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ns9="http://schemas.libreoffice.org/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10719"/>
  <workbookPr/>
  <mc:AlternateContent>
    <mc:Choice Requires="x15">
      <ns2:absPath url="/Users/dennischew/work/personal-finance-tracker-excel/"/>
    </mc:Choice>
  </mc:AlternateContent>
  <xr:revisionPtr revIDLastSave="0" documentId="8_{782B3A3A-72EF-634F-A563-A04C654F2DCD}" ns4:coauthVersionLast="47" ns4:coauthVersionMax="47" ns5:uidLastSave="{00000000-0000-0000-0000-000000000000}"/>
  <bookViews>
    <workbookView xWindow="0" yWindow="540" windowWidth="23480" windowHeight="14440" tabRatio="500" xr2:uid="{00000000-000D-0000-FFFF-FFFF00000000}"/>
  </bookViews>
  <sheets>
    <sheet name="Start Here" sheetId="1" r:id="rId1"/>
    <sheet name="Dashboard" sheetId="2" r:id="rId2"/>
    <sheet name="Settings" sheetId="3" r:id="rId3"/>
    <sheet name="Balance Sheet" sheetId="4" r:id="rId4"/>
    <sheet name="Cash Flow" sheetId="5" r:id="rId5"/>
    <sheet name="Net Worth History" sheetId="6" r:id="rId6"/>
    <sheet name="Insurance" sheetId="7" r:id="rId7"/>
    <sheet name="Housing" sheetId="8" r:id="rId8"/>
    <sheet name="Loan Calculator" sheetId="9" r:id="rId9"/>
    <sheet name="Retirement Plan" sheetId="10" r:id="rId10"/>
    <sheet name="Savings Goal Calculator" sheetId="18" r:id="rId11"/>
    <sheet name="Transactions" sheetId="11" r:id="rId12"/>
    <sheet name="Prices" sheetId="12" r:id="rId13"/>
    <sheet name="Stock Dashboard" sheetId="13" r:id="rId14"/>
    <sheet name="Portfolio History" sheetId="14" r:id="rId15"/>
    <sheet name="Shares" sheetId="15" r:id="rId16"/>
    <sheet name="All Ticker P&amp;L" sheetId="16" r:id="rId17"/>
    <sheet name="Portfolio Analysis" sheetId="17" r:id="rId18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_xlnm.Print_Titles" localSheetId="8">'Loan Calculator'!$16:$16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</definedNames>
  <calcPr iterateDelta="1E-4" calcId="0" calcMode="auto" fullCalcOnLoad="1" forceFullCalc="1"/>
  <fileRecoveryPr repairLoad="1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ARRAYTEXT_WF"/>
      </ns8:calcFeatures>
    </ext>
    <ext uri="{7626C862-2A13-11E5-B345-FEFF819CDC9F}">
      <ns9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B18" authorId="0" shapeId="0" xr:uid="{00000000-0006-0000-0300-000002000000}">
      <text>
        <r>
          <rPr>
            <sz val="10"/>
            <rFont val="Arial"/>
            <family val="2"/>
          </rPr>
          <t>Note:
Example: retain ~36 months of expenses as emergency cash 
Plus a CPF buffer for the upcoming home loan
Adjust to include SSB cash as needed</t>
        </r>
      </text>
    </comment>
    <comment ref="D25" authorId="0" shapeId="0" xr:uid="{00000000-0006-0000-0300-000005000000}">
      <text>
        <r>
          <rPr>
            <sz val="10"/>
            <rFont val="Arial"/>
            <family val="2"/>
          </rPr>
          <t xml:space="preserve">Note:
Reference: your university tuition fee schedule
</t>
        </r>
      </text>
    </comment>
    <comment ref="B32" authorId="0" shapeId="0" xr:uid="{00000000-0006-0000-0300-000003000000}">
      <text>
        <r>
          <rPr>
            <sz val="10"/>
            <rFont val="Arial"/>
            <family val="2"/>
          </rPr>
          <t>Note:
Update as needed</t>
        </r>
      </text>
    </comment>
    <comment ref="B33" authorId="0" shapeId="0" xr:uid="{00000000-0006-0000-0300-000004000000}">
      <text>
        <r>
          <rPr>
            <sz val="10"/>
            <rFont val="Arial"/>
            <family val="2"/>
          </rPr>
          <t>Note:
SRS accounted under shares</t>
        </r>
      </text>
    </comment>
    <comment ref="A37" authorId="0" shapeId="0" xr:uid="{00000000-0006-0000-0300-000001000000}">
      <text>
        <r>
          <rPr>
            <sz val="10"/>
            <rFont val="Arial"/>
            <family val="2"/>
          </rPr>
          <t xml:space="preserve">Note:
Example cost basis
</t>
        </r>
      </text>
    </comment>
    <comment ref="F68" authorId="0" shapeId="0" xr:uid="{00000000-0006-0000-0300-000006000000}">
      <text>
        <r>
          <rPr>
            <sz val="10"/>
            <rFont val="Arial"/>
            <family val="2"/>
          </rPr>
          <t>Note:
Deducts projected child university cost + allowance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7" authorId="0" shapeId="0" xr:uid="{00000000-0006-0000-0700-000001000000}">
      <text>
        <r>
          <rPr>
            <sz val="10"/>
            <rFont val="Arial"/>
            <family val="2"/>
          </rPr>
          <t xml:space="preserve">Note:
$500 for stamp duty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" authorId="0" shapeId="0" xr:uid="{00000000-0006-0000-0900-000003000000}">
      <text>
        <r>
          <rPr>
            <sz val="10"/>
            <rFont val="Arial"/>
            <family val="2"/>
          </rPr>
          <t>Note:
(Excludes child tertiary bills)</t>
        </r>
      </text>
    </comment>
    <comment ref="A16" authorId="0" shapeId="0" xr:uid="{00000000-0006-0000-0900-000001000000}">
      <text>
        <r>
          <rPr>
            <sz val="10"/>
            <rFont val="Arial"/>
            <family val="2"/>
          </rPr>
          <t>Note:
Worksheet start year</t>
        </r>
      </text>
    </comment>
    <comment ref="A35" authorId="0" shapeId="0" xr:uid="{00000000-0006-0000-0900-000002000000}">
      <text>
        <r>
          <rPr>
            <sz val="10"/>
            <rFont val="Arial"/>
            <family val="2"/>
          </rPr>
          <t>Note:
SRS withdrawal age</t>
        </r>
      </text>
    </comment>
  </commentList>
</comments>
</file>

<file path=xl/sharedStrings.xml><?xml version="1.0" encoding="utf-8"?>
<sst xmlns="http://schemas.openxmlformats.org/spreadsheetml/2006/main" count="834" uniqueCount="588">
  <si>
    <t>PERSONAL FINANCE TRACKER</t>
  </si>
  <si>
    <t>A free template that grows with you — from basic financial planning to full portfolio management.</t>
  </si>
  <si>
    <t>HOW THIS WORKBOOK IS ORGANISED</t>
  </si>
  <si>
    <t>The tabs are colour-coded by level. Start with GREEN, add BLUE when you're ready, and graduate to PURPLE. GREY tabs are the engine room — they calculate everything automatically. Every tab: yellow cells are yours to edit, everything else is formulas.</t>
  </si>
  <si>
    <t xml:space="preserve">  LEVEL 1 — FOUNDATIONS · know where you stand (≈15 minutes)</t>
  </si>
  <si>
    <t>1.  Settings — your age, savings, growth &amp; inflation assumptions, FX rates. Everything reads from here.</t>
  </si>
  <si>
    <t>2.  Balance Sheet — list your accounts, investments, CPF and property. It totals your net worth and allocation.</t>
  </si>
  <si>
    <t>3.  Cash Flow — one row per month: income and expenses. This measures your real savings rate.</t>
  </si>
  <si>
    <t>4.  Net Worth History — one row per month with your latest net worth (from Balance Sheet E68).</t>
  </si>
  <si>
    <t>✓ Payoff: the Dashboard shows your net worth, asset allocation, emergency-fund months and savings-rate checks — red/amber/green.</t>
  </si>
  <si>
    <t>Heads-up: a few Balance Sheet lines pull from Insurance, Housing and the stock ledger (Levels 2–3), so sample values linger there until you reset those tabs too — see RESETTING THE SAMPLE DATA at the bottom of this sheet.</t>
  </si>
  <si>
    <t xml:space="preserve">  LEVEL 2 — LIFE PLANNING · protect and project</t>
  </si>
  <si>
    <t>5.  Insurance — your policies: coverage, premiums, cash values. Feeds the Balance Sheet and Retirement Plan.</t>
  </si>
  <si>
    <t>6.  Housing + Loan Calculator — plan a property purchase: mortgage amortisation and your equity share.</t>
  </si>
  <si>
    <t>7.  Retirement Plan — projects your assets to age 85 at 3% / 5% / 8% growth; savings stop and withdrawals start at your retirement age. Your retirement-age row highlights automatically. Add CPF/SRS/endowment unlocks in the FUTURE CASH-IN EVENTS table.</t>
  </si>
  <si>
    <t>✓ Payoff: retirement readiness %, your FI number, and an honest picture of whether the plan survives a low-growth world.</t>
  </si>
  <si>
    <t xml:space="preserve">  LEVEL 3 — PORTFOLIO MANAGEMENT · run your investments properly</t>
  </si>
  <si>
    <t>10. Portfolio History — once a month, copy A5:B5 of the LIVE row and paste-values into the first empty row below. Columns C–E (net invested, return %, dividends) fill in automatically — don't paste over them.</t>
  </si>
  <si>
    <t>✓ Payoff: the Stock Dashboard — XIRR (your true annual return), dividends, top holdings, concentration and data-quality checks; performance over time on Portfolio History.</t>
  </si>
  <si>
    <t xml:space="preserve">  ENGINE ROOM (grey tabs) — Shares · All Ticker P&amp;L · Portfolio Analysis. Fully automatic. Look, don't edit.</t>
  </si>
  <si>
    <t>CELL COLOUR LEGEND</t>
  </si>
  <si>
    <t>This colour = type your own number here (an input).</t>
  </si>
  <si>
    <t>No fill = calculated automatically. Dashboard, Stock Dashboard and the grey engine tabs are protected against accidental edits — Review &gt; Unprotect Sheet (no password). Other tabs are unprotected: stick to yellow cells.</t>
  </si>
  <si>
    <t>MONTHLY ROUTINE (≈10 minutes)</t>
  </si>
  <si>
    <t>TIPS &amp; DISCLAIMERS</t>
  </si>
  <si>
    <t>•  All numbers and stock names in this template are fictional examples — replace them with your own.</t>
  </si>
  <si>
    <t>•  Singapore terms (CPF = Central Provident Fund, SRS = Supplementary Retirement Scheme, SSB = Singapore Savings Bonds, BSD = Buyer Stamp Duty, HDB = public housing) — swap for your local equivalents if you're elsewhere.</t>
  </si>
  <si>
    <t>•  Once filled in, this file is a complete map of your finances. Keep your copy private; only share the blank/sample version.</t>
  </si>
  <si>
    <t>•  This template and any AI commentary are for personal organisation and education only — not financial advice.</t>
  </si>
  <si>
    <t>STOCK TRACKER REFERENCE</t>
  </si>
  <si>
    <t>•  Overall P&amp;L = market value + sell proceeds − buy cost (portfolio tracking, not tax-grade FIFO lot accounting). Dividends are added on top in All Ticker P&amp;L columns O–Q and in XIRR.</t>
  </si>
  <si>
    <t>•  The Stock Dashboard is current-state; Portfolio History is performance over time.</t>
  </si>
  <si>
    <t>•  Gold in the sample is a pseudo-ticker (CA:GOLD:SGD) so one ledger holds everything — you can do the same for CPF or SSB (e.g. CA:CPFOA:SGD); if you do, remove the matching manual Balance Sheet lines so nothing is counted twice. Small portfolios often flag 'top holding concentration' red — the sample's ~44% gold does exactly that, by design.</t>
  </si>
  <si>
    <t>IDEAS NOT YET BUILT</t>
  </si>
  <si>
    <t>Benchmark comparison vs an index · YTD return · monthly return bar chart · allocation drift tracking.</t>
  </si>
  <si>
    <t>RESETTING THE SAMPLE DATA (make it yours)</t>
  </si>
  <si>
    <t>Level 1 — overwrite the yellow numbers in Settings and Balance Sheet with your own; delete the sample rows in Cash Flow (row 13) and Net Worth History (rows 5–11).</t>
  </si>
  <si>
    <t>Level 2 — replace the policy rows on Insurance; set your property &amp; loan in Housing and the Loan Calculator; edit the FUTURE CASH-IN EVENTS table on Retirement Plan (rows 62–66).</t>
  </si>
  <si>
    <t>Level 3 — delete the sample rows inside the Transactions table (keep the header; keep one row as a format example until you're confident), then remove tickers you don't own from Prices. Clear the Portfolio History snapshot rows.</t>
  </si>
  <si>
    <t>The Dashboard, Stock Dashboard and all grey tabs update themselves — never edit those.</t>
  </si>
  <si>
    <t>DASHBOARD</t>
  </si>
  <si>
    <t>A live snapshot. Numbers flow from the other tabs — update those and this refreshes automatically.</t>
  </si>
  <si>
    <t>NET WORTH</t>
  </si>
  <si>
    <t>ASSET ALLOCATION</t>
  </si>
  <si>
    <t>Net Worth</t>
  </si>
  <si>
    <t>Class</t>
  </si>
  <si>
    <t>Value</t>
  </si>
  <si>
    <t>Assets (excl. home &amp; car)</t>
  </si>
  <si>
    <t>Total Assets</t>
  </si>
  <si>
    <t>Total Liabilities</t>
  </si>
  <si>
    <t>Liquid / Emergency Cash</t>
  </si>
  <si>
    <t>Liquid as % of Net Worth</t>
  </si>
  <si>
    <t>RETIREMENT</t>
  </si>
  <si>
    <t>Planned retirement age</t>
  </si>
  <si>
    <t>Projected portfolio @ retirement (5%)</t>
  </si>
  <si>
    <t>Projected dividend income/yr (5%)</t>
  </si>
  <si>
    <t>Target annual retirement sum</t>
  </si>
  <si>
    <t>INSURANCE</t>
  </si>
  <si>
    <t>Life / death coverage</t>
  </si>
  <si>
    <t>Critical illness coverage</t>
  </si>
  <si>
    <t>Total annual premium</t>
  </si>
  <si>
    <t>Insurance cash value (in net worth)</t>
  </si>
  <si>
    <t>HOUSING</t>
  </si>
  <si>
    <t>Property value (your share)</t>
  </si>
  <si>
    <t>Mortgage (your share)</t>
  </si>
  <si>
    <t>Home equity (your share)</t>
  </si>
  <si>
    <t>STATUS CHECKS</t>
  </si>
  <si>
    <t>Emergency fund (months of expenses)</t>
  </si>
  <si>
    <t>target ≥ 6</t>
  </si>
  <si>
    <t>Top holding concentration (stocks)</t>
  </si>
  <si>
    <t>target &lt; 10%</t>
  </si>
  <si>
    <t>FI number (target income ÷ safe withdrawal rate)</t>
  </si>
  <si>
    <t>Retirement readiness (proj @5% ÷ FI number)</t>
  </si>
  <si>
    <t>target ≥ 100%</t>
  </si>
  <si>
    <t>Actual savings rate (Cash Flow, last 12m)</t>
  </si>
  <si>
    <t>Actual annual savings (Cash Flow)</t>
  </si>
  <si>
    <t>SETTINGS &amp; ASSUMPTIONS</t>
  </si>
  <si>
    <t>Edit the yellow cells. The rest of the workbook reads its assumptions from here.</t>
  </si>
  <si>
    <t>YOUR PROFILE</t>
  </si>
  <si>
    <t>Current age</t>
  </si>
  <si>
    <t>Current year (projection base)</t>
  </si>
  <si>
    <t>Annual savings ($/yr)</t>
  </si>
  <si>
    <t>RETURN ASSUMPTIONS</t>
  </si>
  <si>
    <t>Annual inflation</t>
  </si>
  <si>
    <t>Conservative growth</t>
  </si>
  <si>
    <t>Moderate growth</t>
  </si>
  <si>
    <t>Aggressive growth</t>
  </si>
  <si>
    <t>Dividend yield (on portfolio)</t>
  </si>
  <si>
    <t>RETIREMENT TARGETS (Singapore)</t>
  </si>
  <si>
    <t>Target annual retirement sum ($/yr)</t>
  </si>
  <si>
    <t>Reserve for housing / HDB ($)</t>
  </si>
  <si>
    <t>FX TO SGD  (single source of truth — the Prices tab reads these)</t>
  </si>
  <si>
    <t>USD -&gt; SGD</t>
  </si>
  <si>
    <t>HKD -&gt; SGD</t>
  </si>
  <si>
    <t>Notes:</t>
  </si>
  <si>
    <t>CPF (Central Provident Fund), SRS (Supplementary Retirement Scheme), SSB (Singapore Savings Bonds),</t>
  </si>
  <si>
    <t>BSD (Buyer Stamp Duty), HDB (public housing). Replace with your local equivalents if you are outside Singapore.</t>
  </si>
  <si>
    <t>‘Current year (projection base)’ = the year that matches your current age above; the Retirement Plan projection counts up from it to age 85.</t>
  </si>
  <si>
    <t>SPENDING &amp; RETIREMENT TARGETS</t>
  </si>
  <si>
    <t>Monthly household expenses ($/mth)</t>
  </si>
  <si>
    <t>Safe withdrawal rate (for FI number)</t>
  </si>
  <si>
    <t>CHILD / EDUCATION ASSUMPTIONS  (used by Balance Sheet liabilities)</t>
  </si>
  <si>
    <t>Education inflation</t>
  </si>
  <si>
    <t>Years until university</t>
  </si>
  <si>
    <t>Degree cost per year (today's $)</t>
  </si>
  <si>
    <t>Degree length (years)</t>
  </si>
  <si>
    <t>Allowance during studies ($/mth)</t>
  </si>
  <si>
    <t>As at today — values update live from the other tabs</t>
  </si>
  <si>
    <t>Assets</t>
  </si>
  <si>
    <t>Liabilities and Net Worth</t>
  </si>
  <si>
    <t>Liquid Assets</t>
  </si>
  <si>
    <t>Current Liabilities</t>
  </si>
  <si>
    <t>POSB Cash</t>
  </si>
  <si>
    <t>OCBC Credit Balance</t>
  </si>
  <si>
    <t>e$aver (Closed)</t>
  </si>
  <si>
    <t>Maribank + POSB</t>
  </si>
  <si>
    <t>XtraSaver (Closed)</t>
  </si>
  <si>
    <t>UOB</t>
  </si>
  <si>
    <t>DASH by Standchart (Closed)</t>
  </si>
  <si>
    <t>Maybank</t>
  </si>
  <si>
    <t>Total</t>
  </si>
  <si>
    <t>Trust Bank</t>
  </si>
  <si>
    <t>Super Salary Acct (Closed)</t>
  </si>
  <si>
    <t>Maribank + Funds</t>
  </si>
  <si>
    <t>POSB Joint</t>
  </si>
  <si>
    <t>UOB ONE Account</t>
  </si>
  <si>
    <t>UOB Savings</t>
  </si>
  <si>
    <t>OCBC 360 + Joint Account</t>
  </si>
  <si>
    <t>DBS Multicurrency + MooMoo Cash Account + Webull Cash</t>
  </si>
  <si>
    <t>Long Term Liabilities</t>
  </si>
  <si>
    <t>Child Savings</t>
  </si>
  <si>
    <t>Investments (Cap Protected 2-3%)</t>
  </si>
  <si>
    <t>University Study Fund</t>
  </si>
  <si>
    <t>AIA Endowment Deposit (4% p.a.)</t>
  </si>
  <si>
    <t>UOB Home Loan</t>
  </si>
  <si>
    <t>Prudential Savings (Projected $100,000 @ 52)</t>
  </si>
  <si>
    <t>UOB/Prudential Savings (Projected $46,000 @ 52)</t>
  </si>
  <si>
    <t>Prudential Saving (2%PA till 2022 using SRS) (Closed)</t>
  </si>
  <si>
    <t>Child University Fund (e.g. degree @ $33k/yr)</t>
  </si>
  <si>
    <t>NTUC Savings/Insurance (Projected $40,000 @ 55)</t>
  </si>
  <si>
    <t>Child Allowance during studies (e.g. $1,500/mth)</t>
  </si>
  <si>
    <t>SRS Account (Supplementary Retirement Scheme)</t>
  </si>
  <si>
    <t>CPF Cash Top-ups for Family Members (tax relief)</t>
  </si>
  <si>
    <t>Child Development Account (CDA) Contributions</t>
  </si>
  <si>
    <t>Singapore Savings Bond (1.89% coupon, using SRS)</t>
  </si>
  <si>
    <t>Asset Allocation</t>
  </si>
  <si>
    <t>Temasek Bond (2.7% coupon)</t>
  </si>
  <si>
    <t>Amount</t>
  </si>
  <si>
    <t>Percentage</t>
  </si>
  <si>
    <t>AIA ILP</t>
  </si>
  <si>
    <t>Cash</t>
  </si>
  <si>
    <t>Equities/Crypto/High Risk Loans</t>
  </si>
  <si>
    <t>Personal Loan to Friend</t>
  </si>
  <si>
    <t>&lt;- high-risk subtotal (rows 34-37)</t>
  </si>
  <si>
    <t>Bonds</t>
  </si>
  <si>
    <t>Gold/Silver</t>
  </si>
  <si>
    <t>CPF SA Medisave</t>
  </si>
  <si>
    <t>Bonds (Min Yield at 3.16%)</t>
  </si>
  <si>
    <t>Singapore Savings Bond (Cash)</t>
  </si>
  <si>
    <t>Singapore Savings Bond (SRS)</t>
  </si>
  <si>
    <t>Gold+Silver</t>
  </si>
  <si>
    <t>CPF</t>
  </si>
  <si>
    <t>CPF OA (2.5%)</t>
  </si>
  <si>
    <t>CPF SA (4%)</t>
  </si>
  <si>
    <t>CPF Medisave</t>
  </si>
  <si>
    <t>Investment</t>
  </si>
  <si>
    <t>Real Properties</t>
  </si>
  <si>
    <t>Primary Residence (Condo)</t>
  </si>
  <si>
    <t>Personal Properties</t>
  </si>
  <si>
    <t>Car</t>
  </si>
  <si>
    <t>Total Assets (excl House/Car)</t>
  </si>
  <si>
    <t>&lt;- net worth after reserving child education costs (E25:E26)</t>
  </si>
  <si>
    <t>Emergency Cash</t>
  </si>
  <si>
    <t>3% dividend out of networth</t>
  </si>
  <si>
    <t>3% dividend out of networth / mth</t>
  </si>
  <si>
    <t>CASH FLOW  (monthly income &amp; spending — your measured savings rate)</t>
  </si>
  <si>
    <t>One row per month, yellow cells only. The averages below use your last 12 months of entries and are compared against the plan numbers in Settings.</t>
  </si>
  <si>
    <t>ACTUALS (last 12 months of entries)</t>
  </si>
  <si>
    <t>Average monthly take-home income</t>
  </si>
  <si>
    <t>Average monthly expenses</t>
  </si>
  <si>
    <t>Average savings rate</t>
  </si>
  <si>
    <t>Implied annual savings (actual)</t>
  </si>
  <si>
    <t>Tip: once a few months are entered, consider updating the yellow plan numbers in Settings to match reality.</t>
  </si>
  <si>
    <t>Month</t>
  </si>
  <si>
    <t>Take-home income</t>
  </si>
  <si>
    <t>Fixed expenses</t>
  </si>
  <si>
    <t>Variable expenses</t>
  </si>
  <si>
    <t>Total expenses</t>
  </si>
  <si>
    <t>Saved</t>
  </si>
  <si>
    <t>Savings rate</t>
  </si>
  <si>
    <t>Notes</t>
  </si>
  <si>
    <t>[Sample] replace with your own</t>
  </si>
  <si>
    <t>NET WORTH HISTORY</t>
  </si>
  <si>
    <t>Each month, record your net worth (copy the value from Balance Sheet cell E68). Add new rows at the bottom; the formulas will extend if you copy them down. (Sample rows are quarterly just to demonstrate the formulas — monthly is better.)</t>
  </si>
  <si>
    <t>Date</t>
  </si>
  <si>
    <t>MoM Change</t>
  </si>
  <si>
    <t>YoY Change</t>
  </si>
  <si>
    <t>YoY %</t>
  </si>
  <si>
    <t>12-mo Avg (MoM)</t>
  </si>
  <si>
    <t>Starting point</t>
  </si>
  <si>
    <t>Market dip</t>
  </si>
  <si>
    <t>Year-end bonus saved</t>
  </si>
  <si>
    <t>One row per policy. Yellow cells = type your own number. Current cash/surrender value flows to the Balance Sheet; projected maturity value feeds the Retirement Plan. Coverage is protection, not an asset.</t>
  </si>
  <si>
    <t>SUMMARY</t>
  </si>
  <si>
    <t>Current cash / surrender value (asset today)</t>
  </si>
  <si>
    <t>&lt;- flows to the Balance Sheet</t>
  </si>
  <si>
    <t>Projected maturity value (future)</t>
  </si>
  <si>
    <t>&lt;- feeds the Retirement Plan</t>
  </si>
  <si>
    <t>Total life / death coverage</t>
  </si>
  <si>
    <t>Total TPD coverage</t>
  </si>
  <si>
    <t>Total critical illness coverage</t>
  </si>
  <si>
    <t>Number of policies</t>
  </si>
  <si>
    <t>Policy</t>
  </si>
  <si>
    <t>Company</t>
  </si>
  <si>
    <t>Policy No.</t>
  </si>
  <si>
    <t>Plan Type / Name</t>
  </si>
  <si>
    <t>Category</t>
  </si>
  <si>
    <t>Commencement</t>
  </si>
  <si>
    <t>Maturity Age</t>
  </si>
  <si>
    <t>Current Cash /
Surrender Value</t>
  </si>
  <si>
    <t>Projected
Maturity Value</t>
  </si>
  <si>
    <t>Premium
Amount</t>
  </si>
  <si>
    <t>Frequency</t>
  </si>
  <si>
    <t>Annual
Premium</t>
  </si>
  <si>
    <t>Sum Assured
(Basic)</t>
  </si>
  <si>
    <t>Death
Benefit</t>
  </si>
  <si>
    <t>TPD
Benefit</t>
  </si>
  <si>
    <t>Critical Illness
Benefit</t>
  </si>
  <si>
    <t>Remarks</t>
  </si>
  <si>
    <t>Policy 1</t>
  </si>
  <si>
    <t>NTUC</t>
  </si>
  <si>
    <t>POL-0001</t>
  </si>
  <si>
    <t>Living Policy (Whole Life)</t>
  </si>
  <si>
    <t>Protection</t>
  </si>
  <si>
    <t>Monthly</t>
  </si>
  <si>
    <t>Participating whole life. TPD: 10% of S/A+bonus yrs1-4, 60% yr5 (till age 60). Convertible to annuity @60 +5%. Hosp benefit $30/day.</t>
  </si>
  <si>
    <t>Policy 2</t>
  </si>
  <si>
    <t>POL-0002</t>
  </si>
  <si>
    <t>Whole life + term rider 13/20 x $100k (till age 45). Disability income: TPD $6k/yr from 6th yr (till 65); Major illness $500/mth 20 yrs. Convertible to annuity @60 +5%.</t>
  </si>
  <si>
    <t>Policy 3</t>
  </si>
  <si>
    <t>Aviva</t>
  </si>
  <si>
    <t>POL-C1 / POL-C2</t>
  </si>
  <si>
    <t>Group Term Life + Living Care</t>
  </si>
  <si>
    <t>Term</t>
  </si>
  <si>
    <t>Term to 65, no cash value. Critical illness $300k. Hosp benefit $120/day (day 11-30).</t>
  </si>
  <si>
    <t>Policy 4</t>
  </si>
  <si>
    <t>Prudential</t>
  </si>
  <si>
    <t>POL-0004</t>
  </si>
  <si>
    <t>PruSave (Endowment)</t>
  </si>
  <si>
    <t>Endowment/Savings</t>
  </si>
  <si>
    <t>Endowment/savings plan. Projected maturity ~$110k @60. Convertible to annuity @60 +5%.</t>
  </si>
  <si>
    <t>Policy 5</t>
  </si>
  <si>
    <t>(UOB/Pru)</t>
  </si>
  <si>
    <t>UOB/Prudential Savings</t>
  </si>
  <si>
    <t>Savings plan projected ~$46k @52. Update premium/coverage from your policy document.</t>
  </si>
  <si>
    <t>Policy 6</t>
  </si>
  <si>
    <t>AIA</t>
  </si>
  <si>
    <t>(ILP)</t>
  </si>
  <si>
    <t>Investment-Linked Policy</t>
  </si>
  <si>
    <t>Investment-Linked</t>
  </si>
  <si>
    <t>Market-linked policy; cash value moves with fund NAV. Not capital-guaranteed.</t>
  </si>
  <si>
    <t>Policy 7</t>
  </si>
  <si>
    <t>(Endowment)</t>
  </si>
  <si>
    <t>Endowment Deposit (4% p.a.)</t>
  </si>
  <si>
    <t>AIA endowment deposit, ~4% p.a. Enter current surrender value when available.</t>
  </si>
  <si>
    <t>Notes: Cash/surrender value = what you'd realise if you cashed out today (the asset figure). Term/protection-only policies have no cash value. Add more policies on new rows below the table - the SUMMARY and linked sheets update automatically.</t>
  </si>
  <si>
    <t>HOUSING &amp; MORTGAGE</t>
  </si>
  <si>
    <t>Yellow = type your own number. Loan terms &amp; the full repayment schedule live on the Loan Calculator tab. Your ownership share of the property value and loan flows to the Balance Sheet.</t>
  </si>
  <si>
    <t>PROPERTY</t>
  </si>
  <si>
    <t>Current market value (100%)</t>
  </si>
  <si>
    <t>Original purchase price (100%)</t>
  </si>
  <si>
    <t>Purchase date</t>
  </si>
  <si>
    <t>Your ownership share</t>
  </si>
  <si>
    <t>Spouse ownership share</t>
  </si>
  <si>
    <t>MORTGAGE   (set loan terms on the Loan Calculator tab)</t>
  </si>
  <si>
    <t>Original loan amount</t>
  </si>
  <si>
    <t>Interest rate (p.a.)</t>
  </si>
  <si>
    <t>Loan tenure (years)</t>
  </si>
  <si>
    <t>Loan start date</t>
  </si>
  <si>
    <t>Monthly repayment</t>
  </si>
  <si>
    <t>Outstanding balance (today, 100%)</t>
  </si>
  <si>
    <t>YOUR POSITION   (flows to Balance Sheet)</t>
  </si>
  <si>
    <t>Property value - your share</t>
  </si>
  <si>
    <t>&lt;- Balance Sheet asset</t>
  </si>
  <si>
    <t>Outstanding loan - your share</t>
  </si>
  <si>
    <t>&lt;- Balance Sheet liability</t>
  </si>
  <si>
    <t>Home equity - your share</t>
  </si>
  <si>
    <t>Home equity - full (100%)</t>
  </si>
  <si>
    <t>PAYDOWN PLAN   (optional target)</t>
  </si>
  <si>
    <t>Target loan balance (100%)</t>
  </si>
  <si>
    <t>Target date</t>
  </si>
  <si>
    <t>Amount still to pay down (100%)</t>
  </si>
  <si>
    <t xml:space="preserve">  - your share</t>
  </si>
  <si>
    <t xml:space="preserve">  - spouse share</t>
  </si>
  <si>
    <t>Years to target (approx)</t>
  </si>
  <si>
    <t>Annual paydown needed - your share</t>
  </si>
  <si>
    <t>CPF FUNDING   (planning)</t>
  </si>
  <si>
    <t>Current CPF OA balance</t>
  </si>
  <si>
    <t>CPF OA contribution / month</t>
  </si>
  <si>
    <t>CPF OA contribution / year (13 mths)</t>
  </si>
  <si>
    <t>Emergency CPF buffer to keep</t>
  </si>
  <si>
    <t>CPF OA available after buffer</t>
  </si>
  <si>
    <t>PURCHASE FUNDING   (one-time record of how the purchase was paid)</t>
  </si>
  <si>
    <t>Funding source</t>
  </si>
  <si>
    <t>Spouse (45%)</t>
  </si>
  <si>
    <t>Self (55%)</t>
  </si>
  <si>
    <t>CPF used</t>
  </si>
  <si>
    <t>Cash used</t>
  </si>
  <si>
    <t>Total upfront paid</t>
  </si>
  <si>
    <t>Note: 'Your Position' (rows 20-22) are the only figures used by the Balance Sheet. Paydown, CPF and purchase-funding sections are planning/records and do not affect net worth.</t>
  </si>
  <si>
    <t xml:space="preserve"> </t>
  </si>
  <si>
    <t>Simple loan calculator</t>
  </si>
  <si>
    <t>Annual summary (auto-updates from the schedule below)</t>
  </si>
  <si>
    <t>Loan details</t>
  </si>
  <si>
    <t>Year</t>
  </si>
  <si>
    <t>Principal Paid</t>
  </si>
  <si>
    <t>Interest Paid</t>
  </si>
  <si>
    <t>Total Paid</t>
  </si>
  <si>
    <t>Loan amount</t>
  </si>
  <si>
    <t>Annual interest rate</t>
  </si>
  <si>
    <t>Loan period in years</t>
  </si>
  <si>
    <t>Start date of loan</t>
  </si>
  <si>
    <t>Loan summary</t>
  </si>
  <si>
    <t>Monthly payment</t>
  </si>
  <si>
    <t>Number of payments</t>
  </si>
  <si>
    <t>Total interest</t>
  </si>
  <si>
    <t>Total cost of loan</t>
  </si>
  <si>
    <t>Outstanding balance (today)</t>
  </si>
  <si>
    <t>Pmt no.</t>
  </si>
  <si>
    <t>Payment
date</t>
  </si>
  <si>
    <t>Beginning 
balance</t>
  </si>
  <si>
    <t>Payment</t>
  </si>
  <si>
    <t>Principal</t>
  </si>
  <si>
    <t>Cumulative Principal</t>
  </si>
  <si>
    <t>Interest</t>
  </si>
  <si>
    <t>Cumulative Interest</t>
  </si>
  <si>
    <t>Ending 
balance</t>
  </si>
  <si>
    <t>Annual Inflation</t>
  </si>
  <si>
    <t>(assumptions are set on the Settings tab)</t>
  </si>
  <si>
    <t>Current Asset linked to Balance Sheet Latest</t>
  </si>
  <si>
    <t>Annual Savings Rate</t>
  </si>
  <si>
    <t>3% Growth</t>
  </si>
  <si>
    <t>PROPERTY (from Housing)</t>
  </si>
  <si>
    <t>5% Growth</t>
  </si>
  <si>
    <t>8% Growth</t>
  </si>
  <si>
    <t>Dividend %</t>
  </si>
  <si>
    <t>Outstanding mortgage - your share</t>
  </si>
  <si>
    <t>Amount to reserve for HDB</t>
  </si>
  <si>
    <t>Amount still in CPF @55 estimated</t>
  </si>
  <si>
    <t>Amount still in CPF @65 estimated</t>
  </si>
  <si>
    <t>Current SRS Amount (disburse @62)</t>
  </si>
  <si>
    <t>Insurance/Endowment projected maturity (from Insurance)</t>
  </si>
  <si>
    <t>Age</t>
  </si>
  <si>
    <t>Retirement Sum (inflated)</t>
  </si>
  <si>
    <t>Actual Assets (Dec)</t>
  </si>
  <si>
    <t>Actual Cash (Dec)</t>
  </si>
  <si>
    <t>Assets @3%</t>
  </si>
  <si>
    <t>Accessible @3%</t>
  </si>
  <si>
    <t>Dividends @3%</t>
  </si>
  <si>
    <t>Assets @5%</t>
  </si>
  <si>
    <t>Accessible @5%</t>
  </si>
  <si>
    <t>Dividends @5%</t>
  </si>
  <si>
    <t>Assets @8%</t>
  </si>
  <si>
    <t>Accessible @8%</t>
  </si>
  <si>
    <t>Dividends @8%</t>
  </si>
  <si>
    <t>v8: Savings are added until the planned retirement age (Settings), then the inflated Annual Retirement Sum (col C) is withdrawn each year. Locked assets below unlock into the accessible-cash columns at the given age.</t>
  </si>
  <si>
    <t>FUTURE CASH-IN EVENTS  (yellow = edit; replaces v7's hardcoded CPF/SRS/endowment formulas)</t>
  </si>
  <si>
    <t>Description</t>
  </si>
  <si>
    <t>Amount (today's $)</t>
  </si>
  <si>
    <t>Growth p.a.</t>
  </si>
  <si>
    <t>Value at unlock</t>
  </si>
  <si>
    <t>CPF withdrawable at 55</t>
  </si>
  <si>
    <t>SRS disbursement</t>
  </si>
  <si>
    <t>CPF payout eligibility + endowment</t>
  </si>
  <si>
    <t>Sell (-1) Buy (1) Fees (0) Dividend (2)</t>
  </si>
  <si>
    <t>Exchange</t>
  </si>
  <si>
    <t>Symbol</t>
  </si>
  <si>
    <t>Units Purchased or Sold</t>
  </si>
  <si>
    <t>Currency</t>
  </si>
  <si>
    <t>Price Paid or Received</t>
  </si>
  <si>
    <t>Date of transaction (YYYY-MM-DD)</t>
  </si>
  <si>
    <t>Total after fees</t>
  </si>
  <si>
    <t>Transaction Details (Optional)</t>
  </si>
  <si>
    <t>Key</t>
  </si>
  <si>
    <t>Signed Units</t>
  </si>
  <si>
    <t>Buy Cost</t>
  </si>
  <si>
    <t>Sell Proceeds</t>
  </si>
  <si>
    <t>CA</t>
  </si>
  <si>
    <t>GOLD</t>
  </si>
  <si>
    <t>SGD</t>
  </si>
  <si>
    <t>[Sample] Gold via pseudo-ticker</t>
  </si>
  <si>
    <t>SGX</t>
  </si>
  <si>
    <t>Z74</t>
  </si>
  <si>
    <t>USX</t>
  </si>
  <si>
    <t>AAPL</t>
  </si>
  <si>
    <t>USD</t>
  </si>
  <si>
    <t>C38U</t>
  </si>
  <si>
    <t>CG</t>
  </si>
  <si>
    <t>BITCOIN</t>
  </si>
  <si>
    <t>HKEX</t>
  </si>
  <si>
    <t>700</t>
  </si>
  <si>
    <t>HKD</t>
  </si>
  <si>
    <t>[Sample] HKD position, currently at a loss</t>
  </si>
  <si>
    <t>MSFT</t>
  </si>
  <si>
    <t>A17U</t>
  </si>
  <si>
    <t>[Sample] Brokerage fee — action 0, zero units</t>
  </si>
  <si>
    <t>NVDA</t>
  </si>
  <si>
    <t>CLR</t>
  </si>
  <si>
    <t>[Sample] Sold — a closed position (see All Ticker P&amp;L)</t>
  </si>
  <si>
    <t>[Sample] Dividend received — action 2, Total = amount</t>
  </si>
  <si>
    <t>[Sample] Dividend received</t>
  </si>
  <si>
    <t>Current Price</t>
  </si>
  <si>
    <t>FX to SGD</t>
  </si>
  <si>
    <t>CA:GOLD:SGD</t>
  </si>
  <si>
    <t>Sample price — update manually</t>
  </si>
  <si>
    <t>Gold &amp; Silver</t>
  </si>
  <si>
    <t>CG:BITCOIN:USD</t>
  </si>
  <si>
    <t>Crypto</t>
  </si>
  <si>
    <t>HKEX:700:HKD</t>
  </si>
  <si>
    <t>US/HK Growth</t>
  </si>
  <si>
    <t>SGX:A17U:SGD</t>
  </si>
  <si>
    <t>Reit/Dividend</t>
  </si>
  <si>
    <t>SGX:C38U:SGD</t>
  </si>
  <si>
    <t>SGX:CLR:SGD</t>
  </si>
  <si>
    <t>Small Cap</t>
  </si>
  <si>
    <t>SGX:Z74:SGD</t>
  </si>
  <si>
    <t>USX:AAPL:USD</t>
  </si>
  <si>
    <t>USX:MSFT:USD</t>
  </si>
  <si>
    <t>Portfolio Dashboard</t>
  </si>
  <si>
    <t>Live Key</t>
  </si>
  <si>
    <t>Live Exchange</t>
  </si>
  <si>
    <t>Live Symbol</t>
  </si>
  <si>
    <t>Live Currency</t>
  </si>
  <si>
    <t>Live Units</t>
  </si>
  <si>
    <t>Live Market Value SGD</t>
  </si>
  <si>
    <t>Live Weight</t>
  </si>
  <si>
    <t>Live P&amp;L SGD</t>
  </si>
  <si>
    <t>Live P&amp;L %</t>
  </si>
  <si>
    <t>Holding Rank</t>
  </si>
  <si>
    <t>Negative Rank</t>
  </si>
  <si>
    <t>All Key</t>
  </si>
  <si>
    <t>All Exchange</t>
  </si>
  <si>
    <t>All Symbol</t>
  </si>
  <si>
    <t>All Currency</t>
  </si>
  <si>
    <t>All Units</t>
  </si>
  <si>
    <t>All Market Value SGD</t>
  </si>
  <si>
    <t>All P&amp;L SGD</t>
  </si>
  <si>
    <t>All P&amp;L %</t>
  </si>
  <si>
    <t>Winner Rank</t>
  </si>
  <si>
    <t>Loser Rank</t>
  </si>
  <si>
    <t>Negative P&amp;L Helper</t>
  </si>
  <si>
    <t>Current-state performance view. Performance over time lives on the Portfolio History tab; the XIRR engine is on Portfolio Analysis.</t>
  </si>
  <si>
    <t>Current Snapshot</t>
  </si>
  <si>
    <t>Top 10 Holdings by Market Value</t>
  </si>
  <si>
    <t>Open positions count</t>
  </si>
  <si>
    <t>Rank</t>
  </si>
  <si>
    <t>Market Value SGD</t>
  </si>
  <si>
    <t>Weight</t>
  </si>
  <si>
    <t>P&amp;L SGD</t>
  </si>
  <si>
    <t>P&amp;L %</t>
  </si>
  <si>
    <t>Portfolio market value SGD</t>
  </si>
  <si>
    <t>Total buy cost SGD</t>
  </si>
  <si>
    <t>Total sell proceeds SGD</t>
  </si>
  <si>
    <t>Open positions P&amp;L SGD</t>
  </si>
  <si>
    <t>Closed positions P&amp;L SGD</t>
  </si>
  <si>
    <t>Total P&amp;L SGD</t>
  </si>
  <si>
    <t>Total return on buy cost</t>
  </si>
  <si>
    <t>Top holding concentration</t>
  </si>
  <si>
    <t>Negative / short positions</t>
  </si>
  <si>
    <t>Price / FX warnings</t>
  </si>
  <si>
    <t>Portfolio XIRR p.a. (incl dividends)</t>
  </si>
  <si>
    <t>Dividends collected, all time (SGD)</t>
  </si>
  <si>
    <t>Allocation by Currency</t>
  </si>
  <si>
    <t>Allocation by Exchange</t>
  </si>
  <si>
    <t>Positions</t>
  </si>
  <si>
    <t>SSB</t>
  </si>
  <si>
    <t>Other / new categories</t>
  </si>
  <si>
    <t>Top 10 Winners by Total P&amp;L</t>
  </si>
  <si>
    <t>Top 10 Losers by Total P&amp;L</t>
  </si>
  <si>
    <t>Units Held</t>
  </si>
  <si>
    <t>Status</t>
  </si>
  <si>
    <t>Negative / Short Position Watchlist</t>
  </si>
  <si>
    <t>Data Checks</t>
  </si>
  <si>
    <t>Missing price or FX warnings</t>
  </si>
  <si>
    <t>Open positions with zero market value</t>
  </si>
  <si>
    <t>PORTFOLIO HISTORY  (monthly snapshots)</t>
  </si>
  <si>
    <t>Once a month: copy A5:B5 (date &amp; market value) from the LIVE row and Paste-Values into the first empty snapshot row below. Columns C–E fill in automatically — don't overwrite them. Return % is contribution-adjusted: (value now − value then − net new money) ÷ value then.</t>
  </si>
  <si>
    <t>Market value SGD</t>
  </si>
  <si>
    <t>Net invested since prev (auto)</t>
  </si>
  <si>
    <t>Return % (auto)</t>
  </si>
  <si>
    <t>Dividends to date (auto)</t>
  </si>
  <si>
    <t>LIVE — copy A5:B5 only, paste-values below</t>
  </si>
  <si>
    <t>SNAPSHOTS  (yellow = paste values here)</t>
  </si>
  <si>
    <t>Total Buy Cost</t>
  </si>
  <si>
    <t>Total Sell Proceeds</t>
  </si>
  <si>
    <t>Market Value</t>
  </si>
  <si>
    <t>Overall P&amp;L</t>
  </si>
  <si>
    <t>Overall P&amp;L SGD</t>
  </si>
  <si>
    <t>P&amp;L % on Buy Cost</t>
  </si>
  <si>
    <t>PORTFOLIO SUMMARY  (feeds Balance Sheet - equities/crypto/commodities only)</t>
  </si>
  <si>
    <t>Asset Class</t>
  </si>
  <si>
    <t>Market Value (S$)</t>
  </si>
  <si>
    <t>Cost (S$)</t>
  </si>
  <si>
    <t>Overall P/L (S$)</t>
  </si>
  <si>
    <t>P/L %</t>
  </si>
  <si>
    <t>Alloc %</t>
  </si>
  <si>
    <t>Commodities</t>
  </si>
  <si>
    <t>TOTAL PORTFOLIO</t>
  </si>
  <si>
    <t>Category is looked up from the Prices tab (editable). CPF &amp; SGS/SSB rows are</t>
  </si>
  <si>
    <t>tracked in the ledger but excluded here to avoid double-counting the Balance</t>
  </si>
  <si>
    <t>Sheet's own CPF/Bond sections.</t>
  </si>
  <si>
    <t>Live Rank</t>
  </si>
  <si>
    <t>Dividends SGD</t>
  </si>
  <si>
    <t>P&amp;L + Div SGD</t>
  </si>
  <si>
    <t>Return % incl Div</t>
  </si>
  <si>
    <t>PORTFOLIO ANALYSIS  (calculation engine — nothing to edit here)</t>
  </si>
  <si>
    <t>Every transaction becomes a dated cash flow in SGD (buys/fees out, sells/dividends in), plus today's market value. XIRR over these = money-weighted annual return. Assumption: historic flows are converted at CURRENT FX rates (Prices tab).</t>
  </si>
  <si>
    <t>Portfolio XIRR p.a. (since inception, incl dividends)</t>
  </si>
  <si>
    <t>Current portfolio market value (SGD)</t>
  </si>
  <si>
    <t>Action</t>
  </si>
  <si>
    <t>Total (txn ccy)</t>
  </si>
  <si>
    <t>Flow SGD</t>
  </si>
  <si>
    <t>Dividend SGD</t>
  </si>
  <si>
    <t>CURRENT PORTFOLIO VALUE (terminal flow)</t>
  </si>
  <si>
    <t>–  Savings Goal Calculator — solve for any one unknown: final amount, the return you would need, years to save, or the lump sum / annual amount to set aside for a goal. Uses your Settings growth rate.</t>
  </si>
  <si>
    <t>SAVINGS GOAL CALCULATOR</t>
  </si>
  <si>
    <t>How much to set aside — and over how long, at what return — to reach a savings goal. Four ways to solve it.</t>
  </si>
  <si>
    <t>Contributions are assumed at the start of each year (annuity-due). Returns are nominal annual; taxes and fees are not modelled. The figures below are an illustrative worked example — edit the yellow cells to make it yours.</t>
  </si>
  <si>
    <t>Expected-return cells pull from Settings (moderate growth, currently 5%). Type a % over any of them for a one-off what-if; Settings also holds conservative (3%) and aggressive (8%).</t>
  </si>
  <si>
    <t>1 · What will my savings grow to?</t>
  </si>
  <si>
    <t/>
  </si>
  <si>
    <t>Initial lump sum now</t>
  </si>
  <si>
    <t>$</t>
  </si>
  <si>
    <t>Annual savings added</t>
  </si>
  <si>
    <t>$/yr</t>
  </si>
  <si>
    <t>Years to accumulate</t>
  </si>
  <si>
    <t>yrs</t>
  </si>
  <si>
    <t>Expected annual return (from Settings)</t>
  </si>
  <si>
    <t>%/yr</t>
  </si>
  <si>
    <t>→ Projected total at maturity</t>
  </si>
  <si>
    <t>2 · What return do I need to hit a target?</t>
  </si>
  <si>
    <t>Target amount at maturity</t>
  </si>
  <si>
    <t>→ Required annual return</t>
  </si>
  <si>
    <t>3 · How many years must I save?</t>
  </si>
  <si>
    <t>→ Years needed</t>
  </si>
  <si>
    <t>4 · How much must I set aside for a goal?</t>
  </si>
  <si>
    <t>A)  Either one of these on its own:</t>
  </si>
  <si>
    <t>→ Lump sum now only</t>
  </si>
  <si>
    <t>→ Or annual savings only</t>
  </si>
  <si>
    <t>B)  Or combine a lump sum with annual savings:</t>
  </si>
  <si>
    <t>If my lump sum now is</t>
  </si>
  <si>
    <t>→ Annual savings I will also need</t>
  </si>
  <si>
    <t>If my annual savings is</t>
  </si>
  <si>
    <t>→ Lump sum I will also need</t>
  </si>
  <si>
    <t>Not financial advice — a simplified compound-growth model for personal planning. Verify anything important with a qualified professional.</t>
  </si>
  <si>
    <t>CAPACITY &amp; LIMITS  (how big this workbook can grow)</t>
  </si>
  <si>
    <t>•  Excel's grid stops at 1,048,576 rows — you will never reach it. Your real limits are far below that, and every one of them is visible.</t>
  </si>
  <si>
    <t>•  Transactions — the XIRR engine covers 10,000 trades. The banner in cell R1 of the Transactions tab shows a live count (e.g. ‘20 of 10,000’) and warns you if it is ever exceeded. At a few hundred trades a year, that is decades of history.</t>
  </si>
  <si>
    <t>•  Dividends, net-invested, holdings and P&amp;L read the Transactions table directly, so they have no limit below the grid — they grow automatically as you add rows.</t>
  </si>
  <si>
    <t>PRICES SHEET — HOW IT WORKS (updated in v1.3)</t>
  </si>
  <si>
    <t>The price list (columns A–H) is yours to maintain. Every faint-yellow cell is one you fill in: Key, Exchange, Symbol, Currency, Current Price, Notes and Category. FX to SGD is the only calculated column — it is left unshaded and works itself out from the Currency you enter. Keep one row per holding, starting at row 2.</t>
  </si>
  <si>
    <t>The TICKER SYNC panel (columns J–Q) reads your live holdings and flags what to change. It never edits your price rows — it only tells you what to do:</t>
  </si>
  <si>
    <t>•  'Held now -&gt; in Prices?' lists every ticker you currently hold. Green 'OK - in Prices' means it is already on the price list. Red 'ADD TO PRICES' means you have bought something the price list is missing.</t>
  </si>
  <si>
    <t xml:space="preserve">    To add it — IMPORTANT, paste values only: select that row's Key, Exchange, Symbol and Currency in columns J-M, copy, click the first empty cell in column A, then use Paste Special &gt; Values (Ctrl+Shift+V on Windows, Ctrl+Cmd+V on Mac). Do NOT paste normally: J-M are live formulas, and pasting them as formulas makes the new row point at the wrong ticker. Column A must hold plain text or the price lookups break. Typing the four values by hand works just as well.</t>
  </si>
  <si>
    <t xml:space="preserve">    Then type the Current Price (E) and your Notes (G) and Category (H). FX to SGD (F) is the only calculated column — it fills itself in when the row joins the table; if it ever comes up blank, copy cell F from the row above.</t>
  </si>
  <si>
    <t>•  'Prices rows -&gt; still held?' checks each price row. Green 'held' means keep it. Red 'NOT HELD - review' means you have fully sold it — delete that whole row. Its realised P&amp;L and dividends stay in All Ticker P&amp;L.</t>
  </si>
  <si>
    <t>•  The counters at the top — Missing and Stale — should both read 0 when your price list matches your holdings exactly.</t>
  </si>
  <si>
    <t>Why a checklist and not fully automatic: the held-ticker list is derived live, but rows are not auto-inserted — that would reshuffle the list and pull your hand-typed prices out of line. The panel simply points you to the one row to add or remove.</t>
  </si>
  <si>
    <t>Paste new rows only into columns A–I — never over J–Q (these are formulas). If J–Q go blank, select a filled row and drag them down. Details on the Start Here tab.</t>
  </si>
  <si>
    <t>TICKER SYNC (live)</t>
  </si>
  <si>
    <t>Missing:</t>
  </si>
  <si>
    <t>Stale:</t>
  </si>
  <si>
    <t>HOW TO USE THIS PANEL</t>
  </si>
  <si>
    <t>Held now -&gt; in Prices?</t>
  </si>
  <si>
    <t>Prices rows -&gt; still held?</t>
  </si>
  <si>
    <t>Green = fine. Red 'ADD TO PRICES' = you hold it but it isn't in the price list on the left — add a row (paste the ticker into column A as values, then type the price).</t>
  </si>
  <si>
    <t>Red 'NOT HELD - review' = you have fully sold it — delete that price row.</t>
  </si>
  <si>
    <t>The Missing / Stale counts at the top should both read 0 when the price list matches your holdings.</t>
  </si>
  <si>
    <t>Holdings look missing here? The Transactions helper columns (J–Q) were probably cleared by a paste — go to Transactions and drag J–Q down. See Start Here.</t>
  </si>
  <si>
    <t>8.  Transactions — every buy (1), sell (-1), fee (0) and dividend (2). Type in the first blank row below the table, or paste a batch. This single ledger drives everything.</t>
  </si>
  <si>
    <t>When pasting, paste only into columns A–I. Columns J–Q are helper formulas (Key, units, cost, flow…) that the Dashboard, Shares and Prices all read — pasting over them leaves them blank and hides those transactions. If that happens, select a row where J–Q still show formulas and drag the fill handle down to refill them.</t>
  </si>
  <si>
    <t>9.  Prices — your manual price list. Type the Current Price, Notes and Category for every ticker you hold; FX to SGD fills in automatically from the currency (set the actual FX rates once on the Settings tab). Bought or sold something? The green/red TICKER SYNC panel on the right tells you what to add or remove — see 'PRICES SHEET — HOW IT WORKS' near the bottom.</t>
  </si>
  <si>
    <t>1. Update current prices on the Prices tab (and FX rates on Settings if they've moved).   2. Add a Cash Flow row.   3. Add a Net Worth History row.   4. Copy A5:B5 on Portfolio History, paste-values below.</t>
  </si>
  <si>
    <t>•  Shares (grey) lists live positions only — its cost basis, proceeds and Overall P&amp;L reset when a ticker is fully sold and later rebought, so they reflect your current holding (not lifetime). All Ticker P&amp;L (grey) keeps closed positions for lifetime P&amp;L. Portfolio Analysis (grey) turns the ledger into dated cash flows for XIRR and the snapshot maths (historic FX approximated at current rates). Note: for a rebought ticker, enter its transactions in date order so the reset lands at the right point.</t>
  </si>
  <si>
    <t>•  Prices TICKER SYNC panel — covers about 500 holdings (rows 2–501); you won't normally get near it. To extend, select the last panel row across columns J–Q and fill it down.</t>
  </si>
  <si>
    <t>•  A cap you can see is a safe one: cell R1 on the Transactions tab shows your trade count against the 10,000 limit, so you'll notice long before it matters. (Keeping the J–Q helper columns intact after a paste is covered under Transactions above.)</t>
  </si>
  <si>
    <t>Running Units</t>
  </si>
  <si>
    <t>Average Buy Cost</t>
  </si>
</sst>
</file>

<file path=xl/styles.xml><?xml version="1.0" encoding="utf-8"?>
<styleSheet xmlns="http://schemas.openxmlformats.org/spreadsheetml/2006/main" xmlns:mc="http://schemas.openxmlformats.org/markup-compatibility/2006" xmlns:ns4="http://schemas.microsoft.com/office/spreadsheetml/2009/9/main" xmlns:ns5="http://schemas.microsoft.com/office/spreadsheetml/2010/11/main" xmlns:x14ac="http://schemas.microsoft.com/office/spreadsheetml/2009/9/ac" xmlns:xr="http://schemas.microsoft.com/office/spreadsheetml/2014/revision" mc:Ignorable="x14ac x16r2 xr">
  <numFmts count="22">
    <numFmt numFmtId="164" formatCode="\$#,##0.00"/>
    <numFmt numFmtId="165" formatCode="m/d/yyyy"/>
    <numFmt numFmtId="166" formatCode="\$#,##0"/>
    <numFmt numFmtId="167" formatCode="0.0%"/>
    <numFmt numFmtId="168" formatCode="0.0"/>
    <numFmt numFmtId="169" formatCode="_(\$* #,##0.00_);_(\$* \(#,##0.00\);_(\$* \-??_);_(@_)"/>
    <numFmt numFmtId="170" formatCode="_-* #,##0.00_-;\-* #,##0.00_-;_-* \-??_-;_-@_-"/>
    <numFmt numFmtId="171" formatCode="_-\$* #,##0.00_-;&quot;-$&quot;* #,##0.00_-;_-\$* \-??_-;_-@_-"/>
    <numFmt numFmtId="172" formatCode="mmm\ yyyy"/>
    <numFmt numFmtId="173" formatCode="dd\ mmm\ yyyy"/>
    <numFmt numFmtId="174" formatCode="[$$-4809]#,##0.00"/>
    <numFmt numFmtId="175" formatCode="[$$-1004]#,##0.00"/>
    <numFmt numFmtId="176" formatCode="#,##0.00;\(#,##0.00\);\-"/>
    <numFmt numFmtId="177" formatCode="#,##0.##"/>
    <numFmt numFmtId="178" formatCode="dd/mm/yyyy"/>
    <numFmt numFmtId="179" formatCode="#,##0.########;\(#,##0.########\);\-"/>
    <numFmt numFmtId="180" formatCode="0.0000"/>
    <numFmt numFmtId="181" formatCode="#,##0;\(#,##0\);\-"/>
    <numFmt numFmtId="182" formatCode="0.0%;\(0.0%\);\-"/>
    <numFmt numFmtId="183" formatCode="#,##0;[Red]\(#,##0\);\-"/>
    <numFmt numFmtId="184" formatCode="0.0%;[Red]\(0.0%\);\-"/>
    <numFmt numFmtId="185" formatCode="yyyy\-mm\-dd"/>
  </numFmts>
  <fonts count="76" x14ac:knownFonts="1">
    <font>
      <sz val="10"/>
      <name val="Arial"/>
      <charset val="1"/>
    </font>
    <font>
      <sz val="10"/>
      <name val="Arial"/>
      <family val="2"/>
    </font>
    <font>
      <sz val="11"/>
      <color theme="1" tint="0.24988555558946501"/>
      <name val="Calibri"/>
      <family val="2"/>
      <charset val="1"/>
    </font>
    <font>
      <sz val="11"/>
      <name val="Arial"/>
      <family val="2"/>
      <charset val="1"/>
    </font>
    <font>
      <i/>
      <sz val="11"/>
      <color theme="1" tint="0.3498947111423078"/>
      <name val="Calibri"/>
      <family val="2"/>
      <charset val="1"/>
    </font>
    <font>
      <b/>
      <sz val="10"/>
      <color theme="1" tint="0.24988555558946501"/>
      <name val="Cambria"/>
      <family val="2"/>
      <charset val="1"/>
    </font>
    <font>
      <sz val="11"/>
      <color theme="1"/>
      <name val="Calibri"/>
      <family val="2"/>
      <charset val="1"/>
    </font>
    <font>
      <b/>
      <sz val="16"/>
      <color theme="1" tint="0.24988555558946501"/>
      <name val="Cambria"/>
      <family val="2"/>
      <charset val="1"/>
    </font>
    <font>
      <b/>
      <sz val="20"/>
      <color rgb="FF1F4E78"/>
      <name val="Cambria"/>
      <family val="1"/>
    </font>
    <font>
      <i/>
      <sz val="11"/>
      <color rgb="FF595959"/>
      <name val="Cambria"/>
      <family val="1"/>
    </font>
    <font>
      <sz val="11"/>
      <name val="Cambria"/>
      <family val="1"/>
    </font>
    <font>
      <b/>
      <sz val="13"/>
      <color rgb="FF1F4E78"/>
      <name val="Cambria"/>
      <family val="1"/>
    </font>
    <font>
      <sz val="11"/>
      <color rgb="FF000000"/>
      <name val="Cambria"/>
      <family val="1"/>
    </font>
    <font>
      <b/>
      <sz val="11"/>
      <color rgb="FFFFFFFF"/>
      <name val="Cambria"/>
      <family val="1"/>
    </font>
    <font>
      <i/>
      <sz val="11"/>
      <color rgb="FF2F6B3F"/>
      <name val="Cambria"/>
      <family val="1"/>
    </font>
    <font>
      <i/>
      <sz val="11"/>
      <color rgb="FFC55A11"/>
      <name val="Cambria"/>
      <family val="1"/>
    </font>
    <font>
      <i/>
      <sz val="11"/>
      <color rgb="FF2F5597"/>
      <name val="Cambria"/>
      <family val="1"/>
    </font>
    <font>
      <i/>
      <sz val="11"/>
      <color rgb="FF7030A0"/>
      <name val="Cambria"/>
      <family val="1"/>
    </font>
    <font>
      <b/>
      <sz val="20"/>
      <color rgb="FF1F4E78"/>
      <name val="Arial"/>
      <family val="2"/>
    </font>
    <font>
      <i/>
      <sz val="10"/>
      <color rgb="FF808080"/>
      <name val="Arial"/>
      <family val="2"/>
    </font>
    <font>
      <b/>
      <sz val="11"/>
      <color rgb="FF1F4E78"/>
      <name val="Arial"/>
      <family val="2"/>
    </font>
    <font>
      <b/>
      <sz val="12"/>
      <color rgb="FF1F4E78"/>
      <name val="Arial"/>
      <family val="2"/>
    </font>
    <font>
      <b/>
      <sz val="18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1"/>
      <color rgb="FF1F4E78"/>
      <name val="Cambria"/>
      <family val="1"/>
    </font>
    <font>
      <sz val="10"/>
      <color rgb="FF000000"/>
      <name val="Cambria"/>
      <family val="1"/>
    </font>
    <font>
      <b/>
      <sz val="12"/>
      <name val="Cambria"/>
      <family val="1"/>
    </font>
    <font>
      <i/>
      <sz val="9"/>
      <color rgb="FF808080"/>
      <name val="Cambria"/>
      <family val="1"/>
    </font>
    <font>
      <b/>
      <sz val="16"/>
      <color rgb="FF1F4E78"/>
      <name val="Arial"/>
      <family val="2"/>
    </font>
    <font>
      <i/>
      <sz val="9"/>
      <color rgb="FF808080"/>
      <name val="Arial"/>
      <family val="2"/>
    </font>
    <font>
      <b/>
      <i/>
      <sz val="10"/>
      <color rgb="FF808080"/>
      <name val="Arial"/>
      <family val="2"/>
    </font>
    <font>
      <b/>
      <sz val="13"/>
      <color rgb="FF1F4E78"/>
      <name val="Arial"/>
      <family val="2"/>
    </font>
    <font>
      <sz val="10"/>
      <name val="Arial"/>
      <family val="2"/>
      <charset val="1"/>
    </font>
    <font>
      <sz val="10"/>
      <color theme="0" tint="-0.14999847407452621"/>
      <name val="Arial"/>
      <family val="2"/>
      <charset val="1"/>
    </font>
    <font>
      <sz val="10"/>
      <color theme="0" tint="-0.499984740745262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rgb="FF1F4E78"/>
      <name val="Cambria"/>
      <family val="1"/>
    </font>
    <font>
      <b/>
      <sz val="11"/>
      <name val="Cambria"/>
      <family val="1"/>
    </font>
    <font>
      <sz val="16"/>
      <name val="Arial"/>
      <family val="2"/>
      <charset val="1"/>
    </font>
    <font>
      <sz val="10"/>
      <name val="Cambria"/>
      <family val="1"/>
    </font>
    <font>
      <b/>
      <sz val="10"/>
      <name val="Cambria"/>
      <family val="1"/>
    </font>
    <font>
      <i/>
      <sz val="10"/>
      <name val="Arial"/>
      <family val="2"/>
      <charset val="1"/>
    </font>
    <font>
      <b/>
      <sz val="13"/>
      <name val="Cambria"/>
      <family val="1"/>
    </font>
    <font>
      <b/>
      <sz val="10"/>
      <color theme="1"/>
      <name val="Arial"/>
      <family val="2"/>
      <charset val="1"/>
    </font>
    <font>
      <b/>
      <sz val="14"/>
      <color rgb="FF1F4E78"/>
      <name val="Cambria"/>
      <family val="1"/>
    </font>
    <font>
      <i/>
      <sz val="10"/>
      <color rgb="FF595959"/>
      <name val="Cambria"/>
      <family val="1"/>
    </font>
    <font>
      <b/>
      <sz val="10"/>
      <color rgb="FF000000"/>
      <name val="Cambria"/>
      <family val="1"/>
    </font>
    <font>
      <i/>
      <sz val="9"/>
      <color rgb="FF1F4E78"/>
      <name val="Cambria"/>
      <family val="1"/>
    </font>
    <font>
      <b/>
      <sz val="10"/>
      <color rgb="FFFFFFFF"/>
      <name val="Cambria"/>
      <family val="1"/>
    </font>
    <font>
      <i/>
      <sz val="9"/>
      <name val="Cambria"/>
      <family val="1"/>
    </font>
    <font>
      <sz val="10"/>
      <name val="Tahoma"/>
      <family val="2"/>
      <charset val="1"/>
    </font>
    <font>
      <sz val="8"/>
      <color theme="1" tint="0.24988555558946501"/>
      <name val="Calibri"/>
      <family val="2"/>
      <charset val="1"/>
    </font>
    <font>
      <b/>
      <sz val="16"/>
      <color theme="5" tint="-0.499984740745262"/>
      <name val="Cambria"/>
      <family val="2"/>
      <charset val="1"/>
    </font>
    <font>
      <sz val="10"/>
      <color theme="1" tint="0.24988555558946501"/>
      <name val="Calibri"/>
      <family val="2"/>
      <charset val="238"/>
    </font>
    <font>
      <sz val="10"/>
      <name val="Calibri"/>
      <family val="2"/>
      <charset val="238"/>
    </font>
    <font>
      <sz val="10"/>
      <name val="Calibri"/>
      <family val="2"/>
      <charset val="1"/>
    </font>
    <font>
      <sz val="9"/>
      <color theme="1" tint="0.24988555558946501"/>
      <name val="Calibri"/>
      <family val="2"/>
      <charset val="1"/>
    </font>
    <font>
      <sz val="10"/>
      <color rgb="FF808080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rgb="FF0000FF"/>
      <name val="Arial"/>
      <family val="2"/>
      <charset val="1"/>
    </font>
    <font>
      <b/>
      <sz val="18"/>
      <color rgb="FFFFFFFF"/>
      <name val="Arial"/>
      <family val="2"/>
    </font>
    <font>
      <b/>
      <sz val="11"/>
      <name val="Arial"/>
      <family val="2"/>
    </font>
    <font>
      <i/>
      <sz val="11"/>
      <color rgb="FF666666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  <charset val="1"/>
    </font>
    <font>
      <b/>
      <sz val="16"/>
      <name val="Arial"/>
      <family val="2"/>
    </font>
    <font>
      <i/>
      <sz val="10"/>
      <color rgb="FF80808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99B266"/>
        <bgColor rgb="FF9BBB59"/>
      </patternFill>
    </fill>
    <fill>
      <patternFill patternType="solid">
        <fgColor rgb="FF71AD47"/>
        <bgColor rgb="FF99B266"/>
      </patternFill>
    </fill>
    <fill>
      <patternFill patternType="solid">
        <fgColor rgb="FF4472C3"/>
        <bgColor rgb="FF4F81BD"/>
      </patternFill>
    </fill>
    <fill>
      <patternFill patternType="solid">
        <fgColor rgb="FF7030A0"/>
        <bgColor rgb="FF775D97"/>
      </patternFill>
    </fill>
    <fill>
      <patternFill patternType="solid">
        <fgColor rgb="FFAEA7B7"/>
        <bgColor rgb="FFB2B4B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E2F3"/>
      </patternFill>
    </fill>
    <fill>
      <patternFill patternType="solid">
        <fgColor rgb="FF1F4E78"/>
        <bgColor rgb="FF2F5597"/>
      </patternFill>
    </fill>
    <fill>
      <patternFill patternType="solid">
        <fgColor theme="8" tint="0.39988402966399123"/>
        <bgColor rgb="FF8EB3E3"/>
      </patternFill>
    </fill>
    <fill>
      <patternFill patternType="solid">
        <fgColor theme="8" tint="-0.249977111117893"/>
        <bgColor rgb="FF4F81BD"/>
      </patternFill>
    </fill>
    <fill>
      <patternFill patternType="solid">
        <fgColor theme="4" tint="-0.249977111117893"/>
        <bgColor rgb="FF2F5597"/>
      </patternFill>
    </fill>
    <fill>
      <patternFill patternType="solid">
        <fgColor theme="6"/>
        <bgColor rgb="FF99B266"/>
      </patternFill>
    </fill>
    <fill>
      <patternFill patternType="solid">
        <fgColor theme="3" tint="0.59987182226020086"/>
        <bgColor rgb="FF93CDDD"/>
      </patternFill>
    </fill>
    <fill>
      <patternFill patternType="solid">
        <fgColor rgb="FFFFFF00"/>
        <bgColor rgb="FFFFC000"/>
      </patternFill>
    </fill>
    <fill>
      <patternFill patternType="solid">
        <fgColor theme="5" tint="0.39988402966399123"/>
        <bgColor rgb="FFAEA7B7"/>
      </patternFill>
    </fill>
    <fill>
      <patternFill patternType="solid">
        <fgColor rgb="FF00FF00"/>
        <bgColor rgb="FF00FFFF"/>
      </patternFill>
    </fill>
    <fill>
      <patternFill patternType="solid">
        <fgColor theme="8"/>
        <bgColor rgb="FF3B9FB9"/>
      </patternFill>
    </fill>
    <fill>
      <patternFill patternType="solid">
        <fgColor rgb="FFC6EFCE"/>
        <bgColor rgb="FFE2EFDA"/>
      </patternFill>
    </fill>
    <fill>
      <patternFill patternType="solid">
        <fgColor rgb="FF00FFFF"/>
        <bgColor rgb="FF4BACC6"/>
      </patternFill>
    </fill>
    <fill>
      <patternFill patternType="solid">
        <fgColor theme="5"/>
        <bgColor rgb="FFA54541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theme="8" tint="0.59987182226020086"/>
        <bgColor rgb="FFC6EFCE"/>
      </patternFill>
    </fill>
    <fill>
      <patternFill patternType="solid">
        <fgColor rgb="FF5B9BD5"/>
        <bgColor rgb="FF4BACC6"/>
      </patternFill>
    </fill>
    <fill>
      <patternFill patternType="solid">
        <fgColor rgb="FF2F6B3F"/>
        <bgColor rgb="FF595959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1" tint="0.49989318521683401"/>
      </top>
      <bottom style="thin">
        <color theme="1" tint="0.49989318521683401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rgb="FFBFBFBA"/>
      </left>
      <right style="thin">
        <color rgb="FFBFBFBA"/>
      </right>
      <top style="thin">
        <color rgb="FFBFBFBA"/>
      </top>
      <bottom style="thin">
        <color rgb="FFBFBFB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theme="8" tint="-9.9978637043366805E-2"/>
      </right>
      <top/>
      <bottom style="thick">
        <color theme="8" tint="-9.9978637043366805E-2"/>
      </bottom>
      <diagonal/>
    </border>
    <border>
      <left/>
      <right/>
      <top style="thick">
        <color theme="8" tint="-9.9978637043366805E-2"/>
      </top>
      <bottom/>
      <diagonal/>
    </border>
    <border>
      <left/>
      <right style="thick">
        <color theme="8" tint="-9.9978637043366805E-2"/>
      </right>
      <top/>
      <bottom/>
      <diagonal/>
    </border>
    <border>
      <left/>
      <right/>
      <top style="thick">
        <color theme="8" tint="-9.9978637043366805E-2"/>
      </top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/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/>
      <diagonal/>
    </border>
    <border>
      <left style="thick">
        <color theme="8" tint="-9.9978637043366805E-2"/>
      </left>
      <right/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 style="thick">
        <color theme="8" tint="-9.9978637043366805E-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2">
    <xf numFmtId="0" fontId="0" fillId="0" borderId="0"/>
    <xf numFmtId="3" fontId="2" fillId="0" borderId="0"/>
    <xf numFmtId="164" fontId="3" fillId="0" borderId="0">
      <alignment horizontal="right"/>
    </xf>
    <xf numFmtId="165" fontId="2" fillId="0" borderId="0">
      <alignment vertical="center"/>
    </xf>
    <xf numFmtId="0" fontId="4" fillId="0" borderId="1">
      <alignment vertical="center"/>
    </xf>
    <xf numFmtId="0" fontId="5" fillId="0" borderId="2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10" fontId="2" fillId="0" borderId="0"/>
    <xf numFmtId="0" fontId="7" fillId="2" borderId="3">
      <alignment vertical="center"/>
    </xf>
  </cellStyleXfs>
  <cellXfs count="313">
    <xf numFmtId="0" fontId="0" fillId="0" borderId="0" xfId="0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vertical="top" wrapText="1"/>
    </xf>
    <xf numFmtId="0" fontId="13" fillId="4" borderId="0" xfId="0" applyFont="1" applyFill="1"/>
    <xf numFmtId="0" fontId="12" fillId="0" borderId="0" xfId="0" applyFont="1"/>
    <xf numFmtId="0" fontId="16" fillId="0" borderId="0" xfId="0" applyFont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7" fillId="0" borderId="0" xfId="0" applyFont="1"/>
    <xf numFmtId="0" fontId="13" fillId="6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11" fillId="0" borderId="0" xfId="0" applyFont="1"/>
    <xf numFmtId="0" fontId="18" fillId="0" borderId="0" xfId="0" applyFont="1"/>
    <xf numFmtId="0" fontId="19" fillId="0" borderId="0" xfId="0" applyFont="1"/>
    <xf numFmtId="0" fontId="20" fillId="8" borderId="0" xfId="0" applyFont="1" applyFill="1"/>
    <xf numFmtId="0" fontId="0" fillId="8" borderId="0" xfId="0" applyFill="1"/>
    <xf numFmtId="0" fontId="21" fillId="0" borderId="0" xfId="0" applyFont="1"/>
    <xf numFmtId="166" fontId="22" fillId="0" borderId="0" xfId="0" applyNumberFormat="1" applyFont="1"/>
    <xf numFmtId="0" fontId="23" fillId="9" borderId="4" xfId="0" applyFont="1" applyFill="1" applyBorder="1" applyAlignment="1">
      <alignment horizontal="center" vertical="center" wrapText="1"/>
    </xf>
    <xf numFmtId="0" fontId="20" fillId="0" borderId="0" xfId="0" applyFont="1"/>
    <xf numFmtId="166" fontId="24" fillId="0" borderId="0" xfId="0" applyNumberFormat="1" applyFont="1"/>
    <xf numFmtId="166" fontId="0" fillId="0" borderId="0" xfId="0" applyNumberFormat="1"/>
    <xf numFmtId="167" fontId="24" fillId="0" borderId="0" xfId="0" applyNumberFormat="1" applyFont="1"/>
    <xf numFmtId="1" fontId="24" fillId="0" borderId="0" xfId="0" applyNumberFormat="1" applyFont="1"/>
    <xf numFmtId="0" fontId="25" fillId="0" borderId="0" xfId="0" applyFont="1"/>
    <xf numFmtId="0" fontId="26" fillId="0" borderId="0" xfId="0" applyFont="1"/>
    <xf numFmtId="164" fontId="0" fillId="0" borderId="0" xfId="0" applyNumberFormat="1"/>
    <xf numFmtId="0" fontId="25" fillId="8" borderId="0" xfId="0" applyFont="1" applyFill="1"/>
    <xf numFmtId="168" fontId="27" fillId="0" borderId="0" xfId="0" applyNumberFormat="1" applyFont="1"/>
    <xf numFmtId="0" fontId="28" fillId="0" borderId="0" xfId="0" applyFont="1"/>
    <xf numFmtId="167" fontId="27" fillId="0" borderId="0" xfId="0" applyNumberFormat="1" applyFont="1"/>
    <xf numFmtId="166" fontId="27" fillId="0" borderId="0" xfId="0" applyNumberFormat="1" applyFont="1"/>
    <xf numFmtId="9" fontId="27" fillId="0" borderId="0" xfId="0" applyNumberFormat="1" applyFont="1"/>
    <xf numFmtId="0" fontId="29" fillId="0" borderId="0" xfId="0" applyFont="1"/>
    <xf numFmtId="1" fontId="0" fillId="7" borderId="4" xfId="0" applyNumberFormat="1" applyFill="1" applyBorder="1" applyAlignment="1">
      <alignment horizontal="right"/>
    </xf>
    <xf numFmtId="166" fontId="0" fillId="7" borderId="4" xfId="0" applyNumberFormat="1" applyFill="1" applyBorder="1" applyAlignment="1">
      <alignment horizontal="right"/>
    </xf>
    <xf numFmtId="167" fontId="0" fillId="7" borderId="4" xfId="0" applyNumberFormat="1" applyFill="1" applyBorder="1" applyAlignment="1">
      <alignment horizontal="right"/>
    </xf>
    <xf numFmtId="2" fontId="0" fillId="7" borderId="4" xfId="0" applyNumberFormat="1" applyFill="1" applyBorder="1" applyAlignment="1">
      <alignment horizontal="right"/>
    </xf>
    <xf numFmtId="0" fontId="30" fillId="0" borderId="0" xfId="0" applyFont="1"/>
    <xf numFmtId="166" fontId="0" fillId="7" borderId="0" xfId="0" applyNumberFormat="1" applyFill="1"/>
    <xf numFmtId="167" fontId="0" fillId="7" borderId="0" xfId="0" applyNumberFormat="1" applyFill="1"/>
    <xf numFmtId="1" fontId="0" fillId="7" borderId="0" xfId="0" applyNumberFormat="1" applyFill="1"/>
    <xf numFmtId="0" fontId="31" fillId="0" borderId="0" xfId="0" applyFont="1"/>
    <xf numFmtId="0" fontId="0" fillId="0" borderId="5" xfId="0" applyBorder="1"/>
    <xf numFmtId="169" fontId="0" fillId="0" borderId="0" xfId="0" applyNumberFormat="1"/>
    <xf numFmtId="0" fontId="33" fillId="0" borderId="0" xfId="0" applyFont="1"/>
    <xf numFmtId="166" fontId="33" fillId="7" borderId="4" xfId="0" applyNumberFormat="1" applyFont="1" applyFill="1" applyBorder="1"/>
    <xf numFmtId="166" fontId="0" fillId="7" borderId="4" xfId="0" applyNumberFormat="1" applyFill="1" applyBorder="1"/>
    <xf numFmtId="0" fontId="34" fillId="0" borderId="0" xfId="0" applyFont="1"/>
    <xf numFmtId="166" fontId="35" fillId="7" borderId="4" xfId="0" applyNumberFormat="1" applyFont="1" applyFill="1" applyBorder="1"/>
    <xf numFmtId="166" fontId="34" fillId="7" borderId="4" xfId="0" applyNumberFormat="1" applyFont="1" applyFill="1" applyBorder="1"/>
    <xf numFmtId="0" fontId="36" fillId="0" borderId="0" xfId="0" applyFont="1"/>
    <xf numFmtId="166" fontId="36" fillId="0" borderId="0" xfId="0" applyNumberFormat="1" applyFont="1"/>
    <xf numFmtId="0" fontId="37" fillId="0" borderId="0" xfId="0" applyFont="1"/>
    <xf numFmtId="166" fontId="37" fillId="7" borderId="4" xfId="0" applyNumberFormat="1" applyFont="1" applyFill="1" applyBorder="1"/>
    <xf numFmtId="0" fontId="38" fillId="0" borderId="0" xfId="0" applyFont="1"/>
    <xf numFmtId="169" fontId="38" fillId="0" borderId="0" xfId="0" applyNumberFormat="1" applyFont="1"/>
    <xf numFmtId="169" fontId="0" fillId="10" borderId="0" xfId="0" applyNumberFormat="1" applyFill="1"/>
    <xf numFmtId="0" fontId="35" fillId="11" borderId="0" xfId="0" applyFont="1" applyFill="1" applyAlignment="1">
      <alignment wrapText="1"/>
    </xf>
    <xf numFmtId="166" fontId="0" fillId="11" borderId="0" xfId="0" applyNumberFormat="1" applyFill="1"/>
    <xf numFmtId="0" fontId="0" fillId="10" borderId="0" xfId="0" applyFill="1" applyAlignment="1">
      <alignment wrapText="1"/>
    </xf>
    <xf numFmtId="166" fontId="0" fillId="0" borderId="4" xfId="0" applyNumberFormat="1" applyBorder="1"/>
    <xf numFmtId="170" fontId="0" fillId="0" borderId="0" xfId="0" applyNumberFormat="1"/>
    <xf numFmtId="0" fontId="33" fillId="10" borderId="0" xfId="0" applyFont="1" applyFill="1" applyAlignment="1">
      <alignment wrapText="1"/>
    </xf>
    <xf numFmtId="0" fontId="35" fillId="10" borderId="0" xfId="0" applyFont="1" applyFill="1" applyAlignment="1">
      <alignment wrapText="1"/>
    </xf>
    <xf numFmtId="0" fontId="38" fillId="0" borderId="0" xfId="0" applyFont="1" applyAlignment="1">
      <alignment wrapText="1"/>
    </xf>
    <xf numFmtId="166" fontId="38" fillId="0" borderId="0" xfId="0" applyNumberFormat="1" applyFont="1"/>
    <xf numFmtId="0" fontId="33" fillId="11" borderId="0" xfId="0" applyFont="1" applyFill="1" applyAlignment="1">
      <alignment wrapText="1"/>
    </xf>
    <xf numFmtId="169" fontId="39" fillId="0" borderId="0" xfId="0" applyNumberFormat="1" applyFont="1"/>
    <xf numFmtId="0" fontId="40" fillId="0" borderId="0" xfId="0" applyFont="1"/>
    <xf numFmtId="169" fontId="35" fillId="7" borderId="0" xfId="0" applyNumberFormat="1" applyFont="1" applyFill="1"/>
    <xf numFmtId="0" fontId="41" fillId="9" borderId="4" xfId="0" applyFont="1" applyFill="1" applyBorder="1" applyAlignment="1">
      <alignment horizontal="center" vertical="center" wrapText="1"/>
    </xf>
    <xf numFmtId="0" fontId="0" fillId="10" borderId="0" xfId="0" applyFill="1"/>
    <xf numFmtId="0" fontId="42" fillId="12" borderId="4" xfId="0" applyFont="1" applyFill="1" applyBorder="1"/>
    <xf numFmtId="166" fontId="43" fillId="12" borderId="4" xfId="0" applyNumberFormat="1" applyFont="1" applyFill="1" applyBorder="1"/>
    <xf numFmtId="167" fontId="0" fillId="0" borderId="4" xfId="0" applyNumberFormat="1" applyBorder="1"/>
    <xf numFmtId="0" fontId="36" fillId="10" borderId="0" xfId="0" applyFont="1" applyFill="1"/>
    <xf numFmtId="166" fontId="36" fillId="10" borderId="0" xfId="0" applyNumberFormat="1" applyFont="1" applyFill="1"/>
    <xf numFmtId="0" fontId="42" fillId="13" borderId="4" xfId="0" applyFont="1" applyFill="1" applyBorder="1"/>
    <xf numFmtId="166" fontId="43" fillId="13" borderId="4" xfId="0" applyNumberFormat="1" applyFont="1" applyFill="1" applyBorder="1"/>
    <xf numFmtId="0" fontId="42" fillId="14" borderId="4" xfId="0" applyFont="1" applyFill="1" applyBorder="1"/>
    <xf numFmtId="166" fontId="43" fillId="14" borderId="4" xfId="0" applyNumberFormat="1" applyFont="1" applyFill="1" applyBorder="1"/>
    <xf numFmtId="167" fontId="0" fillId="15" borderId="4" xfId="0" applyNumberFormat="1" applyFill="1" applyBorder="1"/>
    <xf numFmtId="169" fontId="0" fillId="16" borderId="0" xfId="0" applyNumberFormat="1" applyFill="1"/>
    <xf numFmtId="0" fontId="33" fillId="16" borderId="0" xfId="0" applyFont="1" applyFill="1"/>
    <xf numFmtId="0" fontId="33" fillId="16" borderId="0" xfId="0" applyFont="1" applyFill="1" applyAlignment="1">
      <alignment wrapText="1"/>
    </xf>
    <xf numFmtId="166" fontId="0" fillId="16" borderId="0" xfId="0" applyNumberFormat="1" applyFill="1" applyAlignment="1">
      <alignment vertical="center"/>
    </xf>
    <xf numFmtId="10" fontId="0" fillId="0" borderId="0" xfId="0" applyNumberFormat="1"/>
    <xf numFmtId="166" fontId="0" fillId="16" borderId="0" xfId="0" applyNumberFormat="1" applyFill="1"/>
    <xf numFmtId="0" fontId="42" fillId="17" borderId="4" xfId="0" applyFont="1" applyFill="1" applyBorder="1"/>
    <xf numFmtId="166" fontId="43" fillId="17" borderId="4" xfId="0" applyNumberFormat="1" applyFont="1" applyFill="1" applyBorder="1"/>
    <xf numFmtId="0" fontId="42" fillId="15" borderId="4" xfId="0" applyFont="1" applyFill="1" applyBorder="1"/>
    <xf numFmtId="166" fontId="43" fillId="15" borderId="4" xfId="0" applyNumberFormat="1" applyFont="1" applyFill="1" applyBorder="1"/>
    <xf numFmtId="0" fontId="36" fillId="16" borderId="0" xfId="0" applyFont="1" applyFill="1"/>
    <xf numFmtId="166" fontId="36" fillId="16" borderId="0" xfId="0" applyNumberFormat="1" applyFont="1" applyFill="1"/>
    <xf numFmtId="0" fontId="42" fillId="18" borderId="4" xfId="0" applyFont="1" applyFill="1" applyBorder="1"/>
    <xf numFmtId="166" fontId="43" fillId="18" borderId="4" xfId="0" applyNumberFormat="1" applyFont="1" applyFill="1" applyBorder="1"/>
    <xf numFmtId="0" fontId="42" fillId="0" borderId="4" xfId="0" applyFont="1" applyBorder="1"/>
    <xf numFmtId="166" fontId="42" fillId="0" borderId="4" xfId="0" applyNumberFormat="1" applyFont="1" applyBorder="1"/>
    <xf numFmtId="171" fontId="0" fillId="0" borderId="0" xfId="0" applyNumberFormat="1"/>
    <xf numFmtId="0" fontId="0" fillId="16" borderId="0" xfId="0" applyFill="1" applyAlignment="1">
      <alignment wrapText="1"/>
    </xf>
    <xf numFmtId="0" fontId="42" fillId="0" borderId="0" xfId="0" applyFont="1"/>
    <xf numFmtId="166" fontId="43" fillId="0" borderId="0" xfId="0" applyNumberFormat="1" applyFont="1"/>
    <xf numFmtId="167" fontId="0" fillId="0" borderId="0" xfId="0" applyNumberFormat="1"/>
    <xf numFmtId="0" fontId="41" fillId="0" borderId="0" xfId="0" applyFont="1"/>
    <xf numFmtId="166" fontId="44" fillId="0" borderId="0" xfId="0" applyNumberFormat="1" applyFont="1"/>
    <xf numFmtId="167" fontId="41" fillId="0" borderId="0" xfId="0" applyNumberFormat="1" applyFont="1"/>
    <xf numFmtId="169" fontId="42" fillId="0" borderId="0" xfId="0" applyNumberFormat="1" applyFont="1"/>
    <xf numFmtId="166" fontId="38" fillId="15" borderId="0" xfId="0" applyNumberFormat="1" applyFont="1" applyFill="1"/>
    <xf numFmtId="0" fontId="0" fillId="15" borderId="0" xfId="0" applyFill="1"/>
    <xf numFmtId="0" fontId="36" fillId="15" borderId="0" xfId="0" applyFont="1" applyFill="1"/>
    <xf numFmtId="166" fontId="36" fillId="15" borderId="0" xfId="0" applyNumberFormat="1" applyFont="1" applyFill="1"/>
    <xf numFmtId="0" fontId="45" fillId="0" borderId="0" xfId="0" applyFont="1"/>
    <xf numFmtId="166" fontId="45" fillId="7" borderId="4" xfId="0" applyNumberFormat="1" applyFont="1" applyFill="1" applyBorder="1"/>
    <xf numFmtId="169" fontId="45" fillId="0" borderId="0" xfId="0" applyNumberFormat="1" applyFont="1"/>
    <xf numFmtId="0" fontId="46" fillId="0" borderId="0" xfId="0" applyFont="1"/>
    <xf numFmtId="166" fontId="46" fillId="19" borderId="0" xfId="0" applyNumberFormat="1" applyFont="1" applyFill="1"/>
    <xf numFmtId="171" fontId="46" fillId="19" borderId="0" xfId="0" applyNumberFormat="1" applyFont="1" applyFill="1"/>
    <xf numFmtId="0" fontId="47" fillId="0" borderId="0" xfId="0" applyFont="1"/>
    <xf numFmtId="166" fontId="36" fillId="20" borderId="0" xfId="0" applyNumberFormat="1" applyFont="1" applyFill="1"/>
    <xf numFmtId="171" fontId="36" fillId="0" borderId="0" xfId="0" applyNumberFormat="1" applyFont="1"/>
    <xf numFmtId="166" fontId="41" fillId="0" borderId="0" xfId="0" applyNumberFormat="1" applyFont="1"/>
    <xf numFmtId="172" fontId="0" fillId="7" borderId="0" xfId="0" applyNumberFormat="1" applyFill="1"/>
    <xf numFmtId="173" fontId="0" fillId="7" borderId="4" xfId="0" applyNumberFormat="1" applyFill="1" applyBorder="1"/>
    <xf numFmtId="0" fontId="0" fillId="0" borderId="4" xfId="0" applyBorder="1"/>
    <xf numFmtId="173" fontId="0" fillId="0" borderId="0" xfId="0" applyNumberFormat="1"/>
    <xf numFmtId="0" fontId="6" fillId="0" borderId="0" xfId="0" applyFont="1" applyAlignment="1">
      <alignment horizontal="left"/>
    </xf>
    <xf numFmtId="0" fontId="6" fillId="0" borderId="0" xfId="0" applyFont="1"/>
    <xf numFmtId="0" fontId="48" fillId="0" borderId="0" xfId="0" applyFont="1"/>
    <xf numFmtId="0" fontId="49" fillId="0" borderId="0" xfId="0" applyFont="1"/>
    <xf numFmtId="166" fontId="50" fillId="0" borderId="0" xfId="0" applyNumberFormat="1" applyFont="1"/>
    <xf numFmtId="0" fontId="51" fillId="0" borderId="0" xfId="0" applyFont="1"/>
    <xf numFmtId="173" fontId="10" fillId="0" borderId="0" xfId="0" applyNumberFormat="1" applyFont="1"/>
    <xf numFmtId="166" fontId="10" fillId="0" borderId="0" xfId="0" applyNumberFormat="1" applyFont="1"/>
    <xf numFmtId="164" fontId="10" fillId="0" borderId="0" xfId="0" applyNumberFormat="1" applyFont="1"/>
    <xf numFmtId="1" fontId="50" fillId="0" borderId="0" xfId="0" applyNumberFormat="1" applyFont="1"/>
    <xf numFmtId="0" fontId="52" fillId="9" borderId="4" xfId="0" applyFont="1" applyFill="1" applyBorder="1" applyAlignment="1">
      <alignment horizontal="center" vertical="center" wrapText="1"/>
    </xf>
    <xf numFmtId="164" fontId="52" fillId="9" borderId="4" xfId="0" applyNumberFormat="1" applyFont="1" applyFill="1" applyBorder="1" applyAlignment="1">
      <alignment horizontal="center" vertical="center" wrapText="1"/>
    </xf>
    <xf numFmtId="166" fontId="52" fillId="9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7" borderId="4" xfId="0" applyFont="1" applyFill="1" applyBorder="1" applyAlignment="1">
      <alignment horizontal="center" vertical="center"/>
    </xf>
    <xf numFmtId="173" fontId="10" fillId="0" borderId="4" xfId="0" applyNumberFormat="1" applyFont="1" applyBorder="1"/>
    <xf numFmtId="1" fontId="10" fillId="7" borderId="4" xfId="0" applyNumberFormat="1" applyFont="1" applyFill="1" applyBorder="1" applyAlignment="1">
      <alignment horizontal="right"/>
    </xf>
    <xf numFmtId="166" fontId="10" fillId="7" borderId="4" xfId="0" applyNumberFormat="1" applyFont="1" applyFill="1" applyBorder="1" applyAlignment="1">
      <alignment horizontal="right"/>
    </xf>
    <xf numFmtId="164" fontId="10" fillId="7" borderId="4" xfId="0" applyNumberFormat="1" applyFont="1" applyFill="1" applyBorder="1" applyAlignment="1">
      <alignment horizontal="right"/>
    </xf>
    <xf numFmtId="0" fontId="10" fillId="7" borderId="4" xfId="0" applyFont="1" applyFill="1" applyBorder="1"/>
    <xf numFmtId="164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vertical="top" wrapText="1"/>
    </xf>
    <xf numFmtId="166" fontId="10" fillId="0" borderId="4" xfId="0" applyNumberFormat="1" applyFont="1" applyBorder="1"/>
    <xf numFmtId="166" fontId="10" fillId="7" borderId="4" xfId="0" applyNumberFormat="1" applyFont="1" applyFill="1" applyBorder="1" applyAlignment="1">
      <alignment horizontal="center" vertical="center"/>
    </xf>
    <xf numFmtId="174" fontId="10" fillId="0" borderId="0" xfId="0" applyNumberFormat="1" applyFont="1"/>
    <xf numFmtId="174" fontId="25" fillId="8" borderId="0" xfId="0" applyNumberFormat="1" applyFont="1" applyFill="1"/>
    <xf numFmtId="166" fontId="26" fillId="7" borderId="0" xfId="0" applyNumberFormat="1" applyFont="1" applyFill="1"/>
    <xf numFmtId="173" fontId="26" fillId="7" borderId="0" xfId="0" applyNumberFormat="1" applyFont="1" applyFill="1"/>
    <xf numFmtId="167" fontId="26" fillId="7" borderId="0" xfId="0" applyNumberFormat="1" applyFont="1" applyFill="1"/>
    <xf numFmtId="167" fontId="26" fillId="0" borderId="0" xfId="0" applyNumberFormat="1" applyFont="1"/>
    <xf numFmtId="166" fontId="26" fillId="0" borderId="0" xfId="0" applyNumberFormat="1" applyFont="1"/>
    <xf numFmtId="1" fontId="26" fillId="0" borderId="0" xfId="0" applyNumberFormat="1" applyFont="1"/>
    <xf numFmtId="173" fontId="26" fillId="0" borderId="0" xfId="0" applyNumberFormat="1" applyFont="1"/>
    <xf numFmtId="174" fontId="51" fillId="0" borderId="0" xfId="0" applyNumberFormat="1" applyFont="1"/>
    <xf numFmtId="168" fontId="26" fillId="0" borderId="0" xfId="0" applyNumberFormat="1" applyFont="1"/>
    <xf numFmtId="0" fontId="52" fillId="9" borderId="4" xfId="0" applyFont="1" applyFill="1" applyBorder="1" applyAlignment="1">
      <alignment horizontal="center"/>
    </xf>
    <xf numFmtId="0" fontId="26" fillId="0" borderId="4" xfId="0" applyFont="1" applyBorder="1"/>
    <xf numFmtId="166" fontId="10" fillId="7" borderId="4" xfId="0" applyNumberFormat="1" applyFont="1" applyFill="1" applyBorder="1"/>
    <xf numFmtId="0" fontId="50" fillId="0" borderId="0" xfId="0" applyFont="1"/>
    <xf numFmtId="166" fontId="50" fillId="0" borderId="4" xfId="0" applyNumberFormat="1" applyFont="1" applyBorder="1"/>
    <xf numFmtId="0" fontId="53" fillId="0" borderId="0" xfId="0" applyFont="1"/>
    <xf numFmtId="0" fontId="2" fillId="0" borderId="0" xfId="0" applyFont="1" applyAlignment="1">
      <alignment vertical="center"/>
    </xf>
    <xf numFmtId="0" fontId="54" fillId="0" borderId="0" xfId="0" applyFont="1" applyAlignment="1">
      <alignment horizontal="center"/>
    </xf>
    <xf numFmtId="0" fontId="2" fillId="18" borderId="0" xfId="0" applyFont="1" applyFill="1" applyAlignment="1">
      <alignment vertical="center"/>
    </xf>
    <xf numFmtId="0" fontId="54" fillId="18" borderId="0" xfId="0" applyFont="1" applyFill="1" applyAlignment="1">
      <alignment horizontal="center"/>
    </xf>
    <xf numFmtId="0" fontId="55" fillId="18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56" fillId="18" borderId="0" xfId="0" applyFont="1" applyFill="1" applyAlignment="1">
      <alignment horizontal="center" vertical="center"/>
    </xf>
    <xf numFmtId="0" fontId="56" fillId="18" borderId="0" xfId="0" applyFont="1" applyFill="1" applyAlignment="1">
      <alignment vertical="center"/>
    </xf>
    <xf numFmtId="0" fontId="57" fillId="18" borderId="0" xfId="0" applyFont="1" applyFill="1" applyAlignment="1">
      <alignment vertical="center"/>
    </xf>
    <xf numFmtId="0" fontId="57" fillId="18" borderId="6" xfId="0" applyFont="1" applyFill="1" applyBorder="1" applyAlignment="1">
      <alignment horizontal="right" vertical="center" indent="1"/>
    </xf>
    <xf numFmtId="166" fontId="58" fillId="7" borderId="4" xfId="0" applyNumberFormat="1" applyFont="1" applyFill="1" applyBorder="1" applyAlignment="1">
      <alignment horizontal="left" vertical="center" indent="1"/>
    </xf>
    <xf numFmtId="1" fontId="2" fillId="0" borderId="4" xfId="0" applyNumberFormat="1" applyFont="1" applyBorder="1" applyAlignment="1">
      <alignment horizontal="left" vertical="center"/>
    </xf>
    <xf numFmtId="166" fontId="2" fillId="0" borderId="4" xfId="0" applyNumberFormat="1" applyFont="1" applyBorder="1" applyAlignment="1">
      <alignment vertical="center"/>
    </xf>
    <xf numFmtId="0" fontId="57" fillId="18" borderId="7" xfId="0" applyFont="1" applyFill="1" applyBorder="1" applyAlignment="1">
      <alignment vertical="center"/>
    </xf>
    <xf numFmtId="0" fontId="57" fillId="18" borderId="8" xfId="0" applyFont="1" applyFill="1" applyBorder="1" applyAlignment="1">
      <alignment horizontal="right" vertical="center" indent="1"/>
    </xf>
    <xf numFmtId="167" fontId="58" fillId="7" borderId="4" xfId="0" applyNumberFormat="1" applyFont="1" applyFill="1" applyBorder="1" applyAlignment="1">
      <alignment horizontal="left" vertical="center" indent="1"/>
    </xf>
    <xf numFmtId="0" fontId="57" fillId="18" borderId="9" xfId="0" applyFont="1" applyFill="1" applyBorder="1" applyAlignment="1">
      <alignment vertical="center"/>
    </xf>
    <xf numFmtId="0" fontId="57" fillId="18" borderId="10" xfId="0" applyFont="1" applyFill="1" applyBorder="1" applyAlignment="1">
      <alignment horizontal="right" vertical="center" indent="1"/>
    </xf>
    <xf numFmtId="1" fontId="58" fillId="7" borderId="4" xfId="0" applyNumberFormat="1" applyFont="1" applyFill="1" applyBorder="1" applyAlignment="1">
      <alignment horizontal="left" vertical="center" indent="1"/>
    </xf>
    <xf numFmtId="0" fontId="57" fillId="18" borderId="0" xfId="0" applyFont="1" applyFill="1" applyAlignment="1">
      <alignment horizontal="right" vertical="center" indent="1"/>
    </xf>
    <xf numFmtId="173" fontId="58" fillId="7" borderId="4" xfId="0" applyNumberFormat="1" applyFont="1" applyFill="1" applyBorder="1" applyAlignment="1">
      <alignment horizontal="left" vertical="center" indent="1"/>
    </xf>
    <xf numFmtId="0" fontId="2" fillId="18" borderId="0" xfId="0" applyFont="1" applyFill="1" applyAlignment="1">
      <alignment horizontal="center" vertical="center"/>
    </xf>
    <xf numFmtId="166" fontId="59" fillId="18" borderId="11" xfId="0" applyNumberFormat="1" applyFont="1" applyFill="1" applyBorder="1" applyAlignment="1">
      <alignment horizontal="left" vertical="center" indent="1"/>
    </xf>
    <xf numFmtId="0" fontId="57" fillId="18" borderId="12" xfId="0" applyFont="1" applyFill="1" applyBorder="1" applyAlignment="1">
      <alignment horizontal="right" vertical="center" indent="1"/>
    </xf>
    <xf numFmtId="1" fontId="59" fillId="18" borderId="13" xfId="0" applyNumberFormat="1" applyFont="1" applyFill="1" applyBorder="1" applyAlignment="1">
      <alignment horizontal="left" vertical="center" indent="1"/>
    </xf>
    <xf numFmtId="166" fontId="59" fillId="18" borderId="14" xfId="0" applyNumberFormat="1" applyFont="1" applyFill="1" applyBorder="1" applyAlignment="1">
      <alignment horizontal="left" vertical="center" indent="1"/>
    </xf>
    <xf numFmtId="0" fontId="50" fillId="18" borderId="0" xfId="0" applyFont="1" applyFill="1" applyAlignment="1">
      <alignment vertical="center"/>
    </xf>
    <xf numFmtId="166" fontId="50" fillId="22" borderId="0" xfId="0" applyNumberFormat="1" applyFont="1" applyFill="1" applyAlignment="1">
      <alignment vertical="center"/>
    </xf>
    <xf numFmtId="3" fontId="60" fillId="0" borderId="0" xfId="0" applyNumberFormat="1" applyFont="1" applyAlignment="1">
      <alignment horizontal="center" vertical="center"/>
    </xf>
    <xf numFmtId="173" fontId="60" fillId="0" borderId="0" xfId="0" applyNumberFormat="1" applyFont="1" applyAlignment="1">
      <alignment horizontal="center" vertical="center"/>
    </xf>
    <xf numFmtId="166" fontId="60" fillId="0" borderId="0" xfId="0" applyNumberFormat="1" applyFont="1" applyAlignment="1">
      <alignment horizontal="center" vertical="center"/>
    </xf>
    <xf numFmtId="1" fontId="0" fillId="0" borderId="4" xfId="0" applyNumberFormat="1" applyBorder="1"/>
    <xf numFmtId="164" fontId="2" fillId="0" borderId="0" xfId="0" applyNumberFormat="1" applyFont="1" applyAlignment="1">
      <alignment vertical="center"/>
    </xf>
    <xf numFmtId="0" fontId="2" fillId="15" borderId="0" xfId="0" applyFont="1" applyFill="1" applyAlignment="1">
      <alignment vertical="center"/>
    </xf>
    <xf numFmtId="3" fontId="60" fillId="15" borderId="0" xfId="0" applyNumberFormat="1" applyFont="1" applyFill="1" applyAlignment="1">
      <alignment horizontal="center" vertical="center"/>
    </xf>
    <xf numFmtId="173" fontId="60" fillId="15" borderId="0" xfId="0" applyNumberFormat="1" applyFont="1" applyFill="1" applyAlignment="1">
      <alignment horizontal="center" vertical="center"/>
    </xf>
    <xf numFmtId="166" fontId="60" fillId="15" borderId="0" xfId="0" applyNumberFormat="1" applyFont="1" applyFill="1" applyAlignment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164" fontId="60" fillId="0" borderId="0" xfId="0" applyNumberFormat="1" applyFont="1" applyAlignment="1">
      <alignment horizontal="center" vertical="center"/>
    </xf>
    <xf numFmtId="0" fontId="61" fillId="0" borderId="0" xfId="0" applyFont="1" applyAlignment="1">
      <alignment wrapText="1"/>
    </xf>
    <xf numFmtId="171" fontId="26" fillId="0" borderId="0" xfId="0" applyNumberFormat="1" applyFont="1"/>
    <xf numFmtId="17" fontId="13" fillId="9" borderId="4" xfId="0" applyNumberFormat="1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25" fillId="23" borderId="4" xfId="0" applyFont="1" applyFill="1" applyBorder="1" applyAlignment="1">
      <alignment horizontal="center" vertical="center" wrapText="1"/>
    </xf>
    <xf numFmtId="0" fontId="25" fillId="22" borderId="4" xfId="0" applyFont="1" applyFill="1" applyBorder="1" applyAlignment="1">
      <alignment horizontal="center" vertical="center" wrapText="1"/>
    </xf>
    <xf numFmtId="0" fontId="25" fillId="2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33" fillId="0" borderId="15" xfId="0" applyNumberFormat="1" applyFont="1" applyBorder="1" applyAlignment="1">
      <alignment horizontal="right"/>
    </xf>
    <xf numFmtId="166" fontId="0" fillId="0" borderId="15" xfId="0" applyNumberFormat="1" applyBorder="1"/>
    <xf numFmtId="166" fontId="33" fillId="7" borderId="15" xfId="0" applyNumberFormat="1" applyFont="1" applyFill="1" applyBorder="1" applyAlignment="1">
      <alignment horizontal="center"/>
    </xf>
    <xf numFmtId="166" fontId="33" fillId="25" borderId="15" xfId="0" applyNumberFormat="1" applyFont="1" applyFill="1" applyBorder="1" applyAlignment="1">
      <alignment horizontal="center"/>
    </xf>
    <xf numFmtId="166" fontId="33" fillId="0" borderId="15" xfId="0" applyNumberFormat="1" applyFont="1" applyBorder="1" applyAlignment="1">
      <alignment horizontal="center"/>
    </xf>
    <xf numFmtId="1" fontId="0" fillId="26" borderId="15" xfId="0" applyNumberFormat="1" applyFill="1" applyBorder="1"/>
    <xf numFmtId="166" fontId="0" fillId="26" borderId="15" xfId="0" applyNumberFormat="1" applyFill="1" applyBorder="1"/>
    <xf numFmtId="166" fontId="0" fillId="7" borderId="15" xfId="0" applyNumberFormat="1" applyFill="1" applyBorder="1"/>
    <xf numFmtId="166" fontId="33" fillId="26" borderId="15" xfId="0" applyNumberFormat="1" applyFont="1" applyFill="1" applyBorder="1" applyAlignment="1">
      <alignment horizontal="center"/>
    </xf>
    <xf numFmtId="1" fontId="0" fillId="0" borderId="15" xfId="0" applyNumberFormat="1" applyBorder="1"/>
    <xf numFmtId="166" fontId="0" fillId="25" borderId="15" xfId="0" applyNumberFormat="1" applyFill="1" applyBorder="1"/>
    <xf numFmtId="1" fontId="0" fillId="27" borderId="15" xfId="0" applyNumberFormat="1" applyFill="1" applyBorder="1"/>
    <xf numFmtId="166" fontId="0" fillId="27" borderId="15" xfId="0" applyNumberFormat="1" applyFill="1" applyBorder="1"/>
    <xf numFmtId="166" fontId="33" fillId="10" borderId="15" xfId="0" applyNumberFormat="1" applyFont="1" applyFill="1" applyBorder="1" applyAlignment="1">
      <alignment horizontal="center"/>
    </xf>
    <xf numFmtId="0" fontId="0" fillId="27" borderId="0" xfId="0" applyFill="1"/>
    <xf numFmtId="1" fontId="0" fillId="10" borderId="15" xfId="0" applyNumberFormat="1" applyFill="1" applyBorder="1"/>
    <xf numFmtId="166" fontId="0" fillId="10" borderId="15" xfId="0" applyNumberFormat="1" applyFill="1" applyBorder="1"/>
    <xf numFmtId="0" fontId="0" fillId="26" borderId="0" xfId="0" applyFill="1"/>
    <xf numFmtId="175" fontId="0" fillId="0" borderId="0" xfId="0" applyNumberFormat="1"/>
    <xf numFmtId="0" fontId="0" fillId="7" borderId="0" xfId="0" applyFill="1"/>
    <xf numFmtId="0" fontId="62" fillId="0" borderId="0" xfId="0" applyFont="1"/>
    <xf numFmtId="176" fontId="63" fillId="7" borderId="15" xfId="0" applyNumberFormat="1" applyFont="1" applyFill="1" applyBorder="1"/>
    <xf numFmtId="0" fontId="63" fillId="7" borderId="15" xfId="0" applyFont="1" applyFill="1" applyBorder="1"/>
    <xf numFmtId="177" fontId="63" fillId="7" borderId="15" xfId="0" applyNumberFormat="1" applyFont="1" applyFill="1" applyBorder="1"/>
    <xf numFmtId="4" fontId="63" fillId="7" borderId="15" xfId="0" applyNumberFormat="1" applyFont="1" applyFill="1" applyBorder="1"/>
    <xf numFmtId="178" fontId="63" fillId="7" borderId="15" xfId="0" applyNumberFormat="1" applyFont="1" applyFill="1" applyBorder="1"/>
    <xf numFmtId="176" fontId="64" fillId="0" borderId="15" xfId="0" applyNumberFormat="1" applyFont="1" applyBorder="1"/>
    <xf numFmtId="179" fontId="64" fillId="0" borderId="15" xfId="0" applyNumberFormat="1" applyFont="1" applyBorder="1"/>
    <xf numFmtId="176" fontId="63" fillId="7" borderId="0" xfId="0" applyNumberFormat="1" applyFont="1" applyFill="1"/>
    <xf numFmtId="0" fontId="63" fillId="7" borderId="0" xfId="0" applyFont="1" applyFill="1"/>
    <xf numFmtId="177" fontId="63" fillId="7" borderId="0" xfId="0" applyNumberFormat="1" applyFont="1" applyFill="1"/>
    <xf numFmtId="4" fontId="63" fillId="7" borderId="0" xfId="0" applyNumberFormat="1" applyFont="1" applyFill="1"/>
    <xf numFmtId="178" fontId="63" fillId="7" borderId="0" xfId="0" applyNumberFormat="1" applyFont="1" applyFill="1"/>
    <xf numFmtId="177" fontId="0" fillId="7" borderId="0" xfId="0" applyNumberFormat="1" applyFill="1"/>
    <xf numFmtId="4" fontId="0" fillId="7" borderId="0" xfId="0" applyNumberFormat="1" applyFill="1"/>
    <xf numFmtId="0" fontId="65" fillId="7" borderId="15" xfId="0" applyFont="1" applyFill="1" applyBorder="1"/>
    <xf numFmtId="4" fontId="65" fillId="7" borderId="15" xfId="0" applyNumberFormat="1" applyFont="1" applyFill="1" applyBorder="1"/>
    <xf numFmtId="180" fontId="65" fillId="0" borderId="15" xfId="0" applyNumberFormat="1" applyFont="1" applyBorder="1"/>
    <xf numFmtId="0" fontId="66" fillId="9" borderId="0" xfId="0" applyFont="1" applyFill="1" applyAlignment="1">
      <alignment horizontal="left"/>
    </xf>
    <xf numFmtId="0" fontId="67" fillId="0" borderId="0" xfId="0" applyFont="1"/>
    <xf numFmtId="0" fontId="68" fillId="0" borderId="0" xfId="0" applyFont="1"/>
    <xf numFmtId="177" fontId="62" fillId="0" borderId="0" xfId="0" applyNumberFormat="1" applyFont="1"/>
    <xf numFmtId="181" fontId="62" fillId="0" borderId="0" xfId="0" applyNumberFormat="1" applyFont="1"/>
    <xf numFmtId="182" fontId="62" fillId="0" borderId="0" xfId="0" applyNumberFormat="1" applyFont="1"/>
    <xf numFmtId="0" fontId="23" fillId="9" borderId="16" xfId="0" applyFont="1" applyFill="1" applyBorder="1" applyAlignment="1">
      <alignment vertical="center"/>
    </xf>
    <xf numFmtId="0" fontId="23" fillId="28" borderId="16" xfId="0" applyFont="1" applyFill="1" applyBorder="1" applyAlignment="1">
      <alignment vertical="center"/>
    </xf>
    <xf numFmtId="1" fontId="23" fillId="28" borderId="16" xfId="0" applyNumberFormat="1" applyFont="1" applyFill="1" applyBorder="1" applyAlignment="1">
      <alignment vertical="center"/>
    </xf>
    <xf numFmtId="0" fontId="69" fillId="0" borderId="16" xfId="0" applyFont="1" applyBorder="1" applyAlignment="1">
      <alignment vertical="center"/>
    </xf>
    <xf numFmtId="183" fontId="69" fillId="0" borderId="16" xfId="0" applyNumberFormat="1" applyFont="1" applyBorder="1" applyAlignment="1">
      <alignment vertical="center"/>
    </xf>
    <xf numFmtId="184" fontId="69" fillId="0" borderId="16" xfId="0" applyNumberFormat="1" applyFont="1" applyBorder="1" applyAlignment="1">
      <alignment vertical="center"/>
    </xf>
    <xf numFmtId="1" fontId="69" fillId="7" borderId="16" xfId="0" applyNumberFormat="1" applyFont="1" applyFill="1" applyBorder="1" applyAlignment="1">
      <alignment vertical="center"/>
    </xf>
    <xf numFmtId="176" fontId="69" fillId="0" borderId="16" xfId="0" applyNumberFormat="1" applyFont="1" applyBorder="1" applyAlignment="1">
      <alignment vertical="center"/>
    </xf>
    <xf numFmtId="1" fontId="23" fillId="7" borderId="16" xfId="0" applyNumberFormat="1" applyFont="1" applyFill="1" applyBorder="1" applyAlignment="1">
      <alignment vertical="center"/>
    </xf>
    <xf numFmtId="0" fontId="69" fillId="24" borderId="16" xfId="0" applyFont="1" applyFill="1" applyBorder="1" applyAlignment="1">
      <alignment vertical="center"/>
    </xf>
    <xf numFmtId="176" fontId="69" fillId="24" borderId="16" xfId="0" applyNumberFormat="1" applyFont="1" applyFill="1" applyBorder="1" applyAlignment="1">
      <alignment vertical="center"/>
    </xf>
    <xf numFmtId="183" fontId="69" fillId="24" borderId="16" xfId="0" applyNumberFormat="1" applyFont="1" applyFill="1" applyBorder="1" applyAlignment="1">
      <alignment vertical="center"/>
    </xf>
    <xf numFmtId="184" fontId="69" fillId="24" borderId="16" xfId="0" applyNumberFormat="1" applyFont="1" applyFill="1" applyBorder="1" applyAlignment="1">
      <alignment vertical="center"/>
    </xf>
    <xf numFmtId="0" fontId="69" fillId="7" borderId="16" xfId="0" applyFont="1" applyFill="1" applyBorder="1" applyAlignment="1">
      <alignment vertical="center"/>
    </xf>
    <xf numFmtId="173" fontId="0" fillId="23" borderId="0" xfId="0" applyNumberFormat="1" applyFill="1"/>
    <xf numFmtId="166" fontId="0" fillId="23" borderId="0" xfId="0" applyNumberFormat="1" applyFill="1"/>
    <xf numFmtId="0" fontId="0" fillId="23" borderId="0" xfId="0" applyFill="1"/>
    <xf numFmtId="173" fontId="0" fillId="7" borderId="0" xfId="0" applyNumberFormat="1" applyFill="1"/>
    <xf numFmtId="0" fontId="70" fillId="29" borderId="15" xfId="0" applyFont="1" applyFill="1" applyBorder="1" applyAlignment="1">
      <alignment horizontal="center" vertical="center"/>
    </xf>
    <xf numFmtId="183" fontId="62" fillId="0" borderId="0" xfId="0" applyNumberFormat="1" applyFont="1"/>
    <xf numFmtId="4" fontId="62" fillId="0" borderId="0" xfId="0" applyNumberFormat="1" applyFont="1"/>
    <xf numFmtId="180" fontId="62" fillId="0" borderId="0" xfId="0" applyNumberFormat="1" applyFont="1"/>
    <xf numFmtId="184" fontId="62" fillId="0" borderId="0" xfId="0" applyNumberFormat="1" applyFont="1"/>
    <xf numFmtId="183" fontId="0" fillId="0" borderId="0" xfId="0" applyNumberFormat="1"/>
    <xf numFmtId="184" fontId="0" fillId="0" borderId="0" xfId="0" applyNumberFormat="1"/>
    <xf numFmtId="183" fontId="36" fillId="0" borderId="0" xfId="0" applyNumberFormat="1" applyFont="1"/>
    <xf numFmtId="184" fontId="36" fillId="0" borderId="0" xfId="0" applyNumberFormat="1" applyFont="1"/>
    <xf numFmtId="167" fontId="36" fillId="0" borderId="0" xfId="0" applyNumberFormat="1" applyFont="1"/>
    <xf numFmtId="0" fontId="70" fillId="9" borderId="15" xfId="0" applyFont="1" applyFill="1" applyBorder="1" applyAlignment="1">
      <alignment horizontal="center" vertical="center"/>
    </xf>
    <xf numFmtId="185" fontId="0" fillId="0" borderId="0" xfId="0" applyNumberFormat="1"/>
    <xf numFmtId="176" fontId="0" fillId="0" borderId="0" xfId="0" applyNumberFormat="1"/>
    <xf numFmtId="180" fontId="0" fillId="0" borderId="0" xfId="0" applyNumberFormat="1"/>
    <xf numFmtId="2" fontId="0" fillId="0" borderId="0" xfId="0" applyNumberFormat="1"/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 wrapText="1"/>
    </xf>
    <xf numFmtId="0" fontId="73" fillId="31" borderId="0" xfId="0" applyFont="1" applyFill="1" applyAlignment="1">
      <alignment horizontal="left" vertical="center"/>
    </xf>
    <xf numFmtId="0" fontId="74" fillId="0" borderId="0" xfId="0" applyFont="1" applyAlignment="1">
      <alignment horizontal="left" vertical="center" wrapText="1"/>
    </xf>
    <xf numFmtId="166" fontId="74" fillId="30" borderId="0" xfId="0" applyNumberFormat="1" applyFont="1" applyFill="1" applyAlignment="1">
      <alignment horizontal="right" vertical="center"/>
    </xf>
    <xf numFmtId="167" fontId="74" fillId="30" borderId="0" xfId="0" applyNumberFormat="1" applyFont="1" applyFill="1" applyAlignment="1">
      <alignment horizontal="right" vertical="center"/>
    </xf>
    <xf numFmtId="1" fontId="74" fillId="30" borderId="0" xfId="0" applyNumberFormat="1" applyFont="1" applyFill="1" applyAlignment="1">
      <alignment horizontal="right" vertical="center"/>
    </xf>
    <xf numFmtId="166" fontId="75" fillId="0" borderId="0" xfId="0" applyNumberFormat="1" applyFont="1" applyAlignment="1">
      <alignment horizontal="right" vertical="center"/>
    </xf>
    <xf numFmtId="167" fontId="75" fillId="0" borderId="0" xfId="0" applyNumberFormat="1" applyFont="1" applyAlignment="1">
      <alignment horizontal="right" vertical="center"/>
    </xf>
    <xf numFmtId="168" fontId="75" fillId="0" borderId="0" xfId="0" applyNumberFormat="1" applyFont="1" applyAlignment="1">
      <alignment horizontal="right" vertical="center"/>
    </xf>
    <xf numFmtId="0" fontId="74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0" fontId="32" fillId="0" borderId="5" xfId="0" applyFont="1" applyBorder="1" applyAlignment="1">
      <alignment horizontal="center"/>
    </xf>
    <xf numFmtId="0" fontId="32" fillId="21" borderId="0" xfId="0" applyFont="1" applyFill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8" fontId="64" fillId="0" borderId="15" xfId="0" applyNumberFormat="1" applyFont="1" applyBorder="1"/>
  </cellXfs>
  <cellStyles count="12">
    <cellStyle name="Comma 2" xfId="1" xr:uid="{00000000-0005-0000-0000-000006000000}"/>
    <cellStyle name="Currency 2" xfId="2" xr:uid="{00000000-0005-0000-0000-000007000000}"/>
    <cellStyle name="Date" xfId="3" xr:uid="{00000000-0005-0000-0000-000008000000}"/>
    <cellStyle name="Explanatory Text 2" xfId="4" xr:uid="{00000000-0005-0000-0000-000009000000}"/>
    <cellStyle name="Heading 1 2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  <cellStyle name="Normal 4" xfId="8" xr:uid="{00000000-0005-0000-0000-00000D000000}"/>
    <cellStyle name="Normal 5" xfId="9" xr:uid="{00000000-0005-0000-0000-00000E000000}"/>
    <cellStyle name="Percent 2" xfId="10" xr:uid="{00000000-0005-0000-0000-00000F000000}"/>
    <cellStyle name="Title 2" xfId="11" xr:uid="{00000000-0005-0000-0000-000010000000}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699"/>
        </patternFill>
      </fill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font>
        <color rgb="FFFFFFFF"/>
      </font>
      <fill>
        <patternFill>
          <bgColor theme="0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99B266"/>
      <rgbColor rgb="FF00FFFF"/>
      <rgbColor rgb="FF9C0006"/>
      <rgbColor rgb="FF008000"/>
      <rgbColor rgb="FFD9E1F2"/>
      <rgbColor rgb="FF9C6500"/>
      <rgbColor rgb="FFC0504D"/>
      <rgbColor rgb="FF2F6B3F"/>
      <rgbColor rgb="FFBFBFBA"/>
      <rgbColor rgb="FF808080"/>
      <rgbColor rgb="FF8EB3E3"/>
      <rgbColor rgb="FFA54541"/>
      <rgbColor rgb="FFFFF2CC"/>
      <rgbColor rgb="FFDDEBF7"/>
      <rgbColor rgb="FF666666"/>
      <rgbColor rgb="FFD99694"/>
      <rgbColor rgb="FF2F5597"/>
      <rgbColor rgb="FFD9D9D9"/>
      <rgbColor rgb="FFD9E2F3"/>
      <rgbColor rgb="FF9BBB59"/>
      <rgbColor rgb="FFFFE699"/>
      <rgbColor rgb="FF5B9BD5"/>
      <rgbColor rgb="FF4F81BD"/>
      <rgbColor rgb="FF71AD47"/>
      <rgbColor rgb="FF376092"/>
      <rgbColor rgb="FFB7DEE8"/>
      <rgbColor rgb="FF3B9FB9"/>
      <rgbColor rgb="FFE2EFDA"/>
      <rgbColor rgb="FFC6EFCE"/>
      <rgbColor rgb="FFFFEB9C"/>
      <rgbColor rgb="FF93CDDD"/>
      <rgbColor rgb="FFFCE4D6"/>
      <rgbColor rgb="FFB2B4BC"/>
      <rgbColor rgb="FFFFC7CE"/>
      <rgbColor rgb="FF4472C3"/>
      <rgbColor rgb="FF4BACC6"/>
      <rgbColor rgb="FF92D050"/>
      <rgbColor rgb="FFFFC000"/>
      <rgbColor rgb="FFD8813B"/>
      <rgbColor rgb="FFF07F32"/>
      <rgbColor rgb="FF775D97"/>
      <rgbColor rgb="FFAEA7B7"/>
      <rgbColor rgb="FF595959"/>
      <rgbColor rgb="FF31859C"/>
      <rgbColor rgb="FF006100"/>
      <rgbColor rgb="FF632523"/>
      <rgbColor rgb="FFC55A11"/>
      <rgbColor rgb="FF7030A0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F718-5B4D-8C72-596B5BA2298B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718-5B4D-8C72-596B5BA2298B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F718-5B4D-8C72-596B5BA2298B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F718-5B4D-8C72-596B5BA2298B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F718-5B4D-8C72-596B5BA2298B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F718-5B4D-8C72-596B5BA2298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F718-5B4D-8C72-596B5BA2298B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F-F718-5B4D-8C72-596B5BA2298B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1-F718-5B4D-8C72-596B5BA2298B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3-F718-5B4D-8C72-596B5BA2298B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5-F718-5B4D-8C72-596B5BA2298B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7-F718-5B4D-8C72-596B5BA2298B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9-F718-5B4D-8C72-596B5BA2298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18-5B4D-8C72-596B5BA2298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18-5B4D-8C72-596B5BA2298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18-5B4D-8C72-596B5BA2298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18-5B4D-8C72-596B5BA2298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18-5B4D-8C72-596B5BA2298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18-5B4D-8C72-596B5BA2298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18-5B4D-8C72-596B5BA2298B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18-5B4D-8C72-596B5BA2298B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18-5B4D-8C72-596B5BA2298B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18-5B4D-8C72-596B5BA2298B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18-5B4D-8C72-596B5BA2298B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718-5B4D-8C72-596B5BA2298B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718-5B4D-8C72-596B5BA229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Dashboard!$D$6:$D$18</c:f>
              <c:strCache>
                <c:ptCount val="13"/>
                <c:pt idx="0">
                  <c:v>Cash</c:v>
                </c:pt>
                <c:pt idx="1">
                  <c:v>Investments (Cap Protected 2-3%)</c:v>
                </c:pt>
                <c:pt idx="2">
                  <c:v>Crypto</c:v>
                </c:pt>
                <c:pt idx="3">
                  <c:v>Small Cap</c:v>
                </c:pt>
                <c:pt idx="4">
                  <c:v>US/HK Growth</c:v>
                </c:pt>
                <c:pt idx="5">
                  <c:v>Reit/Dividend</c:v>
                </c:pt>
                <c:pt idx="6">
                  <c:v>Bonds</c:v>
                </c:pt>
                <c:pt idx="7">
                  <c:v>Gold/Silver</c:v>
                </c:pt>
                <c:pt idx="8">
                  <c:v>Commodities</c:v>
                </c:pt>
                <c:pt idx="9">
                  <c:v>CPF OA (2.5%)</c:v>
                </c:pt>
                <c:pt idx="10">
                  <c:v>CPF SA Medisave</c:v>
                </c:pt>
                <c:pt idx="11">
                  <c:v>Real Properties</c:v>
                </c:pt>
                <c:pt idx="12">
                  <c:v>Personal Loan to Friend</c:v>
                </c:pt>
              </c:strCache>
            </c:strRef>
          </c:cat>
          <c:val>
            <c:numRef>
              <c:f>Dashboard!$E$6:$E$18</c:f>
              <c:numCache>
                <c:formatCode>\$#,##0</c:formatCode>
                <c:ptCount val="13"/>
                <c:pt idx="0">
                  <c:v>137500</c:v>
                </c:pt>
                <c:pt idx="1">
                  <c:v>317000</c:v>
                </c:pt>
                <c:pt idx="2">
                  <c:v>13252.53196468052</c:v>
                </c:pt>
                <c:pt idx="3">
                  <c:v>8149.9999999999991</c:v>
                </c:pt>
                <c:pt idx="4">
                  <c:v>39594.911132508634</c:v>
                </c:pt>
                <c:pt idx="5">
                  <c:v>38740</c:v>
                </c:pt>
                <c:pt idx="6">
                  <c:v>40000</c:v>
                </c:pt>
                <c:pt idx="7">
                  <c:v>78127</c:v>
                </c:pt>
                <c:pt idx="8">
                  <c:v>0</c:v>
                </c:pt>
                <c:pt idx="9">
                  <c:v>95000</c:v>
                </c:pt>
                <c:pt idx="10">
                  <c:v>180000</c:v>
                </c:pt>
                <c:pt idx="11">
                  <c:v>244570.26412772574</c:v>
                </c:pt>
                <c:pt idx="1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718-5B4D-8C72-596B5BA2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'Net Worth History'!$A$5:$A$40</c:f>
              <c:numCache>
                <c:formatCode>dd\ mmm\ yyyy</c:formatCode>
                <c:ptCount val="36"/>
                <c:pt idx="0">
                  <c:v>45627</c:v>
                </c:pt>
                <c:pt idx="1">
                  <c:v>45717</c:v>
                </c:pt>
                <c:pt idx="2">
                  <c:v>45809</c:v>
                </c:pt>
                <c:pt idx="3">
                  <c:v>45901</c:v>
                </c:pt>
                <c:pt idx="4">
                  <c:v>45992</c:v>
                </c:pt>
                <c:pt idx="5">
                  <c:v>46082</c:v>
                </c:pt>
                <c:pt idx="6">
                  <c:v>46174</c:v>
                </c:pt>
              </c:numCache>
            </c:numRef>
          </c:cat>
          <c:val>
            <c:numRef>
              <c:f>'Net Worth History'!$B$5:$B$40</c:f>
              <c:numCache>
                <c:formatCode>\$#,##0</c:formatCode>
                <c:ptCount val="36"/>
                <c:pt idx="0">
                  <c:v>1050000</c:v>
                </c:pt>
                <c:pt idx="1">
                  <c:v>1082000</c:v>
                </c:pt>
                <c:pt idx="2">
                  <c:v>1068000</c:v>
                </c:pt>
                <c:pt idx="3">
                  <c:v>1120000</c:v>
                </c:pt>
                <c:pt idx="4">
                  <c:v>1168000</c:v>
                </c:pt>
                <c:pt idx="5">
                  <c:v>1196000</c:v>
                </c:pt>
                <c:pt idx="6">
                  <c:v>1224000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B1-284D-9F2B-62CC3070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535772"/>
        <c:axId val="81894000"/>
      </c:lineChart>
      <c:dateAx>
        <c:axId val="37535772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894000"/>
        <c:crosses val="autoZero"/>
        <c:auto val="1"/>
        <c:lblOffset val="100"/>
        <c:baseTimeUnit val="months"/>
      </c:dateAx>
      <c:valAx>
        <c:axId val="818940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535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Assets to Age 85 (3% / 5% / 8%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3% growth</c:v>
          </c:tx>
          <c:spPr>
            <a:ln w="219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Plan'!$F$15:$F$58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1292764.2484416622</c:v>
                </c:pt>
                <c:pt idx="2">
                  <c:v>1361547.1758949121</c:v>
                </c:pt>
                <c:pt idx="3">
                  <c:v>1432393.5911717594</c:v>
                </c:pt>
                <c:pt idx="4">
                  <c:v>1505365.3989069122</c:v>
                </c:pt>
                <c:pt idx="5">
                  <c:v>1580526.3608741197</c:v>
                </c:pt>
                <c:pt idx="6">
                  <c:v>1657942.1517003432</c:v>
                </c:pt>
                <c:pt idx="7">
                  <c:v>1737680.4162513537</c:v>
                </c:pt>
                <c:pt idx="8">
                  <c:v>1819810.8287388943</c:v>
                </c:pt>
                <c:pt idx="9">
                  <c:v>1904405.1536010611</c:v>
                </c:pt>
                <c:pt idx="10">
                  <c:v>1991537.3082090931</c:v>
                </c:pt>
                <c:pt idx="11">
                  <c:v>2081283.4274553659</c:v>
                </c:pt>
                <c:pt idx="12">
                  <c:v>2173721.9302790267</c:v>
                </c:pt>
                <c:pt idx="13">
                  <c:v>2268933.5881873975</c:v>
                </c:pt>
                <c:pt idx="14">
                  <c:v>2367001.5958330194</c:v>
                </c:pt>
                <c:pt idx="15">
                  <c:v>2468011.6437080102</c:v>
                </c:pt>
                <c:pt idx="16">
                  <c:v>2572051.9930192507</c:v>
                </c:pt>
                <c:pt idx="17">
                  <c:v>2679213.5528098284</c:v>
                </c:pt>
                <c:pt idx="18">
                  <c:v>2789589.9593941234</c:v>
                </c:pt>
                <c:pt idx="19">
                  <c:v>2777358.6470369971</c:v>
                </c:pt>
                <c:pt idx="20">
                  <c:v>2762362.4200306837</c:v>
                </c:pt>
                <c:pt idx="21">
                  <c:v>2744458.3815537449</c:v>
                </c:pt>
                <c:pt idx="22">
                  <c:v>2723497.8491455517</c:v>
                </c:pt>
                <c:pt idx="23">
                  <c:v>2699326.1436687424</c:v>
                </c:pt>
                <c:pt idx="24">
                  <c:v>2671782.3710038494</c:v>
                </c:pt>
                <c:pt idx="25">
                  <c:v>2640699.1962346355</c:v>
                </c:pt>
                <c:pt idx="26">
                  <c:v>2605902.6100748624</c:v>
                </c:pt>
                <c:pt idx="27">
                  <c:v>2567211.6872791257</c:v>
                </c:pt>
                <c:pt idx="28">
                  <c:v>2524438.3367720675</c:v>
                </c:pt>
                <c:pt idx="29">
                  <c:v>2477387.0432216614</c:v>
                </c:pt>
                <c:pt idx="30">
                  <c:v>2425854.5997734042</c:v>
                </c:pt>
                <c:pt idx="31">
                  <c:v>2369629.8316530762</c:v>
                </c:pt>
                <c:pt idx="32">
                  <c:v>2308493.3103363002</c:v>
                </c:pt>
                <c:pt idx="33">
                  <c:v>2242217.057973362</c:v>
                </c:pt>
                <c:pt idx="34">
                  <c:v>2170564.2417477099</c:v>
                </c:pt>
                <c:pt idx="35">
                  <c:v>2093288.8578361671</c:v>
                </c:pt>
                <c:pt idx="36">
                  <c:v>2010135.4046281788</c:v>
                </c:pt>
                <c:pt idx="37">
                  <c:v>1920838.5448503739</c:v>
                </c:pt>
                <c:pt idx="38">
                  <c:v>1825122.7562313185</c:v>
                </c:pt>
                <c:pt idx="39">
                  <c:v>1722701.9703295773</c:v>
                </c:pt>
                <c:pt idx="40">
                  <c:v>1613279.1991360669</c:v>
                </c:pt>
                <c:pt idx="41">
                  <c:v>1496546.1490491664</c:v>
                </c:pt>
                <c:pt idx="42">
                  <c:v>1372182.8218081342</c:v>
                </c:pt>
                <c:pt idx="43">
                  <c:v>1239857.1019570583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E0-244E-907F-4C7D1AE9E5DE}"/>
            </c:ext>
          </c:extLst>
        </c:ser>
        <c:ser>
          <c:idx val="1"/>
          <c:order val="1"/>
          <c:tx>
            <c:v>5% growth</c:v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Plan'!$I$15:$I$58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1317283.9425861605</c:v>
                </c:pt>
                <c:pt idx="2">
                  <c:v>1413148.1397154685</c:v>
                </c:pt>
                <c:pt idx="3">
                  <c:v>1513805.546701242</c:v>
                </c:pt>
                <c:pt idx="4">
                  <c:v>1619495.8240363041</c:v>
                </c:pt>
                <c:pt idx="5">
                  <c:v>1730470.6152381194</c:v>
                </c:pt>
                <c:pt idx="6">
                  <c:v>1846994.1460000253</c:v>
                </c:pt>
                <c:pt idx="7">
                  <c:v>1969343.8533000266</c:v>
                </c:pt>
                <c:pt idx="8">
                  <c:v>2097811.045965028</c:v>
                </c:pt>
                <c:pt idx="9">
                  <c:v>2232701.5982632795</c:v>
                </c:pt>
                <c:pt idx="10">
                  <c:v>2374336.6781764436</c:v>
                </c:pt>
                <c:pt idx="11">
                  <c:v>2523053.5120852659</c:v>
                </c:pt>
                <c:pt idx="12">
                  <c:v>2679206.1876895293</c:v>
                </c:pt>
                <c:pt idx="13">
                  <c:v>2843166.4970740057</c:v>
                </c:pt>
                <c:pt idx="14">
                  <c:v>3015324.8219277062</c:v>
                </c:pt>
                <c:pt idx="15">
                  <c:v>3196091.0630240915</c:v>
                </c:pt>
                <c:pt idx="16">
                  <c:v>3385895.6161752963</c:v>
                </c:pt>
                <c:pt idx="17">
                  <c:v>3585190.3969840612</c:v>
                </c:pt>
                <c:pt idx="18">
                  <c:v>3794449.9168332643</c:v>
                </c:pt>
                <c:pt idx="19">
                  <c:v>3888253.4015359776</c:v>
                </c:pt>
                <c:pt idx="20">
                  <c:v>3984349.0851953533</c:v>
                </c:pt>
                <c:pt idx="21">
                  <c:v>4082791.6283772616</c:v>
                </c:pt>
                <c:pt idx="22">
                  <c:v>4183636.9259413192</c:v>
                </c:pt>
                <c:pt idx="23">
                  <c:v>4286942.1312872088</c:v>
                </c:pt>
                <c:pt idx="24">
                  <c:v>4392765.6808766145</c:v>
                </c:pt>
                <c:pt idx="25">
                  <c:v>4501167.319021116</c:v>
                </c:pt>
                <c:pt idx="26">
                  <c:v>4612208.1229253598</c:v>
                </c:pt>
                <c:pt idx="27">
                  <c:v>4725950.5279736454</c:v>
                </c:pt>
                <c:pt idx="28">
                  <c:v>4842458.3532468956</c:v>
                </c:pt>
                <c:pt idx="29">
                  <c:v>4961796.8272556728</c:v>
                </c:pt>
                <c:pt idx="30">
                  <c:v>5084032.6138735497</c:v>
                </c:pt>
                <c:pt idx="31">
                  <c:v>5209233.838453698</c:v>
                </c:pt>
                <c:pt idx="32">
                  <c:v>5337470.1141100153</c:v>
                </c:pt>
                <c:pt idx="33">
                  <c:v>5468812.5681424886</c:v>
                </c:pt>
                <c:pt idx="34">
                  <c:v>5603333.8685847605</c:v>
                </c:pt>
                <c:pt idx="35">
                  <c:v>5741108.2508500246</c:v>
                </c:pt>
                <c:pt idx="36">
                  <c:v>5882211.5444494523</c:v>
                </c:pt>
                <c:pt idx="37">
                  <c:v>6026721.1997552747</c:v>
                </c:pt>
                <c:pt idx="38">
                  <c:v>6174716.3147784723</c:v>
                </c:pt>
                <c:pt idx="39">
                  <c:v>6326277.6619287152</c:v>
                </c:pt>
                <c:pt idx="40">
                  <c:v>6481487.7147217533</c:v>
                </c:pt>
                <c:pt idx="41">
                  <c:v>6640430.6743968586</c:v>
                </c:pt>
                <c:pt idx="42">
                  <c:v>6803192.4964041943</c:v>
                </c:pt>
                <c:pt idx="43">
                  <c:v>6969860.9167190846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E0-244E-907F-4C7D1AE9E5DE}"/>
            </c:ext>
          </c:extLst>
        </c:ser>
        <c:ser>
          <c:idx val="2"/>
          <c:order val="2"/>
          <c:tx>
            <c:v>8% growth</c:v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Plan'!$L$15:$L$58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1354063.4838029081</c:v>
                </c:pt>
                <c:pt idx="2">
                  <c:v>1492388.5625071409</c:v>
                </c:pt>
                <c:pt idx="3">
                  <c:v>1641779.6475077122</c:v>
                </c:pt>
                <c:pt idx="4">
                  <c:v>1803122.0193083293</c:v>
                </c:pt>
                <c:pt idx="5">
                  <c:v>1977371.7808529958</c:v>
                </c:pt>
                <c:pt idx="6">
                  <c:v>2165561.5233212356</c:v>
                </c:pt>
                <c:pt idx="7">
                  <c:v>2368806.4451869344</c:v>
                </c:pt>
                <c:pt idx="8">
                  <c:v>2588310.9608018892</c:v>
                </c:pt>
                <c:pt idx="9">
                  <c:v>2825375.8376660403</c:v>
                </c:pt>
                <c:pt idx="10">
                  <c:v>3081405.9046793235</c:v>
                </c:pt>
                <c:pt idx="11">
                  <c:v>3357918.3770536697</c:v>
                </c:pt>
                <c:pt idx="12">
                  <c:v>3656551.8472179635</c:v>
                </c:pt>
                <c:pt idx="13">
                  <c:v>3979075.9949954008</c:v>
                </c:pt>
                <c:pt idx="14">
                  <c:v>4327402.0745950332</c:v>
                </c:pt>
                <c:pt idx="15">
                  <c:v>4703594.2405626364</c:v>
                </c:pt>
                <c:pt idx="16">
                  <c:v>5109881.7798076477</c:v>
                </c:pt>
                <c:pt idx="17">
                  <c:v>5548672.3221922601</c:v>
                </c:pt>
                <c:pt idx="18">
                  <c:v>6022566.1079676412</c:v>
                </c:pt>
                <c:pt idx="19">
                  <c:v>6408452.3854661034</c:v>
                </c:pt>
                <c:pt idx="20">
                  <c:v>6822811.5898859678</c:v>
                </c:pt>
                <c:pt idx="21">
                  <c:v>7267861.6059989864</c:v>
                </c:pt>
                <c:pt idx="22">
                  <c:v>7745996.2506240997</c:v>
                </c:pt>
                <c:pt idx="23">
                  <c:v>8259799.309722852</c:v>
                </c:pt>
                <c:pt idx="24">
                  <c:v>8812059.6975257266</c:v>
                </c:pt>
                <c:pt idx="25">
                  <c:v>9405787.8274284564</c:v>
                </c:pt>
                <c:pt idx="26">
                  <c:v>10044233.29157592</c:v>
                </c:pt>
                <c:pt idx="27">
                  <c:v>10730903.953804011</c:v>
                </c:pt>
                <c:pt idx="28">
                  <c:v>11469586.568982901</c:v>
                </c:pt>
                <c:pt idx="29">
                  <c:v>12264369.050847966</c:v>
                </c:pt>
                <c:pt idx="30">
                  <c:v>13119664.520170897</c:v>
                </c:pt>
                <c:pt idx="31">
                  <c:v>14040237.275671041</c:v>
                </c:pt>
                <c:pt idx="32">
                  <c:v>15031230.841458356</c:v>
                </c:pt>
                <c:pt idx="33">
                  <c:v>16098198.257102</c:v>
                </c:pt>
                <c:pt idx="34">
                  <c:v>17247134.789705306</c:v>
                </c:pt>
                <c:pt idx="35">
                  <c:v>18484513.261717759</c:v>
                </c:pt>
                <c:pt idx="36">
                  <c:v>19817322.203712109</c:v>
                </c:pt>
                <c:pt idx="37">
                  <c:v>21253107.05809243</c:v>
                </c:pt>
                <c:pt idx="38">
                  <c:v>22800014.67777526</c:v>
                </c:pt>
                <c:pt idx="39">
                  <c:v>24466841.383408602</c:v>
                </c:pt>
                <c:pt idx="40">
                  <c:v>26263084.863777895</c:v>
                </c:pt>
                <c:pt idx="41">
                  <c:v>28199000.226819146</c:v>
                </c:pt>
                <c:pt idx="42">
                  <c:v>30285660.533252176</c:v>
                </c:pt>
                <c:pt idx="43">
                  <c:v>32535022.171407033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7E0-244E-907F-4C7D1AE9E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768566"/>
        <c:axId val="52054434"/>
      </c:lineChart>
      <c:catAx>
        <c:axId val="3976856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054434"/>
        <c:crosses val="autoZero"/>
        <c:auto val="1"/>
        <c:lblAlgn val="ctr"/>
        <c:lblOffset val="100"/>
        <c:noMultiLvlLbl val="0"/>
      </c:catAx>
      <c:valAx>
        <c:axId val="52054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768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Holdings (SGD)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'Stock Dashboard'!$E$5:$E$14</c:f>
              <c:strCache>
                <c:ptCount val="9"/>
                <c:pt idx="0">
                  <c:v>CA:GOLD:SGD</c:v>
                </c:pt>
                <c:pt idx="1">
                  <c:v>USX:AAPL:USD</c:v>
                </c:pt>
                <c:pt idx="2">
                  <c:v>SGX:C38U:SGD</c:v>
                </c:pt>
                <c:pt idx="3">
                  <c:v>CG:BITCOIN:USD</c:v>
                </c:pt>
                <c:pt idx="4">
                  <c:v>SGX:Z74:SGD</c:v>
                </c:pt>
                <c:pt idx="5">
                  <c:v>SGX:A17U:SGD</c:v>
                </c:pt>
                <c:pt idx="6">
                  <c:v>USX:MSFT:USD</c:v>
                </c:pt>
                <c:pt idx="7">
                  <c:v>SGX:CLR:SGD</c:v>
                </c:pt>
                <c:pt idx="8">
                  <c:v>HKEX:700:HKD</c:v>
                </c:pt>
              </c:strCache>
            </c:strRef>
          </c:cat>
          <c:val>
            <c:numRef>
              <c:f>'Stock Dashboard'!$H$5:$H$14</c:f>
              <c:numCache>
                <c:formatCode>#,##0;[Red]\(#,##0\);\-</c:formatCode>
                <c:ptCount val="10"/>
                <c:pt idx="0">
                  <c:v>78127</c:v>
                </c:pt>
                <c:pt idx="1">
                  <c:v>20684.929735879363</c:v>
                </c:pt>
                <c:pt idx="2">
                  <c:v>16320</c:v>
                </c:pt>
                <c:pt idx="3">
                  <c:v>13252.53196468052</c:v>
                </c:pt>
                <c:pt idx="4">
                  <c:v>11460</c:v>
                </c:pt>
                <c:pt idx="5">
                  <c:v>10960</c:v>
                </c:pt>
                <c:pt idx="6">
                  <c:v>10859.588111336665</c:v>
                </c:pt>
                <c:pt idx="7">
                  <c:v>8149.9999999999991</c:v>
                </c:pt>
                <c:pt idx="8">
                  <c:v>8050.3932852926064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F-0A4A-B931-0FD43FD34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1070"/>
        <c:axId val="76179940"/>
      </c:barChart>
      <c:catAx>
        <c:axId val="414310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179940"/>
        <c:crosses val="autoZero"/>
        <c:auto val="1"/>
        <c:lblAlgn val="ctr"/>
        <c:lblOffset val="100"/>
        <c:noMultiLvlLbl val="0"/>
      </c:catAx>
      <c:valAx>
        <c:axId val="7617994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431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Currency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B55-254D-A952-F26BE89BC31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55-254D-A952-F26BE89BC31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55-254D-A952-F26BE89BC31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1B55-254D-A952-F26BE89BC31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55-254D-A952-F26BE89BC31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55-254D-A952-F26BE89BC31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55-254D-A952-F26BE89BC31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55-254D-A952-F26BE89BC3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Dashboard'!$A$19:$A$22</c:f>
              <c:strCache>
                <c:ptCount val="4"/>
                <c:pt idx="0">
                  <c:v>SGD</c:v>
                </c:pt>
                <c:pt idx="1">
                  <c:v>HKD</c:v>
                </c:pt>
                <c:pt idx="2">
                  <c:v>USD</c:v>
                </c:pt>
                <c:pt idx="3">
                  <c:v>Other / new categories</c:v>
                </c:pt>
              </c:strCache>
            </c:strRef>
          </c:cat>
          <c:val>
            <c:numRef>
              <c:f>'Stock Dashboard'!$B$19:$B$22</c:f>
              <c:numCache>
                <c:formatCode>#,##0;[Red]\(#,##0\);\-</c:formatCode>
                <c:ptCount val="4"/>
                <c:pt idx="0">
                  <c:v>125017</c:v>
                </c:pt>
                <c:pt idx="1">
                  <c:v>8050.3932852926064</c:v>
                </c:pt>
                <c:pt idx="2">
                  <c:v>44797.049811896548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55-254D-A952-F26BE89B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Exchange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EE5-0A4F-B00E-1363058E63A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EE5-0A4F-B00E-1363058E63A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EE5-0A4F-B00E-1363058E63A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EE5-0A4F-B00E-1363058E63A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2EE5-0A4F-B00E-1363058E63A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2EE5-0A4F-B00E-1363058E63A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D-2EE5-0A4F-B00E-1363058E63A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E5-0A4F-B00E-1363058E63A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E5-0A4F-B00E-1363058E63A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E5-0A4F-B00E-1363058E63A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E5-0A4F-B00E-1363058E63A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E5-0A4F-B00E-1363058E63A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E5-0A4F-B00E-1363058E63A7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EE5-0A4F-B00E-1363058E63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Dashboard'!$F$19:$F$25</c:f>
              <c:strCache>
                <c:ptCount val="7"/>
                <c:pt idx="0">
                  <c:v>CA</c:v>
                </c:pt>
                <c:pt idx="1">
                  <c:v>HKEX</c:v>
                </c:pt>
                <c:pt idx="2">
                  <c:v>SSB</c:v>
                </c:pt>
                <c:pt idx="3">
                  <c:v>SGX</c:v>
                </c:pt>
                <c:pt idx="4">
                  <c:v>USX</c:v>
                </c:pt>
                <c:pt idx="5">
                  <c:v>CG</c:v>
                </c:pt>
                <c:pt idx="6">
                  <c:v>Other / new categories</c:v>
                </c:pt>
              </c:strCache>
            </c:strRef>
          </c:cat>
          <c:val>
            <c:numRef>
              <c:f>'Stock Dashboard'!$G$19:$G$25</c:f>
              <c:numCache>
                <c:formatCode>#,##0;[Red]\(#,##0\);\-</c:formatCode>
                <c:ptCount val="7"/>
                <c:pt idx="0">
                  <c:v>78127</c:v>
                </c:pt>
                <c:pt idx="1">
                  <c:v>8050.3932852926064</c:v>
                </c:pt>
                <c:pt idx="2">
                  <c:v>0</c:v>
                </c:pt>
                <c:pt idx="3">
                  <c:v>46890</c:v>
                </c:pt>
                <c:pt idx="4">
                  <c:v>31544.517847216026</c:v>
                </c:pt>
                <c:pt idx="5">
                  <c:v>13252.53196468052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E5-0A4F-B00E-1363058E6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SG" sz="1800" b="1" u="none" strike="noStrike">
                <a:solidFill>
                  <a:srgbClr val="000000"/>
                </a:solidFill>
                <a:uFillTx/>
                <a:latin typeface="Calibri"/>
              </a:rPr>
              <a:t>Portfolio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'Portfolio History'!$A$8:$A$60</c:f>
              <c:numCache>
                <c:formatCode>dd\ mmm\ yyyy</c:formatCode>
                <c:ptCount val="53"/>
              </c:numCache>
            </c:numRef>
          </c:cat>
          <c:val>
            <c:numRef>
              <c:f>'Portfolio History'!$B$8:$B$60</c:f>
              <c:numCache>
                <c:formatCode>\$#,##0</c:formatCode>
                <c:ptCount val="5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7-D04E-BBD9-B3A8083C9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475808"/>
        <c:axId val="30453526"/>
      </c:lineChart>
      <c:catAx>
        <c:axId val="15475808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453526"/>
        <c:crosses val="autoZero"/>
        <c:auto val="1"/>
        <c:lblAlgn val="ctr"/>
        <c:lblOffset val="100"/>
        <c:noMultiLvlLbl val="0"/>
      </c:catAx>
      <c:valAx>
        <c:axId val="30453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475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398880</xdr:colOff>
      <xdr:row>18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398880</xdr:colOff>
      <xdr:row>37</xdr:row>
      <xdr:rowOff>125640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398880</xdr:colOff>
      <xdr:row>53</xdr:row>
      <xdr:rowOff>145080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19</xdr:col>
      <xdr:colOff>479160</xdr:colOff>
      <xdr:row>17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19</xdr:col>
      <xdr:colOff>479160</xdr:colOff>
      <xdr:row>34</xdr:row>
      <xdr:rowOff>21960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37</xdr:row>
      <xdr:rowOff>0</xdr:rowOff>
    </xdr:from>
    <xdr:to>
      <xdr:col>19</xdr:col>
      <xdr:colOff>479160</xdr:colOff>
      <xdr:row>52</xdr:row>
      <xdr:rowOff>21960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20</xdr:row>
      <xdr:rowOff>1440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B16:J256" totalsRowShown="0">
  <tableColumns count="9">
    <tableColumn id="1" xr3:uid="{00000000-0010-0000-0000-000001000000}" name="Pmt no."/>
    <tableColumn id="2" xr3:uid="{00000000-0010-0000-0000-000002000000}" name="Payment_x000a_date"/>
    <tableColumn id="3" xr3:uid="{00000000-0010-0000-0000-000003000000}" name="Beginning _x000a_balance"/>
    <tableColumn id="4" xr3:uid="{00000000-0010-0000-0000-000004000000}" name="Payment"/>
    <tableColumn id="5" xr3:uid="{00000000-0010-0000-0000-000005000000}" name="Principal"/>
    <tableColumn id="6" xr3:uid="{00000000-0010-0000-0000-000006000000}" name="Cumulative Principal"/>
    <tableColumn id="7" xr3:uid="{00000000-0010-0000-0000-000007000000}" name="Interest"/>
    <tableColumn id="8" xr3:uid="{00000000-0010-0000-0000-000008000000}" name="Cumulative Interest"/>
    <tableColumn id="9" xr3:uid="{00000000-0010-0000-0000-000009000000}" name="Ending _x000a_bala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xn" displayName="Txn" ref="A1:R10001" totalsRowShown="0">
  <autoFilter ref="A1:R10001" xr:uid="{00000000-0009-0000-0100-000003000000}"/>
  <tableColumns count="18">
    <tableColumn id="1" xr3:uid="{00000000-0010-0000-0100-000001000000}" name="Sell (-1) Buy (1) Fees (0) Dividend (2)"/>
    <tableColumn id="2" xr3:uid="{00000000-0010-0000-0100-000002000000}" name="Exchange"/>
    <tableColumn id="3" xr3:uid="{00000000-0010-0000-0100-000003000000}" name="Symbol"/>
    <tableColumn id="4" xr3:uid="{00000000-0010-0000-0100-000004000000}" name="Units Purchased or Sold"/>
    <tableColumn id="5" xr3:uid="{00000000-0010-0000-0100-000005000000}" name="Currency"/>
    <tableColumn id="6" xr3:uid="{00000000-0010-0000-0100-000006000000}" name="Price Paid or Received"/>
    <tableColumn id="7" xr3:uid="{00000000-0010-0000-0100-000007000000}" name="Date of transaction (YYYY-MM-DD)"/>
    <tableColumn id="8" xr3:uid="{00000000-0010-0000-0100-000008000000}" name="Total after fees"/>
    <tableColumn id="9" xr3:uid="{00000000-0010-0000-0100-000009000000}" name="Transaction Details (Optional)"/>
    <tableColumn id="10" xr3:uid="{00000000-0010-0000-0100-00000A000000}" name="Key">
      <calculatedColumnFormula>IF(OR([@Exchange]="",[@Symbol]="",[@Currency]=""),"",[@Exchange]&amp;":"&amp;[@Symbol]&amp;":"&amp;[@Currency])</calculatedColumnFormula>
    </tableColumn>
    <tableColumn id="11" xr3:uid="{00000000-0010-0000-0100-00000B000000}" name="Signed Units">
      <calculatedColumnFormula>IF([@[Sell (-1) Buy (1) Fees (0) Dividend (2)]]="","",[@[Sell (-1) Buy (1) Fees (0) Dividend (2)]]*[@[Units Purchased or Sold]])</calculatedColumnFormula>
    </tableColumn>
    <tableColumn id="12" xr3:uid="{00000000-0010-0000-0100-00000C000000}" name="Buy Cost">
      <calculatedColumnFormula>IF([@[Sell (-1) Buy (1) Fees (0) Dividend (2)]]="","",IF(OR([@[Sell (-1) Buy (1) Fees (0) Dividend (2)]]=1,[@[Sell (-1) Buy (1) Fees (0) Dividend (2)]]=0),[@[Total after fees]],0))</calculatedColumnFormula>
    </tableColumn>
    <tableColumn id="13" xr3:uid="{00000000-0010-0000-0100-00000D000000}" name="Sell Proceeds">
      <calculatedColumnFormula>IF([@[Sell (-1) Buy (1) Fees (0) Dividend (2)]]="","",IF([@[Sell (-1) Buy (1) Fees (0) Dividend (2)]]=-1,[@[Total after fees]],0))</calculatedColumnFormula>
    </tableColumn>
    <tableColumn id="14" xr3:uid="{00000000-0010-0000-0100-00000E000000}" name="FX to SGD">
      <calculatedColumnFormula>IF([@Key]="","",IF([@Currency]="SGD",1,IF([@Currency]="USD",Settings!$B$22,IF([@Currency]="HKD",Settings!$B$23,1))))</calculatedColumnFormula>
    </tableColumn>
    <tableColumn id="15" xr3:uid="{00000000-0010-0000-0100-00000F000000}" name="Flow SGD">
      <calculatedColumnFormula>IF(OR([@Exchange]="",[@Symbol]="",[@Currency]=""),0,(IF([@[Sell (-1) Buy (1) Fees (0) Dividend (2)]]=-1,[@[Total after fees]],0)-IF(OR([@[Sell (-1) Buy (1) Fees (0) Dividend (2)]]=1,[@[Sell (-1) Buy (1) Fees (0) Dividend (2)]]=0),[@[Total after fees]],0)+IF([@[Sell (-1) Buy (1) Fees (0) Dividend (2)]]=2,[@[Total after fees]],0))*IF([@Currency]="SGD",1,IF([@Currency]="USD",Settings!$B$22,IF([@Currency]="HKD",Settings!$B$23,1))))</calculatedColumnFormula>
    </tableColumn>
    <tableColumn id="16" xr3:uid="{00000000-0010-0000-0100-000010000000}" name="Dividend SGD">
      <calculatedColumnFormula>IF(OR([@Exchange]="",[@Symbol]="",[@Currency]=""),0,IF([@[Sell (-1) Buy (1) Fees (0) Dividend (2)]]=2,[@[Total after fees]]*IF([@Currency]="SGD",1,IF([@Currency]="USD",Settings!$B$22,IF([@Currency]="HKD",Settings!$B$23,1))),0))</calculatedColumnFormula>
    </tableColumn>
    <tableColumn id="17" xr3:uid="{00000000-0010-0000-0100-000011000000}" name="Transaction Order">
      <calculatedColumnFormula>IF(OR([@Key]="",[@[Date of transaction (YYYY-MM-DD)]]=""),"",[@[Date of transaction (YYYY-MM-DD)]]+ROW()/1000000)</calculatedColumnFormula>
    </tableColumn>
    <tableColumn id="18" xr3:uid="{00000000-0010-0000-0100-000012000000}" name="Running Units">
      <calculatedColumnFormula>IF([@[Transaction Order]]="","",SUMIFS(Txn[Signed Units],Txn[Key],[@Key],Txn[Transaction Order],"&lt;="&amp;[@[Transaction Order]]))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ices" displayName="Prices" ref="A1:H10" totalsRowShown="0">
  <autoFilter ref="A1:H10" xr:uid="{00000000-0009-0000-0100-000002000000}"/>
  <tableColumns count="8">
    <tableColumn id="1" xr3:uid="{00000000-0010-0000-0200-000001000000}" name="Key"/>
    <tableColumn id="2" xr3:uid="{00000000-0010-0000-0200-000002000000}" name="Exchange"/>
    <tableColumn id="3" xr3:uid="{00000000-0010-0000-0200-000003000000}" name="Symbol"/>
    <tableColumn id="4" xr3:uid="{00000000-0010-0000-0200-000004000000}" name="Currency"/>
    <tableColumn id="5" xr3:uid="{00000000-0010-0000-0200-000005000000}" name="Current Price"/>
    <tableColumn id="6" xr3:uid="{00000000-0010-0000-0200-000006000000}" name="FX to SGD"/>
    <tableColumn id="7" xr3:uid="{00000000-0010-0000-0200-000007000000}" name="Notes"/>
    <tableColumn id="8" xr3:uid="{00000000-0010-0000-0200-000008000000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FE0FA6-6333-2944-8DDC-F0DD0850DCC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45dd784-c529-41ca-849a-148bd1b7fdf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000-000000000000}">
  <sheetPr>
    <tabColor rgb="FFED7D31"/>
  </sheetPr>
  <dimension ref="B1:B85"/>
  <sheetViews>
    <sheetView showGridLines="0" tabSelected="1" topLeftCell="A58" zoomScale="179" zoomScaleNormal="100" workbookViewId="0">
      <selection activeCell="B64" sqref="B64"/>
    </sheetView>
  </sheetViews>
  <sheetFormatPr baseColWidth="10" defaultColWidth="8.6640625" defaultRowHeight="13" x14ac:dyDescent="0.15"/>
  <cols>
    <col min="1" max="1" width="3" customWidth="1"/>
    <col min="2" max="2" width="100" customWidth="1"/>
  </cols>
  <sheetData>
    <row r="1" spans="2:2" ht="27.75" customHeight="1" x14ac:dyDescent="0.15">
      <c r="B1" s="1" t="s">
        <v>0</v>
      </c>
    </row>
    <row r="2" spans="2:2" ht="12.75" customHeight="1" x14ac:dyDescent="0.15">
      <c r="B2" s="2" t="s">
        <v>1</v>
      </c>
    </row>
    <row r="3" spans="2:2" ht="13.5" customHeight="1" x14ac:dyDescent="0.15">
      <c r="B3" s="3"/>
    </row>
    <row r="4" spans="2:2" ht="16.5" customHeight="1" x14ac:dyDescent="0.15">
      <c r="B4" s="4" t="s">
        <v>2</v>
      </c>
    </row>
    <row r="5" spans="2:2" ht="25.5" customHeight="1" x14ac:dyDescent="0.15">
      <c r="B5" s="5" t="s">
        <v>3</v>
      </c>
    </row>
    <row r="6" spans="2:2" ht="25.5" customHeight="1" x14ac:dyDescent="0.15">
      <c r="B6" s="6"/>
    </row>
    <row r="7" spans="2:2" ht="12.75" customHeight="1" x14ac:dyDescent="0.15">
      <c r="B7" s="7" t="s">
        <v>4</v>
      </c>
    </row>
    <row r="8" spans="2:2" ht="12.75" customHeight="1" x14ac:dyDescent="0.15">
      <c r="B8" s="5" t="s">
        <v>5</v>
      </c>
    </row>
    <row r="9" spans="2:2" ht="12.75" customHeight="1" x14ac:dyDescent="0.15">
      <c r="B9" s="5" t="s">
        <v>6</v>
      </c>
    </row>
    <row r="10" spans="2:2" ht="12.75" customHeight="1" x14ac:dyDescent="0.15">
      <c r="B10" s="5" t="s">
        <v>7</v>
      </c>
    </row>
    <row r="11" spans="2:2" ht="12.75" customHeight="1" x14ac:dyDescent="0.15">
      <c r="B11" s="5" t="s">
        <v>8</v>
      </c>
    </row>
    <row r="12" spans="2:2" ht="13.5" customHeight="1" x14ac:dyDescent="0.15">
      <c r="B12" s="8" t="s">
        <v>9</v>
      </c>
    </row>
    <row r="13" spans="2:2" ht="16.5" customHeight="1" x14ac:dyDescent="0.15">
      <c r="B13" s="9" t="s">
        <v>10</v>
      </c>
    </row>
    <row r="14" spans="2:2" ht="12.75" customHeight="1" x14ac:dyDescent="0.15">
      <c r="B14" s="10" t="s">
        <v>11</v>
      </c>
    </row>
    <row r="15" spans="2:2" ht="12.75" customHeight="1" x14ac:dyDescent="0.15">
      <c r="B15" s="5" t="s">
        <v>12</v>
      </c>
    </row>
    <row r="16" spans="2:2" ht="13.5" customHeight="1" x14ac:dyDescent="0.15">
      <c r="B16" s="11" t="s">
        <v>13</v>
      </c>
    </row>
    <row r="17" spans="2:2" ht="16.5" customHeight="1" x14ac:dyDescent="0.15">
      <c r="B17" s="5" t="s">
        <v>14</v>
      </c>
    </row>
    <row r="18" spans="2:2" ht="12.75" customHeight="1" x14ac:dyDescent="0.15">
      <c r="B18" s="5" t="s">
        <v>524</v>
      </c>
    </row>
    <row r="19" spans="2:2" ht="12.75" customHeight="1" x14ac:dyDescent="0.15">
      <c r="B19" s="12" t="s">
        <v>15</v>
      </c>
    </row>
    <row r="20" spans="2:2" ht="12.75" customHeight="1" x14ac:dyDescent="0.15">
      <c r="B20" s="6"/>
    </row>
    <row r="21" spans="2:2" ht="12.75" customHeight="1" x14ac:dyDescent="0.15">
      <c r="B21" s="13" t="s">
        <v>16</v>
      </c>
    </row>
    <row r="22" spans="2:2" ht="12.75" customHeight="1" x14ac:dyDescent="0.15">
      <c r="B22" s="5" t="inlineStr">
        <is>
          <t>Type or paste transaction values in A–I. The pre-sized table keeps helper ranges stable.</t>
        </is>
      </c>
    </row>
    <row r="23" spans="2:2" ht="12.75" customHeight="1" x14ac:dyDescent="0.15">
      <c r="B23" s="6" t="inlineStr">
        <is>
          <t>J–R are formulas—do not paste over them. Same-day entries use row order; S1 checks helpers and capacity.</t>
        </is>
      </c>
    </row>
    <row r="24" spans="2:2" ht="13.5" customHeight="1" x14ac:dyDescent="0.15">
      <c r="B24" s="11" t="s">
        <v>581</v>
      </c>
    </row>
    <row r="25" spans="2:2" ht="12.75" customHeight="1" x14ac:dyDescent="0.15">
      <c r="B25" s="6" t="s">
        <v>17</v>
      </c>
    </row>
    <row r="26" spans="2:2" ht="13.5" customHeight="1" x14ac:dyDescent="0.15">
      <c r="B26" s="14" t="s">
        <v>18</v>
      </c>
    </row>
    <row r="27" spans="2:2" ht="15" customHeight="1" x14ac:dyDescent="0.15">
      <c r="B27" s="6"/>
    </row>
    <row r="28" spans="2:2" ht="45" customHeight="1" x14ac:dyDescent="0.15">
      <c r="B28" s="15" t="s">
        <v>19</v>
      </c>
    </row>
    <row r="29" spans="2:2" ht="30" customHeight="1" x14ac:dyDescent="0.15">
      <c r="B29" s="6"/>
    </row>
    <row r="30" spans="2:2" ht="30" customHeight="1" x14ac:dyDescent="0.15">
      <c r="B30" s="4" t="s">
        <v>20</v>
      </c>
    </row>
    <row r="31" spans="2:2" ht="15" customHeight="1" x14ac:dyDescent="0.15">
      <c r="B31" s="16" t="s">
        <v>21</v>
      </c>
    </row>
    <row r="32" spans="2:2" ht="30" customHeight="1" x14ac:dyDescent="0.15">
      <c r="B32" s="6" t="s">
        <v>22</v>
      </c>
    </row>
    <row r="33" spans="2:2" ht="30" customHeight="1" x14ac:dyDescent="0.15">
      <c r="B33" s="6"/>
    </row>
    <row r="34" spans="2:2" ht="30" customHeight="1" x14ac:dyDescent="0.15">
      <c r="B34" s="4" t="s">
        <v>23</v>
      </c>
    </row>
    <row r="35" spans="2:2" ht="30" customHeight="1" x14ac:dyDescent="0.15">
      <c r="B35" s="6" t="s">
        <v>582</v>
      </c>
    </row>
    <row r="36" spans="2:2" ht="13.5" customHeight="1" x14ac:dyDescent="0.15">
      <c r="B36" s="3"/>
    </row>
    <row r="37" spans="2:2" ht="15" customHeight="1" x14ac:dyDescent="0.15">
      <c r="B37" s="4" t="s">
        <v>24</v>
      </c>
    </row>
    <row r="38" spans="2:2" ht="30" customHeight="1" x14ac:dyDescent="0.15">
      <c r="B38" s="5" t="s">
        <v>25</v>
      </c>
    </row>
    <row r="39" spans="2:2" ht="30" customHeight="1" x14ac:dyDescent="0.15">
      <c r="B39" s="5" t="s">
        <v>26</v>
      </c>
    </row>
    <row r="40" spans="2:2" ht="30" customHeight="1" x14ac:dyDescent="0.15">
      <c r="B40" s="5" t="s">
        <v>27</v>
      </c>
    </row>
    <row r="41" spans="2:2" ht="30" customHeight="1" x14ac:dyDescent="0.15">
      <c r="B41" s="5" t="s">
        <v>28</v>
      </c>
    </row>
    <row r="42" spans="2:2" ht="30" customHeight="1" x14ac:dyDescent="0.15">
      <c r="B42" s="6"/>
    </row>
    <row r="43" spans="2:2" ht="30" customHeight="1" x14ac:dyDescent="0.15">
      <c r="B43" s="4" t="s">
        <v>29</v>
      </c>
    </row>
    <row r="44" spans="2:2" ht="30" customHeight="1" x14ac:dyDescent="0.15">
      <c r="B44" s="5" t="s">
        <v>30</v>
      </c>
    </row>
    <row r="45" spans="2:2" ht="15" customHeight="1" x14ac:dyDescent="0.15">
      <c r="B45" s="5" t="inlineStr">
        <is>
          <t>Average cost resets at zero units. Transactions use date, then same-day row order; a re-buy starts a new cycle.</t>
        </is>
      </c>
    </row>
    <row r="46" spans="2:2" ht="15" customHeight="1" x14ac:dyDescent="0.15">
      <c r="B46" s="5" t="s">
        <v>31</v>
      </c>
    </row>
    <row r="47" spans="2:2" ht="13.5" customHeight="1" x14ac:dyDescent="0.15">
      <c r="B47" s="3" t="s">
        <v>32</v>
      </c>
    </row>
    <row r="48" spans="2:2" ht="12.75" customHeight="1" x14ac:dyDescent="0.15">
      <c r="B48" s="3"/>
    </row>
    <row r="49" spans="2:2" ht="18" customHeight="1" x14ac:dyDescent="0.15">
      <c r="B49" s="4" t="s">
        <v>555</v>
      </c>
    </row>
    <row r="50" spans="2:2" ht="12.75" customHeight="1" x14ac:dyDescent="0.15">
      <c r="B50" s="3" t="s">
        <v>556</v>
      </c>
    </row>
    <row r="51" spans="2:2" ht="12.75" customHeight="1" x14ac:dyDescent="0.15">
      <c r="B51" s="3" t="inlineStr">
        <is>
          <t>Transactions!S1 shows capacity and flags missing helper outputs.</t>
        </is>
      </c>
    </row>
    <row r="52" spans="2:2" ht="12.75" customHeight="1" x14ac:dyDescent="0.15">
      <c r="B52" s="3" t="inlineStr">
        <is>
          <t>Txn is pre-sized to A1:R10001 (10,000 rows). Paste or cut/paste values only in A–I; J–R are formulas.</t>
        </is>
      </c>
    </row>
    <row r="53" spans="2:2" ht="12.75" customHeight="1" x14ac:dyDescent="0.15">
      <c r="B53" s="3" t="s">
        <v>584</v>
      </c>
    </row>
    <row r="54" spans="2:2" ht="12.75" customHeight="1" x14ac:dyDescent="0.15">
      <c r="B54" s="3" t="inlineStr">
        <is>
          <t>If S1 warns, restore the calculated formulas in J–R before relying on Shares, P&amp;L or XIRR.</t>
        </is>
      </c>
    </row>
    <row r="55" spans="2:2" ht="12.75" customHeight="1" x14ac:dyDescent="0.15">
      <c r="B55" s="3"/>
    </row>
    <row r="56" spans="2:2" ht="18" customHeight="1" x14ac:dyDescent="0.15">
      <c r="B56" s="4" t="s">
        <v>33</v>
      </c>
    </row>
    <row r="57" spans="2:2" ht="13.5" customHeight="1" x14ac:dyDescent="0.15">
      <c r="B57" s="11" t="s">
        <v>34</v>
      </c>
    </row>
    <row r="58" spans="2:2" ht="14" x14ac:dyDescent="0.15">
      <c r="B58" s="3"/>
    </row>
    <row r="59" spans="2:2" ht="17" x14ac:dyDescent="0.2">
      <c r="B59" s="17" t="s">
        <v>35</v>
      </c>
    </row>
    <row r="60" spans="2:2" ht="12.75" customHeight="1" x14ac:dyDescent="0.15">
      <c r="B60" s="3" t="s">
        <v>36</v>
      </c>
    </row>
    <row r="61" spans="2:2" ht="13.5" customHeight="1" x14ac:dyDescent="0.15">
      <c r="B61" s="3" t="s">
        <v>37</v>
      </c>
    </row>
    <row r="62" spans="2:2" ht="12.75" customHeight="1" x14ac:dyDescent="0.15">
      <c r="B62" s="3" t="inlineStr">
        <is>
          <t>To start clean, clear Transactions A2:I21. Keep the pre-sized Txn table and calculated columns J–R.</t>
        </is>
      </c>
    </row>
    <row r="63" spans="2:2" ht="12.75" customHeight="1" x14ac:dyDescent="0.15">
      <c r="B63" s="3" t="s">
        <v>39</v>
      </c>
    </row>
    <row r="64" spans="2:2" ht="12.75" customHeight="1" x14ac:dyDescent="0.15">
      <c r="B64" s="3"/>
    </row>
    <row r="65" spans="2:2" ht="16.5" customHeight="1" x14ac:dyDescent="0.15">
      <c r="B65" s="4" t="s">
        <v>559</v>
      </c>
    </row>
    <row r="66" spans="2:2" ht="12.75" customHeight="1" x14ac:dyDescent="0.15">
      <c r="B66" s="3" t="s">
        <v>560</v>
      </c>
    </row>
    <row r="67" spans="2:2" ht="13.5" customHeight="1" x14ac:dyDescent="0.15">
      <c r="B67" s="3" t="s">
        <v>561</v>
      </c>
    </row>
    <row r="68" spans="2:2" ht="12.75" customHeight="1" x14ac:dyDescent="0.15">
      <c r="B68" s="3" t="s">
        <v>562</v>
      </c>
    </row>
    <row r="69" spans="2:2" ht="12.75" customHeight="1" x14ac:dyDescent="0.15">
      <c r="B69" s="3" t="s">
        <v>563</v>
      </c>
    </row>
    <row r="70" spans="2:2" ht="13.5" customHeight="1" x14ac:dyDescent="0.15">
      <c r="B70" s="3" t="s">
        <v>564</v>
      </c>
    </row>
    <row r="71" spans="2:2" ht="13.5" customHeight="1" x14ac:dyDescent="0.15">
      <c r="B71" s="3" t="s">
        <v>565</v>
      </c>
    </row>
    <row r="72" spans="2:2" ht="13.5" customHeight="1" x14ac:dyDescent="0.15">
      <c r="B72" s="3" t="s">
        <v>566</v>
      </c>
    </row>
    <row r="73" spans="2:2" ht="13.5" customHeight="1" x14ac:dyDescent="0.15">
      <c r="B73" s="3" t="s">
        <v>567</v>
      </c>
    </row>
    <row r="74" spans="2:2" ht="12.75" customHeight="1" x14ac:dyDescent="0.15">
      <c r="B74" s="3"/>
    </row>
    <row r="75" spans="2:2" ht="12.75" customHeight="1" x14ac:dyDescent="0.15">
      <c r="B75" s="3"/>
    </row>
    <row r="76" spans="2:2" ht="12.75" customHeight="1" x14ac:dyDescent="0.15">
      <c r="B76" s="3"/>
    </row>
    <row r="77" spans="2:2" ht="12.75" customHeight="1" x14ac:dyDescent="0.15">
      <c r="B77" s="3"/>
    </row>
    <row r="78" spans="2:2" ht="12.75" customHeight="1" x14ac:dyDescent="0.15">
      <c r="B78" s="3"/>
    </row>
    <row r="79" spans="2:2" ht="12.75" customHeight="1" x14ac:dyDescent="0.15">
      <c r="B79" s="3"/>
    </row>
    <row r="80" spans="2:2" ht="12.75" customHeight="1" x14ac:dyDescent="0.15">
      <c r="B80" s="3"/>
    </row>
    <row r="81" spans="2:2" ht="12.75" customHeight="1" x14ac:dyDescent="0.15">
      <c r="B81" s="3"/>
    </row>
    <row r="82" spans="2:2" ht="12.75" customHeight="1" x14ac:dyDescent="0.15">
      <c r="B82" s="3"/>
    </row>
    <row r="83" spans="2:2" ht="12.75" customHeight="1" x14ac:dyDescent="0.15">
      <c r="B83" s="3"/>
    </row>
    <row r="84" spans="2:2" ht="12.75" customHeight="1" x14ac:dyDescent="0.15">
      <c r="B84" s="3"/>
    </row>
    <row r="85" spans="2:2" ht="12.75" customHeight="1" x14ac:dyDescent="0.15">
      <c r="B8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35"/>
  <sheetViews>
    <sheetView showGridLines="0" zoomScaleNormal="100" workbookViewId="0"/>
  </sheetViews>
  <sheetFormatPr baseColWidth="10" defaultColWidth="8.6640625" defaultRowHeight="13" x14ac:dyDescent="0.15"/>
  <cols>
    <col min="1" max="1" width="34" customWidth="1"/>
    <col min="2" max="2" width="24" customWidth="1"/>
    <col min="4" max="4" width="22" customWidth="1"/>
    <col min="5" max="5" width="15" customWidth="1"/>
  </cols>
  <sheetData>
    <row r="1" spans="1:5" ht="26.25" customHeight="1" x14ac:dyDescent="0.25">
      <c r="A1" s="18" t="s">
        <v>40</v>
      </c>
    </row>
    <row r="2" spans="1:5" ht="12.75" customHeight="1" x14ac:dyDescent="0.15">
      <c r="A2" s="19" t="s">
        <v>41</v>
      </c>
    </row>
    <row r="4" spans="1:5" ht="15" customHeight="1" x14ac:dyDescent="0.15">
      <c r="A4" s="20" t="s">
        <v>42</v>
      </c>
      <c r="B4" s="21"/>
      <c r="D4" s="20" t="s">
        <v>43</v>
      </c>
      <c r="E4" s="21"/>
    </row>
    <row r="5" spans="1:5" ht="23.25" customHeight="1" x14ac:dyDescent="0.25">
      <c r="A5" s="22" t="s">
        <v>44</v>
      </c>
      <c r="B5" s="23">
        <f ca="1">'Balance Sheet'!E68</f>
        <v>1225984.7072249148</v>
      </c>
      <c r="D5" s="24" t="s">
        <v>45</v>
      </c>
      <c r="E5" s="24" t="s">
        <v>46</v>
      </c>
    </row>
    <row r="6" spans="1:5" ht="15.75" customHeight="1" x14ac:dyDescent="0.2">
      <c r="A6" s="25" t="s">
        <v>47</v>
      </c>
      <c r="B6" s="26">
        <f>'Balance Sheet'!B68</f>
        <v>952364.44309718919</v>
      </c>
      <c r="D6" t="str">
        <f>'Balance Sheet'!J32</f>
        <v>Cash</v>
      </c>
      <c r="E6" s="27">
        <f>'Balance Sheet'!K32</f>
        <v>137500</v>
      </c>
    </row>
    <row r="7" spans="1:5" ht="15.75" customHeight="1" x14ac:dyDescent="0.2">
      <c r="A7" s="25" t="s">
        <v>48</v>
      </c>
      <c r="B7" s="26">
        <f>'Balance Sheet'!B67</f>
        <v>1822364.4430971893</v>
      </c>
      <c r="D7" t="str">
        <f>'Balance Sheet'!J33</f>
        <v>Investments (Cap Protected 2-3%)</v>
      </c>
      <c r="E7" s="27">
        <f>'Balance Sheet'!K33</f>
        <v>317000</v>
      </c>
    </row>
    <row r="8" spans="1:5" ht="15.75" customHeight="1" x14ac:dyDescent="0.2">
      <c r="A8" s="25" t="s">
        <v>49</v>
      </c>
      <c r="B8" s="26">
        <f ca="1">'Balance Sheet'!E67</f>
        <v>596379.73587227438</v>
      </c>
      <c r="D8" t="str">
        <f>'Balance Sheet'!J34</f>
        <v>Crypto</v>
      </c>
      <c r="E8" s="27">
        <f>'Balance Sheet'!K34</f>
        <v>13252.53196468052</v>
      </c>
    </row>
    <row r="9" spans="1:5" ht="15.75" customHeight="1" x14ac:dyDescent="0.2">
      <c r="A9" s="25" t="s">
        <v>50</v>
      </c>
      <c r="B9" s="26">
        <f>'Balance Sheet'!B18</f>
        <v>137500</v>
      </c>
      <c r="D9" t="str">
        <f>'Balance Sheet'!J35</f>
        <v>Small Cap</v>
      </c>
      <c r="E9" s="27">
        <f>'Balance Sheet'!K35</f>
        <v>8149.9999999999991</v>
      </c>
    </row>
    <row r="10" spans="1:5" ht="15.75" customHeight="1" x14ac:dyDescent="0.2">
      <c r="A10" s="25" t="s">
        <v>51</v>
      </c>
      <c r="B10" s="28">
        <f ca="1">IFERROR('Balance Sheet'!B18/'Balance Sheet'!E68,"")</f>
        <v>0.11215474319515695</v>
      </c>
      <c r="D10" t="str">
        <f>'Balance Sheet'!J36</f>
        <v>US/HK Growth</v>
      </c>
      <c r="E10" s="27">
        <f>'Balance Sheet'!K36</f>
        <v>39594.911132508634</v>
      </c>
    </row>
    <row r="11" spans="1:5" ht="12.75" customHeight="1" x14ac:dyDescent="0.15">
      <c r="D11" t="str">
        <f>'Balance Sheet'!J37</f>
        <v>Reit/Dividend</v>
      </c>
      <c r="E11" s="27">
        <f>'Balance Sheet'!K37</f>
        <v>38740</v>
      </c>
    </row>
    <row r="12" spans="1:5" ht="15" customHeight="1" x14ac:dyDescent="0.15">
      <c r="A12" s="20" t="s">
        <v>52</v>
      </c>
      <c r="B12" s="21"/>
      <c r="D12" t="str">
        <f>'Balance Sheet'!J38</f>
        <v>Bonds</v>
      </c>
      <c r="E12" s="27">
        <f>'Balance Sheet'!K38</f>
        <v>40000</v>
      </c>
    </row>
    <row r="13" spans="1:5" ht="15.75" customHeight="1" x14ac:dyDescent="0.2">
      <c r="A13" s="25" t="s">
        <v>53</v>
      </c>
      <c r="B13" s="29">
        <f>Settings!B7</f>
        <v>60</v>
      </c>
      <c r="D13" t="str">
        <f>'Balance Sheet'!J39</f>
        <v>Gold/Silver</v>
      </c>
      <c r="E13" s="27">
        <f>'Balance Sheet'!K39</f>
        <v>78127</v>
      </c>
    </row>
    <row r="14" spans="1:5" ht="15.75" customHeight="1" x14ac:dyDescent="0.2">
      <c r="A14" s="25" t="s">
        <v>54</v>
      </c>
      <c r="B14" s="26">
        <f ca="1">INDEX('Retirement Plan'!I15:I58,MATCH(Settings!B7,'Retirement Plan'!A15:A58,0))</f>
        <v>3794449.9168332643</v>
      </c>
      <c r="D14" t="str">
        <f>'Balance Sheet'!J40</f>
        <v>Commodities</v>
      </c>
      <c r="E14" s="27">
        <f>'Balance Sheet'!K40</f>
        <v>0</v>
      </c>
    </row>
    <row r="15" spans="1:5" ht="15.75" customHeight="1" x14ac:dyDescent="0.2">
      <c r="A15" s="25" t="s">
        <v>55</v>
      </c>
      <c r="B15" s="26">
        <f ca="1">INDEX('Retirement Plan'!K15:K58,MATCH(Settings!B7,'Retirement Plan'!A15:A58,0))</f>
        <v>101429.04133359881</v>
      </c>
      <c r="D15" t="str">
        <f>'Balance Sheet'!J41</f>
        <v>CPF OA (2.5%)</v>
      </c>
      <c r="E15" s="27">
        <f>'Balance Sheet'!K41</f>
        <v>95000</v>
      </c>
    </row>
    <row r="16" spans="1:5" ht="15.75" customHeight="1" x14ac:dyDescent="0.2">
      <c r="A16" s="25" t="s">
        <v>56</v>
      </c>
      <c r="B16" s="26">
        <f>Settings!B18</f>
        <v>60000</v>
      </c>
      <c r="D16" t="str">
        <f>'Balance Sheet'!J42</f>
        <v>CPF SA Medisave</v>
      </c>
      <c r="E16" s="27">
        <f>'Balance Sheet'!K42</f>
        <v>180000</v>
      </c>
    </row>
    <row r="17" spans="1:5" ht="12.75" customHeight="1" x14ac:dyDescent="0.15">
      <c r="D17" t="str">
        <f>'Balance Sheet'!J43</f>
        <v>Real Properties</v>
      </c>
      <c r="E17" s="27">
        <f ca="1">'Balance Sheet'!K43</f>
        <v>244570.26412772574</v>
      </c>
    </row>
    <row r="18" spans="1:5" ht="13.5" customHeight="1" x14ac:dyDescent="0.15">
      <c r="A18" s="30" t="s">
        <v>57</v>
      </c>
      <c r="D18" t="str">
        <f>'Balance Sheet'!J44</f>
        <v>Personal Loan to Friend</v>
      </c>
      <c r="E18" s="27">
        <f>'Balance Sheet'!K44</f>
        <v>5000</v>
      </c>
    </row>
    <row r="19" spans="1:5" ht="12.75" customHeight="1" x14ac:dyDescent="0.15">
      <c r="A19" s="31" t="s">
        <v>58</v>
      </c>
      <c r="B19" s="27">
        <f>Insurance!B8</f>
        <v>710000</v>
      </c>
    </row>
    <row r="20" spans="1:5" ht="12.75" customHeight="1" x14ac:dyDescent="0.15">
      <c r="A20" s="31" t="s">
        <v>59</v>
      </c>
      <c r="B20" s="27">
        <f>Insurance!B10</f>
        <v>410000</v>
      </c>
    </row>
    <row r="21" spans="1:5" ht="12.75" customHeight="1" x14ac:dyDescent="0.15">
      <c r="A21" s="31" t="s">
        <v>60</v>
      </c>
      <c r="B21" s="32">
        <f>Insurance!B7</f>
        <v>5048.8799999999992</v>
      </c>
    </row>
    <row r="22" spans="1:5" ht="12.75" customHeight="1" x14ac:dyDescent="0.15">
      <c r="A22" s="31" t="s">
        <v>61</v>
      </c>
      <c r="B22" s="27">
        <f>Insurance!B5</f>
        <v>135000</v>
      </c>
    </row>
    <row r="24" spans="1:5" ht="13.5" customHeight="1" x14ac:dyDescent="0.15">
      <c r="A24" s="30" t="s">
        <v>62</v>
      </c>
    </row>
    <row r="25" spans="1:5" ht="12.75" customHeight="1" x14ac:dyDescent="0.15">
      <c r="A25" s="31" t="s">
        <v>63</v>
      </c>
      <c r="B25" s="27">
        <f>Housing!B20</f>
        <v>825000.00000000012</v>
      </c>
    </row>
    <row r="26" spans="1:5" ht="12.75" customHeight="1" x14ac:dyDescent="0.15">
      <c r="A26" s="31" t="s">
        <v>64</v>
      </c>
      <c r="B26" s="27">
        <f ca="1">Housing!B21</f>
        <v>580429.73587227438</v>
      </c>
    </row>
    <row r="27" spans="1:5" ht="12.75" customHeight="1" x14ac:dyDescent="0.15">
      <c r="A27" s="31" t="s">
        <v>65</v>
      </c>
      <c r="B27" s="27">
        <f ca="1">Housing!B22</f>
        <v>244570.26412772574</v>
      </c>
    </row>
    <row r="29" spans="1:5" ht="13.5" customHeight="1" x14ac:dyDescent="0.15">
      <c r="A29" s="33" t="s">
        <v>66</v>
      </c>
    </row>
    <row r="30" spans="1:5" ht="12.75" customHeight="1" x14ac:dyDescent="0.2">
      <c r="A30" t="s">
        <v>67</v>
      </c>
      <c r="B30" s="34">
        <f>IFERROR('Balance Sheet'!B18/Settings!B31,"")</f>
        <v>27.5</v>
      </c>
      <c r="C30" s="35" t="s">
        <v>68</v>
      </c>
    </row>
    <row r="31" spans="1:5" ht="12.75" customHeight="1" x14ac:dyDescent="0.2">
      <c r="A31" t="s">
        <v>69</v>
      </c>
      <c r="B31" s="36">
        <f>'Stock Dashboard'!B12</f>
        <v>0.43925024383490546</v>
      </c>
      <c r="C31" s="35" t="s">
        <v>70</v>
      </c>
    </row>
    <row r="32" spans="1:5" ht="12.75" customHeight="1" x14ac:dyDescent="0.2">
      <c r="A32" t="s">
        <v>71</v>
      </c>
      <c r="B32" s="37">
        <f>IFERROR(Settings!B18/Settings!B32,"")</f>
        <v>1500000</v>
      </c>
    </row>
    <row r="33" spans="1:3" ht="12.75" customHeight="1" x14ac:dyDescent="0.2">
      <c r="A33" t="s">
        <v>72</v>
      </c>
      <c r="B33" s="38">
        <f ca="1">IFERROR(B14/B32,"")</f>
        <v>2.5296332778888431</v>
      </c>
      <c r="C33" s="35" t="s">
        <v>73</v>
      </c>
    </row>
    <row r="34" spans="1:3" ht="12.75" customHeight="1" x14ac:dyDescent="0.2">
      <c r="A34" t="s">
        <v>74</v>
      </c>
      <c r="B34" s="36">
        <f ca="1">'Cash Flow'!$B$7</f>
        <v>0.375</v>
      </c>
    </row>
    <row r="35" spans="1:3" ht="12.75" customHeight="1" x14ac:dyDescent="0.2">
      <c r="A35" t="s">
        <v>75</v>
      </c>
      <c r="B35" s="37">
        <f ca="1">'Cash Flow'!$B$8</f>
        <v>36000</v>
      </c>
      <c r="C35" s="35" t="str">
        <f>"plan: "&amp;TEXT(Settings!$B$8,"$#,##0")</f>
        <v>plan: $30,000</v>
      </c>
    </row>
  </sheetData>
  <sheetProtection sheet="1" formatColumns="0" formatRows="0"/>
  <conditionalFormatting sqref="B30">
    <cfRule type="cellIs" dxfId="19" priority="2" operator="greaterThanOrEqual">
      <formula>6</formula>
    </cfRule>
    <cfRule type="cellIs" dxfId="18" priority="3" operator="greaterThanOrEqual">
      <formula>3</formula>
    </cfRule>
    <cfRule type="cellIs" dxfId="17" priority="4" operator="lessThan">
      <formula>3</formula>
    </cfRule>
  </conditionalFormatting>
  <conditionalFormatting sqref="B31">
    <cfRule type="cellIs" dxfId="16" priority="5" operator="lessThan">
      <formula>0.1</formula>
    </cfRule>
    <cfRule type="cellIs" dxfId="15" priority="6" operator="greaterThanOrEqual">
      <formula>0.1</formula>
    </cfRule>
  </conditionalFormatting>
  <conditionalFormatting sqref="B33">
    <cfRule type="cellIs" dxfId="14" priority="7" operator="greaterThanOrEqual">
      <formula>1</formula>
    </cfRule>
    <cfRule type="cellIs" dxfId="13" priority="8" operator="greaterThanOrEqual">
      <formula>0.7</formula>
    </cfRule>
    <cfRule type="cellIs" dxfId="12" priority="9" operator="lessThan">
      <formula>0.7</formula>
    </cfRule>
  </conditionalFormatting>
  <conditionalFormatting sqref="B34">
    <cfRule type="cellIs" dxfId="11" priority="11" operator="greaterThanOrEqual">
      <formula>0.2</formula>
    </cfRule>
    <cfRule type="cellIs" dxfId="10" priority="12" operator="greaterThanOrEqual">
      <formula>0.1</formula>
    </cfRule>
    <cfRule type="cellIs" dxfId="9" priority="13" operator="lessThan">
      <formula>0.1</formula>
    </cfRule>
  </conditionalFormatting>
  <conditionalFormatting sqref="E6:E17">
    <cfRule type="dataBar" priority="10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{FB995C49-2695-4AD7-9697-F82D7CBA863B}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95C49-2695-4AD7-9697-F82D7CBA863B}">
            <x14:dataBar axisPosition="none">
              <x14:cfvo type="num">
                <xm:f>0</xm:f>
              </x14:cfvo>
              <x14:cfvo type="max"/>
              <x14:negativeFillColor rgb="FF638EC6"/>
            </x14:dataBar>
          </x14:cfRule>
          <xm:sqref>E6:E17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39"/>
  <sheetViews>
    <sheetView zoomScaleNormal="100" workbookViewId="0"/>
  </sheetViews>
  <sheetFormatPr baseColWidth="10" defaultColWidth="8.6640625" defaultRowHeight="13" x14ac:dyDescent="0.15"/>
  <cols>
    <col min="1" max="1" width="34" customWidth="1"/>
    <col min="2" max="2" width="16" customWidth="1"/>
  </cols>
  <sheetData>
    <row r="1" spans="1:2" ht="20.25" customHeight="1" x14ac:dyDescent="0.2">
      <c r="A1" s="39" t="s">
        <v>76</v>
      </c>
    </row>
    <row r="2" spans="1:2" ht="12.75" customHeight="1" x14ac:dyDescent="0.15">
      <c r="A2" s="19" t="s">
        <v>77</v>
      </c>
    </row>
    <row r="4" spans="1:2" ht="15" customHeight="1" x14ac:dyDescent="0.15">
      <c r="A4" s="20" t="s">
        <v>78</v>
      </c>
      <c r="B4" s="21"/>
    </row>
    <row r="5" spans="1:2" ht="12.75" customHeight="1" x14ac:dyDescent="0.15">
      <c r="A5" t="s">
        <v>79</v>
      </c>
      <c r="B5" s="40">
        <v>42</v>
      </c>
    </row>
    <row r="6" spans="1:2" ht="12.75" customHeight="1" x14ac:dyDescent="0.15">
      <c r="A6" t="s">
        <v>80</v>
      </c>
      <c r="B6" s="40">
        <v>2026</v>
      </c>
    </row>
    <row r="7" spans="1:2" ht="12.75" customHeight="1" x14ac:dyDescent="0.15">
      <c r="A7" t="s">
        <v>53</v>
      </c>
      <c r="B7" s="40">
        <v>60</v>
      </c>
    </row>
    <row r="8" spans="1:2" ht="12.75" customHeight="1" x14ac:dyDescent="0.15">
      <c r="A8" t="s">
        <v>81</v>
      </c>
      <c r="B8" s="41">
        <v>30000</v>
      </c>
    </row>
    <row r="10" spans="1:2" ht="15" customHeight="1" x14ac:dyDescent="0.15">
      <c r="A10" s="20" t="s">
        <v>82</v>
      </c>
      <c r="B10" s="21"/>
    </row>
    <row r="11" spans="1:2" ht="12.75" customHeight="1" x14ac:dyDescent="0.15">
      <c r="A11" t="s">
        <v>83</v>
      </c>
      <c r="B11" s="42">
        <v>2.5000000000000001E-2</v>
      </c>
    </row>
    <row r="12" spans="1:2" ht="12.75" customHeight="1" x14ac:dyDescent="0.15">
      <c r="A12" t="s">
        <v>84</v>
      </c>
      <c r="B12" s="42">
        <v>0.03</v>
      </c>
    </row>
    <row r="13" spans="1:2" ht="12.75" customHeight="1" x14ac:dyDescent="0.15">
      <c r="A13" t="s">
        <v>85</v>
      </c>
      <c r="B13" s="42">
        <v>0.05</v>
      </c>
    </row>
    <row r="14" spans="1:2" ht="12.75" customHeight="1" x14ac:dyDescent="0.15">
      <c r="A14" t="s">
        <v>86</v>
      </c>
      <c r="B14" s="42">
        <v>0.08</v>
      </c>
    </row>
    <row r="15" spans="1:2" ht="12.75" customHeight="1" x14ac:dyDescent="0.15">
      <c r="A15" t="s">
        <v>87</v>
      </c>
      <c r="B15" s="42">
        <v>0.04</v>
      </c>
    </row>
    <row r="17" spans="1:2" ht="15" customHeight="1" x14ac:dyDescent="0.15">
      <c r="A17" s="20" t="s">
        <v>88</v>
      </c>
      <c r="B17" s="21"/>
    </row>
    <row r="18" spans="1:2" ht="12.75" customHeight="1" x14ac:dyDescent="0.15">
      <c r="A18" t="s">
        <v>89</v>
      </c>
      <c r="B18" s="41">
        <v>60000</v>
      </c>
    </row>
    <row r="19" spans="1:2" ht="12.75" customHeight="1" x14ac:dyDescent="0.15">
      <c r="A19" t="s">
        <v>90</v>
      </c>
      <c r="B19" s="41">
        <v>330000</v>
      </c>
    </row>
    <row r="21" spans="1:2" ht="15" customHeight="1" x14ac:dyDescent="0.15">
      <c r="A21" s="20" t="s">
        <v>91</v>
      </c>
      <c r="B21" s="21"/>
    </row>
    <row r="22" spans="1:2" ht="12.75" customHeight="1" x14ac:dyDescent="0.15">
      <c r="A22" t="s">
        <v>92</v>
      </c>
      <c r="B22" s="43">
        <v>1.2928081084924601</v>
      </c>
    </row>
    <row r="23" spans="1:2" ht="12.75" customHeight="1" x14ac:dyDescent="0.15">
      <c r="A23" t="s">
        <v>93</v>
      </c>
      <c r="B23" s="43">
        <v>0.16489949375855401</v>
      </c>
    </row>
    <row r="25" spans="1:2" ht="12.75" customHeight="1" x14ac:dyDescent="0.15">
      <c r="A25" s="44" t="s">
        <v>94</v>
      </c>
    </row>
    <row r="26" spans="1:2" ht="12.75" customHeight="1" x14ac:dyDescent="0.15">
      <c r="A26" s="44" t="s">
        <v>95</v>
      </c>
    </row>
    <row r="27" spans="1:2" ht="12.75" customHeight="1" x14ac:dyDescent="0.15">
      <c r="A27" s="44" t="s">
        <v>96</v>
      </c>
    </row>
    <row r="28" spans="1:2" ht="12.75" customHeight="1" x14ac:dyDescent="0.15">
      <c r="A28" s="44" t="s">
        <v>97</v>
      </c>
    </row>
    <row r="30" spans="1:2" ht="13.5" customHeight="1" x14ac:dyDescent="0.15">
      <c r="A30" s="30" t="s">
        <v>98</v>
      </c>
    </row>
    <row r="31" spans="1:2" ht="12.75" customHeight="1" x14ac:dyDescent="0.15">
      <c r="A31" t="s">
        <v>99</v>
      </c>
      <c r="B31" s="45">
        <v>5000</v>
      </c>
    </row>
    <row r="32" spans="1:2" ht="12.75" customHeight="1" x14ac:dyDescent="0.15">
      <c r="A32" t="s">
        <v>100</v>
      </c>
      <c r="B32" s="46">
        <v>0.04</v>
      </c>
    </row>
    <row r="34" spans="1:2" ht="13.5" customHeight="1" x14ac:dyDescent="0.15">
      <c r="A34" s="30" t="s">
        <v>101</v>
      </c>
    </row>
    <row r="35" spans="1:2" ht="12.75" customHeight="1" x14ac:dyDescent="0.15">
      <c r="A35" t="s">
        <v>102</v>
      </c>
      <c r="B35" s="46">
        <v>0.03</v>
      </c>
    </row>
    <row r="36" spans="1:2" ht="12.75" customHeight="1" x14ac:dyDescent="0.15">
      <c r="A36" t="s">
        <v>103</v>
      </c>
      <c r="B36" s="47">
        <v>14</v>
      </c>
    </row>
    <row r="37" spans="1:2" ht="12.75" customHeight="1" x14ac:dyDescent="0.15">
      <c r="A37" t="s">
        <v>104</v>
      </c>
      <c r="B37" s="45">
        <v>33000</v>
      </c>
    </row>
    <row r="38" spans="1:2" ht="12.75" customHeight="1" x14ac:dyDescent="0.15">
      <c r="A38" t="s">
        <v>105</v>
      </c>
      <c r="B38" s="47">
        <v>5</v>
      </c>
    </row>
    <row r="39" spans="1:2" ht="12.75" customHeight="1" x14ac:dyDescent="0.15">
      <c r="A39" t="s">
        <v>106</v>
      </c>
      <c r="B39" s="45">
        <v>1500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N71"/>
  <sheetViews>
    <sheetView showGridLines="0" zoomScale="160" zoomScaleNormal="160" workbookViewId="0">
      <pane ySplit="2" topLeftCell="A3" activePane="bottomLeft" state="frozen"/>
      <selection pane="bottomLeft"/>
    </sheetView>
  </sheetViews>
  <sheetFormatPr baseColWidth="10" defaultColWidth="8.83203125" defaultRowHeight="13" x14ac:dyDescent="0.15"/>
  <cols>
    <col min="1" max="1" width="46" customWidth="1"/>
    <col min="2" max="2" width="15" customWidth="1"/>
    <col min="3" max="3" width="19.33203125" customWidth="1"/>
    <col min="4" max="4" width="42" customWidth="1"/>
    <col min="5" max="5" width="15" customWidth="1"/>
    <col min="6" max="6" width="41.33203125" customWidth="1"/>
    <col min="7" max="7" width="41.6640625" customWidth="1"/>
    <col min="8" max="8" width="12.5" customWidth="1"/>
    <col min="10" max="10" width="26" customWidth="1"/>
    <col min="11" max="11" width="14" customWidth="1"/>
    <col min="12" max="12" width="11" customWidth="1"/>
    <col min="13" max="13" width="11.6640625" customWidth="1"/>
  </cols>
  <sheetData>
    <row r="1" spans="1:5" ht="12.75" customHeight="1" x14ac:dyDescent="0.15">
      <c r="A1" s="48" t="s">
        <v>107</v>
      </c>
    </row>
    <row r="2" spans="1:5" ht="16.5" customHeight="1" x14ac:dyDescent="0.2">
      <c r="A2" s="309" t="s">
        <v>108</v>
      </c>
      <c r="B2" s="309"/>
      <c r="C2" s="49"/>
      <c r="D2" s="309" t="s">
        <v>109</v>
      </c>
      <c r="E2" s="309"/>
    </row>
    <row r="3" spans="1:5" ht="12.75" customHeight="1" x14ac:dyDescent="0.15">
      <c r="B3" s="50"/>
    </row>
    <row r="4" spans="1:5" ht="15" customHeight="1" x14ac:dyDescent="0.15">
      <c r="A4" s="20" t="s">
        <v>110</v>
      </c>
      <c r="B4" s="50"/>
      <c r="D4" s="20" t="s">
        <v>111</v>
      </c>
    </row>
    <row r="5" spans="1:5" ht="12.75" customHeight="1" x14ac:dyDescent="0.15">
      <c r="A5" s="51" t="s">
        <v>112</v>
      </c>
      <c r="B5" s="52">
        <v>8500</v>
      </c>
      <c r="D5" t="s">
        <v>113</v>
      </c>
      <c r="E5" s="53">
        <v>1800</v>
      </c>
    </row>
    <row r="6" spans="1:5" ht="12.75" customHeight="1" x14ac:dyDescent="0.15">
      <c r="A6" s="54" t="s">
        <v>114</v>
      </c>
      <c r="B6" s="55">
        <v>0</v>
      </c>
      <c r="D6" s="51" t="s">
        <v>115</v>
      </c>
      <c r="E6" s="53">
        <v>950</v>
      </c>
    </row>
    <row r="7" spans="1:5" ht="12.75" customHeight="1" x14ac:dyDescent="0.15">
      <c r="A7" s="54" t="s">
        <v>116</v>
      </c>
      <c r="B7" s="56">
        <v>0</v>
      </c>
      <c r="D7" s="51" t="s">
        <v>117</v>
      </c>
      <c r="E7" s="53">
        <v>1200</v>
      </c>
    </row>
    <row r="8" spans="1:5" ht="12.75" customHeight="1" x14ac:dyDescent="0.15">
      <c r="A8" s="54" t="s">
        <v>118</v>
      </c>
      <c r="B8" s="56">
        <v>0</v>
      </c>
      <c r="E8" s="50"/>
    </row>
    <row r="9" spans="1:5" ht="12.75" customHeight="1" x14ac:dyDescent="0.15">
      <c r="A9" t="s">
        <v>119</v>
      </c>
      <c r="B9" s="53">
        <v>15000</v>
      </c>
      <c r="D9" s="57" t="s">
        <v>120</v>
      </c>
      <c r="E9" s="58">
        <f>SUM(E5:E7)</f>
        <v>3950</v>
      </c>
    </row>
    <row r="10" spans="1:5" ht="12.75" customHeight="1" x14ac:dyDescent="0.15">
      <c r="A10" t="s">
        <v>121</v>
      </c>
      <c r="B10" s="53">
        <v>12000</v>
      </c>
      <c r="E10" s="50"/>
    </row>
    <row r="11" spans="1:5" ht="12.75" customHeight="1" x14ac:dyDescent="0.15">
      <c r="A11" s="54" t="s">
        <v>122</v>
      </c>
      <c r="B11" s="56">
        <v>0</v>
      </c>
      <c r="E11" s="50"/>
    </row>
    <row r="12" spans="1:5" ht="12.75" customHeight="1" x14ac:dyDescent="0.15">
      <c r="A12" s="59" t="s">
        <v>123</v>
      </c>
      <c r="B12" s="60">
        <v>20000</v>
      </c>
      <c r="E12" s="50"/>
    </row>
    <row r="13" spans="1:5" ht="12.75" customHeight="1" x14ac:dyDescent="0.15">
      <c r="A13" t="s">
        <v>124</v>
      </c>
      <c r="B13" s="53">
        <v>6500</v>
      </c>
      <c r="C13" s="50"/>
    </row>
    <row r="14" spans="1:5" ht="12.75" customHeight="1" x14ac:dyDescent="0.15">
      <c r="A14" t="s">
        <v>125</v>
      </c>
      <c r="B14" s="53">
        <v>38000</v>
      </c>
      <c r="C14" s="50"/>
      <c r="D14" s="61"/>
      <c r="E14" s="62"/>
    </row>
    <row r="15" spans="1:5" ht="12.75" customHeight="1" x14ac:dyDescent="0.15">
      <c r="A15" s="54" t="s">
        <v>126</v>
      </c>
      <c r="B15" s="56">
        <v>0</v>
      </c>
      <c r="C15" s="50"/>
      <c r="E15" s="50"/>
    </row>
    <row r="16" spans="1:5" ht="12.75" customHeight="1" x14ac:dyDescent="0.15">
      <c r="A16" t="s">
        <v>127</v>
      </c>
      <c r="B16" s="53">
        <v>28000</v>
      </c>
      <c r="C16" s="50"/>
      <c r="E16" s="50"/>
    </row>
    <row r="17" spans="1:12" ht="12.75" customHeight="1" x14ac:dyDescent="0.15">
      <c r="A17" s="51" t="s">
        <v>128</v>
      </c>
      <c r="B17" s="53">
        <v>9500</v>
      </c>
      <c r="C17" s="50"/>
      <c r="E17" s="50"/>
    </row>
    <row r="18" spans="1:12" ht="12.75" customHeight="1" x14ac:dyDescent="0.15">
      <c r="A18" s="57" t="s">
        <v>120</v>
      </c>
      <c r="B18" s="58">
        <f>SUM(B5:B17)</f>
        <v>137500</v>
      </c>
      <c r="E18" s="50"/>
    </row>
    <row r="19" spans="1:12" ht="15" customHeight="1" x14ac:dyDescent="0.15">
      <c r="B19" s="50"/>
      <c r="D19" s="20" t="s">
        <v>129</v>
      </c>
      <c r="E19" s="50"/>
    </row>
    <row r="20" spans="1:12" ht="12.75" customHeight="1" x14ac:dyDescent="0.15">
      <c r="D20" t="s">
        <v>130</v>
      </c>
      <c r="E20" s="53">
        <v>12000</v>
      </c>
    </row>
    <row r="21" spans="1:12" ht="15" customHeight="1" x14ac:dyDescent="0.15">
      <c r="A21" s="20" t="s">
        <v>131</v>
      </c>
      <c r="B21" s="63"/>
      <c r="D21" t="s">
        <v>132</v>
      </c>
      <c r="E21" s="53">
        <v>0</v>
      </c>
      <c r="H21" s="50"/>
    </row>
    <row r="22" spans="1:12" ht="12.75" customHeight="1" x14ac:dyDescent="0.15">
      <c r="A22" s="64" t="s">
        <v>133</v>
      </c>
      <c r="B22" s="65">
        <f>Insurance!H21</f>
        <v>0</v>
      </c>
      <c r="D22" t="s">
        <v>134</v>
      </c>
      <c r="E22" s="27">
        <f ca="1">Housing!B21</f>
        <v>580429.73587227438</v>
      </c>
    </row>
    <row r="23" spans="1:12" ht="12.75" customHeight="1" x14ac:dyDescent="0.15">
      <c r="A23" s="66" t="s">
        <v>135</v>
      </c>
      <c r="B23" s="67">
        <f>Insurance!H18</f>
        <v>60000</v>
      </c>
      <c r="C23" s="50"/>
      <c r="E23" s="50"/>
      <c r="F23" s="68"/>
    </row>
    <row r="24" spans="1:12" ht="12.75" customHeight="1" x14ac:dyDescent="0.15">
      <c r="A24" s="69" t="s">
        <v>136</v>
      </c>
      <c r="B24" s="67">
        <f>Insurance!H19</f>
        <v>28000</v>
      </c>
      <c r="C24" s="50"/>
      <c r="D24" s="57" t="s">
        <v>120</v>
      </c>
      <c r="E24" s="58">
        <f ca="1">SUM(E20:E22)</f>
        <v>592429.73587227438</v>
      </c>
      <c r="F24" s="68"/>
    </row>
    <row r="25" spans="1:12" ht="25.5" customHeight="1" x14ac:dyDescent="0.15">
      <c r="A25" s="70" t="s">
        <v>137</v>
      </c>
      <c r="B25" s="63"/>
      <c r="C25" s="50"/>
      <c r="D25" s="71" t="s">
        <v>138</v>
      </c>
      <c r="E25" s="72">
        <f>((1+Settings!$B$35)^Settings!$B$36)*Settings!$B$37*Settings!$B$38</f>
        <v>249577.30460109332</v>
      </c>
      <c r="F25" s="68"/>
    </row>
    <row r="26" spans="1:12" ht="25.5" customHeight="1" x14ac:dyDescent="0.15">
      <c r="A26" s="69" t="s">
        <v>139</v>
      </c>
      <c r="B26" s="67">
        <f>Insurance!H15+Insurance!H16</f>
        <v>22000</v>
      </c>
      <c r="C26" s="50"/>
      <c r="D26" s="71" t="s">
        <v>140</v>
      </c>
      <c r="E26" s="72">
        <f>((1+Settings!$B$35)^Settings!$B$36)*Settings!$B$39*12*Settings!$B$38</f>
        <v>136133.07523695999</v>
      </c>
      <c r="F26" s="50"/>
    </row>
    <row r="27" spans="1:12" ht="38.25" customHeight="1" x14ac:dyDescent="0.15">
      <c r="A27" s="69" t="s">
        <v>141</v>
      </c>
      <c r="B27" s="53">
        <v>120000</v>
      </c>
      <c r="C27" s="50"/>
      <c r="E27" s="50"/>
    </row>
    <row r="28" spans="1:12" ht="38.25" customHeight="1" x14ac:dyDescent="0.15">
      <c r="A28" s="69" t="s">
        <v>142</v>
      </c>
      <c r="B28" s="53">
        <v>35000</v>
      </c>
      <c r="C28" s="50"/>
      <c r="E28" s="50"/>
    </row>
    <row r="29" spans="1:12" ht="12.75" customHeight="1" x14ac:dyDescent="0.15">
      <c r="A29" s="69" t="s">
        <v>143</v>
      </c>
      <c r="B29" s="53">
        <v>9000</v>
      </c>
      <c r="C29" s="50"/>
      <c r="E29" s="50"/>
    </row>
    <row r="30" spans="1:12" ht="15" customHeight="1" x14ac:dyDescent="0.2">
      <c r="A30" s="73" t="s">
        <v>144</v>
      </c>
      <c r="B30" s="53">
        <v>18000</v>
      </c>
      <c r="C30" s="74"/>
      <c r="E30" s="50"/>
      <c r="J30" s="75" t="s">
        <v>145</v>
      </c>
    </row>
    <row r="31" spans="1:12" ht="30" customHeight="1" x14ac:dyDescent="0.15">
      <c r="A31" s="64" t="s">
        <v>146</v>
      </c>
      <c r="B31" s="76"/>
      <c r="C31" s="50"/>
      <c r="E31" s="50"/>
      <c r="J31" s="24"/>
      <c r="K31" s="77" t="s">
        <v>147</v>
      </c>
      <c r="L31" s="77" t="s">
        <v>148</v>
      </c>
    </row>
    <row r="32" spans="1:12" ht="20.25" customHeight="1" x14ac:dyDescent="0.2">
      <c r="A32" s="78" t="s">
        <v>149</v>
      </c>
      <c r="B32" s="67">
        <f>Insurance!H20</f>
        <v>25000</v>
      </c>
      <c r="C32" s="50"/>
      <c r="H32" s="50"/>
      <c r="J32" s="79" t="s">
        <v>150</v>
      </c>
      <c r="K32" s="80">
        <f>B18</f>
        <v>137500</v>
      </c>
      <c r="L32" s="81">
        <f t="shared" ref="L32:L44" ca="1" si="0">K32/SUM($K$32:$K$44)</f>
        <v>0.11487677579238456</v>
      </c>
    </row>
    <row r="33" spans="1:14" ht="20.25" customHeight="1" x14ac:dyDescent="0.2">
      <c r="A33" s="82" t="s">
        <v>120</v>
      </c>
      <c r="B33" s="83">
        <f>SUM(B22:B32)</f>
        <v>317000</v>
      </c>
      <c r="D33" s="61"/>
      <c r="E33" s="62"/>
      <c r="H33" s="50"/>
      <c r="J33" s="84" t="str">
        <f>$A$21</f>
        <v>Investments (Cap Protected 2-3%)</v>
      </c>
      <c r="K33" s="85">
        <f>$B$33</f>
        <v>317000</v>
      </c>
      <c r="L33" s="81">
        <f t="shared" ca="1" si="0"/>
        <v>0.26484318491771569</v>
      </c>
    </row>
    <row r="34" spans="1:14" ht="20.25" customHeight="1" x14ac:dyDescent="0.2">
      <c r="B34" s="50"/>
      <c r="D34" s="61"/>
      <c r="E34" s="62"/>
      <c r="H34" s="50"/>
      <c r="J34" s="86" t="str">
        <f>A37</f>
        <v>Crypto</v>
      </c>
      <c r="K34" s="87">
        <f>$B$37</f>
        <v>13252.53196468052</v>
      </c>
      <c r="L34" s="88">
        <f t="shared" ca="1" si="0"/>
        <v>1.1072059223185556E-2</v>
      </c>
    </row>
    <row r="35" spans="1:14" ht="20.25" customHeight="1" x14ac:dyDescent="0.2">
      <c r="A35" s="20" t="s">
        <v>151</v>
      </c>
      <c r="B35" s="89"/>
      <c r="D35" s="50"/>
      <c r="E35" s="62"/>
      <c r="H35" s="50"/>
      <c r="J35" s="86" t="str">
        <f>A40</f>
        <v>Small Cap</v>
      </c>
      <c r="K35" s="87">
        <f>$B$40</f>
        <v>8149.9999999999991</v>
      </c>
      <c r="L35" s="88">
        <f t="shared" ca="1" si="0"/>
        <v>6.8090598015122482E-3</v>
      </c>
    </row>
    <row r="36" spans="1:14" ht="20.25" customHeight="1" x14ac:dyDescent="0.2">
      <c r="A36" s="90" t="s">
        <v>152</v>
      </c>
      <c r="B36" s="53">
        <v>5000</v>
      </c>
      <c r="D36" s="50"/>
      <c r="E36" s="62"/>
      <c r="H36" s="50"/>
      <c r="J36" s="86" t="str">
        <f>A38</f>
        <v>US/HK Growth</v>
      </c>
      <c r="K36" s="87">
        <f>$B$38</f>
        <v>39594.911132508634</v>
      </c>
      <c r="L36" s="88">
        <f t="shared" ca="1" si="0"/>
        <v>3.3080259845007898E-2</v>
      </c>
    </row>
    <row r="37" spans="1:14" ht="20.25" customHeight="1" x14ac:dyDescent="0.2">
      <c r="A37" s="91" t="str">
        <f>Shares!S7</f>
        <v>Crypto</v>
      </c>
      <c r="B37" s="92">
        <f>Shares!T7</f>
        <v>13252.53196468052</v>
      </c>
      <c r="D37" s="50"/>
      <c r="E37" s="62"/>
      <c r="H37" s="50"/>
      <c r="J37" s="86" t="str">
        <f>A39</f>
        <v>Reit/Dividend</v>
      </c>
      <c r="K37" s="87">
        <f>$B$39</f>
        <v>38740</v>
      </c>
      <c r="L37" s="88">
        <f t="shared" ca="1" si="0"/>
        <v>3.2366009412341662E-2</v>
      </c>
      <c r="M37" s="93">
        <f ca="1">SUM(L34:L37)</f>
        <v>8.332738828204736E-2</v>
      </c>
      <c r="N37" s="35" t="s">
        <v>153</v>
      </c>
    </row>
    <row r="38" spans="1:14" ht="20.25" customHeight="1" x14ac:dyDescent="0.2">
      <c r="A38" s="90" t="str">
        <f>Shares!S3</f>
        <v>US/HK Growth</v>
      </c>
      <c r="B38" s="94">
        <f>Shares!T3</f>
        <v>39594.911132508634</v>
      </c>
      <c r="E38" s="62"/>
      <c r="H38" s="50"/>
      <c r="J38" s="95" t="s">
        <v>154</v>
      </c>
      <c r="K38" s="96">
        <f>$B$46</f>
        <v>40000</v>
      </c>
      <c r="L38" s="81">
        <f t="shared" ca="1" si="0"/>
        <v>3.3418698412330056E-2</v>
      </c>
    </row>
    <row r="39" spans="1:14" ht="20.25" customHeight="1" x14ac:dyDescent="0.2">
      <c r="A39" s="90" t="str">
        <f>Shares!S4</f>
        <v>Reit/Dividend</v>
      </c>
      <c r="B39" s="94">
        <f>Shares!T4</f>
        <v>38740</v>
      </c>
      <c r="E39" s="62"/>
      <c r="H39" s="50"/>
      <c r="J39" s="97" t="s">
        <v>155</v>
      </c>
      <c r="K39" s="98">
        <f>B48</f>
        <v>78127</v>
      </c>
      <c r="L39" s="81">
        <f t="shared" ca="1" si="0"/>
        <v>6.5272566271502755E-2</v>
      </c>
    </row>
    <row r="40" spans="1:14" ht="20.25" customHeight="1" x14ac:dyDescent="0.2">
      <c r="A40" s="90" t="str">
        <f>Shares!S5</f>
        <v>Small Cap</v>
      </c>
      <c r="B40" s="94">
        <f>Shares!T5</f>
        <v>8149.9999999999991</v>
      </c>
      <c r="E40" s="62"/>
      <c r="H40" s="50"/>
      <c r="J40" s="97" t="str">
        <f>A49</f>
        <v>Commodities</v>
      </c>
      <c r="K40" s="98">
        <f>B49</f>
        <v>0</v>
      </c>
      <c r="L40" s="81">
        <f t="shared" ca="1" si="0"/>
        <v>0</v>
      </c>
    </row>
    <row r="41" spans="1:14" ht="20.25" customHeight="1" x14ac:dyDescent="0.2">
      <c r="A41" s="99" t="s">
        <v>120</v>
      </c>
      <c r="B41" s="100">
        <f>SUM(B36:B40)</f>
        <v>104737.44309718916</v>
      </c>
      <c r="E41" s="62"/>
      <c r="J41" s="101" t="str">
        <f>$A$53</f>
        <v>CPF OA (2.5%)</v>
      </c>
      <c r="K41" s="102">
        <f>$B$53</f>
        <v>95000</v>
      </c>
      <c r="L41" s="81">
        <f t="shared" ca="1" si="0"/>
        <v>7.9369408729283886E-2</v>
      </c>
    </row>
    <row r="42" spans="1:14" ht="20.25" customHeight="1" x14ac:dyDescent="0.2">
      <c r="A42" s="51"/>
      <c r="B42" s="50"/>
      <c r="E42" s="62"/>
      <c r="J42" s="101" t="s">
        <v>156</v>
      </c>
      <c r="K42" s="102">
        <f>$B54+$B55</f>
        <v>180000</v>
      </c>
      <c r="L42" s="81">
        <f t="shared" ca="1" si="0"/>
        <v>0.15038414285548524</v>
      </c>
    </row>
    <row r="43" spans="1:14" ht="20.25" customHeight="1" x14ac:dyDescent="0.2">
      <c r="A43" s="20" t="s">
        <v>157</v>
      </c>
      <c r="B43" s="89"/>
      <c r="E43" s="62"/>
      <c r="J43" s="103" t="str">
        <f>$A$59</f>
        <v>Real Properties</v>
      </c>
      <c r="K43" s="104">
        <f ca="1">$B$60-E22</f>
        <v>244570.26412772574</v>
      </c>
      <c r="L43" s="81">
        <f t="shared" ca="1" si="0"/>
        <v>0.20433049743770926</v>
      </c>
      <c r="M43" s="105"/>
    </row>
    <row r="44" spans="1:14" ht="20.25" customHeight="1" x14ac:dyDescent="0.2">
      <c r="A44" s="106" t="s">
        <v>158</v>
      </c>
      <c r="B44" s="53">
        <v>25000</v>
      </c>
      <c r="E44" s="62"/>
      <c r="J44" s="107" t="str">
        <f>$A$36</f>
        <v>Personal Loan to Friend</v>
      </c>
      <c r="K44" s="108">
        <f>$B$36</f>
        <v>5000</v>
      </c>
      <c r="L44" s="109">
        <f t="shared" ca="1" si="0"/>
        <v>4.177337301541257E-3</v>
      </c>
    </row>
    <row r="45" spans="1:14" ht="20.25" customHeight="1" x14ac:dyDescent="0.15">
      <c r="A45" s="106" t="s">
        <v>159</v>
      </c>
      <c r="B45" s="53">
        <v>15000</v>
      </c>
      <c r="E45" s="62"/>
      <c r="J45" s="110" t="s">
        <v>120</v>
      </c>
      <c r="K45" s="111">
        <f ca="1">SUM(K32:K44)</f>
        <v>1196934.7072249148</v>
      </c>
      <c r="L45" s="112">
        <f ca="1">SUM(L32:L44)</f>
        <v>1.0000000000000002</v>
      </c>
    </row>
    <row r="46" spans="1:14" ht="20.25" customHeight="1" x14ac:dyDescent="0.2">
      <c r="A46" s="99" t="s">
        <v>120</v>
      </c>
      <c r="B46" s="100">
        <f>SUM(B44:B45)</f>
        <v>40000</v>
      </c>
      <c r="D46" s="62"/>
      <c r="E46" s="62"/>
      <c r="J46" s="107"/>
      <c r="K46" s="113"/>
    </row>
    <row r="47" spans="1:14" ht="28.5" customHeight="1" x14ac:dyDescent="0.2">
      <c r="A47" s="61"/>
      <c r="B47" s="62"/>
      <c r="D47" s="61"/>
      <c r="E47" s="62"/>
      <c r="J47" s="107"/>
      <c r="K47" s="113"/>
    </row>
    <row r="48" spans="1:14" ht="20.25" customHeight="1" x14ac:dyDescent="0.2">
      <c r="A48" s="20" t="s">
        <v>160</v>
      </c>
      <c r="B48" s="114">
        <f>Shares!T8</f>
        <v>78127</v>
      </c>
      <c r="D48" s="61"/>
      <c r="E48" s="62"/>
      <c r="J48" s="107"/>
      <c r="K48" s="113"/>
    </row>
    <row r="49" spans="1:11" ht="20.25" customHeight="1" x14ac:dyDescent="0.2">
      <c r="A49" s="115" t="str">
        <f>Shares!S6</f>
        <v>Commodities</v>
      </c>
      <c r="B49" s="114">
        <f>Shares!T6</f>
        <v>0</v>
      </c>
      <c r="D49" s="61"/>
      <c r="E49" s="62"/>
      <c r="J49" s="107"/>
      <c r="K49" s="113"/>
    </row>
    <row r="50" spans="1:11" ht="20.25" customHeight="1" x14ac:dyDescent="0.2">
      <c r="A50" s="116" t="s">
        <v>120</v>
      </c>
      <c r="B50" s="117">
        <f>SUM(B48:B49)</f>
        <v>78127</v>
      </c>
      <c r="D50" s="61"/>
      <c r="E50" s="62"/>
      <c r="J50" s="107"/>
      <c r="K50" s="113"/>
    </row>
    <row r="51" spans="1:11" ht="20.25" customHeight="1" x14ac:dyDescent="0.2">
      <c r="B51" s="50"/>
      <c r="D51" s="61"/>
      <c r="E51" s="62"/>
      <c r="J51" s="107"/>
      <c r="K51" s="113"/>
    </row>
    <row r="52" spans="1:11" ht="15" customHeight="1" x14ac:dyDescent="0.15">
      <c r="A52" s="20" t="s">
        <v>161</v>
      </c>
      <c r="B52" s="50"/>
      <c r="C52" s="50"/>
      <c r="D52" s="61"/>
      <c r="E52" s="62"/>
      <c r="J52" s="50"/>
    </row>
    <row r="53" spans="1:11" ht="12.75" customHeight="1" x14ac:dyDescent="0.15">
      <c r="A53" s="118" t="s">
        <v>162</v>
      </c>
      <c r="B53" s="119">
        <v>95000</v>
      </c>
      <c r="C53" s="50"/>
      <c r="D53" s="61"/>
      <c r="E53" s="62"/>
      <c r="J53" s="50"/>
    </row>
    <row r="54" spans="1:11" ht="12.75" customHeight="1" x14ac:dyDescent="0.15">
      <c r="A54" s="118" t="s">
        <v>163</v>
      </c>
      <c r="B54" s="119">
        <v>130000</v>
      </c>
      <c r="C54" s="50"/>
      <c r="E54" s="50"/>
    </row>
    <row r="55" spans="1:11" ht="12.75" customHeight="1" x14ac:dyDescent="0.15">
      <c r="A55" s="118" t="s">
        <v>164</v>
      </c>
      <c r="B55" s="119">
        <v>50000</v>
      </c>
      <c r="C55" s="105"/>
      <c r="E55" s="50"/>
    </row>
    <row r="56" spans="1:11" ht="12.75" customHeight="1" x14ac:dyDescent="0.15">
      <c r="A56" s="118" t="s">
        <v>165</v>
      </c>
      <c r="B56" s="119">
        <v>0</v>
      </c>
      <c r="E56" s="50"/>
    </row>
    <row r="57" spans="1:11" ht="12.75" customHeight="1" x14ac:dyDescent="0.15">
      <c r="A57" s="57" t="s">
        <v>120</v>
      </c>
      <c r="B57" s="58">
        <f>SUM(B53:B56)</f>
        <v>275000</v>
      </c>
      <c r="E57" s="50"/>
    </row>
    <row r="58" spans="1:11" ht="12.75" customHeight="1" x14ac:dyDescent="0.15">
      <c r="A58" s="118"/>
      <c r="B58" s="120"/>
      <c r="E58" s="50"/>
    </row>
    <row r="59" spans="1:11" ht="15" customHeight="1" x14ac:dyDescent="0.15">
      <c r="A59" s="20" t="s">
        <v>166</v>
      </c>
      <c r="B59" s="50"/>
      <c r="E59" s="50"/>
    </row>
    <row r="60" spans="1:11" ht="12.75" customHeight="1" x14ac:dyDescent="0.15">
      <c r="A60" t="s">
        <v>167</v>
      </c>
      <c r="B60" s="27">
        <f>Housing!B20</f>
        <v>825000.00000000012</v>
      </c>
      <c r="E60" s="50"/>
    </row>
    <row r="61" spans="1:11" ht="12.75" customHeight="1" x14ac:dyDescent="0.15">
      <c r="B61" s="50"/>
      <c r="E61" s="50"/>
    </row>
    <row r="62" spans="1:11" ht="15" customHeight="1" x14ac:dyDescent="0.15">
      <c r="A62" s="20" t="s">
        <v>168</v>
      </c>
      <c r="B62" s="50"/>
      <c r="E62" s="50"/>
    </row>
    <row r="63" spans="1:11" ht="12.75" customHeight="1" x14ac:dyDescent="0.15">
      <c r="A63" t="s">
        <v>169</v>
      </c>
      <c r="B63" s="53">
        <v>45000</v>
      </c>
      <c r="E63" s="50"/>
    </row>
    <row r="64" spans="1:11" ht="12.75" customHeight="1" x14ac:dyDescent="0.15">
      <c r="E64" s="50"/>
    </row>
    <row r="65" spans="1:7" ht="12.75" customHeight="1" x14ac:dyDescent="0.15">
      <c r="E65" s="50"/>
    </row>
    <row r="66" spans="1:7" ht="12.75" customHeight="1" x14ac:dyDescent="0.15">
      <c r="E66" s="50"/>
    </row>
    <row r="67" spans="1:7" ht="12.75" customHeight="1" x14ac:dyDescent="0.15">
      <c r="A67" s="57" t="s">
        <v>48</v>
      </c>
      <c r="B67" s="58">
        <f>B18+B33+B46+B57+B63+B50+B41+B60</f>
        <v>1822364.4430971893</v>
      </c>
      <c r="D67" s="57" t="s">
        <v>49</v>
      </c>
      <c r="E67" s="58">
        <f ca="1">E9+E24</f>
        <v>596379.73587227438</v>
      </c>
    </row>
    <row r="68" spans="1:7" ht="12.75" customHeight="1" x14ac:dyDescent="0.2">
      <c r="A68" s="57" t="s">
        <v>170</v>
      </c>
      <c r="B68" s="58">
        <f>B18+B33+B46+B50+B57+B41</f>
        <v>952364.44309718919</v>
      </c>
      <c r="D68" s="121" t="s">
        <v>44</v>
      </c>
      <c r="E68" s="122">
        <f ca="1">B67-E67</f>
        <v>1225984.7072249148</v>
      </c>
      <c r="F68" s="123">
        <f ca="1">E68-E25-E26</f>
        <v>840274.32738686155</v>
      </c>
      <c r="G68" s="35" t="s">
        <v>171</v>
      </c>
    </row>
    <row r="69" spans="1:7" ht="12.75" customHeight="1" x14ac:dyDescent="0.15">
      <c r="A69" s="124" t="s">
        <v>172</v>
      </c>
      <c r="B69" s="125">
        <f>B18</f>
        <v>137500</v>
      </c>
      <c r="D69" s="61" t="s">
        <v>173</v>
      </c>
      <c r="E69" s="58">
        <f ca="1">0.03*E68</f>
        <v>36779.541216747442</v>
      </c>
      <c r="F69" s="126">
        <f ca="1">0.03*F68</f>
        <v>25208.229821605844</v>
      </c>
    </row>
    <row r="70" spans="1:7" ht="12.75" customHeight="1" x14ac:dyDescent="0.15">
      <c r="D70" s="61" t="s">
        <v>174</v>
      </c>
      <c r="E70" s="58">
        <f ca="1">E69/12</f>
        <v>3064.9617680622869</v>
      </c>
      <c r="F70" s="126">
        <f ca="1">F69/12</f>
        <v>2100.6858184671537</v>
      </c>
    </row>
    <row r="71" spans="1:7" ht="12.75" customHeight="1" x14ac:dyDescent="0.15">
      <c r="E71" s="50"/>
    </row>
  </sheetData>
  <mergeCells count="2">
    <mergeCell ref="A2:B2"/>
    <mergeCell ref="D2:E2"/>
  </mergeCells>
  <conditionalFormatting sqref="L32:L42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{C6D58088-F6DF-4F16-B6B8-B6E7F0739E94}</x14:id>
        </ext>
      </extLst>
    </cfRule>
  </conditionalFormatting>
  <pageMargins left="0.75" right="0.75" top="1" bottom="1" header="0.511811023622047" footer="0.511811023622047"/>
  <pageSetup scale="96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58088-F6DF-4F16-B6B8-B6E7F0739E9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8EC6"/>
            </x14:dataBar>
          </x14:cfRule>
          <xm:sqref>L32:L42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H60"/>
  <sheetViews>
    <sheetView zoomScaleNormal="100" workbookViewId="0">
      <pane ySplit="12" topLeftCell="A13" activePane="bottomLeft" state="frozen"/>
      <selection pane="bottomLeft"/>
    </sheetView>
  </sheetViews>
  <sheetFormatPr baseColWidth="10" defaultColWidth="8.6640625" defaultRowHeight="13" x14ac:dyDescent="0.15"/>
  <cols>
    <col min="1" max="1" width="12" customWidth="1"/>
    <col min="2" max="2" width="16" customWidth="1"/>
    <col min="3" max="3" width="14" customWidth="1"/>
    <col min="4" max="4" width="16" customWidth="1"/>
    <col min="5" max="5" width="14" customWidth="1"/>
    <col min="6" max="7" width="12" customWidth="1"/>
    <col min="8" max="8" width="36" customWidth="1"/>
  </cols>
  <sheetData>
    <row r="1" spans="1:8" ht="15" customHeight="1" x14ac:dyDescent="0.2">
      <c r="A1" s="75" t="s">
        <v>175</v>
      </c>
    </row>
    <row r="2" spans="1:8" ht="15" customHeight="1" x14ac:dyDescent="0.15">
      <c r="A2" s="35" t="s">
        <v>176</v>
      </c>
    </row>
    <row r="4" spans="1:8" ht="15" customHeight="1" x14ac:dyDescent="0.15">
      <c r="A4" s="30" t="s">
        <v>177</v>
      </c>
    </row>
    <row r="5" spans="1:8" ht="15" customHeight="1" x14ac:dyDescent="0.15">
      <c r="A5" t="s">
        <v>178</v>
      </c>
      <c r="B5" s="127">
        <f ca="1">IFERROR(AVERAGEIFS($B$13:$B$60,$A$13:$A$60,"&gt;"&amp;EDATE(TODAY(),-12)),"")</f>
        <v>8000</v>
      </c>
    </row>
    <row r="6" spans="1:8" ht="15" customHeight="1" x14ac:dyDescent="0.15">
      <c r="A6" t="s">
        <v>179</v>
      </c>
      <c r="B6" s="127">
        <f ca="1">IFERROR(AVERAGEIFS($E$13:$E$60,$A$13:$A$60,"&gt;"&amp;EDATE(TODAY(),-12)),"")</f>
        <v>5000</v>
      </c>
      <c r="C6" s="35" t="str">
        <f>"plan (Settings): "&amp;TEXT(Settings!$B$31,"$#,##0")</f>
        <v>plan (Settings): $5,000</v>
      </c>
    </row>
    <row r="7" spans="1:8" ht="15" customHeight="1" x14ac:dyDescent="0.15">
      <c r="A7" t="s">
        <v>180</v>
      </c>
      <c r="B7" s="112">
        <f ca="1">IFERROR(1-B6/B5,"")</f>
        <v>0.375</v>
      </c>
    </row>
    <row r="8" spans="1:8" ht="15" customHeight="1" x14ac:dyDescent="0.15">
      <c r="A8" t="s">
        <v>181</v>
      </c>
      <c r="B8" s="127">
        <f ca="1">IFERROR((B5-B6)*12,"")</f>
        <v>36000</v>
      </c>
      <c r="C8" s="35" t="str">
        <f>"plan (Settings): "&amp;TEXT(Settings!$B$8,"$#,##0")</f>
        <v>plan (Settings): $30,000</v>
      </c>
    </row>
    <row r="10" spans="1:8" ht="15" customHeight="1" x14ac:dyDescent="0.15">
      <c r="A10" s="35" t="s">
        <v>182</v>
      </c>
    </row>
    <row r="12" spans="1:8" ht="15" customHeight="1" x14ac:dyDescent="0.15">
      <c r="A12" s="110" t="s">
        <v>183</v>
      </c>
      <c r="B12" s="110" t="s">
        <v>184</v>
      </c>
      <c r="C12" s="110" t="s">
        <v>185</v>
      </c>
      <c r="D12" s="110" t="s">
        <v>186</v>
      </c>
      <c r="E12" s="110" t="s">
        <v>187</v>
      </c>
      <c r="F12" s="110" t="s">
        <v>188</v>
      </c>
      <c r="G12" s="110" t="s">
        <v>189</v>
      </c>
      <c r="H12" s="110" t="s">
        <v>190</v>
      </c>
    </row>
    <row r="13" spans="1:8" ht="15" customHeight="1" x14ac:dyDescent="0.15">
      <c r="A13" s="128">
        <v>46174</v>
      </c>
      <c r="B13" s="45">
        <v>8000</v>
      </c>
      <c r="C13" s="45">
        <v>3500</v>
      </c>
      <c r="D13" s="45">
        <v>1500</v>
      </c>
      <c r="E13" s="27">
        <f t="shared" ref="E13:E60" si="0">IF($A13="","",$C13+$D13)</f>
        <v>5000</v>
      </c>
      <c r="F13" s="27">
        <f t="shared" ref="F13:F60" si="1">IF($A13="","",$B13-$E13)</f>
        <v>3000</v>
      </c>
      <c r="G13" s="109">
        <f t="shared" ref="G13:G60" si="2">IF(OR($A13="",$B13="",$B13=0),"",$F13/$B13)</f>
        <v>0.375</v>
      </c>
      <c r="H13" t="s">
        <v>191</v>
      </c>
    </row>
    <row r="14" spans="1:8" ht="15" customHeight="1" x14ac:dyDescent="0.15">
      <c r="A14" s="128"/>
      <c r="B14" s="45"/>
      <c r="C14" s="45"/>
      <c r="D14" s="45"/>
      <c r="E14" s="27" t="str">
        <f t="shared" si="0"/>
        <v/>
      </c>
      <c r="F14" s="27" t="str">
        <f t="shared" si="1"/>
        <v/>
      </c>
      <c r="G14" s="109" t="str">
        <f t="shared" si="2"/>
        <v/>
      </c>
    </row>
    <row r="15" spans="1:8" ht="15" customHeight="1" x14ac:dyDescent="0.15">
      <c r="A15" s="128"/>
      <c r="B15" s="45"/>
      <c r="C15" s="45"/>
      <c r="D15" s="45"/>
      <c r="E15" s="27" t="str">
        <f t="shared" si="0"/>
        <v/>
      </c>
      <c r="F15" s="27" t="str">
        <f t="shared" si="1"/>
        <v/>
      </c>
      <c r="G15" s="109" t="str">
        <f t="shared" si="2"/>
        <v/>
      </c>
    </row>
    <row r="16" spans="1:8" ht="15" customHeight="1" x14ac:dyDescent="0.15">
      <c r="A16" s="128"/>
      <c r="B16" s="45"/>
      <c r="C16" s="45"/>
      <c r="D16" s="45"/>
      <c r="E16" s="27" t="str">
        <f t="shared" si="0"/>
        <v/>
      </c>
      <c r="F16" s="27" t="str">
        <f t="shared" si="1"/>
        <v/>
      </c>
      <c r="G16" s="109" t="str">
        <f t="shared" si="2"/>
        <v/>
      </c>
    </row>
    <row r="17" spans="1:7" ht="15" customHeight="1" x14ac:dyDescent="0.15">
      <c r="A17" s="128"/>
      <c r="B17" s="45"/>
      <c r="C17" s="45"/>
      <c r="D17" s="45"/>
      <c r="E17" s="27" t="str">
        <f t="shared" si="0"/>
        <v/>
      </c>
      <c r="F17" s="27" t="str">
        <f t="shared" si="1"/>
        <v/>
      </c>
      <c r="G17" s="109" t="str">
        <f t="shared" si="2"/>
        <v/>
      </c>
    </row>
    <row r="18" spans="1:7" ht="15" customHeight="1" x14ac:dyDescent="0.15">
      <c r="A18" s="128"/>
      <c r="B18" s="45"/>
      <c r="C18" s="45"/>
      <c r="D18" s="45"/>
      <c r="E18" s="27" t="str">
        <f t="shared" si="0"/>
        <v/>
      </c>
      <c r="F18" s="27" t="str">
        <f t="shared" si="1"/>
        <v/>
      </c>
      <c r="G18" s="109" t="str">
        <f t="shared" si="2"/>
        <v/>
      </c>
    </row>
    <row r="19" spans="1:7" ht="15" customHeight="1" x14ac:dyDescent="0.15">
      <c r="A19" s="128"/>
      <c r="B19" s="45"/>
      <c r="C19" s="45"/>
      <c r="D19" s="45"/>
      <c r="E19" s="27" t="str">
        <f t="shared" si="0"/>
        <v/>
      </c>
      <c r="F19" s="27" t="str">
        <f t="shared" si="1"/>
        <v/>
      </c>
      <c r="G19" s="109" t="str">
        <f t="shared" si="2"/>
        <v/>
      </c>
    </row>
    <row r="20" spans="1:7" ht="15" customHeight="1" x14ac:dyDescent="0.15">
      <c r="A20" s="128"/>
      <c r="B20" s="45"/>
      <c r="C20" s="45"/>
      <c r="D20" s="45"/>
      <c r="E20" s="27" t="str">
        <f t="shared" si="0"/>
        <v/>
      </c>
      <c r="F20" s="27" t="str">
        <f t="shared" si="1"/>
        <v/>
      </c>
      <c r="G20" s="109" t="str">
        <f t="shared" si="2"/>
        <v/>
      </c>
    </row>
    <row r="21" spans="1:7" ht="15" customHeight="1" x14ac:dyDescent="0.15">
      <c r="A21" s="128"/>
      <c r="B21" s="45"/>
      <c r="C21" s="45"/>
      <c r="D21" s="45"/>
      <c r="E21" s="27" t="str">
        <f t="shared" si="0"/>
        <v/>
      </c>
      <c r="F21" s="27" t="str">
        <f t="shared" si="1"/>
        <v/>
      </c>
      <c r="G21" s="109" t="str">
        <f t="shared" si="2"/>
        <v/>
      </c>
    </row>
    <row r="22" spans="1:7" ht="15" customHeight="1" x14ac:dyDescent="0.15">
      <c r="A22" s="128"/>
      <c r="B22" s="45"/>
      <c r="C22" s="45"/>
      <c r="D22" s="45"/>
      <c r="E22" s="27" t="str">
        <f t="shared" si="0"/>
        <v/>
      </c>
      <c r="F22" s="27" t="str">
        <f t="shared" si="1"/>
        <v/>
      </c>
      <c r="G22" s="109" t="str">
        <f t="shared" si="2"/>
        <v/>
      </c>
    </row>
    <row r="23" spans="1:7" ht="15" customHeight="1" x14ac:dyDescent="0.15">
      <c r="A23" s="128"/>
      <c r="B23" s="45"/>
      <c r="C23" s="45"/>
      <c r="D23" s="45"/>
      <c r="E23" s="27" t="str">
        <f t="shared" si="0"/>
        <v/>
      </c>
      <c r="F23" s="27" t="str">
        <f t="shared" si="1"/>
        <v/>
      </c>
      <c r="G23" s="109" t="str">
        <f t="shared" si="2"/>
        <v/>
      </c>
    </row>
    <row r="24" spans="1:7" ht="15" customHeight="1" x14ac:dyDescent="0.15">
      <c r="A24" s="128"/>
      <c r="B24" s="45"/>
      <c r="C24" s="45"/>
      <c r="D24" s="45"/>
      <c r="E24" s="27" t="str">
        <f t="shared" si="0"/>
        <v/>
      </c>
      <c r="F24" s="27" t="str">
        <f t="shared" si="1"/>
        <v/>
      </c>
      <c r="G24" s="109" t="str">
        <f t="shared" si="2"/>
        <v/>
      </c>
    </row>
    <row r="25" spans="1:7" ht="15" customHeight="1" x14ac:dyDescent="0.15">
      <c r="A25" s="128"/>
      <c r="B25" s="45"/>
      <c r="C25" s="45"/>
      <c r="D25" s="45"/>
      <c r="E25" s="27" t="str">
        <f t="shared" si="0"/>
        <v/>
      </c>
      <c r="F25" s="27" t="str">
        <f t="shared" si="1"/>
        <v/>
      </c>
      <c r="G25" s="109" t="str">
        <f t="shared" si="2"/>
        <v/>
      </c>
    </row>
    <row r="26" spans="1:7" ht="15" customHeight="1" x14ac:dyDescent="0.15">
      <c r="A26" s="128"/>
      <c r="B26" s="45"/>
      <c r="C26" s="45"/>
      <c r="D26" s="45"/>
      <c r="E26" s="27" t="str">
        <f t="shared" si="0"/>
        <v/>
      </c>
      <c r="F26" s="27" t="str">
        <f t="shared" si="1"/>
        <v/>
      </c>
      <c r="G26" s="109" t="str">
        <f t="shared" si="2"/>
        <v/>
      </c>
    </row>
    <row r="27" spans="1:7" ht="15" customHeight="1" x14ac:dyDescent="0.15">
      <c r="A27" s="128"/>
      <c r="B27" s="45"/>
      <c r="C27" s="45"/>
      <c r="D27" s="45"/>
      <c r="E27" s="27" t="str">
        <f t="shared" si="0"/>
        <v/>
      </c>
      <c r="F27" s="27" t="str">
        <f t="shared" si="1"/>
        <v/>
      </c>
      <c r="G27" s="109" t="str">
        <f t="shared" si="2"/>
        <v/>
      </c>
    </row>
    <row r="28" spans="1:7" ht="15" customHeight="1" x14ac:dyDescent="0.15">
      <c r="A28" s="128"/>
      <c r="B28" s="45"/>
      <c r="C28" s="45"/>
      <c r="D28" s="45"/>
      <c r="E28" s="27" t="str">
        <f t="shared" si="0"/>
        <v/>
      </c>
      <c r="F28" s="27" t="str">
        <f t="shared" si="1"/>
        <v/>
      </c>
      <c r="G28" s="109" t="str">
        <f t="shared" si="2"/>
        <v/>
      </c>
    </row>
    <row r="29" spans="1:7" ht="15" customHeight="1" x14ac:dyDescent="0.15">
      <c r="A29" s="128"/>
      <c r="B29" s="45"/>
      <c r="C29" s="45"/>
      <c r="D29" s="45"/>
      <c r="E29" s="27" t="str">
        <f t="shared" si="0"/>
        <v/>
      </c>
      <c r="F29" s="27" t="str">
        <f t="shared" si="1"/>
        <v/>
      </c>
      <c r="G29" s="109" t="str">
        <f t="shared" si="2"/>
        <v/>
      </c>
    </row>
    <row r="30" spans="1:7" ht="15" customHeight="1" x14ac:dyDescent="0.15">
      <c r="A30" s="128"/>
      <c r="B30" s="45"/>
      <c r="C30" s="45"/>
      <c r="D30" s="45"/>
      <c r="E30" s="27" t="str">
        <f t="shared" si="0"/>
        <v/>
      </c>
      <c r="F30" s="27" t="str">
        <f t="shared" si="1"/>
        <v/>
      </c>
      <c r="G30" s="109" t="str">
        <f t="shared" si="2"/>
        <v/>
      </c>
    </row>
    <row r="31" spans="1:7" ht="15" customHeight="1" x14ac:dyDescent="0.15">
      <c r="A31" s="128"/>
      <c r="B31" s="45"/>
      <c r="C31" s="45"/>
      <c r="D31" s="45"/>
      <c r="E31" s="27" t="str">
        <f t="shared" si="0"/>
        <v/>
      </c>
      <c r="F31" s="27" t="str">
        <f t="shared" si="1"/>
        <v/>
      </c>
      <c r="G31" s="109" t="str">
        <f t="shared" si="2"/>
        <v/>
      </c>
    </row>
    <row r="32" spans="1:7" ht="15" customHeight="1" x14ac:dyDescent="0.15">
      <c r="A32" s="128"/>
      <c r="B32" s="45"/>
      <c r="C32" s="45"/>
      <c r="D32" s="45"/>
      <c r="E32" s="27" t="str">
        <f t="shared" si="0"/>
        <v/>
      </c>
      <c r="F32" s="27" t="str">
        <f t="shared" si="1"/>
        <v/>
      </c>
      <c r="G32" s="109" t="str">
        <f t="shared" si="2"/>
        <v/>
      </c>
    </row>
    <row r="33" spans="1:7" ht="15" customHeight="1" x14ac:dyDescent="0.15">
      <c r="A33" s="128"/>
      <c r="B33" s="45"/>
      <c r="C33" s="45"/>
      <c r="D33" s="45"/>
      <c r="E33" s="27" t="str">
        <f t="shared" si="0"/>
        <v/>
      </c>
      <c r="F33" s="27" t="str">
        <f t="shared" si="1"/>
        <v/>
      </c>
      <c r="G33" s="109" t="str">
        <f t="shared" si="2"/>
        <v/>
      </c>
    </row>
    <row r="34" spans="1:7" ht="15" customHeight="1" x14ac:dyDescent="0.15">
      <c r="A34" s="128"/>
      <c r="B34" s="45"/>
      <c r="C34" s="45"/>
      <c r="D34" s="45"/>
      <c r="E34" s="27" t="str">
        <f t="shared" si="0"/>
        <v/>
      </c>
      <c r="F34" s="27" t="str">
        <f t="shared" si="1"/>
        <v/>
      </c>
      <c r="G34" s="109" t="str">
        <f t="shared" si="2"/>
        <v/>
      </c>
    </row>
    <row r="35" spans="1:7" ht="15" customHeight="1" x14ac:dyDescent="0.15">
      <c r="A35" s="128"/>
      <c r="B35" s="45"/>
      <c r="C35" s="45"/>
      <c r="D35" s="45"/>
      <c r="E35" s="27" t="str">
        <f t="shared" si="0"/>
        <v/>
      </c>
      <c r="F35" s="27" t="str">
        <f t="shared" si="1"/>
        <v/>
      </c>
      <c r="G35" s="109" t="str">
        <f t="shared" si="2"/>
        <v/>
      </c>
    </row>
    <row r="36" spans="1:7" ht="15" customHeight="1" x14ac:dyDescent="0.15">
      <c r="A36" s="128"/>
      <c r="B36" s="45"/>
      <c r="C36" s="45"/>
      <c r="D36" s="45"/>
      <c r="E36" s="27" t="str">
        <f t="shared" si="0"/>
        <v/>
      </c>
      <c r="F36" s="27" t="str">
        <f t="shared" si="1"/>
        <v/>
      </c>
      <c r="G36" s="109" t="str">
        <f t="shared" si="2"/>
        <v/>
      </c>
    </row>
    <row r="37" spans="1:7" ht="15" customHeight="1" x14ac:dyDescent="0.15">
      <c r="A37" s="128"/>
      <c r="B37" s="45"/>
      <c r="C37" s="45"/>
      <c r="D37" s="45"/>
      <c r="E37" s="27" t="str">
        <f t="shared" si="0"/>
        <v/>
      </c>
      <c r="F37" s="27" t="str">
        <f t="shared" si="1"/>
        <v/>
      </c>
      <c r="G37" s="109" t="str">
        <f t="shared" si="2"/>
        <v/>
      </c>
    </row>
    <row r="38" spans="1:7" ht="15" customHeight="1" x14ac:dyDescent="0.15">
      <c r="A38" s="128"/>
      <c r="B38" s="45"/>
      <c r="C38" s="45"/>
      <c r="D38" s="45"/>
      <c r="E38" s="27" t="str">
        <f t="shared" si="0"/>
        <v/>
      </c>
      <c r="F38" s="27" t="str">
        <f t="shared" si="1"/>
        <v/>
      </c>
      <c r="G38" s="109" t="str">
        <f t="shared" si="2"/>
        <v/>
      </c>
    </row>
    <row r="39" spans="1:7" ht="15" customHeight="1" x14ac:dyDescent="0.15">
      <c r="A39" s="128"/>
      <c r="B39" s="45"/>
      <c r="C39" s="45"/>
      <c r="D39" s="45"/>
      <c r="E39" s="27" t="str">
        <f t="shared" si="0"/>
        <v/>
      </c>
      <c r="F39" s="27" t="str">
        <f t="shared" si="1"/>
        <v/>
      </c>
      <c r="G39" s="109" t="str">
        <f t="shared" si="2"/>
        <v/>
      </c>
    </row>
    <row r="40" spans="1:7" ht="15" customHeight="1" x14ac:dyDescent="0.15">
      <c r="A40" s="128"/>
      <c r="B40" s="45"/>
      <c r="C40" s="45"/>
      <c r="D40" s="45"/>
      <c r="E40" s="27" t="str">
        <f t="shared" si="0"/>
        <v/>
      </c>
      <c r="F40" s="27" t="str">
        <f t="shared" si="1"/>
        <v/>
      </c>
      <c r="G40" s="109" t="str">
        <f t="shared" si="2"/>
        <v/>
      </c>
    </row>
    <row r="41" spans="1:7" ht="15" customHeight="1" x14ac:dyDescent="0.15">
      <c r="A41" s="128"/>
      <c r="B41" s="45"/>
      <c r="C41" s="45"/>
      <c r="D41" s="45"/>
      <c r="E41" s="27" t="str">
        <f t="shared" si="0"/>
        <v/>
      </c>
      <c r="F41" s="27" t="str">
        <f t="shared" si="1"/>
        <v/>
      </c>
      <c r="G41" s="109" t="str">
        <f t="shared" si="2"/>
        <v/>
      </c>
    </row>
    <row r="42" spans="1:7" ht="15" customHeight="1" x14ac:dyDescent="0.15">
      <c r="A42" s="128"/>
      <c r="B42" s="45"/>
      <c r="C42" s="45"/>
      <c r="D42" s="45"/>
      <c r="E42" s="27" t="str">
        <f t="shared" si="0"/>
        <v/>
      </c>
      <c r="F42" s="27" t="str">
        <f t="shared" si="1"/>
        <v/>
      </c>
      <c r="G42" s="109" t="str">
        <f t="shared" si="2"/>
        <v/>
      </c>
    </row>
    <row r="43" spans="1:7" ht="15" customHeight="1" x14ac:dyDescent="0.15">
      <c r="A43" s="128"/>
      <c r="B43" s="45"/>
      <c r="C43" s="45"/>
      <c r="D43" s="45"/>
      <c r="E43" s="27" t="str">
        <f t="shared" si="0"/>
        <v/>
      </c>
      <c r="F43" s="27" t="str">
        <f t="shared" si="1"/>
        <v/>
      </c>
      <c r="G43" s="109" t="str">
        <f t="shared" si="2"/>
        <v/>
      </c>
    </row>
    <row r="44" spans="1:7" ht="15" customHeight="1" x14ac:dyDescent="0.15">
      <c r="A44" s="128"/>
      <c r="B44" s="45"/>
      <c r="C44" s="45"/>
      <c r="D44" s="45"/>
      <c r="E44" s="27" t="str">
        <f t="shared" si="0"/>
        <v/>
      </c>
      <c r="F44" s="27" t="str">
        <f t="shared" si="1"/>
        <v/>
      </c>
      <c r="G44" s="109" t="str">
        <f t="shared" si="2"/>
        <v/>
      </c>
    </row>
    <row r="45" spans="1:7" ht="15" customHeight="1" x14ac:dyDescent="0.15">
      <c r="A45" s="128"/>
      <c r="B45" s="45"/>
      <c r="C45" s="45"/>
      <c r="D45" s="45"/>
      <c r="E45" s="27" t="str">
        <f t="shared" si="0"/>
        <v/>
      </c>
      <c r="F45" s="27" t="str">
        <f t="shared" si="1"/>
        <v/>
      </c>
      <c r="G45" s="109" t="str">
        <f t="shared" si="2"/>
        <v/>
      </c>
    </row>
    <row r="46" spans="1:7" ht="15" customHeight="1" x14ac:dyDescent="0.15">
      <c r="A46" s="128"/>
      <c r="B46" s="45"/>
      <c r="C46" s="45"/>
      <c r="D46" s="45"/>
      <c r="E46" s="27" t="str">
        <f t="shared" si="0"/>
        <v/>
      </c>
      <c r="F46" s="27" t="str">
        <f t="shared" si="1"/>
        <v/>
      </c>
      <c r="G46" s="109" t="str">
        <f t="shared" si="2"/>
        <v/>
      </c>
    </row>
    <row r="47" spans="1:7" ht="15" customHeight="1" x14ac:dyDescent="0.15">
      <c r="A47" s="128"/>
      <c r="B47" s="45"/>
      <c r="C47" s="45"/>
      <c r="D47" s="45"/>
      <c r="E47" s="27" t="str">
        <f t="shared" si="0"/>
        <v/>
      </c>
      <c r="F47" s="27" t="str">
        <f t="shared" si="1"/>
        <v/>
      </c>
      <c r="G47" s="109" t="str">
        <f t="shared" si="2"/>
        <v/>
      </c>
    </row>
    <row r="48" spans="1:7" ht="15" customHeight="1" x14ac:dyDescent="0.15">
      <c r="A48" s="128"/>
      <c r="B48" s="45"/>
      <c r="C48" s="45"/>
      <c r="D48" s="45"/>
      <c r="E48" s="27" t="str">
        <f t="shared" si="0"/>
        <v/>
      </c>
      <c r="F48" s="27" t="str">
        <f t="shared" si="1"/>
        <v/>
      </c>
      <c r="G48" s="109" t="str">
        <f t="shared" si="2"/>
        <v/>
      </c>
    </row>
    <row r="49" spans="1:7" ht="15" customHeight="1" x14ac:dyDescent="0.15">
      <c r="A49" s="128"/>
      <c r="B49" s="45"/>
      <c r="C49" s="45"/>
      <c r="D49" s="45"/>
      <c r="E49" s="27" t="str">
        <f t="shared" si="0"/>
        <v/>
      </c>
      <c r="F49" s="27" t="str">
        <f t="shared" si="1"/>
        <v/>
      </c>
      <c r="G49" s="109" t="str">
        <f t="shared" si="2"/>
        <v/>
      </c>
    </row>
    <row r="50" spans="1:7" ht="15" customHeight="1" x14ac:dyDescent="0.15">
      <c r="A50" s="128"/>
      <c r="B50" s="45"/>
      <c r="C50" s="45"/>
      <c r="D50" s="45"/>
      <c r="E50" s="27" t="str">
        <f t="shared" si="0"/>
        <v/>
      </c>
      <c r="F50" s="27" t="str">
        <f t="shared" si="1"/>
        <v/>
      </c>
      <c r="G50" s="109" t="str">
        <f t="shared" si="2"/>
        <v/>
      </c>
    </row>
    <row r="51" spans="1:7" ht="15" customHeight="1" x14ac:dyDescent="0.15">
      <c r="A51" s="128"/>
      <c r="B51" s="45"/>
      <c r="C51" s="45"/>
      <c r="D51" s="45"/>
      <c r="E51" s="27" t="str">
        <f t="shared" si="0"/>
        <v/>
      </c>
      <c r="F51" s="27" t="str">
        <f t="shared" si="1"/>
        <v/>
      </c>
      <c r="G51" s="109" t="str">
        <f t="shared" si="2"/>
        <v/>
      </c>
    </row>
    <row r="52" spans="1:7" ht="15" customHeight="1" x14ac:dyDescent="0.15">
      <c r="A52" s="128"/>
      <c r="B52" s="45"/>
      <c r="C52" s="45"/>
      <c r="D52" s="45"/>
      <c r="E52" s="27" t="str">
        <f t="shared" si="0"/>
        <v/>
      </c>
      <c r="F52" s="27" t="str">
        <f t="shared" si="1"/>
        <v/>
      </c>
      <c r="G52" s="109" t="str">
        <f t="shared" si="2"/>
        <v/>
      </c>
    </row>
    <row r="53" spans="1:7" ht="15" customHeight="1" x14ac:dyDescent="0.15">
      <c r="A53" s="128"/>
      <c r="B53" s="45"/>
      <c r="C53" s="45"/>
      <c r="D53" s="45"/>
      <c r="E53" s="27" t="str">
        <f t="shared" si="0"/>
        <v/>
      </c>
      <c r="F53" s="27" t="str">
        <f t="shared" si="1"/>
        <v/>
      </c>
      <c r="G53" s="109" t="str">
        <f t="shared" si="2"/>
        <v/>
      </c>
    </row>
    <row r="54" spans="1:7" ht="15" customHeight="1" x14ac:dyDescent="0.15">
      <c r="A54" s="128"/>
      <c r="B54" s="45"/>
      <c r="C54" s="45"/>
      <c r="D54" s="45"/>
      <c r="E54" s="27" t="str">
        <f t="shared" si="0"/>
        <v/>
      </c>
      <c r="F54" s="27" t="str">
        <f t="shared" si="1"/>
        <v/>
      </c>
      <c r="G54" s="109" t="str">
        <f t="shared" si="2"/>
        <v/>
      </c>
    </row>
    <row r="55" spans="1:7" ht="15" customHeight="1" x14ac:dyDescent="0.15">
      <c r="A55" s="128"/>
      <c r="B55" s="45"/>
      <c r="C55" s="45"/>
      <c r="D55" s="45"/>
      <c r="E55" s="27" t="str">
        <f t="shared" si="0"/>
        <v/>
      </c>
      <c r="F55" s="27" t="str">
        <f t="shared" si="1"/>
        <v/>
      </c>
      <c r="G55" s="109" t="str">
        <f t="shared" si="2"/>
        <v/>
      </c>
    </row>
    <row r="56" spans="1:7" ht="15" customHeight="1" x14ac:dyDescent="0.15">
      <c r="A56" s="128"/>
      <c r="B56" s="45"/>
      <c r="C56" s="45"/>
      <c r="D56" s="45"/>
      <c r="E56" s="27" t="str">
        <f t="shared" si="0"/>
        <v/>
      </c>
      <c r="F56" s="27" t="str">
        <f t="shared" si="1"/>
        <v/>
      </c>
      <c r="G56" s="109" t="str">
        <f t="shared" si="2"/>
        <v/>
      </c>
    </row>
    <row r="57" spans="1:7" ht="15" customHeight="1" x14ac:dyDescent="0.15">
      <c r="A57" s="128"/>
      <c r="B57" s="45"/>
      <c r="C57" s="45"/>
      <c r="D57" s="45"/>
      <c r="E57" s="27" t="str">
        <f t="shared" si="0"/>
        <v/>
      </c>
      <c r="F57" s="27" t="str">
        <f t="shared" si="1"/>
        <v/>
      </c>
      <c r="G57" s="109" t="str">
        <f t="shared" si="2"/>
        <v/>
      </c>
    </row>
    <row r="58" spans="1:7" ht="15" customHeight="1" x14ac:dyDescent="0.15">
      <c r="A58" s="128"/>
      <c r="B58" s="45"/>
      <c r="C58" s="45"/>
      <c r="D58" s="45"/>
      <c r="E58" s="27" t="str">
        <f t="shared" si="0"/>
        <v/>
      </c>
      <c r="F58" s="27" t="str">
        <f t="shared" si="1"/>
        <v/>
      </c>
      <c r="G58" s="109" t="str">
        <f t="shared" si="2"/>
        <v/>
      </c>
    </row>
    <row r="59" spans="1:7" ht="15" customHeight="1" x14ac:dyDescent="0.15">
      <c r="A59" s="128"/>
      <c r="B59" s="45"/>
      <c r="C59" s="45"/>
      <c r="D59" s="45"/>
      <c r="E59" s="27" t="str">
        <f t="shared" si="0"/>
        <v/>
      </c>
      <c r="F59" s="27" t="str">
        <f t="shared" si="1"/>
        <v/>
      </c>
      <c r="G59" s="109" t="str">
        <f t="shared" si="2"/>
        <v/>
      </c>
    </row>
    <row r="60" spans="1:7" ht="15" customHeight="1" x14ac:dyDescent="0.15">
      <c r="A60" s="128"/>
      <c r="B60" s="45"/>
      <c r="C60" s="45"/>
      <c r="D60" s="45"/>
      <c r="E60" s="27" t="str">
        <f t="shared" si="0"/>
        <v/>
      </c>
      <c r="F60" s="27" t="str">
        <f t="shared" si="1"/>
        <v/>
      </c>
      <c r="G60" s="109" t="str">
        <f t="shared" si="2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G4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4" width="15" customWidth="1"/>
    <col min="5" max="5" width="10" customWidth="1"/>
    <col min="6" max="6" width="15" customWidth="1"/>
    <col min="7" max="7" width="28" customWidth="1"/>
  </cols>
  <sheetData>
    <row r="1" spans="1:7" ht="20.25" customHeight="1" x14ac:dyDescent="0.2">
      <c r="A1" s="39" t="s">
        <v>192</v>
      </c>
    </row>
    <row r="2" spans="1:7" ht="12.75" customHeight="1" x14ac:dyDescent="0.15">
      <c r="A2" s="19" t="s">
        <v>193</v>
      </c>
    </row>
    <row r="4" spans="1:7" ht="30" customHeight="1" x14ac:dyDescent="0.15">
      <c r="A4" s="24" t="s">
        <v>194</v>
      </c>
      <c r="B4" s="24" t="s">
        <v>44</v>
      </c>
      <c r="C4" s="24" t="s">
        <v>195</v>
      </c>
      <c r="D4" s="24" t="s">
        <v>196</v>
      </c>
      <c r="E4" s="24" t="s">
        <v>197</v>
      </c>
      <c r="F4" s="24" t="s">
        <v>198</v>
      </c>
      <c r="G4" s="24" t="s">
        <v>190</v>
      </c>
    </row>
    <row r="5" spans="1:7" ht="12.75" customHeight="1" x14ac:dyDescent="0.15">
      <c r="A5" s="129">
        <v>45627</v>
      </c>
      <c r="B5" s="53">
        <v>1050000</v>
      </c>
      <c r="C5" s="67"/>
      <c r="D5" s="67"/>
      <c r="E5" s="81"/>
      <c r="F5" s="67"/>
      <c r="G5" s="130" t="s">
        <v>199</v>
      </c>
    </row>
    <row r="6" spans="1:7" ht="12.75" customHeight="1" x14ac:dyDescent="0.15">
      <c r="A6" s="129">
        <v>45717</v>
      </c>
      <c r="B6" s="53">
        <v>1082000</v>
      </c>
      <c r="C6" s="67">
        <f t="shared" ref="C6:C40" si="0">IF(OR($A6="",$B6=""),"",IF($B5="","",$B6-$B5))</f>
        <v>32000</v>
      </c>
      <c r="D6" s="67" t="str">
        <f>IF(OR($A6="",$B6=""),"",IFERROR($B6-LOOKUP(EDATE($A6,-12),$A$5:$A5,$B$5:$B5),""))</f>
        <v/>
      </c>
      <c r="E6" s="81" t="str">
        <f t="shared" ref="E6:E40" si="1">IF($D6="","",IFERROR($D6/($B6-$D6),""))</f>
        <v/>
      </c>
      <c r="F6" s="67">
        <f>IF(OR($A6="",$B6=""),"",IFERROR(AVERAGEIFS($C$5:$C6,$A$5:$A6,"&gt;"&amp;EDATE($A6,-12),$A$5:$A6,"&lt;="&amp;$A6),""))</f>
        <v>32000</v>
      </c>
      <c r="G6" s="130"/>
    </row>
    <row r="7" spans="1:7" ht="12.75" customHeight="1" x14ac:dyDescent="0.15">
      <c r="A7" s="129">
        <v>45809</v>
      </c>
      <c r="B7" s="53">
        <v>1068000</v>
      </c>
      <c r="C7" s="67">
        <f t="shared" si="0"/>
        <v>-14000</v>
      </c>
      <c r="D7" s="67" t="str">
        <f>IF(OR($A7="",$B7=""),"",IFERROR($B7-LOOKUP(EDATE($A7,-12),$A$5:$A6,$B$5:$B6),""))</f>
        <v/>
      </c>
      <c r="E7" s="81" t="str">
        <f t="shared" si="1"/>
        <v/>
      </c>
      <c r="F7" s="67">
        <f>IF(OR($A7="",$B7=""),"",IFERROR(AVERAGEIFS($C$5:$C7,$A$5:$A7,"&gt;"&amp;EDATE($A7,-12),$A$5:$A7,"&lt;="&amp;$A7),""))</f>
        <v>9000</v>
      </c>
      <c r="G7" s="130" t="s">
        <v>200</v>
      </c>
    </row>
    <row r="8" spans="1:7" ht="12.75" customHeight="1" x14ac:dyDescent="0.15">
      <c r="A8" s="129">
        <v>45901</v>
      </c>
      <c r="B8" s="53">
        <v>1120000</v>
      </c>
      <c r="C8" s="67">
        <f t="shared" si="0"/>
        <v>52000</v>
      </c>
      <c r="D8" s="67" t="str">
        <f>IF(OR($A8="",$B8=""),"",IFERROR($B8-LOOKUP(EDATE($A8,-12),$A$5:$A7,$B$5:$B7),""))</f>
        <v/>
      </c>
      <c r="E8" s="81" t="str">
        <f t="shared" si="1"/>
        <v/>
      </c>
      <c r="F8" s="67">
        <f>IF(OR($A8="",$B8=""),"",IFERROR(AVERAGEIFS($C$5:$C8,$A$5:$A8,"&gt;"&amp;EDATE($A8,-12),$A$5:$A8,"&lt;="&amp;$A8),""))</f>
        <v>23333.333333333332</v>
      </c>
      <c r="G8" s="130"/>
    </row>
    <row r="9" spans="1:7" ht="12.75" customHeight="1" x14ac:dyDescent="0.15">
      <c r="A9" s="129">
        <v>45992</v>
      </c>
      <c r="B9" s="53">
        <v>1168000</v>
      </c>
      <c r="C9" s="67">
        <f t="shared" si="0"/>
        <v>48000</v>
      </c>
      <c r="D9" s="67">
        <f>IF(OR($A9="",$B9=""),"",IFERROR($B9-LOOKUP(EDATE($A9,-12),$A$5:$A8,$B$5:$B8),""))</f>
        <v>118000</v>
      </c>
      <c r="E9" s="81">
        <f t="shared" si="1"/>
        <v>0.11238095238095239</v>
      </c>
      <c r="F9" s="67">
        <f>IF(OR($A9="",$B9=""),"",IFERROR(AVERAGEIFS($C$5:$C9,$A$5:$A9,"&gt;"&amp;EDATE($A9,-12),$A$5:$A9,"&lt;="&amp;$A9),""))</f>
        <v>29500</v>
      </c>
      <c r="G9" s="130" t="s">
        <v>201</v>
      </c>
    </row>
    <row r="10" spans="1:7" ht="12.75" customHeight="1" x14ac:dyDescent="0.15">
      <c r="A10" s="129">
        <v>46082</v>
      </c>
      <c r="B10" s="53">
        <v>1196000</v>
      </c>
      <c r="C10" s="67">
        <f t="shared" si="0"/>
        <v>28000</v>
      </c>
      <c r="D10" s="67">
        <f>IF(OR($A10="",$B10=""),"",IFERROR($B10-LOOKUP(EDATE($A10,-12),$A$5:$A9,$B$5:$B9),""))</f>
        <v>114000</v>
      </c>
      <c r="E10" s="81">
        <f t="shared" si="1"/>
        <v>0.10536044362292052</v>
      </c>
      <c r="F10" s="67">
        <f>IF(OR($A10="",$B10=""),"",IFERROR(AVERAGEIFS($C$5:$C10,$A$5:$A10,"&gt;"&amp;EDATE($A10,-12),$A$5:$A10,"&lt;="&amp;$A10),""))</f>
        <v>28500</v>
      </c>
      <c r="G10" s="130"/>
    </row>
    <row r="11" spans="1:7" ht="12.75" customHeight="1" x14ac:dyDescent="0.15">
      <c r="A11" s="129">
        <v>46174</v>
      </c>
      <c r="B11" s="53">
        <v>1224000</v>
      </c>
      <c r="C11" s="67">
        <f t="shared" si="0"/>
        <v>28000</v>
      </c>
      <c r="D11" s="67">
        <f>IF(OR($A11="",$B11=""),"",IFERROR($B11-LOOKUP(EDATE($A11,-12),$A$5:$A10,$B$5:$B10),""))</f>
        <v>156000</v>
      </c>
      <c r="E11" s="81">
        <f t="shared" si="1"/>
        <v>0.14606741573033707</v>
      </c>
      <c r="F11" s="67">
        <f>IF(OR($A11="",$B11=""),"",IFERROR(AVERAGEIFS($C$5:$C11,$A$5:$A11,"&gt;"&amp;EDATE($A11,-12),$A$5:$A11,"&lt;="&amp;$A11),""))</f>
        <v>39000</v>
      </c>
      <c r="G11" s="130"/>
    </row>
    <row r="12" spans="1:7" ht="12.75" customHeight="1" x14ac:dyDescent="0.15">
      <c r="A12" s="131"/>
      <c r="B12" s="27"/>
      <c r="C12" s="27" t="str">
        <f t="shared" si="0"/>
        <v/>
      </c>
      <c r="D12" s="27" t="str">
        <f>IF(OR($A12="",$B12=""),"",IFERROR($B12-LOOKUP(EDATE($A12,-12),$A$5:$A11,$B$5:$B11),""))</f>
        <v/>
      </c>
      <c r="E12" s="109" t="str">
        <f t="shared" si="1"/>
        <v/>
      </c>
      <c r="F12" s="27" t="str">
        <f>IF(OR($A12="",$B12=""),"",IFERROR(AVERAGEIFS($C$5:$C12,$A$5:$A12,"&gt;"&amp;EDATE($A12,-12),$A$5:$A12,"&lt;="&amp;$A12),""))</f>
        <v/>
      </c>
    </row>
    <row r="13" spans="1:7" ht="12.75" customHeight="1" x14ac:dyDescent="0.15">
      <c r="A13" s="131"/>
      <c r="B13" s="27"/>
      <c r="C13" s="27" t="str">
        <f t="shared" si="0"/>
        <v/>
      </c>
      <c r="D13" s="27" t="str">
        <f>IF(OR($A13="",$B13=""),"",IFERROR($B13-LOOKUP(EDATE($A13,-12),$A$5:$A12,$B$5:$B12),""))</f>
        <v/>
      </c>
      <c r="E13" s="109" t="str">
        <f t="shared" si="1"/>
        <v/>
      </c>
      <c r="F13" s="27" t="str">
        <f>IF(OR($A13="",$B13=""),"",IFERROR(AVERAGEIFS($C$5:$C13,$A$5:$A13,"&gt;"&amp;EDATE($A13,-12),$A$5:$A13,"&lt;="&amp;$A13),""))</f>
        <v/>
      </c>
    </row>
    <row r="14" spans="1:7" ht="12.75" customHeight="1" x14ac:dyDescent="0.15">
      <c r="A14" s="131"/>
      <c r="B14" s="27"/>
      <c r="C14" s="27" t="str">
        <f t="shared" si="0"/>
        <v/>
      </c>
      <c r="D14" s="27" t="str">
        <f>IF(OR($A14="",$B14=""),"",IFERROR($B14-LOOKUP(EDATE($A14,-12),$A$5:$A13,$B$5:$B13),""))</f>
        <v/>
      </c>
      <c r="E14" s="109" t="str">
        <f t="shared" si="1"/>
        <v/>
      </c>
      <c r="F14" s="27" t="str">
        <f>IF(OR($A14="",$B14=""),"",IFERROR(AVERAGEIFS($C$5:$C14,$A$5:$A14,"&gt;"&amp;EDATE($A14,-12),$A$5:$A14,"&lt;="&amp;$A14),""))</f>
        <v/>
      </c>
    </row>
    <row r="15" spans="1:7" ht="12.75" customHeight="1" x14ac:dyDescent="0.15">
      <c r="A15" s="131"/>
      <c r="B15" s="27"/>
      <c r="C15" s="27" t="str">
        <f t="shared" si="0"/>
        <v/>
      </c>
      <c r="D15" s="27" t="str">
        <f>IF(OR($A15="",$B15=""),"",IFERROR($B15-LOOKUP(EDATE($A15,-12),$A$5:$A14,$B$5:$B14),""))</f>
        <v/>
      </c>
      <c r="E15" s="109" t="str">
        <f t="shared" si="1"/>
        <v/>
      </c>
      <c r="F15" s="27" t="str">
        <f>IF(OR($A15="",$B15=""),"",IFERROR(AVERAGEIFS($C$5:$C15,$A$5:$A15,"&gt;"&amp;EDATE($A15,-12),$A$5:$A15,"&lt;="&amp;$A15),""))</f>
        <v/>
      </c>
    </row>
    <row r="16" spans="1:7" ht="12.75" customHeight="1" x14ac:dyDescent="0.15">
      <c r="A16" s="131"/>
      <c r="B16" s="27"/>
      <c r="C16" s="27" t="str">
        <f t="shared" si="0"/>
        <v/>
      </c>
      <c r="D16" s="27" t="str">
        <f>IF(OR($A16="",$B16=""),"",IFERROR($B16-LOOKUP(EDATE($A16,-12),$A$5:$A15,$B$5:$B15),""))</f>
        <v/>
      </c>
      <c r="E16" s="109" t="str">
        <f t="shared" si="1"/>
        <v/>
      </c>
      <c r="F16" s="27" t="str">
        <f>IF(OR($A16="",$B16=""),"",IFERROR(AVERAGEIFS($C$5:$C16,$A$5:$A16,"&gt;"&amp;EDATE($A16,-12),$A$5:$A16,"&lt;="&amp;$A16),""))</f>
        <v/>
      </c>
    </row>
    <row r="17" spans="1:6" ht="12.75" customHeight="1" x14ac:dyDescent="0.15">
      <c r="A17" s="131"/>
      <c r="B17" s="27"/>
      <c r="C17" s="27" t="str">
        <f t="shared" si="0"/>
        <v/>
      </c>
      <c r="D17" s="27" t="str">
        <f>IF(OR($A17="",$B17=""),"",IFERROR($B17-LOOKUP(EDATE($A17,-12),$A$5:$A16,$B$5:$B16),""))</f>
        <v/>
      </c>
      <c r="E17" s="109" t="str">
        <f t="shared" si="1"/>
        <v/>
      </c>
      <c r="F17" s="27" t="str">
        <f>IF(OR($A17="",$B17=""),"",IFERROR(AVERAGEIFS($C$5:$C17,$A$5:$A17,"&gt;"&amp;EDATE($A17,-12),$A$5:$A17,"&lt;="&amp;$A17),""))</f>
        <v/>
      </c>
    </row>
    <row r="18" spans="1:6" ht="12.75" customHeight="1" x14ac:dyDescent="0.15">
      <c r="A18" s="131"/>
      <c r="B18" s="27"/>
      <c r="C18" s="27" t="str">
        <f t="shared" si="0"/>
        <v/>
      </c>
      <c r="D18" s="27" t="str">
        <f>IF(OR($A18="",$B18=""),"",IFERROR($B18-LOOKUP(EDATE($A18,-12),$A$5:$A17,$B$5:$B17),""))</f>
        <v/>
      </c>
      <c r="E18" s="109" t="str">
        <f t="shared" si="1"/>
        <v/>
      </c>
      <c r="F18" s="27" t="str">
        <f>IF(OR($A18="",$B18=""),"",IFERROR(AVERAGEIFS($C$5:$C18,$A$5:$A18,"&gt;"&amp;EDATE($A18,-12),$A$5:$A18,"&lt;="&amp;$A18),""))</f>
        <v/>
      </c>
    </row>
    <row r="19" spans="1:6" ht="12.75" customHeight="1" x14ac:dyDescent="0.15">
      <c r="A19" s="131"/>
      <c r="B19" s="27"/>
      <c r="C19" s="27" t="str">
        <f t="shared" si="0"/>
        <v/>
      </c>
      <c r="D19" s="27" t="str">
        <f>IF(OR($A19="",$B19=""),"",IFERROR($B19-LOOKUP(EDATE($A19,-12),$A$5:$A18,$B$5:$B18),""))</f>
        <v/>
      </c>
      <c r="E19" s="109" t="str">
        <f t="shared" si="1"/>
        <v/>
      </c>
      <c r="F19" s="27" t="str">
        <f>IF(OR($A19="",$B19=""),"",IFERROR(AVERAGEIFS($C$5:$C19,$A$5:$A19,"&gt;"&amp;EDATE($A19,-12),$A$5:$A19,"&lt;="&amp;$A19),""))</f>
        <v/>
      </c>
    </row>
    <row r="20" spans="1:6" ht="12.75" customHeight="1" x14ac:dyDescent="0.15">
      <c r="A20" s="131"/>
      <c r="B20" s="27"/>
      <c r="C20" s="27" t="str">
        <f t="shared" si="0"/>
        <v/>
      </c>
      <c r="D20" s="27" t="str">
        <f>IF(OR($A20="",$B20=""),"",IFERROR($B20-LOOKUP(EDATE($A20,-12),$A$5:$A19,$B$5:$B19),""))</f>
        <v/>
      </c>
      <c r="E20" s="109" t="str">
        <f t="shared" si="1"/>
        <v/>
      </c>
      <c r="F20" s="27" t="str">
        <f>IF(OR($A20="",$B20=""),"",IFERROR(AVERAGEIFS($C$5:$C20,$A$5:$A20,"&gt;"&amp;EDATE($A20,-12),$A$5:$A20,"&lt;="&amp;$A20),""))</f>
        <v/>
      </c>
    </row>
    <row r="21" spans="1:6" ht="12.75" customHeight="1" x14ac:dyDescent="0.15">
      <c r="A21" s="131"/>
      <c r="B21" s="27"/>
      <c r="C21" s="27" t="str">
        <f t="shared" si="0"/>
        <v/>
      </c>
      <c r="D21" s="27" t="str">
        <f>IF(OR($A21="",$B21=""),"",IFERROR($B21-LOOKUP(EDATE($A21,-12),$A$5:$A20,$B$5:$B20),""))</f>
        <v/>
      </c>
      <c r="E21" s="109" t="str">
        <f t="shared" si="1"/>
        <v/>
      </c>
      <c r="F21" s="27" t="str">
        <f>IF(OR($A21="",$B21=""),"",IFERROR(AVERAGEIFS($C$5:$C21,$A$5:$A21,"&gt;"&amp;EDATE($A21,-12),$A$5:$A21,"&lt;="&amp;$A21),""))</f>
        <v/>
      </c>
    </row>
    <row r="22" spans="1:6" ht="12.75" customHeight="1" x14ac:dyDescent="0.15">
      <c r="A22" s="131"/>
      <c r="B22" s="27"/>
      <c r="C22" s="27" t="str">
        <f t="shared" si="0"/>
        <v/>
      </c>
      <c r="D22" s="27" t="str">
        <f>IF(OR($A22="",$B22=""),"",IFERROR($B22-LOOKUP(EDATE($A22,-12),$A$5:$A21,$B$5:$B21),""))</f>
        <v/>
      </c>
      <c r="E22" s="109" t="str">
        <f t="shared" si="1"/>
        <v/>
      </c>
      <c r="F22" s="27" t="str">
        <f>IF(OR($A22="",$B22=""),"",IFERROR(AVERAGEIFS($C$5:$C22,$A$5:$A22,"&gt;"&amp;EDATE($A22,-12),$A$5:$A22,"&lt;="&amp;$A22),""))</f>
        <v/>
      </c>
    </row>
    <row r="23" spans="1:6" ht="12.75" customHeight="1" x14ac:dyDescent="0.15">
      <c r="A23" s="131"/>
      <c r="B23" s="27"/>
      <c r="C23" s="27" t="str">
        <f t="shared" si="0"/>
        <v/>
      </c>
      <c r="D23" s="27" t="str">
        <f>IF(OR($A23="",$B23=""),"",IFERROR($B23-LOOKUP(EDATE($A23,-12),$A$5:$A22,$B$5:$B22),""))</f>
        <v/>
      </c>
      <c r="E23" s="109" t="str">
        <f t="shared" si="1"/>
        <v/>
      </c>
      <c r="F23" s="27" t="str">
        <f>IF(OR($A23="",$B23=""),"",IFERROR(AVERAGEIFS($C$5:$C23,$A$5:$A23,"&gt;"&amp;EDATE($A23,-12),$A$5:$A23,"&lt;="&amp;$A23),""))</f>
        <v/>
      </c>
    </row>
    <row r="24" spans="1:6" ht="12.75" customHeight="1" x14ac:dyDescent="0.15">
      <c r="A24" s="131"/>
      <c r="B24" s="27"/>
      <c r="C24" s="27" t="str">
        <f t="shared" si="0"/>
        <v/>
      </c>
      <c r="D24" s="27" t="str">
        <f>IF(OR($A24="",$B24=""),"",IFERROR($B24-LOOKUP(EDATE($A24,-12),$A$5:$A23,$B$5:$B23),""))</f>
        <v/>
      </c>
      <c r="E24" s="109" t="str">
        <f t="shared" si="1"/>
        <v/>
      </c>
      <c r="F24" s="27" t="str">
        <f>IF(OR($A24="",$B24=""),"",IFERROR(AVERAGEIFS($C$5:$C24,$A$5:$A24,"&gt;"&amp;EDATE($A24,-12),$A$5:$A24,"&lt;="&amp;$A24),""))</f>
        <v/>
      </c>
    </row>
    <row r="25" spans="1:6" ht="12.75" customHeight="1" x14ac:dyDescent="0.15">
      <c r="A25" s="131"/>
      <c r="B25" s="27"/>
      <c r="C25" s="27" t="str">
        <f t="shared" si="0"/>
        <v/>
      </c>
      <c r="D25" s="27" t="str">
        <f>IF(OR($A25="",$B25=""),"",IFERROR($B25-LOOKUP(EDATE($A25,-12),$A$5:$A24,$B$5:$B24),""))</f>
        <v/>
      </c>
      <c r="E25" s="109" t="str">
        <f t="shared" si="1"/>
        <v/>
      </c>
      <c r="F25" s="27" t="str">
        <f>IF(OR($A25="",$B25=""),"",IFERROR(AVERAGEIFS($C$5:$C25,$A$5:$A25,"&gt;"&amp;EDATE($A25,-12),$A$5:$A25,"&lt;="&amp;$A25),""))</f>
        <v/>
      </c>
    </row>
    <row r="26" spans="1:6" ht="12.75" customHeight="1" x14ac:dyDescent="0.15">
      <c r="A26" s="131"/>
      <c r="B26" s="27"/>
      <c r="C26" s="27" t="str">
        <f t="shared" si="0"/>
        <v/>
      </c>
      <c r="D26" s="27" t="str">
        <f>IF(OR($A26="",$B26=""),"",IFERROR($B26-LOOKUP(EDATE($A26,-12),$A$5:$A25,$B$5:$B25),""))</f>
        <v/>
      </c>
      <c r="E26" s="109" t="str">
        <f t="shared" si="1"/>
        <v/>
      </c>
      <c r="F26" s="27" t="str">
        <f>IF(OR($A26="",$B26=""),"",IFERROR(AVERAGEIFS($C$5:$C26,$A$5:$A26,"&gt;"&amp;EDATE($A26,-12),$A$5:$A26,"&lt;="&amp;$A26),""))</f>
        <v/>
      </c>
    </row>
    <row r="27" spans="1:6" ht="12.75" customHeight="1" x14ac:dyDescent="0.15">
      <c r="A27" s="131"/>
      <c r="B27" s="27"/>
      <c r="C27" s="27" t="str">
        <f t="shared" si="0"/>
        <v/>
      </c>
      <c r="D27" s="27" t="str">
        <f>IF(OR($A27="",$B27=""),"",IFERROR($B27-LOOKUP(EDATE($A27,-12),$A$5:$A26,$B$5:$B26),""))</f>
        <v/>
      </c>
      <c r="E27" s="109" t="str">
        <f t="shared" si="1"/>
        <v/>
      </c>
      <c r="F27" s="27" t="str">
        <f>IF(OR($A27="",$B27=""),"",IFERROR(AVERAGEIFS($C$5:$C27,$A$5:$A27,"&gt;"&amp;EDATE($A27,-12),$A$5:$A27,"&lt;="&amp;$A27),""))</f>
        <v/>
      </c>
    </row>
    <row r="28" spans="1:6" ht="12.75" customHeight="1" x14ac:dyDescent="0.15">
      <c r="A28" s="131"/>
      <c r="B28" s="27"/>
      <c r="C28" s="27" t="str">
        <f t="shared" si="0"/>
        <v/>
      </c>
      <c r="D28" s="27" t="str">
        <f>IF(OR($A28="",$B28=""),"",IFERROR($B28-LOOKUP(EDATE($A28,-12),$A$5:$A27,$B$5:$B27),""))</f>
        <v/>
      </c>
      <c r="E28" s="109" t="str">
        <f t="shared" si="1"/>
        <v/>
      </c>
      <c r="F28" s="27" t="str">
        <f>IF(OR($A28="",$B28=""),"",IFERROR(AVERAGEIFS($C$5:$C28,$A$5:$A28,"&gt;"&amp;EDATE($A28,-12),$A$5:$A28,"&lt;="&amp;$A28),""))</f>
        <v/>
      </c>
    </row>
    <row r="29" spans="1:6" ht="12.75" customHeight="1" x14ac:dyDescent="0.15">
      <c r="A29" s="131"/>
      <c r="B29" s="27"/>
      <c r="C29" s="27" t="str">
        <f t="shared" si="0"/>
        <v/>
      </c>
      <c r="D29" s="27" t="str">
        <f>IF(OR($A29="",$B29=""),"",IFERROR($B29-LOOKUP(EDATE($A29,-12),$A$5:$A28,$B$5:$B28),""))</f>
        <v/>
      </c>
      <c r="E29" s="109" t="str">
        <f t="shared" si="1"/>
        <v/>
      </c>
      <c r="F29" s="27" t="str">
        <f>IF(OR($A29="",$B29=""),"",IFERROR(AVERAGEIFS($C$5:$C29,$A$5:$A29,"&gt;"&amp;EDATE($A29,-12),$A$5:$A29,"&lt;="&amp;$A29),""))</f>
        <v/>
      </c>
    </row>
    <row r="30" spans="1:6" ht="12.75" customHeight="1" x14ac:dyDescent="0.15">
      <c r="A30" s="131"/>
      <c r="B30" s="27"/>
      <c r="C30" s="27" t="str">
        <f t="shared" si="0"/>
        <v/>
      </c>
      <c r="D30" s="27" t="str">
        <f>IF(OR($A30="",$B30=""),"",IFERROR($B30-LOOKUP(EDATE($A30,-12),$A$5:$A29,$B$5:$B29),""))</f>
        <v/>
      </c>
      <c r="E30" s="109" t="str">
        <f t="shared" si="1"/>
        <v/>
      </c>
      <c r="F30" s="27" t="str">
        <f>IF(OR($A30="",$B30=""),"",IFERROR(AVERAGEIFS($C$5:$C30,$A$5:$A30,"&gt;"&amp;EDATE($A30,-12),$A$5:$A30,"&lt;="&amp;$A30),""))</f>
        <v/>
      </c>
    </row>
    <row r="31" spans="1:6" ht="12.75" customHeight="1" x14ac:dyDescent="0.15">
      <c r="A31" s="131"/>
      <c r="B31" s="27"/>
      <c r="C31" s="27" t="str">
        <f t="shared" si="0"/>
        <v/>
      </c>
      <c r="D31" s="27" t="str">
        <f>IF(OR($A31="",$B31=""),"",IFERROR($B31-LOOKUP(EDATE($A31,-12),$A$5:$A30,$B$5:$B30),""))</f>
        <v/>
      </c>
      <c r="E31" s="109" t="str">
        <f t="shared" si="1"/>
        <v/>
      </c>
      <c r="F31" s="27" t="str">
        <f>IF(OR($A31="",$B31=""),"",IFERROR(AVERAGEIFS($C$5:$C31,$A$5:$A31,"&gt;"&amp;EDATE($A31,-12),$A$5:$A31,"&lt;="&amp;$A31),""))</f>
        <v/>
      </c>
    </row>
    <row r="32" spans="1:6" ht="12.75" customHeight="1" x14ac:dyDescent="0.15">
      <c r="A32" s="131"/>
      <c r="B32" s="27"/>
      <c r="C32" s="27" t="str">
        <f t="shared" si="0"/>
        <v/>
      </c>
      <c r="D32" s="27" t="str">
        <f>IF(OR($A32="",$B32=""),"",IFERROR($B32-LOOKUP(EDATE($A32,-12),$A$5:$A31,$B$5:$B31),""))</f>
        <v/>
      </c>
      <c r="E32" s="109" t="str">
        <f t="shared" si="1"/>
        <v/>
      </c>
      <c r="F32" s="27" t="str">
        <f>IF(OR($A32="",$B32=""),"",IFERROR(AVERAGEIFS($C$5:$C32,$A$5:$A32,"&gt;"&amp;EDATE($A32,-12),$A$5:$A32,"&lt;="&amp;$A32),""))</f>
        <v/>
      </c>
    </row>
    <row r="33" spans="1:6" ht="12.75" customHeight="1" x14ac:dyDescent="0.15">
      <c r="A33" s="131"/>
      <c r="B33" s="27"/>
      <c r="C33" s="27" t="str">
        <f t="shared" si="0"/>
        <v/>
      </c>
      <c r="D33" s="27" t="str">
        <f>IF(OR($A33="",$B33=""),"",IFERROR($B33-LOOKUP(EDATE($A33,-12),$A$5:$A32,$B$5:$B32),""))</f>
        <v/>
      </c>
      <c r="E33" s="109" t="str">
        <f t="shared" si="1"/>
        <v/>
      </c>
      <c r="F33" s="27" t="str">
        <f>IF(OR($A33="",$B33=""),"",IFERROR(AVERAGEIFS($C$5:$C33,$A$5:$A33,"&gt;"&amp;EDATE($A33,-12),$A$5:$A33,"&lt;="&amp;$A33),""))</f>
        <v/>
      </c>
    </row>
    <row r="34" spans="1:6" ht="12.75" customHeight="1" x14ac:dyDescent="0.15">
      <c r="A34" s="131"/>
      <c r="B34" s="27"/>
      <c r="C34" s="27" t="str">
        <f t="shared" si="0"/>
        <v/>
      </c>
      <c r="D34" s="27" t="str">
        <f>IF(OR($A34="",$B34=""),"",IFERROR($B34-LOOKUP(EDATE($A34,-12),$A$5:$A33,$B$5:$B33),""))</f>
        <v/>
      </c>
      <c r="E34" s="109" t="str">
        <f t="shared" si="1"/>
        <v/>
      </c>
      <c r="F34" s="27" t="str">
        <f>IF(OR($A34="",$B34=""),"",IFERROR(AVERAGEIFS($C$5:$C34,$A$5:$A34,"&gt;"&amp;EDATE($A34,-12),$A$5:$A34,"&lt;="&amp;$A34),""))</f>
        <v/>
      </c>
    </row>
    <row r="35" spans="1:6" ht="12.75" customHeight="1" x14ac:dyDescent="0.15">
      <c r="A35" s="131"/>
      <c r="B35" s="27"/>
      <c r="C35" s="27" t="str">
        <f t="shared" si="0"/>
        <v/>
      </c>
      <c r="D35" s="27" t="str">
        <f>IF(OR($A35="",$B35=""),"",IFERROR($B35-LOOKUP(EDATE($A35,-12),$A$5:$A34,$B$5:$B34),""))</f>
        <v/>
      </c>
      <c r="E35" s="109" t="str">
        <f t="shared" si="1"/>
        <v/>
      </c>
      <c r="F35" s="27" t="str">
        <f>IF(OR($A35="",$B35=""),"",IFERROR(AVERAGEIFS($C$5:$C35,$A$5:$A35,"&gt;"&amp;EDATE($A35,-12),$A$5:$A35,"&lt;="&amp;$A35),""))</f>
        <v/>
      </c>
    </row>
    <row r="36" spans="1:6" ht="12.75" customHeight="1" x14ac:dyDescent="0.15">
      <c r="A36" s="131"/>
      <c r="B36" s="27"/>
      <c r="C36" s="27" t="str">
        <f t="shared" si="0"/>
        <v/>
      </c>
      <c r="D36" s="27" t="str">
        <f>IF(OR($A36="",$B36=""),"",IFERROR($B36-LOOKUP(EDATE($A36,-12),$A$5:$A35,$B$5:$B35),""))</f>
        <v/>
      </c>
      <c r="E36" s="109" t="str">
        <f t="shared" si="1"/>
        <v/>
      </c>
      <c r="F36" s="27" t="str">
        <f>IF(OR($A36="",$B36=""),"",IFERROR(AVERAGEIFS($C$5:$C36,$A$5:$A36,"&gt;"&amp;EDATE($A36,-12),$A$5:$A36,"&lt;="&amp;$A36),""))</f>
        <v/>
      </c>
    </row>
    <row r="37" spans="1:6" ht="12.75" customHeight="1" x14ac:dyDescent="0.15">
      <c r="A37" s="131"/>
      <c r="B37" s="27"/>
      <c r="C37" s="27" t="str">
        <f t="shared" si="0"/>
        <v/>
      </c>
      <c r="D37" s="27" t="str">
        <f>IF(OR($A37="",$B37=""),"",IFERROR($B37-LOOKUP(EDATE($A37,-12),$A$5:$A36,$B$5:$B36),""))</f>
        <v/>
      </c>
      <c r="E37" s="109" t="str">
        <f t="shared" si="1"/>
        <v/>
      </c>
      <c r="F37" s="27" t="str">
        <f>IF(OR($A37="",$B37=""),"",IFERROR(AVERAGEIFS($C$5:$C37,$A$5:$A37,"&gt;"&amp;EDATE($A37,-12),$A$5:$A37,"&lt;="&amp;$A37),""))</f>
        <v/>
      </c>
    </row>
    <row r="38" spans="1:6" ht="12.75" customHeight="1" x14ac:dyDescent="0.15">
      <c r="A38" s="131"/>
      <c r="B38" s="27"/>
      <c r="C38" s="27" t="str">
        <f t="shared" si="0"/>
        <v/>
      </c>
      <c r="D38" s="27" t="str">
        <f>IF(OR($A38="",$B38=""),"",IFERROR($B38-LOOKUP(EDATE($A38,-12),$A$5:$A37,$B$5:$B37),""))</f>
        <v/>
      </c>
      <c r="E38" s="109" t="str">
        <f t="shared" si="1"/>
        <v/>
      </c>
      <c r="F38" s="27" t="str">
        <f>IF(OR($A38="",$B38=""),"",IFERROR(AVERAGEIFS($C$5:$C38,$A$5:$A38,"&gt;"&amp;EDATE($A38,-12),$A$5:$A38,"&lt;="&amp;$A38),""))</f>
        <v/>
      </c>
    </row>
    <row r="39" spans="1:6" ht="12.75" customHeight="1" x14ac:dyDescent="0.15">
      <c r="A39" s="131"/>
      <c r="B39" s="27"/>
      <c r="C39" s="27" t="str">
        <f t="shared" si="0"/>
        <v/>
      </c>
      <c r="D39" s="27" t="str">
        <f>IF(OR($A39="",$B39=""),"",IFERROR($B39-LOOKUP(EDATE($A39,-12),$A$5:$A38,$B$5:$B38),""))</f>
        <v/>
      </c>
      <c r="E39" s="109" t="str">
        <f t="shared" si="1"/>
        <v/>
      </c>
      <c r="F39" s="27" t="str">
        <f>IF(OR($A39="",$B39=""),"",IFERROR(AVERAGEIFS($C$5:$C39,$A$5:$A39,"&gt;"&amp;EDATE($A39,-12),$A$5:$A39,"&lt;="&amp;$A39),""))</f>
        <v/>
      </c>
    </row>
    <row r="40" spans="1:6" ht="12.75" customHeight="1" x14ac:dyDescent="0.15">
      <c r="A40" s="131"/>
      <c r="B40" s="27"/>
      <c r="C40" s="27" t="str">
        <f t="shared" si="0"/>
        <v/>
      </c>
      <c r="D40" s="27" t="str">
        <f>IF(OR($A40="",$B40=""),"",IFERROR($B40-LOOKUP(EDATE($A40,-12),$A$5:$A39,$B$5:$B39),""))</f>
        <v/>
      </c>
      <c r="E40" s="109" t="str">
        <f t="shared" si="1"/>
        <v/>
      </c>
      <c r="F40" s="27" t="str">
        <f>IF(OR($A40="",$B40=""),"",IFERROR(AVERAGEIFS($C$5:$C40,$A$5:$A40,"&gt;"&amp;EDATE($A40,-12),$A$5:$A40,"&lt;="&amp;$A40),""))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T40"/>
  <sheetViews>
    <sheetView zoomScaleNormal="100" workbookViewId="0">
      <pane ySplit="14" topLeftCell="A15" activePane="bottomLeft" state="frozen"/>
      <selection pane="bottomLeft"/>
    </sheetView>
  </sheetViews>
  <sheetFormatPr baseColWidth="10" defaultColWidth="15" defaultRowHeight="15" x14ac:dyDescent="0.2"/>
  <cols>
    <col min="1" max="1" width="10" style="132" customWidth="1"/>
    <col min="2" max="2" width="12" style="133" customWidth="1"/>
    <col min="3" max="4" width="16" style="133" customWidth="1"/>
    <col min="5" max="5" width="18" style="133" customWidth="1"/>
    <col min="6" max="6" width="14" style="133" customWidth="1"/>
    <col min="7" max="7" width="8" style="133" customWidth="1"/>
    <col min="8" max="16384" width="15" style="133"/>
  </cols>
  <sheetData>
    <row r="1" spans="1:20" ht="17.25" customHeight="1" x14ac:dyDescent="0.2">
      <c r="A1" s="134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 customHeight="1" x14ac:dyDescent="0.2">
      <c r="A2" s="135" t="s">
        <v>202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 customHeight="1" x14ac:dyDescent="0.2">
      <c r="A4" s="33" t="s">
        <v>203</v>
      </c>
      <c r="B4" s="33"/>
      <c r="C4" s="33"/>
      <c r="D4" s="33"/>
      <c r="E4" s="3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5" customHeight="1" x14ac:dyDescent="0.2">
      <c r="A5" s="31" t="s">
        <v>204</v>
      </c>
      <c r="B5" s="136">
        <f>SUM(H15:H21)</f>
        <v>135000</v>
      </c>
      <c r="C5" s="137" t="s">
        <v>205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30" customHeight="1" x14ac:dyDescent="0.2">
      <c r="A6" s="31" t="s">
        <v>206</v>
      </c>
      <c r="B6" s="136">
        <f>SUM(I15:I21)</f>
        <v>237422</v>
      </c>
      <c r="C6" s="137" t="s">
        <v>207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" customHeight="1" x14ac:dyDescent="0.2">
      <c r="A7" s="31" t="s">
        <v>60</v>
      </c>
      <c r="B7" s="136">
        <f>SUM(L15:L21)</f>
        <v>5048.8799999999992</v>
      </c>
      <c r="C7" s="138"/>
      <c r="D7" s="138"/>
      <c r="E7" s="13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5" customHeight="1" x14ac:dyDescent="0.2">
      <c r="A8" s="31" t="s">
        <v>208</v>
      </c>
      <c r="B8" s="136">
        <f>SUM(N15:N21)</f>
        <v>710000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30" customHeight="1" x14ac:dyDescent="0.2">
      <c r="A9" s="31" t="s">
        <v>209</v>
      </c>
      <c r="B9" s="136">
        <f>SUM(O15:O21)</f>
        <v>710000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5" customHeight="1" x14ac:dyDescent="0.2">
      <c r="A10" s="31" t="s">
        <v>210</v>
      </c>
      <c r="B10" s="136">
        <f>SUM(P15:P21)</f>
        <v>410000</v>
      </c>
      <c r="C10" s="139"/>
      <c r="D10" s="139"/>
      <c r="E10" s="139"/>
      <c r="F10" s="14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30" customHeight="1" x14ac:dyDescent="0.2">
      <c r="A11" s="31" t="s">
        <v>211</v>
      </c>
      <c r="B11" s="141">
        <f>COUNTA(A15:A21)</f>
        <v>7</v>
      </c>
      <c r="C11" s="140"/>
      <c r="D11" s="139"/>
      <c r="E11" s="139"/>
      <c r="F11" s="14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05" customHeight="1" x14ac:dyDescent="0.2">
      <c r="A12" s="3"/>
      <c r="B12" s="140"/>
      <c r="C12" s="140"/>
      <c r="D12" s="139"/>
      <c r="E12" s="139"/>
      <c r="F12" s="14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90" customHeight="1" x14ac:dyDescent="0.2">
      <c r="A13" s="3"/>
      <c r="B13" s="140"/>
      <c r="C13" s="140"/>
      <c r="D13" s="140"/>
      <c r="E13" s="140"/>
      <c r="F13" s="14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30" customHeight="1" x14ac:dyDescent="0.2">
      <c r="A14" s="142" t="s">
        <v>212</v>
      </c>
      <c r="B14" s="143" t="s">
        <v>213</v>
      </c>
      <c r="C14" s="143" t="s">
        <v>214</v>
      </c>
      <c r="D14" s="144" t="s">
        <v>215</v>
      </c>
      <c r="E14" s="144" t="s">
        <v>216</v>
      </c>
      <c r="F14" s="143" t="s">
        <v>217</v>
      </c>
      <c r="G14" s="142" t="s">
        <v>218</v>
      </c>
      <c r="H14" s="142" t="s">
        <v>219</v>
      </c>
      <c r="I14" s="142" t="s">
        <v>220</v>
      </c>
      <c r="J14" s="142" t="s">
        <v>221</v>
      </c>
      <c r="K14" s="142" t="s">
        <v>222</v>
      </c>
      <c r="L14" s="142" t="s">
        <v>223</v>
      </c>
      <c r="M14" s="142" t="s">
        <v>224</v>
      </c>
      <c r="N14" s="142" t="s">
        <v>225</v>
      </c>
      <c r="O14" s="142" t="s">
        <v>226</v>
      </c>
      <c r="P14" s="142" t="s">
        <v>227</v>
      </c>
      <c r="Q14" s="142" t="s">
        <v>228</v>
      </c>
      <c r="R14" s="3"/>
      <c r="S14" s="3"/>
      <c r="T14" s="3"/>
    </row>
    <row r="15" spans="1:20" ht="30" customHeight="1" x14ac:dyDescent="0.2">
      <c r="A15" s="145" t="s">
        <v>229</v>
      </c>
      <c r="B15" s="145" t="s">
        <v>230</v>
      </c>
      <c r="C15" s="145" t="s">
        <v>231</v>
      </c>
      <c r="D15" s="145" t="s">
        <v>232</v>
      </c>
      <c r="E15" s="146" t="s">
        <v>233</v>
      </c>
      <c r="F15" s="147">
        <v>37012</v>
      </c>
      <c r="G15" s="148">
        <v>60</v>
      </c>
      <c r="H15" s="149">
        <v>10000</v>
      </c>
      <c r="I15" s="149">
        <v>39188</v>
      </c>
      <c r="J15" s="150">
        <v>33.1</v>
      </c>
      <c r="K15" s="151" t="s">
        <v>234</v>
      </c>
      <c r="L15" s="152">
        <f t="shared" ref="L15:L21" si="0">IF(K15="Monthly",J15*12,IF(K15="Quarterly",J15*4,J15))</f>
        <v>397.20000000000005</v>
      </c>
      <c r="M15" s="149">
        <v>20000</v>
      </c>
      <c r="N15" s="149">
        <v>20000</v>
      </c>
      <c r="O15" s="149">
        <v>20000</v>
      </c>
      <c r="P15" s="149">
        <v>20000</v>
      </c>
      <c r="Q15" s="153" t="s">
        <v>235</v>
      </c>
      <c r="R15" s="3"/>
      <c r="S15" s="3"/>
      <c r="T15" s="3"/>
    </row>
    <row r="16" spans="1:20" ht="30" customHeight="1" x14ac:dyDescent="0.2">
      <c r="A16" s="145" t="s">
        <v>236</v>
      </c>
      <c r="B16" s="145" t="s">
        <v>230</v>
      </c>
      <c r="C16" s="145" t="s">
        <v>237</v>
      </c>
      <c r="D16" s="145" t="s">
        <v>232</v>
      </c>
      <c r="E16" s="146" t="s">
        <v>233</v>
      </c>
      <c r="F16" s="147">
        <v>38987</v>
      </c>
      <c r="G16" s="148">
        <v>60</v>
      </c>
      <c r="H16" s="149">
        <v>12000</v>
      </c>
      <c r="I16" s="149">
        <v>42234</v>
      </c>
      <c r="J16" s="150">
        <v>62.3</v>
      </c>
      <c r="K16" s="151" t="s">
        <v>234</v>
      </c>
      <c r="L16" s="152">
        <f t="shared" si="0"/>
        <v>747.59999999999991</v>
      </c>
      <c r="M16" s="149">
        <v>30000</v>
      </c>
      <c r="N16" s="149">
        <v>30000</v>
      </c>
      <c r="O16" s="149">
        <v>30000</v>
      </c>
      <c r="P16" s="149">
        <v>30000</v>
      </c>
      <c r="Q16" s="153" t="s">
        <v>238</v>
      </c>
      <c r="R16" s="3"/>
      <c r="S16" s="3"/>
      <c r="T16" s="3"/>
    </row>
    <row r="17" spans="1:20" ht="90" customHeight="1" x14ac:dyDescent="0.2">
      <c r="A17" s="145" t="s">
        <v>239</v>
      </c>
      <c r="B17" s="154" t="s">
        <v>240</v>
      </c>
      <c r="C17" s="154" t="s">
        <v>241</v>
      </c>
      <c r="D17" s="154" t="s">
        <v>242</v>
      </c>
      <c r="E17" s="155" t="s">
        <v>243</v>
      </c>
      <c r="F17" s="147">
        <v>40934</v>
      </c>
      <c r="G17" s="148">
        <v>65</v>
      </c>
      <c r="H17" s="149">
        <v>0</v>
      </c>
      <c r="I17" s="149">
        <v>0</v>
      </c>
      <c r="J17" s="150">
        <v>106.8</v>
      </c>
      <c r="K17" s="151" t="s">
        <v>234</v>
      </c>
      <c r="L17" s="152">
        <f t="shared" si="0"/>
        <v>1281.5999999999999</v>
      </c>
      <c r="M17" s="149">
        <v>600000</v>
      </c>
      <c r="N17" s="149">
        <v>600000</v>
      </c>
      <c r="O17" s="149">
        <v>600000</v>
      </c>
      <c r="P17" s="149">
        <v>300000</v>
      </c>
      <c r="Q17" s="153" t="s">
        <v>244</v>
      </c>
      <c r="R17" s="3"/>
      <c r="S17" s="3"/>
      <c r="T17" s="3"/>
    </row>
    <row r="18" spans="1:20" ht="102.75" customHeight="1" x14ac:dyDescent="0.2">
      <c r="A18" s="145" t="s">
        <v>245</v>
      </c>
      <c r="B18" s="145" t="s">
        <v>246</v>
      </c>
      <c r="C18" s="145" t="s">
        <v>247</v>
      </c>
      <c r="D18" s="145" t="s">
        <v>248</v>
      </c>
      <c r="E18" s="146" t="s">
        <v>249</v>
      </c>
      <c r="F18" s="147">
        <v>39499</v>
      </c>
      <c r="G18" s="148">
        <v>60</v>
      </c>
      <c r="H18" s="149">
        <v>60000</v>
      </c>
      <c r="I18" s="149">
        <v>110000</v>
      </c>
      <c r="J18" s="150">
        <v>218.54</v>
      </c>
      <c r="K18" s="151" t="s">
        <v>234</v>
      </c>
      <c r="L18" s="152">
        <f t="shared" si="0"/>
        <v>2622.48</v>
      </c>
      <c r="M18" s="149">
        <v>60000</v>
      </c>
      <c r="N18" s="149">
        <v>60000</v>
      </c>
      <c r="O18" s="149">
        <v>60000</v>
      </c>
      <c r="P18" s="149">
        <v>60000</v>
      </c>
      <c r="Q18" s="153" t="s">
        <v>250</v>
      </c>
      <c r="R18" s="3"/>
      <c r="S18" s="3"/>
      <c r="T18" s="3"/>
    </row>
    <row r="19" spans="1:20" ht="102.75" customHeight="1" x14ac:dyDescent="0.2">
      <c r="A19" s="145" t="s">
        <v>251</v>
      </c>
      <c r="B19" s="154" t="s">
        <v>246</v>
      </c>
      <c r="C19" s="154" t="s">
        <v>252</v>
      </c>
      <c r="D19" s="154" t="s">
        <v>253</v>
      </c>
      <c r="E19" s="155" t="s">
        <v>249</v>
      </c>
      <c r="F19" s="147"/>
      <c r="G19" s="148">
        <v>52</v>
      </c>
      <c r="H19" s="149">
        <v>28000</v>
      </c>
      <c r="I19" s="149">
        <v>46000</v>
      </c>
      <c r="J19" s="150"/>
      <c r="K19" s="151" t="s">
        <v>234</v>
      </c>
      <c r="L19" s="152">
        <f t="shared" si="0"/>
        <v>0</v>
      </c>
      <c r="M19" s="149"/>
      <c r="N19" s="149"/>
      <c r="O19" s="149"/>
      <c r="P19" s="149"/>
      <c r="Q19" s="153" t="s">
        <v>254</v>
      </c>
      <c r="R19" s="3"/>
      <c r="S19" s="3"/>
      <c r="T19" s="3"/>
    </row>
    <row r="20" spans="1:20" ht="30" customHeight="1" x14ac:dyDescent="0.2">
      <c r="A20" s="145" t="s">
        <v>255</v>
      </c>
      <c r="B20" s="145" t="s">
        <v>256</v>
      </c>
      <c r="C20" s="145" t="s">
        <v>257</v>
      </c>
      <c r="D20" s="145" t="s">
        <v>258</v>
      </c>
      <c r="E20" s="146" t="s">
        <v>259</v>
      </c>
      <c r="F20" s="147"/>
      <c r="G20" s="148"/>
      <c r="H20" s="149">
        <v>25000</v>
      </c>
      <c r="I20" s="149"/>
      <c r="J20" s="150"/>
      <c r="K20" s="151" t="s">
        <v>234</v>
      </c>
      <c r="L20" s="152">
        <f t="shared" si="0"/>
        <v>0</v>
      </c>
      <c r="M20" s="149"/>
      <c r="N20" s="149"/>
      <c r="O20" s="149"/>
      <c r="P20" s="149"/>
      <c r="Q20" s="153" t="s">
        <v>260</v>
      </c>
      <c r="R20" s="3"/>
      <c r="S20" s="3"/>
      <c r="T20" s="3"/>
    </row>
    <row r="21" spans="1:20" ht="77.25" customHeight="1" x14ac:dyDescent="0.2">
      <c r="A21" s="145" t="s">
        <v>261</v>
      </c>
      <c r="B21" s="145" t="s">
        <v>256</v>
      </c>
      <c r="C21" s="145" t="s">
        <v>262</v>
      </c>
      <c r="D21" s="145" t="s">
        <v>263</v>
      </c>
      <c r="E21" s="146" t="s">
        <v>249</v>
      </c>
      <c r="F21" s="147"/>
      <c r="G21" s="148"/>
      <c r="H21" s="149">
        <v>0</v>
      </c>
      <c r="I21" s="149"/>
      <c r="J21" s="150"/>
      <c r="K21" s="151" t="s">
        <v>234</v>
      </c>
      <c r="L21" s="152">
        <f t="shared" si="0"/>
        <v>0</v>
      </c>
      <c r="M21" s="149"/>
      <c r="N21" s="149"/>
      <c r="O21" s="149"/>
      <c r="P21" s="149"/>
      <c r="Q21" s="153" t="s">
        <v>264</v>
      </c>
      <c r="R21" s="3"/>
      <c r="S21" s="3"/>
      <c r="T21" s="3"/>
    </row>
    <row r="22" spans="1:20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" customHeight="1" x14ac:dyDescent="0.2">
      <c r="A23" s="137" t="s">
        <v>265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</sheetData>
  <dataValidations count="2">
    <dataValidation type="list" allowBlank="1" sqref="E15:E31" xr:uid="{00000000-0002-0000-0600-000000000000}">
      <formula1>"Protection,Endowment/Savings,Investment-Linked,Term,Annuity,Health/Medical"</formula1>
      <formula2>0</formula2>
    </dataValidation>
    <dataValidation type="list" allowBlank="1" sqref="K15:K31" xr:uid="{00000000-0002-0000-0600-000001000000}">
      <formula1>"Monthly,Quarterly,Annual"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J51"/>
  <sheetViews>
    <sheetView zoomScale="130" zoomScaleNormal="130" workbookViewId="0">
      <pane ySplit="2" topLeftCell="A43" activePane="bottomLeft" state="frozen"/>
      <selection pane="bottomLeft" activeCell="A49" sqref="A49:XFD55"/>
    </sheetView>
  </sheetViews>
  <sheetFormatPr baseColWidth="10" defaultColWidth="9.1640625" defaultRowHeight="15" x14ac:dyDescent="0.2"/>
  <cols>
    <col min="1" max="1" width="40" style="133" customWidth="1"/>
    <col min="2" max="5" width="16" style="133" customWidth="1"/>
    <col min="6" max="6" width="14" customWidth="1"/>
    <col min="7" max="8" width="13.6640625" style="133" customWidth="1"/>
    <col min="9" max="16384" width="9.1640625" style="133"/>
  </cols>
  <sheetData>
    <row r="1" spans="1:10" ht="15" customHeight="1" x14ac:dyDescent="0.2">
      <c r="A1" s="134" t="s">
        <v>266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2">
      <c r="A2" s="135" t="s">
        <v>267</v>
      </c>
      <c r="B2" s="3"/>
      <c r="C2" s="3"/>
      <c r="D2" s="3"/>
      <c r="E2" s="3"/>
      <c r="F2" s="156"/>
      <c r="G2" s="3"/>
      <c r="H2" s="3"/>
      <c r="I2" s="3"/>
      <c r="J2" s="3"/>
    </row>
    <row r="3" spans="1:10" ht="15" customHeight="1" x14ac:dyDescent="0.2">
      <c r="A3" s="3"/>
      <c r="B3" s="139"/>
      <c r="C3" s="3"/>
      <c r="D3" s="156"/>
      <c r="E3" s="3"/>
      <c r="F3" s="156"/>
      <c r="G3" s="156"/>
      <c r="H3" s="3"/>
      <c r="I3" s="3"/>
      <c r="J3" s="3"/>
    </row>
    <row r="4" spans="1:10" ht="15" customHeight="1" x14ac:dyDescent="0.2">
      <c r="A4" s="33" t="s">
        <v>268</v>
      </c>
      <c r="B4" s="157"/>
      <c r="C4" s="157"/>
      <c r="D4" s="157"/>
      <c r="E4" s="3"/>
      <c r="F4" s="156"/>
      <c r="G4" s="156"/>
      <c r="H4" s="3"/>
      <c r="I4" s="3"/>
      <c r="J4" s="3"/>
    </row>
    <row r="5" spans="1:10" ht="15" customHeight="1" x14ac:dyDescent="0.2">
      <c r="A5" s="31" t="s">
        <v>269</v>
      </c>
      <c r="B5" s="158">
        <v>1500000</v>
      </c>
      <c r="C5" s="3"/>
      <c r="D5" s="3"/>
      <c r="E5" s="3"/>
      <c r="F5" s="3"/>
      <c r="G5" s="3"/>
      <c r="H5" s="3"/>
      <c r="I5" s="3"/>
      <c r="J5" s="3"/>
    </row>
    <row r="6" spans="1:10" ht="15" customHeight="1" x14ac:dyDescent="0.2">
      <c r="A6" s="31" t="s">
        <v>270</v>
      </c>
      <c r="B6" s="158">
        <v>1500000</v>
      </c>
      <c r="C6" s="3"/>
      <c r="D6" s="3"/>
      <c r="E6" s="3"/>
      <c r="F6" s="3"/>
      <c r="G6" s="3"/>
      <c r="H6" s="3"/>
      <c r="I6" s="3"/>
      <c r="J6" s="3"/>
    </row>
    <row r="7" spans="1:10" ht="15" customHeight="1" x14ac:dyDescent="0.2">
      <c r="A7" s="31" t="s">
        <v>271</v>
      </c>
      <c r="B7" s="159">
        <v>45658</v>
      </c>
      <c r="C7" s="3"/>
      <c r="D7" s="156"/>
      <c r="E7" s="3"/>
      <c r="F7" s="3"/>
      <c r="G7" s="3"/>
      <c r="H7" s="3"/>
      <c r="I7" s="3"/>
      <c r="J7" s="3"/>
    </row>
    <row r="8" spans="1:10" ht="15" customHeight="1" x14ac:dyDescent="0.2">
      <c r="A8" s="31" t="s">
        <v>272</v>
      </c>
      <c r="B8" s="160">
        <v>0.55000000000000004</v>
      </c>
      <c r="C8" s="156"/>
      <c r="D8" s="156"/>
      <c r="E8" s="3"/>
      <c r="F8" s="3"/>
      <c r="G8" s="3"/>
      <c r="H8" s="3"/>
      <c r="I8" s="3"/>
      <c r="J8" s="3"/>
    </row>
    <row r="9" spans="1:10" ht="15" customHeight="1" x14ac:dyDescent="0.2">
      <c r="A9" s="31" t="s">
        <v>273</v>
      </c>
      <c r="B9" s="161">
        <f>1-B8</f>
        <v>0.44999999999999996</v>
      </c>
      <c r="C9" s="3"/>
      <c r="D9" s="3"/>
      <c r="E9" s="3"/>
      <c r="F9" s="3"/>
      <c r="G9" s="3"/>
      <c r="H9" s="3"/>
      <c r="I9" s="3"/>
      <c r="J9" s="3"/>
    </row>
    <row r="10" spans="1:10" ht="15" customHeight="1" x14ac:dyDescent="0.2">
      <c r="A10" s="3"/>
      <c r="B10" s="156"/>
      <c r="C10" s="3"/>
      <c r="D10" s="3"/>
      <c r="E10" s="3"/>
      <c r="F10" s="3"/>
      <c r="G10" s="3"/>
      <c r="H10" s="3"/>
      <c r="I10" s="3"/>
      <c r="J10" s="3"/>
    </row>
    <row r="11" spans="1:10" ht="15" customHeight="1" x14ac:dyDescent="0.2">
      <c r="A11" s="33" t="s">
        <v>274</v>
      </c>
      <c r="B11" s="157"/>
      <c r="C11" s="33"/>
      <c r="D11" s="33"/>
      <c r="E11" s="3"/>
      <c r="F11" s="3"/>
      <c r="G11" s="3"/>
      <c r="H11" s="3"/>
      <c r="I11" s="3"/>
      <c r="J11" s="3"/>
    </row>
    <row r="12" spans="1:10" ht="15" customHeight="1" x14ac:dyDescent="0.2">
      <c r="A12" s="31" t="s">
        <v>275</v>
      </c>
      <c r="B12" s="162">
        <f>'Loan Calculator'!D5</f>
        <v>1125000</v>
      </c>
      <c r="C12" s="3"/>
      <c r="D12" s="3"/>
      <c r="E12" s="3"/>
      <c r="F12" s="3"/>
      <c r="G12" s="3"/>
      <c r="H12" s="3"/>
      <c r="I12" s="3"/>
      <c r="J12" s="3"/>
    </row>
    <row r="13" spans="1:10" ht="15" customHeight="1" x14ac:dyDescent="0.2">
      <c r="A13" s="31" t="s">
        <v>276</v>
      </c>
      <c r="B13" s="161">
        <f>'Loan Calculator'!D6</f>
        <v>0.02</v>
      </c>
      <c r="C13" s="3"/>
      <c r="D13" s="3"/>
      <c r="E13" s="3"/>
      <c r="F13" s="3"/>
      <c r="G13" s="3"/>
      <c r="H13" s="3"/>
      <c r="I13" s="3"/>
      <c r="J13" s="3"/>
    </row>
    <row r="14" spans="1:10" ht="15" customHeight="1" x14ac:dyDescent="0.2">
      <c r="A14" s="31" t="s">
        <v>277</v>
      </c>
      <c r="B14" s="163">
        <f>'Loan Calculator'!D7</f>
        <v>20</v>
      </c>
      <c r="C14" s="156"/>
      <c r="D14" s="156"/>
      <c r="E14" s="3"/>
      <c r="F14" s="3"/>
      <c r="G14" s="3"/>
      <c r="H14" s="3"/>
      <c r="I14" s="3"/>
      <c r="J14" s="3"/>
    </row>
    <row r="15" spans="1:10" ht="15" customHeight="1" x14ac:dyDescent="0.2">
      <c r="A15" s="31" t="s">
        <v>278</v>
      </c>
      <c r="B15" s="164">
        <f>'Loan Calculator'!D8</f>
        <v>45658</v>
      </c>
      <c r="C15" s="156"/>
      <c r="D15" s="156"/>
      <c r="E15" s="3"/>
      <c r="F15" s="3"/>
      <c r="G15" s="3"/>
      <c r="H15" s="3"/>
      <c r="I15" s="3"/>
      <c r="J15" s="3"/>
    </row>
    <row r="16" spans="1:10" ht="15" customHeight="1" x14ac:dyDescent="0.2">
      <c r="A16" s="31" t="s">
        <v>279</v>
      </c>
      <c r="B16" s="162">
        <f>'Loan Calculator'!D11</f>
        <v>5691.1875192575681</v>
      </c>
      <c r="C16" s="156"/>
      <c r="D16" s="156"/>
      <c r="E16" s="3"/>
      <c r="F16" s="3"/>
      <c r="G16" s="3"/>
      <c r="H16" s="3"/>
      <c r="I16" s="3"/>
      <c r="J16" s="3"/>
    </row>
    <row r="17" spans="1:10" ht="15" customHeight="1" x14ac:dyDescent="0.2">
      <c r="A17" s="31" t="s">
        <v>280</v>
      </c>
      <c r="B17" s="136">
        <f ca="1">'Loan Calculator'!D15</f>
        <v>1055326.7924950442</v>
      </c>
      <c r="C17" s="156"/>
      <c r="D17" s="156"/>
      <c r="E17" s="3"/>
      <c r="F17" s="3"/>
      <c r="G17" s="3"/>
      <c r="H17" s="3"/>
      <c r="I17" s="3"/>
      <c r="J17" s="3"/>
    </row>
    <row r="18" spans="1:10" ht="15" customHeight="1" x14ac:dyDescent="0.2">
      <c r="A18" s="3"/>
      <c r="B18" s="156"/>
      <c r="C18" s="156"/>
      <c r="D18" s="156"/>
      <c r="E18" s="3"/>
      <c r="F18" s="3"/>
      <c r="G18" s="3"/>
      <c r="H18" s="3"/>
      <c r="I18" s="3"/>
      <c r="J18" s="3"/>
    </row>
    <row r="19" spans="1:10" ht="15" customHeight="1" x14ac:dyDescent="0.2">
      <c r="A19" s="33" t="s">
        <v>281</v>
      </c>
      <c r="B19" s="157"/>
      <c r="C19" s="157"/>
      <c r="D19" s="157"/>
      <c r="E19" s="3"/>
      <c r="F19" s="3"/>
      <c r="G19" s="3"/>
      <c r="H19" s="3"/>
      <c r="I19" s="3"/>
      <c r="J19" s="3"/>
    </row>
    <row r="20" spans="1:10" ht="15" customHeight="1" x14ac:dyDescent="0.2">
      <c r="A20" s="31" t="s">
        <v>282</v>
      </c>
      <c r="B20" s="136">
        <f>B5*B8</f>
        <v>825000.00000000012</v>
      </c>
      <c r="C20" s="156"/>
      <c r="D20" s="165" t="s">
        <v>283</v>
      </c>
      <c r="E20" s="3"/>
      <c r="F20" s="156"/>
      <c r="G20" s="156"/>
      <c r="H20" s="156"/>
      <c r="I20" s="3"/>
      <c r="J20" s="3"/>
    </row>
    <row r="21" spans="1:10" ht="15" customHeight="1" x14ac:dyDescent="0.2">
      <c r="A21" s="31" t="s">
        <v>284</v>
      </c>
      <c r="B21" s="136">
        <f ca="1">B17*B8</f>
        <v>580429.73587227438</v>
      </c>
      <c r="C21" s="156"/>
      <c r="D21" s="165" t="s">
        <v>285</v>
      </c>
      <c r="E21" s="3"/>
      <c r="F21" s="156"/>
      <c r="G21" s="156"/>
      <c r="H21" s="156"/>
      <c r="I21" s="3"/>
      <c r="J21" s="3"/>
    </row>
    <row r="22" spans="1:10" ht="15" customHeight="1" x14ac:dyDescent="0.2">
      <c r="A22" s="31" t="s">
        <v>286</v>
      </c>
      <c r="B22" s="136">
        <f ca="1">B20-B21</f>
        <v>244570.26412772574</v>
      </c>
      <c r="C22" s="156"/>
      <c r="D22" s="156"/>
      <c r="E22" s="3"/>
      <c r="F22" s="156"/>
      <c r="G22" s="156"/>
      <c r="H22" s="156"/>
      <c r="I22" s="3"/>
      <c r="J22" s="3"/>
    </row>
    <row r="23" spans="1:10" ht="15" customHeight="1" x14ac:dyDescent="0.2">
      <c r="A23" s="31" t="s">
        <v>287</v>
      </c>
      <c r="B23" s="162">
        <f ca="1">B5-B17</f>
        <v>444673.20750495582</v>
      </c>
      <c r="C23" s="156"/>
      <c r="D23" s="156"/>
      <c r="E23" s="3"/>
      <c r="F23" s="156"/>
      <c r="G23" s="156"/>
      <c r="H23" s="156"/>
      <c r="I23" s="3"/>
      <c r="J23" s="3"/>
    </row>
    <row r="24" spans="1:10" ht="15" customHeight="1" x14ac:dyDescent="0.2">
      <c r="A24" s="3"/>
      <c r="B24" s="156"/>
      <c r="C24" s="156"/>
      <c r="D24" s="156"/>
      <c r="E24" s="3"/>
      <c r="F24" s="156"/>
      <c r="G24" s="156"/>
      <c r="H24" s="156"/>
      <c r="I24" s="3"/>
      <c r="J24" s="3"/>
    </row>
    <row r="25" spans="1:10" ht="15" customHeight="1" x14ac:dyDescent="0.2">
      <c r="A25" s="33" t="s">
        <v>288</v>
      </c>
      <c r="B25" s="157"/>
      <c r="C25" s="157"/>
      <c r="D25" s="157"/>
      <c r="E25" s="3"/>
      <c r="F25" s="156"/>
      <c r="G25" s="156"/>
      <c r="H25" s="156"/>
      <c r="I25" s="3"/>
      <c r="J25" s="3"/>
    </row>
    <row r="26" spans="1:10" ht="15" customHeight="1" x14ac:dyDescent="0.2">
      <c r="A26" s="31" t="s">
        <v>289</v>
      </c>
      <c r="B26" s="158">
        <v>1000000</v>
      </c>
      <c r="C26" s="156"/>
      <c r="D26" s="156"/>
      <c r="E26" s="3"/>
      <c r="F26" s="3"/>
      <c r="G26" s="3"/>
      <c r="H26" s="3"/>
      <c r="I26" s="3"/>
      <c r="J26" s="3"/>
    </row>
    <row r="27" spans="1:10" ht="15" customHeight="1" x14ac:dyDescent="0.2">
      <c r="A27" s="31" t="s">
        <v>290</v>
      </c>
      <c r="B27" s="159">
        <v>47118</v>
      </c>
      <c r="C27" s="156"/>
      <c r="D27" s="156"/>
      <c r="E27" s="3"/>
      <c r="F27" s="3"/>
      <c r="G27" s="3"/>
      <c r="H27" s="3"/>
      <c r="I27" s="3"/>
      <c r="J27" s="3"/>
    </row>
    <row r="28" spans="1:10" ht="15" customHeight="1" x14ac:dyDescent="0.2">
      <c r="A28" s="31" t="s">
        <v>291</v>
      </c>
      <c r="B28" s="162">
        <f ca="1">MAX(0,B17-B26)</f>
        <v>55326.792495044181</v>
      </c>
      <c r="C28" s="139"/>
      <c r="D28" s="156"/>
      <c r="E28" s="3"/>
      <c r="F28" s="3"/>
      <c r="G28" s="3"/>
      <c r="H28" s="3"/>
      <c r="I28" s="3"/>
      <c r="J28" s="3"/>
    </row>
    <row r="29" spans="1:10" ht="15" customHeight="1" x14ac:dyDescent="0.2">
      <c r="A29" s="31" t="s">
        <v>292</v>
      </c>
      <c r="B29" s="162">
        <f ca="1">B28*B8</f>
        <v>30429.735872274301</v>
      </c>
      <c r="C29" s="156"/>
      <c r="D29" s="139"/>
      <c r="E29" s="3"/>
      <c r="F29" s="3"/>
      <c r="G29" s="3"/>
      <c r="H29" s="3"/>
      <c r="I29" s="3"/>
      <c r="J29" s="3"/>
    </row>
    <row r="30" spans="1:10" ht="15" customHeight="1" x14ac:dyDescent="0.2">
      <c r="A30" s="31" t="s">
        <v>293</v>
      </c>
      <c r="B30" s="162">
        <f ca="1">B28*B9</f>
        <v>24897.05662276988</v>
      </c>
      <c r="C30" s="156"/>
      <c r="D30" s="156"/>
      <c r="E30" s="156"/>
      <c r="F30" s="156"/>
      <c r="G30" s="3"/>
      <c r="H30" s="3"/>
      <c r="I30" s="3"/>
      <c r="J30" s="3"/>
    </row>
    <row r="31" spans="1:10" ht="15" customHeight="1" x14ac:dyDescent="0.2">
      <c r="A31" s="31" t="s">
        <v>294</v>
      </c>
      <c r="B31" s="166">
        <f ca="1">MAX(0,(B27-TODAY())/365)</f>
        <v>2.4356164383561643</v>
      </c>
      <c r="C31" s="156"/>
      <c r="D31" s="156"/>
      <c r="E31" s="3"/>
      <c r="F31" s="3"/>
      <c r="G31" s="3"/>
      <c r="H31" s="3"/>
      <c r="I31" s="3"/>
      <c r="J31" s="3"/>
    </row>
    <row r="32" spans="1:10" ht="15" customHeight="1" x14ac:dyDescent="0.2">
      <c r="A32" s="31" t="s">
        <v>295</v>
      </c>
      <c r="B32" s="162">
        <f ca="1">IFERROR(B29/B31,0)</f>
        <v>12493.648586479325</v>
      </c>
      <c r="C32" s="3"/>
      <c r="D32" s="3"/>
      <c r="E32" s="3"/>
      <c r="F32" s="3"/>
      <c r="G32" s="3"/>
      <c r="H32" s="3"/>
      <c r="I32" s="3"/>
      <c r="J32" s="3"/>
    </row>
    <row r="33" spans="1:1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" customHeight="1" x14ac:dyDescent="0.2">
      <c r="A34" s="33" t="s">
        <v>296</v>
      </c>
      <c r="B34" s="33"/>
      <c r="C34" s="33"/>
      <c r="D34" s="33"/>
      <c r="E34" s="3"/>
      <c r="F34" s="3"/>
      <c r="G34" s="3"/>
      <c r="H34" s="3"/>
      <c r="I34" s="3"/>
      <c r="J34" s="3"/>
    </row>
    <row r="35" spans="1:10" ht="15" customHeight="1" x14ac:dyDescent="0.2">
      <c r="A35" s="31" t="s">
        <v>297</v>
      </c>
      <c r="B35" s="162">
        <f>'Balance Sheet'!B53</f>
        <v>95000</v>
      </c>
      <c r="C35" s="3"/>
      <c r="D35" s="3"/>
      <c r="E35" s="3"/>
      <c r="F35" s="3"/>
      <c r="G35" s="3"/>
      <c r="H35" s="3"/>
      <c r="I35" s="3"/>
      <c r="J35" s="3"/>
    </row>
    <row r="36" spans="1:10" ht="15" customHeight="1" x14ac:dyDescent="0.2">
      <c r="A36" s="31" t="s">
        <v>298</v>
      </c>
      <c r="B36" s="158">
        <v>2200</v>
      </c>
      <c r="C36" s="3"/>
      <c r="D36" s="3"/>
      <c r="E36" s="3"/>
      <c r="F36" s="3"/>
      <c r="G36" s="3"/>
      <c r="H36" s="3"/>
      <c r="I36" s="3"/>
      <c r="J36" s="3"/>
    </row>
    <row r="37" spans="1:10" ht="15" customHeight="1" x14ac:dyDescent="0.2">
      <c r="A37" s="31" t="s">
        <v>299</v>
      </c>
      <c r="B37" s="162">
        <f>B36*13</f>
        <v>28600</v>
      </c>
      <c r="C37" s="3"/>
      <c r="D37" s="3"/>
      <c r="E37" s="3"/>
      <c r="F37" s="3"/>
      <c r="G37" s="3"/>
      <c r="H37" s="3"/>
      <c r="I37" s="3"/>
      <c r="J37" s="3"/>
    </row>
    <row r="38" spans="1:10" ht="15" customHeight="1" x14ac:dyDescent="0.2">
      <c r="A38" s="31" t="s">
        <v>300</v>
      </c>
      <c r="B38" s="158">
        <v>236000</v>
      </c>
      <c r="C38" s="3"/>
      <c r="D38" s="3"/>
      <c r="E38" s="3"/>
      <c r="F38" s="3"/>
      <c r="G38" s="3"/>
      <c r="H38" s="3"/>
      <c r="I38" s="3"/>
      <c r="J38" s="3"/>
    </row>
    <row r="39" spans="1:10" ht="15" customHeight="1" x14ac:dyDescent="0.2">
      <c r="A39" s="31" t="s">
        <v>301</v>
      </c>
      <c r="B39" s="162">
        <f>B35-B38</f>
        <v>-141000</v>
      </c>
      <c r="C39" s="3"/>
      <c r="D39" s="3"/>
      <c r="E39" s="3"/>
      <c r="F39" s="3"/>
      <c r="G39" s="3"/>
      <c r="H39" s="3"/>
      <c r="I39" s="3"/>
      <c r="J39" s="3"/>
    </row>
    <row r="40" spans="1:1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" customHeight="1" x14ac:dyDescent="0.2">
      <c r="A41" s="33" t="s">
        <v>302</v>
      </c>
      <c r="B41" s="33"/>
      <c r="C41" s="33"/>
      <c r="D41" s="33"/>
      <c r="E41" s="3"/>
      <c r="F41" s="3"/>
      <c r="G41" s="3"/>
      <c r="H41" s="3"/>
      <c r="I41" s="3"/>
      <c r="J41" s="3"/>
    </row>
    <row r="42" spans="1:10" ht="15" customHeight="1" x14ac:dyDescent="0.2">
      <c r="A42" s="167" t="s">
        <v>303</v>
      </c>
      <c r="B42" s="167" t="s">
        <v>304</v>
      </c>
      <c r="C42" s="167" t="s">
        <v>305</v>
      </c>
      <c r="D42" s="167" t="s">
        <v>120</v>
      </c>
      <c r="E42" s="3"/>
      <c r="F42" s="3"/>
      <c r="G42" s="3"/>
      <c r="H42" s="3"/>
      <c r="I42" s="3"/>
      <c r="J42" s="3"/>
    </row>
    <row r="43" spans="1:10" ht="15" customHeight="1" x14ac:dyDescent="0.2">
      <c r="A43" s="168" t="s">
        <v>306</v>
      </c>
      <c r="B43" s="169">
        <v>90000</v>
      </c>
      <c r="C43" s="169">
        <v>120000</v>
      </c>
      <c r="D43" s="154">
        <f>B43+C43</f>
        <v>210000</v>
      </c>
      <c r="E43" s="3"/>
      <c r="F43" s="3"/>
      <c r="G43" s="3"/>
      <c r="H43" s="3"/>
      <c r="I43" s="3"/>
      <c r="J43" s="3"/>
    </row>
    <row r="44" spans="1:10" ht="15" customHeight="1" x14ac:dyDescent="0.2">
      <c r="A44" s="168" t="s">
        <v>307</v>
      </c>
      <c r="B44" s="169">
        <v>170000</v>
      </c>
      <c r="C44" s="169">
        <v>120000</v>
      </c>
      <c r="D44" s="154">
        <f>B44+C44</f>
        <v>290000</v>
      </c>
      <c r="E44" s="3"/>
      <c r="F44" s="3"/>
      <c r="G44" s="3"/>
      <c r="H44" s="3"/>
      <c r="I44" s="3"/>
      <c r="J44" s="3"/>
    </row>
    <row r="45" spans="1:10" ht="15" customHeight="1" x14ac:dyDescent="0.2">
      <c r="A45" s="170" t="s">
        <v>308</v>
      </c>
      <c r="B45" s="171">
        <f>SUM(B43:B44)</f>
        <v>260000</v>
      </c>
      <c r="C45" s="171">
        <f>SUM(C43:C44)</f>
        <v>240000</v>
      </c>
      <c r="D45" s="171">
        <f>SUM(D43:D44)</f>
        <v>500000</v>
      </c>
      <c r="E45" s="3"/>
      <c r="F45" s="3"/>
      <c r="G45" s="3"/>
      <c r="H45" s="3"/>
      <c r="I45" s="3"/>
      <c r="J45" s="3"/>
    </row>
    <row r="46" spans="1:1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" customHeight="1" x14ac:dyDescent="0.2">
      <c r="A47" s="137" t="s">
        <v>309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pageSetUpPr fitToPage="1"/>
  </sheetPr>
  <dimension ref="A1:R257"/>
  <sheetViews>
    <sheetView showGridLines="0" zoomScale="130" zoomScaleNormal="130" workbookViewId="0">
      <pane ySplit="16" topLeftCell="A17" activePane="bottomLeft" state="frozen"/>
      <selection pane="bottomLeft" activeCell="D7" sqref="D7"/>
    </sheetView>
  </sheetViews>
  <sheetFormatPr baseColWidth="10" defaultColWidth="9.1640625" defaultRowHeight="15" x14ac:dyDescent="0.15"/>
  <cols>
    <col min="1" max="1" width="3.83203125" style="173" customWidth="1"/>
    <col min="2" max="2" width="8" style="174" customWidth="1"/>
    <col min="3" max="3" width="13" style="174" customWidth="1"/>
    <col min="4" max="4" width="15" style="174" customWidth="1"/>
    <col min="5" max="6" width="13" customWidth="1"/>
    <col min="7" max="7" width="16" customWidth="1"/>
    <col min="8" max="8" width="13" customWidth="1"/>
    <col min="9" max="9" width="16" customWidth="1"/>
    <col min="10" max="10" width="15" customWidth="1"/>
    <col min="11" max="11" width="34.5" style="173" customWidth="1"/>
    <col min="12" max="12" width="42.5" style="173" customWidth="1"/>
    <col min="13" max="13" width="8" style="173" customWidth="1"/>
    <col min="14" max="16" width="15" style="173" customWidth="1"/>
    <col min="17" max="17" width="51.1640625" style="173" customWidth="1"/>
    <col min="18" max="18" width="13.6640625" style="173" customWidth="1"/>
    <col min="19" max="16384" width="9.1640625" style="173"/>
  </cols>
  <sheetData>
    <row r="1" spans="1:16" ht="19.5" customHeight="1" x14ac:dyDescent="0.15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7" t="s">
        <v>310</v>
      </c>
    </row>
    <row r="2" spans="1:16" ht="60.75" customHeight="1" x14ac:dyDescent="0.15">
      <c r="A2" s="175"/>
      <c r="B2" s="310" t="s">
        <v>311</v>
      </c>
      <c r="C2" s="310"/>
      <c r="D2" s="310"/>
      <c r="E2" s="310"/>
      <c r="F2" s="310"/>
      <c r="G2" s="310"/>
      <c r="H2" s="310"/>
      <c r="I2" s="310"/>
      <c r="J2" s="310"/>
      <c r="K2" s="175"/>
      <c r="M2" s="178" t="s">
        <v>312</v>
      </c>
    </row>
    <row r="3" spans="1:16" ht="24" customHeight="1" x14ac:dyDescent="0.15">
      <c r="A3" s="175"/>
      <c r="B3" s="179"/>
      <c r="C3" s="180"/>
      <c r="D3" s="180"/>
      <c r="E3" s="180"/>
      <c r="F3" s="180"/>
      <c r="G3" s="180"/>
      <c r="H3" s="180"/>
      <c r="I3" s="180"/>
      <c r="J3" s="180"/>
      <c r="K3" s="175"/>
    </row>
    <row r="4" spans="1:16" ht="24" customHeight="1" x14ac:dyDescent="0.15">
      <c r="A4" s="175"/>
      <c r="B4" s="311" t="s">
        <v>313</v>
      </c>
      <c r="C4" s="311"/>
      <c r="D4" s="311"/>
      <c r="E4" s="175"/>
      <c r="F4" s="176"/>
      <c r="G4" s="176"/>
      <c r="H4" s="176"/>
      <c r="I4" s="176"/>
      <c r="J4" s="176"/>
      <c r="K4" s="175"/>
      <c r="M4" s="24" t="s">
        <v>314</v>
      </c>
      <c r="N4" s="24" t="s">
        <v>315</v>
      </c>
      <c r="O4" s="24" t="s">
        <v>316</v>
      </c>
      <c r="P4" s="24" t="s">
        <v>317</v>
      </c>
    </row>
    <row r="5" spans="1:16" ht="24" customHeight="1" x14ac:dyDescent="0.15">
      <c r="A5" s="175"/>
      <c r="B5" s="181"/>
      <c r="C5" s="182" t="s">
        <v>318</v>
      </c>
      <c r="D5" s="183">
        <v>1125000</v>
      </c>
      <c r="E5" s="175"/>
      <c r="F5" s="176"/>
      <c r="G5" s="176"/>
      <c r="H5" s="176"/>
      <c r="I5" s="176"/>
      <c r="J5" s="176"/>
      <c r="K5" s="175"/>
      <c r="M5" s="184">
        <f>YEAR($D$8)</f>
        <v>2025</v>
      </c>
      <c r="N5" s="185">
        <f t="shared" ref="N5:N29" si="0">SUMPRODUCT(($M5=YEAR($C$17:$C$256))*$F$17:$F$256)</f>
        <v>42329.634830958035</v>
      </c>
      <c r="O5" s="185">
        <f t="shared" ref="O5:O29" si="1">SUMPRODUCT(($M5=YEAR($C$17:$C$256))*$H$17:$H$256)</f>
        <v>20273.42788087521</v>
      </c>
      <c r="P5" s="185">
        <f t="shared" ref="P5:P29" si="2">N5+O5</f>
        <v>62603.062711833249</v>
      </c>
    </row>
    <row r="6" spans="1:16" ht="24" customHeight="1" x14ac:dyDescent="0.15">
      <c r="A6" s="175"/>
      <c r="B6" s="186"/>
      <c r="C6" s="187" t="s">
        <v>319</v>
      </c>
      <c r="D6" s="188">
        <v>0.02</v>
      </c>
      <c r="E6" s="175"/>
      <c r="F6" s="176"/>
      <c r="G6" s="176"/>
      <c r="H6" s="176"/>
      <c r="I6" s="176"/>
      <c r="J6" s="176"/>
      <c r="K6" s="175"/>
      <c r="M6" s="184">
        <f t="shared" ref="M6:M29" si="3">M5+1</f>
        <v>2026</v>
      </c>
      <c r="N6" s="185">
        <f t="shared" si="0"/>
        <v>47070.768146896655</v>
      </c>
      <c r="O6" s="185">
        <f t="shared" si="1"/>
        <v>21223.482084194155</v>
      </c>
      <c r="P6" s="185">
        <f t="shared" si="2"/>
        <v>68294.250231090817</v>
      </c>
    </row>
    <row r="7" spans="1:16" ht="24" customHeight="1" x14ac:dyDescent="0.15">
      <c r="A7" s="175"/>
      <c r="B7" s="189"/>
      <c r="C7" s="190" t="s">
        <v>320</v>
      </c>
      <c r="D7" s="191">
        <v>20</v>
      </c>
      <c r="E7" s="175"/>
      <c r="F7" s="176"/>
      <c r="G7" s="176"/>
      <c r="H7" s="176"/>
      <c r="I7" s="176"/>
      <c r="J7" s="176"/>
      <c r="K7" s="175"/>
      <c r="M7" s="184">
        <f t="shared" si="3"/>
        <v>2027</v>
      </c>
      <c r="N7" s="185">
        <f t="shared" si="0"/>
        <v>48020.861273375107</v>
      </c>
      <c r="O7" s="185">
        <f t="shared" si="1"/>
        <v>20273.38895771571</v>
      </c>
      <c r="P7" s="185">
        <f t="shared" si="2"/>
        <v>68294.250231090817</v>
      </c>
    </row>
    <row r="8" spans="1:16" ht="24" customHeight="1" x14ac:dyDescent="0.15">
      <c r="A8" s="175"/>
      <c r="B8" s="181"/>
      <c r="C8" s="192" t="s">
        <v>321</v>
      </c>
      <c r="D8" s="193">
        <v>45658</v>
      </c>
      <c r="E8" s="175"/>
      <c r="F8" s="176"/>
      <c r="G8" s="176"/>
      <c r="H8" s="176"/>
      <c r="I8" s="176"/>
      <c r="J8" s="176"/>
      <c r="K8" s="175"/>
      <c r="M8" s="184">
        <f t="shared" si="3"/>
        <v>2028</v>
      </c>
      <c r="N8" s="185">
        <f t="shared" si="0"/>
        <v>48990.131417448945</v>
      </c>
      <c r="O8" s="185">
        <f t="shared" si="1"/>
        <v>19304.118813641875</v>
      </c>
      <c r="P8" s="185">
        <f t="shared" si="2"/>
        <v>68294.250231090817</v>
      </c>
    </row>
    <row r="9" spans="1:16" ht="9" customHeight="1" x14ac:dyDescent="0.15">
      <c r="A9" s="175"/>
      <c r="B9" s="194"/>
      <c r="C9" s="175"/>
      <c r="D9" s="175"/>
      <c r="E9" s="175"/>
      <c r="F9" s="175"/>
      <c r="G9" s="175"/>
      <c r="H9" s="175"/>
      <c r="I9" s="175"/>
      <c r="J9" s="175"/>
      <c r="K9" s="175"/>
      <c r="M9" s="184">
        <f t="shared" si="3"/>
        <v>2029</v>
      </c>
      <c r="N9" s="185">
        <f t="shared" si="0"/>
        <v>49978.965654862222</v>
      </c>
      <c r="O9" s="185">
        <f t="shared" si="1"/>
        <v>18315.284576228594</v>
      </c>
      <c r="P9" s="185">
        <f t="shared" si="2"/>
        <v>68294.250231090817</v>
      </c>
    </row>
    <row r="10" spans="1:16" ht="24" customHeight="1" x14ac:dyDescent="0.15">
      <c r="A10" s="175"/>
      <c r="B10" s="311" t="s">
        <v>322</v>
      </c>
      <c r="C10" s="311"/>
      <c r="D10" s="311"/>
      <c r="E10" s="175"/>
      <c r="F10" s="175"/>
      <c r="G10" s="175"/>
      <c r="H10" s="175"/>
      <c r="I10" s="175"/>
      <c r="J10" s="175"/>
      <c r="K10" s="175"/>
      <c r="M10" s="184">
        <f t="shared" si="3"/>
        <v>2030</v>
      </c>
      <c r="N10" s="185">
        <f t="shared" si="0"/>
        <v>50987.758874233514</v>
      </c>
      <c r="O10" s="185">
        <f t="shared" si="1"/>
        <v>17306.491356857317</v>
      </c>
      <c r="P10" s="185">
        <f t="shared" si="2"/>
        <v>68294.250231090831</v>
      </c>
    </row>
    <row r="11" spans="1:16" ht="24" customHeight="1" x14ac:dyDescent="0.15">
      <c r="A11" s="175"/>
      <c r="B11" s="181"/>
      <c r="C11" s="192" t="s">
        <v>323</v>
      </c>
      <c r="D11" s="195">
        <f>IFERROR(IF(LoanIsGood,MonthlyPayment,""), "")</f>
        <v>5691.1875192575681</v>
      </c>
      <c r="E11" s="175"/>
      <c r="F11" s="175"/>
      <c r="G11" s="175"/>
      <c r="H11" s="175"/>
      <c r="I11" s="175"/>
      <c r="J11" s="175"/>
      <c r="K11" s="175"/>
      <c r="M11" s="184">
        <f t="shared" si="3"/>
        <v>2031</v>
      </c>
      <c r="N11" s="185">
        <f t="shared" si="0"/>
        <v>52016.913934753662</v>
      </c>
      <c r="O11" s="185">
        <f t="shared" si="1"/>
        <v>16277.336296337162</v>
      </c>
      <c r="P11" s="185">
        <f t="shared" si="2"/>
        <v>68294.250231090817</v>
      </c>
    </row>
    <row r="12" spans="1:16" ht="24" customHeight="1" x14ac:dyDescent="0.15">
      <c r="A12" s="175"/>
      <c r="B12" s="189"/>
      <c r="C12" s="196" t="s">
        <v>324</v>
      </c>
      <c r="D12" s="197">
        <f>IFERROR(IF(LoanIsGood,LoanYears*12,""), "")</f>
        <v>240</v>
      </c>
      <c r="E12" s="175"/>
      <c r="F12" s="175"/>
      <c r="G12" s="175"/>
      <c r="H12" s="175"/>
      <c r="I12" s="175"/>
      <c r="J12" s="175"/>
      <c r="K12" s="175"/>
      <c r="M12" s="184">
        <f t="shared" si="3"/>
        <v>2032</v>
      </c>
      <c r="N12" s="185">
        <f t="shared" si="0"/>
        <v>53066.841827066775</v>
      </c>
      <c r="O12" s="185">
        <f t="shared" si="1"/>
        <v>15227.408404024054</v>
      </c>
      <c r="P12" s="185">
        <f t="shared" si="2"/>
        <v>68294.250231090831</v>
      </c>
    </row>
    <row r="13" spans="1:16" ht="24" customHeight="1" x14ac:dyDescent="0.15">
      <c r="A13" s="175"/>
      <c r="B13" s="181"/>
      <c r="C13" s="190" t="s">
        <v>325</v>
      </c>
      <c r="D13" s="198">
        <f>IFERROR(IF(LoanIsGood,TotalLoanCost-LoanAmount,""), "")</f>
        <v>240885.00462181633</v>
      </c>
      <c r="E13" s="175"/>
      <c r="F13" s="175"/>
      <c r="G13" s="175"/>
      <c r="H13" s="175"/>
      <c r="I13" s="175"/>
      <c r="J13" s="175"/>
      <c r="K13" s="175"/>
      <c r="M13" s="184">
        <f t="shared" si="3"/>
        <v>2033</v>
      </c>
      <c r="N13" s="185">
        <f t="shared" si="0"/>
        <v>54137.961837398259</v>
      </c>
      <c r="O13" s="185">
        <f t="shared" si="1"/>
        <v>14156.288393692565</v>
      </c>
      <c r="P13" s="185">
        <f t="shared" si="2"/>
        <v>68294.250231090817</v>
      </c>
    </row>
    <row r="14" spans="1:16" ht="24" customHeight="1" x14ac:dyDescent="0.15">
      <c r="A14" s="175"/>
      <c r="B14" s="186"/>
      <c r="C14" s="192" t="s">
        <v>326</v>
      </c>
      <c r="D14" s="198">
        <f>IFERROR(IF(LoanIsGood,MonthlyPayment*NumberOfPayments,""), "")</f>
        <v>1365885.0046218163</v>
      </c>
      <c r="E14" s="175"/>
      <c r="F14" s="175"/>
      <c r="G14" s="175"/>
      <c r="H14" s="175"/>
      <c r="I14" s="175"/>
      <c r="J14" s="175"/>
      <c r="K14" s="175"/>
      <c r="M14" s="184">
        <f t="shared" si="3"/>
        <v>2034</v>
      </c>
      <c r="N14" s="185">
        <f t="shared" si="0"/>
        <v>55230.701714995841</v>
      </c>
      <c r="O14" s="185">
        <f t="shared" si="1"/>
        <v>13063.548516094976</v>
      </c>
      <c r="P14" s="185">
        <f t="shared" si="2"/>
        <v>68294.250231090817</v>
      </c>
    </row>
    <row r="15" spans="1:16" ht="24" customHeight="1" x14ac:dyDescent="0.15">
      <c r="A15" s="175"/>
      <c r="B15" s="194"/>
      <c r="C15" s="199" t="s">
        <v>327</v>
      </c>
      <c r="D15" s="200">
        <f ca="1">IFERROR(LOOKUP(2,1/($C$17:$C$256&lt;=TODAY()),$J$17:$J$256),D5)</f>
        <v>1055326.7924950442</v>
      </c>
      <c r="E15" s="175"/>
      <c r="F15" s="175"/>
      <c r="G15" s="175"/>
      <c r="H15" s="175"/>
      <c r="I15" s="175"/>
      <c r="J15" s="175"/>
      <c r="K15" s="175"/>
      <c r="M15" s="184">
        <f t="shared" si="3"/>
        <v>2035</v>
      </c>
      <c r="N15" s="185">
        <f t="shared" si="0"/>
        <v>56345.497842950223</v>
      </c>
      <c r="O15" s="185">
        <f t="shared" si="1"/>
        <v>11948.752388140592</v>
      </c>
      <c r="P15" s="185">
        <f t="shared" si="2"/>
        <v>68294.250231090817</v>
      </c>
    </row>
    <row r="16" spans="1:16" ht="40.5" customHeight="1" x14ac:dyDescent="0.15">
      <c r="A16" s="175"/>
      <c r="B16" s="24" t="s">
        <v>328</v>
      </c>
      <c r="C16" s="24" t="s">
        <v>329</v>
      </c>
      <c r="D16" s="24" t="s">
        <v>330</v>
      </c>
      <c r="E16" s="24" t="s">
        <v>331</v>
      </c>
      <c r="F16" s="24" t="s">
        <v>332</v>
      </c>
      <c r="G16" s="24" t="s">
        <v>333</v>
      </c>
      <c r="H16" s="24" t="s">
        <v>334</v>
      </c>
      <c r="I16" s="24" t="s">
        <v>335</v>
      </c>
      <c r="J16" s="24" t="s">
        <v>336</v>
      </c>
      <c r="K16" s="175"/>
      <c r="M16" s="184">
        <f t="shared" si="3"/>
        <v>2036</v>
      </c>
      <c r="N16" s="185">
        <f t="shared" si="0"/>
        <v>57482.795412463587</v>
      </c>
      <c r="O16" s="185">
        <f t="shared" si="1"/>
        <v>10811.454818627222</v>
      </c>
      <c r="P16" s="185">
        <f t="shared" si="2"/>
        <v>68294.250231090817</v>
      </c>
    </row>
    <row r="17" spans="1:18" ht="19.5" customHeight="1" x14ac:dyDescent="0.15">
      <c r="A17" s="175"/>
      <c r="B17" s="201">
        <f>IFERROR(IF(LoanIsNotPaid*LoanIsGood,PaymentNumber,""), "")</f>
        <v>1</v>
      </c>
      <c r="C17" s="202">
        <f>IFERROR(IF(LoanIsNotPaid*LoanIsGood,PaymentDate,LoanStartDate), LoanStartDate)</f>
        <v>45689</v>
      </c>
      <c r="D17" s="203">
        <f>IFERROR(IF(LoanIsNotPaid*LoanIsGood,LoanValue,""), "")</f>
        <v>1125000</v>
      </c>
      <c r="E17" s="203">
        <f>IFERROR(IF(LoanIsNotPaid*LoanIsGood,MonthlyPayment,0), 0)</f>
        <v>5691.1875192575681</v>
      </c>
      <c r="F17" s="203">
        <f>IFERROR(IF(LoanIsNotPaid*LoanIsGood,Principal,0), 0)</f>
        <v>3816.1875192575681</v>
      </c>
      <c r="G17" s="203">
        <f>SUM($F$17:F17)</f>
        <v>3816.1875192575681</v>
      </c>
      <c r="H17" s="203">
        <f>IFERROR(IF(LoanIsNotPaid*LoanIsGood,InterestAmt,0), 0)</f>
        <v>1875.0000000000002</v>
      </c>
      <c r="I17" s="203">
        <f>SUM($H$17:H17)</f>
        <v>1875.0000000000002</v>
      </c>
      <c r="J17" s="203">
        <f>IFERROR(IF(LoanIsNotPaid*LoanIsGood,EndingBalance,0), 0)</f>
        <v>1121183.8124807423</v>
      </c>
      <c r="K17" s="175"/>
      <c r="M17" s="204">
        <f t="shared" si="3"/>
        <v>2037</v>
      </c>
      <c r="N17" s="67">
        <f t="shared" si="0"/>
        <v>58643.048600635739</v>
      </c>
      <c r="O17" s="67">
        <f t="shared" si="1"/>
        <v>9651.2016304550853</v>
      </c>
      <c r="P17" s="67">
        <f t="shared" si="2"/>
        <v>68294.250231090817</v>
      </c>
      <c r="R17" s="205"/>
    </row>
    <row r="18" spans="1:18" ht="20.25" customHeight="1" x14ac:dyDescent="0.15">
      <c r="A18" s="175"/>
      <c r="B18" s="201">
        <f>IFERROR(IF(LoanIsNotPaid*LoanIsGood,PaymentNumber,""), "")</f>
        <v>2</v>
      </c>
      <c r="C18" s="202">
        <f>IFERROR(IF(LoanIsNotPaid*LoanIsGood,PaymentDate,LoanStartDate), LoanStartDate)</f>
        <v>45717</v>
      </c>
      <c r="D18" s="203">
        <f>IFERROR(IF(LoanIsNotPaid*LoanIsGood,LoanValue,""), "")</f>
        <v>1121183.8124807423</v>
      </c>
      <c r="E18" s="203">
        <f>IFERROR(IF(LoanIsNotPaid*LoanIsGood,MonthlyPayment,0), 0)</f>
        <v>5691.1875192575681</v>
      </c>
      <c r="F18" s="203">
        <f>IFERROR(IF(LoanIsNotPaid*LoanIsGood,Principal,0), 0)</f>
        <v>3822.5478317896636</v>
      </c>
      <c r="G18" s="203">
        <f>SUM($F$17:F18)</f>
        <v>7638.7353510472312</v>
      </c>
      <c r="H18" s="203">
        <f>IFERROR(IF(LoanIsNotPaid*LoanIsGood,InterestAmt,0), 0)</f>
        <v>1868.639687467904</v>
      </c>
      <c r="I18" s="203">
        <f>SUM($H$17:H18)</f>
        <v>3743.639687467904</v>
      </c>
      <c r="J18" s="203">
        <f>IFERROR(IF(LoanIsNotPaid*LoanIsGood,EndingBalance,0), 0)</f>
        <v>1117361.2646489525</v>
      </c>
      <c r="K18" s="175"/>
      <c r="M18" s="204">
        <f t="shared" si="3"/>
        <v>2038</v>
      </c>
      <c r="N18" s="67">
        <f t="shared" si="0"/>
        <v>59826.720751838533</v>
      </c>
      <c r="O18" s="67">
        <f t="shared" si="1"/>
        <v>8467.5294792522836</v>
      </c>
      <c r="P18" s="67">
        <f t="shared" si="2"/>
        <v>68294.250231090817</v>
      </c>
    </row>
    <row r="19" spans="1:18" ht="20.25" customHeight="1" x14ac:dyDescent="0.15">
      <c r="A19" s="175"/>
      <c r="B19" s="201">
        <f>IFERROR(IF(LoanIsNotPaid*LoanIsGood,PaymentNumber,""), "")</f>
        <v>3</v>
      </c>
      <c r="C19" s="202">
        <f>IFERROR(IF(LoanIsNotPaid*LoanIsGood,PaymentDate,LoanStartDate), LoanStartDate)</f>
        <v>45748</v>
      </c>
      <c r="D19" s="203">
        <f>IFERROR(IF(LoanIsNotPaid*LoanIsGood,LoanValue,""), "")</f>
        <v>1117361.2646489525</v>
      </c>
      <c r="E19" s="203">
        <f>IFERROR(IF(LoanIsNotPaid*LoanIsGood,MonthlyPayment,0), 0)</f>
        <v>5691.1875192575681</v>
      </c>
      <c r="F19" s="203">
        <f>IFERROR(IF(LoanIsNotPaid*LoanIsGood,Principal,0), 0)</f>
        <v>3828.9187448426464</v>
      </c>
      <c r="G19" s="203">
        <f>SUM($F$17:F19)</f>
        <v>11467.654095889877</v>
      </c>
      <c r="H19" s="203">
        <f>IFERROR(IF(LoanIsNotPaid*LoanIsGood,InterestAmt,0), 0)</f>
        <v>1862.2687744149214</v>
      </c>
      <c r="I19" s="203">
        <f>SUM($H$17:H19)</f>
        <v>5605.9084618828256</v>
      </c>
      <c r="J19" s="203">
        <f>IFERROR(IF(LoanIsNotPaid*LoanIsGood,EndingBalance,0), 0)</f>
        <v>1113532.34590411</v>
      </c>
      <c r="K19" s="175"/>
      <c r="M19" s="204">
        <f t="shared" si="3"/>
        <v>2039</v>
      </c>
      <c r="N19" s="67">
        <f t="shared" si="0"/>
        <v>61034.284562751491</v>
      </c>
      <c r="O19" s="67">
        <f t="shared" si="1"/>
        <v>7259.9656683393205</v>
      </c>
      <c r="P19" s="67">
        <f t="shared" si="2"/>
        <v>68294.250231090817</v>
      </c>
    </row>
    <row r="20" spans="1:18" ht="20.25" customHeight="1" x14ac:dyDescent="0.15">
      <c r="A20" s="175"/>
      <c r="B20" s="201">
        <f>IFERROR(IF(LoanIsNotPaid*LoanIsGood,PaymentNumber,""), "")</f>
        <v>4</v>
      </c>
      <c r="C20" s="202">
        <f>IFERROR(IF(LoanIsNotPaid*LoanIsGood,PaymentDate,LoanStartDate), LoanStartDate)</f>
        <v>45778</v>
      </c>
      <c r="D20" s="203">
        <f>IFERROR(IF(LoanIsNotPaid*LoanIsGood,LoanValue,""), "")</f>
        <v>1113532.34590411</v>
      </c>
      <c r="E20" s="203">
        <f>IFERROR(IF(LoanIsNotPaid*LoanIsGood,MonthlyPayment,0), 0)</f>
        <v>5691.1875192575681</v>
      </c>
      <c r="F20" s="203">
        <f>IFERROR(IF(LoanIsNotPaid*LoanIsGood,Principal,0), 0)</f>
        <v>3835.3002760840504</v>
      </c>
      <c r="G20" s="203">
        <f>SUM($F$17:F20)</f>
        <v>15302.954371973927</v>
      </c>
      <c r="H20" s="203">
        <f>IFERROR(IF(LoanIsNotPaid*LoanIsGood,InterestAmt,0), 0)</f>
        <v>1855.8872431735172</v>
      </c>
      <c r="I20" s="203">
        <f>SUM($H$17:H20)</f>
        <v>7461.7957050563427</v>
      </c>
      <c r="J20" s="203">
        <f>IFERROR(IF(LoanIsNotPaid*LoanIsGood,EndingBalance,0), 0)</f>
        <v>1109697.0456280254</v>
      </c>
      <c r="K20" s="175"/>
      <c r="M20" s="204">
        <f t="shared" si="3"/>
        <v>2040</v>
      </c>
      <c r="N20" s="67">
        <f t="shared" si="0"/>
        <v>62266.222271132036</v>
      </c>
      <c r="O20" s="67">
        <f t="shared" si="1"/>
        <v>6028.0279599587793</v>
      </c>
      <c r="P20" s="67">
        <f t="shared" si="2"/>
        <v>68294.250231090817</v>
      </c>
    </row>
    <row r="21" spans="1:18" ht="20.25" customHeight="1" x14ac:dyDescent="0.15">
      <c r="A21" s="175"/>
      <c r="B21" s="201">
        <f>IFERROR(IF(LoanIsNotPaid*LoanIsGood,PaymentNumber,""), "")</f>
        <v>5</v>
      </c>
      <c r="C21" s="202">
        <f>IFERROR(IF(LoanIsNotPaid*LoanIsGood,PaymentDate,LoanStartDate), LoanStartDate)</f>
        <v>45809</v>
      </c>
      <c r="D21" s="203">
        <f>IFERROR(IF(LoanIsNotPaid*LoanIsGood,LoanValue,""), "")</f>
        <v>1109697.0456280254</v>
      </c>
      <c r="E21" s="203">
        <f>IFERROR(IF(LoanIsNotPaid*LoanIsGood,MonthlyPayment,0), 0)</f>
        <v>5691.1875192575681</v>
      </c>
      <c r="F21" s="203">
        <f>IFERROR(IF(LoanIsNotPaid*LoanIsGood,Principal,0), 0)</f>
        <v>3841.6924432108576</v>
      </c>
      <c r="G21" s="203">
        <f>SUM($F$17:F21)</f>
        <v>19144.646815184784</v>
      </c>
      <c r="H21" s="203">
        <f>IFERROR(IF(LoanIsNotPaid*LoanIsGood,InterestAmt,0), 0)</f>
        <v>1849.4950760467104</v>
      </c>
      <c r="I21" s="203">
        <f>SUM($H$17:H21)</f>
        <v>9311.2907811030527</v>
      </c>
      <c r="J21" s="203">
        <f>IFERROR(IF(LoanIsNotPaid*LoanIsGood,EndingBalance,0), 0)</f>
        <v>1105855.3531848146</v>
      </c>
      <c r="K21" s="175"/>
      <c r="M21" s="204">
        <f t="shared" si="3"/>
        <v>2041</v>
      </c>
      <c r="N21" s="67">
        <f t="shared" si="0"/>
        <v>63523.025848395984</v>
      </c>
      <c r="O21" s="67">
        <f t="shared" si="1"/>
        <v>4771.2243826948306</v>
      </c>
      <c r="P21" s="67">
        <f t="shared" si="2"/>
        <v>68294.250231090817</v>
      </c>
    </row>
    <row r="22" spans="1:18" ht="20.25" customHeight="1" x14ac:dyDescent="0.15">
      <c r="A22" s="175"/>
      <c r="B22" s="201">
        <f>IFERROR(IF(LoanIsNotPaid*LoanIsGood,PaymentNumber,""), "")</f>
        <v>6</v>
      </c>
      <c r="C22" s="202">
        <f>IFERROR(IF(LoanIsNotPaid*LoanIsGood,PaymentDate,LoanStartDate), LoanStartDate)</f>
        <v>45839</v>
      </c>
      <c r="D22" s="203">
        <f>IFERROR(IF(LoanIsNotPaid*LoanIsGood,LoanValue,""), "")</f>
        <v>1105855.3531848146</v>
      </c>
      <c r="E22" s="203">
        <f>IFERROR(IF(LoanIsNotPaid*LoanIsGood,MonthlyPayment,0), 0)</f>
        <v>5691.1875192575681</v>
      </c>
      <c r="F22" s="203">
        <f>IFERROR(IF(LoanIsNotPaid*LoanIsGood,Principal,0), 0)</f>
        <v>3848.0952639495422</v>
      </c>
      <c r="G22" s="203">
        <f>SUM($F$17:F22)</f>
        <v>22992.742079134325</v>
      </c>
      <c r="H22" s="203">
        <f>IFERROR(IF(LoanIsNotPaid*LoanIsGood,InterestAmt,0), 0)</f>
        <v>1843.0922553080256</v>
      </c>
      <c r="I22" s="203">
        <f>SUM($H$17:H22)</f>
        <v>11154.383036411078</v>
      </c>
      <c r="J22" s="203">
        <f>IFERROR(IF(LoanIsNotPaid*LoanIsGood,EndingBalance,0), 0)</f>
        <v>1102007.257920865</v>
      </c>
      <c r="K22" s="175"/>
      <c r="M22" s="204">
        <f t="shared" si="3"/>
        <v>2042</v>
      </c>
      <c r="N22" s="67">
        <f t="shared" si="0"/>
        <v>64805.19719608521</v>
      </c>
      <c r="O22" s="67">
        <f t="shared" si="1"/>
        <v>3489.0530350056051</v>
      </c>
      <c r="P22" s="67">
        <f t="shared" si="2"/>
        <v>68294.250231090817</v>
      </c>
    </row>
    <row r="23" spans="1:18" ht="20.25" customHeight="1" x14ac:dyDescent="0.15">
      <c r="A23" s="175"/>
      <c r="B23" s="201">
        <f>IFERROR(IF(LoanIsNotPaid*LoanIsGood,PaymentNumber,""), "")</f>
        <v>7</v>
      </c>
      <c r="C23" s="202">
        <f>IFERROR(IF(LoanIsNotPaid*LoanIsGood,PaymentDate,LoanStartDate), LoanStartDate)</f>
        <v>45870</v>
      </c>
      <c r="D23" s="203">
        <f>IFERROR(IF(LoanIsNotPaid*LoanIsGood,LoanValue,""), "")</f>
        <v>1102007.257920865</v>
      </c>
      <c r="E23" s="203">
        <f>IFERROR(IF(LoanIsNotPaid*LoanIsGood,MonthlyPayment,0), 0)</f>
        <v>5691.1875192575681</v>
      </c>
      <c r="F23" s="203">
        <f>IFERROR(IF(LoanIsNotPaid*LoanIsGood,Principal,0), 0)</f>
        <v>3854.5087560561246</v>
      </c>
      <c r="G23" s="203">
        <f>SUM($F$17:F23)</f>
        <v>26847.250835190451</v>
      </c>
      <c r="H23" s="203">
        <f>IFERROR(IF(LoanIsNotPaid*LoanIsGood,InterestAmt,0), 0)</f>
        <v>1836.678763201443</v>
      </c>
      <c r="I23" s="203">
        <f>SUM($H$17:H23)</f>
        <v>12991.061799612522</v>
      </c>
      <c r="J23" s="203">
        <f>IFERROR(IF(LoanIsNotPaid*LoanIsGood,EndingBalance,0), 0)</f>
        <v>1098152.7491648088</v>
      </c>
      <c r="K23" s="175"/>
      <c r="M23" s="204">
        <f t="shared" si="3"/>
        <v>2043</v>
      </c>
      <c r="N23" s="67">
        <f t="shared" si="0"/>
        <v>66113.248346300825</v>
      </c>
      <c r="O23" s="67">
        <f t="shared" si="1"/>
        <v>2181.0018847899892</v>
      </c>
      <c r="P23" s="67">
        <f t="shared" si="2"/>
        <v>68294.250231090817</v>
      </c>
    </row>
    <row r="24" spans="1:18" ht="20.25" customHeight="1" x14ac:dyDescent="0.15">
      <c r="A24" s="175"/>
      <c r="B24" s="201">
        <f>IFERROR(IF(LoanIsNotPaid*LoanIsGood,PaymentNumber,""), "")</f>
        <v>8</v>
      </c>
      <c r="C24" s="202">
        <f>IFERROR(IF(LoanIsNotPaid*LoanIsGood,PaymentDate,LoanStartDate), LoanStartDate)</f>
        <v>45901</v>
      </c>
      <c r="D24" s="203">
        <f>IFERROR(IF(LoanIsNotPaid*LoanIsGood,LoanValue,""), "")</f>
        <v>1098152.7491648088</v>
      </c>
      <c r="E24" s="203">
        <f>IFERROR(IF(LoanIsNotPaid*LoanIsGood,MonthlyPayment,0), 0)</f>
        <v>5691.1875192575681</v>
      </c>
      <c r="F24" s="203">
        <f>IFERROR(IF(LoanIsNotPaid*LoanIsGood,Principal,0), 0)</f>
        <v>3860.9329373162182</v>
      </c>
      <c r="G24" s="203">
        <f>SUM($F$17:F24)</f>
        <v>30708.183772506669</v>
      </c>
      <c r="H24" s="203">
        <f>IFERROR(IF(LoanIsNotPaid*LoanIsGood,InterestAmt,0), 0)</f>
        <v>1830.2545819413497</v>
      </c>
      <c r="I24" s="203">
        <f>SUM($H$17:H24)</f>
        <v>14821.316381553872</v>
      </c>
      <c r="J24" s="203">
        <f>IFERROR(IF(LoanIsNotPaid*LoanIsGood,EndingBalance,0), 0)</f>
        <v>1094291.8162274919</v>
      </c>
      <c r="K24" s="175"/>
      <c r="M24" s="204">
        <f t="shared" si="3"/>
        <v>2044</v>
      </c>
      <c r="N24" s="67">
        <f t="shared" si="0"/>
        <v>67447.701666181994</v>
      </c>
      <c r="O24" s="67">
        <f t="shared" si="1"/>
        <v>846.54856490882412</v>
      </c>
      <c r="P24" s="67">
        <f t="shared" si="2"/>
        <v>68294.250231090817</v>
      </c>
    </row>
    <row r="25" spans="1:18" ht="20.25" customHeight="1" x14ac:dyDescent="0.15">
      <c r="A25" s="175"/>
      <c r="B25" s="201">
        <f>IFERROR(IF(LoanIsNotPaid*LoanIsGood,PaymentNumber,""), "")</f>
        <v>9</v>
      </c>
      <c r="C25" s="202">
        <f>IFERROR(IF(LoanIsNotPaid*LoanIsGood,PaymentDate,LoanStartDate), LoanStartDate)</f>
        <v>45931</v>
      </c>
      <c r="D25" s="203">
        <f>IFERROR(IF(LoanIsNotPaid*LoanIsGood,LoanValue,""), "")</f>
        <v>1094291.8162274919</v>
      </c>
      <c r="E25" s="203">
        <f>IFERROR(IF(LoanIsNotPaid*LoanIsGood,MonthlyPayment,0), 0)</f>
        <v>5691.1875192575681</v>
      </c>
      <c r="F25" s="203">
        <f>IFERROR(IF(LoanIsNotPaid*LoanIsGood,Principal,0), 0)</f>
        <v>3867.3678255450791</v>
      </c>
      <c r="G25" s="203">
        <f>SUM($F$17:F25)</f>
        <v>34575.551598051745</v>
      </c>
      <c r="H25" s="203">
        <f>IFERROR(IF(LoanIsNotPaid*LoanIsGood,InterestAmt,0), 0)</f>
        <v>1823.819693712489</v>
      </c>
      <c r="I25" s="203">
        <f>SUM($H$17:H25)</f>
        <v>16645.13607526636</v>
      </c>
      <c r="J25" s="203">
        <f>IFERROR(IF(LoanIsNotPaid*LoanIsGood,EndingBalance,0), 0)</f>
        <v>1090424.4484019473</v>
      </c>
      <c r="K25" s="175"/>
      <c r="M25" s="204">
        <f t="shared" si="3"/>
        <v>2045</v>
      </c>
      <c r="N25" s="67">
        <f t="shared" si="0"/>
        <v>5681.717989275443</v>
      </c>
      <c r="O25" s="67">
        <f t="shared" si="1"/>
        <v>9.4695299821257386</v>
      </c>
      <c r="P25" s="67">
        <f t="shared" si="2"/>
        <v>5691.187519257569</v>
      </c>
    </row>
    <row r="26" spans="1:18" ht="20.25" customHeight="1" x14ac:dyDescent="0.15">
      <c r="A26" s="175"/>
      <c r="B26" s="201">
        <f>IFERROR(IF(LoanIsNotPaid*LoanIsGood,PaymentNumber,""), "")</f>
        <v>10</v>
      </c>
      <c r="C26" s="202">
        <f>IFERROR(IF(LoanIsNotPaid*LoanIsGood,PaymentDate,LoanStartDate), LoanStartDate)</f>
        <v>45962</v>
      </c>
      <c r="D26" s="203">
        <f>IFERROR(IF(LoanIsNotPaid*LoanIsGood,LoanValue,""), "")</f>
        <v>1090424.4484019473</v>
      </c>
      <c r="E26" s="203">
        <f>IFERROR(IF(LoanIsNotPaid*LoanIsGood,MonthlyPayment,0), 0)</f>
        <v>5691.1875192575681</v>
      </c>
      <c r="F26" s="203">
        <f>IFERROR(IF(LoanIsNotPaid*LoanIsGood,Principal,0), 0)</f>
        <v>3873.8134385876538</v>
      </c>
      <c r="G26" s="203">
        <f>SUM($F$17:F26)</f>
        <v>38449.365036639399</v>
      </c>
      <c r="H26" s="203">
        <f>IFERROR(IF(LoanIsNotPaid*LoanIsGood,InterestAmt,0), 0)</f>
        <v>1817.3740806699141</v>
      </c>
      <c r="I26" s="203">
        <f>SUM($H$17:H26)</f>
        <v>18462.510155936274</v>
      </c>
      <c r="J26" s="203">
        <f>IFERROR(IF(LoanIsNotPaid*LoanIsGood,EndingBalance,0), 0)</f>
        <v>1086550.6349633592</v>
      </c>
      <c r="K26" s="175"/>
      <c r="M26" s="204">
        <f t="shared" si="3"/>
        <v>2046</v>
      </c>
      <c r="N26" s="67">
        <f t="shared" si="0"/>
        <v>0</v>
      </c>
      <c r="O26" s="67">
        <f t="shared" si="1"/>
        <v>0</v>
      </c>
      <c r="P26" s="67">
        <f t="shared" si="2"/>
        <v>0</v>
      </c>
    </row>
    <row r="27" spans="1:18" ht="20.25" customHeight="1" x14ac:dyDescent="0.15">
      <c r="A27" s="175"/>
      <c r="B27" s="201">
        <f>IFERROR(IF(LoanIsNotPaid*LoanIsGood,PaymentNumber,""), "")</f>
        <v>11</v>
      </c>
      <c r="C27" s="202">
        <f>IFERROR(IF(LoanIsNotPaid*LoanIsGood,PaymentDate,LoanStartDate), LoanStartDate)</f>
        <v>45992</v>
      </c>
      <c r="D27" s="203">
        <f>IFERROR(IF(LoanIsNotPaid*LoanIsGood,LoanValue,""), "")</f>
        <v>1086550.6349633592</v>
      </c>
      <c r="E27" s="203">
        <f>IFERROR(IF(LoanIsNotPaid*LoanIsGood,MonthlyPayment,0), 0)</f>
        <v>5691.1875192575681</v>
      </c>
      <c r="F27" s="203">
        <f>IFERROR(IF(LoanIsNotPaid*LoanIsGood,Principal,0), 0)</f>
        <v>3880.2697943186336</v>
      </c>
      <c r="G27" s="203">
        <f>SUM($F$17:F27)</f>
        <v>42329.634830958035</v>
      </c>
      <c r="H27" s="203">
        <f>IFERROR(IF(LoanIsNotPaid*LoanIsGood,InterestAmt,0), 0)</f>
        <v>1810.9177249389345</v>
      </c>
      <c r="I27" s="203">
        <f>SUM($H$17:H27)</f>
        <v>20273.42788087521</v>
      </c>
      <c r="J27" s="203">
        <f>IFERROR(IF(LoanIsNotPaid*LoanIsGood,EndingBalance,0), 0)</f>
        <v>1082670.3651690404</v>
      </c>
      <c r="K27" s="175"/>
      <c r="M27" s="204">
        <f t="shared" si="3"/>
        <v>2047</v>
      </c>
      <c r="N27" s="67">
        <f t="shared" si="0"/>
        <v>0</v>
      </c>
      <c r="O27" s="67">
        <f t="shared" si="1"/>
        <v>0</v>
      </c>
      <c r="P27" s="67">
        <f t="shared" si="2"/>
        <v>0</v>
      </c>
    </row>
    <row r="28" spans="1:18" ht="20.25" customHeight="1" x14ac:dyDescent="0.15">
      <c r="A28" s="175"/>
      <c r="B28" s="201">
        <f>IFERROR(IF(LoanIsNotPaid*LoanIsGood,PaymentNumber,""), "")</f>
        <v>12</v>
      </c>
      <c r="C28" s="202">
        <f>IFERROR(IF(LoanIsNotPaid*LoanIsGood,PaymentDate,LoanStartDate), LoanStartDate)</f>
        <v>46023</v>
      </c>
      <c r="D28" s="203">
        <f>IFERROR(IF(LoanIsNotPaid*LoanIsGood,LoanValue,""), "")</f>
        <v>1082670.3651690404</v>
      </c>
      <c r="E28" s="203">
        <f>IFERROR(IF(LoanIsNotPaid*LoanIsGood,MonthlyPayment,0), 0)</f>
        <v>5691.1875192575681</v>
      </c>
      <c r="F28" s="203">
        <f>IFERROR(IF(LoanIsNotPaid*LoanIsGood,Principal,0), 0)</f>
        <v>3886.7369106424976</v>
      </c>
      <c r="G28" s="203">
        <f>SUM($F$17:F28)</f>
        <v>46216.371741600531</v>
      </c>
      <c r="H28" s="203">
        <f>IFERROR(IF(LoanIsNotPaid*LoanIsGood,InterestAmt,0), 0)</f>
        <v>1804.4506086150702</v>
      </c>
      <c r="I28" s="203">
        <f>SUM($H$17:H28)</f>
        <v>22077.878489490278</v>
      </c>
      <c r="J28" s="203">
        <f>IFERROR(IF(LoanIsNotPaid*LoanIsGood,EndingBalance,0), 0)</f>
        <v>1078783.6282583978</v>
      </c>
      <c r="K28" s="175"/>
      <c r="M28" s="204">
        <f t="shared" si="3"/>
        <v>2048</v>
      </c>
      <c r="N28" s="67">
        <f t="shared" si="0"/>
        <v>0</v>
      </c>
      <c r="O28" s="67">
        <f t="shared" si="1"/>
        <v>0</v>
      </c>
      <c r="P28" s="67">
        <f t="shared" si="2"/>
        <v>0</v>
      </c>
    </row>
    <row r="29" spans="1:18" ht="20.25" customHeight="1" x14ac:dyDescent="0.15">
      <c r="A29" s="175"/>
      <c r="B29" s="201">
        <f>IFERROR(IF(LoanIsNotPaid*LoanIsGood,PaymentNumber,""), "")</f>
        <v>13</v>
      </c>
      <c r="C29" s="202">
        <f>IFERROR(IF(LoanIsNotPaid*LoanIsGood,PaymentDate,LoanStartDate), LoanStartDate)</f>
        <v>46054</v>
      </c>
      <c r="D29" s="203">
        <f>IFERROR(IF(LoanIsNotPaid*LoanIsGood,LoanValue,""), "")</f>
        <v>1078783.6282583978</v>
      </c>
      <c r="E29" s="203">
        <f>IFERROR(IF(LoanIsNotPaid*LoanIsGood,MonthlyPayment,0), 0)</f>
        <v>5691.1875192575681</v>
      </c>
      <c r="F29" s="203">
        <f>IFERROR(IF(LoanIsNotPaid*LoanIsGood,Principal,0), 0)</f>
        <v>3893.2148054935683</v>
      </c>
      <c r="G29" s="203">
        <f>SUM($F$17:F29)</f>
        <v>50109.586547094099</v>
      </c>
      <c r="H29" s="203">
        <f>IFERROR(IF(LoanIsNotPaid*LoanIsGood,InterestAmt,0), 0)</f>
        <v>1797.9727137639991</v>
      </c>
      <c r="I29" s="203">
        <f>SUM($H$17:H29)</f>
        <v>23875.851203254279</v>
      </c>
      <c r="J29" s="203">
        <f>IFERROR(IF(LoanIsNotPaid*LoanIsGood,EndingBalance,0), 0)</f>
        <v>1074890.4134529042</v>
      </c>
      <c r="K29" s="175"/>
      <c r="M29" s="204">
        <f t="shared" si="3"/>
        <v>2049</v>
      </c>
      <c r="N29" s="67">
        <f t="shared" si="0"/>
        <v>0</v>
      </c>
      <c r="O29" s="67">
        <f t="shared" si="1"/>
        <v>0</v>
      </c>
      <c r="P29" s="67">
        <f t="shared" si="2"/>
        <v>0</v>
      </c>
    </row>
    <row r="30" spans="1:18" ht="20.25" customHeight="1" x14ac:dyDescent="0.15">
      <c r="A30" s="175"/>
      <c r="B30" s="201">
        <f>IFERROR(IF(LoanIsNotPaid*LoanIsGood,PaymentNumber,""), "")</f>
        <v>14</v>
      </c>
      <c r="C30" s="202">
        <f>IFERROR(IF(LoanIsNotPaid*LoanIsGood,PaymentDate,LoanStartDate), LoanStartDate)</f>
        <v>46082</v>
      </c>
      <c r="D30" s="203">
        <f>IFERROR(IF(LoanIsNotPaid*LoanIsGood,LoanValue,""), "")</f>
        <v>1074890.4134529042</v>
      </c>
      <c r="E30" s="203">
        <f>IFERROR(IF(LoanIsNotPaid*LoanIsGood,MonthlyPayment,0), 0)</f>
        <v>5691.1875192575681</v>
      </c>
      <c r="F30" s="203">
        <f>IFERROR(IF(LoanIsNotPaid*LoanIsGood,Principal,0), 0)</f>
        <v>3899.7034968360576</v>
      </c>
      <c r="G30" s="203">
        <f>SUM($F$17:F30)</f>
        <v>54009.290043930159</v>
      </c>
      <c r="H30" s="203">
        <f>IFERROR(IF(LoanIsNotPaid*LoanIsGood,InterestAmt,0), 0)</f>
        <v>1791.4840224215097</v>
      </c>
      <c r="I30" s="203">
        <f>SUM($H$17:H30)</f>
        <v>25667.33522567579</v>
      </c>
      <c r="J30" s="203">
        <f>IFERROR(IF(LoanIsNotPaid*LoanIsGood,EndingBalance,0), 0)</f>
        <v>1070990.7099560676</v>
      </c>
      <c r="K30" s="175"/>
    </row>
    <row r="31" spans="1:18" ht="20.25" customHeight="1" x14ac:dyDescent="0.15">
      <c r="A31" s="175"/>
      <c r="B31" s="201">
        <f>IFERROR(IF(LoanIsNotPaid*LoanIsGood,PaymentNumber,""), "")</f>
        <v>15</v>
      </c>
      <c r="C31" s="202">
        <f>IFERROR(IF(LoanIsNotPaid*LoanIsGood,PaymentDate,LoanStartDate), LoanStartDate)</f>
        <v>46113</v>
      </c>
      <c r="D31" s="203">
        <f>IFERROR(IF(LoanIsNotPaid*LoanIsGood,LoanValue,""), "")</f>
        <v>1070990.7099560676</v>
      </c>
      <c r="E31" s="203">
        <f>IFERROR(IF(LoanIsNotPaid*LoanIsGood,MonthlyPayment,0), 0)</f>
        <v>5691.1875192575681</v>
      </c>
      <c r="F31" s="203">
        <f>IFERROR(IF(LoanIsNotPaid*LoanIsGood,Principal,0), 0)</f>
        <v>3906.2030026641182</v>
      </c>
      <c r="G31" s="203">
        <f>SUM($F$17:F31)</f>
        <v>57915.493046594274</v>
      </c>
      <c r="H31" s="203">
        <f>IFERROR(IF(LoanIsNotPaid*LoanIsGood,InterestAmt,0), 0)</f>
        <v>1784.9845165934505</v>
      </c>
      <c r="I31" s="203">
        <f>SUM($H$17:H31)</f>
        <v>27452.319742269239</v>
      </c>
      <c r="J31" s="203">
        <f>IFERROR(IF(LoanIsNotPaid*LoanIsGood,EndingBalance,0), 0)</f>
        <v>1067084.5069534036</v>
      </c>
      <c r="K31" s="175"/>
    </row>
    <row r="32" spans="1:18" ht="20.25" customHeight="1" x14ac:dyDescent="0.15">
      <c r="A32" s="175"/>
      <c r="B32" s="201">
        <f>IFERROR(IF(LoanIsNotPaid*LoanIsGood,PaymentNumber,""), "")</f>
        <v>16</v>
      </c>
      <c r="C32" s="202">
        <f>IFERROR(IF(LoanIsNotPaid*LoanIsGood,PaymentDate,LoanStartDate), LoanStartDate)</f>
        <v>46143</v>
      </c>
      <c r="D32" s="203">
        <f>IFERROR(IF(LoanIsNotPaid*LoanIsGood,LoanValue,""), "")</f>
        <v>1067084.5069534036</v>
      </c>
      <c r="E32" s="203">
        <f>IFERROR(IF(LoanIsNotPaid*LoanIsGood,MonthlyPayment,0), 0)</f>
        <v>5691.1875192575681</v>
      </c>
      <c r="F32" s="203">
        <f>IFERROR(IF(LoanIsNotPaid*LoanIsGood,Principal,0), 0)</f>
        <v>3912.713341001891</v>
      </c>
      <c r="G32" s="203">
        <f>SUM($F$17:F32)</f>
        <v>61828.206387596168</v>
      </c>
      <c r="H32" s="203">
        <f>IFERROR(IF(LoanIsNotPaid*LoanIsGood,InterestAmt,0), 0)</f>
        <v>1778.4741782556762</v>
      </c>
      <c r="I32" s="203">
        <f>SUM($H$17:H32)</f>
        <v>29230.793920524917</v>
      </c>
      <c r="J32" s="203">
        <f>IFERROR(IF(LoanIsNotPaid*LoanIsGood,EndingBalance,0), 0)</f>
        <v>1063171.7936124012</v>
      </c>
      <c r="K32" s="175"/>
    </row>
    <row r="33" spans="1:11" ht="20.25" customHeight="1" x14ac:dyDescent="0.15">
      <c r="A33" s="175"/>
      <c r="B33" s="201">
        <f>IFERROR(IF(LoanIsNotPaid*LoanIsGood,PaymentNumber,""), "")</f>
        <v>17</v>
      </c>
      <c r="C33" s="202">
        <f>IFERROR(IF(LoanIsNotPaid*LoanIsGood,PaymentDate,LoanStartDate), LoanStartDate)</f>
        <v>46174</v>
      </c>
      <c r="D33" s="203">
        <f>IFERROR(IF(LoanIsNotPaid*LoanIsGood,LoanValue,""), "")</f>
        <v>1063171.7936124012</v>
      </c>
      <c r="E33" s="203">
        <f>IFERROR(IF(LoanIsNotPaid*LoanIsGood,MonthlyPayment,0), 0)</f>
        <v>5691.1875192575681</v>
      </c>
      <c r="F33" s="203">
        <f>IFERROR(IF(LoanIsNotPaid*LoanIsGood,Principal,0), 0)</f>
        <v>3919.2345299035615</v>
      </c>
      <c r="G33" s="203">
        <f>SUM($F$17:F33)</f>
        <v>65747.440917499727</v>
      </c>
      <c r="H33" s="203">
        <f>IFERROR(IF(LoanIsNotPaid*LoanIsGood,InterestAmt,0), 0)</f>
        <v>1771.9529893540068</v>
      </c>
      <c r="I33" s="203">
        <f>SUM($H$17:H33)</f>
        <v>31002.746909878922</v>
      </c>
      <c r="J33" s="203">
        <f>IFERROR(IF(LoanIsNotPaid*LoanIsGood,EndingBalance,0), 0)</f>
        <v>1059252.5590824976</v>
      </c>
      <c r="K33" s="175"/>
    </row>
    <row r="34" spans="1:11" ht="20.25" customHeight="1" x14ac:dyDescent="0.15">
      <c r="A34" s="175"/>
      <c r="B34" s="201">
        <f>IFERROR(IF(LoanIsNotPaid*LoanIsGood,PaymentNumber,""), "")</f>
        <v>18</v>
      </c>
      <c r="C34" s="202">
        <f>IFERROR(IF(LoanIsNotPaid*LoanIsGood,PaymentDate,LoanStartDate), LoanStartDate)</f>
        <v>46204</v>
      </c>
      <c r="D34" s="203">
        <f>IFERROR(IF(LoanIsNotPaid*LoanIsGood,LoanValue,""), "")</f>
        <v>1059252.5590824976</v>
      </c>
      <c r="E34" s="203">
        <f>IFERROR(IF(LoanIsNotPaid*LoanIsGood,MonthlyPayment,0), 0)</f>
        <v>5691.1875192575681</v>
      </c>
      <c r="F34" s="203">
        <f>IFERROR(IF(LoanIsNotPaid*LoanIsGood,Principal,0), 0)</f>
        <v>3925.7665874534009</v>
      </c>
      <c r="G34" s="203">
        <f>SUM($F$17:F34)</f>
        <v>69673.207504953127</v>
      </c>
      <c r="H34" s="203">
        <f>IFERROR(IF(LoanIsNotPaid*LoanIsGood,InterestAmt,0), 0)</f>
        <v>1765.4209318041674</v>
      </c>
      <c r="I34" s="203">
        <f>SUM($H$17:H34)</f>
        <v>32768.167841683091</v>
      </c>
      <c r="J34" s="203">
        <f>IFERROR(IF(LoanIsNotPaid*LoanIsGood,EndingBalance,0), 0)</f>
        <v>1055326.7924950442</v>
      </c>
      <c r="K34" s="175"/>
    </row>
    <row r="35" spans="1:11" ht="20.25" customHeight="1" x14ac:dyDescent="0.15">
      <c r="A35" s="175"/>
      <c r="B35" s="201">
        <f>IFERROR(IF(LoanIsNotPaid*LoanIsGood,PaymentNumber,""), "")</f>
        <v>19</v>
      </c>
      <c r="C35" s="202">
        <f>IFERROR(IF(LoanIsNotPaid*LoanIsGood,PaymentDate,LoanStartDate), LoanStartDate)</f>
        <v>46235</v>
      </c>
      <c r="D35" s="203">
        <f>IFERROR(IF(LoanIsNotPaid*LoanIsGood,LoanValue,""), "")</f>
        <v>1055326.7924950442</v>
      </c>
      <c r="E35" s="203">
        <f>IFERROR(IF(LoanIsNotPaid*LoanIsGood,MonthlyPayment,0), 0)</f>
        <v>5691.1875192575681</v>
      </c>
      <c r="F35" s="203">
        <f>IFERROR(IF(LoanIsNotPaid*LoanIsGood,Principal,0), 0)</f>
        <v>3932.3095317658235</v>
      </c>
      <c r="G35" s="203">
        <f>SUM($F$17:F35)</f>
        <v>73605.517036718957</v>
      </c>
      <c r="H35" s="203">
        <f>IFERROR(IF(LoanIsNotPaid*LoanIsGood,InterestAmt,0), 0)</f>
        <v>1758.877987491745</v>
      </c>
      <c r="I35" s="203">
        <f>SUM($H$17:H35)</f>
        <v>34527.045829174836</v>
      </c>
      <c r="J35" s="203">
        <f>IFERROR(IF(LoanIsNotPaid*LoanIsGood,EndingBalance,0), 0)</f>
        <v>1051394.482963278</v>
      </c>
      <c r="K35" s="175"/>
    </row>
    <row r="36" spans="1:11" ht="20.25" customHeight="1" x14ac:dyDescent="0.15">
      <c r="A36" s="175"/>
      <c r="B36" s="201">
        <f>IFERROR(IF(LoanIsNotPaid*LoanIsGood,PaymentNumber,""), "")</f>
        <v>20</v>
      </c>
      <c r="C36" s="202">
        <f>IFERROR(IF(LoanIsNotPaid*LoanIsGood,PaymentDate,LoanStartDate), LoanStartDate)</f>
        <v>46266</v>
      </c>
      <c r="D36" s="203">
        <f>IFERROR(IF(LoanIsNotPaid*LoanIsGood,LoanValue,""), "")</f>
        <v>1051394.482963278</v>
      </c>
      <c r="E36" s="203">
        <f>IFERROR(IF(LoanIsNotPaid*LoanIsGood,MonthlyPayment,0), 0)</f>
        <v>5691.1875192575681</v>
      </c>
      <c r="F36" s="203">
        <f>IFERROR(IF(LoanIsNotPaid*LoanIsGood,Principal,0), 0)</f>
        <v>3938.8633809854327</v>
      </c>
      <c r="G36" s="203">
        <f>SUM($F$17:F36)</f>
        <v>77544.380417704393</v>
      </c>
      <c r="H36" s="203">
        <f>IFERROR(IF(LoanIsNotPaid*LoanIsGood,InterestAmt,0), 0)</f>
        <v>1752.3241382721355</v>
      </c>
      <c r="I36" s="203">
        <f>SUM($H$17:H36)</f>
        <v>36279.369967446975</v>
      </c>
      <c r="J36" s="203">
        <f>IFERROR(IF(LoanIsNotPaid*LoanIsGood,EndingBalance,0), 0)</f>
        <v>1047455.6195822926</v>
      </c>
      <c r="K36" s="175"/>
    </row>
    <row r="37" spans="1:11" ht="20.25" customHeight="1" x14ac:dyDescent="0.15">
      <c r="A37" s="175"/>
      <c r="B37" s="201">
        <f>IFERROR(IF(LoanIsNotPaid*LoanIsGood,PaymentNumber,""), "")</f>
        <v>21</v>
      </c>
      <c r="C37" s="202">
        <f>IFERROR(IF(LoanIsNotPaid*LoanIsGood,PaymentDate,LoanStartDate), LoanStartDate)</f>
        <v>46296</v>
      </c>
      <c r="D37" s="203">
        <f>IFERROR(IF(LoanIsNotPaid*LoanIsGood,LoanValue,""), "")</f>
        <v>1047455.6195822926</v>
      </c>
      <c r="E37" s="203">
        <f>IFERROR(IF(LoanIsNotPaid*LoanIsGood,MonthlyPayment,0), 0)</f>
        <v>5691.1875192575681</v>
      </c>
      <c r="F37" s="203">
        <f>IFERROR(IF(LoanIsNotPaid*LoanIsGood,Principal,0), 0)</f>
        <v>3945.4281532870755</v>
      </c>
      <c r="G37" s="203">
        <f>SUM($F$17:F37)</f>
        <v>81489.808570991474</v>
      </c>
      <c r="H37" s="203">
        <f>IFERROR(IF(LoanIsNotPaid*LoanIsGood,InterestAmt,0), 0)</f>
        <v>1745.759365970493</v>
      </c>
      <c r="I37" s="203">
        <f>SUM($H$17:H37)</f>
        <v>38025.12933341747</v>
      </c>
      <c r="J37" s="203">
        <f>IFERROR(IF(LoanIsNotPaid*LoanIsGood,EndingBalance,0), 0)</f>
        <v>1043510.1914290052</v>
      </c>
      <c r="K37" s="175"/>
    </row>
    <row r="38" spans="1:11" ht="20.25" customHeight="1" x14ac:dyDescent="0.15">
      <c r="A38" s="175"/>
      <c r="B38" s="201">
        <f>IFERROR(IF(LoanIsNotPaid*LoanIsGood,PaymentNumber,""), "")</f>
        <v>22</v>
      </c>
      <c r="C38" s="202">
        <f>IFERROR(IF(LoanIsNotPaid*LoanIsGood,PaymentDate,LoanStartDate), LoanStartDate)</f>
        <v>46327</v>
      </c>
      <c r="D38" s="203">
        <f>IFERROR(IF(LoanIsNotPaid*LoanIsGood,LoanValue,""), "")</f>
        <v>1043510.1914290052</v>
      </c>
      <c r="E38" s="203">
        <f>IFERROR(IF(LoanIsNotPaid*LoanIsGood,MonthlyPayment,0), 0)</f>
        <v>5691.1875192575681</v>
      </c>
      <c r="F38" s="203">
        <f>IFERROR(IF(LoanIsNotPaid*LoanIsGood,Principal,0), 0)</f>
        <v>3952.0038668758866</v>
      </c>
      <c r="G38" s="203">
        <f>SUM($F$17:F38)</f>
        <v>85441.812437867367</v>
      </c>
      <c r="H38" s="203">
        <f>IFERROR(IF(LoanIsNotPaid*LoanIsGood,InterestAmt,0), 0)</f>
        <v>1739.1836523816812</v>
      </c>
      <c r="I38" s="203">
        <f>SUM($H$17:H38)</f>
        <v>39764.312985799152</v>
      </c>
      <c r="J38" s="203">
        <f>IFERROR(IF(LoanIsNotPaid*LoanIsGood,EndingBalance,0), 0)</f>
        <v>1039558.1875621293</v>
      </c>
      <c r="K38" s="175"/>
    </row>
    <row r="39" spans="1:11" ht="20.25" customHeight="1" x14ac:dyDescent="0.15">
      <c r="A39" s="175"/>
      <c r="B39" s="201">
        <f>IFERROR(IF(LoanIsNotPaid*LoanIsGood,PaymentNumber,""), "")</f>
        <v>23</v>
      </c>
      <c r="C39" s="202">
        <f>IFERROR(IF(LoanIsNotPaid*LoanIsGood,PaymentDate,LoanStartDate), LoanStartDate)</f>
        <v>46357</v>
      </c>
      <c r="D39" s="203">
        <f>IFERROR(IF(LoanIsNotPaid*LoanIsGood,LoanValue,""), "")</f>
        <v>1039558.1875621293</v>
      </c>
      <c r="E39" s="203">
        <f>IFERROR(IF(LoanIsNotPaid*LoanIsGood,MonthlyPayment,0), 0)</f>
        <v>5691.1875192575681</v>
      </c>
      <c r="F39" s="203">
        <f>IFERROR(IF(LoanIsNotPaid*LoanIsGood,Principal,0), 0)</f>
        <v>3958.5905399873468</v>
      </c>
      <c r="G39" s="203">
        <f>SUM($F$17:F39)</f>
        <v>89400.402977854712</v>
      </c>
      <c r="H39" s="203">
        <f>IFERROR(IF(LoanIsNotPaid*LoanIsGood,InterestAmt,0), 0)</f>
        <v>1732.5969792702215</v>
      </c>
      <c r="I39" s="203">
        <f>SUM($H$17:H39)</f>
        <v>41496.909965069375</v>
      </c>
      <c r="J39" s="203">
        <f>IFERROR(IF(LoanIsNotPaid*LoanIsGood,EndingBalance,0), 0)</f>
        <v>1035599.5970221418</v>
      </c>
      <c r="K39" s="175"/>
    </row>
    <row r="40" spans="1:11" ht="20.25" customHeight="1" x14ac:dyDescent="0.15">
      <c r="A40" s="175"/>
      <c r="B40" s="201">
        <f>IFERROR(IF(LoanIsNotPaid*LoanIsGood,PaymentNumber,""), "")</f>
        <v>24</v>
      </c>
      <c r="C40" s="202">
        <f>IFERROR(IF(LoanIsNotPaid*LoanIsGood,PaymentDate,LoanStartDate), LoanStartDate)</f>
        <v>46388</v>
      </c>
      <c r="D40" s="203">
        <f>IFERROR(IF(LoanIsNotPaid*LoanIsGood,LoanValue,""), "")</f>
        <v>1035599.5970221418</v>
      </c>
      <c r="E40" s="203">
        <f>IFERROR(IF(LoanIsNotPaid*LoanIsGood,MonthlyPayment,0), 0)</f>
        <v>5691.1875192575681</v>
      </c>
      <c r="F40" s="203">
        <f>IFERROR(IF(LoanIsNotPaid*LoanIsGood,Principal,0), 0)</f>
        <v>3965.1881908873252</v>
      </c>
      <c r="G40" s="203">
        <f>SUM($F$17:F40)</f>
        <v>93365.59116874203</v>
      </c>
      <c r="H40" s="203">
        <f>IFERROR(IF(LoanIsNotPaid*LoanIsGood,InterestAmt,0), 0)</f>
        <v>1725.9993283702427</v>
      </c>
      <c r="I40" s="203">
        <f>SUM($H$17:H40)</f>
        <v>43222.909293439618</v>
      </c>
      <c r="J40" s="203">
        <f>IFERROR(IF(LoanIsNotPaid*LoanIsGood,EndingBalance,0), 0)</f>
        <v>1031634.4088312539</v>
      </c>
      <c r="K40" s="175"/>
    </row>
    <row r="41" spans="1:11" ht="20.25" customHeight="1" x14ac:dyDescent="0.15">
      <c r="A41" s="175"/>
      <c r="B41" s="201">
        <f>IFERROR(IF(LoanIsNotPaid*LoanIsGood,PaymentNumber,""), "")</f>
        <v>25</v>
      </c>
      <c r="C41" s="202">
        <f>IFERROR(IF(LoanIsNotPaid*LoanIsGood,PaymentDate,LoanStartDate), LoanStartDate)</f>
        <v>46419</v>
      </c>
      <c r="D41" s="203">
        <f>IFERROR(IF(LoanIsNotPaid*LoanIsGood,LoanValue,""), "")</f>
        <v>1031634.4088312539</v>
      </c>
      <c r="E41" s="203">
        <f>IFERROR(IF(LoanIsNotPaid*LoanIsGood,MonthlyPayment,0), 0)</f>
        <v>5691.1875192575681</v>
      </c>
      <c r="F41" s="203">
        <f>IFERROR(IF(LoanIsNotPaid*LoanIsGood,Principal,0), 0)</f>
        <v>3971.796837872138</v>
      </c>
      <c r="G41" s="203">
        <f>SUM($F$17:F41)</f>
        <v>97337.388006614172</v>
      </c>
      <c r="H41" s="203">
        <f>IFERROR(IF(LoanIsNotPaid*LoanIsGood,InterestAmt,0), 0)</f>
        <v>1719.3906813854303</v>
      </c>
      <c r="I41" s="203">
        <f>SUM($H$17:H41)</f>
        <v>44942.299974825051</v>
      </c>
      <c r="J41" s="203">
        <f>IFERROR(IF(LoanIsNotPaid*LoanIsGood,EndingBalance,0), 0)</f>
        <v>1027662.6119933822</v>
      </c>
      <c r="K41" s="175"/>
    </row>
    <row r="42" spans="1:11" ht="20.25" customHeight="1" x14ac:dyDescent="0.15">
      <c r="A42" s="175"/>
      <c r="B42" s="201">
        <f>IFERROR(IF(LoanIsNotPaid*LoanIsGood,PaymentNumber,""), "")</f>
        <v>26</v>
      </c>
      <c r="C42" s="202">
        <f>IFERROR(IF(LoanIsNotPaid*LoanIsGood,PaymentDate,LoanStartDate), LoanStartDate)</f>
        <v>46447</v>
      </c>
      <c r="D42" s="203">
        <f>IFERROR(IF(LoanIsNotPaid*LoanIsGood,LoanValue,""), "")</f>
        <v>1027662.6119933822</v>
      </c>
      <c r="E42" s="203">
        <f>IFERROR(IF(LoanIsNotPaid*LoanIsGood,MonthlyPayment,0), 0)</f>
        <v>5691.1875192575681</v>
      </c>
      <c r="F42" s="203">
        <f>IFERROR(IF(LoanIsNotPaid*LoanIsGood,Principal,0), 0)</f>
        <v>3978.4164992685915</v>
      </c>
      <c r="G42" s="203">
        <f>SUM($F$17:F42)</f>
        <v>101315.80450588277</v>
      </c>
      <c r="H42" s="203">
        <f>IFERROR(IF(LoanIsNotPaid*LoanIsGood,InterestAmt,0), 0)</f>
        <v>1712.7710199889766</v>
      </c>
      <c r="I42" s="203">
        <f>SUM($H$17:H42)</f>
        <v>46655.070994814028</v>
      </c>
      <c r="J42" s="203">
        <f>IFERROR(IF(LoanIsNotPaid*LoanIsGood,EndingBalance,0), 0)</f>
        <v>1023684.1954941133</v>
      </c>
      <c r="K42" s="175"/>
    </row>
    <row r="43" spans="1:11" ht="20.25" customHeight="1" x14ac:dyDescent="0.15">
      <c r="A43" s="175"/>
      <c r="B43" s="201">
        <f>IFERROR(IF(LoanIsNotPaid*LoanIsGood,PaymentNumber,""), "")</f>
        <v>27</v>
      </c>
      <c r="C43" s="202">
        <f>IFERROR(IF(LoanIsNotPaid*LoanIsGood,PaymentDate,LoanStartDate), LoanStartDate)</f>
        <v>46478</v>
      </c>
      <c r="D43" s="203">
        <f>IFERROR(IF(LoanIsNotPaid*LoanIsGood,LoanValue,""), "")</f>
        <v>1023684.1954941133</v>
      </c>
      <c r="E43" s="203">
        <f>IFERROR(IF(LoanIsNotPaid*LoanIsGood,MonthlyPayment,0), 0)</f>
        <v>5691.1875192575681</v>
      </c>
      <c r="F43" s="203">
        <f>IFERROR(IF(LoanIsNotPaid*LoanIsGood,Principal,0), 0)</f>
        <v>3985.0471934340394</v>
      </c>
      <c r="G43" s="203">
        <f>SUM($F$17:F43)</f>
        <v>105300.85169931682</v>
      </c>
      <c r="H43" s="203">
        <f>IFERROR(IF(LoanIsNotPaid*LoanIsGood,InterestAmt,0), 0)</f>
        <v>1706.1403258235289</v>
      </c>
      <c r="I43" s="203">
        <f>SUM($H$17:H43)</f>
        <v>48361.211320637558</v>
      </c>
      <c r="J43" s="203">
        <f>IFERROR(IF(LoanIsNotPaid*LoanIsGood,EndingBalance,0), 0)</f>
        <v>1019699.1483006791</v>
      </c>
      <c r="K43" s="175"/>
    </row>
    <row r="44" spans="1:11" ht="20.25" customHeight="1" x14ac:dyDescent="0.15">
      <c r="A44" s="175"/>
      <c r="B44" s="201">
        <f>IFERROR(IF(LoanIsNotPaid*LoanIsGood,PaymentNumber,""), "")</f>
        <v>28</v>
      </c>
      <c r="C44" s="202">
        <f>IFERROR(IF(LoanIsNotPaid*LoanIsGood,PaymentDate,LoanStartDate), LoanStartDate)</f>
        <v>46508</v>
      </c>
      <c r="D44" s="203">
        <f>IFERROR(IF(LoanIsNotPaid*LoanIsGood,LoanValue,""), "")</f>
        <v>1019699.1483006791</v>
      </c>
      <c r="E44" s="203">
        <f>IFERROR(IF(LoanIsNotPaid*LoanIsGood,MonthlyPayment,0), 0)</f>
        <v>5691.1875192575681</v>
      </c>
      <c r="F44" s="203">
        <f>IFERROR(IF(LoanIsNotPaid*LoanIsGood,Principal,0), 0)</f>
        <v>3991.6889387564293</v>
      </c>
      <c r="G44" s="203">
        <f>SUM($F$17:F44)</f>
        <v>109292.54063807325</v>
      </c>
      <c r="H44" s="203">
        <f>IFERROR(IF(LoanIsNotPaid*LoanIsGood,InterestAmt,0), 0)</f>
        <v>1699.498580501139</v>
      </c>
      <c r="I44" s="203">
        <f>SUM($H$17:H44)</f>
        <v>50060.709901138696</v>
      </c>
      <c r="J44" s="203">
        <f>IFERROR(IF(LoanIsNotPaid*LoanIsGood,EndingBalance,0), 0)</f>
        <v>1015707.4593619223</v>
      </c>
      <c r="K44" s="175"/>
    </row>
    <row r="45" spans="1:11" ht="20.25" customHeight="1" x14ac:dyDescent="0.15">
      <c r="A45" s="175"/>
      <c r="B45" s="201">
        <f>IFERROR(IF(LoanIsNotPaid*LoanIsGood,PaymentNumber,""), "")</f>
        <v>29</v>
      </c>
      <c r="C45" s="202">
        <f>IFERROR(IF(LoanIsNotPaid*LoanIsGood,PaymentDate,LoanStartDate), LoanStartDate)</f>
        <v>46539</v>
      </c>
      <c r="D45" s="203">
        <f>IFERROR(IF(LoanIsNotPaid*LoanIsGood,LoanValue,""), "")</f>
        <v>1015707.4593619223</v>
      </c>
      <c r="E45" s="203">
        <f>IFERROR(IF(LoanIsNotPaid*LoanIsGood,MonthlyPayment,0), 0)</f>
        <v>5691.1875192575681</v>
      </c>
      <c r="F45" s="203">
        <f>IFERROR(IF(LoanIsNotPaid*LoanIsGood,Principal,0), 0)</f>
        <v>3998.341753654357</v>
      </c>
      <c r="G45" s="203">
        <f>SUM($F$17:F45)</f>
        <v>113290.8823917276</v>
      </c>
      <c r="H45" s="203">
        <f>IFERROR(IF(LoanIsNotPaid*LoanIsGood,InterestAmt,0), 0)</f>
        <v>1692.8457656032115</v>
      </c>
      <c r="I45" s="203">
        <f>SUM($H$17:H45)</f>
        <v>51753.555666741908</v>
      </c>
      <c r="J45" s="203">
        <f>IFERROR(IF(LoanIsNotPaid*LoanIsGood,EndingBalance,0), 0)</f>
        <v>1011709.1176082677</v>
      </c>
      <c r="K45" s="175"/>
    </row>
    <row r="46" spans="1:11" ht="20.25" customHeight="1" x14ac:dyDescent="0.15">
      <c r="A46" s="175"/>
      <c r="B46" s="201">
        <f>IFERROR(IF(LoanIsNotPaid*LoanIsGood,PaymentNumber,""), "")</f>
        <v>30</v>
      </c>
      <c r="C46" s="202">
        <f>IFERROR(IF(LoanIsNotPaid*LoanIsGood,PaymentDate,LoanStartDate), LoanStartDate)</f>
        <v>46569</v>
      </c>
      <c r="D46" s="203">
        <f>IFERROR(IF(LoanIsNotPaid*LoanIsGood,LoanValue,""), "")</f>
        <v>1011709.1176082677</v>
      </c>
      <c r="E46" s="203">
        <f>IFERROR(IF(LoanIsNotPaid*LoanIsGood,MonthlyPayment,0), 0)</f>
        <v>5691.1875192575681</v>
      </c>
      <c r="F46" s="203">
        <f>IFERROR(IF(LoanIsNotPaid*LoanIsGood,Principal,0), 0)</f>
        <v>4005.0056565771138</v>
      </c>
      <c r="G46" s="203">
        <f>SUM($F$17:F46)</f>
        <v>117295.88804830471</v>
      </c>
      <c r="H46" s="203">
        <f>IFERROR(IF(LoanIsNotPaid*LoanIsGood,InterestAmt,0), 0)</f>
        <v>1686.1818626804543</v>
      </c>
      <c r="I46" s="203">
        <f>SUM($H$17:H46)</f>
        <v>53439.73752942236</v>
      </c>
      <c r="J46" s="203">
        <f>IFERROR(IF(LoanIsNotPaid*LoanIsGood,EndingBalance,0), 0)</f>
        <v>1007704.1119516906</v>
      </c>
      <c r="K46" s="175"/>
    </row>
    <row r="47" spans="1:11" ht="20.25" customHeight="1" x14ac:dyDescent="0.15">
      <c r="A47" s="175"/>
      <c r="B47" s="201">
        <f>IFERROR(IF(LoanIsNotPaid*LoanIsGood,PaymentNumber,""), "")</f>
        <v>31</v>
      </c>
      <c r="C47" s="202">
        <f>IFERROR(IF(LoanIsNotPaid*LoanIsGood,PaymentDate,LoanStartDate), LoanStartDate)</f>
        <v>46600</v>
      </c>
      <c r="D47" s="203">
        <f>IFERROR(IF(LoanIsNotPaid*LoanIsGood,LoanValue,""), "")</f>
        <v>1007704.1119516906</v>
      </c>
      <c r="E47" s="203">
        <f>IFERROR(IF(LoanIsNotPaid*LoanIsGood,MonthlyPayment,0), 0)</f>
        <v>5691.1875192575681</v>
      </c>
      <c r="F47" s="203">
        <f>IFERROR(IF(LoanIsNotPaid*LoanIsGood,Principal,0), 0)</f>
        <v>4011.6806660047423</v>
      </c>
      <c r="G47" s="203">
        <f>SUM($F$17:F47)</f>
        <v>121307.56871430945</v>
      </c>
      <c r="H47" s="203">
        <f>IFERROR(IF(LoanIsNotPaid*LoanIsGood,InterestAmt,0), 0)</f>
        <v>1679.506853252826</v>
      </c>
      <c r="I47" s="203">
        <f>SUM($H$17:H47)</f>
        <v>55119.244382675184</v>
      </c>
      <c r="J47" s="203">
        <f>IFERROR(IF(LoanIsNotPaid*LoanIsGood,EndingBalance,0), 0)</f>
        <v>1003692.4312856856</v>
      </c>
      <c r="K47" s="175"/>
    </row>
    <row r="48" spans="1:11" ht="20.25" customHeight="1" x14ac:dyDescent="0.15">
      <c r="A48" s="175"/>
      <c r="B48" s="201">
        <f>IFERROR(IF(LoanIsNotPaid*LoanIsGood,PaymentNumber,""), "")</f>
        <v>32</v>
      </c>
      <c r="C48" s="202">
        <f>IFERROR(IF(LoanIsNotPaid*LoanIsGood,PaymentDate,LoanStartDate), LoanStartDate)</f>
        <v>46631</v>
      </c>
      <c r="D48" s="203">
        <f>IFERROR(IF(LoanIsNotPaid*LoanIsGood,LoanValue,""), "")</f>
        <v>1003692.4312856856</v>
      </c>
      <c r="E48" s="203">
        <f>IFERROR(IF(LoanIsNotPaid*LoanIsGood,MonthlyPayment,0), 0)</f>
        <v>5691.1875192575681</v>
      </c>
      <c r="F48" s="203">
        <f>IFERROR(IF(LoanIsNotPaid*LoanIsGood,Principal,0), 0)</f>
        <v>4018.3668004480837</v>
      </c>
      <c r="G48" s="203">
        <f>SUM($F$17:F48)</f>
        <v>125325.93551475754</v>
      </c>
      <c r="H48" s="203">
        <f>IFERROR(IF(LoanIsNotPaid*LoanIsGood,InterestAmt,0), 0)</f>
        <v>1672.8207188094846</v>
      </c>
      <c r="I48" s="203">
        <f>SUM($H$17:H48)</f>
        <v>56792.065101484666</v>
      </c>
      <c r="J48" s="203">
        <f>IFERROR(IF(LoanIsNotPaid*LoanIsGood,EndingBalance,0), 0)</f>
        <v>999674.06448523724</v>
      </c>
      <c r="K48" s="175"/>
    </row>
    <row r="49" spans="1:11" ht="20.25" customHeight="1" x14ac:dyDescent="0.15">
      <c r="A49" s="175"/>
      <c r="B49" s="201">
        <f>IFERROR(IF(LoanIsNotPaid*LoanIsGood,PaymentNumber,""), "")</f>
        <v>33</v>
      </c>
      <c r="C49" s="202">
        <f>IFERROR(IF(LoanIsNotPaid*LoanIsGood,PaymentDate,LoanStartDate), LoanStartDate)</f>
        <v>46661</v>
      </c>
      <c r="D49" s="203">
        <f>IFERROR(IF(LoanIsNotPaid*LoanIsGood,LoanValue,""), "")</f>
        <v>999674.06448523724</v>
      </c>
      <c r="E49" s="203">
        <f>IFERROR(IF(LoanIsNotPaid*LoanIsGood,MonthlyPayment,0), 0)</f>
        <v>5691.1875192575681</v>
      </c>
      <c r="F49" s="203">
        <f>IFERROR(IF(LoanIsNotPaid*LoanIsGood,Principal,0), 0)</f>
        <v>4025.0640784488301</v>
      </c>
      <c r="G49" s="203">
        <f>SUM($F$17:F49)</f>
        <v>129350.99959320638</v>
      </c>
      <c r="H49" s="203">
        <f>IFERROR(IF(LoanIsNotPaid*LoanIsGood,InterestAmt,0), 0)</f>
        <v>1666.1234408087378</v>
      </c>
      <c r="I49" s="203">
        <f>SUM($H$17:H49)</f>
        <v>58458.188542293406</v>
      </c>
      <c r="J49" s="203">
        <f>IFERROR(IF(LoanIsNotPaid*LoanIsGood,EndingBalance,0), 0)</f>
        <v>995649.0004067882</v>
      </c>
      <c r="K49" s="175"/>
    </row>
    <row r="50" spans="1:11" ht="20.25" customHeight="1" x14ac:dyDescent="0.15">
      <c r="A50" s="175"/>
      <c r="B50" s="201">
        <f>IFERROR(IF(LoanIsNotPaid*LoanIsGood,PaymentNumber,""), "")</f>
        <v>34</v>
      </c>
      <c r="C50" s="202">
        <f>IFERROR(IF(LoanIsNotPaid*LoanIsGood,PaymentDate,LoanStartDate), LoanStartDate)</f>
        <v>46692</v>
      </c>
      <c r="D50" s="203">
        <f>IFERROR(IF(LoanIsNotPaid*LoanIsGood,LoanValue,""), "")</f>
        <v>995649.0004067882</v>
      </c>
      <c r="E50" s="203">
        <f>IFERROR(IF(LoanIsNotPaid*LoanIsGood,MonthlyPayment,0), 0)</f>
        <v>5691.1875192575681</v>
      </c>
      <c r="F50" s="203">
        <f>IFERROR(IF(LoanIsNotPaid*LoanIsGood,Principal,0), 0)</f>
        <v>4031.7725185795784</v>
      </c>
      <c r="G50" s="203">
        <f>SUM($F$17:F50)</f>
        <v>133382.77211178595</v>
      </c>
      <c r="H50" s="203">
        <f>IFERROR(IF(LoanIsNotPaid*LoanIsGood,InterestAmt,0), 0)</f>
        <v>1659.4150006779896</v>
      </c>
      <c r="I50" s="203">
        <f>SUM($H$17:H50)</f>
        <v>60117.603542971396</v>
      </c>
      <c r="J50" s="203">
        <f>IFERROR(IF(LoanIsNotPaid*LoanIsGood,EndingBalance,0), 0)</f>
        <v>991617.22788820858</v>
      </c>
      <c r="K50" s="175"/>
    </row>
    <row r="51" spans="1:11" ht="20.25" customHeight="1" x14ac:dyDescent="0.15">
      <c r="A51" s="175"/>
      <c r="B51" s="201">
        <f>IFERROR(IF(LoanIsNotPaid*LoanIsGood,PaymentNumber,""), "")</f>
        <v>35</v>
      </c>
      <c r="C51" s="202">
        <f>IFERROR(IF(LoanIsNotPaid*LoanIsGood,PaymentDate,LoanStartDate), LoanStartDate)</f>
        <v>46722</v>
      </c>
      <c r="D51" s="203">
        <f>IFERROR(IF(LoanIsNotPaid*LoanIsGood,LoanValue,""), "")</f>
        <v>991617.22788820858</v>
      </c>
      <c r="E51" s="203">
        <f>IFERROR(IF(LoanIsNotPaid*LoanIsGood,MonthlyPayment,0), 0)</f>
        <v>5691.1875192575681</v>
      </c>
      <c r="F51" s="203">
        <f>IFERROR(IF(LoanIsNotPaid*LoanIsGood,Principal,0), 0)</f>
        <v>4038.4921394438775</v>
      </c>
      <c r="G51" s="203">
        <f>SUM($F$17:F51)</f>
        <v>137421.26425122982</v>
      </c>
      <c r="H51" s="203">
        <f>IFERROR(IF(LoanIsNotPaid*LoanIsGood,InterestAmt,0), 0)</f>
        <v>1652.6953798136906</v>
      </c>
      <c r="I51" s="203">
        <f>SUM($H$17:H51)</f>
        <v>61770.298922785085</v>
      </c>
      <c r="J51" s="203">
        <f>IFERROR(IF(LoanIsNotPaid*LoanIsGood,EndingBalance,0), 0)</f>
        <v>987578.73574876459</v>
      </c>
      <c r="K51" s="175"/>
    </row>
    <row r="52" spans="1:11" ht="20.25" customHeight="1" x14ac:dyDescent="0.15">
      <c r="A52" s="175"/>
      <c r="B52" s="201">
        <f>IFERROR(IF(LoanIsNotPaid*LoanIsGood,PaymentNumber,""), "")</f>
        <v>36</v>
      </c>
      <c r="C52" s="202">
        <f>IFERROR(IF(LoanIsNotPaid*LoanIsGood,PaymentDate,LoanStartDate), LoanStartDate)</f>
        <v>46753</v>
      </c>
      <c r="D52" s="203">
        <f>IFERROR(IF(LoanIsNotPaid*LoanIsGood,LoanValue,""), "")</f>
        <v>987578.73574876459</v>
      </c>
      <c r="E52" s="203">
        <f>IFERROR(IF(LoanIsNotPaid*LoanIsGood,MonthlyPayment,0), 0)</f>
        <v>5691.1875192575681</v>
      </c>
      <c r="F52" s="203">
        <f>IFERROR(IF(LoanIsNotPaid*LoanIsGood,Principal,0), 0)</f>
        <v>4045.2229596762845</v>
      </c>
      <c r="G52" s="203">
        <f>SUM($F$17:F52)</f>
        <v>141466.48721090611</v>
      </c>
      <c r="H52" s="203">
        <f>IFERROR(IF(LoanIsNotPaid*LoanIsGood,InterestAmt,0), 0)</f>
        <v>1645.9645595812838</v>
      </c>
      <c r="I52" s="203">
        <f>SUM($H$17:H52)</f>
        <v>63416.263482366368</v>
      </c>
      <c r="J52" s="203">
        <f>IFERROR(IF(LoanIsNotPaid*LoanIsGood,EndingBalance,0), 0)</f>
        <v>983533.51278908807</v>
      </c>
      <c r="K52" s="175"/>
    </row>
    <row r="53" spans="1:11" ht="20.25" customHeight="1" x14ac:dyDescent="0.15">
      <c r="A53" s="175"/>
      <c r="B53" s="201">
        <f>IFERROR(IF(LoanIsNotPaid*LoanIsGood,PaymentNumber,""), "")</f>
        <v>37</v>
      </c>
      <c r="C53" s="202">
        <f>IFERROR(IF(LoanIsNotPaid*LoanIsGood,PaymentDate,LoanStartDate), LoanStartDate)</f>
        <v>46784</v>
      </c>
      <c r="D53" s="203">
        <f>IFERROR(IF(LoanIsNotPaid*LoanIsGood,LoanValue,""), "")</f>
        <v>983533.51278908807</v>
      </c>
      <c r="E53" s="203">
        <f>IFERROR(IF(LoanIsNotPaid*LoanIsGood,MonthlyPayment,0), 0)</f>
        <v>5691.1875192575681</v>
      </c>
      <c r="F53" s="203">
        <f>IFERROR(IF(LoanIsNotPaid*LoanIsGood,Principal,0), 0)</f>
        <v>4051.9649979424116</v>
      </c>
      <c r="G53" s="203">
        <f>SUM($F$17:F53)</f>
        <v>145518.45220884852</v>
      </c>
      <c r="H53" s="203">
        <f>IFERROR(IF(LoanIsNotPaid*LoanIsGood,InterestAmt,0), 0)</f>
        <v>1639.2225213151569</v>
      </c>
      <c r="I53" s="203">
        <f>SUM($H$17:H53)</f>
        <v>65055.486003681523</v>
      </c>
      <c r="J53" s="203">
        <f>IFERROR(IF(LoanIsNotPaid*LoanIsGood,EndingBalance,0), 0)</f>
        <v>979481.54779114539</v>
      </c>
      <c r="K53" s="175"/>
    </row>
    <row r="54" spans="1:11" ht="20.25" customHeight="1" x14ac:dyDescent="0.15">
      <c r="A54" s="175"/>
      <c r="B54" s="201">
        <f>IFERROR(IF(LoanIsNotPaid*LoanIsGood,PaymentNumber,""), "")</f>
        <v>38</v>
      </c>
      <c r="C54" s="202">
        <f>IFERROR(IF(LoanIsNotPaid*LoanIsGood,PaymentDate,LoanStartDate), LoanStartDate)</f>
        <v>46813</v>
      </c>
      <c r="D54" s="203">
        <f>IFERROR(IF(LoanIsNotPaid*LoanIsGood,LoanValue,""), "")</f>
        <v>979481.54779114539</v>
      </c>
      <c r="E54" s="203">
        <f>IFERROR(IF(LoanIsNotPaid*LoanIsGood,MonthlyPayment,0), 0)</f>
        <v>5691.1875192575681</v>
      </c>
      <c r="F54" s="203">
        <f>IFERROR(IF(LoanIsNotPaid*LoanIsGood,Principal,0), 0)</f>
        <v>4058.7182729389824</v>
      </c>
      <c r="G54" s="203">
        <f>SUM($F$17:F54)</f>
        <v>149577.1704817875</v>
      </c>
      <c r="H54" s="203">
        <f>IFERROR(IF(LoanIsNotPaid*LoanIsGood,InterestAmt,0), 0)</f>
        <v>1632.4692463185863</v>
      </c>
      <c r="I54" s="203">
        <f>SUM($H$17:H54)</f>
        <v>66687.955250000115</v>
      </c>
      <c r="J54" s="203">
        <f>IFERROR(IF(LoanIsNotPaid*LoanIsGood,EndingBalance,0), 0)</f>
        <v>975422.82951820653</v>
      </c>
      <c r="K54" s="175"/>
    </row>
    <row r="55" spans="1:11" ht="20.25" customHeight="1" x14ac:dyDescent="0.15">
      <c r="A55" s="175"/>
      <c r="B55" s="201">
        <f>IFERROR(IF(LoanIsNotPaid*LoanIsGood,PaymentNumber,""), "")</f>
        <v>39</v>
      </c>
      <c r="C55" s="202">
        <f>IFERROR(IF(LoanIsNotPaid*LoanIsGood,PaymentDate,LoanStartDate), LoanStartDate)</f>
        <v>46844</v>
      </c>
      <c r="D55" s="203">
        <f>IFERROR(IF(LoanIsNotPaid*LoanIsGood,LoanValue,""), "")</f>
        <v>975422.82951820653</v>
      </c>
      <c r="E55" s="203">
        <f>IFERROR(IF(LoanIsNotPaid*LoanIsGood,MonthlyPayment,0), 0)</f>
        <v>5691.1875192575681</v>
      </c>
      <c r="F55" s="203">
        <f>IFERROR(IF(LoanIsNotPaid*LoanIsGood,Principal,0), 0)</f>
        <v>4065.4828033938807</v>
      </c>
      <c r="G55" s="203">
        <f>SUM($F$17:F55)</f>
        <v>153642.65328518138</v>
      </c>
      <c r="H55" s="203">
        <f>IFERROR(IF(LoanIsNotPaid*LoanIsGood,InterestAmt,0), 0)</f>
        <v>1625.7047158636876</v>
      </c>
      <c r="I55" s="203">
        <f>SUM($H$17:H55)</f>
        <v>68313.659965863801</v>
      </c>
      <c r="J55" s="203">
        <f>IFERROR(IF(LoanIsNotPaid*LoanIsGood,EndingBalance,0), 0)</f>
        <v>971357.34671481221</v>
      </c>
      <c r="K55" s="175"/>
    </row>
    <row r="56" spans="1:11" ht="20.25" customHeight="1" x14ac:dyDescent="0.15">
      <c r="A56" s="175"/>
      <c r="B56" s="201">
        <f>IFERROR(IF(LoanIsNotPaid*LoanIsGood,PaymentNumber,""), "")</f>
        <v>40</v>
      </c>
      <c r="C56" s="202">
        <f>IFERROR(IF(LoanIsNotPaid*LoanIsGood,PaymentDate,LoanStartDate), LoanStartDate)</f>
        <v>46874</v>
      </c>
      <c r="D56" s="203">
        <f>IFERROR(IF(LoanIsNotPaid*LoanIsGood,LoanValue,""), "")</f>
        <v>971357.34671481221</v>
      </c>
      <c r="E56" s="203">
        <f>IFERROR(IF(LoanIsNotPaid*LoanIsGood,MonthlyPayment,0), 0)</f>
        <v>5691.1875192575681</v>
      </c>
      <c r="F56" s="203">
        <f>IFERROR(IF(LoanIsNotPaid*LoanIsGood,Principal,0), 0)</f>
        <v>4072.2586080662031</v>
      </c>
      <c r="G56" s="203">
        <f>SUM($F$17:F56)</f>
        <v>157714.9118932476</v>
      </c>
      <c r="H56" s="203">
        <f>IFERROR(IF(LoanIsNotPaid*LoanIsGood,InterestAmt,0), 0)</f>
        <v>1618.9289111913647</v>
      </c>
      <c r="I56" s="203">
        <f>SUM($H$17:H56)</f>
        <v>69932.588877055168</v>
      </c>
      <c r="J56" s="203">
        <f>IFERROR(IF(LoanIsNotPaid*LoanIsGood,EndingBalance,0), 0)</f>
        <v>967285.0881067455</v>
      </c>
      <c r="K56" s="175"/>
    </row>
    <row r="57" spans="1:11" ht="20.25" customHeight="1" x14ac:dyDescent="0.15">
      <c r="A57" s="175"/>
      <c r="B57" s="201">
        <f>IFERROR(IF(LoanIsNotPaid*LoanIsGood,PaymentNumber,""), "")</f>
        <v>41</v>
      </c>
      <c r="C57" s="202">
        <f>IFERROR(IF(LoanIsNotPaid*LoanIsGood,PaymentDate,LoanStartDate), LoanStartDate)</f>
        <v>46905</v>
      </c>
      <c r="D57" s="203">
        <f>IFERROR(IF(LoanIsNotPaid*LoanIsGood,LoanValue,""), "")</f>
        <v>967285.0881067455</v>
      </c>
      <c r="E57" s="203">
        <f>IFERROR(IF(LoanIsNotPaid*LoanIsGood,MonthlyPayment,0), 0)</f>
        <v>5691.1875192575681</v>
      </c>
      <c r="F57" s="203">
        <f>IFERROR(IF(LoanIsNotPaid*LoanIsGood,Principal,0), 0)</f>
        <v>4079.0457057463141</v>
      </c>
      <c r="G57" s="203">
        <f>SUM($F$17:F57)</f>
        <v>161793.9575989939</v>
      </c>
      <c r="H57" s="203">
        <f>IFERROR(IF(LoanIsNotPaid*LoanIsGood,InterestAmt,0), 0)</f>
        <v>1612.141813511254</v>
      </c>
      <c r="I57" s="203">
        <f>SUM($H$17:H57)</f>
        <v>71544.730690566415</v>
      </c>
      <c r="J57" s="203">
        <f>IFERROR(IF(LoanIsNotPaid*LoanIsGood,EndingBalance,0), 0)</f>
        <v>963206.04240099958</v>
      </c>
      <c r="K57" s="175"/>
    </row>
    <row r="58" spans="1:11" ht="20.25" customHeight="1" x14ac:dyDescent="0.15">
      <c r="A58" s="175"/>
      <c r="B58" s="201">
        <f>IFERROR(IF(LoanIsNotPaid*LoanIsGood,PaymentNumber,""), "")</f>
        <v>42</v>
      </c>
      <c r="C58" s="202">
        <f>IFERROR(IF(LoanIsNotPaid*LoanIsGood,PaymentDate,LoanStartDate), LoanStartDate)</f>
        <v>46935</v>
      </c>
      <c r="D58" s="203">
        <f>IFERROR(IF(LoanIsNotPaid*LoanIsGood,LoanValue,""), "")</f>
        <v>963206.04240099958</v>
      </c>
      <c r="E58" s="203">
        <f>IFERROR(IF(LoanIsNotPaid*LoanIsGood,MonthlyPayment,0), 0)</f>
        <v>5691.1875192575681</v>
      </c>
      <c r="F58" s="203">
        <f>IFERROR(IF(LoanIsNotPaid*LoanIsGood,Principal,0), 0)</f>
        <v>4085.8441152558912</v>
      </c>
      <c r="G58" s="203">
        <f>SUM($F$17:F58)</f>
        <v>165879.8017142498</v>
      </c>
      <c r="H58" s="203">
        <f>IFERROR(IF(LoanIsNotPaid*LoanIsGood,InterestAmt,0), 0)</f>
        <v>1605.3434040016773</v>
      </c>
      <c r="I58" s="203">
        <f>SUM($H$17:H58)</f>
        <v>73150.074094568088</v>
      </c>
      <c r="J58" s="203">
        <f>IFERROR(IF(LoanIsNotPaid*LoanIsGood,EndingBalance,0), 0)</f>
        <v>959120.19828574359</v>
      </c>
      <c r="K58" s="175"/>
    </row>
    <row r="59" spans="1:11" ht="20.25" customHeight="1" x14ac:dyDescent="0.15">
      <c r="A59" s="175"/>
      <c r="B59" s="201">
        <f>IFERROR(IF(LoanIsNotPaid*LoanIsGood,PaymentNumber,""), "")</f>
        <v>43</v>
      </c>
      <c r="C59" s="202">
        <f>IFERROR(IF(LoanIsNotPaid*LoanIsGood,PaymentDate,LoanStartDate), LoanStartDate)</f>
        <v>46966</v>
      </c>
      <c r="D59" s="203">
        <f>IFERROR(IF(LoanIsNotPaid*LoanIsGood,LoanValue,""), "")</f>
        <v>959120.19828574359</v>
      </c>
      <c r="E59" s="203">
        <f>IFERROR(IF(LoanIsNotPaid*LoanIsGood,MonthlyPayment,0), 0)</f>
        <v>5691.1875192575681</v>
      </c>
      <c r="F59" s="203">
        <f>IFERROR(IF(LoanIsNotPaid*LoanIsGood,Principal,0), 0)</f>
        <v>4092.6538554479835</v>
      </c>
      <c r="G59" s="203">
        <f>SUM($F$17:F59)</f>
        <v>169972.45556969778</v>
      </c>
      <c r="H59" s="203">
        <f>IFERROR(IF(LoanIsNotPaid*LoanIsGood,InterestAmt,0), 0)</f>
        <v>1598.5336638095839</v>
      </c>
      <c r="I59" s="203">
        <f>SUM($H$17:H59)</f>
        <v>74748.607758377679</v>
      </c>
      <c r="J59" s="203">
        <f>IFERROR(IF(LoanIsNotPaid*LoanIsGood,EndingBalance,0), 0)</f>
        <v>955027.54443029524</v>
      </c>
      <c r="K59" s="175"/>
    </row>
    <row r="60" spans="1:11" ht="20.25" customHeight="1" x14ac:dyDescent="0.15">
      <c r="A60" s="175"/>
      <c r="B60" s="201">
        <f>IFERROR(IF(LoanIsNotPaid*LoanIsGood,PaymentNumber,""), "")</f>
        <v>44</v>
      </c>
      <c r="C60" s="202">
        <f>IFERROR(IF(LoanIsNotPaid*LoanIsGood,PaymentDate,LoanStartDate), LoanStartDate)</f>
        <v>46997</v>
      </c>
      <c r="D60" s="203">
        <f>IFERROR(IF(LoanIsNotPaid*LoanIsGood,LoanValue,""), "")</f>
        <v>955027.54443029524</v>
      </c>
      <c r="E60" s="203">
        <f>IFERROR(IF(LoanIsNotPaid*LoanIsGood,MonthlyPayment,0), 0)</f>
        <v>5691.1875192575681</v>
      </c>
      <c r="F60" s="203">
        <f>IFERROR(IF(LoanIsNotPaid*LoanIsGood,Principal,0), 0)</f>
        <v>4099.4749452070637</v>
      </c>
      <c r="G60" s="203">
        <f>SUM($F$17:F60)</f>
        <v>174071.93051490485</v>
      </c>
      <c r="H60" s="203">
        <f>IFERROR(IF(LoanIsNotPaid*LoanIsGood,InterestAmt,0), 0)</f>
        <v>1591.7125740505039</v>
      </c>
      <c r="I60" s="203">
        <f>SUM($H$17:H60)</f>
        <v>76340.320332428179</v>
      </c>
      <c r="J60" s="203">
        <f>IFERROR(IF(LoanIsNotPaid*LoanIsGood,EndingBalance,0), 0)</f>
        <v>950928.06948508834</v>
      </c>
      <c r="K60" s="175"/>
    </row>
    <row r="61" spans="1:11" ht="20.25" customHeight="1" x14ac:dyDescent="0.15">
      <c r="A61" s="175"/>
      <c r="B61" s="201">
        <f>IFERROR(IF(LoanIsNotPaid*LoanIsGood,PaymentNumber,""), "")</f>
        <v>45</v>
      </c>
      <c r="C61" s="202">
        <f>IFERROR(IF(LoanIsNotPaid*LoanIsGood,PaymentDate,LoanStartDate), LoanStartDate)</f>
        <v>47027</v>
      </c>
      <c r="D61" s="203">
        <f>IFERROR(IF(LoanIsNotPaid*LoanIsGood,LoanValue,""), "")</f>
        <v>950928.06948508834</v>
      </c>
      <c r="E61" s="203">
        <f>IFERROR(IF(LoanIsNotPaid*LoanIsGood,MonthlyPayment,0), 0)</f>
        <v>5691.1875192575681</v>
      </c>
      <c r="F61" s="203">
        <f>IFERROR(IF(LoanIsNotPaid*LoanIsGood,Principal,0), 0)</f>
        <v>4106.3074034490755</v>
      </c>
      <c r="G61" s="203">
        <f>SUM($F$17:F61)</f>
        <v>178178.23791835393</v>
      </c>
      <c r="H61" s="203">
        <f>IFERROR(IF(LoanIsNotPaid*LoanIsGood,InterestAmt,0), 0)</f>
        <v>1584.8801158084921</v>
      </c>
      <c r="I61" s="203">
        <f>SUM($H$17:H61)</f>
        <v>77925.200448236676</v>
      </c>
      <c r="J61" s="203">
        <f>IFERROR(IF(LoanIsNotPaid*LoanIsGood,EndingBalance,0), 0)</f>
        <v>946821.76208163868</v>
      </c>
      <c r="K61" s="175"/>
    </row>
    <row r="62" spans="1:11" ht="20.25" customHeight="1" x14ac:dyDescent="0.15">
      <c r="A62" s="175"/>
      <c r="B62" s="201">
        <f>IFERROR(IF(LoanIsNotPaid*LoanIsGood,PaymentNumber,""), "")</f>
        <v>46</v>
      </c>
      <c r="C62" s="202">
        <f>IFERROR(IF(LoanIsNotPaid*LoanIsGood,PaymentDate,LoanStartDate), LoanStartDate)</f>
        <v>47058</v>
      </c>
      <c r="D62" s="203">
        <f>IFERROR(IF(LoanIsNotPaid*LoanIsGood,LoanValue,""), "")</f>
        <v>946821.76208163868</v>
      </c>
      <c r="E62" s="203">
        <f>IFERROR(IF(LoanIsNotPaid*LoanIsGood,MonthlyPayment,0), 0)</f>
        <v>5691.1875192575681</v>
      </c>
      <c r="F62" s="203">
        <f>IFERROR(IF(LoanIsNotPaid*LoanIsGood,Principal,0), 0)</f>
        <v>4113.1512491214908</v>
      </c>
      <c r="G62" s="203">
        <f>SUM($F$17:F62)</f>
        <v>182291.38916747543</v>
      </c>
      <c r="H62" s="203">
        <f>IFERROR(IF(LoanIsNotPaid*LoanIsGood,InterestAmt,0), 0)</f>
        <v>1578.0362701360773</v>
      </c>
      <c r="I62" s="203">
        <f>SUM($H$17:H62)</f>
        <v>79503.236718372747</v>
      </c>
      <c r="J62" s="203">
        <f>IFERROR(IF(LoanIsNotPaid*LoanIsGood,EndingBalance,0), 0)</f>
        <v>942708.61083251704</v>
      </c>
      <c r="K62" s="175"/>
    </row>
    <row r="63" spans="1:11" ht="20.25" customHeight="1" x14ac:dyDescent="0.15">
      <c r="A63" s="175"/>
      <c r="B63" s="201">
        <f>IFERROR(IF(LoanIsNotPaid*LoanIsGood,PaymentNumber,""), "")</f>
        <v>47</v>
      </c>
      <c r="C63" s="202">
        <f>IFERROR(IF(LoanIsNotPaid*LoanIsGood,PaymentDate,LoanStartDate), LoanStartDate)</f>
        <v>47088</v>
      </c>
      <c r="D63" s="203">
        <f>IFERROR(IF(LoanIsNotPaid*LoanIsGood,LoanValue,""), "")</f>
        <v>942708.61083251704</v>
      </c>
      <c r="E63" s="203">
        <f>IFERROR(IF(LoanIsNotPaid*LoanIsGood,MonthlyPayment,0), 0)</f>
        <v>5691.1875192575681</v>
      </c>
      <c r="F63" s="203">
        <f>IFERROR(IF(LoanIsNotPaid*LoanIsGood,Principal,0), 0)</f>
        <v>4120.0065012033601</v>
      </c>
      <c r="G63" s="203">
        <f>SUM($F$17:F63)</f>
        <v>186411.3956686788</v>
      </c>
      <c r="H63" s="203">
        <f>IFERROR(IF(LoanIsNotPaid*LoanIsGood,InterestAmt,0), 0)</f>
        <v>1571.1810180542079</v>
      </c>
      <c r="I63" s="203">
        <f>SUM($H$17:H63)</f>
        <v>81074.417736426956</v>
      </c>
      <c r="J63" s="203">
        <f>IFERROR(IF(LoanIsNotPaid*LoanIsGood,EndingBalance,0), 0)</f>
        <v>938588.60433131328</v>
      </c>
      <c r="K63" s="175"/>
    </row>
    <row r="64" spans="1:11" ht="20.25" customHeight="1" x14ac:dyDescent="0.15">
      <c r="A64" s="206"/>
      <c r="B64" s="207">
        <f>IFERROR(IF(LoanIsNotPaid*LoanIsGood,PaymentNumber,""), "")</f>
        <v>48</v>
      </c>
      <c r="C64" s="208">
        <f>IFERROR(IF(LoanIsNotPaid*LoanIsGood,PaymentDate,LoanStartDate), LoanStartDate)</f>
        <v>47119</v>
      </c>
      <c r="D64" s="209">
        <f>IFERROR(IF(LoanIsNotPaid*LoanIsGood,LoanValue,""), "")</f>
        <v>938588.60433131328</v>
      </c>
      <c r="E64" s="209">
        <f>IFERROR(IF(LoanIsNotPaid*LoanIsGood,MonthlyPayment,0), 0)</f>
        <v>5691.1875192575681</v>
      </c>
      <c r="F64" s="209">
        <f>IFERROR(IF(LoanIsNotPaid*LoanIsGood,Principal,0), 0)</f>
        <v>4126.8731787053657</v>
      </c>
      <c r="G64" s="209">
        <f>SUM($F$17:F64)</f>
        <v>190538.26884738417</v>
      </c>
      <c r="H64" s="209">
        <f>IFERROR(IF(LoanIsNotPaid*LoanIsGood,InterestAmt,0), 0)</f>
        <v>1564.3143405522026</v>
      </c>
      <c r="I64" s="209">
        <f>SUM($H$17:H64)</f>
        <v>82638.732076979155</v>
      </c>
      <c r="J64" s="209">
        <f>IFERROR(IF(LoanIsNotPaid*LoanIsGood,EndingBalance,0), 0)</f>
        <v>934461.73115260759</v>
      </c>
      <c r="K64" s="206"/>
    </row>
    <row r="65" spans="1:11" ht="20.25" customHeight="1" x14ac:dyDescent="0.15">
      <c r="A65" s="175"/>
      <c r="B65" s="201">
        <f>IFERROR(IF(LoanIsNotPaid*LoanIsGood,PaymentNumber,""), "")</f>
        <v>49</v>
      </c>
      <c r="C65" s="202">
        <f>IFERROR(IF(LoanIsNotPaid*LoanIsGood,PaymentDate,LoanStartDate), LoanStartDate)</f>
        <v>47150</v>
      </c>
      <c r="D65" s="203">
        <f>IFERROR(IF(LoanIsNotPaid*LoanIsGood,LoanValue,""), "")</f>
        <v>934461.73115260759</v>
      </c>
      <c r="E65" s="203">
        <f>IFERROR(IF(LoanIsNotPaid*LoanIsGood,MonthlyPayment,0), 0)</f>
        <v>5691.1875192575681</v>
      </c>
      <c r="F65" s="203">
        <f>IFERROR(IF(LoanIsNotPaid*LoanIsGood,Principal,0), 0)</f>
        <v>4133.7513006698746</v>
      </c>
      <c r="G65" s="203">
        <f>SUM($F$17:F65)</f>
        <v>194672.02014805406</v>
      </c>
      <c r="H65" s="203">
        <f>IFERROR(IF(LoanIsNotPaid*LoanIsGood,InterestAmt,0), 0)</f>
        <v>1557.4362185876935</v>
      </c>
      <c r="I65" s="203">
        <f>SUM($H$17:H65)</f>
        <v>84196.168295566851</v>
      </c>
      <c r="J65" s="203">
        <f>IFERROR(IF(LoanIsNotPaid*LoanIsGood,EndingBalance,0), 0)</f>
        <v>930327.97985193785</v>
      </c>
      <c r="K65" s="175"/>
    </row>
    <row r="66" spans="1:11" ht="20.25" customHeight="1" x14ac:dyDescent="0.15">
      <c r="A66" s="175"/>
      <c r="B66" s="201">
        <f>IFERROR(IF(LoanIsNotPaid*LoanIsGood,PaymentNumber,""), "")</f>
        <v>50</v>
      </c>
      <c r="C66" s="202">
        <f>IFERROR(IF(LoanIsNotPaid*LoanIsGood,PaymentDate,LoanStartDate), LoanStartDate)</f>
        <v>47178</v>
      </c>
      <c r="D66" s="203">
        <f>IFERROR(IF(LoanIsNotPaid*LoanIsGood,LoanValue,""), "")</f>
        <v>930327.97985193785</v>
      </c>
      <c r="E66" s="203">
        <f>IFERROR(IF(LoanIsNotPaid*LoanIsGood,MonthlyPayment,0), 0)</f>
        <v>5691.1875192575681</v>
      </c>
      <c r="F66" s="203">
        <f>IFERROR(IF(LoanIsNotPaid*LoanIsGood,Principal,0), 0)</f>
        <v>4140.6408861709906</v>
      </c>
      <c r="G66" s="203">
        <f>SUM($F$17:F66)</f>
        <v>198812.66103422505</v>
      </c>
      <c r="H66" s="203">
        <f>IFERROR(IF(LoanIsNotPaid*LoanIsGood,InterestAmt,0), 0)</f>
        <v>1550.546633086577</v>
      </c>
      <c r="I66" s="203">
        <f>SUM($H$17:H66)</f>
        <v>85746.714928653426</v>
      </c>
      <c r="J66" s="203">
        <f>IFERROR(IF(LoanIsNotPaid*LoanIsGood,EndingBalance,0), 0)</f>
        <v>926187.33896576683</v>
      </c>
      <c r="K66" s="175"/>
    </row>
    <row r="67" spans="1:11" ht="20.25" customHeight="1" x14ac:dyDescent="0.15">
      <c r="A67" s="175"/>
      <c r="B67" s="201">
        <f>IFERROR(IF(LoanIsNotPaid*LoanIsGood,PaymentNumber,""), "")</f>
        <v>51</v>
      </c>
      <c r="C67" s="202">
        <f>IFERROR(IF(LoanIsNotPaid*LoanIsGood,PaymentDate,LoanStartDate), LoanStartDate)</f>
        <v>47209</v>
      </c>
      <c r="D67" s="203">
        <f>IFERROR(IF(LoanIsNotPaid*LoanIsGood,LoanValue,""), "")</f>
        <v>926187.33896576683</v>
      </c>
      <c r="E67" s="203">
        <f>IFERROR(IF(LoanIsNotPaid*LoanIsGood,MonthlyPayment,0), 0)</f>
        <v>5691.1875192575681</v>
      </c>
      <c r="F67" s="203">
        <f>IFERROR(IF(LoanIsNotPaid*LoanIsGood,Principal,0), 0)</f>
        <v>4147.5419543146099</v>
      </c>
      <c r="G67" s="203">
        <f>SUM($F$17:F67)</f>
        <v>202960.20298853965</v>
      </c>
      <c r="H67" s="203">
        <f>IFERROR(IF(LoanIsNotPaid*LoanIsGood,InterestAmt,0), 0)</f>
        <v>1543.6455649429586</v>
      </c>
      <c r="I67" s="203">
        <f>SUM($H$17:H67)</f>
        <v>87290.360493596381</v>
      </c>
      <c r="J67" s="203">
        <f>IFERROR(IF(LoanIsNotPaid*LoanIsGood,EndingBalance,0), 0)</f>
        <v>922039.7970114518</v>
      </c>
      <c r="K67" s="175"/>
    </row>
    <row r="68" spans="1:11" ht="20.25" customHeight="1" x14ac:dyDescent="0.15">
      <c r="A68" s="175"/>
      <c r="B68" s="201">
        <f>IFERROR(IF(LoanIsNotPaid*LoanIsGood,PaymentNumber,""), "")</f>
        <v>52</v>
      </c>
      <c r="C68" s="202">
        <f>IFERROR(IF(LoanIsNotPaid*LoanIsGood,PaymentDate,LoanStartDate), LoanStartDate)</f>
        <v>47239</v>
      </c>
      <c r="D68" s="203">
        <f>IFERROR(IF(LoanIsNotPaid*LoanIsGood,LoanValue,""), "")</f>
        <v>922039.7970114518</v>
      </c>
      <c r="E68" s="203">
        <f>IFERROR(IF(LoanIsNotPaid*LoanIsGood,MonthlyPayment,0), 0)</f>
        <v>5691.1875192575681</v>
      </c>
      <c r="F68" s="203">
        <f>IFERROR(IF(LoanIsNotPaid*LoanIsGood,Principal,0), 0)</f>
        <v>4154.4545242384665</v>
      </c>
      <c r="G68" s="203">
        <f>SUM($F$17:F68)</f>
        <v>207114.65751277813</v>
      </c>
      <c r="H68" s="203">
        <f>IFERROR(IF(LoanIsNotPaid*LoanIsGood,InterestAmt,0), 0)</f>
        <v>1536.7329950191008</v>
      </c>
      <c r="I68" s="203">
        <f>SUM($H$17:H68)</f>
        <v>88827.093488615486</v>
      </c>
      <c r="J68" s="203">
        <f>IFERROR(IF(LoanIsNotPaid*LoanIsGood,EndingBalance,0), 0)</f>
        <v>917885.34248721343</v>
      </c>
      <c r="K68" s="175"/>
    </row>
    <row r="69" spans="1:11" ht="20.25" customHeight="1" x14ac:dyDescent="0.15">
      <c r="A69" s="175"/>
      <c r="B69" s="201">
        <f>IFERROR(IF(LoanIsNotPaid*LoanIsGood,PaymentNumber,""), "")</f>
        <v>53</v>
      </c>
      <c r="C69" s="202">
        <f>IFERROR(IF(LoanIsNotPaid*LoanIsGood,PaymentDate,LoanStartDate), LoanStartDate)</f>
        <v>47270</v>
      </c>
      <c r="D69" s="203">
        <f>IFERROR(IF(LoanIsNotPaid*LoanIsGood,LoanValue,""), "")</f>
        <v>917885.34248721343</v>
      </c>
      <c r="E69" s="203">
        <f>IFERROR(IF(LoanIsNotPaid*LoanIsGood,MonthlyPayment,0), 0)</f>
        <v>5691.1875192575681</v>
      </c>
      <c r="F69" s="203">
        <f>IFERROR(IF(LoanIsNotPaid*LoanIsGood,Principal,0), 0)</f>
        <v>4161.3786151121976</v>
      </c>
      <c r="G69" s="203">
        <f>SUM($F$17:F69)</f>
        <v>211276.03612789031</v>
      </c>
      <c r="H69" s="203">
        <f>IFERROR(IF(LoanIsNotPaid*LoanIsGood,InterestAmt,0), 0)</f>
        <v>1529.80890414537</v>
      </c>
      <c r="I69" s="203">
        <f>SUM($H$17:H69)</f>
        <v>90356.90239276085</v>
      </c>
      <c r="J69" s="203">
        <f>IFERROR(IF(LoanIsNotPaid*LoanIsGood,EndingBalance,0), 0)</f>
        <v>913723.96387210069</v>
      </c>
      <c r="K69" s="175"/>
    </row>
    <row r="70" spans="1:11" ht="20.25" customHeight="1" x14ac:dyDescent="0.15">
      <c r="A70" s="175"/>
      <c r="B70" s="201">
        <f>IFERROR(IF(LoanIsNotPaid*LoanIsGood,PaymentNumber,""), "")</f>
        <v>54</v>
      </c>
      <c r="C70" s="202">
        <f>IFERROR(IF(LoanIsNotPaid*LoanIsGood,PaymentDate,LoanStartDate), LoanStartDate)</f>
        <v>47300</v>
      </c>
      <c r="D70" s="203">
        <f>IFERROR(IF(LoanIsNotPaid*LoanIsGood,LoanValue,""), "")</f>
        <v>913723.96387210069</v>
      </c>
      <c r="E70" s="203">
        <f>IFERROR(IF(LoanIsNotPaid*LoanIsGood,MonthlyPayment,0), 0)</f>
        <v>5691.1875192575681</v>
      </c>
      <c r="F70" s="203">
        <f>IFERROR(IF(LoanIsNotPaid*LoanIsGood,Principal,0), 0)</f>
        <v>4168.3142461373855</v>
      </c>
      <c r="G70" s="203">
        <f>SUM($F$17:F70)</f>
        <v>215444.35037402771</v>
      </c>
      <c r="H70" s="203">
        <f>IFERROR(IF(LoanIsNotPaid*LoanIsGood,InterestAmt,0), 0)</f>
        <v>1522.8732731201833</v>
      </c>
      <c r="I70" s="203">
        <f>SUM($H$17:H70)</f>
        <v>91879.775665881039</v>
      </c>
      <c r="J70" s="203">
        <f>IFERROR(IF(LoanIsNotPaid*LoanIsGood,EndingBalance,0), 0)</f>
        <v>909555.64962596307</v>
      </c>
      <c r="K70" s="175"/>
    </row>
    <row r="71" spans="1:11" ht="20.25" customHeight="1" x14ac:dyDescent="0.15">
      <c r="A71" s="175"/>
      <c r="B71" s="201">
        <f>IFERROR(IF(LoanIsNotPaid*LoanIsGood,PaymentNumber,""), "")</f>
        <v>55</v>
      </c>
      <c r="C71" s="202">
        <f>IFERROR(IF(LoanIsNotPaid*LoanIsGood,PaymentDate,LoanStartDate), LoanStartDate)</f>
        <v>47331</v>
      </c>
      <c r="D71" s="203">
        <f>IFERROR(IF(LoanIsNotPaid*LoanIsGood,LoanValue,""), "")</f>
        <v>909555.64962596307</v>
      </c>
      <c r="E71" s="203">
        <f>IFERROR(IF(LoanIsNotPaid*LoanIsGood,MonthlyPayment,0), 0)</f>
        <v>5691.1875192575681</v>
      </c>
      <c r="F71" s="203">
        <f>IFERROR(IF(LoanIsNotPaid*LoanIsGood,Principal,0), 0)</f>
        <v>4175.2614365476138</v>
      </c>
      <c r="G71" s="203">
        <f>SUM($F$17:F71)</f>
        <v>219619.61181057533</v>
      </c>
      <c r="H71" s="203">
        <f>IFERROR(IF(LoanIsNotPaid*LoanIsGood,InterestAmt,0), 0)</f>
        <v>1515.9260827099542</v>
      </c>
      <c r="I71" s="203">
        <f>SUM($H$17:H71)</f>
        <v>93395.701748590989</v>
      </c>
      <c r="J71" s="203">
        <f>IFERROR(IF(LoanIsNotPaid*LoanIsGood,EndingBalance,0), 0)</f>
        <v>905380.38818941545</v>
      </c>
      <c r="K71" s="175"/>
    </row>
    <row r="72" spans="1:11" ht="20.25" customHeight="1" x14ac:dyDescent="0.15">
      <c r="A72" s="175"/>
      <c r="B72" s="201">
        <f>IFERROR(IF(LoanIsNotPaid*LoanIsGood,PaymentNumber,""), "")</f>
        <v>56</v>
      </c>
      <c r="C72" s="202">
        <f>IFERROR(IF(LoanIsNotPaid*LoanIsGood,PaymentDate,LoanStartDate), LoanStartDate)</f>
        <v>47362</v>
      </c>
      <c r="D72" s="203">
        <f>IFERROR(IF(LoanIsNotPaid*LoanIsGood,LoanValue,""), "")</f>
        <v>905380.38818941545</v>
      </c>
      <c r="E72" s="203">
        <f>IFERROR(IF(LoanIsNotPaid*LoanIsGood,MonthlyPayment,0), 0)</f>
        <v>5691.1875192575681</v>
      </c>
      <c r="F72" s="203">
        <f>IFERROR(IF(LoanIsNotPaid*LoanIsGood,Principal,0), 0)</f>
        <v>4182.2202056085271</v>
      </c>
      <c r="G72" s="203">
        <f>SUM($F$17:F72)</f>
        <v>223801.83201618385</v>
      </c>
      <c r="H72" s="203">
        <f>IFERROR(IF(LoanIsNotPaid*LoanIsGood,InterestAmt,0), 0)</f>
        <v>1508.9673136490414</v>
      </c>
      <c r="I72" s="203">
        <f>SUM($H$17:H72)</f>
        <v>94904.669062240035</v>
      </c>
      <c r="J72" s="203">
        <f>IFERROR(IF(LoanIsNotPaid*LoanIsGood,EndingBalance,0), 0)</f>
        <v>901198.16798380646</v>
      </c>
      <c r="K72" s="175"/>
    </row>
    <row r="73" spans="1:11" ht="20.25" customHeight="1" x14ac:dyDescent="0.15">
      <c r="A73" s="175"/>
      <c r="B73" s="201">
        <f>IFERROR(IF(LoanIsNotPaid*LoanIsGood,PaymentNumber,""), "")</f>
        <v>57</v>
      </c>
      <c r="C73" s="202">
        <f>IFERROR(IF(LoanIsNotPaid*LoanIsGood,PaymentDate,LoanStartDate), LoanStartDate)</f>
        <v>47392</v>
      </c>
      <c r="D73" s="203">
        <f>IFERROR(IF(LoanIsNotPaid*LoanIsGood,LoanValue,""), "")</f>
        <v>901198.16798380646</v>
      </c>
      <c r="E73" s="203">
        <f>IFERROR(IF(LoanIsNotPaid*LoanIsGood,MonthlyPayment,0), 0)</f>
        <v>5691.1875192575681</v>
      </c>
      <c r="F73" s="203">
        <f>IFERROR(IF(LoanIsNotPaid*LoanIsGood,Principal,0), 0)</f>
        <v>4189.1905726178738</v>
      </c>
      <c r="G73" s="203">
        <f>SUM($F$17:F73)</f>
        <v>227991.02258880172</v>
      </c>
      <c r="H73" s="203">
        <f>IFERROR(IF(LoanIsNotPaid*LoanIsGood,InterestAmt,0), 0)</f>
        <v>1501.996946639694</v>
      </c>
      <c r="I73" s="203">
        <f>SUM($H$17:H73)</f>
        <v>96406.666008879722</v>
      </c>
      <c r="J73" s="203">
        <f>IFERROR(IF(LoanIsNotPaid*LoanIsGood,EndingBalance,0), 0)</f>
        <v>897008.97741118865</v>
      </c>
      <c r="K73" s="175"/>
    </row>
    <row r="74" spans="1:11" ht="20.25" customHeight="1" x14ac:dyDescent="0.15">
      <c r="A74" s="175"/>
      <c r="B74" s="201">
        <f>IFERROR(IF(LoanIsNotPaid*LoanIsGood,PaymentNumber,""), "")</f>
        <v>58</v>
      </c>
      <c r="C74" s="202">
        <f>IFERROR(IF(LoanIsNotPaid*LoanIsGood,PaymentDate,LoanStartDate), LoanStartDate)</f>
        <v>47423</v>
      </c>
      <c r="D74" s="203">
        <f>IFERROR(IF(LoanIsNotPaid*LoanIsGood,LoanValue,""), "")</f>
        <v>897008.97741118865</v>
      </c>
      <c r="E74" s="203">
        <f>IFERROR(IF(LoanIsNotPaid*LoanIsGood,MonthlyPayment,0), 0)</f>
        <v>5691.1875192575681</v>
      </c>
      <c r="F74" s="203">
        <f>IFERROR(IF(LoanIsNotPaid*LoanIsGood,Principal,0), 0)</f>
        <v>4196.1725569055707</v>
      </c>
      <c r="G74" s="203">
        <f>SUM($F$17:F74)</f>
        <v>232187.19514570729</v>
      </c>
      <c r="H74" s="203">
        <f>IFERROR(IF(LoanIsNotPaid*LoanIsGood,InterestAmt,0), 0)</f>
        <v>1495.0149623519974</v>
      </c>
      <c r="I74" s="203">
        <f>SUM($H$17:H74)</f>
        <v>97901.680971231719</v>
      </c>
      <c r="J74" s="203">
        <f>IFERROR(IF(LoanIsNotPaid*LoanIsGood,EndingBalance,0), 0)</f>
        <v>892812.80485428311</v>
      </c>
      <c r="K74" s="175"/>
    </row>
    <row r="75" spans="1:11" ht="20.25" customHeight="1" x14ac:dyDescent="0.15">
      <c r="A75" s="175"/>
      <c r="B75" s="201">
        <f>IFERROR(IF(LoanIsNotPaid*LoanIsGood,PaymentNumber,""), "")</f>
        <v>59</v>
      </c>
      <c r="C75" s="202">
        <f>IFERROR(IF(LoanIsNotPaid*LoanIsGood,PaymentDate,LoanStartDate), LoanStartDate)</f>
        <v>47453</v>
      </c>
      <c r="D75" s="203">
        <f>IFERROR(IF(LoanIsNotPaid*LoanIsGood,LoanValue,""), "")</f>
        <v>892812.80485428311</v>
      </c>
      <c r="E75" s="203">
        <f>IFERROR(IF(LoanIsNotPaid*LoanIsGood,MonthlyPayment,0), 0)</f>
        <v>5691.1875192575681</v>
      </c>
      <c r="F75" s="203">
        <f>IFERROR(IF(LoanIsNotPaid*LoanIsGood,Principal,0), 0)</f>
        <v>4203.1661778337466</v>
      </c>
      <c r="G75" s="203">
        <f>SUM($F$17:F75)</f>
        <v>236390.36132354103</v>
      </c>
      <c r="H75" s="203">
        <f>IFERROR(IF(LoanIsNotPaid*LoanIsGood,InterestAmt,0), 0)</f>
        <v>1488.0213414238215</v>
      </c>
      <c r="I75" s="203">
        <f>SUM($H$17:H75)</f>
        <v>99389.702312655543</v>
      </c>
      <c r="J75" s="203">
        <f>IFERROR(IF(LoanIsNotPaid*LoanIsGood,EndingBalance,0), 0)</f>
        <v>888609.63867644896</v>
      </c>
      <c r="K75" s="175"/>
    </row>
    <row r="76" spans="1:11" ht="20.25" customHeight="1" x14ac:dyDescent="0.15">
      <c r="A76" s="175"/>
      <c r="B76" s="201">
        <f>IFERROR(IF(LoanIsNotPaid*LoanIsGood,PaymentNumber,""), "")</f>
        <v>60</v>
      </c>
      <c r="C76" s="202">
        <f>IFERROR(IF(LoanIsNotPaid*LoanIsGood,PaymentDate,LoanStartDate), LoanStartDate)</f>
        <v>47484</v>
      </c>
      <c r="D76" s="203">
        <f>IFERROR(IF(LoanIsNotPaid*LoanIsGood,LoanValue,""), "")</f>
        <v>888609.63867644896</v>
      </c>
      <c r="E76" s="203">
        <f>IFERROR(IF(LoanIsNotPaid*LoanIsGood,MonthlyPayment,0), 0)</f>
        <v>5691.1875192575681</v>
      </c>
      <c r="F76" s="203">
        <f>IFERROR(IF(LoanIsNotPaid*LoanIsGood,Principal,0), 0)</f>
        <v>4210.1714547968031</v>
      </c>
      <c r="G76" s="203">
        <f>SUM($F$17:F76)</f>
        <v>240600.53277833783</v>
      </c>
      <c r="H76" s="203">
        <f>IFERROR(IF(LoanIsNotPaid*LoanIsGood,InterestAmt,0), 0)</f>
        <v>1481.0160644607654</v>
      </c>
      <c r="I76" s="203">
        <f>SUM($H$17:H76)</f>
        <v>100870.71837711631</v>
      </c>
      <c r="J76" s="203">
        <f>IFERROR(IF(LoanIsNotPaid*LoanIsGood,EndingBalance,0), 0)</f>
        <v>884399.46722165239</v>
      </c>
      <c r="K76" s="175"/>
    </row>
    <row r="77" spans="1:11" ht="20.25" customHeight="1" x14ac:dyDescent="0.15">
      <c r="A77" s="175"/>
      <c r="B77" s="201">
        <f>IFERROR(IF(LoanIsNotPaid*LoanIsGood,PaymentNumber,""), "")</f>
        <v>61</v>
      </c>
      <c r="C77" s="202">
        <f>IFERROR(IF(LoanIsNotPaid*LoanIsGood,PaymentDate,LoanStartDate), LoanStartDate)</f>
        <v>47515</v>
      </c>
      <c r="D77" s="203">
        <f>IFERROR(IF(LoanIsNotPaid*LoanIsGood,LoanValue,""), "")</f>
        <v>884399.46722165239</v>
      </c>
      <c r="E77" s="203">
        <f>IFERROR(IF(LoanIsNotPaid*LoanIsGood,MonthlyPayment,0), 0)</f>
        <v>5691.1875192575681</v>
      </c>
      <c r="F77" s="203">
        <f>IFERROR(IF(LoanIsNotPaid*LoanIsGood,Principal,0), 0)</f>
        <v>4217.1884072214643</v>
      </c>
      <c r="G77" s="203">
        <f>SUM($F$17:F77)</f>
        <v>244817.72118555929</v>
      </c>
      <c r="H77" s="203">
        <f>IFERROR(IF(LoanIsNotPaid*LoanIsGood,InterestAmt,0), 0)</f>
        <v>1473.999112036104</v>
      </c>
      <c r="I77" s="203">
        <f>SUM($H$17:H77)</f>
        <v>102344.71748915242</v>
      </c>
      <c r="J77" s="203">
        <f>IFERROR(IF(LoanIsNotPaid*LoanIsGood,EndingBalance,0), 0)</f>
        <v>880182.27881443023</v>
      </c>
      <c r="K77" s="175"/>
    </row>
    <row r="78" spans="1:11" ht="20.25" customHeight="1" x14ac:dyDescent="0.15">
      <c r="A78" s="175"/>
      <c r="B78" s="201">
        <f>IFERROR(IF(LoanIsNotPaid*LoanIsGood,PaymentNumber,""), "")</f>
        <v>62</v>
      </c>
      <c r="C78" s="202">
        <f>IFERROR(IF(LoanIsNotPaid*LoanIsGood,PaymentDate,LoanStartDate), LoanStartDate)</f>
        <v>47543</v>
      </c>
      <c r="D78" s="203">
        <f>IFERROR(IF(LoanIsNotPaid*LoanIsGood,LoanValue,""), "")</f>
        <v>880182.27881443023</v>
      </c>
      <c r="E78" s="203">
        <f>IFERROR(IF(LoanIsNotPaid*LoanIsGood,MonthlyPayment,0), 0)</f>
        <v>5691.1875192575681</v>
      </c>
      <c r="F78" s="203">
        <f>IFERROR(IF(LoanIsNotPaid*LoanIsGood,Principal,0), 0)</f>
        <v>4224.2170545668332</v>
      </c>
      <c r="G78" s="203">
        <f>SUM($F$17:F78)</f>
        <v>249041.93824012612</v>
      </c>
      <c r="H78" s="203">
        <f>IFERROR(IF(LoanIsNotPaid*LoanIsGood,InterestAmt,0), 0)</f>
        <v>1466.9704646907348</v>
      </c>
      <c r="I78" s="203">
        <f>SUM($H$17:H78)</f>
        <v>103811.68795384315</v>
      </c>
      <c r="J78" s="203">
        <f>IFERROR(IF(LoanIsNotPaid*LoanIsGood,EndingBalance,0), 0)</f>
        <v>875958.06175986351</v>
      </c>
      <c r="K78" s="175"/>
    </row>
    <row r="79" spans="1:11" ht="20.25" customHeight="1" x14ac:dyDescent="0.15">
      <c r="A79" s="175"/>
      <c r="B79" s="201">
        <f>IFERROR(IF(LoanIsNotPaid*LoanIsGood,PaymentNumber,""), "")</f>
        <v>63</v>
      </c>
      <c r="C79" s="202">
        <f>IFERROR(IF(LoanIsNotPaid*LoanIsGood,PaymentDate,LoanStartDate), LoanStartDate)</f>
        <v>47574</v>
      </c>
      <c r="D79" s="203">
        <f>IFERROR(IF(LoanIsNotPaid*LoanIsGood,LoanValue,""), "")</f>
        <v>875958.06175986351</v>
      </c>
      <c r="E79" s="203">
        <f>IFERROR(IF(LoanIsNotPaid*LoanIsGood,MonthlyPayment,0), 0)</f>
        <v>5691.1875192575681</v>
      </c>
      <c r="F79" s="203">
        <f>IFERROR(IF(LoanIsNotPaid*LoanIsGood,Principal,0), 0)</f>
        <v>4231.2574163244453</v>
      </c>
      <c r="G79" s="203">
        <f>SUM($F$17:F79)</f>
        <v>253273.19565645058</v>
      </c>
      <c r="H79" s="203">
        <f>IFERROR(IF(LoanIsNotPaid*LoanIsGood,InterestAmt,0), 0)</f>
        <v>1459.9301029331232</v>
      </c>
      <c r="I79" s="203">
        <f>SUM($H$17:H79)</f>
        <v>105271.61805677628</v>
      </c>
      <c r="J79" s="203">
        <f>IFERROR(IF(LoanIsNotPaid*LoanIsGood,EndingBalance,0), 0)</f>
        <v>871726.80434353836</v>
      </c>
      <c r="K79" s="175"/>
    </row>
    <row r="80" spans="1:11" ht="20.25" customHeight="1" x14ac:dyDescent="0.15">
      <c r="A80" s="175"/>
      <c r="B80" s="201">
        <f>IFERROR(IF(LoanIsNotPaid*LoanIsGood,PaymentNumber,""), "")</f>
        <v>64</v>
      </c>
      <c r="C80" s="202">
        <f>IFERROR(IF(LoanIsNotPaid*LoanIsGood,PaymentDate,LoanStartDate), LoanStartDate)</f>
        <v>47604</v>
      </c>
      <c r="D80" s="203">
        <f>IFERROR(IF(LoanIsNotPaid*LoanIsGood,LoanValue,""), "")</f>
        <v>871726.80434353836</v>
      </c>
      <c r="E80" s="203">
        <f>IFERROR(IF(LoanIsNotPaid*LoanIsGood,MonthlyPayment,0), 0)</f>
        <v>5691.1875192575681</v>
      </c>
      <c r="F80" s="203">
        <f>IFERROR(IF(LoanIsNotPaid*LoanIsGood,Principal,0), 0)</f>
        <v>4238.3095120183189</v>
      </c>
      <c r="G80" s="203">
        <f>SUM($F$17:F80)</f>
        <v>257511.5051684689</v>
      </c>
      <c r="H80" s="203">
        <f>IFERROR(IF(LoanIsNotPaid*LoanIsGood,InterestAmt,0), 0)</f>
        <v>1452.8780072392494</v>
      </c>
      <c r="I80" s="203">
        <f>SUM($H$17:H80)</f>
        <v>106724.49606401553</v>
      </c>
      <c r="J80" s="203">
        <f>IFERROR(IF(LoanIsNotPaid*LoanIsGood,EndingBalance,0), 0)</f>
        <v>867488.49483152002</v>
      </c>
      <c r="K80" s="175"/>
    </row>
    <row r="81" spans="1:11" ht="20.25" customHeight="1" x14ac:dyDescent="0.15">
      <c r="A81" s="175"/>
      <c r="B81" s="201">
        <f>IFERROR(IF(LoanIsNotPaid*LoanIsGood,PaymentNumber,""), "")</f>
        <v>65</v>
      </c>
      <c r="C81" s="202">
        <f>IFERROR(IF(LoanIsNotPaid*LoanIsGood,PaymentDate,LoanStartDate), LoanStartDate)</f>
        <v>47635</v>
      </c>
      <c r="D81" s="203">
        <f>IFERROR(IF(LoanIsNotPaid*LoanIsGood,LoanValue,""), "")</f>
        <v>867488.49483152002</v>
      </c>
      <c r="E81" s="203">
        <f>IFERROR(IF(LoanIsNotPaid*LoanIsGood,MonthlyPayment,0), 0)</f>
        <v>5691.1875192575681</v>
      </c>
      <c r="F81" s="203">
        <f>IFERROR(IF(LoanIsNotPaid*LoanIsGood,Principal,0), 0)</f>
        <v>4245.3733612050155</v>
      </c>
      <c r="G81" s="203">
        <f>SUM($F$17:F81)</f>
        <v>261756.87852967391</v>
      </c>
      <c r="H81" s="203">
        <f>IFERROR(IF(LoanIsNotPaid*LoanIsGood,InterestAmt,0), 0)</f>
        <v>1445.8141580525521</v>
      </c>
      <c r="I81" s="203">
        <f>SUM($H$17:H81)</f>
        <v>108170.31022206809</v>
      </c>
      <c r="J81" s="203">
        <f>IFERROR(IF(LoanIsNotPaid*LoanIsGood,EndingBalance,0), 0)</f>
        <v>863243.12147031468</v>
      </c>
      <c r="K81" s="175"/>
    </row>
    <row r="82" spans="1:11" ht="20.25" customHeight="1" x14ac:dyDescent="0.15">
      <c r="A82" s="175"/>
      <c r="B82" s="201">
        <f>IFERROR(IF(LoanIsNotPaid*LoanIsGood,PaymentNumber,""), "")</f>
        <v>66</v>
      </c>
      <c r="C82" s="202">
        <f>IFERROR(IF(LoanIsNotPaid*LoanIsGood,PaymentDate,LoanStartDate), LoanStartDate)</f>
        <v>47665</v>
      </c>
      <c r="D82" s="203">
        <f>IFERROR(IF(LoanIsNotPaid*LoanIsGood,LoanValue,""), "")</f>
        <v>863243.12147031468</v>
      </c>
      <c r="E82" s="203">
        <f>IFERROR(IF(LoanIsNotPaid*LoanIsGood,MonthlyPayment,0), 0)</f>
        <v>5691.1875192575681</v>
      </c>
      <c r="F82" s="203">
        <f>IFERROR(IF(LoanIsNotPaid*LoanIsGood,Principal,0), 0)</f>
        <v>4252.4489834736914</v>
      </c>
      <c r="G82" s="203">
        <f>SUM($F$17:F82)</f>
        <v>266009.32751314761</v>
      </c>
      <c r="H82" s="203">
        <f>IFERROR(IF(LoanIsNotPaid*LoanIsGood,InterestAmt,0), 0)</f>
        <v>1438.7385357838771</v>
      </c>
      <c r="I82" s="203">
        <f>SUM($H$17:H82)</f>
        <v>109609.04875785197</v>
      </c>
      <c r="J82" s="203">
        <f>IFERROR(IF(LoanIsNotPaid*LoanIsGood,EndingBalance,0), 0)</f>
        <v>858990.67248684121</v>
      </c>
      <c r="K82" s="175"/>
    </row>
    <row r="83" spans="1:11" ht="20.25" customHeight="1" x14ac:dyDescent="0.15">
      <c r="A83" s="175"/>
      <c r="B83" s="201">
        <f>IFERROR(IF(LoanIsNotPaid*LoanIsGood,PaymentNumber,""), "")</f>
        <v>67</v>
      </c>
      <c r="C83" s="202">
        <f>IFERROR(IF(LoanIsNotPaid*LoanIsGood,PaymentDate,LoanStartDate), LoanStartDate)</f>
        <v>47696</v>
      </c>
      <c r="D83" s="203">
        <f>IFERROR(IF(LoanIsNotPaid*LoanIsGood,LoanValue,""), "")</f>
        <v>858990.67248684121</v>
      </c>
      <c r="E83" s="203">
        <f>IFERROR(IF(LoanIsNotPaid*LoanIsGood,MonthlyPayment,0), 0)</f>
        <v>5691.1875192575681</v>
      </c>
      <c r="F83" s="203">
        <f>IFERROR(IF(LoanIsNotPaid*LoanIsGood,Principal,0), 0)</f>
        <v>4259.5363984461474</v>
      </c>
      <c r="G83" s="203">
        <f>SUM($F$17:F83)</f>
        <v>270268.86391159374</v>
      </c>
      <c r="H83" s="203">
        <f>IFERROR(IF(LoanIsNotPaid*LoanIsGood,InterestAmt,0), 0)</f>
        <v>1431.6511208114207</v>
      </c>
      <c r="I83" s="203">
        <f>SUM($H$17:H83)</f>
        <v>111040.69987866339</v>
      </c>
      <c r="J83" s="203">
        <f>IFERROR(IF(LoanIsNotPaid*LoanIsGood,EndingBalance,0), 0)</f>
        <v>854731.13608839468</v>
      </c>
      <c r="K83" s="175"/>
    </row>
    <row r="84" spans="1:11" ht="20.25" customHeight="1" x14ac:dyDescent="0.15">
      <c r="A84" s="175"/>
      <c r="B84" s="201">
        <f>IFERROR(IF(LoanIsNotPaid*LoanIsGood,PaymentNumber,""), "")</f>
        <v>68</v>
      </c>
      <c r="C84" s="202">
        <f>IFERROR(IF(LoanIsNotPaid*LoanIsGood,PaymentDate,LoanStartDate), LoanStartDate)</f>
        <v>47727</v>
      </c>
      <c r="D84" s="203">
        <f>IFERROR(IF(LoanIsNotPaid*LoanIsGood,LoanValue,""), "")</f>
        <v>854731.13608839468</v>
      </c>
      <c r="E84" s="203">
        <f>IFERROR(IF(LoanIsNotPaid*LoanIsGood,MonthlyPayment,0), 0)</f>
        <v>5691.1875192575681</v>
      </c>
      <c r="F84" s="203">
        <f>IFERROR(IF(LoanIsNotPaid*LoanIsGood,Principal,0), 0)</f>
        <v>4266.6356257768912</v>
      </c>
      <c r="G84" s="203">
        <f>SUM($F$17:F84)</f>
        <v>274535.49953737063</v>
      </c>
      <c r="H84" s="203">
        <f>IFERROR(IF(LoanIsNotPaid*LoanIsGood,InterestAmt,0), 0)</f>
        <v>1424.5518934806776</v>
      </c>
      <c r="I84" s="203">
        <f>SUM($H$17:H84)</f>
        <v>112465.25177214407</v>
      </c>
      <c r="J84" s="203">
        <f>IFERROR(IF(LoanIsNotPaid*LoanIsGood,EndingBalance,0), 0)</f>
        <v>850464.50046261773</v>
      </c>
      <c r="K84" s="175"/>
    </row>
    <row r="85" spans="1:11" ht="20.25" customHeight="1" x14ac:dyDescent="0.15">
      <c r="A85" s="175"/>
      <c r="B85" s="201">
        <f>IFERROR(IF(LoanIsNotPaid*LoanIsGood,PaymentNumber,""), "")</f>
        <v>69</v>
      </c>
      <c r="C85" s="202">
        <f>IFERROR(IF(LoanIsNotPaid*LoanIsGood,PaymentDate,LoanStartDate), LoanStartDate)</f>
        <v>47757</v>
      </c>
      <c r="D85" s="203">
        <f>IFERROR(IF(LoanIsNotPaid*LoanIsGood,LoanValue,""), "")</f>
        <v>850464.50046261773</v>
      </c>
      <c r="E85" s="203">
        <f>IFERROR(IF(LoanIsNotPaid*LoanIsGood,MonthlyPayment,0), 0)</f>
        <v>5691.1875192575681</v>
      </c>
      <c r="F85" s="203">
        <f>IFERROR(IF(LoanIsNotPaid*LoanIsGood,Principal,0), 0)</f>
        <v>4273.7466851531844</v>
      </c>
      <c r="G85" s="203">
        <f>SUM($F$17:F85)</f>
        <v>278809.2462225238</v>
      </c>
      <c r="H85" s="203">
        <f>IFERROR(IF(LoanIsNotPaid*LoanIsGood,InterestAmt,0), 0)</f>
        <v>1417.4408341043829</v>
      </c>
      <c r="I85" s="203">
        <f>SUM($H$17:H85)</f>
        <v>113882.69260624846</v>
      </c>
      <c r="J85" s="203">
        <f>IFERROR(IF(LoanIsNotPaid*LoanIsGood,EndingBalance,0), 0)</f>
        <v>846190.75377746462</v>
      </c>
      <c r="K85" s="175"/>
    </row>
    <row r="86" spans="1:11" ht="20.25" customHeight="1" x14ac:dyDescent="0.15">
      <c r="A86" s="175"/>
      <c r="B86" s="201">
        <f>IFERROR(IF(LoanIsNotPaid*LoanIsGood,PaymentNumber,""), "")</f>
        <v>70</v>
      </c>
      <c r="C86" s="202">
        <f>IFERROR(IF(LoanIsNotPaid*LoanIsGood,PaymentDate,LoanStartDate), LoanStartDate)</f>
        <v>47788</v>
      </c>
      <c r="D86" s="203">
        <f>IFERROR(IF(LoanIsNotPaid*LoanIsGood,LoanValue,""), "")</f>
        <v>846190.75377746462</v>
      </c>
      <c r="E86" s="203">
        <f>IFERROR(IF(LoanIsNotPaid*LoanIsGood,MonthlyPayment,0), 0)</f>
        <v>5691.1875192575681</v>
      </c>
      <c r="F86" s="203">
        <f>IFERROR(IF(LoanIsNotPaid*LoanIsGood,Principal,0), 0)</f>
        <v>4280.8695962951069</v>
      </c>
      <c r="G86" s="203">
        <f>SUM($F$17:F86)</f>
        <v>283090.11581881891</v>
      </c>
      <c r="H86" s="203">
        <f>IFERROR(IF(LoanIsNotPaid*LoanIsGood,InterestAmt,0), 0)</f>
        <v>1410.3179229624604</v>
      </c>
      <c r="I86" s="203">
        <f>SUM($H$17:H86)</f>
        <v>115293.01052921092</v>
      </c>
      <c r="J86" s="203">
        <f>IFERROR(IF(LoanIsNotPaid*LoanIsGood,EndingBalance,0), 0)</f>
        <v>841909.88418116933</v>
      </c>
      <c r="K86" s="175"/>
    </row>
    <row r="87" spans="1:11" ht="20.25" customHeight="1" x14ac:dyDescent="0.15">
      <c r="A87" s="175"/>
      <c r="B87" s="201">
        <f>IFERROR(IF(LoanIsNotPaid*LoanIsGood,PaymentNumber,""), "")</f>
        <v>71</v>
      </c>
      <c r="C87" s="202">
        <f>IFERROR(IF(LoanIsNotPaid*LoanIsGood,PaymentDate,LoanStartDate), LoanStartDate)</f>
        <v>47818</v>
      </c>
      <c r="D87" s="203">
        <f>IFERROR(IF(LoanIsNotPaid*LoanIsGood,LoanValue,""), "")</f>
        <v>841909.88418116933</v>
      </c>
      <c r="E87" s="203">
        <f>IFERROR(IF(LoanIsNotPaid*LoanIsGood,MonthlyPayment,0), 0)</f>
        <v>5691.1875192575681</v>
      </c>
      <c r="F87" s="203">
        <f>IFERROR(IF(LoanIsNotPaid*LoanIsGood,Principal,0), 0)</f>
        <v>4288.0043789555993</v>
      </c>
      <c r="G87" s="203">
        <f>SUM($F$17:F87)</f>
        <v>287378.12019777449</v>
      </c>
      <c r="H87" s="203">
        <f>IFERROR(IF(LoanIsNotPaid*LoanIsGood,InterestAmt,0), 0)</f>
        <v>1403.1831403019689</v>
      </c>
      <c r="I87" s="203">
        <f>SUM($H$17:H87)</f>
        <v>116696.1936695129</v>
      </c>
      <c r="J87" s="203">
        <f>IFERROR(IF(LoanIsNotPaid*LoanIsGood,EndingBalance,0), 0)</f>
        <v>837621.87980221363</v>
      </c>
      <c r="K87" s="175"/>
    </row>
    <row r="88" spans="1:11" ht="20.25" customHeight="1" x14ac:dyDescent="0.15">
      <c r="A88" s="175"/>
      <c r="B88" s="201">
        <f>IFERROR(IF(LoanIsNotPaid*LoanIsGood,PaymentNumber,""), "")</f>
        <v>72</v>
      </c>
      <c r="C88" s="202">
        <f>IFERROR(IF(LoanIsNotPaid*LoanIsGood,PaymentDate,LoanStartDate), LoanStartDate)</f>
        <v>47849</v>
      </c>
      <c r="D88" s="203">
        <f>IFERROR(IF(LoanIsNotPaid*LoanIsGood,LoanValue,""), "")</f>
        <v>837621.87980221363</v>
      </c>
      <c r="E88" s="203">
        <f>IFERROR(IF(LoanIsNotPaid*LoanIsGood,MonthlyPayment,0), 0)</f>
        <v>5691.1875192575681</v>
      </c>
      <c r="F88" s="203">
        <f>IFERROR(IF(LoanIsNotPaid*LoanIsGood,Principal,0), 0)</f>
        <v>4295.1510529205252</v>
      </c>
      <c r="G88" s="203">
        <f>SUM($F$17:F88)</f>
        <v>291673.27125069499</v>
      </c>
      <c r="H88" s="203">
        <f>IFERROR(IF(LoanIsNotPaid*LoanIsGood,InterestAmt,0), 0)</f>
        <v>1396.0364663370426</v>
      </c>
      <c r="I88" s="203">
        <f>SUM($H$17:H88)</f>
        <v>118092.23013584994</v>
      </c>
      <c r="J88" s="203">
        <f>IFERROR(IF(LoanIsNotPaid*LoanIsGood,EndingBalance,0), 0)</f>
        <v>833326.72874929244</v>
      </c>
      <c r="K88" s="175"/>
    </row>
    <row r="89" spans="1:11" ht="20.25" customHeight="1" x14ac:dyDescent="0.15">
      <c r="A89" s="175"/>
      <c r="B89" s="201">
        <f>IFERROR(IF(LoanIsNotPaid*LoanIsGood,PaymentNumber,""), "")</f>
        <v>73</v>
      </c>
      <c r="C89" s="202">
        <f>IFERROR(IF(LoanIsNotPaid*LoanIsGood,PaymentDate,LoanStartDate), LoanStartDate)</f>
        <v>47880</v>
      </c>
      <c r="D89" s="203">
        <f>IFERROR(IF(LoanIsNotPaid*LoanIsGood,LoanValue,""), "")</f>
        <v>833326.72874929244</v>
      </c>
      <c r="E89" s="203">
        <f>IFERROR(IF(LoanIsNotPaid*LoanIsGood,MonthlyPayment,0), 0)</f>
        <v>5691.1875192575681</v>
      </c>
      <c r="F89" s="203">
        <f>IFERROR(IF(LoanIsNotPaid*LoanIsGood,Principal,0), 0)</f>
        <v>4302.3096380087263</v>
      </c>
      <c r="G89" s="203">
        <f>SUM($F$17:F89)</f>
        <v>295975.5808887037</v>
      </c>
      <c r="H89" s="203">
        <f>IFERROR(IF(LoanIsNotPaid*LoanIsGood,InterestAmt,0), 0)</f>
        <v>1388.877881248842</v>
      </c>
      <c r="I89" s="203">
        <f>SUM($H$17:H89)</f>
        <v>119481.10801709878</v>
      </c>
      <c r="J89" s="203">
        <f>IFERROR(IF(LoanIsNotPaid*LoanIsGood,EndingBalance,0), 0)</f>
        <v>829024.41911128373</v>
      </c>
      <c r="K89" s="175"/>
    </row>
    <row r="90" spans="1:11" ht="20.25" customHeight="1" x14ac:dyDescent="0.15">
      <c r="A90" s="175"/>
      <c r="B90" s="201">
        <f>IFERROR(IF(LoanIsNotPaid*LoanIsGood,PaymentNumber,""), "")</f>
        <v>74</v>
      </c>
      <c r="C90" s="202">
        <f>IFERROR(IF(LoanIsNotPaid*LoanIsGood,PaymentDate,LoanStartDate), LoanStartDate)</f>
        <v>47908</v>
      </c>
      <c r="D90" s="203">
        <f>IFERROR(IF(LoanIsNotPaid*LoanIsGood,LoanValue,""), "")</f>
        <v>829024.41911128373</v>
      </c>
      <c r="E90" s="203">
        <f>IFERROR(IF(LoanIsNotPaid*LoanIsGood,MonthlyPayment,0), 0)</f>
        <v>5691.1875192575681</v>
      </c>
      <c r="F90" s="203">
        <f>IFERROR(IF(LoanIsNotPaid*LoanIsGood,Principal,0), 0)</f>
        <v>4309.4801540720737</v>
      </c>
      <c r="G90" s="203">
        <f>SUM($F$17:F90)</f>
        <v>300285.06104277575</v>
      </c>
      <c r="H90" s="203">
        <f>IFERROR(IF(LoanIsNotPaid*LoanIsGood,InterestAmt,0), 0)</f>
        <v>1381.7073651854937</v>
      </c>
      <c r="I90" s="203">
        <f>SUM($H$17:H90)</f>
        <v>120862.81538228427</v>
      </c>
      <c r="J90" s="203">
        <f>IFERROR(IF(LoanIsNotPaid*LoanIsGood,EndingBalance,0), 0)</f>
        <v>824714.93895721156</v>
      </c>
      <c r="K90" s="175"/>
    </row>
    <row r="91" spans="1:11" ht="20.25" customHeight="1" x14ac:dyDescent="0.15">
      <c r="A91" s="175"/>
      <c r="B91" s="201">
        <f>IFERROR(IF(LoanIsNotPaid*LoanIsGood,PaymentNumber,""), "")</f>
        <v>75</v>
      </c>
      <c r="C91" s="202">
        <f>IFERROR(IF(LoanIsNotPaid*LoanIsGood,PaymentDate,LoanStartDate), LoanStartDate)</f>
        <v>47939</v>
      </c>
      <c r="D91" s="203">
        <f>IFERROR(IF(LoanIsNotPaid*LoanIsGood,LoanValue,""), "")</f>
        <v>824714.93895721156</v>
      </c>
      <c r="E91" s="203">
        <f>IFERROR(IF(LoanIsNotPaid*LoanIsGood,MonthlyPayment,0), 0)</f>
        <v>5691.1875192575681</v>
      </c>
      <c r="F91" s="203">
        <f>IFERROR(IF(LoanIsNotPaid*LoanIsGood,Principal,0), 0)</f>
        <v>4316.6626209955275</v>
      </c>
      <c r="G91" s="203">
        <f>SUM($F$17:F91)</f>
        <v>304601.72366377129</v>
      </c>
      <c r="H91" s="203">
        <f>IFERROR(IF(LoanIsNotPaid*LoanIsGood,InterestAmt,0), 0)</f>
        <v>1374.5248982620408</v>
      </c>
      <c r="I91" s="203">
        <f>SUM($H$17:H91)</f>
        <v>122237.34028054631</v>
      </c>
      <c r="J91" s="203">
        <f>IFERROR(IF(LoanIsNotPaid*LoanIsGood,EndingBalance,0), 0)</f>
        <v>820398.27633621567</v>
      </c>
      <c r="K91" s="175"/>
    </row>
    <row r="92" spans="1:11" ht="20.25" customHeight="1" x14ac:dyDescent="0.15">
      <c r="A92" s="175"/>
      <c r="B92" s="201">
        <f>IFERROR(IF(LoanIsNotPaid*LoanIsGood,PaymentNumber,""), "")</f>
        <v>76</v>
      </c>
      <c r="C92" s="202">
        <f>IFERROR(IF(LoanIsNotPaid*LoanIsGood,PaymentDate,LoanStartDate), LoanStartDate)</f>
        <v>47969</v>
      </c>
      <c r="D92" s="203">
        <f>IFERROR(IF(LoanIsNotPaid*LoanIsGood,LoanValue,""), "")</f>
        <v>820398.27633621567</v>
      </c>
      <c r="E92" s="203">
        <f>IFERROR(IF(LoanIsNotPaid*LoanIsGood,MonthlyPayment,0), 0)</f>
        <v>5691.1875192575681</v>
      </c>
      <c r="F92" s="203">
        <f>IFERROR(IF(LoanIsNotPaid*LoanIsGood,Principal,0), 0)</f>
        <v>4323.8570586971864</v>
      </c>
      <c r="G92" s="203">
        <f>SUM($F$17:F92)</f>
        <v>308925.5807224685</v>
      </c>
      <c r="H92" s="203">
        <f>IFERROR(IF(LoanIsNotPaid*LoanIsGood,InterestAmt,0), 0)</f>
        <v>1367.3304605603814</v>
      </c>
      <c r="I92" s="203">
        <f>SUM($H$17:H92)</f>
        <v>123604.67074110669</v>
      </c>
      <c r="J92" s="203">
        <f>IFERROR(IF(LoanIsNotPaid*LoanIsGood,EndingBalance,0), 0)</f>
        <v>816074.41927751841</v>
      </c>
      <c r="K92" s="175"/>
    </row>
    <row r="93" spans="1:11" ht="20.25" customHeight="1" x14ac:dyDescent="0.15">
      <c r="A93" s="175"/>
      <c r="B93" s="201">
        <f>IFERROR(IF(LoanIsNotPaid*LoanIsGood,PaymentNumber,""), "")</f>
        <v>77</v>
      </c>
      <c r="C93" s="202">
        <f>IFERROR(IF(LoanIsNotPaid*LoanIsGood,PaymentDate,LoanStartDate), LoanStartDate)</f>
        <v>48000</v>
      </c>
      <c r="D93" s="203">
        <f>IFERROR(IF(LoanIsNotPaid*LoanIsGood,LoanValue,""), "")</f>
        <v>816074.41927751841</v>
      </c>
      <c r="E93" s="203">
        <f>IFERROR(IF(LoanIsNotPaid*LoanIsGood,MonthlyPayment,0), 0)</f>
        <v>5691.1875192575681</v>
      </c>
      <c r="F93" s="203">
        <f>IFERROR(IF(LoanIsNotPaid*LoanIsGood,Principal,0), 0)</f>
        <v>4331.0634871283482</v>
      </c>
      <c r="G93" s="203">
        <f>SUM($F$17:F93)</f>
        <v>313256.64420959685</v>
      </c>
      <c r="H93" s="203">
        <f>IFERROR(IF(LoanIsNotPaid*LoanIsGood,InterestAmt,0), 0)</f>
        <v>1360.1240321292191</v>
      </c>
      <c r="I93" s="203">
        <f>SUM($H$17:H93)</f>
        <v>124964.7947732359</v>
      </c>
      <c r="J93" s="203">
        <f>IFERROR(IF(LoanIsNotPaid*LoanIsGood,EndingBalance,0), 0)</f>
        <v>811743.3557903897</v>
      </c>
      <c r="K93" s="175"/>
    </row>
    <row r="94" spans="1:11" ht="20.25" customHeight="1" x14ac:dyDescent="0.15">
      <c r="A94" s="175"/>
      <c r="B94" s="201">
        <f>IFERROR(IF(LoanIsNotPaid*LoanIsGood,PaymentNumber,""), "")</f>
        <v>78</v>
      </c>
      <c r="C94" s="202">
        <f>IFERROR(IF(LoanIsNotPaid*LoanIsGood,PaymentDate,LoanStartDate), LoanStartDate)</f>
        <v>48030</v>
      </c>
      <c r="D94" s="203">
        <f>IFERROR(IF(LoanIsNotPaid*LoanIsGood,LoanValue,""), "")</f>
        <v>811743.3557903897</v>
      </c>
      <c r="E94" s="203">
        <f>IFERROR(IF(LoanIsNotPaid*LoanIsGood,MonthlyPayment,0), 0)</f>
        <v>5691.1875192575681</v>
      </c>
      <c r="F94" s="203">
        <f>IFERROR(IF(LoanIsNotPaid*LoanIsGood,Principal,0), 0)</f>
        <v>4338.2819262735629</v>
      </c>
      <c r="G94" s="203">
        <f>SUM($F$17:F94)</f>
        <v>317594.9261358704</v>
      </c>
      <c r="H94" s="203">
        <f>IFERROR(IF(LoanIsNotPaid*LoanIsGood,InterestAmt,0), 0)</f>
        <v>1352.9055929840054</v>
      </c>
      <c r="I94" s="203">
        <f>SUM($H$17:H94)</f>
        <v>126317.70036621991</v>
      </c>
      <c r="J94" s="203">
        <f>IFERROR(IF(LoanIsNotPaid*LoanIsGood,EndingBalance,0), 0)</f>
        <v>807405.07386411587</v>
      </c>
      <c r="K94" s="175"/>
    </row>
    <row r="95" spans="1:11" ht="20.25" customHeight="1" x14ac:dyDescent="0.15">
      <c r="A95" s="175"/>
      <c r="B95" s="201">
        <f>IFERROR(IF(LoanIsNotPaid*LoanIsGood,PaymentNumber,""), "")</f>
        <v>79</v>
      </c>
      <c r="C95" s="202">
        <f>IFERROR(IF(LoanIsNotPaid*LoanIsGood,PaymentDate,LoanStartDate), LoanStartDate)</f>
        <v>48061</v>
      </c>
      <c r="D95" s="203">
        <f>IFERROR(IF(LoanIsNotPaid*LoanIsGood,LoanValue,""), "")</f>
        <v>807405.07386411587</v>
      </c>
      <c r="E95" s="203">
        <f>IFERROR(IF(LoanIsNotPaid*LoanIsGood,MonthlyPayment,0), 0)</f>
        <v>5691.1875192575681</v>
      </c>
      <c r="F95" s="203">
        <f>IFERROR(IF(LoanIsNotPaid*LoanIsGood,Principal,0), 0)</f>
        <v>4345.5123961506861</v>
      </c>
      <c r="G95" s="203">
        <f>SUM($F$17:F95)</f>
        <v>321940.43853202107</v>
      </c>
      <c r="H95" s="203">
        <f>IFERROR(IF(LoanIsNotPaid*LoanIsGood,InterestAmt,0), 0)</f>
        <v>1345.6751231068827</v>
      </c>
      <c r="I95" s="203">
        <f>SUM($H$17:H95)</f>
        <v>127663.37548932679</v>
      </c>
      <c r="J95" s="203">
        <f>IFERROR(IF(LoanIsNotPaid*LoanIsGood,EndingBalance,0), 0)</f>
        <v>803059.56146796537</v>
      </c>
      <c r="K95" s="175"/>
    </row>
    <row r="96" spans="1:11" ht="20.25" customHeight="1" x14ac:dyDescent="0.15">
      <c r="A96" s="175"/>
      <c r="B96" s="201">
        <f>IFERROR(IF(LoanIsNotPaid*LoanIsGood,PaymentNumber,""), "")</f>
        <v>80</v>
      </c>
      <c r="C96" s="202">
        <f>IFERROR(IF(LoanIsNotPaid*LoanIsGood,PaymentDate,LoanStartDate), LoanStartDate)</f>
        <v>48092</v>
      </c>
      <c r="D96" s="203">
        <f>IFERROR(IF(LoanIsNotPaid*LoanIsGood,LoanValue,""), "")</f>
        <v>803059.56146796537</v>
      </c>
      <c r="E96" s="203">
        <f>IFERROR(IF(LoanIsNotPaid*LoanIsGood,MonthlyPayment,0), 0)</f>
        <v>5691.1875192575681</v>
      </c>
      <c r="F96" s="203">
        <f>IFERROR(IF(LoanIsNotPaid*LoanIsGood,Principal,0), 0)</f>
        <v>4352.7549168109363</v>
      </c>
      <c r="G96" s="203">
        <f>SUM($F$17:F96)</f>
        <v>326293.19344883203</v>
      </c>
      <c r="H96" s="203">
        <f>IFERROR(IF(LoanIsNotPaid*LoanIsGood,InterestAmt,0), 0)</f>
        <v>1338.4326024466318</v>
      </c>
      <c r="I96" s="203">
        <f>SUM($H$17:H96)</f>
        <v>129001.80809177342</v>
      </c>
      <c r="J96" s="203">
        <f>IFERROR(IF(LoanIsNotPaid*LoanIsGood,EndingBalance,0), 0)</f>
        <v>798706.806551154</v>
      </c>
      <c r="K96" s="175"/>
    </row>
    <row r="97" spans="1:11" ht="20.25" customHeight="1" x14ac:dyDescent="0.15">
      <c r="A97" s="175"/>
      <c r="B97" s="201">
        <f>IFERROR(IF(LoanIsNotPaid*LoanIsGood,PaymentNumber,""), "")</f>
        <v>81</v>
      </c>
      <c r="C97" s="202">
        <f>IFERROR(IF(LoanIsNotPaid*LoanIsGood,PaymentDate,LoanStartDate), LoanStartDate)</f>
        <v>48122</v>
      </c>
      <c r="D97" s="203">
        <f>IFERROR(IF(LoanIsNotPaid*LoanIsGood,LoanValue,""), "")</f>
        <v>798706.806551154</v>
      </c>
      <c r="E97" s="203">
        <f>IFERROR(IF(LoanIsNotPaid*LoanIsGood,MonthlyPayment,0), 0)</f>
        <v>5691.1875192575681</v>
      </c>
      <c r="F97" s="203">
        <f>IFERROR(IF(LoanIsNotPaid*LoanIsGood,Principal,0), 0)</f>
        <v>4360.0095083389542</v>
      </c>
      <c r="G97" s="203">
        <f>SUM($F$17:F97)</f>
        <v>330653.20295717096</v>
      </c>
      <c r="H97" s="203">
        <f>IFERROR(IF(LoanIsNotPaid*LoanIsGood,InterestAmt,0), 0)</f>
        <v>1331.1780109186134</v>
      </c>
      <c r="I97" s="203">
        <f>SUM($H$17:H97)</f>
        <v>130332.98610269203</v>
      </c>
      <c r="J97" s="203">
        <f>IFERROR(IF(LoanIsNotPaid*LoanIsGood,EndingBalance,0), 0)</f>
        <v>794346.79704281478</v>
      </c>
      <c r="K97" s="175"/>
    </row>
    <row r="98" spans="1:11" ht="20.25" customHeight="1" x14ac:dyDescent="0.15">
      <c r="A98" s="175"/>
      <c r="B98" s="201">
        <f>IFERROR(IF(LoanIsNotPaid*LoanIsGood,PaymentNumber,""), "")</f>
        <v>82</v>
      </c>
      <c r="C98" s="202">
        <f>IFERROR(IF(LoanIsNotPaid*LoanIsGood,PaymentDate,LoanStartDate), LoanStartDate)</f>
        <v>48153</v>
      </c>
      <c r="D98" s="203">
        <f>IFERROR(IF(LoanIsNotPaid*LoanIsGood,LoanValue,""), "")</f>
        <v>794346.79704281478</v>
      </c>
      <c r="E98" s="203">
        <f>IFERROR(IF(LoanIsNotPaid*LoanIsGood,MonthlyPayment,0), 0)</f>
        <v>5691.1875192575681</v>
      </c>
      <c r="F98" s="203">
        <f>IFERROR(IF(LoanIsNotPaid*LoanIsGood,Principal,0), 0)</f>
        <v>4367.2761908528528</v>
      </c>
      <c r="G98" s="203">
        <f>SUM($F$17:F98)</f>
        <v>335020.47914802382</v>
      </c>
      <c r="H98" s="203">
        <f>IFERROR(IF(LoanIsNotPaid*LoanIsGood,InterestAmt,0), 0)</f>
        <v>1323.9113284047153</v>
      </c>
      <c r="I98" s="203">
        <f>SUM($H$17:H98)</f>
        <v>131656.89743109673</v>
      </c>
      <c r="J98" s="203">
        <f>IFERROR(IF(LoanIsNotPaid*LoanIsGood,EndingBalance,0), 0)</f>
        <v>789979.52085196192</v>
      </c>
      <c r="K98" s="175"/>
    </row>
    <row r="99" spans="1:11" ht="20.25" customHeight="1" x14ac:dyDescent="0.15">
      <c r="A99" s="175"/>
      <c r="B99" s="201">
        <f>IFERROR(IF(LoanIsNotPaid*LoanIsGood,PaymentNumber,""), "")</f>
        <v>83</v>
      </c>
      <c r="C99" s="202">
        <f>IFERROR(IF(LoanIsNotPaid*LoanIsGood,PaymentDate,LoanStartDate), LoanStartDate)</f>
        <v>48183</v>
      </c>
      <c r="D99" s="203">
        <f>IFERROR(IF(LoanIsNotPaid*LoanIsGood,LoanValue,""), "")</f>
        <v>789979.52085196192</v>
      </c>
      <c r="E99" s="203">
        <f>IFERROR(IF(LoanIsNotPaid*LoanIsGood,MonthlyPayment,0), 0)</f>
        <v>5691.1875192575681</v>
      </c>
      <c r="F99" s="203">
        <f>IFERROR(IF(LoanIsNotPaid*LoanIsGood,Principal,0), 0)</f>
        <v>4374.5549845042742</v>
      </c>
      <c r="G99" s="203">
        <f>SUM($F$17:F99)</f>
        <v>339395.03413252812</v>
      </c>
      <c r="H99" s="203">
        <f>IFERROR(IF(LoanIsNotPaid*LoanIsGood,InterestAmt,0), 0)</f>
        <v>1316.6325347532938</v>
      </c>
      <c r="I99" s="203">
        <f>SUM($H$17:H99)</f>
        <v>132973.52996585003</v>
      </c>
      <c r="J99" s="203">
        <f>IFERROR(IF(LoanIsNotPaid*LoanIsGood,EndingBalance,0), 0)</f>
        <v>785604.96586745721</v>
      </c>
      <c r="K99" s="175"/>
    </row>
    <row r="100" spans="1:11" ht="20.25" customHeight="1" x14ac:dyDescent="0.15">
      <c r="A100" s="175"/>
      <c r="B100" s="201">
        <f>IFERROR(IF(LoanIsNotPaid*LoanIsGood,PaymentNumber,""), "")</f>
        <v>84</v>
      </c>
      <c r="C100" s="202">
        <f>IFERROR(IF(LoanIsNotPaid*LoanIsGood,PaymentDate,LoanStartDate), LoanStartDate)</f>
        <v>48214</v>
      </c>
      <c r="D100" s="203">
        <f>IFERROR(IF(LoanIsNotPaid*LoanIsGood,LoanValue,""), "")</f>
        <v>785604.96586745721</v>
      </c>
      <c r="E100" s="203">
        <f>IFERROR(IF(LoanIsNotPaid*LoanIsGood,MonthlyPayment,0), 0)</f>
        <v>5691.1875192575681</v>
      </c>
      <c r="F100" s="203">
        <f>IFERROR(IF(LoanIsNotPaid*LoanIsGood,Principal,0), 0)</f>
        <v>4381.8459094784475</v>
      </c>
      <c r="G100" s="203">
        <f>SUM($F$17:F100)</f>
        <v>343776.88004200655</v>
      </c>
      <c r="H100" s="203">
        <f>IFERROR(IF(LoanIsNotPaid*LoanIsGood,InterestAmt,0), 0)</f>
        <v>1309.3416097791201</v>
      </c>
      <c r="I100" s="203">
        <f>SUM($H$17:H100)</f>
        <v>134282.87157562916</v>
      </c>
      <c r="J100" s="203">
        <f>IFERROR(IF(LoanIsNotPaid*LoanIsGood,EndingBalance,0), 0)</f>
        <v>781223.11995797837</v>
      </c>
      <c r="K100" s="175"/>
    </row>
    <row r="101" spans="1:11" ht="20.25" customHeight="1" x14ac:dyDescent="0.15">
      <c r="A101" s="175"/>
      <c r="B101" s="201">
        <f>IFERROR(IF(LoanIsNotPaid*LoanIsGood,PaymentNumber,""), "")</f>
        <v>85</v>
      </c>
      <c r="C101" s="202">
        <f>IFERROR(IF(LoanIsNotPaid*LoanIsGood,PaymentDate,LoanStartDate), LoanStartDate)</f>
        <v>48245</v>
      </c>
      <c r="D101" s="203">
        <f>IFERROR(IF(LoanIsNotPaid*LoanIsGood,LoanValue,""), "")</f>
        <v>781223.11995797837</v>
      </c>
      <c r="E101" s="203">
        <f>IFERROR(IF(LoanIsNotPaid*LoanIsGood,MonthlyPayment,0), 0)</f>
        <v>5691.1875192575681</v>
      </c>
      <c r="F101" s="203">
        <f>IFERROR(IF(LoanIsNotPaid*LoanIsGood,Principal,0), 0)</f>
        <v>4389.1489859942449</v>
      </c>
      <c r="G101" s="203">
        <f>SUM($F$17:F101)</f>
        <v>348166.02902800078</v>
      </c>
      <c r="H101" s="203">
        <f>IFERROR(IF(LoanIsNotPaid*LoanIsGood,InterestAmt,0), 0)</f>
        <v>1302.0385332633225</v>
      </c>
      <c r="I101" s="203">
        <f>SUM($H$17:H101)</f>
        <v>135584.91010889248</v>
      </c>
      <c r="J101" s="203">
        <f>IFERROR(IF(LoanIsNotPaid*LoanIsGood,EndingBalance,0), 0)</f>
        <v>776833.97097198362</v>
      </c>
      <c r="K101" s="175"/>
    </row>
    <row r="102" spans="1:11" ht="20.25" customHeight="1" x14ac:dyDescent="0.15">
      <c r="A102" s="175"/>
      <c r="B102" s="201">
        <f>IFERROR(IF(LoanIsNotPaid*LoanIsGood,PaymentNumber,""), "")</f>
        <v>86</v>
      </c>
      <c r="C102" s="202">
        <f>IFERROR(IF(LoanIsNotPaid*LoanIsGood,PaymentDate,LoanStartDate), LoanStartDate)</f>
        <v>48274</v>
      </c>
      <c r="D102" s="203">
        <f>IFERROR(IF(LoanIsNotPaid*LoanIsGood,LoanValue,""), "")</f>
        <v>776833.97097198362</v>
      </c>
      <c r="E102" s="203">
        <f>IFERROR(IF(LoanIsNotPaid*LoanIsGood,MonthlyPayment,0), 0)</f>
        <v>5691.1875192575681</v>
      </c>
      <c r="F102" s="203">
        <f>IFERROR(IF(LoanIsNotPaid*LoanIsGood,Principal,0), 0)</f>
        <v>4396.464234304236</v>
      </c>
      <c r="G102" s="203">
        <f>SUM($F$17:F102)</f>
        <v>352562.49326230504</v>
      </c>
      <c r="H102" s="203">
        <f>IFERROR(IF(LoanIsNotPaid*LoanIsGood,InterestAmt,0), 0)</f>
        <v>1294.7232849533323</v>
      </c>
      <c r="I102" s="203">
        <f>SUM($H$17:H102)</f>
        <v>136879.63339384581</v>
      </c>
      <c r="J102" s="203">
        <f>IFERROR(IF(LoanIsNotPaid*LoanIsGood,EndingBalance,0), 0)</f>
        <v>772437.50673767994</v>
      </c>
      <c r="K102" s="175"/>
    </row>
    <row r="103" spans="1:11" ht="20.25" customHeight="1" x14ac:dyDescent="0.15">
      <c r="A103" s="175"/>
      <c r="B103" s="201">
        <f>IFERROR(IF(LoanIsNotPaid*LoanIsGood,PaymentNumber,""), "")</f>
        <v>87</v>
      </c>
      <c r="C103" s="202">
        <f>IFERROR(IF(LoanIsNotPaid*LoanIsGood,PaymentDate,LoanStartDate), LoanStartDate)</f>
        <v>48305</v>
      </c>
      <c r="D103" s="203">
        <f>IFERROR(IF(LoanIsNotPaid*LoanIsGood,LoanValue,""), "")</f>
        <v>772437.50673767994</v>
      </c>
      <c r="E103" s="203">
        <f>IFERROR(IF(LoanIsNotPaid*LoanIsGood,MonthlyPayment,0), 0)</f>
        <v>5691.1875192575681</v>
      </c>
      <c r="F103" s="203">
        <f>IFERROR(IF(LoanIsNotPaid*LoanIsGood,Principal,0), 0)</f>
        <v>4403.7916746947431</v>
      </c>
      <c r="G103" s="203">
        <f>SUM($F$17:F103)</f>
        <v>356966.28493699979</v>
      </c>
      <c r="H103" s="203">
        <f>IFERROR(IF(LoanIsNotPaid*LoanIsGood,InterestAmt,0), 0)</f>
        <v>1287.3958445628252</v>
      </c>
      <c r="I103" s="203">
        <f>SUM($H$17:H103)</f>
        <v>138167.02923840864</v>
      </c>
      <c r="J103" s="203">
        <f>IFERROR(IF(LoanIsNotPaid*LoanIsGood,EndingBalance,0), 0)</f>
        <v>768033.71506298438</v>
      </c>
      <c r="K103" s="175"/>
    </row>
    <row r="104" spans="1:11" ht="20.25" customHeight="1" x14ac:dyDescent="0.15">
      <c r="A104" s="175"/>
      <c r="B104" s="201">
        <f>IFERROR(IF(LoanIsNotPaid*LoanIsGood,PaymentNumber,""), "")</f>
        <v>88</v>
      </c>
      <c r="C104" s="202">
        <f>IFERROR(IF(LoanIsNotPaid*LoanIsGood,PaymentDate,LoanStartDate), LoanStartDate)</f>
        <v>48335</v>
      </c>
      <c r="D104" s="203">
        <f>IFERROR(IF(LoanIsNotPaid*LoanIsGood,LoanValue,""), "")</f>
        <v>768033.71506298438</v>
      </c>
      <c r="E104" s="203">
        <f>IFERROR(IF(LoanIsNotPaid*LoanIsGood,MonthlyPayment,0), 0)</f>
        <v>5691.1875192575681</v>
      </c>
      <c r="F104" s="203">
        <f>IFERROR(IF(LoanIsNotPaid*LoanIsGood,Principal,0), 0)</f>
        <v>4411.1313274859012</v>
      </c>
      <c r="G104" s="203">
        <f>SUM($F$17:F104)</f>
        <v>361377.41626448568</v>
      </c>
      <c r="H104" s="203">
        <f>IFERROR(IF(LoanIsNotPaid*LoanIsGood,InterestAmt,0), 0)</f>
        <v>1280.0561917716673</v>
      </c>
      <c r="I104" s="203">
        <f>SUM($H$17:H104)</f>
        <v>139447.0854301803</v>
      </c>
      <c r="J104" s="203">
        <f>IFERROR(IF(LoanIsNotPaid*LoanIsGood,EndingBalance,0), 0)</f>
        <v>763622.58373549802</v>
      </c>
      <c r="K104" s="175"/>
    </row>
    <row r="105" spans="1:11" ht="20.25" customHeight="1" x14ac:dyDescent="0.15">
      <c r="A105" s="175"/>
      <c r="B105" s="201">
        <f>IFERROR(IF(LoanIsNotPaid*LoanIsGood,PaymentNumber,""), "")</f>
        <v>89</v>
      </c>
      <c r="C105" s="202">
        <f>IFERROR(IF(LoanIsNotPaid*LoanIsGood,PaymentDate,LoanStartDate), LoanStartDate)</f>
        <v>48366</v>
      </c>
      <c r="D105" s="203">
        <f>IFERROR(IF(LoanIsNotPaid*LoanIsGood,LoanValue,""), "")</f>
        <v>763622.58373549802</v>
      </c>
      <c r="E105" s="203">
        <f>IFERROR(IF(LoanIsNotPaid*LoanIsGood,MonthlyPayment,0), 0)</f>
        <v>5691.1875192575681</v>
      </c>
      <c r="F105" s="203">
        <f>IFERROR(IF(LoanIsNotPaid*LoanIsGood,Principal,0), 0)</f>
        <v>4418.4832130317109</v>
      </c>
      <c r="G105" s="203">
        <f>SUM($F$17:F105)</f>
        <v>365795.89947751741</v>
      </c>
      <c r="H105" s="203">
        <f>IFERROR(IF(LoanIsNotPaid*LoanIsGood,InterestAmt,0), 0)</f>
        <v>1272.7043062258574</v>
      </c>
      <c r="I105" s="203">
        <f>SUM($H$17:H105)</f>
        <v>140719.78973640615</v>
      </c>
      <c r="J105" s="203">
        <f>IFERROR(IF(LoanIsNotPaid*LoanIsGood,EndingBalance,0), 0)</f>
        <v>759204.10052246705</v>
      </c>
      <c r="K105" s="175"/>
    </row>
    <row r="106" spans="1:11" ht="20.25" customHeight="1" x14ac:dyDescent="0.15">
      <c r="A106" s="175"/>
      <c r="B106" s="201">
        <f>IFERROR(IF(LoanIsNotPaid*LoanIsGood,PaymentNumber,""), "")</f>
        <v>90</v>
      </c>
      <c r="C106" s="202">
        <f>IFERROR(IF(LoanIsNotPaid*LoanIsGood,PaymentDate,LoanStartDate), LoanStartDate)</f>
        <v>48396</v>
      </c>
      <c r="D106" s="203">
        <f>IFERROR(IF(LoanIsNotPaid*LoanIsGood,LoanValue,""), "")</f>
        <v>759204.10052246705</v>
      </c>
      <c r="E106" s="203">
        <f>IFERROR(IF(LoanIsNotPaid*LoanIsGood,MonthlyPayment,0), 0)</f>
        <v>5691.1875192575681</v>
      </c>
      <c r="F106" s="203">
        <f>IFERROR(IF(LoanIsNotPaid*LoanIsGood,Principal,0), 0)</f>
        <v>4425.8473517200964</v>
      </c>
      <c r="G106" s="203">
        <f>SUM($F$17:F106)</f>
        <v>370221.7468292375</v>
      </c>
      <c r="H106" s="203">
        <f>IFERROR(IF(LoanIsNotPaid*LoanIsGood,InterestAmt,0), 0)</f>
        <v>1265.3401675374714</v>
      </c>
      <c r="I106" s="203">
        <f>SUM($H$17:H106)</f>
        <v>141985.12990394363</v>
      </c>
      <c r="J106" s="203">
        <f>IFERROR(IF(LoanIsNotPaid*LoanIsGood,EndingBalance,0), 0)</f>
        <v>754778.25317074661</v>
      </c>
      <c r="K106" s="175"/>
    </row>
    <row r="107" spans="1:11" ht="20.25" customHeight="1" x14ac:dyDescent="0.15">
      <c r="A107" s="175"/>
      <c r="B107" s="201">
        <f>IFERROR(IF(LoanIsNotPaid*LoanIsGood,PaymentNumber,""), "")</f>
        <v>91</v>
      </c>
      <c r="C107" s="202">
        <f>IFERROR(IF(LoanIsNotPaid*LoanIsGood,PaymentDate,LoanStartDate), LoanStartDate)</f>
        <v>48427</v>
      </c>
      <c r="D107" s="203">
        <f>IFERROR(IF(LoanIsNotPaid*LoanIsGood,LoanValue,""), "")</f>
        <v>754778.25317074661</v>
      </c>
      <c r="E107" s="203">
        <f>IFERROR(IF(LoanIsNotPaid*LoanIsGood,MonthlyPayment,0), 0)</f>
        <v>5691.1875192575681</v>
      </c>
      <c r="F107" s="203">
        <f>IFERROR(IF(LoanIsNotPaid*LoanIsGood,Principal,0), 0)</f>
        <v>4433.2237639729638</v>
      </c>
      <c r="G107" s="203">
        <f>SUM($F$17:F107)</f>
        <v>374654.97059321048</v>
      </c>
      <c r="H107" s="203">
        <f>IFERROR(IF(LoanIsNotPaid*LoanIsGood,InterestAmt,0), 0)</f>
        <v>1257.9637552846043</v>
      </c>
      <c r="I107" s="203">
        <f>SUM($H$17:H107)</f>
        <v>143243.09365922824</v>
      </c>
      <c r="J107" s="203">
        <f>IFERROR(IF(LoanIsNotPaid*LoanIsGood,EndingBalance,0), 0)</f>
        <v>750345.02940677316</v>
      </c>
      <c r="K107" s="175"/>
    </row>
    <row r="108" spans="1:11" ht="20.25" customHeight="1" x14ac:dyDescent="0.15">
      <c r="A108" s="175"/>
      <c r="B108" s="201">
        <f>IFERROR(IF(LoanIsNotPaid*LoanIsGood,PaymentNumber,""), "")</f>
        <v>92</v>
      </c>
      <c r="C108" s="202">
        <f>IFERROR(IF(LoanIsNotPaid*LoanIsGood,PaymentDate,LoanStartDate), LoanStartDate)</f>
        <v>48458</v>
      </c>
      <c r="D108" s="203">
        <f>IFERROR(IF(LoanIsNotPaid*LoanIsGood,LoanValue,""), "")</f>
        <v>750345.02940677316</v>
      </c>
      <c r="E108" s="203">
        <f>IFERROR(IF(LoanIsNotPaid*LoanIsGood,MonthlyPayment,0), 0)</f>
        <v>5691.1875192575681</v>
      </c>
      <c r="F108" s="203">
        <f>IFERROR(IF(LoanIsNotPaid*LoanIsGood,Principal,0), 0)</f>
        <v>4440.6124702462521</v>
      </c>
      <c r="G108" s="203">
        <f>SUM($F$17:F108)</f>
        <v>379095.58306345675</v>
      </c>
      <c r="H108" s="203">
        <f>IFERROR(IF(LoanIsNotPaid*LoanIsGood,InterestAmt,0), 0)</f>
        <v>1250.5750490113162</v>
      </c>
      <c r="I108" s="203">
        <f>SUM($H$17:H108)</f>
        <v>144493.66870823957</v>
      </c>
      <c r="J108" s="203">
        <f>IFERROR(IF(LoanIsNotPaid*LoanIsGood,EndingBalance,0), 0)</f>
        <v>745904.41693652654</v>
      </c>
      <c r="K108" s="175"/>
    </row>
    <row r="109" spans="1:11" ht="20.25" customHeight="1" x14ac:dyDescent="0.15">
      <c r="A109" s="175"/>
      <c r="B109" s="201">
        <f>IFERROR(IF(LoanIsNotPaid*LoanIsGood,PaymentNumber,""), "")</f>
        <v>93</v>
      </c>
      <c r="C109" s="202">
        <f>IFERROR(IF(LoanIsNotPaid*LoanIsGood,PaymentDate,LoanStartDate), LoanStartDate)</f>
        <v>48488</v>
      </c>
      <c r="D109" s="203">
        <f>IFERROR(IF(LoanIsNotPaid*LoanIsGood,LoanValue,""), "")</f>
        <v>745904.41693652654</v>
      </c>
      <c r="E109" s="203">
        <f>IFERROR(IF(LoanIsNotPaid*LoanIsGood,MonthlyPayment,0), 0)</f>
        <v>5691.1875192575681</v>
      </c>
      <c r="F109" s="203">
        <f>IFERROR(IF(LoanIsNotPaid*LoanIsGood,Principal,0), 0)</f>
        <v>4448.0134910299957</v>
      </c>
      <c r="G109" s="203">
        <f>SUM($F$17:F109)</f>
        <v>383543.59655448672</v>
      </c>
      <c r="H109" s="203">
        <f>IFERROR(IF(LoanIsNotPaid*LoanIsGood,InterestAmt,0), 0)</f>
        <v>1243.1740282275723</v>
      </c>
      <c r="I109" s="203">
        <f>SUM($H$17:H109)</f>
        <v>145736.84273646714</v>
      </c>
      <c r="J109" s="203">
        <f>IFERROR(IF(LoanIsNotPaid*LoanIsGood,EndingBalance,0), 0)</f>
        <v>741456.40344549622</v>
      </c>
      <c r="K109" s="175"/>
    </row>
    <row r="110" spans="1:11" ht="20.25" customHeight="1" x14ac:dyDescent="0.15">
      <c r="A110" s="175"/>
      <c r="B110" s="201">
        <f>IFERROR(IF(LoanIsNotPaid*LoanIsGood,PaymentNumber,""), "")</f>
        <v>94</v>
      </c>
      <c r="C110" s="202">
        <f>IFERROR(IF(LoanIsNotPaid*LoanIsGood,PaymentDate,LoanStartDate), LoanStartDate)</f>
        <v>48519</v>
      </c>
      <c r="D110" s="203">
        <f>IFERROR(IF(LoanIsNotPaid*LoanIsGood,LoanValue,""), "")</f>
        <v>741456.40344549622</v>
      </c>
      <c r="E110" s="203">
        <f>IFERROR(IF(LoanIsNotPaid*LoanIsGood,MonthlyPayment,0), 0)</f>
        <v>5691.1875192575681</v>
      </c>
      <c r="F110" s="203">
        <f>IFERROR(IF(LoanIsNotPaid*LoanIsGood,Principal,0), 0)</f>
        <v>4455.4268468483788</v>
      </c>
      <c r="G110" s="203">
        <f>SUM($F$17:F110)</f>
        <v>387999.02340133511</v>
      </c>
      <c r="H110" s="203">
        <f>IFERROR(IF(LoanIsNotPaid*LoanIsGood,InterestAmt,0), 0)</f>
        <v>1235.7606724091891</v>
      </c>
      <c r="I110" s="203">
        <f>SUM($H$17:H110)</f>
        <v>146972.60340887631</v>
      </c>
      <c r="J110" s="203">
        <f>IFERROR(IF(LoanIsNotPaid*LoanIsGood,EndingBalance,0), 0)</f>
        <v>737000.97659864824</v>
      </c>
      <c r="K110" s="175"/>
    </row>
    <row r="111" spans="1:11" ht="20.25" customHeight="1" x14ac:dyDescent="0.15">
      <c r="A111" s="175"/>
      <c r="B111" s="201">
        <f>IFERROR(IF(LoanIsNotPaid*LoanIsGood,PaymentNumber,""), "")</f>
        <v>95</v>
      </c>
      <c r="C111" s="202">
        <f>IFERROR(IF(LoanIsNotPaid*LoanIsGood,PaymentDate,LoanStartDate), LoanStartDate)</f>
        <v>48549</v>
      </c>
      <c r="D111" s="203">
        <f>IFERROR(IF(LoanIsNotPaid*LoanIsGood,LoanValue,""), "")</f>
        <v>737000.97659864824</v>
      </c>
      <c r="E111" s="203">
        <f>IFERROR(IF(LoanIsNotPaid*LoanIsGood,MonthlyPayment,0), 0)</f>
        <v>5691.1875192575681</v>
      </c>
      <c r="F111" s="203">
        <f>IFERROR(IF(LoanIsNotPaid*LoanIsGood,Principal,0), 0)</f>
        <v>4462.8525582597931</v>
      </c>
      <c r="G111" s="203">
        <f>SUM($F$17:F111)</f>
        <v>392461.87595959491</v>
      </c>
      <c r="H111" s="203">
        <f>IFERROR(IF(LoanIsNotPaid*LoanIsGood,InterestAmt,0), 0)</f>
        <v>1228.3349609977752</v>
      </c>
      <c r="I111" s="203">
        <f>SUM($H$17:H111)</f>
        <v>148200.93836987409</v>
      </c>
      <c r="J111" s="203">
        <f>IFERROR(IF(LoanIsNotPaid*LoanIsGood,EndingBalance,0), 0)</f>
        <v>732538.12404038792</v>
      </c>
      <c r="K111" s="175"/>
    </row>
    <row r="112" spans="1:11" ht="20.25" customHeight="1" x14ac:dyDescent="0.15">
      <c r="A112" s="175"/>
      <c r="B112" s="201">
        <f>IFERROR(IF(LoanIsNotPaid*LoanIsGood,PaymentNumber,""), "")</f>
        <v>96</v>
      </c>
      <c r="C112" s="202">
        <f>IFERROR(IF(LoanIsNotPaid*LoanIsGood,PaymentDate,LoanStartDate), LoanStartDate)</f>
        <v>48580</v>
      </c>
      <c r="D112" s="203">
        <f>IFERROR(IF(LoanIsNotPaid*LoanIsGood,LoanValue,""), "")</f>
        <v>732538.12404038792</v>
      </c>
      <c r="E112" s="203">
        <f>IFERROR(IF(LoanIsNotPaid*LoanIsGood,MonthlyPayment,0), 0)</f>
        <v>5691.1875192575681</v>
      </c>
      <c r="F112" s="203">
        <f>IFERROR(IF(LoanIsNotPaid*LoanIsGood,Principal,0), 0)</f>
        <v>4470.2906458568923</v>
      </c>
      <c r="G112" s="203">
        <f>SUM($F$17:F112)</f>
        <v>396932.16660545178</v>
      </c>
      <c r="H112" s="203">
        <f>IFERROR(IF(LoanIsNotPaid*LoanIsGood,InterestAmt,0), 0)</f>
        <v>1220.8968734006753</v>
      </c>
      <c r="I112" s="203">
        <f>SUM($H$17:H112)</f>
        <v>149421.83524327475</v>
      </c>
      <c r="J112" s="203">
        <f>IFERROR(IF(LoanIsNotPaid*LoanIsGood,EndingBalance,0), 0)</f>
        <v>728067.83339453023</v>
      </c>
      <c r="K112" s="175"/>
    </row>
    <row r="113" spans="1:11" ht="20.25" customHeight="1" x14ac:dyDescent="0.15">
      <c r="A113" s="175"/>
      <c r="B113" s="201">
        <f>IFERROR(IF(LoanIsNotPaid*LoanIsGood,PaymentNumber,""), "")</f>
        <v>97</v>
      </c>
      <c r="C113" s="202">
        <f>IFERROR(IF(LoanIsNotPaid*LoanIsGood,PaymentDate,LoanStartDate), LoanStartDate)</f>
        <v>48611</v>
      </c>
      <c r="D113" s="203">
        <f>IFERROR(IF(LoanIsNotPaid*LoanIsGood,LoanValue,""), "")</f>
        <v>728067.83339453023</v>
      </c>
      <c r="E113" s="203">
        <f>IFERROR(IF(LoanIsNotPaid*LoanIsGood,MonthlyPayment,0), 0)</f>
        <v>5691.1875192575681</v>
      </c>
      <c r="F113" s="203">
        <f>IFERROR(IF(LoanIsNotPaid*LoanIsGood,Principal,0), 0)</f>
        <v>4477.7411302666542</v>
      </c>
      <c r="G113" s="203">
        <f>SUM($F$17:F113)</f>
        <v>401409.90773571841</v>
      </c>
      <c r="H113" s="203">
        <f>IFERROR(IF(LoanIsNotPaid*LoanIsGood,InterestAmt,0), 0)</f>
        <v>1213.4463889909139</v>
      </c>
      <c r="I113" s="203">
        <f>SUM($H$17:H113)</f>
        <v>150635.28163226566</v>
      </c>
      <c r="J113" s="203">
        <f>IFERROR(IF(LoanIsNotPaid*LoanIsGood,EndingBalance,0), 0)</f>
        <v>723590.09226426354</v>
      </c>
      <c r="K113" s="175"/>
    </row>
    <row r="114" spans="1:11" ht="20.25" customHeight="1" x14ac:dyDescent="0.15">
      <c r="A114" s="175"/>
      <c r="B114" s="201">
        <f>IFERROR(IF(LoanIsNotPaid*LoanIsGood,PaymentNumber,""), "")</f>
        <v>98</v>
      </c>
      <c r="C114" s="202">
        <f>IFERROR(IF(LoanIsNotPaid*LoanIsGood,PaymentDate,LoanStartDate), LoanStartDate)</f>
        <v>48639</v>
      </c>
      <c r="D114" s="203">
        <f>IFERROR(IF(LoanIsNotPaid*LoanIsGood,LoanValue,""), "")</f>
        <v>723590.09226426354</v>
      </c>
      <c r="E114" s="203">
        <f>IFERROR(IF(LoanIsNotPaid*LoanIsGood,MonthlyPayment,0), 0)</f>
        <v>5691.1875192575681</v>
      </c>
      <c r="F114" s="203">
        <f>IFERROR(IF(LoanIsNotPaid*LoanIsGood,Principal,0), 0)</f>
        <v>4485.2040321504319</v>
      </c>
      <c r="G114" s="203">
        <f>SUM($F$17:F114)</f>
        <v>405895.11176786886</v>
      </c>
      <c r="H114" s="203">
        <f>IFERROR(IF(LoanIsNotPaid*LoanIsGood,InterestAmt,0), 0)</f>
        <v>1205.9834871071359</v>
      </c>
      <c r="I114" s="203">
        <f>SUM($H$17:H114)</f>
        <v>151841.26511937278</v>
      </c>
      <c r="J114" s="203">
        <f>IFERROR(IF(LoanIsNotPaid*LoanIsGood,EndingBalance,0), 0)</f>
        <v>719104.8882321131</v>
      </c>
      <c r="K114" s="175"/>
    </row>
    <row r="115" spans="1:11" ht="20.25" customHeight="1" x14ac:dyDescent="0.15">
      <c r="A115" s="175"/>
      <c r="B115" s="201">
        <f>IFERROR(IF(LoanIsNotPaid*LoanIsGood,PaymentNumber,""), "")</f>
        <v>99</v>
      </c>
      <c r="C115" s="202">
        <f>IFERROR(IF(LoanIsNotPaid*LoanIsGood,PaymentDate,LoanStartDate), LoanStartDate)</f>
        <v>48670</v>
      </c>
      <c r="D115" s="203">
        <f>IFERROR(IF(LoanIsNotPaid*LoanIsGood,LoanValue,""), "")</f>
        <v>719104.8882321131</v>
      </c>
      <c r="E115" s="203">
        <f>IFERROR(IF(LoanIsNotPaid*LoanIsGood,MonthlyPayment,0), 0)</f>
        <v>5691.1875192575681</v>
      </c>
      <c r="F115" s="203">
        <f>IFERROR(IF(LoanIsNotPaid*LoanIsGood,Principal,0), 0)</f>
        <v>4492.6793722040165</v>
      </c>
      <c r="G115" s="203">
        <f>SUM($F$17:F115)</f>
        <v>410387.79114007286</v>
      </c>
      <c r="H115" s="203">
        <f>IFERROR(IF(LoanIsNotPaid*LoanIsGood,InterestAmt,0), 0)</f>
        <v>1198.5081470535522</v>
      </c>
      <c r="I115" s="203">
        <f>SUM($H$17:H115)</f>
        <v>153039.77326642635</v>
      </c>
      <c r="J115" s="203">
        <f>IFERROR(IF(LoanIsNotPaid*LoanIsGood,EndingBalance,0), 0)</f>
        <v>714612.20885990874</v>
      </c>
      <c r="K115" s="175"/>
    </row>
    <row r="116" spans="1:11" ht="20.25" customHeight="1" x14ac:dyDescent="0.15">
      <c r="A116" s="175"/>
      <c r="B116" s="201">
        <f>IFERROR(IF(LoanIsNotPaid*LoanIsGood,PaymentNumber,""), "")</f>
        <v>100</v>
      </c>
      <c r="C116" s="202">
        <f>IFERROR(IF(LoanIsNotPaid*LoanIsGood,PaymentDate,LoanStartDate), LoanStartDate)</f>
        <v>48700</v>
      </c>
      <c r="D116" s="203">
        <f>IFERROR(IF(LoanIsNotPaid*LoanIsGood,LoanValue,""), "")</f>
        <v>714612.20885990874</v>
      </c>
      <c r="E116" s="203">
        <f>IFERROR(IF(LoanIsNotPaid*LoanIsGood,MonthlyPayment,0), 0)</f>
        <v>5691.1875192575681</v>
      </c>
      <c r="F116" s="203">
        <f>IFERROR(IF(LoanIsNotPaid*LoanIsGood,Principal,0), 0)</f>
        <v>4500.1671711576892</v>
      </c>
      <c r="G116" s="203">
        <f>SUM($F$17:F116)</f>
        <v>414887.95831123053</v>
      </c>
      <c r="H116" s="203">
        <f>IFERROR(IF(LoanIsNotPaid*LoanIsGood,InterestAmt,0), 0)</f>
        <v>1191.0203480998789</v>
      </c>
      <c r="I116" s="203">
        <f>SUM($H$17:H116)</f>
        <v>154230.79361452622</v>
      </c>
      <c r="J116" s="203">
        <f>IFERROR(IF(LoanIsNotPaid*LoanIsGood,EndingBalance,0), 0)</f>
        <v>710112.04168875085</v>
      </c>
      <c r="K116" s="175"/>
    </row>
    <row r="117" spans="1:11" ht="20.25" customHeight="1" x14ac:dyDescent="0.15">
      <c r="A117" s="175"/>
      <c r="B117" s="201">
        <f>IFERROR(IF(LoanIsNotPaid*LoanIsGood,PaymentNumber,""), "")</f>
        <v>101</v>
      </c>
      <c r="C117" s="202">
        <f>IFERROR(IF(LoanIsNotPaid*LoanIsGood,PaymentDate,LoanStartDate), LoanStartDate)</f>
        <v>48731</v>
      </c>
      <c r="D117" s="203">
        <f>IFERROR(IF(LoanIsNotPaid*LoanIsGood,LoanValue,""), "")</f>
        <v>710112.04168875085</v>
      </c>
      <c r="E117" s="203">
        <f>IFERROR(IF(LoanIsNotPaid*LoanIsGood,MonthlyPayment,0), 0)</f>
        <v>5691.1875192575681</v>
      </c>
      <c r="F117" s="203">
        <f>IFERROR(IF(LoanIsNotPaid*LoanIsGood,Principal,0), 0)</f>
        <v>4507.6674497762851</v>
      </c>
      <c r="G117" s="203">
        <f>SUM($F$17:F117)</f>
        <v>419395.62576100678</v>
      </c>
      <c r="H117" s="203">
        <f>IFERROR(IF(LoanIsNotPaid*LoanIsGood,InterestAmt,0), 0)</f>
        <v>1183.5200694812827</v>
      </c>
      <c r="I117" s="203">
        <f>SUM($H$17:H117)</f>
        <v>155414.3136840075</v>
      </c>
      <c r="J117" s="203">
        <f>IFERROR(IF(LoanIsNotPaid*LoanIsGood,EndingBalance,0), 0)</f>
        <v>705604.37423897453</v>
      </c>
      <c r="K117" s="175"/>
    </row>
    <row r="118" spans="1:11" ht="20.25" customHeight="1" x14ac:dyDescent="0.15">
      <c r="A118" s="175"/>
      <c r="B118" s="201">
        <f>IFERROR(IF(LoanIsNotPaid*LoanIsGood,PaymentNumber,""), "")</f>
        <v>102</v>
      </c>
      <c r="C118" s="202">
        <f>IFERROR(IF(LoanIsNotPaid*LoanIsGood,PaymentDate,LoanStartDate), LoanStartDate)</f>
        <v>48761</v>
      </c>
      <c r="D118" s="203">
        <f>IFERROR(IF(LoanIsNotPaid*LoanIsGood,LoanValue,""), "")</f>
        <v>705604.37423897453</v>
      </c>
      <c r="E118" s="203">
        <f>IFERROR(IF(LoanIsNotPaid*LoanIsGood,MonthlyPayment,0), 0)</f>
        <v>5691.1875192575681</v>
      </c>
      <c r="F118" s="203">
        <f>IFERROR(IF(LoanIsNotPaid*LoanIsGood,Principal,0), 0)</f>
        <v>4515.1802288592462</v>
      </c>
      <c r="G118" s="203">
        <f>SUM($F$17:F118)</f>
        <v>423910.80598986603</v>
      </c>
      <c r="H118" s="203">
        <f>IFERROR(IF(LoanIsNotPaid*LoanIsGood,InterestAmt,0), 0)</f>
        <v>1176.0072903983223</v>
      </c>
      <c r="I118" s="203">
        <f>SUM($H$17:H118)</f>
        <v>156590.32097440583</v>
      </c>
      <c r="J118" s="203">
        <f>IFERROR(IF(LoanIsNotPaid*LoanIsGood,EndingBalance,0), 0)</f>
        <v>701089.19401011546</v>
      </c>
      <c r="K118" s="175"/>
    </row>
    <row r="119" spans="1:11" ht="20.25" customHeight="1" x14ac:dyDescent="0.15">
      <c r="A119" s="175"/>
      <c r="B119" s="201">
        <f>IFERROR(IF(LoanIsNotPaid*LoanIsGood,PaymentNumber,""), "")</f>
        <v>103</v>
      </c>
      <c r="C119" s="202">
        <f>IFERROR(IF(LoanIsNotPaid*LoanIsGood,PaymentDate,LoanStartDate), LoanStartDate)</f>
        <v>48792</v>
      </c>
      <c r="D119" s="203">
        <f>IFERROR(IF(LoanIsNotPaid*LoanIsGood,LoanValue,""), "")</f>
        <v>701089.19401011546</v>
      </c>
      <c r="E119" s="203">
        <f>IFERROR(IF(LoanIsNotPaid*LoanIsGood,MonthlyPayment,0), 0)</f>
        <v>5691.1875192575681</v>
      </c>
      <c r="F119" s="203">
        <f>IFERROR(IF(LoanIsNotPaid*LoanIsGood,Principal,0), 0)</f>
        <v>4522.7055292406776</v>
      </c>
      <c r="G119" s="203">
        <f>SUM($F$17:F119)</f>
        <v>428433.51151910669</v>
      </c>
      <c r="H119" s="203">
        <f>IFERROR(IF(LoanIsNotPaid*LoanIsGood,InterestAmt,0), 0)</f>
        <v>1168.48199001689</v>
      </c>
      <c r="I119" s="203">
        <f>SUM($H$17:H119)</f>
        <v>157758.80296442271</v>
      </c>
      <c r="J119" s="203">
        <f>IFERROR(IF(LoanIsNotPaid*LoanIsGood,EndingBalance,0), 0)</f>
        <v>696566.4884808741</v>
      </c>
      <c r="K119" s="175"/>
    </row>
    <row r="120" spans="1:11" ht="20.25" customHeight="1" x14ac:dyDescent="0.15">
      <c r="A120" s="175"/>
      <c r="B120" s="201">
        <f>IFERROR(IF(LoanIsNotPaid*LoanIsGood,PaymentNumber,""), "")</f>
        <v>104</v>
      </c>
      <c r="C120" s="202">
        <f>IFERROR(IF(LoanIsNotPaid*LoanIsGood,PaymentDate,LoanStartDate), LoanStartDate)</f>
        <v>48823</v>
      </c>
      <c r="D120" s="203">
        <f>IFERROR(IF(LoanIsNotPaid*LoanIsGood,LoanValue,""), "")</f>
        <v>696566.4884808741</v>
      </c>
      <c r="E120" s="203">
        <f>IFERROR(IF(LoanIsNotPaid*LoanIsGood,MonthlyPayment,0), 0)</f>
        <v>5691.1875192575681</v>
      </c>
      <c r="F120" s="203">
        <f>IFERROR(IF(LoanIsNotPaid*LoanIsGood,Principal,0), 0)</f>
        <v>4530.2433717894128</v>
      </c>
      <c r="G120" s="203">
        <f>SUM($F$17:F120)</f>
        <v>432963.75489089609</v>
      </c>
      <c r="H120" s="203">
        <f>IFERROR(IF(LoanIsNotPaid*LoanIsGood,InterestAmt,0), 0)</f>
        <v>1160.9441474681555</v>
      </c>
      <c r="I120" s="203">
        <f>SUM($H$17:H120)</f>
        <v>158919.74711189087</v>
      </c>
      <c r="J120" s="203">
        <f>IFERROR(IF(LoanIsNotPaid*LoanIsGood,EndingBalance,0), 0)</f>
        <v>692036.2451090843</v>
      </c>
      <c r="K120" s="175"/>
    </row>
    <row r="121" spans="1:11" ht="20.25" customHeight="1" x14ac:dyDescent="0.15">
      <c r="A121" s="175"/>
      <c r="B121" s="201">
        <f>IFERROR(IF(LoanIsNotPaid*LoanIsGood,PaymentNumber,""), "")</f>
        <v>105</v>
      </c>
      <c r="C121" s="202">
        <f>IFERROR(IF(LoanIsNotPaid*LoanIsGood,PaymentDate,LoanStartDate), LoanStartDate)</f>
        <v>48853</v>
      </c>
      <c r="D121" s="203">
        <f>IFERROR(IF(LoanIsNotPaid*LoanIsGood,LoanValue,""), "")</f>
        <v>692036.2451090843</v>
      </c>
      <c r="E121" s="203">
        <f>IFERROR(IF(LoanIsNotPaid*LoanIsGood,MonthlyPayment,0), 0)</f>
        <v>5691.1875192575681</v>
      </c>
      <c r="F121" s="203">
        <f>IFERROR(IF(LoanIsNotPaid*LoanIsGood,Principal,0), 0)</f>
        <v>4537.7937774090615</v>
      </c>
      <c r="G121" s="203">
        <f>SUM($F$17:F121)</f>
        <v>437501.54866830516</v>
      </c>
      <c r="H121" s="203">
        <f>IFERROR(IF(LoanIsNotPaid*LoanIsGood,InterestAmt,0), 0)</f>
        <v>1153.3937418485066</v>
      </c>
      <c r="I121" s="203">
        <f>SUM($H$17:H121)</f>
        <v>160073.14085373937</v>
      </c>
      <c r="J121" s="203">
        <f>IFERROR(IF(LoanIsNotPaid*LoanIsGood,EndingBalance,0), 0)</f>
        <v>687498.45133167552</v>
      </c>
      <c r="K121" s="175"/>
    </row>
    <row r="122" spans="1:11" ht="20.25" customHeight="1" x14ac:dyDescent="0.15">
      <c r="A122" s="175"/>
      <c r="B122" s="201">
        <f>IFERROR(IF(LoanIsNotPaid*LoanIsGood,PaymentNumber,""), "")</f>
        <v>106</v>
      </c>
      <c r="C122" s="202">
        <f>IFERROR(IF(LoanIsNotPaid*LoanIsGood,PaymentDate,LoanStartDate), LoanStartDate)</f>
        <v>48884</v>
      </c>
      <c r="D122" s="203">
        <f>IFERROR(IF(LoanIsNotPaid*LoanIsGood,LoanValue,""), "")</f>
        <v>687498.45133167552</v>
      </c>
      <c r="E122" s="203">
        <f>IFERROR(IF(LoanIsNotPaid*LoanIsGood,MonthlyPayment,0), 0)</f>
        <v>5691.1875192575681</v>
      </c>
      <c r="F122" s="203">
        <f>IFERROR(IF(LoanIsNotPaid*LoanIsGood,Principal,0), 0)</f>
        <v>4545.3567670380762</v>
      </c>
      <c r="G122" s="203">
        <f>SUM($F$17:F122)</f>
        <v>442046.90543534321</v>
      </c>
      <c r="H122" s="203">
        <f>IFERROR(IF(LoanIsNotPaid*LoanIsGood,InterestAmt,0), 0)</f>
        <v>1145.8307522194914</v>
      </c>
      <c r="I122" s="203">
        <f>SUM($H$17:H122)</f>
        <v>161218.97160595885</v>
      </c>
      <c r="J122" s="203">
        <f>IFERROR(IF(LoanIsNotPaid*LoanIsGood,EndingBalance,0), 0)</f>
        <v>682953.0945646374</v>
      </c>
      <c r="K122" s="175"/>
    </row>
    <row r="123" spans="1:11" ht="20.25" customHeight="1" x14ac:dyDescent="0.15">
      <c r="A123" s="175"/>
      <c r="B123" s="201">
        <f>IFERROR(IF(LoanIsNotPaid*LoanIsGood,PaymentNumber,""), "")</f>
        <v>107</v>
      </c>
      <c r="C123" s="202">
        <f>IFERROR(IF(LoanIsNotPaid*LoanIsGood,PaymentDate,LoanStartDate), LoanStartDate)</f>
        <v>48914</v>
      </c>
      <c r="D123" s="203">
        <f>IFERROR(IF(LoanIsNotPaid*LoanIsGood,LoanValue,""), "")</f>
        <v>682953.0945646374</v>
      </c>
      <c r="E123" s="203">
        <f>IFERROR(IF(LoanIsNotPaid*LoanIsGood,MonthlyPayment,0), 0)</f>
        <v>5691.1875192575681</v>
      </c>
      <c r="F123" s="203">
        <f>IFERROR(IF(LoanIsNotPaid*LoanIsGood,Principal,0), 0)</f>
        <v>4552.9323616498068</v>
      </c>
      <c r="G123" s="203">
        <f>SUM($F$17:F123)</f>
        <v>446599.83779699303</v>
      </c>
      <c r="H123" s="203">
        <f>IFERROR(IF(LoanIsNotPaid*LoanIsGood,InterestAmt,0), 0)</f>
        <v>1138.2551576077612</v>
      </c>
      <c r="I123" s="203">
        <f>SUM($H$17:H123)</f>
        <v>162357.22676356661</v>
      </c>
      <c r="J123" s="203">
        <f>IFERROR(IF(LoanIsNotPaid*LoanIsGood,EndingBalance,0), 0)</f>
        <v>678400.16220298689</v>
      </c>
      <c r="K123" s="175"/>
    </row>
    <row r="124" spans="1:11" ht="20.25" customHeight="1" x14ac:dyDescent="0.15">
      <c r="A124" s="206"/>
      <c r="B124" s="207">
        <f>IFERROR(IF(LoanIsNotPaid*LoanIsGood,PaymentNumber,""), "")</f>
        <v>108</v>
      </c>
      <c r="C124" s="208">
        <f>IFERROR(IF(LoanIsNotPaid*LoanIsGood,PaymentDate,LoanStartDate), LoanStartDate)</f>
        <v>48945</v>
      </c>
      <c r="D124" s="209">
        <f>IFERROR(IF(LoanIsNotPaid*LoanIsGood,LoanValue,""), "")</f>
        <v>678400.16220298689</v>
      </c>
      <c r="E124" s="209">
        <f>IFERROR(IF(LoanIsNotPaid*LoanIsGood,MonthlyPayment,0), 0)</f>
        <v>5691.1875192575681</v>
      </c>
      <c r="F124" s="209">
        <f>IFERROR(IF(LoanIsNotPaid*LoanIsGood,Principal,0), 0)</f>
        <v>4560.5205822525568</v>
      </c>
      <c r="G124" s="209">
        <f>SUM($F$17:F124)</f>
        <v>451160.35837924556</v>
      </c>
      <c r="H124" s="209">
        <f>IFERROR(IF(LoanIsNotPaid*LoanIsGood,InterestAmt,0), 0)</f>
        <v>1130.6669370050115</v>
      </c>
      <c r="I124" s="209">
        <f>SUM($H$17:H124)</f>
        <v>163487.89370057161</v>
      </c>
      <c r="J124" s="209">
        <f>IFERROR(IF(LoanIsNotPaid*LoanIsGood,EndingBalance,0), 0)</f>
        <v>673839.64162073459</v>
      </c>
      <c r="K124" s="206"/>
    </row>
    <row r="125" spans="1:11" ht="20.25" customHeight="1" x14ac:dyDescent="0.15">
      <c r="A125" s="175"/>
      <c r="B125" s="201">
        <f>IFERROR(IF(LoanIsNotPaid*LoanIsGood,PaymentNumber,""), "")</f>
        <v>109</v>
      </c>
      <c r="C125" s="202">
        <f>IFERROR(IF(LoanIsNotPaid*LoanIsGood,PaymentDate,LoanStartDate), LoanStartDate)</f>
        <v>48976</v>
      </c>
      <c r="D125" s="203">
        <f>IFERROR(IF(LoanIsNotPaid*LoanIsGood,LoanValue,""), "")</f>
        <v>673839.64162073459</v>
      </c>
      <c r="E125" s="203">
        <f>IFERROR(IF(LoanIsNotPaid*LoanIsGood,MonthlyPayment,0), 0)</f>
        <v>5691.1875192575681</v>
      </c>
      <c r="F125" s="203">
        <f>IFERROR(IF(LoanIsNotPaid*LoanIsGood,Principal,0), 0)</f>
        <v>4568.1214498896443</v>
      </c>
      <c r="G125" s="203">
        <f>SUM($F$17:F125)</f>
        <v>455728.47982913523</v>
      </c>
      <c r="H125" s="203">
        <f>IFERROR(IF(LoanIsNotPaid*LoanIsGood,InterestAmt,0), 0)</f>
        <v>1123.066069367924</v>
      </c>
      <c r="I125" s="203">
        <f>SUM($H$17:H125)</f>
        <v>164610.95976993954</v>
      </c>
      <c r="J125" s="203">
        <f>IFERROR(IF(LoanIsNotPaid*LoanIsGood,EndingBalance,0), 0)</f>
        <v>669271.52017084451</v>
      </c>
      <c r="K125" s="175"/>
    </row>
    <row r="126" spans="1:11" ht="20.25" customHeight="1" x14ac:dyDescent="0.15">
      <c r="A126" s="175"/>
      <c r="B126" s="201">
        <f>IFERROR(IF(LoanIsNotPaid*LoanIsGood,PaymentNumber,""), "")</f>
        <v>110</v>
      </c>
      <c r="C126" s="202">
        <f>IFERROR(IF(LoanIsNotPaid*LoanIsGood,PaymentDate,LoanStartDate), LoanStartDate)</f>
        <v>49004</v>
      </c>
      <c r="D126" s="203">
        <f>IFERROR(IF(LoanIsNotPaid*LoanIsGood,LoanValue,""), "")</f>
        <v>669271.52017084451</v>
      </c>
      <c r="E126" s="203">
        <f>IFERROR(IF(LoanIsNotPaid*LoanIsGood,MonthlyPayment,0), 0)</f>
        <v>5691.1875192575681</v>
      </c>
      <c r="F126" s="203">
        <f>IFERROR(IF(LoanIsNotPaid*LoanIsGood,Principal,0), 0)</f>
        <v>4575.7349856394603</v>
      </c>
      <c r="G126" s="203">
        <f>SUM($F$17:F126)</f>
        <v>460304.21481477469</v>
      </c>
      <c r="H126" s="203">
        <f>IFERROR(IF(LoanIsNotPaid*LoanIsGood,InterestAmt,0), 0)</f>
        <v>1115.452533618108</v>
      </c>
      <c r="I126" s="203">
        <f>SUM($H$17:H126)</f>
        <v>165726.41230355765</v>
      </c>
      <c r="J126" s="203">
        <f>IFERROR(IF(LoanIsNotPaid*LoanIsGood,EndingBalance,0), 0)</f>
        <v>664695.78518520447</v>
      </c>
      <c r="K126" s="175"/>
    </row>
    <row r="127" spans="1:11" ht="20.25" customHeight="1" x14ac:dyDescent="0.15">
      <c r="A127" s="175"/>
      <c r="B127" s="201">
        <f>IFERROR(IF(LoanIsNotPaid*LoanIsGood,PaymentNumber,""), "")</f>
        <v>111</v>
      </c>
      <c r="C127" s="202">
        <f>IFERROR(IF(LoanIsNotPaid*LoanIsGood,PaymentDate,LoanStartDate), LoanStartDate)</f>
        <v>49035</v>
      </c>
      <c r="D127" s="203">
        <f>IFERROR(IF(LoanIsNotPaid*LoanIsGood,LoanValue,""), "")</f>
        <v>664695.78518520447</v>
      </c>
      <c r="E127" s="203">
        <f>IFERROR(IF(LoanIsNotPaid*LoanIsGood,MonthlyPayment,0), 0)</f>
        <v>5691.1875192575681</v>
      </c>
      <c r="F127" s="203">
        <f>IFERROR(IF(LoanIsNotPaid*LoanIsGood,Principal,0), 0)</f>
        <v>4583.361210615526</v>
      </c>
      <c r="G127" s="203">
        <f>SUM($F$17:F127)</f>
        <v>464887.57602539024</v>
      </c>
      <c r="H127" s="203">
        <f>IFERROR(IF(LoanIsNotPaid*LoanIsGood,InterestAmt,0), 0)</f>
        <v>1107.8263086420422</v>
      </c>
      <c r="I127" s="203">
        <f>SUM($H$17:H127)</f>
        <v>166834.2386121997</v>
      </c>
      <c r="J127" s="203">
        <f>IFERROR(IF(LoanIsNotPaid*LoanIsGood,EndingBalance,0), 0)</f>
        <v>660112.42397458886</v>
      </c>
      <c r="K127" s="175"/>
    </row>
    <row r="128" spans="1:11" ht="20.25" customHeight="1" x14ac:dyDescent="0.15">
      <c r="A128" s="175"/>
      <c r="B128" s="201">
        <f>IFERROR(IF(LoanIsNotPaid*LoanIsGood,PaymentNumber,""), "")</f>
        <v>112</v>
      </c>
      <c r="C128" s="202">
        <f>IFERROR(IF(LoanIsNotPaid*LoanIsGood,PaymentDate,LoanStartDate), LoanStartDate)</f>
        <v>49065</v>
      </c>
      <c r="D128" s="203">
        <f>IFERROR(IF(LoanIsNotPaid*LoanIsGood,LoanValue,""), "")</f>
        <v>660112.42397458886</v>
      </c>
      <c r="E128" s="203">
        <f>IFERROR(IF(LoanIsNotPaid*LoanIsGood,MonthlyPayment,0), 0)</f>
        <v>5691.1875192575681</v>
      </c>
      <c r="F128" s="203">
        <f>IFERROR(IF(LoanIsNotPaid*LoanIsGood,Principal,0), 0)</f>
        <v>4591.0001459665518</v>
      </c>
      <c r="G128" s="203">
        <f>SUM($F$17:F128)</f>
        <v>469478.57617135678</v>
      </c>
      <c r="H128" s="203">
        <f>IFERROR(IF(LoanIsNotPaid*LoanIsGood,InterestAmt,0), 0)</f>
        <v>1100.1873732910165</v>
      </c>
      <c r="I128" s="203">
        <f>SUM($H$17:H128)</f>
        <v>167934.4259854907</v>
      </c>
      <c r="J128" s="203">
        <f>IFERROR(IF(LoanIsNotPaid*LoanIsGood,EndingBalance,0), 0)</f>
        <v>655521.42382862186</v>
      </c>
      <c r="K128" s="175"/>
    </row>
    <row r="129" spans="1:11" ht="20.25" customHeight="1" x14ac:dyDescent="0.15">
      <c r="A129" s="175"/>
      <c r="B129" s="201">
        <f>IFERROR(IF(LoanIsNotPaid*LoanIsGood,PaymentNumber,""), "")</f>
        <v>113</v>
      </c>
      <c r="C129" s="202">
        <f>IFERROR(IF(LoanIsNotPaid*LoanIsGood,PaymentDate,LoanStartDate), LoanStartDate)</f>
        <v>49096</v>
      </c>
      <c r="D129" s="203">
        <f>IFERROR(IF(LoanIsNotPaid*LoanIsGood,LoanValue,""), "")</f>
        <v>655521.42382862186</v>
      </c>
      <c r="E129" s="203">
        <f>IFERROR(IF(LoanIsNotPaid*LoanIsGood,MonthlyPayment,0), 0)</f>
        <v>5691.1875192575681</v>
      </c>
      <c r="F129" s="203">
        <f>IFERROR(IF(LoanIsNotPaid*LoanIsGood,Principal,0), 0)</f>
        <v>4598.6518128764956</v>
      </c>
      <c r="G129" s="203">
        <f>SUM($F$17:F129)</f>
        <v>474077.22798423329</v>
      </c>
      <c r="H129" s="203">
        <f>IFERROR(IF(LoanIsNotPaid*LoanIsGood,InterestAmt,0), 0)</f>
        <v>1092.5357063810723</v>
      </c>
      <c r="I129" s="203">
        <f>SUM($H$17:H129)</f>
        <v>169026.96169187178</v>
      </c>
      <c r="J129" s="203">
        <f>IFERROR(IF(LoanIsNotPaid*LoanIsGood,EndingBalance,0), 0)</f>
        <v>650922.77201574529</v>
      </c>
      <c r="K129" s="175"/>
    </row>
    <row r="130" spans="1:11" ht="20.25" customHeight="1" x14ac:dyDescent="0.15">
      <c r="A130" s="175"/>
      <c r="B130" s="201">
        <f>IFERROR(IF(LoanIsNotPaid*LoanIsGood,PaymentNumber,""), "")</f>
        <v>114</v>
      </c>
      <c r="C130" s="202">
        <f>IFERROR(IF(LoanIsNotPaid*LoanIsGood,PaymentDate,LoanStartDate), LoanStartDate)</f>
        <v>49126</v>
      </c>
      <c r="D130" s="203">
        <f>IFERROR(IF(LoanIsNotPaid*LoanIsGood,LoanValue,""), "")</f>
        <v>650922.77201574529</v>
      </c>
      <c r="E130" s="203">
        <f>IFERROR(IF(LoanIsNotPaid*LoanIsGood,MonthlyPayment,0), 0)</f>
        <v>5691.1875192575681</v>
      </c>
      <c r="F130" s="203">
        <f>IFERROR(IF(LoanIsNotPaid*LoanIsGood,Principal,0), 0)</f>
        <v>4606.3162325646235</v>
      </c>
      <c r="G130" s="203">
        <f>SUM($F$17:F130)</f>
        <v>478683.54421679792</v>
      </c>
      <c r="H130" s="203">
        <f>IFERROR(IF(LoanIsNotPaid*LoanIsGood,InterestAmt,0), 0)</f>
        <v>1084.8712866929443</v>
      </c>
      <c r="I130" s="203">
        <f>SUM($H$17:H130)</f>
        <v>170111.83297856472</v>
      </c>
      <c r="J130" s="203">
        <f>IFERROR(IF(LoanIsNotPaid*LoanIsGood,EndingBalance,0), 0)</f>
        <v>646316.45578318078</v>
      </c>
      <c r="K130" s="175"/>
    </row>
    <row r="131" spans="1:11" ht="20.25" customHeight="1" x14ac:dyDescent="0.15">
      <c r="A131" s="175"/>
      <c r="B131" s="201">
        <f>IFERROR(IF(LoanIsNotPaid*LoanIsGood,PaymentNumber,""), "")</f>
        <v>115</v>
      </c>
      <c r="C131" s="202">
        <f>IFERROR(IF(LoanIsNotPaid*LoanIsGood,PaymentDate,LoanStartDate), LoanStartDate)</f>
        <v>49157</v>
      </c>
      <c r="D131" s="203">
        <f>IFERROR(IF(LoanIsNotPaid*LoanIsGood,LoanValue,""), "")</f>
        <v>646316.45578318078</v>
      </c>
      <c r="E131" s="203">
        <f>IFERROR(IF(LoanIsNotPaid*LoanIsGood,MonthlyPayment,0), 0)</f>
        <v>5691.1875192575681</v>
      </c>
      <c r="F131" s="203">
        <f>IFERROR(IF(LoanIsNotPaid*LoanIsGood,Principal,0), 0)</f>
        <v>4613.9934262855641</v>
      </c>
      <c r="G131" s="203">
        <f>SUM($F$17:F131)</f>
        <v>483297.53764308349</v>
      </c>
      <c r="H131" s="203">
        <f>IFERROR(IF(LoanIsNotPaid*LoanIsGood,InterestAmt,0), 0)</f>
        <v>1077.1940929720035</v>
      </c>
      <c r="I131" s="203">
        <f>SUM($H$17:H131)</f>
        <v>171189.02707153672</v>
      </c>
      <c r="J131" s="203">
        <f>IFERROR(IF(LoanIsNotPaid*LoanIsGood,EndingBalance,0), 0)</f>
        <v>641702.46235689451</v>
      </c>
      <c r="K131" s="175"/>
    </row>
    <row r="132" spans="1:11" ht="20.25" customHeight="1" x14ac:dyDescent="0.15">
      <c r="A132" s="175"/>
      <c r="B132" s="201">
        <f>IFERROR(IF(LoanIsNotPaid*LoanIsGood,PaymentNumber,""), "")</f>
        <v>116</v>
      </c>
      <c r="C132" s="202">
        <f>IFERROR(IF(LoanIsNotPaid*LoanIsGood,PaymentDate,LoanStartDate), LoanStartDate)</f>
        <v>49188</v>
      </c>
      <c r="D132" s="203">
        <f>IFERROR(IF(LoanIsNotPaid*LoanIsGood,LoanValue,""), "")</f>
        <v>641702.46235689451</v>
      </c>
      <c r="E132" s="203">
        <f>IFERROR(IF(LoanIsNotPaid*LoanIsGood,MonthlyPayment,0), 0)</f>
        <v>5691.1875192575681</v>
      </c>
      <c r="F132" s="203">
        <f>IFERROR(IF(LoanIsNotPaid*LoanIsGood,Principal,0), 0)</f>
        <v>4621.6834153293739</v>
      </c>
      <c r="G132" s="203">
        <f>SUM($F$17:F132)</f>
        <v>487919.22105841286</v>
      </c>
      <c r="H132" s="203">
        <f>IFERROR(IF(LoanIsNotPaid*LoanIsGood,InterestAmt,0), 0)</f>
        <v>1069.5041039281944</v>
      </c>
      <c r="I132" s="203">
        <f>SUM($H$17:H132)</f>
        <v>172258.53117546492</v>
      </c>
      <c r="J132" s="203">
        <f>IFERROR(IF(LoanIsNotPaid*LoanIsGood,EndingBalance,0), 0)</f>
        <v>637080.77894156519</v>
      </c>
      <c r="K132" s="175"/>
    </row>
    <row r="133" spans="1:11" ht="20.25" customHeight="1" x14ac:dyDescent="0.15">
      <c r="A133" s="175"/>
      <c r="B133" s="201">
        <f>IFERROR(IF(LoanIsNotPaid*LoanIsGood,PaymentNumber,""), "")</f>
        <v>117</v>
      </c>
      <c r="C133" s="202">
        <f>IFERROR(IF(LoanIsNotPaid*LoanIsGood,PaymentDate,LoanStartDate), LoanStartDate)</f>
        <v>49218</v>
      </c>
      <c r="D133" s="203">
        <f>IFERROR(IF(LoanIsNotPaid*LoanIsGood,LoanValue,""), "")</f>
        <v>637080.77894156519</v>
      </c>
      <c r="E133" s="203">
        <f>IFERROR(IF(LoanIsNotPaid*LoanIsGood,MonthlyPayment,0), 0)</f>
        <v>5691.1875192575681</v>
      </c>
      <c r="F133" s="203">
        <f>IFERROR(IF(LoanIsNotPaid*LoanIsGood,Principal,0), 0)</f>
        <v>4629.3862210215893</v>
      </c>
      <c r="G133" s="203">
        <f>SUM($F$17:F133)</f>
        <v>492548.60727943445</v>
      </c>
      <c r="H133" s="203">
        <f>IFERROR(IF(LoanIsNotPaid*LoanIsGood,InterestAmt,0), 0)</f>
        <v>1061.8012982359785</v>
      </c>
      <c r="I133" s="203">
        <f>SUM($H$17:H133)</f>
        <v>173320.3324737009</v>
      </c>
      <c r="J133" s="203">
        <f>IFERROR(IF(LoanIsNotPaid*LoanIsGood,EndingBalance,0), 0)</f>
        <v>632451.39272054308</v>
      </c>
      <c r="K133" s="175"/>
    </row>
    <row r="134" spans="1:11" ht="20.25" customHeight="1" x14ac:dyDescent="0.15">
      <c r="A134" s="175"/>
      <c r="B134" s="201">
        <f>IFERROR(IF(LoanIsNotPaid*LoanIsGood,PaymentNumber,""), "")</f>
        <v>118</v>
      </c>
      <c r="C134" s="202">
        <f>IFERROR(IF(LoanIsNotPaid*LoanIsGood,PaymentDate,LoanStartDate), LoanStartDate)</f>
        <v>49249</v>
      </c>
      <c r="D134" s="203">
        <f>IFERROR(IF(LoanIsNotPaid*LoanIsGood,LoanValue,""), "")</f>
        <v>632451.39272054308</v>
      </c>
      <c r="E134" s="203">
        <f>IFERROR(IF(LoanIsNotPaid*LoanIsGood,MonthlyPayment,0), 0)</f>
        <v>5691.1875192575681</v>
      </c>
      <c r="F134" s="203">
        <f>IFERROR(IF(LoanIsNotPaid*LoanIsGood,Principal,0), 0)</f>
        <v>4637.1018647232922</v>
      </c>
      <c r="G134" s="203">
        <f>SUM($F$17:F134)</f>
        <v>497185.70914415776</v>
      </c>
      <c r="H134" s="203">
        <f>IFERROR(IF(LoanIsNotPaid*LoanIsGood,InterestAmt,0), 0)</f>
        <v>1054.0856545342763</v>
      </c>
      <c r="I134" s="203">
        <f>SUM($H$17:H134)</f>
        <v>174374.41812823518</v>
      </c>
      <c r="J134" s="203">
        <f>IFERROR(IF(LoanIsNotPaid*LoanIsGood,EndingBalance,0), 0)</f>
        <v>627814.29085582017</v>
      </c>
      <c r="K134" s="175"/>
    </row>
    <row r="135" spans="1:11" ht="20.25" customHeight="1" x14ac:dyDescent="0.15">
      <c r="A135" s="175"/>
      <c r="B135" s="201">
        <f>IFERROR(IF(LoanIsNotPaid*LoanIsGood,PaymentNumber,""), "")</f>
        <v>119</v>
      </c>
      <c r="C135" s="202">
        <f>IFERROR(IF(LoanIsNotPaid*LoanIsGood,PaymentDate,LoanStartDate), LoanStartDate)</f>
        <v>49279</v>
      </c>
      <c r="D135" s="203">
        <f>IFERROR(IF(LoanIsNotPaid*LoanIsGood,LoanValue,""), "")</f>
        <v>627814.29085582017</v>
      </c>
      <c r="E135" s="203">
        <f>IFERROR(IF(LoanIsNotPaid*LoanIsGood,MonthlyPayment,0), 0)</f>
        <v>5691.1875192575681</v>
      </c>
      <c r="F135" s="203">
        <f>IFERROR(IF(LoanIsNotPaid*LoanIsGood,Principal,0), 0)</f>
        <v>4644.830367831164</v>
      </c>
      <c r="G135" s="203">
        <f>SUM($F$17:F135)</f>
        <v>501830.53951198893</v>
      </c>
      <c r="H135" s="203">
        <f>IFERROR(IF(LoanIsNotPaid*LoanIsGood,InterestAmt,0), 0)</f>
        <v>1046.3571514264038</v>
      </c>
      <c r="I135" s="203">
        <f>SUM($H$17:H135)</f>
        <v>175420.77527966158</v>
      </c>
      <c r="J135" s="203">
        <f>IFERROR(IF(LoanIsNotPaid*LoanIsGood,EndingBalance,0), 0)</f>
        <v>623169.46048798854</v>
      </c>
      <c r="K135" s="175"/>
    </row>
    <row r="136" spans="1:11" ht="20.25" customHeight="1" x14ac:dyDescent="0.15">
      <c r="A136" s="175"/>
      <c r="B136" s="201">
        <f>IFERROR(IF(LoanIsNotPaid*LoanIsGood,PaymentNumber,""), "")</f>
        <v>120</v>
      </c>
      <c r="C136" s="202">
        <f>IFERROR(IF(LoanIsNotPaid*LoanIsGood,PaymentDate,LoanStartDate), LoanStartDate)</f>
        <v>49310</v>
      </c>
      <c r="D136" s="203">
        <f>IFERROR(IF(LoanIsNotPaid*LoanIsGood,LoanValue,""), "")</f>
        <v>623169.46048798854</v>
      </c>
      <c r="E136" s="203">
        <f>IFERROR(IF(LoanIsNotPaid*LoanIsGood,MonthlyPayment,0), 0)</f>
        <v>5691.1875192575681</v>
      </c>
      <c r="F136" s="203">
        <f>IFERROR(IF(LoanIsNotPaid*LoanIsGood,Principal,0), 0)</f>
        <v>4652.5717517775493</v>
      </c>
      <c r="G136" s="203">
        <f>SUM($F$17:F136)</f>
        <v>506483.11126376648</v>
      </c>
      <c r="H136" s="203">
        <f>IFERROR(IF(LoanIsNotPaid*LoanIsGood,InterestAmt,0), 0)</f>
        <v>1038.6157674800186</v>
      </c>
      <c r="I136" s="203">
        <f>SUM($H$17:H136)</f>
        <v>176459.3910471416</v>
      </c>
      <c r="J136" s="203">
        <f>IFERROR(IF(LoanIsNotPaid*LoanIsGood,EndingBalance,0), 0)</f>
        <v>618516.8887362103</v>
      </c>
      <c r="K136" s="175"/>
    </row>
    <row r="137" spans="1:11" ht="20.25" customHeight="1" x14ac:dyDescent="0.15">
      <c r="A137" s="175"/>
      <c r="B137" s="201">
        <f>IFERROR(IF(LoanIsNotPaid*LoanIsGood,PaymentNumber,""), "")</f>
        <v>121</v>
      </c>
      <c r="C137" s="202">
        <f>IFERROR(IF(LoanIsNotPaid*LoanIsGood,PaymentDate,LoanStartDate), LoanStartDate)</f>
        <v>49341</v>
      </c>
      <c r="D137" s="203">
        <f>IFERROR(IF(LoanIsNotPaid*LoanIsGood,LoanValue,""), "")</f>
        <v>618516.8887362103</v>
      </c>
      <c r="E137" s="203">
        <f>IFERROR(IF(LoanIsNotPaid*LoanIsGood,MonthlyPayment,0), 0)</f>
        <v>5691.1875192575681</v>
      </c>
      <c r="F137" s="203">
        <f>IFERROR(IF(LoanIsNotPaid*LoanIsGood,Principal,0), 0)</f>
        <v>4660.3260380305119</v>
      </c>
      <c r="G137" s="203">
        <f>SUM($F$17:F137)</f>
        <v>511143.43730179698</v>
      </c>
      <c r="H137" s="203">
        <f>IFERROR(IF(LoanIsNotPaid*LoanIsGood,InterestAmt,0), 0)</f>
        <v>1030.8614812270559</v>
      </c>
      <c r="I137" s="203">
        <f>SUM($H$17:H137)</f>
        <v>177490.25252836867</v>
      </c>
      <c r="J137" s="203">
        <f>IFERROR(IF(LoanIsNotPaid*LoanIsGood,EndingBalance,0), 0)</f>
        <v>613856.56269817997</v>
      </c>
      <c r="K137" s="175"/>
    </row>
    <row r="138" spans="1:11" ht="15" customHeight="1" x14ac:dyDescent="0.15">
      <c r="A138" s="175"/>
      <c r="B138" s="201">
        <f>IFERROR(IF(LoanIsNotPaid*LoanIsGood,PaymentNumber,""), "")</f>
        <v>122</v>
      </c>
      <c r="C138" s="202">
        <f>IFERROR(IF(LoanIsNotPaid*LoanIsGood,PaymentDate,LoanStartDate), LoanStartDate)</f>
        <v>49369</v>
      </c>
      <c r="D138" s="203">
        <f>IFERROR(IF(LoanIsNotPaid*LoanIsGood,LoanValue,""), "")</f>
        <v>613856.56269817997</v>
      </c>
      <c r="E138" s="203">
        <f>IFERROR(IF(LoanIsNotPaid*LoanIsGood,MonthlyPayment,0), 0)</f>
        <v>5691.1875192575681</v>
      </c>
      <c r="F138" s="203">
        <f>IFERROR(IF(LoanIsNotPaid*LoanIsGood,Principal,0), 0)</f>
        <v>4668.0932480938973</v>
      </c>
      <c r="G138" s="203">
        <f>SUM($F$17:F138)</f>
        <v>515811.53054989089</v>
      </c>
      <c r="H138" s="203">
        <f>IFERROR(IF(LoanIsNotPaid*LoanIsGood,InterestAmt,0), 0)</f>
        <v>1023.0942711636718</v>
      </c>
      <c r="I138" s="203">
        <f>SUM($H$17:H138)</f>
        <v>178513.34679953233</v>
      </c>
      <c r="J138" s="203">
        <f>IFERROR(IF(LoanIsNotPaid*LoanIsGood,EndingBalance,0), 0)</f>
        <v>609188.46945008554</v>
      </c>
    </row>
    <row r="139" spans="1:11" ht="15" customHeight="1" x14ac:dyDescent="0.15">
      <c r="A139" s="175"/>
      <c r="B139" s="201">
        <f>IFERROR(IF(LoanIsNotPaid*LoanIsGood,PaymentNumber,""), "")</f>
        <v>123</v>
      </c>
      <c r="C139" s="202">
        <f>IFERROR(IF(LoanIsNotPaid*LoanIsGood,PaymentDate,LoanStartDate), LoanStartDate)</f>
        <v>49400</v>
      </c>
      <c r="D139" s="203">
        <f>IFERROR(IF(LoanIsNotPaid*LoanIsGood,LoanValue,""), "")</f>
        <v>609188.46945008554</v>
      </c>
      <c r="E139" s="203">
        <f>IFERROR(IF(LoanIsNotPaid*LoanIsGood,MonthlyPayment,0), 0)</f>
        <v>5691.1875192575681</v>
      </c>
      <c r="F139" s="203">
        <f>IFERROR(IF(LoanIsNotPaid*LoanIsGood,Principal,0), 0)</f>
        <v>4675.8734035073858</v>
      </c>
      <c r="G139" s="203">
        <f>SUM($F$17:F139)</f>
        <v>520487.40395339829</v>
      </c>
      <c r="H139" s="203">
        <f>IFERROR(IF(LoanIsNotPaid*LoanIsGood,InterestAmt,0), 0)</f>
        <v>1015.3141157501821</v>
      </c>
      <c r="I139" s="203">
        <f>SUM($H$17:H139)</f>
        <v>179528.66091528253</v>
      </c>
      <c r="J139" s="203">
        <f>IFERROR(IF(LoanIsNotPaid*LoanIsGood,EndingBalance,0), 0)</f>
        <v>604512.59604657791</v>
      </c>
    </row>
    <row r="140" spans="1:11" ht="15" customHeight="1" x14ac:dyDescent="0.15">
      <c r="A140" s="175"/>
      <c r="B140" s="201">
        <f>IFERROR(IF(LoanIsNotPaid*LoanIsGood,PaymentNumber,""), "")</f>
        <v>124</v>
      </c>
      <c r="C140" s="202">
        <f>IFERROR(IF(LoanIsNotPaid*LoanIsGood,PaymentDate,LoanStartDate), LoanStartDate)</f>
        <v>49430</v>
      </c>
      <c r="D140" s="203">
        <f>IFERROR(IF(LoanIsNotPaid*LoanIsGood,LoanValue,""), "")</f>
        <v>604512.59604657791</v>
      </c>
      <c r="E140" s="203">
        <f>IFERROR(IF(LoanIsNotPaid*LoanIsGood,MonthlyPayment,0), 0)</f>
        <v>5691.1875192575681</v>
      </c>
      <c r="F140" s="203">
        <f>IFERROR(IF(LoanIsNotPaid*LoanIsGood,Principal,0), 0)</f>
        <v>4683.6665258465646</v>
      </c>
      <c r="G140" s="203">
        <f>SUM($F$17:F140)</f>
        <v>525171.07047924481</v>
      </c>
      <c r="H140" s="203">
        <f>IFERROR(IF(LoanIsNotPaid*LoanIsGood,InterestAmt,0), 0)</f>
        <v>1007.5209934110032</v>
      </c>
      <c r="I140" s="203">
        <f>SUM($H$17:H140)</f>
        <v>180536.18190869354</v>
      </c>
      <c r="J140" s="203">
        <f>IFERROR(IF(LoanIsNotPaid*LoanIsGood,EndingBalance,0), 0)</f>
        <v>599828.92952073179</v>
      </c>
    </row>
    <row r="141" spans="1:11" ht="15" customHeight="1" x14ac:dyDescent="0.15">
      <c r="A141" s="175"/>
      <c r="B141" s="201">
        <f>IFERROR(IF(LoanIsNotPaid*LoanIsGood,PaymentNumber,""), "")</f>
        <v>125</v>
      </c>
      <c r="C141" s="202">
        <f>IFERROR(IF(LoanIsNotPaid*LoanIsGood,PaymentDate,LoanStartDate), LoanStartDate)</f>
        <v>49461</v>
      </c>
      <c r="D141" s="203">
        <f>IFERROR(IF(LoanIsNotPaid*LoanIsGood,LoanValue,""), "")</f>
        <v>599828.92952073179</v>
      </c>
      <c r="E141" s="203">
        <f>IFERROR(IF(LoanIsNotPaid*LoanIsGood,MonthlyPayment,0), 0)</f>
        <v>5691.1875192575681</v>
      </c>
      <c r="F141" s="203">
        <f>IFERROR(IF(LoanIsNotPaid*LoanIsGood,Principal,0), 0)</f>
        <v>4691.4726367229759</v>
      </c>
      <c r="G141" s="203">
        <f>SUM($F$17:F141)</f>
        <v>529862.54311596777</v>
      </c>
      <c r="H141" s="203">
        <f>IFERROR(IF(LoanIsNotPaid*LoanIsGood,InterestAmt,0), 0)</f>
        <v>999.71488253459199</v>
      </c>
      <c r="I141" s="203">
        <f>SUM($H$17:H141)</f>
        <v>181535.89679122812</v>
      </c>
      <c r="J141" s="203">
        <f>IFERROR(IF(LoanIsNotPaid*LoanIsGood,EndingBalance,0), 0)</f>
        <v>595137.4568840079</v>
      </c>
    </row>
    <row r="142" spans="1:11" ht="15" customHeight="1" x14ac:dyDescent="0.15">
      <c r="A142" s="175"/>
      <c r="B142" s="201">
        <f>IFERROR(IF(LoanIsNotPaid*LoanIsGood,PaymentNumber,""), "")</f>
        <v>126</v>
      </c>
      <c r="C142" s="202">
        <f>IFERROR(IF(LoanIsNotPaid*LoanIsGood,PaymentDate,LoanStartDate), LoanStartDate)</f>
        <v>49491</v>
      </c>
      <c r="D142" s="203">
        <f>IFERROR(IF(LoanIsNotPaid*LoanIsGood,LoanValue,""), "")</f>
        <v>595137.4568840079</v>
      </c>
      <c r="E142" s="203">
        <f>IFERROR(IF(LoanIsNotPaid*LoanIsGood,MonthlyPayment,0), 0)</f>
        <v>5691.1875192575681</v>
      </c>
      <c r="F142" s="203">
        <f>IFERROR(IF(LoanIsNotPaid*LoanIsGood,Principal,0), 0)</f>
        <v>4699.2917577841808</v>
      </c>
      <c r="G142" s="203">
        <f>SUM($F$17:F142)</f>
        <v>534561.83487375197</v>
      </c>
      <c r="H142" s="203">
        <f>IFERROR(IF(LoanIsNotPaid*LoanIsGood,InterestAmt,0), 0)</f>
        <v>991.89576147338687</v>
      </c>
      <c r="I142" s="203">
        <f>SUM($H$17:H142)</f>
        <v>182527.79255270152</v>
      </c>
      <c r="J142" s="203">
        <f>IFERROR(IF(LoanIsNotPaid*LoanIsGood,EndingBalance,0), 0)</f>
        <v>590438.16512622405</v>
      </c>
    </row>
    <row r="143" spans="1:11" ht="15" customHeight="1" x14ac:dyDescent="0.15">
      <c r="A143" s="175"/>
      <c r="B143" s="201">
        <f>IFERROR(IF(LoanIsNotPaid*LoanIsGood,PaymentNumber,""), "")</f>
        <v>127</v>
      </c>
      <c r="C143" s="202">
        <f>IFERROR(IF(LoanIsNotPaid*LoanIsGood,PaymentDate,LoanStartDate), LoanStartDate)</f>
        <v>49522</v>
      </c>
      <c r="D143" s="203">
        <f>IFERROR(IF(LoanIsNotPaid*LoanIsGood,LoanValue,""), "")</f>
        <v>590438.16512622405</v>
      </c>
      <c r="E143" s="203">
        <f>IFERROR(IF(LoanIsNotPaid*LoanIsGood,MonthlyPayment,0), 0)</f>
        <v>5691.1875192575681</v>
      </c>
      <c r="F143" s="203">
        <f>IFERROR(IF(LoanIsNotPaid*LoanIsGood,Principal,0), 0)</f>
        <v>4707.1239107138217</v>
      </c>
      <c r="G143" s="203">
        <f>SUM($F$17:F143)</f>
        <v>539268.95878446579</v>
      </c>
      <c r="H143" s="203">
        <f>IFERROR(IF(LoanIsNotPaid*LoanIsGood,InterestAmt,0), 0)</f>
        <v>984.0636085437468</v>
      </c>
      <c r="I143" s="203">
        <f>SUM($H$17:H143)</f>
        <v>183511.85616124526</v>
      </c>
      <c r="J143" s="203">
        <f>IFERROR(IF(LoanIsNotPaid*LoanIsGood,EndingBalance,0), 0)</f>
        <v>585731.04121550918</v>
      </c>
    </row>
    <row r="144" spans="1:11" ht="15" customHeight="1" x14ac:dyDescent="0.15">
      <c r="A144" s="175"/>
      <c r="B144" s="201">
        <f>IFERROR(IF(LoanIsNotPaid*LoanIsGood,PaymentNumber,""), "")</f>
        <v>128</v>
      </c>
      <c r="C144" s="202">
        <f>IFERROR(IF(LoanIsNotPaid*LoanIsGood,PaymentDate,LoanStartDate), LoanStartDate)</f>
        <v>49553</v>
      </c>
      <c r="D144" s="203">
        <f>IFERROR(IF(LoanIsNotPaid*LoanIsGood,LoanValue,""), "")</f>
        <v>585731.04121550918</v>
      </c>
      <c r="E144" s="203">
        <f>IFERROR(IF(LoanIsNotPaid*LoanIsGood,MonthlyPayment,0), 0)</f>
        <v>5691.1875192575681</v>
      </c>
      <c r="F144" s="203">
        <f>IFERROR(IF(LoanIsNotPaid*LoanIsGood,Principal,0), 0)</f>
        <v>4714.969117231677</v>
      </c>
      <c r="G144" s="203">
        <f>SUM($F$17:F144)</f>
        <v>543983.92790169746</v>
      </c>
      <c r="H144" s="203">
        <f>IFERROR(IF(LoanIsNotPaid*LoanIsGood,InterestAmt,0), 0)</f>
        <v>976.21840202589044</v>
      </c>
      <c r="I144" s="203">
        <f>SUM($H$17:H144)</f>
        <v>184488.07456327116</v>
      </c>
      <c r="J144" s="203">
        <f>IFERROR(IF(LoanIsNotPaid*LoanIsGood,EndingBalance,0), 0)</f>
        <v>581016.07209827751</v>
      </c>
    </row>
    <row r="145" spans="1:10" ht="15" customHeight="1" x14ac:dyDescent="0.15">
      <c r="A145" s="175"/>
      <c r="B145" s="201">
        <f>IFERROR(IF(LoanIsNotPaid*LoanIsGood,PaymentNumber,""), "")</f>
        <v>129</v>
      </c>
      <c r="C145" s="202">
        <f>IFERROR(IF(LoanIsNotPaid*LoanIsGood,PaymentDate,LoanStartDate), LoanStartDate)</f>
        <v>49583</v>
      </c>
      <c r="D145" s="203">
        <f>IFERROR(IF(LoanIsNotPaid*LoanIsGood,LoanValue,""), "")</f>
        <v>581016.07209827751</v>
      </c>
      <c r="E145" s="203">
        <f>IFERROR(IF(LoanIsNotPaid*LoanIsGood,MonthlyPayment,0), 0)</f>
        <v>5691.1875192575681</v>
      </c>
      <c r="F145" s="203">
        <f>IFERROR(IF(LoanIsNotPaid*LoanIsGood,Principal,0), 0)</f>
        <v>4722.8273990937305</v>
      </c>
      <c r="G145" s="203">
        <f>SUM($F$17:F145)</f>
        <v>548706.75530079124</v>
      </c>
      <c r="H145" s="203">
        <f>IFERROR(IF(LoanIsNotPaid*LoanIsGood,InterestAmt,0), 0)</f>
        <v>968.36012016383768</v>
      </c>
      <c r="I145" s="203">
        <f>SUM($H$17:H145)</f>
        <v>185456.43468343501</v>
      </c>
      <c r="J145" s="203">
        <f>IFERROR(IF(LoanIsNotPaid*LoanIsGood,EndingBalance,0), 0)</f>
        <v>576293.2446991835</v>
      </c>
    </row>
    <row r="146" spans="1:10" ht="15" customHeight="1" x14ac:dyDescent="0.15">
      <c r="A146" s="175"/>
      <c r="B146" s="201">
        <f>IFERROR(IF(LoanIsNotPaid*LoanIsGood,PaymentNumber,""), "")</f>
        <v>130</v>
      </c>
      <c r="C146" s="202">
        <f>IFERROR(IF(LoanIsNotPaid*LoanIsGood,PaymentDate,LoanStartDate), LoanStartDate)</f>
        <v>49614</v>
      </c>
      <c r="D146" s="203">
        <f>IFERROR(IF(LoanIsNotPaid*LoanIsGood,LoanValue,""), "")</f>
        <v>576293.2446991835</v>
      </c>
      <c r="E146" s="203">
        <f>IFERROR(IF(LoanIsNotPaid*LoanIsGood,MonthlyPayment,0), 0)</f>
        <v>5691.1875192575681</v>
      </c>
      <c r="F146" s="203">
        <f>IFERROR(IF(LoanIsNotPaid*LoanIsGood,Principal,0), 0)</f>
        <v>4730.69877809222</v>
      </c>
      <c r="G146" s="203">
        <f>SUM($F$17:F146)</f>
        <v>553437.4540788834</v>
      </c>
      <c r="H146" s="203">
        <f>IFERROR(IF(LoanIsNotPaid*LoanIsGood,InterestAmt,0), 0)</f>
        <v>960.48874116534796</v>
      </c>
      <c r="I146" s="203">
        <f>SUM($H$17:H146)</f>
        <v>186416.92342460036</v>
      </c>
      <c r="J146" s="203">
        <f>IFERROR(IF(LoanIsNotPaid*LoanIsGood,EndingBalance,0), 0)</f>
        <v>571562.54592109122</v>
      </c>
    </row>
    <row r="147" spans="1:10" ht="15" customHeight="1" x14ac:dyDescent="0.15">
      <c r="A147" s="175"/>
      <c r="B147" s="201">
        <f>IFERROR(IF(LoanIsNotPaid*LoanIsGood,PaymentNumber,""), "")</f>
        <v>131</v>
      </c>
      <c r="C147" s="202">
        <f>IFERROR(IF(LoanIsNotPaid*LoanIsGood,PaymentDate,LoanStartDate), LoanStartDate)</f>
        <v>49644</v>
      </c>
      <c r="D147" s="203">
        <f>IFERROR(IF(LoanIsNotPaid*LoanIsGood,LoanValue,""), "")</f>
        <v>571562.54592109122</v>
      </c>
      <c r="E147" s="203">
        <f>IFERROR(IF(LoanIsNotPaid*LoanIsGood,MonthlyPayment,0), 0)</f>
        <v>5691.1875192575681</v>
      </c>
      <c r="F147" s="203">
        <f>IFERROR(IF(LoanIsNotPaid*LoanIsGood,Principal,0), 0)</f>
        <v>4738.5832760557068</v>
      </c>
      <c r="G147" s="203">
        <f>SUM($F$17:F147)</f>
        <v>558176.03735493915</v>
      </c>
      <c r="H147" s="203">
        <f>IFERROR(IF(LoanIsNotPaid*LoanIsGood,InterestAmt,0), 0)</f>
        <v>952.6042432018611</v>
      </c>
      <c r="I147" s="203">
        <f>SUM($H$17:H147)</f>
        <v>187369.52766780223</v>
      </c>
      <c r="J147" s="203">
        <f>IFERROR(IF(LoanIsNotPaid*LoanIsGood,EndingBalance,0), 0)</f>
        <v>566823.96264503535</v>
      </c>
    </row>
    <row r="148" spans="1:10" ht="15" customHeight="1" x14ac:dyDescent="0.15">
      <c r="A148" s="175"/>
      <c r="B148" s="201">
        <f>IFERROR(IF(LoanIsNotPaid*LoanIsGood,PaymentNumber,""), "")</f>
        <v>132</v>
      </c>
      <c r="C148" s="202">
        <f>IFERROR(IF(LoanIsNotPaid*LoanIsGood,PaymentDate,LoanStartDate), LoanStartDate)</f>
        <v>49675</v>
      </c>
      <c r="D148" s="203">
        <f>IFERROR(IF(LoanIsNotPaid*LoanIsGood,LoanValue,""), "")</f>
        <v>566823.96264503535</v>
      </c>
      <c r="E148" s="203">
        <f>IFERROR(IF(LoanIsNotPaid*LoanIsGood,MonthlyPayment,0), 0)</f>
        <v>5691.1875192575681</v>
      </c>
      <c r="F148" s="203">
        <f>IFERROR(IF(LoanIsNotPaid*LoanIsGood,Principal,0), 0)</f>
        <v>4746.4809148491331</v>
      </c>
      <c r="G148" s="203">
        <f>SUM($F$17:F148)</f>
        <v>562922.51826978824</v>
      </c>
      <c r="H148" s="203">
        <f>IFERROR(IF(LoanIsNotPaid*LoanIsGood,InterestAmt,0), 0)</f>
        <v>944.70660440843483</v>
      </c>
      <c r="I148" s="203">
        <f>SUM($H$17:H148)</f>
        <v>188314.23427221066</v>
      </c>
      <c r="J148" s="203">
        <f>IFERROR(IF(LoanIsNotPaid*LoanIsGood,EndingBalance,0), 0)</f>
        <v>562077.48173018557</v>
      </c>
    </row>
    <row r="149" spans="1:10" ht="15" customHeight="1" x14ac:dyDescent="0.15">
      <c r="A149" s="175"/>
      <c r="B149" s="201">
        <f>IFERROR(IF(LoanIsNotPaid*LoanIsGood,PaymentNumber,""), "")</f>
        <v>133</v>
      </c>
      <c r="C149" s="202">
        <f>IFERROR(IF(LoanIsNotPaid*LoanIsGood,PaymentDate,LoanStartDate), LoanStartDate)</f>
        <v>49706</v>
      </c>
      <c r="D149" s="203">
        <f>IFERROR(IF(LoanIsNotPaid*LoanIsGood,LoanValue,""), "")</f>
        <v>562077.48173018557</v>
      </c>
      <c r="E149" s="203">
        <f>IFERROR(IF(LoanIsNotPaid*LoanIsGood,MonthlyPayment,0), 0)</f>
        <v>5691.1875192575681</v>
      </c>
      <c r="F149" s="203">
        <f>IFERROR(IF(LoanIsNotPaid*LoanIsGood,Principal,0), 0)</f>
        <v>4754.3917163738815</v>
      </c>
      <c r="G149" s="203">
        <f>SUM($F$17:F149)</f>
        <v>567676.90998616209</v>
      </c>
      <c r="H149" s="203">
        <f>IFERROR(IF(LoanIsNotPaid*LoanIsGood,InterestAmt,0), 0)</f>
        <v>936.79580288368629</v>
      </c>
      <c r="I149" s="203">
        <f>SUM($H$17:H149)</f>
        <v>189251.03007509434</v>
      </c>
      <c r="J149" s="203">
        <f>IFERROR(IF(LoanIsNotPaid*LoanIsGood,EndingBalance,0), 0)</f>
        <v>557323.09001381195</v>
      </c>
    </row>
    <row r="150" spans="1:10" ht="15" customHeight="1" x14ac:dyDescent="0.15">
      <c r="A150" s="175"/>
      <c r="B150" s="201">
        <f>IFERROR(IF(LoanIsNotPaid*LoanIsGood,PaymentNumber,""), "")</f>
        <v>134</v>
      </c>
      <c r="C150" s="202">
        <f>IFERROR(IF(LoanIsNotPaid*LoanIsGood,PaymentDate,LoanStartDate), LoanStartDate)</f>
        <v>49735</v>
      </c>
      <c r="D150" s="203">
        <f>IFERROR(IF(LoanIsNotPaid*LoanIsGood,LoanValue,""), "")</f>
        <v>557323.09001381195</v>
      </c>
      <c r="E150" s="203">
        <f>IFERROR(IF(LoanIsNotPaid*LoanIsGood,MonthlyPayment,0), 0)</f>
        <v>5691.1875192575681</v>
      </c>
      <c r="F150" s="203">
        <f>IFERROR(IF(LoanIsNotPaid*LoanIsGood,Principal,0), 0)</f>
        <v>4762.3157025678383</v>
      </c>
      <c r="G150" s="203">
        <f>SUM($F$17:F150)</f>
        <v>572439.2256887299</v>
      </c>
      <c r="H150" s="203">
        <f>IFERROR(IF(LoanIsNotPaid*LoanIsGood,InterestAmt,0), 0)</f>
        <v>928.87181668972994</v>
      </c>
      <c r="I150" s="203">
        <f>SUM($H$17:H150)</f>
        <v>190179.90189178407</v>
      </c>
      <c r="J150" s="203">
        <f>IFERROR(IF(LoanIsNotPaid*LoanIsGood,EndingBalance,0), 0)</f>
        <v>552560.77431124402</v>
      </c>
    </row>
    <row r="151" spans="1:10" ht="15" customHeight="1" x14ac:dyDescent="0.15">
      <c r="A151" s="175"/>
      <c r="B151" s="201">
        <f>IFERROR(IF(LoanIsNotPaid*LoanIsGood,PaymentNumber,""), "")</f>
        <v>135</v>
      </c>
      <c r="C151" s="202">
        <f>IFERROR(IF(LoanIsNotPaid*LoanIsGood,PaymentDate,LoanStartDate), LoanStartDate)</f>
        <v>49766</v>
      </c>
      <c r="D151" s="203">
        <f>IFERROR(IF(LoanIsNotPaid*LoanIsGood,LoanValue,""), "")</f>
        <v>552560.77431124402</v>
      </c>
      <c r="E151" s="203">
        <f>IFERROR(IF(LoanIsNotPaid*LoanIsGood,MonthlyPayment,0), 0)</f>
        <v>5691.1875192575681</v>
      </c>
      <c r="F151" s="203">
        <f>IFERROR(IF(LoanIsNotPaid*LoanIsGood,Principal,0), 0)</f>
        <v>4770.2528954054515</v>
      </c>
      <c r="G151" s="203">
        <f>SUM($F$17:F151)</f>
        <v>577209.4785841353</v>
      </c>
      <c r="H151" s="203">
        <f>IFERROR(IF(LoanIsNotPaid*LoanIsGood,InterestAmt,0), 0)</f>
        <v>920.93462385211672</v>
      </c>
      <c r="I151" s="203">
        <f>SUM($H$17:H151)</f>
        <v>191100.83651563618</v>
      </c>
      <c r="J151" s="203">
        <f>IFERROR(IF(LoanIsNotPaid*LoanIsGood,EndingBalance,0), 0)</f>
        <v>547790.52141583827</v>
      </c>
    </row>
    <row r="152" spans="1:10" ht="15" customHeight="1" x14ac:dyDescent="0.15">
      <c r="A152" s="175"/>
      <c r="B152" s="201">
        <f>IFERROR(IF(LoanIsNotPaid*LoanIsGood,PaymentNumber,""), "")</f>
        <v>136</v>
      </c>
      <c r="C152" s="202">
        <f>IFERROR(IF(LoanIsNotPaid*LoanIsGood,PaymentDate,LoanStartDate), LoanStartDate)</f>
        <v>49796</v>
      </c>
      <c r="D152" s="203">
        <f>IFERROR(IF(LoanIsNotPaid*LoanIsGood,LoanValue,""), "")</f>
        <v>547790.52141583827</v>
      </c>
      <c r="E152" s="203">
        <f>IFERROR(IF(LoanIsNotPaid*LoanIsGood,MonthlyPayment,0), 0)</f>
        <v>5691.1875192575681</v>
      </c>
      <c r="F152" s="203">
        <f>IFERROR(IF(LoanIsNotPaid*LoanIsGood,Principal,0), 0)</f>
        <v>4778.2033168977932</v>
      </c>
      <c r="G152" s="203">
        <f>SUM($F$17:F152)</f>
        <v>581987.68190103304</v>
      </c>
      <c r="H152" s="203">
        <f>IFERROR(IF(LoanIsNotPaid*LoanIsGood,InterestAmt,0), 0)</f>
        <v>912.98420235977437</v>
      </c>
      <c r="I152" s="203">
        <f>SUM($H$17:H152)</f>
        <v>192013.82071799596</v>
      </c>
      <c r="J152" s="203">
        <f>IFERROR(IF(LoanIsNotPaid*LoanIsGood,EndingBalance,0), 0)</f>
        <v>543012.31809893972</v>
      </c>
    </row>
    <row r="153" spans="1:10" ht="15" customHeight="1" x14ac:dyDescent="0.15">
      <c r="A153" s="175"/>
      <c r="B153" s="201">
        <f>IFERROR(IF(LoanIsNotPaid*LoanIsGood,PaymentNumber,""), "")</f>
        <v>137</v>
      </c>
      <c r="C153" s="202">
        <f>IFERROR(IF(LoanIsNotPaid*LoanIsGood,PaymentDate,LoanStartDate), LoanStartDate)</f>
        <v>49827</v>
      </c>
      <c r="D153" s="203">
        <f>IFERROR(IF(LoanIsNotPaid*LoanIsGood,LoanValue,""), "")</f>
        <v>543012.31809893972</v>
      </c>
      <c r="E153" s="203">
        <f>IFERROR(IF(LoanIsNotPaid*LoanIsGood,MonthlyPayment,0), 0)</f>
        <v>5691.1875192575681</v>
      </c>
      <c r="F153" s="203">
        <f>IFERROR(IF(LoanIsNotPaid*LoanIsGood,Principal,0), 0)</f>
        <v>4786.1669890926241</v>
      </c>
      <c r="G153" s="203">
        <f>SUM($F$17:F153)</f>
        <v>586773.84889012564</v>
      </c>
      <c r="H153" s="203">
        <f>IFERROR(IF(LoanIsNotPaid*LoanIsGood,InterestAmt,0), 0)</f>
        <v>905.02053016494483</v>
      </c>
      <c r="I153" s="203">
        <f>SUM($H$17:H153)</f>
        <v>192918.8412481609</v>
      </c>
      <c r="J153" s="203">
        <f>IFERROR(IF(LoanIsNotPaid*LoanIsGood,EndingBalance,0), 0)</f>
        <v>538226.15110984747</v>
      </c>
    </row>
    <row r="154" spans="1:10" ht="15" customHeight="1" x14ac:dyDescent="0.15">
      <c r="A154" s="175"/>
      <c r="B154" s="201">
        <f>IFERROR(IF(LoanIsNotPaid*LoanIsGood,PaymentNumber,""), "")</f>
        <v>138</v>
      </c>
      <c r="C154" s="202">
        <f>IFERROR(IF(LoanIsNotPaid*LoanIsGood,PaymentDate,LoanStartDate), LoanStartDate)</f>
        <v>49857</v>
      </c>
      <c r="D154" s="203">
        <f>IFERROR(IF(LoanIsNotPaid*LoanIsGood,LoanValue,""), "")</f>
        <v>538226.15110984747</v>
      </c>
      <c r="E154" s="203">
        <f>IFERROR(IF(LoanIsNotPaid*LoanIsGood,MonthlyPayment,0), 0)</f>
        <v>5691.1875192575681</v>
      </c>
      <c r="F154" s="203">
        <f>IFERROR(IF(LoanIsNotPaid*LoanIsGood,Principal,0), 0)</f>
        <v>4794.1439340744446</v>
      </c>
      <c r="G154" s="203">
        <f>SUM($F$17:F154)</f>
        <v>591567.99282420008</v>
      </c>
      <c r="H154" s="203">
        <f>IFERROR(IF(LoanIsNotPaid*LoanIsGood,InterestAmt,0), 0)</f>
        <v>897.04358518312358</v>
      </c>
      <c r="I154" s="203">
        <f>SUM($H$17:H154)</f>
        <v>193815.88483334403</v>
      </c>
      <c r="J154" s="203">
        <f>IFERROR(IF(LoanIsNotPaid*LoanIsGood,EndingBalance,0), 0)</f>
        <v>533432.00717577257</v>
      </c>
    </row>
    <row r="155" spans="1:10" ht="15" customHeight="1" x14ac:dyDescent="0.15">
      <c r="A155" s="175"/>
      <c r="B155" s="201">
        <f>IFERROR(IF(LoanIsNotPaid*LoanIsGood,PaymentNumber,""), "")</f>
        <v>139</v>
      </c>
      <c r="C155" s="202">
        <f>IFERROR(IF(LoanIsNotPaid*LoanIsGood,PaymentDate,LoanStartDate), LoanStartDate)</f>
        <v>49888</v>
      </c>
      <c r="D155" s="203">
        <f>IFERROR(IF(LoanIsNotPaid*LoanIsGood,LoanValue,""), "")</f>
        <v>533432.00717577257</v>
      </c>
      <c r="E155" s="203">
        <f>IFERROR(IF(LoanIsNotPaid*LoanIsGood,MonthlyPayment,0), 0)</f>
        <v>5691.1875192575681</v>
      </c>
      <c r="F155" s="203">
        <f>IFERROR(IF(LoanIsNotPaid*LoanIsGood,Principal,0), 0)</f>
        <v>4802.1341739645686</v>
      </c>
      <c r="G155" s="203">
        <f>SUM($F$17:F155)</f>
        <v>596370.12699816469</v>
      </c>
      <c r="H155" s="203">
        <f>IFERROR(IF(LoanIsNotPaid*LoanIsGood,InterestAmt,0), 0)</f>
        <v>889.05334529299978</v>
      </c>
      <c r="I155" s="203">
        <f>SUM($H$17:H155)</f>
        <v>194704.93817863704</v>
      </c>
      <c r="J155" s="203">
        <f>IFERROR(IF(LoanIsNotPaid*LoanIsGood,EndingBalance,0), 0)</f>
        <v>528629.87300180749</v>
      </c>
    </row>
    <row r="156" spans="1:10" ht="15" customHeight="1" x14ac:dyDescent="0.15">
      <c r="A156" s="175"/>
      <c r="B156" s="201">
        <f>IFERROR(IF(LoanIsNotPaid*LoanIsGood,PaymentNumber,""), "")</f>
        <v>140</v>
      </c>
      <c r="C156" s="202">
        <f>IFERROR(IF(LoanIsNotPaid*LoanIsGood,PaymentDate,LoanStartDate), LoanStartDate)</f>
        <v>49919</v>
      </c>
      <c r="D156" s="203">
        <f>IFERROR(IF(LoanIsNotPaid*LoanIsGood,LoanValue,""), "")</f>
        <v>528629.87300180749</v>
      </c>
      <c r="E156" s="203">
        <f>IFERROR(IF(LoanIsNotPaid*LoanIsGood,MonthlyPayment,0), 0)</f>
        <v>5691.1875192575681</v>
      </c>
      <c r="F156" s="203">
        <f>IFERROR(IF(LoanIsNotPaid*LoanIsGood,Principal,0), 0)</f>
        <v>4810.1377309211766</v>
      </c>
      <c r="G156" s="203">
        <f>SUM($F$17:F156)</f>
        <v>601180.26472908584</v>
      </c>
      <c r="H156" s="203">
        <f>IFERROR(IF(LoanIsNotPaid*LoanIsGood,InterestAmt,0), 0)</f>
        <v>881.049788336392</v>
      </c>
      <c r="I156" s="203">
        <f>SUM($H$17:H156)</f>
        <v>195585.98796697342</v>
      </c>
      <c r="J156" s="203">
        <f>IFERROR(IF(LoanIsNotPaid*LoanIsGood,EndingBalance,0), 0)</f>
        <v>523819.73527088633</v>
      </c>
    </row>
    <row r="157" spans="1:10" ht="15" customHeight="1" x14ac:dyDescent="0.15">
      <c r="A157" s="175"/>
      <c r="B157" s="201">
        <f>IFERROR(IF(LoanIsNotPaid*LoanIsGood,PaymentNumber,""), "")</f>
        <v>141</v>
      </c>
      <c r="C157" s="202">
        <f>IFERROR(IF(LoanIsNotPaid*LoanIsGood,PaymentDate,LoanStartDate), LoanStartDate)</f>
        <v>49949</v>
      </c>
      <c r="D157" s="203">
        <f>IFERROR(IF(LoanIsNotPaid*LoanIsGood,LoanValue,""), "")</f>
        <v>523819.73527088633</v>
      </c>
      <c r="E157" s="203">
        <f>IFERROR(IF(LoanIsNotPaid*LoanIsGood,MonthlyPayment,0), 0)</f>
        <v>5691.1875192575681</v>
      </c>
      <c r="F157" s="203">
        <f>IFERROR(IF(LoanIsNotPaid*LoanIsGood,Principal,0), 0)</f>
        <v>4818.1546271393781</v>
      </c>
      <c r="G157" s="203">
        <f>SUM($F$17:F157)</f>
        <v>605998.41935622517</v>
      </c>
      <c r="H157" s="203">
        <f>IFERROR(IF(LoanIsNotPaid*LoanIsGood,InterestAmt,0), 0)</f>
        <v>873.03289211819003</v>
      </c>
      <c r="I157" s="203">
        <f>SUM($H$17:H157)</f>
        <v>196459.0208590916</v>
      </c>
      <c r="J157" s="203">
        <f>IFERROR(IF(LoanIsNotPaid*LoanIsGood,EndingBalance,0), 0)</f>
        <v>519001.58064374665</v>
      </c>
    </row>
    <row r="158" spans="1:10" ht="15" customHeight="1" x14ac:dyDescent="0.15">
      <c r="A158" s="175"/>
      <c r="B158" s="201">
        <f>IFERROR(IF(LoanIsNotPaid*LoanIsGood,PaymentNumber,""), "")</f>
        <v>142</v>
      </c>
      <c r="C158" s="202">
        <f>IFERROR(IF(LoanIsNotPaid*LoanIsGood,PaymentDate,LoanStartDate), LoanStartDate)</f>
        <v>49980</v>
      </c>
      <c r="D158" s="203">
        <f>IFERROR(IF(LoanIsNotPaid*LoanIsGood,LoanValue,""), "")</f>
        <v>519001.58064374665</v>
      </c>
      <c r="E158" s="203">
        <f>IFERROR(IF(LoanIsNotPaid*LoanIsGood,MonthlyPayment,0), 0)</f>
        <v>5691.1875192575681</v>
      </c>
      <c r="F158" s="203">
        <f>IFERROR(IF(LoanIsNotPaid*LoanIsGood,Principal,0), 0)</f>
        <v>4826.1848848512773</v>
      </c>
      <c r="G158" s="203">
        <f>SUM($F$17:F158)</f>
        <v>610824.60424107651</v>
      </c>
      <c r="H158" s="203">
        <f>IFERROR(IF(LoanIsNotPaid*LoanIsGood,InterestAmt,0), 0)</f>
        <v>865.00263440629089</v>
      </c>
      <c r="I158" s="203">
        <f>SUM($H$17:H158)</f>
        <v>197324.02349349789</v>
      </c>
      <c r="J158" s="203">
        <f>IFERROR(IF(LoanIsNotPaid*LoanIsGood,EndingBalance,0), 0)</f>
        <v>514175.39575889485</v>
      </c>
    </row>
    <row r="159" spans="1:10" ht="15" customHeight="1" x14ac:dyDescent="0.15">
      <c r="A159" s="175"/>
      <c r="B159" s="201">
        <f>IFERROR(IF(LoanIsNotPaid*LoanIsGood,PaymentNumber,""), "")</f>
        <v>143</v>
      </c>
      <c r="C159" s="202">
        <f>IFERROR(IF(LoanIsNotPaid*LoanIsGood,PaymentDate,LoanStartDate), LoanStartDate)</f>
        <v>50010</v>
      </c>
      <c r="D159" s="203">
        <f>IFERROR(IF(LoanIsNotPaid*LoanIsGood,LoanValue,""), "")</f>
        <v>514175.39575889485</v>
      </c>
      <c r="E159" s="203">
        <f>IFERROR(IF(LoanIsNotPaid*LoanIsGood,MonthlyPayment,0), 0)</f>
        <v>5691.1875192575681</v>
      </c>
      <c r="F159" s="203">
        <f>IFERROR(IF(LoanIsNotPaid*LoanIsGood,Principal,0), 0)</f>
        <v>4834.2285263260292</v>
      </c>
      <c r="G159" s="203">
        <f>SUM($F$17:F159)</f>
        <v>615658.83276740252</v>
      </c>
      <c r="H159" s="203">
        <f>IFERROR(IF(LoanIsNotPaid*LoanIsGood,InterestAmt,0), 0)</f>
        <v>856.95899293153889</v>
      </c>
      <c r="I159" s="203">
        <f>SUM($H$17:H159)</f>
        <v>198180.98248642942</v>
      </c>
      <c r="J159" s="203">
        <f>IFERROR(IF(LoanIsNotPaid*LoanIsGood,EndingBalance,0), 0)</f>
        <v>509341.16723256896</v>
      </c>
    </row>
    <row r="160" spans="1:10" ht="15" customHeight="1" x14ac:dyDescent="0.15">
      <c r="A160" s="175"/>
      <c r="B160" s="201">
        <f>IFERROR(IF(LoanIsNotPaid*LoanIsGood,PaymentNumber,""), "")</f>
        <v>144</v>
      </c>
      <c r="C160" s="202">
        <f>IFERROR(IF(LoanIsNotPaid*LoanIsGood,PaymentDate,LoanStartDate), LoanStartDate)</f>
        <v>50041</v>
      </c>
      <c r="D160" s="203">
        <f>IFERROR(IF(LoanIsNotPaid*LoanIsGood,LoanValue,""), "")</f>
        <v>509341.16723256896</v>
      </c>
      <c r="E160" s="203">
        <f>IFERROR(IF(LoanIsNotPaid*LoanIsGood,MonthlyPayment,0), 0)</f>
        <v>5691.1875192575681</v>
      </c>
      <c r="F160" s="203">
        <f>IFERROR(IF(LoanIsNotPaid*LoanIsGood,Principal,0), 0)</f>
        <v>4842.2855738699063</v>
      </c>
      <c r="G160" s="203">
        <f>SUM($F$17:F160)</f>
        <v>620501.11834127246</v>
      </c>
      <c r="H160" s="203">
        <f>IFERROR(IF(LoanIsNotPaid*LoanIsGood,InterestAmt,0), 0)</f>
        <v>848.90194538766218</v>
      </c>
      <c r="I160" s="203">
        <f>SUM($H$17:H160)</f>
        <v>199029.88443181707</v>
      </c>
      <c r="J160" s="203">
        <f>IFERROR(IF(LoanIsNotPaid*LoanIsGood,EndingBalance,0), 0)</f>
        <v>504498.88165869832</v>
      </c>
    </row>
    <row r="161" spans="1:10" ht="15" customHeight="1" x14ac:dyDescent="0.15">
      <c r="A161" s="175"/>
      <c r="B161" s="201">
        <f>IFERROR(IF(LoanIsNotPaid*LoanIsGood,PaymentNumber,""), "")</f>
        <v>145</v>
      </c>
      <c r="C161" s="202">
        <f>IFERROR(IF(LoanIsNotPaid*LoanIsGood,PaymentDate,LoanStartDate), LoanStartDate)</f>
        <v>50072</v>
      </c>
      <c r="D161" s="203">
        <f>IFERROR(IF(LoanIsNotPaid*LoanIsGood,LoanValue,""), "")</f>
        <v>504498.88165869832</v>
      </c>
      <c r="E161" s="203">
        <f>IFERROR(IF(LoanIsNotPaid*LoanIsGood,MonthlyPayment,0), 0)</f>
        <v>5691.1875192575681</v>
      </c>
      <c r="F161" s="203">
        <f>IFERROR(IF(LoanIsNotPaid*LoanIsGood,Principal,0), 0)</f>
        <v>4850.356049826356</v>
      </c>
      <c r="G161" s="203">
        <f>SUM($F$17:F161)</f>
        <v>625351.47439109883</v>
      </c>
      <c r="H161" s="203">
        <f>IFERROR(IF(LoanIsNotPaid*LoanIsGood,InterestAmt,0), 0)</f>
        <v>840.83146943121244</v>
      </c>
      <c r="I161" s="203">
        <f>SUM($H$17:H161)</f>
        <v>199870.71590124827</v>
      </c>
      <c r="J161" s="203">
        <f>IFERROR(IF(LoanIsNotPaid*LoanIsGood,EndingBalance,0), 0)</f>
        <v>499648.52560887218</v>
      </c>
    </row>
    <row r="162" spans="1:10" ht="15" customHeight="1" x14ac:dyDescent="0.15">
      <c r="A162" s="175"/>
      <c r="B162" s="201">
        <f>IFERROR(IF(LoanIsNotPaid*LoanIsGood,PaymentNumber,""), "")</f>
        <v>146</v>
      </c>
      <c r="C162" s="202">
        <f>IFERROR(IF(LoanIsNotPaid*LoanIsGood,PaymentDate,LoanStartDate), LoanStartDate)</f>
        <v>50100</v>
      </c>
      <c r="D162" s="203">
        <f>IFERROR(IF(LoanIsNotPaid*LoanIsGood,LoanValue,""), "")</f>
        <v>499648.52560887218</v>
      </c>
      <c r="E162" s="203">
        <f>IFERROR(IF(LoanIsNotPaid*LoanIsGood,MonthlyPayment,0), 0)</f>
        <v>5691.1875192575681</v>
      </c>
      <c r="F162" s="203">
        <f>IFERROR(IF(LoanIsNotPaid*LoanIsGood,Principal,0), 0)</f>
        <v>4858.4399765760663</v>
      </c>
      <c r="G162" s="203">
        <f>SUM($F$17:F162)</f>
        <v>630209.91436767485</v>
      </c>
      <c r="H162" s="203">
        <f>IFERROR(IF(LoanIsNotPaid*LoanIsGood,InterestAmt,0), 0)</f>
        <v>832.74754268150184</v>
      </c>
      <c r="I162" s="203">
        <f>SUM($H$17:H162)</f>
        <v>200703.46344392977</v>
      </c>
      <c r="J162" s="203">
        <f>IFERROR(IF(LoanIsNotPaid*LoanIsGood,EndingBalance,0), 0)</f>
        <v>494790.0856322957</v>
      </c>
    </row>
    <row r="163" spans="1:10" ht="15" customHeight="1" x14ac:dyDescent="0.15">
      <c r="A163" s="175"/>
      <c r="B163" s="201">
        <f>IFERROR(IF(LoanIsNotPaid*LoanIsGood,PaymentNumber,""), "")</f>
        <v>147</v>
      </c>
      <c r="C163" s="202">
        <f>IFERROR(IF(LoanIsNotPaid*LoanIsGood,PaymentDate,LoanStartDate), LoanStartDate)</f>
        <v>50131</v>
      </c>
      <c r="D163" s="203">
        <f>IFERROR(IF(LoanIsNotPaid*LoanIsGood,LoanValue,""), "")</f>
        <v>494790.0856322957</v>
      </c>
      <c r="E163" s="203">
        <f>IFERROR(IF(LoanIsNotPaid*LoanIsGood,MonthlyPayment,0), 0)</f>
        <v>5691.1875192575681</v>
      </c>
      <c r="F163" s="203">
        <f>IFERROR(IF(LoanIsNotPaid*LoanIsGood,Principal,0), 0)</f>
        <v>4866.5373765370259</v>
      </c>
      <c r="G163" s="203">
        <f>SUM($F$17:F163)</f>
        <v>635076.45174421184</v>
      </c>
      <c r="H163" s="203">
        <f>IFERROR(IF(LoanIsNotPaid*LoanIsGood,InterestAmt,0), 0)</f>
        <v>824.65014272054168</v>
      </c>
      <c r="I163" s="203">
        <f>SUM($H$17:H163)</f>
        <v>201528.11358665032</v>
      </c>
      <c r="J163" s="203">
        <f>IFERROR(IF(LoanIsNotPaid*LoanIsGood,EndingBalance,0), 0)</f>
        <v>489923.54825575836</v>
      </c>
    </row>
    <row r="164" spans="1:10" ht="15" customHeight="1" x14ac:dyDescent="0.15">
      <c r="A164" s="175"/>
      <c r="B164" s="201">
        <f>IFERROR(IF(LoanIsNotPaid*LoanIsGood,PaymentNumber,""), "")</f>
        <v>148</v>
      </c>
      <c r="C164" s="202">
        <f>IFERROR(IF(LoanIsNotPaid*LoanIsGood,PaymentDate,LoanStartDate), LoanStartDate)</f>
        <v>50161</v>
      </c>
      <c r="D164" s="203">
        <f>IFERROR(IF(LoanIsNotPaid*LoanIsGood,LoanValue,""), "")</f>
        <v>489923.54825575836</v>
      </c>
      <c r="E164" s="203">
        <f>IFERROR(IF(LoanIsNotPaid*LoanIsGood,MonthlyPayment,0), 0)</f>
        <v>5691.1875192575681</v>
      </c>
      <c r="F164" s="203">
        <f>IFERROR(IF(LoanIsNotPaid*LoanIsGood,Principal,0), 0)</f>
        <v>4874.648272164588</v>
      </c>
      <c r="G164" s="203">
        <f>SUM($F$17:F164)</f>
        <v>639951.10001637647</v>
      </c>
      <c r="H164" s="203">
        <f>IFERROR(IF(LoanIsNotPaid*LoanIsGood,InterestAmt,0), 0)</f>
        <v>816.53924709297985</v>
      </c>
      <c r="I164" s="203">
        <f>SUM($H$17:H164)</f>
        <v>202344.65283374328</v>
      </c>
      <c r="J164" s="203">
        <f>IFERROR(IF(LoanIsNotPaid*LoanIsGood,EndingBalance,0), 0)</f>
        <v>485048.89998359373</v>
      </c>
    </row>
    <row r="165" spans="1:10" ht="15" customHeight="1" x14ac:dyDescent="0.15">
      <c r="A165" s="175"/>
      <c r="B165" s="201">
        <f>IFERROR(IF(LoanIsNotPaid*LoanIsGood,PaymentNumber,""), "")</f>
        <v>149</v>
      </c>
      <c r="C165" s="202">
        <f>IFERROR(IF(LoanIsNotPaid*LoanIsGood,PaymentDate,LoanStartDate), LoanStartDate)</f>
        <v>50192</v>
      </c>
      <c r="D165" s="203">
        <f>IFERROR(IF(LoanIsNotPaid*LoanIsGood,LoanValue,""), "")</f>
        <v>485048.89998359373</v>
      </c>
      <c r="E165" s="203">
        <f>IFERROR(IF(LoanIsNotPaid*LoanIsGood,MonthlyPayment,0), 0)</f>
        <v>5691.1875192575681</v>
      </c>
      <c r="F165" s="203">
        <f>IFERROR(IF(LoanIsNotPaid*LoanIsGood,Principal,0), 0)</f>
        <v>4882.7726859515296</v>
      </c>
      <c r="G165" s="203">
        <f>SUM($F$17:F165)</f>
        <v>644833.87270232802</v>
      </c>
      <c r="H165" s="203">
        <f>IFERROR(IF(LoanIsNotPaid*LoanIsGood,InterestAmt,0), 0)</f>
        <v>808.41483330603899</v>
      </c>
      <c r="I165" s="203">
        <f>SUM($H$17:H165)</f>
        <v>203153.06766704933</v>
      </c>
      <c r="J165" s="203">
        <f>IFERROR(IF(LoanIsNotPaid*LoanIsGood,EndingBalance,0), 0)</f>
        <v>480166.12729764159</v>
      </c>
    </row>
    <row r="166" spans="1:10" ht="15" customHeight="1" x14ac:dyDescent="0.15">
      <c r="A166" s="175"/>
      <c r="B166" s="201">
        <f>IFERROR(IF(LoanIsNotPaid*LoanIsGood,PaymentNumber,""), "")</f>
        <v>150</v>
      </c>
      <c r="C166" s="202">
        <f>IFERROR(IF(LoanIsNotPaid*LoanIsGood,PaymentDate,LoanStartDate), LoanStartDate)</f>
        <v>50222</v>
      </c>
      <c r="D166" s="203">
        <f>IFERROR(IF(LoanIsNotPaid*LoanIsGood,LoanValue,""), "")</f>
        <v>480166.12729764159</v>
      </c>
      <c r="E166" s="203">
        <f>IFERROR(IF(LoanIsNotPaid*LoanIsGood,MonthlyPayment,0), 0)</f>
        <v>5691.1875192575681</v>
      </c>
      <c r="F166" s="203">
        <f>IFERROR(IF(LoanIsNotPaid*LoanIsGood,Principal,0), 0)</f>
        <v>4890.9106404281147</v>
      </c>
      <c r="G166" s="203">
        <f>SUM($F$17:F166)</f>
        <v>649724.7833427561</v>
      </c>
      <c r="H166" s="203">
        <f>IFERROR(IF(LoanIsNotPaid*LoanIsGood,InterestAmt,0), 0)</f>
        <v>800.27687882945304</v>
      </c>
      <c r="I166" s="203">
        <f>SUM($H$17:H166)</f>
        <v>203953.34454587879</v>
      </c>
      <c r="J166" s="203">
        <f>IFERROR(IF(LoanIsNotPaid*LoanIsGood,EndingBalance,0), 0)</f>
        <v>475275.21665721387</v>
      </c>
    </row>
    <row r="167" spans="1:10" ht="15" customHeight="1" x14ac:dyDescent="0.15">
      <c r="A167" s="175"/>
      <c r="B167" s="201">
        <f>IFERROR(IF(LoanIsNotPaid*LoanIsGood,PaymentNumber,""), "")</f>
        <v>151</v>
      </c>
      <c r="C167" s="202">
        <f>IFERROR(IF(LoanIsNotPaid*LoanIsGood,PaymentDate,LoanStartDate), LoanStartDate)</f>
        <v>50253</v>
      </c>
      <c r="D167" s="203">
        <f>IFERROR(IF(LoanIsNotPaid*LoanIsGood,LoanValue,""), "")</f>
        <v>475275.21665721387</v>
      </c>
      <c r="E167" s="203">
        <f>IFERROR(IF(LoanIsNotPaid*LoanIsGood,MonthlyPayment,0), 0)</f>
        <v>5691.1875192575681</v>
      </c>
      <c r="F167" s="203">
        <f>IFERROR(IF(LoanIsNotPaid*LoanIsGood,Principal,0), 0)</f>
        <v>4899.0621581621617</v>
      </c>
      <c r="G167" s="203">
        <f>SUM($F$17:F167)</f>
        <v>654623.84550091822</v>
      </c>
      <c r="H167" s="203">
        <f>IFERROR(IF(LoanIsNotPaid*LoanIsGood,InterestAmt,0), 0)</f>
        <v>792.12536109540622</v>
      </c>
      <c r="I167" s="203">
        <f>SUM($H$17:H167)</f>
        <v>204745.46990697421</v>
      </c>
      <c r="J167" s="203">
        <f>IFERROR(IF(LoanIsNotPaid*LoanIsGood,EndingBalance,0), 0)</f>
        <v>470376.15449905116</v>
      </c>
    </row>
    <row r="168" spans="1:10" ht="15" customHeight="1" x14ac:dyDescent="0.15">
      <c r="A168" s="175"/>
      <c r="B168" s="201">
        <f>IFERROR(IF(LoanIsNotPaid*LoanIsGood,PaymentNumber,""), "")</f>
        <v>152</v>
      </c>
      <c r="C168" s="202">
        <f>IFERROR(IF(LoanIsNotPaid*LoanIsGood,PaymentDate,LoanStartDate), LoanStartDate)</f>
        <v>50284</v>
      </c>
      <c r="D168" s="203">
        <f>IFERROR(IF(LoanIsNotPaid*LoanIsGood,LoanValue,""), "")</f>
        <v>470376.15449905116</v>
      </c>
      <c r="E168" s="203">
        <f>IFERROR(IF(LoanIsNotPaid*LoanIsGood,MonthlyPayment,0), 0)</f>
        <v>5691.1875192575681</v>
      </c>
      <c r="F168" s="203">
        <f>IFERROR(IF(LoanIsNotPaid*LoanIsGood,Principal,0), 0)</f>
        <v>4907.2272617590988</v>
      </c>
      <c r="G168" s="203">
        <f>SUM($F$17:F168)</f>
        <v>659531.07276267733</v>
      </c>
      <c r="H168" s="203">
        <f>IFERROR(IF(LoanIsNotPaid*LoanIsGood,InterestAmt,0), 0)</f>
        <v>783.96025749846922</v>
      </c>
      <c r="I168" s="203">
        <f>SUM($H$17:H168)</f>
        <v>205529.43016447267</v>
      </c>
      <c r="J168" s="203">
        <f>IFERROR(IF(LoanIsNotPaid*LoanIsGood,EndingBalance,0), 0)</f>
        <v>465468.92723729147</v>
      </c>
    </row>
    <row r="169" spans="1:10" ht="15" customHeight="1" x14ac:dyDescent="0.15">
      <c r="A169" s="175"/>
      <c r="B169" s="201">
        <f>IFERROR(IF(LoanIsNotPaid*LoanIsGood,PaymentNumber,""), "")</f>
        <v>153</v>
      </c>
      <c r="C169" s="202">
        <f>IFERROR(IF(LoanIsNotPaid*LoanIsGood,PaymentDate,LoanStartDate), LoanStartDate)</f>
        <v>50314</v>
      </c>
      <c r="D169" s="203">
        <f>IFERROR(IF(LoanIsNotPaid*LoanIsGood,LoanValue,""), "")</f>
        <v>465468.92723729147</v>
      </c>
      <c r="E169" s="203">
        <f>IFERROR(IF(LoanIsNotPaid*LoanIsGood,MonthlyPayment,0), 0)</f>
        <v>5691.1875192575681</v>
      </c>
      <c r="F169" s="203">
        <f>IFERROR(IF(LoanIsNotPaid*LoanIsGood,Principal,0), 0)</f>
        <v>4915.4059738620308</v>
      </c>
      <c r="G169" s="203">
        <f>SUM($F$17:F169)</f>
        <v>664446.47873653937</v>
      </c>
      <c r="H169" s="203">
        <f>IFERROR(IF(LoanIsNotPaid*LoanIsGood,InterestAmt,0), 0)</f>
        <v>775.78154539553725</v>
      </c>
      <c r="I169" s="203">
        <f>SUM($H$17:H169)</f>
        <v>206305.21170986819</v>
      </c>
      <c r="J169" s="203">
        <f>IFERROR(IF(LoanIsNotPaid*LoanIsGood,EndingBalance,0), 0)</f>
        <v>460553.52126342966</v>
      </c>
    </row>
    <row r="170" spans="1:10" ht="15" customHeight="1" x14ac:dyDescent="0.15">
      <c r="A170" s="175"/>
      <c r="B170" s="201">
        <f>IFERROR(IF(LoanIsNotPaid*LoanIsGood,PaymentNumber,""), "")</f>
        <v>154</v>
      </c>
      <c r="C170" s="202">
        <f>IFERROR(IF(LoanIsNotPaid*LoanIsGood,PaymentDate,LoanStartDate), LoanStartDate)</f>
        <v>50345</v>
      </c>
      <c r="D170" s="203">
        <f>IFERROR(IF(LoanIsNotPaid*LoanIsGood,LoanValue,""), "")</f>
        <v>460553.52126342966</v>
      </c>
      <c r="E170" s="203">
        <f>IFERROR(IF(LoanIsNotPaid*LoanIsGood,MonthlyPayment,0), 0)</f>
        <v>5691.1875192575681</v>
      </c>
      <c r="F170" s="203">
        <f>IFERROR(IF(LoanIsNotPaid*LoanIsGood,Principal,0), 0)</f>
        <v>4923.5983171518001</v>
      </c>
      <c r="G170" s="203">
        <f>SUM($F$17:F170)</f>
        <v>669370.07705369114</v>
      </c>
      <c r="H170" s="203">
        <f>IFERROR(IF(LoanIsNotPaid*LoanIsGood,InterestAmt,0), 0)</f>
        <v>767.5892021057673</v>
      </c>
      <c r="I170" s="203">
        <f>SUM($H$17:H170)</f>
        <v>207072.80091197396</v>
      </c>
      <c r="J170" s="203">
        <f>IFERROR(IF(LoanIsNotPaid*LoanIsGood,EndingBalance,0), 0)</f>
        <v>455629.92294627742</v>
      </c>
    </row>
    <row r="171" spans="1:10" ht="15" customHeight="1" x14ac:dyDescent="0.15">
      <c r="A171" s="175"/>
      <c r="B171" s="201">
        <f>IFERROR(IF(LoanIsNotPaid*LoanIsGood,PaymentNumber,""), "")</f>
        <v>155</v>
      </c>
      <c r="C171" s="202">
        <f>IFERROR(IF(LoanIsNotPaid*LoanIsGood,PaymentDate,LoanStartDate), LoanStartDate)</f>
        <v>50375</v>
      </c>
      <c r="D171" s="203">
        <f>IFERROR(IF(LoanIsNotPaid*LoanIsGood,LoanValue,""), "")</f>
        <v>455629.92294627742</v>
      </c>
      <c r="E171" s="203">
        <f>IFERROR(IF(LoanIsNotPaid*LoanIsGood,MonthlyPayment,0), 0)</f>
        <v>5691.1875192575681</v>
      </c>
      <c r="F171" s="203">
        <f>IFERROR(IF(LoanIsNotPaid*LoanIsGood,Principal,0), 0)</f>
        <v>4931.8043143470532</v>
      </c>
      <c r="G171" s="203">
        <f>SUM($F$17:F171)</f>
        <v>674301.88136803824</v>
      </c>
      <c r="H171" s="203">
        <f>IFERROR(IF(LoanIsNotPaid*LoanIsGood,InterestAmt,0), 0)</f>
        <v>759.38320491051434</v>
      </c>
      <c r="I171" s="203">
        <f>SUM($H$17:H171)</f>
        <v>207832.18411688448</v>
      </c>
      <c r="J171" s="203">
        <f>IFERROR(IF(LoanIsNotPaid*LoanIsGood,EndingBalance,0), 0)</f>
        <v>450698.11863192986</v>
      </c>
    </row>
    <row r="172" spans="1:10" ht="15" customHeight="1" x14ac:dyDescent="0.15">
      <c r="A172" s="175"/>
      <c r="B172" s="201">
        <f>IFERROR(IF(LoanIsNotPaid*LoanIsGood,PaymentNumber,""), "")</f>
        <v>156</v>
      </c>
      <c r="C172" s="202">
        <f>IFERROR(IF(LoanIsNotPaid*LoanIsGood,PaymentDate,LoanStartDate), LoanStartDate)</f>
        <v>50406</v>
      </c>
      <c r="D172" s="203">
        <f>IFERROR(IF(LoanIsNotPaid*LoanIsGood,LoanValue,""), "")</f>
        <v>450698.11863192986</v>
      </c>
      <c r="E172" s="203">
        <f>IFERROR(IF(LoanIsNotPaid*LoanIsGood,MonthlyPayment,0), 0)</f>
        <v>5691.1875192575681</v>
      </c>
      <c r="F172" s="203">
        <f>IFERROR(IF(LoanIsNotPaid*LoanIsGood,Principal,0), 0)</f>
        <v>4940.0239882042988</v>
      </c>
      <c r="G172" s="203">
        <f>SUM($F$17:F172)</f>
        <v>679241.90535624255</v>
      </c>
      <c r="H172" s="203">
        <f>IFERROR(IF(LoanIsNotPaid*LoanIsGood,InterestAmt,0), 0)</f>
        <v>751.16353105326937</v>
      </c>
      <c r="I172" s="203">
        <f>SUM($H$17:H172)</f>
        <v>208583.34764793774</v>
      </c>
      <c r="J172" s="203">
        <f>IFERROR(IF(LoanIsNotPaid*LoanIsGood,EndingBalance,0), 0)</f>
        <v>445758.09464372578</v>
      </c>
    </row>
    <row r="173" spans="1:10" ht="15" customHeight="1" x14ac:dyDescent="0.15">
      <c r="A173" s="175"/>
      <c r="B173" s="201">
        <f>IFERROR(IF(LoanIsNotPaid*LoanIsGood,PaymentNumber,""), "")</f>
        <v>157</v>
      </c>
      <c r="C173" s="202">
        <f>IFERROR(IF(LoanIsNotPaid*LoanIsGood,PaymentDate,LoanStartDate), LoanStartDate)</f>
        <v>50437</v>
      </c>
      <c r="D173" s="203">
        <f>IFERROR(IF(LoanIsNotPaid*LoanIsGood,LoanValue,""), "")</f>
        <v>445758.09464372578</v>
      </c>
      <c r="E173" s="203">
        <f>IFERROR(IF(LoanIsNotPaid*LoanIsGood,MonthlyPayment,0), 0)</f>
        <v>5691.1875192575681</v>
      </c>
      <c r="F173" s="203">
        <f>IFERROR(IF(LoanIsNotPaid*LoanIsGood,Principal,0), 0)</f>
        <v>4948.2573615179726</v>
      </c>
      <c r="G173" s="203">
        <f>SUM($F$17:F173)</f>
        <v>684190.16271776054</v>
      </c>
      <c r="H173" s="203">
        <f>IFERROR(IF(LoanIsNotPaid*LoanIsGood,InterestAmt,0), 0)</f>
        <v>742.93015773959553</v>
      </c>
      <c r="I173" s="203">
        <f>SUM($H$17:H173)</f>
        <v>209326.27780567732</v>
      </c>
      <c r="J173" s="203">
        <f>IFERROR(IF(LoanIsNotPaid*LoanIsGood,EndingBalance,0), 0)</f>
        <v>440809.8372822071</v>
      </c>
    </row>
    <row r="174" spans="1:10" ht="15" customHeight="1" x14ac:dyDescent="0.15">
      <c r="A174" s="175"/>
      <c r="B174" s="201">
        <f>IFERROR(IF(LoanIsNotPaid*LoanIsGood,PaymentNumber,""), "")</f>
        <v>158</v>
      </c>
      <c r="C174" s="202">
        <f>IFERROR(IF(LoanIsNotPaid*LoanIsGood,PaymentDate,LoanStartDate), LoanStartDate)</f>
        <v>50465</v>
      </c>
      <c r="D174" s="203">
        <f>IFERROR(IF(LoanIsNotPaid*LoanIsGood,LoanValue,""), "")</f>
        <v>440809.8372822071</v>
      </c>
      <c r="E174" s="203">
        <f>IFERROR(IF(LoanIsNotPaid*LoanIsGood,MonthlyPayment,0), 0)</f>
        <v>5691.1875192575681</v>
      </c>
      <c r="F174" s="203">
        <f>IFERROR(IF(LoanIsNotPaid*LoanIsGood,Principal,0), 0)</f>
        <v>4956.5044571205026</v>
      </c>
      <c r="G174" s="203">
        <f>SUM($F$17:F174)</f>
        <v>689146.66717488109</v>
      </c>
      <c r="H174" s="203">
        <f>IFERROR(IF(LoanIsNotPaid*LoanIsGood,InterestAmt,0), 0)</f>
        <v>734.68306213706558</v>
      </c>
      <c r="I174" s="203">
        <f>SUM($H$17:H174)</f>
        <v>210060.9608678144</v>
      </c>
      <c r="J174" s="203">
        <f>IFERROR(IF(LoanIsNotPaid*LoanIsGood,EndingBalance,0), 0)</f>
        <v>435853.33282508689</v>
      </c>
    </row>
    <row r="175" spans="1:10" ht="15" customHeight="1" x14ac:dyDescent="0.15">
      <c r="A175" s="175"/>
      <c r="B175" s="201">
        <f>IFERROR(IF(LoanIsNotPaid*LoanIsGood,PaymentNumber,""), "")</f>
        <v>159</v>
      </c>
      <c r="C175" s="202">
        <f>IFERROR(IF(LoanIsNotPaid*LoanIsGood,PaymentDate,LoanStartDate), LoanStartDate)</f>
        <v>50496</v>
      </c>
      <c r="D175" s="203">
        <f>IFERROR(IF(LoanIsNotPaid*LoanIsGood,LoanValue,""), "")</f>
        <v>435853.33282508689</v>
      </c>
      <c r="E175" s="203">
        <f>IFERROR(IF(LoanIsNotPaid*LoanIsGood,MonthlyPayment,0), 0)</f>
        <v>5691.1875192575681</v>
      </c>
      <c r="F175" s="203">
        <f>IFERROR(IF(LoanIsNotPaid*LoanIsGood,Principal,0), 0)</f>
        <v>4964.7652978823699</v>
      </c>
      <c r="G175" s="203">
        <f>SUM($F$17:F175)</f>
        <v>694111.43247276347</v>
      </c>
      <c r="H175" s="203">
        <f>IFERROR(IF(LoanIsNotPaid*LoanIsGood,InterestAmt,0), 0)</f>
        <v>726.42222137519798</v>
      </c>
      <c r="I175" s="203">
        <f>SUM($H$17:H175)</f>
        <v>210787.38308918959</v>
      </c>
      <c r="J175" s="203">
        <f>IFERROR(IF(LoanIsNotPaid*LoanIsGood,EndingBalance,0), 0)</f>
        <v>430888.56752720382</v>
      </c>
    </row>
    <row r="176" spans="1:10" ht="15" customHeight="1" x14ac:dyDescent="0.15">
      <c r="A176" s="175"/>
      <c r="B176" s="201">
        <f>IFERROR(IF(LoanIsNotPaid*LoanIsGood,PaymentNumber,""), "")</f>
        <v>160</v>
      </c>
      <c r="C176" s="202">
        <f>IFERROR(IF(LoanIsNotPaid*LoanIsGood,PaymentDate,LoanStartDate), LoanStartDate)</f>
        <v>50526</v>
      </c>
      <c r="D176" s="203">
        <f>IFERROR(IF(LoanIsNotPaid*LoanIsGood,LoanValue,""), "")</f>
        <v>430888.56752720382</v>
      </c>
      <c r="E176" s="203">
        <f>IFERROR(IF(LoanIsNotPaid*LoanIsGood,MonthlyPayment,0), 0)</f>
        <v>5691.1875192575681</v>
      </c>
      <c r="F176" s="203">
        <f>IFERROR(IF(LoanIsNotPaid*LoanIsGood,Principal,0), 0)</f>
        <v>4973.0399067121743</v>
      </c>
      <c r="G176" s="203">
        <f>SUM($F$17:F176)</f>
        <v>699084.4723794756</v>
      </c>
      <c r="H176" s="203">
        <f>IFERROR(IF(LoanIsNotPaid*LoanIsGood,InterestAmt,0), 0)</f>
        <v>718.14761254539394</v>
      </c>
      <c r="I176" s="203">
        <f>SUM($H$17:H176)</f>
        <v>211505.530701735</v>
      </c>
      <c r="J176" s="203">
        <f>IFERROR(IF(LoanIsNotPaid*LoanIsGood,EndingBalance,0), 0)</f>
        <v>425915.52762049146</v>
      </c>
    </row>
    <row r="177" spans="1:10" ht="15" customHeight="1" x14ac:dyDescent="0.15">
      <c r="A177" s="175"/>
      <c r="B177" s="201">
        <f>IFERROR(IF(LoanIsNotPaid*LoanIsGood,PaymentNumber,""), "")</f>
        <v>161</v>
      </c>
      <c r="C177" s="202">
        <f>IFERROR(IF(LoanIsNotPaid*LoanIsGood,PaymentDate,LoanStartDate), LoanStartDate)</f>
        <v>50557</v>
      </c>
      <c r="D177" s="203">
        <f>IFERROR(IF(LoanIsNotPaid*LoanIsGood,LoanValue,""), "")</f>
        <v>425915.52762049146</v>
      </c>
      <c r="E177" s="203">
        <f>IFERROR(IF(LoanIsNotPaid*LoanIsGood,MonthlyPayment,0), 0)</f>
        <v>5691.1875192575681</v>
      </c>
      <c r="F177" s="203">
        <f>IFERROR(IF(LoanIsNotPaid*LoanIsGood,Principal,0), 0)</f>
        <v>4981.3283065566948</v>
      </c>
      <c r="G177" s="203">
        <f>SUM($F$17:F177)</f>
        <v>704065.80068603228</v>
      </c>
      <c r="H177" s="203">
        <f>IFERROR(IF(LoanIsNotPaid*LoanIsGood,InterestAmt,0), 0)</f>
        <v>709.85921270087363</v>
      </c>
      <c r="I177" s="203">
        <f>SUM($H$17:H177)</f>
        <v>212215.38991443586</v>
      </c>
      <c r="J177" s="203">
        <f>IFERROR(IF(LoanIsNotPaid*LoanIsGood,EndingBalance,0), 0)</f>
        <v>420934.19931393396</v>
      </c>
    </row>
    <row r="178" spans="1:10" ht="15" customHeight="1" x14ac:dyDescent="0.15">
      <c r="A178" s="175"/>
      <c r="B178" s="201">
        <f>IFERROR(IF(LoanIsNotPaid*LoanIsGood,PaymentNumber,""), "")</f>
        <v>162</v>
      </c>
      <c r="C178" s="202">
        <f>IFERROR(IF(LoanIsNotPaid*LoanIsGood,PaymentDate,LoanStartDate), LoanStartDate)</f>
        <v>50587</v>
      </c>
      <c r="D178" s="203">
        <f>IFERROR(IF(LoanIsNotPaid*LoanIsGood,LoanValue,""), "")</f>
        <v>420934.19931393396</v>
      </c>
      <c r="E178" s="203">
        <f>IFERROR(IF(LoanIsNotPaid*LoanIsGood,MonthlyPayment,0), 0)</f>
        <v>5691.1875192575681</v>
      </c>
      <c r="F178" s="203">
        <f>IFERROR(IF(LoanIsNotPaid*LoanIsGood,Principal,0), 0)</f>
        <v>4989.6305204009559</v>
      </c>
      <c r="G178" s="203">
        <f>SUM($F$17:F178)</f>
        <v>709055.43120643322</v>
      </c>
      <c r="H178" s="203">
        <f>IFERROR(IF(LoanIsNotPaid*LoanIsGood,InterestAmt,0), 0)</f>
        <v>701.55699885661249</v>
      </c>
      <c r="I178" s="203">
        <f>SUM($H$17:H178)</f>
        <v>212916.94691329246</v>
      </c>
      <c r="J178" s="203">
        <f>IFERROR(IF(LoanIsNotPaid*LoanIsGood,EndingBalance,0), 0)</f>
        <v>415944.56879353337</v>
      </c>
    </row>
    <row r="179" spans="1:10" ht="15" customHeight="1" x14ac:dyDescent="0.15">
      <c r="A179" s="175"/>
      <c r="B179" s="201">
        <f>IFERROR(IF(LoanIsNotPaid*LoanIsGood,PaymentNumber,""), "")</f>
        <v>163</v>
      </c>
      <c r="C179" s="202">
        <f>IFERROR(IF(LoanIsNotPaid*LoanIsGood,PaymentDate,LoanStartDate), LoanStartDate)</f>
        <v>50618</v>
      </c>
      <c r="D179" s="203">
        <f>IFERROR(IF(LoanIsNotPaid*LoanIsGood,LoanValue,""), "")</f>
        <v>415944.56879353337</v>
      </c>
      <c r="E179" s="203">
        <f>IFERROR(IF(LoanIsNotPaid*LoanIsGood,MonthlyPayment,0), 0)</f>
        <v>5691.1875192575681</v>
      </c>
      <c r="F179" s="203">
        <f>IFERROR(IF(LoanIsNotPaid*LoanIsGood,Principal,0), 0)</f>
        <v>4997.9465712682904</v>
      </c>
      <c r="G179" s="203">
        <f>SUM($F$17:F179)</f>
        <v>714053.37777770148</v>
      </c>
      <c r="H179" s="203">
        <f>IFERROR(IF(LoanIsNotPaid*LoanIsGood,InterestAmt,0), 0)</f>
        <v>693.24094798927774</v>
      </c>
      <c r="I179" s="203">
        <f>SUM($H$17:H179)</f>
        <v>213610.18786128174</v>
      </c>
      <c r="J179" s="203">
        <f>IFERROR(IF(LoanIsNotPaid*LoanIsGood,EndingBalance,0), 0)</f>
        <v>410946.62222226453</v>
      </c>
    </row>
    <row r="180" spans="1:10" ht="15" customHeight="1" x14ac:dyDescent="0.15">
      <c r="A180" s="175"/>
      <c r="B180" s="201">
        <f>IFERROR(IF(LoanIsNotPaid*LoanIsGood,PaymentNumber,""), "")</f>
        <v>164</v>
      </c>
      <c r="C180" s="202">
        <f>IFERROR(IF(LoanIsNotPaid*LoanIsGood,PaymentDate,LoanStartDate), LoanStartDate)</f>
        <v>50649</v>
      </c>
      <c r="D180" s="203">
        <f>IFERROR(IF(LoanIsNotPaid*LoanIsGood,LoanValue,""), "")</f>
        <v>410946.62222226453</v>
      </c>
      <c r="E180" s="203">
        <f>IFERROR(IF(LoanIsNotPaid*LoanIsGood,MonthlyPayment,0), 0)</f>
        <v>5691.1875192575681</v>
      </c>
      <c r="F180" s="203">
        <f>IFERROR(IF(LoanIsNotPaid*LoanIsGood,Principal,0), 0)</f>
        <v>5006.2764822204044</v>
      </c>
      <c r="G180" s="203">
        <f>SUM($F$17:F180)</f>
        <v>719059.65425992187</v>
      </c>
      <c r="H180" s="203">
        <f>IFERROR(IF(LoanIsNotPaid*LoanIsGood,InterestAmt,0), 0)</f>
        <v>684.91103703716385</v>
      </c>
      <c r="I180" s="203">
        <f>SUM($H$17:H180)</f>
        <v>214295.09889831892</v>
      </c>
      <c r="J180" s="203">
        <f>IFERROR(IF(LoanIsNotPaid*LoanIsGood,EndingBalance,0), 0)</f>
        <v>405940.34574004379</v>
      </c>
    </row>
    <row r="181" spans="1:10" ht="15" customHeight="1" x14ac:dyDescent="0.15">
      <c r="A181" s="175"/>
      <c r="B181" s="201">
        <f>IFERROR(IF(LoanIsNotPaid*LoanIsGood,PaymentNumber,""), "")</f>
        <v>165</v>
      </c>
      <c r="C181" s="202">
        <f>IFERROR(IF(LoanIsNotPaid*LoanIsGood,PaymentDate,LoanStartDate), LoanStartDate)</f>
        <v>50679</v>
      </c>
      <c r="D181" s="203">
        <f>IFERROR(IF(LoanIsNotPaid*LoanIsGood,LoanValue,""), "")</f>
        <v>405940.34574004379</v>
      </c>
      <c r="E181" s="203">
        <f>IFERROR(IF(LoanIsNotPaid*LoanIsGood,MonthlyPayment,0), 0)</f>
        <v>5691.1875192575681</v>
      </c>
      <c r="F181" s="203">
        <f>IFERROR(IF(LoanIsNotPaid*LoanIsGood,Principal,0), 0)</f>
        <v>5014.6202763574383</v>
      </c>
      <c r="G181" s="203">
        <f>SUM($F$17:F181)</f>
        <v>724074.27453627926</v>
      </c>
      <c r="H181" s="203">
        <f>IFERROR(IF(LoanIsNotPaid*LoanIsGood,InterestAmt,0), 0)</f>
        <v>676.56724290012983</v>
      </c>
      <c r="I181" s="203">
        <f>SUM($H$17:H181)</f>
        <v>214971.66614121906</v>
      </c>
      <c r="J181" s="203">
        <f>IFERROR(IF(LoanIsNotPaid*LoanIsGood,EndingBalance,0), 0)</f>
        <v>400925.72546368605</v>
      </c>
    </row>
    <row r="182" spans="1:10" ht="15" customHeight="1" x14ac:dyDescent="0.15">
      <c r="A182" s="175"/>
      <c r="B182" s="201">
        <f>IFERROR(IF(LoanIsNotPaid*LoanIsGood,PaymentNumber,""), "")</f>
        <v>166</v>
      </c>
      <c r="C182" s="202">
        <f>IFERROR(IF(LoanIsNotPaid*LoanIsGood,PaymentDate,LoanStartDate), LoanStartDate)</f>
        <v>50710</v>
      </c>
      <c r="D182" s="203">
        <f>IFERROR(IF(LoanIsNotPaid*LoanIsGood,LoanValue,""), "")</f>
        <v>400925.72546368605</v>
      </c>
      <c r="E182" s="203">
        <f>IFERROR(IF(LoanIsNotPaid*LoanIsGood,MonthlyPayment,0), 0)</f>
        <v>5691.1875192575681</v>
      </c>
      <c r="F182" s="203">
        <f>IFERROR(IF(LoanIsNotPaid*LoanIsGood,Principal,0), 0)</f>
        <v>5022.9779768180342</v>
      </c>
      <c r="G182" s="203">
        <f>SUM($F$17:F182)</f>
        <v>729097.25251309725</v>
      </c>
      <c r="H182" s="203">
        <f>IFERROR(IF(LoanIsNotPaid*LoanIsGood,InterestAmt,0), 0)</f>
        <v>668.20954243953418</v>
      </c>
      <c r="I182" s="203">
        <f>SUM($H$17:H182)</f>
        <v>215639.87568365858</v>
      </c>
      <c r="J182" s="203">
        <f>IFERROR(IF(LoanIsNotPaid*LoanIsGood,EndingBalance,0), 0)</f>
        <v>395902.74748686794</v>
      </c>
    </row>
    <row r="183" spans="1:10" ht="15" customHeight="1" x14ac:dyDescent="0.15">
      <c r="A183" s="175"/>
      <c r="B183" s="201">
        <f>IFERROR(IF(LoanIsNotPaid*LoanIsGood,PaymentNumber,""), "")</f>
        <v>167</v>
      </c>
      <c r="C183" s="202">
        <f>IFERROR(IF(LoanIsNotPaid*LoanIsGood,PaymentDate,LoanStartDate), LoanStartDate)</f>
        <v>50740</v>
      </c>
      <c r="D183" s="203">
        <f>IFERROR(IF(LoanIsNotPaid*LoanIsGood,LoanValue,""), "")</f>
        <v>395902.74748686794</v>
      </c>
      <c r="E183" s="203">
        <f>IFERROR(IF(LoanIsNotPaid*LoanIsGood,MonthlyPayment,0), 0)</f>
        <v>5691.1875192575681</v>
      </c>
      <c r="F183" s="203">
        <f>IFERROR(IF(LoanIsNotPaid*LoanIsGood,Principal,0), 0)</f>
        <v>5031.3496067793976</v>
      </c>
      <c r="G183" s="203">
        <f>SUM($F$17:F183)</f>
        <v>734128.60211987665</v>
      </c>
      <c r="H183" s="203">
        <f>IFERROR(IF(LoanIsNotPaid*LoanIsGood,InterestAmt,0), 0)</f>
        <v>659.83791247817078</v>
      </c>
      <c r="I183" s="203">
        <f>SUM($H$17:H183)</f>
        <v>216299.71359613675</v>
      </c>
      <c r="J183" s="203">
        <f>IFERROR(IF(LoanIsNotPaid*LoanIsGood,EndingBalance,0), 0)</f>
        <v>390871.39788008854</v>
      </c>
    </row>
    <row r="184" spans="1:10" ht="15" customHeight="1" x14ac:dyDescent="0.15">
      <c r="A184" s="175"/>
      <c r="B184" s="201">
        <f>IFERROR(IF(LoanIsNotPaid*LoanIsGood,PaymentNumber,""), "")</f>
        <v>168</v>
      </c>
      <c r="C184" s="202">
        <f>IFERROR(IF(LoanIsNotPaid*LoanIsGood,PaymentDate,LoanStartDate), LoanStartDate)</f>
        <v>50771</v>
      </c>
      <c r="D184" s="203">
        <f>IFERROR(IF(LoanIsNotPaid*LoanIsGood,LoanValue,""), "")</f>
        <v>390871.39788008854</v>
      </c>
      <c r="E184" s="203">
        <f>IFERROR(IF(LoanIsNotPaid*LoanIsGood,MonthlyPayment,0), 0)</f>
        <v>5691.1875192575681</v>
      </c>
      <c r="F184" s="203">
        <f>IFERROR(IF(LoanIsNotPaid*LoanIsGood,Principal,0), 0)</f>
        <v>5039.735189457363</v>
      </c>
      <c r="G184" s="203">
        <f>SUM($F$17:F184)</f>
        <v>739168.33730933396</v>
      </c>
      <c r="H184" s="203">
        <f>IFERROR(IF(LoanIsNotPaid*LoanIsGood,InterestAmt,0), 0)</f>
        <v>651.45232980020501</v>
      </c>
      <c r="I184" s="203">
        <f>SUM($H$17:H184)</f>
        <v>216951.16592593695</v>
      </c>
      <c r="J184" s="203">
        <f>IFERROR(IF(LoanIsNotPaid*LoanIsGood,EndingBalance,0), 0)</f>
        <v>385831.66269062995</v>
      </c>
    </row>
    <row r="185" spans="1:10" ht="15" customHeight="1" x14ac:dyDescent="0.15">
      <c r="A185" s="175"/>
      <c r="B185" s="201">
        <f>IFERROR(IF(LoanIsNotPaid*LoanIsGood,PaymentNumber,""), "")</f>
        <v>169</v>
      </c>
      <c r="C185" s="202">
        <f>IFERROR(IF(LoanIsNotPaid*LoanIsGood,PaymentDate,LoanStartDate), LoanStartDate)</f>
        <v>50802</v>
      </c>
      <c r="D185" s="203">
        <f>IFERROR(IF(LoanIsNotPaid*LoanIsGood,LoanValue,""), "")</f>
        <v>385831.66269062995</v>
      </c>
      <c r="E185" s="203">
        <f>IFERROR(IF(LoanIsNotPaid*LoanIsGood,MonthlyPayment,0), 0)</f>
        <v>5691.1875192575681</v>
      </c>
      <c r="F185" s="203">
        <f>IFERROR(IF(LoanIsNotPaid*LoanIsGood,Principal,0), 0)</f>
        <v>5048.1347481064586</v>
      </c>
      <c r="G185" s="203">
        <f>SUM($F$17:F185)</f>
        <v>744216.47205744043</v>
      </c>
      <c r="H185" s="203">
        <f>IFERROR(IF(LoanIsNotPaid*LoanIsGood,InterestAmt,0), 0)</f>
        <v>643.05277115110948</v>
      </c>
      <c r="I185" s="203">
        <f>SUM($H$17:H185)</f>
        <v>217594.21869708807</v>
      </c>
      <c r="J185" s="203">
        <f>IFERROR(IF(LoanIsNotPaid*LoanIsGood,EndingBalance,0), 0)</f>
        <v>380783.52794252429</v>
      </c>
    </row>
    <row r="186" spans="1:10" ht="15" customHeight="1" x14ac:dyDescent="0.15">
      <c r="A186" s="175"/>
      <c r="B186" s="201">
        <f>IFERROR(IF(LoanIsNotPaid*LoanIsGood,PaymentNumber,""), "")</f>
        <v>170</v>
      </c>
      <c r="C186" s="202">
        <f>IFERROR(IF(LoanIsNotPaid*LoanIsGood,PaymentDate,LoanStartDate), LoanStartDate)</f>
        <v>50830</v>
      </c>
      <c r="D186" s="203">
        <f>IFERROR(IF(LoanIsNotPaid*LoanIsGood,LoanValue,""), "")</f>
        <v>380783.52794252429</v>
      </c>
      <c r="E186" s="203">
        <f>IFERROR(IF(LoanIsNotPaid*LoanIsGood,MonthlyPayment,0), 0)</f>
        <v>5691.1875192575681</v>
      </c>
      <c r="F186" s="203">
        <f>IFERROR(IF(LoanIsNotPaid*LoanIsGood,Principal,0), 0)</f>
        <v>5056.5483060199695</v>
      </c>
      <c r="G186" s="203">
        <f>SUM($F$17:F186)</f>
        <v>749273.02036346041</v>
      </c>
      <c r="H186" s="203">
        <f>IFERROR(IF(LoanIsNotPaid*LoanIsGood,InterestAmt,0), 0)</f>
        <v>634.6392132375986</v>
      </c>
      <c r="I186" s="203">
        <f>SUM($H$17:H186)</f>
        <v>218228.85791032566</v>
      </c>
      <c r="J186" s="203">
        <f>IFERROR(IF(LoanIsNotPaid*LoanIsGood,EndingBalance,0), 0)</f>
        <v>375726.97963650408</v>
      </c>
    </row>
    <row r="187" spans="1:10" ht="15" customHeight="1" x14ac:dyDescent="0.15">
      <c r="A187" s="175"/>
      <c r="B187" s="201">
        <f>IFERROR(IF(LoanIsNotPaid*LoanIsGood,PaymentNumber,""), "")</f>
        <v>171</v>
      </c>
      <c r="C187" s="202">
        <f>IFERROR(IF(LoanIsNotPaid*LoanIsGood,PaymentDate,LoanStartDate), LoanStartDate)</f>
        <v>50861</v>
      </c>
      <c r="D187" s="203">
        <f>IFERROR(IF(LoanIsNotPaid*LoanIsGood,LoanValue,""), "")</f>
        <v>375726.97963650408</v>
      </c>
      <c r="E187" s="203">
        <f>IFERROR(IF(LoanIsNotPaid*LoanIsGood,MonthlyPayment,0), 0)</f>
        <v>5691.1875192575681</v>
      </c>
      <c r="F187" s="203">
        <f>IFERROR(IF(LoanIsNotPaid*LoanIsGood,Principal,0), 0)</f>
        <v>5064.9758865300028</v>
      </c>
      <c r="G187" s="203">
        <f>SUM($F$17:F187)</f>
        <v>754337.99624999042</v>
      </c>
      <c r="H187" s="203">
        <f>IFERROR(IF(LoanIsNotPaid*LoanIsGood,InterestAmt,0), 0)</f>
        <v>626.21163272756542</v>
      </c>
      <c r="I187" s="203">
        <f>SUM($H$17:H187)</f>
        <v>218855.06954305322</v>
      </c>
      <c r="J187" s="203">
        <f>IFERROR(IF(LoanIsNotPaid*LoanIsGood,EndingBalance,0), 0)</f>
        <v>370662.00374997361</v>
      </c>
    </row>
    <row r="188" spans="1:10" ht="15" customHeight="1" x14ac:dyDescent="0.15">
      <c r="A188" s="175"/>
      <c r="B188" s="201">
        <f>IFERROR(IF(LoanIsNotPaid*LoanIsGood,PaymentNumber,""), "")</f>
        <v>172</v>
      </c>
      <c r="C188" s="202">
        <f>IFERROR(IF(LoanIsNotPaid*LoanIsGood,PaymentDate,LoanStartDate), LoanStartDate)</f>
        <v>50891</v>
      </c>
      <c r="D188" s="203">
        <f>IFERROR(IF(LoanIsNotPaid*LoanIsGood,LoanValue,""), "")</f>
        <v>370662.00374997361</v>
      </c>
      <c r="E188" s="203">
        <f>IFERROR(IF(LoanIsNotPaid*LoanIsGood,MonthlyPayment,0), 0)</f>
        <v>5691.1875192575681</v>
      </c>
      <c r="F188" s="203">
        <f>IFERROR(IF(LoanIsNotPaid*LoanIsGood,Principal,0), 0)</f>
        <v>5073.4175130075528</v>
      </c>
      <c r="G188" s="203">
        <f>SUM($F$17:F188)</f>
        <v>759411.41376299795</v>
      </c>
      <c r="H188" s="203">
        <f>IFERROR(IF(LoanIsNotPaid*LoanIsGood,InterestAmt,0), 0)</f>
        <v>617.7700062500154</v>
      </c>
      <c r="I188" s="203">
        <f>SUM($H$17:H188)</f>
        <v>219472.83954930323</v>
      </c>
      <c r="J188" s="203">
        <f>IFERROR(IF(LoanIsNotPaid*LoanIsGood,EndingBalance,0), 0)</f>
        <v>365588.58623696584</v>
      </c>
    </row>
    <row r="189" spans="1:10" ht="15" customHeight="1" x14ac:dyDescent="0.15">
      <c r="A189" s="175"/>
      <c r="B189" s="201">
        <f>IFERROR(IF(LoanIsNotPaid*LoanIsGood,PaymentNumber,""), "")</f>
        <v>173</v>
      </c>
      <c r="C189" s="202">
        <f>IFERROR(IF(LoanIsNotPaid*LoanIsGood,PaymentDate,LoanStartDate), LoanStartDate)</f>
        <v>50922</v>
      </c>
      <c r="D189" s="203">
        <f>IFERROR(IF(LoanIsNotPaid*LoanIsGood,LoanValue,""), "")</f>
        <v>365588.58623696584</v>
      </c>
      <c r="E189" s="203">
        <f>IFERROR(IF(LoanIsNotPaid*LoanIsGood,MonthlyPayment,0), 0)</f>
        <v>5691.1875192575681</v>
      </c>
      <c r="F189" s="203">
        <f>IFERROR(IF(LoanIsNotPaid*LoanIsGood,Principal,0), 0)</f>
        <v>5081.8732088625648</v>
      </c>
      <c r="G189" s="203">
        <f>SUM($F$17:F189)</f>
        <v>764493.28697186057</v>
      </c>
      <c r="H189" s="203">
        <f>IFERROR(IF(LoanIsNotPaid*LoanIsGood,InterestAmt,0), 0)</f>
        <v>609.31431039500274</v>
      </c>
      <c r="I189" s="203">
        <f>SUM($H$17:H189)</f>
        <v>220082.15385969824</v>
      </c>
      <c r="J189" s="203">
        <f>IFERROR(IF(LoanIsNotPaid*LoanIsGood,EndingBalance,0), 0)</f>
        <v>360506.71302810265</v>
      </c>
    </row>
    <row r="190" spans="1:10" ht="15" customHeight="1" x14ac:dyDescent="0.15">
      <c r="A190" s="175"/>
      <c r="B190" s="201">
        <f>IFERROR(IF(LoanIsNotPaid*LoanIsGood,PaymentNumber,""), "")</f>
        <v>174</v>
      </c>
      <c r="C190" s="202">
        <f>IFERROR(IF(LoanIsNotPaid*LoanIsGood,PaymentDate,LoanStartDate), LoanStartDate)</f>
        <v>50952</v>
      </c>
      <c r="D190" s="203">
        <f>IFERROR(IF(LoanIsNotPaid*LoanIsGood,LoanValue,""), "")</f>
        <v>360506.71302810265</v>
      </c>
      <c r="E190" s="203">
        <f>IFERROR(IF(LoanIsNotPaid*LoanIsGood,MonthlyPayment,0), 0)</f>
        <v>5691.1875192575681</v>
      </c>
      <c r="F190" s="203">
        <f>IFERROR(IF(LoanIsNotPaid*LoanIsGood,Principal,0), 0)</f>
        <v>5090.3429975440031</v>
      </c>
      <c r="G190" s="203">
        <f>SUM($F$17:F190)</f>
        <v>769583.62996940454</v>
      </c>
      <c r="H190" s="203">
        <f>IFERROR(IF(LoanIsNotPaid*LoanIsGood,InterestAmt,0), 0)</f>
        <v>600.8445217135652</v>
      </c>
      <c r="I190" s="203">
        <f>SUM($H$17:H190)</f>
        <v>220682.9983814118</v>
      </c>
      <c r="J190" s="203">
        <f>IFERROR(IF(LoanIsNotPaid*LoanIsGood,EndingBalance,0), 0)</f>
        <v>355416.37003055867</v>
      </c>
    </row>
    <row r="191" spans="1:10" ht="15" customHeight="1" x14ac:dyDescent="0.15">
      <c r="A191" s="175"/>
      <c r="B191" s="201">
        <f>IFERROR(IF(LoanIsNotPaid*LoanIsGood,PaymentNumber,""), "")</f>
        <v>175</v>
      </c>
      <c r="C191" s="202">
        <f>IFERROR(IF(LoanIsNotPaid*LoanIsGood,PaymentDate,LoanStartDate), LoanStartDate)</f>
        <v>50983</v>
      </c>
      <c r="D191" s="203">
        <f>IFERROR(IF(LoanIsNotPaid*LoanIsGood,LoanValue,""), "")</f>
        <v>355416.37003055867</v>
      </c>
      <c r="E191" s="203">
        <f>IFERROR(IF(LoanIsNotPaid*LoanIsGood,MonthlyPayment,0), 0)</f>
        <v>5691.1875192575681</v>
      </c>
      <c r="F191" s="203">
        <f>IFERROR(IF(LoanIsNotPaid*LoanIsGood,Principal,0), 0)</f>
        <v>5098.8269025399086</v>
      </c>
      <c r="G191" s="203">
        <f>SUM($F$17:F191)</f>
        <v>774682.45687194448</v>
      </c>
      <c r="H191" s="203">
        <f>IFERROR(IF(LoanIsNotPaid*LoanIsGood,InterestAmt,0), 0)</f>
        <v>592.36061671765856</v>
      </c>
      <c r="I191" s="203">
        <f>SUM($H$17:H191)</f>
        <v>221275.35899812946</v>
      </c>
      <c r="J191" s="203">
        <f>IFERROR(IF(LoanIsNotPaid*LoanIsGood,EndingBalance,0), 0)</f>
        <v>350317.5431280185</v>
      </c>
    </row>
    <row r="192" spans="1:10" ht="15" customHeight="1" x14ac:dyDescent="0.15">
      <c r="A192" s="175"/>
      <c r="B192" s="201">
        <f>IFERROR(IF(LoanIsNotPaid*LoanIsGood,PaymentNumber,""), "")</f>
        <v>176</v>
      </c>
      <c r="C192" s="202">
        <f>IFERROR(IF(LoanIsNotPaid*LoanIsGood,PaymentDate,LoanStartDate), LoanStartDate)</f>
        <v>51014</v>
      </c>
      <c r="D192" s="203">
        <f>IFERROR(IF(LoanIsNotPaid*LoanIsGood,LoanValue,""), "")</f>
        <v>350317.5431280185</v>
      </c>
      <c r="E192" s="203">
        <f>IFERROR(IF(LoanIsNotPaid*LoanIsGood,MonthlyPayment,0), 0)</f>
        <v>5691.1875192575681</v>
      </c>
      <c r="F192" s="203">
        <f>IFERROR(IF(LoanIsNotPaid*LoanIsGood,Principal,0), 0)</f>
        <v>5107.3249473774758</v>
      </c>
      <c r="G192" s="203">
        <f>SUM($F$17:F192)</f>
        <v>779789.78181932191</v>
      </c>
      <c r="H192" s="203">
        <f>IFERROR(IF(LoanIsNotPaid*LoanIsGood,InterestAmt,0), 0)</f>
        <v>583.86257188009199</v>
      </c>
      <c r="I192" s="203">
        <f>SUM($H$17:H192)</f>
        <v>221859.22157000957</v>
      </c>
      <c r="J192" s="203">
        <f>IFERROR(IF(LoanIsNotPaid*LoanIsGood,EndingBalance,0), 0)</f>
        <v>345210.21818064013</v>
      </c>
    </row>
    <row r="193" spans="1:10" ht="15" customHeight="1" x14ac:dyDescent="0.15">
      <c r="A193" s="175"/>
      <c r="B193" s="201">
        <f>IFERROR(IF(LoanIsNotPaid*LoanIsGood,PaymentNumber,""), "")</f>
        <v>177</v>
      </c>
      <c r="C193" s="202">
        <f>IFERROR(IF(LoanIsNotPaid*LoanIsGood,PaymentDate,LoanStartDate), LoanStartDate)</f>
        <v>51044</v>
      </c>
      <c r="D193" s="203">
        <f>IFERROR(IF(LoanIsNotPaid*LoanIsGood,LoanValue,""), "")</f>
        <v>345210.21818064013</v>
      </c>
      <c r="E193" s="203">
        <f>IFERROR(IF(LoanIsNotPaid*LoanIsGood,MonthlyPayment,0), 0)</f>
        <v>5691.1875192575681</v>
      </c>
      <c r="F193" s="203">
        <f>IFERROR(IF(LoanIsNotPaid*LoanIsGood,Principal,0), 0)</f>
        <v>5115.837155623105</v>
      </c>
      <c r="G193" s="203">
        <f>SUM($F$17:F193)</f>
        <v>784905.61897494504</v>
      </c>
      <c r="H193" s="203">
        <f>IFERROR(IF(LoanIsNotPaid*LoanIsGood,InterestAmt,0), 0)</f>
        <v>575.35036363446284</v>
      </c>
      <c r="I193" s="203">
        <f>SUM($H$17:H193)</f>
        <v>222434.57193364404</v>
      </c>
      <c r="J193" s="203">
        <f>IFERROR(IF(LoanIsNotPaid*LoanIsGood,EndingBalance,0), 0)</f>
        <v>340094.38102501724</v>
      </c>
    </row>
    <row r="194" spans="1:10" ht="15" customHeight="1" x14ac:dyDescent="0.15">
      <c r="A194" s="175"/>
      <c r="B194" s="201">
        <f>IFERROR(IF(LoanIsNotPaid*LoanIsGood,PaymentNumber,""), "")</f>
        <v>178</v>
      </c>
      <c r="C194" s="202">
        <f>IFERROR(IF(LoanIsNotPaid*LoanIsGood,PaymentDate,LoanStartDate), LoanStartDate)</f>
        <v>51075</v>
      </c>
      <c r="D194" s="203">
        <f>IFERROR(IF(LoanIsNotPaid*LoanIsGood,LoanValue,""), "")</f>
        <v>340094.38102501724</v>
      </c>
      <c r="E194" s="203">
        <f>IFERROR(IF(LoanIsNotPaid*LoanIsGood,MonthlyPayment,0), 0)</f>
        <v>5691.1875192575681</v>
      </c>
      <c r="F194" s="203">
        <f>IFERROR(IF(LoanIsNotPaid*LoanIsGood,Principal,0), 0)</f>
        <v>5124.3635508824764</v>
      </c>
      <c r="G194" s="203">
        <f>SUM($F$17:F194)</f>
        <v>790029.98252582748</v>
      </c>
      <c r="H194" s="203">
        <f>IFERROR(IF(LoanIsNotPaid*LoanIsGood,InterestAmt,0), 0)</f>
        <v>566.823968375091</v>
      </c>
      <c r="I194" s="203">
        <f>SUM($H$17:H194)</f>
        <v>223001.39590201914</v>
      </c>
      <c r="J194" s="203">
        <f>IFERROR(IF(LoanIsNotPaid*LoanIsGood,EndingBalance,0), 0)</f>
        <v>334970.01747413469</v>
      </c>
    </row>
    <row r="195" spans="1:10" ht="15" customHeight="1" x14ac:dyDescent="0.15">
      <c r="A195" s="175"/>
      <c r="B195" s="201">
        <f>IFERROR(IF(LoanIsNotPaid*LoanIsGood,PaymentNumber,""), "")</f>
        <v>179</v>
      </c>
      <c r="C195" s="202">
        <f>IFERROR(IF(LoanIsNotPaid*LoanIsGood,PaymentDate,LoanStartDate), LoanStartDate)</f>
        <v>51105</v>
      </c>
      <c r="D195" s="203">
        <f>IFERROR(IF(LoanIsNotPaid*LoanIsGood,LoanValue,""), "")</f>
        <v>334970.01747413469</v>
      </c>
      <c r="E195" s="203">
        <f>IFERROR(IF(LoanIsNotPaid*LoanIsGood,MonthlyPayment,0), 0)</f>
        <v>5691.1875192575681</v>
      </c>
      <c r="F195" s="203">
        <f>IFERROR(IF(LoanIsNotPaid*LoanIsGood,Principal,0), 0)</f>
        <v>5132.9041568006141</v>
      </c>
      <c r="G195" s="203">
        <f>SUM($F$17:F195)</f>
        <v>795162.88668262807</v>
      </c>
      <c r="H195" s="203">
        <f>IFERROR(IF(LoanIsNotPaid*LoanIsGood,InterestAmt,0), 0)</f>
        <v>558.28336245695345</v>
      </c>
      <c r="I195" s="203">
        <f>SUM($H$17:H195)</f>
        <v>223559.67926447609</v>
      </c>
      <c r="J195" s="203">
        <f>IFERROR(IF(LoanIsNotPaid*LoanIsGood,EndingBalance,0), 0)</f>
        <v>329837.11331733316</v>
      </c>
    </row>
    <row r="196" spans="1:10" ht="15" customHeight="1" x14ac:dyDescent="0.15">
      <c r="A196" s="175"/>
      <c r="B196" s="201">
        <f>IFERROR(IF(LoanIsNotPaid*LoanIsGood,PaymentNumber,""), "")</f>
        <v>180</v>
      </c>
      <c r="C196" s="202">
        <f>IFERROR(IF(LoanIsNotPaid*LoanIsGood,PaymentDate,LoanStartDate), LoanStartDate)</f>
        <v>51136</v>
      </c>
      <c r="D196" s="203">
        <f>IFERROR(IF(LoanIsNotPaid*LoanIsGood,LoanValue,""), "")</f>
        <v>329837.11331733316</v>
      </c>
      <c r="E196" s="203">
        <f>IFERROR(IF(LoanIsNotPaid*LoanIsGood,MonthlyPayment,0), 0)</f>
        <v>5691.1875192575681</v>
      </c>
      <c r="F196" s="203">
        <f>IFERROR(IF(LoanIsNotPaid*LoanIsGood,Principal,0), 0)</f>
        <v>5141.4589970619481</v>
      </c>
      <c r="G196" s="203">
        <f>SUM($F$17:F196)</f>
        <v>800304.34567969001</v>
      </c>
      <c r="H196" s="203">
        <f>IFERROR(IF(LoanIsNotPaid*LoanIsGood,InterestAmt,0), 0)</f>
        <v>549.72852219561923</v>
      </c>
      <c r="I196" s="203">
        <f>SUM($H$17:H196)</f>
        <v>224109.40778667171</v>
      </c>
      <c r="J196" s="203">
        <f>IFERROR(IF(LoanIsNotPaid*LoanIsGood,EndingBalance,0), 0)</f>
        <v>324695.65432027122</v>
      </c>
    </row>
    <row r="197" spans="1:10" ht="15" customHeight="1" x14ac:dyDescent="0.15">
      <c r="A197" s="175"/>
      <c r="B197" s="201">
        <f>IFERROR(IF(LoanIsNotPaid*LoanIsGood,PaymentNumber,""), "")</f>
        <v>181</v>
      </c>
      <c r="C197" s="202">
        <f>IFERROR(IF(LoanIsNotPaid*LoanIsGood,PaymentDate,LoanStartDate), LoanStartDate)</f>
        <v>51167</v>
      </c>
      <c r="D197" s="203">
        <f>IFERROR(IF(LoanIsNotPaid*LoanIsGood,LoanValue,""), "")</f>
        <v>324695.65432027122</v>
      </c>
      <c r="E197" s="203">
        <f>IFERROR(IF(LoanIsNotPaid*LoanIsGood,MonthlyPayment,0), 0)</f>
        <v>5691.1875192575681</v>
      </c>
      <c r="F197" s="203">
        <f>IFERROR(IF(LoanIsNotPaid*LoanIsGood,Principal,0), 0)</f>
        <v>5150.0280953903857</v>
      </c>
      <c r="G197" s="203">
        <f>SUM($F$17:F197)</f>
        <v>805454.37377508043</v>
      </c>
      <c r="H197" s="203">
        <f>IFERROR(IF(LoanIsNotPaid*LoanIsGood,InterestAmt,0), 0)</f>
        <v>541.15942386718268</v>
      </c>
      <c r="I197" s="203">
        <f>SUM($H$17:H197)</f>
        <v>224650.56721053889</v>
      </c>
      <c r="J197" s="203">
        <f>IFERROR(IF(LoanIsNotPaid*LoanIsGood,EndingBalance,0), 0)</f>
        <v>319545.62622488057</v>
      </c>
    </row>
    <row r="198" spans="1:10" ht="15" customHeight="1" x14ac:dyDescent="0.15">
      <c r="A198" s="175"/>
      <c r="B198" s="201">
        <f>IFERROR(IF(LoanIsNotPaid*LoanIsGood,PaymentNumber,""), "")</f>
        <v>182</v>
      </c>
      <c r="C198" s="202">
        <f>IFERROR(IF(LoanIsNotPaid*LoanIsGood,PaymentDate,LoanStartDate), LoanStartDate)</f>
        <v>51196</v>
      </c>
      <c r="D198" s="203">
        <f>IFERROR(IF(LoanIsNotPaid*LoanIsGood,LoanValue,""), "")</f>
        <v>319545.62622488057</v>
      </c>
      <c r="E198" s="203">
        <f>IFERROR(IF(LoanIsNotPaid*LoanIsGood,MonthlyPayment,0), 0)</f>
        <v>5691.1875192575681</v>
      </c>
      <c r="F198" s="203">
        <f>IFERROR(IF(LoanIsNotPaid*LoanIsGood,Principal,0), 0)</f>
        <v>5158.6114755493691</v>
      </c>
      <c r="G198" s="203">
        <f>SUM($F$17:F198)</f>
        <v>810612.98525062983</v>
      </c>
      <c r="H198" s="203">
        <f>IFERROR(IF(LoanIsNotPaid*LoanIsGood,InterestAmt,0), 0)</f>
        <v>532.57604370819877</v>
      </c>
      <c r="I198" s="203">
        <f>SUM($H$17:H198)</f>
        <v>225183.14325424709</v>
      </c>
      <c r="J198" s="203">
        <f>IFERROR(IF(LoanIsNotPaid*LoanIsGood,EndingBalance,0), 0)</f>
        <v>314387.01474933093</v>
      </c>
    </row>
    <row r="199" spans="1:10" ht="15" customHeight="1" x14ac:dyDescent="0.15">
      <c r="A199" s="175"/>
      <c r="B199" s="201">
        <f>IFERROR(IF(LoanIsNotPaid*LoanIsGood,PaymentNumber,""), "")</f>
        <v>183</v>
      </c>
      <c r="C199" s="202">
        <f>IFERROR(IF(LoanIsNotPaid*LoanIsGood,PaymentDate,LoanStartDate), LoanStartDate)</f>
        <v>51227</v>
      </c>
      <c r="D199" s="203">
        <f>IFERROR(IF(LoanIsNotPaid*LoanIsGood,LoanValue,""), "")</f>
        <v>314387.01474933093</v>
      </c>
      <c r="E199" s="203">
        <f>IFERROR(IF(LoanIsNotPaid*LoanIsGood,MonthlyPayment,0), 0)</f>
        <v>5691.1875192575681</v>
      </c>
      <c r="F199" s="203">
        <f>IFERROR(IF(LoanIsNotPaid*LoanIsGood,Principal,0), 0)</f>
        <v>5167.2091613419516</v>
      </c>
      <c r="G199" s="203">
        <f>SUM($F$17:F199)</f>
        <v>815780.19441197184</v>
      </c>
      <c r="H199" s="203">
        <f>IFERROR(IF(LoanIsNotPaid*LoanIsGood,InterestAmt,0), 0)</f>
        <v>523.97835791561636</v>
      </c>
      <c r="I199" s="203">
        <f>SUM($H$17:H199)</f>
        <v>225707.12161216271</v>
      </c>
      <c r="J199" s="203">
        <f>IFERROR(IF(LoanIsNotPaid*LoanIsGood,EndingBalance,0), 0)</f>
        <v>309219.80558798905</v>
      </c>
    </row>
    <row r="200" spans="1:10" ht="15" customHeight="1" x14ac:dyDescent="0.15">
      <c r="A200" s="175"/>
      <c r="B200" s="201">
        <f>IFERROR(IF(LoanIsNotPaid*LoanIsGood,PaymentNumber,""), "")</f>
        <v>184</v>
      </c>
      <c r="C200" s="202">
        <f>IFERROR(IF(LoanIsNotPaid*LoanIsGood,PaymentDate,LoanStartDate), LoanStartDate)</f>
        <v>51257</v>
      </c>
      <c r="D200" s="203">
        <f>IFERROR(IF(LoanIsNotPaid*LoanIsGood,LoanValue,""), "")</f>
        <v>309219.80558798905</v>
      </c>
      <c r="E200" s="203">
        <f>IFERROR(IF(LoanIsNotPaid*LoanIsGood,MonthlyPayment,0), 0)</f>
        <v>5691.1875192575681</v>
      </c>
      <c r="F200" s="203">
        <f>IFERROR(IF(LoanIsNotPaid*LoanIsGood,Principal,0), 0)</f>
        <v>5175.8211766108552</v>
      </c>
      <c r="G200" s="203">
        <f>SUM($F$17:F200)</f>
        <v>820956.01558858273</v>
      </c>
      <c r="H200" s="203">
        <f>IFERROR(IF(LoanIsNotPaid*LoanIsGood,InterestAmt,0), 0)</f>
        <v>515.36634264671329</v>
      </c>
      <c r="I200" s="203">
        <f>SUM($H$17:H200)</f>
        <v>226222.48795480942</v>
      </c>
      <c r="J200" s="203">
        <f>IFERROR(IF(LoanIsNotPaid*LoanIsGood,EndingBalance,0), 0)</f>
        <v>304043.98441137699</v>
      </c>
    </row>
    <row r="201" spans="1:10" ht="15" customHeight="1" x14ac:dyDescent="0.15">
      <c r="A201" s="175"/>
      <c r="B201" s="201">
        <f>IFERROR(IF(LoanIsNotPaid*LoanIsGood,PaymentNumber,""), "")</f>
        <v>185</v>
      </c>
      <c r="C201" s="202">
        <f>IFERROR(IF(LoanIsNotPaid*LoanIsGood,PaymentDate,LoanStartDate), LoanStartDate)</f>
        <v>51288</v>
      </c>
      <c r="D201" s="203">
        <f>IFERROR(IF(LoanIsNotPaid*LoanIsGood,LoanValue,""), "")</f>
        <v>304043.98441137699</v>
      </c>
      <c r="E201" s="203">
        <f>IFERROR(IF(LoanIsNotPaid*LoanIsGood,MonthlyPayment,0), 0)</f>
        <v>5691.1875192575681</v>
      </c>
      <c r="F201" s="203">
        <f>IFERROR(IF(LoanIsNotPaid*LoanIsGood,Principal,0), 0)</f>
        <v>5184.4475452385395</v>
      </c>
      <c r="G201" s="203">
        <f>SUM($F$17:F201)</f>
        <v>826140.46313382126</v>
      </c>
      <c r="H201" s="203">
        <f>IFERROR(IF(LoanIsNotPaid*LoanIsGood,InterestAmt,0), 0)</f>
        <v>506.73997401902835</v>
      </c>
      <c r="I201" s="203">
        <f>SUM($H$17:H201)</f>
        <v>226729.22792882845</v>
      </c>
      <c r="J201" s="203">
        <f>IFERROR(IF(LoanIsNotPaid*LoanIsGood,EndingBalance,0), 0)</f>
        <v>298859.53686613915</v>
      </c>
    </row>
    <row r="202" spans="1:10" ht="15" customHeight="1" x14ac:dyDescent="0.15">
      <c r="A202" s="175"/>
      <c r="B202" s="201">
        <f>IFERROR(IF(LoanIsNotPaid*LoanIsGood,PaymentNumber,""), "")</f>
        <v>186</v>
      </c>
      <c r="C202" s="202">
        <f>IFERROR(IF(LoanIsNotPaid*LoanIsGood,PaymentDate,LoanStartDate), LoanStartDate)</f>
        <v>51318</v>
      </c>
      <c r="D202" s="203">
        <f>IFERROR(IF(LoanIsNotPaid*LoanIsGood,LoanValue,""), "")</f>
        <v>298859.53686613915</v>
      </c>
      <c r="E202" s="203">
        <f>IFERROR(IF(LoanIsNotPaid*LoanIsGood,MonthlyPayment,0), 0)</f>
        <v>5691.1875192575681</v>
      </c>
      <c r="F202" s="203">
        <f>IFERROR(IF(LoanIsNotPaid*LoanIsGood,Principal,0), 0)</f>
        <v>5193.0882911472709</v>
      </c>
      <c r="G202" s="203">
        <f>SUM($F$17:F202)</f>
        <v>831333.55142496852</v>
      </c>
      <c r="H202" s="203">
        <f>IFERROR(IF(LoanIsNotPaid*LoanIsGood,InterestAmt,0), 0)</f>
        <v>498.09922811029753</v>
      </c>
      <c r="I202" s="203">
        <f>SUM($H$17:H202)</f>
        <v>227227.32715693876</v>
      </c>
      <c r="J202" s="203">
        <f>IFERROR(IF(LoanIsNotPaid*LoanIsGood,EndingBalance,0), 0)</f>
        <v>293666.4485749912</v>
      </c>
    </row>
    <row r="203" spans="1:10" ht="15" customHeight="1" x14ac:dyDescent="0.15">
      <c r="A203" s="175"/>
      <c r="B203" s="201">
        <f>IFERROR(IF(LoanIsNotPaid*LoanIsGood,PaymentNumber,""), "")</f>
        <v>187</v>
      </c>
      <c r="C203" s="202">
        <f>IFERROR(IF(LoanIsNotPaid*LoanIsGood,PaymentDate,LoanStartDate), LoanStartDate)</f>
        <v>51349</v>
      </c>
      <c r="D203" s="203">
        <f>IFERROR(IF(LoanIsNotPaid*LoanIsGood,LoanValue,""), "")</f>
        <v>293666.4485749912</v>
      </c>
      <c r="E203" s="203">
        <f>IFERROR(IF(LoanIsNotPaid*LoanIsGood,MonthlyPayment,0), 0)</f>
        <v>5691.1875192575681</v>
      </c>
      <c r="F203" s="203">
        <f>IFERROR(IF(LoanIsNotPaid*LoanIsGood,Principal,0), 0)</f>
        <v>5201.7434382991833</v>
      </c>
      <c r="G203" s="203">
        <f>SUM($F$17:F203)</f>
        <v>836535.29486326769</v>
      </c>
      <c r="H203" s="203">
        <f>IFERROR(IF(LoanIsNotPaid*LoanIsGood,InterestAmt,0), 0)</f>
        <v>489.44408095838537</v>
      </c>
      <c r="I203" s="203">
        <f>SUM($H$17:H203)</f>
        <v>227716.77123789713</v>
      </c>
      <c r="J203" s="203">
        <f>IFERROR(IF(LoanIsNotPaid*LoanIsGood,EndingBalance,0), 0)</f>
        <v>288464.70513669215</v>
      </c>
    </row>
    <row r="204" spans="1:10" ht="15" customHeight="1" x14ac:dyDescent="0.15">
      <c r="A204" s="175"/>
      <c r="B204" s="201">
        <f>IFERROR(IF(LoanIsNotPaid*LoanIsGood,PaymentNumber,""), "")</f>
        <v>188</v>
      </c>
      <c r="C204" s="202">
        <f>IFERROR(IF(LoanIsNotPaid*LoanIsGood,PaymentDate,LoanStartDate), LoanStartDate)</f>
        <v>51380</v>
      </c>
      <c r="D204" s="203">
        <f>IFERROR(IF(LoanIsNotPaid*LoanIsGood,LoanValue,""), "")</f>
        <v>288464.70513669215</v>
      </c>
      <c r="E204" s="203">
        <f>IFERROR(IF(LoanIsNotPaid*LoanIsGood,MonthlyPayment,0), 0)</f>
        <v>5691.1875192575681</v>
      </c>
      <c r="F204" s="203">
        <f>IFERROR(IF(LoanIsNotPaid*LoanIsGood,Principal,0), 0)</f>
        <v>5210.4130106963485</v>
      </c>
      <c r="G204" s="203">
        <f>SUM($F$17:F204)</f>
        <v>841745.70787396398</v>
      </c>
      <c r="H204" s="203">
        <f>IFERROR(IF(LoanIsNotPaid*LoanIsGood,InterestAmt,0), 0)</f>
        <v>480.77450856121999</v>
      </c>
      <c r="I204" s="203">
        <f>SUM($H$17:H204)</f>
        <v>228197.54574645835</v>
      </c>
      <c r="J204" s="203">
        <f>IFERROR(IF(LoanIsNotPaid*LoanIsGood,EndingBalance,0), 0)</f>
        <v>283254.29212599527</v>
      </c>
    </row>
    <row r="205" spans="1:10" ht="15" customHeight="1" x14ac:dyDescent="0.15">
      <c r="A205" s="175"/>
      <c r="B205" s="201">
        <f>IFERROR(IF(LoanIsNotPaid*LoanIsGood,PaymentNumber,""), "")</f>
        <v>189</v>
      </c>
      <c r="C205" s="202">
        <f>IFERROR(IF(LoanIsNotPaid*LoanIsGood,PaymentDate,LoanStartDate), LoanStartDate)</f>
        <v>51410</v>
      </c>
      <c r="D205" s="203">
        <f>IFERROR(IF(LoanIsNotPaid*LoanIsGood,LoanValue,""), "")</f>
        <v>283254.29212599527</v>
      </c>
      <c r="E205" s="203">
        <f>IFERROR(IF(LoanIsNotPaid*LoanIsGood,MonthlyPayment,0), 0)</f>
        <v>5691.1875192575681</v>
      </c>
      <c r="F205" s="203">
        <f>IFERROR(IF(LoanIsNotPaid*LoanIsGood,Principal,0), 0)</f>
        <v>5219.0970323808415</v>
      </c>
      <c r="G205" s="203">
        <f>SUM($F$17:F205)</f>
        <v>846964.80490634486</v>
      </c>
      <c r="H205" s="203">
        <f>IFERROR(IF(LoanIsNotPaid*LoanIsGood,InterestAmt,0), 0)</f>
        <v>472.09048687672612</v>
      </c>
      <c r="I205" s="203">
        <f>SUM($H$17:H205)</f>
        <v>228669.63623333507</v>
      </c>
      <c r="J205" s="203">
        <f>IFERROR(IF(LoanIsNotPaid*LoanIsGood,EndingBalance,0), 0)</f>
        <v>278035.19509361428</v>
      </c>
    </row>
    <row r="206" spans="1:10" ht="15" customHeight="1" x14ac:dyDescent="0.15">
      <c r="A206" s="175"/>
      <c r="B206" s="201">
        <f>IFERROR(IF(LoanIsNotPaid*LoanIsGood,PaymentNumber,""), "")</f>
        <v>190</v>
      </c>
      <c r="C206" s="202">
        <f>IFERROR(IF(LoanIsNotPaid*LoanIsGood,PaymentDate,LoanStartDate), LoanStartDate)</f>
        <v>51441</v>
      </c>
      <c r="D206" s="203">
        <f>IFERROR(IF(LoanIsNotPaid*LoanIsGood,LoanValue,""), "")</f>
        <v>278035.19509361428</v>
      </c>
      <c r="E206" s="203">
        <f>IFERROR(IF(LoanIsNotPaid*LoanIsGood,MonthlyPayment,0), 0)</f>
        <v>5691.1875192575681</v>
      </c>
      <c r="F206" s="203">
        <f>IFERROR(IF(LoanIsNotPaid*LoanIsGood,Principal,0), 0)</f>
        <v>5227.7955274348096</v>
      </c>
      <c r="G206" s="203">
        <f>SUM($F$17:F206)</f>
        <v>852192.60043377965</v>
      </c>
      <c r="H206" s="203">
        <f>IFERROR(IF(LoanIsNotPaid*LoanIsGood,InterestAmt,0), 0)</f>
        <v>463.39199182275803</v>
      </c>
      <c r="I206" s="203">
        <f>SUM($H$17:H206)</f>
        <v>229133.02822515782</v>
      </c>
      <c r="J206" s="203">
        <f>IFERROR(IF(LoanIsNotPaid*LoanIsGood,EndingBalance,0), 0)</f>
        <v>272807.39956617937</v>
      </c>
    </row>
    <row r="207" spans="1:10" ht="15" customHeight="1" x14ac:dyDescent="0.15">
      <c r="A207" s="175"/>
      <c r="B207" s="201">
        <f>IFERROR(IF(LoanIsNotPaid*LoanIsGood,PaymentNumber,""), "")</f>
        <v>191</v>
      </c>
      <c r="C207" s="202">
        <f>IFERROR(IF(LoanIsNotPaid*LoanIsGood,PaymentDate,LoanStartDate), LoanStartDate)</f>
        <v>51471</v>
      </c>
      <c r="D207" s="203">
        <f>IFERROR(IF(LoanIsNotPaid*LoanIsGood,LoanValue,""), "")</f>
        <v>272807.39956617937</v>
      </c>
      <c r="E207" s="203">
        <f>IFERROR(IF(LoanIsNotPaid*LoanIsGood,MonthlyPayment,0), 0)</f>
        <v>5691.1875192575681</v>
      </c>
      <c r="F207" s="203">
        <f>IFERROR(IF(LoanIsNotPaid*LoanIsGood,Principal,0), 0)</f>
        <v>5236.5085199805344</v>
      </c>
      <c r="G207" s="203">
        <f>SUM($F$17:F207)</f>
        <v>857429.10895376024</v>
      </c>
      <c r="H207" s="203">
        <f>IFERROR(IF(LoanIsNotPaid*LoanIsGood,InterestAmt,0), 0)</f>
        <v>454.67899927703337</v>
      </c>
      <c r="I207" s="203">
        <f>SUM($H$17:H207)</f>
        <v>229587.70722443485</v>
      </c>
      <c r="J207" s="203">
        <f>IFERROR(IF(LoanIsNotPaid*LoanIsGood,EndingBalance,0), 0)</f>
        <v>267570.89104619785</v>
      </c>
    </row>
    <row r="208" spans="1:10" ht="15" customHeight="1" x14ac:dyDescent="0.15">
      <c r="A208" s="175"/>
      <c r="B208" s="201">
        <f>IFERROR(IF(LoanIsNotPaid*LoanIsGood,PaymentNumber,""), "")</f>
        <v>192</v>
      </c>
      <c r="C208" s="202">
        <f>IFERROR(IF(LoanIsNotPaid*LoanIsGood,PaymentDate,LoanStartDate), LoanStartDate)</f>
        <v>51502</v>
      </c>
      <c r="D208" s="203">
        <f>IFERROR(IF(LoanIsNotPaid*LoanIsGood,LoanValue,""), "")</f>
        <v>267570.89104619785</v>
      </c>
      <c r="E208" s="203">
        <f>IFERROR(IF(LoanIsNotPaid*LoanIsGood,MonthlyPayment,0), 0)</f>
        <v>5691.1875192575681</v>
      </c>
      <c r="F208" s="203">
        <f>IFERROR(IF(LoanIsNotPaid*LoanIsGood,Principal,0), 0)</f>
        <v>5245.2360341805024</v>
      </c>
      <c r="G208" s="203">
        <f>SUM($F$17:F208)</f>
        <v>862674.34498794074</v>
      </c>
      <c r="H208" s="203">
        <f>IFERROR(IF(LoanIsNotPaid*LoanIsGood,InterestAmt,0), 0)</f>
        <v>445.9514850770658</v>
      </c>
      <c r="I208" s="203">
        <f>SUM($H$17:H208)</f>
        <v>230033.65870951192</v>
      </c>
      <c r="J208" s="203">
        <f>IFERROR(IF(LoanIsNotPaid*LoanIsGood,EndingBalance,0), 0)</f>
        <v>262325.65501201712</v>
      </c>
    </row>
    <row r="209" spans="1:10" ht="15" customHeight="1" x14ac:dyDescent="0.15">
      <c r="A209" s="175"/>
      <c r="B209" s="201">
        <f>IFERROR(IF(LoanIsNotPaid*LoanIsGood,PaymentNumber,""), "")</f>
        <v>193</v>
      </c>
      <c r="C209" s="202">
        <f>IFERROR(IF(LoanIsNotPaid*LoanIsGood,PaymentDate,LoanStartDate), LoanStartDate)</f>
        <v>51533</v>
      </c>
      <c r="D209" s="203">
        <f>IFERROR(IF(LoanIsNotPaid*LoanIsGood,LoanValue,""), "")</f>
        <v>262325.65501201712</v>
      </c>
      <c r="E209" s="203">
        <f>IFERROR(IF(LoanIsNotPaid*LoanIsGood,MonthlyPayment,0), 0)</f>
        <v>5691.1875192575681</v>
      </c>
      <c r="F209" s="203">
        <f>IFERROR(IF(LoanIsNotPaid*LoanIsGood,Principal,0), 0)</f>
        <v>5253.97809423747</v>
      </c>
      <c r="G209" s="203">
        <f>SUM($F$17:F209)</f>
        <v>867928.32308217825</v>
      </c>
      <c r="H209" s="203">
        <f>IFERROR(IF(LoanIsNotPaid*LoanIsGood,InterestAmt,0), 0)</f>
        <v>437.20942502009842</v>
      </c>
      <c r="I209" s="203">
        <f>SUM($H$17:H209)</f>
        <v>230470.86813453201</v>
      </c>
      <c r="J209" s="203">
        <f>IFERROR(IF(LoanIsNotPaid*LoanIsGood,EndingBalance,0), 0)</f>
        <v>257071.67691777926</v>
      </c>
    </row>
    <row r="210" spans="1:10" ht="15" customHeight="1" x14ac:dyDescent="0.15">
      <c r="A210" s="175"/>
      <c r="B210" s="201">
        <f>IFERROR(IF(LoanIsNotPaid*LoanIsGood,PaymentNumber,""), "")</f>
        <v>194</v>
      </c>
      <c r="C210" s="202">
        <f>IFERROR(IF(LoanIsNotPaid*LoanIsGood,PaymentDate,LoanStartDate), LoanStartDate)</f>
        <v>51561</v>
      </c>
      <c r="D210" s="203">
        <f>IFERROR(IF(LoanIsNotPaid*LoanIsGood,LoanValue,""), "")</f>
        <v>257071.67691777926</v>
      </c>
      <c r="E210" s="203">
        <f>IFERROR(IF(LoanIsNotPaid*LoanIsGood,MonthlyPayment,0), 0)</f>
        <v>5691.1875192575681</v>
      </c>
      <c r="F210" s="203">
        <f>IFERROR(IF(LoanIsNotPaid*LoanIsGood,Principal,0), 0)</f>
        <v>5262.7347243945323</v>
      </c>
      <c r="G210" s="203">
        <f>SUM($F$17:F210)</f>
        <v>873191.05780657276</v>
      </c>
      <c r="H210" s="203">
        <f>IFERROR(IF(LoanIsNotPaid*LoanIsGood,InterestAmt,0), 0)</f>
        <v>428.45279486303588</v>
      </c>
      <c r="I210" s="203">
        <f>SUM($H$17:H210)</f>
        <v>230899.32092939503</v>
      </c>
      <c r="J210" s="203">
        <f>IFERROR(IF(LoanIsNotPaid*LoanIsGood,EndingBalance,0), 0)</f>
        <v>251808.94219338475</v>
      </c>
    </row>
    <row r="211" spans="1:10" ht="15" customHeight="1" x14ac:dyDescent="0.15">
      <c r="A211" s="175"/>
      <c r="B211" s="201">
        <f>IFERROR(IF(LoanIsNotPaid*LoanIsGood,PaymentNumber,""), "")</f>
        <v>195</v>
      </c>
      <c r="C211" s="202">
        <f>IFERROR(IF(LoanIsNotPaid*LoanIsGood,PaymentDate,LoanStartDate), LoanStartDate)</f>
        <v>51592</v>
      </c>
      <c r="D211" s="203">
        <f>IFERROR(IF(LoanIsNotPaid*LoanIsGood,LoanValue,""), "")</f>
        <v>251808.94219338475</v>
      </c>
      <c r="E211" s="203">
        <f>IFERROR(IF(LoanIsNotPaid*LoanIsGood,MonthlyPayment,0), 0)</f>
        <v>5691.1875192575681</v>
      </c>
      <c r="F211" s="203">
        <f>IFERROR(IF(LoanIsNotPaid*LoanIsGood,Principal,0), 0)</f>
        <v>5271.5059489351897</v>
      </c>
      <c r="G211" s="203">
        <f>SUM($F$17:F211)</f>
        <v>878462.56375550793</v>
      </c>
      <c r="H211" s="203">
        <f>IFERROR(IF(LoanIsNotPaid*LoanIsGood,InterestAmt,0), 0)</f>
        <v>419.68157032237832</v>
      </c>
      <c r="I211" s="203">
        <f>SUM($H$17:H211)</f>
        <v>231319.0024997174</v>
      </c>
      <c r="J211" s="203">
        <f>IFERROR(IF(LoanIsNotPaid*LoanIsGood,EndingBalance,0), 0)</f>
        <v>246537.43624444911</v>
      </c>
    </row>
    <row r="212" spans="1:10" ht="15" customHeight="1" x14ac:dyDescent="0.15">
      <c r="A212" s="175"/>
      <c r="B212" s="201">
        <f>IFERROR(IF(LoanIsNotPaid*LoanIsGood,PaymentNumber,""), "")</f>
        <v>196</v>
      </c>
      <c r="C212" s="202">
        <f>IFERROR(IF(LoanIsNotPaid*LoanIsGood,PaymentDate,LoanStartDate), LoanStartDate)</f>
        <v>51622</v>
      </c>
      <c r="D212" s="203">
        <f>IFERROR(IF(LoanIsNotPaid*LoanIsGood,LoanValue,""), "")</f>
        <v>246537.43624444911</v>
      </c>
      <c r="E212" s="203">
        <f>IFERROR(IF(LoanIsNotPaid*LoanIsGood,MonthlyPayment,0), 0)</f>
        <v>5691.1875192575681</v>
      </c>
      <c r="F212" s="203">
        <f>IFERROR(IF(LoanIsNotPaid*LoanIsGood,Principal,0), 0)</f>
        <v>5280.2917921834151</v>
      </c>
      <c r="G212" s="203">
        <f>SUM($F$17:F212)</f>
        <v>883742.85554769135</v>
      </c>
      <c r="H212" s="203">
        <f>IFERROR(IF(LoanIsNotPaid*LoanIsGood,InterestAmt,0), 0)</f>
        <v>410.895727074153</v>
      </c>
      <c r="I212" s="203">
        <f>SUM($H$17:H212)</f>
        <v>231729.89822679156</v>
      </c>
      <c r="J212" s="203">
        <f>IFERROR(IF(LoanIsNotPaid*LoanIsGood,EndingBalance,0), 0)</f>
        <v>241257.14445226546</v>
      </c>
    </row>
    <row r="213" spans="1:10" ht="15" customHeight="1" x14ac:dyDescent="0.15">
      <c r="A213" s="175"/>
      <c r="B213" s="201">
        <f>IFERROR(IF(LoanIsNotPaid*LoanIsGood,PaymentNumber,""), "")</f>
        <v>197</v>
      </c>
      <c r="C213" s="202">
        <f>IFERROR(IF(LoanIsNotPaid*LoanIsGood,PaymentDate,LoanStartDate), LoanStartDate)</f>
        <v>51653</v>
      </c>
      <c r="D213" s="203">
        <f>IFERROR(IF(LoanIsNotPaid*LoanIsGood,LoanValue,""), "")</f>
        <v>241257.14445226546</v>
      </c>
      <c r="E213" s="203">
        <f>IFERROR(IF(LoanIsNotPaid*LoanIsGood,MonthlyPayment,0), 0)</f>
        <v>5691.1875192575681</v>
      </c>
      <c r="F213" s="203">
        <f>IFERROR(IF(LoanIsNotPaid*LoanIsGood,Principal,0), 0)</f>
        <v>5289.092278503721</v>
      </c>
      <c r="G213" s="203">
        <f>SUM($F$17:F213)</f>
        <v>889031.94782619504</v>
      </c>
      <c r="H213" s="203">
        <f>IFERROR(IF(LoanIsNotPaid*LoanIsGood,InterestAmt,0), 0)</f>
        <v>402.09524075384724</v>
      </c>
      <c r="I213" s="203">
        <f>SUM($H$17:H213)</f>
        <v>232131.9934675454</v>
      </c>
      <c r="J213" s="203">
        <f>IFERROR(IF(LoanIsNotPaid*LoanIsGood,EndingBalance,0), 0)</f>
        <v>235968.05217376212</v>
      </c>
    </row>
    <row r="214" spans="1:10" ht="15" customHeight="1" x14ac:dyDescent="0.15">
      <c r="A214" s="175"/>
      <c r="B214" s="201">
        <f>IFERROR(IF(LoanIsNotPaid*LoanIsGood,PaymentNumber,""), "")</f>
        <v>198</v>
      </c>
      <c r="C214" s="202">
        <f>IFERROR(IF(LoanIsNotPaid*LoanIsGood,PaymentDate,LoanStartDate), LoanStartDate)</f>
        <v>51683</v>
      </c>
      <c r="D214" s="203">
        <f>IFERROR(IF(LoanIsNotPaid*LoanIsGood,LoanValue,""), "")</f>
        <v>235968.05217376212</v>
      </c>
      <c r="E214" s="203">
        <f>IFERROR(IF(LoanIsNotPaid*LoanIsGood,MonthlyPayment,0), 0)</f>
        <v>5691.1875192575681</v>
      </c>
      <c r="F214" s="203">
        <f>IFERROR(IF(LoanIsNotPaid*LoanIsGood,Principal,0), 0)</f>
        <v>5297.9074323012264</v>
      </c>
      <c r="G214" s="203">
        <f>SUM($F$17:F214)</f>
        <v>894329.85525849625</v>
      </c>
      <c r="H214" s="203">
        <f>IFERROR(IF(LoanIsNotPaid*LoanIsGood,InterestAmt,0), 0)</f>
        <v>393.28008695634111</v>
      </c>
      <c r="I214" s="203">
        <f>SUM($H$17:H214)</f>
        <v>232525.27355450173</v>
      </c>
      <c r="J214" s="203">
        <f>IFERROR(IF(LoanIsNotPaid*LoanIsGood,EndingBalance,0), 0)</f>
        <v>230670.14474146068</v>
      </c>
    </row>
    <row r="215" spans="1:10" ht="15" customHeight="1" x14ac:dyDescent="0.15">
      <c r="A215" s="175"/>
      <c r="B215" s="201">
        <f>IFERROR(IF(LoanIsNotPaid*LoanIsGood,PaymentNumber,""), "")</f>
        <v>199</v>
      </c>
      <c r="C215" s="202">
        <f>IFERROR(IF(LoanIsNotPaid*LoanIsGood,PaymentDate,LoanStartDate), LoanStartDate)</f>
        <v>51714</v>
      </c>
      <c r="D215" s="203">
        <f>IFERROR(IF(LoanIsNotPaid*LoanIsGood,LoanValue,""), "")</f>
        <v>230670.14474146068</v>
      </c>
      <c r="E215" s="203">
        <f>IFERROR(IF(LoanIsNotPaid*LoanIsGood,MonthlyPayment,0), 0)</f>
        <v>5691.1875192575681</v>
      </c>
      <c r="F215" s="203">
        <f>IFERROR(IF(LoanIsNotPaid*LoanIsGood,Principal,0), 0)</f>
        <v>5306.7372780217293</v>
      </c>
      <c r="G215" s="203">
        <f>SUM($F$17:F215)</f>
        <v>899636.592536518</v>
      </c>
      <c r="H215" s="203">
        <f>IFERROR(IF(LoanIsNotPaid*LoanIsGood,InterestAmt,0), 0)</f>
        <v>384.45024123583903</v>
      </c>
      <c r="I215" s="203">
        <f>SUM($H$17:H215)</f>
        <v>232909.72379573758</v>
      </c>
      <c r="J215" s="203">
        <f>IFERROR(IF(LoanIsNotPaid*LoanIsGood,EndingBalance,0), 0)</f>
        <v>225363.40746343858</v>
      </c>
    </row>
    <row r="216" spans="1:10" ht="15" customHeight="1" x14ac:dyDescent="0.15">
      <c r="A216" s="175"/>
      <c r="B216" s="201">
        <f>IFERROR(IF(LoanIsNotPaid*LoanIsGood,PaymentNumber,""), "")</f>
        <v>200</v>
      </c>
      <c r="C216" s="202">
        <f>IFERROR(IF(LoanIsNotPaid*LoanIsGood,PaymentDate,LoanStartDate), LoanStartDate)</f>
        <v>51745</v>
      </c>
      <c r="D216" s="203">
        <f>IFERROR(IF(LoanIsNotPaid*LoanIsGood,LoanValue,""), "")</f>
        <v>225363.40746343858</v>
      </c>
      <c r="E216" s="203">
        <f>IFERROR(IF(LoanIsNotPaid*LoanIsGood,MonthlyPayment,0), 0)</f>
        <v>5691.1875192575681</v>
      </c>
      <c r="F216" s="203">
        <f>IFERROR(IF(LoanIsNotPaid*LoanIsGood,Principal,0), 0)</f>
        <v>5315.5818401517654</v>
      </c>
      <c r="G216" s="203">
        <f>SUM($F$17:F216)</f>
        <v>904952.17437666981</v>
      </c>
      <c r="H216" s="203">
        <f>IFERROR(IF(LoanIsNotPaid*LoanIsGood,InterestAmt,0), 0)</f>
        <v>375.60567910580284</v>
      </c>
      <c r="I216" s="203">
        <f>SUM($H$17:H216)</f>
        <v>233285.32947484337</v>
      </c>
      <c r="J216" s="203">
        <f>IFERROR(IF(LoanIsNotPaid*LoanIsGood,EndingBalance,0), 0)</f>
        <v>220047.82562328596</v>
      </c>
    </row>
    <row r="217" spans="1:10" ht="15" customHeight="1" x14ac:dyDescent="0.15">
      <c r="A217" s="175"/>
      <c r="B217" s="201">
        <f>IFERROR(IF(LoanIsNotPaid*LoanIsGood,PaymentNumber,""), "")</f>
        <v>201</v>
      </c>
      <c r="C217" s="202">
        <f>IFERROR(IF(LoanIsNotPaid*LoanIsGood,PaymentDate,LoanStartDate), LoanStartDate)</f>
        <v>51775</v>
      </c>
      <c r="D217" s="203">
        <f>IFERROR(IF(LoanIsNotPaid*LoanIsGood,LoanValue,""), "")</f>
        <v>220047.82562328596</v>
      </c>
      <c r="E217" s="203">
        <f>IFERROR(IF(LoanIsNotPaid*LoanIsGood,MonthlyPayment,0), 0)</f>
        <v>5691.1875192575681</v>
      </c>
      <c r="F217" s="203">
        <f>IFERROR(IF(LoanIsNotPaid*LoanIsGood,Principal,0), 0)</f>
        <v>5324.4411432186853</v>
      </c>
      <c r="G217" s="203">
        <f>SUM($F$17:F217)</f>
        <v>910276.61551988847</v>
      </c>
      <c r="H217" s="203">
        <f>IFERROR(IF(LoanIsNotPaid*LoanIsGood,InterestAmt,0), 0)</f>
        <v>366.74637603888323</v>
      </c>
      <c r="I217" s="203">
        <f>SUM($H$17:H217)</f>
        <v>233652.07585088225</v>
      </c>
      <c r="J217" s="203">
        <f>IFERROR(IF(LoanIsNotPaid*LoanIsGood,EndingBalance,0), 0)</f>
        <v>214723.38448006753</v>
      </c>
    </row>
    <row r="218" spans="1:10" ht="15" customHeight="1" x14ac:dyDescent="0.15">
      <c r="A218" s="175"/>
      <c r="B218" s="201">
        <f>IFERROR(IF(LoanIsNotPaid*LoanIsGood,PaymentNumber,""), "")</f>
        <v>202</v>
      </c>
      <c r="C218" s="202">
        <f>IFERROR(IF(LoanIsNotPaid*LoanIsGood,PaymentDate,LoanStartDate), LoanStartDate)</f>
        <v>51806</v>
      </c>
      <c r="D218" s="203">
        <f>IFERROR(IF(LoanIsNotPaid*LoanIsGood,LoanValue,""), "")</f>
        <v>214723.38448006753</v>
      </c>
      <c r="E218" s="203">
        <f>IFERROR(IF(LoanIsNotPaid*LoanIsGood,MonthlyPayment,0), 0)</f>
        <v>5691.1875192575681</v>
      </c>
      <c r="F218" s="203">
        <f>IFERROR(IF(LoanIsNotPaid*LoanIsGood,Principal,0), 0)</f>
        <v>5333.3152117907157</v>
      </c>
      <c r="G218" s="203">
        <f>SUM($F$17:F218)</f>
        <v>915609.9307316792</v>
      </c>
      <c r="H218" s="203">
        <f>IFERROR(IF(LoanIsNotPaid*LoanIsGood,InterestAmt,0), 0)</f>
        <v>357.87230746685202</v>
      </c>
      <c r="I218" s="203">
        <f>SUM($H$17:H218)</f>
        <v>234009.94815834909</v>
      </c>
      <c r="J218" s="203">
        <f>IFERROR(IF(LoanIsNotPaid*LoanIsGood,EndingBalance,0), 0)</f>
        <v>209390.06926827622</v>
      </c>
    </row>
    <row r="219" spans="1:10" ht="15" customHeight="1" x14ac:dyDescent="0.15">
      <c r="A219" s="175"/>
      <c r="B219" s="201">
        <f>IFERROR(IF(LoanIsNotPaid*LoanIsGood,PaymentNumber,""), "")</f>
        <v>203</v>
      </c>
      <c r="C219" s="202">
        <f>IFERROR(IF(LoanIsNotPaid*LoanIsGood,PaymentDate,LoanStartDate), LoanStartDate)</f>
        <v>51836</v>
      </c>
      <c r="D219" s="203">
        <f>IFERROR(IF(LoanIsNotPaid*LoanIsGood,LoanValue,""), "")</f>
        <v>209390.06926827622</v>
      </c>
      <c r="E219" s="203">
        <f>IFERROR(IF(LoanIsNotPaid*LoanIsGood,MonthlyPayment,0), 0)</f>
        <v>5691.1875192575681</v>
      </c>
      <c r="F219" s="203">
        <f>IFERROR(IF(LoanIsNotPaid*LoanIsGood,Principal,0), 0)</f>
        <v>5342.2040704770334</v>
      </c>
      <c r="G219" s="203">
        <f>SUM($F$17:F219)</f>
        <v>920952.13480215624</v>
      </c>
      <c r="H219" s="203">
        <f>IFERROR(IF(LoanIsNotPaid*LoanIsGood,InterestAmt,0), 0)</f>
        <v>348.98344878053422</v>
      </c>
      <c r="I219" s="203">
        <f>SUM($H$17:H219)</f>
        <v>234358.93160712961</v>
      </c>
      <c r="J219" s="203">
        <f>IFERROR(IF(LoanIsNotPaid*LoanIsGood,EndingBalance,0), 0)</f>
        <v>204047.8651977987</v>
      </c>
    </row>
    <row r="220" spans="1:10" ht="15" customHeight="1" x14ac:dyDescent="0.15">
      <c r="A220" s="175"/>
      <c r="B220" s="201">
        <f>IFERROR(IF(LoanIsNotPaid*LoanIsGood,PaymentNumber,""), "")</f>
        <v>204</v>
      </c>
      <c r="C220" s="202">
        <f>IFERROR(IF(LoanIsNotPaid*LoanIsGood,PaymentDate,LoanStartDate), LoanStartDate)</f>
        <v>51867</v>
      </c>
      <c r="D220" s="203">
        <f>IFERROR(IF(LoanIsNotPaid*LoanIsGood,LoanValue,""), "")</f>
        <v>204047.8651977987</v>
      </c>
      <c r="E220" s="203">
        <f>IFERROR(IF(LoanIsNotPaid*LoanIsGood,MonthlyPayment,0), 0)</f>
        <v>5691.1875192575681</v>
      </c>
      <c r="F220" s="203">
        <f>IFERROR(IF(LoanIsNotPaid*LoanIsGood,Principal,0), 0)</f>
        <v>5351.1077439278288</v>
      </c>
      <c r="G220" s="203">
        <f>SUM($F$17:F220)</f>
        <v>926303.2425460841</v>
      </c>
      <c r="H220" s="203">
        <f>IFERROR(IF(LoanIsNotPaid*LoanIsGood,InterestAmt,0), 0)</f>
        <v>340.07977532973916</v>
      </c>
      <c r="I220" s="203">
        <f>SUM($H$17:H220)</f>
        <v>234699.01138245934</v>
      </c>
      <c r="J220" s="203">
        <f>IFERROR(IF(LoanIsNotPaid*LoanIsGood,EndingBalance,0), 0)</f>
        <v>198696.75745387096</v>
      </c>
    </row>
    <row r="221" spans="1:10" ht="15" customHeight="1" x14ac:dyDescent="0.15">
      <c r="A221" s="175"/>
      <c r="B221" s="201">
        <f>IFERROR(IF(LoanIsNotPaid*LoanIsGood,PaymentNumber,""), "")</f>
        <v>205</v>
      </c>
      <c r="C221" s="202">
        <f>IFERROR(IF(LoanIsNotPaid*LoanIsGood,PaymentDate,LoanStartDate), LoanStartDate)</f>
        <v>51898</v>
      </c>
      <c r="D221" s="203">
        <f>IFERROR(IF(LoanIsNotPaid*LoanIsGood,LoanValue,""), "")</f>
        <v>198696.75745387096</v>
      </c>
      <c r="E221" s="203">
        <f>IFERROR(IF(LoanIsNotPaid*LoanIsGood,MonthlyPayment,0), 0)</f>
        <v>5691.1875192575681</v>
      </c>
      <c r="F221" s="203">
        <f>IFERROR(IF(LoanIsNotPaid*LoanIsGood,Principal,0), 0)</f>
        <v>5360.0262568343751</v>
      </c>
      <c r="G221" s="203">
        <f>SUM($F$17:F221)</f>
        <v>931663.26880291849</v>
      </c>
      <c r="H221" s="203">
        <f>IFERROR(IF(LoanIsNotPaid*LoanIsGood,InterestAmt,0), 0)</f>
        <v>331.16126242319274</v>
      </c>
      <c r="I221" s="203">
        <f>SUM($H$17:H221)</f>
        <v>235030.17264488252</v>
      </c>
      <c r="J221" s="203">
        <f>IFERROR(IF(LoanIsNotPaid*LoanIsGood,EndingBalance,0), 0)</f>
        <v>193336.73119703587</v>
      </c>
    </row>
    <row r="222" spans="1:10" ht="15" customHeight="1" x14ac:dyDescent="0.15">
      <c r="A222" s="175"/>
      <c r="B222" s="201">
        <f>IFERROR(IF(LoanIsNotPaid*LoanIsGood,PaymentNumber,""), "")</f>
        <v>206</v>
      </c>
      <c r="C222" s="202">
        <f>IFERROR(IF(LoanIsNotPaid*LoanIsGood,PaymentDate,LoanStartDate), LoanStartDate)</f>
        <v>51926</v>
      </c>
      <c r="D222" s="203">
        <f>IFERROR(IF(LoanIsNotPaid*LoanIsGood,LoanValue,""), "")</f>
        <v>193336.73119703587</v>
      </c>
      <c r="E222" s="203">
        <f>IFERROR(IF(LoanIsNotPaid*LoanIsGood,MonthlyPayment,0), 0)</f>
        <v>5691.1875192575681</v>
      </c>
      <c r="F222" s="203">
        <f>IFERROR(IF(LoanIsNotPaid*LoanIsGood,Principal,0), 0)</f>
        <v>5368.9596339290993</v>
      </c>
      <c r="G222" s="203">
        <f>SUM($F$17:F222)</f>
        <v>937032.22843684757</v>
      </c>
      <c r="H222" s="203">
        <f>IFERROR(IF(LoanIsNotPaid*LoanIsGood,InterestAmt,0), 0)</f>
        <v>322.22788532846886</v>
      </c>
      <c r="I222" s="203">
        <f>SUM($H$17:H222)</f>
        <v>235352.40053021099</v>
      </c>
      <c r="J222" s="203">
        <f>IFERROR(IF(LoanIsNotPaid*LoanIsGood,EndingBalance,0), 0)</f>
        <v>187967.77156310668</v>
      </c>
    </row>
    <row r="223" spans="1:10" ht="15" customHeight="1" x14ac:dyDescent="0.15">
      <c r="A223" s="175"/>
      <c r="B223" s="201">
        <f>IFERROR(IF(LoanIsNotPaid*LoanIsGood,PaymentNumber,""), "")</f>
        <v>207</v>
      </c>
      <c r="C223" s="202">
        <f>IFERROR(IF(LoanIsNotPaid*LoanIsGood,PaymentDate,LoanStartDate), LoanStartDate)</f>
        <v>51957</v>
      </c>
      <c r="D223" s="203">
        <f>IFERROR(IF(LoanIsNotPaid*LoanIsGood,LoanValue,""), "")</f>
        <v>187967.77156310668</v>
      </c>
      <c r="E223" s="203">
        <f>IFERROR(IF(LoanIsNotPaid*LoanIsGood,MonthlyPayment,0), 0)</f>
        <v>5691.1875192575681</v>
      </c>
      <c r="F223" s="203">
        <f>IFERROR(IF(LoanIsNotPaid*LoanIsGood,Principal,0), 0)</f>
        <v>5377.9078999856483</v>
      </c>
      <c r="G223" s="203">
        <f>SUM($F$17:F223)</f>
        <v>942410.13633683324</v>
      </c>
      <c r="H223" s="203">
        <f>IFERROR(IF(LoanIsNotPaid*LoanIsGood,InterestAmt,0), 0)</f>
        <v>313.2796192719203</v>
      </c>
      <c r="I223" s="203">
        <f>SUM($H$17:H223)</f>
        <v>235665.68014948291</v>
      </c>
      <c r="J223" s="203">
        <f>IFERROR(IF(LoanIsNotPaid*LoanIsGood,EndingBalance,0), 0)</f>
        <v>182589.86366312136</v>
      </c>
    </row>
    <row r="224" spans="1:10" ht="15" customHeight="1" x14ac:dyDescent="0.15">
      <c r="A224" s="175"/>
      <c r="B224" s="201">
        <f>IFERROR(IF(LoanIsNotPaid*LoanIsGood,PaymentNumber,""), "")</f>
        <v>208</v>
      </c>
      <c r="C224" s="202">
        <f>IFERROR(IF(LoanIsNotPaid*LoanIsGood,PaymentDate,LoanStartDate), LoanStartDate)</f>
        <v>51987</v>
      </c>
      <c r="D224" s="203">
        <f>IFERROR(IF(LoanIsNotPaid*LoanIsGood,LoanValue,""), "")</f>
        <v>182589.86366312136</v>
      </c>
      <c r="E224" s="203">
        <f>IFERROR(IF(LoanIsNotPaid*LoanIsGood,MonthlyPayment,0), 0)</f>
        <v>5691.1875192575681</v>
      </c>
      <c r="F224" s="203">
        <f>IFERROR(IF(LoanIsNotPaid*LoanIsGood,Principal,0), 0)</f>
        <v>5386.8710798189568</v>
      </c>
      <c r="G224" s="203">
        <f>SUM($F$17:F224)</f>
        <v>947797.00741665217</v>
      </c>
      <c r="H224" s="203">
        <f>IFERROR(IF(LoanIsNotPaid*LoanIsGood,InterestAmt,0), 0)</f>
        <v>304.31643943861093</v>
      </c>
      <c r="I224" s="203">
        <f>SUM($H$17:H224)</f>
        <v>235969.99658892152</v>
      </c>
      <c r="J224" s="203">
        <f>IFERROR(IF(LoanIsNotPaid*LoanIsGood,EndingBalance,0), 0)</f>
        <v>177202.99258330115</v>
      </c>
    </row>
    <row r="225" spans="1:10" ht="15" customHeight="1" x14ac:dyDescent="0.15">
      <c r="A225" s="175"/>
      <c r="B225" s="201">
        <f>IFERROR(IF(LoanIsNotPaid*LoanIsGood,PaymentNumber,""), "")</f>
        <v>209</v>
      </c>
      <c r="C225" s="202">
        <f>IFERROR(IF(LoanIsNotPaid*LoanIsGood,PaymentDate,LoanStartDate), LoanStartDate)</f>
        <v>52018</v>
      </c>
      <c r="D225" s="203">
        <f>IFERROR(IF(LoanIsNotPaid*LoanIsGood,LoanValue,""), "")</f>
        <v>177202.99258330115</v>
      </c>
      <c r="E225" s="203">
        <f>IFERROR(IF(LoanIsNotPaid*LoanIsGood,MonthlyPayment,0), 0)</f>
        <v>5691.1875192575681</v>
      </c>
      <c r="F225" s="203">
        <f>IFERROR(IF(LoanIsNotPaid*LoanIsGood,Principal,0), 0)</f>
        <v>5395.849198285322</v>
      </c>
      <c r="G225" s="203">
        <f>SUM($F$17:F225)</f>
        <v>953192.85661493754</v>
      </c>
      <c r="H225" s="203">
        <f>IFERROR(IF(LoanIsNotPaid*LoanIsGood,InterestAmt,0), 0)</f>
        <v>295.33832097224598</v>
      </c>
      <c r="I225" s="203">
        <f>SUM($H$17:H225)</f>
        <v>236265.33490989378</v>
      </c>
      <c r="J225" s="203">
        <f>IFERROR(IF(LoanIsNotPaid*LoanIsGood,EndingBalance,0), 0)</f>
        <v>171807.14338501589</v>
      </c>
    </row>
    <row r="226" spans="1:10" ht="15" customHeight="1" x14ac:dyDescent="0.15">
      <c r="A226" s="175"/>
      <c r="B226" s="201">
        <f>IFERROR(IF(LoanIsNotPaid*LoanIsGood,PaymentNumber,""), "")</f>
        <v>210</v>
      </c>
      <c r="C226" s="202">
        <f>IFERROR(IF(LoanIsNotPaid*LoanIsGood,PaymentDate,LoanStartDate), LoanStartDate)</f>
        <v>52048</v>
      </c>
      <c r="D226" s="203">
        <f>IFERROR(IF(LoanIsNotPaid*LoanIsGood,LoanValue,""), "")</f>
        <v>171807.14338501589</v>
      </c>
      <c r="E226" s="203">
        <f>IFERROR(IF(LoanIsNotPaid*LoanIsGood,MonthlyPayment,0), 0)</f>
        <v>5691.1875192575681</v>
      </c>
      <c r="F226" s="203">
        <f>IFERROR(IF(LoanIsNotPaid*LoanIsGood,Principal,0), 0)</f>
        <v>5404.8422802824643</v>
      </c>
      <c r="G226" s="203">
        <f>SUM($F$17:F226)</f>
        <v>958597.69889521995</v>
      </c>
      <c r="H226" s="203">
        <f>IFERROR(IF(LoanIsNotPaid*LoanIsGood,InterestAmt,0), 0)</f>
        <v>286.34523897510371</v>
      </c>
      <c r="I226" s="203">
        <f>SUM($H$17:H226)</f>
        <v>236551.68014886888</v>
      </c>
      <c r="J226" s="203">
        <f>IFERROR(IF(LoanIsNotPaid*LoanIsGood,EndingBalance,0), 0)</f>
        <v>166402.30110473372</v>
      </c>
    </row>
    <row r="227" spans="1:10" ht="15" customHeight="1" x14ac:dyDescent="0.15">
      <c r="A227" s="175"/>
      <c r="B227" s="201">
        <f>IFERROR(IF(LoanIsNotPaid*LoanIsGood,PaymentNumber,""), "")</f>
        <v>211</v>
      </c>
      <c r="C227" s="202">
        <f>IFERROR(IF(LoanIsNotPaid*LoanIsGood,PaymentDate,LoanStartDate), LoanStartDate)</f>
        <v>52079</v>
      </c>
      <c r="D227" s="203">
        <f>IFERROR(IF(LoanIsNotPaid*LoanIsGood,LoanValue,""), "")</f>
        <v>166402.30110473372</v>
      </c>
      <c r="E227" s="203">
        <f>IFERROR(IF(LoanIsNotPaid*LoanIsGood,MonthlyPayment,0), 0)</f>
        <v>5691.1875192575681</v>
      </c>
      <c r="F227" s="203">
        <f>IFERROR(IF(LoanIsNotPaid*LoanIsGood,Principal,0), 0)</f>
        <v>5413.8503507496016</v>
      </c>
      <c r="G227" s="203">
        <f>SUM($F$17:F227)</f>
        <v>964011.54924596951</v>
      </c>
      <c r="H227" s="203">
        <f>IFERROR(IF(LoanIsNotPaid*LoanIsGood,InterestAmt,0), 0)</f>
        <v>277.3371685079664</v>
      </c>
      <c r="I227" s="203">
        <f>SUM($H$17:H227)</f>
        <v>236829.01731737686</v>
      </c>
      <c r="J227" s="203">
        <f>IFERROR(IF(LoanIsNotPaid*LoanIsGood,EndingBalance,0), 0)</f>
        <v>160988.45075398334</v>
      </c>
    </row>
    <row r="228" spans="1:10" ht="15" customHeight="1" x14ac:dyDescent="0.15">
      <c r="A228" s="175"/>
      <c r="B228" s="201">
        <f>IFERROR(IF(LoanIsNotPaid*LoanIsGood,PaymentNumber,""), "")</f>
        <v>212</v>
      </c>
      <c r="C228" s="202">
        <f>IFERROR(IF(LoanIsNotPaid*LoanIsGood,PaymentDate,LoanStartDate), LoanStartDate)</f>
        <v>52110</v>
      </c>
      <c r="D228" s="203">
        <f>IFERROR(IF(LoanIsNotPaid*LoanIsGood,LoanValue,""), "")</f>
        <v>160988.45075398334</v>
      </c>
      <c r="E228" s="203">
        <f>IFERROR(IF(LoanIsNotPaid*LoanIsGood,MonthlyPayment,0), 0)</f>
        <v>5691.1875192575681</v>
      </c>
      <c r="F228" s="203">
        <f>IFERROR(IF(LoanIsNotPaid*LoanIsGood,Principal,0), 0)</f>
        <v>5422.8734346675174</v>
      </c>
      <c r="G228" s="203">
        <f>SUM($F$17:F228)</f>
        <v>969434.42268063698</v>
      </c>
      <c r="H228" s="203">
        <f>IFERROR(IF(LoanIsNotPaid*LoanIsGood,InterestAmt,0), 0)</f>
        <v>268.3140845900503</v>
      </c>
      <c r="I228" s="203">
        <f>SUM($H$17:H228)</f>
        <v>237097.33140196692</v>
      </c>
      <c r="J228" s="203">
        <f>IFERROR(IF(LoanIsNotPaid*LoanIsGood,EndingBalance,0), 0)</f>
        <v>155565.57731931517</v>
      </c>
    </row>
    <row r="229" spans="1:10" ht="15" customHeight="1" x14ac:dyDescent="0.15">
      <c r="A229" s="175"/>
      <c r="B229" s="201">
        <f>IFERROR(IF(LoanIsNotPaid*LoanIsGood,PaymentNumber,""), "")</f>
        <v>213</v>
      </c>
      <c r="C229" s="202">
        <f>IFERROR(IF(LoanIsNotPaid*LoanIsGood,PaymentDate,LoanStartDate), LoanStartDate)</f>
        <v>52140</v>
      </c>
      <c r="D229" s="203">
        <f>IFERROR(IF(LoanIsNotPaid*LoanIsGood,LoanValue,""), "")</f>
        <v>155565.57731931517</v>
      </c>
      <c r="E229" s="203">
        <f>IFERROR(IF(LoanIsNotPaid*LoanIsGood,MonthlyPayment,0), 0)</f>
        <v>5691.1875192575681</v>
      </c>
      <c r="F229" s="203">
        <f>IFERROR(IF(LoanIsNotPaid*LoanIsGood,Principal,0), 0)</f>
        <v>5431.91155705863</v>
      </c>
      <c r="G229" s="203">
        <f>SUM($F$17:F229)</f>
        <v>974866.33423769567</v>
      </c>
      <c r="H229" s="203">
        <f>IFERROR(IF(LoanIsNotPaid*LoanIsGood,InterestAmt,0), 0)</f>
        <v>259.27596219893786</v>
      </c>
      <c r="I229" s="203">
        <f>SUM($H$17:H229)</f>
        <v>237356.60736416586</v>
      </c>
      <c r="J229" s="203">
        <f>IFERROR(IF(LoanIsNotPaid*LoanIsGood,EndingBalance,0), 0)</f>
        <v>150133.66576225567</v>
      </c>
    </row>
    <row r="230" spans="1:10" ht="15" customHeight="1" x14ac:dyDescent="0.15">
      <c r="A230" s="175"/>
      <c r="B230" s="201">
        <f>IFERROR(IF(LoanIsNotPaid*LoanIsGood,PaymentNumber,""), "")</f>
        <v>214</v>
      </c>
      <c r="C230" s="202">
        <f>IFERROR(IF(LoanIsNotPaid*LoanIsGood,PaymentDate,LoanStartDate), LoanStartDate)</f>
        <v>52171</v>
      </c>
      <c r="D230" s="203">
        <f>IFERROR(IF(LoanIsNotPaid*LoanIsGood,LoanValue,""), "")</f>
        <v>150133.66576225567</v>
      </c>
      <c r="E230" s="203">
        <f>IFERROR(IF(LoanIsNotPaid*LoanIsGood,MonthlyPayment,0), 0)</f>
        <v>5691.1875192575681</v>
      </c>
      <c r="F230" s="203">
        <f>IFERROR(IF(LoanIsNotPaid*LoanIsGood,Principal,0), 0)</f>
        <v>5440.964742987062</v>
      </c>
      <c r="G230" s="203">
        <f>SUM($F$17:F230)</f>
        <v>980307.29898068274</v>
      </c>
      <c r="H230" s="203">
        <f>IFERROR(IF(LoanIsNotPaid*LoanIsGood,InterestAmt,0), 0)</f>
        <v>250.22277627050678</v>
      </c>
      <c r="I230" s="203">
        <f>SUM($H$17:H230)</f>
        <v>237606.83014043636</v>
      </c>
      <c r="J230" s="203">
        <f>IFERROR(IF(LoanIsNotPaid*LoanIsGood,EndingBalance,0), 0)</f>
        <v>144692.70101926941</v>
      </c>
    </row>
    <row r="231" spans="1:10" ht="15" customHeight="1" x14ac:dyDescent="0.15">
      <c r="A231" s="175"/>
      <c r="B231" s="201">
        <f>IFERROR(IF(LoanIsNotPaid*LoanIsGood,PaymentNumber,""), "")</f>
        <v>215</v>
      </c>
      <c r="C231" s="202">
        <f>IFERROR(IF(LoanIsNotPaid*LoanIsGood,PaymentDate,LoanStartDate), LoanStartDate)</f>
        <v>52201</v>
      </c>
      <c r="D231" s="203">
        <f>IFERROR(IF(LoanIsNotPaid*LoanIsGood,LoanValue,""), "")</f>
        <v>144692.70101926941</v>
      </c>
      <c r="E231" s="203">
        <f>IFERROR(IF(LoanIsNotPaid*LoanIsGood,MonthlyPayment,0), 0)</f>
        <v>5691.1875192575681</v>
      </c>
      <c r="F231" s="203">
        <f>IFERROR(IF(LoanIsNotPaid*LoanIsGood,Principal,0), 0)</f>
        <v>5450.0330175587069</v>
      </c>
      <c r="G231" s="203">
        <f>SUM($F$17:F231)</f>
        <v>985757.33199824148</v>
      </c>
      <c r="H231" s="203">
        <f>IFERROR(IF(LoanIsNotPaid*LoanIsGood,InterestAmt,0), 0)</f>
        <v>241.15450169886168</v>
      </c>
      <c r="I231" s="203">
        <f>SUM($H$17:H231)</f>
        <v>237847.98464213521</v>
      </c>
      <c r="J231" s="203">
        <f>IFERROR(IF(LoanIsNotPaid*LoanIsGood,EndingBalance,0), 0)</f>
        <v>139242.66800170974</v>
      </c>
    </row>
    <row r="232" spans="1:10" ht="15" customHeight="1" x14ac:dyDescent="0.15">
      <c r="A232" s="175"/>
      <c r="B232" s="201">
        <f>IFERROR(IF(LoanIsNotPaid*LoanIsGood,PaymentNumber,""), "")</f>
        <v>216</v>
      </c>
      <c r="C232" s="202">
        <f>IFERROR(IF(LoanIsNotPaid*LoanIsGood,PaymentDate,LoanStartDate), LoanStartDate)</f>
        <v>52232</v>
      </c>
      <c r="D232" s="203">
        <f>IFERROR(IF(LoanIsNotPaid*LoanIsGood,LoanValue,""), "")</f>
        <v>139242.66800170974</v>
      </c>
      <c r="E232" s="203">
        <f>IFERROR(IF(LoanIsNotPaid*LoanIsGood,MonthlyPayment,0), 0)</f>
        <v>5691.1875192575681</v>
      </c>
      <c r="F232" s="203">
        <f>IFERROR(IF(LoanIsNotPaid*LoanIsGood,Principal,0), 0)</f>
        <v>5459.1164059213042</v>
      </c>
      <c r="G232" s="203">
        <f>SUM($F$17:F232)</f>
        <v>991216.44840416277</v>
      </c>
      <c r="H232" s="203">
        <f>IFERROR(IF(LoanIsNotPaid*LoanIsGood,InterestAmt,0), 0)</f>
        <v>232.07111333626378</v>
      </c>
      <c r="I232" s="203">
        <f>SUM($H$17:H232)</f>
        <v>238080.05575547146</v>
      </c>
      <c r="J232" s="203">
        <f>IFERROR(IF(LoanIsNotPaid*LoanIsGood,EndingBalance,0), 0)</f>
        <v>133783.55159578752</v>
      </c>
    </row>
    <row r="233" spans="1:10" ht="15" customHeight="1" x14ac:dyDescent="0.15">
      <c r="A233" s="175"/>
      <c r="B233" s="201">
        <f>IFERROR(IF(LoanIsNotPaid*LoanIsGood,PaymentNumber,""), "")</f>
        <v>217</v>
      </c>
      <c r="C233" s="202">
        <f>IFERROR(IF(LoanIsNotPaid*LoanIsGood,PaymentDate,LoanStartDate), LoanStartDate)</f>
        <v>52263</v>
      </c>
      <c r="D233" s="203">
        <f>IFERROR(IF(LoanIsNotPaid*LoanIsGood,LoanValue,""), "")</f>
        <v>133783.55159578752</v>
      </c>
      <c r="E233" s="203">
        <f>IFERROR(IF(LoanIsNotPaid*LoanIsGood,MonthlyPayment,0), 0)</f>
        <v>5691.1875192575681</v>
      </c>
      <c r="F233" s="203">
        <f>IFERROR(IF(LoanIsNotPaid*LoanIsGood,Principal,0), 0)</f>
        <v>5468.2149332645067</v>
      </c>
      <c r="G233" s="203">
        <f>SUM($F$17:F233)</f>
        <v>996684.66333742731</v>
      </c>
      <c r="H233" s="203">
        <f>IFERROR(IF(LoanIsNotPaid*LoanIsGood,InterestAmt,0), 0)</f>
        <v>222.97258599306161</v>
      </c>
      <c r="I233" s="203">
        <f>SUM($H$17:H233)</f>
        <v>238303.02834146452</v>
      </c>
      <c r="J233" s="203">
        <f>IFERROR(IF(LoanIsNotPaid*LoanIsGood,EndingBalance,0), 0)</f>
        <v>128315.33666252345</v>
      </c>
    </row>
    <row r="234" spans="1:10" ht="15" customHeight="1" x14ac:dyDescent="0.15">
      <c r="A234" s="175"/>
      <c r="B234" s="201">
        <f>IFERROR(IF(LoanIsNotPaid*LoanIsGood,PaymentNumber,""), "")</f>
        <v>218</v>
      </c>
      <c r="C234" s="202">
        <f>IFERROR(IF(LoanIsNotPaid*LoanIsGood,PaymentDate,LoanStartDate), LoanStartDate)</f>
        <v>52291</v>
      </c>
      <c r="D234" s="203">
        <f>IFERROR(IF(LoanIsNotPaid*LoanIsGood,LoanValue,""), "")</f>
        <v>128315.33666252345</v>
      </c>
      <c r="E234" s="203">
        <f>IFERROR(IF(LoanIsNotPaid*LoanIsGood,MonthlyPayment,0), 0)</f>
        <v>5691.1875192575681</v>
      </c>
      <c r="F234" s="203">
        <f>IFERROR(IF(LoanIsNotPaid*LoanIsGood,Principal,0), 0)</f>
        <v>5477.3286248199474</v>
      </c>
      <c r="G234" s="203">
        <f>SUM($F$17:F234)</f>
        <v>1002161.9919622473</v>
      </c>
      <c r="H234" s="203">
        <f>IFERROR(IF(LoanIsNotPaid*LoanIsGood,InterestAmt,0), 0)</f>
        <v>213.85889443762079</v>
      </c>
      <c r="I234" s="203">
        <f>SUM($H$17:H234)</f>
        <v>238516.88723590213</v>
      </c>
      <c r="J234" s="203">
        <f>IFERROR(IF(LoanIsNotPaid*LoanIsGood,EndingBalance,0), 0)</f>
        <v>122838.00803770381</v>
      </c>
    </row>
    <row r="235" spans="1:10" ht="15" customHeight="1" x14ac:dyDescent="0.15">
      <c r="A235" s="175"/>
      <c r="B235" s="201">
        <f>IFERROR(IF(LoanIsNotPaid*LoanIsGood,PaymentNumber,""), "")</f>
        <v>219</v>
      </c>
      <c r="C235" s="202">
        <f>IFERROR(IF(LoanIsNotPaid*LoanIsGood,PaymentDate,LoanStartDate), LoanStartDate)</f>
        <v>52322</v>
      </c>
      <c r="D235" s="203">
        <f>IFERROR(IF(LoanIsNotPaid*LoanIsGood,LoanValue,""), "")</f>
        <v>122838.00803770381</v>
      </c>
      <c r="E235" s="203">
        <f>IFERROR(IF(LoanIsNotPaid*LoanIsGood,MonthlyPayment,0), 0)</f>
        <v>5691.1875192575681</v>
      </c>
      <c r="F235" s="203">
        <f>IFERROR(IF(LoanIsNotPaid*LoanIsGood,Principal,0), 0)</f>
        <v>5486.4575058613136</v>
      </c>
      <c r="G235" s="203">
        <f>SUM($F$17:F235)</f>
        <v>1007648.4494681086</v>
      </c>
      <c r="H235" s="203">
        <f>IFERROR(IF(LoanIsNotPaid*LoanIsGood,InterestAmt,0), 0)</f>
        <v>204.73001339625415</v>
      </c>
      <c r="I235" s="203">
        <f>SUM($H$17:H235)</f>
        <v>238721.61724929838</v>
      </c>
      <c r="J235" s="203">
        <f>IFERROR(IF(LoanIsNotPaid*LoanIsGood,EndingBalance,0), 0)</f>
        <v>117351.55053184181</v>
      </c>
    </row>
    <row r="236" spans="1:10" ht="15" customHeight="1" x14ac:dyDescent="0.15">
      <c r="A236" s="175"/>
      <c r="B236" s="201">
        <f>IFERROR(IF(LoanIsNotPaid*LoanIsGood,PaymentNumber,""), "")</f>
        <v>220</v>
      </c>
      <c r="C236" s="202">
        <f>IFERROR(IF(LoanIsNotPaid*LoanIsGood,PaymentDate,LoanStartDate), LoanStartDate)</f>
        <v>52352</v>
      </c>
      <c r="D236" s="203">
        <f>IFERROR(IF(LoanIsNotPaid*LoanIsGood,LoanValue,""), "")</f>
        <v>117351.55053184181</v>
      </c>
      <c r="E236" s="203">
        <f>IFERROR(IF(LoanIsNotPaid*LoanIsGood,MonthlyPayment,0), 0)</f>
        <v>5691.1875192575681</v>
      </c>
      <c r="F236" s="203">
        <f>IFERROR(IF(LoanIsNotPaid*LoanIsGood,Principal,0), 0)</f>
        <v>5495.6016017044158</v>
      </c>
      <c r="G236" s="203">
        <f>SUM($F$17:F236)</f>
        <v>1013144.051069813</v>
      </c>
      <c r="H236" s="203">
        <f>IFERROR(IF(LoanIsNotPaid*LoanIsGood,InterestAmt,0), 0)</f>
        <v>195.58591755315203</v>
      </c>
      <c r="I236" s="203">
        <f>SUM($H$17:H236)</f>
        <v>238917.20316685154</v>
      </c>
      <c r="J236" s="203">
        <f>IFERROR(IF(LoanIsNotPaid*LoanIsGood,EndingBalance,0), 0)</f>
        <v>111855.94893013686</v>
      </c>
    </row>
    <row r="237" spans="1:10" ht="15" customHeight="1" x14ac:dyDescent="0.15">
      <c r="A237" s="175"/>
      <c r="B237" s="201">
        <f>IFERROR(IF(LoanIsNotPaid*LoanIsGood,PaymentNumber,""), "")</f>
        <v>221</v>
      </c>
      <c r="C237" s="202">
        <f>IFERROR(IF(LoanIsNotPaid*LoanIsGood,PaymentDate,LoanStartDate), LoanStartDate)</f>
        <v>52383</v>
      </c>
      <c r="D237" s="203">
        <f>IFERROR(IF(LoanIsNotPaid*LoanIsGood,LoanValue,""), "")</f>
        <v>111855.94893013686</v>
      </c>
      <c r="E237" s="203">
        <f>IFERROR(IF(LoanIsNotPaid*LoanIsGood,MonthlyPayment,0), 0)</f>
        <v>5691.1875192575681</v>
      </c>
      <c r="F237" s="203">
        <f>IFERROR(IF(LoanIsNotPaid*LoanIsGood,Principal,0), 0)</f>
        <v>5504.7609377072567</v>
      </c>
      <c r="G237" s="203">
        <f>SUM($F$17:F237)</f>
        <v>1018648.8120075202</v>
      </c>
      <c r="H237" s="203">
        <f>IFERROR(IF(LoanIsNotPaid*LoanIsGood,InterestAmt,0), 0)</f>
        <v>186.42658155031131</v>
      </c>
      <c r="I237" s="203">
        <f>SUM($H$17:H237)</f>
        <v>239103.62974840184</v>
      </c>
      <c r="J237" s="203">
        <f>IFERROR(IF(LoanIsNotPaid*LoanIsGood,EndingBalance,0), 0)</f>
        <v>106351.18799242866</v>
      </c>
    </row>
    <row r="238" spans="1:10" ht="15" customHeight="1" x14ac:dyDescent="0.15">
      <c r="A238" s="175"/>
      <c r="B238" s="201">
        <f>IFERROR(IF(LoanIsNotPaid*LoanIsGood,PaymentNumber,""), "")</f>
        <v>222</v>
      </c>
      <c r="C238" s="202">
        <f>IFERROR(IF(LoanIsNotPaid*LoanIsGood,PaymentDate,LoanStartDate), LoanStartDate)</f>
        <v>52413</v>
      </c>
      <c r="D238" s="203">
        <f>IFERROR(IF(LoanIsNotPaid*LoanIsGood,LoanValue,""), "")</f>
        <v>106351.18799242866</v>
      </c>
      <c r="E238" s="203">
        <f>IFERROR(IF(LoanIsNotPaid*LoanIsGood,MonthlyPayment,0), 0)</f>
        <v>5691.1875192575681</v>
      </c>
      <c r="F238" s="203">
        <f>IFERROR(IF(LoanIsNotPaid*LoanIsGood,Principal,0), 0)</f>
        <v>5513.9355392701018</v>
      </c>
      <c r="G238" s="203">
        <f>SUM($F$17:F238)</f>
        <v>1024162.7475467903</v>
      </c>
      <c r="H238" s="203">
        <f>IFERROR(IF(LoanIsNotPaid*LoanIsGood,InterestAmt,0), 0)</f>
        <v>177.25197998746589</v>
      </c>
      <c r="I238" s="203">
        <f>SUM($H$17:H238)</f>
        <v>239280.8817283893</v>
      </c>
      <c r="J238" s="203">
        <f>IFERROR(IF(LoanIsNotPaid*LoanIsGood,EndingBalance,0), 0)</f>
        <v>100837.25245315931</v>
      </c>
    </row>
    <row r="239" spans="1:10" ht="15" customHeight="1" x14ac:dyDescent="0.15">
      <c r="A239" s="175"/>
      <c r="B239" s="201">
        <f>IFERROR(IF(LoanIsNotPaid*LoanIsGood,PaymentNumber,""), "")</f>
        <v>223</v>
      </c>
      <c r="C239" s="202">
        <f>IFERROR(IF(LoanIsNotPaid*LoanIsGood,PaymentDate,LoanStartDate), LoanStartDate)</f>
        <v>52444</v>
      </c>
      <c r="D239" s="203">
        <f>IFERROR(IF(LoanIsNotPaid*LoanIsGood,LoanValue,""), "")</f>
        <v>100837.25245315931</v>
      </c>
      <c r="E239" s="203">
        <f>IFERROR(IF(LoanIsNotPaid*LoanIsGood,MonthlyPayment,0), 0)</f>
        <v>5691.1875192575681</v>
      </c>
      <c r="F239" s="203">
        <f>IFERROR(IF(LoanIsNotPaid*LoanIsGood,Principal,0), 0)</f>
        <v>5523.1254318355523</v>
      </c>
      <c r="G239" s="203">
        <f>SUM($F$17:F239)</f>
        <v>1029685.8729786258</v>
      </c>
      <c r="H239" s="203">
        <f>IFERROR(IF(LoanIsNotPaid*LoanIsGood,InterestAmt,0), 0)</f>
        <v>168.06208742201571</v>
      </c>
      <c r="I239" s="203">
        <f>SUM($H$17:H239)</f>
        <v>239448.9438158113</v>
      </c>
      <c r="J239" s="203">
        <f>IFERROR(IF(LoanIsNotPaid*LoanIsGood,EndingBalance,0), 0)</f>
        <v>95314.127021323191</v>
      </c>
    </row>
    <row r="240" spans="1:10" ht="15" customHeight="1" x14ac:dyDescent="0.15">
      <c r="A240" s="175"/>
      <c r="B240" s="201">
        <f>IFERROR(IF(LoanIsNotPaid*LoanIsGood,PaymentNumber,""), "")</f>
        <v>224</v>
      </c>
      <c r="C240" s="202">
        <f>IFERROR(IF(LoanIsNotPaid*LoanIsGood,PaymentDate,LoanStartDate), LoanStartDate)</f>
        <v>52475</v>
      </c>
      <c r="D240" s="203">
        <f>IFERROR(IF(LoanIsNotPaid*LoanIsGood,LoanValue,""), "")</f>
        <v>95314.127021323191</v>
      </c>
      <c r="E240" s="203">
        <f>IFERROR(IF(LoanIsNotPaid*LoanIsGood,MonthlyPayment,0), 0)</f>
        <v>5691.1875192575681</v>
      </c>
      <c r="F240" s="203">
        <f>IFERROR(IF(LoanIsNotPaid*LoanIsGood,Principal,0), 0)</f>
        <v>5532.3306408886119</v>
      </c>
      <c r="G240" s="203">
        <f>SUM($F$17:F240)</f>
        <v>1035218.2036195145</v>
      </c>
      <c r="H240" s="203">
        <f>IFERROR(IF(LoanIsNotPaid*LoanIsGood,InterestAmt,0), 0)</f>
        <v>158.85687836895644</v>
      </c>
      <c r="I240" s="203">
        <f>SUM($H$17:H240)</f>
        <v>239607.80069418027</v>
      </c>
      <c r="J240" s="203">
        <f>IFERROR(IF(LoanIsNotPaid*LoanIsGood,EndingBalance,0), 0)</f>
        <v>89781.796380433487</v>
      </c>
    </row>
    <row r="241" spans="1:10" ht="15" customHeight="1" x14ac:dyDescent="0.15">
      <c r="A241" s="175"/>
      <c r="B241" s="201">
        <f>IFERROR(IF(LoanIsNotPaid*LoanIsGood,PaymentNumber,""), "")</f>
        <v>225</v>
      </c>
      <c r="C241" s="202">
        <f>IFERROR(IF(LoanIsNotPaid*LoanIsGood,PaymentDate,LoanStartDate), LoanStartDate)</f>
        <v>52505</v>
      </c>
      <c r="D241" s="203">
        <f>IFERROR(IF(LoanIsNotPaid*LoanIsGood,LoanValue,""), "")</f>
        <v>89781.796380433487</v>
      </c>
      <c r="E241" s="203">
        <f>IFERROR(IF(LoanIsNotPaid*LoanIsGood,MonthlyPayment,0), 0)</f>
        <v>5691.1875192575681</v>
      </c>
      <c r="F241" s="203">
        <f>IFERROR(IF(LoanIsNotPaid*LoanIsGood,Principal,0), 0)</f>
        <v>5541.5511919567589</v>
      </c>
      <c r="G241" s="203">
        <f>SUM($F$17:F241)</f>
        <v>1040759.7548114712</v>
      </c>
      <c r="H241" s="203">
        <f>IFERROR(IF(LoanIsNotPaid*LoanIsGood,InterestAmt,0), 0)</f>
        <v>149.63632730080874</v>
      </c>
      <c r="I241" s="203">
        <f>SUM($H$17:H241)</f>
        <v>239757.43702148108</v>
      </c>
      <c r="J241" s="203">
        <f>IFERROR(IF(LoanIsNotPaid*LoanIsGood,EndingBalance,0), 0)</f>
        <v>84240.245188476518</v>
      </c>
    </row>
    <row r="242" spans="1:10" ht="15" customHeight="1" x14ac:dyDescent="0.15">
      <c r="A242" s="175"/>
      <c r="B242" s="201">
        <f>IFERROR(IF(LoanIsNotPaid*LoanIsGood,PaymentNumber,""), "")</f>
        <v>226</v>
      </c>
      <c r="C242" s="202">
        <f>IFERROR(IF(LoanIsNotPaid*LoanIsGood,PaymentDate,LoanStartDate), LoanStartDate)</f>
        <v>52536</v>
      </c>
      <c r="D242" s="203">
        <f>IFERROR(IF(LoanIsNotPaid*LoanIsGood,LoanValue,""), "")</f>
        <v>84240.245188476518</v>
      </c>
      <c r="E242" s="203">
        <f>IFERROR(IF(LoanIsNotPaid*LoanIsGood,MonthlyPayment,0), 0)</f>
        <v>5691.1875192575681</v>
      </c>
      <c r="F242" s="203">
        <f>IFERROR(IF(LoanIsNotPaid*LoanIsGood,Principal,0), 0)</f>
        <v>5550.787110610021</v>
      </c>
      <c r="G242" s="203">
        <f>SUM($F$17:F242)</f>
        <v>1046310.5419220813</v>
      </c>
      <c r="H242" s="203">
        <f>IFERROR(IF(LoanIsNotPaid*LoanIsGood,InterestAmt,0), 0)</f>
        <v>140.40040864754749</v>
      </c>
      <c r="I242" s="203">
        <f>SUM($H$17:H242)</f>
        <v>239897.83743012862</v>
      </c>
      <c r="J242" s="203">
        <f>IFERROR(IF(LoanIsNotPaid*LoanIsGood,EndingBalance,0), 0)</f>
        <v>78689.458077866584</v>
      </c>
    </row>
    <row r="243" spans="1:10" ht="15" customHeight="1" x14ac:dyDescent="0.15">
      <c r="A243" s="175"/>
      <c r="B243" s="201">
        <f>IFERROR(IF(LoanIsNotPaid*LoanIsGood,PaymentNumber,""), "")</f>
        <v>227</v>
      </c>
      <c r="C243" s="202">
        <f>IFERROR(IF(LoanIsNotPaid*LoanIsGood,PaymentDate,LoanStartDate), LoanStartDate)</f>
        <v>52566</v>
      </c>
      <c r="D243" s="203">
        <f>IFERROR(IF(LoanIsNotPaid*LoanIsGood,LoanValue,""), "")</f>
        <v>78689.458077866584</v>
      </c>
      <c r="E243" s="203">
        <f>IFERROR(IF(LoanIsNotPaid*LoanIsGood,MonthlyPayment,0), 0)</f>
        <v>5691.1875192575681</v>
      </c>
      <c r="F243" s="203">
        <f>IFERROR(IF(LoanIsNotPaid*LoanIsGood,Principal,0), 0)</f>
        <v>5560.038422461037</v>
      </c>
      <c r="G243" s="203">
        <f>SUM($F$17:F243)</f>
        <v>1051870.5803445424</v>
      </c>
      <c r="H243" s="203">
        <f>IFERROR(IF(LoanIsNotPaid*LoanIsGood,InterestAmt,0), 0)</f>
        <v>131.14909679653081</v>
      </c>
      <c r="I243" s="203">
        <f>SUM($H$17:H243)</f>
        <v>240028.98652692515</v>
      </c>
      <c r="J243" s="203">
        <f>IFERROR(IF(LoanIsNotPaid*LoanIsGood,EndingBalance,0), 0)</f>
        <v>73129.419655404985</v>
      </c>
    </row>
    <row r="244" spans="1:10" ht="15" customHeight="1" x14ac:dyDescent="0.15">
      <c r="A244" s="175"/>
      <c r="B244" s="201">
        <f>IFERROR(IF(LoanIsNotPaid*LoanIsGood,PaymentNumber,""), "")</f>
        <v>228</v>
      </c>
      <c r="C244" s="202">
        <f>IFERROR(IF(LoanIsNotPaid*LoanIsGood,PaymentDate,LoanStartDate), LoanStartDate)</f>
        <v>52597</v>
      </c>
      <c r="D244" s="203">
        <f>IFERROR(IF(LoanIsNotPaid*LoanIsGood,LoanValue,""), "")</f>
        <v>73129.419655404985</v>
      </c>
      <c r="E244" s="203">
        <f>IFERROR(IF(LoanIsNotPaid*LoanIsGood,MonthlyPayment,0), 0)</f>
        <v>5691.1875192575681</v>
      </c>
      <c r="F244" s="203">
        <f>IFERROR(IF(LoanIsNotPaid*LoanIsGood,Principal,0), 0)</f>
        <v>5569.305153165139</v>
      </c>
      <c r="G244" s="203">
        <f>SUM($F$17:F244)</f>
        <v>1057439.8854977076</v>
      </c>
      <c r="H244" s="203">
        <f>IFERROR(IF(LoanIsNotPaid*LoanIsGood,InterestAmt,0), 0)</f>
        <v>121.88236609242908</v>
      </c>
      <c r="I244" s="203">
        <f>SUM($H$17:H244)</f>
        <v>240150.86889301758</v>
      </c>
      <c r="J244" s="203">
        <f>IFERROR(IF(LoanIsNotPaid*LoanIsGood,EndingBalance,0), 0)</f>
        <v>67560.114502239972</v>
      </c>
    </row>
    <row r="245" spans="1:10" ht="15" customHeight="1" x14ac:dyDescent="0.15">
      <c r="A245" s="175"/>
      <c r="B245" s="201">
        <f>IFERROR(IF(LoanIsNotPaid*LoanIsGood,PaymentNumber,""), "")</f>
        <v>229</v>
      </c>
      <c r="C245" s="202">
        <f>IFERROR(IF(LoanIsNotPaid*LoanIsGood,PaymentDate,LoanStartDate), LoanStartDate)</f>
        <v>52628</v>
      </c>
      <c r="D245" s="203">
        <f>IFERROR(IF(LoanIsNotPaid*LoanIsGood,LoanValue,""), "")</f>
        <v>67560.114502239972</v>
      </c>
      <c r="E245" s="203">
        <f>IFERROR(IF(LoanIsNotPaid*LoanIsGood,MonthlyPayment,0), 0)</f>
        <v>5691.1875192575681</v>
      </c>
      <c r="F245" s="203">
        <f>IFERROR(IF(LoanIsNotPaid*LoanIsGood,Principal,0), 0)</f>
        <v>5578.5873284204135</v>
      </c>
      <c r="G245" s="203">
        <f>SUM($F$17:F245)</f>
        <v>1063018.4728261281</v>
      </c>
      <c r="H245" s="203">
        <f>IFERROR(IF(LoanIsNotPaid*LoanIsGood,InterestAmt,0), 0)</f>
        <v>112.60019083715385</v>
      </c>
      <c r="I245" s="203">
        <f>SUM($H$17:H245)</f>
        <v>240263.46908385472</v>
      </c>
      <c r="J245" s="203">
        <f>IFERROR(IF(LoanIsNotPaid*LoanIsGood,EndingBalance,0), 0)</f>
        <v>61981.527173819253</v>
      </c>
    </row>
    <row r="246" spans="1:10" ht="15" customHeight="1" x14ac:dyDescent="0.15">
      <c r="A246" s="175"/>
      <c r="B246" s="201">
        <f>IFERROR(IF(LoanIsNotPaid*LoanIsGood,PaymentNumber,""), "")</f>
        <v>230</v>
      </c>
      <c r="C246" s="202">
        <f>IFERROR(IF(LoanIsNotPaid*LoanIsGood,PaymentDate,LoanStartDate), LoanStartDate)</f>
        <v>52657</v>
      </c>
      <c r="D246" s="203">
        <f>IFERROR(IF(LoanIsNotPaid*LoanIsGood,LoanValue,""), "")</f>
        <v>61981.527173819253</v>
      </c>
      <c r="E246" s="203">
        <f>IFERROR(IF(LoanIsNotPaid*LoanIsGood,MonthlyPayment,0), 0)</f>
        <v>5691.1875192575681</v>
      </c>
      <c r="F246" s="203">
        <f>IFERROR(IF(LoanIsNotPaid*LoanIsGood,Principal,0), 0)</f>
        <v>5587.8849739677808</v>
      </c>
      <c r="G246" s="203">
        <f>SUM($F$17:F246)</f>
        <v>1068606.3578000958</v>
      </c>
      <c r="H246" s="203">
        <f>IFERROR(IF(LoanIsNotPaid*LoanIsGood,InterestAmt,0), 0)</f>
        <v>103.30254528978647</v>
      </c>
      <c r="I246" s="203">
        <f>SUM($H$17:H246)</f>
        <v>240366.77162914452</v>
      </c>
      <c r="J246" s="203">
        <f>IFERROR(IF(LoanIsNotPaid*LoanIsGood,EndingBalance,0), 0)</f>
        <v>56393.642199852038</v>
      </c>
    </row>
    <row r="247" spans="1:10" ht="15" customHeight="1" x14ac:dyDescent="0.15">
      <c r="A247" s="175"/>
      <c r="B247" s="201">
        <f>IFERROR(IF(LoanIsNotPaid*LoanIsGood,PaymentNumber,""), "")</f>
        <v>231</v>
      </c>
      <c r="C247" s="202">
        <f>IFERROR(IF(LoanIsNotPaid*LoanIsGood,PaymentDate,LoanStartDate), LoanStartDate)</f>
        <v>52688</v>
      </c>
      <c r="D247" s="203">
        <f>IFERROR(IF(LoanIsNotPaid*LoanIsGood,LoanValue,""), "")</f>
        <v>56393.642199852038</v>
      </c>
      <c r="E247" s="203">
        <f>IFERROR(IF(LoanIsNotPaid*LoanIsGood,MonthlyPayment,0), 0)</f>
        <v>5691.1875192575681</v>
      </c>
      <c r="F247" s="203">
        <f>IFERROR(IF(LoanIsNotPaid*LoanIsGood,Principal,0), 0)</f>
        <v>5597.1981155910607</v>
      </c>
      <c r="G247" s="203">
        <f>SUM($F$17:F247)</f>
        <v>1074203.5559156868</v>
      </c>
      <c r="H247" s="203">
        <f>IFERROR(IF(LoanIsNotPaid*LoanIsGood,InterestAmt,0), 0)</f>
        <v>93.989403666506831</v>
      </c>
      <c r="I247" s="203">
        <f>SUM($H$17:H247)</f>
        <v>240460.76103281105</v>
      </c>
      <c r="J247" s="203">
        <f>IFERROR(IF(LoanIsNotPaid*LoanIsGood,EndingBalance,0), 0)</f>
        <v>50796.444084259449</v>
      </c>
    </row>
    <row r="248" spans="1:10" ht="15" customHeight="1" x14ac:dyDescent="0.15">
      <c r="A248" s="175"/>
      <c r="B248" s="201">
        <f>IFERROR(IF(LoanIsNotPaid*LoanIsGood,PaymentNumber,""), "")</f>
        <v>232</v>
      </c>
      <c r="C248" s="202">
        <f>IFERROR(IF(LoanIsNotPaid*LoanIsGood,PaymentDate,LoanStartDate), LoanStartDate)</f>
        <v>52718</v>
      </c>
      <c r="D248" s="203">
        <f>IFERROR(IF(LoanIsNotPaid*LoanIsGood,LoanValue,""), "")</f>
        <v>50796.444084259449</v>
      </c>
      <c r="E248" s="203">
        <f>IFERROR(IF(LoanIsNotPaid*LoanIsGood,MonthlyPayment,0), 0)</f>
        <v>5691.1875192575681</v>
      </c>
      <c r="F248" s="203">
        <f>IFERROR(IF(LoanIsNotPaid*LoanIsGood,Principal,0), 0)</f>
        <v>5606.5267791170463</v>
      </c>
      <c r="G248" s="203">
        <f>SUM($F$17:F248)</f>
        <v>1079810.0826948038</v>
      </c>
      <c r="H248" s="203">
        <f>IFERROR(IF(LoanIsNotPaid*LoanIsGood,InterestAmt,0), 0)</f>
        <v>84.660740140521739</v>
      </c>
      <c r="I248" s="203">
        <f>SUM($H$17:H248)</f>
        <v>240545.42177295158</v>
      </c>
      <c r="J248" s="203">
        <f>IFERROR(IF(LoanIsNotPaid*LoanIsGood,EndingBalance,0), 0)</f>
        <v>45189.917305141687</v>
      </c>
    </row>
    <row r="249" spans="1:10" ht="15" customHeight="1" x14ac:dyDescent="0.15">
      <c r="A249" s="175"/>
      <c r="B249" s="201">
        <f>IFERROR(IF(LoanIsNotPaid*LoanIsGood,PaymentNumber,""), "")</f>
        <v>233</v>
      </c>
      <c r="C249" s="202">
        <f>IFERROR(IF(LoanIsNotPaid*LoanIsGood,PaymentDate,LoanStartDate), LoanStartDate)</f>
        <v>52749</v>
      </c>
      <c r="D249" s="203">
        <f>IFERROR(IF(LoanIsNotPaid*LoanIsGood,LoanValue,""), "")</f>
        <v>45189.917305141687</v>
      </c>
      <c r="E249" s="203">
        <f>IFERROR(IF(LoanIsNotPaid*LoanIsGood,MonthlyPayment,0), 0)</f>
        <v>5691.1875192575681</v>
      </c>
      <c r="F249" s="203">
        <f>IFERROR(IF(LoanIsNotPaid*LoanIsGood,Principal,0), 0)</f>
        <v>5615.8709904155749</v>
      </c>
      <c r="G249" s="203">
        <f>SUM($F$17:F249)</f>
        <v>1085425.9536852194</v>
      </c>
      <c r="H249" s="203">
        <f>IFERROR(IF(LoanIsNotPaid*LoanIsGood,InterestAmt,0), 0)</f>
        <v>75.316528841993332</v>
      </c>
      <c r="I249" s="203">
        <f>SUM($H$17:H249)</f>
        <v>240620.73830179358</v>
      </c>
      <c r="J249" s="203">
        <f>IFERROR(IF(LoanIsNotPaid*LoanIsGood,EndingBalance,0), 0)</f>
        <v>39574.046314727049</v>
      </c>
    </row>
    <row r="250" spans="1:10" ht="15" customHeight="1" x14ac:dyDescent="0.15">
      <c r="A250" s="175"/>
      <c r="B250" s="201">
        <f>IFERROR(IF(LoanIsNotPaid*LoanIsGood,PaymentNumber,""), "")</f>
        <v>234</v>
      </c>
      <c r="C250" s="202">
        <f>IFERROR(IF(LoanIsNotPaid*LoanIsGood,PaymentDate,LoanStartDate), LoanStartDate)</f>
        <v>52779</v>
      </c>
      <c r="D250" s="203">
        <f>IFERROR(IF(LoanIsNotPaid*LoanIsGood,LoanValue,""), "")</f>
        <v>39574.046314727049</v>
      </c>
      <c r="E250" s="203">
        <f>IFERROR(IF(LoanIsNotPaid*LoanIsGood,MonthlyPayment,0), 0)</f>
        <v>5691.1875192575681</v>
      </c>
      <c r="F250" s="203">
        <f>IFERROR(IF(LoanIsNotPaid*LoanIsGood,Principal,0), 0)</f>
        <v>5625.2307753996001</v>
      </c>
      <c r="G250" s="203">
        <f>SUM($F$17:F250)</f>
        <v>1091051.184460619</v>
      </c>
      <c r="H250" s="203">
        <f>IFERROR(IF(LoanIsNotPaid*LoanIsGood,InterestAmt,0), 0)</f>
        <v>65.956743857967368</v>
      </c>
      <c r="I250" s="203">
        <f>SUM($H$17:H250)</f>
        <v>240686.69504565155</v>
      </c>
      <c r="J250" s="203">
        <f>IFERROR(IF(LoanIsNotPaid*LoanIsGood,EndingBalance,0), 0)</f>
        <v>33948.815539327217</v>
      </c>
    </row>
    <row r="251" spans="1:10" ht="15" customHeight="1" x14ac:dyDescent="0.15">
      <c r="A251" s="175"/>
      <c r="B251" s="201">
        <f>IFERROR(IF(LoanIsNotPaid*LoanIsGood,PaymentNumber,""), "")</f>
        <v>235</v>
      </c>
      <c r="C251" s="202">
        <f>IFERROR(IF(LoanIsNotPaid*LoanIsGood,PaymentDate,LoanStartDate), LoanStartDate)</f>
        <v>52810</v>
      </c>
      <c r="D251" s="203">
        <f>IFERROR(IF(LoanIsNotPaid*LoanIsGood,LoanValue,""), "")</f>
        <v>33948.815539327217</v>
      </c>
      <c r="E251" s="203">
        <f>IFERROR(IF(LoanIsNotPaid*LoanIsGood,MonthlyPayment,0), 0)</f>
        <v>5691.1875192575681</v>
      </c>
      <c r="F251" s="203">
        <f>IFERROR(IF(LoanIsNotPaid*LoanIsGood,Principal,0), 0)</f>
        <v>5634.606160025266</v>
      </c>
      <c r="G251" s="203">
        <f>SUM($F$17:F251)</f>
        <v>1096685.7906206443</v>
      </c>
      <c r="H251" s="203">
        <f>IFERROR(IF(LoanIsNotPaid*LoanIsGood,InterestAmt,0), 0)</f>
        <v>56.581359232301381</v>
      </c>
      <c r="I251" s="203">
        <f>SUM($H$17:H251)</f>
        <v>240743.27640488386</v>
      </c>
      <c r="J251" s="203">
        <f>IFERROR(IF(LoanIsNotPaid*LoanIsGood,EndingBalance,0), 0)</f>
        <v>28314.209379300941</v>
      </c>
    </row>
    <row r="252" spans="1:10" ht="15" customHeight="1" x14ac:dyDescent="0.15">
      <c r="A252" s="175"/>
      <c r="B252" s="201">
        <f>IFERROR(IF(LoanIsNotPaid*LoanIsGood,PaymentNumber,""), "")</f>
        <v>236</v>
      </c>
      <c r="C252" s="202">
        <f>IFERROR(IF(LoanIsNotPaid*LoanIsGood,PaymentDate,LoanStartDate), LoanStartDate)</f>
        <v>52841</v>
      </c>
      <c r="D252" s="203">
        <f>IFERROR(IF(LoanIsNotPaid*LoanIsGood,LoanValue,""), "")</f>
        <v>28314.209379300941</v>
      </c>
      <c r="E252" s="203">
        <f>IFERROR(IF(LoanIsNotPaid*LoanIsGood,MonthlyPayment,0), 0)</f>
        <v>5691.1875192575681</v>
      </c>
      <c r="F252" s="203">
        <f>IFERROR(IF(LoanIsNotPaid*LoanIsGood,Principal,0), 0)</f>
        <v>5643.9971702919756</v>
      </c>
      <c r="G252" s="203">
        <f>SUM($F$17:F252)</f>
        <v>1102329.7877909364</v>
      </c>
      <c r="H252" s="203">
        <f>IFERROR(IF(LoanIsNotPaid*LoanIsGood,InterestAmt,0), 0)</f>
        <v>47.190348965592584</v>
      </c>
      <c r="I252" s="203">
        <f>SUM($H$17:H252)</f>
        <v>240790.46675384944</v>
      </c>
      <c r="J252" s="203">
        <f>IFERROR(IF(LoanIsNotPaid*LoanIsGood,EndingBalance,0), 0)</f>
        <v>22670.2122090091</v>
      </c>
    </row>
    <row r="253" spans="1:10" ht="15" customHeight="1" x14ac:dyDescent="0.15">
      <c r="A253" s="175"/>
      <c r="B253" s="201">
        <f>IFERROR(IF(LoanIsNotPaid*LoanIsGood,PaymentNumber,""), "")</f>
        <v>237</v>
      </c>
      <c r="C253" s="202">
        <f>IFERROR(IF(LoanIsNotPaid*LoanIsGood,PaymentDate,LoanStartDate), LoanStartDate)</f>
        <v>52871</v>
      </c>
      <c r="D253" s="203">
        <f>IFERROR(IF(LoanIsNotPaid*LoanIsGood,LoanValue,""), "")</f>
        <v>22670.2122090091</v>
      </c>
      <c r="E253" s="203">
        <f>IFERROR(IF(LoanIsNotPaid*LoanIsGood,MonthlyPayment,0), 0)</f>
        <v>5691.1875192575681</v>
      </c>
      <c r="F253" s="203">
        <f>IFERROR(IF(LoanIsNotPaid*LoanIsGood,Principal,0), 0)</f>
        <v>5653.4038322424622</v>
      </c>
      <c r="G253" s="203">
        <f>SUM($F$17:F253)</f>
        <v>1107983.1916231788</v>
      </c>
      <c r="H253" s="203">
        <f>IFERROR(IF(LoanIsNotPaid*LoanIsGood,InterestAmt,0), 0)</f>
        <v>37.783687015105968</v>
      </c>
      <c r="I253" s="203">
        <f>SUM($H$17:H253)</f>
        <v>240828.25044086453</v>
      </c>
      <c r="J253" s="203">
        <f>IFERROR(IF(LoanIsNotPaid*LoanIsGood,EndingBalance,0), 0)</f>
        <v>17016.808376765577</v>
      </c>
    </row>
    <row r="254" spans="1:10" ht="15" customHeight="1" x14ac:dyDescent="0.15">
      <c r="A254" s="175"/>
      <c r="B254" s="201">
        <f>IFERROR(IF(LoanIsNotPaid*LoanIsGood,PaymentNumber,""), "")</f>
        <v>238</v>
      </c>
      <c r="C254" s="202">
        <f>IFERROR(IF(LoanIsNotPaid*LoanIsGood,PaymentDate,LoanStartDate), LoanStartDate)</f>
        <v>52902</v>
      </c>
      <c r="D254" s="203">
        <f>IFERROR(IF(LoanIsNotPaid*LoanIsGood,LoanValue,""), "")</f>
        <v>17016.808376765577</v>
      </c>
      <c r="E254" s="203">
        <f>IFERROR(IF(LoanIsNotPaid*LoanIsGood,MonthlyPayment,0), 0)</f>
        <v>5691.1875192575681</v>
      </c>
      <c r="F254" s="203">
        <f>IFERROR(IF(LoanIsNotPaid*LoanIsGood,Principal,0), 0)</f>
        <v>5662.8261719628663</v>
      </c>
      <c r="G254" s="203">
        <f>SUM($F$17:F254)</f>
        <v>1113646.0177951416</v>
      </c>
      <c r="H254" s="203">
        <f>IFERROR(IF(LoanIsNotPaid*LoanIsGood,InterestAmt,0), 0)</f>
        <v>28.361347294701858</v>
      </c>
      <c r="I254" s="203">
        <f>SUM($H$17:H254)</f>
        <v>240856.61178815924</v>
      </c>
      <c r="J254" s="203">
        <f>IFERROR(IF(LoanIsNotPaid*LoanIsGood,EndingBalance,0), 0)</f>
        <v>11353.982204802334</v>
      </c>
    </row>
    <row r="255" spans="1:10" ht="15" customHeight="1" x14ac:dyDescent="0.15">
      <c r="A255" s="175"/>
      <c r="B255" s="201">
        <f>IFERROR(IF(LoanIsNotPaid*LoanIsGood,PaymentNumber,""), "")</f>
        <v>239</v>
      </c>
      <c r="C255" s="202">
        <f>IFERROR(IF(LoanIsNotPaid*LoanIsGood,PaymentDate,LoanStartDate), LoanStartDate)</f>
        <v>52932</v>
      </c>
      <c r="D255" s="203">
        <f>IFERROR(IF(LoanIsNotPaid*LoanIsGood,LoanValue,""), "")</f>
        <v>11353.982204802334</v>
      </c>
      <c r="E255" s="203">
        <f>IFERROR(IF(LoanIsNotPaid*LoanIsGood,MonthlyPayment,0), 0)</f>
        <v>5691.1875192575681</v>
      </c>
      <c r="F255" s="203">
        <f>IFERROR(IF(LoanIsNotPaid*LoanIsGood,Principal,0), 0)</f>
        <v>5672.2642155828044</v>
      </c>
      <c r="G255" s="203">
        <f>SUM($F$17:F255)</f>
        <v>1119318.2820107243</v>
      </c>
      <c r="H255" s="203">
        <f>IFERROR(IF(LoanIsNotPaid*LoanIsGood,InterestAmt,0), 0)</f>
        <v>18.923303674763744</v>
      </c>
      <c r="I255" s="203">
        <f>SUM($H$17:H255)</f>
        <v>240875.535091834</v>
      </c>
      <c r="J255" s="203">
        <f>IFERROR(IF(LoanIsNotPaid*LoanIsGood,EndingBalance,0), 0)</f>
        <v>5681.7179892195854</v>
      </c>
    </row>
    <row r="256" spans="1:10" ht="15" customHeight="1" x14ac:dyDescent="0.15">
      <c r="A256" s="175"/>
      <c r="B256" s="201">
        <f>IFERROR(IF(LoanIsNotPaid*LoanIsGood,PaymentNumber,""), "")</f>
        <v>240</v>
      </c>
      <c r="C256" s="202">
        <f>IFERROR(IF(LoanIsNotPaid*LoanIsGood,PaymentDate,LoanStartDate), LoanStartDate)</f>
        <v>52963</v>
      </c>
      <c r="D256" s="203">
        <f>IFERROR(IF(LoanIsNotPaid*LoanIsGood,LoanValue,""), "")</f>
        <v>5681.7179892195854</v>
      </c>
      <c r="E256" s="203">
        <f>IFERROR(IF(LoanIsNotPaid*LoanIsGood,MonthlyPayment,0), 0)</f>
        <v>5691.1875192575681</v>
      </c>
      <c r="F256" s="203">
        <f>IFERROR(IF(LoanIsNotPaid*LoanIsGood,Principal,0), 0)</f>
        <v>5681.717989275443</v>
      </c>
      <c r="G256" s="203">
        <f>SUM($F$17:F256)</f>
        <v>1124999.9999999998</v>
      </c>
      <c r="H256" s="203">
        <f>IFERROR(IF(LoanIsNotPaid*LoanIsGood,InterestAmt,0), 0)</f>
        <v>9.4695299821257386</v>
      </c>
      <c r="I256" s="203">
        <f>SUM($H$17:H256)</f>
        <v>240885.00462181613</v>
      </c>
      <c r="J256" s="203">
        <f>IFERROR(IF(LoanIsNotPaid*LoanIsGood,EndingBalance,0), 0)</f>
        <v>-5.634501576423645E-8</v>
      </c>
    </row>
    <row r="257" spans="2:10" ht="15" customHeight="1" x14ac:dyDescent="0.15">
      <c r="B257" s="201"/>
      <c r="C257" s="210"/>
      <c r="D257" s="211"/>
      <c r="E257" s="211"/>
      <c r="F257" s="211"/>
      <c r="G257" s="211"/>
      <c r="H257" s="211"/>
      <c r="I257" s="211"/>
      <c r="J257" s="211"/>
    </row>
  </sheetData>
  <mergeCells count="3">
    <mergeCell ref="B2:J2"/>
    <mergeCell ref="B4:D4"/>
    <mergeCell ref="B10:D10"/>
  </mergeCells>
  <conditionalFormatting sqref="B17:J257">
    <cfRule type="expression" dxfId="8" priority="2">
      <formula>$B17=""</formula>
    </cfRule>
    <cfRule type="expression" dxfId="7" priority="3">
      <formula>NOT(LoanIsNotPaid)</formula>
    </cfRule>
    <cfRule type="expression" dxfId="6" priority="4">
      <formula>IF(ROW(B17)=LastRow,1,0)</formula>
    </cfRule>
  </conditionalFormatting>
  <dataValidations count="19">
    <dataValidation allowBlank="1" showInputMessage="1" showErrorMessage="1" prompt="Title of this worksheet is in this cell" sqref="B2:J2" xr:uid="{00000000-0002-0000-0800-000000000000}">
      <formula1>0</formula1>
      <formula2>0</formula2>
    </dataValidation>
    <dataValidation allowBlank="1" showInputMessage="1" showErrorMessage="1" prompt="Enter loan details to cells D5 to D8._x000a__x000a_The loan summary and payment table will auto update._x000a__x000a_To update the chart, go to Data ribbon -&gt; Refresh All" sqref="A1" xr:uid="{00000000-0002-0000-0800-000001000000}">
      <formula1>0</formula1>
      <formula2>0</formula2>
    </dataValidation>
    <dataValidation allowBlank="1" showInputMessage="1" showErrorMessage="1" prompt="Enter loan details to the cells below" sqref="B4:D4" xr:uid="{00000000-0002-0000-0800-000002000000}">
      <formula1>0</formula1>
      <formula2>0</formula2>
    </dataValidation>
    <dataValidation allowBlank="1" showInputMessage="1" showErrorMessage="1" prompt="Ending Balance is automatically updated in this column under this heading" sqref="J16" xr:uid="{00000000-0002-0000-0800-000003000000}">
      <formula1>0</formula1>
      <formula2>0</formula2>
    </dataValidation>
    <dataValidation allowBlank="1" showInputMessage="1" showErrorMessage="1" prompt="Interest amount is automatically updated in this column under this heading" sqref="H16:I16" xr:uid="{00000000-0002-0000-0800-000004000000}">
      <formula1>0</formula1>
      <formula2>0</formula2>
    </dataValidation>
    <dataValidation allowBlank="1" showInputMessage="1" showErrorMessage="1" prompt="Principal amount is automatically updated in this column under this heading" sqref="F16:G16" xr:uid="{00000000-0002-0000-0800-000005000000}">
      <formula1>0</formula1>
      <formula2>0</formula2>
    </dataValidation>
    <dataValidation allowBlank="1" showInputMessage="1" showErrorMessage="1" prompt="Payment amount is automatically calculated in this column under this heading" sqref="E16" xr:uid="{00000000-0002-0000-0800-000006000000}">
      <formula1>0</formula1>
      <formula2>0</formula2>
    </dataValidation>
    <dataValidation allowBlank="1" showInputMessage="1" showErrorMessage="1" prompt="Beginning Balance is automatically calculated in this column under this heading" sqref="D16" xr:uid="{00000000-0002-0000-0800-000007000000}">
      <formula1>0</formula1>
      <formula2>0</formula2>
    </dataValidation>
    <dataValidation allowBlank="1" showInputMessage="1" showErrorMessage="1" prompt="Payment Date is automatically updated in this column under this heading" sqref="C16" xr:uid="{00000000-0002-0000-0800-000008000000}">
      <formula1>0</formula1>
      <formula2>0</formula2>
    </dataValidation>
    <dataValidation allowBlank="1" showInputMessage="1" showErrorMessage="1" prompt="Payment Number is automatically updated in this column under this heading" sqref="B16" xr:uid="{00000000-0002-0000-0800-000009000000}">
      <formula1>0</formula1>
      <formula2>0</formula2>
    </dataValidation>
    <dataValidation allowBlank="1" showInputMessage="1" showErrorMessage="1" prompt="Number of payments is automatically calculated in this cell" sqref="D12" xr:uid="{00000000-0002-0000-0800-00000A000000}">
      <formula1>0</formula1>
      <formula2>0</formula2>
    </dataValidation>
    <dataValidation allowBlank="1" showInputMessage="1" showErrorMessage="1" prompt="Total interest is automatically calculated in this cell" sqref="D13" xr:uid="{00000000-0002-0000-0800-00000B000000}">
      <formula1>0</formula1>
      <formula2>0</formula2>
    </dataValidation>
    <dataValidation allowBlank="1" showInputMessage="1" showErrorMessage="1" prompt="Total cost of loan is automatically calculated in this cell" sqref="D14" xr:uid="{00000000-0002-0000-0800-00000C000000}">
      <formula1>0</formula1>
      <formula2>0</formula2>
    </dataValidation>
    <dataValidation allowBlank="1" showInputMessage="1" showErrorMessage="1" prompt="Monthly payment is automatically calculated in this cell" sqref="D11" xr:uid="{00000000-0002-0000-0800-00000D000000}">
      <formula1>0</formula1>
      <formula2>0</formula2>
    </dataValidation>
    <dataValidation allowBlank="1" showInputMessage="1" showErrorMessage="1" prompt="Enter start date of loan in this cell" sqref="D8" xr:uid="{00000000-0002-0000-0800-00000E000000}">
      <formula1>0</formula1>
      <formula2>0</formula2>
    </dataValidation>
    <dataValidation allowBlank="1" showInputMessage="1" showErrorMessage="1" prompt="Enter loan period in years in this cell" sqref="D7" xr:uid="{00000000-0002-0000-0800-00000F000000}">
      <formula1>0</formula1>
      <formula2>0</formula2>
    </dataValidation>
    <dataValidation allowBlank="1" showInputMessage="1" showErrorMessage="1" prompt="Enter annual interest rate in this cell" sqref="D6" xr:uid="{00000000-0002-0000-0800-000010000000}">
      <formula1>0</formula1>
      <formula2>0</formula2>
    </dataValidation>
    <dataValidation allowBlank="1" showInputMessage="1" showErrorMessage="1" prompt="Enter loan amount in this cell" sqref="D5" xr:uid="{00000000-0002-0000-0800-000011000000}">
      <formula1>0</formula1>
      <formula2>0</formula2>
    </dataValidation>
    <dataValidation allowBlank="1" showInputMessage="1" showErrorMessage="1" prompt="Loan Summary is automatically updated in cells below" sqref="B10" xr:uid="{00000000-0002-0000-0800-000012000000}">
      <formula1>0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P66"/>
  <sheetViews>
    <sheetView zoomScale="130" zoomScaleNormal="13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baseColWidth="10" defaultColWidth="8.83203125" defaultRowHeight="13" x14ac:dyDescent="0.15"/>
  <cols>
    <col min="1" max="2" width="8" customWidth="1"/>
    <col min="3" max="14" width="13" customWidth="1"/>
    <col min="15" max="15" width="27.5" customWidth="1"/>
    <col min="16" max="16" width="12.33203125" customWidth="1"/>
  </cols>
  <sheetData>
    <row r="1" spans="1:14" ht="25.5" customHeight="1" x14ac:dyDescent="0.15">
      <c r="A1" s="212" t="s">
        <v>337</v>
      </c>
      <c r="B1" s="109">
        <f>Settings!B11</f>
        <v>2.5000000000000001E-2</v>
      </c>
      <c r="E1" s="19" t="s">
        <v>338</v>
      </c>
    </row>
    <row r="2" spans="1:14" ht="25.5" customHeight="1" x14ac:dyDescent="0.15">
      <c r="A2" s="212" t="s">
        <v>339</v>
      </c>
      <c r="B2" s="27">
        <f ca="1">'Balance Sheet'!E68</f>
        <v>1225984.7072249148</v>
      </c>
      <c r="C2" s="27">
        <f ca="1">'Balance Sheet'!F68</f>
        <v>840274.32738686155</v>
      </c>
      <c r="D2" s="105"/>
      <c r="E2" s="105"/>
    </row>
    <row r="3" spans="1:14" ht="38.25" customHeight="1" x14ac:dyDescent="0.15">
      <c r="A3" s="212" t="s">
        <v>340</v>
      </c>
      <c r="B3" s="27">
        <f>Settings!B8</f>
        <v>30000</v>
      </c>
    </row>
    <row r="4" spans="1:14" ht="25.5" customHeight="1" x14ac:dyDescent="0.15">
      <c r="A4" s="212" t="s">
        <v>341</v>
      </c>
      <c r="B4" s="109">
        <f>Settings!B12</f>
        <v>0.03</v>
      </c>
      <c r="D4" s="30" t="s">
        <v>342</v>
      </c>
    </row>
    <row r="5" spans="1:14" ht="25.5" customHeight="1" x14ac:dyDescent="0.15">
      <c r="A5" s="212" t="s">
        <v>343</v>
      </c>
      <c r="B5" s="109">
        <f>Settings!B13</f>
        <v>0.05</v>
      </c>
      <c r="D5" s="31" t="s">
        <v>286</v>
      </c>
      <c r="E5" s="27">
        <f ca="1">Housing!B22</f>
        <v>244570.26412772574</v>
      </c>
    </row>
    <row r="6" spans="1:14" ht="25.5" customHeight="1" x14ac:dyDescent="0.15">
      <c r="A6" s="212" t="s">
        <v>344</v>
      </c>
      <c r="B6" s="109">
        <f>Settings!B14</f>
        <v>0.08</v>
      </c>
      <c r="D6" s="31" t="s">
        <v>282</v>
      </c>
      <c r="E6" s="27">
        <f>Housing!B20</f>
        <v>825000.00000000012</v>
      </c>
    </row>
    <row r="7" spans="1:14" ht="25.5" customHeight="1" x14ac:dyDescent="0.15">
      <c r="A7" s="212" t="s">
        <v>345</v>
      </c>
      <c r="B7" s="109">
        <f>Settings!B15</f>
        <v>0.04</v>
      </c>
      <c r="C7" s="105"/>
      <c r="D7" s="213" t="s">
        <v>346</v>
      </c>
      <c r="E7" s="27">
        <f ca="1">Housing!B21</f>
        <v>580429.73587227438</v>
      </c>
    </row>
    <row r="9" spans="1:14" ht="51" customHeight="1" x14ac:dyDescent="0.15">
      <c r="A9" s="212" t="s">
        <v>347</v>
      </c>
      <c r="B9" s="27">
        <f>Settings!B19</f>
        <v>330000</v>
      </c>
    </row>
    <row r="10" spans="1:14" ht="76.5" customHeight="1" x14ac:dyDescent="0.15">
      <c r="A10" s="212" t="s">
        <v>348</v>
      </c>
      <c r="B10" s="27">
        <f>'Balance Sheet'!B53</f>
        <v>95000</v>
      </c>
    </row>
    <row r="11" spans="1:14" ht="76.5" customHeight="1" x14ac:dyDescent="0.15">
      <c r="A11" s="212" t="s">
        <v>349</v>
      </c>
      <c r="B11" s="27">
        <f>'Balance Sheet'!B54+'Balance Sheet'!B55</f>
        <v>180000</v>
      </c>
    </row>
    <row r="12" spans="1:14" ht="63.75" customHeight="1" x14ac:dyDescent="0.15">
      <c r="A12" s="212" t="s">
        <v>350</v>
      </c>
      <c r="B12" s="27">
        <f>'Balance Sheet'!B27</f>
        <v>120000</v>
      </c>
    </row>
    <row r="13" spans="1:14" ht="12.75" customHeight="1" x14ac:dyDescent="0.15">
      <c r="A13" t="s">
        <v>351</v>
      </c>
      <c r="B13" s="27">
        <f>Insurance!B6</f>
        <v>237422</v>
      </c>
    </row>
    <row r="14" spans="1:14" s="219" customFormat="1" ht="48" customHeight="1" x14ac:dyDescent="0.15">
      <c r="A14" s="214" t="s">
        <v>352</v>
      </c>
      <c r="B14" s="215" t="s">
        <v>314</v>
      </c>
      <c r="C14" s="215" t="s">
        <v>353</v>
      </c>
      <c r="D14" s="215" t="s">
        <v>354</v>
      </c>
      <c r="E14" s="215" t="s">
        <v>355</v>
      </c>
      <c r="F14" s="216" t="s">
        <v>356</v>
      </c>
      <c r="G14" s="216" t="s">
        <v>357</v>
      </c>
      <c r="H14" s="216" t="s">
        <v>358</v>
      </c>
      <c r="I14" s="217" t="s">
        <v>359</v>
      </c>
      <c r="J14" s="217" t="s">
        <v>360</v>
      </c>
      <c r="K14" s="217" t="s">
        <v>361</v>
      </c>
      <c r="L14" s="218" t="s">
        <v>362</v>
      </c>
      <c r="M14" s="218" t="s">
        <v>363</v>
      </c>
      <c r="N14" s="218" t="s">
        <v>364</v>
      </c>
    </row>
    <row r="15" spans="1:14" ht="12.75" customHeight="1" x14ac:dyDescent="0.15">
      <c r="A15" s="220">
        <f>Settings!B5</f>
        <v>42</v>
      </c>
      <c r="B15" s="220">
        <f>Settings!B6</f>
        <v>2026</v>
      </c>
      <c r="C15" s="221">
        <f>Settings!B18</f>
        <v>60000</v>
      </c>
      <c r="D15" s="222">
        <v>1225000</v>
      </c>
      <c r="E15" s="223"/>
      <c r="F15" s="224">
        <f ca="1">$B$2</f>
        <v>1225984.7072249148</v>
      </c>
      <c r="G15" s="224">
        <f ca="1">MAX(0,$B$2-SUM($C$64:$C$66))</f>
        <v>373984.7072249148</v>
      </c>
      <c r="H15" s="221">
        <f t="shared" ref="H15:H58" ca="1" si="0">G15*$B$7</f>
        <v>14959.388288996592</v>
      </c>
      <c r="I15" s="224">
        <f ca="1">$B$2</f>
        <v>1225984.7072249148</v>
      </c>
      <c r="J15" s="224">
        <f ca="1">MAX(0,$B$2-SUM($C$64:$C$66))</f>
        <v>373984.7072249148</v>
      </c>
      <c r="K15" s="221">
        <f t="shared" ref="K15:K58" ca="1" si="1">J15*$B$7</f>
        <v>14959.388288996592</v>
      </c>
      <c r="L15" s="224">
        <f ca="1">$B$2</f>
        <v>1225984.7072249148</v>
      </c>
      <c r="M15" s="224">
        <f ca="1">MAX(0,$B$2-SUM($C$64:$C$66))</f>
        <v>373984.7072249148</v>
      </c>
      <c r="N15" s="221">
        <f t="shared" ref="N15:N58" ca="1" si="2">M15*$B$7</f>
        <v>14959.388288996592</v>
      </c>
    </row>
    <row r="16" spans="1:14" ht="12.75" customHeight="1" x14ac:dyDescent="0.15">
      <c r="A16" s="225">
        <f t="shared" ref="A16:A58" si="3">A15+1</f>
        <v>43</v>
      </c>
      <c r="B16" s="225">
        <f t="shared" ref="B16:B58" si="4">B15+1</f>
        <v>2027</v>
      </c>
      <c r="C16" s="226">
        <f t="shared" ref="C16:C58" si="5">(1+$B$1)*C15</f>
        <v>61499.999999999993</v>
      </c>
      <c r="D16" s="45"/>
      <c r="E16" s="227"/>
      <c r="F16" s="226">
        <f ca="1">(1+$B$4)*F15+IF($A16&lt;=Settings!$B$7,$B$3,-$C16)</f>
        <v>1292764.2484416622</v>
      </c>
      <c r="G16" s="228">
        <f ca="1">(1+$B$4)*G15+IF($A16&lt;=Settings!$B$7,$B$3,-$C16)+SUMIFS($E$64:$E$66,$A$64:$A$66,$A16)</f>
        <v>415204.24844166223</v>
      </c>
      <c r="H16" s="226">
        <f t="shared" ca="1" si="0"/>
        <v>16608.169937666491</v>
      </c>
      <c r="I16" s="226">
        <f ca="1">(1+$B$5)*I15+IF($A16&lt;=Settings!$B$7,$B$3,-$C16)</f>
        <v>1317283.9425861605</v>
      </c>
      <c r="J16" s="228">
        <f ca="1">(1+$B$5)*J15+IF($A16&lt;=Settings!$B$7,$B$3,-$C16)+SUMIFS($E$64:$E$66,$A$64:$A$66,$A16)</f>
        <v>422683.94258616056</v>
      </c>
      <c r="K16" s="226">
        <f t="shared" ca="1" si="1"/>
        <v>16907.357703446422</v>
      </c>
      <c r="L16" s="226">
        <f ca="1">(1+$B$6)*L15+IF($A16&lt;=Settings!$B$7,$B$3,-$C16)</f>
        <v>1354063.4838029081</v>
      </c>
      <c r="M16" s="228">
        <f ca="1">(1+$B$6)*M15+IF($A16&lt;=Settings!$B$7,$B$3,-$C16)+SUMIFS($E$64:$E$66,$A$64:$A$66,$A16)</f>
        <v>433903.48380290804</v>
      </c>
      <c r="N16" s="226">
        <f t="shared" ca="1" si="2"/>
        <v>17356.139352116323</v>
      </c>
    </row>
    <row r="17" spans="1:16" ht="12.75" customHeight="1" x14ac:dyDescent="0.15">
      <c r="A17" s="229">
        <f t="shared" si="3"/>
        <v>44</v>
      </c>
      <c r="B17" s="229">
        <f t="shared" si="4"/>
        <v>2028</v>
      </c>
      <c r="C17" s="221">
        <f t="shared" si="5"/>
        <v>63037.499999999985</v>
      </c>
      <c r="D17" s="227"/>
      <c r="E17" s="230"/>
      <c r="F17" s="221">
        <f ca="1">(1+$B$4)*F16+IF($A17&lt;=Settings!$B$7,$B$3,-$C17)</f>
        <v>1361547.1758949121</v>
      </c>
      <c r="G17" s="224">
        <f ca="1">(1+$B$4)*G16+IF($A17&lt;=Settings!$B$7,$B$3,-$C17)+SUMIFS($E$64:$E$66,$A$64:$A$66,$A17)</f>
        <v>457660.37589491211</v>
      </c>
      <c r="H17" s="221">
        <f t="shared" ca="1" si="0"/>
        <v>18306.415035796486</v>
      </c>
      <c r="I17" s="221">
        <f ca="1">(1+$B$5)*I16+IF($A17&lt;=Settings!$B$7,$B$3,-$C17)</f>
        <v>1413148.1397154685</v>
      </c>
      <c r="J17" s="224">
        <f ca="1">(1+$B$5)*J16+IF($A17&lt;=Settings!$B$7,$B$3,-$C17)+SUMIFS($E$64:$E$66,$A$64:$A$66,$A17)</f>
        <v>473818.13971546863</v>
      </c>
      <c r="K17" s="221">
        <f t="shared" ca="1" si="1"/>
        <v>18952.725588618745</v>
      </c>
      <c r="L17" s="221">
        <f ca="1">(1+$B$6)*L16+IF($A17&lt;=Settings!$B$7,$B$3,-$C17)</f>
        <v>1492388.5625071409</v>
      </c>
      <c r="M17" s="224">
        <f ca="1">(1+$B$6)*M16+IF($A17&lt;=Settings!$B$7,$B$3,-$C17)+SUMIFS($E$64:$E$66,$A$64:$A$66,$A17)</f>
        <v>498615.76250714069</v>
      </c>
      <c r="N17" s="221">
        <f t="shared" ca="1" si="2"/>
        <v>19944.630500285628</v>
      </c>
    </row>
    <row r="18" spans="1:16" ht="12.75" customHeight="1" x14ac:dyDescent="0.15">
      <c r="A18" s="225">
        <f t="shared" si="3"/>
        <v>45</v>
      </c>
      <c r="B18" s="225">
        <f t="shared" si="4"/>
        <v>2029</v>
      </c>
      <c r="C18" s="226">
        <f t="shared" si="5"/>
        <v>64613.437499999978</v>
      </c>
      <c r="D18" s="230"/>
      <c r="E18" s="230"/>
      <c r="F18" s="226">
        <f ca="1">(1+$B$4)*F17+IF($A18&lt;=Settings!$B$7,$B$3,-$C18)</f>
        <v>1432393.5911717594</v>
      </c>
      <c r="G18" s="228">
        <f ca="1">(1+$B$4)*G17+IF($A18&lt;=Settings!$B$7,$B$3,-$C18)+SUMIFS($E$64:$E$66,$A$64:$A$66,$A18)</f>
        <v>501390.18717175949</v>
      </c>
      <c r="H18" s="226">
        <f t="shared" ca="1" si="0"/>
        <v>20055.60748687038</v>
      </c>
      <c r="I18" s="226">
        <f ca="1">(1+$B$5)*I17+IF($A18&lt;=Settings!$B$7,$B$3,-$C18)</f>
        <v>1513805.546701242</v>
      </c>
      <c r="J18" s="228">
        <f ca="1">(1+$B$5)*J17+IF($A18&lt;=Settings!$B$7,$B$3,-$C18)+SUMIFS($E$64:$E$66,$A$64:$A$66,$A18)</f>
        <v>527509.0467012421</v>
      </c>
      <c r="K18" s="226">
        <f t="shared" ca="1" si="1"/>
        <v>21100.361868049684</v>
      </c>
      <c r="L18" s="226">
        <f ca="1">(1+$B$6)*L17+IF($A18&lt;=Settings!$B$7,$B$3,-$C18)</f>
        <v>1641779.6475077122</v>
      </c>
      <c r="M18" s="228">
        <f ca="1">(1+$B$6)*M17+IF($A18&lt;=Settings!$B$7,$B$3,-$C18)+SUMIFS($E$64:$E$66,$A$64:$A$66,$A18)</f>
        <v>568505.02350771194</v>
      </c>
      <c r="N18" s="226">
        <f t="shared" ca="1" si="2"/>
        <v>22740.200940308478</v>
      </c>
      <c r="P18" s="105"/>
    </row>
    <row r="19" spans="1:16" ht="12.75" customHeight="1" x14ac:dyDescent="0.15">
      <c r="A19" s="229">
        <f t="shared" si="3"/>
        <v>46</v>
      </c>
      <c r="B19" s="229">
        <f t="shared" si="4"/>
        <v>2030</v>
      </c>
      <c r="C19" s="221">
        <f t="shared" si="5"/>
        <v>66228.773437499971</v>
      </c>
      <c r="D19" s="230"/>
      <c r="E19" s="230"/>
      <c r="F19" s="221">
        <f ca="1">(1+$B$4)*F18+IF($A19&lt;=Settings!$B$7,$B$3,-$C19)</f>
        <v>1505365.3989069122</v>
      </c>
      <c r="G19" s="224">
        <f ca="1">(1+$B$4)*G18+IF($A19&lt;=Settings!$B$7,$B$3,-$C19)+SUMIFS($E$64:$E$66,$A$64:$A$66,$A19)</f>
        <v>546431.89278691227</v>
      </c>
      <c r="H19" s="221">
        <f t="shared" ca="1" si="0"/>
        <v>21857.27571147649</v>
      </c>
      <c r="I19" s="221">
        <f ca="1">(1+$B$5)*I18+IF($A19&lt;=Settings!$B$7,$B$3,-$C19)</f>
        <v>1619495.8240363041</v>
      </c>
      <c r="J19" s="224">
        <f ca="1">(1+$B$5)*J18+IF($A19&lt;=Settings!$B$7,$B$3,-$C19)+SUMIFS($E$64:$E$66,$A$64:$A$66,$A19)</f>
        <v>583884.49903630419</v>
      </c>
      <c r="K19" s="221">
        <f t="shared" ca="1" si="1"/>
        <v>23355.379961452167</v>
      </c>
      <c r="L19" s="221">
        <f ca="1">(1+$B$6)*L18+IF($A19&lt;=Settings!$B$7,$B$3,-$C19)</f>
        <v>1803122.0193083293</v>
      </c>
      <c r="M19" s="224">
        <f ca="1">(1+$B$6)*M18+IF($A19&lt;=Settings!$B$7,$B$3,-$C19)+SUMIFS($E$64:$E$66,$A$64:$A$66,$A19)</f>
        <v>643985.42538832896</v>
      </c>
      <c r="N19" s="221">
        <f t="shared" ca="1" si="2"/>
        <v>25759.417015533159</v>
      </c>
      <c r="P19" s="105"/>
    </row>
    <row r="20" spans="1:16" ht="12.75" customHeight="1" x14ac:dyDescent="0.15">
      <c r="A20" s="229">
        <f t="shared" si="3"/>
        <v>47</v>
      </c>
      <c r="B20" s="229">
        <f t="shared" si="4"/>
        <v>2031</v>
      </c>
      <c r="C20" s="221">
        <f t="shared" si="5"/>
        <v>67884.492773437465</v>
      </c>
      <c r="D20" s="230"/>
      <c r="E20" s="230"/>
      <c r="F20" s="221">
        <f ca="1">(1+$B$4)*F19+IF($A20&lt;=Settings!$B$7,$B$3,-$C20)</f>
        <v>1580526.3608741197</v>
      </c>
      <c r="G20" s="224">
        <f ca="1">(1+$B$4)*G19+IF($A20&lt;=Settings!$B$7,$B$3,-$C20)+SUMIFS($E$64:$E$66,$A$64:$A$66,$A20)</f>
        <v>592824.84957051964</v>
      </c>
      <c r="H20" s="221">
        <f t="shared" ca="1" si="0"/>
        <v>23712.993982820786</v>
      </c>
      <c r="I20" s="221">
        <f ca="1">(1+$B$5)*I19+IF($A20&lt;=Settings!$B$7,$B$3,-$C20)</f>
        <v>1730470.6152381194</v>
      </c>
      <c r="J20" s="224">
        <f ca="1">(1+$B$5)*J19+IF($A20&lt;=Settings!$B$7,$B$3,-$C20)+SUMIFS($E$64:$E$66,$A$64:$A$66,$A20)</f>
        <v>643078.7239881194</v>
      </c>
      <c r="K20" s="221">
        <f t="shared" ca="1" si="1"/>
        <v>25723.148959524777</v>
      </c>
      <c r="L20" s="221">
        <f ca="1">(1+$B$6)*L19+IF($A20&lt;=Settings!$B$7,$B$3,-$C20)</f>
        <v>1977371.7808529958</v>
      </c>
      <c r="M20" s="224">
        <f ca="1">(1+$B$6)*M19+IF($A20&lt;=Settings!$B$7,$B$3,-$C20)+SUMIFS($E$64:$E$66,$A$64:$A$66,$A20)</f>
        <v>725504.25941939536</v>
      </c>
      <c r="N20" s="221">
        <f t="shared" ca="1" si="2"/>
        <v>29020.170376775815</v>
      </c>
      <c r="P20" s="105"/>
    </row>
    <row r="21" spans="1:16" ht="12.75" customHeight="1" x14ac:dyDescent="0.15">
      <c r="A21" s="229">
        <f t="shared" si="3"/>
        <v>48</v>
      </c>
      <c r="B21" s="229">
        <f t="shared" si="4"/>
        <v>2032</v>
      </c>
      <c r="C21" s="221">
        <f t="shared" si="5"/>
        <v>69581.605092773389</v>
      </c>
      <c r="D21" s="230"/>
      <c r="E21" s="230"/>
      <c r="F21" s="221">
        <f ca="1">(1+$B$4)*F20+IF($A21&lt;=Settings!$B$7,$B$3,-$C21)</f>
        <v>1657942.1517003432</v>
      </c>
      <c r="G21" s="224">
        <f ca="1">(1+$B$4)*G20+IF($A21&lt;=Settings!$B$7,$B$3,-$C21)+SUMIFS($E$64:$E$66,$A$64:$A$66,$A21)</f>
        <v>640609.59505763522</v>
      </c>
      <c r="H21" s="221">
        <f t="shared" ca="1" si="0"/>
        <v>25624.383802305409</v>
      </c>
      <c r="I21" s="221">
        <f ca="1">(1+$B$5)*I20+IF($A21&lt;=Settings!$B$7,$B$3,-$C21)</f>
        <v>1846994.1460000253</v>
      </c>
      <c r="J21" s="224">
        <f ca="1">(1+$B$5)*J20+IF($A21&lt;=Settings!$B$7,$B$3,-$C21)+SUMIFS($E$64:$E$66,$A$64:$A$66,$A21)</f>
        <v>705232.66018752544</v>
      </c>
      <c r="K21" s="221">
        <f t="shared" ca="1" si="1"/>
        <v>28209.306407501019</v>
      </c>
      <c r="L21" s="221">
        <f ca="1">(1+$B$6)*L20+IF($A21&lt;=Settings!$B$7,$B$3,-$C21)</f>
        <v>2165561.5233212356</v>
      </c>
      <c r="M21" s="224">
        <f ca="1">(1+$B$6)*M20+IF($A21&lt;=Settings!$B$7,$B$3,-$C21)+SUMIFS($E$64:$E$66,$A$64:$A$66,$A21)</f>
        <v>813544.60017294704</v>
      </c>
      <c r="N21" s="221">
        <f t="shared" ca="1" si="2"/>
        <v>32541.784006917882</v>
      </c>
      <c r="P21" s="105"/>
    </row>
    <row r="22" spans="1:16" ht="12.75" customHeight="1" x14ac:dyDescent="0.15">
      <c r="A22" s="229">
        <f t="shared" si="3"/>
        <v>49</v>
      </c>
      <c r="B22" s="229">
        <f t="shared" si="4"/>
        <v>2033</v>
      </c>
      <c r="C22" s="221">
        <f t="shared" si="5"/>
        <v>71321.145220092716</v>
      </c>
      <c r="D22" s="230"/>
      <c r="E22" s="230"/>
      <c r="F22" s="221">
        <f ca="1">(1+$B$4)*F21+IF($A22&lt;=Settings!$B$7,$B$3,-$C22)</f>
        <v>1737680.4162513537</v>
      </c>
      <c r="G22" s="224">
        <f ca="1">(1+$B$4)*G21+IF($A22&lt;=Settings!$B$7,$B$3,-$C22)+SUMIFS($E$64:$E$66,$A$64:$A$66,$A22)</f>
        <v>689827.8829093643</v>
      </c>
      <c r="H22" s="221">
        <f t="shared" ca="1" si="0"/>
        <v>27593.115316374573</v>
      </c>
      <c r="I22" s="221">
        <f ca="1">(1+$B$5)*I21+IF($A22&lt;=Settings!$B$7,$B$3,-$C22)</f>
        <v>1969343.8533000266</v>
      </c>
      <c r="J22" s="224">
        <f ca="1">(1+$B$5)*J21+IF($A22&lt;=Settings!$B$7,$B$3,-$C22)+SUMIFS($E$64:$E$66,$A$64:$A$66,$A22)</f>
        <v>770494.2931969018</v>
      </c>
      <c r="K22" s="221">
        <f t="shared" ca="1" si="1"/>
        <v>30819.771727876072</v>
      </c>
      <c r="L22" s="221">
        <f ca="1">(1+$B$6)*L21+IF($A22&lt;=Settings!$B$7,$B$3,-$C22)</f>
        <v>2368806.4451869344</v>
      </c>
      <c r="M22" s="224">
        <f ca="1">(1+$B$6)*M21+IF($A22&lt;=Settings!$B$7,$B$3,-$C22)+SUMIFS($E$64:$E$66,$A$64:$A$66,$A22)</f>
        <v>908628.16818678286</v>
      </c>
      <c r="N22" s="221">
        <f t="shared" ca="1" si="2"/>
        <v>36345.126727471317</v>
      </c>
      <c r="P22" s="105"/>
    </row>
    <row r="23" spans="1:16" ht="12.75" customHeight="1" x14ac:dyDescent="0.15">
      <c r="A23" s="225">
        <f t="shared" si="3"/>
        <v>50</v>
      </c>
      <c r="B23" s="225">
        <f t="shared" si="4"/>
        <v>2034</v>
      </c>
      <c r="C23" s="226">
        <f t="shared" si="5"/>
        <v>73104.173850595034</v>
      </c>
      <c r="D23" s="230"/>
      <c r="E23" s="230"/>
      <c r="F23" s="226">
        <f ca="1">(1+$B$4)*F22+IF($A23&lt;=Settings!$B$7,$B$3,-$C23)</f>
        <v>1819810.8287388943</v>
      </c>
      <c r="G23" s="228">
        <f ca="1">(1+$B$4)*G22+IF($A23&lt;=Settings!$B$7,$B$3,-$C23)+SUMIFS($E$64:$E$66,$A$64:$A$66,$A23)</f>
        <v>740522.7193966452</v>
      </c>
      <c r="H23" s="226">
        <f t="shared" ca="1" si="0"/>
        <v>29620.90877586581</v>
      </c>
      <c r="I23" s="226">
        <f ca="1">(1+$B$5)*I22+IF($A23&lt;=Settings!$B$7,$B$3,-$C23)</f>
        <v>2097811.045965028</v>
      </c>
      <c r="J23" s="228">
        <f ca="1">(1+$B$5)*J22+IF($A23&lt;=Settings!$B$7,$B$3,-$C23)+SUMIFS($E$64:$E$66,$A$64:$A$66,$A23)</f>
        <v>839019.0078567469</v>
      </c>
      <c r="K23" s="226">
        <f t="shared" ca="1" si="1"/>
        <v>33560.760314269879</v>
      </c>
      <c r="L23" s="226">
        <f ca="1">(1+$B$6)*L22+IF($A23&lt;=Settings!$B$7,$B$3,-$C23)</f>
        <v>2588310.9608018892</v>
      </c>
      <c r="M23" s="228">
        <f ca="1">(1+$B$6)*M22+IF($A23&lt;=Settings!$B$7,$B$3,-$C23)+SUMIFS($E$64:$E$66,$A$64:$A$66,$A23)</f>
        <v>1011318.4216417256</v>
      </c>
      <c r="N23" s="226">
        <f t="shared" ca="1" si="2"/>
        <v>40452.736865669023</v>
      </c>
      <c r="P23" s="105"/>
    </row>
    <row r="24" spans="1:16" ht="12.75" customHeight="1" x14ac:dyDescent="0.15">
      <c r="A24" s="229">
        <f t="shared" si="3"/>
        <v>51</v>
      </c>
      <c r="B24" s="229">
        <f t="shared" si="4"/>
        <v>2035</v>
      </c>
      <c r="C24" s="221">
        <f t="shared" si="5"/>
        <v>74931.778196859901</v>
      </c>
      <c r="D24" s="230"/>
      <c r="E24" s="230"/>
      <c r="F24" s="221">
        <f ca="1">(1+$B$4)*F23+IF($A24&lt;=Settings!$B$7,$B$3,-$C24)</f>
        <v>1904405.1536010611</v>
      </c>
      <c r="G24" s="224">
        <f ca="1">(1+$B$4)*G23+IF($A24&lt;=Settings!$B$7,$B$3,-$C24)+SUMIFS($E$64:$E$66,$A$64:$A$66,$A24)</f>
        <v>792738.40097854461</v>
      </c>
      <c r="H24" s="221">
        <f t="shared" ca="1" si="0"/>
        <v>31709.536039141785</v>
      </c>
      <c r="I24" s="221">
        <f ca="1">(1+$B$5)*I23+IF($A24&lt;=Settings!$B$7,$B$3,-$C24)</f>
        <v>2232701.5982632795</v>
      </c>
      <c r="J24" s="224">
        <f ca="1">(1+$B$5)*J23+IF($A24&lt;=Settings!$B$7,$B$3,-$C24)+SUMIFS($E$64:$E$66,$A$64:$A$66,$A24)</f>
        <v>910969.95824958431</v>
      </c>
      <c r="K24" s="221">
        <f t="shared" ca="1" si="1"/>
        <v>36438.798329983372</v>
      </c>
      <c r="L24" s="221">
        <f ca="1">(1+$B$6)*L23+IF($A24&lt;=Settings!$B$7,$B$3,-$C24)</f>
        <v>2825375.8376660403</v>
      </c>
      <c r="M24" s="224">
        <f ca="1">(1+$B$6)*M23+IF($A24&lt;=Settings!$B$7,$B$3,-$C24)+SUMIFS($E$64:$E$66,$A$64:$A$66,$A24)</f>
        <v>1122223.8953730636</v>
      </c>
      <c r="N24" s="221">
        <f t="shared" ca="1" si="2"/>
        <v>44888.955814922549</v>
      </c>
    </row>
    <row r="25" spans="1:16" ht="12.75" customHeight="1" x14ac:dyDescent="0.15">
      <c r="A25" s="229">
        <f t="shared" si="3"/>
        <v>52</v>
      </c>
      <c r="B25" s="229">
        <f t="shared" si="4"/>
        <v>2036</v>
      </c>
      <c r="C25" s="221">
        <f t="shared" si="5"/>
        <v>76805.072651781389</v>
      </c>
      <c r="D25" s="230"/>
      <c r="E25" s="230"/>
      <c r="F25" s="221">
        <f ca="1">(1+$B$4)*F24+IF($A25&lt;=Settings!$B$7,$B$3,-$C25)</f>
        <v>1991537.3082090931</v>
      </c>
      <c r="G25" s="224">
        <f ca="1">(1+$B$4)*G24+IF($A25&lt;=Settings!$B$7,$B$3,-$C25)+SUMIFS($E$64:$E$66,$A$64:$A$66,$A25)</f>
        <v>846520.55300790095</v>
      </c>
      <c r="H25" s="221">
        <f t="shared" ca="1" si="0"/>
        <v>33860.822120316036</v>
      </c>
      <c r="I25" s="221">
        <f ca="1">(1+$B$5)*I24+IF($A25&lt;=Settings!$B$7,$B$3,-$C25)</f>
        <v>2374336.6781764436</v>
      </c>
      <c r="J25" s="224">
        <f ca="1">(1+$B$5)*J24+IF($A25&lt;=Settings!$B$7,$B$3,-$C25)+SUMIFS($E$64:$E$66,$A$64:$A$66,$A25)</f>
        <v>986518.45616206352</v>
      </c>
      <c r="K25" s="221">
        <f t="shared" ca="1" si="1"/>
        <v>39460.738246482542</v>
      </c>
      <c r="L25" s="221">
        <f ca="1">(1+$B$6)*L24+IF($A25&lt;=Settings!$B$7,$B$3,-$C25)</f>
        <v>3081405.9046793235</v>
      </c>
      <c r="M25" s="224">
        <f ca="1">(1+$B$6)*M24+IF($A25&lt;=Settings!$B$7,$B$3,-$C25)+SUMIFS($E$64:$E$66,$A$64:$A$66,$A25)</f>
        <v>1242001.8070029088</v>
      </c>
      <c r="N25" s="221">
        <f t="shared" ca="1" si="2"/>
        <v>49680.07228011635</v>
      </c>
    </row>
    <row r="26" spans="1:16" ht="12.75" customHeight="1" x14ac:dyDescent="0.15">
      <c r="A26" s="229">
        <f t="shared" si="3"/>
        <v>53</v>
      </c>
      <c r="B26" s="229">
        <f t="shared" si="4"/>
        <v>2037</v>
      </c>
      <c r="C26" s="221">
        <f t="shared" si="5"/>
        <v>78725.199468075924</v>
      </c>
      <c r="D26" s="230"/>
      <c r="E26" s="230"/>
      <c r="F26" s="221">
        <f ca="1">(1+$B$4)*F25+IF($A26&lt;=Settings!$B$7,$B$3,-$C26)</f>
        <v>2081283.4274553659</v>
      </c>
      <c r="G26" s="224">
        <f ca="1">(1+$B$4)*G25+IF($A26&lt;=Settings!$B$7,$B$3,-$C26)+SUMIFS($E$64:$E$66,$A$64:$A$66,$A26)</f>
        <v>901916.16959813796</v>
      </c>
      <c r="H26" s="221">
        <f t="shared" ca="1" si="0"/>
        <v>36076.64678392552</v>
      </c>
      <c r="I26" s="221">
        <f ca="1">(1+$B$5)*I25+IF($A26&lt;=Settings!$B$7,$B$3,-$C26)</f>
        <v>2523053.5120852659</v>
      </c>
      <c r="J26" s="224">
        <f ca="1">(1+$B$5)*J25+IF($A26&lt;=Settings!$B$7,$B$3,-$C26)+SUMIFS($E$64:$E$66,$A$64:$A$66,$A26)</f>
        <v>1065844.3789701667</v>
      </c>
      <c r="K26" s="221">
        <f t="shared" ca="1" si="1"/>
        <v>42633.775158806668</v>
      </c>
      <c r="L26" s="221">
        <f ca="1">(1+$B$6)*L25+IF($A26&lt;=Settings!$B$7,$B$3,-$C26)</f>
        <v>3357918.3770536697</v>
      </c>
      <c r="M26" s="224">
        <f ca="1">(1+$B$6)*M25+IF($A26&lt;=Settings!$B$7,$B$3,-$C26)+SUMIFS($E$64:$E$66,$A$64:$A$66,$A26)</f>
        <v>1371361.9515631415</v>
      </c>
      <c r="N26" s="221">
        <f t="shared" ca="1" si="2"/>
        <v>54854.478062525661</v>
      </c>
    </row>
    <row r="27" spans="1:16" ht="12.75" customHeight="1" x14ac:dyDescent="0.15">
      <c r="A27" s="229">
        <f t="shared" si="3"/>
        <v>54</v>
      </c>
      <c r="B27" s="229">
        <f t="shared" si="4"/>
        <v>2038</v>
      </c>
      <c r="C27" s="221">
        <f t="shared" si="5"/>
        <v>80693.329454777821</v>
      </c>
      <c r="D27" s="230"/>
      <c r="E27" s="230"/>
      <c r="F27" s="221">
        <f ca="1">(1+$B$4)*F26+IF($A27&lt;=Settings!$B$7,$B$3,-$C27)</f>
        <v>2173721.9302790267</v>
      </c>
      <c r="G27" s="224">
        <f ca="1">(1+$B$4)*G26+IF($A27&lt;=Settings!$B$7,$B$3,-$C27)+SUMIFS($E$64:$E$66,$A$64:$A$66,$A27)</f>
        <v>958973.65468608215</v>
      </c>
      <c r="H27" s="221">
        <f t="shared" ca="1" si="0"/>
        <v>38358.946187443289</v>
      </c>
      <c r="I27" s="221">
        <f ca="1">(1+$B$5)*I26+IF($A27&lt;=Settings!$B$7,$B$3,-$C27)</f>
        <v>2679206.1876895293</v>
      </c>
      <c r="J27" s="224">
        <f ca="1">(1+$B$5)*J26+IF($A27&lt;=Settings!$B$7,$B$3,-$C27)+SUMIFS($E$64:$E$66,$A$64:$A$66,$A27)</f>
        <v>1149136.597918675</v>
      </c>
      <c r="K27" s="221">
        <f t="shared" ca="1" si="1"/>
        <v>45965.463916747001</v>
      </c>
      <c r="L27" s="221">
        <f ca="1">(1+$B$6)*L26+IF($A27&lt;=Settings!$B$7,$B$3,-$C27)</f>
        <v>3656551.8472179635</v>
      </c>
      <c r="M27" s="224">
        <f ca="1">(1+$B$6)*M26+IF($A27&lt;=Settings!$B$7,$B$3,-$C27)+SUMIFS($E$64:$E$66,$A$64:$A$66,$A27)</f>
        <v>1511070.907688193</v>
      </c>
      <c r="N27" s="221">
        <f t="shared" ca="1" si="2"/>
        <v>60442.836307527723</v>
      </c>
    </row>
    <row r="28" spans="1:16" s="234" customFormat="1" ht="12.75" customHeight="1" x14ac:dyDescent="0.15">
      <c r="A28" s="231">
        <f t="shared" si="3"/>
        <v>55</v>
      </c>
      <c r="B28" s="231">
        <f t="shared" si="4"/>
        <v>2039</v>
      </c>
      <c r="C28" s="232">
        <f t="shared" si="5"/>
        <v>82710.662691147256</v>
      </c>
      <c r="D28" s="232"/>
      <c r="E28" s="232"/>
      <c r="F28" s="232">
        <f ca="1">(1+$B$4)*F27+IF($A28&lt;=Settings!$B$7,$B$3,-$C28)</f>
        <v>2268933.5881873975</v>
      </c>
      <c r="G28" s="233">
        <f ca="1">(1+$B$4)*G27+IF($A28&lt;=Settings!$B$7,$B$3,-$C28)+SUMIFS($E$64:$E$66,$A$64:$A$66,$A28)</f>
        <v>1638072.8345102693</v>
      </c>
      <c r="H28" s="232">
        <f t="shared" ca="1" si="0"/>
        <v>65522.913380410777</v>
      </c>
      <c r="I28" s="232">
        <f ca="1">(1+$B$5)*I27+IF($A28&lt;=Settings!$B$7,$B$3,-$C28)</f>
        <v>2843166.4970740057</v>
      </c>
      <c r="J28" s="233">
        <f ca="1">(1+$B$5)*J27+IF($A28&lt;=Settings!$B$7,$B$3,-$C28)+SUMIFS($E$64:$E$66,$A$64:$A$66,$A28)</f>
        <v>1856923.3979982138</v>
      </c>
      <c r="K28" s="232">
        <f t="shared" ca="1" si="1"/>
        <v>74276.935919928554</v>
      </c>
      <c r="L28" s="232">
        <f ca="1">(1+$B$6)*L27+IF($A28&lt;=Settings!$B$7,$B$3,-$C28)</f>
        <v>3979075.9949954008</v>
      </c>
      <c r="M28" s="233">
        <f ca="1">(1+$B$6)*M27+IF($A28&lt;=Settings!$B$7,$B$3,-$C28)+SUMIFS($E$64:$E$66,$A$64:$A$66,$A28)</f>
        <v>2282286.5504868533</v>
      </c>
      <c r="N28" s="232">
        <f t="shared" ca="1" si="2"/>
        <v>91291.462019474129</v>
      </c>
    </row>
    <row r="29" spans="1:16" ht="12.75" customHeight="1" x14ac:dyDescent="0.15">
      <c r="A29" s="229">
        <f t="shared" si="3"/>
        <v>56</v>
      </c>
      <c r="B29" s="229">
        <f t="shared" si="4"/>
        <v>2040</v>
      </c>
      <c r="C29" s="221">
        <f t="shared" si="5"/>
        <v>84778.429258425924</v>
      </c>
      <c r="D29" s="230"/>
      <c r="E29" s="230"/>
      <c r="F29" s="221">
        <f ca="1">(1+$B$4)*F28+IF($A29&lt;=Settings!$B$7,$B$3,-$C29)</f>
        <v>2367001.5958330194</v>
      </c>
      <c r="G29" s="224">
        <f ca="1">(1+$B$4)*G28+IF($A29&lt;=Settings!$B$7,$B$3,-$C29)+SUMIFS($E$64:$E$66,$A$64:$A$66,$A29)</f>
        <v>1717215.0195455775</v>
      </c>
      <c r="H29" s="221">
        <f t="shared" ca="1" si="0"/>
        <v>68688.600781823101</v>
      </c>
      <c r="I29" s="221">
        <f ca="1">(1+$B$5)*I28+IF($A29&lt;=Settings!$B$7,$B$3,-$C29)</f>
        <v>3015324.8219277062</v>
      </c>
      <c r="J29" s="224">
        <f ca="1">(1+$B$5)*J28+IF($A29&lt;=Settings!$B$7,$B$3,-$C29)+SUMIFS($E$64:$E$66,$A$64:$A$66,$A29)</f>
        <v>1979769.5678981245</v>
      </c>
      <c r="K29" s="221">
        <f t="shared" ca="1" si="1"/>
        <v>79190.782715924986</v>
      </c>
      <c r="L29" s="221">
        <f ca="1">(1+$B$6)*L28+IF($A29&lt;=Settings!$B$7,$B$3,-$C29)</f>
        <v>4327402.0745950332</v>
      </c>
      <c r="M29" s="224">
        <f ca="1">(1+$B$6)*M28+IF($A29&lt;=Settings!$B$7,$B$3,-$C29)+SUMIFS($E$64:$E$66,$A$64:$A$66,$A29)</f>
        <v>2494869.4745258018</v>
      </c>
      <c r="N29" s="221">
        <f t="shared" ca="1" si="2"/>
        <v>99794.778981032083</v>
      </c>
    </row>
    <row r="30" spans="1:16" ht="12.75" customHeight="1" x14ac:dyDescent="0.15">
      <c r="A30" s="229">
        <f t="shared" si="3"/>
        <v>57</v>
      </c>
      <c r="B30" s="229">
        <f t="shared" si="4"/>
        <v>2041</v>
      </c>
      <c r="C30" s="221">
        <f t="shared" si="5"/>
        <v>86897.889989886564</v>
      </c>
      <c r="D30" s="230"/>
      <c r="E30" s="230"/>
      <c r="F30" s="221">
        <f ca="1">(1+$B$4)*F29+IF($A30&lt;=Settings!$B$7,$B$3,-$C30)</f>
        <v>2468011.6437080102</v>
      </c>
      <c r="G30" s="224">
        <f ca="1">(1+$B$4)*G29+IF($A30&lt;=Settings!$B$7,$B$3,-$C30)+SUMIFS($E$64:$E$66,$A$64:$A$66,$A30)</f>
        <v>1798731.4701319449</v>
      </c>
      <c r="H30" s="221">
        <f t="shared" ca="1" si="0"/>
        <v>71949.258805277801</v>
      </c>
      <c r="I30" s="221">
        <f ca="1">(1+$B$5)*I29+IF($A30&lt;=Settings!$B$7,$B$3,-$C30)</f>
        <v>3196091.0630240915</v>
      </c>
      <c r="J30" s="224">
        <f ca="1">(1+$B$5)*J29+IF($A30&lt;=Settings!$B$7,$B$3,-$C30)+SUMIFS($E$64:$E$66,$A$64:$A$66,$A30)</f>
        <v>2108758.0462930305</v>
      </c>
      <c r="K30" s="221">
        <f t="shared" ca="1" si="1"/>
        <v>84350.321851721223</v>
      </c>
      <c r="L30" s="221">
        <f ca="1">(1+$B$6)*L29+IF($A30&lt;=Settings!$B$7,$B$3,-$C30)</f>
        <v>4703594.2405626364</v>
      </c>
      <c r="M30" s="224">
        <f ca="1">(1+$B$6)*M29+IF($A30&lt;=Settings!$B$7,$B$3,-$C30)+SUMIFS($E$64:$E$66,$A$64:$A$66,$A30)</f>
        <v>2724459.032487866</v>
      </c>
      <c r="N30" s="221">
        <f t="shared" ca="1" si="2"/>
        <v>108978.36129951464</v>
      </c>
    </row>
    <row r="31" spans="1:16" ht="12.75" customHeight="1" x14ac:dyDescent="0.15">
      <c r="A31" s="229">
        <f t="shared" si="3"/>
        <v>58</v>
      </c>
      <c r="B31" s="229">
        <f t="shared" si="4"/>
        <v>2042</v>
      </c>
      <c r="C31" s="221">
        <f t="shared" si="5"/>
        <v>89070.337239633722</v>
      </c>
      <c r="D31" s="230"/>
      <c r="E31" s="230"/>
      <c r="F31" s="221">
        <f ca="1">(1+$B$4)*F30+IF($A31&lt;=Settings!$B$7,$B$3,-$C31)</f>
        <v>2572051.9930192507</v>
      </c>
      <c r="G31" s="224">
        <f ca="1">(1+$B$4)*G30+IF($A31&lt;=Settings!$B$7,$B$3,-$C31)+SUMIFS($E$64:$E$66,$A$64:$A$66,$A31)</f>
        <v>1882693.4142359032</v>
      </c>
      <c r="H31" s="221">
        <f t="shared" ca="1" si="0"/>
        <v>75307.736569436136</v>
      </c>
      <c r="I31" s="221">
        <f ca="1">(1+$B$5)*I30+IF($A31&lt;=Settings!$B$7,$B$3,-$C31)</f>
        <v>3385895.6161752963</v>
      </c>
      <c r="J31" s="224">
        <f ca="1">(1+$B$5)*J30+IF($A31&lt;=Settings!$B$7,$B$3,-$C31)+SUMIFS($E$64:$E$66,$A$64:$A$66,$A31)</f>
        <v>2244195.9486076823</v>
      </c>
      <c r="K31" s="221">
        <f t="shared" ca="1" si="1"/>
        <v>89767.837944307292</v>
      </c>
      <c r="L31" s="221">
        <f ca="1">(1+$B$6)*L30+IF($A31&lt;=Settings!$B$7,$B$3,-$C31)</f>
        <v>5109881.7798076477</v>
      </c>
      <c r="M31" s="224">
        <f ca="1">(1+$B$6)*M30+IF($A31&lt;=Settings!$B$7,$B$3,-$C31)+SUMIFS($E$64:$E$66,$A$64:$A$66,$A31)</f>
        <v>2972415.7550868955</v>
      </c>
      <c r="N31" s="221">
        <f t="shared" ca="1" si="2"/>
        <v>118896.63020347583</v>
      </c>
    </row>
    <row r="32" spans="1:16" ht="12.75" customHeight="1" x14ac:dyDescent="0.15">
      <c r="A32" s="229">
        <f t="shared" si="3"/>
        <v>59</v>
      </c>
      <c r="B32" s="229">
        <f t="shared" si="4"/>
        <v>2043</v>
      </c>
      <c r="C32" s="221">
        <f t="shared" si="5"/>
        <v>91297.095670624563</v>
      </c>
      <c r="D32" s="230"/>
      <c r="E32" s="230"/>
      <c r="F32" s="221">
        <f ca="1">(1+$B$4)*F31+IF($A32&lt;=Settings!$B$7,$B$3,-$C32)</f>
        <v>2679213.5528098284</v>
      </c>
      <c r="G32" s="224">
        <f ca="1">(1+$B$4)*G31+IF($A32&lt;=Settings!$B$7,$B$3,-$C32)+SUMIFS($E$64:$E$66,$A$64:$A$66,$A32)</f>
        <v>1969174.2166629804</v>
      </c>
      <c r="H32" s="221">
        <f t="shared" ca="1" si="0"/>
        <v>78766.968666519213</v>
      </c>
      <c r="I32" s="221">
        <f ca="1">(1+$B$5)*I31+IF($A32&lt;=Settings!$B$7,$B$3,-$C32)</f>
        <v>3585190.3969840612</v>
      </c>
      <c r="J32" s="224">
        <f ca="1">(1+$B$5)*J31+IF($A32&lt;=Settings!$B$7,$B$3,-$C32)+SUMIFS($E$64:$E$66,$A$64:$A$66,$A32)</f>
        <v>2386405.7460380667</v>
      </c>
      <c r="K32" s="221">
        <f t="shared" ca="1" si="1"/>
        <v>95456.229841522669</v>
      </c>
      <c r="L32" s="221">
        <f ca="1">(1+$B$6)*L31+IF($A32&lt;=Settings!$B$7,$B$3,-$C32)</f>
        <v>5548672.3221922601</v>
      </c>
      <c r="M32" s="224">
        <f ca="1">(1+$B$6)*M31+IF($A32&lt;=Settings!$B$7,$B$3,-$C32)+SUMIFS($E$64:$E$66,$A$64:$A$66,$A32)</f>
        <v>3240209.0154938474</v>
      </c>
      <c r="N32" s="221">
        <f t="shared" ca="1" si="2"/>
        <v>129608.3606197539</v>
      </c>
    </row>
    <row r="33" spans="1:14" ht="12.75" customHeight="1" x14ac:dyDescent="0.15">
      <c r="A33" s="225">
        <f t="shared" si="3"/>
        <v>60</v>
      </c>
      <c r="B33" s="225">
        <f t="shared" si="4"/>
        <v>2044</v>
      </c>
      <c r="C33" s="226">
        <f t="shared" si="5"/>
        <v>93579.523062390173</v>
      </c>
      <c r="D33" s="230"/>
      <c r="E33" s="230"/>
      <c r="F33" s="226">
        <f ca="1">(1+$B$4)*F32+IF($A33&lt;=Settings!$B$7,$B$3,-$C33)</f>
        <v>2789589.9593941234</v>
      </c>
      <c r="G33" s="228">
        <f ca="1">(1+$B$4)*G32+IF($A33&lt;=Settings!$B$7,$B$3,-$C33)+SUMIFS($E$64:$E$66,$A$64:$A$66,$A33)</f>
        <v>2058249.4431628699</v>
      </c>
      <c r="H33" s="226">
        <f t="shared" ca="1" si="0"/>
        <v>82329.9777265148</v>
      </c>
      <c r="I33" s="226">
        <f ca="1">(1+$B$5)*I32+IF($A33&lt;=Settings!$B$7,$B$3,-$C33)</f>
        <v>3794449.9168332643</v>
      </c>
      <c r="J33" s="228">
        <f ca="1">(1+$B$5)*J32+IF($A33&lt;=Settings!$B$7,$B$3,-$C33)+SUMIFS($E$64:$E$66,$A$64:$A$66,$A33)</f>
        <v>2535726.0333399703</v>
      </c>
      <c r="K33" s="226">
        <f t="shared" ca="1" si="1"/>
        <v>101429.04133359881</v>
      </c>
      <c r="L33" s="226">
        <f ca="1">(1+$B$6)*L32+IF($A33&lt;=Settings!$B$7,$B$3,-$C33)</f>
        <v>6022566.1079676412</v>
      </c>
      <c r="M33" s="228">
        <f ca="1">(1+$B$6)*M32+IF($A33&lt;=Settings!$B$7,$B$3,-$C33)+SUMIFS($E$64:$E$66,$A$64:$A$66,$A33)</f>
        <v>3529425.7367333556</v>
      </c>
      <c r="N33" s="226">
        <f t="shared" ca="1" si="2"/>
        <v>141177.02946933423</v>
      </c>
    </row>
    <row r="34" spans="1:14" ht="12.75" customHeight="1" x14ac:dyDescent="0.15">
      <c r="A34" s="229">
        <f t="shared" si="3"/>
        <v>61</v>
      </c>
      <c r="B34" s="229">
        <f t="shared" si="4"/>
        <v>2045</v>
      </c>
      <c r="C34" s="221">
        <f t="shared" si="5"/>
        <v>95919.011138949922</v>
      </c>
      <c r="D34" s="230"/>
      <c r="E34" s="230"/>
      <c r="F34" s="221">
        <f ca="1">(1+$B$4)*F33+IF($A34&lt;=Settings!$B$7,$B$3,-$C34)</f>
        <v>2777358.6470369971</v>
      </c>
      <c r="G34" s="224">
        <f ca="1">(1+$B$4)*G33+IF($A34&lt;=Settings!$B$7,$B$3,-$C34)+SUMIFS($E$64:$E$66,$A$64:$A$66,$A34)</f>
        <v>2024077.9153188062</v>
      </c>
      <c r="H34" s="221">
        <f t="shared" ca="1" si="0"/>
        <v>80963.116612752245</v>
      </c>
      <c r="I34" s="221">
        <f ca="1">(1+$B$5)*I33+IF($A34&lt;=Settings!$B$7,$B$3,-$C34)</f>
        <v>3888253.4015359776</v>
      </c>
      <c r="J34" s="224">
        <f ca="1">(1+$B$5)*J33+IF($A34&lt;=Settings!$B$7,$B$3,-$C34)+SUMIFS($E$64:$E$66,$A$64:$A$66,$A34)</f>
        <v>2566593.323868019</v>
      </c>
      <c r="K34" s="221">
        <f t="shared" ca="1" si="1"/>
        <v>102663.73295472076</v>
      </c>
      <c r="L34" s="221">
        <f ca="1">(1+$B$6)*L33+IF($A34&lt;=Settings!$B$7,$B$3,-$C34)</f>
        <v>6408452.3854661034</v>
      </c>
      <c r="M34" s="224">
        <f ca="1">(1+$B$6)*M33+IF($A34&lt;=Settings!$B$7,$B$3,-$C34)+SUMIFS($E$64:$E$66,$A$64:$A$66,$A34)</f>
        <v>3715860.7845330741</v>
      </c>
      <c r="N34" s="221">
        <f t="shared" ca="1" si="2"/>
        <v>148634.43138132297</v>
      </c>
    </row>
    <row r="35" spans="1:14" s="78" customFormat="1" ht="12.75" customHeight="1" x14ac:dyDescent="0.15">
      <c r="A35" s="235">
        <f t="shared" si="3"/>
        <v>62</v>
      </c>
      <c r="B35" s="235">
        <f t="shared" si="4"/>
        <v>2046</v>
      </c>
      <c r="C35" s="236">
        <f t="shared" si="5"/>
        <v>98316.986417423657</v>
      </c>
      <c r="D35" s="236"/>
      <c r="E35" s="236"/>
      <c r="F35" s="236">
        <f ca="1">(1+$B$4)*F34+IF($A35&lt;=Settings!$B$7,$B$3,-$C35)</f>
        <v>2762362.4200306837</v>
      </c>
      <c r="G35" s="233">
        <f ca="1">(1+$B$4)*G34+IF($A35&lt;=Settings!$B$7,$B$3,-$C35)+SUMIFS($E$64:$E$66,$A$64:$A$66,$A35)</f>
        <v>2239338.8392146644</v>
      </c>
      <c r="H35" s="236">
        <f t="shared" ca="1" si="0"/>
        <v>89573.553568586576</v>
      </c>
      <c r="I35" s="236">
        <f ca="1">(1+$B$5)*I34+IF($A35&lt;=Settings!$B$7,$B$3,-$C35)</f>
        <v>3984349.0851953533</v>
      </c>
      <c r="J35" s="233">
        <f ca="1">(1+$B$5)*J34+IF($A35&lt;=Settings!$B$7,$B$3,-$C35)+SUMIFS($E$64:$E$66,$A$64:$A$66,$A35)</f>
        <v>2849461.5764977145</v>
      </c>
      <c r="K35" s="236">
        <f t="shared" ca="1" si="1"/>
        <v>113978.46305990858</v>
      </c>
      <c r="L35" s="236">
        <f ca="1">(1+$B$6)*L34+IF($A35&lt;=Settings!$B$7,$B$3,-$C35)</f>
        <v>6822811.5898859678</v>
      </c>
      <c r="M35" s="233">
        <f ca="1">(1+$B$6)*M34+IF($A35&lt;=Settings!$B$7,$B$3,-$C35)+SUMIFS($E$64:$E$66,$A$64:$A$66,$A35)</f>
        <v>4167668.2337320149</v>
      </c>
      <c r="N35" s="236">
        <f t="shared" ca="1" si="2"/>
        <v>166706.72934928059</v>
      </c>
    </row>
    <row r="36" spans="1:14" ht="12.75" customHeight="1" x14ac:dyDescent="0.15">
      <c r="A36" s="229">
        <f t="shared" si="3"/>
        <v>63</v>
      </c>
      <c r="B36" s="229">
        <f t="shared" si="4"/>
        <v>2047</v>
      </c>
      <c r="C36" s="221">
        <f t="shared" si="5"/>
        <v>100774.91107785924</v>
      </c>
      <c r="D36" s="230"/>
      <c r="E36" s="230"/>
      <c r="F36" s="221">
        <f ca="1">(1+$B$4)*F35+IF($A36&lt;=Settings!$B$7,$B$3,-$C36)</f>
        <v>2744458.3815537449</v>
      </c>
      <c r="G36" s="224">
        <f ca="1">(1+$B$4)*G35+IF($A36&lt;=Settings!$B$7,$B$3,-$C36)+SUMIFS($E$64:$E$66,$A$64:$A$66,$A36)</f>
        <v>2205744.0933132451</v>
      </c>
      <c r="H36" s="221">
        <f t="shared" ca="1" si="0"/>
        <v>88229.763732529813</v>
      </c>
      <c r="I36" s="221">
        <f ca="1">(1+$B$5)*I35+IF($A36&lt;=Settings!$B$7,$B$3,-$C36)</f>
        <v>4082791.6283772616</v>
      </c>
      <c r="J36" s="224">
        <f ca="1">(1+$B$5)*J35+IF($A36&lt;=Settings!$B$7,$B$3,-$C36)+SUMIFS($E$64:$E$66,$A$64:$A$66,$A36)</f>
        <v>2891159.7442447408</v>
      </c>
      <c r="K36" s="221">
        <f t="shared" ca="1" si="1"/>
        <v>115646.38976978963</v>
      </c>
      <c r="L36" s="221">
        <f ca="1">(1+$B$6)*L35+IF($A36&lt;=Settings!$B$7,$B$3,-$C36)</f>
        <v>7267861.6059989864</v>
      </c>
      <c r="M36" s="224">
        <f ca="1">(1+$B$6)*M35+IF($A36&lt;=Settings!$B$7,$B$3,-$C36)+SUMIFS($E$64:$E$66,$A$64:$A$66,$A36)</f>
        <v>4400306.7813527174</v>
      </c>
      <c r="N36" s="221">
        <f t="shared" ca="1" si="2"/>
        <v>176012.27125410869</v>
      </c>
    </row>
    <row r="37" spans="1:14" ht="12.75" customHeight="1" x14ac:dyDescent="0.15">
      <c r="A37" s="229">
        <f t="shared" si="3"/>
        <v>64</v>
      </c>
      <c r="B37" s="229">
        <f t="shared" si="4"/>
        <v>2048</v>
      </c>
      <c r="C37" s="221">
        <f t="shared" si="5"/>
        <v>103294.28385480572</v>
      </c>
      <c r="D37" s="230"/>
      <c r="E37" s="230"/>
      <c r="F37" s="221">
        <f ca="1">(1+$B$4)*F36+IF($A37&lt;=Settings!$B$7,$B$3,-$C37)</f>
        <v>2723497.8491455517</v>
      </c>
      <c r="G37" s="224">
        <f ca="1">(1+$B$4)*G36+IF($A37&lt;=Settings!$B$7,$B$3,-$C37)+SUMIFS($E$64:$E$66,$A$64:$A$66,$A37)</f>
        <v>2168622.1322578369</v>
      </c>
      <c r="H37" s="221">
        <f t="shared" ca="1" si="0"/>
        <v>86744.885290313483</v>
      </c>
      <c r="I37" s="221">
        <f ca="1">(1+$B$5)*I36+IF($A37&lt;=Settings!$B$7,$B$3,-$C37)</f>
        <v>4183636.9259413192</v>
      </c>
      <c r="J37" s="224">
        <f ca="1">(1+$B$5)*J36+IF($A37&lt;=Settings!$B$7,$B$3,-$C37)+SUMIFS($E$64:$E$66,$A$64:$A$66,$A37)</f>
        <v>2932423.4476021719</v>
      </c>
      <c r="K37" s="221">
        <f t="shared" ca="1" si="1"/>
        <v>117296.93790408688</v>
      </c>
      <c r="L37" s="221">
        <f ca="1">(1+$B$6)*L36+IF($A37&lt;=Settings!$B$7,$B$3,-$C37)</f>
        <v>7745996.2506240997</v>
      </c>
      <c r="M37" s="224">
        <f ca="1">(1+$B$6)*M36+IF($A37&lt;=Settings!$B$7,$B$3,-$C37)+SUMIFS($E$64:$E$66,$A$64:$A$66,$A37)</f>
        <v>4649037.0400061291</v>
      </c>
      <c r="N37" s="221">
        <f t="shared" ca="1" si="2"/>
        <v>185961.48160024517</v>
      </c>
    </row>
    <row r="38" spans="1:14" s="237" customFormat="1" ht="12.75" customHeight="1" x14ac:dyDescent="0.15">
      <c r="A38" s="225">
        <f t="shared" si="3"/>
        <v>65</v>
      </c>
      <c r="B38" s="225">
        <f t="shared" si="4"/>
        <v>2049</v>
      </c>
      <c r="C38" s="226">
        <f t="shared" si="5"/>
        <v>105876.64095117585</v>
      </c>
      <c r="D38" s="226"/>
      <c r="E38" s="226"/>
      <c r="F38" s="226">
        <f ca="1">(1+$B$4)*F37+IF($A38&lt;=Settings!$B$7,$B$3,-$C38)</f>
        <v>2699326.1436687424</v>
      </c>
      <c r="G38" s="228">
        <f ca="1">(1+$B$4)*G37+IF($A38&lt;=Settings!$B$7,$B$3,-$C38)+SUMIFS($E$64:$E$66,$A$64:$A$66,$A38)</f>
        <v>2773559.6275836648</v>
      </c>
      <c r="H38" s="226">
        <f t="shared" ca="1" si="0"/>
        <v>110942.38510334659</v>
      </c>
      <c r="I38" s="226">
        <f ca="1">(1+$B$5)*I37+IF($A38&lt;=Settings!$B$7,$B$3,-$C38)</f>
        <v>4286942.1312872088</v>
      </c>
      <c r="J38" s="228">
        <f ca="1">(1+$B$5)*J37+IF($A38&lt;=Settings!$B$7,$B$3,-$C38)+SUMIFS($E$64:$E$66,$A$64:$A$66,$A38)</f>
        <v>3618923.4513403736</v>
      </c>
      <c r="K38" s="226">
        <f t="shared" ca="1" si="1"/>
        <v>144756.93805361495</v>
      </c>
      <c r="L38" s="226">
        <f ca="1">(1+$B$6)*L37+IF($A38&lt;=Settings!$B$7,$B$3,-$C38)</f>
        <v>8259799.309722852</v>
      </c>
      <c r="M38" s="228">
        <f ca="1">(1+$B$6)*M37+IF($A38&lt;=Settings!$B$7,$B$3,-$C38)+SUMIFS($E$64:$E$66,$A$64:$A$66,$A38)</f>
        <v>5560838.8345647119</v>
      </c>
      <c r="N38" s="226">
        <f t="shared" ca="1" si="2"/>
        <v>222433.55338258849</v>
      </c>
    </row>
    <row r="39" spans="1:14" ht="12.75" customHeight="1" x14ac:dyDescent="0.15">
      <c r="A39" s="229">
        <f t="shared" si="3"/>
        <v>66</v>
      </c>
      <c r="B39" s="229">
        <f t="shared" si="4"/>
        <v>2050</v>
      </c>
      <c r="C39" s="221">
        <f t="shared" si="5"/>
        <v>108523.55697495524</v>
      </c>
      <c r="D39" s="230"/>
      <c r="E39" s="230"/>
      <c r="F39" s="221">
        <f ca="1">(1+$B$4)*F38+IF($A39&lt;=Settings!$B$7,$B$3,-$C39)</f>
        <v>2671782.3710038494</v>
      </c>
      <c r="G39" s="224">
        <f ca="1">(1+$B$4)*G38+IF($A39&lt;=Settings!$B$7,$B$3,-$C39)+SUMIFS($E$64:$E$66,$A$64:$A$66,$A39)</f>
        <v>2748242.8594362196</v>
      </c>
      <c r="H39" s="221">
        <f t="shared" ca="1" si="0"/>
        <v>109929.71437744878</v>
      </c>
      <c r="I39" s="221">
        <f ca="1">(1+$B$5)*I38+IF($A39&lt;=Settings!$B$7,$B$3,-$C39)</f>
        <v>4392765.6808766145</v>
      </c>
      <c r="J39" s="224">
        <f ca="1">(1+$B$5)*J38+IF($A39&lt;=Settings!$B$7,$B$3,-$C39)+SUMIFS($E$64:$E$66,$A$64:$A$66,$A39)</f>
        <v>3691346.066932437</v>
      </c>
      <c r="K39" s="221">
        <f t="shared" ca="1" si="1"/>
        <v>147653.84267729748</v>
      </c>
      <c r="L39" s="221">
        <f ca="1">(1+$B$6)*L38+IF($A39&lt;=Settings!$B$7,$B$3,-$C39)</f>
        <v>8812059.6975257266</v>
      </c>
      <c r="M39" s="224">
        <f ca="1">(1+$B$6)*M38+IF($A39&lt;=Settings!$B$7,$B$3,-$C39)+SUMIFS($E$64:$E$66,$A$64:$A$66,$A39)</f>
        <v>5897182.3843549341</v>
      </c>
      <c r="N39" s="221">
        <f t="shared" ca="1" si="2"/>
        <v>235887.29537419736</v>
      </c>
    </row>
    <row r="40" spans="1:14" ht="12.75" customHeight="1" x14ac:dyDescent="0.15">
      <c r="A40" s="229">
        <f t="shared" si="3"/>
        <v>67</v>
      </c>
      <c r="B40" s="229">
        <f t="shared" si="4"/>
        <v>2051</v>
      </c>
      <c r="C40" s="221">
        <f t="shared" si="5"/>
        <v>111236.64589932912</v>
      </c>
      <c r="D40" s="230"/>
      <c r="E40" s="230"/>
      <c r="F40" s="221">
        <f ca="1">(1+$B$4)*F39+IF($A40&lt;=Settings!$B$7,$B$3,-$C40)</f>
        <v>2640699.1962346355</v>
      </c>
      <c r="G40" s="224">
        <f ca="1">(1+$B$4)*G39+IF($A40&lt;=Settings!$B$7,$B$3,-$C40)+SUMIFS($E$64:$E$66,$A$64:$A$66,$A40)</f>
        <v>2719453.4993199767</v>
      </c>
      <c r="H40" s="221">
        <f t="shared" ca="1" si="0"/>
        <v>108778.13997279906</v>
      </c>
      <c r="I40" s="221">
        <f ca="1">(1+$B$5)*I39+IF($A40&lt;=Settings!$B$7,$B$3,-$C40)</f>
        <v>4501167.319021116</v>
      </c>
      <c r="J40" s="224">
        <f ca="1">(1+$B$5)*J39+IF($A40&lt;=Settings!$B$7,$B$3,-$C40)+SUMIFS($E$64:$E$66,$A$64:$A$66,$A40)</f>
        <v>3764676.7243797295</v>
      </c>
      <c r="K40" s="221">
        <f t="shared" ca="1" si="1"/>
        <v>150587.06897518918</v>
      </c>
      <c r="L40" s="221">
        <f ca="1">(1+$B$6)*L39+IF($A40&lt;=Settings!$B$7,$B$3,-$C40)</f>
        <v>9405787.8274284564</v>
      </c>
      <c r="M40" s="224">
        <f ca="1">(1+$B$6)*M39+IF($A40&lt;=Settings!$B$7,$B$3,-$C40)+SUMIFS($E$64:$E$66,$A$64:$A$66,$A40)</f>
        <v>6257720.3292039996</v>
      </c>
      <c r="N40" s="221">
        <f t="shared" ca="1" si="2"/>
        <v>250308.81316815998</v>
      </c>
    </row>
    <row r="41" spans="1:14" ht="12.75" customHeight="1" x14ac:dyDescent="0.15">
      <c r="A41" s="229">
        <f t="shared" si="3"/>
        <v>68</v>
      </c>
      <c r="B41" s="229">
        <f t="shared" si="4"/>
        <v>2052</v>
      </c>
      <c r="C41" s="221">
        <f t="shared" si="5"/>
        <v>114017.56204681234</v>
      </c>
      <c r="D41" s="230"/>
      <c r="E41" s="230"/>
      <c r="F41" s="221">
        <f ca="1">(1+$B$4)*F40+IF($A41&lt;=Settings!$B$7,$B$3,-$C41)</f>
        <v>2605902.6100748624</v>
      </c>
      <c r="G41" s="224">
        <f ca="1">(1+$B$4)*G40+IF($A41&lt;=Settings!$B$7,$B$3,-$C41)+SUMIFS($E$64:$E$66,$A$64:$A$66,$A41)</f>
        <v>2687019.5422527636</v>
      </c>
      <c r="H41" s="221">
        <f t="shared" ca="1" si="0"/>
        <v>107480.78169011055</v>
      </c>
      <c r="I41" s="221">
        <f ca="1">(1+$B$5)*I40+IF($A41&lt;=Settings!$B$7,$B$3,-$C41)</f>
        <v>4612208.1229253598</v>
      </c>
      <c r="J41" s="224">
        <f ca="1">(1+$B$5)*J40+IF($A41&lt;=Settings!$B$7,$B$3,-$C41)+SUMIFS($E$64:$E$66,$A$64:$A$66,$A41)</f>
        <v>3838892.9985519038</v>
      </c>
      <c r="K41" s="221">
        <f t="shared" ca="1" si="1"/>
        <v>153555.71994207616</v>
      </c>
      <c r="L41" s="221">
        <f ca="1">(1+$B$6)*L40+IF($A41&lt;=Settings!$B$7,$B$3,-$C41)</f>
        <v>10044233.29157592</v>
      </c>
      <c r="M41" s="224">
        <f ca="1">(1+$B$6)*M40+IF($A41&lt;=Settings!$B$7,$B$3,-$C41)+SUMIFS($E$64:$E$66,$A$64:$A$66,$A41)</f>
        <v>6644320.393493508</v>
      </c>
      <c r="N41" s="221">
        <f t="shared" ca="1" si="2"/>
        <v>265772.81573974033</v>
      </c>
    </row>
    <row r="42" spans="1:14" ht="12.75" customHeight="1" x14ac:dyDescent="0.15">
      <c r="A42" s="229">
        <f t="shared" si="3"/>
        <v>69</v>
      </c>
      <c r="B42" s="229">
        <f t="shared" si="4"/>
        <v>2053</v>
      </c>
      <c r="C42" s="221">
        <f t="shared" si="5"/>
        <v>116868.00109798263</v>
      </c>
      <c r="D42" s="230"/>
      <c r="E42" s="230"/>
      <c r="F42" s="221">
        <f ca="1">(1+$B$4)*F41+IF($A42&lt;=Settings!$B$7,$B$3,-$C42)</f>
        <v>2567211.6872791257</v>
      </c>
      <c r="G42" s="224">
        <f ca="1">(1+$B$4)*G41+IF($A42&lt;=Settings!$B$7,$B$3,-$C42)+SUMIFS($E$64:$E$66,$A$64:$A$66,$A42)</f>
        <v>2650762.127422364</v>
      </c>
      <c r="H42" s="221">
        <f t="shared" ca="1" si="0"/>
        <v>106030.48509689455</v>
      </c>
      <c r="I42" s="221">
        <f ca="1">(1+$B$5)*I41+IF($A42&lt;=Settings!$B$7,$B$3,-$C42)</f>
        <v>4725950.5279736454</v>
      </c>
      <c r="J42" s="224">
        <f ca="1">(1+$B$5)*J41+IF($A42&lt;=Settings!$B$7,$B$3,-$C42)+SUMIFS($E$64:$E$66,$A$64:$A$66,$A42)</f>
        <v>3913969.6473815162</v>
      </c>
      <c r="K42" s="221">
        <f t="shared" ca="1" si="1"/>
        <v>156558.78589526066</v>
      </c>
      <c r="L42" s="221">
        <f ca="1">(1+$B$6)*L41+IF($A42&lt;=Settings!$B$7,$B$3,-$C42)</f>
        <v>10730903.953804011</v>
      </c>
      <c r="M42" s="224">
        <f ca="1">(1+$B$6)*M41+IF($A42&lt;=Settings!$B$7,$B$3,-$C42)+SUMIFS($E$64:$E$66,$A$64:$A$66,$A42)</f>
        <v>7058998.0238750065</v>
      </c>
      <c r="N42" s="221">
        <f t="shared" ca="1" si="2"/>
        <v>282359.92095500027</v>
      </c>
    </row>
    <row r="43" spans="1:14" ht="12.75" customHeight="1" x14ac:dyDescent="0.15">
      <c r="A43" s="229">
        <f t="shared" si="3"/>
        <v>70</v>
      </c>
      <c r="B43" s="229">
        <f t="shared" si="4"/>
        <v>2054</v>
      </c>
      <c r="C43" s="221">
        <f t="shared" si="5"/>
        <v>119789.70112543218</v>
      </c>
      <c r="D43" s="230"/>
      <c r="E43" s="230"/>
      <c r="F43" s="221">
        <f ca="1">(1+$B$4)*F42+IF($A43&lt;=Settings!$B$7,$B$3,-$C43)</f>
        <v>2524438.3367720675</v>
      </c>
      <c r="G43" s="224">
        <f ca="1">(1+$B$4)*G42+IF($A43&lt;=Settings!$B$7,$B$3,-$C43)+SUMIFS($E$64:$E$66,$A$64:$A$66,$A43)</f>
        <v>2610495.2901196028</v>
      </c>
      <c r="H43" s="221">
        <f t="shared" ca="1" si="0"/>
        <v>104419.81160478412</v>
      </c>
      <c r="I43" s="221">
        <f ca="1">(1+$B$5)*I42+IF($A43&lt;=Settings!$B$7,$B$3,-$C43)</f>
        <v>4842458.3532468956</v>
      </c>
      <c r="J43" s="224">
        <f ca="1">(1+$B$5)*J42+IF($A43&lt;=Settings!$B$7,$B$3,-$C43)+SUMIFS($E$64:$E$66,$A$64:$A$66,$A43)</f>
        <v>3989878.4286251599</v>
      </c>
      <c r="K43" s="221">
        <f t="shared" ca="1" si="1"/>
        <v>159595.13714500639</v>
      </c>
      <c r="L43" s="221">
        <f ca="1">(1+$B$6)*L42+IF($A43&lt;=Settings!$B$7,$B$3,-$C43)</f>
        <v>11469586.568982901</v>
      </c>
      <c r="M43" s="224">
        <f ca="1">(1+$B$6)*M42+IF($A43&lt;=Settings!$B$7,$B$3,-$C43)+SUMIFS($E$64:$E$66,$A$64:$A$66,$A43)</f>
        <v>7503928.1646595756</v>
      </c>
      <c r="N43" s="221">
        <f t="shared" ca="1" si="2"/>
        <v>300157.12658638303</v>
      </c>
    </row>
    <row r="44" spans="1:14" ht="12.75" customHeight="1" x14ac:dyDescent="0.15">
      <c r="A44" s="229">
        <f t="shared" si="3"/>
        <v>71</v>
      </c>
      <c r="B44" s="229">
        <f t="shared" si="4"/>
        <v>2055</v>
      </c>
      <c r="C44" s="221">
        <f t="shared" si="5"/>
        <v>122784.44365356799</v>
      </c>
      <c r="D44" s="230"/>
      <c r="E44" s="230"/>
      <c r="F44" s="221">
        <f ca="1">(1+$B$4)*F43+IF($A44&lt;=Settings!$B$7,$B$3,-$C44)</f>
        <v>2477387.0432216614</v>
      </c>
      <c r="G44" s="224">
        <f ca="1">(1+$B$4)*G43+IF($A44&lt;=Settings!$B$7,$B$3,-$C44)+SUMIFS($E$64:$E$66,$A$64:$A$66,$A44)</f>
        <v>2566025.7051696228</v>
      </c>
      <c r="H44" s="221">
        <f t="shared" ca="1" si="0"/>
        <v>102641.02820678492</v>
      </c>
      <c r="I44" s="221">
        <f ca="1">(1+$B$5)*I43+IF($A44&lt;=Settings!$B$7,$B$3,-$C44)</f>
        <v>4961796.8272556728</v>
      </c>
      <c r="J44" s="224">
        <f ca="1">(1+$B$5)*J43+IF($A44&lt;=Settings!$B$7,$B$3,-$C44)+SUMIFS($E$64:$E$66,$A$64:$A$66,$A44)</f>
        <v>4066587.9064028501</v>
      </c>
      <c r="K44" s="221">
        <f t="shared" ca="1" si="1"/>
        <v>162663.516256114</v>
      </c>
      <c r="L44" s="221">
        <f ca="1">(1+$B$6)*L43+IF($A44&lt;=Settings!$B$7,$B$3,-$C44)</f>
        <v>12264369.050847966</v>
      </c>
      <c r="M44" s="224">
        <f ca="1">(1+$B$6)*M43+IF($A44&lt;=Settings!$B$7,$B$3,-$C44)+SUMIFS($E$64:$E$66,$A$64:$A$66,$A44)</f>
        <v>7981457.9741787743</v>
      </c>
      <c r="N44" s="221">
        <f t="shared" ca="1" si="2"/>
        <v>319258.31896715099</v>
      </c>
    </row>
    <row r="45" spans="1:14" ht="12.75" customHeight="1" x14ac:dyDescent="0.15">
      <c r="A45" s="229">
        <f t="shared" si="3"/>
        <v>72</v>
      </c>
      <c r="B45" s="229">
        <f t="shared" si="4"/>
        <v>2056</v>
      </c>
      <c r="C45" s="221">
        <f t="shared" si="5"/>
        <v>125854.05474490717</v>
      </c>
      <c r="D45" s="230"/>
      <c r="E45" s="230"/>
      <c r="F45" s="221">
        <f ca="1">(1+$B$4)*F44+IF($A45&lt;=Settings!$B$7,$B$3,-$C45)</f>
        <v>2425854.5997734042</v>
      </c>
      <c r="G45" s="224">
        <f ca="1">(1+$B$4)*G44+IF($A45&lt;=Settings!$B$7,$B$3,-$C45)+SUMIFS($E$64:$E$66,$A$64:$A$66,$A45)</f>
        <v>2517152.4215798043</v>
      </c>
      <c r="H45" s="221">
        <f t="shared" ca="1" si="0"/>
        <v>100686.09686319217</v>
      </c>
      <c r="I45" s="221">
        <f ca="1">(1+$B$5)*I44+IF($A45&lt;=Settings!$B$7,$B$3,-$C45)</f>
        <v>5084032.6138735497</v>
      </c>
      <c r="J45" s="224">
        <f ca="1">(1+$B$5)*J44+IF($A45&lt;=Settings!$B$7,$B$3,-$C45)+SUMIFS($E$64:$E$66,$A$64:$A$66,$A45)</f>
        <v>4144063.246978086</v>
      </c>
      <c r="K45" s="221">
        <f t="shared" ca="1" si="1"/>
        <v>165762.52987912344</v>
      </c>
      <c r="L45" s="221">
        <f ca="1">(1+$B$6)*L44+IF($A45&lt;=Settings!$B$7,$B$3,-$C45)</f>
        <v>13119664.520170897</v>
      </c>
      <c r="M45" s="224">
        <f ca="1">(1+$B$6)*M44+IF($A45&lt;=Settings!$B$7,$B$3,-$C45)+SUMIFS($E$64:$E$66,$A$64:$A$66,$A45)</f>
        <v>8494120.5573681705</v>
      </c>
      <c r="N45" s="221">
        <f t="shared" ca="1" si="2"/>
        <v>339764.82229472685</v>
      </c>
    </row>
    <row r="46" spans="1:14" ht="12.75" customHeight="1" x14ac:dyDescent="0.15">
      <c r="A46" s="229">
        <f t="shared" si="3"/>
        <v>73</v>
      </c>
      <c r="B46" s="229">
        <f t="shared" si="4"/>
        <v>2057</v>
      </c>
      <c r="C46" s="221">
        <f t="shared" si="5"/>
        <v>129000.40611352984</v>
      </c>
      <c r="D46" s="230"/>
      <c r="E46" s="230"/>
      <c r="F46" s="221">
        <f ca="1">(1+$B$4)*F45+IF($A46&lt;=Settings!$B$7,$B$3,-$C46)</f>
        <v>2369629.8316530762</v>
      </c>
      <c r="G46" s="224">
        <f ca="1">(1+$B$4)*G45+IF($A46&lt;=Settings!$B$7,$B$3,-$C46)+SUMIFS($E$64:$E$66,$A$64:$A$66,$A46)</f>
        <v>2463666.5881136684</v>
      </c>
      <c r="H46" s="221">
        <f t="shared" ca="1" si="0"/>
        <v>98546.663524546733</v>
      </c>
      <c r="I46" s="221">
        <f ca="1">(1+$B$5)*I45+IF($A46&lt;=Settings!$B$7,$B$3,-$C46)</f>
        <v>5209233.838453698</v>
      </c>
      <c r="J46" s="224">
        <f ca="1">(1+$B$5)*J45+IF($A46&lt;=Settings!$B$7,$B$3,-$C46)+SUMIFS($E$64:$E$66,$A$64:$A$66,$A46)</f>
        <v>4222266.0032134606</v>
      </c>
      <c r="K46" s="221">
        <f t="shared" ca="1" si="1"/>
        <v>168890.64012853842</v>
      </c>
      <c r="L46" s="221">
        <f ca="1">(1+$B$6)*L45+IF($A46&lt;=Settings!$B$7,$B$3,-$C46)</f>
        <v>14040237.275671041</v>
      </c>
      <c r="M46" s="224">
        <f ca="1">(1+$B$6)*M45+IF($A46&lt;=Settings!$B$7,$B$3,-$C46)+SUMIFS($E$64:$E$66,$A$64:$A$66,$A46)</f>
        <v>9044649.7958440948</v>
      </c>
      <c r="N46" s="221">
        <f t="shared" ca="1" si="2"/>
        <v>361785.99183376378</v>
      </c>
    </row>
    <row r="47" spans="1:14" ht="12.75" customHeight="1" x14ac:dyDescent="0.15">
      <c r="A47" s="229">
        <f t="shared" si="3"/>
        <v>74</v>
      </c>
      <c r="B47" s="229">
        <f t="shared" si="4"/>
        <v>2058</v>
      </c>
      <c r="C47" s="221">
        <f t="shared" si="5"/>
        <v>132225.41626636806</v>
      </c>
      <c r="D47" s="230"/>
      <c r="E47" s="230"/>
      <c r="F47" s="221">
        <f ca="1">(1+$B$4)*F46+IF($A47&lt;=Settings!$B$7,$B$3,-$C47)</f>
        <v>2308493.3103363002</v>
      </c>
      <c r="G47" s="224">
        <f ca="1">(1+$B$4)*G46+IF($A47&lt;=Settings!$B$7,$B$3,-$C47)+SUMIFS($E$64:$E$66,$A$64:$A$66,$A47)</f>
        <v>2405351.1694907104</v>
      </c>
      <c r="H47" s="221">
        <f t="shared" ca="1" si="0"/>
        <v>96214.046779628421</v>
      </c>
      <c r="I47" s="221">
        <f ca="1">(1+$B$5)*I46+IF($A47&lt;=Settings!$B$7,$B$3,-$C47)</f>
        <v>5337470.1141100153</v>
      </c>
      <c r="J47" s="224">
        <f ca="1">(1+$B$5)*J46+IF($A47&lt;=Settings!$B$7,$B$3,-$C47)+SUMIFS($E$64:$E$66,$A$64:$A$66,$A47)</f>
        <v>4301153.8871077662</v>
      </c>
      <c r="K47" s="221">
        <f t="shared" ca="1" si="1"/>
        <v>172046.15548431064</v>
      </c>
      <c r="L47" s="221">
        <f ca="1">(1+$B$6)*L46+IF($A47&lt;=Settings!$B$7,$B$3,-$C47)</f>
        <v>15031230.841458356</v>
      </c>
      <c r="M47" s="224">
        <f ca="1">(1+$B$6)*M46+IF($A47&lt;=Settings!$B$7,$B$3,-$C47)+SUMIFS($E$64:$E$66,$A$64:$A$66,$A47)</f>
        <v>9635996.3632452544</v>
      </c>
      <c r="N47" s="221">
        <f t="shared" ca="1" si="2"/>
        <v>385439.8545298102</v>
      </c>
    </row>
    <row r="48" spans="1:14" ht="12.75" customHeight="1" x14ac:dyDescent="0.15">
      <c r="A48" s="229">
        <f t="shared" si="3"/>
        <v>75</v>
      </c>
      <c r="B48" s="229">
        <f t="shared" si="4"/>
        <v>2059</v>
      </c>
      <c r="C48" s="221">
        <f t="shared" si="5"/>
        <v>135531.05167302725</v>
      </c>
      <c r="D48" s="230"/>
      <c r="E48" s="230"/>
      <c r="F48" s="221">
        <f ca="1">(1+$B$4)*F47+IF($A48&lt;=Settings!$B$7,$B$3,-$C48)</f>
        <v>2242217.057973362</v>
      </c>
      <c r="G48" s="224">
        <f ca="1">(1+$B$4)*G47+IF($A48&lt;=Settings!$B$7,$B$3,-$C48)+SUMIFS($E$64:$E$66,$A$64:$A$66,$A48)</f>
        <v>2341980.6529024043</v>
      </c>
      <c r="H48" s="221">
        <f t="shared" ca="1" si="0"/>
        <v>93679.226116096179</v>
      </c>
      <c r="I48" s="221">
        <f ca="1">(1+$B$5)*I47+IF($A48&lt;=Settings!$B$7,$B$3,-$C48)</f>
        <v>5468812.5681424886</v>
      </c>
      <c r="J48" s="224">
        <f ca="1">(1+$B$5)*J47+IF($A48&lt;=Settings!$B$7,$B$3,-$C48)+SUMIFS($E$64:$E$66,$A$64:$A$66,$A48)</f>
        <v>4380680.5297901267</v>
      </c>
      <c r="K48" s="221">
        <f t="shared" ca="1" si="1"/>
        <v>175227.22119160506</v>
      </c>
      <c r="L48" s="221">
        <f ca="1">(1+$B$6)*L47+IF($A48&lt;=Settings!$B$7,$B$3,-$C48)</f>
        <v>16098198.257102</v>
      </c>
      <c r="M48" s="224">
        <f ca="1">(1+$B$6)*M47+IF($A48&lt;=Settings!$B$7,$B$3,-$C48)+SUMIFS($E$64:$E$66,$A$64:$A$66,$A48)</f>
        <v>10271345.020631848</v>
      </c>
      <c r="N48" s="221">
        <f t="shared" ca="1" si="2"/>
        <v>410853.80082527391</v>
      </c>
    </row>
    <row r="49" spans="1:14" ht="12.75" customHeight="1" x14ac:dyDescent="0.15">
      <c r="A49" s="229">
        <f t="shared" si="3"/>
        <v>76</v>
      </c>
      <c r="B49" s="229">
        <f t="shared" si="4"/>
        <v>2060</v>
      </c>
      <c r="C49" s="221">
        <f t="shared" si="5"/>
        <v>138919.32796485291</v>
      </c>
      <c r="D49" s="230"/>
      <c r="E49" s="230"/>
      <c r="F49" s="221">
        <f ca="1">(1+$B$4)*F48+IF($A49&lt;=Settings!$B$7,$B$3,-$C49)</f>
        <v>2170564.2417477099</v>
      </c>
      <c r="G49" s="224">
        <f ca="1">(1+$B$4)*G48+IF($A49&lt;=Settings!$B$7,$B$3,-$C49)+SUMIFS($E$64:$E$66,$A$64:$A$66,$A49)</f>
        <v>2273320.7445246233</v>
      </c>
      <c r="H49" s="221">
        <f t="shared" ca="1" si="0"/>
        <v>90932.829780984932</v>
      </c>
      <c r="I49" s="221">
        <f ca="1">(1+$B$5)*I48+IF($A49&lt;=Settings!$B$7,$B$3,-$C49)</f>
        <v>5603333.8685847605</v>
      </c>
      <c r="J49" s="224">
        <f ca="1">(1+$B$5)*J48+IF($A49&lt;=Settings!$B$7,$B$3,-$C49)+SUMIFS($E$64:$E$66,$A$64:$A$66,$A49)</f>
        <v>4460795.2283147806</v>
      </c>
      <c r="K49" s="221">
        <f t="shared" ca="1" si="1"/>
        <v>178431.80913259124</v>
      </c>
      <c r="L49" s="221">
        <f ca="1">(1+$B$6)*L48+IF($A49&lt;=Settings!$B$7,$B$3,-$C49)</f>
        <v>17247134.789705306</v>
      </c>
      <c r="M49" s="224">
        <f ca="1">(1+$B$6)*M48+IF($A49&lt;=Settings!$B$7,$B$3,-$C49)+SUMIFS($E$64:$E$66,$A$64:$A$66,$A49)</f>
        <v>10954133.294317544</v>
      </c>
      <c r="N49" s="221">
        <f t="shared" ca="1" si="2"/>
        <v>438165.33177270176</v>
      </c>
    </row>
    <row r="50" spans="1:14" ht="12.75" customHeight="1" x14ac:dyDescent="0.15">
      <c r="A50" s="229">
        <f t="shared" si="3"/>
        <v>77</v>
      </c>
      <c r="B50" s="229">
        <f t="shared" si="4"/>
        <v>2061</v>
      </c>
      <c r="C50" s="221">
        <f t="shared" si="5"/>
        <v>142392.31116397423</v>
      </c>
      <c r="D50" s="230"/>
      <c r="E50" s="230"/>
      <c r="F50" s="221">
        <f ca="1">(1+$B$4)*F49+IF($A50&lt;=Settings!$B$7,$B$3,-$C50)</f>
        <v>2093288.8578361671</v>
      </c>
      <c r="G50" s="224">
        <f ca="1">(1+$B$4)*G49+IF($A50&lt;=Settings!$B$7,$B$3,-$C50)+SUMIFS($E$64:$E$66,$A$64:$A$66,$A50)</f>
        <v>2199128.0556963878</v>
      </c>
      <c r="H50" s="221">
        <f t="shared" ca="1" si="0"/>
        <v>87965.122227855507</v>
      </c>
      <c r="I50" s="221">
        <f ca="1">(1+$B$5)*I49+IF($A50&lt;=Settings!$B$7,$B$3,-$C50)</f>
        <v>5741108.2508500246</v>
      </c>
      <c r="J50" s="224">
        <f ca="1">(1+$B$5)*J49+IF($A50&lt;=Settings!$B$7,$B$3,-$C50)+SUMIFS($E$64:$E$66,$A$64:$A$66,$A50)</f>
        <v>4541442.6785665462</v>
      </c>
      <c r="K50" s="221">
        <f t="shared" ca="1" si="1"/>
        <v>181657.70714266185</v>
      </c>
      <c r="L50" s="221">
        <f ca="1">(1+$B$6)*L49+IF($A50&lt;=Settings!$B$7,$B$3,-$C50)</f>
        <v>18484513.261717759</v>
      </c>
      <c r="M50" s="224">
        <f ca="1">(1+$B$6)*M49+IF($A50&lt;=Settings!$B$7,$B$3,-$C50)+SUMIFS($E$64:$E$66,$A$64:$A$66,$A50)</f>
        <v>11688071.646698972</v>
      </c>
      <c r="N50" s="221">
        <f t="shared" ca="1" si="2"/>
        <v>467522.86586795887</v>
      </c>
    </row>
    <row r="51" spans="1:14" ht="12.75" customHeight="1" x14ac:dyDescent="0.15">
      <c r="A51" s="229">
        <f t="shared" si="3"/>
        <v>78</v>
      </c>
      <c r="B51" s="229">
        <f t="shared" si="4"/>
        <v>2062</v>
      </c>
      <c r="C51" s="221">
        <f t="shared" si="5"/>
        <v>145952.11894307358</v>
      </c>
      <c r="D51" s="230"/>
      <c r="E51" s="230"/>
      <c r="F51" s="221">
        <f ca="1">(1+$B$4)*F50+IF($A51&lt;=Settings!$B$7,$B$3,-$C51)</f>
        <v>2010135.4046281788</v>
      </c>
      <c r="G51" s="224">
        <f ca="1">(1+$B$4)*G50+IF($A51&lt;=Settings!$B$7,$B$3,-$C51)+SUMIFS($E$64:$E$66,$A$64:$A$66,$A51)</f>
        <v>2119149.7784242057</v>
      </c>
      <c r="H51" s="221">
        <f t="shared" ca="1" si="0"/>
        <v>84765.991136968238</v>
      </c>
      <c r="I51" s="221">
        <f ca="1">(1+$B$5)*I50+IF($A51&lt;=Settings!$B$7,$B$3,-$C51)</f>
        <v>5882211.5444494523</v>
      </c>
      <c r="J51" s="224">
        <f ca="1">(1+$B$5)*J50+IF($A51&lt;=Settings!$B$7,$B$3,-$C51)+SUMIFS($E$64:$E$66,$A$64:$A$66,$A51)</f>
        <v>4622562.6935518002</v>
      </c>
      <c r="K51" s="221">
        <f t="shared" ca="1" si="1"/>
        <v>184902.50774207202</v>
      </c>
      <c r="L51" s="221">
        <f ca="1">(1+$B$6)*L50+IF($A51&lt;=Settings!$B$7,$B$3,-$C51)</f>
        <v>19817322.203712109</v>
      </c>
      <c r="M51" s="224">
        <f ca="1">(1+$B$6)*M50+IF($A51&lt;=Settings!$B$7,$B$3,-$C51)+SUMIFS($E$64:$E$66,$A$64:$A$66,$A51)</f>
        <v>12477165.259491818</v>
      </c>
      <c r="N51" s="221">
        <f t="shared" ca="1" si="2"/>
        <v>499086.61037967273</v>
      </c>
    </row>
    <row r="52" spans="1:14" ht="12.75" customHeight="1" x14ac:dyDescent="0.15">
      <c r="A52" s="229">
        <f t="shared" si="3"/>
        <v>79</v>
      </c>
      <c r="B52" s="229">
        <f t="shared" si="4"/>
        <v>2063</v>
      </c>
      <c r="C52" s="221">
        <f t="shared" si="5"/>
        <v>149600.9219166504</v>
      </c>
      <c r="D52" s="230"/>
      <c r="E52" s="230"/>
      <c r="F52" s="221">
        <f ca="1">(1+$B$4)*F51+IF($A52&lt;=Settings!$B$7,$B$3,-$C52)</f>
        <v>1920838.5448503739</v>
      </c>
      <c r="G52" s="224">
        <f ca="1">(1+$B$4)*G51+IF($A52&lt;=Settings!$B$7,$B$3,-$C52)+SUMIFS($E$64:$E$66,$A$64:$A$66,$A52)</f>
        <v>2033123.3498602815</v>
      </c>
      <c r="H52" s="221">
        <f t="shared" ca="1" si="0"/>
        <v>81324.933994411258</v>
      </c>
      <c r="I52" s="221">
        <f ca="1">(1+$B$5)*I51+IF($A52&lt;=Settings!$B$7,$B$3,-$C52)</f>
        <v>6026721.1997552747</v>
      </c>
      <c r="J52" s="224">
        <f ca="1">(1+$B$5)*J51+IF($A52&lt;=Settings!$B$7,$B$3,-$C52)+SUMIFS($E$64:$E$66,$A$64:$A$66,$A52)</f>
        <v>4704089.9063127395</v>
      </c>
      <c r="K52" s="221">
        <f t="shared" ca="1" si="1"/>
        <v>188163.5962525096</v>
      </c>
      <c r="L52" s="221">
        <f ca="1">(1+$B$6)*L51+IF($A52&lt;=Settings!$B$7,$B$3,-$C52)</f>
        <v>21253107.05809243</v>
      </c>
      <c r="M52" s="224">
        <f ca="1">(1+$B$6)*M51+IF($A52&lt;=Settings!$B$7,$B$3,-$C52)+SUMIFS($E$64:$E$66,$A$64:$A$66,$A52)</f>
        <v>13325737.558334514</v>
      </c>
      <c r="N52" s="221">
        <f t="shared" ca="1" si="2"/>
        <v>533029.50233338063</v>
      </c>
    </row>
    <row r="53" spans="1:14" ht="12.75" customHeight="1" x14ac:dyDescent="0.15">
      <c r="A53" s="229">
        <f t="shared" si="3"/>
        <v>80</v>
      </c>
      <c r="B53" s="229">
        <f t="shared" si="4"/>
        <v>2064</v>
      </c>
      <c r="C53" s="221">
        <f t="shared" si="5"/>
        <v>153340.94496456665</v>
      </c>
      <c r="D53" s="230"/>
      <c r="E53" s="230"/>
      <c r="F53" s="221">
        <f ca="1">(1+$B$4)*F52+IF($A53&lt;=Settings!$B$7,$B$3,-$C53)</f>
        <v>1825122.7562313185</v>
      </c>
      <c r="G53" s="224">
        <f ca="1">(1+$B$4)*G52+IF($A53&lt;=Settings!$B$7,$B$3,-$C53)+SUMIFS($E$64:$E$66,$A$64:$A$66,$A53)</f>
        <v>1940776.1053915231</v>
      </c>
      <c r="H53" s="221">
        <f t="shared" ca="1" si="0"/>
        <v>77631.044215660921</v>
      </c>
      <c r="I53" s="221">
        <f ca="1">(1+$B$5)*I52+IF($A53&lt;=Settings!$B$7,$B$3,-$C53)</f>
        <v>6174716.3147784723</v>
      </c>
      <c r="J53" s="224">
        <f ca="1">(1+$B$5)*J52+IF($A53&lt;=Settings!$B$7,$B$3,-$C53)+SUMIFS($E$64:$E$66,$A$64:$A$66,$A53)</f>
        <v>4785953.4566638106</v>
      </c>
      <c r="K53" s="221">
        <f t="shared" ca="1" si="1"/>
        <v>191438.13826655244</v>
      </c>
      <c r="L53" s="221">
        <f ca="1">(1+$B$6)*L52+IF($A53&lt;=Settings!$B$7,$B$3,-$C53)</f>
        <v>22800014.67777526</v>
      </c>
      <c r="M53" s="224">
        <f ca="1">(1+$B$6)*M52+IF($A53&lt;=Settings!$B$7,$B$3,-$C53)+SUMIFS($E$64:$E$66,$A$64:$A$66,$A53)</f>
        <v>14238455.61803671</v>
      </c>
      <c r="N53" s="221">
        <f t="shared" ca="1" si="2"/>
        <v>569538.2247214684</v>
      </c>
    </row>
    <row r="54" spans="1:14" ht="12.75" customHeight="1" x14ac:dyDescent="0.15">
      <c r="A54" s="229">
        <f t="shared" si="3"/>
        <v>81</v>
      </c>
      <c r="B54" s="229">
        <f t="shared" si="4"/>
        <v>2065</v>
      </c>
      <c r="C54" s="221">
        <f t="shared" si="5"/>
        <v>157174.46858868079</v>
      </c>
      <c r="D54" s="230"/>
      <c r="E54" s="230"/>
      <c r="F54" s="221">
        <f ca="1">(1+$B$4)*F53+IF($A54&lt;=Settings!$B$7,$B$3,-$C54)</f>
        <v>1722701.9703295773</v>
      </c>
      <c r="G54" s="224">
        <f ca="1">(1+$B$4)*G53+IF($A54&lt;=Settings!$B$7,$B$3,-$C54)+SUMIFS($E$64:$E$66,$A$64:$A$66,$A54)</f>
        <v>1841824.919964588</v>
      </c>
      <c r="H54" s="221">
        <f t="shared" ca="1" si="0"/>
        <v>73672.996798583525</v>
      </c>
      <c r="I54" s="221">
        <f ca="1">(1+$B$5)*I53+IF($A54&lt;=Settings!$B$7,$B$3,-$C54)</f>
        <v>6326277.6619287152</v>
      </c>
      <c r="J54" s="224">
        <f ca="1">(1+$B$5)*J53+IF($A54&lt;=Settings!$B$7,$B$3,-$C54)+SUMIFS($E$64:$E$66,$A$64:$A$66,$A54)</f>
        <v>4868076.66090832</v>
      </c>
      <c r="K54" s="221">
        <f t="shared" ca="1" si="1"/>
        <v>194723.0664363328</v>
      </c>
      <c r="L54" s="221">
        <f ca="1">(1+$B$6)*L53+IF($A54&lt;=Settings!$B$7,$B$3,-$C54)</f>
        <v>24466841.383408602</v>
      </c>
      <c r="M54" s="224">
        <f ca="1">(1+$B$6)*M53+IF($A54&lt;=Settings!$B$7,$B$3,-$C54)+SUMIFS($E$64:$E$66,$A$64:$A$66,$A54)</f>
        <v>15220357.598890968</v>
      </c>
      <c r="N54" s="221">
        <f t="shared" ca="1" si="2"/>
        <v>608814.30395563866</v>
      </c>
    </row>
    <row r="55" spans="1:14" ht="12.75" customHeight="1" x14ac:dyDescent="0.15">
      <c r="A55" s="229">
        <f t="shared" si="3"/>
        <v>82</v>
      </c>
      <c r="B55" s="229">
        <f t="shared" si="4"/>
        <v>2066</v>
      </c>
      <c r="C55" s="221">
        <f t="shared" si="5"/>
        <v>161103.83030339779</v>
      </c>
      <c r="D55" s="230"/>
      <c r="E55" s="230"/>
      <c r="F55" s="221">
        <f ca="1">(1+$B$4)*F54+IF($A55&lt;=Settings!$B$7,$B$3,-$C55)</f>
        <v>1613279.1991360669</v>
      </c>
      <c r="G55" s="224">
        <f ca="1">(1+$B$4)*G54+IF($A55&lt;=Settings!$B$7,$B$3,-$C55)+SUMIFS($E$64:$E$66,$A$64:$A$66,$A55)</f>
        <v>1735975.837260128</v>
      </c>
      <c r="H55" s="221">
        <f t="shared" ca="1" si="0"/>
        <v>69439.033490405127</v>
      </c>
      <c r="I55" s="221">
        <f ca="1">(1+$B$5)*I54+IF($A55&lt;=Settings!$B$7,$B$3,-$C55)</f>
        <v>6481487.7147217533</v>
      </c>
      <c r="J55" s="224">
        <f ca="1">(1+$B$5)*J54+IF($A55&lt;=Settings!$B$7,$B$3,-$C55)+SUMIFS($E$64:$E$66,$A$64:$A$66,$A55)</f>
        <v>4950376.6636503385</v>
      </c>
      <c r="K55" s="221">
        <f t="shared" ca="1" si="1"/>
        <v>198015.06654601355</v>
      </c>
      <c r="L55" s="221">
        <f ca="1">(1+$B$6)*L54+IF($A55&lt;=Settings!$B$7,$B$3,-$C55)</f>
        <v>26263084.863777895</v>
      </c>
      <c r="M55" s="224">
        <f ca="1">(1+$B$6)*M54+IF($A55&lt;=Settings!$B$7,$B$3,-$C55)+SUMIFS($E$64:$E$66,$A$64:$A$66,$A55)</f>
        <v>16276882.37649885</v>
      </c>
      <c r="N55" s="221">
        <f t="shared" ca="1" si="2"/>
        <v>651075.29505995405</v>
      </c>
    </row>
    <row r="56" spans="1:14" ht="12.75" customHeight="1" x14ac:dyDescent="0.15">
      <c r="A56" s="229">
        <f t="shared" si="3"/>
        <v>83</v>
      </c>
      <c r="B56" s="229">
        <f t="shared" si="4"/>
        <v>2067</v>
      </c>
      <c r="C56" s="221">
        <f t="shared" si="5"/>
        <v>165131.42606098272</v>
      </c>
      <c r="D56" s="230"/>
      <c r="E56" s="230"/>
      <c r="F56" s="221">
        <f ca="1">(1+$B$4)*F55+IF($A56&lt;=Settings!$B$7,$B$3,-$C56)</f>
        <v>1496546.1490491664</v>
      </c>
      <c r="G56" s="224">
        <f ca="1">(1+$B$4)*G55+IF($A56&lt;=Settings!$B$7,$B$3,-$C56)+SUMIFS($E$64:$E$66,$A$64:$A$66,$A56)</f>
        <v>1622923.6863169491</v>
      </c>
      <c r="H56" s="221">
        <f t="shared" ca="1" si="0"/>
        <v>64916.947452677967</v>
      </c>
      <c r="I56" s="221">
        <f ca="1">(1+$B$5)*I55+IF($A56&lt;=Settings!$B$7,$B$3,-$C56)</f>
        <v>6640430.6743968586</v>
      </c>
      <c r="J56" s="224">
        <f ca="1">(1+$B$5)*J55+IF($A56&lt;=Settings!$B$7,$B$3,-$C56)+SUMIFS($E$64:$E$66,$A$64:$A$66,$A56)</f>
        <v>5032764.070771873</v>
      </c>
      <c r="K56" s="221">
        <f t="shared" ca="1" si="1"/>
        <v>201310.56283087493</v>
      </c>
      <c r="L56" s="221">
        <f ca="1">(1+$B$6)*L55+IF($A56&lt;=Settings!$B$7,$B$3,-$C56)</f>
        <v>28199000.226819146</v>
      </c>
      <c r="M56" s="224">
        <f ca="1">(1+$B$6)*M55+IF($A56&lt;=Settings!$B$7,$B$3,-$C56)+SUMIFS($E$64:$E$66,$A$64:$A$66,$A56)</f>
        <v>17413901.540557776</v>
      </c>
      <c r="N56" s="221">
        <f t="shared" ca="1" si="2"/>
        <v>696556.06162231101</v>
      </c>
    </row>
    <row r="57" spans="1:14" ht="12.75" customHeight="1" x14ac:dyDescent="0.15">
      <c r="A57" s="229">
        <f t="shared" si="3"/>
        <v>84</v>
      </c>
      <c r="B57" s="229">
        <f t="shared" si="4"/>
        <v>2068</v>
      </c>
      <c r="C57" s="221">
        <f t="shared" si="5"/>
        <v>169259.71171250727</v>
      </c>
      <c r="D57" s="230"/>
      <c r="E57" s="230"/>
      <c r="F57" s="221">
        <f ca="1">(1+$B$4)*F56+IF($A57&lt;=Settings!$B$7,$B$3,-$C57)</f>
        <v>1372182.8218081342</v>
      </c>
      <c r="G57" s="224">
        <f ca="1">(1+$B$4)*G56+IF($A57&lt;=Settings!$B$7,$B$3,-$C57)+SUMIFS($E$64:$E$66,$A$64:$A$66,$A57)</f>
        <v>1502351.6851939503</v>
      </c>
      <c r="H57" s="221">
        <f t="shared" ca="1" si="0"/>
        <v>60094.067407758012</v>
      </c>
      <c r="I57" s="221">
        <f ca="1">(1+$B$5)*I56+IF($A57&lt;=Settings!$B$7,$B$3,-$C57)</f>
        <v>6803192.4964041943</v>
      </c>
      <c r="J57" s="224">
        <f ca="1">(1+$B$5)*J56+IF($A57&lt;=Settings!$B$7,$B$3,-$C57)+SUMIFS($E$64:$E$66,$A$64:$A$66,$A57)</f>
        <v>5115142.5625979593</v>
      </c>
      <c r="K57" s="221">
        <f t="shared" ca="1" si="1"/>
        <v>204605.70250391838</v>
      </c>
      <c r="L57" s="221">
        <f ca="1">(1+$B$6)*L56+IF($A57&lt;=Settings!$B$7,$B$3,-$C57)</f>
        <v>30285660.533252176</v>
      </c>
      <c r="M57" s="224">
        <f ca="1">(1+$B$6)*M56+IF($A57&lt;=Settings!$B$7,$B$3,-$C57)+SUMIFS($E$64:$E$66,$A$64:$A$66,$A57)</f>
        <v>18637753.952089895</v>
      </c>
      <c r="N57" s="221">
        <f t="shared" ca="1" si="2"/>
        <v>745510.1580835958</v>
      </c>
    </row>
    <row r="58" spans="1:14" ht="12.75" customHeight="1" x14ac:dyDescent="0.15">
      <c r="A58" s="229">
        <f t="shared" si="3"/>
        <v>85</v>
      </c>
      <c r="B58" s="229">
        <f t="shared" si="4"/>
        <v>2069</v>
      </c>
      <c r="C58" s="221">
        <f t="shared" si="5"/>
        <v>173491.20450531994</v>
      </c>
      <c r="D58" s="230"/>
      <c r="E58" s="230"/>
      <c r="F58" s="221">
        <f ca="1">(1+$B$4)*F57+IF($A58&lt;=Settings!$B$7,$B$3,-$C58)</f>
        <v>1239857.1019570583</v>
      </c>
      <c r="G58" s="224">
        <f ca="1">(1+$B$4)*G57+IF($A58&lt;=Settings!$B$7,$B$3,-$C58)+SUMIFS($E$64:$E$66,$A$64:$A$66,$A58)</f>
        <v>1373931.0312444489</v>
      </c>
      <c r="H58" s="221">
        <f t="shared" ca="1" si="0"/>
        <v>54957.241249777959</v>
      </c>
      <c r="I58" s="221">
        <f ca="1">(1+$B$5)*I57+IF($A58&lt;=Settings!$B$7,$B$3,-$C58)</f>
        <v>6969860.9167190846</v>
      </c>
      <c r="J58" s="224">
        <f ca="1">(1+$B$5)*J57+IF($A58&lt;=Settings!$B$7,$B$3,-$C58)+SUMIFS($E$64:$E$66,$A$64:$A$66,$A58)</f>
        <v>5197408.4862225382</v>
      </c>
      <c r="K58" s="221">
        <f t="shared" ca="1" si="1"/>
        <v>207896.33944890153</v>
      </c>
      <c r="L58" s="221">
        <f ca="1">(1+$B$6)*L57+IF($A58&lt;=Settings!$B$7,$B$3,-$C58)</f>
        <v>32535022.171407033</v>
      </c>
      <c r="M58" s="224">
        <f ca="1">(1+$B$6)*M57+IF($A58&lt;=Settings!$B$7,$B$3,-$C58)+SUMIFS($E$64:$E$66,$A$64:$A$66,$A58)</f>
        <v>19955283.063751768</v>
      </c>
      <c r="N58" s="221">
        <f t="shared" ca="1" si="2"/>
        <v>798211.3225500707</v>
      </c>
    </row>
    <row r="59" spans="1:14" ht="12.75" customHeight="1" x14ac:dyDescent="0.15">
      <c r="B59" s="238"/>
      <c r="C59" s="238"/>
      <c r="D59" s="238"/>
      <c r="E59" s="238"/>
      <c r="F59" s="238"/>
      <c r="G59" s="238"/>
      <c r="H59" s="238"/>
    </row>
    <row r="60" spans="1:14" ht="12.75" customHeight="1" x14ac:dyDescent="0.15">
      <c r="A60" s="172" t="s">
        <v>365</v>
      </c>
      <c r="B60" s="238"/>
      <c r="C60" s="238"/>
      <c r="D60" s="238"/>
      <c r="E60" s="238"/>
      <c r="F60" s="238"/>
      <c r="G60" s="238"/>
      <c r="H60" s="238"/>
    </row>
    <row r="62" spans="1:14" ht="13.5" customHeight="1" x14ac:dyDescent="0.15">
      <c r="A62" s="30" t="s">
        <v>366</v>
      </c>
    </row>
    <row r="63" spans="1:14" ht="13.5" customHeight="1" x14ac:dyDescent="0.15">
      <c r="A63" s="110" t="s">
        <v>352</v>
      </c>
      <c r="B63" s="110" t="s">
        <v>367</v>
      </c>
      <c r="C63" s="110" t="s">
        <v>368</v>
      </c>
      <c r="D63" s="110" t="s">
        <v>369</v>
      </c>
      <c r="E63" s="110" t="s">
        <v>370</v>
      </c>
    </row>
    <row r="64" spans="1:14" ht="12.75" customHeight="1" x14ac:dyDescent="0.15">
      <c r="A64" s="239">
        <v>55</v>
      </c>
      <c r="B64" s="239" t="s">
        <v>371</v>
      </c>
      <c r="C64" s="45">
        <v>450000</v>
      </c>
      <c r="D64" s="46">
        <v>2.5000000000000001E-2</v>
      </c>
      <c r="E64" s="27">
        <f>C64*(1+D64)^(A64-Settings!$B$5)</f>
        <v>620329.97018360475</v>
      </c>
    </row>
    <row r="65" spans="1:5" ht="12.75" customHeight="1" x14ac:dyDescent="0.15">
      <c r="A65" s="239">
        <v>62</v>
      </c>
      <c r="B65" s="239" t="s">
        <v>372</v>
      </c>
      <c r="C65" s="45">
        <v>140000</v>
      </c>
      <c r="D65" s="46">
        <v>0.03</v>
      </c>
      <c r="E65" s="27">
        <f>C65*(1+D65)^(A65-Settings!$B$5)</f>
        <v>252855.57285371787</v>
      </c>
    </row>
    <row r="66" spans="1:5" ht="12.75" customHeight="1" x14ac:dyDescent="0.15">
      <c r="A66" s="239">
        <v>65</v>
      </c>
      <c r="B66" s="239" t="s">
        <v>373</v>
      </c>
      <c r="C66" s="45">
        <v>262000</v>
      </c>
      <c r="D66" s="46">
        <v>0.04</v>
      </c>
      <c r="E66" s="27">
        <f>C66*(1+D66)^(A66-Settings!$B$5)</f>
        <v>645755.47230926843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$A15=Settings!$B$7</xm:f>
            <x14:dxf>
              <fill>
                <patternFill>
                  <bgColor rgb="FFFFE699"/>
                </patternFill>
              </fill>
            </x14:dxf>
          </x14:cfRule>
          <xm:sqref>A15:N58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C40"/>
  <sheetViews>
    <sheetView showGridLines="0" workbookViewId="0"/>
  </sheetViews>
  <sheetFormatPr baseColWidth="10" defaultColWidth="8.83203125" defaultRowHeight="13" x14ac:dyDescent="0.15"/>
  <cols>
    <col min="1" max="1" width="46" customWidth="1"/>
    <col min="2" max="2" width="16" customWidth="1"/>
    <col min="3" max="3" width="9" customWidth="1"/>
  </cols>
  <sheetData>
    <row r="1" spans="1:3" ht="20" x14ac:dyDescent="0.15">
      <c r="A1" s="297" t="s">
        <v>525</v>
      </c>
    </row>
    <row r="2" spans="1:3" ht="28" x14ac:dyDescent="0.15">
      <c r="A2" s="298" t="s">
        <v>526</v>
      </c>
    </row>
    <row r="3" spans="1:3" ht="70" x14ac:dyDescent="0.15">
      <c r="A3" s="298" t="s">
        <v>527</v>
      </c>
    </row>
    <row r="4" spans="1:3" ht="56" x14ac:dyDescent="0.15">
      <c r="A4" s="298" t="s">
        <v>528</v>
      </c>
    </row>
    <row r="6" spans="1:3" ht="14" x14ac:dyDescent="0.15">
      <c r="A6" s="299" t="s">
        <v>529</v>
      </c>
      <c r="B6" s="299" t="s">
        <v>530</v>
      </c>
      <c r="C6" s="299" t="s">
        <v>530</v>
      </c>
    </row>
    <row r="7" spans="1:3" ht="14" x14ac:dyDescent="0.15">
      <c r="A7" s="300" t="s">
        <v>531</v>
      </c>
      <c r="B7" s="301">
        <v>50000</v>
      </c>
      <c r="C7" s="307" t="s">
        <v>532</v>
      </c>
    </row>
    <row r="8" spans="1:3" ht="14" x14ac:dyDescent="0.15">
      <c r="A8" s="300" t="s">
        <v>533</v>
      </c>
      <c r="B8" s="301">
        <v>10000</v>
      </c>
      <c r="C8" s="307" t="s">
        <v>534</v>
      </c>
    </row>
    <row r="9" spans="1:3" ht="14" x14ac:dyDescent="0.15">
      <c r="A9" s="300" t="s">
        <v>535</v>
      </c>
      <c r="B9" s="303">
        <v>28</v>
      </c>
      <c r="C9" s="307" t="s">
        <v>536</v>
      </c>
    </row>
    <row r="10" spans="1:3" ht="14" x14ac:dyDescent="0.15">
      <c r="A10" s="300" t="s">
        <v>537</v>
      </c>
      <c r="B10" s="302">
        <f>Settings!$B$13</f>
        <v>0.05</v>
      </c>
      <c r="C10" s="307" t="s">
        <v>538</v>
      </c>
    </row>
    <row r="11" spans="1:3" x14ac:dyDescent="0.15">
      <c r="A11" s="308" t="s">
        <v>539</v>
      </c>
      <c r="B11" s="304">
        <f>FV(B10,B9,-B8,-B7,1)</f>
        <v>809233.57599924935</v>
      </c>
    </row>
    <row r="13" spans="1:3" ht="14" x14ac:dyDescent="0.15">
      <c r="A13" s="299" t="s">
        <v>540</v>
      </c>
      <c r="B13" s="299" t="s">
        <v>530</v>
      </c>
      <c r="C13" s="299" t="s">
        <v>530</v>
      </c>
    </row>
    <row r="14" spans="1:3" ht="14" x14ac:dyDescent="0.15">
      <c r="A14" s="300" t="s">
        <v>531</v>
      </c>
      <c r="B14" s="301">
        <v>50000</v>
      </c>
      <c r="C14" s="307" t="s">
        <v>532</v>
      </c>
    </row>
    <row r="15" spans="1:3" ht="14" x14ac:dyDescent="0.15">
      <c r="A15" s="300" t="s">
        <v>533</v>
      </c>
      <c r="B15" s="301">
        <v>10000</v>
      </c>
      <c r="C15" s="307" t="s">
        <v>534</v>
      </c>
    </row>
    <row r="16" spans="1:3" ht="14" x14ac:dyDescent="0.15">
      <c r="A16" s="300" t="s">
        <v>535</v>
      </c>
      <c r="B16" s="303">
        <v>28</v>
      </c>
      <c r="C16" s="307" t="s">
        <v>536</v>
      </c>
    </row>
    <row r="17" spans="1:3" ht="14" x14ac:dyDescent="0.15">
      <c r="A17" s="300" t="s">
        <v>541</v>
      </c>
      <c r="B17" s="301">
        <v>800000</v>
      </c>
      <c r="C17" s="307" t="s">
        <v>532</v>
      </c>
    </row>
    <row r="18" spans="1:3" x14ac:dyDescent="0.15">
      <c r="A18" s="308" t="s">
        <v>542</v>
      </c>
      <c r="B18" s="305">
        <f>IFERROR(RATE(B16,-B15,-B14,B17,1),"")</f>
        <v>4.9400440457586181E-2</v>
      </c>
      <c r="C18" s="307" t="s">
        <v>538</v>
      </c>
    </row>
    <row r="20" spans="1:3" ht="14" x14ac:dyDescent="0.15">
      <c r="A20" s="299" t="s">
        <v>543</v>
      </c>
      <c r="B20" s="299" t="s">
        <v>530</v>
      </c>
      <c r="C20" s="299" t="s">
        <v>530</v>
      </c>
    </row>
    <row r="21" spans="1:3" ht="14" x14ac:dyDescent="0.15">
      <c r="A21" s="300" t="s">
        <v>531</v>
      </c>
      <c r="B21" s="301">
        <v>50000</v>
      </c>
      <c r="C21" s="307" t="s">
        <v>532</v>
      </c>
    </row>
    <row r="22" spans="1:3" ht="14" x14ac:dyDescent="0.15">
      <c r="A22" s="300" t="s">
        <v>533</v>
      </c>
      <c r="B22" s="301">
        <v>16000</v>
      </c>
      <c r="C22" s="307" t="s">
        <v>534</v>
      </c>
    </row>
    <row r="23" spans="1:3" ht="14" x14ac:dyDescent="0.15">
      <c r="A23" s="300" t="s">
        <v>541</v>
      </c>
      <c r="B23" s="301">
        <v>800000</v>
      </c>
      <c r="C23" s="307" t="s">
        <v>532</v>
      </c>
    </row>
    <row r="24" spans="1:3" ht="14" x14ac:dyDescent="0.15">
      <c r="A24" s="300" t="s">
        <v>537</v>
      </c>
      <c r="B24" s="302">
        <f>Settings!$B$13</f>
        <v>0.05</v>
      </c>
      <c r="C24" s="307" t="s">
        <v>538</v>
      </c>
    </row>
    <row r="25" spans="1:3" x14ac:dyDescent="0.15">
      <c r="A25" s="308" t="s">
        <v>544</v>
      </c>
      <c r="B25" s="306">
        <f>IFERROR(NPER(B24,-B22,-B21,B23,1),"")</f>
        <v>22.123951583105139</v>
      </c>
      <c r="C25" s="307" t="s">
        <v>536</v>
      </c>
    </row>
    <row r="27" spans="1:3" ht="14" x14ac:dyDescent="0.15">
      <c r="A27" s="299" t="s">
        <v>545</v>
      </c>
      <c r="B27" s="299" t="s">
        <v>530</v>
      </c>
      <c r="C27" s="299" t="s">
        <v>530</v>
      </c>
    </row>
    <row r="28" spans="1:3" ht="14" x14ac:dyDescent="0.15">
      <c r="A28" s="300" t="s">
        <v>541</v>
      </c>
      <c r="B28" s="301">
        <v>800000</v>
      </c>
      <c r="C28" s="307" t="s">
        <v>532</v>
      </c>
    </row>
    <row r="29" spans="1:3" ht="14" x14ac:dyDescent="0.15">
      <c r="A29" s="300" t="s">
        <v>535</v>
      </c>
      <c r="B29" s="303">
        <v>28</v>
      </c>
      <c r="C29" s="307" t="s">
        <v>536</v>
      </c>
    </row>
    <row r="30" spans="1:3" ht="14" x14ac:dyDescent="0.15">
      <c r="A30" s="300" t="s">
        <v>537</v>
      </c>
      <c r="B30" s="302">
        <f>Settings!$B$13</f>
        <v>0.05</v>
      </c>
      <c r="C30" s="307" t="s">
        <v>538</v>
      </c>
    </row>
    <row r="31" spans="1:3" x14ac:dyDescent="0.15">
      <c r="A31" s="308" t="s">
        <v>546</v>
      </c>
    </row>
    <row r="32" spans="1:3" x14ac:dyDescent="0.15">
      <c r="A32" s="308" t="s">
        <v>547</v>
      </c>
      <c r="B32" s="304">
        <f>-PV(B30,B29,0,B28)</f>
        <v>204074.90971446686</v>
      </c>
      <c r="C32" s="307" t="s">
        <v>532</v>
      </c>
    </row>
    <row r="33" spans="1:3" x14ac:dyDescent="0.15">
      <c r="A33" s="308" t="s">
        <v>548</v>
      </c>
      <c r="B33" s="304">
        <f>-PMT(B30,B29,0,B28,1)</f>
        <v>13045.737461921326</v>
      </c>
      <c r="C33" s="307" t="s">
        <v>534</v>
      </c>
    </row>
    <row r="34" spans="1:3" x14ac:dyDescent="0.15">
      <c r="A34" s="308" t="s">
        <v>549</v>
      </c>
    </row>
    <row r="35" spans="1:3" ht="14" x14ac:dyDescent="0.15">
      <c r="A35" s="300" t="s">
        <v>550</v>
      </c>
      <c r="B35" s="301">
        <v>25000</v>
      </c>
      <c r="C35" s="307" t="s">
        <v>532</v>
      </c>
    </row>
    <row r="36" spans="1:3" x14ac:dyDescent="0.15">
      <c r="A36" s="308" t="s">
        <v>551</v>
      </c>
      <c r="B36" s="304">
        <f>-PMT(B30,B29,-B35,B28,1)</f>
        <v>11447.581975760098</v>
      </c>
      <c r="C36" s="307" t="s">
        <v>534</v>
      </c>
    </row>
    <row r="37" spans="1:3" ht="14" x14ac:dyDescent="0.15">
      <c r="A37" s="300" t="s">
        <v>552</v>
      </c>
      <c r="B37" s="301">
        <v>8000</v>
      </c>
      <c r="C37" s="307" t="s">
        <v>534</v>
      </c>
    </row>
    <row r="38" spans="1:3" x14ac:dyDescent="0.15">
      <c r="A38" s="308" t="s">
        <v>553</v>
      </c>
      <c r="B38" s="304">
        <f>-PV(B30,B29,-B37,B28,1)</f>
        <v>78930.640754504886</v>
      </c>
      <c r="C38" s="307" t="s">
        <v>532</v>
      </c>
    </row>
    <row r="40" spans="1:3" ht="42" x14ac:dyDescent="0.15">
      <c r="A40" s="298" t="s">
        <v>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B00-000000000000}">
  <sheetPr>
    <tabColor rgb="FF7030A0"/>
  </sheetPr>
  <dimension ref="A1:S100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4" max="4" width="18.6640625" customWidth="1"/>
    <col min="5" max="5" width="10.83203125" customWidth="1"/>
    <col min="6" max="6" width="18.6640625" customWidth="1"/>
    <col min="8" max="8" width="16.6640625" customWidth="1"/>
    <col min="9" max="9" width="34.6640625" customWidth="1"/>
    <col min="10" max="10" width="18.6640625" customWidth="1"/>
    <col min="11" max="11" width="16.6640625" customWidth="1"/>
    <col min="17" max="17" width="20" customWidth="1"/>
    <col min="18" max="18" width="16" customWidth="1"/>
    <col min="19" max="19" width="72" customWidth="1"/>
  </cols>
  <sheetData>
    <row r="1" spans="1:19" ht="15" customHeight="1" x14ac:dyDescent="0.2">
      <c r="A1" s="240" t="s">
        <v>374</v>
      </c>
      <c r="B1" s="240" t="s">
        <v>375</v>
      </c>
      <c r="C1" s="240" t="s">
        <v>376</v>
      </c>
      <c r="D1" s="240" t="s">
        <v>377</v>
      </c>
      <c r="E1" s="240" t="s">
        <v>378</v>
      </c>
      <c r="F1" s="240" t="s">
        <v>379</v>
      </c>
      <c r="G1" s="240" t="s">
        <v>380</v>
      </c>
      <c r="H1" s="240" t="s">
        <v>381</v>
      </c>
      <c r="I1" s="240" t="s">
        <v>382</v>
      </c>
      <c r="J1" s="240" t="s">
        <v>383</v>
      </c>
      <c r="K1" s="240" t="s">
        <v>384</v>
      </c>
      <c r="L1" s="240" t="s">
        <v>385</v>
      </c>
      <c r="M1" s="240" t="s">
        <v>386</v>
      </c>
      <c r="N1" s="240" t="s">
        <v>412</v>
      </c>
      <c r="O1" s="240" t="s">
        <v>521</v>
      </c>
      <c r="P1" s="240" t="s">
        <v>522</v>
      </c>
      <c r="Q1" s="240" t="inlineStr">
        <is>
          <t>Transaction Order</t>
        </is>
      </c>
      <c r="R1" s="240" t="inlineStr">
        <is>
          <t>Running Units</t>
        </is>
      </c>
      <c r="S1" t="str">
        <f>IF(COUNTIF($B$2:$B$10001,"&lt;&gt;")&gt;=10000,"WARNING: the 10,000-row ledger is full - extend the Txn table before adding rows.",IF(OR(COUNTIFS($B$2:$B$10001,"&lt;&gt;",$J$2:$J$10001,"")&gt;0,COUNTIFS($B$2:$B$10001,"&lt;&gt;",$Q$2:$Q$10001,"")&gt;0,COUNTIFS($B$2:$B$10001,"&lt;&gt;",$R$2:$R$10001,"")&gt;0),"WARNING: helper outputs in J:R are missing or inconsistent - restore the Txn calculated formulas before relying on results.","Ledger capacity OK ("&amp;TEXT(COUNTIF($B$2:$B$10001,"&lt;&gt;"),"#,##0")&amp;" of 10,000 transactions) | Helper formulas OK"))</f>
        <v>Ledger capacity OK (20 of 10,000 transactions) | Helper formulas OK</v>
      </c>
    </row>
    <row r="2" spans="1:19" ht="15" customHeight="1" x14ac:dyDescent="0.15">
      <c r="A2" s="241">
        <v>1</v>
      </c>
      <c r="B2" s="242" t="s">
        <v>387</v>
      </c>
      <c r="C2" s="242" t="s">
        <v>388</v>
      </c>
      <c r="D2" s="243">
        <v>400</v>
      </c>
      <c r="E2" s="242" t="s">
        <v>389</v>
      </c>
      <c r="F2" s="244">
        <v>75</v>
      </c>
      <c r="G2" s="245">
        <v>43525</v>
      </c>
      <c r="H2" s="244">
        <v>30000</v>
      </c>
      <c r="I2" s="242" t="s">
        <v>390</v>
      </c>
      <c r="J2" s="246" t="str">
        <f>IF(OR(B2="",C2="",E2=""),"",B2&amp;":"&amp;C2&amp;":"&amp;E2)</f>
        <v>CA:GOLD:SGD</v>
      </c>
      <c r="K2" s="247">
        <f>IF(A2="","",A2*D2)</f>
        <v>400</v>
      </c>
      <c r="L2" s="246">
        <f>IF(A2="","",IF(OR(A2=1,A2=0),H2,0))</f>
        <v>30000</v>
      </c>
      <c r="M2" s="246">
        <f>IF(A2="","",IF(A2=-1,H2,0))</f>
        <v>0</v>
      </c>
      <c r="N2">
        <f>IF(J2="","",IF(E2="SGD",1,IF(E2="USD",Settings!$B$22,IF(E2="HKD",Settings!$B$23,1))))</f>
        <v>1</v>
      </c>
      <c r="O2">
        <f>IF(OR(B2="",C2="",E2=""),0,(IF(A2=-1,H2,0)-IF(OR(A2=1,A2=0),H2,0)+IF(A2=2,H2,0))*IF(E2="SGD",1,IF(E2="USD",Settings!$B$22,IF(E2="HKD",Settings!$B$23,1))))</f>
        <v>-30000</v>
      </c>
      <c r="P2">
        <f>IF(OR(B2="",C2="",E2=""),0,IF(A2=2,H2*IF(E2="SGD",1,IF(E2="USD",Settings!$B$22,IF(E2="HKD",Settings!$B$23,1))),0))</f>
        <v>0</v>
      </c>
      <c r="Q2" s="312">
        <f>IF(OR(J2="",G2=""),"",G2+ROW()/1000000)</f>
        <v>43525.000002</v>
      </c>
      <c r="R2" s="247">
        <f>IF(Q2="","",SUMIFS(Txn[Signed Units],Txn[Key],J2,Txn[Transaction Order],"&lt;="&amp;Q2))</f>
        <v>400</v>
      </c>
      <c r="S2" t="inlineStr">
        <is>
          <t>Paste or cut/paste values only in A–I. J–R are calculated columns; S1 reports capacity and helper integrity.</t>
        </is>
      </c>
    </row>
    <row r="3" spans="1:19" ht="15" customHeight="1" x14ac:dyDescent="0.15">
      <c r="A3" s="241">
        <v>1</v>
      </c>
      <c r="B3" s="242" t="s">
        <v>391</v>
      </c>
      <c r="C3" s="242" t="s">
        <v>392</v>
      </c>
      <c r="D3" s="243">
        <v>3000</v>
      </c>
      <c r="E3" s="242" t="s">
        <v>389</v>
      </c>
      <c r="F3" s="244">
        <v>3.1</v>
      </c>
      <c r="G3" s="245">
        <v>43770</v>
      </c>
      <c r="H3" s="244">
        <v>9325</v>
      </c>
      <c r="I3" s="242"/>
      <c r="J3" s="246" t="str">
        <f>IF(OR(B3="",C3="",E3=""),"",B3&amp;":"&amp;C3&amp;":"&amp;E3)</f>
        <v>SGX:Z74:SGD</v>
      </c>
      <c r="K3" s="247">
        <f>IF(A3="","",A3*D3)</f>
        <v>3000</v>
      </c>
      <c r="L3" s="246">
        <f>IF(A3="","",IF(OR(A3=1,A3=0),H3,0))</f>
        <v>9325</v>
      </c>
      <c r="M3" s="246">
        <f>IF(A3="","",IF(A3=-1,H3,0))</f>
        <v>0</v>
      </c>
      <c r="N3">
        <f>IF(J3="","",IF(E3="SGD",1,IF(E3="USD",Settings!$B$22,IF(E3="HKD",Settings!$B$23,1))))</f>
        <v>1</v>
      </c>
      <c r="O3">
        <f>IF(OR(B3="",C3="",E3=""),0,(IF(A3=-1,H3,0)-IF(OR(A3=1,A3=0),H3,0)+IF(A3=2,H3,0))*IF(E3="SGD",1,IF(E3="USD",Settings!$B$22,IF(E3="HKD",Settings!$B$23,1))))</f>
        <v>-9325</v>
      </c>
      <c r="P3">
        <f>IF(OR(B3="",C3="",E3=""),0,IF(A3=2,H3*IF(E3="SGD",1,IF(E3="USD",Settings!$B$22,IF(E3="HKD",Settings!$B$23,1))),0))</f>
        <v>0</v>
      </c>
      <c r="Q3" s="312">
        <f>IF(OR(J3="",G3=""),"",G3+ROW()/1000000)</f>
        <v>43770.000003</v>
      </c>
      <c r="R3" s="247">
        <f>IF(Q3="","",SUMIFS(Txn[Signed Units],Txn[Key],J3,Txn[Transaction Order],"&lt;="&amp;Q3))</f>
        <v>3000</v>
      </c>
    </row>
    <row r="4" spans="1:19" ht="15" customHeight="1" x14ac:dyDescent="0.15">
      <c r="A4" s="241">
        <v>1</v>
      </c>
      <c r="B4" s="242" t="s">
        <v>393</v>
      </c>
      <c r="C4" s="242" t="s">
        <v>394</v>
      </c>
      <c r="D4" s="243">
        <v>50</v>
      </c>
      <c r="E4" s="242" t="s">
        <v>395</v>
      </c>
      <c r="F4" s="244">
        <v>80</v>
      </c>
      <c r="G4" s="245">
        <v>43966</v>
      </c>
      <c r="H4" s="244">
        <v>4005</v>
      </c>
      <c r="I4" s="242"/>
      <c r="J4" s="246" t="str">
        <f>IF(OR(B4="",C4="",E4=""),"",B4&amp;":"&amp;C4&amp;":"&amp;E4)</f>
        <v>USX:AAPL:USD</v>
      </c>
      <c r="K4" s="247">
        <f>IF(A4="","",A4*D4)</f>
        <v>50</v>
      </c>
      <c r="L4" s="246">
        <f>IF(A4="","",IF(OR(A4=1,A4=0),H4,0))</f>
        <v>4005</v>
      </c>
      <c r="M4" s="246">
        <f>IF(A4="","",IF(A4=-1,H4,0))</f>
        <v>0</v>
      </c>
      <c r="N4">
        <f>IF(J4="","",IF(E4="SGD",1,IF(E4="USD",Settings!$B$22,IF(E4="HKD",Settings!$B$23,1))))</f>
        <v>1.29280810849246</v>
      </c>
      <c r="O4">
        <f>IF(OR(B4="",C4="",E4=""),0,(IF(A4=-1,H4,0)-IF(OR(A4=1,A4=0),H4,0)+IF(A4=2,H4,0))*IF(E4="SGD",1,IF(E4="USD",Settings!$B$22,IF(E4="HKD",Settings!$B$23,1))))</f>
        <v>-5177.6964745123</v>
      </c>
      <c r="P4">
        <f>IF(OR(B4="",C4="",E4=""),0,IF(A4=2,H4*IF(E4="SGD",1,IF(E4="USD",Settings!$B$22,IF(E4="HKD",Settings!$B$23,1))),0))</f>
        <v>0</v>
      </c>
      <c r="Q4" s="312">
        <f>IF(OR(J4="",G4=""),"",G4+ROW()/1000000)</f>
        <v>43966.000004</v>
      </c>
      <c r="R4" s="247">
        <f>IF(Q4="","",SUMIFS(Txn[Signed Units],Txn[Key],J4,Txn[Transaction Order],"&lt;="&amp;Q4))</f>
        <v>50</v>
      </c>
    </row>
    <row r="5" spans="1:19" ht="15" customHeight="1" x14ac:dyDescent="0.15">
      <c r="A5" s="241">
        <v>1</v>
      </c>
      <c r="B5" s="242" t="s">
        <v>391</v>
      </c>
      <c r="C5" s="242" t="s">
        <v>396</v>
      </c>
      <c r="D5" s="243">
        <v>5000</v>
      </c>
      <c r="E5" s="242" t="s">
        <v>389</v>
      </c>
      <c r="F5" s="244">
        <v>1.9</v>
      </c>
      <c r="G5" s="245">
        <v>44046</v>
      </c>
      <c r="H5" s="244">
        <v>9525</v>
      </c>
      <c r="I5" s="242"/>
      <c r="J5" s="246" t="str">
        <f>IF(OR(B5="",C5="",E5=""),"",B5&amp;":"&amp;C5&amp;":"&amp;E5)</f>
        <v>SGX:C38U:SGD</v>
      </c>
      <c r="K5" s="247">
        <f>IF(A5="","",A5*D5)</f>
        <v>5000</v>
      </c>
      <c r="L5" s="246">
        <f>IF(A5="","",IF(OR(A5=1,A5=0),H5,0))</f>
        <v>9525</v>
      </c>
      <c r="M5" s="246">
        <f>IF(A5="","",IF(A5=-1,H5,0))</f>
        <v>0</v>
      </c>
      <c r="N5">
        <f>IF(J5="","",IF(E5="SGD",1,IF(E5="USD",Settings!$B$22,IF(E5="HKD",Settings!$B$23,1))))</f>
        <v>1</v>
      </c>
      <c r="O5">
        <f>IF(OR(B5="",C5="",E5=""),0,(IF(A5=-1,H5,0)-IF(OR(A5=1,A5=0),H5,0)+IF(A5=2,H5,0))*IF(E5="SGD",1,IF(E5="USD",Settings!$B$22,IF(E5="HKD",Settings!$B$23,1))))</f>
        <v>-9525</v>
      </c>
      <c r="P5">
        <f>IF(OR(B5="",C5="",E5=""),0,IF(A5=2,H5*IF(E5="SGD",1,IF(E5="USD",Settings!$B$22,IF(E5="HKD",Settings!$B$23,1))),0))</f>
        <v>0</v>
      </c>
      <c r="Q5" s="312">
        <f>IF(OR(J5="",G5=""),"",G5+ROW()/1000000)</f>
        <v>44046.000005</v>
      </c>
      <c r="R5" s="247">
        <f>IF(Q5="","",SUMIFS(Txn[Signed Units],Txn[Key],J5,Txn[Transaction Order],"&lt;="&amp;Q5))</f>
        <v>5000</v>
      </c>
    </row>
    <row r="6" spans="1:19" ht="15" customHeight="1" x14ac:dyDescent="0.15">
      <c r="A6" s="241">
        <v>1</v>
      </c>
      <c r="B6" s="242" t="s">
        <v>397</v>
      </c>
      <c r="C6" s="242" t="s">
        <v>398</v>
      </c>
      <c r="D6" s="243">
        <v>0.05</v>
      </c>
      <c r="E6" s="242" t="s">
        <v>395</v>
      </c>
      <c r="F6" s="244">
        <v>20000</v>
      </c>
      <c r="G6" s="245">
        <v>44166</v>
      </c>
      <c r="H6" s="244">
        <v>1000</v>
      </c>
      <c r="I6" s="242"/>
      <c r="J6" s="246" t="str">
        <f>IF(OR(B6="",C6="",E6=""),"",B6&amp;":"&amp;C6&amp;":"&amp;E6)</f>
        <v>CG:BITCOIN:USD</v>
      </c>
      <c r="K6" s="247">
        <f>IF(A6="","",A6*D6)</f>
        <v>0.05</v>
      </c>
      <c r="L6" s="246">
        <f>IF(A6="","",IF(OR(A6=1,A6=0),H6,0))</f>
        <v>1000</v>
      </c>
      <c r="M6" s="246">
        <f>IF(A6="","",IF(A6=-1,H6,0))</f>
        <v>0</v>
      </c>
      <c r="N6">
        <f>IF(J6="","",IF(E6="SGD",1,IF(E6="USD",Settings!$B$22,IF(E6="HKD",Settings!$B$23,1))))</f>
        <v>1.29280810849246</v>
      </c>
      <c r="O6">
        <f>IF(OR(B6="",C6="",E6=""),0,(IF(A6=-1,H6,0)-IF(OR(A6=1,A6=0),H6,0)+IF(A6=2,H6,0))*IF(E6="SGD",1,IF(E6="USD",Settings!$B$22,IF(E6="HKD",Settings!$B$23,1))))</f>
        <v>-1292.80810849246</v>
      </c>
      <c r="P6">
        <f>IF(OR(B6="",C6="",E6=""),0,IF(A6=2,H6*IF(E6="SGD",1,IF(E6="USD",Settings!$B$22,IF(E6="HKD",Settings!$B$23,1))),0))</f>
        <v>0</v>
      </c>
      <c r="Q6" s="312">
        <f>IF(OR(J6="",G6=""),"",G6+ROW()/1000000)</f>
        <v>44166.000006</v>
      </c>
      <c r="R6" s="247">
        <f>IF(Q6="","",SUMIFS(Txn[Signed Units],Txn[Key],J6,Txn[Transaction Order],"&lt;="&amp;Q6))</f>
        <v>0.05</v>
      </c>
    </row>
    <row r="7" spans="1:19" ht="15" customHeight="1" x14ac:dyDescent="0.15">
      <c r="A7" s="241">
        <v>1</v>
      </c>
      <c r="B7" s="242" t="s">
        <v>399</v>
      </c>
      <c r="C7" s="242" t="s">
        <v>400</v>
      </c>
      <c r="D7" s="243">
        <v>100</v>
      </c>
      <c r="E7" s="242" t="s">
        <v>401</v>
      </c>
      <c r="F7" s="244">
        <v>600</v>
      </c>
      <c r="G7" s="245">
        <v>44228</v>
      </c>
      <c r="H7" s="244">
        <v>60100</v>
      </c>
      <c r="I7" s="242" t="s">
        <v>402</v>
      </c>
      <c r="J7" s="246" t="str">
        <f>IF(OR(B7="",C7="",E7=""),"",B7&amp;":"&amp;C7&amp;":"&amp;E7)</f>
        <v>HKEX:700:HKD</v>
      </c>
      <c r="K7" s="247">
        <f>IF(A7="","",A7*D7)</f>
        <v>100</v>
      </c>
      <c r="L7" s="246">
        <f>IF(A7="","",IF(OR(A7=1,A7=0),H7,0))</f>
        <v>60100</v>
      </c>
      <c r="M7" s="246">
        <f>IF(A7="","",IF(A7=-1,H7,0))</f>
        <v>0</v>
      </c>
      <c r="N7">
        <f>IF(J7="","",IF(E7="SGD",1,IF(E7="USD",Settings!$B$22,IF(E7="HKD",Settings!$B$23,1))))</f>
        <v>0.164899493758554</v>
      </c>
      <c r="O7">
        <f>IF(OR(B7="",C7="",E7=""),0,(IF(A7=-1,H7,0)-IF(OR(A7=1,A7=0),H7,0)+IF(A7=2,H7,0))*IF(E7="SGD",1,IF(E7="USD",Settings!$B$22,IF(E7="HKD",Settings!$B$23,1))))</f>
        <v>-9910.4595748891</v>
      </c>
      <c r="P7">
        <f>IF(OR(B7="",C7="",E7=""),0,IF(A7=2,H7*IF(E7="SGD",1,IF(E7="USD",Settings!$B$22,IF(E7="HKD",Settings!$B$23,1))),0))</f>
        <v>0</v>
      </c>
      <c r="Q7" s="312">
        <f>IF(OR(J7="",G7=""),"",G7+ROW()/1000000)</f>
        <v>44228.000007</v>
      </c>
      <c r="R7" s="247">
        <f>IF(Q7="","",SUMIFS(Txn[Signed Units],Txn[Key],J7,Txn[Transaction Order],"&lt;="&amp;Q7))</f>
        <v>100</v>
      </c>
    </row>
    <row r="8" spans="1:19" ht="15" customHeight="1" x14ac:dyDescent="0.15">
      <c r="A8" s="241">
        <v>1</v>
      </c>
      <c r="B8" s="242" t="s">
        <v>393</v>
      </c>
      <c r="C8" s="242" t="s">
        <v>403</v>
      </c>
      <c r="D8" s="243">
        <v>20</v>
      </c>
      <c r="E8" s="242" t="s">
        <v>395</v>
      </c>
      <c r="F8" s="244">
        <v>230</v>
      </c>
      <c r="G8" s="245">
        <v>44256</v>
      </c>
      <c r="H8" s="244">
        <v>4605</v>
      </c>
      <c r="I8" s="242"/>
      <c r="J8" s="246" t="str">
        <f>IF(OR(B8="",C8="",E8=""),"",B8&amp;":"&amp;C8&amp;":"&amp;E8)</f>
        <v>USX:MSFT:USD</v>
      </c>
      <c r="K8" s="247">
        <f>IF(A8="","",A8*D8)</f>
        <v>20</v>
      </c>
      <c r="L8" s="246">
        <f>IF(A8="","",IF(OR(A8=1,A8=0),H8,0))</f>
        <v>4605</v>
      </c>
      <c r="M8" s="246">
        <f>IF(A8="","",IF(A8=-1,H8,0))</f>
        <v>0</v>
      </c>
      <c r="N8">
        <f>IF(J8="","",IF(E8="SGD",1,IF(E8="USD",Settings!$B$22,IF(E8="HKD",Settings!$B$23,1))))</f>
        <v>1.29280810849246</v>
      </c>
      <c r="O8">
        <f>IF(OR(B8="",C8="",E8=""),0,(IF(A8=-1,H8,0)-IF(OR(A8=1,A8=0),H8,0)+IF(A8=2,H8,0))*IF(E8="SGD",1,IF(E8="USD",Settings!$B$22,IF(E8="HKD",Settings!$B$23,1))))</f>
        <v>-5953.38133960778</v>
      </c>
      <c r="P8">
        <f>IF(OR(B8="",C8="",E8=""),0,IF(A8=2,H8*IF(E8="SGD",1,IF(E8="USD",Settings!$B$22,IF(E8="HKD",Settings!$B$23,1))),0))</f>
        <v>0</v>
      </c>
      <c r="Q8" s="312">
        <f>IF(OR(J8="",G8=""),"",G8+ROW()/1000000)</f>
        <v>44256.000008</v>
      </c>
      <c r="R8" s="247">
        <f>IF(Q8="","",SUMIFS(Txn[Signed Units],Txn[Key],J8,Txn[Transaction Order],"&lt;="&amp;Q8))</f>
        <v>20</v>
      </c>
    </row>
    <row r="9" spans="1:19" ht="15" customHeight="1" x14ac:dyDescent="0.15">
      <c r="A9" s="241">
        <v>1</v>
      </c>
      <c r="B9" s="242" t="s">
        <v>391</v>
      </c>
      <c r="C9" s="242" t="s">
        <v>404</v>
      </c>
      <c r="D9" s="243">
        <v>4000</v>
      </c>
      <c r="E9" s="242" t="s">
        <v>389</v>
      </c>
      <c r="F9" s="244">
        <v>2.95</v>
      </c>
      <c r="G9" s="245">
        <v>44326</v>
      </c>
      <c r="H9" s="244">
        <v>11825</v>
      </c>
      <c r="I9" s="242"/>
      <c r="J9" s="246" t="str">
        <f>IF(OR(B9="",C9="",E9=""),"",B9&amp;":"&amp;C9&amp;":"&amp;E9)</f>
        <v>SGX:A17U:SGD</v>
      </c>
      <c r="K9" s="247">
        <f>IF(A9="","",A9*D9)</f>
        <v>4000</v>
      </c>
      <c r="L9" s="246">
        <f>IF(A9="","",IF(OR(A9=1,A9=0),H9,0))</f>
        <v>11825</v>
      </c>
      <c r="M9" s="246">
        <f>IF(A9="","",IF(A9=-1,H9,0))</f>
        <v>0</v>
      </c>
      <c r="N9">
        <f>IF(J9="","",IF(E9="SGD",1,IF(E9="USD",Settings!$B$22,IF(E9="HKD",Settings!$B$23,1))))</f>
        <v>1</v>
      </c>
      <c r="O9">
        <f>IF(OR(B9="",C9="",E9=""),0,(IF(A9=-1,H9,0)-IF(OR(A9=1,A9=0),H9,0)+IF(A9=2,H9,0))*IF(E9="SGD",1,IF(E9="USD",Settings!$B$22,IF(E9="HKD",Settings!$B$23,1))))</f>
        <v>-11825</v>
      </c>
      <c r="P9">
        <f>IF(OR(B9="",C9="",E9=""),0,IF(A9=2,H9*IF(E9="SGD",1,IF(E9="USD",Settings!$B$22,IF(E9="HKD",Settings!$B$23,1))),0))</f>
        <v>0</v>
      </c>
      <c r="Q9" s="312">
        <f>IF(OR(J9="",G9=""),"",G9+ROW()/1000000)</f>
        <v>44326.000009</v>
      </c>
      <c r="R9" s="247">
        <f>IF(Q9="","",SUMIFS(Txn[Signed Units],Txn[Key],J9,Txn[Transaction Order],"&lt;="&amp;Q9))</f>
        <v>4000</v>
      </c>
    </row>
    <row r="10" spans="1:19" ht="15" customHeight="1" x14ac:dyDescent="0.15">
      <c r="A10" s="241">
        <v>0</v>
      </c>
      <c r="B10" s="242" t="s">
        <v>391</v>
      </c>
      <c r="C10" s="242" t="s">
        <v>404</v>
      </c>
      <c r="D10" s="243">
        <v>0</v>
      </c>
      <c r="E10" s="242" t="s">
        <v>389</v>
      </c>
      <c r="F10" s="244">
        <v>0</v>
      </c>
      <c r="G10" s="245">
        <v>44326</v>
      </c>
      <c r="H10" s="244">
        <v>25</v>
      </c>
      <c r="I10" s="242" t="s">
        <v>405</v>
      </c>
      <c r="J10" s="246" t="str">
        <f>IF(OR(B10="",C10="",E10=""),"",B10&amp;":"&amp;C10&amp;":"&amp;E10)</f>
        <v>SGX:A17U:SGD</v>
      </c>
      <c r="K10" s="247">
        <f>IF(A10="","",A10*D10)</f>
        <v>0</v>
      </c>
      <c r="L10" s="246">
        <f>IF(A10="","",IF(OR(A10=1,A10=0),H10,0))</f>
        <v>25</v>
      </c>
      <c r="M10" s="246">
        <f>IF(A10="","",IF(A10=-1,H10,0))</f>
        <v>0</v>
      </c>
      <c r="N10">
        <f>IF(J10="","",IF(E10="SGD",1,IF(E10="USD",Settings!$B$22,IF(E10="HKD",Settings!$B$23,1))))</f>
        <v>1</v>
      </c>
      <c r="O10">
        <f>IF(OR(B10="",C10="",E10=""),0,(IF(A10=-1,H10,0)-IF(OR(A10=1,A10=0),H10,0)+IF(A10=2,H10,0))*IF(E10="SGD",1,IF(E10="USD",Settings!$B$22,IF(E10="HKD",Settings!$B$23,1))))</f>
        <v>-25</v>
      </c>
      <c r="P10">
        <f>IF(OR(B10="",C10="",E10=""),0,IF(A10=2,H10*IF(E10="SGD",1,IF(E10="USD",Settings!$B$22,IF(E10="HKD",Settings!$B$23,1))),0))</f>
        <v>0</v>
      </c>
      <c r="Q10" s="312">
        <f>IF(OR(J10="",G10=""),"",G10+ROW()/1000000)</f>
        <v>44326.00001</v>
      </c>
      <c r="R10" s="247">
        <f>IF(Q10="","",SUMIFS(Txn[Signed Units],Txn[Key],J10,Txn[Transaction Order],"&lt;="&amp;Q10))</f>
        <v>4000</v>
      </c>
    </row>
    <row r="11" spans="1:19" ht="15" customHeight="1" x14ac:dyDescent="0.15">
      <c r="A11" s="241">
        <v>1</v>
      </c>
      <c r="B11" s="242" t="s">
        <v>387</v>
      </c>
      <c r="C11" s="242" t="s">
        <v>388</v>
      </c>
      <c r="D11" s="243">
        <v>300</v>
      </c>
      <c r="E11" s="242" t="s">
        <v>389</v>
      </c>
      <c r="F11" s="244">
        <v>85</v>
      </c>
      <c r="G11" s="245">
        <v>44348</v>
      </c>
      <c r="H11" s="244">
        <v>25500</v>
      </c>
      <c r="I11" s="242"/>
      <c r="J11" s="246" t="str">
        <f>IF(OR(B11="",C11="",E11=""),"",B11&amp;":"&amp;C11&amp;":"&amp;E11)</f>
        <v>CA:GOLD:SGD</v>
      </c>
      <c r="K11" s="247">
        <f>IF(A11="","",A11*D11)</f>
        <v>300</v>
      </c>
      <c r="L11" s="246">
        <f>IF(A11="","",IF(OR(A11=1,A11=0),H11,0))</f>
        <v>25500</v>
      </c>
      <c r="M11" s="246">
        <f>IF(A11="","",IF(A11=-1,H11,0))</f>
        <v>0</v>
      </c>
      <c r="N11">
        <f>IF(J11="","",IF(E11="SGD",1,IF(E11="USD",Settings!$B$22,IF(E11="HKD",Settings!$B$23,1))))</f>
        <v>1</v>
      </c>
      <c r="O11">
        <f>IF(OR(B11="",C11="",E11=""),0,(IF(A11=-1,H11,0)-IF(OR(A11=1,A11=0),H11,0)+IF(A11=2,H11,0))*IF(E11="SGD",1,IF(E11="USD",Settings!$B$22,IF(E11="HKD",Settings!$B$23,1))))</f>
        <v>-25500</v>
      </c>
      <c r="P11">
        <f>IF(OR(B11="",C11="",E11=""),0,IF(A11=2,H11*IF(E11="SGD",1,IF(E11="USD",Settings!$B$22,IF(E11="HKD",Settings!$B$23,1))),0))</f>
        <v>0</v>
      </c>
      <c r="Q11" s="312">
        <f>IF(OR(J11="",G11=""),"",G11+ROW()/1000000)</f>
        <v>44348.000011</v>
      </c>
      <c r="R11" s="247">
        <f>IF(Q11="","",SUMIFS(Txn[Signed Units],Txn[Key],J11,Txn[Transaction Order],"&lt;="&amp;Q11))</f>
        <v>700</v>
      </c>
    </row>
    <row r="12" spans="1:19" ht="15" customHeight="1" x14ac:dyDescent="0.15">
      <c r="A12" s="241">
        <v>1</v>
      </c>
      <c r="B12" s="242" t="s">
        <v>393</v>
      </c>
      <c r="C12" s="242" t="s">
        <v>394</v>
      </c>
      <c r="D12" s="243">
        <v>30</v>
      </c>
      <c r="E12" s="242" t="s">
        <v>395</v>
      </c>
      <c r="F12" s="244">
        <v>170</v>
      </c>
      <c r="G12" s="245">
        <v>44571</v>
      </c>
      <c r="H12" s="244">
        <v>5105</v>
      </c>
      <c r="I12" s="242"/>
      <c r="J12" s="246" t="str">
        <f>IF(OR(B12="",C12="",E12=""),"",B12&amp;":"&amp;C12&amp;":"&amp;E12)</f>
        <v>USX:AAPL:USD</v>
      </c>
      <c r="K12" s="247">
        <f>IF(A12="","",A12*D12)</f>
        <v>30</v>
      </c>
      <c r="L12" s="246">
        <f>IF(A12="","",IF(OR(A12=1,A12=0),H12,0))</f>
        <v>5105</v>
      </c>
      <c r="M12" s="246">
        <f>IF(A12="","",IF(A12=-1,H12,0))</f>
        <v>0</v>
      </c>
      <c r="N12">
        <f>IF(J12="","",IF(E12="SGD",1,IF(E12="USD",Settings!$B$22,IF(E12="HKD",Settings!$B$23,1))))</f>
        <v>1.29280810849246</v>
      </c>
      <c r="O12">
        <f>IF(OR(B12="",C12="",E12=""),0,(IF(A12=-1,H12,0)-IF(OR(A12=1,A12=0),H12,0)+IF(A12=2,H12,0))*IF(E12="SGD",1,IF(E12="USD",Settings!$B$22,IF(E12="HKD",Settings!$B$23,1))))</f>
        <v>-6599.78539385401</v>
      </c>
      <c r="P12">
        <f>IF(OR(B12="",C12="",E12=""),0,IF(A12=2,H12*IF(E12="SGD",1,IF(E12="USD",Settings!$B$22,IF(E12="HKD",Settings!$B$23,1))),0))</f>
        <v>0</v>
      </c>
      <c r="Q12" s="312">
        <f>IF(OR(J12="",G12=""),"",G12+ROW()/1000000)</f>
        <v>44571.000012</v>
      </c>
      <c r="R12" s="247">
        <f>IF(Q12="","",SUMIFS(Txn[Signed Units],Txn[Key],J12,Txn[Transaction Order],"&lt;="&amp;Q12))</f>
        <v>80</v>
      </c>
    </row>
    <row r="13" spans="1:19" ht="15" customHeight="1" x14ac:dyDescent="0.15">
      <c r="A13" s="241">
        <v>1</v>
      </c>
      <c r="B13" s="242" t="s">
        <v>391</v>
      </c>
      <c r="C13" s="242" t="s">
        <v>396</v>
      </c>
      <c r="D13" s="243">
        <v>3000</v>
      </c>
      <c r="E13" s="242" t="s">
        <v>389</v>
      </c>
      <c r="F13" s="244">
        <v>2.2000000000000002</v>
      </c>
      <c r="G13" s="245">
        <v>44621</v>
      </c>
      <c r="H13" s="244">
        <v>6625</v>
      </c>
      <c r="I13" s="242"/>
      <c r="J13" s="246" t="str">
        <f>IF(OR(B13="",C13="",E13=""),"",B13&amp;":"&amp;C13&amp;":"&amp;E13)</f>
        <v>SGX:C38U:SGD</v>
      </c>
      <c r="K13" s="247">
        <f>IF(A13="","",A13*D13)</f>
        <v>3000</v>
      </c>
      <c r="L13" s="246">
        <f>IF(A13="","",IF(OR(A13=1,A13=0),H13,0))</f>
        <v>6625</v>
      </c>
      <c r="M13" s="246">
        <f>IF(A13="","",IF(A13=-1,H13,0))</f>
        <v>0</v>
      </c>
      <c r="N13">
        <f>IF(J13="","",IF(E13="SGD",1,IF(E13="USD",Settings!$B$22,IF(E13="HKD",Settings!$B$23,1))))</f>
        <v>1</v>
      </c>
      <c r="O13">
        <f>IF(OR(B13="",C13="",E13=""),0,(IF(A13=-1,H13,0)-IF(OR(A13=1,A13=0),H13,0)+IF(A13=2,H13,0))*IF(E13="SGD",1,IF(E13="USD",Settings!$B$22,IF(E13="HKD",Settings!$B$23,1))))</f>
        <v>-6625</v>
      </c>
      <c r="P13">
        <f>IF(OR(B13="",C13="",E13=""),0,IF(A13=2,H13*IF(E13="SGD",1,IF(E13="USD",Settings!$B$22,IF(E13="HKD",Settings!$B$23,1))),0))</f>
        <v>0</v>
      </c>
      <c r="Q13" s="312">
        <f>IF(OR(J13="",G13=""),"",G13+ROW()/1000000)</f>
        <v>44621.000013</v>
      </c>
      <c r="R13" s="247">
        <f>IF(Q13="","",SUMIFS(Txn[Signed Units],Txn[Key],J13,Txn[Transaction Order],"&lt;="&amp;Q13))</f>
        <v>8000</v>
      </c>
    </row>
    <row r="14" spans="1:19" ht="15" customHeight="1" x14ac:dyDescent="0.15">
      <c r="A14" s="241">
        <v>1</v>
      </c>
      <c r="B14" s="242" t="s">
        <v>393</v>
      </c>
      <c r="C14" s="242" t="s">
        <v>406</v>
      </c>
      <c r="D14" s="243">
        <v>40</v>
      </c>
      <c r="E14" s="242" t="s">
        <v>395</v>
      </c>
      <c r="F14" s="244">
        <v>120</v>
      </c>
      <c r="G14" s="245">
        <v>44837</v>
      </c>
      <c r="H14" s="244">
        <v>4805</v>
      </c>
      <c r="I14" s="242"/>
      <c r="J14" s="246" t="str">
        <f>IF(OR(B14="",C14="",E14=""),"",B14&amp;":"&amp;C14&amp;":"&amp;E14)</f>
        <v>USX:NVDA:USD</v>
      </c>
      <c r="K14" s="247">
        <f>IF(A14="","",A14*D14)</f>
        <v>40</v>
      </c>
      <c r="L14" s="246">
        <f>IF(A14="","",IF(OR(A14=1,A14=0),H14,0))</f>
        <v>4805</v>
      </c>
      <c r="M14" s="246">
        <f>IF(A14="","",IF(A14=-1,H14,0))</f>
        <v>0</v>
      </c>
      <c r="N14">
        <f>IF(J14="","",IF(E14="SGD",1,IF(E14="USD",Settings!$B$22,IF(E14="HKD",Settings!$B$23,1))))</f>
        <v>1.29280810849246</v>
      </c>
      <c r="O14">
        <f>IF(OR(B14="",C14="",E14=""),0,(IF(A14=-1,H14,0)-IF(OR(A14=1,A14=0),H14,0)+IF(A14=2,H14,0))*IF(E14="SGD",1,IF(E14="USD",Settings!$B$22,IF(E14="HKD",Settings!$B$23,1))))</f>
        <v>-6211.94296130627</v>
      </c>
      <c r="P14">
        <f>IF(OR(B14="",C14="",E14=""),0,IF(A14=2,H14*IF(E14="SGD",1,IF(E14="USD",Settings!$B$22,IF(E14="HKD",Settings!$B$23,1))),0))</f>
        <v>0</v>
      </c>
      <c r="Q14" s="312">
        <f>IF(OR(J14="",G14=""),"",G14+ROW()/1000000)</f>
        <v>44837.000014</v>
      </c>
      <c r="R14" s="247">
        <f>IF(Q14="","",SUMIFS(Txn[Signed Units],Txn[Key],J14,Txn[Transaction Order],"&lt;="&amp;Q14))</f>
        <v>40</v>
      </c>
    </row>
    <row r="15" spans="1:19" ht="15" customHeight="1" x14ac:dyDescent="0.15">
      <c r="A15" s="241">
        <v>1</v>
      </c>
      <c r="B15" s="242" t="s">
        <v>397</v>
      </c>
      <c r="C15" s="242" t="s">
        <v>398</v>
      </c>
      <c r="D15" s="243">
        <v>0.05</v>
      </c>
      <c r="E15" s="242" t="s">
        <v>395</v>
      </c>
      <c r="F15" s="244">
        <v>17000</v>
      </c>
      <c r="G15" s="245">
        <v>44942</v>
      </c>
      <c r="H15" s="244">
        <v>850</v>
      </c>
      <c r="I15" s="242"/>
      <c r="J15" s="246" t="str">
        <f>IF(OR(B15="",C15="",E15=""),"",B15&amp;":"&amp;C15&amp;":"&amp;E15)</f>
        <v>CG:BITCOIN:USD</v>
      </c>
      <c r="K15" s="247">
        <f>IF(A15="","",A15*D15)</f>
        <v>0.05</v>
      </c>
      <c r="L15" s="246">
        <f>IF(A15="","",IF(OR(A15=1,A15=0),H15,0))</f>
        <v>850</v>
      </c>
      <c r="M15" s="246">
        <f>IF(A15="","",IF(A15=-1,H15,0))</f>
        <v>0</v>
      </c>
      <c r="N15">
        <f>IF(J15="","",IF(E15="SGD",1,IF(E15="USD",Settings!$B$22,IF(E15="HKD",Settings!$B$23,1))))</f>
        <v>1.29280810849246</v>
      </c>
      <c r="O15">
        <f>IF(OR(B15="",C15="",E15=""),0,(IF(A15=-1,H15,0)-IF(OR(A15=1,A15=0),H15,0)+IF(A15=2,H15,0))*IF(E15="SGD",1,IF(E15="USD",Settings!$B$22,IF(E15="HKD",Settings!$B$23,1))))</f>
        <v>-1098.88689221859</v>
      </c>
      <c r="P15">
        <f>IF(OR(B15="",C15="",E15=""),0,IF(A15=2,H15*IF(E15="SGD",1,IF(E15="USD",Settings!$B$22,IF(E15="HKD",Settings!$B$23,1))),0))</f>
        <v>0</v>
      </c>
      <c r="Q15" s="312">
        <f>IF(OR(J15="",G15=""),"",G15+ROW()/1000000)</f>
        <v>44942.000015</v>
      </c>
      <c r="R15" s="247">
        <f>IF(Q15="","",SUMIFS(Txn[Signed Units],Txn[Key],J15,Txn[Transaction Order],"&lt;="&amp;Q15))</f>
        <v>0.1</v>
      </c>
    </row>
    <row r="16" spans="1:19" ht="15" customHeight="1" x14ac:dyDescent="0.15">
      <c r="A16" s="241">
        <v>1</v>
      </c>
      <c r="B16" s="242" t="s">
        <v>391</v>
      </c>
      <c r="C16" s="242" t="s">
        <v>407</v>
      </c>
      <c r="D16" s="243">
        <v>10000</v>
      </c>
      <c r="E16" s="242" t="s">
        <v>389</v>
      </c>
      <c r="F16" s="244">
        <v>0.7</v>
      </c>
      <c r="G16" s="245">
        <v>45019</v>
      </c>
      <c r="H16" s="244">
        <v>7025</v>
      </c>
      <c r="I16" s="242"/>
      <c r="J16" s="246" t="str">
        <f>IF(OR(B16="",C16="",E16=""),"",B16&amp;":"&amp;C16&amp;":"&amp;E16)</f>
        <v>SGX:CLR:SGD</v>
      </c>
      <c r="K16" s="247">
        <f>IF(A16="","",A16*D16)</f>
        <v>10000</v>
      </c>
      <c r="L16" s="246">
        <f>IF(A16="","",IF(OR(A16=1,A16=0),H16,0))</f>
        <v>7025</v>
      </c>
      <c r="M16" s="246">
        <f>IF(A16="","",IF(A16=-1,H16,0))</f>
        <v>0</v>
      </c>
      <c r="N16">
        <f>IF(J16="","",IF(E16="SGD",1,IF(E16="USD",Settings!$B$22,IF(E16="HKD",Settings!$B$23,1))))</f>
        <v>1</v>
      </c>
      <c r="O16">
        <f>IF(OR(B16="",C16="",E16=""),0,(IF(A16=-1,H16,0)-IF(OR(A16=1,A16=0),H16,0)+IF(A16=2,H16,0))*IF(E16="SGD",1,IF(E16="USD",Settings!$B$22,IF(E16="HKD",Settings!$B$23,1))))</f>
        <v>-7025</v>
      </c>
      <c r="P16">
        <f>IF(OR(B16="",C16="",E16=""),0,IF(A16=2,H16*IF(E16="SGD",1,IF(E16="USD",Settings!$B$22,IF(E16="HKD",Settings!$B$23,1))),0))</f>
        <v>0</v>
      </c>
      <c r="Q16" s="312">
        <f>IF(OR(J16="",G16=""),"",G16+ROW()/1000000)</f>
        <v>45019.000016</v>
      </c>
      <c r="R16" s="247">
        <f>IF(Q16="","",SUMIFS(Txn[Signed Units],Txn[Key],J16,Txn[Transaction Order],"&lt;="&amp;Q16))</f>
        <v>10000</v>
      </c>
    </row>
    <row r="17" spans="1:19" ht="15" customHeight="1" x14ac:dyDescent="0.15">
      <c r="A17" s="241">
        <v>-1</v>
      </c>
      <c r="B17" s="242" t="s">
        <v>393</v>
      </c>
      <c r="C17" s="242" t="s">
        <v>406</v>
      </c>
      <c r="D17" s="243">
        <v>40</v>
      </c>
      <c r="E17" s="242" t="s">
        <v>395</v>
      </c>
      <c r="F17" s="244">
        <v>450</v>
      </c>
      <c r="G17" s="245">
        <v>45446</v>
      </c>
      <c r="H17" s="244">
        <v>17995</v>
      </c>
      <c r="I17" s="242" t="s">
        <v>408</v>
      </c>
      <c r="J17" s="246" t="str">
        <f>IF(OR(B17="",C17="",E17=""),"",B17&amp;":"&amp;C17&amp;":"&amp;E17)</f>
        <v>USX:NVDA:USD</v>
      </c>
      <c r="K17" s="247">
        <f>IF(A17="","",A17*D17)</f>
        <v>-40</v>
      </c>
      <c r="L17" s="246">
        <f>IF(A17="","",IF(OR(A17=1,A17=0),H17,0))</f>
        <v>0</v>
      </c>
      <c r="M17" s="246">
        <f>IF(A17="","",IF(A17=-1,H17,0))</f>
        <v>17995</v>
      </c>
      <c r="N17">
        <f>IF(J17="","",IF(E17="SGD",1,IF(E17="USD",Settings!$B$22,IF(E17="HKD",Settings!$B$23,1))))</f>
        <v>1.29280810849246</v>
      </c>
      <c r="O17">
        <f>IF(OR(B17="",C17="",E17=""),0,(IF(A17=-1,H17,0)-IF(OR(A17=1,A17=0),H17,0)+IF(A17=2,H17,0))*IF(E17="SGD",1,IF(E17="USD",Settings!$B$22,IF(E17="HKD",Settings!$B$23,1))))</f>
        <v>23264.0819123218</v>
      </c>
      <c r="P17">
        <f>IF(OR(B17="",C17="",E17=""),0,IF(A17=2,H17*IF(E17="SGD",1,IF(E17="USD",Settings!$B$22,IF(E17="HKD",Settings!$B$23,1))),0))</f>
        <v>0</v>
      </c>
      <c r="Q17" s="312">
        <f>IF(OR(J17="",G17=""),"",G17+ROW()/1000000)</f>
        <v>45446.000017</v>
      </c>
      <c r="R17" s="247">
        <f>IF(Q17="","",SUMIFS(Txn[Signed Units],Txn[Key],J17,Txn[Transaction Order],"&lt;="&amp;Q17))</f>
        <v>0</v>
      </c>
    </row>
    <row r="18" spans="1:19" ht="15" customHeight="1" x14ac:dyDescent="0.15">
      <c r="A18" s="241">
        <v>2</v>
      </c>
      <c r="B18" s="242" t="s">
        <v>391</v>
      </c>
      <c r="C18" s="242" t="s">
        <v>396</v>
      </c>
      <c r="D18" s="243">
        <v>0</v>
      </c>
      <c r="E18" s="242" t="s">
        <v>389</v>
      </c>
      <c r="F18" s="244">
        <v>0</v>
      </c>
      <c r="G18" s="245">
        <v>45889</v>
      </c>
      <c r="H18" s="244">
        <v>280</v>
      </c>
      <c r="I18" s="242" t="s">
        <v>409</v>
      </c>
      <c r="J18" s="246" t="str">
        <f>IF(OR(B18="",C18="",E18=""),"",B18&amp;":"&amp;C18&amp;":"&amp;E18)</f>
        <v>SGX:C38U:SGD</v>
      </c>
      <c r="K18" s="247">
        <f>IF(A18="","",A18*D18)</f>
        <v>0</v>
      </c>
      <c r="L18" s="246">
        <f>IF(A18="","",IF(OR(A18=1,A18=0),H18,0))</f>
        <v>0</v>
      </c>
      <c r="M18" s="246">
        <f>IF(A18="","",IF(A18=-1,H18,0))</f>
        <v>0</v>
      </c>
      <c r="N18">
        <f>IF(J18="","",IF(E18="SGD",1,IF(E18="USD",Settings!$B$22,IF(E18="HKD",Settings!$B$23,1))))</f>
        <v>1</v>
      </c>
      <c r="O18">
        <f>IF(OR(B18="",C18="",E18=""),0,(IF(A18=-1,H18,0)-IF(OR(A18=1,A18=0),H18,0)+IF(A18=2,H18,0))*IF(E18="SGD",1,IF(E18="USD",Settings!$B$22,IF(E18="HKD",Settings!$B$23,1))))</f>
        <v>280</v>
      </c>
      <c r="P18">
        <f>IF(OR(B18="",C18="",E18=""),0,IF(A18=2,H18*IF(E18="SGD",1,IF(E18="USD",Settings!$B$22,IF(E18="HKD",Settings!$B$23,1))),0))</f>
        <v>280</v>
      </c>
      <c r="Q18" s="312">
        <f>IF(OR(J18="",G18=""),"",G18+ROW()/1000000)</f>
        <v>45889.000018</v>
      </c>
      <c r="R18" s="247">
        <f>IF(Q18="","",SUMIFS(Txn[Signed Units],Txn[Key],J18,Txn[Transaction Order],"&lt;="&amp;Q18))</f>
        <v>8000</v>
      </c>
    </row>
    <row r="19" spans="1:19" ht="15" customHeight="1" x14ac:dyDescent="0.15">
      <c r="A19" s="241">
        <v>2</v>
      </c>
      <c r="B19" s="242" t="s">
        <v>391</v>
      </c>
      <c r="C19" s="242" t="s">
        <v>392</v>
      </c>
      <c r="D19" s="243">
        <v>0</v>
      </c>
      <c r="E19" s="242" t="s">
        <v>389</v>
      </c>
      <c r="F19" s="244">
        <v>0</v>
      </c>
      <c r="G19" s="245">
        <v>46037</v>
      </c>
      <c r="H19" s="244">
        <v>200</v>
      </c>
      <c r="I19" s="242" t="s">
        <v>410</v>
      </c>
      <c r="J19" s="246" t="str">
        <f>IF(OR(B19="",C19="",E19=""),"",B19&amp;":"&amp;C19&amp;":"&amp;E19)</f>
        <v>SGX:Z74:SGD</v>
      </c>
      <c r="K19" s="247">
        <f>IF(A19="","",A19*D19)</f>
        <v>0</v>
      </c>
      <c r="L19" s="246">
        <f>IF(A19="","",IF(OR(A19=1,A19=0),H19,0))</f>
        <v>0</v>
      </c>
      <c r="M19" s="246">
        <f>IF(A19="","",IF(A19=-1,H19,0))</f>
        <v>0</v>
      </c>
      <c r="N19">
        <f>IF(J19="","",IF(E19="SGD",1,IF(E19="USD",Settings!$B$22,IF(E19="HKD",Settings!$B$23,1))))</f>
        <v>1</v>
      </c>
      <c r="O19">
        <f>IF(OR(B19="",C19="",E19=""),0,(IF(A19=-1,H19,0)-IF(OR(A19=1,A19=0),H19,0)+IF(A19=2,H19,0))*IF(E19="SGD",1,IF(E19="USD",Settings!$B$22,IF(E19="HKD",Settings!$B$23,1))))</f>
        <v>200</v>
      </c>
      <c r="P19">
        <f>IF(OR(B19="",C19="",E19=""),0,IF(A19=2,H19*IF(E19="SGD",1,IF(E19="USD",Settings!$B$22,IF(E19="HKD",Settings!$B$23,1))),0))</f>
        <v>200</v>
      </c>
      <c r="Q19" s="312">
        <f>IF(OR(J19="",G19=""),"",G19+ROW()/1000000)</f>
        <v>46037.000019</v>
      </c>
      <c r="R19" s="247">
        <f>IF(Q19="","",SUMIFS(Txn[Signed Units],Txn[Key],J19,Txn[Transaction Order],"&lt;="&amp;Q19))</f>
        <v>3000</v>
      </c>
    </row>
    <row r="20" spans="1:19" ht="15" customHeight="1" x14ac:dyDescent="0.15">
      <c r="A20" s="241">
        <v>2</v>
      </c>
      <c r="B20" s="242" t="s">
        <v>391</v>
      </c>
      <c r="C20" s="242" t="s">
        <v>396</v>
      </c>
      <c r="D20" s="243">
        <v>0</v>
      </c>
      <c r="E20" s="242" t="s">
        <v>389</v>
      </c>
      <c r="F20" s="244">
        <v>0</v>
      </c>
      <c r="G20" s="245">
        <v>46073</v>
      </c>
      <c r="H20" s="244">
        <v>300</v>
      </c>
      <c r="I20" s="242" t="s">
        <v>410</v>
      </c>
      <c r="J20" s="246" t="str">
        <f>IF(OR(B20="",C20="",E20=""),"",B20&amp;":"&amp;C20&amp;":"&amp;E20)</f>
        <v>SGX:C38U:SGD</v>
      </c>
      <c r="K20" s="247">
        <f>IF(A20="","",A20*D20)</f>
        <v>0</v>
      </c>
      <c r="L20" s="246">
        <f>IF(A20="","",IF(OR(A20=1,A20=0),H20,0))</f>
        <v>0</v>
      </c>
      <c r="M20" s="246">
        <f>IF(A20="","",IF(A20=-1,H20,0))</f>
        <v>0</v>
      </c>
      <c r="N20">
        <f>IF(J20="","",IF(E20="SGD",1,IF(E20="USD",Settings!$B$22,IF(E20="HKD",Settings!$B$23,1))))</f>
        <v>1</v>
      </c>
      <c r="O20">
        <f>IF(OR(B20="",C20="",E20=""),0,(IF(A20=-1,H20,0)-IF(OR(A20=1,A20=0),H20,0)+IF(A20=2,H20,0))*IF(E20="SGD",1,IF(E20="USD",Settings!$B$22,IF(E20="HKD",Settings!$B$23,1))))</f>
        <v>300</v>
      </c>
      <c r="P20">
        <f>IF(OR(B20="",C20="",E20=""),0,IF(A20=2,H20*IF(E20="SGD",1,IF(E20="USD",Settings!$B$22,IF(E20="HKD",Settings!$B$23,1))),0))</f>
        <v>300</v>
      </c>
      <c r="Q20" s="312">
        <f>IF(OR(J20="",G20=""),"",G20+ROW()/1000000)</f>
        <v>46073.00002</v>
      </c>
      <c r="R20" s="247">
        <f>IF(Q20="","",SUMIFS(Txn[Signed Units],Txn[Key],J20,Txn[Transaction Order],"&lt;="&amp;Q20))</f>
        <v>8000</v>
      </c>
    </row>
    <row r="21" spans="1:19" ht="15" customHeight="1" x14ac:dyDescent="0.15">
      <c r="A21" s="241">
        <v>2</v>
      </c>
      <c r="B21" s="242" t="s">
        <v>391</v>
      </c>
      <c r="C21" s="242" t="s">
        <v>404</v>
      </c>
      <c r="D21" s="243">
        <v>0</v>
      </c>
      <c r="E21" s="242" t="s">
        <v>389</v>
      </c>
      <c r="F21" s="244">
        <v>0</v>
      </c>
      <c r="G21" s="245">
        <v>46203</v>
      </c>
      <c r="H21" s="244">
        <v>310</v>
      </c>
      <c r="I21" s="242" t="s">
        <v>410</v>
      </c>
      <c r="J21" s="246" t="str">
        <f>IF(OR(B21="",C21="",E21=""),"",B21&amp;":"&amp;C21&amp;":"&amp;E21)</f>
        <v>SGX:A17U:SGD</v>
      </c>
      <c r="K21" s="247">
        <f>IF(A21="","",A21*D21)</f>
        <v>0</v>
      </c>
      <c r="L21" s="246">
        <f>IF(A21="","",IF(OR(A21=1,A21=0),H21,0))</f>
        <v>0</v>
      </c>
      <c r="M21" s="246">
        <f>IF(A21="","",IF(A21=-1,H21,0))</f>
        <v>0</v>
      </c>
      <c r="N21">
        <f>IF(J21="","",IF(E21="SGD",1,IF(E21="USD",Settings!$B$22,IF(E21="HKD",Settings!$B$23,1))))</f>
        <v>1</v>
      </c>
      <c r="O21">
        <f>IF(OR(B21="",C21="",E21=""),0,(IF(A21=-1,H21,0)-IF(OR(A21=1,A21=0),H21,0)+IF(A21=2,H21,0))*IF(E21="SGD",1,IF(E21="USD",Settings!$B$22,IF(E21="HKD",Settings!$B$23,1))))</f>
        <v>310</v>
      </c>
      <c r="P21">
        <f>IF(OR(B21="",C21="",E21=""),0,IF(A21=2,H21*IF(E21="SGD",1,IF(E21="USD",Settings!$B$22,IF(E21="HKD",Settings!$B$23,1))),0))</f>
        <v>310</v>
      </c>
      <c r="Q21" s="312">
        <f>IF(OR(J21="",G21=""),"",G21+ROW()/1000000)</f>
        <v>46203.000021</v>
      </c>
      <c r="R21" s="247">
        <f>IF(Q21="","",SUMIFS(Txn[Signed Units],Txn[Key],J21,Txn[Transaction Order],"&lt;="&amp;Q21))</f>
        <v>4000</v>
      </c>
    </row>
    <row r="22" spans="10:18" ht="15" customHeight="1" x14ac:dyDescent="0.15">
      <c r="A22" s="241"/>
      <c r="B22" s="242"/>
      <c r="C22" s="242"/>
      <c r="D22" s="243"/>
      <c r="E22" s="242"/>
      <c r="F22" s="244"/>
      <c r="G22" s="245"/>
      <c r="H22" s="244"/>
      <c r="I22" s="242"/>
      <c r="J22" s="246">
        <f>IF(OR(B22="",C22="",E22=""),"",B22&amp;":"&amp;C22&amp;":"&amp;E22)</f>
      </c>
      <c r="K22" s="247">
        <f>IF(A22="","",A22*D22)</f>
      </c>
      <c r="L22" s="246">
        <f>IF(A22="","",IF(OR(A22=1,A22=0),H22,0))</f>
      </c>
      <c r="M22" s="246">
        <f>IF(A22="","",IF(A22=-1,H22,0))</f>
      </c>
      <c r="N22">
        <f>IF(J22="","",IF(E22="SGD",1,IF(E22="USD",Settings!$B$22,IF(E22="HKD",Settings!$B$23,1))))</f>
      </c>
      <c r="O22">
        <f>IF(OR(B22="",C22="",E22=""),0,(IF(A22=-1,H22,0)-IF(OR(A22=1,A22=0),H22,0)+IF(A22=2,H22,0))*IF(E22="SGD",1,IF(E22="USD",Settings!$B$22,IF(E22="HKD",Settings!$B$23,1))))</f>
        <v>0</v>
      </c>
      <c r="P22">
        <f>IF(OR(B22="",C22="",E22=""),0,IF(A22=2,H22*IF(E22="SGD",1,IF(E22="USD",Settings!$B$22,IF(E22="HKD",Settings!$B$23,1))),0))</f>
        <v>0</v>
      </c>
      <c r="Q22" s="312">
        <f>IF(OR(J22="",G22=""),"",G22+ROW()/1000000)</f>
      </c>
      <c r="R22" s="247">
        <f>IF(Q22="","",SUMIFS(Txn[Signed Units],Txn[Key],J22,Txn[Transaction Order],"&lt;="&amp;Q22))</f>
      </c>
    </row>
    <row r="23" spans="10:18" ht="15" customHeight="1" x14ac:dyDescent="0.15">
      <c r="A23" s="241"/>
      <c r="B23" s="242"/>
      <c r="C23" s="242"/>
      <c r="D23" s="243"/>
      <c r="E23" s="242"/>
      <c r="F23" s="244"/>
      <c r="G23" s="245"/>
      <c r="H23" s="244"/>
      <c r="I23" s="242"/>
      <c r="J23" s="246">
        <f>IF(OR(B23="",C23="",E23=""),"",B23&amp;":"&amp;C23&amp;":"&amp;E23)</f>
      </c>
      <c r="K23" s="247">
        <f>IF(A23="","",A23*D23)</f>
      </c>
      <c r="L23" s="246">
        <f>IF(A23="","",IF(OR(A23=1,A23=0),H23,0))</f>
      </c>
      <c r="M23" s="246">
        <f>IF(A23="","",IF(A23=-1,H23,0))</f>
      </c>
      <c r="N23">
        <f>IF(J23="","",IF(E23="SGD",1,IF(E23="USD",Settings!$B$22,IF(E23="HKD",Settings!$B$23,1))))</f>
      </c>
      <c r="O23">
        <f>IF(OR(B23="",C23="",E23=""),0,(IF(A23=-1,H23,0)-IF(OR(A23=1,A23=0),H23,0)+IF(A23=2,H23,0))*IF(E23="SGD",1,IF(E23="USD",Settings!$B$22,IF(E23="HKD",Settings!$B$23,1))))</f>
        <v>0</v>
      </c>
      <c r="P23">
        <f>IF(OR(B23="",C23="",E23=""),0,IF(A23=2,H23*IF(E23="SGD",1,IF(E23="USD",Settings!$B$22,IF(E23="HKD",Settings!$B$23,1))),0))</f>
        <v>0</v>
      </c>
      <c r="Q23" s="312">
        <f>IF(OR(J23="",G23=""),"",G23+ROW()/1000000)</f>
      </c>
      <c r="R23" s="247">
        <f>IF(Q23="","",SUMIFS(Txn[Signed Units],Txn[Key],J23,Txn[Transaction Order],"&lt;="&amp;Q23))</f>
      </c>
    </row>
    <row r="24" spans="10:18" ht="15" customHeight="1" x14ac:dyDescent="0.15">
      <c r="A24" s="241"/>
      <c r="B24" s="242"/>
      <c r="C24" s="242"/>
      <c r="D24" s="243"/>
      <c r="E24" s="242"/>
      <c r="F24" s="244"/>
      <c r="G24" s="245"/>
      <c r="H24" s="244"/>
      <c r="I24" s="242"/>
      <c r="J24" s="246">
        <f>IF(OR(B24="",C24="",E24=""),"",B24&amp;":"&amp;C24&amp;":"&amp;E24)</f>
      </c>
      <c r="K24" s="247">
        <f>IF(A24="","",A24*D24)</f>
      </c>
      <c r="L24" s="246">
        <f>IF(A24="","",IF(OR(A24=1,A24=0),H24,0))</f>
      </c>
      <c r="M24" s="246">
        <f>IF(A24="","",IF(A24=-1,H24,0))</f>
      </c>
      <c r="N24">
        <f>IF(J24="","",IF(E24="SGD",1,IF(E24="USD",Settings!$B$22,IF(E24="HKD",Settings!$B$23,1))))</f>
      </c>
      <c r="O24">
        <f>IF(OR(B24="",C24="",E24=""),0,(IF(A24=-1,H24,0)-IF(OR(A24=1,A24=0),H24,0)+IF(A24=2,H24,0))*IF(E24="SGD",1,IF(E24="USD",Settings!$B$22,IF(E24="HKD",Settings!$B$23,1))))</f>
        <v>0</v>
      </c>
      <c r="P24">
        <f>IF(OR(B24="",C24="",E24=""),0,IF(A24=2,H24*IF(E24="SGD",1,IF(E24="USD",Settings!$B$22,IF(E24="HKD",Settings!$B$23,1))),0))</f>
        <v>0</v>
      </c>
      <c r="Q24" s="312">
        <f>IF(OR(J24="",G24=""),"",G24+ROW()/1000000)</f>
      </c>
      <c r="R24" s="247">
        <f>IF(Q24="","",SUMIFS(Txn[Signed Units],Txn[Key],J24,Txn[Transaction Order],"&lt;="&amp;Q24))</f>
      </c>
    </row>
    <row r="25" spans="10:18" ht="15" customHeight="1" x14ac:dyDescent="0.15">
      <c r="A25" s="241"/>
      <c r="B25" s="242"/>
      <c r="C25" s="242"/>
      <c r="D25" s="243"/>
      <c r="E25" s="242"/>
      <c r="F25" s="244"/>
      <c r="G25" s="245"/>
      <c r="H25" s="244"/>
      <c r="I25" s="242"/>
      <c r="J25" s="246">
        <f>IF(OR(B25="",C25="",E25=""),"",B25&amp;":"&amp;C25&amp;":"&amp;E25)</f>
      </c>
      <c r="K25" s="247">
        <f>IF(A25="","",A25*D25)</f>
      </c>
      <c r="L25" s="246">
        <f>IF(A25="","",IF(OR(A25=1,A25=0),H25,0))</f>
      </c>
      <c r="M25" s="246">
        <f>IF(A25="","",IF(A25=-1,H25,0))</f>
      </c>
      <c r="N25">
        <f>IF(J25="","",IF(E25="SGD",1,IF(E25="USD",Settings!$B$22,IF(E25="HKD",Settings!$B$23,1))))</f>
      </c>
      <c r="O25">
        <f>IF(OR(B25="",C25="",E25=""),0,(IF(A25=-1,H25,0)-IF(OR(A25=1,A25=0),H25,0)+IF(A25=2,H25,0))*IF(E25="SGD",1,IF(E25="USD",Settings!$B$22,IF(E25="HKD",Settings!$B$23,1))))</f>
        <v>0</v>
      </c>
      <c r="P25">
        <f>IF(OR(B25="",C25="",E25=""),0,IF(A25=2,H25*IF(E25="SGD",1,IF(E25="USD",Settings!$B$22,IF(E25="HKD",Settings!$B$23,1))),0))</f>
        <v>0</v>
      </c>
      <c r="Q25" s="312">
        <f>IF(OR(J25="",G25=""),"",G25+ROW()/1000000)</f>
      </c>
      <c r="R25" s="247">
        <f>IF(Q25="","",SUMIFS(Txn[Signed Units],Txn[Key],J25,Txn[Transaction Order],"&lt;="&amp;Q25))</f>
      </c>
    </row>
    <row r="26" spans="10:18" ht="15" customHeight="1" x14ac:dyDescent="0.15">
      <c r="A26" s="241"/>
      <c r="B26" s="242"/>
      <c r="C26" s="242"/>
      <c r="D26" s="243"/>
      <c r="E26" s="242"/>
      <c r="F26" s="244"/>
      <c r="G26" s="245"/>
      <c r="H26" s="244"/>
      <c r="I26" s="242"/>
      <c r="J26" s="246">
        <f>IF(OR(B26="",C26="",E26=""),"",B26&amp;":"&amp;C26&amp;":"&amp;E26)</f>
      </c>
      <c r="K26" s="247">
        <f>IF(A26="","",A26*D26)</f>
      </c>
      <c r="L26" s="246">
        <f>IF(A26="","",IF(OR(A26=1,A26=0),H26,0))</f>
      </c>
      <c r="M26" s="246">
        <f>IF(A26="","",IF(A26=-1,H26,0))</f>
      </c>
      <c r="N26">
        <f>IF(J26="","",IF(E26="SGD",1,IF(E26="USD",Settings!$B$22,IF(E26="HKD",Settings!$B$23,1))))</f>
      </c>
      <c r="O26">
        <f>IF(OR(B26="",C26="",E26=""),0,(IF(A26=-1,H26,0)-IF(OR(A26=1,A26=0),H26,0)+IF(A26=2,H26,0))*IF(E26="SGD",1,IF(E26="USD",Settings!$B$22,IF(E26="HKD",Settings!$B$23,1))))</f>
        <v>0</v>
      </c>
      <c r="P26">
        <f>IF(OR(B26="",C26="",E26=""),0,IF(A26=2,H26*IF(E26="SGD",1,IF(E26="USD",Settings!$B$22,IF(E26="HKD",Settings!$B$23,1))),0))</f>
        <v>0</v>
      </c>
      <c r="Q26" s="312">
        <f>IF(OR(J26="",G26=""),"",G26+ROW()/1000000)</f>
      </c>
      <c r="R26" s="247">
        <f>IF(Q26="","",SUMIFS(Txn[Signed Units],Txn[Key],J26,Txn[Transaction Order],"&lt;="&amp;Q26))</f>
      </c>
    </row>
    <row r="27" spans="10:18" ht="15" customHeight="1" x14ac:dyDescent="0.15">
      <c r="A27" s="241"/>
      <c r="B27" s="242"/>
      <c r="C27" s="242"/>
      <c r="D27" s="243"/>
      <c r="E27" s="242"/>
      <c r="F27" s="244"/>
      <c r="G27" s="245"/>
      <c r="H27" s="244"/>
      <c r="I27" s="242"/>
      <c r="J27" s="246">
        <f>IF(OR(B27="",C27="",E27=""),"",B27&amp;":"&amp;C27&amp;":"&amp;E27)</f>
      </c>
      <c r="K27" s="247">
        <f>IF(A27="","",A27*D27)</f>
      </c>
      <c r="L27" s="246">
        <f>IF(A27="","",IF(OR(A27=1,A27=0),H27,0))</f>
      </c>
      <c r="M27" s="246">
        <f>IF(A27="","",IF(A27=-1,H27,0))</f>
      </c>
      <c r="N27">
        <f>IF(J27="","",IF(E27="SGD",1,IF(E27="USD",Settings!$B$22,IF(E27="HKD",Settings!$B$23,1))))</f>
      </c>
      <c r="O27">
        <f>IF(OR(B27="",C27="",E27=""),0,(IF(A27=-1,H27,0)-IF(OR(A27=1,A27=0),H27,0)+IF(A27=2,H27,0))*IF(E27="SGD",1,IF(E27="USD",Settings!$B$22,IF(E27="HKD",Settings!$B$23,1))))</f>
        <v>0</v>
      </c>
      <c r="P27">
        <f>IF(OR(B27="",C27="",E27=""),0,IF(A27=2,H27*IF(E27="SGD",1,IF(E27="USD",Settings!$B$22,IF(E27="HKD",Settings!$B$23,1))),0))</f>
        <v>0</v>
      </c>
      <c r="Q27" s="312">
        <f>IF(OR(J27="",G27=""),"",G27+ROW()/1000000)</f>
      </c>
      <c r="R27" s="247">
        <f>IF(Q27="","",SUMIFS(Txn[Signed Units],Txn[Key],J27,Txn[Transaction Order],"&lt;="&amp;Q27))</f>
      </c>
    </row>
    <row r="28" spans="10:18" ht="15" customHeight="1" x14ac:dyDescent="0.15">
      <c r="A28" s="241"/>
      <c r="B28" s="242"/>
      <c r="C28" s="242"/>
      <c r="D28" s="243"/>
      <c r="E28" s="242"/>
      <c r="F28" s="244"/>
      <c r="G28" s="245"/>
      <c r="H28" s="244"/>
      <c r="I28" s="242"/>
      <c r="J28" s="246">
        <f>IF(OR(B28="",C28="",E28=""),"",B28&amp;":"&amp;C28&amp;":"&amp;E28)</f>
      </c>
      <c r="K28" s="247">
        <f>IF(A28="","",A28*D28)</f>
      </c>
      <c r="L28" s="246">
        <f>IF(A28="","",IF(OR(A28=1,A28=0),H28,0))</f>
      </c>
      <c r="M28" s="246">
        <f>IF(A28="","",IF(A28=-1,H28,0))</f>
      </c>
      <c r="N28">
        <f>IF(J28="","",IF(E28="SGD",1,IF(E28="USD",Settings!$B$22,IF(E28="HKD",Settings!$B$23,1))))</f>
      </c>
      <c r="O28">
        <f>IF(OR(B28="",C28="",E28=""),0,(IF(A28=-1,H28,0)-IF(OR(A28=1,A28=0),H28,0)+IF(A28=2,H28,0))*IF(E28="SGD",1,IF(E28="USD",Settings!$B$22,IF(E28="HKD",Settings!$B$23,1))))</f>
        <v>0</v>
      </c>
      <c r="P28">
        <f>IF(OR(B28="",C28="",E28=""),0,IF(A28=2,H28*IF(E28="SGD",1,IF(E28="USD",Settings!$B$22,IF(E28="HKD",Settings!$B$23,1))),0))</f>
        <v>0</v>
      </c>
      <c r="Q28" s="312">
        <f>IF(OR(J28="",G28=""),"",G28+ROW()/1000000)</f>
      </c>
      <c r="R28" s="247">
        <f>IF(Q28="","",SUMIFS(Txn[Signed Units],Txn[Key],J28,Txn[Transaction Order],"&lt;="&amp;Q28))</f>
      </c>
    </row>
    <row r="29" spans="10:18" ht="15" customHeight="1" x14ac:dyDescent="0.15">
      <c r="A29" s="241"/>
      <c r="B29" s="242"/>
      <c r="C29" s="242"/>
      <c r="D29" s="243"/>
      <c r="E29" s="242"/>
      <c r="F29" s="244"/>
      <c r="G29" s="245"/>
      <c r="H29" s="244"/>
      <c r="I29" s="242"/>
      <c r="J29" s="246">
        <f>IF(OR(B29="",C29="",E29=""),"",B29&amp;":"&amp;C29&amp;":"&amp;E29)</f>
      </c>
      <c r="K29" s="247">
        <f>IF(A29="","",A29*D29)</f>
      </c>
      <c r="L29" s="246">
        <f>IF(A29="","",IF(OR(A29=1,A29=0),H29,0))</f>
      </c>
      <c r="M29" s="246">
        <f>IF(A29="","",IF(A29=-1,H29,0))</f>
      </c>
      <c r="N29">
        <f>IF(J29="","",IF(E29="SGD",1,IF(E29="USD",Settings!$B$22,IF(E29="HKD",Settings!$B$23,1))))</f>
      </c>
      <c r="O29">
        <f>IF(OR(B29="",C29="",E29=""),0,(IF(A29=-1,H29,0)-IF(OR(A29=1,A29=0),H29,0)+IF(A29=2,H29,0))*IF(E29="SGD",1,IF(E29="USD",Settings!$B$22,IF(E29="HKD",Settings!$B$23,1))))</f>
        <v>0</v>
      </c>
      <c r="P29">
        <f>IF(OR(B29="",C29="",E29=""),0,IF(A29=2,H29*IF(E29="SGD",1,IF(E29="USD",Settings!$B$22,IF(E29="HKD",Settings!$B$23,1))),0))</f>
        <v>0</v>
      </c>
      <c r="Q29" s="312">
        <f>IF(OR(J29="",G29=""),"",G29+ROW()/1000000)</f>
      </c>
      <c r="R29" s="247">
        <f>IF(Q29="","",SUMIFS(Txn[Signed Units],Txn[Key],J29,Txn[Transaction Order],"&lt;="&amp;Q29))</f>
      </c>
    </row>
    <row r="30" spans="10:18" ht="15" customHeight="1" x14ac:dyDescent="0.15">
      <c r="A30" s="241"/>
      <c r="B30" s="242"/>
      <c r="C30" s="242"/>
      <c r="D30" s="243"/>
      <c r="E30" s="242"/>
      <c r="F30" s="244"/>
      <c r="G30" s="245"/>
      <c r="H30" s="244"/>
      <c r="I30" s="242"/>
      <c r="J30" s="246">
        <f>IF(OR(B30="",C30="",E30=""),"",B30&amp;":"&amp;C30&amp;":"&amp;E30)</f>
      </c>
      <c r="K30" s="247">
        <f>IF(A30="","",A30*D30)</f>
      </c>
      <c r="L30" s="246">
        <f>IF(A30="","",IF(OR(A30=1,A30=0),H30,0))</f>
      </c>
      <c r="M30" s="246">
        <f>IF(A30="","",IF(A30=-1,H30,0))</f>
      </c>
      <c r="N30">
        <f>IF(J30="","",IF(E30="SGD",1,IF(E30="USD",Settings!$B$22,IF(E30="HKD",Settings!$B$23,1))))</f>
      </c>
      <c r="O30">
        <f>IF(OR(B30="",C30="",E30=""),0,(IF(A30=-1,H30,0)-IF(OR(A30=1,A30=0),H30,0)+IF(A30=2,H30,0))*IF(E30="SGD",1,IF(E30="USD",Settings!$B$22,IF(E30="HKD",Settings!$B$23,1))))</f>
        <v>0</v>
      </c>
      <c r="P30">
        <f>IF(OR(B30="",C30="",E30=""),0,IF(A30=2,H30*IF(E30="SGD",1,IF(E30="USD",Settings!$B$22,IF(E30="HKD",Settings!$B$23,1))),0))</f>
        <v>0</v>
      </c>
      <c r="Q30" s="312">
        <f>IF(OR(J30="",G30=""),"",G30+ROW()/1000000)</f>
      </c>
      <c r="R30" s="247">
        <f>IF(Q30="","",SUMIFS(Txn[Signed Units],Txn[Key],J30,Txn[Transaction Order],"&lt;="&amp;Q30))</f>
      </c>
    </row>
    <row r="31" spans="10:18" ht="15" customHeight="1" x14ac:dyDescent="0.15">
      <c r="A31" s="241"/>
      <c r="B31" s="242"/>
      <c r="C31" s="242"/>
      <c r="D31" s="243"/>
      <c r="E31" s="242"/>
      <c r="F31" s="244"/>
      <c r="G31" s="245"/>
      <c r="H31" s="244"/>
      <c r="I31" s="242"/>
      <c r="J31" s="246">
        <f>IF(OR(B31="",C31="",E31=""),"",B31&amp;":"&amp;C31&amp;":"&amp;E31)</f>
      </c>
      <c r="K31" s="247">
        <f>IF(A31="","",A31*D31)</f>
      </c>
      <c r="L31" s="246">
        <f>IF(A31="","",IF(OR(A31=1,A31=0),H31,0))</f>
      </c>
      <c r="M31" s="246">
        <f>IF(A31="","",IF(A31=-1,H31,0))</f>
      </c>
      <c r="N31">
        <f>IF(J31="","",IF(E31="SGD",1,IF(E31="USD",Settings!$B$22,IF(E31="HKD",Settings!$B$23,1))))</f>
      </c>
      <c r="O31">
        <f>IF(OR(B31="",C31="",E31=""),0,(IF(A31=-1,H31,0)-IF(OR(A31=1,A31=0),H31,0)+IF(A31=2,H31,0))*IF(E31="SGD",1,IF(E31="USD",Settings!$B$22,IF(E31="HKD",Settings!$B$23,1))))</f>
        <v>0</v>
      </c>
      <c r="P31">
        <f>IF(OR(B31="",C31="",E31=""),0,IF(A31=2,H31*IF(E31="SGD",1,IF(E31="USD",Settings!$B$22,IF(E31="HKD",Settings!$B$23,1))),0))</f>
        <v>0</v>
      </c>
      <c r="Q31" s="312">
        <f>IF(OR(J31="",G31=""),"",G31+ROW()/1000000)</f>
      </c>
      <c r="R31" s="247">
        <f>IF(Q31="","",SUMIFS(Txn[Signed Units],Txn[Key],J31,Txn[Transaction Order],"&lt;="&amp;Q31))</f>
      </c>
    </row>
    <row r="32" spans="10:18" ht="15" customHeight="1" x14ac:dyDescent="0.15">
      <c r="A32" s="241"/>
      <c r="B32" s="242"/>
      <c r="C32" s="242"/>
      <c r="D32" s="243"/>
      <c r="E32" s="242"/>
      <c r="F32" s="244"/>
      <c r="G32" s="245"/>
      <c r="H32" s="244"/>
      <c r="I32" s="242"/>
      <c r="J32" s="246">
        <f>IF(OR(B32="",C32="",E32=""),"",B32&amp;":"&amp;C32&amp;":"&amp;E32)</f>
      </c>
      <c r="K32" s="247">
        <f>IF(A32="","",A32*D32)</f>
      </c>
      <c r="L32" s="246">
        <f>IF(A32="","",IF(OR(A32=1,A32=0),H32,0))</f>
      </c>
      <c r="M32" s="246">
        <f>IF(A32="","",IF(A32=-1,H32,0))</f>
      </c>
      <c r="N32">
        <f>IF(J32="","",IF(E32="SGD",1,IF(E32="USD",Settings!$B$22,IF(E32="HKD",Settings!$B$23,1))))</f>
      </c>
      <c r="O32">
        <f>IF(OR(B32="",C32="",E32=""),0,(IF(A32=-1,H32,0)-IF(OR(A32=1,A32=0),H32,0)+IF(A32=2,H32,0))*IF(E32="SGD",1,IF(E32="USD",Settings!$B$22,IF(E32="HKD",Settings!$B$23,1))))</f>
        <v>0</v>
      </c>
      <c r="P32">
        <f>IF(OR(B32="",C32="",E32=""),0,IF(A32=2,H32*IF(E32="SGD",1,IF(E32="USD",Settings!$B$22,IF(E32="HKD",Settings!$B$23,1))),0))</f>
        <v>0</v>
      </c>
      <c r="Q32" s="312">
        <f>IF(OR(J32="",G32=""),"",G32+ROW()/1000000)</f>
      </c>
      <c r="R32" s="247">
        <f>IF(Q32="","",SUMIFS(Txn[Signed Units],Txn[Key],J32,Txn[Transaction Order],"&lt;="&amp;Q32))</f>
      </c>
    </row>
    <row r="33" spans="10:18" ht="15" customHeight="1" x14ac:dyDescent="0.15">
      <c r="A33" s="241"/>
      <c r="B33" s="242"/>
      <c r="C33" s="242"/>
      <c r="D33" s="243"/>
      <c r="E33" s="242"/>
      <c r="F33" s="244"/>
      <c r="G33" s="245"/>
      <c r="H33" s="244"/>
      <c r="I33" s="242"/>
      <c r="J33" s="246">
        <f>IF(OR(B33="",C33="",E33=""),"",B33&amp;":"&amp;C33&amp;":"&amp;E33)</f>
      </c>
      <c r="K33" s="247">
        <f>IF(A33="","",A33*D33)</f>
      </c>
      <c r="L33" s="246">
        <f>IF(A33="","",IF(OR(A33=1,A33=0),H33,0))</f>
      </c>
      <c r="M33" s="246">
        <f>IF(A33="","",IF(A33=-1,H33,0))</f>
      </c>
      <c r="N33">
        <f>IF(J33="","",IF(E33="SGD",1,IF(E33="USD",Settings!$B$22,IF(E33="HKD",Settings!$B$23,1))))</f>
      </c>
      <c r="O33">
        <f>IF(OR(B33="",C33="",E33=""),0,(IF(A33=-1,H33,0)-IF(OR(A33=1,A33=0),H33,0)+IF(A33=2,H33,0))*IF(E33="SGD",1,IF(E33="USD",Settings!$B$22,IF(E33="HKD",Settings!$B$23,1))))</f>
        <v>0</v>
      </c>
      <c r="P33">
        <f>IF(OR(B33="",C33="",E33=""),0,IF(A33=2,H33*IF(E33="SGD",1,IF(E33="USD",Settings!$B$22,IF(E33="HKD",Settings!$B$23,1))),0))</f>
        <v>0</v>
      </c>
      <c r="Q33" s="312">
        <f>IF(OR(J33="",G33=""),"",G33+ROW()/1000000)</f>
      </c>
      <c r="R33" s="247">
        <f>IF(Q33="","",SUMIFS(Txn[Signed Units],Txn[Key],J33,Txn[Transaction Order],"&lt;="&amp;Q33))</f>
      </c>
    </row>
    <row r="34" spans="10:18" ht="15" customHeight="1" x14ac:dyDescent="0.15">
      <c r="A34" s="241"/>
      <c r="B34" s="242"/>
      <c r="C34" s="242"/>
      <c r="D34" s="243"/>
      <c r="E34" s="242"/>
      <c r="F34" s="244"/>
      <c r="G34" s="245"/>
      <c r="H34" s="244"/>
      <c r="I34" s="242"/>
      <c r="J34" s="246">
        <f>IF(OR(B34="",C34="",E34=""),"",B34&amp;":"&amp;C34&amp;":"&amp;E34)</f>
      </c>
      <c r="K34" s="247">
        <f>IF(A34="","",A34*D34)</f>
      </c>
      <c r="L34" s="246">
        <f>IF(A34="","",IF(OR(A34=1,A34=0),H34,0))</f>
      </c>
      <c r="M34" s="246">
        <f>IF(A34="","",IF(A34=-1,H34,0))</f>
      </c>
      <c r="N34">
        <f>IF(J34="","",IF(E34="SGD",1,IF(E34="USD",Settings!$B$22,IF(E34="HKD",Settings!$B$23,1))))</f>
      </c>
      <c r="O34">
        <f>IF(OR(B34="",C34="",E34=""),0,(IF(A34=-1,H34,0)-IF(OR(A34=1,A34=0),H34,0)+IF(A34=2,H34,0))*IF(E34="SGD",1,IF(E34="USD",Settings!$B$22,IF(E34="HKD",Settings!$B$23,1))))</f>
        <v>0</v>
      </c>
      <c r="P34">
        <f>IF(OR(B34="",C34="",E34=""),0,IF(A34=2,H34*IF(E34="SGD",1,IF(E34="USD",Settings!$B$22,IF(E34="HKD",Settings!$B$23,1))),0))</f>
        <v>0</v>
      </c>
      <c r="Q34" s="312">
        <f>IF(OR(J34="",G34=""),"",G34+ROW()/1000000)</f>
      </c>
      <c r="R34" s="247">
        <f>IF(Q34="","",SUMIFS(Txn[Signed Units],Txn[Key],J34,Txn[Transaction Order],"&lt;="&amp;Q34))</f>
      </c>
    </row>
    <row r="35" spans="10:18" ht="15" customHeight="1" x14ac:dyDescent="0.15">
      <c r="A35" s="241"/>
      <c r="B35" s="242"/>
      <c r="C35" s="242"/>
      <c r="D35" s="243"/>
      <c r="E35" s="242"/>
      <c r="F35" s="244"/>
      <c r="G35" s="245"/>
      <c r="H35" s="244"/>
      <c r="I35" s="242"/>
      <c r="J35" s="246">
        <f>IF(OR(B35="",C35="",E35=""),"",B35&amp;":"&amp;C35&amp;":"&amp;E35)</f>
      </c>
      <c r="K35" s="247">
        <f>IF(A35="","",A35*D35)</f>
      </c>
      <c r="L35" s="246">
        <f>IF(A35="","",IF(OR(A35=1,A35=0),H35,0))</f>
      </c>
      <c r="M35" s="246">
        <f>IF(A35="","",IF(A35=-1,H35,0))</f>
      </c>
      <c r="N35">
        <f>IF(J35="","",IF(E35="SGD",1,IF(E35="USD",Settings!$B$22,IF(E35="HKD",Settings!$B$23,1))))</f>
      </c>
      <c r="O35">
        <f>IF(OR(B35="",C35="",E35=""),0,(IF(A35=-1,H35,0)-IF(OR(A35=1,A35=0),H35,0)+IF(A35=2,H35,0))*IF(E35="SGD",1,IF(E35="USD",Settings!$B$22,IF(E35="HKD",Settings!$B$23,1))))</f>
        <v>0</v>
      </c>
      <c r="P35">
        <f>IF(OR(B35="",C35="",E35=""),0,IF(A35=2,H35*IF(E35="SGD",1,IF(E35="USD",Settings!$B$22,IF(E35="HKD",Settings!$B$23,1))),0))</f>
        <v>0</v>
      </c>
      <c r="Q35" s="312">
        <f>IF(OR(J35="",G35=""),"",G35+ROW()/1000000)</f>
      </c>
      <c r="R35" s="247">
        <f>IF(Q35="","",SUMIFS(Txn[Signed Units],Txn[Key],J35,Txn[Transaction Order],"&lt;="&amp;Q35))</f>
      </c>
    </row>
    <row r="36" spans="10:18" ht="15" customHeight="1" x14ac:dyDescent="0.15">
      <c r="A36" s="241"/>
      <c r="B36" s="242"/>
      <c r="C36" s="242"/>
      <c r="D36" s="243"/>
      <c r="E36" s="242"/>
      <c r="F36" s="244"/>
      <c r="G36" s="245"/>
      <c r="H36" s="244"/>
      <c r="I36" s="242"/>
      <c r="J36" s="246">
        <f>IF(OR(B36="",C36="",E36=""),"",B36&amp;":"&amp;C36&amp;":"&amp;E36)</f>
      </c>
      <c r="K36" s="247">
        <f>IF(A36="","",A36*D36)</f>
      </c>
      <c r="L36" s="246">
        <f>IF(A36="","",IF(OR(A36=1,A36=0),H36,0))</f>
      </c>
      <c r="M36" s="246">
        <f>IF(A36="","",IF(A36=-1,H36,0))</f>
      </c>
      <c r="N36">
        <f>IF(J36="","",IF(E36="SGD",1,IF(E36="USD",Settings!$B$22,IF(E36="HKD",Settings!$B$23,1))))</f>
      </c>
      <c r="O36">
        <f>IF(OR(B36="",C36="",E36=""),0,(IF(A36=-1,H36,0)-IF(OR(A36=1,A36=0),H36,0)+IF(A36=2,H36,0))*IF(E36="SGD",1,IF(E36="USD",Settings!$B$22,IF(E36="HKD",Settings!$B$23,1))))</f>
        <v>0</v>
      </c>
      <c r="P36">
        <f>IF(OR(B36="",C36="",E36=""),0,IF(A36=2,H36*IF(E36="SGD",1,IF(E36="USD",Settings!$B$22,IF(E36="HKD",Settings!$B$23,1))),0))</f>
        <v>0</v>
      </c>
      <c r="Q36" s="312">
        <f>IF(OR(J36="",G36=""),"",G36+ROW()/1000000)</f>
      </c>
      <c r="R36" s="247">
        <f>IF(Q36="","",SUMIFS(Txn[Signed Units],Txn[Key],J36,Txn[Transaction Order],"&lt;="&amp;Q36))</f>
      </c>
    </row>
    <row r="37" spans="10:18" ht="15" customHeight="1" x14ac:dyDescent="0.15">
      <c r="A37" s="241"/>
      <c r="B37" s="242"/>
      <c r="C37" s="242"/>
      <c r="D37" s="243"/>
      <c r="E37" s="242"/>
      <c r="F37" s="244"/>
      <c r="G37" s="245"/>
      <c r="H37" s="244"/>
      <c r="I37" s="242"/>
      <c r="J37" s="246">
        <f>IF(OR(B37="",C37="",E37=""),"",B37&amp;":"&amp;C37&amp;":"&amp;E37)</f>
      </c>
      <c r="K37" s="247">
        <f>IF(A37="","",A37*D37)</f>
      </c>
      <c r="L37" s="246">
        <f>IF(A37="","",IF(OR(A37=1,A37=0),H37,0))</f>
      </c>
      <c r="M37" s="246">
        <f>IF(A37="","",IF(A37=-1,H37,0))</f>
      </c>
      <c r="N37">
        <f>IF(J37="","",IF(E37="SGD",1,IF(E37="USD",Settings!$B$22,IF(E37="HKD",Settings!$B$23,1))))</f>
      </c>
      <c r="O37">
        <f>IF(OR(B37="",C37="",E37=""),0,(IF(A37=-1,H37,0)-IF(OR(A37=1,A37=0),H37,0)+IF(A37=2,H37,0))*IF(E37="SGD",1,IF(E37="USD",Settings!$B$22,IF(E37="HKD",Settings!$B$23,1))))</f>
        <v>0</v>
      </c>
      <c r="P37">
        <f>IF(OR(B37="",C37="",E37=""),0,IF(A37=2,H37*IF(E37="SGD",1,IF(E37="USD",Settings!$B$22,IF(E37="HKD",Settings!$B$23,1))),0))</f>
        <v>0</v>
      </c>
      <c r="Q37" s="312">
        <f>IF(OR(J37="",G37=""),"",G37+ROW()/1000000)</f>
      </c>
      <c r="R37" s="247">
        <f>IF(Q37="","",SUMIFS(Txn[Signed Units],Txn[Key],J37,Txn[Transaction Order],"&lt;="&amp;Q37))</f>
      </c>
    </row>
    <row r="38" spans="10:18" ht="15" customHeight="1" x14ac:dyDescent="0.15">
      <c r="A38" s="241"/>
      <c r="B38" s="242"/>
      <c r="C38" s="242"/>
      <c r="D38" s="243"/>
      <c r="E38" s="242"/>
      <c r="F38" s="244"/>
      <c r="G38" s="245"/>
      <c r="H38" s="244"/>
      <c r="I38" s="242"/>
      <c r="J38" s="246">
        <f>IF(OR(B38="",C38="",E38=""),"",B38&amp;":"&amp;C38&amp;":"&amp;E38)</f>
      </c>
      <c r="K38" s="247">
        <f>IF(A38="","",A38*D38)</f>
      </c>
      <c r="L38" s="246">
        <f>IF(A38="","",IF(OR(A38=1,A38=0),H38,0))</f>
      </c>
      <c r="M38" s="246">
        <f>IF(A38="","",IF(A38=-1,H38,0))</f>
      </c>
      <c r="N38">
        <f>IF(J38="","",IF(E38="SGD",1,IF(E38="USD",Settings!$B$22,IF(E38="HKD",Settings!$B$23,1))))</f>
      </c>
      <c r="O38">
        <f>IF(OR(B38="",C38="",E38=""),0,(IF(A38=-1,H38,0)-IF(OR(A38=1,A38=0),H38,0)+IF(A38=2,H38,0))*IF(E38="SGD",1,IF(E38="USD",Settings!$B$22,IF(E38="HKD",Settings!$B$23,1))))</f>
        <v>0</v>
      </c>
      <c r="P38">
        <f>IF(OR(B38="",C38="",E38=""),0,IF(A38=2,H38*IF(E38="SGD",1,IF(E38="USD",Settings!$B$22,IF(E38="HKD",Settings!$B$23,1))),0))</f>
        <v>0</v>
      </c>
      <c r="Q38" s="312">
        <f>IF(OR(J38="",G38=""),"",G38+ROW()/1000000)</f>
      </c>
      <c r="R38" s="247">
        <f>IF(Q38="","",SUMIFS(Txn[Signed Units],Txn[Key],J38,Txn[Transaction Order],"&lt;="&amp;Q38))</f>
      </c>
    </row>
    <row r="39" spans="10:18" ht="15" customHeight="1" x14ac:dyDescent="0.15">
      <c r="A39" s="241"/>
      <c r="B39" s="242"/>
      <c r="C39" s="242"/>
      <c r="D39" s="243"/>
      <c r="E39" s="242"/>
      <c r="F39" s="244"/>
      <c r="G39" s="245"/>
      <c r="H39" s="244"/>
      <c r="I39" s="242"/>
      <c r="J39" s="246">
        <f>IF(OR(B39="",C39="",E39=""),"",B39&amp;":"&amp;C39&amp;":"&amp;E39)</f>
      </c>
      <c r="K39" s="247">
        <f>IF(A39="","",A39*D39)</f>
      </c>
      <c r="L39" s="246">
        <f>IF(A39="","",IF(OR(A39=1,A39=0),H39,0))</f>
      </c>
      <c r="M39" s="246">
        <f>IF(A39="","",IF(A39=-1,H39,0))</f>
      </c>
      <c r="N39">
        <f>IF(J39="","",IF(E39="SGD",1,IF(E39="USD",Settings!$B$22,IF(E39="HKD",Settings!$B$23,1))))</f>
      </c>
      <c r="O39">
        <f>IF(OR(B39="",C39="",E39=""),0,(IF(A39=-1,H39,0)-IF(OR(A39=1,A39=0),H39,0)+IF(A39=2,H39,0))*IF(E39="SGD",1,IF(E39="USD",Settings!$B$22,IF(E39="HKD",Settings!$B$23,1))))</f>
        <v>0</v>
      </c>
      <c r="P39">
        <f>IF(OR(B39="",C39="",E39=""),0,IF(A39=2,H39*IF(E39="SGD",1,IF(E39="USD",Settings!$B$22,IF(E39="HKD",Settings!$B$23,1))),0))</f>
        <v>0</v>
      </c>
      <c r="Q39" s="312">
        <f>IF(OR(J39="",G39=""),"",G39+ROW()/1000000)</f>
      </c>
      <c r="R39" s="247">
        <f>IF(Q39="","",SUMIFS(Txn[Signed Units],Txn[Key],J39,Txn[Transaction Order],"&lt;="&amp;Q39))</f>
      </c>
    </row>
    <row r="40" spans="10:18" ht="15" customHeight="1" x14ac:dyDescent="0.15">
      <c r="A40" s="241"/>
      <c r="B40" s="242"/>
      <c r="C40" s="242"/>
      <c r="D40" s="243"/>
      <c r="E40" s="242"/>
      <c r="F40" s="244"/>
      <c r="G40" s="245"/>
      <c r="H40" s="244"/>
      <c r="I40" s="242"/>
      <c r="J40" s="246">
        <f>IF(OR(B40="",C40="",E40=""),"",B40&amp;":"&amp;C40&amp;":"&amp;E40)</f>
      </c>
      <c r="K40" s="247">
        <f>IF(A40="","",A40*D40)</f>
      </c>
      <c r="L40" s="246">
        <f>IF(A40="","",IF(OR(A40=1,A40=0),H40,0))</f>
      </c>
      <c r="M40" s="246">
        <f>IF(A40="","",IF(A40=-1,H40,0))</f>
      </c>
      <c r="N40">
        <f>IF(J40="","",IF(E40="SGD",1,IF(E40="USD",Settings!$B$22,IF(E40="HKD",Settings!$B$23,1))))</f>
      </c>
      <c r="O40">
        <f>IF(OR(B40="",C40="",E40=""),0,(IF(A40=-1,H40,0)-IF(OR(A40=1,A40=0),H40,0)+IF(A40=2,H40,0))*IF(E40="SGD",1,IF(E40="USD",Settings!$B$22,IF(E40="HKD",Settings!$B$23,1))))</f>
        <v>0</v>
      </c>
      <c r="P40">
        <f>IF(OR(B40="",C40="",E40=""),0,IF(A40=2,H40*IF(E40="SGD",1,IF(E40="USD",Settings!$B$22,IF(E40="HKD",Settings!$B$23,1))),0))</f>
        <v>0</v>
      </c>
      <c r="Q40" s="312">
        <f>IF(OR(J40="",G40=""),"",G40+ROW()/1000000)</f>
      </c>
      <c r="R40" s="247">
        <f>IF(Q40="","",SUMIFS(Txn[Signed Units],Txn[Key],J40,Txn[Transaction Order],"&lt;="&amp;Q40))</f>
      </c>
    </row>
    <row r="41" spans="10:18" ht="15" customHeight="1" x14ac:dyDescent="0.15">
      <c r="A41" s="241"/>
      <c r="B41" s="242"/>
      <c r="C41" s="242"/>
      <c r="D41" s="243"/>
      <c r="E41" s="242"/>
      <c r="F41" s="244"/>
      <c r="G41" s="245"/>
      <c r="H41" s="244"/>
      <c r="I41" s="242"/>
      <c r="J41" s="246">
        <f>IF(OR(B41="",C41="",E41=""),"",B41&amp;":"&amp;C41&amp;":"&amp;E41)</f>
      </c>
      <c r="K41" s="247">
        <f>IF(A41="","",A41*D41)</f>
      </c>
      <c r="L41" s="246">
        <f>IF(A41="","",IF(OR(A41=1,A41=0),H41,0))</f>
      </c>
      <c r="M41" s="246">
        <f>IF(A41="","",IF(A41=-1,H41,0))</f>
      </c>
      <c r="N41">
        <f>IF(J41="","",IF(E41="SGD",1,IF(E41="USD",Settings!$B$22,IF(E41="HKD",Settings!$B$23,1))))</f>
      </c>
      <c r="O41">
        <f>IF(OR(B41="",C41="",E41=""),0,(IF(A41=-1,H41,0)-IF(OR(A41=1,A41=0),H41,0)+IF(A41=2,H41,0))*IF(E41="SGD",1,IF(E41="USD",Settings!$B$22,IF(E41="HKD",Settings!$B$23,1))))</f>
        <v>0</v>
      </c>
      <c r="P41">
        <f>IF(OR(B41="",C41="",E41=""),0,IF(A41=2,H41*IF(E41="SGD",1,IF(E41="USD",Settings!$B$22,IF(E41="HKD",Settings!$B$23,1))),0))</f>
        <v>0</v>
      </c>
      <c r="Q41" s="312">
        <f>IF(OR(J41="",G41=""),"",G41+ROW()/1000000)</f>
      </c>
      <c r="R41" s="247">
        <f>IF(Q41="","",SUMIFS(Txn[Signed Units],Txn[Key],J41,Txn[Transaction Order],"&lt;="&amp;Q41))</f>
      </c>
    </row>
    <row r="42" spans="10:18" ht="15" customHeight="1" x14ac:dyDescent="0.15">
      <c r="A42" s="241"/>
      <c r="B42" s="242"/>
      <c r="C42" s="242"/>
      <c r="D42" s="243"/>
      <c r="E42" s="242"/>
      <c r="F42" s="244"/>
      <c r="G42" s="245"/>
      <c r="H42" s="244"/>
      <c r="I42" s="242"/>
      <c r="J42" s="246">
        <f>IF(OR(B42="",C42="",E42=""),"",B42&amp;":"&amp;C42&amp;":"&amp;E42)</f>
      </c>
      <c r="K42" s="247">
        <f>IF(A42="","",A42*D42)</f>
      </c>
      <c r="L42" s="246">
        <f>IF(A42="","",IF(OR(A42=1,A42=0),H42,0))</f>
      </c>
      <c r="M42" s="246">
        <f>IF(A42="","",IF(A42=-1,H42,0))</f>
      </c>
      <c r="N42">
        <f>IF(J42="","",IF(E42="SGD",1,IF(E42="USD",Settings!$B$22,IF(E42="HKD",Settings!$B$23,1))))</f>
      </c>
      <c r="O42">
        <f>IF(OR(B42="",C42="",E42=""),0,(IF(A42=-1,H42,0)-IF(OR(A42=1,A42=0),H42,0)+IF(A42=2,H42,0))*IF(E42="SGD",1,IF(E42="USD",Settings!$B$22,IF(E42="HKD",Settings!$B$23,1))))</f>
        <v>0</v>
      </c>
      <c r="P42">
        <f>IF(OR(B42="",C42="",E42=""),0,IF(A42=2,H42*IF(E42="SGD",1,IF(E42="USD",Settings!$B$22,IF(E42="HKD",Settings!$B$23,1))),0))</f>
        <v>0</v>
      </c>
      <c r="Q42" s="312">
        <f>IF(OR(J42="",G42=""),"",G42+ROW()/1000000)</f>
      </c>
      <c r="R42" s="247">
        <f>IF(Q42="","",SUMIFS(Txn[Signed Units],Txn[Key],J42,Txn[Transaction Order],"&lt;="&amp;Q42))</f>
      </c>
    </row>
    <row r="43" spans="10:18" ht="15" customHeight="1" x14ac:dyDescent="0.15">
      <c r="A43" s="241"/>
      <c r="B43" s="242"/>
      <c r="C43" s="242"/>
      <c r="D43" s="243"/>
      <c r="E43" s="242"/>
      <c r="F43" s="244"/>
      <c r="G43" s="245"/>
      <c r="H43" s="244"/>
      <c r="I43" s="242"/>
      <c r="J43" s="246">
        <f>IF(OR(B43="",C43="",E43=""),"",B43&amp;":"&amp;C43&amp;":"&amp;E43)</f>
      </c>
      <c r="K43" s="247">
        <f>IF(A43="","",A43*D43)</f>
      </c>
      <c r="L43" s="246">
        <f>IF(A43="","",IF(OR(A43=1,A43=0),H43,0))</f>
      </c>
      <c r="M43" s="246">
        <f>IF(A43="","",IF(A43=-1,H43,0))</f>
      </c>
      <c r="N43">
        <f>IF(J43="","",IF(E43="SGD",1,IF(E43="USD",Settings!$B$22,IF(E43="HKD",Settings!$B$23,1))))</f>
      </c>
      <c r="O43">
        <f>IF(OR(B43="",C43="",E43=""),0,(IF(A43=-1,H43,0)-IF(OR(A43=1,A43=0),H43,0)+IF(A43=2,H43,0))*IF(E43="SGD",1,IF(E43="USD",Settings!$B$22,IF(E43="HKD",Settings!$B$23,1))))</f>
        <v>0</v>
      </c>
      <c r="P43">
        <f>IF(OR(B43="",C43="",E43=""),0,IF(A43=2,H43*IF(E43="SGD",1,IF(E43="USD",Settings!$B$22,IF(E43="HKD",Settings!$B$23,1))),0))</f>
        <v>0</v>
      </c>
      <c r="Q43" s="312">
        <f>IF(OR(J43="",G43=""),"",G43+ROW()/1000000)</f>
      </c>
      <c r="R43" s="247">
        <f>IF(Q43="","",SUMIFS(Txn[Signed Units],Txn[Key],J43,Txn[Transaction Order],"&lt;="&amp;Q43))</f>
      </c>
    </row>
    <row r="44" spans="10:18" ht="15" customHeight="1" x14ac:dyDescent="0.15">
      <c r="A44" s="241"/>
      <c r="B44" s="242"/>
      <c r="C44" s="242"/>
      <c r="D44" s="243"/>
      <c r="E44" s="242"/>
      <c r="F44" s="244"/>
      <c r="G44" s="245"/>
      <c r="H44" s="244"/>
      <c r="I44" s="242"/>
      <c r="J44" s="246">
        <f>IF(OR(B44="",C44="",E44=""),"",B44&amp;":"&amp;C44&amp;":"&amp;E44)</f>
      </c>
      <c r="K44" s="247">
        <f>IF(A44="","",A44*D44)</f>
      </c>
      <c r="L44" s="246">
        <f>IF(A44="","",IF(OR(A44=1,A44=0),H44,0))</f>
      </c>
      <c r="M44" s="246">
        <f>IF(A44="","",IF(A44=-1,H44,0))</f>
      </c>
      <c r="N44">
        <f>IF(J44="","",IF(E44="SGD",1,IF(E44="USD",Settings!$B$22,IF(E44="HKD",Settings!$B$23,1))))</f>
      </c>
      <c r="O44">
        <f>IF(OR(B44="",C44="",E44=""),0,(IF(A44=-1,H44,0)-IF(OR(A44=1,A44=0),H44,0)+IF(A44=2,H44,0))*IF(E44="SGD",1,IF(E44="USD",Settings!$B$22,IF(E44="HKD",Settings!$B$23,1))))</f>
        <v>0</v>
      </c>
      <c r="P44">
        <f>IF(OR(B44="",C44="",E44=""),0,IF(A44=2,H44*IF(E44="SGD",1,IF(E44="USD",Settings!$B$22,IF(E44="HKD",Settings!$B$23,1))),0))</f>
        <v>0</v>
      </c>
      <c r="Q44" s="312">
        <f>IF(OR(J44="",G44=""),"",G44+ROW()/1000000)</f>
      </c>
      <c r="R44" s="247">
        <f>IF(Q44="","",SUMIFS(Txn[Signed Units],Txn[Key],J44,Txn[Transaction Order],"&lt;="&amp;Q44))</f>
      </c>
    </row>
    <row r="45" spans="10:18" ht="15" customHeight="1" x14ac:dyDescent="0.15">
      <c r="A45" s="241"/>
      <c r="B45" s="242"/>
      <c r="C45" s="242"/>
      <c r="D45" s="243"/>
      <c r="E45" s="242"/>
      <c r="F45" s="244"/>
      <c r="G45" s="245"/>
      <c r="H45" s="244"/>
      <c r="I45" s="242"/>
      <c r="J45" s="246">
        <f>IF(OR(B45="",C45="",E45=""),"",B45&amp;":"&amp;C45&amp;":"&amp;E45)</f>
      </c>
      <c r="K45" s="247">
        <f>IF(A45="","",A45*D45)</f>
      </c>
      <c r="L45" s="246">
        <f>IF(A45="","",IF(OR(A45=1,A45=0),H45,0))</f>
      </c>
      <c r="M45" s="246">
        <f>IF(A45="","",IF(A45=-1,H45,0))</f>
      </c>
      <c r="N45">
        <f>IF(J45="","",IF(E45="SGD",1,IF(E45="USD",Settings!$B$22,IF(E45="HKD",Settings!$B$23,1))))</f>
      </c>
      <c r="O45">
        <f>IF(OR(B45="",C45="",E45=""),0,(IF(A45=-1,H45,0)-IF(OR(A45=1,A45=0),H45,0)+IF(A45=2,H45,0))*IF(E45="SGD",1,IF(E45="USD",Settings!$B$22,IF(E45="HKD",Settings!$B$23,1))))</f>
        <v>0</v>
      </c>
      <c r="P45">
        <f>IF(OR(B45="",C45="",E45=""),0,IF(A45=2,H45*IF(E45="SGD",1,IF(E45="USD",Settings!$B$22,IF(E45="HKD",Settings!$B$23,1))),0))</f>
        <v>0</v>
      </c>
      <c r="Q45" s="312">
        <f>IF(OR(J45="",G45=""),"",G45+ROW()/1000000)</f>
      </c>
      <c r="R45" s="247">
        <f>IF(Q45="","",SUMIFS(Txn[Signed Units],Txn[Key],J45,Txn[Transaction Order],"&lt;="&amp;Q45))</f>
      </c>
    </row>
    <row r="46" spans="10:18" ht="15" customHeight="1" x14ac:dyDescent="0.15">
      <c r="A46" s="241"/>
      <c r="B46" s="242"/>
      <c r="C46" s="242"/>
      <c r="D46" s="243"/>
      <c r="E46" s="242"/>
      <c r="F46" s="244"/>
      <c r="G46" s="245"/>
      <c r="H46" s="244"/>
      <c r="I46" s="242"/>
      <c r="J46" s="246">
        <f>IF(OR(B46="",C46="",E46=""),"",B46&amp;":"&amp;C46&amp;":"&amp;E46)</f>
      </c>
      <c r="K46" s="247">
        <f>IF(A46="","",A46*D46)</f>
      </c>
      <c r="L46" s="246">
        <f>IF(A46="","",IF(OR(A46=1,A46=0),H46,0))</f>
      </c>
      <c r="M46" s="246">
        <f>IF(A46="","",IF(A46=-1,H46,0))</f>
      </c>
      <c r="N46">
        <f>IF(J46="","",IF(E46="SGD",1,IF(E46="USD",Settings!$B$22,IF(E46="HKD",Settings!$B$23,1))))</f>
      </c>
      <c r="O46">
        <f>IF(OR(B46="",C46="",E46=""),0,(IF(A46=-1,H46,0)-IF(OR(A46=1,A46=0),H46,0)+IF(A46=2,H46,0))*IF(E46="SGD",1,IF(E46="USD",Settings!$B$22,IF(E46="HKD",Settings!$B$23,1))))</f>
        <v>0</v>
      </c>
      <c r="P46">
        <f>IF(OR(B46="",C46="",E46=""),0,IF(A46=2,H46*IF(E46="SGD",1,IF(E46="USD",Settings!$B$22,IF(E46="HKD",Settings!$B$23,1))),0))</f>
        <v>0</v>
      </c>
      <c r="Q46" s="312">
        <f>IF(OR(J46="",G46=""),"",G46+ROW()/1000000)</f>
      </c>
      <c r="R46" s="247">
        <f>IF(Q46="","",SUMIFS(Txn[Signed Units],Txn[Key],J46,Txn[Transaction Order],"&lt;="&amp;Q46))</f>
      </c>
    </row>
    <row r="47" spans="10:18" ht="15" customHeight="1" x14ac:dyDescent="0.15">
      <c r="A47" s="241"/>
      <c r="B47" s="242"/>
      <c r="C47" s="242"/>
      <c r="D47" s="243"/>
      <c r="E47" s="242"/>
      <c r="F47" s="244"/>
      <c r="G47" s="245"/>
      <c r="H47" s="244"/>
      <c r="I47" s="242"/>
      <c r="J47" s="246">
        <f>IF(OR(B47="",C47="",E47=""),"",B47&amp;":"&amp;C47&amp;":"&amp;E47)</f>
      </c>
      <c r="K47" s="247">
        <f>IF(A47="","",A47*D47)</f>
      </c>
      <c r="L47" s="246">
        <f>IF(A47="","",IF(OR(A47=1,A47=0),H47,0))</f>
      </c>
      <c r="M47" s="246">
        <f>IF(A47="","",IF(A47=-1,H47,0))</f>
      </c>
      <c r="N47">
        <f>IF(J47="","",IF(E47="SGD",1,IF(E47="USD",Settings!$B$22,IF(E47="HKD",Settings!$B$23,1))))</f>
      </c>
      <c r="O47">
        <f>IF(OR(B47="",C47="",E47=""),0,(IF(A47=-1,H47,0)-IF(OR(A47=1,A47=0),H47,0)+IF(A47=2,H47,0))*IF(E47="SGD",1,IF(E47="USD",Settings!$B$22,IF(E47="HKD",Settings!$B$23,1))))</f>
        <v>0</v>
      </c>
      <c r="P47">
        <f>IF(OR(B47="",C47="",E47=""),0,IF(A47=2,H47*IF(E47="SGD",1,IF(E47="USD",Settings!$B$22,IF(E47="HKD",Settings!$B$23,1))),0))</f>
        <v>0</v>
      </c>
      <c r="Q47" s="312">
        <f>IF(OR(J47="",G47=""),"",G47+ROW()/1000000)</f>
      </c>
      <c r="R47" s="247">
        <f>IF(Q47="","",SUMIFS(Txn[Signed Units],Txn[Key],J47,Txn[Transaction Order],"&lt;="&amp;Q47))</f>
      </c>
    </row>
    <row r="48" spans="10:18" ht="15" customHeight="1" x14ac:dyDescent="0.15">
      <c r="A48" s="241"/>
      <c r="B48" s="242"/>
      <c r="C48" s="242"/>
      <c r="D48" s="243"/>
      <c r="E48" s="242"/>
      <c r="F48" s="244"/>
      <c r="G48" s="245"/>
      <c r="H48" s="244"/>
      <c r="I48" s="242"/>
      <c r="J48" s="246">
        <f>IF(OR(B48="",C48="",E48=""),"",B48&amp;":"&amp;C48&amp;":"&amp;E48)</f>
      </c>
      <c r="K48" s="247">
        <f>IF(A48="","",A48*D48)</f>
      </c>
      <c r="L48" s="246">
        <f>IF(A48="","",IF(OR(A48=1,A48=0),H48,0))</f>
      </c>
      <c r="M48" s="246">
        <f>IF(A48="","",IF(A48=-1,H48,0))</f>
      </c>
      <c r="N48">
        <f>IF(J48="","",IF(E48="SGD",1,IF(E48="USD",Settings!$B$22,IF(E48="HKD",Settings!$B$23,1))))</f>
      </c>
      <c r="O48">
        <f>IF(OR(B48="",C48="",E48=""),0,(IF(A48=-1,H48,0)-IF(OR(A48=1,A48=0),H48,0)+IF(A48=2,H48,0))*IF(E48="SGD",1,IF(E48="USD",Settings!$B$22,IF(E48="HKD",Settings!$B$23,1))))</f>
        <v>0</v>
      </c>
      <c r="P48">
        <f>IF(OR(B48="",C48="",E48=""),0,IF(A48=2,H48*IF(E48="SGD",1,IF(E48="USD",Settings!$B$22,IF(E48="HKD",Settings!$B$23,1))),0))</f>
        <v>0</v>
      </c>
      <c r="Q48" s="312">
        <f>IF(OR(J48="",G48=""),"",G48+ROW()/1000000)</f>
      </c>
      <c r="R48" s="247">
        <f>IF(Q48="","",SUMIFS(Txn[Signed Units],Txn[Key],J48,Txn[Transaction Order],"&lt;="&amp;Q48))</f>
      </c>
    </row>
    <row r="49" spans="10:18" ht="15" customHeight="1" x14ac:dyDescent="0.15">
      <c r="A49" s="241"/>
      <c r="B49" s="242"/>
      <c r="C49" s="242"/>
      <c r="D49" s="243"/>
      <c r="E49" s="242"/>
      <c r="F49" s="244"/>
      <c r="G49" s="245"/>
      <c r="H49" s="244"/>
      <c r="I49" s="242"/>
      <c r="J49" s="246">
        <f>IF(OR(B49="",C49="",E49=""),"",B49&amp;":"&amp;C49&amp;":"&amp;E49)</f>
      </c>
      <c r="K49" s="247">
        <f>IF(A49="","",A49*D49)</f>
      </c>
      <c r="L49" s="246">
        <f>IF(A49="","",IF(OR(A49=1,A49=0),H49,0))</f>
      </c>
      <c r="M49" s="246">
        <f>IF(A49="","",IF(A49=-1,H49,0))</f>
      </c>
      <c r="N49">
        <f>IF(J49="","",IF(E49="SGD",1,IF(E49="USD",Settings!$B$22,IF(E49="HKD",Settings!$B$23,1))))</f>
      </c>
      <c r="O49">
        <f>IF(OR(B49="",C49="",E49=""),0,(IF(A49=-1,H49,0)-IF(OR(A49=1,A49=0),H49,0)+IF(A49=2,H49,0))*IF(E49="SGD",1,IF(E49="USD",Settings!$B$22,IF(E49="HKD",Settings!$B$23,1))))</f>
        <v>0</v>
      </c>
      <c r="P49">
        <f>IF(OR(B49="",C49="",E49=""),0,IF(A49=2,H49*IF(E49="SGD",1,IF(E49="USD",Settings!$B$22,IF(E49="HKD",Settings!$B$23,1))),0))</f>
        <v>0</v>
      </c>
      <c r="Q49" s="312">
        <f>IF(OR(J49="",G49=""),"",G49+ROW()/1000000)</f>
      </c>
      <c r="R49" s="247">
        <f>IF(Q49="","",SUMIFS(Txn[Signed Units],Txn[Key],J49,Txn[Transaction Order],"&lt;="&amp;Q49))</f>
      </c>
    </row>
    <row r="50" spans="10:18" ht="15" customHeight="1" x14ac:dyDescent="0.15">
      <c r="A50" s="241"/>
      <c r="B50" s="242"/>
      <c r="C50" s="242"/>
      <c r="D50" s="243"/>
      <c r="E50" s="242"/>
      <c r="F50" s="244"/>
      <c r="G50" s="245"/>
      <c r="H50" s="244"/>
      <c r="I50" s="242"/>
      <c r="J50" s="246">
        <f>IF(OR(B50="",C50="",E50=""),"",B50&amp;":"&amp;C50&amp;":"&amp;E50)</f>
      </c>
      <c r="K50" s="247">
        <f>IF(A50="","",A50*D50)</f>
      </c>
      <c r="L50" s="246">
        <f>IF(A50="","",IF(OR(A50=1,A50=0),H50,0))</f>
      </c>
      <c r="M50" s="246">
        <f>IF(A50="","",IF(A50=-1,H50,0))</f>
      </c>
      <c r="N50">
        <f>IF(J50="","",IF(E50="SGD",1,IF(E50="USD",Settings!$B$22,IF(E50="HKD",Settings!$B$23,1))))</f>
      </c>
      <c r="O50">
        <f>IF(OR(B50="",C50="",E50=""),0,(IF(A50=-1,H50,0)-IF(OR(A50=1,A50=0),H50,0)+IF(A50=2,H50,0))*IF(E50="SGD",1,IF(E50="USD",Settings!$B$22,IF(E50="HKD",Settings!$B$23,1))))</f>
        <v>0</v>
      </c>
      <c r="P50">
        <f>IF(OR(B50="",C50="",E50=""),0,IF(A50=2,H50*IF(E50="SGD",1,IF(E50="USD",Settings!$B$22,IF(E50="HKD",Settings!$B$23,1))),0))</f>
        <v>0</v>
      </c>
      <c r="Q50" s="312">
        <f>IF(OR(J50="",G50=""),"",G50+ROW()/1000000)</f>
      </c>
      <c r="R50" s="247">
        <f>IF(Q50="","",SUMIFS(Txn[Signed Units],Txn[Key],J50,Txn[Transaction Order],"&lt;="&amp;Q50))</f>
      </c>
    </row>
    <row r="51" spans="10:18" ht="15" customHeight="1" x14ac:dyDescent="0.15">
      <c r="A51" s="241"/>
      <c r="B51" s="242"/>
      <c r="C51" s="242"/>
      <c r="D51" s="243"/>
      <c r="E51" s="242"/>
      <c r="F51" s="244"/>
      <c r="G51" s="245"/>
      <c r="H51" s="244"/>
      <c r="I51" s="242"/>
      <c r="J51" s="246">
        <f>IF(OR(B51="",C51="",E51=""),"",B51&amp;":"&amp;C51&amp;":"&amp;E51)</f>
      </c>
      <c r="K51" s="247">
        <f>IF(A51="","",A51*D51)</f>
      </c>
      <c r="L51" s="246">
        <f>IF(A51="","",IF(OR(A51=1,A51=0),H51,0))</f>
      </c>
      <c r="M51" s="246">
        <f>IF(A51="","",IF(A51=-1,H51,0))</f>
      </c>
      <c r="N51">
        <f>IF(J51="","",IF(E51="SGD",1,IF(E51="USD",Settings!$B$22,IF(E51="HKD",Settings!$B$23,1))))</f>
      </c>
      <c r="O51">
        <f>IF(OR(B51="",C51="",E51=""),0,(IF(A51=-1,H51,0)-IF(OR(A51=1,A51=0),H51,0)+IF(A51=2,H51,0))*IF(E51="SGD",1,IF(E51="USD",Settings!$B$22,IF(E51="HKD",Settings!$B$23,1))))</f>
        <v>0</v>
      </c>
      <c r="P51">
        <f>IF(OR(B51="",C51="",E51=""),0,IF(A51=2,H51*IF(E51="SGD",1,IF(E51="USD",Settings!$B$22,IF(E51="HKD",Settings!$B$23,1))),0))</f>
        <v>0</v>
      </c>
      <c r="Q51" s="312">
        <f>IF(OR(J51="",G51=""),"",G51+ROW()/1000000)</f>
      </c>
      <c r="R51" s="247">
        <f>IF(Q51="","",SUMIFS(Txn[Signed Units],Txn[Key],J51,Txn[Transaction Order],"&lt;="&amp;Q51))</f>
      </c>
    </row>
    <row r="52" spans="10:18" ht="15" customHeight="1" x14ac:dyDescent="0.15">
      <c r="A52" s="241"/>
      <c r="B52" s="242"/>
      <c r="C52" s="242"/>
      <c r="D52" s="243"/>
      <c r="E52" s="242"/>
      <c r="F52" s="244"/>
      <c r="G52" s="245"/>
      <c r="H52" s="244"/>
      <c r="I52" s="242"/>
      <c r="J52" s="246">
        <f>IF(OR(B52="",C52="",E52=""),"",B52&amp;":"&amp;C52&amp;":"&amp;E52)</f>
      </c>
      <c r="K52" s="247">
        <f>IF(A52="","",A52*D52)</f>
      </c>
      <c r="L52" s="246">
        <f>IF(A52="","",IF(OR(A52=1,A52=0),H52,0))</f>
      </c>
      <c r="M52" s="246">
        <f>IF(A52="","",IF(A52=-1,H52,0))</f>
      </c>
      <c r="N52">
        <f>IF(J52="","",IF(E52="SGD",1,IF(E52="USD",Settings!$B$22,IF(E52="HKD",Settings!$B$23,1))))</f>
      </c>
      <c r="O52">
        <f>IF(OR(B52="",C52="",E52=""),0,(IF(A52=-1,H52,0)-IF(OR(A52=1,A52=0),H52,0)+IF(A52=2,H52,0))*IF(E52="SGD",1,IF(E52="USD",Settings!$B$22,IF(E52="HKD",Settings!$B$23,1))))</f>
        <v>0</v>
      </c>
      <c r="P52">
        <f>IF(OR(B52="",C52="",E52=""),0,IF(A52=2,H52*IF(E52="SGD",1,IF(E52="USD",Settings!$B$22,IF(E52="HKD",Settings!$B$23,1))),0))</f>
        <v>0</v>
      </c>
      <c r="Q52" s="312">
        <f>IF(OR(J52="",G52=""),"",G52+ROW()/1000000)</f>
      </c>
      <c r="R52" s="247">
        <f>IF(Q52="","",SUMIFS(Txn[Signed Units],Txn[Key],J52,Txn[Transaction Order],"&lt;="&amp;Q52))</f>
      </c>
    </row>
    <row r="53" spans="10:18" ht="15" customHeight="1" x14ac:dyDescent="0.15">
      <c r="A53" s="241"/>
      <c r="B53" s="242"/>
      <c r="C53" s="242"/>
      <c r="D53" s="243"/>
      <c r="E53" s="242"/>
      <c r="F53" s="244"/>
      <c r="G53" s="245"/>
      <c r="H53" s="244"/>
      <c r="I53" s="242"/>
      <c r="J53" s="246">
        <f>IF(OR(B53="",C53="",E53=""),"",B53&amp;":"&amp;C53&amp;":"&amp;E53)</f>
      </c>
      <c r="K53" s="247">
        <f>IF(A53="","",A53*D53)</f>
      </c>
      <c r="L53" s="246">
        <f>IF(A53="","",IF(OR(A53=1,A53=0),H53,0))</f>
      </c>
      <c r="M53" s="246">
        <f>IF(A53="","",IF(A53=-1,H53,0))</f>
      </c>
      <c r="N53">
        <f>IF(J53="","",IF(E53="SGD",1,IF(E53="USD",Settings!$B$22,IF(E53="HKD",Settings!$B$23,1))))</f>
      </c>
      <c r="O53">
        <f>IF(OR(B53="",C53="",E53=""),0,(IF(A53=-1,H53,0)-IF(OR(A53=1,A53=0),H53,0)+IF(A53=2,H53,0))*IF(E53="SGD",1,IF(E53="USD",Settings!$B$22,IF(E53="HKD",Settings!$B$23,1))))</f>
        <v>0</v>
      </c>
      <c r="P53">
        <f>IF(OR(B53="",C53="",E53=""),0,IF(A53=2,H53*IF(E53="SGD",1,IF(E53="USD",Settings!$B$22,IF(E53="HKD",Settings!$B$23,1))),0))</f>
        <v>0</v>
      </c>
      <c r="Q53" s="312">
        <f>IF(OR(J53="",G53=""),"",G53+ROW()/1000000)</f>
      </c>
      <c r="R53" s="247">
        <f>IF(Q53="","",SUMIFS(Txn[Signed Units],Txn[Key],J53,Txn[Transaction Order],"&lt;="&amp;Q53))</f>
      </c>
    </row>
    <row r="54" spans="10:18" ht="15" customHeight="1" x14ac:dyDescent="0.15">
      <c r="A54" s="241"/>
      <c r="B54" s="242"/>
      <c r="C54" s="242"/>
      <c r="D54" s="243"/>
      <c r="E54" s="242"/>
      <c r="F54" s="244"/>
      <c r="G54" s="245"/>
      <c r="H54" s="244"/>
      <c r="I54" s="242"/>
      <c r="J54" s="246">
        <f>IF(OR(B54="",C54="",E54=""),"",B54&amp;":"&amp;C54&amp;":"&amp;E54)</f>
      </c>
      <c r="K54" s="247">
        <f>IF(A54="","",A54*D54)</f>
      </c>
      <c r="L54" s="246">
        <f>IF(A54="","",IF(OR(A54=1,A54=0),H54,0))</f>
      </c>
      <c r="M54" s="246">
        <f>IF(A54="","",IF(A54=-1,H54,0))</f>
      </c>
      <c r="N54">
        <f>IF(J54="","",IF(E54="SGD",1,IF(E54="USD",Settings!$B$22,IF(E54="HKD",Settings!$B$23,1))))</f>
      </c>
      <c r="O54">
        <f>IF(OR(B54="",C54="",E54=""),0,(IF(A54=-1,H54,0)-IF(OR(A54=1,A54=0),H54,0)+IF(A54=2,H54,0))*IF(E54="SGD",1,IF(E54="USD",Settings!$B$22,IF(E54="HKD",Settings!$B$23,1))))</f>
        <v>0</v>
      </c>
      <c r="P54">
        <f>IF(OR(B54="",C54="",E54=""),0,IF(A54=2,H54*IF(E54="SGD",1,IF(E54="USD",Settings!$B$22,IF(E54="HKD",Settings!$B$23,1))),0))</f>
        <v>0</v>
      </c>
      <c r="Q54" s="312">
        <f>IF(OR(J54="",G54=""),"",G54+ROW()/1000000)</f>
      </c>
      <c r="R54" s="247">
        <f>IF(Q54="","",SUMIFS(Txn[Signed Units],Txn[Key],J54,Txn[Transaction Order],"&lt;="&amp;Q54))</f>
      </c>
    </row>
    <row r="55" spans="10:18" ht="15" customHeight="1" x14ac:dyDescent="0.15">
      <c r="A55" s="241"/>
      <c r="B55" s="242"/>
      <c r="C55" s="242"/>
      <c r="D55" s="243"/>
      <c r="E55" s="242"/>
      <c r="F55" s="244"/>
      <c r="G55" s="245"/>
      <c r="H55" s="244"/>
      <c r="I55" s="242"/>
      <c r="J55" s="246">
        <f>IF(OR(B55="",C55="",E55=""),"",B55&amp;":"&amp;C55&amp;":"&amp;E55)</f>
      </c>
      <c r="K55" s="247">
        <f>IF(A55="","",A55*D55)</f>
      </c>
      <c r="L55" s="246">
        <f>IF(A55="","",IF(OR(A55=1,A55=0),H55,0))</f>
      </c>
      <c r="M55" s="246">
        <f>IF(A55="","",IF(A55=-1,H55,0))</f>
      </c>
      <c r="N55">
        <f>IF(J55="","",IF(E55="SGD",1,IF(E55="USD",Settings!$B$22,IF(E55="HKD",Settings!$B$23,1))))</f>
      </c>
      <c r="O55">
        <f>IF(OR(B55="",C55="",E55=""),0,(IF(A55=-1,H55,0)-IF(OR(A55=1,A55=0),H55,0)+IF(A55=2,H55,0))*IF(E55="SGD",1,IF(E55="USD",Settings!$B$22,IF(E55="HKD",Settings!$B$23,1))))</f>
        <v>0</v>
      </c>
      <c r="P55">
        <f>IF(OR(B55="",C55="",E55=""),0,IF(A55=2,H55*IF(E55="SGD",1,IF(E55="USD",Settings!$B$22,IF(E55="HKD",Settings!$B$23,1))),0))</f>
        <v>0</v>
      </c>
      <c r="Q55" s="312">
        <f>IF(OR(J55="",G55=""),"",G55+ROW()/1000000)</f>
      </c>
      <c r="R55" s="247">
        <f>IF(Q55="","",SUMIFS(Txn[Signed Units],Txn[Key],J55,Txn[Transaction Order],"&lt;="&amp;Q55))</f>
      </c>
    </row>
    <row r="56" spans="10:18" ht="15" customHeight="1" x14ac:dyDescent="0.15">
      <c r="A56" s="241"/>
      <c r="B56" s="242"/>
      <c r="C56" s="242"/>
      <c r="D56" s="243"/>
      <c r="E56" s="242"/>
      <c r="F56" s="244"/>
      <c r="G56" s="245"/>
      <c r="H56" s="244"/>
      <c r="I56" s="242"/>
      <c r="J56" s="246">
        <f>IF(OR(B56="",C56="",E56=""),"",B56&amp;":"&amp;C56&amp;":"&amp;E56)</f>
      </c>
      <c r="K56" s="247">
        <f>IF(A56="","",A56*D56)</f>
      </c>
      <c r="L56" s="246">
        <f>IF(A56="","",IF(OR(A56=1,A56=0),H56,0))</f>
      </c>
      <c r="M56" s="246">
        <f>IF(A56="","",IF(A56=-1,H56,0))</f>
      </c>
      <c r="N56">
        <f>IF(J56="","",IF(E56="SGD",1,IF(E56="USD",Settings!$B$22,IF(E56="HKD",Settings!$B$23,1))))</f>
      </c>
      <c r="O56">
        <f>IF(OR(B56="",C56="",E56=""),0,(IF(A56=-1,H56,0)-IF(OR(A56=1,A56=0),H56,0)+IF(A56=2,H56,0))*IF(E56="SGD",1,IF(E56="USD",Settings!$B$22,IF(E56="HKD",Settings!$B$23,1))))</f>
        <v>0</v>
      </c>
      <c r="P56">
        <f>IF(OR(B56="",C56="",E56=""),0,IF(A56=2,H56*IF(E56="SGD",1,IF(E56="USD",Settings!$B$22,IF(E56="HKD",Settings!$B$23,1))),0))</f>
        <v>0</v>
      </c>
      <c r="Q56" s="312">
        <f>IF(OR(J56="",G56=""),"",G56+ROW()/1000000)</f>
      </c>
      <c r="R56" s="247">
        <f>IF(Q56="","",SUMIFS(Txn[Signed Units],Txn[Key],J56,Txn[Transaction Order],"&lt;="&amp;Q56))</f>
      </c>
    </row>
    <row r="57" spans="10:18" ht="15" customHeight="1" x14ac:dyDescent="0.15">
      <c r="A57" s="241"/>
      <c r="B57" s="242"/>
      <c r="C57" s="242"/>
      <c r="D57" s="243"/>
      <c r="E57" s="242"/>
      <c r="F57" s="244"/>
      <c r="G57" s="245"/>
      <c r="H57" s="244"/>
      <c r="I57" s="242"/>
      <c r="J57" s="246">
        <f>IF(OR(B57="",C57="",E57=""),"",B57&amp;":"&amp;C57&amp;":"&amp;E57)</f>
      </c>
      <c r="K57" s="247">
        <f>IF(A57="","",A57*D57)</f>
      </c>
      <c r="L57" s="246">
        <f>IF(A57="","",IF(OR(A57=1,A57=0),H57,0))</f>
      </c>
      <c r="M57" s="246">
        <f>IF(A57="","",IF(A57=-1,H57,0))</f>
      </c>
      <c r="N57">
        <f>IF(J57="","",IF(E57="SGD",1,IF(E57="USD",Settings!$B$22,IF(E57="HKD",Settings!$B$23,1))))</f>
      </c>
      <c r="O57">
        <f>IF(OR(B57="",C57="",E57=""),0,(IF(A57=-1,H57,0)-IF(OR(A57=1,A57=0),H57,0)+IF(A57=2,H57,0))*IF(E57="SGD",1,IF(E57="USD",Settings!$B$22,IF(E57="HKD",Settings!$B$23,1))))</f>
        <v>0</v>
      </c>
      <c r="P57">
        <f>IF(OR(B57="",C57="",E57=""),0,IF(A57=2,H57*IF(E57="SGD",1,IF(E57="USD",Settings!$B$22,IF(E57="HKD",Settings!$B$23,1))),0))</f>
        <v>0</v>
      </c>
      <c r="Q57" s="312">
        <f>IF(OR(J57="",G57=""),"",G57+ROW()/1000000)</f>
      </c>
      <c r="R57" s="247">
        <f>IF(Q57="","",SUMIFS(Txn[Signed Units],Txn[Key],J57,Txn[Transaction Order],"&lt;="&amp;Q57))</f>
      </c>
    </row>
    <row r="58" spans="10:18" ht="15" customHeight="1" x14ac:dyDescent="0.15">
      <c r="A58" s="241"/>
      <c r="B58" s="242"/>
      <c r="C58" s="242"/>
      <c r="D58" s="243"/>
      <c r="E58" s="242"/>
      <c r="F58" s="244"/>
      <c r="G58" s="245"/>
      <c r="H58" s="244"/>
      <c r="I58" s="242"/>
      <c r="J58" s="246">
        <f>IF(OR(B58="",C58="",E58=""),"",B58&amp;":"&amp;C58&amp;":"&amp;E58)</f>
      </c>
      <c r="K58" s="247">
        <f>IF(A58="","",A58*D58)</f>
      </c>
      <c r="L58" s="246">
        <f>IF(A58="","",IF(OR(A58=1,A58=0),H58,0))</f>
      </c>
      <c r="M58" s="246">
        <f>IF(A58="","",IF(A58=-1,H58,0))</f>
      </c>
      <c r="N58">
        <f>IF(J58="","",IF(E58="SGD",1,IF(E58="USD",Settings!$B$22,IF(E58="HKD",Settings!$B$23,1))))</f>
      </c>
      <c r="O58">
        <f>IF(OR(B58="",C58="",E58=""),0,(IF(A58=-1,H58,0)-IF(OR(A58=1,A58=0),H58,0)+IF(A58=2,H58,0))*IF(E58="SGD",1,IF(E58="USD",Settings!$B$22,IF(E58="HKD",Settings!$B$23,1))))</f>
        <v>0</v>
      </c>
      <c r="P58">
        <f>IF(OR(B58="",C58="",E58=""),0,IF(A58=2,H58*IF(E58="SGD",1,IF(E58="USD",Settings!$B$22,IF(E58="HKD",Settings!$B$23,1))),0))</f>
        <v>0</v>
      </c>
      <c r="Q58" s="312">
        <f>IF(OR(J58="",G58=""),"",G58+ROW()/1000000)</f>
      </c>
      <c r="R58" s="247">
        <f>IF(Q58="","",SUMIFS(Txn[Signed Units],Txn[Key],J58,Txn[Transaction Order],"&lt;="&amp;Q58))</f>
      </c>
    </row>
    <row r="59" spans="10:18" ht="15" customHeight="1" x14ac:dyDescent="0.15">
      <c r="A59" s="241"/>
      <c r="B59" s="242"/>
      <c r="C59" s="242"/>
      <c r="D59" s="243"/>
      <c r="E59" s="242"/>
      <c r="F59" s="244"/>
      <c r="G59" s="245"/>
      <c r="H59" s="244"/>
      <c r="I59" s="242"/>
      <c r="J59" s="246">
        <f>IF(OR(B59="",C59="",E59=""),"",B59&amp;":"&amp;C59&amp;":"&amp;E59)</f>
      </c>
      <c r="K59" s="247">
        <f>IF(A59="","",A59*D59)</f>
      </c>
      <c r="L59" s="246">
        <f>IF(A59="","",IF(OR(A59=1,A59=0),H59,0))</f>
      </c>
      <c r="M59" s="246">
        <f>IF(A59="","",IF(A59=-1,H59,0))</f>
      </c>
      <c r="N59">
        <f>IF(J59="","",IF(E59="SGD",1,IF(E59="USD",Settings!$B$22,IF(E59="HKD",Settings!$B$23,1))))</f>
      </c>
      <c r="O59">
        <f>IF(OR(B59="",C59="",E59=""),0,(IF(A59=-1,H59,0)-IF(OR(A59=1,A59=0),H59,0)+IF(A59=2,H59,0))*IF(E59="SGD",1,IF(E59="USD",Settings!$B$22,IF(E59="HKD",Settings!$B$23,1))))</f>
        <v>0</v>
      </c>
      <c r="P59">
        <f>IF(OR(B59="",C59="",E59=""),0,IF(A59=2,H59*IF(E59="SGD",1,IF(E59="USD",Settings!$B$22,IF(E59="HKD",Settings!$B$23,1))),0))</f>
        <v>0</v>
      </c>
      <c r="Q59" s="312">
        <f>IF(OR(J59="",G59=""),"",G59+ROW()/1000000)</f>
      </c>
      <c r="R59" s="247">
        <f>IF(Q59="","",SUMIFS(Txn[Signed Units],Txn[Key],J59,Txn[Transaction Order],"&lt;="&amp;Q59))</f>
      </c>
    </row>
    <row r="60" spans="10:18" ht="15" customHeight="1" x14ac:dyDescent="0.15">
      <c r="A60" s="241"/>
      <c r="B60" s="242"/>
      <c r="C60" s="242"/>
      <c r="D60" s="243"/>
      <c r="E60" s="242"/>
      <c r="F60" s="244"/>
      <c r="G60" s="245"/>
      <c r="H60" s="244"/>
      <c r="I60" s="242"/>
      <c r="J60" s="246">
        <f>IF(OR(B60="",C60="",E60=""),"",B60&amp;":"&amp;C60&amp;":"&amp;E60)</f>
      </c>
      <c r="K60" s="247">
        <f>IF(A60="","",A60*D60)</f>
      </c>
      <c r="L60" s="246">
        <f>IF(A60="","",IF(OR(A60=1,A60=0),H60,0))</f>
      </c>
      <c r="M60" s="246">
        <f>IF(A60="","",IF(A60=-1,H60,0))</f>
      </c>
      <c r="N60">
        <f>IF(J60="","",IF(E60="SGD",1,IF(E60="USD",Settings!$B$22,IF(E60="HKD",Settings!$B$23,1))))</f>
      </c>
      <c r="O60">
        <f>IF(OR(B60="",C60="",E60=""),0,(IF(A60=-1,H60,0)-IF(OR(A60=1,A60=0),H60,0)+IF(A60=2,H60,0))*IF(E60="SGD",1,IF(E60="USD",Settings!$B$22,IF(E60="HKD",Settings!$B$23,1))))</f>
        <v>0</v>
      </c>
      <c r="P60">
        <f>IF(OR(B60="",C60="",E60=""),0,IF(A60=2,H60*IF(E60="SGD",1,IF(E60="USD",Settings!$B$22,IF(E60="HKD",Settings!$B$23,1))),0))</f>
        <v>0</v>
      </c>
      <c r="Q60" s="312">
        <f>IF(OR(J60="",G60=""),"",G60+ROW()/1000000)</f>
      </c>
      <c r="R60" s="247">
        <f>IF(Q60="","",SUMIFS(Txn[Signed Units],Txn[Key],J60,Txn[Transaction Order],"&lt;="&amp;Q60))</f>
      </c>
    </row>
    <row r="61" spans="10:18" ht="15" customHeight="1" x14ac:dyDescent="0.15">
      <c r="A61" s="241"/>
      <c r="B61" s="242"/>
      <c r="C61" s="242"/>
      <c r="D61" s="243"/>
      <c r="E61" s="242"/>
      <c r="F61" s="244"/>
      <c r="G61" s="245"/>
      <c r="H61" s="244"/>
      <c r="I61" s="242"/>
      <c r="J61" s="246">
        <f>IF(OR(B61="",C61="",E61=""),"",B61&amp;":"&amp;C61&amp;":"&amp;E61)</f>
      </c>
      <c r="K61" s="247">
        <f>IF(A61="","",A61*D61)</f>
      </c>
      <c r="L61" s="246">
        <f>IF(A61="","",IF(OR(A61=1,A61=0),H61,0))</f>
      </c>
      <c r="M61" s="246">
        <f>IF(A61="","",IF(A61=-1,H61,0))</f>
      </c>
      <c r="N61">
        <f>IF(J61="","",IF(E61="SGD",1,IF(E61="USD",Settings!$B$22,IF(E61="HKD",Settings!$B$23,1))))</f>
      </c>
      <c r="O61">
        <f>IF(OR(B61="",C61="",E61=""),0,(IF(A61=-1,H61,0)-IF(OR(A61=1,A61=0),H61,0)+IF(A61=2,H61,0))*IF(E61="SGD",1,IF(E61="USD",Settings!$B$22,IF(E61="HKD",Settings!$B$23,1))))</f>
        <v>0</v>
      </c>
      <c r="P61">
        <f>IF(OR(B61="",C61="",E61=""),0,IF(A61=2,H61*IF(E61="SGD",1,IF(E61="USD",Settings!$B$22,IF(E61="HKD",Settings!$B$23,1))),0))</f>
        <v>0</v>
      </c>
      <c r="Q61" s="312">
        <f>IF(OR(J61="",G61=""),"",G61+ROW()/1000000)</f>
      </c>
      <c r="R61" s="247">
        <f>IF(Q61="","",SUMIFS(Txn[Signed Units],Txn[Key],J61,Txn[Transaction Order],"&lt;="&amp;Q61))</f>
      </c>
    </row>
    <row r="62" spans="10:18" ht="15" customHeight="1" x14ac:dyDescent="0.15">
      <c r="A62" s="241"/>
      <c r="B62" s="242"/>
      <c r="C62" s="242"/>
      <c r="D62" s="243"/>
      <c r="E62" s="242"/>
      <c r="F62" s="244"/>
      <c r="G62" s="245"/>
      <c r="H62" s="244"/>
      <c r="I62" s="242"/>
      <c r="J62" s="246">
        <f>IF(OR(B62="",C62="",E62=""),"",B62&amp;":"&amp;C62&amp;":"&amp;E62)</f>
      </c>
      <c r="K62" s="247">
        <f>IF(A62="","",A62*D62)</f>
      </c>
      <c r="L62" s="246">
        <f>IF(A62="","",IF(OR(A62=1,A62=0),H62,0))</f>
      </c>
      <c r="M62" s="246">
        <f>IF(A62="","",IF(A62=-1,H62,0))</f>
      </c>
      <c r="N62">
        <f>IF(J62="","",IF(E62="SGD",1,IF(E62="USD",Settings!$B$22,IF(E62="HKD",Settings!$B$23,1))))</f>
      </c>
      <c r="O62">
        <f>IF(OR(B62="",C62="",E62=""),0,(IF(A62=-1,H62,0)-IF(OR(A62=1,A62=0),H62,0)+IF(A62=2,H62,0))*IF(E62="SGD",1,IF(E62="USD",Settings!$B$22,IF(E62="HKD",Settings!$B$23,1))))</f>
        <v>0</v>
      </c>
      <c r="P62">
        <f>IF(OR(B62="",C62="",E62=""),0,IF(A62=2,H62*IF(E62="SGD",1,IF(E62="USD",Settings!$B$22,IF(E62="HKD",Settings!$B$23,1))),0))</f>
        <v>0</v>
      </c>
      <c r="Q62" s="312">
        <f>IF(OR(J62="",G62=""),"",G62+ROW()/1000000)</f>
      </c>
      <c r="R62" s="247">
        <f>IF(Q62="","",SUMIFS(Txn[Signed Units],Txn[Key],J62,Txn[Transaction Order],"&lt;="&amp;Q62))</f>
      </c>
    </row>
    <row r="63" spans="10:18" ht="15" customHeight="1" x14ac:dyDescent="0.15">
      <c r="A63" s="241"/>
      <c r="B63" s="242"/>
      <c r="C63" s="242"/>
      <c r="D63" s="243"/>
      <c r="E63" s="242"/>
      <c r="F63" s="244"/>
      <c r="G63" s="245"/>
      <c r="H63" s="244"/>
      <c r="I63" s="242"/>
      <c r="J63" s="246">
        <f>IF(OR(B63="",C63="",E63=""),"",B63&amp;":"&amp;C63&amp;":"&amp;E63)</f>
      </c>
      <c r="K63" s="247">
        <f>IF(A63="","",A63*D63)</f>
      </c>
      <c r="L63" s="246">
        <f>IF(A63="","",IF(OR(A63=1,A63=0),H63,0))</f>
      </c>
      <c r="M63" s="246">
        <f>IF(A63="","",IF(A63=-1,H63,0))</f>
      </c>
      <c r="N63">
        <f>IF(J63="","",IF(E63="SGD",1,IF(E63="USD",Settings!$B$22,IF(E63="HKD",Settings!$B$23,1))))</f>
      </c>
      <c r="O63">
        <f>IF(OR(B63="",C63="",E63=""),0,(IF(A63=-1,H63,0)-IF(OR(A63=1,A63=0),H63,0)+IF(A63=2,H63,0))*IF(E63="SGD",1,IF(E63="USD",Settings!$B$22,IF(E63="HKD",Settings!$B$23,1))))</f>
        <v>0</v>
      </c>
      <c r="P63">
        <f>IF(OR(B63="",C63="",E63=""),0,IF(A63=2,H63*IF(E63="SGD",1,IF(E63="USD",Settings!$B$22,IF(E63="HKD",Settings!$B$23,1))),0))</f>
        <v>0</v>
      </c>
      <c r="Q63" s="312">
        <f>IF(OR(J63="",G63=""),"",G63+ROW()/1000000)</f>
      </c>
      <c r="R63" s="247">
        <f>IF(Q63="","",SUMIFS(Txn[Signed Units],Txn[Key],J63,Txn[Transaction Order],"&lt;="&amp;Q63))</f>
      </c>
    </row>
    <row r="64" spans="10:18" ht="15" customHeight="1" x14ac:dyDescent="0.15">
      <c r="A64" s="241"/>
      <c r="B64" s="242"/>
      <c r="C64" s="242"/>
      <c r="D64" s="243"/>
      <c r="E64" s="242"/>
      <c r="F64" s="244"/>
      <c r="G64" s="245"/>
      <c r="H64" s="244"/>
      <c r="I64" s="242"/>
      <c r="J64" s="246">
        <f>IF(OR(B64="",C64="",E64=""),"",B64&amp;":"&amp;C64&amp;":"&amp;E64)</f>
      </c>
      <c r="K64" s="247">
        <f>IF(A64="","",A64*D64)</f>
      </c>
      <c r="L64" s="246">
        <f>IF(A64="","",IF(OR(A64=1,A64=0),H64,0))</f>
      </c>
      <c r="M64" s="246">
        <f>IF(A64="","",IF(A64=-1,H64,0))</f>
      </c>
      <c r="N64">
        <f>IF(J64="","",IF(E64="SGD",1,IF(E64="USD",Settings!$B$22,IF(E64="HKD",Settings!$B$23,1))))</f>
      </c>
      <c r="O64">
        <f>IF(OR(B64="",C64="",E64=""),0,(IF(A64=-1,H64,0)-IF(OR(A64=1,A64=0),H64,0)+IF(A64=2,H64,0))*IF(E64="SGD",1,IF(E64="USD",Settings!$B$22,IF(E64="HKD",Settings!$B$23,1))))</f>
        <v>0</v>
      </c>
      <c r="P64">
        <f>IF(OR(B64="",C64="",E64=""),0,IF(A64=2,H64*IF(E64="SGD",1,IF(E64="USD",Settings!$B$22,IF(E64="HKD",Settings!$B$23,1))),0))</f>
        <v>0</v>
      </c>
      <c r="Q64" s="312">
        <f>IF(OR(J64="",G64=""),"",G64+ROW()/1000000)</f>
      </c>
      <c r="R64" s="247">
        <f>IF(Q64="","",SUMIFS(Txn[Signed Units],Txn[Key],J64,Txn[Transaction Order],"&lt;="&amp;Q64))</f>
      </c>
    </row>
    <row r="65" spans="10:18" ht="15" customHeight="1" x14ac:dyDescent="0.15">
      <c r="A65" s="241"/>
      <c r="B65" s="242"/>
      <c r="C65" s="242"/>
      <c r="D65" s="243"/>
      <c r="E65" s="242"/>
      <c r="F65" s="244"/>
      <c r="G65" s="245"/>
      <c r="H65" s="244"/>
      <c r="I65" s="242"/>
      <c r="J65" s="246">
        <f>IF(OR(B65="",C65="",E65=""),"",B65&amp;":"&amp;C65&amp;":"&amp;E65)</f>
      </c>
      <c r="K65" s="247">
        <f>IF(A65="","",A65*D65)</f>
      </c>
      <c r="L65" s="246">
        <f>IF(A65="","",IF(OR(A65=1,A65=0),H65,0))</f>
      </c>
      <c r="M65" s="246">
        <f>IF(A65="","",IF(A65=-1,H65,0))</f>
      </c>
      <c r="N65">
        <f>IF(J65="","",IF(E65="SGD",1,IF(E65="USD",Settings!$B$22,IF(E65="HKD",Settings!$B$23,1))))</f>
      </c>
      <c r="O65">
        <f>IF(OR(B65="",C65="",E65=""),0,(IF(A65=-1,H65,0)-IF(OR(A65=1,A65=0),H65,0)+IF(A65=2,H65,0))*IF(E65="SGD",1,IF(E65="USD",Settings!$B$22,IF(E65="HKD",Settings!$B$23,1))))</f>
        <v>0</v>
      </c>
      <c r="P65">
        <f>IF(OR(B65="",C65="",E65=""),0,IF(A65=2,H65*IF(E65="SGD",1,IF(E65="USD",Settings!$B$22,IF(E65="HKD",Settings!$B$23,1))),0))</f>
        <v>0</v>
      </c>
      <c r="Q65" s="312">
        <f>IF(OR(J65="",G65=""),"",G65+ROW()/1000000)</f>
      </c>
      <c r="R65" s="247">
        <f>IF(Q65="","",SUMIFS(Txn[Signed Units],Txn[Key],J65,Txn[Transaction Order],"&lt;="&amp;Q65))</f>
      </c>
    </row>
    <row r="66" spans="10:18" ht="15" customHeight="1" x14ac:dyDescent="0.15">
      <c r="A66" s="241"/>
      <c r="B66" s="242"/>
      <c r="C66" s="242"/>
      <c r="D66" s="243"/>
      <c r="E66" s="242"/>
      <c r="F66" s="244"/>
      <c r="G66" s="245"/>
      <c r="H66" s="244"/>
      <c r="I66" s="242"/>
      <c r="J66" s="246">
        <f>IF(OR(B66="",C66="",E66=""),"",B66&amp;":"&amp;C66&amp;":"&amp;E66)</f>
      </c>
      <c r="K66" s="247">
        <f>IF(A66="","",A66*D66)</f>
      </c>
      <c r="L66" s="246">
        <f>IF(A66="","",IF(OR(A66=1,A66=0),H66,0))</f>
      </c>
      <c r="M66" s="246">
        <f>IF(A66="","",IF(A66=-1,H66,0))</f>
      </c>
      <c r="N66">
        <f>IF(J66="","",IF(E66="SGD",1,IF(E66="USD",Settings!$B$22,IF(E66="HKD",Settings!$B$23,1))))</f>
      </c>
      <c r="O66">
        <f>IF(OR(B66="",C66="",E66=""),0,(IF(A66=-1,H66,0)-IF(OR(A66=1,A66=0),H66,0)+IF(A66=2,H66,0))*IF(E66="SGD",1,IF(E66="USD",Settings!$B$22,IF(E66="HKD",Settings!$B$23,1))))</f>
        <v>0</v>
      </c>
      <c r="P66">
        <f>IF(OR(B66="",C66="",E66=""),0,IF(A66=2,H66*IF(E66="SGD",1,IF(E66="USD",Settings!$B$22,IF(E66="HKD",Settings!$B$23,1))),0))</f>
        <v>0</v>
      </c>
      <c r="Q66" s="312">
        <f>IF(OR(J66="",G66=""),"",G66+ROW()/1000000)</f>
      </c>
      <c r="R66" s="247">
        <f>IF(Q66="","",SUMIFS(Txn[Signed Units],Txn[Key],J66,Txn[Transaction Order],"&lt;="&amp;Q66))</f>
      </c>
    </row>
    <row r="67" spans="10:18" ht="15" customHeight="1" x14ac:dyDescent="0.15">
      <c r="A67" s="241"/>
      <c r="B67" s="242"/>
      <c r="C67" s="242"/>
      <c r="D67" s="243"/>
      <c r="E67" s="242"/>
      <c r="F67" s="244"/>
      <c r="G67" s="245"/>
      <c r="H67" s="244"/>
      <c r="I67" s="242"/>
      <c r="J67" s="246">
        <f>IF(OR(B67="",C67="",E67=""),"",B67&amp;":"&amp;C67&amp;":"&amp;E67)</f>
      </c>
      <c r="K67" s="247">
        <f>IF(A67="","",A67*D67)</f>
      </c>
      <c r="L67" s="246">
        <f>IF(A67="","",IF(OR(A67=1,A67=0),H67,0))</f>
      </c>
      <c r="M67" s="246">
        <f>IF(A67="","",IF(A67=-1,H67,0))</f>
      </c>
      <c r="N67">
        <f>IF(J67="","",IF(E67="SGD",1,IF(E67="USD",Settings!$B$22,IF(E67="HKD",Settings!$B$23,1))))</f>
      </c>
      <c r="O67">
        <f>IF(OR(B67="",C67="",E67=""),0,(IF(A67=-1,H67,0)-IF(OR(A67=1,A67=0),H67,0)+IF(A67=2,H67,0))*IF(E67="SGD",1,IF(E67="USD",Settings!$B$22,IF(E67="HKD",Settings!$B$23,1))))</f>
        <v>0</v>
      </c>
      <c r="P67">
        <f>IF(OR(B67="",C67="",E67=""),0,IF(A67=2,H67*IF(E67="SGD",1,IF(E67="USD",Settings!$B$22,IF(E67="HKD",Settings!$B$23,1))),0))</f>
        <v>0</v>
      </c>
      <c r="Q67" s="312">
        <f>IF(OR(J67="",G67=""),"",G67+ROW()/1000000)</f>
      </c>
      <c r="R67" s="247">
        <f>IF(Q67="","",SUMIFS(Txn[Signed Units],Txn[Key],J67,Txn[Transaction Order],"&lt;="&amp;Q67))</f>
      </c>
    </row>
    <row r="68" spans="10:18" ht="15" customHeight="1" x14ac:dyDescent="0.15">
      <c r="A68" s="241"/>
      <c r="B68" s="242"/>
      <c r="C68" s="242"/>
      <c r="D68" s="243"/>
      <c r="E68" s="242"/>
      <c r="F68" s="244"/>
      <c r="G68" s="245"/>
      <c r="H68" s="244"/>
      <c r="I68" s="242"/>
      <c r="J68" s="246">
        <f>IF(OR(B68="",C68="",E68=""),"",B68&amp;":"&amp;C68&amp;":"&amp;E68)</f>
      </c>
      <c r="K68" s="247">
        <f>IF(A68="","",A68*D68)</f>
      </c>
      <c r="L68" s="246">
        <f>IF(A68="","",IF(OR(A68=1,A68=0),H68,0))</f>
      </c>
      <c r="M68" s="246">
        <f>IF(A68="","",IF(A68=-1,H68,0))</f>
      </c>
      <c r="N68">
        <f>IF(J68="","",IF(E68="SGD",1,IF(E68="USD",Settings!$B$22,IF(E68="HKD",Settings!$B$23,1))))</f>
      </c>
      <c r="O68">
        <f>IF(OR(B68="",C68="",E68=""),0,(IF(A68=-1,H68,0)-IF(OR(A68=1,A68=0),H68,0)+IF(A68=2,H68,0))*IF(E68="SGD",1,IF(E68="USD",Settings!$B$22,IF(E68="HKD",Settings!$B$23,1))))</f>
        <v>0</v>
      </c>
      <c r="P68">
        <f>IF(OR(B68="",C68="",E68=""),0,IF(A68=2,H68*IF(E68="SGD",1,IF(E68="USD",Settings!$B$22,IF(E68="HKD",Settings!$B$23,1))),0))</f>
        <v>0</v>
      </c>
      <c r="Q68" s="312">
        <f>IF(OR(J68="",G68=""),"",G68+ROW()/1000000)</f>
      </c>
      <c r="R68" s="247">
        <f>IF(Q68="","",SUMIFS(Txn[Signed Units],Txn[Key],J68,Txn[Transaction Order],"&lt;="&amp;Q68))</f>
      </c>
    </row>
    <row r="69" spans="10:18" ht="15" customHeight="1" x14ac:dyDescent="0.15">
      <c r="A69" s="241"/>
      <c r="B69" s="242"/>
      <c r="C69" s="242"/>
      <c r="D69" s="243"/>
      <c r="E69" s="242"/>
      <c r="F69" s="244"/>
      <c r="G69" s="245"/>
      <c r="H69" s="244"/>
      <c r="I69" s="242"/>
      <c r="J69" s="246">
        <f>IF(OR(B69="",C69="",E69=""),"",B69&amp;":"&amp;C69&amp;":"&amp;E69)</f>
      </c>
      <c r="K69" s="247">
        <f>IF(A69="","",A69*D69)</f>
      </c>
      <c r="L69" s="246">
        <f>IF(A69="","",IF(OR(A69=1,A69=0),H69,0))</f>
      </c>
      <c r="M69" s="246">
        <f>IF(A69="","",IF(A69=-1,H69,0))</f>
      </c>
      <c r="N69">
        <f>IF(J69="","",IF(E69="SGD",1,IF(E69="USD",Settings!$B$22,IF(E69="HKD",Settings!$B$23,1))))</f>
      </c>
      <c r="O69">
        <f>IF(OR(B69="",C69="",E69=""),0,(IF(A69=-1,H69,0)-IF(OR(A69=1,A69=0),H69,0)+IF(A69=2,H69,0))*IF(E69="SGD",1,IF(E69="USD",Settings!$B$22,IF(E69="HKD",Settings!$B$23,1))))</f>
        <v>0</v>
      </c>
      <c r="P69">
        <f>IF(OR(B69="",C69="",E69=""),0,IF(A69=2,H69*IF(E69="SGD",1,IF(E69="USD",Settings!$B$22,IF(E69="HKD",Settings!$B$23,1))),0))</f>
        <v>0</v>
      </c>
      <c r="Q69" s="312">
        <f>IF(OR(J69="",G69=""),"",G69+ROW()/1000000)</f>
      </c>
      <c r="R69" s="247">
        <f>IF(Q69="","",SUMIFS(Txn[Signed Units],Txn[Key],J69,Txn[Transaction Order],"&lt;="&amp;Q69))</f>
      </c>
    </row>
    <row r="70" spans="10:18" ht="15" customHeight="1" x14ac:dyDescent="0.15">
      <c r="A70" s="241"/>
      <c r="B70" s="242"/>
      <c r="C70" s="242"/>
      <c r="D70" s="243"/>
      <c r="E70" s="242"/>
      <c r="F70" s="244"/>
      <c r="G70" s="245"/>
      <c r="H70" s="244"/>
      <c r="I70" s="242"/>
      <c r="J70" s="246">
        <f>IF(OR(B70="",C70="",E70=""),"",B70&amp;":"&amp;C70&amp;":"&amp;E70)</f>
      </c>
      <c r="K70" s="247">
        <f>IF(A70="","",A70*D70)</f>
      </c>
      <c r="L70" s="246">
        <f>IF(A70="","",IF(OR(A70=1,A70=0),H70,0))</f>
      </c>
      <c r="M70" s="246">
        <f>IF(A70="","",IF(A70=-1,H70,0))</f>
      </c>
      <c r="N70">
        <f>IF(J70="","",IF(E70="SGD",1,IF(E70="USD",Settings!$B$22,IF(E70="HKD",Settings!$B$23,1))))</f>
      </c>
      <c r="O70">
        <f>IF(OR(B70="",C70="",E70=""),0,(IF(A70=-1,H70,0)-IF(OR(A70=1,A70=0),H70,0)+IF(A70=2,H70,0))*IF(E70="SGD",1,IF(E70="USD",Settings!$B$22,IF(E70="HKD",Settings!$B$23,1))))</f>
        <v>0</v>
      </c>
      <c r="P70">
        <f>IF(OR(B70="",C70="",E70=""),0,IF(A70=2,H70*IF(E70="SGD",1,IF(E70="USD",Settings!$B$22,IF(E70="HKD",Settings!$B$23,1))),0))</f>
        <v>0</v>
      </c>
      <c r="Q70" s="312">
        <f>IF(OR(J70="",G70=""),"",G70+ROW()/1000000)</f>
      </c>
      <c r="R70" s="247">
        <f>IF(Q70="","",SUMIFS(Txn[Signed Units],Txn[Key],J70,Txn[Transaction Order],"&lt;="&amp;Q70))</f>
      </c>
    </row>
    <row r="71" spans="10:18" ht="15" customHeight="1" x14ac:dyDescent="0.15">
      <c r="A71" s="241"/>
      <c r="B71" s="242"/>
      <c r="C71" s="242"/>
      <c r="D71" s="243"/>
      <c r="E71" s="242"/>
      <c r="F71" s="244"/>
      <c r="G71" s="245"/>
      <c r="H71" s="244"/>
      <c r="I71" s="242"/>
      <c r="J71" s="246">
        <f>IF(OR(B71="",C71="",E71=""),"",B71&amp;":"&amp;C71&amp;":"&amp;E71)</f>
      </c>
      <c r="K71" s="247">
        <f>IF(A71="","",A71*D71)</f>
      </c>
      <c r="L71" s="246">
        <f>IF(A71="","",IF(OR(A71=1,A71=0),H71,0))</f>
      </c>
      <c r="M71" s="246">
        <f>IF(A71="","",IF(A71=-1,H71,0))</f>
      </c>
      <c r="N71">
        <f>IF(J71="","",IF(E71="SGD",1,IF(E71="USD",Settings!$B$22,IF(E71="HKD",Settings!$B$23,1))))</f>
      </c>
      <c r="O71">
        <f>IF(OR(B71="",C71="",E71=""),0,(IF(A71=-1,H71,0)-IF(OR(A71=1,A71=0),H71,0)+IF(A71=2,H71,0))*IF(E71="SGD",1,IF(E71="USD",Settings!$B$22,IF(E71="HKD",Settings!$B$23,1))))</f>
        <v>0</v>
      </c>
      <c r="P71">
        <f>IF(OR(B71="",C71="",E71=""),0,IF(A71=2,H71*IF(E71="SGD",1,IF(E71="USD",Settings!$B$22,IF(E71="HKD",Settings!$B$23,1))),0))</f>
        <v>0</v>
      </c>
      <c r="Q71" s="312">
        <f>IF(OR(J71="",G71=""),"",G71+ROW()/1000000)</f>
      </c>
      <c r="R71" s="247">
        <f>IF(Q71="","",SUMIFS(Txn[Signed Units],Txn[Key],J71,Txn[Transaction Order],"&lt;="&amp;Q71))</f>
      </c>
    </row>
    <row r="72" spans="10:18" ht="15" customHeight="1" x14ac:dyDescent="0.15">
      <c r="A72" s="241"/>
      <c r="B72" s="242"/>
      <c r="C72" s="242"/>
      <c r="D72" s="243"/>
      <c r="E72" s="242"/>
      <c r="F72" s="244"/>
      <c r="G72" s="245"/>
      <c r="H72" s="244"/>
      <c r="I72" s="242"/>
      <c r="J72" s="246">
        <f>IF(OR(B72="",C72="",E72=""),"",B72&amp;":"&amp;C72&amp;":"&amp;E72)</f>
      </c>
      <c r="K72" s="247">
        <f>IF(A72="","",A72*D72)</f>
      </c>
      <c r="L72" s="246">
        <f>IF(A72="","",IF(OR(A72=1,A72=0),H72,0))</f>
      </c>
      <c r="M72" s="246">
        <f>IF(A72="","",IF(A72=-1,H72,0))</f>
      </c>
      <c r="N72">
        <f>IF(J72="","",IF(E72="SGD",1,IF(E72="USD",Settings!$B$22,IF(E72="HKD",Settings!$B$23,1))))</f>
      </c>
      <c r="O72">
        <f>IF(OR(B72="",C72="",E72=""),0,(IF(A72=-1,H72,0)-IF(OR(A72=1,A72=0),H72,0)+IF(A72=2,H72,0))*IF(E72="SGD",1,IF(E72="USD",Settings!$B$22,IF(E72="HKD",Settings!$B$23,1))))</f>
        <v>0</v>
      </c>
      <c r="P72">
        <f>IF(OR(B72="",C72="",E72=""),0,IF(A72=2,H72*IF(E72="SGD",1,IF(E72="USD",Settings!$B$22,IF(E72="HKD",Settings!$B$23,1))),0))</f>
        <v>0</v>
      </c>
      <c r="Q72" s="312">
        <f>IF(OR(J72="",G72=""),"",G72+ROW()/1000000)</f>
      </c>
      <c r="R72" s="247">
        <f>IF(Q72="","",SUMIFS(Txn[Signed Units],Txn[Key],J72,Txn[Transaction Order],"&lt;="&amp;Q72))</f>
      </c>
    </row>
    <row r="73" spans="10:18" ht="15" customHeight="1" x14ac:dyDescent="0.15">
      <c r="A73" s="241"/>
      <c r="B73" s="242"/>
      <c r="C73" s="242"/>
      <c r="D73" s="243"/>
      <c r="E73" s="242"/>
      <c r="F73" s="244"/>
      <c r="G73" s="245"/>
      <c r="H73" s="244"/>
      <c r="I73" s="242"/>
      <c r="J73" s="246">
        <f>IF(OR(B73="",C73="",E73=""),"",B73&amp;":"&amp;C73&amp;":"&amp;E73)</f>
      </c>
      <c r="K73" s="247">
        <f>IF(A73="","",A73*D73)</f>
      </c>
      <c r="L73" s="246">
        <f>IF(A73="","",IF(OR(A73=1,A73=0),H73,0))</f>
      </c>
      <c r="M73" s="246">
        <f>IF(A73="","",IF(A73=-1,H73,0))</f>
      </c>
      <c r="N73">
        <f>IF(J73="","",IF(E73="SGD",1,IF(E73="USD",Settings!$B$22,IF(E73="HKD",Settings!$B$23,1))))</f>
      </c>
      <c r="O73">
        <f>IF(OR(B73="",C73="",E73=""),0,(IF(A73=-1,H73,0)-IF(OR(A73=1,A73=0),H73,0)+IF(A73=2,H73,0))*IF(E73="SGD",1,IF(E73="USD",Settings!$B$22,IF(E73="HKD",Settings!$B$23,1))))</f>
        <v>0</v>
      </c>
      <c r="P73">
        <f>IF(OR(B73="",C73="",E73=""),0,IF(A73=2,H73*IF(E73="SGD",1,IF(E73="USD",Settings!$B$22,IF(E73="HKD",Settings!$B$23,1))),0))</f>
        <v>0</v>
      </c>
      <c r="Q73" s="312">
        <f>IF(OR(J73="",G73=""),"",G73+ROW()/1000000)</f>
      </c>
      <c r="R73" s="247">
        <f>IF(Q73="","",SUMIFS(Txn[Signed Units],Txn[Key],J73,Txn[Transaction Order],"&lt;="&amp;Q73))</f>
      </c>
    </row>
    <row r="74" spans="10:18" ht="15" customHeight="1" x14ac:dyDescent="0.15">
      <c r="A74" s="241"/>
      <c r="B74" s="242"/>
      <c r="C74" s="242"/>
      <c r="D74" s="243"/>
      <c r="E74" s="242"/>
      <c r="F74" s="244"/>
      <c r="G74" s="245"/>
      <c r="H74" s="244"/>
      <c r="I74" s="242"/>
      <c r="J74" s="246">
        <f>IF(OR(B74="",C74="",E74=""),"",B74&amp;":"&amp;C74&amp;":"&amp;E74)</f>
      </c>
      <c r="K74" s="247">
        <f>IF(A74="","",A74*D74)</f>
      </c>
      <c r="L74" s="246">
        <f>IF(A74="","",IF(OR(A74=1,A74=0),H74,0))</f>
      </c>
      <c r="M74" s="246">
        <f>IF(A74="","",IF(A74=-1,H74,0))</f>
      </c>
      <c r="N74">
        <f>IF(J74="","",IF(E74="SGD",1,IF(E74="USD",Settings!$B$22,IF(E74="HKD",Settings!$B$23,1))))</f>
      </c>
      <c r="O74">
        <f>IF(OR(B74="",C74="",E74=""),0,(IF(A74=-1,H74,0)-IF(OR(A74=1,A74=0),H74,0)+IF(A74=2,H74,0))*IF(E74="SGD",1,IF(E74="USD",Settings!$B$22,IF(E74="HKD",Settings!$B$23,1))))</f>
        <v>0</v>
      </c>
      <c r="P74">
        <f>IF(OR(B74="",C74="",E74=""),0,IF(A74=2,H74*IF(E74="SGD",1,IF(E74="USD",Settings!$B$22,IF(E74="HKD",Settings!$B$23,1))),0))</f>
        <v>0</v>
      </c>
      <c r="Q74" s="312">
        <f>IF(OR(J74="",G74=""),"",G74+ROW()/1000000)</f>
      </c>
      <c r="R74" s="247">
        <f>IF(Q74="","",SUMIFS(Txn[Signed Units],Txn[Key],J74,Txn[Transaction Order],"&lt;="&amp;Q74))</f>
      </c>
    </row>
    <row r="75" spans="10:18" ht="15" customHeight="1" x14ac:dyDescent="0.15">
      <c r="A75" s="241"/>
      <c r="B75" s="242"/>
      <c r="C75" s="242"/>
      <c r="D75" s="243"/>
      <c r="E75" s="242"/>
      <c r="F75" s="244"/>
      <c r="G75" s="245"/>
      <c r="H75" s="244"/>
      <c r="I75" s="242"/>
      <c r="J75" s="246">
        <f>IF(OR(B75="",C75="",E75=""),"",B75&amp;":"&amp;C75&amp;":"&amp;E75)</f>
      </c>
      <c r="K75" s="247">
        <f>IF(A75="","",A75*D75)</f>
      </c>
      <c r="L75" s="246">
        <f>IF(A75="","",IF(OR(A75=1,A75=0),H75,0))</f>
      </c>
      <c r="M75" s="246">
        <f>IF(A75="","",IF(A75=-1,H75,0))</f>
      </c>
      <c r="N75">
        <f>IF(J75="","",IF(E75="SGD",1,IF(E75="USD",Settings!$B$22,IF(E75="HKD",Settings!$B$23,1))))</f>
      </c>
      <c r="O75">
        <f>IF(OR(B75="",C75="",E75=""),0,(IF(A75=-1,H75,0)-IF(OR(A75=1,A75=0),H75,0)+IF(A75=2,H75,0))*IF(E75="SGD",1,IF(E75="USD",Settings!$B$22,IF(E75="HKD",Settings!$B$23,1))))</f>
        <v>0</v>
      </c>
      <c r="P75">
        <f>IF(OR(B75="",C75="",E75=""),0,IF(A75=2,H75*IF(E75="SGD",1,IF(E75="USD",Settings!$B$22,IF(E75="HKD",Settings!$B$23,1))),0))</f>
        <v>0</v>
      </c>
      <c r="Q75" s="312">
        <f>IF(OR(J75="",G75=""),"",G75+ROW()/1000000)</f>
      </c>
      <c r="R75" s="247">
        <f>IF(Q75="","",SUMIFS(Txn[Signed Units],Txn[Key],J75,Txn[Transaction Order],"&lt;="&amp;Q75))</f>
      </c>
    </row>
    <row r="76" spans="10:18" ht="15" customHeight="1" x14ac:dyDescent="0.15">
      <c r="A76" s="241"/>
      <c r="B76" s="242"/>
      <c r="C76" s="242"/>
      <c r="D76" s="243"/>
      <c r="E76" s="242"/>
      <c r="F76" s="244"/>
      <c r="G76" s="245"/>
      <c r="H76" s="244"/>
      <c r="I76" s="242"/>
      <c r="J76" s="246">
        <f>IF(OR(B76="",C76="",E76=""),"",B76&amp;":"&amp;C76&amp;":"&amp;E76)</f>
      </c>
      <c r="K76" s="247">
        <f>IF(A76="","",A76*D76)</f>
      </c>
      <c r="L76" s="246">
        <f>IF(A76="","",IF(OR(A76=1,A76=0),H76,0))</f>
      </c>
      <c r="M76" s="246">
        <f>IF(A76="","",IF(A76=-1,H76,0))</f>
      </c>
      <c r="N76">
        <f>IF(J76="","",IF(E76="SGD",1,IF(E76="USD",Settings!$B$22,IF(E76="HKD",Settings!$B$23,1))))</f>
      </c>
      <c r="O76">
        <f>IF(OR(B76="",C76="",E76=""),0,(IF(A76=-1,H76,0)-IF(OR(A76=1,A76=0),H76,0)+IF(A76=2,H76,0))*IF(E76="SGD",1,IF(E76="USD",Settings!$B$22,IF(E76="HKD",Settings!$B$23,1))))</f>
        <v>0</v>
      </c>
      <c r="P76">
        <f>IF(OR(B76="",C76="",E76=""),0,IF(A76=2,H76*IF(E76="SGD",1,IF(E76="USD",Settings!$B$22,IF(E76="HKD",Settings!$B$23,1))),0))</f>
        <v>0</v>
      </c>
      <c r="Q76" s="312">
        <f>IF(OR(J76="",G76=""),"",G76+ROW()/1000000)</f>
      </c>
      <c r="R76" s="247">
        <f>IF(Q76="","",SUMIFS(Txn[Signed Units],Txn[Key],J76,Txn[Transaction Order],"&lt;="&amp;Q76))</f>
      </c>
    </row>
    <row r="77" spans="10:18" ht="15" customHeight="1" x14ac:dyDescent="0.15">
      <c r="A77" s="241"/>
      <c r="B77" s="242"/>
      <c r="C77" s="242"/>
      <c r="D77" s="243"/>
      <c r="E77" s="242"/>
      <c r="F77" s="244"/>
      <c r="G77" s="245"/>
      <c r="H77" s="244"/>
      <c r="I77" s="242"/>
      <c r="J77" s="246">
        <f>IF(OR(B77="",C77="",E77=""),"",B77&amp;":"&amp;C77&amp;":"&amp;E77)</f>
      </c>
      <c r="K77" s="247">
        <f>IF(A77="","",A77*D77)</f>
      </c>
      <c r="L77" s="246">
        <f>IF(A77="","",IF(OR(A77=1,A77=0),H77,0))</f>
      </c>
      <c r="M77" s="246">
        <f>IF(A77="","",IF(A77=-1,H77,0))</f>
      </c>
      <c r="N77">
        <f>IF(J77="","",IF(E77="SGD",1,IF(E77="USD",Settings!$B$22,IF(E77="HKD",Settings!$B$23,1))))</f>
      </c>
      <c r="O77">
        <f>IF(OR(B77="",C77="",E77=""),0,(IF(A77=-1,H77,0)-IF(OR(A77=1,A77=0),H77,0)+IF(A77=2,H77,0))*IF(E77="SGD",1,IF(E77="USD",Settings!$B$22,IF(E77="HKD",Settings!$B$23,1))))</f>
        <v>0</v>
      </c>
      <c r="P77">
        <f>IF(OR(B77="",C77="",E77=""),0,IF(A77=2,H77*IF(E77="SGD",1,IF(E77="USD",Settings!$B$22,IF(E77="HKD",Settings!$B$23,1))),0))</f>
        <v>0</v>
      </c>
      <c r="Q77" s="312">
        <f>IF(OR(J77="",G77=""),"",G77+ROW()/1000000)</f>
      </c>
      <c r="R77" s="247">
        <f>IF(Q77="","",SUMIFS(Txn[Signed Units],Txn[Key],J77,Txn[Transaction Order],"&lt;="&amp;Q77))</f>
      </c>
    </row>
    <row r="78" spans="10:18" ht="15" customHeight="1" x14ac:dyDescent="0.15">
      <c r="A78" s="241"/>
      <c r="B78" s="242"/>
      <c r="C78" s="242"/>
      <c r="D78" s="243"/>
      <c r="E78" s="242"/>
      <c r="F78" s="244"/>
      <c r="G78" s="245"/>
      <c r="H78" s="244"/>
      <c r="I78" s="242"/>
      <c r="J78" s="246">
        <f>IF(OR(B78="",C78="",E78=""),"",B78&amp;":"&amp;C78&amp;":"&amp;E78)</f>
      </c>
      <c r="K78" s="247">
        <f>IF(A78="","",A78*D78)</f>
      </c>
      <c r="L78" s="246">
        <f>IF(A78="","",IF(OR(A78=1,A78=0),H78,0))</f>
      </c>
      <c r="M78" s="246">
        <f>IF(A78="","",IF(A78=-1,H78,0))</f>
      </c>
      <c r="N78">
        <f>IF(J78="","",IF(E78="SGD",1,IF(E78="USD",Settings!$B$22,IF(E78="HKD",Settings!$B$23,1))))</f>
      </c>
      <c r="O78">
        <f>IF(OR(B78="",C78="",E78=""),0,(IF(A78=-1,H78,0)-IF(OR(A78=1,A78=0),H78,0)+IF(A78=2,H78,0))*IF(E78="SGD",1,IF(E78="USD",Settings!$B$22,IF(E78="HKD",Settings!$B$23,1))))</f>
        <v>0</v>
      </c>
      <c r="P78">
        <f>IF(OR(B78="",C78="",E78=""),0,IF(A78=2,H78*IF(E78="SGD",1,IF(E78="USD",Settings!$B$22,IF(E78="HKD",Settings!$B$23,1))),0))</f>
        <v>0</v>
      </c>
      <c r="Q78" s="312">
        <f>IF(OR(J78="",G78=""),"",G78+ROW()/1000000)</f>
      </c>
      <c r="R78" s="247">
        <f>IF(Q78="","",SUMIFS(Txn[Signed Units],Txn[Key],J78,Txn[Transaction Order],"&lt;="&amp;Q78))</f>
      </c>
    </row>
    <row r="79" spans="10:18" ht="15" customHeight="1" x14ac:dyDescent="0.15">
      <c r="A79" s="241"/>
      <c r="B79" s="242"/>
      <c r="C79" s="242"/>
      <c r="D79" s="243"/>
      <c r="E79" s="242"/>
      <c r="F79" s="244"/>
      <c r="G79" s="245"/>
      <c r="H79" s="244"/>
      <c r="I79" s="242"/>
      <c r="J79" s="246">
        <f>IF(OR(B79="",C79="",E79=""),"",B79&amp;":"&amp;C79&amp;":"&amp;E79)</f>
      </c>
      <c r="K79" s="247">
        <f>IF(A79="","",A79*D79)</f>
      </c>
      <c r="L79" s="246">
        <f>IF(A79="","",IF(OR(A79=1,A79=0),H79,0))</f>
      </c>
      <c r="M79" s="246">
        <f>IF(A79="","",IF(A79=-1,H79,0))</f>
      </c>
      <c r="N79">
        <f>IF(J79="","",IF(E79="SGD",1,IF(E79="USD",Settings!$B$22,IF(E79="HKD",Settings!$B$23,1))))</f>
      </c>
      <c r="O79">
        <f>IF(OR(B79="",C79="",E79=""),0,(IF(A79=-1,H79,0)-IF(OR(A79=1,A79=0),H79,0)+IF(A79=2,H79,0))*IF(E79="SGD",1,IF(E79="USD",Settings!$B$22,IF(E79="HKD",Settings!$B$23,1))))</f>
        <v>0</v>
      </c>
      <c r="P79">
        <f>IF(OR(B79="",C79="",E79=""),0,IF(A79=2,H79*IF(E79="SGD",1,IF(E79="USD",Settings!$B$22,IF(E79="HKD",Settings!$B$23,1))),0))</f>
        <v>0</v>
      </c>
      <c r="Q79" s="312">
        <f>IF(OR(J79="",G79=""),"",G79+ROW()/1000000)</f>
      </c>
      <c r="R79" s="247">
        <f>IF(Q79="","",SUMIFS(Txn[Signed Units],Txn[Key],J79,Txn[Transaction Order],"&lt;="&amp;Q79))</f>
      </c>
    </row>
    <row r="80" spans="10:18" ht="15" customHeight="1" x14ac:dyDescent="0.15">
      <c r="A80" s="241"/>
      <c r="B80" s="242"/>
      <c r="C80" s="242"/>
      <c r="D80" s="243"/>
      <c r="E80" s="242"/>
      <c r="F80" s="244"/>
      <c r="G80" s="245"/>
      <c r="H80" s="244"/>
      <c r="I80" s="242"/>
      <c r="J80" s="246">
        <f>IF(OR(B80="",C80="",E80=""),"",B80&amp;":"&amp;C80&amp;":"&amp;E80)</f>
      </c>
      <c r="K80" s="247">
        <f>IF(A80="","",A80*D80)</f>
      </c>
      <c r="L80" s="246">
        <f>IF(A80="","",IF(OR(A80=1,A80=0),H80,0))</f>
      </c>
      <c r="M80" s="246">
        <f>IF(A80="","",IF(A80=-1,H80,0))</f>
      </c>
      <c r="N80">
        <f>IF(J80="","",IF(E80="SGD",1,IF(E80="USD",Settings!$B$22,IF(E80="HKD",Settings!$B$23,1))))</f>
      </c>
      <c r="O80">
        <f>IF(OR(B80="",C80="",E80=""),0,(IF(A80=-1,H80,0)-IF(OR(A80=1,A80=0),H80,0)+IF(A80=2,H80,0))*IF(E80="SGD",1,IF(E80="USD",Settings!$B$22,IF(E80="HKD",Settings!$B$23,1))))</f>
        <v>0</v>
      </c>
      <c r="P80">
        <f>IF(OR(B80="",C80="",E80=""),0,IF(A80=2,H80*IF(E80="SGD",1,IF(E80="USD",Settings!$B$22,IF(E80="HKD",Settings!$B$23,1))),0))</f>
        <v>0</v>
      </c>
      <c r="Q80" s="312">
        <f>IF(OR(J80="",G80=""),"",G80+ROW()/1000000)</f>
      </c>
      <c r="R80" s="247">
        <f>IF(Q80="","",SUMIFS(Txn[Signed Units],Txn[Key],J80,Txn[Transaction Order],"&lt;="&amp;Q80))</f>
      </c>
    </row>
    <row r="81" spans="10:18" ht="15" customHeight="1" x14ac:dyDescent="0.15">
      <c r="A81" s="241"/>
      <c r="B81" s="242"/>
      <c r="C81" s="242"/>
      <c r="D81" s="243"/>
      <c r="E81" s="242"/>
      <c r="F81" s="244"/>
      <c r="G81" s="245"/>
      <c r="H81" s="244"/>
      <c r="I81" s="242"/>
      <c r="J81" s="246">
        <f>IF(OR(B81="",C81="",E81=""),"",B81&amp;":"&amp;C81&amp;":"&amp;E81)</f>
      </c>
      <c r="K81" s="247">
        <f>IF(A81="","",A81*D81)</f>
      </c>
      <c r="L81" s="246">
        <f>IF(A81="","",IF(OR(A81=1,A81=0),H81,0))</f>
      </c>
      <c r="M81" s="246">
        <f>IF(A81="","",IF(A81=-1,H81,0))</f>
      </c>
      <c r="N81">
        <f>IF(J81="","",IF(E81="SGD",1,IF(E81="USD",Settings!$B$22,IF(E81="HKD",Settings!$B$23,1))))</f>
      </c>
      <c r="O81">
        <f>IF(OR(B81="",C81="",E81=""),0,(IF(A81=-1,H81,0)-IF(OR(A81=1,A81=0),H81,0)+IF(A81=2,H81,0))*IF(E81="SGD",1,IF(E81="USD",Settings!$B$22,IF(E81="HKD",Settings!$B$23,1))))</f>
        <v>0</v>
      </c>
      <c r="P81">
        <f>IF(OR(B81="",C81="",E81=""),0,IF(A81=2,H81*IF(E81="SGD",1,IF(E81="USD",Settings!$B$22,IF(E81="HKD",Settings!$B$23,1))),0))</f>
        <v>0</v>
      </c>
      <c r="Q81" s="312">
        <f>IF(OR(J81="",G81=""),"",G81+ROW()/1000000)</f>
      </c>
      <c r="R81" s="247">
        <f>IF(Q81="","",SUMIFS(Txn[Signed Units],Txn[Key],J81,Txn[Transaction Order],"&lt;="&amp;Q81))</f>
      </c>
    </row>
    <row r="82" spans="10:18" ht="15" customHeight="1" x14ac:dyDescent="0.15">
      <c r="A82" s="241"/>
      <c r="B82" s="242"/>
      <c r="C82" s="242"/>
      <c r="D82" s="243"/>
      <c r="E82" s="242"/>
      <c r="F82" s="244"/>
      <c r="G82" s="245"/>
      <c r="H82" s="244"/>
      <c r="I82" s="242"/>
      <c r="J82" s="246">
        <f>IF(OR(B82="",C82="",E82=""),"",B82&amp;":"&amp;C82&amp;":"&amp;E82)</f>
      </c>
      <c r="K82" s="247">
        <f>IF(A82="","",A82*D82)</f>
      </c>
      <c r="L82" s="246">
        <f>IF(A82="","",IF(OR(A82=1,A82=0),H82,0))</f>
      </c>
      <c r="M82" s="246">
        <f>IF(A82="","",IF(A82=-1,H82,0))</f>
      </c>
      <c r="N82">
        <f>IF(J82="","",IF(E82="SGD",1,IF(E82="USD",Settings!$B$22,IF(E82="HKD",Settings!$B$23,1))))</f>
      </c>
      <c r="O82">
        <f>IF(OR(B82="",C82="",E82=""),0,(IF(A82=-1,H82,0)-IF(OR(A82=1,A82=0),H82,0)+IF(A82=2,H82,0))*IF(E82="SGD",1,IF(E82="USD",Settings!$B$22,IF(E82="HKD",Settings!$B$23,1))))</f>
        <v>0</v>
      </c>
      <c r="P82">
        <f>IF(OR(B82="",C82="",E82=""),0,IF(A82=2,H82*IF(E82="SGD",1,IF(E82="USD",Settings!$B$22,IF(E82="HKD",Settings!$B$23,1))),0))</f>
        <v>0</v>
      </c>
      <c r="Q82" s="312">
        <f>IF(OR(J82="",G82=""),"",G82+ROW()/1000000)</f>
      </c>
      <c r="R82" s="247">
        <f>IF(Q82="","",SUMIFS(Txn[Signed Units],Txn[Key],J82,Txn[Transaction Order],"&lt;="&amp;Q82))</f>
      </c>
    </row>
    <row r="83" spans="10:18" ht="15" customHeight="1" x14ac:dyDescent="0.15">
      <c r="A83" s="241"/>
      <c r="B83" s="242"/>
      <c r="C83" s="242"/>
      <c r="D83" s="243"/>
      <c r="E83" s="242"/>
      <c r="F83" s="244"/>
      <c r="G83" s="245"/>
      <c r="H83" s="244"/>
      <c r="I83" s="242"/>
      <c r="J83" s="246">
        <f>IF(OR(B83="",C83="",E83=""),"",B83&amp;":"&amp;C83&amp;":"&amp;E83)</f>
      </c>
      <c r="K83" s="247">
        <f>IF(A83="","",A83*D83)</f>
      </c>
      <c r="L83" s="246">
        <f>IF(A83="","",IF(OR(A83=1,A83=0),H83,0))</f>
      </c>
      <c r="M83" s="246">
        <f>IF(A83="","",IF(A83=-1,H83,0))</f>
      </c>
      <c r="N83">
        <f>IF(J83="","",IF(E83="SGD",1,IF(E83="USD",Settings!$B$22,IF(E83="HKD",Settings!$B$23,1))))</f>
      </c>
      <c r="O83">
        <f>IF(OR(B83="",C83="",E83=""),0,(IF(A83=-1,H83,0)-IF(OR(A83=1,A83=0),H83,0)+IF(A83=2,H83,0))*IF(E83="SGD",1,IF(E83="USD",Settings!$B$22,IF(E83="HKD",Settings!$B$23,1))))</f>
        <v>0</v>
      </c>
      <c r="P83">
        <f>IF(OR(B83="",C83="",E83=""),0,IF(A83=2,H83*IF(E83="SGD",1,IF(E83="USD",Settings!$B$22,IF(E83="HKD",Settings!$B$23,1))),0))</f>
        <v>0</v>
      </c>
      <c r="Q83" s="312">
        <f>IF(OR(J83="",G83=""),"",G83+ROW()/1000000)</f>
      </c>
      <c r="R83" s="247">
        <f>IF(Q83="","",SUMIFS(Txn[Signed Units],Txn[Key],J83,Txn[Transaction Order],"&lt;="&amp;Q83))</f>
      </c>
    </row>
    <row r="84" spans="10:18" ht="15" customHeight="1" x14ac:dyDescent="0.15">
      <c r="A84" s="241"/>
      <c r="B84" s="242"/>
      <c r="C84" s="242"/>
      <c r="D84" s="243"/>
      <c r="E84" s="242"/>
      <c r="F84" s="244"/>
      <c r="G84" s="245"/>
      <c r="H84" s="244"/>
      <c r="I84" s="242"/>
      <c r="J84" s="246">
        <f>IF(OR(B84="",C84="",E84=""),"",B84&amp;":"&amp;C84&amp;":"&amp;E84)</f>
      </c>
      <c r="K84" s="247">
        <f>IF(A84="","",A84*D84)</f>
      </c>
      <c r="L84" s="246">
        <f>IF(A84="","",IF(OR(A84=1,A84=0),H84,0))</f>
      </c>
      <c r="M84" s="246">
        <f>IF(A84="","",IF(A84=-1,H84,0))</f>
      </c>
      <c r="N84">
        <f>IF(J84="","",IF(E84="SGD",1,IF(E84="USD",Settings!$B$22,IF(E84="HKD",Settings!$B$23,1))))</f>
      </c>
      <c r="O84">
        <f>IF(OR(B84="",C84="",E84=""),0,(IF(A84=-1,H84,0)-IF(OR(A84=1,A84=0),H84,0)+IF(A84=2,H84,0))*IF(E84="SGD",1,IF(E84="USD",Settings!$B$22,IF(E84="HKD",Settings!$B$23,1))))</f>
        <v>0</v>
      </c>
      <c r="P84">
        <f>IF(OR(B84="",C84="",E84=""),0,IF(A84=2,H84*IF(E84="SGD",1,IF(E84="USD",Settings!$B$22,IF(E84="HKD",Settings!$B$23,1))),0))</f>
        <v>0</v>
      </c>
      <c r="Q84" s="312">
        <f>IF(OR(J84="",G84=""),"",G84+ROW()/1000000)</f>
      </c>
      <c r="R84" s="247">
        <f>IF(Q84="","",SUMIFS(Txn[Signed Units],Txn[Key],J84,Txn[Transaction Order],"&lt;="&amp;Q84))</f>
      </c>
    </row>
    <row r="85" spans="10:18" ht="15" customHeight="1" x14ac:dyDescent="0.15">
      <c r="A85" s="241"/>
      <c r="B85" s="242"/>
      <c r="C85" s="242"/>
      <c r="D85" s="243"/>
      <c r="E85" s="242"/>
      <c r="F85" s="244"/>
      <c r="G85" s="245"/>
      <c r="H85" s="244"/>
      <c r="I85" s="242"/>
      <c r="J85" s="246">
        <f>IF(OR(B85="",C85="",E85=""),"",B85&amp;":"&amp;C85&amp;":"&amp;E85)</f>
      </c>
      <c r="K85" s="247">
        <f>IF(A85="","",A85*D85)</f>
      </c>
      <c r="L85" s="246">
        <f>IF(A85="","",IF(OR(A85=1,A85=0),H85,0))</f>
      </c>
      <c r="M85" s="246">
        <f>IF(A85="","",IF(A85=-1,H85,0))</f>
      </c>
      <c r="N85">
        <f>IF(J85="","",IF(E85="SGD",1,IF(E85="USD",Settings!$B$22,IF(E85="HKD",Settings!$B$23,1))))</f>
      </c>
      <c r="O85">
        <f>IF(OR(B85="",C85="",E85=""),0,(IF(A85=-1,H85,0)-IF(OR(A85=1,A85=0),H85,0)+IF(A85=2,H85,0))*IF(E85="SGD",1,IF(E85="USD",Settings!$B$22,IF(E85="HKD",Settings!$B$23,1))))</f>
        <v>0</v>
      </c>
      <c r="P85">
        <f>IF(OR(B85="",C85="",E85=""),0,IF(A85=2,H85*IF(E85="SGD",1,IF(E85="USD",Settings!$B$22,IF(E85="HKD",Settings!$B$23,1))),0))</f>
        <v>0</v>
      </c>
      <c r="Q85" s="312">
        <f>IF(OR(J85="",G85=""),"",G85+ROW()/1000000)</f>
      </c>
      <c r="R85" s="247">
        <f>IF(Q85="","",SUMIFS(Txn[Signed Units],Txn[Key],J85,Txn[Transaction Order],"&lt;="&amp;Q85))</f>
      </c>
    </row>
    <row r="86" spans="10:18" ht="15" customHeight="1" x14ac:dyDescent="0.15">
      <c r="A86" s="241"/>
      <c r="B86" s="242"/>
      <c r="C86" s="242"/>
      <c r="D86" s="243"/>
      <c r="E86" s="242"/>
      <c r="F86" s="244"/>
      <c r="G86" s="245"/>
      <c r="H86" s="244"/>
      <c r="I86" s="242"/>
      <c r="J86" s="246">
        <f>IF(OR(B86="",C86="",E86=""),"",B86&amp;":"&amp;C86&amp;":"&amp;E86)</f>
      </c>
      <c r="K86" s="247">
        <f>IF(A86="","",A86*D86)</f>
      </c>
      <c r="L86" s="246">
        <f>IF(A86="","",IF(OR(A86=1,A86=0),H86,0))</f>
      </c>
      <c r="M86" s="246">
        <f>IF(A86="","",IF(A86=-1,H86,0))</f>
      </c>
      <c r="N86">
        <f>IF(J86="","",IF(E86="SGD",1,IF(E86="USD",Settings!$B$22,IF(E86="HKD",Settings!$B$23,1))))</f>
      </c>
      <c r="O86">
        <f>IF(OR(B86="",C86="",E86=""),0,(IF(A86=-1,H86,0)-IF(OR(A86=1,A86=0),H86,0)+IF(A86=2,H86,0))*IF(E86="SGD",1,IF(E86="USD",Settings!$B$22,IF(E86="HKD",Settings!$B$23,1))))</f>
        <v>0</v>
      </c>
      <c r="P86">
        <f>IF(OR(B86="",C86="",E86=""),0,IF(A86=2,H86*IF(E86="SGD",1,IF(E86="USD",Settings!$B$22,IF(E86="HKD",Settings!$B$23,1))),0))</f>
        <v>0</v>
      </c>
      <c r="Q86" s="312">
        <f>IF(OR(J86="",G86=""),"",G86+ROW()/1000000)</f>
      </c>
      <c r="R86" s="247">
        <f>IF(Q86="","",SUMIFS(Txn[Signed Units],Txn[Key],J86,Txn[Transaction Order],"&lt;="&amp;Q86))</f>
      </c>
    </row>
    <row r="87" spans="10:18" ht="15" customHeight="1" x14ac:dyDescent="0.15">
      <c r="A87" s="241"/>
      <c r="B87" s="242"/>
      <c r="C87" s="242"/>
      <c r="D87" s="243"/>
      <c r="E87" s="242"/>
      <c r="F87" s="244"/>
      <c r="G87" s="245"/>
      <c r="H87" s="244"/>
      <c r="I87" s="242"/>
      <c r="J87" s="246">
        <f>IF(OR(B87="",C87="",E87=""),"",B87&amp;":"&amp;C87&amp;":"&amp;E87)</f>
      </c>
      <c r="K87" s="247">
        <f>IF(A87="","",A87*D87)</f>
      </c>
      <c r="L87" s="246">
        <f>IF(A87="","",IF(OR(A87=1,A87=0),H87,0))</f>
      </c>
      <c r="M87" s="246">
        <f>IF(A87="","",IF(A87=-1,H87,0))</f>
      </c>
      <c r="N87">
        <f>IF(J87="","",IF(E87="SGD",1,IF(E87="USD",Settings!$B$22,IF(E87="HKD",Settings!$B$23,1))))</f>
      </c>
      <c r="O87">
        <f>IF(OR(B87="",C87="",E87=""),0,(IF(A87=-1,H87,0)-IF(OR(A87=1,A87=0),H87,0)+IF(A87=2,H87,0))*IF(E87="SGD",1,IF(E87="USD",Settings!$B$22,IF(E87="HKD",Settings!$B$23,1))))</f>
        <v>0</v>
      </c>
      <c r="P87">
        <f>IF(OR(B87="",C87="",E87=""),0,IF(A87=2,H87*IF(E87="SGD",1,IF(E87="USD",Settings!$B$22,IF(E87="HKD",Settings!$B$23,1))),0))</f>
        <v>0</v>
      </c>
      <c r="Q87" s="312">
        <f>IF(OR(J87="",G87=""),"",G87+ROW()/1000000)</f>
      </c>
      <c r="R87" s="247">
        <f>IF(Q87="","",SUMIFS(Txn[Signed Units],Txn[Key],J87,Txn[Transaction Order],"&lt;="&amp;Q87))</f>
      </c>
    </row>
    <row r="88" spans="10:18" ht="15" customHeight="1" x14ac:dyDescent="0.15">
      <c r="A88" s="241"/>
      <c r="B88" s="242"/>
      <c r="C88" s="242"/>
      <c r="D88" s="243"/>
      <c r="E88" s="242"/>
      <c r="F88" s="244"/>
      <c r="G88" s="245"/>
      <c r="H88" s="244"/>
      <c r="I88" s="242"/>
      <c r="J88" s="246">
        <f>IF(OR(B88="",C88="",E88=""),"",B88&amp;":"&amp;C88&amp;":"&amp;E88)</f>
      </c>
      <c r="K88" s="247">
        <f>IF(A88="","",A88*D88)</f>
      </c>
      <c r="L88" s="246">
        <f>IF(A88="","",IF(OR(A88=1,A88=0),H88,0))</f>
      </c>
      <c r="M88" s="246">
        <f>IF(A88="","",IF(A88=-1,H88,0))</f>
      </c>
      <c r="N88">
        <f>IF(J88="","",IF(E88="SGD",1,IF(E88="USD",Settings!$B$22,IF(E88="HKD",Settings!$B$23,1))))</f>
      </c>
      <c r="O88">
        <f>IF(OR(B88="",C88="",E88=""),0,(IF(A88=-1,H88,0)-IF(OR(A88=1,A88=0),H88,0)+IF(A88=2,H88,0))*IF(E88="SGD",1,IF(E88="USD",Settings!$B$22,IF(E88="HKD",Settings!$B$23,1))))</f>
        <v>0</v>
      </c>
      <c r="P88">
        <f>IF(OR(B88="",C88="",E88=""),0,IF(A88=2,H88*IF(E88="SGD",1,IF(E88="USD",Settings!$B$22,IF(E88="HKD",Settings!$B$23,1))),0))</f>
        <v>0</v>
      </c>
      <c r="Q88" s="312">
        <f>IF(OR(J88="",G88=""),"",G88+ROW()/1000000)</f>
      </c>
      <c r="R88" s="247">
        <f>IF(Q88="","",SUMIFS(Txn[Signed Units],Txn[Key],J88,Txn[Transaction Order],"&lt;="&amp;Q88))</f>
      </c>
    </row>
    <row r="89" spans="10:18" ht="15" customHeight="1" x14ac:dyDescent="0.15">
      <c r="A89" s="241"/>
      <c r="B89" s="242"/>
      <c r="C89" s="242"/>
      <c r="D89" s="243"/>
      <c r="E89" s="242"/>
      <c r="F89" s="244"/>
      <c r="G89" s="245"/>
      <c r="H89" s="244"/>
      <c r="I89" s="242"/>
      <c r="J89" s="246">
        <f>IF(OR(B89="",C89="",E89=""),"",B89&amp;":"&amp;C89&amp;":"&amp;E89)</f>
      </c>
      <c r="K89" s="247">
        <f>IF(A89="","",A89*D89)</f>
      </c>
      <c r="L89" s="246">
        <f>IF(A89="","",IF(OR(A89=1,A89=0),H89,0))</f>
      </c>
      <c r="M89" s="246">
        <f>IF(A89="","",IF(A89=-1,H89,0))</f>
      </c>
      <c r="N89">
        <f>IF(J89="","",IF(E89="SGD",1,IF(E89="USD",Settings!$B$22,IF(E89="HKD",Settings!$B$23,1))))</f>
      </c>
      <c r="O89">
        <f>IF(OR(B89="",C89="",E89=""),0,(IF(A89=-1,H89,0)-IF(OR(A89=1,A89=0),H89,0)+IF(A89=2,H89,0))*IF(E89="SGD",1,IF(E89="USD",Settings!$B$22,IF(E89="HKD",Settings!$B$23,1))))</f>
        <v>0</v>
      </c>
      <c r="P89">
        <f>IF(OR(B89="",C89="",E89=""),0,IF(A89=2,H89*IF(E89="SGD",1,IF(E89="USD",Settings!$B$22,IF(E89="HKD",Settings!$B$23,1))),0))</f>
        <v>0</v>
      </c>
      <c r="Q89" s="312">
        <f>IF(OR(J89="",G89=""),"",G89+ROW()/1000000)</f>
      </c>
      <c r="R89" s="247">
        <f>IF(Q89="","",SUMIFS(Txn[Signed Units],Txn[Key],J89,Txn[Transaction Order],"&lt;="&amp;Q89))</f>
      </c>
    </row>
    <row r="90" spans="10:18" ht="15" customHeight="1" x14ac:dyDescent="0.15">
      <c r="A90" s="241"/>
      <c r="B90" s="242"/>
      <c r="C90" s="242"/>
      <c r="D90" s="243"/>
      <c r="E90" s="242"/>
      <c r="F90" s="244"/>
      <c r="G90" s="245"/>
      <c r="H90" s="244"/>
      <c r="I90" s="242"/>
      <c r="J90" s="246">
        <f>IF(OR(B90="",C90="",E90=""),"",B90&amp;":"&amp;C90&amp;":"&amp;E90)</f>
      </c>
      <c r="K90" s="247">
        <f>IF(A90="","",A90*D90)</f>
      </c>
      <c r="L90" s="246">
        <f>IF(A90="","",IF(OR(A90=1,A90=0),H90,0))</f>
      </c>
      <c r="M90" s="246">
        <f>IF(A90="","",IF(A90=-1,H90,0))</f>
      </c>
      <c r="N90">
        <f>IF(J90="","",IF(E90="SGD",1,IF(E90="USD",Settings!$B$22,IF(E90="HKD",Settings!$B$23,1))))</f>
      </c>
      <c r="O90">
        <f>IF(OR(B90="",C90="",E90=""),0,(IF(A90=-1,H90,0)-IF(OR(A90=1,A90=0),H90,0)+IF(A90=2,H90,0))*IF(E90="SGD",1,IF(E90="USD",Settings!$B$22,IF(E90="HKD",Settings!$B$23,1))))</f>
        <v>0</v>
      </c>
      <c r="P90">
        <f>IF(OR(B90="",C90="",E90=""),0,IF(A90=2,H90*IF(E90="SGD",1,IF(E90="USD",Settings!$B$22,IF(E90="HKD",Settings!$B$23,1))),0))</f>
        <v>0</v>
      </c>
      <c r="Q90" s="312">
        <f>IF(OR(J90="",G90=""),"",G90+ROW()/1000000)</f>
      </c>
      <c r="R90" s="247">
        <f>IF(Q90="","",SUMIFS(Txn[Signed Units],Txn[Key],J90,Txn[Transaction Order],"&lt;="&amp;Q90))</f>
      </c>
    </row>
    <row r="91" spans="10:18" ht="15" customHeight="1" x14ac:dyDescent="0.15">
      <c r="A91" s="241"/>
      <c r="B91" s="242"/>
      <c r="C91" s="242"/>
      <c r="D91" s="243"/>
      <c r="E91" s="242"/>
      <c r="F91" s="244"/>
      <c r="G91" s="245"/>
      <c r="H91" s="244"/>
      <c r="I91" s="242"/>
      <c r="J91" s="246">
        <f>IF(OR(B91="",C91="",E91=""),"",B91&amp;":"&amp;C91&amp;":"&amp;E91)</f>
      </c>
      <c r="K91" s="247">
        <f>IF(A91="","",A91*D91)</f>
      </c>
      <c r="L91" s="246">
        <f>IF(A91="","",IF(OR(A91=1,A91=0),H91,0))</f>
      </c>
      <c r="M91" s="246">
        <f>IF(A91="","",IF(A91=-1,H91,0))</f>
      </c>
      <c r="N91">
        <f>IF(J91="","",IF(E91="SGD",1,IF(E91="USD",Settings!$B$22,IF(E91="HKD",Settings!$B$23,1))))</f>
      </c>
      <c r="O91">
        <f>IF(OR(B91="",C91="",E91=""),0,(IF(A91=-1,H91,0)-IF(OR(A91=1,A91=0),H91,0)+IF(A91=2,H91,0))*IF(E91="SGD",1,IF(E91="USD",Settings!$B$22,IF(E91="HKD",Settings!$B$23,1))))</f>
        <v>0</v>
      </c>
      <c r="P91">
        <f>IF(OR(B91="",C91="",E91=""),0,IF(A91=2,H91*IF(E91="SGD",1,IF(E91="USD",Settings!$B$22,IF(E91="HKD",Settings!$B$23,1))),0))</f>
        <v>0</v>
      </c>
      <c r="Q91" s="312">
        <f>IF(OR(J91="",G91=""),"",G91+ROW()/1000000)</f>
      </c>
      <c r="R91" s="247">
        <f>IF(Q91="","",SUMIFS(Txn[Signed Units],Txn[Key],J91,Txn[Transaction Order],"&lt;="&amp;Q91))</f>
      </c>
    </row>
    <row r="92" spans="10:18" ht="15" customHeight="1" x14ac:dyDescent="0.15">
      <c r="A92" s="241"/>
      <c r="B92" s="242"/>
      <c r="C92" s="242"/>
      <c r="D92" s="243"/>
      <c r="E92" s="242"/>
      <c r="F92" s="244"/>
      <c r="G92" s="245"/>
      <c r="H92" s="244"/>
      <c r="I92" s="242"/>
      <c r="J92" s="246">
        <f>IF(OR(B92="",C92="",E92=""),"",B92&amp;":"&amp;C92&amp;":"&amp;E92)</f>
      </c>
      <c r="K92" s="247">
        <f>IF(A92="","",A92*D92)</f>
      </c>
      <c r="L92" s="246">
        <f>IF(A92="","",IF(OR(A92=1,A92=0),H92,0))</f>
      </c>
      <c r="M92" s="246">
        <f>IF(A92="","",IF(A92=-1,H92,0))</f>
      </c>
      <c r="N92">
        <f>IF(J92="","",IF(E92="SGD",1,IF(E92="USD",Settings!$B$22,IF(E92="HKD",Settings!$B$23,1))))</f>
      </c>
      <c r="O92">
        <f>IF(OR(B92="",C92="",E92=""),0,(IF(A92=-1,H92,0)-IF(OR(A92=1,A92=0),H92,0)+IF(A92=2,H92,0))*IF(E92="SGD",1,IF(E92="USD",Settings!$B$22,IF(E92="HKD",Settings!$B$23,1))))</f>
        <v>0</v>
      </c>
      <c r="P92">
        <f>IF(OR(B92="",C92="",E92=""),0,IF(A92=2,H92*IF(E92="SGD",1,IF(E92="USD",Settings!$B$22,IF(E92="HKD",Settings!$B$23,1))),0))</f>
        <v>0</v>
      </c>
      <c r="Q92" s="312">
        <f>IF(OR(J92="",G92=""),"",G92+ROW()/1000000)</f>
      </c>
      <c r="R92" s="247">
        <f>IF(Q92="","",SUMIFS(Txn[Signed Units],Txn[Key],J92,Txn[Transaction Order],"&lt;="&amp;Q92))</f>
      </c>
    </row>
    <row r="93" spans="10:18" ht="15" customHeight="1" x14ac:dyDescent="0.15">
      <c r="A93" s="241"/>
      <c r="B93" s="242"/>
      <c r="C93" s="242"/>
      <c r="D93" s="243"/>
      <c r="E93" s="242"/>
      <c r="F93" s="244"/>
      <c r="G93" s="245"/>
      <c r="H93" s="244"/>
      <c r="I93" s="242"/>
      <c r="J93" s="246">
        <f>IF(OR(B93="",C93="",E93=""),"",B93&amp;":"&amp;C93&amp;":"&amp;E93)</f>
      </c>
      <c r="K93" s="247">
        <f>IF(A93="","",A93*D93)</f>
      </c>
      <c r="L93" s="246">
        <f>IF(A93="","",IF(OR(A93=1,A93=0),H93,0))</f>
      </c>
      <c r="M93" s="246">
        <f>IF(A93="","",IF(A93=-1,H93,0))</f>
      </c>
      <c r="N93">
        <f>IF(J93="","",IF(E93="SGD",1,IF(E93="USD",Settings!$B$22,IF(E93="HKD",Settings!$B$23,1))))</f>
      </c>
      <c r="O93">
        <f>IF(OR(B93="",C93="",E93=""),0,(IF(A93=-1,H93,0)-IF(OR(A93=1,A93=0),H93,0)+IF(A93=2,H93,0))*IF(E93="SGD",1,IF(E93="USD",Settings!$B$22,IF(E93="HKD",Settings!$B$23,1))))</f>
        <v>0</v>
      </c>
      <c r="P93">
        <f>IF(OR(B93="",C93="",E93=""),0,IF(A93=2,H93*IF(E93="SGD",1,IF(E93="USD",Settings!$B$22,IF(E93="HKD",Settings!$B$23,1))),0))</f>
        <v>0</v>
      </c>
      <c r="Q93" s="312">
        <f>IF(OR(J93="",G93=""),"",G93+ROW()/1000000)</f>
      </c>
      <c r="R93" s="247">
        <f>IF(Q93="","",SUMIFS(Txn[Signed Units],Txn[Key],J93,Txn[Transaction Order],"&lt;="&amp;Q93))</f>
      </c>
    </row>
    <row r="94" spans="10:18" ht="15" customHeight="1" x14ac:dyDescent="0.15">
      <c r="A94" s="241"/>
      <c r="B94" s="242"/>
      <c r="C94" s="242"/>
      <c r="D94" s="243"/>
      <c r="E94" s="242"/>
      <c r="F94" s="244"/>
      <c r="G94" s="245"/>
      <c r="H94" s="244"/>
      <c r="I94" s="242"/>
      <c r="J94" s="246">
        <f>IF(OR(B94="",C94="",E94=""),"",B94&amp;":"&amp;C94&amp;":"&amp;E94)</f>
      </c>
      <c r="K94" s="247">
        <f>IF(A94="","",A94*D94)</f>
      </c>
      <c r="L94" s="246">
        <f>IF(A94="","",IF(OR(A94=1,A94=0),H94,0))</f>
      </c>
      <c r="M94" s="246">
        <f>IF(A94="","",IF(A94=-1,H94,0))</f>
      </c>
      <c r="N94">
        <f>IF(J94="","",IF(E94="SGD",1,IF(E94="USD",Settings!$B$22,IF(E94="HKD",Settings!$B$23,1))))</f>
      </c>
      <c r="O94">
        <f>IF(OR(B94="",C94="",E94=""),0,(IF(A94=-1,H94,0)-IF(OR(A94=1,A94=0),H94,0)+IF(A94=2,H94,0))*IF(E94="SGD",1,IF(E94="USD",Settings!$B$22,IF(E94="HKD",Settings!$B$23,1))))</f>
        <v>0</v>
      </c>
      <c r="P94">
        <f>IF(OR(B94="",C94="",E94=""),0,IF(A94=2,H94*IF(E94="SGD",1,IF(E94="USD",Settings!$B$22,IF(E94="HKD",Settings!$B$23,1))),0))</f>
        <v>0</v>
      </c>
      <c r="Q94" s="312">
        <f>IF(OR(J94="",G94=""),"",G94+ROW()/1000000)</f>
      </c>
      <c r="R94" s="247">
        <f>IF(Q94="","",SUMIFS(Txn[Signed Units],Txn[Key],J94,Txn[Transaction Order],"&lt;="&amp;Q94))</f>
      </c>
    </row>
    <row r="95" spans="10:18" ht="15" customHeight="1" x14ac:dyDescent="0.15">
      <c r="A95" s="241"/>
      <c r="B95" s="242"/>
      <c r="C95" s="242"/>
      <c r="D95" s="243"/>
      <c r="E95" s="242"/>
      <c r="F95" s="244"/>
      <c r="G95" s="245"/>
      <c r="H95" s="244"/>
      <c r="I95" s="242"/>
      <c r="J95" s="246">
        <f>IF(OR(B95="",C95="",E95=""),"",B95&amp;":"&amp;C95&amp;":"&amp;E95)</f>
      </c>
      <c r="K95" s="247">
        <f>IF(A95="","",A95*D95)</f>
      </c>
      <c r="L95" s="246">
        <f>IF(A95="","",IF(OR(A95=1,A95=0),H95,0))</f>
      </c>
      <c r="M95" s="246">
        <f>IF(A95="","",IF(A95=-1,H95,0))</f>
      </c>
      <c r="N95">
        <f>IF(J95="","",IF(E95="SGD",1,IF(E95="USD",Settings!$B$22,IF(E95="HKD",Settings!$B$23,1))))</f>
      </c>
      <c r="O95">
        <f>IF(OR(B95="",C95="",E95=""),0,(IF(A95=-1,H95,0)-IF(OR(A95=1,A95=0),H95,0)+IF(A95=2,H95,0))*IF(E95="SGD",1,IF(E95="USD",Settings!$B$22,IF(E95="HKD",Settings!$B$23,1))))</f>
        <v>0</v>
      </c>
      <c r="P95">
        <f>IF(OR(B95="",C95="",E95=""),0,IF(A95=2,H95*IF(E95="SGD",1,IF(E95="USD",Settings!$B$22,IF(E95="HKD",Settings!$B$23,1))),0))</f>
        <v>0</v>
      </c>
      <c r="Q95" s="312">
        <f>IF(OR(J95="",G95=""),"",G95+ROW()/1000000)</f>
      </c>
      <c r="R95" s="247">
        <f>IF(Q95="","",SUMIFS(Txn[Signed Units],Txn[Key],J95,Txn[Transaction Order],"&lt;="&amp;Q95))</f>
      </c>
    </row>
    <row r="96" spans="10:18" ht="15" customHeight="1" x14ac:dyDescent="0.15">
      <c r="A96" s="241"/>
      <c r="B96" s="242"/>
      <c r="C96" s="242"/>
      <c r="D96" s="243"/>
      <c r="E96" s="242"/>
      <c r="F96" s="244"/>
      <c r="G96" s="245"/>
      <c r="H96" s="244"/>
      <c r="I96" s="242"/>
      <c r="J96" s="246">
        <f>IF(OR(B96="",C96="",E96=""),"",B96&amp;":"&amp;C96&amp;":"&amp;E96)</f>
      </c>
      <c r="K96" s="247">
        <f>IF(A96="","",A96*D96)</f>
      </c>
      <c r="L96" s="246">
        <f>IF(A96="","",IF(OR(A96=1,A96=0),H96,0))</f>
      </c>
      <c r="M96" s="246">
        <f>IF(A96="","",IF(A96=-1,H96,0))</f>
      </c>
      <c r="N96">
        <f>IF(J96="","",IF(E96="SGD",1,IF(E96="USD",Settings!$B$22,IF(E96="HKD",Settings!$B$23,1))))</f>
      </c>
      <c r="O96">
        <f>IF(OR(B96="",C96="",E96=""),0,(IF(A96=-1,H96,0)-IF(OR(A96=1,A96=0),H96,0)+IF(A96=2,H96,0))*IF(E96="SGD",1,IF(E96="USD",Settings!$B$22,IF(E96="HKD",Settings!$B$23,1))))</f>
        <v>0</v>
      </c>
      <c r="P96">
        <f>IF(OR(B96="",C96="",E96=""),0,IF(A96=2,H96*IF(E96="SGD",1,IF(E96="USD",Settings!$B$22,IF(E96="HKD",Settings!$B$23,1))),0))</f>
        <v>0</v>
      </c>
      <c r="Q96" s="312">
        <f>IF(OR(J96="",G96=""),"",G96+ROW()/1000000)</f>
      </c>
      <c r="R96" s="247">
        <f>IF(Q96="","",SUMIFS(Txn[Signed Units],Txn[Key],J96,Txn[Transaction Order],"&lt;="&amp;Q96))</f>
      </c>
    </row>
    <row r="97" spans="10:18" ht="15" customHeight="1" x14ac:dyDescent="0.15">
      <c r="A97" s="241"/>
      <c r="B97" s="242"/>
      <c r="C97" s="242"/>
      <c r="D97" s="243"/>
      <c r="E97" s="242"/>
      <c r="F97" s="244"/>
      <c r="G97" s="245"/>
      <c r="H97" s="244"/>
      <c r="I97" s="242"/>
      <c r="J97" s="246">
        <f>IF(OR(B97="",C97="",E97=""),"",B97&amp;":"&amp;C97&amp;":"&amp;E97)</f>
      </c>
      <c r="K97" s="247">
        <f>IF(A97="","",A97*D97)</f>
      </c>
      <c r="L97" s="246">
        <f>IF(A97="","",IF(OR(A97=1,A97=0),H97,0))</f>
      </c>
      <c r="M97" s="246">
        <f>IF(A97="","",IF(A97=-1,H97,0))</f>
      </c>
      <c r="N97">
        <f>IF(J97="","",IF(E97="SGD",1,IF(E97="USD",Settings!$B$22,IF(E97="HKD",Settings!$B$23,1))))</f>
      </c>
      <c r="O97">
        <f>IF(OR(B97="",C97="",E97=""),0,(IF(A97=-1,H97,0)-IF(OR(A97=1,A97=0),H97,0)+IF(A97=2,H97,0))*IF(E97="SGD",1,IF(E97="USD",Settings!$B$22,IF(E97="HKD",Settings!$B$23,1))))</f>
        <v>0</v>
      </c>
      <c r="P97">
        <f>IF(OR(B97="",C97="",E97=""),0,IF(A97=2,H97*IF(E97="SGD",1,IF(E97="USD",Settings!$B$22,IF(E97="HKD",Settings!$B$23,1))),0))</f>
        <v>0</v>
      </c>
      <c r="Q97" s="312">
        <f>IF(OR(J97="",G97=""),"",G97+ROW()/1000000)</f>
      </c>
      <c r="R97" s="247">
        <f>IF(Q97="","",SUMIFS(Txn[Signed Units],Txn[Key],J97,Txn[Transaction Order],"&lt;="&amp;Q97))</f>
      </c>
    </row>
    <row r="98" spans="10:18" ht="15" customHeight="1" x14ac:dyDescent="0.15">
      <c r="A98" s="241"/>
      <c r="B98" s="242"/>
      <c r="C98" s="242"/>
      <c r="D98" s="243"/>
      <c r="E98" s="242"/>
      <c r="F98" s="244"/>
      <c r="G98" s="245"/>
      <c r="H98" s="244"/>
      <c r="I98" s="242"/>
      <c r="J98" s="246">
        <f>IF(OR(B98="",C98="",E98=""),"",B98&amp;":"&amp;C98&amp;":"&amp;E98)</f>
      </c>
      <c r="K98" s="247">
        <f>IF(A98="","",A98*D98)</f>
      </c>
      <c r="L98" s="246">
        <f>IF(A98="","",IF(OR(A98=1,A98=0),H98,0))</f>
      </c>
      <c r="M98" s="246">
        <f>IF(A98="","",IF(A98=-1,H98,0))</f>
      </c>
      <c r="N98">
        <f>IF(J98="","",IF(E98="SGD",1,IF(E98="USD",Settings!$B$22,IF(E98="HKD",Settings!$B$23,1))))</f>
      </c>
      <c r="O98">
        <f>IF(OR(B98="",C98="",E98=""),0,(IF(A98=-1,H98,0)-IF(OR(A98=1,A98=0),H98,0)+IF(A98=2,H98,0))*IF(E98="SGD",1,IF(E98="USD",Settings!$B$22,IF(E98="HKD",Settings!$B$23,1))))</f>
        <v>0</v>
      </c>
      <c r="P98">
        <f>IF(OR(B98="",C98="",E98=""),0,IF(A98=2,H98*IF(E98="SGD",1,IF(E98="USD",Settings!$B$22,IF(E98="HKD",Settings!$B$23,1))),0))</f>
        <v>0</v>
      </c>
      <c r="Q98" s="312">
        <f>IF(OR(J98="",G98=""),"",G98+ROW()/1000000)</f>
      </c>
      <c r="R98" s="247">
        <f>IF(Q98="","",SUMIFS(Txn[Signed Units],Txn[Key],J98,Txn[Transaction Order],"&lt;="&amp;Q98))</f>
      </c>
    </row>
    <row r="99" spans="10:18" ht="15" customHeight="1" x14ac:dyDescent="0.15">
      <c r="A99" s="241"/>
      <c r="B99" s="242"/>
      <c r="C99" s="242"/>
      <c r="D99" s="243"/>
      <c r="E99" s="242"/>
      <c r="F99" s="244"/>
      <c r="G99" s="245"/>
      <c r="H99" s="244"/>
      <c r="I99" s="242"/>
      <c r="J99" s="246">
        <f>IF(OR(B99="",C99="",E99=""),"",B99&amp;":"&amp;C99&amp;":"&amp;E99)</f>
      </c>
      <c r="K99" s="247">
        <f>IF(A99="","",A99*D99)</f>
      </c>
      <c r="L99" s="246">
        <f>IF(A99="","",IF(OR(A99=1,A99=0),H99,0))</f>
      </c>
      <c r="M99" s="246">
        <f>IF(A99="","",IF(A99=-1,H99,0))</f>
      </c>
      <c r="N99">
        <f>IF(J99="","",IF(E99="SGD",1,IF(E99="USD",Settings!$B$22,IF(E99="HKD",Settings!$B$23,1))))</f>
      </c>
      <c r="O99">
        <f>IF(OR(B99="",C99="",E99=""),0,(IF(A99=-1,H99,0)-IF(OR(A99=1,A99=0),H99,0)+IF(A99=2,H99,0))*IF(E99="SGD",1,IF(E99="USD",Settings!$B$22,IF(E99="HKD",Settings!$B$23,1))))</f>
        <v>0</v>
      </c>
      <c r="P99">
        <f>IF(OR(B99="",C99="",E99=""),0,IF(A99=2,H99*IF(E99="SGD",1,IF(E99="USD",Settings!$B$22,IF(E99="HKD",Settings!$B$23,1))),0))</f>
        <v>0</v>
      </c>
      <c r="Q99" s="312">
        <f>IF(OR(J99="",G99=""),"",G99+ROW()/1000000)</f>
      </c>
      <c r="R99" s="247">
        <f>IF(Q99="","",SUMIFS(Txn[Signed Units],Txn[Key],J99,Txn[Transaction Order],"&lt;="&amp;Q99))</f>
      </c>
    </row>
    <row r="100" spans="10:18" ht="15" customHeight="1" x14ac:dyDescent="0.15">
      <c r="A100" s="241"/>
      <c r="B100" s="242"/>
      <c r="C100" s="242"/>
      <c r="D100" s="243"/>
      <c r="E100" s="242"/>
      <c r="F100" s="244"/>
      <c r="G100" s="245"/>
      <c r="H100" s="244"/>
      <c r="I100" s="242"/>
      <c r="J100" s="246">
        <f>IF(OR(B100="",C100="",E100=""),"",B100&amp;":"&amp;C100&amp;":"&amp;E100)</f>
      </c>
      <c r="K100" s="247">
        <f>IF(A100="","",A100*D100)</f>
      </c>
      <c r="L100" s="246">
        <f>IF(A100="","",IF(OR(A100=1,A100=0),H100,0))</f>
      </c>
      <c r="M100" s="246">
        <f>IF(A100="","",IF(A100=-1,H100,0))</f>
      </c>
      <c r="N100">
        <f>IF(J100="","",IF(E100="SGD",1,IF(E100="USD",Settings!$B$22,IF(E100="HKD",Settings!$B$23,1))))</f>
      </c>
      <c r="O100">
        <f>IF(OR(B100="",C100="",E100=""),0,(IF(A100=-1,H100,0)-IF(OR(A100=1,A100=0),H100,0)+IF(A100=2,H100,0))*IF(E100="SGD",1,IF(E100="USD",Settings!$B$22,IF(E100="HKD",Settings!$B$23,1))))</f>
        <v>0</v>
      </c>
      <c r="P100">
        <f>IF(OR(B100="",C100="",E100=""),0,IF(A100=2,H100*IF(E100="SGD",1,IF(E100="USD",Settings!$B$22,IF(E100="HKD",Settings!$B$23,1))),0))</f>
        <v>0</v>
      </c>
      <c r="Q100" s="312">
        <f>IF(OR(J100="",G100=""),"",G100+ROW()/1000000)</f>
      </c>
      <c r="R100" s="247">
        <f>IF(Q100="","",SUMIFS(Txn[Signed Units],Txn[Key],J100,Txn[Transaction Order],"&lt;="&amp;Q100))</f>
      </c>
    </row>
    <row r="101" spans="10:18" ht="15" customHeight="1" x14ac:dyDescent="0.15">
      <c r="A101" s="241"/>
      <c r="B101" s="242"/>
      <c r="C101" s="242"/>
      <c r="D101" s="243"/>
      <c r="E101" s="242"/>
      <c r="F101" s="244"/>
      <c r="G101" s="245"/>
      <c r="H101" s="244"/>
      <c r="I101" s="242"/>
      <c r="J101" s="246">
        <f>IF(OR(B101="",C101="",E101=""),"",B101&amp;":"&amp;C101&amp;":"&amp;E101)</f>
      </c>
      <c r="K101" s="247">
        <f>IF(A101="","",A101*D101)</f>
      </c>
      <c r="L101" s="246">
        <f>IF(A101="","",IF(OR(A101=1,A101=0),H101,0))</f>
      </c>
      <c r="M101" s="246">
        <f>IF(A101="","",IF(A101=-1,H101,0))</f>
      </c>
      <c r="N101">
        <f>IF(J101="","",IF(E101="SGD",1,IF(E101="USD",Settings!$B$22,IF(E101="HKD",Settings!$B$23,1))))</f>
      </c>
      <c r="O101">
        <f>IF(OR(B101="",C101="",E101=""),0,(IF(A101=-1,H101,0)-IF(OR(A101=1,A101=0),H101,0)+IF(A101=2,H101,0))*IF(E101="SGD",1,IF(E101="USD",Settings!$B$22,IF(E101="HKD",Settings!$B$23,1))))</f>
        <v>0</v>
      </c>
      <c r="P101">
        <f>IF(OR(B101="",C101="",E101=""),0,IF(A101=2,H101*IF(E101="SGD",1,IF(E101="USD",Settings!$B$22,IF(E101="HKD",Settings!$B$23,1))),0))</f>
        <v>0</v>
      </c>
      <c r="Q101" s="312">
        <f>IF(OR(J101="",G101=""),"",G101+ROW()/1000000)</f>
      </c>
      <c r="R101" s="247">
        <f>IF(Q101="","",SUMIFS(Txn[Signed Units],Txn[Key],J101,Txn[Transaction Order],"&lt;="&amp;Q101))</f>
      </c>
    </row>
    <row r="102" spans="10:18" ht="15" customHeight="1" x14ac:dyDescent="0.15">
      <c r="A102" s="241"/>
      <c r="B102" s="242"/>
      <c r="C102" s="242"/>
      <c r="D102" s="243"/>
      <c r="E102" s="242"/>
      <c r="F102" s="244"/>
      <c r="G102" s="245"/>
      <c r="H102" s="244"/>
      <c r="I102" s="242"/>
      <c r="J102" s="246">
        <f>IF(OR(B102="",C102="",E102=""),"",B102&amp;":"&amp;C102&amp;":"&amp;E102)</f>
      </c>
      <c r="K102" s="247">
        <f>IF(A102="","",A102*D102)</f>
      </c>
      <c r="L102" s="246">
        <f>IF(A102="","",IF(OR(A102=1,A102=0),H102,0))</f>
      </c>
      <c r="M102" s="246">
        <f>IF(A102="","",IF(A102=-1,H102,0))</f>
      </c>
      <c r="N102">
        <f>IF(J102="","",IF(E102="SGD",1,IF(E102="USD",Settings!$B$22,IF(E102="HKD",Settings!$B$23,1))))</f>
      </c>
      <c r="O102">
        <f>IF(OR(B102="",C102="",E102=""),0,(IF(A102=-1,H102,0)-IF(OR(A102=1,A102=0),H102,0)+IF(A102=2,H102,0))*IF(E102="SGD",1,IF(E102="USD",Settings!$B$22,IF(E102="HKD",Settings!$B$23,1))))</f>
        <v>0</v>
      </c>
      <c r="P102">
        <f>IF(OR(B102="",C102="",E102=""),0,IF(A102=2,H102*IF(E102="SGD",1,IF(E102="USD",Settings!$B$22,IF(E102="HKD",Settings!$B$23,1))),0))</f>
        <v>0</v>
      </c>
      <c r="Q102" s="312">
        <f>IF(OR(J102="",G102=""),"",G102+ROW()/1000000)</f>
      </c>
      <c r="R102" s="247">
        <f>IF(Q102="","",SUMIFS(Txn[Signed Units],Txn[Key],J102,Txn[Transaction Order],"&lt;="&amp;Q102))</f>
      </c>
    </row>
    <row r="103" spans="10:18" ht="15" customHeight="1" x14ac:dyDescent="0.15">
      <c r="A103" s="241"/>
      <c r="B103" s="242"/>
      <c r="C103" s="242"/>
      <c r="D103" s="243"/>
      <c r="E103" s="242"/>
      <c r="F103" s="244"/>
      <c r="G103" s="245"/>
      <c r="H103" s="244"/>
      <c r="I103" s="242"/>
      <c r="J103" s="246">
        <f>IF(OR(B103="",C103="",E103=""),"",B103&amp;":"&amp;C103&amp;":"&amp;E103)</f>
      </c>
      <c r="K103" s="247">
        <f>IF(A103="","",A103*D103)</f>
      </c>
      <c r="L103" s="246">
        <f>IF(A103="","",IF(OR(A103=1,A103=0),H103,0))</f>
      </c>
      <c r="M103" s="246">
        <f>IF(A103="","",IF(A103=-1,H103,0))</f>
      </c>
      <c r="N103">
        <f>IF(J103="","",IF(E103="SGD",1,IF(E103="USD",Settings!$B$22,IF(E103="HKD",Settings!$B$23,1))))</f>
      </c>
      <c r="O103">
        <f>IF(OR(B103="",C103="",E103=""),0,(IF(A103=-1,H103,0)-IF(OR(A103=1,A103=0),H103,0)+IF(A103=2,H103,0))*IF(E103="SGD",1,IF(E103="USD",Settings!$B$22,IF(E103="HKD",Settings!$B$23,1))))</f>
        <v>0</v>
      </c>
      <c r="P103">
        <f>IF(OR(B103="",C103="",E103=""),0,IF(A103=2,H103*IF(E103="SGD",1,IF(E103="USD",Settings!$B$22,IF(E103="HKD",Settings!$B$23,1))),0))</f>
        <v>0</v>
      </c>
      <c r="Q103" s="312">
        <f>IF(OR(J103="",G103=""),"",G103+ROW()/1000000)</f>
      </c>
      <c r="R103" s="247">
        <f>IF(Q103="","",SUMIFS(Txn[Signed Units],Txn[Key],J103,Txn[Transaction Order],"&lt;="&amp;Q103))</f>
      </c>
    </row>
    <row r="104" spans="10:18" ht="15" customHeight="1" x14ac:dyDescent="0.15">
      <c r="A104" s="241"/>
      <c r="B104" s="242"/>
      <c r="C104" s="242"/>
      <c r="D104" s="243"/>
      <c r="E104" s="242"/>
      <c r="F104" s="244"/>
      <c r="G104" s="245"/>
      <c r="H104" s="244"/>
      <c r="I104" s="242"/>
      <c r="J104" s="246">
        <f>IF(OR(B104="",C104="",E104=""),"",B104&amp;":"&amp;C104&amp;":"&amp;E104)</f>
      </c>
      <c r="K104" s="247">
        <f>IF(A104="","",A104*D104)</f>
      </c>
      <c r="L104" s="246">
        <f>IF(A104="","",IF(OR(A104=1,A104=0),H104,0))</f>
      </c>
      <c r="M104" s="246">
        <f>IF(A104="","",IF(A104=-1,H104,0))</f>
      </c>
      <c r="N104">
        <f>IF(J104="","",IF(E104="SGD",1,IF(E104="USD",Settings!$B$22,IF(E104="HKD",Settings!$B$23,1))))</f>
      </c>
      <c r="O104">
        <f>IF(OR(B104="",C104="",E104=""),0,(IF(A104=-1,H104,0)-IF(OR(A104=1,A104=0),H104,0)+IF(A104=2,H104,0))*IF(E104="SGD",1,IF(E104="USD",Settings!$B$22,IF(E104="HKD",Settings!$B$23,1))))</f>
        <v>0</v>
      </c>
      <c r="P104">
        <f>IF(OR(B104="",C104="",E104=""),0,IF(A104=2,H104*IF(E104="SGD",1,IF(E104="USD",Settings!$B$22,IF(E104="HKD",Settings!$B$23,1))),0))</f>
        <v>0</v>
      </c>
      <c r="Q104" s="312">
        <f>IF(OR(J104="",G104=""),"",G104+ROW()/1000000)</f>
      </c>
      <c r="R104" s="247">
        <f>IF(Q104="","",SUMIFS(Txn[Signed Units],Txn[Key],J104,Txn[Transaction Order],"&lt;="&amp;Q104))</f>
      </c>
    </row>
    <row r="105" spans="10:18" ht="15" customHeight="1" x14ac:dyDescent="0.15">
      <c r="A105" s="241"/>
      <c r="B105" s="242"/>
      <c r="C105" s="242"/>
      <c r="D105" s="243"/>
      <c r="E105" s="242"/>
      <c r="F105" s="244"/>
      <c r="G105" s="245"/>
      <c r="H105" s="244"/>
      <c r="I105" s="242"/>
      <c r="J105" s="246">
        <f>IF(OR(B105="",C105="",E105=""),"",B105&amp;":"&amp;C105&amp;":"&amp;E105)</f>
      </c>
      <c r="K105" s="247">
        <f>IF(A105="","",A105*D105)</f>
      </c>
      <c r="L105" s="246">
        <f>IF(A105="","",IF(OR(A105=1,A105=0),H105,0))</f>
      </c>
      <c r="M105" s="246">
        <f>IF(A105="","",IF(A105=-1,H105,0))</f>
      </c>
      <c r="N105">
        <f>IF(J105="","",IF(E105="SGD",1,IF(E105="USD",Settings!$B$22,IF(E105="HKD",Settings!$B$23,1))))</f>
      </c>
      <c r="O105">
        <f>IF(OR(B105="",C105="",E105=""),0,(IF(A105=-1,H105,0)-IF(OR(A105=1,A105=0),H105,0)+IF(A105=2,H105,0))*IF(E105="SGD",1,IF(E105="USD",Settings!$B$22,IF(E105="HKD",Settings!$B$23,1))))</f>
        <v>0</v>
      </c>
      <c r="P105">
        <f>IF(OR(B105="",C105="",E105=""),0,IF(A105=2,H105*IF(E105="SGD",1,IF(E105="USD",Settings!$B$22,IF(E105="HKD",Settings!$B$23,1))),0))</f>
        <v>0</v>
      </c>
      <c r="Q105" s="312">
        <f>IF(OR(J105="",G105=""),"",G105+ROW()/1000000)</f>
      </c>
      <c r="R105" s="247">
        <f>IF(Q105="","",SUMIFS(Txn[Signed Units],Txn[Key],J105,Txn[Transaction Order],"&lt;="&amp;Q105))</f>
      </c>
    </row>
    <row r="106" spans="10:18" ht="15" customHeight="1" x14ac:dyDescent="0.15">
      <c r="A106" s="241"/>
      <c r="B106" s="242"/>
      <c r="C106" s="242"/>
      <c r="D106" s="243"/>
      <c r="E106" s="242"/>
      <c r="F106" s="244"/>
      <c r="G106" s="245"/>
      <c r="H106" s="244"/>
      <c r="I106" s="242"/>
      <c r="J106" s="246">
        <f>IF(OR(B106="",C106="",E106=""),"",B106&amp;":"&amp;C106&amp;":"&amp;E106)</f>
      </c>
      <c r="K106" s="247">
        <f>IF(A106="","",A106*D106)</f>
      </c>
      <c r="L106" s="246">
        <f>IF(A106="","",IF(OR(A106=1,A106=0),H106,0))</f>
      </c>
      <c r="M106" s="246">
        <f>IF(A106="","",IF(A106=-1,H106,0))</f>
      </c>
      <c r="N106">
        <f>IF(J106="","",IF(E106="SGD",1,IF(E106="USD",Settings!$B$22,IF(E106="HKD",Settings!$B$23,1))))</f>
      </c>
      <c r="O106">
        <f>IF(OR(B106="",C106="",E106=""),0,(IF(A106=-1,H106,0)-IF(OR(A106=1,A106=0),H106,0)+IF(A106=2,H106,0))*IF(E106="SGD",1,IF(E106="USD",Settings!$B$22,IF(E106="HKD",Settings!$B$23,1))))</f>
        <v>0</v>
      </c>
      <c r="P106">
        <f>IF(OR(B106="",C106="",E106=""),0,IF(A106=2,H106*IF(E106="SGD",1,IF(E106="USD",Settings!$B$22,IF(E106="HKD",Settings!$B$23,1))),0))</f>
        <v>0</v>
      </c>
      <c r="Q106" s="312">
        <f>IF(OR(J106="",G106=""),"",G106+ROW()/1000000)</f>
      </c>
      <c r="R106" s="247">
        <f>IF(Q106="","",SUMIFS(Txn[Signed Units],Txn[Key],J106,Txn[Transaction Order],"&lt;="&amp;Q106))</f>
      </c>
    </row>
    <row r="107" spans="10:18" ht="15" customHeight="1" x14ac:dyDescent="0.15">
      <c r="A107" s="241"/>
      <c r="B107" s="242"/>
      <c r="C107" s="242"/>
      <c r="D107" s="243"/>
      <c r="E107" s="242"/>
      <c r="F107" s="244"/>
      <c r="G107" s="245"/>
      <c r="H107" s="244"/>
      <c r="I107" s="242"/>
      <c r="J107" s="246">
        <f>IF(OR(B107="",C107="",E107=""),"",B107&amp;":"&amp;C107&amp;":"&amp;E107)</f>
      </c>
      <c r="K107" s="247">
        <f>IF(A107="","",A107*D107)</f>
      </c>
      <c r="L107" s="246">
        <f>IF(A107="","",IF(OR(A107=1,A107=0),H107,0))</f>
      </c>
      <c r="M107" s="246">
        <f>IF(A107="","",IF(A107=-1,H107,0))</f>
      </c>
      <c r="N107">
        <f>IF(J107="","",IF(E107="SGD",1,IF(E107="USD",Settings!$B$22,IF(E107="HKD",Settings!$B$23,1))))</f>
      </c>
      <c r="O107">
        <f>IF(OR(B107="",C107="",E107=""),0,(IF(A107=-1,H107,0)-IF(OR(A107=1,A107=0),H107,0)+IF(A107=2,H107,0))*IF(E107="SGD",1,IF(E107="USD",Settings!$B$22,IF(E107="HKD",Settings!$B$23,1))))</f>
        <v>0</v>
      </c>
      <c r="P107">
        <f>IF(OR(B107="",C107="",E107=""),0,IF(A107=2,H107*IF(E107="SGD",1,IF(E107="USD",Settings!$B$22,IF(E107="HKD",Settings!$B$23,1))),0))</f>
        <v>0</v>
      </c>
      <c r="Q107" s="312">
        <f>IF(OR(J107="",G107=""),"",G107+ROW()/1000000)</f>
      </c>
      <c r="R107" s="247">
        <f>IF(Q107="","",SUMIFS(Txn[Signed Units],Txn[Key],J107,Txn[Transaction Order],"&lt;="&amp;Q107))</f>
      </c>
    </row>
    <row r="108" spans="10:18" ht="15" customHeight="1" x14ac:dyDescent="0.15">
      <c r="A108" s="241"/>
      <c r="B108" s="242"/>
      <c r="C108" s="242"/>
      <c r="D108" s="243"/>
      <c r="E108" s="242"/>
      <c r="F108" s="244"/>
      <c r="G108" s="245"/>
      <c r="H108" s="244"/>
      <c r="I108" s="242"/>
      <c r="J108" s="246">
        <f>IF(OR(B108="",C108="",E108=""),"",B108&amp;":"&amp;C108&amp;":"&amp;E108)</f>
      </c>
      <c r="K108" s="247">
        <f>IF(A108="","",A108*D108)</f>
      </c>
      <c r="L108" s="246">
        <f>IF(A108="","",IF(OR(A108=1,A108=0),H108,0))</f>
      </c>
      <c r="M108" s="246">
        <f>IF(A108="","",IF(A108=-1,H108,0))</f>
      </c>
      <c r="N108">
        <f>IF(J108="","",IF(E108="SGD",1,IF(E108="USD",Settings!$B$22,IF(E108="HKD",Settings!$B$23,1))))</f>
      </c>
      <c r="O108">
        <f>IF(OR(B108="",C108="",E108=""),0,(IF(A108=-1,H108,0)-IF(OR(A108=1,A108=0),H108,0)+IF(A108=2,H108,0))*IF(E108="SGD",1,IF(E108="USD",Settings!$B$22,IF(E108="HKD",Settings!$B$23,1))))</f>
        <v>0</v>
      </c>
      <c r="P108">
        <f>IF(OR(B108="",C108="",E108=""),0,IF(A108=2,H108*IF(E108="SGD",1,IF(E108="USD",Settings!$B$22,IF(E108="HKD",Settings!$B$23,1))),0))</f>
        <v>0</v>
      </c>
      <c r="Q108" s="312">
        <f>IF(OR(J108="",G108=""),"",G108+ROW()/1000000)</f>
      </c>
      <c r="R108" s="247">
        <f>IF(Q108="","",SUMIFS(Txn[Signed Units],Txn[Key],J108,Txn[Transaction Order],"&lt;="&amp;Q108))</f>
      </c>
    </row>
    <row r="109" spans="10:18" ht="15" customHeight="1" x14ac:dyDescent="0.15">
      <c r="A109" s="241"/>
      <c r="B109" s="242"/>
      <c r="C109" s="242"/>
      <c r="D109" s="243"/>
      <c r="E109" s="242"/>
      <c r="F109" s="244"/>
      <c r="G109" s="245"/>
      <c r="H109" s="244"/>
      <c r="I109" s="242"/>
      <c r="J109" s="246">
        <f>IF(OR(B109="",C109="",E109=""),"",B109&amp;":"&amp;C109&amp;":"&amp;E109)</f>
      </c>
      <c r="K109" s="247">
        <f>IF(A109="","",A109*D109)</f>
      </c>
      <c r="L109" s="246">
        <f>IF(A109="","",IF(OR(A109=1,A109=0),H109,0))</f>
      </c>
      <c r="M109" s="246">
        <f>IF(A109="","",IF(A109=-1,H109,0))</f>
      </c>
      <c r="N109">
        <f>IF(J109="","",IF(E109="SGD",1,IF(E109="USD",Settings!$B$22,IF(E109="HKD",Settings!$B$23,1))))</f>
      </c>
      <c r="O109">
        <f>IF(OR(B109="",C109="",E109=""),0,(IF(A109=-1,H109,0)-IF(OR(A109=1,A109=0),H109,0)+IF(A109=2,H109,0))*IF(E109="SGD",1,IF(E109="USD",Settings!$B$22,IF(E109="HKD",Settings!$B$23,1))))</f>
        <v>0</v>
      </c>
      <c r="P109">
        <f>IF(OR(B109="",C109="",E109=""),0,IF(A109=2,H109*IF(E109="SGD",1,IF(E109="USD",Settings!$B$22,IF(E109="HKD",Settings!$B$23,1))),0))</f>
        <v>0</v>
      </c>
      <c r="Q109" s="312">
        <f>IF(OR(J109="",G109=""),"",G109+ROW()/1000000)</f>
      </c>
      <c r="R109" s="247">
        <f>IF(Q109="","",SUMIFS(Txn[Signed Units],Txn[Key],J109,Txn[Transaction Order],"&lt;="&amp;Q109))</f>
      </c>
    </row>
    <row r="110" spans="10:18" ht="15" customHeight="1" x14ac:dyDescent="0.15">
      <c r="A110" s="241"/>
      <c r="B110" s="242"/>
      <c r="C110" s="242"/>
      <c r="D110" s="243"/>
      <c r="E110" s="242"/>
      <c r="F110" s="244"/>
      <c r="G110" s="245"/>
      <c r="H110" s="244"/>
      <c r="I110" s="242"/>
      <c r="J110" s="246">
        <f>IF(OR(B110="",C110="",E110=""),"",B110&amp;":"&amp;C110&amp;":"&amp;E110)</f>
      </c>
      <c r="K110" s="247">
        <f>IF(A110="","",A110*D110)</f>
      </c>
      <c r="L110" s="246">
        <f>IF(A110="","",IF(OR(A110=1,A110=0),H110,0))</f>
      </c>
      <c r="M110" s="246">
        <f>IF(A110="","",IF(A110=-1,H110,0))</f>
      </c>
      <c r="N110">
        <f>IF(J110="","",IF(E110="SGD",1,IF(E110="USD",Settings!$B$22,IF(E110="HKD",Settings!$B$23,1))))</f>
      </c>
      <c r="O110">
        <f>IF(OR(B110="",C110="",E110=""),0,(IF(A110=-1,H110,0)-IF(OR(A110=1,A110=0),H110,0)+IF(A110=2,H110,0))*IF(E110="SGD",1,IF(E110="USD",Settings!$B$22,IF(E110="HKD",Settings!$B$23,1))))</f>
        <v>0</v>
      </c>
      <c r="P110">
        <f>IF(OR(B110="",C110="",E110=""),0,IF(A110=2,H110*IF(E110="SGD",1,IF(E110="USD",Settings!$B$22,IF(E110="HKD",Settings!$B$23,1))),0))</f>
        <v>0</v>
      </c>
      <c r="Q110" s="312">
        <f>IF(OR(J110="",G110=""),"",G110+ROW()/1000000)</f>
      </c>
      <c r="R110" s="247">
        <f>IF(Q110="","",SUMIFS(Txn[Signed Units],Txn[Key],J110,Txn[Transaction Order],"&lt;="&amp;Q110))</f>
      </c>
    </row>
    <row r="111" spans="10:18" ht="15" customHeight="1" x14ac:dyDescent="0.15">
      <c r="A111" s="241"/>
      <c r="B111" s="242"/>
      <c r="C111" s="242"/>
      <c r="D111" s="243"/>
      <c r="E111" s="242"/>
      <c r="F111" s="244"/>
      <c r="G111" s="245"/>
      <c r="H111" s="244"/>
      <c r="I111" s="242"/>
      <c r="J111" s="246">
        <f>IF(OR(B111="",C111="",E111=""),"",B111&amp;":"&amp;C111&amp;":"&amp;E111)</f>
      </c>
      <c r="K111" s="247">
        <f>IF(A111="","",A111*D111)</f>
      </c>
      <c r="L111" s="246">
        <f>IF(A111="","",IF(OR(A111=1,A111=0),H111,0))</f>
      </c>
      <c r="M111" s="246">
        <f>IF(A111="","",IF(A111=-1,H111,0))</f>
      </c>
      <c r="N111">
        <f>IF(J111="","",IF(E111="SGD",1,IF(E111="USD",Settings!$B$22,IF(E111="HKD",Settings!$B$23,1))))</f>
      </c>
      <c r="O111">
        <f>IF(OR(B111="",C111="",E111=""),0,(IF(A111=-1,H111,0)-IF(OR(A111=1,A111=0),H111,0)+IF(A111=2,H111,0))*IF(E111="SGD",1,IF(E111="USD",Settings!$B$22,IF(E111="HKD",Settings!$B$23,1))))</f>
        <v>0</v>
      </c>
      <c r="P111">
        <f>IF(OR(B111="",C111="",E111=""),0,IF(A111=2,H111*IF(E111="SGD",1,IF(E111="USD",Settings!$B$22,IF(E111="HKD",Settings!$B$23,1))),0))</f>
        <v>0</v>
      </c>
      <c r="Q111" s="312">
        <f>IF(OR(J111="",G111=""),"",G111+ROW()/1000000)</f>
      </c>
      <c r="R111" s="247">
        <f>IF(Q111="","",SUMIFS(Txn[Signed Units],Txn[Key],J111,Txn[Transaction Order],"&lt;="&amp;Q111))</f>
      </c>
    </row>
    <row r="112" spans="10:18" ht="15" customHeight="1" x14ac:dyDescent="0.15">
      <c r="A112" s="241"/>
      <c r="B112" s="242"/>
      <c r="C112" s="242"/>
      <c r="D112" s="243"/>
      <c r="E112" s="242"/>
      <c r="F112" s="244"/>
      <c r="G112" s="245"/>
      <c r="H112" s="244"/>
      <c r="I112" s="242"/>
      <c r="J112" s="246">
        <f>IF(OR(B112="",C112="",E112=""),"",B112&amp;":"&amp;C112&amp;":"&amp;E112)</f>
      </c>
      <c r="K112" s="247">
        <f>IF(A112="","",A112*D112)</f>
      </c>
      <c r="L112" s="246">
        <f>IF(A112="","",IF(OR(A112=1,A112=0),H112,0))</f>
      </c>
      <c r="M112" s="246">
        <f>IF(A112="","",IF(A112=-1,H112,0))</f>
      </c>
      <c r="N112">
        <f>IF(J112="","",IF(E112="SGD",1,IF(E112="USD",Settings!$B$22,IF(E112="HKD",Settings!$B$23,1))))</f>
      </c>
      <c r="O112">
        <f>IF(OR(B112="",C112="",E112=""),0,(IF(A112=-1,H112,0)-IF(OR(A112=1,A112=0),H112,0)+IF(A112=2,H112,0))*IF(E112="SGD",1,IF(E112="USD",Settings!$B$22,IF(E112="HKD",Settings!$B$23,1))))</f>
        <v>0</v>
      </c>
      <c r="P112">
        <f>IF(OR(B112="",C112="",E112=""),0,IF(A112=2,H112*IF(E112="SGD",1,IF(E112="USD",Settings!$B$22,IF(E112="HKD",Settings!$B$23,1))),0))</f>
        <v>0</v>
      </c>
      <c r="Q112" s="312">
        <f>IF(OR(J112="",G112=""),"",G112+ROW()/1000000)</f>
      </c>
      <c r="R112" s="247">
        <f>IF(Q112="","",SUMIFS(Txn[Signed Units],Txn[Key],J112,Txn[Transaction Order],"&lt;="&amp;Q112))</f>
      </c>
    </row>
    <row r="113" spans="10:18" ht="15" customHeight="1" x14ac:dyDescent="0.15">
      <c r="A113" s="241"/>
      <c r="B113" s="242"/>
      <c r="C113" s="242"/>
      <c r="D113" s="243"/>
      <c r="E113" s="242"/>
      <c r="F113" s="244"/>
      <c r="G113" s="245"/>
      <c r="H113" s="244"/>
      <c r="I113" s="242"/>
      <c r="J113" s="246">
        <f>IF(OR(B113="",C113="",E113=""),"",B113&amp;":"&amp;C113&amp;":"&amp;E113)</f>
      </c>
      <c r="K113" s="247">
        <f>IF(A113="","",A113*D113)</f>
      </c>
      <c r="L113" s="246">
        <f>IF(A113="","",IF(OR(A113=1,A113=0),H113,0))</f>
      </c>
      <c r="M113" s="246">
        <f>IF(A113="","",IF(A113=-1,H113,0))</f>
      </c>
      <c r="N113">
        <f>IF(J113="","",IF(E113="SGD",1,IF(E113="USD",Settings!$B$22,IF(E113="HKD",Settings!$B$23,1))))</f>
      </c>
      <c r="O113">
        <f>IF(OR(B113="",C113="",E113=""),0,(IF(A113=-1,H113,0)-IF(OR(A113=1,A113=0),H113,0)+IF(A113=2,H113,0))*IF(E113="SGD",1,IF(E113="USD",Settings!$B$22,IF(E113="HKD",Settings!$B$23,1))))</f>
        <v>0</v>
      </c>
      <c r="P113">
        <f>IF(OR(B113="",C113="",E113=""),0,IF(A113=2,H113*IF(E113="SGD",1,IF(E113="USD",Settings!$B$22,IF(E113="HKD",Settings!$B$23,1))),0))</f>
        <v>0</v>
      </c>
      <c r="Q113" s="312">
        <f>IF(OR(J113="",G113=""),"",G113+ROW()/1000000)</f>
      </c>
      <c r="R113" s="247">
        <f>IF(Q113="","",SUMIFS(Txn[Signed Units],Txn[Key],J113,Txn[Transaction Order],"&lt;="&amp;Q113))</f>
      </c>
    </row>
    <row r="114" spans="10:18" ht="15" customHeight="1" x14ac:dyDescent="0.15">
      <c r="A114" s="241"/>
      <c r="B114" s="242"/>
      <c r="C114" s="242"/>
      <c r="D114" s="243"/>
      <c r="E114" s="242"/>
      <c r="F114" s="244"/>
      <c r="G114" s="245"/>
      <c r="H114" s="244"/>
      <c r="I114" s="242"/>
      <c r="J114" s="246">
        <f>IF(OR(B114="",C114="",E114=""),"",B114&amp;":"&amp;C114&amp;":"&amp;E114)</f>
      </c>
      <c r="K114" s="247">
        <f>IF(A114="","",A114*D114)</f>
      </c>
      <c r="L114" s="246">
        <f>IF(A114="","",IF(OR(A114=1,A114=0),H114,0))</f>
      </c>
      <c r="M114" s="246">
        <f>IF(A114="","",IF(A114=-1,H114,0))</f>
      </c>
      <c r="N114">
        <f>IF(J114="","",IF(E114="SGD",1,IF(E114="USD",Settings!$B$22,IF(E114="HKD",Settings!$B$23,1))))</f>
      </c>
      <c r="O114">
        <f>IF(OR(B114="",C114="",E114=""),0,(IF(A114=-1,H114,0)-IF(OR(A114=1,A114=0),H114,0)+IF(A114=2,H114,0))*IF(E114="SGD",1,IF(E114="USD",Settings!$B$22,IF(E114="HKD",Settings!$B$23,1))))</f>
        <v>0</v>
      </c>
      <c r="P114">
        <f>IF(OR(B114="",C114="",E114=""),0,IF(A114=2,H114*IF(E114="SGD",1,IF(E114="USD",Settings!$B$22,IF(E114="HKD",Settings!$B$23,1))),0))</f>
        <v>0</v>
      </c>
      <c r="Q114" s="312">
        <f>IF(OR(J114="",G114=""),"",G114+ROW()/1000000)</f>
      </c>
      <c r="R114" s="247">
        <f>IF(Q114="","",SUMIFS(Txn[Signed Units],Txn[Key],J114,Txn[Transaction Order],"&lt;="&amp;Q114))</f>
      </c>
    </row>
    <row r="115" spans="10:18" ht="15" customHeight="1" x14ac:dyDescent="0.15">
      <c r="A115" s="241"/>
      <c r="B115" s="242"/>
      <c r="C115" s="242"/>
      <c r="D115" s="243"/>
      <c r="E115" s="242"/>
      <c r="F115" s="244"/>
      <c r="G115" s="245"/>
      <c r="H115" s="244"/>
      <c r="I115" s="242"/>
      <c r="J115" s="246">
        <f>IF(OR(B115="",C115="",E115=""),"",B115&amp;":"&amp;C115&amp;":"&amp;E115)</f>
      </c>
      <c r="K115" s="247">
        <f>IF(A115="","",A115*D115)</f>
      </c>
      <c r="L115" s="246">
        <f>IF(A115="","",IF(OR(A115=1,A115=0),H115,0))</f>
      </c>
      <c r="M115" s="246">
        <f>IF(A115="","",IF(A115=-1,H115,0))</f>
      </c>
      <c r="N115">
        <f>IF(J115="","",IF(E115="SGD",1,IF(E115="USD",Settings!$B$22,IF(E115="HKD",Settings!$B$23,1))))</f>
      </c>
      <c r="O115">
        <f>IF(OR(B115="",C115="",E115=""),0,(IF(A115=-1,H115,0)-IF(OR(A115=1,A115=0),H115,0)+IF(A115=2,H115,0))*IF(E115="SGD",1,IF(E115="USD",Settings!$B$22,IF(E115="HKD",Settings!$B$23,1))))</f>
        <v>0</v>
      </c>
      <c r="P115">
        <f>IF(OR(B115="",C115="",E115=""),0,IF(A115=2,H115*IF(E115="SGD",1,IF(E115="USD",Settings!$B$22,IF(E115="HKD",Settings!$B$23,1))),0))</f>
        <v>0</v>
      </c>
      <c r="Q115" s="312">
        <f>IF(OR(J115="",G115=""),"",G115+ROW()/1000000)</f>
      </c>
      <c r="R115" s="247">
        <f>IF(Q115="","",SUMIFS(Txn[Signed Units],Txn[Key],J115,Txn[Transaction Order],"&lt;="&amp;Q115))</f>
      </c>
    </row>
    <row r="116" spans="10:18" ht="15" customHeight="1" x14ac:dyDescent="0.15">
      <c r="A116" s="241"/>
      <c r="B116" s="242"/>
      <c r="C116" s="242"/>
      <c r="D116" s="243"/>
      <c r="E116" s="242"/>
      <c r="F116" s="244"/>
      <c r="G116" s="245"/>
      <c r="H116" s="244"/>
      <c r="I116" s="242"/>
      <c r="J116" s="246">
        <f>IF(OR(B116="",C116="",E116=""),"",B116&amp;":"&amp;C116&amp;":"&amp;E116)</f>
      </c>
      <c r="K116" s="247">
        <f>IF(A116="","",A116*D116)</f>
      </c>
      <c r="L116" s="246">
        <f>IF(A116="","",IF(OR(A116=1,A116=0),H116,0))</f>
      </c>
      <c r="M116" s="246">
        <f>IF(A116="","",IF(A116=-1,H116,0))</f>
      </c>
      <c r="N116">
        <f>IF(J116="","",IF(E116="SGD",1,IF(E116="USD",Settings!$B$22,IF(E116="HKD",Settings!$B$23,1))))</f>
      </c>
      <c r="O116">
        <f>IF(OR(B116="",C116="",E116=""),0,(IF(A116=-1,H116,0)-IF(OR(A116=1,A116=0),H116,0)+IF(A116=2,H116,0))*IF(E116="SGD",1,IF(E116="USD",Settings!$B$22,IF(E116="HKD",Settings!$B$23,1))))</f>
        <v>0</v>
      </c>
      <c r="P116">
        <f>IF(OR(B116="",C116="",E116=""),0,IF(A116=2,H116*IF(E116="SGD",1,IF(E116="USD",Settings!$B$22,IF(E116="HKD",Settings!$B$23,1))),0))</f>
        <v>0</v>
      </c>
      <c r="Q116" s="312">
        <f>IF(OR(J116="",G116=""),"",G116+ROW()/1000000)</f>
      </c>
      <c r="R116" s="247">
        <f>IF(Q116="","",SUMIFS(Txn[Signed Units],Txn[Key],J116,Txn[Transaction Order],"&lt;="&amp;Q116))</f>
      </c>
    </row>
    <row r="117" spans="10:18" ht="15" customHeight="1" x14ac:dyDescent="0.15">
      <c r="A117" s="241"/>
      <c r="B117" s="242"/>
      <c r="C117" s="242"/>
      <c r="D117" s="243"/>
      <c r="E117" s="242"/>
      <c r="F117" s="244"/>
      <c r="G117" s="245"/>
      <c r="H117" s="244"/>
      <c r="I117" s="242"/>
      <c r="J117" s="246">
        <f>IF(OR(B117="",C117="",E117=""),"",B117&amp;":"&amp;C117&amp;":"&amp;E117)</f>
      </c>
      <c r="K117" s="247">
        <f>IF(A117="","",A117*D117)</f>
      </c>
      <c r="L117" s="246">
        <f>IF(A117="","",IF(OR(A117=1,A117=0),H117,0))</f>
      </c>
      <c r="M117" s="246">
        <f>IF(A117="","",IF(A117=-1,H117,0))</f>
      </c>
      <c r="N117">
        <f>IF(J117="","",IF(E117="SGD",1,IF(E117="USD",Settings!$B$22,IF(E117="HKD",Settings!$B$23,1))))</f>
      </c>
      <c r="O117">
        <f>IF(OR(B117="",C117="",E117=""),0,(IF(A117=-1,H117,0)-IF(OR(A117=1,A117=0),H117,0)+IF(A117=2,H117,0))*IF(E117="SGD",1,IF(E117="USD",Settings!$B$22,IF(E117="HKD",Settings!$B$23,1))))</f>
        <v>0</v>
      </c>
      <c r="P117">
        <f>IF(OR(B117="",C117="",E117=""),0,IF(A117=2,H117*IF(E117="SGD",1,IF(E117="USD",Settings!$B$22,IF(E117="HKD",Settings!$B$23,1))),0))</f>
        <v>0</v>
      </c>
      <c r="Q117" s="312">
        <f>IF(OR(J117="",G117=""),"",G117+ROW()/1000000)</f>
      </c>
      <c r="R117" s="247">
        <f>IF(Q117="","",SUMIFS(Txn[Signed Units],Txn[Key],J117,Txn[Transaction Order],"&lt;="&amp;Q117))</f>
      </c>
    </row>
    <row r="118" spans="10:18" ht="15" customHeight="1" x14ac:dyDescent="0.15">
      <c r="A118" s="241"/>
      <c r="B118" s="242"/>
      <c r="C118" s="242"/>
      <c r="D118" s="243"/>
      <c r="E118" s="242"/>
      <c r="F118" s="244"/>
      <c r="G118" s="245"/>
      <c r="H118" s="244"/>
      <c r="I118" s="242"/>
      <c r="J118" s="246">
        <f>IF(OR(B118="",C118="",E118=""),"",B118&amp;":"&amp;C118&amp;":"&amp;E118)</f>
      </c>
      <c r="K118" s="247">
        <f>IF(A118="","",A118*D118)</f>
      </c>
      <c r="L118" s="246">
        <f>IF(A118="","",IF(OR(A118=1,A118=0),H118,0))</f>
      </c>
      <c r="M118" s="246">
        <f>IF(A118="","",IF(A118=-1,H118,0))</f>
      </c>
      <c r="N118">
        <f>IF(J118="","",IF(E118="SGD",1,IF(E118="USD",Settings!$B$22,IF(E118="HKD",Settings!$B$23,1))))</f>
      </c>
      <c r="O118">
        <f>IF(OR(B118="",C118="",E118=""),0,(IF(A118=-1,H118,0)-IF(OR(A118=1,A118=0),H118,0)+IF(A118=2,H118,0))*IF(E118="SGD",1,IF(E118="USD",Settings!$B$22,IF(E118="HKD",Settings!$B$23,1))))</f>
        <v>0</v>
      </c>
      <c r="P118">
        <f>IF(OR(B118="",C118="",E118=""),0,IF(A118=2,H118*IF(E118="SGD",1,IF(E118="USD",Settings!$B$22,IF(E118="HKD",Settings!$B$23,1))),0))</f>
        <v>0</v>
      </c>
      <c r="Q118" s="312">
        <f>IF(OR(J118="",G118=""),"",G118+ROW()/1000000)</f>
      </c>
      <c r="R118" s="247">
        <f>IF(Q118="","",SUMIFS(Txn[Signed Units],Txn[Key],J118,Txn[Transaction Order],"&lt;="&amp;Q118))</f>
      </c>
    </row>
    <row r="119" spans="10:18" ht="15" customHeight="1" x14ac:dyDescent="0.15">
      <c r="A119" s="241"/>
      <c r="B119" s="242"/>
      <c r="C119" s="242"/>
      <c r="D119" s="243"/>
      <c r="E119" s="242"/>
      <c r="F119" s="244"/>
      <c r="G119" s="245"/>
      <c r="H119" s="244"/>
      <c r="I119" s="242"/>
      <c r="J119" s="246">
        <f>IF(OR(B119="",C119="",E119=""),"",B119&amp;":"&amp;C119&amp;":"&amp;E119)</f>
      </c>
      <c r="K119" s="247">
        <f>IF(A119="","",A119*D119)</f>
      </c>
      <c r="L119" s="246">
        <f>IF(A119="","",IF(OR(A119=1,A119=0),H119,0))</f>
      </c>
      <c r="M119" s="246">
        <f>IF(A119="","",IF(A119=-1,H119,0))</f>
      </c>
      <c r="N119">
        <f>IF(J119="","",IF(E119="SGD",1,IF(E119="USD",Settings!$B$22,IF(E119="HKD",Settings!$B$23,1))))</f>
      </c>
      <c r="O119">
        <f>IF(OR(B119="",C119="",E119=""),0,(IF(A119=-1,H119,0)-IF(OR(A119=1,A119=0),H119,0)+IF(A119=2,H119,0))*IF(E119="SGD",1,IF(E119="USD",Settings!$B$22,IF(E119="HKD",Settings!$B$23,1))))</f>
        <v>0</v>
      </c>
      <c r="P119">
        <f>IF(OR(B119="",C119="",E119=""),0,IF(A119=2,H119*IF(E119="SGD",1,IF(E119="USD",Settings!$B$22,IF(E119="HKD",Settings!$B$23,1))),0))</f>
        <v>0</v>
      </c>
      <c r="Q119" s="312">
        <f>IF(OR(J119="",G119=""),"",G119+ROW()/1000000)</f>
      </c>
      <c r="R119" s="247">
        <f>IF(Q119="","",SUMIFS(Txn[Signed Units],Txn[Key],J119,Txn[Transaction Order],"&lt;="&amp;Q119))</f>
      </c>
    </row>
    <row r="120" spans="10:18" ht="15" customHeight="1" x14ac:dyDescent="0.15">
      <c r="A120" s="241"/>
      <c r="B120" s="242"/>
      <c r="C120" s="242"/>
      <c r="D120" s="243"/>
      <c r="E120" s="242"/>
      <c r="F120" s="244"/>
      <c r="G120" s="245"/>
      <c r="H120" s="244"/>
      <c r="I120" s="242"/>
      <c r="J120" s="246">
        <f>IF(OR(B120="",C120="",E120=""),"",B120&amp;":"&amp;C120&amp;":"&amp;E120)</f>
      </c>
      <c r="K120" s="247">
        <f>IF(A120="","",A120*D120)</f>
      </c>
      <c r="L120" s="246">
        <f>IF(A120="","",IF(OR(A120=1,A120=0),H120,0))</f>
      </c>
      <c r="M120" s="246">
        <f>IF(A120="","",IF(A120=-1,H120,0))</f>
      </c>
      <c r="N120">
        <f>IF(J120="","",IF(E120="SGD",1,IF(E120="USD",Settings!$B$22,IF(E120="HKD",Settings!$B$23,1))))</f>
      </c>
      <c r="O120">
        <f>IF(OR(B120="",C120="",E120=""),0,(IF(A120=-1,H120,0)-IF(OR(A120=1,A120=0),H120,0)+IF(A120=2,H120,0))*IF(E120="SGD",1,IF(E120="USD",Settings!$B$22,IF(E120="HKD",Settings!$B$23,1))))</f>
        <v>0</v>
      </c>
      <c r="P120">
        <f>IF(OR(B120="",C120="",E120=""),0,IF(A120=2,H120*IF(E120="SGD",1,IF(E120="USD",Settings!$B$22,IF(E120="HKD",Settings!$B$23,1))),0))</f>
        <v>0</v>
      </c>
      <c r="Q120" s="312">
        <f>IF(OR(J120="",G120=""),"",G120+ROW()/1000000)</f>
      </c>
      <c r="R120" s="247">
        <f>IF(Q120="","",SUMIFS(Txn[Signed Units],Txn[Key],J120,Txn[Transaction Order],"&lt;="&amp;Q120))</f>
      </c>
    </row>
    <row r="121" spans="10:18" ht="15" customHeight="1" x14ac:dyDescent="0.15">
      <c r="A121" s="241"/>
      <c r="B121" s="242"/>
      <c r="C121" s="242"/>
      <c r="D121" s="243"/>
      <c r="E121" s="242"/>
      <c r="F121" s="244"/>
      <c r="G121" s="245"/>
      <c r="H121" s="244"/>
      <c r="I121" s="242"/>
      <c r="J121" s="246">
        <f>IF(OR(B121="",C121="",E121=""),"",B121&amp;":"&amp;C121&amp;":"&amp;E121)</f>
      </c>
      <c r="K121" s="247">
        <f>IF(A121="","",A121*D121)</f>
      </c>
      <c r="L121" s="246">
        <f>IF(A121="","",IF(OR(A121=1,A121=0),H121,0))</f>
      </c>
      <c r="M121" s="246">
        <f>IF(A121="","",IF(A121=-1,H121,0))</f>
      </c>
      <c r="N121">
        <f>IF(J121="","",IF(E121="SGD",1,IF(E121="USD",Settings!$B$22,IF(E121="HKD",Settings!$B$23,1))))</f>
      </c>
      <c r="O121">
        <f>IF(OR(B121="",C121="",E121=""),0,(IF(A121=-1,H121,0)-IF(OR(A121=1,A121=0),H121,0)+IF(A121=2,H121,0))*IF(E121="SGD",1,IF(E121="USD",Settings!$B$22,IF(E121="HKD",Settings!$B$23,1))))</f>
        <v>0</v>
      </c>
      <c r="P121">
        <f>IF(OR(B121="",C121="",E121=""),0,IF(A121=2,H121*IF(E121="SGD",1,IF(E121="USD",Settings!$B$22,IF(E121="HKD",Settings!$B$23,1))),0))</f>
        <v>0</v>
      </c>
      <c r="Q121" s="312">
        <f>IF(OR(J121="",G121=""),"",G121+ROW()/1000000)</f>
      </c>
      <c r="R121" s="247">
        <f>IF(Q121="","",SUMIFS(Txn[Signed Units],Txn[Key],J121,Txn[Transaction Order],"&lt;="&amp;Q121))</f>
      </c>
    </row>
    <row r="122" spans="10:18" ht="15" customHeight="1" x14ac:dyDescent="0.15">
      <c r="A122" s="241"/>
      <c r="B122" s="242"/>
      <c r="C122" s="242"/>
      <c r="D122" s="243"/>
      <c r="E122" s="242"/>
      <c r="F122" s="244"/>
      <c r="G122" s="245"/>
      <c r="H122" s="244"/>
      <c r="I122" s="242"/>
      <c r="J122" s="246">
        <f>IF(OR(B122="",C122="",E122=""),"",B122&amp;":"&amp;C122&amp;":"&amp;E122)</f>
      </c>
      <c r="K122" s="247">
        <f>IF(A122="","",A122*D122)</f>
      </c>
      <c r="L122" s="246">
        <f>IF(A122="","",IF(OR(A122=1,A122=0),H122,0))</f>
      </c>
      <c r="M122" s="246">
        <f>IF(A122="","",IF(A122=-1,H122,0))</f>
      </c>
      <c r="N122">
        <f>IF(J122="","",IF(E122="SGD",1,IF(E122="USD",Settings!$B$22,IF(E122="HKD",Settings!$B$23,1))))</f>
      </c>
      <c r="O122">
        <f>IF(OR(B122="",C122="",E122=""),0,(IF(A122=-1,H122,0)-IF(OR(A122=1,A122=0),H122,0)+IF(A122=2,H122,0))*IF(E122="SGD",1,IF(E122="USD",Settings!$B$22,IF(E122="HKD",Settings!$B$23,1))))</f>
        <v>0</v>
      </c>
      <c r="P122">
        <f>IF(OR(B122="",C122="",E122=""),0,IF(A122=2,H122*IF(E122="SGD",1,IF(E122="USD",Settings!$B$22,IF(E122="HKD",Settings!$B$23,1))),0))</f>
        <v>0</v>
      </c>
      <c r="Q122" s="312">
        <f>IF(OR(J122="",G122=""),"",G122+ROW()/1000000)</f>
      </c>
      <c r="R122" s="247">
        <f>IF(Q122="","",SUMIFS(Txn[Signed Units],Txn[Key],J122,Txn[Transaction Order],"&lt;="&amp;Q122))</f>
      </c>
    </row>
    <row r="123" spans="10:18" ht="15" customHeight="1" x14ac:dyDescent="0.15">
      <c r="A123" s="241"/>
      <c r="B123" s="242"/>
      <c r="C123" s="242"/>
      <c r="D123" s="243"/>
      <c r="E123" s="242"/>
      <c r="F123" s="244"/>
      <c r="G123" s="245"/>
      <c r="H123" s="244"/>
      <c r="I123" s="242"/>
      <c r="J123" s="246">
        <f>IF(OR(B123="",C123="",E123=""),"",B123&amp;":"&amp;C123&amp;":"&amp;E123)</f>
      </c>
      <c r="K123" s="247">
        <f>IF(A123="","",A123*D123)</f>
      </c>
      <c r="L123" s="246">
        <f>IF(A123="","",IF(OR(A123=1,A123=0),H123,0))</f>
      </c>
      <c r="M123" s="246">
        <f>IF(A123="","",IF(A123=-1,H123,0))</f>
      </c>
      <c r="N123">
        <f>IF(J123="","",IF(E123="SGD",1,IF(E123="USD",Settings!$B$22,IF(E123="HKD",Settings!$B$23,1))))</f>
      </c>
      <c r="O123">
        <f>IF(OR(B123="",C123="",E123=""),0,(IF(A123=-1,H123,0)-IF(OR(A123=1,A123=0),H123,0)+IF(A123=2,H123,0))*IF(E123="SGD",1,IF(E123="USD",Settings!$B$22,IF(E123="HKD",Settings!$B$23,1))))</f>
        <v>0</v>
      </c>
      <c r="P123">
        <f>IF(OR(B123="",C123="",E123=""),0,IF(A123=2,H123*IF(E123="SGD",1,IF(E123="USD",Settings!$B$22,IF(E123="HKD",Settings!$B$23,1))),0))</f>
        <v>0</v>
      </c>
      <c r="Q123" s="312">
        <f>IF(OR(J123="",G123=""),"",G123+ROW()/1000000)</f>
      </c>
      <c r="R123" s="247">
        <f>IF(Q123="","",SUMIFS(Txn[Signed Units],Txn[Key],J123,Txn[Transaction Order],"&lt;="&amp;Q123))</f>
      </c>
    </row>
    <row r="124" spans="10:18" ht="15" customHeight="1" x14ac:dyDescent="0.15">
      <c r="A124" s="241"/>
      <c r="B124" s="242"/>
      <c r="C124" s="242"/>
      <c r="D124" s="243"/>
      <c r="E124" s="242"/>
      <c r="F124" s="244"/>
      <c r="G124" s="245"/>
      <c r="H124" s="244"/>
      <c r="I124" s="242"/>
      <c r="J124" s="246">
        <f>IF(OR(B124="",C124="",E124=""),"",B124&amp;":"&amp;C124&amp;":"&amp;E124)</f>
      </c>
      <c r="K124" s="247">
        <f>IF(A124="","",A124*D124)</f>
      </c>
      <c r="L124" s="246">
        <f>IF(A124="","",IF(OR(A124=1,A124=0),H124,0))</f>
      </c>
      <c r="M124" s="246">
        <f>IF(A124="","",IF(A124=-1,H124,0))</f>
      </c>
      <c r="N124">
        <f>IF(J124="","",IF(E124="SGD",1,IF(E124="USD",Settings!$B$22,IF(E124="HKD",Settings!$B$23,1))))</f>
      </c>
      <c r="O124">
        <f>IF(OR(B124="",C124="",E124=""),0,(IF(A124=-1,H124,0)-IF(OR(A124=1,A124=0),H124,0)+IF(A124=2,H124,0))*IF(E124="SGD",1,IF(E124="USD",Settings!$B$22,IF(E124="HKD",Settings!$B$23,1))))</f>
        <v>0</v>
      </c>
      <c r="P124">
        <f>IF(OR(B124="",C124="",E124=""),0,IF(A124=2,H124*IF(E124="SGD",1,IF(E124="USD",Settings!$B$22,IF(E124="HKD",Settings!$B$23,1))),0))</f>
        <v>0</v>
      </c>
      <c r="Q124" s="312">
        <f>IF(OR(J124="",G124=""),"",G124+ROW()/1000000)</f>
      </c>
      <c r="R124" s="247">
        <f>IF(Q124="","",SUMIFS(Txn[Signed Units],Txn[Key],J124,Txn[Transaction Order],"&lt;="&amp;Q124))</f>
      </c>
    </row>
    <row r="125" spans="10:18" ht="15" customHeight="1" x14ac:dyDescent="0.15">
      <c r="A125" s="241"/>
      <c r="B125" s="242"/>
      <c r="C125" s="242"/>
      <c r="D125" s="243"/>
      <c r="E125" s="242"/>
      <c r="F125" s="244"/>
      <c r="G125" s="245"/>
      <c r="H125" s="244"/>
      <c r="I125" s="242"/>
      <c r="J125" s="246">
        <f>IF(OR(B125="",C125="",E125=""),"",B125&amp;":"&amp;C125&amp;":"&amp;E125)</f>
      </c>
      <c r="K125" s="247">
        <f>IF(A125="","",A125*D125)</f>
      </c>
      <c r="L125" s="246">
        <f>IF(A125="","",IF(OR(A125=1,A125=0),H125,0))</f>
      </c>
      <c r="M125" s="246">
        <f>IF(A125="","",IF(A125=-1,H125,0))</f>
      </c>
      <c r="N125">
        <f>IF(J125="","",IF(E125="SGD",1,IF(E125="USD",Settings!$B$22,IF(E125="HKD",Settings!$B$23,1))))</f>
      </c>
      <c r="O125">
        <f>IF(OR(B125="",C125="",E125=""),0,(IF(A125=-1,H125,0)-IF(OR(A125=1,A125=0),H125,0)+IF(A125=2,H125,0))*IF(E125="SGD",1,IF(E125="USD",Settings!$B$22,IF(E125="HKD",Settings!$B$23,1))))</f>
        <v>0</v>
      </c>
      <c r="P125">
        <f>IF(OR(B125="",C125="",E125=""),0,IF(A125=2,H125*IF(E125="SGD",1,IF(E125="USD",Settings!$B$22,IF(E125="HKD",Settings!$B$23,1))),0))</f>
        <v>0</v>
      </c>
      <c r="Q125" s="312">
        <f>IF(OR(J125="",G125=""),"",G125+ROW()/1000000)</f>
      </c>
      <c r="R125" s="247">
        <f>IF(Q125="","",SUMIFS(Txn[Signed Units],Txn[Key],J125,Txn[Transaction Order],"&lt;="&amp;Q125))</f>
      </c>
    </row>
    <row r="126" spans="10:18" ht="15" customHeight="1" x14ac:dyDescent="0.15">
      <c r="A126" s="241"/>
      <c r="B126" s="242"/>
      <c r="C126" s="242"/>
      <c r="D126" s="243"/>
      <c r="E126" s="242"/>
      <c r="F126" s="244"/>
      <c r="G126" s="245"/>
      <c r="H126" s="244"/>
      <c r="I126" s="242"/>
      <c r="J126" s="246">
        <f>IF(OR(B126="",C126="",E126=""),"",B126&amp;":"&amp;C126&amp;":"&amp;E126)</f>
      </c>
      <c r="K126" s="247">
        <f>IF(A126="","",A126*D126)</f>
      </c>
      <c r="L126" s="246">
        <f>IF(A126="","",IF(OR(A126=1,A126=0),H126,0))</f>
      </c>
      <c r="M126" s="246">
        <f>IF(A126="","",IF(A126=-1,H126,0))</f>
      </c>
      <c r="N126">
        <f>IF(J126="","",IF(E126="SGD",1,IF(E126="USD",Settings!$B$22,IF(E126="HKD",Settings!$B$23,1))))</f>
      </c>
      <c r="O126">
        <f>IF(OR(B126="",C126="",E126=""),0,(IF(A126=-1,H126,0)-IF(OR(A126=1,A126=0),H126,0)+IF(A126=2,H126,0))*IF(E126="SGD",1,IF(E126="USD",Settings!$B$22,IF(E126="HKD",Settings!$B$23,1))))</f>
        <v>0</v>
      </c>
      <c r="P126">
        <f>IF(OR(B126="",C126="",E126=""),0,IF(A126=2,H126*IF(E126="SGD",1,IF(E126="USD",Settings!$B$22,IF(E126="HKD",Settings!$B$23,1))),0))</f>
        <v>0</v>
      </c>
      <c r="Q126" s="312">
        <f>IF(OR(J126="",G126=""),"",G126+ROW()/1000000)</f>
      </c>
      <c r="R126" s="247">
        <f>IF(Q126="","",SUMIFS(Txn[Signed Units],Txn[Key],J126,Txn[Transaction Order],"&lt;="&amp;Q126))</f>
      </c>
    </row>
    <row r="127" spans="10:18" ht="15" customHeight="1" x14ac:dyDescent="0.15">
      <c r="A127" s="241"/>
      <c r="B127" s="242"/>
      <c r="C127" s="242"/>
      <c r="D127" s="243"/>
      <c r="E127" s="242"/>
      <c r="F127" s="244"/>
      <c r="G127" s="245"/>
      <c r="H127" s="244"/>
      <c r="I127" s="242"/>
      <c r="J127" s="246">
        <f>IF(OR(B127="",C127="",E127=""),"",B127&amp;":"&amp;C127&amp;":"&amp;E127)</f>
      </c>
      <c r="K127" s="247">
        <f>IF(A127="","",A127*D127)</f>
      </c>
      <c r="L127" s="246">
        <f>IF(A127="","",IF(OR(A127=1,A127=0),H127,0))</f>
      </c>
      <c r="M127" s="246">
        <f>IF(A127="","",IF(A127=-1,H127,0))</f>
      </c>
      <c r="N127">
        <f>IF(J127="","",IF(E127="SGD",1,IF(E127="USD",Settings!$B$22,IF(E127="HKD",Settings!$B$23,1))))</f>
      </c>
      <c r="O127">
        <f>IF(OR(B127="",C127="",E127=""),0,(IF(A127=-1,H127,0)-IF(OR(A127=1,A127=0),H127,0)+IF(A127=2,H127,0))*IF(E127="SGD",1,IF(E127="USD",Settings!$B$22,IF(E127="HKD",Settings!$B$23,1))))</f>
        <v>0</v>
      </c>
      <c r="P127">
        <f>IF(OR(B127="",C127="",E127=""),0,IF(A127=2,H127*IF(E127="SGD",1,IF(E127="USD",Settings!$B$22,IF(E127="HKD",Settings!$B$23,1))),0))</f>
        <v>0</v>
      </c>
      <c r="Q127" s="312">
        <f>IF(OR(J127="",G127=""),"",G127+ROW()/1000000)</f>
      </c>
      <c r="R127" s="247">
        <f>IF(Q127="","",SUMIFS(Txn[Signed Units],Txn[Key],J127,Txn[Transaction Order],"&lt;="&amp;Q127))</f>
      </c>
    </row>
    <row r="128" spans="10:18" ht="15" customHeight="1" x14ac:dyDescent="0.15">
      <c r="A128" s="241"/>
      <c r="B128" s="242"/>
      <c r="C128" s="242"/>
      <c r="D128" s="243"/>
      <c r="E128" s="242"/>
      <c r="F128" s="244"/>
      <c r="G128" s="245"/>
      <c r="H128" s="244"/>
      <c r="I128" s="242"/>
      <c r="J128" s="246">
        <f>IF(OR(B128="",C128="",E128=""),"",B128&amp;":"&amp;C128&amp;":"&amp;E128)</f>
      </c>
      <c r="K128" s="247">
        <f>IF(A128="","",A128*D128)</f>
      </c>
      <c r="L128" s="246">
        <f>IF(A128="","",IF(OR(A128=1,A128=0),H128,0))</f>
      </c>
      <c r="M128" s="246">
        <f>IF(A128="","",IF(A128=-1,H128,0))</f>
      </c>
      <c r="N128">
        <f>IF(J128="","",IF(E128="SGD",1,IF(E128="USD",Settings!$B$22,IF(E128="HKD",Settings!$B$23,1))))</f>
      </c>
      <c r="O128">
        <f>IF(OR(B128="",C128="",E128=""),0,(IF(A128=-1,H128,0)-IF(OR(A128=1,A128=0),H128,0)+IF(A128=2,H128,0))*IF(E128="SGD",1,IF(E128="USD",Settings!$B$22,IF(E128="HKD",Settings!$B$23,1))))</f>
        <v>0</v>
      </c>
      <c r="P128">
        <f>IF(OR(B128="",C128="",E128=""),0,IF(A128=2,H128*IF(E128="SGD",1,IF(E128="USD",Settings!$B$22,IF(E128="HKD",Settings!$B$23,1))),0))</f>
        <v>0</v>
      </c>
      <c r="Q128" s="312">
        <f>IF(OR(J128="",G128=""),"",G128+ROW()/1000000)</f>
      </c>
      <c r="R128" s="247">
        <f>IF(Q128="","",SUMIFS(Txn[Signed Units],Txn[Key],J128,Txn[Transaction Order],"&lt;="&amp;Q128))</f>
      </c>
    </row>
    <row r="129" spans="10:18" ht="15" customHeight="1" x14ac:dyDescent="0.15">
      <c r="A129" s="241"/>
      <c r="B129" s="242"/>
      <c r="C129" s="242"/>
      <c r="D129" s="243"/>
      <c r="E129" s="242"/>
      <c r="F129" s="244"/>
      <c r="G129" s="245"/>
      <c r="H129" s="244"/>
      <c r="I129" s="242"/>
      <c r="J129" s="246">
        <f>IF(OR(B129="",C129="",E129=""),"",B129&amp;":"&amp;C129&amp;":"&amp;E129)</f>
      </c>
      <c r="K129" s="247">
        <f>IF(A129="","",A129*D129)</f>
      </c>
      <c r="L129" s="246">
        <f>IF(A129="","",IF(OR(A129=1,A129=0),H129,0))</f>
      </c>
      <c r="M129" s="246">
        <f>IF(A129="","",IF(A129=-1,H129,0))</f>
      </c>
      <c r="N129">
        <f>IF(J129="","",IF(E129="SGD",1,IF(E129="USD",Settings!$B$22,IF(E129="HKD",Settings!$B$23,1))))</f>
      </c>
      <c r="O129">
        <f>IF(OR(B129="",C129="",E129=""),0,(IF(A129=-1,H129,0)-IF(OR(A129=1,A129=0),H129,0)+IF(A129=2,H129,0))*IF(E129="SGD",1,IF(E129="USD",Settings!$B$22,IF(E129="HKD",Settings!$B$23,1))))</f>
        <v>0</v>
      </c>
      <c r="P129">
        <f>IF(OR(B129="",C129="",E129=""),0,IF(A129=2,H129*IF(E129="SGD",1,IF(E129="USD",Settings!$B$22,IF(E129="HKD",Settings!$B$23,1))),0))</f>
        <v>0</v>
      </c>
      <c r="Q129" s="312">
        <f>IF(OR(J129="",G129=""),"",G129+ROW()/1000000)</f>
      </c>
      <c r="R129" s="247">
        <f>IF(Q129="","",SUMIFS(Txn[Signed Units],Txn[Key],J129,Txn[Transaction Order],"&lt;="&amp;Q129))</f>
      </c>
    </row>
    <row r="130" spans="10:18" ht="15" customHeight="1" x14ac:dyDescent="0.15">
      <c r="A130" s="241"/>
      <c r="B130" s="242"/>
      <c r="C130" s="242"/>
      <c r="D130" s="243"/>
      <c r="E130" s="242"/>
      <c r="F130" s="244"/>
      <c r="G130" s="245"/>
      <c r="H130" s="244"/>
      <c r="I130" s="242"/>
      <c r="J130" s="246">
        <f>IF(OR(B130="",C130="",E130=""),"",B130&amp;":"&amp;C130&amp;":"&amp;E130)</f>
      </c>
      <c r="K130" s="247">
        <f>IF(A130="","",A130*D130)</f>
      </c>
      <c r="L130" s="246">
        <f>IF(A130="","",IF(OR(A130=1,A130=0),H130,0))</f>
      </c>
      <c r="M130" s="246">
        <f>IF(A130="","",IF(A130=-1,H130,0))</f>
      </c>
      <c r="N130">
        <f>IF(J130="","",IF(E130="SGD",1,IF(E130="USD",Settings!$B$22,IF(E130="HKD",Settings!$B$23,1))))</f>
      </c>
      <c r="O130">
        <f>IF(OR(B130="",C130="",E130=""),0,(IF(A130=-1,H130,0)-IF(OR(A130=1,A130=0),H130,0)+IF(A130=2,H130,0))*IF(E130="SGD",1,IF(E130="USD",Settings!$B$22,IF(E130="HKD",Settings!$B$23,1))))</f>
        <v>0</v>
      </c>
      <c r="P130">
        <f>IF(OR(B130="",C130="",E130=""),0,IF(A130=2,H130*IF(E130="SGD",1,IF(E130="USD",Settings!$B$22,IF(E130="HKD",Settings!$B$23,1))),0))</f>
        <v>0</v>
      </c>
      <c r="Q130" s="312">
        <f>IF(OR(J130="",G130=""),"",G130+ROW()/1000000)</f>
      </c>
      <c r="R130" s="247">
        <f>IF(Q130="","",SUMIFS(Txn[Signed Units],Txn[Key],J130,Txn[Transaction Order],"&lt;="&amp;Q130))</f>
      </c>
    </row>
    <row r="131" spans="10:18" ht="15" customHeight="1" x14ac:dyDescent="0.15">
      <c r="A131" s="241"/>
      <c r="B131" s="242"/>
      <c r="C131" s="242"/>
      <c r="D131" s="243"/>
      <c r="E131" s="242"/>
      <c r="F131" s="244"/>
      <c r="G131" s="245"/>
      <c r="H131" s="244"/>
      <c r="I131" s="242"/>
      <c r="J131" s="246">
        <f>IF(OR(B131="",C131="",E131=""),"",B131&amp;":"&amp;C131&amp;":"&amp;E131)</f>
      </c>
      <c r="K131" s="247">
        <f>IF(A131="","",A131*D131)</f>
      </c>
      <c r="L131" s="246">
        <f>IF(A131="","",IF(OR(A131=1,A131=0),H131,0))</f>
      </c>
      <c r="M131" s="246">
        <f>IF(A131="","",IF(A131=-1,H131,0))</f>
      </c>
      <c r="N131">
        <f>IF(J131="","",IF(E131="SGD",1,IF(E131="USD",Settings!$B$22,IF(E131="HKD",Settings!$B$23,1))))</f>
      </c>
      <c r="O131">
        <f>IF(OR(B131="",C131="",E131=""),0,(IF(A131=-1,H131,0)-IF(OR(A131=1,A131=0),H131,0)+IF(A131=2,H131,0))*IF(E131="SGD",1,IF(E131="USD",Settings!$B$22,IF(E131="HKD",Settings!$B$23,1))))</f>
        <v>0</v>
      </c>
      <c r="P131">
        <f>IF(OR(B131="",C131="",E131=""),0,IF(A131=2,H131*IF(E131="SGD",1,IF(E131="USD",Settings!$B$22,IF(E131="HKD",Settings!$B$23,1))),0))</f>
        <v>0</v>
      </c>
      <c r="Q131" s="312">
        <f>IF(OR(J131="",G131=""),"",G131+ROW()/1000000)</f>
      </c>
      <c r="R131" s="247">
        <f>IF(Q131="","",SUMIFS(Txn[Signed Units],Txn[Key],J131,Txn[Transaction Order],"&lt;="&amp;Q131))</f>
      </c>
    </row>
    <row r="132" spans="10:18" ht="15" customHeight="1" x14ac:dyDescent="0.15">
      <c r="A132" s="241"/>
      <c r="B132" s="242"/>
      <c r="C132" s="242"/>
      <c r="D132" s="243"/>
      <c r="E132" s="242"/>
      <c r="F132" s="244"/>
      <c r="G132" s="245"/>
      <c r="H132" s="244"/>
      <c r="I132" s="242"/>
      <c r="J132" s="246">
        <f>IF(OR(B132="",C132="",E132=""),"",B132&amp;":"&amp;C132&amp;":"&amp;E132)</f>
      </c>
      <c r="K132" s="247">
        <f>IF(A132="","",A132*D132)</f>
      </c>
      <c r="L132" s="246">
        <f>IF(A132="","",IF(OR(A132=1,A132=0),H132,0))</f>
      </c>
      <c r="M132" s="246">
        <f>IF(A132="","",IF(A132=-1,H132,0))</f>
      </c>
      <c r="N132">
        <f>IF(J132="","",IF(E132="SGD",1,IF(E132="USD",Settings!$B$22,IF(E132="HKD",Settings!$B$23,1))))</f>
      </c>
      <c r="O132">
        <f>IF(OR(B132="",C132="",E132=""),0,(IF(A132=-1,H132,0)-IF(OR(A132=1,A132=0),H132,0)+IF(A132=2,H132,0))*IF(E132="SGD",1,IF(E132="USD",Settings!$B$22,IF(E132="HKD",Settings!$B$23,1))))</f>
        <v>0</v>
      </c>
      <c r="P132">
        <f>IF(OR(B132="",C132="",E132=""),0,IF(A132=2,H132*IF(E132="SGD",1,IF(E132="USD",Settings!$B$22,IF(E132="HKD",Settings!$B$23,1))),0))</f>
        <v>0</v>
      </c>
      <c r="Q132" s="312">
        <f>IF(OR(J132="",G132=""),"",G132+ROW()/1000000)</f>
      </c>
      <c r="R132" s="247">
        <f>IF(Q132="","",SUMIFS(Txn[Signed Units],Txn[Key],J132,Txn[Transaction Order],"&lt;="&amp;Q132))</f>
      </c>
    </row>
    <row r="133" spans="10:18" ht="15" customHeight="1" x14ac:dyDescent="0.15">
      <c r="A133" s="241"/>
      <c r="B133" s="242"/>
      <c r="C133" s="242"/>
      <c r="D133" s="243"/>
      <c r="E133" s="242"/>
      <c r="F133" s="244"/>
      <c r="G133" s="245"/>
      <c r="H133" s="244"/>
      <c r="I133" s="242"/>
      <c r="J133" s="246">
        <f>IF(OR(B133="",C133="",E133=""),"",B133&amp;":"&amp;C133&amp;":"&amp;E133)</f>
      </c>
      <c r="K133" s="247">
        <f>IF(A133="","",A133*D133)</f>
      </c>
      <c r="L133" s="246">
        <f>IF(A133="","",IF(OR(A133=1,A133=0),H133,0))</f>
      </c>
      <c r="M133" s="246">
        <f>IF(A133="","",IF(A133=-1,H133,0))</f>
      </c>
      <c r="N133">
        <f>IF(J133="","",IF(E133="SGD",1,IF(E133="USD",Settings!$B$22,IF(E133="HKD",Settings!$B$23,1))))</f>
      </c>
      <c r="O133">
        <f>IF(OR(B133="",C133="",E133=""),0,(IF(A133=-1,H133,0)-IF(OR(A133=1,A133=0),H133,0)+IF(A133=2,H133,0))*IF(E133="SGD",1,IF(E133="USD",Settings!$B$22,IF(E133="HKD",Settings!$B$23,1))))</f>
        <v>0</v>
      </c>
      <c r="P133">
        <f>IF(OR(B133="",C133="",E133=""),0,IF(A133=2,H133*IF(E133="SGD",1,IF(E133="USD",Settings!$B$22,IF(E133="HKD",Settings!$B$23,1))),0))</f>
        <v>0</v>
      </c>
      <c r="Q133" s="312">
        <f>IF(OR(J133="",G133=""),"",G133+ROW()/1000000)</f>
      </c>
      <c r="R133" s="247">
        <f>IF(Q133="","",SUMIFS(Txn[Signed Units],Txn[Key],J133,Txn[Transaction Order],"&lt;="&amp;Q133))</f>
      </c>
    </row>
    <row r="134" spans="10:18" ht="15" customHeight="1" x14ac:dyDescent="0.15">
      <c r="A134" s="241"/>
      <c r="B134" s="242"/>
      <c r="C134" s="242"/>
      <c r="D134" s="243"/>
      <c r="E134" s="242"/>
      <c r="F134" s="244"/>
      <c r="G134" s="245"/>
      <c r="H134" s="244"/>
      <c r="I134" s="242"/>
      <c r="J134" s="246">
        <f>IF(OR(B134="",C134="",E134=""),"",B134&amp;":"&amp;C134&amp;":"&amp;E134)</f>
      </c>
      <c r="K134" s="247">
        <f>IF(A134="","",A134*D134)</f>
      </c>
      <c r="L134" s="246">
        <f>IF(A134="","",IF(OR(A134=1,A134=0),H134,0))</f>
      </c>
      <c r="M134" s="246">
        <f>IF(A134="","",IF(A134=-1,H134,0))</f>
      </c>
      <c r="N134">
        <f>IF(J134="","",IF(E134="SGD",1,IF(E134="USD",Settings!$B$22,IF(E134="HKD",Settings!$B$23,1))))</f>
      </c>
      <c r="O134">
        <f>IF(OR(B134="",C134="",E134=""),0,(IF(A134=-1,H134,0)-IF(OR(A134=1,A134=0),H134,0)+IF(A134=2,H134,0))*IF(E134="SGD",1,IF(E134="USD",Settings!$B$22,IF(E134="HKD",Settings!$B$23,1))))</f>
        <v>0</v>
      </c>
      <c r="P134">
        <f>IF(OR(B134="",C134="",E134=""),0,IF(A134=2,H134*IF(E134="SGD",1,IF(E134="USD",Settings!$B$22,IF(E134="HKD",Settings!$B$23,1))),0))</f>
        <v>0</v>
      </c>
      <c r="Q134" s="312">
        <f>IF(OR(J134="",G134=""),"",G134+ROW()/1000000)</f>
      </c>
      <c r="R134" s="247">
        <f>IF(Q134="","",SUMIFS(Txn[Signed Units],Txn[Key],J134,Txn[Transaction Order],"&lt;="&amp;Q134))</f>
      </c>
    </row>
    <row r="135" spans="10:18" ht="15" customHeight="1" x14ac:dyDescent="0.15">
      <c r="A135" s="241"/>
      <c r="B135" s="242"/>
      <c r="C135" s="242"/>
      <c r="D135" s="243"/>
      <c r="E135" s="242"/>
      <c r="F135" s="244"/>
      <c r="G135" s="245"/>
      <c r="H135" s="244"/>
      <c r="I135" s="242"/>
      <c r="J135" s="246">
        <f>IF(OR(B135="",C135="",E135=""),"",B135&amp;":"&amp;C135&amp;":"&amp;E135)</f>
      </c>
      <c r="K135" s="247">
        <f>IF(A135="","",A135*D135)</f>
      </c>
      <c r="L135" s="246">
        <f>IF(A135="","",IF(OR(A135=1,A135=0),H135,0))</f>
      </c>
      <c r="M135" s="246">
        <f>IF(A135="","",IF(A135=-1,H135,0))</f>
      </c>
      <c r="N135">
        <f>IF(J135="","",IF(E135="SGD",1,IF(E135="USD",Settings!$B$22,IF(E135="HKD",Settings!$B$23,1))))</f>
      </c>
      <c r="O135">
        <f>IF(OR(B135="",C135="",E135=""),0,(IF(A135=-1,H135,0)-IF(OR(A135=1,A135=0),H135,0)+IF(A135=2,H135,0))*IF(E135="SGD",1,IF(E135="USD",Settings!$B$22,IF(E135="HKD",Settings!$B$23,1))))</f>
        <v>0</v>
      </c>
      <c r="P135">
        <f>IF(OR(B135="",C135="",E135=""),0,IF(A135=2,H135*IF(E135="SGD",1,IF(E135="USD",Settings!$B$22,IF(E135="HKD",Settings!$B$23,1))),0))</f>
        <v>0</v>
      </c>
      <c r="Q135" s="312">
        <f>IF(OR(J135="",G135=""),"",G135+ROW()/1000000)</f>
      </c>
      <c r="R135" s="247">
        <f>IF(Q135="","",SUMIFS(Txn[Signed Units],Txn[Key],J135,Txn[Transaction Order],"&lt;="&amp;Q135))</f>
      </c>
    </row>
    <row r="136" spans="10:18" ht="15" customHeight="1" x14ac:dyDescent="0.15">
      <c r="A136" s="241"/>
      <c r="B136" s="242"/>
      <c r="C136" s="242"/>
      <c r="D136" s="243"/>
      <c r="E136" s="242"/>
      <c r="F136" s="244"/>
      <c r="G136" s="245"/>
      <c r="H136" s="244"/>
      <c r="I136" s="242"/>
      <c r="J136" s="246">
        <f>IF(OR(B136="",C136="",E136=""),"",B136&amp;":"&amp;C136&amp;":"&amp;E136)</f>
      </c>
      <c r="K136" s="247">
        <f>IF(A136="","",A136*D136)</f>
      </c>
      <c r="L136" s="246">
        <f>IF(A136="","",IF(OR(A136=1,A136=0),H136,0))</f>
      </c>
      <c r="M136" s="246">
        <f>IF(A136="","",IF(A136=-1,H136,0))</f>
      </c>
      <c r="N136">
        <f>IF(J136="","",IF(E136="SGD",1,IF(E136="USD",Settings!$B$22,IF(E136="HKD",Settings!$B$23,1))))</f>
      </c>
      <c r="O136">
        <f>IF(OR(B136="",C136="",E136=""),0,(IF(A136=-1,H136,0)-IF(OR(A136=1,A136=0),H136,0)+IF(A136=2,H136,0))*IF(E136="SGD",1,IF(E136="USD",Settings!$B$22,IF(E136="HKD",Settings!$B$23,1))))</f>
        <v>0</v>
      </c>
      <c r="P136">
        <f>IF(OR(B136="",C136="",E136=""),0,IF(A136=2,H136*IF(E136="SGD",1,IF(E136="USD",Settings!$B$22,IF(E136="HKD",Settings!$B$23,1))),0))</f>
        <v>0</v>
      </c>
      <c r="Q136" s="312">
        <f>IF(OR(J136="",G136=""),"",G136+ROW()/1000000)</f>
      </c>
      <c r="R136" s="247">
        <f>IF(Q136="","",SUMIFS(Txn[Signed Units],Txn[Key],J136,Txn[Transaction Order],"&lt;="&amp;Q136))</f>
      </c>
    </row>
    <row r="137" spans="10:18" ht="15" customHeight="1" x14ac:dyDescent="0.15">
      <c r="A137" s="241"/>
      <c r="B137" s="242"/>
      <c r="C137" s="242"/>
      <c r="D137" s="243"/>
      <c r="E137" s="242"/>
      <c r="F137" s="244"/>
      <c r="G137" s="245"/>
      <c r="H137" s="244"/>
      <c r="I137" s="242"/>
      <c r="J137" s="246">
        <f>IF(OR(B137="",C137="",E137=""),"",B137&amp;":"&amp;C137&amp;":"&amp;E137)</f>
      </c>
      <c r="K137" s="247">
        <f>IF(A137="","",A137*D137)</f>
      </c>
      <c r="L137" s="246">
        <f>IF(A137="","",IF(OR(A137=1,A137=0),H137,0))</f>
      </c>
      <c r="M137" s="246">
        <f>IF(A137="","",IF(A137=-1,H137,0))</f>
      </c>
      <c r="N137">
        <f>IF(J137="","",IF(E137="SGD",1,IF(E137="USD",Settings!$B$22,IF(E137="HKD",Settings!$B$23,1))))</f>
      </c>
      <c r="O137">
        <f>IF(OR(B137="",C137="",E137=""),0,(IF(A137=-1,H137,0)-IF(OR(A137=1,A137=0),H137,0)+IF(A137=2,H137,0))*IF(E137="SGD",1,IF(E137="USD",Settings!$B$22,IF(E137="HKD",Settings!$B$23,1))))</f>
        <v>0</v>
      </c>
      <c r="P137">
        <f>IF(OR(B137="",C137="",E137=""),0,IF(A137=2,H137*IF(E137="SGD",1,IF(E137="USD",Settings!$B$22,IF(E137="HKD",Settings!$B$23,1))),0))</f>
        <v>0</v>
      </c>
      <c r="Q137" s="312">
        <f>IF(OR(J137="",G137=""),"",G137+ROW()/1000000)</f>
      </c>
      <c r="R137" s="247">
        <f>IF(Q137="","",SUMIFS(Txn[Signed Units],Txn[Key],J137,Txn[Transaction Order],"&lt;="&amp;Q137))</f>
      </c>
    </row>
    <row r="138" spans="10:18" ht="15" customHeight="1" x14ac:dyDescent="0.15">
      <c r="A138" s="241"/>
      <c r="B138" s="242"/>
      <c r="C138" s="242"/>
      <c r="D138" s="243"/>
      <c r="E138" s="242"/>
      <c r="F138" s="244"/>
      <c r="G138" s="245"/>
      <c r="H138" s="244"/>
      <c r="I138" s="242"/>
      <c r="J138" s="246">
        <f>IF(OR(B138="",C138="",E138=""),"",B138&amp;":"&amp;C138&amp;":"&amp;E138)</f>
      </c>
      <c r="K138" s="247">
        <f>IF(A138="","",A138*D138)</f>
      </c>
      <c r="L138" s="246">
        <f>IF(A138="","",IF(OR(A138=1,A138=0),H138,0))</f>
      </c>
      <c r="M138" s="246">
        <f>IF(A138="","",IF(A138=-1,H138,0))</f>
      </c>
      <c r="N138">
        <f>IF(J138="","",IF(E138="SGD",1,IF(E138="USD",Settings!$B$22,IF(E138="HKD",Settings!$B$23,1))))</f>
      </c>
      <c r="O138">
        <f>IF(OR(B138="",C138="",E138=""),0,(IF(A138=-1,H138,0)-IF(OR(A138=1,A138=0),H138,0)+IF(A138=2,H138,0))*IF(E138="SGD",1,IF(E138="USD",Settings!$B$22,IF(E138="HKD",Settings!$B$23,1))))</f>
        <v>0</v>
      </c>
      <c r="P138">
        <f>IF(OR(B138="",C138="",E138=""),0,IF(A138=2,H138*IF(E138="SGD",1,IF(E138="USD",Settings!$B$22,IF(E138="HKD",Settings!$B$23,1))),0))</f>
        <v>0</v>
      </c>
      <c r="Q138" s="312">
        <f>IF(OR(J138="",G138=""),"",G138+ROW()/1000000)</f>
      </c>
      <c r="R138" s="247">
        <f>IF(Q138="","",SUMIFS(Txn[Signed Units],Txn[Key],J138,Txn[Transaction Order],"&lt;="&amp;Q138))</f>
      </c>
    </row>
    <row r="139" spans="10:18" ht="15" customHeight="1" x14ac:dyDescent="0.15">
      <c r="A139" s="241"/>
      <c r="B139" s="242"/>
      <c r="C139" s="242"/>
      <c r="D139" s="243"/>
      <c r="E139" s="242"/>
      <c r="F139" s="244"/>
      <c r="G139" s="245"/>
      <c r="H139" s="244"/>
      <c r="I139" s="242"/>
      <c r="J139" s="246">
        <f>IF(OR(B139="",C139="",E139=""),"",B139&amp;":"&amp;C139&amp;":"&amp;E139)</f>
      </c>
      <c r="K139" s="247">
        <f>IF(A139="","",A139*D139)</f>
      </c>
      <c r="L139" s="246">
        <f>IF(A139="","",IF(OR(A139=1,A139=0),H139,0))</f>
      </c>
      <c r="M139" s="246">
        <f>IF(A139="","",IF(A139=-1,H139,0))</f>
      </c>
      <c r="N139">
        <f>IF(J139="","",IF(E139="SGD",1,IF(E139="USD",Settings!$B$22,IF(E139="HKD",Settings!$B$23,1))))</f>
      </c>
      <c r="O139">
        <f>IF(OR(B139="",C139="",E139=""),0,(IF(A139=-1,H139,0)-IF(OR(A139=1,A139=0),H139,0)+IF(A139=2,H139,0))*IF(E139="SGD",1,IF(E139="USD",Settings!$B$22,IF(E139="HKD",Settings!$B$23,1))))</f>
        <v>0</v>
      </c>
      <c r="P139">
        <f>IF(OR(B139="",C139="",E139=""),0,IF(A139=2,H139*IF(E139="SGD",1,IF(E139="USD",Settings!$B$22,IF(E139="HKD",Settings!$B$23,1))),0))</f>
        <v>0</v>
      </c>
      <c r="Q139" s="312">
        <f>IF(OR(J139="",G139=""),"",G139+ROW()/1000000)</f>
      </c>
      <c r="R139" s="247">
        <f>IF(Q139="","",SUMIFS(Txn[Signed Units],Txn[Key],J139,Txn[Transaction Order],"&lt;="&amp;Q139))</f>
      </c>
    </row>
    <row r="140" spans="10:18" ht="15" customHeight="1" x14ac:dyDescent="0.15">
      <c r="A140" s="241"/>
      <c r="B140" s="242"/>
      <c r="C140" s="242"/>
      <c r="D140" s="243"/>
      <c r="E140" s="242"/>
      <c r="F140" s="244"/>
      <c r="G140" s="245"/>
      <c r="H140" s="244"/>
      <c r="I140" s="242"/>
      <c r="J140" s="246">
        <f>IF(OR(B140="",C140="",E140=""),"",B140&amp;":"&amp;C140&amp;":"&amp;E140)</f>
      </c>
      <c r="K140" s="247">
        <f>IF(A140="","",A140*D140)</f>
      </c>
      <c r="L140" s="246">
        <f>IF(A140="","",IF(OR(A140=1,A140=0),H140,0))</f>
      </c>
      <c r="M140" s="246">
        <f>IF(A140="","",IF(A140=-1,H140,0))</f>
      </c>
      <c r="N140">
        <f>IF(J140="","",IF(E140="SGD",1,IF(E140="USD",Settings!$B$22,IF(E140="HKD",Settings!$B$23,1))))</f>
      </c>
      <c r="O140">
        <f>IF(OR(B140="",C140="",E140=""),0,(IF(A140=-1,H140,0)-IF(OR(A140=1,A140=0),H140,0)+IF(A140=2,H140,0))*IF(E140="SGD",1,IF(E140="USD",Settings!$B$22,IF(E140="HKD",Settings!$B$23,1))))</f>
        <v>0</v>
      </c>
      <c r="P140">
        <f>IF(OR(B140="",C140="",E140=""),0,IF(A140=2,H140*IF(E140="SGD",1,IF(E140="USD",Settings!$B$22,IF(E140="HKD",Settings!$B$23,1))),0))</f>
        <v>0</v>
      </c>
      <c r="Q140" s="312">
        <f>IF(OR(J140="",G140=""),"",G140+ROW()/1000000)</f>
      </c>
      <c r="R140" s="247">
        <f>IF(Q140="","",SUMIFS(Txn[Signed Units],Txn[Key],J140,Txn[Transaction Order],"&lt;="&amp;Q140))</f>
      </c>
    </row>
    <row r="141" spans="10:18" ht="15" customHeight="1" x14ac:dyDescent="0.15">
      <c r="A141" s="241"/>
      <c r="B141" s="242"/>
      <c r="C141" s="242"/>
      <c r="D141" s="243"/>
      <c r="E141" s="242"/>
      <c r="F141" s="244"/>
      <c r="G141" s="245"/>
      <c r="H141" s="244"/>
      <c r="I141" s="242"/>
      <c r="J141" s="246">
        <f>IF(OR(B141="",C141="",E141=""),"",B141&amp;":"&amp;C141&amp;":"&amp;E141)</f>
      </c>
      <c r="K141" s="247">
        <f>IF(A141="","",A141*D141)</f>
      </c>
      <c r="L141" s="246">
        <f>IF(A141="","",IF(OR(A141=1,A141=0),H141,0))</f>
      </c>
      <c r="M141" s="246">
        <f>IF(A141="","",IF(A141=-1,H141,0))</f>
      </c>
      <c r="N141">
        <f>IF(J141="","",IF(E141="SGD",1,IF(E141="USD",Settings!$B$22,IF(E141="HKD",Settings!$B$23,1))))</f>
      </c>
      <c r="O141">
        <f>IF(OR(B141="",C141="",E141=""),0,(IF(A141=-1,H141,0)-IF(OR(A141=1,A141=0),H141,0)+IF(A141=2,H141,0))*IF(E141="SGD",1,IF(E141="USD",Settings!$B$22,IF(E141="HKD",Settings!$B$23,1))))</f>
        <v>0</v>
      </c>
      <c r="P141">
        <f>IF(OR(B141="",C141="",E141=""),0,IF(A141=2,H141*IF(E141="SGD",1,IF(E141="USD",Settings!$B$22,IF(E141="HKD",Settings!$B$23,1))),0))</f>
        <v>0</v>
      </c>
      <c r="Q141" s="312">
        <f>IF(OR(J141="",G141=""),"",G141+ROW()/1000000)</f>
      </c>
      <c r="R141" s="247">
        <f>IF(Q141="","",SUMIFS(Txn[Signed Units],Txn[Key],J141,Txn[Transaction Order],"&lt;="&amp;Q141))</f>
      </c>
    </row>
    <row r="142" spans="10:18" ht="15" customHeight="1" x14ac:dyDescent="0.15">
      <c r="A142" s="241"/>
      <c r="B142" s="242"/>
      <c r="C142" s="242"/>
      <c r="D142" s="243"/>
      <c r="E142" s="242"/>
      <c r="F142" s="244"/>
      <c r="G142" s="245"/>
      <c r="H142" s="244"/>
      <c r="I142" s="242"/>
      <c r="J142" s="246">
        <f>IF(OR(B142="",C142="",E142=""),"",B142&amp;":"&amp;C142&amp;":"&amp;E142)</f>
      </c>
      <c r="K142" s="247">
        <f>IF(A142="","",A142*D142)</f>
      </c>
      <c r="L142" s="246">
        <f>IF(A142="","",IF(OR(A142=1,A142=0),H142,0))</f>
      </c>
      <c r="M142" s="246">
        <f>IF(A142="","",IF(A142=-1,H142,0))</f>
      </c>
      <c r="N142">
        <f>IF(J142="","",IF(E142="SGD",1,IF(E142="USD",Settings!$B$22,IF(E142="HKD",Settings!$B$23,1))))</f>
      </c>
      <c r="O142">
        <f>IF(OR(B142="",C142="",E142=""),0,(IF(A142=-1,H142,0)-IF(OR(A142=1,A142=0),H142,0)+IF(A142=2,H142,0))*IF(E142="SGD",1,IF(E142="USD",Settings!$B$22,IF(E142="HKD",Settings!$B$23,1))))</f>
        <v>0</v>
      </c>
      <c r="P142">
        <f>IF(OR(B142="",C142="",E142=""),0,IF(A142=2,H142*IF(E142="SGD",1,IF(E142="USD",Settings!$B$22,IF(E142="HKD",Settings!$B$23,1))),0))</f>
        <v>0</v>
      </c>
      <c r="Q142" s="312">
        <f>IF(OR(J142="",G142=""),"",G142+ROW()/1000000)</f>
      </c>
      <c r="R142" s="247">
        <f>IF(Q142="","",SUMIFS(Txn[Signed Units],Txn[Key],J142,Txn[Transaction Order],"&lt;="&amp;Q142))</f>
      </c>
    </row>
    <row r="143" spans="10:18" ht="15" customHeight="1" x14ac:dyDescent="0.15">
      <c r="A143" s="241"/>
      <c r="B143" s="242"/>
      <c r="C143" s="242"/>
      <c r="D143" s="243"/>
      <c r="E143" s="242"/>
      <c r="F143" s="244"/>
      <c r="G143" s="245"/>
      <c r="H143" s="244"/>
      <c r="I143" s="242"/>
      <c r="J143" s="246">
        <f>IF(OR(B143="",C143="",E143=""),"",B143&amp;":"&amp;C143&amp;":"&amp;E143)</f>
      </c>
      <c r="K143" s="247">
        <f>IF(A143="","",A143*D143)</f>
      </c>
      <c r="L143" s="246">
        <f>IF(A143="","",IF(OR(A143=1,A143=0),H143,0))</f>
      </c>
      <c r="M143" s="246">
        <f>IF(A143="","",IF(A143=-1,H143,0))</f>
      </c>
      <c r="N143">
        <f>IF(J143="","",IF(E143="SGD",1,IF(E143="USD",Settings!$B$22,IF(E143="HKD",Settings!$B$23,1))))</f>
      </c>
      <c r="O143">
        <f>IF(OR(B143="",C143="",E143=""),0,(IF(A143=-1,H143,0)-IF(OR(A143=1,A143=0),H143,0)+IF(A143=2,H143,0))*IF(E143="SGD",1,IF(E143="USD",Settings!$B$22,IF(E143="HKD",Settings!$B$23,1))))</f>
        <v>0</v>
      </c>
      <c r="P143">
        <f>IF(OR(B143="",C143="",E143=""),0,IF(A143=2,H143*IF(E143="SGD",1,IF(E143="USD",Settings!$B$22,IF(E143="HKD",Settings!$B$23,1))),0))</f>
        <v>0</v>
      </c>
      <c r="Q143" s="312">
        <f>IF(OR(J143="",G143=""),"",G143+ROW()/1000000)</f>
      </c>
      <c r="R143" s="247">
        <f>IF(Q143="","",SUMIFS(Txn[Signed Units],Txn[Key],J143,Txn[Transaction Order],"&lt;="&amp;Q143))</f>
      </c>
    </row>
    <row r="144" spans="10:18" ht="15" customHeight="1" x14ac:dyDescent="0.15">
      <c r="A144" s="241"/>
      <c r="B144" s="242"/>
      <c r="C144" s="242"/>
      <c r="D144" s="243"/>
      <c r="E144" s="242"/>
      <c r="F144" s="244"/>
      <c r="G144" s="245"/>
      <c r="H144" s="244"/>
      <c r="I144" s="242"/>
      <c r="J144" s="246">
        <f>IF(OR(B144="",C144="",E144=""),"",B144&amp;":"&amp;C144&amp;":"&amp;E144)</f>
      </c>
      <c r="K144" s="247">
        <f>IF(A144="","",A144*D144)</f>
      </c>
      <c r="L144" s="246">
        <f>IF(A144="","",IF(OR(A144=1,A144=0),H144,0))</f>
      </c>
      <c r="M144" s="246">
        <f>IF(A144="","",IF(A144=-1,H144,0))</f>
      </c>
      <c r="N144">
        <f>IF(J144="","",IF(E144="SGD",1,IF(E144="USD",Settings!$B$22,IF(E144="HKD",Settings!$B$23,1))))</f>
      </c>
      <c r="O144">
        <f>IF(OR(B144="",C144="",E144=""),0,(IF(A144=-1,H144,0)-IF(OR(A144=1,A144=0),H144,0)+IF(A144=2,H144,0))*IF(E144="SGD",1,IF(E144="USD",Settings!$B$22,IF(E144="HKD",Settings!$B$23,1))))</f>
        <v>0</v>
      </c>
      <c r="P144">
        <f>IF(OR(B144="",C144="",E144=""),0,IF(A144=2,H144*IF(E144="SGD",1,IF(E144="USD",Settings!$B$22,IF(E144="HKD",Settings!$B$23,1))),0))</f>
        <v>0</v>
      </c>
      <c r="Q144" s="312">
        <f>IF(OR(J144="",G144=""),"",G144+ROW()/1000000)</f>
      </c>
      <c r="R144" s="247">
        <f>IF(Q144="","",SUMIFS(Txn[Signed Units],Txn[Key],J144,Txn[Transaction Order],"&lt;="&amp;Q144))</f>
      </c>
    </row>
    <row r="145" spans="10:18" ht="15" customHeight="1" x14ac:dyDescent="0.15">
      <c r="A145" s="241"/>
      <c r="B145" s="242"/>
      <c r="C145" s="242"/>
      <c r="D145" s="243"/>
      <c r="E145" s="242"/>
      <c r="F145" s="244"/>
      <c r="G145" s="245"/>
      <c r="H145" s="244"/>
      <c r="I145" s="242"/>
      <c r="J145" s="246">
        <f>IF(OR(B145="",C145="",E145=""),"",B145&amp;":"&amp;C145&amp;":"&amp;E145)</f>
      </c>
      <c r="K145" s="247">
        <f>IF(A145="","",A145*D145)</f>
      </c>
      <c r="L145" s="246">
        <f>IF(A145="","",IF(OR(A145=1,A145=0),H145,0))</f>
      </c>
      <c r="M145" s="246">
        <f>IF(A145="","",IF(A145=-1,H145,0))</f>
      </c>
      <c r="N145">
        <f>IF(J145="","",IF(E145="SGD",1,IF(E145="USD",Settings!$B$22,IF(E145="HKD",Settings!$B$23,1))))</f>
      </c>
      <c r="O145">
        <f>IF(OR(B145="",C145="",E145=""),0,(IF(A145=-1,H145,0)-IF(OR(A145=1,A145=0),H145,0)+IF(A145=2,H145,0))*IF(E145="SGD",1,IF(E145="USD",Settings!$B$22,IF(E145="HKD",Settings!$B$23,1))))</f>
        <v>0</v>
      </c>
      <c r="P145">
        <f>IF(OR(B145="",C145="",E145=""),0,IF(A145=2,H145*IF(E145="SGD",1,IF(E145="USD",Settings!$B$22,IF(E145="HKD",Settings!$B$23,1))),0))</f>
        <v>0</v>
      </c>
      <c r="Q145" s="312">
        <f>IF(OR(J145="",G145=""),"",G145+ROW()/1000000)</f>
      </c>
      <c r="R145" s="247">
        <f>IF(Q145="","",SUMIFS(Txn[Signed Units],Txn[Key],J145,Txn[Transaction Order],"&lt;="&amp;Q145))</f>
      </c>
    </row>
    <row r="146" spans="10:18" ht="15" customHeight="1" x14ac:dyDescent="0.15">
      <c r="A146" s="241"/>
      <c r="B146" s="242"/>
      <c r="C146" s="242"/>
      <c r="D146" s="243"/>
      <c r="E146" s="242"/>
      <c r="F146" s="244"/>
      <c r="G146" s="245"/>
      <c r="H146" s="244"/>
      <c r="I146" s="242"/>
      <c r="J146" s="246">
        <f>IF(OR(B146="",C146="",E146=""),"",B146&amp;":"&amp;C146&amp;":"&amp;E146)</f>
      </c>
      <c r="K146" s="247">
        <f>IF(A146="","",A146*D146)</f>
      </c>
      <c r="L146" s="246">
        <f>IF(A146="","",IF(OR(A146=1,A146=0),H146,0))</f>
      </c>
      <c r="M146" s="246">
        <f>IF(A146="","",IF(A146=-1,H146,0))</f>
      </c>
      <c r="N146">
        <f>IF(J146="","",IF(E146="SGD",1,IF(E146="USD",Settings!$B$22,IF(E146="HKD",Settings!$B$23,1))))</f>
      </c>
      <c r="O146">
        <f>IF(OR(B146="",C146="",E146=""),0,(IF(A146=-1,H146,0)-IF(OR(A146=1,A146=0),H146,0)+IF(A146=2,H146,0))*IF(E146="SGD",1,IF(E146="USD",Settings!$B$22,IF(E146="HKD",Settings!$B$23,1))))</f>
        <v>0</v>
      </c>
      <c r="P146">
        <f>IF(OR(B146="",C146="",E146=""),0,IF(A146=2,H146*IF(E146="SGD",1,IF(E146="USD",Settings!$B$22,IF(E146="HKD",Settings!$B$23,1))),0))</f>
        <v>0</v>
      </c>
      <c r="Q146" s="312">
        <f>IF(OR(J146="",G146=""),"",G146+ROW()/1000000)</f>
      </c>
      <c r="R146" s="247">
        <f>IF(Q146="","",SUMIFS(Txn[Signed Units],Txn[Key],J146,Txn[Transaction Order],"&lt;="&amp;Q146))</f>
      </c>
    </row>
    <row r="147" spans="10:18" ht="15" customHeight="1" x14ac:dyDescent="0.15">
      <c r="A147" s="241"/>
      <c r="B147" s="242"/>
      <c r="C147" s="242"/>
      <c r="D147" s="243"/>
      <c r="E147" s="242"/>
      <c r="F147" s="244"/>
      <c r="G147" s="245"/>
      <c r="H147" s="244"/>
      <c r="I147" s="242"/>
      <c r="J147" s="246">
        <f>IF(OR(B147="",C147="",E147=""),"",B147&amp;":"&amp;C147&amp;":"&amp;E147)</f>
      </c>
      <c r="K147" s="247">
        <f>IF(A147="","",A147*D147)</f>
      </c>
      <c r="L147" s="246">
        <f>IF(A147="","",IF(OR(A147=1,A147=0),H147,0))</f>
      </c>
      <c r="M147" s="246">
        <f>IF(A147="","",IF(A147=-1,H147,0))</f>
      </c>
      <c r="N147">
        <f>IF(J147="","",IF(E147="SGD",1,IF(E147="USD",Settings!$B$22,IF(E147="HKD",Settings!$B$23,1))))</f>
      </c>
      <c r="O147">
        <f>IF(OR(B147="",C147="",E147=""),0,(IF(A147=-1,H147,0)-IF(OR(A147=1,A147=0),H147,0)+IF(A147=2,H147,0))*IF(E147="SGD",1,IF(E147="USD",Settings!$B$22,IF(E147="HKD",Settings!$B$23,1))))</f>
        <v>0</v>
      </c>
      <c r="P147">
        <f>IF(OR(B147="",C147="",E147=""),0,IF(A147=2,H147*IF(E147="SGD",1,IF(E147="USD",Settings!$B$22,IF(E147="HKD",Settings!$B$23,1))),0))</f>
        <v>0</v>
      </c>
      <c r="Q147" s="312">
        <f>IF(OR(J147="",G147=""),"",G147+ROW()/1000000)</f>
      </c>
      <c r="R147" s="247">
        <f>IF(Q147="","",SUMIFS(Txn[Signed Units],Txn[Key],J147,Txn[Transaction Order],"&lt;="&amp;Q147))</f>
      </c>
    </row>
    <row r="148" spans="10:18" ht="15" customHeight="1" x14ac:dyDescent="0.15">
      <c r="A148" s="241"/>
      <c r="B148" s="242"/>
      <c r="C148" s="242"/>
      <c r="D148" s="243"/>
      <c r="E148" s="242"/>
      <c r="F148" s="244"/>
      <c r="G148" s="245"/>
      <c r="H148" s="244"/>
      <c r="I148" s="242"/>
      <c r="J148" s="246">
        <f>IF(OR(B148="",C148="",E148=""),"",B148&amp;":"&amp;C148&amp;":"&amp;E148)</f>
      </c>
      <c r="K148" s="247">
        <f>IF(A148="","",A148*D148)</f>
      </c>
      <c r="L148" s="246">
        <f>IF(A148="","",IF(OR(A148=1,A148=0),H148,0))</f>
      </c>
      <c r="M148" s="246">
        <f>IF(A148="","",IF(A148=-1,H148,0))</f>
      </c>
      <c r="N148">
        <f>IF(J148="","",IF(E148="SGD",1,IF(E148="USD",Settings!$B$22,IF(E148="HKD",Settings!$B$23,1))))</f>
      </c>
      <c r="O148">
        <f>IF(OR(B148="",C148="",E148=""),0,(IF(A148=-1,H148,0)-IF(OR(A148=1,A148=0),H148,0)+IF(A148=2,H148,0))*IF(E148="SGD",1,IF(E148="USD",Settings!$B$22,IF(E148="HKD",Settings!$B$23,1))))</f>
        <v>0</v>
      </c>
      <c r="P148">
        <f>IF(OR(B148="",C148="",E148=""),0,IF(A148=2,H148*IF(E148="SGD",1,IF(E148="USD",Settings!$B$22,IF(E148="HKD",Settings!$B$23,1))),0))</f>
        <v>0</v>
      </c>
      <c r="Q148" s="312">
        <f>IF(OR(J148="",G148=""),"",G148+ROW()/1000000)</f>
      </c>
      <c r="R148" s="247">
        <f>IF(Q148="","",SUMIFS(Txn[Signed Units],Txn[Key],J148,Txn[Transaction Order],"&lt;="&amp;Q148))</f>
      </c>
    </row>
    <row r="149" spans="10:18" ht="15" customHeight="1" x14ac:dyDescent="0.15">
      <c r="A149" s="241"/>
      <c r="B149" s="242"/>
      <c r="C149" s="242"/>
      <c r="D149" s="243"/>
      <c r="E149" s="242"/>
      <c r="F149" s="244"/>
      <c r="G149" s="245"/>
      <c r="H149" s="244"/>
      <c r="I149" s="242"/>
      <c r="J149" s="246">
        <f>IF(OR(B149="",C149="",E149=""),"",B149&amp;":"&amp;C149&amp;":"&amp;E149)</f>
      </c>
      <c r="K149" s="247">
        <f>IF(A149="","",A149*D149)</f>
      </c>
      <c r="L149" s="246">
        <f>IF(A149="","",IF(OR(A149=1,A149=0),H149,0))</f>
      </c>
      <c r="M149" s="246">
        <f>IF(A149="","",IF(A149=-1,H149,0))</f>
      </c>
      <c r="N149">
        <f>IF(J149="","",IF(E149="SGD",1,IF(E149="USD",Settings!$B$22,IF(E149="HKD",Settings!$B$23,1))))</f>
      </c>
      <c r="O149">
        <f>IF(OR(B149="",C149="",E149=""),0,(IF(A149=-1,H149,0)-IF(OR(A149=1,A149=0),H149,0)+IF(A149=2,H149,0))*IF(E149="SGD",1,IF(E149="USD",Settings!$B$22,IF(E149="HKD",Settings!$B$23,1))))</f>
        <v>0</v>
      </c>
      <c r="P149">
        <f>IF(OR(B149="",C149="",E149=""),0,IF(A149=2,H149*IF(E149="SGD",1,IF(E149="USD",Settings!$B$22,IF(E149="HKD",Settings!$B$23,1))),0))</f>
        <v>0</v>
      </c>
      <c r="Q149" s="312">
        <f>IF(OR(J149="",G149=""),"",G149+ROW()/1000000)</f>
      </c>
      <c r="R149" s="247">
        <f>IF(Q149="","",SUMIFS(Txn[Signed Units],Txn[Key],J149,Txn[Transaction Order],"&lt;="&amp;Q149))</f>
      </c>
    </row>
    <row r="150" spans="10:18" ht="15" customHeight="1" x14ac:dyDescent="0.15">
      <c r="A150" s="241"/>
      <c r="B150" s="242"/>
      <c r="C150" s="242"/>
      <c r="D150" s="243"/>
      <c r="E150" s="242"/>
      <c r="F150" s="244"/>
      <c r="G150" s="245"/>
      <c r="H150" s="244"/>
      <c r="I150" s="242"/>
      <c r="J150" s="246">
        <f>IF(OR(B150="",C150="",E150=""),"",B150&amp;":"&amp;C150&amp;":"&amp;E150)</f>
      </c>
      <c r="K150" s="247">
        <f>IF(A150="","",A150*D150)</f>
      </c>
      <c r="L150" s="246">
        <f>IF(A150="","",IF(OR(A150=1,A150=0),H150,0))</f>
      </c>
      <c r="M150" s="246">
        <f>IF(A150="","",IF(A150=-1,H150,0))</f>
      </c>
      <c r="N150">
        <f>IF(J150="","",IF(E150="SGD",1,IF(E150="USD",Settings!$B$22,IF(E150="HKD",Settings!$B$23,1))))</f>
      </c>
      <c r="O150">
        <f>IF(OR(B150="",C150="",E150=""),0,(IF(A150=-1,H150,0)-IF(OR(A150=1,A150=0),H150,0)+IF(A150=2,H150,0))*IF(E150="SGD",1,IF(E150="USD",Settings!$B$22,IF(E150="HKD",Settings!$B$23,1))))</f>
        <v>0</v>
      </c>
      <c r="P150">
        <f>IF(OR(B150="",C150="",E150=""),0,IF(A150=2,H150*IF(E150="SGD",1,IF(E150="USD",Settings!$B$22,IF(E150="HKD",Settings!$B$23,1))),0))</f>
        <v>0</v>
      </c>
      <c r="Q150" s="312">
        <f>IF(OR(J150="",G150=""),"",G150+ROW()/1000000)</f>
      </c>
      <c r="R150" s="247">
        <f>IF(Q150="","",SUMIFS(Txn[Signed Units],Txn[Key],J150,Txn[Transaction Order],"&lt;="&amp;Q150))</f>
      </c>
    </row>
    <row r="151" spans="10:18" ht="15" customHeight="1" x14ac:dyDescent="0.15">
      <c r="A151" s="241"/>
      <c r="B151" s="242"/>
      <c r="C151" s="242"/>
      <c r="D151" s="243"/>
      <c r="E151" s="242"/>
      <c r="F151" s="244"/>
      <c r="G151" s="245"/>
      <c r="H151" s="244"/>
      <c r="I151" s="242"/>
      <c r="J151" s="246">
        <f>IF(OR(B151="",C151="",E151=""),"",B151&amp;":"&amp;C151&amp;":"&amp;E151)</f>
      </c>
      <c r="K151" s="247">
        <f>IF(A151="","",A151*D151)</f>
      </c>
      <c r="L151" s="246">
        <f>IF(A151="","",IF(OR(A151=1,A151=0),H151,0))</f>
      </c>
      <c r="M151" s="246">
        <f>IF(A151="","",IF(A151=-1,H151,0))</f>
      </c>
      <c r="N151">
        <f>IF(J151="","",IF(E151="SGD",1,IF(E151="USD",Settings!$B$22,IF(E151="HKD",Settings!$B$23,1))))</f>
      </c>
      <c r="O151">
        <f>IF(OR(B151="",C151="",E151=""),0,(IF(A151=-1,H151,0)-IF(OR(A151=1,A151=0),H151,0)+IF(A151=2,H151,0))*IF(E151="SGD",1,IF(E151="USD",Settings!$B$22,IF(E151="HKD",Settings!$B$23,1))))</f>
        <v>0</v>
      </c>
      <c r="P151">
        <f>IF(OR(B151="",C151="",E151=""),0,IF(A151=2,H151*IF(E151="SGD",1,IF(E151="USD",Settings!$B$22,IF(E151="HKD",Settings!$B$23,1))),0))</f>
        <v>0</v>
      </c>
      <c r="Q151" s="312">
        <f>IF(OR(J151="",G151=""),"",G151+ROW()/1000000)</f>
      </c>
      <c r="R151" s="247">
        <f>IF(Q151="","",SUMIFS(Txn[Signed Units],Txn[Key],J151,Txn[Transaction Order],"&lt;="&amp;Q151))</f>
      </c>
    </row>
    <row r="152" spans="10:18" ht="15" customHeight="1" x14ac:dyDescent="0.15">
      <c r="A152" s="241"/>
      <c r="B152" s="242"/>
      <c r="C152" s="242"/>
      <c r="D152" s="243"/>
      <c r="E152" s="242"/>
      <c r="F152" s="244"/>
      <c r="G152" s="245"/>
      <c r="H152" s="244"/>
      <c r="I152" s="242"/>
      <c r="J152" s="246">
        <f>IF(OR(B152="",C152="",E152=""),"",B152&amp;":"&amp;C152&amp;":"&amp;E152)</f>
      </c>
      <c r="K152" s="247">
        <f>IF(A152="","",A152*D152)</f>
      </c>
      <c r="L152" s="246">
        <f>IF(A152="","",IF(OR(A152=1,A152=0),H152,0))</f>
      </c>
      <c r="M152" s="246">
        <f>IF(A152="","",IF(A152=-1,H152,0))</f>
      </c>
      <c r="N152">
        <f>IF(J152="","",IF(E152="SGD",1,IF(E152="USD",Settings!$B$22,IF(E152="HKD",Settings!$B$23,1))))</f>
      </c>
      <c r="O152">
        <f>IF(OR(B152="",C152="",E152=""),0,(IF(A152=-1,H152,0)-IF(OR(A152=1,A152=0),H152,0)+IF(A152=2,H152,0))*IF(E152="SGD",1,IF(E152="USD",Settings!$B$22,IF(E152="HKD",Settings!$B$23,1))))</f>
        <v>0</v>
      </c>
      <c r="P152">
        <f>IF(OR(B152="",C152="",E152=""),0,IF(A152=2,H152*IF(E152="SGD",1,IF(E152="USD",Settings!$B$22,IF(E152="HKD",Settings!$B$23,1))),0))</f>
        <v>0</v>
      </c>
      <c r="Q152" s="312">
        <f>IF(OR(J152="",G152=""),"",G152+ROW()/1000000)</f>
      </c>
      <c r="R152" s="247">
        <f>IF(Q152="","",SUMIFS(Txn[Signed Units],Txn[Key],J152,Txn[Transaction Order],"&lt;="&amp;Q152))</f>
      </c>
    </row>
    <row r="153" spans="10:18" ht="15" customHeight="1" x14ac:dyDescent="0.15">
      <c r="A153" s="241"/>
      <c r="B153" s="242"/>
      <c r="C153" s="242"/>
      <c r="D153" s="243"/>
      <c r="E153" s="242"/>
      <c r="F153" s="244"/>
      <c r="G153" s="245"/>
      <c r="H153" s="244"/>
      <c r="I153" s="242"/>
      <c r="J153" s="246">
        <f>IF(OR(B153="",C153="",E153=""),"",B153&amp;":"&amp;C153&amp;":"&amp;E153)</f>
      </c>
      <c r="K153" s="247">
        <f>IF(A153="","",A153*D153)</f>
      </c>
      <c r="L153" s="246">
        <f>IF(A153="","",IF(OR(A153=1,A153=0),H153,0))</f>
      </c>
      <c r="M153" s="246">
        <f>IF(A153="","",IF(A153=-1,H153,0))</f>
      </c>
      <c r="N153">
        <f>IF(J153="","",IF(E153="SGD",1,IF(E153="USD",Settings!$B$22,IF(E153="HKD",Settings!$B$23,1))))</f>
      </c>
      <c r="O153">
        <f>IF(OR(B153="",C153="",E153=""),0,(IF(A153=-1,H153,0)-IF(OR(A153=1,A153=0),H153,0)+IF(A153=2,H153,0))*IF(E153="SGD",1,IF(E153="USD",Settings!$B$22,IF(E153="HKD",Settings!$B$23,1))))</f>
        <v>0</v>
      </c>
      <c r="P153">
        <f>IF(OR(B153="",C153="",E153=""),0,IF(A153=2,H153*IF(E153="SGD",1,IF(E153="USD",Settings!$B$22,IF(E153="HKD",Settings!$B$23,1))),0))</f>
        <v>0</v>
      </c>
      <c r="Q153" s="312">
        <f>IF(OR(J153="",G153=""),"",G153+ROW()/1000000)</f>
      </c>
      <c r="R153" s="247">
        <f>IF(Q153="","",SUMIFS(Txn[Signed Units],Txn[Key],J153,Txn[Transaction Order],"&lt;="&amp;Q153))</f>
      </c>
    </row>
    <row r="154" spans="10:18" ht="15" customHeight="1" x14ac:dyDescent="0.15">
      <c r="A154" s="241"/>
      <c r="B154" s="242"/>
      <c r="C154" s="242"/>
      <c r="D154" s="243"/>
      <c r="E154" s="242"/>
      <c r="F154" s="244"/>
      <c r="G154" s="245"/>
      <c r="H154" s="244"/>
      <c r="I154" s="242"/>
      <c r="J154" s="246">
        <f>IF(OR(B154="",C154="",E154=""),"",B154&amp;":"&amp;C154&amp;":"&amp;E154)</f>
      </c>
      <c r="K154" s="247">
        <f>IF(A154="","",A154*D154)</f>
      </c>
      <c r="L154" s="246">
        <f>IF(A154="","",IF(OR(A154=1,A154=0),H154,0))</f>
      </c>
      <c r="M154" s="246">
        <f>IF(A154="","",IF(A154=-1,H154,0))</f>
      </c>
      <c r="N154">
        <f>IF(J154="","",IF(E154="SGD",1,IF(E154="USD",Settings!$B$22,IF(E154="HKD",Settings!$B$23,1))))</f>
      </c>
      <c r="O154">
        <f>IF(OR(B154="",C154="",E154=""),0,(IF(A154=-1,H154,0)-IF(OR(A154=1,A154=0),H154,0)+IF(A154=2,H154,0))*IF(E154="SGD",1,IF(E154="USD",Settings!$B$22,IF(E154="HKD",Settings!$B$23,1))))</f>
        <v>0</v>
      </c>
      <c r="P154">
        <f>IF(OR(B154="",C154="",E154=""),0,IF(A154=2,H154*IF(E154="SGD",1,IF(E154="USD",Settings!$B$22,IF(E154="HKD",Settings!$B$23,1))),0))</f>
        <v>0</v>
      </c>
      <c r="Q154" s="312">
        <f>IF(OR(J154="",G154=""),"",G154+ROW()/1000000)</f>
      </c>
      <c r="R154" s="247">
        <f>IF(Q154="","",SUMIFS(Txn[Signed Units],Txn[Key],J154,Txn[Transaction Order],"&lt;="&amp;Q154))</f>
      </c>
    </row>
    <row r="155" spans="10:18" ht="15" customHeight="1" x14ac:dyDescent="0.15">
      <c r="A155" s="241"/>
      <c r="B155" s="242"/>
      <c r="C155" s="242"/>
      <c r="D155" s="243"/>
      <c r="E155" s="242"/>
      <c r="F155" s="244"/>
      <c r="G155" s="245"/>
      <c r="H155" s="244"/>
      <c r="I155" s="242"/>
      <c r="J155" s="246">
        <f>IF(OR(B155="",C155="",E155=""),"",B155&amp;":"&amp;C155&amp;":"&amp;E155)</f>
      </c>
      <c r="K155" s="247">
        <f>IF(A155="","",A155*D155)</f>
      </c>
      <c r="L155" s="246">
        <f>IF(A155="","",IF(OR(A155=1,A155=0),H155,0))</f>
      </c>
      <c r="M155" s="246">
        <f>IF(A155="","",IF(A155=-1,H155,0))</f>
      </c>
      <c r="N155">
        <f>IF(J155="","",IF(E155="SGD",1,IF(E155="USD",Settings!$B$22,IF(E155="HKD",Settings!$B$23,1))))</f>
      </c>
      <c r="O155">
        <f>IF(OR(B155="",C155="",E155=""),0,(IF(A155=-1,H155,0)-IF(OR(A155=1,A155=0),H155,0)+IF(A155=2,H155,0))*IF(E155="SGD",1,IF(E155="USD",Settings!$B$22,IF(E155="HKD",Settings!$B$23,1))))</f>
        <v>0</v>
      </c>
      <c r="P155">
        <f>IF(OR(B155="",C155="",E155=""),0,IF(A155=2,H155*IF(E155="SGD",1,IF(E155="USD",Settings!$B$22,IF(E155="HKD",Settings!$B$23,1))),0))</f>
        <v>0</v>
      </c>
      <c r="Q155" s="312">
        <f>IF(OR(J155="",G155=""),"",G155+ROW()/1000000)</f>
      </c>
      <c r="R155" s="247">
        <f>IF(Q155="","",SUMIFS(Txn[Signed Units],Txn[Key],J155,Txn[Transaction Order],"&lt;="&amp;Q155))</f>
      </c>
    </row>
    <row r="156" spans="10:18" ht="15" customHeight="1" x14ac:dyDescent="0.15">
      <c r="A156" s="241"/>
      <c r="B156" s="242"/>
      <c r="C156" s="242"/>
      <c r="D156" s="243"/>
      <c r="E156" s="242"/>
      <c r="F156" s="244"/>
      <c r="G156" s="245"/>
      <c r="H156" s="244"/>
      <c r="I156" s="242"/>
      <c r="J156" s="246">
        <f>IF(OR(B156="",C156="",E156=""),"",B156&amp;":"&amp;C156&amp;":"&amp;E156)</f>
      </c>
      <c r="K156" s="247">
        <f>IF(A156="","",A156*D156)</f>
      </c>
      <c r="L156" s="246">
        <f>IF(A156="","",IF(OR(A156=1,A156=0),H156,0))</f>
      </c>
      <c r="M156" s="246">
        <f>IF(A156="","",IF(A156=-1,H156,0))</f>
      </c>
      <c r="N156">
        <f>IF(J156="","",IF(E156="SGD",1,IF(E156="USD",Settings!$B$22,IF(E156="HKD",Settings!$B$23,1))))</f>
      </c>
      <c r="O156">
        <f>IF(OR(B156="",C156="",E156=""),0,(IF(A156=-1,H156,0)-IF(OR(A156=1,A156=0),H156,0)+IF(A156=2,H156,0))*IF(E156="SGD",1,IF(E156="USD",Settings!$B$22,IF(E156="HKD",Settings!$B$23,1))))</f>
        <v>0</v>
      </c>
      <c r="P156">
        <f>IF(OR(B156="",C156="",E156=""),0,IF(A156=2,H156*IF(E156="SGD",1,IF(E156="USD",Settings!$B$22,IF(E156="HKD",Settings!$B$23,1))),0))</f>
        <v>0</v>
      </c>
      <c r="Q156" s="312">
        <f>IF(OR(J156="",G156=""),"",G156+ROW()/1000000)</f>
      </c>
      <c r="R156" s="247">
        <f>IF(Q156="","",SUMIFS(Txn[Signed Units],Txn[Key],J156,Txn[Transaction Order],"&lt;="&amp;Q156))</f>
      </c>
    </row>
    <row r="157" spans="10:18" ht="15" customHeight="1" x14ac:dyDescent="0.15">
      <c r="A157" s="241"/>
      <c r="B157" s="242"/>
      <c r="C157" s="242"/>
      <c r="D157" s="243"/>
      <c r="E157" s="242"/>
      <c r="F157" s="244"/>
      <c r="G157" s="245"/>
      <c r="H157" s="244"/>
      <c r="I157" s="242"/>
      <c r="J157" s="246">
        <f>IF(OR(B157="",C157="",E157=""),"",B157&amp;":"&amp;C157&amp;":"&amp;E157)</f>
      </c>
      <c r="K157" s="247">
        <f>IF(A157="","",A157*D157)</f>
      </c>
      <c r="L157" s="246">
        <f>IF(A157="","",IF(OR(A157=1,A157=0),H157,0))</f>
      </c>
      <c r="M157" s="246">
        <f>IF(A157="","",IF(A157=-1,H157,0))</f>
      </c>
      <c r="N157">
        <f>IF(J157="","",IF(E157="SGD",1,IF(E157="USD",Settings!$B$22,IF(E157="HKD",Settings!$B$23,1))))</f>
      </c>
      <c r="O157">
        <f>IF(OR(B157="",C157="",E157=""),0,(IF(A157=-1,H157,0)-IF(OR(A157=1,A157=0),H157,0)+IF(A157=2,H157,0))*IF(E157="SGD",1,IF(E157="USD",Settings!$B$22,IF(E157="HKD",Settings!$B$23,1))))</f>
        <v>0</v>
      </c>
      <c r="P157">
        <f>IF(OR(B157="",C157="",E157=""),0,IF(A157=2,H157*IF(E157="SGD",1,IF(E157="USD",Settings!$B$22,IF(E157="HKD",Settings!$B$23,1))),0))</f>
        <v>0</v>
      </c>
      <c r="Q157" s="312">
        <f>IF(OR(J157="",G157=""),"",G157+ROW()/1000000)</f>
      </c>
      <c r="R157" s="247">
        <f>IF(Q157="","",SUMIFS(Txn[Signed Units],Txn[Key],J157,Txn[Transaction Order],"&lt;="&amp;Q157))</f>
      </c>
    </row>
    <row r="158" spans="10:18" ht="15" customHeight="1" x14ac:dyDescent="0.15">
      <c r="A158" s="241"/>
      <c r="B158" s="242"/>
      <c r="C158" s="242"/>
      <c r="D158" s="243"/>
      <c r="E158" s="242"/>
      <c r="F158" s="244"/>
      <c r="G158" s="245"/>
      <c r="H158" s="244"/>
      <c r="I158" s="242"/>
      <c r="J158" s="246">
        <f>IF(OR(B158="",C158="",E158=""),"",B158&amp;":"&amp;C158&amp;":"&amp;E158)</f>
      </c>
      <c r="K158" s="247">
        <f>IF(A158="","",A158*D158)</f>
      </c>
      <c r="L158" s="246">
        <f>IF(A158="","",IF(OR(A158=1,A158=0),H158,0))</f>
      </c>
      <c r="M158" s="246">
        <f>IF(A158="","",IF(A158=-1,H158,0))</f>
      </c>
      <c r="N158">
        <f>IF(J158="","",IF(E158="SGD",1,IF(E158="USD",Settings!$B$22,IF(E158="HKD",Settings!$B$23,1))))</f>
      </c>
      <c r="O158">
        <f>IF(OR(B158="",C158="",E158=""),0,(IF(A158=-1,H158,0)-IF(OR(A158=1,A158=0),H158,0)+IF(A158=2,H158,0))*IF(E158="SGD",1,IF(E158="USD",Settings!$B$22,IF(E158="HKD",Settings!$B$23,1))))</f>
        <v>0</v>
      </c>
      <c r="P158">
        <f>IF(OR(B158="",C158="",E158=""),0,IF(A158=2,H158*IF(E158="SGD",1,IF(E158="USD",Settings!$B$22,IF(E158="HKD",Settings!$B$23,1))),0))</f>
        <v>0</v>
      </c>
      <c r="Q158" s="312">
        <f>IF(OR(J158="",G158=""),"",G158+ROW()/1000000)</f>
      </c>
      <c r="R158" s="247">
        <f>IF(Q158="","",SUMIFS(Txn[Signed Units],Txn[Key],J158,Txn[Transaction Order],"&lt;="&amp;Q158))</f>
      </c>
    </row>
    <row r="159" spans="10:18" ht="15" customHeight="1" x14ac:dyDescent="0.15">
      <c r="A159" s="241"/>
      <c r="B159" s="242"/>
      <c r="C159" s="242"/>
      <c r="D159" s="243"/>
      <c r="E159" s="242"/>
      <c r="F159" s="244"/>
      <c r="G159" s="245"/>
      <c r="H159" s="244"/>
      <c r="I159" s="242"/>
      <c r="J159" s="246">
        <f>IF(OR(B159="",C159="",E159=""),"",B159&amp;":"&amp;C159&amp;":"&amp;E159)</f>
      </c>
      <c r="K159" s="247">
        <f>IF(A159="","",A159*D159)</f>
      </c>
      <c r="L159" s="246">
        <f>IF(A159="","",IF(OR(A159=1,A159=0),H159,0))</f>
      </c>
      <c r="M159" s="246">
        <f>IF(A159="","",IF(A159=-1,H159,0))</f>
      </c>
      <c r="N159">
        <f>IF(J159="","",IF(E159="SGD",1,IF(E159="USD",Settings!$B$22,IF(E159="HKD",Settings!$B$23,1))))</f>
      </c>
      <c r="O159">
        <f>IF(OR(B159="",C159="",E159=""),0,(IF(A159=-1,H159,0)-IF(OR(A159=1,A159=0),H159,0)+IF(A159=2,H159,0))*IF(E159="SGD",1,IF(E159="USD",Settings!$B$22,IF(E159="HKD",Settings!$B$23,1))))</f>
        <v>0</v>
      </c>
      <c r="P159">
        <f>IF(OR(B159="",C159="",E159=""),0,IF(A159=2,H159*IF(E159="SGD",1,IF(E159="USD",Settings!$B$22,IF(E159="HKD",Settings!$B$23,1))),0))</f>
        <v>0</v>
      </c>
      <c r="Q159" s="312">
        <f>IF(OR(J159="",G159=""),"",G159+ROW()/1000000)</f>
      </c>
      <c r="R159" s="247">
        <f>IF(Q159="","",SUMIFS(Txn[Signed Units],Txn[Key],J159,Txn[Transaction Order],"&lt;="&amp;Q159))</f>
      </c>
    </row>
    <row r="160" spans="10:18" ht="15" customHeight="1" x14ac:dyDescent="0.15">
      <c r="A160" s="241"/>
      <c r="B160" s="242"/>
      <c r="C160" s="242"/>
      <c r="D160" s="243"/>
      <c r="E160" s="242"/>
      <c r="F160" s="244"/>
      <c r="G160" s="245"/>
      <c r="H160" s="244"/>
      <c r="I160" s="242"/>
      <c r="J160" s="246">
        <f>IF(OR(B160="",C160="",E160=""),"",B160&amp;":"&amp;C160&amp;":"&amp;E160)</f>
      </c>
      <c r="K160" s="247">
        <f>IF(A160="","",A160*D160)</f>
      </c>
      <c r="L160" s="246">
        <f>IF(A160="","",IF(OR(A160=1,A160=0),H160,0))</f>
      </c>
      <c r="M160" s="246">
        <f>IF(A160="","",IF(A160=-1,H160,0))</f>
      </c>
      <c r="N160">
        <f>IF(J160="","",IF(E160="SGD",1,IF(E160="USD",Settings!$B$22,IF(E160="HKD",Settings!$B$23,1))))</f>
      </c>
      <c r="O160">
        <f>IF(OR(B160="",C160="",E160=""),0,(IF(A160=-1,H160,0)-IF(OR(A160=1,A160=0),H160,0)+IF(A160=2,H160,0))*IF(E160="SGD",1,IF(E160="USD",Settings!$B$22,IF(E160="HKD",Settings!$B$23,1))))</f>
        <v>0</v>
      </c>
      <c r="P160">
        <f>IF(OR(B160="",C160="",E160=""),0,IF(A160=2,H160*IF(E160="SGD",1,IF(E160="USD",Settings!$B$22,IF(E160="HKD",Settings!$B$23,1))),0))</f>
        <v>0</v>
      </c>
      <c r="Q160" s="312">
        <f>IF(OR(J160="",G160=""),"",G160+ROW()/1000000)</f>
      </c>
      <c r="R160" s="247">
        <f>IF(Q160="","",SUMIFS(Txn[Signed Units],Txn[Key],J160,Txn[Transaction Order],"&lt;="&amp;Q160))</f>
      </c>
    </row>
    <row r="161" spans="10:18" ht="15" customHeight="1" x14ac:dyDescent="0.15">
      <c r="A161" s="241"/>
      <c r="B161" s="242"/>
      <c r="C161" s="242"/>
      <c r="D161" s="243"/>
      <c r="E161" s="242"/>
      <c r="F161" s="244"/>
      <c r="G161" s="245"/>
      <c r="H161" s="244"/>
      <c r="I161" s="242"/>
      <c r="J161" s="246">
        <f>IF(OR(B161="",C161="",E161=""),"",B161&amp;":"&amp;C161&amp;":"&amp;E161)</f>
      </c>
      <c r="K161" s="247">
        <f>IF(A161="","",A161*D161)</f>
      </c>
      <c r="L161" s="246">
        <f>IF(A161="","",IF(OR(A161=1,A161=0),H161,0))</f>
      </c>
      <c r="M161" s="246">
        <f>IF(A161="","",IF(A161=-1,H161,0))</f>
      </c>
      <c r="N161">
        <f>IF(J161="","",IF(E161="SGD",1,IF(E161="USD",Settings!$B$22,IF(E161="HKD",Settings!$B$23,1))))</f>
      </c>
      <c r="O161">
        <f>IF(OR(B161="",C161="",E161=""),0,(IF(A161=-1,H161,0)-IF(OR(A161=1,A161=0),H161,0)+IF(A161=2,H161,0))*IF(E161="SGD",1,IF(E161="USD",Settings!$B$22,IF(E161="HKD",Settings!$B$23,1))))</f>
        <v>0</v>
      </c>
      <c r="P161">
        <f>IF(OR(B161="",C161="",E161=""),0,IF(A161=2,H161*IF(E161="SGD",1,IF(E161="USD",Settings!$B$22,IF(E161="HKD",Settings!$B$23,1))),0))</f>
        <v>0</v>
      </c>
      <c r="Q161" s="312">
        <f>IF(OR(J161="",G161=""),"",G161+ROW()/1000000)</f>
      </c>
      <c r="R161" s="247">
        <f>IF(Q161="","",SUMIFS(Txn[Signed Units],Txn[Key],J161,Txn[Transaction Order],"&lt;="&amp;Q161))</f>
      </c>
    </row>
    <row r="162" spans="10:18" ht="15" customHeight="1" x14ac:dyDescent="0.15">
      <c r="A162" s="241"/>
      <c r="B162" s="242"/>
      <c r="C162" s="242"/>
      <c r="D162" s="243"/>
      <c r="E162" s="242"/>
      <c r="F162" s="244"/>
      <c r="G162" s="245"/>
      <c r="H162" s="244"/>
      <c r="I162" s="242"/>
      <c r="J162" s="246">
        <f>IF(OR(B162="",C162="",E162=""),"",B162&amp;":"&amp;C162&amp;":"&amp;E162)</f>
      </c>
      <c r="K162" s="247">
        <f>IF(A162="","",A162*D162)</f>
      </c>
      <c r="L162" s="246">
        <f>IF(A162="","",IF(OR(A162=1,A162=0),H162,0))</f>
      </c>
      <c r="M162" s="246">
        <f>IF(A162="","",IF(A162=-1,H162,0))</f>
      </c>
      <c r="N162">
        <f>IF(J162="","",IF(E162="SGD",1,IF(E162="USD",Settings!$B$22,IF(E162="HKD",Settings!$B$23,1))))</f>
      </c>
      <c r="O162">
        <f>IF(OR(B162="",C162="",E162=""),0,(IF(A162=-1,H162,0)-IF(OR(A162=1,A162=0),H162,0)+IF(A162=2,H162,0))*IF(E162="SGD",1,IF(E162="USD",Settings!$B$22,IF(E162="HKD",Settings!$B$23,1))))</f>
        <v>0</v>
      </c>
      <c r="P162">
        <f>IF(OR(B162="",C162="",E162=""),0,IF(A162=2,H162*IF(E162="SGD",1,IF(E162="USD",Settings!$B$22,IF(E162="HKD",Settings!$B$23,1))),0))</f>
        <v>0</v>
      </c>
      <c r="Q162" s="312">
        <f>IF(OR(J162="",G162=""),"",G162+ROW()/1000000)</f>
      </c>
      <c r="R162" s="247">
        <f>IF(Q162="","",SUMIFS(Txn[Signed Units],Txn[Key],J162,Txn[Transaction Order],"&lt;="&amp;Q162))</f>
      </c>
    </row>
    <row r="163" spans="10:18" ht="15" customHeight="1" x14ac:dyDescent="0.15">
      <c r="A163" s="241"/>
      <c r="B163" s="242"/>
      <c r="C163" s="242"/>
      <c r="D163" s="243"/>
      <c r="E163" s="242"/>
      <c r="F163" s="244"/>
      <c r="G163" s="245"/>
      <c r="H163" s="244"/>
      <c r="I163" s="242"/>
      <c r="J163" s="246">
        <f>IF(OR(B163="",C163="",E163=""),"",B163&amp;":"&amp;C163&amp;":"&amp;E163)</f>
      </c>
      <c r="K163" s="247">
        <f>IF(A163="","",A163*D163)</f>
      </c>
      <c r="L163" s="246">
        <f>IF(A163="","",IF(OR(A163=1,A163=0),H163,0))</f>
      </c>
      <c r="M163" s="246">
        <f>IF(A163="","",IF(A163=-1,H163,0))</f>
      </c>
      <c r="N163">
        <f>IF(J163="","",IF(E163="SGD",1,IF(E163="USD",Settings!$B$22,IF(E163="HKD",Settings!$B$23,1))))</f>
      </c>
      <c r="O163">
        <f>IF(OR(B163="",C163="",E163=""),0,(IF(A163=-1,H163,0)-IF(OR(A163=1,A163=0),H163,0)+IF(A163=2,H163,0))*IF(E163="SGD",1,IF(E163="USD",Settings!$B$22,IF(E163="HKD",Settings!$B$23,1))))</f>
        <v>0</v>
      </c>
      <c r="P163">
        <f>IF(OR(B163="",C163="",E163=""),0,IF(A163=2,H163*IF(E163="SGD",1,IF(E163="USD",Settings!$B$22,IF(E163="HKD",Settings!$B$23,1))),0))</f>
        <v>0</v>
      </c>
      <c r="Q163" s="312">
        <f>IF(OR(J163="",G163=""),"",G163+ROW()/1000000)</f>
      </c>
      <c r="R163" s="247">
        <f>IF(Q163="","",SUMIFS(Txn[Signed Units],Txn[Key],J163,Txn[Transaction Order],"&lt;="&amp;Q163))</f>
      </c>
    </row>
    <row r="164" spans="10:18" ht="15" customHeight="1" x14ac:dyDescent="0.15">
      <c r="A164" s="241"/>
      <c r="B164" s="242"/>
      <c r="C164" s="242"/>
      <c r="D164" s="243"/>
      <c r="E164" s="242"/>
      <c r="F164" s="244"/>
      <c r="G164" s="245"/>
      <c r="H164" s="244"/>
      <c r="I164" s="242"/>
      <c r="J164" s="246">
        <f>IF(OR(B164="",C164="",E164=""),"",B164&amp;":"&amp;C164&amp;":"&amp;E164)</f>
      </c>
      <c r="K164" s="247">
        <f>IF(A164="","",A164*D164)</f>
      </c>
      <c r="L164" s="246">
        <f>IF(A164="","",IF(OR(A164=1,A164=0),H164,0))</f>
      </c>
      <c r="M164" s="246">
        <f>IF(A164="","",IF(A164=-1,H164,0))</f>
      </c>
      <c r="N164">
        <f>IF(J164="","",IF(E164="SGD",1,IF(E164="USD",Settings!$B$22,IF(E164="HKD",Settings!$B$23,1))))</f>
      </c>
      <c r="O164">
        <f>IF(OR(B164="",C164="",E164=""),0,(IF(A164=-1,H164,0)-IF(OR(A164=1,A164=0),H164,0)+IF(A164=2,H164,0))*IF(E164="SGD",1,IF(E164="USD",Settings!$B$22,IF(E164="HKD",Settings!$B$23,1))))</f>
        <v>0</v>
      </c>
      <c r="P164">
        <f>IF(OR(B164="",C164="",E164=""),0,IF(A164=2,H164*IF(E164="SGD",1,IF(E164="USD",Settings!$B$22,IF(E164="HKD",Settings!$B$23,1))),0))</f>
        <v>0</v>
      </c>
      <c r="Q164" s="312">
        <f>IF(OR(J164="",G164=""),"",G164+ROW()/1000000)</f>
      </c>
      <c r="R164" s="247">
        <f>IF(Q164="","",SUMIFS(Txn[Signed Units],Txn[Key],J164,Txn[Transaction Order],"&lt;="&amp;Q164))</f>
      </c>
    </row>
    <row r="165" spans="10:18" ht="15" customHeight="1" x14ac:dyDescent="0.15">
      <c r="A165" s="241"/>
      <c r="B165" s="242"/>
      <c r="C165" s="242"/>
      <c r="D165" s="243"/>
      <c r="E165" s="242"/>
      <c r="F165" s="244"/>
      <c r="G165" s="245"/>
      <c r="H165" s="244"/>
      <c r="I165" s="242"/>
      <c r="J165" s="246">
        <f>IF(OR(B165="",C165="",E165=""),"",B165&amp;":"&amp;C165&amp;":"&amp;E165)</f>
      </c>
      <c r="K165" s="247">
        <f>IF(A165="","",A165*D165)</f>
      </c>
      <c r="L165" s="246">
        <f>IF(A165="","",IF(OR(A165=1,A165=0),H165,0))</f>
      </c>
      <c r="M165" s="246">
        <f>IF(A165="","",IF(A165=-1,H165,0))</f>
      </c>
      <c r="N165">
        <f>IF(J165="","",IF(E165="SGD",1,IF(E165="USD",Settings!$B$22,IF(E165="HKD",Settings!$B$23,1))))</f>
      </c>
      <c r="O165">
        <f>IF(OR(B165="",C165="",E165=""),0,(IF(A165=-1,H165,0)-IF(OR(A165=1,A165=0),H165,0)+IF(A165=2,H165,0))*IF(E165="SGD",1,IF(E165="USD",Settings!$B$22,IF(E165="HKD",Settings!$B$23,1))))</f>
        <v>0</v>
      </c>
      <c r="P165">
        <f>IF(OR(B165="",C165="",E165=""),0,IF(A165=2,H165*IF(E165="SGD",1,IF(E165="USD",Settings!$B$22,IF(E165="HKD",Settings!$B$23,1))),0))</f>
        <v>0</v>
      </c>
      <c r="Q165" s="312">
        <f>IF(OR(J165="",G165=""),"",G165+ROW()/1000000)</f>
      </c>
      <c r="R165" s="247">
        <f>IF(Q165="","",SUMIFS(Txn[Signed Units],Txn[Key],J165,Txn[Transaction Order],"&lt;="&amp;Q165))</f>
      </c>
    </row>
    <row r="166" spans="10:18" ht="15" customHeight="1" x14ac:dyDescent="0.15">
      <c r="A166" s="241"/>
      <c r="B166" s="242"/>
      <c r="C166" s="242"/>
      <c r="D166" s="243"/>
      <c r="E166" s="242"/>
      <c r="F166" s="244"/>
      <c r="G166" s="245"/>
      <c r="H166" s="244"/>
      <c r="I166" s="242"/>
      <c r="J166" s="246">
        <f>IF(OR(B166="",C166="",E166=""),"",B166&amp;":"&amp;C166&amp;":"&amp;E166)</f>
      </c>
      <c r="K166" s="247">
        <f>IF(A166="","",A166*D166)</f>
      </c>
      <c r="L166" s="246">
        <f>IF(A166="","",IF(OR(A166=1,A166=0),H166,0))</f>
      </c>
      <c r="M166" s="246">
        <f>IF(A166="","",IF(A166=-1,H166,0))</f>
      </c>
      <c r="N166">
        <f>IF(J166="","",IF(E166="SGD",1,IF(E166="USD",Settings!$B$22,IF(E166="HKD",Settings!$B$23,1))))</f>
      </c>
      <c r="O166">
        <f>IF(OR(B166="",C166="",E166=""),0,(IF(A166=-1,H166,0)-IF(OR(A166=1,A166=0),H166,0)+IF(A166=2,H166,0))*IF(E166="SGD",1,IF(E166="USD",Settings!$B$22,IF(E166="HKD",Settings!$B$23,1))))</f>
        <v>0</v>
      </c>
      <c r="P166">
        <f>IF(OR(B166="",C166="",E166=""),0,IF(A166=2,H166*IF(E166="SGD",1,IF(E166="USD",Settings!$B$22,IF(E166="HKD",Settings!$B$23,1))),0))</f>
        <v>0</v>
      </c>
      <c r="Q166" s="312">
        <f>IF(OR(J166="",G166=""),"",G166+ROW()/1000000)</f>
      </c>
      <c r="R166" s="247">
        <f>IF(Q166="","",SUMIFS(Txn[Signed Units],Txn[Key],J166,Txn[Transaction Order],"&lt;="&amp;Q166))</f>
      </c>
    </row>
    <row r="167" spans="10:18" ht="15" customHeight="1" x14ac:dyDescent="0.15">
      <c r="A167" s="241"/>
      <c r="B167" s="242"/>
      <c r="C167" s="242"/>
      <c r="D167" s="243"/>
      <c r="E167" s="242"/>
      <c r="F167" s="244"/>
      <c r="G167" s="245"/>
      <c r="H167" s="244"/>
      <c r="I167" s="242"/>
      <c r="J167" s="246">
        <f>IF(OR(B167="",C167="",E167=""),"",B167&amp;":"&amp;C167&amp;":"&amp;E167)</f>
      </c>
      <c r="K167" s="247">
        <f>IF(A167="","",A167*D167)</f>
      </c>
      <c r="L167" s="246">
        <f>IF(A167="","",IF(OR(A167=1,A167=0),H167,0))</f>
      </c>
      <c r="M167" s="246">
        <f>IF(A167="","",IF(A167=-1,H167,0))</f>
      </c>
      <c r="N167">
        <f>IF(J167="","",IF(E167="SGD",1,IF(E167="USD",Settings!$B$22,IF(E167="HKD",Settings!$B$23,1))))</f>
      </c>
      <c r="O167">
        <f>IF(OR(B167="",C167="",E167=""),0,(IF(A167=-1,H167,0)-IF(OR(A167=1,A167=0),H167,0)+IF(A167=2,H167,0))*IF(E167="SGD",1,IF(E167="USD",Settings!$B$22,IF(E167="HKD",Settings!$B$23,1))))</f>
        <v>0</v>
      </c>
      <c r="P167">
        <f>IF(OR(B167="",C167="",E167=""),0,IF(A167=2,H167*IF(E167="SGD",1,IF(E167="USD",Settings!$B$22,IF(E167="HKD",Settings!$B$23,1))),0))</f>
        <v>0</v>
      </c>
      <c r="Q167" s="312">
        <f>IF(OR(J167="",G167=""),"",G167+ROW()/1000000)</f>
      </c>
      <c r="R167" s="247">
        <f>IF(Q167="","",SUMIFS(Txn[Signed Units],Txn[Key],J167,Txn[Transaction Order],"&lt;="&amp;Q167))</f>
      </c>
    </row>
    <row r="168" spans="10:18" ht="15" customHeight="1" x14ac:dyDescent="0.15">
      <c r="A168" s="241"/>
      <c r="B168" s="242"/>
      <c r="C168" s="242"/>
      <c r="D168" s="243"/>
      <c r="E168" s="242"/>
      <c r="F168" s="244"/>
      <c r="G168" s="245"/>
      <c r="H168" s="244"/>
      <c r="I168" s="242"/>
      <c r="J168" s="246">
        <f>IF(OR(B168="",C168="",E168=""),"",B168&amp;":"&amp;C168&amp;":"&amp;E168)</f>
      </c>
      <c r="K168" s="247">
        <f>IF(A168="","",A168*D168)</f>
      </c>
      <c r="L168" s="246">
        <f>IF(A168="","",IF(OR(A168=1,A168=0),H168,0))</f>
      </c>
      <c r="M168" s="246">
        <f>IF(A168="","",IF(A168=-1,H168,0))</f>
      </c>
      <c r="N168">
        <f>IF(J168="","",IF(E168="SGD",1,IF(E168="USD",Settings!$B$22,IF(E168="HKD",Settings!$B$23,1))))</f>
      </c>
      <c r="O168">
        <f>IF(OR(B168="",C168="",E168=""),0,(IF(A168=-1,H168,0)-IF(OR(A168=1,A168=0),H168,0)+IF(A168=2,H168,0))*IF(E168="SGD",1,IF(E168="USD",Settings!$B$22,IF(E168="HKD",Settings!$B$23,1))))</f>
        <v>0</v>
      </c>
      <c r="P168">
        <f>IF(OR(B168="",C168="",E168=""),0,IF(A168=2,H168*IF(E168="SGD",1,IF(E168="USD",Settings!$B$22,IF(E168="HKD",Settings!$B$23,1))),0))</f>
        <v>0</v>
      </c>
      <c r="Q168" s="312">
        <f>IF(OR(J168="",G168=""),"",G168+ROW()/1000000)</f>
      </c>
      <c r="R168" s="247">
        <f>IF(Q168="","",SUMIFS(Txn[Signed Units],Txn[Key],J168,Txn[Transaction Order],"&lt;="&amp;Q168))</f>
      </c>
    </row>
    <row r="169" spans="10:18" ht="15" customHeight="1" x14ac:dyDescent="0.15">
      <c r="A169" s="241"/>
      <c r="B169" s="242"/>
      <c r="C169" s="242"/>
      <c r="D169" s="243"/>
      <c r="E169" s="242"/>
      <c r="F169" s="244"/>
      <c r="G169" s="245"/>
      <c r="H169" s="244"/>
      <c r="I169" s="242"/>
      <c r="J169" s="246">
        <f>IF(OR(B169="",C169="",E169=""),"",B169&amp;":"&amp;C169&amp;":"&amp;E169)</f>
      </c>
      <c r="K169" s="247">
        <f>IF(A169="","",A169*D169)</f>
      </c>
      <c r="L169" s="246">
        <f>IF(A169="","",IF(OR(A169=1,A169=0),H169,0))</f>
      </c>
      <c r="M169" s="246">
        <f>IF(A169="","",IF(A169=-1,H169,0))</f>
      </c>
      <c r="N169">
        <f>IF(J169="","",IF(E169="SGD",1,IF(E169="USD",Settings!$B$22,IF(E169="HKD",Settings!$B$23,1))))</f>
      </c>
      <c r="O169">
        <f>IF(OR(B169="",C169="",E169=""),0,(IF(A169=-1,H169,0)-IF(OR(A169=1,A169=0),H169,0)+IF(A169=2,H169,0))*IF(E169="SGD",1,IF(E169="USD",Settings!$B$22,IF(E169="HKD",Settings!$B$23,1))))</f>
        <v>0</v>
      </c>
      <c r="P169">
        <f>IF(OR(B169="",C169="",E169=""),0,IF(A169=2,H169*IF(E169="SGD",1,IF(E169="USD",Settings!$B$22,IF(E169="HKD",Settings!$B$23,1))),0))</f>
        <v>0</v>
      </c>
      <c r="Q169" s="312">
        <f>IF(OR(J169="",G169=""),"",G169+ROW()/1000000)</f>
      </c>
      <c r="R169" s="247">
        <f>IF(Q169="","",SUMIFS(Txn[Signed Units],Txn[Key],J169,Txn[Transaction Order],"&lt;="&amp;Q169))</f>
      </c>
    </row>
    <row r="170" spans="10:18" ht="15" customHeight="1" x14ac:dyDescent="0.15">
      <c r="A170" s="241"/>
      <c r="B170" s="242"/>
      <c r="C170" s="242"/>
      <c r="D170" s="243"/>
      <c r="E170" s="242"/>
      <c r="F170" s="244"/>
      <c r="G170" s="245"/>
      <c r="H170" s="244"/>
      <c r="I170" s="242"/>
      <c r="J170" s="246">
        <f>IF(OR(B170="",C170="",E170=""),"",B170&amp;":"&amp;C170&amp;":"&amp;E170)</f>
      </c>
      <c r="K170" s="247">
        <f>IF(A170="","",A170*D170)</f>
      </c>
      <c r="L170" s="246">
        <f>IF(A170="","",IF(OR(A170=1,A170=0),H170,0))</f>
      </c>
      <c r="M170" s="246">
        <f>IF(A170="","",IF(A170=-1,H170,0))</f>
      </c>
      <c r="N170">
        <f>IF(J170="","",IF(E170="SGD",1,IF(E170="USD",Settings!$B$22,IF(E170="HKD",Settings!$B$23,1))))</f>
      </c>
      <c r="O170">
        <f>IF(OR(B170="",C170="",E170=""),0,(IF(A170=-1,H170,0)-IF(OR(A170=1,A170=0),H170,0)+IF(A170=2,H170,0))*IF(E170="SGD",1,IF(E170="USD",Settings!$B$22,IF(E170="HKD",Settings!$B$23,1))))</f>
        <v>0</v>
      </c>
      <c r="P170">
        <f>IF(OR(B170="",C170="",E170=""),0,IF(A170=2,H170*IF(E170="SGD",1,IF(E170="USD",Settings!$B$22,IF(E170="HKD",Settings!$B$23,1))),0))</f>
        <v>0</v>
      </c>
      <c r="Q170" s="312">
        <f>IF(OR(J170="",G170=""),"",G170+ROW()/1000000)</f>
      </c>
      <c r="R170" s="247">
        <f>IF(Q170="","",SUMIFS(Txn[Signed Units],Txn[Key],J170,Txn[Transaction Order],"&lt;="&amp;Q170))</f>
      </c>
    </row>
    <row r="171" spans="10:18" ht="15" customHeight="1" x14ac:dyDescent="0.15">
      <c r="A171" s="241"/>
      <c r="B171" s="242"/>
      <c r="C171" s="242"/>
      <c r="D171" s="243"/>
      <c r="E171" s="242"/>
      <c r="F171" s="244"/>
      <c r="G171" s="245"/>
      <c r="H171" s="244"/>
      <c r="I171" s="242"/>
      <c r="J171" s="246">
        <f>IF(OR(B171="",C171="",E171=""),"",B171&amp;":"&amp;C171&amp;":"&amp;E171)</f>
      </c>
      <c r="K171" s="247">
        <f>IF(A171="","",A171*D171)</f>
      </c>
      <c r="L171" s="246">
        <f>IF(A171="","",IF(OR(A171=1,A171=0),H171,0))</f>
      </c>
      <c r="M171" s="246">
        <f>IF(A171="","",IF(A171=-1,H171,0))</f>
      </c>
      <c r="N171">
        <f>IF(J171="","",IF(E171="SGD",1,IF(E171="USD",Settings!$B$22,IF(E171="HKD",Settings!$B$23,1))))</f>
      </c>
      <c r="O171">
        <f>IF(OR(B171="",C171="",E171=""),0,(IF(A171=-1,H171,0)-IF(OR(A171=1,A171=0),H171,0)+IF(A171=2,H171,0))*IF(E171="SGD",1,IF(E171="USD",Settings!$B$22,IF(E171="HKD",Settings!$B$23,1))))</f>
        <v>0</v>
      </c>
      <c r="P171">
        <f>IF(OR(B171="",C171="",E171=""),0,IF(A171=2,H171*IF(E171="SGD",1,IF(E171="USD",Settings!$B$22,IF(E171="HKD",Settings!$B$23,1))),0))</f>
        <v>0</v>
      </c>
      <c r="Q171" s="312">
        <f>IF(OR(J171="",G171=""),"",G171+ROW()/1000000)</f>
      </c>
      <c r="R171" s="247">
        <f>IF(Q171="","",SUMIFS(Txn[Signed Units],Txn[Key],J171,Txn[Transaction Order],"&lt;="&amp;Q171))</f>
      </c>
    </row>
    <row r="172" spans="10:18" ht="15" customHeight="1" x14ac:dyDescent="0.15">
      <c r="A172" s="241"/>
      <c r="B172" s="242"/>
      <c r="C172" s="242"/>
      <c r="D172" s="243"/>
      <c r="E172" s="242"/>
      <c r="F172" s="244"/>
      <c r="G172" s="245"/>
      <c r="H172" s="244"/>
      <c r="I172" s="242"/>
      <c r="J172" s="246">
        <f>IF(OR(B172="",C172="",E172=""),"",B172&amp;":"&amp;C172&amp;":"&amp;E172)</f>
      </c>
      <c r="K172" s="247">
        <f>IF(A172="","",A172*D172)</f>
      </c>
      <c r="L172" s="246">
        <f>IF(A172="","",IF(OR(A172=1,A172=0),H172,0))</f>
      </c>
      <c r="M172" s="246">
        <f>IF(A172="","",IF(A172=-1,H172,0))</f>
      </c>
      <c r="N172">
        <f>IF(J172="","",IF(E172="SGD",1,IF(E172="USD",Settings!$B$22,IF(E172="HKD",Settings!$B$23,1))))</f>
      </c>
      <c r="O172">
        <f>IF(OR(B172="",C172="",E172=""),0,(IF(A172=-1,H172,0)-IF(OR(A172=1,A172=0),H172,0)+IF(A172=2,H172,0))*IF(E172="SGD",1,IF(E172="USD",Settings!$B$22,IF(E172="HKD",Settings!$B$23,1))))</f>
        <v>0</v>
      </c>
      <c r="P172">
        <f>IF(OR(B172="",C172="",E172=""),0,IF(A172=2,H172*IF(E172="SGD",1,IF(E172="USD",Settings!$B$22,IF(E172="HKD",Settings!$B$23,1))),0))</f>
        <v>0</v>
      </c>
      <c r="Q172" s="312">
        <f>IF(OR(J172="",G172=""),"",G172+ROW()/1000000)</f>
      </c>
      <c r="R172" s="247">
        <f>IF(Q172="","",SUMIFS(Txn[Signed Units],Txn[Key],J172,Txn[Transaction Order],"&lt;="&amp;Q172))</f>
      </c>
    </row>
    <row r="173" spans="10:18" ht="15" customHeight="1" x14ac:dyDescent="0.15">
      <c r="A173" s="241"/>
      <c r="B173" s="242"/>
      <c r="C173" s="242"/>
      <c r="D173" s="243"/>
      <c r="E173" s="242"/>
      <c r="F173" s="244"/>
      <c r="G173" s="245"/>
      <c r="H173" s="244"/>
      <c r="I173" s="242"/>
      <c r="J173" s="246">
        <f>IF(OR(B173="",C173="",E173=""),"",B173&amp;":"&amp;C173&amp;":"&amp;E173)</f>
      </c>
      <c r="K173" s="247">
        <f>IF(A173="","",A173*D173)</f>
      </c>
      <c r="L173" s="246">
        <f>IF(A173="","",IF(OR(A173=1,A173=0),H173,0))</f>
      </c>
      <c r="M173" s="246">
        <f>IF(A173="","",IF(A173=-1,H173,0))</f>
      </c>
      <c r="N173">
        <f>IF(J173="","",IF(E173="SGD",1,IF(E173="USD",Settings!$B$22,IF(E173="HKD",Settings!$B$23,1))))</f>
      </c>
      <c r="O173">
        <f>IF(OR(B173="",C173="",E173=""),0,(IF(A173=-1,H173,0)-IF(OR(A173=1,A173=0),H173,0)+IF(A173=2,H173,0))*IF(E173="SGD",1,IF(E173="USD",Settings!$B$22,IF(E173="HKD",Settings!$B$23,1))))</f>
        <v>0</v>
      </c>
      <c r="P173">
        <f>IF(OR(B173="",C173="",E173=""),0,IF(A173=2,H173*IF(E173="SGD",1,IF(E173="USD",Settings!$B$22,IF(E173="HKD",Settings!$B$23,1))),0))</f>
        <v>0</v>
      </c>
      <c r="Q173" s="312">
        <f>IF(OR(J173="",G173=""),"",G173+ROW()/1000000)</f>
      </c>
      <c r="R173" s="247">
        <f>IF(Q173="","",SUMIFS(Txn[Signed Units],Txn[Key],J173,Txn[Transaction Order],"&lt;="&amp;Q173))</f>
      </c>
    </row>
    <row r="174" spans="10:18" ht="15" customHeight="1" x14ac:dyDescent="0.15">
      <c r="A174" s="241"/>
      <c r="B174" s="242"/>
      <c r="C174" s="242"/>
      <c r="D174" s="243"/>
      <c r="E174" s="242"/>
      <c r="F174" s="244"/>
      <c r="G174" s="245"/>
      <c r="H174" s="244"/>
      <c r="I174" s="242"/>
      <c r="J174" s="246">
        <f>IF(OR(B174="",C174="",E174=""),"",B174&amp;":"&amp;C174&amp;":"&amp;E174)</f>
      </c>
      <c r="K174" s="247">
        <f>IF(A174="","",A174*D174)</f>
      </c>
      <c r="L174" s="246">
        <f>IF(A174="","",IF(OR(A174=1,A174=0),H174,0))</f>
      </c>
      <c r="M174" s="246">
        <f>IF(A174="","",IF(A174=-1,H174,0))</f>
      </c>
      <c r="N174">
        <f>IF(J174="","",IF(E174="SGD",1,IF(E174="USD",Settings!$B$22,IF(E174="HKD",Settings!$B$23,1))))</f>
      </c>
      <c r="O174">
        <f>IF(OR(B174="",C174="",E174=""),0,(IF(A174=-1,H174,0)-IF(OR(A174=1,A174=0),H174,0)+IF(A174=2,H174,0))*IF(E174="SGD",1,IF(E174="USD",Settings!$B$22,IF(E174="HKD",Settings!$B$23,1))))</f>
        <v>0</v>
      </c>
      <c r="P174">
        <f>IF(OR(B174="",C174="",E174=""),0,IF(A174=2,H174*IF(E174="SGD",1,IF(E174="USD",Settings!$B$22,IF(E174="HKD",Settings!$B$23,1))),0))</f>
        <v>0</v>
      </c>
      <c r="Q174" s="312">
        <f>IF(OR(J174="",G174=""),"",G174+ROW()/1000000)</f>
      </c>
      <c r="R174" s="247">
        <f>IF(Q174="","",SUMIFS(Txn[Signed Units],Txn[Key],J174,Txn[Transaction Order],"&lt;="&amp;Q174))</f>
      </c>
    </row>
    <row r="175" spans="10:18" ht="15" customHeight="1" x14ac:dyDescent="0.15">
      <c r="A175" s="241"/>
      <c r="B175" s="242"/>
      <c r="C175" s="242"/>
      <c r="D175" s="243"/>
      <c r="E175" s="242"/>
      <c r="F175" s="244"/>
      <c r="G175" s="245"/>
      <c r="H175" s="244"/>
      <c r="I175" s="242"/>
      <c r="J175" s="246">
        <f>IF(OR(B175="",C175="",E175=""),"",B175&amp;":"&amp;C175&amp;":"&amp;E175)</f>
      </c>
      <c r="K175" s="247">
        <f>IF(A175="","",A175*D175)</f>
      </c>
      <c r="L175" s="246">
        <f>IF(A175="","",IF(OR(A175=1,A175=0),H175,0))</f>
      </c>
      <c r="M175" s="246">
        <f>IF(A175="","",IF(A175=-1,H175,0))</f>
      </c>
      <c r="N175">
        <f>IF(J175="","",IF(E175="SGD",1,IF(E175="USD",Settings!$B$22,IF(E175="HKD",Settings!$B$23,1))))</f>
      </c>
      <c r="O175">
        <f>IF(OR(B175="",C175="",E175=""),0,(IF(A175=-1,H175,0)-IF(OR(A175=1,A175=0),H175,0)+IF(A175=2,H175,0))*IF(E175="SGD",1,IF(E175="USD",Settings!$B$22,IF(E175="HKD",Settings!$B$23,1))))</f>
        <v>0</v>
      </c>
      <c r="P175">
        <f>IF(OR(B175="",C175="",E175=""),0,IF(A175=2,H175*IF(E175="SGD",1,IF(E175="USD",Settings!$B$22,IF(E175="HKD",Settings!$B$23,1))),0))</f>
        <v>0</v>
      </c>
      <c r="Q175" s="312">
        <f>IF(OR(J175="",G175=""),"",G175+ROW()/1000000)</f>
      </c>
      <c r="R175" s="247">
        <f>IF(Q175="","",SUMIFS(Txn[Signed Units],Txn[Key],J175,Txn[Transaction Order],"&lt;="&amp;Q175))</f>
      </c>
    </row>
    <row r="176" spans="10:18" ht="15" customHeight="1" x14ac:dyDescent="0.15">
      <c r="A176" s="241"/>
      <c r="B176" s="242"/>
      <c r="C176" s="242"/>
      <c r="D176" s="243"/>
      <c r="E176" s="242"/>
      <c r="F176" s="244"/>
      <c r="G176" s="245"/>
      <c r="H176" s="244"/>
      <c r="I176" s="242"/>
      <c r="J176" s="246">
        <f>IF(OR(B176="",C176="",E176=""),"",B176&amp;":"&amp;C176&amp;":"&amp;E176)</f>
      </c>
      <c r="K176" s="247">
        <f>IF(A176="","",A176*D176)</f>
      </c>
      <c r="L176" s="246">
        <f>IF(A176="","",IF(OR(A176=1,A176=0),H176,0))</f>
      </c>
      <c r="M176" s="246">
        <f>IF(A176="","",IF(A176=-1,H176,0))</f>
      </c>
      <c r="N176">
        <f>IF(J176="","",IF(E176="SGD",1,IF(E176="USD",Settings!$B$22,IF(E176="HKD",Settings!$B$23,1))))</f>
      </c>
      <c r="O176">
        <f>IF(OR(B176="",C176="",E176=""),0,(IF(A176=-1,H176,0)-IF(OR(A176=1,A176=0),H176,0)+IF(A176=2,H176,0))*IF(E176="SGD",1,IF(E176="USD",Settings!$B$22,IF(E176="HKD",Settings!$B$23,1))))</f>
        <v>0</v>
      </c>
      <c r="P176">
        <f>IF(OR(B176="",C176="",E176=""),0,IF(A176=2,H176*IF(E176="SGD",1,IF(E176="USD",Settings!$B$22,IF(E176="HKD",Settings!$B$23,1))),0))</f>
        <v>0</v>
      </c>
      <c r="Q176" s="312">
        <f>IF(OR(J176="",G176=""),"",G176+ROW()/1000000)</f>
      </c>
      <c r="R176" s="247">
        <f>IF(Q176="","",SUMIFS(Txn[Signed Units],Txn[Key],J176,Txn[Transaction Order],"&lt;="&amp;Q176))</f>
      </c>
    </row>
    <row r="177" spans="10:18" ht="15" customHeight="1" x14ac:dyDescent="0.15">
      <c r="A177" s="241"/>
      <c r="B177" s="242"/>
      <c r="C177" s="242"/>
      <c r="D177" s="243"/>
      <c r="E177" s="242"/>
      <c r="F177" s="244"/>
      <c r="G177" s="245"/>
      <c r="H177" s="244"/>
      <c r="I177" s="242"/>
      <c r="J177" s="246">
        <f>IF(OR(B177="",C177="",E177=""),"",B177&amp;":"&amp;C177&amp;":"&amp;E177)</f>
      </c>
      <c r="K177" s="247">
        <f>IF(A177="","",A177*D177)</f>
      </c>
      <c r="L177" s="246">
        <f>IF(A177="","",IF(OR(A177=1,A177=0),H177,0))</f>
      </c>
      <c r="M177" s="246">
        <f>IF(A177="","",IF(A177=-1,H177,0))</f>
      </c>
      <c r="N177">
        <f>IF(J177="","",IF(E177="SGD",1,IF(E177="USD",Settings!$B$22,IF(E177="HKD",Settings!$B$23,1))))</f>
      </c>
      <c r="O177">
        <f>IF(OR(B177="",C177="",E177=""),0,(IF(A177=-1,H177,0)-IF(OR(A177=1,A177=0),H177,0)+IF(A177=2,H177,0))*IF(E177="SGD",1,IF(E177="USD",Settings!$B$22,IF(E177="HKD",Settings!$B$23,1))))</f>
        <v>0</v>
      </c>
      <c r="P177">
        <f>IF(OR(B177="",C177="",E177=""),0,IF(A177=2,H177*IF(E177="SGD",1,IF(E177="USD",Settings!$B$22,IF(E177="HKD",Settings!$B$23,1))),0))</f>
        <v>0</v>
      </c>
      <c r="Q177" s="312">
        <f>IF(OR(J177="",G177=""),"",G177+ROW()/1000000)</f>
      </c>
      <c r="R177" s="247">
        <f>IF(Q177="","",SUMIFS(Txn[Signed Units],Txn[Key],J177,Txn[Transaction Order],"&lt;="&amp;Q177))</f>
      </c>
    </row>
    <row r="178" spans="10:18" ht="15" customHeight="1" x14ac:dyDescent="0.15">
      <c r="A178" s="241"/>
      <c r="B178" s="242"/>
      <c r="C178" s="242"/>
      <c r="D178" s="243"/>
      <c r="E178" s="242"/>
      <c r="F178" s="244"/>
      <c r="G178" s="245"/>
      <c r="H178" s="244"/>
      <c r="I178" s="242"/>
      <c r="J178" s="246">
        <f>IF(OR(B178="",C178="",E178=""),"",B178&amp;":"&amp;C178&amp;":"&amp;E178)</f>
      </c>
      <c r="K178" s="247">
        <f>IF(A178="","",A178*D178)</f>
      </c>
      <c r="L178" s="246">
        <f>IF(A178="","",IF(OR(A178=1,A178=0),H178,0))</f>
      </c>
      <c r="M178" s="246">
        <f>IF(A178="","",IF(A178=-1,H178,0))</f>
      </c>
      <c r="N178">
        <f>IF(J178="","",IF(E178="SGD",1,IF(E178="USD",Settings!$B$22,IF(E178="HKD",Settings!$B$23,1))))</f>
      </c>
      <c r="O178">
        <f>IF(OR(B178="",C178="",E178=""),0,(IF(A178=-1,H178,0)-IF(OR(A178=1,A178=0),H178,0)+IF(A178=2,H178,0))*IF(E178="SGD",1,IF(E178="USD",Settings!$B$22,IF(E178="HKD",Settings!$B$23,1))))</f>
        <v>0</v>
      </c>
      <c r="P178">
        <f>IF(OR(B178="",C178="",E178=""),0,IF(A178=2,H178*IF(E178="SGD",1,IF(E178="USD",Settings!$B$22,IF(E178="HKD",Settings!$B$23,1))),0))</f>
        <v>0</v>
      </c>
      <c r="Q178" s="312">
        <f>IF(OR(J178="",G178=""),"",G178+ROW()/1000000)</f>
      </c>
      <c r="R178" s="247">
        <f>IF(Q178="","",SUMIFS(Txn[Signed Units],Txn[Key],J178,Txn[Transaction Order],"&lt;="&amp;Q178))</f>
      </c>
    </row>
    <row r="179" spans="10:18" ht="15" customHeight="1" x14ac:dyDescent="0.15">
      <c r="A179" s="241"/>
      <c r="B179" s="242"/>
      <c r="C179" s="242"/>
      <c r="D179" s="243"/>
      <c r="E179" s="242"/>
      <c r="F179" s="244"/>
      <c r="G179" s="245"/>
      <c r="H179" s="244"/>
      <c r="I179" s="242"/>
      <c r="J179" s="246">
        <f>IF(OR(B179="",C179="",E179=""),"",B179&amp;":"&amp;C179&amp;":"&amp;E179)</f>
      </c>
      <c r="K179" s="247">
        <f>IF(A179="","",A179*D179)</f>
      </c>
      <c r="L179" s="246">
        <f>IF(A179="","",IF(OR(A179=1,A179=0),H179,0))</f>
      </c>
      <c r="M179" s="246">
        <f>IF(A179="","",IF(A179=-1,H179,0))</f>
      </c>
      <c r="N179">
        <f>IF(J179="","",IF(E179="SGD",1,IF(E179="USD",Settings!$B$22,IF(E179="HKD",Settings!$B$23,1))))</f>
      </c>
      <c r="O179">
        <f>IF(OR(B179="",C179="",E179=""),0,(IF(A179=-1,H179,0)-IF(OR(A179=1,A179=0),H179,0)+IF(A179=2,H179,0))*IF(E179="SGD",1,IF(E179="USD",Settings!$B$22,IF(E179="HKD",Settings!$B$23,1))))</f>
        <v>0</v>
      </c>
      <c r="P179">
        <f>IF(OR(B179="",C179="",E179=""),0,IF(A179=2,H179*IF(E179="SGD",1,IF(E179="USD",Settings!$B$22,IF(E179="HKD",Settings!$B$23,1))),0))</f>
        <v>0</v>
      </c>
      <c r="Q179" s="312">
        <f>IF(OR(J179="",G179=""),"",G179+ROW()/1000000)</f>
      </c>
      <c r="R179" s="247">
        <f>IF(Q179="","",SUMIFS(Txn[Signed Units],Txn[Key],J179,Txn[Transaction Order],"&lt;="&amp;Q179))</f>
      </c>
    </row>
    <row r="180" spans="10:18" ht="15" customHeight="1" x14ac:dyDescent="0.15">
      <c r="A180" s="241"/>
      <c r="B180" s="242"/>
      <c r="C180" s="242"/>
      <c r="D180" s="243"/>
      <c r="E180" s="242"/>
      <c r="F180" s="244"/>
      <c r="G180" s="245"/>
      <c r="H180" s="244"/>
      <c r="I180" s="242"/>
      <c r="J180" s="246">
        <f>IF(OR(B180="",C180="",E180=""),"",B180&amp;":"&amp;C180&amp;":"&amp;E180)</f>
      </c>
      <c r="K180" s="247">
        <f>IF(A180="","",A180*D180)</f>
      </c>
      <c r="L180" s="246">
        <f>IF(A180="","",IF(OR(A180=1,A180=0),H180,0))</f>
      </c>
      <c r="M180" s="246">
        <f>IF(A180="","",IF(A180=-1,H180,0))</f>
      </c>
      <c r="N180">
        <f>IF(J180="","",IF(E180="SGD",1,IF(E180="USD",Settings!$B$22,IF(E180="HKD",Settings!$B$23,1))))</f>
      </c>
      <c r="O180">
        <f>IF(OR(B180="",C180="",E180=""),0,(IF(A180=-1,H180,0)-IF(OR(A180=1,A180=0),H180,0)+IF(A180=2,H180,0))*IF(E180="SGD",1,IF(E180="USD",Settings!$B$22,IF(E180="HKD",Settings!$B$23,1))))</f>
        <v>0</v>
      </c>
      <c r="P180">
        <f>IF(OR(B180="",C180="",E180=""),0,IF(A180=2,H180*IF(E180="SGD",1,IF(E180="USD",Settings!$B$22,IF(E180="HKD",Settings!$B$23,1))),0))</f>
        <v>0</v>
      </c>
      <c r="Q180" s="312">
        <f>IF(OR(J180="",G180=""),"",G180+ROW()/1000000)</f>
      </c>
      <c r="R180" s="247">
        <f>IF(Q180="","",SUMIFS(Txn[Signed Units],Txn[Key],J180,Txn[Transaction Order],"&lt;="&amp;Q180))</f>
      </c>
    </row>
    <row r="181" spans="10:18" ht="15" customHeight="1" x14ac:dyDescent="0.15">
      <c r="A181" s="241"/>
      <c r="B181" s="242"/>
      <c r="C181" s="242"/>
      <c r="D181" s="243"/>
      <c r="E181" s="242"/>
      <c r="F181" s="244"/>
      <c r="G181" s="245"/>
      <c r="H181" s="244"/>
      <c r="I181" s="242"/>
      <c r="J181" s="246">
        <f>IF(OR(B181="",C181="",E181=""),"",B181&amp;":"&amp;C181&amp;":"&amp;E181)</f>
      </c>
      <c r="K181" s="247">
        <f>IF(A181="","",A181*D181)</f>
      </c>
      <c r="L181" s="246">
        <f>IF(A181="","",IF(OR(A181=1,A181=0),H181,0))</f>
      </c>
      <c r="M181" s="246">
        <f>IF(A181="","",IF(A181=-1,H181,0))</f>
      </c>
      <c r="N181">
        <f>IF(J181="","",IF(E181="SGD",1,IF(E181="USD",Settings!$B$22,IF(E181="HKD",Settings!$B$23,1))))</f>
      </c>
      <c r="O181">
        <f>IF(OR(B181="",C181="",E181=""),0,(IF(A181=-1,H181,0)-IF(OR(A181=1,A181=0),H181,0)+IF(A181=2,H181,0))*IF(E181="SGD",1,IF(E181="USD",Settings!$B$22,IF(E181="HKD",Settings!$B$23,1))))</f>
        <v>0</v>
      </c>
      <c r="P181">
        <f>IF(OR(B181="",C181="",E181=""),0,IF(A181=2,H181*IF(E181="SGD",1,IF(E181="USD",Settings!$B$22,IF(E181="HKD",Settings!$B$23,1))),0))</f>
        <v>0</v>
      </c>
      <c r="Q181" s="312">
        <f>IF(OR(J181="",G181=""),"",G181+ROW()/1000000)</f>
      </c>
      <c r="R181" s="247">
        <f>IF(Q181="","",SUMIFS(Txn[Signed Units],Txn[Key],J181,Txn[Transaction Order],"&lt;="&amp;Q181))</f>
      </c>
    </row>
    <row r="182" spans="10:18" ht="15" customHeight="1" x14ac:dyDescent="0.15">
      <c r="A182" s="241"/>
      <c r="B182" s="242"/>
      <c r="C182" s="242"/>
      <c r="D182" s="243"/>
      <c r="E182" s="242"/>
      <c r="F182" s="244"/>
      <c r="G182" s="245"/>
      <c r="H182" s="244"/>
      <c r="I182" s="242"/>
      <c r="J182" s="246">
        <f>IF(OR(B182="",C182="",E182=""),"",B182&amp;":"&amp;C182&amp;":"&amp;E182)</f>
      </c>
      <c r="K182" s="247">
        <f>IF(A182="","",A182*D182)</f>
      </c>
      <c r="L182" s="246">
        <f>IF(A182="","",IF(OR(A182=1,A182=0),H182,0))</f>
      </c>
      <c r="M182" s="246">
        <f>IF(A182="","",IF(A182=-1,H182,0))</f>
      </c>
      <c r="N182">
        <f>IF(J182="","",IF(E182="SGD",1,IF(E182="USD",Settings!$B$22,IF(E182="HKD",Settings!$B$23,1))))</f>
      </c>
      <c r="O182">
        <f>IF(OR(B182="",C182="",E182=""),0,(IF(A182=-1,H182,0)-IF(OR(A182=1,A182=0),H182,0)+IF(A182=2,H182,0))*IF(E182="SGD",1,IF(E182="USD",Settings!$B$22,IF(E182="HKD",Settings!$B$23,1))))</f>
        <v>0</v>
      </c>
      <c r="P182">
        <f>IF(OR(B182="",C182="",E182=""),0,IF(A182=2,H182*IF(E182="SGD",1,IF(E182="USD",Settings!$B$22,IF(E182="HKD",Settings!$B$23,1))),0))</f>
        <v>0</v>
      </c>
      <c r="Q182" s="312">
        <f>IF(OR(J182="",G182=""),"",G182+ROW()/1000000)</f>
      </c>
      <c r="R182" s="247">
        <f>IF(Q182="","",SUMIFS(Txn[Signed Units],Txn[Key],J182,Txn[Transaction Order],"&lt;="&amp;Q182))</f>
      </c>
    </row>
    <row r="183" spans="10:18" ht="15" customHeight="1" x14ac:dyDescent="0.15">
      <c r="A183" s="241"/>
      <c r="B183" s="242"/>
      <c r="C183" s="242"/>
      <c r="D183" s="243"/>
      <c r="E183" s="242"/>
      <c r="F183" s="244"/>
      <c r="G183" s="245"/>
      <c r="H183" s="244"/>
      <c r="I183" s="242"/>
      <c r="J183" s="246">
        <f>IF(OR(B183="",C183="",E183=""),"",B183&amp;":"&amp;C183&amp;":"&amp;E183)</f>
      </c>
      <c r="K183" s="247">
        <f>IF(A183="","",A183*D183)</f>
      </c>
      <c r="L183" s="246">
        <f>IF(A183="","",IF(OR(A183=1,A183=0),H183,0))</f>
      </c>
      <c r="M183" s="246">
        <f>IF(A183="","",IF(A183=-1,H183,0))</f>
      </c>
      <c r="N183">
        <f>IF(J183="","",IF(E183="SGD",1,IF(E183="USD",Settings!$B$22,IF(E183="HKD",Settings!$B$23,1))))</f>
      </c>
      <c r="O183">
        <f>IF(OR(B183="",C183="",E183=""),0,(IF(A183=-1,H183,0)-IF(OR(A183=1,A183=0),H183,0)+IF(A183=2,H183,0))*IF(E183="SGD",1,IF(E183="USD",Settings!$B$22,IF(E183="HKD",Settings!$B$23,1))))</f>
        <v>0</v>
      </c>
      <c r="P183">
        <f>IF(OR(B183="",C183="",E183=""),0,IF(A183=2,H183*IF(E183="SGD",1,IF(E183="USD",Settings!$B$22,IF(E183="HKD",Settings!$B$23,1))),0))</f>
        <v>0</v>
      </c>
      <c r="Q183" s="312">
        <f>IF(OR(J183="",G183=""),"",G183+ROW()/1000000)</f>
      </c>
      <c r="R183" s="247">
        <f>IF(Q183="","",SUMIFS(Txn[Signed Units],Txn[Key],J183,Txn[Transaction Order],"&lt;="&amp;Q183))</f>
      </c>
    </row>
    <row r="184" spans="10:18" ht="15" customHeight="1" x14ac:dyDescent="0.15">
      <c r="A184" s="241"/>
      <c r="B184" s="242"/>
      <c r="C184" s="242"/>
      <c r="D184" s="243"/>
      <c r="E184" s="242"/>
      <c r="F184" s="244"/>
      <c r="G184" s="245"/>
      <c r="H184" s="244"/>
      <c r="I184" s="242"/>
      <c r="J184" s="246">
        <f>IF(OR(B184="",C184="",E184=""),"",B184&amp;":"&amp;C184&amp;":"&amp;E184)</f>
      </c>
      <c r="K184" s="247">
        <f>IF(A184="","",A184*D184)</f>
      </c>
      <c r="L184" s="246">
        <f>IF(A184="","",IF(OR(A184=1,A184=0),H184,0))</f>
      </c>
      <c r="M184" s="246">
        <f>IF(A184="","",IF(A184=-1,H184,0))</f>
      </c>
      <c r="N184">
        <f>IF(J184="","",IF(E184="SGD",1,IF(E184="USD",Settings!$B$22,IF(E184="HKD",Settings!$B$23,1))))</f>
      </c>
      <c r="O184">
        <f>IF(OR(B184="",C184="",E184=""),0,(IF(A184=-1,H184,0)-IF(OR(A184=1,A184=0),H184,0)+IF(A184=2,H184,0))*IF(E184="SGD",1,IF(E184="USD",Settings!$B$22,IF(E184="HKD",Settings!$B$23,1))))</f>
        <v>0</v>
      </c>
      <c r="P184">
        <f>IF(OR(B184="",C184="",E184=""),0,IF(A184=2,H184*IF(E184="SGD",1,IF(E184="USD",Settings!$B$22,IF(E184="HKD",Settings!$B$23,1))),0))</f>
        <v>0</v>
      </c>
      <c r="Q184" s="312">
        <f>IF(OR(J184="",G184=""),"",G184+ROW()/1000000)</f>
      </c>
      <c r="R184" s="247">
        <f>IF(Q184="","",SUMIFS(Txn[Signed Units],Txn[Key],J184,Txn[Transaction Order],"&lt;="&amp;Q184))</f>
      </c>
    </row>
    <row r="185" spans="10:18" ht="15" customHeight="1" x14ac:dyDescent="0.15">
      <c r="A185" s="241"/>
      <c r="B185" s="242"/>
      <c r="C185" s="242"/>
      <c r="D185" s="243"/>
      <c r="E185" s="242"/>
      <c r="F185" s="244"/>
      <c r="G185" s="245"/>
      <c r="H185" s="244"/>
      <c r="I185" s="242"/>
      <c r="J185" s="246">
        <f>IF(OR(B185="",C185="",E185=""),"",B185&amp;":"&amp;C185&amp;":"&amp;E185)</f>
      </c>
      <c r="K185" s="247">
        <f>IF(A185="","",A185*D185)</f>
      </c>
      <c r="L185" s="246">
        <f>IF(A185="","",IF(OR(A185=1,A185=0),H185,0))</f>
      </c>
      <c r="M185" s="246">
        <f>IF(A185="","",IF(A185=-1,H185,0))</f>
      </c>
      <c r="N185">
        <f>IF(J185="","",IF(E185="SGD",1,IF(E185="USD",Settings!$B$22,IF(E185="HKD",Settings!$B$23,1))))</f>
      </c>
      <c r="O185">
        <f>IF(OR(B185="",C185="",E185=""),0,(IF(A185=-1,H185,0)-IF(OR(A185=1,A185=0),H185,0)+IF(A185=2,H185,0))*IF(E185="SGD",1,IF(E185="USD",Settings!$B$22,IF(E185="HKD",Settings!$B$23,1))))</f>
        <v>0</v>
      </c>
      <c r="P185">
        <f>IF(OR(B185="",C185="",E185=""),0,IF(A185=2,H185*IF(E185="SGD",1,IF(E185="USD",Settings!$B$22,IF(E185="HKD",Settings!$B$23,1))),0))</f>
        <v>0</v>
      </c>
      <c r="Q185" s="312">
        <f>IF(OR(J185="",G185=""),"",G185+ROW()/1000000)</f>
      </c>
      <c r="R185" s="247">
        <f>IF(Q185="","",SUMIFS(Txn[Signed Units],Txn[Key],J185,Txn[Transaction Order],"&lt;="&amp;Q185))</f>
      </c>
    </row>
    <row r="186" spans="10:18" ht="15" customHeight="1" x14ac:dyDescent="0.15">
      <c r="A186" s="241"/>
      <c r="B186" s="242"/>
      <c r="C186" s="242"/>
      <c r="D186" s="243"/>
      <c r="E186" s="242"/>
      <c r="F186" s="244"/>
      <c r="G186" s="245"/>
      <c r="H186" s="244"/>
      <c r="I186" s="242"/>
      <c r="J186" s="246">
        <f>IF(OR(B186="",C186="",E186=""),"",B186&amp;":"&amp;C186&amp;":"&amp;E186)</f>
      </c>
      <c r="K186" s="247">
        <f>IF(A186="","",A186*D186)</f>
      </c>
      <c r="L186" s="246">
        <f>IF(A186="","",IF(OR(A186=1,A186=0),H186,0))</f>
      </c>
      <c r="M186" s="246">
        <f>IF(A186="","",IF(A186=-1,H186,0))</f>
      </c>
      <c r="N186">
        <f>IF(J186="","",IF(E186="SGD",1,IF(E186="USD",Settings!$B$22,IF(E186="HKD",Settings!$B$23,1))))</f>
      </c>
      <c r="O186">
        <f>IF(OR(B186="",C186="",E186=""),0,(IF(A186=-1,H186,0)-IF(OR(A186=1,A186=0),H186,0)+IF(A186=2,H186,0))*IF(E186="SGD",1,IF(E186="USD",Settings!$B$22,IF(E186="HKD",Settings!$B$23,1))))</f>
        <v>0</v>
      </c>
      <c r="P186">
        <f>IF(OR(B186="",C186="",E186=""),0,IF(A186=2,H186*IF(E186="SGD",1,IF(E186="USD",Settings!$B$22,IF(E186="HKD",Settings!$B$23,1))),0))</f>
        <v>0</v>
      </c>
      <c r="Q186" s="312">
        <f>IF(OR(J186="",G186=""),"",G186+ROW()/1000000)</f>
      </c>
      <c r="R186" s="247">
        <f>IF(Q186="","",SUMIFS(Txn[Signed Units],Txn[Key],J186,Txn[Transaction Order],"&lt;="&amp;Q186))</f>
      </c>
    </row>
    <row r="187" spans="10:18" ht="15" customHeight="1" x14ac:dyDescent="0.15">
      <c r="A187" s="241"/>
      <c r="B187" s="242"/>
      <c r="C187" s="242"/>
      <c r="D187" s="243"/>
      <c r="E187" s="242"/>
      <c r="F187" s="244"/>
      <c r="G187" s="245"/>
      <c r="H187" s="244"/>
      <c r="I187" s="242"/>
      <c r="J187" s="246">
        <f>IF(OR(B187="",C187="",E187=""),"",B187&amp;":"&amp;C187&amp;":"&amp;E187)</f>
      </c>
      <c r="K187" s="247">
        <f>IF(A187="","",A187*D187)</f>
      </c>
      <c r="L187" s="246">
        <f>IF(A187="","",IF(OR(A187=1,A187=0),H187,0))</f>
      </c>
      <c r="M187" s="246">
        <f>IF(A187="","",IF(A187=-1,H187,0))</f>
      </c>
      <c r="N187">
        <f>IF(J187="","",IF(E187="SGD",1,IF(E187="USD",Settings!$B$22,IF(E187="HKD",Settings!$B$23,1))))</f>
      </c>
      <c r="O187">
        <f>IF(OR(B187="",C187="",E187=""),0,(IF(A187=-1,H187,0)-IF(OR(A187=1,A187=0),H187,0)+IF(A187=2,H187,0))*IF(E187="SGD",1,IF(E187="USD",Settings!$B$22,IF(E187="HKD",Settings!$B$23,1))))</f>
        <v>0</v>
      </c>
      <c r="P187">
        <f>IF(OR(B187="",C187="",E187=""),0,IF(A187=2,H187*IF(E187="SGD",1,IF(E187="USD",Settings!$B$22,IF(E187="HKD",Settings!$B$23,1))),0))</f>
        <v>0</v>
      </c>
      <c r="Q187" s="312">
        <f>IF(OR(J187="",G187=""),"",G187+ROW()/1000000)</f>
      </c>
      <c r="R187" s="247">
        <f>IF(Q187="","",SUMIFS(Txn[Signed Units],Txn[Key],J187,Txn[Transaction Order],"&lt;="&amp;Q187))</f>
      </c>
    </row>
    <row r="188" spans="10:18" ht="15" customHeight="1" x14ac:dyDescent="0.15">
      <c r="A188" s="241"/>
      <c r="B188" s="242"/>
      <c r="C188" s="242"/>
      <c r="D188" s="243"/>
      <c r="E188" s="242"/>
      <c r="F188" s="244"/>
      <c r="G188" s="245"/>
      <c r="H188" s="244"/>
      <c r="I188" s="242"/>
      <c r="J188" s="246">
        <f>IF(OR(B188="",C188="",E188=""),"",B188&amp;":"&amp;C188&amp;":"&amp;E188)</f>
      </c>
      <c r="K188" s="247">
        <f>IF(A188="","",A188*D188)</f>
      </c>
      <c r="L188" s="246">
        <f>IF(A188="","",IF(OR(A188=1,A188=0),H188,0))</f>
      </c>
      <c r="M188" s="246">
        <f>IF(A188="","",IF(A188=-1,H188,0))</f>
      </c>
      <c r="N188">
        <f>IF(J188="","",IF(E188="SGD",1,IF(E188="USD",Settings!$B$22,IF(E188="HKD",Settings!$B$23,1))))</f>
      </c>
      <c r="O188">
        <f>IF(OR(B188="",C188="",E188=""),0,(IF(A188=-1,H188,0)-IF(OR(A188=1,A188=0),H188,0)+IF(A188=2,H188,0))*IF(E188="SGD",1,IF(E188="USD",Settings!$B$22,IF(E188="HKD",Settings!$B$23,1))))</f>
        <v>0</v>
      </c>
      <c r="P188">
        <f>IF(OR(B188="",C188="",E188=""),0,IF(A188=2,H188*IF(E188="SGD",1,IF(E188="USD",Settings!$B$22,IF(E188="HKD",Settings!$B$23,1))),0))</f>
        <v>0</v>
      </c>
      <c r="Q188" s="312">
        <f>IF(OR(J188="",G188=""),"",G188+ROW()/1000000)</f>
      </c>
      <c r="R188" s="247">
        <f>IF(Q188="","",SUMIFS(Txn[Signed Units],Txn[Key],J188,Txn[Transaction Order],"&lt;="&amp;Q188))</f>
      </c>
    </row>
    <row r="189" spans="10:18" ht="15" customHeight="1" x14ac:dyDescent="0.15">
      <c r="A189" s="241"/>
      <c r="B189" s="242"/>
      <c r="C189" s="242"/>
      <c r="D189" s="243"/>
      <c r="E189" s="242"/>
      <c r="F189" s="244"/>
      <c r="G189" s="245"/>
      <c r="H189" s="244"/>
      <c r="I189" s="242"/>
      <c r="J189" s="246">
        <f>IF(OR(B189="",C189="",E189=""),"",B189&amp;":"&amp;C189&amp;":"&amp;E189)</f>
      </c>
      <c r="K189" s="247">
        <f>IF(A189="","",A189*D189)</f>
      </c>
      <c r="L189" s="246">
        <f>IF(A189="","",IF(OR(A189=1,A189=0),H189,0))</f>
      </c>
      <c r="M189" s="246">
        <f>IF(A189="","",IF(A189=-1,H189,0))</f>
      </c>
      <c r="N189">
        <f>IF(J189="","",IF(E189="SGD",1,IF(E189="USD",Settings!$B$22,IF(E189="HKD",Settings!$B$23,1))))</f>
      </c>
      <c r="O189">
        <f>IF(OR(B189="",C189="",E189=""),0,(IF(A189=-1,H189,0)-IF(OR(A189=1,A189=0),H189,0)+IF(A189=2,H189,0))*IF(E189="SGD",1,IF(E189="USD",Settings!$B$22,IF(E189="HKD",Settings!$B$23,1))))</f>
        <v>0</v>
      </c>
      <c r="P189">
        <f>IF(OR(B189="",C189="",E189=""),0,IF(A189=2,H189*IF(E189="SGD",1,IF(E189="USD",Settings!$B$22,IF(E189="HKD",Settings!$B$23,1))),0))</f>
        <v>0</v>
      </c>
      <c r="Q189" s="312">
        <f>IF(OR(J189="",G189=""),"",G189+ROW()/1000000)</f>
      </c>
      <c r="R189" s="247">
        <f>IF(Q189="","",SUMIFS(Txn[Signed Units],Txn[Key],J189,Txn[Transaction Order],"&lt;="&amp;Q189))</f>
      </c>
    </row>
    <row r="190" spans="10:18" ht="15" customHeight="1" x14ac:dyDescent="0.15">
      <c r="A190" s="241"/>
      <c r="B190" s="242"/>
      <c r="C190" s="242"/>
      <c r="D190" s="243"/>
      <c r="E190" s="242"/>
      <c r="F190" s="244"/>
      <c r="G190" s="245"/>
      <c r="H190" s="244"/>
      <c r="I190" s="242"/>
      <c r="J190" s="246">
        <f>IF(OR(B190="",C190="",E190=""),"",B190&amp;":"&amp;C190&amp;":"&amp;E190)</f>
      </c>
      <c r="K190" s="247">
        <f>IF(A190="","",A190*D190)</f>
      </c>
      <c r="L190" s="246">
        <f>IF(A190="","",IF(OR(A190=1,A190=0),H190,0))</f>
      </c>
      <c r="M190" s="246">
        <f>IF(A190="","",IF(A190=-1,H190,0))</f>
      </c>
      <c r="N190">
        <f>IF(J190="","",IF(E190="SGD",1,IF(E190="USD",Settings!$B$22,IF(E190="HKD",Settings!$B$23,1))))</f>
      </c>
      <c r="O190">
        <f>IF(OR(B190="",C190="",E190=""),0,(IF(A190=-1,H190,0)-IF(OR(A190=1,A190=0),H190,0)+IF(A190=2,H190,0))*IF(E190="SGD",1,IF(E190="USD",Settings!$B$22,IF(E190="HKD",Settings!$B$23,1))))</f>
        <v>0</v>
      </c>
      <c r="P190">
        <f>IF(OR(B190="",C190="",E190=""),0,IF(A190=2,H190*IF(E190="SGD",1,IF(E190="USD",Settings!$B$22,IF(E190="HKD",Settings!$B$23,1))),0))</f>
        <v>0</v>
      </c>
      <c r="Q190" s="312">
        <f>IF(OR(J190="",G190=""),"",G190+ROW()/1000000)</f>
      </c>
      <c r="R190" s="247">
        <f>IF(Q190="","",SUMIFS(Txn[Signed Units],Txn[Key],J190,Txn[Transaction Order],"&lt;="&amp;Q190))</f>
      </c>
    </row>
    <row r="191" spans="10:18" ht="15" customHeight="1" x14ac:dyDescent="0.15">
      <c r="A191" s="241"/>
      <c r="B191" s="242"/>
      <c r="C191" s="242"/>
      <c r="D191" s="243"/>
      <c r="E191" s="242"/>
      <c r="F191" s="244"/>
      <c r="G191" s="245"/>
      <c r="H191" s="244"/>
      <c r="I191" s="242"/>
      <c r="J191" s="246">
        <f>IF(OR(B191="",C191="",E191=""),"",B191&amp;":"&amp;C191&amp;":"&amp;E191)</f>
      </c>
      <c r="K191" s="247">
        <f>IF(A191="","",A191*D191)</f>
      </c>
      <c r="L191" s="246">
        <f>IF(A191="","",IF(OR(A191=1,A191=0),H191,0))</f>
      </c>
      <c r="M191" s="246">
        <f>IF(A191="","",IF(A191=-1,H191,0))</f>
      </c>
      <c r="N191">
        <f>IF(J191="","",IF(E191="SGD",1,IF(E191="USD",Settings!$B$22,IF(E191="HKD",Settings!$B$23,1))))</f>
      </c>
      <c r="O191">
        <f>IF(OR(B191="",C191="",E191=""),0,(IF(A191=-1,H191,0)-IF(OR(A191=1,A191=0),H191,0)+IF(A191=2,H191,0))*IF(E191="SGD",1,IF(E191="USD",Settings!$B$22,IF(E191="HKD",Settings!$B$23,1))))</f>
        <v>0</v>
      </c>
      <c r="P191">
        <f>IF(OR(B191="",C191="",E191=""),0,IF(A191=2,H191*IF(E191="SGD",1,IF(E191="USD",Settings!$B$22,IF(E191="HKD",Settings!$B$23,1))),0))</f>
        <v>0</v>
      </c>
      <c r="Q191" s="312">
        <f>IF(OR(J191="",G191=""),"",G191+ROW()/1000000)</f>
      </c>
      <c r="R191" s="247">
        <f>IF(Q191="","",SUMIFS(Txn[Signed Units],Txn[Key],J191,Txn[Transaction Order],"&lt;="&amp;Q191))</f>
      </c>
    </row>
    <row r="192" spans="10:18" ht="15" customHeight="1" x14ac:dyDescent="0.15">
      <c r="A192" s="241"/>
      <c r="B192" s="242"/>
      <c r="C192" s="242"/>
      <c r="D192" s="243"/>
      <c r="E192" s="242"/>
      <c r="F192" s="244"/>
      <c r="G192" s="245"/>
      <c r="H192" s="244"/>
      <c r="I192" s="242"/>
      <c r="J192" s="246">
        <f>IF(OR(B192="",C192="",E192=""),"",B192&amp;":"&amp;C192&amp;":"&amp;E192)</f>
      </c>
      <c r="K192" s="247">
        <f>IF(A192="","",A192*D192)</f>
      </c>
      <c r="L192" s="246">
        <f>IF(A192="","",IF(OR(A192=1,A192=0),H192,0))</f>
      </c>
      <c r="M192" s="246">
        <f>IF(A192="","",IF(A192=-1,H192,0))</f>
      </c>
      <c r="N192">
        <f>IF(J192="","",IF(E192="SGD",1,IF(E192="USD",Settings!$B$22,IF(E192="HKD",Settings!$B$23,1))))</f>
      </c>
      <c r="O192">
        <f>IF(OR(B192="",C192="",E192=""),0,(IF(A192=-1,H192,0)-IF(OR(A192=1,A192=0),H192,0)+IF(A192=2,H192,0))*IF(E192="SGD",1,IF(E192="USD",Settings!$B$22,IF(E192="HKD",Settings!$B$23,1))))</f>
        <v>0</v>
      </c>
      <c r="P192">
        <f>IF(OR(B192="",C192="",E192=""),0,IF(A192=2,H192*IF(E192="SGD",1,IF(E192="USD",Settings!$B$22,IF(E192="HKD",Settings!$B$23,1))),0))</f>
        <v>0</v>
      </c>
      <c r="Q192" s="312">
        <f>IF(OR(J192="",G192=""),"",G192+ROW()/1000000)</f>
      </c>
      <c r="R192" s="247">
        <f>IF(Q192="","",SUMIFS(Txn[Signed Units],Txn[Key],J192,Txn[Transaction Order],"&lt;="&amp;Q192))</f>
      </c>
    </row>
    <row r="193" spans="10:18" ht="15" customHeight="1" x14ac:dyDescent="0.15">
      <c r="A193" s="241"/>
      <c r="B193" s="242"/>
      <c r="C193" s="242"/>
      <c r="D193" s="243"/>
      <c r="E193" s="242"/>
      <c r="F193" s="244"/>
      <c r="G193" s="245"/>
      <c r="H193" s="244"/>
      <c r="I193" s="242"/>
      <c r="J193" s="246">
        <f>IF(OR(B193="",C193="",E193=""),"",B193&amp;":"&amp;C193&amp;":"&amp;E193)</f>
      </c>
      <c r="K193" s="247">
        <f>IF(A193="","",A193*D193)</f>
      </c>
      <c r="L193" s="246">
        <f>IF(A193="","",IF(OR(A193=1,A193=0),H193,0))</f>
      </c>
      <c r="M193" s="246">
        <f>IF(A193="","",IF(A193=-1,H193,0))</f>
      </c>
      <c r="N193">
        <f>IF(J193="","",IF(E193="SGD",1,IF(E193="USD",Settings!$B$22,IF(E193="HKD",Settings!$B$23,1))))</f>
      </c>
      <c r="O193">
        <f>IF(OR(B193="",C193="",E193=""),0,(IF(A193=-1,H193,0)-IF(OR(A193=1,A193=0),H193,0)+IF(A193=2,H193,0))*IF(E193="SGD",1,IF(E193="USD",Settings!$B$22,IF(E193="HKD",Settings!$B$23,1))))</f>
        <v>0</v>
      </c>
      <c r="P193">
        <f>IF(OR(B193="",C193="",E193=""),0,IF(A193=2,H193*IF(E193="SGD",1,IF(E193="USD",Settings!$B$22,IF(E193="HKD",Settings!$B$23,1))),0))</f>
        <v>0</v>
      </c>
      <c r="Q193" s="312">
        <f>IF(OR(J193="",G193=""),"",G193+ROW()/1000000)</f>
      </c>
      <c r="R193" s="247">
        <f>IF(Q193="","",SUMIFS(Txn[Signed Units],Txn[Key],J193,Txn[Transaction Order],"&lt;="&amp;Q193))</f>
      </c>
    </row>
    <row r="194" spans="10:18" ht="15" customHeight="1" x14ac:dyDescent="0.15">
      <c r="A194" s="241"/>
      <c r="B194" s="242"/>
      <c r="C194" s="242"/>
      <c r="D194" s="243"/>
      <c r="E194" s="242"/>
      <c r="F194" s="244"/>
      <c r="G194" s="245"/>
      <c r="H194" s="244"/>
      <c r="I194" s="242"/>
      <c r="J194" s="246">
        <f>IF(OR(B194="",C194="",E194=""),"",B194&amp;":"&amp;C194&amp;":"&amp;E194)</f>
      </c>
      <c r="K194" s="247">
        <f>IF(A194="","",A194*D194)</f>
      </c>
      <c r="L194" s="246">
        <f>IF(A194="","",IF(OR(A194=1,A194=0),H194,0))</f>
      </c>
      <c r="M194" s="246">
        <f>IF(A194="","",IF(A194=-1,H194,0))</f>
      </c>
      <c r="N194">
        <f>IF(J194="","",IF(E194="SGD",1,IF(E194="USD",Settings!$B$22,IF(E194="HKD",Settings!$B$23,1))))</f>
      </c>
      <c r="O194">
        <f>IF(OR(B194="",C194="",E194=""),0,(IF(A194=-1,H194,0)-IF(OR(A194=1,A194=0),H194,0)+IF(A194=2,H194,0))*IF(E194="SGD",1,IF(E194="USD",Settings!$B$22,IF(E194="HKD",Settings!$B$23,1))))</f>
        <v>0</v>
      </c>
      <c r="P194">
        <f>IF(OR(B194="",C194="",E194=""),0,IF(A194=2,H194*IF(E194="SGD",1,IF(E194="USD",Settings!$B$22,IF(E194="HKD",Settings!$B$23,1))),0))</f>
        <v>0</v>
      </c>
      <c r="Q194" s="312">
        <f>IF(OR(J194="",G194=""),"",G194+ROW()/1000000)</f>
      </c>
      <c r="R194" s="247">
        <f>IF(Q194="","",SUMIFS(Txn[Signed Units],Txn[Key],J194,Txn[Transaction Order],"&lt;="&amp;Q194))</f>
      </c>
    </row>
    <row r="195" spans="10:18" ht="15" customHeight="1" x14ac:dyDescent="0.15">
      <c r="A195" s="241"/>
      <c r="B195" s="242"/>
      <c r="C195" s="242"/>
      <c r="D195" s="243"/>
      <c r="E195" s="242"/>
      <c r="F195" s="244"/>
      <c r="G195" s="245"/>
      <c r="H195" s="244"/>
      <c r="I195" s="242"/>
      <c r="J195" s="246">
        <f>IF(OR(B195="",C195="",E195=""),"",B195&amp;":"&amp;C195&amp;":"&amp;E195)</f>
      </c>
      <c r="K195" s="247">
        <f>IF(A195="","",A195*D195)</f>
      </c>
      <c r="L195" s="246">
        <f>IF(A195="","",IF(OR(A195=1,A195=0),H195,0))</f>
      </c>
      <c r="M195" s="246">
        <f>IF(A195="","",IF(A195=-1,H195,0))</f>
      </c>
      <c r="N195">
        <f>IF(J195="","",IF(E195="SGD",1,IF(E195="USD",Settings!$B$22,IF(E195="HKD",Settings!$B$23,1))))</f>
      </c>
      <c r="O195">
        <f>IF(OR(B195="",C195="",E195=""),0,(IF(A195=-1,H195,0)-IF(OR(A195=1,A195=0),H195,0)+IF(A195=2,H195,0))*IF(E195="SGD",1,IF(E195="USD",Settings!$B$22,IF(E195="HKD",Settings!$B$23,1))))</f>
        <v>0</v>
      </c>
      <c r="P195">
        <f>IF(OR(B195="",C195="",E195=""),0,IF(A195=2,H195*IF(E195="SGD",1,IF(E195="USD",Settings!$B$22,IF(E195="HKD",Settings!$B$23,1))),0))</f>
        <v>0</v>
      </c>
      <c r="Q195" s="312">
        <f>IF(OR(J195="",G195=""),"",G195+ROW()/1000000)</f>
      </c>
      <c r="R195" s="247">
        <f>IF(Q195="","",SUMIFS(Txn[Signed Units],Txn[Key],J195,Txn[Transaction Order],"&lt;="&amp;Q195))</f>
      </c>
    </row>
    <row r="196" spans="10:18" ht="15" customHeight="1" x14ac:dyDescent="0.15">
      <c r="A196" s="241"/>
      <c r="B196" s="242"/>
      <c r="C196" s="242"/>
      <c r="D196" s="243"/>
      <c r="E196" s="242"/>
      <c r="F196" s="244"/>
      <c r="G196" s="245"/>
      <c r="H196" s="244"/>
      <c r="I196" s="242"/>
      <c r="J196" s="246">
        <f>IF(OR(B196="",C196="",E196=""),"",B196&amp;":"&amp;C196&amp;":"&amp;E196)</f>
      </c>
      <c r="K196" s="247">
        <f>IF(A196="","",A196*D196)</f>
      </c>
      <c r="L196" s="246">
        <f>IF(A196="","",IF(OR(A196=1,A196=0),H196,0))</f>
      </c>
      <c r="M196" s="246">
        <f>IF(A196="","",IF(A196=-1,H196,0))</f>
      </c>
      <c r="N196">
        <f>IF(J196="","",IF(E196="SGD",1,IF(E196="USD",Settings!$B$22,IF(E196="HKD",Settings!$B$23,1))))</f>
      </c>
      <c r="O196">
        <f>IF(OR(B196="",C196="",E196=""),0,(IF(A196=-1,H196,0)-IF(OR(A196=1,A196=0),H196,0)+IF(A196=2,H196,0))*IF(E196="SGD",1,IF(E196="USD",Settings!$B$22,IF(E196="HKD",Settings!$B$23,1))))</f>
        <v>0</v>
      </c>
      <c r="P196">
        <f>IF(OR(B196="",C196="",E196=""),0,IF(A196=2,H196*IF(E196="SGD",1,IF(E196="USD",Settings!$B$22,IF(E196="HKD",Settings!$B$23,1))),0))</f>
        <v>0</v>
      </c>
      <c r="Q196" s="312">
        <f>IF(OR(J196="",G196=""),"",G196+ROW()/1000000)</f>
      </c>
      <c r="R196" s="247">
        <f>IF(Q196="","",SUMIFS(Txn[Signed Units],Txn[Key],J196,Txn[Transaction Order],"&lt;="&amp;Q196))</f>
      </c>
    </row>
    <row r="197" spans="10:18" ht="15" customHeight="1" x14ac:dyDescent="0.15">
      <c r="A197" s="241"/>
      <c r="B197" s="242"/>
      <c r="C197" s="242"/>
      <c r="D197" s="243"/>
      <c r="E197" s="242"/>
      <c r="F197" s="244"/>
      <c r="G197" s="245"/>
      <c r="H197" s="244"/>
      <c r="I197" s="242"/>
      <c r="J197" s="246">
        <f>IF(OR(B197="",C197="",E197=""),"",B197&amp;":"&amp;C197&amp;":"&amp;E197)</f>
      </c>
      <c r="K197" s="247">
        <f>IF(A197="","",A197*D197)</f>
      </c>
      <c r="L197" s="246">
        <f>IF(A197="","",IF(OR(A197=1,A197=0),H197,0))</f>
      </c>
      <c r="M197" s="246">
        <f>IF(A197="","",IF(A197=-1,H197,0))</f>
      </c>
      <c r="N197">
        <f>IF(J197="","",IF(E197="SGD",1,IF(E197="USD",Settings!$B$22,IF(E197="HKD",Settings!$B$23,1))))</f>
      </c>
      <c r="O197">
        <f>IF(OR(B197="",C197="",E197=""),0,(IF(A197=-1,H197,0)-IF(OR(A197=1,A197=0),H197,0)+IF(A197=2,H197,0))*IF(E197="SGD",1,IF(E197="USD",Settings!$B$22,IF(E197="HKD",Settings!$B$23,1))))</f>
        <v>0</v>
      </c>
      <c r="P197">
        <f>IF(OR(B197="",C197="",E197=""),0,IF(A197=2,H197*IF(E197="SGD",1,IF(E197="USD",Settings!$B$22,IF(E197="HKD",Settings!$B$23,1))),0))</f>
        <v>0</v>
      </c>
      <c r="Q197" s="312">
        <f>IF(OR(J197="",G197=""),"",G197+ROW()/1000000)</f>
      </c>
      <c r="R197" s="247">
        <f>IF(Q197="","",SUMIFS(Txn[Signed Units],Txn[Key],J197,Txn[Transaction Order],"&lt;="&amp;Q197))</f>
      </c>
    </row>
    <row r="198" spans="10:18" ht="15" customHeight="1" x14ac:dyDescent="0.15">
      <c r="A198" s="241"/>
      <c r="B198" s="242"/>
      <c r="C198" s="242"/>
      <c r="D198" s="243"/>
      <c r="E198" s="242"/>
      <c r="F198" s="244"/>
      <c r="G198" s="245"/>
      <c r="H198" s="244"/>
      <c r="I198" s="242"/>
      <c r="J198" s="246">
        <f>IF(OR(B198="",C198="",E198=""),"",B198&amp;":"&amp;C198&amp;":"&amp;E198)</f>
      </c>
      <c r="K198" s="247">
        <f>IF(A198="","",A198*D198)</f>
      </c>
      <c r="L198" s="246">
        <f>IF(A198="","",IF(OR(A198=1,A198=0),H198,0))</f>
      </c>
      <c r="M198" s="246">
        <f>IF(A198="","",IF(A198=-1,H198,0))</f>
      </c>
      <c r="N198">
        <f>IF(J198="","",IF(E198="SGD",1,IF(E198="USD",Settings!$B$22,IF(E198="HKD",Settings!$B$23,1))))</f>
      </c>
      <c r="O198">
        <f>IF(OR(B198="",C198="",E198=""),0,(IF(A198=-1,H198,0)-IF(OR(A198=1,A198=0),H198,0)+IF(A198=2,H198,0))*IF(E198="SGD",1,IF(E198="USD",Settings!$B$22,IF(E198="HKD",Settings!$B$23,1))))</f>
        <v>0</v>
      </c>
      <c r="P198">
        <f>IF(OR(B198="",C198="",E198=""),0,IF(A198=2,H198*IF(E198="SGD",1,IF(E198="USD",Settings!$B$22,IF(E198="HKD",Settings!$B$23,1))),0))</f>
        <v>0</v>
      </c>
      <c r="Q198" s="312">
        <f>IF(OR(J198="",G198=""),"",G198+ROW()/1000000)</f>
      </c>
      <c r="R198" s="247">
        <f>IF(Q198="","",SUMIFS(Txn[Signed Units],Txn[Key],J198,Txn[Transaction Order],"&lt;="&amp;Q198))</f>
      </c>
    </row>
    <row r="199" spans="10:18" ht="15" customHeight="1" x14ac:dyDescent="0.15">
      <c r="A199" s="241"/>
      <c r="B199" s="242"/>
      <c r="C199" s="242"/>
      <c r="D199" s="243"/>
      <c r="E199" s="242"/>
      <c r="F199" s="244"/>
      <c r="G199" s="245"/>
      <c r="H199" s="244"/>
      <c r="I199" s="242"/>
      <c r="J199" s="246">
        <f>IF(OR(B199="",C199="",E199=""),"",B199&amp;":"&amp;C199&amp;":"&amp;E199)</f>
      </c>
      <c r="K199" s="247">
        <f>IF(A199="","",A199*D199)</f>
      </c>
      <c r="L199" s="246">
        <f>IF(A199="","",IF(OR(A199=1,A199=0),H199,0))</f>
      </c>
      <c r="M199" s="246">
        <f>IF(A199="","",IF(A199=-1,H199,0))</f>
      </c>
      <c r="N199">
        <f>IF(J199="","",IF(E199="SGD",1,IF(E199="USD",Settings!$B$22,IF(E199="HKD",Settings!$B$23,1))))</f>
      </c>
      <c r="O199">
        <f>IF(OR(B199="",C199="",E199=""),0,(IF(A199=-1,H199,0)-IF(OR(A199=1,A199=0),H199,0)+IF(A199=2,H199,0))*IF(E199="SGD",1,IF(E199="USD",Settings!$B$22,IF(E199="HKD",Settings!$B$23,1))))</f>
        <v>0</v>
      </c>
      <c r="P199">
        <f>IF(OR(B199="",C199="",E199=""),0,IF(A199=2,H199*IF(E199="SGD",1,IF(E199="USD",Settings!$B$22,IF(E199="HKD",Settings!$B$23,1))),0))</f>
        <v>0</v>
      </c>
      <c r="Q199" s="312">
        <f>IF(OR(J199="",G199=""),"",G199+ROW()/1000000)</f>
      </c>
      <c r="R199" s="247">
        <f>IF(Q199="","",SUMIFS(Txn[Signed Units],Txn[Key],J199,Txn[Transaction Order],"&lt;="&amp;Q199))</f>
      </c>
    </row>
    <row r="200" spans="10:18" ht="15" customHeight="1" x14ac:dyDescent="0.15">
      <c r="A200" s="241"/>
      <c r="B200" s="242"/>
      <c r="C200" s="242"/>
      <c r="D200" s="243"/>
      <c r="E200" s="242"/>
      <c r="F200" s="244"/>
      <c r="G200" s="245"/>
      <c r="H200" s="244"/>
      <c r="I200" s="242"/>
      <c r="J200" s="246">
        <f>IF(OR(B200="",C200="",E200=""),"",B200&amp;":"&amp;C200&amp;":"&amp;E200)</f>
      </c>
      <c r="K200" s="247">
        <f>IF(A200="","",A200*D200)</f>
      </c>
      <c r="L200" s="246">
        <f>IF(A200="","",IF(OR(A200=1,A200=0),H200,0))</f>
      </c>
      <c r="M200" s="246">
        <f>IF(A200="","",IF(A200=-1,H200,0))</f>
      </c>
      <c r="N200">
        <f>IF(J200="","",IF(E200="SGD",1,IF(E200="USD",Settings!$B$22,IF(E200="HKD",Settings!$B$23,1))))</f>
      </c>
      <c r="O200">
        <f>IF(OR(B200="",C200="",E200=""),0,(IF(A200=-1,H200,0)-IF(OR(A200=1,A200=0),H200,0)+IF(A200=2,H200,0))*IF(E200="SGD",1,IF(E200="USD",Settings!$B$22,IF(E200="HKD",Settings!$B$23,1))))</f>
        <v>0</v>
      </c>
      <c r="P200">
        <f>IF(OR(B200="",C200="",E200=""),0,IF(A200=2,H200*IF(E200="SGD",1,IF(E200="USD",Settings!$B$22,IF(E200="HKD",Settings!$B$23,1))),0))</f>
        <v>0</v>
      </c>
      <c r="Q200" s="312">
        <f>IF(OR(J200="",G200=""),"",G200+ROW()/1000000)</f>
      </c>
      <c r="R200" s="247">
        <f>IF(Q200="","",SUMIFS(Txn[Signed Units],Txn[Key],J200,Txn[Transaction Order],"&lt;="&amp;Q200))</f>
      </c>
    </row>
    <row r="201" spans="10:18" ht="15" customHeight="1" x14ac:dyDescent="0.15">
      <c r="A201" s="241"/>
      <c r="B201" s="242"/>
      <c r="C201" s="242"/>
      <c r="D201" s="243"/>
      <c r="E201" s="242"/>
      <c r="F201" s="244"/>
      <c r="G201" s="245"/>
      <c r="H201" s="244"/>
      <c r="I201" s="242"/>
      <c r="J201" s="246">
        <f>IF(OR(B201="",C201="",E201=""),"",B201&amp;":"&amp;C201&amp;":"&amp;E201)</f>
      </c>
      <c r="K201" s="247">
        <f>IF(A201="","",A201*D201)</f>
      </c>
      <c r="L201" s="246">
        <f>IF(A201="","",IF(OR(A201=1,A201=0),H201,0))</f>
      </c>
      <c r="M201" s="246">
        <f>IF(A201="","",IF(A201=-1,H201,0))</f>
      </c>
      <c r="N201">
        <f>IF(J201="","",IF(E201="SGD",1,IF(E201="USD",Settings!$B$22,IF(E201="HKD",Settings!$B$23,1))))</f>
      </c>
      <c r="O201">
        <f>IF(OR(B201="",C201="",E201=""),0,(IF(A201=-1,H201,0)-IF(OR(A201=1,A201=0),H201,0)+IF(A201=2,H201,0))*IF(E201="SGD",1,IF(E201="USD",Settings!$B$22,IF(E201="HKD",Settings!$B$23,1))))</f>
        <v>0</v>
      </c>
      <c r="P201">
        <f>IF(OR(B201="",C201="",E201=""),0,IF(A201=2,H201*IF(E201="SGD",1,IF(E201="USD",Settings!$B$22,IF(E201="HKD",Settings!$B$23,1))),0))</f>
        <v>0</v>
      </c>
      <c r="Q201" s="312">
        <f>IF(OR(J201="",G201=""),"",G201+ROW()/1000000)</f>
      </c>
      <c r="R201" s="247">
        <f>IF(Q201="","",SUMIFS(Txn[Signed Units],Txn[Key],J201,Txn[Transaction Order],"&lt;="&amp;Q201))</f>
      </c>
    </row>
    <row r="202" spans="10:18" ht="15" customHeight="1" x14ac:dyDescent="0.15">
      <c r="A202" s="241"/>
      <c r="B202" s="242"/>
      <c r="C202" s="242"/>
      <c r="D202" s="243"/>
      <c r="E202" s="242"/>
      <c r="F202" s="244"/>
      <c r="G202" s="245"/>
      <c r="H202" s="244"/>
      <c r="I202" s="242"/>
      <c r="J202" s="246">
        <f>IF(OR(B202="",C202="",E202=""),"",B202&amp;":"&amp;C202&amp;":"&amp;E202)</f>
      </c>
      <c r="K202" s="247">
        <f>IF(A202="","",A202*D202)</f>
      </c>
      <c r="L202" s="246">
        <f>IF(A202="","",IF(OR(A202=1,A202=0),H202,0))</f>
      </c>
      <c r="M202" s="246">
        <f>IF(A202="","",IF(A202=-1,H202,0))</f>
      </c>
      <c r="N202">
        <f>IF(J202="","",IF(E202="SGD",1,IF(E202="USD",Settings!$B$22,IF(E202="HKD",Settings!$B$23,1))))</f>
      </c>
      <c r="O202">
        <f>IF(OR(B202="",C202="",E202=""),0,(IF(A202=-1,H202,0)-IF(OR(A202=1,A202=0),H202,0)+IF(A202=2,H202,0))*IF(E202="SGD",1,IF(E202="USD",Settings!$B$22,IF(E202="HKD",Settings!$B$23,1))))</f>
        <v>0</v>
      </c>
      <c r="P202">
        <f>IF(OR(B202="",C202="",E202=""),0,IF(A202=2,H202*IF(E202="SGD",1,IF(E202="USD",Settings!$B$22,IF(E202="HKD",Settings!$B$23,1))),0))</f>
        <v>0</v>
      </c>
      <c r="Q202" s="312">
        <f>IF(OR(J202="",G202=""),"",G202+ROW()/1000000)</f>
      </c>
      <c r="R202" s="247">
        <f>IF(Q202="","",SUMIFS(Txn[Signed Units],Txn[Key],J202,Txn[Transaction Order],"&lt;="&amp;Q202))</f>
      </c>
    </row>
    <row r="203" spans="10:18" ht="15" customHeight="1" x14ac:dyDescent="0.15">
      <c r="A203" s="241"/>
      <c r="B203" s="242"/>
      <c r="C203" s="242"/>
      <c r="D203" s="243"/>
      <c r="E203" s="242"/>
      <c r="F203" s="244"/>
      <c r="G203" s="245"/>
      <c r="H203" s="244"/>
      <c r="I203" s="242"/>
      <c r="J203" s="246">
        <f>IF(OR(B203="",C203="",E203=""),"",B203&amp;":"&amp;C203&amp;":"&amp;E203)</f>
      </c>
      <c r="K203" s="247">
        <f>IF(A203="","",A203*D203)</f>
      </c>
      <c r="L203" s="246">
        <f>IF(A203="","",IF(OR(A203=1,A203=0),H203,0))</f>
      </c>
      <c r="M203" s="246">
        <f>IF(A203="","",IF(A203=-1,H203,0))</f>
      </c>
      <c r="N203">
        <f>IF(J203="","",IF(E203="SGD",1,IF(E203="USD",Settings!$B$22,IF(E203="HKD",Settings!$B$23,1))))</f>
      </c>
      <c r="O203">
        <f>IF(OR(B203="",C203="",E203=""),0,(IF(A203=-1,H203,0)-IF(OR(A203=1,A203=0),H203,0)+IF(A203=2,H203,0))*IF(E203="SGD",1,IF(E203="USD",Settings!$B$22,IF(E203="HKD",Settings!$B$23,1))))</f>
        <v>0</v>
      </c>
      <c r="P203">
        <f>IF(OR(B203="",C203="",E203=""),0,IF(A203=2,H203*IF(E203="SGD",1,IF(E203="USD",Settings!$B$22,IF(E203="HKD",Settings!$B$23,1))),0))</f>
        <v>0</v>
      </c>
      <c r="Q203" s="312">
        <f>IF(OR(J203="",G203=""),"",G203+ROW()/1000000)</f>
      </c>
      <c r="R203" s="247">
        <f>IF(Q203="","",SUMIFS(Txn[Signed Units],Txn[Key],J203,Txn[Transaction Order],"&lt;="&amp;Q203))</f>
      </c>
    </row>
    <row r="204" spans="10:18" ht="15" customHeight="1" x14ac:dyDescent="0.15">
      <c r="A204" s="241"/>
      <c r="B204" s="242"/>
      <c r="C204" s="242"/>
      <c r="D204" s="243"/>
      <c r="E204" s="242"/>
      <c r="F204" s="244"/>
      <c r="G204" s="245"/>
      <c r="H204" s="244"/>
      <c r="I204" s="242"/>
      <c r="J204" s="246">
        <f>IF(OR(B204="",C204="",E204=""),"",B204&amp;":"&amp;C204&amp;":"&amp;E204)</f>
      </c>
      <c r="K204" s="247">
        <f>IF(A204="","",A204*D204)</f>
      </c>
      <c r="L204" s="246">
        <f>IF(A204="","",IF(OR(A204=1,A204=0),H204,0))</f>
      </c>
      <c r="M204" s="246">
        <f>IF(A204="","",IF(A204=-1,H204,0))</f>
      </c>
      <c r="N204">
        <f>IF(J204="","",IF(E204="SGD",1,IF(E204="USD",Settings!$B$22,IF(E204="HKD",Settings!$B$23,1))))</f>
      </c>
      <c r="O204">
        <f>IF(OR(B204="",C204="",E204=""),0,(IF(A204=-1,H204,0)-IF(OR(A204=1,A204=0),H204,0)+IF(A204=2,H204,0))*IF(E204="SGD",1,IF(E204="USD",Settings!$B$22,IF(E204="HKD",Settings!$B$23,1))))</f>
        <v>0</v>
      </c>
      <c r="P204">
        <f>IF(OR(B204="",C204="",E204=""),0,IF(A204=2,H204*IF(E204="SGD",1,IF(E204="USD",Settings!$B$22,IF(E204="HKD",Settings!$B$23,1))),0))</f>
        <v>0</v>
      </c>
      <c r="Q204" s="312">
        <f>IF(OR(J204="",G204=""),"",G204+ROW()/1000000)</f>
      </c>
      <c r="R204" s="247">
        <f>IF(Q204="","",SUMIFS(Txn[Signed Units],Txn[Key],J204,Txn[Transaction Order],"&lt;="&amp;Q204))</f>
      </c>
    </row>
    <row r="205" spans="10:18" ht="15" customHeight="1" x14ac:dyDescent="0.15">
      <c r="A205" s="241"/>
      <c r="B205" s="242"/>
      <c r="C205" s="242"/>
      <c r="D205" s="243"/>
      <c r="E205" s="242"/>
      <c r="F205" s="244"/>
      <c r="G205" s="245"/>
      <c r="H205" s="244"/>
      <c r="I205" s="242"/>
      <c r="J205" s="246">
        <f>IF(OR(B205="",C205="",E205=""),"",B205&amp;":"&amp;C205&amp;":"&amp;E205)</f>
      </c>
      <c r="K205" s="247">
        <f>IF(A205="","",A205*D205)</f>
      </c>
      <c r="L205" s="246">
        <f>IF(A205="","",IF(OR(A205=1,A205=0),H205,0))</f>
      </c>
      <c r="M205" s="246">
        <f>IF(A205="","",IF(A205=-1,H205,0))</f>
      </c>
      <c r="N205">
        <f>IF(J205="","",IF(E205="SGD",1,IF(E205="USD",Settings!$B$22,IF(E205="HKD",Settings!$B$23,1))))</f>
      </c>
      <c r="O205">
        <f>IF(OR(B205="",C205="",E205=""),0,(IF(A205=-1,H205,0)-IF(OR(A205=1,A205=0),H205,0)+IF(A205=2,H205,0))*IF(E205="SGD",1,IF(E205="USD",Settings!$B$22,IF(E205="HKD",Settings!$B$23,1))))</f>
        <v>0</v>
      </c>
      <c r="P205">
        <f>IF(OR(B205="",C205="",E205=""),0,IF(A205=2,H205*IF(E205="SGD",1,IF(E205="USD",Settings!$B$22,IF(E205="HKD",Settings!$B$23,1))),0))</f>
        <v>0</v>
      </c>
      <c r="Q205" s="312">
        <f>IF(OR(J205="",G205=""),"",G205+ROW()/1000000)</f>
      </c>
      <c r="R205" s="247">
        <f>IF(Q205="","",SUMIFS(Txn[Signed Units],Txn[Key],J205,Txn[Transaction Order],"&lt;="&amp;Q205))</f>
      </c>
    </row>
    <row r="206" spans="10:18" ht="15" customHeight="1" x14ac:dyDescent="0.15">
      <c r="A206" s="241"/>
      <c r="B206" s="242"/>
      <c r="C206" s="242"/>
      <c r="D206" s="243"/>
      <c r="E206" s="242"/>
      <c r="F206" s="244"/>
      <c r="G206" s="245"/>
      <c r="H206" s="244"/>
      <c r="I206" s="242"/>
      <c r="J206" s="246">
        <f>IF(OR(B206="",C206="",E206=""),"",B206&amp;":"&amp;C206&amp;":"&amp;E206)</f>
      </c>
      <c r="K206" s="247">
        <f>IF(A206="","",A206*D206)</f>
      </c>
      <c r="L206" s="246">
        <f>IF(A206="","",IF(OR(A206=1,A206=0),H206,0))</f>
      </c>
      <c r="M206" s="246">
        <f>IF(A206="","",IF(A206=-1,H206,0))</f>
      </c>
      <c r="N206">
        <f>IF(J206="","",IF(E206="SGD",1,IF(E206="USD",Settings!$B$22,IF(E206="HKD",Settings!$B$23,1))))</f>
      </c>
      <c r="O206">
        <f>IF(OR(B206="",C206="",E206=""),0,(IF(A206=-1,H206,0)-IF(OR(A206=1,A206=0),H206,0)+IF(A206=2,H206,0))*IF(E206="SGD",1,IF(E206="USD",Settings!$B$22,IF(E206="HKD",Settings!$B$23,1))))</f>
        <v>0</v>
      </c>
      <c r="P206">
        <f>IF(OR(B206="",C206="",E206=""),0,IF(A206=2,H206*IF(E206="SGD",1,IF(E206="USD",Settings!$B$22,IF(E206="HKD",Settings!$B$23,1))),0))</f>
        <v>0</v>
      </c>
      <c r="Q206" s="312">
        <f>IF(OR(J206="",G206=""),"",G206+ROW()/1000000)</f>
      </c>
      <c r="R206" s="247">
        <f>IF(Q206="","",SUMIFS(Txn[Signed Units],Txn[Key],J206,Txn[Transaction Order],"&lt;="&amp;Q206))</f>
      </c>
    </row>
    <row r="207" spans="10:18" ht="15" customHeight="1" x14ac:dyDescent="0.15">
      <c r="A207" s="241"/>
      <c r="B207" s="242"/>
      <c r="C207" s="242"/>
      <c r="D207" s="243"/>
      <c r="E207" s="242"/>
      <c r="F207" s="244"/>
      <c r="G207" s="245"/>
      <c r="H207" s="244"/>
      <c r="I207" s="242"/>
      <c r="J207" s="246">
        <f>IF(OR(B207="",C207="",E207=""),"",B207&amp;":"&amp;C207&amp;":"&amp;E207)</f>
      </c>
      <c r="K207" s="247">
        <f>IF(A207="","",A207*D207)</f>
      </c>
      <c r="L207" s="246">
        <f>IF(A207="","",IF(OR(A207=1,A207=0),H207,0))</f>
      </c>
      <c r="M207" s="246">
        <f>IF(A207="","",IF(A207=-1,H207,0))</f>
      </c>
      <c r="N207">
        <f>IF(J207="","",IF(E207="SGD",1,IF(E207="USD",Settings!$B$22,IF(E207="HKD",Settings!$B$23,1))))</f>
      </c>
      <c r="O207">
        <f>IF(OR(B207="",C207="",E207=""),0,(IF(A207=-1,H207,0)-IF(OR(A207=1,A207=0),H207,0)+IF(A207=2,H207,0))*IF(E207="SGD",1,IF(E207="USD",Settings!$B$22,IF(E207="HKD",Settings!$B$23,1))))</f>
        <v>0</v>
      </c>
      <c r="P207">
        <f>IF(OR(B207="",C207="",E207=""),0,IF(A207=2,H207*IF(E207="SGD",1,IF(E207="USD",Settings!$B$22,IF(E207="HKD",Settings!$B$23,1))),0))</f>
        <v>0</v>
      </c>
      <c r="Q207" s="312">
        <f>IF(OR(J207="",G207=""),"",G207+ROW()/1000000)</f>
      </c>
      <c r="R207" s="247">
        <f>IF(Q207="","",SUMIFS(Txn[Signed Units],Txn[Key],J207,Txn[Transaction Order],"&lt;="&amp;Q207))</f>
      </c>
    </row>
    <row r="208" spans="10:18" ht="15" customHeight="1" x14ac:dyDescent="0.15">
      <c r="A208" s="241"/>
      <c r="B208" s="242"/>
      <c r="C208" s="242"/>
      <c r="D208" s="243"/>
      <c r="E208" s="242"/>
      <c r="F208" s="244"/>
      <c r="G208" s="245"/>
      <c r="H208" s="244"/>
      <c r="I208" s="242"/>
      <c r="J208" s="246">
        <f>IF(OR(B208="",C208="",E208=""),"",B208&amp;":"&amp;C208&amp;":"&amp;E208)</f>
      </c>
      <c r="K208" s="247">
        <f>IF(A208="","",A208*D208)</f>
      </c>
      <c r="L208" s="246">
        <f>IF(A208="","",IF(OR(A208=1,A208=0),H208,0))</f>
      </c>
      <c r="M208" s="246">
        <f>IF(A208="","",IF(A208=-1,H208,0))</f>
      </c>
      <c r="N208">
        <f>IF(J208="","",IF(E208="SGD",1,IF(E208="USD",Settings!$B$22,IF(E208="HKD",Settings!$B$23,1))))</f>
      </c>
      <c r="O208">
        <f>IF(OR(B208="",C208="",E208=""),0,(IF(A208=-1,H208,0)-IF(OR(A208=1,A208=0),H208,0)+IF(A208=2,H208,0))*IF(E208="SGD",1,IF(E208="USD",Settings!$B$22,IF(E208="HKD",Settings!$B$23,1))))</f>
        <v>0</v>
      </c>
      <c r="P208">
        <f>IF(OR(B208="",C208="",E208=""),0,IF(A208=2,H208*IF(E208="SGD",1,IF(E208="USD",Settings!$B$22,IF(E208="HKD",Settings!$B$23,1))),0))</f>
        <v>0</v>
      </c>
      <c r="Q208" s="312">
        <f>IF(OR(J208="",G208=""),"",G208+ROW()/1000000)</f>
      </c>
      <c r="R208" s="247">
        <f>IF(Q208="","",SUMIFS(Txn[Signed Units],Txn[Key],J208,Txn[Transaction Order],"&lt;="&amp;Q208))</f>
      </c>
    </row>
    <row r="209" spans="10:18" ht="15" customHeight="1" x14ac:dyDescent="0.15">
      <c r="A209" s="241"/>
      <c r="B209" s="242"/>
      <c r="C209" s="242"/>
      <c r="D209" s="243"/>
      <c r="E209" s="242"/>
      <c r="F209" s="244"/>
      <c r="G209" s="245"/>
      <c r="H209" s="244"/>
      <c r="I209" s="242"/>
      <c r="J209" s="246">
        <f>IF(OR(B209="",C209="",E209=""),"",B209&amp;":"&amp;C209&amp;":"&amp;E209)</f>
      </c>
      <c r="K209" s="247">
        <f>IF(A209="","",A209*D209)</f>
      </c>
      <c r="L209" s="246">
        <f>IF(A209="","",IF(OR(A209=1,A209=0),H209,0))</f>
      </c>
      <c r="M209" s="246">
        <f>IF(A209="","",IF(A209=-1,H209,0))</f>
      </c>
      <c r="N209">
        <f>IF(J209="","",IF(E209="SGD",1,IF(E209="USD",Settings!$B$22,IF(E209="HKD",Settings!$B$23,1))))</f>
      </c>
      <c r="O209">
        <f>IF(OR(B209="",C209="",E209=""),0,(IF(A209=-1,H209,0)-IF(OR(A209=1,A209=0),H209,0)+IF(A209=2,H209,0))*IF(E209="SGD",1,IF(E209="USD",Settings!$B$22,IF(E209="HKD",Settings!$B$23,1))))</f>
        <v>0</v>
      </c>
      <c r="P209">
        <f>IF(OR(B209="",C209="",E209=""),0,IF(A209=2,H209*IF(E209="SGD",1,IF(E209="USD",Settings!$B$22,IF(E209="HKD",Settings!$B$23,1))),0))</f>
        <v>0</v>
      </c>
      <c r="Q209" s="312">
        <f>IF(OR(J209="",G209=""),"",G209+ROW()/1000000)</f>
      </c>
      <c r="R209" s="247">
        <f>IF(Q209="","",SUMIFS(Txn[Signed Units],Txn[Key],J209,Txn[Transaction Order],"&lt;="&amp;Q209))</f>
      </c>
    </row>
    <row r="210" spans="10:18" ht="15" customHeight="1" x14ac:dyDescent="0.15">
      <c r="A210" s="241"/>
      <c r="B210" s="242"/>
      <c r="C210" s="242"/>
      <c r="D210" s="243"/>
      <c r="E210" s="242"/>
      <c r="F210" s="244"/>
      <c r="G210" s="245"/>
      <c r="H210" s="244"/>
      <c r="I210" s="242"/>
      <c r="J210" s="246">
        <f>IF(OR(B210="",C210="",E210=""),"",B210&amp;":"&amp;C210&amp;":"&amp;E210)</f>
      </c>
      <c r="K210" s="247">
        <f>IF(A210="","",A210*D210)</f>
      </c>
      <c r="L210" s="246">
        <f>IF(A210="","",IF(OR(A210=1,A210=0),H210,0))</f>
      </c>
      <c r="M210" s="246">
        <f>IF(A210="","",IF(A210=-1,H210,0))</f>
      </c>
      <c r="N210">
        <f>IF(J210="","",IF(E210="SGD",1,IF(E210="USD",Settings!$B$22,IF(E210="HKD",Settings!$B$23,1))))</f>
      </c>
      <c r="O210">
        <f>IF(OR(B210="",C210="",E210=""),0,(IF(A210=-1,H210,0)-IF(OR(A210=1,A210=0),H210,0)+IF(A210=2,H210,0))*IF(E210="SGD",1,IF(E210="USD",Settings!$B$22,IF(E210="HKD",Settings!$B$23,1))))</f>
        <v>0</v>
      </c>
      <c r="P210">
        <f>IF(OR(B210="",C210="",E210=""),0,IF(A210=2,H210*IF(E210="SGD",1,IF(E210="USD",Settings!$B$22,IF(E210="HKD",Settings!$B$23,1))),0))</f>
        <v>0</v>
      </c>
      <c r="Q210" s="312">
        <f>IF(OR(J210="",G210=""),"",G210+ROW()/1000000)</f>
      </c>
      <c r="R210" s="247">
        <f>IF(Q210="","",SUMIFS(Txn[Signed Units],Txn[Key],J210,Txn[Transaction Order],"&lt;="&amp;Q210))</f>
      </c>
    </row>
    <row r="211" spans="10:18" ht="15" customHeight="1" x14ac:dyDescent="0.15">
      <c r="A211" s="241"/>
      <c r="B211" s="242"/>
      <c r="C211" s="242"/>
      <c r="D211" s="243"/>
      <c r="E211" s="242"/>
      <c r="F211" s="244"/>
      <c r="G211" s="245"/>
      <c r="H211" s="244"/>
      <c r="I211" s="242"/>
      <c r="J211" s="246">
        <f>IF(OR(B211="",C211="",E211=""),"",B211&amp;":"&amp;C211&amp;":"&amp;E211)</f>
      </c>
      <c r="K211" s="247">
        <f>IF(A211="","",A211*D211)</f>
      </c>
      <c r="L211" s="246">
        <f>IF(A211="","",IF(OR(A211=1,A211=0),H211,0))</f>
      </c>
      <c r="M211" s="246">
        <f>IF(A211="","",IF(A211=-1,H211,0))</f>
      </c>
      <c r="N211">
        <f>IF(J211="","",IF(E211="SGD",1,IF(E211="USD",Settings!$B$22,IF(E211="HKD",Settings!$B$23,1))))</f>
      </c>
      <c r="O211">
        <f>IF(OR(B211="",C211="",E211=""),0,(IF(A211=-1,H211,0)-IF(OR(A211=1,A211=0),H211,0)+IF(A211=2,H211,0))*IF(E211="SGD",1,IF(E211="USD",Settings!$B$22,IF(E211="HKD",Settings!$B$23,1))))</f>
        <v>0</v>
      </c>
      <c r="P211">
        <f>IF(OR(B211="",C211="",E211=""),0,IF(A211=2,H211*IF(E211="SGD",1,IF(E211="USD",Settings!$B$22,IF(E211="HKD",Settings!$B$23,1))),0))</f>
        <v>0</v>
      </c>
      <c r="Q211" s="312">
        <f>IF(OR(J211="",G211=""),"",G211+ROW()/1000000)</f>
      </c>
      <c r="R211" s="247">
        <f>IF(Q211="","",SUMIFS(Txn[Signed Units],Txn[Key],J211,Txn[Transaction Order],"&lt;="&amp;Q211))</f>
      </c>
    </row>
    <row r="212" spans="10:18" ht="15" customHeight="1" x14ac:dyDescent="0.15">
      <c r="A212" s="241"/>
      <c r="B212" s="242"/>
      <c r="C212" s="242"/>
      <c r="D212" s="243"/>
      <c r="E212" s="242"/>
      <c r="F212" s="244"/>
      <c r="G212" s="245"/>
      <c r="H212" s="244"/>
      <c r="I212" s="242"/>
      <c r="J212" s="246">
        <f>IF(OR(B212="",C212="",E212=""),"",B212&amp;":"&amp;C212&amp;":"&amp;E212)</f>
      </c>
      <c r="K212" s="247">
        <f>IF(A212="","",A212*D212)</f>
      </c>
      <c r="L212" s="246">
        <f>IF(A212="","",IF(OR(A212=1,A212=0),H212,0))</f>
      </c>
      <c r="M212" s="246">
        <f>IF(A212="","",IF(A212=-1,H212,0))</f>
      </c>
      <c r="N212">
        <f>IF(J212="","",IF(E212="SGD",1,IF(E212="USD",Settings!$B$22,IF(E212="HKD",Settings!$B$23,1))))</f>
      </c>
      <c r="O212">
        <f>IF(OR(B212="",C212="",E212=""),0,(IF(A212=-1,H212,0)-IF(OR(A212=1,A212=0),H212,0)+IF(A212=2,H212,0))*IF(E212="SGD",1,IF(E212="USD",Settings!$B$22,IF(E212="HKD",Settings!$B$23,1))))</f>
        <v>0</v>
      </c>
      <c r="P212">
        <f>IF(OR(B212="",C212="",E212=""),0,IF(A212=2,H212*IF(E212="SGD",1,IF(E212="USD",Settings!$B$22,IF(E212="HKD",Settings!$B$23,1))),0))</f>
        <v>0</v>
      </c>
      <c r="Q212" s="312">
        <f>IF(OR(J212="",G212=""),"",G212+ROW()/1000000)</f>
      </c>
      <c r="R212" s="247">
        <f>IF(Q212="","",SUMIFS(Txn[Signed Units],Txn[Key],J212,Txn[Transaction Order],"&lt;="&amp;Q212))</f>
      </c>
    </row>
    <row r="213" spans="10:18" ht="15" customHeight="1" x14ac:dyDescent="0.15">
      <c r="A213" s="241"/>
      <c r="B213" s="242"/>
      <c r="C213" s="242"/>
      <c r="D213" s="243"/>
      <c r="E213" s="242"/>
      <c r="F213" s="244"/>
      <c r="G213" s="245"/>
      <c r="H213" s="244"/>
      <c r="I213" s="242"/>
      <c r="J213" s="246">
        <f>IF(OR(B213="",C213="",E213=""),"",B213&amp;":"&amp;C213&amp;":"&amp;E213)</f>
      </c>
      <c r="K213" s="247">
        <f>IF(A213="","",A213*D213)</f>
      </c>
      <c r="L213" s="246">
        <f>IF(A213="","",IF(OR(A213=1,A213=0),H213,0))</f>
      </c>
      <c r="M213" s="246">
        <f>IF(A213="","",IF(A213=-1,H213,0))</f>
      </c>
      <c r="N213">
        <f>IF(J213="","",IF(E213="SGD",1,IF(E213="USD",Settings!$B$22,IF(E213="HKD",Settings!$B$23,1))))</f>
      </c>
      <c r="O213">
        <f>IF(OR(B213="",C213="",E213=""),0,(IF(A213=-1,H213,0)-IF(OR(A213=1,A213=0),H213,0)+IF(A213=2,H213,0))*IF(E213="SGD",1,IF(E213="USD",Settings!$B$22,IF(E213="HKD",Settings!$B$23,1))))</f>
        <v>0</v>
      </c>
      <c r="P213">
        <f>IF(OR(B213="",C213="",E213=""),0,IF(A213=2,H213*IF(E213="SGD",1,IF(E213="USD",Settings!$B$22,IF(E213="HKD",Settings!$B$23,1))),0))</f>
        <v>0</v>
      </c>
      <c r="Q213" s="312">
        <f>IF(OR(J213="",G213=""),"",G213+ROW()/1000000)</f>
      </c>
      <c r="R213" s="247">
        <f>IF(Q213="","",SUMIFS(Txn[Signed Units],Txn[Key],J213,Txn[Transaction Order],"&lt;="&amp;Q213))</f>
      </c>
    </row>
    <row r="214" spans="10:18" ht="15" customHeight="1" x14ac:dyDescent="0.15">
      <c r="A214" s="241"/>
      <c r="B214" s="242"/>
      <c r="C214" s="242"/>
      <c r="D214" s="243"/>
      <c r="E214" s="242"/>
      <c r="F214" s="244"/>
      <c r="G214" s="245"/>
      <c r="H214" s="244"/>
      <c r="I214" s="242"/>
      <c r="J214" s="246">
        <f>IF(OR(B214="",C214="",E214=""),"",B214&amp;":"&amp;C214&amp;":"&amp;E214)</f>
      </c>
      <c r="K214" s="247">
        <f>IF(A214="","",A214*D214)</f>
      </c>
      <c r="L214" s="246">
        <f>IF(A214="","",IF(OR(A214=1,A214=0),H214,0))</f>
      </c>
      <c r="M214" s="246">
        <f>IF(A214="","",IF(A214=-1,H214,0))</f>
      </c>
      <c r="N214">
        <f>IF(J214="","",IF(E214="SGD",1,IF(E214="USD",Settings!$B$22,IF(E214="HKD",Settings!$B$23,1))))</f>
      </c>
      <c r="O214">
        <f>IF(OR(B214="",C214="",E214=""),0,(IF(A214=-1,H214,0)-IF(OR(A214=1,A214=0),H214,0)+IF(A214=2,H214,0))*IF(E214="SGD",1,IF(E214="USD",Settings!$B$22,IF(E214="HKD",Settings!$B$23,1))))</f>
        <v>0</v>
      </c>
      <c r="P214">
        <f>IF(OR(B214="",C214="",E214=""),0,IF(A214=2,H214*IF(E214="SGD",1,IF(E214="USD",Settings!$B$22,IF(E214="HKD",Settings!$B$23,1))),0))</f>
        <v>0</v>
      </c>
      <c r="Q214" s="312">
        <f>IF(OR(J214="",G214=""),"",G214+ROW()/1000000)</f>
      </c>
      <c r="R214" s="247">
        <f>IF(Q214="","",SUMIFS(Txn[Signed Units],Txn[Key],J214,Txn[Transaction Order],"&lt;="&amp;Q214))</f>
      </c>
    </row>
    <row r="215" spans="10:18" ht="15" customHeight="1" x14ac:dyDescent="0.15">
      <c r="A215" s="241"/>
      <c r="B215" s="242"/>
      <c r="C215" s="242"/>
      <c r="D215" s="243"/>
      <c r="E215" s="242"/>
      <c r="F215" s="244"/>
      <c r="G215" s="245"/>
      <c r="H215" s="244"/>
      <c r="I215" s="242"/>
      <c r="J215" s="246">
        <f>IF(OR(B215="",C215="",E215=""),"",B215&amp;":"&amp;C215&amp;":"&amp;E215)</f>
      </c>
      <c r="K215" s="247">
        <f>IF(A215="","",A215*D215)</f>
      </c>
      <c r="L215" s="246">
        <f>IF(A215="","",IF(OR(A215=1,A215=0),H215,0))</f>
      </c>
      <c r="M215" s="246">
        <f>IF(A215="","",IF(A215=-1,H215,0))</f>
      </c>
      <c r="N215">
        <f>IF(J215="","",IF(E215="SGD",1,IF(E215="USD",Settings!$B$22,IF(E215="HKD",Settings!$B$23,1))))</f>
      </c>
      <c r="O215">
        <f>IF(OR(B215="",C215="",E215=""),0,(IF(A215=-1,H215,0)-IF(OR(A215=1,A215=0),H215,0)+IF(A215=2,H215,0))*IF(E215="SGD",1,IF(E215="USD",Settings!$B$22,IF(E215="HKD",Settings!$B$23,1))))</f>
        <v>0</v>
      </c>
      <c r="P215">
        <f>IF(OR(B215="",C215="",E215=""),0,IF(A215=2,H215*IF(E215="SGD",1,IF(E215="USD",Settings!$B$22,IF(E215="HKD",Settings!$B$23,1))),0))</f>
        <v>0</v>
      </c>
      <c r="Q215" s="312">
        <f>IF(OR(J215="",G215=""),"",G215+ROW()/1000000)</f>
      </c>
      <c r="R215" s="247">
        <f>IF(Q215="","",SUMIFS(Txn[Signed Units],Txn[Key],J215,Txn[Transaction Order],"&lt;="&amp;Q215))</f>
      </c>
    </row>
    <row r="216" spans="10:18" ht="15" customHeight="1" x14ac:dyDescent="0.15">
      <c r="A216" s="241"/>
      <c r="B216" s="242"/>
      <c r="C216" s="242"/>
      <c r="D216" s="243"/>
      <c r="E216" s="242"/>
      <c r="F216" s="244"/>
      <c r="G216" s="245"/>
      <c r="H216" s="244"/>
      <c r="I216" s="242"/>
      <c r="J216" s="246">
        <f>IF(OR(B216="",C216="",E216=""),"",B216&amp;":"&amp;C216&amp;":"&amp;E216)</f>
      </c>
      <c r="K216" s="247">
        <f>IF(A216="","",A216*D216)</f>
      </c>
      <c r="L216" s="246">
        <f>IF(A216="","",IF(OR(A216=1,A216=0),H216,0))</f>
      </c>
      <c r="M216" s="246">
        <f>IF(A216="","",IF(A216=-1,H216,0))</f>
      </c>
      <c r="N216">
        <f>IF(J216="","",IF(E216="SGD",1,IF(E216="USD",Settings!$B$22,IF(E216="HKD",Settings!$B$23,1))))</f>
      </c>
      <c r="O216">
        <f>IF(OR(B216="",C216="",E216=""),0,(IF(A216=-1,H216,0)-IF(OR(A216=1,A216=0),H216,0)+IF(A216=2,H216,0))*IF(E216="SGD",1,IF(E216="USD",Settings!$B$22,IF(E216="HKD",Settings!$B$23,1))))</f>
        <v>0</v>
      </c>
      <c r="P216">
        <f>IF(OR(B216="",C216="",E216=""),0,IF(A216=2,H216*IF(E216="SGD",1,IF(E216="USD",Settings!$B$22,IF(E216="HKD",Settings!$B$23,1))),0))</f>
        <v>0</v>
      </c>
      <c r="Q216" s="312">
        <f>IF(OR(J216="",G216=""),"",G216+ROW()/1000000)</f>
      </c>
      <c r="R216" s="247">
        <f>IF(Q216="","",SUMIFS(Txn[Signed Units],Txn[Key],J216,Txn[Transaction Order],"&lt;="&amp;Q216))</f>
      </c>
    </row>
    <row r="217" spans="10:18" ht="15" customHeight="1" x14ac:dyDescent="0.15">
      <c r="A217" s="241"/>
      <c r="B217" s="242"/>
      <c r="C217" s="242"/>
      <c r="D217" s="243"/>
      <c r="E217" s="242"/>
      <c r="F217" s="244"/>
      <c r="G217" s="245"/>
      <c r="H217" s="244"/>
      <c r="I217" s="242"/>
      <c r="J217" s="246">
        <f>IF(OR(B217="",C217="",E217=""),"",B217&amp;":"&amp;C217&amp;":"&amp;E217)</f>
      </c>
      <c r="K217" s="247">
        <f>IF(A217="","",A217*D217)</f>
      </c>
      <c r="L217" s="246">
        <f>IF(A217="","",IF(OR(A217=1,A217=0),H217,0))</f>
      </c>
      <c r="M217" s="246">
        <f>IF(A217="","",IF(A217=-1,H217,0))</f>
      </c>
      <c r="N217">
        <f>IF(J217="","",IF(E217="SGD",1,IF(E217="USD",Settings!$B$22,IF(E217="HKD",Settings!$B$23,1))))</f>
      </c>
      <c r="O217">
        <f>IF(OR(B217="",C217="",E217=""),0,(IF(A217=-1,H217,0)-IF(OR(A217=1,A217=0),H217,0)+IF(A217=2,H217,0))*IF(E217="SGD",1,IF(E217="USD",Settings!$B$22,IF(E217="HKD",Settings!$B$23,1))))</f>
        <v>0</v>
      </c>
      <c r="P217">
        <f>IF(OR(B217="",C217="",E217=""),0,IF(A217=2,H217*IF(E217="SGD",1,IF(E217="USD",Settings!$B$22,IF(E217="HKD",Settings!$B$23,1))),0))</f>
        <v>0</v>
      </c>
      <c r="Q217" s="312">
        <f>IF(OR(J217="",G217=""),"",G217+ROW()/1000000)</f>
      </c>
      <c r="R217" s="247">
        <f>IF(Q217="","",SUMIFS(Txn[Signed Units],Txn[Key],J217,Txn[Transaction Order],"&lt;="&amp;Q217))</f>
      </c>
    </row>
    <row r="218" spans="10:18" ht="15" customHeight="1" x14ac:dyDescent="0.15">
      <c r="A218" s="241"/>
      <c r="B218" s="242"/>
      <c r="C218" s="242"/>
      <c r="D218" s="243"/>
      <c r="E218" s="242"/>
      <c r="F218" s="244"/>
      <c r="G218" s="245"/>
      <c r="H218" s="244"/>
      <c r="I218" s="242"/>
      <c r="J218" s="246">
        <f>IF(OR(B218="",C218="",E218=""),"",B218&amp;":"&amp;C218&amp;":"&amp;E218)</f>
      </c>
      <c r="K218" s="247">
        <f>IF(A218="","",A218*D218)</f>
      </c>
      <c r="L218" s="246">
        <f>IF(A218="","",IF(OR(A218=1,A218=0),H218,0))</f>
      </c>
      <c r="M218" s="246">
        <f>IF(A218="","",IF(A218=-1,H218,0))</f>
      </c>
      <c r="N218">
        <f>IF(J218="","",IF(E218="SGD",1,IF(E218="USD",Settings!$B$22,IF(E218="HKD",Settings!$B$23,1))))</f>
      </c>
      <c r="O218">
        <f>IF(OR(B218="",C218="",E218=""),0,(IF(A218=-1,H218,0)-IF(OR(A218=1,A218=0),H218,0)+IF(A218=2,H218,0))*IF(E218="SGD",1,IF(E218="USD",Settings!$B$22,IF(E218="HKD",Settings!$B$23,1))))</f>
        <v>0</v>
      </c>
      <c r="P218">
        <f>IF(OR(B218="",C218="",E218=""),0,IF(A218=2,H218*IF(E218="SGD",1,IF(E218="USD",Settings!$B$22,IF(E218="HKD",Settings!$B$23,1))),0))</f>
        <v>0</v>
      </c>
      <c r="Q218" s="312">
        <f>IF(OR(J218="",G218=""),"",G218+ROW()/1000000)</f>
      </c>
      <c r="R218" s="247">
        <f>IF(Q218="","",SUMIFS(Txn[Signed Units],Txn[Key],J218,Txn[Transaction Order],"&lt;="&amp;Q218))</f>
      </c>
    </row>
    <row r="219" spans="10:18" ht="15" customHeight="1" x14ac:dyDescent="0.15">
      <c r="A219" s="241"/>
      <c r="B219" s="242"/>
      <c r="C219" s="242"/>
      <c r="D219" s="243"/>
      <c r="E219" s="242"/>
      <c r="F219" s="244"/>
      <c r="G219" s="245"/>
      <c r="H219" s="244"/>
      <c r="I219" s="242"/>
      <c r="J219" s="246">
        <f>IF(OR(B219="",C219="",E219=""),"",B219&amp;":"&amp;C219&amp;":"&amp;E219)</f>
      </c>
      <c r="K219" s="247">
        <f>IF(A219="","",A219*D219)</f>
      </c>
      <c r="L219" s="246">
        <f>IF(A219="","",IF(OR(A219=1,A219=0),H219,0))</f>
      </c>
      <c r="M219" s="246">
        <f>IF(A219="","",IF(A219=-1,H219,0))</f>
      </c>
      <c r="N219">
        <f>IF(J219="","",IF(E219="SGD",1,IF(E219="USD",Settings!$B$22,IF(E219="HKD",Settings!$B$23,1))))</f>
      </c>
      <c r="O219">
        <f>IF(OR(B219="",C219="",E219=""),0,(IF(A219=-1,H219,0)-IF(OR(A219=1,A219=0),H219,0)+IF(A219=2,H219,0))*IF(E219="SGD",1,IF(E219="USD",Settings!$B$22,IF(E219="HKD",Settings!$B$23,1))))</f>
        <v>0</v>
      </c>
      <c r="P219">
        <f>IF(OR(B219="",C219="",E219=""),0,IF(A219=2,H219*IF(E219="SGD",1,IF(E219="USD",Settings!$B$22,IF(E219="HKD",Settings!$B$23,1))),0))</f>
        <v>0</v>
      </c>
      <c r="Q219" s="312">
        <f>IF(OR(J219="",G219=""),"",G219+ROW()/1000000)</f>
      </c>
      <c r="R219" s="247">
        <f>IF(Q219="","",SUMIFS(Txn[Signed Units],Txn[Key],J219,Txn[Transaction Order],"&lt;="&amp;Q219))</f>
      </c>
    </row>
    <row r="220" spans="10:18" ht="15" customHeight="1" x14ac:dyDescent="0.15">
      <c r="A220" s="241"/>
      <c r="B220" s="242"/>
      <c r="C220" s="242"/>
      <c r="D220" s="243"/>
      <c r="E220" s="242"/>
      <c r="F220" s="244"/>
      <c r="G220" s="245"/>
      <c r="H220" s="244"/>
      <c r="I220" s="242"/>
      <c r="J220" s="246">
        <f>IF(OR(B220="",C220="",E220=""),"",B220&amp;":"&amp;C220&amp;":"&amp;E220)</f>
      </c>
      <c r="K220" s="247">
        <f>IF(A220="","",A220*D220)</f>
      </c>
      <c r="L220" s="246">
        <f>IF(A220="","",IF(OR(A220=1,A220=0),H220,0))</f>
      </c>
      <c r="M220" s="246">
        <f>IF(A220="","",IF(A220=-1,H220,0))</f>
      </c>
      <c r="N220">
        <f>IF(J220="","",IF(E220="SGD",1,IF(E220="USD",Settings!$B$22,IF(E220="HKD",Settings!$B$23,1))))</f>
      </c>
      <c r="O220">
        <f>IF(OR(B220="",C220="",E220=""),0,(IF(A220=-1,H220,0)-IF(OR(A220=1,A220=0),H220,0)+IF(A220=2,H220,0))*IF(E220="SGD",1,IF(E220="USD",Settings!$B$22,IF(E220="HKD",Settings!$B$23,1))))</f>
        <v>0</v>
      </c>
      <c r="P220">
        <f>IF(OR(B220="",C220="",E220=""),0,IF(A220=2,H220*IF(E220="SGD",1,IF(E220="USD",Settings!$B$22,IF(E220="HKD",Settings!$B$23,1))),0))</f>
        <v>0</v>
      </c>
      <c r="Q220" s="312">
        <f>IF(OR(J220="",G220=""),"",G220+ROW()/1000000)</f>
      </c>
      <c r="R220" s="247">
        <f>IF(Q220="","",SUMIFS(Txn[Signed Units],Txn[Key],J220,Txn[Transaction Order],"&lt;="&amp;Q220))</f>
      </c>
    </row>
    <row r="221" spans="10:18" ht="15" customHeight="1" x14ac:dyDescent="0.15">
      <c r="A221" s="241"/>
      <c r="B221" s="242"/>
      <c r="C221" s="242"/>
      <c r="D221" s="243"/>
      <c r="E221" s="242"/>
      <c r="F221" s="244"/>
      <c r="G221" s="245"/>
      <c r="H221" s="244"/>
      <c r="I221" s="242"/>
      <c r="J221" s="246">
        <f>IF(OR(B221="",C221="",E221=""),"",B221&amp;":"&amp;C221&amp;":"&amp;E221)</f>
      </c>
      <c r="K221" s="247">
        <f>IF(A221="","",A221*D221)</f>
      </c>
      <c r="L221" s="246">
        <f>IF(A221="","",IF(OR(A221=1,A221=0),H221,0))</f>
      </c>
      <c r="M221" s="246">
        <f>IF(A221="","",IF(A221=-1,H221,0))</f>
      </c>
      <c r="N221">
        <f>IF(J221="","",IF(E221="SGD",1,IF(E221="USD",Settings!$B$22,IF(E221="HKD",Settings!$B$23,1))))</f>
      </c>
      <c r="O221">
        <f>IF(OR(B221="",C221="",E221=""),0,(IF(A221=-1,H221,0)-IF(OR(A221=1,A221=0),H221,0)+IF(A221=2,H221,0))*IF(E221="SGD",1,IF(E221="USD",Settings!$B$22,IF(E221="HKD",Settings!$B$23,1))))</f>
        <v>0</v>
      </c>
      <c r="P221">
        <f>IF(OR(B221="",C221="",E221=""),0,IF(A221=2,H221*IF(E221="SGD",1,IF(E221="USD",Settings!$B$22,IF(E221="HKD",Settings!$B$23,1))),0))</f>
        <v>0</v>
      </c>
      <c r="Q221" s="312">
        <f>IF(OR(J221="",G221=""),"",G221+ROW()/1000000)</f>
      </c>
      <c r="R221" s="247">
        <f>IF(Q221="","",SUMIFS(Txn[Signed Units],Txn[Key],J221,Txn[Transaction Order],"&lt;="&amp;Q221))</f>
      </c>
    </row>
    <row r="222" spans="10:18" ht="15" customHeight="1" x14ac:dyDescent="0.15">
      <c r="A222" s="241"/>
      <c r="B222" s="242"/>
      <c r="C222" s="242"/>
      <c r="D222" s="243"/>
      <c r="E222" s="242"/>
      <c r="F222" s="244"/>
      <c r="G222" s="245"/>
      <c r="H222" s="244"/>
      <c r="I222" s="242"/>
      <c r="J222" s="246">
        <f>IF(OR(B222="",C222="",E222=""),"",B222&amp;":"&amp;C222&amp;":"&amp;E222)</f>
      </c>
      <c r="K222" s="247">
        <f>IF(A222="","",A222*D222)</f>
      </c>
      <c r="L222" s="246">
        <f>IF(A222="","",IF(OR(A222=1,A222=0),H222,0))</f>
      </c>
      <c r="M222" s="246">
        <f>IF(A222="","",IF(A222=-1,H222,0))</f>
      </c>
      <c r="N222">
        <f>IF(J222="","",IF(E222="SGD",1,IF(E222="USD",Settings!$B$22,IF(E222="HKD",Settings!$B$23,1))))</f>
      </c>
      <c r="O222">
        <f>IF(OR(B222="",C222="",E222=""),0,(IF(A222=-1,H222,0)-IF(OR(A222=1,A222=0),H222,0)+IF(A222=2,H222,0))*IF(E222="SGD",1,IF(E222="USD",Settings!$B$22,IF(E222="HKD",Settings!$B$23,1))))</f>
        <v>0</v>
      </c>
      <c r="P222">
        <f>IF(OR(B222="",C222="",E222=""),0,IF(A222=2,H222*IF(E222="SGD",1,IF(E222="USD",Settings!$B$22,IF(E222="HKD",Settings!$B$23,1))),0))</f>
        <v>0</v>
      </c>
      <c r="Q222" s="312">
        <f>IF(OR(J222="",G222=""),"",G222+ROW()/1000000)</f>
      </c>
      <c r="R222" s="247">
        <f>IF(Q222="","",SUMIFS(Txn[Signed Units],Txn[Key],J222,Txn[Transaction Order],"&lt;="&amp;Q222))</f>
      </c>
    </row>
    <row r="223" spans="10:18" ht="15" customHeight="1" x14ac:dyDescent="0.15">
      <c r="A223" s="241"/>
      <c r="B223" s="242"/>
      <c r="C223" s="242"/>
      <c r="D223" s="243"/>
      <c r="E223" s="242"/>
      <c r="F223" s="244"/>
      <c r="G223" s="245"/>
      <c r="H223" s="244"/>
      <c r="I223" s="242"/>
      <c r="J223" s="246">
        <f>IF(OR(B223="",C223="",E223=""),"",B223&amp;":"&amp;C223&amp;":"&amp;E223)</f>
      </c>
      <c r="K223" s="247">
        <f>IF(A223="","",A223*D223)</f>
      </c>
      <c r="L223" s="246">
        <f>IF(A223="","",IF(OR(A223=1,A223=0),H223,0))</f>
      </c>
      <c r="M223" s="246">
        <f>IF(A223="","",IF(A223=-1,H223,0))</f>
      </c>
      <c r="N223">
        <f>IF(J223="","",IF(E223="SGD",1,IF(E223="USD",Settings!$B$22,IF(E223="HKD",Settings!$B$23,1))))</f>
      </c>
      <c r="O223">
        <f>IF(OR(B223="",C223="",E223=""),0,(IF(A223=-1,H223,0)-IF(OR(A223=1,A223=0),H223,0)+IF(A223=2,H223,0))*IF(E223="SGD",1,IF(E223="USD",Settings!$B$22,IF(E223="HKD",Settings!$B$23,1))))</f>
        <v>0</v>
      </c>
      <c r="P223">
        <f>IF(OR(B223="",C223="",E223=""),0,IF(A223=2,H223*IF(E223="SGD",1,IF(E223="USD",Settings!$B$22,IF(E223="HKD",Settings!$B$23,1))),0))</f>
        <v>0</v>
      </c>
      <c r="Q223" s="312">
        <f>IF(OR(J223="",G223=""),"",G223+ROW()/1000000)</f>
      </c>
      <c r="R223" s="247">
        <f>IF(Q223="","",SUMIFS(Txn[Signed Units],Txn[Key],J223,Txn[Transaction Order],"&lt;="&amp;Q223))</f>
      </c>
    </row>
    <row r="224" spans="10:18" ht="15" customHeight="1" x14ac:dyDescent="0.15">
      <c r="A224" s="241"/>
      <c r="B224" s="242"/>
      <c r="C224" s="242"/>
      <c r="D224" s="243"/>
      <c r="E224" s="242"/>
      <c r="F224" s="244"/>
      <c r="G224" s="245"/>
      <c r="H224" s="244"/>
      <c r="I224" s="242"/>
      <c r="J224" s="246">
        <f>IF(OR(B224="",C224="",E224=""),"",B224&amp;":"&amp;C224&amp;":"&amp;E224)</f>
      </c>
      <c r="K224" s="247">
        <f>IF(A224="","",A224*D224)</f>
      </c>
      <c r="L224" s="246">
        <f>IF(A224="","",IF(OR(A224=1,A224=0),H224,0))</f>
      </c>
      <c r="M224" s="246">
        <f>IF(A224="","",IF(A224=-1,H224,0))</f>
      </c>
      <c r="N224">
        <f>IF(J224="","",IF(E224="SGD",1,IF(E224="USD",Settings!$B$22,IF(E224="HKD",Settings!$B$23,1))))</f>
      </c>
      <c r="O224">
        <f>IF(OR(B224="",C224="",E224=""),0,(IF(A224=-1,H224,0)-IF(OR(A224=1,A224=0),H224,0)+IF(A224=2,H224,0))*IF(E224="SGD",1,IF(E224="USD",Settings!$B$22,IF(E224="HKD",Settings!$B$23,1))))</f>
        <v>0</v>
      </c>
      <c r="P224">
        <f>IF(OR(B224="",C224="",E224=""),0,IF(A224=2,H224*IF(E224="SGD",1,IF(E224="USD",Settings!$B$22,IF(E224="HKD",Settings!$B$23,1))),0))</f>
        <v>0</v>
      </c>
      <c r="Q224" s="312">
        <f>IF(OR(J224="",G224=""),"",G224+ROW()/1000000)</f>
      </c>
      <c r="R224" s="247">
        <f>IF(Q224="","",SUMIFS(Txn[Signed Units],Txn[Key],J224,Txn[Transaction Order],"&lt;="&amp;Q224))</f>
      </c>
    </row>
    <row r="225" spans="10:18" ht="15" customHeight="1" x14ac:dyDescent="0.15">
      <c r="A225" s="241"/>
      <c r="B225" s="242"/>
      <c r="C225" s="242"/>
      <c r="D225" s="243"/>
      <c r="E225" s="242"/>
      <c r="F225" s="244"/>
      <c r="G225" s="245"/>
      <c r="H225" s="244"/>
      <c r="I225" s="242"/>
      <c r="J225" s="246">
        <f>IF(OR(B225="",C225="",E225=""),"",B225&amp;":"&amp;C225&amp;":"&amp;E225)</f>
      </c>
      <c r="K225" s="247">
        <f>IF(A225="","",A225*D225)</f>
      </c>
      <c r="L225" s="246">
        <f>IF(A225="","",IF(OR(A225=1,A225=0),H225,0))</f>
      </c>
      <c r="M225" s="246">
        <f>IF(A225="","",IF(A225=-1,H225,0))</f>
      </c>
      <c r="N225">
        <f>IF(J225="","",IF(E225="SGD",1,IF(E225="USD",Settings!$B$22,IF(E225="HKD",Settings!$B$23,1))))</f>
      </c>
      <c r="O225">
        <f>IF(OR(B225="",C225="",E225=""),0,(IF(A225=-1,H225,0)-IF(OR(A225=1,A225=0),H225,0)+IF(A225=2,H225,0))*IF(E225="SGD",1,IF(E225="USD",Settings!$B$22,IF(E225="HKD",Settings!$B$23,1))))</f>
        <v>0</v>
      </c>
      <c r="P225">
        <f>IF(OR(B225="",C225="",E225=""),0,IF(A225=2,H225*IF(E225="SGD",1,IF(E225="USD",Settings!$B$22,IF(E225="HKD",Settings!$B$23,1))),0))</f>
        <v>0</v>
      </c>
      <c r="Q225" s="312">
        <f>IF(OR(J225="",G225=""),"",G225+ROW()/1000000)</f>
      </c>
      <c r="R225" s="247">
        <f>IF(Q225="","",SUMIFS(Txn[Signed Units],Txn[Key],J225,Txn[Transaction Order],"&lt;="&amp;Q225))</f>
      </c>
    </row>
    <row r="226" spans="10:18" ht="15" customHeight="1" x14ac:dyDescent="0.15">
      <c r="A226" s="241"/>
      <c r="B226" s="242"/>
      <c r="C226" s="242"/>
      <c r="D226" s="243"/>
      <c r="E226" s="242"/>
      <c r="F226" s="244"/>
      <c r="G226" s="245"/>
      <c r="H226" s="244"/>
      <c r="I226" s="242"/>
      <c r="J226" s="246">
        <f>IF(OR(B226="",C226="",E226=""),"",B226&amp;":"&amp;C226&amp;":"&amp;E226)</f>
      </c>
      <c r="K226" s="247">
        <f>IF(A226="","",A226*D226)</f>
      </c>
      <c r="L226" s="246">
        <f>IF(A226="","",IF(OR(A226=1,A226=0),H226,0))</f>
      </c>
      <c r="M226" s="246">
        <f>IF(A226="","",IF(A226=-1,H226,0))</f>
      </c>
      <c r="N226">
        <f>IF(J226="","",IF(E226="SGD",1,IF(E226="USD",Settings!$B$22,IF(E226="HKD",Settings!$B$23,1))))</f>
      </c>
      <c r="O226">
        <f>IF(OR(B226="",C226="",E226=""),0,(IF(A226=-1,H226,0)-IF(OR(A226=1,A226=0),H226,0)+IF(A226=2,H226,0))*IF(E226="SGD",1,IF(E226="USD",Settings!$B$22,IF(E226="HKD",Settings!$B$23,1))))</f>
        <v>0</v>
      </c>
      <c r="P226">
        <f>IF(OR(B226="",C226="",E226=""),0,IF(A226=2,H226*IF(E226="SGD",1,IF(E226="USD",Settings!$B$22,IF(E226="HKD",Settings!$B$23,1))),0))</f>
        <v>0</v>
      </c>
      <c r="Q226" s="312">
        <f>IF(OR(J226="",G226=""),"",G226+ROW()/1000000)</f>
      </c>
      <c r="R226" s="247">
        <f>IF(Q226="","",SUMIFS(Txn[Signed Units],Txn[Key],J226,Txn[Transaction Order],"&lt;="&amp;Q226))</f>
      </c>
    </row>
    <row r="227" spans="10:18" ht="15" customHeight="1" x14ac:dyDescent="0.15">
      <c r="A227" s="241"/>
      <c r="B227" s="242"/>
      <c r="C227" s="242"/>
      <c r="D227" s="243"/>
      <c r="E227" s="242"/>
      <c r="F227" s="244"/>
      <c r="G227" s="245"/>
      <c r="H227" s="244"/>
      <c r="I227" s="242"/>
      <c r="J227" s="246">
        <f>IF(OR(B227="",C227="",E227=""),"",B227&amp;":"&amp;C227&amp;":"&amp;E227)</f>
      </c>
      <c r="K227" s="247">
        <f>IF(A227="","",A227*D227)</f>
      </c>
      <c r="L227" s="246">
        <f>IF(A227="","",IF(OR(A227=1,A227=0),H227,0))</f>
      </c>
      <c r="M227" s="246">
        <f>IF(A227="","",IF(A227=-1,H227,0))</f>
      </c>
      <c r="N227">
        <f>IF(J227="","",IF(E227="SGD",1,IF(E227="USD",Settings!$B$22,IF(E227="HKD",Settings!$B$23,1))))</f>
      </c>
      <c r="O227">
        <f>IF(OR(B227="",C227="",E227=""),0,(IF(A227=-1,H227,0)-IF(OR(A227=1,A227=0),H227,0)+IF(A227=2,H227,0))*IF(E227="SGD",1,IF(E227="USD",Settings!$B$22,IF(E227="HKD",Settings!$B$23,1))))</f>
        <v>0</v>
      </c>
      <c r="P227">
        <f>IF(OR(B227="",C227="",E227=""),0,IF(A227=2,H227*IF(E227="SGD",1,IF(E227="USD",Settings!$B$22,IF(E227="HKD",Settings!$B$23,1))),0))</f>
        <v>0</v>
      </c>
      <c r="Q227" s="312">
        <f>IF(OR(J227="",G227=""),"",G227+ROW()/1000000)</f>
      </c>
      <c r="R227" s="247">
        <f>IF(Q227="","",SUMIFS(Txn[Signed Units],Txn[Key],J227,Txn[Transaction Order],"&lt;="&amp;Q227))</f>
      </c>
    </row>
    <row r="228" spans="10:18" ht="15" customHeight="1" x14ac:dyDescent="0.15">
      <c r="A228" s="241"/>
      <c r="B228" s="242"/>
      <c r="C228" s="242"/>
      <c r="D228" s="243"/>
      <c r="E228" s="242"/>
      <c r="F228" s="244"/>
      <c r="G228" s="245"/>
      <c r="H228" s="244"/>
      <c r="I228" s="242"/>
      <c r="J228" s="246">
        <f>IF(OR(B228="",C228="",E228=""),"",B228&amp;":"&amp;C228&amp;":"&amp;E228)</f>
      </c>
      <c r="K228" s="247">
        <f>IF(A228="","",A228*D228)</f>
      </c>
      <c r="L228" s="246">
        <f>IF(A228="","",IF(OR(A228=1,A228=0),H228,0))</f>
      </c>
      <c r="M228" s="246">
        <f>IF(A228="","",IF(A228=-1,H228,0))</f>
      </c>
      <c r="N228">
        <f>IF(J228="","",IF(E228="SGD",1,IF(E228="USD",Settings!$B$22,IF(E228="HKD",Settings!$B$23,1))))</f>
      </c>
      <c r="O228">
        <f>IF(OR(B228="",C228="",E228=""),0,(IF(A228=-1,H228,0)-IF(OR(A228=1,A228=0),H228,0)+IF(A228=2,H228,0))*IF(E228="SGD",1,IF(E228="USD",Settings!$B$22,IF(E228="HKD",Settings!$B$23,1))))</f>
        <v>0</v>
      </c>
      <c r="P228">
        <f>IF(OR(B228="",C228="",E228=""),0,IF(A228=2,H228*IF(E228="SGD",1,IF(E228="USD",Settings!$B$22,IF(E228="HKD",Settings!$B$23,1))),0))</f>
        <v>0</v>
      </c>
      <c r="Q228" s="312">
        <f>IF(OR(J228="",G228=""),"",G228+ROW()/1000000)</f>
      </c>
      <c r="R228" s="247">
        <f>IF(Q228="","",SUMIFS(Txn[Signed Units],Txn[Key],J228,Txn[Transaction Order],"&lt;="&amp;Q228))</f>
      </c>
    </row>
    <row r="229" spans="10:18" ht="15" customHeight="1" x14ac:dyDescent="0.15">
      <c r="A229" s="241"/>
      <c r="B229" s="242"/>
      <c r="C229" s="242"/>
      <c r="D229" s="243"/>
      <c r="E229" s="242"/>
      <c r="F229" s="244"/>
      <c r="G229" s="245"/>
      <c r="H229" s="244"/>
      <c r="I229" s="242"/>
      <c r="J229" s="246">
        <f>IF(OR(B229="",C229="",E229=""),"",B229&amp;":"&amp;C229&amp;":"&amp;E229)</f>
      </c>
      <c r="K229" s="247">
        <f>IF(A229="","",A229*D229)</f>
      </c>
      <c r="L229" s="246">
        <f>IF(A229="","",IF(OR(A229=1,A229=0),H229,0))</f>
      </c>
      <c r="M229" s="246">
        <f>IF(A229="","",IF(A229=-1,H229,0))</f>
      </c>
      <c r="N229">
        <f>IF(J229="","",IF(E229="SGD",1,IF(E229="USD",Settings!$B$22,IF(E229="HKD",Settings!$B$23,1))))</f>
      </c>
      <c r="O229">
        <f>IF(OR(B229="",C229="",E229=""),0,(IF(A229=-1,H229,0)-IF(OR(A229=1,A229=0),H229,0)+IF(A229=2,H229,0))*IF(E229="SGD",1,IF(E229="USD",Settings!$B$22,IF(E229="HKD",Settings!$B$23,1))))</f>
        <v>0</v>
      </c>
      <c r="P229">
        <f>IF(OR(B229="",C229="",E229=""),0,IF(A229=2,H229*IF(E229="SGD",1,IF(E229="USD",Settings!$B$22,IF(E229="HKD",Settings!$B$23,1))),0))</f>
        <v>0</v>
      </c>
      <c r="Q229" s="312">
        <f>IF(OR(J229="",G229=""),"",G229+ROW()/1000000)</f>
      </c>
      <c r="R229" s="247">
        <f>IF(Q229="","",SUMIFS(Txn[Signed Units],Txn[Key],J229,Txn[Transaction Order],"&lt;="&amp;Q229))</f>
      </c>
    </row>
    <row r="230" spans="10:18" ht="15" customHeight="1" x14ac:dyDescent="0.15">
      <c r="A230" s="241"/>
      <c r="B230" s="242"/>
      <c r="C230" s="242"/>
      <c r="D230" s="243"/>
      <c r="E230" s="242"/>
      <c r="F230" s="244"/>
      <c r="G230" s="245"/>
      <c r="H230" s="244"/>
      <c r="I230" s="242"/>
      <c r="J230" s="246">
        <f>IF(OR(B230="",C230="",E230=""),"",B230&amp;":"&amp;C230&amp;":"&amp;E230)</f>
      </c>
      <c r="K230" s="247">
        <f>IF(A230="","",A230*D230)</f>
      </c>
      <c r="L230" s="246">
        <f>IF(A230="","",IF(OR(A230=1,A230=0),H230,0))</f>
      </c>
      <c r="M230" s="246">
        <f>IF(A230="","",IF(A230=-1,H230,0))</f>
      </c>
      <c r="N230">
        <f>IF(J230="","",IF(E230="SGD",1,IF(E230="USD",Settings!$B$22,IF(E230="HKD",Settings!$B$23,1))))</f>
      </c>
      <c r="O230">
        <f>IF(OR(B230="",C230="",E230=""),0,(IF(A230=-1,H230,0)-IF(OR(A230=1,A230=0),H230,0)+IF(A230=2,H230,0))*IF(E230="SGD",1,IF(E230="USD",Settings!$B$22,IF(E230="HKD",Settings!$B$23,1))))</f>
        <v>0</v>
      </c>
      <c r="P230">
        <f>IF(OR(B230="",C230="",E230=""),0,IF(A230=2,H230*IF(E230="SGD",1,IF(E230="USD",Settings!$B$22,IF(E230="HKD",Settings!$B$23,1))),0))</f>
        <v>0</v>
      </c>
      <c r="Q230" s="312">
        <f>IF(OR(J230="",G230=""),"",G230+ROW()/1000000)</f>
      </c>
      <c r="R230" s="247">
        <f>IF(Q230="","",SUMIFS(Txn[Signed Units],Txn[Key],J230,Txn[Transaction Order],"&lt;="&amp;Q230))</f>
      </c>
    </row>
    <row r="231" spans="10:18" ht="15" customHeight="1" x14ac:dyDescent="0.15">
      <c r="A231" s="241"/>
      <c r="B231" s="242"/>
      <c r="C231" s="242"/>
      <c r="D231" s="243"/>
      <c r="E231" s="242"/>
      <c r="F231" s="244"/>
      <c r="G231" s="245"/>
      <c r="H231" s="244"/>
      <c r="I231" s="242"/>
      <c r="J231" s="246">
        <f>IF(OR(B231="",C231="",E231=""),"",B231&amp;":"&amp;C231&amp;":"&amp;E231)</f>
      </c>
      <c r="K231" s="247">
        <f>IF(A231="","",A231*D231)</f>
      </c>
      <c r="L231" s="246">
        <f>IF(A231="","",IF(OR(A231=1,A231=0),H231,0))</f>
      </c>
      <c r="M231" s="246">
        <f>IF(A231="","",IF(A231=-1,H231,0))</f>
      </c>
      <c r="N231">
        <f>IF(J231="","",IF(E231="SGD",1,IF(E231="USD",Settings!$B$22,IF(E231="HKD",Settings!$B$23,1))))</f>
      </c>
      <c r="O231">
        <f>IF(OR(B231="",C231="",E231=""),0,(IF(A231=-1,H231,0)-IF(OR(A231=1,A231=0),H231,0)+IF(A231=2,H231,0))*IF(E231="SGD",1,IF(E231="USD",Settings!$B$22,IF(E231="HKD",Settings!$B$23,1))))</f>
        <v>0</v>
      </c>
      <c r="P231">
        <f>IF(OR(B231="",C231="",E231=""),0,IF(A231=2,H231*IF(E231="SGD",1,IF(E231="USD",Settings!$B$22,IF(E231="HKD",Settings!$B$23,1))),0))</f>
        <v>0</v>
      </c>
      <c r="Q231" s="312">
        <f>IF(OR(J231="",G231=""),"",G231+ROW()/1000000)</f>
      </c>
      <c r="R231" s="247">
        <f>IF(Q231="","",SUMIFS(Txn[Signed Units],Txn[Key],J231,Txn[Transaction Order],"&lt;="&amp;Q231))</f>
      </c>
    </row>
    <row r="232" spans="10:18" ht="15" customHeight="1" x14ac:dyDescent="0.15">
      <c r="A232" s="241"/>
      <c r="B232" s="242"/>
      <c r="C232" s="242"/>
      <c r="D232" s="243"/>
      <c r="E232" s="242"/>
      <c r="F232" s="244"/>
      <c r="G232" s="245"/>
      <c r="H232" s="244"/>
      <c r="I232" s="242"/>
      <c r="J232" s="246">
        <f>IF(OR(B232="",C232="",E232=""),"",B232&amp;":"&amp;C232&amp;":"&amp;E232)</f>
      </c>
      <c r="K232" s="247">
        <f>IF(A232="","",A232*D232)</f>
      </c>
      <c r="L232" s="246">
        <f>IF(A232="","",IF(OR(A232=1,A232=0),H232,0))</f>
      </c>
      <c r="M232" s="246">
        <f>IF(A232="","",IF(A232=-1,H232,0))</f>
      </c>
      <c r="N232">
        <f>IF(J232="","",IF(E232="SGD",1,IF(E232="USD",Settings!$B$22,IF(E232="HKD",Settings!$B$23,1))))</f>
      </c>
      <c r="O232">
        <f>IF(OR(B232="",C232="",E232=""),0,(IF(A232=-1,H232,0)-IF(OR(A232=1,A232=0),H232,0)+IF(A232=2,H232,0))*IF(E232="SGD",1,IF(E232="USD",Settings!$B$22,IF(E232="HKD",Settings!$B$23,1))))</f>
        <v>0</v>
      </c>
      <c r="P232">
        <f>IF(OR(B232="",C232="",E232=""),0,IF(A232=2,H232*IF(E232="SGD",1,IF(E232="USD",Settings!$B$22,IF(E232="HKD",Settings!$B$23,1))),0))</f>
        <v>0</v>
      </c>
      <c r="Q232" s="312">
        <f>IF(OR(J232="",G232=""),"",G232+ROW()/1000000)</f>
      </c>
      <c r="R232" s="247">
        <f>IF(Q232="","",SUMIFS(Txn[Signed Units],Txn[Key],J232,Txn[Transaction Order],"&lt;="&amp;Q232))</f>
      </c>
    </row>
    <row r="233" spans="10:18" ht="15" customHeight="1" x14ac:dyDescent="0.15">
      <c r="A233" s="241"/>
      <c r="B233" s="242"/>
      <c r="C233" s="242"/>
      <c r="D233" s="243"/>
      <c r="E233" s="242"/>
      <c r="F233" s="244"/>
      <c r="G233" s="245"/>
      <c r="H233" s="244"/>
      <c r="I233" s="242"/>
      <c r="J233" s="246">
        <f>IF(OR(B233="",C233="",E233=""),"",B233&amp;":"&amp;C233&amp;":"&amp;E233)</f>
      </c>
      <c r="K233" s="247">
        <f>IF(A233="","",A233*D233)</f>
      </c>
      <c r="L233" s="246">
        <f>IF(A233="","",IF(OR(A233=1,A233=0),H233,0))</f>
      </c>
      <c r="M233" s="246">
        <f>IF(A233="","",IF(A233=-1,H233,0))</f>
      </c>
      <c r="N233">
        <f>IF(J233="","",IF(E233="SGD",1,IF(E233="USD",Settings!$B$22,IF(E233="HKD",Settings!$B$23,1))))</f>
      </c>
      <c r="O233">
        <f>IF(OR(B233="",C233="",E233=""),0,(IF(A233=-1,H233,0)-IF(OR(A233=1,A233=0),H233,0)+IF(A233=2,H233,0))*IF(E233="SGD",1,IF(E233="USD",Settings!$B$22,IF(E233="HKD",Settings!$B$23,1))))</f>
        <v>0</v>
      </c>
      <c r="P233">
        <f>IF(OR(B233="",C233="",E233=""),0,IF(A233=2,H233*IF(E233="SGD",1,IF(E233="USD",Settings!$B$22,IF(E233="HKD",Settings!$B$23,1))),0))</f>
        <v>0</v>
      </c>
      <c r="Q233" s="312">
        <f>IF(OR(J233="",G233=""),"",G233+ROW()/1000000)</f>
      </c>
      <c r="R233" s="247">
        <f>IF(Q233="","",SUMIFS(Txn[Signed Units],Txn[Key],J233,Txn[Transaction Order],"&lt;="&amp;Q233))</f>
      </c>
    </row>
    <row r="234" spans="10:18" ht="15" customHeight="1" x14ac:dyDescent="0.15">
      <c r="A234" s="241"/>
      <c r="B234" s="242"/>
      <c r="C234" s="242"/>
      <c r="D234" s="243"/>
      <c r="E234" s="242"/>
      <c r="F234" s="244"/>
      <c r="G234" s="245"/>
      <c r="H234" s="244"/>
      <c r="I234" s="242"/>
      <c r="J234" s="246">
        <f>IF(OR(B234="",C234="",E234=""),"",B234&amp;":"&amp;C234&amp;":"&amp;E234)</f>
      </c>
      <c r="K234" s="247">
        <f>IF(A234="","",A234*D234)</f>
      </c>
      <c r="L234" s="246">
        <f>IF(A234="","",IF(OR(A234=1,A234=0),H234,0))</f>
      </c>
      <c r="M234" s="246">
        <f>IF(A234="","",IF(A234=-1,H234,0))</f>
      </c>
      <c r="N234">
        <f>IF(J234="","",IF(E234="SGD",1,IF(E234="USD",Settings!$B$22,IF(E234="HKD",Settings!$B$23,1))))</f>
      </c>
      <c r="O234">
        <f>IF(OR(B234="",C234="",E234=""),0,(IF(A234=-1,H234,0)-IF(OR(A234=1,A234=0),H234,0)+IF(A234=2,H234,0))*IF(E234="SGD",1,IF(E234="USD",Settings!$B$22,IF(E234="HKD",Settings!$B$23,1))))</f>
        <v>0</v>
      </c>
      <c r="P234">
        <f>IF(OR(B234="",C234="",E234=""),0,IF(A234=2,H234*IF(E234="SGD",1,IF(E234="USD",Settings!$B$22,IF(E234="HKD",Settings!$B$23,1))),0))</f>
        <v>0</v>
      </c>
      <c r="Q234" s="312">
        <f>IF(OR(J234="",G234=""),"",G234+ROW()/1000000)</f>
      </c>
      <c r="R234" s="247">
        <f>IF(Q234="","",SUMIFS(Txn[Signed Units],Txn[Key],J234,Txn[Transaction Order],"&lt;="&amp;Q234))</f>
      </c>
    </row>
    <row r="235" spans="10:18" ht="15" customHeight="1" x14ac:dyDescent="0.15">
      <c r="A235" s="241"/>
      <c r="B235" s="242"/>
      <c r="C235" s="242"/>
      <c r="D235" s="243"/>
      <c r="E235" s="242"/>
      <c r="F235" s="244"/>
      <c r="G235" s="245"/>
      <c r="H235" s="244"/>
      <c r="I235" s="242"/>
      <c r="J235" s="246">
        <f>IF(OR(B235="",C235="",E235=""),"",B235&amp;":"&amp;C235&amp;":"&amp;E235)</f>
      </c>
      <c r="K235" s="247">
        <f>IF(A235="","",A235*D235)</f>
      </c>
      <c r="L235" s="246">
        <f>IF(A235="","",IF(OR(A235=1,A235=0),H235,0))</f>
      </c>
      <c r="M235" s="246">
        <f>IF(A235="","",IF(A235=-1,H235,0))</f>
      </c>
      <c r="N235">
        <f>IF(J235="","",IF(E235="SGD",1,IF(E235="USD",Settings!$B$22,IF(E235="HKD",Settings!$B$23,1))))</f>
      </c>
      <c r="O235">
        <f>IF(OR(B235="",C235="",E235=""),0,(IF(A235=-1,H235,0)-IF(OR(A235=1,A235=0),H235,0)+IF(A235=2,H235,0))*IF(E235="SGD",1,IF(E235="USD",Settings!$B$22,IF(E235="HKD",Settings!$B$23,1))))</f>
        <v>0</v>
      </c>
      <c r="P235">
        <f>IF(OR(B235="",C235="",E235=""),0,IF(A235=2,H235*IF(E235="SGD",1,IF(E235="USD",Settings!$B$22,IF(E235="HKD",Settings!$B$23,1))),0))</f>
        <v>0</v>
      </c>
      <c r="Q235" s="312">
        <f>IF(OR(J235="",G235=""),"",G235+ROW()/1000000)</f>
      </c>
      <c r="R235" s="247">
        <f>IF(Q235="","",SUMIFS(Txn[Signed Units],Txn[Key],J235,Txn[Transaction Order],"&lt;="&amp;Q235))</f>
      </c>
    </row>
    <row r="236" spans="10:18" ht="15" customHeight="1" x14ac:dyDescent="0.15">
      <c r="A236" s="241"/>
      <c r="B236" s="242"/>
      <c r="C236" s="242"/>
      <c r="D236" s="243"/>
      <c r="E236" s="242"/>
      <c r="F236" s="244"/>
      <c r="G236" s="245"/>
      <c r="H236" s="244"/>
      <c r="I236" s="242"/>
      <c r="J236" s="246">
        <f>IF(OR(B236="",C236="",E236=""),"",B236&amp;":"&amp;C236&amp;":"&amp;E236)</f>
      </c>
      <c r="K236" s="247">
        <f>IF(A236="","",A236*D236)</f>
      </c>
      <c r="L236" s="246">
        <f>IF(A236="","",IF(OR(A236=1,A236=0),H236,0))</f>
      </c>
      <c r="M236" s="246">
        <f>IF(A236="","",IF(A236=-1,H236,0))</f>
      </c>
      <c r="N236">
        <f>IF(J236="","",IF(E236="SGD",1,IF(E236="USD",Settings!$B$22,IF(E236="HKD",Settings!$B$23,1))))</f>
      </c>
      <c r="O236">
        <f>IF(OR(B236="",C236="",E236=""),0,(IF(A236=-1,H236,0)-IF(OR(A236=1,A236=0),H236,0)+IF(A236=2,H236,0))*IF(E236="SGD",1,IF(E236="USD",Settings!$B$22,IF(E236="HKD",Settings!$B$23,1))))</f>
        <v>0</v>
      </c>
      <c r="P236">
        <f>IF(OR(B236="",C236="",E236=""),0,IF(A236=2,H236*IF(E236="SGD",1,IF(E236="USD",Settings!$B$22,IF(E236="HKD",Settings!$B$23,1))),0))</f>
        <v>0</v>
      </c>
      <c r="Q236" s="312">
        <f>IF(OR(J236="",G236=""),"",G236+ROW()/1000000)</f>
      </c>
      <c r="R236" s="247">
        <f>IF(Q236="","",SUMIFS(Txn[Signed Units],Txn[Key],J236,Txn[Transaction Order],"&lt;="&amp;Q236))</f>
      </c>
    </row>
    <row r="237" spans="10:18" ht="15" customHeight="1" x14ac:dyDescent="0.15">
      <c r="A237" s="241"/>
      <c r="B237" s="242"/>
      <c r="C237" s="242"/>
      <c r="D237" s="243"/>
      <c r="E237" s="242"/>
      <c r="F237" s="244"/>
      <c r="G237" s="245"/>
      <c r="H237" s="244"/>
      <c r="I237" s="242"/>
      <c r="J237" s="246">
        <f>IF(OR(B237="",C237="",E237=""),"",B237&amp;":"&amp;C237&amp;":"&amp;E237)</f>
      </c>
      <c r="K237" s="247">
        <f>IF(A237="","",A237*D237)</f>
      </c>
      <c r="L237" s="246">
        <f>IF(A237="","",IF(OR(A237=1,A237=0),H237,0))</f>
      </c>
      <c r="M237" s="246">
        <f>IF(A237="","",IF(A237=-1,H237,0))</f>
      </c>
      <c r="N237">
        <f>IF(J237="","",IF(E237="SGD",1,IF(E237="USD",Settings!$B$22,IF(E237="HKD",Settings!$B$23,1))))</f>
      </c>
      <c r="O237">
        <f>IF(OR(B237="",C237="",E237=""),0,(IF(A237=-1,H237,0)-IF(OR(A237=1,A237=0),H237,0)+IF(A237=2,H237,0))*IF(E237="SGD",1,IF(E237="USD",Settings!$B$22,IF(E237="HKD",Settings!$B$23,1))))</f>
        <v>0</v>
      </c>
      <c r="P237">
        <f>IF(OR(B237="",C237="",E237=""),0,IF(A237=2,H237*IF(E237="SGD",1,IF(E237="USD",Settings!$B$22,IF(E237="HKD",Settings!$B$23,1))),0))</f>
        <v>0</v>
      </c>
      <c r="Q237" s="312">
        <f>IF(OR(J237="",G237=""),"",G237+ROW()/1000000)</f>
      </c>
      <c r="R237" s="247">
        <f>IF(Q237="","",SUMIFS(Txn[Signed Units],Txn[Key],J237,Txn[Transaction Order],"&lt;="&amp;Q237))</f>
      </c>
    </row>
    <row r="238" spans="10:18" ht="15" customHeight="1" x14ac:dyDescent="0.15">
      <c r="A238" s="241"/>
      <c r="B238" s="242"/>
      <c r="C238" s="242"/>
      <c r="D238" s="243"/>
      <c r="E238" s="242"/>
      <c r="F238" s="244"/>
      <c r="G238" s="245"/>
      <c r="H238" s="244"/>
      <c r="I238" s="242"/>
      <c r="J238" s="246">
        <f>IF(OR(B238="",C238="",E238=""),"",B238&amp;":"&amp;C238&amp;":"&amp;E238)</f>
      </c>
      <c r="K238" s="247">
        <f>IF(A238="","",A238*D238)</f>
      </c>
      <c r="L238" s="246">
        <f>IF(A238="","",IF(OR(A238=1,A238=0),H238,0))</f>
      </c>
      <c r="M238" s="246">
        <f>IF(A238="","",IF(A238=-1,H238,0))</f>
      </c>
      <c r="N238">
        <f>IF(J238="","",IF(E238="SGD",1,IF(E238="USD",Settings!$B$22,IF(E238="HKD",Settings!$B$23,1))))</f>
      </c>
      <c r="O238">
        <f>IF(OR(B238="",C238="",E238=""),0,(IF(A238=-1,H238,0)-IF(OR(A238=1,A238=0),H238,0)+IF(A238=2,H238,0))*IF(E238="SGD",1,IF(E238="USD",Settings!$B$22,IF(E238="HKD",Settings!$B$23,1))))</f>
        <v>0</v>
      </c>
      <c r="P238">
        <f>IF(OR(B238="",C238="",E238=""),0,IF(A238=2,H238*IF(E238="SGD",1,IF(E238="USD",Settings!$B$22,IF(E238="HKD",Settings!$B$23,1))),0))</f>
        <v>0</v>
      </c>
      <c r="Q238" s="312">
        <f>IF(OR(J238="",G238=""),"",G238+ROW()/1000000)</f>
      </c>
      <c r="R238" s="247">
        <f>IF(Q238="","",SUMIFS(Txn[Signed Units],Txn[Key],J238,Txn[Transaction Order],"&lt;="&amp;Q238))</f>
      </c>
    </row>
    <row r="239" spans="10:18" ht="15" customHeight="1" x14ac:dyDescent="0.15">
      <c r="A239" s="241"/>
      <c r="B239" s="242"/>
      <c r="C239" s="242"/>
      <c r="D239" s="243"/>
      <c r="E239" s="242"/>
      <c r="F239" s="244"/>
      <c r="G239" s="245"/>
      <c r="H239" s="244"/>
      <c r="I239" s="242"/>
      <c r="J239" s="246">
        <f>IF(OR(B239="",C239="",E239=""),"",B239&amp;":"&amp;C239&amp;":"&amp;E239)</f>
      </c>
      <c r="K239" s="247">
        <f>IF(A239="","",A239*D239)</f>
      </c>
      <c r="L239" s="246">
        <f>IF(A239="","",IF(OR(A239=1,A239=0),H239,0))</f>
      </c>
      <c r="M239" s="246">
        <f>IF(A239="","",IF(A239=-1,H239,0))</f>
      </c>
      <c r="N239">
        <f>IF(J239="","",IF(E239="SGD",1,IF(E239="USD",Settings!$B$22,IF(E239="HKD",Settings!$B$23,1))))</f>
      </c>
      <c r="O239">
        <f>IF(OR(B239="",C239="",E239=""),0,(IF(A239=-1,H239,0)-IF(OR(A239=1,A239=0),H239,0)+IF(A239=2,H239,0))*IF(E239="SGD",1,IF(E239="USD",Settings!$B$22,IF(E239="HKD",Settings!$B$23,1))))</f>
        <v>0</v>
      </c>
      <c r="P239">
        <f>IF(OR(B239="",C239="",E239=""),0,IF(A239=2,H239*IF(E239="SGD",1,IF(E239="USD",Settings!$B$22,IF(E239="HKD",Settings!$B$23,1))),0))</f>
        <v>0</v>
      </c>
      <c r="Q239" s="312">
        <f>IF(OR(J239="",G239=""),"",G239+ROW()/1000000)</f>
      </c>
      <c r="R239" s="247">
        <f>IF(Q239="","",SUMIFS(Txn[Signed Units],Txn[Key],J239,Txn[Transaction Order],"&lt;="&amp;Q239))</f>
      </c>
    </row>
    <row r="240" spans="10:18" ht="15" customHeight="1" x14ac:dyDescent="0.15">
      <c r="A240" s="241"/>
      <c r="B240" s="242"/>
      <c r="C240" s="242"/>
      <c r="D240" s="243"/>
      <c r="E240" s="242"/>
      <c r="F240" s="244"/>
      <c r="G240" s="245"/>
      <c r="H240" s="244"/>
      <c r="I240" s="242"/>
      <c r="J240" s="246">
        <f>IF(OR(B240="",C240="",E240=""),"",B240&amp;":"&amp;C240&amp;":"&amp;E240)</f>
      </c>
      <c r="K240" s="247">
        <f>IF(A240="","",A240*D240)</f>
      </c>
      <c r="L240" s="246">
        <f>IF(A240="","",IF(OR(A240=1,A240=0),H240,0))</f>
      </c>
      <c r="M240" s="246">
        <f>IF(A240="","",IF(A240=-1,H240,0))</f>
      </c>
      <c r="N240">
        <f>IF(J240="","",IF(E240="SGD",1,IF(E240="USD",Settings!$B$22,IF(E240="HKD",Settings!$B$23,1))))</f>
      </c>
      <c r="O240">
        <f>IF(OR(B240="",C240="",E240=""),0,(IF(A240=-1,H240,0)-IF(OR(A240=1,A240=0),H240,0)+IF(A240=2,H240,0))*IF(E240="SGD",1,IF(E240="USD",Settings!$B$22,IF(E240="HKD",Settings!$B$23,1))))</f>
        <v>0</v>
      </c>
      <c r="P240">
        <f>IF(OR(B240="",C240="",E240=""),0,IF(A240=2,H240*IF(E240="SGD",1,IF(E240="USD",Settings!$B$22,IF(E240="HKD",Settings!$B$23,1))),0))</f>
        <v>0</v>
      </c>
      <c r="Q240" s="312">
        <f>IF(OR(J240="",G240=""),"",G240+ROW()/1000000)</f>
      </c>
      <c r="R240" s="247">
        <f>IF(Q240="","",SUMIFS(Txn[Signed Units],Txn[Key],J240,Txn[Transaction Order],"&lt;="&amp;Q240))</f>
      </c>
    </row>
    <row r="241" spans="10:18" ht="15" customHeight="1" x14ac:dyDescent="0.15">
      <c r="A241" s="241"/>
      <c r="B241" s="242"/>
      <c r="C241" s="242"/>
      <c r="D241" s="243"/>
      <c r="E241" s="242"/>
      <c r="F241" s="244"/>
      <c r="G241" s="245"/>
      <c r="H241" s="244"/>
      <c r="I241" s="242"/>
      <c r="J241" s="246">
        <f>IF(OR(B241="",C241="",E241=""),"",B241&amp;":"&amp;C241&amp;":"&amp;E241)</f>
      </c>
      <c r="K241" s="247">
        <f>IF(A241="","",A241*D241)</f>
      </c>
      <c r="L241" s="246">
        <f>IF(A241="","",IF(OR(A241=1,A241=0),H241,0))</f>
      </c>
      <c r="M241" s="246">
        <f>IF(A241="","",IF(A241=-1,H241,0))</f>
      </c>
      <c r="N241">
        <f>IF(J241="","",IF(E241="SGD",1,IF(E241="USD",Settings!$B$22,IF(E241="HKD",Settings!$B$23,1))))</f>
      </c>
      <c r="O241">
        <f>IF(OR(B241="",C241="",E241=""),0,(IF(A241=-1,H241,0)-IF(OR(A241=1,A241=0),H241,0)+IF(A241=2,H241,0))*IF(E241="SGD",1,IF(E241="USD",Settings!$B$22,IF(E241="HKD",Settings!$B$23,1))))</f>
        <v>0</v>
      </c>
      <c r="P241">
        <f>IF(OR(B241="",C241="",E241=""),0,IF(A241=2,H241*IF(E241="SGD",1,IF(E241="USD",Settings!$B$22,IF(E241="HKD",Settings!$B$23,1))),0))</f>
        <v>0</v>
      </c>
      <c r="Q241" s="312">
        <f>IF(OR(J241="",G241=""),"",G241+ROW()/1000000)</f>
      </c>
      <c r="R241" s="247">
        <f>IF(Q241="","",SUMIFS(Txn[Signed Units],Txn[Key],J241,Txn[Transaction Order],"&lt;="&amp;Q241))</f>
      </c>
    </row>
    <row r="242" spans="10:18" ht="15" customHeight="1" x14ac:dyDescent="0.15">
      <c r="A242" s="241"/>
      <c r="B242" s="242"/>
      <c r="C242" s="242"/>
      <c r="D242" s="243"/>
      <c r="E242" s="242"/>
      <c r="F242" s="244"/>
      <c r="G242" s="245"/>
      <c r="H242" s="244"/>
      <c r="I242" s="242"/>
      <c r="J242" s="246">
        <f>IF(OR(B242="",C242="",E242=""),"",B242&amp;":"&amp;C242&amp;":"&amp;E242)</f>
      </c>
      <c r="K242" s="247">
        <f>IF(A242="","",A242*D242)</f>
      </c>
      <c r="L242" s="246">
        <f>IF(A242="","",IF(OR(A242=1,A242=0),H242,0))</f>
      </c>
      <c r="M242" s="246">
        <f>IF(A242="","",IF(A242=-1,H242,0))</f>
      </c>
      <c r="N242">
        <f>IF(J242="","",IF(E242="SGD",1,IF(E242="USD",Settings!$B$22,IF(E242="HKD",Settings!$B$23,1))))</f>
      </c>
      <c r="O242">
        <f>IF(OR(B242="",C242="",E242=""),0,(IF(A242=-1,H242,0)-IF(OR(A242=1,A242=0),H242,0)+IF(A242=2,H242,0))*IF(E242="SGD",1,IF(E242="USD",Settings!$B$22,IF(E242="HKD",Settings!$B$23,1))))</f>
        <v>0</v>
      </c>
      <c r="P242">
        <f>IF(OR(B242="",C242="",E242=""),0,IF(A242=2,H242*IF(E242="SGD",1,IF(E242="USD",Settings!$B$22,IF(E242="HKD",Settings!$B$23,1))),0))</f>
        <v>0</v>
      </c>
      <c r="Q242" s="312">
        <f>IF(OR(J242="",G242=""),"",G242+ROW()/1000000)</f>
      </c>
      <c r="R242" s="247">
        <f>IF(Q242="","",SUMIFS(Txn[Signed Units],Txn[Key],J242,Txn[Transaction Order],"&lt;="&amp;Q242))</f>
      </c>
    </row>
    <row r="243" spans="10:18" ht="15" customHeight="1" x14ac:dyDescent="0.15">
      <c r="A243" s="241"/>
      <c r="B243" s="242"/>
      <c r="C243" s="242"/>
      <c r="D243" s="243"/>
      <c r="E243" s="242"/>
      <c r="F243" s="244"/>
      <c r="G243" s="245"/>
      <c r="H243" s="244"/>
      <c r="I243" s="242"/>
      <c r="J243" s="246">
        <f>IF(OR(B243="",C243="",E243=""),"",B243&amp;":"&amp;C243&amp;":"&amp;E243)</f>
      </c>
      <c r="K243" s="247">
        <f>IF(A243="","",A243*D243)</f>
      </c>
      <c r="L243" s="246">
        <f>IF(A243="","",IF(OR(A243=1,A243=0),H243,0))</f>
      </c>
      <c r="M243" s="246">
        <f>IF(A243="","",IF(A243=-1,H243,0))</f>
      </c>
      <c r="N243">
        <f>IF(J243="","",IF(E243="SGD",1,IF(E243="USD",Settings!$B$22,IF(E243="HKD",Settings!$B$23,1))))</f>
      </c>
      <c r="O243">
        <f>IF(OR(B243="",C243="",E243=""),0,(IF(A243=-1,H243,0)-IF(OR(A243=1,A243=0),H243,0)+IF(A243=2,H243,0))*IF(E243="SGD",1,IF(E243="USD",Settings!$B$22,IF(E243="HKD",Settings!$B$23,1))))</f>
        <v>0</v>
      </c>
      <c r="P243">
        <f>IF(OR(B243="",C243="",E243=""),0,IF(A243=2,H243*IF(E243="SGD",1,IF(E243="USD",Settings!$B$22,IF(E243="HKD",Settings!$B$23,1))),0))</f>
        <v>0</v>
      </c>
      <c r="Q243" s="312">
        <f>IF(OR(J243="",G243=""),"",G243+ROW()/1000000)</f>
      </c>
      <c r="R243" s="247">
        <f>IF(Q243="","",SUMIFS(Txn[Signed Units],Txn[Key],J243,Txn[Transaction Order],"&lt;="&amp;Q243))</f>
      </c>
    </row>
    <row r="244" spans="10:18" ht="15" customHeight="1" x14ac:dyDescent="0.15">
      <c r="A244" s="241"/>
      <c r="B244" s="242"/>
      <c r="C244" s="242"/>
      <c r="D244" s="243"/>
      <c r="E244" s="242"/>
      <c r="F244" s="244"/>
      <c r="G244" s="245"/>
      <c r="H244" s="244"/>
      <c r="I244" s="242"/>
      <c r="J244" s="246">
        <f>IF(OR(B244="",C244="",E244=""),"",B244&amp;":"&amp;C244&amp;":"&amp;E244)</f>
      </c>
      <c r="K244" s="247">
        <f>IF(A244="","",A244*D244)</f>
      </c>
      <c r="L244" s="246">
        <f>IF(A244="","",IF(OR(A244=1,A244=0),H244,0))</f>
      </c>
      <c r="M244" s="246">
        <f>IF(A244="","",IF(A244=-1,H244,0))</f>
      </c>
      <c r="N244">
        <f>IF(J244="","",IF(E244="SGD",1,IF(E244="USD",Settings!$B$22,IF(E244="HKD",Settings!$B$23,1))))</f>
      </c>
      <c r="O244">
        <f>IF(OR(B244="",C244="",E244=""),0,(IF(A244=-1,H244,0)-IF(OR(A244=1,A244=0),H244,0)+IF(A244=2,H244,0))*IF(E244="SGD",1,IF(E244="USD",Settings!$B$22,IF(E244="HKD",Settings!$B$23,1))))</f>
        <v>0</v>
      </c>
      <c r="P244">
        <f>IF(OR(B244="",C244="",E244=""),0,IF(A244=2,H244*IF(E244="SGD",1,IF(E244="USD",Settings!$B$22,IF(E244="HKD",Settings!$B$23,1))),0))</f>
        <v>0</v>
      </c>
      <c r="Q244" s="312">
        <f>IF(OR(J244="",G244=""),"",G244+ROW()/1000000)</f>
      </c>
      <c r="R244" s="247">
        <f>IF(Q244="","",SUMIFS(Txn[Signed Units],Txn[Key],J244,Txn[Transaction Order],"&lt;="&amp;Q244))</f>
      </c>
    </row>
    <row r="245" spans="10:18" ht="15" customHeight="1" x14ac:dyDescent="0.15">
      <c r="A245" s="241"/>
      <c r="B245" s="242"/>
      <c r="C245" s="242"/>
      <c r="D245" s="243"/>
      <c r="E245" s="242"/>
      <c r="F245" s="244"/>
      <c r="G245" s="245"/>
      <c r="H245" s="244"/>
      <c r="I245" s="242"/>
      <c r="J245" s="246">
        <f>IF(OR(B245="",C245="",E245=""),"",B245&amp;":"&amp;C245&amp;":"&amp;E245)</f>
      </c>
      <c r="K245" s="247">
        <f>IF(A245="","",A245*D245)</f>
      </c>
      <c r="L245" s="246">
        <f>IF(A245="","",IF(OR(A245=1,A245=0),H245,0))</f>
      </c>
      <c r="M245" s="246">
        <f>IF(A245="","",IF(A245=-1,H245,0))</f>
      </c>
      <c r="N245">
        <f>IF(J245="","",IF(E245="SGD",1,IF(E245="USD",Settings!$B$22,IF(E245="HKD",Settings!$B$23,1))))</f>
      </c>
      <c r="O245">
        <f>IF(OR(B245="",C245="",E245=""),0,(IF(A245=-1,H245,0)-IF(OR(A245=1,A245=0),H245,0)+IF(A245=2,H245,0))*IF(E245="SGD",1,IF(E245="USD",Settings!$B$22,IF(E245="HKD",Settings!$B$23,1))))</f>
        <v>0</v>
      </c>
      <c r="P245">
        <f>IF(OR(B245="",C245="",E245=""),0,IF(A245=2,H245*IF(E245="SGD",1,IF(E245="USD",Settings!$B$22,IF(E245="HKD",Settings!$B$23,1))),0))</f>
        <v>0</v>
      </c>
      <c r="Q245" s="312">
        <f>IF(OR(J245="",G245=""),"",G245+ROW()/1000000)</f>
      </c>
      <c r="R245" s="247">
        <f>IF(Q245="","",SUMIFS(Txn[Signed Units],Txn[Key],J245,Txn[Transaction Order],"&lt;="&amp;Q245))</f>
      </c>
    </row>
    <row r="246" spans="10:18" ht="15" customHeight="1" x14ac:dyDescent="0.15">
      <c r="A246" s="241"/>
      <c r="B246" s="242"/>
      <c r="C246" s="242"/>
      <c r="D246" s="243"/>
      <c r="E246" s="242"/>
      <c r="F246" s="244"/>
      <c r="G246" s="245"/>
      <c r="H246" s="244"/>
      <c r="I246" s="242"/>
      <c r="J246" s="246">
        <f>IF(OR(B246="",C246="",E246=""),"",B246&amp;":"&amp;C246&amp;":"&amp;E246)</f>
      </c>
      <c r="K246" s="247">
        <f>IF(A246="","",A246*D246)</f>
      </c>
      <c r="L246" s="246">
        <f>IF(A246="","",IF(OR(A246=1,A246=0),H246,0))</f>
      </c>
      <c r="M246" s="246">
        <f>IF(A246="","",IF(A246=-1,H246,0))</f>
      </c>
      <c r="N246">
        <f>IF(J246="","",IF(E246="SGD",1,IF(E246="USD",Settings!$B$22,IF(E246="HKD",Settings!$B$23,1))))</f>
      </c>
      <c r="O246">
        <f>IF(OR(B246="",C246="",E246=""),0,(IF(A246=-1,H246,0)-IF(OR(A246=1,A246=0),H246,0)+IF(A246=2,H246,0))*IF(E246="SGD",1,IF(E246="USD",Settings!$B$22,IF(E246="HKD",Settings!$B$23,1))))</f>
        <v>0</v>
      </c>
      <c r="P246">
        <f>IF(OR(B246="",C246="",E246=""),0,IF(A246=2,H246*IF(E246="SGD",1,IF(E246="USD",Settings!$B$22,IF(E246="HKD",Settings!$B$23,1))),0))</f>
        <v>0</v>
      </c>
      <c r="Q246" s="312">
        <f>IF(OR(J246="",G246=""),"",G246+ROW()/1000000)</f>
      </c>
      <c r="R246" s="247">
        <f>IF(Q246="","",SUMIFS(Txn[Signed Units],Txn[Key],J246,Txn[Transaction Order],"&lt;="&amp;Q246))</f>
      </c>
    </row>
    <row r="247" spans="10:18" ht="15" customHeight="1" x14ac:dyDescent="0.15">
      <c r="A247" s="241"/>
      <c r="B247" s="242"/>
      <c r="C247" s="242"/>
      <c r="D247" s="243"/>
      <c r="E247" s="242"/>
      <c r="F247" s="244"/>
      <c r="G247" s="245"/>
      <c r="H247" s="244"/>
      <c r="I247" s="242"/>
      <c r="J247" s="246">
        <f>IF(OR(B247="",C247="",E247=""),"",B247&amp;":"&amp;C247&amp;":"&amp;E247)</f>
      </c>
      <c r="K247" s="247">
        <f>IF(A247="","",A247*D247)</f>
      </c>
      <c r="L247" s="246">
        <f>IF(A247="","",IF(OR(A247=1,A247=0),H247,0))</f>
      </c>
      <c r="M247" s="246">
        <f>IF(A247="","",IF(A247=-1,H247,0))</f>
      </c>
      <c r="N247">
        <f>IF(J247="","",IF(E247="SGD",1,IF(E247="USD",Settings!$B$22,IF(E247="HKD",Settings!$B$23,1))))</f>
      </c>
      <c r="O247">
        <f>IF(OR(B247="",C247="",E247=""),0,(IF(A247=-1,H247,0)-IF(OR(A247=1,A247=0),H247,0)+IF(A247=2,H247,0))*IF(E247="SGD",1,IF(E247="USD",Settings!$B$22,IF(E247="HKD",Settings!$B$23,1))))</f>
        <v>0</v>
      </c>
      <c r="P247">
        <f>IF(OR(B247="",C247="",E247=""),0,IF(A247=2,H247*IF(E247="SGD",1,IF(E247="USD",Settings!$B$22,IF(E247="HKD",Settings!$B$23,1))),0))</f>
        <v>0</v>
      </c>
      <c r="Q247" s="312">
        <f>IF(OR(J247="",G247=""),"",G247+ROW()/1000000)</f>
      </c>
      <c r="R247" s="247">
        <f>IF(Q247="","",SUMIFS(Txn[Signed Units],Txn[Key],J247,Txn[Transaction Order],"&lt;="&amp;Q247))</f>
      </c>
    </row>
    <row r="248" spans="10:18" ht="15" customHeight="1" x14ac:dyDescent="0.15">
      <c r="A248" s="241"/>
      <c r="B248" s="242"/>
      <c r="C248" s="242"/>
      <c r="D248" s="243"/>
      <c r="E248" s="242"/>
      <c r="F248" s="244"/>
      <c r="G248" s="245"/>
      <c r="H248" s="244"/>
      <c r="I248" s="242"/>
      <c r="J248" s="246">
        <f>IF(OR(B248="",C248="",E248=""),"",B248&amp;":"&amp;C248&amp;":"&amp;E248)</f>
      </c>
      <c r="K248" s="247">
        <f>IF(A248="","",A248*D248)</f>
      </c>
      <c r="L248" s="246">
        <f>IF(A248="","",IF(OR(A248=1,A248=0),H248,0))</f>
      </c>
      <c r="M248" s="246">
        <f>IF(A248="","",IF(A248=-1,H248,0))</f>
      </c>
      <c r="N248">
        <f>IF(J248="","",IF(E248="SGD",1,IF(E248="USD",Settings!$B$22,IF(E248="HKD",Settings!$B$23,1))))</f>
      </c>
      <c r="O248">
        <f>IF(OR(B248="",C248="",E248=""),0,(IF(A248=-1,H248,0)-IF(OR(A248=1,A248=0),H248,0)+IF(A248=2,H248,0))*IF(E248="SGD",1,IF(E248="USD",Settings!$B$22,IF(E248="HKD",Settings!$B$23,1))))</f>
        <v>0</v>
      </c>
      <c r="P248">
        <f>IF(OR(B248="",C248="",E248=""),0,IF(A248=2,H248*IF(E248="SGD",1,IF(E248="USD",Settings!$B$22,IF(E248="HKD",Settings!$B$23,1))),0))</f>
        <v>0</v>
      </c>
      <c r="Q248" s="312">
        <f>IF(OR(J248="",G248=""),"",G248+ROW()/1000000)</f>
      </c>
      <c r="R248" s="247">
        <f>IF(Q248="","",SUMIFS(Txn[Signed Units],Txn[Key],J248,Txn[Transaction Order],"&lt;="&amp;Q248))</f>
      </c>
    </row>
    <row r="249" spans="10:18" ht="15" customHeight="1" x14ac:dyDescent="0.15">
      <c r="A249" s="241"/>
      <c r="B249" s="242"/>
      <c r="C249" s="242"/>
      <c r="D249" s="243"/>
      <c r="E249" s="242"/>
      <c r="F249" s="244"/>
      <c r="G249" s="245"/>
      <c r="H249" s="244"/>
      <c r="I249" s="242"/>
      <c r="J249" s="246">
        <f>IF(OR(B249="",C249="",E249=""),"",B249&amp;":"&amp;C249&amp;":"&amp;E249)</f>
      </c>
      <c r="K249" s="247">
        <f>IF(A249="","",A249*D249)</f>
      </c>
      <c r="L249" s="246">
        <f>IF(A249="","",IF(OR(A249=1,A249=0),H249,0))</f>
      </c>
      <c r="M249" s="246">
        <f>IF(A249="","",IF(A249=-1,H249,0))</f>
      </c>
      <c r="N249">
        <f>IF(J249="","",IF(E249="SGD",1,IF(E249="USD",Settings!$B$22,IF(E249="HKD",Settings!$B$23,1))))</f>
      </c>
      <c r="O249">
        <f>IF(OR(B249="",C249="",E249=""),0,(IF(A249=-1,H249,0)-IF(OR(A249=1,A249=0),H249,0)+IF(A249=2,H249,0))*IF(E249="SGD",1,IF(E249="USD",Settings!$B$22,IF(E249="HKD",Settings!$B$23,1))))</f>
        <v>0</v>
      </c>
      <c r="P249">
        <f>IF(OR(B249="",C249="",E249=""),0,IF(A249=2,H249*IF(E249="SGD",1,IF(E249="USD",Settings!$B$22,IF(E249="HKD",Settings!$B$23,1))),0))</f>
        <v>0</v>
      </c>
      <c r="Q249" s="312">
        <f>IF(OR(J249="",G249=""),"",G249+ROW()/1000000)</f>
      </c>
      <c r="R249" s="247">
        <f>IF(Q249="","",SUMIFS(Txn[Signed Units],Txn[Key],J249,Txn[Transaction Order],"&lt;="&amp;Q249))</f>
      </c>
    </row>
    <row r="250" spans="10:18" ht="15" customHeight="1" x14ac:dyDescent="0.15">
      <c r="A250" s="241"/>
      <c r="B250" s="242"/>
      <c r="C250" s="242"/>
      <c r="D250" s="243"/>
      <c r="E250" s="242"/>
      <c r="F250" s="244"/>
      <c r="G250" s="245"/>
      <c r="H250" s="244"/>
      <c r="I250" s="242"/>
      <c r="J250" s="246">
        <f>IF(OR(B250="",C250="",E250=""),"",B250&amp;":"&amp;C250&amp;":"&amp;E250)</f>
      </c>
      <c r="K250" s="247">
        <f>IF(A250="","",A250*D250)</f>
      </c>
      <c r="L250" s="246">
        <f>IF(A250="","",IF(OR(A250=1,A250=0),H250,0))</f>
      </c>
      <c r="M250" s="246">
        <f>IF(A250="","",IF(A250=-1,H250,0))</f>
      </c>
      <c r="N250">
        <f>IF(J250="","",IF(E250="SGD",1,IF(E250="USD",Settings!$B$22,IF(E250="HKD",Settings!$B$23,1))))</f>
      </c>
      <c r="O250">
        <f>IF(OR(B250="",C250="",E250=""),0,(IF(A250=-1,H250,0)-IF(OR(A250=1,A250=0),H250,0)+IF(A250=2,H250,0))*IF(E250="SGD",1,IF(E250="USD",Settings!$B$22,IF(E250="HKD",Settings!$B$23,1))))</f>
        <v>0</v>
      </c>
      <c r="P250">
        <f>IF(OR(B250="",C250="",E250=""),0,IF(A250=2,H250*IF(E250="SGD",1,IF(E250="USD",Settings!$B$22,IF(E250="HKD",Settings!$B$23,1))),0))</f>
        <v>0</v>
      </c>
      <c r="Q250" s="312">
        <f>IF(OR(J250="",G250=""),"",G250+ROW()/1000000)</f>
      </c>
      <c r="R250" s="247">
        <f>IF(Q250="","",SUMIFS(Txn[Signed Units],Txn[Key],J250,Txn[Transaction Order],"&lt;="&amp;Q250))</f>
      </c>
    </row>
    <row r="251" spans="10:18" ht="15" customHeight="1" x14ac:dyDescent="0.15">
      <c r="A251" s="241"/>
      <c r="B251" s="242"/>
      <c r="C251" s="242"/>
      <c r="D251" s="243"/>
      <c r="E251" s="242"/>
      <c r="F251" s="244"/>
      <c r="G251" s="245"/>
      <c r="H251" s="244"/>
      <c r="I251" s="242"/>
      <c r="J251" s="246">
        <f>IF(OR(B251="",C251="",E251=""),"",B251&amp;":"&amp;C251&amp;":"&amp;E251)</f>
      </c>
      <c r="K251" s="247">
        <f>IF(A251="","",A251*D251)</f>
      </c>
      <c r="L251" s="246">
        <f>IF(A251="","",IF(OR(A251=1,A251=0),H251,0))</f>
      </c>
      <c r="M251" s="246">
        <f>IF(A251="","",IF(A251=-1,H251,0))</f>
      </c>
      <c r="N251">
        <f>IF(J251="","",IF(E251="SGD",1,IF(E251="USD",Settings!$B$22,IF(E251="HKD",Settings!$B$23,1))))</f>
      </c>
      <c r="O251">
        <f>IF(OR(B251="",C251="",E251=""),0,(IF(A251=-1,H251,0)-IF(OR(A251=1,A251=0),H251,0)+IF(A251=2,H251,0))*IF(E251="SGD",1,IF(E251="USD",Settings!$B$22,IF(E251="HKD",Settings!$B$23,1))))</f>
        <v>0</v>
      </c>
      <c r="P251">
        <f>IF(OR(B251="",C251="",E251=""),0,IF(A251=2,H251*IF(E251="SGD",1,IF(E251="USD",Settings!$B$22,IF(E251="HKD",Settings!$B$23,1))),0))</f>
        <v>0</v>
      </c>
      <c r="Q251" s="312">
        <f>IF(OR(J251="",G251=""),"",G251+ROW()/1000000)</f>
      </c>
      <c r="R251" s="247">
        <f>IF(Q251="","",SUMIFS(Txn[Signed Units],Txn[Key],J251,Txn[Transaction Order],"&lt;="&amp;Q251))</f>
      </c>
    </row>
    <row r="252" spans="10:18" ht="15" customHeight="1" x14ac:dyDescent="0.15">
      <c r="A252" s="241"/>
      <c r="B252" s="242"/>
      <c r="C252" s="242"/>
      <c r="D252" s="243"/>
      <c r="E252" s="242"/>
      <c r="F252" s="244"/>
      <c r="G252" s="245"/>
      <c r="H252" s="244"/>
      <c r="I252" s="242"/>
      <c r="J252" s="246">
        <f>IF(OR(B252="",C252="",E252=""),"",B252&amp;":"&amp;C252&amp;":"&amp;E252)</f>
      </c>
      <c r="K252" s="247">
        <f>IF(A252="","",A252*D252)</f>
      </c>
      <c r="L252" s="246">
        <f>IF(A252="","",IF(OR(A252=1,A252=0),H252,0))</f>
      </c>
      <c r="M252" s="246">
        <f>IF(A252="","",IF(A252=-1,H252,0))</f>
      </c>
      <c r="N252">
        <f>IF(J252="","",IF(E252="SGD",1,IF(E252="USD",Settings!$B$22,IF(E252="HKD",Settings!$B$23,1))))</f>
      </c>
      <c r="O252">
        <f>IF(OR(B252="",C252="",E252=""),0,(IF(A252=-1,H252,0)-IF(OR(A252=1,A252=0),H252,0)+IF(A252=2,H252,0))*IF(E252="SGD",1,IF(E252="USD",Settings!$B$22,IF(E252="HKD",Settings!$B$23,1))))</f>
        <v>0</v>
      </c>
      <c r="P252">
        <f>IF(OR(B252="",C252="",E252=""),0,IF(A252=2,H252*IF(E252="SGD",1,IF(E252="USD",Settings!$B$22,IF(E252="HKD",Settings!$B$23,1))),0))</f>
        <v>0</v>
      </c>
      <c r="Q252" s="312">
        <f>IF(OR(J252="",G252=""),"",G252+ROW()/1000000)</f>
      </c>
      <c r="R252" s="247">
        <f>IF(Q252="","",SUMIFS(Txn[Signed Units],Txn[Key],J252,Txn[Transaction Order],"&lt;="&amp;Q252))</f>
      </c>
    </row>
    <row r="253" spans="10:18" ht="15" customHeight="1" x14ac:dyDescent="0.15">
      <c r="A253" s="241"/>
      <c r="B253" s="242"/>
      <c r="C253" s="242"/>
      <c r="D253" s="243"/>
      <c r="E253" s="242"/>
      <c r="F253" s="244"/>
      <c r="G253" s="245"/>
      <c r="H253" s="244"/>
      <c r="I253" s="242"/>
      <c r="J253" s="246">
        <f>IF(OR(B253="",C253="",E253=""),"",B253&amp;":"&amp;C253&amp;":"&amp;E253)</f>
      </c>
      <c r="K253" s="247">
        <f>IF(A253="","",A253*D253)</f>
      </c>
      <c r="L253" s="246">
        <f>IF(A253="","",IF(OR(A253=1,A253=0),H253,0))</f>
      </c>
      <c r="M253" s="246">
        <f>IF(A253="","",IF(A253=-1,H253,0))</f>
      </c>
      <c r="N253">
        <f>IF(J253="","",IF(E253="SGD",1,IF(E253="USD",Settings!$B$22,IF(E253="HKD",Settings!$B$23,1))))</f>
      </c>
      <c r="O253">
        <f>IF(OR(B253="",C253="",E253=""),0,(IF(A253=-1,H253,0)-IF(OR(A253=1,A253=0),H253,0)+IF(A253=2,H253,0))*IF(E253="SGD",1,IF(E253="USD",Settings!$B$22,IF(E253="HKD",Settings!$B$23,1))))</f>
        <v>0</v>
      </c>
      <c r="P253">
        <f>IF(OR(B253="",C253="",E253=""),0,IF(A253=2,H253*IF(E253="SGD",1,IF(E253="USD",Settings!$B$22,IF(E253="HKD",Settings!$B$23,1))),0))</f>
        <v>0</v>
      </c>
      <c r="Q253" s="312">
        <f>IF(OR(J253="",G253=""),"",G253+ROW()/1000000)</f>
      </c>
      <c r="R253" s="247">
        <f>IF(Q253="","",SUMIFS(Txn[Signed Units],Txn[Key],J253,Txn[Transaction Order],"&lt;="&amp;Q253))</f>
      </c>
    </row>
    <row r="254" spans="10:18" ht="15" customHeight="1" x14ac:dyDescent="0.15">
      <c r="A254" s="241"/>
      <c r="B254" s="242"/>
      <c r="C254" s="242"/>
      <c r="D254" s="243"/>
      <c r="E254" s="242"/>
      <c r="F254" s="244"/>
      <c r="G254" s="245"/>
      <c r="H254" s="244"/>
      <c r="I254" s="242"/>
      <c r="J254" s="246">
        <f>IF(OR(B254="",C254="",E254=""),"",B254&amp;":"&amp;C254&amp;":"&amp;E254)</f>
      </c>
      <c r="K254" s="247">
        <f>IF(A254="","",A254*D254)</f>
      </c>
      <c r="L254" s="246">
        <f>IF(A254="","",IF(OR(A254=1,A254=0),H254,0))</f>
      </c>
      <c r="M254" s="246">
        <f>IF(A254="","",IF(A254=-1,H254,0))</f>
      </c>
      <c r="N254">
        <f>IF(J254="","",IF(E254="SGD",1,IF(E254="USD",Settings!$B$22,IF(E254="HKD",Settings!$B$23,1))))</f>
      </c>
      <c r="O254">
        <f>IF(OR(B254="",C254="",E254=""),0,(IF(A254=-1,H254,0)-IF(OR(A254=1,A254=0),H254,0)+IF(A254=2,H254,0))*IF(E254="SGD",1,IF(E254="USD",Settings!$B$22,IF(E254="HKD",Settings!$B$23,1))))</f>
        <v>0</v>
      </c>
      <c r="P254">
        <f>IF(OR(B254="",C254="",E254=""),0,IF(A254=2,H254*IF(E254="SGD",1,IF(E254="USD",Settings!$B$22,IF(E254="HKD",Settings!$B$23,1))),0))</f>
        <v>0</v>
      </c>
      <c r="Q254" s="312">
        <f>IF(OR(J254="",G254=""),"",G254+ROW()/1000000)</f>
      </c>
      <c r="R254" s="247">
        <f>IF(Q254="","",SUMIFS(Txn[Signed Units],Txn[Key],J254,Txn[Transaction Order],"&lt;="&amp;Q254))</f>
      </c>
    </row>
    <row r="255" spans="10:18" ht="15" customHeight="1" x14ac:dyDescent="0.15">
      <c r="A255" s="241"/>
      <c r="B255" s="242"/>
      <c r="C255" s="242"/>
      <c r="D255" s="243"/>
      <c r="E255" s="242"/>
      <c r="F255" s="244"/>
      <c r="G255" s="245"/>
      <c r="H255" s="244"/>
      <c r="I255" s="242"/>
      <c r="J255" s="246">
        <f>IF(OR(B255="",C255="",E255=""),"",B255&amp;":"&amp;C255&amp;":"&amp;E255)</f>
      </c>
      <c r="K255" s="247">
        <f>IF(A255="","",A255*D255)</f>
      </c>
      <c r="L255" s="246">
        <f>IF(A255="","",IF(OR(A255=1,A255=0),H255,0))</f>
      </c>
      <c r="M255" s="246">
        <f>IF(A255="","",IF(A255=-1,H255,0))</f>
      </c>
      <c r="N255">
        <f>IF(J255="","",IF(E255="SGD",1,IF(E255="USD",Settings!$B$22,IF(E255="HKD",Settings!$B$23,1))))</f>
      </c>
      <c r="O255">
        <f>IF(OR(B255="",C255="",E255=""),0,(IF(A255=-1,H255,0)-IF(OR(A255=1,A255=0),H255,0)+IF(A255=2,H255,0))*IF(E255="SGD",1,IF(E255="USD",Settings!$B$22,IF(E255="HKD",Settings!$B$23,1))))</f>
        <v>0</v>
      </c>
      <c r="P255">
        <f>IF(OR(B255="",C255="",E255=""),0,IF(A255=2,H255*IF(E255="SGD",1,IF(E255="USD",Settings!$B$22,IF(E255="HKD",Settings!$B$23,1))),0))</f>
        <v>0</v>
      </c>
      <c r="Q255" s="312">
        <f>IF(OR(J255="",G255=""),"",G255+ROW()/1000000)</f>
      </c>
      <c r="R255" s="247">
        <f>IF(Q255="","",SUMIFS(Txn[Signed Units],Txn[Key],J255,Txn[Transaction Order],"&lt;="&amp;Q255))</f>
      </c>
    </row>
    <row r="256" spans="10:18" ht="15" customHeight="1" x14ac:dyDescent="0.15">
      <c r="A256" s="241"/>
      <c r="B256" s="242"/>
      <c r="C256" s="242"/>
      <c r="D256" s="243"/>
      <c r="E256" s="242"/>
      <c r="F256" s="244"/>
      <c r="G256" s="245"/>
      <c r="H256" s="244"/>
      <c r="I256" s="242"/>
      <c r="J256" s="246">
        <f>IF(OR(B256="",C256="",E256=""),"",B256&amp;":"&amp;C256&amp;":"&amp;E256)</f>
      </c>
      <c r="K256" s="247">
        <f>IF(A256="","",A256*D256)</f>
      </c>
      <c r="L256" s="246">
        <f>IF(A256="","",IF(OR(A256=1,A256=0),H256,0))</f>
      </c>
      <c r="M256" s="246">
        <f>IF(A256="","",IF(A256=-1,H256,0))</f>
      </c>
      <c r="N256">
        <f>IF(J256="","",IF(E256="SGD",1,IF(E256="USD",Settings!$B$22,IF(E256="HKD",Settings!$B$23,1))))</f>
      </c>
      <c r="O256">
        <f>IF(OR(B256="",C256="",E256=""),0,(IF(A256=-1,H256,0)-IF(OR(A256=1,A256=0),H256,0)+IF(A256=2,H256,0))*IF(E256="SGD",1,IF(E256="USD",Settings!$B$22,IF(E256="HKD",Settings!$B$23,1))))</f>
        <v>0</v>
      </c>
      <c r="P256">
        <f>IF(OR(B256="",C256="",E256=""),0,IF(A256=2,H256*IF(E256="SGD",1,IF(E256="USD",Settings!$B$22,IF(E256="HKD",Settings!$B$23,1))),0))</f>
        <v>0</v>
      </c>
      <c r="Q256" s="312">
        <f>IF(OR(J256="",G256=""),"",G256+ROW()/1000000)</f>
      </c>
      <c r="R256" s="247">
        <f>IF(Q256="","",SUMIFS(Txn[Signed Units],Txn[Key],J256,Txn[Transaction Order],"&lt;="&amp;Q256))</f>
      </c>
    </row>
    <row r="257" spans="10:18" ht="15" customHeight="1" x14ac:dyDescent="0.15">
      <c r="A257" s="241"/>
      <c r="B257" s="242"/>
      <c r="C257" s="242"/>
      <c r="D257" s="243"/>
      <c r="E257" s="242"/>
      <c r="F257" s="244"/>
      <c r="G257" s="245"/>
      <c r="H257" s="244"/>
      <c r="I257" s="242"/>
      <c r="J257" s="246">
        <f>IF(OR(B257="",C257="",E257=""),"",B257&amp;":"&amp;C257&amp;":"&amp;E257)</f>
      </c>
      <c r="K257" s="247">
        <f>IF(A257="","",A257*D257)</f>
      </c>
      <c r="L257" s="246">
        <f>IF(A257="","",IF(OR(A257=1,A257=0),H257,0))</f>
      </c>
      <c r="M257" s="246">
        <f>IF(A257="","",IF(A257=-1,H257,0))</f>
      </c>
      <c r="N257">
        <f>IF(J257="","",IF(E257="SGD",1,IF(E257="USD",Settings!$B$22,IF(E257="HKD",Settings!$B$23,1))))</f>
      </c>
      <c r="O257">
        <f>IF(OR(B257="",C257="",E257=""),0,(IF(A257=-1,H257,0)-IF(OR(A257=1,A257=0),H257,0)+IF(A257=2,H257,0))*IF(E257="SGD",1,IF(E257="USD",Settings!$B$22,IF(E257="HKD",Settings!$B$23,1))))</f>
        <v>0</v>
      </c>
      <c r="P257">
        <f>IF(OR(B257="",C257="",E257=""),0,IF(A257=2,H257*IF(E257="SGD",1,IF(E257="USD",Settings!$B$22,IF(E257="HKD",Settings!$B$23,1))),0))</f>
        <v>0</v>
      </c>
      <c r="Q257" s="312">
        <f>IF(OR(J257="",G257=""),"",G257+ROW()/1000000)</f>
      </c>
      <c r="R257" s="247">
        <f>IF(Q257="","",SUMIFS(Txn[Signed Units],Txn[Key],J257,Txn[Transaction Order],"&lt;="&amp;Q257))</f>
      </c>
    </row>
    <row r="258" spans="10:18" ht="15" customHeight="1" x14ac:dyDescent="0.15">
      <c r="A258" s="241"/>
      <c r="B258" s="242"/>
      <c r="C258" s="242"/>
      <c r="D258" s="243"/>
      <c r="E258" s="242"/>
      <c r="F258" s="244"/>
      <c r="G258" s="245"/>
      <c r="H258" s="244"/>
      <c r="I258" s="242"/>
      <c r="J258" s="246">
        <f>IF(OR(B258="",C258="",E258=""),"",B258&amp;":"&amp;C258&amp;":"&amp;E258)</f>
      </c>
      <c r="K258" s="247">
        <f>IF(A258="","",A258*D258)</f>
      </c>
      <c r="L258" s="246">
        <f>IF(A258="","",IF(OR(A258=1,A258=0),H258,0))</f>
      </c>
      <c r="M258" s="246">
        <f>IF(A258="","",IF(A258=-1,H258,0))</f>
      </c>
      <c r="N258">
        <f>IF(J258="","",IF(E258="SGD",1,IF(E258="USD",Settings!$B$22,IF(E258="HKD",Settings!$B$23,1))))</f>
      </c>
      <c r="O258">
        <f>IF(OR(B258="",C258="",E258=""),0,(IF(A258=-1,H258,0)-IF(OR(A258=1,A258=0),H258,0)+IF(A258=2,H258,0))*IF(E258="SGD",1,IF(E258="USD",Settings!$B$22,IF(E258="HKD",Settings!$B$23,1))))</f>
        <v>0</v>
      </c>
      <c r="P258">
        <f>IF(OR(B258="",C258="",E258=""),0,IF(A258=2,H258*IF(E258="SGD",1,IF(E258="USD",Settings!$B$22,IF(E258="HKD",Settings!$B$23,1))),0))</f>
        <v>0</v>
      </c>
      <c r="Q258" s="312">
        <f>IF(OR(J258="",G258=""),"",G258+ROW()/1000000)</f>
      </c>
      <c r="R258" s="247">
        <f>IF(Q258="","",SUMIFS(Txn[Signed Units],Txn[Key],J258,Txn[Transaction Order],"&lt;="&amp;Q258))</f>
      </c>
    </row>
    <row r="259" spans="10:18" ht="15" customHeight="1" x14ac:dyDescent="0.15">
      <c r="A259" s="241"/>
      <c r="B259" s="242"/>
      <c r="C259" s="242"/>
      <c r="D259" s="243"/>
      <c r="E259" s="242"/>
      <c r="F259" s="244"/>
      <c r="G259" s="245"/>
      <c r="H259" s="244"/>
      <c r="I259" s="242"/>
      <c r="J259" s="246">
        <f>IF(OR(B259="",C259="",E259=""),"",B259&amp;":"&amp;C259&amp;":"&amp;E259)</f>
      </c>
      <c r="K259" s="247">
        <f>IF(A259="","",A259*D259)</f>
      </c>
      <c r="L259" s="246">
        <f>IF(A259="","",IF(OR(A259=1,A259=0),H259,0))</f>
      </c>
      <c r="M259" s="246">
        <f>IF(A259="","",IF(A259=-1,H259,0))</f>
      </c>
      <c r="N259">
        <f>IF(J259="","",IF(E259="SGD",1,IF(E259="USD",Settings!$B$22,IF(E259="HKD",Settings!$B$23,1))))</f>
      </c>
      <c r="O259">
        <f>IF(OR(B259="",C259="",E259=""),0,(IF(A259=-1,H259,0)-IF(OR(A259=1,A259=0),H259,0)+IF(A259=2,H259,0))*IF(E259="SGD",1,IF(E259="USD",Settings!$B$22,IF(E259="HKD",Settings!$B$23,1))))</f>
        <v>0</v>
      </c>
      <c r="P259">
        <f>IF(OR(B259="",C259="",E259=""),0,IF(A259=2,H259*IF(E259="SGD",1,IF(E259="USD",Settings!$B$22,IF(E259="HKD",Settings!$B$23,1))),0))</f>
        <v>0</v>
      </c>
      <c r="Q259" s="312">
        <f>IF(OR(J259="",G259=""),"",G259+ROW()/1000000)</f>
      </c>
      <c r="R259" s="247">
        <f>IF(Q259="","",SUMIFS(Txn[Signed Units],Txn[Key],J259,Txn[Transaction Order],"&lt;="&amp;Q259))</f>
      </c>
    </row>
    <row r="260" spans="10:18" ht="15" customHeight="1" x14ac:dyDescent="0.15">
      <c r="A260" s="241"/>
      <c r="B260" s="242"/>
      <c r="C260" s="242"/>
      <c r="D260" s="243"/>
      <c r="E260" s="242"/>
      <c r="F260" s="244"/>
      <c r="G260" s="245"/>
      <c r="H260" s="244"/>
      <c r="I260" s="242"/>
      <c r="J260" s="246">
        <f>IF(OR(B260="",C260="",E260=""),"",B260&amp;":"&amp;C260&amp;":"&amp;E260)</f>
      </c>
      <c r="K260" s="247">
        <f>IF(A260="","",A260*D260)</f>
      </c>
      <c r="L260" s="246">
        <f>IF(A260="","",IF(OR(A260=1,A260=0),H260,0))</f>
      </c>
      <c r="M260" s="246">
        <f>IF(A260="","",IF(A260=-1,H260,0))</f>
      </c>
      <c r="N260">
        <f>IF(J260="","",IF(E260="SGD",1,IF(E260="USD",Settings!$B$22,IF(E260="HKD",Settings!$B$23,1))))</f>
      </c>
      <c r="O260">
        <f>IF(OR(B260="",C260="",E260=""),0,(IF(A260=-1,H260,0)-IF(OR(A260=1,A260=0),H260,0)+IF(A260=2,H260,0))*IF(E260="SGD",1,IF(E260="USD",Settings!$B$22,IF(E260="HKD",Settings!$B$23,1))))</f>
        <v>0</v>
      </c>
      <c r="P260">
        <f>IF(OR(B260="",C260="",E260=""),0,IF(A260=2,H260*IF(E260="SGD",1,IF(E260="USD",Settings!$B$22,IF(E260="HKD",Settings!$B$23,1))),0))</f>
        <v>0</v>
      </c>
      <c r="Q260" s="312">
        <f>IF(OR(J260="",G260=""),"",G260+ROW()/1000000)</f>
      </c>
      <c r="R260" s="247">
        <f>IF(Q260="","",SUMIFS(Txn[Signed Units],Txn[Key],J260,Txn[Transaction Order],"&lt;="&amp;Q260))</f>
      </c>
    </row>
    <row r="261" spans="10:18" ht="15" customHeight="1" x14ac:dyDescent="0.15">
      <c r="A261" s="241"/>
      <c r="B261" s="242"/>
      <c r="C261" s="242"/>
      <c r="D261" s="243"/>
      <c r="E261" s="242"/>
      <c r="F261" s="244"/>
      <c r="G261" s="245"/>
      <c r="H261" s="244"/>
      <c r="I261" s="242"/>
      <c r="J261" s="246">
        <f>IF(OR(B261="",C261="",E261=""),"",B261&amp;":"&amp;C261&amp;":"&amp;E261)</f>
      </c>
      <c r="K261" s="247">
        <f>IF(A261="","",A261*D261)</f>
      </c>
      <c r="L261" s="246">
        <f>IF(A261="","",IF(OR(A261=1,A261=0),H261,0))</f>
      </c>
      <c r="M261" s="246">
        <f>IF(A261="","",IF(A261=-1,H261,0))</f>
      </c>
      <c r="N261">
        <f>IF(J261="","",IF(E261="SGD",1,IF(E261="USD",Settings!$B$22,IF(E261="HKD",Settings!$B$23,1))))</f>
      </c>
      <c r="O261">
        <f>IF(OR(B261="",C261="",E261=""),0,(IF(A261=-1,H261,0)-IF(OR(A261=1,A261=0),H261,0)+IF(A261=2,H261,0))*IF(E261="SGD",1,IF(E261="USD",Settings!$B$22,IF(E261="HKD",Settings!$B$23,1))))</f>
        <v>0</v>
      </c>
      <c r="P261">
        <f>IF(OR(B261="",C261="",E261=""),0,IF(A261=2,H261*IF(E261="SGD",1,IF(E261="USD",Settings!$B$22,IF(E261="HKD",Settings!$B$23,1))),0))</f>
        <v>0</v>
      </c>
      <c r="Q261" s="312">
        <f>IF(OR(J261="",G261=""),"",G261+ROW()/1000000)</f>
      </c>
      <c r="R261" s="247">
        <f>IF(Q261="","",SUMIFS(Txn[Signed Units],Txn[Key],J261,Txn[Transaction Order],"&lt;="&amp;Q261))</f>
      </c>
    </row>
    <row r="262" spans="10:18" ht="15" customHeight="1" x14ac:dyDescent="0.15">
      <c r="A262" s="241"/>
      <c r="B262" s="242"/>
      <c r="C262" s="242"/>
      <c r="D262" s="243"/>
      <c r="E262" s="242"/>
      <c r="F262" s="244"/>
      <c r="G262" s="245"/>
      <c r="H262" s="244"/>
      <c r="I262" s="242"/>
      <c r="J262" s="246">
        <f>IF(OR(B262="",C262="",E262=""),"",B262&amp;":"&amp;C262&amp;":"&amp;E262)</f>
      </c>
      <c r="K262" s="247">
        <f>IF(A262="","",A262*D262)</f>
      </c>
      <c r="L262" s="246">
        <f>IF(A262="","",IF(OR(A262=1,A262=0),H262,0))</f>
      </c>
      <c r="M262" s="246">
        <f>IF(A262="","",IF(A262=-1,H262,0))</f>
      </c>
      <c r="N262">
        <f>IF(J262="","",IF(E262="SGD",1,IF(E262="USD",Settings!$B$22,IF(E262="HKD",Settings!$B$23,1))))</f>
      </c>
      <c r="O262">
        <f>IF(OR(B262="",C262="",E262=""),0,(IF(A262=-1,H262,0)-IF(OR(A262=1,A262=0),H262,0)+IF(A262=2,H262,0))*IF(E262="SGD",1,IF(E262="USD",Settings!$B$22,IF(E262="HKD",Settings!$B$23,1))))</f>
        <v>0</v>
      </c>
      <c r="P262">
        <f>IF(OR(B262="",C262="",E262=""),0,IF(A262=2,H262*IF(E262="SGD",1,IF(E262="USD",Settings!$B$22,IF(E262="HKD",Settings!$B$23,1))),0))</f>
        <v>0</v>
      </c>
      <c r="Q262" s="312">
        <f>IF(OR(J262="",G262=""),"",G262+ROW()/1000000)</f>
      </c>
      <c r="R262" s="247">
        <f>IF(Q262="","",SUMIFS(Txn[Signed Units],Txn[Key],J262,Txn[Transaction Order],"&lt;="&amp;Q262))</f>
      </c>
    </row>
    <row r="263" spans="10:18" ht="15" customHeight="1" x14ac:dyDescent="0.15">
      <c r="A263" s="241"/>
      <c r="B263" s="242"/>
      <c r="C263" s="242"/>
      <c r="D263" s="243"/>
      <c r="E263" s="242"/>
      <c r="F263" s="244"/>
      <c r="G263" s="245"/>
      <c r="H263" s="244"/>
      <c r="I263" s="242"/>
      <c r="J263" s="246">
        <f>IF(OR(B263="",C263="",E263=""),"",B263&amp;":"&amp;C263&amp;":"&amp;E263)</f>
      </c>
      <c r="K263" s="247">
        <f>IF(A263="","",A263*D263)</f>
      </c>
      <c r="L263" s="246">
        <f>IF(A263="","",IF(OR(A263=1,A263=0),H263,0))</f>
      </c>
      <c r="M263" s="246">
        <f>IF(A263="","",IF(A263=-1,H263,0))</f>
      </c>
      <c r="N263">
        <f>IF(J263="","",IF(E263="SGD",1,IF(E263="USD",Settings!$B$22,IF(E263="HKD",Settings!$B$23,1))))</f>
      </c>
      <c r="O263">
        <f>IF(OR(B263="",C263="",E263=""),0,(IF(A263=-1,H263,0)-IF(OR(A263=1,A263=0),H263,0)+IF(A263=2,H263,0))*IF(E263="SGD",1,IF(E263="USD",Settings!$B$22,IF(E263="HKD",Settings!$B$23,1))))</f>
        <v>0</v>
      </c>
      <c r="P263">
        <f>IF(OR(B263="",C263="",E263=""),0,IF(A263=2,H263*IF(E263="SGD",1,IF(E263="USD",Settings!$B$22,IF(E263="HKD",Settings!$B$23,1))),0))</f>
        <v>0</v>
      </c>
      <c r="Q263" s="312">
        <f>IF(OR(J263="",G263=""),"",G263+ROW()/1000000)</f>
      </c>
      <c r="R263" s="247">
        <f>IF(Q263="","",SUMIFS(Txn[Signed Units],Txn[Key],J263,Txn[Transaction Order],"&lt;="&amp;Q263))</f>
      </c>
    </row>
    <row r="264" spans="10:18" ht="15" customHeight="1" x14ac:dyDescent="0.15">
      <c r="A264" s="241"/>
      <c r="B264" s="242"/>
      <c r="C264" s="242"/>
      <c r="D264" s="243"/>
      <c r="E264" s="242"/>
      <c r="F264" s="244"/>
      <c r="G264" s="245"/>
      <c r="H264" s="244"/>
      <c r="I264" s="242"/>
      <c r="J264" s="246">
        <f>IF(OR(B264="",C264="",E264=""),"",B264&amp;":"&amp;C264&amp;":"&amp;E264)</f>
      </c>
      <c r="K264" s="247">
        <f>IF(A264="","",A264*D264)</f>
      </c>
      <c r="L264" s="246">
        <f>IF(A264="","",IF(OR(A264=1,A264=0),H264,0))</f>
      </c>
      <c r="M264" s="246">
        <f>IF(A264="","",IF(A264=-1,H264,0))</f>
      </c>
      <c r="N264">
        <f>IF(J264="","",IF(E264="SGD",1,IF(E264="USD",Settings!$B$22,IF(E264="HKD",Settings!$B$23,1))))</f>
      </c>
      <c r="O264">
        <f>IF(OR(B264="",C264="",E264=""),0,(IF(A264=-1,H264,0)-IF(OR(A264=1,A264=0),H264,0)+IF(A264=2,H264,0))*IF(E264="SGD",1,IF(E264="USD",Settings!$B$22,IF(E264="HKD",Settings!$B$23,1))))</f>
        <v>0</v>
      </c>
      <c r="P264">
        <f>IF(OR(B264="",C264="",E264=""),0,IF(A264=2,H264*IF(E264="SGD",1,IF(E264="USD",Settings!$B$22,IF(E264="HKD",Settings!$B$23,1))),0))</f>
        <v>0</v>
      </c>
      <c r="Q264" s="312">
        <f>IF(OR(J264="",G264=""),"",G264+ROW()/1000000)</f>
      </c>
      <c r="R264" s="247">
        <f>IF(Q264="","",SUMIFS(Txn[Signed Units],Txn[Key],J264,Txn[Transaction Order],"&lt;="&amp;Q264))</f>
      </c>
    </row>
    <row r="265" spans="10:18" ht="15" customHeight="1" x14ac:dyDescent="0.15">
      <c r="A265" s="241"/>
      <c r="B265" s="242"/>
      <c r="C265" s="242"/>
      <c r="D265" s="243"/>
      <c r="E265" s="242"/>
      <c r="F265" s="244"/>
      <c r="G265" s="245"/>
      <c r="H265" s="244"/>
      <c r="I265" s="242"/>
      <c r="J265" s="246">
        <f>IF(OR(B265="",C265="",E265=""),"",B265&amp;":"&amp;C265&amp;":"&amp;E265)</f>
      </c>
      <c r="K265" s="247">
        <f>IF(A265="","",A265*D265)</f>
      </c>
      <c r="L265" s="246">
        <f>IF(A265="","",IF(OR(A265=1,A265=0),H265,0))</f>
      </c>
      <c r="M265" s="246">
        <f>IF(A265="","",IF(A265=-1,H265,0))</f>
      </c>
      <c r="N265">
        <f>IF(J265="","",IF(E265="SGD",1,IF(E265="USD",Settings!$B$22,IF(E265="HKD",Settings!$B$23,1))))</f>
      </c>
      <c r="O265">
        <f>IF(OR(B265="",C265="",E265=""),0,(IF(A265=-1,H265,0)-IF(OR(A265=1,A265=0),H265,0)+IF(A265=2,H265,0))*IF(E265="SGD",1,IF(E265="USD",Settings!$B$22,IF(E265="HKD",Settings!$B$23,1))))</f>
        <v>0</v>
      </c>
      <c r="P265">
        <f>IF(OR(B265="",C265="",E265=""),0,IF(A265=2,H265*IF(E265="SGD",1,IF(E265="USD",Settings!$B$22,IF(E265="HKD",Settings!$B$23,1))),0))</f>
        <v>0</v>
      </c>
      <c r="Q265" s="312">
        <f>IF(OR(J265="",G265=""),"",G265+ROW()/1000000)</f>
      </c>
      <c r="R265" s="247">
        <f>IF(Q265="","",SUMIFS(Txn[Signed Units],Txn[Key],J265,Txn[Transaction Order],"&lt;="&amp;Q265))</f>
      </c>
    </row>
    <row r="266" spans="10:18" ht="15" customHeight="1" x14ac:dyDescent="0.15">
      <c r="A266" s="241"/>
      <c r="B266" s="242"/>
      <c r="C266" s="242"/>
      <c r="D266" s="243"/>
      <c r="E266" s="242"/>
      <c r="F266" s="244"/>
      <c r="G266" s="245"/>
      <c r="H266" s="244"/>
      <c r="I266" s="242"/>
      <c r="J266" s="246">
        <f>IF(OR(B266="",C266="",E266=""),"",B266&amp;":"&amp;C266&amp;":"&amp;E266)</f>
      </c>
      <c r="K266" s="247">
        <f>IF(A266="","",A266*D266)</f>
      </c>
      <c r="L266" s="246">
        <f>IF(A266="","",IF(OR(A266=1,A266=0),H266,0))</f>
      </c>
      <c r="M266" s="246">
        <f>IF(A266="","",IF(A266=-1,H266,0))</f>
      </c>
      <c r="N266">
        <f>IF(J266="","",IF(E266="SGD",1,IF(E266="USD",Settings!$B$22,IF(E266="HKD",Settings!$B$23,1))))</f>
      </c>
      <c r="O266">
        <f>IF(OR(B266="",C266="",E266=""),0,(IF(A266=-1,H266,0)-IF(OR(A266=1,A266=0),H266,0)+IF(A266=2,H266,0))*IF(E266="SGD",1,IF(E266="USD",Settings!$B$22,IF(E266="HKD",Settings!$B$23,1))))</f>
        <v>0</v>
      </c>
      <c r="P266">
        <f>IF(OR(B266="",C266="",E266=""),0,IF(A266=2,H266*IF(E266="SGD",1,IF(E266="USD",Settings!$B$22,IF(E266="HKD",Settings!$B$23,1))),0))</f>
        <v>0</v>
      </c>
      <c r="Q266" s="312">
        <f>IF(OR(J266="",G266=""),"",G266+ROW()/1000000)</f>
      </c>
      <c r="R266" s="247">
        <f>IF(Q266="","",SUMIFS(Txn[Signed Units],Txn[Key],J266,Txn[Transaction Order],"&lt;="&amp;Q266))</f>
      </c>
    </row>
    <row r="267" spans="10:18" ht="15" customHeight="1" x14ac:dyDescent="0.15">
      <c r="A267" s="241"/>
      <c r="B267" s="242"/>
      <c r="C267" s="242"/>
      <c r="D267" s="243"/>
      <c r="E267" s="242"/>
      <c r="F267" s="244"/>
      <c r="G267" s="245"/>
      <c r="H267" s="244"/>
      <c r="I267" s="242"/>
      <c r="J267" s="246">
        <f>IF(OR(B267="",C267="",E267=""),"",B267&amp;":"&amp;C267&amp;":"&amp;E267)</f>
      </c>
      <c r="K267" s="247">
        <f>IF(A267="","",A267*D267)</f>
      </c>
      <c r="L267" s="246">
        <f>IF(A267="","",IF(OR(A267=1,A267=0),H267,0))</f>
      </c>
      <c r="M267" s="246">
        <f>IF(A267="","",IF(A267=-1,H267,0))</f>
      </c>
      <c r="N267">
        <f>IF(J267="","",IF(E267="SGD",1,IF(E267="USD",Settings!$B$22,IF(E267="HKD",Settings!$B$23,1))))</f>
      </c>
      <c r="O267">
        <f>IF(OR(B267="",C267="",E267=""),0,(IF(A267=-1,H267,0)-IF(OR(A267=1,A267=0),H267,0)+IF(A267=2,H267,0))*IF(E267="SGD",1,IF(E267="USD",Settings!$B$22,IF(E267="HKD",Settings!$B$23,1))))</f>
        <v>0</v>
      </c>
      <c r="P267">
        <f>IF(OR(B267="",C267="",E267=""),0,IF(A267=2,H267*IF(E267="SGD",1,IF(E267="USD",Settings!$B$22,IF(E267="HKD",Settings!$B$23,1))),0))</f>
        <v>0</v>
      </c>
      <c r="Q267" s="312">
        <f>IF(OR(J267="",G267=""),"",G267+ROW()/1000000)</f>
      </c>
      <c r="R267" s="247">
        <f>IF(Q267="","",SUMIFS(Txn[Signed Units],Txn[Key],J267,Txn[Transaction Order],"&lt;="&amp;Q267))</f>
      </c>
    </row>
    <row r="268" spans="10:18" ht="15" customHeight="1" x14ac:dyDescent="0.15">
      <c r="A268" s="241"/>
      <c r="B268" s="242"/>
      <c r="C268" s="242"/>
      <c r="D268" s="243"/>
      <c r="E268" s="242"/>
      <c r="F268" s="244"/>
      <c r="G268" s="245"/>
      <c r="H268" s="244"/>
      <c r="I268" s="242"/>
      <c r="J268" s="246">
        <f>IF(OR(B268="",C268="",E268=""),"",B268&amp;":"&amp;C268&amp;":"&amp;E268)</f>
      </c>
      <c r="K268" s="247">
        <f>IF(A268="","",A268*D268)</f>
      </c>
      <c r="L268" s="246">
        <f>IF(A268="","",IF(OR(A268=1,A268=0),H268,0))</f>
      </c>
      <c r="M268" s="246">
        <f>IF(A268="","",IF(A268=-1,H268,0))</f>
      </c>
      <c r="N268">
        <f>IF(J268="","",IF(E268="SGD",1,IF(E268="USD",Settings!$B$22,IF(E268="HKD",Settings!$B$23,1))))</f>
      </c>
      <c r="O268">
        <f>IF(OR(B268="",C268="",E268=""),0,(IF(A268=-1,H268,0)-IF(OR(A268=1,A268=0),H268,0)+IF(A268=2,H268,0))*IF(E268="SGD",1,IF(E268="USD",Settings!$B$22,IF(E268="HKD",Settings!$B$23,1))))</f>
        <v>0</v>
      </c>
      <c r="P268">
        <f>IF(OR(B268="",C268="",E268=""),0,IF(A268=2,H268*IF(E268="SGD",1,IF(E268="USD",Settings!$B$22,IF(E268="HKD",Settings!$B$23,1))),0))</f>
        <v>0</v>
      </c>
      <c r="Q268" s="312">
        <f>IF(OR(J268="",G268=""),"",G268+ROW()/1000000)</f>
      </c>
      <c r="R268" s="247">
        <f>IF(Q268="","",SUMIFS(Txn[Signed Units],Txn[Key],J268,Txn[Transaction Order],"&lt;="&amp;Q268))</f>
      </c>
    </row>
    <row r="269" spans="10:18" ht="15" customHeight="1" x14ac:dyDescent="0.15">
      <c r="A269" s="241"/>
      <c r="B269" s="242"/>
      <c r="C269" s="242"/>
      <c r="D269" s="243"/>
      <c r="E269" s="242"/>
      <c r="F269" s="244"/>
      <c r="G269" s="245"/>
      <c r="H269" s="244"/>
      <c r="I269" s="242"/>
      <c r="J269" s="246">
        <f>IF(OR(B269="",C269="",E269=""),"",B269&amp;":"&amp;C269&amp;":"&amp;E269)</f>
      </c>
      <c r="K269" s="247">
        <f>IF(A269="","",A269*D269)</f>
      </c>
      <c r="L269" s="246">
        <f>IF(A269="","",IF(OR(A269=1,A269=0),H269,0))</f>
      </c>
      <c r="M269" s="246">
        <f>IF(A269="","",IF(A269=-1,H269,0))</f>
      </c>
      <c r="N269">
        <f>IF(J269="","",IF(E269="SGD",1,IF(E269="USD",Settings!$B$22,IF(E269="HKD",Settings!$B$23,1))))</f>
      </c>
      <c r="O269">
        <f>IF(OR(B269="",C269="",E269=""),0,(IF(A269=-1,H269,0)-IF(OR(A269=1,A269=0),H269,0)+IF(A269=2,H269,0))*IF(E269="SGD",1,IF(E269="USD",Settings!$B$22,IF(E269="HKD",Settings!$B$23,1))))</f>
        <v>0</v>
      </c>
      <c r="P269">
        <f>IF(OR(B269="",C269="",E269=""),0,IF(A269=2,H269*IF(E269="SGD",1,IF(E269="USD",Settings!$B$22,IF(E269="HKD",Settings!$B$23,1))),0))</f>
        <v>0</v>
      </c>
      <c r="Q269" s="312">
        <f>IF(OR(J269="",G269=""),"",G269+ROW()/1000000)</f>
      </c>
      <c r="R269" s="247">
        <f>IF(Q269="","",SUMIFS(Txn[Signed Units],Txn[Key],J269,Txn[Transaction Order],"&lt;="&amp;Q269))</f>
      </c>
    </row>
    <row r="270" spans="10:18" ht="15" customHeight="1" x14ac:dyDescent="0.15">
      <c r="A270" s="241"/>
      <c r="B270" s="242"/>
      <c r="C270" s="242"/>
      <c r="D270" s="243"/>
      <c r="E270" s="242"/>
      <c r="F270" s="244"/>
      <c r="G270" s="245"/>
      <c r="H270" s="244"/>
      <c r="I270" s="242"/>
      <c r="J270" s="246">
        <f>IF(OR(B270="",C270="",E270=""),"",B270&amp;":"&amp;C270&amp;":"&amp;E270)</f>
      </c>
      <c r="K270" s="247">
        <f>IF(A270="","",A270*D270)</f>
      </c>
      <c r="L270" s="246">
        <f>IF(A270="","",IF(OR(A270=1,A270=0),H270,0))</f>
      </c>
      <c r="M270" s="246">
        <f>IF(A270="","",IF(A270=-1,H270,0))</f>
      </c>
      <c r="N270">
        <f>IF(J270="","",IF(E270="SGD",1,IF(E270="USD",Settings!$B$22,IF(E270="HKD",Settings!$B$23,1))))</f>
      </c>
      <c r="O270">
        <f>IF(OR(B270="",C270="",E270=""),0,(IF(A270=-1,H270,0)-IF(OR(A270=1,A270=0),H270,0)+IF(A270=2,H270,0))*IF(E270="SGD",1,IF(E270="USD",Settings!$B$22,IF(E270="HKD",Settings!$B$23,1))))</f>
        <v>0</v>
      </c>
      <c r="P270">
        <f>IF(OR(B270="",C270="",E270=""),0,IF(A270=2,H270*IF(E270="SGD",1,IF(E270="USD",Settings!$B$22,IF(E270="HKD",Settings!$B$23,1))),0))</f>
        <v>0</v>
      </c>
      <c r="Q270" s="312">
        <f>IF(OR(J270="",G270=""),"",G270+ROW()/1000000)</f>
      </c>
      <c r="R270" s="247">
        <f>IF(Q270="","",SUMIFS(Txn[Signed Units],Txn[Key],J270,Txn[Transaction Order],"&lt;="&amp;Q270))</f>
      </c>
    </row>
    <row r="271" spans="10:18" ht="15" customHeight="1" x14ac:dyDescent="0.15">
      <c r="A271" s="241"/>
      <c r="B271" s="242"/>
      <c r="C271" s="242"/>
      <c r="D271" s="243"/>
      <c r="E271" s="242"/>
      <c r="F271" s="244"/>
      <c r="G271" s="245"/>
      <c r="H271" s="244"/>
      <c r="I271" s="242"/>
      <c r="J271" s="246">
        <f>IF(OR(B271="",C271="",E271=""),"",B271&amp;":"&amp;C271&amp;":"&amp;E271)</f>
      </c>
      <c r="K271" s="247">
        <f>IF(A271="","",A271*D271)</f>
      </c>
      <c r="L271" s="246">
        <f>IF(A271="","",IF(OR(A271=1,A271=0),H271,0))</f>
      </c>
      <c r="M271" s="246">
        <f>IF(A271="","",IF(A271=-1,H271,0))</f>
      </c>
      <c r="N271">
        <f>IF(J271="","",IF(E271="SGD",1,IF(E271="USD",Settings!$B$22,IF(E271="HKD",Settings!$B$23,1))))</f>
      </c>
      <c r="O271">
        <f>IF(OR(B271="",C271="",E271=""),0,(IF(A271=-1,H271,0)-IF(OR(A271=1,A271=0),H271,0)+IF(A271=2,H271,0))*IF(E271="SGD",1,IF(E271="USD",Settings!$B$22,IF(E271="HKD",Settings!$B$23,1))))</f>
        <v>0</v>
      </c>
      <c r="P271">
        <f>IF(OR(B271="",C271="",E271=""),0,IF(A271=2,H271*IF(E271="SGD",1,IF(E271="USD",Settings!$B$22,IF(E271="HKD",Settings!$B$23,1))),0))</f>
        <v>0</v>
      </c>
      <c r="Q271" s="312">
        <f>IF(OR(J271="",G271=""),"",G271+ROW()/1000000)</f>
      </c>
      <c r="R271" s="247">
        <f>IF(Q271="","",SUMIFS(Txn[Signed Units],Txn[Key],J271,Txn[Transaction Order],"&lt;="&amp;Q271))</f>
      </c>
    </row>
    <row r="272" spans="10:18" ht="15" customHeight="1" x14ac:dyDescent="0.15">
      <c r="A272" s="241"/>
      <c r="B272" s="242"/>
      <c r="C272" s="242"/>
      <c r="D272" s="243"/>
      <c r="E272" s="242"/>
      <c r="F272" s="244"/>
      <c r="G272" s="245"/>
      <c r="H272" s="244"/>
      <c r="I272" s="242"/>
      <c r="J272" s="246">
        <f>IF(OR(B272="",C272="",E272=""),"",B272&amp;":"&amp;C272&amp;":"&amp;E272)</f>
      </c>
      <c r="K272" s="247">
        <f>IF(A272="","",A272*D272)</f>
      </c>
      <c r="L272" s="246">
        <f>IF(A272="","",IF(OR(A272=1,A272=0),H272,0))</f>
      </c>
      <c r="M272" s="246">
        <f>IF(A272="","",IF(A272=-1,H272,0))</f>
      </c>
      <c r="N272">
        <f>IF(J272="","",IF(E272="SGD",1,IF(E272="USD",Settings!$B$22,IF(E272="HKD",Settings!$B$23,1))))</f>
      </c>
      <c r="O272">
        <f>IF(OR(B272="",C272="",E272=""),0,(IF(A272=-1,H272,0)-IF(OR(A272=1,A272=0),H272,0)+IF(A272=2,H272,0))*IF(E272="SGD",1,IF(E272="USD",Settings!$B$22,IF(E272="HKD",Settings!$B$23,1))))</f>
        <v>0</v>
      </c>
      <c r="P272">
        <f>IF(OR(B272="",C272="",E272=""),0,IF(A272=2,H272*IF(E272="SGD",1,IF(E272="USD",Settings!$B$22,IF(E272="HKD",Settings!$B$23,1))),0))</f>
        <v>0</v>
      </c>
      <c r="Q272" s="312">
        <f>IF(OR(J272="",G272=""),"",G272+ROW()/1000000)</f>
      </c>
      <c r="R272" s="247">
        <f>IF(Q272="","",SUMIFS(Txn[Signed Units],Txn[Key],J272,Txn[Transaction Order],"&lt;="&amp;Q272))</f>
      </c>
    </row>
    <row r="273" spans="10:18" ht="15" customHeight="1" x14ac:dyDescent="0.15">
      <c r="A273" s="241"/>
      <c r="B273" s="242"/>
      <c r="C273" s="242"/>
      <c r="D273" s="243"/>
      <c r="E273" s="242"/>
      <c r="F273" s="244"/>
      <c r="G273" s="245"/>
      <c r="H273" s="244"/>
      <c r="I273" s="242"/>
      <c r="J273" s="246">
        <f>IF(OR(B273="",C273="",E273=""),"",B273&amp;":"&amp;C273&amp;":"&amp;E273)</f>
      </c>
      <c r="K273" s="247">
        <f>IF(A273="","",A273*D273)</f>
      </c>
      <c r="L273" s="246">
        <f>IF(A273="","",IF(OR(A273=1,A273=0),H273,0))</f>
      </c>
      <c r="M273" s="246">
        <f>IF(A273="","",IF(A273=-1,H273,0))</f>
      </c>
      <c r="N273">
        <f>IF(J273="","",IF(E273="SGD",1,IF(E273="USD",Settings!$B$22,IF(E273="HKD",Settings!$B$23,1))))</f>
      </c>
      <c r="O273">
        <f>IF(OR(B273="",C273="",E273=""),0,(IF(A273=-1,H273,0)-IF(OR(A273=1,A273=0),H273,0)+IF(A273=2,H273,0))*IF(E273="SGD",1,IF(E273="USD",Settings!$B$22,IF(E273="HKD",Settings!$B$23,1))))</f>
        <v>0</v>
      </c>
      <c r="P273">
        <f>IF(OR(B273="",C273="",E273=""),0,IF(A273=2,H273*IF(E273="SGD",1,IF(E273="USD",Settings!$B$22,IF(E273="HKD",Settings!$B$23,1))),0))</f>
        <v>0</v>
      </c>
      <c r="Q273" s="312">
        <f>IF(OR(J273="",G273=""),"",G273+ROW()/1000000)</f>
      </c>
      <c r="R273" s="247">
        <f>IF(Q273="","",SUMIFS(Txn[Signed Units],Txn[Key],J273,Txn[Transaction Order],"&lt;="&amp;Q273))</f>
      </c>
    </row>
    <row r="274" spans="10:18" ht="15" customHeight="1" x14ac:dyDescent="0.15">
      <c r="A274" s="241"/>
      <c r="B274" s="242"/>
      <c r="C274" s="242"/>
      <c r="D274" s="243"/>
      <c r="E274" s="242"/>
      <c r="F274" s="244"/>
      <c r="G274" s="245"/>
      <c r="H274" s="244"/>
      <c r="I274" s="242"/>
      <c r="J274" s="246">
        <f>IF(OR(B274="",C274="",E274=""),"",B274&amp;":"&amp;C274&amp;":"&amp;E274)</f>
      </c>
      <c r="K274" s="247">
        <f>IF(A274="","",A274*D274)</f>
      </c>
      <c r="L274" s="246">
        <f>IF(A274="","",IF(OR(A274=1,A274=0),H274,0))</f>
      </c>
      <c r="M274" s="246">
        <f>IF(A274="","",IF(A274=-1,H274,0))</f>
      </c>
      <c r="N274">
        <f>IF(J274="","",IF(E274="SGD",1,IF(E274="USD",Settings!$B$22,IF(E274="HKD",Settings!$B$23,1))))</f>
      </c>
      <c r="O274">
        <f>IF(OR(B274="",C274="",E274=""),0,(IF(A274=-1,H274,0)-IF(OR(A274=1,A274=0),H274,0)+IF(A274=2,H274,0))*IF(E274="SGD",1,IF(E274="USD",Settings!$B$22,IF(E274="HKD",Settings!$B$23,1))))</f>
        <v>0</v>
      </c>
      <c r="P274">
        <f>IF(OR(B274="",C274="",E274=""),0,IF(A274=2,H274*IF(E274="SGD",1,IF(E274="USD",Settings!$B$22,IF(E274="HKD",Settings!$B$23,1))),0))</f>
        <v>0</v>
      </c>
      <c r="Q274" s="312">
        <f>IF(OR(J274="",G274=""),"",G274+ROW()/1000000)</f>
      </c>
      <c r="R274" s="247">
        <f>IF(Q274="","",SUMIFS(Txn[Signed Units],Txn[Key],J274,Txn[Transaction Order],"&lt;="&amp;Q274))</f>
      </c>
    </row>
    <row r="275" spans="10:18" ht="15" customHeight="1" x14ac:dyDescent="0.15">
      <c r="A275" s="241"/>
      <c r="B275" s="242"/>
      <c r="C275" s="242"/>
      <c r="D275" s="243"/>
      <c r="E275" s="242"/>
      <c r="F275" s="244"/>
      <c r="G275" s="245"/>
      <c r="H275" s="244"/>
      <c r="I275" s="242"/>
      <c r="J275" s="246">
        <f>IF(OR(B275="",C275="",E275=""),"",B275&amp;":"&amp;C275&amp;":"&amp;E275)</f>
      </c>
      <c r="K275" s="247">
        <f>IF(A275="","",A275*D275)</f>
      </c>
      <c r="L275" s="246">
        <f>IF(A275="","",IF(OR(A275=1,A275=0),H275,0))</f>
      </c>
      <c r="M275" s="246">
        <f>IF(A275="","",IF(A275=-1,H275,0))</f>
      </c>
      <c r="N275">
        <f>IF(J275="","",IF(E275="SGD",1,IF(E275="USD",Settings!$B$22,IF(E275="HKD",Settings!$B$23,1))))</f>
      </c>
      <c r="O275">
        <f>IF(OR(B275="",C275="",E275=""),0,(IF(A275=-1,H275,0)-IF(OR(A275=1,A275=0),H275,0)+IF(A275=2,H275,0))*IF(E275="SGD",1,IF(E275="USD",Settings!$B$22,IF(E275="HKD",Settings!$B$23,1))))</f>
        <v>0</v>
      </c>
      <c r="P275">
        <f>IF(OR(B275="",C275="",E275=""),0,IF(A275=2,H275*IF(E275="SGD",1,IF(E275="USD",Settings!$B$22,IF(E275="HKD",Settings!$B$23,1))),0))</f>
        <v>0</v>
      </c>
      <c r="Q275" s="312">
        <f>IF(OR(J275="",G275=""),"",G275+ROW()/1000000)</f>
      </c>
      <c r="R275" s="247">
        <f>IF(Q275="","",SUMIFS(Txn[Signed Units],Txn[Key],J275,Txn[Transaction Order],"&lt;="&amp;Q275))</f>
      </c>
    </row>
    <row r="276" spans="10:18" ht="15" customHeight="1" x14ac:dyDescent="0.15">
      <c r="A276" s="241"/>
      <c r="B276" s="242"/>
      <c r="C276" s="242"/>
      <c r="D276" s="243"/>
      <c r="E276" s="242"/>
      <c r="F276" s="244"/>
      <c r="G276" s="245"/>
      <c r="H276" s="244"/>
      <c r="I276" s="242"/>
      <c r="J276" s="246">
        <f>IF(OR(B276="",C276="",E276=""),"",B276&amp;":"&amp;C276&amp;":"&amp;E276)</f>
      </c>
      <c r="K276" s="247">
        <f>IF(A276="","",A276*D276)</f>
      </c>
      <c r="L276" s="246">
        <f>IF(A276="","",IF(OR(A276=1,A276=0),H276,0))</f>
      </c>
      <c r="M276" s="246">
        <f>IF(A276="","",IF(A276=-1,H276,0))</f>
      </c>
      <c r="N276">
        <f>IF(J276="","",IF(E276="SGD",1,IF(E276="USD",Settings!$B$22,IF(E276="HKD",Settings!$B$23,1))))</f>
      </c>
      <c r="O276">
        <f>IF(OR(B276="",C276="",E276=""),0,(IF(A276=-1,H276,0)-IF(OR(A276=1,A276=0),H276,0)+IF(A276=2,H276,0))*IF(E276="SGD",1,IF(E276="USD",Settings!$B$22,IF(E276="HKD",Settings!$B$23,1))))</f>
        <v>0</v>
      </c>
      <c r="P276">
        <f>IF(OR(B276="",C276="",E276=""),0,IF(A276=2,H276*IF(E276="SGD",1,IF(E276="USD",Settings!$B$22,IF(E276="HKD",Settings!$B$23,1))),0))</f>
        <v>0</v>
      </c>
      <c r="Q276" s="312">
        <f>IF(OR(J276="",G276=""),"",G276+ROW()/1000000)</f>
      </c>
      <c r="R276" s="247">
        <f>IF(Q276="","",SUMIFS(Txn[Signed Units],Txn[Key],J276,Txn[Transaction Order],"&lt;="&amp;Q276))</f>
      </c>
    </row>
    <row r="277" spans="10:18" ht="15" customHeight="1" x14ac:dyDescent="0.15">
      <c r="A277" s="241"/>
      <c r="B277" s="242"/>
      <c r="C277" s="242"/>
      <c r="D277" s="243"/>
      <c r="E277" s="242"/>
      <c r="F277" s="244"/>
      <c r="G277" s="245"/>
      <c r="H277" s="244"/>
      <c r="I277" s="242"/>
      <c r="J277" s="246">
        <f>IF(OR(B277="",C277="",E277=""),"",B277&amp;":"&amp;C277&amp;":"&amp;E277)</f>
      </c>
      <c r="K277" s="247">
        <f>IF(A277="","",A277*D277)</f>
      </c>
      <c r="L277" s="246">
        <f>IF(A277="","",IF(OR(A277=1,A277=0),H277,0))</f>
      </c>
      <c r="M277" s="246">
        <f>IF(A277="","",IF(A277=-1,H277,0))</f>
      </c>
      <c r="N277">
        <f>IF(J277="","",IF(E277="SGD",1,IF(E277="USD",Settings!$B$22,IF(E277="HKD",Settings!$B$23,1))))</f>
      </c>
      <c r="O277">
        <f>IF(OR(B277="",C277="",E277=""),0,(IF(A277=-1,H277,0)-IF(OR(A277=1,A277=0),H277,0)+IF(A277=2,H277,0))*IF(E277="SGD",1,IF(E277="USD",Settings!$B$22,IF(E277="HKD",Settings!$B$23,1))))</f>
        <v>0</v>
      </c>
      <c r="P277">
        <f>IF(OR(B277="",C277="",E277=""),0,IF(A277=2,H277*IF(E277="SGD",1,IF(E277="USD",Settings!$B$22,IF(E277="HKD",Settings!$B$23,1))),0))</f>
        <v>0</v>
      </c>
      <c r="Q277" s="312">
        <f>IF(OR(J277="",G277=""),"",G277+ROW()/1000000)</f>
      </c>
      <c r="R277" s="247">
        <f>IF(Q277="","",SUMIFS(Txn[Signed Units],Txn[Key],J277,Txn[Transaction Order],"&lt;="&amp;Q277))</f>
      </c>
    </row>
    <row r="278" spans="10:18" ht="15" customHeight="1" x14ac:dyDescent="0.15">
      <c r="A278" s="241"/>
      <c r="B278" s="242"/>
      <c r="C278" s="242"/>
      <c r="D278" s="243"/>
      <c r="E278" s="242"/>
      <c r="F278" s="244"/>
      <c r="G278" s="245"/>
      <c r="H278" s="244"/>
      <c r="I278" s="242"/>
      <c r="J278" s="246">
        <f>IF(OR(B278="",C278="",E278=""),"",B278&amp;":"&amp;C278&amp;":"&amp;E278)</f>
      </c>
      <c r="K278" s="247">
        <f>IF(A278="","",A278*D278)</f>
      </c>
      <c r="L278" s="246">
        <f>IF(A278="","",IF(OR(A278=1,A278=0),H278,0))</f>
      </c>
      <c r="M278" s="246">
        <f>IF(A278="","",IF(A278=-1,H278,0))</f>
      </c>
      <c r="N278">
        <f>IF(J278="","",IF(E278="SGD",1,IF(E278="USD",Settings!$B$22,IF(E278="HKD",Settings!$B$23,1))))</f>
      </c>
      <c r="O278">
        <f>IF(OR(B278="",C278="",E278=""),0,(IF(A278=-1,H278,0)-IF(OR(A278=1,A278=0),H278,0)+IF(A278=2,H278,0))*IF(E278="SGD",1,IF(E278="USD",Settings!$B$22,IF(E278="HKD",Settings!$B$23,1))))</f>
        <v>0</v>
      </c>
      <c r="P278">
        <f>IF(OR(B278="",C278="",E278=""),0,IF(A278=2,H278*IF(E278="SGD",1,IF(E278="USD",Settings!$B$22,IF(E278="HKD",Settings!$B$23,1))),0))</f>
        <v>0</v>
      </c>
      <c r="Q278" s="312">
        <f>IF(OR(J278="",G278=""),"",G278+ROW()/1000000)</f>
      </c>
      <c r="R278" s="247">
        <f>IF(Q278="","",SUMIFS(Txn[Signed Units],Txn[Key],J278,Txn[Transaction Order],"&lt;="&amp;Q278))</f>
      </c>
    </row>
    <row r="279" spans="10:18" ht="15" customHeight="1" x14ac:dyDescent="0.15">
      <c r="A279" s="241"/>
      <c r="B279" s="242"/>
      <c r="C279" s="242"/>
      <c r="D279" s="243"/>
      <c r="E279" s="242"/>
      <c r="F279" s="244"/>
      <c r="G279" s="245"/>
      <c r="H279" s="244"/>
      <c r="I279" s="242"/>
      <c r="J279" s="246">
        <f>IF(OR(B279="",C279="",E279=""),"",B279&amp;":"&amp;C279&amp;":"&amp;E279)</f>
      </c>
      <c r="K279" s="247">
        <f>IF(A279="","",A279*D279)</f>
      </c>
      <c r="L279" s="246">
        <f>IF(A279="","",IF(OR(A279=1,A279=0),H279,0))</f>
      </c>
      <c r="M279" s="246">
        <f>IF(A279="","",IF(A279=-1,H279,0))</f>
      </c>
      <c r="N279">
        <f>IF(J279="","",IF(E279="SGD",1,IF(E279="USD",Settings!$B$22,IF(E279="HKD",Settings!$B$23,1))))</f>
      </c>
      <c r="O279">
        <f>IF(OR(B279="",C279="",E279=""),0,(IF(A279=-1,H279,0)-IF(OR(A279=1,A279=0),H279,0)+IF(A279=2,H279,0))*IF(E279="SGD",1,IF(E279="USD",Settings!$B$22,IF(E279="HKD",Settings!$B$23,1))))</f>
        <v>0</v>
      </c>
      <c r="P279">
        <f>IF(OR(B279="",C279="",E279=""),0,IF(A279=2,H279*IF(E279="SGD",1,IF(E279="USD",Settings!$B$22,IF(E279="HKD",Settings!$B$23,1))),0))</f>
        <v>0</v>
      </c>
      <c r="Q279" s="312">
        <f>IF(OR(J279="",G279=""),"",G279+ROW()/1000000)</f>
      </c>
      <c r="R279" s="247">
        <f>IF(Q279="","",SUMIFS(Txn[Signed Units],Txn[Key],J279,Txn[Transaction Order],"&lt;="&amp;Q279))</f>
      </c>
    </row>
    <row r="280" spans="10:18" ht="15" customHeight="1" x14ac:dyDescent="0.15">
      <c r="A280" s="241"/>
      <c r="B280" s="242"/>
      <c r="C280" s="242"/>
      <c r="D280" s="243"/>
      <c r="E280" s="242"/>
      <c r="F280" s="244"/>
      <c r="G280" s="245"/>
      <c r="H280" s="244"/>
      <c r="I280" s="242"/>
      <c r="J280" s="246">
        <f>IF(OR(B280="",C280="",E280=""),"",B280&amp;":"&amp;C280&amp;":"&amp;E280)</f>
      </c>
      <c r="K280" s="247">
        <f>IF(A280="","",A280*D280)</f>
      </c>
      <c r="L280" s="246">
        <f>IF(A280="","",IF(OR(A280=1,A280=0),H280,0))</f>
      </c>
      <c r="M280" s="246">
        <f>IF(A280="","",IF(A280=-1,H280,0))</f>
      </c>
      <c r="N280">
        <f>IF(J280="","",IF(E280="SGD",1,IF(E280="USD",Settings!$B$22,IF(E280="HKD",Settings!$B$23,1))))</f>
      </c>
      <c r="O280">
        <f>IF(OR(B280="",C280="",E280=""),0,(IF(A280=-1,H280,0)-IF(OR(A280=1,A280=0),H280,0)+IF(A280=2,H280,0))*IF(E280="SGD",1,IF(E280="USD",Settings!$B$22,IF(E280="HKD",Settings!$B$23,1))))</f>
        <v>0</v>
      </c>
      <c r="P280">
        <f>IF(OR(B280="",C280="",E280=""),0,IF(A280=2,H280*IF(E280="SGD",1,IF(E280="USD",Settings!$B$22,IF(E280="HKD",Settings!$B$23,1))),0))</f>
        <v>0</v>
      </c>
      <c r="Q280" s="312">
        <f>IF(OR(J280="",G280=""),"",G280+ROW()/1000000)</f>
      </c>
      <c r="R280" s="247">
        <f>IF(Q280="","",SUMIFS(Txn[Signed Units],Txn[Key],J280,Txn[Transaction Order],"&lt;="&amp;Q280))</f>
      </c>
    </row>
    <row r="281" spans="10:18" ht="15" customHeight="1" x14ac:dyDescent="0.15">
      <c r="A281" s="241"/>
      <c r="B281" s="242"/>
      <c r="C281" s="242"/>
      <c r="D281" s="243"/>
      <c r="E281" s="242"/>
      <c r="F281" s="244"/>
      <c r="G281" s="245"/>
      <c r="H281" s="244"/>
      <c r="I281" s="242"/>
      <c r="J281" s="246">
        <f>IF(OR(B281="",C281="",E281=""),"",B281&amp;":"&amp;C281&amp;":"&amp;E281)</f>
      </c>
      <c r="K281" s="247">
        <f>IF(A281="","",A281*D281)</f>
      </c>
      <c r="L281" s="246">
        <f>IF(A281="","",IF(OR(A281=1,A281=0),H281,0))</f>
      </c>
      <c r="M281" s="246">
        <f>IF(A281="","",IF(A281=-1,H281,0))</f>
      </c>
      <c r="N281">
        <f>IF(J281="","",IF(E281="SGD",1,IF(E281="USD",Settings!$B$22,IF(E281="HKD",Settings!$B$23,1))))</f>
      </c>
      <c r="O281">
        <f>IF(OR(B281="",C281="",E281=""),0,(IF(A281=-1,H281,0)-IF(OR(A281=1,A281=0),H281,0)+IF(A281=2,H281,0))*IF(E281="SGD",1,IF(E281="USD",Settings!$B$22,IF(E281="HKD",Settings!$B$23,1))))</f>
        <v>0</v>
      </c>
      <c r="P281">
        <f>IF(OR(B281="",C281="",E281=""),0,IF(A281=2,H281*IF(E281="SGD",1,IF(E281="USD",Settings!$B$22,IF(E281="HKD",Settings!$B$23,1))),0))</f>
        <v>0</v>
      </c>
      <c r="Q281" s="312">
        <f>IF(OR(J281="",G281=""),"",G281+ROW()/1000000)</f>
      </c>
      <c r="R281" s="247">
        <f>IF(Q281="","",SUMIFS(Txn[Signed Units],Txn[Key],J281,Txn[Transaction Order],"&lt;="&amp;Q281))</f>
      </c>
    </row>
    <row r="282" spans="10:18" ht="15" customHeight="1" x14ac:dyDescent="0.15">
      <c r="A282" s="241"/>
      <c r="B282" s="242"/>
      <c r="C282" s="242"/>
      <c r="D282" s="243"/>
      <c r="E282" s="242"/>
      <c r="F282" s="244"/>
      <c r="G282" s="245"/>
      <c r="H282" s="244"/>
      <c r="I282" s="242"/>
      <c r="J282" s="246">
        <f>IF(OR(B282="",C282="",E282=""),"",B282&amp;":"&amp;C282&amp;":"&amp;E282)</f>
      </c>
      <c r="K282" s="247">
        <f>IF(A282="","",A282*D282)</f>
      </c>
      <c r="L282" s="246">
        <f>IF(A282="","",IF(OR(A282=1,A282=0),H282,0))</f>
      </c>
      <c r="M282" s="246">
        <f>IF(A282="","",IF(A282=-1,H282,0))</f>
      </c>
      <c r="N282">
        <f>IF(J282="","",IF(E282="SGD",1,IF(E282="USD",Settings!$B$22,IF(E282="HKD",Settings!$B$23,1))))</f>
      </c>
      <c r="O282">
        <f>IF(OR(B282="",C282="",E282=""),0,(IF(A282=-1,H282,0)-IF(OR(A282=1,A282=0),H282,0)+IF(A282=2,H282,0))*IF(E282="SGD",1,IF(E282="USD",Settings!$B$22,IF(E282="HKD",Settings!$B$23,1))))</f>
        <v>0</v>
      </c>
      <c r="P282">
        <f>IF(OR(B282="",C282="",E282=""),0,IF(A282=2,H282*IF(E282="SGD",1,IF(E282="USD",Settings!$B$22,IF(E282="HKD",Settings!$B$23,1))),0))</f>
        <v>0</v>
      </c>
      <c r="Q282" s="312">
        <f>IF(OR(J282="",G282=""),"",G282+ROW()/1000000)</f>
      </c>
      <c r="R282" s="247">
        <f>IF(Q282="","",SUMIFS(Txn[Signed Units],Txn[Key],J282,Txn[Transaction Order],"&lt;="&amp;Q282))</f>
      </c>
    </row>
    <row r="283" spans="10:18" ht="15" customHeight="1" x14ac:dyDescent="0.15">
      <c r="A283" s="241"/>
      <c r="B283" s="242"/>
      <c r="C283" s="242"/>
      <c r="D283" s="243"/>
      <c r="E283" s="242"/>
      <c r="F283" s="244"/>
      <c r="G283" s="245"/>
      <c r="H283" s="244"/>
      <c r="I283" s="242"/>
      <c r="J283" s="246">
        <f>IF(OR(B283="",C283="",E283=""),"",B283&amp;":"&amp;C283&amp;":"&amp;E283)</f>
      </c>
      <c r="K283" s="247">
        <f>IF(A283="","",A283*D283)</f>
      </c>
      <c r="L283" s="246">
        <f>IF(A283="","",IF(OR(A283=1,A283=0),H283,0))</f>
      </c>
      <c r="M283" s="246">
        <f>IF(A283="","",IF(A283=-1,H283,0))</f>
      </c>
      <c r="N283">
        <f>IF(J283="","",IF(E283="SGD",1,IF(E283="USD",Settings!$B$22,IF(E283="HKD",Settings!$B$23,1))))</f>
      </c>
      <c r="O283">
        <f>IF(OR(B283="",C283="",E283=""),0,(IF(A283=-1,H283,0)-IF(OR(A283=1,A283=0),H283,0)+IF(A283=2,H283,0))*IF(E283="SGD",1,IF(E283="USD",Settings!$B$22,IF(E283="HKD",Settings!$B$23,1))))</f>
        <v>0</v>
      </c>
      <c r="P283">
        <f>IF(OR(B283="",C283="",E283=""),0,IF(A283=2,H283*IF(E283="SGD",1,IF(E283="USD",Settings!$B$22,IF(E283="HKD",Settings!$B$23,1))),0))</f>
        <v>0</v>
      </c>
      <c r="Q283" s="312">
        <f>IF(OR(J283="",G283=""),"",G283+ROW()/1000000)</f>
      </c>
      <c r="R283" s="247">
        <f>IF(Q283="","",SUMIFS(Txn[Signed Units],Txn[Key],J283,Txn[Transaction Order],"&lt;="&amp;Q283))</f>
      </c>
    </row>
    <row r="284" spans="10:18" ht="15" customHeight="1" x14ac:dyDescent="0.15">
      <c r="A284" s="248"/>
      <c r="B284" s="249"/>
      <c r="C284" s="249"/>
      <c r="D284" s="250"/>
      <c r="E284" s="249"/>
      <c r="F284" s="251"/>
      <c r="G284" s="252"/>
      <c r="H284" s="251"/>
      <c r="I284" s="249"/>
      <c r="J284" s="246">
        <f>IF(OR(B284="",C284="",E284=""),"",B284&amp;":"&amp;C284&amp;":"&amp;E284)</f>
      </c>
      <c r="K284" s="247">
        <f>IF(A284="","",A284*D284)</f>
      </c>
      <c r="L284" s="246">
        <f>IF(A284="","",IF(OR(A284=1,A284=0),H284,0))</f>
      </c>
      <c r="M284" s="246">
        <f>IF(A284="","",IF(A284=-1,H284,0))</f>
      </c>
      <c r="N284">
        <f>IF(J284="","",IF(E284="SGD",1,IF(E284="USD",Settings!$B$22,IF(E284="HKD",Settings!$B$23,1))))</f>
      </c>
      <c r="O284">
        <f>IF(OR(B284="",C284="",E284=""),0,(IF(A284=-1,H284,0)-IF(OR(A284=1,A284=0),H284,0)+IF(A284=2,H284,0))*IF(E284="SGD",1,IF(E284="USD",Settings!$B$22,IF(E284="HKD",Settings!$B$23,1))))</f>
        <v>0</v>
      </c>
      <c r="P284">
        <f>IF(OR(B284="",C284="",E284=""),0,IF(A284=2,H284*IF(E284="SGD",1,IF(E284="USD",Settings!$B$22,IF(E284="HKD",Settings!$B$23,1))),0))</f>
        <v>0</v>
      </c>
      <c r="Q284" s="312">
        <f>IF(OR(J284="",G284=""),"",G284+ROW()/1000000)</f>
      </c>
      <c r="R284" s="247">
        <f>IF(Q284="","",SUMIFS(Txn[Signed Units],Txn[Key],J284,Txn[Transaction Order],"&lt;="&amp;Q284))</f>
      </c>
    </row>
    <row r="285" spans="10:18" ht="15" customHeight="1" x14ac:dyDescent="0.15">
      <c r="A285" s="248"/>
      <c r="B285" s="249"/>
      <c r="C285" s="249"/>
      <c r="D285" s="250"/>
      <c r="E285" s="249"/>
      <c r="F285" s="251"/>
      <c r="G285" s="252"/>
      <c r="H285" s="251"/>
      <c r="I285" s="249"/>
      <c r="J285" s="246">
        <f>IF(OR(B285="",C285="",E285=""),"",B285&amp;":"&amp;C285&amp;":"&amp;E285)</f>
      </c>
      <c r="K285" s="247">
        <f>IF(A285="","",A285*D285)</f>
      </c>
      <c r="L285" s="246">
        <f>IF(A285="","",IF(OR(A285=1,A285=0),H285,0))</f>
      </c>
      <c r="M285" s="246">
        <f>IF(A285="","",IF(A285=-1,H285,0))</f>
      </c>
      <c r="N285">
        <f>IF(J285="","",IF(E285="SGD",1,IF(E285="USD",Settings!$B$22,IF(E285="HKD",Settings!$B$23,1))))</f>
      </c>
      <c r="O285">
        <f>IF(OR(B285="",C285="",E285=""),0,(IF(A285=-1,H285,0)-IF(OR(A285=1,A285=0),H285,0)+IF(A285=2,H285,0))*IF(E285="SGD",1,IF(E285="USD",Settings!$B$22,IF(E285="HKD",Settings!$B$23,1))))</f>
        <v>0</v>
      </c>
      <c r="P285">
        <f>IF(OR(B285="",C285="",E285=""),0,IF(A285=2,H285*IF(E285="SGD",1,IF(E285="USD",Settings!$B$22,IF(E285="HKD",Settings!$B$23,1))),0))</f>
        <v>0</v>
      </c>
      <c r="Q285" s="312">
        <f>IF(OR(J285="",G285=""),"",G285+ROW()/1000000)</f>
      </c>
      <c r="R285" s="247">
        <f>IF(Q285="","",SUMIFS(Txn[Signed Units],Txn[Key],J285,Txn[Transaction Order],"&lt;="&amp;Q285))</f>
      </c>
    </row>
    <row r="286" spans="10:18" ht="15" customHeight="1" x14ac:dyDescent="0.15">
      <c r="A286" s="239"/>
      <c r="B286" s="239"/>
      <c r="C286" s="239"/>
      <c r="D286" s="253"/>
      <c r="E286" s="239"/>
      <c r="F286" s="254"/>
      <c r="G286" s="239"/>
      <c r="H286" s="254"/>
      <c r="I286" s="239"/>
      <c r="J286" s="246">
        <f>IF(OR(B286="",C286="",E286=""),"",B286&amp;":"&amp;C286&amp;":"&amp;E286)</f>
      </c>
      <c r="K286" s="247">
        <f>IF(A286="","",A286*D286)</f>
      </c>
      <c r="L286" s="246">
        <f>IF(A286="","",IF(OR(A286=1,A286=0),H286,0))</f>
      </c>
      <c r="M286" s="246">
        <f>IF(A286="","",IF(A286=-1,H286,0))</f>
      </c>
      <c r="N286">
        <f>IF(J286="","",IF(E286="SGD",1,IF(E286="USD",Settings!$B$22,IF(E286="HKD",Settings!$B$23,1))))</f>
      </c>
      <c r="O286">
        <f>IF(OR(B286="",C286="",E286=""),0,(IF(A286=-1,H286,0)-IF(OR(A286=1,A286=0),H286,0)+IF(A286=2,H286,0))*IF(E286="SGD",1,IF(E286="USD",Settings!$B$22,IF(E286="HKD",Settings!$B$23,1))))</f>
        <v>0</v>
      </c>
      <c r="P286">
        <f>IF(OR(B286="",C286="",E286=""),0,IF(A286=2,H286*IF(E286="SGD",1,IF(E286="USD",Settings!$B$22,IF(E286="HKD",Settings!$B$23,1))),0))</f>
        <v>0</v>
      </c>
      <c r="Q286" s="312">
        <f>IF(OR(J286="",G286=""),"",G286+ROW()/1000000)</f>
      </c>
      <c r="R286" s="247">
        <f>IF(Q286="","",SUMIFS(Txn[Signed Units],Txn[Key],J286,Txn[Transaction Order],"&lt;="&amp;Q286))</f>
      </c>
    </row>
    <row r="287" spans="10:18" ht="15" customHeight="1" x14ac:dyDescent="0.15">
      <c r="A287" s="239"/>
      <c r="B287" s="239"/>
      <c r="C287" s="239"/>
      <c r="D287" s="253"/>
      <c r="E287" s="239"/>
      <c r="F287" s="254"/>
      <c r="G287" s="239"/>
      <c r="H287" s="254"/>
      <c r="I287" s="239"/>
      <c r="J287" s="246">
        <f>IF(OR(B287="",C287="",E287=""),"",B287&amp;":"&amp;C287&amp;":"&amp;E287)</f>
      </c>
      <c r="K287" s="247">
        <f>IF(A287="","",A287*D287)</f>
      </c>
      <c r="L287" s="246">
        <f>IF(A287="","",IF(OR(A287=1,A287=0),H287,0))</f>
      </c>
      <c r="M287" s="246">
        <f>IF(A287="","",IF(A287=-1,H287,0))</f>
      </c>
      <c r="N287">
        <f>IF(J287="","",IF(E287="SGD",1,IF(E287="USD",Settings!$B$22,IF(E287="HKD",Settings!$B$23,1))))</f>
      </c>
      <c r="O287">
        <f>IF(OR(B287="",C287="",E287=""),0,(IF(A287=-1,H287,0)-IF(OR(A287=1,A287=0),H287,0)+IF(A287=2,H287,0))*IF(E287="SGD",1,IF(E287="USD",Settings!$B$22,IF(E287="HKD",Settings!$B$23,1))))</f>
        <v>0</v>
      </c>
      <c r="P287">
        <f>IF(OR(B287="",C287="",E287=""),0,IF(A287=2,H287*IF(E287="SGD",1,IF(E287="USD",Settings!$B$22,IF(E287="HKD",Settings!$B$23,1))),0))</f>
        <v>0</v>
      </c>
      <c r="Q287" s="312">
        <f>IF(OR(J287="",G287=""),"",G287+ROW()/1000000)</f>
      </c>
      <c r="R287" s="247">
        <f>IF(Q287="","",SUMIFS(Txn[Signed Units],Txn[Key],J287,Txn[Transaction Order],"&lt;="&amp;Q287))</f>
      </c>
    </row>
    <row r="288" spans="10:18" ht="15" customHeight="1" x14ac:dyDescent="0.15">
      <c r="A288" s="239"/>
      <c r="B288" s="239"/>
      <c r="C288" s="239"/>
      <c r="D288" s="253"/>
      <c r="E288" s="239"/>
      <c r="F288" s="254"/>
      <c r="G288" s="239"/>
      <c r="H288" s="254"/>
      <c r="I288" s="239"/>
      <c r="J288" s="246">
        <f>IF(OR(B288="",C288="",E288=""),"",B288&amp;":"&amp;C288&amp;":"&amp;E288)</f>
      </c>
      <c r="K288" s="247">
        <f>IF(A288="","",A288*D288)</f>
      </c>
      <c r="L288" s="246">
        <f>IF(A288="","",IF(OR(A288=1,A288=0),H288,0))</f>
      </c>
      <c r="M288" s="246">
        <f>IF(A288="","",IF(A288=-1,H288,0))</f>
      </c>
      <c r="N288">
        <f>IF(J288="","",IF(E288="SGD",1,IF(E288="USD",Settings!$B$22,IF(E288="HKD",Settings!$B$23,1))))</f>
      </c>
      <c r="O288">
        <f>IF(OR(B288="",C288="",E288=""),0,(IF(A288=-1,H288,0)-IF(OR(A288=1,A288=0),H288,0)+IF(A288=2,H288,0))*IF(E288="SGD",1,IF(E288="USD",Settings!$B$22,IF(E288="HKD",Settings!$B$23,1))))</f>
        <v>0</v>
      </c>
      <c r="P288">
        <f>IF(OR(B288="",C288="",E288=""),0,IF(A288=2,H288*IF(E288="SGD",1,IF(E288="USD",Settings!$B$22,IF(E288="HKD",Settings!$B$23,1))),0))</f>
        <v>0</v>
      </c>
      <c r="Q288" s="312">
        <f>IF(OR(J288="",G288=""),"",G288+ROW()/1000000)</f>
      </c>
      <c r="R288" s="247">
        <f>IF(Q288="","",SUMIFS(Txn[Signed Units],Txn[Key],J288,Txn[Transaction Order],"&lt;="&amp;Q288))</f>
      </c>
    </row>
    <row r="289" spans="10:18" ht="15" customHeight="1" x14ac:dyDescent="0.15">
      <c r="A289" s="239"/>
      <c r="B289" s="239"/>
      <c r="C289" s="239"/>
      <c r="D289" s="253"/>
      <c r="E289" s="239"/>
      <c r="F289" s="254"/>
      <c r="G289" s="239"/>
      <c r="H289" s="254"/>
      <c r="I289" s="239"/>
      <c r="J289" s="246">
        <f>IF(OR(B289="",C289="",E289=""),"",B289&amp;":"&amp;C289&amp;":"&amp;E289)</f>
      </c>
      <c r="K289" s="247">
        <f>IF(A289="","",A289*D289)</f>
      </c>
      <c r="L289" s="246">
        <f>IF(A289="","",IF(OR(A289=1,A289=0),H289,0))</f>
      </c>
      <c r="M289" s="246">
        <f>IF(A289="","",IF(A289=-1,H289,0))</f>
      </c>
      <c r="N289">
        <f>IF(J289="","",IF(E289="SGD",1,IF(E289="USD",Settings!$B$22,IF(E289="HKD",Settings!$B$23,1))))</f>
      </c>
      <c r="O289">
        <f>IF(OR(B289="",C289="",E289=""),0,(IF(A289=-1,H289,0)-IF(OR(A289=1,A289=0),H289,0)+IF(A289=2,H289,0))*IF(E289="SGD",1,IF(E289="USD",Settings!$B$22,IF(E289="HKD",Settings!$B$23,1))))</f>
        <v>0</v>
      </c>
      <c r="P289">
        <f>IF(OR(B289="",C289="",E289=""),0,IF(A289=2,H289*IF(E289="SGD",1,IF(E289="USD",Settings!$B$22,IF(E289="HKD",Settings!$B$23,1))),0))</f>
        <v>0</v>
      </c>
      <c r="Q289" s="312">
        <f>IF(OR(J289="",G289=""),"",G289+ROW()/1000000)</f>
      </c>
      <c r="R289" s="247">
        <f>IF(Q289="","",SUMIFS(Txn[Signed Units],Txn[Key],J289,Txn[Transaction Order],"&lt;="&amp;Q289))</f>
      </c>
    </row>
    <row r="290" spans="10:18" ht="15" customHeight="1" x14ac:dyDescent="0.15">
      <c r="A290" s="239"/>
      <c r="B290" s="239"/>
      <c r="C290" s="239"/>
      <c r="D290" s="253"/>
      <c r="E290" s="239"/>
      <c r="F290" s="254"/>
      <c r="G290" s="239"/>
      <c r="H290" s="254"/>
      <c r="I290" s="239"/>
      <c r="J290" s="246">
        <f>IF(OR(B290="",C290="",E290=""),"",B290&amp;":"&amp;C290&amp;":"&amp;E290)</f>
      </c>
      <c r="K290" s="247">
        <f>IF(A290="","",A290*D290)</f>
      </c>
      <c r="L290" s="246">
        <f>IF(A290="","",IF(OR(A290=1,A290=0),H290,0))</f>
      </c>
      <c r="M290" s="246">
        <f>IF(A290="","",IF(A290=-1,H290,0))</f>
      </c>
      <c r="N290">
        <f>IF(J290="","",IF(E290="SGD",1,IF(E290="USD",Settings!$B$22,IF(E290="HKD",Settings!$B$23,1))))</f>
      </c>
      <c r="O290">
        <f>IF(OR(B290="",C290="",E290=""),0,(IF(A290=-1,H290,0)-IF(OR(A290=1,A290=0),H290,0)+IF(A290=2,H290,0))*IF(E290="SGD",1,IF(E290="USD",Settings!$B$22,IF(E290="HKD",Settings!$B$23,1))))</f>
        <v>0</v>
      </c>
      <c r="P290">
        <f>IF(OR(B290="",C290="",E290=""),0,IF(A290=2,H290*IF(E290="SGD",1,IF(E290="USD",Settings!$B$22,IF(E290="HKD",Settings!$B$23,1))),0))</f>
        <v>0</v>
      </c>
      <c r="Q290" s="312">
        <f>IF(OR(J290="",G290=""),"",G290+ROW()/1000000)</f>
      </c>
      <c r="R290" s="247">
        <f>IF(Q290="","",SUMIFS(Txn[Signed Units],Txn[Key],J290,Txn[Transaction Order],"&lt;="&amp;Q290))</f>
      </c>
    </row>
    <row r="291" spans="10:18" ht="15" customHeight="1" x14ac:dyDescent="0.15">
      <c r="A291" s="239"/>
      <c r="B291" s="239"/>
      <c r="C291" s="239"/>
      <c r="D291" s="253"/>
      <c r="E291" s="239"/>
      <c r="F291" s="254"/>
      <c r="G291" s="239"/>
      <c r="H291" s="254"/>
      <c r="I291" s="239"/>
      <c r="J291" s="246">
        <f>IF(OR(B291="",C291="",E291=""),"",B291&amp;":"&amp;C291&amp;":"&amp;E291)</f>
      </c>
      <c r="K291" s="247">
        <f>IF(A291="","",A291*D291)</f>
      </c>
      <c r="L291" s="246">
        <f>IF(A291="","",IF(OR(A291=1,A291=0),H291,0))</f>
      </c>
      <c r="M291" s="246">
        <f>IF(A291="","",IF(A291=-1,H291,0))</f>
      </c>
      <c r="N291">
        <f>IF(J291="","",IF(E291="SGD",1,IF(E291="USD",Settings!$B$22,IF(E291="HKD",Settings!$B$23,1))))</f>
      </c>
      <c r="O291">
        <f>IF(OR(B291="",C291="",E291=""),0,(IF(A291=-1,H291,0)-IF(OR(A291=1,A291=0),H291,0)+IF(A291=2,H291,0))*IF(E291="SGD",1,IF(E291="USD",Settings!$B$22,IF(E291="HKD",Settings!$B$23,1))))</f>
        <v>0</v>
      </c>
      <c r="P291">
        <f>IF(OR(B291="",C291="",E291=""),0,IF(A291=2,H291*IF(E291="SGD",1,IF(E291="USD",Settings!$B$22,IF(E291="HKD",Settings!$B$23,1))),0))</f>
        <v>0</v>
      </c>
      <c r="Q291" s="312">
        <f>IF(OR(J291="",G291=""),"",G291+ROW()/1000000)</f>
      </c>
      <c r="R291" s="247">
        <f>IF(Q291="","",SUMIFS(Txn[Signed Units],Txn[Key],J291,Txn[Transaction Order],"&lt;="&amp;Q291))</f>
      </c>
    </row>
    <row r="292" spans="10:18" ht="15" customHeight="1" x14ac:dyDescent="0.15">
      <c r="A292" s="239"/>
      <c r="B292" s="239"/>
      <c r="C292" s="239"/>
      <c r="D292" s="253"/>
      <c r="E292" s="239"/>
      <c r="F292" s="254"/>
      <c r="G292" s="239"/>
      <c r="H292" s="254"/>
      <c r="I292" s="239"/>
      <c r="J292" s="246">
        <f>IF(OR(B292="",C292="",E292=""),"",B292&amp;":"&amp;C292&amp;":"&amp;E292)</f>
      </c>
      <c r="K292" s="247">
        <f>IF(A292="","",A292*D292)</f>
      </c>
      <c r="L292" s="246">
        <f>IF(A292="","",IF(OR(A292=1,A292=0),H292,0))</f>
      </c>
      <c r="M292" s="246">
        <f>IF(A292="","",IF(A292=-1,H292,0))</f>
      </c>
      <c r="N292">
        <f>IF(J292="","",IF(E292="SGD",1,IF(E292="USD",Settings!$B$22,IF(E292="HKD",Settings!$B$23,1))))</f>
      </c>
      <c r="O292">
        <f>IF(OR(B292="",C292="",E292=""),0,(IF(A292=-1,H292,0)-IF(OR(A292=1,A292=0),H292,0)+IF(A292=2,H292,0))*IF(E292="SGD",1,IF(E292="USD",Settings!$B$22,IF(E292="HKD",Settings!$B$23,1))))</f>
        <v>0</v>
      </c>
      <c r="P292">
        <f>IF(OR(B292="",C292="",E292=""),0,IF(A292=2,H292*IF(E292="SGD",1,IF(E292="USD",Settings!$B$22,IF(E292="HKD",Settings!$B$23,1))),0))</f>
        <v>0</v>
      </c>
      <c r="Q292" s="312">
        <f>IF(OR(J292="",G292=""),"",G292+ROW()/1000000)</f>
      </c>
      <c r="R292" s="247">
        <f>IF(Q292="","",SUMIFS(Txn[Signed Units],Txn[Key],J292,Txn[Transaction Order],"&lt;="&amp;Q292))</f>
      </c>
    </row>
    <row r="293" spans="10:18" ht="15" customHeight="1" x14ac:dyDescent="0.15">
      <c r="A293" s="239"/>
      <c r="B293" s="239"/>
      <c r="C293" s="239"/>
      <c r="D293" s="253"/>
      <c r="E293" s="239"/>
      <c r="F293" s="254"/>
      <c r="G293" s="239"/>
      <c r="H293" s="254"/>
      <c r="I293" s="239"/>
      <c r="J293" s="246">
        <f>IF(OR(B293="",C293="",E293=""),"",B293&amp;":"&amp;C293&amp;":"&amp;E293)</f>
      </c>
      <c r="K293" s="247">
        <f>IF(A293="","",A293*D293)</f>
      </c>
      <c r="L293" s="246">
        <f>IF(A293="","",IF(OR(A293=1,A293=0),H293,0))</f>
      </c>
      <c r="M293" s="246">
        <f>IF(A293="","",IF(A293=-1,H293,0))</f>
      </c>
      <c r="N293">
        <f>IF(J293="","",IF(E293="SGD",1,IF(E293="USD",Settings!$B$22,IF(E293="HKD",Settings!$B$23,1))))</f>
      </c>
      <c r="O293">
        <f>IF(OR(B293="",C293="",E293=""),0,(IF(A293=-1,H293,0)-IF(OR(A293=1,A293=0),H293,0)+IF(A293=2,H293,0))*IF(E293="SGD",1,IF(E293="USD",Settings!$B$22,IF(E293="HKD",Settings!$B$23,1))))</f>
        <v>0</v>
      </c>
      <c r="P293">
        <f>IF(OR(B293="",C293="",E293=""),0,IF(A293=2,H293*IF(E293="SGD",1,IF(E293="USD",Settings!$B$22,IF(E293="HKD",Settings!$B$23,1))),0))</f>
        <v>0</v>
      </c>
      <c r="Q293" s="312">
        <f>IF(OR(J293="",G293=""),"",G293+ROW()/1000000)</f>
      </c>
      <c r="R293" s="247">
        <f>IF(Q293="","",SUMIFS(Txn[Signed Units],Txn[Key],J293,Txn[Transaction Order],"&lt;="&amp;Q293))</f>
      </c>
    </row>
    <row r="294" spans="10:18" ht="15" customHeight="1" x14ac:dyDescent="0.15">
      <c r="A294" s="239"/>
      <c r="B294" s="239"/>
      <c r="C294" s="239"/>
      <c r="D294" s="253"/>
      <c r="E294" s="239"/>
      <c r="F294" s="254"/>
      <c r="G294" s="239"/>
      <c r="H294" s="254"/>
      <c r="I294" s="239"/>
      <c r="J294" s="246">
        <f>IF(OR(B294="",C294="",E294=""),"",B294&amp;":"&amp;C294&amp;":"&amp;E294)</f>
      </c>
      <c r="K294" s="247">
        <f>IF(A294="","",A294*D294)</f>
      </c>
      <c r="L294" s="246">
        <f>IF(A294="","",IF(OR(A294=1,A294=0),H294,0))</f>
      </c>
      <c r="M294" s="246">
        <f>IF(A294="","",IF(A294=-1,H294,0))</f>
      </c>
      <c r="N294">
        <f>IF(J294="","",IF(E294="SGD",1,IF(E294="USD",Settings!$B$22,IF(E294="HKD",Settings!$B$23,1))))</f>
      </c>
      <c r="O294">
        <f>IF(OR(B294="",C294="",E294=""),0,(IF(A294=-1,H294,0)-IF(OR(A294=1,A294=0),H294,0)+IF(A294=2,H294,0))*IF(E294="SGD",1,IF(E294="USD",Settings!$B$22,IF(E294="HKD",Settings!$B$23,1))))</f>
        <v>0</v>
      </c>
      <c r="P294">
        <f>IF(OR(B294="",C294="",E294=""),0,IF(A294=2,H294*IF(E294="SGD",1,IF(E294="USD",Settings!$B$22,IF(E294="HKD",Settings!$B$23,1))),0))</f>
        <v>0</v>
      </c>
      <c r="Q294" s="312">
        <f>IF(OR(J294="",G294=""),"",G294+ROW()/1000000)</f>
      </c>
      <c r="R294" s="247">
        <f>IF(Q294="","",SUMIFS(Txn[Signed Units],Txn[Key],J294,Txn[Transaction Order],"&lt;="&amp;Q294))</f>
      </c>
    </row>
    <row r="295" spans="10:18" ht="15" customHeight="1" x14ac:dyDescent="0.15">
      <c r="A295" s="239"/>
      <c r="B295" s="239"/>
      <c r="C295" s="239"/>
      <c r="D295" s="253"/>
      <c r="E295" s="239"/>
      <c r="F295" s="254"/>
      <c r="G295" s="239"/>
      <c r="H295" s="254"/>
      <c r="I295" s="239"/>
      <c r="J295" s="246">
        <f>IF(OR(B295="",C295="",E295=""),"",B295&amp;":"&amp;C295&amp;":"&amp;E295)</f>
      </c>
      <c r="K295" s="247">
        <f>IF(A295="","",A295*D295)</f>
      </c>
      <c r="L295" s="246">
        <f>IF(A295="","",IF(OR(A295=1,A295=0),H295,0))</f>
      </c>
      <c r="M295" s="246">
        <f>IF(A295="","",IF(A295=-1,H295,0))</f>
      </c>
      <c r="N295">
        <f>IF(J295="","",IF(E295="SGD",1,IF(E295="USD",Settings!$B$22,IF(E295="HKD",Settings!$B$23,1))))</f>
      </c>
      <c r="O295">
        <f>IF(OR(B295="",C295="",E295=""),0,(IF(A295=-1,H295,0)-IF(OR(A295=1,A295=0),H295,0)+IF(A295=2,H295,0))*IF(E295="SGD",1,IF(E295="USD",Settings!$B$22,IF(E295="HKD",Settings!$B$23,1))))</f>
        <v>0</v>
      </c>
      <c r="P295">
        <f>IF(OR(B295="",C295="",E295=""),0,IF(A295=2,H295*IF(E295="SGD",1,IF(E295="USD",Settings!$B$22,IF(E295="HKD",Settings!$B$23,1))),0))</f>
        <v>0</v>
      </c>
      <c r="Q295" s="312">
        <f>IF(OR(J295="",G295=""),"",G295+ROW()/1000000)</f>
      </c>
      <c r="R295" s="247">
        <f>IF(Q295="","",SUMIFS(Txn[Signed Units],Txn[Key],J295,Txn[Transaction Order],"&lt;="&amp;Q295))</f>
      </c>
    </row>
    <row r="296" spans="10:18" ht="15" customHeight="1" x14ac:dyDescent="0.15">
      <c r="A296" s="239"/>
      <c r="B296" s="239"/>
      <c r="C296" s="239"/>
      <c r="D296" s="253"/>
      <c r="E296" s="239"/>
      <c r="F296" s="254"/>
      <c r="G296" s="239"/>
      <c r="H296" s="254"/>
      <c r="I296" s="239"/>
      <c r="J296" s="246">
        <f>IF(OR(B296="",C296="",E296=""),"",B296&amp;":"&amp;C296&amp;":"&amp;E296)</f>
      </c>
      <c r="K296" s="247">
        <f>IF(A296="","",A296*D296)</f>
      </c>
      <c r="L296" s="246">
        <f>IF(A296="","",IF(OR(A296=1,A296=0),H296,0))</f>
      </c>
      <c r="M296" s="246">
        <f>IF(A296="","",IF(A296=-1,H296,0))</f>
      </c>
      <c r="N296">
        <f>IF(J296="","",IF(E296="SGD",1,IF(E296="USD",Settings!$B$22,IF(E296="HKD",Settings!$B$23,1))))</f>
      </c>
      <c r="O296">
        <f>IF(OR(B296="",C296="",E296=""),0,(IF(A296=-1,H296,0)-IF(OR(A296=1,A296=0),H296,0)+IF(A296=2,H296,0))*IF(E296="SGD",1,IF(E296="USD",Settings!$B$22,IF(E296="HKD",Settings!$B$23,1))))</f>
        <v>0</v>
      </c>
      <c r="P296">
        <f>IF(OR(B296="",C296="",E296=""),0,IF(A296=2,H296*IF(E296="SGD",1,IF(E296="USD",Settings!$B$22,IF(E296="HKD",Settings!$B$23,1))),0))</f>
        <v>0</v>
      </c>
      <c r="Q296" s="312">
        <f>IF(OR(J296="",G296=""),"",G296+ROW()/1000000)</f>
      </c>
      <c r="R296" s="247">
        <f>IF(Q296="","",SUMIFS(Txn[Signed Units],Txn[Key],J296,Txn[Transaction Order],"&lt;="&amp;Q296))</f>
      </c>
    </row>
    <row r="297" spans="10:18" ht="15" customHeight="1" x14ac:dyDescent="0.15">
      <c r="A297" s="239"/>
      <c r="B297" s="239"/>
      <c r="C297" s="239"/>
      <c r="D297" s="253"/>
      <c r="E297" s="239"/>
      <c r="F297" s="254"/>
      <c r="G297" s="239"/>
      <c r="H297" s="254"/>
      <c r="I297" s="239"/>
      <c r="J297" s="246">
        <f>IF(OR(B297="",C297="",E297=""),"",B297&amp;":"&amp;C297&amp;":"&amp;E297)</f>
      </c>
      <c r="K297" s="247">
        <f>IF(A297="","",A297*D297)</f>
      </c>
      <c r="L297" s="246">
        <f>IF(A297="","",IF(OR(A297=1,A297=0),H297,0))</f>
      </c>
      <c r="M297" s="246">
        <f>IF(A297="","",IF(A297=-1,H297,0))</f>
      </c>
      <c r="N297">
        <f>IF(J297="","",IF(E297="SGD",1,IF(E297="USD",Settings!$B$22,IF(E297="HKD",Settings!$B$23,1))))</f>
      </c>
      <c r="O297">
        <f>IF(OR(B297="",C297="",E297=""),0,(IF(A297=-1,H297,0)-IF(OR(A297=1,A297=0),H297,0)+IF(A297=2,H297,0))*IF(E297="SGD",1,IF(E297="USD",Settings!$B$22,IF(E297="HKD",Settings!$B$23,1))))</f>
        <v>0</v>
      </c>
      <c r="P297">
        <f>IF(OR(B297="",C297="",E297=""),0,IF(A297=2,H297*IF(E297="SGD",1,IF(E297="USD",Settings!$B$22,IF(E297="HKD",Settings!$B$23,1))),0))</f>
        <v>0</v>
      </c>
      <c r="Q297" s="312">
        <f>IF(OR(J297="",G297=""),"",G297+ROW()/1000000)</f>
      </c>
      <c r="R297" s="247">
        <f>IF(Q297="","",SUMIFS(Txn[Signed Units],Txn[Key],J297,Txn[Transaction Order],"&lt;="&amp;Q297))</f>
      </c>
    </row>
    <row r="298" spans="10:18" ht="15" customHeight="1" x14ac:dyDescent="0.15">
      <c r="A298" s="239"/>
      <c r="B298" s="239"/>
      <c r="C298" s="239"/>
      <c r="D298" s="253"/>
      <c r="E298" s="239"/>
      <c r="F298" s="254"/>
      <c r="G298" s="239"/>
      <c r="H298" s="254"/>
      <c r="I298" s="239"/>
      <c r="J298" s="246">
        <f>IF(OR(B298="",C298="",E298=""),"",B298&amp;":"&amp;C298&amp;":"&amp;E298)</f>
      </c>
      <c r="K298" s="247">
        <f>IF(A298="","",A298*D298)</f>
      </c>
      <c r="L298" s="246">
        <f>IF(A298="","",IF(OR(A298=1,A298=0),H298,0))</f>
      </c>
      <c r="M298" s="246">
        <f>IF(A298="","",IF(A298=-1,H298,0))</f>
      </c>
      <c r="N298">
        <f>IF(J298="","",IF(E298="SGD",1,IF(E298="USD",Settings!$B$22,IF(E298="HKD",Settings!$B$23,1))))</f>
      </c>
      <c r="O298">
        <f>IF(OR(B298="",C298="",E298=""),0,(IF(A298=-1,H298,0)-IF(OR(A298=1,A298=0),H298,0)+IF(A298=2,H298,0))*IF(E298="SGD",1,IF(E298="USD",Settings!$B$22,IF(E298="HKD",Settings!$B$23,1))))</f>
        <v>0</v>
      </c>
      <c r="P298">
        <f>IF(OR(B298="",C298="",E298=""),0,IF(A298=2,H298*IF(E298="SGD",1,IF(E298="USD",Settings!$B$22,IF(E298="HKD",Settings!$B$23,1))),0))</f>
        <v>0</v>
      </c>
      <c r="Q298" s="312">
        <f>IF(OR(J298="",G298=""),"",G298+ROW()/1000000)</f>
      </c>
      <c r="R298" s="247">
        <f>IF(Q298="","",SUMIFS(Txn[Signed Units],Txn[Key],J298,Txn[Transaction Order],"&lt;="&amp;Q298))</f>
      </c>
    </row>
    <row r="299" spans="10:18" ht="15" customHeight="1" x14ac:dyDescent="0.15">
      <c r="A299" s="239"/>
      <c r="B299" s="239"/>
      <c r="C299" s="239"/>
      <c r="D299" s="253"/>
      <c r="E299" s="239"/>
      <c r="F299" s="254"/>
      <c r="G299" s="239"/>
      <c r="H299" s="254"/>
      <c r="I299" s="239"/>
      <c r="J299" s="246">
        <f>IF(OR(B299="",C299="",E299=""),"",B299&amp;":"&amp;C299&amp;":"&amp;E299)</f>
      </c>
      <c r="K299" s="247">
        <f>IF(A299="","",A299*D299)</f>
      </c>
      <c r="L299" s="246">
        <f>IF(A299="","",IF(OR(A299=1,A299=0),H299,0))</f>
      </c>
      <c r="M299" s="246">
        <f>IF(A299="","",IF(A299=-1,H299,0))</f>
      </c>
      <c r="N299">
        <f>IF(J299="","",IF(E299="SGD",1,IF(E299="USD",Settings!$B$22,IF(E299="HKD",Settings!$B$23,1))))</f>
      </c>
      <c r="O299">
        <f>IF(OR(B299="",C299="",E299=""),0,(IF(A299=-1,H299,0)-IF(OR(A299=1,A299=0),H299,0)+IF(A299=2,H299,0))*IF(E299="SGD",1,IF(E299="USD",Settings!$B$22,IF(E299="HKD",Settings!$B$23,1))))</f>
        <v>0</v>
      </c>
      <c r="P299">
        <f>IF(OR(B299="",C299="",E299=""),0,IF(A299=2,H299*IF(E299="SGD",1,IF(E299="USD",Settings!$B$22,IF(E299="HKD",Settings!$B$23,1))),0))</f>
        <v>0</v>
      </c>
      <c r="Q299" s="312">
        <f>IF(OR(J299="",G299=""),"",G299+ROW()/1000000)</f>
      </c>
      <c r="R299" s="247">
        <f>IF(Q299="","",SUMIFS(Txn[Signed Units],Txn[Key],J299,Txn[Transaction Order],"&lt;="&amp;Q299))</f>
      </c>
    </row>
    <row r="300" spans="10:18" ht="15" customHeight="1" x14ac:dyDescent="0.15">
      <c r="A300" s="239"/>
      <c r="B300" s="239"/>
      <c r="C300" s="239"/>
      <c r="D300" s="253"/>
      <c r="E300" s="239"/>
      <c r="F300" s="254"/>
      <c r="G300" s="239"/>
      <c r="H300" s="254"/>
      <c r="I300" s="239"/>
      <c r="J300" s="246">
        <f>IF(OR(B300="",C300="",E300=""),"",B300&amp;":"&amp;C300&amp;":"&amp;E300)</f>
      </c>
      <c r="K300" s="247">
        <f>IF(A300="","",A300*D300)</f>
      </c>
      <c r="L300" s="246">
        <f>IF(A300="","",IF(OR(A300=1,A300=0),H300,0))</f>
      </c>
      <c r="M300" s="246">
        <f>IF(A300="","",IF(A300=-1,H300,0))</f>
      </c>
      <c r="N300">
        <f>IF(J300="","",IF(E300="SGD",1,IF(E300="USD",Settings!$B$22,IF(E300="HKD",Settings!$B$23,1))))</f>
      </c>
      <c r="O300">
        <f>IF(OR(B300="",C300="",E300=""),0,(IF(A300=-1,H300,0)-IF(OR(A300=1,A300=0),H300,0)+IF(A300=2,H300,0))*IF(E300="SGD",1,IF(E300="USD",Settings!$B$22,IF(E300="HKD",Settings!$B$23,1))))</f>
        <v>0</v>
      </c>
      <c r="P300">
        <f>IF(OR(B300="",C300="",E300=""),0,IF(A300=2,H300*IF(E300="SGD",1,IF(E300="USD",Settings!$B$22,IF(E300="HKD",Settings!$B$23,1))),0))</f>
        <v>0</v>
      </c>
      <c r="Q300" s="312">
        <f>IF(OR(J300="",G300=""),"",G300+ROW()/1000000)</f>
      </c>
      <c r="R300" s="247">
        <f>IF(Q300="","",SUMIFS(Txn[Signed Units],Txn[Key],J300,Txn[Transaction Order],"&lt;="&amp;Q300))</f>
      </c>
    </row>
    <row r="301" spans="10:18" ht="15" customHeight="1" x14ac:dyDescent="0.15">
      <c r="A301" s="239"/>
      <c r="B301" s="239"/>
      <c r="C301" s="239"/>
      <c r="D301" s="253"/>
      <c r="E301" s="239"/>
      <c r="F301" s="254"/>
      <c r="G301" s="239"/>
      <c r="H301" s="254"/>
      <c r="I301" s="239"/>
      <c r="J301" s="246">
        <f>IF(OR(B301="",C301="",E301=""),"",B301&amp;":"&amp;C301&amp;":"&amp;E301)</f>
      </c>
      <c r="K301" s="247">
        <f>IF(A301="","",A301*D301)</f>
      </c>
      <c r="L301" s="246">
        <f>IF(A301="","",IF(OR(A301=1,A301=0),H301,0))</f>
      </c>
      <c r="M301" s="246">
        <f>IF(A301="","",IF(A301=-1,H301,0))</f>
      </c>
      <c r="N301">
        <f>IF(J301="","",IF(E301="SGD",1,IF(E301="USD",Settings!$B$22,IF(E301="HKD",Settings!$B$23,1))))</f>
      </c>
      <c r="O301">
        <f>IF(OR(B301="",C301="",E301=""),0,(IF(A301=-1,H301,0)-IF(OR(A301=1,A301=0),H301,0)+IF(A301=2,H301,0))*IF(E301="SGD",1,IF(E301="USD",Settings!$B$22,IF(E301="HKD",Settings!$B$23,1))))</f>
        <v>0</v>
      </c>
      <c r="P301">
        <f>IF(OR(B301="",C301="",E301=""),0,IF(A301=2,H301*IF(E301="SGD",1,IF(E301="USD",Settings!$B$22,IF(E301="HKD",Settings!$B$23,1))),0))</f>
        <v>0</v>
      </c>
      <c r="Q301" s="312">
        <f>IF(OR(J301="",G301=""),"",G301+ROW()/1000000)</f>
      </c>
      <c r="R301" s="247">
        <f>IF(Q301="","",SUMIFS(Txn[Signed Units],Txn[Key],J301,Txn[Transaction Order],"&lt;="&amp;Q301))</f>
      </c>
    </row>
    <row r="302" spans="10:18" ht="15" customHeight="1" x14ac:dyDescent="0.15">
      <c r="A302" s="239"/>
      <c r="B302" s="239"/>
      <c r="C302" s="239"/>
      <c r="D302" s="253"/>
      <c r="E302" s="239"/>
      <c r="F302" s="254"/>
      <c r="G302" s="239"/>
      <c r="H302" s="254"/>
      <c r="I302" s="239"/>
      <c r="J302" s="246">
        <f>IF(OR(B302="",C302="",E302=""),"",B302&amp;":"&amp;C302&amp;":"&amp;E302)</f>
      </c>
      <c r="K302" s="247">
        <f>IF(A302="","",A302*D302)</f>
      </c>
      <c r="L302" s="246">
        <f>IF(A302="","",IF(OR(A302=1,A302=0),H302,0))</f>
      </c>
      <c r="M302" s="246">
        <f>IF(A302="","",IF(A302=-1,H302,0))</f>
      </c>
      <c r="N302">
        <f>IF(J302="","",IF(E302="SGD",1,IF(E302="USD",Settings!$B$22,IF(E302="HKD",Settings!$B$23,1))))</f>
      </c>
      <c r="O302">
        <f>IF(OR(B302="",C302="",E302=""),0,(IF(A302=-1,H302,0)-IF(OR(A302=1,A302=0),H302,0)+IF(A302=2,H302,0))*IF(E302="SGD",1,IF(E302="USD",Settings!$B$22,IF(E302="HKD",Settings!$B$23,1))))</f>
        <v>0</v>
      </c>
      <c r="P302">
        <f>IF(OR(B302="",C302="",E302=""),0,IF(A302=2,H302*IF(E302="SGD",1,IF(E302="USD",Settings!$B$22,IF(E302="HKD",Settings!$B$23,1))),0))</f>
        <v>0</v>
      </c>
      <c r="Q302" s="312">
        <f>IF(OR(J302="",G302=""),"",G302+ROW()/1000000)</f>
      </c>
      <c r="R302" s="247">
        <f>IF(Q302="","",SUMIFS(Txn[Signed Units],Txn[Key],J302,Txn[Transaction Order],"&lt;="&amp;Q302))</f>
      </c>
    </row>
    <row r="303" spans="10:18" ht="15" customHeight="1" x14ac:dyDescent="0.15">
      <c r="A303" s="239"/>
      <c r="B303" s="239"/>
      <c r="C303" s="239"/>
      <c r="D303" s="253"/>
      <c r="E303" s="239"/>
      <c r="F303" s="254"/>
      <c r="G303" s="239"/>
      <c r="H303" s="254"/>
      <c r="I303" s="239"/>
      <c r="J303" s="246">
        <f>IF(OR(B303="",C303="",E303=""),"",B303&amp;":"&amp;C303&amp;":"&amp;E303)</f>
      </c>
      <c r="K303" s="247">
        <f>IF(A303="","",A303*D303)</f>
      </c>
      <c r="L303" s="246">
        <f>IF(A303="","",IF(OR(A303=1,A303=0),H303,0))</f>
      </c>
      <c r="M303" s="246">
        <f>IF(A303="","",IF(A303=-1,H303,0))</f>
      </c>
      <c r="N303">
        <f>IF(J303="","",IF(E303="SGD",1,IF(E303="USD",Settings!$B$22,IF(E303="HKD",Settings!$B$23,1))))</f>
      </c>
      <c r="O303">
        <f>IF(OR(B303="",C303="",E303=""),0,(IF(A303=-1,H303,0)-IF(OR(A303=1,A303=0),H303,0)+IF(A303=2,H303,0))*IF(E303="SGD",1,IF(E303="USD",Settings!$B$22,IF(E303="HKD",Settings!$B$23,1))))</f>
        <v>0</v>
      </c>
      <c r="P303">
        <f>IF(OR(B303="",C303="",E303=""),0,IF(A303=2,H303*IF(E303="SGD",1,IF(E303="USD",Settings!$B$22,IF(E303="HKD",Settings!$B$23,1))),0))</f>
        <v>0</v>
      </c>
      <c r="Q303" s="312">
        <f>IF(OR(J303="",G303=""),"",G303+ROW()/1000000)</f>
      </c>
      <c r="R303" s="247">
        <f>IF(Q303="","",SUMIFS(Txn[Signed Units],Txn[Key],J303,Txn[Transaction Order],"&lt;="&amp;Q303))</f>
      </c>
    </row>
    <row r="304" spans="10:18" ht="15" customHeight="1" x14ac:dyDescent="0.15">
      <c r="A304" s="239"/>
      <c r="B304" s="239"/>
      <c r="C304" s="239"/>
      <c r="D304" s="253"/>
      <c r="E304" s="239"/>
      <c r="F304" s="254"/>
      <c r="G304" s="239"/>
      <c r="H304" s="254"/>
      <c r="I304" s="239"/>
      <c r="J304" s="246">
        <f>IF(OR(B304="",C304="",E304=""),"",B304&amp;":"&amp;C304&amp;":"&amp;E304)</f>
      </c>
      <c r="K304" s="247">
        <f>IF(A304="","",A304*D304)</f>
      </c>
      <c r="L304" s="246">
        <f>IF(A304="","",IF(OR(A304=1,A304=0),H304,0))</f>
      </c>
      <c r="M304" s="246">
        <f>IF(A304="","",IF(A304=-1,H304,0))</f>
      </c>
      <c r="N304">
        <f>IF(J304="","",IF(E304="SGD",1,IF(E304="USD",Settings!$B$22,IF(E304="HKD",Settings!$B$23,1))))</f>
      </c>
      <c r="O304">
        <f>IF(OR(B304="",C304="",E304=""),0,(IF(A304=-1,H304,0)-IF(OR(A304=1,A304=0),H304,0)+IF(A304=2,H304,0))*IF(E304="SGD",1,IF(E304="USD",Settings!$B$22,IF(E304="HKD",Settings!$B$23,1))))</f>
        <v>0</v>
      </c>
      <c r="P304">
        <f>IF(OR(B304="",C304="",E304=""),0,IF(A304=2,H304*IF(E304="SGD",1,IF(E304="USD",Settings!$B$22,IF(E304="HKD",Settings!$B$23,1))),0))</f>
        <v>0</v>
      </c>
      <c r="Q304" s="312">
        <f>IF(OR(J304="",G304=""),"",G304+ROW()/1000000)</f>
      </c>
      <c r="R304" s="247">
        <f>IF(Q304="","",SUMIFS(Txn[Signed Units],Txn[Key],J304,Txn[Transaction Order],"&lt;="&amp;Q304))</f>
      </c>
    </row>
    <row r="305" spans="10:18" ht="15" customHeight="1" x14ac:dyDescent="0.15">
      <c r="A305" s="239"/>
      <c r="B305" s="239"/>
      <c r="C305" s="239"/>
      <c r="D305" s="253"/>
      <c r="E305" s="239"/>
      <c r="F305" s="254"/>
      <c r="G305" s="239"/>
      <c r="H305" s="254"/>
      <c r="I305" s="239"/>
      <c r="J305" s="246">
        <f>IF(OR(B305="",C305="",E305=""),"",B305&amp;":"&amp;C305&amp;":"&amp;E305)</f>
      </c>
      <c r="K305" s="247">
        <f>IF(A305="","",A305*D305)</f>
      </c>
      <c r="L305" s="246">
        <f>IF(A305="","",IF(OR(A305=1,A305=0),H305,0))</f>
      </c>
      <c r="M305" s="246">
        <f>IF(A305="","",IF(A305=-1,H305,0))</f>
      </c>
      <c r="N305">
        <f>IF(J305="","",IF(E305="SGD",1,IF(E305="USD",Settings!$B$22,IF(E305="HKD",Settings!$B$23,1))))</f>
      </c>
      <c r="O305">
        <f>IF(OR(B305="",C305="",E305=""),0,(IF(A305=-1,H305,0)-IF(OR(A305=1,A305=0),H305,0)+IF(A305=2,H305,0))*IF(E305="SGD",1,IF(E305="USD",Settings!$B$22,IF(E305="HKD",Settings!$B$23,1))))</f>
        <v>0</v>
      </c>
      <c r="P305">
        <f>IF(OR(B305="",C305="",E305=""),0,IF(A305=2,H305*IF(E305="SGD",1,IF(E305="USD",Settings!$B$22,IF(E305="HKD",Settings!$B$23,1))),0))</f>
        <v>0</v>
      </c>
      <c r="Q305" s="312">
        <f>IF(OR(J305="",G305=""),"",G305+ROW()/1000000)</f>
      </c>
      <c r="R305" s="247">
        <f>IF(Q305="","",SUMIFS(Txn[Signed Units],Txn[Key],J305,Txn[Transaction Order],"&lt;="&amp;Q305))</f>
      </c>
    </row>
    <row r="306" spans="10:18" ht="15" customHeight="1" x14ac:dyDescent="0.15">
      <c r="A306" s="239"/>
      <c r="B306" s="239"/>
      <c r="C306" s="239"/>
      <c r="D306" s="253"/>
      <c r="E306" s="239"/>
      <c r="F306" s="254"/>
      <c r="G306" s="239"/>
      <c r="H306" s="254"/>
      <c r="I306" s="239"/>
      <c r="J306" s="246">
        <f>IF(OR(B306="",C306="",E306=""),"",B306&amp;":"&amp;C306&amp;":"&amp;E306)</f>
      </c>
      <c r="K306" s="247">
        <f>IF(A306="","",A306*D306)</f>
      </c>
      <c r="L306" s="246">
        <f>IF(A306="","",IF(OR(A306=1,A306=0),H306,0))</f>
      </c>
      <c r="M306" s="246">
        <f>IF(A306="","",IF(A306=-1,H306,0))</f>
      </c>
      <c r="N306">
        <f>IF(J306="","",IF(E306="SGD",1,IF(E306="USD",Settings!$B$22,IF(E306="HKD",Settings!$B$23,1))))</f>
      </c>
      <c r="O306">
        <f>IF(OR(B306="",C306="",E306=""),0,(IF(A306=-1,H306,0)-IF(OR(A306=1,A306=0),H306,0)+IF(A306=2,H306,0))*IF(E306="SGD",1,IF(E306="USD",Settings!$B$22,IF(E306="HKD",Settings!$B$23,1))))</f>
        <v>0</v>
      </c>
      <c r="P306">
        <f>IF(OR(B306="",C306="",E306=""),0,IF(A306=2,H306*IF(E306="SGD",1,IF(E306="USD",Settings!$B$22,IF(E306="HKD",Settings!$B$23,1))),0))</f>
        <v>0</v>
      </c>
      <c r="Q306" s="312">
        <f>IF(OR(J306="",G306=""),"",G306+ROW()/1000000)</f>
      </c>
      <c r="R306" s="247">
        <f>IF(Q306="","",SUMIFS(Txn[Signed Units],Txn[Key],J306,Txn[Transaction Order],"&lt;="&amp;Q306))</f>
      </c>
    </row>
    <row r="307" spans="10:18" ht="15" customHeight="1" x14ac:dyDescent="0.15">
      <c r="A307" s="239"/>
      <c r="B307" s="239"/>
      <c r="C307" s="239"/>
      <c r="D307" s="253"/>
      <c r="E307" s="239"/>
      <c r="F307" s="254"/>
      <c r="G307" s="239"/>
      <c r="H307" s="254"/>
      <c r="I307" s="239"/>
      <c r="J307" s="246">
        <f>IF(OR(B307="",C307="",E307=""),"",B307&amp;":"&amp;C307&amp;":"&amp;E307)</f>
      </c>
      <c r="K307" s="247">
        <f>IF(A307="","",A307*D307)</f>
      </c>
      <c r="L307" s="246">
        <f>IF(A307="","",IF(OR(A307=1,A307=0),H307,0))</f>
      </c>
      <c r="M307" s="246">
        <f>IF(A307="","",IF(A307=-1,H307,0))</f>
      </c>
      <c r="N307">
        <f>IF(J307="","",IF(E307="SGD",1,IF(E307="USD",Settings!$B$22,IF(E307="HKD",Settings!$B$23,1))))</f>
      </c>
      <c r="O307">
        <f>IF(OR(B307="",C307="",E307=""),0,(IF(A307=-1,H307,0)-IF(OR(A307=1,A307=0),H307,0)+IF(A307=2,H307,0))*IF(E307="SGD",1,IF(E307="USD",Settings!$B$22,IF(E307="HKD",Settings!$B$23,1))))</f>
        <v>0</v>
      </c>
      <c r="P307">
        <f>IF(OR(B307="",C307="",E307=""),0,IF(A307=2,H307*IF(E307="SGD",1,IF(E307="USD",Settings!$B$22,IF(E307="HKD",Settings!$B$23,1))),0))</f>
        <v>0</v>
      </c>
      <c r="Q307" s="312">
        <f>IF(OR(J307="",G307=""),"",G307+ROW()/1000000)</f>
      </c>
      <c r="R307" s="247">
        <f>IF(Q307="","",SUMIFS(Txn[Signed Units],Txn[Key],J307,Txn[Transaction Order],"&lt;="&amp;Q307))</f>
      </c>
    </row>
    <row r="308" spans="10:18" ht="15" customHeight="1" x14ac:dyDescent="0.15">
      <c r="A308" s="239"/>
      <c r="B308" s="239"/>
      <c r="C308" s="239"/>
      <c r="D308" s="253"/>
      <c r="E308" s="239"/>
      <c r="F308" s="254"/>
      <c r="G308" s="239"/>
      <c r="H308" s="254"/>
      <c r="I308" s="239"/>
      <c r="J308" s="246">
        <f>IF(OR(B308="",C308="",E308=""),"",B308&amp;":"&amp;C308&amp;":"&amp;E308)</f>
      </c>
      <c r="K308" s="247">
        <f>IF(A308="","",A308*D308)</f>
      </c>
      <c r="L308" s="246">
        <f>IF(A308="","",IF(OR(A308=1,A308=0),H308,0))</f>
      </c>
      <c r="M308" s="246">
        <f>IF(A308="","",IF(A308=-1,H308,0))</f>
      </c>
      <c r="N308">
        <f>IF(J308="","",IF(E308="SGD",1,IF(E308="USD",Settings!$B$22,IF(E308="HKD",Settings!$B$23,1))))</f>
      </c>
      <c r="O308">
        <f>IF(OR(B308="",C308="",E308=""),0,(IF(A308=-1,H308,0)-IF(OR(A308=1,A308=0),H308,0)+IF(A308=2,H308,0))*IF(E308="SGD",1,IF(E308="USD",Settings!$B$22,IF(E308="HKD",Settings!$B$23,1))))</f>
        <v>0</v>
      </c>
      <c r="P308">
        <f>IF(OR(B308="",C308="",E308=""),0,IF(A308=2,H308*IF(E308="SGD",1,IF(E308="USD",Settings!$B$22,IF(E308="HKD",Settings!$B$23,1))),0))</f>
        <v>0</v>
      </c>
      <c r="Q308" s="312">
        <f>IF(OR(J308="",G308=""),"",G308+ROW()/1000000)</f>
      </c>
      <c r="R308" s="247">
        <f>IF(Q308="","",SUMIFS(Txn[Signed Units],Txn[Key],J308,Txn[Transaction Order],"&lt;="&amp;Q308))</f>
      </c>
    </row>
    <row r="309" spans="10:18" ht="15" customHeight="1" x14ac:dyDescent="0.15">
      <c r="A309" s="239"/>
      <c r="B309" s="239"/>
      <c r="C309" s="239"/>
      <c r="D309" s="253"/>
      <c r="E309" s="239"/>
      <c r="F309" s="254"/>
      <c r="G309" s="239"/>
      <c r="H309" s="254"/>
      <c r="I309" s="239"/>
      <c r="J309" s="246">
        <f>IF(OR(B309="",C309="",E309=""),"",B309&amp;":"&amp;C309&amp;":"&amp;E309)</f>
      </c>
      <c r="K309" s="247">
        <f>IF(A309="","",A309*D309)</f>
      </c>
      <c r="L309" s="246">
        <f>IF(A309="","",IF(OR(A309=1,A309=0),H309,0))</f>
      </c>
      <c r="M309" s="246">
        <f>IF(A309="","",IF(A309=-1,H309,0))</f>
      </c>
      <c r="N309">
        <f>IF(J309="","",IF(E309="SGD",1,IF(E309="USD",Settings!$B$22,IF(E309="HKD",Settings!$B$23,1))))</f>
      </c>
      <c r="O309">
        <f>IF(OR(B309="",C309="",E309=""),0,(IF(A309=-1,H309,0)-IF(OR(A309=1,A309=0),H309,0)+IF(A309=2,H309,0))*IF(E309="SGD",1,IF(E309="USD",Settings!$B$22,IF(E309="HKD",Settings!$B$23,1))))</f>
        <v>0</v>
      </c>
      <c r="P309">
        <f>IF(OR(B309="",C309="",E309=""),0,IF(A309=2,H309*IF(E309="SGD",1,IF(E309="USD",Settings!$B$22,IF(E309="HKD",Settings!$B$23,1))),0))</f>
        <v>0</v>
      </c>
      <c r="Q309" s="312">
        <f>IF(OR(J309="",G309=""),"",G309+ROW()/1000000)</f>
      </c>
      <c r="R309" s="247">
        <f>IF(Q309="","",SUMIFS(Txn[Signed Units],Txn[Key],J309,Txn[Transaction Order],"&lt;="&amp;Q309))</f>
      </c>
    </row>
    <row r="310" spans="10:18" ht="15" customHeight="1" x14ac:dyDescent="0.15">
      <c r="A310" s="239"/>
      <c r="B310" s="239"/>
      <c r="C310" s="239"/>
      <c r="D310" s="253"/>
      <c r="E310" s="239"/>
      <c r="F310" s="254"/>
      <c r="G310" s="239"/>
      <c r="H310" s="254"/>
      <c r="I310" s="239"/>
      <c r="J310" s="246">
        <f>IF(OR(B310="",C310="",E310=""),"",B310&amp;":"&amp;C310&amp;":"&amp;E310)</f>
      </c>
      <c r="K310" s="247">
        <f>IF(A310="","",A310*D310)</f>
      </c>
      <c r="L310" s="246">
        <f>IF(A310="","",IF(OR(A310=1,A310=0),H310,0))</f>
      </c>
      <c r="M310" s="246">
        <f>IF(A310="","",IF(A310=-1,H310,0))</f>
      </c>
      <c r="N310">
        <f>IF(J310="","",IF(E310="SGD",1,IF(E310="USD",Settings!$B$22,IF(E310="HKD",Settings!$B$23,1))))</f>
      </c>
      <c r="O310">
        <f>IF(OR(B310="",C310="",E310=""),0,(IF(A310=-1,H310,0)-IF(OR(A310=1,A310=0),H310,0)+IF(A310=2,H310,0))*IF(E310="SGD",1,IF(E310="USD",Settings!$B$22,IF(E310="HKD",Settings!$B$23,1))))</f>
        <v>0</v>
      </c>
      <c r="P310">
        <f>IF(OR(B310="",C310="",E310=""),0,IF(A310=2,H310*IF(E310="SGD",1,IF(E310="USD",Settings!$B$22,IF(E310="HKD",Settings!$B$23,1))),0))</f>
        <v>0</v>
      </c>
      <c r="Q310" s="312">
        <f>IF(OR(J310="",G310=""),"",G310+ROW()/1000000)</f>
      </c>
      <c r="R310" s="247">
        <f>IF(Q310="","",SUMIFS(Txn[Signed Units],Txn[Key],J310,Txn[Transaction Order],"&lt;="&amp;Q310))</f>
      </c>
    </row>
    <row r="311" spans="10:18" ht="15" customHeight="1" x14ac:dyDescent="0.15">
      <c r="A311" s="239"/>
      <c r="B311" s="239"/>
      <c r="C311" s="239"/>
      <c r="D311" s="253"/>
      <c r="E311" s="239"/>
      <c r="F311" s="254"/>
      <c r="G311" s="239"/>
      <c r="H311" s="254"/>
      <c r="I311" s="239"/>
      <c r="J311" s="246">
        <f>IF(OR(B311="",C311="",E311=""),"",B311&amp;":"&amp;C311&amp;":"&amp;E311)</f>
      </c>
      <c r="K311" s="247">
        <f>IF(A311="","",A311*D311)</f>
      </c>
      <c r="L311" s="246">
        <f>IF(A311="","",IF(OR(A311=1,A311=0),H311,0))</f>
      </c>
      <c r="M311" s="246">
        <f>IF(A311="","",IF(A311=-1,H311,0))</f>
      </c>
      <c r="N311">
        <f>IF(J311="","",IF(E311="SGD",1,IF(E311="USD",Settings!$B$22,IF(E311="HKD",Settings!$B$23,1))))</f>
      </c>
      <c r="O311">
        <f>IF(OR(B311="",C311="",E311=""),0,(IF(A311=-1,H311,0)-IF(OR(A311=1,A311=0),H311,0)+IF(A311=2,H311,0))*IF(E311="SGD",1,IF(E311="USD",Settings!$B$22,IF(E311="HKD",Settings!$B$23,1))))</f>
        <v>0</v>
      </c>
      <c r="P311">
        <f>IF(OR(B311="",C311="",E311=""),0,IF(A311=2,H311*IF(E311="SGD",1,IF(E311="USD",Settings!$B$22,IF(E311="HKD",Settings!$B$23,1))),0))</f>
        <v>0</v>
      </c>
      <c r="Q311" s="312">
        <f>IF(OR(J311="",G311=""),"",G311+ROW()/1000000)</f>
      </c>
      <c r="R311" s="247">
        <f>IF(Q311="","",SUMIFS(Txn[Signed Units],Txn[Key],J311,Txn[Transaction Order],"&lt;="&amp;Q311))</f>
      </c>
    </row>
    <row r="312" spans="10:18" ht="15" customHeight="1" x14ac:dyDescent="0.15">
      <c r="A312" s="239"/>
      <c r="B312" s="239"/>
      <c r="C312" s="239"/>
      <c r="D312" s="253"/>
      <c r="E312" s="239"/>
      <c r="F312" s="254"/>
      <c r="G312" s="239"/>
      <c r="H312" s="254"/>
      <c r="I312" s="239"/>
      <c r="J312" s="246">
        <f>IF(OR(B312="",C312="",E312=""),"",B312&amp;":"&amp;C312&amp;":"&amp;E312)</f>
      </c>
      <c r="K312" s="247">
        <f>IF(A312="","",A312*D312)</f>
      </c>
      <c r="L312" s="246">
        <f>IF(A312="","",IF(OR(A312=1,A312=0),H312,0))</f>
      </c>
      <c r="M312" s="246">
        <f>IF(A312="","",IF(A312=-1,H312,0))</f>
      </c>
      <c r="N312">
        <f>IF(J312="","",IF(E312="SGD",1,IF(E312="USD",Settings!$B$22,IF(E312="HKD",Settings!$B$23,1))))</f>
      </c>
      <c r="O312">
        <f>IF(OR(B312="",C312="",E312=""),0,(IF(A312=-1,H312,0)-IF(OR(A312=1,A312=0),H312,0)+IF(A312=2,H312,0))*IF(E312="SGD",1,IF(E312="USD",Settings!$B$22,IF(E312="HKD",Settings!$B$23,1))))</f>
        <v>0</v>
      </c>
      <c r="P312">
        <f>IF(OR(B312="",C312="",E312=""),0,IF(A312=2,H312*IF(E312="SGD",1,IF(E312="USD",Settings!$B$22,IF(E312="HKD",Settings!$B$23,1))),0))</f>
        <v>0</v>
      </c>
      <c r="Q312" s="312">
        <f>IF(OR(J312="",G312=""),"",G312+ROW()/1000000)</f>
      </c>
      <c r="R312" s="247">
        <f>IF(Q312="","",SUMIFS(Txn[Signed Units],Txn[Key],J312,Txn[Transaction Order],"&lt;="&amp;Q312))</f>
      </c>
    </row>
    <row r="313" spans="10:18" ht="15" customHeight="1" x14ac:dyDescent="0.15">
      <c r="A313" s="239"/>
      <c r="B313" s="239"/>
      <c r="C313" s="239"/>
      <c r="D313" s="253"/>
      <c r="E313" s="239"/>
      <c r="F313" s="254"/>
      <c r="G313" s="239"/>
      <c r="H313" s="254"/>
      <c r="I313" s="239"/>
      <c r="J313" s="246">
        <f>IF(OR(B313="",C313="",E313=""),"",B313&amp;":"&amp;C313&amp;":"&amp;E313)</f>
      </c>
      <c r="K313" s="247">
        <f>IF(A313="","",A313*D313)</f>
      </c>
      <c r="L313" s="246">
        <f>IF(A313="","",IF(OR(A313=1,A313=0),H313,0))</f>
      </c>
      <c r="M313" s="246">
        <f>IF(A313="","",IF(A313=-1,H313,0))</f>
      </c>
      <c r="N313">
        <f>IF(J313="","",IF(E313="SGD",1,IF(E313="USD",Settings!$B$22,IF(E313="HKD",Settings!$B$23,1))))</f>
      </c>
      <c r="O313">
        <f>IF(OR(B313="",C313="",E313=""),0,(IF(A313=-1,H313,0)-IF(OR(A313=1,A313=0),H313,0)+IF(A313=2,H313,0))*IF(E313="SGD",1,IF(E313="USD",Settings!$B$22,IF(E313="HKD",Settings!$B$23,1))))</f>
        <v>0</v>
      </c>
      <c r="P313">
        <f>IF(OR(B313="",C313="",E313=""),0,IF(A313=2,H313*IF(E313="SGD",1,IF(E313="USD",Settings!$B$22,IF(E313="HKD",Settings!$B$23,1))),0))</f>
        <v>0</v>
      </c>
      <c r="Q313" s="312">
        <f>IF(OR(J313="",G313=""),"",G313+ROW()/1000000)</f>
      </c>
      <c r="R313" s="247">
        <f>IF(Q313="","",SUMIFS(Txn[Signed Units],Txn[Key],J313,Txn[Transaction Order],"&lt;="&amp;Q313))</f>
      </c>
    </row>
    <row r="314" spans="10:18" ht="15" customHeight="1" x14ac:dyDescent="0.15">
      <c r="A314" s="239"/>
      <c r="B314" s="239"/>
      <c r="C314" s="239"/>
      <c r="D314" s="253"/>
      <c r="E314" s="239"/>
      <c r="F314" s="254"/>
      <c r="G314" s="239"/>
      <c r="H314" s="254"/>
      <c r="I314" s="239"/>
      <c r="J314" s="246">
        <f>IF(OR(B314="",C314="",E314=""),"",B314&amp;":"&amp;C314&amp;":"&amp;E314)</f>
      </c>
      <c r="K314" s="247">
        <f>IF(A314="","",A314*D314)</f>
      </c>
      <c r="L314" s="246">
        <f>IF(A314="","",IF(OR(A314=1,A314=0),H314,0))</f>
      </c>
      <c r="M314" s="246">
        <f>IF(A314="","",IF(A314=-1,H314,0))</f>
      </c>
      <c r="N314">
        <f>IF(J314="","",IF(E314="SGD",1,IF(E314="USD",Settings!$B$22,IF(E314="HKD",Settings!$B$23,1))))</f>
      </c>
      <c r="O314">
        <f>IF(OR(B314="",C314="",E314=""),0,(IF(A314=-1,H314,0)-IF(OR(A314=1,A314=0),H314,0)+IF(A314=2,H314,0))*IF(E314="SGD",1,IF(E314="USD",Settings!$B$22,IF(E314="HKD",Settings!$B$23,1))))</f>
        <v>0</v>
      </c>
      <c r="P314">
        <f>IF(OR(B314="",C314="",E314=""),0,IF(A314=2,H314*IF(E314="SGD",1,IF(E314="USD",Settings!$B$22,IF(E314="HKD",Settings!$B$23,1))),0))</f>
        <v>0</v>
      </c>
      <c r="Q314" s="312">
        <f>IF(OR(J314="",G314=""),"",G314+ROW()/1000000)</f>
      </c>
      <c r="R314" s="247">
        <f>IF(Q314="","",SUMIFS(Txn[Signed Units],Txn[Key],J314,Txn[Transaction Order],"&lt;="&amp;Q314))</f>
      </c>
    </row>
    <row r="315" spans="10:18" ht="15" customHeight="1" x14ac:dyDescent="0.15">
      <c r="A315" s="239"/>
      <c r="B315" s="239"/>
      <c r="C315" s="239"/>
      <c r="D315" s="253"/>
      <c r="E315" s="239"/>
      <c r="F315" s="254"/>
      <c r="G315" s="239"/>
      <c r="H315" s="254"/>
      <c r="I315" s="239"/>
      <c r="J315" s="246">
        <f>IF(OR(B315="",C315="",E315=""),"",B315&amp;":"&amp;C315&amp;":"&amp;E315)</f>
      </c>
      <c r="K315" s="247">
        <f>IF(A315="","",A315*D315)</f>
      </c>
      <c r="L315" s="246">
        <f>IF(A315="","",IF(OR(A315=1,A315=0),H315,0))</f>
      </c>
      <c r="M315" s="246">
        <f>IF(A315="","",IF(A315=-1,H315,0))</f>
      </c>
      <c r="N315">
        <f>IF(J315="","",IF(E315="SGD",1,IF(E315="USD",Settings!$B$22,IF(E315="HKD",Settings!$B$23,1))))</f>
      </c>
      <c r="O315">
        <f>IF(OR(B315="",C315="",E315=""),0,(IF(A315=-1,H315,0)-IF(OR(A315=1,A315=0),H315,0)+IF(A315=2,H315,0))*IF(E315="SGD",1,IF(E315="USD",Settings!$B$22,IF(E315="HKD",Settings!$B$23,1))))</f>
        <v>0</v>
      </c>
      <c r="P315">
        <f>IF(OR(B315="",C315="",E315=""),0,IF(A315=2,H315*IF(E315="SGD",1,IF(E315="USD",Settings!$B$22,IF(E315="HKD",Settings!$B$23,1))),0))</f>
        <v>0</v>
      </c>
      <c r="Q315" s="312">
        <f>IF(OR(J315="",G315=""),"",G315+ROW()/1000000)</f>
      </c>
      <c r="R315" s="247">
        <f>IF(Q315="","",SUMIFS(Txn[Signed Units],Txn[Key],J315,Txn[Transaction Order],"&lt;="&amp;Q315))</f>
      </c>
    </row>
    <row r="316" spans="10:18" ht="15" customHeight="1" x14ac:dyDescent="0.15">
      <c r="A316" s="239"/>
      <c r="B316" s="239"/>
      <c r="C316" s="239"/>
      <c r="D316" s="253"/>
      <c r="E316" s="239"/>
      <c r="F316" s="254"/>
      <c r="G316" s="239"/>
      <c r="H316" s="254"/>
      <c r="I316" s="239"/>
      <c r="J316" s="246">
        <f>IF(OR(B316="",C316="",E316=""),"",B316&amp;":"&amp;C316&amp;":"&amp;E316)</f>
      </c>
      <c r="K316" s="247">
        <f>IF(A316="","",A316*D316)</f>
      </c>
      <c r="L316" s="246">
        <f>IF(A316="","",IF(OR(A316=1,A316=0),H316,0))</f>
      </c>
      <c r="M316" s="246">
        <f>IF(A316="","",IF(A316=-1,H316,0))</f>
      </c>
      <c r="N316">
        <f>IF(J316="","",IF(E316="SGD",1,IF(E316="USD",Settings!$B$22,IF(E316="HKD",Settings!$B$23,1))))</f>
      </c>
      <c r="O316">
        <f>IF(OR(B316="",C316="",E316=""),0,(IF(A316=-1,H316,0)-IF(OR(A316=1,A316=0),H316,0)+IF(A316=2,H316,0))*IF(E316="SGD",1,IF(E316="USD",Settings!$B$22,IF(E316="HKD",Settings!$B$23,1))))</f>
        <v>0</v>
      </c>
      <c r="P316">
        <f>IF(OR(B316="",C316="",E316=""),0,IF(A316=2,H316*IF(E316="SGD",1,IF(E316="USD",Settings!$B$22,IF(E316="HKD",Settings!$B$23,1))),0))</f>
        <v>0</v>
      </c>
      <c r="Q316" s="312">
        <f>IF(OR(J316="",G316=""),"",G316+ROW()/1000000)</f>
      </c>
      <c r="R316" s="247">
        <f>IF(Q316="","",SUMIFS(Txn[Signed Units],Txn[Key],J316,Txn[Transaction Order],"&lt;="&amp;Q316))</f>
      </c>
    </row>
    <row r="317" spans="10:18" ht="15" customHeight="1" x14ac:dyDescent="0.15">
      <c r="A317" s="239"/>
      <c r="B317" s="239"/>
      <c r="C317" s="239"/>
      <c r="D317" s="253"/>
      <c r="E317" s="239"/>
      <c r="F317" s="254"/>
      <c r="G317" s="239"/>
      <c r="H317" s="254"/>
      <c r="I317" s="239"/>
      <c r="J317" s="246">
        <f>IF(OR(B317="",C317="",E317=""),"",B317&amp;":"&amp;C317&amp;":"&amp;E317)</f>
      </c>
      <c r="K317" s="247">
        <f>IF(A317="","",A317*D317)</f>
      </c>
      <c r="L317" s="246">
        <f>IF(A317="","",IF(OR(A317=1,A317=0),H317,0))</f>
      </c>
      <c r="M317" s="246">
        <f>IF(A317="","",IF(A317=-1,H317,0))</f>
      </c>
      <c r="N317">
        <f>IF(J317="","",IF(E317="SGD",1,IF(E317="USD",Settings!$B$22,IF(E317="HKD",Settings!$B$23,1))))</f>
      </c>
      <c r="O317">
        <f>IF(OR(B317="",C317="",E317=""),0,(IF(A317=-1,H317,0)-IF(OR(A317=1,A317=0),H317,0)+IF(A317=2,H317,0))*IF(E317="SGD",1,IF(E317="USD",Settings!$B$22,IF(E317="HKD",Settings!$B$23,1))))</f>
        <v>0</v>
      </c>
      <c r="P317">
        <f>IF(OR(B317="",C317="",E317=""),0,IF(A317=2,H317*IF(E317="SGD",1,IF(E317="USD",Settings!$B$22,IF(E317="HKD",Settings!$B$23,1))),0))</f>
        <v>0</v>
      </c>
      <c r="Q317" s="312">
        <f>IF(OR(J317="",G317=""),"",G317+ROW()/1000000)</f>
      </c>
      <c r="R317" s="247">
        <f>IF(Q317="","",SUMIFS(Txn[Signed Units],Txn[Key],J317,Txn[Transaction Order],"&lt;="&amp;Q317))</f>
      </c>
    </row>
    <row r="318" spans="10:18" ht="15" customHeight="1" x14ac:dyDescent="0.15">
      <c r="A318" s="239"/>
      <c r="B318" s="239"/>
      <c r="C318" s="239"/>
      <c r="D318" s="253"/>
      <c r="E318" s="239"/>
      <c r="F318" s="254"/>
      <c r="G318" s="239"/>
      <c r="H318" s="254"/>
      <c r="I318" s="239"/>
      <c r="J318" s="246">
        <f>IF(OR(B318="",C318="",E318=""),"",B318&amp;":"&amp;C318&amp;":"&amp;E318)</f>
      </c>
      <c r="K318" s="247">
        <f>IF(A318="","",A318*D318)</f>
      </c>
      <c r="L318" s="246">
        <f>IF(A318="","",IF(OR(A318=1,A318=0),H318,0))</f>
      </c>
      <c r="M318" s="246">
        <f>IF(A318="","",IF(A318=-1,H318,0))</f>
      </c>
      <c r="N318">
        <f>IF(J318="","",IF(E318="SGD",1,IF(E318="USD",Settings!$B$22,IF(E318="HKD",Settings!$B$23,1))))</f>
      </c>
      <c r="O318">
        <f>IF(OR(B318="",C318="",E318=""),0,(IF(A318=-1,H318,0)-IF(OR(A318=1,A318=0),H318,0)+IF(A318=2,H318,0))*IF(E318="SGD",1,IF(E318="USD",Settings!$B$22,IF(E318="HKD",Settings!$B$23,1))))</f>
        <v>0</v>
      </c>
      <c r="P318">
        <f>IF(OR(B318="",C318="",E318=""),0,IF(A318=2,H318*IF(E318="SGD",1,IF(E318="USD",Settings!$B$22,IF(E318="HKD",Settings!$B$23,1))),0))</f>
        <v>0</v>
      </c>
      <c r="Q318" s="312">
        <f>IF(OR(J318="",G318=""),"",G318+ROW()/1000000)</f>
      </c>
      <c r="R318" s="247">
        <f>IF(Q318="","",SUMIFS(Txn[Signed Units],Txn[Key],J318,Txn[Transaction Order],"&lt;="&amp;Q318))</f>
      </c>
    </row>
    <row r="319" spans="10:18" ht="15" customHeight="1" x14ac:dyDescent="0.15">
      <c r="A319" s="239"/>
      <c r="B319" s="239"/>
      <c r="C319" s="239"/>
      <c r="D319" s="253"/>
      <c r="E319" s="239"/>
      <c r="F319" s="254"/>
      <c r="G319" s="239"/>
      <c r="H319" s="254"/>
      <c r="I319" s="239"/>
      <c r="J319" s="246">
        <f>IF(OR(B319="",C319="",E319=""),"",B319&amp;":"&amp;C319&amp;":"&amp;E319)</f>
      </c>
      <c r="K319" s="247">
        <f>IF(A319="","",A319*D319)</f>
      </c>
      <c r="L319" s="246">
        <f>IF(A319="","",IF(OR(A319=1,A319=0),H319,0))</f>
      </c>
      <c r="M319" s="246">
        <f>IF(A319="","",IF(A319=-1,H319,0))</f>
      </c>
      <c r="N319">
        <f>IF(J319="","",IF(E319="SGD",1,IF(E319="USD",Settings!$B$22,IF(E319="HKD",Settings!$B$23,1))))</f>
      </c>
      <c r="O319">
        <f>IF(OR(B319="",C319="",E319=""),0,(IF(A319=-1,H319,0)-IF(OR(A319=1,A319=0),H319,0)+IF(A319=2,H319,0))*IF(E319="SGD",1,IF(E319="USD",Settings!$B$22,IF(E319="HKD",Settings!$B$23,1))))</f>
        <v>0</v>
      </c>
      <c r="P319">
        <f>IF(OR(B319="",C319="",E319=""),0,IF(A319=2,H319*IF(E319="SGD",1,IF(E319="USD",Settings!$B$22,IF(E319="HKD",Settings!$B$23,1))),0))</f>
        <v>0</v>
      </c>
      <c r="Q319" s="312">
        <f>IF(OR(J319="",G319=""),"",G319+ROW()/1000000)</f>
      </c>
      <c r="R319" s="247">
        <f>IF(Q319="","",SUMIFS(Txn[Signed Units],Txn[Key],J319,Txn[Transaction Order],"&lt;="&amp;Q319))</f>
      </c>
    </row>
    <row r="320" spans="10:18" ht="15" customHeight="1" x14ac:dyDescent="0.15">
      <c r="A320" s="239"/>
      <c r="B320" s="239"/>
      <c r="C320" s="239"/>
      <c r="D320" s="253"/>
      <c r="E320" s="239"/>
      <c r="F320" s="254"/>
      <c r="G320" s="239"/>
      <c r="H320" s="254"/>
      <c r="I320" s="239"/>
      <c r="J320" s="246">
        <f>IF(OR(B320="",C320="",E320=""),"",B320&amp;":"&amp;C320&amp;":"&amp;E320)</f>
      </c>
      <c r="K320" s="247">
        <f>IF(A320="","",A320*D320)</f>
      </c>
      <c r="L320" s="246">
        <f>IF(A320="","",IF(OR(A320=1,A320=0),H320,0))</f>
      </c>
      <c r="M320" s="246">
        <f>IF(A320="","",IF(A320=-1,H320,0))</f>
      </c>
      <c r="N320">
        <f>IF(J320="","",IF(E320="SGD",1,IF(E320="USD",Settings!$B$22,IF(E320="HKD",Settings!$B$23,1))))</f>
      </c>
      <c r="O320">
        <f>IF(OR(B320="",C320="",E320=""),0,(IF(A320=-1,H320,0)-IF(OR(A320=1,A320=0),H320,0)+IF(A320=2,H320,0))*IF(E320="SGD",1,IF(E320="USD",Settings!$B$22,IF(E320="HKD",Settings!$B$23,1))))</f>
        <v>0</v>
      </c>
      <c r="P320">
        <f>IF(OR(B320="",C320="",E320=""),0,IF(A320=2,H320*IF(E320="SGD",1,IF(E320="USD",Settings!$B$22,IF(E320="HKD",Settings!$B$23,1))),0))</f>
        <v>0</v>
      </c>
      <c r="Q320" s="312">
        <f>IF(OR(J320="",G320=""),"",G320+ROW()/1000000)</f>
      </c>
      <c r="R320" s="247">
        <f>IF(Q320="","",SUMIFS(Txn[Signed Units],Txn[Key],J320,Txn[Transaction Order],"&lt;="&amp;Q320))</f>
      </c>
    </row>
    <row r="321" spans="10:18" ht="15" customHeight="1" x14ac:dyDescent="0.15">
      <c r="A321" s="239"/>
      <c r="B321" s="239"/>
      <c r="C321" s="239"/>
      <c r="D321" s="253"/>
      <c r="E321" s="239"/>
      <c r="F321" s="254"/>
      <c r="G321" s="239"/>
      <c r="H321" s="254"/>
      <c r="I321" s="239"/>
      <c r="J321" s="246">
        <f>IF(OR(B321="",C321="",E321=""),"",B321&amp;":"&amp;C321&amp;":"&amp;E321)</f>
      </c>
      <c r="K321" s="247">
        <f>IF(A321="","",A321*D321)</f>
      </c>
      <c r="L321" s="246">
        <f>IF(A321="","",IF(OR(A321=1,A321=0),H321,0))</f>
      </c>
      <c r="M321" s="246">
        <f>IF(A321="","",IF(A321=-1,H321,0))</f>
      </c>
      <c r="N321">
        <f>IF(J321="","",IF(E321="SGD",1,IF(E321="USD",Settings!$B$22,IF(E321="HKD",Settings!$B$23,1))))</f>
      </c>
      <c r="O321">
        <f>IF(OR(B321="",C321="",E321=""),0,(IF(A321=-1,H321,0)-IF(OR(A321=1,A321=0),H321,0)+IF(A321=2,H321,0))*IF(E321="SGD",1,IF(E321="USD",Settings!$B$22,IF(E321="HKD",Settings!$B$23,1))))</f>
        <v>0</v>
      </c>
      <c r="P321">
        <f>IF(OR(B321="",C321="",E321=""),0,IF(A321=2,H321*IF(E321="SGD",1,IF(E321="USD",Settings!$B$22,IF(E321="HKD",Settings!$B$23,1))),0))</f>
        <v>0</v>
      </c>
      <c r="Q321" s="312">
        <f>IF(OR(J321="",G321=""),"",G321+ROW()/1000000)</f>
      </c>
      <c r="R321" s="247">
        <f>IF(Q321="","",SUMIFS(Txn[Signed Units],Txn[Key],J321,Txn[Transaction Order],"&lt;="&amp;Q321))</f>
      </c>
    </row>
    <row r="322" spans="10:18" ht="15" customHeight="1" x14ac:dyDescent="0.15">
      <c r="A322" s="239"/>
      <c r="B322" s="239"/>
      <c r="C322" s="239"/>
      <c r="D322" s="253"/>
      <c r="E322" s="239"/>
      <c r="F322" s="254"/>
      <c r="G322" s="239"/>
      <c r="H322" s="254"/>
      <c r="I322" s="239"/>
      <c r="J322" s="246">
        <f>IF(OR(B322="",C322="",E322=""),"",B322&amp;":"&amp;C322&amp;":"&amp;E322)</f>
      </c>
      <c r="K322" s="247">
        <f>IF(A322="","",A322*D322)</f>
      </c>
      <c r="L322" s="246">
        <f>IF(A322="","",IF(OR(A322=1,A322=0),H322,0))</f>
      </c>
      <c r="M322" s="246">
        <f>IF(A322="","",IF(A322=-1,H322,0))</f>
      </c>
      <c r="N322">
        <f>IF(J322="","",IF(E322="SGD",1,IF(E322="USD",Settings!$B$22,IF(E322="HKD",Settings!$B$23,1))))</f>
      </c>
      <c r="O322">
        <f>IF(OR(B322="",C322="",E322=""),0,(IF(A322=-1,H322,0)-IF(OR(A322=1,A322=0),H322,0)+IF(A322=2,H322,0))*IF(E322="SGD",1,IF(E322="USD",Settings!$B$22,IF(E322="HKD",Settings!$B$23,1))))</f>
        <v>0</v>
      </c>
      <c r="P322">
        <f>IF(OR(B322="",C322="",E322=""),0,IF(A322=2,H322*IF(E322="SGD",1,IF(E322="USD",Settings!$B$22,IF(E322="HKD",Settings!$B$23,1))),0))</f>
        <v>0</v>
      </c>
      <c r="Q322" s="312">
        <f>IF(OR(J322="",G322=""),"",G322+ROW()/1000000)</f>
      </c>
      <c r="R322" s="247">
        <f>IF(Q322="","",SUMIFS(Txn[Signed Units],Txn[Key],J322,Txn[Transaction Order],"&lt;="&amp;Q322))</f>
      </c>
    </row>
    <row r="323" spans="10:18" ht="15" customHeight="1" x14ac:dyDescent="0.15">
      <c r="A323" s="239"/>
      <c r="B323" s="239"/>
      <c r="C323" s="239"/>
      <c r="D323" s="253"/>
      <c r="E323" s="239"/>
      <c r="F323" s="254"/>
      <c r="G323" s="239"/>
      <c r="H323" s="254"/>
      <c r="I323" s="239"/>
      <c r="J323" s="246">
        <f>IF(OR(B323="",C323="",E323=""),"",B323&amp;":"&amp;C323&amp;":"&amp;E323)</f>
      </c>
      <c r="K323" s="247">
        <f>IF(A323="","",A323*D323)</f>
      </c>
      <c r="L323" s="246">
        <f>IF(A323="","",IF(OR(A323=1,A323=0),H323,0))</f>
      </c>
      <c r="M323" s="246">
        <f>IF(A323="","",IF(A323=-1,H323,0))</f>
      </c>
      <c r="N323">
        <f>IF(J323="","",IF(E323="SGD",1,IF(E323="USD",Settings!$B$22,IF(E323="HKD",Settings!$B$23,1))))</f>
      </c>
      <c r="O323">
        <f>IF(OR(B323="",C323="",E323=""),0,(IF(A323=-1,H323,0)-IF(OR(A323=1,A323=0),H323,0)+IF(A323=2,H323,0))*IF(E323="SGD",1,IF(E323="USD",Settings!$B$22,IF(E323="HKD",Settings!$B$23,1))))</f>
        <v>0</v>
      </c>
      <c r="P323">
        <f>IF(OR(B323="",C323="",E323=""),0,IF(A323=2,H323*IF(E323="SGD",1,IF(E323="USD",Settings!$B$22,IF(E323="HKD",Settings!$B$23,1))),0))</f>
        <v>0</v>
      </c>
      <c r="Q323" s="312">
        <f>IF(OR(J323="",G323=""),"",G323+ROW()/1000000)</f>
      </c>
      <c r="R323" s="247">
        <f>IF(Q323="","",SUMIFS(Txn[Signed Units],Txn[Key],J323,Txn[Transaction Order],"&lt;="&amp;Q323))</f>
      </c>
    </row>
    <row r="324" spans="10:18" ht="15" customHeight="1" x14ac:dyDescent="0.15">
      <c r="A324" s="239"/>
      <c r="B324" s="239"/>
      <c r="C324" s="239"/>
      <c r="D324" s="253"/>
      <c r="E324" s="239"/>
      <c r="F324" s="254"/>
      <c r="G324" s="239"/>
      <c r="H324" s="254"/>
      <c r="I324" s="239"/>
      <c r="J324" s="246">
        <f>IF(OR(B324="",C324="",E324=""),"",B324&amp;":"&amp;C324&amp;":"&amp;E324)</f>
      </c>
      <c r="K324" s="247">
        <f>IF(A324="","",A324*D324)</f>
      </c>
      <c r="L324" s="246">
        <f>IF(A324="","",IF(OR(A324=1,A324=0),H324,0))</f>
      </c>
      <c r="M324" s="246">
        <f>IF(A324="","",IF(A324=-1,H324,0))</f>
      </c>
      <c r="N324">
        <f>IF(J324="","",IF(E324="SGD",1,IF(E324="USD",Settings!$B$22,IF(E324="HKD",Settings!$B$23,1))))</f>
      </c>
      <c r="O324">
        <f>IF(OR(B324="",C324="",E324=""),0,(IF(A324=-1,H324,0)-IF(OR(A324=1,A324=0),H324,0)+IF(A324=2,H324,0))*IF(E324="SGD",1,IF(E324="USD",Settings!$B$22,IF(E324="HKD",Settings!$B$23,1))))</f>
        <v>0</v>
      </c>
      <c r="P324">
        <f>IF(OR(B324="",C324="",E324=""),0,IF(A324=2,H324*IF(E324="SGD",1,IF(E324="USD",Settings!$B$22,IF(E324="HKD",Settings!$B$23,1))),0))</f>
        <v>0</v>
      </c>
      <c r="Q324" s="312">
        <f>IF(OR(J324="",G324=""),"",G324+ROW()/1000000)</f>
      </c>
      <c r="R324" s="247">
        <f>IF(Q324="","",SUMIFS(Txn[Signed Units],Txn[Key],J324,Txn[Transaction Order],"&lt;="&amp;Q324))</f>
      </c>
    </row>
    <row r="325" spans="10:18" ht="15" customHeight="1" x14ac:dyDescent="0.15">
      <c r="A325" s="239"/>
      <c r="B325" s="239"/>
      <c r="C325" s="239"/>
      <c r="D325" s="253"/>
      <c r="E325" s="239"/>
      <c r="F325" s="254"/>
      <c r="G325" s="239"/>
      <c r="H325" s="254"/>
      <c r="I325" s="239"/>
      <c r="J325" s="246">
        <f>IF(OR(B325="",C325="",E325=""),"",B325&amp;":"&amp;C325&amp;":"&amp;E325)</f>
      </c>
      <c r="K325" s="247">
        <f>IF(A325="","",A325*D325)</f>
      </c>
      <c r="L325" s="246">
        <f>IF(A325="","",IF(OR(A325=1,A325=0),H325,0))</f>
      </c>
      <c r="M325" s="246">
        <f>IF(A325="","",IF(A325=-1,H325,0))</f>
      </c>
      <c r="N325">
        <f>IF(J325="","",IF(E325="SGD",1,IF(E325="USD",Settings!$B$22,IF(E325="HKD",Settings!$B$23,1))))</f>
      </c>
      <c r="O325">
        <f>IF(OR(B325="",C325="",E325=""),0,(IF(A325=-1,H325,0)-IF(OR(A325=1,A325=0),H325,0)+IF(A325=2,H325,0))*IF(E325="SGD",1,IF(E325="USD",Settings!$B$22,IF(E325="HKD",Settings!$B$23,1))))</f>
        <v>0</v>
      </c>
      <c r="P325">
        <f>IF(OR(B325="",C325="",E325=""),0,IF(A325=2,H325*IF(E325="SGD",1,IF(E325="USD",Settings!$B$22,IF(E325="HKD",Settings!$B$23,1))),0))</f>
        <v>0</v>
      </c>
      <c r="Q325" s="312">
        <f>IF(OR(J325="",G325=""),"",G325+ROW()/1000000)</f>
      </c>
      <c r="R325" s="247">
        <f>IF(Q325="","",SUMIFS(Txn[Signed Units],Txn[Key],J325,Txn[Transaction Order],"&lt;="&amp;Q325))</f>
      </c>
    </row>
    <row r="326" spans="10:18" ht="15" customHeight="1" x14ac:dyDescent="0.15">
      <c r="A326" s="239"/>
      <c r="B326" s="239"/>
      <c r="C326" s="239"/>
      <c r="D326" s="253"/>
      <c r="E326" s="239"/>
      <c r="F326" s="254"/>
      <c r="G326" s="239"/>
      <c r="H326" s="254"/>
      <c r="I326" s="239"/>
      <c r="J326" s="246">
        <f>IF(OR(B326="",C326="",E326=""),"",B326&amp;":"&amp;C326&amp;":"&amp;E326)</f>
      </c>
      <c r="K326" s="247">
        <f>IF(A326="","",A326*D326)</f>
      </c>
      <c r="L326" s="246">
        <f>IF(A326="","",IF(OR(A326=1,A326=0),H326,0))</f>
      </c>
      <c r="M326" s="246">
        <f>IF(A326="","",IF(A326=-1,H326,0))</f>
      </c>
      <c r="N326">
        <f>IF(J326="","",IF(E326="SGD",1,IF(E326="USD",Settings!$B$22,IF(E326="HKD",Settings!$B$23,1))))</f>
      </c>
      <c r="O326">
        <f>IF(OR(B326="",C326="",E326=""),0,(IF(A326=-1,H326,0)-IF(OR(A326=1,A326=0),H326,0)+IF(A326=2,H326,0))*IF(E326="SGD",1,IF(E326="USD",Settings!$B$22,IF(E326="HKD",Settings!$B$23,1))))</f>
        <v>0</v>
      </c>
      <c r="P326">
        <f>IF(OR(B326="",C326="",E326=""),0,IF(A326=2,H326*IF(E326="SGD",1,IF(E326="USD",Settings!$B$22,IF(E326="HKD",Settings!$B$23,1))),0))</f>
        <v>0</v>
      </c>
      <c r="Q326" s="312">
        <f>IF(OR(J326="",G326=""),"",G326+ROW()/1000000)</f>
      </c>
      <c r="R326" s="247">
        <f>IF(Q326="","",SUMIFS(Txn[Signed Units],Txn[Key],J326,Txn[Transaction Order],"&lt;="&amp;Q326))</f>
      </c>
    </row>
    <row r="327" spans="10:18" ht="15" customHeight="1" x14ac:dyDescent="0.15">
      <c r="A327" s="239"/>
      <c r="B327" s="239"/>
      <c r="C327" s="239"/>
      <c r="D327" s="253"/>
      <c r="E327" s="239"/>
      <c r="F327" s="254"/>
      <c r="G327" s="239"/>
      <c r="H327" s="254"/>
      <c r="I327" s="239"/>
      <c r="J327" s="246">
        <f>IF(OR(B327="",C327="",E327=""),"",B327&amp;":"&amp;C327&amp;":"&amp;E327)</f>
      </c>
      <c r="K327" s="247">
        <f>IF(A327="","",A327*D327)</f>
      </c>
      <c r="L327" s="246">
        <f>IF(A327="","",IF(OR(A327=1,A327=0),H327,0))</f>
      </c>
      <c r="M327" s="246">
        <f>IF(A327="","",IF(A327=-1,H327,0))</f>
      </c>
      <c r="N327">
        <f>IF(J327="","",IF(E327="SGD",1,IF(E327="USD",Settings!$B$22,IF(E327="HKD",Settings!$B$23,1))))</f>
      </c>
      <c r="O327">
        <f>IF(OR(B327="",C327="",E327=""),0,(IF(A327=-1,H327,0)-IF(OR(A327=1,A327=0),H327,0)+IF(A327=2,H327,0))*IF(E327="SGD",1,IF(E327="USD",Settings!$B$22,IF(E327="HKD",Settings!$B$23,1))))</f>
        <v>0</v>
      </c>
      <c r="P327">
        <f>IF(OR(B327="",C327="",E327=""),0,IF(A327=2,H327*IF(E327="SGD",1,IF(E327="USD",Settings!$B$22,IF(E327="HKD",Settings!$B$23,1))),0))</f>
        <v>0</v>
      </c>
      <c r="Q327" s="312">
        <f>IF(OR(J327="",G327=""),"",G327+ROW()/1000000)</f>
      </c>
      <c r="R327" s="247">
        <f>IF(Q327="","",SUMIFS(Txn[Signed Units],Txn[Key],J327,Txn[Transaction Order],"&lt;="&amp;Q327))</f>
      </c>
    </row>
    <row r="328" spans="10:18" ht="15" customHeight="1" x14ac:dyDescent="0.15">
      <c r="A328" s="239"/>
      <c r="B328" s="239"/>
      <c r="C328" s="239"/>
      <c r="D328" s="253"/>
      <c r="E328" s="239"/>
      <c r="F328" s="254"/>
      <c r="G328" s="239"/>
      <c r="H328" s="254"/>
      <c r="I328" s="239"/>
      <c r="J328" s="246">
        <f>IF(OR(B328="",C328="",E328=""),"",B328&amp;":"&amp;C328&amp;":"&amp;E328)</f>
      </c>
      <c r="K328" s="247">
        <f>IF(A328="","",A328*D328)</f>
      </c>
      <c r="L328" s="246">
        <f>IF(A328="","",IF(OR(A328=1,A328=0),H328,0))</f>
      </c>
      <c r="M328" s="246">
        <f>IF(A328="","",IF(A328=-1,H328,0))</f>
      </c>
      <c r="N328">
        <f>IF(J328="","",IF(E328="SGD",1,IF(E328="USD",Settings!$B$22,IF(E328="HKD",Settings!$B$23,1))))</f>
      </c>
      <c r="O328">
        <f>IF(OR(B328="",C328="",E328=""),0,(IF(A328=-1,H328,0)-IF(OR(A328=1,A328=0),H328,0)+IF(A328=2,H328,0))*IF(E328="SGD",1,IF(E328="USD",Settings!$B$22,IF(E328="HKD",Settings!$B$23,1))))</f>
        <v>0</v>
      </c>
      <c r="P328">
        <f>IF(OR(B328="",C328="",E328=""),0,IF(A328=2,H328*IF(E328="SGD",1,IF(E328="USD",Settings!$B$22,IF(E328="HKD",Settings!$B$23,1))),0))</f>
        <v>0</v>
      </c>
      <c r="Q328" s="312">
        <f>IF(OR(J328="",G328=""),"",G328+ROW()/1000000)</f>
      </c>
      <c r="R328" s="247">
        <f>IF(Q328="","",SUMIFS(Txn[Signed Units],Txn[Key],J328,Txn[Transaction Order],"&lt;="&amp;Q328))</f>
      </c>
    </row>
    <row r="329" spans="10:18" ht="15" customHeight="1" x14ac:dyDescent="0.15">
      <c r="A329" s="239"/>
      <c r="B329" s="239"/>
      <c r="C329" s="239"/>
      <c r="D329" s="253"/>
      <c r="E329" s="239"/>
      <c r="F329" s="254"/>
      <c r="G329" s="239"/>
      <c r="H329" s="254"/>
      <c r="I329" s="239"/>
      <c r="J329" s="246">
        <f>IF(OR(B329="",C329="",E329=""),"",B329&amp;":"&amp;C329&amp;":"&amp;E329)</f>
      </c>
      <c r="K329" s="247">
        <f>IF(A329="","",A329*D329)</f>
      </c>
      <c r="L329" s="246">
        <f>IF(A329="","",IF(OR(A329=1,A329=0),H329,0))</f>
      </c>
      <c r="M329" s="246">
        <f>IF(A329="","",IF(A329=-1,H329,0))</f>
      </c>
      <c r="N329">
        <f>IF(J329="","",IF(E329="SGD",1,IF(E329="USD",Settings!$B$22,IF(E329="HKD",Settings!$B$23,1))))</f>
      </c>
      <c r="O329">
        <f>IF(OR(B329="",C329="",E329=""),0,(IF(A329=-1,H329,0)-IF(OR(A329=1,A329=0),H329,0)+IF(A329=2,H329,0))*IF(E329="SGD",1,IF(E329="USD",Settings!$B$22,IF(E329="HKD",Settings!$B$23,1))))</f>
        <v>0</v>
      </c>
      <c r="P329">
        <f>IF(OR(B329="",C329="",E329=""),0,IF(A329=2,H329*IF(E329="SGD",1,IF(E329="USD",Settings!$B$22,IF(E329="HKD",Settings!$B$23,1))),0))</f>
        <v>0</v>
      </c>
      <c r="Q329" s="312">
        <f>IF(OR(J329="",G329=""),"",G329+ROW()/1000000)</f>
      </c>
      <c r="R329" s="247">
        <f>IF(Q329="","",SUMIFS(Txn[Signed Units],Txn[Key],J329,Txn[Transaction Order],"&lt;="&amp;Q329))</f>
      </c>
    </row>
    <row r="330" spans="10:18" ht="15" customHeight="1" x14ac:dyDescent="0.15">
      <c r="A330" s="239"/>
      <c r="B330" s="239"/>
      <c r="C330" s="239"/>
      <c r="D330" s="253"/>
      <c r="E330" s="239"/>
      <c r="F330" s="254"/>
      <c r="G330" s="239"/>
      <c r="H330" s="254"/>
      <c r="I330" s="239"/>
      <c r="J330" s="246">
        <f>IF(OR(B330="",C330="",E330=""),"",B330&amp;":"&amp;C330&amp;":"&amp;E330)</f>
      </c>
      <c r="K330" s="247">
        <f>IF(A330="","",A330*D330)</f>
      </c>
      <c r="L330" s="246">
        <f>IF(A330="","",IF(OR(A330=1,A330=0),H330,0))</f>
      </c>
      <c r="M330" s="246">
        <f>IF(A330="","",IF(A330=-1,H330,0))</f>
      </c>
      <c r="N330">
        <f>IF(J330="","",IF(E330="SGD",1,IF(E330="USD",Settings!$B$22,IF(E330="HKD",Settings!$B$23,1))))</f>
      </c>
      <c r="O330">
        <f>IF(OR(B330="",C330="",E330=""),0,(IF(A330=-1,H330,0)-IF(OR(A330=1,A330=0),H330,0)+IF(A330=2,H330,0))*IF(E330="SGD",1,IF(E330="USD",Settings!$B$22,IF(E330="HKD",Settings!$B$23,1))))</f>
        <v>0</v>
      </c>
      <c r="P330">
        <f>IF(OR(B330="",C330="",E330=""),0,IF(A330=2,H330*IF(E330="SGD",1,IF(E330="USD",Settings!$B$22,IF(E330="HKD",Settings!$B$23,1))),0))</f>
        <v>0</v>
      </c>
      <c r="Q330" s="312">
        <f>IF(OR(J330="",G330=""),"",G330+ROW()/1000000)</f>
      </c>
      <c r="R330" s="247">
        <f>IF(Q330="","",SUMIFS(Txn[Signed Units],Txn[Key],J330,Txn[Transaction Order],"&lt;="&amp;Q330))</f>
      </c>
    </row>
    <row r="331" spans="10:18" ht="15" customHeight="1" x14ac:dyDescent="0.15">
      <c r="A331" s="239"/>
      <c r="B331" s="239"/>
      <c r="C331" s="239"/>
      <c r="D331" s="253"/>
      <c r="E331" s="239"/>
      <c r="F331" s="254"/>
      <c r="G331" s="239"/>
      <c r="H331" s="254"/>
      <c r="I331" s="239"/>
      <c r="J331" s="246">
        <f>IF(OR(B331="",C331="",E331=""),"",B331&amp;":"&amp;C331&amp;":"&amp;E331)</f>
      </c>
      <c r="K331" s="247">
        <f>IF(A331="","",A331*D331)</f>
      </c>
      <c r="L331" s="246">
        <f>IF(A331="","",IF(OR(A331=1,A331=0),H331,0))</f>
      </c>
      <c r="M331" s="246">
        <f>IF(A331="","",IF(A331=-1,H331,0))</f>
      </c>
      <c r="N331">
        <f>IF(J331="","",IF(E331="SGD",1,IF(E331="USD",Settings!$B$22,IF(E331="HKD",Settings!$B$23,1))))</f>
      </c>
      <c r="O331">
        <f>IF(OR(B331="",C331="",E331=""),0,(IF(A331=-1,H331,0)-IF(OR(A331=1,A331=0),H331,0)+IF(A331=2,H331,0))*IF(E331="SGD",1,IF(E331="USD",Settings!$B$22,IF(E331="HKD",Settings!$B$23,1))))</f>
        <v>0</v>
      </c>
      <c r="P331">
        <f>IF(OR(B331="",C331="",E331=""),0,IF(A331=2,H331*IF(E331="SGD",1,IF(E331="USD",Settings!$B$22,IF(E331="HKD",Settings!$B$23,1))),0))</f>
        <v>0</v>
      </c>
      <c r="Q331" s="312">
        <f>IF(OR(J331="",G331=""),"",G331+ROW()/1000000)</f>
      </c>
      <c r="R331" s="247">
        <f>IF(Q331="","",SUMIFS(Txn[Signed Units],Txn[Key],J331,Txn[Transaction Order],"&lt;="&amp;Q331))</f>
      </c>
    </row>
    <row r="332" spans="10:18" ht="15" customHeight="1" x14ac:dyDescent="0.15">
      <c r="A332" s="239"/>
      <c r="B332" s="239"/>
      <c r="C332" s="239"/>
      <c r="D332" s="253"/>
      <c r="E332" s="239"/>
      <c r="F332" s="254"/>
      <c r="G332" s="239"/>
      <c r="H332" s="254"/>
      <c r="I332" s="239"/>
      <c r="J332" s="246">
        <f>IF(OR(B332="",C332="",E332=""),"",B332&amp;":"&amp;C332&amp;":"&amp;E332)</f>
      </c>
      <c r="K332" s="247">
        <f>IF(A332="","",A332*D332)</f>
      </c>
      <c r="L332" s="246">
        <f>IF(A332="","",IF(OR(A332=1,A332=0),H332,0))</f>
      </c>
      <c r="M332" s="246">
        <f>IF(A332="","",IF(A332=-1,H332,0))</f>
      </c>
      <c r="N332">
        <f>IF(J332="","",IF(E332="SGD",1,IF(E332="USD",Settings!$B$22,IF(E332="HKD",Settings!$B$23,1))))</f>
      </c>
      <c r="O332">
        <f>IF(OR(B332="",C332="",E332=""),0,(IF(A332=-1,H332,0)-IF(OR(A332=1,A332=0),H332,0)+IF(A332=2,H332,0))*IF(E332="SGD",1,IF(E332="USD",Settings!$B$22,IF(E332="HKD",Settings!$B$23,1))))</f>
        <v>0</v>
      </c>
      <c r="P332">
        <f>IF(OR(B332="",C332="",E332=""),0,IF(A332=2,H332*IF(E332="SGD",1,IF(E332="USD",Settings!$B$22,IF(E332="HKD",Settings!$B$23,1))),0))</f>
        <v>0</v>
      </c>
      <c r="Q332" s="312">
        <f>IF(OR(J332="",G332=""),"",G332+ROW()/1000000)</f>
      </c>
      <c r="R332" s="247">
        <f>IF(Q332="","",SUMIFS(Txn[Signed Units],Txn[Key],J332,Txn[Transaction Order],"&lt;="&amp;Q332))</f>
      </c>
    </row>
    <row r="333" spans="10:18" ht="15" customHeight="1" x14ac:dyDescent="0.15">
      <c r="A333" s="239"/>
      <c r="B333" s="239"/>
      <c r="C333" s="239"/>
      <c r="D333" s="253"/>
      <c r="E333" s="239"/>
      <c r="F333" s="254"/>
      <c r="G333" s="239"/>
      <c r="H333" s="254"/>
      <c r="I333" s="239"/>
      <c r="J333" s="246">
        <f>IF(OR(B333="",C333="",E333=""),"",B333&amp;":"&amp;C333&amp;":"&amp;E333)</f>
      </c>
      <c r="K333" s="247">
        <f>IF(A333="","",A333*D333)</f>
      </c>
      <c r="L333" s="246">
        <f>IF(A333="","",IF(OR(A333=1,A333=0),H333,0))</f>
      </c>
      <c r="M333" s="246">
        <f>IF(A333="","",IF(A333=-1,H333,0))</f>
      </c>
      <c r="N333">
        <f>IF(J333="","",IF(E333="SGD",1,IF(E333="USD",Settings!$B$22,IF(E333="HKD",Settings!$B$23,1))))</f>
      </c>
      <c r="O333">
        <f>IF(OR(B333="",C333="",E333=""),0,(IF(A333=-1,H333,0)-IF(OR(A333=1,A333=0),H333,0)+IF(A333=2,H333,0))*IF(E333="SGD",1,IF(E333="USD",Settings!$B$22,IF(E333="HKD",Settings!$B$23,1))))</f>
        <v>0</v>
      </c>
      <c r="P333">
        <f>IF(OR(B333="",C333="",E333=""),0,IF(A333=2,H333*IF(E333="SGD",1,IF(E333="USD",Settings!$B$22,IF(E333="HKD",Settings!$B$23,1))),0))</f>
        <v>0</v>
      </c>
      <c r="Q333" s="312">
        <f>IF(OR(J333="",G333=""),"",G333+ROW()/1000000)</f>
      </c>
      <c r="R333" s="247">
        <f>IF(Q333="","",SUMIFS(Txn[Signed Units],Txn[Key],J333,Txn[Transaction Order],"&lt;="&amp;Q333))</f>
      </c>
    </row>
    <row r="334" spans="10:18" ht="15" customHeight="1" x14ac:dyDescent="0.15">
      <c r="A334" s="239"/>
      <c r="B334" s="239"/>
      <c r="C334" s="239"/>
      <c r="D334" s="253"/>
      <c r="E334" s="239"/>
      <c r="F334" s="254"/>
      <c r="G334" s="239"/>
      <c r="H334" s="254"/>
      <c r="I334" s="239"/>
      <c r="J334" s="246">
        <f>IF(OR(B334="",C334="",E334=""),"",B334&amp;":"&amp;C334&amp;":"&amp;E334)</f>
      </c>
      <c r="K334" s="247">
        <f>IF(A334="","",A334*D334)</f>
      </c>
      <c r="L334" s="246">
        <f>IF(A334="","",IF(OR(A334=1,A334=0),H334,0))</f>
      </c>
      <c r="M334" s="246">
        <f>IF(A334="","",IF(A334=-1,H334,0))</f>
      </c>
      <c r="N334">
        <f>IF(J334="","",IF(E334="SGD",1,IF(E334="USD",Settings!$B$22,IF(E334="HKD",Settings!$B$23,1))))</f>
      </c>
      <c r="O334">
        <f>IF(OR(B334="",C334="",E334=""),0,(IF(A334=-1,H334,0)-IF(OR(A334=1,A334=0),H334,0)+IF(A334=2,H334,0))*IF(E334="SGD",1,IF(E334="USD",Settings!$B$22,IF(E334="HKD",Settings!$B$23,1))))</f>
        <v>0</v>
      </c>
      <c r="P334">
        <f>IF(OR(B334="",C334="",E334=""),0,IF(A334=2,H334*IF(E334="SGD",1,IF(E334="USD",Settings!$B$22,IF(E334="HKD",Settings!$B$23,1))),0))</f>
        <v>0</v>
      </c>
      <c r="Q334" s="312">
        <f>IF(OR(J334="",G334=""),"",G334+ROW()/1000000)</f>
      </c>
      <c r="R334" s="247">
        <f>IF(Q334="","",SUMIFS(Txn[Signed Units],Txn[Key],J334,Txn[Transaction Order],"&lt;="&amp;Q334))</f>
      </c>
    </row>
    <row r="335" spans="10:18" ht="15" customHeight="1" x14ac:dyDescent="0.15">
      <c r="A335" s="239"/>
      <c r="B335" s="239"/>
      <c r="C335" s="239"/>
      <c r="D335" s="253"/>
      <c r="E335" s="239"/>
      <c r="F335" s="254"/>
      <c r="G335" s="239"/>
      <c r="H335" s="254"/>
      <c r="I335" s="239"/>
      <c r="J335" s="246">
        <f>IF(OR(B335="",C335="",E335=""),"",B335&amp;":"&amp;C335&amp;":"&amp;E335)</f>
      </c>
      <c r="K335" s="247">
        <f>IF(A335="","",A335*D335)</f>
      </c>
      <c r="L335" s="246">
        <f>IF(A335="","",IF(OR(A335=1,A335=0),H335,0))</f>
      </c>
      <c r="M335" s="246">
        <f>IF(A335="","",IF(A335=-1,H335,0))</f>
      </c>
      <c r="N335">
        <f>IF(J335="","",IF(E335="SGD",1,IF(E335="USD",Settings!$B$22,IF(E335="HKD",Settings!$B$23,1))))</f>
      </c>
      <c r="O335">
        <f>IF(OR(B335="",C335="",E335=""),0,(IF(A335=-1,H335,0)-IF(OR(A335=1,A335=0),H335,0)+IF(A335=2,H335,0))*IF(E335="SGD",1,IF(E335="USD",Settings!$B$22,IF(E335="HKD",Settings!$B$23,1))))</f>
        <v>0</v>
      </c>
      <c r="P335">
        <f>IF(OR(B335="",C335="",E335=""),0,IF(A335=2,H335*IF(E335="SGD",1,IF(E335="USD",Settings!$B$22,IF(E335="HKD",Settings!$B$23,1))),0))</f>
        <v>0</v>
      </c>
      <c r="Q335" s="312">
        <f>IF(OR(J335="",G335=""),"",G335+ROW()/1000000)</f>
      </c>
      <c r="R335" s="247">
        <f>IF(Q335="","",SUMIFS(Txn[Signed Units],Txn[Key],J335,Txn[Transaction Order],"&lt;="&amp;Q335))</f>
      </c>
    </row>
    <row r="336" spans="10:18" ht="15" customHeight="1" x14ac:dyDescent="0.15">
      <c r="A336" s="239"/>
      <c r="B336" s="239"/>
      <c r="C336" s="239"/>
      <c r="D336" s="253"/>
      <c r="E336" s="239"/>
      <c r="F336" s="254"/>
      <c r="G336" s="239"/>
      <c r="H336" s="254"/>
      <c r="I336" s="239"/>
      <c r="J336" s="246">
        <f>IF(OR(B336="",C336="",E336=""),"",B336&amp;":"&amp;C336&amp;":"&amp;E336)</f>
      </c>
      <c r="K336" s="247">
        <f>IF(A336="","",A336*D336)</f>
      </c>
      <c r="L336" s="246">
        <f>IF(A336="","",IF(OR(A336=1,A336=0),H336,0))</f>
      </c>
      <c r="M336" s="246">
        <f>IF(A336="","",IF(A336=-1,H336,0))</f>
      </c>
      <c r="N336">
        <f>IF(J336="","",IF(E336="SGD",1,IF(E336="USD",Settings!$B$22,IF(E336="HKD",Settings!$B$23,1))))</f>
      </c>
      <c r="O336">
        <f>IF(OR(B336="",C336="",E336=""),0,(IF(A336=-1,H336,0)-IF(OR(A336=1,A336=0),H336,0)+IF(A336=2,H336,0))*IF(E336="SGD",1,IF(E336="USD",Settings!$B$22,IF(E336="HKD",Settings!$B$23,1))))</f>
        <v>0</v>
      </c>
      <c r="P336">
        <f>IF(OR(B336="",C336="",E336=""),0,IF(A336=2,H336*IF(E336="SGD",1,IF(E336="USD",Settings!$B$22,IF(E336="HKD",Settings!$B$23,1))),0))</f>
        <v>0</v>
      </c>
      <c r="Q336" s="312">
        <f>IF(OR(J336="",G336=""),"",G336+ROW()/1000000)</f>
      </c>
      <c r="R336" s="247">
        <f>IF(Q336="","",SUMIFS(Txn[Signed Units],Txn[Key],J336,Txn[Transaction Order],"&lt;="&amp;Q336))</f>
      </c>
    </row>
    <row r="337" spans="10:18" ht="15" customHeight="1" x14ac:dyDescent="0.15">
      <c r="A337" s="239"/>
      <c r="B337" s="239"/>
      <c r="C337" s="239"/>
      <c r="D337" s="253"/>
      <c r="E337" s="239"/>
      <c r="F337" s="254"/>
      <c r="G337" s="239"/>
      <c r="H337" s="254"/>
      <c r="I337" s="239"/>
      <c r="J337" s="246">
        <f>IF(OR(B337="",C337="",E337=""),"",B337&amp;":"&amp;C337&amp;":"&amp;E337)</f>
      </c>
      <c r="K337" s="247">
        <f>IF(A337="","",A337*D337)</f>
      </c>
      <c r="L337" s="246">
        <f>IF(A337="","",IF(OR(A337=1,A337=0),H337,0))</f>
      </c>
      <c r="M337" s="246">
        <f>IF(A337="","",IF(A337=-1,H337,0))</f>
      </c>
      <c r="N337">
        <f>IF(J337="","",IF(E337="SGD",1,IF(E337="USD",Settings!$B$22,IF(E337="HKD",Settings!$B$23,1))))</f>
      </c>
      <c r="O337">
        <f>IF(OR(B337="",C337="",E337=""),0,(IF(A337=-1,H337,0)-IF(OR(A337=1,A337=0),H337,0)+IF(A337=2,H337,0))*IF(E337="SGD",1,IF(E337="USD",Settings!$B$22,IF(E337="HKD",Settings!$B$23,1))))</f>
        <v>0</v>
      </c>
      <c r="P337">
        <f>IF(OR(B337="",C337="",E337=""),0,IF(A337=2,H337*IF(E337="SGD",1,IF(E337="USD",Settings!$B$22,IF(E337="HKD",Settings!$B$23,1))),0))</f>
        <v>0</v>
      </c>
      <c r="Q337" s="312">
        <f>IF(OR(J337="",G337=""),"",G337+ROW()/1000000)</f>
      </c>
      <c r="R337" s="247">
        <f>IF(Q337="","",SUMIFS(Txn[Signed Units],Txn[Key],J337,Txn[Transaction Order],"&lt;="&amp;Q337))</f>
      </c>
    </row>
    <row r="338" spans="10:18" ht="15" customHeight="1" x14ac:dyDescent="0.15">
      <c r="A338" s="239"/>
      <c r="B338" s="239"/>
      <c r="C338" s="239"/>
      <c r="D338" s="253"/>
      <c r="E338" s="239"/>
      <c r="F338" s="254"/>
      <c r="G338" s="239"/>
      <c r="H338" s="254"/>
      <c r="I338" s="239"/>
      <c r="J338" s="246">
        <f>IF(OR(B338="",C338="",E338=""),"",B338&amp;":"&amp;C338&amp;":"&amp;E338)</f>
      </c>
      <c r="K338" s="247">
        <f>IF(A338="","",A338*D338)</f>
      </c>
      <c r="L338" s="246">
        <f>IF(A338="","",IF(OR(A338=1,A338=0),H338,0))</f>
      </c>
      <c r="M338" s="246">
        <f>IF(A338="","",IF(A338=-1,H338,0))</f>
      </c>
      <c r="N338">
        <f>IF(J338="","",IF(E338="SGD",1,IF(E338="USD",Settings!$B$22,IF(E338="HKD",Settings!$B$23,1))))</f>
      </c>
      <c r="O338">
        <f>IF(OR(B338="",C338="",E338=""),0,(IF(A338=-1,H338,0)-IF(OR(A338=1,A338=0),H338,0)+IF(A338=2,H338,0))*IF(E338="SGD",1,IF(E338="USD",Settings!$B$22,IF(E338="HKD",Settings!$B$23,1))))</f>
        <v>0</v>
      </c>
      <c r="P338">
        <f>IF(OR(B338="",C338="",E338=""),0,IF(A338=2,H338*IF(E338="SGD",1,IF(E338="USD",Settings!$B$22,IF(E338="HKD",Settings!$B$23,1))),0))</f>
        <v>0</v>
      </c>
      <c r="Q338" s="312">
        <f>IF(OR(J338="",G338=""),"",G338+ROW()/1000000)</f>
      </c>
      <c r="R338" s="247">
        <f>IF(Q338="","",SUMIFS(Txn[Signed Units],Txn[Key],J338,Txn[Transaction Order],"&lt;="&amp;Q338))</f>
      </c>
    </row>
    <row r="339" spans="10:18" ht="15" customHeight="1" x14ac:dyDescent="0.15">
      <c r="A339" s="239"/>
      <c r="B339" s="239"/>
      <c r="C339" s="239"/>
      <c r="D339" s="253"/>
      <c r="E339" s="239"/>
      <c r="F339" s="254"/>
      <c r="G339" s="239"/>
      <c r="H339" s="254"/>
      <c r="I339" s="239"/>
      <c r="J339" s="246">
        <f>IF(OR(B339="",C339="",E339=""),"",B339&amp;":"&amp;C339&amp;":"&amp;E339)</f>
      </c>
      <c r="K339" s="247">
        <f>IF(A339="","",A339*D339)</f>
      </c>
      <c r="L339" s="246">
        <f>IF(A339="","",IF(OR(A339=1,A339=0),H339,0))</f>
      </c>
      <c r="M339" s="246">
        <f>IF(A339="","",IF(A339=-1,H339,0))</f>
      </c>
      <c r="N339">
        <f>IF(J339="","",IF(E339="SGD",1,IF(E339="USD",Settings!$B$22,IF(E339="HKD",Settings!$B$23,1))))</f>
      </c>
      <c r="O339">
        <f>IF(OR(B339="",C339="",E339=""),0,(IF(A339=-1,H339,0)-IF(OR(A339=1,A339=0),H339,0)+IF(A339=2,H339,0))*IF(E339="SGD",1,IF(E339="USD",Settings!$B$22,IF(E339="HKD",Settings!$B$23,1))))</f>
        <v>0</v>
      </c>
      <c r="P339">
        <f>IF(OR(B339="",C339="",E339=""),0,IF(A339=2,H339*IF(E339="SGD",1,IF(E339="USD",Settings!$B$22,IF(E339="HKD",Settings!$B$23,1))),0))</f>
        <v>0</v>
      </c>
      <c r="Q339" s="312">
        <f>IF(OR(J339="",G339=""),"",G339+ROW()/1000000)</f>
      </c>
      <c r="R339" s="247">
        <f>IF(Q339="","",SUMIFS(Txn[Signed Units],Txn[Key],J339,Txn[Transaction Order],"&lt;="&amp;Q339))</f>
      </c>
    </row>
    <row r="340" spans="10:18" ht="15" customHeight="1" x14ac:dyDescent="0.15">
      <c r="A340" s="239"/>
      <c r="B340" s="239"/>
      <c r="C340" s="239"/>
      <c r="D340" s="253"/>
      <c r="E340" s="239"/>
      <c r="F340" s="254"/>
      <c r="G340" s="239"/>
      <c r="H340" s="254"/>
      <c r="I340" s="239"/>
      <c r="J340" s="246">
        <f>IF(OR(B340="",C340="",E340=""),"",B340&amp;":"&amp;C340&amp;":"&amp;E340)</f>
      </c>
      <c r="K340" s="247">
        <f>IF(A340="","",A340*D340)</f>
      </c>
      <c r="L340" s="246">
        <f>IF(A340="","",IF(OR(A340=1,A340=0),H340,0))</f>
      </c>
      <c r="M340" s="246">
        <f>IF(A340="","",IF(A340=-1,H340,0))</f>
      </c>
      <c r="N340">
        <f>IF(J340="","",IF(E340="SGD",1,IF(E340="USD",Settings!$B$22,IF(E340="HKD",Settings!$B$23,1))))</f>
      </c>
      <c r="O340">
        <f>IF(OR(B340="",C340="",E340=""),0,(IF(A340=-1,H340,0)-IF(OR(A340=1,A340=0),H340,0)+IF(A340=2,H340,0))*IF(E340="SGD",1,IF(E340="USD",Settings!$B$22,IF(E340="HKD",Settings!$B$23,1))))</f>
        <v>0</v>
      </c>
      <c r="P340">
        <f>IF(OR(B340="",C340="",E340=""),0,IF(A340=2,H340*IF(E340="SGD",1,IF(E340="USD",Settings!$B$22,IF(E340="HKD",Settings!$B$23,1))),0))</f>
        <v>0</v>
      </c>
      <c r="Q340" s="312">
        <f>IF(OR(J340="",G340=""),"",G340+ROW()/1000000)</f>
      </c>
      <c r="R340" s="247">
        <f>IF(Q340="","",SUMIFS(Txn[Signed Units],Txn[Key],J340,Txn[Transaction Order],"&lt;="&amp;Q340))</f>
      </c>
    </row>
    <row r="341" spans="10:18" ht="15" customHeight="1" x14ac:dyDescent="0.15">
      <c r="A341" s="239"/>
      <c r="B341" s="239"/>
      <c r="C341" s="239"/>
      <c r="D341" s="253"/>
      <c r="E341" s="239"/>
      <c r="F341" s="254"/>
      <c r="G341" s="239"/>
      <c r="H341" s="254"/>
      <c r="I341" s="239"/>
      <c r="J341" s="246">
        <f>IF(OR(B341="",C341="",E341=""),"",B341&amp;":"&amp;C341&amp;":"&amp;E341)</f>
      </c>
      <c r="K341" s="247">
        <f>IF(A341="","",A341*D341)</f>
      </c>
      <c r="L341" s="246">
        <f>IF(A341="","",IF(OR(A341=1,A341=0),H341,0))</f>
      </c>
      <c r="M341" s="246">
        <f>IF(A341="","",IF(A341=-1,H341,0))</f>
      </c>
      <c r="N341">
        <f>IF(J341="","",IF(E341="SGD",1,IF(E341="USD",Settings!$B$22,IF(E341="HKD",Settings!$B$23,1))))</f>
      </c>
      <c r="O341">
        <f>IF(OR(B341="",C341="",E341=""),0,(IF(A341=-1,H341,0)-IF(OR(A341=1,A341=0),H341,0)+IF(A341=2,H341,0))*IF(E341="SGD",1,IF(E341="USD",Settings!$B$22,IF(E341="HKD",Settings!$B$23,1))))</f>
        <v>0</v>
      </c>
      <c r="P341">
        <f>IF(OR(B341="",C341="",E341=""),0,IF(A341=2,H341*IF(E341="SGD",1,IF(E341="USD",Settings!$B$22,IF(E341="HKD",Settings!$B$23,1))),0))</f>
        <v>0</v>
      </c>
      <c r="Q341" s="312">
        <f>IF(OR(J341="",G341=""),"",G341+ROW()/1000000)</f>
      </c>
      <c r="R341" s="247">
        <f>IF(Q341="","",SUMIFS(Txn[Signed Units],Txn[Key],J341,Txn[Transaction Order],"&lt;="&amp;Q341))</f>
      </c>
    </row>
    <row r="342" spans="10:18" ht="15" customHeight="1" x14ac:dyDescent="0.15">
      <c r="A342" s="239"/>
      <c r="B342" s="239"/>
      <c r="C342" s="239"/>
      <c r="D342" s="253"/>
      <c r="E342" s="239"/>
      <c r="F342" s="254"/>
      <c r="G342" s="239"/>
      <c r="H342" s="254"/>
      <c r="I342" s="239"/>
      <c r="J342" s="246">
        <f>IF(OR(B342="",C342="",E342=""),"",B342&amp;":"&amp;C342&amp;":"&amp;E342)</f>
      </c>
      <c r="K342" s="247">
        <f>IF(A342="","",A342*D342)</f>
      </c>
      <c r="L342" s="246">
        <f>IF(A342="","",IF(OR(A342=1,A342=0),H342,0))</f>
      </c>
      <c r="M342" s="246">
        <f>IF(A342="","",IF(A342=-1,H342,0))</f>
      </c>
      <c r="N342">
        <f>IF(J342="","",IF(E342="SGD",1,IF(E342="USD",Settings!$B$22,IF(E342="HKD",Settings!$B$23,1))))</f>
      </c>
      <c r="O342">
        <f>IF(OR(B342="",C342="",E342=""),0,(IF(A342=-1,H342,0)-IF(OR(A342=1,A342=0),H342,0)+IF(A342=2,H342,0))*IF(E342="SGD",1,IF(E342="USD",Settings!$B$22,IF(E342="HKD",Settings!$B$23,1))))</f>
        <v>0</v>
      </c>
      <c r="P342">
        <f>IF(OR(B342="",C342="",E342=""),0,IF(A342=2,H342*IF(E342="SGD",1,IF(E342="USD",Settings!$B$22,IF(E342="HKD",Settings!$B$23,1))),0))</f>
        <v>0</v>
      </c>
      <c r="Q342" s="312">
        <f>IF(OR(J342="",G342=""),"",G342+ROW()/1000000)</f>
      </c>
      <c r="R342" s="247">
        <f>IF(Q342="","",SUMIFS(Txn[Signed Units],Txn[Key],J342,Txn[Transaction Order],"&lt;="&amp;Q342))</f>
      </c>
    </row>
    <row r="343" spans="10:18" ht="15" customHeight="1" x14ac:dyDescent="0.15">
      <c r="A343" s="239"/>
      <c r="B343" s="239"/>
      <c r="C343" s="239"/>
      <c r="D343" s="253"/>
      <c r="E343" s="239"/>
      <c r="F343" s="254"/>
      <c r="G343" s="239"/>
      <c r="H343" s="254"/>
      <c r="I343" s="239"/>
      <c r="J343" s="246">
        <f>IF(OR(B343="",C343="",E343=""),"",B343&amp;":"&amp;C343&amp;":"&amp;E343)</f>
      </c>
      <c r="K343" s="247">
        <f>IF(A343="","",A343*D343)</f>
      </c>
      <c r="L343" s="246">
        <f>IF(A343="","",IF(OR(A343=1,A343=0),H343,0))</f>
      </c>
      <c r="M343" s="246">
        <f>IF(A343="","",IF(A343=-1,H343,0))</f>
      </c>
      <c r="N343">
        <f>IF(J343="","",IF(E343="SGD",1,IF(E343="USD",Settings!$B$22,IF(E343="HKD",Settings!$B$23,1))))</f>
      </c>
      <c r="O343">
        <f>IF(OR(B343="",C343="",E343=""),0,(IF(A343=-1,H343,0)-IF(OR(A343=1,A343=0),H343,0)+IF(A343=2,H343,0))*IF(E343="SGD",1,IF(E343="USD",Settings!$B$22,IF(E343="HKD",Settings!$B$23,1))))</f>
        <v>0</v>
      </c>
      <c r="P343">
        <f>IF(OR(B343="",C343="",E343=""),0,IF(A343=2,H343*IF(E343="SGD",1,IF(E343="USD",Settings!$B$22,IF(E343="HKD",Settings!$B$23,1))),0))</f>
        <v>0</v>
      </c>
      <c r="Q343" s="312">
        <f>IF(OR(J343="",G343=""),"",G343+ROW()/1000000)</f>
      </c>
      <c r="R343" s="247">
        <f>IF(Q343="","",SUMIFS(Txn[Signed Units],Txn[Key],J343,Txn[Transaction Order],"&lt;="&amp;Q343))</f>
      </c>
    </row>
    <row r="344" spans="10:18" ht="15" customHeight="1" x14ac:dyDescent="0.15">
      <c r="A344" s="239"/>
      <c r="B344" s="239"/>
      <c r="C344" s="239"/>
      <c r="D344" s="253"/>
      <c r="E344" s="239"/>
      <c r="F344" s="254"/>
      <c r="G344" s="239"/>
      <c r="H344" s="254"/>
      <c r="I344" s="239"/>
      <c r="J344" s="246">
        <f>IF(OR(B344="",C344="",E344=""),"",B344&amp;":"&amp;C344&amp;":"&amp;E344)</f>
      </c>
      <c r="K344" s="247">
        <f>IF(A344="","",A344*D344)</f>
      </c>
      <c r="L344" s="246">
        <f>IF(A344="","",IF(OR(A344=1,A344=0),H344,0))</f>
      </c>
      <c r="M344" s="246">
        <f>IF(A344="","",IF(A344=-1,H344,0))</f>
      </c>
      <c r="N344">
        <f>IF(J344="","",IF(E344="SGD",1,IF(E344="USD",Settings!$B$22,IF(E344="HKD",Settings!$B$23,1))))</f>
      </c>
      <c r="O344">
        <f>IF(OR(B344="",C344="",E344=""),0,(IF(A344=-1,H344,0)-IF(OR(A344=1,A344=0),H344,0)+IF(A344=2,H344,0))*IF(E344="SGD",1,IF(E344="USD",Settings!$B$22,IF(E344="HKD",Settings!$B$23,1))))</f>
        <v>0</v>
      </c>
      <c r="P344">
        <f>IF(OR(B344="",C344="",E344=""),0,IF(A344=2,H344*IF(E344="SGD",1,IF(E344="USD",Settings!$B$22,IF(E344="HKD",Settings!$B$23,1))),0))</f>
        <v>0</v>
      </c>
      <c r="Q344" s="312">
        <f>IF(OR(J344="",G344=""),"",G344+ROW()/1000000)</f>
      </c>
      <c r="R344" s="247">
        <f>IF(Q344="","",SUMIFS(Txn[Signed Units],Txn[Key],J344,Txn[Transaction Order],"&lt;="&amp;Q344))</f>
      </c>
    </row>
    <row r="345" spans="10:18" ht="15" customHeight="1" x14ac:dyDescent="0.15">
      <c r="A345" s="239"/>
      <c r="B345" s="239"/>
      <c r="C345" s="239"/>
      <c r="D345" s="253"/>
      <c r="E345" s="239"/>
      <c r="F345" s="254"/>
      <c r="G345" s="239"/>
      <c r="H345" s="254"/>
      <c r="I345" s="239"/>
      <c r="J345" s="246">
        <f>IF(OR(B345="",C345="",E345=""),"",B345&amp;":"&amp;C345&amp;":"&amp;E345)</f>
      </c>
      <c r="K345" s="247">
        <f>IF(A345="","",A345*D345)</f>
      </c>
      <c r="L345" s="246">
        <f>IF(A345="","",IF(OR(A345=1,A345=0),H345,0))</f>
      </c>
      <c r="M345" s="246">
        <f>IF(A345="","",IF(A345=-1,H345,0))</f>
      </c>
      <c r="N345">
        <f>IF(J345="","",IF(E345="SGD",1,IF(E345="USD",Settings!$B$22,IF(E345="HKD",Settings!$B$23,1))))</f>
      </c>
      <c r="O345">
        <f>IF(OR(B345="",C345="",E345=""),0,(IF(A345=-1,H345,0)-IF(OR(A345=1,A345=0),H345,0)+IF(A345=2,H345,0))*IF(E345="SGD",1,IF(E345="USD",Settings!$B$22,IF(E345="HKD",Settings!$B$23,1))))</f>
        <v>0</v>
      </c>
      <c r="P345">
        <f>IF(OR(B345="",C345="",E345=""),0,IF(A345=2,H345*IF(E345="SGD",1,IF(E345="USD",Settings!$B$22,IF(E345="HKD",Settings!$B$23,1))),0))</f>
        <v>0</v>
      </c>
      <c r="Q345" s="312">
        <f>IF(OR(J345="",G345=""),"",G345+ROW()/1000000)</f>
      </c>
      <c r="R345" s="247">
        <f>IF(Q345="","",SUMIFS(Txn[Signed Units],Txn[Key],J345,Txn[Transaction Order],"&lt;="&amp;Q345))</f>
      </c>
    </row>
    <row r="346" spans="10:18" ht="15" customHeight="1" x14ac:dyDescent="0.15">
      <c r="A346" s="239"/>
      <c r="B346" s="239"/>
      <c r="C346" s="239"/>
      <c r="D346" s="253"/>
      <c r="E346" s="239"/>
      <c r="F346" s="254"/>
      <c r="G346" s="239"/>
      <c r="H346" s="254"/>
      <c r="I346" s="239"/>
      <c r="J346" s="246">
        <f>IF(OR(B346="",C346="",E346=""),"",B346&amp;":"&amp;C346&amp;":"&amp;E346)</f>
      </c>
      <c r="K346" s="247">
        <f>IF(A346="","",A346*D346)</f>
      </c>
      <c r="L346" s="246">
        <f>IF(A346="","",IF(OR(A346=1,A346=0),H346,0))</f>
      </c>
      <c r="M346" s="246">
        <f>IF(A346="","",IF(A346=-1,H346,0))</f>
      </c>
      <c r="N346">
        <f>IF(J346="","",IF(E346="SGD",1,IF(E346="USD",Settings!$B$22,IF(E346="HKD",Settings!$B$23,1))))</f>
      </c>
      <c r="O346">
        <f>IF(OR(B346="",C346="",E346=""),0,(IF(A346=-1,H346,0)-IF(OR(A346=1,A346=0),H346,0)+IF(A346=2,H346,0))*IF(E346="SGD",1,IF(E346="USD",Settings!$B$22,IF(E346="HKD",Settings!$B$23,1))))</f>
        <v>0</v>
      </c>
      <c r="P346">
        <f>IF(OR(B346="",C346="",E346=""),0,IF(A346=2,H346*IF(E346="SGD",1,IF(E346="USD",Settings!$B$22,IF(E346="HKD",Settings!$B$23,1))),0))</f>
        <v>0</v>
      </c>
      <c r="Q346" s="312">
        <f>IF(OR(J346="",G346=""),"",G346+ROW()/1000000)</f>
      </c>
      <c r="R346" s="247">
        <f>IF(Q346="","",SUMIFS(Txn[Signed Units],Txn[Key],J346,Txn[Transaction Order],"&lt;="&amp;Q346))</f>
      </c>
    </row>
    <row r="347" spans="10:18" ht="15" customHeight="1" x14ac:dyDescent="0.15">
      <c r="A347" s="239"/>
      <c r="B347" s="239"/>
      <c r="C347" s="239"/>
      <c r="D347" s="253"/>
      <c r="E347" s="239"/>
      <c r="F347" s="254"/>
      <c r="G347" s="239"/>
      <c r="H347" s="254"/>
      <c r="I347" s="239"/>
      <c r="J347" s="246">
        <f>IF(OR(B347="",C347="",E347=""),"",B347&amp;":"&amp;C347&amp;":"&amp;E347)</f>
      </c>
      <c r="K347" s="247">
        <f>IF(A347="","",A347*D347)</f>
      </c>
      <c r="L347" s="246">
        <f>IF(A347="","",IF(OR(A347=1,A347=0),H347,0))</f>
      </c>
      <c r="M347" s="246">
        <f>IF(A347="","",IF(A347=-1,H347,0))</f>
      </c>
      <c r="N347">
        <f>IF(J347="","",IF(E347="SGD",1,IF(E347="USD",Settings!$B$22,IF(E347="HKD",Settings!$B$23,1))))</f>
      </c>
      <c r="O347">
        <f>IF(OR(B347="",C347="",E347=""),0,(IF(A347=-1,H347,0)-IF(OR(A347=1,A347=0),H347,0)+IF(A347=2,H347,0))*IF(E347="SGD",1,IF(E347="USD",Settings!$B$22,IF(E347="HKD",Settings!$B$23,1))))</f>
        <v>0</v>
      </c>
      <c r="P347">
        <f>IF(OR(B347="",C347="",E347=""),0,IF(A347=2,H347*IF(E347="SGD",1,IF(E347="USD",Settings!$B$22,IF(E347="HKD",Settings!$B$23,1))),0))</f>
        <v>0</v>
      </c>
      <c r="Q347" s="312">
        <f>IF(OR(J347="",G347=""),"",G347+ROW()/1000000)</f>
      </c>
      <c r="R347" s="247">
        <f>IF(Q347="","",SUMIFS(Txn[Signed Units],Txn[Key],J347,Txn[Transaction Order],"&lt;="&amp;Q347))</f>
      </c>
    </row>
    <row r="348" spans="10:18" ht="15" customHeight="1" x14ac:dyDescent="0.15">
      <c r="A348" s="239"/>
      <c r="B348" s="239"/>
      <c r="C348" s="239"/>
      <c r="D348" s="253"/>
      <c r="E348" s="239"/>
      <c r="F348" s="254"/>
      <c r="G348" s="239"/>
      <c r="H348" s="254"/>
      <c r="I348" s="239"/>
      <c r="J348" s="246">
        <f>IF(OR(B348="",C348="",E348=""),"",B348&amp;":"&amp;C348&amp;":"&amp;E348)</f>
      </c>
      <c r="K348" s="247">
        <f>IF(A348="","",A348*D348)</f>
      </c>
      <c r="L348" s="246">
        <f>IF(A348="","",IF(OR(A348=1,A348=0),H348,0))</f>
      </c>
      <c r="M348" s="246">
        <f>IF(A348="","",IF(A348=-1,H348,0))</f>
      </c>
      <c r="N348">
        <f>IF(J348="","",IF(E348="SGD",1,IF(E348="USD",Settings!$B$22,IF(E348="HKD",Settings!$B$23,1))))</f>
      </c>
      <c r="O348">
        <f>IF(OR(B348="",C348="",E348=""),0,(IF(A348=-1,H348,0)-IF(OR(A348=1,A348=0),H348,0)+IF(A348=2,H348,0))*IF(E348="SGD",1,IF(E348="USD",Settings!$B$22,IF(E348="HKD",Settings!$B$23,1))))</f>
        <v>0</v>
      </c>
      <c r="P348">
        <f>IF(OR(B348="",C348="",E348=""),0,IF(A348=2,H348*IF(E348="SGD",1,IF(E348="USD",Settings!$B$22,IF(E348="HKD",Settings!$B$23,1))),0))</f>
        <v>0</v>
      </c>
      <c r="Q348" s="312">
        <f>IF(OR(J348="",G348=""),"",G348+ROW()/1000000)</f>
      </c>
      <c r="R348" s="247">
        <f>IF(Q348="","",SUMIFS(Txn[Signed Units],Txn[Key],J348,Txn[Transaction Order],"&lt;="&amp;Q348))</f>
      </c>
    </row>
    <row r="349" spans="10:18" ht="15" customHeight="1" x14ac:dyDescent="0.15">
      <c r="A349" s="239"/>
      <c r="B349" s="239"/>
      <c r="C349" s="239"/>
      <c r="D349" s="253"/>
      <c r="E349" s="239"/>
      <c r="F349" s="254"/>
      <c r="G349" s="239"/>
      <c r="H349" s="254"/>
      <c r="I349" s="239"/>
      <c r="J349" s="246">
        <f>IF(OR(B349="",C349="",E349=""),"",B349&amp;":"&amp;C349&amp;":"&amp;E349)</f>
      </c>
      <c r="K349" s="247">
        <f>IF(A349="","",A349*D349)</f>
      </c>
      <c r="L349" s="246">
        <f>IF(A349="","",IF(OR(A349=1,A349=0),H349,0))</f>
      </c>
      <c r="M349" s="246">
        <f>IF(A349="","",IF(A349=-1,H349,0))</f>
      </c>
      <c r="N349">
        <f>IF(J349="","",IF(E349="SGD",1,IF(E349="USD",Settings!$B$22,IF(E349="HKD",Settings!$B$23,1))))</f>
      </c>
      <c r="O349">
        <f>IF(OR(B349="",C349="",E349=""),0,(IF(A349=-1,H349,0)-IF(OR(A349=1,A349=0),H349,0)+IF(A349=2,H349,0))*IF(E349="SGD",1,IF(E349="USD",Settings!$B$22,IF(E349="HKD",Settings!$B$23,1))))</f>
        <v>0</v>
      </c>
      <c r="P349">
        <f>IF(OR(B349="",C349="",E349=""),0,IF(A349=2,H349*IF(E349="SGD",1,IF(E349="USD",Settings!$B$22,IF(E349="HKD",Settings!$B$23,1))),0))</f>
        <v>0</v>
      </c>
      <c r="Q349" s="312">
        <f>IF(OR(J349="",G349=""),"",G349+ROW()/1000000)</f>
      </c>
      <c r="R349" s="247">
        <f>IF(Q349="","",SUMIFS(Txn[Signed Units],Txn[Key],J349,Txn[Transaction Order],"&lt;="&amp;Q349))</f>
      </c>
    </row>
    <row r="350" spans="10:18" ht="15" customHeight="1" x14ac:dyDescent="0.15">
      <c r="A350" s="239"/>
      <c r="B350" s="239"/>
      <c r="C350" s="239"/>
      <c r="D350" s="253"/>
      <c r="E350" s="239"/>
      <c r="F350" s="254"/>
      <c r="G350" s="239"/>
      <c r="H350" s="254"/>
      <c r="I350" s="239"/>
      <c r="J350" s="246">
        <f>IF(OR(B350="",C350="",E350=""),"",B350&amp;":"&amp;C350&amp;":"&amp;E350)</f>
      </c>
      <c r="K350" s="247">
        <f>IF(A350="","",A350*D350)</f>
      </c>
      <c r="L350" s="246">
        <f>IF(A350="","",IF(OR(A350=1,A350=0),H350,0))</f>
      </c>
      <c r="M350" s="246">
        <f>IF(A350="","",IF(A350=-1,H350,0))</f>
      </c>
      <c r="N350">
        <f>IF(J350="","",IF(E350="SGD",1,IF(E350="USD",Settings!$B$22,IF(E350="HKD",Settings!$B$23,1))))</f>
      </c>
      <c r="O350">
        <f>IF(OR(B350="",C350="",E350=""),0,(IF(A350=-1,H350,0)-IF(OR(A350=1,A350=0),H350,0)+IF(A350=2,H350,0))*IF(E350="SGD",1,IF(E350="USD",Settings!$B$22,IF(E350="HKD",Settings!$B$23,1))))</f>
        <v>0</v>
      </c>
      <c r="P350">
        <f>IF(OR(B350="",C350="",E350=""),0,IF(A350=2,H350*IF(E350="SGD",1,IF(E350="USD",Settings!$B$22,IF(E350="HKD",Settings!$B$23,1))),0))</f>
        <v>0</v>
      </c>
      <c r="Q350" s="312">
        <f>IF(OR(J350="",G350=""),"",G350+ROW()/1000000)</f>
      </c>
      <c r="R350" s="247">
        <f>IF(Q350="","",SUMIFS(Txn[Signed Units],Txn[Key],J350,Txn[Transaction Order],"&lt;="&amp;Q350))</f>
      </c>
    </row>
    <row r="351" spans="10:18" ht="15" customHeight="1" x14ac:dyDescent="0.15">
      <c r="A351" s="239"/>
      <c r="B351" s="239"/>
      <c r="C351" s="239"/>
      <c r="D351" s="253"/>
      <c r="E351" s="239"/>
      <c r="F351" s="254"/>
      <c r="G351" s="239"/>
      <c r="H351" s="254"/>
      <c r="I351" s="239"/>
      <c r="J351" s="246">
        <f>IF(OR(B351="",C351="",E351=""),"",B351&amp;":"&amp;C351&amp;":"&amp;E351)</f>
      </c>
      <c r="K351" s="247">
        <f>IF(A351="","",A351*D351)</f>
      </c>
      <c r="L351" s="246">
        <f>IF(A351="","",IF(OR(A351=1,A351=0),H351,0))</f>
      </c>
      <c r="M351" s="246">
        <f>IF(A351="","",IF(A351=-1,H351,0))</f>
      </c>
      <c r="N351">
        <f>IF(J351="","",IF(E351="SGD",1,IF(E351="USD",Settings!$B$22,IF(E351="HKD",Settings!$B$23,1))))</f>
      </c>
      <c r="O351">
        <f>IF(OR(B351="",C351="",E351=""),0,(IF(A351=-1,H351,0)-IF(OR(A351=1,A351=0),H351,0)+IF(A351=2,H351,0))*IF(E351="SGD",1,IF(E351="USD",Settings!$B$22,IF(E351="HKD",Settings!$B$23,1))))</f>
        <v>0</v>
      </c>
      <c r="P351">
        <f>IF(OR(B351="",C351="",E351=""),0,IF(A351=2,H351*IF(E351="SGD",1,IF(E351="USD",Settings!$B$22,IF(E351="HKD",Settings!$B$23,1))),0))</f>
        <v>0</v>
      </c>
      <c r="Q351" s="312">
        <f>IF(OR(J351="",G351=""),"",G351+ROW()/1000000)</f>
      </c>
      <c r="R351" s="247">
        <f>IF(Q351="","",SUMIFS(Txn[Signed Units],Txn[Key],J351,Txn[Transaction Order],"&lt;="&amp;Q351))</f>
      </c>
    </row>
    <row r="352" spans="10:18" ht="15" customHeight="1" x14ac:dyDescent="0.15">
      <c r="A352" s="239"/>
      <c r="B352" s="239"/>
      <c r="C352" s="239"/>
      <c r="D352" s="253"/>
      <c r="E352" s="239"/>
      <c r="F352" s="254"/>
      <c r="G352" s="239"/>
      <c r="H352" s="254"/>
      <c r="I352" s="239"/>
      <c r="J352" s="246">
        <f>IF(OR(B352="",C352="",E352=""),"",B352&amp;":"&amp;C352&amp;":"&amp;E352)</f>
      </c>
      <c r="K352" s="247">
        <f>IF(A352="","",A352*D352)</f>
      </c>
      <c r="L352" s="246">
        <f>IF(A352="","",IF(OR(A352=1,A352=0),H352,0))</f>
      </c>
      <c r="M352" s="246">
        <f>IF(A352="","",IF(A352=-1,H352,0))</f>
      </c>
      <c r="N352">
        <f>IF(J352="","",IF(E352="SGD",1,IF(E352="USD",Settings!$B$22,IF(E352="HKD",Settings!$B$23,1))))</f>
      </c>
      <c r="O352">
        <f>IF(OR(B352="",C352="",E352=""),0,(IF(A352=-1,H352,0)-IF(OR(A352=1,A352=0),H352,0)+IF(A352=2,H352,0))*IF(E352="SGD",1,IF(E352="USD",Settings!$B$22,IF(E352="HKD",Settings!$B$23,1))))</f>
        <v>0</v>
      </c>
      <c r="P352">
        <f>IF(OR(B352="",C352="",E352=""),0,IF(A352=2,H352*IF(E352="SGD",1,IF(E352="USD",Settings!$B$22,IF(E352="HKD",Settings!$B$23,1))),0))</f>
        <v>0</v>
      </c>
      <c r="Q352" s="312">
        <f>IF(OR(J352="",G352=""),"",G352+ROW()/1000000)</f>
      </c>
      <c r="R352" s="247">
        <f>IF(Q352="","",SUMIFS(Txn[Signed Units],Txn[Key],J352,Txn[Transaction Order],"&lt;="&amp;Q352))</f>
      </c>
    </row>
    <row r="353" spans="10:18" ht="15" customHeight="1" x14ac:dyDescent="0.15">
      <c r="A353" s="239"/>
      <c r="B353" s="239"/>
      <c r="C353" s="239"/>
      <c r="D353" s="253"/>
      <c r="E353" s="239"/>
      <c r="F353" s="254"/>
      <c r="G353" s="239"/>
      <c r="H353" s="254"/>
      <c r="I353" s="239"/>
      <c r="J353" s="246">
        <f>IF(OR(B353="",C353="",E353=""),"",B353&amp;":"&amp;C353&amp;":"&amp;E353)</f>
      </c>
      <c r="K353" s="247">
        <f>IF(A353="","",A353*D353)</f>
      </c>
      <c r="L353" s="246">
        <f>IF(A353="","",IF(OR(A353=1,A353=0),H353,0))</f>
      </c>
      <c r="M353" s="246">
        <f>IF(A353="","",IF(A353=-1,H353,0))</f>
      </c>
      <c r="N353">
        <f>IF(J353="","",IF(E353="SGD",1,IF(E353="USD",Settings!$B$22,IF(E353="HKD",Settings!$B$23,1))))</f>
      </c>
      <c r="O353">
        <f>IF(OR(B353="",C353="",E353=""),0,(IF(A353=-1,H353,0)-IF(OR(A353=1,A353=0),H353,0)+IF(A353=2,H353,0))*IF(E353="SGD",1,IF(E353="USD",Settings!$B$22,IF(E353="HKD",Settings!$B$23,1))))</f>
        <v>0</v>
      </c>
      <c r="P353">
        <f>IF(OR(B353="",C353="",E353=""),0,IF(A353=2,H353*IF(E353="SGD",1,IF(E353="USD",Settings!$B$22,IF(E353="HKD",Settings!$B$23,1))),0))</f>
        <v>0</v>
      </c>
      <c r="Q353" s="312">
        <f>IF(OR(J353="",G353=""),"",G353+ROW()/1000000)</f>
      </c>
      <c r="R353" s="247">
        <f>IF(Q353="","",SUMIFS(Txn[Signed Units],Txn[Key],J353,Txn[Transaction Order],"&lt;="&amp;Q353))</f>
      </c>
    </row>
    <row r="354" spans="10:18" ht="15" customHeight="1" x14ac:dyDescent="0.15">
      <c r="A354" s="239"/>
      <c r="B354" s="239"/>
      <c r="C354" s="239"/>
      <c r="D354" s="253"/>
      <c r="E354" s="239"/>
      <c r="F354" s="254"/>
      <c r="G354" s="239"/>
      <c r="H354" s="254"/>
      <c r="I354" s="239"/>
      <c r="J354" s="246">
        <f>IF(OR(B354="",C354="",E354=""),"",B354&amp;":"&amp;C354&amp;":"&amp;E354)</f>
      </c>
      <c r="K354" s="247">
        <f>IF(A354="","",A354*D354)</f>
      </c>
      <c r="L354" s="246">
        <f>IF(A354="","",IF(OR(A354=1,A354=0),H354,0))</f>
      </c>
      <c r="M354" s="246">
        <f>IF(A354="","",IF(A354=-1,H354,0))</f>
      </c>
      <c r="N354">
        <f>IF(J354="","",IF(E354="SGD",1,IF(E354="USD",Settings!$B$22,IF(E354="HKD",Settings!$B$23,1))))</f>
      </c>
      <c r="O354">
        <f>IF(OR(B354="",C354="",E354=""),0,(IF(A354=-1,H354,0)-IF(OR(A354=1,A354=0),H354,0)+IF(A354=2,H354,0))*IF(E354="SGD",1,IF(E354="USD",Settings!$B$22,IF(E354="HKD",Settings!$B$23,1))))</f>
        <v>0</v>
      </c>
      <c r="P354">
        <f>IF(OR(B354="",C354="",E354=""),0,IF(A354=2,H354*IF(E354="SGD",1,IF(E354="USD",Settings!$B$22,IF(E354="HKD",Settings!$B$23,1))),0))</f>
        <v>0</v>
      </c>
      <c r="Q354" s="312">
        <f>IF(OR(J354="",G354=""),"",G354+ROW()/1000000)</f>
      </c>
      <c r="R354" s="247">
        <f>IF(Q354="","",SUMIFS(Txn[Signed Units],Txn[Key],J354,Txn[Transaction Order],"&lt;="&amp;Q354))</f>
      </c>
    </row>
    <row r="355" spans="10:18" ht="15" customHeight="1" x14ac:dyDescent="0.15">
      <c r="A355" s="239"/>
      <c r="B355" s="239"/>
      <c r="C355" s="239"/>
      <c r="D355" s="253"/>
      <c r="E355" s="239"/>
      <c r="F355" s="254"/>
      <c r="G355" s="239"/>
      <c r="H355" s="254"/>
      <c r="I355" s="239"/>
      <c r="J355" s="246">
        <f>IF(OR(B355="",C355="",E355=""),"",B355&amp;":"&amp;C355&amp;":"&amp;E355)</f>
      </c>
      <c r="K355" s="247">
        <f>IF(A355="","",A355*D355)</f>
      </c>
      <c r="L355" s="246">
        <f>IF(A355="","",IF(OR(A355=1,A355=0),H355,0))</f>
      </c>
      <c r="M355" s="246">
        <f>IF(A355="","",IF(A355=-1,H355,0))</f>
      </c>
      <c r="N355">
        <f>IF(J355="","",IF(E355="SGD",1,IF(E355="USD",Settings!$B$22,IF(E355="HKD",Settings!$B$23,1))))</f>
      </c>
      <c r="O355">
        <f>IF(OR(B355="",C355="",E355=""),0,(IF(A355=-1,H355,0)-IF(OR(A355=1,A355=0),H355,0)+IF(A355=2,H355,0))*IF(E355="SGD",1,IF(E355="USD",Settings!$B$22,IF(E355="HKD",Settings!$B$23,1))))</f>
        <v>0</v>
      </c>
      <c r="P355">
        <f>IF(OR(B355="",C355="",E355=""),0,IF(A355=2,H355*IF(E355="SGD",1,IF(E355="USD",Settings!$B$22,IF(E355="HKD",Settings!$B$23,1))),0))</f>
        <v>0</v>
      </c>
      <c r="Q355" s="312">
        <f>IF(OR(J355="",G355=""),"",G355+ROW()/1000000)</f>
      </c>
      <c r="R355" s="247">
        <f>IF(Q355="","",SUMIFS(Txn[Signed Units],Txn[Key],J355,Txn[Transaction Order],"&lt;="&amp;Q355))</f>
      </c>
    </row>
    <row r="356" spans="10:18" ht="15" customHeight="1" x14ac:dyDescent="0.15">
      <c r="A356" s="239"/>
      <c r="B356" s="239"/>
      <c r="C356" s="239"/>
      <c r="D356" s="253"/>
      <c r="E356" s="239"/>
      <c r="F356" s="254"/>
      <c r="G356" s="239"/>
      <c r="H356" s="254"/>
      <c r="I356" s="239"/>
      <c r="J356" s="246">
        <f>IF(OR(B356="",C356="",E356=""),"",B356&amp;":"&amp;C356&amp;":"&amp;E356)</f>
      </c>
      <c r="K356" s="247">
        <f>IF(A356="","",A356*D356)</f>
      </c>
      <c r="L356" s="246">
        <f>IF(A356="","",IF(OR(A356=1,A356=0),H356,0))</f>
      </c>
      <c r="M356" s="246">
        <f>IF(A356="","",IF(A356=-1,H356,0))</f>
      </c>
      <c r="N356">
        <f>IF(J356="","",IF(E356="SGD",1,IF(E356="USD",Settings!$B$22,IF(E356="HKD",Settings!$B$23,1))))</f>
      </c>
      <c r="O356">
        <f>IF(OR(B356="",C356="",E356=""),0,(IF(A356=-1,H356,0)-IF(OR(A356=1,A356=0),H356,0)+IF(A356=2,H356,0))*IF(E356="SGD",1,IF(E356="USD",Settings!$B$22,IF(E356="HKD",Settings!$B$23,1))))</f>
        <v>0</v>
      </c>
      <c r="P356">
        <f>IF(OR(B356="",C356="",E356=""),0,IF(A356=2,H356*IF(E356="SGD",1,IF(E356="USD",Settings!$B$22,IF(E356="HKD",Settings!$B$23,1))),0))</f>
        <v>0</v>
      </c>
      <c r="Q356" s="312">
        <f>IF(OR(J356="",G356=""),"",G356+ROW()/1000000)</f>
      </c>
      <c r="R356" s="247">
        <f>IF(Q356="","",SUMIFS(Txn[Signed Units],Txn[Key],J356,Txn[Transaction Order],"&lt;="&amp;Q356))</f>
      </c>
    </row>
    <row r="357" spans="10:18" ht="15" customHeight="1" x14ac:dyDescent="0.15">
      <c r="A357" s="239"/>
      <c r="B357" s="239"/>
      <c r="C357" s="239"/>
      <c r="D357" s="253"/>
      <c r="E357" s="239"/>
      <c r="F357" s="254"/>
      <c r="G357" s="239"/>
      <c r="H357" s="254"/>
      <c r="I357" s="239"/>
      <c r="J357" s="246">
        <f>IF(OR(B357="",C357="",E357=""),"",B357&amp;":"&amp;C357&amp;":"&amp;E357)</f>
      </c>
      <c r="K357" s="247">
        <f>IF(A357="","",A357*D357)</f>
      </c>
      <c r="L357" s="246">
        <f>IF(A357="","",IF(OR(A357=1,A357=0),H357,0))</f>
      </c>
      <c r="M357" s="246">
        <f>IF(A357="","",IF(A357=-1,H357,0))</f>
      </c>
      <c r="N357">
        <f>IF(J357="","",IF(E357="SGD",1,IF(E357="USD",Settings!$B$22,IF(E357="HKD",Settings!$B$23,1))))</f>
      </c>
      <c r="O357">
        <f>IF(OR(B357="",C357="",E357=""),0,(IF(A357=-1,H357,0)-IF(OR(A357=1,A357=0),H357,0)+IF(A357=2,H357,0))*IF(E357="SGD",1,IF(E357="USD",Settings!$B$22,IF(E357="HKD",Settings!$B$23,1))))</f>
        <v>0</v>
      </c>
      <c r="P357">
        <f>IF(OR(B357="",C357="",E357=""),0,IF(A357=2,H357*IF(E357="SGD",1,IF(E357="USD",Settings!$B$22,IF(E357="HKD",Settings!$B$23,1))),0))</f>
        <v>0</v>
      </c>
      <c r="Q357" s="312">
        <f>IF(OR(J357="",G357=""),"",G357+ROW()/1000000)</f>
      </c>
      <c r="R357" s="247">
        <f>IF(Q357="","",SUMIFS(Txn[Signed Units],Txn[Key],J357,Txn[Transaction Order],"&lt;="&amp;Q357))</f>
      </c>
    </row>
    <row r="358" spans="10:18" ht="15" customHeight="1" x14ac:dyDescent="0.15">
      <c r="A358" s="239"/>
      <c r="B358" s="239"/>
      <c r="C358" s="239"/>
      <c r="D358" s="253"/>
      <c r="E358" s="239"/>
      <c r="F358" s="254"/>
      <c r="G358" s="239"/>
      <c r="H358" s="254"/>
      <c r="I358" s="239"/>
      <c r="J358" s="246">
        <f>IF(OR(B358="",C358="",E358=""),"",B358&amp;":"&amp;C358&amp;":"&amp;E358)</f>
      </c>
      <c r="K358" s="247">
        <f>IF(A358="","",A358*D358)</f>
      </c>
      <c r="L358" s="246">
        <f>IF(A358="","",IF(OR(A358=1,A358=0),H358,0))</f>
      </c>
      <c r="M358" s="246">
        <f>IF(A358="","",IF(A358=-1,H358,0))</f>
      </c>
      <c r="N358">
        <f>IF(J358="","",IF(E358="SGD",1,IF(E358="USD",Settings!$B$22,IF(E358="HKD",Settings!$B$23,1))))</f>
      </c>
      <c r="O358">
        <f>IF(OR(B358="",C358="",E358=""),0,(IF(A358=-1,H358,0)-IF(OR(A358=1,A358=0),H358,0)+IF(A358=2,H358,0))*IF(E358="SGD",1,IF(E358="USD",Settings!$B$22,IF(E358="HKD",Settings!$B$23,1))))</f>
        <v>0</v>
      </c>
      <c r="P358">
        <f>IF(OR(B358="",C358="",E358=""),0,IF(A358=2,H358*IF(E358="SGD",1,IF(E358="USD",Settings!$B$22,IF(E358="HKD",Settings!$B$23,1))),0))</f>
        <v>0</v>
      </c>
      <c r="Q358" s="312">
        <f>IF(OR(J358="",G358=""),"",G358+ROW()/1000000)</f>
      </c>
      <c r="R358" s="247">
        <f>IF(Q358="","",SUMIFS(Txn[Signed Units],Txn[Key],J358,Txn[Transaction Order],"&lt;="&amp;Q358))</f>
      </c>
    </row>
    <row r="359" spans="10:18" ht="15" customHeight="1" x14ac:dyDescent="0.15">
      <c r="A359" s="239"/>
      <c r="B359" s="239"/>
      <c r="C359" s="239"/>
      <c r="D359" s="253"/>
      <c r="E359" s="239"/>
      <c r="F359" s="254"/>
      <c r="G359" s="239"/>
      <c r="H359" s="254"/>
      <c r="I359" s="239"/>
      <c r="J359" s="246">
        <f>IF(OR(B359="",C359="",E359=""),"",B359&amp;":"&amp;C359&amp;":"&amp;E359)</f>
      </c>
      <c r="K359" s="247">
        <f>IF(A359="","",A359*D359)</f>
      </c>
      <c r="L359" s="246">
        <f>IF(A359="","",IF(OR(A359=1,A359=0),H359,0))</f>
      </c>
      <c r="M359" s="246">
        <f>IF(A359="","",IF(A359=-1,H359,0))</f>
      </c>
      <c r="N359">
        <f>IF(J359="","",IF(E359="SGD",1,IF(E359="USD",Settings!$B$22,IF(E359="HKD",Settings!$B$23,1))))</f>
      </c>
      <c r="O359">
        <f>IF(OR(B359="",C359="",E359=""),0,(IF(A359=-1,H359,0)-IF(OR(A359=1,A359=0),H359,0)+IF(A359=2,H359,0))*IF(E359="SGD",1,IF(E359="USD",Settings!$B$22,IF(E359="HKD",Settings!$B$23,1))))</f>
        <v>0</v>
      </c>
      <c r="P359">
        <f>IF(OR(B359="",C359="",E359=""),0,IF(A359=2,H359*IF(E359="SGD",1,IF(E359="USD",Settings!$B$22,IF(E359="HKD",Settings!$B$23,1))),0))</f>
        <v>0</v>
      </c>
      <c r="Q359" s="312">
        <f>IF(OR(J359="",G359=""),"",G359+ROW()/1000000)</f>
      </c>
      <c r="R359" s="247">
        <f>IF(Q359="","",SUMIFS(Txn[Signed Units],Txn[Key],J359,Txn[Transaction Order],"&lt;="&amp;Q359))</f>
      </c>
    </row>
    <row r="360" spans="10:18" ht="15" customHeight="1" x14ac:dyDescent="0.15">
      <c r="A360" s="239"/>
      <c r="B360" s="239"/>
      <c r="C360" s="239"/>
      <c r="D360" s="253"/>
      <c r="E360" s="239"/>
      <c r="F360" s="254"/>
      <c r="G360" s="239"/>
      <c r="H360" s="254"/>
      <c r="I360" s="239"/>
      <c r="J360" s="246">
        <f>IF(OR(B360="",C360="",E360=""),"",B360&amp;":"&amp;C360&amp;":"&amp;E360)</f>
      </c>
      <c r="K360" s="247">
        <f>IF(A360="","",A360*D360)</f>
      </c>
      <c r="L360" s="246">
        <f>IF(A360="","",IF(OR(A360=1,A360=0),H360,0))</f>
      </c>
      <c r="M360" s="246">
        <f>IF(A360="","",IF(A360=-1,H360,0))</f>
      </c>
      <c r="N360">
        <f>IF(J360="","",IF(E360="SGD",1,IF(E360="USD",Settings!$B$22,IF(E360="HKD",Settings!$B$23,1))))</f>
      </c>
      <c r="O360">
        <f>IF(OR(B360="",C360="",E360=""),0,(IF(A360=-1,H360,0)-IF(OR(A360=1,A360=0),H360,0)+IF(A360=2,H360,0))*IF(E360="SGD",1,IF(E360="USD",Settings!$B$22,IF(E360="HKD",Settings!$B$23,1))))</f>
        <v>0</v>
      </c>
      <c r="P360">
        <f>IF(OR(B360="",C360="",E360=""),0,IF(A360=2,H360*IF(E360="SGD",1,IF(E360="USD",Settings!$B$22,IF(E360="HKD",Settings!$B$23,1))),0))</f>
        <v>0</v>
      </c>
      <c r="Q360" s="312">
        <f>IF(OR(J360="",G360=""),"",G360+ROW()/1000000)</f>
      </c>
      <c r="R360" s="247">
        <f>IF(Q360="","",SUMIFS(Txn[Signed Units],Txn[Key],J360,Txn[Transaction Order],"&lt;="&amp;Q360))</f>
      </c>
    </row>
    <row r="361" spans="10:18" ht="15" customHeight="1" x14ac:dyDescent="0.15">
      <c r="A361" s="239"/>
      <c r="B361" s="239"/>
      <c r="C361" s="239"/>
      <c r="D361" s="253"/>
      <c r="E361" s="239"/>
      <c r="F361" s="254"/>
      <c r="G361" s="239"/>
      <c r="H361" s="254"/>
      <c r="I361" s="239"/>
      <c r="J361" s="246">
        <f>IF(OR(B361="",C361="",E361=""),"",B361&amp;":"&amp;C361&amp;":"&amp;E361)</f>
      </c>
      <c r="K361" s="247">
        <f>IF(A361="","",A361*D361)</f>
      </c>
      <c r="L361" s="246">
        <f>IF(A361="","",IF(OR(A361=1,A361=0),H361,0))</f>
      </c>
      <c r="M361" s="246">
        <f>IF(A361="","",IF(A361=-1,H361,0))</f>
      </c>
      <c r="N361">
        <f>IF(J361="","",IF(E361="SGD",1,IF(E361="USD",Settings!$B$22,IF(E361="HKD",Settings!$B$23,1))))</f>
      </c>
      <c r="O361">
        <f>IF(OR(B361="",C361="",E361=""),0,(IF(A361=-1,H361,0)-IF(OR(A361=1,A361=0),H361,0)+IF(A361=2,H361,0))*IF(E361="SGD",1,IF(E361="USD",Settings!$B$22,IF(E361="HKD",Settings!$B$23,1))))</f>
        <v>0</v>
      </c>
      <c r="P361">
        <f>IF(OR(B361="",C361="",E361=""),0,IF(A361=2,H361*IF(E361="SGD",1,IF(E361="USD",Settings!$B$22,IF(E361="HKD",Settings!$B$23,1))),0))</f>
        <v>0</v>
      </c>
      <c r="Q361" s="312">
        <f>IF(OR(J361="",G361=""),"",G361+ROW()/1000000)</f>
      </c>
      <c r="R361" s="247">
        <f>IF(Q361="","",SUMIFS(Txn[Signed Units],Txn[Key],J361,Txn[Transaction Order],"&lt;="&amp;Q361))</f>
      </c>
    </row>
    <row r="362" spans="10:18" ht="15" customHeight="1" x14ac:dyDescent="0.15">
      <c r="A362" s="239"/>
      <c r="B362" s="239"/>
      <c r="C362" s="239"/>
      <c r="D362" s="253"/>
      <c r="E362" s="239"/>
      <c r="F362" s="254"/>
      <c r="G362" s="239"/>
      <c r="H362" s="254"/>
      <c r="I362" s="239"/>
      <c r="J362" s="246">
        <f>IF(OR(B362="",C362="",E362=""),"",B362&amp;":"&amp;C362&amp;":"&amp;E362)</f>
      </c>
      <c r="K362" s="247">
        <f>IF(A362="","",A362*D362)</f>
      </c>
      <c r="L362" s="246">
        <f>IF(A362="","",IF(OR(A362=1,A362=0),H362,0))</f>
      </c>
      <c r="M362" s="246">
        <f>IF(A362="","",IF(A362=-1,H362,0))</f>
      </c>
      <c r="N362">
        <f>IF(J362="","",IF(E362="SGD",1,IF(E362="USD",Settings!$B$22,IF(E362="HKD",Settings!$B$23,1))))</f>
      </c>
      <c r="O362">
        <f>IF(OR(B362="",C362="",E362=""),0,(IF(A362=-1,H362,0)-IF(OR(A362=1,A362=0),H362,0)+IF(A362=2,H362,0))*IF(E362="SGD",1,IF(E362="USD",Settings!$B$22,IF(E362="HKD",Settings!$B$23,1))))</f>
        <v>0</v>
      </c>
      <c r="P362">
        <f>IF(OR(B362="",C362="",E362=""),0,IF(A362=2,H362*IF(E362="SGD",1,IF(E362="USD",Settings!$B$22,IF(E362="HKD",Settings!$B$23,1))),0))</f>
        <v>0</v>
      </c>
      <c r="Q362" s="312">
        <f>IF(OR(J362="",G362=""),"",G362+ROW()/1000000)</f>
      </c>
      <c r="R362" s="247">
        <f>IF(Q362="","",SUMIFS(Txn[Signed Units],Txn[Key],J362,Txn[Transaction Order],"&lt;="&amp;Q362))</f>
      </c>
    </row>
    <row r="363" spans="10:18" ht="15" customHeight="1" x14ac:dyDescent="0.15">
      <c r="A363" s="239"/>
      <c r="B363" s="239"/>
      <c r="C363" s="239"/>
      <c r="D363" s="253"/>
      <c r="E363" s="239"/>
      <c r="F363" s="254"/>
      <c r="G363" s="239"/>
      <c r="H363" s="254"/>
      <c r="I363" s="239"/>
      <c r="J363" s="246">
        <f>IF(OR(B363="",C363="",E363=""),"",B363&amp;":"&amp;C363&amp;":"&amp;E363)</f>
      </c>
      <c r="K363" s="247">
        <f>IF(A363="","",A363*D363)</f>
      </c>
      <c r="L363" s="246">
        <f>IF(A363="","",IF(OR(A363=1,A363=0),H363,0))</f>
      </c>
      <c r="M363" s="246">
        <f>IF(A363="","",IF(A363=-1,H363,0))</f>
      </c>
      <c r="N363">
        <f>IF(J363="","",IF(E363="SGD",1,IF(E363="USD",Settings!$B$22,IF(E363="HKD",Settings!$B$23,1))))</f>
      </c>
      <c r="O363">
        <f>IF(OR(B363="",C363="",E363=""),0,(IF(A363=-1,H363,0)-IF(OR(A363=1,A363=0),H363,0)+IF(A363=2,H363,0))*IF(E363="SGD",1,IF(E363="USD",Settings!$B$22,IF(E363="HKD",Settings!$B$23,1))))</f>
        <v>0</v>
      </c>
      <c r="P363">
        <f>IF(OR(B363="",C363="",E363=""),0,IF(A363=2,H363*IF(E363="SGD",1,IF(E363="USD",Settings!$B$22,IF(E363="HKD",Settings!$B$23,1))),0))</f>
        <v>0</v>
      </c>
      <c r="Q363" s="312">
        <f>IF(OR(J363="",G363=""),"",G363+ROW()/1000000)</f>
      </c>
      <c r="R363" s="247">
        <f>IF(Q363="","",SUMIFS(Txn[Signed Units],Txn[Key],J363,Txn[Transaction Order],"&lt;="&amp;Q363))</f>
      </c>
    </row>
    <row r="364" spans="10:18" ht="15" customHeight="1" x14ac:dyDescent="0.15">
      <c r="A364" s="239"/>
      <c r="B364" s="239"/>
      <c r="C364" s="239"/>
      <c r="D364" s="253"/>
      <c r="E364" s="239"/>
      <c r="F364" s="254"/>
      <c r="G364" s="239"/>
      <c r="H364" s="254"/>
      <c r="I364" s="239"/>
      <c r="J364" s="246">
        <f>IF(OR(B364="",C364="",E364=""),"",B364&amp;":"&amp;C364&amp;":"&amp;E364)</f>
      </c>
      <c r="K364" s="247">
        <f>IF(A364="","",A364*D364)</f>
      </c>
      <c r="L364" s="246">
        <f>IF(A364="","",IF(OR(A364=1,A364=0),H364,0))</f>
      </c>
      <c r="M364" s="246">
        <f>IF(A364="","",IF(A364=-1,H364,0))</f>
      </c>
      <c r="N364">
        <f>IF(J364="","",IF(E364="SGD",1,IF(E364="USD",Settings!$B$22,IF(E364="HKD",Settings!$B$23,1))))</f>
      </c>
      <c r="O364">
        <f>IF(OR(B364="",C364="",E364=""),0,(IF(A364=-1,H364,0)-IF(OR(A364=1,A364=0),H364,0)+IF(A364=2,H364,0))*IF(E364="SGD",1,IF(E364="USD",Settings!$B$22,IF(E364="HKD",Settings!$B$23,1))))</f>
        <v>0</v>
      </c>
      <c r="P364">
        <f>IF(OR(B364="",C364="",E364=""),0,IF(A364=2,H364*IF(E364="SGD",1,IF(E364="USD",Settings!$B$22,IF(E364="HKD",Settings!$B$23,1))),0))</f>
        <v>0</v>
      </c>
      <c r="Q364" s="312">
        <f>IF(OR(J364="",G364=""),"",G364+ROW()/1000000)</f>
      </c>
      <c r="R364" s="247">
        <f>IF(Q364="","",SUMIFS(Txn[Signed Units],Txn[Key],J364,Txn[Transaction Order],"&lt;="&amp;Q364))</f>
      </c>
    </row>
    <row r="365" spans="10:18" ht="15" customHeight="1" x14ac:dyDescent="0.15">
      <c r="A365" s="239"/>
      <c r="B365" s="239"/>
      <c r="C365" s="239"/>
      <c r="D365" s="253"/>
      <c r="E365" s="239"/>
      <c r="F365" s="254"/>
      <c r="G365" s="239"/>
      <c r="H365" s="254"/>
      <c r="I365" s="239"/>
      <c r="J365" s="246">
        <f>IF(OR(B365="",C365="",E365=""),"",B365&amp;":"&amp;C365&amp;":"&amp;E365)</f>
      </c>
      <c r="K365" s="247">
        <f>IF(A365="","",A365*D365)</f>
      </c>
      <c r="L365" s="246">
        <f>IF(A365="","",IF(OR(A365=1,A365=0),H365,0))</f>
      </c>
      <c r="M365" s="246">
        <f>IF(A365="","",IF(A365=-1,H365,0))</f>
      </c>
      <c r="N365">
        <f>IF(J365="","",IF(E365="SGD",1,IF(E365="USD",Settings!$B$22,IF(E365="HKD",Settings!$B$23,1))))</f>
      </c>
      <c r="O365">
        <f>IF(OR(B365="",C365="",E365=""),0,(IF(A365=-1,H365,0)-IF(OR(A365=1,A365=0),H365,0)+IF(A365=2,H365,0))*IF(E365="SGD",1,IF(E365="USD",Settings!$B$22,IF(E365="HKD",Settings!$B$23,1))))</f>
        <v>0</v>
      </c>
      <c r="P365">
        <f>IF(OR(B365="",C365="",E365=""),0,IF(A365=2,H365*IF(E365="SGD",1,IF(E365="USD",Settings!$B$22,IF(E365="HKD",Settings!$B$23,1))),0))</f>
        <v>0</v>
      </c>
      <c r="Q365" s="312">
        <f>IF(OR(J365="",G365=""),"",G365+ROW()/1000000)</f>
      </c>
      <c r="R365" s="247">
        <f>IF(Q365="","",SUMIFS(Txn[Signed Units],Txn[Key],J365,Txn[Transaction Order],"&lt;="&amp;Q365))</f>
      </c>
    </row>
    <row r="366" spans="10:18" ht="15" customHeight="1" x14ac:dyDescent="0.15">
      <c r="A366" s="239"/>
      <c r="B366" s="239"/>
      <c r="C366" s="239"/>
      <c r="D366" s="253"/>
      <c r="E366" s="239"/>
      <c r="F366" s="254"/>
      <c r="G366" s="239"/>
      <c r="H366" s="254"/>
      <c r="I366" s="239"/>
      <c r="J366" s="246">
        <f>IF(OR(B366="",C366="",E366=""),"",B366&amp;":"&amp;C366&amp;":"&amp;E366)</f>
      </c>
      <c r="K366" s="247">
        <f>IF(A366="","",A366*D366)</f>
      </c>
      <c r="L366" s="246">
        <f>IF(A366="","",IF(OR(A366=1,A366=0),H366,0))</f>
      </c>
      <c r="M366" s="246">
        <f>IF(A366="","",IF(A366=-1,H366,0))</f>
      </c>
      <c r="N366">
        <f>IF(J366="","",IF(E366="SGD",1,IF(E366="USD",Settings!$B$22,IF(E366="HKD",Settings!$B$23,1))))</f>
      </c>
      <c r="O366">
        <f>IF(OR(B366="",C366="",E366=""),0,(IF(A366=-1,H366,0)-IF(OR(A366=1,A366=0),H366,0)+IF(A366=2,H366,0))*IF(E366="SGD",1,IF(E366="USD",Settings!$B$22,IF(E366="HKD",Settings!$B$23,1))))</f>
        <v>0</v>
      </c>
      <c r="P366">
        <f>IF(OR(B366="",C366="",E366=""),0,IF(A366=2,H366*IF(E366="SGD",1,IF(E366="USD",Settings!$B$22,IF(E366="HKD",Settings!$B$23,1))),0))</f>
        <v>0</v>
      </c>
      <c r="Q366" s="312">
        <f>IF(OR(J366="",G366=""),"",G366+ROW()/1000000)</f>
      </c>
      <c r="R366" s="247">
        <f>IF(Q366="","",SUMIFS(Txn[Signed Units],Txn[Key],J366,Txn[Transaction Order],"&lt;="&amp;Q366))</f>
      </c>
    </row>
    <row r="367" spans="10:18" ht="15" customHeight="1" x14ac:dyDescent="0.15">
      <c r="A367" s="239"/>
      <c r="B367" s="239"/>
      <c r="C367" s="239"/>
      <c r="D367" s="253"/>
      <c r="E367" s="239"/>
      <c r="F367" s="254"/>
      <c r="G367" s="239"/>
      <c r="H367" s="254"/>
      <c r="I367" s="239"/>
      <c r="J367" s="246">
        <f>IF(OR(B367="",C367="",E367=""),"",B367&amp;":"&amp;C367&amp;":"&amp;E367)</f>
      </c>
      <c r="K367" s="247">
        <f>IF(A367="","",A367*D367)</f>
      </c>
      <c r="L367" s="246">
        <f>IF(A367="","",IF(OR(A367=1,A367=0),H367,0))</f>
      </c>
      <c r="M367" s="246">
        <f>IF(A367="","",IF(A367=-1,H367,0))</f>
      </c>
      <c r="N367">
        <f>IF(J367="","",IF(E367="SGD",1,IF(E367="USD",Settings!$B$22,IF(E367="HKD",Settings!$B$23,1))))</f>
      </c>
      <c r="O367">
        <f>IF(OR(B367="",C367="",E367=""),0,(IF(A367=-1,H367,0)-IF(OR(A367=1,A367=0),H367,0)+IF(A367=2,H367,0))*IF(E367="SGD",1,IF(E367="USD",Settings!$B$22,IF(E367="HKD",Settings!$B$23,1))))</f>
        <v>0</v>
      </c>
      <c r="P367">
        <f>IF(OR(B367="",C367="",E367=""),0,IF(A367=2,H367*IF(E367="SGD",1,IF(E367="USD",Settings!$B$22,IF(E367="HKD",Settings!$B$23,1))),0))</f>
        <v>0</v>
      </c>
      <c r="Q367" s="312">
        <f>IF(OR(J367="",G367=""),"",G367+ROW()/1000000)</f>
      </c>
      <c r="R367" s="247">
        <f>IF(Q367="","",SUMIFS(Txn[Signed Units],Txn[Key],J367,Txn[Transaction Order],"&lt;="&amp;Q367))</f>
      </c>
    </row>
    <row r="368" spans="10:18" ht="15" customHeight="1" x14ac:dyDescent="0.15">
      <c r="A368" s="239"/>
      <c r="B368" s="239"/>
      <c r="C368" s="239"/>
      <c r="D368" s="253"/>
      <c r="E368" s="239"/>
      <c r="F368" s="254"/>
      <c r="G368" s="239"/>
      <c r="H368" s="254"/>
      <c r="I368" s="239"/>
      <c r="J368" s="246">
        <f>IF(OR(B368="",C368="",E368=""),"",B368&amp;":"&amp;C368&amp;":"&amp;E368)</f>
      </c>
      <c r="K368" s="247">
        <f>IF(A368="","",A368*D368)</f>
      </c>
      <c r="L368" s="246">
        <f>IF(A368="","",IF(OR(A368=1,A368=0),H368,0))</f>
      </c>
      <c r="M368" s="246">
        <f>IF(A368="","",IF(A368=-1,H368,0))</f>
      </c>
      <c r="N368">
        <f>IF(J368="","",IF(E368="SGD",1,IF(E368="USD",Settings!$B$22,IF(E368="HKD",Settings!$B$23,1))))</f>
      </c>
      <c r="O368">
        <f>IF(OR(B368="",C368="",E368=""),0,(IF(A368=-1,H368,0)-IF(OR(A368=1,A368=0),H368,0)+IF(A368=2,H368,0))*IF(E368="SGD",1,IF(E368="USD",Settings!$B$22,IF(E368="HKD",Settings!$B$23,1))))</f>
        <v>0</v>
      </c>
      <c r="P368">
        <f>IF(OR(B368="",C368="",E368=""),0,IF(A368=2,H368*IF(E368="SGD",1,IF(E368="USD",Settings!$B$22,IF(E368="HKD",Settings!$B$23,1))),0))</f>
        <v>0</v>
      </c>
      <c r="Q368" s="312">
        <f>IF(OR(J368="",G368=""),"",G368+ROW()/1000000)</f>
      </c>
      <c r="R368" s="247">
        <f>IF(Q368="","",SUMIFS(Txn[Signed Units],Txn[Key],J368,Txn[Transaction Order],"&lt;="&amp;Q368))</f>
      </c>
    </row>
    <row r="369" spans="10:18" ht="15" customHeight="1" x14ac:dyDescent="0.15">
      <c r="A369" s="239"/>
      <c r="B369" s="239"/>
      <c r="C369" s="239"/>
      <c r="D369" s="253"/>
      <c r="E369" s="239"/>
      <c r="F369" s="254"/>
      <c r="G369" s="239"/>
      <c r="H369" s="254"/>
      <c r="I369" s="239"/>
      <c r="J369" s="246">
        <f>IF(OR(B369="",C369="",E369=""),"",B369&amp;":"&amp;C369&amp;":"&amp;E369)</f>
      </c>
      <c r="K369" s="247">
        <f>IF(A369="","",A369*D369)</f>
      </c>
      <c r="L369" s="246">
        <f>IF(A369="","",IF(OR(A369=1,A369=0),H369,0))</f>
      </c>
      <c r="M369" s="246">
        <f>IF(A369="","",IF(A369=-1,H369,0))</f>
      </c>
      <c r="N369">
        <f>IF(J369="","",IF(E369="SGD",1,IF(E369="USD",Settings!$B$22,IF(E369="HKD",Settings!$B$23,1))))</f>
      </c>
      <c r="O369">
        <f>IF(OR(B369="",C369="",E369=""),0,(IF(A369=-1,H369,0)-IF(OR(A369=1,A369=0),H369,0)+IF(A369=2,H369,0))*IF(E369="SGD",1,IF(E369="USD",Settings!$B$22,IF(E369="HKD",Settings!$B$23,1))))</f>
        <v>0</v>
      </c>
      <c r="P369">
        <f>IF(OR(B369="",C369="",E369=""),0,IF(A369=2,H369*IF(E369="SGD",1,IF(E369="USD",Settings!$B$22,IF(E369="HKD",Settings!$B$23,1))),0))</f>
        <v>0</v>
      </c>
      <c r="Q369" s="312">
        <f>IF(OR(J369="",G369=""),"",G369+ROW()/1000000)</f>
      </c>
      <c r="R369" s="247">
        <f>IF(Q369="","",SUMIFS(Txn[Signed Units],Txn[Key],J369,Txn[Transaction Order],"&lt;="&amp;Q369))</f>
      </c>
    </row>
    <row r="370" spans="10:18" ht="15" customHeight="1" x14ac:dyDescent="0.15">
      <c r="A370" s="239"/>
      <c r="B370" s="239"/>
      <c r="C370" s="239"/>
      <c r="D370" s="253"/>
      <c r="E370" s="239"/>
      <c r="F370" s="254"/>
      <c r="G370" s="239"/>
      <c r="H370" s="254"/>
      <c r="I370" s="239"/>
      <c r="J370" s="246">
        <f>IF(OR(B370="",C370="",E370=""),"",B370&amp;":"&amp;C370&amp;":"&amp;E370)</f>
      </c>
      <c r="K370" s="247">
        <f>IF(A370="","",A370*D370)</f>
      </c>
      <c r="L370" s="246">
        <f>IF(A370="","",IF(OR(A370=1,A370=0),H370,0))</f>
      </c>
      <c r="M370" s="246">
        <f>IF(A370="","",IF(A370=-1,H370,0))</f>
      </c>
      <c r="N370">
        <f>IF(J370="","",IF(E370="SGD",1,IF(E370="USD",Settings!$B$22,IF(E370="HKD",Settings!$B$23,1))))</f>
      </c>
      <c r="O370">
        <f>IF(OR(B370="",C370="",E370=""),0,(IF(A370=-1,H370,0)-IF(OR(A370=1,A370=0),H370,0)+IF(A370=2,H370,0))*IF(E370="SGD",1,IF(E370="USD",Settings!$B$22,IF(E370="HKD",Settings!$B$23,1))))</f>
        <v>0</v>
      </c>
      <c r="P370">
        <f>IF(OR(B370="",C370="",E370=""),0,IF(A370=2,H370*IF(E370="SGD",1,IF(E370="USD",Settings!$B$22,IF(E370="HKD",Settings!$B$23,1))),0))</f>
        <v>0</v>
      </c>
      <c r="Q370" s="312">
        <f>IF(OR(J370="",G370=""),"",G370+ROW()/1000000)</f>
      </c>
      <c r="R370" s="247">
        <f>IF(Q370="","",SUMIFS(Txn[Signed Units],Txn[Key],J370,Txn[Transaction Order],"&lt;="&amp;Q370))</f>
      </c>
    </row>
    <row r="371" spans="10:18" ht="15" customHeight="1" x14ac:dyDescent="0.15">
      <c r="A371" s="239"/>
      <c r="B371" s="239"/>
      <c r="C371" s="239"/>
      <c r="D371" s="253"/>
      <c r="E371" s="239"/>
      <c r="F371" s="254"/>
      <c r="G371" s="239"/>
      <c r="H371" s="254"/>
      <c r="I371" s="239"/>
      <c r="J371" s="246">
        <f>IF(OR(B371="",C371="",E371=""),"",B371&amp;":"&amp;C371&amp;":"&amp;E371)</f>
      </c>
      <c r="K371" s="247">
        <f>IF(A371="","",A371*D371)</f>
      </c>
      <c r="L371" s="246">
        <f>IF(A371="","",IF(OR(A371=1,A371=0),H371,0))</f>
      </c>
      <c r="M371" s="246">
        <f>IF(A371="","",IF(A371=-1,H371,0))</f>
      </c>
      <c r="N371">
        <f>IF(J371="","",IF(E371="SGD",1,IF(E371="USD",Settings!$B$22,IF(E371="HKD",Settings!$B$23,1))))</f>
      </c>
      <c r="O371">
        <f>IF(OR(B371="",C371="",E371=""),0,(IF(A371=-1,H371,0)-IF(OR(A371=1,A371=0),H371,0)+IF(A371=2,H371,0))*IF(E371="SGD",1,IF(E371="USD",Settings!$B$22,IF(E371="HKD",Settings!$B$23,1))))</f>
        <v>0</v>
      </c>
      <c r="P371">
        <f>IF(OR(B371="",C371="",E371=""),0,IF(A371=2,H371*IF(E371="SGD",1,IF(E371="USD",Settings!$B$22,IF(E371="HKD",Settings!$B$23,1))),0))</f>
        <v>0</v>
      </c>
      <c r="Q371" s="312">
        <f>IF(OR(J371="",G371=""),"",G371+ROW()/1000000)</f>
      </c>
      <c r="R371" s="247">
        <f>IF(Q371="","",SUMIFS(Txn[Signed Units],Txn[Key],J371,Txn[Transaction Order],"&lt;="&amp;Q371))</f>
      </c>
    </row>
    <row r="372" spans="10:18" ht="15" customHeight="1" x14ac:dyDescent="0.15">
      <c r="A372" s="239"/>
      <c r="B372" s="239"/>
      <c r="C372" s="239"/>
      <c r="D372" s="253"/>
      <c r="E372" s="239"/>
      <c r="F372" s="254"/>
      <c r="G372" s="239"/>
      <c r="H372" s="254"/>
      <c r="I372" s="239"/>
      <c r="J372" s="246">
        <f>IF(OR(B372="",C372="",E372=""),"",B372&amp;":"&amp;C372&amp;":"&amp;E372)</f>
      </c>
      <c r="K372" s="247">
        <f>IF(A372="","",A372*D372)</f>
      </c>
      <c r="L372" s="246">
        <f>IF(A372="","",IF(OR(A372=1,A372=0),H372,0))</f>
      </c>
      <c r="M372" s="246">
        <f>IF(A372="","",IF(A372=-1,H372,0))</f>
      </c>
      <c r="N372">
        <f>IF(J372="","",IF(E372="SGD",1,IF(E372="USD",Settings!$B$22,IF(E372="HKD",Settings!$B$23,1))))</f>
      </c>
      <c r="O372">
        <f>IF(OR(B372="",C372="",E372=""),0,(IF(A372=-1,H372,0)-IF(OR(A372=1,A372=0),H372,0)+IF(A372=2,H372,0))*IF(E372="SGD",1,IF(E372="USD",Settings!$B$22,IF(E372="HKD",Settings!$B$23,1))))</f>
        <v>0</v>
      </c>
      <c r="P372">
        <f>IF(OR(B372="",C372="",E372=""),0,IF(A372=2,H372*IF(E372="SGD",1,IF(E372="USD",Settings!$B$22,IF(E372="HKD",Settings!$B$23,1))),0))</f>
        <v>0</v>
      </c>
      <c r="Q372" s="312">
        <f>IF(OR(J372="",G372=""),"",G372+ROW()/1000000)</f>
      </c>
      <c r="R372" s="247">
        <f>IF(Q372="","",SUMIFS(Txn[Signed Units],Txn[Key],J372,Txn[Transaction Order],"&lt;="&amp;Q372))</f>
      </c>
    </row>
    <row r="373" spans="10:18" ht="15" customHeight="1" x14ac:dyDescent="0.15">
      <c r="A373" s="239"/>
      <c r="B373" s="239"/>
      <c r="C373" s="239"/>
      <c r="D373" s="253"/>
      <c r="E373" s="239"/>
      <c r="F373" s="254"/>
      <c r="G373" s="239"/>
      <c r="H373" s="254"/>
      <c r="I373" s="239"/>
      <c r="J373" s="246">
        <f>IF(OR(B373="",C373="",E373=""),"",B373&amp;":"&amp;C373&amp;":"&amp;E373)</f>
      </c>
      <c r="K373" s="247">
        <f>IF(A373="","",A373*D373)</f>
      </c>
      <c r="L373" s="246">
        <f>IF(A373="","",IF(OR(A373=1,A373=0),H373,0))</f>
      </c>
      <c r="M373" s="246">
        <f>IF(A373="","",IF(A373=-1,H373,0))</f>
      </c>
      <c r="N373">
        <f>IF(J373="","",IF(E373="SGD",1,IF(E373="USD",Settings!$B$22,IF(E373="HKD",Settings!$B$23,1))))</f>
      </c>
      <c r="O373">
        <f>IF(OR(B373="",C373="",E373=""),0,(IF(A373=-1,H373,0)-IF(OR(A373=1,A373=0),H373,0)+IF(A373=2,H373,0))*IF(E373="SGD",1,IF(E373="USD",Settings!$B$22,IF(E373="HKD",Settings!$B$23,1))))</f>
        <v>0</v>
      </c>
      <c r="P373">
        <f>IF(OR(B373="",C373="",E373=""),0,IF(A373=2,H373*IF(E373="SGD",1,IF(E373="USD",Settings!$B$22,IF(E373="HKD",Settings!$B$23,1))),0))</f>
        <v>0</v>
      </c>
      <c r="Q373" s="312">
        <f>IF(OR(J373="",G373=""),"",G373+ROW()/1000000)</f>
      </c>
      <c r="R373" s="247">
        <f>IF(Q373="","",SUMIFS(Txn[Signed Units],Txn[Key],J373,Txn[Transaction Order],"&lt;="&amp;Q373))</f>
      </c>
    </row>
    <row r="374" spans="10:18" ht="15" customHeight="1" x14ac:dyDescent="0.15">
      <c r="A374" s="239"/>
      <c r="B374" s="239"/>
      <c r="C374" s="239"/>
      <c r="D374" s="253"/>
      <c r="E374" s="239"/>
      <c r="F374" s="254"/>
      <c r="G374" s="239"/>
      <c r="H374" s="254"/>
      <c r="I374" s="239"/>
      <c r="J374" s="246">
        <f>IF(OR(B374="",C374="",E374=""),"",B374&amp;":"&amp;C374&amp;":"&amp;E374)</f>
      </c>
      <c r="K374" s="247">
        <f>IF(A374="","",A374*D374)</f>
      </c>
      <c r="L374" s="246">
        <f>IF(A374="","",IF(OR(A374=1,A374=0),H374,0))</f>
      </c>
      <c r="M374" s="246">
        <f>IF(A374="","",IF(A374=-1,H374,0))</f>
      </c>
      <c r="N374">
        <f>IF(J374="","",IF(E374="SGD",1,IF(E374="USD",Settings!$B$22,IF(E374="HKD",Settings!$B$23,1))))</f>
      </c>
      <c r="O374">
        <f>IF(OR(B374="",C374="",E374=""),0,(IF(A374=-1,H374,0)-IF(OR(A374=1,A374=0),H374,0)+IF(A374=2,H374,0))*IF(E374="SGD",1,IF(E374="USD",Settings!$B$22,IF(E374="HKD",Settings!$B$23,1))))</f>
        <v>0</v>
      </c>
      <c r="P374">
        <f>IF(OR(B374="",C374="",E374=""),0,IF(A374=2,H374*IF(E374="SGD",1,IF(E374="USD",Settings!$B$22,IF(E374="HKD",Settings!$B$23,1))),0))</f>
        <v>0</v>
      </c>
      <c r="Q374" s="312">
        <f>IF(OR(J374="",G374=""),"",G374+ROW()/1000000)</f>
      </c>
      <c r="R374" s="247">
        <f>IF(Q374="","",SUMIFS(Txn[Signed Units],Txn[Key],J374,Txn[Transaction Order],"&lt;="&amp;Q374))</f>
      </c>
    </row>
    <row r="375" spans="10:18" ht="15" customHeight="1" x14ac:dyDescent="0.15">
      <c r="A375" s="239"/>
      <c r="B375" s="239"/>
      <c r="C375" s="239"/>
      <c r="D375" s="253"/>
      <c r="E375" s="239"/>
      <c r="F375" s="254"/>
      <c r="G375" s="239"/>
      <c r="H375" s="254"/>
      <c r="I375" s="239"/>
      <c r="J375" s="246">
        <f>IF(OR(B375="",C375="",E375=""),"",B375&amp;":"&amp;C375&amp;":"&amp;E375)</f>
      </c>
      <c r="K375" s="247">
        <f>IF(A375="","",A375*D375)</f>
      </c>
      <c r="L375" s="246">
        <f>IF(A375="","",IF(OR(A375=1,A375=0),H375,0))</f>
      </c>
      <c r="M375" s="246">
        <f>IF(A375="","",IF(A375=-1,H375,0))</f>
      </c>
      <c r="N375">
        <f>IF(J375="","",IF(E375="SGD",1,IF(E375="USD",Settings!$B$22,IF(E375="HKD",Settings!$B$23,1))))</f>
      </c>
      <c r="O375">
        <f>IF(OR(B375="",C375="",E375=""),0,(IF(A375=-1,H375,0)-IF(OR(A375=1,A375=0),H375,0)+IF(A375=2,H375,0))*IF(E375="SGD",1,IF(E375="USD",Settings!$B$22,IF(E375="HKD",Settings!$B$23,1))))</f>
        <v>0</v>
      </c>
      <c r="P375">
        <f>IF(OR(B375="",C375="",E375=""),0,IF(A375=2,H375*IF(E375="SGD",1,IF(E375="USD",Settings!$B$22,IF(E375="HKD",Settings!$B$23,1))),0))</f>
        <v>0</v>
      </c>
      <c r="Q375" s="312">
        <f>IF(OR(J375="",G375=""),"",G375+ROW()/1000000)</f>
      </c>
      <c r="R375" s="247">
        <f>IF(Q375="","",SUMIFS(Txn[Signed Units],Txn[Key],J375,Txn[Transaction Order],"&lt;="&amp;Q375))</f>
      </c>
    </row>
    <row r="376" spans="10:18" ht="15" customHeight="1" x14ac:dyDescent="0.15">
      <c r="A376" s="239"/>
      <c r="B376" s="239"/>
      <c r="C376" s="239"/>
      <c r="D376" s="253"/>
      <c r="E376" s="239"/>
      <c r="F376" s="254"/>
      <c r="G376" s="239"/>
      <c r="H376" s="254"/>
      <c r="I376" s="239"/>
      <c r="J376" s="246">
        <f>IF(OR(B376="",C376="",E376=""),"",B376&amp;":"&amp;C376&amp;":"&amp;E376)</f>
      </c>
      <c r="K376" s="247">
        <f>IF(A376="","",A376*D376)</f>
      </c>
      <c r="L376" s="246">
        <f>IF(A376="","",IF(OR(A376=1,A376=0),H376,0))</f>
      </c>
      <c r="M376" s="246">
        <f>IF(A376="","",IF(A376=-1,H376,0))</f>
      </c>
      <c r="N376">
        <f>IF(J376="","",IF(E376="SGD",1,IF(E376="USD",Settings!$B$22,IF(E376="HKD",Settings!$B$23,1))))</f>
      </c>
      <c r="O376">
        <f>IF(OR(B376="",C376="",E376=""),0,(IF(A376=-1,H376,0)-IF(OR(A376=1,A376=0),H376,0)+IF(A376=2,H376,0))*IF(E376="SGD",1,IF(E376="USD",Settings!$B$22,IF(E376="HKD",Settings!$B$23,1))))</f>
        <v>0</v>
      </c>
      <c r="P376">
        <f>IF(OR(B376="",C376="",E376=""),0,IF(A376=2,H376*IF(E376="SGD",1,IF(E376="USD",Settings!$B$22,IF(E376="HKD",Settings!$B$23,1))),0))</f>
        <v>0</v>
      </c>
      <c r="Q376" s="312">
        <f>IF(OR(J376="",G376=""),"",G376+ROW()/1000000)</f>
      </c>
      <c r="R376" s="247">
        <f>IF(Q376="","",SUMIFS(Txn[Signed Units],Txn[Key],J376,Txn[Transaction Order],"&lt;="&amp;Q376))</f>
      </c>
    </row>
    <row r="377" spans="10:18" ht="15" customHeight="1" x14ac:dyDescent="0.15">
      <c r="A377" s="239"/>
      <c r="B377" s="239"/>
      <c r="C377" s="239"/>
      <c r="D377" s="253"/>
      <c r="E377" s="239"/>
      <c r="F377" s="254"/>
      <c r="G377" s="239"/>
      <c r="H377" s="254"/>
      <c r="I377" s="239"/>
      <c r="J377" s="246">
        <f>IF(OR(B377="",C377="",E377=""),"",B377&amp;":"&amp;C377&amp;":"&amp;E377)</f>
      </c>
      <c r="K377" s="247">
        <f>IF(A377="","",A377*D377)</f>
      </c>
      <c r="L377" s="246">
        <f>IF(A377="","",IF(OR(A377=1,A377=0),H377,0))</f>
      </c>
      <c r="M377" s="246">
        <f>IF(A377="","",IF(A377=-1,H377,0))</f>
      </c>
      <c r="N377">
        <f>IF(J377="","",IF(E377="SGD",1,IF(E377="USD",Settings!$B$22,IF(E377="HKD",Settings!$B$23,1))))</f>
      </c>
      <c r="O377">
        <f>IF(OR(B377="",C377="",E377=""),0,(IF(A377=-1,H377,0)-IF(OR(A377=1,A377=0),H377,0)+IF(A377=2,H377,0))*IF(E377="SGD",1,IF(E377="USD",Settings!$B$22,IF(E377="HKD",Settings!$B$23,1))))</f>
        <v>0</v>
      </c>
      <c r="P377">
        <f>IF(OR(B377="",C377="",E377=""),0,IF(A377=2,H377*IF(E377="SGD",1,IF(E377="USD",Settings!$B$22,IF(E377="HKD",Settings!$B$23,1))),0))</f>
        <v>0</v>
      </c>
      <c r="Q377" s="312">
        <f>IF(OR(J377="",G377=""),"",G377+ROW()/1000000)</f>
      </c>
      <c r="R377" s="247">
        <f>IF(Q377="","",SUMIFS(Txn[Signed Units],Txn[Key],J377,Txn[Transaction Order],"&lt;="&amp;Q377))</f>
      </c>
    </row>
    <row r="378" spans="10:18" ht="15" customHeight="1" x14ac:dyDescent="0.15">
      <c r="A378" s="239"/>
      <c r="B378" s="239"/>
      <c r="C378" s="239"/>
      <c r="D378" s="253"/>
      <c r="E378" s="239"/>
      <c r="F378" s="254"/>
      <c r="G378" s="239"/>
      <c r="H378" s="254"/>
      <c r="I378" s="239"/>
      <c r="J378" s="246">
        <f>IF(OR(B378="",C378="",E378=""),"",B378&amp;":"&amp;C378&amp;":"&amp;E378)</f>
      </c>
      <c r="K378" s="247">
        <f>IF(A378="","",A378*D378)</f>
      </c>
      <c r="L378" s="246">
        <f>IF(A378="","",IF(OR(A378=1,A378=0),H378,0))</f>
      </c>
      <c r="M378" s="246">
        <f>IF(A378="","",IF(A378=-1,H378,0))</f>
      </c>
      <c r="N378">
        <f>IF(J378="","",IF(E378="SGD",1,IF(E378="USD",Settings!$B$22,IF(E378="HKD",Settings!$B$23,1))))</f>
      </c>
      <c r="O378">
        <f>IF(OR(B378="",C378="",E378=""),0,(IF(A378=-1,H378,0)-IF(OR(A378=1,A378=0),H378,0)+IF(A378=2,H378,0))*IF(E378="SGD",1,IF(E378="USD",Settings!$B$22,IF(E378="HKD",Settings!$B$23,1))))</f>
        <v>0</v>
      </c>
      <c r="P378">
        <f>IF(OR(B378="",C378="",E378=""),0,IF(A378=2,H378*IF(E378="SGD",1,IF(E378="USD",Settings!$B$22,IF(E378="HKD",Settings!$B$23,1))),0))</f>
        <v>0</v>
      </c>
      <c r="Q378" s="312">
        <f>IF(OR(J378="",G378=""),"",G378+ROW()/1000000)</f>
      </c>
      <c r="R378" s="247">
        <f>IF(Q378="","",SUMIFS(Txn[Signed Units],Txn[Key],J378,Txn[Transaction Order],"&lt;="&amp;Q378))</f>
      </c>
    </row>
    <row r="379" spans="10:18" ht="15" customHeight="1" x14ac:dyDescent="0.15">
      <c r="A379" s="239"/>
      <c r="B379" s="239"/>
      <c r="C379" s="239"/>
      <c r="D379" s="253"/>
      <c r="E379" s="239"/>
      <c r="F379" s="254"/>
      <c r="G379" s="239"/>
      <c r="H379" s="254"/>
      <c r="I379" s="239"/>
      <c r="J379" s="246">
        <f>IF(OR(B379="",C379="",E379=""),"",B379&amp;":"&amp;C379&amp;":"&amp;E379)</f>
      </c>
      <c r="K379" s="247">
        <f>IF(A379="","",A379*D379)</f>
      </c>
      <c r="L379" s="246">
        <f>IF(A379="","",IF(OR(A379=1,A379=0),H379,0))</f>
      </c>
      <c r="M379" s="246">
        <f>IF(A379="","",IF(A379=-1,H379,0))</f>
      </c>
      <c r="N379">
        <f>IF(J379="","",IF(E379="SGD",1,IF(E379="USD",Settings!$B$22,IF(E379="HKD",Settings!$B$23,1))))</f>
      </c>
      <c r="O379">
        <f>IF(OR(B379="",C379="",E379=""),0,(IF(A379=-1,H379,0)-IF(OR(A379=1,A379=0),H379,0)+IF(A379=2,H379,0))*IF(E379="SGD",1,IF(E379="USD",Settings!$B$22,IF(E379="HKD",Settings!$B$23,1))))</f>
        <v>0</v>
      </c>
      <c r="P379">
        <f>IF(OR(B379="",C379="",E379=""),0,IF(A379=2,H379*IF(E379="SGD",1,IF(E379="USD",Settings!$B$22,IF(E379="HKD",Settings!$B$23,1))),0))</f>
        <v>0</v>
      </c>
      <c r="Q379" s="312">
        <f>IF(OR(J379="",G379=""),"",G379+ROW()/1000000)</f>
      </c>
      <c r="R379" s="247">
        <f>IF(Q379="","",SUMIFS(Txn[Signed Units],Txn[Key],J379,Txn[Transaction Order],"&lt;="&amp;Q379))</f>
      </c>
    </row>
    <row r="380" spans="10:18" ht="15" customHeight="1" x14ac:dyDescent="0.15">
      <c r="A380" s="239"/>
      <c r="B380" s="239"/>
      <c r="C380" s="239"/>
      <c r="D380" s="253"/>
      <c r="E380" s="239"/>
      <c r="F380" s="254"/>
      <c r="G380" s="239"/>
      <c r="H380" s="254"/>
      <c r="I380" s="239"/>
      <c r="J380" s="246">
        <f>IF(OR(B380="",C380="",E380=""),"",B380&amp;":"&amp;C380&amp;":"&amp;E380)</f>
      </c>
      <c r="K380" s="247">
        <f>IF(A380="","",A380*D380)</f>
      </c>
      <c r="L380" s="246">
        <f>IF(A380="","",IF(OR(A380=1,A380=0),H380,0))</f>
      </c>
      <c r="M380" s="246">
        <f>IF(A380="","",IF(A380=-1,H380,0))</f>
      </c>
      <c r="N380">
        <f>IF(J380="","",IF(E380="SGD",1,IF(E380="USD",Settings!$B$22,IF(E380="HKD",Settings!$B$23,1))))</f>
      </c>
      <c r="O380">
        <f>IF(OR(B380="",C380="",E380=""),0,(IF(A380=-1,H380,0)-IF(OR(A380=1,A380=0),H380,0)+IF(A380=2,H380,0))*IF(E380="SGD",1,IF(E380="USD",Settings!$B$22,IF(E380="HKD",Settings!$B$23,1))))</f>
        <v>0</v>
      </c>
      <c r="P380">
        <f>IF(OR(B380="",C380="",E380=""),0,IF(A380=2,H380*IF(E380="SGD",1,IF(E380="USD",Settings!$B$22,IF(E380="HKD",Settings!$B$23,1))),0))</f>
        <v>0</v>
      </c>
      <c r="Q380" s="312">
        <f>IF(OR(J380="",G380=""),"",G380+ROW()/1000000)</f>
      </c>
      <c r="R380" s="247">
        <f>IF(Q380="","",SUMIFS(Txn[Signed Units],Txn[Key],J380,Txn[Transaction Order],"&lt;="&amp;Q380))</f>
      </c>
    </row>
    <row r="381" spans="10:18" ht="15" customHeight="1" x14ac:dyDescent="0.15">
      <c r="A381" s="239"/>
      <c r="B381" s="239"/>
      <c r="C381" s="239"/>
      <c r="D381" s="253"/>
      <c r="E381" s="239"/>
      <c r="F381" s="254"/>
      <c r="G381" s="239"/>
      <c r="H381" s="254"/>
      <c r="I381" s="239"/>
      <c r="J381" s="246">
        <f>IF(OR(B381="",C381="",E381=""),"",B381&amp;":"&amp;C381&amp;":"&amp;E381)</f>
      </c>
      <c r="K381" s="247">
        <f>IF(A381="","",A381*D381)</f>
      </c>
      <c r="L381" s="246">
        <f>IF(A381="","",IF(OR(A381=1,A381=0),H381,0))</f>
      </c>
      <c r="M381" s="246">
        <f>IF(A381="","",IF(A381=-1,H381,0))</f>
      </c>
      <c r="N381">
        <f>IF(J381="","",IF(E381="SGD",1,IF(E381="USD",Settings!$B$22,IF(E381="HKD",Settings!$B$23,1))))</f>
      </c>
      <c r="O381">
        <f>IF(OR(B381="",C381="",E381=""),0,(IF(A381=-1,H381,0)-IF(OR(A381=1,A381=0),H381,0)+IF(A381=2,H381,0))*IF(E381="SGD",1,IF(E381="USD",Settings!$B$22,IF(E381="HKD",Settings!$B$23,1))))</f>
        <v>0</v>
      </c>
      <c r="P381">
        <f>IF(OR(B381="",C381="",E381=""),0,IF(A381=2,H381*IF(E381="SGD",1,IF(E381="USD",Settings!$B$22,IF(E381="HKD",Settings!$B$23,1))),0))</f>
        <v>0</v>
      </c>
      <c r="Q381" s="312">
        <f>IF(OR(J381="",G381=""),"",G381+ROW()/1000000)</f>
      </c>
      <c r="R381" s="247">
        <f>IF(Q381="","",SUMIFS(Txn[Signed Units],Txn[Key],J381,Txn[Transaction Order],"&lt;="&amp;Q381))</f>
      </c>
    </row>
    <row r="382" spans="10:18" ht="15" customHeight="1" x14ac:dyDescent="0.15">
      <c r="A382" s="239"/>
      <c r="B382" s="239"/>
      <c r="C382" s="239"/>
      <c r="D382" s="253"/>
      <c r="E382" s="239"/>
      <c r="F382" s="254"/>
      <c r="G382" s="239"/>
      <c r="H382" s="254"/>
      <c r="I382" s="239"/>
      <c r="J382" s="246">
        <f>IF(OR(B382="",C382="",E382=""),"",B382&amp;":"&amp;C382&amp;":"&amp;E382)</f>
      </c>
      <c r="K382" s="247">
        <f>IF(A382="","",A382*D382)</f>
      </c>
      <c r="L382" s="246">
        <f>IF(A382="","",IF(OR(A382=1,A382=0),H382,0))</f>
      </c>
      <c r="M382" s="246">
        <f>IF(A382="","",IF(A382=-1,H382,0))</f>
      </c>
      <c r="N382">
        <f>IF(J382="","",IF(E382="SGD",1,IF(E382="USD",Settings!$B$22,IF(E382="HKD",Settings!$B$23,1))))</f>
      </c>
      <c r="O382">
        <f>IF(OR(B382="",C382="",E382=""),0,(IF(A382=-1,H382,0)-IF(OR(A382=1,A382=0),H382,0)+IF(A382=2,H382,0))*IF(E382="SGD",1,IF(E382="USD",Settings!$B$22,IF(E382="HKD",Settings!$B$23,1))))</f>
        <v>0</v>
      </c>
      <c r="P382">
        <f>IF(OR(B382="",C382="",E382=""),0,IF(A382=2,H382*IF(E382="SGD",1,IF(E382="USD",Settings!$B$22,IF(E382="HKD",Settings!$B$23,1))),0))</f>
        <v>0</v>
      </c>
      <c r="Q382" s="312">
        <f>IF(OR(J382="",G382=""),"",G382+ROW()/1000000)</f>
      </c>
      <c r="R382" s="247">
        <f>IF(Q382="","",SUMIFS(Txn[Signed Units],Txn[Key],J382,Txn[Transaction Order],"&lt;="&amp;Q382))</f>
      </c>
    </row>
    <row r="383" spans="10:18" ht="15" customHeight="1" x14ac:dyDescent="0.15">
      <c r="A383" s="239"/>
      <c r="B383" s="239"/>
      <c r="C383" s="239"/>
      <c r="D383" s="253"/>
      <c r="E383" s="239"/>
      <c r="F383" s="254"/>
      <c r="G383" s="239"/>
      <c r="H383" s="254"/>
      <c r="I383" s="239"/>
      <c r="J383" s="246">
        <f>IF(OR(B383="",C383="",E383=""),"",B383&amp;":"&amp;C383&amp;":"&amp;E383)</f>
      </c>
      <c r="K383" s="247">
        <f>IF(A383="","",A383*D383)</f>
      </c>
      <c r="L383" s="246">
        <f>IF(A383="","",IF(OR(A383=1,A383=0),H383,0))</f>
      </c>
      <c r="M383" s="246">
        <f>IF(A383="","",IF(A383=-1,H383,0))</f>
      </c>
      <c r="N383">
        <f>IF(J383="","",IF(E383="SGD",1,IF(E383="USD",Settings!$B$22,IF(E383="HKD",Settings!$B$23,1))))</f>
      </c>
      <c r="O383">
        <f>IF(OR(B383="",C383="",E383=""),0,(IF(A383=-1,H383,0)-IF(OR(A383=1,A383=0),H383,0)+IF(A383=2,H383,0))*IF(E383="SGD",1,IF(E383="USD",Settings!$B$22,IF(E383="HKD",Settings!$B$23,1))))</f>
        <v>0</v>
      </c>
      <c r="P383">
        <f>IF(OR(B383="",C383="",E383=""),0,IF(A383=2,H383*IF(E383="SGD",1,IF(E383="USD",Settings!$B$22,IF(E383="HKD",Settings!$B$23,1))),0))</f>
        <v>0</v>
      </c>
      <c r="Q383" s="312">
        <f>IF(OR(J383="",G383=""),"",G383+ROW()/1000000)</f>
      </c>
      <c r="R383" s="247">
        <f>IF(Q383="","",SUMIFS(Txn[Signed Units],Txn[Key],J383,Txn[Transaction Order],"&lt;="&amp;Q383))</f>
      </c>
    </row>
    <row r="384" spans="10:18" ht="15" customHeight="1" x14ac:dyDescent="0.15">
      <c r="A384" s="239"/>
      <c r="B384" s="239"/>
      <c r="C384" s="239"/>
      <c r="D384" s="253"/>
      <c r="E384" s="239"/>
      <c r="F384" s="254"/>
      <c r="G384" s="239"/>
      <c r="H384" s="254"/>
      <c r="I384" s="239"/>
      <c r="J384" s="246">
        <f>IF(OR(B384="",C384="",E384=""),"",B384&amp;":"&amp;C384&amp;":"&amp;E384)</f>
      </c>
      <c r="K384" s="247">
        <f>IF(A384="","",A384*D384)</f>
      </c>
      <c r="L384" s="246">
        <f>IF(A384="","",IF(OR(A384=1,A384=0),H384,0))</f>
      </c>
      <c r="M384" s="246">
        <f>IF(A384="","",IF(A384=-1,H384,0))</f>
      </c>
      <c r="N384">
        <f>IF(J384="","",IF(E384="SGD",1,IF(E384="USD",Settings!$B$22,IF(E384="HKD",Settings!$B$23,1))))</f>
      </c>
      <c r="O384">
        <f>IF(OR(B384="",C384="",E384=""),0,(IF(A384=-1,H384,0)-IF(OR(A384=1,A384=0),H384,0)+IF(A384=2,H384,0))*IF(E384="SGD",1,IF(E384="USD",Settings!$B$22,IF(E384="HKD",Settings!$B$23,1))))</f>
        <v>0</v>
      </c>
      <c r="P384">
        <f>IF(OR(B384="",C384="",E384=""),0,IF(A384=2,H384*IF(E384="SGD",1,IF(E384="USD",Settings!$B$22,IF(E384="HKD",Settings!$B$23,1))),0))</f>
        <v>0</v>
      </c>
      <c r="Q384" s="312">
        <f>IF(OR(J384="",G384=""),"",G384+ROW()/1000000)</f>
      </c>
      <c r="R384" s="247">
        <f>IF(Q384="","",SUMIFS(Txn[Signed Units],Txn[Key],J384,Txn[Transaction Order],"&lt;="&amp;Q384))</f>
      </c>
    </row>
    <row r="385" spans="10:18" ht="15" customHeight="1" x14ac:dyDescent="0.15">
      <c r="A385" s="239"/>
      <c r="B385" s="239"/>
      <c r="C385" s="239"/>
      <c r="D385" s="253"/>
      <c r="E385" s="239"/>
      <c r="F385" s="254"/>
      <c r="G385" s="239"/>
      <c r="H385" s="254"/>
      <c r="I385" s="239"/>
      <c r="J385" s="246">
        <f>IF(OR(B385="",C385="",E385=""),"",B385&amp;":"&amp;C385&amp;":"&amp;E385)</f>
      </c>
      <c r="K385" s="247">
        <f>IF(A385="","",A385*D385)</f>
      </c>
      <c r="L385" s="246">
        <f>IF(A385="","",IF(OR(A385=1,A385=0),H385,0))</f>
      </c>
      <c r="M385" s="246">
        <f>IF(A385="","",IF(A385=-1,H385,0))</f>
      </c>
      <c r="N385">
        <f>IF(J385="","",IF(E385="SGD",1,IF(E385="USD",Settings!$B$22,IF(E385="HKD",Settings!$B$23,1))))</f>
      </c>
      <c r="O385">
        <f>IF(OR(B385="",C385="",E385=""),0,(IF(A385=-1,H385,0)-IF(OR(A385=1,A385=0),H385,0)+IF(A385=2,H385,0))*IF(E385="SGD",1,IF(E385="USD",Settings!$B$22,IF(E385="HKD",Settings!$B$23,1))))</f>
        <v>0</v>
      </c>
      <c r="P385">
        <f>IF(OR(B385="",C385="",E385=""),0,IF(A385=2,H385*IF(E385="SGD",1,IF(E385="USD",Settings!$B$22,IF(E385="HKD",Settings!$B$23,1))),0))</f>
        <v>0</v>
      </c>
      <c r="Q385" s="312">
        <f>IF(OR(J385="",G385=""),"",G385+ROW()/1000000)</f>
      </c>
      <c r="R385" s="247">
        <f>IF(Q385="","",SUMIFS(Txn[Signed Units],Txn[Key],J385,Txn[Transaction Order],"&lt;="&amp;Q385))</f>
      </c>
    </row>
    <row r="386" spans="10:18" ht="15" customHeight="1" x14ac:dyDescent="0.15">
      <c r="A386" s="239"/>
      <c r="B386" s="239"/>
      <c r="C386" s="239"/>
      <c r="D386" s="253"/>
      <c r="E386" s="239"/>
      <c r="F386" s="254"/>
      <c r="G386" s="239"/>
      <c r="H386" s="254"/>
      <c r="I386" s="239"/>
      <c r="J386" s="246">
        <f>IF(OR(B386="",C386="",E386=""),"",B386&amp;":"&amp;C386&amp;":"&amp;E386)</f>
      </c>
      <c r="K386" s="247">
        <f>IF(A386="","",A386*D386)</f>
      </c>
      <c r="L386" s="246">
        <f>IF(A386="","",IF(OR(A386=1,A386=0),H386,0))</f>
      </c>
      <c r="M386" s="246">
        <f>IF(A386="","",IF(A386=-1,H386,0))</f>
      </c>
      <c r="N386">
        <f>IF(J386="","",IF(E386="SGD",1,IF(E386="USD",Settings!$B$22,IF(E386="HKD",Settings!$B$23,1))))</f>
      </c>
      <c r="O386">
        <f>IF(OR(B386="",C386="",E386=""),0,(IF(A386=-1,H386,0)-IF(OR(A386=1,A386=0),H386,0)+IF(A386=2,H386,0))*IF(E386="SGD",1,IF(E386="USD",Settings!$B$22,IF(E386="HKD",Settings!$B$23,1))))</f>
        <v>0</v>
      </c>
      <c r="P386">
        <f>IF(OR(B386="",C386="",E386=""),0,IF(A386=2,H386*IF(E386="SGD",1,IF(E386="USD",Settings!$B$22,IF(E386="HKD",Settings!$B$23,1))),0))</f>
        <v>0</v>
      </c>
      <c r="Q386" s="312">
        <f>IF(OR(J386="",G386=""),"",G386+ROW()/1000000)</f>
      </c>
      <c r="R386" s="247">
        <f>IF(Q386="","",SUMIFS(Txn[Signed Units],Txn[Key],J386,Txn[Transaction Order],"&lt;="&amp;Q386))</f>
      </c>
    </row>
    <row r="387" spans="10:18" ht="15" customHeight="1" x14ac:dyDescent="0.15">
      <c r="A387" s="239"/>
      <c r="B387" s="239"/>
      <c r="C387" s="239"/>
      <c r="D387" s="253"/>
      <c r="E387" s="239"/>
      <c r="F387" s="254"/>
      <c r="G387" s="239"/>
      <c r="H387" s="254"/>
      <c r="I387" s="239"/>
      <c r="J387" s="246">
        <f>IF(OR(B387="",C387="",E387=""),"",B387&amp;":"&amp;C387&amp;":"&amp;E387)</f>
      </c>
      <c r="K387" s="247">
        <f>IF(A387="","",A387*D387)</f>
      </c>
      <c r="L387" s="246">
        <f>IF(A387="","",IF(OR(A387=1,A387=0),H387,0))</f>
      </c>
      <c r="M387" s="246">
        <f>IF(A387="","",IF(A387=-1,H387,0))</f>
      </c>
      <c r="N387">
        <f>IF(J387="","",IF(E387="SGD",1,IF(E387="USD",Settings!$B$22,IF(E387="HKD",Settings!$B$23,1))))</f>
      </c>
      <c r="O387">
        <f>IF(OR(B387="",C387="",E387=""),0,(IF(A387=-1,H387,0)-IF(OR(A387=1,A387=0),H387,0)+IF(A387=2,H387,0))*IF(E387="SGD",1,IF(E387="USD",Settings!$B$22,IF(E387="HKD",Settings!$B$23,1))))</f>
        <v>0</v>
      </c>
      <c r="P387">
        <f>IF(OR(B387="",C387="",E387=""),0,IF(A387=2,H387*IF(E387="SGD",1,IF(E387="USD",Settings!$B$22,IF(E387="HKD",Settings!$B$23,1))),0))</f>
        <v>0</v>
      </c>
      <c r="Q387" s="312">
        <f>IF(OR(J387="",G387=""),"",G387+ROW()/1000000)</f>
      </c>
      <c r="R387" s="247">
        <f>IF(Q387="","",SUMIFS(Txn[Signed Units],Txn[Key],J387,Txn[Transaction Order],"&lt;="&amp;Q387))</f>
      </c>
    </row>
    <row r="388" spans="10:18" ht="15" customHeight="1" x14ac:dyDescent="0.15">
      <c r="A388" s="239"/>
      <c r="B388" s="239"/>
      <c r="C388" s="239"/>
      <c r="D388" s="253"/>
      <c r="E388" s="239"/>
      <c r="F388" s="254"/>
      <c r="G388" s="239"/>
      <c r="H388" s="254"/>
      <c r="I388" s="239"/>
      <c r="J388" s="246">
        <f>IF(OR(B388="",C388="",E388=""),"",B388&amp;":"&amp;C388&amp;":"&amp;E388)</f>
      </c>
      <c r="K388" s="247">
        <f>IF(A388="","",A388*D388)</f>
      </c>
      <c r="L388" s="246">
        <f>IF(A388="","",IF(OR(A388=1,A388=0),H388,0))</f>
      </c>
      <c r="M388" s="246">
        <f>IF(A388="","",IF(A388=-1,H388,0))</f>
      </c>
      <c r="N388">
        <f>IF(J388="","",IF(E388="SGD",1,IF(E388="USD",Settings!$B$22,IF(E388="HKD",Settings!$B$23,1))))</f>
      </c>
      <c r="O388">
        <f>IF(OR(B388="",C388="",E388=""),0,(IF(A388=-1,H388,0)-IF(OR(A388=1,A388=0),H388,0)+IF(A388=2,H388,0))*IF(E388="SGD",1,IF(E388="USD",Settings!$B$22,IF(E388="HKD",Settings!$B$23,1))))</f>
        <v>0</v>
      </c>
      <c r="P388">
        <f>IF(OR(B388="",C388="",E388=""),0,IF(A388=2,H388*IF(E388="SGD",1,IF(E388="USD",Settings!$B$22,IF(E388="HKD",Settings!$B$23,1))),0))</f>
        <v>0</v>
      </c>
      <c r="Q388" s="312">
        <f>IF(OR(J388="",G388=""),"",G388+ROW()/1000000)</f>
      </c>
      <c r="R388" s="247">
        <f>IF(Q388="","",SUMIFS(Txn[Signed Units],Txn[Key],J388,Txn[Transaction Order],"&lt;="&amp;Q388))</f>
      </c>
    </row>
    <row r="389" spans="10:18" ht="15" customHeight="1" x14ac:dyDescent="0.15">
      <c r="A389" s="239"/>
      <c r="B389" s="239"/>
      <c r="C389" s="239"/>
      <c r="D389" s="253"/>
      <c r="E389" s="239"/>
      <c r="F389" s="254"/>
      <c r="G389" s="239"/>
      <c r="H389" s="254"/>
      <c r="I389" s="239"/>
      <c r="J389" s="246">
        <f>IF(OR(B389="",C389="",E389=""),"",B389&amp;":"&amp;C389&amp;":"&amp;E389)</f>
      </c>
      <c r="K389" s="247">
        <f>IF(A389="","",A389*D389)</f>
      </c>
      <c r="L389" s="246">
        <f>IF(A389="","",IF(OR(A389=1,A389=0),H389,0))</f>
      </c>
      <c r="M389" s="246">
        <f>IF(A389="","",IF(A389=-1,H389,0))</f>
      </c>
      <c r="N389">
        <f>IF(J389="","",IF(E389="SGD",1,IF(E389="USD",Settings!$B$22,IF(E389="HKD",Settings!$B$23,1))))</f>
      </c>
      <c r="O389">
        <f>IF(OR(B389="",C389="",E389=""),0,(IF(A389=-1,H389,0)-IF(OR(A389=1,A389=0),H389,0)+IF(A389=2,H389,0))*IF(E389="SGD",1,IF(E389="USD",Settings!$B$22,IF(E389="HKD",Settings!$B$23,1))))</f>
        <v>0</v>
      </c>
      <c r="P389">
        <f>IF(OR(B389="",C389="",E389=""),0,IF(A389=2,H389*IF(E389="SGD",1,IF(E389="USD",Settings!$B$22,IF(E389="HKD",Settings!$B$23,1))),0))</f>
        <v>0</v>
      </c>
      <c r="Q389" s="312">
        <f>IF(OR(J389="",G389=""),"",G389+ROW()/1000000)</f>
      </c>
      <c r="R389" s="247">
        <f>IF(Q389="","",SUMIFS(Txn[Signed Units],Txn[Key],J389,Txn[Transaction Order],"&lt;="&amp;Q389))</f>
      </c>
    </row>
    <row r="390" spans="10:18" ht="15" customHeight="1" x14ac:dyDescent="0.15">
      <c r="A390" s="239"/>
      <c r="B390" s="239"/>
      <c r="C390" s="239"/>
      <c r="D390" s="253"/>
      <c r="E390" s="239"/>
      <c r="F390" s="254"/>
      <c r="G390" s="239"/>
      <c r="H390" s="254"/>
      <c r="I390" s="239"/>
      <c r="J390" s="246">
        <f>IF(OR(B390="",C390="",E390=""),"",B390&amp;":"&amp;C390&amp;":"&amp;E390)</f>
      </c>
      <c r="K390" s="247">
        <f>IF(A390="","",A390*D390)</f>
      </c>
      <c r="L390" s="246">
        <f>IF(A390="","",IF(OR(A390=1,A390=0),H390,0))</f>
      </c>
      <c r="M390" s="246">
        <f>IF(A390="","",IF(A390=-1,H390,0))</f>
      </c>
      <c r="N390">
        <f>IF(J390="","",IF(E390="SGD",1,IF(E390="USD",Settings!$B$22,IF(E390="HKD",Settings!$B$23,1))))</f>
      </c>
      <c r="O390">
        <f>IF(OR(B390="",C390="",E390=""),0,(IF(A390=-1,H390,0)-IF(OR(A390=1,A390=0),H390,0)+IF(A390=2,H390,0))*IF(E390="SGD",1,IF(E390="USD",Settings!$B$22,IF(E390="HKD",Settings!$B$23,1))))</f>
        <v>0</v>
      </c>
      <c r="P390">
        <f>IF(OR(B390="",C390="",E390=""),0,IF(A390=2,H390*IF(E390="SGD",1,IF(E390="USD",Settings!$B$22,IF(E390="HKD",Settings!$B$23,1))),0))</f>
        <v>0</v>
      </c>
      <c r="Q390" s="312">
        <f>IF(OR(J390="",G390=""),"",G390+ROW()/1000000)</f>
      </c>
      <c r="R390" s="247">
        <f>IF(Q390="","",SUMIFS(Txn[Signed Units],Txn[Key],J390,Txn[Transaction Order],"&lt;="&amp;Q390))</f>
      </c>
    </row>
    <row r="391" spans="10:18" ht="15" customHeight="1" x14ac:dyDescent="0.15">
      <c r="A391" s="239"/>
      <c r="B391" s="239"/>
      <c r="C391" s="239"/>
      <c r="D391" s="253"/>
      <c r="E391" s="239"/>
      <c r="F391" s="254"/>
      <c r="G391" s="239"/>
      <c r="H391" s="254"/>
      <c r="I391" s="239"/>
      <c r="J391" s="246">
        <f>IF(OR(B391="",C391="",E391=""),"",B391&amp;":"&amp;C391&amp;":"&amp;E391)</f>
      </c>
      <c r="K391" s="247">
        <f>IF(A391="","",A391*D391)</f>
      </c>
      <c r="L391" s="246">
        <f>IF(A391="","",IF(OR(A391=1,A391=0),H391,0))</f>
      </c>
      <c r="M391" s="246">
        <f>IF(A391="","",IF(A391=-1,H391,0))</f>
      </c>
      <c r="N391">
        <f>IF(J391="","",IF(E391="SGD",1,IF(E391="USD",Settings!$B$22,IF(E391="HKD",Settings!$B$23,1))))</f>
      </c>
      <c r="O391">
        <f>IF(OR(B391="",C391="",E391=""),0,(IF(A391=-1,H391,0)-IF(OR(A391=1,A391=0),H391,0)+IF(A391=2,H391,0))*IF(E391="SGD",1,IF(E391="USD",Settings!$B$22,IF(E391="HKD",Settings!$B$23,1))))</f>
        <v>0</v>
      </c>
      <c r="P391">
        <f>IF(OR(B391="",C391="",E391=""),0,IF(A391=2,H391*IF(E391="SGD",1,IF(E391="USD",Settings!$B$22,IF(E391="HKD",Settings!$B$23,1))),0))</f>
        <v>0</v>
      </c>
      <c r="Q391" s="312">
        <f>IF(OR(J391="",G391=""),"",G391+ROW()/1000000)</f>
      </c>
      <c r="R391" s="247">
        <f>IF(Q391="","",SUMIFS(Txn[Signed Units],Txn[Key],J391,Txn[Transaction Order],"&lt;="&amp;Q391))</f>
      </c>
    </row>
    <row r="392" spans="10:18" ht="15" customHeight="1" x14ac:dyDescent="0.15">
      <c r="A392" s="239"/>
      <c r="B392" s="239"/>
      <c r="C392" s="239"/>
      <c r="D392" s="253"/>
      <c r="E392" s="239"/>
      <c r="F392" s="254"/>
      <c r="G392" s="239"/>
      <c r="H392" s="254"/>
      <c r="I392" s="239"/>
      <c r="J392" s="246">
        <f>IF(OR(B392="",C392="",E392=""),"",B392&amp;":"&amp;C392&amp;":"&amp;E392)</f>
      </c>
      <c r="K392" s="247">
        <f>IF(A392="","",A392*D392)</f>
      </c>
      <c r="L392" s="246">
        <f>IF(A392="","",IF(OR(A392=1,A392=0),H392,0))</f>
      </c>
      <c r="M392" s="246">
        <f>IF(A392="","",IF(A392=-1,H392,0))</f>
      </c>
      <c r="N392">
        <f>IF(J392="","",IF(E392="SGD",1,IF(E392="USD",Settings!$B$22,IF(E392="HKD",Settings!$B$23,1))))</f>
      </c>
      <c r="O392">
        <f>IF(OR(B392="",C392="",E392=""),0,(IF(A392=-1,H392,0)-IF(OR(A392=1,A392=0),H392,0)+IF(A392=2,H392,0))*IF(E392="SGD",1,IF(E392="USD",Settings!$B$22,IF(E392="HKD",Settings!$B$23,1))))</f>
        <v>0</v>
      </c>
      <c r="P392">
        <f>IF(OR(B392="",C392="",E392=""),0,IF(A392=2,H392*IF(E392="SGD",1,IF(E392="USD",Settings!$B$22,IF(E392="HKD",Settings!$B$23,1))),0))</f>
        <v>0</v>
      </c>
      <c r="Q392" s="312">
        <f>IF(OR(J392="",G392=""),"",G392+ROW()/1000000)</f>
      </c>
      <c r="R392" s="247">
        <f>IF(Q392="","",SUMIFS(Txn[Signed Units],Txn[Key],J392,Txn[Transaction Order],"&lt;="&amp;Q392))</f>
      </c>
    </row>
    <row r="393" spans="10:18" ht="15" customHeight="1" x14ac:dyDescent="0.15">
      <c r="A393" s="239"/>
      <c r="B393" s="239"/>
      <c r="C393" s="239"/>
      <c r="D393" s="253"/>
      <c r="E393" s="239"/>
      <c r="F393" s="254"/>
      <c r="G393" s="239"/>
      <c r="H393" s="254"/>
      <c r="I393" s="239"/>
      <c r="J393" s="246">
        <f>IF(OR(B393="",C393="",E393=""),"",B393&amp;":"&amp;C393&amp;":"&amp;E393)</f>
      </c>
      <c r="K393" s="247">
        <f>IF(A393="","",A393*D393)</f>
      </c>
      <c r="L393" s="246">
        <f>IF(A393="","",IF(OR(A393=1,A393=0),H393,0))</f>
      </c>
      <c r="M393" s="246">
        <f>IF(A393="","",IF(A393=-1,H393,0))</f>
      </c>
      <c r="N393">
        <f>IF(J393="","",IF(E393="SGD",1,IF(E393="USD",Settings!$B$22,IF(E393="HKD",Settings!$B$23,1))))</f>
      </c>
      <c r="O393">
        <f>IF(OR(B393="",C393="",E393=""),0,(IF(A393=-1,H393,0)-IF(OR(A393=1,A393=0),H393,0)+IF(A393=2,H393,0))*IF(E393="SGD",1,IF(E393="USD",Settings!$B$22,IF(E393="HKD",Settings!$B$23,1))))</f>
        <v>0</v>
      </c>
      <c r="P393">
        <f>IF(OR(B393="",C393="",E393=""),0,IF(A393=2,H393*IF(E393="SGD",1,IF(E393="USD",Settings!$B$22,IF(E393="HKD",Settings!$B$23,1))),0))</f>
        <v>0</v>
      </c>
      <c r="Q393" s="312">
        <f>IF(OR(J393="",G393=""),"",G393+ROW()/1000000)</f>
      </c>
      <c r="R393" s="247">
        <f>IF(Q393="","",SUMIFS(Txn[Signed Units],Txn[Key],J393,Txn[Transaction Order],"&lt;="&amp;Q393))</f>
      </c>
    </row>
    <row r="394" spans="10:18" ht="15" customHeight="1" x14ac:dyDescent="0.15">
      <c r="A394" s="239"/>
      <c r="B394" s="239"/>
      <c r="C394" s="239"/>
      <c r="D394" s="253"/>
      <c r="E394" s="239"/>
      <c r="F394" s="254"/>
      <c r="G394" s="239"/>
      <c r="H394" s="254"/>
      <c r="I394" s="239"/>
      <c r="J394" s="246">
        <f>IF(OR(B394="",C394="",E394=""),"",B394&amp;":"&amp;C394&amp;":"&amp;E394)</f>
      </c>
      <c r="K394" s="247">
        <f>IF(A394="","",A394*D394)</f>
      </c>
      <c r="L394" s="246">
        <f>IF(A394="","",IF(OR(A394=1,A394=0),H394,0))</f>
      </c>
      <c r="M394" s="246">
        <f>IF(A394="","",IF(A394=-1,H394,0))</f>
      </c>
      <c r="N394">
        <f>IF(J394="","",IF(E394="SGD",1,IF(E394="USD",Settings!$B$22,IF(E394="HKD",Settings!$B$23,1))))</f>
      </c>
      <c r="O394">
        <f>IF(OR(B394="",C394="",E394=""),0,(IF(A394=-1,H394,0)-IF(OR(A394=1,A394=0),H394,0)+IF(A394=2,H394,0))*IF(E394="SGD",1,IF(E394="USD",Settings!$B$22,IF(E394="HKD",Settings!$B$23,1))))</f>
        <v>0</v>
      </c>
      <c r="P394">
        <f>IF(OR(B394="",C394="",E394=""),0,IF(A394=2,H394*IF(E394="SGD",1,IF(E394="USD",Settings!$B$22,IF(E394="HKD",Settings!$B$23,1))),0))</f>
        <v>0</v>
      </c>
      <c r="Q394" s="312">
        <f>IF(OR(J394="",G394=""),"",G394+ROW()/1000000)</f>
      </c>
      <c r="R394" s="247">
        <f>IF(Q394="","",SUMIFS(Txn[Signed Units],Txn[Key],J394,Txn[Transaction Order],"&lt;="&amp;Q394))</f>
      </c>
    </row>
    <row r="395" spans="10:18" ht="15" customHeight="1" x14ac:dyDescent="0.15">
      <c r="A395" s="239"/>
      <c r="B395" s="239"/>
      <c r="C395" s="239"/>
      <c r="D395" s="253"/>
      <c r="E395" s="239"/>
      <c r="F395" s="254"/>
      <c r="G395" s="239"/>
      <c r="H395" s="254"/>
      <c r="I395" s="239"/>
      <c r="J395" s="246">
        <f>IF(OR(B395="",C395="",E395=""),"",B395&amp;":"&amp;C395&amp;":"&amp;E395)</f>
      </c>
      <c r="K395" s="247">
        <f>IF(A395="","",A395*D395)</f>
      </c>
      <c r="L395" s="246">
        <f>IF(A395="","",IF(OR(A395=1,A395=0),H395,0))</f>
      </c>
      <c r="M395" s="246">
        <f>IF(A395="","",IF(A395=-1,H395,0))</f>
      </c>
      <c r="N395">
        <f>IF(J395="","",IF(E395="SGD",1,IF(E395="USD",Settings!$B$22,IF(E395="HKD",Settings!$B$23,1))))</f>
      </c>
      <c r="O395">
        <f>IF(OR(B395="",C395="",E395=""),0,(IF(A395=-1,H395,0)-IF(OR(A395=1,A395=0),H395,0)+IF(A395=2,H395,0))*IF(E395="SGD",1,IF(E395="USD",Settings!$B$22,IF(E395="HKD",Settings!$B$23,1))))</f>
        <v>0</v>
      </c>
      <c r="P395">
        <f>IF(OR(B395="",C395="",E395=""),0,IF(A395=2,H395*IF(E395="SGD",1,IF(E395="USD",Settings!$B$22,IF(E395="HKD",Settings!$B$23,1))),0))</f>
        <v>0</v>
      </c>
      <c r="Q395" s="312">
        <f>IF(OR(J395="",G395=""),"",G395+ROW()/1000000)</f>
      </c>
      <c r="R395" s="247">
        <f>IF(Q395="","",SUMIFS(Txn[Signed Units],Txn[Key],J395,Txn[Transaction Order],"&lt;="&amp;Q395))</f>
      </c>
    </row>
    <row r="396" spans="10:18" ht="15" customHeight="1" x14ac:dyDescent="0.15">
      <c r="A396" s="239"/>
      <c r="B396" s="239"/>
      <c r="C396" s="239"/>
      <c r="D396" s="253"/>
      <c r="E396" s="239"/>
      <c r="F396" s="254"/>
      <c r="G396" s="239"/>
      <c r="H396" s="254"/>
      <c r="I396" s="239"/>
      <c r="J396" s="246">
        <f>IF(OR(B396="",C396="",E396=""),"",B396&amp;":"&amp;C396&amp;":"&amp;E396)</f>
      </c>
      <c r="K396" s="247">
        <f>IF(A396="","",A396*D396)</f>
      </c>
      <c r="L396" s="246">
        <f>IF(A396="","",IF(OR(A396=1,A396=0),H396,0))</f>
      </c>
      <c r="M396" s="246">
        <f>IF(A396="","",IF(A396=-1,H396,0))</f>
      </c>
      <c r="N396">
        <f>IF(J396="","",IF(E396="SGD",1,IF(E396="USD",Settings!$B$22,IF(E396="HKD",Settings!$B$23,1))))</f>
      </c>
      <c r="O396">
        <f>IF(OR(B396="",C396="",E396=""),0,(IF(A396=-1,H396,0)-IF(OR(A396=1,A396=0),H396,0)+IF(A396=2,H396,0))*IF(E396="SGD",1,IF(E396="USD",Settings!$B$22,IF(E396="HKD",Settings!$B$23,1))))</f>
        <v>0</v>
      </c>
      <c r="P396">
        <f>IF(OR(B396="",C396="",E396=""),0,IF(A396=2,H396*IF(E396="SGD",1,IF(E396="USD",Settings!$B$22,IF(E396="HKD",Settings!$B$23,1))),0))</f>
        <v>0</v>
      </c>
      <c r="Q396" s="312">
        <f>IF(OR(J396="",G396=""),"",G396+ROW()/1000000)</f>
      </c>
      <c r="R396" s="247">
        <f>IF(Q396="","",SUMIFS(Txn[Signed Units],Txn[Key],J396,Txn[Transaction Order],"&lt;="&amp;Q396))</f>
      </c>
    </row>
    <row r="397" spans="10:18" ht="15" customHeight="1" x14ac:dyDescent="0.15">
      <c r="A397" s="239"/>
      <c r="B397" s="239"/>
      <c r="C397" s="239"/>
      <c r="D397" s="253"/>
      <c r="E397" s="239"/>
      <c r="F397" s="254"/>
      <c r="G397" s="239"/>
      <c r="H397" s="254"/>
      <c r="I397" s="239"/>
      <c r="J397" s="246">
        <f>IF(OR(B397="",C397="",E397=""),"",B397&amp;":"&amp;C397&amp;":"&amp;E397)</f>
      </c>
      <c r="K397" s="247">
        <f>IF(A397="","",A397*D397)</f>
      </c>
      <c r="L397" s="246">
        <f>IF(A397="","",IF(OR(A397=1,A397=0),H397,0))</f>
      </c>
      <c r="M397" s="246">
        <f>IF(A397="","",IF(A397=-1,H397,0))</f>
      </c>
      <c r="N397">
        <f>IF(J397="","",IF(E397="SGD",1,IF(E397="USD",Settings!$B$22,IF(E397="HKD",Settings!$B$23,1))))</f>
      </c>
      <c r="O397">
        <f>IF(OR(B397="",C397="",E397=""),0,(IF(A397=-1,H397,0)-IF(OR(A397=1,A397=0),H397,0)+IF(A397=2,H397,0))*IF(E397="SGD",1,IF(E397="USD",Settings!$B$22,IF(E397="HKD",Settings!$B$23,1))))</f>
        <v>0</v>
      </c>
      <c r="P397">
        <f>IF(OR(B397="",C397="",E397=""),0,IF(A397=2,H397*IF(E397="SGD",1,IF(E397="USD",Settings!$B$22,IF(E397="HKD",Settings!$B$23,1))),0))</f>
        <v>0</v>
      </c>
      <c r="Q397" s="312">
        <f>IF(OR(J397="",G397=""),"",G397+ROW()/1000000)</f>
      </c>
      <c r="R397" s="247">
        <f>IF(Q397="","",SUMIFS(Txn[Signed Units],Txn[Key],J397,Txn[Transaction Order],"&lt;="&amp;Q397))</f>
      </c>
    </row>
    <row r="398" spans="10:18" ht="15" customHeight="1" x14ac:dyDescent="0.15">
      <c r="A398" s="239"/>
      <c r="B398" s="239"/>
      <c r="C398" s="239"/>
      <c r="D398" s="253"/>
      <c r="E398" s="239"/>
      <c r="F398" s="254"/>
      <c r="G398" s="239"/>
      <c r="H398" s="254"/>
      <c r="I398" s="239"/>
      <c r="J398" s="246">
        <f>IF(OR(B398="",C398="",E398=""),"",B398&amp;":"&amp;C398&amp;":"&amp;E398)</f>
      </c>
      <c r="K398" s="247">
        <f>IF(A398="","",A398*D398)</f>
      </c>
      <c r="L398" s="246">
        <f>IF(A398="","",IF(OR(A398=1,A398=0),H398,0))</f>
      </c>
      <c r="M398" s="246">
        <f>IF(A398="","",IF(A398=-1,H398,0))</f>
      </c>
      <c r="N398">
        <f>IF(J398="","",IF(E398="SGD",1,IF(E398="USD",Settings!$B$22,IF(E398="HKD",Settings!$B$23,1))))</f>
      </c>
      <c r="O398">
        <f>IF(OR(B398="",C398="",E398=""),0,(IF(A398=-1,H398,0)-IF(OR(A398=1,A398=0),H398,0)+IF(A398=2,H398,0))*IF(E398="SGD",1,IF(E398="USD",Settings!$B$22,IF(E398="HKD",Settings!$B$23,1))))</f>
        <v>0</v>
      </c>
      <c r="P398">
        <f>IF(OR(B398="",C398="",E398=""),0,IF(A398=2,H398*IF(E398="SGD",1,IF(E398="USD",Settings!$B$22,IF(E398="HKD",Settings!$B$23,1))),0))</f>
        <v>0</v>
      </c>
      <c r="Q398" s="312">
        <f>IF(OR(J398="",G398=""),"",G398+ROW()/1000000)</f>
      </c>
      <c r="R398" s="247">
        <f>IF(Q398="","",SUMIFS(Txn[Signed Units],Txn[Key],J398,Txn[Transaction Order],"&lt;="&amp;Q398))</f>
      </c>
    </row>
    <row r="399" spans="10:18" ht="15" customHeight="1" x14ac:dyDescent="0.15">
      <c r="A399" s="239"/>
      <c r="B399" s="239"/>
      <c r="C399" s="239"/>
      <c r="D399" s="253"/>
      <c r="E399" s="239"/>
      <c r="F399" s="254"/>
      <c r="G399" s="239"/>
      <c r="H399" s="254"/>
      <c r="I399" s="239"/>
      <c r="J399" s="246">
        <f>IF(OR(B399="",C399="",E399=""),"",B399&amp;":"&amp;C399&amp;":"&amp;E399)</f>
      </c>
      <c r="K399" s="247">
        <f>IF(A399="","",A399*D399)</f>
      </c>
      <c r="L399" s="246">
        <f>IF(A399="","",IF(OR(A399=1,A399=0),H399,0))</f>
      </c>
      <c r="M399" s="246">
        <f>IF(A399="","",IF(A399=-1,H399,0))</f>
      </c>
      <c r="N399">
        <f>IF(J399="","",IF(E399="SGD",1,IF(E399="USD",Settings!$B$22,IF(E399="HKD",Settings!$B$23,1))))</f>
      </c>
      <c r="O399">
        <f>IF(OR(B399="",C399="",E399=""),0,(IF(A399=-1,H399,0)-IF(OR(A399=1,A399=0),H399,0)+IF(A399=2,H399,0))*IF(E399="SGD",1,IF(E399="USD",Settings!$B$22,IF(E399="HKD",Settings!$B$23,1))))</f>
        <v>0</v>
      </c>
      <c r="P399">
        <f>IF(OR(B399="",C399="",E399=""),0,IF(A399=2,H399*IF(E399="SGD",1,IF(E399="USD",Settings!$B$22,IF(E399="HKD",Settings!$B$23,1))),0))</f>
        <v>0</v>
      </c>
      <c r="Q399" s="312">
        <f>IF(OR(J399="",G399=""),"",G399+ROW()/1000000)</f>
      </c>
      <c r="R399" s="247">
        <f>IF(Q399="","",SUMIFS(Txn[Signed Units],Txn[Key],J399,Txn[Transaction Order],"&lt;="&amp;Q399))</f>
      </c>
    </row>
    <row r="400" spans="10:18" ht="15" customHeight="1" x14ac:dyDescent="0.15">
      <c r="A400" s="239"/>
      <c r="B400" s="239"/>
      <c r="C400" s="239"/>
      <c r="D400" s="253"/>
      <c r="E400" s="239"/>
      <c r="F400" s="254"/>
      <c r="G400" s="239"/>
      <c r="H400" s="254"/>
      <c r="I400" s="239"/>
      <c r="J400" s="246">
        <f>IF(OR(B400="",C400="",E400=""),"",B400&amp;":"&amp;C400&amp;":"&amp;E400)</f>
      </c>
      <c r="K400" s="247">
        <f>IF(A400="","",A400*D400)</f>
      </c>
      <c r="L400" s="246">
        <f>IF(A400="","",IF(OR(A400=1,A400=0),H400,0))</f>
      </c>
      <c r="M400" s="246">
        <f>IF(A400="","",IF(A400=-1,H400,0))</f>
      </c>
      <c r="N400">
        <f>IF(J400="","",IF(E400="SGD",1,IF(E400="USD",Settings!$B$22,IF(E400="HKD",Settings!$B$23,1))))</f>
      </c>
      <c r="O400">
        <f>IF(OR(B400="",C400="",E400=""),0,(IF(A400=-1,H400,0)-IF(OR(A400=1,A400=0),H400,0)+IF(A400=2,H400,0))*IF(E400="SGD",1,IF(E400="USD",Settings!$B$22,IF(E400="HKD",Settings!$B$23,1))))</f>
        <v>0</v>
      </c>
      <c r="P400">
        <f>IF(OR(B400="",C400="",E400=""),0,IF(A400=2,H400*IF(E400="SGD",1,IF(E400="USD",Settings!$B$22,IF(E400="HKD",Settings!$B$23,1))),0))</f>
        <v>0</v>
      </c>
      <c r="Q400" s="312">
        <f>IF(OR(J400="",G400=""),"",G400+ROW()/1000000)</f>
      </c>
      <c r="R400" s="247">
        <f>IF(Q400="","",SUMIFS(Txn[Signed Units],Txn[Key],J400,Txn[Transaction Order],"&lt;="&amp;Q400))</f>
      </c>
    </row>
    <row r="401" spans="10:18" ht="15" customHeight="1" x14ac:dyDescent="0.15">
      <c r="A401" s="239"/>
      <c r="B401" s="239"/>
      <c r="C401" s="239"/>
      <c r="D401" s="253"/>
      <c r="E401" s="239"/>
      <c r="F401" s="254"/>
      <c r="G401" s="239"/>
      <c r="H401" s="254"/>
      <c r="I401" s="239"/>
      <c r="J401" s="246">
        <f>IF(OR(B401="",C401="",E401=""),"",B401&amp;":"&amp;C401&amp;":"&amp;E401)</f>
      </c>
      <c r="K401" s="247">
        <f>IF(A401="","",A401*D401)</f>
      </c>
      <c r="L401" s="246">
        <f>IF(A401="","",IF(OR(A401=1,A401=0),H401,0))</f>
      </c>
      <c r="M401" s="246">
        <f>IF(A401="","",IF(A401=-1,H401,0))</f>
      </c>
      <c r="N401">
        <f>IF(J401="","",IF(E401="SGD",1,IF(E401="USD",Settings!$B$22,IF(E401="HKD",Settings!$B$23,1))))</f>
      </c>
      <c r="O401">
        <f>IF(OR(B401="",C401="",E401=""),0,(IF(A401=-1,H401,0)-IF(OR(A401=1,A401=0),H401,0)+IF(A401=2,H401,0))*IF(E401="SGD",1,IF(E401="USD",Settings!$B$22,IF(E401="HKD",Settings!$B$23,1))))</f>
        <v>0</v>
      </c>
      <c r="P401">
        <f>IF(OR(B401="",C401="",E401=""),0,IF(A401=2,H401*IF(E401="SGD",1,IF(E401="USD",Settings!$B$22,IF(E401="HKD",Settings!$B$23,1))),0))</f>
        <v>0</v>
      </c>
      <c r="Q401" s="312">
        <f>IF(OR(J401="",G401=""),"",G401+ROW()/1000000)</f>
      </c>
      <c r="R401" s="247">
        <f>IF(Q401="","",SUMIFS(Txn[Signed Units],Txn[Key],J401,Txn[Transaction Order],"&lt;="&amp;Q401))</f>
      </c>
    </row>
    <row r="402" spans="10:18" ht="15" customHeight="1" x14ac:dyDescent="0.15">
      <c r="A402" s="239"/>
      <c r="B402" s="239"/>
      <c r="C402" s="239"/>
      <c r="D402" s="253"/>
      <c r="E402" s="239"/>
      <c r="F402" s="254"/>
      <c r="G402" s="239"/>
      <c r="H402" s="254"/>
      <c r="I402" s="239"/>
      <c r="J402" s="246">
        <f>IF(OR(B402="",C402="",E402=""),"",B402&amp;":"&amp;C402&amp;":"&amp;E402)</f>
      </c>
      <c r="K402" s="247">
        <f>IF(A402="","",A402*D402)</f>
      </c>
      <c r="L402" s="246">
        <f>IF(A402="","",IF(OR(A402=1,A402=0),H402,0))</f>
      </c>
      <c r="M402" s="246">
        <f>IF(A402="","",IF(A402=-1,H402,0))</f>
      </c>
      <c r="N402">
        <f>IF(J402="","",IF(E402="SGD",1,IF(E402="USD",Settings!$B$22,IF(E402="HKD",Settings!$B$23,1))))</f>
      </c>
      <c r="O402">
        <f>IF(OR(B402="",C402="",E402=""),0,(IF(A402=-1,H402,0)-IF(OR(A402=1,A402=0),H402,0)+IF(A402=2,H402,0))*IF(E402="SGD",1,IF(E402="USD",Settings!$B$22,IF(E402="HKD",Settings!$B$23,1))))</f>
        <v>0</v>
      </c>
      <c r="P402">
        <f>IF(OR(B402="",C402="",E402=""),0,IF(A402=2,H402*IF(E402="SGD",1,IF(E402="USD",Settings!$B$22,IF(E402="HKD",Settings!$B$23,1))),0))</f>
        <v>0</v>
      </c>
      <c r="Q402" s="312">
        <f>IF(OR(J402="",G402=""),"",G402+ROW()/1000000)</f>
      </c>
      <c r="R402" s="247">
        <f>IF(Q402="","",SUMIFS(Txn[Signed Units],Txn[Key],J402,Txn[Transaction Order],"&lt;="&amp;Q402))</f>
      </c>
    </row>
    <row r="403" spans="10:18" ht="15" customHeight="1" x14ac:dyDescent="0.15">
      <c r="A403" s="239"/>
      <c r="B403" s="239"/>
      <c r="C403" s="239"/>
      <c r="D403" s="253"/>
      <c r="E403" s="239"/>
      <c r="F403" s="254"/>
      <c r="G403" s="239"/>
      <c r="H403" s="254"/>
      <c r="I403" s="239"/>
      <c r="J403" s="246">
        <f>IF(OR(B403="",C403="",E403=""),"",B403&amp;":"&amp;C403&amp;":"&amp;E403)</f>
      </c>
      <c r="K403" s="247">
        <f>IF(A403="","",A403*D403)</f>
      </c>
      <c r="L403" s="246">
        <f>IF(A403="","",IF(OR(A403=1,A403=0),H403,0))</f>
      </c>
      <c r="M403" s="246">
        <f>IF(A403="","",IF(A403=-1,H403,0))</f>
      </c>
      <c r="N403">
        <f>IF(J403="","",IF(E403="SGD",1,IF(E403="USD",Settings!$B$22,IF(E403="HKD",Settings!$B$23,1))))</f>
      </c>
      <c r="O403">
        <f>IF(OR(B403="",C403="",E403=""),0,(IF(A403=-1,H403,0)-IF(OR(A403=1,A403=0),H403,0)+IF(A403=2,H403,0))*IF(E403="SGD",1,IF(E403="USD",Settings!$B$22,IF(E403="HKD",Settings!$B$23,1))))</f>
        <v>0</v>
      </c>
      <c r="P403">
        <f>IF(OR(B403="",C403="",E403=""),0,IF(A403=2,H403*IF(E403="SGD",1,IF(E403="USD",Settings!$B$22,IF(E403="HKD",Settings!$B$23,1))),0))</f>
        <v>0</v>
      </c>
      <c r="Q403" s="312">
        <f>IF(OR(J403="",G403=""),"",G403+ROW()/1000000)</f>
      </c>
      <c r="R403" s="247">
        <f>IF(Q403="","",SUMIFS(Txn[Signed Units],Txn[Key],J403,Txn[Transaction Order],"&lt;="&amp;Q403))</f>
      </c>
    </row>
    <row r="404" spans="10:18" ht="15" customHeight="1" x14ac:dyDescent="0.15">
      <c r="A404" s="239"/>
      <c r="B404" s="239"/>
      <c r="C404" s="239"/>
      <c r="D404" s="253"/>
      <c r="E404" s="239"/>
      <c r="F404" s="254"/>
      <c r="G404" s="239"/>
      <c r="H404" s="254"/>
      <c r="I404" s="239"/>
      <c r="J404" s="246">
        <f>IF(OR(B404="",C404="",E404=""),"",B404&amp;":"&amp;C404&amp;":"&amp;E404)</f>
      </c>
      <c r="K404" s="247">
        <f>IF(A404="","",A404*D404)</f>
      </c>
      <c r="L404" s="246">
        <f>IF(A404="","",IF(OR(A404=1,A404=0),H404,0))</f>
      </c>
      <c r="M404" s="246">
        <f>IF(A404="","",IF(A404=-1,H404,0))</f>
      </c>
      <c r="N404">
        <f>IF(J404="","",IF(E404="SGD",1,IF(E404="USD",Settings!$B$22,IF(E404="HKD",Settings!$B$23,1))))</f>
      </c>
      <c r="O404">
        <f>IF(OR(B404="",C404="",E404=""),0,(IF(A404=-1,H404,0)-IF(OR(A404=1,A404=0),H404,0)+IF(A404=2,H404,0))*IF(E404="SGD",1,IF(E404="USD",Settings!$B$22,IF(E404="HKD",Settings!$B$23,1))))</f>
        <v>0</v>
      </c>
      <c r="P404">
        <f>IF(OR(B404="",C404="",E404=""),0,IF(A404=2,H404*IF(E404="SGD",1,IF(E404="USD",Settings!$B$22,IF(E404="HKD",Settings!$B$23,1))),0))</f>
        <v>0</v>
      </c>
      <c r="Q404" s="312">
        <f>IF(OR(J404="",G404=""),"",G404+ROW()/1000000)</f>
      </c>
      <c r="R404" s="247">
        <f>IF(Q404="","",SUMIFS(Txn[Signed Units],Txn[Key],J404,Txn[Transaction Order],"&lt;="&amp;Q404))</f>
      </c>
    </row>
    <row r="405" spans="10:18" ht="15" customHeight="1" x14ac:dyDescent="0.15">
      <c r="A405" s="239"/>
      <c r="B405" s="239"/>
      <c r="C405" s="239"/>
      <c r="D405" s="253"/>
      <c r="E405" s="239"/>
      <c r="F405" s="254"/>
      <c r="G405" s="239"/>
      <c r="H405" s="254"/>
      <c r="I405" s="239"/>
      <c r="J405" s="246">
        <f>IF(OR(B405="",C405="",E405=""),"",B405&amp;":"&amp;C405&amp;":"&amp;E405)</f>
      </c>
      <c r="K405" s="247">
        <f>IF(A405="","",A405*D405)</f>
      </c>
      <c r="L405" s="246">
        <f>IF(A405="","",IF(OR(A405=1,A405=0),H405,0))</f>
      </c>
      <c r="M405" s="246">
        <f>IF(A405="","",IF(A405=-1,H405,0))</f>
      </c>
      <c r="N405">
        <f>IF(J405="","",IF(E405="SGD",1,IF(E405="USD",Settings!$B$22,IF(E405="HKD",Settings!$B$23,1))))</f>
      </c>
      <c r="O405">
        <f>IF(OR(B405="",C405="",E405=""),0,(IF(A405=-1,H405,0)-IF(OR(A405=1,A405=0),H405,0)+IF(A405=2,H405,0))*IF(E405="SGD",1,IF(E405="USD",Settings!$B$22,IF(E405="HKD",Settings!$B$23,1))))</f>
        <v>0</v>
      </c>
      <c r="P405">
        <f>IF(OR(B405="",C405="",E405=""),0,IF(A405=2,H405*IF(E405="SGD",1,IF(E405="USD",Settings!$B$22,IF(E405="HKD",Settings!$B$23,1))),0))</f>
        <v>0</v>
      </c>
      <c r="Q405" s="312">
        <f>IF(OR(J405="",G405=""),"",G405+ROW()/1000000)</f>
      </c>
      <c r="R405" s="247">
        <f>IF(Q405="","",SUMIFS(Txn[Signed Units],Txn[Key],J405,Txn[Transaction Order],"&lt;="&amp;Q405))</f>
      </c>
    </row>
    <row r="406" spans="10:18" ht="15" customHeight="1" x14ac:dyDescent="0.15">
      <c r="A406" s="239"/>
      <c r="B406" s="239"/>
      <c r="C406" s="239"/>
      <c r="D406" s="253"/>
      <c r="E406" s="239"/>
      <c r="F406" s="254"/>
      <c r="G406" s="239"/>
      <c r="H406" s="254"/>
      <c r="I406" s="239"/>
      <c r="J406" s="246">
        <f>IF(OR(B406="",C406="",E406=""),"",B406&amp;":"&amp;C406&amp;":"&amp;E406)</f>
      </c>
      <c r="K406" s="247">
        <f>IF(A406="","",A406*D406)</f>
      </c>
      <c r="L406" s="246">
        <f>IF(A406="","",IF(OR(A406=1,A406=0),H406,0))</f>
      </c>
      <c r="M406" s="246">
        <f>IF(A406="","",IF(A406=-1,H406,0))</f>
      </c>
      <c r="N406">
        <f>IF(J406="","",IF(E406="SGD",1,IF(E406="USD",Settings!$B$22,IF(E406="HKD",Settings!$B$23,1))))</f>
      </c>
      <c r="O406">
        <f>IF(OR(B406="",C406="",E406=""),0,(IF(A406=-1,H406,0)-IF(OR(A406=1,A406=0),H406,0)+IF(A406=2,H406,0))*IF(E406="SGD",1,IF(E406="USD",Settings!$B$22,IF(E406="HKD",Settings!$B$23,1))))</f>
        <v>0</v>
      </c>
      <c r="P406">
        <f>IF(OR(B406="",C406="",E406=""),0,IF(A406=2,H406*IF(E406="SGD",1,IF(E406="USD",Settings!$B$22,IF(E406="HKD",Settings!$B$23,1))),0))</f>
        <v>0</v>
      </c>
      <c r="Q406" s="312">
        <f>IF(OR(J406="",G406=""),"",G406+ROW()/1000000)</f>
      </c>
      <c r="R406" s="247">
        <f>IF(Q406="","",SUMIFS(Txn[Signed Units],Txn[Key],J406,Txn[Transaction Order],"&lt;="&amp;Q406))</f>
      </c>
    </row>
    <row r="407" spans="10:18" ht="15" customHeight="1" x14ac:dyDescent="0.15">
      <c r="A407" s="239"/>
      <c r="B407" s="239"/>
      <c r="C407" s="239"/>
      <c r="D407" s="253"/>
      <c r="E407" s="239"/>
      <c r="F407" s="254"/>
      <c r="G407" s="239"/>
      <c r="H407" s="254"/>
      <c r="I407" s="239"/>
      <c r="J407" s="246">
        <f>IF(OR(B407="",C407="",E407=""),"",B407&amp;":"&amp;C407&amp;":"&amp;E407)</f>
      </c>
      <c r="K407" s="247">
        <f>IF(A407="","",A407*D407)</f>
      </c>
      <c r="L407" s="246">
        <f>IF(A407="","",IF(OR(A407=1,A407=0),H407,0))</f>
      </c>
      <c r="M407" s="246">
        <f>IF(A407="","",IF(A407=-1,H407,0))</f>
      </c>
      <c r="N407">
        <f>IF(J407="","",IF(E407="SGD",1,IF(E407="USD",Settings!$B$22,IF(E407="HKD",Settings!$B$23,1))))</f>
      </c>
      <c r="O407">
        <f>IF(OR(B407="",C407="",E407=""),0,(IF(A407=-1,H407,0)-IF(OR(A407=1,A407=0),H407,0)+IF(A407=2,H407,0))*IF(E407="SGD",1,IF(E407="USD",Settings!$B$22,IF(E407="HKD",Settings!$B$23,1))))</f>
        <v>0</v>
      </c>
      <c r="P407">
        <f>IF(OR(B407="",C407="",E407=""),0,IF(A407=2,H407*IF(E407="SGD",1,IF(E407="USD",Settings!$B$22,IF(E407="HKD",Settings!$B$23,1))),0))</f>
        <v>0</v>
      </c>
      <c r="Q407" s="312">
        <f>IF(OR(J407="",G407=""),"",G407+ROW()/1000000)</f>
      </c>
      <c r="R407" s="247">
        <f>IF(Q407="","",SUMIFS(Txn[Signed Units],Txn[Key],J407,Txn[Transaction Order],"&lt;="&amp;Q407))</f>
      </c>
    </row>
    <row r="408" spans="10:18" ht="15" customHeight="1" x14ac:dyDescent="0.15">
      <c r="A408" s="239"/>
      <c r="B408" s="239"/>
      <c r="C408" s="239"/>
      <c r="D408" s="253"/>
      <c r="E408" s="239"/>
      <c r="F408" s="254"/>
      <c r="G408" s="239"/>
      <c r="H408" s="254"/>
      <c r="I408" s="239"/>
      <c r="J408" s="246">
        <f>IF(OR(B408="",C408="",E408=""),"",B408&amp;":"&amp;C408&amp;":"&amp;E408)</f>
      </c>
      <c r="K408" s="247">
        <f>IF(A408="","",A408*D408)</f>
      </c>
      <c r="L408" s="246">
        <f>IF(A408="","",IF(OR(A408=1,A408=0),H408,0))</f>
      </c>
      <c r="M408" s="246">
        <f>IF(A408="","",IF(A408=-1,H408,0))</f>
      </c>
      <c r="N408">
        <f>IF(J408="","",IF(E408="SGD",1,IF(E408="USD",Settings!$B$22,IF(E408="HKD",Settings!$B$23,1))))</f>
      </c>
      <c r="O408">
        <f>IF(OR(B408="",C408="",E408=""),0,(IF(A408=-1,H408,0)-IF(OR(A408=1,A408=0),H408,0)+IF(A408=2,H408,0))*IF(E408="SGD",1,IF(E408="USD",Settings!$B$22,IF(E408="HKD",Settings!$B$23,1))))</f>
        <v>0</v>
      </c>
      <c r="P408">
        <f>IF(OR(B408="",C408="",E408=""),0,IF(A408=2,H408*IF(E408="SGD",1,IF(E408="USD",Settings!$B$22,IF(E408="HKD",Settings!$B$23,1))),0))</f>
        <v>0</v>
      </c>
      <c r="Q408" s="312">
        <f>IF(OR(J408="",G408=""),"",G408+ROW()/1000000)</f>
      </c>
      <c r="R408" s="247">
        <f>IF(Q408="","",SUMIFS(Txn[Signed Units],Txn[Key],J408,Txn[Transaction Order],"&lt;="&amp;Q408))</f>
      </c>
    </row>
    <row r="409" spans="10:18" ht="15" customHeight="1" x14ac:dyDescent="0.15">
      <c r="A409" s="239"/>
      <c r="B409" s="239"/>
      <c r="C409" s="239"/>
      <c r="D409" s="253"/>
      <c r="E409" s="239"/>
      <c r="F409" s="254"/>
      <c r="G409" s="239"/>
      <c r="H409" s="254"/>
      <c r="I409" s="239"/>
      <c r="J409" s="246">
        <f>IF(OR(B409="",C409="",E409=""),"",B409&amp;":"&amp;C409&amp;":"&amp;E409)</f>
      </c>
      <c r="K409" s="247">
        <f>IF(A409="","",A409*D409)</f>
      </c>
      <c r="L409" s="246">
        <f>IF(A409="","",IF(OR(A409=1,A409=0),H409,0))</f>
      </c>
      <c r="M409" s="246">
        <f>IF(A409="","",IF(A409=-1,H409,0))</f>
      </c>
      <c r="N409">
        <f>IF(J409="","",IF(E409="SGD",1,IF(E409="USD",Settings!$B$22,IF(E409="HKD",Settings!$B$23,1))))</f>
      </c>
      <c r="O409">
        <f>IF(OR(B409="",C409="",E409=""),0,(IF(A409=-1,H409,0)-IF(OR(A409=1,A409=0),H409,0)+IF(A409=2,H409,0))*IF(E409="SGD",1,IF(E409="USD",Settings!$B$22,IF(E409="HKD",Settings!$B$23,1))))</f>
        <v>0</v>
      </c>
      <c r="P409">
        <f>IF(OR(B409="",C409="",E409=""),0,IF(A409=2,H409*IF(E409="SGD",1,IF(E409="USD",Settings!$B$22,IF(E409="HKD",Settings!$B$23,1))),0))</f>
        <v>0</v>
      </c>
      <c r="Q409" s="312">
        <f>IF(OR(J409="",G409=""),"",G409+ROW()/1000000)</f>
      </c>
      <c r="R409" s="247">
        <f>IF(Q409="","",SUMIFS(Txn[Signed Units],Txn[Key],J409,Txn[Transaction Order],"&lt;="&amp;Q409))</f>
      </c>
    </row>
    <row r="410" spans="10:18" ht="15" customHeight="1" x14ac:dyDescent="0.15">
      <c r="A410" s="239"/>
      <c r="B410" s="239"/>
      <c r="C410" s="239"/>
      <c r="D410" s="253"/>
      <c r="E410" s="239"/>
      <c r="F410" s="254"/>
      <c r="G410" s="239"/>
      <c r="H410" s="254"/>
      <c r="I410" s="239"/>
      <c r="J410" s="246">
        <f>IF(OR(B410="",C410="",E410=""),"",B410&amp;":"&amp;C410&amp;":"&amp;E410)</f>
      </c>
      <c r="K410" s="247">
        <f>IF(A410="","",A410*D410)</f>
      </c>
      <c r="L410" s="246">
        <f>IF(A410="","",IF(OR(A410=1,A410=0),H410,0))</f>
      </c>
      <c r="M410" s="246">
        <f>IF(A410="","",IF(A410=-1,H410,0))</f>
      </c>
      <c r="N410">
        <f>IF(J410="","",IF(E410="SGD",1,IF(E410="USD",Settings!$B$22,IF(E410="HKD",Settings!$B$23,1))))</f>
      </c>
      <c r="O410">
        <f>IF(OR(B410="",C410="",E410=""),0,(IF(A410=-1,H410,0)-IF(OR(A410=1,A410=0),H410,0)+IF(A410=2,H410,0))*IF(E410="SGD",1,IF(E410="USD",Settings!$B$22,IF(E410="HKD",Settings!$B$23,1))))</f>
        <v>0</v>
      </c>
      <c r="P410">
        <f>IF(OR(B410="",C410="",E410=""),0,IF(A410=2,H410*IF(E410="SGD",1,IF(E410="USD",Settings!$B$22,IF(E410="HKD",Settings!$B$23,1))),0))</f>
        <v>0</v>
      </c>
      <c r="Q410" s="312">
        <f>IF(OR(J410="",G410=""),"",G410+ROW()/1000000)</f>
      </c>
      <c r="R410" s="247">
        <f>IF(Q410="","",SUMIFS(Txn[Signed Units],Txn[Key],J410,Txn[Transaction Order],"&lt;="&amp;Q410))</f>
      </c>
    </row>
    <row r="411" spans="10:18" ht="15" customHeight="1" x14ac:dyDescent="0.15">
      <c r="A411" s="239"/>
      <c r="B411" s="239"/>
      <c r="C411" s="239"/>
      <c r="D411" s="253"/>
      <c r="E411" s="239"/>
      <c r="F411" s="254"/>
      <c r="G411" s="239"/>
      <c r="H411" s="254"/>
      <c r="I411" s="239"/>
      <c r="J411" s="246">
        <f>IF(OR(B411="",C411="",E411=""),"",B411&amp;":"&amp;C411&amp;":"&amp;E411)</f>
      </c>
      <c r="K411" s="247">
        <f>IF(A411="","",A411*D411)</f>
      </c>
      <c r="L411" s="246">
        <f>IF(A411="","",IF(OR(A411=1,A411=0),H411,0))</f>
      </c>
      <c r="M411" s="246">
        <f>IF(A411="","",IF(A411=-1,H411,0))</f>
      </c>
      <c r="N411">
        <f>IF(J411="","",IF(E411="SGD",1,IF(E411="USD",Settings!$B$22,IF(E411="HKD",Settings!$B$23,1))))</f>
      </c>
      <c r="O411">
        <f>IF(OR(B411="",C411="",E411=""),0,(IF(A411=-1,H411,0)-IF(OR(A411=1,A411=0),H411,0)+IF(A411=2,H411,0))*IF(E411="SGD",1,IF(E411="USD",Settings!$B$22,IF(E411="HKD",Settings!$B$23,1))))</f>
        <v>0</v>
      </c>
      <c r="P411">
        <f>IF(OR(B411="",C411="",E411=""),0,IF(A411=2,H411*IF(E411="SGD",1,IF(E411="USD",Settings!$B$22,IF(E411="HKD",Settings!$B$23,1))),0))</f>
        <v>0</v>
      </c>
      <c r="Q411" s="312">
        <f>IF(OR(J411="",G411=""),"",G411+ROW()/1000000)</f>
      </c>
      <c r="R411" s="247">
        <f>IF(Q411="","",SUMIFS(Txn[Signed Units],Txn[Key],J411,Txn[Transaction Order],"&lt;="&amp;Q411))</f>
      </c>
    </row>
    <row r="412" spans="10:18" ht="15" customHeight="1" x14ac:dyDescent="0.15">
      <c r="A412" s="239"/>
      <c r="B412" s="239"/>
      <c r="C412" s="239"/>
      <c r="D412" s="253"/>
      <c r="E412" s="239"/>
      <c r="F412" s="254"/>
      <c r="G412" s="239"/>
      <c r="H412" s="254"/>
      <c r="I412" s="239"/>
      <c r="J412" s="246">
        <f>IF(OR(B412="",C412="",E412=""),"",B412&amp;":"&amp;C412&amp;":"&amp;E412)</f>
      </c>
      <c r="K412" s="247">
        <f>IF(A412="","",A412*D412)</f>
      </c>
      <c r="L412" s="246">
        <f>IF(A412="","",IF(OR(A412=1,A412=0),H412,0))</f>
      </c>
      <c r="M412" s="246">
        <f>IF(A412="","",IF(A412=-1,H412,0))</f>
      </c>
      <c r="N412">
        <f>IF(J412="","",IF(E412="SGD",1,IF(E412="USD",Settings!$B$22,IF(E412="HKD",Settings!$B$23,1))))</f>
      </c>
      <c r="O412">
        <f>IF(OR(B412="",C412="",E412=""),0,(IF(A412=-1,H412,0)-IF(OR(A412=1,A412=0),H412,0)+IF(A412=2,H412,0))*IF(E412="SGD",1,IF(E412="USD",Settings!$B$22,IF(E412="HKD",Settings!$B$23,1))))</f>
        <v>0</v>
      </c>
      <c r="P412">
        <f>IF(OR(B412="",C412="",E412=""),0,IF(A412=2,H412*IF(E412="SGD",1,IF(E412="USD",Settings!$B$22,IF(E412="HKD",Settings!$B$23,1))),0))</f>
        <v>0</v>
      </c>
      <c r="Q412" s="312">
        <f>IF(OR(J412="",G412=""),"",G412+ROW()/1000000)</f>
      </c>
      <c r="R412" s="247">
        <f>IF(Q412="","",SUMIFS(Txn[Signed Units],Txn[Key],J412,Txn[Transaction Order],"&lt;="&amp;Q412))</f>
      </c>
    </row>
    <row r="413" spans="10:18" ht="15" customHeight="1" x14ac:dyDescent="0.15">
      <c r="A413" s="239"/>
      <c r="B413" s="239"/>
      <c r="C413" s="239"/>
      <c r="D413" s="253"/>
      <c r="E413" s="239"/>
      <c r="F413" s="254"/>
      <c r="G413" s="239"/>
      <c r="H413" s="254"/>
      <c r="I413" s="239"/>
      <c r="J413" s="246">
        <f>IF(OR(B413="",C413="",E413=""),"",B413&amp;":"&amp;C413&amp;":"&amp;E413)</f>
      </c>
      <c r="K413" s="247">
        <f>IF(A413="","",A413*D413)</f>
      </c>
      <c r="L413" s="246">
        <f>IF(A413="","",IF(OR(A413=1,A413=0),H413,0))</f>
      </c>
      <c r="M413" s="246">
        <f>IF(A413="","",IF(A413=-1,H413,0))</f>
      </c>
      <c r="N413">
        <f>IF(J413="","",IF(E413="SGD",1,IF(E413="USD",Settings!$B$22,IF(E413="HKD",Settings!$B$23,1))))</f>
      </c>
      <c r="O413">
        <f>IF(OR(B413="",C413="",E413=""),0,(IF(A413=-1,H413,0)-IF(OR(A413=1,A413=0),H413,0)+IF(A413=2,H413,0))*IF(E413="SGD",1,IF(E413="USD",Settings!$B$22,IF(E413="HKD",Settings!$B$23,1))))</f>
        <v>0</v>
      </c>
      <c r="P413">
        <f>IF(OR(B413="",C413="",E413=""),0,IF(A413=2,H413*IF(E413="SGD",1,IF(E413="USD",Settings!$B$22,IF(E413="HKD",Settings!$B$23,1))),0))</f>
        <v>0</v>
      </c>
      <c r="Q413" s="312">
        <f>IF(OR(J413="",G413=""),"",G413+ROW()/1000000)</f>
      </c>
      <c r="R413" s="247">
        <f>IF(Q413="","",SUMIFS(Txn[Signed Units],Txn[Key],J413,Txn[Transaction Order],"&lt;="&amp;Q413))</f>
      </c>
    </row>
    <row r="414" spans="10:18" ht="15" customHeight="1" x14ac:dyDescent="0.15">
      <c r="A414" s="239"/>
      <c r="B414" s="239"/>
      <c r="C414" s="239"/>
      <c r="D414" s="253"/>
      <c r="E414" s="239"/>
      <c r="F414" s="254"/>
      <c r="G414" s="239"/>
      <c r="H414" s="254"/>
      <c r="I414" s="239"/>
      <c r="J414" s="246">
        <f>IF(OR(B414="",C414="",E414=""),"",B414&amp;":"&amp;C414&amp;":"&amp;E414)</f>
      </c>
      <c r="K414" s="247">
        <f>IF(A414="","",A414*D414)</f>
      </c>
      <c r="L414" s="246">
        <f>IF(A414="","",IF(OR(A414=1,A414=0),H414,0))</f>
      </c>
      <c r="M414" s="246">
        <f>IF(A414="","",IF(A414=-1,H414,0))</f>
      </c>
      <c r="N414">
        <f>IF(J414="","",IF(E414="SGD",1,IF(E414="USD",Settings!$B$22,IF(E414="HKD",Settings!$B$23,1))))</f>
      </c>
      <c r="O414">
        <f>IF(OR(B414="",C414="",E414=""),0,(IF(A414=-1,H414,0)-IF(OR(A414=1,A414=0),H414,0)+IF(A414=2,H414,0))*IF(E414="SGD",1,IF(E414="USD",Settings!$B$22,IF(E414="HKD",Settings!$B$23,1))))</f>
        <v>0</v>
      </c>
      <c r="P414">
        <f>IF(OR(B414="",C414="",E414=""),0,IF(A414=2,H414*IF(E414="SGD",1,IF(E414="USD",Settings!$B$22,IF(E414="HKD",Settings!$B$23,1))),0))</f>
        <v>0</v>
      </c>
      <c r="Q414" s="312">
        <f>IF(OR(J414="",G414=""),"",G414+ROW()/1000000)</f>
      </c>
      <c r="R414" s="247">
        <f>IF(Q414="","",SUMIFS(Txn[Signed Units],Txn[Key],J414,Txn[Transaction Order],"&lt;="&amp;Q414))</f>
      </c>
    </row>
    <row r="415" spans="10:18" ht="15" customHeight="1" x14ac:dyDescent="0.15">
      <c r="A415" s="239"/>
      <c r="B415" s="239"/>
      <c r="C415" s="239"/>
      <c r="D415" s="253"/>
      <c r="E415" s="239"/>
      <c r="F415" s="254"/>
      <c r="G415" s="239"/>
      <c r="H415" s="254"/>
      <c r="I415" s="239"/>
      <c r="J415" s="246">
        <f>IF(OR(B415="",C415="",E415=""),"",B415&amp;":"&amp;C415&amp;":"&amp;E415)</f>
      </c>
      <c r="K415" s="247">
        <f>IF(A415="","",A415*D415)</f>
      </c>
      <c r="L415" s="246">
        <f>IF(A415="","",IF(OR(A415=1,A415=0),H415,0))</f>
      </c>
      <c r="M415" s="246">
        <f>IF(A415="","",IF(A415=-1,H415,0))</f>
      </c>
      <c r="N415">
        <f>IF(J415="","",IF(E415="SGD",1,IF(E415="USD",Settings!$B$22,IF(E415="HKD",Settings!$B$23,1))))</f>
      </c>
      <c r="O415">
        <f>IF(OR(B415="",C415="",E415=""),0,(IF(A415=-1,H415,0)-IF(OR(A415=1,A415=0),H415,0)+IF(A415=2,H415,0))*IF(E415="SGD",1,IF(E415="USD",Settings!$B$22,IF(E415="HKD",Settings!$B$23,1))))</f>
        <v>0</v>
      </c>
      <c r="P415">
        <f>IF(OR(B415="",C415="",E415=""),0,IF(A415=2,H415*IF(E415="SGD",1,IF(E415="USD",Settings!$B$22,IF(E415="HKD",Settings!$B$23,1))),0))</f>
        <v>0</v>
      </c>
      <c r="Q415" s="312">
        <f>IF(OR(J415="",G415=""),"",G415+ROW()/1000000)</f>
      </c>
      <c r="R415" s="247">
        <f>IF(Q415="","",SUMIFS(Txn[Signed Units],Txn[Key],J415,Txn[Transaction Order],"&lt;="&amp;Q415))</f>
      </c>
    </row>
    <row r="416" spans="10:18" ht="15" customHeight="1" x14ac:dyDescent="0.15">
      <c r="A416" s="239"/>
      <c r="B416" s="239"/>
      <c r="C416" s="239"/>
      <c r="D416" s="253"/>
      <c r="E416" s="239"/>
      <c r="F416" s="254"/>
      <c r="G416" s="239"/>
      <c r="H416" s="254"/>
      <c r="I416" s="239"/>
      <c r="J416" s="246">
        <f>IF(OR(B416="",C416="",E416=""),"",B416&amp;":"&amp;C416&amp;":"&amp;E416)</f>
      </c>
      <c r="K416" s="247">
        <f>IF(A416="","",A416*D416)</f>
      </c>
      <c r="L416" s="246">
        <f>IF(A416="","",IF(OR(A416=1,A416=0),H416,0))</f>
      </c>
      <c r="M416" s="246">
        <f>IF(A416="","",IF(A416=-1,H416,0))</f>
      </c>
      <c r="N416">
        <f>IF(J416="","",IF(E416="SGD",1,IF(E416="USD",Settings!$B$22,IF(E416="HKD",Settings!$B$23,1))))</f>
      </c>
      <c r="O416">
        <f>IF(OR(B416="",C416="",E416=""),0,(IF(A416=-1,H416,0)-IF(OR(A416=1,A416=0),H416,0)+IF(A416=2,H416,0))*IF(E416="SGD",1,IF(E416="USD",Settings!$B$22,IF(E416="HKD",Settings!$B$23,1))))</f>
        <v>0</v>
      </c>
      <c r="P416">
        <f>IF(OR(B416="",C416="",E416=""),0,IF(A416=2,H416*IF(E416="SGD",1,IF(E416="USD",Settings!$B$22,IF(E416="HKD",Settings!$B$23,1))),0))</f>
        <v>0</v>
      </c>
      <c r="Q416" s="312">
        <f>IF(OR(J416="",G416=""),"",G416+ROW()/1000000)</f>
      </c>
      <c r="R416" s="247">
        <f>IF(Q416="","",SUMIFS(Txn[Signed Units],Txn[Key],J416,Txn[Transaction Order],"&lt;="&amp;Q416))</f>
      </c>
    </row>
    <row r="417" spans="10:18" ht="15" customHeight="1" x14ac:dyDescent="0.15">
      <c r="A417" s="239"/>
      <c r="B417" s="239"/>
      <c r="C417" s="239"/>
      <c r="D417" s="253"/>
      <c r="E417" s="239"/>
      <c r="F417" s="254"/>
      <c r="G417" s="239"/>
      <c r="H417" s="254"/>
      <c r="I417" s="239"/>
      <c r="J417" s="246">
        <f>IF(OR(B417="",C417="",E417=""),"",B417&amp;":"&amp;C417&amp;":"&amp;E417)</f>
      </c>
      <c r="K417" s="247">
        <f>IF(A417="","",A417*D417)</f>
      </c>
      <c r="L417" s="246">
        <f>IF(A417="","",IF(OR(A417=1,A417=0),H417,0))</f>
      </c>
      <c r="M417" s="246">
        <f>IF(A417="","",IF(A417=-1,H417,0))</f>
      </c>
      <c r="N417">
        <f>IF(J417="","",IF(E417="SGD",1,IF(E417="USD",Settings!$B$22,IF(E417="HKD",Settings!$B$23,1))))</f>
      </c>
      <c r="O417">
        <f>IF(OR(B417="",C417="",E417=""),0,(IF(A417=-1,H417,0)-IF(OR(A417=1,A417=0),H417,0)+IF(A417=2,H417,0))*IF(E417="SGD",1,IF(E417="USD",Settings!$B$22,IF(E417="HKD",Settings!$B$23,1))))</f>
        <v>0</v>
      </c>
      <c r="P417">
        <f>IF(OR(B417="",C417="",E417=""),0,IF(A417=2,H417*IF(E417="SGD",1,IF(E417="USD",Settings!$B$22,IF(E417="HKD",Settings!$B$23,1))),0))</f>
        <v>0</v>
      </c>
      <c r="Q417" s="312">
        <f>IF(OR(J417="",G417=""),"",G417+ROW()/1000000)</f>
      </c>
      <c r="R417" s="247">
        <f>IF(Q417="","",SUMIFS(Txn[Signed Units],Txn[Key],J417,Txn[Transaction Order],"&lt;="&amp;Q417))</f>
      </c>
    </row>
    <row r="418" spans="10:18" ht="15" customHeight="1" x14ac:dyDescent="0.15">
      <c r="A418" s="239"/>
      <c r="B418" s="239"/>
      <c r="C418" s="239"/>
      <c r="D418" s="253"/>
      <c r="E418" s="239"/>
      <c r="F418" s="254"/>
      <c r="G418" s="239"/>
      <c r="H418" s="254"/>
      <c r="I418" s="239"/>
      <c r="J418" s="246">
        <f>IF(OR(B418="",C418="",E418=""),"",B418&amp;":"&amp;C418&amp;":"&amp;E418)</f>
      </c>
      <c r="K418" s="247">
        <f>IF(A418="","",A418*D418)</f>
      </c>
      <c r="L418" s="246">
        <f>IF(A418="","",IF(OR(A418=1,A418=0),H418,0))</f>
      </c>
      <c r="M418" s="246">
        <f>IF(A418="","",IF(A418=-1,H418,0))</f>
      </c>
      <c r="N418">
        <f>IF(J418="","",IF(E418="SGD",1,IF(E418="USD",Settings!$B$22,IF(E418="HKD",Settings!$B$23,1))))</f>
      </c>
      <c r="O418">
        <f>IF(OR(B418="",C418="",E418=""),0,(IF(A418=-1,H418,0)-IF(OR(A418=1,A418=0),H418,0)+IF(A418=2,H418,0))*IF(E418="SGD",1,IF(E418="USD",Settings!$B$22,IF(E418="HKD",Settings!$B$23,1))))</f>
        <v>0</v>
      </c>
      <c r="P418">
        <f>IF(OR(B418="",C418="",E418=""),0,IF(A418=2,H418*IF(E418="SGD",1,IF(E418="USD",Settings!$B$22,IF(E418="HKD",Settings!$B$23,1))),0))</f>
        <v>0</v>
      </c>
      <c r="Q418" s="312">
        <f>IF(OR(J418="",G418=""),"",G418+ROW()/1000000)</f>
      </c>
      <c r="R418" s="247">
        <f>IF(Q418="","",SUMIFS(Txn[Signed Units],Txn[Key],J418,Txn[Transaction Order],"&lt;="&amp;Q418))</f>
      </c>
    </row>
    <row r="419" spans="10:18" ht="15" customHeight="1" x14ac:dyDescent="0.15">
      <c r="A419" s="239"/>
      <c r="B419" s="239"/>
      <c r="C419" s="239"/>
      <c r="D419" s="253"/>
      <c r="E419" s="239"/>
      <c r="F419" s="254"/>
      <c r="G419" s="239"/>
      <c r="H419" s="254"/>
      <c r="I419" s="239"/>
      <c r="J419" s="246">
        <f>IF(OR(B419="",C419="",E419=""),"",B419&amp;":"&amp;C419&amp;":"&amp;E419)</f>
      </c>
      <c r="K419" s="247">
        <f>IF(A419="","",A419*D419)</f>
      </c>
      <c r="L419" s="246">
        <f>IF(A419="","",IF(OR(A419=1,A419=0),H419,0))</f>
      </c>
      <c r="M419" s="246">
        <f>IF(A419="","",IF(A419=-1,H419,0))</f>
      </c>
      <c r="N419">
        <f>IF(J419="","",IF(E419="SGD",1,IF(E419="USD",Settings!$B$22,IF(E419="HKD",Settings!$B$23,1))))</f>
      </c>
      <c r="O419">
        <f>IF(OR(B419="",C419="",E419=""),0,(IF(A419=-1,H419,0)-IF(OR(A419=1,A419=0),H419,0)+IF(A419=2,H419,0))*IF(E419="SGD",1,IF(E419="USD",Settings!$B$22,IF(E419="HKD",Settings!$B$23,1))))</f>
        <v>0</v>
      </c>
      <c r="P419">
        <f>IF(OR(B419="",C419="",E419=""),0,IF(A419=2,H419*IF(E419="SGD",1,IF(E419="USD",Settings!$B$22,IF(E419="HKD",Settings!$B$23,1))),0))</f>
        <v>0</v>
      </c>
      <c r="Q419" s="312">
        <f>IF(OR(J419="",G419=""),"",G419+ROW()/1000000)</f>
      </c>
      <c r="R419" s="247">
        <f>IF(Q419="","",SUMIFS(Txn[Signed Units],Txn[Key],J419,Txn[Transaction Order],"&lt;="&amp;Q419))</f>
      </c>
    </row>
    <row r="420" spans="10:18" ht="15" customHeight="1" x14ac:dyDescent="0.15">
      <c r="A420" s="239"/>
      <c r="B420" s="239"/>
      <c r="C420" s="239"/>
      <c r="D420" s="253"/>
      <c r="E420" s="239"/>
      <c r="F420" s="254"/>
      <c r="G420" s="239"/>
      <c r="H420" s="254"/>
      <c r="I420" s="239"/>
      <c r="J420" s="246">
        <f>IF(OR(B420="",C420="",E420=""),"",B420&amp;":"&amp;C420&amp;":"&amp;E420)</f>
      </c>
      <c r="K420" s="247">
        <f>IF(A420="","",A420*D420)</f>
      </c>
      <c r="L420" s="246">
        <f>IF(A420="","",IF(OR(A420=1,A420=0),H420,0))</f>
      </c>
      <c r="M420" s="246">
        <f>IF(A420="","",IF(A420=-1,H420,0))</f>
      </c>
      <c r="N420">
        <f>IF(J420="","",IF(E420="SGD",1,IF(E420="USD",Settings!$B$22,IF(E420="HKD",Settings!$B$23,1))))</f>
      </c>
      <c r="O420">
        <f>IF(OR(B420="",C420="",E420=""),0,(IF(A420=-1,H420,0)-IF(OR(A420=1,A420=0),H420,0)+IF(A420=2,H420,0))*IF(E420="SGD",1,IF(E420="USD",Settings!$B$22,IF(E420="HKD",Settings!$B$23,1))))</f>
        <v>0</v>
      </c>
      <c r="P420">
        <f>IF(OR(B420="",C420="",E420=""),0,IF(A420=2,H420*IF(E420="SGD",1,IF(E420="USD",Settings!$B$22,IF(E420="HKD",Settings!$B$23,1))),0))</f>
        <v>0</v>
      </c>
      <c r="Q420" s="312">
        <f>IF(OR(J420="",G420=""),"",G420+ROW()/1000000)</f>
      </c>
      <c r="R420" s="247">
        <f>IF(Q420="","",SUMIFS(Txn[Signed Units],Txn[Key],J420,Txn[Transaction Order],"&lt;="&amp;Q420))</f>
      </c>
    </row>
    <row r="421" spans="10:18" ht="15" customHeight="1" x14ac:dyDescent="0.15">
      <c r="A421" s="239"/>
      <c r="B421" s="239"/>
      <c r="C421" s="239"/>
      <c r="D421" s="253"/>
      <c r="E421" s="239"/>
      <c r="F421" s="254"/>
      <c r="G421" s="239"/>
      <c r="H421" s="254"/>
      <c r="I421" s="239"/>
      <c r="J421" s="246">
        <f>IF(OR(B421="",C421="",E421=""),"",B421&amp;":"&amp;C421&amp;":"&amp;E421)</f>
      </c>
      <c r="K421" s="247">
        <f>IF(A421="","",A421*D421)</f>
      </c>
      <c r="L421" s="246">
        <f>IF(A421="","",IF(OR(A421=1,A421=0),H421,0))</f>
      </c>
      <c r="M421" s="246">
        <f>IF(A421="","",IF(A421=-1,H421,0))</f>
      </c>
      <c r="N421">
        <f>IF(J421="","",IF(E421="SGD",1,IF(E421="USD",Settings!$B$22,IF(E421="HKD",Settings!$B$23,1))))</f>
      </c>
      <c r="O421">
        <f>IF(OR(B421="",C421="",E421=""),0,(IF(A421=-1,H421,0)-IF(OR(A421=1,A421=0),H421,0)+IF(A421=2,H421,0))*IF(E421="SGD",1,IF(E421="USD",Settings!$B$22,IF(E421="HKD",Settings!$B$23,1))))</f>
        <v>0</v>
      </c>
      <c r="P421">
        <f>IF(OR(B421="",C421="",E421=""),0,IF(A421=2,H421*IF(E421="SGD",1,IF(E421="USD",Settings!$B$22,IF(E421="HKD",Settings!$B$23,1))),0))</f>
        <v>0</v>
      </c>
      <c r="Q421" s="312">
        <f>IF(OR(J421="",G421=""),"",G421+ROW()/1000000)</f>
      </c>
      <c r="R421" s="247">
        <f>IF(Q421="","",SUMIFS(Txn[Signed Units],Txn[Key],J421,Txn[Transaction Order],"&lt;="&amp;Q421))</f>
      </c>
    </row>
    <row r="422" spans="10:18" ht="15" customHeight="1" x14ac:dyDescent="0.15">
      <c r="A422" s="239"/>
      <c r="B422" s="239"/>
      <c r="C422" s="239"/>
      <c r="D422" s="253"/>
      <c r="E422" s="239"/>
      <c r="F422" s="254"/>
      <c r="G422" s="239"/>
      <c r="H422" s="254"/>
      <c r="I422" s="239"/>
      <c r="J422" s="246">
        <f>IF(OR(B422="",C422="",E422=""),"",B422&amp;":"&amp;C422&amp;":"&amp;E422)</f>
      </c>
      <c r="K422" s="247">
        <f>IF(A422="","",A422*D422)</f>
      </c>
      <c r="L422" s="246">
        <f>IF(A422="","",IF(OR(A422=1,A422=0),H422,0))</f>
      </c>
      <c r="M422" s="246">
        <f>IF(A422="","",IF(A422=-1,H422,0))</f>
      </c>
      <c r="N422">
        <f>IF(J422="","",IF(E422="SGD",1,IF(E422="USD",Settings!$B$22,IF(E422="HKD",Settings!$B$23,1))))</f>
      </c>
      <c r="O422">
        <f>IF(OR(B422="",C422="",E422=""),0,(IF(A422=-1,H422,0)-IF(OR(A422=1,A422=0),H422,0)+IF(A422=2,H422,0))*IF(E422="SGD",1,IF(E422="USD",Settings!$B$22,IF(E422="HKD",Settings!$B$23,1))))</f>
        <v>0</v>
      </c>
      <c r="P422">
        <f>IF(OR(B422="",C422="",E422=""),0,IF(A422=2,H422*IF(E422="SGD",1,IF(E422="USD",Settings!$B$22,IF(E422="HKD",Settings!$B$23,1))),0))</f>
        <v>0</v>
      </c>
      <c r="Q422" s="312">
        <f>IF(OR(J422="",G422=""),"",G422+ROW()/1000000)</f>
      </c>
      <c r="R422" s="247">
        <f>IF(Q422="","",SUMIFS(Txn[Signed Units],Txn[Key],J422,Txn[Transaction Order],"&lt;="&amp;Q422))</f>
      </c>
    </row>
    <row r="423" spans="10:18" ht="15" customHeight="1" x14ac:dyDescent="0.15">
      <c r="A423" s="239"/>
      <c r="B423" s="239"/>
      <c r="C423" s="239"/>
      <c r="D423" s="253"/>
      <c r="E423" s="239"/>
      <c r="F423" s="254"/>
      <c r="G423" s="239"/>
      <c r="H423" s="254"/>
      <c r="I423" s="239"/>
      <c r="J423" s="246">
        <f>IF(OR(B423="",C423="",E423=""),"",B423&amp;":"&amp;C423&amp;":"&amp;E423)</f>
      </c>
      <c r="K423" s="247">
        <f>IF(A423="","",A423*D423)</f>
      </c>
      <c r="L423" s="246">
        <f>IF(A423="","",IF(OR(A423=1,A423=0),H423,0))</f>
      </c>
      <c r="M423" s="246">
        <f>IF(A423="","",IF(A423=-1,H423,0))</f>
      </c>
      <c r="N423">
        <f>IF(J423="","",IF(E423="SGD",1,IF(E423="USD",Settings!$B$22,IF(E423="HKD",Settings!$B$23,1))))</f>
      </c>
      <c r="O423">
        <f>IF(OR(B423="",C423="",E423=""),0,(IF(A423=-1,H423,0)-IF(OR(A423=1,A423=0),H423,0)+IF(A423=2,H423,0))*IF(E423="SGD",1,IF(E423="USD",Settings!$B$22,IF(E423="HKD",Settings!$B$23,1))))</f>
        <v>0</v>
      </c>
      <c r="P423">
        <f>IF(OR(B423="",C423="",E423=""),0,IF(A423=2,H423*IF(E423="SGD",1,IF(E423="USD",Settings!$B$22,IF(E423="HKD",Settings!$B$23,1))),0))</f>
        <v>0</v>
      </c>
      <c r="Q423" s="312">
        <f>IF(OR(J423="",G423=""),"",G423+ROW()/1000000)</f>
      </c>
      <c r="R423" s="247">
        <f>IF(Q423="","",SUMIFS(Txn[Signed Units],Txn[Key],J423,Txn[Transaction Order],"&lt;="&amp;Q423))</f>
      </c>
    </row>
    <row r="424" spans="10:18" ht="15" customHeight="1" x14ac:dyDescent="0.15">
      <c r="A424" s="239"/>
      <c r="B424" s="239"/>
      <c r="C424" s="239"/>
      <c r="D424" s="253"/>
      <c r="E424" s="239"/>
      <c r="F424" s="254"/>
      <c r="G424" s="239"/>
      <c r="H424" s="254"/>
      <c r="I424" s="239"/>
      <c r="J424" s="246">
        <f>IF(OR(B424="",C424="",E424=""),"",B424&amp;":"&amp;C424&amp;":"&amp;E424)</f>
      </c>
      <c r="K424" s="247">
        <f>IF(A424="","",A424*D424)</f>
      </c>
      <c r="L424" s="246">
        <f>IF(A424="","",IF(OR(A424=1,A424=0),H424,0))</f>
      </c>
      <c r="M424" s="246">
        <f>IF(A424="","",IF(A424=-1,H424,0))</f>
      </c>
      <c r="N424">
        <f>IF(J424="","",IF(E424="SGD",1,IF(E424="USD",Settings!$B$22,IF(E424="HKD",Settings!$B$23,1))))</f>
      </c>
      <c r="O424">
        <f>IF(OR(B424="",C424="",E424=""),0,(IF(A424=-1,H424,0)-IF(OR(A424=1,A424=0),H424,0)+IF(A424=2,H424,0))*IF(E424="SGD",1,IF(E424="USD",Settings!$B$22,IF(E424="HKD",Settings!$B$23,1))))</f>
        <v>0</v>
      </c>
      <c r="P424">
        <f>IF(OR(B424="",C424="",E424=""),0,IF(A424=2,H424*IF(E424="SGD",1,IF(E424="USD",Settings!$B$22,IF(E424="HKD",Settings!$B$23,1))),0))</f>
        <v>0</v>
      </c>
      <c r="Q424" s="312">
        <f>IF(OR(J424="",G424=""),"",G424+ROW()/1000000)</f>
      </c>
      <c r="R424" s="247">
        <f>IF(Q424="","",SUMIFS(Txn[Signed Units],Txn[Key],J424,Txn[Transaction Order],"&lt;="&amp;Q424))</f>
      </c>
    </row>
    <row r="425" spans="10:18" ht="15" customHeight="1" x14ac:dyDescent="0.15">
      <c r="A425" s="239"/>
      <c r="B425" s="239"/>
      <c r="C425" s="239"/>
      <c r="D425" s="253"/>
      <c r="E425" s="239"/>
      <c r="F425" s="254"/>
      <c r="G425" s="239"/>
      <c r="H425" s="254"/>
      <c r="I425" s="239"/>
      <c r="J425" s="246">
        <f>IF(OR(B425="",C425="",E425=""),"",B425&amp;":"&amp;C425&amp;":"&amp;E425)</f>
      </c>
      <c r="K425" s="247">
        <f>IF(A425="","",A425*D425)</f>
      </c>
      <c r="L425" s="246">
        <f>IF(A425="","",IF(OR(A425=1,A425=0),H425,0))</f>
      </c>
      <c r="M425" s="246">
        <f>IF(A425="","",IF(A425=-1,H425,0))</f>
      </c>
      <c r="N425">
        <f>IF(J425="","",IF(E425="SGD",1,IF(E425="USD",Settings!$B$22,IF(E425="HKD",Settings!$B$23,1))))</f>
      </c>
      <c r="O425">
        <f>IF(OR(B425="",C425="",E425=""),0,(IF(A425=-1,H425,0)-IF(OR(A425=1,A425=0),H425,0)+IF(A425=2,H425,0))*IF(E425="SGD",1,IF(E425="USD",Settings!$B$22,IF(E425="HKD",Settings!$B$23,1))))</f>
        <v>0</v>
      </c>
      <c r="P425">
        <f>IF(OR(B425="",C425="",E425=""),0,IF(A425=2,H425*IF(E425="SGD",1,IF(E425="USD",Settings!$B$22,IF(E425="HKD",Settings!$B$23,1))),0))</f>
        <v>0</v>
      </c>
      <c r="Q425" s="312">
        <f>IF(OR(J425="",G425=""),"",G425+ROW()/1000000)</f>
      </c>
      <c r="R425" s="247">
        <f>IF(Q425="","",SUMIFS(Txn[Signed Units],Txn[Key],J425,Txn[Transaction Order],"&lt;="&amp;Q425))</f>
      </c>
    </row>
    <row r="426" spans="10:18" ht="15" customHeight="1" x14ac:dyDescent="0.15">
      <c r="A426" s="239"/>
      <c r="B426" s="239"/>
      <c r="C426" s="239"/>
      <c r="D426" s="253"/>
      <c r="E426" s="239"/>
      <c r="F426" s="254"/>
      <c r="G426" s="239"/>
      <c r="H426" s="254"/>
      <c r="I426" s="239"/>
      <c r="J426" s="246">
        <f>IF(OR(B426="",C426="",E426=""),"",B426&amp;":"&amp;C426&amp;":"&amp;E426)</f>
      </c>
      <c r="K426" s="247">
        <f>IF(A426="","",A426*D426)</f>
      </c>
      <c r="L426" s="246">
        <f>IF(A426="","",IF(OR(A426=1,A426=0),H426,0))</f>
      </c>
      <c r="M426" s="246">
        <f>IF(A426="","",IF(A426=-1,H426,0))</f>
      </c>
      <c r="N426">
        <f>IF(J426="","",IF(E426="SGD",1,IF(E426="USD",Settings!$B$22,IF(E426="HKD",Settings!$B$23,1))))</f>
      </c>
      <c r="O426">
        <f>IF(OR(B426="",C426="",E426=""),0,(IF(A426=-1,H426,0)-IF(OR(A426=1,A426=0),H426,0)+IF(A426=2,H426,0))*IF(E426="SGD",1,IF(E426="USD",Settings!$B$22,IF(E426="HKD",Settings!$B$23,1))))</f>
        <v>0</v>
      </c>
      <c r="P426">
        <f>IF(OR(B426="",C426="",E426=""),0,IF(A426=2,H426*IF(E426="SGD",1,IF(E426="USD",Settings!$B$22,IF(E426="HKD",Settings!$B$23,1))),0))</f>
        <v>0</v>
      </c>
      <c r="Q426" s="312">
        <f>IF(OR(J426="",G426=""),"",G426+ROW()/1000000)</f>
      </c>
      <c r="R426" s="247">
        <f>IF(Q426="","",SUMIFS(Txn[Signed Units],Txn[Key],J426,Txn[Transaction Order],"&lt;="&amp;Q426))</f>
      </c>
    </row>
    <row r="427" spans="10:18" ht="15" customHeight="1" x14ac:dyDescent="0.15">
      <c r="A427" s="239"/>
      <c r="B427" s="239"/>
      <c r="C427" s="239"/>
      <c r="D427" s="253"/>
      <c r="E427" s="239"/>
      <c r="F427" s="254"/>
      <c r="G427" s="239"/>
      <c r="H427" s="254"/>
      <c r="I427" s="239"/>
      <c r="J427" s="246">
        <f>IF(OR(B427="",C427="",E427=""),"",B427&amp;":"&amp;C427&amp;":"&amp;E427)</f>
      </c>
      <c r="K427" s="247">
        <f>IF(A427="","",A427*D427)</f>
      </c>
      <c r="L427" s="246">
        <f>IF(A427="","",IF(OR(A427=1,A427=0),H427,0))</f>
      </c>
      <c r="M427" s="246">
        <f>IF(A427="","",IF(A427=-1,H427,0))</f>
      </c>
      <c r="N427">
        <f>IF(J427="","",IF(E427="SGD",1,IF(E427="USD",Settings!$B$22,IF(E427="HKD",Settings!$B$23,1))))</f>
      </c>
      <c r="O427">
        <f>IF(OR(B427="",C427="",E427=""),0,(IF(A427=-1,H427,0)-IF(OR(A427=1,A427=0),H427,0)+IF(A427=2,H427,0))*IF(E427="SGD",1,IF(E427="USD",Settings!$B$22,IF(E427="HKD",Settings!$B$23,1))))</f>
        <v>0</v>
      </c>
      <c r="P427">
        <f>IF(OR(B427="",C427="",E427=""),0,IF(A427=2,H427*IF(E427="SGD",1,IF(E427="USD",Settings!$B$22,IF(E427="HKD",Settings!$B$23,1))),0))</f>
        <v>0</v>
      </c>
      <c r="Q427" s="312">
        <f>IF(OR(J427="",G427=""),"",G427+ROW()/1000000)</f>
      </c>
      <c r="R427" s="247">
        <f>IF(Q427="","",SUMIFS(Txn[Signed Units],Txn[Key],J427,Txn[Transaction Order],"&lt;="&amp;Q427))</f>
      </c>
    </row>
    <row r="428" spans="10:18" ht="15" customHeight="1" x14ac:dyDescent="0.15">
      <c r="A428" s="239"/>
      <c r="B428" s="239"/>
      <c r="C428" s="239"/>
      <c r="D428" s="253"/>
      <c r="E428" s="239"/>
      <c r="F428" s="254"/>
      <c r="G428" s="239"/>
      <c r="H428" s="254"/>
      <c r="I428" s="239"/>
      <c r="J428" s="246">
        <f>IF(OR(B428="",C428="",E428=""),"",B428&amp;":"&amp;C428&amp;":"&amp;E428)</f>
      </c>
      <c r="K428" s="247">
        <f>IF(A428="","",A428*D428)</f>
      </c>
      <c r="L428" s="246">
        <f>IF(A428="","",IF(OR(A428=1,A428=0),H428,0))</f>
      </c>
      <c r="M428" s="246">
        <f>IF(A428="","",IF(A428=-1,H428,0))</f>
      </c>
      <c r="N428">
        <f>IF(J428="","",IF(E428="SGD",1,IF(E428="USD",Settings!$B$22,IF(E428="HKD",Settings!$B$23,1))))</f>
      </c>
      <c r="O428">
        <f>IF(OR(B428="",C428="",E428=""),0,(IF(A428=-1,H428,0)-IF(OR(A428=1,A428=0),H428,0)+IF(A428=2,H428,0))*IF(E428="SGD",1,IF(E428="USD",Settings!$B$22,IF(E428="HKD",Settings!$B$23,1))))</f>
        <v>0</v>
      </c>
      <c r="P428">
        <f>IF(OR(B428="",C428="",E428=""),0,IF(A428=2,H428*IF(E428="SGD",1,IF(E428="USD",Settings!$B$22,IF(E428="HKD",Settings!$B$23,1))),0))</f>
        <v>0</v>
      </c>
      <c r="Q428" s="312">
        <f>IF(OR(J428="",G428=""),"",G428+ROW()/1000000)</f>
      </c>
      <c r="R428" s="247">
        <f>IF(Q428="","",SUMIFS(Txn[Signed Units],Txn[Key],J428,Txn[Transaction Order],"&lt;="&amp;Q428))</f>
      </c>
    </row>
    <row r="429" spans="10:18" ht="15" customHeight="1" x14ac:dyDescent="0.15">
      <c r="A429" s="239"/>
      <c r="B429" s="239"/>
      <c r="C429" s="239"/>
      <c r="D429" s="253"/>
      <c r="E429" s="239"/>
      <c r="F429" s="254"/>
      <c r="G429" s="239"/>
      <c r="H429" s="254"/>
      <c r="I429" s="239"/>
      <c r="J429" s="246">
        <f>IF(OR(B429="",C429="",E429=""),"",B429&amp;":"&amp;C429&amp;":"&amp;E429)</f>
      </c>
      <c r="K429" s="247">
        <f>IF(A429="","",A429*D429)</f>
      </c>
      <c r="L429" s="246">
        <f>IF(A429="","",IF(OR(A429=1,A429=0),H429,0))</f>
      </c>
      <c r="M429" s="246">
        <f>IF(A429="","",IF(A429=-1,H429,0))</f>
      </c>
      <c r="N429">
        <f>IF(J429="","",IF(E429="SGD",1,IF(E429="USD",Settings!$B$22,IF(E429="HKD",Settings!$B$23,1))))</f>
      </c>
      <c r="O429">
        <f>IF(OR(B429="",C429="",E429=""),0,(IF(A429=-1,H429,0)-IF(OR(A429=1,A429=0),H429,0)+IF(A429=2,H429,0))*IF(E429="SGD",1,IF(E429="USD",Settings!$B$22,IF(E429="HKD",Settings!$B$23,1))))</f>
        <v>0</v>
      </c>
      <c r="P429">
        <f>IF(OR(B429="",C429="",E429=""),0,IF(A429=2,H429*IF(E429="SGD",1,IF(E429="USD",Settings!$B$22,IF(E429="HKD",Settings!$B$23,1))),0))</f>
        <v>0</v>
      </c>
      <c r="Q429" s="312">
        <f>IF(OR(J429="",G429=""),"",G429+ROW()/1000000)</f>
      </c>
      <c r="R429" s="247">
        <f>IF(Q429="","",SUMIFS(Txn[Signed Units],Txn[Key],J429,Txn[Transaction Order],"&lt;="&amp;Q429))</f>
      </c>
    </row>
    <row r="430" spans="10:18" ht="15" customHeight="1" x14ac:dyDescent="0.15">
      <c r="A430" s="239"/>
      <c r="B430" s="239"/>
      <c r="C430" s="239"/>
      <c r="D430" s="253"/>
      <c r="E430" s="239"/>
      <c r="F430" s="254"/>
      <c r="G430" s="239"/>
      <c r="H430" s="254"/>
      <c r="I430" s="239"/>
      <c r="J430" s="246">
        <f>IF(OR(B430="",C430="",E430=""),"",B430&amp;":"&amp;C430&amp;":"&amp;E430)</f>
      </c>
      <c r="K430" s="247">
        <f>IF(A430="","",A430*D430)</f>
      </c>
      <c r="L430" s="246">
        <f>IF(A430="","",IF(OR(A430=1,A430=0),H430,0))</f>
      </c>
      <c r="M430" s="246">
        <f>IF(A430="","",IF(A430=-1,H430,0))</f>
      </c>
      <c r="N430">
        <f>IF(J430="","",IF(E430="SGD",1,IF(E430="USD",Settings!$B$22,IF(E430="HKD",Settings!$B$23,1))))</f>
      </c>
      <c r="O430">
        <f>IF(OR(B430="",C430="",E430=""),0,(IF(A430=-1,H430,0)-IF(OR(A430=1,A430=0),H430,0)+IF(A430=2,H430,0))*IF(E430="SGD",1,IF(E430="USD",Settings!$B$22,IF(E430="HKD",Settings!$B$23,1))))</f>
        <v>0</v>
      </c>
      <c r="P430">
        <f>IF(OR(B430="",C430="",E430=""),0,IF(A430=2,H430*IF(E430="SGD",1,IF(E430="USD",Settings!$B$22,IF(E430="HKD",Settings!$B$23,1))),0))</f>
        <v>0</v>
      </c>
      <c r="Q430" s="312">
        <f>IF(OR(J430="",G430=""),"",G430+ROW()/1000000)</f>
      </c>
      <c r="R430" s="247">
        <f>IF(Q430="","",SUMIFS(Txn[Signed Units],Txn[Key],J430,Txn[Transaction Order],"&lt;="&amp;Q430))</f>
      </c>
    </row>
    <row r="431" spans="10:18" ht="15" customHeight="1" x14ac:dyDescent="0.15">
      <c r="A431" s="239"/>
      <c r="B431" s="239"/>
      <c r="C431" s="239"/>
      <c r="D431" s="253"/>
      <c r="E431" s="239"/>
      <c r="F431" s="254"/>
      <c r="G431" s="239"/>
      <c r="H431" s="254"/>
      <c r="I431" s="239"/>
      <c r="J431" s="246">
        <f>IF(OR(B431="",C431="",E431=""),"",B431&amp;":"&amp;C431&amp;":"&amp;E431)</f>
      </c>
      <c r="K431" s="247">
        <f>IF(A431="","",A431*D431)</f>
      </c>
      <c r="L431" s="246">
        <f>IF(A431="","",IF(OR(A431=1,A431=0),H431,0))</f>
      </c>
      <c r="M431" s="246">
        <f>IF(A431="","",IF(A431=-1,H431,0))</f>
      </c>
      <c r="N431">
        <f>IF(J431="","",IF(E431="SGD",1,IF(E431="USD",Settings!$B$22,IF(E431="HKD",Settings!$B$23,1))))</f>
      </c>
      <c r="O431">
        <f>IF(OR(B431="",C431="",E431=""),0,(IF(A431=-1,H431,0)-IF(OR(A431=1,A431=0),H431,0)+IF(A431=2,H431,0))*IF(E431="SGD",1,IF(E431="USD",Settings!$B$22,IF(E431="HKD",Settings!$B$23,1))))</f>
        <v>0</v>
      </c>
      <c r="P431">
        <f>IF(OR(B431="",C431="",E431=""),0,IF(A431=2,H431*IF(E431="SGD",1,IF(E431="USD",Settings!$B$22,IF(E431="HKD",Settings!$B$23,1))),0))</f>
        <v>0</v>
      </c>
      <c r="Q431" s="312">
        <f>IF(OR(J431="",G431=""),"",G431+ROW()/1000000)</f>
      </c>
      <c r="R431" s="247">
        <f>IF(Q431="","",SUMIFS(Txn[Signed Units],Txn[Key],J431,Txn[Transaction Order],"&lt;="&amp;Q431))</f>
      </c>
    </row>
    <row r="432" spans="10:18" ht="15" customHeight="1" x14ac:dyDescent="0.15">
      <c r="A432" s="239"/>
      <c r="B432" s="239"/>
      <c r="C432" s="239"/>
      <c r="D432" s="253"/>
      <c r="E432" s="239"/>
      <c r="F432" s="254"/>
      <c r="G432" s="239"/>
      <c r="H432" s="254"/>
      <c r="I432" s="239"/>
      <c r="J432" s="246">
        <f>IF(OR(B432="",C432="",E432=""),"",B432&amp;":"&amp;C432&amp;":"&amp;E432)</f>
      </c>
      <c r="K432" s="247">
        <f>IF(A432="","",A432*D432)</f>
      </c>
      <c r="L432" s="246">
        <f>IF(A432="","",IF(OR(A432=1,A432=0),H432,0))</f>
      </c>
      <c r="M432" s="246">
        <f>IF(A432="","",IF(A432=-1,H432,0))</f>
      </c>
      <c r="N432">
        <f>IF(J432="","",IF(E432="SGD",1,IF(E432="USD",Settings!$B$22,IF(E432="HKD",Settings!$B$23,1))))</f>
      </c>
      <c r="O432">
        <f>IF(OR(B432="",C432="",E432=""),0,(IF(A432=-1,H432,0)-IF(OR(A432=1,A432=0),H432,0)+IF(A432=2,H432,0))*IF(E432="SGD",1,IF(E432="USD",Settings!$B$22,IF(E432="HKD",Settings!$B$23,1))))</f>
        <v>0</v>
      </c>
      <c r="P432">
        <f>IF(OR(B432="",C432="",E432=""),0,IF(A432=2,H432*IF(E432="SGD",1,IF(E432="USD",Settings!$B$22,IF(E432="HKD",Settings!$B$23,1))),0))</f>
        <v>0</v>
      </c>
      <c r="Q432" s="312">
        <f>IF(OR(J432="",G432=""),"",G432+ROW()/1000000)</f>
      </c>
      <c r="R432" s="247">
        <f>IF(Q432="","",SUMIFS(Txn[Signed Units],Txn[Key],J432,Txn[Transaction Order],"&lt;="&amp;Q432))</f>
      </c>
    </row>
    <row r="433" spans="10:18" ht="15" customHeight="1" x14ac:dyDescent="0.15">
      <c r="A433" s="239"/>
      <c r="B433" s="239"/>
      <c r="C433" s="239"/>
      <c r="D433" s="253"/>
      <c r="E433" s="239"/>
      <c r="F433" s="254"/>
      <c r="G433" s="239"/>
      <c r="H433" s="254"/>
      <c r="I433" s="239"/>
      <c r="J433" s="246">
        <f>IF(OR(B433="",C433="",E433=""),"",B433&amp;":"&amp;C433&amp;":"&amp;E433)</f>
      </c>
      <c r="K433" s="247">
        <f>IF(A433="","",A433*D433)</f>
      </c>
      <c r="L433" s="246">
        <f>IF(A433="","",IF(OR(A433=1,A433=0),H433,0))</f>
      </c>
      <c r="M433" s="246">
        <f>IF(A433="","",IF(A433=-1,H433,0))</f>
      </c>
      <c r="N433">
        <f>IF(J433="","",IF(E433="SGD",1,IF(E433="USD",Settings!$B$22,IF(E433="HKD",Settings!$B$23,1))))</f>
      </c>
      <c r="O433">
        <f>IF(OR(B433="",C433="",E433=""),0,(IF(A433=-1,H433,0)-IF(OR(A433=1,A433=0),H433,0)+IF(A433=2,H433,0))*IF(E433="SGD",1,IF(E433="USD",Settings!$B$22,IF(E433="HKD",Settings!$B$23,1))))</f>
        <v>0</v>
      </c>
      <c r="P433">
        <f>IF(OR(B433="",C433="",E433=""),0,IF(A433=2,H433*IF(E433="SGD",1,IF(E433="USD",Settings!$B$22,IF(E433="HKD",Settings!$B$23,1))),0))</f>
        <v>0</v>
      </c>
      <c r="Q433" s="312">
        <f>IF(OR(J433="",G433=""),"",G433+ROW()/1000000)</f>
      </c>
      <c r="R433" s="247">
        <f>IF(Q433="","",SUMIFS(Txn[Signed Units],Txn[Key],J433,Txn[Transaction Order],"&lt;="&amp;Q433))</f>
      </c>
    </row>
    <row r="434" spans="10:18" ht="15" customHeight="1" x14ac:dyDescent="0.15">
      <c r="A434" s="239"/>
      <c r="B434" s="239"/>
      <c r="C434" s="239"/>
      <c r="D434" s="253"/>
      <c r="E434" s="239"/>
      <c r="F434" s="254"/>
      <c r="G434" s="239"/>
      <c r="H434" s="254"/>
      <c r="I434" s="239"/>
      <c r="J434" s="246">
        <f>IF(OR(B434="",C434="",E434=""),"",B434&amp;":"&amp;C434&amp;":"&amp;E434)</f>
      </c>
      <c r="K434" s="247">
        <f>IF(A434="","",A434*D434)</f>
      </c>
      <c r="L434" s="246">
        <f>IF(A434="","",IF(OR(A434=1,A434=0),H434,0))</f>
      </c>
      <c r="M434" s="246">
        <f>IF(A434="","",IF(A434=-1,H434,0))</f>
      </c>
      <c r="N434">
        <f>IF(J434="","",IF(E434="SGD",1,IF(E434="USD",Settings!$B$22,IF(E434="HKD",Settings!$B$23,1))))</f>
      </c>
      <c r="O434">
        <f>IF(OR(B434="",C434="",E434=""),0,(IF(A434=-1,H434,0)-IF(OR(A434=1,A434=0),H434,0)+IF(A434=2,H434,0))*IF(E434="SGD",1,IF(E434="USD",Settings!$B$22,IF(E434="HKD",Settings!$B$23,1))))</f>
        <v>0</v>
      </c>
      <c r="P434">
        <f>IF(OR(B434="",C434="",E434=""),0,IF(A434=2,H434*IF(E434="SGD",1,IF(E434="USD",Settings!$B$22,IF(E434="HKD",Settings!$B$23,1))),0))</f>
        <v>0</v>
      </c>
      <c r="Q434" s="312">
        <f>IF(OR(J434="",G434=""),"",G434+ROW()/1000000)</f>
      </c>
      <c r="R434" s="247">
        <f>IF(Q434="","",SUMIFS(Txn[Signed Units],Txn[Key],J434,Txn[Transaction Order],"&lt;="&amp;Q434))</f>
      </c>
    </row>
    <row r="435" spans="10:18" ht="15" customHeight="1" x14ac:dyDescent="0.15">
      <c r="A435" s="239"/>
      <c r="B435" s="239"/>
      <c r="C435" s="239"/>
      <c r="D435" s="253"/>
      <c r="E435" s="239"/>
      <c r="F435" s="254"/>
      <c r="G435" s="239"/>
      <c r="H435" s="254"/>
      <c r="I435" s="239"/>
      <c r="J435" s="246">
        <f>IF(OR(B435="",C435="",E435=""),"",B435&amp;":"&amp;C435&amp;":"&amp;E435)</f>
      </c>
      <c r="K435" s="247">
        <f>IF(A435="","",A435*D435)</f>
      </c>
      <c r="L435" s="246">
        <f>IF(A435="","",IF(OR(A435=1,A435=0),H435,0))</f>
      </c>
      <c r="M435" s="246">
        <f>IF(A435="","",IF(A435=-1,H435,0))</f>
      </c>
      <c r="N435">
        <f>IF(J435="","",IF(E435="SGD",1,IF(E435="USD",Settings!$B$22,IF(E435="HKD",Settings!$B$23,1))))</f>
      </c>
      <c r="O435">
        <f>IF(OR(B435="",C435="",E435=""),0,(IF(A435=-1,H435,0)-IF(OR(A435=1,A435=0),H435,0)+IF(A435=2,H435,0))*IF(E435="SGD",1,IF(E435="USD",Settings!$B$22,IF(E435="HKD",Settings!$B$23,1))))</f>
        <v>0</v>
      </c>
      <c r="P435">
        <f>IF(OR(B435="",C435="",E435=""),0,IF(A435=2,H435*IF(E435="SGD",1,IF(E435="USD",Settings!$B$22,IF(E435="HKD",Settings!$B$23,1))),0))</f>
        <v>0</v>
      </c>
      <c r="Q435" s="312">
        <f>IF(OR(J435="",G435=""),"",G435+ROW()/1000000)</f>
      </c>
      <c r="R435" s="247">
        <f>IF(Q435="","",SUMIFS(Txn[Signed Units],Txn[Key],J435,Txn[Transaction Order],"&lt;="&amp;Q435))</f>
      </c>
    </row>
    <row r="436" spans="10:18" ht="15" customHeight="1" x14ac:dyDescent="0.15">
      <c r="A436" s="239"/>
      <c r="B436" s="239"/>
      <c r="C436" s="239"/>
      <c r="D436" s="253"/>
      <c r="E436" s="239"/>
      <c r="F436" s="254"/>
      <c r="G436" s="239"/>
      <c r="H436" s="254"/>
      <c r="I436" s="239"/>
      <c r="J436" s="246">
        <f>IF(OR(B436="",C436="",E436=""),"",B436&amp;":"&amp;C436&amp;":"&amp;E436)</f>
      </c>
      <c r="K436" s="247">
        <f>IF(A436="","",A436*D436)</f>
      </c>
      <c r="L436" s="246">
        <f>IF(A436="","",IF(OR(A436=1,A436=0),H436,0))</f>
      </c>
      <c r="M436" s="246">
        <f>IF(A436="","",IF(A436=-1,H436,0))</f>
      </c>
      <c r="N436">
        <f>IF(J436="","",IF(E436="SGD",1,IF(E436="USD",Settings!$B$22,IF(E436="HKD",Settings!$B$23,1))))</f>
      </c>
      <c r="O436">
        <f>IF(OR(B436="",C436="",E436=""),0,(IF(A436=-1,H436,0)-IF(OR(A436=1,A436=0),H436,0)+IF(A436=2,H436,0))*IF(E436="SGD",1,IF(E436="USD",Settings!$B$22,IF(E436="HKD",Settings!$B$23,1))))</f>
        <v>0</v>
      </c>
      <c r="P436">
        <f>IF(OR(B436="",C436="",E436=""),0,IF(A436=2,H436*IF(E436="SGD",1,IF(E436="USD",Settings!$B$22,IF(E436="HKD",Settings!$B$23,1))),0))</f>
        <v>0</v>
      </c>
      <c r="Q436" s="312">
        <f>IF(OR(J436="",G436=""),"",G436+ROW()/1000000)</f>
      </c>
      <c r="R436" s="247">
        <f>IF(Q436="","",SUMIFS(Txn[Signed Units],Txn[Key],J436,Txn[Transaction Order],"&lt;="&amp;Q436))</f>
      </c>
    </row>
    <row r="437" spans="10:18" ht="15" customHeight="1" x14ac:dyDescent="0.15">
      <c r="A437" s="239"/>
      <c r="B437" s="239"/>
      <c r="C437" s="239"/>
      <c r="D437" s="253"/>
      <c r="E437" s="239"/>
      <c r="F437" s="254"/>
      <c r="G437" s="239"/>
      <c r="H437" s="254"/>
      <c r="I437" s="239"/>
      <c r="J437" s="246">
        <f>IF(OR(B437="",C437="",E437=""),"",B437&amp;":"&amp;C437&amp;":"&amp;E437)</f>
      </c>
      <c r="K437" s="247">
        <f>IF(A437="","",A437*D437)</f>
      </c>
      <c r="L437" s="246">
        <f>IF(A437="","",IF(OR(A437=1,A437=0),H437,0))</f>
      </c>
      <c r="M437" s="246">
        <f>IF(A437="","",IF(A437=-1,H437,0))</f>
      </c>
      <c r="N437">
        <f>IF(J437="","",IF(E437="SGD",1,IF(E437="USD",Settings!$B$22,IF(E437="HKD",Settings!$B$23,1))))</f>
      </c>
      <c r="O437">
        <f>IF(OR(B437="",C437="",E437=""),0,(IF(A437=-1,H437,0)-IF(OR(A437=1,A437=0),H437,0)+IF(A437=2,H437,0))*IF(E437="SGD",1,IF(E437="USD",Settings!$B$22,IF(E437="HKD",Settings!$B$23,1))))</f>
        <v>0</v>
      </c>
      <c r="P437">
        <f>IF(OR(B437="",C437="",E437=""),0,IF(A437=2,H437*IF(E437="SGD",1,IF(E437="USD",Settings!$B$22,IF(E437="HKD",Settings!$B$23,1))),0))</f>
        <v>0</v>
      </c>
      <c r="Q437" s="312">
        <f>IF(OR(J437="",G437=""),"",G437+ROW()/1000000)</f>
      </c>
      <c r="R437" s="247">
        <f>IF(Q437="","",SUMIFS(Txn[Signed Units],Txn[Key],J437,Txn[Transaction Order],"&lt;="&amp;Q437))</f>
      </c>
    </row>
    <row r="438" spans="10:18" ht="15" customHeight="1" x14ac:dyDescent="0.15">
      <c r="A438" s="239"/>
      <c r="B438" s="239"/>
      <c r="C438" s="239"/>
      <c r="D438" s="253"/>
      <c r="E438" s="239"/>
      <c r="F438" s="254"/>
      <c r="G438" s="239"/>
      <c r="H438" s="254"/>
      <c r="I438" s="239"/>
      <c r="J438" s="246">
        <f>IF(OR(B438="",C438="",E438=""),"",B438&amp;":"&amp;C438&amp;":"&amp;E438)</f>
      </c>
      <c r="K438" s="247">
        <f>IF(A438="","",A438*D438)</f>
      </c>
      <c r="L438" s="246">
        <f>IF(A438="","",IF(OR(A438=1,A438=0),H438,0))</f>
      </c>
      <c r="M438" s="246">
        <f>IF(A438="","",IF(A438=-1,H438,0))</f>
      </c>
      <c r="N438">
        <f>IF(J438="","",IF(E438="SGD",1,IF(E438="USD",Settings!$B$22,IF(E438="HKD",Settings!$B$23,1))))</f>
      </c>
      <c r="O438">
        <f>IF(OR(B438="",C438="",E438=""),0,(IF(A438=-1,H438,0)-IF(OR(A438=1,A438=0),H438,0)+IF(A438=2,H438,0))*IF(E438="SGD",1,IF(E438="USD",Settings!$B$22,IF(E438="HKD",Settings!$B$23,1))))</f>
        <v>0</v>
      </c>
      <c r="P438">
        <f>IF(OR(B438="",C438="",E438=""),0,IF(A438=2,H438*IF(E438="SGD",1,IF(E438="USD",Settings!$B$22,IF(E438="HKD",Settings!$B$23,1))),0))</f>
        <v>0</v>
      </c>
      <c r="Q438" s="312">
        <f>IF(OR(J438="",G438=""),"",G438+ROW()/1000000)</f>
      </c>
      <c r="R438" s="247">
        <f>IF(Q438="","",SUMIFS(Txn[Signed Units],Txn[Key],J438,Txn[Transaction Order],"&lt;="&amp;Q438))</f>
      </c>
    </row>
    <row r="439" spans="10:18" ht="15" customHeight="1" x14ac:dyDescent="0.15">
      <c r="A439" s="239"/>
      <c r="B439" s="239"/>
      <c r="C439" s="239"/>
      <c r="D439" s="253"/>
      <c r="E439" s="239"/>
      <c r="F439" s="254"/>
      <c r="G439" s="239"/>
      <c r="H439" s="254"/>
      <c r="I439" s="239"/>
      <c r="J439" s="246">
        <f>IF(OR(B439="",C439="",E439=""),"",B439&amp;":"&amp;C439&amp;":"&amp;E439)</f>
      </c>
      <c r="K439" s="247">
        <f>IF(A439="","",A439*D439)</f>
      </c>
      <c r="L439" s="246">
        <f>IF(A439="","",IF(OR(A439=1,A439=0),H439,0))</f>
      </c>
      <c r="M439" s="246">
        <f>IF(A439="","",IF(A439=-1,H439,0))</f>
      </c>
      <c r="N439">
        <f>IF(J439="","",IF(E439="SGD",1,IF(E439="USD",Settings!$B$22,IF(E439="HKD",Settings!$B$23,1))))</f>
      </c>
      <c r="O439">
        <f>IF(OR(B439="",C439="",E439=""),0,(IF(A439=-1,H439,0)-IF(OR(A439=1,A439=0),H439,0)+IF(A439=2,H439,0))*IF(E439="SGD",1,IF(E439="USD",Settings!$B$22,IF(E439="HKD",Settings!$B$23,1))))</f>
        <v>0</v>
      </c>
      <c r="P439">
        <f>IF(OR(B439="",C439="",E439=""),0,IF(A439=2,H439*IF(E439="SGD",1,IF(E439="USD",Settings!$B$22,IF(E439="HKD",Settings!$B$23,1))),0))</f>
        <v>0</v>
      </c>
      <c r="Q439" s="312">
        <f>IF(OR(J439="",G439=""),"",G439+ROW()/1000000)</f>
      </c>
      <c r="R439" s="247">
        <f>IF(Q439="","",SUMIFS(Txn[Signed Units],Txn[Key],J439,Txn[Transaction Order],"&lt;="&amp;Q439))</f>
      </c>
    </row>
    <row r="440" spans="10:18" ht="15" customHeight="1" x14ac:dyDescent="0.15">
      <c r="A440" s="239"/>
      <c r="B440" s="239"/>
      <c r="C440" s="239"/>
      <c r="D440" s="253"/>
      <c r="E440" s="239"/>
      <c r="F440" s="254"/>
      <c r="G440" s="239"/>
      <c r="H440" s="254"/>
      <c r="I440" s="239"/>
      <c r="J440" s="246">
        <f>IF(OR(B440="",C440="",E440=""),"",B440&amp;":"&amp;C440&amp;":"&amp;E440)</f>
      </c>
      <c r="K440" s="247">
        <f>IF(A440="","",A440*D440)</f>
      </c>
      <c r="L440" s="246">
        <f>IF(A440="","",IF(OR(A440=1,A440=0),H440,0))</f>
      </c>
      <c r="M440" s="246">
        <f>IF(A440="","",IF(A440=-1,H440,0))</f>
      </c>
      <c r="N440">
        <f>IF(J440="","",IF(E440="SGD",1,IF(E440="USD",Settings!$B$22,IF(E440="HKD",Settings!$B$23,1))))</f>
      </c>
      <c r="O440">
        <f>IF(OR(B440="",C440="",E440=""),0,(IF(A440=-1,H440,0)-IF(OR(A440=1,A440=0),H440,0)+IF(A440=2,H440,0))*IF(E440="SGD",1,IF(E440="USD",Settings!$B$22,IF(E440="HKD",Settings!$B$23,1))))</f>
        <v>0</v>
      </c>
      <c r="P440">
        <f>IF(OR(B440="",C440="",E440=""),0,IF(A440=2,H440*IF(E440="SGD",1,IF(E440="USD",Settings!$B$22,IF(E440="HKD",Settings!$B$23,1))),0))</f>
        <v>0</v>
      </c>
      <c r="Q440" s="312">
        <f>IF(OR(J440="",G440=""),"",G440+ROW()/1000000)</f>
      </c>
      <c r="R440" s="247">
        <f>IF(Q440="","",SUMIFS(Txn[Signed Units],Txn[Key],J440,Txn[Transaction Order],"&lt;="&amp;Q440))</f>
      </c>
    </row>
    <row r="441" spans="10:18" ht="15" customHeight="1" x14ac:dyDescent="0.15">
      <c r="A441" s="239"/>
      <c r="B441" s="239"/>
      <c r="C441" s="239"/>
      <c r="D441" s="253"/>
      <c r="E441" s="239"/>
      <c r="F441" s="254"/>
      <c r="G441" s="239"/>
      <c r="H441" s="254"/>
      <c r="I441" s="239"/>
      <c r="J441" s="246">
        <f>IF(OR(B441="",C441="",E441=""),"",B441&amp;":"&amp;C441&amp;":"&amp;E441)</f>
      </c>
      <c r="K441" s="247">
        <f>IF(A441="","",A441*D441)</f>
      </c>
      <c r="L441" s="246">
        <f>IF(A441="","",IF(OR(A441=1,A441=0),H441,0))</f>
      </c>
      <c r="M441" s="246">
        <f>IF(A441="","",IF(A441=-1,H441,0))</f>
      </c>
      <c r="N441">
        <f>IF(J441="","",IF(E441="SGD",1,IF(E441="USD",Settings!$B$22,IF(E441="HKD",Settings!$B$23,1))))</f>
      </c>
      <c r="O441">
        <f>IF(OR(B441="",C441="",E441=""),0,(IF(A441=-1,H441,0)-IF(OR(A441=1,A441=0),H441,0)+IF(A441=2,H441,0))*IF(E441="SGD",1,IF(E441="USD",Settings!$B$22,IF(E441="HKD",Settings!$B$23,1))))</f>
        <v>0</v>
      </c>
      <c r="P441">
        <f>IF(OR(B441="",C441="",E441=""),0,IF(A441=2,H441*IF(E441="SGD",1,IF(E441="USD",Settings!$B$22,IF(E441="HKD",Settings!$B$23,1))),0))</f>
        <v>0</v>
      </c>
      <c r="Q441" s="312">
        <f>IF(OR(J441="",G441=""),"",G441+ROW()/1000000)</f>
      </c>
      <c r="R441" s="247">
        <f>IF(Q441="","",SUMIFS(Txn[Signed Units],Txn[Key],J441,Txn[Transaction Order],"&lt;="&amp;Q441))</f>
      </c>
    </row>
    <row r="442" spans="10:18" ht="15" customHeight="1" x14ac:dyDescent="0.15">
      <c r="A442" s="239"/>
      <c r="B442" s="239"/>
      <c r="C442" s="239"/>
      <c r="D442" s="253"/>
      <c r="E442" s="239"/>
      <c r="F442" s="254"/>
      <c r="G442" s="239"/>
      <c r="H442" s="254"/>
      <c r="I442" s="239"/>
      <c r="J442" s="246">
        <f>IF(OR(B442="",C442="",E442=""),"",B442&amp;":"&amp;C442&amp;":"&amp;E442)</f>
      </c>
      <c r="K442" s="247">
        <f>IF(A442="","",A442*D442)</f>
      </c>
      <c r="L442" s="246">
        <f>IF(A442="","",IF(OR(A442=1,A442=0),H442,0))</f>
      </c>
      <c r="M442" s="246">
        <f>IF(A442="","",IF(A442=-1,H442,0))</f>
      </c>
      <c r="N442">
        <f>IF(J442="","",IF(E442="SGD",1,IF(E442="USD",Settings!$B$22,IF(E442="HKD",Settings!$B$23,1))))</f>
      </c>
      <c r="O442">
        <f>IF(OR(B442="",C442="",E442=""),0,(IF(A442=-1,H442,0)-IF(OR(A442=1,A442=0),H442,0)+IF(A442=2,H442,0))*IF(E442="SGD",1,IF(E442="USD",Settings!$B$22,IF(E442="HKD",Settings!$B$23,1))))</f>
        <v>0</v>
      </c>
      <c r="P442">
        <f>IF(OR(B442="",C442="",E442=""),0,IF(A442=2,H442*IF(E442="SGD",1,IF(E442="USD",Settings!$B$22,IF(E442="HKD",Settings!$B$23,1))),0))</f>
        <v>0</v>
      </c>
      <c r="Q442" s="312">
        <f>IF(OR(J442="",G442=""),"",G442+ROW()/1000000)</f>
      </c>
      <c r="R442" s="247">
        <f>IF(Q442="","",SUMIFS(Txn[Signed Units],Txn[Key],J442,Txn[Transaction Order],"&lt;="&amp;Q442))</f>
      </c>
    </row>
    <row r="443" spans="10:18" ht="15" customHeight="1" x14ac:dyDescent="0.15">
      <c r="A443" s="239"/>
      <c r="B443" s="239"/>
      <c r="C443" s="239"/>
      <c r="D443" s="253"/>
      <c r="E443" s="239"/>
      <c r="F443" s="254"/>
      <c r="G443" s="239"/>
      <c r="H443" s="254"/>
      <c r="I443" s="239"/>
      <c r="J443" s="246">
        <f>IF(OR(B443="",C443="",E443=""),"",B443&amp;":"&amp;C443&amp;":"&amp;E443)</f>
      </c>
      <c r="K443" s="247">
        <f>IF(A443="","",A443*D443)</f>
      </c>
      <c r="L443" s="246">
        <f>IF(A443="","",IF(OR(A443=1,A443=0),H443,0))</f>
      </c>
      <c r="M443" s="246">
        <f>IF(A443="","",IF(A443=-1,H443,0))</f>
      </c>
      <c r="N443">
        <f>IF(J443="","",IF(E443="SGD",1,IF(E443="USD",Settings!$B$22,IF(E443="HKD",Settings!$B$23,1))))</f>
      </c>
      <c r="O443">
        <f>IF(OR(B443="",C443="",E443=""),0,(IF(A443=-1,H443,0)-IF(OR(A443=1,A443=0),H443,0)+IF(A443=2,H443,0))*IF(E443="SGD",1,IF(E443="USD",Settings!$B$22,IF(E443="HKD",Settings!$B$23,1))))</f>
        <v>0</v>
      </c>
      <c r="P443">
        <f>IF(OR(B443="",C443="",E443=""),0,IF(A443=2,H443*IF(E443="SGD",1,IF(E443="USD",Settings!$B$22,IF(E443="HKD",Settings!$B$23,1))),0))</f>
        <v>0</v>
      </c>
      <c r="Q443" s="312">
        <f>IF(OR(J443="",G443=""),"",G443+ROW()/1000000)</f>
      </c>
      <c r="R443" s="247">
        <f>IF(Q443="","",SUMIFS(Txn[Signed Units],Txn[Key],J443,Txn[Transaction Order],"&lt;="&amp;Q443))</f>
      </c>
    </row>
    <row r="444" spans="10:18" ht="15" customHeight="1" x14ac:dyDescent="0.15">
      <c r="A444" s="239"/>
      <c r="B444" s="239"/>
      <c r="C444" s="239"/>
      <c r="D444" s="253"/>
      <c r="E444" s="239"/>
      <c r="F444" s="254"/>
      <c r="G444" s="239"/>
      <c r="H444" s="254"/>
      <c r="I444" s="239"/>
      <c r="J444" s="246">
        <f>IF(OR(B444="",C444="",E444=""),"",B444&amp;":"&amp;C444&amp;":"&amp;E444)</f>
      </c>
      <c r="K444" s="247">
        <f>IF(A444="","",A444*D444)</f>
      </c>
      <c r="L444" s="246">
        <f>IF(A444="","",IF(OR(A444=1,A444=0),H444,0))</f>
      </c>
      <c r="M444" s="246">
        <f>IF(A444="","",IF(A444=-1,H444,0))</f>
      </c>
      <c r="N444">
        <f>IF(J444="","",IF(E444="SGD",1,IF(E444="USD",Settings!$B$22,IF(E444="HKD",Settings!$B$23,1))))</f>
      </c>
      <c r="O444">
        <f>IF(OR(B444="",C444="",E444=""),0,(IF(A444=-1,H444,0)-IF(OR(A444=1,A444=0),H444,0)+IF(A444=2,H444,0))*IF(E444="SGD",1,IF(E444="USD",Settings!$B$22,IF(E444="HKD",Settings!$B$23,1))))</f>
        <v>0</v>
      </c>
      <c r="P444">
        <f>IF(OR(B444="",C444="",E444=""),0,IF(A444=2,H444*IF(E444="SGD",1,IF(E444="USD",Settings!$B$22,IF(E444="HKD",Settings!$B$23,1))),0))</f>
        <v>0</v>
      </c>
      <c r="Q444" s="312">
        <f>IF(OR(J444="",G444=""),"",G444+ROW()/1000000)</f>
      </c>
      <c r="R444" s="247">
        <f>IF(Q444="","",SUMIFS(Txn[Signed Units],Txn[Key],J444,Txn[Transaction Order],"&lt;="&amp;Q444))</f>
      </c>
    </row>
    <row r="445" spans="10:18" ht="15" customHeight="1" x14ac:dyDescent="0.15">
      <c r="A445" s="239"/>
      <c r="B445" s="239"/>
      <c r="C445" s="239"/>
      <c r="D445" s="253"/>
      <c r="E445" s="239"/>
      <c r="F445" s="254"/>
      <c r="G445" s="239"/>
      <c r="H445" s="254"/>
      <c r="I445" s="239"/>
      <c r="J445" s="246">
        <f>IF(OR(B445="",C445="",E445=""),"",B445&amp;":"&amp;C445&amp;":"&amp;E445)</f>
      </c>
      <c r="K445" s="247">
        <f>IF(A445="","",A445*D445)</f>
      </c>
      <c r="L445" s="246">
        <f>IF(A445="","",IF(OR(A445=1,A445=0),H445,0))</f>
      </c>
      <c r="M445" s="246">
        <f>IF(A445="","",IF(A445=-1,H445,0))</f>
      </c>
      <c r="N445">
        <f>IF(J445="","",IF(E445="SGD",1,IF(E445="USD",Settings!$B$22,IF(E445="HKD",Settings!$B$23,1))))</f>
      </c>
      <c r="O445">
        <f>IF(OR(B445="",C445="",E445=""),0,(IF(A445=-1,H445,0)-IF(OR(A445=1,A445=0),H445,0)+IF(A445=2,H445,0))*IF(E445="SGD",1,IF(E445="USD",Settings!$B$22,IF(E445="HKD",Settings!$B$23,1))))</f>
        <v>0</v>
      </c>
      <c r="P445">
        <f>IF(OR(B445="",C445="",E445=""),0,IF(A445=2,H445*IF(E445="SGD",1,IF(E445="USD",Settings!$B$22,IF(E445="HKD",Settings!$B$23,1))),0))</f>
        <v>0</v>
      </c>
      <c r="Q445" s="312">
        <f>IF(OR(J445="",G445=""),"",G445+ROW()/1000000)</f>
      </c>
      <c r="R445" s="247">
        <f>IF(Q445="","",SUMIFS(Txn[Signed Units],Txn[Key],J445,Txn[Transaction Order],"&lt;="&amp;Q445))</f>
      </c>
    </row>
    <row r="446" spans="10:18" ht="15" customHeight="1" x14ac:dyDescent="0.15">
      <c r="A446" s="239"/>
      <c r="B446" s="239"/>
      <c r="C446" s="239"/>
      <c r="D446" s="253"/>
      <c r="E446" s="239"/>
      <c r="F446" s="254"/>
      <c r="G446" s="239"/>
      <c r="H446" s="254"/>
      <c r="I446" s="239"/>
      <c r="J446" s="246">
        <f>IF(OR(B446="",C446="",E446=""),"",B446&amp;":"&amp;C446&amp;":"&amp;E446)</f>
      </c>
      <c r="K446" s="247">
        <f>IF(A446="","",A446*D446)</f>
      </c>
      <c r="L446" s="246">
        <f>IF(A446="","",IF(OR(A446=1,A446=0),H446,0))</f>
      </c>
      <c r="M446" s="246">
        <f>IF(A446="","",IF(A446=-1,H446,0))</f>
      </c>
      <c r="N446">
        <f>IF(J446="","",IF(E446="SGD",1,IF(E446="USD",Settings!$B$22,IF(E446="HKD",Settings!$B$23,1))))</f>
      </c>
      <c r="O446">
        <f>IF(OR(B446="",C446="",E446=""),0,(IF(A446=-1,H446,0)-IF(OR(A446=1,A446=0),H446,0)+IF(A446=2,H446,0))*IF(E446="SGD",1,IF(E446="USD",Settings!$B$22,IF(E446="HKD",Settings!$B$23,1))))</f>
        <v>0</v>
      </c>
      <c r="P446">
        <f>IF(OR(B446="",C446="",E446=""),0,IF(A446=2,H446*IF(E446="SGD",1,IF(E446="USD",Settings!$B$22,IF(E446="HKD",Settings!$B$23,1))),0))</f>
        <v>0</v>
      </c>
      <c r="Q446" s="312">
        <f>IF(OR(J446="",G446=""),"",G446+ROW()/1000000)</f>
      </c>
      <c r="R446" s="247">
        <f>IF(Q446="","",SUMIFS(Txn[Signed Units],Txn[Key],J446,Txn[Transaction Order],"&lt;="&amp;Q446))</f>
      </c>
    </row>
    <row r="447" spans="10:18" ht="15" customHeight="1" x14ac:dyDescent="0.15">
      <c r="A447" s="239"/>
      <c r="B447" s="239"/>
      <c r="C447" s="239"/>
      <c r="D447" s="253"/>
      <c r="E447" s="239"/>
      <c r="F447" s="254"/>
      <c r="G447" s="239"/>
      <c r="H447" s="254"/>
      <c r="I447" s="239"/>
      <c r="J447" s="246">
        <f>IF(OR(B447="",C447="",E447=""),"",B447&amp;":"&amp;C447&amp;":"&amp;E447)</f>
      </c>
      <c r="K447" s="247">
        <f>IF(A447="","",A447*D447)</f>
      </c>
      <c r="L447" s="246">
        <f>IF(A447="","",IF(OR(A447=1,A447=0),H447,0))</f>
      </c>
      <c r="M447" s="246">
        <f>IF(A447="","",IF(A447=-1,H447,0))</f>
      </c>
      <c r="N447">
        <f>IF(J447="","",IF(E447="SGD",1,IF(E447="USD",Settings!$B$22,IF(E447="HKD",Settings!$B$23,1))))</f>
      </c>
      <c r="O447">
        <f>IF(OR(B447="",C447="",E447=""),0,(IF(A447=-1,H447,0)-IF(OR(A447=1,A447=0),H447,0)+IF(A447=2,H447,0))*IF(E447="SGD",1,IF(E447="USD",Settings!$B$22,IF(E447="HKD",Settings!$B$23,1))))</f>
        <v>0</v>
      </c>
      <c r="P447">
        <f>IF(OR(B447="",C447="",E447=""),0,IF(A447=2,H447*IF(E447="SGD",1,IF(E447="USD",Settings!$B$22,IF(E447="HKD",Settings!$B$23,1))),0))</f>
        <v>0</v>
      </c>
      <c r="Q447" s="312">
        <f>IF(OR(J447="",G447=""),"",G447+ROW()/1000000)</f>
      </c>
      <c r="R447" s="247">
        <f>IF(Q447="","",SUMIFS(Txn[Signed Units],Txn[Key],J447,Txn[Transaction Order],"&lt;="&amp;Q447))</f>
      </c>
    </row>
    <row r="448" spans="10:18" ht="15" customHeight="1" x14ac:dyDescent="0.15">
      <c r="A448" s="239"/>
      <c r="B448" s="239"/>
      <c r="C448" s="239"/>
      <c r="D448" s="253"/>
      <c r="E448" s="239"/>
      <c r="F448" s="254"/>
      <c r="G448" s="239"/>
      <c r="H448" s="254"/>
      <c r="I448" s="239"/>
      <c r="J448" s="246">
        <f>IF(OR(B448="",C448="",E448=""),"",B448&amp;":"&amp;C448&amp;":"&amp;E448)</f>
      </c>
      <c r="K448" s="247">
        <f>IF(A448="","",A448*D448)</f>
      </c>
      <c r="L448" s="246">
        <f>IF(A448="","",IF(OR(A448=1,A448=0),H448,0))</f>
      </c>
      <c r="M448" s="246">
        <f>IF(A448="","",IF(A448=-1,H448,0))</f>
      </c>
      <c r="N448">
        <f>IF(J448="","",IF(E448="SGD",1,IF(E448="USD",Settings!$B$22,IF(E448="HKD",Settings!$B$23,1))))</f>
      </c>
      <c r="O448">
        <f>IF(OR(B448="",C448="",E448=""),0,(IF(A448=-1,H448,0)-IF(OR(A448=1,A448=0),H448,0)+IF(A448=2,H448,0))*IF(E448="SGD",1,IF(E448="USD",Settings!$B$22,IF(E448="HKD",Settings!$B$23,1))))</f>
        <v>0</v>
      </c>
      <c r="P448">
        <f>IF(OR(B448="",C448="",E448=""),0,IF(A448=2,H448*IF(E448="SGD",1,IF(E448="USD",Settings!$B$22,IF(E448="HKD",Settings!$B$23,1))),0))</f>
        <v>0</v>
      </c>
      <c r="Q448" s="312">
        <f>IF(OR(J448="",G448=""),"",G448+ROW()/1000000)</f>
      </c>
      <c r="R448" s="247">
        <f>IF(Q448="","",SUMIFS(Txn[Signed Units],Txn[Key],J448,Txn[Transaction Order],"&lt;="&amp;Q448))</f>
      </c>
    </row>
    <row r="449" spans="10:18" ht="15" customHeight="1" x14ac:dyDescent="0.15">
      <c r="A449" s="239"/>
      <c r="B449" s="239"/>
      <c r="C449" s="239"/>
      <c r="D449" s="253"/>
      <c r="E449" s="239"/>
      <c r="F449" s="254"/>
      <c r="G449" s="239"/>
      <c r="H449" s="254"/>
      <c r="I449" s="239"/>
      <c r="J449" s="246">
        <f>IF(OR(B449="",C449="",E449=""),"",B449&amp;":"&amp;C449&amp;":"&amp;E449)</f>
      </c>
      <c r="K449" s="247">
        <f>IF(A449="","",A449*D449)</f>
      </c>
      <c r="L449" s="246">
        <f>IF(A449="","",IF(OR(A449=1,A449=0),H449,0))</f>
      </c>
      <c r="M449" s="246">
        <f>IF(A449="","",IF(A449=-1,H449,0))</f>
      </c>
      <c r="N449">
        <f>IF(J449="","",IF(E449="SGD",1,IF(E449="USD",Settings!$B$22,IF(E449="HKD",Settings!$B$23,1))))</f>
      </c>
      <c r="O449">
        <f>IF(OR(B449="",C449="",E449=""),0,(IF(A449=-1,H449,0)-IF(OR(A449=1,A449=0),H449,0)+IF(A449=2,H449,0))*IF(E449="SGD",1,IF(E449="USD",Settings!$B$22,IF(E449="HKD",Settings!$B$23,1))))</f>
        <v>0</v>
      </c>
      <c r="P449">
        <f>IF(OR(B449="",C449="",E449=""),0,IF(A449=2,H449*IF(E449="SGD",1,IF(E449="USD",Settings!$B$22,IF(E449="HKD",Settings!$B$23,1))),0))</f>
        <v>0</v>
      </c>
      <c r="Q449" s="312">
        <f>IF(OR(J449="",G449=""),"",G449+ROW()/1000000)</f>
      </c>
      <c r="R449" s="247">
        <f>IF(Q449="","",SUMIFS(Txn[Signed Units],Txn[Key],J449,Txn[Transaction Order],"&lt;="&amp;Q449))</f>
      </c>
    </row>
    <row r="450" spans="10:18" ht="15" customHeight="1" x14ac:dyDescent="0.15">
      <c r="A450" s="239"/>
      <c r="B450" s="239"/>
      <c r="C450" s="239"/>
      <c r="D450" s="253"/>
      <c r="E450" s="239"/>
      <c r="F450" s="254"/>
      <c r="G450" s="239"/>
      <c r="H450" s="254"/>
      <c r="I450" s="239"/>
      <c r="J450" s="246">
        <f>IF(OR(B450="",C450="",E450=""),"",B450&amp;":"&amp;C450&amp;":"&amp;E450)</f>
      </c>
      <c r="K450" s="247">
        <f>IF(A450="","",A450*D450)</f>
      </c>
      <c r="L450" s="246">
        <f>IF(A450="","",IF(OR(A450=1,A450=0),H450,0))</f>
      </c>
      <c r="M450" s="246">
        <f>IF(A450="","",IF(A450=-1,H450,0))</f>
      </c>
      <c r="N450">
        <f>IF(J450="","",IF(E450="SGD",1,IF(E450="USD",Settings!$B$22,IF(E450="HKD",Settings!$B$23,1))))</f>
      </c>
      <c r="O450">
        <f>IF(OR(B450="",C450="",E450=""),0,(IF(A450=-1,H450,0)-IF(OR(A450=1,A450=0),H450,0)+IF(A450=2,H450,0))*IF(E450="SGD",1,IF(E450="USD",Settings!$B$22,IF(E450="HKD",Settings!$B$23,1))))</f>
        <v>0</v>
      </c>
      <c r="P450">
        <f>IF(OR(B450="",C450="",E450=""),0,IF(A450=2,H450*IF(E450="SGD",1,IF(E450="USD",Settings!$B$22,IF(E450="HKD",Settings!$B$23,1))),0))</f>
        <v>0</v>
      </c>
      <c r="Q450" s="312">
        <f>IF(OR(J450="",G450=""),"",G450+ROW()/1000000)</f>
      </c>
      <c r="R450" s="247">
        <f>IF(Q450="","",SUMIFS(Txn[Signed Units],Txn[Key],J450,Txn[Transaction Order],"&lt;="&amp;Q450))</f>
      </c>
    </row>
    <row r="451" spans="10:18" ht="15" customHeight="1" x14ac:dyDescent="0.15">
      <c r="A451" s="239"/>
      <c r="B451" s="239"/>
      <c r="C451" s="239"/>
      <c r="D451" s="253"/>
      <c r="E451" s="239"/>
      <c r="F451" s="254"/>
      <c r="G451" s="239"/>
      <c r="H451" s="254"/>
      <c r="I451" s="239"/>
      <c r="J451" s="246">
        <f>IF(OR(B451="",C451="",E451=""),"",B451&amp;":"&amp;C451&amp;":"&amp;E451)</f>
      </c>
      <c r="K451" s="247">
        <f>IF(A451="","",A451*D451)</f>
      </c>
      <c r="L451" s="246">
        <f>IF(A451="","",IF(OR(A451=1,A451=0),H451,0))</f>
      </c>
      <c r="M451" s="246">
        <f>IF(A451="","",IF(A451=-1,H451,0))</f>
      </c>
      <c r="N451">
        <f>IF(J451="","",IF(E451="SGD",1,IF(E451="USD",Settings!$B$22,IF(E451="HKD",Settings!$B$23,1))))</f>
      </c>
      <c r="O451">
        <f>IF(OR(B451="",C451="",E451=""),0,(IF(A451=-1,H451,0)-IF(OR(A451=1,A451=0),H451,0)+IF(A451=2,H451,0))*IF(E451="SGD",1,IF(E451="USD",Settings!$B$22,IF(E451="HKD",Settings!$B$23,1))))</f>
        <v>0</v>
      </c>
      <c r="P451">
        <f>IF(OR(B451="",C451="",E451=""),0,IF(A451=2,H451*IF(E451="SGD",1,IF(E451="USD",Settings!$B$22,IF(E451="HKD",Settings!$B$23,1))),0))</f>
        <v>0</v>
      </c>
      <c r="Q451" s="312">
        <f>IF(OR(J451="",G451=""),"",G451+ROW()/1000000)</f>
      </c>
      <c r="R451" s="247">
        <f>IF(Q451="","",SUMIFS(Txn[Signed Units],Txn[Key],J451,Txn[Transaction Order],"&lt;="&amp;Q451))</f>
      </c>
    </row>
    <row r="452" spans="10:18" ht="15" customHeight="1" x14ac:dyDescent="0.15">
      <c r="A452" s="239"/>
      <c r="B452" s="239"/>
      <c r="C452" s="239"/>
      <c r="D452" s="253"/>
      <c r="E452" s="239"/>
      <c r="F452" s="254"/>
      <c r="G452" s="239"/>
      <c r="H452" s="254"/>
      <c r="I452" s="239"/>
      <c r="J452" s="246">
        <f>IF(OR(B452="",C452="",E452=""),"",B452&amp;":"&amp;C452&amp;":"&amp;E452)</f>
      </c>
      <c r="K452" s="247">
        <f>IF(A452="","",A452*D452)</f>
      </c>
      <c r="L452" s="246">
        <f>IF(A452="","",IF(OR(A452=1,A452=0),H452,0))</f>
      </c>
      <c r="M452" s="246">
        <f>IF(A452="","",IF(A452=-1,H452,0))</f>
      </c>
      <c r="N452">
        <f>IF(J452="","",IF(E452="SGD",1,IF(E452="USD",Settings!$B$22,IF(E452="HKD",Settings!$B$23,1))))</f>
      </c>
      <c r="O452">
        <f>IF(OR(B452="",C452="",E452=""),0,(IF(A452=-1,H452,0)-IF(OR(A452=1,A452=0),H452,0)+IF(A452=2,H452,0))*IF(E452="SGD",1,IF(E452="USD",Settings!$B$22,IF(E452="HKD",Settings!$B$23,1))))</f>
        <v>0</v>
      </c>
      <c r="P452">
        <f>IF(OR(B452="",C452="",E452=""),0,IF(A452=2,H452*IF(E452="SGD",1,IF(E452="USD",Settings!$B$22,IF(E452="HKD",Settings!$B$23,1))),0))</f>
        <v>0</v>
      </c>
      <c r="Q452" s="312">
        <f>IF(OR(J452="",G452=""),"",G452+ROW()/1000000)</f>
      </c>
      <c r="R452" s="247">
        <f>IF(Q452="","",SUMIFS(Txn[Signed Units],Txn[Key],J452,Txn[Transaction Order],"&lt;="&amp;Q452))</f>
      </c>
    </row>
    <row r="453" spans="10:18" ht="15" customHeight="1" x14ac:dyDescent="0.15">
      <c r="A453" s="239"/>
      <c r="B453" s="239"/>
      <c r="C453" s="239"/>
      <c r="D453" s="253"/>
      <c r="E453" s="239"/>
      <c r="F453" s="254"/>
      <c r="G453" s="239"/>
      <c r="H453" s="254"/>
      <c r="I453" s="239"/>
      <c r="J453" s="246">
        <f>IF(OR(B453="",C453="",E453=""),"",B453&amp;":"&amp;C453&amp;":"&amp;E453)</f>
      </c>
      <c r="K453" s="247">
        <f>IF(A453="","",A453*D453)</f>
      </c>
      <c r="L453" s="246">
        <f>IF(A453="","",IF(OR(A453=1,A453=0),H453,0))</f>
      </c>
      <c r="M453" s="246">
        <f>IF(A453="","",IF(A453=-1,H453,0))</f>
      </c>
      <c r="N453">
        <f>IF(J453="","",IF(E453="SGD",1,IF(E453="USD",Settings!$B$22,IF(E453="HKD",Settings!$B$23,1))))</f>
      </c>
      <c r="O453">
        <f>IF(OR(B453="",C453="",E453=""),0,(IF(A453=-1,H453,0)-IF(OR(A453=1,A453=0),H453,0)+IF(A453=2,H453,0))*IF(E453="SGD",1,IF(E453="USD",Settings!$B$22,IF(E453="HKD",Settings!$B$23,1))))</f>
        <v>0</v>
      </c>
      <c r="P453">
        <f>IF(OR(B453="",C453="",E453=""),0,IF(A453=2,H453*IF(E453="SGD",1,IF(E453="USD",Settings!$B$22,IF(E453="HKD",Settings!$B$23,1))),0))</f>
        <v>0</v>
      </c>
      <c r="Q453" s="312">
        <f>IF(OR(J453="",G453=""),"",G453+ROW()/1000000)</f>
      </c>
      <c r="R453" s="247">
        <f>IF(Q453="","",SUMIFS(Txn[Signed Units],Txn[Key],J453,Txn[Transaction Order],"&lt;="&amp;Q453))</f>
      </c>
    </row>
    <row r="454" spans="10:18" ht="15" customHeight="1" x14ac:dyDescent="0.15">
      <c r="A454" s="239"/>
      <c r="B454" s="239"/>
      <c r="C454" s="239"/>
      <c r="D454" s="253"/>
      <c r="E454" s="239"/>
      <c r="F454" s="254"/>
      <c r="G454" s="239"/>
      <c r="H454" s="254"/>
      <c r="I454" s="239"/>
      <c r="J454" s="246">
        <f>IF(OR(B454="",C454="",E454=""),"",B454&amp;":"&amp;C454&amp;":"&amp;E454)</f>
      </c>
      <c r="K454" s="247">
        <f>IF(A454="","",A454*D454)</f>
      </c>
      <c r="L454" s="246">
        <f>IF(A454="","",IF(OR(A454=1,A454=0),H454,0))</f>
      </c>
      <c r="M454" s="246">
        <f>IF(A454="","",IF(A454=-1,H454,0))</f>
      </c>
      <c r="N454">
        <f>IF(J454="","",IF(E454="SGD",1,IF(E454="USD",Settings!$B$22,IF(E454="HKD",Settings!$B$23,1))))</f>
      </c>
      <c r="O454">
        <f>IF(OR(B454="",C454="",E454=""),0,(IF(A454=-1,H454,0)-IF(OR(A454=1,A454=0),H454,0)+IF(A454=2,H454,0))*IF(E454="SGD",1,IF(E454="USD",Settings!$B$22,IF(E454="HKD",Settings!$B$23,1))))</f>
        <v>0</v>
      </c>
      <c r="P454">
        <f>IF(OR(B454="",C454="",E454=""),0,IF(A454=2,H454*IF(E454="SGD",1,IF(E454="USD",Settings!$B$22,IF(E454="HKD",Settings!$B$23,1))),0))</f>
        <v>0</v>
      </c>
      <c r="Q454" s="312">
        <f>IF(OR(J454="",G454=""),"",G454+ROW()/1000000)</f>
      </c>
      <c r="R454" s="247">
        <f>IF(Q454="","",SUMIFS(Txn[Signed Units],Txn[Key],J454,Txn[Transaction Order],"&lt;="&amp;Q454))</f>
      </c>
    </row>
    <row r="455" spans="10:18" ht="15" customHeight="1" x14ac:dyDescent="0.15">
      <c r="A455" s="239"/>
      <c r="B455" s="239"/>
      <c r="C455" s="239"/>
      <c r="D455" s="253"/>
      <c r="E455" s="239"/>
      <c r="F455" s="254"/>
      <c r="G455" s="239"/>
      <c r="H455" s="254"/>
      <c r="I455" s="239"/>
      <c r="J455" s="246">
        <f>IF(OR(B455="",C455="",E455=""),"",B455&amp;":"&amp;C455&amp;":"&amp;E455)</f>
      </c>
      <c r="K455" s="247">
        <f>IF(A455="","",A455*D455)</f>
      </c>
      <c r="L455" s="246">
        <f>IF(A455="","",IF(OR(A455=1,A455=0),H455,0))</f>
      </c>
      <c r="M455" s="246">
        <f>IF(A455="","",IF(A455=-1,H455,0))</f>
      </c>
      <c r="N455">
        <f>IF(J455="","",IF(E455="SGD",1,IF(E455="USD",Settings!$B$22,IF(E455="HKD",Settings!$B$23,1))))</f>
      </c>
      <c r="O455">
        <f>IF(OR(B455="",C455="",E455=""),0,(IF(A455=-1,H455,0)-IF(OR(A455=1,A455=0),H455,0)+IF(A455=2,H455,0))*IF(E455="SGD",1,IF(E455="USD",Settings!$B$22,IF(E455="HKD",Settings!$B$23,1))))</f>
        <v>0</v>
      </c>
      <c r="P455">
        <f>IF(OR(B455="",C455="",E455=""),0,IF(A455=2,H455*IF(E455="SGD",1,IF(E455="USD",Settings!$B$22,IF(E455="HKD",Settings!$B$23,1))),0))</f>
        <v>0</v>
      </c>
      <c r="Q455" s="312">
        <f>IF(OR(J455="",G455=""),"",G455+ROW()/1000000)</f>
      </c>
      <c r="R455" s="247">
        <f>IF(Q455="","",SUMIFS(Txn[Signed Units],Txn[Key],J455,Txn[Transaction Order],"&lt;="&amp;Q455))</f>
      </c>
    </row>
    <row r="456" spans="10:18" ht="15" customHeight="1" x14ac:dyDescent="0.15">
      <c r="A456" s="239"/>
      <c r="B456" s="239"/>
      <c r="C456" s="239"/>
      <c r="D456" s="253"/>
      <c r="E456" s="239"/>
      <c r="F456" s="254"/>
      <c r="G456" s="239"/>
      <c r="H456" s="254"/>
      <c r="I456" s="239"/>
      <c r="J456" s="246">
        <f>IF(OR(B456="",C456="",E456=""),"",B456&amp;":"&amp;C456&amp;":"&amp;E456)</f>
      </c>
      <c r="K456" s="247">
        <f>IF(A456="","",A456*D456)</f>
      </c>
      <c r="L456" s="246">
        <f>IF(A456="","",IF(OR(A456=1,A456=0),H456,0))</f>
      </c>
      <c r="M456" s="246">
        <f>IF(A456="","",IF(A456=-1,H456,0))</f>
      </c>
      <c r="N456">
        <f>IF(J456="","",IF(E456="SGD",1,IF(E456="USD",Settings!$B$22,IF(E456="HKD",Settings!$B$23,1))))</f>
      </c>
      <c r="O456">
        <f>IF(OR(B456="",C456="",E456=""),0,(IF(A456=-1,H456,0)-IF(OR(A456=1,A456=0),H456,0)+IF(A456=2,H456,0))*IF(E456="SGD",1,IF(E456="USD",Settings!$B$22,IF(E456="HKD",Settings!$B$23,1))))</f>
        <v>0</v>
      </c>
      <c r="P456">
        <f>IF(OR(B456="",C456="",E456=""),0,IF(A456=2,H456*IF(E456="SGD",1,IF(E456="USD",Settings!$B$22,IF(E456="HKD",Settings!$B$23,1))),0))</f>
        <v>0</v>
      </c>
      <c r="Q456" s="312">
        <f>IF(OR(J456="",G456=""),"",G456+ROW()/1000000)</f>
      </c>
      <c r="R456" s="247">
        <f>IF(Q456="","",SUMIFS(Txn[Signed Units],Txn[Key],J456,Txn[Transaction Order],"&lt;="&amp;Q456))</f>
      </c>
    </row>
    <row r="457" spans="10:18" ht="15" customHeight="1" x14ac:dyDescent="0.15">
      <c r="A457" s="239"/>
      <c r="B457" s="239"/>
      <c r="C457" s="239"/>
      <c r="D457" s="253"/>
      <c r="E457" s="239"/>
      <c r="F457" s="254"/>
      <c r="G457" s="239"/>
      <c r="H457" s="254"/>
      <c r="I457" s="239"/>
      <c r="J457" s="246">
        <f>IF(OR(B457="",C457="",E457=""),"",B457&amp;":"&amp;C457&amp;":"&amp;E457)</f>
      </c>
      <c r="K457" s="247">
        <f>IF(A457="","",A457*D457)</f>
      </c>
      <c r="L457" s="246">
        <f>IF(A457="","",IF(OR(A457=1,A457=0),H457,0))</f>
      </c>
      <c r="M457" s="246">
        <f>IF(A457="","",IF(A457=-1,H457,0))</f>
      </c>
      <c r="N457">
        <f>IF(J457="","",IF(E457="SGD",1,IF(E457="USD",Settings!$B$22,IF(E457="HKD",Settings!$B$23,1))))</f>
      </c>
      <c r="O457">
        <f>IF(OR(B457="",C457="",E457=""),0,(IF(A457=-1,H457,0)-IF(OR(A457=1,A457=0),H457,0)+IF(A457=2,H457,0))*IF(E457="SGD",1,IF(E457="USD",Settings!$B$22,IF(E457="HKD",Settings!$B$23,1))))</f>
        <v>0</v>
      </c>
      <c r="P457">
        <f>IF(OR(B457="",C457="",E457=""),0,IF(A457=2,H457*IF(E457="SGD",1,IF(E457="USD",Settings!$B$22,IF(E457="HKD",Settings!$B$23,1))),0))</f>
        <v>0</v>
      </c>
      <c r="Q457" s="312">
        <f>IF(OR(J457="",G457=""),"",G457+ROW()/1000000)</f>
      </c>
      <c r="R457" s="247">
        <f>IF(Q457="","",SUMIFS(Txn[Signed Units],Txn[Key],J457,Txn[Transaction Order],"&lt;="&amp;Q457))</f>
      </c>
    </row>
    <row r="458" spans="10:18" ht="15" customHeight="1" x14ac:dyDescent="0.15">
      <c r="A458" s="239"/>
      <c r="B458" s="239"/>
      <c r="C458" s="239"/>
      <c r="D458" s="253"/>
      <c r="E458" s="239"/>
      <c r="F458" s="254"/>
      <c r="G458" s="239"/>
      <c r="H458" s="254"/>
      <c r="I458" s="239"/>
      <c r="J458" s="246">
        <f>IF(OR(B458="",C458="",E458=""),"",B458&amp;":"&amp;C458&amp;":"&amp;E458)</f>
      </c>
      <c r="K458" s="247">
        <f>IF(A458="","",A458*D458)</f>
      </c>
      <c r="L458" s="246">
        <f>IF(A458="","",IF(OR(A458=1,A458=0),H458,0))</f>
      </c>
      <c r="M458" s="246">
        <f>IF(A458="","",IF(A458=-1,H458,0))</f>
      </c>
      <c r="N458">
        <f>IF(J458="","",IF(E458="SGD",1,IF(E458="USD",Settings!$B$22,IF(E458="HKD",Settings!$B$23,1))))</f>
      </c>
      <c r="O458">
        <f>IF(OR(B458="",C458="",E458=""),0,(IF(A458=-1,H458,0)-IF(OR(A458=1,A458=0),H458,0)+IF(A458=2,H458,0))*IF(E458="SGD",1,IF(E458="USD",Settings!$B$22,IF(E458="HKD",Settings!$B$23,1))))</f>
        <v>0</v>
      </c>
      <c r="P458">
        <f>IF(OR(B458="",C458="",E458=""),0,IF(A458=2,H458*IF(E458="SGD",1,IF(E458="USD",Settings!$B$22,IF(E458="HKD",Settings!$B$23,1))),0))</f>
        <v>0</v>
      </c>
      <c r="Q458" s="312">
        <f>IF(OR(J458="",G458=""),"",G458+ROW()/1000000)</f>
      </c>
      <c r="R458" s="247">
        <f>IF(Q458="","",SUMIFS(Txn[Signed Units],Txn[Key],J458,Txn[Transaction Order],"&lt;="&amp;Q458))</f>
      </c>
    </row>
    <row r="459" spans="10:18" ht="15" customHeight="1" x14ac:dyDescent="0.15">
      <c r="A459" s="239"/>
      <c r="B459" s="239"/>
      <c r="C459" s="239"/>
      <c r="D459" s="253"/>
      <c r="E459" s="239"/>
      <c r="F459" s="254"/>
      <c r="G459" s="239"/>
      <c r="H459" s="254"/>
      <c r="I459" s="239"/>
      <c r="J459" s="246">
        <f>IF(OR(B459="",C459="",E459=""),"",B459&amp;":"&amp;C459&amp;":"&amp;E459)</f>
      </c>
      <c r="K459" s="247">
        <f>IF(A459="","",A459*D459)</f>
      </c>
      <c r="L459" s="246">
        <f>IF(A459="","",IF(OR(A459=1,A459=0),H459,0))</f>
      </c>
      <c r="M459" s="246">
        <f>IF(A459="","",IF(A459=-1,H459,0))</f>
      </c>
      <c r="N459">
        <f>IF(J459="","",IF(E459="SGD",1,IF(E459="USD",Settings!$B$22,IF(E459="HKD",Settings!$B$23,1))))</f>
      </c>
      <c r="O459">
        <f>IF(OR(B459="",C459="",E459=""),0,(IF(A459=-1,H459,0)-IF(OR(A459=1,A459=0),H459,0)+IF(A459=2,H459,0))*IF(E459="SGD",1,IF(E459="USD",Settings!$B$22,IF(E459="HKD",Settings!$B$23,1))))</f>
        <v>0</v>
      </c>
      <c r="P459">
        <f>IF(OR(B459="",C459="",E459=""),0,IF(A459=2,H459*IF(E459="SGD",1,IF(E459="USD",Settings!$B$22,IF(E459="HKD",Settings!$B$23,1))),0))</f>
        <v>0</v>
      </c>
      <c r="Q459" s="312">
        <f>IF(OR(J459="",G459=""),"",G459+ROW()/1000000)</f>
      </c>
      <c r="R459" s="247">
        <f>IF(Q459="","",SUMIFS(Txn[Signed Units],Txn[Key],J459,Txn[Transaction Order],"&lt;="&amp;Q459))</f>
      </c>
    </row>
    <row r="460" spans="10:18" ht="15" customHeight="1" x14ac:dyDescent="0.15">
      <c r="A460" s="239"/>
      <c r="B460" s="239"/>
      <c r="C460" s="239"/>
      <c r="D460" s="253"/>
      <c r="E460" s="239"/>
      <c r="F460" s="254"/>
      <c r="G460" s="239"/>
      <c r="H460" s="254"/>
      <c r="I460" s="239"/>
      <c r="J460" s="246">
        <f>IF(OR(B460="",C460="",E460=""),"",B460&amp;":"&amp;C460&amp;":"&amp;E460)</f>
      </c>
      <c r="K460" s="247">
        <f>IF(A460="","",A460*D460)</f>
      </c>
      <c r="L460" s="246">
        <f>IF(A460="","",IF(OR(A460=1,A460=0),H460,0))</f>
      </c>
      <c r="M460" s="246">
        <f>IF(A460="","",IF(A460=-1,H460,0))</f>
      </c>
      <c r="N460">
        <f>IF(J460="","",IF(E460="SGD",1,IF(E460="USD",Settings!$B$22,IF(E460="HKD",Settings!$B$23,1))))</f>
      </c>
      <c r="O460">
        <f>IF(OR(B460="",C460="",E460=""),0,(IF(A460=-1,H460,0)-IF(OR(A460=1,A460=0),H460,0)+IF(A460=2,H460,0))*IF(E460="SGD",1,IF(E460="USD",Settings!$B$22,IF(E460="HKD",Settings!$B$23,1))))</f>
        <v>0</v>
      </c>
      <c r="P460">
        <f>IF(OR(B460="",C460="",E460=""),0,IF(A460=2,H460*IF(E460="SGD",1,IF(E460="USD",Settings!$B$22,IF(E460="HKD",Settings!$B$23,1))),0))</f>
        <v>0</v>
      </c>
      <c r="Q460" s="312">
        <f>IF(OR(J460="",G460=""),"",G460+ROW()/1000000)</f>
      </c>
      <c r="R460" s="247">
        <f>IF(Q460="","",SUMIFS(Txn[Signed Units],Txn[Key],J460,Txn[Transaction Order],"&lt;="&amp;Q460))</f>
      </c>
    </row>
    <row r="461" spans="10:18" ht="15" customHeight="1" x14ac:dyDescent="0.15">
      <c r="A461" s="239"/>
      <c r="B461" s="239"/>
      <c r="C461" s="239"/>
      <c r="D461" s="253"/>
      <c r="E461" s="239"/>
      <c r="F461" s="254"/>
      <c r="G461" s="239"/>
      <c r="H461" s="254"/>
      <c r="I461" s="239"/>
      <c r="J461" s="246">
        <f>IF(OR(B461="",C461="",E461=""),"",B461&amp;":"&amp;C461&amp;":"&amp;E461)</f>
      </c>
      <c r="K461" s="247">
        <f>IF(A461="","",A461*D461)</f>
      </c>
      <c r="L461" s="246">
        <f>IF(A461="","",IF(OR(A461=1,A461=0),H461,0))</f>
      </c>
      <c r="M461" s="246">
        <f>IF(A461="","",IF(A461=-1,H461,0))</f>
      </c>
      <c r="N461">
        <f>IF(J461="","",IF(E461="SGD",1,IF(E461="USD",Settings!$B$22,IF(E461="HKD",Settings!$B$23,1))))</f>
      </c>
      <c r="O461">
        <f>IF(OR(B461="",C461="",E461=""),0,(IF(A461=-1,H461,0)-IF(OR(A461=1,A461=0),H461,0)+IF(A461=2,H461,0))*IF(E461="SGD",1,IF(E461="USD",Settings!$B$22,IF(E461="HKD",Settings!$B$23,1))))</f>
        <v>0</v>
      </c>
      <c r="P461">
        <f>IF(OR(B461="",C461="",E461=""),0,IF(A461=2,H461*IF(E461="SGD",1,IF(E461="USD",Settings!$B$22,IF(E461="HKD",Settings!$B$23,1))),0))</f>
        <v>0</v>
      </c>
      <c r="Q461" s="312">
        <f>IF(OR(J461="",G461=""),"",G461+ROW()/1000000)</f>
      </c>
      <c r="R461" s="247">
        <f>IF(Q461="","",SUMIFS(Txn[Signed Units],Txn[Key],J461,Txn[Transaction Order],"&lt;="&amp;Q461))</f>
      </c>
    </row>
    <row r="462" spans="10:18" ht="15" customHeight="1" x14ac:dyDescent="0.15">
      <c r="A462" s="239"/>
      <c r="B462" s="239"/>
      <c r="C462" s="239"/>
      <c r="D462" s="253"/>
      <c r="E462" s="239"/>
      <c r="F462" s="254"/>
      <c r="G462" s="239"/>
      <c r="H462" s="254"/>
      <c r="I462" s="239"/>
      <c r="J462" s="246">
        <f>IF(OR(B462="",C462="",E462=""),"",B462&amp;":"&amp;C462&amp;":"&amp;E462)</f>
      </c>
      <c r="K462" s="247">
        <f>IF(A462="","",A462*D462)</f>
      </c>
      <c r="L462" s="246">
        <f>IF(A462="","",IF(OR(A462=1,A462=0),H462,0))</f>
      </c>
      <c r="M462" s="246">
        <f>IF(A462="","",IF(A462=-1,H462,0))</f>
      </c>
      <c r="N462">
        <f>IF(J462="","",IF(E462="SGD",1,IF(E462="USD",Settings!$B$22,IF(E462="HKD",Settings!$B$23,1))))</f>
      </c>
      <c r="O462">
        <f>IF(OR(B462="",C462="",E462=""),0,(IF(A462=-1,H462,0)-IF(OR(A462=1,A462=0),H462,0)+IF(A462=2,H462,0))*IF(E462="SGD",1,IF(E462="USD",Settings!$B$22,IF(E462="HKD",Settings!$B$23,1))))</f>
        <v>0</v>
      </c>
      <c r="P462">
        <f>IF(OR(B462="",C462="",E462=""),0,IF(A462=2,H462*IF(E462="SGD",1,IF(E462="USD",Settings!$B$22,IF(E462="HKD",Settings!$B$23,1))),0))</f>
        <v>0</v>
      </c>
      <c r="Q462" s="312">
        <f>IF(OR(J462="",G462=""),"",G462+ROW()/1000000)</f>
      </c>
      <c r="R462" s="247">
        <f>IF(Q462="","",SUMIFS(Txn[Signed Units],Txn[Key],J462,Txn[Transaction Order],"&lt;="&amp;Q462))</f>
      </c>
    </row>
    <row r="463" spans="10:18" ht="15" customHeight="1" x14ac:dyDescent="0.15">
      <c r="A463" s="239"/>
      <c r="B463" s="239"/>
      <c r="C463" s="239"/>
      <c r="D463" s="253"/>
      <c r="E463" s="239"/>
      <c r="F463" s="254"/>
      <c r="G463" s="239"/>
      <c r="H463" s="254"/>
      <c r="I463" s="239"/>
      <c r="J463" s="246">
        <f>IF(OR(B463="",C463="",E463=""),"",B463&amp;":"&amp;C463&amp;":"&amp;E463)</f>
      </c>
      <c r="K463" s="247">
        <f>IF(A463="","",A463*D463)</f>
      </c>
      <c r="L463" s="246">
        <f>IF(A463="","",IF(OR(A463=1,A463=0),H463,0))</f>
      </c>
      <c r="M463" s="246">
        <f>IF(A463="","",IF(A463=-1,H463,0))</f>
      </c>
      <c r="N463">
        <f>IF(J463="","",IF(E463="SGD",1,IF(E463="USD",Settings!$B$22,IF(E463="HKD",Settings!$B$23,1))))</f>
      </c>
      <c r="O463">
        <f>IF(OR(B463="",C463="",E463=""),0,(IF(A463=-1,H463,0)-IF(OR(A463=1,A463=0),H463,0)+IF(A463=2,H463,0))*IF(E463="SGD",1,IF(E463="USD",Settings!$B$22,IF(E463="HKD",Settings!$B$23,1))))</f>
        <v>0</v>
      </c>
      <c r="P463">
        <f>IF(OR(B463="",C463="",E463=""),0,IF(A463=2,H463*IF(E463="SGD",1,IF(E463="USD",Settings!$B$22,IF(E463="HKD",Settings!$B$23,1))),0))</f>
        <v>0</v>
      </c>
      <c r="Q463" s="312">
        <f>IF(OR(J463="",G463=""),"",G463+ROW()/1000000)</f>
      </c>
      <c r="R463" s="247">
        <f>IF(Q463="","",SUMIFS(Txn[Signed Units],Txn[Key],J463,Txn[Transaction Order],"&lt;="&amp;Q463))</f>
      </c>
    </row>
    <row r="464" spans="10:18" ht="15" customHeight="1" x14ac:dyDescent="0.15">
      <c r="A464" s="239"/>
      <c r="B464" s="239"/>
      <c r="C464" s="239"/>
      <c r="D464" s="253"/>
      <c r="E464" s="239"/>
      <c r="F464" s="254"/>
      <c r="G464" s="239"/>
      <c r="H464" s="254"/>
      <c r="I464" s="239"/>
      <c r="J464" s="246">
        <f>IF(OR(B464="",C464="",E464=""),"",B464&amp;":"&amp;C464&amp;":"&amp;E464)</f>
      </c>
      <c r="K464" s="247">
        <f>IF(A464="","",A464*D464)</f>
      </c>
      <c r="L464" s="246">
        <f>IF(A464="","",IF(OR(A464=1,A464=0),H464,0))</f>
      </c>
      <c r="M464" s="246">
        <f>IF(A464="","",IF(A464=-1,H464,0))</f>
      </c>
      <c r="N464">
        <f>IF(J464="","",IF(E464="SGD",1,IF(E464="USD",Settings!$B$22,IF(E464="HKD",Settings!$B$23,1))))</f>
      </c>
      <c r="O464">
        <f>IF(OR(B464="",C464="",E464=""),0,(IF(A464=-1,H464,0)-IF(OR(A464=1,A464=0),H464,0)+IF(A464=2,H464,0))*IF(E464="SGD",1,IF(E464="USD",Settings!$B$22,IF(E464="HKD",Settings!$B$23,1))))</f>
        <v>0</v>
      </c>
      <c r="P464">
        <f>IF(OR(B464="",C464="",E464=""),0,IF(A464=2,H464*IF(E464="SGD",1,IF(E464="USD",Settings!$B$22,IF(E464="HKD",Settings!$B$23,1))),0))</f>
        <v>0</v>
      </c>
      <c r="Q464" s="312">
        <f>IF(OR(J464="",G464=""),"",G464+ROW()/1000000)</f>
      </c>
      <c r="R464" s="247">
        <f>IF(Q464="","",SUMIFS(Txn[Signed Units],Txn[Key],J464,Txn[Transaction Order],"&lt;="&amp;Q464))</f>
      </c>
    </row>
    <row r="465" spans="10:18" ht="15" customHeight="1" x14ac:dyDescent="0.15">
      <c r="A465" s="239"/>
      <c r="B465" s="239"/>
      <c r="C465" s="239"/>
      <c r="D465" s="253"/>
      <c r="E465" s="239"/>
      <c r="F465" s="254"/>
      <c r="G465" s="239"/>
      <c r="H465" s="254"/>
      <c r="I465" s="239"/>
      <c r="J465" s="246">
        <f>IF(OR(B465="",C465="",E465=""),"",B465&amp;":"&amp;C465&amp;":"&amp;E465)</f>
      </c>
      <c r="K465" s="247">
        <f>IF(A465="","",A465*D465)</f>
      </c>
      <c r="L465" s="246">
        <f>IF(A465="","",IF(OR(A465=1,A465=0),H465,0))</f>
      </c>
      <c r="M465" s="246">
        <f>IF(A465="","",IF(A465=-1,H465,0))</f>
      </c>
      <c r="N465">
        <f>IF(J465="","",IF(E465="SGD",1,IF(E465="USD",Settings!$B$22,IF(E465="HKD",Settings!$B$23,1))))</f>
      </c>
      <c r="O465">
        <f>IF(OR(B465="",C465="",E465=""),0,(IF(A465=-1,H465,0)-IF(OR(A465=1,A465=0),H465,0)+IF(A465=2,H465,0))*IF(E465="SGD",1,IF(E465="USD",Settings!$B$22,IF(E465="HKD",Settings!$B$23,1))))</f>
        <v>0</v>
      </c>
      <c r="P465">
        <f>IF(OR(B465="",C465="",E465=""),0,IF(A465=2,H465*IF(E465="SGD",1,IF(E465="USD",Settings!$B$22,IF(E465="HKD",Settings!$B$23,1))),0))</f>
        <v>0</v>
      </c>
      <c r="Q465" s="312">
        <f>IF(OR(J465="",G465=""),"",G465+ROW()/1000000)</f>
      </c>
      <c r="R465" s="247">
        <f>IF(Q465="","",SUMIFS(Txn[Signed Units],Txn[Key],J465,Txn[Transaction Order],"&lt;="&amp;Q465))</f>
      </c>
    </row>
    <row r="466" spans="10:18" ht="15" customHeight="1" x14ac:dyDescent="0.15">
      <c r="A466" s="239"/>
      <c r="B466" s="239"/>
      <c r="C466" s="239"/>
      <c r="D466" s="253"/>
      <c r="E466" s="239"/>
      <c r="F466" s="254"/>
      <c r="G466" s="239"/>
      <c r="H466" s="254"/>
      <c r="I466" s="239"/>
      <c r="J466" s="246">
        <f>IF(OR(B466="",C466="",E466=""),"",B466&amp;":"&amp;C466&amp;":"&amp;E466)</f>
      </c>
      <c r="K466" s="247">
        <f>IF(A466="","",A466*D466)</f>
      </c>
      <c r="L466" s="246">
        <f>IF(A466="","",IF(OR(A466=1,A466=0),H466,0))</f>
      </c>
      <c r="M466" s="246">
        <f>IF(A466="","",IF(A466=-1,H466,0))</f>
      </c>
      <c r="N466">
        <f>IF(J466="","",IF(E466="SGD",1,IF(E466="USD",Settings!$B$22,IF(E466="HKD",Settings!$B$23,1))))</f>
      </c>
      <c r="O466">
        <f>IF(OR(B466="",C466="",E466=""),0,(IF(A466=-1,H466,0)-IF(OR(A466=1,A466=0),H466,0)+IF(A466=2,H466,0))*IF(E466="SGD",1,IF(E466="USD",Settings!$B$22,IF(E466="HKD",Settings!$B$23,1))))</f>
        <v>0</v>
      </c>
      <c r="P466">
        <f>IF(OR(B466="",C466="",E466=""),0,IF(A466=2,H466*IF(E466="SGD",1,IF(E466="USD",Settings!$B$22,IF(E466="HKD",Settings!$B$23,1))),0))</f>
        <v>0</v>
      </c>
      <c r="Q466" s="312">
        <f>IF(OR(J466="",G466=""),"",G466+ROW()/1000000)</f>
      </c>
      <c r="R466" s="247">
        <f>IF(Q466="","",SUMIFS(Txn[Signed Units],Txn[Key],J466,Txn[Transaction Order],"&lt;="&amp;Q466))</f>
      </c>
    </row>
    <row r="467" spans="10:18" ht="15" customHeight="1" x14ac:dyDescent="0.15">
      <c r="A467" s="239"/>
      <c r="B467" s="239"/>
      <c r="C467" s="239"/>
      <c r="D467" s="253"/>
      <c r="E467" s="239"/>
      <c r="F467" s="254"/>
      <c r="G467" s="239"/>
      <c r="H467" s="254"/>
      <c r="I467" s="239"/>
      <c r="J467" s="246">
        <f>IF(OR(B467="",C467="",E467=""),"",B467&amp;":"&amp;C467&amp;":"&amp;E467)</f>
      </c>
      <c r="K467" s="247">
        <f>IF(A467="","",A467*D467)</f>
      </c>
      <c r="L467" s="246">
        <f>IF(A467="","",IF(OR(A467=1,A467=0),H467,0))</f>
      </c>
      <c r="M467" s="246">
        <f>IF(A467="","",IF(A467=-1,H467,0))</f>
      </c>
      <c r="N467">
        <f>IF(J467="","",IF(E467="SGD",1,IF(E467="USD",Settings!$B$22,IF(E467="HKD",Settings!$B$23,1))))</f>
      </c>
      <c r="O467">
        <f>IF(OR(B467="",C467="",E467=""),0,(IF(A467=-1,H467,0)-IF(OR(A467=1,A467=0),H467,0)+IF(A467=2,H467,0))*IF(E467="SGD",1,IF(E467="USD",Settings!$B$22,IF(E467="HKD",Settings!$B$23,1))))</f>
        <v>0</v>
      </c>
      <c r="P467">
        <f>IF(OR(B467="",C467="",E467=""),0,IF(A467=2,H467*IF(E467="SGD",1,IF(E467="USD",Settings!$B$22,IF(E467="HKD",Settings!$B$23,1))),0))</f>
        <v>0</v>
      </c>
      <c r="Q467" s="312">
        <f>IF(OR(J467="",G467=""),"",G467+ROW()/1000000)</f>
      </c>
      <c r="R467" s="247">
        <f>IF(Q467="","",SUMIFS(Txn[Signed Units],Txn[Key],J467,Txn[Transaction Order],"&lt;="&amp;Q467))</f>
      </c>
    </row>
    <row r="468" spans="10:18" ht="15" customHeight="1" x14ac:dyDescent="0.15">
      <c r="A468" s="239"/>
      <c r="B468" s="239"/>
      <c r="C468" s="239"/>
      <c r="D468" s="253"/>
      <c r="E468" s="239"/>
      <c r="F468" s="254"/>
      <c r="G468" s="239"/>
      <c r="H468" s="254"/>
      <c r="I468" s="239"/>
      <c r="J468" s="246">
        <f>IF(OR(B468="",C468="",E468=""),"",B468&amp;":"&amp;C468&amp;":"&amp;E468)</f>
      </c>
      <c r="K468" s="247">
        <f>IF(A468="","",A468*D468)</f>
      </c>
      <c r="L468" s="246">
        <f>IF(A468="","",IF(OR(A468=1,A468=0),H468,0))</f>
      </c>
      <c r="M468" s="246">
        <f>IF(A468="","",IF(A468=-1,H468,0))</f>
      </c>
      <c r="N468">
        <f>IF(J468="","",IF(E468="SGD",1,IF(E468="USD",Settings!$B$22,IF(E468="HKD",Settings!$B$23,1))))</f>
      </c>
      <c r="O468">
        <f>IF(OR(B468="",C468="",E468=""),0,(IF(A468=-1,H468,0)-IF(OR(A468=1,A468=0),H468,0)+IF(A468=2,H468,0))*IF(E468="SGD",1,IF(E468="USD",Settings!$B$22,IF(E468="HKD",Settings!$B$23,1))))</f>
        <v>0</v>
      </c>
      <c r="P468">
        <f>IF(OR(B468="",C468="",E468=""),0,IF(A468=2,H468*IF(E468="SGD",1,IF(E468="USD",Settings!$B$22,IF(E468="HKD",Settings!$B$23,1))),0))</f>
        <v>0</v>
      </c>
      <c r="Q468" s="312">
        <f>IF(OR(J468="",G468=""),"",G468+ROW()/1000000)</f>
      </c>
      <c r="R468" s="247">
        <f>IF(Q468="","",SUMIFS(Txn[Signed Units],Txn[Key],J468,Txn[Transaction Order],"&lt;="&amp;Q468))</f>
      </c>
    </row>
    <row r="469" spans="10:18" ht="15" customHeight="1" x14ac:dyDescent="0.15">
      <c r="A469" s="239"/>
      <c r="B469" s="239"/>
      <c r="C469" s="239"/>
      <c r="D469" s="253"/>
      <c r="E469" s="239"/>
      <c r="F469" s="254"/>
      <c r="G469" s="239"/>
      <c r="H469" s="254"/>
      <c r="I469" s="239"/>
      <c r="J469" s="246">
        <f>IF(OR(B469="",C469="",E469=""),"",B469&amp;":"&amp;C469&amp;":"&amp;E469)</f>
      </c>
      <c r="K469" s="247">
        <f>IF(A469="","",A469*D469)</f>
      </c>
      <c r="L469" s="246">
        <f>IF(A469="","",IF(OR(A469=1,A469=0),H469,0))</f>
      </c>
      <c r="M469" s="246">
        <f>IF(A469="","",IF(A469=-1,H469,0))</f>
      </c>
      <c r="N469">
        <f>IF(J469="","",IF(E469="SGD",1,IF(E469="USD",Settings!$B$22,IF(E469="HKD",Settings!$B$23,1))))</f>
      </c>
      <c r="O469">
        <f>IF(OR(B469="",C469="",E469=""),0,(IF(A469=-1,H469,0)-IF(OR(A469=1,A469=0),H469,0)+IF(A469=2,H469,0))*IF(E469="SGD",1,IF(E469="USD",Settings!$B$22,IF(E469="HKD",Settings!$B$23,1))))</f>
        <v>0</v>
      </c>
      <c r="P469">
        <f>IF(OR(B469="",C469="",E469=""),0,IF(A469=2,H469*IF(E469="SGD",1,IF(E469="USD",Settings!$B$22,IF(E469="HKD",Settings!$B$23,1))),0))</f>
        <v>0</v>
      </c>
      <c r="Q469" s="312">
        <f>IF(OR(J469="",G469=""),"",G469+ROW()/1000000)</f>
      </c>
      <c r="R469" s="247">
        <f>IF(Q469="","",SUMIFS(Txn[Signed Units],Txn[Key],J469,Txn[Transaction Order],"&lt;="&amp;Q469))</f>
      </c>
    </row>
    <row r="470" spans="10:18" ht="15" customHeight="1" x14ac:dyDescent="0.15">
      <c r="A470" s="239"/>
      <c r="B470" s="239"/>
      <c r="C470" s="239"/>
      <c r="D470" s="253"/>
      <c r="E470" s="239"/>
      <c r="F470" s="254"/>
      <c r="G470" s="239"/>
      <c r="H470" s="254"/>
      <c r="I470" s="239"/>
      <c r="J470" s="246">
        <f>IF(OR(B470="",C470="",E470=""),"",B470&amp;":"&amp;C470&amp;":"&amp;E470)</f>
      </c>
      <c r="K470" s="247">
        <f>IF(A470="","",A470*D470)</f>
      </c>
      <c r="L470" s="246">
        <f>IF(A470="","",IF(OR(A470=1,A470=0),H470,0))</f>
      </c>
      <c r="M470" s="246">
        <f>IF(A470="","",IF(A470=-1,H470,0))</f>
      </c>
      <c r="N470">
        <f>IF(J470="","",IF(E470="SGD",1,IF(E470="USD",Settings!$B$22,IF(E470="HKD",Settings!$B$23,1))))</f>
      </c>
      <c r="O470">
        <f>IF(OR(B470="",C470="",E470=""),0,(IF(A470=-1,H470,0)-IF(OR(A470=1,A470=0),H470,0)+IF(A470=2,H470,0))*IF(E470="SGD",1,IF(E470="USD",Settings!$B$22,IF(E470="HKD",Settings!$B$23,1))))</f>
        <v>0</v>
      </c>
      <c r="P470">
        <f>IF(OR(B470="",C470="",E470=""),0,IF(A470=2,H470*IF(E470="SGD",1,IF(E470="USD",Settings!$B$22,IF(E470="HKD",Settings!$B$23,1))),0))</f>
        <v>0</v>
      </c>
      <c r="Q470" s="312">
        <f>IF(OR(J470="",G470=""),"",G470+ROW()/1000000)</f>
      </c>
      <c r="R470" s="247">
        <f>IF(Q470="","",SUMIFS(Txn[Signed Units],Txn[Key],J470,Txn[Transaction Order],"&lt;="&amp;Q470))</f>
      </c>
    </row>
    <row r="471" spans="10:18" ht="15" customHeight="1" x14ac:dyDescent="0.15">
      <c r="A471" s="239"/>
      <c r="B471" s="239"/>
      <c r="C471" s="239"/>
      <c r="D471" s="253"/>
      <c r="E471" s="239"/>
      <c r="F471" s="254"/>
      <c r="G471" s="239"/>
      <c r="H471" s="254"/>
      <c r="I471" s="239"/>
      <c r="J471" s="246">
        <f>IF(OR(B471="",C471="",E471=""),"",B471&amp;":"&amp;C471&amp;":"&amp;E471)</f>
      </c>
      <c r="K471" s="247">
        <f>IF(A471="","",A471*D471)</f>
      </c>
      <c r="L471" s="246">
        <f>IF(A471="","",IF(OR(A471=1,A471=0),H471,0))</f>
      </c>
      <c r="M471" s="246">
        <f>IF(A471="","",IF(A471=-1,H471,0))</f>
      </c>
      <c r="N471">
        <f>IF(J471="","",IF(E471="SGD",1,IF(E471="USD",Settings!$B$22,IF(E471="HKD",Settings!$B$23,1))))</f>
      </c>
      <c r="O471">
        <f>IF(OR(B471="",C471="",E471=""),0,(IF(A471=-1,H471,0)-IF(OR(A471=1,A471=0),H471,0)+IF(A471=2,H471,0))*IF(E471="SGD",1,IF(E471="USD",Settings!$B$22,IF(E471="HKD",Settings!$B$23,1))))</f>
        <v>0</v>
      </c>
      <c r="P471">
        <f>IF(OR(B471="",C471="",E471=""),0,IF(A471=2,H471*IF(E471="SGD",1,IF(E471="USD",Settings!$B$22,IF(E471="HKD",Settings!$B$23,1))),0))</f>
        <v>0</v>
      </c>
      <c r="Q471" s="312">
        <f>IF(OR(J471="",G471=""),"",G471+ROW()/1000000)</f>
      </c>
      <c r="R471" s="247">
        <f>IF(Q471="","",SUMIFS(Txn[Signed Units],Txn[Key],J471,Txn[Transaction Order],"&lt;="&amp;Q471))</f>
      </c>
    </row>
    <row r="472" spans="10:18" ht="15" customHeight="1" x14ac:dyDescent="0.15">
      <c r="A472" s="239"/>
      <c r="B472" s="239"/>
      <c r="C472" s="239"/>
      <c r="D472" s="253"/>
      <c r="E472" s="239"/>
      <c r="F472" s="254"/>
      <c r="G472" s="239"/>
      <c r="H472" s="254"/>
      <c r="I472" s="239"/>
      <c r="J472" s="246">
        <f>IF(OR(B472="",C472="",E472=""),"",B472&amp;":"&amp;C472&amp;":"&amp;E472)</f>
      </c>
      <c r="K472" s="247">
        <f>IF(A472="","",A472*D472)</f>
      </c>
      <c r="L472" s="246">
        <f>IF(A472="","",IF(OR(A472=1,A472=0),H472,0))</f>
      </c>
      <c r="M472" s="246">
        <f>IF(A472="","",IF(A472=-1,H472,0))</f>
      </c>
      <c r="N472">
        <f>IF(J472="","",IF(E472="SGD",1,IF(E472="USD",Settings!$B$22,IF(E472="HKD",Settings!$B$23,1))))</f>
      </c>
      <c r="O472">
        <f>IF(OR(B472="",C472="",E472=""),0,(IF(A472=-1,H472,0)-IF(OR(A472=1,A472=0),H472,0)+IF(A472=2,H472,0))*IF(E472="SGD",1,IF(E472="USD",Settings!$B$22,IF(E472="HKD",Settings!$B$23,1))))</f>
        <v>0</v>
      </c>
      <c r="P472">
        <f>IF(OR(B472="",C472="",E472=""),0,IF(A472=2,H472*IF(E472="SGD",1,IF(E472="USD",Settings!$B$22,IF(E472="HKD",Settings!$B$23,1))),0))</f>
        <v>0</v>
      </c>
      <c r="Q472" s="312">
        <f>IF(OR(J472="",G472=""),"",G472+ROW()/1000000)</f>
      </c>
      <c r="R472" s="247">
        <f>IF(Q472="","",SUMIFS(Txn[Signed Units],Txn[Key],J472,Txn[Transaction Order],"&lt;="&amp;Q472))</f>
      </c>
    </row>
    <row r="473" spans="10:18" ht="15" customHeight="1" x14ac:dyDescent="0.15">
      <c r="A473" s="239"/>
      <c r="B473" s="239"/>
      <c r="C473" s="239"/>
      <c r="D473" s="253"/>
      <c r="E473" s="239"/>
      <c r="F473" s="254"/>
      <c r="G473" s="239"/>
      <c r="H473" s="254"/>
      <c r="I473" s="239"/>
      <c r="J473" s="246">
        <f>IF(OR(B473="",C473="",E473=""),"",B473&amp;":"&amp;C473&amp;":"&amp;E473)</f>
      </c>
      <c r="K473" s="247">
        <f>IF(A473="","",A473*D473)</f>
      </c>
      <c r="L473" s="246">
        <f>IF(A473="","",IF(OR(A473=1,A473=0),H473,0))</f>
      </c>
      <c r="M473" s="246">
        <f>IF(A473="","",IF(A473=-1,H473,0))</f>
      </c>
      <c r="N473">
        <f>IF(J473="","",IF(E473="SGD",1,IF(E473="USD",Settings!$B$22,IF(E473="HKD",Settings!$B$23,1))))</f>
      </c>
      <c r="O473">
        <f>IF(OR(B473="",C473="",E473=""),0,(IF(A473=-1,H473,0)-IF(OR(A473=1,A473=0),H473,0)+IF(A473=2,H473,0))*IF(E473="SGD",1,IF(E473="USD",Settings!$B$22,IF(E473="HKD",Settings!$B$23,1))))</f>
        <v>0</v>
      </c>
      <c r="P473">
        <f>IF(OR(B473="",C473="",E473=""),0,IF(A473=2,H473*IF(E473="SGD",1,IF(E473="USD",Settings!$B$22,IF(E473="HKD",Settings!$B$23,1))),0))</f>
        <v>0</v>
      </c>
      <c r="Q473" s="312">
        <f>IF(OR(J473="",G473=""),"",G473+ROW()/1000000)</f>
      </c>
      <c r="R473" s="247">
        <f>IF(Q473="","",SUMIFS(Txn[Signed Units],Txn[Key],J473,Txn[Transaction Order],"&lt;="&amp;Q473))</f>
      </c>
    </row>
    <row r="474" spans="10:18" ht="15" customHeight="1" x14ac:dyDescent="0.15">
      <c r="A474" s="239"/>
      <c r="B474" s="239"/>
      <c r="C474" s="239"/>
      <c r="D474" s="253"/>
      <c r="E474" s="239"/>
      <c r="F474" s="254"/>
      <c r="G474" s="239"/>
      <c r="H474" s="254"/>
      <c r="I474" s="239"/>
      <c r="J474" s="246">
        <f>IF(OR(B474="",C474="",E474=""),"",B474&amp;":"&amp;C474&amp;":"&amp;E474)</f>
      </c>
      <c r="K474" s="247">
        <f>IF(A474="","",A474*D474)</f>
      </c>
      <c r="L474" s="246">
        <f>IF(A474="","",IF(OR(A474=1,A474=0),H474,0))</f>
      </c>
      <c r="M474" s="246">
        <f>IF(A474="","",IF(A474=-1,H474,0))</f>
      </c>
      <c r="N474">
        <f>IF(J474="","",IF(E474="SGD",1,IF(E474="USD",Settings!$B$22,IF(E474="HKD",Settings!$B$23,1))))</f>
      </c>
      <c r="O474">
        <f>IF(OR(B474="",C474="",E474=""),0,(IF(A474=-1,H474,0)-IF(OR(A474=1,A474=0),H474,0)+IF(A474=2,H474,0))*IF(E474="SGD",1,IF(E474="USD",Settings!$B$22,IF(E474="HKD",Settings!$B$23,1))))</f>
        <v>0</v>
      </c>
      <c r="P474">
        <f>IF(OR(B474="",C474="",E474=""),0,IF(A474=2,H474*IF(E474="SGD",1,IF(E474="USD",Settings!$B$22,IF(E474="HKD",Settings!$B$23,1))),0))</f>
        <v>0</v>
      </c>
      <c r="Q474" s="312">
        <f>IF(OR(J474="",G474=""),"",G474+ROW()/1000000)</f>
      </c>
      <c r="R474" s="247">
        <f>IF(Q474="","",SUMIFS(Txn[Signed Units],Txn[Key],J474,Txn[Transaction Order],"&lt;="&amp;Q474))</f>
      </c>
    </row>
    <row r="475" spans="10:18" ht="15" customHeight="1" x14ac:dyDescent="0.15">
      <c r="A475" s="239"/>
      <c r="B475" s="239"/>
      <c r="C475" s="239"/>
      <c r="D475" s="253"/>
      <c r="E475" s="239"/>
      <c r="F475" s="254"/>
      <c r="G475" s="239"/>
      <c r="H475" s="254"/>
      <c r="I475" s="239"/>
      <c r="J475" s="246">
        <f>IF(OR(B475="",C475="",E475=""),"",B475&amp;":"&amp;C475&amp;":"&amp;E475)</f>
      </c>
      <c r="K475" s="247">
        <f>IF(A475="","",A475*D475)</f>
      </c>
      <c r="L475" s="246">
        <f>IF(A475="","",IF(OR(A475=1,A475=0),H475,0))</f>
      </c>
      <c r="M475" s="246">
        <f>IF(A475="","",IF(A475=-1,H475,0))</f>
      </c>
      <c r="N475">
        <f>IF(J475="","",IF(E475="SGD",1,IF(E475="USD",Settings!$B$22,IF(E475="HKD",Settings!$B$23,1))))</f>
      </c>
      <c r="O475">
        <f>IF(OR(B475="",C475="",E475=""),0,(IF(A475=-1,H475,0)-IF(OR(A475=1,A475=0),H475,0)+IF(A475=2,H475,0))*IF(E475="SGD",1,IF(E475="USD",Settings!$B$22,IF(E475="HKD",Settings!$B$23,1))))</f>
        <v>0</v>
      </c>
      <c r="P475">
        <f>IF(OR(B475="",C475="",E475=""),0,IF(A475=2,H475*IF(E475="SGD",1,IF(E475="USD",Settings!$B$22,IF(E475="HKD",Settings!$B$23,1))),0))</f>
        <v>0</v>
      </c>
      <c r="Q475" s="312">
        <f>IF(OR(J475="",G475=""),"",G475+ROW()/1000000)</f>
      </c>
      <c r="R475" s="247">
        <f>IF(Q475="","",SUMIFS(Txn[Signed Units],Txn[Key],J475,Txn[Transaction Order],"&lt;="&amp;Q475))</f>
      </c>
    </row>
    <row r="476" spans="10:18" ht="15" customHeight="1" x14ac:dyDescent="0.15">
      <c r="A476" s="239"/>
      <c r="B476" s="239"/>
      <c r="C476" s="239"/>
      <c r="D476" s="253"/>
      <c r="E476" s="239"/>
      <c r="F476" s="254"/>
      <c r="G476" s="239"/>
      <c r="H476" s="254"/>
      <c r="I476" s="239"/>
      <c r="J476" s="246">
        <f>IF(OR(B476="",C476="",E476=""),"",B476&amp;":"&amp;C476&amp;":"&amp;E476)</f>
      </c>
      <c r="K476" s="247">
        <f>IF(A476="","",A476*D476)</f>
      </c>
      <c r="L476" s="246">
        <f>IF(A476="","",IF(OR(A476=1,A476=0),H476,0))</f>
      </c>
      <c r="M476" s="246">
        <f>IF(A476="","",IF(A476=-1,H476,0))</f>
      </c>
      <c r="N476">
        <f>IF(J476="","",IF(E476="SGD",1,IF(E476="USD",Settings!$B$22,IF(E476="HKD",Settings!$B$23,1))))</f>
      </c>
      <c r="O476">
        <f>IF(OR(B476="",C476="",E476=""),0,(IF(A476=-1,H476,0)-IF(OR(A476=1,A476=0),H476,0)+IF(A476=2,H476,0))*IF(E476="SGD",1,IF(E476="USD",Settings!$B$22,IF(E476="HKD",Settings!$B$23,1))))</f>
        <v>0</v>
      </c>
      <c r="P476">
        <f>IF(OR(B476="",C476="",E476=""),0,IF(A476=2,H476*IF(E476="SGD",1,IF(E476="USD",Settings!$B$22,IF(E476="HKD",Settings!$B$23,1))),0))</f>
        <v>0</v>
      </c>
      <c r="Q476" s="312">
        <f>IF(OR(J476="",G476=""),"",G476+ROW()/1000000)</f>
      </c>
      <c r="R476" s="247">
        <f>IF(Q476="","",SUMIFS(Txn[Signed Units],Txn[Key],J476,Txn[Transaction Order],"&lt;="&amp;Q476))</f>
      </c>
    </row>
    <row r="477" spans="10:18" ht="15" customHeight="1" x14ac:dyDescent="0.15">
      <c r="A477" s="239"/>
      <c r="B477" s="239"/>
      <c r="C477" s="239"/>
      <c r="D477" s="253"/>
      <c r="E477" s="239"/>
      <c r="F477" s="254"/>
      <c r="G477" s="239"/>
      <c r="H477" s="254"/>
      <c r="I477" s="239"/>
      <c r="J477" s="246">
        <f>IF(OR(B477="",C477="",E477=""),"",B477&amp;":"&amp;C477&amp;":"&amp;E477)</f>
      </c>
      <c r="K477" s="247">
        <f>IF(A477="","",A477*D477)</f>
      </c>
      <c r="L477" s="246">
        <f>IF(A477="","",IF(OR(A477=1,A477=0),H477,0))</f>
      </c>
      <c r="M477" s="246">
        <f>IF(A477="","",IF(A477=-1,H477,0))</f>
      </c>
      <c r="N477">
        <f>IF(J477="","",IF(E477="SGD",1,IF(E477="USD",Settings!$B$22,IF(E477="HKD",Settings!$B$23,1))))</f>
      </c>
      <c r="O477">
        <f>IF(OR(B477="",C477="",E477=""),0,(IF(A477=-1,H477,0)-IF(OR(A477=1,A477=0),H477,0)+IF(A477=2,H477,0))*IF(E477="SGD",1,IF(E477="USD",Settings!$B$22,IF(E477="HKD",Settings!$B$23,1))))</f>
        <v>0</v>
      </c>
      <c r="P477">
        <f>IF(OR(B477="",C477="",E477=""),0,IF(A477=2,H477*IF(E477="SGD",1,IF(E477="USD",Settings!$B$22,IF(E477="HKD",Settings!$B$23,1))),0))</f>
        <v>0</v>
      </c>
      <c r="Q477" s="312">
        <f>IF(OR(J477="",G477=""),"",G477+ROW()/1000000)</f>
      </c>
      <c r="R477" s="247">
        <f>IF(Q477="","",SUMIFS(Txn[Signed Units],Txn[Key],J477,Txn[Transaction Order],"&lt;="&amp;Q477))</f>
      </c>
    </row>
    <row r="478" spans="10:18" ht="15" customHeight="1" x14ac:dyDescent="0.15">
      <c r="A478" s="239"/>
      <c r="B478" s="239"/>
      <c r="C478" s="239"/>
      <c r="D478" s="253"/>
      <c r="E478" s="239"/>
      <c r="F478" s="254"/>
      <c r="G478" s="239"/>
      <c r="H478" s="254"/>
      <c r="I478" s="239"/>
      <c r="J478" s="246">
        <f>IF(OR(B478="",C478="",E478=""),"",B478&amp;":"&amp;C478&amp;":"&amp;E478)</f>
      </c>
      <c r="K478" s="247">
        <f>IF(A478="","",A478*D478)</f>
      </c>
      <c r="L478" s="246">
        <f>IF(A478="","",IF(OR(A478=1,A478=0),H478,0))</f>
      </c>
      <c r="M478" s="246">
        <f>IF(A478="","",IF(A478=-1,H478,0))</f>
      </c>
      <c r="N478">
        <f>IF(J478="","",IF(E478="SGD",1,IF(E478="USD",Settings!$B$22,IF(E478="HKD",Settings!$B$23,1))))</f>
      </c>
      <c r="O478">
        <f>IF(OR(B478="",C478="",E478=""),0,(IF(A478=-1,H478,0)-IF(OR(A478=1,A478=0),H478,0)+IF(A478=2,H478,0))*IF(E478="SGD",1,IF(E478="USD",Settings!$B$22,IF(E478="HKD",Settings!$B$23,1))))</f>
        <v>0</v>
      </c>
      <c r="P478">
        <f>IF(OR(B478="",C478="",E478=""),0,IF(A478=2,H478*IF(E478="SGD",1,IF(E478="USD",Settings!$B$22,IF(E478="HKD",Settings!$B$23,1))),0))</f>
        <v>0</v>
      </c>
      <c r="Q478" s="312">
        <f>IF(OR(J478="",G478=""),"",G478+ROW()/1000000)</f>
      </c>
      <c r="R478" s="247">
        <f>IF(Q478="","",SUMIFS(Txn[Signed Units],Txn[Key],J478,Txn[Transaction Order],"&lt;="&amp;Q478))</f>
      </c>
    </row>
    <row r="479" spans="10:18" ht="15" customHeight="1" x14ac:dyDescent="0.15">
      <c r="A479" s="239"/>
      <c r="B479" s="239"/>
      <c r="C479" s="239"/>
      <c r="D479" s="253"/>
      <c r="E479" s="239"/>
      <c r="F479" s="254"/>
      <c r="G479" s="239"/>
      <c r="H479" s="254"/>
      <c r="I479" s="239"/>
      <c r="J479" s="246">
        <f>IF(OR(B479="",C479="",E479=""),"",B479&amp;":"&amp;C479&amp;":"&amp;E479)</f>
      </c>
      <c r="K479" s="247">
        <f>IF(A479="","",A479*D479)</f>
      </c>
      <c r="L479" s="246">
        <f>IF(A479="","",IF(OR(A479=1,A479=0),H479,0))</f>
      </c>
      <c r="M479" s="246">
        <f>IF(A479="","",IF(A479=-1,H479,0))</f>
      </c>
      <c r="N479">
        <f>IF(J479="","",IF(E479="SGD",1,IF(E479="USD",Settings!$B$22,IF(E479="HKD",Settings!$B$23,1))))</f>
      </c>
      <c r="O479">
        <f>IF(OR(B479="",C479="",E479=""),0,(IF(A479=-1,H479,0)-IF(OR(A479=1,A479=0),H479,0)+IF(A479=2,H479,0))*IF(E479="SGD",1,IF(E479="USD",Settings!$B$22,IF(E479="HKD",Settings!$B$23,1))))</f>
        <v>0</v>
      </c>
      <c r="P479">
        <f>IF(OR(B479="",C479="",E479=""),0,IF(A479=2,H479*IF(E479="SGD",1,IF(E479="USD",Settings!$B$22,IF(E479="HKD",Settings!$B$23,1))),0))</f>
        <v>0</v>
      </c>
      <c r="Q479" s="312">
        <f>IF(OR(J479="",G479=""),"",G479+ROW()/1000000)</f>
      </c>
      <c r="R479" s="247">
        <f>IF(Q479="","",SUMIFS(Txn[Signed Units],Txn[Key],J479,Txn[Transaction Order],"&lt;="&amp;Q479))</f>
      </c>
    </row>
    <row r="480" spans="10:18" ht="15" customHeight="1" x14ac:dyDescent="0.15">
      <c r="A480" s="239"/>
      <c r="B480" s="239"/>
      <c r="C480" s="239"/>
      <c r="D480" s="253"/>
      <c r="E480" s="239"/>
      <c r="F480" s="254"/>
      <c r="G480" s="239"/>
      <c r="H480" s="254"/>
      <c r="I480" s="239"/>
      <c r="J480" s="246">
        <f>IF(OR(B480="",C480="",E480=""),"",B480&amp;":"&amp;C480&amp;":"&amp;E480)</f>
      </c>
      <c r="K480" s="247">
        <f>IF(A480="","",A480*D480)</f>
      </c>
      <c r="L480" s="246">
        <f>IF(A480="","",IF(OR(A480=1,A480=0),H480,0))</f>
      </c>
      <c r="M480" s="246">
        <f>IF(A480="","",IF(A480=-1,H480,0))</f>
      </c>
      <c r="N480">
        <f>IF(J480="","",IF(E480="SGD",1,IF(E480="USD",Settings!$B$22,IF(E480="HKD",Settings!$B$23,1))))</f>
      </c>
      <c r="O480">
        <f>IF(OR(B480="",C480="",E480=""),0,(IF(A480=-1,H480,0)-IF(OR(A480=1,A480=0),H480,0)+IF(A480=2,H480,0))*IF(E480="SGD",1,IF(E480="USD",Settings!$B$22,IF(E480="HKD",Settings!$B$23,1))))</f>
        <v>0</v>
      </c>
      <c r="P480">
        <f>IF(OR(B480="",C480="",E480=""),0,IF(A480=2,H480*IF(E480="SGD",1,IF(E480="USD",Settings!$B$22,IF(E480="HKD",Settings!$B$23,1))),0))</f>
        <v>0</v>
      </c>
      <c r="Q480" s="312">
        <f>IF(OR(J480="",G480=""),"",G480+ROW()/1000000)</f>
      </c>
      <c r="R480" s="247">
        <f>IF(Q480="","",SUMIFS(Txn[Signed Units],Txn[Key],J480,Txn[Transaction Order],"&lt;="&amp;Q480))</f>
      </c>
    </row>
    <row r="481" spans="10:18" ht="15" customHeight="1" x14ac:dyDescent="0.15">
      <c r="A481" s="239"/>
      <c r="B481" s="239"/>
      <c r="C481" s="239"/>
      <c r="D481" s="253"/>
      <c r="E481" s="239"/>
      <c r="F481" s="254"/>
      <c r="G481" s="239"/>
      <c r="H481" s="254"/>
      <c r="I481" s="239"/>
      <c r="J481" s="246">
        <f>IF(OR(B481="",C481="",E481=""),"",B481&amp;":"&amp;C481&amp;":"&amp;E481)</f>
      </c>
      <c r="K481" s="247">
        <f>IF(A481="","",A481*D481)</f>
      </c>
      <c r="L481" s="246">
        <f>IF(A481="","",IF(OR(A481=1,A481=0),H481,0))</f>
      </c>
      <c r="M481" s="246">
        <f>IF(A481="","",IF(A481=-1,H481,0))</f>
      </c>
      <c r="N481">
        <f>IF(J481="","",IF(E481="SGD",1,IF(E481="USD",Settings!$B$22,IF(E481="HKD",Settings!$B$23,1))))</f>
      </c>
      <c r="O481">
        <f>IF(OR(B481="",C481="",E481=""),0,(IF(A481=-1,H481,0)-IF(OR(A481=1,A481=0),H481,0)+IF(A481=2,H481,0))*IF(E481="SGD",1,IF(E481="USD",Settings!$B$22,IF(E481="HKD",Settings!$B$23,1))))</f>
        <v>0</v>
      </c>
      <c r="P481">
        <f>IF(OR(B481="",C481="",E481=""),0,IF(A481=2,H481*IF(E481="SGD",1,IF(E481="USD",Settings!$B$22,IF(E481="HKD",Settings!$B$23,1))),0))</f>
        <v>0</v>
      </c>
      <c r="Q481" s="312">
        <f>IF(OR(J481="",G481=""),"",G481+ROW()/1000000)</f>
      </c>
      <c r="R481" s="247">
        <f>IF(Q481="","",SUMIFS(Txn[Signed Units],Txn[Key],J481,Txn[Transaction Order],"&lt;="&amp;Q481))</f>
      </c>
    </row>
    <row r="482" spans="10:18" ht="15" customHeight="1" x14ac:dyDescent="0.15">
      <c r="A482" s="239"/>
      <c r="B482" s="239"/>
      <c r="C482" s="239"/>
      <c r="D482" s="253"/>
      <c r="E482" s="239"/>
      <c r="F482" s="254"/>
      <c r="G482" s="239"/>
      <c r="H482" s="254"/>
      <c r="I482" s="239"/>
      <c r="J482" s="246">
        <f>IF(OR(B482="",C482="",E482=""),"",B482&amp;":"&amp;C482&amp;":"&amp;E482)</f>
      </c>
      <c r="K482" s="247">
        <f>IF(A482="","",A482*D482)</f>
      </c>
      <c r="L482" s="246">
        <f>IF(A482="","",IF(OR(A482=1,A482=0),H482,0))</f>
      </c>
      <c r="M482" s="246">
        <f>IF(A482="","",IF(A482=-1,H482,0))</f>
      </c>
      <c r="N482">
        <f>IF(J482="","",IF(E482="SGD",1,IF(E482="USD",Settings!$B$22,IF(E482="HKD",Settings!$B$23,1))))</f>
      </c>
      <c r="O482">
        <f>IF(OR(B482="",C482="",E482=""),0,(IF(A482=-1,H482,0)-IF(OR(A482=1,A482=0),H482,0)+IF(A482=2,H482,0))*IF(E482="SGD",1,IF(E482="USD",Settings!$B$22,IF(E482="HKD",Settings!$B$23,1))))</f>
        <v>0</v>
      </c>
      <c r="P482">
        <f>IF(OR(B482="",C482="",E482=""),0,IF(A482=2,H482*IF(E482="SGD",1,IF(E482="USD",Settings!$B$22,IF(E482="HKD",Settings!$B$23,1))),0))</f>
        <v>0</v>
      </c>
      <c r="Q482" s="312">
        <f>IF(OR(J482="",G482=""),"",G482+ROW()/1000000)</f>
      </c>
      <c r="R482" s="247">
        <f>IF(Q482="","",SUMIFS(Txn[Signed Units],Txn[Key],J482,Txn[Transaction Order],"&lt;="&amp;Q482))</f>
      </c>
    </row>
    <row r="483" spans="10:18" ht="15" customHeight="1" x14ac:dyDescent="0.15">
      <c r="A483" s="239"/>
      <c r="B483" s="239"/>
      <c r="C483" s="239"/>
      <c r="D483" s="253"/>
      <c r="E483" s="239"/>
      <c r="F483" s="254"/>
      <c r="G483" s="239"/>
      <c r="H483" s="254"/>
      <c r="I483" s="239"/>
      <c r="J483" s="246">
        <f>IF(OR(B483="",C483="",E483=""),"",B483&amp;":"&amp;C483&amp;":"&amp;E483)</f>
      </c>
      <c r="K483" s="247">
        <f>IF(A483="","",A483*D483)</f>
      </c>
      <c r="L483" s="246">
        <f>IF(A483="","",IF(OR(A483=1,A483=0),H483,0))</f>
      </c>
      <c r="M483" s="246">
        <f>IF(A483="","",IF(A483=-1,H483,0))</f>
      </c>
      <c r="N483">
        <f>IF(J483="","",IF(E483="SGD",1,IF(E483="USD",Settings!$B$22,IF(E483="HKD",Settings!$B$23,1))))</f>
      </c>
      <c r="O483">
        <f>IF(OR(B483="",C483="",E483=""),0,(IF(A483=-1,H483,0)-IF(OR(A483=1,A483=0),H483,0)+IF(A483=2,H483,0))*IF(E483="SGD",1,IF(E483="USD",Settings!$B$22,IF(E483="HKD",Settings!$B$23,1))))</f>
        <v>0</v>
      </c>
      <c r="P483">
        <f>IF(OR(B483="",C483="",E483=""),0,IF(A483=2,H483*IF(E483="SGD",1,IF(E483="USD",Settings!$B$22,IF(E483="HKD",Settings!$B$23,1))),0))</f>
        <v>0</v>
      </c>
      <c r="Q483" s="312">
        <f>IF(OR(J483="",G483=""),"",G483+ROW()/1000000)</f>
      </c>
      <c r="R483" s="247">
        <f>IF(Q483="","",SUMIFS(Txn[Signed Units],Txn[Key],J483,Txn[Transaction Order],"&lt;="&amp;Q483))</f>
      </c>
    </row>
    <row r="484" spans="10:18" ht="15" customHeight="1" x14ac:dyDescent="0.15">
      <c r="A484" s="239"/>
      <c r="B484" s="239"/>
      <c r="C484" s="239"/>
      <c r="D484" s="253"/>
      <c r="E484" s="239"/>
      <c r="F484" s="254"/>
      <c r="G484" s="239"/>
      <c r="H484" s="254"/>
      <c r="I484" s="239"/>
      <c r="J484" s="246">
        <f>IF(OR(B484="",C484="",E484=""),"",B484&amp;":"&amp;C484&amp;":"&amp;E484)</f>
      </c>
      <c r="K484" s="247">
        <f>IF(A484="","",A484*D484)</f>
      </c>
      <c r="L484" s="246">
        <f>IF(A484="","",IF(OR(A484=1,A484=0),H484,0))</f>
      </c>
      <c r="M484" s="246">
        <f>IF(A484="","",IF(A484=-1,H484,0))</f>
      </c>
      <c r="N484">
        <f>IF(J484="","",IF(E484="SGD",1,IF(E484="USD",Settings!$B$22,IF(E484="HKD",Settings!$B$23,1))))</f>
      </c>
      <c r="O484">
        <f>IF(OR(B484="",C484="",E484=""),0,(IF(A484=-1,H484,0)-IF(OR(A484=1,A484=0),H484,0)+IF(A484=2,H484,0))*IF(E484="SGD",1,IF(E484="USD",Settings!$B$22,IF(E484="HKD",Settings!$B$23,1))))</f>
        <v>0</v>
      </c>
      <c r="P484">
        <f>IF(OR(B484="",C484="",E484=""),0,IF(A484=2,H484*IF(E484="SGD",1,IF(E484="USD",Settings!$B$22,IF(E484="HKD",Settings!$B$23,1))),0))</f>
        <v>0</v>
      </c>
      <c r="Q484" s="312">
        <f>IF(OR(J484="",G484=""),"",G484+ROW()/1000000)</f>
      </c>
      <c r="R484" s="247">
        <f>IF(Q484="","",SUMIFS(Txn[Signed Units],Txn[Key],J484,Txn[Transaction Order],"&lt;="&amp;Q484))</f>
      </c>
    </row>
    <row r="485" spans="10:18" ht="15" customHeight="1" x14ac:dyDescent="0.15">
      <c r="A485" s="239"/>
      <c r="B485" s="239"/>
      <c r="C485" s="239"/>
      <c r="D485" s="253"/>
      <c r="E485" s="239"/>
      <c r="F485" s="254"/>
      <c r="G485" s="239"/>
      <c r="H485" s="254"/>
      <c r="I485" s="239"/>
      <c r="J485" s="246">
        <f>IF(OR(B485="",C485="",E485=""),"",B485&amp;":"&amp;C485&amp;":"&amp;E485)</f>
      </c>
      <c r="K485" s="247">
        <f>IF(A485="","",A485*D485)</f>
      </c>
      <c r="L485" s="246">
        <f>IF(A485="","",IF(OR(A485=1,A485=0),H485,0))</f>
      </c>
      <c r="M485" s="246">
        <f>IF(A485="","",IF(A485=-1,H485,0))</f>
      </c>
      <c r="N485">
        <f>IF(J485="","",IF(E485="SGD",1,IF(E485="USD",Settings!$B$22,IF(E485="HKD",Settings!$B$23,1))))</f>
      </c>
      <c r="O485">
        <f>IF(OR(B485="",C485="",E485=""),0,(IF(A485=-1,H485,0)-IF(OR(A485=1,A485=0),H485,0)+IF(A485=2,H485,0))*IF(E485="SGD",1,IF(E485="USD",Settings!$B$22,IF(E485="HKD",Settings!$B$23,1))))</f>
        <v>0</v>
      </c>
      <c r="P485">
        <f>IF(OR(B485="",C485="",E485=""),0,IF(A485=2,H485*IF(E485="SGD",1,IF(E485="USD",Settings!$B$22,IF(E485="HKD",Settings!$B$23,1))),0))</f>
        <v>0</v>
      </c>
      <c r="Q485" s="312">
        <f>IF(OR(J485="",G485=""),"",G485+ROW()/1000000)</f>
      </c>
      <c r="R485" s="247">
        <f>IF(Q485="","",SUMIFS(Txn[Signed Units],Txn[Key],J485,Txn[Transaction Order],"&lt;="&amp;Q485))</f>
      </c>
    </row>
    <row r="486" spans="10:18" ht="15" customHeight="1" x14ac:dyDescent="0.15">
      <c r="A486" s="239"/>
      <c r="B486" s="239"/>
      <c r="C486" s="239"/>
      <c r="D486" s="253"/>
      <c r="E486" s="239"/>
      <c r="F486" s="254"/>
      <c r="G486" s="239"/>
      <c r="H486" s="254"/>
      <c r="I486" s="239"/>
      <c r="J486" s="246">
        <f>IF(OR(B486="",C486="",E486=""),"",B486&amp;":"&amp;C486&amp;":"&amp;E486)</f>
      </c>
      <c r="K486" s="247">
        <f>IF(A486="","",A486*D486)</f>
      </c>
      <c r="L486" s="246">
        <f>IF(A486="","",IF(OR(A486=1,A486=0),H486,0))</f>
      </c>
      <c r="M486" s="246">
        <f>IF(A486="","",IF(A486=-1,H486,0))</f>
      </c>
      <c r="N486">
        <f>IF(J486="","",IF(E486="SGD",1,IF(E486="USD",Settings!$B$22,IF(E486="HKD",Settings!$B$23,1))))</f>
      </c>
      <c r="O486">
        <f>IF(OR(B486="",C486="",E486=""),0,(IF(A486=-1,H486,0)-IF(OR(A486=1,A486=0),H486,0)+IF(A486=2,H486,0))*IF(E486="SGD",1,IF(E486="USD",Settings!$B$22,IF(E486="HKD",Settings!$B$23,1))))</f>
        <v>0</v>
      </c>
      <c r="P486">
        <f>IF(OR(B486="",C486="",E486=""),0,IF(A486=2,H486*IF(E486="SGD",1,IF(E486="USD",Settings!$B$22,IF(E486="HKD",Settings!$B$23,1))),0))</f>
        <v>0</v>
      </c>
      <c r="Q486" s="312">
        <f>IF(OR(J486="",G486=""),"",G486+ROW()/1000000)</f>
      </c>
      <c r="R486" s="247">
        <f>IF(Q486="","",SUMIFS(Txn[Signed Units],Txn[Key],J486,Txn[Transaction Order],"&lt;="&amp;Q486))</f>
      </c>
    </row>
    <row r="487" spans="10:18" ht="15" customHeight="1" x14ac:dyDescent="0.15">
      <c r="A487" s="239"/>
      <c r="B487" s="239"/>
      <c r="C487" s="239"/>
      <c r="D487" s="253"/>
      <c r="E487" s="239"/>
      <c r="F487" s="254"/>
      <c r="G487" s="239"/>
      <c r="H487" s="254"/>
      <c r="I487" s="239"/>
      <c r="J487" s="246">
        <f>IF(OR(B487="",C487="",E487=""),"",B487&amp;":"&amp;C487&amp;":"&amp;E487)</f>
      </c>
      <c r="K487" s="247">
        <f>IF(A487="","",A487*D487)</f>
      </c>
      <c r="L487" s="246">
        <f>IF(A487="","",IF(OR(A487=1,A487=0),H487,0))</f>
      </c>
      <c r="M487" s="246">
        <f>IF(A487="","",IF(A487=-1,H487,0))</f>
      </c>
      <c r="N487">
        <f>IF(J487="","",IF(E487="SGD",1,IF(E487="USD",Settings!$B$22,IF(E487="HKD",Settings!$B$23,1))))</f>
      </c>
      <c r="O487">
        <f>IF(OR(B487="",C487="",E487=""),0,(IF(A487=-1,H487,0)-IF(OR(A487=1,A487=0),H487,0)+IF(A487=2,H487,0))*IF(E487="SGD",1,IF(E487="USD",Settings!$B$22,IF(E487="HKD",Settings!$B$23,1))))</f>
        <v>0</v>
      </c>
      <c r="P487">
        <f>IF(OR(B487="",C487="",E487=""),0,IF(A487=2,H487*IF(E487="SGD",1,IF(E487="USD",Settings!$B$22,IF(E487="HKD",Settings!$B$23,1))),0))</f>
        <v>0</v>
      </c>
      <c r="Q487" s="312">
        <f>IF(OR(J487="",G487=""),"",G487+ROW()/1000000)</f>
      </c>
      <c r="R487" s="247">
        <f>IF(Q487="","",SUMIFS(Txn[Signed Units],Txn[Key],J487,Txn[Transaction Order],"&lt;="&amp;Q487))</f>
      </c>
    </row>
    <row r="488" spans="10:18" ht="15" customHeight="1" x14ac:dyDescent="0.15">
      <c r="A488" s="239"/>
      <c r="B488" s="239"/>
      <c r="C488" s="239"/>
      <c r="D488" s="253"/>
      <c r="E488" s="239"/>
      <c r="F488" s="254"/>
      <c r="G488" s="239"/>
      <c r="H488" s="254"/>
      <c r="I488" s="239"/>
      <c r="J488" s="246">
        <f>IF(OR(B488="",C488="",E488=""),"",B488&amp;":"&amp;C488&amp;":"&amp;E488)</f>
      </c>
      <c r="K488" s="247">
        <f>IF(A488="","",A488*D488)</f>
      </c>
      <c r="L488" s="246">
        <f>IF(A488="","",IF(OR(A488=1,A488=0),H488,0))</f>
      </c>
      <c r="M488" s="246">
        <f>IF(A488="","",IF(A488=-1,H488,0))</f>
      </c>
      <c r="N488">
        <f>IF(J488="","",IF(E488="SGD",1,IF(E488="USD",Settings!$B$22,IF(E488="HKD",Settings!$B$23,1))))</f>
      </c>
      <c r="O488">
        <f>IF(OR(B488="",C488="",E488=""),0,(IF(A488=-1,H488,0)-IF(OR(A488=1,A488=0),H488,0)+IF(A488=2,H488,0))*IF(E488="SGD",1,IF(E488="USD",Settings!$B$22,IF(E488="HKD",Settings!$B$23,1))))</f>
        <v>0</v>
      </c>
      <c r="P488">
        <f>IF(OR(B488="",C488="",E488=""),0,IF(A488=2,H488*IF(E488="SGD",1,IF(E488="USD",Settings!$B$22,IF(E488="HKD",Settings!$B$23,1))),0))</f>
        <v>0</v>
      </c>
      <c r="Q488" s="312">
        <f>IF(OR(J488="",G488=""),"",G488+ROW()/1000000)</f>
      </c>
      <c r="R488" s="247">
        <f>IF(Q488="","",SUMIFS(Txn[Signed Units],Txn[Key],J488,Txn[Transaction Order],"&lt;="&amp;Q488))</f>
      </c>
    </row>
    <row r="489" spans="10:18" ht="15" customHeight="1" x14ac:dyDescent="0.15">
      <c r="A489" s="239"/>
      <c r="B489" s="239"/>
      <c r="C489" s="239"/>
      <c r="D489" s="253"/>
      <c r="E489" s="239"/>
      <c r="F489" s="254"/>
      <c r="G489" s="239"/>
      <c r="H489" s="254"/>
      <c r="I489" s="239"/>
      <c r="J489" s="246">
        <f>IF(OR(B489="",C489="",E489=""),"",B489&amp;":"&amp;C489&amp;":"&amp;E489)</f>
      </c>
      <c r="K489" s="247">
        <f>IF(A489="","",A489*D489)</f>
      </c>
      <c r="L489" s="246">
        <f>IF(A489="","",IF(OR(A489=1,A489=0),H489,0))</f>
      </c>
      <c r="M489" s="246">
        <f>IF(A489="","",IF(A489=-1,H489,0))</f>
      </c>
      <c r="N489">
        <f>IF(J489="","",IF(E489="SGD",1,IF(E489="USD",Settings!$B$22,IF(E489="HKD",Settings!$B$23,1))))</f>
      </c>
      <c r="O489">
        <f>IF(OR(B489="",C489="",E489=""),0,(IF(A489=-1,H489,0)-IF(OR(A489=1,A489=0),H489,0)+IF(A489=2,H489,0))*IF(E489="SGD",1,IF(E489="USD",Settings!$B$22,IF(E489="HKD",Settings!$B$23,1))))</f>
        <v>0</v>
      </c>
      <c r="P489">
        <f>IF(OR(B489="",C489="",E489=""),0,IF(A489=2,H489*IF(E489="SGD",1,IF(E489="USD",Settings!$B$22,IF(E489="HKD",Settings!$B$23,1))),0))</f>
        <v>0</v>
      </c>
      <c r="Q489" s="312">
        <f>IF(OR(J489="",G489=""),"",G489+ROW()/1000000)</f>
      </c>
      <c r="R489" s="247">
        <f>IF(Q489="","",SUMIFS(Txn[Signed Units],Txn[Key],J489,Txn[Transaction Order],"&lt;="&amp;Q489))</f>
      </c>
    </row>
    <row r="490" spans="10:18" ht="15" customHeight="1" x14ac:dyDescent="0.15">
      <c r="A490" s="239"/>
      <c r="B490" s="239"/>
      <c r="C490" s="239"/>
      <c r="D490" s="253"/>
      <c r="E490" s="239"/>
      <c r="F490" s="254"/>
      <c r="G490" s="239"/>
      <c r="H490" s="254"/>
      <c r="I490" s="239"/>
      <c r="J490" s="246">
        <f>IF(OR(B490="",C490="",E490=""),"",B490&amp;":"&amp;C490&amp;":"&amp;E490)</f>
      </c>
      <c r="K490" s="247">
        <f>IF(A490="","",A490*D490)</f>
      </c>
      <c r="L490" s="246">
        <f>IF(A490="","",IF(OR(A490=1,A490=0),H490,0))</f>
      </c>
      <c r="M490" s="246">
        <f>IF(A490="","",IF(A490=-1,H490,0))</f>
      </c>
      <c r="N490">
        <f>IF(J490="","",IF(E490="SGD",1,IF(E490="USD",Settings!$B$22,IF(E490="HKD",Settings!$B$23,1))))</f>
      </c>
      <c r="O490">
        <f>IF(OR(B490="",C490="",E490=""),0,(IF(A490=-1,H490,0)-IF(OR(A490=1,A490=0),H490,0)+IF(A490=2,H490,0))*IF(E490="SGD",1,IF(E490="USD",Settings!$B$22,IF(E490="HKD",Settings!$B$23,1))))</f>
        <v>0</v>
      </c>
      <c r="P490">
        <f>IF(OR(B490="",C490="",E490=""),0,IF(A490=2,H490*IF(E490="SGD",1,IF(E490="USD",Settings!$B$22,IF(E490="HKD",Settings!$B$23,1))),0))</f>
        <v>0</v>
      </c>
      <c r="Q490" s="312">
        <f>IF(OR(J490="",G490=""),"",G490+ROW()/1000000)</f>
      </c>
      <c r="R490" s="247">
        <f>IF(Q490="","",SUMIFS(Txn[Signed Units],Txn[Key],J490,Txn[Transaction Order],"&lt;="&amp;Q490))</f>
      </c>
    </row>
    <row r="491" spans="10:18" ht="15" customHeight="1" x14ac:dyDescent="0.15">
      <c r="A491" s="239"/>
      <c r="B491" s="239"/>
      <c r="C491" s="239"/>
      <c r="D491" s="253"/>
      <c r="E491" s="239"/>
      <c r="F491" s="254"/>
      <c r="G491" s="239"/>
      <c r="H491" s="254"/>
      <c r="I491" s="239"/>
      <c r="J491" s="246">
        <f>IF(OR(B491="",C491="",E491=""),"",B491&amp;":"&amp;C491&amp;":"&amp;E491)</f>
      </c>
      <c r="K491" s="247">
        <f>IF(A491="","",A491*D491)</f>
      </c>
      <c r="L491" s="246">
        <f>IF(A491="","",IF(OR(A491=1,A491=0),H491,0))</f>
      </c>
      <c r="M491" s="246">
        <f>IF(A491="","",IF(A491=-1,H491,0))</f>
      </c>
      <c r="N491">
        <f>IF(J491="","",IF(E491="SGD",1,IF(E491="USD",Settings!$B$22,IF(E491="HKD",Settings!$B$23,1))))</f>
      </c>
      <c r="O491">
        <f>IF(OR(B491="",C491="",E491=""),0,(IF(A491=-1,H491,0)-IF(OR(A491=1,A491=0),H491,0)+IF(A491=2,H491,0))*IF(E491="SGD",1,IF(E491="USD",Settings!$B$22,IF(E491="HKD",Settings!$B$23,1))))</f>
        <v>0</v>
      </c>
      <c r="P491">
        <f>IF(OR(B491="",C491="",E491=""),0,IF(A491=2,H491*IF(E491="SGD",1,IF(E491="USD",Settings!$B$22,IF(E491="HKD",Settings!$B$23,1))),0))</f>
        <v>0</v>
      </c>
      <c r="Q491" s="312">
        <f>IF(OR(J491="",G491=""),"",G491+ROW()/1000000)</f>
      </c>
      <c r="R491" s="247">
        <f>IF(Q491="","",SUMIFS(Txn[Signed Units],Txn[Key],J491,Txn[Transaction Order],"&lt;="&amp;Q491))</f>
      </c>
    </row>
    <row r="492" spans="10:18" ht="15" customHeight="1" x14ac:dyDescent="0.15">
      <c r="A492" s="239"/>
      <c r="B492" s="239"/>
      <c r="C492" s="239"/>
      <c r="D492" s="253"/>
      <c r="E492" s="239"/>
      <c r="F492" s="254"/>
      <c r="G492" s="239"/>
      <c r="H492" s="254"/>
      <c r="I492" s="239"/>
      <c r="J492" s="246">
        <f>IF(OR(B492="",C492="",E492=""),"",B492&amp;":"&amp;C492&amp;":"&amp;E492)</f>
      </c>
      <c r="K492" s="247">
        <f>IF(A492="","",A492*D492)</f>
      </c>
      <c r="L492" s="246">
        <f>IF(A492="","",IF(OR(A492=1,A492=0),H492,0))</f>
      </c>
      <c r="M492" s="246">
        <f>IF(A492="","",IF(A492=-1,H492,0))</f>
      </c>
      <c r="N492">
        <f>IF(J492="","",IF(E492="SGD",1,IF(E492="USD",Settings!$B$22,IF(E492="HKD",Settings!$B$23,1))))</f>
      </c>
      <c r="O492">
        <f>IF(OR(B492="",C492="",E492=""),0,(IF(A492=-1,H492,0)-IF(OR(A492=1,A492=0),H492,0)+IF(A492=2,H492,0))*IF(E492="SGD",1,IF(E492="USD",Settings!$B$22,IF(E492="HKD",Settings!$B$23,1))))</f>
        <v>0</v>
      </c>
      <c r="P492">
        <f>IF(OR(B492="",C492="",E492=""),0,IF(A492=2,H492*IF(E492="SGD",1,IF(E492="USD",Settings!$B$22,IF(E492="HKD",Settings!$B$23,1))),0))</f>
        <v>0</v>
      </c>
      <c r="Q492" s="312">
        <f>IF(OR(J492="",G492=""),"",G492+ROW()/1000000)</f>
      </c>
      <c r="R492" s="247">
        <f>IF(Q492="","",SUMIFS(Txn[Signed Units],Txn[Key],J492,Txn[Transaction Order],"&lt;="&amp;Q492))</f>
      </c>
    </row>
    <row r="493" spans="10:18" ht="15" customHeight="1" x14ac:dyDescent="0.15">
      <c r="A493" s="239"/>
      <c r="B493" s="239"/>
      <c r="C493" s="239"/>
      <c r="D493" s="253"/>
      <c r="E493" s="239"/>
      <c r="F493" s="254"/>
      <c r="G493" s="239"/>
      <c r="H493" s="254"/>
      <c r="I493" s="239"/>
      <c r="J493" s="246">
        <f>IF(OR(B493="",C493="",E493=""),"",B493&amp;":"&amp;C493&amp;":"&amp;E493)</f>
      </c>
      <c r="K493" s="247">
        <f>IF(A493="","",A493*D493)</f>
      </c>
      <c r="L493" s="246">
        <f>IF(A493="","",IF(OR(A493=1,A493=0),H493,0))</f>
      </c>
      <c r="M493" s="246">
        <f>IF(A493="","",IF(A493=-1,H493,0))</f>
      </c>
      <c r="N493">
        <f>IF(J493="","",IF(E493="SGD",1,IF(E493="USD",Settings!$B$22,IF(E493="HKD",Settings!$B$23,1))))</f>
      </c>
      <c r="O493">
        <f>IF(OR(B493="",C493="",E493=""),0,(IF(A493=-1,H493,0)-IF(OR(A493=1,A493=0),H493,0)+IF(A493=2,H493,0))*IF(E493="SGD",1,IF(E493="USD",Settings!$B$22,IF(E493="HKD",Settings!$B$23,1))))</f>
        <v>0</v>
      </c>
      <c r="P493">
        <f>IF(OR(B493="",C493="",E493=""),0,IF(A493=2,H493*IF(E493="SGD",1,IF(E493="USD",Settings!$B$22,IF(E493="HKD",Settings!$B$23,1))),0))</f>
        <v>0</v>
      </c>
      <c r="Q493" s="312">
        <f>IF(OR(J493="",G493=""),"",G493+ROW()/1000000)</f>
      </c>
      <c r="R493" s="247">
        <f>IF(Q493="","",SUMIFS(Txn[Signed Units],Txn[Key],J493,Txn[Transaction Order],"&lt;="&amp;Q493))</f>
      </c>
    </row>
    <row r="494" spans="10:18" ht="15" customHeight="1" x14ac:dyDescent="0.15">
      <c r="A494" s="239"/>
      <c r="B494" s="239"/>
      <c r="C494" s="239"/>
      <c r="D494" s="253"/>
      <c r="E494" s="239"/>
      <c r="F494" s="254"/>
      <c r="G494" s="239"/>
      <c r="H494" s="254"/>
      <c r="I494" s="239"/>
      <c r="J494" s="246">
        <f>IF(OR(B494="",C494="",E494=""),"",B494&amp;":"&amp;C494&amp;":"&amp;E494)</f>
      </c>
      <c r="K494" s="247">
        <f>IF(A494="","",A494*D494)</f>
      </c>
      <c r="L494" s="246">
        <f>IF(A494="","",IF(OR(A494=1,A494=0),H494,0))</f>
      </c>
      <c r="M494" s="246">
        <f>IF(A494="","",IF(A494=-1,H494,0))</f>
      </c>
      <c r="N494">
        <f>IF(J494="","",IF(E494="SGD",1,IF(E494="USD",Settings!$B$22,IF(E494="HKD",Settings!$B$23,1))))</f>
      </c>
      <c r="O494">
        <f>IF(OR(B494="",C494="",E494=""),0,(IF(A494=-1,H494,0)-IF(OR(A494=1,A494=0),H494,0)+IF(A494=2,H494,0))*IF(E494="SGD",1,IF(E494="USD",Settings!$B$22,IF(E494="HKD",Settings!$B$23,1))))</f>
        <v>0</v>
      </c>
      <c r="P494">
        <f>IF(OR(B494="",C494="",E494=""),0,IF(A494=2,H494*IF(E494="SGD",1,IF(E494="USD",Settings!$B$22,IF(E494="HKD",Settings!$B$23,1))),0))</f>
        <v>0</v>
      </c>
      <c r="Q494" s="312">
        <f>IF(OR(J494="",G494=""),"",G494+ROW()/1000000)</f>
      </c>
      <c r="R494" s="247">
        <f>IF(Q494="","",SUMIFS(Txn[Signed Units],Txn[Key],J494,Txn[Transaction Order],"&lt;="&amp;Q494))</f>
      </c>
    </row>
    <row r="495" spans="10:18" ht="15" customHeight="1" x14ac:dyDescent="0.15">
      <c r="A495" s="239"/>
      <c r="B495" s="239"/>
      <c r="C495" s="239"/>
      <c r="D495" s="253"/>
      <c r="E495" s="239"/>
      <c r="F495" s="254"/>
      <c r="G495" s="239"/>
      <c r="H495" s="254"/>
      <c r="I495" s="239"/>
      <c r="J495" s="246">
        <f>IF(OR(B495="",C495="",E495=""),"",B495&amp;":"&amp;C495&amp;":"&amp;E495)</f>
      </c>
      <c r="K495" s="247">
        <f>IF(A495="","",A495*D495)</f>
      </c>
      <c r="L495" s="246">
        <f>IF(A495="","",IF(OR(A495=1,A495=0),H495,0))</f>
      </c>
      <c r="M495" s="246">
        <f>IF(A495="","",IF(A495=-1,H495,0))</f>
      </c>
      <c r="N495">
        <f>IF(J495="","",IF(E495="SGD",1,IF(E495="USD",Settings!$B$22,IF(E495="HKD",Settings!$B$23,1))))</f>
      </c>
      <c r="O495">
        <f>IF(OR(B495="",C495="",E495=""),0,(IF(A495=-1,H495,0)-IF(OR(A495=1,A495=0),H495,0)+IF(A495=2,H495,0))*IF(E495="SGD",1,IF(E495="USD",Settings!$B$22,IF(E495="HKD",Settings!$B$23,1))))</f>
        <v>0</v>
      </c>
      <c r="P495">
        <f>IF(OR(B495="",C495="",E495=""),0,IF(A495=2,H495*IF(E495="SGD",1,IF(E495="USD",Settings!$B$22,IF(E495="HKD",Settings!$B$23,1))),0))</f>
        <v>0</v>
      </c>
      <c r="Q495" s="312">
        <f>IF(OR(J495="",G495=""),"",G495+ROW()/1000000)</f>
      </c>
      <c r="R495" s="247">
        <f>IF(Q495="","",SUMIFS(Txn[Signed Units],Txn[Key],J495,Txn[Transaction Order],"&lt;="&amp;Q495))</f>
      </c>
    </row>
    <row r="496" spans="10:18" ht="15" customHeight="1" x14ac:dyDescent="0.15">
      <c r="A496" s="239"/>
      <c r="B496" s="239"/>
      <c r="C496" s="239"/>
      <c r="D496" s="253"/>
      <c r="E496" s="239"/>
      <c r="F496" s="254"/>
      <c r="G496" s="239"/>
      <c r="H496" s="254"/>
      <c r="I496" s="239"/>
      <c r="J496" s="246">
        <f>IF(OR(B496="",C496="",E496=""),"",B496&amp;":"&amp;C496&amp;":"&amp;E496)</f>
      </c>
      <c r="K496" s="247">
        <f>IF(A496="","",A496*D496)</f>
      </c>
      <c r="L496" s="246">
        <f>IF(A496="","",IF(OR(A496=1,A496=0),H496,0))</f>
      </c>
      <c r="M496" s="246">
        <f>IF(A496="","",IF(A496=-1,H496,0))</f>
      </c>
      <c r="N496">
        <f>IF(J496="","",IF(E496="SGD",1,IF(E496="USD",Settings!$B$22,IF(E496="HKD",Settings!$B$23,1))))</f>
      </c>
      <c r="O496">
        <f>IF(OR(B496="",C496="",E496=""),0,(IF(A496=-1,H496,0)-IF(OR(A496=1,A496=0),H496,0)+IF(A496=2,H496,0))*IF(E496="SGD",1,IF(E496="USD",Settings!$B$22,IF(E496="HKD",Settings!$B$23,1))))</f>
        <v>0</v>
      </c>
      <c r="P496">
        <f>IF(OR(B496="",C496="",E496=""),0,IF(A496=2,H496*IF(E496="SGD",1,IF(E496="USD",Settings!$B$22,IF(E496="HKD",Settings!$B$23,1))),0))</f>
        <v>0</v>
      </c>
      <c r="Q496" s="312">
        <f>IF(OR(J496="",G496=""),"",G496+ROW()/1000000)</f>
      </c>
      <c r="R496" s="247">
        <f>IF(Q496="","",SUMIFS(Txn[Signed Units],Txn[Key],J496,Txn[Transaction Order],"&lt;="&amp;Q496))</f>
      </c>
    </row>
    <row r="497" spans="10:18" ht="15" customHeight="1" x14ac:dyDescent="0.15">
      <c r="A497" s="239"/>
      <c r="B497" s="239"/>
      <c r="C497" s="239"/>
      <c r="D497" s="253"/>
      <c r="E497" s="239"/>
      <c r="F497" s="254"/>
      <c r="G497" s="239"/>
      <c r="H497" s="254"/>
      <c r="I497" s="239"/>
      <c r="J497" s="246">
        <f>IF(OR(B497="",C497="",E497=""),"",B497&amp;":"&amp;C497&amp;":"&amp;E497)</f>
      </c>
      <c r="K497" s="247">
        <f>IF(A497="","",A497*D497)</f>
      </c>
      <c r="L497" s="246">
        <f>IF(A497="","",IF(OR(A497=1,A497=0),H497,0))</f>
      </c>
      <c r="M497" s="246">
        <f>IF(A497="","",IF(A497=-1,H497,0))</f>
      </c>
      <c r="N497">
        <f>IF(J497="","",IF(E497="SGD",1,IF(E497="USD",Settings!$B$22,IF(E497="HKD",Settings!$B$23,1))))</f>
      </c>
      <c r="O497">
        <f>IF(OR(B497="",C497="",E497=""),0,(IF(A497=-1,H497,0)-IF(OR(A497=1,A497=0),H497,0)+IF(A497=2,H497,0))*IF(E497="SGD",1,IF(E497="USD",Settings!$B$22,IF(E497="HKD",Settings!$B$23,1))))</f>
        <v>0</v>
      </c>
      <c r="P497">
        <f>IF(OR(B497="",C497="",E497=""),0,IF(A497=2,H497*IF(E497="SGD",1,IF(E497="USD",Settings!$B$22,IF(E497="HKD",Settings!$B$23,1))),0))</f>
        <v>0</v>
      </c>
      <c r="Q497" s="312">
        <f>IF(OR(J497="",G497=""),"",G497+ROW()/1000000)</f>
      </c>
      <c r="R497" s="247">
        <f>IF(Q497="","",SUMIFS(Txn[Signed Units],Txn[Key],J497,Txn[Transaction Order],"&lt;="&amp;Q497))</f>
      </c>
    </row>
    <row r="498" spans="10:18" ht="15" customHeight="1" x14ac:dyDescent="0.15">
      <c r="A498" s="239"/>
      <c r="B498" s="239"/>
      <c r="C498" s="239"/>
      <c r="D498" s="253"/>
      <c r="E498" s="239"/>
      <c r="F498" s="254"/>
      <c r="G498" s="239"/>
      <c r="H498" s="254"/>
      <c r="I498" s="239"/>
      <c r="J498" s="246">
        <f>IF(OR(B498="",C498="",E498=""),"",B498&amp;":"&amp;C498&amp;":"&amp;E498)</f>
      </c>
      <c r="K498" s="247">
        <f>IF(A498="","",A498*D498)</f>
      </c>
      <c r="L498" s="246">
        <f>IF(A498="","",IF(OR(A498=1,A498=0),H498,0))</f>
      </c>
      <c r="M498" s="246">
        <f>IF(A498="","",IF(A498=-1,H498,0))</f>
      </c>
      <c r="N498">
        <f>IF(J498="","",IF(E498="SGD",1,IF(E498="USD",Settings!$B$22,IF(E498="HKD",Settings!$B$23,1))))</f>
      </c>
      <c r="O498">
        <f>IF(OR(B498="",C498="",E498=""),0,(IF(A498=-1,H498,0)-IF(OR(A498=1,A498=0),H498,0)+IF(A498=2,H498,0))*IF(E498="SGD",1,IF(E498="USD",Settings!$B$22,IF(E498="HKD",Settings!$B$23,1))))</f>
        <v>0</v>
      </c>
      <c r="P498">
        <f>IF(OR(B498="",C498="",E498=""),0,IF(A498=2,H498*IF(E498="SGD",1,IF(E498="USD",Settings!$B$22,IF(E498="HKD",Settings!$B$23,1))),0))</f>
        <v>0</v>
      </c>
      <c r="Q498" s="312">
        <f>IF(OR(J498="",G498=""),"",G498+ROW()/1000000)</f>
      </c>
      <c r="R498" s="247">
        <f>IF(Q498="","",SUMIFS(Txn[Signed Units],Txn[Key],J498,Txn[Transaction Order],"&lt;="&amp;Q498))</f>
      </c>
    </row>
    <row r="499" spans="10:18" ht="15" customHeight="1" x14ac:dyDescent="0.15">
      <c r="A499" s="239"/>
      <c r="B499" s="239"/>
      <c r="C499" s="239"/>
      <c r="D499" s="253"/>
      <c r="E499" s="239"/>
      <c r="F499" s="254"/>
      <c r="G499" s="239"/>
      <c r="H499" s="254"/>
      <c r="I499" s="239"/>
      <c r="J499" s="246">
        <f>IF(OR(B499="",C499="",E499=""),"",B499&amp;":"&amp;C499&amp;":"&amp;E499)</f>
      </c>
      <c r="K499" s="247">
        <f>IF(A499="","",A499*D499)</f>
      </c>
      <c r="L499" s="246">
        <f>IF(A499="","",IF(OR(A499=1,A499=0),H499,0))</f>
      </c>
      <c r="M499" s="246">
        <f>IF(A499="","",IF(A499=-1,H499,0))</f>
      </c>
      <c r="N499">
        <f>IF(J499="","",IF(E499="SGD",1,IF(E499="USD",Settings!$B$22,IF(E499="HKD",Settings!$B$23,1))))</f>
      </c>
      <c r="O499">
        <f>IF(OR(B499="",C499="",E499=""),0,(IF(A499=-1,H499,0)-IF(OR(A499=1,A499=0),H499,0)+IF(A499=2,H499,0))*IF(E499="SGD",1,IF(E499="USD",Settings!$B$22,IF(E499="HKD",Settings!$B$23,1))))</f>
        <v>0</v>
      </c>
      <c r="P499">
        <f>IF(OR(B499="",C499="",E499=""),0,IF(A499=2,H499*IF(E499="SGD",1,IF(E499="USD",Settings!$B$22,IF(E499="HKD",Settings!$B$23,1))),0))</f>
        <v>0</v>
      </c>
      <c r="Q499" s="312">
        <f>IF(OR(J499="",G499=""),"",G499+ROW()/1000000)</f>
      </c>
      <c r="R499" s="247">
        <f>IF(Q499="","",SUMIFS(Txn[Signed Units],Txn[Key],J499,Txn[Transaction Order],"&lt;="&amp;Q499))</f>
      </c>
    </row>
    <row r="500" spans="10:18" ht="15" customHeight="1" x14ac:dyDescent="0.15">
      <c r="A500" s="239"/>
      <c r="B500" s="239"/>
      <c r="C500" s="239"/>
      <c r="D500" s="253"/>
      <c r="E500" s="239"/>
      <c r="F500" s="254"/>
      <c r="G500" s="239"/>
      <c r="H500" s="254"/>
      <c r="I500" s="239"/>
      <c r="J500" s="246">
        <f>IF(OR(B500="",C500="",E500=""),"",B500&amp;":"&amp;C500&amp;":"&amp;E500)</f>
      </c>
      <c r="K500" s="247">
        <f>IF(A500="","",A500*D500)</f>
      </c>
      <c r="L500" s="246">
        <f>IF(A500="","",IF(OR(A500=1,A500=0),H500,0))</f>
      </c>
      <c r="M500" s="246">
        <f>IF(A500="","",IF(A500=-1,H500,0))</f>
      </c>
      <c r="N500">
        <f>IF(J500="","",IF(E500="SGD",1,IF(E500="USD",Settings!$B$22,IF(E500="HKD",Settings!$B$23,1))))</f>
      </c>
      <c r="O500">
        <f>IF(OR(B500="",C500="",E500=""),0,(IF(A500=-1,H500,0)-IF(OR(A500=1,A500=0),H500,0)+IF(A500=2,H500,0))*IF(E500="SGD",1,IF(E500="USD",Settings!$B$22,IF(E500="HKD",Settings!$B$23,1))))</f>
        <v>0</v>
      </c>
      <c r="P500">
        <f>IF(OR(B500="",C500="",E500=""),0,IF(A500=2,H500*IF(E500="SGD",1,IF(E500="USD",Settings!$B$22,IF(E500="HKD",Settings!$B$23,1))),0))</f>
        <v>0</v>
      </c>
      <c r="Q500" s="312">
        <f>IF(OR(J500="",G500=""),"",G500+ROW()/1000000)</f>
      </c>
      <c r="R500" s="247">
        <f>IF(Q500="","",SUMIFS(Txn[Signed Units],Txn[Key],J500,Txn[Transaction Order],"&lt;="&amp;Q500))</f>
      </c>
    </row>
    <row r="501" spans="10:18" ht="15" customHeight="1" x14ac:dyDescent="0.15">
      <c r="A501" s="239"/>
      <c r="B501" s="239"/>
      <c r="C501" s="239"/>
      <c r="D501" s="253"/>
      <c r="E501" s="239"/>
      <c r="F501" s="254"/>
      <c r="G501" s="239"/>
      <c r="H501" s="254"/>
      <c r="I501" s="239"/>
      <c r="J501" s="246">
        <f>IF(OR(B501="",C501="",E501=""),"",B501&amp;":"&amp;C501&amp;":"&amp;E501)</f>
      </c>
      <c r="K501" s="247">
        <f>IF(A501="","",A501*D501)</f>
      </c>
      <c r="L501" s="246">
        <f>IF(A501="","",IF(OR(A501=1,A501=0),H501,0))</f>
      </c>
      <c r="M501" s="246">
        <f>IF(A501="","",IF(A501=-1,H501,0))</f>
      </c>
      <c r="N501">
        <f>IF(J501="","",IF(E501="SGD",1,IF(E501="USD",Settings!$B$22,IF(E501="HKD",Settings!$B$23,1))))</f>
      </c>
      <c r="O501">
        <f>IF(OR(B501="",C501="",E501=""),0,(IF(A501=-1,H501,0)-IF(OR(A501=1,A501=0),H501,0)+IF(A501=2,H501,0))*IF(E501="SGD",1,IF(E501="USD",Settings!$B$22,IF(E501="HKD",Settings!$B$23,1))))</f>
        <v>0</v>
      </c>
      <c r="P501">
        <f>IF(OR(B501="",C501="",E501=""),0,IF(A501=2,H501*IF(E501="SGD",1,IF(E501="USD",Settings!$B$22,IF(E501="HKD",Settings!$B$23,1))),0))</f>
        <v>0</v>
      </c>
      <c r="Q501" s="312">
        <f>IF(OR(J501="",G501=""),"",G501+ROW()/1000000)</f>
      </c>
      <c r="R501" s="247">
        <f>IF(Q501="","",SUMIFS(Txn[Signed Units],Txn[Key],J501,Txn[Transaction Order],"&lt;="&amp;Q501))</f>
      </c>
    </row>
    <row r="502" spans="10:18" ht="15" customHeight="1" x14ac:dyDescent="0.15">
      <c r="A502" s="239"/>
      <c r="B502" s="239"/>
      <c r="C502" s="239"/>
      <c r="D502" s="253"/>
      <c r="E502" s="239"/>
      <c r="F502" s="254"/>
      <c r="G502" s="239"/>
      <c r="H502" s="254"/>
      <c r="I502" s="239"/>
      <c r="J502" s="246">
        <f>IF(OR(B502="",C502="",E502=""),"",B502&amp;":"&amp;C502&amp;":"&amp;E502)</f>
      </c>
      <c r="K502" s="247">
        <f>IF(A502="","",A502*D502)</f>
      </c>
      <c r="L502" s="246">
        <f>IF(A502="","",IF(OR(A502=1,A502=0),H502,0))</f>
      </c>
      <c r="M502" s="246">
        <f>IF(A502="","",IF(A502=-1,H502,0))</f>
      </c>
      <c r="N502">
        <f>IF(J502="","",IF(E502="SGD",1,IF(E502="USD",Settings!$B$22,IF(E502="HKD",Settings!$B$23,1))))</f>
      </c>
      <c r="O502">
        <f>IF(OR(B502="",C502="",E502=""),0,(IF(A502=-1,H502,0)-IF(OR(A502=1,A502=0),H502,0)+IF(A502=2,H502,0))*IF(E502="SGD",1,IF(E502="USD",Settings!$B$22,IF(E502="HKD",Settings!$B$23,1))))</f>
        <v>0</v>
      </c>
      <c r="P502">
        <f>IF(OR(B502="",C502="",E502=""),0,IF(A502=2,H502*IF(E502="SGD",1,IF(E502="USD",Settings!$B$22,IF(E502="HKD",Settings!$B$23,1))),0))</f>
        <v>0</v>
      </c>
      <c r="Q502" s="312">
        <f>IF(OR(J502="",G502=""),"",G502+ROW()/1000000)</f>
      </c>
      <c r="R502" s="247">
        <f>IF(Q502="","",SUMIFS(Txn[Signed Units],Txn[Key],J502,Txn[Transaction Order],"&lt;="&amp;Q502))</f>
      </c>
    </row>
    <row r="503" spans="10:18" ht="15" customHeight="1" x14ac:dyDescent="0.15">
      <c r="A503" s="239"/>
      <c r="B503" s="239"/>
      <c r="C503" s="239"/>
      <c r="D503" s="253"/>
      <c r="E503" s="239"/>
      <c r="F503" s="254"/>
      <c r="G503" s="239"/>
      <c r="H503" s="254"/>
      <c r="I503" s="239"/>
      <c r="J503" s="246">
        <f>IF(OR(B503="",C503="",E503=""),"",B503&amp;":"&amp;C503&amp;":"&amp;E503)</f>
      </c>
      <c r="K503" s="247">
        <f>IF(A503="","",A503*D503)</f>
      </c>
      <c r="L503" s="246">
        <f>IF(A503="","",IF(OR(A503=1,A503=0),H503,0))</f>
      </c>
      <c r="M503" s="246">
        <f>IF(A503="","",IF(A503=-1,H503,0))</f>
      </c>
      <c r="N503">
        <f>IF(J503="","",IF(E503="SGD",1,IF(E503="USD",Settings!$B$22,IF(E503="HKD",Settings!$B$23,1))))</f>
      </c>
      <c r="O503">
        <f>IF(OR(B503="",C503="",E503=""),0,(IF(A503=-1,H503,0)-IF(OR(A503=1,A503=0),H503,0)+IF(A503=2,H503,0))*IF(E503="SGD",1,IF(E503="USD",Settings!$B$22,IF(E503="HKD",Settings!$B$23,1))))</f>
        <v>0</v>
      </c>
      <c r="P503">
        <f>IF(OR(B503="",C503="",E503=""),0,IF(A503=2,H503*IF(E503="SGD",1,IF(E503="USD",Settings!$B$22,IF(E503="HKD",Settings!$B$23,1))),0))</f>
        <v>0</v>
      </c>
      <c r="Q503" s="312">
        <f>IF(OR(J503="",G503=""),"",G503+ROW()/1000000)</f>
      </c>
      <c r="R503" s="247">
        <f>IF(Q503="","",SUMIFS(Txn[Signed Units],Txn[Key],J503,Txn[Transaction Order],"&lt;="&amp;Q503))</f>
      </c>
    </row>
    <row r="504" spans="10:18" ht="15" customHeight="1" x14ac:dyDescent="0.15">
      <c r="A504" s="239"/>
      <c r="B504" s="239"/>
      <c r="C504" s="239"/>
      <c r="D504" s="253"/>
      <c r="E504" s="239"/>
      <c r="F504" s="254"/>
      <c r="G504" s="239"/>
      <c r="H504" s="254"/>
      <c r="I504" s="239"/>
      <c r="J504" s="246">
        <f>IF(OR(B504="",C504="",E504=""),"",B504&amp;":"&amp;C504&amp;":"&amp;E504)</f>
      </c>
      <c r="K504" s="247">
        <f>IF(A504="","",A504*D504)</f>
      </c>
      <c r="L504" s="246">
        <f>IF(A504="","",IF(OR(A504=1,A504=0),H504,0))</f>
      </c>
      <c r="M504" s="246">
        <f>IF(A504="","",IF(A504=-1,H504,0))</f>
      </c>
      <c r="N504">
        <f>IF(J504="","",IF(E504="SGD",1,IF(E504="USD",Settings!$B$22,IF(E504="HKD",Settings!$B$23,1))))</f>
      </c>
      <c r="O504">
        <f>IF(OR(B504="",C504="",E504=""),0,(IF(A504=-1,H504,0)-IF(OR(A504=1,A504=0),H504,0)+IF(A504=2,H504,0))*IF(E504="SGD",1,IF(E504="USD",Settings!$B$22,IF(E504="HKD",Settings!$B$23,1))))</f>
        <v>0</v>
      </c>
      <c r="P504">
        <f>IF(OR(B504="",C504="",E504=""),0,IF(A504=2,H504*IF(E504="SGD",1,IF(E504="USD",Settings!$B$22,IF(E504="HKD",Settings!$B$23,1))),0))</f>
        <v>0</v>
      </c>
      <c r="Q504" s="312">
        <f>IF(OR(J504="",G504=""),"",G504+ROW()/1000000)</f>
      </c>
      <c r="R504" s="247">
        <f>IF(Q504="","",SUMIFS(Txn[Signed Units],Txn[Key],J504,Txn[Transaction Order],"&lt;="&amp;Q504))</f>
      </c>
    </row>
    <row r="505" spans="10:18" ht="15" customHeight="1" x14ac:dyDescent="0.15">
      <c r="A505" s="239"/>
      <c r="B505" s="239"/>
      <c r="C505" s="239"/>
      <c r="D505" s="253"/>
      <c r="E505" s="239"/>
      <c r="F505" s="254"/>
      <c r="G505" s="239"/>
      <c r="H505" s="254"/>
      <c r="I505" s="239"/>
      <c r="J505" s="246">
        <f>IF(OR(B505="",C505="",E505=""),"",B505&amp;":"&amp;C505&amp;":"&amp;E505)</f>
      </c>
      <c r="K505" s="247">
        <f>IF(A505="","",A505*D505)</f>
      </c>
      <c r="L505" s="246">
        <f>IF(A505="","",IF(OR(A505=1,A505=0),H505,0))</f>
      </c>
      <c r="M505" s="246">
        <f>IF(A505="","",IF(A505=-1,H505,0))</f>
      </c>
      <c r="N505">
        <f>IF(J505="","",IF(E505="SGD",1,IF(E505="USD",Settings!$B$22,IF(E505="HKD",Settings!$B$23,1))))</f>
      </c>
      <c r="O505">
        <f>IF(OR(B505="",C505="",E505=""),0,(IF(A505=-1,H505,0)-IF(OR(A505=1,A505=0),H505,0)+IF(A505=2,H505,0))*IF(E505="SGD",1,IF(E505="USD",Settings!$B$22,IF(E505="HKD",Settings!$B$23,1))))</f>
        <v>0</v>
      </c>
      <c r="P505">
        <f>IF(OR(B505="",C505="",E505=""),0,IF(A505=2,H505*IF(E505="SGD",1,IF(E505="USD",Settings!$B$22,IF(E505="HKD",Settings!$B$23,1))),0))</f>
        <v>0</v>
      </c>
      <c r="Q505" s="312">
        <f>IF(OR(J505="",G505=""),"",G505+ROW()/1000000)</f>
      </c>
      <c r="R505" s="247">
        <f>IF(Q505="","",SUMIFS(Txn[Signed Units],Txn[Key],J505,Txn[Transaction Order],"&lt;="&amp;Q505))</f>
      </c>
    </row>
    <row r="506" spans="10:18" ht="15" customHeight="1" x14ac:dyDescent="0.15">
      <c r="A506" s="239"/>
      <c r="B506" s="239"/>
      <c r="C506" s="239"/>
      <c r="D506" s="253"/>
      <c r="E506" s="239"/>
      <c r="F506" s="254"/>
      <c r="G506" s="239"/>
      <c r="H506" s="254"/>
      <c r="I506" s="239"/>
      <c r="J506" s="246">
        <f>IF(OR(B506="",C506="",E506=""),"",B506&amp;":"&amp;C506&amp;":"&amp;E506)</f>
      </c>
      <c r="K506" s="247">
        <f>IF(A506="","",A506*D506)</f>
      </c>
      <c r="L506" s="246">
        <f>IF(A506="","",IF(OR(A506=1,A506=0),H506,0))</f>
      </c>
      <c r="M506" s="246">
        <f>IF(A506="","",IF(A506=-1,H506,0))</f>
      </c>
      <c r="N506">
        <f>IF(J506="","",IF(E506="SGD",1,IF(E506="USD",Settings!$B$22,IF(E506="HKD",Settings!$B$23,1))))</f>
      </c>
      <c r="O506">
        <f>IF(OR(B506="",C506="",E506=""),0,(IF(A506=-1,H506,0)-IF(OR(A506=1,A506=0),H506,0)+IF(A506=2,H506,0))*IF(E506="SGD",1,IF(E506="USD",Settings!$B$22,IF(E506="HKD",Settings!$B$23,1))))</f>
        <v>0</v>
      </c>
      <c r="P506">
        <f>IF(OR(B506="",C506="",E506=""),0,IF(A506=2,H506*IF(E506="SGD",1,IF(E506="USD",Settings!$B$22,IF(E506="HKD",Settings!$B$23,1))),0))</f>
        <v>0</v>
      </c>
      <c r="Q506" s="312">
        <f>IF(OR(J506="",G506=""),"",G506+ROW()/1000000)</f>
      </c>
      <c r="R506" s="247">
        <f>IF(Q506="","",SUMIFS(Txn[Signed Units],Txn[Key],J506,Txn[Transaction Order],"&lt;="&amp;Q506))</f>
      </c>
    </row>
    <row r="507" spans="10:18" ht="15" customHeight="1" x14ac:dyDescent="0.15">
      <c r="A507" s="239"/>
      <c r="B507" s="239"/>
      <c r="C507" s="239"/>
      <c r="D507" s="253"/>
      <c r="E507" s="239"/>
      <c r="F507" s="254"/>
      <c r="G507" s="239"/>
      <c r="H507" s="254"/>
      <c r="I507" s="239"/>
      <c r="J507" s="246">
        <f>IF(OR(B507="",C507="",E507=""),"",B507&amp;":"&amp;C507&amp;":"&amp;E507)</f>
      </c>
      <c r="K507" s="247">
        <f>IF(A507="","",A507*D507)</f>
      </c>
      <c r="L507" s="246">
        <f>IF(A507="","",IF(OR(A507=1,A507=0),H507,0))</f>
      </c>
      <c r="M507" s="246">
        <f>IF(A507="","",IF(A507=-1,H507,0))</f>
      </c>
      <c r="N507">
        <f>IF(J507="","",IF(E507="SGD",1,IF(E507="USD",Settings!$B$22,IF(E507="HKD",Settings!$B$23,1))))</f>
      </c>
      <c r="O507">
        <f>IF(OR(B507="",C507="",E507=""),0,(IF(A507=-1,H507,0)-IF(OR(A507=1,A507=0),H507,0)+IF(A507=2,H507,0))*IF(E507="SGD",1,IF(E507="USD",Settings!$B$22,IF(E507="HKD",Settings!$B$23,1))))</f>
        <v>0</v>
      </c>
      <c r="P507">
        <f>IF(OR(B507="",C507="",E507=""),0,IF(A507=2,H507*IF(E507="SGD",1,IF(E507="USD",Settings!$B$22,IF(E507="HKD",Settings!$B$23,1))),0))</f>
        <v>0</v>
      </c>
      <c r="Q507" s="312">
        <f>IF(OR(J507="",G507=""),"",G507+ROW()/1000000)</f>
      </c>
      <c r="R507" s="247">
        <f>IF(Q507="","",SUMIFS(Txn[Signed Units],Txn[Key],J507,Txn[Transaction Order],"&lt;="&amp;Q507))</f>
      </c>
    </row>
    <row r="508" spans="10:18" ht="15" customHeight="1" x14ac:dyDescent="0.15">
      <c r="A508" s="239"/>
      <c r="B508" s="239"/>
      <c r="C508" s="239"/>
      <c r="D508" s="253"/>
      <c r="E508" s="239"/>
      <c r="F508" s="254"/>
      <c r="G508" s="239"/>
      <c r="H508" s="254"/>
      <c r="I508" s="239"/>
      <c r="J508" s="246">
        <f>IF(OR(B508="",C508="",E508=""),"",B508&amp;":"&amp;C508&amp;":"&amp;E508)</f>
      </c>
      <c r="K508" s="247">
        <f>IF(A508="","",A508*D508)</f>
      </c>
      <c r="L508" s="246">
        <f>IF(A508="","",IF(OR(A508=1,A508=0),H508,0))</f>
      </c>
      <c r="M508" s="246">
        <f>IF(A508="","",IF(A508=-1,H508,0))</f>
      </c>
      <c r="N508">
        <f>IF(J508="","",IF(E508="SGD",1,IF(E508="USD",Settings!$B$22,IF(E508="HKD",Settings!$B$23,1))))</f>
      </c>
      <c r="O508">
        <f>IF(OR(B508="",C508="",E508=""),0,(IF(A508=-1,H508,0)-IF(OR(A508=1,A508=0),H508,0)+IF(A508=2,H508,0))*IF(E508="SGD",1,IF(E508="USD",Settings!$B$22,IF(E508="HKD",Settings!$B$23,1))))</f>
        <v>0</v>
      </c>
      <c r="P508">
        <f>IF(OR(B508="",C508="",E508=""),0,IF(A508=2,H508*IF(E508="SGD",1,IF(E508="USD",Settings!$B$22,IF(E508="HKD",Settings!$B$23,1))),0))</f>
        <v>0</v>
      </c>
      <c r="Q508" s="312">
        <f>IF(OR(J508="",G508=""),"",G508+ROW()/1000000)</f>
      </c>
      <c r="R508" s="247">
        <f>IF(Q508="","",SUMIFS(Txn[Signed Units],Txn[Key],J508,Txn[Transaction Order],"&lt;="&amp;Q508))</f>
      </c>
    </row>
    <row r="509" spans="10:18" ht="15" customHeight="1" x14ac:dyDescent="0.15">
      <c r="A509" s="239"/>
      <c r="B509" s="239"/>
      <c r="C509" s="239"/>
      <c r="D509" s="253"/>
      <c r="E509" s="239"/>
      <c r="F509" s="254"/>
      <c r="G509" s="239"/>
      <c r="H509" s="254"/>
      <c r="I509" s="239"/>
      <c r="J509" s="246">
        <f>IF(OR(B509="",C509="",E509=""),"",B509&amp;":"&amp;C509&amp;":"&amp;E509)</f>
      </c>
      <c r="K509" s="247">
        <f>IF(A509="","",A509*D509)</f>
      </c>
      <c r="L509" s="246">
        <f>IF(A509="","",IF(OR(A509=1,A509=0),H509,0))</f>
      </c>
      <c r="M509" s="246">
        <f>IF(A509="","",IF(A509=-1,H509,0))</f>
      </c>
      <c r="N509">
        <f>IF(J509="","",IF(E509="SGD",1,IF(E509="USD",Settings!$B$22,IF(E509="HKD",Settings!$B$23,1))))</f>
      </c>
      <c r="O509">
        <f>IF(OR(B509="",C509="",E509=""),0,(IF(A509=-1,H509,0)-IF(OR(A509=1,A509=0),H509,0)+IF(A509=2,H509,0))*IF(E509="SGD",1,IF(E509="USD",Settings!$B$22,IF(E509="HKD",Settings!$B$23,1))))</f>
        <v>0</v>
      </c>
      <c r="P509">
        <f>IF(OR(B509="",C509="",E509=""),0,IF(A509=2,H509*IF(E509="SGD",1,IF(E509="USD",Settings!$B$22,IF(E509="HKD",Settings!$B$23,1))),0))</f>
        <v>0</v>
      </c>
      <c r="Q509" s="312">
        <f>IF(OR(J509="",G509=""),"",G509+ROW()/1000000)</f>
      </c>
      <c r="R509" s="247">
        <f>IF(Q509="","",SUMIFS(Txn[Signed Units],Txn[Key],J509,Txn[Transaction Order],"&lt;="&amp;Q509))</f>
      </c>
    </row>
    <row r="510" spans="10:18" ht="15" customHeight="1" x14ac:dyDescent="0.15">
      <c r="A510" s="239"/>
      <c r="B510" s="239"/>
      <c r="C510" s="239"/>
      <c r="D510" s="253"/>
      <c r="E510" s="239"/>
      <c r="F510" s="254"/>
      <c r="G510" s="239"/>
      <c r="H510" s="254"/>
      <c r="I510" s="239"/>
      <c r="J510" s="246">
        <f>IF(OR(B510="",C510="",E510=""),"",B510&amp;":"&amp;C510&amp;":"&amp;E510)</f>
      </c>
      <c r="K510" s="247">
        <f>IF(A510="","",A510*D510)</f>
      </c>
      <c r="L510" s="246">
        <f>IF(A510="","",IF(OR(A510=1,A510=0),H510,0))</f>
      </c>
      <c r="M510" s="246">
        <f>IF(A510="","",IF(A510=-1,H510,0))</f>
      </c>
      <c r="N510">
        <f>IF(J510="","",IF(E510="SGD",1,IF(E510="USD",Settings!$B$22,IF(E510="HKD",Settings!$B$23,1))))</f>
      </c>
      <c r="O510">
        <f>IF(OR(B510="",C510="",E510=""),0,(IF(A510=-1,H510,0)-IF(OR(A510=1,A510=0),H510,0)+IF(A510=2,H510,0))*IF(E510="SGD",1,IF(E510="USD",Settings!$B$22,IF(E510="HKD",Settings!$B$23,1))))</f>
        <v>0</v>
      </c>
      <c r="P510">
        <f>IF(OR(B510="",C510="",E510=""),0,IF(A510=2,H510*IF(E510="SGD",1,IF(E510="USD",Settings!$B$22,IF(E510="HKD",Settings!$B$23,1))),0))</f>
        <v>0</v>
      </c>
      <c r="Q510" s="312">
        <f>IF(OR(J510="",G510=""),"",G510+ROW()/1000000)</f>
      </c>
      <c r="R510" s="247">
        <f>IF(Q510="","",SUMIFS(Txn[Signed Units],Txn[Key],J510,Txn[Transaction Order],"&lt;="&amp;Q510))</f>
      </c>
    </row>
    <row r="511" spans="10:18" ht="15" customHeight="1" x14ac:dyDescent="0.15">
      <c r="A511" s="239"/>
      <c r="B511" s="239"/>
      <c r="C511" s="239"/>
      <c r="D511" s="253"/>
      <c r="E511" s="239"/>
      <c r="F511" s="254"/>
      <c r="G511" s="239"/>
      <c r="H511" s="254"/>
      <c r="I511" s="239"/>
      <c r="J511" s="246">
        <f>IF(OR(B511="",C511="",E511=""),"",B511&amp;":"&amp;C511&amp;":"&amp;E511)</f>
      </c>
      <c r="K511" s="247">
        <f>IF(A511="","",A511*D511)</f>
      </c>
      <c r="L511" s="246">
        <f>IF(A511="","",IF(OR(A511=1,A511=0),H511,0))</f>
      </c>
      <c r="M511" s="246">
        <f>IF(A511="","",IF(A511=-1,H511,0))</f>
      </c>
      <c r="N511">
        <f>IF(J511="","",IF(E511="SGD",1,IF(E511="USD",Settings!$B$22,IF(E511="HKD",Settings!$B$23,1))))</f>
      </c>
      <c r="O511">
        <f>IF(OR(B511="",C511="",E511=""),0,(IF(A511=-1,H511,0)-IF(OR(A511=1,A511=0),H511,0)+IF(A511=2,H511,0))*IF(E511="SGD",1,IF(E511="USD",Settings!$B$22,IF(E511="HKD",Settings!$B$23,1))))</f>
        <v>0</v>
      </c>
      <c r="P511">
        <f>IF(OR(B511="",C511="",E511=""),0,IF(A511=2,H511*IF(E511="SGD",1,IF(E511="USD",Settings!$B$22,IF(E511="HKD",Settings!$B$23,1))),0))</f>
        <v>0</v>
      </c>
      <c r="Q511" s="312">
        <f>IF(OR(J511="",G511=""),"",G511+ROW()/1000000)</f>
      </c>
      <c r="R511" s="247">
        <f>IF(Q511="","",SUMIFS(Txn[Signed Units],Txn[Key],J511,Txn[Transaction Order],"&lt;="&amp;Q511))</f>
      </c>
    </row>
    <row r="512" spans="10:18" ht="15" customHeight="1" x14ac:dyDescent="0.15">
      <c r="A512" s="239"/>
      <c r="B512" s="239"/>
      <c r="C512" s="239"/>
      <c r="D512" s="253"/>
      <c r="E512" s="239"/>
      <c r="F512" s="254"/>
      <c r="G512" s="239"/>
      <c r="H512" s="254"/>
      <c r="I512" s="239"/>
      <c r="J512" s="246">
        <f>IF(OR(B512="",C512="",E512=""),"",B512&amp;":"&amp;C512&amp;":"&amp;E512)</f>
      </c>
      <c r="K512" s="247">
        <f>IF(A512="","",A512*D512)</f>
      </c>
      <c r="L512" s="246">
        <f>IF(A512="","",IF(OR(A512=1,A512=0),H512,0))</f>
      </c>
      <c r="M512" s="246">
        <f>IF(A512="","",IF(A512=-1,H512,0))</f>
      </c>
      <c r="N512">
        <f>IF(J512="","",IF(E512="SGD",1,IF(E512="USD",Settings!$B$22,IF(E512="HKD",Settings!$B$23,1))))</f>
      </c>
      <c r="O512">
        <f>IF(OR(B512="",C512="",E512=""),0,(IF(A512=-1,H512,0)-IF(OR(A512=1,A512=0),H512,0)+IF(A512=2,H512,0))*IF(E512="SGD",1,IF(E512="USD",Settings!$B$22,IF(E512="HKD",Settings!$B$23,1))))</f>
        <v>0</v>
      </c>
      <c r="P512">
        <f>IF(OR(B512="",C512="",E512=""),0,IF(A512=2,H512*IF(E512="SGD",1,IF(E512="USD",Settings!$B$22,IF(E512="HKD",Settings!$B$23,1))),0))</f>
        <v>0</v>
      </c>
      <c r="Q512" s="312">
        <f>IF(OR(J512="",G512=""),"",G512+ROW()/1000000)</f>
      </c>
      <c r="R512" s="247">
        <f>IF(Q512="","",SUMIFS(Txn[Signed Units],Txn[Key],J512,Txn[Transaction Order],"&lt;="&amp;Q512))</f>
      </c>
    </row>
    <row r="513" spans="10:18" ht="15" customHeight="1" x14ac:dyDescent="0.15">
      <c r="A513" s="239"/>
      <c r="B513" s="239"/>
      <c r="C513" s="239"/>
      <c r="D513" s="253"/>
      <c r="E513" s="239"/>
      <c r="F513" s="254"/>
      <c r="G513" s="239"/>
      <c r="H513" s="254"/>
      <c r="I513" s="239"/>
      <c r="J513" s="246">
        <f>IF(OR(B513="",C513="",E513=""),"",B513&amp;":"&amp;C513&amp;":"&amp;E513)</f>
      </c>
      <c r="K513" s="247">
        <f>IF(A513="","",A513*D513)</f>
      </c>
      <c r="L513" s="246">
        <f>IF(A513="","",IF(OR(A513=1,A513=0),H513,0))</f>
      </c>
      <c r="M513" s="246">
        <f>IF(A513="","",IF(A513=-1,H513,0))</f>
      </c>
      <c r="N513">
        <f>IF(J513="","",IF(E513="SGD",1,IF(E513="USD",Settings!$B$22,IF(E513="HKD",Settings!$B$23,1))))</f>
      </c>
      <c r="O513">
        <f>IF(OR(B513="",C513="",E513=""),0,(IF(A513=-1,H513,0)-IF(OR(A513=1,A513=0),H513,0)+IF(A513=2,H513,0))*IF(E513="SGD",1,IF(E513="USD",Settings!$B$22,IF(E513="HKD",Settings!$B$23,1))))</f>
        <v>0</v>
      </c>
      <c r="P513">
        <f>IF(OR(B513="",C513="",E513=""),0,IF(A513=2,H513*IF(E513="SGD",1,IF(E513="USD",Settings!$B$22,IF(E513="HKD",Settings!$B$23,1))),0))</f>
        <v>0</v>
      </c>
      <c r="Q513" s="312">
        <f>IF(OR(J513="",G513=""),"",G513+ROW()/1000000)</f>
      </c>
      <c r="R513" s="247">
        <f>IF(Q513="","",SUMIFS(Txn[Signed Units],Txn[Key],J513,Txn[Transaction Order],"&lt;="&amp;Q513))</f>
      </c>
    </row>
    <row r="514" spans="10:18" ht="15" customHeight="1" x14ac:dyDescent="0.15">
      <c r="A514" s="239"/>
      <c r="B514" s="239"/>
      <c r="C514" s="239"/>
      <c r="D514" s="253"/>
      <c r="E514" s="239"/>
      <c r="F514" s="254"/>
      <c r="G514" s="239"/>
      <c r="H514" s="254"/>
      <c r="I514" s="239"/>
      <c r="J514" s="246">
        <f>IF(OR(B514="",C514="",E514=""),"",B514&amp;":"&amp;C514&amp;":"&amp;E514)</f>
      </c>
      <c r="K514" s="247">
        <f>IF(A514="","",A514*D514)</f>
      </c>
      <c r="L514" s="246">
        <f>IF(A514="","",IF(OR(A514=1,A514=0),H514,0))</f>
      </c>
      <c r="M514" s="246">
        <f>IF(A514="","",IF(A514=-1,H514,0))</f>
      </c>
      <c r="N514">
        <f>IF(J514="","",IF(E514="SGD",1,IF(E514="USD",Settings!$B$22,IF(E514="HKD",Settings!$B$23,1))))</f>
      </c>
      <c r="O514">
        <f>IF(OR(B514="",C514="",E514=""),0,(IF(A514=-1,H514,0)-IF(OR(A514=1,A514=0),H514,0)+IF(A514=2,H514,0))*IF(E514="SGD",1,IF(E514="USD",Settings!$B$22,IF(E514="HKD",Settings!$B$23,1))))</f>
        <v>0</v>
      </c>
      <c r="P514">
        <f>IF(OR(B514="",C514="",E514=""),0,IF(A514=2,H514*IF(E514="SGD",1,IF(E514="USD",Settings!$B$22,IF(E514="HKD",Settings!$B$23,1))),0))</f>
        <v>0</v>
      </c>
      <c r="Q514" s="312">
        <f>IF(OR(J514="",G514=""),"",G514+ROW()/1000000)</f>
      </c>
      <c r="R514" s="247">
        <f>IF(Q514="","",SUMIFS(Txn[Signed Units],Txn[Key],J514,Txn[Transaction Order],"&lt;="&amp;Q514))</f>
      </c>
    </row>
    <row r="515" spans="10:18" ht="15" customHeight="1" x14ac:dyDescent="0.15">
      <c r="A515" s="239"/>
      <c r="B515" s="239"/>
      <c r="C515" s="239"/>
      <c r="D515" s="253"/>
      <c r="E515" s="239"/>
      <c r="F515" s="254"/>
      <c r="G515" s="239"/>
      <c r="H515" s="254"/>
      <c r="I515" s="239"/>
      <c r="J515" s="246">
        <f>IF(OR(B515="",C515="",E515=""),"",B515&amp;":"&amp;C515&amp;":"&amp;E515)</f>
      </c>
      <c r="K515" s="247">
        <f>IF(A515="","",A515*D515)</f>
      </c>
      <c r="L515" s="246">
        <f>IF(A515="","",IF(OR(A515=1,A515=0),H515,0))</f>
      </c>
      <c r="M515" s="246">
        <f>IF(A515="","",IF(A515=-1,H515,0))</f>
      </c>
      <c r="N515">
        <f>IF(J515="","",IF(E515="SGD",1,IF(E515="USD",Settings!$B$22,IF(E515="HKD",Settings!$B$23,1))))</f>
      </c>
      <c r="O515">
        <f>IF(OR(B515="",C515="",E515=""),0,(IF(A515=-1,H515,0)-IF(OR(A515=1,A515=0),H515,0)+IF(A515=2,H515,0))*IF(E515="SGD",1,IF(E515="USD",Settings!$B$22,IF(E515="HKD",Settings!$B$23,1))))</f>
        <v>0</v>
      </c>
      <c r="P515">
        <f>IF(OR(B515="",C515="",E515=""),0,IF(A515=2,H515*IF(E515="SGD",1,IF(E515="USD",Settings!$B$22,IF(E515="HKD",Settings!$B$23,1))),0))</f>
        <v>0</v>
      </c>
      <c r="Q515" s="312">
        <f>IF(OR(J515="",G515=""),"",G515+ROW()/1000000)</f>
      </c>
      <c r="R515" s="247">
        <f>IF(Q515="","",SUMIFS(Txn[Signed Units],Txn[Key],J515,Txn[Transaction Order],"&lt;="&amp;Q515))</f>
      </c>
    </row>
    <row r="516" spans="10:18" ht="15" customHeight="1" x14ac:dyDescent="0.15">
      <c r="A516" s="239"/>
      <c r="B516" s="239"/>
      <c r="C516" s="239"/>
      <c r="D516" s="253"/>
      <c r="E516" s="239"/>
      <c r="F516" s="254"/>
      <c r="G516" s="239"/>
      <c r="H516" s="254"/>
      <c r="I516" s="239"/>
      <c r="J516" s="246">
        <f>IF(OR(B516="",C516="",E516=""),"",B516&amp;":"&amp;C516&amp;":"&amp;E516)</f>
      </c>
      <c r="K516" s="247">
        <f>IF(A516="","",A516*D516)</f>
      </c>
      <c r="L516" s="246">
        <f>IF(A516="","",IF(OR(A516=1,A516=0),H516,0))</f>
      </c>
      <c r="M516" s="246">
        <f>IF(A516="","",IF(A516=-1,H516,0))</f>
      </c>
      <c r="N516">
        <f>IF(J516="","",IF(E516="SGD",1,IF(E516="USD",Settings!$B$22,IF(E516="HKD",Settings!$B$23,1))))</f>
      </c>
      <c r="O516">
        <f>IF(OR(B516="",C516="",E516=""),0,(IF(A516=-1,H516,0)-IF(OR(A516=1,A516=0),H516,0)+IF(A516=2,H516,0))*IF(E516="SGD",1,IF(E516="USD",Settings!$B$22,IF(E516="HKD",Settings!$B$23,1))))</f>
        <v>0</v>
      </c>
      <c r="P516">
        <f>IF(OR(B516="",C516="",E516=""),0,IF(A516=2,H516*IF(E516="SGD",1,IF(E516="USD",Settings!$B$22,IF(E516="HKD",Settings!$B$23,1))),0))</f>
        <v>0</v>
      </c>
      <c r="Q516" s="312">
        <f>IF(OR(J516="",G516=""),"",G516+ROW()/1000000)</f>
      </c>
      <c r="R516" s="247">
        <f>IF(Q516="","",SUMIFS(Txn[Signed Units],Txn[Key],J516,Txn[Transaction Order],"&lt;="&amp;Q516))</f>
      </c>
    </row>
    <row r="517" spans="10:18" ht="15" customHeight="1" x14ac:dyDescent="0.15">
      <c r="A517" s="239"/>
      <c r="B517" s="239"/>
      <c r="C517" s="239"/>
      <c r="D517" s="253"/>
      <c r="E517" s="239"/>
      <c r="F517" s="254"/>
      <c r="G517" s="239"/>
      <c r="H517" s="254"/>
      <c r="I517" s="239"/>
      <c r="J517" s="246">
        <f>IF(OR(B517="",C517="",E517=""),"",B517&amp;":"&amp;C517&amp;":"&amp;E517)</f>
      </c>
      <c r="K517" s="247">
        <f>IF(A517="","",A517*D517)</f>
      </c>
      <c r="L517" s="246">
        <f>IF(A517="","",IF(OR(A517=1,A517=0),H517,0))</f>
      </c>
      <c r="M517" s="246">
        <f>IF(A517="","",IF(A517=-1,H517,0))</f>
      </c>
      <c r="N517">
        <f>IF(J517="","",IF(E517="SGD",1,IF(E517="USD",Settings!$B$22,IF(E517="HKD",Settings!$B$23,1))))</f>
      </c>
      <c r="O517">
        <f>IF(OR(B517="",C517="",E517=""),0,(IF(A517=-1,H517,0)-IF(OR(A517=1,A517=0),H517,0)+IF(A517=2,H517,0))*IF(E517="SGD",1,IF(E517="USD",Settings!$B$22,IF(E517="HKD",Settings!$B$23,1))))</f>
        <v>0</v>
      </c>
      <c r="P517">
        <f>IF(OR(B517="",C517="",E517=""),0,IF(A517=2,H517*IF(E517="SGD",1,IF(E517="USD",Settings!$B$22,IF(E517="HKD",Settings!$B$23,1))),0))</f>
        <v>0</v>
      </c>
      <c r="Q517" s="312">
        <f>IF(OR(J517="",G517=""),"",G517+ROW()/1000000)</f>
      </c>
      <c r="R517" s="247">
        <f>IF(Q517="","",SUMIFS(Txn[Signed Units],Txn[Key],J517,Txn[Transaction Order],"&lt;="&amp;Q517))</f>
      </c>
    </row>
    <row r="518" spans="10:18" ht="15" customHeight="1" x14ac:dyDescent="0.15">
      <c r="A518" s="239"/>
      <c r="B518" s="239"/>
      <c r="C518" s="239"/>
      <c r="D518" s="253"/>
      <c r="E518" s="239"/>
      <c r="F518" s="254"/>
      <c r="G518" s="239"/>
      <c r="H518" s="254"/>
      <c r="I518" s="239"/>
      <c r="J518" s="246">
        <f>IF(OR(B518="",C518="",E518=""),"",B518&amp;":"&amp;C518&amp;":"&amp;E518)</f>
      </c>
      <c r="K518" s="247">
        <f>IF(A518="","",A518*D518)</f>
      </c>
      <c r="L518" s="246">
        <f>IF(A518="","",IF(OR(A518=1,A518=0),H518,0))</f>
      </c>
      <c r="M518" s="246">
        <f>IF(A518="","",IF(A518=-1,H518,0))</f>
      </c>
      <c r="N518">
        <f>IF(J518="","",IF(E518="SGD",1,IF(E518="USD",Settings!$B$22,IF(E518="HKD",Settings!$B$23,1))))</f>
      </c>
      <c r="O518">
        <f>IF(OR(B518="",C518="",E518=""),0,(IF(A518=-1,H518,0)-IF(OR(A518=1,A518=0),H518,0)+IF(A518=2,H518,0))*IF(E518="SGD",1,IF(E518="USD",Settings!$B$22,IF(E518="HKD",Settings!$B$23,1))))</f>
        <v>0</v>
      </c>
      <c r="P518">
        <f>IF(OR(B518="",C518="",E518=""),0,IF(A518=2,H518*IF(E518="SGD",1,IF(E518="USD",Settings!$B$22,IF(E518="HKD",Settings!$B$23,1))),0))</f>
        <v>0</v>
      </c>
      <c r="Q518" s="312">
        <f>IF(OR(J518="",G518=""),"",G518+ROW()/1000000)</f>
      </c>
      <c r="R518" s="247">
        <f>IF(Q518="","",SUMIFS(Txn[Signed Units],Txn[Key],J518,Txn[Transaction Order],"&lt;="&amp;Q518))</f>
      </c>
    </row>
    <row r="519" spans="10:18" ht="15" customHeight="1" x14ac:dyDescent="0.15">
      <c r="A519" s="239"/>
      <c r="B519" s="239"/>
      <c r="C519" s="239"/>
      <c r="D519" s="253"/>
      <c r="E519" s="239"/>
      <c r="F519" s="254"/>
      <c r="G519" s="239"/>
      <c r="H519" s="254"/>
      <c r="I519" s="239"/>
      <c r="J519" s="246">
        <f>IF(OR(B519="",C519="",E519=""),"",B519&amp;":"&amp;C519&amp;":"&amp;E519)</f>
      </c>
      <c r="K519" s="247">
        <f>IF(A519="","",A519*D519)</f>
      </c>
      <c r="L519" s="246">
        <f>IF(A519="","",IF(OR(A519=1,A519=0),H519,0))</f>
      </c>
      <c r="M519" s="246">
        <f>IF(A519="","",IF(A519=-1,H519,0))</f>
      </c>
      <c r="N519">
        <f>IF(J519="","",IF(E519="SGD",1,IF(E519="USD",Settings!$B$22,IF(E519="HKD",Settings!$B$23,1))))</f>
      </c>
      <c r="O519">
        <f>IF(OR(B519="",C519="",E519=""),0,(IF(A519=-1,H519,0)-IF(OR(A519=1,A519=0),H519,0)+IF(A519=2,H519,0))*IF(E519="SGD",1,IF(E519="USD",Settings!$B$22,IF(E519="HKD",Settings!$B$23,1))))</f>
        <v>0</v>
      </c>
      <c r="P519">
        <f>IF(OR(B519="",C519="",E519=""),0,IF(A519=2,H519*IF(E519="SGD",1,IF(E519="USD",Settings!$B$22,IF(E519="HKD",Settings!$B$23,1))),0))</f>
        <v>0</v>
      </c>
      <c r="Q519" s="312">
        <f>IF(OR(J519="",G519=""),"",G519+ROW()/1000000)</f>
      </c>
      <c r="R519" s="247">
        <f>IF(Q519="","",SUMIFS(Txn[Signed Units],Txn[Key],J519,Txn[Transaction Order],"&lt;="&amp;Q519))</f>
      </c>
    </row>
    <row r="520" spans="10:18" ht="15" customHeight="1" x14ac:dyDescent="0.15">
      <c r="A520" s="239"/>
      <c r="B520" s="239"/>
      <c r="C520" s="239"/>
      <c r="D520" s="253"/>
      <c r="E520" s="239"/>
      <c r="F520" s="254"/>
      <c r="G520" s="239"/>
      <c r="H520" s="254"/>
      <c r="I520" s="239"/>
      <c r="J520" s="246">
        <f>IF(OR(B520="",C520="",E520=""),"",B520&amp;":"&amp;C520&amp;":"&amp;E520)</f>
      </c>
      <c r="K520" s="247">
        <f>IF(A520="","",A520*D520)</f>
      </c>
      <c r="L520" s="246">
        <f>IF(A520="","",IF(OR(A520=1,A520=0),H520,0))</f>
      </c>
      <c r="M520" s="246">
        <f>IF(A520="","",IF(A520=-1,H520,0))</f>
      </c>
      <c r="N520">
        <f>IF(J520="","",IF(E520="SGD",1,IF(E520="USD",Settings!$B$22,IF(E520="HKD",Settings!$B$23,1))))</f>
      </c>
      <c r="O520">
        <f>IF(OR(B520="",C520="",E520=""),0,(IF(A520=-1,H520,0)-IF(OR(A520=1,A520=0),H520,0)+IF(A520=2,H520,0))*IF(E520="SGD",1,IF(E520="USD",Settings!$B$22,IF(E520="HKD",Settings!$B$23,1))))</f>
        <v>0</v>
      </c>
      <c r="P520">
        <f>IF(OR(B520="",C520="",E520=""),0,IF(A520=2,H520*IF(E520="SGD",1,IF(E520="USD",Settings!$B$22,IF(E520="HKD",Settings!$B$23,1))),0))</f>
        <v>0</v>
      </c>
      <c r="Q520" s="312">
        <f>IF(OR(J520="",G520=""),"",G520+ROW()/1000000)</f>
      </c>
      <c r="R520" s="247">
        <f>IF(Q520="","",SUMIFS(Txn[Signed Units],Txn[Key],J520,Txn[Transaction Order],"&lt;="&amp;Q520))</f>
      </c>
    </row>
    <row r="521" spans="10:18" ht="15" customHeight="1" x14ac:dyDescent="0.15">
      <c r="A521" s="239"/>
      <c r="B521" s="239"/>
      <c r="C521" s="239"/>
      <c r="D521" s="253"/>
      <c r="E521" s="239"/>
      <c r="F521" s="254"/>
      <c r="G521" s="239"/>
      <c r="H521" s="254"/>
      <c r="I521" s="239"/>
      <c r="J521" s="246">
        <f>IF(OR(B521="",C521="",E521=""),"",B521&amp;":"&amp;C521&amp;":"&amp;E521)</f>
      </c>
      <c r="K521" s="247">
        <f>IF(A521="","",A521*D521)</f>
      </c>
      <c r="L521" s="246">
        <f>IF(A521="","",IF(OR(A521=1,A521=0),H521,0))</f>
      </c>
      <c r="M521" s="246">
        <f>IF(A521="","",IF(A521=-1,H521,0))</f>
      </c>
      <c r="N521">
        <f>IF(J521="","",IF(E521="SGD",1,IF(E521="USD",Settings!$B$22,IF(E521="HKD",Settings!$B$23,1))))</f>
      </c>
      <c r="O521">
        <f>IF(OR(B521="",C521="",E521=""),0,(IF(A521=-1,H521,0)-IF(OR(A521=1,A521=0),H521,0)+IF(A521=2,H521,0))*IF(E521="SGD",1,IF(E521="USD",Settings!$B$22,IF(E521="HKD",Settings!$B$23,1))))</f>
        <v>0</v>
      </c>
      <c r="P521">
        <f>IF(OR(B521="",C521="",E521=""),0,IF(A521=2,H521*IF(E521="SGD",1,IF(E521="USD",Settings!$B$22,IF(E521="HKD",Settings!$B$23,1))),0))</f>
        <v>0</v>
      </c>
      <c r="Q521" s="312">
        <f>IF(OR(J521="",G521=""),"",G521+ROW()/1000000)</f>
      </c>
      <c r="R521" s="247">
        <f>IF(Q521="","",SUMIFS(Txn[Signed Units],Txn[Key],J521,Txn[Transaction Order],"&lt;="&amp;Q521))</f>
      </c>
    </row>
    <row r="522" spans="10:18" ht="15" customHeight="1" x14ac:dyDescent="0.15">
      <c r="A522" s="239"/>
      <c r="B522" s="239"/>
      <c r="C522" s="239"/>
      <c r="D522" s="253"/>
      <c r="E522" s="239"/>
      <c r="F522" s="254"/>
      <c r="G522" s="239"/>
      <c r="H522" s="254"/>
      <c r="I522" s="239"/>
      <c r="J522" s="246">
        <f>IF(OR(B522="",C522="",E522=""),"",B522&amp;":"&amp;C522&amp;":"&amp;E522)</f>
      </c>
      <c r="K522" s="247">
        <f>IF(A522="","",A522*D522)</f>
      </c>
      <c r="L522" s="246">
        <f>IF(A522="","",IF(OR(A522=1,A522=0),H522,0))</f>
      </c>
      <c r="M522" s="246">
        <f>IF(A522="","",IF(A522=-1,H522,0))</f>
      </c>
      <c r="N522">
        <f>IF(J522="","",IF(E522="SGD",1,IF(E522="USD",Settings!$B$22,IF(E522="HKD",Settings!$B$23,1))))</f>
      </c>
      <c r="O522">
        <f>IF(OR(B522="",C522="",E522=""),0,(IF(A522=-1,H522,0)-IF(OR(A522=1,A522=0),H522,0)+IF(A522=2,H522,0))*IF(E522="SGD",1,IF(E522="USD",Settings!$B$22,IF(E522="HKD",Settings!$B$23,1))))</f>
        <v>0</v>
      </c>
      <c r="P522">
        <f>IF(OR(B522="",C522="",E522=""),0,IF(A522=2,H522*IF(E522="SGD",1,IF(E522="USD",Settings!$B$22,IF(E522="HKD",Settings!$B$23,1))),0))</f>
        <v>0</v>
      </c>
      <c r="Q522" s="312">
        <f>IF(OR(J522="",G522=""),"",G522+ROW()/1000000)</f>
      </c>
      <c r="R522" s="247">
        <f>IF(Q522="","",SUMIFS(Txn[Signed Units],Txn[Key],J522,Txn[Transaction Order],"&lt;="&amp;Q522))</f>
      </c>
    </row>
    <row r="523" spans="10:18" ht="15" customHeight="1" x14ac:dyDescent="0.15">
      <c r="A523" s="239"/>
      <c r="B523" s="239"/>
      <c r="C523" s="239"/>
      <c r="D523" s="253"/>
      <c r="E523" s="239"/>
      <c r="F523" s="254"/>
      <c r="G523" s="239"/>
      <c r="H523" s="254"/>
      <c r="I523" s="239"/>
      <c r="J523" s="246">
        <f>IF(OR(B523="",C523="",E523=""),"",B523&amp;":"&amp;C523&amp;":"&amp;E523)</f>
      </c>
      <c r="K523" s="247">
        <f>IF(A523="","",A523*D523)</f>
      </c>
      <c r="L523" s="246">
        <f>IF(A523="","",IF(OR(A523=1,A523=0),H523,0))</f>
      </c>
      <c r="M523" s="246">
        <f>IF(A523="","",IF(A523=-1,H523,0))</f>
      </c>
      <c r="N523">
        <f>IF(J523="","",IF(E523="SGD",1,IF(E523="USD",Settings!$B$22,IF(E523="HKD",Settings!$B$23,1))))</f>
      </c>
      <c r="O523">
        <f>IF(OR(B523="",C523="",E523=""),0,(IF(A523=-1,H523,0)-IF(OR(A523=1,A523=0),H523,0)+IF(A523=2,H523,0))*IF(E523="SGD",1,IF(E523="USD",Settings!$B$22,IF(E523="HKD",Settings!$B$23,1))))</f>
        <v>0</v>
      </c>
      <c r="P523">
        <f>IF(OR(B523="",C523="",E523=""),0,IF(A523=2,H523*IF(E523="SGD",1,IF(E523="USD",Settings!$B$22,IF(E523="HKD",Settings!$B$23,1))),0))</f>
        <v>0</v>
      </c>
      <c r="Q523" s="312">
        <f>IF(OR(J523="",G523=""),"",G523+ROW()/1000000)</f>
      </c>
      <c r="R523" s="247">
        <f>IF(Q523="","",SUMIFS(Txn[Signed Units],Txn[Key],J523,Txn[Transaction Order],"&lt;="&amp;Q523))</f>
      </c>
    </row>
    <row r="524" spans="10:18" ht="15" customHeight="1" x14ac:dyDescent="0.15">
      <c r="A524" s="239"/>
      <c r="B524" s="239"/>
      <c r="C524" s="239"/>
      <c r="D524" s="253"/>
      <c r="E524" s="239"/>
      <c r="F524" s="254"/>
      <c r="G524" s="239"/>
      <c r="H524" s="254"/>
      <c r="I524" s="239"/>
      <c r="J524" s="246">
        <f>IF(OR(B524="",C524="",E524=""),"",B524&amp;":"&amp;C524&amp;":"&amp;E524)</f>
      </c>
      <c r="K524" s="247">
        <f>IF(A524="","",A524*D524)</f>
      </c>
      <c r="L524" s="246">
        <f>IF(A524="","",IF(OR(A524=1,A524=0),H524,0))</f>
      </c>
      <c r="M524" s="246">
        <f>IF(A524="","",IF(A524=-1,H524,0))</f>
      </c>
      <c r="N524">
        <f>IF(J524="","",IF(E524="SGD",1,IF(E524="USD",Settings!$B$22,IF(E524="HKD",Settings!$B$23,1))))</f>
      </c>
      <c r="O524">
        <f>IF(OR(B524="",C524="",E524=""),0,(IF(A524=-1,H524,0)-IF(OR(A524=1,A524=0),H524,0)+IF(A524=2,H524,0))*IF(E524="SGD",1,IF(E524="USD",Settings!$B$22,IF(E524="HKD",Settings!$B$23,1))))</f>
        <v>0</v>
      </c>
      <c r="P524">
        <f>IF(OR(B524="",C524="",E524=""),0,IF(A524=2,H524*IF(E524="SGD",1,IF(E524="USD",Settings!$B$22,IF(E524="HKD",Settings!$B$23,1))),0))</f>
        <v>0</v>
      </c>
      <c r="Q524" s="312">
        <f>IF(OR(J524="",G524=""),"",G524+ROW()/1000000)</f>
      </c>
      <c r="R524" s="247">
        <f>IF(Q524="","",SUMIFS(Txn[Signed Units],Txn[Key],J524,Txn[Transaction Order],"&lt;="&amp;Q524))</f>
      </c>
    </row>
    <row r="525" spans="10:18" ht="15" customHeight="1" x14ac:dyDescent="0.15">
      <c r="A525" s="239"/>
      <c r="B525" s="239"/>
      <c r="C525" s="239"/>
      <c r="D525" s="253"/>
      <c r="E525" s="239"/>
      <c r="F525" s="254"/>
      <c r="G525" s="239"/>
      <c r="H525" s="254"/>
      <c r="I525" s="239"/>
      <c r="J525" s="246">
        <f>IF(OR(B525="",C525="",E525=""),"",B525&amp;":"&amp;C525&amp;":"&amp;E525)</f>
      </c>
      <c r="K525" s="247">
        <f>IF(A525="","",A525*D525)</f>
      </c>
      <c r="L525" s="246">
        <f>IF(A525="","",IF(OR(A525=1,A525=0),H525,0))</f>
      </c>
      <c r="M525" s="246">
        <f>IF(A525="","",IF(A525=-1,H525,0))</f>
      </c>
      <c r="N525">
        <f>IF(J525="","",IF(E525="SGD",1,IF(E525="USD",Settings!$B$22,IF(E525="HKD",Settings!$B$23,1))))</f>
      </c>
      <c r="O525">
        <f>IF(OR(B525="",C525="",E525=""),0,(IF(A525=-1,H525,0)-IF(OR(A525=1,A525=0),H525,0)+IF(A525=2,H525,0))*IF(E525="SGD",1,IF(E525="USD",Settings!$B$22,IF(E525="HKD",Settings!$B$23,1))))</f>
        <v>0</v>
      </c>
      <c r="P525">
        <f>IF(OR(B525="",C525="",E525=""),0,IF(A525=2,H525*IF(E525="SGD",1,IF(E525="USD",Settings!$B$22,IF(E525="HKD",Settings!$B$23,1))),0))</f>
        <v>0</v>
      </c>
      <c r="Q525" s="312">
        <f>IF(OR(J525="",G525=""),"",G525+ROW()/1000000)</f>
      </c>
      <c r="R525" s="247">
        <f>IF(Q525="","",SUMIFS(Txn[Signed Units],Txn[Key],J525,Txn[Transaction Order],"&lt;="&amp;Q525))</f>
      </c>
    </row>
    <row r="526" spans="10:18" ht="15" customHeight="1" x14ac:dyDescent="0.15">
      <c r="A526" s="239"/>
      <c r="B526" s="239"/>
      <c r="C526" s="239"/>
      <c r="D526" s="253"/>
      <c r="E526" s="239"/>
      <c r="F526" s="254"/>
      <c r="G526" s="239"/>
      <c r="H526" s="254"/>
      <c r="I526" s="239"/>
      <c r="J526" s="246">
        <f>IF(OR(B526="",C526="",E526=""),"",B526&amp;":"&amp;C526&amp;":"&amp;E526)</f>
      </c>
      <c r="K526" s="247">
        <f>IF(A526="","",A526*D526)</f>
      </c>
      <c r="L526" s="246">
        <f>IF(A526="","",IF(OR(A526=1,A526=0),H526,0))</f>
      </c>
      <c r="M526" s="246">
        <f>IF(A526="","",IF(A526=-1,H526,0))</f>
      </c>
      <c r="N526">
        <f>IF(J526="","",IF(E526="SGD",1,IF(E526="USD",Settings!$B$22,IF(E526="HKD",Settings!$B$23,1))))</f>
      </c>
      <c r="O526">
        <f>IF(OR(B526="",C526="",E526=""),0,(IF(A526=-1,H526,0)-IF(OR(A526=1,A526=0),H526,0)+IF(A526=2,H526,0))*IF(E526="SGD",1,IF(E526="USD",Settings!$B$22,IF(E526="HKD",Settings!$B$23,1))))</f>
        <v>0</v>
      </c>
      <c r="P526">
        <f>IF(OR(B526="",C526="",E526=""),0,IF(A526=2,H526*IF(E526="SGD",1,IF(E526="USD",Settings!$B$22,IF(E526="HKD",Settings!$B$23,1))),0))</f>
        <v>0</v>
      </c>
      <c r="Q526" s="312">
        <f>IF(OR(J526="",G526=""),"",G526+ROW()/1000000)</f>
      </c>
      <c r="R526" s="247">
        <f>IF(Q526="","",SUMIFS(Txn[Signed Units],Txn[Key],J526,Txn[Transaction Order],"&lt;="&amp;Q526))</f>
      </c>
    </row>
    <row r="527" spans="10:18" ht="15" customHeight="1" x14ac:dyDescent="0.15">
      <c r="A527" s="239"/>
      <c r="B527" s="239"/>
      <c r="C527" s="239"/>
      <c r="D527" s="253"/>
      <c r="E527" s="239"/>
      <c r="F527" s="254"/>
      <c r="G527" s="239"/>
      <c r="H527" s="254"/>
      <c r="I527" s="239"/>
      <c r="J527" s="246">
        <f>IF(OR(B527="",C527="",E527=""),"",B527&amp;":"&amp;C527&amp;":"&amp;E527)</f>
      </c>
      <c r="K527" s="247">
        <f>IF(A527="","",A527*D527)</f>
      </c>
      <c r="L527" s="246">
        <f>IF(A527="","",IF(OR(A527=1,A527=0),H527,0))</f>
      </c>
      <c r="M527" s="246">
        <f>IF(A527="","",IF(A527=-1,H527,0))</f>
      </c>
      <c r="N527">
        <f>IF(J527="","",IF(E527="SGD",1,IF(E527="USD",Settings!$B$22,IF(E527="HKD",Settings!$B$23,1))))</f>
      </c>
      <c r="O527">
        <f>IF(OR(B527="",C527="",E527=""),0,(IF(A527=-1,H527,0)-IF(OR(A527=1,A527=0),H527,0)+IF(A527=2,H527,0))*IF(E527="SGD",1,IF(E527="USD",Settings!$B$22,IF(E527="HKD",Settings!$B$23,1))))</f>
        <v>0</v>
      </c>
      <c r="P527">
        <f>IF(OR(B527="",C527="",E527=""),0,IF(A527=2,H527*IF(E527="SGD",1,IF(E527="USD",Settings!$B$22,IF(E527="HKD",Settings!$B$23,1))),0))</f>
        <v>0</v>
      </c>
      <c r="Q527" s="312">
        <f>IF(OR(J527="",G527=""),"",G527+ROW()/1000000)</f>
      </c>
      <c r="R527" s="247">
        <f>IF(Q527="","",SUMIFS(Txn[Signed Units],Txn[Key],J527,Txn[Transaction Order],"&lt;="&amp;Q527))</f>
      </c>
    </row>
    <row r="528" spans="10:18" ht="15" customHeight="1" x14ac:dyDescent="0.15">
      <c r="A528" s="239"/>
      <c r="B528" s="239"/>
      <c r="C528" s="239"/>
      <c r="D528" s="253"/>
      <c r="E528" s="239"/>
      <c r="F528" s="254"/>
      <c r="G528" s="239"/>
      <c r="H528" s="254"/>
      <c r="I528" s="239"/>
      <c r="J528" s="246">
        <f>IF(OR(B528="",C528="",E528=""),"",B528&amp;":"&amp;C528&amp;":"&amp;E528)</f>
      </c>
      <c r="K528" s="247">
        <f>IF(A528="","",A528*D528)</f>
      </c>
      <c r="L528" s="246">
        <f>IF(A528="","",IF(OR(A528=1,A528=0),H528,0))</f>
      </c>
      <c r="M528" s="246">
        <f>IF(A528="","",IF(A528=-1,H528,0))</f>
      </c>
      <c r="N528">
        <f>IF(J528="","",IF(E528="SGD",1,IF(E528="USD",Settings!$B$22,IF(E528="HKD",Settings!$B$23,1))))</f>
      </c>
      <c r="O528">
        <f>IF(OR(B528="",C528="",E528=""),0,(IF(A528=-1,H528,0)-IF(OR(A528=1,A528=0),H528,0)+IF(A528=2,H528,0))*IF(E528="SGD",1,IF(E528="USD",Settings!$B$22,IF(E528="HKD",Settings!$B$23,1))))</f>
        <v>0</v>
      </c>
      <c r="P528">
        <f>IF(OR(B528="",C528="",E528=""),0,IF(A528=2,H528*IF(E528="SGD",1,IF(E528="USD",Settings!$B$22,IF(E528="HKD",Settings!$B$23,1))),0))</f>
        <v>0</v>
      </c>
      <c r="Q528" s="312">
        <f>IF(OR(J528="",G528=""),"",G528+ROW()/1000000)</f>
      </c>
      <c r="R528" s="247">
        <f>IF(Q528="","",SUMIFS(Txn[Signed Units],Txn[Key],J528,Txn[Transaction Order],"&lt;="&amp;Q528))</f>
      </c>
    </row>
    <row r="529" spans="10:18" ht="15" customHeight="1" x14ac:dyDescent="0.15">
      <c r="A529" s="239"/>
      <c r="B529" s="239"/>
      <c r="C529" s="239"/>
      <c r="D529" s="253"/>
      <c r="E529" s="239"/>
      <c r="F529" s="254"/>
      <c r="G529" s="239"/>
      <c r="H529" s="254"/>
      <c r="I529" s="239"/>
      <c r="J529" s="246">
        <f>IF(OR(B529="",C529="",E529=""),"",B529&amp;":"&amp;C529&amp;":"&amp;E529)</f>
      </c>
      <c r="K529" s="247">
        <f>IF(A529="","",A529*D529)</f>
      </c>
      <c r="L529" s="246">
        <f>IF(A529="","",IF(OR(A529=1,A529=0),H529,0))</f>
      </c>
      <c r="M529" s="246">
        <f>IF(A529="","",IF(A529=-1,H529,0))</f>
      </c>
      <c r="N529">
        <f>IF(J529="","",IF(E529="SGD",1,IF(E529="USD",Settings!$B$22,IF(E529="HKD",Settings!$B$23,1))))</f>
      </c>
      <c r="O529">
        <f>IF(OR(B529="",C529="",E529=""),0,(IF(A529=-1,H529,0)-IF(OR(A529=1,A529=0),H529,0)+IF(A529=2,H529,0))*IF(E529="SGD",1,IF(E529="USD",Settings!$B$22,IF(E529="HKD",Settings!$B$23,1))))</f>
        <v>0</v>
      </c>
      <c r="P529">
        <f>IF(OR(B529="",C529="",E529=""),0,IF(A529=2,H529*IF(E529="SGD",1,IF(E529="USD",Settings!$B$22,IF(E529="HKD",Settings!$B$23,1))),0))</f>
        <v>0</v>
      </c>
      <c r="Q529" s="312">
        <f>IF(OR(J529="",G529=""),"",G529+ROW()/1000000)</f>
      </c>
      <c r="R529" s="247">
        <f>IF(Q529="","",SUMIFS(Txn[Signed Units],Txn[Key],J529,Txn[Transaction Order],"&lt;="&amp;Q529))</f>
      </c>
    </row>
    <row r="530" spans="10:18" ht="15" customHeight="1" x14ac:dyDescent="0.15">
      <c r="A530" s="239"/>
      <c r="B530" s="239"/>
      <c r="C530" s="239"/>
      <c r="D530" s="253"/>
      <c r="E530" s="239"/>
      <c r="F530" s="254"/>
      <c r="G530" s="239"/>
      <c r="H530" s="254"/>
      <c r="I530" s="239"/>
      <c r="J530" s="246">
        <f>IF(OR(B530="",C530="",E530=""),"",B530&amp;":"&amp;C530&amp;":"&amp;E530)</f>
      </c>
      <c r="K530" s="247">
        <f>IF(A530="","",A530*D530)</f>
      </c>
      <c r="L530" s="246">
        <f>IF(A530="","",IF(OR(A530=1,A530=0),H530,0))</f>
      </c>
      <c r="M530" s="246">
        <f>IF(A530="","",IF(A530=-1,H530,0))</f>
      </c>
      <c r="N530">
        <f>IF(J530="","",IF(E530="SGD",1,IF(E530="USD",Settings!$B$22,IF(E530="HKD",Settings!$B$23,1))))</f>
      </c>
      <c r="O530">
        <f>IF(OR(B530="",C530="",E530=""),0,(IF(A530=-1,H530,0)-IF(OR(A530=1,A530=0),H530,0)+IF(A530=2,H530,0))*IF(E530="SGD",1,IF(E530="USD",Settings!$B$22,IF(E530="HKD",Settings!$B$23,1))))</f>
        <v>0</v>
      </c>
      <c r="P530">
        <f>IF(OR(B530="",C530="",E530=""),0,IF(A530=2,H530*IF(E530="SGD",1,IF(E530="USD",Settings!$B$22,IF(E530="HKD",Settings!$B$23,1))),0))</f>
        <v>0</v>
      </c>
      <c r="Q530" s="312">
        <f>IF(OR(J530="",G530=""),"",G530+ROW()/1000000)</f>
      </c>
      <c r="R530" s="247">
        <f>IF(Q530="","",SUMIFS(Txn[Signed Units],Txn[Key],J530,Txn[Transaction Order],"&lt;="&amp;Q530))</f>
      </c>
    </row>
    <row r="531" spans="10:18" ht="15" customHeight="1" x14ac:dyDescent="0.15">
      <c r="A531" s="239"/>
      <c r="B531" s="239"/>
      <c r="C531" s="239"/>
      <c r="D531" s="253"/>
      <c r="E531" s="239"/>
      <c r="F531" s="254"/>
      <c r="G531" s="239"/>
      <c r="H531" s="254"/>
      <c r="I531" s="239"/>
      <c r="J531" s="246">
        <f>IF(OR(B531="",C531="",E531=""),"",B531&amp;":"&amp;C531&amp;":"&amp;E531)</f>
      </c>
      <c r="K531" s="247">
        <f>IF(A531="","",A531*D531)</f>
      </c>
      <c r="L531" s="246">
        <f>IF(A531="","",IF(OR(A531=1,A531=0),H531,0))</f>
      </c>
      <c r="M531" s="246">
        <f>IF(A531="","",IF(A531=-1,H531,0))</f>
      </c>
      <c r="N531">
        <f>IF(J531="","",IF(E531="SGD",1,IF(E531="USD",Settings!$B$22,IF(E531="HKD",Settings!$B$23,1))))</f>
      </c>
      <c r="O531">
        <f>IF(OR(B531="",C531="",E531=""),0,(IF(A531=-1,H531,0)-IF(OR(A531=1,A531=0),H531,0)+IF(A531=2,H531,0))*IF(E531="SGD",1,IF(E531="USD",Settings!$B$22,IF(E531="HKD",Settings!$B$23,1))))</f>
        <v>0</v>
      </c>
      <c r="P531">
        <f>IF(OR(B531="",C531="",E531=""),0,IF(A531=2,H531*IF(E531="SGD",1,IF(E531="USD",Settings!$B$22,IF(E531="HKD",Settings!$B$23,1))),0))</f>
        <v>0</v>
      </c>
      <c r="Q531" s="312">
        <f>IF(OR(J531="",G531=""),"",G531+ROW()/1000000)</f>
      </c>
      <c r="R531" s="247">
        <f>IF(Q531="","",SUMIFS(Txn[Signed Units],Txn[Key],J531,Txn[Transaction Order],"&lt;="&amp;Q531))</f>
      </c>
    </row>
    <row r="532" spans="10:18" ht="15" customHeight="1" x14ac:dyDescent="0.15">
      <c r="A532" s="239"/>
      <c r="B532" s="239"/>
      <c r="C532" s="239"/>
      <c r="D532" s="253"/>
      <c r="E532" s="239"/>
      <c r="F532" s="254"/>
      <c r="G532" s="239"/>
      <c r="H532" s="254"/>
      <c r="I532" s="239"/>
      <c r="J532" s="246">
        <f>IF(OR(B532="",C532="",E532=""),"",B532&amp;":"&amp;C532&amp;":"&amp;E532)</f>
      </c>
      <c r="K532" s="247">
        <f>IF(A532="","",A532*D532)</f>
      </c>
      <c r="L532" s="246">
        <f>IF(A532="","",IF(OR(A532=1,A532=0),H532,0))</f>
      </c>
      <c r="M532" s="246">
        <f>IF(A532="","",IF(A532=-1,H532,0))</f>
      </c>
      <c r="N532">
        <f>IF(J532="","",IF(E532="SGD",1,IF(E532="USD",Settings!$B$22,IF(E532="HKD",Settings!$B$23,1))))</f>
      </c>
      <c r="O532">
        <f>IF(OR(B532="",C532="",E532=""),0,(IF(A532=-1,H532,0)-IF(OR(A532=1,A532=0),H532,0)+IF(A532=2,H532,0))*IF(E532="SGD",1,IF(E532="USD",Settings!$B$22,IF(E532="HKD",Settings!$B$23,1))))</f>
        <v>0</v>
      </c>
      <c r="P532">
        <f>IF(OR(B532="",C532="",E532=""),0,IF(A532=2,H532*IF(E532="SGD",1,IF(E532="USD",Settings!$B$22,IF(E532="HKD",Settings!$B$23,1))),0))</f>
        <v>0</v>
      </c>
      <c r="Q532" s="312">
        <f>IF(OR(J532="",G532=""),"",G532+ROW()/1000000)</f>
      </c>
      <c r="R532" s="247">
        <f>IF(Q532="","",SUMIFS(Txn[Signed Units],Txn[Key],J532,Txn[Transaction Order],"&lt;="&amp;Q532))</f>
      </c>
    </row>
    <row r="533" spans="10:18" ht="15" customHeight="1" x14ac:dyDescent="0.15">
      <c r="A533" s="239"/>
      <c r="B533" s="239"/>
      <c r="C533" s="239"/>
      <c r="D533" s="253"/>
      <c r="E533" s="239"/>
      <c r="F533" s="254"/>
      <c r="G533" s="239"/>
      <c r="H533" s="254"/>
      <c r="I533" s="239"/>
      <c r="J533" s="246">
        <f>IF(OR(B533="",C533="",E533=""),"",B533&amp;":"&amp;C533&amp;":"&amp;E533)</f>
      </c>
      <c r="K533" s="247">
        <f>IF(A533="","",A533*D533)</f>
      </c>
      <c r="L533" s="246">
        <f>IF(A533="","",IF(OR(A533=1,A533=0),H533,0))</f>
      </c>
      <c r="M533" s="246">
        <f>IF(A533="","",IF(A533=-1,H533,0))</f>
      </c>
      <c r="N533">
        <f>IF(J533="","",IF(E533="SGD",1,IF(E533="USD",Settings!$B$22,IF(E533="HKD",Settings!$B$23,1))))</f>
      </c>
      <c r="O533">
        <f>IF(OR(B533="",C533="",E533=""),0,(IF(A533=-1,H533,0)-IF(OR(A533=1,A533=0),H533,0)+IF(A533=2,H533,0))*IF(E533="SGD",1,IF(E533="USD",Settings!$B$22,IF(E533="HKD",Settings!$B$23,1))))</f>
        <v>0</v>
      </c>
      <c r="P533">
        <f>IF(OR(B533="",C533="",E533=""),0,IF(A533=2,H533*IF(E533="SGD",1,IF(E533="USD",Settings!$B$22,IF(E533="HKD",Settings!$B$23,1))),0))</f>
        <v>0</v>
      </c>
      <c r="Q533" s="312">
        <f>IF(OR(J533="",G533=""),"",G533+ROW()/1000000)</f>
      </c>
      <c r="R533" s="247">
        <f>IF(Q533="","",SUMIFS(Txn[Signed Units],Txn[Key],J533,Txn[Transaction Order],"&lt;="&amp;Q533))</f>
      </c>
    </row>
    <row r="534" spans="10:18" ht="15" customHeight="1" x14ac:dyDescent="0.15">
      <c r="A534" s="239"/>
      <c r="B534" s="239"/>
      <c r="C534" s="239"/>
      <c r="D534" s="253"/>
      <c r="E534" s="239"/>
      <c r="F534" s="254"/>
      <c r="G534" s="239"/>
      <c r="H534" s="254"/>
      <c r="I534" s="239"/>
      <c r="J534" s="246">
        <f>IF(OR(B534="",C534="",E534=""),"",B534&amp;":"&amp;C534&amp;":"&amp;E534)</f>
      </c>
      <c r="K534" s="247">
        <f>IF(A534="","",A534*D534)</f>
      </c>
      <c r="L534" s="246">
        <f>IF(A534="","",IF(OR(A534=1,A534=0),H534,0))</f>
      </c>
      <c r="M534" s="246">
        <f>IF(A534="","",IF(A534=-1,H534,0))</f>
      </c>
      <c r="N534">
        <f>IF(J534="","",IF(E534="SGD",1,IF(E534="USD",Settings!$B$22,IF(E534="HKD",Settings!$B$23,1))))</f>
      </c>
      <c r="O534">
        <f>IF(OR(B534="",C534="",E534=""),0,(IF(A534=-1,H534,0)-IF(OR(A534=1,A534=0),H534,0)+IF(A534=2,H534,0))*IF(E534="SGD",1,IF(E534="USD",Settings!$B$22,IF(E534="HKD",Settings!$B$23,1))))</f>
        <v>0</v>
      </c>
      <c r="P534">
        <f>IF(OR(B534="",C534="",E534=""),0,IF(A534=2,H534*IF(E534="SGD",1,IF(E534="USD",Settings!$B$22,IF(E534="HKD",Settings!$B$23,1))),0))</f>
        <v>0</v>
      </c>
      <c r="Q534" s="312">
        <f>IF(OR(J534="",G534=""),"",G534+ROW()/1000000)</f>
      </c>
      <c r="R534" s="247">
        <f>IF(Q534="","",SUMIFS(Txn[Signed Units],Txn[Key],J534,Txn[Transaction Order],"&lt;="&amp;Q534))</f>
      </c>
    </row>
    <row r="535" spans="10:18" ht="15" customHeight="1" x14ac:dyDescent="0.15">
      <c r="A535" s="239"/>
      <c r="B535" s="239"/>
      <c r="C535" s="239"/>
      <c r="D535" s="253"/>
      <c r="E535" s="239"/>
      <c r="F535" s="254"/>
      <c r="G535" s="239"/>
      <c r="H535" s="254"/>
      <c r="I535" s="239"/>
      <c r="J535" s="246">
        <f>IF(OR(B535="",C535="",E535=""),"",B535&amp;":"&amp;C535&amp;":"&amp;E535)</f>
      </c>
      <c r="K535" s="247">
        <f>IF(A535="","",A535*D535)</f>
      </c>
      <c r="L535" s="246">
        <f>IF(A535="","",IF(OR(A535=1,A535=0),H535,0))</f>
      </c>
      <c r="M535" s="246">
        <f>IF(A535="","",IF(A535=-1,H535,0))</f>
      </c>
      <c r="N535">
        <f>IF(J535="","",IF(E535="SGD",1,IF(E535="USD",Settings!$B$22,IF(E535="HKD",Settings!$B$23,1))))</f>
      </c>
      <c r="O535">
        <f>IF(OR(B535="",C535="",E535=""),0,(IF(A535=-1,H535,0)-IF(OR(A535=1,A535=0),H535,0)+IF(A535=2,H535,0))*IF(E535="SGD",1,IF(E535="USD",Settings!$B$22,IF(E535="HKD",Settings!$B$23,1))))</f>
        <v>0</v>
      </c>
      <c r="P535">
        <f>IF(OR(B535="",C535="",E535=""),0,IF(A535=2,H535*IF(E535="SGD",1,IF(E535="USD",Settings!$B$22,IF(E535="HKD",Settings!$B$23,1))),0))</f>
        <v>0</v>
      </c>
      <c r="Q535" s="312">
        <f>IF(OR(J535="",G535=""),"",G535+ROW()/1000000)</f>
      </c>
      <c r="R535" s="247">
        <f>IF(Q535="","",SUMIFS(Txn[Signed Units],Txn[Key],J535,Txn[Transaction Order],"&lt;="&amp;Q535))</f>
      </c>
    </row>
    <row r="536" spans="10:18" ht="15" customHeight="1" x14ac:dyDescent="0.15">
      <c r="A536" s="239"/>
      <c r="B536" s="239"/>
      <c r="C536" s="239"/>
      <c r="D536" s="253"/>
      <c r="E536" s="239"/>
      <c r="F536" s="254"/>
      <c r="G536" s="239"/>
      <c r="H536" s="254"/>
      <c r="I536" s="239"/>
      <c r="J536" s="246">
        <f>IF(OR(B536="",C536="",E536=""),"",B536&amp;":"&amp;C536&amp;":"&amp;E536)</f>
      </c>
      <c r="K536" s="247">
        <f>IF(A536="","",A536*D536)</f>
      </c>
      <c r="L536" s="246">
        <f>IF(A536="","",IF(OR(A536=1,A536=0),H536,0))</f>
      </c>
      <c r="M536" s="246">
        <f>IF(A536="","",IF(A536=-1,H536,0))</f>
      </c>
      <c r="N536">
        <f>IF(J536="","",IF(E536="SGD",1,IF(E536="USD",Settings!$B$22,IF(E536="HKD",Settings!$B$23,1))))</f>
      </c>
      <c r="O536">
        <f>IF(OR(B536="",C536="",E536=""),0,(IF(A536=-1,H536,0)-IF(OR(A536=1,A536=0),H536,0)+IF(A536=2,H536,0))*IF(E536="SGD",1,IF(E536="USD",Settings!$B$22,IF(E536="HKD",Settings!$B$23,1))))</f>
        <v>0</v>
      </c>
      <c r="P536">
        <f>IF(OR(B536="",C536="",E536=""),0,IF(A536=2,H536*IF(E536="SGD",1,IF(E536="USD",Settings!$B$22,IF(E536="HKD",Settings!$B$23,1))),0))</f>
        <v>0</v>
      </c>
      <c r="Q536" s="312">
        <f>IF(OR(J536="",G536=""),"",G536+ROW()/1000000)</f>
      </c>
      <c r="R536" s="247">
        <f>IF(Q536="","",SUMIFS(Txn[Signed Units],Txn[Key],J536,Txn[Transaction Order],"&lt;="&amp;Q536))</f>
      </c>
    </row>
    <row r="537" spans="10:18" ht="15" customHeight="1" x14ac:dyDescent="0.15">
      <c r="A537" s="239"/>
      <c r="B537" s="239"/>
      <c r="C537" s="239"/>
      <c r="D537" s="253"/>
      <c r="E537" s="239"/>
      <c r="F537" s="254"/>
      <c r="G537" s="239"/>
      <c r="H537" s="254"/>
      <c r="I537" s="239"/>
      <c r="J537" s="246">
        <f>IF(OR(B537="",C537="",E537=""),"",B537&amp;":"&amp;C537&amp;":"&amp;E537)</f>
      </c>
      <c r="K537" s="247">
        <f>IF(A537="","",A537*D537)</f>
      </c>
      <c r="L537" s="246">
        <f>IF(A537="","",IF(OR(A537=1,A537=0),H537,0))</f>
      </c>
      <c r="M537" s="246">
        <f>IF(A537="","",IF(A537=-1,H537,0))</f>
      </c>
      <c r="N537">
        <f>IF(J537="","",IF(E537="SGD",1,IF(E537="USD",Settings!$B$22,IF(E537="HKD",Settings!$B$23,1))))</f>
      </c>
      <c r="O537">
        <f>IF(OR(B537="",C537="",E537=""),0,(IF(A537=-1,H537,0)-IF(OR(A537=1,A537=0),H537,0)+IF(A537=2,H537,0))*IF(E537="SGD",1,IF(E537="USD",Settings!$B$22,IF(E537="HKD",Settings!$B$23,1))))</f>
        <v>0</v>
      </c>
      <c r="P537">
        <f>IF(OR(B537="",C537="",E537=""),0,IF(A537=2,H537*IF(E537="SGD",1,IF(E537="USD",Settings!$B$22,IF(E537="HKD",Settings!$B$23,1))),0))</f>
        <v>0</v>
      </c>
      <c r="Q537" s="312">
        <f>IF(OR(J537="",G537=""),"",G537+ROW()/1000000)</f>
      </c>
      <c r="R537" s="247">
        <f>IF(Q537="","",SUMIFS(Txn[Signed Units],Txn[Key],J537,Txn[Transaction Order],"&lt;="&amp;Q537))</f>
      </c>
    </row>
    <row r="538" spans="10:18" ht="15" customHeight="1" x14ac:dyDescent="0.15">
      <c r="A538" s="239"/>
      <c r="B538" s="239"/>
      <c r="C538" s="239"/>
      <c r="D538" s="253"/>
      <c r="E538" s="239"/>
      <c r="F538" s="254"/>
      <c r="G538" s="239"/>
      <c r="H538" s="254"/>
      <c r="I538" s="239"/>
      <c r="J538" s="246">
        <f>IF(OR(B538="",C538="",E538=""),"",B538&amp;":"&amp;C538&amp;":"&amp;E538)</f>
      </c>
      <c r="K538" s="247">
        <f>IF(A538="","",A538*D538)</f>
      </c>
      <c r="L538" s="246">
        <f>IF(A538="","",IF(OR(A538=1,A538=0),H538,0))</f>
      </c>
      <c r="M538" s="246">
        <f>IF(A538="","",IF(A538=-1,H538,0))</f>
      </c>
      <c r="N538">
        <f>IF(J538="","",IF(E538="SGD",1,IF(E538="USD",Settings!$B$22,IF(E538="HKD",Settings!$B$23,1))))</f>
      </c>
      <c r="O538">
        <f>IF(OR(B538="",C538="",E538=""),0,(IF(A538=-1,H538,0)-IF(OR(A538=1,A538=0),H538,0)+IF(A538=2,H538,0))*IF(E538="SGD",1,IF(E538="USD",Settings!$B$22,IF(E538="HKD",Settings!$B$23,1))))</f>
        <v>0</v>
      </c>
      <c r="P538">
        <f>IF(OR(B538="",C538="",E538=""),0,IF(A538=2,H538*IF(E538="SGD",1,IF(E538="USD",Settings!$B$22,IF(E538="HKD",Settings!$B$23,1))),0))</f>
        <v>0</v>
      </c>
      <c r="Q538" s="312">
        <f>IF(OR(J538="",G538=""),"",G538+ROW()/1000000)</f>
      </c>
      <c r="R538" s="247">
        <f>IF(Q538="","",SUMIFS(Txn[Signed Units],Txn[Key],J538,Txn[Transaction Order],"&lt;="&amp;Q538))</f>
      </c>
    </row>
    <row r="539" spans="10:18" ht="15" customHeight="1" x14ac:dyDescent="0.15">
      <c r="A539" s="239"/>
      <c r="B539" s="239"/>
      <c r="C539" s="239"/>
      <c r="D539" s="253"/>
      <c r="E539" s="239"/>
      <c r="F539" s="254"/>
      <c r="G539" s="239"/>
      <c r="H539" s="254"/>
      <c r="I539" s="239"/>
      <c r="J539" s="246">
        <f>IF(OR(B539="",C539="",E539=""),"",B539&amp;":"&amp;C539&amp;":"&amp;E539)</f>
      </c>
      <c r="K539" s="247">
        <f>IF(A539="","",A539*D539)</f>
      </c>
      <c r="L539" s="246">
        <f>IF(A539="","",IF(OR(A539=1,A539=0),H539,0))</f>
      </c>
      <c r="M539" s="246">
        <f>IF(A539="","",IF(A539=-1,H539,0))</f>
      </c>
      <c r="N539">
        <f>IF(J539="","",IF(E539="SGD",1,IF(E539="USD",Settings!$B$22,IF(E539="HKD",Settings!$B$23,1))))</f>
      </c>
      <c r="O539">
        <f>IF(OR(B539="",C539="",E539=""),0,(IF(A539=-1,H539,0)-IF(OR(A539=1,A539=0),H539,0)+IF(A539=2,H539,0))*IF(E539="SGD",1,IF(E539="USD",Settings!$B$22,IF(E539="HKD",Settings!$B$23,1))))</f>
        <v>0</v>
      </c>
      <c r="P539">
        <f>IF(OR(B539="",C539="",E539=""),0,IF(A539=2,H539*IF(E539="SGD",1,IF(E539="USD",Settings!$B$22,IF(E539="HKD",Settings!$B$23,1))),0))</f>
        <v>0</v>
      </c>
      <c r="Q539" s="312">
        <f>IF(OR(J539="",G539=""),"",G539+ROW()/1000000)</f>
      </c>
      <c r="R539" s="247">
        <f>IF(Q539="","",SUMIFS(Txn[Signed Units],Txn[Key],J539,Txn[Transaction Order],"&lt;="&amp;Q539))</f>
      </c>
    </row>
    <row r="540" spans="10:18" ht="15" customHeight="1" x14ac:dyDescent="0.15">
      <c r="A540" s="239"/>
      <c r="B540" s="239"/>
      <c r="C540" s="239"/>
      <c r="D540" s="253"/>
      <c r="E540" s="239"/>
      <c r="F540" s="254"/>
      <c r="G540" s="239"/>
      <c r="H540" s="254"/>
      <c r="I540" s="239"/>
      <c r="J540" s="246">
        <f>IF(OR(B540="",C540="",E540=""),"",B540&amp;":"&amp;C540&amp;":"&amp;E540)</f>
      </c>
      <c r="K540" s="247">
        <f>IF(A540="","",A540*D540)</f>
      </c>
      <c r="L540" s="246">
        <f>IF(A540="","",IF(OR(A540=1,A540=0),H540,0))</f>
      </c>
      <c r="M540" s="246">
        <f>IF(A540="","",IF(A540=-1,H540,0))</f>
      </c>
      <c r="N540">
        <f>IF(J540="","",IF(E540="SGD",1,IF(E540="USD",Settings!$B$22,IF(E540="HKD",Settings!$B$23,1))))</f>
      </c>
      <c r="O540">
        <f>IF(OR(B540="",C540="",E540=""),0,(IF(A540=-1,H540,0)-IF(OR(A540=1,A540=0),H540,0)+IF(A540=2,H540,0))*IF(E540="SGD",1,IF(E540="USD",Settings!$B$22,IF(E540="HKD",Settings!$B$23,1))))</f>
        <v>0</v>
      </c>
      <c r="P540">
        <f>IF(OR(B540="",C540="",E540=""),0,IF(A540=2,H540*IF(E540="SGD",1,IF(E540="USD",Settings!$B$22,IF(E540="HKD",Settings!$B$23,1))),0))</f>
        <v>0</v>
      </c>
      <c r="Q540" s="312">
        <f>IF(OR(J540="",G540=""),"",G540+ROW()/1000000)</f>
      </c>
      <c r="R540" s="247">
        <f>IF(Q540="","",SUMIFS(Txn[Signed Units],Txn[Key],J540,Txn[Transaction Order],"&lt;="&amp;Q540))</f>
      </c>
    </row>
    <row r="541" spans="10:18" ht="15" customHeight="1" x14ac:dyDescent="0.15">
      <c r="A541" s="239"/>
      <c r="B541" s="239"/>
      <c r="C541" s="239"/>
      <c r="D541" s="253"/>
      <c r="E541" s="239"/>
      <c r="F541" s="254"/>
      <c r="G541" s="239"/>
      <c r="H541" s="254"/>
      <c r="I541" s="239"/>
      <c r="J541" s="246">
        <f>IF(OR(B541="",C541="",E541=""),"",B541&amp;":"&amp;C541&amp;":"&amp;E541)</f>
      </c>
      <c r="K541" s="247">
        <f>IF(A541="","",A541*D541)</f>
      </c>
      <c r="L541" s="246">
        <f>IF(A541="","",IF(OR(A541=1,A541=0),H541,0))</f>
      </c>
      <c r="M541" s="246">
        <f>IF(A541="","",IF(A541=-1,H541,0))</f>
      </c>
      <c r="N541">
        <f>IF(J541="","",IF(E541="SGD",1,IF(E541="USD",Settings!$B$22,IF(E541="HKD",Settings!$B$23,1))))</f>
      </c>
      <c r="O541">
        <f>IF(OR(B541="",C541="",E541=""),0,(IF(A541=-1,H541,0)-IF(OR(A541=1,A541=0),H541,0)+IF(A541=2,H541,0))*IF(E541="SGD",1,IF(E541="USD",Settings!$B$22,IF(E541="HKD",Settings!$B$23,1))))</f>
        <v>0</v>
      </c>
      <c r="P541">
        <f>IF(OR(B541="",C541="",E541=""),0,IF(A541=2,H541*IF(E541="SGD",1,IF(E541="USD",Settings!$B$22,IF(E541="HKD",Settings!$B$23,1))),0))</f>
        <v>0</v>
      </c>
      <c r="Q541" s="312">
        <f>IF(OR(J541="",G541=""),"",G541+ROW()/1000000)</f>
      </c>
      <c r="R541" s="247">
        <f>IF(Q541="","",SUMIFS(Txn[Signed Units],Txn[Key],J541,Txn[Transaction Order],"&lt;="&amp;Q541))</f>
      </c>
    </row>
    <row r="542" spans="10:18" ht="15" customHeight="1" x14ac:dyDescent="0.15">
      <c r="A542" s="239"/>
      <c r="B542" s="239"/>
      <c r="C542" s="239"/>
      <c r="D542" s="253"/>
      <c r="E542" s="239"/>
      <c r="F542" s="254"/>
      <c r="G542" s="239"/>
      <c r="H542" s="254"/>
      <c r="I542" s="239"/>
      <c r="J542" s="246">
        <f>IF(OR(B542="",C542="",E542=""),"",B542&amp;":"&amp;C542&amp;":"&amp;E542)</f>
      </c>
      <c r="K542" s="247">
        <f>IF(A542="","",A542*D542)</f>
      </c>
      <c r="L542" s="246">
        <f>IF(A542="","",IF(OR(A542=1,A542=0),H542,0))</f>
      </c>
      <c r="M542" s="246">
        <f>IF(A542="","",IF(A542=-1,H542,0))</f>
      </c>
      <c r="N542">
        <f>IF(J542="","",IF(E542="SGD",1,IF(E542="USD",Settings!$B$22,IF(E542="HKD",Settings!$B$23,1))))</f>
      </c>
      <c r="O542">
        <f>IF(OR(B542="",C542="",E542=""),0,(IF(A542=-1,H542,0)-IF(OR(A542=1,A542=0),H542,0)+IF(A542=2,H542,0))*IF(E542="SGD",1,IF(E542="USD",Settings!$B$22,IF(E542="HKD",Settings!$B$23,1))))</f>
        <v>0</v>
      </c>
      <c r="P542">
        <f>IF(OR(B542="",C542="",E542=""),0,IF(A542=2,H542*IF(E542="SGD",1,IF(E542="USD",Settings!$B$22,IF(E542="HKD",Settings!$B$23,1))),0))</f>
        <v>0</v>
      </c>
      <c r="Q542" s="312">
        <f>IF(OR(J542="",G542=""),"",G542+ROW()/1000000)</f>
      </c>
      <c r="R542" s="247">
        <f>IF(Q542="","",SUMIFS(Txn[Signed Units],Txn[Key],J542,Txn[Transaction Order],"&lt;="&amp;Q542))</f>
      </c>
    </row>
    <row r="543" spans="10:18" ht="15" customHeight="1" x14ac:dyDescent="0.15">
      <c r="A543" s="239"/>
      <c r="B543" s="239"/>
      <c r="C543" s="239"/>
      <c r="D543" s="253"/>
      <c r="E543" s="239"/>
      <c r="F543" s="254"/>
      <c r="G543" s="239"/>
      <c r="H543" s="254"/>
      <c r="I543" s="239"/>
      <c r="J543" s="246">
        <f>IF(OR(B543="",C543="",E543=""),"",B543&amp;":"&amp;C543&amp;":"&amp;E543)</f>
      </c>
      <c r="K543" s="247">
        <f>IF(A543="","",A543*D543)</f>
      </c>
      <c r="L543" s="246">
        <f>IF(A543="","",IF(OR(A543=1,A543=0),H543,0))</f>
      </c>
      <c r="M543" s="246">
        <f>IF(A543="","",IF(A543=-1,H543,0))</f>
      </c>
      <c r="N543">
        <f>IF(J543="","",IF(E543="SGD",1,IF(E543="USD",Settings!$B$22,IF(E543="HKD",Settings!$B$23,1))))</f>
      </c>
      <c r="O543">
        <f>IF(OR(B543="",C543="",E543=""),0,(IF(A543=-1,H543,0)-IF(OR(A543=1,A543=0),H543,0)+IF(A543=2,H543,0))*IF(E543="SGD",1,IF(E543="USD",Settings!$B$22,IF(E543="HKD",Settings!$B$23,1))))</f>
        <v>0</v>
      </c>
      <c r="P543">
        <f>IF(OR(B543="",C543="",E543=""),0,IF(A543=2,H543*IF(E543="SGD",1,IF(E543="USD",Settings!$B$22,IF(E543="HKD",Settings!$B$23,1))),0))</f>
        <v>0</v>
      </c>
      <c r="Q543" s="312">
        <f>IF(OR(J543="",G543=""),"",G543+ROW()/1000000)</f>
      </c>
      <c r="R543" s="247">
        <f>IF(Q543="","",SUMIFS(Txn[Signed Units],Txn[Key],J543,Txn[Transaction Order],"&lt;="&amp;Q543))</f>
      </c>
    </row>
    <row r="544" spans="10:18" ht="15" customHeight="1" x14ac:dyDescent="0.15">
      <c r="A544" s="239"/>
      <c r="B544" s="239"/>
      <c r="C544" s="239"/>
      <c r="D544" s="253"/>
      <c r="E544" s="239"/>
      <c r="F544" s="254"/>
      <c r="G544" s="239"/>
      <c r="H544" s="254"/>
      <c r="I544" s="239"/>
      <c r="J544" s="246">
        <f>IF(OR(B544="",C544="",E544=""),"",B544&amp;":"&amp;C544&amp;":"&amp;E544)</f>
      </c>
      <c r="K544" s="247">
        <f>IF(A544="","",A544*D544)</f>
      </c>
      <c r="L544" s="246">
        <f>IF(A544="","",IF(OR(A544=1,A544=0),H544,0))</f>
      </c>
      <c r="M544" s="246">
        <f>IF(A544="","",IF(A544=-1,H544,0))</f>
      </c>
      <c r="N544">
        <f>IF(J544="","",IF(E544="SGD",1,IF(E544="USD",Settings!$B$22,IF(E544="HKD",Settings!$B$23,1))))</f>
      </c>
      <c r="O544">
        <f>IF(OR(B544="",C544="",E544=""),0,(IF(A544=-1,H544,0)-IF(OR(A544=1,A544=0),H544,0)+IF(A544=2,H544,0))*IF(E544="SGD",1,IF(E544="USD",Settings!$B$22,IF(E544="HKD",Settings!$B$23,1))))</f>
        <v>0</v>
      </c>
      <c r="P544">
        <f>IF(OR(B544="",C544="",E544=""),0,IF(A544=2,H544*IF(E544="SGD",1,IF(E544="USD",Settings!$B$22,IF(E544="HKD",Settings!$B$23,1))),0))</f>
        <v>0</v>
      </c>
      <c r="Q544" s="312">
        <f>IF(OR(J544="",G544=""),"",G544+ROW()/1000000)</f>
      </c>
      <c r="R544" s="247">
        <f>IF(Q544="","",SUMIFS(Txn[Signed Units],Txn[Key],J544,Txn[Transaction Order],"&lt;="&amp;Q544))</f>
      </c>
    </row>
    <row r="545" spans="10:18" ht="15" customHeight="1" x14ac:dyDescent="0.15">
      <c r="A545" s="239"/>
      <c r="B545" s="239"/>
      <c r="C545" s="239"/>
      <c r="D545" s="253"/>
      <c r="E545" s="239"/>
      <c r="F545" s="254"/>
      <c r="G545" s="239"/>
      <c r="H545" s="254"/>
      <c r="I545" s="239"/>
      <c r="J545" s="246">
        <f>IF(OR(B545="",C545="",E545=""),"",B545&amp;":"&amp;C545&amp;":"&amp;E545)</f>
      </c>
      <c r="K545" s="247">
        <f>IF(A545="","",A545*D545)</f>
      </c>
      <c r="L545" s="246">
        <f>IF(A545="","",IF(OR(A545=1,A545=0),H545,0))</f>
      </c>
      <c r="M545" s="246">
        <f>IF(A545="","",IF(A545=-1,H545,0))</f>
      </c>
      <c r="N545">
        <f>IF(J545="","",IF(E545="SGD",1,IF(E545="USD",Settings!$B$22,IF(E545="HKD",Settings!$B$23,1))))</f>
      </c>
      <c r="O545">
        <f>IF(OR(B545="",C545="",E545=""),0,(IF(A545=-1,H545,0)-IF(OR(A545=1,A545=0),H545,0)+IF(A545=2,H545,0))*IF(E545="SGD",1,IF(E545="USD",Settings!$B$22,IF(E545="HKD",Settings!$B$23,1))))</f>
        <v>0</v>
      </c>
      <c r="P545">
        <f>IF(OR(B545="",C545="",E545=""),0,IF(A545=2,H545*IF(E545="SGD",1,IF(E545="USD",Settings!$B$22,IF(E545="HKD",Settings!$B$23,1))),0))</f>
        <v>0</v>
      </c>
      <c r="Q545" s="312">
        <f>IF(OR(J545="",G545=""),"",G545+ROW()/1000000)</f>
      </c>
      <c r="R545" s="247">
        <f>IF(Q545="","",SUMIFS(Txn[Signed Units],Txn[Key],J545,Txn[Transaction Order],"&lt;="&amp;Q545))</f>
      </c>
    </row>
    <row r="546" spans="10:18" ht="15" customHeight="1" x14ac:dyDescent="0.15">
      <c r="A546" s="239"/>
      <c r="B546" s="239"/>
      <c r="C546" s="239"/>
      <c r="D546" s="253"/>
      <c r="E546" s="239"/>
      <c r="F546" s="254"/>
      <c r="G546" s="239"/>
      <c r="H546" s="254"/>
      <c r="I546" s="239"/>
      <c r="J546" s="246">
        <f>IF(OR(B546="",C546="",E546=""),"",B546&amp;":"&amp;C546&amp;":"&amp;E546)</f>
      </c>
      <c r="K546" s="247">
        <f>IF(A546="","",A546*D546)</f>
      </c>
      <c r="L546" s="246">
        <f>IF(A546="","",IF(OR(A546=1,A546=0),H546,0))</f>
      </c>
      <c r="M546" s="246">
        <f>IF(A546="","",IF(A546=-1,H546,0))</f>
      </c>
      <c r="N546">
        <f>IF(J546="","",IF(E546="SGD",1,IF(E546="USD",Settings!$B$22,IF(E546="HKD",Settings!$B$23,1))))</f>
      </c>
      <c r="O546">
        <f>IF(OR(B546="",C546="",E546=""),0,(IF(A546=-1,H546,0)-IF(OR(A546=1,A546=0),H546,0)+IF(A546=2,H546,0))*IF(E546="SGD",1,IF(E546="USD",Settings!$B$22,IF(E546="HKD",Settings!$B$23,1))))</f>
        <v>0</v>
      </c>
      <c r="P546">
        <f>IF(OR(B546="",C546="",E546=""),0,IF(A546=2,H546*IF(E546="SGD",1,IF(E546="USD",Settings!$B$22,IF(E546="HKD",Settings!$B$23,1))),0))</f>
        <v>0</v>
      </c>
      <c r="Q546" s="312">
        <f>IF(OR(J546="",G546=""),"",G546+ROW()/1000000)</f>
      </c>
      <c r="R546" s="247">
        <f>IF(Q546="","",SUMIFS(Txn[Signed Units],Txn[Key],J546,Txn[Transaction Order],"&lt;="&amp;Q546))</f>
      </c>
    </row>
    <row r="547" spans="10:18" ht="15" customHeight="1" x14ac:dyDescent="0.15">
      <c r="A547" s="239"/>
      <c r="B547" s="239"/>
      <c r="C547" s="239"/>
      <c r="D547" s="253"/>
      <c r="E547" s="239"/>
      <c r="F547" s="254"/>
      <c r="G547" s="239"/>
      <c r="H547" s="254"/>
      <c r="I547" s="239"/>
      <c r="J547" s="246">
        <f>IF(OR(B547="",C547="",E547=""),"",B547&amp;":"&amp;C547&amp;":"&amp;E547)</f>
      </c>
      <c r="K547" s="247">
        <f>IF(A547="","",A547*D547)</f>
      </c>
      <c r="L547" s="246">
        <f>IF(A547="","",IF(OR(A547=1,A547=0),H547,0))</f>
      </c>
      <c r="M547" s="246">
        <f>IF(A547="","",IF(A547=-1,H547,0))</f>
      </c>
      <c r="N547">
        <f>IF(J547="","",IF(E547="SGD",1,IF(E547="USD",Settings!$B$22,IF(E547="HKD",Settings!$B$23,1))))</f>
      </c>
      <c r="O547">
        <f>IF(OR(B547="",C547="",E547=""),0,(IF(A547=-1,H547,0)-IF(OR(A547=1,A547=0),H547,0)+IF(A547=2,H547,0))*IF(E547="SGD",1,IF(E547="USD",Settings!$B$22,IF(E547="HKD",Settings!$B$23,1))))</f>
        <v>0</v>
      </c>
      <c r="P547">
        <f>IF(OR(B547="",C547="",E547=""),0,IF(A547=2,H547*IF(E547="SGD",1,IF(E547="USD",Settings!$B$22,IF(E547="HKD",Settings!$B$23,1))),0))</f>
        <v>0</v>
      </c>
      <c r="Q547" s="312">
        <f>IF(OR(J547="",G547=""),"",G547+ROW()/1000000)</f>
      </c>
      <c r="R547" s="247">
        <f>IF(Q547="","",SUMIFS(Txn[Signed Units],Txn[Key],J547,Txn[Transaction Order],"&lt;="&amp;Q547))</f>
      </c>
    </row>
    <row r="548" spans="10:18" ht="15" customHeight="1" x14ac:dyDescent="0.15">
      <c r="A548" s="239"/>
      <c r="B548" s="239"/>
      <c r="C548" s="239"/>
      <c r="D548" s="253"/>
      <c r="E548" s="239"/>
      <c r="F548" s="254"/>
      <c r="G548" s="239"/>
      <c r="H548" s="254"/>
      <c r="I548" s="239"/>
      <c r="J548" s="246">
        <f>IF(OR(B548="",C548="",E548=""),"",B548&amp;":"&amp;C548&amp;":"&amp;E548)</f>
      </c>
      <c r="K548" s="247">
        <f>IF(A548="","",A548*D548)</f>
      </c>
      <c r="L548" s="246">
        <f>IF(A548="","",IF(OR(A548=1,A548=0),H548,0))</f>
      </c>
      <c r="M548" s="246">
        <f>IF(A548="","",IF(A548=-1,H548,0))</f>
      </c>
      <c r="N548">
        <f>IF(J548="","",IF(E548="SGD",1,IF(E548="USD",Settings!$B$22,IF(E548="HKD",Settings!$B$23,1))))</f>
      </c>
      <c r="O548">
        <f>IF(OR(B548="",C548="",E548=""),0,(IF(A548=-1,H548,0)-IF(OR(A548=1,A548=0),H548,0)+IF(A548=2,H548,0))*IF(E548="SGD",1,IF(E548="USD",Settings!$B$22,IF(E548="HKD",Settings!$B$23,1))))</f>
        <v>0</v>
      </c>
      <c r="P548">
        <f>IF(OR(B548="",C548="",E548=""),0,IF(A548=2,H548*IF(E548="SGD",1,IF(E548="USD",Settings!$B$22,IF(E548="HKD",Settings!$B$23,1))),0))</f>
        <v>0</v>
      </c>
      <c r="Q548" s="312">
        <f>IF(OR(J548="",G548=""),"",G548+ROW()/1000000)</f>
      </c>
      <c r="R548" s="247">
        <f>IF(Q548="","",SUMIFS(Txn[Signed Units],Txn[Key],J548,Txn[Transaction Order],"&lt;="&amp;Q548))</f>
      </c>
    </row>
    <row r="549" spans="10:18" ht="15" customHeight="1" x14ac:dyDescent="0.15">
      <c r="A549" s="239"/>
      <c r="B549" s="239"/>
      <c r="C549" s="239"/>
      <c r="D549" s="253"/>
      <c r="E549" s="239"/>
      <c r="F549" s="254"/>
      <c r="G549" s="239"/>
      <c r="H549" s="254"/>
      <c r="I549" s="239"/>
      <c r="J549" s="246">
        <f>IF(OR(B549="",C549="",E549=""),"",B549&amp;":"&amp;C549&amp;":"&amp;E549)</f>
      </c>
      <c r="K549" s="247">
        <f>IF(A549="","",A549*D549)</f>
      </c>
      <c r="L549" s="246">
        <f>IF(A549="","",IF(OR(A549=1,A549=0),H549,0))</f>
      </c>
      <c r="M549" s="246">
        <f>IF(A549="","",IF(A549=-1,H549,0))</f>
      </c>
      <c r="N549">
        <f>IF(J549="","",IF(E549="SGD",1,IF(E549="USD",Settings!$B$22,IF(E549="HKD",Settings!$B$23,1))))</f>
      </c>
      <c r="O549">
        <f>IF(OR(B549="",C549="",E549=""),0,(IF(A549=-1,H549,0)-IF(OR(A549=1,A549=0),H549,0)+IF(A549=2,H549,0))*IF(E549="SGD",1,IF(E549="USD",Settings!$B$22,IF(E549="HKD",Settings!$B$23,1))))</f>
        <v>0</v>
      </c>
      <c r="P549">
        <f>IF(OR(B549="",C549="",E549=""),0,IF(A549=2,H549*IF(E549="SGD",1,IF(E549="USD",Settings!$B$22,IF(E549="HKD",Settings!$B$23,1))),0))</f>
        <v>0</v>
      </c>
      <c r="Q549" s="312">
        <f>IF(OR(J549="",G549=""),"",G549+ROW()/1000000)</f>
      </c>
      <c r="R549" s="247">
        <f>IF(Q549="","",SUMIFS(Txn[Signed Units],Txn[Key],J549,Txn[Transaction Order],"&lt;="&amp;Q549))</f>
      </c>
    </row>
    <row r="550" spans="10:18" ht="15" customHeight="1" x14ac:dyDescent="0.15">
      <c r="A550" s="239"/>
      <c r="B550" s="239"/>
      <c r="C550" s="239"/>
      <c r="D550" s="253"/>
      <c r="E550" s="239"/>
      <c r="F550" s="254"/>
      <c r="G550" s="239"/>
      <c r="H550" s="254"/>
      <c r="I550" s="239"/>
      <c r="J550" s="246">
        <f>IF(OR(B550="",C550="",E550=""),"",B550&amp;":"&amp;C550&amp;":"&amp;E550)</f>
      </c>
      <c r="K550" s="247">
        <f>IF(A550="","",A550*D550)</f>
      </c>
      <c r="L550" s="246">
        <f>IF(A550="","",IF(OR(A550=1,A550=0),H550,0))</f>
      </c>
      <c r="M550" s="246">
        <f>IF(A550="","",IF(A550=-1,H550,0))</f>
      </c>
      <c r="N550">
        <f>IF(J550="","",IF(E550="SGD",1,IF(E550="USD",Settings!$B$22,IF(E550="HKD",Settings!$B$23,1))))</f>
      </c>
      <c r="O550">
        <f>IF(OR(B550="",C550="",E550=""),0,(IF(A550=-1,H550,0)-IF(OR(A550=1,A550=0),H550,0)+IF(A550=2,H550,0))*IF(E550="SGD",1,IF(E550="USD",Settings!$B$22,IF(E550="HKD",Settings!$B$23,1))))</f>
        <v>0</v>
      </c>
      <c r="P550">
        <f>IF(OR(B550="",C550="",E550=""),0,IF(A550=2,H550*IF(E550="SGD",1,IF(E550="USD",Settings!$B$22,IF(E550="HKD",Settings!$B$23,1))),0))</f>
        <v>0</v>
      </c>
      <c r="Q550" s="312">
        <f>IF(OR(J550="",G550=""),"",G550+ROW()/1000000)</f>
      </c>
      <c r="R550" s="247">
        <f>IF(Q550="","",SUMIFS(Txn[Signed Units],Txn[Key],J550,Txn[Transaction Order],"&lt;="&amp;Q550))</f>
      </c>
    </row>
    <row r="551" spans="10:18" ht="15" customHeight="1" x14ac:dyDescent="0.15">
      <c r="A551" s="239"/>
      <c r="B551" s="239"/>
      <c r="C551" s="239"/>
      <c r="D551" s="253"/>
      <c r="E551" s="239"/>
      <c r="F551" s="254"/>
      <c r="G551" s="239"/>
      <c r="H551" s="254"/>
      <c r="I551" s="239"/>
      <c r="J551" s="246">
        <f>IF(OR(B551="",C551="",E551=""),"",B551&amp;":"&amp;C551&amp;":"&amp;E551)</f>
      </c>
      <c r="K551" s="247">
        <f>IF(A551="","",A551*D551)</f>
      </c>
      <c r="L551" s="246">
        <f>IF(A551="","",IF(OR(A551=1,A551=0),H551,0))</f>
      </c>
      <c r="M551" s="246">
        <f>IF(A551="","",IF(A551=-1,H551,0))</f>
      </c>
      <c r="N551">
        <f>IF(J551="","",IF(E551="SGD",1,IF(E551="USD",Settings!$B$22,IF(E551="HKD",Settings!$B$23,1))))</f>
      </c>
      <c r="O551">
        <f>IF(OR(B551="",C551="",E551=""),0,(IF(A551=-1,H551,0)-IF(OR(A551=1,A551=0),H551,0)+IF(A551=2,H551,0))*IF(E551="SGD",1,IF(E551="USD",Settings!$B$22,IF(E551="HKD",Settings!$B$23,1))))</f>
        <v>0</v>
      </c>
      <c r="P551">
        <f>IF(OR(B551="",C551="",E551=""),0,IF(A551=2,H551*IF(E551="SGD",1,IF(E551="USD",Settings!$B$22,IF(E551="HKD",Settings!$B$23,1))),0))</f>
        <v>0</v>
      </c>
      <c r="Q551" s="312">
        <f>IF(OR(J551="",G551=""),"",G551+ROW()/1000000)</f>
      </c>
      <c r="R551" s="247">
        <f>IF(Q551="","",SUMIFS(Txn[Signed Units],Txn[Key],J551,Txn[Transaction Order],"&lt;="&amp;Q551))</f>
      </c>
    </row>
    <row r="552" spans="10:18" ht="15" customHeight="1" x14ac:dyDescent="0.15">
      <c r="A552" s="239"/>
      <c r="B552" s="239"/>
      <c r="C552" s="239"/>
      <c r="D552" s="253"/>
      <c r="E552" s="239"/>
      <c r="F552" s="254"/>
      <c r="G552" s="239"/>
      <c r="H552" s="254"/>
      <c r="I552" s="239"/>
      <c r="J552" s="246">
        <f>IF(OR(B552="",C552="",E552=""),"",B552&amp;":"&amp;C552&amp;":"&amp;E552)</f>
      </c>
      <c r="K552" s="247">
        <f>IF(A552="","",A552*D552)</f>
      </c>
      <c r="L552" s="246">
        <f>IF(A552="","",IF(OR(A552=1,A552=0),H552,0))</f>
      </c>
      <c r="M552" s="246">
        <f>IF(A552="","",IF(A552=-1,H552,0))</f>
      </c>
      <c r="N552">
        <f>IF(J552="","",IF(E552="SGD",1,IF(E552="USD",Settings!$B$22,IF(E552="HKD",Settings!$B$23,1))))</f>
      </c>
      <c r="O552">
        <f>IF(OR(B552="",C552="",E552=""),0,(IF(A552=-1,H552,0)-IF(OR(A552=1,A552=0),H552,0)+IF(A552=2,H552,0))*IF(E552="SGD",1,IF(E552="USD",Settings!$B$22,IF(E552="HKD",Settings!$B$23,1))))</f>
        <v>0</v>
      </c>
      <c r="P552">
        <f>IF(OR(B552="",C552="",E552=""),0,IF(A552=2,H552*IF(E552="SGD",1,IF(E552="USD",Settings!$B$22,IF(E552="HKD",Settings!$B$23,1))),0))</f>
        <v>0</v>
      </c>
      <c r="Q552" s="312">
        <f>IF(OR(J552="",G552=""),"",G552+ROW()/1000000)</f>
      </c>
      <c r="R552" s="247">
        <f>IF(Q552="","",SUMIFS(Txn[Signed Units],Txn[Key],J552,Txn[Transaction Order],"&lt;="&amp;Q552))</f>
      </c>
    </row>
    <row r="553" spans="10:18" ht="15" customHeight="1" x14ac:dyDescent="0.15">
      <c r="A553" s="239"/>
      <c r="B553" s="239"/>
      <c r="C553" s="239"/>
      <c r="D553" s="253"/>
      <c r="E553" s="239"/>
      <c r="F553" s="254"/>
      <c r="G553" s="239"/>
      <c r="H553" s="254"/>
      <c r="I553" s="239"/>
      <c r="J553" s="246">
        <f>IF(OR(B553="",C553="",E553=""),"",B553&amp;":"&amp;C553&amp;":"&amp;E553)</f>
      </c>
      <c r="K553" s="247">
        <f>IF(A553="","",A553*D553)</f>
      </c>
      <c r="L553" s="246">
        <f>IF(A553="","",IF(OR(A553=1,A553=0),H553,0))</f>
      </c>
      <c r="M553" s="246">
        <f>IF(A553="","",IF(A553=-1,H553,0))</f>
      </c>
      <c r="N553">
        <f>IF(J553="","",IF(E553="SGD",1,IF(E553="USD",Settings!$B$22,IF(E553="HKD",Settings!$B$23,1))))</f>
      </c>
      <c r="O553">
        <f>IF(OR(B553="",C553="",E553=""),0,(IF(A553=-1,H553,0)-IF(OR(A553=1,A553=0),H553,0)+IF(A553=2,H553,0))*IF(E553="SGD",1,IF(E553="USD",Settings!$B$22,IF(E553="HKD",Settings!$B$23,1))))</f>
        <v>0</v>
      </c>
      <c r="P553">
        <f>IF(OR(B553="",C553="",E553=""),0,IF(A553=2,H553*IF(E553="SGD",1,IF(E553="USD",Settings!$B$22,IF(E553="HKD",Settings!$B$23,1))),0))</f>
        <v>0</v>
      </c>
      <c r="Q553" s="312">
        <f>IF(OR(J553="",G553=""),"",G553+ROW()/1000000)</f>
      </c>
      <c r="R553" s="247">
        <f>IF(Q553="","",SUMIFS(Txn[Signed Units],Txn[Key],J553,Txn[Transaction Order],"&lt;="&amp;Q553))</f>
      </c>
    </row>
    <row r="554" spans="10:18" ht="15" customHeight="1" x14ac:dyDescent="0.15">
      <c r="A554" s="239"/>
      <c r="B554" s="239"/>
      <c r="C554" s="239"/>
      <c r="D554" s="253"/>
      <c r="E554" s="239"/>
      <c r="F554" s="254"/>
      <c r="G554" s="239"/>
      <c r="H554" s="254"/>
      <c r="I554" s="239"/>
      <c r="J554" s="246">
        <f>IF(OR(B554="",C554="",E554=""),"",B554&amp;":"&amp;C554&amp;":"&amp;E554)</f>
      </c>
      <c r="K554" s="247">
        <f>IF(A554="","",A554*D554)</f>
      </c>
      <c r="L554" s="246">
        <f>IF(A554="","",IF(OR(A554=1,A554=0),H554,0))</f>
      </c>
      <c r="M554" s="246">
        <f>IF(A554="","",IF(A554=-1,H554,0))</f>
      </c>
      <c r="N554">
        <f>IF(J554="","",IF(E554="SGD",1,IF(E554="USD",Settings!$B$22,IF(E554="HKD",Settings!$B$23,1))))</f>
      </c>
      <c r="O554">
        <f>IF(OR(B554="",C554="",E554=""),0,(IF(A554=-1,H554,0)-IF(OR(A554=1,A554=0),H554,0)+IF(A554=2,H554,0))*IF(E554="SGD",1,IF(E554="USD",Settings!$B$22,IF(E554="HKD",Settings!$B$23,1))))</f>
        <v>0</v>
      </c>
      <c r="P554">
        <f>IF(OR(B554="",C554="",E554=""),0,IF(A554=2,H554*IF(E554="SGD",1,IF(E554="USD",Settings!$B$22,IF(E554="HKD",Settings!$B$23,1))),0))</f>
        <v>0</v>
      </c>
      <c r="Q554" s="312">
        <f>IF(OR(J554="",G554=""),"",G554+ROW()/1000000)</f>
      </c>
      <c r="R554" s="247">
        <f>IF(Q554="","",SUMIFS(Txn[Signed Units],Txn[Key],J554,Txn[Transaction Order],"&lt;="&amp;Q554))</f>
      </c>
    </row>
    <row r="555" spans="10:18" ht="15" customHeight="1" x14ac:dyDescent="0.15">
      <c r="A555" s="239"/>
      <c r="B555" s="239"/>
      <c r="C555" s="239"/>
      <c r="D555" s="253"/>
      <c r="E555" s="239"/>
      <c r="F555" s="254"/>
      <c r="G555" s="239"/>
      <c r="H555" s="254"/>
      <c r="I555" s="239"/>
      <c r="J555" s="246">
        <f>IF(OR(B555="",C555="",E555=""),"",B555&amp;":"&amp;C555&amp;":"&amp;E555)</f>
      </c>
      <c r="K555" s="247">
        <f>IF(A555="","",A555*D555)</f>
      </c>
      <c r="L555" s="246">
        <f>IF(A555="","",IF(OR(A555=1,A555=0),H555,0))</f>
      </c>
      <c r="M555" s="246">
        <f>IF(A555="","",IF(A555=-1,H555,0))</f>
      </c>
      <c r="N555">
        <f>IF(J555="","",IF(E555="SGD",1,IF(E555="USD",Settings!$B$22,IF(E555="HKD",Settings!$B$23,1))))</f>
      </c>
      <c r="O555">
        <f>IF(OR(B555="",C555="",E555=""),0,(IF(A555=-1,H555,0)-IF(OR(A555=1,A555=0),H555,0)+IF(A555=2,H555,0))*IF(E555="SGD",1,IF(E555="USD",Settings!$B$22,IF(E555="HKD",Settings!$B$23,1))))</f>
        <v>0</v>
      </c>
      <c r="P555">
        <f>IF(OR(B555="",C555="",E555=""),0,IF(A555=2,H555*IF(E555="SGD",1,IF(E555="USD",Settings!$B$22,IF(E555="HKD",Settings!$B$23,1))),0))</f>
        <v>0</v>
      </c>
      <c r="Q555" s="312">
        <f>IF(OR(J555="",G555=""),"",G555+ROW()/1000000)</f>
      </c>
      <c r="R555" s="247">
        <f>IF(Q555="","",SUMIFS(Txn[Signed Units],Txn[Key],J555,Txn[Transaction Order],"&lt;="&amp;Q555))</f>
      </c>
    </row>
    <row r="556" spans="10:18" ht="15" customHeight="1" x14ac:dyDescent="0.15">
      <c r="A556" s="239"/>
      <c r="B556" s="239"/>
      <c r="C556" s="239"/>
      <c r="D556" s="253"/>
      <c r="E556" s="239"/>
      <c r="F556" s="254"/>
      <c r="G556" s="239"/>
      <c r="H556" s="254"/>
      <c r="I556" s="239"/>
      <c r="J556" s="246">
        <f>IF(OR(B556="",C556="",E556=""),"",B556&amp;":"&amp;C556&amp;":"&amp;E556)</f>
      </c>
      <c r="K556" s="247">
        <f>IF(A556="","",A556*D556)</f>
      </c>
      <c r="L556" s="246">
        <f>IF(A556="","",IF(OR(A556=1,A556=0),H556,0))</f>
      </c>
      <c r="M556" s="246">
        <f>IF(A556="","",IF(A556=-1,H556,0))</f>
      </c>
      <c r="N556">
        <f>IF(J556="","",IF(E556="SGD",1,IF(E556="USD",Settings!$B$22,IF(E556="HKD",Settings!$B$23,1))))</f>
      </c>
      <c r="O556">
        <f>IF(OR(B556="",C556="",E556=""),0,(IF(A556=-1,H556,0)-IF(OR(A556=1,A556=0),H556,0)+IF(A556=2,H556,0))*IF(E556="SGD",1,IF(E556="USD",Settings!$B$22,IF(E556="HKD",Settings!$B$23,1))))</f>
        <v>0</v>
      </c>
      <c r="P556">
        <f>IF(OR(B556="",C556="",E556=""),0,IF(A556=2,H556*IF(E556="SGD",1,IF(E556="USD",Settings!$B$22,IF(E556="HKD",Settings!$B$23,1))),0))</f>
        <v>0</v>
      </c>
      <c r="Q556" s="312">
        <f>IF(OR(J556="",G556=""),"",G556+ROW()/1000000)</f>
      </c>
      <c r="R556" s="247">
        <f>IF(Q556="","",SUMIFS(Txn[Signed Units],Txn[Key],J556,Txn[Transaction Order],"&lt;="&amp;Q556))</f>
      </c>
    </row>
    <row r="557" spans="10:18" ht="15" customHeight="1" x14ac:dyDescent="0.15">
      <c r="A557" s="239"/>
      <c r="B557" s="239"/>
      <c r="C557" s="239"/>
      <c r="D557" s="253"/>
      <c r="E557" s="239"/>
      <c r="F557" s="254"/>
      <c r="G557" s="239"/>
      <c r="H557" s="254"/>
      <c r="I557" s="239"/>
      <c r="J557" s="246">
        <f>IF(OR(B557="",C557="",E557=""),"",B557&amp;":"&amp;C557&amp;":"&amp;E557)</f>
      </c>
      <c r="K557" s="247">
        <f>IF(A557="","",A557*D557)</f>
      </c>
      <c r="L557" s="246">
        <f>IF(A557="","",IF(OR(A557=1,A557=0),H557,0))</f>
      </c>
      <c r="M557" s="246">
        <f>IF(A557="","",IF(A557=-1,H557,0))</f>
      </c>
      <c r="N557">
        <f>IF(J557="","",IF(E557="SGD",1,IF(E557="USD",Settings!$B$22,IF(E557="HKD",Settings!$B$23,1))))</f>
      </c>
      <c r="O557">
        <f>IF(OR(B557="",C557="",E557=""),0,(IF(A557=-1,H557,0)-IF(OR(A557=1,A557=0),H557,0)+IF(A557=2,H557,0))*IF(E557="SGD",1,IF(E557="USD",Settings!$B$22,IF(E557="HKD",Settings!$B$23,1))))</f>
        <v>0</v>
      </c>
      <c r="P557">
        <f>IF(OR(B557="",C557="",E557=""),0,IF(A557=2,H557*IF(E557="SGD",1,IF(E557="USD",Settings!$B$22,IF(E557="HKD",Settings!$B$23,1))),0))</f>
        <v>0</v>
      </c>
      <c r="Q557" s="312">
        <f>IF(OR(J557="",G557=""),"",G557+ROW()/1000000)</f>
      </c>
      <c r="R557" s="247">
        <f>IF(Q557="","",SUMIFS(Txn[Signed Units],Txn[Key],J557,Txn[Transaction Order],"&lt;="&amp;Q557))</f>
      </c>
    </row>
    <row r="558" spans="10:18" ht="15" customHeight="1" x14ac:dyDescent="0.15">
      <c r="A558" s="239"/>
      <c r="B558" s="239"/>
      <c r="C558" s="239"/>
      <c r="D558" s="253"/>
      <c r="E558" s="239"/>
      <c r="F558" s="254"/>
      <c r="G558" s="239"/>
      <c r="H558" s="254"/>
      <c r="I558" s="239"/>
      <c r="J558" s="246">
        <f>IF(OR(B558="",C558="",E558=""),"",B558&amp;":"&amp;C558&amp;":"&amp;E558)</f>
      </c>
      <c r="K558" s="247">
        <f>IF(A558="","",A558*D558)</f>
      </c>
      <c r="L558" s="246">
        <f>IF(A558="","",IF(OR(A558=1,A558=0),H558,0))</f>
      </c>
      <c r="M558" s="246">
        <f>IF(A558="","",IF(A558=-1,H558,0))</f>
      </c>
      <c r="N558">
        <f>IF(J558="","",IF(E558="SGD",1,IF(E558="USD",Settings!$B$22,IF(E558="HKD",Settings!$B$23,1))))</f>
      </c>
      <c r="O558">
        <f>IF(OR(B558="",C558="",E558=""),0,(IF(A558=-1,H558,0)-IF(OR(A558=1,A558=0),H558,0)+IF(A558=2,H558,0))*IF(E558="SGD",1,IF(E558="USD",Settings!$B$22,IF(E558="HKD",Settings!$B$23,1))))</f>
        <v>0</v>
      </c>
      <c r="P558">
        <f>IF(OR(B558="",C558="",E558=""),0,IF(A558=2,H558*IF(E558="SGD",1,IF(E558="USD",Settings!$B$22,IF(E558="HKD",Settings!$B$23,1))),0))</f>
        <v>0</v>
      </c>
      <c r="Q558" s="312">
        <f>IF(OR(J558="",G558=""),"",G558+ROW()/1000000)</f>
      </c>
      <c r="R558" s="247">
        <f>IF(Q558="","",SUMIFS(Txn[Signed Units],Txn[Key],J558,Txn[Transaction Order],"&lt;="&amp;Q558))</f>
      </c>
    </row>
    <row r="559" spans="10:18" ht="15" customHeight="1" x14ac:dyDescent="0.15">
      <c r="A559" s="239"/>
      <c r="B559" s="239"/>
      <c r="C559" s="239"/>
      <c r="D559" s="253"/>
      <c r="E559" s="239"/>
      <c r="F559" s="254"/>
      <c r="G559" s="239"/>
      <c r="H559" s="254"/>
      <c r="I559" s="239"/>
      <c r="J559" s="246">
        <f>IF(OR(B559="",C559="",E559=""),"",B559&amp;":"&amp;C559&amp;":"&amp;E559)</f>
      </c>
      <c r="K559" s="247">
        <f>IF(A559="","",A559*D559)</f>
      </c>
      <c r="L559" s="246">
        <f>IF(A559="","",IF(OR(A559=1,A559=0),H559,0))</f>
      </c>
      <c r="M559" s="246">
        <f>IF(A559="","",IF(A559=-1,H559,0))</f>
      </c>
      <c r="N559">
        <f>IF(J559="","",IF(E559="SGD",1,IF(E559="USD",Settings!$B$22,IF(E559="HKD",Settings!$B$23,1))))</f>
      </c>
      <c r="O559">
        <f>IF(OR(B559="",C559="",E559=""),0,(IF(A559=-1,H559,0)-IF(OR(A559=1,A559=0),H559,0)+IF(A559=2,H559,0))*IF(E559="SGD",1,IF(E559="USD",Settings!$B$22,IF(E559="HKD",Settings!$B$23,1))))</f>
        <v>0</v>
      </c>
      <c r="P559">
        <f>IF(OR(B559="",C559="",E559=""),0,IF(A559=2,H559*IF(E559="SGD",1,IF(E559="USD",Settings!$B$22,IF(E559="HKD",Settings!$B$23,1))),0))</f>
        <v>0</v>
      </c>
      <c r="Q559" s="312">
        <f>IF(OR(J559="",G559=""),"",G559+ROW()/1000000)</f>
      </c>
      <c r="R559" s="247">
        <f>IF(Q559="","",SUMIFS(Txn[Signed Units],Txn[Key],J559,Txn[Transaction Order],"&lt;="&amp;Q559))</f>
      </c>
    </row>
    <row r="560" spans="10:18" ht="15" customHeight="1" x14ac:dyDescent="0.15">
      <c r="A560" s="239"/>
      <c r="B560" s="239"/>
      <c r="C560" s="239"/>
      <c r="D560" s="253"/>
      <c r="E560" s="239"/>
      <c r="F560" s="254"/>
      <c r="G560" s="239"/>
      <c r="H560" s="254"/>
      <c r="I560" s="239"/>
      <c r="J560" s="246">
        <f>IF(OR(B560="",C560="",E560=""),"",B560&amp;":"&amp;C560&amp;":"&amp;E560)</f>
      </c>
      <c r="K560" s="247">
        <f>IF(A560="","",A560*D560)</f>
      </c>
      <c r="L560" s="246">
        <f>IF(A560="","",IF(OR(A560=1,A560=0),H560,0))</f>
      </c>
      <c r="M560" s="246">
        <f>IF(A560="","",IF(A560=-1,H560,0))</f>
      </c>
      <c r="N560">
        <f>IF(J560="","",IF(E560="SGD",1,IF(E560="USD",Settings!$B$22,IF(E560="HKD",Settings!$B$23,1))))</f>
      </c>
      <c r="O560">
        <f>IF(OR(B560="",C560="",E560=""),0,(IF(A560=-1,H560,0)-IF(OR(A560=1,A560=0),H560,0)+IF(A560=2,H560,0))*IF(E560="SGD",1,IF(E560="USD",Settings!$B$22,IF(E560="HKD",Settings!$B$23,1))))</f>
        <v>0</v>
      </c>
      <c r="P560">
        <f>IF(OR(B560="",C560="",E560=""),0,IF(A560=2,H560*IF(E560="SGD",1,IF(E560="USD",Settings!$B$22,IF(E560="HKD",Settings!$B$23,1))),0))</f>
        <v>0</v>
      </c>
      <c r="Q560" s="312">
        <f>IF(OR(J560="",G560=""),"",G560+ROW()/1000000)</f>
      </c>
      <c r="R560" s="247">
        <f>IF(Q560="","",SUMIFS(Txn[Signed Units],Txn[Key],J560,Txn[Transaction Order],"&lt;="&amp;Q560))</f>
      </c>
    </row>
    <row r="561" spans="10:18" ht="15" customHeight="1" x14ac:dyDescent="0.15">
      <c r="A561" s="239"/>
      <c r="B561" s="239"/>
      <c r="C561" s="239"/>
      <c r="D561" s="253"/>
      <c r="E561" s="239"/>
      <c r="F561" s="254"/>
      <c r="G561" s="239"/>
      <c r="H561" s="254"/>
      <c r="I561" s="239"/>
      <c r="J561" s="246">
        <f>IF(OR(B561="",C561="",E561=""),"",B561&amp;":"&amp;C561&amp;":"&amp;E561)</f>
      </c>
      <c r="K561" s="247">
        <f>IF(A561="","",A561*D561)</f>
      </c>
      <c r="L561" s="246">
        <f>IF(A561="","",IF(OR(A561=1,A561=0),H561,0))</f>
      </c>
      <c r="M561" s="246">
        <f>IF(A561="","",IF(A561=-1,H561,0))</f>
      </c>
      <c r="N561">
        <f>IF(J561="","",IF(E561="SGD",1,IF(E561="USD",Settings!$B$22,IF(E561="HKD",Settings!$B$23,1))))</f>
      </c>
      <c r="O561">
        <f>IF(OR(B561="",C561="",E561=""),0,(IF(A561=-1,H561,0)-IF(OR(A561=1,A561=0),H561,0)+IF(A561=2,H561,0))*IF(E561="SGD",1,IF(E561="USD",Settings!$B$22,IF(E561="HKD",Settings!$B$23,1))))</f>
        <v>0</v>
      </c>
      <c r="P561">
        <f>IF(OR(B561="",C561="",E561=""),0,IF(A561=2,H561*IF(E561="SGD",1,IF(E561="USD",Settings!$B$22,IF(E561="HKD",Settings!$B$23,1))),0))</f>
        <v>0</v>
      </c>
      <c r="Q561" s="312">
        <f>IF(OR(J561="",G561=""),"",G561+ROW()/1000000)</f>
      </c>
      <c r="R561" s="247">
        <f>IF(Q561="","",SUMIFS(Txn[Signed Units],Txn[Key],J561,Txn[Transaction Order],"&lt;="&amp;Q561))</f>
      </c>
    </row>
    <row r="562" spans="10:18" ht="15" customHeight="1" x14ac:dyDescent="0.15">
      <c r="A562" s="239"/>
      <c r="B562" s="239"/>
      <c r="C562" s="239"/>
      <c r="D562" s="253"/>
      <c r="E562" s="239"/>
      <c r="F562" s="254"/>
      <c r="G562" s="239"/>
      <c r="H562" s="254"/>
      <c r="I562" s="239"/>
      <c r="J562" s="246">
        <f>IF(OR(B562="",C562="",E562=""),"",B562&amp;":"&amp;C562&amp;":"&amp;E562)</f>
      </c>
      <c r="K562" s="247">
        <f>IF(A562="","",A562*D562)</f>
      </c>
      <c r="L562" s="246">
        <f>IF(A562="","",IF(OR(A562=1,A562=0),H562,0))</f>
      </c>
      <c r="M562" s="246">
        <f>IF(A562="","",IF(A562=-1,H562,0))</f>
      </c>
      <c r="N562">
        <f>IF(J562="","",IF(E562="SGD",1,IF(E562="USD",Settings!$B$22,IF(E562="HKD",Settings!$B$23,1))))</f>
      </c>
      <c r="O562">
        <f>IF(OR(B562="",C562="",E562=""),0,(IF(A562=-1,H562,0)-IF(OR(A562=1,A562=0),H562,0)+IF(A562=2,H562,0))*IF(E562="SGD",1,IF(E562="USD",Settings!$B$22,IF(E562="HKD",Settings!$B$23,1))))</f>
        <v>0</v>
      </c>
      <c r="P562">
        <f>IF(OR(B562="",C562="",E562=""),0,IF(A562=2,H562*IF(E562="SGD",1,IF(E562="USD",Settings!$B$22,IF(E562="HKD",Settings!$B$23,1))),0))</f>
        <v>0</v>
      </c>
      <c r="Q562" s="312">
        <f>IF(OR(J562="",G562=""),"",G562+ROW()/1000000)</f>
      </c>
      <c r="R562" s="247">
        <f>IF(Q562="","",SUMIFS(Txn[Signed Units],Txn[Key],J562,Txn[Transaction Order],"&lt;="&amp;Q562))</f>
      </c>
    </row>
    <row r="563" spans="10:18" ht="15" customHeight="1" x14ac:dyDescent="0.15">
      <c r="A563" s="239"/>
      <c r="B563" s="239"/>
      <c r="C563" s="239"/>
      <c r="D563" s="253"/>
      <c r="E563" s="239"/>
      <c r="F563" s="254"/>
      <c r="G563" s="239"/>
      <c r="H563" s="254"/>
      <c r="I563" s="239"/>
      <c r="J563" s="246">
        <f>IF(OR(B563="",C563="",E563=""),"",B563&amp;":"&amp;C563&amp;":"&amp;E563)</f>
      </c>
      <c r="K563" s="247">
        <f>IF(A563="","",A563*D563)</f>
      </c>
      <c r="L563" s="246">
        <f>IF(A563="","",IF(OR(A563=1,A563=0),H563,0))</f>
      </c>
      <c r="M563" s="246">
        <f>IF(A563="","",IF(A563=-1,H563,0))</f>
      </c>
      <c r="N563">
        <f>IF(J563="","",IF(E563="SGD",1,IF(E563="USD",Settings!$B$22,IF(E563="HKD",Settings!$B$23,1))))</f>
      </c>
      <c r="O563">
        <f>IF(OR(B563="",C563="",E563=""),0,(IF(A563=-1,H563,0)-IF(OR(A563=1,A563=0),H563,0)+IF(A563=2,H563,0))*IF(E563="SGD",1,IF(E563="USD",Settings!$B$22,IF(E563="HKD",Settings!$B$23,1))))</f>
        <v>0</v>
      </c>
      <c r="P563">
        <f>IF(OR(B563="",C563="",E563=""),0,IF(A563=2,H563*IF(E563="SGD",1,IF(E563="USD",Settings!$B$22,IF(E563="HKD",Settings!$B$23,1))),0))</f>
        <v>0</v>
      </c>
      <c r="Q563" s="312">
        <f>IF(OR(J563="",G563=""),"",G563+ROW()/1000000)</f>
      </c>
      <c r="R563" s="247">
        <f>IF(Q563="","",SUMIFS(Txn[Signed Units],Txn[Key],J563,Txn[Transaction Order],"&lt;="&amp;Q563))</f>
      </c>
    </row>
    <row r="564" spans="10:18" ht="15" customHeight="1" x14ac:dyDescent="0.15">
      <c r="A564" s="239"/>
      <c r="B564" s="239"/>
      <c r="C564" s="239"/>
      <c r="D564" s="253"/>
      <c r="E564" s="239"/>
      <c r="F564" s="254"/>
      <c r="G564" s="239"/>
      <c r="H564" s="254"/>
      <c r="I564" s="239"/>
      <c r="J564" s="246">
        <f>IF(OR(B564="",C564="",E564=""),"",B564&amp;":"&amp;C564&amp;":"&amp;E564)</f>
      </c>
      <c r="K564" s="247">
        <f>IF(A564="","",A564*D564)</f>
      </c>
      <c r="L564" s="246">
        <f>IF(A564="","",IF(OR(A564=1,A564=0),H564,0))</f>
      </c>
      <c r="M564" s="246">
        <f>IF(A564="","",IF(A564=-1,H564,0))</f>
      </c>
      <c r="N564">
        <f>IF(J564="","",IF(E564="SGD",1,IF(E564="USD",Settings!$B$22,IF(E564="HKD",Settings!$B$23,1))))</f>
      </c>
      <c r="O564">
        <f>IF(OR(B564="",C564="",E564=""),0,(IF(A564=-1,H564,0)-IF(OR(A564=1,A564=0),H564,0)+IF(A564=2,H564,0))*IF(E564="SGD",1,IF(E564="USD",Settings!$B$22,IF(E564="HKD",Settings!$B$23,1))))</f>
        <v>0</v>
      </c>
      <c r="P564">
        <f>IF(OR(B564="",C564="",E564=""),0,IF(A564=2,H564*IF(E564="SGD",1,IF(E564="USD",Settings!$B$22,IF(E564="HKD",Settings!$B$23,1))),0))</f>
        <v>0</v>
      </c>
      <c r="Q564" s="312">
        <f>IF(OR(J564="",G564=""),"",G564+ROW()/1000000)</f>
      </c>
      <c r="R564" s="247">
        <f>IF(Q564="","",SUMIFS(Txn[Signed Units],Txn[Key],J564,Txn[Transaction Order],"&lt;="&amp;Q564))</f>
      </c>
    </row>
    <row r="565" spans="10:18" ht="15" customHeight="1" x14ac:dyDescent="0.15">
      <c r="A565" s="239"/>
      <c r="B565" s="239"/>
      <c r="C565" s="239"/>
      <c r="D565" s="253"/>
      <c r="E565" s="239"/>
      <c r="F565" s="254"/>
      <c r="G565" s="239"/>
      <c r="H565" s="254"/>
      <c r="I565" s="239"/>
      <c r="J565" s="246">
        <f>IF(OR(B565="",C565="",E565=""),"",B565&amp;":"&amp;C565&amp;":"&amp;E565)</f>
      </c>
      <c r="K565" s="247">
        <f>IF(A565="","",A565*D565)</f>
      </c>
      <c r="L565" s="246">
        <f>IF(A565="","",IF(OR(A565=1,A565=0),H565,0))</f>
      </c>
      <c r="M565" s="246">
        <f>IF(A565="","",IF(A565=-1,H565,0))</f>
      </c>
      <c r="N565">
        <f>IF(J565="","",IF(E565="SGD",1,IF(E565="USD",Settings!$B$22,IF(E565="HKD",Settings!$B$23,1))))</f>
      </c>
      <c r="O565">
        <f>IF(OR(B565="",C565="",E565=""),0,(IF(A565=-1,H565,0)-IF(OR(A565=1,A565=0),H565,0)+IF(A565=2,H565,0))*IF(E565="SGD",1,IF(E565="USD",Settings!$B$22,IF(E565="HKD",Settings!$B$23,1))))</f>
        <v>0</v>
      </c>
      <c r="P565">
        <f>IF(OR(B565="",C565="",E565=""),0,IF(A565=2,H565*IF(E565="SGD",1,IF(E565="USD",Settings!$B$22,IF(E565="HKD",Settings!$B$23,1))),0))</f>
        <v>0</v>
      </c>
      <c r="Q565" s="312">
        <f>IF(OR(J565="",G565=""),"",G565+ROW()/1000000)</f>
      </c>
      <c r="R565" s="247">
        <f>IF(Q565="","",SUMIFS(Txn[Signed Units],Txn[Key],J565,Txn[Transaction Order],"&lt;="&amp;Q565))</f>
      </c>
    </row>
    <row r="566" spans="10:18" ht="15" customHeight="1" x14ac:dyDescent="0.15">
      <c r="A566" s="239"/>
      <c r="B566" s="239"/>
      <c r="C566" s="239"/>
      <c r="D566" s="253"/>
      <c r="E566" s="239"/>
      <c r="F566" s="254"/>
      <c r="G566" s="239"/>
      <c r="H566" s="254"/>
      <c r="I566" s="239"/>
      <c r="J566" s="246">
        <f>IF(OR(B566="",C566="",E566=""),"",B566&amp;":"&amp;C566&amp;":"&amp;E566)</f>
      </c>
      <c r="K566" s="247">
        <f>IF(A566="","",A566*D566)</f>
      </c>
      <c r="L566" s="246">
        <f>IF(A566="","",IF(OR(A566=1,A566=0),H566,0))</f>
      </c>
      <c r="M566" s="246">
        <f>IF(A566="","",IF(A566=-1,H566,0))</f>
      </c>
      <c r="N566">
        <f>IF(J566="","",IF(E566="SGD",1,IF(E566="USD",Settings!$B$22,IF(E566="HKD",Settings!$B$23,1))))</f>
      </c>
      <c r="O566">
        <f>IF(OR(B566="",C566="",E566=""),0,(IF(A566=-1,H566,0)-IF(OR(A566=1,A566=0),H566,0)+IF(A566=2,H566,0))*IF(E566="SGD",1,IF(E566="USD",Settings!$B$22,IF(E566="HKD",Settings!$B$23,1))))</f>
        <v>0</v>
      </c>
      <c r="P566">
        <f>IF(OR(B566="",C566="",E566=""),0,IF(A566=2,H566*IF(E566="SGD",1,IF(E566="USD",Settings!$B$22,IF(E566="HKD",Settings!$B$23,1))),0))</f>
        <v>0</v>
      </c>
      <c r="Q566" s="312">
        <f>IF(OR(J566="",G566=""),"",G566+ROW()/1000000)</f>
      </c>
      <c r="R566" s="247">
        <f>IF(Q566="","",SUMIFS(Txn[Signed Units],Txn[Key],J566,Txn[Transaction Order],"&lt;="&amp;Q566))</f>
      </c>
    </row>
    <row r="567" spans="10:18" ht="15" customHeight="1" x14ac:dyDescent="0.15">
      <c r="A567" s="239"/>
      <c r="B567" s="239"/>
      <c r="C567" s="239"/>
      <c r="D567" s="253"/>
      <c r="E567" s="239"/>
      <c r="F567" s="254"/>
      <c r="G567" s="239"/>
      <c r="H567" s="254"/>
      <c r="I567" s="239"/>
      <c r="J567" s="246">
        <f>IF(OR(B567="",C567="",E567=""),"",B567&amp;":"&amp;C567&amp;":"&amp;E567)</f>
      </c>
      <c r="K567" s="247">
        <f>IF(A567="","",A567*D567)</f>
      </c>
      <c r="L567" s="246">
        <f>IF(A567="","",IF(OR(A567=1,A567=0),H567,0))</f>
      </c>
      <c r="M567" s="246">
        <f>IF(A567="","",IF(A567=-1,H567,0))</f>
      </c>
      <c r="N567">
        <f>IF(J567="","",IF(E567="SGD",1,IF(E567="USD",Settings!$B$22,IF(E567="HKD",Settings!$B$23,1))))</f>
      </c>
      <c r="O567">
        <f>IF(OR(B567="",C567="",E567=""),0,(IF(A567=-1,H567,0)-IF(OR(A567=1,A567=0),H567,0)+IF(A567=2,H567,0))*IF(E567="SGD",1,IF(E567="USD",Settings!$B$22,IF(E567="HKD",Settings!$B$23,1))))</f>
        <v>0</v>
      </c>
      <c r="P567">
        <f>IF(OR(B567="",C567="",E567=""),0,IF(A567=2,H567*IF(E567="SGD",1,IF(E567="USD",Settings!$B$22,IF(E567="HKD",Settings!$B$23,1))),0))</f>
        <v>0</v>
      </c>
      <c r="Q567" s="312">
        <f>IF(OR(J567="",G567=""),"",G567+ROW()/1000000)</f>
      </c>
      <c r="R567" s="247">
        <f>IF(Q567="","",SUMIFS(Txn[Signed Units],Txn[Key],J567,Txn[Transaction Order],"&lt;="&amp;Q567))</f>
      </c>
    </row>
    <row r="568" spans="10:18" ht="15" customHeight="1" x14ac:dyDescent="0.15">
      <c r="A568" s="239"/>
      <c r="B568" s="239"/>
      <c r="C568" s="239"/>
      <c r="D568" s="253"/>
      <c r="E568" s="239"/>
      <c r="F568" s="254"/>
      <c r="G568" s="239"/>
      <c r="H568" s="254"/>
      <c r="I568" s="239"/>
      <c r="J568" s="246">
        <f>IF(OR(B568="",C568="",E568=""),"",B568&amp;":"&amp;C568&amp;":"&amp;E568)</f>
      </c>
      <c r="K568" s="247">
        <f>IF(A568="","",A568*D568)</f>
      </c>
      <c r="L568" s="246">
        <f>IF(A568="","",IF(OR(A568=1,A568=0),H568,0))</f>
      </c>
      <c r="M568" s="246">
        <f>IF(A568="","",IF(A568=-1,H568,0))</f>
      </c>
      <c r="N568">
        <f>IF(J568="","",IF(E568="SGD",1,IF(E568="USD",Settings!$B$22,IF(E568="HKD",Settings!$B$23,1))))</f>
      </c>
      <c r="O568">
        <f>IF(OR(B568="",C568="",E568=""),0,(IF(A568=-1,H568,0)-IF(OR(A568=1,A568=0),H568,0)+IF(A568=2,H568,0))*IF(E568="SGD",1,IF(E568="USD",Settings!$B$22,IF(E568="HKD",Settings!$B$23,1))))</f>
        <v>0</v>
      </c>
      <c r="P568">
        <f>IF(OR(B568="",C568="",E568=""),0,IF(A568=2,H568*IF(E568="SGD",1,IF(E568="USD",Settings!$B$22,IF(E568="HKD",Settings!$B$23,1))),0))</f>
        <v>0</v>
      </c>
      <c r="Q568" s="312">
        <f>IF(OR(J568="",G568=""),"",G568+ROW()/1000000)</f>
      </c>
      <c r="R568" s="247">
        <f>IF(Q568="","",SUMIFS(Txn[Signed Units],Txn[Key],J568,Txn[Transaction Order],"&lt;="&amp;Q568))</f>
      </c>
    </row>
    <row r="569" spans="10:18" ht="15" customHeight="1" x14ac:dyDescent="0.15">
      <c r="A569" s="239"/>
      <c r="B569" s="239"/>
      <c r="C569" s="239"/>
      <c r="D569" s="253"/>
      <c r="E569" s="239"/>
      <c r="F569" s="254"/>
      <c r="G569" s="239"/>
      <c r="H569" s="254"/>
      <c r="I569" s="239"/>
      <c r="J569" s="246">
        <f>IF(OR(B569="",C569="",E569=""),"",B569&amp;":"&amp;C569&amp;":"&amp;E569)</f>
      </c>
      <c r="K569" s="247">
        <f>IF(A569="","",A569*D569)</f>
      </c>
      <c r="L569" s="246">
        <f>IF(A569="","",IF(OR(A569=1,A569=0),H569,0))</f>
      </c>
      <c r="M569" s="246">
        <f>IF(A569="","",IF(A569=-1,H569,0))</f>
      </c>
      <c r="N569">
        <f>IF(J569="","",IF(E569="SGD",1,IF(E569="USD",Settings!$B$22,IF(E569="HKD",Settings!$B$23,1))))</f>
      </c>
      <c r="O569">
        <f>IF(OR(B569="",C569="",E569=""),0,(IF(A569=-1,H569,0)-IF(OR(A569=1,A569=0),H569,0)+IF(A569=2,H569,0))*IF(E569="SGD",1,IF(E569="USD",Settings!$B$22,IF(E569="HKD",Settings!$B$23,1))))</f>
        <v>0</v>
      </c>
      <c r="P569">
        <f>IF(OR(B569="",C569="",E569=""),0,IF(A569=2,H569*IF(E569="SGD",1,IF(E569="USD",Settings!$B$22,IF(E569="HKD",Settings!$B$23,1))),0))</f>
        <v>0</v>
      </c>
      <c r="Q569" s="312">
        <f>IF(OR(J569="",G569=""),"",G569+ROW()/1000000)</f>
      </c>
      <c r="R569" s="247">
        <f>IF(Q569="","",SUMIFS(Txn[Signed Units],Txn[Key],J569,Txn[Transaction Order],"&lt;="&amp;Q569))</f>
      </c>
    </row>
    <row r="570" spans="10:18" ht="15" customHeight="1" x14ac:dyDescent="0.15">
      <c r="A570" s="239"/>
      <c r="B570" s="239"/>
      <c r="C570" s="239"/>
      <c r="D570" s="253"/>
      <c r="E570" s="239"/>
      <c r="F570" s="254"/>
      <c r="G570" s="239"/>
      <c r="H570" s="254"/>
      <c r="I570" s="239"/>
      <c r="J570" s="246">
        <f>IF(OR(B570="",C570="",E570=""),"",B570&amp;":"&amp;C570&amp;":"&amp;E570)</f>
      </c>
      <c r="K570" s="247">
        <f>IF(A570="","",A570*D570)</f>
      </c>
      <c r="L570" s="246">
        <f>IF(A570="","",IF(OR(A570=1,A570=0),H570,0))</f>
      </c>
      <c r="M570" s="246">
        <f>IF(A570="","",IF(A570=-1,H570,0))</f>
      </c>
      <c r="N570">
        <f>IF(J570="","",IF(E570="SGD",1,IF(E570="USD",Settings!$B$22,IF(E570="HKD",Settings!$B$23,1))))</f>
      </c>
      <c r="O570">
        <f>IF(OR(B570="",C570="",E570=""),0,(IF(A570=-1,H570,0)-IF(OR(A570=1,A570=0),H570,0)+IF(A570=2,H570,0))*IF(E570="SGD",1,IF(E570="USD",Settings!$B$22,IF(E570="HKD",Settings!$B$23,1))))</f>
        <v>0</v>
      </c>
      <c r="P570">
        <f>IF(OR(B570="",C570="",E570=""),0,IF(A570=2,H570*IF(E570="SGD",1,IF(E570="USD",Settings!$B$22,IF(E570="HKD",Settings!$B$23,1))),0))</f>
        <v>0</v>
      </c>
      <c r="Q570" s="312">
        <f>IF(OR(J570="",G570=""),"",G570+ROW()/1000000)</f>
      </c>
      <c r="R570" s="247">
        <f>IF(Q570="","",SUMIFS(Txn[Signed Units],Txn[Key],J570,Txn[Transaction Order],"&lt;="&amp;Q570))</f>
      </c>
    </row>
    <row r="571" spans="10:18" ht="15" customHeight="1" x14ac:dyDescent="0.15">
      <c r="A571" s="239"/>
      <c r="B571" s="239"/>
      <c r="C571" s="239"/>
      <c r="D571" s="253"/>
      <c r="E571" s="239"/>
      <c r="F571" s="254"/>
      <c r="G571" s="239"/>
      <c r="H571" s="254"/>
      <c r="I571" s="239"/>
      <c r="J571" s="246">
        <f>IF(OR(B571="",C571="",E571=""),"",B571&amp;":"&amp;C571&amp;":"&amp;E571)</f>
      </c>
      <c r="K571" s="247">
        <f>IF(A571="","",A571*D571)</f>
      </c>
      <c r="L571" s="246">
        <f>IF(A571="","",IF(OR(A571=1,A571=0),H571,0))</f>
      </c>
      <c r="M571" s="246">
        <f>IF(A571="","",IF(A571=-1,H571,0))</f>
      </c>
      <c r="N571">
        <f>IF(J571="","",IF(E571="SGD",1,IF(E571="USD",Settings!$B$22,IF(E571="HKD",Settings!$B$23,1))))</f>
      </c>
      <c r="O571">
        <f>IF(OR(B571="",C571="",E571=""),0,(IF(A571=-1,H571,0)-IF(OR(A571=1,A571=0),H571,0)+IF(A571=2,H571,0))*IF(E571="SGD",1,IF(E571="USD",Settings!$B$22,IF(E571="HKD",Settings!$B$23,1))))</f>
        <v>0</v>
      </c>
      <c r="P571">
        <f>IF(OR(B571="",C571="",E571=""),0,IF(A571=2,H571*IF(E571="SGD",1,IF(E571="USD",Settings!$B$22,IF(E571="HKD",Settings!$B$23,1))),0))</f>
        <v>0</v>
      </c>
      <c r="Q571" s="312">
        <f>IF(OR(J571="",G571=""),"",G571+ROW()/1000000)</f>
      </c>
      <c r="R571" s="247">
        <f>IF(Q571="","",SUMIFS(Txn[Signed Units],Txn[Key],J571,Txn[Transaction Order],"&lt;="&amp;Q571))</f>
      </c>
    </row>
    <row r="572" spans="10:18" ht="15" customHeight="1" x14ac:dyDescent="0.15">
      <c r="A572" s="239"/>
      <c r="B572" s="239"/>
      <c r="C572" s="239"/>
      <c r="D572" s="253"/>
      <c r="E572" s="239"/>
      <c r="F572" s="254"/>
      <c r="G572" s="239"/>
      <c r="H572" s="254"/>
      <c r="I572" s="239"/>
      <c r="J572" s="246">
        <f>IF(OR(B572="",C572="",E572=""),"",B572&amp;":"&amp;C572&amp;":"&amp;E572)</f>
      </c>
      <c r="K572" s="247">
        <f>IF(A572="","",A572*D572)</f>
      </c>
      <c r="L572" s="246">
        <f>IF(A572="","",IF(OR(A572=1,A572=0),H572,0))</f>
      </c>
      <c r="M572" s="246">
        <f>IF(A572="","",IF(A572=-1,H572,0))</f>
      </c>
      <c r="N572">
        <f>IF(J572="","",IF(E572="SGD",1,IF(E572="USD",Settings!$B$22,IF(E572="HKD",Settings!$B$23,1))))</f>
      </c>
      <c r="O572">
        <f>IF(OR(B572="",C572="",E572=""),0,(IF(A572=-1,H572,0)-IF(OR(A572=1,A572=0),H572,0)+IF(A572=2,H572,0))*IF(E572="SGD",1,IF(E572="USD",Settings!$B$22,IF(E572="HKD",Settings!$B$23,1))))</f>
        <v>0</v>
      </c>
      <c r="P572">
        <f>IF(OR(B572="",C572="",E572=""),0,IF(A572=2,H572*IF(E572="SGD",1,IF(E572="USD",Settings!$B$22,IF(E572="HKD",Settings!$B$23,1))),0))</f>
        <v>0</v>
      </c>
      <c r="Q572" s="312">
        <f>IF(OR(J572="",G572=""),"",G572+ROW()/1000000)</f>
      </c>
      <c r="R572" s="247">
        <f>IF(Q572="","",SUMIFS(Txn[Signed Units],Txn[Key],J572,Txn[Transaction Order],"&lt;="&amp;Q572))</f>
      </c>
    </row>
    <row r="573" spans="10:18" ht="15" customHeight="1" x14ac:dyDescent="0.15">
      <c r="A573" s="239"/>
      <c r="B573" s="239"/>
      <c r="C573" s="239"/>
      <c r="D573" s="253"/>
      <c r="E573" s="239"/>
      <c r="F573" s="254"/>
      <c r="G573" s="239"/>
      <c r="H573" s="254"/>
      <c r="I573" s="239"/>
      <c r="J573" s="246">
        <f>IF(OR(B573="",C573="",E573=""),"",B573&amp;":"&amp;C573&amp;":"&amp;E573)</f>
      </c>
      <c r="K573" s="247">
        <f>IF(A573="","",A573*D573)</f>
      </c>
      <c r="L573" s="246">
        <f>IF(A573="","",IF(OR(A573=1,A573=0),H573,0))</f>
      </c>
      <c r="M573" s="246">
        <f>IF(A573="","",IF(A573=-1,H573,0))</f>
      </c>
      <c r="N573">
        <f>IF(J573="","",IF(E573="SGD",1,IF(E573="USD",Settings!$B$22,IF(E573="HKD",Settings!$B$23,1))))</f>
      </c>
      <c r="O573">
        <f>IF(OR(B573="",C573="",E573=""),0,(IF(A573=-1,H573,0)-IF(OR(A573=1,A573=0),H573,0)+IF(A573=2,H573,0))*IF(E573="SGD",1,IF(E573="USD",Settings!$B$22,IF(E573="HKD",Settings!$B$23,1))))</f>
        <v>0</v>
      </c>
      <c r="P573">
        <f>IF(OR(B573="",C573="",E573=""),0,IF(A573=2,H573*IF(E573="SGD",1,IF(E573="USD",Settings!$B$22,IF(E573="HKD",Settings!$B$23,1))),0))</f>
        <v>0</v>
      </c>
      <c r="Q573" s="312">
        <f>IF(OR(J573="",G573=""),"",G573+ROW()/1000000)</f>
      </c>
      <c r="R573" s="247">
        <f>IF(Q573="","",SUMIFS(Txn[Signed Units],Txn[Key],J573,Txn[Transaction Order],"&lt;="&amp;Q573))</f>
      </c>
    </row>
    <row r="574" spans="10:18" ht="15" customHeight="1" x14ac:dyDescent="0.15">
      <c r="A574" s="239"/>
      <c r="B574" s="239"/>
      <c r="C574" s="239"/>
      <c r="D574" s="253"/>
      <c r="E574" s="239"/>
      <c r="F574" s="254"/>
      <c r="G574" s="239"/>
      <c r="H574" s="254"/>
      <c r="I574" s="239"/>
      <c r="J574" s="246">
        <f>IF(OR(B574="",C574="",E574=""),"",B574&amp;":"&amp;C574&amp;":"&amp;E574)</f>
      </c>
      <c r="K574" s="247">
        <f>IF(A574="","",A574*D574)</f>
      </c>
      <c r="L574" s="246">
        <f>IF(A574="","",IF(OR(A574=1,A574=0),H574,0))</f>
      </c>
      <c r="M574" s="246">
        <f>IF(A574="","",IF(A574=-1,H574,0))</f>
      </c>
      <c r="N574">
        <f>IF(J574="","",IF(E574="SGD",1,IF(E574="USD",Settings!$B$22,IF(E574="HKD",Settings!$B$23,1))))</f>
      </c>
      <c r="O574">
        <f>IF(OR(B574="",C574="",E574=""),0,(IF(A574=-1,H574,0)-IF(OR(A574=1,A574=0),H574,0)+IF(A574=2,H574,0))*IF(E574="SGD",1,IF(E574="USD",Settings!$B$22,IF(E574="HKD",Settings!$B$23,1))))</f>
        <v>0</v>
      </c>
      <c r="P574">
        <f>IF(OR(B574="",C574="",E574=""),0,IF(A574=2,H574*IF(E574="SGD",1,IF(E574="USD",Settings!$B$22,IF(E574="HKD",Settings!$B$23,1))),0))</f>
        <v>0</v>
      </c>
      <c r="Q574" s="312">
        <f>IF(OR(J574="",G574=""),"",G574+ROW()/1000000)</f>
      </c>
      <c r="R574" s="247">
        <f>IF(Q574="","",SUMIFS(Txn[Signed Units],Txn[Key],J574,Txn[Transaction Order],"&lt;="&amp;Q574))</f>
      </c>
    </row>
    <row r="575" spans="10:18" ht="15" customHeight="1" x14ac:dyDescent="0.15">
      <c r="A575" s="239"/>
      <c r="B575" s="239"/>
      <c r="C575" s="239"/>
      <c r="D575" s="253"/>
      <c r="E575" s="239"/>
      <c r="F575" s="254"/>
      <c r="G575" s="239"/>
      <c r="H575" s="254"/>
      <c r="I575" s="239"/>
      <c r="J575" s="246">
        <f>IF(OR(B575="",C575="",E575=""),"",B575&amp;":"&amp;C575&amp;":"&amp;E575)</f>
      </c>
      <c r="K575" s="247">
        <f>IF(A575="","",A575*D575)</f>
      </c>
      <c r="L575" s="246">
        <f>IF(A575="","",IF(OR(A575=1,A575=0),H575,0))</f>
      </c>
      <c r="M575" s="246">
        <f>IF(A575="","",IF(A575=-1,H575,0))</f>
      </c>
      <c r="N575">
        <f>IF(J575="","",IF(E575="SGD",1,IF(E575="USD",Settings!$B$22,IF(E575="HKD",Settings!$B$23,1))))</f>
      </c>
      <c r="O575">
        <f>IF(OR(B575="",C575="",E575=""),0,(IF(A575=-1,H575,0)-IF(OR(A575=1,A575=0),H575,0)+IF(A575=2,H575,0))*IF(E575="SGD",1,IF(E575="USD",Settings!$B$22,IF(E575="HKD",Settings!$B$23,1))))</f>
        <v>0</v>
      </c>
      <c r="P575">
        <f>IF(OR(B575="",C575="",E575=""),0,IF(A575=2,H575*IF(E575="SGD",1,IF(E575="USD",Settings!$B$22,IF(E575="HKD",Settings!$B$23,1))),0))</f>
        <v>0</v>
      </c>
      <c r="Q575" s="312">
        <f>IF(OR(J575="",G575=""),"",G575+ROW()/1000000)</f>
      </c>
      <c r="R575" s="247">
        <f>IF(Q575="","",SUMIFS(Txn[Signed Units],Txn[Key],J575,Txn[Transaction Order],"&lt;="&amp;Q575))</f>
      </c>
    </row>
    <row r="576" spans="10:18" ht="15" customHeight="1" x14ac:dyDescent="0.15">
      <c r="A576" s="239"/>
      <c r="B576" s="239"/>
      <c r="C576" s="239"/>
      <c r="D576" s="253"/>
      <c r="E576" s="239"/>
      <c r="F576" s="254"/>
      <c r="G576" s="239"/>
      <c r="H576" s="254"/>
      <c r="I576" s="239"/>
      <c r="J576" s="246">
        <f>IF(OR(B576="",C576="",E576=""),"",B576&amp;":"&amp;C576&amp;":"&amp;E576)</f>
      </c>
      <c r="K576" s="247">
        <f>IF(A576="","",A576*D576)</f>
      </c>
      <c r="L576" s="246">
        <f>IF(A576="","",IF(OR(A576=1,A576=0),H576,0))</f>
      </c>
      <c r="M576" s="246">
        <f>IF(A576="","",IF(A576=-1,H576,0))</f>
      </c>
      <c r="N576">
        <f>IF(J576="","",IF(E576="SGD",1,IF(E576="USD",Settings!$B$22,IF(E576="HKD",Settings!$B$23,1))))</f>
      </c>
      <c r="O576">
        <f>IF(OR(B576="",C576="",E576=""),0,(IF(A576=-1,H576,0)-IF(OR(A576=1,A576=0),H576,0)+IF(A576=2,H576,0))*IF(E576="SGD",1,IF(E576="USD",Settings!$B$22,IF(E576="HKD",Settings!$B$23,1))))</f>
        <v>0</v>
      </c>
      <c r="P576">
        <f>IF(OR(B576="",C576="",E576=""),0,IF(A576=2,H576*IF(E576="SGD",1,IF(E576="USD",Settings!$B$22,IF(E576="HKD",Settings!$B$23,1))),0))</f>
        <v>0</v>
      </c>
      <c r="Q576" s="312">
        <f>IF(OR(J576="",G576=""),"",G576+ROW()/1000000)</f>
      </c>
      <c r="R576" s="247">
        <f>IF(Q576="","",SUMIFS(Txn[Signed Units],Txn[Key],J576,Txn[Transaction Order],"&lt;="&amp;Q576))</f>
      </c>
    </row>
    <row r="577" spans="10:18" ht="15" customHeight="1" x14ac:dyDescent="0.15">
      <c r="A577" s="239"/>
      <c r="B577" s="239"/>
      <c r="C577" s="239"/>
      <c r="D577" s="253"/>
      <c r="E577" s="239"/>
      <c r="F577" s="254"/>
      <c r="G577" s="239"/>
      <c r="H577" s="254"/>
      <c r="I577" s="239"/>
      <c r="J577" s="246">
        <f>IF(OR(B577="",C577="",E577=""),"",B577&amp;":"&amp;C577&amp;":"&amp;E577)</f>
      </c>
      <c r="K577" s="247">
        <f>IF(A577="","",A577*D577)</f>
      </c>
      <c r="L577" s="246">
        <f>IF(A577="","",IF(OR(A577=1,A577=0),H577,0))</f>
      </c>
      <c r="M577" s="246">
        <f>IF(A577="","",IF(A577=-1,H577,0))</f>
      </c>
      <c r="N577">
        <f>IF(J577="","",IF(E577="SGD",1,IF(E577="USD",Settings!$B$22,IF(E577="HKD",Settings!$B$23,1))))</f>
      </c>
      <c r="O577">
        <f>IF(OR(B577="",C577="",E577=""),0,(IF(A577=-1,H577,0)-IF(OR(A577=1,A577=0),H577,0)+IF(A577=2,H577,0))*IF(E577="SGD",1,IF(E577="USD",Settings!$B$22,IF(E577="HKD",Settings!$B$23,1))))</f>
        <v>0</v>
      </c>
      <c r="P577">
        <f>IF(OR(B577="",C577="",E577=""),0,IF(A577=2,H577*IF(E577="SGD",1,IF(E577="USD",Settings!$B$22,IF(E577="HKD",Settings!$B$23,1))),0))</f>
        <v>0</v>
      </c>
      <c r="Q577" s="312">
        <f>IF(OR(J577="",G577=""),"",G577+ROW()/1000000)</f>
      </c>
      <c r="R577" s="247">
        <f>IF(Q577="","",SUMIFS(Txn[Signed Units],Txn[Key],J577,Txn[Transaction Order],"&lt;="&amp;Q577))</f>
      </c>
    </row>
    <row r="578" spans="10:18" ht="15" customHeight="1" x14ac:dyDescent="0.15">
      <c r="A578" s="239"/>
      <c r="B578" s="239"/>
      <c r="C578" s="239"/>
      <c r="D578" s="253"/>
      <c r="E578" s="239"/>
      <c r="F578" s="254"/>
      <c r="G578" s="239"/>
      <c r="H578" s="254"/>
      <c r="I578" s="239"/>
      <c r="J578" s="246">
        <f>IF(OR(B578="",C578="",E578=""),"",B578&amp;":"&amp;C578&amp;":"&amp;E578)</f>
      </c>
      <c r="K578" s="247">
        <f>IF(A578="","",A578*D578)</f>
      </c>
      <c r="L578" s="246">
        <f>IF(A578="","",IF(OR(A578=1,A578=0),H578,0))</f>
      </c>
      <c r="M578" s="246">
        <f>IF(A578="","",IF(A578=-1,H578,0))</f>
      </c>
      <c r="N578">
        <f>IF(J578="","",IF(E578="SGD",1,IF(E578="USD",Settings!$B$22,IF(E578="HKD",Settings!$B$23,1))))</f>
      </c>
      <c r="O578">
        <f>IF(OR(B578="",C578="",E578=""),0,(IF(A578=-1,H578,0)-IF(OR(A578=1,A578=0),H578,0)+IF(A578=2,H578,0))*IF(E578="SGD",1,IF(E578="USD",Settings!$B$22,IF(E578="HKD",Settings!$B$23,1))))</f>
        <v>0</v>
      </c>
      <c r="P578">
        <f>IF(OR(B578="",C578="",E578=""),0,IF(A578=2,H578*IF(E578="SGD",1,IF(E578="USD",Settings!$B$22,IF(E578="HKD",Settings!$B$23,1))),0))</f>
        <v>0</v>
      </c>
      <c r="Q578" s="312">
        <f>IF(OR(J578="",G578=""),"",G578+ROW()/1000000)</f>
      </c>
      <c r="R578" s="247">
        <f>IF(Q578="","",SUMIFS(Txn[Signed Units],Txn[Key],J578,Txn[Transaction Order],"&lt;="&amp;Q578))</f>
      </c>
    </row>
    <row r="579" spans="10:18" ht="15" customHeight="1" x14ac:dyDescent="0.15">
      <c r="A579" s="239"/>
      <c r="B579" s="239"/>
      <c r="C579" s="239"/>
      <c r="D579" s="253"/>
      <c r="E579" s="239"/>
      <c r="F579" s="254"/>
      <c r="G579" s="239"/>
      <c r="H579" s="254"/>
      <c r="I579" s="239"/>
      <c r="J579" s="246">
        <f>IF(OR(B579="",C579="",E579=""),"",B579&amp;":"&amp;C579&amp;":"&amp;E579)</f>
      </c>
      <c r="K579" s="247">
        <f>IF(A579="","",A579*D579)</f>
      </c>
      <c r="L579" s="246">
        <f>IF(A579="","",IF(OR(A579=1,A579=0),H579,0))</f>
      </c>
      <c r="M579" s="246">
        <f>IF(A579="","",IF(A579=-1,H579,0))</f>
      </c>
      <c r="N579">
        <f>IF(J579="","",IF(E579="SGD",1,IF(E579="USD",Settings!$B$22,IF(E579="HKD",Settings!$B$23,1))))</f>
      </c>
      <c r="O579">
        <f>IF(OR(B579="",C579="",E579=""),0,(IF(A579=-1,H579,0)-IF(OR(A579=1,A579=0),H579,0)+IF(A579=2,H579,0))*IF(E579="SGD",1,IF(E579="USD",Settings!$B$22,IF(E579="HKD",Settings!$B$23,1))))</f>
        <v>0</v>
      </c>
      <c r="P579">
        <f>IF(OR(B579="",C579="",E579=""),0,IF(A579=2,H579*IF(E579="SGD",1,IF(E579="USD",Settings!$B$22,IF(E579="HKD",Settings!$B$23,1))),0))</f>
        <v>0</v>
      </c>
      <c r="Q579" s="312">
        <f>IF(OR(J579="",G579=""),"",G579+ROW()/1000000)</f>
      </c>
      <c r="R579" s="247">
        <f>IF(Q579="","",SUMIFS(Txn[Signed Units],Txn[Key],J579,Txn[Transaction Order],"&lt;="&amp;Q579))</f>
      </c>
    </row>
    <row r="580" spans="10:18" ht="15" customHeight="1" x14ac:dyDescent="0.15">
      <c r="A580" s="239"/>
      <c r="B580" s="239"/>
      <c r="C580" s="239"/>
      <c r="D580" s="253"/>
      <c r="E580" s="239"/>
      <c r="F580" s="254"/>
      <c r="G580" s="239"/>
      <c r="H580" s="254"/>
      <c r="I580" s="239"/>
      <c r="J580" s="246">
        <f>IF(OR(B580="",C580="",E580=""),"",B580&amp;":"&amp;C580&amp;":"&amp;E580)</f>
      </c>
      <c r="K580" s="247">
        <f>IF(A580="","",A580*D580)</f>
      </c>
      <c r="L580" s="246">
        <f>IF(A580="","",IF(OR(A580=1,A580=0),H580,0))</f>
      </c>
      <c r="M580" s="246">
        <f>IF(A580="","",IF(A580=-1,H580,0))</f>
      </c>
      <c r="N580">
        <f>IF(J580="","",IF(E580="SGD",1,IF(E580="USD",Settings!$B$22,IF(E580="HKD",Settings!$B$23,1))))</f>
      </c>
      <c r="O580">
        <f>IF(OR(B580="",C580="",E580=""),0,(IF(A580=-1,H580,0)-IF(OR(A580=1,A580=0),H580,0)+IF(A580=2,H580,0))*IF(E580="SGD",1,IF(E580="USD",Settings!$B$22,IF(E580="HKD",Settings!$B$23,1))))</f>
        <v>0</v>
      </c>
      <c r="P580">
        <f>IF(OR(B580="",C580="",E580=""),0,IF(A580=2,H580*IF(E580="SGD",1,IF(E580="USD",Settings!$B$22,IF(E580="HKD",Settings!$B$23,1))),0))</f>
        <v>0</v>
      </c>
      <c r="Q580" s="312">
        <f>IF(OR(J580="",G580=""),"",G580+ROW()/1000000)</f>
      </c>
      <c r="R580" s="247">
        <f>IF(Q580="","",SUMIFS(Txn[Signed Units],Txn[Key],J580,Txn[Transaction Order],"&lt;="&amp;Q580))</f>
      </c>
    </row>
    <row r="581" spans="10:18" ht="15" customHeight="1" x14ac:dyDescent="0.15">
      <c r="A581" s="239"/>
      <c r="B581" s="239"/>
      <c r="C581" s="239"/>
      <c r="D581" s="253"/>
      <c r="E581" s="239"/>
      <c r="F581" s="254"/>
      <c r="G581" s="239"/>
      <c r="H581" s="254"/>
      <c r="I581" s="239"/>
      <c r="J581" s="246">
        <f>IF(OR(B581="",C581="",E581=""),"",B581&amp;":"&amp;C581&amp;":"&amp;E581)</f>
      </c>
      <c r="K581" s="247">
        <f>IF(A581="","",A581*D581)</f>
      </c>
      <c r="L581" s="246">
        <f>IF(A581="","",IF(OR(A581=1,A581=0),H581,0))</f>
      </c>
      <c r="M581" s="246">
        <f>IF(A581="","",IF(A581=-1,H581,0))</f>
      </c>
      <c r="N581">
        <f>IF(J581="","",IF(E581="SGD",1,IF(E581="USD",Settings!$B$22,IF(E581="HKD",Settings!$B$23,1))))</f>
      </c>
      <c r="O581">
        <f>IF(OR(B581="",C581="",E581=""),0,(IF(A581=-1,H581,0)-IF(OR(A581=1,A581=0),H581,0)+IF(A581=2,H581,0))*IF(E581="SGD",1,IF(E581="USD",Settings!$B$22,IF(E581="HKD",Settings!$B$23,1))))</f>
        <v>0</v>
      </c>
      <c r="P581">
        <f>IF(OR(B581="",C581="",E581=""),0,IF(A581=2,H581*IF(E581="SGD",1,IF(E581="USD",Settings!$B$22,IF(E581="HKD",Settings!$B$23,1))),0))</f>
        <v>0</v>
      </c>
      <c r="Q581" s="312">
        <f>IF(OR(J581="",G581=""),"",G581+ROW()/1000000)</f>
      </c>
      <c r="R581" s="247">
        <f>IF(Q581="","",SUMIFS(Txn[Signed Units],Txn[Key],J581,Txn[Transaction Order],"&lt;="&amp;Q581))</f>
      </c>
    </row>
    <row r="582" spans="10:18" ht="15" customHeight="1" x14ac:dyDescent="0.15">
      <c r="A582" s="239"/>
      <c r="B582" s="239"/>
      <c r="C582" s="239"/>
      <c r="D582" s="253"/>
      <c r="E582" s="239"/>
      <c r="F582" s="254"/>
      <c r="G582" s="239"/>
      <c r="H582" s="254"/>
      <c r="I582" s="239"/>
      <c r="J582" s="246">
        <f>IF(OR(B582="",C582="",E582=""),"",B582&amp;":"&amp;C582&amp;":"&amp;E582)</f>
      </c>
      <c r="K582" s="247">
        <f>IF(A582="","",A582*D582)</f>
      </c>
      <c r="L582" s="246">
        <f>IF(A582="","",IF(OR(A582=1,A582=0),H582,0))</f>
      </c>
      <c r="M582" s="246">
        <f>IF(A582="","",IF(A582=-1,H582,0))</f>
      </c>
      <c r="N582">
        <f>IF(J582="","",IF(E582="SGD",1,IF(E582="USD",Settings!$B$22,IF(E582="HKD",Settings!$B$23,1))))</f>
      </c>
      <c r="O582">
        <f>IF(OR(B582="",C582="",E582=""),0,(IF(A582=-1,H582,0)-IF(OR(A582=1,A582=0),H582,0)+IF(A582=2,H582,0))*IF(E582="SGD",1,IF(E582="USD",Settings!$B$22,IF(E582="HKD",Settings!$B$23,1))))</f>
        <v>0</v>
      </c>
      <c r="P582">
        <f>IF(OR(B582="",C582="",E582=""),0,IF(A582=2,H582*IF(E582="SGD",1,IF(E582="USD",Settings!$B$22,IF(E582="HKD",Settings!$B$23,1))),0))</f>
        <v>0</v>
      </c>
      <c r="Q582" s="312">
        <f>IF(OR(J582="",G582=""),"",G582+ROW()/1000000)</f>
      </c>
      <c r="R582" s="247">
        <f>IF(Q582="","",SUMIFS(Txn[Signed Units],Txn[Key],J582,Txn[Transaction Order],"&lt;="&amp;Q582))</f>
      </c>
    </row>
    <row r="583" spans="10:18" ht="15" customHeight="1" x14ac:dyDescent="0.15">
      <c r="A583" s="239"/>
      <c r="B583" s="239"/>
      <c r="C583" s="239"/>
      <c r="D583" s="253"/>
      <c r="E583" s="239"/>
      <c r="F583" s="254"/>
      <c r="G583" s="239"/>
      <c r="H583" s="254"/>
      <c r="I583" s="239"/>
      <c r="J583" s="246">
        <f>IF(OR(B583="",C583="",E583=""),"",B583&amp;":"&amp;C583&amp;":"&amp;E583)</f>
      </c>
      <c r="K583" s="247">
        <f>IF(A583="","",A583*D583)</f>
      </c>
      <c r="L583" s="246">
        <f>IF(A583="","",IF(OR(A583=1,A583=0),H583,0))</f>
      </c>
      <c r="M583" s="246">
        <f>IF(A583="","",IF(A583=-1,H583,0))</f>
      </c>
      <c r="N583">
        <f>IF(J583="","",IF(E583="SGD",1,IF(E583="USD",Settings!$B$22,IF(E583="HKD",Settings!$B$23,1))))</f>
      </c>
      <c r="O583">
        <f>IF(OR(B583="",C583="",E583=""),0,(IF(A583=-1,H583,0)-IF(OR(A583=1,A583=0),H583,0)+IF(A583=2,H583,0))*IF(E583="SGD",1,IF(E583="USD",Settings!$B$22,IF(E583="HKD",Settings!$B$23,1))))</f>
        <v>0</v>
      </c>
      <c r="P583">
        <f>IF(OR(B583="",C583="",E583=""),0,IF(A583=2,H583*IF(E583="SGD",1,IF(E583="USD",Settings!$B$22,IF(E583="HKD",Settings!$B$23,1))),0))</f>
        <v>0</v>
      </c>
      <c r="Q583" s="312">
        <f>IF(OR(J583="",G583=""),"",G583+ROW()/1000000)</f>
      </c>
      <c r="R583" s="247">
        <f>IF(Q583="","",SUMIFS(Txn[Signed Units],Txn[Key],J583,Txn[Transaction Order],"&lt;="&amp;Q583))</f>
      </c>
    </row>
    <row r="584" spans="10:18" ht="15" customHeight="1" x14ac:dyDescent="0.15">
      <c r="A584" s="239"/>
      <c r="B584" s="239"/>
      <c r="C584" s="239"/>
      <c r="D584" s="253"/>
      <c r="E584" s="239"/>
      <c r="F584" s="254"/>
      <c r="G584" s="239"/>
      <c r="H584" s="254"/>
      <c r="I584" s="239"/>
      <c r="J584" s="246">
        <f>IF(OR(B584="",C584="",E584=""),"",B584&amp;":"&amp;C584&amp;":"&amp;E584)</f>
      </c>
      <c r="K584" s="247">
        <f>IF(A584="","",A584*D584)</f>
      </c>
      <c r="L584" s="246">
        <f>IF(A584="","",IF(OR(A584=1,A584=0),H584,0))</f>
      </c>
      <c r="M584" s="246">
        <f>IF(A584="","",IF(A584=-1,H584,0))</f>
      </c>
      <c r="N584">
        <f>IF(J584="","",IF(E584="SGD",1,IF(E584="USD",Settings!$B$22,IF(E584="HKD",Settings!$B$23,1))))</f>
      </c>
      <c r="O584">
        <f>IF(OR(B584="",C584="",E584=""),0,(IF(A584=-1,H584,0)-IF(OR(A584=1,A584=0),H584,0)+IF(A584=2,H584,0))*IF(E584="SGD",1,IF(E584="USD",Settings!$B$22,IF(E584="HKD",Settings!$B$23,1))))</f>
        <v>0</v>
      </c>
      <c r="P584">
        <f>IF(OR(B584="",C584="",E584=""),0,IF(A584=2,H584*IF(E584="SGD",1,IF(E584="USD",Settings!$B$22,IF(E584="HKD",Settings!$B$23,1))),0))</f>
        <v>0</v>
      </c>
      <c r="Q584" s="312">
        <f>IF(OR(J584="",G584=""),"",G584+ROW()/1000000)</f>
      </c>
      <c r="R584" s="247">
        <f>IF(Q584="","",SUMIFS(Txn[Signed Units],Txn[Key],J584,Txn[Transaction Order],"&lt;="&amp;Q584))</f>
      </c>
    </row>
    <row r="585" spans="10:18" ht="15" customHeight="1" x14ac:dyDescent="0.15">
      <c r="A585" s="239"/>
      <c r="B585" s="239"/>
      <c r="C585" s="239"/>
      <c r="D585" s="253"/>
      <c r="E585" s="239"/>
      <c r="F585" s="254"/>
      <c r="G585" s="239"/>
      <c r="H585" s="254"/>
      <c r="I585" s="239"/>
      <c r="J585" s="246">
        <f>IF(OR(B585="",C585="",E585=""),"",B585&amp;":"&amp;C585&amp;":"&amp;E585)</f>
      </c>
      <c r="K585" s="247">
        <f>IF(A585="","",A585*D585)</f>
      </c>
      <c r="L585" s="246">
        <f>IF(A585="","",IF(OR(A585=1,A585=0),H585,0))</f>
      </c>
      <c r="M585" s="246">
        <f>IF(A585="","",IF(A585=-1,H585,0))</f>
      </c>
      <c r="N585">
        <f>IF(J585="","",IF(E585="SGD",1,IF(E585="USD",Settings!$B$22,IF(E585="HKD",Settings!$B$23,1))))</f>
      </c>
      <c r="O585">
        <f>IF(OR(B585="",C585="",E585=""),0,(IF(A585=-1,H585,0)-IF(OR(A585=1,A585=0),H585,0)+IF(A585=2,H585,0))*IF(E585="SGD",1,IF(E585="USD",Settings!$B$22,IF(E585="HKD",Settings!$B$23,1))))</f>
        <v>0</v>
      </c>
      <c r="P585">
        <f>IF(OR(B585="",C585="",E585=""),0,IF(A585=2,H585*IF(E585="SGD",1,IF(E585="USD",Settings!$B$22,IF(E585="HKD",Settings!$B$23,1))),0))</f>
        <v>0</v>
      </c>
      <c r="Q585" s="312">
        <f>IF(OR(J585="",G585=""),"",G585+ROW()/1000000)</f>
      </c>
      <c r="R585" s="247">
        <f>IF(Q585="","",SUMIFS(Txn[Signed Units],Txn[Key],J585,Txn[Transaction Order],"&lt;="&amp;Q585))</f>
      </c>
    </row>
    <row r="586" spans="10:18" ht="15" customHeight="1" x14ac:dyDescent="0.15">
      <c r="A586" s="239"/>
      <c r="B586" s="239"/>
      <c r="C586" s="239"/>
      <c r="D586" s="253"/>
      <c r="E586" s="239"/>
      <c r="F586" s="254"/>
      <c r="G586" s="239"/>
      <c r="H586" s="254"/>
      <c r="I586" s="239"/>
      <c r="J586" s="246">
        <f>IF(OR(B586="",C586="",E586=""),"",B586&amp;":"&amp;C586&amp;":"&amp;E586)</f>
      </c>
      <c r="K586" s="247">
        <f>IF(A586="","",A586*D586)</f>
      </c>
      <c r="L586" s="246">
        <f>IF(A586="","",IF(OR(A586=1,A586=0),H586,0))</f>
      </c>
      <c r="M586" s="246">
        <f>IF(A586="","",IF(A586=-1,H586,0))</f>
      </c>
      <c r="N586">
        <f>IF(J586="","",IF(E586="SGD",1,IF(E586="USD",Settings!$B$22,IF(E586="HKD",Settings!$B$23,1))))</f>
      </c>
      <c r="O586">
        <f>IF(OR(B586="",C586="",E586=""),0,(IF(A586=-1,H586,0)-IF(OR(A586=1,A586=0),H586,0)+IF(A586=2,H586,0))*IF(E586="SGD",1,IF(E586="USD",Settings!$B$22,IF(E586="HKD",Settings!$B$23,1))))</f>
        <v>0</v>
      </c>
      <c r="P586">
        <f>IF(OR(B586="",C586="",E586=""),0,IF(A586=2,H586*IF(E586="SGD",1,IF(E586="USD",Settings!$B$22,IF(E586="HKD",Settings!$B$23,1))),0))</f>
        <v>0</v>
      </c>
      <c r="Q586" s="312">
        <f>IF(OR(J586="",G586=""),"",G586+ROW()/1000000)</f>
      </c>
      <c r="R586" s="247">
        <f>IF(Q586="","",SUMIFS(Txn[Signed Units],Txn[Key],J586,Txn[Transaction Order],"&lt;="&amp;Q586))</f>
      </c>
    </row>
    <row r="587" spans="10:18" ht="15" customHeight="1" x14ac:dyDescent="0.15">
      <c r="A587" s="239"/>
      <c r="B587" s="239"/>
      <c r="C587" s="239"/>
      <c r="D587" s="253"/>
      <c r="E587" s="239"/>
      <c r="F587" s="254"/>
      <c r="G587" s="239"/>
      <c r="H587" s="254"/>
      <c r="I587" s="239"/>
      <c r="J587" s="246">
        <f>IF(OR(B587="",C587="",E587=""),"",B587&amp;":"&amp;C587&amp;":"&amp;E587)</f>
      </c>
      <c r="K587" s="247">
        <f>IF(A587="","",A587*D587)</f>
      </c>
      <c r="L587" s="246">
        <f>IF(A587="","",IF(OR(A587=1,A587=0),H587,0))</f>
      </c>
      <c r="M587" s="246">
        <f>IF(A587="","",IF(A587=-1,H587,0))</f>
      </c>
      <c r="N587">
        <f>IF(J587="","",IF(E587="SGD",1,IF(E587="USD",Settings!$B$22,IF(E587="HKD",Settings!$B$23,1))))</f>
      </c>
      <c r="O587">
        <f>IF(OR(B587="",C587="",E587=""),0,(IF(A587=-1,H587,0)-IF(OR(A587=1,A587=0),H587,0)+IF(A587=2,H587,0))*IF(E587="SGD",1,IF(E587="USD",Settings!$B$22,IF(E587="HKD",Settings!$B$23,1))))</f>
        <v>0</v>
      </c>
      <c r="P587">
        <f>IF(OR(B587="",C587="",E587=""),0,IF(A587=2,H587*IF(E587="SGD",1,IF(E587="USD",Settings!$B$22,IF(E587="HKD",Settings!$B$23,1))),0))</f>
        <v>0</v>
      </c>
      <c r="Q587" s="312">
        <f>IF(OR(J587="",G587=""),"",G587+ROW()/1000000)</f>
      </c>
      <c r="R587" s="247">
        <f>IF(Q587="","",SUMIFS(Txn[Signed Units],Txn[Key],J587,Txn[Transaction Order],"&lt;="&amp;Q587))</f>
      </c>
    </row>
    <row r="588" spans="10:18" ht="15" customHeight="1" x14ac:dyDescent="0.15">
      <c r="A588" s="239"/>
      <c r="B588" s="239"/>
      <c r="C588" s="239"/>
      <c r="D588" s="253"/>
      <c r="E588" s="239"/>
      <c r="F588" s="254"/>
      <c r="G588" s="239"/>
      <c r="H588" s="254"/>
      <c r="I588" s="239"/>
      <c r="J588" s="246">
        <f>IF(OR(B588="",C588="",E588=""),"",B588&amp;":"&amp;C588&amp;":"&amp;E588)</f>
      </c>
      <c r="K588" s="247">
        <f>IF(A588="","",A588*D588)</f>
      </c>
      <c r="L588" s="246">
        <f>IF(A588="","",IF(OR(A588=1,A588=0),H588,0))</f>
      </c>
      <c r="M588" s="246">
        <f>IF(A588="","",IF(A588=-1,H588,0))</f>
      </c>
      <c r="N588">
        <f>IF(J588="","",IF(E588="SGD",1,IF(E588="USD",Settings!$B$22,IF(E588="HKD",Settings!$B$23,1))))</f>
      </c>
      <c r="O588">
        <f>IF(OR(B588="",C588="",E588=""),0,(IF(A588=-1,H588,0)-IF(OR(A588=1,A588=0),H588,0)+IF(A588=2,H588,0))*IF(E588="SGD",1,IF(E588="USD",Settings!$B$22,IF(E588="HKD",Settings!$B$23,1))))</f>
        <v>0</v>
      </c>
      <c r="P588">
        <f>IF(OR(B588="",C588="",E588=""),0,IF(A588=2,H588*IF(E588="SGD",1,IF(E588="USD",Settings!$B$22,IF(E588="HKD",Settings!$B$23,1))),0))</f>
        <v>0</v>
      </c>
      <c r="Q588" s="312">
        <f>IF(OR(J588="",G588=""),"",G588+ROW()/1000000)</f>
      </c>
      <c r="R588" s="247">
        <f>IF(Q588="","",SUMIFS(Txn[Signed Units],Txn[Key],J588,Txn[Transaction Order],"&lt;="&amp;Q588))</f>
      </c>
    </row>
    <row r="589" spans="10:18" ht="15" customHeight="1" x14ac:dyDescent="0.15">
      <c r="A589" s="239"/>
      <c r="B589" s="239"/>
      <c r="C589" s="239"/>
      <c r="D589" s="253"/>
      <c r="E589" s="239"/>
      <c r="F589" s="254"/>
      <c r="G589" s="239"/>
      <c r="H589" s="254"/>
      <c r="I589" s="239"/>
      <c r="J589" s="246">
        <f>IF(OR(B589="",C589="",E589=""),"",B589&amp;":"&amp;C589&amp;":"&amp;E589)</f>
      </c>
      <c r="K589" s="247">
        <f>IF(A589="","",A589*D589)</f>
      </c>
      <c r="L589" s="246">
        <f>IF(A589="","",IF(OR(A589=1,A589=0),H589,0))</f>
      </c>
      <c r="M589" s="246">
        <f>IF(A589="","",IF(A589=-1,H589,0))</f>
      </c>
      <c r="N589">
        <f>IF(J589="","",IF(E589="SGD",1,IF(E589="USD",Settings!$B$22,IF(E589="HKD",Settings!$B$23,1))))</f>
      </c>
      <c r="O589">
        <f>IF(OR(B589="",C589="",E589=""),0,(IF(A589=-1,H589,0)-IF(OR(A589=1,A589=0),H589,0)+IF(A589=2,H589,0))*IF(E589="SGD",1,IF(E589="USD",Settings!$B$22,IF(E589="HKD",Settings!$B$23,1))))</f>
        <v>0</v>
      </c>
      <c r="P589">
        <f>IF(OR(B589="",C589="",E589=""),0,IF(A589=2,H589*IF(E589="SGD",1,IF(E589="USD",Settings!$B$22,IF(E589="HKD",Settings!$B$23,1))),0))</f>
        <v>0</v>
      </c>
      <c r="Q589" s="312">
        <f>IF(OR(J589="",G589=""),"",G589+ROW()/1000000)</f>
      </c>
      <c r="R589" s="247">
        <f>IF(Q589="","",SUMIFS(Txn[Signed Units],Txn[Key],J589,Txn[Transaction Order],"&lt;="&amp;Q589))</f>
      </c>
    </row>
    <row r="590" spans="10:18" ht="15" customHeight="1" x14ac:dyDescent="0.15">
      <c r="A590" s="239"/>
      <c r="B590" s="239"/>
      <c r="C590" s="239"/>
      <c r="D590" s="253"/>
      <c r="E590" s="239"/>
      <c r="F590" s="254"/>
      <c r="G590" s="239"/>
      <c r="H590" s="254"/>
      <c r="I590" s="239"/>
      <c r="J590" s="246">
        <f>IF(OR(B590="",C590="",E590=""),"",B590&amp;":"&amp;C590&amp;":"&amp;E590)</f>
      </c>
      <c r="K590" s="247">
        <f>IF(A590="","",A590*D590)</f>
      </c>
      <c r="L590" s="246">
        <f>IF(A590="","",IF(OR(A590=1,A590=0),H590,0))</f>
      </c>
      <c r="M590" s="246">
        <f>IF(A590="","",IF(A590=-1,H590,0))</f>
      </c>
      <c r="N590">
        <f>IF(J590="","",IF(E590="SGD",1,IF(E590="USD",Settings!$B$22,IF(E590="HKD",Settings!$B$23,1))))</f>
      </c>
      <c r="O590">
        <f>IF(OR(B590="",C590="",E590=""),0,(IF(A590=-1,H590,0)-IF(OR(A590=1,A590=0),H590,0)+IF(A590=2,H590,0))*IF(E590="SGD",1,IF(E590="USD",Settings!$B$22,IF(E590="HKD",Settings!$B$23,1))))</f>
        <v>0</v>
      </c>
      <c r="P590">
        <f>IF(OR(B590="",C590="",E590=""),0,IF(A590=2,H590*IF(E590="SGD",1,IF(E590="USD",Settings!$B$22,IF(E590="HKD",Settings!$B$23,1))),0))</f>
        <v>0</v>
      </c>
      <c r="Q590" s="312">
        <f>IF(OR(J590="",G590=""),"",G590+ROW()/1000000)</f>
      </c>
      <c r="R590" s="247">
        <f>IF(Q590="","",SUMIFS(Txn[Signed Units],Txn[Key],J590,Txn[Transaction Order],"&lt;="&amp;Q590))</f>
      </c>
    </row>
    <row r="591" spans="10:18" ht="15" customHeight="1" x14ac:dyDescent="0.15">
      <c r="A591" s="239"/>
      <c r="B591" s="239"/>
      <c r="C591" s="239"/>
      <c r="D591" s="253"/>
      <c r="E591" s="239"/>
      <c r="F591" s="254"/>
      <c r="G591" s="239"/>
      <c r="H591" s="254"/>
      <c r="I591" s="239"/>
      <c r="J591" s="246">
        <f>IF(OR(B591="",C591="",E591=""),"",B591&amp;":"&amp;C591&amp;":"&amp;E591)</f>
      </c>
      <c r="K591" s="247">
        <f>IF(A591="","",A591*D591)</f>
      </c>
      <c r="L591" s="246">
        <f>IF(A591="","",IF(OR(A591=1,A591=0),H591,0))</f>
      </c>
      <c r="M591" s="246">
        <f>IF(A591="","",IF(A591=-1,H591,0))</f>
      </c>
      <c r="N591">
        <f>IF(J591="","",IF(E591="SGD",1,IF(E591="USD",Settings!$B$22,IF(E591="HKD",Settings!$B$23,1))))</f>
      </c>
      <c r="O591">
        <f>IF(OR(B591="",C591="",E591=""),0,(IF(A591=-1,H591,0)-IF(OR(A591=1,A591=0),H591,0)+IF(A591=2,H591,0))*IF(E591="SGD",1,IF(E591="USD",Settings!$B$22,IF(E591="HKD",Settings!$B$23,1))))</f>
        <v>0</v>
      </c>
      <c r="P591">
        <f>IF(OR(B591="",C591="",E591=""),0,IF(A591=2,H591*IF(E591="SGD",1,IF(E591="USD",Settings!$B$22,IF(E591="HKD",Settings!$B$23,1))),0))</f>
        <v>0</v>
      </c>
      <c r="Q591" s="312">
        <f>IF(OR(J591="",G591=""),"",G591+ROW()/1000000)</f>
      </c>
      <c r="R591" s="247">
        <f>IF(Q591="","",SUMIFS(Txn[Signed Units],Txn[Key],J591,Txn[Transaction Order],"&lt;="&amp;Q591))</f>
      </c>
    </row>
    <row r="592" spans="10:18" ht="15" customHeight="1" x14ac:dyDescent="0.15">
      <c r="A592" s="239"/>
      <c r="B592" s="239"/>
      <c r="C592" s="239"/>
      <c r="D592" s="253"/>
      <c r="E592" s="239"/>
      <c r="F592" s="254"/>
      <c r="G592" s="239"/>
      <c r="H592" s="254"/>
      <c r="I592" s="239"/>
      <c r="J592" s="246">
        <f>IF(OR(B592="",C592="",E592=""),"",B592&amp;":"&amp;C592&amp;":"&amp;E592)</f>
      </c>
      <c r="K592" s="247">
        <f>IF(A592="","",A592*D592)</f>
      </c>
      <c r="L592" s="246">
        <f>IF(A592="","",IF(OR(A592=1,A592=0),H592,0))</f>
      </c>
      <c r="M592" s="246">
        <f>IF(A592="","",IF(A592=-1,H592,0))</f>
      </c>
      <c r="N592">
        <f>IF(J592="","",IF(E592="SGD",1,IF(E592="USD",Settings!$B$22,IF(E592="HKD",Settings!$B$23,1))))</f>
      </c>
      <c r="O592">
        <f>IF(OR(B592="",C592="",E592=""),0,(IF(A592=-1,H592,0)-IF(OR(A592=1,A592=0),H592,0)+IF(A592=2,H592,0))*IF(E592="SGD",1,IF(E592="USD",Settings!$B$22,IF(E592="HKD",Settings!$B$23,1))))</f>
        <v>0</v>
      </c>
      <c r="P592">
        <f>IF(OR(B592="",C592="",E592=""),0,IF(A592=2,H592*IF(E592="SGD",1,IF(E592="USD",Settings!$B$22,IF(E592="HKD",Settings!$B$23,1))),0))</f>
        <v>0</v>
      </c>
      <c r="Q592" s="312">
        <f>IF(OR(J592="",G592=""),"",G592+ROW()/1000000)</f>
      </c>
      <c r="R592" s="247">
        <f>IF(Q592="","",SUMIFS(Txn[Signed Units],Txn[Key],J592,Txn[Transaction Order],"&lt;="&amp;Q592))</f>
      </c>
    </row>
    <row r="593" spans="10:18" ht="15" customHeight="1" x14ac:dyDescent="0.15">
      <c r="A593" s="239"/>
      <c r="B593" s="239"/>
      <c r="C593" s="239"/>
      <c r="D593" s="253"/>
      <c r="E593" s="239"/>
      <c r="F593" s="254"/>
      <c r="G593" s="239"/>
      <c r="H593" s="254"/>
      <c r="I593" s="239"/>
      <c r="J593" s="246">
        <f>IF(OR(B593="",C593="",E593=""),"",B593&amp;":"&amp;C593&amp;":"&amp;E593)</f>
      </c>
      <c r="K593" s="247">
        <f>IF(A593="","",A593*D593)</f>
      </c>
      <c r="L593" s="246">
        <f>IF(A593="","",IF(OR(A593=1,A593=0),H593,0))</f>
      </c>
      <c r="M593" s="246">
        <f>IF(A593="","",IF(A593=-1,H593,0))</f>
      </c>
      <c r="N593">
        <f>IF(J593="","",IF(E593="SGD",1,IF(E593="USD",Settings!$B$22,IF(E593="HKD",Settings!$B$23,1))))</f>
      </c>
      <c r="O593">
        <f>IF(OR(B593="",C593="",E593=""),0,(IF(A593=-1,H593,0)-IF(OR(A593=1,A593=0),H593,0)+IF(A593=2,H593,0))*IF(E593="SGD",1,IF(E593="USD",Settings!$B$22,IF(E593="HKD",Settings!$B$23,1))))</f>
        <v>0</v>
      </c>
      <c r="P593">
        <f>IF(OR(B593="",C593="",E593=""),0,IF(A593=2,H593*IF(E593="SGD",1,IF(E593="USD",Settings!$B$22,IF(E593="HKD",Settings!$B$23,1))),0))</f>
        <v>0</v>
      </c>
      <c r="Q593" s="312">
        <f>IF(OR(J593="",G593=""),"",G593+ROW()/1000000)</f>
      </c>
      <c r="R593" s="247">
        <f>IF(Q593="","",SUMIFS(Txn[Signed Units],Txn[Key],J593,Txn[Transaction Order],"&lt;="&amp;Q593))</f>
      </c>
    </row>
    <row r="594" spans="10:18" ht="15" customHeight="1" x14ac:dyDescent="0.15">
      <c r="A594" s="239"/>
      <c r="B594" s="239"/>
      <c r="C594" s="239"/>
      <c r="D594" s="253"/>
      <c r="E594" s="239"/>
      <c r="F594" s="254"/>
      <c r="G594" s="239"/>
      <c r="H594" s="254"/>
      <c r="I594" s="239"/>
      <c r="J594" s="246">
        <f>IF(OR(B594="",C594="",E594=""),"",B594&amp;":"&amp;C594&amp;":"&amp;E594)</f>
      </c>
      <c r="K594" s="247">
        <f>IF(A594="","",A594*D594)</f>
      </c>
      <c r="L594" s="246">
        <f>IF(A594="","",IF(OR(A594=1,A594=0),H594,0))</f>
      </c>
      <c r="M594" s="246">
        <f>IF(A594="","",IF(A594=-1,H594,0))</f>
      </c>
      <c r="N594">
        <f>IF(J594="","",IF(E594="SGD",1,IF(E594="USD",Settings!$B$22,IF(E594="HKD",Settings!$B$23,1))))</f>
      </c>
      <c r="O594">
        <f>IF(OR(B594="",C594="",E594=""),0,(IF(A594=-1,H594,0)-IF(OR(A594=1,A594=0),H594,0)+IF(A594=2,H594,0))*IF(E594="SGD",1,IF(E594="USD",Settings!$B$22,IF(E594="HKD",Settings!$B$23,1))))</f>
        <v>0</v>
      </c>
      <c r="P594">
        <f>IF(OR(B594="",C594="",E594=""),0,IF(A594=2,H594*IF(E594="SGD",1,IF(E594="USD",Settings!$B$22,IF(E594="HKD",Settings!$B$23,1))),0))</f>
        <v>0</v>
      </c>
      <c r="Q594" s="312">
        <f>IF(OR(J594="",G594=""),"",G594+ROW()/1000000)</f>
      </c>
      <c r="R594" s="247">
        <f>IF(Q594="","",SUMIFS(Txn[Signed Units],Txn[Key],J594,Txn[Transaction Order],"&lt;="&amp;Q594))</f>
      </c>
    </row>
    <row r="595" spans="10:18" ht="15" customHeight="1" x14ac:dyDescent="0.15">
      <c r="A595" s="239"/>
      <c r="B595" s="239"/>
      <c r="C595" s="239"/>
      <c r="D595" s="253"/>
      <c r="E595" s="239"/>
      <c r="F595" s="254"/>
      <c r="G595" s="239"/>
      <c r="H595" s="254"/>
      <c r="I595" s="239"/>
      <c r="J595" s="246">
        <f>IF(OR(B595="",C595="",E595=""),"",B595&amp;":"&amp;C595&amp;":"&amp;E595)</f>
      </c>
      <c r="K595" s="247">
        <f>IF(A595="","",A595*D595)</f>
      </c>
      <c r="L595" s="246">
        <f>IF(A595="","",IF(OR(A595=1,A595=0),H595,0))</f>
      </c>
      <c r="M595" s="246">
        <f>IF(A595="","",IF(A595=-1,H595,0))</f>
      </c>
      <c r="N595">
        <f>IF(J595="","",IF(E595="SGD",1,IF(E595="USD",Settings!$B$22,IF(E595="HKD",Settings!$B$23,1))))</f>
      </c>
      <c r="O595">
        <f>IF(OR(B595="",C595="",E595=""),0,(IF(A595=-1,H595,0)-IF(OR(A595=1,A595=0),H595,0)+IF(A595=2,H595,0))*IF(E595="SGD",1,IF(E595="USD",Settings!$B$22,IF(E595="HKD",Settings!$B$23,1))))</f>
        <v>0</v>
      </c>
      <c r="P595">
        <f>IF(OR(B595="",C595="",E595=""),0,IF(A595=2,H595*IF(E595="SGD",1,IF(E595="USD",Settings!$B$22,IF(E595="HKD",Settings!$B$23,1))),0))</f>
        <v>0</v>
      </c>
      <c r="Q595" s="312">
        <f>IF(OR(J595="",G595=""),"",G595+ROW()/1000000)</f>
      </c>
      <c r="R595" s="247">
        <f>IF(Q595="","",SUMIFS(Txn[Signed Units],Txn[Key],J595,Txn[Transaction Order],"&lt;="&amp;Q595))</f>
      </c>
    </row>
    <row r="596" spans="10:18" ht="15" customHeight="1" x14ac:dyDescent="0.15">
      <c r="A596" s="239"/>
      <c r="B596" s="239"/>
      <c r="C596" s="239"/>
      <c r="D596" s="253"/>
      <c r="E596" s="239"/>
      <c r="F596" s="254"/>
      <c r="G596" s="239"/>
      <c r="H596" s="254"/>
      <c r="I596" s="239"/>
      <c r="J596" s="246">
        <f>IF(OR(B596="",C596="",E596=""),"",B596&amp;":"&amp;C596&amp;":"&amp;E596)</f>
      </c>
      <c r="K596" s="247">
        <f>IF(A596="","",A596*D596)</f>
      </c>
      <c r="L596" s="246">
        <f>IF(A596="","",IF(OR(A596=1,A596=0),H596,0))</f>
      </c>
      <c r="M596" s="246">
        <f>IF(A596="","",IF(A596=-1,H596,0))</f>
      </c>
      <c r="N596">
        <f>IF(J596="","",IF(E596="SGD",1,IF(E596="USD",Settings!$B$22,IF(E596="HKD",Settings!$B$23,1))))</f>
      </c>
      <c r="O596">
        <f>IF(OR(B596="",C596="",E596=""),0,(IF(A596=-1,H596,0)-IF(OR(A596=1,A596=0),H596,0)+IF(A596=2,H596,0))*IF(E596="SGD",1,IF(E596="USD",Settings!$B$22,IF(E596="HKD",Settings!$B$23,1))))</f>
        <v>0</v>
      </c>
      <c r="P596">
        <f>IF(OR(B596="",C596="",E596=""),0,IF(A596=2,H596*IF(E596="SGD",1,IF(E596="USD",Settings!$B$22,IF(E596="HKD",Settings!$B$23,1))),0))</f>
        <v>0</v>
      </c>
      <c r="Q596" s="312">
        <f>IF(OR(J596="",G596=""),"",G596+ROW()/1000000)</f>
      </c>
      <c r="R596" s="247">
        <f>IF(Q596="","",SUMIFS(Txn[Signed Units],Txn[Key],J596,Txn[Transaction Order],"&lt;="&amp;Q596))</f>
      </c>
    </row>
    <row r="597" spans="10:18" ht="15" customHeight="1" x14ac:dyDescent="0.15">
      <c r="A597" s="239"/>
      <c r="B597" s="239"/>
      <c r="C597" s="239"/>
      <c r="D597" s="253"/>
      <c r="E597" s="239"/>
      <c r="F597" s="254"/>
      <c r="G597" s="239"/>
      <c r="H597" s="254"/>
      <c r="I597" s="239"/>
      <c r="J597" s="246">
        <f>IF(OR(B597="",C597="",E597=""),"",B597&amp;":"&amp;C597&amp;":"&amp;E597)</f>
      </c>
      <c r="K597" s="247">
        <f>IF(A597="","",A597*D597)</f>
      </c>
      <c r="L597" s="246">
        <f>IF(A597="","",IF(OR(A597=1,A597=0),H597,0))</f>
      </c>
      <c r="M597" s="246">
        <f>IF(A597="","",IF(A597=-1,H597,0))</f>
      </c>
      <c r="N597">
        <f>IF(J597="","",IF(E597="SGD",1,IF(E597="USD",Settings!$B$22,IF(E597="HKD",Settings!$B$23,1))))</f>
      </c>
      <c r="O597">
        <f>IF(OR(B597="",C597="",E597=""),0,(IF(A597=-1,H597,0)-IF(OR(A597=1,A597=0),H597,0)+IF(A597=2,H597,0))*IF(E597="SGD",1,IF(E597="USD",Settings!$B$22,IF(E597="HKD",Settings!$B$23,1))))</f>
        <v>0</v>
      </c>
      <c r="P597">
        <f>IF(OR(B597="",C597="",E597=""),0,IF(A597=2,H597*IF(E597="SGD",1,IF(E597="USD",Settings!$B$22,IF(E597="HKD",Settings!$B$23,1))),0))</f>
        <v>0</v>
      </c>
      <c r="Q597" s="312">
        <f>IF(OR(J597="",G597=""),"",G597+ROW()/1000000)</f>
      </c>
      <c r="R597" s="247">
        <f>IF(Q597="","",SUMIFS(Txn[Signed Units],Txn[Key],J597,Txn[Transaction Order],"&lt;="&amp;Q597))</f>
      </c>
    </row>
    <row r="598" spans="10:18" ht="15" customHeight="1" x14ac:dyDescent="0.15">
      <c r="A598" s="239"/>
      <c r="B598" s="239"/>
      <c r="C598" s="239"/>
      <c r="D598" s="253"/>
      <c r="E598" s="239"/>
      <c r="F598" s="254"/>
      <c r="G598" s="239"/>
      <c r="H598" s="254"/>
      <c r="I598" s="239"/>
      <c r="J598" s="246">
        <f>IF(OR(B598="",C598="",E598=""),"",B598&amp;":"&amp;C598&amp;":"&amp;E598)</f>
      </c>
      <c r="K598" s="247">
        <f>IF(A598="","",A598*D598)</f>
      </c>
      <c r="L598" s="246">
        <f>IF(A598="","",IF(OR(A598=1,A598=0),H598,0))</f>
      </c>
      <c r="M598" s="246">
        <f>IF(A598="","",IF(A598=-1,H598,0))</f>
      </c>
      <c r="N598">
        <f>IF(J598="","",IF(E598="SGD",1,IF(E598="USD",Settings!$B$22,IF(E598="HKD",Settings!$B$23,1))))</f>
      </c>
      <c r="O598">
        <f>IF(OR(B598="",C598="",E598=""),0,(IF(A598=-1,H598,0)-IF(OR(A598=1,A598=0),H598,0)+IF(A598=2,H598,0))*IF(E598="SGD",1,IF(E598="USD",Settings!$B$22,IF(E598="HKD",Settings!$B$23,1))))</f>
        <v>0</v>
      </c>
      <c r="P598">
        <f>IF(OR(B598="",C598="",E598=""),0,IF(A598=2,H598*IF(E598="SGD",1,IF(E598="USD",Settings!$B$22,IF(E598="HKD",Settings!$B$23,1))),0))</f>
        <v>0</v>
      </c>
      <c r="Q598" s="312">
        <f>IF(OR(J598="",G598=""),"",G598+ROW()/1000000)</f>
      </c>
      <c r="R598" s="247">
        <f>IF(Q598="","",SUMIFS(Txn[Signed Units],Txn[Key],J598,Txn[Transaction Order],"&lt;="&amp;Q598))</f>
      </c>
    </row>
    <row r="599" spans="10:18" ht="15" customHeight="1" x14ac:dyDescent="0.15">
      <c r="A599" s="239"/>
      <c r="B599" s="239"/>
      <c r="C599" s="239"/>
      <c r="D599" s="253"/>
      <c r="E599" s="239"/>
      <c r="F599" s="254"/>
      <c r="G599" s="239"/>
      <c r="H599" s="254"/>
      <c r="I599" s="239"/>
      <c r="J599" s="246">
        <f>IF(OR(B599="",C599="",E599=""),"",B599&amp;":"&amp;C599&amp;":"&amp;E599)</f>
      </c>
      <c r="K599" s="247">
        <f>IF(A599="","",A599*D599)</f>
      </c>
      <c r="L599" s="246">
        <f>IF(A599="","",IF(OR(A599=1,A599=0),H599,0))</f>
      </c>
      <c r="M599" s="246">
        <f>IF(A599="","",IF(A599=-1,H599,0))</f>
      </c>
      <c r="N599">
        <f>IF(J599="","",IF(E599="SGD",1,IF(E599="USD",Settings!$B$22,IF(E599="HKD",Settings!$B$23,1))))</f>
      </c>
      <c r="O599">
        <f>IF(OR(B599="",C599="",E599=""),0,(IF(A599=-1,H599,0)-IF(OR(A599=1,A599=0),H599,0)+IF(A599=2,H599,0))*IF(E599="SGD",1,IF(E599="USD",Settings!$B$22,IF(E599="HKD",Settings!$B$23,1))))</f>
        <v>0</v>
      </c>
      <c r="P599">
        <f>IF(OR(B599="",C599="",E599=""),0,IF(A599=2,H599*IF(E599="SGD",1,IF(E599="USD",Settings!$B$22,IF(E599="HKD",Settings!$B$23,1))),0))</f>
        <v>0</v>
      </c>
      <c r="Q599" s="312">
        <f>IF(OR(J599="",G599=""),"",G599+ROW()/1000000)</f>
      </c>
      <c r="R599" s="247">
        <f>IF(Q599="","",SUMIFS(Txn[Signed Units],Txn[Key],J599,Txn[Transaction Order],"&lt;="&amp;Q599))</f>
      </c>
    </row>
    <row r="600" spans="10:18" ht="15" customHeight="1" x14ac:dyDescent="0.15">
      <c r="A600" s="239"/>
      <c r="B600" s="239"/>
      <c r="C600" s="239"/>
      <c r="D600" s="253"/>
      <c r="E600" s="239"/>
      <c r="F600" s="254"/>
      <c r="G600" s="239"/>
      <c r="H600" s="254"/>
      <c r="I600" s="239"/>
      <c r="J600" s="246">
        <f>IF(OR(B600="",C600="",E600=""),"",B600&amp;":"&amp;C600&amp;":"&amp;E600)</f>
      </c>
      <c r="K600" s="247">
        <f>IF(A600="","",A600*D600)</f>
      </c>
      <c r="L600" s="246">
        <f>IF(A600="","",IF(OR(A600=1,A600=0),H600,0))</f>
      </c>
      <c r="M600" s="246">
        <f>IF(A600="","",IF(A600=-1,H600,0))</f>
      </c>
      <c r="N600">
        <f>IF(J600="","",IF(E600="SGD",1,IF(E600="USD",Settings!$B$22,IF(E600="HKD",Settings!$B$23,1))))</f>
      </c>
      <c r="O600">
        <f>IF(OR(B600="",C600="",E600=""),0,(IF(A600=-1,H600,0)-IF(OR(A600=1,A600=0),H600,0)+IF(A600=2,H600,0))*IF(E600="SGD",1,IF(E600="USD",Settings!$B$22,IF(E600="HKD",Settings!$B$23,1))))</f>
        <v>0</v>
      </c>
      <c r="P600">
        <f>IF(OR(B600="",C600="",E600=""),0,IF(A600=2,H600*IF(E600="SGD",1,IF(E600="USD",Settings!$B$22,IF(E600="HKD",Settings!$B$23,1))),0))</f>
        <v>0</v>
      </c>
      <c r="Q600" s="312">
        <f>IF(OR(J600="",G600=""),"",G600+ROW()/1000000)</f>
      </c>
      <c r="R600" s="247">
        <f>IF(Q600="","",SUMIFS(Txn[Signed Units],Txn[Key],J600,Txn[Transaction Order],"&lt;="&amp;Q600))</f>
      </c>
    </row>
    <row r="601" spans="10:18" ht="15" customHeight="1" x14ac:dyDescent="0.15">
      <c r="A601" s="239"/>
      <c r="B601" s="239"/>
      <c r="C601" s="239"/>
      <c r="D601" s="253"/>
      <c r="E601" s="239"/>
      <c r="F601" s="254"/>
      <c r="G601" s="239"/>
      <c r="H601" s="254"/>
      <c r="I601" s="239"/>
      <c r="J601" s="246">
        <f>IF(OR(B601="",C601="",E601=""),"",B601&amp;":"&amp;C601&amp;":"&amp;E601)</f>
      </c>
      <c r="K601" s="247">
        <f>IF(A601="","",A601*D601)</f>
      </c>
      <c r="L601" s="246">
        <f>IF(A601="","",IF(OR(A601=1,A601=0),H601,0))</f>
      </c>
      <c r="M601" s="246">
        <f>IF(A601="","",IF(A601=-1,H601,0))</f>
      </c>
      <c r="N601">
        <f>IF(J601="","",IF(E601="SGD",1,IF(E601="USD",Settings!$B$22,IF(E601="HKD",Settings!$B$23,1))))</f>
      </c>
      <c r="O601">
        <f>IF(OR(B601="",C601="",E601=""),0,(IF(A601=-1,H601,0)-IF(OR(A601=1,A601=0),H601,0)+IF(A601=2,H601,0))*IF(E601="SGD",1,IF(E601="USD",Settings!$B$22,IF(E601="HKD",Settings!$B$23,1))))</f>
        <v>0</v>
      </c>
      <c r="P601">
        <f>IF(OR(B601="",C601="",E601=""),0,IF(A601=2,H601*IF(E601="SGD",1,IF(E601="USD",Settings!$B$22,IF(E601="HKD",Settings!$B$23,1))),0))</f>
        <v>0</v>
      </c>
      <c r="Q601" s="312">
        <f>IF(OR(J601="",G601=""),"",G601+ROW()/1000000)</f>
      </c>
      <c r="R601" s="247">
        <f>IF(Q601="","",SUMIFS(Txn[Signed Units],Txn[Key],J601,Txn[Transaction Order],"&lt;="&amp;Q601))</f>
      </c>
    </row>
    <row r="602" spans="10:18" ht="15" customHeight="1" x14ac:dyDescent="0.15">
      <c r="A602" s="239"/>
      <c r="B602" s="239"/>
      <c r="C602" s="239"/>
      <c r="D602" s="253"/>
      <c r="E602" s="239"/>
      <c r="F602" s="254"/>
      <c r="G602" s="239"/>
      <c r="H602" s="254"/>
      <c r="I602" s="239"/>
      <c r="J602" s="246">
        <f>IF(OR(B602="",C602="",E602=""),"",B602&amp;":"&amp;C602&amp;":"&amp;E602)</f>
      </c>
      <c r="K602" s="247">
        <f>IF(A602="","",A602*D602)</f>
      </c>
      <c r="L602" s="246">
        <f>IF(A602="","",IF(OR(A602=1,A602=0),H602,0))</f>
      </c>
      <c r="M602" s="246">
        <f>IF(A602="","",IF(A602=-1,H602,0))</f>
      </c>
      <c r="N602">
        <f>IF(J602="","",IF(E602="SGD",1,IF(E602="USD",Settings!$B$22,IF(E602="HKD",Settings!$B$23,1))))</f>
      </c>
      <c r="O602">
        <f>IF(OR(B602="",C602="",E602=""),0,(IF(A602=-1,H602,0)-IF(OR(A602=1,A602=0),H602,0)+IF(A602=2,H602,0))*IF(E602="SGD",1,IF(E602="USD",Settings!$B$22,IF(E602="HKD",Settings!$B$23,1))))</f>
        <v>0</v>
      </c>
      <c r="P602">
        <f>IF(OR(B602="",C602="",E602=""),0,IF(A602=2,H602*IF(E602="SGD",1,IF(E602="USD",Settings!$B$22,IF(E602="HKD",Settings!$B$23,1))),0))</f>
        <v>0</v>
      </c>
      <c r="Q602" s="312">
        <f>IF(OR(J602="",G602=""),"",G602+ROW()/1000000)</f>
      </c>
      <c r="R602" s="247">
        <f>IF(Q602="","",SUMIFS(Txn[Signed Units],Txn[Key],J602,Txn[Transaction Order],"&lt;="&amp;Q602))</f>
      </c>
    </row>
    <row r="603" spans="10:18" ht="15" customHeight="1" x14ac:dyDescent="0.15">
      <c r="A603" s="239"/>
      <c r="B603" s="239"/>
      <c r="C603" s="239"/>
      <c r="D603" s="253"/>
      <c r="E603" s="239"/>
      <c r="F603" s="254"/>
      <c r="G603" s="239"/>
      <c r="H603" s="254"/>
      <c r="I603" s="239"/>
      <c r="J603" s="246">
        <f>IF(OR(B603="",C603="",E603=""),"",B603&amp;":"&amp;C603&amp;":"&amp;E603)</f>
      </c>
      <c r="K603" s="247">
        <f>IF(A603="","",A603*D603)</f>
      </c>
      <c r="L603" s="246">
        <f>IF(A603="","",IF(OR(A603=1,A603=0),H603,0))</f>
      </c>
      <c r="M603" s="246">
        <f>IF(A603="","",IF(A603=-1,H603,0))</f>
      </c>
      <c r="N603">
        <f>IF(J603="","",IF(E603="SGD",1,IF(E603="USD",Settings!$B$22,IF(E603="HKD",Settings!$B$23,1))))</f>
      </c>
      <c r="O603">
        <f>IF(OR(B603="",C603="",E603=""),0,(IF(A603=-1,H603,0)-IF(OR(A603=1,A603=0),H603,0)+IF(A603=2,H603,0))*IF(E603="SGD",1,IF(E603="USD",Settings!$B$22,IF(E603="HKD",Settings!$B$23,1))))</f>
        <v>0</v>
      </c>
      <c r="P603">
        <f>IF(OR(B603="",C603="",E603=""),0,IF(A603=2,H603*IF(E603="SGD",1,IF(E603="USD",Settings!$B$22,IF(E603="HKD",Settings!$B$23,1))),0))</f>
        <v>0</v>
      </c>
      <c r="Q603" s="312">
        <f>IF(OR(J603="",G603=""),"",G603+ROW()/1000000)</f>
      </c>
      <c r="R603" s="247">
        <f>IF(Q603="","",SUMIFS(Txn[Signed Units],Txn[Key],J603,Txn[Transaction Order],"&lt;="&amp;Q603))</f>
      </c>
    </row>
    <row r="604" spans="10:18" ht="15" customHeight="1" x14ac:dyDescent="0.15">
      <c r="A604" s="239"/>
      <c r="B604" s="239"/>
      <c r="C604" s="239"/>
      <c r="D604" s="253"/>
      <c r="E604" s="239"/>
      <c r="F604" s="254"/>
      <c r="G604" s="239"/>
      <c r="H604" s="254"/>
      <c r="I604" s="239"/>
      <c r="J604" s="246">
        <f>IF(OR(B604="",C604="",E604=""),"",B604&amp;":"&amp;C604&amp;":"&amp;E604)</f>
      </c>
      <c r="K604" s="247">
        <f>IF(A604="","",A604*D604)</f>
      </c>
      <c r="L604" s="246">
        <f>IF(A604="","",IF(OR(A604=1,A604=0),H604,0))</f>
      </c>
      <c r="M604" s="246">
        <f>IF(A604="","",IF(A604=-1,H604,0))</f>
      </c>
      <c r="N604">
        <f>IF(J604="","",IF(E604="SGD",1,IF(E604="USD",Settings!$B$22,IF(E604="HKD",Settings!$B$23,1))))</f>
      </c>
      <c r="O604">
        <f>IF(OR(B604="",C604="",E604=""),0,(IF(A604=-1,H604,0)-IF(OR(A604=1,A604=0),H604,0)+IF(A604=2,H604,0))*IF(E604="SGD",1,IF(E604="USD",Settings!$B$22,IF(E604="HKD",Settings!$B$23,1))))</f>
        <v>0</v>
      </c>
      <c r="P604">
        <f>IF(OR(B604="",C604="",E604=""),0,IF(A604=2,H604*IF(E604="SGD",1,IF(E604="USD",Settings!$B$22,IF(E604="HKD",Settings!$B$23,1))),0))</f>
        <v>0</v>
      </c>
      <c r="Q604" s="312">
        <f>IF(OR(J604="",G604=""),"",G604+ROW()/1000000)</f>
      </c>
      <c r="R604" s="247">
        <f>IF(Q604="","",SUMIFS(Txn[Signed Units],Txn[Key],J604,Txn[Transaction Order],"&lt;="&amp;Q604))</f>
      </c>
    </row>
    <row r="605" spans="10:18" ht="15" customHeight="1" x14ac:dyDescent="0.15">
      <c r="A605" s="239"/>
      <c r="B605" s="239"/>
      <c r="C605" s="239"/>
      <c r="D605" s="253"/>
      <c r="E605" s="239"/>
      <c r="F605" s="254"/>
      <c r="G605" s="239"/>
      <c r="H605" s="254"/>
      <c r="I605" s="239"/>
      <c r="J605" s="246">
        <f>IF(OR(B605="",C605="",E605=""),"",B605&amp;":"&amp;C605&amp;":"&amp;E605)</f>
      </c>
      <c r="K605" s="247">
        <f>IF(A605="","",A605*D605)</f>
      </c>
      <c r="L605" s="246">
        <f>IF(A605="","",IF(OR(A605=1,A605=0),H605,0))</f>
      </c>
      <c r="M605" s="246">
        <f>IF(A605="","",IF(A605=-1,H605,0))</f>
      </c>
      <c r="N605">
        <f>IF(J605="","",IF(E605="SGD",1,IF(E605="USD",Settings!$B$22,IF(E605="HKD",Settings!$B$23,1))))</f>
      </c>
      <c r="O605">
        <f>IF(OR(B605="",C605="",E605=""),0,(IF(A605=-1,H605,0)-IF(OR(A605=1,A605=0),H605,0)+IF(A605=2,H605,0))*IF(E605="SGD",1,IF(E605="USD",Settings!$B$22,IF(E605="HKD",Settings!$B$23,1))))</f>
        <v>0</v>
      </c>
      <c r="P605">
        <f>IF(OR(B605="",C605="",E605=""),0,IF(A605=2,H605*IF(E605="SGD",1,IF(E605="USD",Settings!$B$22,IF(E605="HKD",Settings!$B$23,1))),0))</f>
        <v>0</v>
      </c>
      <c r="Q605" s="312">
        <f>IF(OR(J605="",G605=""),"",G605+ROW()/1000000)</f>
      </c>
      <c r="R605" s="247">
        <f>IF(Q605="","",SUMIFS(Txn[Signed Units],Txn[Key],J605,Txn[Transaction Order],"&lt;="&amp;Q605))</f>
      </c>
    </row>
    <row r="606" spans="10:18" ht="15" customHeight="1" x14ac:dyDescent="0.15">
      <c r="A606" s="239"/>
      <c r="B606" s="239"/>
      <c r="C606" s="239"/>
      <c r="D606" s="253"/>
      <c r="E606" s="239"/>
      <c r="F606" s="254"/>
      <c r="G606" s="239"/>
      <c r="H606" s="254"/>
      <c r="I606" s="239"/>
      <c r="J606" s="246">
        <f>IF(OR(B606="",C606="",E606=""),"",B606&amp;":"&amp;C606&amp;":"&amp;E606)</f>
      </c>
      <c r="K606" s="247">
        <f>IF(A606="","",A606*D606)</f>
      </c>
      <c r="L606" s="246">
        <f>IF(A606="","",IF(OR(A606=1,A606=0),H606,0))</f>
      </c>
      <c r="M606" s="246">
        <f>IF(A606="","",IF(A606=-1,H606,0))</f>
      </c>
      <c r="N606">
        <f>IF(J606="","",IF(E606="SGD",1,IF(E606="USD",Settings!$B$22,IF(E606="HKD",Settings!$B$23,1))))</f>
      </c>
      <c r="O606">
        <f>IF(OR(B606="",C606="",E606=""),0,(IF(A606=-1,H606,0)-IF(OR(A606=1,A606=0),H606,0)+IF(A606=2,H606,0))*IF(E606="SGD",1,IF(E606="USD",Settings!$B$22,IF(E606="HKD",Settings!$B$23,1))))</f>
        <v>0</v>
      </c>
      <c r="P606">
        <f>IF(OR(B606="",C606="",E606=""),0,IF(A606=2,H606*IF(E606="SGD",1,IF(E606="USD",Settings!$B$22,IF(E606="HKD",Settings!$B$23,1))),0))</f>
        <v>0</v>
      </c>
      <c r="Q606" s="312">
        <f>IF(OR(J606="",G606=""),"",G606+ROW()/1000000)</f>
      </c>
      <c r="R606" s="247">
        <f>IF(Q606="","",SUMIFS(Txn[Signed Units],Txn[Key],J606,Txn[Transaction Order],"&lt;="&amp;Q606))</f>
      </c>
    </row>
    <row r="607" spans="10:18" ht="15" customHeight="1" x14ac:dyDescent="0.15">
      <c r="A607" s="239"/>
      <c r="B607" s="239"/>
      <c r="C607" s="239"/>
      <c r="D607" s="253"/>
      <c r="E607" s="239"/>
      <c r="F607" s="254"/>
      <c r="G607" s="239"/>
      <c r="H607" s="254"/>
      <c r="I607" s="239"/>
      <c r="J607" s="246">
        <f>IF(OR(B607="",C607="",E607=""),"",B607&amp;":"&amp;C607&amp;":"&amp;E607)</f>
      </c>
      <c r="K607" s="247">
        <f>IF(A607="","",A607*D607)</f>
      </c>
      <c r="L607" s="246">
        <f>IF(A607="","",IF(OR(A607=1,A607=0),H607,0))</f>
      </c>
      <c r="M607" s="246">
        <f>IF(A607="","",IF(A607=-1,H607,0))</f>
      </c>
      <c r="N607">
        <f>IF(J607="","",IF(E607="SGD",1,IF(E607="USD",Settings!$B$22,IF(E607="HKD",Settings!$B$23,1))))</f>
      </c>
      <c r="O607">
        <f>IF(OR(B607="",C607="",E607=""),0,(IF(A607=-1,H607,0)-IF(OR(A607=1,A607=0),H607,0)+IF(A607=2,H607,0))*IF(E607="SGD",1,IF(E607="USD",Settings!$B$22,IF(E607="HKD",Settings!$B$23,1))))</f>
        <v>0</v>
      </c>
      <c r="P607">
        <f>IF(OR(B607="",C607="",E607=""),0,IF(A607=2,H607*IF(E607="SGD",1,IF(E607="USD",Settings!$B$22,IF(E607="HKD",Settings!$B$23,1))),0))</f>
        <v>0</v>
      </c>
      <c r="Q607" s="312">
        <f>IF(OR(J607="",G607=""),"",G607+ROW()/1000000)</f>
      </c>
      <c r="R607" s="247">
        <f>IF(Q607="","",SUMIFS(Txn[Signed Units],Txn[Key],J607,Txn[Transaction Order],"&lt;="&amp;Q607))</f>
      </c>
    </row>
    <row r="608" spans="10:18" ht="15" customHeight="1" x14ac:dyDescent="0.15">
      <c r="A608" s="239"/>
      <c r="B608" s="239"/>
      <c r="C608" s="239"/>
      <c r="D608" s="253"/>
      <c r="E608" s="239"/>
      <c r="F608" s="254"/>
      <c r="G608" s="239"/>
      <c r="H608" s="254"/>
      <c r="I608" s="239"/>
      <c r="J608" s="246">
        <f>IF(OR(B608="",C608="",E608=""),"",B608&amp;":"&amp;C608&amp;":"&amp;E608)</f>
      </c>
      <c r="K608" s="247">
        <f>IF(A608="","",A608*D608)</f>
      </c>
      <c r="L608" s="246">
        <f>IF(A608="","",IF(OR(A608=1,A608=0),H608,0))</f>
      </c>
      <c r="M608" s="246">
        <f>IF(A608="","",IF(A608=-1,H608,0))</f>
      </c>
      <c r="N608">
        <f>IF(J608="","",IF(E608="SGD",1,IF(E608="USD",Settings!$B$22,IF(E608="HKD",Settings!$B$23,1))))</f>
      </c>
      <c r="O608">
        <f>IF(OR(B608="",C608="",E608=""),0,(IF(A608=-1,H608,0)-IF(OR(A608=1,A608=0),H608,0)+IF(A608=2,H608,0))*IF(E608="SGD",1,IF(E608="USD",Settings!$B$22,IF(E608="HKD",Settings!$B$23,1))))</f>
        <v>0</v>
      </c>
      <c r="P608">
        <f>IF(OR(B608="",C608="",E608=""),0,IF(A608=2,H608*IF(E608="SGD",1,IF(E608="USD",Settings!$B$22,IF(E608="HKD",Settings!$B$23,1))),0))</f>
        <v>0</v>
      </c>
      <c r="Q608" s="312">
        <f>IF(OR(J608="",G608=""),"",G608+ROW()/1000000)</f>
      </c>
      <c r="R608" s="247">
        <f>IF(Q608="","",SUMIFS(Txn[Signed Units],Txn[Key],J608,Txn[Transaction Order],"&lt;="&amp;Q608))</f>
      </c>
    </row>
    <row r="609" spans="10:18" ht="15" customHeight="1" x14ac:dyDescent="0.15">
      <c r="A609" s="239"/>
      <c r="B609" s="239"/>
      <c r="C609" s="239"/>
      <c r="D609" s="253"/>
      <c r="E609" s="239"/>
      <c r="F609" s="254"/>
      <c r="G609" s="239"/>
      <c r="H609" s="254"/>
      <c r="I609" s="239"/>
      <c r="J609" s="246">
        <f>IF(OR(B609="",C609="",E609=""),"",B609&amp;":"&amp;C609&amp;":"&amp;E609)</f>
      </c>
      <c r="K609" s="247">
        <f>IF(A609="","",A609*D609)</f>
      </c>
      <c r="L609" s="246">
        <f>IF(A609="","",IF(OR(A609=1,A609=0),H609,0))</f>
      </c>
      <c r="M609" s="246">
        <f>IF(A609="","",IF(A609=-1,H609,0))</f>
      </c>
      <c r="N609">
        <f>IF(J609="","",IF(E609="SGD",1,IF(E609="USD",Settings!$B$22,IF(E609="HKD",Settings!$B$23,1))))</f>
      </c>
      <c r="O609">
        <f>IF(OR(B609="",C609="",E609=""),0,(IF(A609=-1,H609,0)-IF(OR(A609=1,A609=0),H609,0)+IF(A609=2,H609,0))*IF(E609="SGD",1,IF(E609="USD",Settings!$B$22,IF(E609="HKD",Settings!$B$23,1))))</f>
        <v>0</v>
      </c>
      <c r="P609">
        <f>IF(OR(B609="",C609="",E609=""),0,IF(A609=2,H609*IF(E609="SGD",1,IF(E609="USD",Settings!$B$22,IF(E609="HKD",Settings!$B$23,1))),0))</f>
        <v>0</v>
      </c>
      <c r="Q609" s="312">
        <f>IF(OR(J609="",G609=""),"",G609+ROW()/1000000)</f>
      </c>
      <c r="R609" s="247">
        <f>IF(Q609="","",SUMIFS(Txn[Signed Units],Txn[Key],J609,Txn[Transaction Order],"&lt;="&amp;Q609))</f>
      </c>
    </row>
    <row r="610" spans="10:18" ht="15" customHeight="1" x14ac:dyDescent="0.15">
      <c r="A610" s="239"/>
      <c r="B610" s="239"/>
      <c r="C610" s="239"/>
      <c r="D610" s="253"/>
      <c r="E610" s="239"/>
      <c r="F610" s="254"/>
      <c r="G610" s="239"/>
      <c r="H610" s="254"/>
      <c r="I610" s="239"/>
      <c r="J610" s="246">
        <f>IF(OR(B610="",C610="",E610=""),"",B610&amp;":"&amp;C610&amp;":"&amp;E610)</f>
      </c>
      <c r="K610" s="247">
        <f>IF(A610="","",A610*D610)</f>
      </c>
      <c r="L610" s="246">
        <f>IF(A610="","",IF(OR(A610=1,A610=0),H610,0))</f>
      </c>
      <c r="M610" s="246">
        <f>IF(A610="","",IF(A610=-1,H610,0))</f>
      </c>
      <c r="N610">
        <f>IF(J610="","",IF(E610="SGD",1,IF(E610="USD",Settings!$B$22,IF(E610="HKD",Settings!$B$23,1))))</f>
      </c>
      <c r="O610">
        <f>IF(OR(B610="",C610="",E610=""),0,(IF(A610=-1,H610,0)-IF(OR(A610=1,A610=0),H610,0)+IF(A610=2,H610,0))*IF(E610="SGD",1,IF(E610="USD",Settings!$B$22,IF(E610="HKD",Settings!$B$23,1))))</f>
        <v>0</v>
      </c>
      <c r="P610">
        <f>IF(OR(B610="",C610="",E610=""),0,IF(A610=2,H610*IF(E610="SGD",1,IF(E610="USD",Settings!$B$22,IF(E610="HKD",Settings!$B$23,1))),0))</f>
        <v>0</v>
      </c>
      <c r="Q610" s="312">
        <f>IF(OR(J610="",G610=""),"",G610+ROW()/1000000)</f>
      </c>
      <c r="R610" s="247">
        <f>IF(Q610="","",SUMIFS(Txn[Signed Units],Txn[Key],J610,Txn[Transaction Order],"&lt;="&amp;Q610))</f>
      </c>
    </row>
    <row r="611" spans="10:18" ht="15" customHeight="1" x14ac:dyDescent="0.15">
      <c r="A611" s="239"/>
      <c r="B611" s="239"/>
      <c r="C611" s="239"/>
      <c r="D611" s="253"/>
      <c r="E611" s="239"/>
      <c r="F611" s="254"/>
      <c r="G611" s="239"/>
      <c r="H611" s="254"/>
      <c r="I611" s="239"/>
      <c r="J611" s="246">
        <f>IF(OR(B611="",C611="",E611=""),"",B611&amp;":"&amp;C611&amp;":"&amp;E611)</f>
      </c>
      <c r="K611" s="247">
        <f>IF(A611="","",A611*D611)</f>
      </c>
      <c r="L611" s="246">
        <f>IF(A611="","",IF(OR(A611=1,A611=0),H611,0))</f>
      </c>
      <c r="M611" s="246">
        <f>IF(A611="","",IF(A611=-1,H611,0))</f>
      </c>
      <c r="N611">
        <f>IF(J611="","",IF(E611="SGD",1,IF(E611="USD",Settings!$B$22,IF(E611="HKD",Settings!$B$23,1))))</f>
      </c>
      <c r="O611">
        <f>IF(OR(B611="",C611="",E611=""),0,(IF(A611=-1,H611,0)-IF(OR(A611=1,A611=0),H611,0)+IF(A611=2,H611,0))*IF(E611="SGD",1,IF(E611="USD",Settings!$B$22,IF(E611="HKD",Settings!$B$23,1))))</f>
        <v>0</v>
      </c>
      <c r="P611">
        <f>IF(OR(B611="",C611="",E611=""),0,IF(A611=2,H611*IF(E611="SGD",1,IF(E611="USD",Settings!$B$22,IF(E611="HKD",Settings!$B$23,1))),0))</f>
        <v>0</v>
      </c>
      <c r="Q611" s="312">
        <f>IF(OR(J611="",G611=""),"",G611+ROW()/1000000)</f>
      </c>
      <c r="R611" s="247">
        <f>IF(Q611="","",SUMIFS(Txn[Signed Units],Txn[Key],J611,Txn[Transaction Order],"&lt;="&amp;Q611))</f>
      </c>
    </row>
    <row r="612" spans="10:18" ht="15" customHeight="1" x14ac:dyDescent="0.15">
      <c r="A612" s="239"/>
      <c r="B612" s="239"/>
      <c r="C612" s="239"/>
      <c r="D612" s="253"/>
      <c r="E612" s="239"/>
      <c r="F612" s="254"/>
      <c r="G612" s="239"/>
      <c r="H612" s="254"/>
      <c r="I612" s="239"/>
      <c r="J612" s="246">
        <f>IF(OR(B612="",C612="",E612=""),"",B612&amp;":"&amp;C612&amp;":"&amp;E612)</f>
      </c>
      <c r="K612" s="247">
        <f>IF(A612="","",A612*D612)</f>
      </c>
      <c r="L612" s="246">
        <f>IF(A612="","",IF(OR(A612=1,A612=0),H612,0))</f>
      </c>
      <c r="M612" s="246">
        <f>IF(A612="","",IF(A612=-1,H612,0))</f>
      </c>
      <c r="N612">
        <f>IF(J612="","",IF(E612="SGD",1,IF(E612="USD",Settings!$B$22,IF(E612="HKD",Settings!$B$23,1))))</f>
      </c>
      <c r="O612">
        <f>IF(OR(B612="",C612="",E612=""),0,(IF(A612=-1,H612,0)-IF(OR(A612=1,A612=0),H612,0)+IF(A612=2,H612,0))*IF(E612="SGD",1,IF(E612="USD",Settings!$B$22,IF(E612="HKD",Settings!$B$23,1))))</f>
        <v>0</v>
      </c>
      <c r="P612">
        <f>IF(OR(B612="",C612="",E612=""),0,IF(A612=2,H612*IF(E612="SGD",1,IF(E612="USD",Settings!$B$22,IF(E612="HKD",Settings!$B$23,1))),0))</f>
        <v>0</v>
      </c>
      <c r="Q612" s="312">
        <f>IF(OR(J612="",G612=""),"",G612+ROW()/1000000)</f>
      </c>
      <c r="R612" s="247">
        <f>IF(Q612="","",SUMIFS(Txn[Signed Units],Txn[Key],J612,Txn[Transaction Order],"&lt;="&amp;Q612))</f>
      </c>
    </row>
    <row r="613" spans="10:18" ht="15" customHeight="1" x14ac:dyDescent="0.15">
      <c r="A613" s="239"/>
      <c r="B613" s="239"/>
      <c r="C613" s="239"/>
      <c r="D613" s="253"/>
      <c r="E613" s="239"/>
      <c r="F613" s="254"/>
      <c r="G613" s="239"/>
      <c r="H613" s="254"/>
      <c r="I613" s="239"/>
      <c r="J613" s="246">
        <f>IF(OR(B613="",C613="",E613=""),"",B613&amp;":"&amp;C613&amp;":"&amp;E613)</f>
      </c>
      <c r="K613" s="247">
        <f>IF(A613="","",A613*D613)</f>
      </c>
      <c r="L613" s="246">
        <f>IF(A613="","",IF(OR(A613=1,A613=0),H613,0))</f>
      </c>
      <c r="M613" s="246">
        <f>IF(A613="","",IF(A613=-1,H613,0))</f>
      </c>
      <c r="N613">
        <f>IF(J613="","",IF(E613="SGD",1,IF(E613="USD",Settings!$B$22,IF(E613="HKD",Settings!$B$23,1))))</f>
      </c>
      <c r="O613">
        <f>IF(OR(B613="",C613="",E613=""),0,(IF(A613=-1,H613,0)-IF(OR(A613=1,A613=0),H613,0)+IF(A613=2,H613,0))*IF(E613="SGD",1,IF(E613="USD",Settings!$B$22,IF(E613="HKD",Settings!$B$23,1))))</f>
        <v>0</v>
      </c>
      <c r="P613">
        <f>IF(OR(B613="",C613="",E613=""),0,IF(A613=2,H613*IF(E613="SGD",1,IF(E613="USD",Settings!$B$22,IF(E613="HKD",Settings!$B$23,1))),0))</f>
        <v>0</v>
      </c>
      <c r="Q613" s="312">
        <f>IF(OR(J613="",G613=""),"",G613+ROW()/1000000)</f>
      </c>
      <c r="R613" s="247">
        <f>IF(Q613="","",SUMIFS(Txn[Signed Units],Txn[Key],J613,Txn[Transaction Order],"&lt;="&amp;Q613))</f>
      </c>
    </row>
    <row r="614" spans="10:18" ht="15" customHeight="1" x14ac:dyDescent="0.15">
      <c r="A614" s="239"/>
      <c r="B614" s="239"/>
      <c r="C614" s="239"/>
      <c r="D614" s="253"/>
      <c r="E614" s="239"/>
      <c r="F614" s="254"/>
      <c r="G614" s="239"/>
      <c r="H614" s="254"/>
      <c r="I614" s="239"/>
      <c r="J614" s="246">
        <f>IF(OR(B614="",C614="",E614=""),"",B614&amp;":"&amp;C614&amp;":"&amp;E614)</f>
      </c>
      <c r="K614" s="247">
        <f>IF(A614="","",A614*D614)</f>
      </c>
      <c r="L614" s="246">
        <f>IF(A614="","",IF(OR(A614=1,A614=0),H614,0))</f>
      </c>
      <c r="M614" s="246">
        <f>IF(A614="","",IF(A614=-1,H614,0))</f>
      </c>
      <c r="N614">
        <f>IF(J614="","",IF(E614="SGD",1,IF(E614="USD",Settings!$B$22,IF(E614="HKD",Settings!$B$23,1))))</f>
      </c>
      <c r="O614">
        <f>IF(OR(B614="",C614="",E614=""),0,(IF(A614=-1,H614,0)-IF(OR(A614=1,A614=0),H614,0)+IF(A614=2,H614,0))*IF(E614="SGD",1,IF(E614="USD",Settings!$B$22,IF(E614="HKD",Settings!$B$23,1))))</f>
        <v>0</v>
      </c>
      <c r="P614">
        <f>IF(OR(B614="",C614="",E614=""),0,IF(A614=2,H614*IF(E614="SGD",1,IF(E614="USD",Settings!$B$22,IF(E614="HKD",Settings!$B$23,1))),0))</f>
        <v>0</v>
      </c>
      <c r="Q614" s="312">
        <f>IF(OR(J614="",G614=""),"",G614+ROW()/1000000)</f>
      </c>
      <c r="R614" s="247">
        <f>IF(Q614="","",SUMIFS(Txn[Signed Units],Txn[Key],J614,Txn[Transaction Order],"&lt;="&amp;Q614))</f>
      </c>
    </row>
    <row r="615" spans="10:18" ht="15" customHeight="1" x14ac:dyDescent="0.15">
      <c r="A615" s="239"/>
      <c r="B615" s="239"/>
      <c r="C615" s="239"/>
      <c r="D615" s="253"/>
      <c r="E615" s="239"/>
      <c r="F615" s="254"/>
      <c r="G615" s="239"/>
      <c r="H615" s="254"/>
      <c r="I615" s="239"/>
      <c r="J615" s="246">
        <f>IF(OR(B615="",C615="",E615=""),"",B615&amp;":"&amp;C615&amp;":"&amp;E615)</f>
      </c>
      <c r="K615" s="247">
        <f>IF(A615="","",A615*D615)</f>
      </c>
      <c r="L615" s="246">
        <f>IF(A615="","",IF(OR(A615=1,A615=0),H615,0))</f>
      </c>
      <c r="M615" s="246">
        <f>IF(A615="","",IF(A615=-1,H615,0))</f>
      </c>
      <c r="N615">
        <f>IF(J615="","",IF(E615="SGD",1,IF(E615="USD",Settings!$B$22,IF(E615="HKD",Settings!$B$23,1))))</f>
      </c>
      <c r="O615">
        <f>IF(OR(B615="",C615="",E615=""),0,(IF(A615=-1,H615,0)-IF(OR(A615=1,A615=0),H615,0)+IF(A615=2,H615,0))*IF(E615="SGD",1,IF(E615="USD",Settings!$B$22,IF(E615="HKD",Settings!$B$23,1))))</f>
        <v>0</v>
      </c>
      <c r="P615">
        <f>IF(OR(B615="",C615="",E615=""),0,IF(A615=2,H615*IF(E615="SGD",1,IF(E615="USD",Settings!$B$22,IF(E615="HKD",Settings!$B$23,1))),0))</f>
        <v>0</v>
      </c>
      <c r="Q615" s="312">
        <f>IF(OR(J615="",G615=""),"",G615+ROW()/1000000)</f>
      </c>
      <c r="R615" s="247">
        <f>IF(Q615="","",SUMIFS(Txn[Signed Units],Txn[Key],J615,Txn[Transaction Order],"&lt;="&amp;Q615))</f>
      </c>
    </row>
    <row r="616" spans="10:18" ht="15" customHeight="1" x14ac:dyDescent="0.15">
      <c r="A616" s="239"/>
      <c r="B616" s="239"/>
      <c r="C616" s="239"/>
      <c r="D616" s="253"/>
      <c r="E616" s="239"/>
      <c r="F616" s="254"/>
      <c r="G616" s="239"/>
      <c r="H616" s="254"/>
      <c r="I616" s="239"/>
      <c r="J616" s="246">
        <f>IF(OR(B616="",C616="",E616=""),"",B616&amp;":"&amp;C616&amp;":"&amp;E616)</f>
      </c>
      <c r="K616" s="247">
        <f>IF(A616="","",A616*D616)</f>
      </c>
      <c r="L616" s="246">
        <f>IF(A616="","",IF(OR(A616=1,A616=0),H616,0))</f>
      </c>
      <c r="M616" s="246">
        <f>IF(A616="","",IF(A616=-1,H616,0))</f>
      </c>
      <c r="N616">
        <f>IF(J616="","",IF(E616="SGD",1,IF(E616="USD",Settings!$B$22,IF(E616="HKD",Settings!$B$23,1))))</f>
      </c>
      <c r="O616">
        <f>IF(OR(B616="",C616="",E616=""),0,(IF(A616=-1,H616,0)-IF(OR(A616=1,A616=0),H616,0)+IF(A616=2,H616,0))*IF(E616="SGD",1,IF(E616="USD",Settings!$B$22,IF(E616="HKD",Settings!$B$23,1))))</f>
        <v>0</v>
      </c>
      <c r="P616">
        <f>IF(OR(B616="",C616="",E616=""),0,IF(A616=2,H616*IF(E616="SGD",1,IF(E616="USD",Settings!$B$22,IF(E616="HKD",Settings!$B$23,1))),0))</f>
        <v>0</v>
      </c>
      <c r="Q616" s="312">
        <f>IF(OR(J616="",G616=""),"",G616+ROW()/1000000)</f>
      </c>
      <c r="R616" s="247">
        <f>IF(Q616="","",SUMIFS(Txn[Signed Units],Txn[Key],J616,Txn[Transaction Order],"&lt;="&amp;Q616))</f>
      </c>
    </row>
    <row r="617" spans="10:18" ht="15" customHeight="1" x14ac:dyDescent="0.15">
      <c r="A617" s="239"/>
      <c r="B617" s="239"/>
      <c r="C617" s="239"/>
      <c r="D617" s="253"/>
      <c r="E617" s="239"/>
      <c r="F617" s="254"/>
      <c r="G617" s="239"/>
      <c r="H617" s="254"/>
      <c r="I617" s="239"/>
      <c r="J617" s="246">
        <f>IF(OR(B617="",C617="",E617=""),"",B617&amp;":"&amp;C617&amp;":"&amp;E617)</f>
      </c>
      <c r="K617" s="247">
        <f>IF(A617="","",A617*D617)</f>
      </c>
      <c r="L617" s="246">
        <f>IF(A617="","",IF(OR(A617=1,A617=0),H617,0))</f>
      </c>
      <c r="M617" s="246">
        <f>IF(A617="","",IF(A617=-1,H617,0))</f>
      </c>
      <c r="N617">
        <f>IF(J617="","",IF(E617="SGD",1,IF(E617="USD",Settings!$B$22,IF(E617="HKD",Settings!$B$23,1))))</f>
      </c>
      <c r="O617">
        <f>IF(OR(B617="",C617="",E617=""),0,(IF(A617=-1,H617,0)-IF(OR(A617=1,A617=0),H617,0)+IF(A617=2,H617,0))*IF(E617="SGD",1,IF(E617="USD",Settings!$B$22,IF(E617="HKD",Settings!$B$23,1))))</f>
        <v>0</v>
      </c>
      <c r="P617">
        <f>IF(OR(B617="",C617="",E617=""),0,IF(A617=2,H617*IF(E617="SGD",1,IF(E617="USD",Settings!$B$22,IF(E617="HKD",Settings!$B$23,1))),0))</f>
        <v>0</v>
      </c>
      <c r="Q617" s="312">
        <f>IF(OR(J617="",G617=""),"",G617+ROW()/1000000)</f>
      </c>
      <c r="R617" s="247">
        <f>IF(Q617="","",SUMIFS(Txn[Signed Units],Txn[Key],J617,Txn[Transaction Order],"&lt;="&amp;Q617))</f>
      </c>
    </row>
    <row r="618" spans="10:18" ht="15" customHeight="1" x14ac:dyDescent="0.15">
      <c r="A618" s="239"/>
      <c r="B618" s="239"/>
      <c r="C618" s="239"/>
      <c r="D618" s="253"/>
      <c r="E618" s="239"/>
      <c r="F618" s="254"/>
      <c r="G618" s="239"/>
      <c r="H618" s="254"/>
      <c r="I618" s="239"/>
      <c r="J618" s="246">
        <f>IF(OR(B618="",C618="",E618=""),"",B618&amp;":"&amp;C618&amp;":"&amp;E618)</f>
      </c>
      <c r="K618" s="247">
        <f>IF(A618="","",A618*D618)</f>
      </c>
      <c r="L618" s="246">
        <f>IF(A618="","",IF(OR(A618=1,A618=0),H618,0))</f>
      </c>
      <c r="M618" s="246">
        <f>IF(A618="","",IF(A618=-1,H618,0))</f>
      </c>
      <c r="N618">
        <f>IF(J618="","",IF(E618="SGD",1,IF(E618="USD",Settings!$B$22,IF(E618="HKD",Settings!$B$23,1))))</f>
      </c>
      <c r="O618">
        <f>IF(OR(B618="",C618="",E618=""),0,(IF(A618=-1,H618,0)-IF(OR(A618=1,A618=0),H618,0)+IF(A618=2,H618,0))*IF(E618="SGD",1,IF(E618="USD",Settings!$B$22,IF(E618="HKD",Settings!$B$23,1))))</f>
        <v>0</v>
      </c>
      <c r="P618">
        <f>IF(OR(B618="",C618="",E618=""),0,IF(A618=2,H618*IF(E618="SGD",1,IF(E618="USD",Settings!$B$22,IF(E618="HKD",Settings!$B$23,1))),0))</f>
        <v>0</v>
      </c>
      <c r="Q618" s="312">
        <f>IF(OR(J618="",G618=""),"",G618+ROW()/1000000)</f>
      </c>
      <c r="R618" s="247">
        <f>IF(Q618="","",SUMIFS(Txn[Signed Units],Txn[Key],J618,Txn[Transaction Order],"&lt;="&amp;Q618))</f>
      </c>
    </row>
    <row r="619" spans="10:18" ht="15" customHeight="1" x14ac:dyDescent="0.15">
      <c r="A619" s="239"/>
      <c r="B619" s="239"/>
      <c r="C619" s="239"/>
      <c r="D619" s="253"/>
      <c r="E619" s="239"/>
      <c r="F619" s="254"/>
      <c r="G619" s="239"/>
      <c r="H619" s="254"/>
      <c r="I619" s="239"/>
      <c r="J619" s="246">
        <f>IF(OR(B619="",C619="",E619=""),"",B619&amp;":"&amp;C619&amp;":"&amp;E619)</f>
      </c>
      <c r="K619" s="247">
        <f>IF(A619="","",A619*D619)</f>
      </c>
      <c r="L619" s="246">
        <f>IF(A619="","",IF(OR(A619=1,A619=0),H619,0))</f>
      </c>
      <c r="M619" s="246">
        <f>IF(A619="","",IF(A619=-1,H619,0))</f>
      </c>
      <c r="N619">
        <f>IF(J619="","",IF(E619="SGD",1,IF(E619="USD",Settings!$B$22,IF(E619="HKD",Settings!$B$23,1))))</f>
      </c>
      <c r="O619">
        <f>IF(OR(B619="",C619="",E619=""),0,(IF(A619=-1,H619,0)-IF(OR(A619=1,A619=0),H619,0)+IF(A619=2,H619,0))*IF(E619="SGD",1,IF(E619="USD",Settings!$B$22,IF(E619="HKD",Settings!$B$23,1))))</f>
        <v>0</v>
      </c>
      <c r="P619">
        <f>IF(OR(B619="",C619="",E619=""),0,IF(A619=2,H619*IF(E619="SGD",1,IF(E619="USD",Settings!$B$22,IF(E619="HKD",Settings!$B$23,1))),0))</f>
        <v>0</v>
      </c>
      <c r="Q619" s="312">
        <f>IF(OR(J619="",G619=""),"",G619+ROW()/1000000)</f>
      </c>
      <c r="R619" s="247">
        <f>IF(Q619="","",SUMIFS(Txn[Signed Units],Txn[Key],J619,Txn[Transaction Order],"&lt;="&amp;Q619))</f>
      </c>
    </row>
    <row r="620" spans="10:18" ht="15" customHeight="1" x14ac:dyDescent="0.15">
      <c r="A620" s="239"/>
      <c r="B620" s="239"/>
      <c r="C620" s="239"/>
      <c r="D620" s="253"/>
      <c r="E620" s="239"/>
      <c r="F620" s="254"/>
      <c r="G620" s="239"/>
      <c r="H620" s="254"/>
      <c r="I620" s="239"/>
      <c r="J620" s="246">
        <f>IF(OR(B620="",C620="",E620=""),"",B620&amp;":"&amp;C620&amp;":"&amp;E620)</f>
      </c>
      <c r="K620" s="247">
        <f>IF(A620="","",A620*D620)</f>
      </c>
      <c r="L620" s="246">
        <f>IF(A620="","",IF(OR(A620=1,A620=0),H620,0))</f>
      </c>
      <c r="M620" s="246">
        <f>IF(A620="","",IF(A620=-1,H620,0))</f>
      </c>
      <c r="N620">
        <f>IF(J620="","",IF(E620="SGD",1,IF(E620="USD",Settings!$B$22,IF(E620="HKD",Settings!$B$23,1))))</f>
      </c>
      <c r="O620">
        <f>IF(OR(B620="",C620="",E620=""),0,(IF(A620=-1,H620,0)-IF(OR(A620=1,A620=0),H620,0)+IF(A620=2,H620,0))*IF(E620="SGD",1,IF(E620="USD",Settings!$B$22,IF(E620="HKD",Settings!$B$23,1))))</f>
        <v>0</v>
      </c>
      <c r="P620">
        <f>IF(OR(B620="",C620="",E620=""),0,IF(A620=2,H620*IF(E620="SGD",1,IF(E620="USD",Settings!$B$22,IF(E620="HKD",Settings!$B$23,1))),0))</f>
        <v>0</v>
      </c>
      <c r="Q620" s="312">
        <f>IF(OR(J620="",G620=""),"",G620+ROW()/1000000)</f>
      </c>
      <c r="R620" s="247">
        <f>IF(Q620="","",SUMIFS(Txn[Signed Units],Txn[Key],J620,Txn[Transaction Order],"&lt;="&amp;Q620))</f>
      </c>
    </row>
    <row r="621" spans="10:18" ht="15" customHeight="1" x14ac:dyDescent="0.15">
      <c r="A621" s="239"/>
      <c r="B621" s="239"/>
      <c r="C621" s="239"/>
      <c r="D621" s="253"/>
      <c r="E621" s="239"/>
      <c r="F621" s="254"/>
      <c r="G621" s="239"/>
      <c r="H621" s="254"/>
      <c r="I621" s="239"/>
      <c r="J621" s="246">
        <f>IF(OR(B621="",C621="",E621=""),"",B621&amp;":"&amp;C621&amp;":"&amp;E621)</f>
      </c>
      <c r="K621" s="247">
        <f>IF(A621="","",A621*D621)</f>
      </c>
      <c r="L621" s="246">
        <f>IF(A621="","",IF(OR(A621=1,A621=0),H621,0))</f>
      </c>
      <c r="M621" s="246">
        <f>IF(A621="","",IF(A621=-1,H621,0))</f>
      </c>
      <c r="N621">
        <f>IF(J621="","",IF(E621="SGD",1,IF(E621="USD",Settings!$B$22,IF(E621="HKD",Settings!$B$23,1))))</f>
      </c>
      <c r="O621">
        <f>IF(OR(B621="",C621="",E621=""),0,(IF(A621=-1,H621,0)-IF(OR(A621=1,A621=0),H621,0)+IF(A621=2,H621,0))*IF(E621="SGD",1,IF(E621="USD",Settings!$B$22,IF(E621="HKD",Settings!$B$23,1))))</f>
        <v>0</v>
      </c>
      <c r="P621">
        <f>IF(OR(B621="",C621="",E621=""),0,IF(A621=2,H621*IF(E621="SGD",1,IF(E621="USD",Settings!$B$22,IF(E621="HKD",Settings!$B$23,1))),0))</f>
        <v>0</v>
      </c>
      <c r="Q621" s="312">
        <f>IF(OR(J621="",G621=""),"",G621+ROW()/1000000)</f>
      </c>
      <c r="R621" s="247">
        <f>IF(Q621="","",SUMIFS(Txn[Signed Units],Txn[Key],J621,Txn[Transaction Order],"&lt;="&amp;Q621))</f>
      </c>
    </row>
    <row r="622" spans="10:18" ht="15" customHeight="1" x14ac:dyDescent="0.15">
      <c r="A622" s="239"/>
      <c r="B622" s="239"/>
      <c r="C622" s="239"/>
      <c r="D622" s="253"/>
      <c r="E622" s="239"/>
      <c r="F622" s="254"/>
      <c r="G622" s="239"/>
      <c r="H622" s="254"/>
      <c r="I622" s="239"/>
      <c r="J622" s="246">
        <f>IF(OR(B622="",C622="",E622=""),"",B622&amp;":"&amp;C622&amp;":"&amp;E622)</f>
      </c>
      <c r="K622" s="247">
        <f>IF(A622="","",A622*D622)</f>
      </c>
      <c r="L622" s="246">
        <f>IF(A622="","",IF(OR(A622=1,A622=0),H622,0))</f>
      </c>
      <c r="M622" s="246">
        <f>IF(A622="","",IF(A622=-1,H622,0))</f>
      </c>
      <c r="N622">
        <f>IF(J622="","",IF(E622="SGD",1,IF(E622="USD",Settings!$B$22,IF(E622="HKD",Settings!$B$23,1))))</f>
      </c>
      <c r="O622">
        <f>IF(OR(B622="",C622="",E622=""),0,(IF(A622=-1,H622,0)-IF(OR(A622=1,A622=0),H622,0)+IF(A622=2,H622,0))*IF(E622="SGD",1,IF(E622="USD",Settings!$B$22,IF(E622="HKD",Settings!$B$23,1))))</f>
        <v>0</v>
      </c>
      <c r="P622">
        <f>IF(OR(B622="",C622="",E622=""),0,IF(A622=2,H622*IF(E622="SGD",1,IF(E622="USD",Settings!$B$22,IF(E622="HKD",Settings!$B$23,1))),0))</f>
        <v>0</v>
      </c>
      <c r="Q622" s="312">
        <f>IF(OR(J622="",G622=""),"",G622+ROW()/1000000)</f>
      </c>
      <c r="R622" s="247">
        <f>IF(Q622="","",SUMIFS(Txn[Signed Units],Txn[Key],J622,Txn[Transaction Order],"&lt;="&amp;Q622))</f>
      </c>
    </row>
    <row r="623" spans="10:18" ht="15" customHeight="1" x14ac:dyDescent="0.15">
      <c r="A623" s="239"/>
      <c r="B623" s="239"/>
      <c r="C623" s="239"/>
      <c r="D623" s="253"/>
      <c r="E623" s="239"/>
      <c r="F623" s="254"/>
      <c r="G623" s="239"/>
      <c r="H623" s="254"/>
      <c r="I623" s="239"/>
      <c r="J623" s="246">
        <f>IF(OR(B623="",C623="",E623=""),"",B623&amp;":"&amp;C623&amp;":"&amp;E623)</f>
      </c>
      <c r="K623" s="247">
        <f>IF(A623="","",A623*D623)</f>
      </c>
      <c r="L623" s="246">
        <f>IF(A623="","",IF(OR(A623=1,A623=0),H623,0))</f>
      </c>
      <c r="M623" s="246">
        <f>IF(A623="","",IF(A623=-1,H623,0))</f>
      </c>
      <c r="N623">
        <f>IF(J623="","",IF(E623="SGD",1,IF(E623="USD",Settings!$B$22,IF(E623="HKD",Settings!$B$23,1))))</f>
      </c>
      <c r="O623">
        <f>IF(OR(B623="",C623="",E623=""),0,(IF(A623=-1,H623,0)-IF(OR(A623=1,A623=0),H623,0)+IF(A623=2,H623,0))*IF(E623="SGD",1,IF(E623="USD",Settings!$B$22,IF(E623="HKD",Settings!$B$23,1))))</f>
        <v>0</v>
      </c>
      <c r="P623">
        <f>IF(OR(B623="",C623="",E623=""),0,IF(A623=2,H623*IF(E623="SGD",1,IF(E623="USD",Settings!$B$22,IF(E623="HKD",Settings!$B$23,1))),0))</f>
        <v>0</v>
      </c>
      <c r="Q623" s="312">
        <f>IF(OR(J623="",G623=""),"",G623+ROW()/1000000)</f>
      </c>
      <c r="R623" s="247">
        <f>IF(Q623="","",SUMIFS(Txn[Signed Units],Txn[Key],J623,Txn[Transaction Order],"&lt;="&amp;Q623))</f>
      </c>
    </row>
    <row r="624" spans="10:18" ht="15" customHeight="1" x14ac:dyDescent="0.15">
      <c r="A624" s="239"/>
      <c r="B624" s="239"/>
      <c r="C624" s="239"/>
      <c r="D624" s="253"/>
      <c r="E624" s="239"/>
      <c r="F624" s="254"/>
      <c r="G624" s="239"/>
      <c r="H624" s="254"/>
      <c r="I624" s="239"/>
      <c r="J624" s="246">
        <f>IF(OR(B624="",C624="",E624=""),"",B624&amp;":"&amp;C624&amp;":"&amp;E624)</f>
      </c>
      <c r="K624" s="247">
        <f>IF(A624="","",A624*D624)</f>
      </c>
      <c r="L624" s="246">
        <f>IF(A624="","",IF(OR(A624=1,A624=0),H624,0))</f>
      </c>
      <c r="M624" s="246">
        <f>IF(A624="","",IF(A624=-1,H624,0))</f>
      </c>
      <c r="N624">
        <f>IF(J624="","",IF(E624="SGD",1,IF(E624="USD",Settings!$B$22,IF(E624="HKD",Settings!$B$23,1))))</f>
      </c>
      <c r="O624">
        <f>IF(OR(B624="",C624="",E624=""),0,(IF(A624=-1,H624,0)-IF(OR(A624=1,A624=0),H624,0)+IF(A624=2,H624,0))*IF(E624="SGD",1,IF(E624="USD",Settings!$B$22,IF(E624="HKD",Settings!$B$23,1))))</f>
        <v>0</v>
      </c>
      <c r="P624">
        <f>IF(OR(B624="",C624="",E624=""),0,IF(A624=2,H624*IF(E624="SGD",1,IF(E624="USD",Settings!$B$22,IF(E624="HKD",Settings!$B$23,1))),0))</f>
        <v>0</v>
      </c>
      <c r="Q624" s="312">
        <f>IF(OR(J624="",G624=""),"",G624+ROW()/1000000)</f>
      </c>
      <c r="R624" s="247">
        <f>IF(Q624="","",SUMIFS(Txn[Signed Units],Txn[Key],J624,Txn[Transaction Order],"&lt;="&amp;Q624))</f>
      </c>
    </row>
    <row r="625" spans="10:18" ht="15" customHeight="1" x14ac:dyDescent="0.15">
      <c r="A625" s="239"/>
      <c r="B625" s="239"/>
      <c r="C625" s="239"/>
      <c r="D625" s="253"/>
      <c r="E625" s="239"/>
      <c r="F625" s="254"/>
      <c r="G625" s="239"/>
      <c r="H625" s="254"/>
      <c r="I625" s="239"/>
      <c r="J625" s="246">
        <f>IF(OR(B625="",C625="",E625=""),"",B625&amp;":"&amp;C625&amp;":"&amp;E625)</f>
      </c>
      <c r="K625" s="247">
        <f>IF(A625="","",A625*D625)</f>
      </c>
      <c r="L625" s="246">
        <f>IF(A625="","",IF(OR(A625=1,A625=0),H625,0))</f>
      </c>
      <c r="M625" s="246">
        <f>IF(A625="","",IF(A625=-1,H625,0))</f>
      </c>
      <c r="N625">
        <f>IF(J625="","",IF(E625="SGD",1,IF(E625="USD",Settings!$B$22,IF(E625="HKD",Settings!$B$23,1))))</f>
      </c>
      <c r="O625">
        <f>IF(OR(B625="",C625="",E625=""),0,(IF(A625=-1,H625,0)-IF(OR(A625=1,A625=0),H625,0)+IF(A625=2,H625,0))*IF(E625="SGD",1,IF(E625="USD",Settings!$B$22,IF(E625="HKD",Settings!$B$23,1))))</f>
        <v>0</v>
      </c>
      <c r="P625">
        <f>IF(OR(B625="",C625="",E625=""),0,IF(A625=2,H625*IF(E625="SGD",1,IF(E625="USD",Settings!$B$22,IF(E625="HKD",Settings!$B$23,1))),0))</f>
        <v>0</v>
      </c>
      <c r="Q625" s="312">
        <f>IF(OR(J625="",G625=""),"",G625+ROW()/1000000)</f>
      </c>
      <c r="R625" s="247">
        <f>IF(Q625="","",SUMIFS(Txn[Signed Units],Txn[Key],J625,Txn[Transaction Order],"&lt;="&amp;Q625))</f>
      </c>
    </row>
    <row r="626" spans="10:18" ht="15" customHeight="1" x14ac:dyDescent="0.15">
      <c r="A626" s="239"/>
      <c r="B626" s="239"/>
      <c r="C626" s="239"/>
      <c r="D626" s="253"/>
      <c r="E626" s="239"/>
      <c r="F626" s="254"/>
      <c r="G626" s="239"/>
      <c r="H626" s="254"/>
      <c r="I626" s="239"/>
      <c r="J626" s="246">
        <f>IF(OR(B626="",C626="",E626=""),"",B626&amp;":"&amp;C626&amp;":"&amp;E626)</f>
      </c>
      <c r="K626" s="247">
        <f>IF(A626="","",A626*D626)</f>
      </c>
      <c r="L626" s="246">
        <f>IF(A626="","",IF(OR(A626=1,A626=0),H626,0))</f>
      </c>
      <c r="M626" s="246">
        <f>IF(A626="","",IF(A626=-1,H626,0))</f>
      </c>
      <c r="N626">
        <f>IF(J626="","",IF(E626="SGD",1,IF(E626="USD",Settings!$B$22,IF(E626="HKD",Settings!$B$23,1))))</f>
      </c>
      <c r="O626">
        <f>IF(OR(B626="",C626="",E626=""),0,(IF(A626=-1,H626,0)-IF(OR(A626=1,A626=0),H626,0)+IF(A626=2,H626,0))*IF(E626="SGD",1,IF(E626="USD",Settings!$B$22,IF(E626="HKD",Settings!$B$23,1))))</f>
        <v>0</v>
      </c>
      <c r="P626">
        <f>IF(OR(B626="",C626="",E626=""),0,IF(A626=2,H626*IF(E626="SGD",1,IF(E626="USD",Settings!$B$22,IF(E626="HKD",Settings!$B$23,1))),0))</f>
        <v>0</v>
      </c>
      <c r="Q626" s="312">
        <f>IF(OR(J626="",G626=""),"",G626+ROW()/1000000)</f>
      </c>
      <c r="R626" s="247">
        <f>IF(Q626="","",SUMIFS(Txn[Signed Units],Txn[Key],J626,Txn[Transaction Order],"&lt;="&amp;Q626))</f>
      </c>
    </row>
    <row r="627" spans="10:18" ht="15" customHeight="1" x14ac:dyDescent="0.15">
      <c r="A627" s="239"/>
      <c r="B627" s="239"/>
      <c r="C627" s="239"/>
      <c r="D627" s="253"/>
      <c r="E627" s="239"/>
      <c r="F627" s="254"/>
      <c r="G627" s="239"/>
      <c r="H627" s="254"/>
      <c r="I627" s="239"/>
      <c r="J627" s="246">
        <f>IF(OR(B627="",C627="",E627=""),"",B627&amp;":"&amp;C627&amp;":"&amp;E627)</f>
      </c>
      <c r="K627" s="247">
        <f>IF(A627="","",A627*D627)</f>
      </c>
      <c r="L627" s="246">
        <f>IF(A627="","",IF(OR(A627=1,A627=0),H627,0))</f>
      </c>
      <c r="M627" s="246">
        <f>IF(A627="","",IF(A627=-1,H627,0))</f>
      </c>
      <c r="N627">
        <f>IF(J627="","",IF(E627="SGD",1,IF(E627="USD",Settings!$B$22,IF(E627="HKD",Settings!$B$23,1))))</f>
      </c>
      <c r="O627">
        <f>IF(OR(B627="",C627="",E627=""),0,(IF(A627=-1,H627,0)-IF(OR(A627=1,A627=0),H627,0)+IF(A627=2,H627,0))*IF(E627="SGD",1,IF(E627="USD",Settings!$B$22,IF(E627="HKD",Settings!$B$23,1))))</f>
        <v>0</v>
      </c>
      <c r="P627">
        <f>IF(OR(B627="",C627="",E627=""),0,IF(A627=2,H627*IF(E627="SGD",1,IF(E627="USD",Settings!$B$22,IF(E627="HKD",Settings!$B$23,1))),0))</f>
        <v>0</v>
      </c>
      <c r="Q627" s="312">
        <f>IF(OR(J627="",G627=""),"",G627+ROW()/1000000)</f>
      </c>
      <c r="R627" s="247">
        <f>IF(Q627="","",SUMIFS(Txn[Signed Units],Txn[Key],J627,Txn[Transaction Order],"&lt;="&amp;Q627))</f>
      </c>
    </row>
    <row r="628" spans="10:18" ht="15" customHeight="1" x14ac:dyDescent="0.15">
      <c r="A628" s="239"/>
      <c r="B628" s="239"/>
      <c r="C628" s="239"/>
      <c r="D628" s="253"/>
      <c r="E628" s="239"/>
      <c r="F628" s="254"/>
      <c r="G628" s="239"/>
      <c r="H628" s="254"/>
      <c r="I628" s="239"/>
      <c r="J628" s="246">
        <f>IF(OR(B628="",C628="",E628=""),"",B628&amp;":"&amp;C628&amp;":"&amp;E628)</f>
      </c>
      <c r="K628" s="247">
        <f>IF(A628="","",A628*D628)</f>
      </c>
      <c r="L628" s="246">
        <f>IF(A628="","",IF(OR(A628=1,A628=0),H628,0))</f>
      </c>
      <c r="M628" s="246">
        <f>IF(A628="","",IF(A628=-1,H628,0))</f>
      </c>
      <c r="N628">
        <f>IF(J628="","",IF(E628="SGD",1,IF(E628="USD",Settings!$B$22,IF(E628="HKD",Settings!$B$23,1))))</f>
      </c>
      <c r="O628">
        <f>IF(OR(B628="",C628="",E628=""),0,(IF(A628=-1,H628,0)-IF(OR(A628=1,A628=0),H628,0)+IF(A628=2,H628,0))*IF(E628="SGD",1,IF(E628="USD",Settings!$B$22,IF(E628="HKD",Settings!$B$23,1))))</f>
        <v>0</v>
      </c>
      <c r="P628">
        <f>IF(OR(B628="",C628="",E628=""),0,IF(A628=2,H628*IF(E628="SGD",1,IF(E628="USD",Settings!$B$22,IF(E628="HKD",Settings!$B$23,1))),0))</f>
        <v>0</v>
      </c>
      <c r="Q628" s="312">
        <f>IF(OR(J628="",G628=""),"",G628+ROW()/1000000)</f>
      </c>
      <c r="R628" s="247">
        <f>IF(Q628="","",SUMIFS(Txn[Signed Units],Txn[Key],J628,Txn[Transaction Order],"&lt;="&amp;Q628))</f>
      </c>
    </row>
    <row r="629" spans="10:18" ht="15" customHeight="1" x14ac:dyDescent="0.15">
      <c r="A629" s="239"/>
      <c r="B629" s="239"/>
      <c r="C629" s="239"/>
      <c r="D629" s="253"/>
      <c r="E629" s="239"/>
      <c r="F629" s="254"/>
      <c r="G629" s="239"/>
      <c r="H629" s="254"/>
      <c r="I629" s="239"/>
      <c r="J629" s="246">
        <f>IF(OR(B629="",C629="",E629=""),"",B629&amp;":"&amp;C629&amp;":"&amp;E629)</f>
      </c>
      <c r="K629" s="247">
        <f>IF(A629="","",A629*D629)</f>
      </c>
      <c r="L629" s="246">
        <f>IF(A629="","",IF(OR(A629=1,A629=0),H629,0))</f>
      </c>
      <c r="M629" s="246">
        <f>IF(A629="","",IF(A629=-1,H629,0))</f>
      </c>
      <c r="N629">
        <f>IF(J629="","",IF(E629="SGD",1,IF(E629="USD",Settings!$B$22,IF(E629="HKD",Settings!$B$23,1))))</f>
      </c>
      <c r="O629">
        <f>IF(OR(B629="",C629="",E629=""),0,(IF(A629=-1,H629,0)-IF(OR(A629=1,A629=0),H629,0)+IF(A629=2,H629,0))*IF(E629="SGD",1,IF(E629="USD",Settings!$B$22,IF(E629="HKD",Settings!$B$23,1))))</f>
        <v>0</v>
      </c>
      <c r="P629">
        <f>IF(OR(B629="",C629="",E629=""),0,IF(A629=2,H629*IF(E629="SGD",1,IF(E629="USD",Settings!$B$22,IF(E629="HKD",Settings!$B$23,1))),0))</f>
        <v>0</v>
      </c>
      <c r="Q629" s="312">
        <f>IF(OR(J629="",G629=""),"",G629+ROW()/1000000)</f>
      </c>
      <c r="R629" s="247">
        <f>IF(Q629="","",SUMIFS(Txn[Signed Units],Txn[Key],J629,Txn[Transaction Order],"&lt;="&amp;Q629))</f>
      </c>
    </row>
    <row r="630" spans="10:18" ht="15" customHeight="1" x14ac:dyDescent="0.15">
      <c r="A630" s="239"/>
      <c r="B630" s="239"/>
      <c r="C630" s="239"/>
      <c r="D630" s="253"/>
      <c r="E630" s="239"/>
      <c r="F630" s="254"/>
      <c r="G630" s="239"/>
      <c r="H630" s="254"/>
      <c r="I630" s="239"/>
      <c r="J630" s="246">
        <f>IF(OR(B630="",C630="",E630=""),"",B630&amp;":"&amp;C630&amp;":"&amp;E630)</f>
      </c>
      <c r="K630" s="247">
        <f>IF(A630="","",A630*D630)</f>
      </c>
      <c r="L630" s="246">
        <f>IF(A630="","",IF(OR(A630=1,A630=0),H630,0))</f>
      </c>
      <c r="M630" s="246">
        <f>IF(A630="","",IF(A630=-1,H630,0))</f>
      </c>
      <c r="N630">
        <f>IF(J630="","",IF(E630="SGD",1,IF(E630="USD",Settings!$B$22,IF(E630="HKD",Settings!$B$23,1))))</f>
      </c>
      <c r="O630">
        <f>IF(OR(B630="",C630="",E630=""),0,(IF(A630=-1,H630,0)-IF(OR(A630=1,A630=0),H630,0)+IF(A630=2,H630,0))*IF(E630="SGD",1,IF(E630="USD",Settings!$B$22,IF(E630="HKD",Settings!$B$23,1))))</f>
        <v>0</v>
      </c>
      <c r="P630">
        <f>IF(OR(B630="",C630="",E630=""),0,IF(A630=2,H630*IF(E630="SGD",1,IF(E630="USD",Settings!$B$22,IF(E630="HKD",Settings!$B$23,1))),0))</f>
        <v>0</v>
      </c>
      <c r="Q630" s="312">
        <f>IF(OR(J630="",G630=""),"",G630+ROW()/1000000)</f>
      </c>
      <c r="R630" s="247">
        <f>IF(Q630="","",SUMIFS(Txn[Signed Units],Txn[Key],J630,Txn[Transaction Order],"&lt;="&amp;Q630))</f>
      </c>
    </row>
    <row r="631" spans="10:18" ht="15" customHeight="1" x14ac:dyDescent="0.15">
      <c r="A631" s="239"/>
      <c r="B631" s="239"/>
      <c r="C631" s="239"/>
      <c r="D631" s="253"/>
      <c r="E631" s="239"/>
      <c r="F631" s="254"/>
      <c r="G631" s="239"/>
      <c r="H631" s="254"/>
      <c r="I631" s="239"/>
      <c r="J631" s="246">
        <f>IF(OR(B631="",C631="",E631=""),"",B631&amp;":"&amp;C631&amp;":"&amp;E631)</f>
      </c>
      <c r="K631" s="247">
        <f>IF(A631="","",A631*D631)</f>
      </c>
      <c r="L631" s="246">
        <f>IF(A631="","",IF(OR(A631=1,A631=0),H631,0))</f>
      </c>
      <c r="M631" s="246">
        <f>IF(A631="","",IF(A631=-1,H631,0))</f>
      </c>
      <c r="N631">
        <f>IF(J631="","",IF(E631="SGD",1,IF(E631="USD",Settings!$B$22,IF(E631="HKD",Settings!$B$23,1))))</f>
      </c>
      <c r="O631">
        <f>IF(OR(B631="",C631="",E631=""),0,(IF(A631=-1,H631,0)-IF(OR(A631=1,A631=0),H631,0)+IF(A631=2,H631,0))*IF(E631="SGD",1,IF(E631="USD",Settings!$B$22,IF(E631="HKD",Settings!$B$23,1))))</f>
        <v>0</v>
      </c>
      <c r="P631">
        <f>IF(OR(B631="",C631="",E631=""),0,IF(A631=2,H631*IF(E631="SGD",1,IF(E631="USD",Settings!$B$22,IF(E631="HKD",Settings!$B$23,1))),0))</f>
        <v>0</v>
      </c>
      <c r="Q631" s="312">
        <f>IF(OR(J631="",G631=""),"",G631+ROW()/1000000)</f>
      </c>
      <c r="R631" s="247">
        <f>IF(Q631="","",SUMIFS(Txn[Signed Units],Txn[Key],J631,Txn[Transaction Order],"&lt;="&amp;Q631))</f>
      </c>
    </row>
    <row r="632" spans="10:18" ht="15" customHeight="1" x14ac:dyDescent="0.15">
      <c r="A632" s="239"/>
      <c r="B632" s="239"/>
      <c r="C632" s="239"/>
      <c r="D632" s="253"/>
      <c r="E632" s="239"/>
      <c r="F632" s="254"/>
      <c r="G632" s="239"/>
      <c r="H632" s="254"/>
      <c r="I632" s="239"/>
      <c r="J632" s="246">
        <f>IF(OR(B632="",C632="",E632=""),"",B632&amp;":"&amp;C632&amp;":"&amp;E632)</f>
      </c>
      <c r="K632" s="247">
        <f>IF(A632="","",A632*D632)</f>
      </c>
      <c r="L632" s="246">
        <f>IF(A632="","",IF(OR(A632=1,A632=0),H632,0))</f>
      </c>
      <c r="M632" s="246">
        <f>IF(A632="","",IF(A632=-1,H632,0))</f>
      </c>
      <c r="N632">
        <f>IF(J632="","",IF(E632="SGD",1,IF(E632="USD",Settings!$B$22,IF(E632="HKD",Settings!$B$23,1))))</f>
      </c>
      <c r="O632">
        <f>IF(OR(B632="",C632="",E632=""),0,(IF(A632=-1,H632,0)-IF(OR(A632=1,A632=0),H632,0)+IF(A632=2,H632,0))*IF(E632="SGD",1,IF(E632="USD",Settings!$B$22,IF(E632="HKD",Settings!$B$23,1))))</f>
        <v>0</v>
      </c>
      <c r="P632">
        <f>IF(OR(B632="",C632="",E632=""),0,IF(A632=2,H632*IF(E632="SGD",1,IF(E632="USD",Settings!$B$22,IF(E632="HKD",Settings!$B$23,1))),0))</f>
        <v>0</v>
      </c>
      <c r="Q632" s="312">
        <f>IF(OR(J632="",G632=""),"",G632+ROW()/1000000)</f>
      </c>
      <c r="R632" s="247">
        <f>IF(Q632="","",SUMIFS(Txn[Signed Units],Txn[Key],J632,Txn[Transaction Order],"&lt;="&amp;Q632))</f>
      </c>
    </row>
    <row r="633" spans="10:18" ht="15" customHeight="1" x14ac:dyDescent="0.15">
      <c r="A633" s="239"/>
      <c r="B633" s="239"/>
      <c r="C633" s="239"/>
      <c r="D633" s="253"/>
      <c r="E633" s="239"/>
      <c r="F633" s="254"/>
      <c r="G633" s="239"/>
      <c r="H633" s="254"/>
      <c r="I633" s="239"/>
      <c r="J633" s="246">
        <f>IF(OR(B633="",C633="",E633=""),"",B633&amp;":"&amp;C633&amp;":"&amp;E633)</f>
      </c>
      <c r="K633" s="247">
        <f>IF(A633="","",A633*D633)</f>
      </c>
      <c r="L633" s="246">
        <f>IF(A633="","",IF(OR(A633=1,A633=0),H633,0))</f>
      </c>
      <c r="M633" s="246">
        <f>IF(A633="","",IF(A633=-1,H633,0))</f>
      </c>
      <c r="N633">
        <f>IF(J633="","",IF(E633="SGD",1,IF(E633="USD",Settings!$B$22,IF(E633="HKD",Settings!$B$23,1))))</f>
      </c>
      <c r="O633">
        <f>IF(OR(B633="",C633="",E633=""),0,(IF(A633=-1,H633,0)-IF(OR(A633=1,A633=0),H633,0)+IF(A633=2,H633,0))*IF(E633="SGD",1,IF(E633="USD",Settings!$B$22,IF(E633="HKD",Settings!$B$23,1))))</f>
        <v>0</v>
      </c>
      <c r="P633">
        <f>IF(OR(B633="",C633="",E633=""),0,IF(A633=2,H633*IF(E633="SGD",1,IF(E633="USD",Settings!$B$22,IF(E633="HKD",Settings!$B$23,1))),0))</f>
        <v>0</v>
      </c>
      <c r="Q633" s="312">
        <f>IF(OR(J633="",G633=""),"",G633+ROW()/1000000)</f>
      </c>
      <c r="R633" s="247">
        <f>IF(Q633="","",SUMIFS(Txn[Signed Units],Txn[Key],J633,Txn[Transaction Order],"&lt;="&amp;Q633))</f>
      </c>
    </row>
    <row r="634" spans="10:18" ht="15" customHeight="1" x14ac:dyDescent="0.15">
      <c r="A634" s="239"/>
      <c r="B634" s="239"/>
      <c r="C634" s="239"/>
      <c r="D634" s="253"/>
      <c r="E634" s="239"/>
      <c r="F634" s="254"/>
      <c r="G634" s="239"/>
      <c r="H634" s="254"/>
      <c r="I634" s="239"/>
      <c r="J634" s="246">
        <f>IF(OR(B634="",C634="",E634=""),"",B634&amp;":"&amp;C634&amp;":"&amp;E634)</f>
      </c>
      <c r="K634" s="247">
        <f>IF(A634="","",A634*D634)</f>
      </c>
      <c r="L634" s="246">
        <f>IF(A634="","",IF(OR(A634=1,A634=0),H634,0))</f>
      </c>
      <c r="M634" s="246">
        <f>IF(A634="","",IF(A634=-1,H634,0))</f>
      </c>
      <c r="N634">
        <f>IF(J634="","",IF(E634="SGD",1,IF(E634="USD",Settings!$B$22,IF(E634="HKD",Settings!$B$23,1))))</f>
      </c>
      <c r="O634">
        <f>IF(OR(B634="",C634="",E634=""),0,(IF(A634=-1,H634,0)-IF(OR(A634=1,A634=0),H634,0)+IF(A634=2,H634,0))*IF(E634="SGD",1,IF(E634="USD",Settings!$B$22,IF(E634="HKD",Settings!$B$23,1))))</f>
        <v>0</v>
      </c>
      <c r="P634">
        <f>IF(OR(B634="",C634="",E634=""),0,IF(A634=2,H634*IF(E634="SGD",1,IF(E634="USD",Settings!$B$22,IF(E634="HKD",Settings!$B$23,1))),0))</f>
        <v>0</v>
      </c>
      <c r="Q634" s="312">
        <f>IF(OR(J634="",G634=""),"",G634+ROW()/1000000)</f>
      </c>
      <c r="R634" s="247">
        <f>IF(Q634="","",SUMIFS(Txn[Signed Units],Txn[Key],J634,Txn[Transaction Order],"&lt;="&amp;Q634))</f>
      </c>
    </row>
    <row r="635" spans="10:18" ht="15" customHeight="1" x14ac:dyDescent="0.15">
      <c r="A635" s="239"/>
      <c r="B635" s="239"/>
      <c r="C635" s="239"/>
      <c r="D635" s="253"/>
      <c r="E635" s="239"/>
      <c r="F635" s="254"/>
      <c r="G635" s="239"/>
      <c r="H635" s="254"/>
      <c r="I635" s="239"/>
      <c r="J635" s="246">
        <f>IF(OR(B635="",C635="",E635=""),"",B635&amp;":"&amp;C635&amp;":"&amp;E635)</f>
      </c>
      <c r="K635" s="247">
        <f>IF(A635="","",A635*D635)</f>
      </c>
      <c r="L635" s="246">
        <f>IF(A635="","",IF(OR(A635=1,A635=0),H635,0))</f>
      </c>
      <c r="M635" s="246">
        <f>IF(A635="","",IF(A635=-1,H635,0))</f>
      </c>
      <c r="N635">
        <f>IF(J635="","",IF(E635="SGD",1,IF(E635="USD",Settings!$B$22,IF(E635="HKD",Settings!$B$23,1))))</f>
      </c>
      <c r="O635">
        <f>IF(OR(B635="",C635="",E635=""),0,(IF(A635=-1,H635,0)-IF(OR(A635=1,A635=0),H635,0)+IF(A635=2,H635,0))*IF(E635="SGD",1,IF(E635="USD",Settings!$B$22,IF(E635="HKD",Settings!$B$23,1))))</f>
        <v>0</v>
      </c>
      <c r="P635">
        <f>IF(OR(B635="",C635="",E635=""),0,IF(A635=2,H635*IF(E635="SGD",1,IF(E635="USD",Settings!$B$22,IF(E635="HKD",Settings!$B$23,1))),0))</f>
        <v>0</v>
      </c>
      <c r="Q635" s="312">
        <f>IF(OR(J635="",G635=""),"",G635+ROW()/1000000)</f>
      </c>
      <c r="R635" s="247">
        <f>IF(Q635="","",SUMIFS(Txn[Signed Units],Txn[Key],J635,Txn[Transaction Order],"&lt;="&amp;Q635))</f>
      </c>
    </row>
    <row r="636" spans="10:18" ht="15" customHeight="1" x14ac:dyDescent="0.15">
      <c r="A636" s="239"/>
      <c r="B636" s="239"/>
      <c r="C636" s="239"/>
      <c r="D636" s="253"/>
      <c r="E636" s="239"/>
      <c r="F636" s="254"/>
      <c r="G636" s="239"/>
      <c r="H636" s="254"/>
      <c r="I636" s="239"/>
      <c r="J636" s="246">
        <f>IF(OR(B636="",C636="",E636=""),"",B636&amp;":"&amp;C636&amp;":"&amp;E636)</f>
      </c>
      <c r="K636" s="247">
        <f>IF(A636="","",A636*D636)</f>
      </c>
      <c r="L636" s="246">
        <f>IF(A636="","",IF(OR(A636=1,A636=0),H636,0))</f>
      </c>
      <c r="M636" s="246">
        <f>IF(A636="","",IF(A636=-1,H636,0))</f>
      </c>
      <c r="N636">
        <f>IF(J636="","",IF(E636="SGD",1,IF(E636="USD",Settings!$B$22,IF(E636="HKD",Settings!$B$23,1))))</f>
      </c>
      <c r="O636">
        <f>IF(OR(B636="",C636="",E636=""),0,(IF(A636=-1,H636,0)-IF(OR(A636=1,A636=0),H636,0)+IF(A636=2,H636,0))*IF(E636="SGD",1,IF(E636="USD",Settings!$B$22,IF(E636="HKD",Settings!$B$23,1))))</f>
        <v>0</v>
      </c>
      <c r="P636">
        <f>IF(OR(B636="",C636="",E636=""),0,IF(A636=2,H636*IF(E636="SGD",1,IF(E636="USD",Settings!$B$22,IF(E636="HKD",Settings!$B$23,1))),0))</f>
        <v>0</v>
      </c>
      <c r="Q636" s="312">
        <f>IF(OR(J636="",G636=""),"",G636+ROW()/1000000)</f>
      </c>
      <c r="R636" s="247">
        <f>IF(Q636="","",SUMIFS(Txn[Signed Units],Txn[Key],J636,Txn[Transaction Order],"&lt;="&amp;Q636))</f>
      </c>
    </row>
    <row r="637" spans="10:18" ht="15" customHeight="1" x14ac:dyDescent="0.15">
      <c r="A637" s="239"/>
      <c r="B637" s="239"/>
      <c r="C637" s="239"/>
      <c r="D637" s="253"/>
      <c r="E637" s="239"/>
      <c r="F637" s="254"/>
      <c r="G637" s="239"/>
      <c r="H637" s="254"/>
      <c r="I637" s="239"/>
      <c r="J637" s="246">
        <f>IF(OR(B637="",C637="",E637=""),"",B637&amp;":"&amp;C637&amp;":"&amp;E637)</f>
      </c>
      <c r="K637" s="247">
        <f>IF(A637="","",A637*D637)</f>
      </c>
      <c r="L637" s="246">
        <f>IF(A637="","",IF(OR(A637=1,A637=0),H637,0))</f>
      </c>
      <c r="M637" s="246">
        <f>IF(A637="","",IF(A637=-1,H637,0))</f>
      </c>
      <c r="N637">
        <f>IF(J637="","",IF(E637="SGD",1,IF(E637="USD",Settings!$B$22,IF(E637="HKD",Settings!$B$23,1))))</f>
      </c>
      <c r="O637">
        <f>IF(OR(B637="",C637="",E637=""),0,(IF(A637=-1,H637,0)-IF(OR(A637=1,A637=0),H637,0)+IF(A637=2,H637,0))*IF(E637="SGD",1,IF(E637="USD",Settings!$B$22,IF(E637="HKD",Settings!$B$23,1))))</f>
        <v>0</v>
      </c>
      <c r="P637">
        <f>IF(OR(B637="",C637="",E637=""),0,IF(A637=2,H637*IF(E637="SGD",1,IF(E637="USD",Settings!$B$22,IF(E637="HKD",Settings!$B$23,1))),0))</f>
        <v>0</v>
      </c>
      <c r="Q637" s="312">
        <f>IF(OR(J637="",G637=""),"",G637+ROW()/1000000)</f>
      </c>
      <c r="R637" s="247">
        <f>IF(Q637="","",SUMIFS(Txn[Signed Units],Txn[Key],J637,Txn[Transaction Order],"&lt;="&amp;Q637))</f>
      </c>
    </row>
    <row r="638" spans="10:18" ht="15" customHeight="1" x14ac:dyDescent="0.15">
      <c r="A638" s="239"/>
      <c r="B638" s="239"/>
      <c r="C638" s="239"/>
      <c r="D638" s="253"/>
      <c r="E638" s="239"/>
      <c r="F638" s="254"/>
      <c r="G638" s="239"/>
      <c r="H638" s="254"/>
      <c r="I638" s="239"/>
      <c r="J638" s="246">
        <f>IF(OR(B638="",C638="",E638=""),"",B638&amp;":"&amp;C638&amp;":"&amp;E638)</f>
      </c>
      <c r="K638" s="247">
        <f>IF(A638="","",A638*D638)</f>
      </c>
      <c r="L638" s="246">
        <f>IF(A638="","",IF(OR(A638=1,A638=0),H638,0))</f>
      </c>
      <c r="M638" s="246">
        <f>IF(A638="","",IF(A638=-1,H638,0))</f>
      </c>
      <c r="N638">
        <f>IF(J638="","",IF(E638="SGD",1,IF(E638="USD",Settings!$B$22,IF(E638="HKD",Settings!$B$23,1))))</f>
      </c>
      <c r="O638">
        <f>IF(OR(B638="",C638="",E638=""),0,(IF(A638=-1,H638,0)-IF(OR(A638=1,A638=0),H638,0)+IF(A638=2,H638,0))*IF(E638="SGD",1,IF(E638="USD",Settings!$B$22,IF(E638="HKD",Settings!$B$23,1))))</f>
        <v>0</v>
      </c>
      <c r="P638">
        <f>IF(OR(B638="",C638="",E638=""),0,IF(A638=2,H638*IF(E638="SGD",1,IF(E638="USD",Settings!$B$22,IF(E638="HKD",Settings!$B$23,1))),0))</f>
        <v>0</v>
      </c>
      <c r="Q638" s="312">
        <f>IF(OR(J638="",G638=""),"",G638+ROW()/1000000)</f>
      </c>
      <c r="R638" s="247">
        <f>IF(Q638="","",SUMIFS(Txn[Signed Units],Txn[Key],J638,Txn[Transaction Order],"&lt;="&amp;Q638))</f>
      </c>
    </row>
    <row r="639" spans="10:18" ht="15" customHeight="1" x14ac:dyDescent="0.15">
      <c r="A639" s="239"/>
      <c r="B639" s="239"/>
      <c r="C639" s="239"/>
      <c r="D639" s="253"/>
      <c r="E639" s="239"/>
      <c r="F639" s="254"/>
      <c r="G639" s="239"/>
      <c r="H639" s="254"/>
      <c r="I639" s="239"/>
      <c r="J639" s="246">
        <f>IF(OR(B639="",C639="",E639=""),"",B639&amp;":"&amp;C639&amp;":"&amp;E639)</f>
      </c>
      <c r="K639" s="247">
        <f>IF(A639="","",A639*D639)</f>
      </c>
      <c r="L639" s="246">
        <f>IF(A639="","",IF(OR(A639=1,A639=0),H639,0))</f>
      </c>
      <c r="M639" s="246">
        <f>IF(A639="","",IF(A639=-1,H639,0))</f>
      </c>
      <c r="N639">
        <f>IF(J639="","",IF(E639="SGD",1,IF(E639="USD",Settings!$B$22,IF(E639="HKD",Settings!$B$23,1))))</f>
      </c>
      <c r="O639">
        <f>IF(OR(B639="",C639="",E639=""),0,(IF(A639=-1,H639,0)-IF(OR(A639=1,A639=0),H639,0)+IF(A639=2,H639,0))*IF(E639="SGD",1,IF(E639="USD",Settings!$B$22,IF(E639="HKD",Settings!$B$23,1))))</f>
        <v>0</v>
      </c>
      <c r="P639">
        <f>IF(OR(B639="",C639="",E639=""),0,IF(A639=2,H639*IF(E639="SGD",1,IF(E639="USD",Settings!$B$22,IF(E639="HKD",Settings!$B$23,1))),0))</f>
        <v>0</v>
      </c>
      <c r="Q639" s="312">
        <f>IF(OR(J639="",G639=""),"",G639+ROW()/1000000)</f>
      </c>
      <c r="R639" s="247">
        <f>IF(Q639="","",SUMIFS(Txn[Signed Units],Txn[Key],J639,Txn[Transaction Order],"&lt;="&amp;Q639))</f>
      </c>
    </row>
    <row r="640" spans="10:18" ht="15" customHeight="1" x14ac:dyDescent="0.15">
      <c r="A640" s="239"/>
      <c r="B640" s="239"/>
      <c r="C640" s="239"/>
      <c r="D640" s="253"/>
      <c r="E640" s="239"/>
      <c r="F640" s="254"/>
      <c r="G640" s="239"/>
      <c r="H640" s="254"/>
      <c r="I640" s="239"/>
      <c r="J640" s="246">
        <f>IF(OR(B640="",C640="",E640=""),"",B640&amp;":"&amp;C640&amp;":"&amp;E640)</f>
      </c>
      <c r="K640" s="247">
        <f>IF(A640="","",A640*D640)</f>
      </c>
      <c r="L640" s="246">
        <f>IF(A640="","",IF(OR(A640=1,A640=0),H640,0))</f>
      </c>
      <c r="M640" s="246">
        <f>IF(A640="","",IF(A640=-1,H640,0))</f>
      </c>
      <c r="N640">
        <f>IF(J640="","",IF(E640="SGD",1,IF(E640="USD",Settings!$B$22,IF(E640="HKD",Settings!$B$23,1))))</f>
      </c>
      <c r="O640">
        <f>IF(OR(B640="",C640="",E640=""),0,(IF(A640=-1,H640,0)-IF(OR(A640=1,A640=0),H640,0)+IF(A640=2,H640,0))*IF(E640="SGD",1,IF(E640="USD",Settings!$B$22,IF(E640="HKD",Settings!$B$23,1))))</f>
        <v>0</v>
      </c>
      <c r="P640">
        <f>IF(OR(B640="",C640="",E640=""),0,IF(A640=2,H640*IF(E640="SGD",1,IF(E640="USD",Settings!$B$22,IF(E640="HKD",Settings!$B$23,1))),0))</f>
        <v>0</v>
      </c>
      <c r="Q640" s="312">
        <f>IF(OR(J640="",G640=""),"",G640+ROW()/1000000)</f>
      </c>
      <c r="R640" s="247">
        <f>IF(Q640="","",SUMIFS(Txn[Signed Units],Txn[Key],J640,Txn[Transaction Order],"&lt;="&amp;Q640))</f>
      </c>
    </row>
    <row r="641" spans="10:18" ht="15" customHeight="1" x14ac:dyDescent="0.15">
      <c r="A641" s="239"/>
      <c r="B641" s="239"/>
      <c r="C641" s="239"/>
      <c r="D641" s="253"/>
      <c r="E641" s="239"/>
      <c r="F641" s="254"/>
      <c r="G641" s="239"/>
      <c r="H641" s="254"/>
      <c r="I641" s="239"/>
      <c r="J641" s="246">
        <f>IF(OR(B641="",C641="",E641=""),"",B641&amp;":"&amp;C641&amp;":"&amp;E641)</f>
      </c>
      <c r="K641" s="247">
        <f>IF(A641="","",A641*D641)</f>
      </c>
      <c r="L641" s="246">
        <f>IF(A641="","",IF(OR(A641=1,A641=0),H641,0))</f>
      </c>
      <c r="M641" s="246">
        <f>IF(A641="","",IF(A641=-1,H641,0))</f>
      </c>
      <c r="N641">
        <f>IF(J641="","",IF(E641="SGD",1,IF(E641="USD",Settings!$B$22,IF(E641="HKD",Settings!$B$23,1))))</f>
      </c>
      <c r="O641">
        <f>IF(OR(B641="",C641="",E641=""),0,(IF(A641=-1,H641,0)-IF(OR(A641=1,A641=0),H641,0)+IF(A641=2,H641,0))*IF(E641="SGD",1,IF(E641="USD",Settings!$B$22,IF(E641="HKD",Settings!$B$23,1))))</f>
        <v>0</v>
      </c>
      <c r="P641">
        <f>IF(OR(B641="",C641="",E641=""),0,IF(A641=2,H641*IF(E641="SGD",1,IF(E641="USD",Settings!$B$22,IF(E641="HKD",Settings!$B$23,1))),0))</f>
        <v>0</v>
      </c>
      <c r="Q641" s="312">
        <f>IF(OR(J641="",G641=""),"",G641+ROW()/1000000)</f>
      </c>
      <c r="R641" s="247">
        <f>IF(Q641="","",SUMIFS(Txn[Signed Units],Txn[Key],J641,Txn[Transaction Order],"&lt;="&amp;Q641))</f>
      </c>
    </row>
    <row r="642" spans="10:18" ht="15" customHeight="1" x14ac:dyDescent="0.15">
      <c r="A642" s="239"/>
      <c r="B642" s="239"/>
      <c r="C642" s="239"/>
      <c r="D642" s="253"/>
      <c r="E642" s="239"/>
      <c r="F642" s="254"/>
      <c r="G642" s="239"/>
      <c r="H642" s="254"/>
      <c r="I642" s="239"/>
      <c r="J642" s="246">
        <f>IF(OR(B642="",C642="",E642=""),"",B642&amp;":"&amp;C642&amp;":"&amp;E642)</f>
      </c>
      <c r="K642" s="247">
        <f>IF(A642="","",A642*D642)</f>
      </c>
      <c r="L642" s="246">
        <f>IF(A642="","",IF(OR(A642=1,A642=0),H642,0))</f>
      </c>
      <c r="M642" s="246">
        <f>IF(A642="","",IF(A642=-1,H642,0))</f>
      </c>
      <c r="N642">
        <f>IF(J642="","",IF(E642="SGD",1,IF(E642="USD",Settings!$B$22,IF(E642="HKD",Settings!$B$23,1))))</f>
      </c>
      <c r="O642">
        <f>IF(OR(B642="",C642="",E642=""),0,(IF(A642=-1,H642,0)-IF(OR(A642=1,A642=0),H642,0)+IF(A642=2,H642,0))*IF(E642="SGD",1,IF(E642="USD",Settings!$B$22,IF(E642="HKD",Settings!$B$23,1))))</f>
        <v>0</v>
      </c>
      <c r="P642">
        <f>IF(OR(B642="",C642="",E642=""),0,IF(A642=2,H642*IF(E642="SGD",1,IF(E642="USD",Settings!$B$22,IF(E642="HKD",Settings!$B$23,1))),0))</f>
        <v>0</v>
      </c>
      <c r="Q642" s="312">
        <f>IF(OR(J642="",G642=""),"",G642+ROW()/1000000)</f>
      </c>
      <c r="R642" s="247">
        <f>IF(Q642="","",SUMIFS(Txn[Signed Units],Txn[Key],J642,Txn[Transaction Order],"&lt;="&amp;Q642))</f>
      </c>
    </row>
    <row r="643" spans="10:18" ht="15" customHeight="1" x14ac:dyDescent="0.15">
      <c r="A643" s="239"/>
      <c r="B643" s="239"/>
      <c r="C643" s="239"/>
      <c r="D643" s="253"/>
      <c r="E643" s="239"/>
      <c r="F643" s="254"/>
      <c r="G643" s="239"/>
      <c r="H643" s="254"/>
      <c r="I643" s="239"/>
      <c r="J643" s="246">
        <f>IF(OR(B643="",C643="",E643=""),"",B643&amp;":"&amp;C643&amp;":"&amp;E643)</f>
      </c>
      <c r="K643" s="247">
        <f>IF(A643="","",A643*D643)</f>
      </c>
      <c r="L643" s="246">
        <f>IF(A643="","",IF(OR(A643=1,A643=0),H643,0))</f>
      </c>
      <c r="M643" s="246">
        <f>IF(A643="","",IF(A643=-1,H643,0))</f>
      </c>
      <c r="N643">
        <f>IF(J643="","",IF(E643="SGD",1,IF(E643="USD",Settings!$B$22,IF(E643="HKD",Settings!$B$23,1))))</f>
      </c>
      <c r="O643">
        <f>IF(OR(B643="",C643="",E643=""),0,(IF(A643=-1,H643,0)-IF(OR(A643=1,A643=0),H643,0)+IF(A643=2,H643,0))*IF(E643="SGD",1,IF(E643="USD",Settings!$B$22,IF(E643="HKD",Settings!$B$23,1))))</f>
        <v>0</v>
      </c>
      <c r="P643">
        <f>IF(OR(B643="",C643="",E643=""),0,IF(A643=2,H643*IF(E643="SGD",1,IF(E643="USD",Settings!$B$22,IF(E643="HKD",Settings!$B$23,1))),0))</f>
        <v>0</v>
      </c>
      <c r="Q643" s="312">
        <f>IF(OR(J643="",G643=""),"",G643+ROW()/1000000)</f>
      </c>
      <c r="R643" s="247">
        <f>IF(Q643="","",SUMIFS(Txn[Signed Units],Txn[Key],J643,Txn[Transaction Order],"&lt;="&amp;Q643))</f>
      </c>
    </row>
    <row r="644" spans="10:18" ht="15" customHeight="1" x14ac:dyDescent="0.15">
      <c r="A644" s="239"/>
      <c r="B644" s="239"/>
      <c r="C644" s="239"/>
      <c r="D644" s="253"/>
      <c r="E644" s="239"/>
      <c r="F644" s="254"/>
      <c r="G644" s="239"/>
      <c r="H644" s="254"/>
      <c r="I644" s="239"/>
      <c r="J644" s="246">
        <f>IF(OR(B644="",C644="",E644=""),"",B644&amp;":"&amp;C644&amp;":"&amp;E644)</f>
      </c>
      <c r="K644" s="247">
        <f>IF(A644="","",A644*D644)</f>
      </c>
      <c r="L644" s="246">
        <f>IF(A644="","",IF(OR(A644=1,A644=0),H644,0))</f>
      </c>
      <c r="M644" s="246">
        <f>IF(A644="","",IF(A644=-1,H644,0))</f>
      </c>
      <c r="N644">
        <f>IF(J644="","",IF(E644="SGD",1,IF(E644="USD",Settings!$B$22,IF(E644="HKD",Settings!$B$23,1))))</f>
      </c>
      <c r="O644">
        <f>IF(OR(B644="",C644="",E644=""),0,(IF(A644=-1,H644,0)-IF(OR(A644=1,A644=0),H644,0)+IF(A644=2,H644,0))*IF(E644="SGD",1,IF(E644="USD",Settings!$B$22,IF(E644="HKD",Settings!$B$23,1))))</f>
        <v>0</v>
      </c>
      <c r="P644">
        <f>IF(OR(B644="",C644="",E644=""),0,IF(A644=2,H644*IF(E644="SGD",1,IF(E644="USD",Settings!$B$22,IF(E644="HKD",Settings!$B$23,1))),0))</f>
        <v>0</v>
      </c>
      <c r="Q644" s="312">
        <f>IF(OR(J644="",G644=""),"",G644+ROW()/1000000)</f>
      </c>
      <c r="R644" s="247">
        <f>IF(Q644="","",SUMIFS(Txn[Signed Units],Txn[Key],J644,Txn[Transaction Order],"&lt;="&amp;Q644))</f>
      </c>
    </row>
    <row r="645" spans="10:18" ht="15" customHeight="1" x14ac:dyDescent="0.15">
      <c r="A645" s="239"/>
      <c r="B645" s="239"/>
      <c r="C645" s="239"/>
      <c r="D645" s="253"/>
      <c r="E645" s="239"/>
      <c r="F645" s="254"/>
      <c r="G645" s="239"/>
      <c r="H645" s="254"/>
      <c r="I645" s="239"/>
      <c r="J645" s="246">
        <f>IF(OR(B645="",C645="",E645=""),"",B645&amp;":"&amp;C645&amp;":"&amp;E645)</f>
      </c>
      <c r="K645" s="247">
        <f>IF(A645="","",A645*D645)</f>
      </c>
      <c r="L645" s="246">
        <f>IF(A645="","",IF(OR(A645=1,A645=0),H645,0))</f>
      </c>
      <c r="M645" s="246">
        <f>IF(A645="","",IF(A645=-1,H645,0))</f>
      </c>
      <c r="N645">
        <f>IF(J645="","",IF(E645="SGD",1,IF(E645="USD",Settings!$B$22,IF(E645="HKD",Settings!$B$23,1))))</f>
      </c>
      <c r="O645">
        <f>IF(OR(B645="",C645="",E645=""),0,(IF(A645=-1,H645,0)-IF(OR(A645=1,A645=0),H645,0)+IF(A645=2,H645,0))*IF(E645="SGD",1,IF(E645="USD",Settings!$B$22,IF(E645="HKD",Settings!$B$23,1))))</f>
        <v>0</v>
      </c>
      <c r="P645">
        <f>IF(OR(B645="",C645="",E645=""),0,IF(A645=2,H645*IF(E645="SGD",1,IF(E645="USD",Settings!$B$22,IF(E645="HKD",Settings!$B$23,1))),0))</f>
        <v>0</v>
      </c>
      <c r="Q645" s="312">
        <f>IF(OR(J645="",G645=""),"",G645+ROW()/1000000)</f>
      </c>
      <c r="R645" s="247">
        <f>IF(Q645="","",SUMIFS(Txn[Signed Units],Txn[Key],J645,Txn[Transaction Order],"&lt;="&amp;Q645))</f>
      </c>
    </row>
    <row r="646" spans="10:18" ht="15" customHeight="1" x14ac:dyDescent="0.15">
      <c r="A646" s="239"/>
      <c r="B646" s="239"/>
      <c r="C646" s="239"/>
      <c r="D646" s="253"/>
      <c r="E646" s="239"/>
      <c r="F646" s="254"/>
      <c r="G646" s="239"/>
      <c r="H646" s="254"/>
      <c r="I646" s="239"/>
      <c r="J646" s="246">
        <f>IF(OR(B646="",C646="",E646=""),"",B646&amp;":"&amp;C646&amp;":"&amp;E646)</f>
      </c>
      <c r="K646" s="247">
        <f>IF(A646="","",A646*D646)</f>
      </c>
      <c r="L646" s="246">
        <f>IF(A646="","",IF(OR(A646=1,A646=0),H646,0))</f>
      </c>
      <c r="M646" s="246">
        <f>IF(A646="","",IF(A646=-1,H646,0))</f>
      </c>
      <c r="N646">
        <f>IF(J646="","",IF(E646="SGD",1,IF(E646="USD",Settings!$B$22,IF(E646="HKD",Settings!$B$23,1))))</f>
      </c>
      <c r="O646">
        <f>IF(OR(B646="",C646="",E646=""),0,(IF(A646=-1,H646,0)-IF(OR(A646=1,A646=0),H646,0)+IF(A646=2,H646,0))*IF(E646="SGD",1,IF(E646="USD",Settings!$B$22,IF(E646="HKD",Settings!$B$23,1))))</f>
        <v>0</v>
      </c>
      <c r="P646">
        <f>IF(OR(B646="",C646="",E646=""),0,IF(A646=2,H646*IF(E646="SGD",1,IF(E646="USD",Settings!$B$22,IF(E646="HKD",Settings!$B$23,1))),0))</f>
        <v>0</v>
      </c>
      <c r="Q646" s="312">
        <f>IF(OR(J646="",G646=""),"",G646+ROW()/1000000)</f>
      </c>
      <c r="R646" s="247">
        <f>IF(Q646="","",SUMIFS(Txn[Signed Units],Txn[Key],J646,Txn[Transaction Order],"&lt;="&amp;Q646))</f>
      </c>
    </row>
    <row r="647" spans="10:18" ht="15" customHeight="1" x14ac:dyDescent="0.15">
      <c r="A647" s="239"/>
      <c r="B647" s="239"/>
      <c r="C647" s="239"/>
      <c r="D647" s="253"/>
      <c r="E647" s="239"/>
      <c r="F647" s="254"/>
      <c r="G647" s="239"/>
      <c r="H647" s="254"/>
      <c r="I647" s="239"/>
      <c r="J647" s="246">
        <f>IF(OR(B647="",C647="",E647=""),"",B647&amp;":"&amp;C647&amp;":"&amp;E647)</f>
      </c>
      <c r="K647" s="247">
        <f>IF(A647="","",A647*D647)</f>
      </c>
      <c r="L647" s="246">
        <f>IF(A647="","",IF(OR(A647=1,A647=0),H647,0))</f>
      </c>
      <c r="M647" s="246">
        <f>IF(A647="","",IF(A647=-1,H647,0))</f>
      </c>
      <c r="N647">
        <f>IF(J647="","",IF(E647="SGD",1,IF(E647="USD",Settings!$B$22,IF(E647="HKD",Settings!$B$23,1))))</f>
      </c>
      <c r="O647">
        <f>IF(OR(B647="",C647="",E647=""),0,(IF(A647=-1,H647,0)-IF(OR(A647=1,A647=0),H647,0)+IF(A647=2,H647,0))*IF(E647="SGD",1,IF(E647="USD",Settings!$B$22,IF(E647="HKD",Settings!$B$23,1))))</f>
        <v>0</v>
      </c>
      <c r="P647">
        <f>IF(OR(B647="",C647="",E647=""),0,IF(A647=2,H647*IF(E647="SGD",1,IF(E647="USD",Settings!$B$22,IF(E647="HKD",Settings!$B$23,1))),0))</f>
        <v>0</v>
      </c>
      <c r="Q647" s="312">
        <f>IF(OR(J647="",G647=""),"",G647+ROW()/1000000)</f>
      </c>
      <c r="R647" s="247">
        <f>IF(Q647="","",SUMIFS(Txn[Signed Units],Txn[Key],J647,Txn[Transaction Order],"&lt;="&amp;Q647))</f>
      </c>
    </row>
    <row r="648" spans="10:18" ht="15" customHeight="1" x14ac:dyDescent="0.15">
      <c r="A648" s="239"/>
      <c r="B648" s="239"/>
      <c r="C648" s="239"/>
      <c r="D648" s="253"/>
      <c r="E648" s="239"/>
      <c r="F648" s="254"/>
      <c r="G648" s="239"/>
      <c r="H648" s="254"/>
      <c r="I648" s="239"/>
      <c r="J648" s="246">
        <f>IF(OR(B648="",C648="",E648=""),"",B648&amp;":"&amp;C648&amp;":"&amp;E648)</f>
      </c>
      <c r="K648" s="247">
        <f>IF(A648="","",A648*D648)</f>
      </c>
      <c r="L648" s="246">
        <f>IF(A648="","",IF(OR(A648=1,A648=0),H648,0))</f>
      </c>
      <c r="M648" s="246">
        <f>IF(A648="","",IF(A648=-1,H648,0))</f>
      </c>
      <c r="N648">
        <f>IF(J648="","",IF(E648="SGD",1,IF(E648="USD",Settings!$B$22,IF(E648="HKD",Settings!$B$23,1))))</f>
      </c>
      <c r="O648">
        <f>IF(OR(B648="",C648="",E648=""),0,(IF(A648=-1,H648,0)-IF(OR(A648=1,A648=0),H648,0)+IF(A648=2,H648,0))*IF(E648="SGD",1,IF(E648="USD",Settings!$B$22,IF(E648="HKD",Settings!$B$23,1))))</f>
        <v>0</v>
      </c>
      <c r="P648">
        <f>IF(OR(B648="",C648="",E648=""),0,IF(A648=2,H648*IF(E648="SGD",1,IF(E648="USD",Settings!$B$22,IF(E648="HKD",Settings!$B$23,1))),0))</f>
        <v>0</v>
      </c>
      <c r="Q648" s="312">
        <f>IF(OR(J648="",G648=""),"",G648+ROW()/1000000)</f>
      </c>
      <c r="R648" s="247">
        <f>IF(Q648="","",SUMIFS(Txn[Signed Units],Txn[Key],J648,Txn[Transaction Order],"&lt;="&amp;Q648))</f>
      </c>
    </row>
    <row r="649" spans="10:18" ht="15" customHeight="1" x14ac:dyDescent="0.15">
      <c r="A649" s="239"/>
      <c r="B649" s="239"/>
      <c r="C649" s="239"/>
      <c r="D649" s="253"/>
      <c r="E649" s="239"/>
      <c r="F649" s="254"/>
      <c r="G649" s="239"/>
      <c r="H649" s="254"/>
      <c r="I649" s="239"/>
      <c r="J649" s="246">
        <f>IF(OR(B649="",C649="",E649=""),"",B649&amp;":"&amp;C649&amp;":"&amp;E649)</f>
      </c>
      <c r="K649" s="247">
        <f>IF(A649="","",A649*D649)</f>
      </c>
      <c r="L649" s="246">
        <f>IF(A649="","",IF(OR(A649=1,A649=0),H649,0))</f>
      </c>
      <c r="M649" s="246">
        <f>IF(A649="","",IF(A649=-1,H649,0))</f>
      </c>
      <c r="N649">
        <f>IF(J649="","",IF(E649="SGD",1,IF(E649="USD",Settings!$B$22,IF(E649="HKD",Settings!$B$23,1))))</f>
      </c>
      <c r="O649">
        <f>IF(OR(B649="",C649="",E649=""),0,(IF(A649=-1,H649,0)-IF(OR(A649=1,A649=0),H649,0)+IF(A649=2,H649,0))*IF(E649="SGD",1,IF(E649="USD",Settings!$B$22,IF(E649="HKD",Settings!$B$23,1))))</f>
        <v>0</v>
      </c>
      <c r="P649">
        <f>IF(OR(B649="",C649="",E649=""),0,IF(A649=2,H649*IF(E649="SGD",1,IF(E649="USD",Settings!$B$22,IF(E649="HKD",Settings!$B$23,1))),0))</f>
        <v>0</v>
      </c>
      <c r="Q649" s="312">
        <f>IF(OR(J649="",G649=""),"",G649+ROW()/1000000)</f>
      </c>
      <c r="R649" s="247">
        <f>IF(Q649="","",SUMIFS(Txn[Signed Units],Txn[Key],J649,Txn[Transaction Order],"&lt;="&amp;Q649))</f>
      </c>
    </row>
    <row r="650" spans="10:18" ht="15" customHeight="1" x14ac:dyDescent="0.15">
      <c r="A650" s="239"/>
      <c r="B650" s="239"/>
      <c r="C650" s="239"/>
      <c r="D650" s="253"/>
      <c r="E650" s="239"/>
      <c r="F650" s="254"/>
      <c r="G650" s="239"/>
      <c r="H650" s="254"/>
      <c r="I650" s="239"/>
      <c r="J650" s="246">
        <f>IF(OR(B650="",C650="",E650=""),"",B650&amp;":"&amp;C650&amp;":"&amp;E650)</f>
      </c>
      <c r="K650" s="247">
        <f>IF(A650="","",A650*D650)</f>
      </c>
      <c r="L650" s="246">
        <f>IF(A650="","",IF(OR(A650=1,A650=0),H650,0))</f>
      </c>
      <c r="M650" s="246">
        <f>IF(A650="","",IF(A650=-1,H650,0))</f>
      </c>
      <c r="N650">
        <f>IF(J650="","",IF(E650="SGD",1,IF(E650="USD",Settings!$B$22,IF(E650="HKD",Settings!$B$23,1))))</f>
      </c>
      <c r="O650">
        <f>IF(OR(B650="",C650="",E650=""),0,(IF(A650=-1,H650,0)-IF(OR(A650=1,A650=0),H650,0)+IF(A650=2,H650,0))*IF(E650="SGD",1,IF(E650="USD",Settings!$B$22,IF(E650="HKD",Settings!$B$23,1))))</f>
        <v>0</v>
      </c>
      <c r="P650">
        <f>IF(OR(B650="",C650="",E650=""),0,IF(A650=2,H650*IF(E650="SGD",1,IF(E650="USD",Settings!$B$22,IF(E650="HKD",Settings!$B$23,1))),0))</f>
        <v>0</v>
      </c>
      <c r="Q650" s="312">
        <f>IF(OR(J650="",G650=""),"",G650+ROW()/1000000)</f>
      </c>
      <c r="R650" s="247">
        <f>IF(Q650="","",SUMIFS(Txn[Signed Units],Txn[Key],J650,Txn[Transaction Order],"&lt;="&amp;Q650))</f>
      </c>
    </row>
    <row r="651" spans="10:18" ht="15" customHeight="1" x14ac:dyDescent="0.15">
      <c r="A651" s="239"/>
      <c r="B651" s="239"/>
      <c r="C651" s="239"/>
      <c r="D651" s="253"/>
      <c r="E651" s="239"/>
      <c r="F651" s="254"/>
      <c r="G651" s="239"/>
      <c r="H651" s="254"/>
      <c r="I651" s="239"/>
      <c r="J651" s="246">
        <f>IF(OR(B651="",C651="",E651=""),"",B651&amp;":"&amp;C651&amp;":"&amp;E651)</f>
      </c>
      <c r="K651" s="247">
        <f>IF(A651="","",A651*D651)</f>
      </c>
      <c r="L651" s="246">
        <f>IF(A651="","",IF(OR(A651=1,A651=0),H651,0))</f>
      </c>
      <c r="M651" s="246">
        <f>IF(A651="","",IF(A651=-1,H651,0))</f>
      </c>
      <c r="N651">
        <f>IF(J651="","",IF(E651="SGD",1,IF(E651="USD",Settings!$B$22,IF(E651="HKD",Settings!$B$23,1))))</f>
      </c>
      <c r="O651">
        <f>IF(OR(B651="",C651="",E651=""),0,(IF(A651=-1,H651,0)-IF(OR(A651=1,A651=0),H651,0)+IF(A651=2,H651,0))*IF(E651="SGD",1,IF(E651="USD",Settings!$B$22,IF(E651="HKD",Settings!$B$23,1))))</f>
        <v>0</v>
      </c>
      <c r="P651">
        <f>IF(OR(B651="",C651="",E651=""),0,IF(A651=2,H651*IF(E651="SGD",1,IF(E651="USD",Settings!$B$22,IF(E651="HKD",Settings!$B$23,1))),0))</f>
        <v>0</v>
      </c>
      <c r="Q651" s="312">
        <f>IF(OR(J651="",G651=""),"",G651+ROW()/1000000)</f>
      </c>
      <c r="R651" s="247">
        <f>IF(Q651="","",SUMIFS(Txn[Signed Units],Txn[Key],J651,Txn[Transaction Order],"&lt;="&amp;Q651))</f>
      </c>
    </row>
    <row r="652" spans="10:18" ht="15" customHeight="1" x14ac:dyDescent="0.15">
      <c r="A652" s="239"/>
      <c r="B652" s="239"/>
      <c r="C652" s="239"/>
      <c r="D652" s="253"/>
      <c r="E652" s="239"/>
      <c r="F652" s="254"/>
      <c r="G652" s="239"/>
      <c r="H652" s="254"/>
      <c r="I652" s="239"/>
      <c r="J652" s="246">
        <f>IF(OR(B652="",C652="",E652=""),"",B652&amp;":"&amp;C652&amp;":"&amp;E652)</f>
      </c>
      <c r="K652" s="247">
        <f>IF(A652="","",A652*D652)</f>
      </c>
      <c r="L652" s="246">
        <f>IF(A652="","",IF(OR(A652=1,A652=0),H652,0))</f>
      </c>
      <c r="M652" s="246">
        <f>IF(A652="","",IF(A652=-1,H652,0))</f>
      </c>
      <c r="N652">
        <f>IF(J652="","",IF(E652="SGD",1,IF(E652="USD",Settings!$B$22,IF(E652="HKD",Settings!$B$23,1))))</f>
      </c>
      <c r="O652">
        <f>IF(OR(B652="",C652="",E652=""),0,(IF(A652=-1,H652,0)-IF(OR(A652=1,A652=0),H652,0)+IF(A652=2,H652,0))*IF(E652="SGD",1,IF(E652="USD",Settings!$B$22,IF(E652="HKD",Settings!$B$23,1))))</f>
        <v>0</v>
      </c>
      <c r="P652">
        <f>IF(OR(B652="",C652="",E652=""),0,IF(A652=2,H652*IF(E652="SGD",1,IF(E652="USD",Settings!$B$22,IF(E652="HKD",Settings!$B$23,1))),0))</f>
        <v>0</v>
      </c>
      <c r="Q652" s="312">
        <f>IF(OR(J652="",G652=""),"",G652+ROW()/1000000)</f>
      </c>
      <c r="R652" s="247">
        <f>IF(Q652="","",SUMIFS(Txn[Signed Units],Txn[Key],J652,Txn[Transaction Order],"&lt;="&amp;Q652))</f>
      </c>
    </row>
    <row r="653" spans="10:18" ht="15" customHeight="1" x14ac:dyDescent="0.15">
      <c r="A653" s="239"/>
      <c r="B653" s="239"/>
      <c r="C653" s="239"/>
      <c r="D653" s="253"/>
      <c r="E653" s="239"/>
      <c r="F653" s="254"/>
      <c r="G653" s="239"/>
      <c r="H653" s="254"/>
      <c r="I653" s="239"/>
      <c r="J653" s="246">
        <f>IF(OR(B653="",C653="",E653=""),"",B653&amp;":"&amp;C653&amp;":"&amp;E653)</f>
      </c>
      <c r="K653" s="247">
        <f>IF(A653="","",A653*D653)</f>
      </c>
      <c r="L653" s="246">
        <f>IF(A653="","",IF(OR(A653=1,A653=0),H653,0))</f>
      </c>
      <c r="M653" s="246">
        <f>IF(A653="","",IF(A653=-1,H653,0))</f>
      </c>
      <c r="N653">
        <f>IF(J653="","",IF(E653="SGD",1,IF(E653="USD",Settings!$B$22,IF(E653="HKD",Settings!$B$23,1))))</f>
      </c>
      <c r="O653">
        <f>IF(OR(B653="",C653="",E653=""),0,(IF(A653=-1,H653,0)-IF(OR(A653=1,A653=0),H653,0)+IF(A653=2,H653,0))*IF(E653="SGD",1,IF(E653="USD",Settings!$B$22,IF(E653="HKD",Settings!$B$23,1))))</f>
        <v>0</v>
      </c>
      <c r="P653">
        <f>IF(OR(B653="",C653="",E653=""),0,IF(A653=2,H653*IF(E653="SGD",1,IF(E653="USD",Settings!$B$22,IF(E653="HKD",Settings!$B$23,1))),0))</f>
        <v>0</v>
      </c>
      <c r="Q653" s="312">
        <f>IF(OR(J653="",G653=""),"",G653+ROW()/1000000)</f>
      </c>
      <c r="R653" s="247">
        <f>IF(Q653="","",SUMIFS(Txn[Signed Units],Txn[Key],J653,Txn[Transaction Order],"&lt;="&amp;Q653))</f>
      </c>
    </row>
    <row r="654" spans="10:18" ht="15" customHeight="1" x14ac:dyDescent="0.15">
      <c r="A654" s="239"/>
      <c r="B654" s="239"/>
      <c r="C654" s="239"/>
      <c r="D654" s="253"/>
      <c r="E654" s="239"/>
      <c r="F654" s="254"/>
      <c r="G654" s="239"/>
      <c r="H654" s="254"/>
      <c r="I654" s="239"/>
      <c r="J654" s="246">
        <f>IF(OR(B654="",C654="",E654=""),"",B654&amp;":"&amp;C654&amp;":"&amp;E654)</f>
      </c>
      <c r="K654" s="247">
        <f>IF(A654="","",A654*D654)</f>
      </c>
      <c r="L654" s="246">
        <f>IF(A654="","",IF(OR(A654=1,A654=0),H654,0))</f>
      </c>
      <c r="M654" s="246">
        <f>IF(A654="","",IF(A654=-1,H654,0))</f>
      </c>
      <c r="N654">
        <f>IF(J654="","",IF(E654="SGD",1,IF(E654="USD",Settings!$B$22,IF(E654="HKD",Settings!$B$23,1))))</f>
      </c>
      <c r="O654">
        <f>IF(OR(B654="",C654="",E654=""),0,(IF(A654=-1,H654,0)-IF(OR(A654=1,A654=0),H654,0)+IF(A654=2,H654,0))*IF(E654="SGD",1,IF(E654="USD",Settings!$B$22,IF(E654="HKD",Settings!$B$23,1))))</f>
        <v>0</v>
      </c>
      <c r="P654">
        <f>IF(OR(B654="",C654="",E654=""),0,IF(A654=2,H654*IF(E654="SGD",1,IF(E654="USD",Settings!$B$22,IF(E654="HKD",Settings!$B$23,1))),0))</f>
        <v>0</v>
      </c>
      <c r="Q654" s="312">
        <f>IF(OR(J654="",G654=""),"",G654+ROW()/1000000)</f>
      </c>
      <c r="R654" s="247">
        <f>IF(Q654="","",SUMIFS(Txn[Signed Units],Txn[Key],J654,Txn[Transaction Order],"&lt;="&amp;Q654))</f>
      </c>
    </row>
    <row r="655" spans="10:18" ht="15" customHeight="1" x14ac:dyDescent="0.15">
      <c r="A655" s="239"/>
      <c r="B655" s="239"/>
      <c r="C655" s="239"/>
      <c r="D655" s="253"/>
      <c r="E655" s="239"/>
      <c r="F655" s="254"/>
      <c r="G655" s="239"/>
      <c r="H655" s="254"/>
      <c r="I655" s="239"/>
      <c r="J655" s="246">
        <f>IF(OR(B655="",C655="",E655=""),"",B655&amp;":"&amp;C655&amp;":"&amp;E655)</f>
      </c>
      <c r="K655" s="247">
        <f>IF(A655="","",A655*D655)</f>
      </c>
      <c r="L655" s="246">
        <f>IF(A655="","",IF(OR(A655=1,A655=0),H655,0))</f>
      </c>
      <c r="M655" s="246">
        <f>IF(A655="","",IF(A655=-1,H655,0))</f>
      </c>
      <c r="N655">
        <f>IF(J655="","",IF(E655="SGD",1,IF(E655="USD",Settings!$B$22,IF(E655="HKD",Settings!$B$23,1))))</f>
      </c>
      <c r="O655">
        <f>IF(OR(B655="",C655="",E655=""),0,(IF(A655=-1,H655,0)-IF(OR(A655=1,A655=0),H655,0)+IF(A655=2,H655,0))*IF(E655="SGD",1,IF(E655="USD",Settings!$B$22,IF(E655="HKD",Settings!$B$23,1))))</f>
        <v>0</v>
      </c>
      <c r="P655">
        <f>IF(OR(B655="",C655="",E655=""),0,IF(A655=2,H655*IF(E655="SGD",1,IF(E655="USD",Settings!$B$22,IF(E655="HKD",Settings!$B$23,1))),0))</f>
        <v>0</v>
      </c>
      <c r="Q655" s="312">
        <f>IF(OR(J655="",G655=""),"",G655+ROW()/1000000)</f>
      </c>
      <c r="R655" s="247">
        <f>IF(Q655="","",SUMIFS(Txn[Signed Units],Txn[Key],J655,Txn[Transaction Order],"&lt;="&amp;Q655))</f>
      </c>
    </row>
    <row r="656" spans="10:18" ht="15" customHeight="1" x14ac:dyDescent="0.15">
      <c r="A656" s="239"/>
      <c r="B656" s="239"/>
      <c r="C656" s="239"/>
      <c r="D656" s="253"/>
      <c r="E656" s="239"/>
      <c r="F656" s="254"/>
      <c r="G656" s="239"/>
      <c r="H656" s="254"/>
      <c r="I656" s="239"/>
      <c r="J656" s="246">
        <f>IF(OR(B656="",C656="",E656=""),"",B656&amp;":"&amp;C656&amp;":"&amp;E656)</f>
      </c>
      <c r="K656" s="247">
        <f>IF(A656="","",A656*D656)</f>
      </c>
      <c r="L656" s="246">
        <f>IF(A656="","",IF(OR(A656=1,A656=0),H656,0))</f>
      </c>
      <c r="M656" s="246">
        <f>IF(A656="","",IF(A656=-1,H656,0))</f>
      </c>
      <c r="N656">
        <f>IF(J656="","",IF(E656="SGD",1,IF(E656="USD",Settings!$B$22,IF(E656="HKD",Settings!$B$23,1))))</f>
      </c>
      <c r="O656">
        <f>IF(OR(B656="",C656="",E656=""),0,(IF(A656=-1,H656,0)-IF(OR(A656=1,A656=0),H656,0)+IF(A656=2,H656,0))*IF(E656="SGD",1,IF(E656="USD",Settings!$B$22,IF(E656="HKD",Settings!$B$23,1))))</f>
        <v>0</v>
      </c>
      <c r="P656">
        <f>IF(OR(B656="",C656="",E656=""),0,IF(A656=2,H656*IF(E656="SGD",1,IF(E656="USD",Settings!$B$22,IF(E656="HKD",Settings!$B$23,1))),0))</f>
        <v>0</v>
      </c>
      <c r="Q656" s="312">
        <f>IF(OR(J656="",G656=""),"",G656+ROW()/1000000)</f>
      </c>
      <c r="R656" s="247">
        <f>IF(Q656="","",SUMIFS(Txn[Signed Units],Txn[Key],J656,Txn[Transaction Order],"&lt;="&amp;Q656))</f>
      </c>
    </row>
    <row r="657" spans="10:18" ht="15" customHeight="1" x14ac:dyDescent="0.15">
      <c r="A657" s="239"/>
      <c r="B657" s="239"/>
      <c r="C657" s="239"/>
      <c r="D657" s="253"/>
      <c r="E657" s="239"/>
      <c r="F657" s="254"/>
      <c r="G657" s="239"/>
      <c r="H657" s="254"/>
      <c r="I657" s="239"/>
      <c r="J657" s="246">
        <f>IF(OR(B657="",C657="",E657=""),"",B657&amp;":"&amp;C657&amp;":"&amp;E657)</f>
      </c>
      <c r="K657" s="247">
        <f>IF(A657="","",A657*D657)</f>
      </c>
      <c r="L657" s="246">
        <f>IF(A657="","",IF(OR(A657=1,A657=0),H657,0))</f>
      </c>
      <c r="M657" s="246">
        <f>IF(A657="","",IF(A657=-1,H657,0))</f>
      </c>
      <c r="N657">
        <f>IF(J657="","",IF(E657="SGD",1,IF(E657="USD",Settings!$B$22,IF(E657="HKD",Settings!$B$23,1))))</f>
      </c>
      <c r="O657">
        <f>IF(OR(B657="",C657="",E657=""),0,(IF(A657=-1,H657,0)-IF(OR(A657=1,A657=0),H657,0)+IF(A657=2,H657,0))*IF(E657="SGD",1,IF(E657="USD",Settings!$B$22,IF(E657="HKD",Settings!$B$23,1))))</f>
        <v>0</v>
      </c>
      <c r="P657">
        <f>IF(OR(B657="",C657="",E657=""),0,IF(A657=2,H657*IF(E657="SGD",1,IF(E657="USD",Settings!$B$22,IF(E657="HKD",Settings!$B$23,1))),0))</f>
        <v>0</v>
      </c>
      <c r="Q657" s="312">
        <f>IF(OR(J657="",G657=""),"",G657+ROW()/1000000)</f>
      </c>
      <c r="R657" s="247">
        <f>IF(Q657="","",SUMIFS(Txn[Signed Units],Txn[Key],J657,Txn[Transaction Order],"&lt;="&amp;Q657))</f>
      </c>
    </row>
    <row r="658" spans="10:18" ht="15" customHeight="1" x14ac:dyDescent="0.15">
      <c r="A658" s="239"/>
      <c r="B658" s="239"/>
      <c r="C658" s="239"/>
      <c r="D658" s="253"/>
      <c r="E658" s="239"/>
      <c r="F658" s="254"/>
      <c r="G658" s="239"/>
      <c r="H658" s="254"/>
      <c r="I658" s="239"/>
      <c r="J658" s="246">
        <f>IF(OR(B658="",C658="",E658=""),"",B658&amp;":"&amp;C658&amp;":"&amp;E658)</f>
      </c>
      <c r="K658" s="247">
        <f>IF(A658="","",A658*D658)</f>
      </c>
      <c r="L658" s="246">
        <f>IF(A658="","",IF(OR(A658=1,A658=0),H658,0))</f>
      </c>
      <c r="M658" s="246">
        <f>IF(A658="","",IF(A658=-1,H658,0))</f>
      </c>
      <c r="N658">
        <f>IF(J658="","",IF(E658="SGD",1,IF(E658="USD",Settings!$B$22,IF(E658="HKD",Settings!$B$23,1))))</f>
      </c>
      <c r="O658">
        <f>IF(OR(B658="",C658="",E658=""),0,(IF(A658=-1,H658,0)-IF(OR(A658=1,A658=0),H658,0)+IF(A658=2,H658,0))*IF(E658="SGD",1,IF(E658="USD",Settings!$B$22,IF(E658="HKD",Settings!$B$23,1))))</f>
        <v>0</v>
      </c>
      <c r="P658">
        <f>IF(OR(B658="",C658="",E658=""),0,IF(A658=2,H658*IF(E658="SGD",1,IF(E658="USD",Settings!$B$22,IF(E658="HKD",Settings!$B$23,1))),0))</f>
        <v>0</v>
      </c>
      <c r="Q658" s="312">
        <f>IF(OR(J658="",G658=""),"",G658+ROW()/1000000)</f>
      </c>
      <c r="R658" s="247">
        <f>IF(Q658="","",SUMIFS(Txn[Signed Units],Txn[Key],J658,Txn[Transaction Order],"&lt;="&amp;Q658))</f>
      </c>
    </row>
    <row r="659" spans="10:18" ht="15" customHeight="1" x14ac:dyDescent="0.15">
      <c r="A659" s="239"/>
      <c r="B659" s="239"/>
      <c r="C659" s="239"/>
      <c r="D659" s="253"/>
      <c r="E659" s="239"/>
      <c r="F659" s="254"/>
      <c r="G659" s="239"/>
      <c r="H659" s="254"/>
      <c r="I659" s="239"/>
      <c r="J659" s="246">
        <f>IF(OR(B659="",C659="",E659=""),"",B659&amp;":"&amp;C659&amp;":"&amp;E659)</f>
      </c>
      <c r="K659" s="247">
        <f>IF(A659="","",A659*D659)</f>
      </c>
      <c r="L659" s="246">
        <f>IF(A659="","",IF(OR(A659=1,A659=0),H659,0))</f>
      </c>
      <c r="M659" s="246">
        <f>IF(A659="","",IF(A659=-1,H659,0))</f>
      </c>
      <c r="N659">
        <f>IF(J659="","",IF(E659="SGD",1,IF(E659="USD",Settings!$B$22,IF(E659="HKD",Settings!$B$23,1))))</f>
      </c>
      <c r="O659">
        <f>IF(OR(B659="",C659="",E659=""),0,(IF(A659=-1,H659,0)-IF(OR(A659=1,A659=0),H659,0)+IF(A659=2,H659,0))*IF(E659="SGD",1,IF(E659="USD",Settings!$B$22,IF(E659="HKD",Settings!$B$23,1))))</f>
        <v>0</v>
      </c>
      <c r="P659">
        <f>IF(OR(B659="",C659="",E659=""),0,IF(A659=2,H659*IF(E659="SGD",1,IF(E659="USD",Settings!$B$22,IF(E659="HKD",Settings!$B$23,1))),0))</f>
        <v>0</v>
      </c>
      <c r="Q659" s="312">
        <f>IF(OR(J659="",G659=""),"",G659+ROW()/1000000)</f>
      </c>
      <c r="R659" s="247">
        <f>IF(Q659="","",SUMIFS(Txn[Signed Units],Txn[Key],J659,Txn[Transaction Order],"&lt;="&amp;Q659))</f>
      </c>
    </row>
    <row r="660" spans="10:18" ht="15" customHeight="1" x14ac:dyDescent="0.15">
      <c r="A660" s="239"/>
      <c r="B660" s="239"/>
      <c r="C660" s="239"/>
      <c r="D660" s="253"/>
      <c r="E660" s="239"/>
      <c r="F660" s="254"/>
      <c r="G660" s="239"/>
      <c r="H660" s="254"/>
      <c r="I660" s="239"/>
      <c r="J660" s="246">
        <f>IF(OR(B660="",C660="",E660=""),"",B660&amp;":"&amp;C660&amp;":"&amp;E660)</f>
      </c>
      <c r="K660" s="247">
        <f>IF(A660="","",A660*D660)</f>
      </c>
      <c r="L660" s="246">
        <f>IF(A660="","",IF(OR(A660=1,A660=0),H660,0))</f>
      </c>
      <c r="M660" s="246">
        <f>IF(A660="","",IF(A660=-1,H660,0))</f>
      </c>
      <c r="N660">
        <f>IF(J660="","",IF(E660="SGD",1,IF(E660="USD",Settings!$B$22,IF(E660="HKD",Settings!$B$23,1))))</f>
      </c>
      <c r="O660">
        <f>IF(OR(B660="",C660="",E660=""),0,(IF(A660=-1,H660,0)-IF(OR(A660=1,A660=0),H660,0)+IF(A660=2,H660,0))*IF(E660="SGD",1,IF(E660="USD",Settings!$B$22,IF(E660="HKD",Settings!$B$23,1))))</f>
        <v>0</v>
      </c>
      <c r="P660">
        <f>IF(OR(B660="",C660="",E660=""),0,IF(A660=2,H660*IF(E660="SGD",1,IF(E660="USD",Settings!$B$22,IF(E660="HKD",Settings!$B$23,1))),0))</f>
        <v>0</v>
      </c>
      <c r="Q660" s="312">
        <f>IF(OR(J660="",G660=""),"",G660+ROW()/1000000)</f>
      </c>
      <c r="R660" s="247">
        <f>IF(Q660="","",SUMIFS(Txn[Signed Units],Txn[Key],J660,Txn[Transaction Order],"&lt;="&amp;Q660))</f>
      </c>
    </row>
    <row r="661" spans="10:18" ht="15" customHeight="1" x14ac:dyDescent="0.15">
      <c r="A661" s="239"/>
      <c r="B661" s="239"/>
      <c r="C661" s="239"/>
      <c r="D661" s="253"/>
      <c r="E661" s="239"/>
      <c r="F661" s="254"/>
      <c r="G661" s="239"/>
      <c r="H661" s="254"/>
      <c r="I661" s="239"/>
      <c r="J661" s="246">
        <f>IF(OR(B661="",C661="",E661=""),"",B661&amp;":"&amp;C661&amp;":"&amp;E661)</f>
      </c>
      <c r="K661" s="247">
        <f>IF(A661="","",A661*D661)</f>
      </c>
      <c r="L661" s="246">
        <f>IF(A661="","",IF(OR(A661=1,A661=0),H661,0))</f>
      </c>
      <c r="M661" s="246">
        <f>IF(A661="","",IF(A661=-1,H661,0))</f>
      </c>
      <c r="N661">
        <f>IF(J661="","",IF(E661="SGD",1,IF(E661="USD",Settings!$B$22,IF(E661="HKD",Settings!$B$23,1))))</f>
      </c>
      <c r="O661">
        <f>IF(OR(B661="",C661="",E661=""),0,(IF(A661=-1,H661,0)-IF(OR(A661=1,A661=0),H661,0)+IF(A661=2,H661,0))*IF(E661="SGD",1,IF(E661="USD",Settings!$B$22,IF(E661="HKD",Settings!$B$23,1))))</f>
        <v>0</v>
      </c>
      <c r="P661">
        <f>IF(OR(B661="",C661="",E661=""),0,IF(A661=2,H661*IF(E661="SGD",1,IF(E661="USD",Settings!$B$22,IF(E661="HKD",Settings!$B$23,1))),0))</f>
        <v>0</v>
      </c>
      <c r="Q661" s="312">
        <f>IF(OR(J661="",G661=""),"",G661+ROW()/1000000)</f>
      </c>
      <c r="R661" s="247">
        <f>IF(Q661="","",SUMIFS(Txn[Signed Units],Txn[Key],J661,Txn[Transaction Order],"&lt;="&amp;Q661))</f>
      </c>
    </row>
    <row r="662" spans="10:18" ht="15" customHeight="1" x14ac:dyDescent="0.15">
      <c r="A662" s="239"/>
      <c r="B662" s="239"/>
      <c r="C662" s="239"/>
      <c r="D662" s="253"/>
      <c r="E662" s="239"/>
      <c r="F662" s="254"/>
      <c r="G662" s="239"/>
      <c r="H662" s="254"/>
      <c r="I662" s="239"/>
      <c r="J662" s="246">
        <f>IF(OR(B662="",C662="",E662=""),"",B662&amp;":"&amp;C662&amp;":"&amp;E662)</f>
      </c>
      <c r="K662" s="247">
        <f>IF(A662="","",A662*D662)</f>
      </c>
      <c r="L662" s="246">
        <f>IF(A662="","",IF(OR(A662=1,A662=0),H662,0))</f>
      </c>
      <c r="M662" s="246">
        <f>IF(A662="","",IF(A662=-1,H662,0))</f>
      </c>
      <c r="N662">
        <f>IF(J662="","",IF(E662="SGD",1,IF(E662="USD",Settings!$B$22,IF(E662="HKD",Settings!$B$23,1))))</f>
      </c>
      <c r="O662">
        <f>IF(OR(B662="",C662="",E662=""),0,(IF(A662=-1,H662,0)-IF(OR(A662=1,A662=0),H662,0)+IF(A662=2,H662,0))*IF(E662="SGD",1,IF(E662="USD",Settings!$B$22,IF(E662="HKD",Settings!$B$23,1))))</f>
        <v>0</v>
      </c>
      <c r="P662">
        <f>IF(OR(B662="",C662="",E662=""),0,IF(A662=2,H662*IF(E662="SGD",1,IF(E662="USD",Settings!$B$22,IF(E662="HKD",Settings!$B$23,1))),0))</f>
        <v>0</v>
      </c>
      <c r="Q662" s="312">
        <f>IF(OR(J662="",G662=""),"",G662+ROW()/1000000)</f>
      </c>
      <c r="R662" s="247">
        <f>IF(Q662="","",SUMIFS(Txn[Signed Units],Txn[Key],J662,Txn[Transaction Order],"&lt;="&amp;Q662))</f>
      </c>
    </row>
    <row r="663" spans="10:18" ht="15" customHeight="1" x14ac:dyDescent="0.15">
      <c r="A663" s="239"/>
      <c r="B663" s="239"/>
      <c r="C663" s="239"/>
      <c r="D663" s="253"/>
      <c r="E663" s="239"/>
      <c r="F663" s="254"/>
      <c r="G663" s="239"/>
      <c r="H663" s="254"/>
      <c r="I663" s="239"/>
      <c r="J663" s="246">
        <f>IF(OR(B663="",C663="",E663=""),"",B663&amp;":"&amp;C663&amp;":"&amp;E663)</f>
      </c>
      <c r="K663" s="247">
        <f>IF(A663="","",A663*D663)</f>
      </c>
      <c r="L663" s="246">
        <f>IF(A663="","",IF(OR(A663=1,A663=0),H663,0))</f>
      </c>
      <c r="M663" s="246">
        <f>IF(A663="","",IF(A663=-1,H663,0))</f>
      </c>
      <c r="N663">
        <f>IF(J663="","",IF(E663="SGD",1,IF(E663="USD",Settings!$B$22,IF(E663="HKD",Settings!$B$23,1))))</f>
      </c>
      <c r="O663">
        <f>IF(OR(B663="",C663="",E663=""),0,(IF(A663=-1,H663,0)-IF(OR(A663=1,A663=0),H663,0)+IF(A663=2,H663,0))*IF(E663="SGD",1,IF(E663="USD",Settings!$B$22,IF(E663="HKD",Settings!$B$23,1))))</f>
        <v>0</v>
      </c>
      <c r="P663">
        <f>IF(OR(B663="",C663="",E663=""),0,IF(A663=2,H663*IF(E663="SGD",1,IF(E663="USD",Settings!$B$22,IF(E663="HKD",Settings!$B$23,1))),0))</f>
        <v>0</v>
      </c>
      <c r="Q663" s="312">
        <f>IF(OR(J663="",G663=""),"",G663+ROW()/1000000)</f>
      </c>
      <c r="R663" s="247">
        <f>IF(Q663="","",SUMIFS(Txn[Signed Units],Txn[Key],J663,Txn[Transaction Order],"&lt;="&amp;Q663))</f>
      </c>
    </row>
    <row r="664" spans="10:18" ht="15" customHeight="1" x14ac:dyDescent="0.15">
      <c r="A664" s="239"/>
      <c r="B664" s="239"/>
      <c r="C664" s="239"/>
      <c r="D664" s="253"/>
      <c r="E664" s="239"/>
      <c r="F664" s="254"/>
      <c r="G664" s="239"/>
      <c r="H664" s="254"/>
      <c r="I664" s="239"/>
      <c r="J664" s="246">
        <f>IF(OR(B664="",C664="",E664=""),"",B664&amp;":"&amp;C664&amp;":"&amp;E664)</f>
      </c>
      <c r="K664" s="247">
        <f>IF(A664="","",A664*D664)</f>
      </c>
      <c r="L664" s="246">
        <f>IF(A664="","",IF(OR(A664=1,A664=0),H664,0))</f>
      </c>
      <c r="M664" s="246">
        <f>IF(A664="","",IF(A664=-1,H664,0))</f>
      </c>
      <c r="N664">
        <f>IF(J664="","",IF(E664="SGD",1,IF(E664="USD",Settings!$B$22,IF(E664="HKD",Settings!$B$23,1))))</f>
      </c>
      <c r="O664">
        <f>IF(OR(B664="",C664="",E664=""),0,(IF(A664=-1,H664,0)-IF(OR(A664=1,A664=0),H664,0)+IF(A664=2,H664,0))*IF(E664="SGD",1,IF(E664="USD",Settings!$B$22,IF(E664="HKD",Settings!$B$23,1))))</f>
        <v>0</v>
      </c>
      <c r="P664">
        <f>IF(OR(B664="",C664="",E664=""),0,IF(A664=2,H664*IF(E664="SGD",1,IF(E664="USD",Settings!$B$22,IF(E664="HKD",Settings!$B$23,1))),0))</f>
        <v>0</v>
      </c>
      <c r="Q664" s="312">
        <f>IF(OR(J664="",G664=""),"",G664+ROW()/1000000)</f>
      </c>
      <c r="R664" s="247">
        <f>IF(Q664="","",SUMIFS(Txn[Signed Units],Txn[Key],J664,Txn[Transaction Order],"&lt;="&amp;Q664))</f>
      </c>
    </row>
    <row r="665" spans="10:18" ht="15" customHeight="1" x14ac:dyDescent="0.15">
      <c r="A665" s="239"/>
      <c r="B665" s="239"/>
      <c r="C665" s="239"/>
      <c r="D665" s="253"/>
      <c r="E665" s="239"/>
      <c r="F665" s="254"/>
      <c r="G665" s="239"/>
      <c r="H665" s="254"/>
      <c r="I665" s="239"/>
      <c r="J665" s="246">
        <f>IF(OR(B665="",C665="",E665=""),"",B665&amp;":"&amp;C665&amp;":"&amp;E665)</f>
      </c>
      <c r="K665" s="247">
        <f>IF(A665="","",A665*D665)</f>
      </c>
      <c r="L665" s="246">
        <f>IF(A665="","",IF(OR(A665=1,A665=0),H665,0))</f>
      </c>
      <c r="M665" s="246">
        <f>IF(A665="","",IF(A665=-1,H665,0))</f>
      </c>
      <c r="N665">
        <f>IF(J665="","",IF(E665="SGD",1,IF(E665="USD",Settings!$B$22,IF(E665="HKD",Settings!$B$23,1))))</f>
      </c>
      <c r="O665">
        <f>IF(OR(B665="",C665="",E665=""),0,(IF(A665=-1,H665,0)-IF(OR(A665=1,A665=0),H665,0)+IF(A665=2,H665,0))*IF(E665="SGD",1,IF(E665="USD",Settings!$B$22,IF(E665="HKD",Settings!$B$23,1))))</f>
        <v>0</v>
      </c>
      <c r="P665">
        <f>IF(OR(B665="",C665="",E665=""),0,IF(A665=2,H665*IF(E665="SGD",1,IF(E665="USD",Settings!$B$22,IF(E665="HKD",Settings!$B$23,1))),0))</f>
        <v>0</v>
      </c>
      <c r="Q665" s="312">
        <f>IF(OR(J665="",G665=""),"",G665+ROW()/1000000)</f>
      </c>
      <c r="R665" s="247">
        <f>IF(Q665="","",SUMIFS(Txn[Signed Units],Txn[Key],J665,Txn[Transaction Order],"&lt;="&amp;Q665))</f>
      </c>
    </row>
    <row r="666" spans="10:18" ht="15" customHeight="1" x14ac:dyDescent="0.15">
      <c r="A666" s="239"/>
      <c r="B666" s="239"/>
      <c r="C666" s="239"/>
      <c r="D666" s="253"/>
      <c r="E666" s="239"/>
      <c r="F666" s="254"/>
      <c r="G666" s="239"/>
      <c r="H666" s="254"/>
      <c r="I666" s="239"/>
      <c r="J666" s="246">
        <f>IF(OR(B666="",C666="",E666=""),"",B666&amp;":"&amp;C666&amp;":"&amp;E666)</f>
      </c>
      <c r="K666" s="247">
        <f>IF(A666="","",A666*D666)</f>
      </c>
      <c r="L666" s="246">
        <f>IF(A666="","",IF(OR(A666=1,A666=0),H666,0))</f>
      </c>
      <c r="M666" s="246">
        <f>IF(A666="","",IF(A666=-1,H666,0))</f>
      </c>
      <c r="N666">
        <f>IF(J666="","",IF(E666="SGD",1,IF(E666="USD",Settings!$B$22,IF(E666="HKD",Settings!$B$23,1))))</f>
      </c>
      <c r="O666">
        <f>IF(OR(B666="",C666="",E666=""),0,(IF(A666=-1,H666,0)-IF(OR(A666=1,A666=0),H666,0)+IF(A666=2,H666,0))*IF(E666="SGD",1,IF(E666="USD",Settings!$B$22,IF(E666="HKD",Settings!$B$23,1))))</f>
        <v>0</v>
      </c>
      <c r="P666">
        <f>IF(OR(B666="",C666="",E666=""),0,IF(A666=2,H666*IF(E666="SGD",1,IF(E666="USD",Settings!$B$22,IF(E666="HKD",Settings!$B$23,1))),0))</f>
        <v>0</v>
      </c>
      <c r="Q666" s="312">
        <f>IF(OR(J666="",G666=""),"",G666+ROW()/1000000)</f>
      </c>
      <c r="R666" s="247">
        <f>IF(Q666="","",SUMIFS(Txn[Signed Units],Txn[Key],J666,Txn[Transaction Order],"&lt;="&amp;Q666))</f>
      </c>
    </row>
    <row r="667" spans="10:18" ht="15" customHeight="1" x14ac:dyDescent="0.15">
      <c r="A667" s="239"/>
      <c r="B667" s="239"/>
      <c r="C667" s="239"/>
      <c r="D667" s="253"/>
      <c r="E667" s="239"/>
      <c r="F667" s="254"/>
      <c r="G667" s="239"/>
      <c r="H667" s="254"/>
      <c r="I667" s="239"/>
      <c r="J667" s="246">
        <f>IF(OR(B667="",C667="",E667=""),"",B667&amp;":"&amp;C667&amp;":"&amp;E667)</f>
      </c>
      <c r="K667" s="247">
        <f>IF(A667="","",A667*D667)</f>
      </c>
      <c r="L667" s="246">
        <f>IF(A667="","",IF(OR(A667=1,A667=0),H667,0))</f>
      </c>
      <c r="M667" s="246">
        <f>IF(A667="","",IF(A667=-1,H667,0))</f>
      </c>
      <c r="N667">
        <f>IF(J667="","",IF(E667="SGD",1,IF(E667="USD",Settings!$B$22,IF(E667="HKD",Settings!$B$23,1))))</f>
      </c>
      <c r="O667">
        <f>IF(OR(B667="",C667="",E667=""),0,(IF(A667=-1,H667,0)-IF(OR(A667=1,A667=0),H667,0)+IF(A667=2,H667,0))*IF(E667="SGD",1,IF(E667="USD",Settings!$B$22,IF(E667="HKD",Settings!$B$23,1))))</f>
        <v>0</v>
      </c>
      <c r="P667">
        <f>IF(OR(B667="",C667="",E667=""),0,IF(A667=2,H667*IF(E667="SGD",1,IF(E667="USD",Settings!$B$22,IF(E667="HKD",Settings!$B$23,1))),0))</f>
        <v>0</v>
      </c>
      <c r="Q667" s="312">
        <f>IF(OR(J667="",G667=""),"",G667+ROW()/1000000)</f>
      </c>
      <c r="R667" s="247">
        <f>IF(Q667="","",SUMIFS(Txn[Signed Units],Txn[Key],J667,Txn[Transaction Order],"&lt;="&amp;Q667))</f>
      </c>
    </row>
    <row r="668" spans="10:18" ht="15" customHeight="1" x14ac:dyDescent="0.15">
      <c r="A668" s="239"/>
      <c r="B668" s="239"/>
      <c r="C668" s="239"/>
      <c r="D668" s="253"/>
      <c r="E668" s="239"/>
      <c r="F668" s="254"/>
      <c r="G668" s="239"/>
      <c r="H668" s="254"/>
      <c r="I668" s="239"/>
      <c r="J668" s="246">
        <f>IF(OR(B668="",C668="",E668=""),"",B668&amp;":"&amp;C668&amp;":"&amp;E668)</f>
      </c>
      <c r="K668" s="247">
        <f>IF(A668="","",A668*D668)</f>
      </c>
      <c r="L668" s="246">
        <f>IF(A668="","",IF(OR(A668=1,A668=0),H668,0))</f>
      </c>
      <c r="M668" s="246">
        <f>IF(A668="","",IF(A668=-1,H668,0))</f>
      </c>
      <c r="N668">
        <f>IF(J668="","",IF(E668="SGD",1,IF(E668="USD",Settings!$B$22,IF(E668="HKD",Settings!$B$23,1))))</f>
      </c>
      <c r="O668">
        <f>IF(OR(B668="",C668="",E668=""),0,(IF(A668=-1,H668,0)-IF(OR(A668=1,A668=0),H668,0)+IF(A668=2,H668,0))*IF(E668="SGD",1,IF(E668="USD",Settings!$B$22,IF(E668="HKD",Settings!$B$23,1))))</f>
        <v>0</v>
      </c>
      <c r="P668">
        <f>IF(OR(B668="",C668="",E668=""),0,IF(A668=2,H668*IF(E668="SGD",1,IF(E668="USD",Settings!$B$22,IF(E668="HKD",Settings!$B$23,1))),0))</f>
        <v>0</v>
      </c>
      <c r="Q668" s="312">
        <f>IF(OR(J668="",G668=""),"",G668+ROW()/1000000)</f>
      </c>
      <c r="R668" s="247">
        <f>IF(Q668="","",SUMIFS(Txn[Signed Units],Txn[Key],J668,Txn[Transaction Order],"&lt;="&amp;Q668))</f>
      </c>
    </row>
    <row r="669" spans="10:18" ht="15" customHeight="1" x14ac:dyDescent="0.15">
      <c r="A669" s="239"/>
      <c r="B669" s="239"/>
      <c r="C669" s="239"/>
      <c r="D669" s="253"/>
      <c r="E669" s="239"/>
      <c r="F669" s="254"/>
      <c r="G669" s="239"/>
      <c r="H669" s="254"/>
      <c r="I669" s="239"/>
      <c r="J669" s="246">
        <f>IF(OR(B669="",C669="",E669=""),"",B669&amp;":"&amp;C669&amp;":"&amp;E669)</f>
      </c>
      <c r="K669" s="247">
        <f>IF(A669="","",A669*D669)</f>
      </c>
      <c r="L669" s="246">
        <f>IF(A669="","",IF(OR(A669=1,A669=0),H669,0))</f>
      </c>
      <c r="M669" s="246">
        <f>IF(A669="","",IF(A669=-1,H669,0))</f>
      </c>
      <c r="N669">
        <f>IF(J669="","",IF(E669="SGD",1,IF(E669="USD",Settings!$B$22,IF(E669="HKD",Settings!$B$23,1))))</f>
      </c>
      <c r="O669">
        <f>IF(OR(B669="",C669="",E669=""),0,(IF(A669=-1,H669,0)-IF(OR(A669=1,A669=0),H669,0)+IF(A669=2,H669,0))*IF(E669="SGD",1,IF(E669="USD",Settings!$B$22,IF(E669="HKD",Settings!$B$23,1))))</f>
        <v>0</v>
      </c>
      <c r="P669">
        <f>IF(OR(B669="",C669="",E669=""),0,IF(A669=2,H669*IF(E669="SGD",1,IF(E669="USD",Settings!$B$22,IF(E669="HKD",Settings!$B$23,1))),0))</f>
        <v>0</v>
      </c>
      <c r="Q669" s="312">
        <f>IF(OR(J669="",G669=""),"",G669+ROW()/1000000)</f>
      </c>
      <c r="R669" s="247">
        <f>IF(Q669="","",SUMIFS(Txn[Signed Units],Txn[Key],J669,Txn[Transaction Order],"&lt;="&amp;Q669))</f>
      </c>
    </row>
    <row r="670" spans="10:18" ht="15" customHeight="1" x14ac:dyDescent="0.15">
      <c r="A670" s="239"/>
      <c r="B670" s="239"/>
      <c r="C670" s="239"/>
      <c r="D670" s="253"/>
      <c r="E670" s="239"/>
      <c r="F670" s="254"/>
      <c r="G670" s="239"/>
      <c r="H670" s="254"/>
      <c r="I670" s="239"/>
      <c r="J670" s="246">
        <f>IF(OR(B670="",C670="",E670=""),"",B670&amp;":"&amp;C670&amp;":"&amp;E670)</f>
      </c>
      <c r="K670" s="247">
        <f>IF(A670="","",A670*D670)</f>
      </c>
      <c r="L670" s="246">
        <f>IF(A670="","",IF(OR(A670=1,A670=0),H670,0))</f>
      </c>
      <c r="M670" s="246">
        <f>IF(A670="","",IF(A670=-1,H670,0))</f>
      </c>
      <c r="N670">
        <f>IF(J670="","",IF(E670="SGD",1,IF(E670="USD",Settings!$B$22,IF(E670="HKD",Settings!$B$23,1))))</f>
      </c>
      <c r="O670">
        <f>IF(OR(B670="",C670="",E670=""),0,(IF(A670=-1,H670,0)-IF(OR(A670=1,A670=0),H670,0)+IF(A670=2,H670,0))*IF(E670="SGD",1,IF(E670="USD",Settings!$B$22,IF(E670="HKD",Settings!$B$23,1))))</f>
        <v>0</v>
      </c>
      <c r="P670">
        <f>IF(OR(B670="",C670="",E670=""),0,IF(A670=2,H670*IF(E670="SGD",1,IF(E670="USD",Settings!$B$22,IF(E670="HKD",Settings!$B$23,1))),0))</f>
        <v>0</v>
      </c>
      <c r="Q670" s="312">
        <f>IF(OR(J670="",G670=""),"",G670+ROW()/1000000)</f>
      </c>
      <c r="R670" s="247">
        <f>IF(Q670="","",SUMIFS(Txn[Signed Units],Txn[Key],J670,Txn[Transaction Order],"&lt;="&amp;Q670))</f>
      </c>
    </row>
    <row r="671" spans="10:18" ht="15" customHeight="1" x14ac:dyDescent="0.15">
      <c r="A671" s="239"/>
      <c r="B671" s="239"/>
      <c r="C671" s="239"/>
      <c r="D671" s="253"/>
      <c r="E671" s="239"/>
      <c r="F671" s="254"/>
      <c r="G671" s="239"/>
      <c r="H671" s="254"/>
      <c r="I671" s="239"/>
      <c r="J671" s="246">
        <f>IF(OR(B671="",C671="",E671=""),"",B671&amp;":"&amp;C671&amp;":"&amp;E671)</f>
      </c>
      <c r="K671" s="247">
        <f>IF(A671="","",A671*D671)</f>
      </c>
      <c r="L671" s="246">
        <f>IF(A671="","",IF(OR(A671=1,A671=0),H671,0))</f>
      </c>
      <c r="M671" s="246">
        <f>IF(A671="","",IF(A671=-1,H671,0))</f>
      </c>
      <c r="N671">
        <f>IF(J671="","",IF(E671="SGD",1,IF(E671="USD",Settings!$B$22,IF(E671="HKD",Settings!$B$23,1))))</f>
      </c>
      <c r="O671">
        <f>IF(OR(B671="",C671="",E671=""),0,(IF(A671=-1,H671,0)-IF(OR(A671=1,A671=0),H671,0)+IF(A671=2,H671,0))*IF(E671="SGD",1,IF(E671="USD",Settings!$B$22,IF(E671="HKD",Settings!$B$23,1))))</f>
        <v>0</v>
      </c>
      <c r="P671">
        <f>IF(OR(B671="",C671="",E671=""),0,IF(A671=2,H671*IF(E671="SGD",1,IF(E671="USD",Settings!$B$22,IF(E671="HKD",Settings!$B$23,1))),0))</f>
        <v>0</v>
      </c>
      <c r="Q671" s="312">
        <f>IF(OR(J671="",G671=""),"",G671+ROW()/1000000)</f>
      </c>
      <c r="R671" s="247">
        <f>IF(Q671="","",SUMIFS(Txn[Signed Units],Txn[Key],J671,Txn[Transaction Order],"&lt;="&amp;Q671))</f>
      </c>
    </row>
    <row r="672" spans="10:18" ht="15" customHeight="1" x14ac:dyDescent="0.15">
      <c r="A672" s="239"/>
      <c r="B672" s="239"/>
      <c r="C672" s="239"/>
      <c r="D672" s="253"/>
      <c r="E672" s="239"/>
      <c r="F672" s="254"/>
      <c r="G672" s="239"/>
      <c r="H672" s="254"/>
      <c r="I672" s="239"/>
      <c r="J672" s="246">
        <f>IF(OR(B672="",C672="",E672=""),"",B672&amp;":"&amp;C672&amp;":"&amp;E672)</f>
      </c>
      <c r="K672" s="247">
        <f>IF(A672="","",A672*D672)</f>
      </c>
      <c r="L672" s="246">
        <f>IF(A672="","",IF(OR(A672=1,A672=0),H672,0))</f>
      </c>
      <c r="M672" s="246">
        <f>IF(A672="","",IF(A672=-1,H672,0))</f>
      </c>
      <c r="N672">
        <f>IF(J672="","",IF(E672="SGD",1,IF(E672="USD",Settings!$B$22,IF(E672="HKD",Settings!$B$23,1))))</f>
      </c>
      <c r="O672">
        <f>IF(OR(B672="",C672="",E672=""),0,(IF(A672=-1,H672,0)-IF(OR(A672=1,A672=0),H672,0)+IF(A672=2,H672,0))*IF(E672="SGD",1,IF(E672="USD",Settings!$B$22,IF(E672="HKD",Settings!$B$23,1))))</f>
        <v>0</v>
      </c>
      <c r="P672">
        <f>IF(OR(B672="",C672="",E672=""),0,IF(A672=2,H672*IF(E672="SGD",1,IF(E672="USD",Settings!$B$22,IF(E672="HKD",Settings!$B$23,1))),0))</f>
        <v>0</v>
      </c>
      <c r="Q672" s="312">
        <f>IF(OR(J672="",G672=""),"",G672+ROW()/1000000)</f>
      </c>
      <c r="R672" s="247">
        <f>IF(Q672="","",SUMIFS(Txn[Signed Units],Txn[Key],J672,Txn[Transaction Order],"&lt;="&amp;Q672))</f>
      </c>
    </row>
    <row r="673" spans="10:18" ht="15" customHeight="1" x14ac:dyDescent="0.15">
      <c r="A673" s="239"/>
      <c r="B673" s="239"/>
      <c r="C673" s="239"/>
      <c r="D673" s="253"/>
      <c r="E673" s="239"/>
      <c r="F673" s="254"/>
      <c r="G673" s="239"/>
      <c r="H673" s="254"/>
      <c r="I673" s="239"/>
      <c r="J673" s="246">
        <f>IF(OR(B673="",C673="",E673=""),"",B673&amp;":"&amp;C673&amp;":"&amp;E673)</f>
      </c>
      <c r="K673" s="247">
        <f>IF(A673="","",A673*D673)</f>
      </c>
      <c r="L673" s="246">
        <f>IF(A673="","",IF(OR(A673=1,A673=0),H673,0))</f>
      </c>
      <c r="M673" s="246">
        <f>IF(A673="","",IF(A673=-1,H673,0))</f>
      </c>
      <c r="N673">
        <f>IF(J673="","",IF(E673="SGD",1,IF(E673="USD",Settings!$B$22,IF(E673="HKD",Settings!$B$23,1))))</f>
      </c>
      <c r="O673">
        <f>IF(OR(B673="",C673="",E673=""),0,(IF(A673=-1,H673,0)-IF(OR(A673=1,A673=0),H673,0)+IF(A673=2,H673,0))*IF(E673="SGD",1,IF(E673="USD",Settings!$B$22,IF(E673="HKD",Settings!$B$23,1))))</f>
        <v>0</v>
      </c>
      <c r="P673">
        <f>IF(OR(B673="",C673="",E673=""),0,IF(A673=2,H673*IF(E673="SGD",1,IF(E673="USD",Settings!$B$22,IF(E673="HKD",Settings!$B$23,1))),0))</f>
        <v>0</v>
      </c>
      <c r="Q673" s="312">
        <f>IF(OR(J673="",G673=""),"",G673+ROW()/1000000)</f>
      </c>
      <c r="R673" s="247">
        <f>IF(Q673="","",SUMIFS(Txn[Signed Units],Txn[Key],J673,Txn[Transaction Order],"&lt;="&amp;Q673))</f>
      </c>
    </row>
    <row r="674" spans="10:18" ht="15" customHeight="1" x14ac:dyDescent="0.15">
      <c r="A674" s="239"/>
      <c r="B674" s="239"/>
      <c r="C674" s="239"/>
      <c r="D674" s="253"/>
      <c r="E674" s="239"/>
      <c r="F674" s="254"/>
      <c r="G674" s="239"/>
      <c r="H674" s="254"/>
      <c r="I674" s="239"/>
      <c r="J674" s="246">
        <f>IF(OR(B674="",C674="",E674=""),"",B674&amp;":"&amp;C674&amp;":"&amp;E674)</f>
      </c>
      <c r="K674" s="247">
        <f>IF(A674="","",A674*D674)</f>
      </c>
      <c r="L674" s="246">
        <f>IF(A674="","",IF(OR(A674=1,A674=0),H674,0))</f>
      </c>
      <c r="M674" s="246">
        <f>IF(A674="","",IF(A674=-1,H674,0))</f>
      </c>
      <c r="N674">
        <f>IF(J674="","",IF(E674="SGD",1,IF(E674="USD",Settings!$B$22,IF(E674="HKD",Settings!$B$23,1))))</f>
      </c>
      <c r="O674">
        <f>IF(OR(B674="",C674="",E674=""),0,(IF(A674=-1,H674,0)-IF(OR(A674=1,A674=0),H674,0)+IF(A674=2,H674,0))*IF(E674="SGD",1,IF(E674="USD",Settings!$B$22,IF(E674="HKD",Settings!$B$23,1))))</f>
        <v>0</v>
      </c>
      <c r="P674">
        <f>IF(OR(B674="",C674="",E674=""),0,IF(A674=2,H674*IF(E674="SGD",1,IF(E674="USD",Settings!$B$22,IF(E674="HKD",Settings!$B$23,1))),0))</f>
        <v>0</v>
      </c>
      <c r="Q674" s="312">
        <f>IF(OR(J674="",G674=""),"",G674+ROW()/1000000)</f>
      </c>
      <c r="R674" s="247">
        <f>IF(Q674="","",SUMIFS(Txn[Signed Units],Txn[Key],J674,Txn[Transaction Order],"&lt;="&amp;Q674))</f>
      </c>
    </row>
    <row r="675" spans="10:18" ht="15" customHeight="1" x14ac:dyDescent="0.15">
      <c r="A675" s="239"/>
      <c r="B675" s="239"/>
      <c r="C675" s="239"/>
      <c r="D675" s="253"/>
      <c r="E675" s="239"/>
      <c r="F675" s="254"/>
      <c r="G675" s="239"/>
      <c r="H675" s="254"/>
      <c r="I675" s="239"/>
      <c r="J675" s="246">
        <f>IF(OR(B675="",C675="",E675=""),"",B675&amp;":"&amp;C675&amp;":"&amp;E675)</f>
      </c>
      <c r="K675" s="247">
        <f>IF(A675="","",A675*D675)</f>
      </c>
      <c r="L675" s="246">
        <f>IF(A675="","",IF(OR(A675=1,A675=0),H675,0))</f>
      </c>
      <c r="M675" s="246">
        <f>IF(A675="","",IF(A675=-1,H675,0))</f>
      </c>
      <c r="N675">
        <f>IF(J675="","",IF(E675="SGD",1,IF(E675="USD",Settings!$B$22,IF(E675="HKD",Settings!$B$23,1))))</f>
      </c>
      <c r="O675">
        <f>IF(OR(B675="",C675="",E675=""),0,(IF(A675=-1,H675,0)-IF(OR(A675=1,A675=0),H675,0)+IF(A675=2,H675,0))*IF(E675="SGD",1,IF(E675="USD",Settings!$B$22,IF(E675="HKD",Settings!$B$23,1))))</f>
        <v>0</v>
      </c>
      <c r="P675">
        <f>IF(OR(B675="",C675="",E675=""),0,IF(A675=2,H675*IF(E675="SGD",1,IF(E675="USD",Settings!$B$22,IF(E675="HKD",Settings!$B$23,1))),0))</f>
        <v>0</v>
      </c>
      <c r="Q675" s="312">
        <f>IF(OR(J675="",G675=""),"",G675+ROW()/1000000)</f>
      </c>
      <c r="R675" s="247">
        <f>IF(Q675="","",SUMIFS(Txn[Signed Units],Txn[Key],J675,Txn[Transaction Order],"&lt;="&amp;Q675))</f>
      </c>
    </row>
    <row r="676" spans="10:18" ht="15" customHeight="1" x14ac:dyDescent="0.15">
      <c r="A676" s="239"/>
      <c r="B676" s="239"/>
      <c r="C676" s="239"/>
      <c r="D676" s="253"/>
      <c r="E676" s="239"/>
      <c r="F676" s="254"/>
      <c r="G676" s="239"/>
      <c r="H676" s="254"/>
      <c r="I676" s="239"/>
      <c r="J676" s="246">
        <f>IF(OR(B676="",C676="",E676=""),"",B676&amp;":"&amp;C676&amp;":"&amp;E676)</f>
      </c>
      <c r="K676" s="247">
        <f>IF(A676="","",A676*D676)</f>
      </c>
      <c r="L676" s="246">
        <f>IF(A676="","",IF(OR(A676=1,A676=0),H676,0))</f>
      </c>
      <c r="M676" s="246">
        <f>IF(A676="","",IF(A676=-1,H676,0))</f>
      </c>
      <c r="N676">
        <f>IF(J676="","",IF(E676="SGD",1,IF(E676="USD",Settings!$B$22,IF(E676="HKD",Settings!$B$23,1))))</f>
      </c>
      <c r="O676">
        <f>IF(OR(B676="",C676="",E676=""),0,(IF(A676=-1,H676,0)-IF(OR(A676=1,A676=0),H676,0)+IF(A676=2,H676,0))*IF(E676="SGD",1,IF(E676="USD",Settings!$B$22,IF(E676="HKD",Settings!$B$23,1))))</f>
        <v>0</v>
      </c>
      <c r="P676">
        <f>IF(OR(B676="",C676="",E676=""),0,IF(A676=2,H676*IF(E676="SGD",1,IF(E676="USD",Settings!$B$22,IF(E676="HKD",Settings!$B$23,1))),0))</f>
        <v>0</v>
      </c>
      <c r="Q676" s="312">
        <f>IF(OR(J676="",G676=""),"",G676+ROW()/1000000)</f>
      </c>
      <c r="R676" s="247">
        <f>IF(Q676="","",SUMIFS(Txn[Signed Units],Txn[Key],J676,Txn[Transaction Order],"&lt;="&amp;Q676))</f>
      </c>
    </row>
    <row r="677" spans="10:18" ht="15" customHeight="1" x14ac:dyDescent="0.15">
      <c r="A677" s="239"/>
      <c r="B677" s="239"/>
      <c r="C677" s="239"/>
      <c r="D677" s="253"/>
      <c r="E677" s="239"/>
      <c r="F677" s="254"/>
      <c r="G677" s="239"/>
      <c r="H677" s="254"/>
      <c r="I677" s="239"/>
      <c r="J677" s="246">
        <f>IF(OR(B677="",C677="",E677=""),"",B677&amp;":"&amp;C677&amp;":"&amp;E677)</f>
      </c>
      <c r="K677" s="247">
        <f>IF(A677="","",A677*D677)</f>
      </c>
      <c r="L677" s="246">
        <f>IF(A677="","",IF(OR(A677=1,A677=0),H677,0))</f>
      </c>
      <c r="M677" s="246">
        <f>IF(A677="","",IF(A677=-1,H677,0))</f>
      </c>
      <c r="N677">
        <f>IF(J677="","",IF(E677="SGD",1,IF(E677="USD",Settings!$B$22,IF(E677="HKD",Settings!$B$23,1))))</f>
      </c>
      <c r="O677">
        <f>IF(OR(B677="",C677="",E677=""),0,(IF(A677=-1,H677,0)-IF(OR(A677=1,A677=0),H677,0)+IF(A677=2,H677,0))*IF(E677="SGD",1,IF(E677="USD",Settings!$B$22,IF(E677="HKD",Settings!$B$23,1))))</f>
        <v>0</v>
      </c>
      <c r="P677">
        <f>IF(OR(B677="",C677="",E677=""),0,IF(A677=2,H677*IF(E677="SGD",1,IF(E677="USD",Settings!$B$22,IF(E677="HKD",Settings!$B$23,1))),0))</f>
        <v>0</v>
      </c>
      <c r="Q677" s="312">
        <f>IF(OR(J677="",G677=""),"",G677+ROW()/1000000)</f>
      </c>
      <c r="R677" s="247">
        <f>IF(Q677="","",SUMIFS(Txn[Signed Units],Txn[Key],J677,Txn[Transaction Order],"&lt;="&amp;Q677))</f>
      </c>
    </row>
    <row r="678" spans="10:18" ht="15" customHeight="1" x14ac:dyDescent="0.15">
      <c r="A678" s="239"/>
      <c r="B678" s="239"/>
      <c r="C678" s="239"/>
      <c r="D678" s="253"/>
      <c r="E678" s="239"/>
      <c r="F678" s="254"/>
      <c r="G678" s="239"/>
      <c r="H678" s="254"/>
      <c r="I678" s="239"/>
      <c r="J678" s="246">
        <f>IF(OR(B678="",C678="",E678=""),"",B678&amp;":"&amp;C678&amp;":"&amp;E678)</f>
      </c>
      <c r="K678" s="247">
        <f>IF(A678="","",A678*D678)</f>
      </c>
      <c r="L678" s="246">
        <f>IF(A678="","",IF(OR(A678=1,A678=0),H678,0))</f>
      </c>
      <c r="M678" s="246">
        <f>IF(A678="","",IF(A678=-1,H678,0))</f>
      </c>
      <c r="N678">
        <f>IF(J678="","",IF(E678="SGD",1,IF(E678="USD",Settings!$B$22,IF(E678="HKD",Settings!$B$23,1))))</f>
      </c>
      <c r="O678">
        <f>IF(OR(B678="",C678="",E678=""),0,(IF(A678=-1,H678,0)-IF(OR(A678=1,A678=0),H678,0)+IF(A678=2,H678,0))*IF(E678="SGD",1,IF(E678="USD",Settings!$B$22,IF(E678="HKD",Settings!$B$23,1))))</f>
        <v>0</v>
      </c>
      <c r="P678">
        <f>IF(OR(B678="",C678="",E678=""),0,IF(A678=2,H678*IF(E678="SGD",1,IF(E678="USD",Settings!$B$22,IF(E678="HKD",Settings!$B$23,1))),0))</f>
        <v>0</v>
      </c>
      <c r="Q678" s="312">
        <f>IF(OR(J678="",G678=""),"",G678+ROW()/1000000)</f>
      </c>
      <c r="R678" s="247">
        <f>IF(Q678="","",SUMIFS(Txn[Signed Units],Txn[Key],J678,Txn[Transaction Order],"&lt;="&amp;Q678))</f>
      </c>
    </row>
    <row r="679" spans="10:18" ht="15" customHeight="1" x14ac:dyDescent="0.15">
      <c r="A679" s="239"/>
      <c r="B679" s="239"/>
      <c r="C679" s="239"/>
      <c r="D679" s="253"/>
      <c r="E679" s="239"/>
      <c r="F679" s="254"/>
      <c r="G679" s="239"/>
      <c r="H679" s="254"/>
      <c r="I679" s="239"/>
      <c r="J679" s="246">
        <f>IF(OR(B679="",C679="",E679=""),"",B679&amp;":"&amp;C679&amp;":"&amp;E679)</f>
      </c>
      <c r="K679" s="247">
        <f>IF(A679="","",A679*D679)</f>
      </c>
      <c r="L679" s="246">
        <f>IF(A679="","",IF(OR(A679=1,A679=0),H679,0))</f>
      </c>
      <c r="M679" s="246">
        <f>IF(A679="","",IF(A679=-1,H679,0))</f>
      </c>
      <c r="N679">
        <f>IF(J679="","",IF(E679="SGD",1,IF(E679="USD",Settings!$B$22,IF(E679="HKD",Settings!$B$23,1))))</f>
      </c>
      <c r="O679">
        <f>IF(OR(B679="",C679="",E679=""),0,(IF(A679=-1,H679,0)-IF(OR(A679=1,A679=0),H679,0)+IF(A679=2,H679,0))*IF(E679="SGD",1,IF(E679="USD",Settings!$B$22,IF(E679="HKD",Settings!$B$23,1))))</f>
        <v>0</v>
      </c>
      <c r="P679">
        <f>IF(OR(B679="",C679="",E679=""),0,IF(A679=2,H679*IF(E679="SGD",1,IF(E679="USD",Settings!$B$22,IF(E679="HKD",Settings!$B$23,1))),0))</f>
        <v>0</v>
      </c>
      <c r="Q679" s="312">
        <f>IF(OR(J679="",G679=""),"",G679+ROW()/1000000)</f>
      </c>
      <c r="R679" s="247">
        <f>IF(Q679="","",SUMIFS(Txn[Signed Units],Txn[Key],J679,Txn[Transaction Order],"&lt;="&amp;Q679))</f>
      </c>
    </row>
    <row r="680" spans="10:18" ht="15" customHeight="1" x14ac:dyDescent="0.15">
      <c r="A680" s="239"/>
      <c r="B680" s="239"/>
      <c r="C680" s="239"/>
      <c r="D680" s="253"/>
      <c r="E680" s="239"/>
      <c r="F680" s="254"/>
      <c r="G680" s="239"/>
      <c r="H680" s="254"/>
      <c r="I680" s="239"/>
      <c r="J680" s="246">
        <f>IF(OR(B680="",C680="",E680=""),"",B680&amp;":"&amp;C680&amp;":"&amp;E680)</f>
      </c>
      <c r="K680" s="247">
        <f>IF(A680="","",A680*D680)</f>
      </c>
      <c r="L680" s="246">
        <f>IF(A680="","",IF(OR(A680=1,A680=0),H680,0))</f>
      </c>
      <c r="M680" s="246">
        <f>IF(A680="","",IF(A680=-1,H680,0))</f>
      </c>
      <c r="N680">
        <f>IF(J680="","",IF(E680="SGD",1,IF(E680="USD",Settings!$B$22,IF(E680="HKD",Settings!$B$23,1))))</f>
      </c>
      <c r="O680">
        <f>IF(OR(B680="",C680="",E680=""),0,(IF(A680=-1,H680,0)-IF(OR(A680=1,A680=0),H680,0)+IF(A680=2,H680,0))*IF(E680="SGD",1,IF(E680="USD",Settings!$B$22,IF(E680="HKD",Settings!$B$23,1))))</f>
        <v>0</v>
      </c>
      <c r="P680">
        <f>IF(OR(B680="",C680="",E680=""),0,IF(A680=2,H680*IF(E680="SGD",1,IF(E680="USD",Settings!$B$22,IF(E680="HKD",Settings!$B$23,1))),0))</f>
        <v>0</v>
      </c>
      <c r="Q680" s="312">
        <f>IF(OR(J680="",G680=""),"",G680+ROW()/1000000)</f>
      </c>
      <c r="R680" s="247">
        <f>IF(Q680="","",SUMIFS(Txn[Signed Units],Txn[Key],J680,Txn[Transaction Order],"&lt;="&amp;Q680))</f>
      </c>
    </row>
    <row r="681" spans="10:18" ht="15" customHeight="1" x14ac:dyDescent="0.15">
      <c r="A681" s="239"/>
      <c r="B681" s="239"/>
      <c r="C681" s="239"/>
      <c r="D681" s="253"/>
      <c r="E681" s="239"/>
      <c r="F681" s="254"/>
      <c r="G681" s="239"/>
      <c r="H681" s="254"/>
      <c r="I681" s="239"/>
      <c r="J681" s="246">
        <f>IF(OR(B681="",C681="",E681=""),"",B681&amp;":"&amp;C681&amp;":"&amp;E681)</f>
      </c>
      <c r="K681" s="247">
        <f>IF(A681="","",A681*D681)</f>
      </c>
      <c r="L681" s="246">
        <f>IF(A681="","",IF(OR(A681=1,A681=0),H681,0))</f>
      </c>
      <c r="M681" s="246">
        <f>IF(A681="","",IF(A681=-1,H681,0))</f>
      </c>
      <c r="N681">
        <f>IF(J681="","",IF(E681="SGD",1,IF(E681="USD",Settings!$B$22,IF(E681="HKD",Settings!$B$23,1))))</f>
      </c>
      <c r="O681">
        <f>IF(OR(B681="",C681="",E681=""),0,(IF(A681=-1,H681,0)-IF(OR(A681=1,A681=0),H681,0)+IF(A681=2,H681,0))*IF(E681="SGD",1,IF(E681="USD",Settings!$B$22,IF(E681="HKD",Settings!$B$23,1))))</f>
        <v>0</v>
      </c>
      <c r="P681">
        <f>IF(OR(B681="",C681="",E681=""),0,IF(A681=2,H681*IF(E681="SGD",1,IF(E681="USD",Settings!$B$22,IF(E681="HKD",Settings!$B$23,1))),0))</f>
        <v>0</v>
      </c>
      <c r="Q681" s="312">
        <f>IF(OR(J681="",G681=""),"",G681+ROW()/1000000)</f>
      </c>
      <c r="R681" s="247">
        <f>IF(Q681="","",SUMIFS(Txn[Signed Units],Txn[Key],J681,Txn[Transaction Order],"&lt;="&amp;Q681))</f>
      </c>
    </row>
    <row r="682" spans="10:18" ht="15" customHeight="1" x14ac:dyDescent="0.15">
      <c r="A682" s="239"/>
      <c r="B682" s="239"/>
      <c r="C682" s="239"/>
      <c r="D682" s="253"/>
      <c r="E682" s="239"/>
      <c r="F682" s="254"/>
      <c r="G682" s="239"/>
      <c r="H682" s="254"/>
      <c r="I682" s="239"/>
      <c r="J682" s="246">
        <f>IF(OR(B682="",C682="",E682=""),"",B682&amp;":"&amp;C682&amp;":"&amp;E682)</f>
      </c>
      <c r="K682" s="247">
        <f>IF(A682="","",A682*D682)</f>
      </c>
      <c r="L682" s="246">
        <f>IF(A682="","",IF(OR(A682=1,A682=0),H682,0))</f>
      </c>
      <c r="M682" s="246">
        <f>IF(A682="","",IF(A682=-1,H682,0))</f>
      </c>
      <c r="N682">
        <f>IF(J682="","",IF(E682="SGD",1,IF(E682="USD",Settings!$B$22,IF(E682="HKD",Settings!$B$23,1))))</f>
      </c>
      <c r="O682">
        <f>IF(OR(B682="",C682="",E682=""),0,(IF(A682=-1,H682,0)-IF(OR(A682=1,A682=0),H682,0)+IF(A682=2,H682,0))*IF(E682="SGD",1,IF(E682="USD",Settings!$B$22,IF(E682="HKD",Settings!$B$23,1))))</f>
        <v>0</v>
      </c>
      <c r="P682">
        <f>IF(OR(B682="",C682="",E682=""),0,IF(A682=2,H682*IF(E682="SGD",1,IF(E682="USD",Settings!$B$22,IF(E682="HKD",Settings!$B$23,1))),0))</f>
        <v>0</v>
      </c>
      <c r="Q682" s="312">
        <f>IF(OR(J682="",G682=""),"",G682+ROW()/1000000)</f>
      </c>
      <c r="R682" s="247">
        <f>IF(Q682="","",SUMIFS(Txn[Signed Units],Txn[Key],J682,Txn[Transaction Order],"&lt;="&amp;Q682))</f>
      </c>
    </row>
    <row r="683" spans="10:18" ht="15" customHeight="1" x14ac:dyDescent="0.15">
      <c r="A683" s="239"/>
      <c r="B683" s="239"/>
      <c r="C683" s="239"/>
      <c r="D683" s="253"/>
      <c r="E683" s="239"/>
      <c r="F683" s="254"/>
      <c r="G683" s="239"/>
      <c r="H683" s="254"/>
      <c r="I683" s="239"/>
      <c r="J683" s="246">
        <f>IF(OR(B683="",C683="",E683=""),"",B683&amp;":"&amp;C683&amp;":"&amp;E683)</f>
      </c>
      <c r="K683" s="247">
        <f>IF(A683="","",A683*D683)</f>
      </c>
      <c r="L683" s="246">
        <f>IF(A683="","",IF(OR(A683=1,A683=0),H683,0))</f>
      </c>
      <c r="M683" s="246">
        <f>IF(A683="","",IF(A683=-1,H683,0))</f>
      </c>
      <c r="N683">
        <f>IF(J683="","",IF(E683="SGD",1,IF(E683="USD",Settings!$B$22,IF(E683="HKD",Settings!$B$23,1))))</f>
      </c>
      <c r="O683">
        <f>IF(OR(B683="",C683="",E683=""),0,(IF(A683=-1,H683,0)-IF(OR(A683=1,A683=0),H683,0)+IF(A683=2,H683,0))*IF(E683="SGD",1,IF(E683="USD",Settings!$B$22,IF(E683="HKD",Settings!$B$23,1))))</f>
        <v>0</v>
      </c>
      <c r="P683">
        <f>IF(OR(B683="",C683="",E683=""),0,IF(A683=2,H683*IF(E683="SGD",1,IF(E683="USD",Settings!$B$22,IF(E683="HKD",Settings!$B$23,1))),0))</f>
        <v>0</v>
      </c>
      <c r="Q683" s="312">
        <f>IF(OR(J683="",G683=""),"",G683+ROW()/1000000)</f>
      </c>
      <c r="R683" s="247">
        <f>IF(Q683="","",SUMIFS(Txn[Signed Units],Txn[Key],J683,Txn[Transaction Order],"&lt;="&amp;Q683))</f>
      </c>
    </row>
    <row r="684" spans="10:18" ht="15" customHeight="1" x14ac:dyDescent="0.15">
      <c r="A684" s="239"/>
      <c r="B684" s="239"/>
      <c r="C684" s="239"/>
      <c r="D684" s="253"/>
      <c r="E684" s="239"/>
      <c r="F684" s="254"/>
      <c r="G684" s="239"/>
      <c r="H684" s="254"/>
      <c r="I684" s="239"/>
      <c r="J684" s="246">
        <f>IF(OR(B684="",C684="",E684=""),"",B684&amp;":"&amp;C684&amp;":"&amp;E684)</f>
      </c>
      <c r="K684" s="247">
        <f>IF(A684="","",A684*D684)</f>
      </c>
      <c r="L684" s="246">
        <f>IF(A684="","",IF(OR(A684=1,A684=0),H684,0))</f>
      </c>
      <c r="M684" s="246">
        <f>IF(A684="","",IF(A684=-1,H684,0))</f>
      </c>
      <c r="N684">
        <f>IF(J684="","",IF(E684="SGD",1,IF(E684="USD",Settings!$B$22,IF(E684="HKD",Settings!$B$23,1))))</f>
      </c>
      <c r="O684">
        <f>IF(OR(B684="",C684="",E684=""),0,(IF(A684=-1,H684,0)-IF(OR(A684=1,A684=0),H684,0)+IF(A684=2,H684,0))*IF(E684="SGD",1,IF(E684="USD",Settings!$B$22,IF(E684="HKD",Settings!$B$23,1))))</f>
        <v>0</v>
      </c>
      <c r="P684">
        <f>IF(OR(B684="",C684="",E684=""),0,IF(A684=2,H684*IF(E684="SGD",1,IF(E684="USD",Settings!$B$22,IF(E684="HKD",Settings!$B$23,1))),0))</f>
        <v>0</v>
      </c>
      <c r="Q684" s="312">
        <f>IF(OR(J684="",G684=""),"",G684+ROW()/1000000)</f>
      </c>
      <c r="R684" s="247">
        <f>IF(Q684="","",SUMIFS(Txn[Signed Units],Txn[Key],J684,Txn[Transaction Order],"&lt;="&amp;Q684))</f>
      </c>
    </row>
    <row r="685" spans="10:18" ht="15" customHeight="1" x14ac:dyDescent="0.15">
      <c r="A685" s="239"/>
      <c r="B685" s="239"/>
      <c r="C685" s="239"/>
      <c r="D685" s="253"/>
      <c r="E685" s="239"/>
      <c r="F685" s="254"/>
      <c r="G685" s="239"/>
      <c r="H685" s="254"/>
      <c r="I685" s="239"/>
      <c r="J685" s="246">
        <f>IF(OR(B685="",C685="",E685=""),"",B685&amp;":"&amp;C685&amp;":"&amp;E685)</f>
      </c>
      <c r="K685" s="247">
        <f>IF(A685="","",A685*D685)</f>
      </c>
      <c r="L685" s="246">
        <f>IF(A685="","",IF(OR(A685=1,A685=0),H685,0))</f>
      </c>
      <c r="M685" s="246">
        <f>IF(A685="","",IF(A685=-1,H685,0))</f>
      </c>
      <c r="N685">
        <f>IF(J685="","",IF(E685="SGD",1,IF(E685="USD",Settings!$B$22,IF(E685="HKD",Settings!$B$23,1))))</f>
      </c>
      <c r="O685">
        <f>IF(OR(B685="",C685="",E685=""),0,(IF(A685=-1,H685,0)-IF(OR(A685=1,A685=0),H685,0)+IF(A685=2,H685,0))*IF(E685="SGD",1,IF(E685="USD",Settings!$B$22,IF(E685="HKD",Settings!$B$23,1))))</f>
        <v>0</v>
      </c>
      <c r="P685">
        <f>IF(OR(B685="",C685="",E685=""),0,IF(A685=2,H685*IF(E685="SGD",1,IF(E685="USD",Settings!$B$22,IF(E685="HKD",Settings!$B$23,1))),0))</f>
        <v>0</v>
      </c>
      <c r="Q685" s="312">
        <f>IF(OR(J685="",G685=""),"",G685+ROW()/1000000)</f>
      </c>
      <c r="R685" s="247">
        <f>IF(Q685="","",SUMIFS(Txn[Signed Units],Txn[Key],J685,Txn[Transaction Order],"&lt;="&amp;Q685))</f>
      </c>
    </row>
    <row r="686" spans="10:18" ht="15" customHeight="1" x14ac:dyDescent="0.15">
      <c r="A686" s="239"/>
      <c r="B686" s="239"/>
      <c r="C686" s="239"/>
      <c r="D686" s="253"/>
      <c r="E686" s="239"/>
      <c r="F686" s="254"/>
      <c r="G686" s="239"/>
      <c r="H686" s="254"/>
      <c r="I686" s="239"/>
      <c r="J686" s="246">
        <f>IF(OR(B686="",C686="",E686=""),"",B686&amp;":"&amp;C686&amp;":"&amp;E686)</f>
      </c>
      <c r="K686" s="247">
        <f>IF(A686="","",A686*D686)</f>
      </c>
      <c r="L686" s="246">
        <f>IF(A686="","",IF(OR(A686=1,A686=0),H686,0))</f>
      </c>
      <c r="M686" s="246">
        <f>IF(A686="","",IF(A686=-1,H686,0))</f>
      </c>
      <c r="N686">
        <f>IF(J686="","",IF(E686="SGD",1,IF(E686="USD",Settings!$B$22,IF(E686="HKD",Settings!$B$23,1))))</f>
      </c>
      <c r="O686">
        <f>IF(OR(B686="",C686="",E686=""),0,(IF(A686=-1,H686,0)-IF(OR(A686=1,A686=0),H686,0)+IF(A686=2,H686,0))*IF(E686="SGD",1,IF(E686="USD",Settings!$B$22,IF(E686="HKD",Settings!$B$23,1))))</f>
        <v>0</v>
      </c>
      <c r="P686">
        <f>IF(OR(B686="",C686="",E686=""),0,IF(A686=2,H686*IF(E686="SGD",1,IF(E686="USD",Settings!$B$22,IF(E686="HKD",Settings!$B$23,1))),0))</f>
        <v>0</v>
      </c>
      <c r="Q686" s="312">
        <f>IF(OR(J686="",G686=""),"",G686+ROW()/1000000)</f>
      </c>
      <c r="R686" s="247">
        <f>IF(Q686="","",SUMIFS(Txn[Signed Units],Txn[Key],J686,Txn[Transaction Order],"&lt;="&amp;Q686))</f>
      </c>
    </row>
    <row r="687" spans="10:18" ht="15" customHeight="1" x14ac:dyDescent="0.15">
      <c r="A687" s="239"/>
      <c r="B687" s="239"/>
      <c r="C687" s="239"/>
      <c r="D687" s="253"/>
      <c r="E687" s="239"/>
      <c r="F687" s="254"/>
      <c r="G687" s="239"/>
      <c r="H687" s="254"/>
      <c r="I687" s="239"/>
      <c r="J687" s="246">
        <f>IF(OR(B687="",C687="",E687=""),"",B687&amp;":"&amp;C687&amp;":"&amp;E687)</f>
      </c>
      <c r="K687" s="247">
        <f>IF(A687="","",A687*D687)</f>
      </c>
      <c r="L687" s="246">
        <f>IF(A687="","",IF(OR(A687=1,A687=0),H687,0))</f>
      </c>
      <c r="M687" s="246">
        <f>IF(A687="","",IF(A687=-1,H687,0))</f>
      </c>
      <c r="N687">
        <f>IF(J687="","",IF(E687="SGD",1,IF(E687="USD",Settings!$B$22,IF(E687="HKD",Settings!$B$23,1))))</f>
      </c>
      <c r="O687">
        <f>IF(OR(B687="",C687="",E687=""),0,(IF(A687=-1,H687,0)-IF(OR(A687=1,A687=0),H687,0)+IF(A687=2,H687,0))*IF(E687="SGD",1,IF(E687="USD",Settings!$B$22,IF(E687="HKD",Settings!$B$23,1))))</f>
        <v>0</v>
      </c>
      <c r="P687">
        <f>IF(OR(B687="",C687="",E687=""),0,IF(A687=2,H687*IF(E687="SGD",1,IF(E687="USD",Settings!$B$22,IF(E687="HKD",Settings!$B$23,1))),0))</f>
        <v>0</v>
      </c>
      <c r="Q687" s="312">
        <f>IF(OR(J687="",G687=""),"",G687+ROW()/1000000)</f>
      </c>
      <c r="R687" s="247">
        <f>IF(Q687="","",SUMIFS(Txn[Signed Units],Txn[Key],J687,Txn[Transaction Order],"&lt;="&amp;Q687))</f>
      </c>
    </row>
    <row r="688" spans="10:18" ht="15" customHeight="1" x14ac:dyDescent="0.15">
      <c r="A688" s="239"/>
      <c r="B688" s="239"/>
      <c r="C688" s="239"/>
      <c r="D688" s="253"/>
      <c r="E688" s="239"/>
      <c r="F688" s="254"/>
      <c r="G688" s="239"/>
      <c r="H688" s="254"/>
      <c r="I688" s="239"/>
      <c r="J688" s="246">
        <f>IF(OR(B688="",C688="",E688=""),"",B688&amp;":"&amp;C688&amp;":"&amp;E688)</f>
      </c>
      <c r="K688" s="247">
        <f>IF(A688="","",A688*D688)</f>
      </c>
      <c r="L688" s="246">
        <f>IF(A688="","",IF(OR(A688=1,A688=0),H688,0))</f>
      </c>
      <c r="M688" s="246">
        <f>IF(A688="","",IF(A688=-1,H688,0))</f>
      </c>
      <c r="N688">
        <f>IF(J688="","",IF(E688="SGD",1,IF(E688="USD",Settings!$B$22,IF(E688="HKD",Settings!$B$23,1))))</f>
      </c>
      <c r="O688">
        <f>IF(OR(B688="",C688="",E688=""),0,(IF(A688=-1,H688,0)-IF(OR(A688=1,A688=0),H688,0)+IF(A688=2,H688,0))*IF(E688="SGD",1,IF(E688="USD",Settings!$B$22,IF(E688="HKD",Settings!$B$23,1))))</f>
        <v>0</v>
      </c>
      <c r="P688">
        <f>IF(OR(B688="",C688="",E688=""),0,IF(A688=2,H688*IF(E688="SGD",1,IF(E688="USD",Settings!$B$22,IF(E688="HKD",Settings!$B$23,1))),0))</f>
        <v>0</v>
      </c>
      <c r="Q688" s="312">
        <f>IF(OR(J688="",G688=""),"",G688+ROW()/1000000)</f>
      </c>
      <c r="R688" s="247">
        <f>IF(Q688="","",SUMIFS(Txn[Signed Units],Txn[Key],J688,Txn[Transaction Order],"&lt;="&amp;Q688))</f>
      </c>
    </row>
    <row r="689" spans="10:18" ht="15" customHeight="1" x14ac:dyDescent="0.15">
      <c r="A689" s="239"/>
      <c r="B689" s="239"/>
      <c r="C689" s="239"/>
      <c r="D689" s="253"/>
      <c r="E689" s="239"/>
      <c r="F689" s="254"/>
      <c r="G689" s="239"/>
      <c r="H689" s="254"/>
      <c r="I689" s="239"/>
      <c r="J689" s="246">
        <f>IF(OR(B689="",C689="",E689=""),"",B689&amp;":"&amp;C689&amp;":"&amp;E689)</f>
      </c>
      <c r="K689" s="247">
        <f>IF(A689="","",A689*D689)</f>
      </c>
      <c r="L689" s="246">
        <f>IF(A689="","",IF(OR(A689=1,A689=0),H689,0))</f>
      </c>
      <c r="M689" s="246">
        <f>IF(A689="","",IF(A689=-1,H689,0))</f>
      </c>
      <c r="N689">
        <f>IF(J689="","",IF(E689="SGD",1,IF(E689="USD",Settings!$B$22,IF(E689="HKD",Settings!$B$23,1))))</f>
      </c>
      <c r="O689">
        <f>IF(OR(B689="",C689="",E689=""),0,(IF(A689=-1,H689,0)-IF(OR(A689=1,A689=0),H689,0)+IF(A689=2,H689,0))*IF(E689="SGD",1,IF(E689="USD",Settings!$B$22,IF(E689="HKD",Settings!$B$23,1))))</f>
        <v>0</v>
      </c>
      <c r="P689">
        <f>IF(OR(B689="",C689="",E689=""),0,IF(A689=2,H689*IF(E689="SGD",1,IF(E689="USD",Settings!$B$22,IF(E689="HKD",Settings!$B$23,1))),0))</f>
        <v>0</v>
      </c>
      <c r="Q689" s="312">
        <f>IF(OR(J689="",G689=""),"",G689+ROW()/1000000)</f>
      </c>
      <c r="R689" s="247">
        <f>IF(Q689="","",SUMIFS(Txn[Signed Units],Txn[Key],J689,Txn[Transaction Order],"&lt;="&amp;Q689))</f>
      </c>
    </row>
    <row r="690" spans="10:18" ht="15" customHeight="1" x14ac:dyDescent="0.15">
      <c r="A690" s="239"/>
      <c r="B690" s="239"/>
      <c r="C690" s="239"/>
      <c r="D690" s="253"/>
      <c r="E690" s="239"/>
      <c r="F690" s="254"/>
      <c r="G690" s="239"/>
      <c r="H690" s="254"/>
      <c r="I690" s="239"/>
      <c r="J690" s="246">
        <f>IF(OR(B690="",C690="",E690=""),"",B690&amp;":"&amp;C690&amp;":"&amp;E690)</f>
      </c>
      <c r="K690" s="247">
        <f>IF(A690="","",A690*D690)</f>
      </c>
      <c r="L690" s="246">
        <f>IF(A690="","",IF(OR(A690=1,A690=0),H690,0))</f>
      </c>
      <c r="M690" s="246">
        <f>IF(A690="","",IF(A690=-1,H690,0))</f>
      </c>
      <c r="N690">
        <f>IF(J690="","",IF(E690="SGD",1,IF(E690="USD",Settings!$B$22,IF(E690="HKD",Settings!$B$23,1))))</f>
      </c>
      <c r="O690">
        <f>IF(OR(B690="",C690="",E690=""),0,(IF(A690=-1,H690,0)-IF(OR(A690=1,A690=0),H690,0)+IF(A690=2,H690,0))*IF(E690="SGD",1,IF(E690="USD",Settings!$B$22,IF(E690="HKD",Settings!$B$23,1))))</f>
        <v>0</v>
      </c>
      <c r="P690">
        <f>IF(OR(B690="",C690="",E690=""),0,IF(A690=2,H690*IF(E690="SGD",1,IF(E690="USD",Settings!$B$22,IF(E690="HKD",Settings!$B$23,1))),0))</f>
        <v>0</v>
      </c>
      <c r="Q690" s="312">
        <f>IF(OR(J690="",G690=""),"",G690+ROW()/1000000)</f>
      </c>
      <c r="R690" s="247">
        <f>IF(Q690="","",SUMIFS(Txn[Signed Units],Txn[Key],J690,Txn[Transaction Order],"&lt;="&amp;Q690))</f>
      </c>
    </row>
    <row r="691" spans="10:18" ht="15" customHeight="1" x14ac:dyDescent="0.15">
      <c r="A691" s="239"/>
      <c r="B691" s="239"/>
      <c r="C691" s="239"/>
      <c r="D691" s="253"/>
      <c r="E691" s="239"/>
      <c r="F691" s="254"/>
      <c r="G691" s="239"/>
      <c r="H691" s="254"/>
      <c r="I691" s="239"/>
      <c r="J691" s="246">
        <f>IF(OR(B691="",C691="",E691=""),"",B691&amp;":"&amp;C691&amp;":"&amp;E691)</f>
      </c>
      <c r="K691" s="247">
        <f>IF(A691="","",A691*D691)</f>
      </c>
      <c r="L691" s="246">
        <f>IF(A691="","",IF(OR(A691=1,A691=0),H691,0))</f>
      </c>
      <c r="M691" s="246">
        <f>IF(A691="","",IF(A691=-1,H691,0))</f>
      </c>
      <c r="N691">
        <f>IF(J691="","",IF(E691="SGD",1,IF(E691="USD",Settings!$B$22,IF(E691="HKD",Settings!$B$23,1))))</f>
      </c>
      <c r="O691">
        <f>IF(OR(B691="",C691="",E691=""),0,(IF(A691=-1,H691,0)-IF(OR(A691=1,A691=0),H691,0)+IF(A691=2,H691,0))*IF(E691="SGD",1,IF(E691="USD",Settings!$B$22,IF(E691="HKD",Settings!$B$23,1))))</f>
        <v>0</v>
      </c>
      <c r="P691">
        <f>IF(OR(B691="",C691="",E691=""),0,IF(A691=2,H691*IF(E691="SGD",1,IF(E691="USD",Settings!$B$22,IF(E691="HKD",Settings!$B$23,1))),0))</f>
        <v>0</v>
      </c>
      <c r="Q691" s="312">
        <f>IF(OR(J691="",G691=""),"",G691+ROW()/1000000)</f>
      </c>
      <c r="R691" s="247">
        <f>IF(Q691="","",SUMIFS(Txn[Signed Units],Txn[Key],J691,Txn[Transaction Order],"&lt;="&amp;Q691))</f>
      </c>
    </row>
    <row r="692" spans="10:18" ht="15" customHeight="1" x14ac:dyDescent="0.15">
      <c r="A692" s="239"/>
      <c r="B692" s="239"/>
      <c r="C692" s="239"/>
      <c r="D692" s="253"/>
      <c r="E692" s="239"/>
      <c r="F692" s="254"/>
      <c r="G692" s="239"/>
      <c r="H692" s="254"/>
      <c r="I692" s="239"/>
      <c r="J692" s="246">
        <f>IF(OR(B692="",C692="",E692=""),"",B692&amp;":"&amp;C692&amp;":"&amp;E692)</f>
      </c>
      <c r="K692" s="247">
        <f>IF(A692="","",A692*D692)</f>
      </c>
      <c r="L692" s="246">
        <f>IF(A692="","",IF(OR(A692=1,A692=0),H692,0))</f>
      </c>
      <c r="M692" s="246">
        <f>IF(A692="","",IF(A692=-1,H692,0))</f>
      </c>
      <c r="N692">
        <f>IF(J692="","",IF(E692="SGD",1,IF(E692="USD",Settings!$B$22,IF(E692="HKD",Settings!$B$23,1))))</f>
      </c>
      <c r="O692">
        <f>IF(OR(B692="",C692="",E692=""),0,(IF(A692=-1,H692,0)-IF(OR(A692=1,A692=0),H692,0)+IF(A692=2,H692,0))*IF(E692="SGD",1,IF(E692="USD",Settings!$B$22,IF(E692="HKD",Settings!$B$23,1))))</f>
        <v>0</v>
      </c>
      <c r="P692">
        <f>IF(OR(B692="",C692="",E692=""),0,IF(A692=2,H692*IF(E692="SGD",1,IF(E692="USD",Settings!$B$22,IF(E692="HKD",Settings!$B$23,1))),0))</f>
        <v>0</v>
      </c>
      <c r="Q692" s="312">
        <f>IF(OR(J692="",G692=""),"",G692+ROW()/1000000)</f>
      </c>
      <c r="R692" s="247">
        <f>IF(Q692="","",SUMIFS(Txn[Signed Units],Txn[Key],J692,Txn[Transaction Order],"&lt;="&amp;Q692))</f>
      </c>
    </row>
    <row r="693" spans="10:18" ht="15" customHeight="1" x14ac:dyDescent="0.15">
      <c r="A693" s="239"/>
      <c r="B693" s="239"/>
      <c r="C693" s="239"/>
      <c r="D693" s="253"/>
      <c r="E693" s="239"/>
      <c r="F693" s="254"/>
      <c r="G693" s="239"/>
      <c r="H693" s="254"/>
      <c r="I693" s="239"/>
      <c r="J693" s="246">
        <f>IF(OR(B693="",C693="",E693=""),"",B693&amp;":"&amp;C693&amp;":"&amp;E693)</f>
      </c>
      <c r="K693" s="247">
        <f>IF(A693="","",A693*D693)</f>
      </c>
      <c r="L693" s="246">
        <f>IF(A693="","",IF(OR(A693=1,A693=0),H693,0))</f>
      </c>
      <c r="M693" s="246">
        <f>IF(A693="","",IF(A693=-1,H693,0))</f>
      </c>
      <c r="N693">
        <f>IF(J693="","",IF(E693="SGD",1,IF(E693="USD",Settings!$B$22,IF(E693="HKD",Settings!$B$23,1))))</f>
      </c>
      <c r="O693">
        <f>IF(OR(B693="",C693="",E693=""),0,(IF(A693=-1,H693,0)-IF(OR(A693=1,A693=0),H693,0)+IF(A693=2,H693,0))*IF(E693="SGD",1,IF(E693="USD",Settings!$B$22,IF(E693="HKD",Settings!$B$23,1))))</f>
        <v>0</v>
      </c>
      <c r="P693">
        <f>IF(OR(B693="",C693="",E693=""),0,IF(A693=2,H693*IF(E693="SGD",1,IF(E693="USD",Settings!$B$22,IF(E693="HKD",Settings!$B$23,1))),0))</f>
        <v>0</v>
      </c>
      <c r="Q693" s="312">
        <f>IF(OR(J693="",G693=""),"",G693+ROW()/1000000)</f>
      </c>
      <c r="R693" s="247">
        <f>IF(Q693="","",SUMIFS(Txn[Signed Units],Txn[Key],J693,Txn[Transaction Order],"&lt;="&amp;Q693))</f>
      </c>
    </row>
    <row r="694" spans="10:18" ht="15" customHeight="1" x14ac:dyDescent="0.15">
      <c r="A694" s="239"/>
      <c r="B694" s="239"/>
      <c r="C694" s="239"/>
      <c r="D694" s="253"/>
      <c r="E694" s="239"/>
      <c r="F694" s="254"/>
      <c r="G694" s="239"/>
      <c r="H694" s="254"/>
      <c r="I694" s="239"/>
      <c r="J694" s="246">
        <f>IF(OR(B694="",C694="",E694=""),"",B694&amp;":"&amp;C694&amp;":"&amp;E694)</f>
      </c>
      <c r="K694" s="247">
        <f>IF(A694="","",A694*D694)</f>
      </c>
      <c r="L694" s="246">
        <f>IF(A694="","",IF(OR(A694=1,A694=0),H694,0))</f>
      </c>
      <c r="M694" s="246">
        <f>IF(A694="","",IF(A694=-1,H694,0))</f>
      </c>
      <c r="N694">
        <f>IF(J694="","",IF(E694="SGD",1,IF(E694="USD",Settings!$B$22,IF(E694="HKD",Settings!$B$23,1))))</f>
      </c>
      <c r="O694">
        <f>IF(OR(B694="",C694="",E694=""),0,(IF(A694=-1,H694,0)-IF(OR(A694=1,A694=0),H694,0)+IF(A694=2,H694,0))*IF(E694="SGD",1,IF(E694="USD",Settings!$B$22,IF(E694="HKD",Settings!$B$23,1))))</f>
        <v>0</v>
      </c>
      <c r="P694">
        <f>IF(OR(B694="",C694="",E694=""),0,IF(A694=2,H694*IF(E694="SGD",1,IF(E694="USD",Settings!$B$22,IF(E694="HKD",Settings!$B$23,1))),0))</f>
        <v>0</v>
      </c>
      <c r="Q694" s="312">
        <f>IF(OR(J694="",G694=""),"",G694+ROW()/1000000)</f>
      </c>
      <c r="R694" s="247">
        <f>IF(Q694="","",SUMIFS(Txn[Signed Units],Txn[Key],J694,Txn[Transaction Order],"&lt;="&amp;Q694))</f>
      </c>
    </row>
    <row r="695" spans="10:18" ht="15" customHeight="1" x14ac:dyDescent="0.15">
      <c r="A695" s="239"/>
      <c r="B695" s="239"/>
      <c r="C695" s="239"/>
      <c r="D695" s="253"/>
      <c r="E695" s="239"/>
      <c r="F695" s="254"/>
      <c r="G695" s="239"/>
      <c r="H695" s="254"/>
      <c r="I695" s="239"/>
      <c r="J695" s="246">
        <f>IF(OR(B695="",C695="",E695=""),"",B695&amp;":"&amp;C695&amp;":"&amp;E695)</f>
      </c>
      <c r="K695" s="247">
        <f>IF(A695="","",A695*D695)</f>
      </c>
      <c r="L695" s="246">
        <f>IF(A695="","",IF(OR(A695=1,A695=0),H695,0))</f>
      </c>
      <c r="M695" s="246">
        <f>IF(A695="","",IF(A695=-1,H695,0))</f>
      </c>
      <c r="N695">
        <f>IF(J695="","",IF(E695="SGD",1,IF(E695="USD",Settings!$B$22,IF(E695="HKD",Settings!$B$23,1))))</f>
      </c>
      <c r="O695">
        <f>IF(OR(B695="",C695="",E695=""),0,(IF(A695=-1,H695,0)-IF(OR(A695=1,A695=0),H695,0)+IF(A695=2,H695,0))*IF(E695="SGD",1,IF(E695="USD",Settings!$B$22,IF(E695="HKD",Settings!$B$23,1))))</f>
        <v>0</v>
      </c>
      <c r="P695">
        <f>IF(OR(B695="",C695="",E695=""),0,IF(A695=2,H695*IF(E695="SGD",1,IF(E695="USD",Settings!$B$22,IF(E695="HKD",Settings!$B$23,1))),0))</f>
        <v>0</v>
      </c>
      <c r="Q695" s="312">
        <f>IF(OR(J695="",G695=""),"",G695+ROW()/1000000)</f>
      </c>
      <c r="R695" s="247">
        <f>IF(Q695="","",SUMIFS(Txn[Signed Units],Txn[Key],J695,Txn[Transaction Order],"&lt;="&amp;Q695))</f>
      </c>
    </row>
    <row r="696" spans="10:18" ht="15" customHeight="1" x14ac:dyDescent="0.15">
      <c r="A696" s="239"/>
      <c r="B696" s="239"/>
      <c r="C696" s="239"/>
      <c r="D696" s="253"/>
      <c r="E696" s="239"/>
      <c r="F696" s="254"/>
      <c r="G696" s="239"/>
      <c r="H696" s="254"/>
      <c r="I696" s="239"/>
      <c r="J696" s="246">
        <f>IF(OR(B696="",C696="",E696=""),"",B696&amp;":"&amp;C696&amp;":"&amp;E696)</f>
      </c>
      <c r="K696" s="247">
        <f>IF(A696="","",A696*D696)</f>
      </c>
      <c r="L696" s="246">
        <f>IF(A696="","",IF(OR(A696=1,A696=0),H696,0))</f>
      </c>
      <c r="M696" s="246">
        <f>IF(A696="","",IF(A696=-1,H696,0))</f>
      </c>
      <c r="N696">
        <f>IF(J696="","",IF(E696="SGD",1,IF(E696="USD",Settings!$B$22,IF(E696="HKD",Settings!$B$23,1))))</f>
      </c>
      <c r="O696">
        <f>IF(OR(B696="",C696="",E696=""),0,(IF(A696=-1,H696,0)-IF(OR(A696=1,A696=0),H696,0)+IF(A696=2,H696,0))*IF(E696="SGD",1,IF(E696="USD",Settings!$B$22,IF(E696="HKD",Settings!$B$23,1))))</f>
        <v>0</v>
      </c>
      <c r="P696">
        <f>IF(OR(B696="",C696="",E696=""),0,IF(A696=2,H696*IF(E696="SGD",1,IF(E696="USD",Settings!$B$22,IF(E696="HKD",Settings!$B$23,1))),0))</f>
        <v>0</v>
      </c>
      <c r="Q696" s="312">
        <f>IF(OR(J696="",G696=""),"",G696+ROW()/1000000)</f>
      </c>
      <c r="R696" s="247">
        <f>IF(Q696="","",SUMIFS(Txn[Signed Units],Txn[Key],J696,Txn[Transaction Order],"&lt;="&amp;Q696))</f>
      </c>
    </row>
    <row r="697" spans="10:18" ht="15" customHeight="1" x14ac:dyDescent="0.15">
      <c r="A697" s="239"/>
      <c r="B697" s="239"/>
      <c r="C697" s="239"/>
      <c r="D697" s="253"/>
      <c r="E697" s="239"/>
      <c r="F697" s="254"/>
      <c r="G697" s="239"/>
      <c r="H697" s="254"/>
      <c r="I697" s="239"/>
      <c r="J697" s="246">
        <f>IF(OR(B697="",C697="",E697=""),"",B697&amp;":"&amp;C697&amp;":"&amp;E697)</f>
      </c>
      <c r="K697" s="247">
        <f>IF(A697="","",A697*D697)</f>
      </c>
      <c r="L697" s="246">
        <f>IF(A697="","",IF(OR(A697=1,A697=0),H697,0))</f>
      </c>
      <c r="M697" s="246">
        <f>IF(A697="","",IF(A697=-1,H697,0))</f>
      </c>
      <c r="N697">
        <f>IF(J697="","",IF(E697="SGD",1,IF(E697="USD",Settings!$B$22,IF(E697="HKD",Settings!$B$23,1))))</f>
      </c>
      <c r="O697">
        <f>IF(OR(B697="",C697="",E697=""),0,(IF(A697=-1,H697,0)-IF(OR(A697=1,A697=0),H697,0)+IF(A697=2,H697,0))*IF(E697="SGD",1,IF(E697="USD",Settings!$B$22,IF(E697="HKD",Settings!$B$23,1))))</f>
        <v>0</v>
      </c>
      <c r="P697">
        <f>IF(OR(B697="",C697="",E697=""),0,IF(A697=2,H697*IF(E697="SGD",1,IF(E697="USD",Settings!$B$22,IF(E697="HKD",Settings!$B$23,1))),0))</f>
        <v>0</v>
      </c>
      <c r="Q697" s="312">
        <f>IF(OR(J697="",G697=""),"",G697+ROW()/1000000)</f>
      </c>
      <c r="R697" s="247">
        <f>IF(Q697="","",SUMIFS(Txn[Signed Units],Txn[Key],J697,Txn[Transaction Order],"&lt;="&amp;Q697))</f>
      </c>
    </row>
    <row r="698" spans="10:18" ht="15" customHeight="1" x14ac:dyDescent="0.15">
      <c r="A698" s="239"/>
      <c r="B698" s="239"/>
      <c r="C698" s="239"/>
      <c r="D698" s="253"/>
      <c r="E698" s="239"/>
      <c r="F698" s="254"/>
      <c r="G698" s="239"/>
      <c r="H698" s="254"/>
      <c r="I698" s="239"/>
      <c r="J698" s="246">
        <f>IF(OR(B698="",C698="",E698=""),"",B698&amp;":"&amp;C698&amp;":"&amp;E698)</f>
      </c>
      <c r="K698" s="247">
        <f>IF(A698="","",A698*D698)</f>
      </c>
      <c r="L698" s="246">
        <f>IF(A698="","",IF(OR(A698=1,A698=0),H698,0))</f>
      </c>
      <c r="M698" s="246">
        <f>IF(A698="","",IF(A698=-1,H698,0))</f>
      </c>
      <c r="N698">
        <f>IF(J698="","",IF(E698="SGD",1,IF(E698="USD",Settings!$B$22,IF(E698="HKD",Settings!$B$23,1))))</f>
      </c>
      <c r="O698">
        <f>IF(OR(B698="",C698="",E698=""),0,(IF(A698=-1,H698,0)-IF(OR(A698=1,A698=0),H698,0)+IF(A698=2,H698,0))*IF(E698="SGD",1,IF(E698="USD",Settings!$B$22,IF(E698="HKD",Settings!$B$23,1))))</f>
        <v>0</v>
      </c>
      <c r="P698">
        <f>IF(OR(B698="",C698="",E698=""),0,IF(A698=2,H698*IF(E698="SGD",1,IF(E698="USD",Settings!$B$22,IF(E698="HKD",Settings!$B$23,1))),0))</f>
        <v>0</v>
      </c>
      <c r="Q698" s="312">
        <f>IF(OR(J698="",G698=""),"",G698+ROW()/1000000)</f>
      </c>
      <c r="R698" s="247">
        <f>IF(Q698="","",SUMIFS(Txn[Signed Units],Txn[Key],J698,Txn[Transaction Order],"&lt;="&amp;Q698))</f>
      </c>
    </row>
    <row r="699" spans="10:18" ht="15" customHeight="1" x14ac:dyDescent="0.15">
      <c r="A699" s="239"/>
      <c r="B699" s="239"/>
      <c r="C699" s="239"/>
      <c r="D699" s="253"/>
      <c r="E699" s="239"/>
      <c r="F699" s="254"/>
      <c r="G699" s="239"/>
      <c r="H699" s="254"/>
      <c r="I699" s="239"/>
      <c r="J699" s="246">
        <f>IF(OR(B699="",C699="",E699=""),"",B699&amp;":"&amp;C699&amp;":"&amp;E699)</f>
      </c>
      <c r="K699" s="247">
        <f>IF(A699="","",A699*D699)</f>
      </c>
      <c r="L699" s="246">
        <f>IF(A699="","",IF(OR(A699=1,A699=0),H699,0))</f>
      </c>
      <c r="M699" s="246">
        <f>IF(A699="","",IF(A699=-1,H699,0))</f>
      </c>
      <c r="N699">
        <f>IF(J699="","",IF(E699="SGD",1,IF(E699="USD",Settings!$B$22,IF(E699="HKD",Settings!$B$23,1))))</f>
      </c>
      <c r="O699">
        <f>IF(OR(B699="",C699="",E699=""),0,(IF(A699=-1,H699,0)-IF(OR(A699=1,A699=0),H699,0)+IF(A699=2,H699,0))*IF(E699="SGD",1,IF(E699="USD",Settings!$B$22,IF(E699="HKD",Settings!$B$23,1))))</f>
        <v>0</v>
      </c>
      <c r="P699">
        <f>IF(OR(B699="",C699="",E699=""),0,IF(A699=2,H699*IF(E699="SGD",1,IF(E699="USD",Settings!$B$22,IF(E699="HKD",Settings!$B$23,1))),0))</f>
        <v>0</v>
      </c>
      <c r="Q699" s="312">
        <f>IF(OR(J699="",G699=""),"",G699+ROW()/1000000)</f>
      </c>
      <c r="R699" s="247">
        <f>IF(Q699="","",SUMIFS(Txn[Signed Units],Txn[Key],J699,Txn[Transaction Order],"&lt;="&amp;Q699))</f>
      </c>
    </row>
    <row r="700" spans="10:18" ht="15" customHeight="1" x14ac:dyDescent="0.15">
      <c r="A700" s="239"/>
      <c r="B700" s="239"/>
      <c r="C700" s="239"/>
      <c r="D700" s="253"/>
      <c r="E700" s="239"/>
      <c r="F700" s="254"/>
      <c r="G700" s="239"/>
      <c r="H700" s="254"/>
      <c r="I700" s="239"/>
      <c r="J700" s="246">
        <f>IF(OR(B700="",C700="",E700=""),"",B700&amp;":"&amp;C700&amp;":"&amp;E700)</f>
      </c>
      <c r="K700" s="247">
        <f>IF(A700="","",A700*D700)</f>
      </c>
      <c r="L700" s="246">
        <f>IF(A700="","",IF(OR(A700=1,A700=0),H700,0))</f>
      </c>
      <c r="M700" s="246">
        <f>IF(A700="","",IF(A700=-1,H700,0))</f>
      </c>
      <c r="N700">
        <f>IF(J700="","",IF(E700="SGD",1,IF(E700="USD",Settings!$B$22,IF(E700="HKD",Settings!$B$23,1))))</f>
      </c>
      <c r="O700">
        <f>IF(OR(B700="",C700="",E700=""),0,(IF(A700=-1,H700,0)-IF(OR(A700=1,A700=0),H700,0)+IF(A700=2,H700,0))*IF(E700="SGD",1,IF(E700="USD",Settings!$B$22,IF(E700="HKD",Settings!$B$23,1))))</f>
        <v>0</v>
      </c>
      <c r="P700">
        <f>IF(OR(B700="",C700="",E700=""),0,IF(A700=2,H700*IF(E700="SGD",1,IF(E700="USD",Settings!$B$22,IF(E700="HKD",Settings!$B$23,1))),0))</f>
        <v>0</v>
      </c>
      <c r="Q700" s="312">
        <f>IF(OR(J700="",G700=""),"",G700+ROW()/1000000)</f>
      </c>
      <c r="R700" s="247">
        <f>IF(Q700="","",SUMIFS(Txn[Signed Units],Txn[Key],J700,Txn[Transaction Order],"&lt;="&amp;Q700))</f>
      </c>
    </row>
    <row r="701" spans="10:18" ht="15" customHeight="1" x14ac:dyDescent="0.15">
      <c r="A701" s="239"/>
      <c r="B701" s="239"/>
      <c r="C701" s="239"/>
      <c r="D701" s="253"/>
      <c r="E701" s="239"/>
      <c r="F701" s="254"/>
      <c r="G701" s="239"/>
      <c r="H701" s="254"/>
      <c r="I701" s="239"/>
      <c r="J701" s="246">
        <f>IF(OR(B701="",C701="",E701=""),"",B701&amp;":"&amp;C701&amp;":"&amp;E701)</f>
      </c>
      <c r="K701" s="247">
        <f>IF(A701="","",A701*D701)</f>
      </c>
      <c r="L701" s="246">
        <f>IF(A701="","",IF(OR(A701=1,A701=0),H701,0))</f>
      </c>
      <c r="M701" s="246">
        <f>IF(A701="","",IF(A701=-1,H701,0))</f>
      </c>
      <c r="N701">
        <f>IF(J701="","",IF(E701="SGD",1,IF(E701="USD",Settings!$B$22,IF(E701="HKD",Settings!$B$23,1))))</f>
      </c>
      <c r="O701">
        <f>IF(OR(B701="",C701="",E701=""),0,(IF(A701=-1,H701,0)-IF(OR(A701=1,A701=0),H701,0)+IF(A701=2,H701,0))*IF(E701="SGD",1,IF(E701="USD",Settings!$B$22,IF(E701="HKD",Settings!$B$23,1))))</f>
        <v>0</v>
      </c>
      <c r="P701">
        <f>IF(OR(B701="",C701="",E701=""),0,IF(A701=2,H701*IF(E701="SGD",1,IF(E701="USD",Settings!$B$22,IF(E701="HKD",Settings!$B$23,1))),0))</f>
        <v>0</v>
      </c>
      <c r="Q701" s="312">
        <f>IF(OR(J701="",G701=""),"",G701+ROW()/1000000)</f>
      </c>
      <c r="R701" s="247">
        <f>IF(Q701="","",SUMIFS(Txn[Signed Units],Txn[Key],J701,Txn[Transaction Order],"&lt;="&amp;Q701))</f>
      </c>
    </row>
    <row r="702" spans="10:18" ht="15" customHeight="1" x14ac:dyDescent="0.15">
      <c r="A702" s="239"/>
      <c r="B702" s="239"/>
      <c r="C702" s="239"/>
      <c r="D702" s="253"/>
      <c r="E702" s="239"/>
      <c r="F702" s="254"/>
      <c r="G702" s="239"/>
      <c r="H702" s="254"/>
      <c r="I702" s="239"/>
      <c r="J702" s="246">
        <f>IF(OR(B702="",C702="",E702=""),"",B702&amp;":"&amp;C702&amp;":"&amp;E702)</f>
      </c>
      <c r="K702" s="247">
        <f>IF(A702="","",A702*D702)</f>
      </c>
      <c r="L702" s="246">
        <f>IF(A702="","",IF(OR(A702=1,A702=0),H702,0))</f>
      </c>
      <c r="M702" s="246">
        <f>IF(A702="","",IF(A702=-1,H702,0))</f>
      </c>
      <c r="N702">
        <f>IF(J702="","",IF(E702="SGD",1,IF(E702="USD",Settings!$B$22,IF(E702="HKD",Settings!$B$23,1))))</f>
      </c>
      <c r="O702">
        <f>IF(OR(B702="",C702="",E702=""),0,(IF(A702=-1,H702,0)-IF(OR(A702=1,A702=0),H702,0)+IF(A702=2,H702,0))*IF(E702="SGD",1,IF(E702="USD",Settings!$B$22,IF(E702="HKD",Settings!$B$23,1))))</f>
        <v>0</v>
      </c>
      <c r="P702">
        <f>IF(OR(B702="",C702="",E702=""),0,IF(A702=2,H702*IF(E702="SGD",1,IF(E702="USD",Settings!$B$22,IF(E702="HKD",Settings!$B$23,1))),0))</f>
        <v>0</v>
      </c>
      <c r="Q702" s="312">
        <f>IF(OR(J702="",G702=""),"",G702+ROW()/1000000)</f>
      </c>
      <c r="R702" s="247">
        <f>IF(Q702="","",SUMIFS(Txn[Signed Units],Txn[Key],J702,Txn[Transaction Order],"&lt;="&amp;Q702))</f>
      </c>
    </row>
    <row r="703" spans="10:18" ht="15" customHeight="1" x14ac:dyDescent="0.15">
      <c r="A703" s="239"/>
      <c r="B703" s="239"/>
      <c r="C703" s="239"/>
      <c r="D703" s="253"/>
      <c r="E703" s="239"/>
      <c r="F703" s="254"/>
      <c r="G703" s="239"/>
      <c r="H703" s="254"/>
      <c r="I703" s="239"/>
      <c r="J703" s="246">
        <f>IF(OR(B703="",C703="",E703=""),"",B703&amp;":"&amp;C703&amp;":"&amp;E703)</f>
      </c>
      <c r="K703" s="247">
        <f>IF(A703="","",A703*D703)</f>
      </c>
      <c r="L703" s="246">
        <f>IF(A703="","",IF(OR(A703=1,A703=0),H703,0))</f>
      </c>
      <c r="M703" s="246">
        <f>IF(A703="","",IF(A703=-1,H703,0))</f>
      </c>
      <c r="N703">
        <f>IF(J703="","",IF(E703="SGD",1,IF(E703="USD",Settings!$B$22,IF(E703="HKD",Settings!$B$23,1))))</f>
      </c>
      <c r="O703">
        <f>IF(OR(B703="",C703="",E703=""),0,(IF(A703=-1,H703,0)-IF(OR(A703=1,A703=0),H703,0)+IF(A703=2,H703,0))*IF(E703="SGD",1,IF(E703="USD",Settings!$B$22,IF(E703="HKD",Settings!$B$23,1))))</f>
        <v>0</v>
      </c>
      <c r="P703">
        <f>IF(OR(B703="",C703="",E703=""),0,IF(A703=2,H703*IF(E703="SGD",1,IF(E703="USD",Settings!$B$22,IF(E703="HKD",Settings!$B$23,1))),0))</f>
        <v>0</v>
      </c>
      <c r="Q703" s="312">
        <f>IF(OR(J703="",G703=""),"",G703+ROW()/1000000)</f>
      </c>
      <c r="R703" s="247">
        <f>IF(Q703="","",SUMIFS(Txn[Signed Units],Txn[Key],J703,Txn[Transaction Order],"&lt;="&amp;Q703))</f>
      </c>
    </row>
    <row r="704" spans="10:18" ht="15" customHeight="1" x14ac:dyDescent="0.15">
      <c r="A704" s="239"/>
      <c r="B704" s="239"/>
      <c r="C704" s="239"/>
      <c r="D704" s="253"/>
      <c r="E704" s="239"/>
      <c r="F704" s="254"/>
      <c r="G704" s="239"/>
      <c r="H704" s="254"/>
      <c r="I704" s="239"/>
      <c r="J704" s="246">
        <f>IF(OR(B704="",C704="",E704=""),"",B704&amp;":"&amp;C704&amp;":"&amp;E704)</f>
      </c>
      <c r="K704" s="247">
        <f>IF(A704="","",A704*D704)</f>
      </c>
      <c r="L704" s="246">
        <f>IF(A704="","",IF(OR(A704=1,A704=0),H704,0))</f>
      </c>
      <c r="M704" s="246">
        <f>IF(A704="","",IF(A704=-1,H704,0))</f>
      </c>
      <c r="N704">
        <f>IF(J704="","",IF(E704="SGD",1,IF(E704="USD",Settings!$B$22,IF(E704="HKD",Settings!$B$23,1))))</f>
      </c>
      <c r="O704">
        <f>IF(OR(B704="",C704="",E704=""),0,(IF(A704=-1,H704,0)-IF(OR(A704=1,A704=0),H704,0)+IF(A704=2,H704,0))*IF(E704="SGD",1,IF(E704="USD",Settings!$B$22,IF(E704="HKD",Settings!$B$23,1))))</f>
        <v>0</v>
      </c>
      <c r="P704">
        <f>IF(OR(B704="",C704="",E704=""),0,IF(A704=2,H704*IF(E704="SGD",1,IF(E704="USD",Settings!$B$22,IF(E704="HKD",Settings!$B$23,1))),0))</f>
        <v>0</v>
      </c>
      <c r="Q704" s="312">
        <f>IF(OR(J704="",G704=""),"",G704+ROW()/1000000)</f>
      </c>
      <c r="R704" s="247">
        <f>IF(Q704="","",SUMIFS(Txn[Signed Units],Txn[Key],J704,Txn[Transaction Order],"&lt;="&amp;Q704))</f>
      </c>
    </row>
    <row r="705" spans="10:18" ht="15" customHeight="1" x14ac:dyDescent="0.15">
      <c r="A705" s="239"/>
      <c r="B705" s="239"/>
      <c r="C705" s="239"/>
      <c r="D705" s="253"/>
      <c r="E705" s="239"/>
      <c r="F705" s="254"/>
      <c r="G705" s="239"/>
      <c r="H705" s="254"/>
      <c r="I705" s="239"/>
      <c r="J705" s="246">
        <f>IF(OR(B705="",C705="",E705=""),"",B705&amp;":"&amp;C705&amp;":"&amp;E705)</f>
      </c>
      <c r="K705" s="247">
        <f>IF(A705="","",A705*D705)</f>
      </c>
      <c r="L705" s="246">
        <f>IF(A705="","",IF(OR(A705=1,A705=0),H705,0))</f>
      </c>
      <c r="M705" s="246">
        <f>IF(A705="","",IF(A705=-1,H705,0))</f>
      </c>
      <c r="N705">
        <f>IF(J705="","",IF(E705="SGD",1,IF(E705="USD",Settings!$B$22,IF(E705="HKD",Settings!$B$23,1))))</f>
      </c>
      <c r="O705">
        <f>IF(OR(B705="",C705="",E705=""),0,(IF(A705=-1,H705,0)-IF(OR(A705=1,A705=0),H705,0)+IF(A705=2,H705,0))*IF(E705="SGD",1,IF(E705="USD",Settings!$B$22,IF(E705="HKD",Settings!$B$23,1))))</f>
        <v>0</v>
      </c>
      <c r="P705">
        <f>IF(OR(B705="",C705="",E705=""),0,IF(A705=2,H705*IF(E705="SGD",1,IF(E705="USD",Settings!$B$22,IF(E705="HKD",Settings!$B$23,1))),0))</f>
        <v>0</v>
      </c>
      <c r="Q705" s="312">
        <f>IF(OR(J705="",G705=""),"",G705+ROW()/1000000)</f>
      </c>
      <c r="R705" s="247">
        <f>IF(Q705="","",SUMIFS(Txn[Signed Units],Txn[Key],J705,Txn[Transaction Order],"&lt;="&amp;Q705))</f>
      </c>
    </row>
    <row r="706" spans="10:18" ht="15" customHeight="1" x14ac:dyDescent="0.15">
      <c r="A706" s="239"/>
      <c r="B706" s="239"/>
      <c r="C706" s="239"/>
      <c r="D706" s="253"/>
      <c r="E706" s="239"/>
      <c r="F706" s="254"/>
      <c r="G706" s="239"/>
      <c r="H706" s="254"/>
      <c r="I706" s="239"/>
      <c r="J706" s="246">
        <f>IF(OR(B706="",C706="",E706=""),"",B706&amp;":"&amp;C706&amp;":"&amp;E706)</f>
      </c>
      <c r="K706" s="247">
        <f>IF(A706="","",A706*D706)</f>
      </c>
      <c r="L706" s="246">
        <f>IF(A706="","",IF(OR(A706=1,A706=0),H706,0))</f>
      </c>
      <c r="M706" s="246">
        <f>IF(A706="","",IF(A706=-1,H706,0))</f>
      </c>
      <c r="N706">
        <f>IF(J706="","",IF(E706="SGD",1,IF(E706="USD",Settings!$B$22,IF(E706="HKD",Settings!$B$23,1))))</f>
      </c>
      <c r="O706">
        <f>IF(OR(B706="",C706="",E706=""),0,(IF(A706=-1,H706,0)-IF(OR(A706=1,A706=0),H706,0)+IF(A706=2,H706,0))*IF(E706="SGD",1,IF(E706="USD",Settings!$B$22,IF(E706="HKD",Settings!$B$23,1))))</f>
        <v>0</v>
      </c>
      <c r="P706">
        <f>IF(OR(B706="",C706="",E706=""),0,IF(A706=2,H706*IF(E706="SGD",1,IF(E706="USD",Settings!$B$22,IF(E706="HKD",Settings!$B$23,1))),0))</f>
        <v>0</v>
      </c>
      <c r="Q706" s="312">
        <f>IF(OR(J706="",G706=""),"",G706+ROW()/1000000)</f>
      </c>
      <c r="R706" s="247">
        <f>IF(Q706="","",SUMIFS(Txn[Signed Units],Txn[Key],J706,Txn[Transaction Order],"&lt;="&amp;Q706))</f>
      </c>
    </row>
    <row r="707" spans="10:18" ht="15" customHeight="1" x14ac:dyDescent="0.15">
      <c r="A707" s="239"/>
      <c r="B707" s="239"/>
      <c r="C707" s="239"/>
      <c r="D707" s="253"/>
      <c r="E707" s="239"/>
      <c r="F707" s="254"/>
      <c r="G707" s="239"/>
      <c r="H707" s="254"/>
      <c r="I707" s="239"/>
      <c r="J707" s="246">
        <f>IF(OR(B707="",C707="",E707=""),"",B707&amp;":"&amp;C707&amp;":"&amp;E707)</f>
      </c>
      <c r="K707" s="247">
        <f>IF(A707="","",A707*D707)</f>
      </c>
      <c r="L707" s="246">
        <f>IF(A707="","",IF(OR(A707=1,A707=0),H707,0))</f>
      </c>
      <c r="M707" s="246">
        <f>IF(A707="","",IF(A707=-1,H707,0))</f>
      </c>
      <c r="N707">
        <f>IF(J707="","",IF(E707="SGD",1,IF(E707="USD",Settings!$B$22,IF(E707="HKD",Settings!$B$23,1))))</f>
      </c>
      <c r="O707">
        <f>IF(OR(B707="",C707="",E707=""),0,(IF(A707=-1,H707,0)-IF(OR(A707=1,A707=0),H707,0)+IF(A707=2,H707,0))*IF(E707="SGD",1,IF(E707="USD",Settings!$B$22,IF(E707="HKD",Settings!$B$23,1))))</f>
        <v>0</v>
      </c>
      <c r="P707">
        <f>IF(OR(B707="",C707="",E707=""),0,IF(A707=2,H707*IF(E707="SGD",1,IF(E707="USD",Settings!$B$22,IF(E707="HKD",Settings!$B$23,1))),0))</f>
        <v>0</v>
      </c>
      <c r="Q707" s="312">
        <f>IF(OR(J707="",G707=""),"",G707+ROW()/1000000)</f>
      </c>
      <c r="R707" s="247">
        <f>IF(Q707="","",SUMIFS(Txn[Signed Units],Txn[Key],J707,Txn[Transaction Order],"&lt;="&amp;Q707))</f>
      </c>
    </row>
    <row r="708" spans="10:18" ht="15" customHeight="1" x14ac:dyDescent="0.15">
      <c r="A708" s="239"/>
      <c r="B708" s="239"/>
      <c r="C708" s="239"/>
      <c r="D708" s="253"/>
      <c r="E708" s="239"/>
      <c r="F708" s="254"/>
      <c r="G708" s="239"/>
      <c r="H708" s="254"/>
      <c r="I708" s="239"/>
      <c r="J708" s="246">
        <f>IF(OR(B708="",C708="",E708=""),"",B708&amp;":"&amp;C708&amp;":"&amp;E708)</f>
      </c>
      <c r="K708" s="247">
        <f>IF(A708="","",A708*D708)</f>
      </c>
      <c r="L708" s="246">
        <f>IF(A708="","",IF(OR(A708=1,A708=0),H708,0))</f>
      </c>
      <c r="M708" s="246">
        <f>IF(A708="","",IF(A708=-1,H708,0))</f>
      </c>
      <c r="N708">
        <f>IF(J708="","",IF(E708="SGD",1,IF(E708="USD",Settings!$B$22,IF(E708="HKD",Settings!$B$23,1))))</f>
      </c>
      <c r="O708">
        <f>IF(OR(B708="",C708="",E708=""),0,(IF(A708=-1,H708,0)-IF(OR(A708=1,A708=0),H708,0)+IF(A708=2,H708,0))*IF(E708="SGD",1,IF(E708="USD",Settings!$B$22,IF(E708="HKD",Settings!$B$23,1))))</f>
        <v>0</v>
      </c>
      <c r="P708">
        <f>IF(OR(B708="",C708="",E708=""),0,IF(A708=2,H708*IF(E708="SGD",1,IF(E708="USD",Settings!$B$22,IF(E708="HKD",Settings!$B$23,1))),0))</f>
        <v>0</v>
      </c>
      <c r="Q708" s="312">
        <f>IF(OR(J708="",G708=""),"",G708+ROW()/1000000)</f>
      </c>
      <c r="R708" s="247">
        <f>IF(Q708="","",SUMIFS(Txn[Signed Units],Txn[Key],J708,Txn[Transaction Order],"&lt;="&amp;Q708))</f>
      </c>
    </row>
    <row r="709" spans="10:18" ht="15" customHeight="1" x14ac:dyDescent="0.15">
      <c r="A709" s="239"/>
      <c r="B709" s="239"/>
      <c r="C709" s="239"/>
      <c r="D709" s="253"/>
      <c r="E709" s="239"/>
      <c r="F709" s="254"/>
      <c r="G709" s="239"/>
      <c r="H709" s="254"/>
      <c r="I709" s="239"/>
      <c r="J709" s="246">
        <f>IF(OR(B709="",C709="",E709=""),"",B709&amp;":"&amp;C709&amp;":"&amp;E709)</f>
      </c>
      <c r="K709" s="247">
        <f>IF(A709="","",A709*D709)</f>
      </c>
      <c r="L709" s="246">
        <f>IF(A709="","",IF(OR(A709=1,A709=0),H709,0))</f>
      </c>
      <c r="M709" s="246">
        <f>IF(A709="","",IF(A709=-1,H709,0))</f>
      </c>
      <c r="N709">
        <f>IF(J709="","",IF(E709="SGD",1,IF(E709="USD",Settings!$B$22,IF(E709="HKD",Settings!$B$23,1))))</f>
      </c>
      <c r="O709">
        <f>IF(OR(B709="",C709="",E709=""),0,(IF(A709=-1,H709,0)-IF(OR(A709=1,A709=0),H709,0)+IF(A709=2,H709,0))*IF(E709="SGD",1,IF(E709="USD",Settings!$B$22,IF(E709="HKD",Settings!$B$23,1))))</f>
        <v>0</v>
      </c>
      <c r="P709">
        <f>IF(OR(B709="",C709="",E709=""),0,IF(A709=2,H709*IF(E709="SGD",1,IF(E709="USD",Settings!$B$22,IF(E709="HKD",Settings!$B$23,1))),0))</f>
        <v>0</v>
      </c>
      <c r="Q709" s="312">
        <f>IF(OR(J709="",G709=""),"",G709+ROW()/1000000)</f>
      </c>
      <c r="R709" s="247">
        <f>IF(Q709="","",SUMIFS(Txn[Signed Units],Txn[Key],J709,Txn[Transaction Order],"&lt;="&amp;Q709))</f>
      </c>
    </row>
    <row r="710" spans="10:18" ht="15" customHeight="1" x14ac:dyDescent="0.15">
      <c r="A710" s="239"/>
      <c r="B710" s="239"/>
      <c r="C710" s="239"/>
      <c r="D710" s="253"/>
      <c r="E710" s="239"/>
      <c r="F710" s="254"/>
      <c r="G710" s="239"/>
      <c r="H710" s="254"/>
      <c r="I710" s="239"/>
      <c r="J710" s="246">
        <f>IF(OR(B710="",C710="",E710=""),"",B710&amp;":"&amp;C710&amp;":"&amp;E710)</f>
      </c>
      <c r="K710" s="247">
        <f>IF(A710="","",A710*D710)</f>
      </c>
      <c r="L710" s="246">
        <f>IF(A710="","",IF(OR(A710=1,A710=0),H710,0))</f>
      </c>
      <c r="M710" s="246">
        <f>IF(A710="","",IF(A710=-1,H710,0))</f>
      </c>
      <c r="N710">
        <f>IF(J710="","",IF(E710="SGD",1,IF(E710="USD",Settings!$B$22,IF(E710="HKD",Settings!$B$23,1))))</f>
      </c>
      <c r="O710">
        <f>IF(OR(B710="",C710="",E710=""),0,(IF(A710=-1,H710,0)-IF(OR(A710=1,A710=0),H710,0)+IF(A710=2,H710,0))*IF(E710="SGD",1,IF(E710="USD",Settings!$B$22,IF(E710="HKD",Settings!$B$23,1))))</f>
        <v>0</v>
      </c>
      <c r="P710">
        <f>IF(OR(B710="",C710="",E710=""),0,IF(A710=2,H710*IF(E710="SGD",1,IF(E710="USD",Settings!$B$22,IF(E710="HKD",Settings!$B$23,1))),0))</f>
        <v>0</v>
      </c>
      <c r="Q710" s="312">
        <f>IF(OR(J710="",G710=""),"",G710+ROW()/1000000)</f>
      </c>
      <c r="R710" s="247">
        <f>IF(Q710="","",SUMIFS(Txn[Signed Units],Txn[Key],J710,Txn[Transaction Order],"&lt;="&amp;Q710))</f>
      </c>
    </row>
    <row r="711" spans="10:18" ht="15" customHeight="1" x14ac:dyDescent="0.15">
      <c r="A711" s="239"/>
      <c r="B711" s="239"/>
      <c r="C711" s="239"/>
      <c r="D711" s="253"/>
      <c r="E711" s="239"/>
      <c r="F711" s="254"/>
      <c r="G711" s="239"/>
      <c r="H711" s="254"/>
      <c r="I711" s="239"/>
      <c r="J711" s="246">
        <f>IF(OR(B711="",C711="",E711=""),"",B711&amp;":"&amp;C711&amp;":"&amp;E711)</f>
      </c>
      <c r="K711" s="247">
        <f>IF(A711="","",A711*D711)</f>
      </c>
      <c r="L711" s="246">
        <f>IF(A711="","",IF(OR(A711=1,A711=0),H711,0))</f>
      </c>
      <c r="M711" s="246">
        <f>IF(A711="","",IF(A711=-1,H711,0))</f>
      </c>
      <c r="N711">
        <f>IF(J711="","",IF(E711="SGD",1,IF(E711="USD",Settings!$B$22,IF(E711="HKD",Settings!$B$23,1))))</f>
      </c>
      <c r="O711">
        <f>IF(OR(B711="",C711="",E711=""),0,(IF(A711=-1,H711,0)-IF(OR(A711=1,A711=0),H711,0)+IF(A711=2,H711,0))*IF(E711="SGD",1,IF(E711="USD",Settings!$B$22,IF(E711="HKD",Settings!$B$23,1))))</f>
        <v>0</v>
      </c>
      <c r="P711">
        <f>IF(OR(B711="",C711="",E711=""),0,IF(A711=2,H711*IF(E711="SGD",1,IF(E711="USD",Settings!$B$22,IF(E711="HKD",Settings!$B$23,1))),0))</f>
        <v>0</v>
      </c>
      <c r="Q711" s="312">
        <f>IF(OR(J711="",G711=""),"",G711+ROW()/1000000)</f>
      </c>
      <c r="R711" s="247">
        <f>IF(Q711="","",SUMIFS(Txn[Signed Units],Txn[Key],J711,Txn[Transaction Order],"&lt;="&amp;Q711))</f>
      </c>
    </row>
    <row r="712" spans="10:18" ht="15" customHeight="1" x14ac:dyDescent="0.15">
      <c r="A712" s="239"/>
      <c r="B712" s="239"/>
      <c r="C712" s="239"/>
      <c r="D712" s="253"/>
      <c r="E712" s="239"/>
      <c r="F712" s="254"/>
      <c r="G712" s="239"/>
      <c r="H712" s="254"/>
      <c r="I712" s="239"/>
      <c r="J712" s="246">
        <f>IF(OR(B712="",C712="",E712=""),"",B712&amp;":"&amp;C712&amp;":"&amp;E712)</f>
      </c>
      <c r="K712" s="247">
        <f>IF(A712="","",A712*D712)</f>
      </c>
      <c r="L712" s="246">
        <f>IF(A712="","",IF(OR(A712=1,A712=0),H712,0))</f>
      </c>
      <c r="M712" s="246">
        <f>IF(A712="","",IF(A712=-1,H712,0))</f>
      </c>
      <c r="N712">
        <f>IF(J712="","",IF(E712="SGD",1,IF(E712="USD",Settings!$B$22,IF(E712="HKD",Settings!$B$23,1))))</f>
      </c>
      <c r="O712">
        <f>IF(OR(B712="",C712="",E712=""),0,(IF(A712=-1,H712,0)-IF(OR(A712=1,A712=0),H712,0)+IF(A712=2,H712,0))*IF(E712="SGD",1,IF(E712="USD",Settings!$B$22,IF(E712="HKD",Settings!$B$23,1))))</f>
        <v>0</v>
      </c>
      <c r="P712">
        <f>IF(OR(B712="",C712="",E712=""),0,IF(A712=2,H712*IF(E712="SGD",1,IF(E712="USD",Settings!$B$22,IF(E712="HKD",Settings!$B$23,1))),0))</f>
        <v>0</v>
      </c>
      <c r="Q712" s="312">
        <f>IF(OR(J712="",G712=""),"",G712+ROW()/1000000)</f>
      </c>
      <c r="R712" s="247">
        <f>IF(Q712="","",SUMIFS(Txn[Signed Units],Txn[Key],J712,Txn[Transaction Order],"&lt;="&amp;Q712))</f>
      </c>
    </row>
    <row r="713" spans="10:18" ht="15" customHeight="1" x14ac:dyDescent="0.15">
      <c r="A713" s="239"/>
      <c r="B713" s="239"/>
      <c r="C713" s="239"/>
      <c r="D713" s="253"/>
      <c r="E713" s="239"/>
      <c r="F713" s="254"/>
      <c r="G713" s="239"/>
      <c r="H713" s="254"/>
      <c r="I713" s="239"/>
      <c r="J713" s="246">
        <f>IF(OR(B713="",C713="",E713=""),"",B713&amp;":"&amp;C713&amp;":"&amp;E713)</f>
      </c>
      <c r="K713" s="247">
        <f>IF(A713="","",A713*D713)</f>
      </c>
      <c r="L713" s="246">
        <f>IF(A713="","",IF(OR(A713=1,A713=0),H713,0))</f>
      </c>
      <c r="M713" s="246">
        <f>IF(A713="","",IF(A713=-1,H713,0))</f>
      </c>
      <c r="N713">
        <f>IF(J713="","",IF(E713="SGD",1,IF(E713="USD",Settings!$B$22,IF(E713="HKD",Settings!$B$23,1))))</f>
      </c>
      <c r="O713">
        <f>IF(OR(B713="",C713="",E713=""),0,(IF(A713=-1,H713,0)-IF(OR(A713=1,A713=0),H713,0)+IF(A713=2,H713,0))*IF(E713="SGD",1,IF(E713="USD",Settings!$B$22,IF(E713="HKD",Settings!$B$23,1))))</f>
        <v>0</v>
      </c>
      <c r="P713">
        <f>IF(OR(B713="",C713="",E713=""),0,IF(A713=2,H713*IF(E713="SGD",1,IF(E713="USD",Settings!$B$22,IF(E713="HKD",Settings!$B$23,1))),0))</f>
        <v>0</v>
      </c>
      <c r="Q713" s="312">
        <f>IF(OR(J713="",G713=""),"",G713+ROW()/1000000)</f>
      </c>
      <c r="R713" s="247">
        <f>IF(Q713="","",SUMIFS(Txn[Signed Units],Txn[Key],J713,Txn[Transaction Order],"&lt;="&amp;Q713))</f>
      </c>
    </row>
    <row r="714" spans="10:18" ht="15" customHeight="1" x14ac:dyDescent="0.15">
      <c r="A714" s="239"/>
      <c r="B714" s="239"/>
      <c r="C714" s="239"/>
      <c r="D714" s="253"/>
      <c r="E714" s="239"/>
      <c r="F714" s="254"/>
      <c r="G714" s="239"/>
      <c r="H714" s="254"/>
      <c r="I714" s="239"/>
      <c r="J714" s="246">
        <f>IF(OR(B714="",C714="",E714=""),"",B714&amp;":"&amp;C714&amp;":"&amp;E714)</f>
      </c>
      <c r="K714" s="247">
        <f>IF(A714="","",A714*D714)</f>
      </c>
      <c r="L714" s="246">
        <f>IF(A714="","",IF(OR(A714=1,A714=0),H714,0))</f>
      </c>
      <c r="M714" s="246">
        <f>IF(A714="","",IF(A714=-1,H714,0))</f>
      </c>
      <c r="N714">
        <f>IF(J714="","",IF(E714="SGD",1,IF(E714="USD",Settings!$B$22,IF(E714="HKD",Settings!$B$23,1))))</f>
      </c>
      <c r="O714">
        <f>IF(OR(B714="",C714="",E714=""),0,(IF(A714=-1,H714,0)-IF(OR(A714=1,A714=0),H714,0)+IF(A714=2,H714,0))*IF(E714="SGD",1,IF(E714="USD",Settings!$B$22,IF(E714="HKD",Settings!$B$23,1))))</f>
        <v>0</v>
      </c>
      <c r="P714">
        <f>IF(OR(B714="",C714="",E714=""),0,IF(A714=2,H714*IF(E714="SGD",1,IF(E714="USD",Settings!$B$22,IF(E714="HKD",Settings!$B$23,1))),0))</f>
        <v>0</v>
      </c>
      <c r="Q714" s="312">
        <f>IF(OR(J714="",G714=""),"",G714+ROW()/1000000)</f>
      </c>
      <c r="R714" s="247">
        <f>IF(Q714="","",SUMIFS(Txn[Signed Units],Txn[Key],J714,Txn[Transaction Order],"&lt;="&amp;Q714))</f>
      </c>
    </row>
    <row r="715" spans="10:18" ht="15" customHeight="1" x14ac:dyDescent="0.15">
      <c r="A715" s="239"/>
      <c r="B715" s="239"/>
      <c r="C715" s="239"/>
      <c r="D715" s="253"/>
      <c r="E715" s="239"/>
      <c r="F715" s="254"/>
      <c r="G715" s="239"/>
      <c r="H715" s="254"/>
      <c r="I715" s="239"/>
      <c r="J715" s="246">
        <f>IF(OR(B715="",C715="",E715=""),"",B715&amp;":"&amp;C715&amp;":"&amp;E715)</f>
      </c>
      <c r="K715" s="247">
        <f>IF(A715="","",A715*D715)</f>
      </c>
      <c r="L715" s="246">
        <f>IF(A715="","",IF(OR(A715=1,A715=0),H715,0))</f>
      </c>
      <c r="M715" s="246">
        <f>IF(A715="","",IF(A715=-1,H715,0))</f>
      </c>
      <c r="N715">
        <f>IF(J715="","",IF(E715="SGD",1,IF(E715="USD",Settings!$B$22,IF(E715="HKD",Settings!$B$23,1))))</f>
      </c>
      <c r="O715">
        <f>IF(OR(B715="",C715="",E715=""),0,(IF(A715=-1,H715,0)-IF(OR(A715=1,A715=0),H715,0)+IF(A715=2,H715,0))*IF(E715="SGD",1,IF(E715="USD",Settings!$B$22,IF(E715="HKD",Settings!$B$23,1))))</f>
        <v>0</v>
      </c>
      <c r="P715">
        <f>IF(OR(B715="",C715="",E715=""),0,IF(A715=2,H715*IF(E715="SGD",1,IF(E715="USD",Settings!$B$22,IF(E715="HKD",Settings!$B$23,1))),0))</f>
        <v>0</v>
      </c>
      <c r="Q715" s="312">
        <f>IF(OR(J715="",G715=""),"",G715+ROW()/1000000)</f>
      </c>
      <c r="R715" s="247">
        <f>IF(Q715="","",SUMIFS(Txn[Signed Units],Txn[Key],J715,Txn[Transaction Order],"&lt;="&amp;Q715))</f>
      </c>
    </row>
    <row r="716" spans="10:18" ht="15" customHeight="1" x14ac:dyDescent="0.15">
      <c r="A716" s="239"/>
      <c r="B716" s="239"/>
      <c r="C716" s="239"/>
      <c r="D716" s="253"/>
      <c r="E716" s="239"/>
      <c r="F716" s="254"/>
      <c r="G716" s="239"/>
      <c r="H716" s="254"/>
      <c r="I716" s="239"/>
      <c r="J716" s="246">
        <f>IF(OR(B716="",C716="",E716=""),"",B716&amp;":"&amp;C716&amp;":"&amp;E716)</f>
      </c>
      <c r="K716" s="247">
        <f>IF(A716="","",A716*D716)</f>
      </c>
      <c r="L716" s="246">
        <f>IF(A716="","",IF(OR(A716=1,A716=0),H716,0))</f>
      </c>
      <c r="M716" s="246">
        <f>IF(A716="","",IF(A716=-1,H716,0))</f>
      </c>
      <c r="N716">
        <f>IF(J716="","",IF(E716="SGD",1,IF(E716="USD",Settings!$B$22,IF(E716="HKD",Settings!$B$23,1))))</f>
      </c>
      <c r="O716">
        <f>IF(OR(B716="",C716="",E716=""),0,(IF(A716=-1,H716,0)-IF(OR(A716=1,A716=0),H716,0)+IF(A716=2,H716,0))*IF(E716="SGD",1,IF(E716="USD",Settings!$B$22,IF(E716="HKD",Settings!$B$23,1))))</f>
        <v>0</v>
      </c>
      <c r="P716">
        <f>IF(OR(B716="",C716="",E716=""),0,IF(A716=2,H716*IF(E716="SGD",1,IF(E716="USD",Settings!$B$22,IF(E716="HKD",Settings!$B$23,1))),0))</f>
        <v>0</v>
      </c>
      <c r="Q716" s="312">
        <f>IF(OR(J716="",G716=""),"",G716+ROW()/1000000)</f>
      </c>
      <c r="R716" s="247">
        <f>IF(Q716="","",SUMIFS(Txn[Signed Units],Txn[Key],J716,Txn[Transaction Order],"&lt;="&amp;Q716))</f>
      </c>
    </row>
    <row r="717" spans="10:18" ht="15" customHeight="1" x14ac:dyDescent="0.15">
      <c r="A717" s="239"/>
      <c r="B717" s="239"/>
      <c r="C717" s="239"/>
      <c r="D717" s="253"/>
      <c r="E717" s="239"/>
      <c r="F717" s="254"/>
      <c r="G717" s="239"/>
      <c r="H717" s="254"/>
      <c r="I717" s="239"/>
      <c r="J717" s="246">
        <f>IF(OR(B717="",C717="",E717=""),"",B717&amp;":"&amp;C717&amp;":"&amp;E717)</f>
      </c>
      <c r="K717" s="247">
        <f>IF(A717="","",A717*D717)</f>
      </c>
      <c r="L717" s="246">
        <f>IF(A717="","",IF(OR(A717=1,A717=0),H717,0))</f>
      </c>
      <c r="M717" s="246">
        <f>IF(A717="","",IF(A717=-1,H717,0))</f>
      </c>
      <c r="N717">
        <f>IF(J717="","",IF(E717="SGD",1,IF(E717="USD",Settings!$B$22,IF(E717="HKD",Settings!$B$23,1))))</f>
      </c>
      <c r="O717">
        <f>IF(OR(B717="",C717="",E717=""),0,(IF(A717=-1,H717,0)-IF(OR(A717=1,A717=0),H717,0)+IF(A717=2,H717,0))*IF(E717="SGD",1,IF(E717="USD",Settings!$B$22,IF(E717="HKD",Settings!$B$23,1))))</f>
        <v>0</v>
      </c>
      <c r="P717">
        <f>IF(OR(B717="",C717="",E717=""),0,IF(A717=2,H717*IF(E717="SGD",1,IF(E717="USD",Settings!$B$22,IF(E717="HKD",Settings!$B$23,1))),0))</f>
        <v>0</v>
      </c>
      <c r="Q717" s="312">
        <f>IF(OR(J717="",G717=""),"",G717+ROW()/1000000)</f>
      </c>
      <c r="R717" s="247">
        <f>IF(Q717="","",SUMIFS(Txn[Signed Units],Txn[Key],J717,Txn[Transaction Order],"&lt;="&amp;Q717))</f>
      </c>
    </row>
    <row r="718" spans="10:18" ht="15" customHeight="1" x14ac:dyDescent="0.15">
      <c r="A718" s="239"/>
      <c r="B718" s="239"/>
      <c r="C718" s="239"/>
      <c r="D718" s="253"/>
      <c r="E718" s="239"/>
      <c r="F718" s="254"/>
      <c r="G718" s="239"/>
      <c r="H718" s="254"/>
      <c r="I718" s="239"/>
      <c r="J718" s="246">
        <f>IF(OR(B718="",C718="",E718=""),"",B718&amp;":"&amp;C718&amp;":"&amp;E718)</f>
      </c>
      <c r="K718" s="247">
        <f>IF(A718="","",A718*D718)</f>
      </c>
      <c r="L718" s="246">
        <f>IF(A718="","",IF(OR(A718=1,A718=0),H718,0))</f>
      </c>
      <c r="M718" s="246">
        <f>IF(A718="","",IF(A718=-1,H718,0))</f>
      </c>
      <c r="N718">
        <f>IF(J718="","",IF(E718="SGD",1,IF(E718="USD",Settings!$B$22,IF(E718="HKD",Settings!$B$23,1))))</f>
      </c>
      <c r="O718">
        <f>IF(OR(B718="",C718="",E718=""),0,(IF(A718=-1,H718,0)-IF(OR(A718=1,A718=0),H718,0)+IF(A718=2,H718,0))*IF(E718="SGD",1,IF(E718="USD",Settings!$B$22,IF(E718="HKD",Settings!$B$23,1))))</f>
        <v>0</v>
      </c>
      <c r="P718">
        <f>IF(OR(B718="",C718="",E718=""),0,IF(A718=2,H718*IF(E718="SGD",1,IF(E718="USD",Settings!$B$22,IF(E718="HKD",Settings!$B$23,1))),0))</f>
        <v>0</v>
      </c>
      <c r="Q718" s="312">
        <f>IF(OR(J718="",G718=""),"",G718+ROW()/1000000)</f>
      </c>
      <c r="R718" s="247">
        <f>IF(Q718="","",SUMIFS(Txn[Signed Units],Txn[Key],J718,Txn[Transaction Order],"&lt;="&amp;Q718))</f>
      </c>
    </row>
    <row r="719" spans="10:18" ht="15" customHeight="1" x14ac:dyDescent="0.15">
      <c r="A719" s="239"/>
      <c r="B719" s="239"/>
      <c r="C719" s="239"/>
      <c r="D719" s="253"/>
      <c r="E719" s="239"/>
      <c r="F719" s="254"/>
      <c r="G719" s="239"/>
      <c r="H719" s="254"/>
      <c r="I719" s="239"/>
      <c r="J719" s="246">
        <f>IF(OR(B719="",C719="",E719=""),"",B719&amp;":"&amp;C719&amp;":"&amp;E719)</f>
      </c>
      <c r="K719" s="247">
        <f>IF(A719="","",A719*D719)</f>
      </c>
      <c r="L719" s="246">
        <f>IF(A719="","",IF(OR(A719=1,A719=0),H719,0))</f>
      </c>
      <c r="M719" s="246">
        <f>IF(A719="","",IF(A719=-1,H719,0))</f>
      </c>
      <c r="N719">
        <f>IF(J719="","",IF(E719="SGD",1,IF(E719="USD",Settings!$B$22,IF(E719="HKD",Settings!$B$23,1))))</f>
      </c>
      <c r="O719">
        <f>IF(OR(B719="",C719="",E719=""),0,(IF(A719=-1,H719,0)-IF(OR(A719=1,A719=0),H719,0)+IF(A719=2,H719,0))*IF(E719="SGD",1,IF(E719="USD",Settings!$B$22,IF(E719="HKD",Settings!$B$23,1))))</f>
        <v>0</v>
      </c>
      <c r="P719">
        <f>IF(OR(B719="",C719="",E719=""),0,IF(A719=2,H719*IF(E719="SGD",1,IF(E719="USD",Settings!$B$22,IF(E719="HKD",Settings!$B$23,1))),0))</f>
        <v>0</v>
      </c>
      <c r="Q719" s="312">
        <f>IF(OR(J719="",G719=""),"",G719+ROW()/1000000)</f>
      </c>
      <c r="R719" s="247">
        <f>IF(Q719="","",SUMIFS(Txn[Signed Units],Txn[Key],J719,Txn[Transaction Order],"&lt;="&amp;Q719))</f>
      </c>
    </row>
    <row r="720" spans="10:18" ht="15" customHeight="1" x14ac:dyDescent="0.15">
      <c r="A720" s="239"/>
      <c r="B720" s="239"/>
      <c r="C720" s="239"/>
      <c r="D720" s="253"/>
      <c r="E720" s="239"/>
      <c r="F720" s="254"/>
      <c r="G720" s="239"/>
      <c r="H720" s="254"/>
      <c r="I720" s="239"/>
      <c r="J720" s="246">
        <f>IF(OR(B720="",C720="",E720=""),"",B720&amp;":"&amp;C720&amp;":"&amp;E720)</f>
      </c>
      <c r="K720" s="247">
        <f>IF(A720="","",A720*D720)</f>
      </c>
      <c r="L720" s="246">
        <f>IF(A720="","",IF(OR(A720=1,A720=0),H720,0))</f>
      </c>
      <c r="M720" s="246">
        <f>IF(A720="","",IF(A720=-1,H720,0))</f>
      </c>
      <c r="N720">
        <f>IF(J720="","",IF(E720="SGD",1,IF(E720="USD",Settings!$B$22,IF(E720="HKD",Settings!$B$23,1))))</f>
      </c>
      <c r="O720">
        <f>IF(OR(B720="",C720="",E720=""),0,(IF(A720=-1,H720,0)-IF(OR(A720=1,A720=0),H720,0)+IF(A720=2,H720,0))*IF(E720="SGD",1,IF(E720="USD",Settings!$B$22,IF(E720="HKD",Settings!$B$23,1))))</f>
        <v>0</v>
      </c>
      <c r="P720">
        <f>IF(OR(B720="",C720="",E720=""),0,IF(A720=2,H720*IF(E720="SGD",1,IF(E720="USD",Settings!$B$22,IF(E720="HKD",Settings!$B$23,1))),0))</f>
        <v>0</v>
      </c>
      <c r="Q720" s="312">
        <f>IF(OR(J720="",G720=""),"",G720+ROW()/1000000)</f>
      </c>
      <c r="R720" s="247">
        <f>IF(Q720="","",SUMIFS(Txn[Signed Units],Txn[Key],J720,Txn[Transaction Order],"&lt;="&amp;Q720))</f>
      </c>
    </row>
    <row r="721" spans="10:18" ht="15" customHeight="1" x14ac:dyDescent="0.15">
      <c r="A721" s="239"/>
      <c r="B721" s="239"/>
      <c r="C721" s="239"/>
      <c r="D721" s="253"/>
      <c r="E721" s="239"/>
      <c r="F721" s="254"/>
      <c r="G721" s="239"/>
      <c r="H721" s="254"/>
      <c r="I721" s="239"/>
      <c r="J721" s="246">
        <f>IF(OR(B721="",C721="",E721=""),"",B721&amp;":"&amp;C721&amp;":"&amp;E721)</f>
      </c>
      <c r="K721" s="247">
        <f>IF(A721="","",A721*D721)</f>
      </c>
      <c r="L721" s="246">
        <f>IF(A721="","",IF(OR(A721=1,A721=0),H721,0))</f>
      </c>
      <c r="M721" s="246">
        <f>IF(A721="","",IF(A721=-1,H721,0))</f>
      </c>
      <c r="N721">
        <f>IF(J721="","",IF(E721="SGD",1,IF(E721="USD",Settings!$B$22,IF(E721="HKD",Settings!$B$23,1))))</f>
      </c>
      <c r="O721">
        <f>IF(OR(B721="",C721="",E721=""),0,(IF(A721=-1,H721,0)-IF(OR(A721=1,A721=0),H721,0)+IF(A721=2,H721,0))*IF(E721="SGD",1,IF(E721="USD",Settings!$B$22,IF(E721="HKD",Settings!$B$23,1))))</f>
        <v>0</v>
      </c>
      <c r="P721">
        <f>IF(OR(B721="",C721="",E721=""),0,IF(A721=2,H721*IF(E721="SGD",1,IF(E721="USD",Settings!$B$22,IF(E721="HKD",Settings!$B$23,1))),0))</f>
        <v>0</v>
      </c>
      <c r="Q721" s="312">
        <f>IF(OR(J721="",G721=""),"",G721+ROW()/1000000)</f>
      </c>
      <c r="R721" s="247">
        <f>IF(Q721="","",SUMIFS(Txn[Signed Units],Txn[Key],J721,Txn[Transaction Order],"&lt;="&amp;Q721))</f>
      </c>
    </row>
    <row r="722" spans="10:18" ht="15" customHeight="1" x14ac:dyDescent="0.15">
      <c r="A722" s="239"/>
      <c r="B722" s="239"/>
      <c r="C722" s="239"/>
      <c r="D722" s="253"/>
      <c r="E722" s="239"/>
      <c r="F722" s="254"/>
      <c r="G722" s="239"/>
      <c r="H722" s="254"/>
      <c r="I722" s="239"/>
      <c r="J722" s="246">
        <f>IF(OR(B722="",C722="",E722=""),"",B722&amp;":"&amp;C722&amp;":"&amp;E722)</f>
      </c>
      <c r="K722" s="247">
        <f>IF(A722="","",A722*D722)</f>
      </c>
      <c r="L722" s="246">
        <f>IF(A722="","",IF(OR(A722=1,A722=0),H722,0))</f>
      </c>
      <c r="M722" s="246">
        <f>IF(A722="","",IF(A722=-1,H722,0))</f>
      </c>
      <c r="N722">
        <f>IF(J722="","",IF(E722="SGD",1,IF(E722="USD",Settings!$B$22,IF(E722="HKD",Settings!$B$23,1))))</f>
      </c>
      <c r="O722">
        <f>IF(OR(B722="",C722="",E722=""),0,(IF(A722=-1,H722,0)-IF(OR(A722=1,A722=0),H722,0)+IF(A722=2,H722,0))*IF(E722="SGD",1,IF(E722="USD",Settings!$B$22,IF(E722="HKD",Settings!$B$23,1))))</f>
        <v>0</v>
      </c>
      <c r="P722">
        <f>IF(OR(B722="",C722="",E722=""),0,IF(A722=2,H722*IF(E722="SGD",1,IF(E722="USD",Settings!$B$22,IF(E722="HKD",Settings!$B$23,1))),0))</f>
        <v>0</v>
      </c>
      <c r="Q722" s="312">
        <f>IF(OR(J722="",G722=""),"",G722+ROW()/1000000)</f>
      </c>
      <c r="R722" s="247">
        <f>IF(Q722="","",SUMIFS(Txn[Signed Units],Txn[Key],J722,Txn[Transaction Order],"&lt;="&amp;Q722))</f>
      </c>
    </row>
    <row r="723" spans="10:18" ht="15" customHeight="1" x14ac:dyDescent="0.15">
      <c r="A723" s="239"/>
      <c r="B723" s="239"/>
      <c r="C723" s="239"/>
      <c r="D723" s="253"/>
      <c r="E723" s="239"/>
      <c r="F723" s="254"/>
      <c r="G723" s="239"/>
      <c r="H723" s="254"/>
      <c r="I723" s="239"/>
      <c r="J723" s="246">
        <f>IF(OR(B723="",C723="",E723=""),"",B723&amp;":"&amp;C723&amp;":"&amp;E723)</f>
      </c>
      <c r="K723" s="247">
        <f>IF(A723="","",A723*D723)</f>
      </c>
      <c r="L723" s="246">
        <f>IF(A723="","",IF(OR(A723=1,A723=0),H723,0))</f>
      </c>
      <c r="M723" s="246">
        <f>IF(A723="","",IF(A723=-1,H723,0))</f>
      </c>
      <c r="N723">
        <f>IF(J723="","",IF(E723="SGD",1,IF(E723="USD",Settings!$B$22,IF(E723="HKD",Settings!$B$23,1))))</f>
      </c>
      <c r="O723">
        <f>IF(OR(B723="",C723="",E723=""),0,(IF(A723=-1,H723,0)-IF(OR(A723=1,A723=0),H723,0)+IF(A723=2,H723,0))*IF(E723="SGD",1,IF(E723="USD",Settings!$B$22,IF(E723="HKD",Settings!$B$23,1))))</f>
        <v>0</v>
      </c>
      <c r="P723">
        <f>IF(OR(B723="",C723="",E723=""),0,IF(A723=2,H723*IF(E723="SGD",1,IF(E723="USD",Settings!$B$22,IF(E723="HKD",Settings!$B$23,1))),0))</f>
        <v>0</v>
      </c>
      <c r="Q723" s="312">
        <f>IF(OR(J723="",G723=""),"",G723+ROW()/1000000)</f>
      </c>
      <c r="R723" s="247">
        <f>IF(Q723="","",SUMIFS(Txn[Signed Units],Txn[Key],J723,Txn[Transaction Order],"&lt;="&amp;Q723))</f>
      </c>
    </row>
    <row r="724" spans="10:18" ht="15" customHeight="1" x14ac:dyDescent="0.15">
      <c r="A724" s="239"/>
      <c r="B724" s="239"/>
      <c r="C724" s="239"/>
      <c r="D724" s="253"/>
      <c r="E724" s="239"/>
      <c r="F724" s="254"/>
      <c r="G724" s="239"/>
      <c r="H724" s="254"/>
      <c r="I724" s="239"/>
      <c r="J724" s="246">
        <f>IF(OR(B724="",C724="",E724=""),"",B724&amp;":"&amp;C724&amp;":"&amp;E724)</f>
      </c>
      <c r="K724" s="247">
        <f>IF(A724="","",A724*D724)</f>
      </c>
      <c r="L724" s="246">
        <f>IF(A724="","",IF(OR(A724=1,A724=0),H724,0))</f>
      </c>
      <c r="M724" s="246">
        <f>IF(A724="","",IF(A724=-1,H724,0))</f>
      </c>
      <c r="N724">
        <f>IF(J724="","",IF(E724="SGD",1,IF(E724="USD",Settings!$B$22,IF(E724="HKD",Settings!$B$23,1))))</f>
      </c>
      <c r="O724">
        <f>IF(OR(B724="",C724="",E724=""),0,(IF(A724=-1,H724,0)-IF(OR(A724=1,A724=0),H724,0)+IF(A724=2,H724,0))*IF(E724="SGD",1,IF(E724="USD",Settings!$B$22,IF(E724="HKD",Settings!$B$23,1))))</f>
        <v>0</v>
      </c>
      <c r="P724">
        <f>IF(OR(B724="",C724="",E724=""),0,IF(A724=2,H724*IF(E724="SGD",1,IF(E724="USD",Settings!$B$22,IF(E724="HKD",Settings!$B$23,1))),0))</f>
        <v>0</v>
      </c>
      <c r="Q724" s="312">
        <f>IF(OR(J724="",G724=""),"",G724+ROW()/1000000)</f>
      </c>
      <c r="R724" s="247">
        <f>IF(Q724="","",SUMIFS(Txn[Signed Units],Txn[Key],J724,Txn[Transaction Order],"&lt;="&amp;Q724))</f>
      </c>
    </row>
    <row r="725" spans="10:18" ht="15" customHeight="1" x14ac:dyDescent="0.15">
      <c r="A725" s="239"/>
      <c r="B725" s="239"/>
      <c r="C725" s="239"/>
      <c r="D725" s="253"/>
      <c r="E725" s="239"/>
      <c r="F725" s="254"/>
      <c r="G725" s="239"/>
      <c r="H725" s="254"/>
      <c r="I725" s="239"/>
      <c r="J725" s="246">
        <f>IF(OR(B725="",C725="",E725=""),"",B725&amp;":"&amp;C725&amp;":"&amp;E725)</f>
      </c>
      <c r="K725" s="247">
        <f>IF(A725="","",A725*D725)</f>
      </c>
      <c r="L725" s="246">
        <f>IF(A725="","",IF(OR(A725=1,A725=0),H725,0))</f>
      </c>
      <c r="M725" s="246">
        <f>IF(A725="","",IF(A725=-1,H725,0))</f>
      </c>
      <c r="N725">
        <f>IF(J725="","",IF(E725="SGD",1,IF(E725="USD",Settings!$B$22,IF(E725="HKD",Settings!$B$23,1))))</f>
      </c>
      <c r="O725">
        <f>IF(OR(B725="",C725="",E725=""),0,(IF(A725=-1,H725,0)-IF(OR(A725=1,A725=0),H725,0)+IF(A725=2,H725,0))*IF(E725="SGD",1,IF(E725="USD",Settings!$B$22,IF(E725="HKD",Settings!$B$23,1))))</f>
        <v>0</v>
      </c>
      <c r="P725">
        <f>IF(OR(B725="",C725="",E725=""),0,IF(A725=2,H725*IF(E725="SGD",1,IF(E725="USD",Settings!$B$22,IF(E725="HKD",Settings!$B$23,1))),0))</f>
        <v>0</v>
      </c>
      <c r="Q725" s="312">
        <f>IF(OR(J725="",G725=""),"",G725+ROW()/1000000)</f>
      </c>
      <c r="R725" s="247">
        <f>IF(Q725="","",SUMIFS(Txn[Signed Units],Txn[Key],J725,Txn[Transaction Order],"&lt;="&amp;Q725))</f>
      </c>
    </row>
    <row r="726" spans="10:18" ht="15" customHeight="1" x14ac:dyDescent="0.15">
      <c r="A726" s="239"/>
      <c r="B726" s="239"/>
      <c r="C726" s="239"/>
      <c r="D726" s="253"/>
      <c r="E726" s="239"/>
      <c r="F726" s="254"/>
      <c r="G726" s="239"/>
      <c r="H726" s="254"/>
      <c r="I726" s="239"/>
      <c r="J726" s="246">
        <f>IF(OR(B726="",C726="",E726=""),"",B726&amp;":"&amp;C726&amp;":"&amp;E726)</f>
      </c>
      <c r="K726" s="247">
        <f>IF(A726="","",A726*D726)</f>
      </c>
      <c r="L726" s="246">
        <f>IF(A726="","",IF(OR(A726=1,A726=0),H726,0))</f>
      </c>
      <c r="M726" s="246">
        <f>IF(A726="","",IF(A726=-1,H726,0))</f>
      </c>
      <c r="N726">
        <f>IF(J726="","",IF(E726="SGD",1,IF(E726="USD",Settings!$B$22,IF(E726="HKD",Settings!$B$23,1))))</f>
      </c>
      <c r="O726">
        <f>IF(OR(B726="",C726="",E726=""),0,(IF(A726=-1,H726,0)-IF(OR(A726=1,A726=0),H726,0)+IF(A726=2,H726,0))*IF(E726="SGD",1,IF(E726="USD",Settings!$B$22,IF(E726="HKD",Settings!$B$23,1))))</f>
        <v>0</v>
      </c>
      <c r="P726">
        <f>IF(OR(B726="",C726="",E726=""),0,IF(A726=2,H726*IF(E726="SGD",1,IF(E726="USD",Settings!$B$22,IF(E726="HKD",Settings!$B$23,1))),0))</f>
        <v>0</v>
      </c>
      <c r="Q726" s="312">
        <f>IF(OR(J726="",G726=""),"",G726+ROW()/1000000)</f>
      </c>
      <c r="R726" s="247">
        <f>IF(Q726="","",SUMIFS(Txn[Signed Units],Txn[Key],J726,Txn[Transaction Order],"&lt;="&amp;Q726))</f>
      </c>
    </row>
    <row r="727" spans="10:18" ht="15" customHeight="1" x14ac:dyDescent="0.15">
      <c r="A727" s="239"/>
      <c r="B727" s="239"/>
      <c r="C727" s="239"/>
      <c r="D727" s="253"/>
      <c r="E727" s="239"/>
      <c r="F727" s="254"/>
      <c r="G727" s="239"/>
      <c r="H727" s="254"/>
      <c r="I727" s="239"/>
      <c r="J727" s="246">
        <f>IF(OR(B727="",C727="",E727=""),"",B727&amp;":"&amp;C727&amp;":"&amp;E727)</f>
      </c>
      <c r="K727" s="247">
        <f>IF(A727="","",A727*D727)</f>
      </c>
      <c r="L727" s="246">
        <f>IF(A727="","",IF(OR(A727=1,A727=0),H727,0))</f>
      </c>
      <c r="M727" s="246">
        <f>IF(A727="","",IF(A727=-1,H727,0))</f>
      </c>
      <c r="N727">
        <f>IF(J727="","",IF(E727="SGD",1,IF(E727="USD",Settings!$B$22,IF(E727="HKD",Settings!$B$23,1))))</f>
      </c>
      <c r="O727">
        <f>IF(OR(B727="",C727="",E727=""),0,(IF(A727=-1,H727,0)-IF(OR(A727=1,A727=0),H727,0)+IF(A727=2,H727,0))*IF(E727="SGD",1,IF(E727="USD",Settings!$B$22,IF(E727="HKD",Settings!$B$23,1))))</f>
        <v>0</v>
      </c>
      <c r="P727">
        <f>IF(OR(B727="",C727="",E727=""),0,IF(A727=2,H727*IF(E727="SGD",1,IF(E727="USD",Settings!$B$22,IF(E727="HKD",Settings!$B$23,1))),0))</f>
        <v>0</v>
      </c>
      <c r="Q727" s="312">
        <f>IF(OR(J727="",G727=""),"",G727+ROW()/1000000)</f>
      </c>
      <c r="R727" s="247">
        <f>IF(Q727="","",SUMIFS(Txn[Signed Units],Txn[Key],J727,Txn[Transaction Order],"&lt;="&amp;Q727))</f>
      </c>
    </row>
    <row r="728" spans="10:18" ht="15" customHeight="1" x14ac:dyDescent="0.15">
      <c r="A728" s="239"/>
      <c r="B728" s="239"/>
      <c r="C728" s="239"/>
      <c r="D728" s="253"/>
      <c r="E728" s="239"/>
      <c r="F728" s="254"/>
      <c r="G728" s="239"/>
      <c r="H728" s="254"/>
      <c r="I728" s="239"/>
      <c r="J728" s="246">
        <f>IF(OR(B728="",C728="",E728=""),"",B728&amp;":"&amp;C728&amp;":"&amp;E728)</f>
      </c>
      <c r="K728" s="247">
        <f>IF(A728="","",A728*D728)</f>
      </c>
      <c r="L728" s="246">
        <f>IF(A728="","",IF(OR(A728=1,A728=0),H728,0))</f>
      </c>
      <c r="M728" s="246">
        <f>IF(A728="","",IF(A728=-1,H728,0))</f>
      </c>
      <c r="N728">
        <f>IF(J728="","",IF(E728="SGD",1,IF(E728="USD",Settings!$B$22,IF(E728="HKD",Settings!$B$23,1))))</f>
      </c>
      <c r="O728">
        <f>IF(OR(B728="",C728="",E728=""),0,(IF(A728=-1,H728,0)-IF(OR(A728=1,A728=0),H728,0)+IF(A728=2,H728,0))*IF(E728="SGD",1,IF(E728="USD",Settings!$B$22,IF(E728="HKD",Settings!$B$23,1))))</f>
        <v>0</v>
      </c>
      <c r="P728">
        <f>IF(OR(B728="",C728="",E728=""),0,IF(A728=2,H728*IF(E728="SGD",1,IF(E728="USD",Settings!$B$22,IF(E728="HKD",Settings!$B$23,1))),0))</f>
        <v>0</v>
      </c>
      <c r="Q728" s="312">
        <f>IF(OR(J728="",G728=""),"",G728+ROW()/1000000)</f>
      </c>
      <c r="R728" s="247">
        <f>IF(Q728="","",SUMIFS(Txn[Signed Units],Txn[Key],J728,Txn[Transaction Order],"&lt;="&amp;Q728))</f>
      </c>
    </row>
    <row r="729" spans="10:18" ht="15" customHeight="1" x14ac:dyDescent="0.15">
      <c r="A729" s="239"/>
      <c r="B729" s="239"/>
      <c r="C729" s="239"/>
      <c r="D729" s="253"/>
      <c r="E729" s="239"/>
      <c r="F729" s="254"/>
      <c r="G729" s="239"/>
      <c r="H729" s="254"/>
      <c r="I729" s="239"/>
      <c r="J729" s="246">
        <f>IF(OR(B729="",C729="",E729=""),"",B729&amp;":"&amp;C729&amp;":"&amp;E729)</f>
      </c>
      <c r="K729" s="247">
        <f>IF(A729="","",A729*D729)</f>
      </c>
      <c r="L729" s="246">
        <f>IF(A729="","",IF(OR(A729=1,A729=0),H729,0))</f>
      </c>
      <c r="M729" s="246">
        <f>IF(A729="","",IF(A729=-1,H729,0))</f>
      </c>
      <c r="N729">
        <f>IF(J729="","",IF(E729="SGD",1,IF(E729="USD",Settings!$B$22,IF(E729="HKD",Settings!$B$23,1))))</f>
      </c>
      <c r="O729">
        <f>IF(OR(B729="",C729="",E729=""),0,(IF(A729=-1,H729,0)-IF(OR(A729=1,A729=0),H729,0)+IF(A729=2,H729,0))*IF(E729="SGD",1,IF(E729="USD",Settings!$B$22,IF(E729="HKD",Settings!$B$23,1))))</f>
        <v>0</v>
      </c>
      <c r="P729">
        <f>IF(OR(B729="",C729="",E729=""),0,IF(A729=2,H729*IF(E729="SGD",1,IF(E729="USD",Settings!$B$22,IF(E729="HKD",Settings!$B$23,1))),0))</f>
        <v>0</v>
      </c>
      <c r="Q729" s="312">
        <f>IF(OR(J729="",G729=""),"",G729+ROW()/1000000)</f>
      </c>
      <c r="R729" s="247">
        <f>IF(Q729="","",SUMIFS(Txn[Signed Units],Txn[Key],J729,Txn[Transaction Order],"&lt;="&amp;Q729))</f>
      </c>
    </row>
    <row r="730" spans="10:18" ht="15" customHeight="1" x14ac:dyDescent="0.15">
      <c r="A730" s="239"/>
      <c r="B730" s="239"/>
      <c r="C730" s="239"/>
      <c r="D730" s="253"/>
      <c r="E730" s="239"/>
      <c r="F730" s="254"/>
      <c r="G730" s="239"/>
      <c r="H730" s="254"/>
      <c r="I730" s="239"/>
      <c r="J730" s="246">
        <f>IF(OR(B730="",C730="",E730=""),"",B730&amp;":"&amp;C730&amp;":"&amp;E730)</f>
      </c>
      <c r="K730" s="247">
        <f>IF(A730="","",A730*D730)</f>
      </c>
      <c r="L730" s="246">
        <f>IF(A730="","",IF(OR(A730=1,A730=0),H730,0))</f>
      </c>
      <c r="M730" s="246">
        <f>IF(A730="","",IF(A730=-1,H730,0))</f>
      </c>
      <c r="N730">
        <f>IF(J730="","",IF(E730="SGD",1,IF(E730="USD",Settings!$B$22,IF(E730="HKD",Settings!$B$23,1))))</f>
      </c>
      <c r="O730">
        <f>IF(OR(B730="",C730="",E730=""),0,(IF(A730=-1,H730,0)-IF(OR(A730=1,A730=0),H730,0)+IF(A730=2,H730,0))*IF(E730="SGD",1,IF(E730="USD",Settings!$B$22,IF(E730="HKD",Settings!$B$23,1))))</f>
        <v>0</v>
      </c>
      <c r="P730">
        <f>IF(OR(B730="",C730="",E730=""),0,IF(A730=2,H730*IF(E730="SGD",1,IF(E730="USD",Settings!$B$22,IF(E730="HKD",Settings!$B$23,1))),0))</f>
        <v>0</v>
      </c>
      <c r="Q730" s="312">
        <f>IF(OR(J730="",G730=""),"",G730+ROW()/1000000)</f>
      </c>
      <c r="R730" s="247">
        <f>IF(Q730="","",SUMIFS(Txn[Signed Units],Txn[Key],J730,Txn[Transaction Order],"&lt;="&amp;Q730))</f>
      </c>
    </row>
    <row r="731" spans="10:18" ht="15" customHeight="1" x14ac:dyDescent="0.15">
      <c r="A731" s="239"/>
      <c r="B731" s="239"/>
      <c r="C731" s="239"/>
      <c r="D731" s="253"/>
      <c r="E731" s="239"/>
      <c r="F731" s="254"/>
      <c r="G731" s="239"/>
      <c r="H731" s="254"/>
      <c r="I731" s="239"/>
      <c r="J731" s="246">
        <f>IF(OR(B731="",C731="",E731=""),"",B731&amp;":"&amp;C731&amp;":"&amp;E731)</f>
      </c>
      <c r="K731" s="247">
        <f>IF(A731="","",A731*D731)</f>
      </c>
      <c r="L731" s="246">
        <f>IF(A731="","",IF(OR(A731=1,A731=0),H731,0))</f>
      </c>
      <c r="M731" s="246">
        <f>IF(A731="","",IF(A731=-1,H731,0))</f>
      </c>
      <c r="N731">
        <f>IF(J731="","",IF(E731="SGD",1,IF(E731="USD",Settings!$B$22,IF(E731="HKD",Settings!$B$23,1))))</f>
      </c>
      <c r="O731">
        <f>IF(OR(B731="",C731="",E731=""),0,(IF(A731=-1,H731,0)-IF(OR(A731=1,A731=0),H731,0)+IF(A731=2,H731,0))*IF(E731="SGD",1,IF(E731="USD",Settings!$B$22,IF(E731="HKD",Settings!$B$23,1))))</f>
        <v>0</v>
      </c>
      <c r="P731">
        <f>IF(OR(B731="",C731="",E731=""),0,IF(A731=2,H731*IF(E731="SGD",1,IF(E731="USD",Settings!$B$22,IF(E731="HKD",Settings!$B$23,1))),0))</f>
        <v>0</v>
      </c>
      <c r="Q731" s="312">
        <f>IF(OR(J731="",G731=""),"",G731+ROW()/1000000)</f>
      </c>
      <c r="R731" s="247">
        <f>IF(Q731="","",SUMIFS(Txn[Signed Units],Txn[Key],J731,Txn[Transaction Order],"&lt;="&amp;Q731))</f>
      </c>
    </row>
    <row r="732" spans="10:18" ht="15" customHeight="1" x14ac:dyDescent="0.15">
      <c r="A732" s="239"/>
      <c r="B732" s="239"/>
      <c r="C732" s="239"/>
      <c r="D732" s="253"/>
      <c r="E732" s="239"/>
      <c r="F732" s="254"/>
      <c r="G732" s="239"/>
      <c r="H732" s="254"/>
      <c r="I732" s="239"/>
      <c r="J732" s="246">
        <f>IF(OR(B732="",C732="",E732=""),"",B732&amp;":"&amp;C732&amp;":"&amp;E732)</f>
      </c>
      <c r="K732" s="247">
        <f>IF(A732="","",A732*D732)</f>
      </c>
      <c r="L732" s="246">
        <f>IF(A732="","",IF(OR(A732=1,A732=0),H732,0))</f>
      </c>
      <c r="M732" s="246">
        <f>IF(A732="","",IF(A732=-1,H732,0))</f>
      </c>
      <c r="N732">
        <f>IF(J732="","",IF(E732="SGD",1,IF(E732="USD",Settings!$B$22,IF(E732="HKD",Settings!$B$23,1))))</f>
      </c>
      <c r="O732">
        <f>IF(OR(B732="",C732="",E732=""),0,(IF(A732=-1,H732,0)-IF(OR(A732=1,A732=0),H732,0)+IF(A732=2,H732,0))*IF(E732="SGD",1,IF(E732="USD",Settings!$B$22,IF(E732="HKD",Settings!$B$23,1))))</f>
        <v>0</v>
      </c>
      <c r="P732">
        <f>IF(OR(B732="",C732="",E732=""),0,IF(A732=2,H732*IF(E732="SGD",1,IF(E732="USD",Settings!$B$22,IF(E732="HKD",Settings!$B$23,1))),0))</f>
        <v>0</v>
      </c>
      <c r="Q732" s="312">
        <f>IF(OR(J732="",G732=""),"",G732+ROW()/1000000)</f>
      </c>
      <c r="R732" s="247">
        <f>IF(Q732="","",SUMIFS(Txn[Signed Units],Txn[Key],J732,Txn[Transaction Order],"&lt;="&amp;Q732))</f>
      </c>
    </row>
    <row r="733" spans="10:18" ht="15" customHeight="1" x14ac:dyDescent="0.15">
      <c r="A733" s="239"/>
      <c r="B733" s="239"/>
      <c r="C733" s="239"/>
      <c r="D733" s="253"/>
      <c r="E733" s="239"/>
      <c r="F733" s="254"/>
      <c r="G733" s="239"/>
      <c r="H733" s="254"/>
      <c r="I733" s="239"/>
      <c r="J733" s="246">
        <f>IF(OR(B733="",C733="",E733=""),"",B733&amp;":"&amp;C733&amp;":"&amp;E733)</f>
      </c>
      <c r="K733" s="247">
        <f>IF(A733="","",A733*D733)</f>
      </c>
      <c r="L733" s="246">
        <f>IF(A733="","",IF(OR(A733=1,A733=0),H733,0))</f>
      </c>
      <c r="M733" s="246">
        <f>IF(A733="","",IF(A733=-1,H733,0))</f>
      </c>
      <c r="N733">
        <f>IF(J733="","",IF(E733="SGD",1,IF(E733="USD",Settings!$B$22,IF(E733="HKD",Settings!$B$23,1))))</f>
      </c>
      <c r="O733">
        <f>IF(OR(B733="",C733="",E733=""),0,(IF(A733=-1,H733,0)-IF(OR(A733=1,A733=0),H733,0)+IF(A733=2,H733,0))*IF(E733="SGD",1,IF(E733="USD",Settings!$B$22,IF(E733="HKD",Settings!$B$23,1))))</f>
        <v>0</v>
      </c>
      <c r="P733">
        <f>IF(OR(B733="",C733="",E733=""),0,IF(A733=2,H733*IF(E733="SGD",1,IF(E733="USD",Settings!$B$22,IF(E733="HKD",Settings!$B$23,1))),0))</f>
        <v>0</v>
      </c>
      <c r="Q733" s="312">
        <f>IF(OR(J733="",G733=""),"",G733+ROW()/1000000)</f>
      </c>
      <c r="R733" s="247">
        <f>IF(Q733="","",SUMIFS(Txn[Signed Units],Txn[Key],J733,Txn[Transaction Order],"&lt;="&amp;Q733))</f>
      </c>
    </row>
    <row r="734" spans="10:18" ht="15" customHeight="1" x14ac:dyDescent="0.15">
      <c r="A734" s="239"/>
      <c r="B734" s="239"/>
      <c r="C734" s="239"/>
      <c r="D734" s="253"/>
      <c r="E734" s="239"/>
      <c r="F734" s="254"/>
      <c r="G734" s="239"/>
      <c r="H734" s="254"/>
      <c r="I734" s="239"/>
      <c r="J734" s="246">
        <f>IF(OR(B734="",C734="",E734=""),"",B734&amp;":"&amp;C734&amp;":"&amp;E734)</f>
      </c>
      <c r="K734" s="247">
        <f>IF(A734="","",A734*D734)</f>
      </c>
      <c r="L734" s="246">
        <f>IF(A734="","",IF(OR(A734=1,A734=0),H734,0))</f>
      </c>
      <c r="M734" s="246">
        <f>IF(A734="","",IF(A734=-1,H734,0))</f>
      </c>
      <c r="N734">
        <f>IF(J734="","",IF(E734="SGD",1,IF(E734="USD",Settings!$B$22,IF(E734="HKD",Settings!$B$23,1))))</f>
      </c>
      <c r="O734">
        <f>IF(OR(B734="",C734="",E734=""),0,(IF(A734=-1,H734,0)-IF(OR(A734=1,A734=0),H734,0)+IF(A734=2,H734,0))*IF(E734="SGD",1,IF(E734="USD",Settings!$B$22,IF(E734="HKD",Settings!$B$23,1))))</f>
        <v>0</v>
      </c>
      <c r="P734">
        <f>IF(OR(B734="",C734="",E734=""),0,IF(A734=2,H734*IF(E734="SGD",1,IF(E734="USD",Settings!$B$22,IF(E734="HKD",Settings!$B$23,1))),0))</f>
        <v>0</v>
      </c>
      <c r="Q734" s="312">
        <f>IF(OR(J734="",G734=""),"",G734+ROW()/1000000)</f>
      </c>
      <c r="R734" s="247">
        <f>IF(Q734="","",SUMIFS(Txn[Signed Units],Txn[Key],J734,Txn[Transaction Order],"&lt;="&amp;Q734))</f>
      </c>
    </row>
    <row r="735" spans="10:18" ht="15" customHeight="1" x14ac:dyDescent="0.15">
      <c r="A735" s="239"/>
      <c r="B735" s="239"/>
      <c r="C735" s="239"/>
      <c r="D735" s="253"/>
      <c r="E735" s="239"/>
      <c r="F735" s="254"/>
      <c r="G735" s="239"/>
      <c r="H735" s="254"/>
      <c r="I735" s="239"/>
      <c r="J735" s="246">
        <f>IF(OR(B735="",C735="",E735=""),"",B735&amp;":"&amp;C735&amp;":"&amp;E735)</f>
      </c>
      <c r="K735" s="247">
        <f>IF(A735="","",A735*D735)</f>
      </c>
      <c r="L735" s="246">
        <f>IF(A735="","",IF(OR(A735=1,A735=0),H735,0))</f>
      </c>
      <c r="M735" s="246">
        <f>IF(A735="","",IF(A735=-1,H735,0))</f>
      </c>
      <c r="N735">
        <f>IF(J735="","",IF(E735="SGD",1,IF(E735="USD",Settings!$B$22,IF(E735="HKD",Settings!$B$23,1))))</f>
      </c>
      <c r="O735">
        <f>IF(OR(B735="",C735="",E735=""),0,(IF(A735=-1,H735,0)-IF(OR(A735=1,A735=0),H735,0)+IF(A735=2,H735,0))*IF(E735="SGD",1,IF(E735="USD",Settings!$B$22,IF(E735="HKD",Settings!$B$23,1))))</f>
        <v>0</v>
      </c>
      <c r="P735">
        <f>IF(OR(B735="",C735="",E735=""),0,IF(A735=2,H735*IF(E735="SGD",1,IF(E735="USD",Settings!$B$22,IF(E735="HKD",Settings!$B$23,1))),0))</f>
        <v>0</v>
      </c>
      <c r="Q735" s="312">
        <f>IF(OR(J735="",G735=""),"",G735+ROW()/1000000)</f>
      </c>
      <c r="R735" s="247">
        <f>IF(Q735="","",SUMIFS(Txn[Signed Units],Txn[Key],J735,Txn[Transaction Order],"&lt;="&amp;Q735))</f>
      </c>
    </row>
    <row r="736" spans="10:18" ht="15" customHeight="1" x14ac:dyDescent="0.15">
      <c r="A736" s="239"/>
      <c r="B736" s="239"/>
      <c r="C736" s="239"/>
      <c r="D736" s="253"/>
      <c r="E736" s="239"/>
      <c r="F736" s="254"/>
      <c r="G736" s="239"/>
      <c r="H736" s="254"/>
      <c r="I736" s="239"/>
      <c r="J736" s="246">
        <f>IF(OR(B736="",C736="",E736=""),"",B736&amp;":"&amp;C736&amp;":"&amp;E736)</f>
      </c>
      <c r="K736" s="247">
        <f>IF(A736="","",A736*D736)</f>
      </c>
      <c r="L736" s="246">
        <f>IF(A736="","",IF(OR(A736=1,A736=0),H736,0))</f>
      </c>
      <c r="M736" s="246">
        <f>IF(A736="","",IF(A736=-1,H736,0))</f>
      </c>
      <c r="N736">
        <f>IF(J736="","",IF(E736="SGD",1,IF(E736="USD",Settings!$B$22,IF(E736="HKD",Settings!$B$23,1))))</f>
      </c>
      <c r="O736">
        <f>IF(OR(B736="",C736="",E736=""),0,(IF(A736=-1,H736,0)-IF(OR(A736=1,A736=0),H736,0)+IF(A736=2,H736,0))*IF(E736="SGD",1,IF(E736="USD",Settings!$B$22,IF(E736="HKD",Settings!$B$23,1))))</f>
        <v>0</v>
      </c>
      <c r="P736">
        <f>IF(OR(B736="",C736="",E736=""),0,IF(A736=2,H736*IF(E736="SGD",1,IF(E736="USD",Settings!$B$22,IF(E736="HKD",Settings!$B$23,1))),0))</f>
        <v>0</v>
      </c>
      <c r="Q736" s="312">
        <f>IF(OR(J736="",G736=""),"",G736+ROW()/1000000)</f>
      </c>
      <c r="R736" s="247">
        <f>IF(Q736="","",SUMIFS(Txn[Signed Units],Txn[Key],J736,Txn[Transaction Order],"&lt;="&amp;Q736))</f>
      </c>
    </row>
    <row r="737" spans="10:18" ht="15" customHeight="1" x14ac:dyDescent="0.15">
      <c r="A737" s="239"/>
      <c r="B737" s="239"/>
      <c r="C737" s="239"/>
      <c r="D737" s="253"/>
      <c r="E737" s="239"/>
      <c r="F737" s="254"/>
      <c r="G737" s="239"/>
      <c r="H737" s="254"/>
      <c r="I737" s="239"/>
      <c r="J737" s="246">
        <f>IF(OR(B737="",C737="",E737=""),"",B737&amp;":"&amp;C737&amp;":"&amp;E737)</f>
      </c>
      <c r="K737" s="247">
        <f>IF(A737="","",A737*D737)</f>
      </c>
      <c r="L737" s="246">
        <f>IF(A737="","",IF(OR(A737=1,A737=0),H737,0))</f>
      </c>
      <c r="M737" s="246">
        <f>IF(A737="","",IF(A737=-1,H737,0))</f>
      </c>
      <c r="N737">
        <f>IF(J737="","",IF(E737="SGD",1,IF(E737="USD",Settings!$B$22,IF(E737="HKD",Settings!$B$23,1))))</f>
      </c>
      <c r="O737">
        <f>IF(OR(B737="",C737="",E737=""),0,(IF(A737=-1,H737,0)-IF(OR(A737=1,A737=0),H737,0)+IF(A737=2,H737,0))*IF(E737="SGD",1,IF(E737="USD",Settings!$B$22,IF(E737="HKD",Settings!$B$23,1))))</f>
        <v>0</v>
      </c>
      <c r="P737">
        <f>IF(OR(B737="",C737="",E737=""),0,IF(A737=2,H737*IF(E737="SGD",1,IF(E737="USD",Settings!$B$22,IF(E737="HKD",Settings!$B$23,1))),0))</f>
        <v>0</v>
      </c>
      <c r="Q737" s="312">
        <f>IF(OR(J737="",G737=""),"",G737+ROW()/1000000)</f>
      </c>
      <c r="R737" s="247">
        <f>IF(Q737="","",SUMIFS(Txn[Signed Units],Txn[Key],J737,Txn[Transaction Order],"&lt;="&amp;Q737))</f>
      </c>
    </row>
    <row r="738" spans="10:18" ht="15" customHeight="1" x14ac:dyDescent="0.15">
      <c r="A738" s="239"/>
      <c r="B738" s="239"/>
      <c r="C738" s="239"/>
      <c r="D738" s="253"/>
      <c r="E738" s="239"/>
      <c r="F738" s="254"/>
      <c r="G738" s="239"/>
      <c r="H738" s="254"/>
      <c r="I738" s="239"/>
      <c r="J738" s="246">
        <f>IF(OR(B738="",C738="",E738=""),"",B738&amp;":"&amp;C738&amp;":"&amp;E738)</f>
      </c>
      <c r="K738" s="247">
        <f>IF(A738="","",A738*D738)</f>
      </c>
      <c r="L738" s="246">
        <f>IF(A738="","",IF(OR(A738=1,A738=0),H738,0))</f>
      </c>
      <c r="M738" s="246">
        <f>IF(A738="","",IF(A738=-1,H738,0))</f>
      </c>
      <c r="N738">
        <f>IF(J738="","",IF(E738="SGD",1,IF(E738="USD",Settings!$B$22,IF(E738="HKD",Settings!$B$23,1))))</f>
      </c>
      <c r="O738">
        <f>IF(OR(B738="",C738="",E738=""),0,(IF(A738=-1,H738,0)-IF(OR(A738=1,A738=0),H738,0)+IF(A738=2,H738,0))*IF(E738="SGD",1,IF(E738="USD",Settings!$B$22,IF(E738="HKD",Settings!$B$23,1))))</f>
        <v>0</v>
      </c>
      <c r="P738">
        <f>IF(OR(B738="",C738="",E738=""),0,IF(A738=2,H738*IF(E738="SGD",1,IF(E738="USD",Settings!$B$22,IF(E738="HKD",Settings!$B$23,1))),0))</f>
        <v>0</v>
      </c>
      <c r="Q738" s="312">
        <f>IF(OR(J738="",G738=""),"",G738+ROW()/1000000)</f>
      </c>
      <c r="R738" s="247">
        <f>IF(Q738="","",SUMIFS(Txn[Signed Units],Txn[Key],J738,Txn[Transaction Order],"&lt;="&amp;Q738))</f>
      </c>
    </row>
    <row r="739" spans="10:18" ht="15" customHeight="1" x14ac:dyDescent="0.15">
      <c r="A739" s="239"/>
      <c r="B739" s="239"/>
      <c r="C739" s="239"/>
      <c r="D739" s="253"/>
      <c r="E739" s="239"/>
      <c r="F739" s="254"/>
      <c r="G739" s="239"/>
      <c r="H739" s="254"/>
      <c r="I739" s="239"/>
      <c r="J739" s="246">
        <f>IF(OR(B739="",C739="",E739=""),"",B739&amp;":"&amp;C739&amp;":"&amp;E739)</f>
      </c>
      <c r="K739" s="247">
        <f>IF(A739="","",A739*D739)</f>
      </c>
      <c r="L739" s="246">
        <f>IF(A739="","",IF(OR(A739=1,A739=0),H739,0))</f>
      </c>
      <c r="M739" s="246">
        <f>IF(A739="","",IF(A739=-1,H739,0))</f>
      </c>
      <c r="N739">
        <f>IF(J739="","",IF(E739="SGD",1,IF(E739="USD",Settings!$B$22,IF(E739="HKD",Settings!$B$23,1))))</f>
      </c>
      <c r="O739">
        <f>IF(OR(B739="",C739="",E739=""),0,(IF(A739=-1,H739,0)-IF(OR(A739=1,A739=0),H739,0)+IF(A739=2,H739,0))*IF(E739="SGD",1,IF(E739="USD",Settings!$B$22,IF(E739="HKD",Settings!$B$23,1))))</f>
        <v>0</v>
      </c>
      <c r="P739">
        <f>IF(OR(B739="",C739="",E739=""),0,IF(A739=2,H739*IF(E739="SGD",1,IF(E739="USD",Settings!$B$22,IF(E739="HKD",Settings!$B$23,1))),0))</f>
        <v>0</v>
      </c>
      <c r="Q739" s="312">
        <f>IF(OR(J739="",G739=""),"",G739+ROW()/1000000)</f>
      </c>
      <c r="R739" s="247">
        <f>IF(Q739="","",SUMIFS(Txn[Signed Units],Txn[Key],J739,Txn[Transaction Order],"&lt;="&amp;Q739))</f>
      </c>
    </row>
    <row r="740" spans="10:18" ht="15" customHeight="1" x14ac:dyDescent="0.15">
      <c r="A740" s="239"/>
      <c r="B740" s="239"/>
      <c r="C740" s="239"/>
      <c r="D740" s="253"/>
      <c r="E740" s="239"/>
      <c r="F740" s="254"/>
      <c r="G740" s="239"/>
      <c r="H740" s="254"/>
      <c r="I740" s="239"/>
      <c r="J740" s="246">
        <f>IF(OR(B740="",C740="",E740=""),"",B740&amp;":"&amp;C740&amp;":"&amp;E740)</f>
      </c>
      <c r="K740" s="247">
        <f>IF(A740="","",A740*D740)</f>
      </c>
      <c r="L740" s="246">
        <f>IF(A740="","",IF(OR(A740=1,A740=0),H740,0))</f>
      </c>
      <c r="M740" s="246">
        <f>IF(A740="","",IF(A740=-1,H740,0))</f>
      </c>
      <c r="N740">
        <f>IF(J740="","",IF(E740="SGD",1,IF(E740="USD",Settings!$B$22,IF(E740="HKD",Settings!$B$23,1))))</f>
      </c>
      <c r="O740">
        <f>IF(OR(B740="",C740="",E740=""),0,(IF(A740=-1,H740,0)-IF(OR(A740=1,A740=0),H740,0)+IF(A740=2,H740,0))*IF(E740="SGD",1,IF(E740="USD",Settings!$B$22,IF(E740="HKD",Settings!$B$23,1))))</f>
        <v>0</v>
      </c>
      <c r="P740">
        <f>IF(OR(B740="",C740="",E740=""),0,IF(A740=2,H740*IF(E740="SGD",1,IF(E740="USD",Settings!$B$22,IF(E740="HKD",Settings!$B$23,1))),0))</f>
        <v>0</v>
      </c>
      <c r="Q740" s="312">
        <f>IF(OR(J740="",G740=""),"",G740+ROW()/1000000)</f>
      </c>
      <c r="R740" s="247">
        <f>IF(Q740="","",SUMIFS(Txn[Signed Units],Txn[Key],J740,Txn[Transaction Order],"&lt;="&amp;Q740))</f>
      </c>
    </row>
    <row r="741" spans="10:18" ht="15" customHeight="1" x14ac:dyDescent="0.15">
      <c r="A741" s="239"/>
      <c r="B741" s="239"/>
      <c r="C741" s="239"/>
      <c r="D741" s="253"/>
      <c r="E741" s="239"/>
      <c r="F741" s="254"/>
      <c r="G741" s="239"/>
      <c r="H741" s="254"/>
      <c r="I741" s="239"/>
      <c r="J741" s="246">
        <f>IF(OR(B741="",C741="",E741=""),"",B741&amp;":"&amp;C741&amp;":"&amp;E741)</f>
      </c>
      <c r="K741" s="247">
        <f>IF(A741="","",A741*D741)</f>
      </c>
      <c r="L741" s="246">
        <f>IF(A741="","",IF(OR(A741=1,A741=0),H741,0))</f>
      </c>
      <c r="M741" s="246">
        <f>IF(A741="","",IF(A741=-1,H741,0))</f>
      </c>
      <c r="N741">
        <f>IF(J741="","",IF(E741="SGD",1,IF(E741="USD",Settings!$B$22,IF(E741="HKD",Settings!$B$23,1))))</f>
      </c>
      <c r="O741">
        <f>IF(OR(B741="",C741="",E741=""),0,(IF(A741=-1,H741,0)-IF(OR(A741=1,A741=0),H741,0)+IF(A741=2,H741,0))*IF(E741="SGD",1,IF(E741="USD",Settings!$B$22,IF(E741="HKD",Settings!$B$23,1))))</f>
        <v>0</v>
      </c>
      <c r="P741">
        <f>IF(OR(B741="",C741="",E741=""),0,IF(A741=2,H741*IF(E741="SGD",1,IF(E741="USD",Settings!$B$22,IF(E741="HKD",Settings!$B$23,1))),0))</f>
        <v>0</v>
      </c>
      <c r="Q741" s="312">
        <f>IF(OR(J741="",G741=""),"",G741+ROW()/1000000)</f>
      </c>
      <c r="R741" s="247">
        <f>IF(Q741="","",SUMIFS(Txn[Signed Units],Txn[Key],J741,Txn[Transaction Order],"&lt;="&amp;Q741))</f>
      </c>
    </row>
    <row r="742" spans="10:18" ht="15" customHeight="1" x14ac:dyDescent="0.15">
      <c r="A742" s="239"/>
      <c r="B742" s="239"/>
      <c r="C742" s="239"/>
      <c r="D742" s="253"/>
      <c r="E742" s="239"/>
      <c r="F742" s="254"/>
      <c r="G742" s="239"/>
      <c r="H742" s="254"/>
      <c r="I742" s="239"/>
      <c r="J742" s="246">
        <f>IF(OR(B742="",C742="",E742=""),"",B742&amp;":"&amp;C742&amp;":"&amp;E742)</f>
      </c>
      <c r="K742" s="247">
        <f>IF(A742="","",A742*D742)</f>
      </c>
      <c r="L742" s="246">
        <f>IF(A742="","",IF(OR(A742=1,A742=0),H742,0))</f>
      </c>
      <c r="M742" s="246">
        <f>IF(A742="","",IF(A742=-1,H742,0))</f>
      </c>
      <c r="N742">
        <f>IF(J742="","",IF(E742="SGD",1,IF(E742="USD",Settings!$B$22,IF(E742="HKD",Settings!$B$23,1))))</f>
      </c>
      <c r="O742">
        <f>IF(OR(B742="",C742="",E742=""),0,(IF(A742=-1,H742,0)-IF(OR(A742=1,A742=0),H742,0)+IF(A742=2,H742,0))*IF(E742="SGD",1,IF(E742="USD",Settings!$B$22,IF(E742="HKD",Settings!$B$23,1))))</f>
        <v>0</v>
      </c>
      <c r="P742">
        <f>IF(OR(B742="",C742="",E742=""),0,IF(A742=2,H742*IF(E742="SGD",1,IF(E742="USD",Settings!$B$22,IF(E742="HKD",Settings!$B$23,1))),0))</f>
        <v>0</v>
      </c>
      <c r="Q742" s="312">
        <f>IF(OR(J742="",G742=""),"",G742+ROW()/1000000)</f>
      </c>
      <c r="R742" s="247">
        <f>IF(Q742="","",SUMIFS(Txn[Signed Units],Txn[Key],J742,Txn[Transaction Order],"&lt;="&amp;Q742))</f>
      </c>
    </row>
    <row r="743" spans="10:18" ht="15" customHeight="1" x14ac:dyDescent="0.15">
      <c r="A743" s="239"/>
      <c r="B743" s="239"/>
      <c r="C743" s="239"/>
      <c r="D743" s="253"/>
      <c r="E743" s="239"/>
      <c r="F743" s="254"/>
      <c r="G743" s="239"/>
      <c r="H743" s="254"/>
      <c r="I743" s="239"/>
      <c r="J743" s="246">
        <f>IF(OR(B743="",C743="",E743=""),"",B743&amp;":"&amp;C743&amp;":"&amp;E743)</f>
      </c>
      <c r="K743" s="247">
        <f>IF(A743="","",A743*D743)</f>
      </c>
      <c r="L743" s="246">
        <f>IF(A743="","",IF(OR(A743=1,A743=0),H743,0))</f>
      </c>
      <c r="M743" s="246">
        <f>IF(A743="","",IF(A743=-1,H743,0))</f>
      </c>
      <c r="N743">
        <f>IF(J743="","",IF(E743="SGD",1,IF(E743="USD",Settings!$B$22,IF(E743="HKD",Settings!$B$23,1))))</f>
      </c>
      <c r="O743">
        <f>IF(OR(B743="",C743="",E743=""),0,(IF(A743=-1,H743,0)-IF(OR(A743=1,A743=0),H743,0)+IF(A743=2,H743,0))*IF(E743="SGD",1,IF(E743="USD",Settings!$B$22,IF(E743="HKD",Settings!$B$23,1))))</f>
        <v>0</v>
      </c>
      <c r="P743">
        <f>IF(OR(B743="",C743="",E743=""),0,IF(A743=2,H743*IF(E743="SGD",1,IF(E743="USD",Settings!$B$22,IF(E743="HKD",Settings!$B$23,1))),0))</f>
        <v>0</v>
      </c>
      <c r="Q743" s="312">
        <f>IF(OR(J743="",G743=""),"",G743+ROW()/1000000)</f>
      </c>
      <c r="R743" s="247">
        <f>IF(Q743="","",SUMIFS(Txn[Signed Units],Txn[Key],J743,Txn[Transaction Order],"&lt;="&amp;Q743))</f>
      </c>
    </row>
    <row r="744" spans="10:18" ht="15" customHeight="1" x14ac:dyDescent="0.15">
      <c r="A744" s="239"/>
      <c r="B744" s="239"/>
      <c r="C744" s="239"/>
      <c r="D744" s="253"/>
      <c r="E744" s="239"/>
      <c r="F744" s="254"/>
      <c r="G744" s="239"/>
      <c r="H744" s="254"/>
      <c r="I744" s="239"/>
      <c r="J744" s="246">
        <f>IF(OR(B744="",C744="",E744=""),"",B744&amp;":"&amp;C744&amp;":"&amp;E744)</f>
      </c>
      <c r="K744" s="247">
        <f>IF(A744="","",A744*D744)</f>
      </c>
      <c r="L744" s="246">
        <f>IF(A744="","",IF(OR(A744=1,A744=0),H744,0))</f>
      </c>
      <c r="M744" s="246">
        <f>IF(A744="","",IF(A744=-1,H744,0))</f>
      </c>
      <c r="N744">
        <f>IF(J744="","",IF(E744="SGD",1,IF(E744="USD",Settings!$B$22,IF(E744="HKD",Settings!$B$23,1))))</f>
      </c>
      <c r="O744">
        <f>IF(OR(B744="",C744="",E744=""),0,(IF(A744=-1,H744,0)-IF(OR(A744=1,A744=0),H744,0)+IF(A744=2,H744,0))*IF(E744="SGD",1,IF(E744="USD",Settings!$B$22,IF(E744="HKD",Settings!$B$23,1))))</f>
        <v>0</v>
      </c>
      <c r="P744">
        <f>IF(OR(B744="",C744="",E744=""),0,IF(A744=2,H744*IF(E744="SGD",1,IF(E744="USD",Settings!$B$22,IF(E744="HKD",Settings!$B$23,1))),0))</f>
        <v>0</v>
      </c>
      <c r="Q744" s="312">
        <f>IF(OR(J744="",G744=""),"",G744+ROW()/1000000)</f>
      </c>
      <c r="R744" s="247">
        <f>IF(Q744="","",SUMIFS(Txn[Signed Units],Txn[Key],J744,Txn[Transaction Order],"&lt;="&amp;Q744))</f>
      </c>
    </row>
    <row r="745" spans="10:18" ht="15" customHeight="1" x14ac:dyDescent="0.15">
      <c r="A745" s="239"/>
      <c r="B745" s="239"/>
      <c r="C745" s="239"/>
      <c r="D745" s="253"/>
      <c r="E745" s="239"/>
      <c r="F745" s="254"/>
      <c r="G745" s="239"/>
      <c r="H745" s="254"/>
      <c r="I745" s="239"/>
      <c r="J745" s="246">
        <f>IF(OR(B745="",C745="",E745=""),"",B745&amp;":"&amp;C745&amp;":"&amp;E745)</f>
      </c>
      <c r="K745" s="247">
        <f>IF(A745="","",A745*D745)</f>
      </c>
      <c r="L745" s="246">
        <f>IF(A745="","",IF(OR(A745=1,A745=0),H745,0))</f>
      </c>
      <c r="M745" s="246">
        <f>IF(A745="","",IF(A745=-1,H745,0))</f>
      </c>
      <c r="N745">
        <f>IF(J745="","",IF(E745="SGD",1,IF(E745="USD",Settings!$B$22,IF(E745="HKD",Settings!$B$23,1))))</f>
      </c>
      <c r="O745">
        <f>IF(OR(B745="",C745="",E745=""),0,(IF(A745=-1,H745,0)-IF(OR(A745=1,A745=0),H745,0)+IF(A745=2,H745,0))*IF(E745="SGD",1,IF(E745="USD",Settings!$B$22,IF(E745="HKD",Settings!$B$23,1))))</f>
        <v>0</v>
      </c>
      <c r="P745">
        <f>IF(OR(B745="",C745="",E745=""),0,IF(A745=2,H745*IF(E745="SGD",1,IF(E745="USD",Settings!$B$22,IF(E745="HKD",Settings!$B$23,1))),0))</f>
        <v>0</v>
      </c>
      <c r="Q745" s="312">
        <f>IF(OR(J745="",G745=""),"",G745+ROW()/1000000)</f>
      </c>
      <c r="R745" s="247">
        <f>IF(Q745="","",SUMIFS(Txn[Signed Units],Txn[Key],J745,Txn[Transaction Order],"&lt;="&amp;Q745))</f>
      </c>
    </row>
    <row r="746" spans="10:18" ht="15" customHeight="1" x14ac:dyDescent="0.15">
      <c r="A746" s="239"/>
      <c r="B746" s="239"/>
      <c r="C746" s="239"/>
      <c r="D746" s="253"/>
      <c r="E746" s="239"/>
      <c r="F746" s="254"/>
      <c r="G746" s="239"/>
      <c r="H746" s="254"/>
      <c r="I746" s="239"/>
      <c r="J746" s="246">
        <f>IF(OR(B746="",C746="",E746=""),"",B746&amp;":"&amp;C746&amp;":"&amp;E746)</f>
      </c>
      <c r="K746" s="247">
        <f>IF(A746="","",A746*D746)</f>
      </c>
      <c r="L746" s="246">
        <f>IF(A746="","",IF(OR(A746=1,A746=0),H746,0))</f>
      </c>
      <c r="M746" s="246">
        <f>IF(A746="","",IF(A746=-1,H746,0))</f>
      </c>
      <c r="N746">
        <f>IF(J746="","",IF(E746="SGD",1,IF(E746="USD",Settings!$B$22,IF(E746="HKD",Settings!$B$23,1))))</f>
      </c>
      <c r="O746">
        <f>IF(OR(B746="",C746="",E746=""),0,(IF(A746=-1,H746,0)-IF(OR(A746=1,A746=0),H746,0)+IF(A746=2,H746,0))*IF(E746="SGD",1,IF(E746="USD",Settings!$B$22,IF(E746="HKD",Settings!$B$23,1))))</f>
        <v>0</v>
      </c>
      <c r="P746">
        <f>IF(OR(B746="",C746="",E746=""),0,IF(A746=2,H746*IF(E746="SGD",1,IF(E746="USD",Settings!$B$22,IF(E746="HKD",Settings!$B$23,1))),0))</f>
        <v>0</v>
      </c>
      <c r="Q746" s="312">
        <f>IF(OR(J746="",G746=""),"",G746+ROW()/1000000)</f>
      </c>
      <c r="R746" s="247">
        <f>IF(Q746="","",SUMIFS(Txn[Signed Units],Txn[Key],J746,Txn[Transaction Order],"&lt;="&amp;Q746))</f>
      </c>
    </row>
    <row r="747" spans="10:18" ht="15" customHeight="1" x14ac:dyDescent="0.15">
      <c r="A747" s="239"/>
      <c r="B747" s="239"/>
      <c r="C747" s="239"/>
      <c r="D747" s="253"/>
      <c r="E747" s="239"/>
      <c r="F747" s="254"/>
      <c r="G747" s="239"/>
      <c r="H747" s="254"/>
      <c r="I747" s="239"/>
      <c r="J747" s="246">
        <f>IF(OR(B747="",C747="",E747=""),"",B747&amp;":"&amp;C747&amp;":"&amp;E747)</f>
      </c>
      <c r="K747" s="247">
        <f>IF(A747="","",A747*D747)</f>
      </c>
      <c r="L747" s="246">
        <f>IF(A747="","",IF(OR(A747=1,A747=0),H747,0))</f>
      </c>
      <c r="M747" s="246">
        <f>IF(A747="","",IF(A747=-1,H747,0))</f>
      </c>
      <c r="N747">
        <f>IF(J747="","",IF(E747="SGD",1,IF(E747="USD",Settings!$B$22,IF(E747="HKD",Settings!$B$23,1))))</f>
      </c>
      <c r="O747">
        <f>IF(OR(B747="",C747="",E747=""),0,(IF(A747=-1,H747,0)-IF(OR(A747=1,A747=0),H747,0)+IF(A747=2,H747,0))*IF(E747="SGD",1,IF(E747="USD",Settings!$B$22,IF(E747="HKD",Settings!$B$23,1))))</f>
        <v>0</v>
      </c>
      <c r="P747">
        <f>IF(OR(B747="",C747="",E747=""),0,IF(A747=2,H747*IF(E747="SGD",1,IF(E747="USD",Settings!$B$22,IF(E747="HKD",Settings!$B$23,1))),0))</f>
        <v>0</v>
      </c>
      <c r="Q747" s="312">
        <f>IF(OR(J747="",G747=""),"",G747+ROW()/1000000)</f>
      </c>
      <c r="R747" s="247">
        <f>IF(Q747="","",SUMIFS(Txn[Signed Units],Txn[Key],J747,Txn[Transaction Order],"&lt;="&amp;Q747))</f>
      </c>
    </row>
    <row r="748" spans="10:18" ht="15" customHeight="1" x14ac:dyDescent="0.15">
      <c r="A748" s="239"/>
      <c r="B748" s="239"/>
      <c r="C748" s="239"/>
      <c r="D748" s="253"/>
      <c r="E748" s="239"/>
      <c r="F748" s="254"/>
      <c r="G748" s="239"/>
      <c r="H748" s="254"/>
      <c r="I748" s="239"/>
      <c r="J748" s="246">
        <f>IF(OR(B748="",C748="",E748=""),"",B748&amp;":"&amp;C748&amp;":"&amp;E748)</f>
      </c>
      <c r="K748" s="247">
        <f>IF(A748="","",A748*D748)</f>
      </c>
      <c r="L748" s="246">
        <f>IF(A748="","",IF(OR(A748=1,A748=0),H748,0))</f>
      </c>
      <c r="M748" s="246">
        <f>IF(A748="","",IF(A748=-1,H748,0))</f>
      </c>
      <c r="N748">
        <f>IF(J748="","",IF(E748="SGD",1,IF(E748="USD",Settings!$B$22,IF(E748="HKD",Settings!$B$23,1))))</f>
      </c>
      <c r="O748">
        <f>IF(OR(B748="",C748="",E748=""),0,(IF(A748=-1,H748,0)-IF(OR(A748=1,A748=0),H748,0)+IF(A748=2,H748,0))*IF(E748="SGD",1,IF(E748="USD",Settings!$B$22,IF(E748="HKD",Settings!$B$23,1))))</f>
        <v>0</v>
      </c>
      <c r="P748">
        <f>IF(OR(B748="",C748="",E748=""),0,IF(A748=2,H748*IF(E748="SGD",1,IF(E748="USD",Settings!$B$22,IF(E748="HKD",Settings!$B$23,1))),0))</f>
        <v>0</v>
      </c>
      <c r="Q748" s="312">
        <f>IF(OR(J748="",G748=""),"",G748+ROW()/1000000)</f>
      </c>
      <c r="R748" s="247">
        <f>IF(Q748="","",SUMIFS(Txn[Signed Units],Txn[Key],J748,Txn[Transaction Order],"&lt;="&amp;Q748))</f>
      </c>
    </row>
    <row r="749" spans="10:18" ht="15" customHeight="1" x14ac:dyDescent="0.15">
      <c r="A749" s="239"/>
      <c r="B749" s="239"/>
      <c r="C749" s="239"/>
      <c r="D749" s="253"/>
      <c r="E749" s="239"/>
      <c r="F749" s="254"/>
      <c r="G749" s="239"/>
      <c r="H749" s="254"/>
      <c r="I749" s="239"/>
      <c r="J749" s="246">
        <f>IF(OR(B749="",C749="",E749=""),"",B749&amp;":"&amp;C749&amp;":"&amp;E749)</f>
      </c>
      <c r="K749" s="247">
        <f>IF(A749="","",A749*D749)</f>
      </c>
      <c r="L749" s="246">
        <f>IF(A749="","",IF(OR(A749=1,A749=0),H749,0))</f>
      </c>
      <c r="M749" s="246">
        <f>IF(A749="","",IF(A749=-1,H749,0))</f>
      </c>
      <c r="N749">
        <f>IF(J749="","",IF(E749="SGD",1,IF(E749="USD",Settings!$B$22,IF(E749="HKD",Settings!$B$23,1))))</f>
      </c>
      <c r="O749">
        <f>IF(OR(B749="",C749="",E749=""),0,(IF(A749=-1,H749,0)-IF(OR(A749=1,A749=0),H749,0)+IF(A749=2,H749,0))*IF(E749="SGD",1,IF(E749="USD",Settings!$B$22,IF(E749="HKD",Settings!$B$23,1))))</f>
        <v>0</v>
      </c>
      <c r="P749">
        <f>IF(OR(B749="",C749="",E749=""),0,IF(A749=2,H749*IF(E749="SGD",1,IF(E749="USD",Settings!$B$22,IF(E749="HKD",Settings!$B$23,1))),0))</f>
        <v>0</v>
      </c>
      <c r="Q749" s="312">
        <f>IF(OR(J749="",G749=""),"",G749+ROW()/1000000)</f>
      </c>
      <c r="R749" s="247">
        <f>IF(Q749="","",SUMIFS(Txn[Signed Units],Txn[Key],J749,Txn[Transaction Order],"&lt;="&amp;Q749))</f>
      </c>
    </row>
    <row r="750" spans="10:18" ht="15" customHeight="1" x14ac:dyDescent="0.15">
      <c r="A750" s="239"/>
      <c r="B750" s="239"/>
      <c r="C750" s="239"/>
      <c r="D750" s="253"/>
      <c r="E750" s="239"/>
      <c r="F750" s="254"/>
      <c r="G750" s="239"/>
      <c r="H750" s="254"/>
      <c r="I750" s="239"/>
      <c r="J750" s="246">
        <f>IF(OR(B750="",C750="",E750=""),"",B750&amp;":"&amp;C750&amp;":"&amp;E750)</f>
      </c>
      <c r="K750" s="247">
        <f>IF(A750="","",A750*D750)</f>
      </c>
      <c r="L750" s="246">
        <f>IF(A750="","",IF(OR(A750=1,A750=0),H750,0))</f>
      </c>
      <c r="M750" s="246">
        <f>IF(A750="","",IF(A750=-1,H750,0))</f>
      </c>
      <c r="N750">
        <f>IF(J750="","",IF(E750="SGD",1,IF(E750="USD",Settings!$B$22,IF(E750="HKD",Settings!$B$23,1))))</f>
      </c>
      <c r="O750">
        <f>IF(OR(B750="",C750="",E750=""),0,(IF(A750=-1,H750,0)-IF(OR(A750=1,A750=0),H750,0)+IF(A750=2,H750,0))*IF(E750="SGD",1,IF(E750="USD",Settings!$B$22,IF(E750="HKD",Settings!$B$23,1))))</f>
        <v>0</v>
      </c>
      <c r="P750">
        <f>IF(OR(B750="",C750="",E750=""),0,IF(A750=2,H750*IF(E750="SGD",1,IF(E750="USD",Settings!$B$22,IF(E750="HKD",Settings!$B$23,1))),0))</f>
        <v>0</v>
      </c>
      <c r="Q750" s="312">
        <f>IF(OR(J750="",G750=""),"",G750+ROW()/1000000)</f>
      </c>
      <c r="R750" s="247">
        <f>IF(Q750="","",SUMIFS(Txn[Signed Units],Txn[Key],J750,Txn[Transaction Order],"&lt;="&amp;Q750))</f>
      </c>
    </row>
    <row r="751" spans="10:18" ht="15" customHeight="1" x14ac:dyDescent="0.15">
      <c r="A751" s="239"/>
      <c r="B751" s="239"/>
      <c r="C751" s="239"/>
      <c r="D751" s="253"/>
      <c r="E751" s="239"/>
      <c r="F751" s="254"/>
      <c r="G751" s="239"/>
      <c r="H751" s="254"/>
      <c r="I751" s="239"/>
      <c r="J751" s="246">
        <f>IF(OR(B751="",C751="",E751=""),"",B751&amp;":"&amp;C751&amp;":"&amp;E751)</f>
      </c>
      <c r="K751" s="247">
        <f>IF(A751="","",A751*D751)</f>
      </c>
      <c r="L751" s="246">
        <f>IF(A751="","",IF(OR(A751=1,A751=0),H751,0))</f>
      </c>
      <c r="M751" s="246">
        <f>IF(A751="","",IF(A751=-1,H751,0))</f>
      </c>
      <c r="N751">
        <f>IF(J751="","",IF(E751="SGD",1,IF(E751="USD",Settings!$B$22,IF(E751="HKD",Settings!$B$23,1))))</f>
      </c>
      <c r="O751">
        <f>IF(OR(B751="",C751="",E751=""),0,(IF(A751=-1,H751,0)-IF(OR(A751=1,A751=0),H751,0)+IF(A751=2,H751,0))*IF(E751="SGD",1,IF(E751="USD",Settings!$B$22,IF(E751="HKD",Settings!$B$23,1))))</f>
        <v>0</v>
      </c>
      <c r="P751">
        <f>IF(OR(B751="",C751="",E751=""),0,IF(A751=2,H751*IF(E751="SGD",1,IF(E751="USD",Settings!$B$22,IF(E751="HKD",Settings!$B$23,1))),0))</f>
        <v>0</v>
      </c>
      <c r="Q751" s="312">
        <f>IF(OR(J751="",G751=""),"",G751+ROW()/1000000)</f>
      </c>
      <c r="R751" s="247">
        <f>IF(Q751="","",SUMIFS(Txn[Signed Units],Txn[Key],J751,Txn[Transaction Order],"&lt;="&amp;Q751))</f>
      </c>
    </row>
    <row r="752" spans="10:18" ht="15" customHeight="1" x14ac:dyDescent="0.15">
      <c r="A752" s="239"/>
      <c r="B752" s="239"/>
      <c r="C752" s="239"/>
      <c r="D752" s="253"/>
      <c r="E752" s="239"/>
      <c r="F752" s="254"/>
      <c r="G752" s="239"/>
      <c r="H752" s="254"/>
      <c r="I752" s="239"/>
      <c r="J752" s="246">
        <f>IF(OR(B752="",C752="",E752=""),"",B752&amp;":"&amp;C752&amp;":"&amp;E752)</f>
      </c>
      <c r="K752" s="247">
        <f>IF(A752="","",A752*D752)</f>
      </c>
      <c r="L752" s="246">
        <f>IF(A752="","",IF(OR(A752=1,A752=0),H752,0))</f>
      </c>
      <c r="M752" s="246">
        <f>IF(A752="","",IF(A752=-1,H752,0))</f>
      </c>
      <c r="N752">
        <f>IF(J752="","",IF(E752="SGD",1,IF(E752="USD",Settings!$B$22,IF(E752="HKD",Settings!$B$23,1))))</f>
      </c>
      <c r="O752">
        <f>IF(OR(B752="",C752="",E752=""),0,(IF(A752=-1,H752,0)-IF(OR(A752=1,A752=0),H752,0)+IF(A752=2,H752,0))*IF(E752="SGD",1,IF(E752="USD",Settings!$B$22,IF(E752="HKD",Settings!$B$23,1))))</f>
        <v>0</v>
      </c>
      <c r="P752">
        <f>IF(OR(B752="",C752="",E752=""),0,IF(A752=2,H752*IF(E752="SGD",1,IF(E752="USD",Settings!$B$22,IF(E752="HKD",Settings!$B$23,1))),0))</f>
        <v>0</v>
      </c>
      <c r="Q752" s="312">
        <f>IF(OR(J752="",G752=""),"",G752+ROW()/1000000)</f>
      </c>
      <c r="R752" s="247">
        <f>IF(Q752="","",SUMIFS(Txn[Signed Units],Txn[Key],J752,Txn[Transaction Order],"&lt;="&amp;Q752))</f>
      </c>
    </row>
    <row r="753" spans="10:18" ht="15" customHeight="1" x14ac:dyDescent="0.15">
      <c r="A753" s="239"/>
      <c r="B753" s="239"/>
      <c r="C753" s="239"/>
      <c r="D753" s="253"/>
      <c r="E753" s="239"/>
      <c r="F753" s="254"/>
      <c r="G753" s="239"/>
      <c r="H753" s="254"/>
      <c r="I753" s="239"/>
      <c r="J753" s="246">
        <f>IF(OR(B753="",C753="",E753=""),"",B753&amp;":"&amp;C753&amp;":"&amp;E753)</f>
      </c>
      <c r="K753" s="247">
        <f>IF(A753="","",A753*D753)</f>
      </c>
      <c r="L753" s="246">
        <f>IF(A753="","",IF(OR(A753=1,A753=0),H753,0))</f>
      </c>
      <c r="M753" s="246">
        <f>IF(A753="","",IF(A753=-1,H753,0))</f>
      </c>
      <c r="N753">
        <f>IF(J753="","",IF(E753="SGD",1,IF(E753="USD",Settings!$B$22,IF(E753="HKD",Settings!$B$23,1))))</f>
      </c>
      <c r="O753">
        <f>IF(OR(B753="",C753="",E753=""),0,(IF(A753=-1,H753,0)-IF(OR(A753=1,A753=0),H753,0)+IF(A753=2,H753,0))*IF(E753="SGD",1,IF(E753="USD",Settings!$B$22,IF(E753="HKD",Settings!$B$23,1))))</f>
        <v>0</v>
      </c>
      <c r="P753">
        <f>IF(OR(B753="",C753="",E753=""),0,IF(A753=2,H753*IF(E753="SGD",1,IF(E753="USD",Settings!$B$22,IF(E753="HKD",Settings!$B$23,1))),0))</f>
        <v>0</v>
      </c>
      <c r="Q753" s="312">
        <f>IF(OR(J753="",G753=""),"",G753+ROW()/1000000)</f>
      </c>
      <c r="R753" s="247">
        <f>IF(Q753="","",SUMIFS(Txn[Signed Units],Txn[Key],J753,Txn[Transaction Order],"&lt;="&amp;Q753))</f>
      </c>
    </row>
    <row r="754" spans="10:18" ht="15" customHeight="1" x14ac:dyDescent="0.15">
      <c r="A754" s="239"/>
      <c r="B754" s="239"/>
      <c r="C754" s="239"/>
      <c r="D754" s="253"/>
      <c r="E754" s="239"/>
      <c r="F754" s="254"/>
      <c r="G754" s="239"/>
      <c r="H754" s="254"/>
      <c r="I754" s="239"/>
      <c r="J754" s="246">
        <f>IF(OR(B754="",C754="",E754=""),"",B754&amp;":"&amp;C754&amp;":"&amp;E754)</f>
      </c>
      <c r="K754" s="247">
        <f>IF(A754="","",A754*D754)</f>
      </c>
      <c r="L754" s="246">
        <f>IF(A754="","",IF(OR(A754=1,A754=0),H754,0))</f>
      </c>
      <c r="M754" s="246">
        <f>IF(A754="","",IF(A754=-1,H754,0))</f>
      </c>
      <c r="N754">
        <f>IF(J754="","",IF(E754="SGD",1,IF(E754="USD",Settings!$B$22,IF(E754="HKD",Settings!$B$23,1))))</f>
      </c>
      <c r="O754">
        <f>IF(OR(B754="",C754="",E754=""),0,(IF(A754=-1,H754,0)-IF(OR(A754=1,A754=0),H754,0)+IF(A754=2,H754,0))*IF(E754="SGD",1,IF(E754="USD",Settings!$B$22,IF(E754="HKD",Settings!$B$23,1))))</f>
        <v>0</v>
      </c>
      <c r="P754">
        <f>IF(OR(B754="",C754="",E754=""),0,IF(A754=2,H754*IF(E754="SGD",1,IF(E754="USD",Settings!$B$22,IF(E754="HKD",Settings!$B$23,1))),0))</f>
        <v>0</v>
      </c>
      <c r="Q754" s="312">
        <f>IF(OR(J754="",G754=""),"",G754+ROW()/1000000)</f>
      </c>
      <c r="R754" s="247">
        <f>IF(Q754="","",SUMIFS(Txn[Signed Units],Txn[Key],J754,Txn[Transaction Order],"&lt;="&amp;Q754))</f>
      </c>
    </row>
    <row r="755" spans="10:18" ht="15" customHeight="1" x14ac:dyDescent="0.15">
      <c r="A755" s="239"/>
      <c r="B755" s="239"/>
      <c r="C755" s="239"/>
      <c r="D755" s="253"/>
      <c r="E755" s="239"/>
      <c r="F755" s="254"/>
      <c r="G755" s="239"/>
      <c r="H755" s="254"/>
      <c r="I755" s="239"/>
      <c r="J755" s="246">
        <f>IF(OR(B755="",C755="",E755=""),"",B755&amp;":"&amp;C755&amp;":"&amp;E755)</f>
      </c>
      <c r="K755" s="247">
        <f>IF(A755="","",A755*D755)</f>
      </c>
      <c r="L755" s="246">
        <f>IF(A755="","",IF(OR(A755=1,A755=0),H755,0))</f>
      </c>
      <c r="M755" s="246">
        <f>IF(A755="","",IF(A755=-1,H755,0))</f>
      </c>
      <c r="N755">
        <f>IF(J755="","",IF(E755="SGD",1,IF(E755="USD",Settings!$B$22,IF(E755="HKD",Settings!$B$23,1))))</f>
      </c>
      <c r="O755">
        <f>IF(OR(B755="",C755="",E755=""),0,(IF(A755=-1,H755,0)-IF(OR(A755=1,A755=0),H755,0)+IF(A755=2,H755,0))*IF(E755="SGD",1,IF(E755="USD",Settings!$B$22,IF(E755="HKD",Settings!$B$23,1))))</f>
        <v>0</v>
      </c>
      <c r="P755">
        <f>IF(OR(B755="",C755="",E755=""),0,IF(A755=2,H755*IF(E755="SGD",1,IF(E755="USD",Settings!$B$22,IF(E755="HKD",Settings!$B$23,1))),0))</f>
        <v>0</v>
      </c>
      <c r="Q755" s="312">
        <f>IF(OR(J755="",G755=""),"",G755+ROW()/1000000)</f>
      </c>
      <c r="R755" s="247">
        <f>IF(Q755="","",SUMIFS(Txn[Signed Units],Txn[Key],J755,Txn[Transaction Order],"&lt;="&amp;Q755))</f>
      </c>
    </row>
    <row r="756" spans="10:18" ht="15" customHeight="1" x14ac:dyDescent="0.15">
      <c r="A756" s="239"/>
      <c r="B756" s="239"/>
      <c r="C756" s="239"/>
      <c r="D756" s="253"/>
      <c r="E756" s="239"/>
      <c r="F756" s="254"/>
      <c r="G756" s="239"/>
      <c r="H756" s="254"/>
      <c r="I756" s="239"/>
      <c r="J756" s="246">
        <f>IF(OR(B756="",C756="",E756=""),"",B756&amp;":"&amp;C756&amp;":"&amp;E756)</f>
      </c>
      <c r="K756" s="247">
        <f>IF(A756="","",A756*D756)</f>
      </c>
      <c r="L756" s="246">
        <f>IF(A756="","",IF(OR(A756=1,A756=0),H756,0))</f>
      </c>
      <c r="M756" s="246">
        <f>IF(A756="","",IF(A756=-1,H756,0))</f>
      </c>
      <c r="N756">
        <f>IF(J756="","",IF(E756="SGD",1,IF(E756="USD",Settings!$B$22,IF(E756="HKD",Settings!$B$23,1))))</f>
      </c>
      <c r="O756">
        <f>IF(OR(B756="",C756="",E756=""),0,(IF(A756=-1,H756,0)-IF(OR(A756=1,A756=0),H756,0)+IF(A756=2,H756,0))*IF(E756="SGD",1,IF(E756="USD",Settings!$B$22,IF(E756="HKD",Settings!$B$23,1))))</f>
        <v>0</v>
      </c>
      <c r="P756">
        <f>IF(OR(B756="",C756="",E756=""),0,IF(A756=2,H756*IF(E756="SGD",1,IF(E756="USD",Settings!$B$22,IF(E756="HKD",Settings!$B$23,1))),0))</f>
        <v>0</v>
      </c>
      <c r="Q756" s="312">
        <f>IF(OR(J756="",G756=""),"",G756+ROW()/1000000)</f>
      </c>
      <c r="R756" s="247">
        <f>IF(Q756="","",SUMIFS(Txn[Signed Units],Txn[Key],J756,Txn[Transaction Order],"&lt;="&amp;Q756))</f>
      </c>
    </row>
    <row r="757" spans="10:18" ht="15" customHeight="1" x14ac:dyDescent="0.15">
      <c r="A757" s="239"/>
      <c r="B757" s="239"/>
      <c r="C757" s="239"/>
      <c r="D757" s="253"/>
      <c r="E757" s="239"/>
      <c r="F757" s="254"/>
      <c r="G757" s="239"/>
      <c r="H757" s="254"/>
      <c r="I757" s="239"/>
      <c r="J757" s="246">
        <f>IF(OR(B757="",C757="",E757=""),"",B757&amp;":"&amp;C757&amp;":"&amp;E757)</f>
      </c>
      <c r="K757" s="247">
        <f>IF(A757="","",A757*D757)</f>
      </c>
      <c r="L757" s="246">
        <f>IF(A757="","",IF(OR(A757=1,A757=0),H757,0))</f>
      </c>
      <c r="M757" s="246">
        <f>IF(A757="","",IF(A757=-1,H757,0))</f>
      </c>
      <c r="N757">
        <f>IF(J757="","",IF(E757="SGD",1,IF(E757="USD",Settings!$B$22,IF(E757="HKD",Settings!$B$23,1))))</f>
      </c>
      <c r="O757">
        <f>IF(OR(B757="",C757="",E757=""),0,(IF(A757=-1,H757,0)-IF(OR(A757=1,A757=0),H757,0)+IF(A757=2,H757,0))*IF(E757="SGD",1,IF(E757="USD",Settings!$B$22,IF(E757="HKD",Settings!$B$23,1))))</f>
        <v>0</v>
      </c>
      <c r="P757">
        <f>IF(OR(B757="",C757="",E757=""),0,IF(A757=2,H757*IF(E757="SGD",1,IF(E757="USD",Settings!$B$22,IF(E757="HKD",Settings!$B$23,1))),0))</f>
        <v>0</v>
      </c>
      <c r="Q757" s="312">
        <f>IF(OR(J757="",G757=""),"",G757+ROW()/1000000)</f>
      </c>
      <c r="R757" s="247">
        <f>IF(Q757="","",SUMIFS(Txn[Signed Units],Txn[Key],J757,Txn[Transaction Order],"&lt;="&amp;Q757))</f>
      </c>
    </row>
    <row r="758" spans="10:18" ht="15" customHeight="1" x14ac:dyDescent="0.15">
      <c r="A758" s="239"/>
      <c r="B758" s="239"/>
      <c r="C758" s="239"/>
      <c r="D758" s="253"/>
      <c r="E758" s="239"/>
      <c r="F758" s="254"/>
      <c r="G758" s="239"/>
      <c r="H758" s="254"/>
      <c r="I758" s="239"/>
      <c r="J758" s="246">
        <f>IF(OR(B758="",C758="",E758=""),"",B758&amp;":"&amp;C758&amp;":"&amp;E758)</f>
      </c>
      <c r="K758" s="247">
        <f>IF(A758="","",A758*D758)</f>
      </c>
      <c r="L758" s="246">
        <f>IF(A758="","",IF(OR(A758=1,A758=0),H758,0))</f>
      </c>
      <c r="M758" s="246">
        <f>IF(A758="","",IF(A758=-1,H758,0))</f>
      </c>
      <c r="N758">
        <f>IF(J758="","",IF(E758="SGD",1,IF(E758="USD",Settings!$B$22,IF(E758="HKD",Settings!$B$23,1))))</f>
      </c>
      <c r="O758">
        <f>IF(OR(B758="",C758="",E758=""),0,(IF(A758=-1,H758,0)-IF(OR(A758=1,A758=0),H758,0)+IF(A758=2,H758,0))*IF(E758="SGD",1,IF(E758="USD",Settings!$B$22,IF(E758="HKD",Settings!$B$23,1))))</f>
        <v>0</v>
      </c>
      <c r="P758">
        <f>IF(OR(B758="",C758="",E758=""),0,IF(A758=2,H758*IF(E758="SGD",1,IF(E758="USD",Settings!$B$22,IF(E758="HKD",Settings!$B$23,1))),0))</f>
        <v>0</v>
      </c>
      <c r="Q758" s="312">
        <f>IF(OR(J758="",G758=""),"",G758+ROW()/1000000)</f>
      </c>
      <c r="R758" s="247">
        <f>IF(Q758="","",SUMIFS(Txn[Signed Units],Txn[Key],J758,Txn[Transaction Order],"&lt;="&amp;Q758))</f>
      </c>
    </row>
    <row r="759" spans="10:18" ht="15" customHeight="1" x14ac:dyDescent="0.15">
      <c r="A759" s="239"/>
      <c r="B759" s="239"/>
      <c r="C759" s="239"/>
      <c r="D759" s="253"/>
      <c r="E759" s="239"/>
      <c r="F759" s="254"/>
      <c r="G759" s="239"/>
      <c r="H759" s="254"/>
      <c r="I759" s="239"/>
      <c r="J759" s="246">
        <f>IF(OR(B759="",C759="",E759=""),"",B759&amp;":"&amp;C759&amp;":"&amp;E759)</f>
      </c>
      <c r="K759" s="247">
        <f>IF(A759="","",A759*D759)</f>
      </c>
      <c r="L759" s="246">
        <f>IF(A759="","",IF(OR(A759=1,A759=0),H759,0))</f>
      </c>
      <c r="M759" s="246">
        <f>IF(A759="","",IF(A759=-1,H759,0))</f>
      </c>
      <c r="N759">
        <f>IF(J759="","",IF(E759="SGD",1,IF(E759="USD",Settings!$B$22,IF(E759="HKD",Settings!$B$23,1))))</f>
      </c>
      <c r="O759">
        <f>IF(OR(B759="",C759="",E759=""),0,(IF(A759=-1,H759,0)-IF(OR(A759=1,A759=0),H759,0)+IF(A759=2,H759,0))*IF(E759="SGD",1,IF(E759="USD",Settings!$B$22,IF(E759="HKD",Settings!$B$23,1))))</f>
        <v>0</v>
      </c>
      <c r="P759">
        <f>IF(OR(B759="",C759="",E759=""),0,IF(A759=2,H759*IF(E759="SGD",1,IF(E759="USD",Settings!$B$22,IF(E759="HKD",Settings!$B$23,1))),0))</f>
        <v>0</v>
      </c>
      <c r="Q759" s="312">
        <f>IF(OR(J759="",G759=""),"",G759+ROW()/1000000)</f>
      </c>
      <c r="R759" s="247">
        <f>IF(Q759="","",SUMIFS(Txn[Signed Units],Txn[Key],J759,Txn[Transaction Order],"&lt;="&amp;Q759))</f>
      </c>
    </row>
    <row r="760" spans="10:18" ht="15" customHeight="1" x14ac:dyDescent="0.15">
      <c r="A760" s="239"/>
      <c r="B760" s="239"/>
      <c r="C760" s="239"/>
      <c r="D760" s="253"/>
      <c r="E760" s="239"/>
      <c r="F760" s="254"/>
      <c r="G760" s="239"/>
      <c r="H760" s="254"/>
      <c r="I760" s="239"/>
      <c r="J760" s="246">
        <f>IF(OR(B760="",C760="",E760=""),"",B760&amp;":"&amp;C760&amp;":"&amp;E760)</f>
      </c>
      <c r="K760" s="247">
        <f>IF(A760="","",A760*D760)</f>
      </c>
      <c r="L760" s="246">
        <f>IF(A760="","",IF(OR(A760=1,A760=0),H760,0))</f>
      </c>
      <c r="M760" s="246">
        <f>IF(A760="","",IF(A760=-1,H760,0))</f>
      </c>
      <c r="N760">
        <f>IF(J760="","",IF(E760="SGD",1,IF(E760="USD",Settings!$B$22,IF(E760="HKD",Settings!$B$23,1))))</f>
      </c>
      <c r="O760">
        <f>IF(OR(B760="",C760="",E760=""),0,(IF(A760=-1,H760,0)-IF(OR(A760=1,A760=0),H760,0)+IF(A760=2,H760,0))*IF(E760="SGD",1,IF(E760="USD",Settings!$B$22,IF(E760="HKD",Settings!$B$23,1))))</f>
        <v>0</v>
      </c>
      <c r="P760">
        <f>IF(OR(B760="",C760="",E760=""),0,IF(A760=2,H760*IF(E760="SGD",1,IF(E760="USD",Settings!$B$22,IF(E760="HKD",Settings!$B$23,1))),0))</f>
        <v>0</v>
      </c>
      <c r="Q760" s="312">
        <f>IF(OR(J760="",G760=""),"",G760+ROW()/1000000)</f>
      </c>
      <c r="R760" s="247">
        <f>IF(Q760="","",SUMIFS(Txn[Signed Units],Txn[Key],J760,Txn[Transaction Order],"&lt;="&amp;Q760))</f>
      </c>
    </row>
    <row r="761" spans="10:18" ht="15" customHeight="1" x14ac:dyDescent="0.15">
      <c r="A761" s="239"/>
      <c r="B761" s="239"/>
      <c r="C761" s="239"/>
      <c r="D761" s="253"/>
      <c r="E761" s="239"/>
      <c r="F761" s="254"/>
      <c r="G761" s="239"/>
      <c r="H761" s="254"/>
      <c r="I761" s="239"/>
      <c r="J761" s="246">
        <f>IF(OR(B761="",C761="",E761=""),"",B761&amp;":"&amp;C761&amp;":"&amp;E761)</f>
      </c>
      <c r="K761" s="247">
        <f>IF(A761="","",A761*D761)</f>
      </c>
      <c r="L761" s="246">
        <f>IF(A761="","",IF(OR(A761=1,A761=0),H761,0))</f>
      </c>
      <c r="M761" s="246">
        <f>IF(A761="","",IF(A761=-1,H761,0))</f>
      </c>
      <c r="N761">
        <f>IF(J761="","",IF(E761="SGD",1,IF(E761="USD",Settings!$B$22,IF(E761="HKD",Settings!$B$23,1))))</f>
      </c>
      <c r="O761">
        <f>IF(OR(B761="",C761="",E761=""),0,(IF(A761=-1,H761,0)-IF(OR(A761=1,A761=0),H761,0)+IF(A761=2,H761,0))*IF(E761="SGD",1,IF(E761="USD",Settings!$B$22,IF(E761="HKD",Settings!$B$23,1))))</f>
        <v>0</v>
      </c>
      <c r="P761">
        <f>IF(OR(B761="",C761="",E761=""),0,IF(A761=2,H761*IF(E761="SGD",1,IF(E761="USD",Settings!$B$22,IF(E761="HKD",Settings!$B$23,1))),0))</f>
        <v>0</v>
      </c>
      <c r="Q761" s="312">
        <f>IF(OR(J761="",G761=""),"",G761+ROW()/1000000)</f>
      </c>
      <c r="R761" s="247">
        <f>IF(Q761="","",SUMIFS(Txn[Signed Units],Txn[Key],J761,Txn[Transaction Order],"&lt;="&amp;Q761))</f>
      </c>
    </row>
    <row r="762" spans="10:18" ht="15" customHeight="1" x14ac:dyDescent="0.15">
      <c r="A762" s="239"/>
      <c r="B762" s="239"/>
      <c r="C762" s="239"/>
      <c r="D762" s="253"/>
      <c r="E762" s="239"/>
      <c r="F762" s="254"/>
      <c r="G762" s="239"/>
      <c r="H762" s="254"/>
      <c r="I762" s="239"/>
      <c r="J762" s="246">
        <f>IF(OR(B762="",C762="",E762=""),"",B762&amp;":"&amp;C762&amp;":"&amp;E762)</f>
      </c>
      <c r="K762" s="247">
        <f>IF(A762="","",A762*D762)</f>
      </c>
      <c r="L762" s="246">
        <f>IF(A762="","",IF(OR(A762=1,A762=0),H762,0))</f>
      </c>
      <c r="M762" s="246">
        <f>IF(A762="","",IF(A762=-1,H762,0))</f>
      </c>
      <c r="N762">
        <f>IF(J762="","",IF(E762="SGD",1,IF(E762="USD",Settings!$B$22,IF(E762="HKD",Settings!$B$23,1))))</f>
      </c>
      <c r="O762">
        <f>IF(OR(B762="",C762="",E762=""),0,(IF(A762=-1,H762,0)-IF(OR(A762=1,A762=0),H762,0)+IF(A762=2,H762,0))*IF(E762="SGD",1,IF(E762="USD",Settings!$B$22,IF(E762="HKD",Settings!$B$23,1))))</f>
        <v>0</v>
      </c>
      <c r="P762">
        <f>IF(OR(B762="",C762="",E762=""),0,IF(A762=2,H762*IF(E762="SGD",1,IF(E762="USD",Settings!$B$22,IF(E762="HKD",Settings!$B$23,1))),0))</f>
        <v>0</v>
      </c>
      <c r="Q762" s="312">
        <f>IF(OR(J762="",G762=""),"",G762+ROW()/1000000)</f>
      </c>
      <c r="R762" s="247">
        <f>IF(Q762="","",SUMIFS(Txn[Signed Units],Txn[Key],J762,Txn[Transaction Order],"&lt;="&amp;Q762))</f>
      </c>
    </row>
    <row r="763" spans="10:18" ht="15" customHeight="1" x14ac:dyDescent="0.15">
      <c r="A763" s="239"/>
      <c r="B763" s="239"/>
      <c r="C763" s="239"/>
      <c r="D763" s="253"/>
      <c r="E763" s="239"/>
      <c r="F763" s="254"/>
      <c r="G763" s="239"/>
      <c r="H763" s="254"/>
      <c r="I763" s="239"/>
      <c r="J763" s="246">
        <f>IF(OR(B763="",C763="",E763=""),"",B763&amp;":"&amp;C763&amp;":"&amp;E763)</f>
      </c>
      <c r="K763" s="247">
        <f>IF(A763="","",A763*D763)</f>
      </c>
      <c r="L763" s="246">
        <f>IF(A763="","",IF(OR(A763=1,A763=0),H763,0))</f>
      </c>
      <c r="M763" s="246">
        <f>IF(A763="","",IF(A763=-1,H763,0))</f>
      </c>
      <c r="N763">
        <f>IF(J763="","",IF(E763="SGD",1,IF(E763="USD",Settings!$B$22,IF(E763="HKD",Settings!$B$23,1))))</f>
      </c>
      <c r="O763">
        <f>IF(OR(B763="",C763="",E763=""),0,(IF(A763=-1,H763,0)-IF(OR(A763=1,A763=0),H763,0)+IF(A763=2,H763,0))*IF(E763="SGD",1,IF(E763="USD",Settings!$B$22,IF(E763="HKD",Settings!$B$23,1))))</f>
        <v>0</v>
      </c>
      <c r="P763">
        <f>IF(OR(B763="",C763="",E763=""),0,IF(A763=2,H763*IF(E763="SGD",1,IF(E763="USD",Settings!$B$22,IF(E763="HKD",Settings!$B$23,1))),0))</f>
        <v>0</v>
      </c>
      <c r="Q763" s="312">
        <f>IF(OR(J763="",G763=""),"",G763+ROW()/1000000)</f>
      </c>
      <c r="R763" s="247">
        <f>IF(Q763="","",SUMIFS(Txn[Signed Units],Txn[Key],J763,Txn[Transaction Order],"&lt;="&amp;Q763))</f>
      </c>
    </row>
    <row r="764" spans="10:18" ht="15" customHeight="1" x14ac:dyDescent="0.15">
      <c r="A764" s="239"/>
      <c r="B764" s="239"/>
      <c r="C764" s="239"/>
      <c r="D764" s="253"/>
      <c r="E764" s="239"/>
      <c r="F764" s="254"/>
      <c r="G764" s="239"/>
      <c r="H764" s="254"/>
      <c r="I764" s="239"/>
      <c r="J764" s="246">
        <f>IF(OR(B764="",C764="",E764=""),"",B764&amp;":"&amp;C764&amp;":"&amp;E764)</f>
      </c>
      <c r="K764" s="247">
        <f>IF(A764="","",A764*D764)</f>
      </c>
      <c r="L764" s="246">
        <f>IF(A764="","",IF(OR(A764=1,A764=0),H764,0))</f>
      </c>
      <c r="M764" s="246">
        <f>IF(A764="","",IF(A764=-1,H764,0))</f>
      </c>
      <c r="N764">
        <f>IF(J764="","",IF(E764="SGD",1,IF(E764="USD",Settings!$B$22,IF(E764="HKD",Settings!$B$23,1))))</f>
      </c>
      <c r="O764">
        <f>IF(OR(B764="",C764="",E764=""),0,(IF(A764=-1,H764,0)-IF(OR(A764=1,A764=0),H764,0)+IF(A764=2,H764,0))*IF(E764="SGD",1,IF(E764="USD",Settings!$B$22,IF(E764="HKD",Settings!$B$23,1))))</f>
        <v>0</v>
      </c>
      <c r="P764">
        <f>IF(OR(B764="",C764="",E764=""),0,IF(A764=2,H764*IF(E764="SGD",1,IF(E764="USD",Settings!$B$22,IF(E764="HKD",Settings!$B$23,1))),0))</f>
        <v>0</v>
      </c>
      <c r="Q764" s="312">
        <f>IF(OR(J764="",G764=""),"",G764+ROW()/1000000)</f>
      </c>
      <c r="R764" s="247">
        <f>IF(Q764="","",SUMIFS(Txn[Signed Units],Txn[Key],J764,Txn[Transaction Order],"&lt;="&amp;Q764))</f>
      </c>
    </row>
    <row r="765" spans="10:18" ht="15" customHeight="1" x14ac:dyDescent="0.15">
      <c r="A765" s="239"/>
      <c r="B765" s="239"/>
      <c r="C765" s="239"/>
      <c r="D765" s="253"/>
      <c r="E765" s="239"/>
      <c r="F765" s="254"/>
      <c r="G765" s="239"/>
      <c r="H765" s="254"/>
      <c r="I765" s="239"/>
      <c r="J765" s="246">
        <f>IF(OR(B765="",C765="",E765=""),"",B765&amp;":"&amp;C765&amp;":"&amp;E765)</f>
      </c>
      <c r="K765" s="247">
        <f>IF(A765="","",A765*D765)</f>
      </c>
      <c r="L765" s="246">
        <f>IF(A765="","",IF(OR(A765=1,A765=0),H765,0))</f>
      </c>
      <c r="M765" s="246">
        <f>IF(A765="","",IF(A765=-1,H765,0))</f>
      </c>
      <c r="N765">
        <f>IF(J765="","",IF(E765="SGD",1,IF(E765="USD",Settings!$B$22,IF(E765="HKD",Settings!$B$23,1))))</f>
      </c>
      <c r="O765">
        <f>IF(OR(B765="",C765="",E765=""),0,(IF(A765=-1,H765,0)-IF(OR(A765=1,A765=0),H765,0)+IF(A765=2,H765,0))*IF(E765="SGD",1,IF(E765="USD",Settings!$B$22,IF(E765="HKD",Settings!$B$23,1))))</f>
        <v>0</v>
      </c>
      <c r="P765">
        <f>IF(OR(B765="",C765="",E765=""),0,IF(A765=2,H765*IF(E765="SGD",1,IF(E765="USD",Settings!$B$22,IF(E765="HKD",Settings!$B$23,1))),0))</f>
        <v>0</v>
      </c>
      <c r="Q765" s="312">
        <f>IF(OR(J765="",G765=""),"",G765+ROW()/1000000)</f>
      </c>
      <c r="R765" s="247">
        <f>IF(Q765="","",SUMIFS(Txn[Signed Units],Txn[Key],J765,Txn[Transaction Order],"&lt;="&amp;Q765))</f>
      </c>
    </row>
    <row r="766" spans="10:18" ht="15" customHeight="1" x14ac:dyDescent="0.15">
      <c r="A766" s="239"/>
      <c r="B766" s="239"/>
      <c r="C766" s="239"/>
      <c r="D766" s="253"/>
      <c r="E766" s="239"/>
      <c r="F766" s="254"/>
      <c r="G766" s="239"/>
      <c r="H766" s="254"/>
      <c r="I766" s="239"/>
      <c r="J766" s="246">
        <f>IF(OR(B766="",C766="",E766=""),"",B766&amp;":"&amp;C766&amp;":"&amp;E766)</f>
      </c>
      <c r="K766" s="247">
        <f>IF(A766="","",A766*D766)</f>
      </c>
      <c r="L766" s="246">
        <f>IF(A766="","",IF(OR(A766=1,A766=0),H766,0))</f>
      </c>
      <c r="M766" s="246">
        <f>IF(A766="","",IF(A766=-1,H766,0))</f>
      </c>
      <c r="N766">
        <f>IF(J766="","",IF(E766="SGD",1,IF(E766="USD",Settings!$B$22,IF(E766="HKD",Settings!$B$23,1))))</f>
      </c>
      <c r="O766">
        <f>IF(OR(B766="",C766="",E766=""),0,(IF(A766=-1,H766,0)-IF(OR(A766=1,A766=0),H766,0)+IF(A766=2,H766,0))*IF(E766="SGD",1,IF(E766="USD",Settings!$B$22,IF(E766="HKD",Settings!$B$23,1))))</f>
        <v>0</v>
      </c>
      <c r="P766">
        <f>IF(OR(B766="",C766="",E766=""),0,IF(A766=2,H766*IF(E766="SGD",1,IF(E766="USD",Settings!$B$22,IF(E766="HKD",Settings!$B$23,1))),0))</f>
        <v>0</v>
      </c>
      <c r="Q766" s="312">
        <f>IF(OR(J766="",G766=""),"",G766+ROW()/1000000)</f>
      </c>
      <c r="R766" s="247">
        <f>IF(Q766="","",SUMIFS(Txn[Signed Units],Txn[Key],J766,Txn[Transaction Order],"&lt;="&amp;Q766))</f>
      </c>
    </row>
    <row r="767" spans="10:18" ht="15" customHeight="1" x14ac:dyDescent="0.15">
      <c r="A767" s="239"/>
      <c r="B767" s="239"/>
      <c r="C767" s="239"/>
      <c r="D767" s="253"/>
      <c r="E767" s="239"/>
      <c r="F767" s="254"/>
      <c r="G767" s="239"/>
      <c r="H767" s="254"/>
      <c r="I767" s="239"/>
      <c r="J767" s="246">
        <f>IF(OR(B767="",C767="",E767=""),"",B767&amp;":"&amp;C767&amp;":"&amp;E767)</f>
      </c>
      <c r="K767" s="247">
        <f>IF(A767="","",A767*D767)</f>
      </c>
      <c r="L767" s="246">
        <f>IF(A767="","",IF(OR(A767=1,A767=0),H767,0))</f>
      </c>
      <c r="M767" s="246">
        <f>IF(A767="","",IF(A767=-1,H767,0))</f>
      </c>
      <c r="N767">
        <f>IF(J767="","",IF(E767="SGD",1,IF(E767="USD",Settings!$B$22,IF(E767="HKD",Settings!$B$23,1))))</f>
      </c>
      <c r="O767">
        <f>IF(OR(B767="",C767="",E767=""),0,(IF(A767=-1,H767,0)-IF(OR(A767=1,A767=0),H767,0)+IF(A767=2,H767,0))*IF(E767="SGD",1,IF(E767="USD",Settings!$B$22,IF(E767="HKD",Settings!$B$23,1))))</f>
        <v>0</v>
      </c>
      <c r="P767">
        <f>IF(OR(B767="",C767="",E767=""),0,IF(A767=2,H767*IF(E767="SGD",1,IF(E767="USD",Settings!$B$22,IF(E767="HKD",Settings!$B$23,1))),0))</f>
        <v>0</v>
      </c>
      <c r="Q767" s="312">
        <f>IF(OR(J767="",G767=""),"",G767+ROW()/1000000)</f>
      </c>
      <c r="R767" s="247">
        <f>IF(Q767="","",SUMIFS(Txn[Signed Units],Txn[Key],J767,Txn[Transaction Order],"&lt;="&amp;Q767))</f>
      </c>
    </row>
    <row r="768" spans="10:18" ht="15" customHeight="1" x14ac:dyDescent="0.15">
      <c r="A768" s="239"/>
      <c r="B768" s="239"/>
      <c r="C768" s="239"/>
      <c r="D768" s="253"/>
      <c r="E768" s="239"/>
      <c r="F768" s="254"/>
      <c r="G768" s="239"/>
      <c r="H768" s="254"/>
      <c r="I768" s="239"/>
      <c r="J768" s="246">
        <f>IF(OR(B768="",C768="",E768=""),"",B768&amp;":"&amp;C768&amp;":"&amp;E768)</f>
      </c>
      <c r="K768" s="247">
        <f>IF(A768="","",A768*D768)</f>
      </c>
      <c r="L768" s="246">
        <f>IF(A768="","",IF(OR(A768=1,A768=0),H768,0))</f>
      </c>
      <c r="M768" s="246">
        <f>IF(A768="","",IF(A768=-1,H768,0))</f>
      </c>
      <c r="N768">
        <f>IF(J768="","",IF(E768="SGD",1,IF(E768="USD",Settings!$B$22,IF(E768="HKD",Settings!$B$23,1))))</f>
      </c>
      <c r="O768">
        <f>IF(OR(B768="",C768="",E768=""),0,(IF(A768=-1,H768,0)-IF(OR(A768=1,A768=0),H768,0)+IF(A768=2,H768,0))*IF(E768="SGD",1,IF(E768="USD",Settings!$B$22,IF(E768="HKD",Settings!$B$23,1))))</f>
        <v>0</v>
      </c>
      <c r="P768">
        <f>IF(OR(B768="",C768="",E768=""),0,IF(A768=2,H768*IF(E768="SGD",1,IF(E768="USD",Settings!$B$22,IF(E768="HKD",Settings!$B$23,1))),0))</f>
        <v>0</v>
      </c>
      <c r="Q768" s="312">
        <f>IF(OR(J768="",G768=""),"",G768+ROW()/1000000)</f>
      </c>
      <c r="R768" s="247">
        <f>IF(Q768="","",SUMIFS(Txn[Signed Units],Txn[Key],J768,Txn[Transaction Order],"&lt;="&amp;Q768))</f>
      </c>
    </row>
    <row r="769" spans="10:18" ht="15" customHeight="1" x14ac:dyDescent="0.15">
      <c r="A769" s="239"/>
      <c r="B769" s="239"/>
      <c r="C769" s="239"/>
      <c r="D769" s="253"/>
      <c r="E769" s="239"/>
      <c r="F769" s="254"/>
      <c r="G769" s="239"/>
      <c r="H769" s="254"/>
      <c r="I769" s="239"/>
      <c r="J769" s="246">
        <f>IF(OR(B769="",C769="",E769=""),"",B769&amp;":"&amp;C769&amp;":"&amp;E769)</f>
      </c>
      <c r="K769" s="247">
        <f>IF(A769="","",A769*D769)</f>
      </c>
      <c r="L769" s="246">
        <f>IF(A769="","",IF(OR(A769=1,A769=0),H769,0))</f>
      </c>
      <c r="M769" s="246">
        <f>IF(A769="","",IF(A769=-1,H769,0))</f>
      </c>
      <c r="N769">
        <f>IF(J769="","",IF(E769="SGD",1,IF(E769="USD",Settings!$B$22,IF(E769="HKD",Settings!$B$23,1))))</f>
      </c>
      <c r="O769">
        <f>IF(OR(B769="",C769="",E769=""),0,(IF(A769=-1,H769,0)-IF(OR(A769=1,A769=0),H769,0)+IF(A769=2,H769,0))*IF(E769="SGD",1,IF(E769="USD",Settings!$B$22,IF(E769="HKD",Settings!$B$23,1))))</f>
        <v>0</v>
      </c>
      <c r="P769">
        <f>IF(OR(B769="",C769="",E769=""),0,IF(A769=2,H769*IF(E769="SGD",1,IF(E769="USD",Settings!$B$22,IF(E769="HKD",Settings!$B$23,1))),0))</f>
        <v>0</v>
      </c>
      <c r="Q769" s="312">
        <f>IF(OR(J769="",G769=""),"",G769+ROW()/1000000)</f>
      </c>
      <c r="R769" s="247">
        <f>IF(Q769="","",SUMIFS(Txn[Signed Units],Txn[Key],J769,Txn[Transaction Order],"&lt;="&amp;Q769))</f>
      </c>
    </row>
    <row r="770" spans="10:18" ht="15" customHeight="1" x14ac:dyDescent="0.15">
      <c r="A770" s="239"/>
      <c r="B770" s="239"/>
      <c r="C770" s="239"/>
      <c r="D770" s="253"/>
      <c r="E770" s="239"/>
      <c r="F770" s="254"/>
      <c r="G770" s="239"/>
      <c r="H770" s="254"/>
      <c r="I770" s="239"/>
      <c r="J770" s="246">
        <f>IF(OR(B770="",C770="",E770=""),"",B770&amp;":"&amp;C770&amp;":"&amp;E770)</f>
      </c>
      <c r="K770" s="247">
        <f>IF(A770="","",A770*D770)</f>
      </c>
      <c r="L770" s="246">
        <f>IF(A770="","",IF(OR(A770=1,A770=0),H770,0))</f>
      </c>
      <c r="M770" s="246">
        <f>IF(A770="","",IF(A770=-1,H770,0))</f>
      </c>
      <c r="N770">
        <f>IF(J770="","",IF(E770="SGD",1,IF(E770="USD",Settings!$B$22,IF(E770="HKD",Settings!$B$23,1))))</f>
      </c>
      <c r="O770">
        <f>IF(OR(B770="",C770="",E770=""),0,(IF(A770=-1,H770,0)-IF(OR(A770=1,A770=0),H770,0)+IF(A770=2,H770,0))*IF(E770="SGD",1,IF(E770="USD",Settings!$B$22,IF(E770="HKD",Settings!$B$23,1))))</f>
        <v>0</v>
      </c>
      <c r="P770">
        <f>IF(OR(B770="",C770="",E770=""),0,IF(A770=2,H770*IF(E770="SGD",1,IF(E770="USD",Settings!$B$22,IF(E770="HKD",Settings!$B$23,1))),0))</f>
        <v>0</v>
      </c>
      <c r="Q770" s="312">
        <f>IF(OR(J770="",G770=""),"",G770+ROW()/1000000)</f>
      </c>
      <c r="R770" s="247">
        <f>IF(Q770="","",SUMIFS(Txn[Signed Units],Txn[Key],J770,Txn[Transaction Order],"&lt;="&amp;Q770))</f>
      </c>
    </row>
    <row r="771" spans="10:18" ht="15" customHeight="1" x14ac:dyDescent="0.15">
      <c r="A771" s="239"/>
      <c r="B771" s="239"/>
      <c r="C771" s="239"/>
      <c r="D771" s="253"/>
      <c r="E771" s="239"/>
      <c r="F771" s="254"/>
      <c r="G771" s="239"/>
      <c r="H771" s="254"/>
      <c r="I771" s="239"/>
      <c r="J771" s="246">
        <f>IF(OR(B771="",C771="",E771=""),"",B771&amp;":"&amp;C771&amp;":"&amp;E771)</f>
      </c>
      <c r="K771" s="247">
        <f>IF(A771="","",A771*D771)</f>
      </c>
      <c r="L771" s="246">
        <f>IF(A771="","",IF(OR(A771=1,A771=0),H771,0))</f>
      </c>
      <c r="M771" s="246">
        <f>IF(A771="","",IF(A771=-1,H771,0))</f>
      </c>
      <c r="N771">
        <f>IF(J771="","",IF(E771="SGD",1,IF(E771="USD",Settings!$B$22,IF(E771="HKD",Settings!$B$23,1))))</f>
      </c>
      <c r="O771">
        <f>IF(OR(B771="",C771="",E771=""),0,(IF(A771=-1,H771,0)-IF(OR(A771=1,A771=0),H771,0)+IF(A771=2,H771,0))*IF(E771="SGD",1,IF(E771="USD",Settings!$B$22,IF(E771="HKD",Settings!$B$23,1))))</f>
        <v>0</v>
      </c>
      <c r="P771">
        <f>IF(OR(B771="",C771="",E771=""),0,IF(A771=2,H771*IF(E771="SGD",1,IF(E771="USD",Settings!$B$22,IF(E771="HKD",Settings!$B$23,1))),0))</f>
        <v>0</v>
      </c>
      <c r="Q771" s="312">
        <f>IF(OR(J771="",G771=""),"",G771+ROW()/1000000)</f>
      </c>
      <c r="R771" s="247">
        <f>IF(Q771="","",SUMIFS(Txn[Signed Units],Txn[Key],J771,Txn[Transaction Order],"&lt;="&amp;Q771))</f>
      </c>
    </row>
    <row r="772" spans="10:18" ht="15" customHeight="1" x14ac:dyDescent="0.15">
      <c r="A772" s="239"/>
      <c r="B772" s="239"/>
      <c r="C772" s="239"/>
      <c r="D772" s="253"/>
      <c r="E772" s="239"/>
      <c r="F772" s="254"/>
      <c r="G772" s="239"/>
      <c r="H772" s="254"/>
      <c r="I772" s="239"/>
      <c r="J772" s="246">
        <f>IF(OR(B772="",C772="",E772=""),"",B772&amp;":"&amp;C772&amp;":"&amp;E772)</f>
      </c>
      <c r="K772" s="247">
        <f>IF(A772="","",A772*D772)</f>
      </c>
      <c r="L772" s="246">
        <f>IF(A772="","",IF(OR(A772=1,A772=0),H772,0))</f>
      </c>
      <c r="M772" s="246">
        <f>IF(A772="","",IF(A772=-1,H772,0))</f>
      </c>
      <c r="N772">
        <f>IF(J772="","",IF(E772="SGD",1,IF(E772="USD",Settings!$B$22,IF(E772="HKD",Settings!$B$23,1))))</f>
      </c>
      <c r="O772">
        <f>IF(OR(B772="",C772="",E772=""),0,(IF(A772=-1,H772,0)-IF(OR(A772=1,A772=0),H772,0)+IF(A772=2,H772,0))*IF(E772="SGD",1,IF(E772="USD",Settings!$B$22,IF(E772="HKD",Settings!$B$23,1))))</f>
        <v>0</v>
      </c>
      <c r="P772">
        <f>IF(OR(B772="",C772="",E772=""),0,IF(A772=2,H772*IF(E772="SGD",1,IF(E772="USD",Settings!$B$22,IF(E772="HKD",Settings!$B$23,1))),0))</f>
        <v>0</v>
      </c>
      <c r="Q772" s="312">
        <f>IF(OR(J772="",G772=""),"",G772+ROW()/1000000)</f>
      </c>
      <c r="R772" s="247">
        <f>IF(Q772="","",SUMIFS(Txn[Signed Units],Txn[Key],J772,Txn[Transaction Order],"&lt;="&amp;Q772))</f>
      </c>
    </row>
    <row r="773" spans="10:18" ht="15" customHeight="1" x14ac:dyDescent="0.15">
      <c r="A773" s="239"/>
      <c r="B773" s="239"/>
      <c r="C773" s="239"/>
      <c r="D773" s="253"/>
      <c r="E773" s="239"/>
      <c r="F773" s="254"/>
      <c r="G773" s="239"/>
      <c r="H773" s="254"/>
      <c r="I773" s="239"/>
      <c r="J773" s="246">
        <f>IF(OR(B773="",C773="",E773=""),"",B773&amp;":"&amp;C773&amp;":"&amp;E773)</f>
      </c>
      <c r="K773" s="247">
        <f>IF(A773="","",A773*D773)</f>
      </c>
      <c r="L773" s="246">
        <f>IF(A773="","",IF(OR(A773=1,A773=0),H773,0))</f>
      </c>
      <c r="M773" s="246">
        <f>IF(A773="","",IF(A773=-1,H773,0))</f>
      </c>
      <c r="N773">
        <f>IF(J773="","",IF(E773="SGD",1,IF(E773="USD",Settings!$B$22,IF(E773="HKD",Settings!$B$23,1))))</f>
      </c>
      <c r="O773">
        <f>IF(OR(B773="",C773="",E773=""),0,(IF(A773=-1,H773,0)-IF(OR(A773=1,A773=0),H773,0)+IF(A773=2,H773,0))*IF(E773="SGD",1,IF(E773="USD",Settings!$B$22,IF(E773="HKD",Settings!$B$23,1))))</f>
        <v>0</v>
      </c>
      <c r="P773">
        <f>IF(OR(B773="",C773="",E773=""),0,IF(A773=2,H773*IF(E773="SGD",1,IF(E773="USD",Settings!$B$22,IF(E773="HKD",Settings!$B$23,1))),0))</f>
        <v>0</v>
      </c>
      <c r="Q773" s="312">
        <f>IF(OR(J773="",G773=""),"",G773+ROW()/1000000)</f>
      </c>
      <c r="R773" s="247">
        <f>IF(Q773="","",SUMIFS(Txn[Signed Units],Txn[Key],J773,Txn[Transaction Order],"&lt;="&amp;Q773))</f>
      </c>
    </row>
    <row r="774" spans="10:18" ht="15" customHeight="1" x14ac:dyDescent="0.15">
      <c r="A774" s="239"/>
      <c r="B774" s="239"/>
      <c r="C774" s="239"/>
      <c r="D774" s="253"/>
      <c r="E774" s="239"/>
      <c r="F774" s="254"/>
      <c r="G774" s="239"/>
      <c r="H774" s="254"/>
      <c r="I774" s="239"/>
      <c r="J774" s="246">
        <f>IF(OR(B774="",C774="",E774=""),"",B774&amp;":"&amp;C774&amp;":"&amp;E774)</f>
      </c>
      <c r="K774" s="247">
        <f>IF(A774="","",A774*D774)</f>
      </c>
      <c r="L774" s="246">
        <f>IF(A774="","",IF(OR(A774=1,A774=0),H774,0))</f>
      </c>
      <c r="M774" s="246">
        <f>IF(A774="","",IF(A774=-1,H774,0))</f>
      </c>
      <c r="N774">
        <f>IF(J774="","",IF(E774="SGD",1,IF(E774="USD",Settings!$B$22,IF(E774="HKD",Settings!$B$23,1))))</f>
      </c>
      <c r="O774">
        <f>IF(OR(B774="",C774="",E774=""),0,(IF(A774=-1,H774,0)-IF(OR(A774=1,A774=0),H774,0)+IF(A774=2,H774,0))*IF(E774="SGD",1,IF(E774="USD",Settings!$B$22,IF(E774="HKD",Settings!$B$23,1))))</f>
        <v>0</v>
      </c>
      <c r="P774">
        <f>IF(OR(B774="",C774="",E774=""),0,IF(A774=2,H774*IF(E774="SGD",1,IF(E774="USD",Settings!$B$22,IF(E774="HKD",Settings!$B$23,1))),0))</f>
        <v>0</v>
      </c>
      <c r="Q774" s="312">
        <f>IF(OR(J774="",G774=""),"",G774+ROW()/1000000)</f>
      </c>
      <c r="R774" s="247">
        <f>IF(Q774="","",SUMIFS(Txn[Signed Units],Txn[Key],J774,Txn[Transaction Order],"&lt;="&amp;Q774))</f>
      </c>
    </row>
    <row r="775" spans="10:18" ht="15" customHeight="1" x14ac:dyDescent="0.15">
      <c r="A775" s="239"/>
      <c r="B775" s="239"/>
      <c r="C775" s="239"/>
      <c r="D775" s="253"/>
      <c r="E775" s="239"/>
      <c r="F775" s="254"/>
      <c r="G775" s="239"/>
      <c r="H775" s="254"/>
      <c r="I775" s="239"/>
      <c r="J775" s="246">
        <f>IF(OR(B775="",C775="",E775=""),"",B775&amp;":"&amp;C775&amp;":"&amp;E775)</f>
      </c>
      <c r="K775" s="247">
        <f>IF(A775="","",A775*D775)</f>
      </c>
      <c r="L775" s="246">
        <f>IF(A775="","",IF(OR(A775=1,A775=0),H775,0))</f>
      </c>
      <c r="M775" s="246">
        <f>IF(A775="","",IF(A775=-1,H775,0))</f>
      </c>
      <c r="N775">
        <f>IF(J775="","",IF(E775="SGD",1,IF(E775="USD",Settings!$B$22,IF(E775="HKD",Settings!$B$23,1))))</f>
      </c>
      <c r="O775">
        <f>IF(OR(B775="",C775="",E775=""),0,(IF(A775=-1,H775,0)-IF(OR(A775=1,A775=0),H775,0)+IF(A775=2,H775,0))*IF(E775="SGD",1,IF(E775="USD",Settings!$B$22,IF(E775="HKD",Settings!$B$23,1))))</f>
        <v>0</v>
      </c>
      <c r="P775">
        <f>IF(OR(B775="",C775="",E775=""),0,IF(A775=2,H775*IF(E775="SGD",1,IF(E775="USD",Settings!$B$22,IF(E775="HKD",Settings!$B$23,1))),0))</f>
        <v>0</v>
      </c>
      <c r="Q775" s="312">
        <f>IF(OR(J775="",G775=""),"",G775+ROW()/1000000)</f>
      </c>
      <c r="R775" s="247">
        <f>IF(Q775="","",SUMIFS(Txn[Signed Units],Txn[Key],J775,Txn[Transaction Order],"&lt;="&amp;Q775))</f>
      </c>
    </row>
    <row r="776" spans="10:18" ht="15" customHeight="1" x14ac:dyDescent="0.15">
      <c r="A776" s="239"/>
      <c r="B776" s="239"/>
      <c r="C776" s="239"/>
      <c r="D776" s="253"/>
      <c r="E776" s="239"/>
      <c r="F776" s="254"/>
      <c r="G776" s="239"/>
      <c r="H776" s="254"/>
      <c r="I776" s="239"/>
      <c r="J776" s="246">
        <f>IF(OR(B776="",C776="",E776=""),"",B776&amp;":"&amp;C776&amp;":"&amp;E776)</f>
      </c>
      <c r="K776" s="247">
        <f>IF(A776="","",A776*D776)</f>
      </c>
      <c r="L776" s="246">
        <f>IF(A776="","",IF(OR(A776=1,A776=0),H776,0))</f>
      </c>
      <c r="M776" s="246">
        <f>IF(A776="","",IF(A776=-1,H776,0))</f>
      </c>
      <c r="N776">
        <f>IF(J776="","",IF(E776="SGD",1,IF(E776="USD",Settings!$B$22,IF(E776="HKD",Settings!$B$23,1))))</f>
      </c>
      <c r="O776">
        <f>IF(OR(B776="",C776="",E776=""),0,(IF(A776=-1,H776,0)-IF(OR(A776=1,A776=0),H776,0)+IF(A776=2,H776,0))*IF(E776="SGD",1,IF(E776="USD",Settings!$B$22,IF(E776="HKD",Settings!$B$23,1))))</f>
        <v>0</v>
      </c>
      <c r="P776">
        <f>IF(OR(B776="",C776="",E776=""),0,IF(A776=2,H776*IF(E776="SGD",1,IF(E776="USD",Settings!$B$22,IF(E776="HKD",Settings!$B$23,1))),0))</f>
        <v>0</v>
      </c>
      <c r="Q776" s="312">
        <f>IF(OR(J776="",G776=""),"",G776+ROW()/1000000)</f>
      </c>
      <c r="R776" s="247">
        <f>IF(Q776="","",SUMIFS(Txn[Signed Units],Txn[Key],J776,Txn[Transaction Order],"&lt;="&amp;Q776))</f>
      </c>
    </row>
    <row r="777" spans="10:18" ht="15" customHeight="1" x14ac:dyDescent="0.15">
      <c r="A777" s="239"/>
      <c r="B777" s="239"/>
      <c r="C777" s="239"/>
      <c r="D777" s="253"/>
      <c r="E777" s="239"/>
      <c r="F777" s="254"/>
      <c r="G777" s="239"/>
      <c r="H777" s="254"/>
      <c r="I777" s="239"/>
      <c r="J777" s="246">
        <f>IF(OR(B777="",C777="",E777=""),"",B777&amp;":"&amp;C777&amp;":"&amp;E777)</f>
      </c>
      <c r="K777" s="247">
        <f>IF(A777="","",A777*D777)</f>
      </c>
      <c r="L777" s="246">
        <f>IF(A777="","",IF(OR(A777=1,A777=0),H777,0))</f>
      </c>
      <c r="M777" s="246">
        <f>IF(A777="","",IF(A777=-1,H777,0))</f>
      </c>
      <c r="N777">
        <f>IF(J777="","",IF(E777="SGD",1,IF(E777="USD",Settings!$B$22,IF(E777="HKD",Settings!$B$23,1))))</f>
      </c>
      <c r="O777">
        <f>IF(OR(B777="",C777="",E777=""),0,(IF(A777=-1,H777,0)-IF(OR(A777=1,A777=0),H777,0)+IF(A777=2,H777,0))*IF(E777="SGD",1,IF(E777="USD",Settings!$B$22,IF(E777="HKD",Settings!$B$23,1))))</f>
        <v>0</v>
      </c>
      <c r="P777">
        <f>IF(OR(B777="",C777="",E777=""),0,IF(A777=2,H777*IF(E777="SGD",1,IF(E777="USD",Settings!$B$22,IF(E777="HKD",Settings!$B$23,1))),0))</f>
        <v>0</v>
      </c>
      <c r="Q777" s="312">
        <f>IF(OR(J777="",G777=""),"",G777+ROW()/1000000)</f>
      </c>
      <c r="R777" s="247">
        <f>IF(Q777="","",SUMIFS(Txn[Signed Units],Txn[Key],J777,Txn[Transaction Order],"&lt;="&amp;Q777))</f>
      </c>
    </row>
    <row r="778" spans="10:18" ht="15" customHeight="1" x14ac:dyDescent="0.15">
      <c r="A778" s="239"/>
      <c r="B778" s="239"/>
      <c r="C778" s="239"/>
      <c r="D778" s="253"/>
      <c r="E778" s="239"/>
      <c r="F778" s="254"/>
      <c r="G778" s="239"/>
      <c r="H778" s="254"/>
      <c r="I778" s="239"/>
      <c r="J778" s="246">
        <f>IF(OR(B778="",C778="",E778=""),"",B778&amp;":"&amp;C778&amp;":"&amp;E778)</f>
      </c>
      <c r="K778" s="247">
        <f>IF(A778="","",A778*D778)</f>
      </c>
      <c r="L778" s="246">
        <f>IF(A778="","",IF(OR(A778=1,A778=0),H778,0))</f>
      </c>
      <c r="M778" s="246">
        <f>IF(A778="","",IF(A778=-1,H778,0))</f>
      </c>
      <c r="N778">
        <f>IF(J778="","",IF(E778="SGD",1,IF(E778="USD",Settings!$B$22,IF(E778="HKD",Settings!$B$23,1))))</f>
      </c>
      <c r="O778">
        <f>IF(OR(B778="",C778="",E778=""),0,(IF(A778=-1,H778,0)-IF(OR(A778=1,A778=0),H778,0)+IF(A778=2,H778,0))*IF(E778="SGD",1,IF(E778="USD",Settings!$B$22,IF(E778="HKD",Settings!$B$23,1))))</f>
        <v>0</v>
      </c>
      <c r="P778">
        <f>IF(OR(B778="",C778="",E778=""),0,IF(A778=2,H778*IF(E778="SGD",1,IF(E778="USD",Settings!$B$22,IF(E778="HKD",Settings!$B$23,1))),0))</f>
        <v>0</v>
      </c>
      <c r="Q778" s="312">
        <f>IF(OR(J778="",G778=""),"",G778+ROW()/1000000)</f>
      </c>
      <c r="R778" s="247">
        <f>IF(Q778="","",SUMIFS(Txn[Signed Units],Txn[Key],J778,Txn[Transaction Order],"&lt;="&amp;Q778))</f>
      </c>
    </row>
    <row r="779" spans="10:18" ht="15" customHeight="1" x14ac:dyDescent="0.15">
      <c r="A779" s="239"/>
      <c r="B779" s="239"/>
      <c r="C779" s="239"/>
      <c r="D779" s="253"/>
      <c r="E779" s="239"/>
      <c r="F779" s="254"/>
      <c r="G779" s="239"/>
      <c r="H779" s="254"/>
      <c r="I779" s="239"/>
      <c r="J779" s="246">
        <f>IF(OR(B779="",C779="",E779=""),"",B779&amp;":"&amp;C779&amp;":"&amp;E779)</f>
      </c>
      <c r="K779" s="247">
        <f>IF(A779="","",A779*D779)</f>
      </c>
      <c r="L779" s="246">
        <f>IF(A779="","",IF(OR(A779=1,A779=0),H779,0))</f>
      </c>
      <c r="M779" s="246">
        <f>IF(A779="","",IF(A779=-1,H779,0))</f>
      </c>
      <c r="N779">
        <f>IF(J779="","",IF(E779="SGD",1,IF(E779="USD",Settings!$B$22,IF(E779="HKD",Settings!$B$23,1))))</f>
      </c>
      <c r="O779">
        <f>IF(OR(B779="",C779="",E779=""),0,(IF(A779=-1,H779,0)-IF(OR(A779=1,A779=0),H779,0)+IF(A779=2,H779,0))*IF(E779="SGD",1,IF(E779="USD",Settings!$B$22,IF(E779="HKD",Settings!$B$23,1))))</f>
        <v>0</v>
      </c>
      <c r="P779">
        <f>IF(OR(B779="",C779="",E779=""),0,IF(A779=2,H779*IF(E779="SGD",1,IF(E779="USD",Settings!$B$22,IF(E779="HKD",Settings!$B$23,1))),0))</f>
        <v>0</v>
      </c>
      <c r="Q779" s="312">
        <f>IF(OR(J779="",G779=""),"",G779+ROW()/1000000)</f>
      </c>
      <c r="R779" s="247">
        <f>IF(Q779="","",SUMIFS(Txn[Signed Units],Txn[Key],J779,Txn[Transaction Order],"&lt;="&amp;Q779))</f>
      </c>
    </row>
    <row r="780" spans="10:18" ht="15" customHeight="1" x14ac:dyDescent="0.15">
      <c r="A780" s="239"/>
      <c r="B780" s="239"/>
      <c r="C780" s="239"/>
      <c r="D780" s="253"/>
      <c r="E780" s="239"/>
      <c r="F780" s="254"/>
      <c r="G780" s="239"/>
      <c r="H780" s="254"/>
      <c r="I780" s="239"/>
      <c r="J780" s="246">
        <f>IF(OR(B780="",C780="",E780=""),"",B780&amp;":"&amp;C780&amp;":"&amp;E780)</f>
      </c>
      <c r="K780" s="247">
        <f>IF(A780="","",A780*D780)</f>
      </c>
      <c r="L780" s="246">
        <f>IF(A780="","",IF(OR(A780=1,A780=0),H780,0))</f>
      </c>
      <c r="M780" s="246">
        <f>IF(A780="","",IF(A780=-1,H780,0))</f>
      </c>
      <c r="N780">
        <f>IF(J780="","",IF(E780="SGD",1,IF(E780="USD",Settings!$B$22,IF(E780="HKD",Settings!$B$23,1))))</f>
      </c>
      <c r="O780">
        <f>IF(OR(B780="",C780="",E780=""),0,(IF(A780=-1,H780,0)-IF(OR(A780=1,A780=0),H780,0)+IF(A780=2,H780,0))*IF(E780="SGD",1,IF(E780="USD",Settings!$B$22,IF(E780="HKD",Settings!$B$23,1))))</f>
        <v>0</v>
      </c>
      <c r="P780">
        <f>IF(OR(B780="",C780="",E780=""),0,IF(A780=2,H780*IF(E780="SGD",1,IF(E780="USD",Settings!$B$22,IF(E780="HKD",Settings!$B$23,1))),0))</f>
        <v>0</v>
      </c>
      <c r="Q780" s="312">
        <f>IF(OR(J780="",G780=""),"",G780+ROW()/1000000)</f>
      </c>
      <c r="R780" s="247">
        <f>IF(Q780="","",SUMIFS(Txn[Signed Units],Txn[Key],J780,Txn[Transaction Order],"&lt;="&amp;Q780))</f>
      </c>
    </row>
    <row r="781" spans="10:18" ht="15" customHeight="1" x14ac:dyDescent="0.15">
      <c r="A781" s="239"/>
      <c r="B781" s="239"/>
      <c r="C781" s="239"/>
      <c r="D781" s="253"/>
      <c r="E781" s="239"/>
      <c r="F781" s="254"/>
      <c r="G781" s="239"/>
      <c r="H781" s="254"/>
      <c r="I781" s="239"/>
      <c r="J781" s="246">
        <f>IF(OR(B781="",C781="",E781=""),"",B781&amp;":"&amp;C781&amp;":"&amp;E781)</f>
      </c>
      <c r="K781" s="247">
        <f>IF(A781="","",A781*D781)</f>
      </c>
      <c r="L781" s="246">
        <f>IF(A781="","",IF(OR(A781=1,A781=0),H781,0))</f>
      </c>
      <c r="M781" s="246">
        <f>IF(A781="","",IF(A781=-1,H781,0))</f>
      </c>
      <c r="N781">
        <f>IF(J781="","",IF(E781="SGD",1,IF(E781="USD",Settings!$B$22,IF(E781="HKD",Settings!$B$23,1))))</f>
      </c>
      <c r="O781">
        <f>IF(OR(B781="",C781="",E781=""),0,(IF(A781=-1,H781,0)-IF(OR(A781=1,A781=0),H781,0)+IF(A781=2,H781,0))*IF(E781="SGD",1,IF(E781="USD",Settings!$B$22,IF(E781="HKD",Settings!$B$23,1))))</f>
        <v>0</v>
      </c>
      <c r="P781">
        <f>IF(OR(B781="",C781="",E781=""),0,IF(A781=2,H781*IF(E781="SGD",1,IF(E781="USD",Settings!$B$22,IF(E781="HKD",Settings!$B$23,1))),0))</f>
        <v>0</v>
      </c>
      <c r="Q781" s="312">
        <f>IF(OR(J781="",G781=""),"",G781+ROW()/1000000)</f>
      </c>
      <c r="R781" s="247">
        <f>IF(Q781="","",SUMIFS(Txn[Signed Units],Txn[Key],J781,Txn[Transaction Order],"&lt;="&amp;Q781))</f>
      </c>
    </row>
    <row r="782" spans="10:18" ht="15" customHeight="1" x14ac:dyDescent="0.15">
      <c r="A782" s="239"/>
      <c r="B782" s="239"/>
      <c r="C782" s="239"/>
      <c r="D782" s="253"/>
      <c r="E782" s="239"/>
      <c r="F782" s="254"/>
      <c r="G782" s="239"/>
      <c r="H782" s="254"/>
      <c r="I782" s="239"/>
      <c r="J782" s="246">
        <f>IF(OR(B782="",C782="",E782=""),"",B782&amp;":"&amp;C782&amp;":"&amp;E782)</f>
      </c>
      <c r="K782" s="247">
        <f>IF(A782="","",A782*D782)</f>
      </c>
      <c r="L782" s="246">
        <f>IF(A782="","",IF(OR(A782=1,A782=0),H782,0))</f>
      </c>
      <c r="M782" s="246">
        <f>IF(A782="","",IF(A782=-1,H782,0))</f>
      </c>
      <c r="N782">
        <f>IF(J782="","",IF(E782="SGD",1,IF(E782="USD",Settings!$B$22,IF(E782="HKD",Settings!$B$23,1))))</f>
      </c>
      <c r="O782">
        <f>IF(OR(B782="",C782="",E782=""),0,(IF(A782=-1,H782,0)-IF(OR(A782=1,A782=0),H782,0)+IF(A782=2,H782,0))*IF(E782="SGD",1,IF(E782="USD",Settings!$B$22,IF(E782="HKD",Settings!$B$23,1))))</f>
        <v>0</v>
      </c>
      <c r="P782">
        <f>IF(OR(B782="",C782="",E782=""),0,IF(A782=2,H782*IF(E782="SGD",1,IF(E782="USD",Settings!$B$22,IF(E782="HKD",Settings!$B$23,1))),0))</f>
        <v>0</v>
      </c>
      <c r="Q782" s="312">
        <f>IF(OR(J782="",G782=""),"",G782+ROW()/1000000)</f>
      </c>
      <c r="R782" s="247">
        <f>IF(Q782="","",SUMIFS(Txn[Signed Units],Txn[Key],J782,Txn[Transaction Order],"&lt;="&amp;Q782))</f>
      </c>
    </row>
    <row r="783" spans="10:18" ht="15" customHeight="1" x14ac:dyDescent="0.15">
      <c r="A783" s="239"/>
      <c r="B783" s="239"/>
      <c r="C783" s="239"/>
      <c r="D783" s="253"/>
      <c r="E783" s="239"/>
      <c r="F783" s="254"/>
      <c r="G783" s="239"/>
      <c r="H783" s="254"/>
      <c r="I783" s="239"/>
      <c r="J783" s="246">
        <f>IF(OR(B783="",C783="",E783=""),"",B783&amp;":"&amp;C783&amp;":"&amp;E783)</f>
      </c>
      <c r="K783" s="247">
        <f>IF(A783="","",A783*D783)</f>
      </c>
      <c r="L783" s="246">
        <f>IF(A783="","",IF(OR(A783=1,A783=0),H783,0))</f>
      </c>
      <c r="M783" s="246">
        <f>IF(A783="","",IF(A783=-1,H783,0))</f>
      </c>
      <c r="N783">
        <f>IF(J783="","",IF(E783="SGD",1,IF(E783="USD",Settings!$B$22,IF(E783="HKD",Settings!$B$23,1))))</f>
      </c>
      <c r="O783">
        <f>IF(OR(B783="",C783="",E783=""),0,(IF(A783=-1,H783,0)-IF(OR(A783=1,A783=0),H783,0)+IF(A783=2,H783,0))*IF(E783="SGD",1,IF(E783="USD",Settings!$B$22,IF(E783="HKD",Settings!$B$23,1))))</f>
        <v>0</v>
      </c>
      <c r="P783">
        <f>IF(OR(B783="",C783="",E783=""),0,IF(A783=2,H783*IF(E783="SGD",1,IF(E783="USD",Settings!$B$22,IF(E783="HKD",Settings!$B$23,1))),0))</f>
        <v>0</v>
      </c>
      <c r="Q783" s="312">
        <f>IF(OR(J783="",G783=""),"",G783+ROW()/1000000)</f>
      </c>
      <c r="R783" s="247">
        <f>IF(Q783="","",SUMIFS(Txn[Signed Units],Txn[Key],J783,Txn[Transaction Order],"&lt;="&amp;Q783))</f>
      </c>
    </row>
    <row r="784" spans="10:18" ht="15" customHeight="1" x14ac:dyDescent="0.15">
      <c r="A784" s="239"/>
      <c r="B784" s="239"/>
      <c r="C784" s="239"/>
      <c r="D784" s="253"/>
      <c r="E784" s="239"/>
      <c r="F784" s="254"/>
      <c r="G784" s="239"/>
      <c r="H784" s="254"/>
      <c r="I784" s="239"/>
      <c r="J784" s="246">
        <f>IF(OR(B784="",C784="",E784=""),"",B784&amp;":"&amp;C784&amp;":"&amp;E784)</f>
      </c>
      <c r="K784" s="247">
        <f>IF(A784="","",A784*D784)</f>
      </c>
      <c r="L784" s="246">
        <f>IF(A784="","",IF(OR(A784=1,A784=0),H784,0))</f>
      </c>
      <c r="M784" s="246">
        <f>IF(A784="","",IF(A784=-1,H784,0))</f>
      </c>
      <c r="N784">
        <f>IF(J784="","",IF(E784="SGD",1,IF(E784="USD",Settings!$B$22,IF(E784="HKD",Settings!$B$23,1))))</f>
      </c>
      <c r="O784">
        <f>IF(OR(B784="",C784="",E784=""),0,(IF(A784=-1,H784,0)-IF(OR(A784=1,A784=0),H784,0)+IF(A784=2,H784,0))*IF(E784="SGD",1,IF(E784="USD",Settings!$B$22,IF(E784="HKD",Settings!$B$23,1))))</f>
        <v>0</v>
      </c>
      <c r="P784">
        <f>IF(OR(B784="",C784="",E784=""),0,IF(A784=2,H784*IF(E784="SGD",1,IF(E784="USD",Settings!$B$22,IF(E784="HKD",Settings!$B$23,1))),0))</f>
        <v>0</v>
      </c>
      <c r="Q784" s="312">
        <f>IF(OR(J784="",G784=""),"",G784+ROW()/1000000)</f>
      </c>
      <c r="R784" s="247">
        <f>IF(Q784="","",SUMIFS(Txn[Signed Units],Txn[Key],J784,Txn[Transaction Order],"&lt;="&amp;Q784))</f>
      </c>
    </row>
    <row r="785" spans="10:18" ht="15" customHeight="1" x14ac:dyDescent="0.15">
      <c r="A785" s="239"/>
      <c r="B785" s="239"/>
      <c r="C785" s="239"/>
      <c r="D785" s="253"/>
      <c r="E785" s="239"/>
      <c r="F785" s="254"/>
      <c r="G785" s="239"/>
      <c r="H785" s="254"/>
      <c r="I785" s="239"/>
      <c r="J785" s="246">
        <f>IF(OR(B785="",C785="",E785=""),"",B785&amp;":"&amp;C785&amp;":"&amp;E785)</f>
      </c>
      <c r="K785" s="247">
        <f>IF(A785="","",A785*D785)</f>
      </c>
      <c r="L785" s="246">
        <f>IF(A785="","",IF(OR(A785=1,A785=0),H785,0))</f>
      </c>
      <c r="M785" s="246">
        <f>IF(A785="","",IF(A785=-1,H785,0))</f>
      </c>
      <c r="N785">
        <f>IF(J785="","",IF(E785="SGD",1,IF(E785="USD",Settings!$B$22,IF(E785="HKD",Settings!$B$23,1))))</f>
      </c>
      <c r="O785">
        <f>IF(OR(B785="",C785="",E785=""),0,(IF(A785=-1,H785,0)-IF(OR(A785=1,A785=0),H785,0)+IF(A785=2,H785,0))*IF(E785="SGD",1,IF(E785="USD",Settings!$B$22,IF(E785="HKD",Settings!$B$23,1))))</f>
        <v>0</v>
      </c>
      <c r="P785">
        <f>IF(OR(B785="",C785="",E785=""),0,IF(A785=2,H785*IF(E785="SGD",1,IF(E785="USD",Settings!$B$22,IF(E785="HKD",Settings!$B$23,1))),0))</f>
        <v>0</v>
      </c>
      <c r="Q785" s="312">
        <f>IF(OR(J785="",G785=""),"",G785+ROW()/1000000)</f>
      </c>
      <c r="R785" s="247">
        <f>IF(Q785="","",SUMIFS(Txn[Signed Units],Txn[Key],J785,Txn[Transaction Order],"&lt;="&amp;Q785))</f>
      </c>
    </row>
    <row r="786" spans="10:18" ht="15" customHeight="1" x14ac:dyDescent="0.15">
      <c r="A786" s="239"/>
      <c r="B786" s="239"/>
      <c r="C786" s="239"/>
      <c r="D786" s="253"/>
      <c r="E786" s="239"/>
      <c r="F786" s="254"/>
      <c r="G786" s="239"/>
      <c r="H786" s="254"/>
      <c r="I786" s="239"/>
      <c r="J786" s="246">
        <f>IF(OR(B786="",C786="",E786=""),"",B786&amp;":"&amp;C786&amp;":"&amp;E786)</f>
      </c>
      <c r="K786" s="247">
        <f>IF(A786="","",A786*D786)</f>
      </c>
      <c r="L786" s="246">
        <f>IF(A786="","",IF(OR(A786=1,A786=0),H786,0))</f>
      </c>
      <c r="M786" s="246">
        <f>IF(A786="","",IF(A786=-1,H786,0))</f>
      </c>
      <c r="N786">
        <f>IF(J786="","",IF(E786="SGD",1,IF(E786="USD",Settings!$B$22,IF(E786="HKD",Settings!$B$23,1))))</f>
      </c>
      <c r="O786">
        <f>IF(OR(B786="",C786="",E786=""),0,(IF(A786=-1,H786,0)-IF(OR(A786=1,A786=0),H786,0)+IF(A786=2,H786,0))*IF(E786="SGD",1,IF(E786="USD",Settings!$B$22,IF(E786="HKD",Settings!$B$23,1))))</f>
        <v>0</v>
      </c>
      <c r="P786">
        <f>IF(OR(B786="",C786="",E786=""),0,IF(A786=2,H786*IF(E786="SGD",1,IF(E786="USD",Settings!$B$22,IF(E786="HKD",Settings!$B$23,1))),0))</f>
        <v>0</v>
      </c>
      <c r="Q786" s="312">
        <f>IF(OR(J786="",G786=""),"",G786+ROW()/1000000)</f>
      </c>
      <c r="R786" s="247">
        <f>IF(Q786="","",SUMIFS(Txn[Signed Units],Txn[Key],J786,Txn[Transaction Order],"&lt;="&amp;Q786))</f>
      </c>
    </row>
    <row r="787" spans="10:18" ht="15" customHeight="1" x14ac:dyDescent="0.15">
      <c r="A787" s="239"/>
      <c r="B787" s="239"/>
      <c r="C787" s="239"/>
      <c r="D787" s="253"/>
      <c r="E787" s="239"/>
      <c r="F787" s="254"/>
      <c r="G787" s="239"/>
      <c r="H787" s="254"/>
      <c r="I787" s="239"/>
      <c r="J787" s="246">
        <f>IF(OR(B787="",C787="",E787=""),"",B787&amp;":"&amp;C787&amp;":"&amp;E787)</f>
      </c>
      <c r="K787" s="247">
        <f>IF(A787="","",A787*D787)</f>
      </c>
      <c r="L787" s="246">
        <f>IF(A787="","",IF(OR(A787=1,A787=0),H787,0))</f>
      </c>
      <c r="M787" s="246">
        <f>IF(A787="","",IF(A787=-1,H787,0))</f>
      </c>
      <c r="N787">
        <f>IF(J787="","",IF(E787="SGD",1,IF(E787="USD",Settings!$B$22,IF(E787="HKD",Settings!$B$23,1))))</f>
      </c>
      <c r="O787">
        <f>IF(OR(B787="",C787="",E787=""),0,(IF(A787=-1,H787,0)-IF(OR(A787=1,A787=0),H787,0)+IF(A787=2,H787,0))*IF(E787="SGD",1,IF(E787="USD",Settings!$B$22,IF(E787="HKD",Settings!$B$23,1))))</f>
        <v>0</v>
      </c>
      <c r="P787">
        <f>IF(OR(B787="",C787="",E787=""),0,IF(A787=2,H787*IF(E787="SGD",1,IF(E787="USD",Settings!$B$22,IF(E787="HKD",Settings!$B$23,1))),0))</f>
        <v>0</v>
      </c>
      <c r="Q787" s="312">
        <f>IF(OR(J787="",G787=""),"",G787+ROW()/1000000)</f>
      </c>
      <c r="R787" s="247">
        <f>IF(Q787="","",SUMIFS(Txn[Signed Units],Txn[Key],J787,Txn[Transaction Order],"&lt;="&amp;Q787))</f>
      </c>
    </row>
    <row r="788" spans="10:18" ht="15" customHeight="1" x14ac:dyDescent="0.15">
      <c r="A788" s="239"/>
      <c r="B788" s="239"/>
      <c r="C788" s="239"/>
      <c r="D788" s="253"/>
      <c r="E788" s="239"/>
      <c r="F788" s="254"/>
      <c r="G788" s="239"/>
      <c r="H788" s="254"/>
      <c r="I788" s="239"/>
      <c r="J788" s="246">
        <f>IF(OR(B788="",C788="",E788=""),"",B788&amp;":"&amp;C788&amp;":"&amp;E788)</f>
      </c>
      <c r="K788" s="247">
        <f>IF(A788="","",A788*D788)</f>
      </c>
      <c r="L788" s="246">
        <f>IF(A788="","",IF(OR(A788=1,A788=0),H788,0))</f>
      </c>
      <c r="M788" s="246">
        <f>IF(A788="","",IF(A788=-1,H788,0))</f>
      </c>
      <c r="N788">
        <f>IF(J788="","",IF(E788="SGD",1,IF(E788="USD",Settings!$B$22,IF(E788="HKD",Settings!$B$23,1))))</f>
      </c>
      <c r="O788">
        <f>IF(OR(B788="",C788="",E788=""),0,(IF(A788=-1,H788,0)-IF(OR(A788=1,A788=0),H788,0)+IF(A788=2,H788,0))*IF(E788="SGD",1,IF(E788="USD",Settings!$B$22,IF(E788="HKD",Settings!$B$23,1))))</f>
        <v>0</v>
      </c>
      <c r="P788">
        <f>IF(OR(B788="",C788="",E788=""),0,IF(A788=2,H788*IF(E788="SGD",1,IF(E788="USD",Settings!$B$22,IF(E788="HKD",Settings!$B$23,1))),0))</f>
        <v>0</v>
      </c>
      <c r="Q788" s="312">
        <f>IF(OR(J788="",G788=""),"",G788+ROW()/1000000)</f>
      </c>
      <c r="R788" s="247">
        <f>IF(Q788="","",SUMIFS(Txn[Signed Units],Txn[Key],J788,Txn[Transaction Order],"&lt;="&amp;Q788))</f>
      </c>
    </row>
    <row r="789" spans="10:18" ht="15" customHeight="1" x14ac:dyDescent="0.15">
      <c r="A789" s="239"/>
      <c r="B789" s="239"/>
      <c r="C789" s="239"/>
      <c r="D789" s="253"/>
      <c r="E789" s="239"/>
      <c r="F789" s="254"/>
      <c r="G789" s="239"/>
      <c r="H789" s="254"/>
      <c r="I789" s="239"/>
      <c r="J789" s="246">
        <f>IF(OR(B789="",C789="",E789=""),"",B789&amp;":"&amp;C789&amp;":"&amp;E789)</f>
      </c>
      <c r="K789" s="247">
        <f>IF(A789="","",A789*D789)</f>
      </c>
      <c r="L789" s="246">
        <f>IF(A789="","",IF(OR(A789=1,A789=0),H789,0))</f>
      </c>
      <c r="M789" s="246">
        <f>IF(A789="","",IF(A789=-1,H789,0))</f>
      </c>
      <c r="N789">
        <f>IF(J789="","",IF(E789="SGD",1,IF(E789="USD",Settings!$B$22,IF(E789="HKD",Settings!$B$23,1))))</f>
      </c>
      <c r="O789">
        <f>IF(OR(B789="",C789="",E789=""),0,(IF(A789=-1,H789,0)-IF(OR(A789=1,A789=0),H789,0)+IF(A789=2,H789,0))*IF(E789="SGD",1,IF(E789="USD",Settings!$B$22,IF(E789="HKD",Settings!$B$23,1))))</f>
        <v>0</v>
      </c>
      <c r="P789">
        <f>IF(OR(B789="",C789="",E789=""),0,IF(A789=2,H789*IF(E789="SGD",1,IF(E789="USD",Settings!$B$22,IF(E789="HKD",Settings!$B$23,1))),0))</f>
        <v>0</v>
      </c>
      <c r="Q789" s="312">
        <f>IF(OR(J789="",G789=""),"",G789+ROW()/1000000)</f>
      </c>
      <c r="R789" s="247">
        <f>IF(Q789="","",SUMIFS(Txn[Signed Units],Txn[Key],J789,Txn[Transaction Order],"&lt;="&amp;Q789))</f>
      </c>
    </row>
    <row r="790" spans="10:18" ht="15" customHeight="1" x14ac:dyDescent="0.15">
      <c r="A790" s="239"/>
      <c r="B790" s="239"/>
      <c r="C790" s="239"/>
      <c r="D790" s="253"/>
      <c r="E790" s="239"/>
      <c r="F790" s="254"/>
      <c r="G790" s="239"/>
      <c r="H790" s="254"/>
      <c r="I790" s="239"/>
      <c r="J790" s="246">
        <f>IF(OR(B790="",C790="",E790=""),"",B790&amp;":"&amp;C790&amp;":"&amp;E790)</f>
      </c>
      <c r="K790" s="247">
        <f>IF(A790="","",A790*D790)</f>
      </c>
      <c r="L790" s="246">
        <f>IF(A790="","",IF(OR(A790=1,A790=0),H790,0))</f>
      </c>
      <c r="M790" s="246">
        <f>IF(A790="","",IF(A790=-1,H790,0))</f>
      </c>
      <c r="N790">
        <f>IF(J790="","",IF(E790="SGD",1,IF(E790="USD",Settings!$B$22,IF(E790="HKD",Settings!$B$23,1))))</f>
      </c>
      <c r="O790">
        <f>IF(OR(B790="",C790="",E790=""),0,(IF(A790=-1,H790,0)-IF(OR(A790=1,A790=0),H790,0)+IF(A790=2,H790,0))*IF(E790="SGD",1,IF(E790="USD",Settings!$B$22,IF(E790="HKD",Settings!$B$23,1))))</f>
        <v>0</v>
      </c>
      <c r="P790">
        <f>IF(OR(B790="",C790="",E790=""),0,IF(A790=2,H790*IF(E790="SGD",1,IF(E790="USD",Settings!$B$22,IF(E790="HKD",Settings!$B$23,1))),0))</f>
        <v>0</v>
      </c>
      <c r="Q790" s="312">
        <f>IF(OR(J790="",G790=""),"",G790+ROW()/1000000)</f>
      </c>
      <c r="R790" s="247">
        <f>IF(Q790="","",SUMIFS(Txn[Signed Units],Txn[Key],J790,Txn[Transaction Order],"&lt;="&amp;Q790))</f>
      </c>
    </row>
    <row r="791" spans="10:18" ht="15" customHeight="1" x14ac:dyDescent="0.15">
      <c r="A791" s="239"/>
      <c r="B791" s="239"/>
      <c r="C791" s="239"/>
      <c r="D791" s="253"/>
      <c r="E791" s="239"/>
      <c r="F791" s="254"/>
      <c r="G791" s="239"/>
      <c r="H791" s="254"/>
      <c r="I791" s="239"/>
      <c r="J791" s="246">
        <f>IF(OR(B791="",C791="",E791=""),"",B791&amp;":"&amp;C791&amp;":"&amp;E791)</f>
      </c>
      <c r="K791" s="247">
        <f>IF(A791="","",A791*D791)</f>
      </c>
      <c r="L791" s="246">
        <f>IF(A791="","",IF(OR(A791=1,A791=0),H791,0))</f>
      </c>
      <c r="M791" s="246">
        <f>IF(A791="","",IF(A791=-1,H791,0))</f>
      </c>
      <c r="N791">
        <f>IF(J791="","",IF(E791="SGD",1,IF(E791="USD",Settings!$B$22,IF(E791="HKD",Settings!$B$23,1))))</f>
      </c>
      <c r="O791">
        <f>IF(OR(B791="",C791="",E791=""),0,(IF(A791=-1,H791,0)-IF(OR(A791=1,A791=0),H791,0)+IF(A791=2,H791,0))*IF(E791="SGD",1,IF(E791="USD",Settings!$B$22,IF(E791="HKD",Settings!$B$23,1))))</f>
        <v>0</v>
      </c>
      <c r="P791">
        <f>IF(OR(B791="",C791="",E791=""),0,IF(A791=2,H791*IF(E791="SGD",1,IF(E791="USD",Settings!$B$22,IF(E791="HKD",Settings!$B$23,1))),0))</f>
        <v>0</v>
      </c>
      <c r="Q791" s="312">
        <f>IF(OR(J791="",G791=""),"",G791+ROW()/1000000)</f>
      </c>
      <c r="R791" s="247">
        <f>IF(Q791="","",SUMIFS(Txn[Signed Units],Txn[Key],J791,Txn[Transaction Order],"&lt;="&amp;Q791))</f>
      </c>
    </row>
    <row r="792" spans="10:18" ht="15" customHeight="1" x14ac:dyDescent="0.15">
      <c r="A792" s="239"/>
      <c r="B792" s="239"/>
      <c r="C792" s="239"/>
      <c r="D792" s="253"/>
      <c r="E792" s="239"/>
      <c r="F792" s="254"/>
      <c r="G792" s="239"/>
      <c r="H792" s="254"/>
      <c r="I792" s="239"/>
      <c r="J792" s="246">
        <f>IF(OR(B792="",C792="",E792=""),"",B792&amp;":"&amp;C792&amp;":"&amp;E792)</f>
      </c>
      <c r="K792" s="247">
        <f>IF(A792="","",A792*D792)</f>
      </c>
      <c r="L792" s="246">
        <f>IF(A792="","",IF(OR(A792=1,A792=0),H792,0))</f>
      </c>
      <c r="M792" s="246">
        <f>IF(A792="","",IF(A792=-1,H792,0))</f>
      </c>
      <c r="N792">
        <f>IF(J792="","",IF(E792="SGD",1,IF(E792="USD",Settings!$B$22,IF(E792="HKD",Settings!$B$23,1))))</f>
      </c>
      <c r="O792">
        <f>IF(OR(B792="",C792="",E792=""),0,(IF(A792=-1,H792,0)-IF(OR(A792=1,A792=0),H792,0)+IF(A792=2,H792,0))*IF(E792="SGD",1,IF(E792="USD",Settings!$B$22,IF(E792="HKD",Settings!$B$23,1))))</f>
        <v>0</v>
      </c>
      <c r="P792">
        <f>IF(OR(B792="",C792="",E792=""),0,IF(A792=2,H792*IF(E792="SGD",1,IF(E792="USD",Settings!$B$22,IF(E792="HKD",Settings!$B$23,1))),0))</f>
        <v>0</v>
      </c>
      <c r="Q792" s="312">
        <f>IF(OR(J792="",G792=""),"",G792+ROW()/1000000)</f>
      </c>
      <c r="R792" s="247">
        <f>IF(Q792="","",SUMIFS(Txn[Signed Units],Txn[Key],J792,Txn[Transaction Order],"&lt;="&amp;Q792))</f>
      </c>
    </row>
    <row r="793" spans="10:18" ht="15" customHeight="1" x14ac:dyDescent="0.15">
      <c r="A793" s="239"/>
      <c r="B793" s="239"/>
      <c r="C793" s="239"/>
      <c r="D793" s="253"/>
      <c r="E793" s="239"/>
      <c r="F793" s="254"/>
      <c r="G793" s="239"/>
      <c r="H793" s="254"/>
      <c r="I793" s="239"/>
      <c r="J793" s="246">
        <f>IF(OR(B793="",C793="",E793=""),"",B793&amp;":"&amp;C793&amp;":"&amp;E793)</f>
      </c>
      <c r="K793" s="247">
        <f>IF(A793="","",A793*D793)</f>
      </c>
      <c r="L793" s="246">
        <f>IF(A793="","",IF(OR(A793=1,A793=0),H793,0))</f>
      </c>
      <c r="M793" s="246">
        <f>IF(A793="","",IF(A793=-1,H793,0))</f>
      </c>
      <c r="N793">
        <f>IF(J793="","",IF(E793="SGD",1,IF(E793="USD",Settings!$B$22,IF(E793="HKD",Settings!$B$23,1))))</f>
      </c>
      <c r="O793">
        <f>IF(OR(B793="",C793="",E793=""),0,(IF(A793=-1,H793,0)-IF(OR(A793=1,A793=0),H793,0)+IF(A793=2,H793,0))*IF(E793="SGD",1,IF(E793="USD",Settings!$B$22,IF(E793="HKD",Settings!$B$23,1))))</f>
        <v>0</v>
      </c>
      <c r="P793">
        <f>IF(OR(B793="",C793="",E793=""),0,IF(A793=2,H793*IF(E793="SGD",1,IF(E793="USD",Settings!$B$22,IF(E793="HKD",Settings!$B$23,1))),0))</f>
        <v>0</v>
      </c>
      <c r="Q793" s="312">
        <f>IF(OR(J793="",G793=""),"",G793+ROW()/1000000)</f>
      </c>
      <c r="R793" s="247">
        <f>IF(Q793="","",SUMIFS(Txn[Signed Units],Txn[Key],J793,Txn[Transaction Order],"&lt;="&amp;Q793))</f>
      </c>
    </row>
    <row r="794" spans="10:18" ht="15" customHeight="1" x14ac:dyDescent="0.15">
      <c r="A794" s="239"/>
      <c r="B794" s="239"/>
      <c r="C794" s="239"/>
      <c r="D794" s="253"/>
      <c r="E794" s="239"/>
      <c r="F794" s="254"/>
      <c r="G794" s="239"/>
      <c r="H794" s="254"/>
      <c r="I794" s="239"/>
      <c r="J794" s="246">
        <f>IF(OR(B794="",C794="",E794=""),"",B794&amp;":"&amp;C794&amp;":"&amp;E794)</f>
      </c>
      <c r="K794" s="247">
        <f>IF(A794="","",A794*D794)</f>
      </c>
      <c r="L794" s="246">
        <f>IF(A794="","",IF(OR(A794=1,A794=0),H794,0))</f>
      </c>
      <c r="M794" s="246">
        <f>IF(A794="","",IF(A794=-1,H794,0))</f>
      </c>
      <c r="N794">
        <f>IF(J794="","",IF(E794="SGD",1,IF(E794="USD",Settings!$B$22,IF(E794="HKD",Settings!$B$23,1))))</f>
      </c>
      <c r="O794">
        <f>IF(OR(B794="",C794="",E794=""),0,(IF(A794=-1,H794,0)-IF(OR(A794=1,A794=0),H794,0)+IF(A794=2,H794,0))*IF(E794="SGD",1,IF(E794="USD",Settings!$B$22,IF(E794="HKD",Settings!$B$23,1))))</f>
        <v>0</v>
      </c>
      <c r="P794">
        <f>IF(OR(B794="",C794="",E794=""),0,IF(A794=2,H794*IF(E794="SGD",1,IF(E794="USD",Settings!$B$22,IF(E794="HKD",Settings!$B$23,1))),0))</f>
        <v>0</v>
      </c>
      <c r="Q794" s="312">
        <f>IF(OR(J794="",G794=""),"",G794+ROW()/1000000)</f>
      </c>
      <c r="R794" s="247">
        <f>IF(Q794="","",SUMIFS(Txn[Signed Units],Txn[Key],J794,Txn[Transaction Order],"&lt;="&amp;Q794))</f>
      </c>
    </row>
    <row r="795" spans="10:18" ht="15" customHeight="1" x14ac:dyDescent="0.15">
      <c r="A795" s="239"/>
      <c r="B795" s="239"/>
      <c r="C795" s="239"/>
      <c r="D795" s="253"/>
      <c r="E795" s="239"/>
      <c r="F795" s="254"/>
      <c r="G795" s="239"/>
      <c r="H795" s="254"/>
      <c r="I795" s="239"/>
      <c r="J795" s="246">
        <f>IF(OR(B795="",C795="",E795=""),"",B795&amp;":"&amp;C795&amp;":"&amp;E795)</f>
      </c>
      <c r="K795" s="247">
        <f>IF(A795="","",A795*D795)</f>
      </c>
      <c r="L795" s="246">
        <f>IF(A795="","",IF(OR(A795=1,A795=0),H795,0))</f>
      </c>
      <c r="M795" s="246">
        <f>IF(A795="","",IF(A795=-1,H795,0))</f>
      </c>
      <c r="N795">
        <f>IF(J795="","",IF(E795="SGD",1,IF(E795="USD",Settings!$B$22,IF(E795="HKD",Settings!$B$23,1))))</f>
      </c>
      <c r="O795">
        <f>IF(OR(B795="",C795="",E795=""),0,(IF(A795=-1,H795,0)-IF(OR(A795=1,A795=0),H795,0)+IF(A795=2,H795,0))*IF(E795="SGD",1,IF(E795="USD",Settings!$B$22,IF(E795="HKD",Settings!$B$23,1))))</f>
        <v>0</v>
      </c>
      <c r="P795">
        <f>IF(OR(B795="",C795="",E795=""),0,IF(A795=2,H795*IF(E795="SGD",1,IF(E795="USD",Settings!$B$22,IF(E795="HKD",Settings!$B$23,1))),0))</f>
        <v>0</v>
      </c>
      <c r="Q795" s="312">
        <f>IF(OR(J795="",G795=""),"",G795+ROW()/1000000)</f>
      </c>
      <c r="R795" s="247">
        <f>IF(Q795="","",SUMIFS(Txn[Signed Units],Txn[Key],J795,Txn[Transaction Order],"&lt;="&amp;Q795))</f>
      </c>
    </row>
    <row r="796" spans="10:18" ht="15" customHeight="1" x14ac:dyDescent="0.15">
      <c r="A796" s="239"/>
      <c r="B796" s="239"/>
      <c r="C796" s="239"/>
      <c r="D796" s="253"/>
      <c r="E796" s="239"/>
      <c r="F796" s="254"/>
      <c r="G796" s="239"/>
      <c r="H796" s="254"/>
      <c r="I796" s="239"/>
      <c r="J796" s="246">
        <f>IF(OR(B796="",C796="",E796=""),"",B796&amp;":"&amp;C796&amp;":"&amp;E796)</f>
      </c>
      <c r="K796" s="247">
        <f>IF(A796="","",A796*D796)</f>
      </c>
      <c r="L796" s="246">
        <f>IF(A796="","",IF(OR(A796=1,A796=0),H796,0))</f>
      </c>
      <c r="M796" s="246">
        <f>IF(A796="","",IF(A796=-1,H796,0))</f>
      </c>
      <c r="N796">
        <f>IF(J796="","",IF(E796="SGD",1,IF(E796="USD",Settings!$B$22,IF(E796="HKD",Settings!$B$23,1))))</f>
      </c>
      <c r="O796">
        <f>IF(OR(B796="",C796="",E796=""),0,(IF(A796=-1,H796,0)-IF(OR(A796=1,A796=0),H796,0)+IF(A796=2,H796,0))*IF(E796="SGD",1,IF(E796="USD",Settings!$B$22,IF(E796="HKD",Settings!$B$23,1))))</f>
        <v>0</v>
      </c>
      <c r="P796">
        <f>IF(OR(B796="",C796="",E796=""),0,IF(A796=2,H796*IF(E796="SGD",1,IF(E796="USD",Settings!$B$22,IF(E796="HKD",Settings!$B$23,1))),0))</f>
        <v>0</v>
      </c>
      <c r="Q796" s="312">
        <f>IF(OR(J796="",G796=""),"",G796+ROW()/1000000)</f>
      </c>
      <c r="R796" s="247">
        <f>IF(Q796="","",SUMIFS(Txn[Signed Units],Txn[Key],J796,Txn[Transaction Order],"&lt;="&amp;Q796))</f>
      </c>
    </row>
    <row r="797" spans="10:18" ht="15" customHeight="1" x14ac:dyDescent="0.15">
      <c r="A797" s="239"/>
      <c r="B797" s="239"/>
      <c r="C797" s="239"/>
      <c r="D797" s="253"/>
      <c r="E797" s="239"/>
      <c r="F797" s="254"/>
      <c r="G797" s="239"/>
      <c r="H797" s="254"/>
      <c r="I797" s="239"/>
      <c r="J797" s="246">
        <f>IF(OR(B797="",C797="",E797=""),"",B797&amp;":"&amp;C797&amp;":"&amp;E797)</f>
      </c>
      <c r="K797" s="247">
        <f>IF(A797="","",A797*D797)</f>
      </c>
      <c r="L797" s="246">
        <f>IF(A797="","",IF(OR(A797=1,A797=0),H797,0))</f>
      </c>
      <c r="M797" s="246">
        <f>IF(A797="","",IF(A797=-1,H797,0))</f>
      </c>
      <c r="N797">
        <f>IF(J797="","",IF(E797="SGD",1,IF(E797="USD",Settings!$B$22,IF(E797="HKD",Settings!$B$23,1))))</f>
      </c>
      <c r="O797">
        <f>IF(OR(B797="",C797="",E797=""),0,(IF(A797=-1,H797,0)-IF(OR(A797=1,A797=0),H797,0)+IF(A797=2,H797,0))*IF(E797="SGD",1,IF(E797="USD",Settings!$B$22,IF(E797="HKD",Settings!$B$23,1))))</f>
        <v>0</v>
      </c>
      <c r="P797">
        <f>IF(OR(B797="",C797="",E797=""),0,IF(A797=2,H797*IF(E797="SGD",1,IF(E797="USD",Settings!$B$22,IF(E797="HKD",Settings!$B$23,1))),0))</f>
        <v>0</v>
      </c>
      <c r="Q797" s="312">
        <f>IF(OR(J797="",G797=""),"",G797+ROW()/1000000)</f>
      </c>
      <c r="R797" s="247">
        <f>IF(Q797="","",SUMIFS(Txn[Signed Units],Txn[Key],J797,Txn[Transaction Order],"&lt;="&amp;Q797))</f>
      </c>
    </row>
    <row r="798" spans="10:18" ht="15" customHeight="1" x14ac:dyDescent="0.15">
      <c r="A798" s="239"/>
      <c r="B798" s="239"/>
      <c r="C798" s="239"/>
      <c r="D798" s="253"/>
      <c r="E798" s="239"/>
      <c r="F798" s="254"/>
      <c r="G798" s="239"/>
      <c r="H798" s="254"/>
      <c r="I798" s="239"/>
      <c r="J798" s="246">
        <f>IF(OR(B798="",C798="",E798=""),"",B798&amp;":"&amp;C798&amp;":"&amp;E798)</f>
      </c>
      <c r="K798" s="247">
        <f>IF(A798="","",A798*D798)</f>
      </c>
      <c r="L798" s="246">
        <f>IF(A798="","",IF(OR(A798=1,A798=0),H798,0))</f>
      </c>
      <c r="M798" s="246">
        <f>IF(A798="","",IF(A798=-1,H798,0))</f>
      </c>
      <c r="N798">
        <f>IF(J798="","",IF(E798="SGD",1,IF(E798="USD",Settings!$B$22,IF(E798="HKD",Settings!$B$23,1))))</f>
      </c>
      <c r="O798">
        <f>IF(OR(B798="",C798="",E798=""),0,(IF(A798=-1,H798,0)-IF(OR(A798=1,A798=0),H798,0)+IF(A798=2,H798,0))*IF(E798="SGD",1,IF(E798="USD",Settings!$B$22,IF(E798="HKD",Settings!$B$23,1))))</f>
        <v>0</v>
      </c>
      <c r="P798">
        <f>IF(OR(B798="",C798="",E798=""),0,IF(A798=2,H798*IF(E798="SGD",1,IF(E798="USD",Settings!$B$22,IF(E798="HKD",Settings!$B$23,1))),0))</f>
        <v>0</v>
      </c>
      <c r="Q798" s="312">
        <f>IF(OR(J798="",G798=""),"",G798+ROW()/1000000)</f>
      </c>
      <c r="R798" s="247">
        <f>IF(Q798="","",SUMIFS(Txn[Signed Units],Txn[Key],J798,Txn[Transaction Order],"&lt;="&amp;Q798))</f>
      </c>
    </row>
    <row r="799" spans="10:18" ht="15" customHeight="1" x14ac:dyDescent="0.15">
      <c r="A799" s="239"/>
      <c r="B799" s="239"/>
      <c r="C799" s="239"/>
      <c r="D799" s="253"/>
      <c r="E799" s="239"/>
      <c r="F799" s="254"/>
      <c r="G799" s="239"/>
      <c r="H799" s="254"/>
      <c r="I799" s="239"/>
      <c r="J799" s="246">
        <f>IF(OR(B799="",C799="",E799=""),"",B799&amp;":"&amp;C799&amp;":"&amp;E799)</f>
      </c>
      <c r="K799" s="247">
        <f>IF(A799="","",A799*D799)</f>
      </c>
      <c r="L799" s="246">
        <f>IF(A799="","",IF(OR(A799=1,A799=0),H799,0))</f>
      </c>
      <c r="M799" s="246">
        <f>IF(A799="","",IF(A799=-1,H799,0))</f>
      </c>
      <c r="N799">
        <f>IF(J799="","",IF(E799="SGD",1,IF(E799="USD",Settings!$B$22,IF(E799="HKD",Settings!$B$23,1))))</f>
      </c>
      <c r="O799">
        <f>IF(OR(B799="",C799="",E799=""),0,(IF(A799=-1,H799,0)-IF(OR(A799=1,A799=0),H799,0)+IF(A799=2,H799,0))*IF(E799="SGD",1,IF(E799="USD",Settings!$B$22,IF(E799="HKD",Settings!$B$23,1))))</f>
        <v>0</v>
      </c>
      <c r="P799">
        <f>IF(OR(B799="",C799="",E799=""),0,IF(A799=2,H799*IF(E799="SGD",1,IF(E799="USD",Settings!$B$22,IF(E799="HKD",Settings!$B$23,1))),0))</f>
        <v>0</v>
      </c>
      <c r="Q799" s="312">
        <f>IF(OR(J799="",G799=""),"",G799+ROW()/1000000)</f>
      </c>
      <c r="R799" s="247">
        <f>IF(Q799="","",SUMIFS(Txn[Signed Units],Txn[Key],J799,Txn[Transaction Order],"&lt;="&amp;Q799))</f>
      </c>
    </row>
    <row r="800" spans="10:18" ht="15" customHeight="1" x14ac:dyDescent="0.15">
      <c r="A800" s="239"/>
      <c r="B800" s="239"/>
      <c r="C800" s="239"/>
      <c r="D800" s="253"/>
      <c r="E800" s="239"/>
      <c r="F800" s="254"/>
      <c r="G800" s="239"/>
      <c r="H800" s="254"/>
      <c r="I800" s="239"/>
      <c r="J800" s="246">
        <f>IF(OR(B800="",C800="",E800=""),"",B800&amp;":"&amp;C800&amp;":"&amp;E800)</f>
      </c>
      <c r="K800" s="247">
        <f>IF(A800="","",A800*D800)</f>
      </c>
      <c r="L800" s="246">
        <f>IF(A800="","",IF(OR(A800=1,A800=0),H800,0))</f>
      </c>
      <c r="M800" s="246">
        <f>IF(A800="","",IF(A800=-1,H800,0))</f>
      </c>
      <c r="N800">
        <f>IF(J800="","",IF(E800="SGD",1,IF(E800="USD",Settings!$B$22,IF(E800="HKD",Settings!$B$23,1))))</f>
      </c>
      <c r="O800">
        <f>IF(OR(B800="",C800="",E800=""),0,(IF(A800=-1,H800,0)-IF(OR(A800=1,A800=0),H800,0)+IF(A800=2,H800,0))*IF(E800="SGD",1,IF(E800="USD",Settings!$B$22,IF(E800="HKD",Settings!$B$23,1))))</f>
        <v>0</v>
      </c>
      <c r="P800">
        <f>IF(OR(B800="",C800="",E800=""),0,IF(A800=2,H800*IF(E800="SGD",1,IF(E800="USD",Settings!$B$22,IF(E800="HKD",Settings!$B$23,1))),0))</f>
        <v>0</v>
      </c>
      <c r="Q800" s="312">
        <f>IF(OR(J800="",G800=""),"",G800+ROW()/1000000)</f>
      </c>
      <c r="R800" s="247">
        <f>IF(Q800="","",SUMIFS(Txn[Signed Units],Txn[Key],J800,Txn[Transaction Order],"&lt;="&amp;Q800))</f>
      </c>
    </row>
    <row r="801" spans="10:18" ht="15" customHeight="1" x14ac:dyDescent="0.15">
      <c r="A801" s="239"/>
      <c r="B801" s="239"/>
      <c r="C801" s="239"/>
      <c r="D801" s="253"/>
      <c r="E801" s="239"/>
      <c r="F801" s="254"/>
      <c r="G801" s="239"/>
      <c r="H801" s="254"/>
      <c r="I801" s="239"/>
      <c r="J801" s="246">
        <f>IF(OR(B801="",C801="",E801=""),"",B801&amp;":"&amp;C801&amp;":"&amp;E801)</f>
      </c>
      <c r="K801" s="247">
        <f>IF(A801="","",A801*D801)</f>
      </c>
      <c r="L801" s="246">
        <f>IF(A801="","",IF(OR(A801=1,A801=0),H801,0))</f>
      </c>
      <c r="M801" s="246">
        <f>IF(A801="","",IF(A801=-1,H801,0))</f>
      </c>
      <c r="N801">
        <f>IF(J801="","",IF(E801="SGD",1,IF(E801="USD",Settings!$B$22,IF(E801="HKD",Settings!$B$23,1))))</f>
      </c>
      <c r="O801">
        <f>IF(OR(B801="",C801="",E801=""),0,(IF(A801=-1,H801,0)-IF(OR(A801=1,A801=0),H801,0)+IF(A801=2,H801,0))*IF(E801="SGD",1,IF(E801="USD",Settings!$B$22,IF(E801="HKD",Settings!$B$23,1))))</f>
        <v>0</v>
      </c>
      <c r="P801">
        <f>IF(OR(B801="",C801="",E801=""),0,IF(A801=2,H801*IF(E801="SGD",1,IF(E801="USD",Settings!$B$22,IF(E801="HKD",Settings!$B$23,1))),0))</f>
        <v>0</v>
      </c>
      <c r="Q801" s="312">
        <f>IF(OR(J801="",G801=""),"",G801+ROW()/1000000)</f>
      </c>
      <c r="R801" s="247">
        <f>IF(Q801="","",SUMIFS(Txn[Signed Units],Txn[Key],J801,Txn[Transaction Order],"&lt;="&amp;Q801))</f>
      </c>
    </row>
    <row r="802" spans="10:18" ht="15" customHeight="1" x14ac:dyDescent="0.15">
      <c r="A802" s="239"/>
      <c r="B802" s="239"/>
      <c r="C802" s="239"/>
      <c r="D802" s="253"/>
      <c r="E802" s="239"/>
      <c r="F802" s="254"/>
      <c r="G802" s="239"/>
      <c r="H802" s="254"/>
      <c r="I802" s="239"/>
      <c r="J802" s="246">
        <f>IF(OR(B802="",C802="",E802=""),"",B802&amp;":"&amp;C802&amp;":"&amp;E802)</f>
      </c>
      <c r="K802" s="247">
        <f>IF(A802="","",A802*D802)</f>
      </c>
      <c r="L802" s="246">
        <f>IF(A802="","",IF(OR(A802=1,A802=0),H802,0))</f>
      </c>
      <c r="M802" s="246">
        <f>IF(A802="","",IF(A802=-1,H802,0))</f>
      </c>
      <c r="N802">
        <f>IF(J802="","",IF(E802="SGD",1,IF(E802="USD",Settings!$B$22,IF(E802="HKD",Settings!$B$23,1))))</f>
      </c>
      <c r="O802">
        <f>IF(OR(B802="",C802="",E802=""),0,(IF(A802=-1,H802,0)-IF(OR(A802=1,A802=0),H802,0)+IF(A802=2,H802,0))*IF(E802="SGD",1,IF(E802="USD",Settings!$B$22,IF(E802="HKD",Settings!$B$23,1))))</f>
        <v>0</v>
      </c>
      <c r="P802">
        <f>IF(OR(B802="",C802="",E802=""),0,IF(A802=2,H802*IF(E802="SGD",1,IF(E802="USD",Settings!$B$22,IF(E802="HKD",Settings!$B$23,1))),0))</f>
        <v>0</v>
      </c>
      <c r="Q802" s="312">
        <f>IF(OR(J802="",G802=""),"",G802+ROW()/1000000)</f>
      </c>
      <c r="R802" s="247">
        <f>IF(Q802="","",SUMIFS(Txn[Signed Units],Txn[Key],J802,Txn[Transaction Order],"&lt;="&amp;Q802))</f>
      </c>
    </row>
    <row r="803" spans="10:18" ht="15" customHeight="1" x14ac:dyDescent="0.15">
      <c r="A803" s="239"/>
      <c r="B803" s="239"/>
      <c r="C803" s="239"/>
      <c r="D803" s="253"/>
      <c r="E803" s="239"/>
      <c r="F803" s="254"/>
      <c r="G803" s="239"/>
      <c r="H803" s="254"/>
      <c r="I803" s="239"/>
      <c r="J803" s="246">
        <f>IF(OR(B803="",C803="",E803=""),"",B803&amp;":"&amp;C803&amp;":"&amp;E803)</f>
      </c>
      <c r="K803" s="247">
        <f>IF(A803="","",A803*D803)</f>
      </c>
      <c r="L803" s="246">
        <f>IF(A803="","",IF(OR(A803=1,A803=0),H803,0))</f>
      </c>
      <c r="M803" s="246">
        <f>IF(A803="","",IF(A803=-1,H803,0))</f>
      </c>
      <c r="N803">
        <f>IF(J803="","",IF(E803="SGD",1,IF(E803="USD",Settings!$B$22,IF(E803="HKD",Settings!$B$23,1))))</f>
      </c>
      <c r="O803">
        <f>IF(OR(B803="",C803="",E803=""),0,(IF(A803=-1,H803,0)-IF(OR(A803=1,A803=0),H803,0)+IF(A803=2,H803,0))*IF(E803="SGD",1,IF(E803="USD",Settings!$B$22,IF(E803="HKD",Settings!$B$23,1))))</f>
        <v>0</v>
      </c>
      <c r="P803">
        <f>IF(OR(B803="",C803="",E803=""),0,IF(A803=2,H803*IF(E803="SGD",1,IF(E803="USD",Settings!$B$22,IF(E803="HKD",Settings!$B$23,1))),0))</f>
        <v>0</v>
      </c>
      <c r="Q803" s="312">
        <f>IF(OR(J803="",G803=""),"",G803+ROW()/1000000)</f>
      </c>
      <c r="R803" s="247">
        <f>IF(Q803="","",SUMIFS(Txn[Signed Units],Txn[Key],J803,Txn[Transaction Order],"&lt;="&amp;Q803))</f>
      </c>
    </row>
    <row r="804" spans="10:18" ht="15" customHeight="1" x14ac:dyDescent="0.15">
      <c r="A804" s="239"/>
      <c r="B804" s="239"/>
      <c r="C804" s="239"/>
      <c r="D804" s="253"/>
      <c r="E804" s="239"/>
      <c r="F804" s="254"/>
      <c r="G804" s="239"/>
      <c r="H804" s="254"/>
      <c r="I804" s="239"/>
      <c r="J804" s="246">
        <f>IF(OR(B804="",C804="",E804=""),"",B804&amp;":"&amp;C804&amp;":"&amp;E804)</f>
      </c>
      <c r="K804" s="247">
        <f>IF(A804="","",A804*D804)</f>
      </c>
      <c r="L804" s="246">
        <f>IF(A804="","",IF(OR(A804=1,A804=0),H804,0))</f>
      </c>
      <c r="M804" s="246">
        <f>IF(A804="","",IF(A804=-1,H804,0))</f>
      </c>
      <c r="N804">
        <f>IF(J804="","",IF(E804="SGD",1,IF(E804="USD",Settings!$B$22,IF(E804="HKD",Settings!$B$23,1))))</f>
      </c>
      <c r="O804">
        <f>IF(OR(B804="",C804="",E804=""),0,(IF(A804=-1,H804,0)-IF(OR(A804=1,A804=0),H804,0)+IF(A804=2,H804,0))*IF(E804="SGD",1,IF(E804="USD",Settings!$B$22,IF(E804="HKD",Settings!$B$23,1))))</f>
        <v>0</v>
      </c>
      <c r="P804">
        <f>IF(OR(B804="",C804="",E804=""),0,IF(A804=2,H804*IF(E804="SGD",1,IF(E804="USD",Settings!$B$22,IF(E804="HKD",Settings!$B$23,1))),0))</f>
        <v>0</v>
      </c>
      <c r="Q804" s="312">
        <f>IF(OR(J804="",G804=""),"",G804+ROW()/1000000)</f>
      </c>
      <c r="R804" s="247">
        <f>IF(Q804="","",SUMIFS(Txn[Signed Units],Txn[Key],J804,Txn[Transaction Order],"&lt;="&amp;Q804))</f>
      </c>
    </row>
    <row r="805" spans="10:18" ht="15" customHeight="1" x14ac:dyDescent="0.15">
      <c r="A805" s="239"/>
      <c r="B805" s="239"/>
      <c r="C805" s="239"/>
      <c r="D805" s="253"/>
      <c r="E805" s="239"/>
      <c r="F805" s="254"/>
      <c r="G805" s="239"/>
      <c r="H805" s="254"/>
      <c r="I805" s="239"/>
      <c r="J805" s="246">
        <f>IF(OR(B805="",C805="",E805=""),"",B805&amp;":"&amp;C805&amp;":"&amp;E805)</f>
      </c>
      <c r="K805" s="247">
        <f>IF(A805="","",A805*D805)</f>
      </c>
      <c r="L805" s="246">
        <f>IF(A805="","",IF(OR(A805=1,A805=0),H805,0))</f>
      </c>
      <c r="M805" s="246">
        <f>IF(A805="","",IF(A805=-1,H805,0))</f>
      </c>
      <c r="N805">
        <f>IF(J805="","",IF(E805="SGD",1,IF(E805="USD",Settings!$B$22,IF(E805="HKD",Settings!$B$23,1))))</f>
      </c>
      <c r="O805">
        <f>IF(OR(B805="",C805="",E805=""),0,(IF(A805=-1,H805,0)-IF(OR(A805=1,A805=0),H805,0)+IF(A805=2,H805,0))*IF(E805="SGD",1,IF(E805="USD",Settings!$B$22,IF(E805="HKD",Settings!$B$23,1))))</f>
        <v>0</v>
      </c>
      <c r="P805">
        <f>IF(OR(B805="",C805="",E805=""),0,IF(A805=2,H805*IF(E805="SGD",1,IF(E805="USD",Settings!$B$22,IF(E805="HKD",Settings!$B$23,1))),0))</f>
        <v>0</v>
      </c>
      <c r="Q805" s="312">
        <f>IF(OR(J805="",G805=""),"",G805+ROW()/1000000)</f>
      </c>
      <c r="R805" s="247">
        <f>IF(Q805="","",SUMIFS(Txn[Signed Units],Txn[Key],J805,Txn[Transaction Order],"&lt;="&amp;Q805))</f>
      </c>
    </row>
    <row r="806" spans="10:18" ht="15" customHeight="1" x14ac:dyDescent="0.15">
      <c r="A806" s="239"/>
      <c r="B806" s="239"/>
      <c r="C806" s="239"/>
      <c r="D806" s="253"/>
      <c r="E806" s="239"/>
      <c r="F806" s="254"/>
      <c r="G806" s="239"/>
      <c r="H806" s="254"/>
      <c r="I806" s="239"/>
      <c r="J806" s="246">
        <f>IF(OR(B806="",C806="",E806=""),"",B806&amp;":"&amp;C806&amp;":"&amp;E806)</f>
      </c>
      <c r="K806" s="247">
        <f>IF(A806="","",A806*D806)</f>
      </c>
      <c r="L806" s="246">
        <f>IF(A806="","",IF(OR(A806=1,A806=0),H806,0))</f>
      </c>
      <c r="M806" s="246">
        <f>IF(A806="","",IF(A806=-1,H806,0))</f>
      </c>
      <c r="N806">
        <f>IF(J806="","",IF(E806="SGD",1,IF(E806="USD",Settings!$B$22,IF(E806="HKD",Settings!$B$23,1))))</f>
      </c>
      <c r="O806">
        <f>IF(OR(B806="",C806="",E806=""),0,(IF(A806=-1,H806,0)-IF(OR(A806=1,A806=0),H806,0)+IF(A806=2,H806,0))*IF(E806="SGD",1,IF(E806="USD",Settings!$B$22,IF(E806="HKD",Settings!$B$23,1))))</f>
        <v>0</v>
      </c>
      <c r="P806">
        <f>IF(OR(B806="",C806="",E806=""),0,IF(A806=2,H806*IF(E806="SGD",1,IF(E806="USD",Settings!$B$22,IF(E806="HKD",Settings!$B$23,1))),0))</f>
        <v>0</v>
      </c>
      <c r="Q806" s="312">
        <f>IF(OR(J806="",G806=""),"",G806+ROW()/1000000)</f>
      </c>
      <c r="R806" s="247">
        <f>IF(Q806="","",SUMIFS(Txn[Signed Units],Txn[Key],J806,Txn[Transaction Order],"&lt;="&amp;Q806))</f>
      </c>
    </row>
    <row r="807" spans="10:18" ht="15" customHeight="1" x14ac:dyDescent="0.15">
      <c r="A807" s="239"/>
      <c r="B807" s="239"/>
      <c r="C807" s="239"/>
      <c r="D807" s="253"/>
      <c r="E807" s="239"/>
      <c r="F807" s="254"/>
      <c r="G807" s="239"/>
      <c r="H807" s="254"/>
      <c r="I807" s="239"/>
      <c r="J807" s="246">
        <f>IF(OR(B807="",C807="",E807=""),"",B807&amp;":"&amp;C807&amp;":"&amp;E807)</f>
      </c>
      <c r="K807" s="247">
        <f>IF(A807="","",A807*D807)</f>
      </c>
      <c r="L807" s="246">
        <f>IF(A807="","",IF(OR(A807=1,A807=0),H807,0))</f>
      </c>
      <c r="M807" s="246">
        <f>IF(A807="","",IF(A807=-1,H807,0))</f>
      </c>
      <c r="N807">
        <f>IF(J807="","",IF(E807="SGD",1,IF(E807="USD",Settings!$B$22,IF(E807="HKD",Settings!$B$23,1))))</f>
      </c>
      <c r="O807">
        <f>IF(OR(B807="",C807="",E807=""),0,(IF(A807=-1,H807,0)-IF(OR(A807=1,A807=0),H807,0)+IF(A807=2,H807,0))*IF(E807="SGD",1,IF(E807="USD",Settings!$B$22,IF(E807="HKD",Settings!$B$23,1))))</f>
        <v>0</v>
      </c>
      <c r="P807">
        <f>IF(OR(B807="",C807="",E807=""),0,IF(A807=2,H807*IF(E807="SGD",1,IF(E807="USD",Settings!$B$22,IF(E807="HKD",Settings!$B$23,1))),0))</f>
        <v>0</v>
      </c>
      <c r="Q807" s="312">
        <f>IF(OR(J807="",G807=""),"",G807+ROW()/1000000)</f>
      </c>
      <c r="R807" s="247">
        <f>IF(Q807="","",SUMIFS(Txn[Signed Units],Txn[Key],J807,Txn[Transaction Order],"&lt;="&amp;Q807))</f>
      </c>
    </row>
    <row r="808" spans="10:18" ht="15" customHeight="1" x14ac:dyDescent="0.15">
      <c r="A808" s="239"/>
      <c r="B808" s="239"/>
      <c r="C808" s="239"/>
      <c r="D808" s="253"/>
      <c r="E808" s="239"/>
      <c r="F808" s="254"/>
      <c r="G808" s="239"/>
      <c r="H808" s="254"/>
      <c r="I808" s="239"/>
      <c r="J808" s="246">
        <f>IF(OR(B808="",C808="",E808=""),"",B808&amp;":"&amp;C808&amp;":"&amp;E808)</f>
      </c>
      <c r="K808" s="247">
        <f>IF(A808="","",A808*D808)</f>
      </c>
      <c r="L808" s="246">
        <f>IF(A808="","",IF(OR(A808=1,A808=0),H808,0))</f>
      </c>
      <c r="M808" s="246">
        <f>IF(A808="","",IF(A808=-1,H808,0))</f>
      </c>
      <c r="N808">
        <f>IF(J808="","",IF(E808="SGD",1,IF(E808="USD",Settings!$B$22,IF(E808="HKD",Settings!$B$23,1))))</f>
      </c>
      <c r="O808">
        <f>IF(OR(B808="",C808="",E808=""),0,(IF(A808=-1,H808,0)-IF(OR(A808=1,A808=0),H808,0)+IF(A808=2,H808,0))*IF(E808="SGD",1,IF(E808="USD",Settings!$B$22,IF(E808="HKD",Settings!$B$23,1))))</f>
        <v>0</v>
      </c>
      <c r="P808">
        <f>IF(OR(B808="",C808="",E808=""),0,IF(A808=2,H808*IF(E808="SGD",1,IF(E808="USD",Settings!$B$22,IF(E808="HKD",Settings!$B$23,1))),0))</f>
        <v>0</v>
      </c>
      <c r="Q808" s="312">
        <f>IF(OR(J808="",G808=""),"",G808+ROW()/1000000)</f>
      </c>
      <c r="R808" s="247">
        <f>IF(Q808="","",SUMIFS(Txn[Signed Units],Txn[Key],J808,Txn[Transaction Order],"&lt;="&amp;Q808))</f>
      </c>
    </row>
    <row r="809" spans="10:18" ht="15" customHeight="1" x14ac:dyDescent="0.15">
      <c r="A809" s="239"/>
      <c r="B809" s="239"/>
      <c r="C809" s="239"/>
      <c r="D809" s="253"/>
      <c r="E809" s="239"/>
      <c r="F809" s="254"/>
      <c r="G809" s="239"/>
      <c r="H809" s="254"/>
      <c r="I809" s="239"/>
      <c r="J809" s="246">
        <f>IF(OR(B809="",C809="",E809=""),"",B809&amp;":"&amp;C809&amp;":"&amp;E809)</f>
      </c>
      <c r="K809" s="247">
        <f>IF(A809="","",A809*D809)</f>
      </c>
      <c r="L809" s="246">
        <f>IF(A809="","",IF(OR(A809=1,A809=0),H809,0))</f>
      </c>
      <c r="M809" s="246">
        <f>IF(A809="","",IF(A809=-1,H809,0))</f>
      </c>
      <c r="N809">
        <f>IF(J809="","",IF(E809="SGD",1,IF(E809="USD",Settings!$B$22,IF(E809="HKD",Settings!$B$23,1))))</f>
      </c>
      <c r="O809">
        <f>IF(OR(B809="",C809="",E809=""),0,(IF(A809=-1,H809,0)-IF(OR(A809=1,A809=0),H809,0)+IF(A809=2,H809,0))*IF(E809="SGD",1,IF(E809="USD",Settings!$B$22,IF(E809="HKD",Settings!$B$23,1))))</f>
        <v>0</v>
      </c>
      <c r="P809">
        <f>IF(OR(B809="",C809="",E809=""),0,IF(A809=2,H809*IF(E809="SGD",1,IF(E809="USD",Settings!$B$22,IF(E809="HKD",Settings!$B$23,1))),0))</f>
        <v>0</v>
      </c>
      <c r="Q809" s="312">
        <f>IF(OR(J809="",G809=""),"",G809+ROW()/1000000)</f>
      </c>
      <c r="R809" s="247">
        <f>IF(Q809="","",SUMIFS(Txn[Signed Units],Txn[Key],J809,Txn[Transaction Order],"&lt;="&amp;Q809))</f>
      </c>
    </row>
    <row r="810" spans="10:18" ht="15" customHeight="1" x14ac:dyDescent="0.15">
      <c r="A810" s="239"/>
      <c r="B810" s="239"/>
      <c r="C810" s="239"/>
      <c r="D810" s="253"/>
      <c r="E810" s="239"/>
      <c r="F810" s="254"/>
      <c r="G810" s="239"/>
      <c r="H810" s="254"/>
      <c r="I810" s="239"/>
      <c r="J810" s="246">
        <f>IF(OR(B810="",C810="",E810=""),"",B810&amp;":"&amp;C810&amp;":"&amp;E810)</f>
      </c>
      <c r="K810" s="247">
        <f>IF(A810="","",A810*D810)</f>
      </c>
      <c r="L810" s="246">
        <f>IF(A810="","",IF(OR(A810=1,A810=0),H810,0))</f>
      </c>
      <c r="M810" s="246">
        <f>IF(A810="","",IF(A810=-1,H810,0))</f>
      </c>
      <c r="N810">
        <f>IF(J810="","",IF(E810="SGD",1,IF(E810="USD",Settings!$B$22,IF(E810="HKD",Settings!$B$23,1))))</f>
      </c>
      <c r="O810">
        <f>IF(OR(B810="",C810="",E810=""),0,(IF(A810=-1,H810,0)-IF(OR(A810=1,A810=0),H810,0)+IF(A810=2,H810,0))*IF(E810="SGD",1,IF(E810="USD",Settings!$B$22,IF(E810="HKD",Settings!$B$23,1))))</f>
        <v>0</v>
      </c>
      <c r="P810">
        <f>IF(OR(B810="",C810="",E810=""),0,IF(A810=2,H810*IF(E810="SGD",1,IF(E810="USD",Settings!$B$22,IF(E810="HKD",Settings!$B$23,1))),0))</f>
        <v>0</v>
      </c>
      <c r="Q810" s="312">
        <f>IF(OR(J810="",G810=""),"",G810+ROW()/1000000)</f>
      </c>
      <c r="R810" s="247">
        <f>IF(Q810="","",SUMIFS(Txn[Signed Units],Txn[Key],J810,Txn[Transaction Order],"&lt;="&amp;Q810))</f>
      </c>
    </row>
    <row r="811" spans="10:18" ht="15" customHeight="1" x14ac:dyDescent="0.15">
      <c r="A811" s="239"/>
      <c r="B811" s="239"/>
      <c r="C811" s="239"/>
      <c r="D811" s="253"/>
      <c r="E811" s="239"/>
      <c r="F811" s="254"/>
      <c r="G811" s="239"/>
      <c r="H811" s="254"/>
      <c r="I811" s="239"/>
      <c r="J811" s="246">
        <f>IF(OR(B811="",C811="",E811=""),"",B811&amp;":"&amp;C811&amp;":"&amp;E811)</f>
      </c>
      <c r="K811" s="247">
        <f>IF(A811="","",A811*D811)</f>
      </c>
      <c r="L811" s="246">
        <f>IF(A811="","",IF(OR(A811=1,A811=0),H811,0))</f>
      </c>
      <c r="M811" s="246">
        <f>IF(A811="","",IF(A811=-1,H811,0))</f>
      </c>
      <c r="N811">
        <f>IF(J811="","",IF(E811="SGD",1,IF(E811="USD",Settings!$B$22,IF(E811="HKD",Settings!$B$23,1))))</f>
      </c>
      <c r="O811">
        <f>IF(OR(B811="",C811="",E811=""),0,(IF(A811=-1,H811,0)-IF(OR(A811=1,A811=0),H811,0)+IF(A811=2,H811,0))*IF(E811="SGD",1,IF(E811="USD",Settings!$B$22,IF(E811="HKD",Settings!$B$23,1))))</f>
        <v>0</v>
      </c>
      <c r="P811">
        <f>IF(OR(B811="",C811="",E811=""),0,IF(A811=2,H811*IF(E811="SGD",1,IF(E811="USD",Settings!$B$22,IF(E811="HKD",Settings!$B$23,1))),0))</f>
        <v>0</v>
      </c>
      <c r="Q811" s="312">
        <f>IF(OR(J811="",G811=""),"",G811+ROW()/1000000)</f>
      </c>
      <c r="R811" s="247">
        <f>IF(Q811="","",SUMIFS(Txn[Signed Units],Txn[Key],J811,Txn[Transaction Order],"&lt;="&amp;Q811))</f>
      </c>
    </row>
    <row r="812" spans="10:18" ht="15" customHeight="1" x14ac:dyDescent="0.15">
      <c r="A812" s="239"/>
      <c r="B812" s="239"/>
      <c r="C812" s="239"/>
      <c r="D812" s="253"/>
      <c r="E812" s="239"/>
      <c r="F812" s="254"/>
      <c r="G812" s="239"/>
      <c r="H812" s="254"/>
      <c r="I812" s="239"/>
      <c r="J812" s="246">
        <f>IF(OR(B812="",C812="",E812=""),"",B812&amp;":"&amp;C812&amp;":"&amp;E812)</f>
      </c>
      <c r="K812" s="247">
        <f>IF(A812="","",A812*D812)</f>
      </c>
      <c r="L812" s="246">
        <f>IF(A812="","",IF(OR(A812=1,A812=0),H812,0))</f>
      </c>
      <c r="M812" s="246">
        <f>IF(A812="","",IF(A812=-1,H812,0))</f>
      </c>
      <c r="N812">
        <f>IF(J812="","",IF(E812="SGD",1,IF(E812="USD",Settings!$B$22,IF(E812="HKD",Settings!$B$23,1))))</f>
      </c>
      <c r="O812">
        <f>IF(OR(B812="",C812="",E812=""),0,(IF(A812=-1,H812,0)-IF(OR(A812=1,A812=0),H812,0)+IF(A812=2,H812,0))*IF(E812="SGD",1,IF(E812="USD",Settings!$B$22,IF(E812="HKD",Settings!$B$23,1))))</f>
        <v>0</v>
      </c>
      <c r="P812">
        <f>IF(OR(B812="",C812="",E812=""),0,IF(A812=2,H812*IF(E812="SGD",1,IF(E812="USD",Settings!$B$22,IF(E812="HKD",Settings!$B$23,1))),0))</f>
        <v>0</v>
      </c>
      <c r="Q812" s="312">
        <f>IF(OR(J812="",G812=""),"",G812+ROW()/1000000)</f>
      </c>
      <c r="R812" s="247">
        <f>IF(Q812="","",SUMIFS(Txn[Signed Units],Txn[Key],J812,Txn[Transaction Order],"&lt;="&amp;Q812))</f>
      </c>
    </row>
    <row r="813" spans="10:18" ht="15" customHeight="1" x14ac:dyDescent="0.15">
      <c r="A813" s="239"/>
      <c r="B813" s="239"/>
      <c r="C813" s="239"/>
      <c r="D813" s="253"/>
      <c r="E813" s="239"/>
      <c r="F813" s="254"/>
      <c r="G813" s="239"/>
      <c r="H813" s="254"/>
      <c r="I813" s="239"/>
      <c r="J813" s="246">
        <f>IF(OR(B813="",C813="",E813=""),"",B813&amp;":"&amp;C813&amp;":"&amp;E813)</f>
      </c>
      <c r="K813" s="247">
        <f>IF(A813="","",A813*D813)</f>
      </c>
      <c r="L813" s="246">
        <f>IF(A813="","",IF(OR(A813=1,A813=0),H813,0))</f>
      </c>
      <c r="M813" s="246">
        <f>IF(A813="","",IF(A813=-1,H813,0))</f>
      </c>
      <c r="N813">
        <f>IF(J813="","",IF(E813="SGD",1,IF(E813="USD",Settings!$B$22,IF(E813="HKD",Settings!$B$23,1))))</f>
      </c>
      <c r="O813">
        <f>IF(OR(B813="",C813="",E813=""),0,(IF(A813=-1,H813,0)-IF(OR(A813=1,A813=0),H813,0)+IF(A813=2,H813,0))*IF(E813="SGD",1,IF(E813="USD",Settings!$B$22,IF(E813="HKD",Settings!$B$23,1))))</f>
        <v>0</v>
      </c>
      <c r="P813">
        <f>IF(OR(B813="",C813="",E813=""),0,IF(A813=2,H813*IF(E813="SGD",1,IF(E813="USD",Settings!$B$22,IF(E813="HKD",Settings!$B$23,1))),0))</f>
        <v>0</v>
      </c>
      <c r="Q813" s="312">
        <f>IF(OR(J813="",G813=""),"",G813+ROW()/1000000)</f>
      </c>
      <c r="R813" s="247">
        <f>IF(Q813="","",SUMIFS(Txn[Signed Units],Txn[Key],J813,Txn[Transaction Order],"&lt;="&amp;Q813))</f>
      </c>
    </row>
    <row r="814" spans="10:18" ht="15" customHeight="1" x14ac:dyDescent="0.15">
      <c r="A814" s="239"/>
      <c r="B814" s="239"/>
      <c r="C814" s="239"/>
      <c r="D814" s="253"/>
      <c r="E814" s="239"/>
      <c r="F814" s="254"/>
      <c r="G814" s="239"/>
      <c r="H814" s="254"/>
      <c r="I814" s="239"/>
      <c r="J814" s="246">
        <f>IF(OR(B814="",C814="",E814=""),"",B814&amp;":"&amp;C814&amp;":"&amp;E814)</f>
      </c>
      <c r="K814" s="247">
        <f>IF(A814="","",A814*D814)</f>
      </c>
      <c r="L814" s="246">
        <f>IF(A814="","",IF(OR(A814=1,A814=0),H814,0))</f>
      </c>
      <c r="M814" s="246">
        <f>IF(A814="","",IF(A814=-1,H814,0))</f>
      </c>
      <c r="N814">
        <f>IF(J814="","",IF(E814="SGD",1,IF(E814="USD",Settings!$B$22,IF(E814="HKD",Settings!$B$23,1))))</f>
      </c>
      <c r="O814">
        <f>IF(OR(B814="",C814="",E814=""),0,(IF(A814=-1,H814,0)-IF(OR(A814=1,A814=0),H814,0)+IF(A814=2,H814,0))*IF(E814="SGD",1,IF(E814="USD",Settings!$B$22,IF(E814="HKD",Settings!$B$23,1))))</f>
        <v>0</v>
      </c>
      <c r="P814">
        <f>IF(OR(B814="",C814="",E814=""),0,IF(A814=2,H814*IF(E814="SGD",1,IF(E814="USD",Settings!$B$22,IF(E814="HKD",Settings!$B$23,1))),0))</f>
        <v>0</v>
      </c>
      <c r="Q814" s="312">
        <f>IF(OR(J814="",G814=""),"",G814+ROW()/1000000)</f>
      </c>
      <c r="R814" s="247">
        <f>IF(Q814="","",SUMIFS(Txn[Signed Units],Txn[Key],J814,Txn[Transaction Order],"&lt;="&amp;Q814))</f>
      </c>
    </row>
    <row r="815" spans="10:18" ht="15" customHeight="1" x14ac:dyDescent="0.15">
      <c r="A815" s="239"/>
      <c r="B815" s="239"/>
      <c r="C815" s="239"/>
      <c r="D815" s="253"/>
      <c r="E815" s="239"/>
      <c r="F815" s="254"/>
      <c r="G815" s="239"/>
      <c r="H815" s="254"/>
      <c r="I815" s="239"/>
      <c r="J815" s="246">
        <f>IF(OR(B815="",C815="",E815=""),"",B815&amp;":"&amp;C815&amp;":"&amp;E815)</f>
      </c>
      <c r="K815" s="247">
        <f>IF(A815="","",A815*D815)</f>
      </c>
      <c r="L815" s="246">
        <f>IF(A815="","",IF(OR(A815=1,A815=0),H815,0))</f>
      </c>
      <c r="M815" s="246">
        <f>IF(A815="","",IF(A815=-1,H815,0))</f>
      </c>
      <c r="N815">
        <f>IF(J815="","",IF(E815="SGD",1,IF(E815="USD",Settings!$B$22,IF(E815="HKD",Settings!$B$23,1))))</f>
      </c>
      <c r="O815">
        <f>IF(OR(B815="",C815="",E815=""),0,(IF(A815=-1,H815,0)-IF(OR(A815=1,A815=0),H815,0)+IF(A815=2,H815,0))*IF(E815="SGD",1,IF(E815="USD",Settings!$B$22,IF(E815="HKD",Settings!$B$23,1))))</f>
        <v>0</v>
      </c>
      <c r="P815">
        <f>IF(OR(B815="",C815="",E815=""),0,IF(A815=2,H815*IF(E815="SGD",1,IF(E815="USD",Settings!$B$22,IF(E815="HKD",Settings!$B$23,1))),0))</f>
        <v>0</v>
      </c>
      <c r="Q815" s="312">
        <f>IF(OR(J815="",G815=""),"",G815+ROW()/1000000)</f>
      </c>
      <c r="R815" s="247">
        <f>IF(Q815="","",SUMIFS(Txn[Signed Units],Txn[Key],J815,Txn[Transaction Order],"&lt;="&amp;Q815))</f>
      </c>
    </row>
    <row r="816" spans="10:18" ht="15" customHeight="1" x14ac:dyDescent="0.15">
      <c r="A816" s="239"/>
      <c r="B816" s="239"/>
      <c r="C816" s="239"/>
      <c r="D816" s="253"/>
      <c r="E816" s="239"/>
      <c r="F816" s="254"/>
      <c r="G816" s="239"/>
      <c r="H816" s="254"/>
      <c r="I816" s="239"/>
      <c r="J816" s="246">
        <f>IF(OR(B816="",C816="",E816=""),"",B816&amp;":"&amp;C816&amp;":"&amp;E816)</f>
      </c>
      <c r="K816" s="247">
        <f>IF(A816="","",A816*D816)</f>
      </c>
      <c r="L816" s="246">
        <f>IF(A816="","",IF(OR(A816=1,A816=0),H816,0))</f>
      </c>
      <c r="M816" s="246">
        <f>IF(A816="","",IF(A816=-1,H816,0))</f>
      </c>
      <c r="N816">
        <f>IF(J816="","",IF(E816="SGD",1,IF(E816="USD",Settings!$B$22,IF(E816="HKD",Settings!$B$23,1))))</f>
      </c>
      <c r="O816">
        <f>IF(OR(B816="",C816="",E816=""),0,(IF(A816=-1,H816,0)-IF(OR(A816=1,A816=0),H816,0)+IF(A816=2,H816,0))*IF(E816="SGD",1,IF(E816="USD",Settings!$B$22,IF(E816="HKD",Settings!$B$23,1))))</f>
        <v>0</v>
      </c>
      <c r="P816">
        <f>IF(OR(B816="",C816="",E816=""),0,IF(A816=2,H816*IF(E816="SGD",1,IF(E816="USD",Settings!$B$22,IF(E816="HKD",Settings!$B$23,1))),0))</f>
        <v>0</v>
      </c>
      <c r="Q816" s="312">
        <f>IF(OR(J816="",G816=""),"",G816+ROW()/1000000)</f>
      </c>
      <c r="R816" s="247">
        <f>IF(Q816="","",SUMIFS(Txn[Signed Units],Txn[Key],J816,Txn[Transaction Order],"&lt;="&amp;Q816))</f>
      </c>
    </row>
    <row r="817" spans="10:18" ht="15" customHeight="1" x14ac:dyDescent="0.15">
      <c r="A817" s="239"/>
      <c r="B817" s="239"/>
      <c r="C817" s="239"/>
      <c r="D817" s="253"/>
      <c r="E817" s="239"/>
      <c r="F817" s="254"/>
      <c r="G817" s="239"/>
      <c r="H817" s="254"/>
      <c r="I817" s="239"/>
      <c r="J817" s="246">
        <f>IF(OR(B817="",C817="",E817=""),"",B817&amp;":"&amp;C817&amp;":"&amp;E817)</f>
      </c>
      <c r="K817" s="247">
        <f>IF(A817="","",A817*D817)</f>
      </c>
      <c r="L817" s="246">
        <f>IF(A817="","",IF(OR(A817=1,A817=0),H817,0))</f>
      </c>
      <c r="M817" s="246">
        <f>IF(A817="","",IF(A817=-1,H817,0))</f>
      </c>
      <c r="N817">
        <f>IF(J817="","",IF(E817="SGD",1,IF(E817="USD",Settings!$B$22,IF(E817="HKD",Settings!$B$23,1))))</f>
      </c>
      <c r="O817">
        <f>IF(OR(B817="",C817="",E817=""),0,(IF(A817=-1,H817,0)-IF(OR(A817=1,A817=0),H817,0)+IF(A817=2,H817,0))*IF(E817="SGD",1,IF(E817="USD",Settings!$B$22,IF(E817="HKD",Settings!$B$23,1))))</f>
        <v>0</v>
      </c>
      <c r="P817">
        <f>IF(OR(B817="",C817="",E817=""),0,IF(A817=2,H817*IF(E817="SGD",1,IF(E817="USD",Settings!$B$22,IF(E817="HKD",Settings!$B$23,1))),0))</f>
        <v>0</v>
      </c>
      <c r="Q817" s="312">
        <f>IF(OR(J817="",G817=""),"",G817+ROW()/1000000)</f>
      </c>
      <c r="R817" s="247">
        <f>IF(Q817="","",SUMIFS(Txn[Signed Units],Txn[Key],J817,Txn[Transaction Order],"&lt;="&amp;Q817))</f>
      </c>
    </row>
    <row r="818" spans="10:18" ht="15" customHeight="1" x14ac:dyDescent="0.15">
      <c r="A818" s="239"/>
      <c r="B818" s="239"/>
      <c r="C818" s="239"/>
      <c r="D818" s="253"/>
      <c r="E818" s="239"/>
      <c r="F818" s="254"/>
      <c r="G818" s="239"/>
      <c r="H818" s="254"/>
      <c r="I818" s="239"/>
      <c r="J818" s="246">
        <f>IF(OR(B818="",C818="",E818=""),"",B818&amp;":"&amp;C818&amp;":"&amp;E818)</f>
      </c>
      <c r="K818" s="247">
        <f>IF(A818="","",A818*D818)</f>
      </c>
      <c r="L818" s="246">
        <f>IF(A818="","",IF(OR(A818=1,A818=0),H818,0))</f>
      </c>
      <c r="M818" s="246">
        <f>IF(A818="","",IF(A818=-1,H818,0))</f>
      </c>
      <c r="N818">
        <f>IF(J818="","",IF(E818="SGD",1,IF(E818="USD",Settings!$B$22,IF(E818="HKD",Settings!$B$23,1))))</f>
      </c>
      <c r="O818">
        <f>IF(OR(B818="",C818="",E818=""),0,(IF(A818=-1,H818,0)-IF(OR(A818=1,A818=0),H818,0)+IF(A818=2,H818,0))*IF(E818="SGD",1,IF(E818="USD",Settings!$B$22,IF(E818="HKD",Settings!$B$23,1))))</f>
        <v>0</v>
      </c>
      <c r="P818">
        <f>IF(OR(B818="",C818="",E818=""),0,IF(A818=2,H818*IF(E818="SGD",1,IF(E818="USD",Settings!$B$22,IF(E818="HKD",Settings!$B$23,1))),0))</f>
        <v>0</v>
      </c>
      <c r="Q818" s="312">
        <f>IF(OR(J818="",G818=""),"",G818+ROW()/1000000)</f>
      </c>
      <c r="R818" s="247">
        <f>IF(Q818="","",SUMIFS(Txn[Signed Units],Txn[Key],J818,Txn[Transaction Order],"&lt;="&amp;Q818))</f>
      </c>
    </row>
    <row r="819" spans="10:18" ht="15" customHeight="1" x14ac:dyDescent="0.15">
      <c r="A819" s="239"/>
      <c r="B819" s="239"/>
      <c r="C819" s="239"/>
      <c r="D819" s="253"/>
      <c r="E819" s="239"/>
      <c r="F819" s="254"/>
      <c r="G819" s="239"/>
      <c r="H819" s="254"/>
      <c r="I819" s="239"/>
      <c r="J819" s="246">
        <f>IF(OR(B819="",C819="",E819=""),"",B819&amp;":"&amp;C819&amp;":"&amp;E819)</f>
      </c>
      <c r="K819" s="247">
        <f>IF(A819="","",A819*D819)</f>
      </c>
      <c r="L819" s="246">
        <f>IF(A819="","",IF(OR(A819=1,A819=0),H819,0))</f>
      </c>
      <c r="M819" s="246">
        <f>IF(A819="","",IF(A819=-1,H819,0))</f>
      </c>
      <c r="N819">
        <f>IF(J819="","",IF(E819="SGD",1,IF(E819="USD",Settings!$B$22,IF(E819="HKD",Settings!$B$23,1))))</f>
      </c>
      <c r="O819">
        <f>IF(OR(B819="",C819="",E819=""),0,(IF(A819=-1,H819,0)-IF(OR(A819=1,A819=0),H819,0)+IF(A819=2,H819,0))*IF(E819="SGD",1,IF(E819="USD",Settings!$B$22,IF(E819="HKD",Settings!$B$23,1))))</f>
        <v>0</v>
      </c>
      <c r="P819">
        <f>IF(OR(B819="",C819="",E819=""),0,IF(A819=2,H819*IF(E819="SGD",1,IF(E819="USD",Settings!$B$22,IF(E819="HKD",Settings!$B$23,1))),0))</f>
        <v>0</v>
      </c>
      <c r="Q819" s="312">
        <f>IF(OR(J819="",G819=""),"",G819+ROW()/1000000)</f>
      </c>
      <c r="R819" s="247">
        <f>IF(Q819="","",SUMIFS(Txn[Signed Units],Txn[Key],J819,Txn[Transaction Order],"&lt;="&amp;Q819))</f>
      </c>
    </row>
    <row r="820" spans="10:18" ht="15" customHeight="1" x14ac:dyDescent="0.15">
      <c r="A820" s="239"/>
      <c r="B820" s="239"/>
      <c r="C820" s="239"/>
      <c r="D820" s="253"/>
      <c r="E820" s="239"/>
      <c r="F820" s="254"/>
      <c r="G820" s="239"/>
      <c r="H820" s="254"/>
      <c r="I820" s="239"/>
      <c r="J820" s="246">
        <f>IF(OR(B820="",C820="",E820=""),"",B820&amp;":"&amp;C820&amp;":"&amp;E820)</f>
      </c>
      <c r="K820" s="247">
        <f>IF(A820="","",A820*D820)</f>
      </c>
      <c r="L820" s="246">
        <f>IF(A820="","",IF(OR(A820=1,A820=0),H820,0))</f>
      </c>
      <c r="M820" s="246">
        <f>IF(A820="","",IF(A820=-1,H820,0))</f>
      </c>
      <c r="N820">
        <f>IF(J820="","",IF(E820="SGD",1,IF(E820="USD",Settings!$B$22,IF(E820="HKD",Settings!$B$23,1))))</f>
      </c>
      <c r="O820">
        <f>IF(OR(B820="",C820="",E820=""),0,(IF(A820=-1,H820,0)-IF(OR(A820=1,A820=0),H820,0)+IF(A820=2,H820,0))*IF(E820="SGD",1,IF(E820="USD",Settings!$B$22,IF(E820="HKD",Settings!$B$23,1))))</f>
        <v>0</v>
      </c>
      <c r="P820">
        <f>IF(OR(B820="",C820="",E820=""),0,IF(A820=2,H820*IF(E820="SGD",1,IF(E820="USD",Settings!$B$22,IF(E820="HKD",Settings!$B$23,1))),0))</f>
        <v>0</v>
      </c>
      <c r="Q820" s="312">
        <f>IF(OR(J820="",G820=""),"",G820+ROW()/1000000)</f>
      </c>
      <c r="R820" s="247">
        <f>IF(Q820="","",SUMIFS(Txn[Signed Units],Txn[Key],J820,Txn[Transaction Order],"&lt;="&amp;Q820))</f>
      </c>
    </row>
    <row r="821" spans="10:18" ht="15" customHeight="1" x14ac:dyDescent="0.15">
      <c r="A821" s="239"/>
      <c r="B821" s="239"/>
      <c r="C821" s="239"/>
      <c r="D821" s="253"/>
      <c r="E821" s="239"/>
      <c r="F821" s="254"/>
      <c r="G821" s="239"/>
      <c r="H821" s="254"/>
      <c r="I821" s="239"/>
      <c r="J821" s="246">
        <f>IF(OR(B821="",C821="",E821=""),"",B821&amp;":"&amp;C821&amp;":"&amp;E821)</f>
      </c>
      <c r="K821" s="247">
        <f>IF(A821="","",A821*D821)</f>
      </c>
      <c r="L821" s="246">
        <f>IF(A821="","",IF(OR(A821=1,A821=0),H821,0))</f>
      </c>
      <c r="M821" s="246">
        <f>IF(A821="","",IF(A821=-1,H821,0))</f>
      </c>
      <c r="N821">
        <f>IF(J821="","",IF(E821="SGD",1,IF(E821="USD",Settings!$B$22,IF(E821="HKD",Settings!$B$23,1))))</f>
      </c>
      <c r="O821">
        <f>IF(OR(B821="",C821="",E821=""),0,(IF(A821=-1,H821,0)-IF(OR(A821=1,A821=0),H821,0)+IF(A821=2,H821,0))*IF(E821="SGD",1,IF(E821="USD",Settings!$B$22,IF(E821="HKD",Settings!$B$23,1))))</f>
        <v>0</v>
      </c>
      <c r="P821">
        <f>IF(OR(B821="",C821="",E821=""),0,IF(A821=2,H821*IF(E821="SGD",1,IF(E821="USD",Settings!$B$22,IF(E821="HKD",Settings!$B$23,1))),0))</f>
        <v>0</v>
      </c>
      <c r="Q821" s="312">
        <f>IF(OR(J821="",G821=""),"",G821+ROW()/1000000)</f>
      </c>
      <c r="R821" s="247">
        <f>IF(Q821="","",SUMIFS(Txn[Signed Units],Txn[Key],J821,Txn[Transaction Order],"&lt;="&amp;Q821))</f>
      </c>
    </row>
    <row r="822" spans="10:18" ht="15" customHeight="1" x14ac:dyDescent="0.15">
      <c r="A822" s="239"/>
      <c r="B822" s="239"/>
      <c r="C822" s="239"/>
      <c r="D822" s="253"/>
      <c r="E822" s="239"/>
      <c r="F822" s="254"/>
      <c r="G822" s="239"/>
      <c r="H822" s="254"/>
      <c r="I822" s="239"/>
      <c r="J822" s="246">
        <f>IF(OR(B822="",C822="",E822=""),"",B822&amp;":"&amp;C822&amp;":"&amp;E822)</f>
      </c>
      <c r="K822" s="247">
        <f>IF(A822="","",A822*D822)</f>
      </c>
      <c r="L822" s="246">
        <f>IF(A822="","",IF(OR(A822=1,A822=0),H822,0))</f>
      </c>
      <c r="M822" s="246">
        <f>IF(A822="","",IF(A822=-1,H822,0))</f>
      </c>
      <c r="N822">
        <f>IF(J822="","",IF(E822="SGD",1,IF(E822="USD",Settings!$B$22,IF(E822="HKD",Settings!$B$23,1))))</f>
      </c>
      <c r="O822">
        <f>IF(OR(B822="",C822="",E822=""),0,(IF(A822=-1,H822,0)-IF(OR(A822=1,A822=0),H822,0)+IF(A822=2,H822,0))*IF(E822="SGD",1,IF(E822="USD",Settings!$B$22,IF(E822="HKD",Settings!$B$23,1))))</f>
        <v>0</v>
      </c>
      <c r="P822">
        <f>IF(OR(B822="",C822="",E822=""),0,IF(A822=2,H822*IF(E822="SGD",1,IF(E822="USD",Settings!$B$22,IF(E822="HKD",Settings!$B$23,1))),0))</f>
        <v>0</v>
      </c>
      <c r="Q822" s="312">
        <f>IF(OR(J822="",G822=""),"",G822+ROW()/1000000)</f>
      </c>
      <c r="R822" s="247">
        <f>IF(Q822="","",SUMIFS(Txn[Signed Units],Txn[Key],J822,Txn[Transaction Order],"&lt;="&amp;Q822))</f>
      </c>
    </row>
    <row r="823" spans="10:18" ht="15" customHeight="1" x14ac:dyDescent="0.15">
      <c r="A823" s="239"/>
      <c r="B823" s="239"/>
      <c r="C823" s="239"/>
      <c r="D823" s="253"/>
      <c r="E823" s="239"/>
      <c r="F823" s="254"/>
      <c r="G823" s="239"/>
      <c r="H823" s="254"/>
      <c r="I823" s="239"/>
      <c r="J823" s="246">
        <f>IF(OR(B823="",C823="",E823=""),"",B823&amp;":"&amp;C823&amp;":"&amp;E823)</f>
      </c>
      <c r="K823" s="247">
        <f>IF(A823="","",A823*D823)</f>
      </c>
      <c r="L823" s="246">
        <f>IF(A823="","",IF(OR(A823=1,A823=0),H823,0))</f>
      </c>
      <c r="M823" s="246">
        <f>IF(A823="","",IF(A823=-1,H823,0))</f>
      </c>
      <c r="N823">
        <f>IF(J823="","",IF(E823="SGD",1,IF(E823="USD",Settings!$B$22,IF(E823="HKD",Settings!$B$23,1))))</f>
      </c>
      <c r="O823">
        <f>IF(OR(B823="",C823="",E823=""),0,(IF(A823=-1,H823,0)-IF(OR(A823=1,A823=0),H823,0)+IF(A823=2,H823,0))*IF(E823="SGD",1,IF(E823="USD",Settings!$B$22,IF(E823="HKD",Settings!$B$23,1))))</f>
        <v>0</v>
      </c>
      <c r="P823">
        <f>IF(OR(B823="",C823="",E823=""),0,IF(A823=2,H823*IF(E823="SGD",1,IF(E823="USD",Settings!$B$22,IF(E823="HKD",Settings!$B$23,1))),0))</f>
        <v>0</v>
      </c>
      <c r="Q823" s="312">
        <f>IF(OR(J823="",G823=""),"",G823+ROW()/1000000)</f>
      </c>
      <c r="R823" s="247">
        <f>IF(Q823="","",SUMIFS(Txn[Signed Units],Txn[Key],J823,Txn[Transaction Order],"&lt;="&amp;Q823))</f>
      </c>
    </row>
    <row r="824" spans="10:18" ht="15" customHeight="1" x14ac:dyDescent="0.15">
      <c r="A824" s="239"/>
      <c r="B824" s="239"/>
      <c r="C824" s="239"/>
      <c r="D824" s="253"/>
      <c r="E824" s="239"/>
      <c r="F824" s="254"/>
      <c r="G824" s="239"/>
      <c r="H824" s="254"/>
      <c r="I824" s="239"/>
      <c r="J824" s="246">
        <f>IF(OR(B824="",C824="",E824=""),"",B824&amp;":"&amp;C824&amp;":"&amp;E824)</f>
      </c>
      <c r="K824" s="247">
        <f>IF(A824="","",A824*D824)</f>
      </c>
      <c r="L824" s="246">
        <f>IF(A824="","",IF(OR(A824=1,A824=0),H824,0))</f>
      </c>
      <c r="M824" s="246">
        <f>IF(A824="","",IF(A824=-1,H824,0))</f>
      </c>
      <c r="N824">
        <f>IF(J824="","",IF(E824="SGD",1,IF(E824="USD",Settings!$B$22,IF(E824="HKD",Settings!$B$23,1))))</f>
      </c>
      <c r="O824">
        <f>IF(OR(B824="",C824="",E824=""),0,(IF(A824=-1,H824,0)-IF(OR(A824=1,A824=0),H824,0)+IF(A824=2,H824,0))*IF(E824="SGD",1,IF(E824="USD",Settings!$B$22,IF(E824="HKD",Settings!$B$23,1))))</f>
        <v>0</v>
      </c>
      <c r="P824">
        <f>IF(OR(B824="",C824="",E824=""),0,IF(A824=2,H824*IF(E824="SGD",1,IF(E824="USD",Settings!$B$22,IF(E824="HKD",Settings!$B$23,1))),0))</f>
        <v>0</v>
      </c>
      <c r="Q824" s="312">
        <f>IF(OR(J824="",G824=""),"",G824+ROW()/1000000)</f>
      </c>
      <c r="R824" s="247">
        <f>IF(Q824="","",SUMIFS(Txn[Signed Units],Txn[Key],J824,Txn[Transaction Order],"&lt;="&amp;Q824))</f>
      </c>
    </row>
    <row r="825" spans="10:18" ht="15" customHeight="1" x14ac:dyDescent="0.15">
      <c r="A825" s="239"/>
      <c r="B825" s="239"/>
      <c r="C825" s="239"/>
      <c r="D825" s="253"/>
      <c r="E825" s="239"/>
      <c r="F825" s="254"/>
      <c r="G825" s="239"/>
      <c r="H825" s="254"/>
      <c r="I825" s="239"/>
      <c r="J825" s="246">
        <f>IF(OR(B825="",C825="",E825=""),"",B825&amp;":"&amp;C825&amp;":"&amp;E825)</f>
      </c>
      <c r="K825" s="247">
        <f>IF(A825="","",A825*D825)</f>
      </c>
      <c r="L825" s="246">
        <f>IF(A825="","",IF(OR(A825=1,A825=0),H825,0))</f>
      </c>
      <c r="M825" s="246">
        <f>IF(A825="","",IF(A825=-1,H825,0))</f>
      </c>
      <c r="N825">
        <f>IF(J825="","",IF(E825="SGD",1,IF(E825="USD",Settings!$B$22,IF(E825="HKD",Settings!$B$23,1))))</f>
      </c>
      <c r="O825">
        <f>IF(OR(B825="",C825="",E825=""),0,(IF(A825=-1,H825,0)-IF(OR(A825=1,A825=0),H825,0)+IF(A825=2,H825,0))*IF(E825="SGD",1,IF(E825="USD",Settings!$B$22,IF(E825="HKD",Settings!$B$23,1))))</f>
        <v>0</v>
      </c>
      <c r="P825">
        <f>IF(OR(B825="",C825="",E825=""),0,IF(A825=2,H825*IF(E825="SGD",1,IF(E825="USD",Settings!$B$22,IF(E825="HKD",Settings!$B$23,1))),0))</f>
        <v>0</v>
      </c>
      <c r="Q825" s="312">
        <f>IF(OR(J825="",G825=""),"",G825+ROW()/1000000)</f>
      </c>
      <c r="R825" s="247">
        <f>IF(Q825="","",SUMIFS(Txn[Signed Units],Txn[Key],J825,Txn[Transaction Order],"&lt;="&amp;Q825))</f>
      </c>
    </row>
    <row r="826" spans="10:18" ht="15" customHeight="1" x14ac:dyDescent="0.15">
      <c r="A826" s="239"/>
      <c r="B826" s="239"/>
      <c r="C826" s="239"/>
      <c r="D826" s="253"/>
      <c r="E826" s="239"/>
      <c r="F826" s="254"/>
      <c r="G826" s="239"/>
      <c r="H826" s="254"/>
      <c r="I826" s="239"/>
      <c r="J826" s="246">
        <f>IF(OR(B826="",C826="",E826=""),"",B826&amp;":"&amp;C826&amp;":"&amp;E826)</f>
      </c>
      <c r="K826" s="247">
        <f>IF(A826="","",A826*D826)</f>
      </c>
      <c r="L826" s="246">
        <f>IF(A826="","",IF(OR(A826=1,A826=0),H826,0))</f>
      </c>
      <c r="M826" s="246">
        <f>IF(A826="","",IF(A826=-1,H826,0))</f>
      </c>
      <c r="N826">
        <f>IF(J826="","",IF(E826="SGD",1,IF(E826="USD",Settings!$B$22,IF(E826="HKD",Settings!$B$23,1))))</f>
      </c>
      <c r="O826">
        <f>IF(OR(B826="",C826="",E826=""),0,(IF(A826=-1,H826,0)-IF(OR(A826=1,A826=0),H826,0)+IF(A826=2,H826,0))*IF(E826="SGD",1,IF(E826="USD",Settings!$B$22,IF(E826="HKD",Settings!$B$23,1))))</f>
        <v>0</v>
      </c>
      <c r="P826">
        <f>IF(OR(B826="",C826="",E826=""),0,IF(A826=2,H826*IF(E826="SGD",1,IF(E826="USD",Settings!$B$22,IF(E826="HKD",Settings!$B$23,1))),0))</f>
        <v>0</v>
      </c>
      <c r="Q826" s="312">
        <f>IF(OR(J826="",G826=""),"",G826+ROW()/1000000)</f>
      </c>
      <c r="R826" s="247">
        <f>IF(Q826="","",SUMIFS(Txn[Signed Units],Txn[Key],J826,Txn[Transaction Order],"&lt;="&amp;Q826))</f>
      </c>
    </row>
    <row r="827" spans="10:18" ht="15" customHeight="1" x14ac:dyDescent="0.15">
      <c r="A827" s="239"/>
      <c r="B827" s="239"/>
      <c r="C827" s="239"/>
      <c r="D827" s="253"/>
      <c r="E827" s="239"/>
      <c r="F827" s="254"/>
      <c r="G827" s="239"/>
      <c r="H827" s="254"/>
      <c r="I827" s="239"/>
      <c r="J827" s="246">
        <f>IF(OR(B827="",C827="",E827=""),"",B827&amp;":"&amp;C827&amp;":"&amp;E827)</f>
      </c>
      <c r="K827" s="247">
        <f>IF(A827="","",A827*D827)</f>
      </c>
      <c r="L827" s="246">
        <f>IF(A827="","",IF(OR(A827=1,A827=0),H827,0))</f>
      </c>
      <c r="M827" s="246">
        <f>IF(A827="","",IF(A827=-1,H827,0))</f>
      </c>
      <c r="N827">
        <f>IF(J827="","",IF(E827="SGD",1,IF(E827="USD",Settings!$B$22,IF(E827="HKD",Settings!$B$23,1))))</f>
      </c>
      <c r="O827">
        <f>IF(OR(B827="",C827="",E827=""),0,(IF(A827=-1,H827,0)-IF(OR(A827=1,A827=0),H827,0)+IF(A827=2,H827,0))*IF(E827="SGD",1,IF(E827="USD",Settings!$B$22,IF(E827="HKD",Settings!$B$23,1))))</f>
        <v>0</v>
      </c>
      <c r="P827">
        <f>IF(OR(B827="",C827="",E827=""),0,IF(A827=2,H827*IF(E827="SGD",1,IF(E827="USD",Settings!$B$22,IF(E827="HKD",Settings!$B$23,1))),0))</f>
        <v>0</v>
      </c>
      <c r="Q827" s="312">
        <f>IF(OR(J827="",G827=""),"",G827+ROW()/1000000)</f>
      </c>
      <c r="R827" s="247">
        <f>IF(Q827="","",SUMIFS(Txn[Signed Units],Txn[Key],J827,Txn[Transaction Order],"&lt;="&amp;Q827))</f>
      </c>
    </row>
    <row r="828" spans="10:18" ht="15" customHeight="1" x14ac:dyDescent="0.15">
      <c r="A828" s="239"/>
      <c r="B828" s="239"/>
      <c r="C828" s="239"/>
      <c r="D828" s="253"/>
      <c r="E828" s="239"/>
      <c r="F828" s="254"/>
      <c r="G828" s="239"/>
      <c r="H828" s="254"/>
      <c r="I828" s="239"/>
      <c r="J828" s="246">
        <f>IF(OR(B828="",C828="",E828=""),"",B828&amp;":"&amp;C828&amp;":"&amp;E828)</f>
      </c>
      <c r="K828" s="247">
        <f>IF(A828="","",A828*D828)</f>
      </c>
      <c r="L828" s="246">
        <f>IF(A828="","",IF(OR(A828=1,A828=0),H828,0))</f>
      </c>
      <c r="M828" s="246">
        <f>IF(A828="","",IF(A828=-1,H828,0))</f>
      </c>
      <c r="N828">
        <f>IF(J828="","",IF(E828="SGD",1,IF(E828="USD",Settings!$B$22,IF(E828="HKD",Settings!$B$23,1))))</f>
      </c>
      <c r="O828">
        <f>IF(OR(B828="",C828="",E828=""),0,(IF(A828=-1,H828,0)-IF(OR(A828=1,A828=0),H828,0)+IF(A828=2,H828,0))*IF(E828="SGD",1,IF(E828="USD",Settings!$B$22,IF(E828="HKD",Settings!$B$23,1))))</f>
        <v>0</v>
      </c>
      <c r="P828">
        <f>IF(OR(B828="",C828="",E828=""),0,IF(A828=2,H828*IF(E828="SGD",1,IF(E828="USD",Settings!$B$22,IF(E828="HKD",Settings!$B$23,1))),0))</f>
        <v>0</v>
      </c>
      <c r="Q828" s="312">
        <f>IF(OR(J828="",G828=""),"",G828+ROW()/1000000)</f>
      </c>
      <c r="R828" s="247">
        <f>IF(Q828="","",SUMIFS(Txn[Signed Units],Txn[Key],J828,Txn[Transaction Order],"&lt;="&amp;Q828))</f>
      </c>
    </row>
    <row r="829" spans="10:18" ht="15" customHeight="1" x14ac:dyDescent="0.15">
      <c r="A829" s="239"/>
      <c r="B829" s="239"/>
      <c r="C829" s="239"/>
      <c r="D829" s="253"/>
      <c r="E829" s="239"/>
      <c r="F829" s="254"/>
      <c r="G829" s="239"/>
      <c r="H829" s="254"/>
      <c r="I829" s="239"/>
      <c r="J829" s="246">
        <f>IF(OR(B829="",C829="",E829=""),"",B829&amp;":"&amp;C829&amp;":"&amp;E829)</f>
      </c>
      <c r="K829" s="247">
        <f>IF(A829="","",A829*D829)</f>
      </c>
      <c r="L829" s="246">
        <f>IF(A829="","",IF(OR(A829=1,A829=0),H829,0))</f>
      </c>
      <c r="M829" s="246">
        <f>IF(A829="","",IF(A829=-1,H829,0))</f>
      </c>
      <c r="N829">
        <f>IF(J829="","",IF(E829="SGD",1,IF(E829="USD",Settings!$B$22,IF(E829="HKD",Settings!$B$23,1))))</f>
      </c>
      <c r="O829">
        <f>IF(OR(B829="",C829="",E829=""),0,(IF(A829=-1,H829,0)-IF(OR(A829=1,A829=0),H829,0)+IF(A829=2,H829,0))*IF(E829="SGD",1,IF(E829="USD",Settings!$B$22,IF(E829="HKD",Settings!$B$23,1))))</f>
        <v>0</v>
      </c>
      <c r="P829">
        <f>IF(OR(B829="",C829="",E829=""),0,IF(A829=2,H829*IF(E829="SGD",1,IF(E829="USD",Settings!$B$22,IF(E829="HKD",Settings!$B$23,1))),0))</f>
        <v>0</v>
      </c>
      <c r="Q829" s="312">
        <f>IF(OR(J829="",G829=""),"",G829+ROW()/1000000)</f>
      </c>
      <c r="R829" s="247">
        <f>IF(Q829="","",SUMIFS(Txn[Signed Units],Txn[Key],J829,Txn[Transaction Order],"&lt;="&amp;Q829))</f>
      </c>
    </row>
    <row r="830" spans="10:18" ht="15" customHeight="1" x14ac:dyDescent="0.15">
      <c r="A830" s="239"/>
      <c r="B830" s="239"/>
      <c r="C830" s="239"/>
      <c r="D830" s="253"/>
      <c r="E830" s="239"/>
      <c r="F830" s="254"/>
      <c r="G830" s="239"/>
      <c r="H830" s="254"/>
      <c r="I830" s="239"/>
      <c r="J830" s="246">
        <f>IF(OR(B830="",C830="",E830=""),"",B830&amp;":"&amp;C830&amp;":"&amp;E830)</f>
      </c>
      <c r="K830" s="247">
        <f>IF(A830="","",A830*D830)</f>
      </c>
      <c r="L830" s="246">
        <f>IF(A830="","",IF(OR(A830=1,A830=0),H830,0))</f>
      </c>
      <c r="M830" s="246">
        <f>IF(A830="","",IF(A830=-1,H830,0))</f>
      </c>
      <c r="N830">
        <f>IF(J830="","",IF(E830="SGD",1,IF(E830="USD",Settings!$B$22,IF(E830="HKD",Settings!$B$23,1))))</f>
      </c>
      <c r="O830">
        <f>IF(OR(B830="",C830="",E830=""),0,(IF(A830=-1,H830,0)-IF(OR(A830=1,A830=0),H830,0)+IF(A830=2,H830,0))*IF(E830="SGD",1,IF(E830="USD",Settings!$B$22,IF(E830="HKD",Settings!$B$23,1))))</f>
        <v>0</v>
      </c>
      <c r="P830">
        <f>IF(OR(B830="",C830="",E830=""),0,IF(A830=2,H830*IF(E830="SGD",1,IF(E830="USD",Settings!$B$22,IF(E830="HKD",Settings!$B$23,1))),0))</f>
        <v>0</v>
      </c>
      <c r="Q830" s="312">
        <f>IF(OR(J830="",G830=""),"",G830+ROW()/1000000)</f>
      </c>
      <c r="R830" s="247">
        <f>IF(Q830="","",SUMIFS(Txn[Signed Units],Txn[Key],J830,Txn[Transaction Order],"&lt;="&amp;Q830))</f>
      </c>
    </row>
    <row r="831" spans="10:18" ht="15" customHeight="1" x14ac:dyDescent="0.15">
      <c r="A831" s="239"/>
      <c r="B831" s="239"/>
      <c r="C831" s="239"/>
      <c r="D831" s="253"/>
      <c r="E831" s="239"/>
      <c r="F831" s="254"/>
      <c r="G831" s="239"/>
      <c r="H831" s="254"/>
      <c r="I831" s="239"/>
      <c r="J831" s="246">
        <f>IF(OR(B831="",C831="",E831=""),"",B831&amp;":"&amp;C831&amp;":"&amp;E831)</f>
      </c>
      <c r="K831" s="247">
        <f>IF(A831="","",A831*D831)</f>
      </c>
      <c r="L831" s="246">
        <f>IF(A831="","",IF(OR(A831=1,A831=0),H831,0))</f>
      </c>
      <c r="M831" s="246">
        <f>IF(A831="","",IF(A831=-1,H831,0))</f>
      </c>
      <c r="N831">
        <f>IF(J831="","",IF(E831="SGD",1,IF(E831="USD",Settings!$B$22,IF(E831="HKD",Settings!$B$23,1))))</f>
      </c>
      <c r="O831">
        <f>IF(OR(B831="",C831="",E831=""),0,(IF(A831=-1,H831,0)-IF(OR(A831=1,A831=0),H831,0)+IF(A831=2,H831,0))*IF(E831="SGD",1,IF(E831="USD",Settings!$B$22,IF(E831="HKD",Settings!$B$23,1))))</f>
        <v>0</v>
      </c>
      <c r="P831">
        <f>IF(OR(B831="",C831="",E831=""),0,IF(A831=2,H831*IF(E831="SGD",1,IF(E831="USD",Settings!$B$22,IF(E831="HKD",Settings!$B$23,1))),0))</f>
        <v>0</v>
      </c>
      <c r="Q831" s="312">
        <f>IF(OR(J831="",G831=""),"",G831+ROW()/1000000)</f>
      </c>
      <c r="R831" s="247">
        <f>IF(Q831="","",SUMIFS(Txn[Signed Units],Txn[Key],J831,Txn[Transaction Order],"&lt;="&amp;Q831))</f>
      </c>
    </row>
    <row r="832" spans="10:18" ht="15" customHeight="1" x14ac:dyDescent="0.15">
      <c r="A832" s="239"/>
      <c r="B832" s="239"/>
      <c r="C832" s="239"/>
      <c r="D832" s="253"/>
      <c r="E832" s="239"/>
      <c r="F832" s="254"/>
      <c r="G832" s="239"/>
      <c r="H832" s="254"/>
      <c r="I832" s="239"/>
      <c r="J832" s="246">
        <f>IF(OR(B832="",C832="",E832=""),"",B832&amp;":"&amp;C832&amp;":"&amp;E832)</f>
      </c>
      <c r="K832" s="247">
        <f>IF(A832="","",A832*D832)</f>
      </c>
      <c r="L832" s="246">
        <f>IF(A832="","",IF(OR(A832=1,A832=0),H832,0))</f>
      </c>
      <c r="M832" s="246">
        <f>IF(A832="","",IF(A832=-1,H832,0))</f>
      </c>
      <c r="N832">
        <f>IF(J832="","",IF(E832="SGD",1,IF(E832="USD",Settings!$B$22,IF(E832="HKD",Settings!$B$23,1))))</f>
      </c>
      <c r="O832">
        <f>IF(OR(B832="",C832="",E832=""),0,(IF(A832=-1,H832,0)-IF(OR(A832=1,A832=0),H832,0)+IF(A832=2,H832,0))*IF(E832="SGD",1,IF(E832="USD",Settings!$B$22,IF(E832="HKD",Settings!$B$23,1))))</f>
        <v>0</v>
      </c>
      <c r="P832">
        <f>IF(OR(B832="",C832="",E832=""),0,IF(A832=2,H832*IF(E832="SGD",1,IF(E832="USD",Settings!$B$22,IF(E832="HKD",Settings!$B$23,1))),0))</f>
        <v>0</v>
      </c>
      <c r="Q832" s="312">
        <f>IF(OR(J832="",G832=""),"",G832+ROW()/1000000)</f>
      </c>
      <c r="R832" s="247">
        <f>IF(Q832="","",SUMIFS(Txn[Signed Units],Txn[Key],J832,Txn[Transaction Order],"&lt;="&amp;Q832))</f>
      </c>
    </row>
    <row r="833" spans="10:18" ht="15" customHeight="1" x14ac:dyDescent="0.15">
      <c r="A833" s="239"/>
      <c r="B833" s="239"/>
      <c r="C833" s="239"/>
      <c r="D833" s="253"/>
      <c r="E833" s="239"/>
      <c r="F833" s="254"/>
      <c r="G833" s="239"/>
      <c r="H833" s="254"/>
      <c r="I833" s="239"/>
      <c r="J833" s="246">
        <f>IF(OR(B833="",C833="",E833=""),"",B833&amp;":"&amp;C833&amp;":"&amp;E833)</f>
      </c>
      <c r="K833" s="247">
        <f>IF(A833="","",A833*D833)</f>
      </c>
      <c r="L833" s="246">
        <f>IF(A833="","",IF(OR(A833=1,A833=0),H833,0))</f>
      </c>
      <c r="M833" s="246">
        <f>IF(A833="","",IF(A833=-1,H833,0))</f>
      </c>
      <c r="N833">
        <f>IF(J833="","",IF(E833="SGD",1,IF(E833="USD",Settings!$B$22,IF(E833="HKD",Settings!$B$23,1))))</f>
      </c>
      <c r="O833">
        <f>IF(OR(B833="",C833="",E833=""),0,(IF(A833=-1,H833,0)-IF(OR(A833=1,A833=0),H833,0)+IF(A833=2,H833,0))*IF(E833="SGD",1,IF(E833="USD",Settings!$B$22,IF(E833="HKD",Settings!$B$23,1))))</f>
        <v>0</v>
      </c>
      <c r="P833">
        <f>IF(OR(B833="",C833="",E833=""),0,IF(A833=2,H833*IF(E833="SGD",1,IF(E833="USD",Settings!$B$22,IF(E833="HKD",Settings!$B$23,1))),0))</f>
        <v>0</v>
      </c>
      <c r="Q833" s="312">
        <f>IF(OR(J833="",G833=""),"",G833+ROW()/1000000)</f>
      </c>
      <c r="R833" s="247">
        <f>IF(Q833="","",SUMIFS(Txn[Signed Units],Txn[Key],J833,Txn[Transaction Order],"&lt;="&amp;Q833))</f>
      </c>
    </row>
    <row r="834" spans="10:18" ht="15" customHeight="1" x14ac:dyDescent="0.15">
      <c r="A834" s="239"/>
      <c r="B834" s="239"/>
      <c r="C834" s="239"/>
      <c r="D834" s="253"/>
      <c r="E834" s="239"/>
      <c r="F834" s="254"/>
      <c r="G834" s="239"/>
      <c r="H834" s="254"/>
      <c r="I834" s="239"/>
      <c r="J834" s="246">
        <f>IF(OR(B834="",C834="",E834=""),"",B834&amp;":"&amp;C834&amp;":"&amp;E834)</f>
      </c>
      <c r="K834" s="247">
        <f>IF(A834="","",A834*D834)</f>
      </c>
      <c r="L834" s="246">
        <f>IF(A834="","",IF(OR(A834=1,A834=0),H834,0))</f>
      </c>
      <c r="M834" s="246">
        <f>IF(A834="","",IF(A834=-1,H834,0))</f>
      </c>
      <c r="N834">
        <f>IF(J834="","",IF(E834="SGD",1,IF(E834="USD",Settings!$B$22,IF(E834="HKD",Settings!$B$23,1))))</f>
      </c>
      <c r="O834">
        <f>IF(OR(B834="",C834="",E834=""),0,(IF(A834=-1,H834,0)-IF(OR(A834=1,A834=0),H834,0)+IF(A834=2,H834,0))*IF(E834="SGD",1,IF(E834="USD",Settings!$B$22,IF(E834="HKD",Settings!$B$23,1))))</f>
        <v>0</v>
      </c>
      <c r="P834">
        <f>IF(OR(B834="",C834="",E834=""),0,IF(A834=2,H834*IF(E834="SGD",1,IF(E834="USD",Settings!$B$22,IF(E834="HKD",Settings!$B$23,1))),0))</f>
        <v>0</v>
      </c>
      <c r="Q834" s="312">
        <f>IF(OR(J834="",G834=""),"",G834+ROW()/1000000)</f>
      </c>
      <c r="R834" s="247">
        <f>IF(Q834="","",SUMIFS(Txn[Signed Units],Txn[Key],J834,Txn[Transaction Order],"&lt;="&amp;Q834))</f>
      </c>
    </row>
    <row r="835" spans="10:18" ht="15" customHeight="1" x14ac:dyDescent="0.15">
      <c r="A835" s="239"/>
      <c r="B835" s="239"/>
      <c r="C835" s="239"/>
      <c r="D835" s="253"/>
      <c r="E835" s="239"/>
      <c r="F835" s="254"/>
      <c r="G835" s="239"/>
      <c r="H835" s="254"/>
      <c r="I835" s="239"/>
      <c r="J835" s="246">
        <f>IF(OR(B835="",C835="",E835=""),"",B835&amp;":"&amp;C835&amp;":"&amp;E835)</f>
      </c>
      <c r="K835" s="247">
        <f>IF(A835="","",A835*D835)</f>
      </c>
      <c r="L835" s="246">
        <f>IF(A835="","",IF(OR(A835=1,A835=0),H835,0))</f>
      </c>
      <c r="M835" s="246">
        <f>IF(A835="","",IF(A835=-1,H835,0))</f>
      </c>
      <c r="N835">
        <f>IF(J835="","",IF(E835="SGD",1,IF(E835="USD",Settings!$B$22,IF(E835="HKD",Settings!$B$23,1))))</f>
      </c>
      <c r="O835">
        <f>IF(OR(B835="",C835="",E835=""),0,(IF(A835=-1,H835,0)-IF(OR(A835=1,A835=0),H835,0)+IF(A835=2,H835,0))*IF(E835="SGD",1,IF(E835="USD",Settings!$B$22,IF(E835="HKD",Settings!$B$23,1))))</f>
        <v>0</v>
      </c>
      <c r="P835">
        <f>IF(OR(B835="",C835="",E835=""),0,IF(A835=2,H835*IF(E835="SGD",1,IF(E835="USD",Settings!$B$22,IF(E835="HKD",Settings!$B$23,1))),0))</f>
        <v>0</v>
      </c>
      <c r="Q835" s="312">
        <f>IF(OR(J835="",G835=""),"",G835+ROW()/1000000)</f>
      </c>
      <c r="R835" s="247">
        <f>IF(Q835="","",SUMIFS(Txn[Signed Units],Txn[Key],J835,Txn[Transaction Order],"&lt;="&amp;Q835))</f>
      </c>
    </row>
    <row r="836" spans="10:18" ht="15" customHeight="1" x14ac:dyDescent="0.15">
      <c r="A836" s="239"/>
      <c r="B836" s="239"/>
      <c r="C836" s="239"/>
      <c r="D836" s="253"/>
      <c r="E836" s="239"/>
      <c r="F836" s="254"/>
      <c r="G836" s="239"/>
      <c r="H836" s="254"/>
      <c r="I836" s="239"/>
      <c r="J836" s="246">
        <f>IF(OR(B836="",C836="",E836=""),"",B836&amp;":"&amp;C836&amp;":"&amp;E836)</f>
      </c>
      <c r="K836" s="247">
        <f>IF(A836="","",A836*D836)</f>
      </c>
      <c r="L836" s="246">
        <f>IF(A836="","",IF(OR(A836=1,A836=0),H836,0))</f>
      </c>
      <c r="M836" s="246">
        <f>IF(A836="","",IF(A836=-1,H836,0))</f>
      </c>
      <c r="N836">
        <f>IF(J836="","",IF(E836="SGD",1,IF(E836="USD",Settings!$B$22,IF(E836="HKD",Settings!$B$23,1))))</f>
      </c>
      <c r="O836">
        <f>IF(OR(B836="",C836="",E836=""),0,(IF(A836=-1,H836,0)-IF(OR(A836=1,A836=0),H836,0)+IF(A836=2,H836,0))*IF(E836="SGD",1,IF(E836="USD",Settings!$B$22,IF(E836="HKD",Settings!$B$23,1))))</f>
        <v>0</v>
      </c>
      <c r="P836">
        <f>IF(OR(B836="",C836="",E836=""),0,IF(A836=2,H836*IF(E836="SGD",1,IF(E836="USD",Settings!$B$22,IF(E836="HKD",Settings!$B$23,1))),0))</f>
        <v>0</v>
      </c>
      <c r="Q836" s="312">
        <f>IF(OR(J836="",G836=""),"",G836+ROW()/1000000)</f>
      </c>
      <c r="R836" s="247">
        <f>IF(Q836="","",SUMIFS(Txn[Signed Units],Txn[Key],J836,Txn[Transaction Order],"&lt;="&amp;Q836))</f>
      </c>
    </row>
    <row r="837" spans="10:18" ht="15" customHeight="1" x14ac:dyDescent="0.15">
      <c r="A837" s="239"/>
      <c r="B837" s="239"/>
      <c r="C837" s="239"/>
      <c r="D837" s="253"/>
      <c r="E837" s="239"/>
      <c r="F837" s="254"/>
      <c r="G837" s="239"/>
      <c r="H837" s="254"/>
      <c r="I837" s="239"/>
      <c r="J837" s="246">
        <f>IF(OR(B837="",C837="",E837=""),"",B837&amp;":"&amp;C837&amp;":"&amp;E837)</f>
      </c>
      <c r="K837" s="247">
        <f>IF(A837="","",A837*D837)</f>
      </c>
      <c r="L837" s="246">
        <f>IF(A837="","",IF(OR(A837=1,A837=0),H837,0))</f>
      </c>
      <c r="M837" s="246">
        <f>IF(A837="","",IF(A837=-1,H837,0))</f>
      </c>
      <c r="N837">
        <f>IF(J837="","",IF(E837="SGD",1,IF(E837="USD",Settings!$B$22,IF(E837="HKD",Settings!$B$23,1))))</f>
      </c>
      <c r="O837">
        <f>IF(OR(B837="",C837="",E837=""),0,(IF(A837=-1,H837,0)-IF(OR(A837=1,A837=0),H837,0)+IF(A837=2,H837,0))*IF(E837="SGD",1,IF(E837="USD",Settings!$B$22,IF(E837="HKD",Settings!$B$23,1))))</f>
        <v>0</v>
      </c>
      <c r="P837">
        <f>IF(OR(B837="",C837="",E837=""),0,IF(A837=2,H837*IF(E837="SGD",1,IF(E837="USD",Settings!$B$22,IF(E837="HKD",Settings!$B$23,1))),0))</f>
        <v>0</v>
      </c>
      <c r="Q837" s="312">
        <f>IF(OR(J837="",G837=""),"",G837+ROW()/1000000)</f>
      </c>
      <c r="R837" s="247">
        <f>IF(Q837="","",SUMIFS(Txn[Signed Units],Txn[Key],J837,Txn[Transaction Order],"&lt;="&amp;Q837))</f>
      </c>
    </row>
    <row r="838" spans="10:18" ht="15" customHeight="1" x14ac:dyDescent="0.15">
      <c r="A838" s="239"/>
      <c r="B838" s="239"/>
      <c r="C838" s="239"/>
      <c r="D838" s="253"/>
      <c r="E838" s="239"/>
      <c r="F838" s="254"/>
      <c r="G838" s="239"/>
      <c r="H838" s="254"/>
      <c r="I838" s="239"/>
      <c r="J838" s="246">
        <f>IF(OR(B838="",C838="",E838=""),"",B838&amp;":"&amp;C838&amp;":"&amp;E838)</f>
      </c>
      <c r="K838" s="247">
        <f>IF(A838="","",A838*D838)</f>
      </c>
      <c r="L838" s="246">
        <f>IF(A838="","",IF(OR(A838=1,A838=0),H838,0))</f>
      </c>
      <c r="M838" s="246">
        <f>IF(A838="","",IF(A838=-1,H838,0))</f>
      </c>
      <c r="N838">
        <f>IF(J838="","",IF(E838="SGD",1,IF(E838="USD",Settings!$B$22,IF(E838="HKD",Settings!$B$23,1))))</f>
      </c>
      <c r="O838">
        <f>IF(OR(B838="",C838="",E838=""),0,(IF(A838=-1,H838,0)-IF(OR(A838=1,A838=0),H838,0)+IF(A838=2,H838,0))*IF(E838="SGD",1,IF(E838="USD",Settings!$B$22,IF(E838="HKD",Settings!$B$23,1))))</f>
        <v>0</v>
      </c>
      <c r="P838">
        <f>IF(OR(B838="",C838="",E838=""),0,IF(A838=2,H838*IF(E838="SGD",1,IF(E838="USD",Settings!$B$22,IF(E838="HKD",Settings!$B$23,1))),0))</f>
        <v>0</v>
      </c>
      <c r="Q838" s="312">
        <f>IF(OR(J838="",G838=""),"",G838+ROW()/1000000)</f>
      </c>
      <c r="R838" s="247">
        <f>IF(Q838="","",SUMIFS(Txn[Signed Units],Txn[Key],J838,Txn[Transaction Order],"&lt;="&amp;Q838))</f>
      </c>
    </row>
    <row r="839" spans="10:18" ht="15" customHeight="1" x14ac:dyDescent="0.15">
      <c r="A839" s="239"/>
      <c r="B839" s="239"/>
      <c r="C839" s="239"/>
      <c r="D839" s="253"/>
      <c r="E839" s="239"/>
      <c r="F839" s="254"/>
      <c r="G839" s="239"/>
      <c r="H839" s="254"/>
      <c r="I839" s="239"/>
      <c r="J839" s="246">
        <f>IF(OR(B839="",C839="",E839=""),"",B839&amp;":"&amp;C839&amp;":"&amp;E839)</f>
      </c>
      <c r="K839" s="247">
        <f>IF(A839="","",A839*D839)</f>
      </c>
      <c r="L839" s="246">
        <f>IF(A839="","",IF(OR(A839=1,A839=0),H839,0))</f>
      </c>
      <c r="M839" s="246">
        <f>IF(A839="","",IF(A839=-1,H839,0))</f>
      </c>
      <c r="N839">
        <f>IF(J839="","",IF(E839="SGD",1,IF(E839="USD",Settings!$B$22,IF(E839="HKD",Settings!$B$23,1))))</f>
      </c>
      <c r="O839">
        <f>IF(OR(B839="",C839="",E839=""),0,(IF(A839=-1,H839,0)-IF(OR(A839=1,A839=0),H839,0)+IF(A839=2,H839,0))*IF(E839="SGD",1,IF(E839="USD",Settings!$B$22,IF(E839="HKD",Settings!$B$23,1))))</f>
        <v>0</v>
      </c>
      <c r="P839">
        <f>IF(OR(B839="",C839="",E839=""),0,IF(A839=2,H839*IF(E839="SGD",1,IF(E839="USD",Settings!$B$22,IF(E839="HKD",Settings!$B$23,1))),0))</f>
        <v>0</v>
      </c>
      <c r="Q839" s="312">
        <f>IF(OR(J839="",G839=""),"",G839+ROW()/1000000)</f>
      </c>
      <c r="R839" s="247">
        <f>IF(Q839="","",SUMIFS(Txn[Signed Units],Txn[Key],J839,Txn[Transaction Order],"&lt;="&amp;Q839))</f>
      </c>
    </row>
    <row r="840" spans="10:18" ht="15" customHeight="1" x14ac:dyDescent="0.15">
      <c r="A840" s="239"/>
      <c r="B840" s="239"/>
      <c r="C840" s="239"/>
      <c r="D840" s="253"/>
      <c r="E840" s="239"/>
      <c r="F840" s="254"/>
      <c r="G840" s="239"/>
      <c r="H840" s="254"/>
      <c r="I840" s="239"/>
      <c r="J840" s="246">
        <f>IF(OR(B840="",C840="",E840=""),"",B840&amp;":"&amp;C840&amp;":"&amp;E840)</f>
      </c>
      <c r="K840" s="247">
        <f>IF(A840="","",A840*D840)</f>
      </c>
      <c r="L840" s="246">
        <f>IF(A840="","",IF(OR(A840=1,A840=0),H840,0))</f>
      </c>
      <c r="M840" s="246">
        <f>IF(A840="","",IF(A840=-1,H840,0))</f>
      </c>
      <c r="N840">
        <f>IF(J840="","",IF(E840="SGD",1,IF(E840="USD",Settings!$B$22,IF(E840="HKD",Settings!$B$23,1))))</f>
      </c>
      <c r="O840">
        <f>IF(OR(B840="",C840="",E840=""),0,(IF(A840=-1,H840,0)-IF(OR(A840=1,A840=0),H840,0)+IF(A840=2,H840,0))*IF(E840="SGD",1,IF(E840="USD",Settings!$B$22,IF(E840="HKD",Settings!$B$23,1))))</f>
        <v>0</v>
      </c>
      <c r="P840">
        <f>IF(OR(B840="",C840="",E840=""),0,IF(A840=2,H840*IF(E840="SGD",1,IF(E840="USD",Settings!$B$22,IF(E840="HKD",Settings!$B$23,1))),0))</f>
        <v>0</v>
      </c>
      <c r="Q840" s="312">
        <f>IF(OR(J840="",G840=""),"",G840+ROW()/1000000)</f>
      </c>
      <c r="R840" s="247">
        <f>IF(Q840="","",SUMIFS(Txn[Signed Units],Txn[Key],J840,Txn[Transaction Order],"&lt;="&amp;Q840))</f>
      </c>
    </row>
    <row r="841" spans="10:18" ht="15" customHeight="1" x14ac:dyDescent="0.15">
      <c r="A841" s="239"/>
      <c r="B841" s="239"/>
      <c r="C841" s="239"/>
      <c r="D841" s="253"/>
      <c r="E841" s="239"/>
      <c r="F841" s="254"/>
      <c r="G841" s="239"/>
      <c r="H841" s="254"/>
      <c r="I841" s="239"/>
      <c r="J841" s="246">
        <f>IF(OR(B841="",C841="",E841=""),"",B841&amp;":"&amp;C841&amp;":"&amp;E841)</f>
      </c>
      <c r="K841" s="247">
        <f>IF(A841="","",A841*D841)</f>
      </c>
      <c r="L841" s="246">
        <f>IF(A841="","",IF(OR(A841=1,A841=0),H841,0))</f>
      </c>
      <c r="M841" s="246">
        <f>IF(A841="","",IF(A841=-1,H841,0))</f>
      </c>
      <c r="N841">
        <f>IF(J841="","",IF(E841="SGD",1,IF(E841="USD",Settings!$B$22,IF(E841="HKD",Settings!$B$23,1))))</f>
      </c>
      <c r="O841">
        <f>IF(OR(B841="",C841="",E841=""),0,(IF(A841=-1,H841,0)-IF(OR(A841=1,A841=0),H841,0)+IF(A841=2,H841,0))*IF(E841="SGD",1,IF(E841="USD",Settings!$B$22,IF(E841="HKD",Settings!$B$23,1))))</f>
        <v>0</v>
      </c>
      <c r="P841">
        <f>IF(OR(B841="",C841="",E841=""),0,IF(A841=2,H841*IF(E841="SGD",1,IF(E841="USD",Settings!$B$22,IF(E841="HKD",Settings!$B$23,1))),0))</f>
        <v>0</v>
      </c>
      <c r="Q841" s="312">
        <f>IF(OR(J841="",G841=""),"",G841+ROW()/1000000)</f>
      </c>
      <c r="R841" s="247">
        <f>IF(Q841="","",SUMIFS(Txn[Signed Units],Txn[Key],J841,Txn[Transaction Order],"&lt;="&amp;Q841))</f>
      </c>
    </row>
    <row r="842" spans="10:18" ht="15" customHeight="1" x14ac:dyDescent="0.15">
      <c r="A842" s="239"/>
      <c r="B842" s="239"/>
      <c r="C842" s="239"/>
      <c r="D842" s="253"/>
      <c r="E842" s="239"/>
      <c r="F842" s="254"/>
      <c r="G842" s="239"/>
      <c r="H842" s="254"/>
      <c r="I842" s="239"/>
      <c r="J842" s="246">
        <f>IF(OR(B842="",C842="",E842=""),"",B842&amp;":"&amp;C842&amp;":"&amp;E842)</f>
      </c>
      <c r="K842" s="247">
        <f>IF(A842="","",A842*D842)</f>
      </c>
      <c r="L842" s="246">
        <f>IF(A842="","",IF(OR(A842=1,A842=0),H842,0))</f>
      </c>
      <c r="M842" s="246">
        <f>IF(A842="","",IF(A842=-1,H842,0))</f>
      </c>
      <c r="N842">
        <f>IF(J842="","",IF(E842="SGD",1,IF(E842="USD",Settings!$B$22,IF(E842="HKD",Settings!$B$23,1))))</f>
      </c>
      <c r="O842">
        <f>IF(OR(B842="",C842="",E842=""),0,(IF(A842=-1,H842,0)-IF(OR(A842=1,A842=0),H842,0)+IF(A842=2,H842,0))*IF(E842="SGD",1,IF(E842="USD",Settings!$B$22,IF(E842="HKD",Settings!$B$23,1))))</f>
        <v>0</v>
      </c>
      <c r="P842">
        <f>IF(OR(B842="",C842="",E842=""),0,IF(A842=2,H842*IF(E842="SGD",1,IF(E842="USD",Settings!$B$22,IF(E842="HKD",Settings!$B$23,1))),0))</f>
        <v>0</v>
      </c>
      <c r="Q842" s="312">
        <f>IF(OR(J842="",G842=""),"",G842+ROW()/1000000)</f>
      </c>
      <c r="R842" s="247">
        <f>IF(Q842="","",SUMIFS(Txn[Signed Units],Txn[Key],J842,Txn[Transaction Order],"&lt;="&amp;Q842))</f>
      </c>
    </row>
    <row r="843" spans="10:18" ht="15" customHeight="1" x14ac:dyDescent="0.15">
      <c r="A843" s="239"/>
      <c r="B843" s="239"/>
      <c r="C843" s="239"/>
      <c r="D843" s="253"/>
      <c r="E843" s="239"/>
      <c r="F843" s="254"/>
      <c r="G843" s="239"/>
      <c r="H843" s="254"/>
      <c r="I843" s="239"/>
      <c r="J843" s="246">
        <f>IF(OR(B843="",C843="",E843=""),"",B843&amp;":"&amp;C843&amp;":"&amp;E843)</f>
      </c>
      <c r="K843" s="247">
        <f>IF(A843="","",A843*D843)</f>
      </c>
      <c r="L843" s="246">
        <f>IF(A843="","",IF(OR(A843=1,A843=0),H843,0))</f>
      </c>
      <c r="M843" s="246">
        <f>IF(A843="","",IF(A843=-1,H843,0))</f>
      </c>
      <c r="N843">
        <f>IF(J843="","",IF(E843="SGD",1,IF(E843="USD",Settings!$B$22,IF(E843="HKD",Settings!$B$23,1))))</f>
      </c>
      <c r="O843">
        <f>IF(OR(B843="",C843="",E843=""),0,(IF(A843=-1,H843,0)-IF(OR(A843=1,A843=0),H843,0)+IF(A843=2,H843,0))*IF(E843="SGD",1,IF(E843="USD",Settings!$B$22,IF(E843="HKD",Settings!$B$23,1))))</f>
        <v>0</v>
      </c>
      <c r="P843">
        <f>IF(OR(B843="",C843="",E843=""),0,IF(A843=2,H843*IF(E843="SGD",1,IF(E843="USD",Settings!$B$22,IF(E843="HKD",Settings!$B$23,1))),0))</f>
        <v>0</v>
      </c>
      <c r="Q843" s="312">
        <f>IF(OR(J843="",G843=""),"",G843+ROW()/1000000)</f>
      </c>
      <c r="R843" s="247">
        <f>IF(Q843="","",SUMIFS(Txn[Signed Units],Txn[Key],J843,Txn[Transaction Order],"&lt;="&amp;Q843))</f>
      </c>
    </row>
    <row r="844" spans="10:18" ht="15" customHeight="1" x14ac:dyDescent="0.15">
      <c r="A844" s="239"/>
      <c r="B844" s="239"/>
      <c r="C844" s="239"/>
      <c r="D844" s="253"/>
      <c r="E844" s="239"/>
      <c r="F844" s="254"/>
      <c r="G844" s="239"/>
      <c r="H844" s="254"/>
      <c r="I844" s="239"/>
      <c r="J844" s="246">
        <f>IF(OR(B844="",C844="",E844=""),"",B844&amp;":"&amp;C844&amp;":"&amp;E844)</f>
      </c>
      <c r="K844" s="247">
        <f>IF(A844="","",A844*D844)</f>
      </c>
      <c r="L844" s="246">
        <f>IF(A844="","",IF(OR(A844=1,A844=0),H844,0))</f>
      </c>
      <c r="M844" s="246">
        <f>IF(A844="","",IF(A844=-1,H844,0))</f>
      </c>
      <c r="N844">
        <f>IF(J844="","",IF(E844="SGD",1,IF(E844="USD",Settings!$B$22,IF(E844="HKD",Settings!$B$23,1))))</f>
      </c>
      <c r="O844">
        <f>IF(OR(B844="",C844="",E844=""),0,(IF(A844=-1,H844,0)-IF(OR(A844=1,A844=0),H844,0)+IF(A844=2,H844,0))*IF(E844="SGD",1,IF(E844="USD",Settings!$B$22,IF(E844="HKD",Settings!$B$23,1))))</f>
        <v>0</v>
      </c>
      <c r="P844">
        <f>IF(OR(B844="",C844="",E844=""),0,IF(A844=2,H844*IF(E844="SGD",1,IF(E844="USD",Settings!$B$22,IF(E844="HKD",Settings!$B$23,1))),0))</f>
        <v>0</v>
      </c>
      <c r="Q844" s="312">
        <f>IF(OR(J844="",G844=""),"",G844+ROW()/1000000)</f>
      </c>
      <c r="R844" s="247">
        <f>IF(Q844="","",SUMIFS(Txn[Signed Units],Txn[Key],J844,Txn[Transaction Order],"&lt;="&amp;Q844))</f>
      </c>
    </row>
    <row r="845" spans="10:18" ht="15" customHeight="1" x14ac:dyDescent="0.15">
      <c r="A845" s="239"/>
      <c r="B845" s="239"/>
      <c r="C845" s="239"/>
      <c r="D845" s="253"/>
      <c r="E845" s="239"/>
      <c r="F845" s="254"/>
      <c r="G845" s="239"/>
      <c r="H845" s="254"/>
      <c r="I845" s="239"/>
      <c r="J845" s="246">
        <f>IF(OR(B845="",C845="",E845=""),"",B845&amp;":"&amp;C845&amp;":"&amp;E845)</f>
      </c>
      <c r="K845" s="247">
        <f>IF(A845="","",A845*D845)</f>
      </c>
      <c r="L845" s="246">
        <f>IF(A845="","",IF(OR(A845=1,A845=0),H845,0))</f>
      </c>
      <c r="M845" s="246">
        <f>IF(A845="","",IF(A845=-1,H845,0))</f>
      </c>
      <c r="N845">
        <f>IF(J845="","",IF(E845="SGD",1,IF(E845="USD",Settings!$B$22,IF(E845="HKD",Settings!$B$23,1))))</f>
      </c>
      <c r="O845">
        <f>IF(OR(B845="",C845="",E845=""),0,(IF(A845=-1,H845,0)-IF(OR(A845=1,A845=0),H845,0)+IF(A845=2,H845,0))*IF(E845="SGD",1,IF(E845="USD",Settings!$B$22,IF(E845="HKD",Settings!$B$23,1))))</f>
        <v>0</v>
      </c>
      <c r="P845">
        <f>IF(OR(B845="",C845="",E845=""),0,IF(A845=2,H845*IF(E845="SGD",1,IF(E845="USD",Settings!$B$22,IF(E845="HKD",Settings!$B$23,1))),0))</f>
        <v>0</v>
      </c>
      <c r="Q845" s="312">
        <f>IF(OR(J845="",G845=""),"",G845+ROW()/1000000)</f>
      </c>
      <c r="R845" s="247">
        <f>IF(Q845="","",SUMIFS(Txn[Signed Units],Txn[Key],J845,Txn[Transaction Order],"&lt;="&amp;Q845))</f>
      </c>
    </row>
    <row r="846" spans="10:18" ht="15" customHeight="1" x14ac:dyDescent="0.15">
      <c r="A846" s="239"/>
      <c r="B846" s="239"/>
      <c r="C846" s="239"/>
      <c r="D846" s="253"/>
      <c r="E846" s="239"/>
      <c r="F846" s="254"/>
      <c r="G846" s="239"/>
      <c r="H846" s="254"/>
      <c r="I846" s="239"/>
      <c r="J846" s="246">
        <f>IF(OR(B846="",C846="",E846=""),"",B846&amp;":"&amp;C846&amp;":"&amp;E846)</f>
      </c>
      <c r="K846" s="247">
        <f>IF(A846="","",A846*D846)</f>
      </c>
      <c r="L846" s="246">
        <f>IF(A846="","",IF(OR(A846=1,A846=0),H846,0))</f>
      </c>
      <c r="M846" s="246">
        <f>IF(A846="","",IF(A846=-1,H846,0))</f>
      </c>
      <c r="N846">
        <f>IF(J846="","",IF(E846="SGD",1,IF(E846="USD",Settings!$B$22,IF(E846="HKD",Settings!$B$23,1))))</f>
      </c>
      <c r="O846">
        <f>IF(OR(B846="",C846="",E846=""),0,(IF(A846=-1,H846,0)-IF(OR(A846=1,A846=0),H846,0)+IF(A846=2,H846,0))*IF(E846="SGD",1,IF(E846="USD",Settings!$B$22,IF(E846="HKD",Settings!$B$23,1))))</f>
        <v>0</v>
      </c>
      <c r="P846">
        <f>IF(OR(B846="",C846="",E846=""),0,IF(A846=2,H846*IF(E846="SGD",1,IF(E846="USD",Settings!$B$22,IF(E846="HKD",Settings!$B$23,1))),0))</f>
        <v>0</v>
      </c>
      <c r="Q846" s="312">
        <f>IF(OR(J846="",G846=""),"",G846+ROW()/1000000)</f>
      </c>
      <c r="R846" s="247">
        <f>IF(Q846="","",SUMIFS(Txn[Signed Units],Txn[Key],J846,Txn[Transaction Order],"&lt;="&amp;Q846))</f>
      </c>
    </row>
    <row r="847" spans="10:18" ht="15" customHeight="1" x14ac:dyDescent="0.15">
      <c r="A847" s="239"/>
      <c r="B847" s="239"/>
      <c r="C847" s="239"/>
      <c r="D847" s="253"/>
      <c r="E847" s="239"/>
      <c r="F847" s="254"/>
      <c r="G847" s="239"/>
      <c r="H847" s="254"/>
      <c r="I847" s="239"/>
      <c r="J847" s="246">
        <f>IF(OR(B847="",C847="",E847=""),"",B847&amp;":"&amp;C847&amp;":"&amp;E847)</f>
      </c>
      <c r="K847" s="247">
        <f>IF(A847="","",A847*D847)</f>
      </c>
      <c r="L847" s="246">
        <f>IF(A847="","",IF(OR(A847=1,A847=0),H847,0))</f>
      </c>
      <c r="M847" s="246">
        <f>IF(A847="","",IF(A847=-1,H847,0))</f>
      </c>
      <c r="N847">
        <f>IF(J847="","",IF(E847="SGD",1,IF(E847="USD",Settings!$B$22,IF(E847="HKD",Settings!$B$23,1))))</f>
      </c>
      <c r="O847">
        <f>IF(OR(B847="",C847="",E847=""),0,(IF(A847=-1,H847,0)-IF(OR(A847=1,A847=0),H847,0)+IF(A847=2,H847,0))*IF(E847="SGD",1,IF(E847="USD",Settings!$B$22,IF(E847="HKD",Settings!$B$23,1))))</f>
        <v>0</v>
      </c>
      <c r="P847">
        <f>IF(OR(B847="",C847="",E847=""),0,IF(A847=2,H847*IF(E847="SGD",1,IF(E847="USD",Settings!$B$22,IF(E847="HKD",Settings!$B$23,1))),0))</f>
        <v>0</v>
      </c>
      <c r="Q847" s="312">
        <f>IF(OR(J847="",G847=""),"",G847+ROW()/1000000)</f>
      </c>
      <c r="R847" s="247">
        <f>IF(Q847="","",SUMIFS(Txn[Signed Units],Txn[Key],J847,Txn[Transaction Order],"&lt;="&amp;Q847))</f>
      </c>
    </row>
    <row r="848" spans="10:18" ht="15" customHeight="1" x14ac:dyDescent="0.15">
      <c r="A848" s="239"/>
      <c r="B848" s="239"/>
      <c r="C848" s="239"/>
      <c r="D848" s="253"/>
      <c r="E848" s="239"/>
      <c r="F848" s="254"/>
      <c r="G848" s="239"/>
      <c r="H848" s="254"/>
      <c r="I848" s="239"/>
      <c r="J848" s="246">
        <f>IF(OR(B848="",C848="",E848=""),"",B848&amp;":"&amp;C848&amp;":"&amp;E848)</f>
      </c>
      <c r="K848" s="247">
        <f>IF(A848="","",A848*D848)</f>
      </c>
      <c r="L848" s="246">
        <f>IF(A848="","",IF(OR(A848=1,A848=0),H848,0))</f>
      </c>
      <c r="M848" s="246">
        <f>IF(A848="","",IF(A848=-1,H848,0))</f>
      </c>
      <c r="N848">
        <f>IF(J848="","",IF(E848="SGD",1,IF(E848="USD",Settings!$B$22,IF(E848="HKD",Settings!$B$23,1))))</f>
      </c>
      <c r="O848">
        <f>IF(OR(B848="",C848="",E848=""),0,(IF(A848=-1,H848,0)-IF(OR(A848=1,A848=0),H848,0)+IF(A848=2,H848,0))*IF(E848="SGD",1,IF(E848="USD",Settings!$B$22,IF(E848="HKD",Settings!$B$23,1))))</f>
        <v>0</v>
      </c>
      <c r="P848">
        <f>IF(OR(B848="",C848="",E848=""),0,IF(A848=2,H848*IF(E848="SGD",1,IF(E848="USD",Settings!$B$22,IF(E848="HKD",Settings!$B$23,1))),0))</f>
        <v>0</v>
      </c>
      <c r="Q848" s="312">
        <f>IF(OR(J848="",G848=""),"",G848+ROW()/1000000)</f>
      </c>
      <c r="R848" s="247">
        <f>IF(Q848="","",SUMIFS(Txn[Signed Units],Txn[Key],J848,Txn[Transaction Order],"&lt;="&amp;Q848))</f>
      </c>
    </row>
    <row r="849" spans="10:18" ht="15" customHeight="1" x14ac:dyDescent="0.15">
      <c r="A849" s="239"/>
      <c r="B849" s="239"/>
      <c r="C849" s="239"/>
      <c r="D849" s="253"/>
      <c r="E849" s="239"/>
      <c r="F849" s="254"/>
      <c r="G849" s="239"/>
      <c r="H849" s="254"/>
      <c r="I849" s="239"/>
      <c r="J849" s="246">
        <f>IF(OR(B849="",C849="",E849=""),"",B849&amp;":"&amp;C849&amp;":"&amp;E849)</f>
      </c>
      <c r="K849" s="247">
        <f>IF(A849="","",A849*D849)</f>
      </c>
      <c r="L849" s="246">
        <f>IF(A849="","",IF(OR(A849=1,A849=0),H849,0))</f>
      </c>
      <c r="M849" s="246">
        <f>IF(A849="","",IF(A849=-1,H849,0))</f>
      </c>
      <c r="N849">
        <f>IF(J849="","",IF(E849="SGD",1,IF(E849="USD",Settings!$B$22,IF(E849="HKD",Settings!$B$23,1))))</f>
      </c>
      <c r="O849">
        <f>IF(OR(B849="",C849="",E849=""),0,(IF(A849=-1,H849,0)-IF(OR(A849=1,A849=0),H849,0)+IF(A849=2,H849,0))*IF(E849="SGD",1,IF(E849="USD",Settings!$B$22,IF(E849="HKD",Settings!$B$23,1))))</f>
        <v>0</v>
      </c>
      <c r="P849">
        <f>IF(OR(B849="",C849="",E849=""),0,IF(A849=2,H849*IF(E849="SGD",1,IF(E849="USD",Settings!$B$22,IF(E849="HKD",Settings!$B$23,1))),0))</f>
        <v>0</v>
      </c>
      <c r="Q849" s="312">
        <f>IF(OR(J849="",G849=""),"",G849+ROW()/1000000)</f>
      </c>
      <c r="R849" s="247">
        <f>IF(Q849="","",SUMIFS(Txn[Signed Units],Txn[Key],J849,Txn[Transaction Order],"&lt;="&amp;Q849))</f>
      </c>
    </row>
    <row r="850" spans="10:18" ht="15" customHeight="1" x14ac:dyDescent="0.15">
      <c r="A850" s="239"/>
      <c r="B850" s="239"/>
      <c r="C850" s="239"/>
      <c r="D850" s="253"/>
      <c r="E850" s="239"/>
      <c r="F850" s="254"/>
      <c r="G850" s="239"/>
      <c r="H850" s="254"/>
      <c r="I850" s="239"/>
      <c r="J850" s="246">
        <f>IF(OR(B850="",C850="",E850=""),"",B850&amp;":"&amp;C850&amp;":"&amp;E850)</f>
      </c>
      <c r="K850" s="247">
        <f>IF(A850="","",A850*D850)</f>
      </c>
      <c r="L850" s="246">
        <f>IF(A850="","",IF(OR(A850=1,A850=0),H850,0))</f>
      </c>
      <c r="M850" s="246">
        <f>IF(A850="","",IF(A850=-1,H850,0))</f>
      </c>
      <c r="N850">
        <f>IF(J850="","",IF(E850="SGD",1,IF(E850="USD",Settings!$B$22,IF(E850="HKD",Settings!$B$23,1))))</f>
      </c>
      <c r="O850">
        <f>IF(OR(B850="",C850="",E850=""),0,(IF(A850=-1,H850,0)-IF(OR(A850=1,A850=0),H850,0)+IF(A850=2,H850,0))*IF(E850="SGD",1,IF(E850="USD",Settings!$B$22,IF(E850="HKD",Settings!$B$23,1))))</f>
        <v>0</v>
      </c>
      <c r="P850">
        <f>IF(OR(B850="",C850="",E850=""),0,IF(A850=2,H850*IF(E850="SGD",1,IF(E850="USD",Settings!$B$22,IF(E850="HKD",Settings!$B$23,1))),0))</f>
        <v>0</v>
      </c>
      <c r="Q850" s="312">
        <f>IF(OR(J850="",G850=""),"",G850+ROW()/1000000)</f>
      </c>
      <c r="R850" s="247">
        <f>IF(Q850="","",SUMIFS(Txn[Signed Units],Txn[Key],J850,Txn[Transaction Order],"&lt;="&amp;Q850))</f>
      </c>
    </row>
    <row r="851" spans="10:18" ht="15" customHeight="1" x14ac:dyDescent="0.15">
      <c r="A851" s="239"/>
      <c r="B851" s="239"/>
      <c r="C851" s="239"/>
      <c r="D851" s="253"/>
      <c r="E851" s="239"/>
      <c r="F851" s="254"/>
      <c r="G851" s="239"/>
      <c r="H851" s="254"/>
      <c r="I851" s="239"/>
      <c r="J851" s="246">
        <f>IF(OR(B851="",C851="",E851=""),"",B851&amp;":"&amp;C851&amp;":"&amp;E851)</f>
      </c>
      <c r="K851" s="247">
        <f>IF(A851="","",A851*D851)</f>
      </c>
      <c r="L851" s="246">
        <f>IF(A851="","",IF(OR(A851=1,A851=0),H851,0))</f>
      </c>
      <c r="M851" s="246">
        <f>IF(A851="","",IF(A851=-1,H851,0))</f>
      </c>
      <c r="N851">
        <f>IF(J851="","",IF(E851="SGD",1,IF(E851="USD",Settings!$B$22,IF(E851="HKD",Settings!$B$23,1))))</f>
      </c>
      <c r="O851">
        <f>IF(OR(B851="",C851="",E851=""),0,(IF(A851=-1,H851,0)-IF(OR(A851=1,A851=0),H851,0)+IF(A851=2,H851,0))*IF(E851="SGD",1,IF(E851="USD",Settings!$B$22,IF(E851="HKD",Settings!$B$23,1))))</f>
        <v>0</v>
      </c>
      <c r="P851">
        <f>IF(OR(B851="",C851="",E851=""),0,IF(A851=2,H851*IF(E851="SGD",1,IF(E851="USD",Settings!$B$22,IF(E851="HKD",Settings!$B$23,1))),0))</f>
        <v>0</v>
      </c>
      <c r="Q851" s="312">
        <f>IF(OR(J851="",G851=""),"",G851+ROW()/1000000)</f>
      </c>
      <c r="R851" s="247">
        <f>IF(Q851="","",SUMIFS(Txn[Signed Units],Txn[Key],J851,Txn[Transaction Order],"&lt;="&amp;Q851))</f>
      </c>
    </row>
    <row r="852" spans="10:18" ht="15" customHeight="1" x14ac:dyDescent="0.15">
      <c r="A852" s="239"/>
      <c r="B852" s="239"/>
      <c r="C852" s="239"/>
      <c r="D852" s="253"/>
      <c r="E852" s="239"/>
      <c r="F852" s="254"/>
      <c r="G852" s="239"/>
      <c r="H852" s="254"/>
      <c r="I852" s="239"/>
      <c r="J852" s="246">
        <f>IF(OR(B852="",C852="",E852=""),"",B852&amp;":"&amp;C852&amp;":"&amp;E852)</f>
      </c>
      <c r="K852" s="247">
        <f>IF(A852="","",A852*D852)</f>
      </c>
      <c r="L852" s="246">
        <f>IF(A852="","",IF(OR(A852=1,A852=0),H852,0))</f>
      </c>
      <c r="M852" s="246">
        <f>IF(A852="","",IF(A852=-1,H852,0))</f>
      </c>
      <c r="N852">
        <f>IF(J852="","",IF(E852="SGD",1,IF(E852="USD",Settings!$B$22,IF(E852="HKD",Settings!$B$23,1))))</f>
      </c>
      <c r="O852">
        <f>IF(OR(B852="",C852="",E852=""),0,(IF(A852=-1,H852,0)-IF(OR(A852=1,A852=0),H852,0)+IF(A852=2,H852,0))*IF(E852="SGD",1,IF(E852="USD",Settings!$B$22,IF(E852="HKD",Settings!$B$23,1))))</f>
        <v>0</v>
      </c>
      <c r="P852">
        <f>IF(OR(B852="",C852="",E852=""),0,IF(A852=2,H852*IF(E852="SGD",1,IF(E852="USD",Settings!$B$22,IF(E852="HKD",Settings!$B$23,1))),0))</f>
        <v>0</v>
      </c>
      <c r="Q852" s="312">
        <f>IF(OR(J852="",G852=""),"",G852+ROW()/1000000)</f>
      </c>
      <c r="R852" s="247">
        <f>IF(Q852="","",SUMIFS(Txn[Signed Units],Txn[Key],J852,Txn[Transaction Order],"&lt;="&amp;Q852))</f>
      </c>
    </row>
    <row r="853" spans="10:18" ht="15" customHeight="1" x14ac:dyDescent="0.15">
      <c r="A853" s="239"/>
      <c r="B853" s="239"/>
      <c r="C853" s="239"/>
      <c r="D853" s="253"/>
      <c r="E853" s="239"/>
      <c r="F853" s="254"/>
      <c r="G853" s="239"/>
      <c r="H853" s="254"/>
      <c r="I853" s="239"/>
      <c r="J853" s="246">
        <f>IF(OR(B853="",C853="",E853=""),"",B853&amp;":"&amp;C853&amp;":"&amp;E853)</f>
      </c>
      <c r="K853" s="247">
        <f>IF(A853="","",A853*D853)</f>
      </c>
      <c r="L853" s="246">
        <f>IF(A853="","",IF(OR(A853=1,A853=0),H853,0))</f>
      </c>
      <c r="M853" s="246">
        <f>IF(A853="","",IF(A853=-1,H853,0))</f>
      </c>
      <c r="N853">
        <f>IF(J853="","",IF(E853="SGD",1,IF(E853="USD",Settings!$B$22,IF(E853="HKD",Settings!$B$23,1))))</f>
      </c>
      <c r="O853">
        <f>IF(OR(B853="",C853="",E853=""),0,(IF(A853=-1,H853,0)-IF(OR(A853=1,A853=0),H853,0)+IF(A853=2,H853,0))*IF(E853="SGD",1,IF(E853="USD",Settings!$B$22,IF(E853="HKD",Settings!$B$23,1))))</f>
        <v>0</v>
      </c>
      <c r="P853">
        <f>IF(OR(B853="",C853="",E853=""),0,IF(A853=2,H853*IF(E853="SGD",1,IF(E853="USD",Settings!$B$22,IF(E853="HKD",Settings!$B$23,1))),0))</f>
        <v>0</v>
      </c>
      <c r="Q853" s="312">
        <f>IF(OR(J853="",G853=""),"",G853+ROW()/1000000)</f>
      </c>
      <c r="R853" s="247">
        <f>IF(Q853="","",SUMIFS(Txn[Signed Units],Txn[Key],J853,Txn[Transaction Order],"&lt;="&amp;Q853))</f>
      </c>
    </row>
    <row r="854" spans="10:18" ht="15" customHeight="1" x14ac:dyDescent="0.15">
      <c r="A854" s="239"/>
      <c r="B854" s="239"/>
      <c r="C854" s="239"/>
      <c r="D854" s="253"/>
      <c r="E854" s="239"/>
      <c r="F854" s="254"/>
      <c r="G854" s="239"/>
      <c r="H854" s="254"/>
      <c r="I854" s="239"/>
      <c r="J854" s="246">
        <f>IF(OR(B854="",C854="",E854=""),"",B854&amp;":"&amp;C854&amp;":"&amp;E854)</f>
      </c>
      <c r="K854" s="247">
        <f>IF(A854="","",A854*D854)</f>
      </c>
      <c r="L854" s="246">
        <f>IF(A854="","",IF(OR(A854=1,A854=0),H854,0))</f>
      </c>
      <c r="M854" s="246">
        <f>IF(A854="","",IF(A854=-1,H854,0))</f>
      </c>
      <c r="N854">
        <f>IF(J854="","",IF(E854="SGD",1,IF(E854="USD",Settings!$B$22,IF(E854="HKD",Settings!$B$23,1))))</f>
      </c>
      <c r="O854">
        <f>IF(OR(B854="",C854="",E854=""),0,(IF(A854=-1,H854,0)-IF(OR(A854=1,A854=0),H854,0)+IF(A854=2,H854,0))*IF(E854="SGD",1,IF(E854="USD",Settings!$B$22,IF(E854="HKD",Settings!$B$23,1))))</f>
        <v>0</v>
      </c>
      <c r="P854">
        <f>IF(OR(B854="",C854="",E854=""),0,IF(A854=2,H854*IF(E854="SGD",1,IF(E854="USD",Settings!$B$22,IF(E854="HKD",Settings!$B$23,1))),0))</f>
        <v>0</v>
      </c>
      <c r="Q854" s="312">
        <f>IF(OR(J854="",G854=""),"",G854+ROW()/1000000)</f>
      </c>
      <c r="R854" s="247">
        <f>IF(Q854="","",SUMIFS(Txn[Signed Units],Txn[Key],J854,Txn[Transaction Order],"&lt;="&amp;Q854))</f>
      </c>
    </row>
    <row r="855" spans="10:18" ht="15" customHeight="1" x14ac:dyDescent="0.15">
      <c r="A855" s="239"/>
      <c r="B855" s="239"/>
      <c r="C855" s="239"/>
      <c r="D855" s="253"/>
      <c r="E855" s="239"/>
      <c r="F855" s="254"/>
      <c r="G855" s="239"/>
      <c r="H855" s="254"/>
      <c r="I855" s="239"/>
      <c r="J855" s="246">
        <f>IF(OR(B855="",C855="",E855=""),"",B855&amp;":"&amp;C855&amp;":"&amp;E855)</f>
      </c>
      <c r="K855" s="247">
        <f>IF(A855="","",A855*D855)</f>
      </c>
      <c r="L855" s="246">
        <f>IF(A855="","",IF(OR(A855=1,A855=0),H855,0))</f>
      </c>
      <c r="M855" s="246">
        <f>IF(A855="","",IF(A855=-1,H855,0))</f>
      </c>
      <c r="N855">
        <f>IF(J855="","",IF(E855="SGD",1,IF(E855="USD",Settings!$B$22,IF(E855="HKD",Settings!$B$23,1))))</f>
      </c>
      <c r="O855">
        <f>IF(OR(B855="",C855="",E855=""),0,(IF(A855=-1,H855,0)-IF(OR(A855=1,A855=0),H855,0)+IF(A855=2,H855,0))*IF(E855="SGD",1,IF(E855="USD",Settings!$B$22,IF(E855="HKD",Settings!$B$23,1))))</f>
        <v>0</v>
      </c>
      <c r="P855">
        <f>IF(OR(B855="",C855="",E855=""),0,IF(A855=2,H855*IF(E855="SGD",1,IF(E855="USD",Settings!$B$22,IF(E855="HKD",Settings!$B$23,1))),0))</f>
        <v>0</v>
      </c>
      <c r="Q855" s="312">
        <f>IF(OR(J855="",G855=""),"",G855+ROW()/1000000)</f>
      </c>
      <c r="R855" s="247">
        <f>IF(Q855="","",SUMIFS(Txn[Signed Units],Txn[Key],J855,Txn[Transaction Order],"&lt;="&amp;Q855))</f>
      </c>
    </row>
    <row r="856" spans="10:18" ht="15" customHeight="1" x14ac:dyDescent="0.15">
      <c r="A856" s="239"/>
      <c r="B856" s="239"/>
      <c r="C856" s="239"/>
      <c r="D856" s="253"/>
      <c r="E856" s="239"/>
      <c r="F856" s="254"/>
      <c r="G856" s="239"/>
      <c r="H856" s="254"/>
      <c r="I856" s="239"/>
      <c r="J856" s="246">
        <f>IF(OR(B856="",C856="",E856=""),"",B856&amp;":"&amp;C856&amp;":"&amp;E856)</f>
      </c>
      <c r="K856" s="247">
        <f>IF(A856="","",A856*D856)</f>
      </c>
      <c r="L856" s="246">
        <f>IF(A856="","",IF(OR(A856=1,A856=0),H856,0))</f>
      </c>
      <c r="M856" s="246">
        <f>IF(A856="","",IF(A856=-1,H856,0))</f>
      </c>
      <c r="N856">
        <f>IF(J856="","",IF(E856="SGD",1,IF(E856="USD",Settings!$B$22,IF(E856="HKD",Settings!$B$23,1))))</f>
      </c>
      <c r="O856">
        <f>IF(OR(B856="",C856="",E856=""),0,(IF(A856=-1,H856,0)-IF(OR(A856=1,A856=0),H856,0)+IF(A856=2,H856,0))*IF(E856="SGD",1,IF(E856="USD",Settings!$B$22,IF(E856="HKD",Settings!$B$23,1))))</f>
        <v>0</v>
      </c>
      <c r="P856">
        <f>IF(OR(B856="",C856="",E856=""),0,IF(A856=2,H856*IF(E856="SGD",1,IF(E856="USD",Settings!$B$22,IF(E856="HKD",Settings!$B$23,1))),0))</f>
        <v>0</v>
      </c>
      <c r="Q856" s="312">
        <f>IF(OR(J856="",G856=""),"",G856+ROW()/1000000)</f>
      </c>
      <c r="R856" s="247">
        <f>IF(Q856="","",SUMIFS(Txn[Signed Units],Txn[Key],J856,Txn[Transaction Order],"&lt;="&amp;Q856))</f>
      </c>
    </row>
    <row r="857" spans="10:18" ht="15" customHeight="1" x14ac:dyDescent="0.15">
      <c r="A857" s="239"/>
      <c r="B857" s="239"/>
      <c r="C857" s="239"/>
      <c r="D857" s="253"/>
      <c r="E857" s="239"/>
      <c r="F857" s="254"/>
      <c r="G857" s="239"/>
      <c r="H857" s="254"/>
      <c r="I857" s="239"/>
      <c r="J857" s="246">
        <f>IF(OR(B857="",C857="",E857=""),"",B857&amp;":"&amp;C857&amp;":"&amp;E857)</f>
      </c>
      <c r="K857" s="247">
        <f>IF(A857="","",A857*D857)</f>
      </c>
      <c r="L857" s="246">
        <f>IF(A857="","",IF(OR(A857=1,A857=0),H857,0))</f>
      </c>
      <c r="M857" s="246">
        <f>IF(A857="","",IF(A857=-1,H857,0))</f>
      </c>
      <c r="N857">
        <f>IF(J857="","",IF(E857="SGD",1,IF(E857="USD",Settings!$B$22,IF(E857="HKD",Settings!$B$23,1))))</f>
      </c>
      <c r="O857">
        <f>IF(OR(B857="",C857="",E857=""),0,(IF(A857=-1,H857,0)-IF(OR(A857=1,A857=0),H857,0)+IF(A857=2,H857,0))*IF(E857="SGD",1,IF(E857="USD",Settings!$B$22,IF(E857="HKD",Settings!$B$23,1))))</f>
        <v>0</v>
      </c>
      <c r="P857">
        <f>IF(OR(B857="",C857="",E857=""),0,IF(A857=2,H857*IF(E857="SGD",1,IF(E857="USD",Settings!$B$22,IF(E857="HKD",Settings!$B$23,1))),0))</f>
        <v>0</v>
      </c>
      <c r="Q857" s="312">
        <f>IF(OR(J857="",G857=""),"",G857+ROW()/1000000)</f>
      </c>
      <c r="R857" s="247">
        <f>IF(Q857="","",SUMIFS(Txn[Signed Units],Txn[Key],J857,Txn[Transaction Order],"&lt;="&amp;Q857))</f>
      </c>
    </row>
    <row r="858" spans="10:18" ht="15" customHeight="1" x14ac:dyDescent="0.15">
      <c r="A858" s="239"/>
      <c r="B858" s="239"/>
      <c r="C858" s="239"/>
      <c r="D858" s="253"/>
      <c r="E858" s="239"/>
      <c r="F858" s="254"/>
      <c r="G858" s="239"/>
      <c r="H858" s="254"/>
      <c r="I858" s="239"/>
      <c r="J858" s="246">
        <f>IF(OR(B858="",C858="",E858=""),"",B858&amp;":"&amp;C858&amp;":"&amp;E858)</f>
      </c>
      <c r="K858" s="247">
        <f>IF(A858="","",A858*D858)</f>
      </c>
      <c r="L858" s="246">
        <f>IF(A858="","",IF(OR(A858=1,A858=0),H858,0))</f>
      </c>
      <c r="M858" s="246">
        <f>IF(A858="","",IF(A858=-1,H858,0))</f>
      </c>
      <c r="N858">
        <f>IF(J858="","",IF(E858="SGD",1,IF(E858="USD",Settings!$B$22,IF(E858="HKD",Settings!$B$23,1))))</f>
      </c>
      <c r="O858">
        <f>IF(OR(B858="",C858="",E858=""),0,(IF(A858=-1,H858,0)-IF(OR(A858=1,A858=0),H858,0)+IF(A858=2,H858,0))*IF(E858="SGD",1,IF(E858="USD",Settings!$B$22,IF(E858="HKD",Settings!$B$23,1))))</f>
        <v>0</v>
      </c>
      <c r="P858">
        <f>IF(OR(B858="",C858="",E858=""),0,IF(A858=2,H858*IF(E858="SGD",1,IF(E858="USD",Settings!$B$22,IF(E858="HKD",Settings!$B$23,1))),0))</f>
        <v>0</v>
      </c>
      <c r="Q858" s="312">
        <f>IF(OR(J858="",G858=""),"",G858+ROW()/1000000)</f>
      </c>
      <c r="R858" s="247">
        <f>IF(Q858="","",SUMIFS(Txn[Signed Units],Txn[Key],J858,Txn[Transaction Order],"&lt;="&amp;Q858))</f>
      </c>
    </row>
    <row r="859" spans="10:18" ht="15" customHeight="1" x14ac:dyDescent="0.15">
      <c r="A859" s="239"/>
      <c r="B859" s="239"/>
      <c r="C859" s="239"/>
      <c r="D859" s="253"/>
      <c r="E859" s="239"/>
      <c r="F859" s="254"/>
      <c r="G859" s="239"/>
      <c r="H859" s="254"/>
      <c r="I859" s="239"/>
      <c r="J859" s="246">
        <f>IF(OR(B859="",C859="",E859=""),"",B859&amp;":"&amp;C859&amp;":"&amp;E859)</f>
      </c>
      <c r="K859" s="247">
        <f>IF(A859="","",A859*D859)</f>
      </c>
      <c r="L859" s="246">
        <f>IF(A859="","",IF(OR(A859=1,A859=0),H859,0))</f>
      </c>
      <c r="M859" s="246">
        <f>IF(A859="","",IF(A859=-1,H859,0))</f>
      </c>
      <c r="N859">
        <f>IF(J859="","",IF(E859="SGD",1,IF(E859="USD",Settings!$B$22,IF(E859="HKD",Settings!$B$23,1))))</f>
      </c>
      <c r="O859">
        <f>IF(OR(B859="",C859="",E859=""),0,(IF(A859=-1,H859,0)-IF(OR(A859=1,A859=0),H859,0)+IF(A859=2,H859,0))*IF(E859="SGD",1,IF(E859="USD",Settings!$B$22,IF(E859="HKD",Settings!$B$23,1))))</f>
        <v>0</v>
      </c>
      <c r="P859">
        <f>IF(OR(B859="",C859="",E859=""),0,IF(A859=2,H859*IF(E859="SGD",1,IF(E859="USD",Settings!$B$22,IF(E859="HKD",Settings!$B$23,1))),0))</f>
        <v>0</v>
      </c>
      <c r="Q859" s="312">
        <f>IF(OR(J859="",G859=""),"",G859+ROW()/1000000)</f>
      </c>
      <c r="R859" s="247">
        <f>IF(Q859="","",SUMIFS(Txn[Signed Units],Txn[Key],J859,Txn[Transaction Order],"&lt;="&amp;Q859))</f>
      </c>
    </row>
    <row r="860" spans="10:18" ht="15" customHeight="1" x14ac:dyDescent="0.15">
      <c r="A860" s="239"/>
      <c r="B860" s="239"/>
      <c r="C860" s="239"/>
      <c r="D860" s="253"/>
      <c r="E860" s="239"/>
      <c r="F860" s="254"/>
      <c r="G860" s="239"/>
      <c r="H860" s="254"/>
      <c r="I860" s="239"/>
      <c r="J860" s="246">
        <f>IF(OR(B860="",C860="",E860=""),"",B860&amp;":"&amp;C860&amp;":"&amp;E860)</f>
      </c>
      <c r="K860" s="247">
        <f>IF(A860="","",A860*D860)</f>
      </c>
      <c r="L860" s="246">
        <f>IF(A860="","",IF(OR(A860=1,A860=0),H860,0))</f>
      </c>
      <c r="M860" s="246">
        <f>IF(A860="","",IF(A860=-1,H860,0))</f>
      </c>
      <c r="N860">
        <f>IF(J860="","",IF(E860="SGD",1,IF(E860="USD",Settings!$B$22,IF(E860="HKD",Settings!$B$23,1))))</f>
      </c>
      <c r="O860">
        <f>IF(OR(B860="",C860="",E860=""),0,(IF(A860=-1,H860,0)-IF(OR(A860=1,A860=0),H860,0)+IF(A860=2,H860,0))*IF(E860="SGD",1,IF(E860="USD",Settings!$B$22,IF(E860="HKD",Settings!$B$23,1))))</f>
        <v>0</v>
      </c>
      <c r="P860">
        <f>IF(OR(B860="",C860="",E860=""),0,IF(A860=2,H860*IF(E860="SGD",1,IF(E860="USD",Settings!$B$22,IF(E860="HKD",Settings!$B$23,1))),0))</f>
        <v>0</v>
      </c>
      <c r="Q860" s="312">
        <f>IF(OR(J860="",G860=""),"",G860+ROW()/1000000)</f>
      </c>
      <c r="R860" s="247">
        <f>IF(Q860="","",SUMIFS(Txn[Signed Units],Txn[Key],J860,Txn[Transaction Order],"&lt;="&amp;Q860))</f>
      </c>
    </row>
    <row r="861" spans="10:18" ht="15" customHeight="1" x14ac:dyDescent="0.15">
      <c r="A861" s="239"/>
      <c r="B861" s="239"/>
      <c r="C861" s="239"/>
      <c r="D861" s="253"/>
      <c r="E861" s="239"/>
      <c r="F861" s="254"/>
      <c r="G861" s="239"/>
      <c r="H861" s="254"/>
      <c r="I861" s="239"/>
      <c r="J861" s="246">
        <f>IF(OR(B861="",C861="",E861=""),"",B861&amp;":"&amp;C861&amp;":"&amp;E861)</f>
      </c>
      <c r="K861" s="247">
        <f>IF(A861="","",A861*D861)</f>
      </c>
      <c r="L861" s="246">
        <f>IF(A861="","",IF(OR(A861=1,A861=0),H861,0))</f>
      </c>
      <c r="M861" s="246">
        <f>IF(A861="","",IF(A861=-1,H861,0))</f>
      </c>
      <c r="N861">
        <f>IF(J861="","",IF(E861="SGD",1,IF(E861="USD",Settings!$B$22,IF(E861="HKD",Settings!$B$23,1))))</f>
      </c>
      <c r="O861">
        <f>IF(OR(B861="",C861="",E861=""),0,(IF(A861=-1,H861,0)-IF(OR(A861=1,A861=0),H861,0)+IF(A861=2,H861,0))*IF(E861="SGD",1,IF(E861="USD",Settings!$B$22,IF(E861="HKD",Settings!$B$23,1))))</f>
        <v>0</v>
      </c>
      <c r="P861">
        <f>IF(OR(B861="",C861="",E861=""),0,IF(A861=2,H861*IF(E861="SGD",1,IF(E861="USD",Settings!$B$22,IF(E861="HKD",Settings!$B$23,1))),0))</f>
        <v>0</v>
      </c>
      <c r="Q861" s="312">
        <f>IF(OR(J861="",G861=""),"",G861+ROW()/1000000)</f>
      </c>
      <c r="R861" s="247">
        <f>IF(Q861="","",SUMIFS(Txn[Signed Units],Txn[Key],J861,Txn[Transaction Order],"&lt;="&amp;Q861))</f>
      </c>
    </row>
    <row r="862" spans="10:18" ht="15" customHeight="1" x14ac:dyDescent="0.15">
      <c r="A862" s="239"/>
      <c r="B862" s="239"/>
      <c r="C862" s="239"/>
      <c r="D862" s="253"/>
      <c r="E862" s="239"/>
      <c r="F862" s="254"/>
      <c r="G862" s="239"/>
      <c r="H862" s="254"/>
      <c r="I862" s="239"/>
      <c r="J862" s="246">
        <f>IF(OR(B862="",C862="",E862=""),"",B862&amp;":"&amp;C862&amp;":"&amp;E862)</f>
      </c>
      <c r="K862" s="247">
        <f>IF(A862="","",A862*D862)</f>
      </c>
      <c r="L862" s="246">
        <f>IF(A862="","",IF(OR(A862=1,A862=0),H862,0))</f>
      </c>
      <c r="M862" s="246">
        <f>IF(A862="","",IF(A862=-1,H862,0))</f>
      </c>
      <c r="N862">
        <f>IF(J862="","",IF(E862="SGD",1,IF(E862="USD",Settings!$B$22,IF(E862="HKD",Settings!$B$23,1))))</f>
      </c>
      <c r="O862">
        <f>IF(OR(B862="",C862="",E862=""),0,(IF(A862=-1,H862,0)-IF(OR(A862=1,A862=0),H862,0)+IF(A862=2,H862,0))*IF(E862="SGD",1,IF(E862="USD",Settings!$B$22,IF(E862="HKD",Settings!$B$23,1))))</f>
        <v>0</v>
      </c>
      <c r="P862">
        <f>IF(OR(B862="",C862="",E862=""),0,IF(A862=2,H862*IF(E862="SGD",1,IF(E862="USD",Settings!$B$22,IF(E862="HKD",Settings!$B$23,1))),0))</f>
        <v>0</v>
      </c>
      <c r="Q862" s="312">
        <f>IF(OR(J862="",G862=""),"",G862+ROW()/1000000)</f>
      </c>
      <c r="R862" s="247">
        <f>IF(Q862="","",SUMIFS(Txn[Signed Units],Txn[Key],J862,Txn[Transaction Order],"&lt;="&amp;Q862))</f>
      </c>
    </row>
    <row r="863" spans="10:18" ht="15" customHeight="1" x14ac:dyDescent="0.15">
      <c r="A863" s="239"/>
      <c r="B863" s="239"/>
      <c r="C863" s="239"/>
      <c r="D863" s="253"/>
      <c r="E863" s="239"/>
      <c r="F863" s="254"/>
      <c r="G863" s="239"/>
      <c r="H863" s="254"/>
      <c r="I863" s="239"/>
      <c r="J863" s="246">
        <f>IF(OR(B863="",C863="",E863=""),"",B863&amp;":"&amp;C863&amp;":"&amp;E863)</f>
      </c>
      <c r="K863" s="247">
        <f>IF(A863="","",A863*D863)</f>
      </c>
      <c r="L863" s="246">
        <f>IF(A863="","",IF(OR(A863=1,A863=0),H863,0))</f>
      </c>
      <c r="M863" s="246">
        <f>IF(A863="","",IF(A863=-1,H863,0))</f>
      </c>
      <c r="N863">
        <f>IF(J863="","",IF(E863="SGD",1,IF(E863="USD",Settings!$B$22,IF(E863="HKD",Settings!$B$23,1))))</f>
      </c>
      <c r="O863">
        <f>IF(OR(B863="",C863="",E863=""),0,(IF(A863=-1,H863,0)-IF(OR(A863=1,A863=0),H863,0)+IF(A863=2,H863,0))*IF(E863="SGD",1,IF(E863="USD",Settings!$B$22,IF(E863="HKD",Settings!$B$23,1))))</f>
        <v>0</v>
      </c>
      <c r="P863">
        <f>IF(OR(B863="",C863="",E863=""),0,IF(A863=2,H863*IF(E863="SGD",1,IF(E863="USD",Settings!$B$22,IF(E863="HKD",Settings!$B$23,1))),0))</f>
        <v>0</v>
      </c>
      <c r="Q863" s="312">
        <f>IF(OR(J863="",G863=""),"",G863+ROW()/1000000)</f>
      </c>
      <c r="R863" s="247">
        <f>IF(Q863="","",SUMIFS(Txn[Signed Units],Txn[Key],J863,Txn[Transaction Order],"&lt;="&amp;Q863))</f>
      </c>
    </row>
    <row r="864" spans="10:18" ht="15" customHeight="1" x14ac:dyDescent="0.15">
      <c r="A864" s="239"/>
      <c r="B864" s="239"/>
      <c r="C864" s="239"/>
      <c r="D864" s="253"/>
      <c r="E864" s="239"/>
      <c r="F864" s="254"/>
      <c r="G864" s="239"/>
      <c r="H864" s="254"/>
      <c r="I864" s="239"/>
      <c r="J864" s="246">
        <f>IF(OR(B864="",C864="",E864=""),"",B864&amp;":"&amp;C864&amp;":"&amp;E864)</f>
      </c>
      <c r="K864" s="247">
        <f>IF(A864="","",A864*D864)</f>
      </c>
      <c r="L864" s="246">
        <f>IF(A864="","",IF(OR(A864=1,A864=0),H864,0))</f>
      </c>
      <c r="M864" s="246">
        <f>IF(A864="","",IF(A864=-1,H864,0))</f>
      </c>
      <c r="N864">
        <f>IF(J864="","",IF(E864="SGD",1,IF(E864="USD",Settings!$B$22,IF(E864="HKD",Settings!$B$23,1))))</f>
      </c>
      <c r="O864">
        <f>IF(OR(B864="",C864="",E864=""),0,(IF(A864=-1,H864,0)-IF(OR(A864=1,A864=0),H864,0)+IF(A864=2,H864,0))*IF(E864="SGD",1,IF(E864="USD",Settings!$B$22,IF(E864="HKD",Settings!$B$23,1))))</f>
        <v>0</v>
      </c>
      <c r="P864">
        <f>IF(OR(B864="",C864="",E864=""),0,IF(A864=2,H864*IF(E864="SGD",1,IF(E864="USD",Settings!$B$22,IF(E864="HKD",Settings!$B$23,1))),0))</f>
        <v>0</v>
      </c>
      <c r="Q864" s="312">
        <f>IF(OR(J864="",G864=""),"",G864+ROW()/1000000)</f>
      </c>
      <c r="R864" s="247">
        <f>IF(Q864="","",SUMIFS(Txn[Signed Units],Txn[Key],J864,Txn[Transaction Order],"&lt;="&amp;Q864))</f>
      </c>
    </row>
    <row r="865" spans="10:18" ht="15" customHeight="1" x14ac:dyDescent="0.15">
      <c r="A865" s="239"/>
      <c r="B865" s="239"/>
      <c r="C865" s="239"/>
      <c r="D865" s="253"/>
      <c r="E865" s="239"/>
      <c r="F865" s="254"/>
      <c r="G865" s="239"/>
      <c r="H865" s="254"/>
      <c r="I865" s="239"/>
      <c r="J865" s="246">
        <f>IF(OR(B865="",C865="",E865=""),"",B865&amp;":"&amp;C865&amp;":"&amp;E865)</f>
      </c>
      <c r="K865" s="247">
        <f>IF(A865="","",A865*D865)</f>
      </c>
      <c r="L865" s="246">
        <f>IF(A865="","",IF(OR(A865=1,A865=0),H865,0))</f>
      </c>
      <c r="M865" s="246">
        <f>IF(A865="","",IF(A865=-1,H865,0))</f>
      </c>
      <c r="N865">
        <f>IF(J865="","",IF(E865="SGD",1,IF(E865="USD",Settings!$B$22,IF(E865="HKD",Settings!$B$23,1))))</f>
      </c>
      <c r="O865">
        <f>IF(OR(B865="",C865="",E865=""),0,(IF(A865=-1,H865,0)-IF(OR(A865=1,A865=0),H865,0)+IF(A865=2,H865,0))*IF(E865="SGD",1,IF(E865="USD",Settings!$B$22,IF(E865="HKD",Settings!$B$23,1))))</f>
        <v>0</v>
      </c>
      <c r="P865">
        <f>IF(OR(B865="",C865="",E865=""),0,IF(A865=2,H865*IF(E865="SGD",1,IF(E865="USD",Settings!$B$22,IF(E865="HKD",Settings!$B$23,1))),0))</f>
        <v>0</v>
      </c>
      <c r="Q865" s="312">
        <f>IF(OR(J865="",G865=""),"",G865+ROW()/1000000)</f>
      </c>
      <c r="R865" s="247">
        <f>IF(Q865="","",SUMIFS(Txn[Signed Units],Txn[Key],J865,Txn[Transaction Order],"&lt;="&amp;Q865))</f>
      </c>
    </row>
    <row r="866" spans="10:18" ht="15" customHeight="1" x14ac:dyDescent="0.15">
      <c r="A866" s="239"/>
      <c r="B866" s="239"/>
      <c r="C866" s="239"/>
      <c r="D866" s="253"/>
      <c r="E866" s="239"/>
      <c r="F866" s="254"/>
      <c r="G866" s="239"/>
      <c r="H866" s="254"/>
      <c r="I866" s="239"/>
      <c r="J866" s="246">
        <f>IF(OR(B866="",C866="",E866=""),"",B866&amp;":"&amp;C866&amp;":"&amp;E866)</f>
      </c>
      <c r="K866" s="247">
        <f>IF(A866="","",A866*D866)</f>
      </c>
      <c r="L866" s="246">
        <f>IF(A866="","",IF(OR(A866=1,A866=0),H866,0))</f>
      </c>
      <c r="M866" s="246">
        <f>IF(A866="","",IF(A866=-1,H866,0))</f>
      </c>
      <c r="N866">
        <f>IF(J866="","",IF(E866="SGD",1,IF(E866="USD",Settings!$B$22,IF(E866="HKD",Settings!$B$23,1))))</f>
      </c>
      <c r="O866">
        <f>IF(OR(B866="",C866="",E866=""),0,(IF(A866=-1,H866,0)-IF(OR(A866=1,A866=0),H866,0)+IF(A866=2,H866,0))*IF(E866="SGD",1,IF(E866="USD",Settings!$B$22,IF(E866="HKD",Settings!$B$23,1))))</f>
        <v>0</v>
      </c>
      <c r="P866">
        <f>IF(OR(B866="",C866="",E866=""),0,IF(A866=2,H866*IF(E866="SGD",1,IF(E866="USD",Settings!$B$22,IF(E866="HKD",Settings!$B$23,1))),0))</f>
        <v>0</v>
      </c>
      <c r="Q866" s="312">
        <f>IF(OR(J866="",G866=""),"",G866+ROW()/1000000)</f>
      </c>
      <c r="R866" s="247">
        <f>IF(Q866="","",SUMIFS(Txn[Signed Units],Txn[Key],J866,Txn[Transaction Order],"&lt;="&amp;Q866))</f>
      </c>
    </row>
    <row r="867" spans="10:18" ht="15" customHeight="1" x14ac:dyDescent="0.15">
      <c r="A867" s="239"/>
      <c r="B867" s="239"/>
      <c r="C867" s="239"/>
      <c r="D867" s="253"/>
      <c r="E867" s="239"/>
      <c r="F867" s="254"/>
      <c r="G867" s="239"/>
      <c r="H867" s="254"/>
      <c r="I867" s="239"/>
      <c r="J867" s="246">
        <f>IF(OR(B867="",C867="",E867=""),"",B867&amp;":"&amp;C867&amp;":"&amp;E867)</f>
      </c>
      <c r="K867" s="247">
        <f>IF(A867="","",A867*D867)</f>
      </c>
      <c r="L867" s="246">
        <f>IF(A867="","",IF(OR(A867=1,A867=0),H867,0))</f>
      </c>
      <c r="M867" s="246">
        <f>IF(A867="","",IF(A867=-1,H867,0))</f>
      </c>
      <c r="N867">
        <f>IF(J867="","",IF(E867="SGD",1,IF(E867="USD",Settings!$B$22,IF(E867="HKD",Settings!$B$23,1))))</f>
      </c>
      <c r="O867">
        <f>IF(OR(B867="",C867="",E867=""),0,(IF(A867=-1,H867,0)-IF(OR(A867=1,A867=0),H867,0)+IF(A867=2,H867,0))*IF(E867="SGD",1,IF(E867="USD",Settings!$B$22,IF(E867="HKD",Settings!$B$23,1))))</f>
        <v>0</v>
      </c>
      <c r="P867">
        <f>IF(OR(B867="",C867="",E867=""),0,IF(A867=2,H867*IF(E867="SGD",1,IF(E867="USD",Settings!$B$22,IF(E867="HKD",Settings!$B$23,1))),0))</f>
        <v>0</v>
      </c>
      <c r="Q867" s="312">
        <f>IF(OR(J867="",G867=""),"",G867+ROW()/1000000)</f>
      </c>
      <c r="R867" s="247">
        <f>IF(Q867="","",SUMIFS(Txn[Signed Units],Txn[Key],J867,Txn[Transaction Order],"&lt;="&amp;Q867))</f>
      </c>
    </row>
    <row r="868" spans="10:18" ht="15" customHeight="1" x14ac:dyDescent="0.15">
      <c r="A868" s="239"/>
      <c r="B868" s="239"/>
      <c r="C868" s="239"/>
      <c r="D868" s="253"/>
      <c r="E868" s="239"/>
      <c r="F868" s="254"/>
      <c r="G868" s="239"/>
      <c r="H868" s="254"/>
      <c r="I868" s="239"/>
      <c r="J868" s="246">
        <f>IF(OR(B868="",C868="",E868=""),"",B868&amp;":"&amp;C868&amp;":"&amp;E868)</f>
      </c>
      <c r="K868" s="247">
        <f>IF(A868="","",A868*D868)</f>
      </c>
      <c r="L868" s="246">
        <f>IF(A868="","",IF(OR(A868=1,A868=0),H868,0))</f>
      </c>
      <c r="M868" s="246">
        <f>IF(A868="","",IF(A868=-1,H868,0))</f>
      </c>
      <c r="N868">
        <f>IF(J868="","",IF(E868="SGD",1,IF(E868="USD",Settings!$B$22,IF(E868="HKD",Settings!$B$23,1))))</f>
      </c>
      <c r="O868">
        <f>IF(OR(B868="",C868="",E868=""),0,(IF(A868=-1,H868,0)-IF(OR(A868=1,A868=0),H868,0)+IF(A868=2,H868,0))*IF(E868="SGD",1,IF(E868="USD",Settings!$B$22,IF(E868="HKD",Settings!$B$23,1))))</f>
        <v>0</v>
      </c>
      <c r="P868">
        <f>IF(OR(B868="",C868="",E868=""),0,IF(A868=2,H868*IF(E868="SGD",1,IF(E868="USD",Settings!$B$22,IF(E868="HKD",Settings!$B$23,1))),0))</f>
        <v>0</v>
      </c>
      <c r="Q868" s="312">
        <f>IF(OR(J868="",G868=""),"",G868+ROW()/1000000)</f>
      </c>
      <c r="R868" s="247">
        <f>IF(Q868="","",SUMIFS(Txn[Signed Units],Txn[Key],J868,Txn[Transaction Order],"&lt;="&amp;Q868))</f>
      </c>
    </row>
    <row r="869" spans="10:18" ht="15" customHeight="1" x14ac:dyDescent="0.15">
      <c r="A869" s="239"/>
      <c r="B869" s="239"/>
      <c r="C869" s="239"/>
      <c r="D869" s="253"/>
      <c r="E869" s="239"/>
      <c r="F869" s="254"/>
      <c r="G869" s="239"/>
      <c r="H869" s="254"/>
      <c r="I869" s="239"/>
      <c r="J869" s="246">
        <f>IF(OR(B869="",C869="",E869=""),"",B869&amp;":"&amp;C869&amp;":"&amp;E869)</f>
      </c>
      <c r="K869" s="247">
        <f>IF(A869="","",A869*D869)</f>
      </c>
      <c r="L869" s="246">
        <f>IF(A869="","",IF(OR(A869=1,A869=0),H869,0))</f>
      </c>
      <c r="M869" s="246">
        <f>IF(A869="","",IF(A869=-1,H869,0))</f>
      </c>
      <c r="N869">
        <f>IF(J869="","",IF(E869="SGD",1,IF(E869="USD",Settings!$B$22,IF(E869="HKD",Settings!$B$23,1))))</f>
      </c>
      <c r="O869">
        <f>IF(OR(B869="",C869="",E869=""),0,(IF(A869=-1,H869,0)-IF(OR(A869=1,A869=0),H869,0)+IF(A869=2,H869,0))*IF(E869="SGD",1,IF(E869="USD",Settings!$B$22,IF(E869="HKD",Settings!$B$23,1))))</f>
        <v>0</v>
      </c>
      <c r="P869">
        <f>IF(OR(B869="",C869="",E869=""),0,IF(A869=2,H869*IF(E869="SGD",1,IF(E869="USD",Settings!$B$22,IF(E869="HKD",Settings!$B$23,1))),0))</f>
        <v>0</v>
      </c>
      <c r="Q869" s="312">
        <f>IF(OR(J869="",G869=""),"",G869+ROW()/1000000)</f>
      </c>
      <c r="R869" s="247">
        <f>IF(Q869="","",SUMIFS(Txn[Signed Units],Txn[Key],J869,Txn[Transaction Order],"&lt;="&amp;Q869))</f>
      </c>
    </row>
    <row r="870" spans="10:18" ht="15" customHeight="1" x14ac:dyDescent="0.15">
      <c r="A870" s="239"/>
      <c r="B870" s="239"/>
      <c r="C870" s="239"/>
      <c r="D870" s="253"/>
      <c r="E870" s="239"/>
      <c r="F870" s="254"/>
      <c r="G870" s="239"/>
      <c r="H870" s="254"/>
      <c r="I870" s="239"/>
      <c r="J870" s="246">
        <f>IF(OR(B870="",C870="",E870=""),"",B870&amp;":"&amp;C870&amp;":"&amp;E870)</f>
      </c>
      <c r="K870" s="247">
        <f>IF(A870="","",A870*D870)</f>
      </c>
      <c r="L870" s="246">
        <f>IF(A870="","",IF(OR(A870=1,A870=0),H870,0))</f>
      </c>
      <c r="M870" s="246">
        <f>IF(A870="","",IF(A870=-1,H870,0))</f>
      </c>
      <c r="N870">
        <f>IF(J870="","",IF(E870="SGD",1,IF(E870="USD",Settings!$B$22,IF(E870="HKD",Settings!$B$23,1))))</f>
      </c>
      <c r="O870">
        <f>IF(OR(B870="",C870="",E870=""),0,(IF(A870=-1,H870,0)-IF(OR(A870=1,A870=0),H870,0)+IF(A870=2,H870,0))*IF(E870="SGD",1,IF(E870="USD",Settings!$B$22,IF(E870="HKD",Settings!$B$23,1))))</f>
        <v>0</v>
      </c>
      <c r="P870">
        <f>IF(OR(B870="",C870="",E870=""),0,IF(A870=2,H870*IF(E870="SGD",1,IF(E870="USD",Settings!$B$22,IF(E870="HKD",Settings!$B$23,1))),0))</f>
        <v>0</v>
      </c>
      <c r="Q870" s="312">
        <f>IF(OR(J870="",G870=""),"",G870+ROW()/1000000)</f>
      </c>
      <c r="R870" s="247">
        <f>IF(Q870="","",SUMIFS(Txn[Signed Units],Txn[Key],J870,Txn[Transaction Order],"&lt;="&amp;Q870))</f>
      </c>
    </row>
    <row r="871" spans="10:18" ht="15" customHeight="1" x14ac:dyDescent="0.15">
      <c r="A871" s="239"/>
      <c r="B871" s="239"/>
      <c r="C871" s="239"/>
      <c r="D871" s="253"/>
      <c r="E871" s="239"/>
      <c r="F871" s="254"/>
      <c r="G871" s="239"/>
      <c r="H871" s="254"/>
      <c r="I871" s="239"/>
      <c r="J871" s="246">
        <f>IF(OR(B871="",C871="",E871=""),"",B871&amp;":"&amp;C871&amp;":"&amp;E871)</f>
      </c>
      <c r="K871" s="247">
        <f>IF(A871="","",A871*D871)</f>
      </c>
      <c r="L871" s="246">
        <f>IF(A871="","",IF(OR(A871=1,A871=0),H871,0))</f>
      </c>
      <c r="M871" s="246">
        <f>IF(A871="","",IF(A871=-1,H871,0))</f>
      </c>
      <c r="N871">
        <f>IF(J871="","",IF(E871="SGD",1,IF(E871="USD",Settings!$B$22,IF(E871="HKD",Settings!$B$23,1))))</f>
      </c>
      <c r="O871">
        <f>IF(OR(B871="",C871="",E871=""),0,(IF(A871=-1,H871,0)-IF(OR(A871=1,A871=0),H871,0)+IF(A871=2,H871,0))*IF(E871="SGD",1,IF(E871="USD",Settings!$B$22,IF(E871="HKD",Settings!$B$23,1))))</f>
        <v>0</v>
      </c>
      <c r="P871">
        <f>IF(OR(B871="",C871="",E871=""),0,IF(A871=2,H871*IF(E871="SGD",1,IF(E871="USD",Settings!$B$22,IF(E871="HKD",Settings!$B$23,1))),0))</f>
        <v>0</v>
      </c>
      <c r="Q871" s="312">
        <f>IF(OR(J871="",G871=""),"",G871+ROW()/1000000)</f>
      </c>
      <c r="R871" s="247">
        <f>IF(Q871="","",SUMIFS(Txn[Signed Units],Txn[Key],J871,Txn[Transaction Order],"&lt;="&amp;Q871))</f>
      </c>
    </row>
    <row r="872" spans="10:18" ht="15" customHeight="1" x14ac:dyDescent="0.15">
      <c r="A872" s="239"/>
      <c r="B872" s="239"/>
      <c r="C872" s="239"/>
      <c r="D872" s="253"/>
      <c r="E872" s="239"/>
      <c r="F872" s="254"/>
      <c r="G872" s="239"/>
      <c r="H872" s="254"/>
      <c r="I872" s="239"/>
      <c r="J872" s="246">
        <f>IF(OR(B872="",C872="",E872=""),"",B872&amp;":"&amp;C872&amp;":"&amp;E872)</f>
      </c>
      <c r="K872" s="247">
        <f>IF(A872="","",A872*D872)</f>
      </c>
      <c r="L872" s="246">
        <f>IF(A872="","",IF(OR(A872=1,A872=0),H872,0))</f>
      </c>
      <c r="M872" s="246">
        <f>IF(A872="","",IF(A872=-1,H872,0))</f>
      </c>
      <c r="N872">
        <f>IF(J872="","",IF(E872="SGD",1,IF(E872="USD",Settings!$B$22,IF(E872="HKD",Settings!$B$23,1))))</f>
      </c>
      <c r="O872">
        <f>IF(OR(B872="",C872="",E872=""),0,(IF(A872=-1,H872,0)-IF(OR(A872=1,A872=0),H872,0)+IF(A872=2,H872,0))*IF(E872="SGD",1,IF(E872="USD",Settings!$B$22,IF(E872="HKD",Settings!$B$23,1))))</f>
        <v>0</v>
      </c>
      <c r="P872">
        <f>IF(OR(B872="",C872="",E872=""),0,IF(A872=2,H872*IF(E872="SGD",1,IF(E872="USD",Settings!$B$22,IF(E872="HKD",Settings!$B$23,1))),0))</f>
        <v>0</v>
      </c>
      <c r="Q872" s="312">
        <f>IF(OR(J872="",G872=""),"",G872+ROW()/1000000)</f>
      </c>
      <c r="R872" s="247">
        <f>IF(Q872="","",SUMIFS(Txn[Signed Units],Txn[Key],J872,Txn[Transaction Order],"&lt;="&amp;Q872))</f>
      </c>
    </row>
    <row r="873" spans="10:18" ht="15" customHeight="1" x14ac:dyDescent="0.15">
      <c r="A873" s="239"/>
      <c r="B873" s="239"/>
      <c r="C873" s="239"/>
      <c r="D873" s="253"/>
      <c r="E873" s="239"/>
      <c r="F873" s="254"/>
      <c r="G873" s="239"/>
      <c r="H873" s="254"/>
      <c r="I873" s="239"/>
      <c r="J873" s="246">
        <f>IF(OR(B873="",C873="",E873=""),"",B873&amp;":"&amp;C873&amp;":"&amp;E873)</f>
      </c>
      <c r="K873" s="247">
        <f>IF(A873="","",A873*D873)</f>
      </c>
      <c r="L873" s="246">
        <f>IF(A873="","",IF(OR(A873=1,A873=0),H873,0))</f>
      </c>
      <c r="M873" s="246">
        <f>IF(A873="","",IF(A873=-1,H873,0))</f>
      </c>
      <c r="N873">
        <f>IF(J873="","",IF(E873="SGD",1,IF(E873="USD",Settings!$B$22,IF(E873="HKD",Settings!$B$23,1))))</f>
      </c>
      <c r="O873">
        <f>IF(OR(B873="",C873="",E873=""),0,(IF(A873=-1,H873,0)-IF(OR(A873=1,A873=0),H873,0)+IF(A873=2,H873,0))*IF(E873="SGD",1,IF(E873="USD",Settings!$B$22,IF(E873="HKD",Settings!$B$23,1))))</f>
        <v>0</v>
      </c>
      <c r="P873">
        <f>IF(OR(B873="",C873="",E873=""),0,IF(A873=2,H873*IF(E873="SGD",1,IF(E873="USD",Settings!$B$22,IF(E873="HKD",Settings!$B$23,1))),0))</f>
        <v>0</v>
      </c>
      <c r="Q873" s="312">
        <f>IF(OR(J873="",G873=""),"",G873+ROW()/1000000)</f>
      </c>
      <c r="R873" s="247">
        <f>IF(Q873="","",SUMIFS(Txn[Signed Units],Txn[Key],J873,Txn[Transaction Order],"&lt;="&amp;Q873))</f>
      </c>
    </row>
    <row r="874" spans="10:18" ht="15" customHeight="1" x14ac:dyDescent="0.15">
      <c r="A874" s="239"/>
      <c r="B874" s="239"/>
      <c r="C874" s="239"/>
      <c r="D874" s="253"/>
      <c r="E874" s="239"/>
      <c r="F874" s="254"/>
      <c r="G874" s="239"/>
      <c r="H874" s="254"/>
      <c r="I874" s="239"/>
      <c r="J874" s="246">
        <f>IF(OR(B874="",C874="",E874=""),"",B874&amp;":"&amp;C874&amp;":"&amp;E874)</f>
      </c>
      <c r="K874" s="247">
        <f>IF(A874="","",A874*D874)</f>
      </c>
      <c r="L874" s="246">
        <f>IF(A874="","",IF(OR(A874=1,A874=0),H874,0))</f>
      </c>
      <c r="M874" s="246">
        <f>IF(A874="","",IF(A874=-1,H874,0))</f>
      </c>
      <c r="N874">
        <f>IF(J874="","",IF(E874="SGD",1,IF(E874="USD",Settings!$B$22,IF(E874="HKD",Settings!$B$23,1))))</f>
      </c>
      <c r="O874">
        <f>IF(OR(B874="",C874="",E874=""),0,(IF(A874=-1,H874,0)-IF(OR(A874=1,A874=0),H874,0)+IF(A874=2,H874,0))*IF(E874="SGD",1,IF(E874="USD",Settings!$B$22,IF(E874="HKD",Settings!$B$23,1))))</f>
        <v>0</v>
      </c>
      <c r="P874">
        <f>IF(OR(B874="",C874="",E874=""),0,IF(A874=2,H874*IF(E874="SGD",1,IF(E874="USD",Settings!$B$22,IF(E874="HKD",Settings!$B$23,1))),0))</f>
        <v>0</v>
      </c>
      <c r="Q874" s="312">
        <f>IF(OR(J874="",G874=""),"",G874+ROW()/1000000)</f>
      </c>
      <c r="R874" s="247">
        <f>IF(Q874="","",SUMIFS(Txn[Signed Units],Txn[Key],J874,Txn[Transaction Order],"&lt;="&amp;Q874))</f>
      </c>
    </row>
    <row r="875" spans="10:18" ht="15" customHeight="1" x14ac:dyDescent="0.15">
      <c r="A875" s="239"/>
      <c r="B875" s="239"/>
      <c r="C875" s="239"/>
      <c r="D875" s="253"/>
      <c r="E875" s="239"/>
      <c r="F875" s="254"/>
      <c r="G875" s="239"/>
      <c r="H875" s="254"/>
      <c r="I875" s="239"/>
      <c r="J875" s="246">
        <f>IF(OR(B875="",C875="",E875=""),"",B875&amp;":"&amp;C875&amp;":"&amp;E875)</f>
      </c>
      <c r="K875" s="247">
        <f>IF(A875="","",A875*D875)</f>
      </c>
      <c r="L875" s="246">
        <f>IF(A875="","",IF(OR(A875=1,A875=0),H875,0))</f>
      </c>
      <c r="M875" s="246">
        <f>IF(A875="","",IF(A875=-1,H875,0))</f>
      </c>
      <c r="N875">
        <f>IF(J875="","",IF(E875="SGD",1,IF(E875="USD",Settings!$B$22,IF(E875="HKD",Settings!$B$23,1))))</f>
      </c>
      <c r="O875">
        <f>IF(OR(B875="",C875="",E875=""),0,(IF(A875=-1,H875,0)-IF(OR(A875=1,A875=0),H875,0)+IF(A875=2,H875,0))*IF(E875="SGD",1,IF(E875="USD",Settings!$B$22,IF(E875="HKD",Settings!$B$23,1))))</f>
        <v>0</v>
      </c>
      <c r="P875">
        <f>IF(OR(B875="",C875="",E875=""),0,IF(A875=2,H875*IF(E875="SGD",1,IF(E875="USD",Settings!$B$22,IF(E875="HKD",Settings!$B$23,1))),0))</f>
        <v>0</v>
      </c>
      <c r="Q875" s="312">
        <f>IF(OR(J875="",G875=""),"",G875+ROW()/1000000)</f>
      </c>
      <c r="R875" s="247">
        <f>IF(Q875="","",SUMIFS(Txn[Signed Units],Txn[Key],J875,Txn[Transaction Order],"&lt;="&amp;Q875))</f>
      </c>
    </row>
    <row r="876" spans="10:18" ht="15" customHeight="1" x14ac:dyDescent="0.15">
      <c r="A876" s="239"/>
      <c r="B876" s="239"/>
      <c r="C876" s="239"/>
      <c r="D876" s="253"/>
      <c r="E876" s="239"/>
      <c r="F876" s="254"/>
      <c r="G876" s="239"/>
      <c r="H876" s="254"/>
      <c r="I876" s="239"/>
      <c r="J876" s="246">
        <f>IF(OR(B876="",C876="",E876=""),"",B876&amp;":"&amp;C876&amp;":"&amp;E876)</f>
      </c>
      <c r="K876" s="247">
        <f>IF(A876="","",A876*D876)</f>
      </c>
      <c r="L876" s="246">
        <f>IF(A876="","",IF(OR(A876=1,A876=0),H876,0))</f>
      </c>
      <c r="M876" s="246">
        <f>IF(A876="","",IF(A876=-1,H876,0))</f>
      </c>
      <c r="N876">
        <f>IF(J876="","",IF(E876="SGD",1,IF(E876="USD",Settings!$B$22,IF(E876="HKD",Settings!$B$23,1))))</f>
      </c>
      <c r="O876">
        <f>IF(OR(B876="",C876="",E876=""),0,(IF(A876=-1,H876,0)-IF(OR(A876=1,A876=0),H876,0)+IF(A876=2,H876,0))*IF(E876="SGD",1,IF(E876="USD",Settings!$B$22,IF(E876="HKD",Settings!$B$23,1))))</f>
        <v>0</v>
      </c>
      <c r="P876">
        <f>IF(OR(B876="",C876="",E876=""),0,IF(A876=2,H876*IF(E876="SGD",1,IF(E876="USD",Settings!$B$22,IF(E876="HKD",Settings!$B$23,1))),0))</f>
        <v>0</v>
      </c>
      <c r="Q876" s="312">
        <f>IF(OR(J876="",G876=""),"",G876+ROW()/1000000)</f>
      </c>
      <c r="R876" s="247">
        <f>IF(Q876="","",SUMIFS(Txn[Signed Units],Txn[Key],J876,Txn[Transaction Order],"&lt;="&amp;Q876))</f>
      </c>
    </row>
    <row r="877" spans="10:18" ht="15" customHeight="1" x14ac:dyDescent="0.15">
      <c r="A877" s="239"/>
      <c r="B877" s="239"/>
      <c r="C877" s="239"/>
      <c r="D877" s="253"/>
      <c r="E877" s="239"/>
      <c r="F877" s="254"/>
      <c r="G877" s="239"/>
      <c r="H877" s="254"/>
      <c r="I877" s="239"/>
      <c r="J877" s="246">
        <f>IF(OR(B877="",C877="",E877=""),"",B877&amp;":"&amp;C877&amp;":"&amp;E877)</f>
      </c>
      <c r="K877" s="247">
        <f>IF(A877="","",A877*D877)</f>
      </c>
      <c r="L877" s="246">
        <f>IF(A877="","",IF(OR(A877=1,A877=0),H877,0))</f>
      </c>
      <c r="M877" s="246">
        <f>IF(A877="","",IF(A877=-1,H877,0))</f>
      </c>
      <c r="N877">
        <f>IF(J877="","",IF(E877="SGD",1,IF(E877="USD",Settings!$B$22,IF(E877="HKD",Settings!$B$23,1))))</f>
      </c>
      <c r="O877">
        <f>IF(OR(B877="",C877="",E877=""),0,(IF(A877=-1,H877,0)-IF(OR(A877=1,A877=0),H877,0)+IF(A877=2,H877,0))*IF(E877="SGD",1,IF(E877="USD",Settings!$B$22,IF(E877="HKD",Settings!$B$23,1))))</f>
        <v>0</v>
      </c>
      <c r="P877">
        <f>IF(OR(B877="",C877="",E877=""),0,IF(A877=2,H877*IF(E877="SGD",1,IF(E877="USD",Settings!$B$22,IF(E877="HKD",Settings!$B$23,1))),0))</f>
        <v>0</v>
      </c>
      <c r="Q877" s="312">
        <f>IF(OR(J877="",G877=""),"",G877+ROW()/1000000)</f>
      </c>
      <c r="R877" s="247">
        <f>IF(Q877="","",SUMIFS(Txn[Signed Units],Txn[Key],J877,Txn[Transaction Order],"&lt;="&amp;Q877))</f>
      </c>
    </row>
    <row r="878" spans="10:18" ht="15" customHeight="1" x14ac:dyDescent="0.15">
      <c r="A878" s="239"/>
      <c r="B878" s="239"/>
      <c r="C878" s="239"/>
      <c r="D878" s="253"/>
      <c r="E878" s="239"/>
      <c r="F878" s="254"/>
      <c r="G878" s="239"/>
      <c r="H878" s="254"/>
      <c r="I878" s="239"/>
      <c r="J878" s="246">
        <f>IF(OR(B878="",C878="",E878=""),"",B878&amp;":"&amp;C878&amp;":"&amp;E878)</f>
      </c>
      <c r="K878" s="247">
        <f>IF(A878="","",A878*D878)</f>
      </c>
      <c r="L878" s="246">
        <f>IF(A878="","",IF(OR(A878=1,A878=0),H878,0))</f>
      </c>
      <c r="M878" s="246">
        <f>IF(A878="","",IF(A878=-1,H878,0))</f>
      </c>
      <c r="N878">
        <f>IF(J878="","",IF(E878="SGD",1,IF(E878="USD",Settings!$B$22,IF(E878="HKD",Settings!$B$23,1))))</f>
      </c>
      <c r="O878">
        <f>IF(OR(B878="",C878="",E878=""),0,(IF(A878=-1,H878,0)-IF(OR(A878=1,A878=0),H878,0)+IF(A878=2,H878,0))*IF(E878="SGD",1,IF(E878="USD",Settings!$B$22,IF(E878="HKD",Settings!$B$23,1))))</f>
        <v>0</v>
      </c>
      <c r="P878">
        <f>IF(OR(B878="",C878="",E878=""),0,IF(A878=2,H878*IF(E878="SGD",1,IF(E878="USD",Settings!$B$22,IF(E878="HKD",Settings!$B$23,1))),0))</f>
        <v>0</v>
      </c>
      <c r="Q878" s="312">
        <f>IF(OR(J878="",G878=""),"",G878+ROW()/1000000)</f>
      </c>
      <c r="R878" s="247">
        <f>IF(Q878="","",SUMIFS(Txn[Signed Units],Txn[Key],J878,Txn[Transaction Order],"&lt;="&amp;Q878))</f>
      </c>
    </row>
    <row r="879" spans="10:18" ht="15" customHeight="1" x14ac:dyDescent="0.15">
      <c r="A879" s="239"/>
      <c r="B879" s="239"/>
      <c r="C879" s="239"/>
      <c r="D879" s="253"/>
      <c r="E879" s="239"/>
      <c r="F879" s="254"/>
      <c r="G879" s="239"/>
      <c r="H879" s="254"/>
      <c r="I879" s="239"/>
      <c r="J879" s="246">
        <f>IF(OR(B879="",C879="",E879=""),"",B879&amp;":"&amp;C879&amp;":"&amp;E879)</f>
      </c>
      <c r="K879" s="247">
        <f>IF(A879="","",A879*D879)</f>
      </c>
      <c r="L879" s="246">
        <f>IF(A879="","",IF(OR(A879=1,A879=0),H879,0))</f>
      </c>
      <c r="M879" s="246">
        <f>IF(A879="","",IF(A879=-1,H879,0))</f>
      </c>
      <c r="N879">
        <f>IF(J879="","",IF(E879="SGD",1,IF(E879="USD",Settings!$B$22,IF(E879="HKD",Settings!$B$23,1))))</f>
      </c>
      <c r="O879">
        <f>IF(OR(B879="",C879="",E879=""),0,(IF(A879=-1,H879,0)-IF(OR(A879=1,A879=0),H879,0)+IF(A879=2,H879,0))*IF(E879="SGD",1,IF(E879="USD",Settings!$B$22,IF(E879="HKD",Settings!$B$23,1))))</f>
        <v>0</v>
      </c>
      <c r="P879">
        <f>IF(OR(B879="",C879="",E879=""),0,IF(A879=2,H879*IF(E879="SGD",1,IF(E879="USD",Settings!$B$22,IF(E879="HKD",Settings!$B$23,1))),0))</f>
        <v>0</v>
      </c>
      <c r="Q879" s="312">
        <f>IF(OR(J879="",G879=""),"",G879+ROW()/1000000)</f>
      </c>
      <c r="R879" s="247">
        <f>IF(Q879="","",SUMIFS(Txn[Signed Units],Txn[Key],J879,Txn[Transaction Order],"&lt;="&amp;Q879))</f>
      </c>
    </row>
    <row r="880" spans="10:18" ht="15" customHeight="1" x14ac:dyDescent="0.15">
      <c r="A880" s="239"/>
      <c r="B880" s="239"/>
      <c r="C880" s="239"/>
      <c r="D880" s="253"/>
      <c r="E880" s="239"/>
      <c r="F880" s="254"/>
      <c r="G880" s="239"/>
      <c r="H880" s="254"/>
      <c r="I880" s="239"/>
      <c r="J880" s="246">
        <f>IF(OR(B880="",C880="",E880=""),"",B880&amp;":"&amp;C880&amp;":"&amp;E880)</f>
      </c>
      <c r="K880" s="247">
        <f>IF(A880="","",A880*D880)</f>
      </c>
      <c r="L880" s="246">
        <f>IF(A880="","",IF(OR(A880=1,A880=0),H880,0))</f>
      </c>
      <c r="M880" s="246">
        <f>IF(A880="","",IF(A880=-1,H880,0))</f>
      </c>
      <c r="N880">
        <f>IF(J880="","",IF(E880="SGD",1,IF(E880="USD",Settings!$B$22,IF(E880="HKD",Settings!$B$23,1))))</f>
      </c>
      <c r="O880">
        <f>IF(OR(B880="",C880="",E880=""),0,(IF(A880=-1,H880,0)-IF(OR(A880=1,A880=0),H880,0)+IF(A880=2,H880,0))*IF(E880="SGD",1,IF(E880="USD",Settings!$B$22,IF(E880="HKD",Settings!$B$23,1))))</f>
        <v>0</v>
      </c>
      <c r="P880">
        <f>IF(OR(B880="",C880="",E880=""),0,IF(A880=2,H880*IF(E880="SGD",1,IF(E880="USD",Settings!$B$22,IF(E880="HKD",Settings!$B$23,1))),0))</f>
        <v>0</v>
      </c>
      <c r="Q880" s="312">
        <f>IF(OR(J880="",G880=""),"",G880+ROW()/1000000)</f>
      </c>
      <c r="R880" s="247">
        <f>IF(Q880="","",SUMIFS(Txn[Signed Units],Txn[Key],J880,Txn[Transaction Order],"&lt;="&amp;Q880))</f>
      </c>
    </row>
    <row r="881" spans="10:18" ht="15" customHeight="1" x14ac:dyDescent="0.15">
      <c r="A881" s="239"/>
      <c r="B881" s="239"/>
      <c r="C881" s="239"/>
      <c r="D881" s="253"/>
      <c r="E881" s="239"/>
      <c r="F881" s="254"/>
      <c r="G881" s="239"/>
      <c r="H881" s="254"/>
      <c r="I881" s="239"/>
      <c r="J881" s="246">
        <f>IF(OR(B881="",C881="",E881=""),"",B881&amp;":"&amp;C881&amp;":"&amp;E881)</f>
      </c>
      <c r="K881" s="247">
        <f>IF(A881="","",A881*D881)</f>
      </c>
      <c r="L881" s="246">
        <f>IF(A881="","",IF(OR(A881=1,A881=0),H881,0))</f>
      </c>
      <c r="M881" s="246">
        <f>IF(A881="","",IF(A881=-1,H881,0))</f>
      </c>
      <c r="N881">
        <f>IF(J881="","",IF(E881="SGD",1,IF(E881="USD",Settings!$B$22,IF(E881="HKD",Settings!$B$23,1))))</f>
      </c>
      <c r="O881">
        <f>IF(OR(B881="",C881="",E881=""),0,(IF(A881=-1,H881,0)-IF(OR(A881=1,A881=0),H881,0)+IF(A881=2,H881,0))*IF(E881="SGD",1,IF(E881="USD",Settings!$B$22,IF(E881="HKD",Settings!$B$23,1))))</f>
        <v>0</v>
      </c>
      <c r="P881">
        <f>IF(OR(B881="",C881="",E881=""),0,IF(A881=2,H881*IF(E881="SGD",1,IF(E881="USD",Settings!$B$22,IF(E881="HKD",Settings!$B$23,1))),0))</f>
        <v>0</v>
      </c>
      <c r="Q881" s="312">
        <f>IF(OR(J881="",G881=""),"",G881+ROW()/1000000)</f>
      </c>
      <c r="R881" s="247">
        <f>IF(Q881="","",SUMIFS(Txn[Signed Units],Txn[Key],J881,Txn[Transaction Order],"&lt;="&amp;Q881))</f>
      </c>
    </row>
    <row r="882" spans="10:18" ht="15" customHeight="1" x14ac:dyDescent="0.15">
      <c r="A882" s="239"/>
      <c r="B882" s="239"/>
      <c r="C882" s="239"/>
      <c r="D882" s="253"/>
      <c r="E882" s="239"/>
      <c r="F882" s="254"/>
      <c r="G882" s="239"/>
      <c r="H882" s="254"/>
      <c r="I882" s="239"/>
      <c r="J882" s="246">
        <f>IF(OR(B882="",C882="",E882=""),"",B882&amp;":"&amp;C882&amp;":"&amp;E882)</f>
      </c>
      <c r="K882" s="247">
        <f>IF(A882="","",A882*D882)</f>
      </c>
      <c r="L882" s="246">
        <f>IF(A882="","",IF(OR(A882=1,A882=0),H882,0))</f>
      </c>
      <c r="M882" s="246">
        <f>IF(A882="","",IF(A882=-1,H882,0))</f>
      </c>
      <c r="N882">
        <f>IF(J882="","",IF(E882="SGD",1,IF(E882="USD",Settings!$B$22,IF(E882="HKD",Settings!$B$23,1))))</f>
      </c>
      <c r="O882">
        <f>IF(OR(B882="",C882="",E882=""),0,(IF(A882=-1,H882,0)-IF(OR(A882=1,A882=0),H882,0)+IF(A882=2,H882,0))*IF(E882="SGD",1,IF(E882="USD",Settings!$B$22,IF(E882="HKD",Settings!$B$23,1))))</f>
        <v>0</v>
      </c>
      <c r="P882">
        <f>IF(OR(B882="",C882="",E882=""),0,IF(A882=2,H882*IF(E882="SGD",1,IF(E882="USD",Settings!$B$22,IF(E882="HKD",Settings!$B$23,1))),0))</f>
        <v>0</v>
      </c>
      <c r="Q882" s="312">
        <f>IF(OR(J882="",G882=""),"",G882+ROW()/1000000)</f>
      </c>
      <c r="R882" s="247">
        <f>IF(Q882="","",SUMIFS(Txn[Signed Units],Txn[Key],J882,Txn[Transaction Order],"&lt;="&amp;Q882))</f>
      </c>
    </row>
    <row r="883" spans="10:18" ht="15" customHeight="1" x14ac:dyDescent="0.15">
      <c r="A883" s="239"/>
      <c r="B883" s="239"/>
      <c r="C883" s="239"/>
      <c r="D883" s="253"/>
      <c r="E883" s="239"/>
      <c r="F883" s="254"/>
      <c r="G883" s="239"/>
      <c r="H883" s="254"/>
      <c r="I883" s="239"/>
      <c r="J883" s="246">
        <f>IF(OR(B883="",C883="",E883=""),"",B883&amp;":"&amp;C883&amp;":"&amp;E883)</f>
      </c>
      <c r="K883" s="247">
        <f>IF(A883="","",A883*D883)</f>
      </c>
      <c r="L883" s="246">
        <f>IF(A883="","",IF(OR(A883=1,A883=0),H883,0))</f>
      </c>
      <c r="M883" s="246">
        <f>IF(A883="","",IF(A883=-1,H883,0))</f>
      </c>
      <c r="N883">
        <f>IF(J883="","",IF(E883="SGD",1,IF(E883="USD",Settings!$B$22,IF(E883="HKD",Settings!$B$23,1))))</f>
      </c>
      <c r="O883">
        <f>IF(OR(B883="",C883="",E883=""),0,(IF(A883=-1,H883,0)-IF(OR(A883=1,A883=0),H883,0)+IF(A883=2,H883,0))*IF(E883="SGD",1,IF(E883="USD",Settings!$B$22,IF(E883="HKD",Settings!$B$23,1))))</f>
        <v>0</v>
      </c>
      <c r="P883">
        <f>IF(OR(B883="",C883="",E883=""),0,IF(A883=2,H883*IF(E883="SGD",1,IF(E883="USD",Settings!$B$22,IF(E883="HKD",Settings!$B$23,1))),0))</f>
        <v>0</v>
      </c>
      <c r="Q883" s="312">
        <f>IF(OR(J883="",G883=""),"",G883+ROW()/1000000)</f>
      </c>
      <c r="R883" s="247">
        <f>IF(Q883="","",SUMIFS(Txn[Signed Units],Txn[Key],J883,Txn[Transaction Order],"&lt;="&amp;Q883))</f>
      </c>
    </row>
    <row r="884" spans="10:18" ht="15" customHeight="1" x14ac:dyDescent="0.15">
      <c r="A884" s="239"/>
      <c r="B884" s="239"/>
      <c r="C884" s="239"/>
      <c r="D884" s="253"/>
      <c r="E884" s="239"/>
      <c r="F884" s="254"/>
      <c r="G884" s="239"/>
      <c r="H884" s="254"/>
      <c r="I884" s="239"/>
      <c r="J884" s="246">
        <f>IF(OR(B884="",C884="",E884=""),"",B884&amp;":"&amp;C884&amp;":"&amp;E884)</f>
      </c>
      <c r="K884" s="247">
        <f>IF(A884="","",A884*D884)</f>
      </c>
      <c r="L884" s="246">
        <f>IF(A884="","",IF(OR(A884=1,A884=0),H884,0))</f>
      </c>
      <c r="M884" s="246">
        <f>IF(A884="","",IF(A884=-1,H884,0))</f>
      </c>
      <c r="N884">
        <f>IF(J884="","",IF(E884="SGD",1,IF(E884="USD",Settings!$B$22,IF(E884="HKD",Settings!$B$23,1))))</f>
      </c>
      <c r="O884">
        <f>IF(OR(B884="",C884="",E884=""),0,(IF(A884=-1,H884,0)-IF(OR(A884=1,A884=0),H884,0)+IF(A884=2,H884,0))*IF(E884="SGD",1,IF(E884="USD",Settings!$B$22,IF(E884="HKD",Settings!$B$23,1))))</f>
        <v>0</v>
      </c>
      <c r="P884">
        <f>IF(OR(B884="",C884="",E884=""),0,IF(A884=2,H884*IF(E884="SGD",1,IF(E884="USD",Settings!$B$22,IF(E884="HKD",Settings!$B$23,1))),0))</f>
        <v>0</v>
      </c>
      <c r="Q884" s="312">
        <f>IF(OR(J884="",G884=""),"",G884+ROW()/1000000)</f>
      </c>
      <c r="R884" s="247">
        <f>IF(Q884="","",SUMIFS(Txn[Signed Units],Txn[Key],J884,Txn[Transaction Order],"&lt;="&amp;Q884))</f>
      </c>
    </row>
    <row r="885" spans="10:18" ht="15" customHeight="1" x14ac:dyDescent="0.15">
      <c r="A885" s="239"/>
      <c r="B885" s="239"/>
      <c r="C885" s="239"/>
      <c r="D885" s="253"/>
      <c r="E885" s="239"/>
      <c r="F885" s="254"/>
      <c r="G885" s="239"/>
      <c r="H885" s="254"/>
      <c r="I885" s="239"/>
      <c r="J885" s="246">
        <f>IF(OR(B885="",C885="",E885=""),"",B885&amp;":"&amp;C885&amp;":"&amp;E885)</f>
      </c>
      <c r="K885" s="247">
        <f>IF(A885="","",A885*D885)</f>
      </c>
      <c r="L885" s="246">
        <f>IF(A885="","",IF(OR(A885=1,A885=0),H885,0))</f>
      </c>
      <c r="M885" s="246">
        <f>IF(A885="","",IF(A885=-1,H885,0))</f>
      </c>
      <c r="N885">
        <f>IF(J885="","",IF(E885="SGD",1,IF(E885="USD",Settings!$B$22,IF(E885="HKD",Settings!$B$23,1))))</f>
      </c>
      <c r="O885">
        <f>IF(OR(B885="",C885="",E885=""),0,(IF(A885=-1,H885,0)-IF(OR(A885=1,A885=0),H885,0)+IF(A885=2,H885,0))*IF(E885="SGD",1,IF(E885="USD",Settings!$B$22,IF(E885="HKD",Settings!$B$23,1))))</f>
        <v>0</v>
      </c>
      <c r="P885">
        <f>IF(OR(B885="",C885="",E885=""),0,IF(A885=2,H885*IF(E885="SGD",1,IF(E885="USD",Settings!$B$22,IF(E885="HKD",Settings!$B$23,1))),0))</f>
        <v>0</v>
      </c>
      <c r="Q885" s="312">
        <f>IF(OR(J885="",G885=""),"",G885+ROW()/1000000)</f>
      </c>
      <c r="R885" s="247">
        <f>IF(Q885="","",SUMIFS(Txn[Signed Units],Txn[Key],J885,Txn[Transaction Order],"&lt;="&amp;Q885))</f>
      </c>
    </row>
    <row r="886" spans="10:18" ht="15" customHeight="1" x14ac:dyDescent="0.15">
      <c r="A886" s="239"/>
      <c r="B886" s="239"/>
      <c r="C886" s="239"/>
      <c r="D886" s="253"/>
      <c r="E886" s="239"/>
      <c r="F886" s="254"/>
      <c r="G886" s="239"/>
      <c r="H886" s="254"/>
      <c r="I886" s="239"/>
      <c r="J886" s="246">
        <f>IF(OR(B886="",C886="",E886=""),"",B886&amp;":"&amp;C886&amp;":"&amp;E886)</f>
      </c>
      <c r="K886" s="247">
        <f>IF(A886="","",A886*D886)</f>
      </c>
      <c r="L886" s="246">
        <f>IF(A886="","",IF(OR(A886=1,A886=0),H886,0))</f>
      </c>
      <c r="M886" s="246">
        <f>IF(A886="","",IF(A886=-1,H886,0))</f>
      </c>
      <c r="N886">
        <f>IF(J886="","",IF(E886="SGD",1,IF(E886="USD",Settings!$B$22,IF(E886="HKD",Settings!$B$23,1))))</f>
      </c>
      <c r="O886">
        <f>IF(OR(B886="",C886="",E886=""),0,(IF(A886=-1,H886,0)-IF(OR(A886=1,A886=0),H886,0)+IF(A886=2,H886,0))*IF(E886="SGD",1,IF(E886="USD",Settings!$B$22,IF(E886="HKD",Settings!$B$23,1))))</f>
        <v>0</v>
      </c>
      <c r="P886">
        <f>IF(OR(B886="",C886="",E886=""),0,IF(A886=2,H886*IF(E886="SGD",1,IF(E886="USD",Settings!$B$22,IF(E886="HKD",Settings!$B$23,1))),0))</f>
        <v>0</v>
      </c>
      <c r="Q886" s="312">
        <f>IF(OR(J886="",G886=""),"",G886+ROW()/1000000)</f>
      </c>
      <c r="R886" s="247">
        <f>IF(Q886="","",SUMIFS(Txn[Signed Units],Txn[Key],J886,Txn[Transaction Order],"&lt;="&amp;Q886))</f>
      </c>
    </row>
    <row r="887" spans="10:18" ht="15" customHeight="1" x14ac:dyDescent="0.15">
      <c r="A887" s="239"/>
      <c r="B887" s="239"/>
      <c r="C887" s="239"/>
      <c r="D887" s="253"/>
      <c r="E887" s="239"/>
      <c r="F887" s="254"/>
      <c r="G887" s="239"/>
      <c r="H887" s="254"/>
      <c r="I887" s="239"/>
      <c r="J887" s="246">
        <f>IF(OR(B887="",C887="",E887=""),"",B887&amp;":"&amp;C887&amp;":"&amp;E887)</f>
      </c>
      <c r="K887" s="247">
        <f>IF(A887="","",A887*D887)</f>
      </c>
      <c r="L887" s="246">
        <f>IF(A887="","",IF(OR(A887=1,A887=0),H887,0))</f>
      </c>
      <c r="M887" s="246">
        <f>IF(A887="","",IF(A887=-1,H887,0))</f>
      </c>
      <c r="N887">
        <f>IF(J887="","",IF(E887="SGD",1,IF(E887="USD",Settings!$B$22,IF(E887="HKD",Settings!$B$23,1))))</f>
      </c>
      <c r="O887">
        <f>IF(OR(B887="",C887="",E887=""),0,(IF(A887=-1,H887,0)-IF(OR(A887=1,A887=0),H887,0)+IF(A887=2,H887,0))*IF(E887="SGD",1,IF(E887="USD",Settings!$B$22,IF(E887="HKD",Settings!$B$23,1))))</f>
        <v>0</v>
      </c>
      <c r="P887">
        <f>IF(OR(B887="",C887="",E887=""),0,IF(A887=2,H887*IF(E887="SGD",1,IF(E887="USD",Settings!$B$22,IF(E887="HKD",Settings!$B$23,1))),0))</f>
        <v>0</v>
      </c>
      <c r="Q887" s="312">
        <f>IF(OR(J887="",G887=""),"",G887+ROW()/1000000)</f>
      </c>
      <c r="R887" s="247">
        <f>IF(Q887="","",SUMIFS(Txn[Signed Units],Txn[Key],J887,Txn[Transaction Order],"&lt;="&amp;Q887))</f>
      </c>
    </row>
    <row r="888" spans="10:18" ht="15" customHeight="1" x14ac:dyDescent="0.15">
      <c r="A888" s="239"/>
      <c r="B888" s="239"/>
      <c r="C888" s="239"/>
      <c r="D888" s="253"/>
      <c r="E888" s="239"/>
      <c r="F888" s="254"/>
      <c r="G888" s="239"/>
      <c r="H888" s="254"/>
      <c r="I888" s="239"/>
      <c r="J888" s="246">
        <f>IF(OR(B888="",C888="",E888=""),"",B888&amp;":"&amp;C888&amp;":"&amp;E888)</f>
      </c>
      <c r="K888" s="247">
        <f>IF(A888="","",A888*D888)</f>
      </c>
      <c r="L888" s="246">
        <f>IF(A888="","",IF(OR(A888=1,A888=0),H888,0))</f>
      </c>
      <c r="M888" s="246">
        <f>IF(A888="","",IF(A888=-1,H888,0))</f>
      </c>
      <c r="N888">
        <f>IF(J888="","",IF(E888="SGD",1,IF(E888="USD",Settings!$B$22,IF(E888="HKD",Settings!$B$23,1))))</f>
      </c>
      <c r="O888">
        <f>IF(OR(B888="",C888="",E888=""),0,(IF(A888=-1,H888,0)-IF(OR(A888=1,A888=0),H888,0)+IF(A888=2,H888,0))*IF(E888="SGD",1,IF(E888="USD",Settings!$B$22,IF(E888="HKD",Settings!$B$23,1))))</f>
        <v>0</v>
      </c>
      <c r="P888">
        <f>IF(OR(B888="",C888="",E888=""),0,IF(A888=2,H888*IF(E888="SGD",1,IF(E888="USD",Settings!$B$22,IF(E888="HKD",Settings!$B$23,1))),0))</f>
        <v>0</v>
      </c>
      <c r="Q888" s="312">
        <f>IF(OR(J888="",G888=""),"",G888+ROW()/1000000)</f>
      </c>
      <c r="R888" s="247">
        <f>IF(Q888="","",SUMIFS(Txn[Signed Units],Txn[Key],J888,Txn[Transaction Order],"&lt;="&amp;Q888))</f>
      </c>
    </row>
    <row r="889" spans="10:18" ht="15" customHeight="1" x14ac:dyDescent="0.15">
      <c r="A889" s="239"/>
      <c r="B889" s="239"/>
      <c r="C889" s="239"/>
      <c r="D889" s="253"/>
      <c r="E889" s="239"/>
      <c r="F889" s="254"/>
      <c r="G889" s="239"/>
      <c r="H889" s="254"/>
      <c r="I889" s="239"/>
      <c r="J889" s="246">
        <f>IF(OR(B889="",C889="",E889=""),"",B889&amp;":"&amp;C889&amp;":"&amp;E889)</f>
      </c>
      <c r="K889" s="247">
        <f>IF(A889="","",A889*D889)</f>
      </c>
      <c r="L889" s="246">
        <f>IF(A889="","",IF(OR(A889=1,A889=0),H889,0))</f>
      </c>
      <c r="M889" s="246">
        <f>IF(A889="","",IF(A889=-1,H889,0))</f>
      </c>
      <c r="N889">
        <f>IF(J889="","",IF(E889="SGD",1,IF(E889="USD",Settings!$B$22,IF(E889="HKD",Settings!$B$23,1))))</f>
      </c>
      <c r="O889">
        <f>IF(OR(B889="",C889="",E889=""),0,(IF(A889=-1,H889,0)-IF(OR(A889=1,A889=0),H889,0)+IF(A889=2,H889,0))*IF(E889="SGD",1,IF(E889="USD",Settings!$B$22,IF(E889="HKD",Settings!$B$23,1))))</f>
        <v>0</v>
      </c>
      <c r="P889">
        <f>IF(OR(B889="",C889="",E889=""),0,IF(A889=2,H889*IF(E889="SGD",1,IF(E889="USD",Settings!$B$22,IF(E889="HKD",Settings!$B$23,1))),0))</f>
        <v>0</v>
      </c>
      <c r="Q889" s="312">
        <f>IF(OR(J889="",G889=""),"",G889+ROW()/1000000)</f>
      </c>
      <c r="R889" s="247">
        <f>IF(Q889="","",SUMIFS(Txn[Signed Units],Txn[Key],J889,Txn[Transaction Order],"&lt;="&amp;Q889))</f>
      </c>
    </row>
    <row r="890" spans="10:18" ht="15" customHeight="1" x14ac:dyDescent="0.15">
      <c r="A890" s="239"/>
      <c r="B890" s="239"/>
      <c r="C890" s="239"/>
      <c r="D890" s="253"/>
      <c r="E890" s="239"/>
      <c r="F890" s="254"/>
      <c r="G890" s="239"/>
      <c r="H890" s="254"/>
      <c r="I890" s="239"/>
      <c r="J890" s="246">
        <f>IF(OR(B890="",C890="",E890=""),"",B890&amp;":"&amp;C890&amp;":"&amp;E890)</f>
      </c>
      <c r="K890" s="247">
        <f>IF(A890="","",A890*D890)</f>
      </c>
      <c r="L890" s="246">
        <f>IF(A890="","",IF(OR(A890=1,A890=0),H890,0))</f>
      </c>
      <c r="M890" s="246">
        <f>IF(A890="","",IF(A890=-1,H890,0))</f>
      </c>
      <c r="N890">
        <f>IF(J890="","",IF(E890="SGD",1,IF(E890="USD",Settings!$B$22,IF(E890="HKD",Settings!$B$23,1))))</f>
      </c>
      <c r="O890">
        <f>IF(OR(B890="",C890="",E890=""),0,(IF(A890=-1,H890,0)-IF(OR(A890=1,A890=0),H890,0)+IF(A890=2,H890,0))*IF(E890="SGD",1,IF(E890="USD",Settings!$B$22,IF(E890="HKD",Settings!$B$23,1))))</f>
        <v>0</v>
      </c>
      <c r="P890">
        <f>IF(OR(B890="",C890="",E890=""),0,IF(A890=2,H890*IF(E890="SGD",1,IF(E890="USD",Settings!$B$22,IF(E890="HKD",Settings!$B$23,1))),0))</f>
        <v>0</v>
      </c>
      <c r="Q890" s="312">
        <f>IF(OR(J890="",G890=""),"",G890+ROW()/1000000)</f>
      </c>
      <c r="R890" s="247">
        <f>IF(Q890="","",SUMIFS(Txn[Signed Units],Txn[Key],J890,Txn[Transaction Order],"&lt;="&amp;Q890))</f>
      </c>
    </row>
    <row r="891" spans="10:18" ht="15" customHeight="1" x14ac:dyDescent="0.15">
      <c r="A891" s="239"/>
      <c r="B891" s="239"/>
      <c r="C891" s="239"/>
      <c r="D891" s="253"/>
      <c r="E891" s="239"/>
      <c r="F891" s="254"/>
      <c r="G891" s="239"/>
      <c r="H891" s="254"/>
      <c r="I891" s="239"/>
      <c r="J891" s="246">
        <f>IF(OR(B891="",C891="",E891=""),"",B891&amp;":"&amp;C891&amp;":"&amp;E891)</f>
      </c>
      <c r="K891" s="247">
        <f>IF(A891="","",A891*D891)</f>
      </c>
      <c r="L891" s="246">
        <f>IF(A891="","",IF(OR(A891=1,A891=0),H891,0))</f>
      </c>
      <c r="M891" s="246">
        <f>IF(A891="","",IF(A891=-1,H891,0))</f>
      </c>
      <c r="N891">
        <f>IF(J891="","",IF(E891="SGD",1,IF(E891="USD",Settings!$B$22,IF(E891="HKD",Settings!$B$23,1))))</f>
      </c>
      <c r="O891">
        <f>IF(OR(B891="",C891="",E891=""),0,(IF(A891=-1,H891,0)-IF(OR(A891=1,A891=0),H891,0)+IF(A891=2,H891,0))*IF(E891="SGD",1,IF(E891="USD",Settings!$B$22,IF(E891="HKD",Settings!$B$23,1))))</f>
        <v>0</v>
      </c>
      <c r="P891">
        <f>IF(OR(B891="",C891="",E891=""),0,IF(A891=2,H891*IF(E891="SGD",1,IF(E891="USD",Settings!$B$22,IF(E891="HKD",Settings!$B$23,1))),0))</f>
        <v>0</v>
      </c>
      <c r="Q891" s="312">
        <f>IF(OR(J891="",G891=""),"",G891+ROW()/1000000)</f>
      </c>
      <c r="R891" s="247">
        <f>IF(Q891="","",SUMIFS(Txn[Signed Units],Txn[Key],J891,Txn[Transaction Order],"&lt;="&amp;Q891))</f>
      </c>
    </row>
    <row r="892" spans="10:18" ht="15" customHeight="1" x14ac:dyDescent="0.15">
      <c r="A892" s="239"/>
      <c r="B892" s="239"/>
      <c r="C892" s="239"/>
      <c r="D892" s="253"/>
      <c r="E892" s="239"/>
      <c r="F892" s="254"/>
      <c r="G892" s="239"/>
      <c r="H892" s="254"/>
      <c r="I892" s="239"/>
      <c r="J892" s="246">
        <f>IF(OR(B892="",C892="",E892=""),"",B892&amp;":"&amp;C892&amp;":"&amp;E892)</f>
      </c>
      <c r="K892" s="247">
        <f>IF(A892="","",A892*D892)</f>
      </c>
      <c r="L892" s="246">
        <f>IF(A892="","",IF(OR(A892=1,A892=0),H892,0))</f>
      </c>
      <c r="M892" s="246">
        <f>IF(A892="","",IF(A892=-1,H892,0))</f>
      </c>
      <c r="N892">
        <f>IF(J892="","",IF(E892="SGD",1,IF(E892="USD",Settings!$B$22,IF(E892="HKD",Settings!$B$23,1))))</f>
      </c>
      <c r="O892">
        <f>IF(OR(B892="",C892="",E892=""),0,(IF(A892=-1,H892,0)-IF(OR(A892=1,A892=0),H892,0)+IF(A892=2,H892,0))*IF(E892="SGD",1,IF(E892="USD",Settings!$B$22,IF(E892="HKD",Settings!$B$23,1))))</f>
        <v>0</v>
      </c>
      <c r="P892">
        <f>IF(OR(B892="",C892="",E892=""),0,IF(A892=2,H892*IF(E892="SGD",1,IF(E892="USD",Settings!$B$22,IF(E892="HKD",Settings!$B$23,1))),0))</f>
        <v>0</v>
      </c>
      <c r="Q892" s="312">
        <f>IF(OR(J892="",G892=""),"",G892+ROW()/1000000)</f>
      </c>
      <c r="R892" s="247">
        <f>IF(Q892="","",SUMIFS(Txn[Signed Units],Txn[Key],J892,Txn[Transaction Order],"&lt;="&amp;Q892))</f>
      </c>
    </row>
    <row r="893" spans="10:18" ht="15" customHeight="1" x14ac:dyDescent="0.15">
      <c r="A893" s="239"/>
      <c r="B893" s="239"/>
      <c r="C893" s="239"/>
      <c r="D893" s="253"/>
      <c r="E893" s="239"/>
      <c r="F893" s="254"/>
      <c r="G893" s="239"/>
      <c r="H893" s="254"/>
      <c r="I893" s="239"/>
      <c r="J893" s="246">
        <f>IF(OR(B893="",C893="",E893=""),"",B893&amp;":"&amp;C893&amp;":"&amp;E893)</f>
      </c>
      <c r="K893" s="247">
        <f>IF(A893="","",A893*D893)</f>
      </c>
      <c r="L893" s="246">
        <f>IF(A893="","",IF(OR(A893=1,A893=0),H893,0))</f>
      </c>
      <c r="M893" s="246">
        <f>IF(A893="","",IF(A893=-1,H893,0))</f>
      </c>
      <c r="N893">
        <f>IF(J893="","",IF(E893="SGD",1,IF(E893="USD",Settings!$B$22,IF(E893="HKD",Settings!$B$23,1))))</f>
      </c>
      <c r="O893">
        <f>IF(OR(B893="",C893="",E893=""),0,(IF(A893=-1,H893,0)-IF(OR(A893=1,A893=0),H893,0)+IF(A893=2,H893,0))*IF(E893="SGD",1,IF(E893="USD",Settings!$B$22,IF(E893="HKD",Settings!$B$23,1))))</f>
        <v>0</v>
      </c>
      <c r="P893">
        <f>IF(OR(B893="",C893="",E893=""),0,IF(A893=2,H893*IF(E893="SGD",1,IF(E893="USD",Settings!$B$22,IF(E893="HKD",Settings!$B$23,1))),0))</f>
        <v>0</v>
      </c>
      <c r="Q893" s="312">
        <f>IF(OR(J893="",G893=""),"",G893+ROW()/1000000)</f>
      </c>
      <c r="R893" s="247">
        <f>IF(Q893="","",SUMIFS(Txn[Signed Units],Txn[Key],J893,Txn[Transaction Order],"&lt;="&amp;Q893))</f>
      </c>
    </row>
    <row r="894" spans="10:18" ht="15" customHeight="1" x14ac:dyDescent="0.15">
      <c r="A894" s="239"/>
      <c r="B894" s="239"/>
      <c r="C894" s="239"/>
      <c r="D894" s="253"/>
      <c r="E894" s="239"/>
      <c r="F894" s="254"/>
      <c r="G894" s="239"/>
      <c r="H894" s="254"/>
      <c r="I894" s="239"/>
      <c r="J894" s="246">
        <f>IF(OR(B894="",C894="",E894=""),"",B894&amp;":"&amp;C894&amp;":"&amp;E894)</f>
      </c>
      <c r="K894" s="247">
        <f>IF(A894="","",A894*D894)</f>
      </c>
      <c r="L894" s="246">
        <f>IF(A894="","",IF(OR(A894=1,A894=0),H894,0))</f>
      </c>
      <c r="M894" s="246">
        <f>IF(A894="","",IF(A894=-1,H894,0))</f>
      </c>
      <c r="N894">
        <f>IF(J894="","",IF(E894="SGD",1,IF(E894="USD",Settings!$B$22,IF(E894="HKD",Settings!$B$23,1))))</f>
      </c>
      <c r="O894">
        <f>IF(OR(B894="",C894="",E894=""),0,(IF(A894=-1,H894,0)-IF(OR(A894=1,A894=0),H894,0)+IF(A894=2,H894,0))*IF(E894="SGD",1,IF(E894="USD",Settings!$B$22,IF(E894="HKD",Settings!$B$23,1))))</f>
        <v>0</v>
      </c>
      <c r="P894">
        <f>IF(OR(B894="",C894="",E894=""),0,IF(A894=2,H894*IF(E894="SGD",1,IF(E894="USD",Settings!$B$22,IF(E894="HKD",Settings!$B$23,1))),0))</f>
        <v>0</v>
      </c>
      <c r="Q894" s="312">
        <f>IF(OR(J894="",G894=""),"",G894+ROW()/1000000)</f>
      </c>
      <c r="R894" s="247">
        <f>IF(Q894="","",SUMIFS(Txn[Signed Units],Txn[Key],J894,Txn[Transaction Order],"&lt;="&amp;Q894))</f>
      </c>
    </row>
    <row r="895" spans="10:18" ht="15" customHeight="1" x14ac:dyDescent="0.15">
      <c r="A895" s="239"/>
      <c r="B895" s="239"/>
      <c r="C895" s="239"/>
      <c r="D895" s="253"/>
      <c r="E895" s="239"/>
      <c r="F895" s="254"/>
      <c r="G895" s="239"/>
      <c r="H895" s="254"/>
      <c r="I895" s="239"/>
      <c r="J895" s="246">
        <f>IF(OR(B895="",C895="",E895=""),"",B895&amp;":"&amp;C895&amp;":"&amp;E895)</f>
      </c>
      <c r="K895" s="247">
        <f>IF(A895="","",A895*D895)</f>
      </c>
      <c r="L895" s="246">
        <f>IF(A895="","",IF(OR(A895=1,A895=0),H895,0))</f>
      </c>
      <c r="M895" s="246">
        <f>IF(A895="","",IF(A895=-1,H895,0))</f>
      </c>
      <c r="N895">
        <f>IF(J895="","",IF(E895="SGD",1,IF(E895="USD",Settings!$B$22,IF(E895="HKD",Settings!$B$23,1))))</f>
      </c>
      <c r="O895">
        <f>IF(OR(B895="",C895="",E895=""),0,(IF(A895=-1,H895,0)-IF(OR(A895=1,A895=0),H895,0)+IF(A895=2,H895,0))*IF(E895="SGD",1,IF(E895="USD",Settings!$B$22,IF(E895="HKD",Settings!$B$23,1))))</f>
        <v>0</v>
      </c>
      <c r="P895">
        <f>IF(OR(B895="",C895="",E895=""),0,IF(A895=2,H895*IF(E895="SGD",1,IF(E895="USD",Settings!$B$22,IF(E895="HKD",Settings!$B$23,1))),0))</f>
        <v>0</v>
      </c>
      <c r="Q895" s="312">
        <f>IF(OR(J895="",G895=""),"",G895+ROW()/1000000)</f>
      </c>
      <c r="R895" s="247">
        <f>IF(Q895="","",SUMIFS(Txn[Signed Units],Txn[Key],J895,Txn[Transaction Order],"&lt;="&amp;Q895))</f>
      </c>
    </row>
    <row r="896" spans="10:18" ht="15" customHeight="1" x14ac:dyDescent="0.15">
      <c r="A896" s="239"/>
      <c r="B896" s="239"/>
      <c r="C896" s="239"/>
      <c r="D896" s="253"/>
      <c r="E896" s="239"/>
      <c r="F896" s="254"/>
      <c r="G896" s="239"/>
      <c r="H896" s="254"/>
      <c r="I896" s="239"/>
      <c r="J896" s="246">
        <f>IF(OR(B896="",C896="",E896=""),"",B896&amp;":"&amp;C896&amp;":"&amp;E896)</f>
      </c>
      <c r="K896" s="247">
        <f>IF(A896="","",A896*D896)</f>
      </c>
      <c r="L896" s="246">
        <f>IF(A896="","",IF(OR(A896=1,A896=0),H896,0))</f>
      </c>
      <c r="M896" s="246">
        <f>IF(A896="","",IF(A896=-1,H896,0))</f>
      </c>
      <c r="N896">
        <f>IF(J896="","",IF(E896="SGD",1,IF(E896="USD",Settings!$B$22,IF(E896="HKD",Settings!$B$23,1))))</f>
      </c>
      <c r="O896">
        <f>IF(OR(B896="",C896="",E896=""),0,(IF(A896=-1,H896,0)-IF(OR(A896=1,A896=0),H896,0)+IF(A896=2,H896,0))*IF(E896="SGD",1,IF(E896="USD",Settings!$B$22,IF(E896="HKD",Settings!$B$23,1))))</f>
        <v>0</v>
      </c>
      <c r="P896">
        <f>IF(OR(B896="",C896="",E896=""),0,IF(A896=2,H896*IF(E896="SGD",1,IF(E896="USD",Settings!$B$22,IF(E896="HKD",Settings!$B$23,1))),0))</f>
        <v>0</v>
      </c>
      <c r="Q896" s="312">
        <f>IF(OR(J896="",G896=""),"",G896+ROW()/1000000)</f>
      </c>
      <c r="R896" s="247">
        <f>IF(Q896="","",SUMIFS(Txn[Signed Units],Txn[Key],J896,Txn[Transaction Order],"&lt;="&amp;Q896))</f>
      </c>
    </row>
    <row r="897" spans="10:18" ht="15" customHeight="1" x14ac:dyDescent="0.15">
      <c r="A897" s="239"/>
      <c r="B897" s="239"/>
      <c r="C897" s="239"/>
      <c r="D897" s="253"/>
      <c r="E897" s="239"/>
      <c r="F897" s="254"/>
      <c r="G897" s="239"/>
      <c r="H897" s="254"/>
      <c r="I897" s="239"/>
      <c r="J897" s="246">
        <f>IF(OR(B897="",C897="",E897=""),"",B897&amp;":"&amp;C897&amp;":"&amp;E897)</f>
      </c>
      <c r="K897" s="247">
        <f>IF(A897="","",A897*D897)</f>
      </c>
      <c r="L897" s="246">
        <f>IF(A897="","",IF(OR(A897=1,A897=0),H897,0))</f>
      </c>
      <c r="M897" s="246">
        <f>IF(A897="","",IF(A897=-1,H897,0))</f>
      </c>
      <c r="N897">
        <f>IF(J897="","",IF(E897="SGD",1,IF(E897="USD",Settings!$B$22,IF(E897="HKD",Settings!$B$23,1))))</f>
      </c>
      <c r="O897">
        <f>IF(OR(B897="",C897="",E897=""),0,(IF(A897=-1,H897,0)-IF(OR(A897=1,A897=0),H897,0)+IF(A897=2,H897,0))*IF(E897="SGD",1,IF(E897="USD",Settings!$B$22,IF(E897="HKD",Settings!$B$23,1))))</f>
        <v>0</v>
      </c>
      <c r="P897">
        <f>IF(OR(B897="",C897="",E897=""),0,IF(A897=2,H897*IF(E897="SGD",1,IF(E897="USD",Settings!$B$22,IF(E897="HKD",Settings!$B$23,1))),0))</f>
        <v>0</v>
      </c>
      <c r="Q897" s="312">
        <f>IF(OR(J897="",G897=""),"",G897+ROW()/1000000)</f>
      </c>
      <c r="R897" s="247">
        <f>IF(Q897="","",SUMIFS(Txn[Signed Units],Txn[Key],J897,Txn[Transaction Order],"&lt;="&amp;Q897))</f>
      </c>
    </row>
    <row r="898" spans="10:18" ht="15" customHeight="1" x14ac:dyDescent="0.15">
      <c r="A898" s="239"/>
      <c r="B898" s="239"/>
      <c r="C898" s="239"/>
      <c r="D898" s="253"/>
      <c r="E898" s="239"/>
      <c r="F898" s="254"/>
      <c r="G898" s="239"/>
      <c r="H898" s="254"/>
      <c r="I898" s="239"/>
      <c r="J898" s="246">
        <f>IF(OR(B898="",C898="",E898=""),"",B898&amp;":"&amp;C898&amp;":"&amp;E898)</f>
      </c>
      <c r="K898" s="247">
        <f>IF(A898="","",A898*D898)</f>
      </c>
      <c r="L898" s="246">
        <f>IF(A898="","",IF(OR(A898=1,A898=0),H898,0))</f>
      </c>
      <c r="M898" s="246">
        <f>IF(A898="","",IF(A898=-1,H898,0))</f>
      </c>
      <c r="N898">
        <f>IF(J898="","",IF(E898="SGD",1,IF(E898="USD",Settings!$B$22,IF(E898="HKD",Settings!$B$23,1))))</f>
      </c>
      <c r="O898">
        <f>IF(OR(B898="",C898="",E898=""),0,(IF(A898=-1,H898,0)-IF(OR(A898=1,A898=0),H898,0)+IF(A898=2,H898,0))*IF(E898="SGD",1,IF(E898="USD",Settings!$B$22,IF(E898="HKD",Settings!$B$23,1))))</f>
        <v>0</v>
      </c>
      <c r="P898">
        <f>IF(OR(B898="",C898="",E898=""),0,IF(A898=2,H898*IF(E898="SGD",1,IF(E898="USD",Settings!$B$22,IF(E898="HKD",Settings!$B$23,1))),0))</f>
        <v>0</v>
      </c>
      <c r="Q898" s="312">
        <f>IF(OR(J898="",G898=""),"",G898+ROW()/1000000)</f>
      </c>
      <c r="R898" s="247">
        <f>IF(Q898="","",SUMIFS(Txn[Signed Units],Txn[Key],J898,Txn[Transaction Order],"&lt;="&amp;Q898))</f>
      </c>
    </row>
    <row r="899" spans="10:18" ht="15" customHeight="1" x14ac:dyDescent="0.15">
      <c r="A899" s="239"/>
      <c r="B899" s="239"/>
      <c r="C899" s="239"/>
      <c r="D899" s="253"/>
      <c r="E899" s="239"/>
      <c r="F899" s="254"/>
      <c r="G899" s="239"/>
      <c r="H899" s="254"/>
      <c r="I899" s="239"/>
      <c r="J899" s="246">
        <f>IF(OR(B899="",C899="",E899=""),"",B899&amp;":"&amp;C899&amp;":"&amp;E899)</f>
      </c>
      <c r="K899" s="247">
        <f>IF(A899="","",A899*D899)</f>
      </c>
      <c r="L899" s="246">
        <f>IF(A899="","",IF(OR(A899=1,A899=0),H899,0))</f>
      </c>
      <c r="M899" s="246">
        <f>IF(A899="","",IF(A899=-1,H899,0))</f>
      </c>
      <c r="N899">
        <f>IF(J899="","",IF(E899="SGD",1,IF(E899="USD",Settings!$B$22,IF(E899="HKD",Settings!$B$23,1))))</f>
      </c>
      <c r="O899">
        <f>IF(OR(B899="",C899="",E899=""),0,(IF(A899=-1,H899,0)-IF(OR(A899=1,A899=0),H899,0)+IF(A899=2,H899,0))*IF(E899="SGD",1,IF(E899="USD",Settings!$B$22,IF(E899="HKD",Settings!$B$23,1))))</f>
        <v>0</v>
      </c>
      <c r="P899">
        <f>IF(OR(B899="",C899="",E899=""),0,IF(A899=2,H899*IF(E899="SGD",1,IF(E899="USD",Settings!$B$22,IF(E899="HKD",Settings!$B$23,1))),0))</f>
        <v>0</v>
      </c>
      <c r="Q899" s="312">
        <f>IF(OR(J899="",G899=""),"",G899+ROW()/1000000)</f>
      </c>
      <c r="R899" s="247">
        <f>IF(Q899="","",SUMIFS(Txn[Signed Units],Txn[Key],J899,Txn[Transaction Order],"&lt;="&amp;Q899))</f>
      </c>
    </row>
    <row r="900" spans="10:18" ht="15" customHeight="1" x14ac:dyDescent="0.15">
      <c r="A900" s="239"/>
      <c r="B900" s="239"/>
      <c r="C900" s="239"/>
      <c r="D900" s="253"/>
      <c r="E900" s="239"/>
      <c r="F900" s="254"/>
      <c r="G900" s="239"/>
      <c r="H900" s="254"/>
      <c r="I900" s="239"/>
      <c r="J900" s="246">
        <f>IF(OR(B900="",C900="",E900=""),"",B900&amp;":"&amp;C900&amp;":"&amp;E900)</f>
      </c>
      <c r="K900" s="247">
        <f>IF(A900="","",A900*D900)</f>
      </c>
      <c r="L900" s="246">
        <f>IF(A900="","",IF(OR(A900=1,A900=0),H900,0))</f>
      </c>
      <c r="M900" s="246">
        <f>IF(A900="","",IF(A900=-1,H900,0))</f>
      </c>
      <c r="N900">
        <f>IF(J900="","",IF(E900="SGD",1,IF(E900="USD",Settings!$B$22,IF(E900="HKD",Settings!$B$23,1))))</f>
      </c>
      <c r="O900">
        <f>IF(OR(B900="",C900="",E900=""),0,(IF(A900=-1,H900,0)-IF(OR(A900=1,A900=0),H900,0)+IF(A900=2,H900,0))*IF(E900="SGD",1,IF(E900="USD",Settings!$B$22,IF(E900="HKD",Settings!$B$23,1))))</f>
        <v>0</v>
      </c>
      <c r="P900">
        <f>IF(OR(B900="",C900="",E900=""),0,IF(A900=2,H900*IF(E900="SGD",1,IF(E900="USD",Settings!$B$22,IF(E900="HKD",Settings!$B$23,1))),0))</f>
        <v>0</v>
      </c>
      <c r="Q900" s="312">
        <f>IF(OR(J900="",G900=""),"",G900+ROW()/1000000)</f>
      </c>
      <c r="R900" s="247">
        <f>IF(Q900="","",SUMIFS(Txn[Signed Units],Txn[Key],J900,Txn[Transaction Order],"&lt;="&amp;Q900))</f>
      </c>
    </row>
    <row r="901" spans="10:18" ht="15" customHeight="1" x14ac:dyDescent="0.15">
      <c r="A901" s="239"/>
      <c r="B901" s="239"/>
      <c r="C901" s="239"/>
      <c r="D901" s="253"/>
      <c r="E901" s="239"/>
      <c r="F901" s="254"/>
      <c r="G901" s="239"/>
      <c r="H901" s="254"/>
      <c r="I901" s="239"/>
      <c r="J901" s="246">
        <f>IF(OR(B901="",C901="",E901=""),"",B901&amp;":"&amp;C901&amp;":"&amp;E901)</f>
      </c>
      <c r="K901" s="247">
        <f>IF(A901="","",A901*D901)</f>
      </c>
      <c r="L901" s="246">
        <f>IF(A901="","",IF(OR(A901=1,A901=0),H901,0))</f>
      </c>
      <c r="M901" s="246">
        <f>IF(A901="","",IF(A901=-1,H901,0))</f>
      </c>
      <c r="N901">
        <f>IF(J901="","",IF(E901="SGD",1,IF(E901="USD",Settings!$B$22,IF(E901="HKD",Settings!$B$23,1))))</f>
      </c>
      <c r="O901">
        <f>IF(OR(B901="",C901="",E901=""),0,(IF(A901=-1,H901,0)-IF(OR(A901=1,A901=0),H901,0)+IF(A901=2,H901,0))*IF(E901="SGD",1,IF(E901="USD",Settings!$B$22,IF(E901="HKD",Settings!$B$23,1))))</f>
        <v>0</v>
      </c>
      <c r="P901">
        <f>IF(OR(B901="",C901="",E901=""),0,IF(A901=2,H901*IF(E901="SGD",1,IF(E901="USD",Settings!$B$22,IF(E901="HKD",Settings!$B$23,1))),0))</f>
        <v>0</v>
      </c>
      <c r="Q901" s="312">
        <f>IF(OR(J901="",G901=""),"",G901+ROW()/1000000)</f>
      </c>
      <c r="R901" s="247">
        <f>IF(Q901="","",SUMIFS(Txn[Signed Units],Txn[Key],J901,Txn[Transaction Order],"&lt;="&amp;Q901))</f>
      </c>
    </row>
    <row r="902" spans="10:18" ht="15" customHeight="1" x14ac:dyDescent="0.15">
      <c r="A902" s="239"/>
      <c r="B902" s="239"/>
      <c r="C902" s="239"/>
      <c r="D902" s="253"/>
      <c r="E902" s="239"/>
      <c r="F902" s="254"/>
      <c r="G902" s="239"/>
      <c r="H902" s="254"/>
      <c r="I902" s="239"/>
      <c r="J902" s="246">
        <f>IF(OR(B902="",C902="",E902=""),"",B902&amp;":"&amp;C902&amp;":"&amp;E902)</f>
      </c>
      <c r="K902" s="247">
        <f>IF(A902="","",A902*D902)</f>
      </c>
      <c r="L902" s="246">
        <f>IF(A902="","",IF(OR(A902=1,A902=0),H902,0))</f>
      </c>
      <c r="M902" s="246">
        <f>IF(A902="","",IF(A902=-1,H902,0))</f>
      </c>
      <c r="N902">
        <f>IF(J902="","",IF(E902="SGD",1,IF(E902="USD",Settings!$B$22,IF(E902="HKD",Settings!$B$23,1))))</f>
      </c>
      <c r="O902">
        <f>IF(OR(B902="",C902="",E902=""),0,(IF(A902=-1,H902,0)-IF(OR(A902=1,A902=0),H902,0)+IF(A902=2,H902,0))*IF(E902="SGD",1,IF(E902="USD",Settings!$B$22,IF(E902="HKD",Settings!$B$23,1))))</f>
        <v>0</v>
      </c>
      <c r="P902">
        <f>IF(OR(B902="",C902="",E902=""),0,IF(A902=2,H902*IF(E902="SGD",1,IF(E902="USD",Settings!$B$22,IF(E902="HKD",Settings!$B$23,1))),0))</f>
        <v>0</v>
      </c>
      <c r="Q902" s="312">
        <f>IF(OR(J902="",G902=""),"",G902+ROW()/1000000)</f>
      </c>
      <c r="R902" s="247">
        <f>IF(Q902="","",SUMIFS(Txn[Signed Units],Txn[Key],J902,Txn[Transaction Order],"&lt;="&amp;Q902))</f>
      </c>
    </row>
    <row r="903" spans="10:18" ht="15" customHeight="1" x14ac:dyDescent="0.15">
      <c r="A903" s="239"/>
      <c r="B903" s="239"/>
      <c r="C903" s="239"/>
      <c r="D903" s="253"/>
      <c r="E903" s="239"/>
      <c r="F903" s="254"/>
      <c r="G903" s="239"/>
      <c r="H903" s="254"/>
      <c r="I903" s="239"/>
      <c r="J903" s="246">
        <f>IF(OR(B903="",C903="",E903=""),"",B903&amp;":"&amp;C903&amp;":"&amp;E903)</f>
      </c>
      <c r="K903" s="247">
        <f>IF(A903="","",A903*D903)</f>
      </c>
      <c r="L903" s="246">
        <f>IF(A903="","",IF(OR(A903=1,A903=0),H903,0))</f>
      </c>
      <c r="M903" s="246">
        <f>IF(A903="","",IF(A903=-1,H903,0))</f>
      </c>
      <c r="N903">
        <f>IF(J903="","",IF(E903="SGD",1,IF(E903="USD",Settings!$B$22,IF(E903="HKD",Settings!$B$23,1))))</f>
      </c>
      <c r="O903">
        <f>IF(OR(B903="",C903="",E903=""),0,(IF(A903=-1,H903,0)-IF(OR(A903=1,A903=0),H903,0)+IF(A903=2,H903,0))*IF(E903="SGD",1,IF(E903="USD",Settings!$B$22,IF(E903="HKD",Settings!$B$23,1))))</f>
        <v>0</v>
      </c>
      <c r="P903">
        <f>IF(OR(B903="",C903="",E903=""),0,IF(A903=2,H903*IF(E903="SGD",1,IF(E903="USD",Settings!$B$22,IF(E903="HKD",Settings!$B$23,1))),0))</f>
        <v>0</v>
      </c>
      <c r="Q903" s="312">
        <f>IF(OR(J903="",G903=""),"",G903+ROW()/1000000)</f>
      </c>
      <c r="R903" s="247">
        <f>IF(Q903="","",SUMIFS(Txn[Signed Units],Txn[Key],J903,Txn[Transaction Order],"&lt;="&amp;Q903))</f>
      </c>
    </row>
    <row r="904" spans="10:18" ht="15" customHeight="1" x14ac:dyDescent="0.15">
      <c r="A904" s="239"/>
      <c r="B904" s="239"/>
      <c r="C904" s="239"/>
      <c r="D904" s="253"/>
      <c r="E904" s="239"/>
      <c r="F904" s="254"/>
      <c r="G904" s="239"/>
      <c r="H904" s="254"/>
      <c r="I904" s="239"/>
      <c r="J904" s="246">
        <f>IF(OR(B904="",C904="",E904=""),"",B904&amp;":"&amp;C904&amp;":"&amp;E904)</f>
      </c>
      <c r="K904" s="247">
        <f>IF(A904="","",A904*D904)</f>
      </c>
      <c r="L904" s="246">
        <f>IF(A904="","",IF(OR(A904=1,A904=0),H904,0))</f>
      </c>
      <c r="M904" s="246">
        <f>IF(A904="","",IF(A904=-1,H904,0))</f>
      </c>
      <c r="N904">
        <f>IF(J904="","",IF(E904="SGD",1,IF(E904="USD",Settings!$B$22,IF(E904="HKD",Settings!$B$23,1))))</f>
      </c>
      <c r="O904">
        <f>IF(OR(B904="",C904="",E904=""),0,(IF(A904=-1,H904,0)-IF(OR(A904=1,A904=0),H904,0)+IF(A904=2,H904,0))*IF(E904="SGD",1,IF(E904="USD",Settings!$B$22,IF(E904="HKD",Settings!$B$23,1))))</f>
        <v>0</v>
      </c>
      <c r="P904">
        <f>IF(OR(B904="",C904="",E904=""),0,IF(A904=2,H904*IF(E904="SGD",1,IF(E904="USD",Settings!$B$22,IF(E904="HKD",Settings!$B$23,1))),0))</f>
        <v>0</v>
      </c>
      <c r="Q904" s="312">
        <f>IF(OR(J904="",G904=""),"",G904+ROW()/1000000)</f>
      </c>
      <c r="R904" s="247">
        <f>IF(Q904="","",SUMIFS(Txn[Signed Units],Txn[Key],J904,Txn[Transaction Order],"&lt;="&amp;Q904))</f>
      </c>
    </row>
    <row r="905" spans="10:18" ht="15" customHeight="1" x14ac:dyDescent="0.15">
      <c r="A905" s="239"/>
      <c r="B905" s="239"/>
      <c r="C905" s="239"/>
      <c r="D905" s="253"/>
      <c r="E905" s="239"/>
      <c r="F905" s="254"/>
      <c r="G905" s="239"/>
      <c r="H905" s="254"/>
      <c r="I905" s="239"/>
      <c r="J905" s="246">
        <f>IF(OR(B905="",C905="",E905=""),"",B905&amp;":"&amp;C905&amp;":"&amp;E905)</f>
      </c>
      <c r="K905" s="247">
        <f>IF(A905="","",A905*D905)</f>
      </c>
      <c r="L905" s="246">
        <f>IF(A905="","",IF(OR(A905=1,A905=0),H905,0))</f>
      </c>
      <c r="M905" s="246">
        <f>IF(A905="","",IF(A905=-1,H905,0))</f>
      </c>
      <c r="N905">
        <f>IF(J905="","",IF(E905="SGD",1,IF(E905="USD",Settings!$B$22,IF(E905="HKD",Settings!$B$23,1))))</f>
      </c>
      <c r="O905">
        <f>IF(OR(B905="",C905="",E905=""),0,(IF(A905=-1,H905,0)-IF(OR(A905=1,A905=0),H905,0)+IF(A905=2,H905,0))*IF(E905="SGD",1,IF(E905="USD",Settings!$B$22,IF(E905="HKD",Settings!$B$23,1))))</f>
        <v>0</v>
      </c>
      <c r="P905">
        <f>IF(OR(B905="",C905="",E905=""),0,IF(A905=2,H905*IF(E905="SGD",1,IF(E905="USD",Settings!$B$22,IF(E905="HKD",Settings!$B$23,1))),0))</f>
        <v>0</v>
      </c>
      <c r="Q905" s="312">
        <f>IF(OR(J905="",G905=""),"",G905+ROW()/1000000)</f>
      </c>
      <c r="R905" s="247">
        <f>IF(Q905="","",SUMIFS(Txn[Signed Units],Txn[Key],J905,Txn[Transaction Order],"&lt;="&amp;Q905))</f>
      </c>
    </row>
    <row r="906" spans="10:18" ht="15" customHeight="1" x14ac:dyDescent="0.15">
      <c r="A906" s="239"/>
      <c r="B906" s="239"/>
      <c r="C906" s="239"/>
      <c r="D906" s="253"/>
      <c r="E906" s="239"/>
      <c r="F906" s="254"/>
      <c r="G906" s="239"/>
      <c r="H906" s="254"/>
      <c r="I906" s="239"/>
      <c r="J906" s="246">
        <f>IF(OR(B906="",C906="",E906=""),"",B906&amp;":"&amp;C906&amp;":"&amp;E906)</f>
      </c>
      <c r="K906" s="247">
        <f>IF(A906="","",A906*D906)</f>
      </c>
      <c r="L906" s="246">
        <f>IF(A906="","",IF(OR(A906=1,A906=0),H906,0))</f>
      </c>
      <c r="M906" s="246">
        <f>IF(A906="","",IF(A906=-1,H906,0))</f>
      </c>
      <c r="N906">
        <f>IF(J906="","",IF(E906="SGD",1,IF(E906="USD",Settings!$B$22,IF(E906="HKD",Settings!$B$23,1))))</f>
      </c>
      <c r="O906">
        <f>IF(OR(B906="",C906="",E906=""),0,(IF(A906=-1,H906,0)-IF(OR(A906=1,A906=0),H906,0)+IF(A906=2,H906,0))*IF(E906="SGD",1,IF(E906="USD",Settings!$B$22,IF(E906="HKD",Settings!$B$23,1))))</f>
        <v>0</v>
      </c>
      <c r="P906">
        <f>IF(OR(B906="",C906="",E906=""),0,IF(A906=2,H906*IF(E906="SGD",1,IF(E906="USD",Settings!$B$22,IF(E906="HKD",Settings!$B$23,1))),0))</f>
        <v>0</v>
      </c>
      <c r="Q906" s="312">
        <f>IF(OR(J906="",G906=""),"",G906+ROW()/1000000)</f>
      </c>
      <c r="R906" s="247">
        <f>IF(Q906="","",SUMIFS(Txn[Signed Units],Txn[Key],J906,Txn[Transaction Order],"&lt;="&amp;Q906))</f>
      </c>
    </row>
    <row r="907" spans="10:18" ht="15" customHeight="1" x14ac:dyDescent="0.15">
      <c r="A907" s="239"/>
      <c r="B907" s="239"/>
      <c r="C907" s="239"/>
      <c r="D907" s="253"/>
      <c r="E907" s="239"/>
      <c r="F907" s="254"/>
      <c r="G907" s="239"/>
      <c r="H907" s="254"/>
      <c r="I907" s="239"/>
      <c r="J907" s="246">
        <f>IF(OR(B907="",C907="",E907=""),"",B907&amp;":"&amp;C907&amp;":"&amp;E907)</f>
      </c>
      <c r="K907" s="247">
        <f>IF(A907="","",A907*D907)</f>
      </c>
      <c r="L907" s="246">
        <f>IF(A907="","",IF(OR(A907=1,A907=0),H907,0))</f>
      </c>
      <c r="M907" s="246">
        <f>IF(A907="","",IF(A907=-1,H907,0))</f>
      </c>
      <c r="N907">
        <f>IF(J907="","",IF(E907="SGD",1,IF(E907="USD",Settings!$B$22,IF(E907="HKD",Settings!$B$23,1))))</f>
      </c>
      <c r="O907">
        <f>IF(OR(B907="",C907="",E907=""),0,(IF(A907=-1,H907,0)-IF(OR(A907=1,A907=0),H907,0)+IF(A907=2,H907,0))*IF(E907="SGD",1,IF(E907="USD",Settings!$B$22,IF(E907="HKD",Settings!$B$23,1))))</f>
        <v>0</v>
      </c>
      <c r="P907">
        <f>IF(OR(B907="",C907="",E907=""),0,IF(A907=2,H907*IF(E907="SGD",1,IF(E907="USD",Settings!$B$22,IF(E907="HKD",Settings!$B$23,1))),0))</f>
        <v>0</v>
      </c>
      <c r="Q907" s="312">
        <f>IF(OR(J907="",G907=""),"",G907+ROW()/1000000)</f>
      </c>
      <c r="R907" s="247">
        <f>IF(Q907="","",SUMIFS(Txn[Signed Units],Txn[Key],J907,Txn[Transaction Order],"&lt;="&amp;Q907))</f>
      </c>
    </row>
    <row r="908" spans="10:18" ht="15" customHeight="1" x14ac:dyDescent="0.15">
      <c r="A908" s="239"/>
      <c r="B908" s="239"/>
      <c r="C908" s="239"/>
      <c r="D908" s="253"/>
      <c r="E908" s="239"/>
      <c r="F908" s="254"/>
      <c r="G908" s="239"/>
      <c r="H908" s="254"/>
      <c r="I908" s="239"/>
      <c r="J908" s="246">
        <f>IF(OR(B908="",C908="",E908=""),"",B908&amp;":"&amp;C908&amp;":"&amp;E908)</f>
      </c>
      <c r="K908" s="247">
        <f>IF(A908="","",A908*D908)</f>
      </c>
      <c r="L908" s="246">
        <f>IF(A908="","",IF(OR(A908=1,A908=0),H908,0))</f>
      </c>
      <c r="M908" s="246">
        <f>IF(A908="","",IF(A908=-1,H908,0))</f>
      </c>
      <c r="N908">
        <f>IF(J908="","",IF(E908="SGD",1,IF(E908="USD",Settings!$B$22,IF(E908="HKD",Settings!$B$23,1))))</f>
      </c>
      <c r="O908">
        <f>IF(OR(B908="",C908="",E908=""),0,(IF(A908=-1,H908,0)-IF(OR(A908=1,A908=0),H908,0)+IF(A908=2,H908,0))*IF(E908="SGD",1,IF(E908="USD",Settings!$B$22,IF(E908="HKD",Settings!$B$23,1))))</f>
        <v>0</v>
      </c>
      <c r="P908">
        <f>IF(OR(B908="",C908="",E908=""),0,IF(A908=2,H908*IF(E908="SGD",1,IF(E908="USD",Settings!$B$22,IF(E908="HKD",Settings!$B$23,1))),0))</f>
        <v>0</v>
      </c>
      <c r="Q908" s="312">
        <f>IF(OR(J908="",G908=""),"",G908+ROW()/1000000)</f>
      </c>
      <c r="R908" s="247">
        <f>IF(Q908="","",SUMIFS(Txn[Signed Units],Txn[Key],J908,Txn[Transaction Order],"&lt;="&amp;Q908))</f>
      </c>
    </row>
    <row r="909" spans="10:18" ht="15" customHeight="1" x14ac:dyDescent="0.15">
      <c r="A909" s="239"/>
      <c r="B909" s="239"/>
      <c r="C909" s="239"/>
      <c r="D909" s="253"/>
      <c r="E909" s="239"/>
      <c r="F909" s="254"/>
      <c r="G909" s="239"/>
      <c r="H909" s="254"/>
      <c r="I909" s="239"/>
      <c r="J909" s="246">
        <f>IF(OR(B909="",C909="",E909=""),"",B909&amp;":"&amp;C909&amp;":"&amp;E909)</f>
      </c>
      <c r="K909" s="247">
        <f>IF(A909="","",A909*D909)</f>
      </c>
      <c r="L909" s="246">
        <f>IF(A909="","",IF(OR(A909=1,A909=0),H909,0))</f>
      </c>
      <c r="M909" s="246">
        <f>IF(A909="","",IF(A909=-1,H909,0))</f>
      </c>
      <c r="N909">
        <f>IF(J909="","",IF(E909="SGD",1,IF(E909="USD",Settings!$B$22,IF(E909="HKD",Settings!$B$23,1))))</f>
      </c>
      <c r="O909">
        <f>IF(OR(B909="",C909="",E909=""),0,(IF(A909=-1,H909,0)-IF(OR(A909=1,A909=0),H909,0)+IF(A909=2,H909,0))*IF(E909="SGD",1,IF(E909="USD",Settings!$B$22,IF(E909="HKD",Settings!$B$23,1))))</f>
        <v>0</v>
      </c>
      <c r="P909">
        <f>IF(OR(B909="",C909="",E909=""),0,IF(A909=2,H909*IF(E909="SGD",1,IF(E909="USD",Settings!$B$22,IF(E909="HKD",Settings!$B$23,1))),0))</f>
        <v>0</v>
      </c>
      <c r="Q909" s="312">
        <f>IF(OR(J909="",G909=""),"",G909+ROW()/1000000)</f>
      </c>
      <c r="R909" s="247">
        <f>IF(Q909="","",SUMIFS(Txn[Signed Units],Txn[Key],J909,Txn[Transaction Order],"&lt;="&amp;Q909))</f>
      </c>
    </row>
    <row r="910" spans="10:18" ht="15" customHeight="1" x14ac:dyDescent="0.15">
      <c r="A910" s="239"/>
      <c r="B910" s="239"/>
      <c r="C910" s="239"/>
      <c r="D910" s="253"/>
      <c r="E910" s="239"/>
      <c r="F910" s="254"/>
      <c r="G910" s="239"/>
      <c r="H910" s="254"/>
      <c r="I910" s="239"/>
      <c r="J910" s="246">
        <f>IF(OR(B910="",C910="",E910=""),"",B910&amp;":"&amp;C910&amp;":"&amp;E910)</f>
      </c>
      <c r="K910" s="247">
        <f>IF(A910="","",A910*D910)</f>
      </c>
      <c r="L910" s="246">
        <f>IF(A910="","",IF(OR(A910=1,A910=0),H910,0))</f>
      </c>
      <c r="M910" s="246">
        <f>IF(A910="","",IF(A910=-1,H910,0))</f>
      </c>
      <c r="N910">
        <f>IF(J910="","",IF(E910="SGD",1,IF(E910="USD",Settings!$B$22,IF(E910="HKD",Settings!$B$23,1))))</f>
      </c>
      <c r="O910">
        <f>IF(OR(B910="",C910="",E910=""),0,(IF(A910=-1,H910,0)-IF(OR(A910=1,A910=0),H910,0)+IF(A910=2,H910,0))*IF(E910="SGD",1,IF(E910="USD",Settings!$B$22,IF(E910="HKD",Settings!$B$23,1))))</f>
        <v>0</v>
      </c>
      <c r="P910">
        <f>IF(OR(B910="",C910="",E910=""),0,IF(A910=2,H910*IF(E910="SGD",1,IF(E910="USD",Settings!$B$22,IF(E910="HKD",Settings!$B$23,1))),0))</f>
        <v>0</v>
      </c>
      <c r="Q910" s="312">
        <f>IF(OR(J910="",G910=""),"",G910+ROW()/1000000)</f>
      </c>
      <c r="R910" s="247">
        <f>IF(Q910="","",SUMIFS(Txn[Signed Units],Txn[Key],J910,Txn[Transaction Order],"&lt;="&amp;Q910))</f>
      </c>
    </row>
    <row r="911" spans="10:18" ht="15" customHeight="1" x14ac:dyDescent="0.15">
      <c r="A911" s="239"/>
      <c r="B911" s="239"/>
      <c r="C911" s="239"/>
      <c r="D911" s="253"/>
      <c r="E911" s="239"/>
      <c r="F911" s="254"/>
      <c r="G911" s="239"/>
      <c r="H911" s="254"/>
      <c r="I911" s="239"/>
      <c r="J911" s="246">
        <f>IF(OR(B911="",C911="",E911=""),"",B911&amp;":"&amp;C911&amp;":"&amp;E911)</f>
      </c>
      <c r="K911" s="247">
        <f>IF(A911="","",A911*D911)</f>
      </c>
      <c r="L911" s="246">
        <f>IF(A911="","",IF(OR(A911=1,A911=0),H911,0))</f>
      </c>
      <c r="M911" s="246">
        <f>IF(A911="","",IF(A911=-1,H911,0))</f>
      </c>
      <c r="N911">
        <f>IF(J911="","",IF(E911="SGD",1,IF(E911="USD",Settings!$B$22,IF(E911="HKD",Settings!$B$23,1))))</f>
      </c>
      <c r="O911">
        <f>IF(OR(B911="",C911="",E911=""),0,(IF(A911=-1,H911,0)-IF(OR(A911=1,A911=0),H911,0)+IF(A911=2,H911,0))*IF(E911="SGD",1,IF(E911="USD",Settings!$B$22,IF(E911="HKD",Settings!$B$23,1))))</f>
        <v>0</v>
      </c>
      <c r="P911">
        <f>IF(OR(B911="",C911="",E911=""),0,IF(A911=2,H911*IF(E911="SGD",1,IF(E911="USD",Settings!$B$22,IF(E911="HKD",Settings!$B$23,1))),0))</f>
        <v>0</v>
      </c>
      <c r="Q911" s="312">
        <f>IF(OR(J911="",G911=""),"",G911+ROW()/1000000)</f>
      </c>
      <c r="R911" s="247">
        <f>IF(Q911="","",SUMIFS(Txn[Signed Units],Txn[Key],J911,Txn[Transaction Order],"&lt;="&amp;Q911))</f>
      </c>
    </row>
    <row r="912" spans="10:18" ht="15" customHeight="1" x14ac:dyDescent="0.15">
      <c r="A912" s="239"/>
      <c r="B912" s="239"/>
      <c r="C912" s="239"/>
      <c r="D912" s="253"/>
      <c r="E912" s="239"/>
      <c r="F912" s="254"/>
      <c r="G912" s="239"/>
      <c r="H912" s="254"/>
      <c r="I912" s="239"/>
      <c r="J912" s="246">
        <f>IF(OR(B912="",C912="",E912=""),"",B912&amp;":"&amp;C912&amp;":"&amp;E912)</f>
      </c>
      <c r="K912" s="247">
        <f>IF(A912="","",A912*D912)</f>
      </c>
      <c r="L912" s="246">
        <f>IF(A912="","",IF(OR(A912=1,A912=0),H912,0))</f>
      </c>
      <c r="M912" s="246">
        <f>IF(A912="","",IF(A912=-1,H912,0))</f>
      </c>
      <c r="N912">
        <f>IF(J912="","",IF(E912="SGD",1,IF(E912="USD",Settings!$B$22,IF(E912="HKD",Settings!$B$23,1))))</f>
      </c>
      <c r="O912">
        <f>IF(OR(B912="",C912="",E912=""),0,(IF(A912=-1,H912,0)-IF(OR(A912=1,A912=0),H912,0)+IF(A912=2,H912,0))*IF(E912="SGD",1,IF(E912="USD",Settings!$B$22,IF(E912="HKD",Settings!$B$23,1))))</f>
        <v>0</v>
      </c>
      <c r="P912">
        <f>IF(OR(B912="",C912="",E912=""),0,IF(A912=2,H912*IF(E912="SGD",1,IF(E912="USD",Settings!$B$22,IF(E912="HKD",Settings!$B$23,1))),0))</f>
        <v>0</v>
      </c>
      <c r="Q912" s="312">
        <f>IF(OR(J912="",G912=""),"",G912+ROW()/1000000)</f>
      </c>
      <c r="R912" s="247">
        <f>IF(Q912="","",SUMIFS(Txn[Signed Units],Txn[Key],J912,Txn[Transaction Order],"&lt;="&amp;Q912))</f>
      </c>
    </row>
    <row r="913" spans="10:18" ht="15" customHeight="1" x14ac:dyDescent="0.15">
      <c r="A913" s="239"/>
      <c r="B913" s="239"/>
      <c r="C913" s="239"/>
      <c r="D913" s="253"/>
      <c r="E913" s="239"/>
      <c r="F913" s="254"/>
      <c r="G913" s="239"/>
      <c r="H913" s="254"/>
      <c r="I913" s="239"/>
      <c r="J913" s="246">
        <f>IF(OR(B913="",C913="",E913=""),"",B913&amp;":"&amp;C913&amp;":"&amp;E913)</f>
      </c>
      <c r="K913" s="247">
        <f>IF(A913="","",A913*D913)</f>
      </c>
      <c r="L913" s="246">
        <f>IF(A913="","",IF(OR(A913=1,A913=0),H913,0))</f>
      </c>
      <c r="M913" s="246">
        <f>IF(A913="","",IF(A913=-1,H913,0))</f>
      </c>
      <c r="N913">
        <f>IF(J913="","",IF(E913="SGD",1,IF(E913="USD",Settings!$B$22,IF(E913="HKD",Settings!$B$23,1))))</f>
      </c>
      <c r="O913">
        <f>IF(OR(B913="",C913="",E913=""),0,(IF(A913=-1,H913,0)-IF(OR(A913=1,A913=0),H913,0)+IF(A913=2,H913,0))*IF(E913="SGD",1,IF(E913="USD",Settings!$B$22,IF(E913="HKD",Settings!$B$23,1))))</f>
        <v>0</v>
      </c>
      <c r="P913">
        <f>IF(OR(B913="",C913="",E913=""),0,IF(A913=2,H913*IF(E913="SGD",1,IF(E913="USD",Settings!$B$22,IF(E913="HKD",Settings!$B$23,1))),0))</f>
        <v>0</v>
      </c>
      <c r="Q913" s="312">
        <f>IF(OR(J913="",G913=""),"",G913+ROW()/1000000)</f>
      </c>
      <c r="R913" s="247">
        <f>IF(Q913="","",SUMIFS(Txn[Signed Units],Txn[Key],J913,Txn[Transaction Order],"&lt;="&amp;Q913))</f>
      </c>
    </row>
    <row r="914" spans="10:18" ht="15" customHeight="1" x14ac:dyDescent="0.15">
      <c r="A914" s="239"/>
      <c r="B914" s="239"/>
      <c r="C914" s="239"/>
      <c r="D914" s="253"/>
      <c r="E914" s="239"/>
      <c r="F914" s="254"/>
      <c r="G914" s="239"/>
      <c r="H914" s="254"/>
      <c r="I914" s="239"/>
      <c r="J914" s="246">
        <f>IF(OR(B914="",C914="",E914=""),"",B914&amp;":"&amp;C914&amp;":"&amp;E914)</f>
      </c>
      <c r="K914" s="247">
        <f>IF(A914="","",A914*D914)</f>
      </c>
      <c r="L914" s="246">
        <f>IF(A914="","",IF(OR(A914=1,A914=0),H914,0))</f>
      </c>
      <c r="M914" s="246">
        <f>IF(A914="","",IF(A914=-1,H914,0))</f>
      </c>
      <c r="N914">
        <f>IF(J914="","",IF(E914="SGD",1,IF(E914="USD",Settings!$B$22,IF(E914="HKD",Settings!$B$23,1))))</f>
      </c>
      <c r="O914">
        <f>IF(OR(B914="",C914="",E914=""),0,(IF(A914=-1,H914,0)-IF(OR(A914=1,A914=0),H914,0)+IF(A914=2,H914,0))*IF(E914="SGD",1,IF(E914="USD",Settings!$B$22,IF(E914="HKD",Settings!$B$23,1))))</f>
        <v>0</v>
      </c>
      <c r="P914">
        <f>IF(OR(B914="",C914="",E914=""),0,IF(A914=2,H914*IF(E914="SGD",1,IF(E914="USD",Settings!$B$22,IF(E914="HKD",Settings!$B$23,1))),0))</f>
        <v>0</v>
      </c>
      <c r="Q914" s="312">
        <f>IF(OR(J914="",G914=""),"",G914+ROW()/1000000)</f>
      </c>
      <c r="R914" s="247">
        <f>IF(Q914="","",SUMIFS(Txn[Signed Units],Txn[Key],J914,Txn[Transaction Order],"&lt;="&amp;Q914))</f>
      </c>
    </row>
    <row r="915" spans="10:18" ht="15" customHeight="1" x14ac:dyDescent="0.15">
      <c r="A915" s="239"/>
      <c r="B915" s="239"/>
      <c r="C915" s="239"/>
      <c r="D915" s="253"/>
      <c r="E915" s="239"/>
      <c r="F915" s="254"/>
      <c r="G915" s="239"/>
      <c r="H915" s="254"/>
      <c r="I915" s="239"/>
      <c r="J915" s="246">
        <f>IF(OR(B915="",C915="",E915=""),"",B915&amp;":"&amp;C915&amp;":"&amp;E915)</f>
      </c>
      <c r="K915" s="247">
        <f>IF(A915="","",A915*D915)</f>
      </c>
      <c r="L915" s="246">
        <f>IF(A915="","",IF(OR(A915=1,A915=0),H915,0))</f>
      </c>
      <c r="M915" s="246">
        <f>IF(A915="","",IF(A915=-1,H915,0))</f>
      </c>
      <c r="N915">
        <f>IF(J915="","",IF(E915="SGD",1,IF(E915="USD",Settings!$B$22,IF(E915="HKD",Settings!$B$23,1))))</f>
      </c>
      <c r="O915">
        <f>IF(OR(B915="",C915="",E915=""),0,(IF(A915=-1,H915,0)-IF(OR(A915=1,A915=0),H915,0)+IF(A915=2,H915,0))*IF(E915="SGD",1,IF(E915="USD",Settings!$B$22,IF(E915="HKD",Settings!$B$23,1))))</f>
        <v>0</v>
      </c>
      <c r="P915">
        <f>IF(OR(B915="",C915="",E915=""),0,IF(A915=2,H915*IF(E915="SGD",1,IF(E915="USD",Settings!$B$22,IF(E915="HKD",Settings!$B$23,1))),0))</f>
        <v>0</v>
      </c>
      <c r="Q915" s="312">
        <f>IF(OR(J915="",G915=""),"",G915+ROW()/1000000)</f>
      </c>
      <c r="R915" s="247">
        <f>IF(Q915="","",SUMIFS(Txn[Signed Units],Txn[Key],J915,Txn[Transaction Order],"&lt;="&amp;Q915))</f>
      </c>
    </row>
    <row r="916" spans="10:18" ht="15" customHeight="1" x14ac:dyDescent="0.15">
      <c r="A916" s="239"/>
      <c r="B916" s="239"/>
      <c r="C916" s="239"/>
      <c r="D916" s="253"/>
      <c r="E916" s="239"/>
      <c r="F916" s="254"/>
      <c r="G916" s="239"/>
      <c r="H916" s="254"/>
      <c r="I916" s="239"/>
      <c r="J916" s="246">
        <f>IF(OR(B916="",C916="",E916=""),"",B916&amp;":"&amp;C916&amp;":"&amp;E916)</f>
      </c>
      <c r="K916" s="247">
        <f>IF(A916="","",A916*D916)</f>
      </c>
      <c r="L916" s="246">
        <f>IF(A916="","",IF(OR(A916=1,A916=0),H916,0))</f>
      </c>
      <c r="M916" s="246">
        <f>IF(A916="","",IF(A916=-1,H916,0))</f>
      </c>
      <c r="N916">
        <f>IF(J916="","",IF(E916="SGD",1,IF(E916="USD",Settings!$B$22,IF(E916="HKD",Settings!$B$23,1))))</f>
      </c>
      <c r="O916">
        <f>IF(OR(B916="",C916="",E916=""),0,(IF(A916=-1,H916,0)-IF(OR(A916=1,A916=0),H916,0)+IF(A916=2,H916,0))*IF(E916="SGD",1,IF(E916="USD",Settings!$B$22,IF(E916="HKD",Settings!$B$23,1))))</f>
        <v>0</v>
      </c>
      <c r="P916">
        <f>IF(OR(B916="",C916="",E916=""),0,IF(A916=2,H916*IF(E916="SGD",1,IF(E916="USD",Settings!$B$22,IF(E916="HKD",Settings!$B$23,1))),0))</f>
        <v>0</v>
      </c>
      <c r="Q916" s="312">
        <f>IF(OR(J916="",G916=""),"",G916+ROW()/1000000)</f>
      </c>
      <c r="R916" s="247">
        <f>IF(Q916="","",SUMIFS(Txn[Signed Units],Txn[Key],J916,Txn[Transaction Order],"&lt;="&amp;Q916))</f>
      </c>
    </row>
    <row r="917" spans="10:18" ht="15" customHeight="1" x14ac:dyDescent="0.15">
      <c r="A917" s="239"/>
      <c r="B917" s="239"/>
      <c r="C917" s="239"/>
      <c r="D917" s="253"/>
      <c r="E917" s="239"/>
      <c r="F917" s="254"/>
      <c r="G917" s="239"/>
      <c r="H917" s="254"/>
      <c r="I917" s="239"/>
      <c r="J917" s="246">
        <f>IF(OR(B917="",C917="",E917=""),"",B917&amp;":"&amp;C917&amp;":"&amp;E917)</f>
      </c>
      <c r="K917" s="247">
        <f>IF(A917="","",A917*D917)</f>
      </c>
      <c r="L917" s="246">
        <f>IF(A917="","",IF(OR(A917=1,A917=0),H917,0))</f>
      </c>
      <c r="M917" s="246">
        <f>IF(A917="","",IF(A917=-1,H917,0))</f>
      </c>
      <c r="N917">
        <f>IF(J917="","",IF(E917="SGD",1,IF(E917="USD",Settings!$B$22,IF(E917="HKD",Settings!$B$23,1))))</f>
      </c>
      <c r="O917">
        <f>IF(OR(B917="",C917="",E917=""),0,(IF(A917=-1,H917,0)-IF(OR(A917=1,A917=0),H917,0)+IF(A917=2,H917,0))*IF(E917="SGD",1,IF(E917="USD",Settings!$B$22,IF(E917="HKD",Settings!$B$23,1))))</f>
        <v>0</v>
      </c>
      <c r="P917">
        <f>IF(OR(B917="",C917="",E917=""),0,IF(A917=2,H917*IF(E917="SGD",1,IF(E917="USD",Settings!$B$22,IF(E917="HKD",Settings!$B$23,1))),0))</f>
        <v>0</v>
      </c>
      <c r="Q917" s="312">
        <f>IF(OR(J917="",G917=""),"",G917+ROW()/1000000)</f>
      </c>
      <c r="R917" s="247">
        <f>IF(Q917="","",SUMIFS(Txn[Signed Units],Txn[Key],J917,Txn[Transaction Order],"&lt;="&amp;Q917))</f>
      </c>
    </row>
    <row r="918" spans="10:18" ht="15" customHeight="1" x14ac:dyDescent="0.15">
      <c r="A918" s="239"/>
      <c r="B918" s="239"/>
      <c r="C918" s="239"/>
      <c r="D918" s="253"/>
      <c r="E918" s="239"/>
      <c r="F918" s="254"/>
      <c r="G918" s="239"/>
      <c r="H918" s="254"/>
      <c r="I918" s="239"/>
      <c r="J918" s="246">
        <f>IF(OR(B918="",C918="",E918=""),"",B918&amp;":"&amp;C918&amp;":"&amp;E918)</f>
      </c>
      <c r="K918" s="247">
        <f>IF(A918="","",A918*D918)</f>
      </c>
      <c r="L918" s="246">
        <f>IF(A918="","",IF(OR(A918=1,A918=0),H918,0))</f>
      </c>
      <c r="M918" s="246">
        <f>IF(A918="","",IF(A918=-1,H918,0))</f>
      </c>
      <c r="N918">
        <f>IF(J918="","",IF(E918="SGD",1,IF(E918="USD",Settings!$B$22,IF(E918="HKD",Settings!$B$23,1))))</f>
      </c>
      <c r="O918">
        <f>IF(OR(B918="",C918="",E918=""),0,(IF(A918=-1,H918,0)-IF(OR(A918=1,A918=0),H918,0)+IF(A918=2,H918,0))*IF(E918="SGD",1,IF(E918="USD",Settings!$B$22,IF(E918="HKD",Settings!$B$23,1))))</f>
        <v>0</v>
      </c>
      <c r="P918">
        <f>IF(OR(B918="",C918="",E918=""),0,IF(A918=2,H918*IF(E918="SGD",1,IF(E918="USD",Settings!$B$22,IF(E918="HKD",Settings!$B$23,1))),0))</f>
        <v>0</v>
      </c>
      <c r="Q918" s="312">
        <f>IF(OR(J918="",G918=""),"",G918+ROW()/1000000)</f>
      </c>
      <c r="R918" s="247">
        <f>IF(Q918="","",SUMIFS(Txn[Signed Units],Txn[Key],J918,Txn[Transaction Order],"&lt;="&amp;Q918))</f>
      </c>
    </row>
    <row r="919" spans="10:18" ht="15" customHeight="1" x14ac:dyDescent="0.15">
      <c r="A919" s="239"/>
      <c r="B919" s="239"/>
      <c r="C919" s="239"/>
      <c r="D919" s="253"/>
      <c r="E919" s="239"/>
      <c r="F919" s="254"/>
      <c r="G919" s="239"/>
      <c r="H919" s="254"/>
      <c r="I919" s="239"/>
      <c r="J919" s="246">
        <f>IF(OR(B919="",C919="",E919=""),"",B919&amp;":"&amp;C919&amp;":"&amp;E919)</f>
      </c>
      <c r="K919" s="247">
        <f>IF(A919="","",A919*D919)</f>
      </c>
      <c r="L919" s="246">
        <f>IF(A919="","",IF(OR(A919=1,A919=0),H919,0))</f>
      </c>
      <c r="M919" s="246">
        <f>IF(A919="","",IF(A919=-1,H919,0))</f>
      </c>
      <c r="N919">
        <f>IF(J919="","",IF(E919="SGD",1,IF(E919="USD",Settings!$B$22,IF(E919="HKD",Settings!$B$23,1))))</f>
      </c>
      <c r="O919">
        <f>IF(OR(B919="",C919="",E919=""),0,(IF(A919=-1,H919,0)-IF(OR(A919=1,A919=0),H919,0)+IF(A919=2,H919,0))*IF(E919="SGD",1,IF(E919="USD",Settings!$B$22,IF(E919="HKD",Settings!$B$23,1))))</f>
        <v>0</v>
      </c>
      <c r="P919">
        <f>IF(OR(B919="",C919="",E919=""),0,IF(A919=2,H919*IF(E919="SGD",1,IF(E919="USD",Settings!$B$22,IF(E919="HKD",Settings!$B$23,1))),0))</f>
        <v>0</v>
      </c>
      <c r="Q919" s="312">
        <f>IF(OR(J919="",G919=""),"",G919+ROW()/1000000)</f>
      </c>
      <c r="R919" s="247">
        <f>IF(Q919="","",SUMIFS(Txn[Signed Units],Txn[Key],J919,Txn[Transaction Order],"&lt;="&amp;Q919))</f>
      </c>
    </row>
    <row r="920" spans="10:18" ht="15" customHeight="1" x14ac:dyDescent="0.15">
      <c r="A920" s="239"/>
      <c r="B920" s="239"/>
      <c r="C920" s="239"/>
      <c r="D920" s="253"/>
      <c r="E920" s="239"/>
      <c r="F920" s="254"/>
      <c r="G920" s="239"/>
      <c r="H920" s="254"/>
      <c r="I920" s="239"/>
      <c r="J920" s="246">
        <f>IF(OR(B920="",C920="",E920=""),"",B920&amp;":"&amp;C920&amp;":"&amp;E920)</f>
      </c>
      <c r="K920" s="247">
        <f>IF(A920="","",A920*D920)</f>
      </c>
      <c r="L920" s="246">
        <f>IF(A920="","",IF(OR(A920=1,A920=0),H920,0))</f>
      </c>
      <c r="M920" s="246">
        <f>IF(A920="","",IF(A920=-1,H920,0))</f>
      </c>
      <c r="N920">
        <f>IF(J920="","",IF(E920="SGD",1,IF(E920="USD",Settings!$B$22,IF(E920="HKD",Settings!$B$23,1))))</f>
      </c>
      <c r="O920">
        <f>IF(OR(B920="",C920="",E920=""),0,(IF(A920=-1,H920,0)-IF(OR(A920=1,A920=0),H920,0)+IF(A920=2,H920,0))*IF(E920="SGD",1,IF(E920="USD",Settings!$B$22,IF(E920="HKD",Settings!$B$23,1))))</f>
        <v>0</v>
      </c>
      <c r="P920">
        <f>IF(OR(B920="",C920="",E920=""),0,IF(A920=2,H920*IF(E920="SGD",1,IF(E920="USD",Settings!$B$22,IF(E920="HKD",Settings!$B$23,1))),0))</f>
        <v>0</v>
      </c>
      <c r="Q920" s="312">
        <f>IF(OR(J920="",G920=""),"",G920+ROW()/1000000)</f>
      </c>
      <c r="R920" s="247">
        <f>IF(Q920="","",SUMIFS(Txn[Signed Units],Txn[Key],J920,Txn[Transaction Order],"&lt;="&amp;Q920))</f>
      </c>
    </row>
    <row r="921" spans="10:18" ht="15" customHeight="1" x14ac:dyDescent="0.15">
      <c r="A921" s="239"/>
      <c r="B921" s="239"/>
      <c r="C921" s="239"/>
      <c r="D921" s="253"/>
      <c r="E921" s="239"/>
      <c r="F921" s="254"/>
      <c r="G921" s="239"/>
      <c r="H921" s="254"/>
      <c r="I921" s="239"/>
      <c r="J921" s="246">
        <f>IF(OR(B921="",C921="",E921=""),"",B921&amp;":"&amp;C921&amp;":"&amp;E921)</f>
      </c>
      <c r="K921" s="247">
        <f>IF(A921="","",A921*D921)</f>
      </c>
      <c r="L921" s="246">
        <f>IF(A921="","",IF(OR(A921=1,A921=0),H921,0))</f>
      </c>
      <c r="M921" s="246">
        <f>IF(A921="","",IF(A921=-1,H921,0))</f>
      </c>
      <c r="N921">
        <f>IF(J921="","",IF(E921="SGD",1,IF(E921="USD",Settings!$B$22,IF(E921="HKD",Settings!$B$23,1))))</f>
      </c>
      <c r="O921">
        <f>IF(OR(B921="",C921="",E921=""),0,(IF(A921=-1,H921,0)-IF(OR(A921=1,A921=0),H921,0)+IF(A921=2,H921,0))*IF(E921="SGD",1,IF(E921="USD",Settings!$B$22,IF(E921="HKD",Settings!$B$23,1))))</f>
        <v>0</v>
      </c>
      <c r="P921">
        <f>IF(OR(B921="",C921="",E921=""),0,IF(A921=2,H921*IF(E921="SGD",1,IF(E921="USD",Settings!$B$22,IF(E921="HKD",Settings!$B$23,1))),0))</f>
        <v>0</v>
      </c>
      <c r="Q921" s="312">
        <f>IF(OR(J921="",G921=""),"",G921+ROW()/1000000)</f>
      </c>
      <c r="R921" s="247">
        <f>IF(Q921="","",SUMIFS(Txn[Signed Units],Txn[Key],J921,Txn[Transaction Order],"&lt;="&amp;Q921))</f>
      </c>
    </row>
    <row r="922" spans="10:18" ht="15" customHeight="1" x14ac:dyDescent="0.15">
      <c r="A922" s="239"/>
      <c r="B922" s="239"/>
      <c r="C922" s="239"/>
      <c r="D922" s="253"/>
      <c r="E922" s="239"/>
      <c r="F922" s="254"/>
      <c r="G922" s="239"/>
      <c r="H922" s="254"/>
      <c r="I922" s="239"/>
      <c r="J922" s="246">
        <f>IF(OR(B922="",C922="",E922=""),"",B922&amp;":"&amp;C922&amp;":"&amp;E922)</f>
      </c>
      <c r="K922" s="247">
        <f>IF(A922="","",A922*D922)</f>
      </c>
      <c r="L922" s="246">
        <f>IF(A922="","",IF(OR(A922=1,A922=0),H922,0))</f>
      </c>
      <c r="M922" s="246">
        <f>IF(A922="","",IF(A922=-1,H922,0))</f>
      </c>
      <c r="N922">
        <f>IF(J922="","",IF(E922="SGD",1,IF(E922="USD",Settings!$B$22,IF(E922="HKD",Settings!$B$23,1))))</f>
      </c>
      <c r="O922">
        <f>IF(OR(B922="",C922="",E922=""),0,(IF(A922=-1,H922,0)-IF(OR(A922=1,A922=0),H922,0)+IF(A922=2,H922,0))*IF(E922="SGD",1,IF(E922="USD",Settings!$B$22,IF(E922="HKD",Settings!$B$23,1))))</f>
        <v>0</v>
      </c>
      <c r="P922">
        <f>IF(OR(B922="",C922="",E922=""),0,IF(A922=2,H922*IF(E922="SGD",1,IF(E922="USD",Settings!$B$22,IF(E922="HKD",Settings!$B$23,1))),0))</f>
        <v>0</v>
      </c>
      <c r="Q922" s="312">
        <f>IF(OR(J922="",G922=""),"",G922+ROW()/1000000)</f>
      </c>
      <c r="R922" s="247">
        <f>IF(Q922="","",SUMIFS(Txn[Signed Units],Txn[Key],J922,Txn[Transaction Order],"&lt;="&amp;Q922))</f>
      </c>
    </row>
    <row r="923" spans="10:18" ht="15" customHeight="1" x14ac:dyDescent="0.15">
      <c r="A923" s="239"/>
      <c r="B923" s="239"/>
      <c r="C923" s="239"/>
      <c r="D923" s="253"/>
      <c r="E923" s="239"/>
      <c r="F923" s="254"/>
      <c r="G923" s="239"/>
      <c r="H923" s="254"/>
      <c r="I923" s="239"/>
      <c r="J923" s="246">
        <f>IF(OR(B923="",C923="",E923=""),"",B923&amp;":"&amp;C923&amp;":"&amp;E923)</f>
      </c>
      <c r="K923" s="247">
        <f>IF(A923="","",A923*D923)</f>
      </c>
      <c r="L923" s="246">
        <f>IF(A923="","",IF(OR(A923=1,A923=0),H923,0))</f>
      </c>
      <c r="M923" s="246">
        <f>IF(A923="","",IF(A923=-1,H923,0))</f>
      </c>
      <c r="N923">
        <f>IF(J923="","",IF(E923="SGD",1,IF(E923="USD",Settings!$B$22,IF(E923="HKD",Settings!$B$23,1))))</f>
      </c>
      <c r="O923">
        <f>IF(OR(B923="",C923="",E923=""),0,(IF(A923=-1,H923,0)-IF(OR(A923=1,A923=0),H923,0)+IF(A923=2,H923,0))*IF(E923="SGD",1,IF(E923="USD",Settings!$B$22,IF(E923="HKD",Settings!$B$23,1))))</f>
        <v>0</v>
      </c>
      <c r="P923">
        <f>IF(OR(B923="",C923="",E923=""),0,IF(A923=2,H923*IF(E923="SGD",1,IF(E923="USD",Settings!$B$22,IF(E923="HKD",Settings!$B$23,1))),0))</f>
        <v>0</v>
      </c>
      <c r="Q923" s="312">
        <f>IF(OR(J923="",G923=""),"",G923+ROW()/1000000)</f>
      </c>
      <c r="R923" s="247">
        <f>IF(Q923="","",SUMIFS(Txn[Signed Units],Txn[Key],J923,Txn[Transaction Order],"&lt;="&amp;Q923))</f>
      </c>
    </row>
    <row r="924" spans="10:18" ht="15" customHeight="1" x14ac:dyDescent="0.15">
      <c r="A924" s="239"/>
      <c r="B924" s="239"/>
      <c r="C924" s="239"/>
      <c r="D924" s="253"/>
      <c r="E924" s="239"/>
      <c r="F924" s="254"/>
      <c r="G924" s="239"/>
      <c r="H924" s="254"/>
      <c r="I924" s="239"/>
      <c r="J924" s="246">
        <f>IF(OR(B924="",C924="",E924=""),"",B924&amp;":"&amp;C924&amp;":"&amp;E924)</f>
      </c>
      <c r="K924" s="247">
        <f>IF(A924="","",A924*D924)</f>
      </c>
      <c r="L924" s="246">
        <f>IF(A924="","",IF(OR(A924=1,A924=0),H924,0))</f>
      </c>
      <c r="M924" s="246">
        <f>IF(A924="","",IF(A924=-1,H924,0))</f>
      </c>
      <c r="N924">
        <f>IF(J924="","",IF(E924="SGD",1,IF(E924="USD",Settings!$B$22,IF(E924="HKD",Settings!$B$23,1))))</f>
      </c>
      <c r="O924">
        <f>IF(OR(B924="",C924="",E924=""),0,(IF(A924=-1,H924,0)-IF(OR(A924=1,A924=0),H924,0)+IF(A924=2,H924,0))*IF(E924="SGD",1,IF(E924="USD",Settings!$B$22,IF(E924="HKD",Settings!$B$23,1))))</f>
        <v>0</v>
      </c>
      <c r="P924">
        <f>IF(OR(B924="",C924="",E924=""),0,IF(A924=2,H924*IF(E924="SGD",1,IF(E924="USD",Settings!$B$22,IF(E924="HKD",Settings!$B$23,1))),0))</f>
        <v>0</v>
      </c>
      <c r="Q924" s="312">
        <f>IF(OR(J924="",G924=""),"",G924+ROW()/1000000)</f>
      </c>
      <c r="R924" s="247">
        <f>IF(Q924="","",SUMIFS(Txn[Signed Units],Txn[Key],J924,Txn[Transaction Order],"&lt;="&amp;Q924))</f>
      </c>
    </row>
    <row r="925" spans="10:18" ht="15" customHeight="1" x14ac:dyDescent="0.15">
      <c r="A925" s="239"/>
      <c r="B925" s="239"/>
      <c r="C925" s="239"/>
      <c r="D925" s="253"/>
      <c r="E925" s="239"/>
      <c r="F925" s="254"/>
      <c r="G925" s="239"/>
      <c r="H925" s="254"/>
      <c r="I925" s="239"/>
      <c r="J925" s="246">
        <f>IF(OR(B925="",C925="",E925=""),"",B925&amp;":"&amp;C925&amp;":"&amp;E925)</f>
      </c>
      <c r="K925" s="247">
        <f>IF(A925="","",A925*D925)</f>
      </c>
      <c r="L925" s="246">
        <f>IF(A925="","",IF(OR(A925=1,A925=0),H925,0))</f>
      </c>
      <c r="M925" s="246">
        <f>IF(A925="","",IF(A925=-1,H925,0))</f>
      </c>
      <c r="N925">
        <f>IF(J925="","",IF(E925="SGD",1,IF(E925="USD",Settings!$B$22,IF(E925="HKD",Settings!$B$23,1))))</f>
      </c>
      <c r="O925">
        <f>IF(OR(B925="",C925="",E925=""),0,(IF(A925=-1,H925,0)-IF(OR(A925=1,A925=0),H925,0)+IF(A925=2,H925,0))*IF(E925="SGD",1,IF(E925="USD",Settings!$B$22,IF(E925="HKD",Settings!$B$23,1))))</f>
        <v>0</v>
      </c>
      <c r="P925">
        <f>IF(OR(B925="",C925="",E925=""),0,IF(A925=2,H925*IF(E925="SGD",1,IF(E925="USD",Settings!$B$22,IF(E925="HKD",Settings!$B$23,1))),0))</f>
        <v>0</v>
      </c>
      <c r="Q925" s="312">
        <f>IF(OR(J925="",G925=""),"",G925+ROW()/1000000)</f>
      </c>
      <c r="R925" s="247">
        <f>IF(Q925="","",SUMIFS(Txn[Signed Units],Txn[Key],J925,Txn[Transaction Order],"&lt;="&amp;Q925))</f>
      </c>
    </row>
    <row r="926" spans="10:18" ht="15" customHeight="1" x14ac:dyDescent="0.15">
      <c r="A926" s="239"/>
      <c r="B926" s="239"/>
      <c r="C926" s="239"/>
      <c r="D926" s="253"/>
      <c r="E926" s="239"/>
      <c r="F926" s="254"/>
      <c r="G926" s="239"/>
      <c r="H926" s="254"/>
      <c r="I926" s="239"/>
      <c r="J926" s="246">
        <f>IF(OR(B926="",C926="",E926=""),"",B926&amp;":"&amp;C926&amp;":"&amp;E926)</f>
      </c>
      <c r="K926" s="247">
        <f>IF(A926="","",A926*D926)</f>
      </c>
      <c r="L926" s="246">
        <f>IF(A926="","",IF(OR(A926=1,A926=0),H926,0))</f>
      </c>
      <c r="M926" s="246">
        <f>IF(A926="","",IF(A926=-1,H926,0))</f>
      </c>
      <c r="N926">
        <f>IF(J926="","",IF(E926="SGD",1,IF(E926="USD",Settings!$B$22,IF(E926="HKD",Settings!$B$23,1))))</f>
      </c>
      <c r="O926">
        <f>IF(OR(B926="",C926="",E926=""),0,(IF(A926=-1,H926,0)-IF(OR(A926=1,A926=0),H926,0)+IF(A926=2,H926,0))*IF(E926="SGD",1,IF(E926="USD",Settings!$B$22,IF(E926="HKD",Settings!$B$23,1))))</f>
        <v>0</v>
      </c>
      <c r="P926">
        <f>IF(OR(B926="",C926="",E926=""),0,IF(A926=2,H926*IF(E926="SGD",1,IF(E926="USD",Settings!$B$22,IF(E926="HKD",Settings!$B$23,1))),0))</f>
        <v>0</v>
      </c>
      <c r="Q926" s="312">
        <f>IF(OR(J926="",G926=""),"",G926+ROW()/1000000)</f>
      </c>
      <c r="R926" s="247">
        <f>IF(Q926="","",SUMIFS(Txn[Signed Units],Txn[Key],J926,Txn[Transaction Order],"&lt;="&amp;Q926))</f>
      </c>
    </row>
    <row r="927" spans="10:18" ht="15" customHeight="1" x14ac:dyDescent="0.15">
      <c r="A927" s="239"/>
      <c r="B927" s="239"/>
      <c r="C927" s="239"/>
      <c r="D927" s="253"/>
      <c r="E927" s="239"/>
      <c r="F927" s="254"/>
      <c r="G927" s="239"/>
      <c r="H927" s="254"/>
      <c r="I927" s="239"/>
      <c r="J927" s="246">
        <f>IF(OR(B927="",C927="",E927=""),"",B927&amp;":"&amp;C927&amp;":"&amp;E927)</f>
      </c>
      <c r="K927" s="247">
        <f>IF(A927="","",A927*D927)</f>
      </c>
      <c r="L927" s="246">
        <f>IF(A927="","",IF(OR(A927=1,A927=0),H927,0))</f>
      </c>
      <c r="M927" s="246">
        <f>IF(A927="","",IF(A927=-1,H927,0))</f>
      </c>
      <c r="N927">
        <f>IF(J927="","",IF(E927="SGD",1,IF(E927="USD",Settings!$B$22,IF(E927="HKD",Settings!$B$23,1))))</f>
      </c>
      <c r="O927">
        <f>IF(OR(B927="",C927="",E927=""),0,(IF(A927=-1,H927,0)-IF(OR(A927=1,A927=0),H927,0)+IF(A927=2,H927,0))*IF(E927="SGD",1,IF(E927="USD",Settings!$B$22,IF(E927="HKD",Settings!$B$23,1))))</f>
        <v>0</v>
      </c>
      <c r="P927">
        <f>IF(OR(B927="",C927="",E927=""),0,IF(A927=2,H927*IF(E927="SGD",1,IF(E927="USD",Settings!$B$22,IF(E927="HKD",Settings!$B$23,1))),0))</f>
        <v>0</v>
      </c>
      <c r="Q927" s="312">
        <f>IF(OR(J927="",G927=""),"",G927+ROW()/1000000)</f>
      </c>
      <c r="R927" s="247">
        <f>IF(Q927="","",SUMIFS(Txn[Signed Units],Txn[Key],J927,Txn[Transaction Order],"&lt;="&amp;Q927))</f>
      </c>
    </row>
    <row r="928" spans="10:18" ht="15" customHeight="1" x14ac:dyDescent="0.15">
      <c r="A928" s="239"/>
      <c r="B928" s="239"/>
      <c r="C928" s="239"/>
      <c r="D928" s="253"/>
      <c r="E928" s="239"/>
      <c r="F928" s="254"/>
      <c r="G928" s="239"/>
      <c r="H928" s="254"/>
      <c r="I928" s="239"/>
      <c r="J928" s="246">
        <f>IF(OR(B928="",C928="",E928=""),"",B928&amp;":"&amp;C928&amp;":"&amp;E928)</f>
      </c>
      <c r="K928" s="247">
        <f>IF(A928="","",A928*D928)</f>
      </c>
      <c r="L928" s="246">
        <f>IF(A928="","",IF(OR(A928=1,A928=0),H928,0))</f>
      </c>
      <c r="M928" s="246">
        <f>IF(A928="","",IF(A928=-1,H928,0))</f>
      </c>
      <c r="N928">
        <f>IF(J928="","",IF(E928="SGD",1,IF(E928="USD",Settings!$B$22,IF(E928="HKD",Settings!$B$23,1))))</f>
      </c>
      <c r="O928">
        <f>IF(OR(B928="",C928="",E928=""),0,(IF(A928=-1,H928,0)-IF(OR(A928=1,A928=0),H928,0)+IF(A928=2,H928,0))*IF(E928="SGD",1,IF(E928="USD",Settings!$B$22,IF(E928="HKD",Settings!$B$23,1))))</f>
        <v>0</v>
      </c>
      <c r="P928">
        <f>IF(OR(B928="",C928="",E928=""),0,IF(A928=2,H928*IF(E928="SGD",1,IF(E928="USD",Settings!$B$22,IF(E928="HKD",Settings!$B$23,1))),0))</f>
        <v>0</v>
      </c>
      <c r="Q928" s="312">
        <f>IF(OR(J928="",G928=""),"",G928+ROW()/1000000)</f>
      </c>
      <c r="R928" s="247">
        <f>IF(Q928="","",SUMIFS(Txn[Signed Units],Txn[Key],J928,Txn[Transaction Order],"&lt;="&amp;Q928))</f>
      </c>
    </row>
    <row r="929" spans="10:18" ht="15" customHeight="1" x14ac:dyDescent="0.15">
      <c r="A929" s="239"/>
      <c r="B929" s="239"/>
      <c r="C929" s="239"/>
      <c r="D929" s="253"/>
      <c r="E929" s="239"/>
      <c r="F929" s="254"/>
      <c r="G929" s="239"/>
      <c r="H929" s="254"/>
      <c r="I929" s="239"/>
      <c r="J929" s="246">
        <f>IF(OR(B929="",C929="",E929=""),"",B929&amp;":"&amp;C929&amp;":"&amp;E929)</f>
      </c>
      <c r="K929" s="247">
        <f>IF(A929="","",A929*D929)</f>
      </c>
      <c r="L929" s="246">
        <f>IF(A929="","",IF(OR(A929=1,A929=0),H929,0))</f>
      </c>
      <c r="M929" s="246">
        <f>IF(A929="","",IF(A929=-1,H929,0))</f>
      </c>
      <c r="N929">
        <f>IF(J929="","",IF(E929="SGD",1,IF(E929="USD",Settings!$B$22,IF(E929="HKD",Settings!$B$23,1))))</f>
      </c>
      <c r="O929">
        <f>IF(OR(B929="",C929="",E929=""),0,(IF(A929=-1,H929,0)-IF(OR(A929=1,A929=0),H929,0)+IF(A929=2,H929,0))*IF(E929="SGD",1,IF(E929="USD",Settings!$B$22,IF(E929="HKD",Settings!$B$23,1))))</f>
        <v>0</v>
      </c>
      <c r="P929">
        <f>IF(OR(B929="",C929="",E929=""),0,IF(A929=2,H929*IF(E929="SGD",1,IF(E929="USD",Settings!$B$22,IF(E929="HKD",Settings!$B$23,1))),0))</f>
        <v>0</v>
      </c>
      <c r="Q929" s="312">
        <f>IF(OR(J929="",G929=""),"",G929+ROW()/1000000)</f>
      </c>
      <c r="R929" s="247">
        <f>IF(Q929="","",SUMIFS(Txn[Signed Units],Txn[Key],J929,Txn[Transaction Order],"&lt;="&amp;Q929))</f>
      </c>
    </row>
    <row r="930" spans="10:18" ht="15" customHeight="1" x14ac:dyDescent="0.15">
      <c r="A930" s="239"/>
      <c r="B930" s="239"/>
      <c r="C930" s="239"/>
      <c r="D930" s="253"/>
      <c r="E930" s="239"/>
      <c r="F930" s="254"/>
      <c r="G930" s="239"/>
      <c r="H930" s="254"/>
      <c r="I930" s="239"/>
      <c r="J930" s="246">
        <f>IF(OR(B930="",C930="",E930=""),"",B930&amp;":"&amp;C930&amp;":"&amp;E930)</f>
      </c>
      <c r="K930" s="247">
        <f>IF(A930="","",A930*D930)</f>
      </c>
      <c r="L930" s="246">
        <f>IF(A930="","",IF(OR(A930=1,A930=0),H930,0))</f>
      </c>
      <c r="M930" s="246">
        <f>IF(A930="","",IF(A930=-1,H930,0))</f>
      </c>
      <c r="N930">
        <f>IF(J930="","",IF(E930="SGD",1,IF(E930="USD",Settings!$B$22,IF(E930="HKD",Settings!$B$23,1))))</f>
      </c>
      <c r="O930">
        <f>IF(OR(B930="",C930="",E930=""),0,(IF(A930=-1,H930,0)-IF(OR(A930=1,A930=0),H930,0)+IF(A930=2,H930,0))*IF(E930="SGD",1,IF(E930="USD",Settings!$B$22,IF(E930="HKD",Settings!$B$23,1))))</f>
        <v>0</v>
      </c>
      <c r="P930">
        <f>IF(OR(B930="",C930="",E930=""),0,IF(A930=2,H930*IF(E930="SGD",1,IF(E930="USD",Settings!$B$22,IF(E930="HKD",Settings!$B$23,1))),0))</f>
        <v>0</v>
      </c>
      <c r="Q930" s="312">
        <f>IF(OR(J930="",G930=""),"",G930+ROW()/1000000)</f>
      </c>
      <c r="R930" s="247">
        <f>IF(Q930="","",SUMIFS(Txn[Signed Units],Txn[Key],J930,Txn[Transaction Order],"&lt;="&amp;Q930))</f>
      </c>
    </row>
    <row r="931" spans="10:18" ht="15" customHeight="1" x14ac:dyDescent="0.15">
      <c r="A931" s="239"/>
      <c r="B931" s="239"/>
      <c r="C931" s="239"/>
      <c r="D931" s="253"/>
      <c r="E931" s="239"/>
      <c r="F931" s="254"/>
      <c r="G931" s="239"/>
      <c r="H931" s="254"/>
      <c r="I931" s="239"/>
      <c r="J931" s="246">
        <f>IF(OR(B931="",C931="",E931=""),"",B931&amp;":"&amp;C931&amp;":"&amp;E931)</f>
      </c>
      <c r="K931" s="247">
        <f>IF(A931="","",A931*D931)</f>
      </c>
      <c r="L931" s="246">
        <f>IF(A931="","",IF(OR(A931=1,A931=0),H931,0))</f>
      </c>
      <c r="M931" s="246">
        <f>IF(A931="","",IF(A931=-1,H931,0))</f>
      </c>
      <c r="N931">
        <f>IF(J931="","",IF(E931="SGD",1,IF(E931="USD",Settings!$B$22,IF(E931="HKD",Settings!$B$23,1))))</f>
      </c>
      <c r="O931">
        <f>IF(OR(B931="",C931="",E931=""),0,(IF(A931=-1,H931,0)-IF(OR(A931=1,A931=0),H931,0)+IF(A931=2,H931,0))*IF(E931="SGD",1,IF(E931="USD",Settings!$B$22,IF(E931="HKD",Settings!$B$23,1))))</f>
        <v>0</v>
      </c>
      <c r="P931">
        <f>IF(OR(B931="",C931="",E931=""),0,IF(A931=2,H931*IF(E931="SGD",1,IF(E931="USD",Settings!$B$22,IF(E931="HKD",Settings!$B$23,1))),0))</f>
        <v>0</v>
      </c>
      <c r="Q931" s="312">
        <f>IF(OR(J931="",G931=""),"",G931+ROW()/1000000)</f>
      </c>
      <c r="R931" s="247">
        <f>IF(Q931="","",SUMIFS(Txn[Signed Units],Txn[Key],J931,Txn[Transaction Order],"&lt;="&amp;Q931))</f>
      </c>
    </row>
    <row r="932" spans="10:18" ht="15" customHeight="1" x14ac:dyDescent="0.15">
      <c r="A932" s="239"/>
      <c r="B932" s="239"/>
      <c r="C932" s="239"/>
      <c r="D932" s="253"/>
      <c r="E932" s="239"/>
      <c r="F932" s="254"/>
      <c r="G932" s="239"/>
      <c r="H932" s="254"/>
      <c r="I932" s="239"/>
      <c r="J932" s="246">
        <f>IF(OR(B932="",C932="",E932=""),"",B932&amp;":"&amp;C932&amp;":"&amp;E932)</f>
      </c>
      <c r="K932" s="247">
        <f>IF(A932="","",A932*D932)</f>
      </c>
      <c r="L932" s="246">
        <f>IF(A932="","",IF(OR(A932=1,A932=0),H932,0))</f>
      </c>
      <c r="M932" s="246">
        <f>IF(A932="","",IF(A932=-1,H932,0))</f>
      </c>
      <c r="N932">
        <f>IF(J932="","",IF(E932="SGD",1,IF(E932="USD",Settings!$B$22,IF(E932="HKD",Settings!$B$23,1))))</f>
      </c>
      <c r="O932">
        <f>IF(OR(B932="",C932="",E932=""),0,(IF(A932=-1,H932,0)-IF(OR(A932=1,A932=0),H932,0)+IF(A932=2,H932,0))*IF(E932="SGD",1,IF(E932="USD",Settings!$B$22,IF(E932="HKD",Settings!$B$23,1))))</f>
        <v>0</v>
      </c>
      <c r="P932">
        <f>IF(OR(B932="",C932="",E932=""),0,IF(A932=2,H932*IF(E932="SGD",1,IF(E932="USD",Settings!$B$22,IF(E932="HKD",Settings!$B$23,1))),0))</f>
        <v>0</v>
      </c>
      <c r="Q932" s="312">
        <f>IF(OR(J932="",G932=""),"",G932+ROW()/1000000)</f>
      </c>
      <c r="R932" s="247">
        <f>IF(Q932="","",SUMIFS(Txn[Signed Units],Txn[Key],J932,Txn[Transaction Order],"&lt;="&amp;Q932))</f>
      </c>
    </row>
    <row r="933" spans="10:18" ht="15" customHeight="1" x14ac:dyDescent="0.15">
      <c r="A933" s="239"/>
      <c r="B933" s="239"/>
      <c r="C933" s="239"/>
      <c r="D933" s="253"/>
      <c r="E933" s="239"/>
      <c r="F933" s="254"/>
      <c r="G933" s="239"/>
      <c r="H933" s="254"/>
      <c r="I933" s="239"/>
      <c r="J933" s="246">
        <f>IF(OR(B933="",C933="",E933=""),"",B933&amp;":"&amp;C933&amp;":"&amp;E933)</f>
      </c>
      <c r="K933" s="247">
        <f>IF(A933="","",A933*D933)</f>
      </c>
      <c r="L933" s="246">
        <f>IF(A933="","",IF(OR(A933=1,A933=0),H933,0))</f>
      </c>
      <c r="M933" s="246">
        <f>IF(A933="","",IF(A933=-1,H933,0))</f>
      </c>
      <c r="N933">
        <f>IF(J933="","",IF(E933="SGD",1,IF(E933="USD",Settings!$B$22,IF(E933="HKD",Settings!$B$23,1))))</f>
      </c>
      <c r="O933">
        <f>IF(OR(B933="",C933="",E933=""),0,(IF(A933=-1,H933,0)-IF(OR(A933=1,A933=0),H933,0)+IF(A933=2,H933,0))*IF(E933="SGD",1,IF(E933="USD",Settings!$B$22,IF(E933="HKD",Settings!$B$23,1))))</f>
        <v>0</v>
      </c>
      <c r="P933">
        <f>IF(OR(B933="",C933="",E933=""),0,IF(A933=2,H933*IF(E933="SGD",1,IF(E933="USD",Settings!$B$22,IF(E933="HKD",Settings!$B$23,1))),0))</f>
        <v>0</v>
      </c>
      <c r="Q933" s="312">
        <f>IF(OR(J933="",G933=""),"",G933+ROW()/1000000)</f>
      </c>
      <c r="R933" s="247">
        <f>IF(Q933="","",SUMIFS(Txn[Signed Units],Txn[Key],J933,Txn[Transaction Order],"&lt;="&amp;Q933))</f>
      </c>
    </row>
    <row r="934" spans="10:18" ht="15" customHeight="1" x14ac:dyDescent="0.15">
      <c r="A934" s="239"/>
      <c r="B934" s="239"/>
      <c r="C934" s="239"/>
      <c r="D934" s="253"/>
      <c r="E934" s="239"/>
      <c r="F934" s="254"/>
      <c r="G934" s="239"/>
      <c r="H934" s="254"/>
      <c r="I934" s="239"/>
      <c r="J934" s="246">
        <f>IF(OR(B934="",C934="",E934=""),"",B934&amp;":"&amp;C934&amp;":"&amp;E934)</f>
      </c>
      <c r="K934" s="247">
        <f>IF(A934="","",A934*D934)</f>
      </c>
      <c r="L934" s="246">
        <f>IF(A934="","",IF(OR(A934=1,A934=0),H934,0))</f>
      </c>
      <c r="M934" s="246">
        <f>IF(A934="","",IF(A934=-1,H934,0))</f>
      </c>
      <c r="N934">
        <f>IF(J934="","",IF(E934="SGD",1,IF(E934="USD",Settings!$B$22,IF(E934="HKD",Settings!$B$23,1))))</f>
      </c>
      <c r="O934">
        <f>IF(OR(B934="",C934="",E934=""),0,(IF(A934=-1,H934,0)-IF(OR(A934=1,A934=0),H934,0)+IF(A934=2,H934,0))*IF(E934="SGD",1,IF(E934="USD",Settings!$B$22,IF(E934="HKD",Settings!$B$23,1))))</f>
        <v>0</v>
      </c>
      <c r="P934">
        <f>IF(OR(B934="",C934="",E934=""),0,IF(A934=2,H934*IF(E934="SGD",1,IF(E934="USD",Settings!$B$22,IF(E934="HKD",Settings!$B$23,1))),0))</f>
        <v>0</v>
      </c>
      <c r="Q934" s="312">
        <f>IF(OR(J934="",G934=""),"",G934+ROW()/1000000)</f>
      </c>
      <c r="R934" s="247">
        <f>IF(Q934="","",SUMIFS(Txn[Signed Units],Txn[Key],J934,Txn[Transaction Order],"&lt;="&amp;Q934))</f>
      </c>
    </row>
    <row r="935" spans="10:18" ht="15" customHeight="1" x14ac:dyDescent="0.15">
      <c r="A935" s="239"/>
      <c r="B935" s="239"/>
      <c r="C935" s="239"/>
      <c r="D935" s="253"/>
      <c r="E935" s="239"/>
      <c r="F935" s="254"/>
      <c r="G935" s="239"/>
      <c r="H935" s="254"/>
      <c r="I935" s="239"/>
      <c r="J935" s="246">
        <f>IF(OR(B935="",C935="",E935=""),"",B935&amp;":"&amp;C935&amp;":"&amp;E935)</f>
      </c>
      <c r="K935" s="247">
        <f>IF(A935="","",A935*D935)</f>
      </c>
      <c r="L935" s="246">
        <f>IF(A935="","",IF(OR(A935=1,A935=0),H935,0))</f>
      </c>
      <c r="M935" s="246">
        <f>IF(A935="","",IF(A935=-1,H935,0))</f>
      </c>
      <c r="N935">
        <f>IF(J935="","",IF(E935="SGD",1,IF(E935="USD",Settings!$B$22,IF(E935="HKD",Settings!$B$23,1))))</f>
      </c>
      <c r="O935">
        <f>IF(OR(B935="",C935="",E935=""),0,(IF(A935=-1,H935,0)-IF(OR(A935=1,A935=0),H935,0)+IF(A935=2,H935,0))*IF(E935="SGD",1,IF(E935="USD",Settings!$B$22,IF(E935="HKD",Settings!$B$23,1))))</f>
        <v>0</v>
      </c>
      <c r="P935">
        <f>IF(OR(B935="",C935="",E935=""),0,IF(A935=2,H935*IF(E935="SGD",1,IF(E935="USD",Settings!$B$22,IF(E935="HKD",Settings!$B$23,1))),0))</f>
        <v>0</v>
      </c>
      <c r="Q935" s="312">
        <f>IF(OR(J935="",G935=""),"",G935+ROW()/1000000)</f>
      </c>
      <c r="R935" s="247">
        <f>IF(Q935="","",SUMIFS(Txn[Signed Units],Txn[Key],J935,Txn[Transaction Order],"&lt;="&amp;Q935))</f>
      </c>
    </row>
    <row r="936" spans="10:18" ht="15" customHeight="1" x14ac:dyDescent="0.15">
      <c r="A936" s="239"/>
      <c r="B936" s="239"/>
      <c r="C936" s="239"/>
      <c r="D936" s="253"/>
      <c r="E936" s="239"/>
      <c r="F936" s="254"/>
      <c r="G936" s="239"/>
      <c r="H936" s="254"/>
      <c r="I936" s="239"/>
      <c r="J936" s="246">
        <f>IF(OR(B936="",C936="",E936=""),"",B936&amp;":"&amp;C936&amp;":"&amp;E936)</f>
      </c>
      <c r="K936" s="247">
        <f>IF(A936="","",A936*D936)</f>
      </c>
      <c r="L936" s="246">
        <f>IF(A936="","",IF(OR(A936=1,A936=0),H936,0))</f>
      </c>
      <c r="M936" s="246">
        <f>IF(A936="","",IF(A936=-1,H936,0))</f>
      </c>
      <c r="N936">
        <f>IF(J936="","",IF(E936="SGD",1,IF(E936="USD",Settings!$B$22,IF(E936="HKD",Settings!$B$23,1))))</f>
      </c>
      <c r="O936">
        <f>IF(OR(B936="",C936="",E936=""),0,(IF(A936=-1,H936,0)-IF(OR(A936=1,A936=0),H936,0)+IF(A936=2,H936,0))*IF(E936="SGD",1,IF(E936="USD",Settings!$B$22,IF(E936="HKD",Settings!$B$23,1))))</f>
        <v>0</v>
      </c>
      <c r="P936">
        <f>IF(OR(B936="",C936="",E936=""),0,IF(A936=2,H936*IF(E936="SGD",1,IF(E936="USD",Settings!$B$22,IF(E936="HKD",Settings!$B$23,1))),0))</f>
        <v>0</v>
      </c>
      <c r="Q936" s="312">
        <f>IF(OR(J936="",G936=""),"",G936+ROW()/1000000)</f>
      </c>
      <c r="R936" s="247">
        <f>IF(Q936="","",SUMIFS(Txn[Signed Units],Txn[Key],J936,Txn[Transaction Order],"&lt;="&amp;Q936))</f>
      </c>
    </row>
    <row r="937" spans="10:18" ht="15" customHeight="1" x14ac:dyDescent="0.15">
      <c r="A937" s="239"/>
      <c r="B937" s="239"/>
      <c r="C937" s="239"/>
      <c r="D937" s="253"/>
      <c r="E937" s="239"/>
      <c r="F937" s="254"/>
      <c r="G937" s="239"/>
      <c r="H937" s="254"/>
      <c r="I937" s="239"/>
      <c r="J937" s="246">
        <f>IF(OR(B937="",C937="",E937=""),"",B937&amp;":"&amp;C937&amp;":"&amp;E937)</f>
      </c>
      <c r="K937" s="247">
        <f>IF(A937="","",A937*D937)</f>
      </c>
      <c r="L937" s="246">
        <f>IF(A937="","",IF(OR(A937=1,A937=0),H937,0))</f>
      </c>
      <c r="M937" s="246">
        <f>IF(A937="","",IF(A937=-1,H937,0))</f>
      </c>
      <c r="N937">
        <f>IF(J937="","",IF(E937="SGD",1,IF(E937="USD",Settings!$B$22,IF(E937="HKD",Settings!$B$23,1))))</f>
      </c>
      <c r="O937">
        <f>IF(OR(B937="",C937="",E937=""),0,(IF(A937=-1,H937,0)-IF(OR(A937=1,A937=0),H937,0)+IF(A937=2,H937,0))*IF(E937="SGD",1,IF(E937="USD",Settings!$B$22,IF(E937="HKD",Settings!$B$23,1))))</f>
        <v>0</v>
      </c>
      <c r="P937">
        <f>IF(OR(B937="",C937="",E937=""),0,IF(A937=2,H937*IF(E937="SGD",1,IF(E937="USD",Settings!$B$22,IF(E937="HKD",Settings!$B$23,1))),0))</f>
        <v>0</v>
      </c>
      <c r="Q937" s="312">
        <f>IF(OR(J937="",G937=""),"",G937+ROW()/1000000)</f>
      </c>
      <c r="R937" s="247">
        <f>IF(Q937="","",SUMIFS(Txn[Signed Units],Txn[Key],J937,Txn[Transaction Order],"&lt;="&amp;Q937))</f>
      </c>
    </row>
    <row r="938" spans="10:18" ht="15" customHeight="1" x14ac:dyDescent="0.15">
      <c r="A938" s="239"/>
      <c r="B938" s="239"/>
      <c r="C938" s="239"/>
      <c r="D938" s="253"/>
      <c r="E938" s="239"/>
      <c r="F938" s="254"/>
      <c r="G938" s="239"/>
      <c r="H938" s="254"/>
      <c r="I938" s="239"/>
      <c r="J938" s="246">
        <f>IF(OR(B938="",C938="",E938=""),"",B938&amp;":"&amp;C938&amp;":"&amp;E938)</f>
      </c>
      <c r="K938" s="247">
        <f>IF(A938="","",A938*D938)</f>
      </c>
      <c r="L938" s="246">
        <f>IF(A938="","",IF(OR(A938=1,A938=0),H938,0))</f>
      </c>
      <c r="M938" s="246">
        <f>IF(A938="","",IF(A938=-1,H938,0))</f>
      </c>
      <c r="N938">
        <f>IF(J938="","",IF(E938="SGD",1,IF(E938="USD",Settings!$B$22,IF(E938="HKD",Settings!$B$23,1))))</f>
      </c>
      <c r="O938">
        <f>IF(OR(B938="",C938="",E938=""),0,(IF(A938=-1,H938,0)-IF(OR(A938=1,A938=0),H938,0)+IF(A938=2,H938,0))*IF(E938="SGD",1,IF(E938="USD",Settings!$B$22,IF(E938="HKD",Settings!$B$23,1))))</f>
        <v>0</v>
      </c>
      <c r="P938">
        <f>IF(OR(B938="",C938="",E938=""),0,IF(A938=2,H938*IF(E938="SGD",1,IF(E938="USD",Settings!$B$22,IF(E938="HKD",Settings!$B$23,1))),0))</f>
        <v>0</v>
      </c>
      <c r="Q938" s="312">
        <f>IF(OR(J938="",G938=""),"",G938+ROW()/1000000)</f>
      </c>
      <c r="R938" s="247">
        <f>IF(Q938="","",SUMIFS(Txn[Signed Units],Txn[Key],J938,Txn[Transaction Order],"&lt;="&amp;Q938))</f>
      </c>
    </row>
    <row r="939" spans="10:18" ht="15" customHeight="1" x14ac:dyDescent="0.15">
      <c r="A939" s="239"/>
      <c r="B939" s="239"/>
      <c r="C939" s="239"/>
      <c r="D939" s="253"/>
      <c r="E939" s="239"/>
      <c r="F939" s="254"/>
      <c r="G939" s="239"/>
      <c r="H939" s="254"/>
      <c r="I939" s="239"/>
      <c r="J939" s="246">
        <f>IF(OR(B939="",C939="",E939=""),"",B939&amp;":"&amp;C939&amp;":"&amp;E939)</f>
      </c>
      <c r="K939" s="247">
        <f>IF(A939="","",A939*D939)</f>
      </c>
      <c r="L939" s="246">
        <f>IF(A939="","",IF(OR(A939=1,A939=0),H939,0))</f>
      </c>
      <c r="M939" s="246">
        <f>IF(A939="","",IF(A939=-1,H939,0))</f>
      </c>
      <c r="N939">
        <f>IF(J939="","",IF(E939="SGD",1,IF(E939="USD",Settings!$B$22,IF(E939="HKD",Settings!$B$23,1))))</f>
      </c>
      <c r="O939">
        <f>IF(OR(B939="",C939="",E939=""),0,(IF(A939=-1,H939,0)-IF(OR(A939=1,A939=0),H939,0)+IF(A939=2,H939,0))*IF(E939="SGD",1,IF(E939="USD",Settings!$B$22,IF(E939="HKD",Settings!$B$23,1))))</f>
        <v>0</v>
      </c>
      <c r="P939">
        <f>IF(OR(B939="",C939="",E939=""),0,IF(A939=2,H939*IF(E939="SGD",1,IF(E939="USD",Settings!$B$22,IF(E939="HKD",Settings!$B$23,1))),0))</f>
        <v>0</v>
      </c>
      <c r="Q939" s="312">
        <f>IF(OR(J939="",G939=""),"",G939+ROW()/1000000)</f>
      </c>
      <c r="R939" s="247">
        <f>IF(Q939="","",SUMIFS(Txn[Signed Units],Txn[Key],J939,Txn[Transaction Order],"&lt;="&amp;Q939))</f>
      </c>
    </row>
    <row r="940" spans="10:18" ht="15" customHeight="1" x14ac:dyDescent="0.15">
      <c r="A940" s="239"/>
      <c r="B940" s="239"/>
      <c r="C940" s="239"/>
      <c r="D940" s="253"/>
      <c r="E940" s="239"/>
      <c r="F940" s="254"/>
      <c r="G940" s="239"/>
      <c r="H940" s="254"/>
      <c r="I940" s="239"/>
      <c r="J940" s="246">
        <f>IF(OR(B940="",C940="",E940=""),"",B940&amp;":"&amp;C940&amp;":"&amp;E940)</f>
      </c>
      <c r="K940" s="247">
        <f>IF(A940="","",A940*D940)</f>
      </c>
      <c r="L940" s="246">
        <f>IF(A940="","",IF(OR(A940=1,A940=0),H940,0))</f>
      </c>
      <c r="M940" s="246">
        <f>IF(A940="","",IF(A940=-1,H940,0))</f>
      </c>
      <c r="N940">
        <f>IF(J940="","",IF(E940="SGD",1,IF(E940="USD",Settings!$B$22,IF(E940="HKD",Settings!$B$23,1))))</f>
      </c>
      <c r="O940">
        <f>IF(OR(B940="",C940="",E940=""),0,(IF(A940=-1,H940,0)-IF(OR(A940=1,A940=0),H940,0)+IF(A940=2,H940,0))*IF(E940="SGD",1,IF(E940="USD",Settings!$B$22,IF(E940="HKD",Settings!$B$23,1))))</f>
        <v>0</v>
      </c>
      <c r="P940">
        <f>IF(OR(B940="",C940="",E940=""),0,IF(A940=2,H940*IF(E940="SGD",1,IF(E940="USD",Settings!$B$22,IF(E940="HKD",Settings!$B$23,1))),0))</f>
        <v>0</v>
      </c>
      <c r="Q940" s="312">
        <f>IF(OR(J940="",G940=""),"",G940+ROW()/1000000)</f>
      </c>
      <c r="R940" s="247">
        <f>IF(Q940="","",SUMIFS(Txn[Signed Units],Txn[Key],J940,Txn[Transaction Order],"&lt;="&amp;Q940))</f>
      </c>
    </row>
    <row r="941" spans="10:18" ht="15" customHeight="1" x14ac:dyDescent="0.15">
      <c r="A941" s="239"/>
      <c r="B941" s="239"/>
      <c r="C941" s="239"/>
      <c r="D941" s="253"/>
      <c r="E941" s="239"/>
      <c r="F941" s="254"/>
      <c r="G941" s="239"/>
      <c r="H941" s="254"/>
      <c r="I941" s="239"/>
      <c r="J941" s="246">
        <f>IF(OR(B941="",C941="",E941=""),"",B941&amp;":"&amp;C941&amp;":"&amp;E941)</f>
      </c>
      <c r="K941" s="247">
        <f>IF(A941="","",A941*D941)</f>
      </c>
      <c r="L941" s="246">
        <f>IF(A941="","",IF(OR(A941=1,A941=0),H941,0))</f>
      </c>
      <c r="M941" s="246">
        <f>IF(A941="","",IF(A941=-1,H941,0))</f>
      </c>
      <c r="N941">
        <f>IF(J941="","",IF(E941="SGD",1,IF(E941="USD",Settings!$B$22,IF(E941="HKD",Settings!$B$23,1))))</f>
      </c>
      <c r="O941">
        <f>IF(OR(B941="",C941="",E941=""),0,(IF(A941=-1,H941,0)-IF(OR(A941=1,A941=0),H941,0)+IF(A941=2,H941,0))*IF(E941="SGD",1,IF(E941="USD",Settings!$B$22,IF(E941="HKD",Settings!$B$23,1))))</f>
        <v>0</v>
      </c>
      <c r="P941">
        <f>IF(OR(B941="",C941="",E941=""),0,IF(A941=2,H941*IF(E941="SGD",1,IF(E941="USD",Settings!$B$22,IF(E941="HKD",Settings!$B$23,1))),0))</f>
        <v>0</v>
      </c>
      <c r="Q941" s="312">
        <f>IF(OR(J941="",G941=""),"",G941+ROW()/1000000)</f>
      </c>
      <c r="R941" s="247">
        <f>IF(Q941="","",SUMIFS(Txn[Signed Units],Txn[Key],J941,Txn[Transaction Order],"&lt;="&amp;Q941))</f>
      </c>
    </row>
    <row r="942" spans="10:18" ht="15" customHeight="1" x14ac:dyDescent="0.15">
      <c r="A942" s="239"/>
      <c r="B942" s="239"/>
      <c r="C942" s="239"/>
      <c r="D942" s="253"/>
      <c r="E942" s="239"/>
      <c r="F942" s="254"/>
      <c r="G942" s="239"/>
      <c r="H942" s="254"/>
      <c r="I942" s="239"/>
      <c r="J942" s="246">
        <f>IF(OR(B942="",C942="",E942=""),"",B942&amp;":"&amp;C942&amp;":"&amp;E942)</f>
      </c>
      <c r="K942" s="247">
        <f>IF(A942="","",A942*D942)</f>
      </c>
      <c r="L942" s="246">
        <f>IF(A942="","",IF(OR(A942=1,A942=0),H942,0))</f>
      </c>
      <c r="M942" s="246">
        <f>IF(A942="","",IF(A942=-1,H942,0))</f>
      </c>
      <c r="N942">
        <f>IF(J942="","",IF(E942="SGD",1,IF(E942="USD",Settings!$B$22,IF(E942="HKD",Settings!$B$23,1))))</f>
      </c>
      <c r="O942">
        <f>IF(OR(B942="",C942="",E942=""),0,(IF(A942=-1,H942,0)-IF(OR(A942=1,A942=0),H942,0)+IF(A942=2,H942,0))*IF(E942="SGD",1,IF(E942="USD",Settings!$B$22,IF(E942="HKD",Settings!$B$23,1))))</f>
        <v>0</v>
      </c>
      <c r="P942">
        <f>IF(OR(B942="",C942="",E942=""),0,IF(A942=2,H942*IF(E942="SGD",1,IF(E942="USD",Settings!$B$22,IF(E942="HKD",Settings!$B$23,1))),0))</f>
        <v>0</v>
      </c>
      <c r="Q942" s="312">
        <f>IF(OR(J942="",G942=""),"",G942+ROW()/1000000)</f>
      </c>
      <c r="R942" s="247">
        <f>IF(Q942="","",SUMIFS(Txn[Signed Units],Txn[Key],J942,Txn[Transaction Order],"&lt;="&amp;Q942))</f>
      </c>
    </row>
    <row r="943" spans="10:18" ht="15" customHeight="1" x14ac:dyDescent="0.15">
      <c r="A943" s="239"/>
      <c r="B943" s="239"/>
      <c r="C943" s="239"/>
      <c r="D943" s="253"/>
      <c r="E943" s="239"/>
      <c r="F943" s="254"/>
      <c r="G943" s="239"/>
      <c r="H943" s="254"/>
      <c r="I943" s="239"/>
      <c r="J943" s="246">
        <f>IF(OR(B943="",C943="",E943=""),"",B943&amp;":"&amp;C943&amp;":"&amp;E943)</f>
      </c>
      <c r="K943" s="247">
        <f>IF(A943="","",A943*D943)</f>
      </c>
      <c r="L943" s="246">
        <f>IF(A943="","",IF(OR(A943=1,A943=0),H943,0))</f>
      </c>
      <c r="M943" s="246">
        <f>IF(A943="","",IF(A943=-1,H943,0))</f>
      </c>
      <c r="N943">
        <f>IF(J943="","",IF(E943="SGD",1,IF(E943="USD",Settings!$B$22,IF(E943="HKD",Settings!$B$23,1))))</f>
      </c>
      <c r="O943">
        <f>IF(OR(B943="",C943="",E943=""),0,(IF(A943=-1,H943,0)-IF(OR(A943=1,A943=0),H943,0)+IF(A943=2,H943,0))*IF(E943="SGD",1,IF(E943="USD",Settings!$B$22,IF(E943="HKD",Settings!$B$23,1))))</f>
        <v>0</v>
      </c>
      <c r="P943">
        <f>IF(OR(B943="",C943="",E943=""),0,IF(A943=2,H943*IF(E943="SGD",1,IF(E943="USD",Settings!$B$22,IF(E943="HKD",Settings!$B$23,1))),0))</f>
        <v>0</v>
      </c>
      <c r="Q943" s="312">
        <f>IF(OR(J943="",G943=""),"",G943+ROW()/1000000)</f>
      </c>
      <c r="R943" s="247">
        <f>IF(Q943="","",SUMIFS(Txn[Signed Units],Txn[Key],J943,Txn[Transaction Order],"&lt;="&amp;Q943))</f>
      </c>
    </row>
    <row r="944" spans="10:18" ht="15" customHeight="1" x14ac:dyDescent="0.15">
      <c r="A944" s="239"/>
      <c r="B944" s="239"/>
      <c r="C944" s="239"/>
      <c r="D944" s="253"/>
      <c r="E944" s="239"/>
      <c r="F944" s="254"/>
      <c r="G944" s="239"/>
      <c r="H944" s="254"/>
      <c r="I944" s="239"/>
      <c r="J944" s="246">
        <f>IF(OR(B944="",C944="",E944=""),"",B944&amp;":"&amp;C944&amp;":"&amp;E944)</f>
      </c>
      <c r="K944" s="247">
        <f>IF(A944="","",A944*D944)</f>
      </c>
      <c r="L944" s="246">
        <f>IF(A944="","",IF(OR(A944=1,A944=0),H944,0))</f>
      </c>
      <c r="M944" s="246">
        <f>IF(A944="","",IF(A944=-1,H944,0))</f>
      </c>
      <c r="N944">
        <f>IF(J944="","",IF(E944="SGD",1,IF(E944="USD",Settings!$B$22,IF(E944="HKD",Settings!$B$23,1))))</f>
      </c>
      <c r="O944">
        <f>IF(OR(B944="",C944="",E944=""),0,(IF(A944=-1,H944,0)-IF(OR(A944=1,A944=0),H944,0)+IF(A944=2,H944,0))*IF(E944="SGD",1,IF(E944="USD",Settings!$B$22,IF(E944="HKD",Settings!$B$23,1))))</f>
        <v>0</v>
      </c>
      <c r="P944">
        <f>IF(OR(B944="",C944="",E944=""),0,IF(A944=2,H944*IF(E944="SGD",1,IF(E944="USD",Settings!$B$22,IF(E944="HKD",Settings!$B$23,1))),0))</f>
        <v>0</v>
      </c>
      <c r="Q944" s="312">
        <f>IF(OR(J944="",G944=""),"",G944+ROW()/1000000)</f>
      </c>
      <c r="R944" s="247">
        <f>IF(Q944="","",SUMIFS(Txn[Signed Units],Txn[Key],J944,Txn[Transaction Order],"&lt;="&amp;Q944))</f>
      </c>
    </row>
    <row r="945" spans="10:18" ht="15" customHeight="1" x14ac:dyDescent="0.15">
      <c r="A945" s="239"/>
      <c r="B945" s="239"/>
      <c r="C945" s="239"/>
      <c r="D945" s="253"/>
      <c r="E945" s="239"/>
      <c r="F945" s="254"/>
      <c r="G945" s="239"/>
      <c r="H945" s="254"/>
      <c r="I945" s="239"/>
      <c r="J945" s="246">
        <f>IF(OR(B945="",C945="",E945=""),"",B945&amp;":"&amp;C945&amp;":"&amp;E945)</f>
      </c>
      <c r="K945" s="247">
        <f>IF(A945="","",A945*D945)</f>
      </c>
      <c r="L945" s="246">
        <f>IF(A945="","",IF(OR(A945=1,A945=0),H945,0))</f>
      </c>
      <c r="M945" s="246">
        <f>IF(A945="","",IF(A945=-1,H945,0))</f>
      </c>
      <c r="N945">
        <f>IF(J945="","",IF(E945="SGD",1,IF(E945="USD",Settings!$B$22,IF(E945="HKD",Settings!$B$23,1))))</f>
      </c>
      <c r="O945">
        <f>IF(OR(B945="",C945="",E945=""),0,(IF(A945=-1,H945,0)-IF(OR(A945=1,A945=0),H945,0)+IF(A945=2,H945,0))*IF(E945="SGD",1,IF(E945="USD",Settings!$B$22,IF(E945="HKD",Settings!$B$23,1))))</f>
        <v>0</v>
      </c>
      <c r="P945">
        <f>IF(OR(B945="",C945="",E945=""),0,IF(A945=2,H945*IF(E945="SGD",1,IF(E945="USD",Settings!$B$22,IF(E945="HKD",Settings!$B$23,1))),0))</f>
        <v>0</v>
      </c>
      <c r="Q945" s="312">
        <f>IF(OR(J945="",G945=""),"",G945+ROW()/1000000)</f>
      </c>
      <c r="R945" s="247">
        <f>IF(Q945="","",SUMIFS(Txn[Signed Units],Txn[Key],J945,Txn[Transaction Order],"&lt;="&amp;Q945))</f>
      </c>
    </row>
    <row r="946" spans="10:18" ht="15" customHeight="1" x14ac:dyDescent="0.15">
      <c r="A946" s="239"/>
      <c r="B946" s="239"/>
      <c r="C946" s="239"/>
      <c r="D946" s="253"/>
      <c r="E946" s="239"/>
      <c r="F946" s="254"/>
      <c r="G946" s="239"/>
      <c r="H946" s="254"/>
      <c r="I946" s="239"/>
      <c r="J946" s="246">
        <f>IF(OR(B946="",C946="",E946=""),"",B946&amp;":"&amp;C946&amp;":"&amp;E946)</f>
      </c>
      <c r="K946" s="247">
        <f>IF(A946="","",A946*D946)</f>
      </c>
      <c r="L946" s="246">
        <f>IF(A946="","",IF(OR(A946=1,A946=0),H946,0))</f>
      </c>
      <c r="M946" s="246">
        <f>IF(A946="","",IF(A946=-1,H946,0))</f>
      </c>
      <c r="N946">
        <f>IF(J946="","",IF(E946="SGD",1,IF(E946="USD",Settings!$B$22,IF(E946="HKD",Settings!$B$23,1))))</f>
      </c>
      <c r="O946">
        <f>IF(OR(B946="",C946="",E946=""),0,(IF(A946=-1,H946,0)-IF(OR(A946=1,A946=0),H946,0)+IF(A946=2,H946,0))*IF(E946="SGD",1,IF(E946="USD",Settings!$B$22,IF(E946="HKD",Settings!$B$23,1))))</f>
        <v>0</v>
      </c>
      <c r="P946">
        <f>IF(OR(B946="",C946="",E946=""),0,IF(A946=2,H946*IF(E946="SGD",1,IF(E946="USD",Settings!$B$22,IF(E946="HKD",Settings!$B$23,1))),0))</f>
        <v>0</v>
      </c>
      <c r="Q946" s="312">
        <f>IF(OR(J946="",G946=""),"",G946+ROW()/1000000)</f>
      </c>
      <c r="R946" s="247">
        <f>IF(Q946="","",SUMIFS(Txn[Signed Units],Txn[Key],J946,Txn[Transaction Order],"&lt;="&amp;Q946))</f>
      </c>
    </row>
    <row r="947" spans="10:18" ht="15" customHeight="1" x14ac:dyDescent="0.15">
      <c r="A947" s="239"/>
      <c r="B947" s="239"/>
      <c r="C947" s="239"/>
      <c r="D947" s="253"/>
      <c r="E947" s="239"/>
      <c r="F947" s="254"/>
      <c r="G947" s="239"/>
      <c r="H947" s="254"/>
      <c r="I947" s="239"/>
      <c r="J947" s="246">
        <f>IF(OR(B947="",C947="",E947=""),"",B947&amp;":"&amp;C947&amp;":"&amp;E947)</f>
      </c>
      <c r="K947" s="247">
        <f>IF(A947="","",A947*D947)</f>
      </c>
      <c r="L947" s="246">
        <f>IF(A947="","",IF(OR(A947=1,A947=0),H947,0))</f>
      </c>
      <c r="M947" s="246">
        <f>IF(A947="","",IF(A947=-1,H947,0))</f>
      </c>
      <c r="N947">
        <f>IF(J947="","",IF(E947="SGD",1,IF(E947="USD",Settings!$B$22,IF(E947="HKD",Settings!$B$23,1))))</f>
      </c>
      <c r="O947">
        <f>IF(OR(B947="",C947="",E947=""),0,(IF(A947=-1,H947,0)-IF(OR(A947=1,A947=0),H947,0)+IF(A947=2,H947,0))*IF(E947="SGD",1,IF(E947="USD",Settings!$B$22,IF(E947="HKD",Settings!$B$23,1))))</f>
        <v>0</v>
      </c>
      <c r="P947">
        <f>IF(OR(B947="",C947="",E947=""),0,IF(A947=2,H947*IF(E947="SGD",1,IF(E947="USD",Settings!$B$22,IF(E947="HKD",Settings!$B$23,1))),0))</f>
        <v>0</v>
      </c>
      <c r="Q947" s="312">
        <f>IF(OR(J947="",G947=""),"",G947+ROW()/1000000)</f>
      </c>
      <c r="R947" s="247">
        <f>IF(Q947="","",SUMIFS(Txn[Signed Units],Txn[Key],J947,Txn[Transaction Order],"&lt;="&amp;Q947))</f>
      </c>
    </row>
    <row r="948" spans="10:18" ht="15" customHeight="1" x14ac:dyDescent="0.15">
      <c r="A948" s="239"/>
      <c r="B948" s="239"/>
      <c r="C948" s="239"/>
      <c r="D948" s="253"/>
      <c r="E948" s="239"/>
      <c r="F948" s="254"/>
      <c r="G948" s="239"/>
      <c r="H948" s="254"/>
      <c r="I948" s="239"/>
      <c r="J948" s="246">
        <f>IF(OR(B948="",C948="",E948=""),"",B948&amp;":"&amp;C948&amp;":"&amp;E948)</f>
      </c>
      <c r="K948" s="247">
        <f>IF(A948="","",A948*D948)</f>
      </c>
      <c r="L948" s="246">
        <f>IF(A948="","",IF(OR(A948=1,A948=0),H948,0))</f>
      </c>
      <c r="M948" s="246">
        <f>IF(A948="","",IF(A948=-1,H948,0))</f>
      </c>
      <c r="N948">
        <f>IF(J948="","",IF(E948="SGD",1,IF(E948="USD",Settings!$B$22,IF(E948="HKD",Settings!$B$23,1))))</f>
      </c>
      <c r="O948">
        <f>IF(OR(B948="",C948="",E948=""),0,(IF(A948=-1,H948,0)-IF(OR(A948=1,A948=0),H948,0)+IF(A948=2,H948,0))*IF(E948="SGD",1,IF(E948="USD",Settings!$B$22,IF(E948="HKD",Settings!$B$23,1))))</f>
        <v>0</v>
      </c>
      <c r="P948">
        <f>IF(OR(B948="",C948="",E948=""),0,IF(A948=2,H948*IF(E948="SGD",1,IF(E948="USD",Settings!$B$22,IF(E948="HKD",Settings!$B$23,1))),0))</f>
        <v>0</v>
      </c>
      <c r="Q948" s="312">
        <f>IF(OR(J948="",G948=""),"",G948+ROW()/1000000)</f>
      </c>
      <c r="R948" s="247">
        <f>IF(Q948="","",SUMIFS(Txn[Signed Units],Txn[Key],J948,Txn[Transaction Order],"&lt;="&amp;Q948))</f>
      </c>
    </row>
    <row r="949" spans="10:18" ht="15" customHeight="1" x14ac:dyDescent="0.15">
      <c r="A949" s="239"/>
      <c r="B949" s="239"/>
      <c r="C949" s="239"/>
      <c r="D949" s="253"/>
      <c r="E949" s="239"/>
      <c r="F949" s="254"/>
      <c r="G949" s="239"/>
      <c r="H949" s="254"/>
      <c r="I949" s="239"/>
      <c r="J949" s="246">
        <f>IF(OR(B949="",C949="",E949=""),"",B949&amp;":"&amp;C949&amp;":"&amp;E949)</f>
      </c>
      <c r="K949" s="247">
        <f>IF(A949="","",A949*D949)</f>
      </c>
      <c r="L949" s="246">
        <f>IF(A949="","",IF(OR(A949=1,A949=0),H949,0))</f>
      </c>
      <c r="M949" s="246">
        <f>IF(A949="","",IF(A949=-1,H949,0))</f>
      </c>
      <c r="N949">
        <f>IF(J949="","",IF(E949="SGD",1,IF(E949="USD",Settings!$B$22,IF(E949="HKD",Settings!$B$23,1))))</f>
      </c>
      <c r="O949">
        <f>IF(OR(B949="",C949="",E949=""),0,(IF(A949=-1,H949,0)-IF(OR(A949=1,A949=0),H949,0)+IF(A949=2,H949,0))*IF(E949="SGD",1,IF(E949="USD",Settings!$B$22,IF(E949="HKD",Settings!$B$23,1))))</f>
        <v>0</v>
      </c>
      <c r="P949">
        <f>IF(OR(B949="",C949="",E949=""),0,IF(A949=2,H949*IF(E949="SGD",1,IF(E949="USD",Settings!$B$22,IF(E949="HKD",Settings!$B$23,1))),0))</f>
        <v>0</v>
      </c>
      <c r="Q949" s="312">
        <f>IF(OR(J949="",G949=""),"",G949+ROW()/1000000)</f>
      </c>
      <c r="R949" s="247">
        <f>IF(Q949="","",SUMIFS(Txn[Signed Units],Txn[Key],J949,Txn[Transaction Order],"&lt;="&amp;Q949))</f>
      </c>
    </row>
    <row r="950" spans="10:18" ht="15" customHeight="1" x14ac:dyDescent="0.15">
      <c r="A950" s="239"/>
      <c r="B950" s="239"/>
      <c r="C950" s="239"/>
      <c r="D950" s="253"/>
      <c r="E950" s="239"/>
      <c r="F950" s="254"/>
      <c r="G950" s="239"/>
      <c r="H950" s="254"/>
      <c r="I950" s="239"/>
      <c r="J950" s="246">
        <f>IF(OR(B950="",C950="",E950=""),"",B950&amp;":"&amp;C950&amp;":"&amp;E950)</f>
      </c>
      <c r="K950" s="247">
        <f>IF(A950="","",A950*D950)</f>
      </c>
      <c r="L950" s="246">
        <f>IF(A950="","",IF(OR(A950=1,A950=0),H950,0))</f>
      </c>
      <c r="M950" s="246">
        <f>IF(A950="","",IF(A950=-1,H950,0))</f>
      </c>
      <c r="N950">
        <f>IF(J950="","",IF(E950="SGD",1,IF(E950="USD",Settings!$B$22,IF(E950="HKD",Settings!$B$23,1))))</f>
      </c>
      <c r="O950">
        <f>IF(OR(B950="",C950="",E950=""),0,(IF(A950=-1,H950,0)-IF(OR(A950=1,A950=0),H950,0)+IF(A950=2,H950,0))*IF(E950="SGD",1,IF(E950="USD",Settings!$B$22,IF(E950="HKD",Settings!$B$23,1))))</f>
        <v>0</v>
      </c>
      <c r="P950">
        <f>IF(OR(B950="",C950="",E950=""),0,IF(A950=2,H950*IF(E950="SGD",1,IF(E950="USD",Settings!$B$22,IF(E950="HKD",Settings!$B$23,1))),0))</f>
        <v>0</v>
      </c>
      <c r="Q950" s="312">
        <f>IF(OR(J950="",G950=""),"",G950+ROW()/1000000)</f>
      </c>
      <c r="R950" s="247">
        <f>IF(Q950="","",SUMIFS(Txn[Signed Units],Txn[Key],J950,Txn[Transaction Order],"&lt;="&amp;Q950))</f>
      </c>
    </row>
    <row r="951" spans="10:18" ht="15" customHeight="1" x14ac:dyDescent="0.15">
      <c r="A951" s="239"/>
      <c r="B951" s="239"/>
      <c r="C951" s="239"/>
      <c r="D951" s="253"/>
      <c r="E951" s="239"/>
      <c r="F951" s="254"/>
      <c r="G951" s="239"/>
      <c r="H951" s="254"/>
      <c r="I951" s="239"/>
      <c r="J951" s="246">
        <f>IF(OR(B951="",C951="",E951=""),"",B951&amp;":"&amp;C951&amp;":"&amp;E951)</f>
      </c>
      <c r="K951" s="247">
        <f>IF(A951="","",A951*D951)</f>
      </c>
      <c r="L951" s="246">
        <f>IF(A951="","",IF(OR(A951=1,A951=0),H951,0))</f>
      </c>
      <c r="M951" s="246">
        <f>IF(A951="","",IF(A951=-1,H951,0))</f>
      </c>
      <c r="N951">
        <f>IF(J951="","",IF(E951="SGD",1,IF(E951="USD",Settings!$B$22,IF(E951="HKD",Settings!$B$23,1))))</f>
      </c>
      <c r="O951">
        <f>IF(OR(B951="",C951="",E951=""),0,(IF(A951=-1,H951,0)-IF(OR(A951=1,A951=0),H951,0)+IF(A951=2,H951,0))*IF(E951="SGD",1,IF(E951="USD",Settings!$B$22,IF(E951="HKD",Settings!$B$23,1))))</f>
        <v>0</v>
      </c>
      <c r="P951">
        <f>IF(OR(B951="",C951="",E951=""),0,IF(A951=2,H951*IF(E951="SGD",1,IF(E951="USD",Settings!$B$22,IF(E951="HKD",Settings!$B$23,1))),0))</f>
        <v>0</v>
      </c>
      <c r="Q951" s="312">
        <f>IF(OR(J951="",G951=""),"",G951+ROW()/1000000)</f>
      </c>
      <c r="R951" s="247">
        <f>IF(Q951="","",SUMIFS(Txn[Signed Units],Txn[Key],J951,Txn[Transaction Order],"&lt;="&amp;Q951))</f>
      </c>
    </row>
    <row r="952" spans="10:18" ht="15" customHeight="1" x14ac:dyDescent="0.15">
      <c r="A952" s="239"/>
      <c r="B952" s="239"/>
      <c r="C952" s="239"/>
      <c r="D952" s="253"/>
      <c r="E952" s="239"/>
      <c r="F952" s="254"/>
      <c r="G952" s="239"/>
      <c r="H952" s="254"/>
      <c r="I952" s="239"/>
      <c r="J952" s="246">
        <f>IF(OR(B952="",C952="",E952=""),"",B952&amp;":"&amp;C952&amp;":"&amp;E952)</f>
      </c>
      <c r="K952" s="247">
        <f>IF(A952="","",A952*D952)</f>
      </c>
      <c r="L952" s="246">
        <f>IF(A952="","",IF(OR(A952=1,A952=0),H952,0))</f>
      </c>
      <c r="M952" s="246">
        <f>IF(A952="","",IF(A952=-1,H952,0))</f>
      </c>
      <c r="N952">
        <f>IF(J952="","",IF(E952="SGD",1,IF(E952="USD",Settings!$B$22,IF(E952="HKD",Settings!$B$23,1))))</f>
      </c>
      <c r="O952">
        <f>IF(OR(B952="",C952="",E952=""),0,(IF(A952=-1,H952,0)-IF(OR(A952=1,A952=0),H952,0)+IF(A952=2,H952,0))*IF(E952="SGD",1,IF(E952="USD",Settings!$B$22,IF(E952="HKD",Settings!$B$23,1))))</f>
        <v>0</v>
      </c>
      <c r="P952">
        <f>IF(OR(B952="",C952="",E952=""),0,IF(A952=2,H952*IF(E952="SGD",1,IF(E952="USD",Settings!$B$22,IF(E952="HKD",Settings!$B$23,1))),0))</f>
        <v>0</v>
      </c>
      <c r="Q952" s="312">
        <f>IF(OR(J952="",G952=""),"",G952+ROW()/1000000)</f>
      </c>
      <c r="R952" s="247">
        <f>IF(Q952="","",SUMIFS(Txn[Signed Units],Txn[Key],J952,Txn[Transaction Order],"&lt;="&amp;Q952))</f>
      </c>
    </row>
    <row r="953" spans="10:18" ht="15" customHeight="1" x14ac:dyDescent="0.15">
      <c r="A953" s="239"/>
      <c r="B953" s="239"/>
      <c r="C953" s="239"/>
      <c r="D953" s="253"/>
      <c r="E953" s="239"/>
      <c r="F953" s="254"/>
      <c r="G953" s="239"/>
      <c r="H953" s="254"/>
      <c r="I953" s="239"/>
      <c r="J953" s="246">
        <f>IF(OR(B953="",C953="",E953=""),"",B953&amp;":"&amp;C953&amp;":"&amp;E953)</f>
      </c>
      <c r="K953" s="247">
        <f>IF(A953="","",A953*D953)</f>
      </c>
      <c r="L953" s="246">
        <f>IF(A953="","",IF(OR(A953=1,A953=0),H953,0))</f>
      </c>
      <c r="M953" s="246">
        <f>IF(A953="","",IF(A953=-1,H953,0))</f>
      </c>
      <c r="N953">
        <f>IF(J953="","",IF(E953="SGD",1,IF(E953="USD",Settings!$B$22,IF(E953="HKD",Settings!$B$23,1))))</f>
      </c>
      <c r="O953">
        <f>IF(OR(B953="",C953="",E953=""),0,(IF(A953=-1,H953,0)-IF(OR(A953=1,A953=0),H953,0)+IF(A953=2,H953,0))*IF(E953="SGD",1,IF(E953="USD",Settings!$B$22,IF(E953="HKD",Settings!$B$23,1))))</f>
        <v>0</v>
      </c>
      <c r="P953">
        <f>IF(OR(B953="",C953="",E953=""),0,IF(A953=2,H953*IF(E953="SGD",1,IF(E953="USD",Settings!$B$22,IF(E953="HKD",Settings!$B$23,1))),0))</f>
        <v>0</v>
      </c>
      <c r="Q953" s="312">
        <f>IF(OR(J953="",G953=""),"",G953+ROW()/1000000)</f>
      </c>
      <c r="R953" s="247">
        <f>IF(Q953="","",SUMIFS(Txn[Signed Units],Txn[Key],J953,Txn[Transaction Order],"&lt;="&amp;Q953))</f>
      </c>
    </row>
    <row r="954" spans="10:18" ht="15" customHeight="1" x14ac:dyDescent="0.15">
      <c r="A954" s="239"/>
      <c r="B954" s="239"/>
      <c r="C954" s="239"/>
      <c r="D954" s="253"/>
      <c r="E954" s="239"/>
      <c r="F954" s="254"/>
      <c r="G954" s="239"/>
      <c r="H954" s="254"/>
      <c r="I954" s="239"/>
      <c r="J954" s="246">
        <f>IF(OR(B954="",C954="",E954=""),"",B954&amp;":"&amp;C954&amp;":"&amp;E954)</f>
      </c>
      <c r="K954" s="247">
        <f>IF(A954="","",A954*D954)</f>
      </c>
      <c r="L954" s="246">
        <f>IF(A954="","",IF(OR(A954=1,A954=0),H954,0))</f>
      </c>
      <c r="M954" s="246">
        <f>IF(A954="","",IF(A954=-1,H954,0))</f>
      </c>
      <c r="N954">
        <f>IF(J954="","",IF(E954="SGD",1,IF(E954="USD",Settings!$B$22,IF(E954="HKD",Settings!$B$23,1))))</f>
      </c>
      <c r="O954">
        <f>IF(OR(B954="",C954="",E954=""),0,(IF(A954=-1,H954,0)-IF(OR(A954=1,A954=0),H954,0)+IF(A954=2,H954,0))*IF(E954="SGD",1,IF(E954="USD",Settings!$B$22,IF(E954="HKD",Settings!$B$23,1))))</f>
        <v>0</v>
      </c>
      <c r="P954">
        <f>IF(OR(B954="",C954="",E954=""),0,IF(A954=2,H954*IF(E954="SGD",1,IF(E954="USD",Settings!$B$22,IF(E954="HKD",Settings!$B$23,1))),0))</f>
        <v>0</v>
      </c>
      <c r="Q954" s="312">
        <f>IF(OR(J954="",G954=""),"",G954+ROW()/1000000)</f>
      </c>
      <c r="R954" s="247">
        <f>IF(Q954="","",SUMIFS(Txn[Signed Units],Txn[Key],J954,Txn[Transaction Order],"&lt;="&amp;Q954))</f>
      </c>
    </row>
    <row r="955" spans="10:18" ht="15" customHeight="1" x14ac:dyDescent="0.15">
      <c r="A955" s="239"/>
      <c r="B955" s="239"/>
      <c r="C955" s="239"/>
      <c r="D955" s="253"/>
      <c r="E955" s="239"/>
      <c r="F955" s="254"/>
      <c r="G955" s="239"/>
      <c r="H955" s="254"/>
      <c r="I955" s="239"/>
      <c r="J955" s="246">
        <f>IF(OR(B955="",C955="",E955=""),"",B955&amp;":"&amp;C955&amp;":"&amp;E955)</f>
      </c>
      <c r="K955" s="247">
        <f>IF(A955="","",A955*D955)</f>
      </c>
      <c r="L955" s="246">
        <f>IF(A955="","",IF(OR(A955=1,A955=0),H955,0))</f>
      </c>
      <c r="M955" s="246">
        <f>IF(A955="","",IF(A955=-1,H955,0))</f>
      </c>
      <c r="N955">
        <f>IF(J955="","",IF(E955="SGD",1,IF(E955="USD",Settings!$B$22,IF(E955="HKD",Settings!$B$23,1))))</f>
      </c>
      <c r="O955">
        <f>IF(OR(B955="",C955="",E955=""),0,(IF(A955=-1,H955,0)-IF(OR(A955=1,A955=0),H955,0)+IF(A955=2,H955,0))*IF(E955="SGD",1,IF(E955="USD",Settings!$B$22,IF(E955="HKD",Settings!$B$23,1))))</f>
        <v>0</v>
      </c>
      <c r="P955">
        <f>IF(OR(B955="",C955="",E955=""),0,IF(A955=2,H955*IF(E955="SGD",1,IF(E955="USD",Settings!$B$22,IF(E955="HKD",Settings!$B$23,1))),0))</f>
        <v>0</v>
      </c>
      <c r="Q955" s="312">
        <f>IF(OR(J955="",G955=""),"",G955+ROW()/1000000)</f>
      </c>
      <c r="R955" s="247">
        <f>IF(Q955="","",SUMIFS(Txn[Signed Units],Txn[Key],J955,Txn[Transaction Order],"&lt;="&amp;Q955))</f>
      </c>
    </row>
    <row r="956" spans="10:18" ht="15" customHeight="1" x14ac:dyDescent="0.15">
      <c r="A956" s="239"/>
      <c r="B956" s="239"/>
      <c r="C956" s="239"/>
      <c r="D956" s="253"/>
      <c r="E956" s="239"/>
      <c r="F956" s="254"/>
      <c r="G956" s="239"/>
      <c r="H956" s="254"/>
      <c r="I956" s="239"/>
      <c r="J956" s="246">
        <f>IF(OR(B956="",C956="",E956=""),"",B956&amp;":"&amp;C956&amp;":"&amp;E956)</f>
      </c>
      <c r="K956" s="247">
        <f>IF(A956="","",A956*D956)</f>
      </c>
      <c r="L956" s="246">
        <f>IF(A956="","",IF(OR(A956=1,A956=0),H956,0))</f>
      </c>
      <c r="M956" s="246">
        <f>IF(A956="","",IF(A956=-1,H956,0))</f>
      </c>
      <c r="N956">
        <f>IF(J956="","",IF(E956="SGD",1,IF(E956="USD",Settings!$B$22,IF(E956="HKD",Settings!$B$23,1))))</f>
      </c>
      <c r="O956">
        <f>IF(OR(B956="",C956="",E956=""),0,(IF(A956=-1,H956,0)-IF(OR(A956=1,A956=0),H956,0)+IF(A956=2,H956,0))*IF(E956="SGD",1,IF(E956="USD",Settings!$B$22,IF(E956="HKD",Settings!$B$23,1))))</f>
        <v>0</v>
      </c>
      <c r="P956">
        <f>IF(OR(B956="",C956="",E956=""),0,IF(A956=2,H956*IF(E956="SGD",1,IF(E956="USD",Settings!$B$22,IF(E956="HKD",Settings!$B$23,1))),0))</f>
        <v>0</v>
      </c>
      <c r="Q956" s="312">
        <f>IF(OR(J956="",G956=""),"",G956+ROW()/1000000)</f>
      </c>
      <c r="R956" s="247">
        <f>IF(Q956="","",SUMIFS(Txn[Signed Units],Txn[Key],J956,Txn[Transaction Order],"&lt;="&amp;Q956))</f>
      </c>
    </row>
    <row r="957" spans="10:18" ht="15" customHeight="1" x14ac:dyDescent="0.15">
      <c r="A957" s="239"/>
      <c r="B957" s="239"/>
      <c r="C957" s="239"/>
      <c r="D957" s="253"/>
      <c r="E957" s="239"/>
      <c r="F957" s="254"/>
      <c r="G957" s="239"/>
      <c r="H957" s="254"/>
      <c r="I957" s="239"/>
      <c r="J957" s="246">
        <f>IF(OR(B957="",C957="",E957=""),"",B957&amp;":"&amp;C957&amp;":"&amp;E957)</f>
      </c>
      <c r="K957" s="247">
        <f>IF(A957="","",A957*D957)</f>
      </c>
      <c r="L957" s="246">
        <f>IF(A957="","",IF(OR(A957=1,A957=0),H957,0))</f>
      </c>
      <c r="M957" s="246">
        <f>IF(A957="","",IF(A957=-1,H957,0))</f>
      </c>
      <c r="N957">
        <f>IF(J957="","",IF(E957="SGD",1,IF(E957="USD",Settings!$B$22,IF(E957="HKD",Settings!$B$23,1))))</f>
      </c>
      <c r="O957">
        <f>IF(OR(B957="",C957="",E957=""),0,(IF(A957=-1,H957,0)-IF(OR(A957=1,A957=0),H957,0)+IF(A957=2,H957,0))*IF(E957="SGD",1,IF(E957="USD",Settings!$B$22,IF(E957="HKD",Settings!$B$23,1))))</f>
        <v>0</v>
      </c>
      <c r="P957">
        <f>IF(OR(B957="",C957="",E957=""),0,IF(A957=2,H957*IF(E957="SGD",1,IF(E957="USD",Settings!$B$22,IF(E957="HKD",Settings!$B$23,1))),0))</f>
        <v>0</v>
      </c>
      <c r="Q957" s="312">
        <f>IF(OR(J957="",G957=""),"",G957+ROW()/1000000)</f>
      </c>
      <c r="R957" s="247">
        <f>IF(Q957="","",SUMIFS(Txn[Signed Units],Txn[Key],J957,Txn[Transaction Order],"&lt;="&amp;Q957))</f>
      </c>
    </row>
    <row r="958" spans="10:18" ht="15" customHeight="1" x14ac:dyDescent="0.15">
      <c r="A958" s="239"/>
      <c r="B958" s="239"/>
      <c r="C958" s="239"/>
      <c r="D958" s="253"/>
      <c r="E958" s="239"/>
      <c r="F958" s="254"/>
      <c r="G958" s="239"/>
      <c r="H958" s="254"/>
      <c r="I958" s="239"/>
      <c r="J958" s="246">
        <f>IF(OR(B958="",C958="",E958=""),"",B958&amp;":"&amp;C958&amp;":"&amp;E958)</f>
      </c>
      <c r="K958" s="247">
        <f>IF(A958="","",A958*D958)</f>
      </c>
      <c r="L958" s="246">
        <f>IF(A958="","",IF(OR(A958=1,A958=0),H958,0))</f>
      </c>
      <c r="M958" s="246">
        <f>IF(A958="","",IF(A958=-1,H958,0))</f>
      </c>
      <c r="N958">
        <f>IF(J958="","",IF(E958="SGD",1,IF(E958="USD",Settings!$B$22,IF(E958="HKD",Settings!$B$23,1))))</f>
      </c>
      <c r="O958">
        <f>IF(OR(B958="",C958="",E958=""),0,(IF(A958=-1,H958,0)-IF(OR(A958=1,A958=0),H958,0)+IF(A958=2,H958,0))*IF(E958="SGD",1,IF(E958="USD",Settings!$B$22,IF(E958="HKD",Settings!$B$23,1))))</f>
        <v>0</v>
      </c>
      <c r="P958">
        <f>IF(OR(B958="",C958="",E958=""),0,IF(A958=2,H958*IF(E958="SGD",1,IF(E958="USD",Settings!$B$22,IF(E958="HKD",Settings!$B$23,1))),0))</f>
        <v>0</v>
      </c>
      <c r="Q958" s="312">
        <f>IF(OR(J958="",G958=""),"",G958+ROW()/1000000)</f>
      </c>
      <c r="R958" s="247">
        <f>IF(Q958="","",SUMIFS(Txn[Signed Units],Txn[Key],J958,Txn[Transaction Order],"&lt;="&amp;Q958))</f>
      </c>
    </row>
    <row r="959" spans="10:18" ht="15" customHeight="1" x14ac:dyDescent="0.15">
      <c r="A959" s="239"/>
      <c r="B959" s="239"/>
      <c r="C959" s="239"/>
      <c r="D959" s="253"/>
      <c r="E959" s="239"/>
      <c r="F959" s="254"/>
      <c r="G959" s="239"/>
      <c r="H959" s="254"/>
      <c r="I959" s="239"/>
      <c r="J959" s="246">
        <f>IF(OR(B959="",C959="",E959=""),"",B959&amp;":"&amp;C959&amp;":"&amp;E959)</f>
      </c>
      <c r="K959" s="247">
        <f>IF(A959="","",A959*D959)</f>
      </c>
      <c r="L959" s="246">
        <f>IF(A959="","",IF(OR(A959=1,A959=0),H959,0))</f>
      </c>
      <c r="M959" s="246">
        <f>IF(A959="","",IF(A959=-1,H959,0))</f>
      </c>
      <c r="N959">
        <f>IF(J959="","",IF(E959="SGD",1,IF(E959="USD",Settings!$B$22,IF(E959="HKD",Settings!$B$23,1))))</f>
      </c>
      <c r="O959">
        <f>IF(OR(B959="",C959="",E959=""),0,(IF(A959=-1,H959,0)-IF(OR(A959=1,A959=0),H959,0)+IF(A959=2,H959,0))*IF(E959="SGD",1,IF(E959="USD",Settings!$B$22,IF(E959="HKD",Settings!$B$23,1))))</f>
        <v>0</v>
      </c>
      <c r="P959">
        <f>IF(OR(B959="",C959="",E959=""),0,IF(A959=2,H959*IF(E959="SGD",1,IF(E959="USD",Settings!$B$22,IF(E959="HKD",Settings!$B$23,1))),0))</f>
        <v>0</v>
      </c>
      <c r="Q959" s="312">
        <f>IF(OR(J959="",G959=""),"",G959+ROW()/1000000)</f>
      </c>
      <c r="R959" s="247">
        <f>IF(Q959="","",SUMIFS(Txn[Signed Units],Txn[Key],J959,Txn[Transaction Order],"&lt;="&amp;Q959))</f>
      </c>
    </row>
    <row r="960" spans="10:18" ht="15" customHeight="1" x14ac:dyDescent="0.15">
      <c r="A960" s="239"/>
      <c r="B960" s="239"/>
      <c r="C960" s="239"/>
      <c r="D960" s="253"/>
      <c r="E960" s="239"/>
      <c r="F960" s="254"/>
      <c r="G960" s="239"/>
      <c r="H960" s="254"/>
      <c r="I960" s="239"/>
      <c r="J960" s="246">
        <f>IF(OR(B960="",C960="",E960=""),"",B960&amp;":"&amp;C960&amp;":"&amp;E960)</f>
      </c>
      <c r="K960" s="247">
        <f>IF(A960="","",A960*D960)</f>
      </c>
      <c r="L960" s="246">
        <f>IF(A960="","",IF(OR(A960=1,A960=0),H960,0))</f>
      </c>
      <c r="M960" s="246">
        <f>IF(A960="","",IF(A960=-1,H960,0))</f>
      </c>
      <c r="N960">
        <f>IF(J960="","",IF(E960="SGD",1,IF(E960="USD",Settings!$B$22,IF(E960="HKD",Settings!$B$23,1))))</f>
      </c>
      <c r="O960">
        <f>IF(OR(B960="",C960="",E960=""),0,(IF(A960=-1,H960,0)-IF(OR(A960=1,A960=0),H960,0)+IF(A960=2,H960,0))*IF(E960="SGD",1,IF(E960="USD",Settings!$B$22,IF(E960="HKD",Settings!$B$23,1))))</f>
        <v>0</v>
      </c>
      <c r="P960">
        <f>IF(OR(B960="",C960="",E960=""),0,IF(A960=2,H960*IF(E960="SGD",1,IF(E960="USD",Settings!$B$22,IF(E960="HKD",Settings!$B$23,1))),0))</f>
        <v>0</v>
      </c>
      <c r="Q960" s="312">
        <f>IF(OR(J960="",G960=""),"",G960+ROW()/1000000)</f>
      </c>
      <c r="R960" s="247">
        <f>IF(Q960="","",SUMIFS(Txn[Signed Units],Txn[Key],J960,Txn[Transaction Order],"&lt;="&amp;Q960))</f>
      </c>
    </row>
    <row r="961" spans="10:18" ht="15" customHeight="1" x14ac:dyDescent="0.15">
      <c r="A961" s="239"/>
      <c r="B961" s="239"/>
      <c r="C961" s="239"/>
      <c r="D961" s="253"/>
      <c r="E961" s="239"/>
      <c r="F961" s="254"/>
      <c r="G961" s="239"/>
      <c r="H961" s="254"/>
      <c r="I961" s="239"/>
      <c r="J961" s="246">
        <f>IF(OR(B961="",C961="",E961=""),"",B961&amp;":"&amp;C961&amp;":"&amp;E961)</f>
      </c>
      <c r="K961" s="247">
        <f>IF(A961="","",A961*D961)</f>
      </c>
      <c r="L961" s="246">
        <f>IF(A961="","",IF(OR(A961=1,A961=0),H961,0))</f>
      </c>
      <c r="M961" s="246">
        <f>IF(A961="","",IF(A961=-1,H961,0))</f>
      </c>
      <c r="N961">
        <f>IF(J961="","",IF(E961="SGD",1,IF(E961="USD",Settings!$B$22,IF(E961="HKD",Settings!$B$23,1))))</f>
      </c>
      <c r="O961">
        <f>IF(OR(B961="",C961="",E961=""),0,(IF(A961=-1,H961,0)-IF(OR(A961=1,A961=0),H961,0)+IF(A961=2,H961,0))*IF(E961="SGD",1,IF(E961="USD",Settings!$B$22,IF(E961="HKD",Settings!$B$23,1))))</f>
        <v>0</v>
      </c>
      <c r="P961">
        <f>IF(OR(B961="",C961="",E961=""),0,IF(A961=2,H961*IF(E961="SGD",1,IF(E961="USD",Settings!$B$22,IF(E961="HKD",Settings!$B$23,1))),0))</f>
        <v>0</v>
      </c>
      <c r="Q961" s="312">
        <f>IF(OR(J961="",G961=""),"",G961+ROW()/1000000)</f>
      </c>
      <c r="R961" s="247">
        <f>IF(Q961="","",SUMIFS(Txn[Signed Units],Txn[Key],J961,Txn[Transaction Order],"&lt;="&amp;Q961))</f>
      </c>
    </row>
    <row r="962" spans="10:18" ht="15" customHeight="1" x14ac:dyDescent="0.15">
      <c r="A962" s="239"/>
      <c r="B962" s="239"/>
      <c r="C962" s="239"/>
      <c r="D962" s="253"/>
      <c r="E962" s="239"/>
      <c r="F962" s="254"/>
      <c r="G962" s="239"/>
      <c r="H962" s="254"/>
      <c r="I962" s="239"/>
      <c r="J962" s="246">
        <f>IF(OR(B962="",C962="",E962=""),"",B962&amp;":"&amp;C962&amp;":"&amp;E962)</f>
      </c>
      <c r="K962" s="247">
        <f>IF(A962="","",A962*D962)</f>
      </c>
      <c r="L962" s="246">
        <f>IF(A962="","",IF(OR(A962=1,A962=0),H962,0))</f>
      </c>
      <c r="M962" s="246">
        <f>IF(A962="","",IF(A962=-1,H962,0))</f>
      </c>
      <c r="N962">
        <f>IF(J962="","",IF(E962="SGD",1,IF(E962="USD",Settings!$B$22,IF(E962="HKD",Settings!$B$23,1))))</f>
      </c>
      <c r="O962">
        <f>IF(OR(B962="",C962="",E962=""),0,(IF(A962=-1,H962,0)-IF(OR(A962=1,A962=0),H962,0)+IF(A962=2,H962,0))*IF(E962="SGD",1,IF(E962="USD",Settings!$B$22,IF(E962="HKD",Settings!$B$23,1))))</f>
        <v>0</v>
      </c>
      <c r="P962">
        <f>IF(OR(B962="",C962="",E962=""),0,IF(A962=2,H962*IF(E962="SGD",1,IF(E962="USD",Settings!$B$22,IF(E962="HKD",Settings!$B$23,1))),0))</f>
        <v>0</v>
      </c>
      <c r="Q962" s="312">
        <f>IF(OR(J962="",G962=""),"",G962+ROW()/1000000)</f>
      </c>
      <c r="R962" s="247">
        <f>IF(Q962="","",SUMIFS(Txn[Signed Units],Txn[Key],J962,Txn[Transaction Order],"&lt;="&amp;Q962))</f>
      </c>
    </row>
    <row r="963" spans="10:18" ht="15" customHeight="1" x14ac:dyDescent="0.15">
      <c r="A963" s="239"/>
      <c r="B963" s="239"/>
      <c r="C963" s="239"/>
      <c r="D963" s="253"/>
      <c r="E963" s="239"/>
      <c r="F963" s="254"/>
      <c r="G963" s="239"/>
      <c r="H963" s="254"/>
      <c r="I963" s="239"/>
      <c r="J963" s="246">
        <f>IF(OR(B963="",C963="",E963=""),"",B963&amp;":"&amp;C963&amp;":"&amp;E963)</f>
      </c>
      <c r="K963" s="247">
        <f>IF(A963="","",A963*D963)</f>
      </c>
      <c r="L963" s="246">
        <f>IF(A963="","",IF(OR(A963=1,A963=0),H963,0))</f>
      </c>
      <c r="M963" s="246">
        <f>IF(A963="","",IF(A963=-1,H963,0))</f>
      </c>
      <c r="N963">
        <f>IF(J963="","",IF(E963="SGD",1,IF(E963="USD",Settings!$B$22,IF(E963="HKD",Settings!$B$23,1))))</f>
      </c>
      <c r="O963">
        <f>IF(OR(B963="",C963="",E963=""),0,(IF(A963=-1,H963,0)-IF(OR(A963=1,A963=0),H963,0)+IF(A963=2,H963,0))*IF(E963="SGD",1,IF(E963="USD",Settings!$B$22,IF(E963="HKD",Settings!$B$23,1))))</f>
        <v>0</v>
      </c>
      <c r="P963">
        <f>IF(OR(B963="",C963="",E963=""),0,IF(A963=2,H963*IF(E963="SGD",1,IF(E963="USD",Settings!$B$22,IF(E963="HKD",Settings!$B$23,1))),0))</f>
        <v>0</v>
      </c>
      <c r="Q963" s="312">
        <f>IF(OR(J963="",G963=""),"",G963+ROW()/1000000)</f>
      </c>
      <c r="R963" s="247">
        <f>IF(Q963="","",SUMIFS(Txn[Signed Units],Txn[Key],J963,Txn[Transaction Order],"&lt;="&amp;Q963))</f>
      </c>
    </row>
    <row r="964" spans="10:18" ht="15" customHeight="1" x14ac:dyDescent="0.15">
      <c r="A964" s="239"/>
      <c r="B964" s="239"/>
      <c r="C964" s="239"/>
      <c r="D964" s="253"/>
      <c r="E964" s="239"/>
      <c r="F964" s="254"/>
      <c r="G964" s="239"/>
      <c r="H964" s="254"/>
      <c r="I964" s="239"/>
      <c r="J964" s="246">
        <f>IF(OR(B964="",C964="",E964=""),"",B964&amp;":"&amp;C964&amp;":"&amp;E964)</f>
      </c>
      <c r="K964" s="247">
        <f>IF(A964="","",A964*D964)</f>
      </c>
      <c r="L964" s="246">
        <f>IF(A964="","",IF(OR(A964=1,A964=0),H964,0))</f>
      </c>
      <c r="M964" s="246">
        <f>IF(A964="","",IF(A964=-1,H964,0))</f>
      </c>
      <c r="N964">
        <f>IF(J964="","",IF(E964="SGD",1,IF(E964="USD",Settings!$B$22,IF(E964="HKD",Settings!$B$23,1))))</f>
      </c>
      <c r="O964">
        <f>IF(OR(B964="",C964="",E964=""),0,(IF(A964=-1,H964,0)-IF(OR(A964=1,A964=0),H964,0)+IF(A964=2,H964,0))*IF(E964="SGD",1,IF(E964="USD",Settings!$B$22,IF(E964="HKD",Settings!$B$23,1))))</f>
        <v>0</v>
      </c>
      <c r="P964">
        <f>IF(OR(B964="",C964="",E964=""),0,IF(A964=2,H964*IF(E964="SGD",1,IF(E964="USD",Settings!$B$22,IF(E964="HKD",Settings!$B$23,1))),0))</f>
        <v>0</v>
      </c>
      <c r="Q964" s="312">
        <f>IF(OR(J964="",G964=""),"",G964+ROW()/1000000)</f>
      </c>
      <c r="R964" s="247">
        <f>IF(Q964="","",SUMIFS(Txn[Signed Units],Txn[Key],J964,Txn[Transaction Order],"&lt;="&amp;Q964))</f>
      </c>
    </row>
    <row r="965" spans="10:18" ht="15" customHeight="1" x14ac:dyDescent="0.15">
      <c r="A965" s="239"/>
      <c r="B965" s="239"/>
      <c r="C965" s="239"/>
      <c r="D965" s="253"/>
      <c r="E965" s="239"/>
      <c r="F965" s="254"/>
      <c r="G965" s="239"/>
      <c r="H965" s="254"/>
      <c r="I965" s="239"/>
      <c r="J965" s="246">
        <f>IF(OR(B965="",C965="",E965=""),"",B965&amp;":"&amp;C965&amp;":"&amp;E965)</f>
      </c>
      <c r="K965" s="247">
        <f>IF(A965="","",A965*D965)</f>
      </c>
      <c r="L965" s="246">
        <f>IF(A965="","",IF(OR(A965=1,A965=0),H965,0))</f>
      </c>
      <c r="M965" s="246">
        <f>IF(A965="","",IF(A965=-1,H965,0))</f>
      </c>
      <c r="N965">
        <f>IF(J965="","",IF(E965="SGD",1,IF(E965="USD",Settings!$B$22,IF(E965="HKD",Settings!$B$23,1))))</f>
      </c>
      <c r="O965">
        <f>IF(OR(B965="",C965="",E965=""),0,(IF(A965=-1,H965,0)-IF(OR(A965=1,A965=0),H965,0)+IF(A965=2,H965,0))*IF(E965="SGD",1,IF(E965="USD",Settings!$B$22,IF(E965="HKD",Settings!$B$23,1))))</f>
        <v>0</v>
      </c>
      <c r="P965">
        <f>IF(OR(B965="",C965="",E965=""),0,IF(A965=2,H965*IF(E965="SGD",1,IF(E965="USD",Settings!$B$22,IF(E965="HKD",Settings!$B$23,1))),0))</f>
        <v>0</v>
      </c>
      <c r="Q965" s="312">
        <f>IF(OR(J965="",G965=""),"",G965+ROW()/1000000)</f>
      </c>
      <c r="R965" s="247">
        <f>IF(Q965="","",SUMIFS(Txn[Signed Units],Txn[Key],J965,Txn[Transaction Order],"&lt;="&amp;Q965))</f>
      </c>
    </row>
    <row r="966" spans="10:18" ht="15" customHeight="1" x14ac:dyDescent="0.15">
      <c r="A966" s="239"/>
      <c r="B966" s="239"/>
      <c r="C966" s="239"/>
      <c r="D966" s="253"/>
      <c r="E966" s="239"/>
      <c r="F966" s="254"/>
      <c r="G966" s="239"/>
      <c r="H966" s="254"/>
      <c r="I966" s="239"/>
      <c r="J966" s="246">
        <f>IF(OR(B966="",C966="",E966=""),"",B966&amp;":"&amp;C966&amp;":"&amp;E966)</f>
      </c>
      <c r="K966" s="247">
        <f>IF(A966="","",A966*D966)</f>
      </c>
      <c r="L966" s="246">
        <f>IF(A966="","",IF(OR(A966=1,A966=0),H966,0))</f>
      </c>
      <c r="M966" s="246">
        <f>IF(A966="","",IF(A966=-1,H966,0))</f>
      </c>
      <c r="N966">
        <f>IF(J966="","",IF(E966="SGD",1,IF(E966="USD",Settings!$B$22,IF(E966="HKD",Settings!$B$23,1))))</f>
      </c>
      <c r="O966">
        <f>IF(OR(B966="",C966="",E966=""),0,(IF(A966=-1,H966,0)-IF(OR(A966=1,A966=0),H966,0)+IF(A966=2,H966,0))*IF(E966="SGD",1,IF(E966="USD",Settings!$B$22,IF(E966="HKD",Settings!$B$23,1))))</f>
        <v>0</v>
      </c>
      <c r="P966">
        <f>IF(OR(B966="",C966="",E966=""),0,IF(A966=2,H966*IF(E966="SGD",1,IF(E966="USD",Settings!$B$22,IF(E966="HKD",Settings!$B$23,1))),0))</f>
        <v>0</v>
      </c>
      <c r="Q966" s="312">
        <f>IF(OR(J966="",G966=""),"",G966+ROW()/1000000)</f>
      </c>
      <c r="R966" s="247">
        <f>IF(Q966="","",SUMIFS(Txn[Signed Units],Txn[Key],J966,Txn[Transaction Order],"&lt;="&amp;Q966))</f>
      </c>
    </row>
    <row r="967" spans="10:18" ht="15" customHeight="1" x14ac:dyDescent="0.15">
      <c r="A967" s="239"/>
      <c r="B967" s="239"/>
      <c r="C967" s="239"/>
      <c r="D967" s="253"/>
      <c r="E967" s="239"/>
      <c r="F967" s="254"/>
      <c r="G967" s="239"/>
      <c r="H967" s="254"/>
      <c r="I967" s="239"/>
      <c r="J967" s="246">
        <f>IF(OR(B967="",C967="",E967=""),"",B967&amp;":"&amp;C967&amp;":"&amp;E967)</f>
      </c>
      <c r="K967" s="247">
        <f>IF(A967="","",A967*D967)</f>
      </c>
      <c r="L967" s="246">
        <f>IF(A967="","",IF(OR(A967=1,A967=0),H967,0))</f>
      </c>
      <c r="M967" s="246">
        <f>IF(A967="","",IF(A967=-1,H967,0))</f>
      </c>
      <c r="N967">
        <f>IF(J967="","",IF(E967="SGD",1,IF(E967="USD",Settings!$B$22,IF(E967="HKD",Settings!$B$23,1))))</f>
      </c>
      <c r="O967">
        <f>IF(OR(B967="",C967="",E967=""),0,(IF(A967=-1,H967,0)-IF(OR(A967=1,A967=0),H967,0)+IF(A967=2,H967,0))*IF(E967="SGD",1,IF(E967="USD",Settings!$B$22,IF(E967="HKD",Settings!$B$23,1))))</f>
        <v>0</v>
      </c>
      <c r="P967">
        <f>IF(OR(B967="",C967="",E967=""),0,IF(A967=2,H967*IF(E967="SGD",1,IF(E967="USD",Settings!$B$22,IF(E967="HKD",Settings!$B$23,1))),0))</f>
        <v>0</v>
      </c>
      <c r="Q967" s="312">
        <f>IF(OR(J967="",G967=""),"",G967+ROW()/1000000)</f>
      </c>
      <c r="R967" s="247">
        <f>IF(Q967="","",SUMIFS(Txn[Signed Units],Txn[Key],J967,Txn[Transaction Order],"&lt;="&amp;Q967))</f>
      </c>
    </row>
    <row r="968" spans="10:18" ht="15" customHeight="1" x14ac:dyDescent="0.15">
      <c r="A968" s="239"/>
      <c r="B968" s="239"/>
      <c r="C968" s="239"/>
      <c r="D968" s="253"/>
      <c r="E968" s="239"/>
      <c r="F968" s="254"/>
      <c r="G968" s="239"/>
      <c r="H968" s="254"/>
      <c r="I968" s="239"/>
      <c r="J968" s="246">
        <f>IF(OR(B968="",C968="",E968=""),"",B968&amp;":"&amp;C968&amp;":"&amp;E968)</f>
      </c>
      <c r="K968" s="247">
        <f>IF(A968="","",A968*D968)</f>
      </c>
      <c r="L968" s="246">
        <f>IF(A968="","",IF(OR(A968=1,A968=0),H968,0))</f>
      </c>
      <c r="M968" s="246">
        <f>IF(A968="","",IF(A968=-1,H968,0))</f>
      </c>
      <c r="N968">
        <f>IF(J968="","",IF(E968="SGD",1,IF(E968="USD",Settings!$B$22,IF(E968="HKD",Settings!$B$23,1))))</f>
      </c>
      <c r="O968">
        <f>IF(OR(B968="",C968="",E968=""),0,(IF(A968=-1,H968,0)-IF(OR(A968=1,A968=0),H968,0)+IF(A968=2,H968,0))*IF(E968="SGD",1,IF(E968="USD",Settings!$B$22,IF(E968="HKD",Settings!$B$23,1))))</f>
        <v>0</v>
      </c>
      <c r="P968">
        <f>IF(OR(B968="",C968="",E968=""),0,IF(A968=2,H968*IF(E968="SGD",1,IF(E968="USD",Settings!$B$22,IF(E968="HKD",Settings!$B$23,1))),0))</f>
        <v>0</v>
      </c>
      <c r="Q968" s="312">
        <f>IF(OR(J968="",G968=""),"",G968+ROW()/1000000)</f>
      </c>
      <c r="R968" s="247">
        <f>IF(Q968="","",SUMIFS(Txn[Signed Units],Txn[Key],J968,Txn[Transaction Order],"&lt;="&amp;Q968))</f>
      </c>
    </row>
    <row r="969" spans="10:18" ht="15" customHeight="1" x14ac:dyDescent="0.15">
      <c r="A969" s="239"/>
      <c r="B969" s="239"/>
      <c r="C969" s="239"/>
      <c r="D969" s="253"/>
      <c r="E969" s="239"/>
      <c r="F969" s="254"/>
      <c r="G969" s="239"/>
      <c r="H969" s="254"/>
      <c r="I969" s="239"/>
      <c r="J969" s="246">
        <f>IF(OR(B969="",C969="",E969=""),"",B969&amp;":"&amp;C969&amp;":"&amp;E969)</f>
      </c>
      <c r="K969" s="247">
        <f>IF(A969="","",A969*D969)</f>
      </c>
      <c r="L969" s="246">
        <f>IF(A969="","",IF(OR(A969=1,A969=0),H969,0))</f>
      </c>
      <c r="M969" s="246">
        <f>IF(A969="","",IF(A969=-1,H969,0))</f>
      </c>
      <c r="N969">
        <f>IF(J969="","",IF(E969="SGD",1,IF(E969="USD",Settings!$B$22,IF(E969="HKD",Settings!$B$23,1))))</f>
      </c>
      <c r="O969">
        <f>IF(OR(B969="",C969="",E969=""),0,(IF(A969=-1,H969,0)-IF(OR(A969=1,A969=0),H969,0)+IF(A969=2,H969,0))*IF(E969="SGD",1,IF(E969="USD",Settings!$B$22,IF(E969="HKD",Settings!$B$23,1))))</f>
        <v>0</v>
      </c>
      <c r="P969">
        <f>IF(OR(B969="",C969="",E969=""),0,IF(A969=2,H969*IF(E969="SGD",1,IF(E969="USD",Settings!$B$22,IF(E969="HKD",Settings!$B$23,1))),0))</f>
        <v>0</v>
      </c>
      <c r="Q969" s="312">
        <f>IF(OR(J969="",G969=""),"",G969+ROW()/1000000)</f>
      </c>
      <c r="R969" s="247">
        <f>IF(Q969="","",SUMIFS(Txn[Signed Units],Txn[Key],J969,Txn[Transaction Order],"&lt;="&amp;Q969))</f>
      </c>
    </row>
    <row r="970" spans="10:18" ht="15" customHeight="1" x14ac:dyDescent="0.15">
      <c r="A970" s="239"/>
      <c r="B970" s="239"/>
      <c r="C970" s="239"/>
      <c r="D970" s="253"/>
      <c r="E970" s="239"/>
      <c r="F970" s="254"/>
      <c r="G970" s="239"/>
      <c r="H970" s="254"/>
      <c r="I970" s="239"/>
      <c r="J970" s="246">
        <f>IF(OR(B970="",C970="",E970=""),"",B970&amp;":"&amp;C970&amp;":"&amp;E970)</f>
      </c>
      <c r="K970" s="247">
        <f>IF(A970="","",A970*D970)</f>
      </c>
      <c r="L970" s="246">
        <f>IF(A970="","",IF(OR(A970=1,A970=0),H970,0))</f>
      </c>
      <c r="M970" s="246">
        <f>IF(A970="","",IF(A970=-1,H970,0))</f>
      </c>
      <c r="N970">
        <f>IF(J970="","",IF(E970="SGD",1,IF(E970="USD",Settings!$B$22,IF(E970="HKD",Settings!$B$23,1))))</f>
      </c>
      <c r="O970">
        <f>IF(OR(B970="",C970="",E970=""),0,(IF(A970=-1,H970,0)-IF(OR(A970=1,A970=0),H970,0)+IF(A970=2,H970,0))*IF(E970="SGD",1,IF(E970="USD",Settings!$B$22,IF(E970="HKD",Settings!$B$23,1))))</f>
        <v>0</v>
      </c>
      <c r="P970">
        <f>IF(OR(B970="",C970="",E970=""),0,IF(A970=2,H970*IF(E970="SGD",1,IF(E970="USD",Settings!$B$22,IF(E970="HKD",Settings!$B$23,1))),0))</f>
        <v>0</v>
      </c>
      <c r="Q970" s="312">
        <f>IF(OR(J970="",G970=""),"",G970+ROW()/1000000)</f>
      </c>
      <c r="R970" s="247">
        <f>IF(Q970="","",SUMIFS(Txn[Signed Units],Txn[Key],J970,Txn[Transaction Order],"&lt;="&amp;Q970))</f>
      </c>
    </row>
    <row r="971" spans="10:18" ht="15" customHeight="1" x14ac:dyDescent="0.15">
      <c r="A971" s="239"/>
      <c r="B971" s="239"/>
      <c r="C971" s="239"/>
      <c r="D971" s="253"/>
      <c r="E971" s="239"/>
      <c r="F971" s="254"/>
      <c r="G971" s="239"/>
      <c r="H971" s="254"/>
      <c r="I971" s="239"/>
      <c r="J971" s="246">
        <f>IF(OR(B971="",C971="",E971=""),"",B971&amp;":"&amp;C971&amp;":"&amp;E971)</f>
      </c>
      <c r="K971" s="247">
        <f>IF(A971="","",A971*D971)</f>
      </c>
      <c r="L971" s="246">
        <f>IF(A971="","",IF(OR(A971=1,A971=0),H971,0))</f>
      </c>
      <c r="M971" s="246">
        <f>IF(A971="","",IF(A971=-1,H971,0))</f>
      </c>
      <c r="N971">
        <f>IF(J971="","",IF(E971="SGD",1,IF(E971="USD",Settings!$B$22,IF(E971="HKD",Settings!$B$23,1))))</f>
      </c>
      <c r="O971">
        <f>IF(OR(B971="",C971="",E971=""),0,(IF(A971=-1,H971,0)-IF(OR(A971=1,A971=0),H971,0)+IF(A971=2,H971,0))*IF(E971="SGD",1,IF(E971="USD",Settings!$B$22,IF(E971="HKD",Settings!$B$23,1))))</f>
        <v>0</v>
      </c>
      <c r="P971">
        <f>IF(OR(B971="",C971="",E971=""),0,IF(A971=2,H971*IF(E971="SGD",1,IF(E971="USD",Settings!$B$22,IF(E971="HKD",Settings!$B$23,1))),0))</f>
        <v>0</v>
      </c>
      <c r="Q971" s="312">
        <f>IF(OR(J971="",G971=""),"",G971+ROW()/1000000)</f>
      </c>
      <c r="R971" s="247">
        <f>IF(Q971="","",SUMIFS(Txn[Signed Units],Txn[Key],J971,Txn[Transaction Order],"&lt;="&amp;Q971))</f>
      </c>
    </row>
    <row r="972" spans="10:18" ht="15" customHeight="1" x14ac:dyDescent="0.15">
      <c r="A972" s="239"/>
      <c r="B972" s="239"/>
      <c r="C972" s="239"/>
      <c r="D972" s="253"/>
      <c r="E972" s="239"/>
      <c r="F972" s="254"/>
      <c r="G972" s="239"/>
      <c r="H972" s="254"/>
      <c r="I972" s="239"/>
      <c r="J972" s="246">
        <f>IF(OR(B972="",C972="",E972=""),"",B972&amp;":"&amp;C972&amp;":"&amp;E972)</f>
      </c>
      <c r="K972" s="247">
        <f>IF(A972="","",A972*D972)</f>
      </c>
      <c r="L972" s="246">
        <f>IF(A972="","",IF(OR(A972=1,A972=0),H972,0))</f>
      </c>
      <c r="M972" s="246">
        <f>IF(A972="","",IF(A972=-1,H972,0))</f>
      </c>
      <c r="N972">
        <f>IF(J972="","",IF(E972="SGD",1,IF(E972="USD",Settings!$B$22,IF(E972="HKD",Settings!$B$23,1))))</f>
      </c>
      <c r="O972">
        <f>IF(OR(B972="",C972="",E972=""),0,(IF(A972=-1,H972,0)-IF(OR(A972=1,A972=0),H972,0)+IF(A972=2,H972,0))*IF(E972="SGD",1,IF(E972="USD",Settings!$B$22,IF(E972="HKD",Settings!$B$23,1))))</f>
        <v>0</v>
      </c>
      <c r="P972">
        <f>IF(OR(B972="",C972="",E972=""),0,IF(A972=2,H972*IF(E972="SGD",1,IF(E972="USD",Settings!$B$22,IF(E972="HKD",Settings!$B$23,1))),0))</f>
        <v>0</v>
      </c>
      <c r="Q972" s="312">
        <f>IF(OR(J972="",G972=""),"",G972+ROW()/1000000)</f>
      </c>
      <c r="R972" s="247">
        <f>IF(Q972="","",SUMIFS(Txn[Signed Units],Txn[Key],J972,Txn[Transaction Order],"&lt;="&amp;Q972))</f>
      </c>
    </row>
    <row r="973" spans="10:18" ht="15" customHeight="1" x14ac:dyDescent="0.15">
      <c r="A973" s="239"/>
      <c r="B973" s="239"/>
      <c r="C973" s="239"/>
      <c r="D973" s="253"/>
      <c r="E973" s="239"/>
      <c r="F973" s="254"/>
      <c r="G973" s="239"/>
      <c r="H973" s="254"/>
      <c r="I973" s="239"/>
      <c r="J973" s="246">
        <f>IF(OR(B973="",C973="",E973=""),"",B973&amp;":"&amp;C973&amp;":"&amp;E973)</f>
      </c>
      <c r="K973" s="247">
        <f>IF(A973="","",A973*D973)</f>
      </c>
      <c r="L973" s="246">
        <f>IF(A973="","",IF(OR(A973=1,A973=0),H973,0))</f>
      </c>
      <c r="M973" s="246">
        <f>IF(A973="","",IF(A973=-1,H973,0))</f>
      </c>
      <c r="N973">
        <f>IF(J973="","",IF(E973="SGD",1,IF(E973="USD",Settings!$B$22,IF(E973="HKD",Settings!$B$23,1))))</f>
      </c>
      <c r="O973">
        <f>IF(OR(B973="",C973="",E973=""),0,(IF(A973=-1,H973,0)-IF(OR(A973=1,A973=0),H973,0)+IF(A973=2,H973,0))*IF(E973="SGD",1,IF(E973="USD",Settings!$B$22,IF(E973="HKD",Settings!$B$23,1))))</f>
        <v>0</v>
      </c>
      <c r="P973">
        <f>IF(OR(B973="",C973="",E973=""),0,IF(A973=2,H973*IF(E973="SGD",1,IF(E973="USD",Settings!$B$22,IF(E973="HKD",Settings!$B$23,1))),0))</f>
        <v>0</v>
      </c>
      <c r="Q973" s="312">
        <f>IF(OR(J973="",G973=""),"",G973+ROW()/1000000)</f>
      </c>
      <c r="R973" s="247">
        <f>IF(Q973="","",SUMIFS(Txn[Signed Units],Txn[Key],J973,Txn[Transaction Order],"&lt;="&amp;Q973))</f>
      </c>
    </row>
    <row r="974" spans="10:18" ht="15" customHeight="1" x14ac:dyDescent="0.15">
      <c r="A974" s="239"/>
      <c r="B974" s="239"/>
      <c r="C974" s="239"/>
      <c r="D974" s="253"/>
      <c r="E974" s="239"/>
      <c r="F974" s="254"/>
      <c r="G974" s="239"/>
      <c r="H974" s="254"/>
      <c r="I974" s="239"/>
      <c r="J974" s="246">
        <f>IF(OR(B974="",C974="",E974=""),"",B974&amp;":"&amp;C974&amp;":"&amp;E974)</f>
      </c>
      <c r="K974" s="247">
        <f>IF(A974="","",A974*D974)</f>
      </c>
      <c r="L974" s="246">
        <f>IF(A974="","",IF(OR(A974=1,A974=0),H974,0))</f>
      </c>
      <c r="M974" s="246">
        <f>IF(A974="","",IF(A974=-1,H974,0))</f>
      </c>
      <c r="N974">
        <f>IF(J974="","",IF(E974="SGD",1,IF(E974="USD",Settings!$B$22,IF(E974="HKD",Settings!$B$23,1))))</f>
      </c>
      <c r="O974">
        <f>IF(OR(B974="",C974="",E974=""),0,(IF(A974=-1,H974,0)-IF(OR(A974=1,A974=0),H974,0)+IF(A974=2,H974,0))*IF(E974="SGD",1,IF(E974="USD",Settings!$B$22,IF(E974="HKD",Settings!$B$23,1))))</f>
        <v>0</v>
      </c>
      <c r="P974">
        <f>IF(OR(B974="",C974="",E974=""),0,IF(A974=2,H974*IF(E974="SGD",1,IF(E974="USD",Settings!$B$22,IF(E974="HKD",Settings!$B$23,1))),0))</f>
        <v>0</v>
      </c>
      <c r="Q974" s="312">
        <f>IF(OR(J974="",G974=""),"",G974+ROW()/1000000)</f>
      </c>
      <c r="R974" s="247">
        <f>IF(Q974="","",SUMIFS(Txn[Signed Units],Txn[Key],J974,Txn[Transaction Order],"&lt;="&amp;Q974))</f>
      </c>
    </row>
    <row r="975" spans="10:18" ht="15" customHeight="1" x14ac:dyDescent="0.15">
      <c r="A975" s="239"/>
      <c r="B975" s="239"/>
      <c r="C975" s="239"/>
      <c r="D975" s="253"/>
      <c r="E975" s="239"/>
      <c r="F975" s="254"/>
      <c r="G975" s="239"/>
      <c r="H975" s="254"/>
      <c r="I975" s="239"/>
      <c r="J975" s="246">
        <f>IF(OR(B975="",C975="",E975=""),"",B975&amp;":"&amp;C975&amp;":"&amp;E975)</f>
      </c>
      <c r="K975" s="247">
        <f>IF(A975="","",A975*D975)</f>
      </c>
      <c r="L975" s="246">
        <f>IF(A975="","",IF(OR(A975=1,A975=0),H975,0))</f>
      </c>
      <c r="M975" s="246">
        <f>IF(A975="","",IF(A975=-1,H975,0))</f>
      </c>
      <c r="N975">
        <f>IF(J975="","",IF(E975="SGD",1,IF(E975="USD",Settings!$B$22,IF(E975="HKD",Settings!$B$23,1))))</f>
      </c>
      <c r="O975">
        <f>IF(OR(B975="",C975="",E975=""),0,(IF(A975=-1,H975,0)-IF(OR(A975=1,A975=0),H975,0)+IF(A975=2,H975,0))*IF(E975="SGD",1,IF(E975="USD",Settings!$B$22,IF(E975="HKD",Settings!$B$23,1))))</f>
        <v>0</v>
      </c>
      <c r="P975">
        <f>IF(OR(B975="",C975="",E975=""),0,IF(A975=2,H975*IF(E975="SGD",1,IF(E975="USD",Settings!$B$22,IF(E975="HKD",Settings!$B$23,1))),0))</f>
        <v>0</v>
      </c>
      <c r="Q975" s="312">
        <f>IF(OR(J975="",G975=""),"",G975+ROW()/1000000)</f>
      </c>
      <c r="R975" s="247">
        <f>IF(Q975="","",SUMIFS(Txn[Signed Units],Txn[Key],J975,Txn[Transaction Order],"&lt;="&amp;Q975))</f>
      </c>
    </row>
    <row r="976" spans="10:18" ht="15" customHeight="1" x14ac:dyDescent="0.15">
      <c r="A976" s="239"/>
      <c r="B976" s="239"/>
      <c r="C976" s="239"/>
      <c r="D976" s="253"/>
      <c r="E976" s="239"/>
      <c r="F976" s="254"/>
      <c r="G976" s="239"/>
      <c r="H976" s="254"/>
      <c r="I976" s="239"/>
      <c r="J976" s="246">
        <f>IF(OR(B976="",C976="",E976=""),"",B976&amp;":"&amp;C976&amp;":"&amp;E976)</f>
      </c>
      <c r="K976" s="247">
        <f>IF(A976="","",A976*D976)</f>
      </c>
      <c r="L976" s="246">
        <f>IF(A976="","",IF(OR(A976=1,A976=0),H976,0))</f>
      </c>
      <c r="M976" s="246">
        <f>IF(A976="","",IF(A976=-1,H976,0))</f>
      </c>
      <c r="N976">
        <f>IF(J976="","",IF(E976="SGD",1,IF(E976="USD",Settings!$B$22,IF(E976="HKD",Settings!$B$23,1))))</f>
      </c>
      <c r="O976">
        <f>IF(OR(B976="",C976="",E976=""),0,(IF(A976=-1,H976,0)-IF(OR(A976=1,A976=0),H976,0)+IF(A976=2,H976,0))*IF(E976="SGD",1,IF(E976="USD",Settings!$B$22,IF(E976="HKD",Settings!$B$23,1))))</f>
        <v>0</v>
      </c>
      <c r="P976">
        <f>IF(OR(B976="",C976="",E976=""),0,IF(A976=2,H976*IF(E976="SGD",1,IF(E976="USD",Settings!$B$22,IF(E976="HKD",Settings!$B$23,1))),0))</f>
        <v>0</v>
      </c>
      <c r="Q976" s="312">
        <f>IF(OR(J976="",G976=""),"",G976+ROW()/1000000)</f>
      </c>
      <c r="R976" s="247">
        <f>IF(Q976="","",SUMIFS(Txn[Signed Units],Txn[Key],J976,Txn[Transaction Order],"&lt;="&amp;Q976))</f>
      </c>
    </row>
    <row r="977" spans="10:18" ht="15" customHeight="1" x14ac:dyDescent="0.15">
      <c r="A977" s="239"/>
      <c r="B977" s="239"/>
      <c r="C977" s="239"/>
      <c r="D977" s="253"/>
      <c r="E977" s="239"/>
      <c r="F977" s="254"/>
      <c r="G977" s="239"/>
      <c r="H977" s="254"/>
      <c r="I977" s="239"/>
      <c r="J977" s="246">
        <f>IF(OR(B977="",C977="",E977=""),"",B977&amp;":"&amp;C977&amp;":"&amp;E977)</f>
      </c>
      <c r="K977" s="247">
        <f>IF(A977="","",A977*D977)</f>
      </c>
      <c r="L977" s="246">
        <f>IF(A977="","",IF(OR(A977=1,A977=0),H977,0))</f>
      </c>
      <c r="M977" s="246">
        <f>IF(A977="","",IF(A977=-1,H977,0))</f>
      </c>
      <c r="N977">
        <f>IF(J977="","",IF(E977="SGD",1,IF(E977="USD",Settings!$B$22,IF(E977="HKD",Settings!$B$23,1))))</f>
      </c>
      <c r="O977">
        <f>IF(OR(B977="",C977="",E977=""),0,(IF(A977=-1,H977,0)-IF(OR(A977=1,A977=0),H977,0)+IF(A977=2,H977,0))*IF(E977="SGD",1,IF(E977="USD",Settings!$B$22,IF(E977="HKD",Settings!$B$23,1))))</f>
        <v>0</v>
      </c>
      <c r="P977">
        <f>IF(OR(B977="",C977="",E977=""),0,IF(A977=2,H977*IF(E977="SGD",1,IF(E977="USD",Settings!$B$22,IF(E977="HKD",Settings!$B$23,1))),0))</f>
        <v>0</v>
      </c>
      <c r="Q977" s="312">
        <f>IF(OR(J977="",G977=""),"",G977+ROW()/1000000)</f>
      </c>
      <c r="R977" s="247">
        <f>IF(Q977="","",SUMIFS(Txn[Signed Units],Txn[Key],J977,Txn[Transaction Order],"&lt;="&amp;Q977))</f>
      </c>
    </row>
    <row r="978" spans="10:18" ht="15" customHeight="1" x14ac:dyDescent="0.15">
      <c r="A978" s="239"/>
      <c r="B978" s="239"/>
      <c r="C978" s="239"/>
      <c r="D978" s="253"/>
      <c r="E978" s="239"/>
      <c r="F978" s="254"/>
      <c r="G978" s="239"/>
      <c r="H978" s="254"/>
      <c r="I978" s="239"/>
      <c r="J978" s="246">
        <f>IF(OR(B978="",C978="",E978=""),"",B978&amp;":"&amp;C978&amp;":"&amp;E978)</f>
      </c>
      <c r="K978" s="247">
        <f>IF(A978="","",A978*D978)</f>
      </c>
      <c r="L978" s="246">
        <f>IF(A978="","",IF(OR(A978=1,A978=0),H978,0))</f>
      </c>
      <c r="M978" s="246">
        <f>IF(A978="","",IF(A978=-1,H978,0))</f>
      </c>
      <c r="N978">
        <f>IF(J978="","",IF(E978="SGD",1,IF(E978="USD",Settings!$B$22,IF(E978="HKD",Settings!$B$23,1))))</f>
      </c>
      <c r="O978">
        <f>IF(OR(B978="",C978="",E978=""),0,(IF(A978=-1,H978,0)-IF(OR(A978=1,A978=0),H978,0)+IF(A978=2,H978,0))*IF(E978="SGD",1,IF(E978="USD",Settings!$B$22,IF(E978="HKD",Settings!$B$23,1))))</f>
        <v>0</v>
      </c>
      <c r="P978">
        <f>IF(OR(B978="",C978="",E978=""),0,IF(A978=2,H978*IF(E978="SGD",1,IF(E978="USD",Settings!$B$22,IF(E978="HKD",Settings!$B$23,1))),0))</f>
        <v>0</v>
      </c>
      <c r="Q978" s="312">
        <f>IF(OR(J978="",G978=""),"",G978+ROW()/1000000)</f>
      </c>
      <c r="R978" s="247">
        <f>IF(Q978="","",SUMIFS(Txn[Signed Units],Txn[Key],J978,Txn[Transaction Order],"&lt;="&amp;Q978))</f>
      </c>
    </row>
    <row r="979" spans="10:18" ht="15" customHeight="1" x14ac:dyDescent="0.15">
      <c r="A979" s="239"/>
      <c r="B979" s="239"/>
      <c r="C979" s="239"/>
      <c r="D979" s="253"/>
      <c r="E979" s="239"/>
      <c r="F979" s="254"/>
      <c r="G979" s="239"/>
      <c r="H979" s="254"/>
      <c r="I979" s="239"/>
      <c r="J979" s="246">
        <f>IF(OR(B979="",C979="",E979=""),"",B979&amp;":"&amp;C979&amp;":"&amp;E979)</f>
      </c>
      <c r="K979" s="247">
        <f>IF(A979="","",A979*D979)</f>
      </c>
      <c r="L979" s="246">
        <f>IF(A979="","",IF(OR(A979=1,A979=0),H979,0))</f>
      </c>
      <c r="M979" s="246">
        <f>IF(A979="","",IF(A979=-1,H979,0))</f>
      </c>
      <c r="N979">
        <f>IF(J979="","",IF(E979="SGD",1,IF(E979="USD",Settings!$B$22,IF(E979="HKD",Settings!$B$23,1))))</f>
      </c>
      <c r="O979">
        <f>IF(OR(B979="",C979="",E979=""),0,(IF(A979=-1,H979,0)-IF(OR(A979=1,A979=0),H979,0)+IF(A979=2,H979,0))*IF(E979="SGD",1,IF(E979="USD",Settings!$B$22,IF(E979="HKD",Settings!$B$23,1))))</f>
        <v>0</v>
      </c>
      <c r="P979">
        <f>IF(OR(B979="",C979="",E979=""),0,IF(A979=2,H979*IF(E979="SGD",1,IF(E979="USD",Settings!$B$22,IF(E979="HKD",Settings!$B$23,1))),0))</f>
        <v>0</v>
      </c>
      <c r="Q979" s="312">
        <f>IF(OR(J979="",G979=""),"",G979+ROW()/1000000)</f>
      </c>
      <c r="R979" s="247">
        <f>IF(Q979="","",SUMIFS(Txn[Signed Units],Txn[Key],J979,Txn[Transaction Order],"&lt;="&amp;Q979))</f>
      </c>
    </row>
    <row r="980" spans="10:18" ht="15" customHeight="1" x14ac:dyDescent="0.15">
      <c r="A980" s="239"/>
      <c r="B980" s="239"/>
      <c r="C980" s="239"/>
      <c r="D980" s="253"/>
      <c r="E980" s="239"/>
      <c r="F980" s="254"/>
      <c r="G980" s="239"/>
      <c r="H980" s="254"/>
      <c r="I980" s="239"/>
      <c r="J980" s="246">
        <f>IF(OR(B980="",C980="",E980=""),"",B980&amp;":"&amp;C980&amp;":"&amp;E980)</f>
      </c>
      <c r="K980" s="247">
        <f>IF(A980="","",A980*D980)</f>
      </c>
      <c r="L980" s="246">
        <f>IF(A980="","",IF(OR(A980=1,A980=0),H980,0))</f>
      </c>
      <c r="M980" s="246">
        <f>IF(A980="","",IF(A980=-1,H980,0))</f>
      </c>
      <c r="N980">
        <f>IF(J980="","",IF(E980="SGD",1,IF(E980="USD",Settings!$B$22,IF(E980="HKD",Settings!$B$23,1))))</f>
      </c>
      <c r="O980">
        <f>IF(OR(B980="",C980="",E980=""),0,(IF(A980=-1,H980,0)-IF(OR(A980=1,A980=0),H980,0)+IF(A980=2,H980,0))*IF(E980="SGD",1,IF(E980="USD",Settings!$B$22,IF(E980="HKD",Settings!$B$23,1))))</f>
        <v>0</v>
      </c>
      <c r="P980">
        <f>IF(OR(B980="",C980="",E980=""),0,IF(A980=2,H980*IF(E980="SGD",1,IF(E980="USD",Settings!$B$22,IF(E980="HKD",Settings!$B$23,1))),0))</f>
        <v>0</v>
      </c>
      <c r="Q980" s="312">
        <f>IF(OR(J980="",G980=""),"",G980+ROW()/1000000)</f>
      </c>
      <c r="R980" s="247">
        <f>IF(Q980="","",SUMIFS(Txn[Signed Units],Txn[Key],J980,Txn[Transaction Order],"&lt;="&amp;Q980))</f>
      </c>
    </row>
    <row r="981" spans="10:18" ht="15" customHeight="1" x14ac:dyDescent="0.15">
      <c r="A981" s="239"/>
      <c r="B981" s="239"/>
      <c r="C981" s="239"/>
      <c r="D981" s="253"/>
      <c r="E981" s="239"/>
      <c r="F981" s="254"/>
      <c r="G981" s="239"/>
      <c r="H981" s="254"/>
      <c r="I981" s="239"/>
      <c r="J981" s="246">
        <f>IF(OR(B981="",C981="",E981=""),"",B981&amp;":"&amp;C981&amp;":"&amp;E981)</f>
      </c>
      <c r="K981" s="247">
        <f>IF(A981="","",A981*D981)</f>
      </c>
      <c r="L981" s="246">
        <f>IF(A981="","",IF(OR(A981=1,A981=0),H981,0))</f>
      </c>
      <c r="M981" s="246">
        <f>IF(A981="","",IF(A981=-1,H981,0))</f>
      </c>
      <c r="N981">
        <f>IF(J981="","",IF(E981="SGD",1,IF(E981="USD",Settings!$B$22,IF(E981="HKD",Settings!$B$23,1))))</f>
      </c>
      <c r="O981">
        <f>IF(OR(B981="",C981="",E981=""),0,(IF(A981=-1,H981,0)-IF(OR(A981=1,A981=0),H981,0)+IF(A981=2,H981,0))*IF(E981="SGD",1,IF(E981="USD",Settings!$B$22,IF(E981="HKD",Settings!$B$23,1))))</f>
        <v>0</v>
      </c>
      <c r="P981">
        <f>IF(OR(B981="",C981="",E981=""),0,IF(A981=2,H981*IF(E981="SGD",1,IF(E981="USD",Settings!$B$22,IF(E981="HKD",Settings!$B$23,1))),0))</f>
        <v>0</v>
      </c>
      <c r="Q981" s="312">
        <f>IF(OR(J981="",G981=""),"",G981+ROW()/1000000)</f>
      </c>
      <c r="R981" s="247">
        <f>IF(Q981="","",SUMIFS(Txn[Signed Units],Txn[Key],J981,Txn[Transaction Order],"&lt;="&amp;Q981))</f>
      </c>
    </row>
    <row r="982" spans="10:18" ht="15" customHeight="1" x14ac:dyDescent="0.15">
      <c r="A982" s="239"/>
      <c r="B982" s="239"/>
      <c r="C982" s="239"/>
      <c r="D982" s="253"/>
      <c r="E982" s="239"/>
      <c r="F982" s="254"/>
      <c r="G982" s="239"/>
      <c r="H982" s="254"/>
      <c r="I982" s="239"/>
      <c r="J982" s="246">
        <f>IF(OR(B982="",C982="",E982=""),"",B982&amp;":"&amp;C982&amp;":"&amp;E982)</f>
      </c>
      <c r="K982" s="247">
        <f>IF(A982="","",A982*D982)</f>
      </c>
      <c r="L982" s="246">
        <f>IF(A982="","",IF(OR(A982=1,A982=0),H982,0))</f>
      </c>
      <c r="M982" s="246">
        <f>IF(A982="","",IF(A982=-1,H982,0))</f>
      </c>
      <c r="N982">
        <f>IF(J982="","",IF(E982="SGD",1,IF(E982="USD",Settings!$B$22,IF(E982="HKD",Settings!$B$23,1))))</f>
      </c>
      <c r="O982">
        <f>IF(OR(B982="",C982="",E982=""),0,(IF(A982=-1,H982,0)-IF(OR(A982=1,A982=0),H982,0)+IF(A982=2,H982,0))*IF(E982="SGD",1,IF(E982="USD",Settings!$B$22,IF(E982="HKD",Settings!$B$23,1))))</f>
        <v>0</v>
      </c>
      <c r="P982">
        <f>IF(OR(B982="",C982="",E982=""),0,IF(A982=2,H982*IF(E982="SGD",1,IF(E982="USD",Settings!$B$22,IF(E982="HKD",Settings!$B$23,1))),0))</f>
        <v>0</v>
      </c>
      <c r="Q982" s="312">
        <f>IF(OR(J982="",G982=""),"",G982+ROW()/1000000)</f>
      </c>
      <c r="R982" s="247">
        <f>IF(Q982="","",SUMIFS(Txn[Signed Units],Txn[Key],J982,Txn[Transaction Order],"&lt;="&amp;Q982))</f>
      </c>
    </row>
    <row r="983" spans="10:18" ht="15" customHeight="1" x14ac:dyDescent="0.15">
      <c r="A983" s="239"/>
      <c r="B983" s="239"/>
      <c r="C983" s="239"/>
      <c r="D983" s="253"/>
      <c r="E983" s="239"/>
      <c r="F983" s="254"/>
      <c r="G983" s="239"/>
      <c r="H983" s="254"/>
      <c r="I983" s="239"/>
      <c r="J983" s="246">
        <f>IF(OR(B983="",C983="",E983=""),"",B983&amp;":"&amp;C983&amp;":"&amp;E983)</f>
      </c>
      <c r="K983" s="247">
        <f>IF(A983="","",A983*D983)</f>
      </c>
      <c r="L983" s="246">
        <f>IF(A983="","",IF(OR(A983=1,A983=0),H983,0))</f>
      </c>
      <c r="M983" s="246">
        <f>IF(A983="","",IF(A983=-1,H983,0))</f>
      </c>
      <c r="N983">
        <f>IF(J983="","",IF(E983="SGD",1,IF(E983="USD",Settings!$B$22,IF(E983="HKD",Settings!$B$23,1))))</f>
      </c>
      <c r="O983">
        <f>IF(OR(B983="",C983="",E983=""),0,(IF(A983=-1,H983,0)-IF(OR(A983=1,A983=0),H983,0)+IF(A983=2,H983,0))*IF(E983="SGD",1,IF(E983="USD",Settings!$B$22,IF(E983="HKD",Settings!$B$23,1))))</f>
        <v>0</v>
      </c>
      <c r="P983">
        <f>IF(OR(B983="",C983="",E983=""),0,IF(A983=2,H983*IF(E983="SGD",1,IF(E983="USD",Settings!$B$22,IF(E983="HKD",Settings!$B$23,1))),0))</f>
        <v>0</v>
      </c>
      <c r="Q983" s="312">
        <f>IF(OR(J983="",G983=""),"",G983+ROW()/1000000)</f>
      </c>
      <c r="R983" s="247">
        <f>IF(Q983="","",SUMIFS(Txn[Signed Units],Txn[Key],J983,Txn[Transaction Order],"&lt;="&amp;Q983))</f>
      </c>
    </row>
    <row r="984" spans="10:18" ht="15" customHeight="1" x14ac:dyDescent="0.15">
      <c r="A984" s="239"/>
      <c r="B984" s="239"/>
      <c r="C984" s="239"/>
      <c r="D984" s="253"/>
      <c r="E984" s="239"/>
      <c r="F984" s="254"/>
      <c r="G984" s="239"/>
      <c r="H984" s="254"/>
      <c r="I984" s="239"/>
      <c r="J984" s="246">
        <f>IF(OR(B984="",C984="",E984=""),"",B984&amp;":"&amp;C984&amp;":"&amp;E984)</f>
      </c>
      <c r="K984" s="247">
        <f>IF(A984="","",A984*D984)</f>
      </c>
      <c r="L984" s="246">
        <f>IF(A984="","",IF(OR(A984=1,A984=0),H984,0))</f>
      </c>
      <c r="M984" s="246">
        <f>IF(A984="","",IF(A984=-1,H984,0))</f>
      </c>
      <c r="N984">
        <f>IF(J984="","",IF(E984="SGD",1,IF(E984="USD",Settings!$B$22,IF(E984="HKD",Settings!$B$23,1))))</f>
      </c>
      <c r="O984">
        <f>IF(OR(B984="",C984="",E984=""),0,(IF(A984=-1,H984,0)-IF(OR(A984=1,A984=0),H984,0)+IF(A984=2,H984,0))*IF(E984="SGD",1,IF(E984="USD",Settings!$B$22,IF(E984="HKD",Settings!$B$23,1))))</f>
        <v>0</v>
      </c>
      <c r="P984">
        <f>IF(OR(B984="",C984="",E984=""),0,IF(A984=2,H984*IF(E984="SGD",1,IF(E984="USD",Settings!$B$22,IF(E984="HKD",Settings!$B$23,1))),0))</f>
        <v>0</v>
      </c>
      <c r="Q984" s="312">
        <f>IF(OR(J984="",G984=""),"",G984+ROW()/1000000)</f>
      </c>
      <c r="R984" s="247">
        <f>IF(Q984="","",SUMIFS(Txn[Signed Units],Txn[Key],J984,Txn[Transaction Order],"&lt;="&amp;Q984))</f>
      </c>
    </row>
    <row r="985" spans="10:18" ht="15" customHeight="1" x14ac:dyDescent="0.15">
      <c r="A985" s="239"/>
      <c r="B985" s="239"/>
      <c r="C985" s="239"/>
      <c r="D985" s="253"/>
      <c r="E985" s="239"/>
      <c r="F985" s="254"/>
      <c r="G985" s="239"/>
      <c r="H985" s="254"/>
      <c r="I985" s="239"/>
      <c r="J985" s="246">
        <f>IF(OR(B985="",C985="",E985=""),"",B985&amp;":"&amp;C985&amp;":"&amp;E985)</f>
      </c>
      <c r="K985" s="247">
        <f>IF(A985="","",A985*D985)</f>
      </c>
      <c r="L985" s="246">
        <f>IF(A985="","",IF(OR(A985=1,A985=0),H985,0))</f>
      </c>
      <c r="M985" s="246">
        <f>IF(A985="","",IF(A985=-1,H985,0))</f>
      </c>
      <c r="N985">
        <f>IF(J985="","",IF(E985="SGD",1,IF(E985="USD",Settings!$B$22,IF(E985="HKD",Settings!$B$23,1))))</f>
      </c>
      <c r="O985">
        <f>IF(OR(B985="",C985="",E985=""),0,(IF(A985=-1,H985,0)-IF(OR(A985=1,A985=0),H985,0)+IF(A985=2,H985,0))*IF(E985="SGD",1,IF(E985="USD",Settings!$B$22,IF(E985="HKD",Settings!$B$23,1))))</f>
        <v>0</v>
      </c>
      <c r="P985">
        <f>IF(OR(B985="",C985="",E985=""),0,IF(A985=2,H985*IF(E985="SGD",1,IF(E985="USD",Settings!$B$22,IF(E985="HKD",Settings!$B$23,1))),0))</f>
        <v>0</v>
      </c>
      <c r="Q985" s="312">
        <f>IF(OR(J985="",G985=""),"",G985+ROW()/1000000)</f>
      </c>
      <c r="R985" s="247">
        <f>IF(Q985="","",SUMIFS(Txn[Signed Units],Txn[Key],J985,Txn[Transaction Order],"&lt;="&amp;Q985))</f>
      </c>
    </row>
    <row r="986" spans="10:18" ht="15" customHeight="1" x14ac:dyDescent="0.15">
      <c r="A986" s="239"/>
      <c r="B986" s="239"/>
      <c r="C986" s="239"/>
      <c r="D986" s="253"/>
      <c r="E986" s="239"/>
      <c r="F986" s="254"/>
      <c r="G986" s="239"/>
      <c r="H986" s="254"/>
      <c r="I986" s="239"/>
      <c r="J986" s="246">
        <f>IF(OR(B986="",C986="",E986=""),"",B986&amp;":"&amp;C986&amp;":"&amp;E986)</f>
      </c>
      <c r="K986" s="247">
        <f>IF(A986="","",A986*D986)</f>
      </c>
      <c r="L986" s="246">
        <f>IF(A986="","",IF(OR(A986=1,A986=0),H986,0))</f>
      </c>
      <c r="M986" s="246">
        <f>IF(A986="","",IF(A986=-1,H986,0))</f>
      </c>
      <c r="N986">
        <f>IF(J986="","",IF(E986="SGD",1,IF(E986="USD",Settings!$B$22,IF(E986="HKD",Settings!$B$23,1))))</f>
      </c>
      <c r="O986">
        <f>IF(OR(B986="",C986="",E986=""),0,(IF(A986=-1,H986,0)-IF(OR(A986=1,A986=0),H986,0)+IF(A986=2,H986,0))*IF(E986="SGD",1,IF(E986="USD",Settings!$B$22,IF(E986="HKD",Settings!$B$23,1))))</f>
        <v>0</v>
      </c>
      <c r="P986">
        <f>IF(OR(B986="",C986="",E986=""),0,IF(A986=2,H986*IF(E986="SGD",1,IF(E986="USD",Settings!$B$22,IF(E986="HKD",Settings!$B$23,1))),0))</f>
        <v>0</v>
      </c>
      <c r="Q986" s="312">
        <f>IF(OR(J986="",G986=""),"",G986+ROW()/1000000)</f>
      </c>
      <c r="R986" s="247">
        <f>IF(Q986="","",SUMIFS(Txn[Signed Units],Txn[Key],J986,Txn[Transaction Order],"&lt;="&amp;Q986))</f>
      </c>
    </row>
    <row r="987" spans="10:18" ht="15" customHeight="1" x14ac:dyDescent="0.15">
      <c r="A987" s="239"/>
      <c r="B987" s="239"/>
      <c r="C987" s="239"/>
      <c r="D987" s="253"/>
      <c r="E987" s="239"/>
      <c r="F987" s="254"/>
      <c r="G987" s="239"/>
      <c r="H987" s="254"/>
      <c r="I987" s="239"/>
      <c r="J987" s="246">
        <f>IF(OR(B987="",C987="",E987=""),"",B987&amp;":"&amp;C987&amp;":"&amp;E987)</f>
      </c>
      <c r="K987" s="247">
        <f>IF(A987="","",A987*D987)</f>
      </c>
      <c r="L987" s="246">
        <f>IF(A987="","",IF(OR(A987=1,A987=0),H987,0))</f>
      </c>
      <c r="M987" s="246">
        <f>IF(A987="","",IF(A987=-1,H987,0))</f>
      </c>
      <c r="N987">
        <f>IF(J987="","",IF(E987="SGD",1,IF(E987="USD",Settings!$B$22,IF(E987="HKD",Settings!$B$23,1))))</f>
      </c>
      <c r="O987">
        <f>IF(OR(B987="",C987="",E987=""),0,(IF(A987=-1,H987,0)-IF(OR(A987=1,A987=0),H987,0)+IF(A987=2,H987,0))*IF(E987="SGD",1,IF(E987="USD",Settings!$B$22,IF(E987="HKD",Settings!$B$23,1))))</f>
        <v>0</v>
      </c>
      <c r="P987">
        <f>IF(OR(B987="",C987="",E987=""),0,IF(A987=2,H987*IF(E987="SGD",1,IF(E987="USD",Settings!$B$22,IF(E987="HKD",Settings!$B$23,1))),0))</f>
        <v>0</v>
      </c>
      <c r="Q987" s="312">
        <f>IF(OR(J987="",G987=""),"",G987+ROW()/1000000)</f>
      </c>
      <c r="R987" s="247">
        <f>IF(Q987="","",SUMIFS(Txn[Signed Units],Txn[Key],J987,Txn[Transaction Order],"&lt;="&amp;Q987))</f>
      </c>
    </row>
    <row r="988" spans="10:18" ht="15" customHeight="1" x14ac:dyDescent="0.15">
      <c r="A988" s="239"/>
      <c r="B988" s="239"/>
      <c r="C988" s="239"/>
      <c r="D988" s="253"/>
      <c r="E988" s="239"/>
      <c r="F988" s="254"/>
      <c r="G988" s="239"/>
      <c r="H988" s="254"/>
      <c r="I988" s="239"/>
      <c r="J988" s="246">
        <f>IF(OR(B988="",C988="",E988=""),"",B988&amp;":"&amp;C988&amp;":"&amp;E988)</f>
      </c>
      <c r="K988" s="247">
        <f>IF(A988="","",A988*D988)</f>
      </c>
      <c r="L988" s="246">
        <f>IF(A988="","",IF(OR(A988=1,A988=0),H988,0))</f>
      </c>
      <c r="M988" s="246">
        <f>IF(A988="","",IF(A988=-1,H988,0))</f>
      </c>
      <c r="N988">
        <f>IF(J988="","",IF(E988="SGD",1,IF(E988="USD",Settings!$B$22,IF(E988="HKD",Settings!$B$23,1))))</f>
      </c>
      <c r="O988">
        <f>IF(OR(B988="",C988="",E988=""),0,(IF(A988=-1,H988,0)-IF(OR(A988=1,A988=0),H988,0)+IF(A988=2,H988,0))*IF(E988="SGD",1,IF(E988="USD",Settings!$B$22,IF(E988="HKD",Settings!$B$23,1))))</f>
        <v>0</v>
      </c>
      <c r="P988">
        <f>IF(OR(B988="",C988="",E988=""),0,IF(A988=2,H988*IF(E988="SGD",1,IF(E988="USD",Settings!$B$22,IF(E988="HKD",Settings!$B$23,1))),0))</f>
        <v>0</v>
      </c>
      <c r="Q988" s="312">
        <f>IF(OR(J988="",G988=""),"",G988+ROW()/1000000)</f>
      </c>
      <c r="R988" s="247">
        <f>IF(Q988="","",SUMIFS(Txn[Signed Units],Txn[Key],J988,Txn[Transaction Order],"&lt;="&amp;Q988))</f>
      </c>
    </row>
    <row r="989" spans="10:18" ht="15" customHeight="1" x14ac:dyDescent="0.15">
      <c r="A989" s="239"/>
      <c r="B989" s="239"/>
      <c r="C989" s="239"/>
      <c r="D989" s="253"/>
      <c r="E989" s="239"/>
      <c r="F989" s="254"/>
      <c r="G989" s="239"/>
      <c r="H989" s="254"/>
      <c r="I989" s="239"/>
      <c r="J989" s="246">
        <f>IF(OR(B989="",C989="",E989=""),"",B989&amp;":"&amp;C989&amp;":"&amp;E989)</f>
      </c>
      <c r="K989" s="247">
        <f>IF(A989="","",A989*D989)</f>
      </c>
      <c r="L989" s="246">
        <f>IF(A989="","",IF(OR(A989=1,A989=0),H989,0))</f>
      </c>
      <c r="M989" s="246">
        <f>IF(A989="","",IF(A989=-1,H989,0))</f>
      </c>
      <c r="N989">
        <f>IF(J989="","",IF(E989="SGD",1,IF(E989="USD",Settings!$B$22,IF(E989="HKD",Settings!$B$23,1))))</f>
      </c>
      <c r="O989">
        <f>IF(OR(B989="",C989="",E989=""),0,(IF(A989=-1,H989,0)-IF(OR(A989=1,A989=0),H989,0)+IF(A989=2,H989,0))*IF(E989="SGD",1,IF(E989="USD",Settings!$B$22,IF(E989="HKD",Settings!$B$23,1))))</f>
        <v>0</v>
      </c>
      <c r="P989">
        <f>IF(OR(B989="",C989="",E989=""),0,IF(A989=2,H989*IF(E989="SGD",1,IF(E989="USD",Settings!$B$22,IF(E989="HKD",Settings!$B$23,1))),0))</f>
        <v>0</v>
      </c>
      <c r="Q989" s="312">
        <f>IF(OR(J989="",G989=""),"",G989+ROW()/1000000)</f>
      </c>
      <c r="R989" s="247">
        <f>IF(Q989="","",SUMIFS(Txn[Signed Units],Txn[Key],J989,Txn[Transaction Order],"&lt;="&amp;Q989))</f>
      </c>
    </row>
    <row r="990" spans="10:18" ht="15" customHeight="1" x14ac:dyDescent="0.15">
      <c r="A990" s="239"/>
      <c r="B990" s="239"/>
      <c r="C990" s="239"/>
      <c r="D990" s="253"/>
      <c r="E990" s="239"/>
      <c r="F990" s="254"/>
      <c r="G990" s="239"/>
      <c r="H990" s="254"/>
      <c r="I990" s="239"/>
      <c r="J990" s="246">
        <f>IF(OR(B990="",C990="",E990=""),"",B990&amp;":"&amp;C990&amp;":"&amp;E990)</f>
      </c>
      <c r="K990" s="247">
        <f>IF(A990="","",A990*D990)</f>
      </c>
      <c r="L990" s="246">
        <f>IF(A990="","",IF(OR(A990=1,A990=0),H990,0))</f>
      </c>
      <c r="M990" s="246">
        <f>IF(A990="","",IF(A990=-1,H990,0))</f>
      </c>
      <c r="N990">
        <f>IF(J990="","",IF(E990="SGD",1,IF(E990="USD",Settings!$B$22,IF(E990="HKD",Settings!$B$23,1))))</f>
      </c>
      <c r="O990">
        <f>IF(OR(B990="",C990="",E990=""),0,(IF(A990=-1,H990,0)-IF(OR(A990=1,A990=0),H990,0)+IF(A990=2,H990,0))*IF(E990="SGD",1,IF(E990="USD",Settings!$B$22,IF(E990="HKD",Settings!$B$23,1))))</f>
        <v>0</v>
      </c>
      <c r="P990">
        <f>IF(OR(B990="",C990="",E990=""),0,IF(A990=2,H990*IF(E990="SGD",1,IF(E990="USD",Settings!$B$22,IF(E990="HKD",Settings!$B$23,1))),0))</f>
        <v>0</v>
      </c>
      <c r="Q990" s="312">
        <f>IF(OR(J990="",G990=""),"",G990+ROW()/1000000)</f>
      </c>
      <c r="R990" s="247">
        <f>IF(Q990="","",SUMIFS(Txn[Signed Units],Txn[Key],J990,Txn[Transaction Order],"&lt;="&amp;Q990))</f>
      </c>
    </row>
    <row r="991" spans="10:18" ht="15" customHeight="1" x14ac:dyDescent="0.15">
      <c r="A991" s="239"/>
      <c r="B991" s="239"/>
      <c r="C991" s="239"/>
      <c r="D991" s="253"/>
      <c r="E991" s="239"/>
      <c r="F991" s="254"/>
      <c r="G991" s="239"/>
      <c r="H991" s="254"/>
      <c r="I991" s="239"/>
      <c r="J991" s="246">
        <f>IF(OR(B991="",C991="",E991=""),"",B991&amp;":"&amp;C991&amp;":"&amp;E991)</f>
      </c>
      <c r="K991" s="247">
        <f>IF(A991="","",A991*D991)</f>
      </c>
      <c r="L991" s="246">
        <f>IF(A991="","",IF(OR(A991=1,A991=0),H991,0))</f>
      </c>
      <c r="M991" s="246">
        <f>IF(A991="","",IF(A991=-1,H991,0))</f>
      </c>
      <c r="N991">
        <f>IF(J991="","",IF(E991="SGD",1,IF(E991="USD",Settings!$B$22,IF(E991="HKD",Settings!$B$23,1))))</f>
      </c>
      <c r="O991">
        <f>IF(OR(B991="",C991="",E991=""),0,(IF(A991=-1,H991,0)-IF(OR(A991=1,A991=0),H991,0)+IF(A991=2,H991,0))*IF(E991="SGD",1,IF(E991="USD",Settings!$B$22,IF(E991="HKD",Settings!$B$23,1))))</f>
        <v>0</v>
      </c>
      <c r="P991">
        <f>IF(OR(B991="",C991="",E991=""),0,IF(A991=2,H991*IF(E991="SGD",1,IF(E991="USD",Settings!$B$22,IF(E991="HKD",Settings!$B$23,1))),0))</f>
        <v>0</v>
      </c>
      <c r="Q991" s="312">
        <f>IF(OR(J991="",G991=""),"",G991+ROW()/1000000)</f>
      </c>
      <c r="R991" s="247">
        <f>IF(Q991="","",SUMIFS(Txn[Signed Units],Txn[Key],J991,Txn[Transaction Order],"&lt;="&amp;Q991))</f>
      </c>
    </row>
    <row r="992" spans="10:18" ht="15" customHeight="1" x14ac:dyDescent="0.15">
      <c r="A992" s="239"/>
      <c r="B992" s="239"/>
      <c r="C992" s="239"/>
      <c r="D992" s="253"/>
      <c r="E992" s="239"/>
      <c r="F992" s="254"/>
      <c r="G992" s="239"/>
      <c r="H992" s="254"/>
      <c r="I992" s="239"/>
      <c r="J992" s="246">
        <f>IF(OR(B992="",C992="",E992=""),"",B992&amp;":"&amp;C992&amp;":"&amp;E992)</f>
      </c>
      <c r="K992" s="247">
        <f>IF(A992="","",A992*D992)</f>
      </c>
      <c r="L992" s="246">
        <f>IF(A992="","",IF(OR(A992=1,A992=0),H992,0))</f>
      </c>
      <c r="M992" s="246">
        <f>IF(A992="","",IF(A992=-1,H992,0))</f>
      </c>
      <c r="N992">
        <f>IF(J992="","",IF(E992="SGD",1,IF(E992="USD",Settings!$B$22,IF(E992="HKD",Settings!$B$23,1))))</f>
      </c>
      <c r="O992">
        <f>IF(OR(B992="",C992="",E992=""),0,(IF(A992=-1,H992,0)-IF(OR(A992=1,A992=0),H992,0)+IF(A992=2,H992,0))*IF(E992="SGD",1,IF(E992="USD",Settings!$B$22,IF(E992="HKD",Settings!$B$23,1))))</f>
        <v>0</v>
      </c>
      <c r="P992">
        <f>IF(OR(B992="",C992="",E992=""),0,IF(A992=2,H992*IF(E992="SGD",1,IF(E992="USD",Settings!$B$22,IF(E992="HKD",Settings!$B$23,1))),0))</f>
        <v>0</v>
      </c>
      <c r="Q992" s="312">
        <f>IF(OR(J992="",G992=""),"",G992+ROW()/1000000)</f>
      </c>
      <c r="R992" s="247">
        <f>IF(Q992="","",SUMIFS(Txn[Signed Units],Txn[Key],J992,Txn[Transaction Order],"&lt;="&amp;Q992))</f>
      </c>
    </row>
    <row r="993" spans="10:18" ht="15" customHeight="1" x14ac:dyDescent="0.15">
      <c r="A993" s="239"/>
      <c r="B993" s="239"/>
      <c r="C993" s="239"/>
      <c r="D993" s="253"/>
      <c r="E993" s="239"/>
      <c r="F993" s="254"/>
      <c r="G993" s="239"/>
      <c r="H993" s="254"/>
      <c r="I993" s="239"/>
      <c r="J993" s="246">
        <f>IF(OR(B993="",C993="",E993=""),"",B993&amp;":"&amp;C993&amp;":"&amp;E993)</f>
      </c>
      <c r="K993" s="247">
        <f>IF(A993="","",A993*D993)</f>
      </c>
      <c r="L993" s="246">
        <f>IF(A993="","",IF(OR(A993=1,A993=0),H993,0))</f>
      </c>
      <c r="M993" s="246">
        <f>IF(A993="","",IF(A993=-1,H993,0))</f>
      </c>
      <c r="N993">
        <f>IF(J993="","",IF(E993="SGD",1,IF(E993="USD",Settings!$B$22,IF(E993="HKD",Settings!$B$23,1))))</f>
      </c>
      <c r="O993">
        <f>IF(OR(B993="",C993="",E993=""),0,(IF(A993=-1,H993,0)-IF(OR(A993=1,A993=0),H993,0)+IF(A993=2,H993,0))*IF(E993="SGD",1,IF(E993="USD",Settings!$B$22,IF(E993="HKD",Settings!$B$23,1))))</f>
        <v>0</v>
      </c>
      <c r="P993">
        <f>IF(OR(B993="",C993="",E993=""),0,IF(A993=2,H993*IF(E993="SGD",1,IF(E993="USD",Settings!$B$22,IF(E993="HKD",Settings!$B$23,1))),0))</f>
        <v>0</v>
      </c>
      <c r="Q993" s="312">
        <f>IF(OR(J993="",G993=""),"",G993+ROW()/1000000)</f>
      </c>
      <c r="R993" s="247">
        <f>IF(Q993="","",SUMIFS(Txn[Signed Units],Txn[Key],J993,Txn[Transaction Order],"&lt;="&amp;Q993))</f>
      </c>
    </row>
    <row r="994" spans="10:18" ht="15" customHeight="1" x14ac:dyDescent="0.15">
      <c r="A994" s="239"/>
      <c r="B994" s="239"/>
      <c r="C994" s="239"/>
      <c r="D994" s="253"/>
      <c r="E994" s="239"/>
      <c r="F994" s="254"/>
      <c r="G994" s="239"/>
      <c r="H994" s="254"/>
      <c r="I994" s="239"/>
      <c r="J994" s="246">
        <f>IF(OR(B994="",C994="",E994=""),"",B994&amp;":"&amp;C994&amp;":"&amp;E994)</f>
      </c>
      <c r="K994" s="247">
        <f>IF(A994="","",A994*D994)</f>
      </c>
      <c r="L994" s="246">
        <f>IF(A994="","",IF(OR(A994=1,A994=0),H994,0))</f>
      </c>
      <c r="M994" s="246">
        <f>IF(A994="","",IF(A994=-1,H994,0))</f>
      </c>
      <c r="N994">
        <f>IF(J994="","",IF(E994="SGD",1,IF(E994="USD",Settings!$B$22,IF(E994="HKD",Settings!$B$23,1))))</f>
      </c>
      <c r="O994">
        <f>IF(OR(B994="",C994="",E994=""),0,(IF(A994=-1,H994,0)-IF(OR(A994=1,A994=0),H994,0)+IF(A994=2,H994,0))*IF(E994="SGD",1,IF(E994="USD",Settings!$B$22,IF(E994="HKD",Settings!$B$23,1))))</f>
        <v>0</v>
      </c>
      <c r="P994">
        <f>IF(OR(B994="",C994="",E994=""),0,IF(A994=2,H994*IF(E994="SGD",1,IF(E994="USD",Settings!$B$22,IF(E994="HKD",Settings!$B$23,1))),0))</f>
        <v>0</v>
      </c>
      <c r="Q994" s="312">
        <f>IF(OR(J994="",G994=""),"",G994+ROW()/1000000)</f>
      </c>
      <c r="R994" s="247">
        <f>IF(Q994="","",SUMIFS(Txn[Signed Units],Txn[Key],J994,Txn[Transaction Order],"&lt;="&amp;Q994))</f>
      </c>
    </row>
    <row r="995" spans="10:18" ht="15" customHeight="1" x14ac:dyDescent="0.15">
      <c r="A995" s="239"/>
      <c r="B995" s="239"/>
      <c r="C995" s="239"/>
      <c r="D995" s="253"/>
      <c r="E995" s="239"/>
      <c r="F995" s="254"/>
      <c r="G995" s="239"/>
      <c r="H995" s="254"/>
      <c r="I995" s="239"/>
      <c r="J995" s="246">
        <f>IF(OR(B995="",C995="",E995=""),"",B995&amp;":"&amp;C995&amp;":"&amp;E995)</f>
      </c>
      <c r="K995" s="247">
        <f>IF(A995="","",A995*D995)</f>
      </c>
      <c r="L995" s="246">
        <f>IF(A995="","",IF(OR(A995=1,A995=0),H995,0))</f>
      </c>
      <c r="M995" s="246">
        <f>IF(A995="","",IF(A995=-1,H995,0))</f>
      </c>
      <c r="N995">
        <f>IF(J995="","",IF(E995="SGD",1,IF(E995="USD",Settings!$B$22,IF(E995="HKD",Settings!$B$23,1))))</f>
      </c>
      <c r="O995">
        <f>IF(OR(B995="",C995="",E995=""),0,(IF(A995=-1,H995,0)-IF(OR(A995=1,A995=0),H995,0)+IF(A995=2,H995,0))*IF(E995="SGD",1,IF(E995="USD",Settings!$B$22,IF(E995="HKD",Settings!$B$23,1))))</f>
        <v>0</v>
      </c>
      <c r="P995">
        <f>IF(OR(B995="",C995="",E995=""),0,IF(A995=2,H995*IF(E995="SGD",1,IF(E995="USD",Settings!$B$22,IF(E995="HKD",Settings!$B$23,1))),0))</f>
        <v>0</v>
      </c>
      <c r="Q995" s="312">
        <f>IF(OR(J995="",G995=""),"",G995+ROW()/1000000)</f>
      </c>
      <c r="R995" s="247">
        <f>IF(Q995="","",SUMIFS(Txn[Signed Units],Txn[Key],J995,Txn[Transaction Order],"&lt;="&amp;Q995))</f>
      </c>
    </row>
    <row r="996" spans="10:18" ht="15" customHeight="1" x14ac:dyDescent="0.15">
      <c r="A996" s="239"/>
      <c r="B996" s="239"/>
      <c r="C996" s="239"/>
      <c r="D996" s="253"/>
      <c r="E996" s="239"/>
      <c r="F996" s="254"/>
      <c r="G996" s="239"/>
      <c r="H996" s="254"/>
      <c r="I996" s="239"/>
      <c r="J996" s="246">
        <f>IF(OR(B996="",C996="",E996=""),"",B996&amp;":"&amp;C996&amp;":"&amp;E996)</f>
      </c>
      <c r="K996" s="247">
        <f>IF(A996="","",A996*D996)</f>
      </c>
      <c r="L996" s="246">
        <f>IF(A996="","",IF(OR(A996=1,A996=0),H996,0))</f>
      </c>
      <c r="M996" s="246">
        <f>IF(A996="","",IF(A996=-1,H996,0))</f>
      </c>
      <c r="N996">
        <f>IF(J996="","",IF(E996="SGD",1,IF(E996="USD",Settings!$B$22,IF(E996="HKD",Settings!$B$23,1))))</f>
      </c>
      <c r="O996">
        <f>IF(OR(B996="",C996="",E996=""),0,(IF(A996=-1,H996,0)-IF(OR(A996=1,A996=0),H996,0)+IF(A996=2,H996,0))*IF(E996="SGD",1,IF(E996="USD",Settings!$B$22,IF(E996="HKD",Settings!$B$23,1))))</f>
        <v>0</v>
      </c>
      <c r="P996">
        <f>IF(OR(B996="",C996="",E996=""),0,IF(A996=2,H996*IF(E996="SGD",1,IF(E996="USD",Settings!$B$22,IF(E996="HKD",Settings!$B$23,1))),0))</f>
        <v>0</v>
      </c>
      <c r="Q996" s="312">
        <f>IF(OR(J996="",G996=""),"",G996+ROW()/1000000)</f>
      </c>
      <c r="R996" s="247">
        <f>IF(Q996="","",SUMIFS(Txn[Signed Units],Txn[Key],J996,Txn[Transaction Order],"&lt;="&amp;Q996))</f>
      </c>
    </row>
    <row r="997" spans="10:18" ht="15" customHeight="1" x14ac:dyDescent="0.15">
      <c r="A997" s="239"/>
      <c r="B997" s="239"/>
      <c r="C997" s="239"/>
      <c r="D997" s="253"/>
      <c r="E997" s="239"/>
      <c r="F997" s="254"/>
      <c r="G997" s="239"/>
      <c r="H997" s="254"/>
      <c r="I997" s="239"/>
      <c r="J997" s="246">
        <f>IF(OR(B997="",C997="",E997=""),"",B997&amp;":"&amp;C997&amp;":"&amp;E997)</f>
      </c>
      <c r="K997" s="247">
        <f>IF(A997="","",A997*D997)</f>
      </c>
      <c r="L997" s="246">
        <f>IF(A997="","",IF(OR(A997=1,A997=0),H997,0))</f>
      </c>
      <c r="M997" s="246">
        <f>IF(A997="","",IF(A997=-1,H997,0))</f>
      </c>
      <c r="N997">
        <f>IF(J997="","",IF(E997="SGD",1,IF(E997="USD",Settings!$B$22,IF(E997="HKD",Settings!$B$23,1))))</f>
      </c>
      <c r="O997">
        <f>IF(OR(B997="",C997="",E997=""),0,(IF(A997=-1,H997,0)-IF(OR(A997=1,A997=0),H997,0)+IF(A997=2,H997,0))*IF(E997="SGD",1,IF(E997="USD",Settings!$B$22,IF(E997="HKD",Settings!$B$23,1))))</f>
        <v>0</v>
      </c>
      <c r="P997">
        <f>IF(OR(B997="",C997="",E997=""),0,IF(A997=2,H997*IF(E997="SGD",1,IF(E997="USD",Settings!$B$22,IF(E997="HKD",Settings!$B$23,1))),0))</f>
        <v>0</v>
      </c>
      <c r="Q997" s="312">
        <f>IF(OR(J997="",G997=""),"",G997+ROW()/1000000)</f>
      </c>
      <c r="R997" s="247">
        <f>IF(Q997="","",SUMIFS(Txn[Signed Units],Txn[Key],J997,Txn[Transaction Order],"&lt;="&amp;Q997))</f>
      </c>
    </row>
    <row r="998" spans="10:18" ht="15" customHeight="1" x14ac:dyDescent="0.15">
      <c r="A998" s="239"/>
      <c r="B998" s="239"/>
      <c r="C998" s="239"/>
      <c r="D998" s="253"/>
      <c r="E998" s="239"/>
      <c r="F998" s="254"/>
      <c r="G998" s="239"/>
      <c r="H998" s="254"/>
      <c r="I998" s="239"/>
      <c r="J998" s="246">
        <f>IF(OR(B998="",C998="",E998=""),"",B998&amp;":"&amp;C998&amp;":"&amp;E998)</f>
      </c>
      <c r="K998" s="247">
        <f>IF(A998="","",A998*D998)</f>
      </c>
      <c r="L998" s="246">
        <f>IF(A998="","",IF(OR(A998=1,A998=0),H998,0))</f>
      </c>
      <c r="M998" s="246">
        <f>IF(A998="","",IF(A998=-1,H998,0))</f>
      </c>
      <c r="N998">
        <f>IF(J998="","",IF(E998="SGD",1,IF(E998="USD",Settings!$B$22,IF(E998="HKD",Settings!$B$23,1))))</f>
      </c>
      <c r="O998">
        <f>IF(OR(B998="",C998="",E998=""),0,(IF(A998=-1,H998,0)-IF(OR(A998=1,A998=0),H998,0)+IF(A998=2,H998,0))*IF(E998="SGD",1,IF(E998="USD",Settings!$B$22,IF(E998="HKD",Settings!$B$23,1))))</f>
        <v>0</v>
      </c>
      <c r="P998">
        <f>IF(OR(B998="",C998="",E998=""),0,IF(A998=2,H998*IF(E998="SGD",1,IF(E998="USD",Settings!$B$22,IF(E998="HKD",Settings!$B$23,1))),0))</f>
        <v>0</v>
      </c>
      <c r="Q998" s="312">
        <f>IF(OR(J998="",G998=""),"",G998+ROW()/1000000)</f>
      </c>
      <c r="R998" s="247">
        <f>IF(Q998="","",SUMIFS(Txn[Signed Units],Txn[Key],J998,Txn[Transaction Order],"&lt;="&amp;Q998))</f>
      </c>
    </row>
    <row r="999" spans="10:18" ht="15" customHeight="1" x14ac:dyDescent="0.15">
      <c r="A999" s="239"/>
      <c r="B999" s="239"/>
      <c r="C999" s="239"/>
      <c r="D999" s="253"/>
      <c r="E999" s="239"/>
      <c r="F999" s="254"/>
      <c r="G999" s="239"/>
      <c r="H999" s="254"/>
      <c r="I999" s="239"/>
      <c r="J999" s="246">
        <f>IF(OR(B999="",C999="",E999=""),"",B999&amp;":"&amp;C999&amp;":"&amp;E999)</f>
      </c>
      <c r="K999" s="247">
        <f>IF(A999="","",A999*D999)</f>
      </c>
      <c r="L999" s="246">
        <f>IF(A999="","",IF(OR(A999=1,A999=0),H999,0))</f>
      </c>
      <c r="M999" s="246">
        <f>IF(A999="","",IF(A999=-1,H999,0))</f>
      </c>
      <c r="N999">
        <f>IF(J999="","",IF(E999="SGD",1,IF(E999="USD",Settings!$B$22,IF(E999="HKD",Settings!$B$23,1))))</f>
      </c>
      <c r="O999">
        <f>IF(OR(B999="",C999="",E999=""),0,(IF(A999=-1,H999,0)-IF(OR(A999=1,A999=0),H999,0)+IF(A999=2,H999,0))*IF(E999="SGD",1,IF(E999="USD",Settings!$B$22,IF(E999="HKD",Settings!$B$23,1))))</f>
        <v>0</v>
      </c>
      <c r="P999">
        <f>IF(OR(B999="",C999="",E999=""),0,IF(A999=2,H999*IF(E999="SGD",1,IF(E999="USD",Settings!$B$22,IF(E999="HKD",Settings!$B$23,1))),0))</f>
        <v>0</v>
      </c>
      <c r="Q999" s="312">
        <f>IF(OR(J999="",G999=""),"",G999+ROW()/1000000)</f>
      </c>
      <c r="R999" s="247">
        <f>IF(Q999="","",SUMIFS(Txn[Signed Units],Txn[Key],J999,Txn[Transaction Order],"&lt;="&amp;Q999))</f>
      </c>
    </row>
    <row r="1000" spans="10:18" ht="15" customHeight="1" x14ac:dyDescent="0.15">
      <c r="A1000" s="239"/>
      <c r="B1000" s="239"/>
      <c r="C1000" s="239"/>
      <c r="D1000" s="253"/>
      <c r="E1000" s="239"/>
      <c r="F1000" s="254"/>
      <c r="G1000" s="239"/>
      <c r="H1000" s="254"/>
      <c r="I1000" s="239"/>
      <c r="J1000" s="246">
        <f>IF(OR(B1000="",C1000="",E1000=""),"",B1000&amp;":"&amp;C1000&amp;":"&amp;E1000)</f>
      </c>
      <c r="K1000" s="247">
        <f>IF(A1000="","",A1000*D1000)</f>
      </c>
      <c r="L1000" s="246">
        <f>IF(A1000="","",IF(OR(A1000=1,A1000=0),H1000,0))</f>
      </c>
      <c r="M1000" s="246">
        <f>IF(A1000="","",IF(A1000=-1,H1000,0))</f>
      </c>
      <c r="N1000">
        <f>IF(J1000="","",IF(E1000="SGD",1,IF(E1000="USD",Settings!$B$22,IF(E1000="HKD",Settings!$B$23,1))))</f>
      </c>
      <c r="O1000">
        <f>IF(OR(B1000="",C1000="",E1000=""),0,(IF(A1000=-1,H1000,0)-IF(OR(A1000=1,A1000=0),H1000,0)+IF(A1000=2,H1000,0))*IF(E1000="SGD",1,IF(E1000="USD",Settings!$B$22,IF(E1000="HKD",Settings!$B$23,1))))</f>
        <v>0</v>
      </c>
      <c r="P1000">
        <f>IF(OR(B1000="",C1000="",E1000=""),0,IF(A1000=2,H1000*IF(E1000="SGD",1,IF(E1000="USD",Settings!$B$22,IF(E1000="HKD",Settings!$B$23,1))),0))</f>
        <v>0</v>
      </c>
      <c r="Q1000" s="312">
        <f>IF(OR(J1000="",G1000=""),"",G1000+ROW()/1000000)</f>
      </c>
      <c r="R1000" s="247">
        <f>IF(Q1000="","",SUMIFS(Txn[Signed Units],Txn[Key],J1000,Txn[Transaction Order],"&lt;="&amp;Q1000))</f>
      </c>
    </row>
    <row r="1001" spans="10:18" ht="15" customHeight="1" x14ac:dyDescent="0.15">
      <c r="J1001" s="246">
        <f>IF(OR(B1001="",C1001="",E1001=""),"",B1001&amp;":"&amp;C1001&amp;":"&amp;E1001)</f>
      </c>
      <c r="K1001" s="247">
        <f>IF(A1001="","",A1001*D1001)</f>
      </c>
      <c r="L1001" s="246">
        <f>IF(A1001="","",IF(OR(A1001=1,A1001=0),H1001,0))</f>
      </c>
      <c r="M1001" s="246">
        <f>IF(A1001="","",IF(A1001=-1,H1001,0))</f>
      </c>
      <c r="N1001">
        <f>IF(J1001="","",IF(E1001="SGD",1,IF(E1001="USD",Settings!$B$22,IF(E1001="HKD",Settings!$B$23,1))))</f>
      </c>
      <c r="O1001">
        <f>IF(OR(B1001="",C1001="",E1001=""),0,(IF(A1001=-1,H1001,0)-IF(OR(A1001=1,A1001=0),H1001,0)+IF(A1001=2,H1001,0))*IF(E1001="SGD",1,IF(E1001="USD",Settings!$B$22,IF(E1001="HKD",Settings!$B$23,1))))</f>
        <v>0</v>
      </c>
      <c r="P1001">
        <f>IF(OR(B1001="",C1001="",E1001=""),0,IF(A1001=2,H1001*IF(E1001="SGD",1,IF(E1001="USD",Settings!$B$22,IF(E1001="HKD",Settings!$B$23,1))),0))</f>
        <v>0</v>
      </c>
      <c r="Q1001" s="312">
        <f>IF(OR(J1001="",G1001=""),"",G1001+ROW()/1000000)</f>
      </c>
      <c r="R1001" s="247">
        <f>IF(Q1001="","",SUMIFS(Txn[Signed Units],Txn[Key],J1001,Txn[Transaction Order],"&lt;="&amp;Q1001))</f>
      </c>
    </row>
    <row r="1002" spans="10:18" ht="15" customHeight="1" x14ac:dyDescent="0.15">
      <c r="J1002" s="246">
        <f>IF(OR(B1002="",C1002="",E1002=""),"",B1002&amp;":"&amp;C1002&amp;":"&amp;E1002)</f>
      </c>
      <c r="K1002" s="247">
        <f>IF(A1002="","",A1002*D1002)</f>
      </c>
      <c r="L1002" s="246">
        <f>IF(A1002="","",IF(OR(A1002=1,A1002=0),H1002,0))</f>
      </c>
      <c r="M1002" s="246">
        <f>IF(A1002="","",IF(A1002=-1,H1002,0))</f>
      </c>
      <c r="N1002">
        <f>IF(J1002="","",IF(E1002="SGD",1,IF(E1002="USD",Settings!$B$22,IF(E1002="HKD",Settings!$B$23,1))))</f>
      </c>
      <c r="O1002">
        <f>IF(OR(B1002="",C1002="",E1002=""),0,(IF(A1002=-1,H1002,0)-IF(OR(A1002=1,A1002=0),H1002,0)+IF(A1002=2,H1002,0))*IF(E1002="SGD",1,IF(E1002="USD",Settings!$B$22,IF(E1002="HKD",Settings!$B$23,1))))</f>
        <v>0</v>
      </c>
      <c r="P1002">
        <f>IF(OR(B1002="",C1002="",E1002=""),0,IF(A1002=2,H1002*IF(E1002="SGD",1,IF(E1002="USD",Settings!$B$22,IF(E1002="HKD",Settings!$B$23,1))),0))</f>
        <v>0</v>
      </c>
      <c r="Q1002" s="312">
        <f>IF(OR(J1002="",G1002=""),"",G1002+ROW()/1000000)</f>
      </c>
      <c r="R1002" s="247">
        <f>IF(Q1002="","",SUMIFS(Txn[Signed Units],Txn[Key],J1002,Txn[Transaction Order],"&lt;="&amp;Q1002))</f>
      </c>
    </row>
    <row r="1003" spans="10:18" ht="15" customHeight="1" x14ac:dyDescent="0.15">
      <c r="J1003" s="246">
        <f>IF(OR(B1003="",C1003="",E1003=""),"",B1003&amp;":"&amp;C1003&amp;":"&amp;E1003)</f>
      </c>
      <c r="K1003" s="247">
        <f>IF(A1003="","",A1003*D1003)</f>
      </c>
      <c r="L1003" s="246">
        <f>IF(A1003="","",IF(OR(A1003=1,A1003=0),H1003,0))</f>
      </c>
      <c r="M1003" s="246">
        <f>IF(A1003="","",IF(A1003=-1,H1003,0))</f>
      </c>
      <c r="N1003">
        <f>IF(J1003="","",IF(E1003="SGD",1,IF(E1003="USD",Settings!$B$22,IF(E1003="HKD",Settings!$B$23,1))))</f>
      </c>
      <c r="O1003">
        <f>IF(OR(B1003="",C1003="",E1003=""),0,(IF(A1003=-1,H1003,0)-IF(OR(A1003=1,A1003=0),H1003,0)+IF(A1003=2,H1003,0))*IF(E1003="SGD",1,IF(E1003="USD",Settings!$B$22,IF(E1003="HKD",Settings!$B$23,1))))</f>
        <v>0</v>
      </c>
      <c r="P1003">
        <f>IF(OR(B1003="",C1003="",E1003=""),0,IF(A1003=2,H1003*IF(E1003="SGD",1,IF(E1003="USD",Settings!$B$22,IF(E1003="HKD",Settings!$B$23,1))),0))</f>
        <v>0</v>
      </c>
      <c r="Q1003" s="312">
        <f>IF(OR(J1003="",G1003=""),"",G1003+ROW()/1000000)</f>
      </c>
      <c r="R1003" s="247">
        <f>IF(Q1003="","",SUMIFS(Txn[Signed Units],Txn[Key],J1003,Txn[Transaction Order],"&lt;="&amp;Q1003))</f>
      </c>
    </row>
    <row r="1004" spans="10:18" ht="15" customHeight="1" x14ac:dyDescent="0.15">
      <c r="J1004" s="246">
        <f>IF(OR(B1004="",C1004="",E1004=""),"",B1004&amp;":"&amp;C1004&amp;":"&amp;E1004)</f>
      </c>
      <c r="K1004" s="247">
        <f>IF(A1004="","",A1004*D1004)</f>
      </c>
      <c r="L1004" s="246">
        <f>IF(A1004="","",IF(OR(A1004=1,A1004=0),H1004,0))</f>
      </c>
      <c r="M1004" s="246">
        <f>IF(A1004="","",IF(A1004=-1,H1004,0))</f>
      </c>
      <c r="N1004">
        <f>IF(J1004="","",IF(E1004="SGD",1,IF(E1004="USD",Settings!$B$22,IF(E1004="HKD",Settings!$B$23,1))))</f>
      </c>
      <c r="O1004">
        <f>IF(OR(B1004="",C1004="",E1004=""),0,(IF(A1004=-1,H1004,0)-IF(OR(A1004=1,A1004=0),H1004,0)+IF(A1004=2,H1004,0))*IF(E1004="SGD",1,IF(E1004="USD",Settings!$B$22,IF(E1004="HKD",Settings!$B$23,1))))</f>
        <v>0</v>
      </c>
      <c r="P1004">
        <f>IF(OR(B1004="",C1004="",E1004=""),0,IF(A1004=2,H1004*IF(E1004="SGD",1,IF(E1004="USD",Settings!$B$22,IF(E1004="HKD",Settings!$B$23,1))),0))</f>
        <v>0</v>
      </c>
      <c r="Q1004" s="312">
        <f>IF(OR(J1004="",G1004=""),"",G1004+ROW()/1000000)</f>
      </c>
      <c r="R1004" s="247">
        <f>IF(Q1004="","",SUMIFS(Txn[Signed Units],Txn[Key],J1004,Txn[Transaction Order],"&lt;="&amp;Q1004))</f>
      </c>
    </row>
    <row r="1005" spans="10:18" ht="15" customHeight="1" x14ac:dyDescent="0.15">
      <c r="J1005" s="246">
        <f>IF(OR(B1005="",C1005="",E1005=""),"",B1005&amp;":"&amp;C1005&amp;":"&amp;E1005)</f>
      </c>
      <c r="K1005" s="247">
        <f>IF(A1005="","",A1005*D1005)</f>
      </c>
      <c r="L1005" s="246">
        <f>IF(A1005="","",IF(OR(A1005=1,A1005=0),H1005,0))</f>
      </c>
      <c r="M1005" s="246">
        <f>IF(A1005="","",IF(A1005=-1,H1005,0))</f>
      </c>
      <c r="N1005">
        <f>IF(J1005="","",IF(E1005="SGD",1,IF(E1005="USD",Settings!$B$22,IF(E1005="HKD",Settings!$B$23,1))))</f>
      </c>
      <c r="O1005">
        <f>IF(OR(B1005="",C1005="",E1005=""),0,(IF(A1005=-1,H1005,0)-IF(OR(A1005=1,A1005=0),H1005,0)+IF(A1005=2,H1005,0))*IF(E1005="SGD",1,IF(E1005="USD",Settings!$B$22,IF(E1005="HKD",Settings!$B$23,1))))</f>
        <v>0</v>
      </c>
      <c r="P1005">
        <f>IF(OR(B1005="",C1005="",E1005=""),0,IF(A1005=2,H1005*IF(E1005="SGD",1,IF(E1005="USD",Settings!$B$22,IF(E1005="HKD",Settings!$B$23,1))),0))</f>
        <v>0</v>
      </c>
      <c r="Q1005" s="312">
        <f>IF(OR(J1005="",G1005=""),"",G1005+ROW()/1000000)</f>
      </c>
      <c r="R1005" s="247">
        <f>IF(Q1005="","",SUMIFS(Txn[Signed Units],Txn[Key],J1005,Txn[Transaction Order],"&lt;="&amp;Q1005))</f>
      </c>
    </row>
    <row r="1006" spans="10:18" ht="15" customHeight="1" x14ac:dyDescent="0.15">
      <c r="J1006" s="246">
        <f>IF(OR(B1006="",C1006="",E1006=""),"",B1006&amp;":"&amp;C1006&amp;":"&amp;E1006)</f>
      </c>
      <c r="K1006" s="247">
        <f>IF(A1006="","",A1006*D1006)</f>
      </c>
      <c r="L1006" s="246">
        <f>IF(A1006="","",IF(OR(A1006=1,A1006=0),H1006,0))</f>
      </c>
      <c r="M1006" s="246">
        <f>IF(A1006="","",IF(A1006=-1,H1006,0))</f>
      </c>
      <c r="N1006">
        <f>IF(J1006="","",IF(E1006="SGD",1,IF(E1006="USD",Settings!$B$22,IF(E1006="HKD",Settings!$B$23,1))))</f>
      </c>
      <c r="O1006">
        <f>IF(OR(B1006="",C1006="",E1006=""),0,(IF(A1006=-1,H1006,0)-IF(OR(A1006=1,A1006=0),H1006,0)+IF(A1006=2,H1006,0))*IF(E1006="SGD",1,IF(E1006="USD",Settings!$B$22,IF(E1006="HKD",Settings!$B$23,1))))</f>
        <v>0</v>
      </c>
      <c r="P1006">
        <f>IF(OR(B1006="",C1006="",E1006=""),0,IF(A1006=2,H1006*IF(E1006="SGD",1,IF(E1006="USD",Settings!$B$22,IF(E1006="HKD",Settings!$B$23,1))),0))</f>
        <v>0</v>
      </c>
      <c r="Q1006" s="312">
        <f>IF(OR(J1006="",G1006=""),"",G1006+ROW()/1000000)</f>
      </c>
      <c r="R1006" s="247">
        <f>IF(Q1006="","",SUMIFS(Txn[Signed Units],Txn[Key],J1006,Txn[Transaction Order],"&lt;="&amp;Q1006))</f>
      </c>
    </row>
    <row r="1007" spans="10:18" ht="15" customHeight="1" x14ac:dyDescent="0.15">
      <c r="J1007" s="246">
        <f>IF(OR(B1007="",C1007="",E1007=""),"",B1007&amp;":"&amp;C1007&amp;":"&amp;E1007)</f>
      </c>
      <c r="K1007" s="247">
        <f>IF(A1007="","",A1007*D1007)</f>
      </c>
      <c r="L1007" s="246">
        <f>IF(A1007="","",IF(OR(A1007=1,A1007=0),H1007,0))</f>
      </c>
      <c r="M1007" s="246">
        <f>IF(A1007="","",IF(A1007=-1,H1007,0))</f>
      </c>
      <c r="N1007">
        <f>IF(J1007="","",IF(E1007="SGD",1,IF(E1007="USD",Settings!$B$22,IF(E1007="HKD",Settings!$B$23,1))))</f>
      </c>
      <c r="O1007">
        <f>IF(OR(B1007="",C1007="",E1007=""),0,(IF(A1007=-1,H1007,0)-IF(OR(A1007=1,A1007=0),H1007,0)+IF(A1007=2,H1007,0))*IF(E1007="SGD",1,IF(E1007="USD",Settings!$B$22,IF(E1007="HKD",Settings!$B$23,1))))</f>
        <v>0</v>
      </c>
      <c r="P1007">
        <f>IF(OR(B1007="",C1007="",E1007=""),0,IF(A1007=2,H1007*IF(E1007="SGD",1,IF(E1007="USD",Settings!$B$22,IF(E1007="HKD",Settings!$B$23,1))),0))</f>
        <v>0</v>
      </c>
      <c r="Q1007" s="312">
        <f>IF(OR(J1007="",G1007=""),"",G1007+ROW()/1000000)</f>
      </c>
      <c r="R1007" s="247">
        <f>IF(Q1007="","",SUMIFS(Txn[Signed Units],Txn[Key],J1007,Txn[Transaction Order],"&lt;="&amp;Q1007))</f>
      </c>
    </row>
    <row r="1008" spans="10:18" ht="15" customHeight="1" x14ac:dyDescent="0.15">
      <c r="J1008" s="246">
        <f>IF(OR(B1008="",C1008="",E1008=""),"",B1008&amp;":"&amp;C1008&amp;":"&amp;E1008)</f>
      </c>
      <c r="K1008" s="247">
        <f>IF(A1008="","",A1008*D1008)</f>
      </c>
      <c r="L1008" s="246">
        <f>IF(A1008="","",IF(OR(A1008=1,A1008=0),H1008,0))</f>
      </c>
      <c r="M1008" s="246">
        <f>IF(A1008="","",IF(A1008=-1,H1008,0))</f>
      </c>
      <c r="N1008">
        <f>IF(J1008="","",IF(E1008="SGD",1,IF(E1008="USD",Settings!$B$22,IF(E1008="HKD",Settings!$B$23,1))))</f>
      </c>
      <c r="O1008">
        <f>IF(OR(B1008="",C1008="",E1008=""),0,(IF(A1008=-1,H1008,0)-IF(OR(A1008=1,A1008=0),H1008,0)+IF(A1008=2,H1008,0))*IF(E1008="SGD",1,IF(E1008="USD",Settings!$B$22,IF(E1008="HKD",Settings!$B$23,1))))</f>
        <v>0</v>
      </c>
      <c r="P1008">
        <f>IF(OR(B1008="",C1008="",E1008=""),0,IF(A1008=2,H1008*IF(E1008="SGD",1,IF(E1008="USD",Settings!$B$22,IF(E1008="HKD",Settings!$B$23,1))),0))</f>
        <v>0</v>
      </c>
      <c r="Q1008" s="312">
        <f>IF(OR(J1008="",G1008=""),"",G1008+ROW()/1000000)</f>
      </c>
      <c r="R1008" s="247">
        <f>IF(Q1008="","",SUMIFS(Txn[Signed Units],Txn[Key],J1008,Txn[Transaction Order],"&lt;="&amp;Q1008))</f>
      </c>
    </row>
    <row r="1009" spans="10:18" ht="15" customHeight="1" x14ac:dyDescent="0.15">
      <c r="J1009" s="246">
        <f>IF(OR(B1009="",C1009="",E1009=""),"",B1009&amp;":"&amp;C1009&amp;":"&amp;E1009)</f>
      </c>
      <c r="K1009" s="247">
        <f>IF(A1009="","",A1009*D1009)</f>
      </c>
      <c r="L1009" s="246">
        <f>IF(A1009="","",IF(OR(A1009=1,A1009=0),H1009,0))</f>
      </c>
      <c r="M1009" s="246">
        <f>IF(A1009="","",IF(A1009=-1,H1009,0))</f>
      </c>
      <c r="N1009">
        <f>IF(J1009="","",IF(E1009="SGD",1,IF(E1009="USD",Settings!$B$22,IF(E1009="HKD",Settings!$B$23,1))))</f>
      </c>
      <c r="O1009">
        <f>IF(OR(B1009="",C1009="",E1009=""),0,(IF(A1009=-1,H1009,0)-IF(OR(A1009=1,A1009=0),H1009,0)+IF(A1009=2,H1009,0))*IF(E1009="SGD",1,IF(E1009="USD",Settings!$B$22,IF(E1009="HKD",Settings!$B$23,1))))</f>
        <v>0</v>
      </c>
      <c r="P1009">
        <f>IF(OR(B1009="",C1009="",E1009=""),0,IF(A1009=2,H1009*IF(E1009="SGD",1,IF(E1009="USD",Settings!$B$22,IF(E1009="HKD",Settings!$B$23,1))),0))</f>
        <v>0</v>
      </c>
      <c r="Q1009" s="312">
        <f>IF(OR(J1009="",G1009=""),"",G1009+ROW()/1000000)</f>
      </c>
      <c r="R1009" s="247">
        <f>IF(Q1009="","",SUMIFS(Txn[Signed Units],Txn[Key],J1009,Txn[Transaction Order],"&lt;="&amp;Q1009))</f>
      </c>
    </row>
    <row r="1010" spans="10:18" ht="15" customHeight="1" x14ac:dyDescent="0.15">
      <c r="J1010" s="246">
        <f>IF(OR(B1010="",C1010="",E1010=""),"",B1010&amp;":"&amp;C1010&amp;":"&amp;E1010)</f>
      </c>
      <c r="K1010" s="247">
        <f>IF(A1010="","",A1010*D1010)</f>
      </c>
      <c r="L1010" s="246">
        <f>IF(A1010="","",IF(OR(A1010=1,A1010=0),H1010,0))</f>
      </c>
      <c r="M1010" s="246">
        <f>IF(A1010="","",IF(A1010=-1,H1010,0))</f>
      </c>
      <c r="N1010">
        <f>IF(J1010="","",IF(E1010="SGD",1,IF(E1010="USD",Settings!$B$22,IF(E1010="HKD",Settings!$B$23,1))))</f>
      </c>
      <c r="O1010">
        <f>IF(OR(B1010="",C1010="",E1010=""),0,(IF(A1010=-1,H1010,0)-IF(OR(A1010=1,A1010=0),H1010,0)+IF(A1010=2,H1010,0))*IF(E1010="SGD",1,IF(E1010="USD",Settings!$B$22,IF(E1010="HKD",Settings!$B$23,1))))</f>
        <v>0</v>
      </c>
      <c r="P1010">
        <f>IF(OR(B1010="",C1010="",E1010=""),0,IF(A1010=2,H1010*IF(E1010="SGD",1,IF(E1010="USD",Settings!$B$22,IF(E1010="HKD",Settings!$B$23,1))),0))</f>
        <v>0</v>
      </c>
      <c r="Q1010" s="312">
        <f>IF(OR(J1010="",G1010=""),"",G1010+ROW()/1000000)</f>
      </c>
      <c r="R1010" s="247">
        <f>IF(Q1010="","",SUMIFS(Txn[Signed Units],Txn[Key],J1010,Txn[Transaction Order],"&lt;="&amp;Q1010))</f>
      </c>
    </row>
    <row r="1011" spans="10:18" ht="15" customHeight="1" x14ac:dyDescent="0.15">
      <c r="J1011" s="246">
        <f>IF(OR(B1011="",C1011="",E1011=""),"",B1011&amp;":"&amp;C1011&amp;":"&amp;E1011)</f>
      </c>
      <c r="K1011" s="247">
        <f>IF(A1011="","",A1011*D1011)</f>
      </c>
      <c r="L1011" s="246">
        <f>IF(A1011="","",IF(OR(A1011=1,A1011=0),H1011,0))</f>
      </c>
      <c r="M1011" s="246">
        <f>IF(A1011="","",IF(A1011=-1,H1011,0))</f>
      </c>
      <c r="N1011">
        <f>IF(J1011="","",IF(E1011="SGD",1,IF(E1011="USD",Settings!$B$22,IF(E1011="HKD",Settings!$B$23,1))))</f>
      </c>
      <c r="O1011">
        <f>IF(OR(B1011="",C1011="",E1011=""),0,(IF(A1011=-1,H1011,0)-IF(OR(A1011=1,A1011=0),H1011,0)+IF(A1011=2,H1011,0))*IF(E1011="SGD",1,IF(E1011="USD",Settings!$B$22,IF(E1011="HKD",Settings!$B$23,1))))</f>
        <v>0</v>
      </c>
      <c r="P1011">
        <f>IF(OR(B1011="",C1011="",E1011=""),0,IF(A1011=2,H1011*IF(E1011="SGD",1,IF(E1011="USD",Settings!$B$22,IF(E1011="HKD",Settings!$B$23,1))),0))</f>
        <v>0</v>
      </c>
      <c r="Q1011" s="312">
        <f>IF(OR(J1011="",G1011=""),"",G1011+ROW()/1000000)</f>
      </c>
      <c r="R1011" s="247">
        <f>IF(Q1011="","",SUMIFS(Txn[Signed Units],Txn[Key],J1011,Txn[Transaction Order],"&lt;="&amp;Q1011))</f>
      </c>
    </row>
    <row r="1012" spans="10:18" ht="15" customHeight="1" x14ac:dyDescent="0.15">
      <c r="J1012" s="246">
        <f>IF(OR(B1012="",C1012="",E1012=""),"",B1012&amp;":"&amp;C1012&amp;":"&amp;E1012)</f>
      </c>
      <c r="K1012" s="247">
        <f>IF(A1012="","",A1012*D1012)</f>
      </c>
      <c r="L1012" s="246">
        <f>IF(A1012="","",IF(OR(A1012=1,A1012=0),H1012,0))</f>
      </c>
      <c r="M1012" s="246">
        <f>IF(A1012="","",IF(A1012=-1,H1012,0))</f>
      </c>
      <c r="N1012">
        <f>IF(J1012="","",IF(E1012="SGD",1,IF(E1012="USD",Settings!$B$22,IF(E1012="HKD",Settings!$B$23,1))))</f>
      </c>
      <c r="O1012">
        <f>IF(OR(B1012="",C1012="",E1012=""),0,(IF(A1012=-1,H1012,0)-IF(OR(A1012=1,A1012=0),H1012,0)+IF(A1012=2,H1012,0))*IF(E1012="SGD",1,IF(E1012="USD",Settings!$B$22,IF(E1012="HKD",Settings!$B$23,1))))</f>
        <v>0</v>
      </c>
      <c r="P1012">
        <f>IF(OR(B1012="",C1012="",E1012=""),0,IF(A1012=2,H1012*IF(E1012="SGD",1,IF(E1012="USD",Settings!$B$22,IF(E1012="HKD",Settings!$B$23,1))),0))</f>
        <v>0</v>
      </c>
      <c r="Q1012" s="312">
        <f>IF(OR(J1012="",G1012=""),"",G1012+ROW()/1000000)</f>
      </c>
      <c r="R1012" s="247">
        <f>IF(Q1012="","",SUMIFS(Txn[Signed Units],Txn[Key],J1012,Txn[Transaction Order],"&lt;="&amp;Q1012))</f>
      </c>
    </row>
    <row r="1013" spans="10:18" ht="15" customHeight="1" x14ac:dyDescent="0.15">
      <c r="J1013" s="246">
        <f>IF(OR(B1013="",C1013="",E1013=""),"",B1013&amp;":"&amp;C1013&amp;":"&amp;E1013)</f>
      </c>
      <c r="K1013" s="247">
        <f>IF(A1013="","",A1013*D1013)</f>
      </c>
      <c r="L1013" s="246">
        <f>IF(A1013="","",IF(OR(A1013=1,A1013=0),H1013,0))</f>
      </c>
      <c r="M1013" s="246">
        <f>IF(A1013="","",IF(A1013=-1,H1013,0))</f>
      </c>
      <c r="N1013">
        <f>IF(J1013="","",IF(E1013="SGD",1,IF(E1013="USD",Settings!$B$22,IF(E1013="HKD",Settings!$B$23,1))))</f>
      </c>
      <c r="O1013">
        <f>IF(OR(B1013="",C1013="",E1013=""),0,(IF(A1013=-1,H1013,0)-IF(OR(A1013=1,A1013=0),H1013,0)+IF(A1013=2,H1013,0))*IF(E1013="SGD",1,IF(E1013="USD",Settings!$B$22,IF(E1013="HKD",Settings!$B$23,1))))</f>
        <v>0</v>
      </c>
      <c r="P1013">
        <f>IF(OR(B1013="",C1013="",E1013=""),0,IF(A1013=2,H1013*IF(E1013="SGD",1,IF(E1013="USD",Settings!$B$22,IF(E1013="HKD",Settings!$B$23,1))),0))</f>
        <v>0</v>
      </c>
      <c r="Q1013" s="312">
        <f>IF(OR(J1013="",G1013=""),"",G1013+ROW()/1000000)</f>
      </c>
      <c r="R1013" s="247">
        <f>IF(Q1013="","",SUMIFS(Txn[Signed Units],Txn[Key],J1013,Txn[Transaction Order],"&lt;="&amp;Q1013))</f>
      </c>
    </row>
    <row r="1014" spans="10:18" ht="15" customHeight="1" x14ac:dyDescent="0.15">
      <c r="J1014" s="246">
        <f>IF(OR(B1014="",C1014="",E1014=""),"",B1014&amp;":"&amp;C1014&amp;":"&amp;E1014)</f>
      </c>
      <c r="K1014" s="247">
        <f>IF(A1014="","",A1014*D1014)</f>
      </c>
      <c r="L1014" s="246">
        <f>IF(A1014="","",IF(OR(A1014=1,A1014=0),H1014,0))</f>
      </c>
      <c r="M1014" s="246">
        <f>IF(A1014="","",IF(A1014=-1,H1014,0))</f>
      </c>
      <c r="N1014">
        <f>IF(J1014="","",IF(E1014="SGD",1,IF(E1014="USD",Settings!$B$22,IF(E1014="HKD",Settings!$B$23,1))))</f>
      </c>
      <c r="O1014">
        <f>IF(OR(B1014="",C1014="",E1014=""),0,(IF(A1014=-1,H1014,0)-IF(OR(A1014=1,A1014=0),H1014,0)+IF(A1014=2,H1014,0))*IF(E1014="SGD",1,IF(E1014="USD",Settings!$B$22,IF(E1014="HKD",Settings!$B$23,1))))</f>
        <v>0</v>
      </c>
      <c r="P1014">
        <f>IF(OR(B1014="",C1014="",E1014=""),0,IF(A1014=2,H1014*IF(E1014="SGD",1,IF(E1014="USD",Settings!$B$22,IF(E1014="HKD",Settings!$B$23,1))),0))</f>
        <v>0</v>
      </c>
      <c r="Q1014" s="312">
        <f>IF(OR(J1014="",G1014=""),"",G1014+ROW()/1000000)</f>
      </c>
      <c r="R1014" s="247">
        <f>IF(Q1014="","",SUMIFS(Txn[Signed Units],Txn[Key],J1014,Txn[Transaction Order],"&lt;="&amp;Q1014))</f>
      </c>
    </row>
    <row r="1015" spans="10:18" ht="15" customHeight="1" x14ac:dyDescent="0.15">
      <c r="J1015" s="246">
        <f>IF(OR(B1015="",C1015="",E1015=""),"",B1015&amp;":"&amp;C1015&amp;":"&amp;E1015)</f>
      </c>
      <c r="K1015" s="247">
        <f>IF(A1015="","",A1015*D1015)</f>
      </c>
      <c r="L1015" s="246">
        <f>IF(A1015="","",IF(OR(A1015=1,A1015=0),H1015,0))</f>
      </c>
      <c r="M1015" s="246">
        <f>IF(A1015="","",IF(A1015=-1,H1015,0))</f>
      </c>
      <c r="N1015">
        <f>IF(J1015="","",IF(E1015="SGD",1,IF(E1015="USD",Settings!$B$22,IF(E1015="HKD",Settings!$B$23,1))))</f>
      </c>
      <c r="O1015">
        <f>IF(OR(B1015="",C1015="",E1015=""),0,(IF(A1015=-1,H1015,0)-IF(OR(A1015=1,A1015=0),H1015,0)+IF(A1015=2,H1015,0))*IF(E1015="SGD",1,IF(E1015="USD",Settings!$B$22,IF(E1015="HKD",Settings!$B$23,1))))</f>
        <v>0</v>
      </c>
      <c r="P1015">
        <f>IF(OR(B1015="",C1015="",E1015=""),0,IF(A1015=2,H1015*IF(E1015="SGD",1,IF(E1015="USD",Settings!$B$22,IF(E1015="HKD",Settings!$B$23,1))),0))</f>
        <v>0</v>
      </c>
      <c r="Q1015" s="312">
        <f>IF(OR(J1015="",G1015=""),"",G1015+ROW()/1000000)</f>
      </c>
      <c r="R1015" s="247">
        <f>IF(Q1015="","",SUMIFS(Txn[Signed Units],Txn[Key],J1015,Txn[Transaction Order],"&lt;="&amp;Q1015))</f>
      </c>
    </row>
    <row r="1016" spans="10:18" ht="15" customHeight="1" x14ac:dyDescent="0.15">
      <c r="J1016" s="246">
        <f>IF(OR(B1016="",C1016="",E1016=""),"",B1016&amp;":"&amp;C1016&amp;":"&amp;E1016)</f>
      </c>
      <c r="K1016" s="247">
        <f>IF(A1016="","",A1016*D1016)</f>
      </c>
      <c r="L1016" s="246">
        <f>IF(A1016="","",IF(OR(A1016=1,A1016=0),H1016,0))</f>
      </c>
      <c r="M1016" s="246">
        <f>IF(A1016="","",IF(A1016=-1,H1016,0))</f>
      </c>
      <c r="N1016">
        <f>IF(J1016="","",IF(E1016="SGD",1,IF(E1016="USD",Settings!$B$22,IF(E1016="HKD",Settings!$B$23,1))))</f>
      </c>
      <c r="O1016">
        <f>IF(OR(B1016="",C1016="",E1016=""),0,(IF(A1016=-1,H1016,0)-IF(OR(A1016=1,A1016=0),H1016,0)+IF(A1016=2,H1016,0))*IF(E1016="SGD",1,IF(E1016="USD",Settings!$B$22,IF(E1016="HKD",Settings!$B$23,1))))</f>
        <v>0</v>
      </c>
      <c r="P1016">
        <f>IF(OR(B1016="",C1016="",E1016=""),0,IF(A1016=2,H1016*IF(E1016="SGD",1,IF(E1016="USD",Settings!$B$22,IF(E1016="HKD",Settings!$B$23,1))),0))</f>
        <v>0</v>
      </c>
      <c r="Q1016" s="312">
        <f>IF(OR(J1016="",G1016=""),"",G1016+ROW()/1000000)</f>
      </c>
      <c r="R1016" s="247">
        <f>IF(Q1016="","",SUMIFS(Txn[Signed Units],Txn[Key],J1016,Txn[Transaction Order],"&lt;="&amp;Q1016))</f>
      </c>
    </row>
    <row r="1017" spans="10:18" ht="15" customHeight="1" x14ac:dyDescent="0.15">
      <c r="J1017" s="246">
        <f>IF(OR(B1017="",C1017="",E1017=""),"",B1017&amp;":"&amp;C1017&amp;":"&amp;E1017)</f>
      </c>
      <c r="K1017" s="247">
        <f>IF(A1017="","",A1017*D1017)</f>
      </c>
      <c r="L1017" s="246">
        <f>IF(A1017="","",IF(OR(A1017=1,A1017=0),H1017,0))</f>
      </c>
      <c r="M1017" s="246">
        <f>IF(A1017="","",IF(A1017=-1,H1017,0))</f>
      </c>
      <c r="N1017">
        <f>IF(J1017="","",IF(E1017="SGD",1,IF(E1017="USD",Settings!$B$22,IF(E1017="HKD",Settings!$B$23,1))))</f>
      </c>
      <c r="O1017">
        <f>IF(OR(B1017="",C1017="",E1017=""),0,(IF(A1017=-1,H1017,0)-IF(OR(A1017=1,A1017=0),H1017,0)+IF(A1017=2,H1017,0))*IF(E1017="SGD",1,IF(E1017="USD",Settings!$B$22,IF(E1017="HKD",Settings!$B$23,1))))</f>
        <v>0</v>
      </c>
      <c r="P1017">
        <f>IF(OR(B1017="",C1017="",E1017=""),0,IF(A1017=2,H1017*IF(E1017="SGD",1,IF(E1017="USD",Settings!$B$22,IF(E1017="HKD",Settings!$B$23,1))),0))</f>
        <v>0</v>
      </c>
      <c r="Q1017" s="312">
        <f>IF(OR(J1017="",G1017=""),"",G1017+ROW()/1000000)</f>
      </c>
      <c r="R1017" s="247">
        <f>IF(Q1017="","",SUMIFS(Txn[Signed Units],Txn[Key],J1017,Txn[Transaction Order],"&lt;="&amp;Q1017))</f>
      </c>
    </row>
    <row r="1018" spans="10:18" ht="15" customHeight="1" x14ac:dyDescent="0.15">
      <c r="J1018" s="246">
        <f>IF(OR(B1018="",C1018="",E1018=""),"",B1018&amp;":"&amp;C1018&amp;":"&amp;E1018)</f>
      </c>
      <c r="K1018" s="247">
        <f>IF(A1018="","",A1018*D1018)</f>
      </c>
      <c r="L1018" s="246">
        <f>IF(A1018="","",IF(OR(A1018=1,A1018=0),H1018,0))</f>
      </c>
      <c r="M1018" s="246">
        <f>IF(A1018="","",IF(A1018=-1,H1018,0))</f>
      </c>
      <c r="N1018">
        <f>IF(J1018="","",IF(E1018="SGD",1,IF(E1018="USD",Settings!$B$22,IF(E1018="HKD",Settings!$B$23,1))))</f>
      </c>
      <c r="O1018">
        <f>IF(OR(B1018="",C1018="",E1018=""),0,(IF(A1018=-1,H1018,0)-IF(OR(A1018=1,A1018=0),H1018,0)+IF(A1018=2,H1018,0))*IF(E1018="SGD",1,IF(E1018="USD",Settings!$B$22,IF(E1018="HKD",Settings!$B$23,1))))</f>
        <v>0</v>
      </c>
      <c r="P1018">
        <f>IF(OR(B1018="",C1018="",E1018=""),0,IF(A1018=2,H1018*IF(E1018="SGD",1,IF(E1018="USD",Settings!$B$22,IF(E1018="HKD",Settings!$B$23,1))),0))</f>
        <v>0</v>
      </c>
      <c r="Q1018" s="312">
        <f>IF(OR(J1018="",G1018=""),"",G1018+ROW()/1000000)</f>
      </c>
      <c r="R1018" s="247">
        <f>IF(Q1018="","",SUMIFS(Txn[Signed Units],Txn[Key],J1018,Txn[Transaction Order],"&lt;="&amp;Q1018))</f>
      </c>
    </row>
    <row r="1019" spans="10:18" ht="15" customHeight="1" x14ac:dyDescent="0.15">
      <c r="J1019" s="246">
        <f>IF(OR(B1019="",C1019="",E1019=""),"",B1019&amp;":"&amp;C1019&amp;":"&amp;E1019)</f>
      </c>
      <c r="K1019" s="247">
        <f>IF(A1019="","",A1019*D1019)</f>
      </c>
      <c r="L1019" s="246">
        <f>IF(A1019="","",IF(OR(A1019=1,A1019=0),H1019,0))</f>
      </c>
      <c r="M1019" s="246">
        <f>IF(A1019="","",IF(A1019=-1,H1019,0))</f>
      </c>
      <c r="N1019">
        <f>IF(J1019="","",IF(E1019="SGD",1,IF(E1019="USD",Settings!$B$22,IF(E1019="HKD",Settings!$B$23,1))))</f>
      </c>
      <c r="O1019">
        <f>IF(OR(B1019="",C1019="",E1019=""),0,(IF(A1019=-1,H1019,0)-IF(OR(A1019=1,A1019=0),H1019,0)+IF(A1019=2,H1019,0))*IF(E1019="SGD",1,IF(E1019="USD",Settings!$B$22,IF(E1019="HKD",Settings!$B$23,1))))</f>
        <v>0</v>
      </c>
      <c r="P1019">
        <f>IF(OR(B1019="",C1019="",E1019=""),0,IF(A1019=2,H1019*IF(E1019="SGD",1,IF(E1019="USD",Settings!$B$22,IF(E1019="HKD",Settings!$B$23,1))),0))</f>
        <v>0</v>
      </c>
      <c r="Q1019" s="312">
        <f>IF(OR(J1019="",G1019=""),"",G1019+ROW()/1000000)</f>
      </c>
      <c r="R1019" s="247">
        <f>IF(Q1019="","",SUMIFS(Txn[Signed Units],Txn[Key],J1019,Txn[Transaction Order],"&lt;="&amp;Q1019))</f>
      </c>
    </row>
    <row r="1020" spans="10:18" ht="15" customHeight="1" x14ac:dyDescent="0.15">
      <c r="J1020" s="246">
        <f>IF(OR(B1020="",C1020="",E1020=""),"",B1020&amp;":"&amp;C1020&amp;":"&amp;E1020)</f>
      </c>
      <c r="K1020" s="247">
        <f>IF(A1020="","",A1020*D1020)</f>
      </c>
      <c r="L1020" s="246">
        <f>IF(A1020="","",IF(OR(A1020=1,A1020=0),H1020,0))</f>
      </c>
      <c r="M1020" s="246">
        <f>IF(A1020="","",IF(A1020=-1,H1020,0))</f>
      </c>
      <c r="N1020">
        <f>IF(J1020="","",IF(E1020="SGD",1,IF(E1020="USD",Settings!$B$22,IF(E1020="HKD",Settings!$B$23,1))))</f>
      </c>
      <c r="O1020">
        <f>IF(OR(B1020="",C1020="",E1020=""),0,(IF(A1020=-1,H1020,0)-IF(OR(A1020=1,A1020=0),H1020,0)+IF(A1020=2,H1020,0))*IF(E1020="SGD",1,IF(E1020="USD",Settings!$B$22,IF(E1020="HKD",Settings!$B$23,1))))</f>
        <v>0</v>
      </c>
      <c r="P1020">
        <f>IF(OR(B1020="",C1020="",E1020=""),0,IF(A1020=2,H1020*IF(E1020="SGD",1,IF(E1020="USD",Settings!$B$22,IF(E1020="HKD",Settings!$B$23,1))),0))</f>
        <v>0</v>
      </c>
      <c r="Q1020" s="312">
        <f>IF(OR(J1020="",G1020=""),"",G1020+ROW()/1000000)</f>
      </c>
      <c r="R1020" s="247">
        <f>IF(Q1020="","",SUMIFS(Txn[Signed Units],Txn[Key],J1020,Txn[Transaction Order],"&lt;="&amp;Q1020))</f>
      </c>
    </row>
    <row r="1021" spans="10:18" ht="15" customHeight="1" x14ac:dyDescent="0.15">
      <c r="J1021" s="246">
        <f>IF(OR(B1021="",C1021="",E1021=""),"",B1021&amp;":"&amp;C1021&amp;":"&amp;E1021)</f>
      </c>
      <c r="K1021" s="247">
        <f>IF(A1021="","",A1021*D1021)</f>
      </c>
      <c r="L1021" s="246">
        <f>IF(A1021="","",IF(OR(A1021=1,A1021=0),H1021,0))</f>
      </c>
      <c r="M1021" s="246">
        <f>IF(A1021="","",IF(A1021=-1,H1021,0))</f>
      </c>
      <c r="N1021">
        <f>IF(J1021="","",IF(E1021="SGD",1,IF(E1021="USD",Settings!$B$22,IF(E1021="HKD",Settings!$B$23,1))))</f>
      </c>
      <c r="O1021">
        <f>IF(OR(B1021="",C1021="",E1021=""),0,(IF(A1021=-1,H1021,0)-IF(OR(A1021=1,A1021=0),H1021,0)+IF(A1021=2,H1021,0))*IF(E1021="SGD",1,IF(E1021="USD",Settings!$B$22,IF(E1021="HKD",Settings!$B$23,1))))</f>
        <v>0</v>
      </c>
      <c r="P1021">
        <f>IF(OR(B1021="",C1021="",E1021=""),0,IF(A1021=2,H1021*IF(E1021="SGD",1,IF(E1021="USD",Settings!$B$22,IF(E1021="HKD",Settings!$B$23,1))),0))</f>
        <v>0</v>
      </c>
      <c r="Q1021" s="312">
        <f>IF(OR(J1021="",G1021=""),"",G1021+ROW()/1000000)</f>
      </c>
      <c r="R1021" s="247">
        <f>IF(Q1021="","",SUMIFS(Txn[Signed Units],Txn[Key],J1021,Txn[Transaction Order],"&lt;="&amp;Q1021))</f>
      </c>
    </row>
    <row r="1022" spans="10:18" ht="15" customHeight="1" x14ac:dyDescent="0.15">
      <c r="J1022" s="246">
        <f>IF(OR(B1022="",C1022="",E1022=""),"",B1022&amp;":"&amp;C1022&amp;":"&amp;E1022)</f>
      </c>
      <c r="K1022" s="247">
        <f>IF(A1022="","",A1022*D1022)</f>
      </c>
      <c r="L1022" s="246">
        <f>IF(A1022="","",IF(OR(A1022=1,A1022=0),H1022,0))</f>
      </c>
      <c r="M1022" s="246">
        <f>IF(A1022="","",IF(A1022=-1,H1022,0))</f>
      </c>
      <c r="N1022">
        <f>IF(J1022="","",IF(E1022="SGD",1,IF(E1022="USD",Settings!$B$22,IF(E1022="HKD",Settings!$B$23,1))))</f>
      </c>
      <c r="O1022">
        <f>IF(OR(B1022="",C1022="",E1022=""),0,(IF(A1022=-1,H1022,0)-IF(OR(A1022=1,A1022=0),H1022,0)+IF(A1022=2,H1022,0))*IF(E1022="SGD",1,IF(E1022="USD",Settings!$B$22,IF(E1022="HKD",Settings!$B$23,1))))</f>
        <v>0</v>
      </c>
      <c r="P1022">
        <f>IF(OR(B1022="",C1022="",E1022=""),0,IF(A1022=2,H1022*IF(E1022="SGD",1,IF(E1022="USD",Settings!$B$22,IF(E1022="HKD",Settings!$B$23,1))),0))</f>
        <v>0</v>
      </c>
      <c r="Q1022" s="312">
        <f>IF(OR(J1022="",G1022=""),"",G1022+ROW()/1000000)</f>
      </c>
      <c r="R1022" s="247">
        <f>IF(Q1022="","",SUMIFS(Txn[Signed Units],Txn[Key],J1022,Txn[Transaction Order],"&lt;="&amp;Q1022))</f>
      </c>
    </row>
    <row r="1023" spans="10:18" ht="15" customHeight="1" x14ac:dyDescent="0.15">
      <c r="J1023" s="246">
        <f>IF(OR(B1023="",C1023="",E1023=""),"",B1023&amp;":"&amp;C1023&amp;":"&amp;E1023)</f>
      </c>
      <c r="K1023" s="247">
        <f>IF(A1023="","",A1023*D1023)</f>
      </c>
      <c r="L1023" s="246">
        <f>IF(A1023="","",IF(OR(A1023=1,A1023=0),H1023,0))</f>
      </c>
      <c r="M1023" s="246">
        <f>IF(A1023="","",IF(A1023=-1,H1023,0))</f>
      </c>
      <c r="N1023">
        <f>IF(J1023="","",IF(E1023="SGD",1,IF(E1023="USD",Settings!$B$22,IF(E1023="HKD",Settings!$B$23,1))))</f>
      </c>
      <c r="O1023">
        <f>IF(OR(B1023="",C1023="",E1023=""),0,(IF(A1023=-1,H1023,0)-IF(OR(A1023=1,A1023=0),H1023,0)+IF(A1023=2,H1023,0))*IF(E1023="SGD",1,IF(E1023="USD",Settings!$B$22,IF(E1023="HKD",Settings!$B$23,1))))</f>
        <v>0</v>
      </c>
      <c r="P1023">
        <f>IF(OR(B1023="",C1023="",E1023=""),0,IF(A1023=2,H1023*IF(E1023="SGD",1,IF(E1023="USD",Settings!$B$22,IF(E1023="HKD",Settings!$B$23,1))),0))</f>
        <v>0</v>
      </c>
      <c r="Q1023" s="312">
        <f>IF(OR(J1023="",G1023=""),"",G1023+ROW()/1000000)</f>
      </c>
      <c r="R1023" s="247">
        <f>IF(Q1023="","",SUMIFS(Txn[Signed Units],Txn[Key],J1023,Txn[Transaction Order],"&lt;="&amp;Q1023))</f>
      </c>
    </row>
    <row r="1024" spans="10:18" ht="15" customHeight="1" x14ac:dyDescent="0.15">
      <c r="J1024" s="246">
        <f>IF(OR(B1024="",C1024="",E1024=""),"",B1024&amp;":"&amp;C1024&amp;":"&amp;E1024)</f>
      </c>
      <c r="K1024" s="247">
        <f>IF(A1024="","",A1024*D1024)</f>
      </c>
      <c r="L1024" s="246">
        <f>IF(A1024="","",IF(OR(A1024=1,A1024=0),H1024,0))</f>
      </c>
      <c r="M1024" s="246">
        <f>IF(A1024="","",IF(A1024=-1,H1024,0))</f>
      </c>
      <c r="N1024">
        <f>IF(J1024="","",IF(E1024="SGD",1,IF(E1024="USD",Settings!$B$22,IF(E1024="HKD",Settings!$B$23,1))))</f>
      </c>
      <c r="O1024">
        <f>IF(OR(B1024="",C1024="",E1024=""),0,(IF(A1024=-1,H1024,0)-IF(OR(A1024=1,A1024=0),H1024,0)+IF(A1024=2,H1024,0))*IF(E1024="SGD",1,IF(E1024="USD",Settings!$B$22,IF(E1024="HKD",Settings!$B$23,1))))</f>
        <v>0</v>
      </c>
      <c r="P1024">
        <f>IF(OR(B1024="",C1024="",E1024=""),0,IF(A1024=2,H1024*IF(E1024="SGD",1,IF(E1024="USD",Settings!$B$22,IF(E1024="HKD",Settings!$B$23,1))),0))</f>
        <v>0</v>
      </c>
      <c r="Q1024" s="312">
        <f>IF(OR(J1024="",G1024=""),"",G1024+ROW()/1000000)</f>
      </c>
      <c r="R1024" s="247">
        <f>IF(Q1024="","",SUMIFS(Txn[Signed Units],Txn[Key],J1024,Txn[Transaction Order],"&lt;="&amp;Q1024))</f>
      </c>
    </row>
    <row r="1025" spans="10:18" ht="15" customHeight="1" x14ac:dyDescent="0.15">
      <c r="J1025" s="246">
        <f>IF(OR(B1025="",C1025="",E1025=""),"",B1025&amp;":"&amp;C1025&amp;":"&amp;E1025)</f>
      </c>
      <c r="K1025" s="247">
        <f>IF(A1025="","",A1025*D1025)</f>
      </c>
      <c r="L1025" s="246">
        <f>IF(A1025="","",IF(OR(A1025=1,A1025=0),H1025,0))</f>
      </c>
      <c r="M1025" s="246">
        <f>IF(A1025="","",IF(A1025=-1,H1025,0))</f>
      </c>
      <c r="N1025">
        <f>IF(J1025="","",IF(E1025="SGD",1,IF(E1025="USD",Settings!$B$22,IF(E1025="HKD",Settings!$B$23,1))))</f>
      </c>
      <c r="O1025">
        <f>IF(OR(B1025="",C1025="",E1025=""),0,(IF(A1025=-1,H1025,0)-IF(OR(A1025=1,A1025=0),H1025,0)+IF(A1025=2,H1025,0))*IF(E1025="SGD",1,IF(E1025="USD",Settings!$B$22,IF(E1025="HKD",Settings!$B$23,1))))</f>
        <v>0</v>
      </c>
      <c r="P1025">
        <f>IF(OR(B1025="",C1025="",E1025=""),0,IF(A1025=2,H1025*IF(E1025="SGD",1,IF(E1025="USD",Settings!$B$22,IF(E1025="HKD",Settings!$B$23,1))),0))</f>
        <v>0</v>
      </c>
      <c r="Q1025" s="312">
        <f>IF(OR(J1025="",G1025=""),"",G1025+ROW()/1000000)</f>
      </c>
      <c r="R1025" s="247">
        <f>IF(Q1025="","",SUMIFS(Txn[Signed Units],Txn[Key],J1025,Txn[Transaction Order],"&lt;="&amp;Q1025))</f>
      </c>
    </row>
    <row r="1026" spans="10:18" ht="15" customHeight="1" x14ac:dyDescent="0.15">
      <c r="J1026" s="246">
        <f>IF(OR(B1026="",C1026="",E1026=""),"",B1026&amp;":"&amp;C1026&amp;":"&amp;E1026)</f>
      </c>
      <c r="K1026" s="247">
        <f>IF(A1026="","",A1026*D1026)</f>
      </c>
      <c r="L1026" s="246">
        <f>IF(A1026="","",IF(OR(A1026=1,A1026=0),H1026,0))</f>
      </c>
      <c r="M1026" s="246">
        <f>IF(A1026="","",IF(A1026=-1,H1026,0))</f>
      </c>
      <c r="N1026">
        <f>IF(J1026="","",IF(E1026="SGD",1,IF(E1026="USD",Settings!$B$22,IF(E1026="HKD",Settings!$B$23,1))))</f>
      </c>
      <c r="O1026">
        <f>IF(OR(B1026="",C1026="",E1026=""),0,(IF(A1026=-1,H1026,0)-IF(OR(A1026=1,A1026=0),H1026,0)+IF(A1026=2,H1026,0))*IF(E1026="SGD",1,IF(E1026="USD",Settings!$B$22,IF(E1026="HKD",Settings!$B$23,1))))</f>
        <v>0</v>
      </c>
      <c r="P1026">
        <f>IF(OR(B1026="",C1026="",E1026=""),0,IF(A1026=2,H1026*IF(E1026="SGD",1,IF(E1026="USD",Settings!$B$22,IF(E1026="HKD",Settings!$B$23,1))),0))</f>
        <v>0</v>
      </c>
      <c r="Q1026" s="312">
        <f>IF(OR(J1026="",G1026=""),"",G1026+ROW()/1000000)</f>
      </c>
      <c r="R1026" s="247">
        <f>IF(Q1026="","",SUMIFS(Txn[Signed Units],Txn[Key],J1026,Txn[Transaction Order],"&lt;="&amp;Q1026))</f>
      </c>
    </row>
    <row r="1027" spans="10:18" ht="15" customHeight="1" x14ac:dyDescent="0.15">
      <c r="J1027" s="246">
        <f>IF(OR(B1027="",C1027="",E1027=""),"",B1027&amp;":"&amp;C1027&amp;":"&amp;E1027)</f>
      </c>
      <c r="K1027" s="247">
        <f>IF(A1027="","",A1027*D1027)</f>
      </c>
      <c r="L1027" s="246">
        <f>IF(A1027="","",IF(OR(A1027=1,A1027=0),H1027,0))</f>
      </c>
      <c r="M1027" s="246">
        <f>IF(A1027="","",IF(A1027=-1,H1027,0))</f>
      </c>
      <c r="N1027">
        <f>IF(J1027="","",IF(E1027="SGD",1,IF(E1027="USD",Settings!$B$22,IF(E1027="HKD",Settings!$B$23,1))))</f>
      </c>
      <c r="O1027">
        <f>IF(OR(B1027="",C1027="",E1027=""),0,(IF(A1027=-1,H1027,0)-IF(OR(A1027=1,A1027=0),H1027,0)+IF(A1027=2,H1027,0))*IF(E1027="SGD",1,IF(E1027="USD",Settings!$B$22,IF(E1027="HKD",Settings!$B$23,1))))</f>
        <v>0</v>
      </c>
      <c r="P1027">
        <f>IF(OR(B1027="",C1027="",E1027=""),0,IF(A1027=2,H1027*IF(E1027="SGD",1,IF(E1027="USD",Settings!$B$22,IF(E1027="HKD",Settings!$B$23,1))),0))</f>
        <v>0</v>
      </c>
      <c r="Q1027" s="312">
        <f>IF(OR(J1027="",G1027=""),"",G1027+ROW()/1000000)</f>
      </c>
      <c r="R1027" s="247">
        <f>IF(Q1027="","",SUMIFS(Txn[Signed Units],Txn[Key],J1027,Txn[Transaction Order],"&lt;="&amp;Q1027))</f>
      </c>
    </row>
    <row r="1028" spans="10:18" ht="15" customHeight="1" x14ac:dyDescent="0.15">
      <c r="J1028" s="246">
        <f>IF(OR(B1028="",C1028="",E1028=""),"",B1028&amp;":"&amp;C1028&amp;":"&amp;E1028)</f>
      </c>
      <c r="K1028" s="247">
        <f>IF(A1028="","",A1028*D1028)</f>
      </c>
      <c r="L1028" s="246">
        <f>IF(A1028="","",IF(OR(A1028=1,A1028=0),H1028,0))</f>
      </c>
      <c r="M1028" s="246">
        <f>IF(A1028="","",IF(A1028=-1,H1028,0))</f>
      </c>
      <c r="N1028">
        <f>IF(J1028="","",IF(E1028="SGD",1,IF(E1028="USD",Settings!$B$22,IF(E1028="HKD",Settings!$B$23,1))))</f>
      </c>
      <c r="O1028">
        <f>IF(OR(B1028="",C1028="",E1028=""),0,(IF(A1028=-1,H1028,0)-IF(OR(A1028=1,A1028=0),H1028,0)+IF(A1028=2,H1028,0))*IF(E1028="SGD",1,IF(E1028="USD",Settings!$B$22,IF(E1028="HKD",Settings!$B$23,1))))</f>
        <v>0</v>
      </c>
      <c r="P1028">
        <f>IF(OR(B1028="",C1028="",E1028=""),0,IF(A1028=2,H1028*IF(E1028="SGD",1,IF(E1028="USD",Settings!$B$22,IF(E1028="HKD",Settings!$B$23,1))),0))</f>
        <v>0</v>
      </c>
      <c r="Q1028" s="312">
        <f>IF(OR(J1028="",G1028=""),"",G1028+ROW()/1000000)</f>
      </c>
      <c r="R1028" s="247">
        <f>IF(Q1028="","",SUMIFS(Txn[Signed Units],Txn[Key],J1028,Txn[Transaction Order],"&lt;="&amp;Q1028))</f>
      </c>
    </row>
    <row r="1029" spans="10:18" ht="15" customHeight="1" x14ac:dyDescent="0.15">
      <c r="J1029" s="246">
        <f>IF(OR(B1029="",C1029="",E1029=""),"",B1029&amp;":"&amp;C1029&amp;":"&amp;E1029)</f>
      </c>
      <c r="K1029" s="247">
        <f>IF(A1029="","",A1029*D1029)</f>
      </c>
      <c r="L1029" s="246">
        <f>IF(A1029="","",IF(OR(A1029=1,A1029=0),H1029,0))</f>
      </c>
      <c r="M1029" s="246">
        <f>IF(A1029="","",IF(A1029=-1,H1029,0))</f>
      </c>
      <c r="N1029">
        <f>IF(J1029="","",IF(E1029="SGD",1,IF(E1029="USD",Settings!$B$22,IF(E1029="HKD",Settings!$B$23,1))))</f>
      </c>
      <c r="O1029">
        <f>IF(OR(B1029="",C1029="",E1029=""),0,(IF(A1029=-1,H1029,0)-IF(OR(A1029=1,A1029=0),H1029,0)+IF(A1029=2,H1029,0))*IF(E1029="SGD",1,IF(E1029="USD",Settings!$B$22,IF(E1029="HKD",Settings!$B$23,1))))</f>
        <v>0</v>
      </c>
      <c r="P1029">
        <f>IF(OR(B1029="",C1029="",E1029=""),0,IF(A1029=2,H1029*IF(E1029="SGD",1,IF(E1029="USD",Settings!$B$22,IF(E1029="HKD",Settings!$B$23,1))),0))</f>
        <v>0</v>
      </c>
      <c r="Q1029" s="312">
        <f>IF(OR(J1029="",G1029=""),"",G1029+ROW()/1000000)</f>
      </c>
      <c r="R1029" s="247">
        <f>IF(Q1029="","",SUMIFS(Txn[Signed Units],Txn[Key],J1029,Txn[Transaction Order],"&lt;="&amp;Q1029))</f>
      </c>
    </row>
    <row r="1030" spans="10:18" ht="15" customHeight="1" x14ac:dyDescent="0.15">
      <c r="J1030" s="246">
        <f>IF(OR(B1030="",C1030="",E1030=""),"",B1030&amp;":"&amp;C1030&amp;":"&amp;E1030)</f>
      </c>
      <c r="K1030" s="247">
        <f>IF(A1030="","",A1030*D1030)</f>
      </c>
      <c r="L1030" s="246">
        <f>IF(A1030="","",IF(OR(A1030=1,A1030=0),H1030,0))</f>
      </c>
      <c r="M1030" s="246">
        <f>IF(A1030="","",IF(A1030=-1,H1030,0))</f>
      </c>
      <c r="N1030">
        <f>IF(J1030="","",IF(E1030="SGD",1,IF(E1030="USD",Settings!$B$22,IF(E1030="HKD",Settings!$B$23,1))))</f>
      </c>
      <c r="O1030">
        <f>IF(OR(B1030="",C1030="",E1030=""),0,(IF(A1030=-1,H1030,0)-IF(OR(A1030=1,A1030=0),H1030,0)+IF(A1030=2,H1030,0))*IF(E1030="SGD",1,IF(E1030="USD",Settings!$B$22,IF(E1030="HKD",Settings!$B$23,1))))</f>
        <v>0</v>
      </c>
      <c r="P1030">
        <f>IF(OR(B1030="",C1030="",E1030=""),0,IF(A1030=2,H1030*IF(E1030="SGD",1,IF(E1030="USD",Settings!$B$22,IF(E1030="HKD",Settings!$B$23,1))),0))</f>
        <v>0</v>
      </c>
      <c r="Q1030" s="312">
        <f>IF(OR(J1030="",G1030=""),"",G1030+ROW()/1000000)</f>
      </c>
      <c r="R1030" s="247">
        <f>IF(Q1030="","",SUMIFS(Txn[Signed Units],Txn[Key],J1030,Txn[Transaction Order],"&lt;="&amp;Q1030))</f>
      </c>
    </row>
    <row r="1031" spans="10:18" ht="15" customHeight="1" x14ac:dyDescent="0.15">
      <c r="J1031" s="246">
        <f>IF(OR(B1031="",C1031="",E1031=""),"",B1031&amp;":"&amp;C1031&amp;":"&amp;E1031)</f>
      </c>
      <c r="K1031" s="247">
        <f>IF(A1031="","",A1031*D1031)</f>
      </c>
      <c r="L1031" s="246">
        <f>IF(A1031="","",IF(OR(A1031=1,A1031=0),H1031,0))</f>
      </c>
      <c r="M1031" s="246">
        <f>IF(A1031="","",IF(A1031=-1,H1031,0))</f>
      </c>
      <c r="N1031">
        <f>IF(J1031="","",IF(E1031="SGD",1,IF(E1031="USD",Settings!$B$22,IF(E1031="HKD",Settings!$B$23,1))))</f>
      </c>
      <c r="O1031">
        <f>IF(OR(B1031="",C1031="",E1031=""),0,(IF(A1031=-1,H1031,0)-IF(OR(A1031=1,A1031=0),H1031,0)+IF(A1031=2,H1031,0))*IF(E1031="SGD",1,IF(E1031="USD",Settings!$B$22,IF(E1031="HKD",Settings!$B$23,1))))</f>
        <v>0</v>
      </c>
      <c r="P1031">
        <f>IF(OR(B1031="",C1031="",E1031=""),0,IF(A1031=2,H1031*IF(E1031="SGD",1,IF(E1031="USD",Settings!$B$22,IF(E1031="HKD",Settings!$B$23,1))),0))</f>
        <v>0</v>
      </c>
      <c r="Q1031" s="312">
        <f>IF(OR(J1031="",G1031=""),"",G1031+ROW()/1000000)</f>
      </c>
      <c r="R1031" s="247">
        <f>IF(Q1031="","",SUMIFS(Txn[Signed Units],Txn[Key],J1031,Txn[Transaction Order],"&lt;="&amp;Q1031))</f>
      </c>
    </row>
    <row r="1032" spans="10:18" ht="15" customHeight="1" x14ac:dyDescent="0.15">
      <c r="J1032" s="246">
        <f>IF(OR(B1032="",C1032="",E1032=""),"",B1032&amp;":"&amp;C1032&amp;":"&amp;E1032)</f>
      </c>
      <c r="K1032" s="247">
        <f>IF(A1032="","",A1032*D1032)</f>
      </c>
      <c r="L1032" s="246">
        <f>IF(A1032="","",IF(OR(A1032=1,A1032=0),H1032,0))</f>
      </c>
      <c r="M1032" s="246">
        <f>IF(A1032="","",IF(A1032=-1,H1032,0))</f>
      </c>
      <c r="N1032">
        <f>IF(J1032="","",IF(E1032="SGD",1,IF(E1032="USD",Settings!$B$22,IF(E1032="HKD",Settings!$B$23,1))))</f>
      </c>
      <c r="O1032">
        <f>IF(OR(B1032="",C1032="",E1032=""),0,(IF(A1032=-1,H1032,0)-IF(OR(A1032=1,A1032=0),H1032,0)+IF(A1032=2,H1032,0))*IF(E1032="SGD",1,IF(E1032="USD",Settings!$B$22,IF(E1032="HKD",Settings!$B$23,1))))</f>
        <v>0</v>
      </c>
      <c r="P1032">
        <f>IF(OR(B1032="",C1032="",E1032=""),0,IF(A1032=2,H1032*IF(E1032="SGD",1,IF(E1032="USD",Settings!$B$22,IF(E1032="HKD",Settings!$B$23,1))),0))</f>
        <v>0</v>
      </c>
      <c r="Q1032" s="312">
        <f>IF(OR(J1032="",G1032=""),"",G1032+ROW()/1000000)</f>
      </c>
      <c r="R1032" s="247">
        <f>IF(Q1032="","",SUMIFS(Txn[Signed Units],Txn[Key],J1032,Txn[Transaction Order],"&lt;="&amp;Q1032))</f>
      </c>
    </row>
    <row r="1033" spans="10:18" ht="15" customHeight="1" x14ac:dyDescent="0.15">
      <c r="J1033" s="246">
        <f>IF(OR(B1033="",C1033="",E1033=""),"",B1033&amp;":"&amp;C1033&amp;":"&amp;E1033)</f>
      </c>
      <c r="K1033" s="247">
        <f>IF(A1033="","",A1033*D1033)</f>
      </c>
      <c r="L1033" s="246">
        <f>IF(A1033="","",IF(OR(A1033=1,A1033=0),H1033,0))</f>
      </c>
      <c r="M1033" s="246">
        <f>IF(A1033="","",IF(A1033=-1,H1033,0))</f>
      </c>
      <c r="N1033">
        <f>IF(J1033="","",IF(E1033="SGD",1,IF(E1033="USD",Settings!$B$22,IF(E1033="HKD",Settings!$B$23,1))))</f>
      </c>
      <c r="O1033">
        <f>IF(OR(B1033="",C1033="",E1033=""),0,(IF(A1033=-1,H1033,0)-IF(OR(A1033=1,A1033=0),H1033,0)+IF(A1033=2,H1033,0))*IF(E1033="SGD",1,IF(E1033="USD",Settings!$B$22,IF(E1033="HKD",Settings!$B$23,1))))</f>
        <v>0</v>
      </c>
      <c r="P1033">
        <f>IF(OR(B1033="",C1033="",E1033=""),0,IF(A1033=2,H1033*IF(E1033="SGD",1,IF(E1033="USD",Settings!$B$22,IF(E1033="HKD",Settings!$B$23,1))),0))</f>
        <v>0</v>
      </c>
      <c r="Q1033" s="312">
        <f>IF(OR(J1033="",G1033=""),"",G1033+ROW()/1000000)</f>
      </c>
      <c r="R1033" s="247">
        <f>IF(Q1033="","",SUMIFS(Txn[Signed Units],Txn[Key],J1033,Txn[Transaction Order],"&lt;="&amp;Q1033))</f>
      </c>
    </row>
    <row r="1034" spans="10:18" ht="15" customHeight="1" x14ac:dyDescent="0.15">
      <c r="J1034" s="246">
        <f>IF(OR(B1034="",C1034="",E1034=""),"",B1034&amp;":"&amp;C1034&amp;":"&amp;E1034)</f>
      </c>
      <c r="K1034" s="247">
        <f>IF(A1034="","",A1034*D1034)</f>
      </c>
      <c r="L1034" s="246">
        <f>IF(A1034="","",IF(OR(A1034=1,A1034=0),H1034,0))</f>
      </c>
      <c r="M1034" s="246">
        <f>IF(A1034="","",IF(A1034=-1,H1034,0))</f>
      </c>
      <c r="N1034">
        <f>IF(J1034="","",IF(E1034="SGD",1,IF(E1034="USD",Settings!$B$22,IF(E1034="HKD",Settings!$B$23,1))))</f>
      </c>
      <c r="O1034">
        <f>IF(OR(B1034="",C1034="",E1034=""),0,(IF(A1034=-1,H1034,0)-IF(OR(A1034=1,A1034=0),H1034,0)+IF(A1034=2,H1034,0))*IF(E1034="SGD",1,IF(E1034="USD",Settings!$B$22,IF(E1034="HKD",Settings!$B$23,1))))</f>
        <v>0</v>
      </c>
      <c r="P1034">
        <f>IF(OR(B1034="",C1034="",E1034=""),0,IF(A1034=2,H1034*IF(E1034="SGD",1,IF(E1034="USD",Settings!$B$22,IF(E1034="HKD",Settings!$B$23,1))),0))</f>
        <v>0</v>
      </c>
      <c r="Q1034" s="312">
        <f>IF(OR(J1034="",G1034=""),"",G1034+ROW()/1000000)</f>
      </c>
      <c r="R1034" s="247">
        <f>IF(Q1034="","",SUMIFS(Txn[Signed Units],Txn[Key],J1034,Txn[Transaction Order],"&lt;="&amp;Q1034))</f>
      </c>
    </row>
    <row r="1035" spans="10:18" ht="15" customHeight="1" x14ac:dyDescent="0.15">
      <c r="J1035" s="246">
        <f>IF(OR(B1035="",C1035="",E1035=""),"",B1035&amp;":"&amp;C1035&amp;":"&amp;E1035)</f>
      </c>
      <c r="K1035" s="247">
        <f>IF(A1035="","",A1035*D1035)</f>
      </c>
      <c r="L1035" s="246">
        <f>IF(A1035="","",IF(OR(A1035=1,A1035=0),H1035,0))</f>
      </c>
      <c r="M1035" s="246">
        <f>IF(A1035="","",IF(A1035=-1,H1035,0))</f>
      </c>
      <c r="N1035">
        <f>IF(J1035="","",IF(E1035="SGD",1,IF(E1035="USD",Settings!$B$22,IF(E1035="HKD",Settings!$B$23,1))))</f>
      </c>
      <c r="O1035">
        <f>IF(OR(B1035="",C1035="",E1035=""),0,(IF(A1035=-1,H1035,0)-IF(OR(A1035=1,A1035=0),H1035,0)+IF(A1035=2,H1035,0))*IF(E1035="SGD",1,IF(E1035="USD",Settings!$B$22,IF(E1035="HKD",Settings!$B$23,1))))</f>
        <v>0</v>
      </c>
      <c r="P1035">
        <f>IF(OR(B1035="",C1035="",E1035=""),0,IF(A1035=2,H1035*IF(E1035="SGD",1,IF(E1035="USD",Settings!$B$22,IF(E1035="HKD",Settings!$B$23,1))),0))</f>
        <v>0</v>
      </c>
      <c r="Q1035" s="312">
        <f>IF(OR(J1035="",G1035=""),"",G1035+ROW()/1000000)</f>
      </c>
      <c r="R1035" s="247">
        <f>IF(Q1035="","",SUMIFS(Txn[Signed Units],Txn[Key],J1035,Txn[Transaction Order],"&lt;="&amp;Q1035))</f>
      </c>
    </row>
    <row r="1036" spans="10:18" ht="15" customHeight="1" x14ac:dyDescent="0.15">
      <c r="J1036" s="246">
        <f>IF(OR(B1036="",C1036="",E1036=""),"",B1036&amp;":"&amp;C1036&amp;":"&amp;E1036)</f>
      </c>
      <c r="K1036" s="247">
        <f>IF(A1036="","",A1036*D1036)</f>
      </c>
      <c r="L1036" s="246">
        <f>IF(A1036="","",IF(OR(A1036=1,A1036=0),H1036,0))</f>
      </c>
      <c r="M1036" s="246">
        <f>IF(A1036="","",IF(A1036=-1,H1036,0))</f>
      </c>
      <c r="N1036">
        <f>IF(J1036="","",IF(E1036="SGD",1,IF(E1036="USD",Settings!$B$22,IF(E1036="HKD",Settings!$B$23,1))))</f>
      </c>
      <c r="O1036">
        <f>IF(OR(B1036="",C1036="",E1036=""),0,(IF(A1036=-1,H1036,0)-IF(OR(A1036=1,A1036=0),H1036,0)+IF(A1036=2,H1036,0))*IF(E1036="SGD",1,IF(E1036="USD",Settings!$B$22,IF(E1036="HKD",Settings!$B$23,1))))</f>
        <v>0</v>
      </c>
      <c r="P1036">
        <f>IF(OR(B1036="",C1036="",E1036=""),0,IF(A1036=2,H1036*IF(E1036="SGD",1,IF(E1036="USD",Settings!$B$22,IF(E1036="HKD",Settings!$B$23,1))),0))</f>
        <v>0</v>
      </c>
      <c r="Q1036" s="312">
        <f>IF(OR(J1036="",G1036=""),"",G1036+ROW()/1000000)</f>
      </c>
      <c r="R1036" s="247">
        <f>IF(Q1036="","",SUMIFS(Txn[Signed Units],Txn[Key],J1036,Txn[Transaction Order],"&lt;="&amp;Q1036))</f>
      </c>
    </row>
    <row r="1037" spans="10:18" ht="15" customHeight="1" x14ac:dyDescent="0.15">
      <c r="J1037" s="246">
        <f>IF(OR(B1037="",C1037="",E1037=""),"",B1037&amp;":"&amp;C1037&amp;":"&amp;E1037)</f>
      </c>
      <c r="K1037" s="247">
        <f>IF(A1037="","",A1037*D1037)</f>
      </c>
      <c r="L1037" s="246">
        <f>IF(A1037="","",IF(OR(A1037=1,A1037=0),H1037,0))</f>
      </c>
      <c r="M1037" s="246">
        <f>IF(A1037="","",IF(A1037=-1,H1037,0))</f>
      </c>
      <c r="N1037">
        <f>IF(J1037="","",IF(E1037="SGD",1,IF(E1037="USD",Settings!$B$22,IF(E1037="HKD",Settings!$B$23,1))))</f>
      </c>
      <c r="O1037">
        <f>IF(OR(B1037="",C1037="",E1037=""),0,(IF(A1037=-1,H1037,0)-IF(OR(A1037=1,A1037=0),H1037,0)+IF(A1037=2,H1037,0))*IF(E1037="SGD",1,IF(E1037="USD",Settings!$B$22,IF(E1037="HKD",Settings!$B$23,1))))</f>
        <v>0</v>
      </c>
      <c r="P1037">
        <f>IF(OR(B1037="",C1037="",E1037=""),0,IF(A1037=2,H1037*IF(E1037="SGD",1,IF(E1037="USD",Settings!$B$22,IF(E1037="HKD",Settings!$B$23,1))),0))</f>
        <v>0</v>
      </c>
      <c r="Q1037" s="312">
        <f>IF(OR(J1037="",G1037=""),"",G1037+ROW()/1000000)</f>
      </c>
      <c r="R1037" s="247">
        <f>IF(Q1037="","",SUMIFS(Txn[Signed Units],Txn[Key],J1037,Txn[Transaction Order],"&lt;="&amp;Q1037))</f>
      </c>
    </row>
    <row r="1038" spans="10:18" ht="15" customHeight="1" x14ac:dyDescent="0.15">
      <c r="J1038" s="246">
        <f>IF(OR(B1038="",C1038="",E1038=""),"",B1038&amp;":"&amp;C1038&amp;":"&amp;E1038)</f>
      </c>
      <c r="K1038" s="247">
        <f>IF(A1038="","",A1038*D1038)</f>
      </c>
      <c r="L1038" s="246">
        <f>IF(A1038="","",IF(OR(A1038=1,A1038=0),H1038,0))</f>
      </c>
      <c r="M1038" s="246">
        <f>IF(A1038="","",IF(A1038=-1,H1038,0))</f>
      </c>
      <c r="N1038">
        <f>IF(J1038="","",IF(E1038="SGD",1,IF(E1038="USD",Settings!$B$22,IF(E1038="HKD",Settings!$B$23,1))))</f>
      </c>
      <c r="O1038">
        <f>IF(OR(B1038="",C1038="",E1038=""),0,(IF(A1038=-1,H1038,0)-IF(OR(A1038=1,A1038=0),H1038,0)+IF(A1038=2,H1038,0))*IF(E1038="SGD",1,IF(E1038="USD",Settings!$B$22,IF(E1038="HKD",Settings!$B$23,1))))</f>
        <v>0</v>
      </c>
      <c r="P1038">
        <f>IF(OR(B1038="",C1038="",E1038=""),0,IF(A1038=2,H1038*IF(E1038="SGD",1,IF(E1038="USD",Settings!$B$22,IF(E1038="HKD",Settings!$B$23,1))),0))</f>
        <v>0</v>
      </c>
      <c r="Q1038" s="312">
        <f>IF(OR(J1038="",G1038=""),"",G1038+ROW()/1000000)</f>
      </c>
      <c r="R1038" s="247">
        <f>IF(Q1038="","",SUMIFS(Txn[Signed Units],Txn[Key],J1038,Txn[Transaction Order],"&lt;="&amp;Q1038))</f>
      </c>
    </row>
    <row r="1039" spans="10:18" ht="15" customHeight="1" x14ac:dyDescent="0.15">
      <c r="J1039" s="246">
        <f>IF(OR(B1039="",C1039="",E1039=""),"",B1039&amp;":"&amp;C1039&amp;":"&amp;E1039)</f>
      </c>
      <c r="K1039" s="247">
        <f>IF(A1039="","",A1039*D1039)</f>
      </c>
      <c r="L1039" s="246">
        <f>IF(A1039="","",IF(OR(A1039=1,A1039=0),H1039,0))</f>
      </c>
      <c r="M1039" s="246">
        <f>IF(A1039="","",IF(A1039=-1,H1039,0))</f>
      </c>
      <c r="N1039">
        <f>IF(J1039="","",IF(E1039="SGD",1,IF(E1039="USD",Settings!$B$22,IF(E1039="HKD",Settings!$B$23,1))))</f>
      </c>
      <c r="O1039">
        <f>IF(OR(B1039="",C1039="",E1039=""),0,(IF(A1039=-1,H1039,0)-IF(OR(A1039=1,A1039=0),H1039,0)+IF(A1039=2,H1039,0))*IF(E1039="SGD",1,IF(E1039="USD",Settings!$B$22,IF(E1039="HKD",Settings!$B$23,1))))</f>
        <v>0</v>
      </c>
      <c r="P1039">
        <f>IF(OR(B1039="",C1039="",E1039=""),0,IF(A1039=2,H1039*IF(E1039="SGD",1,IF(E1039="USD",Settings!$B$22,IF(E1039="HKD",Settings!$B$23,1))),0))</f>
        <v>0</v>
      </c>
      <c r="Q1039" s="312">
        <f>IF(OR(J1039="",G1039=""),"",G1039+ROW()/1000000)</f>
      </c>
      <c r="R1039" s="247">
        <f>IF(Q1039="","",SUMIFS(Txn[Signed Units],Txn[Key],J1039,Txn[Transaction Order],"&lt;="&amp;Q1039))</f>
      </c>
    </row>
    <row r="1040" spans="10:18" ht="15" customHeight="1" x14ac:dyDescent="0.15">
      <c r="J1040" s="246">
        <f>IF(OR(B1040="",C1040="",E1040=""),"",B1040&amp;":"&amp;C1040&amp;":"&amp;E1040)</f>
      </c>
      <c r="K1040" s="247">
        <f>IF(A1040="","",A1040*D1040)</f>
      </c>
      <c r="L1040" s="246">
        <f>IF(A1040="","",IF(OR(A1040=1,A1040=0),H1040,0))</f>
      </c>
      <c r="M1040" s="246">
        <f>IF(A1040="","",IF(A1040=-1,H1040,0))</f>
      </c>
      <c r="N1040">
        <f>IF(J1040="","",IF(E1040="SGD",1,IF(E1040="USD",Settings!$B$22,IF(E1040="HKD",Settings!$B$23,1))))</f>
      </c>
      <c r="O1040">
        <f>IF(OR(B1040="",C1040="",E1040=""),0,(IF(A1040=-1,H1040,0)-IF(OR(A1040=1,A1040=0),H1040,0)+IF(A1040=2,H1040,0))*IF(E1040="SGD",1,IF(E1040="USD",Settings!$B$22,IF(E1040="HKD",Settings!$B$23,1))))</f>
        <v>0</v>
      </c>
      <c r="P1040">
        <f>IF(OR(B1040="",C1040="",E1040=""),0,IF(A1040=2,H1040*IF(E1040="SGD",1,IF(E1040="USD",Settings!$B$22,IF(E1040="HKD",Settings!$B$23,1))),0))</f>
        <v>0</v>
      </c>
      <c r="Q1040" s="312">
        <f>IF(OR(J1040="",G1040=""),"",G1040+ROW()/1000000)</f>
      </c>
      <c r="R1040" s="247">
        <f>IF(Q1040="","",SUMIFS(Txn[Signed Units],Txn[Key],J1040,Txn[Transaction Order],"&lt;="&amp;Q1040))</f>
      </c>
    </row>
    <row r="1041" spans="10:18" ht="15" customHeight="1" x14ac:dyDescent="0.15">
      <c r="J1041" s="246">
        <f>IF(OR(B1041="",C1041="",E1041=""),"",B1041&amp;":"&amp;C1041&amp;":"&amp;E1041)</f>
      </c>
      <c r="K1041" s="247">
        <f>IF(A1041="","",A1041*D1041)</f>
      </c>
      <c r="L1041" s="246">
        <f>IF(A1041="","",IF(OR(A1041=1,A1041=0),H1041,0))</f>
      </c>
      <c r="M1041" s="246">
        <f>IF(A1041="","",IF(A1041=-1,H1041,0))</f>
      </c>
      <c r="N1041">
        <f>IF(J1041="","",IF(E1041="SGD",1,IF(E1041="USD",Settings!$B$22,IF(E1041="HKD",Settings!$B$23,1))))</f>
      </c>
      <c r="O1041">
        <f>IF(OR(B1041="",C1041="",E1041=""),0,(IF(A1041=-1,H1041,0)-IF(OR(A1041=1,A1041=0),H1041,0)+IF(A1041=2,H1041,0))*IF(E1041="SGD",1,IF(E1041="USD",Settings!$B$22,IF(E1041="HKD",Settings!$B$23,1))))</f>
        <v>0</v>
      </c>
      <c r="P1041">
        <f>IF(OR(B1041="",C1041="",E1041=""),0,IF(A1041=2,H1041*IF(E1041="SGD",1,IF(E1041="USD",Settings!$B$22,IF(E1041="HKD",Settings!$B$23,1))),0))</f>
        <v>0</v>
      </c>
      <c r="Q1041" s="312">
        <f>IF(OR(J1041="",G1041=""),"",G1041+ROW()/1000000)</f>
      </c>
      <c r="R1041" s="247">
        <f>IF(Q1041="","",SUMIFS(Txn[Signed Units],Txn[Key],J1041,Txn[Transaction Order],"&lt;="&amp;Q1041))</f>
      </c>
    </row>
    <row r="1042" spans="10:18" ht="15" customHeight="1" x14ac:dyDescent="0.15">
      <c r="J1042" s="246">
        <f>IF(OR(B1042="",C1042="",E1042=""),"",B1042&amp;":"&amp;C1042&amp;":"&amp;E1042)</f>
      </c>
      <c r="K1042" s="247">
        <f>IF(A1042="","",A1042*D1042)</f>
      </c>
      <c r="L1042" s="246">
        <f>IF(A1042="","",IF(OR(A1042=1,A1042=0),H1042,0))</f>
      </c>
      <c r="M1042" s="246">
        <f>IF(A1042="","",IF(A1042=-1,H1042,0))</f>
      </c>
      <c r="N1042">
        <f>IF(J1042="","",IF(E1042="SGD",1,IF(E1042="USD",Settings!$B$22,IF(E1042="HKD",Settings!$B$23,1))))</f>
      </c>
      <c r="O1042">
        <f>IF(OR(B1042="",C1042="",E1042=""),0,(IF(A1042=-1,H1042,0)-IF(OR(A1042=1,A1042=0),H1042,0)+IF(A1042=2,H1042,0))*IF(E1042="SGD",1,IF(E1042="USD",Settings!$B$22,IF(E1042="HKD",Settings!$B$23,1))))</f>
        <v>0</v>
      </c>
      <c r="P1042">
        <f>IF(OR(B1042="",C1042="",E1042=""),0,IF(A1042=2,H1042*IF(E1042="SGD",1,IF(E1042="USD",Settings!$B$22,IF(E1042="HKD",Settings!$B$23,1))),0))</f>
        <v>0</v>
      </c>
      <c r="Q1042" s="312">
        <f>IF(OR(J1042="",G1042=""),"",G1042+ROW()/1000000)</f>
      </c>
      <c r="R1042" s="247">
        <f>IF(Q1042="","",SUMIFS(Txn[Signed Units],Txn[Key],J1042,Txn[Transaction Order],"&lt;="&amp;Q1042))</f>
      </c>
    </row>
    <row r="1043" spans="10:18" ht="15" customHeight="1" x14ac:dyDescent="0.15">
      <c r="J1043" s="246">
        <f>IF(OR(B1043="",C1043="",E1043=""),"",B1043&amp;":"&amp;C1043&amp;":"&amp;E1043)</f>
      </c>
      <c r="K1043" s="247">
        <f>IF(A1043="","",A1043*D1043)</f>
      </c>
      <c r="L1043" s="246">
        <f>IF(A1043="","",IF(OR(A1043=1,A1043=0),H1043,0))</f>
      </c>
      <c r="M1043" s="246">
        <f>IF(A1043="","",IF(A1043=-1,H1043,0))</f>
      </c>
      <c r="N1043">
        <f>IF(J1043="","",IF(E1043="SGD",1,IF(E1043="USD",Settings!$B$22,IF(E1043="HKD",Settings!$B$23,1))))</f>
      </c>
      <c r="O1043">
        <f>IF(OR(B1043="",C1043="",E1043=""),0,(IF(A1043=-1,H1043,0)-IF(OR(A1043=1,A1043=0),H1043,0)+IF(A1043=2,H1043,0))*IF(E1043="SGD",1,IF(E1043="USD",Settings!$B$22,IF(E1043="HKD",Settings!$B$23,1))))</f>
        <v>0</v>
      </c>
      <c r="P1043">
        <f>IF(OR(B1043="",C1043="",E1043=""),0,IF(A1043=2,H1043*IF(E1043="SGD",1,IF(E1043="USD",Settings!$B$22,IF(E1043="HKD",Settings!$B$23,1))),0))</f>
        <v>0</v>
      </c>
      <c r="Q1043" s="312">
        <f>IF(OR(J1043="",G1043=""),"",G1043+ROW()/1000000)</f>
      </c>
      <c r="R1043" s="247">
        <f>IF(Q1043="","",SUMIFS(Txn[Signed Units],Txn[Key],J1043,Txn[Transaction Order],"&lt;="&amp;Q1043))</f>
      </c>
    </row>
    <row r="1044" spans="10:18" ht="15" customHeight="1" x14ac:dyDescent="0.15">
      <c r="J1044" s="246">
        <f>IF(OR(B1044="",C1044="",E1044=""),"",B1044&amp;":"&amp;C1044&amp;":"&amp;E1044)</f>
      </c>
      <c r="K1044" s="247">
        <f>IF(A1044="","",A1044*D1044)</f>
      </c>
      <c r="L1044" s="246">
        <f>IF(A1044="","",IF(OR(A1044=1,A1044=0),H1044,0))</f>
      </c>
      <c r="M1044" s="246">
        <f>IF(A1044="","",IF(A1044=-1,H1044,0))</f>
      </c>
      <c r="N1044">
        <f>IF(J1044="","",IF(E1044="SGD",1,IF(E1044="USD",Settings!$B$22,IF(E1044="HKD",Settings!$B$23,1))))</f>
      </c>
      <c r="O1044">
        <f>IF(OR(B1044="",C1044="",E1044=""),0,(IF(A1044=-1,H1044,0)-IF(OR(A1044=1,A1044=0),H1044,0)+IF(A1044=2,H1044,0))*IF(E1044="SGD",1,IF(E1044="USD",Settings!$B$22,IF(E1044="HKD",Settings!$B$23,1))))</f>
        <v>0</v>
      </c>
      <c r="P1044">
        <f>IF(OR(B1044="",C1044="",E1044=""),0,IF(A1044=2,H1044*IF(E1044="SGD",1,IF(E1044="USD",Settings!$B$22,IF(E1044="HKD",Settings!$B$23,1))),0))</f>
        <v>0</v>
      </c>
      <c r="Q1044" s="312">
        <f>IF(OR(J1044="",G1044=""),"",G1044+ROW()/1000000)</f>
      </c>
      <c r="R1044" s="247">
        <f>IF(Q1044="","",SUMIFS(Txn[Signed Units],Txn[Key],J1044,Txn[Transaction Order],"&lt;="&amp;Q1044))</f>
      </c>
    </row>
    <row r="1045" spans="10:18" ht="15" customHeight="1" x14ac:dyDescent="0.15">
      <c r="J1045" s="246">
        <f>IF(OR(B1045="",C1045="",E1045=""),"",B1045&amp;":"&amp;C1045&amp;":"&amp;E1045)</f>
      </c>
      <c r="K1045" s="247">
        <f>IF(A1045="","",A1045*D1045)</f>
      </c>
      <c r="L1045" s="246">
        <f>IF(A1045="","",IF(OR(A1045=1,A1045=0),H1045,0))</f>
      </c>
      <c r="M1045" s="246">
        <f>IF(A1045="","",IF(A1045=-1,H1045,0))</f>
      </c>
      <c r="N1045">
        <f>IF(J1045="","",IF(E1045="SGD",1,IF(E1045="USD",Settings!$B$22,IF(E1045="HKD",Settings!$B$23,1))))</f>
      </c>
      <c r="O1045">
        <f>IF(OR(B1045="",C1045="",E1045=""),0,(IF(A1045=-1,H1045,0)-IF(OR(A1045=1,A1045=0),H1045,0)+IF(A1045=2,H1045,0))*IF(E1045="SGD",1,IF(E1045="USD",Settings!$B$22,IF(E1045="HKD",Settings!$B$23,1))))</f>
        <v>0</v>
      </c>
      <c r="P1045">
        <f>IF(OR(B1045="",C1045="",E1045=""),0,IF(A1045=2,H1045*IF(E1045="SGD",1,IF(E1045="USD",Settings!$B$22,IF(E1045="HKD",Settings!$B$23,1))),0))</f>
        <v>0</v>
      </c>
      <c r="Q1045" s="312">
        <f>IF(OR(J1045="",G1045=""),"",G1045+ROW()/1000000)</f>
      </c>
      <c r="R1045" s="247">
        <f>IF(Q1045="","",SUMIFS(Txn[Signed Units],Txn[Key],J1045,Txn[Transaction Order],"&lt;="&amp;Q1045))</f>
      </c>
    </row>
    <row r="1046" spans="10:18" ht="15" customHeight="1" x14ac:dyDescent="0.15">
      <c r="J1046" s="246">
        <f>IF(OR(B1046="",C1046="",E1046=""),"",B1046&amp;":"&amp;C1046&amp;":"&amp;E1046)</f>
      </c>
      <c r="K1046" s="247">
        <f>IF(A1046="","",A1046*D1046)</f>
      </c>
      <c r="L1046" s="246">
        <f>IF(A1046="","",IF(OR(A1046=1,A1046=0),H1046,0))</f>
      </c>
      <c r="M1046" s="246">
        <f>IF(A1046="","",IF(A1046=-1,H1046,0))</f>
      </c>
      <c r="N1046">
        <f>IF(J1046="","",IF(E1046="SGD",1,IF(E1046="USD",Settings!$B$22,IF(E1046="HKD",Settings!$B$23,1))))</f>
      </c>
      <c r="O1046">
        <f>IF(OR(B1046="",C1046="",E1046=""),0,(IF(A1046=-1,H1046,0)-IF(OR(A1046=1,A1046=0),H1046,0)+IF(A1046=2,H1046,0))*IF(E1046="SGD",1,IF(E1046="USD",Settings!$B$22,IF(E1046="HKD",Settings!$B$23,1))))</f>
        <v>0</v>
      </c>
      <c r="P1046">
        <f>IF(OR(B1046="",C1046="",E1046=""),0,IF(A1046=2,H1046*IF(E1046="SGD",1,IF(E1046="USD",Settings!$B$22,IF(E1046="HKD",Settings!$B$23,1))),0))</f>
        <v>0</v>
      </c>
      <c r="Q1046" s="312">
        <f>IF(OR(J1046="",G1046=""),"",G1046+ROW()/1000000)</f>
      </c>
      <c r="R1046" s="247">
        <f>IF(Q1046="","",SUMIFS(Txn[Signed Units],Txn[Key],J1046,Txn[Transaction Order],"&lt;="&amp;Q1046))</f>
      </c>
    </row>
    <row r="1047" spans="10:18" ht="15" customHeight="1" x14ac:dyDescent="0.15">
      <c r="J1047" s="246">
        <f>IF(OR(B1047="",C1047="",E1047=""),"",B1047&amp;":"&amp;C1047&amp;":"&amp;E1047)</f>
      </c>
      <c r="K1047" s="247">
        <f>IF(A1047="","",A1047*D1047)</f>
      </c>
      <c r="L1047" s="246">
        <f>IF(A1047="","",IF(OR(A1047=1,A1047=0),H1047,0))</f>
      </c>
      <c r="M1047" s="246">
        <f>IF(A1047="","",IF(A1047=-1,H1047,0))</f>
      </c>
      <c r="N1047">
        <f>IF(J1047="","",IF(E1047="SGD",1,IF(E1047="USD",Settings!$B$22,IF(E1047="HKD",Settings!$B$23,1))))</f>
      </c>
      <c r="O1047">
        <f>IF(OR(B1047="",C1047="",E1047=""),0,(IF(A1047=-1,H1047,0)-IF(OR(A1047=1,A1047=0),H1047,0)+IF(A1047=2,H1047,0))*IF(E1047="SGD",1,IF(E1047="USD",Settings!$B$22,IF(E1047="HKD",Settings!$B$23,1))))</f>
        <v>0</v>
      </c>
      <c r="P1047">
        <f>IF(OR(B1047="",C1047="",E1047=""),0,IF(A1047=2,H1047*IF(E1047="SGD",1,IF(E1047="USD",Settings!$B$22,IF(E1047="HKD",Settings!$B$23,1))),0))</f>
        <v>0</v>
      </c>
      <c r="Q1047" s="312">
        <f>IF(OR(J1047="",G1047=""),"",G1047+ROW()/1000000)</f>
      </c>
      <c r="R1047" s="247">
        <f>IF(Q1047="","",SUMIFS(Txn[Signed Units],Txn[Key],J1047,Txn[Transaction Order],"&lt;="&amp;Q1047))</f>
      </c>
    </row>
    <row r="1048" spans="10:18" ht="15" customHeight="1" x14ac:dyDescent="0.15">
      <c r="J1048" s="246">
        <f>IF(OR(B1048="",C1048="",E1048=""),"",B1048&amp;":"&amp;C1048&amp;":"&amp;E1048)</f>
      </c>
      <c r="K1048" s="247">
        <f>IF(A1048="","",A1048*D1048)</f>
      </c>
      <c r="L1048" s="246">
        <f>IF(A1048="","",IF(OR(A1048=1,A1048=0),H1048,0))</f>
      </c>
      <c r="M1048" s="246">
        <f>IF(A1048="","",IF(A1048=-1,H1048,0))</f>
      </c>
      <c r="N1048">
        <f>IF(J1048="","",IF(E1048="SGD",1,IF(E1048="USD",Settings!$B$22,IF(E1048="HKD",Settings!$B$23,1))))</f>
      </c>
      <c r="O1048">
        <f>IF(OR(B1048="",C1048="",E1048=""),0,(IF(A1048=-1,H1048,0)-IF(OR(A1048=1,A1048=0),H1048,0)+IF(A1048=2,H1048,0))*IF(E1048="SGD",1,IF(E1048="USD",Settings!$B$22,IF(E1048="HKD",Settings!$B$23,1))))</f>
        <v>0</v>
      </c>
      <c r="P1048">
        <f>IF(OR(B1048="",C1048="",E1048=""),0,IF(A1048=2,H1048*IF(E1048="SGD",1,IF(E1048="USD",Settings!$B$22,IF(E1048="HKD",Settings!$B$23,1))),0))</f>
        <v>0</v>
      </c>
      <c r="Q1048" s="312">
        <f>IF(OR(J1048="",G1048=""),"",G1048+ROW()/1000000)</f>
      </c>
      <c r="R1048" s="247">
        <f>IF(Q1048="","",SUMIFS(Txn[Signed Units],Txn[Key],J1048,Txn[Transaction Order],"&lt;="&amp;Q1048))</f>
      </c>
    </row>
    <row r="1049" spans="10:18" ht="15" customHeight="1" x14ac:dyDescent="0.15">
      <c r="J1049" s="246">
        <f>IF(OR(B1049="",C1049="",E1049=""),"",B1049&amp;":"&amp;C1049&amp;":"&amp;E1049)</f>
      </c>
      <c r="K1049" s="247">
        <f>IF(A1049="","",A1049*D1049)</f>
      </c>
      <c r="L1049" s="246">
        <f>IF(A1049="","",IF(OR(A1049=1,A1049=0),H1049,0))</f>
      </c>
      <c r="M1049" s="246">
        <f>IF(A1049="","",IF(A1049=-1,H1049,0))</f>
      </c>
      <c r="N1049">
        <f>IF(J1049="","",IF(E1049="SGD",1,IF(E1049="USD",Settings!$B$22,IF(E1049="HKD",Settings!$B$23,1))))</f>
      </c>
      <c r="O1049">
        <f>IF(OR(B1049="",C1049="",E1049=""),0,(IF(A1049=-1,H1049,0)-IF(OR(A1049=1,A1049=0),H1049,0)+IF(A1049=2,H1049,0))*IF(E1049="SGD",1,IF(E1049="USD",Settings!$B$22,IF(E1049="HKD",Settings!$B$23,1))))</f>
        <v>0</v>
      </c>
      <c r="P1049">
        <f>IF(OR(B1049="",C1049="",E1049=""),0,IF(A1049=2,H1049*IF(E1049="SGD",1,IF(E1049="USD",Settings!$B$22,IF(E1049="HKD",Settings!$B$23,1))),0))</f>
        <v>0</v>
      </c>
      <c r="Q1049" s="312">
        <f>IF(OR(J1049="",G1049=""),"",G1049+ROW()/1000000)</f>
      </c>
      <c r="R1049" s="247">
        <f>IF(Q1049="","",SUMIFS(Txn[Signed Units],Txn[Key],J1049,Txn[Transaction Order],"&lt;="&amp;Q1049))</f>
      </c>
    </row>
    <row r="1050" spans="10:18" ht="15" customHeight="1" x14ac:dyDescent="0.15">
      <c r="J1050" s="246">
        <f>IF(OR(B1050="",C1050="",E1050=""),"",B1050&amp;":"&amp;C1050&amp;":"&amp;E1050)</f>
      </c>
      <c r="K1050" s="247">
        <f>IF(A1050="","",A1050*D1050)</f>
      </c>
      <c r="L1050" s="246">
        <f>IF(A1050="","",IF(OR(A1050=1,A1050=0),H1050,0))</f>
      </c>
      <c r="M1050" s="246">
        <f>IF(A1050="","",IF(A1050=-1,H1050,0))</f>
      </c>
      <c r="N1050">
        <f>IF(J1050="","",IF(E1050="SGD",1,IF(E1050="USD",Settings!$B$22,IF(E1050="HKD",Settings!$B$23,1))))</f>
      </c>
      <c r="O1050">
        <f>IF(OR(B1050="",C1050="",E1050=""),0,(IF(A1050=-1,H1050,0)-IF(OR(A1050=1,A1050=0),H1050,0)+IF(A1050=2,H1050,0))*IF(E1050="SGD",1,IF(E1050="USD",Settings!$B$22,IF(E1050="HKD",Settings!$B$23,1))))</f>
        <v>0</v>
      </c>
      <c r="P1050">
        <f>IF(OR(B1050="",C1050="",E1050=""),0,IF(A1050=2,H1050*IF(E1050="SGD",1,IF(E1050="USD",Settings!$B$22,IF(E1050="HKD",Settings!$B$23,1))),0))</f>
        <v>0</v>
      </c>
      <c r="Q1050" s="312">
        <f>IF(OR(J1050="",G1050=""),"",G1050+ROW()/1000000)</f>
      </c>
      <c r="R1050" s="247">
        <f>IF(Q1050="","",SUMIFS(Txn[Signed Units],Txn[Key],J1050,Txn[Transaction Order],"&lt;="&amp;Q1050))</f>
      </c>
    </row>
    <row r="1051" spans="10:18" ht="15" customHeight="1" x14ac:dyDescent="0.15">
      <c r="J1051" s="246">
        <f>IF(OR(B1051="",C1051="",E1051=""),"",B1051&amp;":"&amp;C1051&amp;":"&amp;E1051)</f>
      </c>
      <c r="K1051" s="247">
        <f>IF(A1051="","",A1051*D1051)</f>
      </c>
      <c r="L1051" s="246">
        <f>IF(A1051="","",IF(OR(A1051=1,A1051=0),H1051,0))</f>
      </c>
      <c r="M1051" s="246">
        <f>IF(A1051="","",IF(A1051=-1,H1051,0))</f>
      </c>
      <c r="N1051">
        <f>IF(J1051="","",IF(E1051="SGD",1,IF(E1051="USD",Settings!$B$22,IF(E1051="HKD",Settings!$B$23,1))))</f>
      </c>
      <c r="O1051">
        <f>IF(OR(B1051="",C1051="",E1051=""),0,(IF(A1051=-1,H1051,0)-IF(OR(A1051=1,A1051=0),H1051,0)+IF(A1051=2,H1051,0))*IF(E1051="SGD",1,IF(E1051="USD",Settings!$B$22,IF(E1051="HKD",Settings!$B$23,1))))</f>
        <v>0</v>
      </c>
      <c r="P1051">
        <f>IF(OR(B1051="",C1051="",E1051=""),0,IF(A1051=2,H1051*IF(E1051="SGD",1,IF(E1051="USD",Settings!$B$22,IF(E1051="HKD",Settings!$B$23,1))),0))</f>
        <v>0</v>
      </c>
      <c r="Q1051" s="312">
        <f>IF(OR(J1051="",G1051=""),"",G1051+ROW()/1000000)</f>
      </c>
      <c r="R1051" s="247">
        <f>IF(Q1051="","",SUMIFS(Txn[Signed Units],Txn[Key],J1051,Txn[Transaction Order],"&lt;="&amp;Q1051))</f>
      </c>
    </row>
    <row r="1052" spans="10:18" ht="15" customHeight="1" x14ac:dyDescent="0.15">
      <c r="J1052" s="246">
        <f>IF(OR(B1052="",C1052="",E1052=""),"",B1052&amp;":"&amp;C1052&amp;":"&amp;E1052)</f>
      </c>
      <c r="K1052" s="247">
        <f>IF(A1052="","",A1052*D1052)</f>
      </c>
      <c r="L1052" s="246">
        <f>IF(A1052="","",IF(OR(A1052=1,A1052=0),H1052,0))</f>
      </c>
      <c r="M1052" s="246">
        <f>IF(A1052="","",IF(A1052=-1,H1052,0))</f>
      </c>
      <c r="N1052">
        <f>IF(J1052="","",IF(E1052="SGD",1,IF(E1052="USD",Settings!$B$22,IF(E1052="HKD",Settings!$B$23,1))))</f>
      </c>
      <c r="O1052">
        <f>IF(OR(B1052="",C1052="",E1052=""),0,(IF(A1052=-1,H1052,0)-IF(OR(A1052=1,A1052=0),H1052,0)+IF(A1052=2,H1052,0))*IF(E1052="SGD",1,IF(E1052="USD",Settings!$B$22,IF(E1052="HKD",Settings!$B$23,1))))</f>
        <v>0</v>
      </c>
      <c r="P1052">
        <f>IF(OR(B1052="",C1052="",E1052=""),0,IF(A1052=2,H1052*IF(E1052="SGD",1,IF(E1052="USD",Settings!$B$22,IF(E1052="HKD",Settings!$B$23,1))),0))</f>
        <v>0</v>
      </c>
      <c r="Q1052" s="312">
        <f>IF(OR(J1052="",G1052=""),"",G1052+ROW()/1000000)</f>
      </c>
      <c r="R1052" s="247">
        <f>IF(Q1052="","",SUMIFS(Txn[Signed Units],Txn[Key],J1052,Txn[Transaction Order],"&lt;="&amp;Q1052))</f>
      </c>
    </row>
    <row r="1053" spans="10:18" ht="15" customHeight="1" x14ac:dyDescent="0.15">
      <c r="J1053" s="246">
        <f>IF(OR(B1053="",C1053="",E1053=""),"",B1053&amp;":"&amp;C1053&amp;":"&amp;E1053)</f>
      </c>
      <c r="K1053" s="247">
        <f>IF(A1053="","",A1053*D1053)</f>
      </c>
      <c r="L1053" s="246">
        <f>IF(A1053="","",IF(OR(A1053=1,A1053=0),H1053,0))</f>
      </c>
      <c r="M1053" s="246">
        <f>IF(A1053="","",IF(A1053=-1,H1053,0))</f>
      </c>
      <c r="N1053">
        <f>IF(J1053="","",IF(E1053="SGD",1,IF(E1053="USD",Settings!$B$22,IF(E1053="HKD",Settings!$B$23,1))))</f>
      </c>
      <c r="O1053">
        <f>IF(OR(B1053="",C1053="",E1053=""),0,(IF(A1053=-1,H1053,0)-IF(OR(A1053=1,A1053=0),H1053,0)+IF(A1053=2,H1053,0))*IF(E1053="SGD",1,IF(E1053="USD",Settings!$B$22,IF(E1053="HKD",Settings!$B$23,1))))</f>
        <v>0</v>
      </c>
      <c r="P1053">
        <f>IF(OR(B1053="",C1053="",E1053=""),0,IF(A1053=2,H1053*IF(E1053="SGD",1,IF(E1053="USD",Settings!$B$22,IF(E1053="HKD",Settings!$B$23,1))),0))</f>
        <v>0</v>
      </c>
      <c r="Q1053" s="312">
        <f>IF(OR(J1053="",G1053=""),"",G1053+ROW()/1000000)</f>
      </c>
      <c r="R1053" s="247">
        <f>IF(Q1053="","",SUMIFS(Txn[Signed Units],Txn[Key],J1053,Txn[Transaction Order],"&lt;="&amp;Q1053))</f>
      </c>
    </row>
    <row r="1054" spans="10:18" ht="15" customHeight="1" x14ac:dyDescent="0.15">
      <c r="J1054" s="246">
        <f>IF(OR(B1054="",C1054="",E1054=""),"",B1054&amp;":"&amp;C1054&amp;":"&amp;E1054)</f>
      </c>
      <c r="K1054" s="247">
        <f>IF(A1054="","",A1054*D1054)</f>
      </c>
      <c r="L1054" s="246">
        <f>IF(A1054="","",IF(OR(A1054=1,A1054=0),H1054,0))</f>
      </c>
      <c r="M1054" s="246">
        <f>IF(A1054="","",IF(A1054=-1,H1054,0))</f>
      </c>
      <c r="N1054">
        <f>IF(J1054="","",IF(E1054="SGD",1,IF(E1054="USD",Settings!$B$22,IF(E1054="HKD",Settings!$B$23,1))))</f>
      </c>
      <c r="O1054">
        <f>IF(OR(B1054="",C1054="",E1054=""),0,(IF(A1054=-1,H1054,0)-IF(OR(A1054=1,A1054=0),H1054,0)+IF(A1054=2,H1054,0))*IF(E1054="SGD",1,IF(E1054="USD",Settings!$B$22,IF(E1054="HKD",Settings!$B$23,1))))</f>
        <v>0</v>
      </c>
      <c r="P1054">
        <f>IF(OR(B1054="",C1054="",E1054=""),0,IF(A1054=2,H1054*IF(E1054="SGD",1,IF(E1054="USD",Settings!$B$22,IF(E1054="HKD",Settings!$B$23,1))),0))</f>
        <v>0</v>
      </c>
      <c r="Q1054" s="312">
        <f>IF(OR(J1054="",G1054=""),"",G1054+ROW()/1000000)</f>
      </c>
      <c r="R1054" s="247">
        <f>IF(Q1054="","",SUMIFS(Txn[Signed Units],Txn[Key],J1054,Txn[Transaction Order],"&lt;="&amp;Q1054))</f>
      </c>
    </row>
    <row r="1055" spans="10:18" ht="15" customHeight="1" x14ac:dyDescent="0.15">
      <c r="J1055" s="246">
        <f>IF(OR(B1055="",C1055="",E1055=""),"",B1055&amp;":"&amp;C1055&amp;":"&amp;E1055)</f>
      </c>
      <c r="K1055" s="247">
        <f>IF(A1055="","",A1055*D1055)</f>
      </c>
      <c r="L1055" s="246">
        <f>IF(A1055="","",IF(OR(A1055=1,A1055=0),H1055,0))</f>
      </c>
      <c r="M1055" s="246">
        <f>IF(A1055="","",IF(A1055=-1,H1055,0))</f>
      </c>
      <c r="N1055">
        <f>IF(J1055="","",IF(E1055="SGD",1,IF(E1055="USD",Settings!$B$22,IF(E1055="HKD",Settings!$B$23,1))))</f>
      </c>
      <c r="O1055">
        <f>IF(OR(B1055="",C1055="",E1055=""),0,(IF(A1055=-1,H1055,0)-IF(OR(A1055=1,A1055=0),H1055,0)+IF(A1055=2,H1055,0))*IF(E1055="SGD",1,IF(E1055="USD",Settings!$B$22,IF(E1055="HKD",Settings!$B$23,1))))</f>
        <v>0</v>
      </c>
      <c r="P1055">
        <f>IF(OR(B1055="",C1055="",E1055=""),0,IF(A1055=2,H1055*IF(E1055="SGD",1,IF(E1055="USD",Settings!$B$22,IF(E1055="HKD",Settings!$B$23,1))),0))</f>
        <v>0</v>
      </c>
      <c r="Q1055" s="312">
        <f>IF(OR(J1055="",G1055=""),"",G1055+ROW()/1000000)</f>
      </c>
      <c r="R1055" s="247">
        <f>IF(Q1055="","",SUMIFS(Txn[Signed Units],Txn[Key],J1055,Txn[Transaction Order],"&lt;="&amp;Q1055))</f>
      </c>
    </row>
    <row r="1056" spans="10:18" ht="15" customHeight="1" x14ac:dyDescent="0.15">
      <c r="J1056" s="246">
        <f>IF(OR(B1056="",C1056="",E1056=""),"",B1056&amp;":"&amp;C1056&amp;":"&amp;E1056)</f>
      </c>
      <c r="K1056" s="247">
        <f>IF(A1056="","",A1056*D1056)</f>
      </c>
      <c r="L1056" s="246">
        <f>IF(A1056="","",IF(OR(A1056=1,A1056=0),H1056,0))</f>
      </c>
      <c r="M1056" s="246">
        <f>IF(A1056="","",IF(A1056=-1,H1056,0))</f>
      </c>
      <c r="N1056">
        <f>IF(J1056="","",IF(E1056="SGD",1,IF(E1056="USD",Settings!$B$22,IF(E1056="HKD",Settings!$B$23,1))))</f>
      </c>
      <c r="O1056">
        <f>IF(OR(B1056="",C1056="",E1056=""),0,(IF(A1056=-1,H1056,0)-IF(OR(A1056=1,A1056=0),H1056,0)+IF(A1056=2,H1056,0))*IF(E1056="SGD",1,IF(E1056="USD",Settings!$B$22,IF(E1056="HKD",Settings!$B$23,1))))</f>
        <v>0</v>
      </c>
      <c r="P1056">
        <f>IF(OR(B1056="",C1056="",E1056=""),0,IF(A1056=2,H1056*IF(E1056="SGD",1,IF(E1056="USD",Settings!$B$22,IF(E1056="HKD",Settings!$B$23,1))),0))</f>
        <v>0</v>
      </c>
      <c r="Q1056" s="312">
        <f>IF(OR(J1056="",G1056=""),"",G1056+ROW()/1000000)</f>
      </c>
      <c r="R1056" s="247">
        <f>IF(Q1056="","",SUMIFS(Txn[Signed Units],Txn[Key],J1056,Txn[Transaction Order],"&lt;="&amp;Q1056))</f>
      </c>
    </row>
    <row r="1057" spans="10:18" ht="15" customHeight="1" x14ac:dyDescent="0.15">
      <c r="J1057" s="246">
        <f>IF(OR(B1057="",C1057="",E1057=""),"",B1057&amp;":"&amp;C1057&amp;":"&amp;E1057)</f>
      </c>
      <c r="K1057" s="247">
        <f>IF(A1057="","",A1057*D1057)</f>
      </c>
      <c r="L1057" s="246">
        <f>IF(A1057="","",IF(OR(A1057=1,A1057=0),H1057,0))</f>
      </c>
      <c r="M1057" s="246">
        <f>IF(A1057="","",IF(A1057=-1,H1057,0))</f>
      </c>
      <c r="N1057">
        <f>IF(J1057="","",IF(E1057="SGD",1,IF(E1057="USD",Settings!$B$22,IF(E1057="HKD",Settings!$B$23,1))))</f>
      </c>
      <c r="O1057">
        <f>IF(OR(B1057="",C1057="",E1057=""),0,(IF(A1057=-1,H1057,0)-IF(OR(A1057=1,A1057=0),H1057,0)+IF(A1057=2,H1057,0))*IF(E1057="SGD",1,IF(E1057="USD",Settings!$B$22,IF(E1057="HKD",Settings!$B$23,1))))</f>
        <v>0</v>
      </c>
      <c r="P1057">
        <f>IF(OR(B1057="",C1057="",E1057=""),0,IF(A1057=2,H1057*IF(E1057="SGD",1,IF(E1057="USD",Settings!$B$22,IF(E1057="HKD",Settings!$B$23,1))),0))</f>
        <v>0</v>
      </c>
      <c r="Q1057" s="312">
        <f>IF(OR(J1057="",G1057=""),"",G1057+ROW()/1000000)</f>
      </c>
      <c r="R1057" s="247">
        <f>IF(Q1057="","",SUMIFS(Txn[Signed Units],Txn[Key],J1057,Txn[Transaction Order],"&lt;="&amp;Q1057))</f>
      </c>
    </row>
    <row r="1058" spans="10:18" ht="15" customHeight="1" x14ac:dyDescent="0.15">
      <c r="J1058" s="246">
        <f>IF(OR(B1058="",C1058="",E1058=""),"",B1058&amp;":"&amp;C1058&amp;":"&amp;E1058)</f>
      </c>
      <c r="K1058" s="247">
        <f>IF(A1058="","",A1058*D1058)</f>
      </c>
      <c r="L1058" s="246">
        <f>IF(A1058="","",IF(OR(A1058=1,A1058=0),H1058,0))</f>
      </c>
      <c r="M1058" s="246">
        <f>IF(A1058="","",IF(A1058=-1,H1058,0))</f>
      </c>
      <c r="N1058">
        <f>IF(J1058="","",IF(E1058="SGD",1,IF(E1058="USD",Settings!$B$22,IF(E1058="HKD",Settings!$B$23,1))))</f>
      </c>
      <c r="O1058">
        <f>IF(OR(B1058="",C1058="",E1058=""),0,(IF(A1058=-1,H1058,0)-IF(OR(A1058=1,A1058=0),H1058,0)+IF(A1058=2,H1058,0))*IF(E1058="SGD",1,IF(E1058="USD",Settings!$B$22,IF(E1058="HKD",Settings!$B$23,1))))</f>
        <v>0</v>
      </c>
      <c r="P1058">
        <f>IF(OR(B1058="",C1058="",E1058=""),0,IF(A1058=2,H1058*IF(E1058="SGD",1,IF(E1058="USD",Settings!$B$22,IF(E1058="HKD",Settings!$B$23,1))),0))</f>
        <v>0</v>
      </c>
      <c r="Q1058" s="312">
        <f>IF(OR(J1058="",G1058=""),"",G1058+ROW()/1000000)</f>
      </c>
      <c r="R1058" s="247">
        <f>IF(Q1058="","",SUMIFS(Txn[Signed Units],Txn[Key],J1058,Txn[Transaction Order],"&lt;="&amp;Q1058))</f>
      </c>
    </row>
    <row r="1059" spans="10:18" ht="15" customHeight="1" x14ac:dyDescent="0.15">
      <c r="J1059" s="246">
        <f>IF(OR(B1059="",C1059="",E1059=""),"",B1059&amp;":"&amp;C1059&amp;":"&amp;E1059)</f>
      </c>
      <c r="K1059" s="247">
        <f>IF(A1059="","",A1059*D1059)</f>
      </c>
      <c r="L1059" s="246">
        <f>IF(A1059="","",IF(OR(A1059=1,A1059=0),H1059,0))</f>
      </c>
      <c r="M1059" s="246">
        <f>IF(A1059="","",IF(A1059=-1,H1059,0))</f>
      </c>
      <c r="N1059">
        <f>IF(J1059="","",IF(E1059="SGD",1,IF(E1059="USD",Settings!$B$22,IF(E1059="HKD",Settings!$B$23,1))))</f>
      </c>
      <c r="O1059">
        <f>IF(OR(B1059="",C1059="",E1059=""),0,(IF(A1059=-1,H1059,0)-IF(OR(A1059=1,A1059=0),H1059,0)+IF(A1059=2,H1059,0))*IF(E1059="SGD",1,IF(E1059="USD",Settings!$B$22,IF(E1059="HKD",Settings!$B$23,1))))</f>
        <v>0</v>
      </c>
      <c r="P1059">
        <f>IF(OR(B1059="",C1059="",E1059=""),0,IF(A1059=2,H1059*IF(E1059="SGD",1,IF(E1059="USD",Settings!$B$22,IF(E1059="HKD",Settings!$B$23,1))),0))</f>
        <v>0</v>
      </c>
      <c r="Q1059" s="312">
        <f>IF(OR(J1059="",G1059=""),"",G1059+ROW()/1000000)</f>
      </c>
      <c r="R1059" s="247">
        <f>IF(Q1059="","",SUMIFS(Txn[Signed Units],Txn[Key],J1059,Txn[Transaction Order],"&lt;="&amp;Q1059))</f>
      </c>
    </row>
    <row r="1060" spans="10:18" ht="15" customHeight="1" x14ac:dyDescent="0.15">
      <c r="J1060" s="246">
        <f>IF(OR(B1060="",C1060="",E1060=""),"",B1060&amp;":"&amp;C1060&amp;":"&amp;E1060)</f>
      </c>
      <c r="K1060" s="247">
        <f>IF(A1060="","",A1060*D1060)</f>
      </c>
      <c r="L1060" s="246">
        <f>IF(A1060="","",IF(OR(A1060=1,A1060=0),H1060,0))</f>
      </c>
      <c r="M1060" s="246">
        <f>IF(A1060="","",IF(A1060=-1,H1060,0))</f>
      </c>
      <c r="N1060">
        <f>IF(J1060="","",IF(E1060="SGD",1,IF(E1060="USD",Settings!$B$22,IF(E1060="HKD",Settings!$B$23,1))))</f>
      </c>
      <c r="O1060">
        <f>IF(OR(B1060="",C1060="",E1060=""),0,(IF(A1060=-1,H1060,0)-IF(OR(A1060=1,A1060=0),H1060,0)+IF(A1060=2,H1060,0))*IF(E1060="SGD",1,IF(E1060="USD",Settings!$B$22,IF(E1060="HKD",Settings!$B$23,1))))</f>
        <v>0</v>
      </c>
      <c r="P1060">
        <f>IF(OR(B1060="",C1060="",E1060=""),0,IF(A1060=2,H1060*IF(E1060="SGD",1,IF(E1060="USD",Settings!$B$22,IF(E1060="HKD",Settings!$B$23,1))),0))</f>
        <v>0</v>
      </c>
      <c r="Q1060" s="312">
        <f>IF(OR(J1060="",G1060=""),"",G1060+ROW()/1000000)</f>
      </c>
      <c r="R1060" s="247">
        <f>IF(Q1060="","",SUMIFS(Txn[Signed Units],Txn[Key],J1060,Txn[Transaction Order],"&lt;="&amp;Q1060))</f>
      </c>
    </row>
    <row r="1061" spans="10:18" ht="15" customHeight="1" x14ac:dyDescent="0.15">
      <c r="J1061" s="246">
        <f>IF(OR(B1061="",C1061="",E1061=""),"",B1061&amp;":"&amp;C1061&amp;":"&amp;E1061)</f>
      </c>
      <c r="K1061" s="247">
        <f>IF(A1061="","",A1061*D1061)</f>
      </c>
      <c r="L1061" s="246">
        <f>IF(A1061="","",IF(OR(A1061=1,A1061=0),H1061,0))</f>
      </c>
      <c r="M1061" s="246">
        <f>IF(A1061="","",IF(A1061=-1,H1061,0))</f>
      </c>
      <c r="N1061">
        <f>IF(J1061="","",IF(E1061="SGD",1,IF(E1061="USD",Settings!$B$22,IF(E1061="HKD",Settings!$B$23,1))))</f>
      </c>
      <c r="O1061">
        <f>IF(OR(B1061="",C1061="",E1061=""),0,(IF(A1061=-1,H1061,0)-IF(OR(A1061=1,A1061=0),H1061,0)+IF(A1061=2,H1061,0))*IF(E1061="SGD",1,IF(E1061="USD",Settings!$B$22,IF(E1061="HKD",Settings!$B$23,1))))</f>
        <v>0</v>
      </c>
      <c r="P1061">
        <f>IF(OR(B1061="",C1061="",E1061=""),0,IF(A1061=2,H1061*IF(E1061="SGD",1,IF(E1061="USD",Settings!$B$22,IF(E1061="HKD",Settings!$B$23,1))),0))</f>
        <v>0</v>
      </c>
      <c r="Q1061" s="312">
        <f>IF(OR(J1061="",G1061=""),"",G1061+ROW()/1000000)</f>
      </c>
      <c r="R1061" s="247">
        <f>IF(Q1061="","",SUMIFS(Txn[Signed Units],Txn[Key],J1061,Txn[Transaction Order],"&lt;="&amp;Q1061))</f>
      </c>
    </row>
    <row r="1062" spans="10:18" ht="15" customHeight="1" x14ac:dyDescent="0.15">
      <c r="J1062" s="246">
        <f>IF(OR(B1062="",C1062="",E1062=""),"",B1062&amp;":"&amp;C1062&amp;":"&amp;E1062)</f>
      </c>
      <c r="K1062" s="247">
        <f>IF(A1062="","",A1062*D1062)</f>
      </c>
      <c r="L1062" s="246">
        <f>IF(A1062="","",IF(OR(A1062=1,A1062=0),H1062,0))</f>
      </c>
      <c r="M1062" s="246">
        <f>IF(A1062="","",IF(A1062=-1,H1062,0))</f>
      </c>
      <c r="N1062">
        <f>IF(J1062="","",IF(E1062="SGD",1,IF(E1062="USD",Settings!$B$22,IF(E1062="HKD",Settings!$B$23,1))))</f>
      </c>
      <c r="O1062">
        <f>IF(OR(B1062="",C1062="",E1062=""),0,(IF(A1062=-1,H1062,0)-IF(OR(A1062=1,A1062=0),H1062,0)+IF(A1062=2,H1062,0))*IF(E1062="SGD",1,IF(E1062="USD",Settings!$B$22,IF(E1062="HKD",Settings!$B$23,1))))</f>
        <v>0</v>
      </c>
      <c r="P1062">
        <f>IF(OR(B1062="",C1062="",E1062=""),0,IF(A1062=2,H1062*IF(E1062="SGD",1,IF(E1062="USD",Settings!$B$22,IF(E1062="HKD",Settings!$B$23,1))),0))</f>
        <v>0</v>
      </c>
      <c r="Q1062" s="312">
        <f>IF(OR(J1062="",G1062=""),"",G1062+ROW()/1000000)</f>
      </c>
      <c r="R1062" s="247">
        <f>IF(Q1062="","",SUMIFS(Txn[Signed Units],Txn[Key],J1062,Txn[Transaction Order],"&lt;="&amp;Q1062))</f>
      </c>
    </row>
    <row r="1063" spans="10:18" ht="15" customHeight="1" x14ac:dyDescent="0.15">
      <c r="J1063" s="246">
        <f>IF(OR(B1063="",C1063="",E1063=""),"",B1063&amp;":"&amp;C1063&amp;":"&amp;E1063)</f>
      </c>
      <c r="K1063" s="247">
        <f>IF(A1063="","",A1063*D1063)</f>
      </c>
      <c r="L1063" s="246">
        <f>IF(A1063="","",IF(OR(A1063=1,A1063=0),H1063,0))</f>
      </c>
      <c r="M1063" s="246">
        <f>IF(A1063="","",IF(A1063=-1,H1063,0))</f>
      </c>
      <c r="N1063">
        <f>IF(J1063="","",IF(E1063="SGD",1,IF(E1063="USD",Settings!$B$22,IF(E1063="HKD",Settings!$B$23,1))))</f>
      </c>
      <c r="O1063">
        <f>IF(OR(B1063="",C1063="",E1063=""),0,(IF(A1063=-1,H1063,0)-IF(OR(A1063=1,A1063=0),H1063,0)+IF(A1063=2,H1063,0))*IF(E1063="SGD",1,IF(E1063="USD",Settings!$B$22,IF(E1063="HKD",Settings!$B$23,1))))</f>
        <v>0</v>
      </c>
      <c r="P1063">
        <f>IF(OR(B1063="",C1063="",E1063=""),0,IF(A1063=2,H1063*IF(E1063="SGD",1,IF(E1063="USD",Settings!$B$22,IF(E1063="HKD",Settings!$B$23,1))),0))</f>
        <v>0</v>
      </c>
      <c r="Q1063" s="312">
        <f>IF(OR(J1063="",G1063=""),"",G1063+ROW()/1000000)</f>
      </c>
      <c r="R1063" s="247">
        <f>IF(Q1063="","",SUMIFS(Txn[Signed Units],Txn[Key],J1063,Txn[Transaction Order],"&lt;="&amp;Q1063))</f>
      </c>
    </row>
    <row r="1064" spans="10:18" ht="15" customHeight="1" x14ac:dyDescent="0.15">
      <c r="J1064" s="246">
        <f>IF(OR(B1064="",C1064="",E1064=""),"",B1064&amp;":"&amp;C1064&amp;":"&amp;E1064)</f>
      </c>
      <c r="K1064" s="247">
        <f>IF(A1064="","",A1064*D1064)</f>
      </c>
      <c r="L1064" s="246">
        <f>IF(A1064="","",IF(OR(A1064=1,A1064=0),H1064,0))</f>
      </c>
      <c r="M1064" s="246">
        <f>IF(A1064="","",IF(A1064=-1,H1064,0))</f>
      </c>
      <c r="N1064">
        <f>IF(J1064="","",IF(E1064="SGD",1,IF(E1064="USD",Settings!$B$22,IF(E1064="HKD",Settings!$B$23,1))))</f>
      </c>
      <c r="O1064">
        <f>IF(OR(B1064="",C1064="",E1064=""),0,(IF(A1064=-1,H1064,0)-IF(OR(A1064=1,A1064=0),H1064,0)+IF(A1064=2,H1064,0))*IF(E1064="SGD",1,IF(E1064="USD",Settings!$B$22,IF(E1064="HKD",Settings!$B$23,1))))</f>
        <v>0</v>
      </c>
      <c r="P1064">
        <f>IF(OR(B1064="",C1064="",E1064=""),0,IF(A1064=2,H1064*IF(E1064="SGD",1,IF(E1064="USD",Settings!$B$22,IF(E1064="HKD",Settings!$B$23,1))),0))</f>
        <v>0</v>
      </c>
      <c r="Q1064" s="312">
        <f>IF(OR(J1064="",G1064=""),"",G1064+ROW()/1000000)</f>
      </c>
      <c r="R1064" s="247">
        <f>IF(Q1064="","",SUMIFS(Txn[Signed Units],Txn[Key],J1064,Txn[Transaction Order],"&lt;="&amp;Q1064))</f>
      </c>
    </row>
    <row r="1065" spans="10:18" ht="15" customHeight="1" x14ac:dyDescent="0.15">
      <c r="J1065" s="246">
        <f>IF(OR(B1065="",C1065="",E1065=""),"",B1065&amp;":"&amp;C1065&amp;":"&amp;E1065)</f>
      </c>
      <c r="K1065" s="247">
        <f>IF(A1065="","",A1065*D1065)</f>
      </c>
      <c r="L1065" s="246">
        <f>IF(A1065="","",IF(OR(A1065=1,A1065=0),H1065,0))</f>
      </c>
      <c r="M1065" s="246">
        <f>IF(A1065="","",IF(A1065=-1,H1065,0))</f>
      </c>
      <c r="N1065">
        <f>IF(J1065="","",IF(E1065="SGD",1,IF(E1065="USD",Settings!$B$22,IF(E1065="HKD",Settings!$B$23,1))))</f>
      </c>
      <c r="O1065">
        <f>IF(OR(B1065="",C1065="",E1065=""),0,(IF(A1065=-1,H1065,0)-IF(OR(A1065=1,A1065=0),H1065,0)+IF(A1065=2,H1065,0))*IF(E1065="SGD",1,IF(E1065="USD",Settings!$B$22,IF(E1065="HKD",Settings!$B$23,1))))</f>
        <v>0</v>
      </c>
      <c r="P1065">
        <f>IF(OR(B1065="",C1065="",E1065=""),0,IF(A1065=2,H1065*IF(E1065="SGD",1,IF(E1065="USD",Settings!$B$22,IF(E1065="HKD",Settings!$B$23,1))),0))</f>
        <v>0</v>
      </c>
      <c r="Q1065" s="312">
        <f>IF(OR(J1065="",G1065=""),"",G1065+ROW()/1000000)</f>
      </c>
      <c r="R1065" s="247">
        <f>IF(Q1065="","",SUMIFS(Txn[Signed Units],Txn[Key],J1065,Txn[Transaction Order],"&lt;="&amp;Q1065))</f>
      </c>
    </row>
    <row r="1066" spans="10:18" ht="15" customHeight="1" x14ac:dyDescent="0.15">
      <c r="J1066" s="246">
        <f>IF(OR(B1066="",C1066="",E1066=""),"",B1066&amp;":"&amp;C1066&amp;":"&amp;E1066)</f>
      </c>
      <c r="K1066" s="247">
        <f>IF(A1066="","",A1066*D1066)</f>
      </c>
      <c r="L1066" s="246">
        <f>IF(A1066="","",IF(OR(A1066=1,A1066=0),H1066,0))</f>
      </c>
      <c r="M1066" s="246">
        <f>IF(A1066="","",IF(A1066=-1,H1066,0))</f>
      </c>
      <c r="N1066">
        <f>IF(J1066="","",IF(E1066="SGD",1,IF(E1066="USD",Settings!$B$22,IF(E1066="HKD",Settings!$B$23,1))))</f>
      </c>
      <c r="O1066">
        <f>IF(OR(B1066="",C1066="",E1066=""),0,(IF(A1066=-1,H1066,0)-IF(OR(A1066=1,A1066=0),H1066,0)+IF(A1066=2,H1066,0))*IF(E1066="SGD",1,IF(E1066="USD",Settings!$B$22,IF(E1066="HKD",Settings!$B$23,1))))</f>
        <v>0</v>
      </c>
      <c r="P1066">
        <f>IF(OR(B1066="",C1066="",E1066=""),0,IF(A1066=2,H1066*IF(E1066="SGD",1,IF(E1066="USD",Settings!$B$22,IF(E1066="HKD",Settings!$B$23,1))),0))</f>
        <v>0</v>
      </c>
      <c r="Q1066" s="312">
        <f>IF(OR(J1066="",G1066=""),"",G1066+ROW()/1000000)</f>
      </c>
      <c r="R1066" s="247">
        <f>IF(Q1066="","",SUMIFS(Txn[Signed Units],Txn[Key],J1066,Txn[Transaction Order],"&lt;="&amp;Q1066))</f>
      </c>
    </row>
    <row r="1067" spans="10:18" ht="15" customHeight="1" x14ac:dyDescent="0.15">
      <c r="J1067" s="246">
        <f>IF(OR(B1067="",C1067="",E1067=""),"",B1067&amp;":"&amp;C1067&amp;":"&amp;E1067)</f>
      </c>
      <c r="K1067" s="247">
        <f>IF(A1067="","",A1067*D1067)</f>
      </c>
      <c r="L1067" s="246">
        <f>IF(A1067="","",IF(OR(A1067=1,A1067=0),H1067,0))</f>
      </c>
      <c r="M1067" s="246">
        <f>IF(A1067="","",IF(A1067=-1,H1067,0))</f>
      </c>
      <c r="N1067">
        <f>IF(J1067="","",IF(E1067="SGD",1,IF(E1067="USD",Settings!$B$22,IF(E1067="HKD",Settings!$B$23,1))))</f>
      </c>
      <c r="O1067">
        <f>IF(OR(B1067="",C1067="",E1067=""),0,(IF(A1067=-1,H1067,0)-IF(OR(A1067=1,A1067=0),H1067,0)+IF(A1067=2,H1067,0))*IF(E1067="SGD",1,IF(E1067="USD",Settings!$B$22,IF(E1067="HKD",Settings!$B$23,1))))</f>
        <v>0</v>
      </c>
      <c r="P1067">
        <f>IF(OR(B1067="",C1067="",E1067=""),0,IF(A1067=2,H1067*IF(E1067="SGD",1,IF(E1067="USD",Settings!$B$22,IF(E1067="HKD",Settings!$B$23,1))),0))</f>
        <v>0</v>
      </c>
      <c r="Q1067" s="312">
        <f>IF(OR(J1067="",G1067=""),"",G1067+ROW()/1000000)</f>
      </c>
      <c r="R1067" s="247">
        <f>IF(Q1067="","",SUMIFS(Txn[Signed Units],Txn[Key],J1067,Txn[Transaction Order],"&lt;="&amp;Q1067))</f>
      </c>
    </row>
    <row r="1068" spans="10:18" ht="15" customHeight="1" x14ac:dyDescent="0.15">
      <c r="J1068" s="246">
        <f>IF(OR(B1068="",C1068="",E1068=""),"",B1068&amp;":"&amp;C1068&amp;":"&amp;E1068)</f>
      </c>
      <c r="K1068" s="247">
        <f>IF(A1068="","",A1068*D1068)</f>
      </c>
      <c r="L1068" s="246">
        <f>IF(A1068="","",IF(OR(A1068=1,A1068=0),H1068,0))</f>
      </c>
      <c r="M1068" s="246">
        <f>IF(A1068="","",IF(A1068=-1,H1068,0))</f>
      </c>
      <c r="N1068">
        <f>IF(J1068="","",IF(E1068="SGD",1,IF(E1068="USD",Settings!$B$22,IF(E1068="HKD",Settings!$B$23,1))))</f>
      </c>
      <c r="O1068">
        <f>IF(OR(B1068="",C1068="",E1068=""),0,(IF(A1068=-1,H1068,0)-IF(OR(A1068=1,A1068=0),H1068,0)+IF(A1068=2,H1068,0))*IF(E1068="SGD",1,IF(E1068="USD",Settings!$B$22,IF(E1068="HKD",Settings!$B$23,1))))</f>
        <v>0</v>
      </c>
      <c r="P1068">
        <f>IF(OR(B1068="",C1068="",E1068=""),0,IF(A1068=2,H1068*IF(E1068="SGD",1,IF(E1068="USD",Settings!$B$22,IF(E1068="HKD",Settings!$B$23,1))),0))</f>
        <v>0</v>
      </c>
      <c r="Q1068" s="312">
        <f>IF(OR(J1068="",G1068=""),"",G1068+ROW()/1000000)</f>
      </c>
      <c r="R1068" s="247">
        <f>IF(Q1068="","",SUMIFS(Txn[Signed Units],Txn[Key],J1068,Txn[Transaction Order],"&lt;="&amp;Q1068))</f>
      </c>
    </row>
    <row r="1069" spans="10:18" ht="15" customHeight="1" x14ac:dyDescent="0.15">
      <c r="J1069" s="246">
        <f>IF(OR(B1069="",C1069="",E1069=""),"",B1069&amp;":"&amp;C1069&amp;":"&amp;E1069)</f>
      </c>
      <c r="K1069" s="247">
        <f>IF(A1069="","",A1069*D1069)</f>
      </c>
      <c r="L1069" s="246">
        <f>IF(A1069="","",IF(OR(A1069=1,A1069=0),H1069,0))</f>
      </c>
      <c r="M1069" s="246">
        <f>IF(A1069="","",IF(A1069=-1,H1069,0))</f>
      </c>
      <c r="N1069">
        <f>IF(J1069="","",IF(E1069="SGD",1,IF(E1069="USD",Settings!$B$22,IF(E1069="HKD",Settings!$B$23,1))))</f>
      </c>
      <c r="O1069">
        <f>IF(OR(B1069="",C1069="",E1069=""),0,(IF(A1069=-1,H1069,0)-IF(OR(A1069=1,A1069=0),H1069,0)+IF(A1069=2,H1069,0))*IF(E1069="SGD",1,IF(E1069="USD",Settings!$B$22,IF(E1069="HKD",Settings!$B$23,1))))</f>
        <v>0</v>
      </c>
      <c r="P1069">
        <f>IF(OR(B1069="",C1069="",E1069=""),0,IF(A1069=2,H1069*IF(E1069="SGD",1,IF(E1069="USD",Settings!$B$22,IF(E1069="HKD",Settings!$B$23,1))),0))</f>
        <v>0</v>
      </c>
      <c r="Q1069" s="312">
        <f>IF(OR(J1069="",G1069=""),"",G1069+ROW()/1000000)</f>
      </c>
      <c r="R1069" s="247">
        <f>IF(Q1069="","",SUMIFS(Txn[Signed Units],Txn[Key],J1069,Txn[Transaction Order],"&lt;="&amp;Q1069))</f>
      </c>
    </row>
    <row r="1070" spans="10:18" ht="15" customHeight="1" x14ac:dyDescent="0.15">
      <c r="J1070" s="246">
        <f>IF(OR(B1070="",C1070="",E1070=""),"",B1070&amp;":"&amp;C1070&amp;":"&amp;E1070)</f>
      </c>
      <c r="K1070" s="247">
        <f>IF(A1070="","",A1070*D1070)</f>
      </c>
      <c r="L1070" s="246">
        <f>IF(A1070="","",IF(OR(A1070=1,A1070=0),H1070,0))</f>
      </c>
      <c r="M1070" s="246">
        <f>IF(A1070="","",IF(A1070=-1,H1070,0))</f>
      </c>
      <c r="N1070">
        <f>IF(J1070="","",IF(E1070="SGD",1,IF(E1070="USD",Settings!$B$22,IF(E1070="HKD",Settings!$B$23,1))))</f>
      </c>
      <c r="O1070">
        <f>IF(OR(B1070="",C1070="",E1070=""),0,(IF(A1070=-1,H1070,0)-IF(OR(A1070=1,A1070=0),H1070,0)+IF(A1070=2,H1070,0))*IF(E1070="SGD",1,IF(E1070="USD",Settings!$B$22,IF(E1070="HKD",Settings!$B$23,1))))</f>
        <v>0</v>
      </c>
      <c r="P1070">
        <f>IF(OR(B1070="",C1070="",E1070=""),0,IF(A1070=2,H1070*IF(E1070="SGD",1,IF(E1070="USD",Settings!$B$22,IF(E1070="HKD",Settings!$B$23,1))),0))</f>
        <v>0</v>
      </c>
      <c r="Q1070" s="312">
        <f>IF(OR(J1070="",G1070=""),"",G1070+ROW()/1000000)</f>
      </c>
      <c r="R1070" s="247">
        <f>IF(Q1070="","",SUMIFS(Txn[Signed Units],Txn[Key],J1070,Txn[Transaction Order],"&lt;="&amp;Q1070))</f>
      </c>
    </row>
    <row r="1071" spans="10:18" ht="15" customHeight="1" x14ac:dyDescent="0.15">
      <c r="J1071" s="246">
        <f>IF(OR(B1071="",C1071="",E1071=""),"",B1071&amp;":"&amp;C1071&amp;":"&amp;E1071)</f>
      </c>
      <c r="K1071" s="247">
        <f>IF(A1071="","",A1071*D1071)</f>
      </c>
      <c r="L1071" s="246">
        <f>IF(A1071="","",IF(OR(A1071=1,A1071=0),H1071,0))</f>
      </c>
      <c r="M1071" s="246">
        <f>IF(A1071="","",IF(A1071=-1,H1071,0))</f>
      </c>
      <c r="N1071">
        <f>IF(J1071="","",IF(E1071="SGD",1,IF(E1071="USD",Settings!$B$22,IF(E1071="HKD",Settings!$B$23,1))))</f>
      </c>
      <c r="O1071">
        <f>IF(OR(B1071="",C1071="",E1071=""),0,(IF(A1071=-1,H1071,0)-IF(OR(A1071=1,A1071=0),H1071,0)+IF(A1071=2,H1071,0))*IF(E1071="SGD",1,IF(E1071="USD",Settings!$B$22,IF(E1071="HKD",Settings!$B$23,1))))</f>
        <v>0</v>
      </c>
      <c r="P1071">
        <f>IF(OR(B1071="",C1071="",E1071=""),0,IF(A1071=2,H1071*IF(E1071="SGD",1,IF(E1071="USD",Settings!$B$22,IF(E1071="HKD",Settings!$B$23,1))),0))</f>
        <v>0</v>
      </c>
      <c r="Q1071" s="312">
        <f>IF(OR(J1071="",G1071=""),"",G1071+ROW()/1000000)</f>
      </c>
      <c r="R1071" s="247">
        <f>IF(Q1071="","",SUMIFS(Txn[Signed Units],Txn[Key],J1071,Txn[Transaction Order],"&lt;="&amp;Q1071))</f>
      </c>
    </row>
    <row r="1072" spans="10:18" ht="15" customHeight="1" x14ac:dyDescent="0.15">
      <c r="J1072" s="246">
        <f>IF(OR(B1072="",C1072="",E1072=""),"",B1072&amp;":"&amp;C1072&amp;":"&amp;E1072)</f>
      </c>
      <c r="K1072" s="247">
        <f>IF(A1072="","",A1072*D1072)</f>
      </c>
      <c r="L1072" s="246">
        <f>IF(A1072="","",IF(OR(A1072=1,A1072=0),H1072,0))</f>
      </c>
      <c r="M1072" s="246">
        <f>IF(A1072="","",IF(A1072=-1,H1072,0))</f>
      </c>
      <c r="N1072">
        <f>IF(J1072="","",IF(E1072="SGD",1,IF(E1072="USD",Settings!$B$22,IF(E1072="HKD",Settings!$B$23,1))))</f>
      </c>
      <c r="O1072">
        <f>IF(OR(B1072="",C1072="",E1072=""),0,(IF(A1072=-1,H1072,0)-IF(OR(A1072=1,A1072=0),H1072,0)+IF(A1072=2,H1072,0))*IF(E1072="SGD",1,IF(E1072="USD",Settings!$B$22,IF(E1072="HKD",Settings!$B$23,1))))</f>
        <v>0</v>
      </c>
      <c r="P1072">
        <f>IF(OR(B1072="",C1072="",E1072=""),0,IF(A1072=2,H1072*IF(E1072="SGD",1,IF(E1072="USD",Settings!$B$22,IF(E1072="HKD",Settings!$B$23,1))),0))</f>
        <v>0</v>
      </c>
      <c r="Q1072" s="312">
        <f>IF(OR(J1072="",G1072=""),"",G1072+ROW()/1000000)</f>
      </c>
      <c r="R1072" s="247">
        <f>IF(Q1072="","",SUMIFS(Txn[Signed Units],Txn[Key],J1072,Txn[Transaction Order],"&lt;="&amp;Q1072))</f>
      </c>
    </row>
    <row r="1073" spans="10:18" ht="15" customHeight="1" x14ac:dyDescent="0.15">
      <c r="J1073" s="246">
        <f>IF(OR(B1073="",C1073="",E1073=""),"",B1073&amp;":"&amp;C1073&amp;":"&amp;E1073)</f>
      </c>
      <c r="K1073" s="247">
        <f>IF(A1073="","",A1073*D1073)</f>
      </c>
      <c r="L1073" s="246">
        <f>IF(A1073="","",IF(OR(A1073=1,A1073=0),H1073,0))</f>
      </c>
      <c r="M1073" s="246">
        <f>IF(A1073="","",IF(A1073=-1,H1073,0))</f>
      </c>
      <c r="N1073">
        <f>IF(J1073="","",IF(E1073="SGD",1,IF(E1073="USD",Settings!$B$22,IF(E1073="HKD",Settings!$B$23,1))))</f>
      </c>
      <c r="O1073">
        <f>IF(OR(B1073="",C1073="",E1073=""),0,(IF(A1073=-1,H1073,0)-IF(OR(A1073=1,A1073=0),H1073,0)+IF(A1073=2,H1073,0))*IF(E1073="SGD",1,IF(E1073="USD",Settings!$B$22,IF(E1073="HKD",Settings!$B$23,1))))</f>
        <v>0</v>
      </c>
      <c r="P1073">
        <f>IF(OR(B1073="",C1073="",E1073=""),0,IF(A1073=2,H1073*IF(E1073="SGD",1,IF(E1073="USD",Settings!$B$22,IF(E1073="HKD",Settings!$B$23,1))),0))</f>
        <v>0</v>
      </c>
      <c r="Q1073" s="312">
        <f>IF(OR(J1073="",G1073=""),"",G1073+ROW()/1000000)</f>
      </c>
      <c r="R1073" s="247">
        <f>IF(Q1073="","",SUMIFS(Txn[Signed Units],Txn[Key],J1073,Txn[Transaction Order],"&lt;="&amp;Q1073))</f>
      </c>
    </row>
    <row r="1074" spans="10:18" ht="15" customHeight="1" x14ac:dyDescent="0.15">
      <c r="J1074" s="246">
        <f>IF(OR(B1074="",C1074="",E1074=""),"",B1074&amp;":"&amp;C1074&amp;":"&amp;E1074)</f>
      </c>
      <c r="K1074" s="247">
        <f>IF(A1074="","",A1074*D1074)</f>
      </c>
      <c r="L1074" s="246">
        <f>IF(A1074="","",IF(OR(A1074=1,A1074=0),H1074,0))</f>
      </c>
      <c r="M1074" s="246">
        <f>IF(A1074="","",IF(A1074=-1,H1074,0))</f>
      </c>
      <c r="N1074">
        <f>IF(J1074="","",IF(E1074="SGD",1,IF(E1074="USD",Settings!$B$22,IF(E1074="HKD",Settings!$B$23,1))))</f>
      </c>
      <c r="O1074">
        <f>IF(OR(B1074="",C1074="",E1074=""),0,(IF(A1074=-1,H1074,0)-IF(OR(A1074=1,A1074=0),H1074,0)+IF(A1074=2,H1074,0))*IF(E1074="SGD",1,IF(E1074="USD",Settings!$B$22,IF(E1074="HKD",Settings!$B$23,1))))</f>
        <v>0</v>
      </c>
      <c r="P1074">
        <f>IF(OR(B1074="",C1074="",E1074=""),0,IF(A1074=2,H1074*IF(E1074="SGD",1,IF(E1074="USD",Settings!$B$22,IF(E1074="HKD",Settings!$B$23,1))),0))</f>
        <v>0</v>
      </c>
      <c r="Q1074" s="312">
        <f>IF(OR(J1074="",G1074=""),"",G1074+ROW()/1000000)</f>
      </c>
      <c r="R1074" s="247">
        <f>IF(Q1074="","",SUMIFS(Txn[Signed Units],Txn[Key],J1074,Txn[Transaction Order],"&lt;="&amp;Q1074))</f>
      </c>
    </row>
    <row r="1075" spans="10:18" ht="15" customHeight="1" x14ac:dyDescent="0.15">
      <c r="J1075" s="246">
        <f>IF(OR(B1075="",C1075="",E1075=""),"",B1075&amp;":"&amp;C1075&amp;":"&amp;E1075)</f>
      </c>
      <c r="K1075" s="247">
        <f>IF(A1075="","",A1075*D1075)</f>
      </c>
      <c r="L1075" s="246">
        <f>IF(A1075="","",IF(OR(A1075=1,A1075=0),H1075,0))</f>
      </c>
      <c r="M1075" s="246">
        <f>IF(A1075="","",IF(A1075=-1,H1075,0))</f>
      </c>
      <c r="N1075">
        <f>IF(J1075="","",IF(E1075="SGD",1,IF(E1075="USD",Settings!$B$22,IF(E1075="HKD",Settings!$B$23,1))))</f>
      </c>
      <c r="O1075">
        <f>IF(OR(B1075="",C1075="",E1075=""),0,(IF(A1075=-1,H1075,0)-IF(OR(A1075=1,A1075=0),H1075,0)+IF(A1075=2,H1075,0))*IF(E1075="SGD",1,IF(E1075="USD",Settings!$B$22,IF(E1075="HKD",Settings!$B$23,1))))</f>
        <v>0</v>
      </c>
      <c r="P1075">
        <f>IF(OR(B1075="",C1075="",E1075=""),0,IF(A1075=2,H1075*IF(E1075="SGD",1,IF(E1075="USD",Settings!$B$22,IF(E1075="HKD",Settings!$B$23,1))),0))</f>
        <v>0</v>
      </c>
      <c r="Q1075" s="312">
        <f>IF(OR(J1075="",G1075=""),"",G1075+ROW()/1000000)</f>
      </c>
      <c r="R1075" s="247">
        <f>IF(Q1075="","",SUMIFS(Txn[Signed Units],Txn[Key],J1075,Txn[Transaction Order],"&lt;="&amp;Q1075))</f>
      </c>
    </row>
    <row r="1076" spans="10:18" ht="15" customHeight="1" x14ac:dyDescent="0.15">
      <c r="J1076" s="246">
        <f>IF(OR(B1076="",C1076="",E1076=""),"",B1076&amp;":"&amp;C1076&amp;":"&amp;E1076)</f>
      </c>
      <c r="K1076" s="247">
        <f>IF(A1076="","",A1076*D1076)</f>
      </c>
      <c r="L1076" s="246">
        <f>IF(A1076="","",IF(OR(A1076=1,A1076=0),H1076,0))</f>
      </c>
      <c r="M1076" s="246">
        <f>IF(A1076="","",IF(A1076=-1,H1076,0))</f>
      </c>
      <c r="N1076">
        <f>IF(J1076="","",IF(E1076="SGD",1,IF(E1076="USD",Settings!$B$22,IF(E1076="HKD",Settings!$B$23,1))))</f>
      </c>
      <c r="O1076">
        <f>IF(OR(B1076="",C1076="",E1076=""),0,(IF(A1076=-1,H1076,0)-IF(OR(A1076=1,A1076=0),H1076,0)+IF(A1076=2,H1076,0))*IF(E1076="SGD",1,IF(E1076="USD",Settings!$B$22,IF(E1076="HKD",Settings!$B$23,1))))</f>
        <v>0</v>
      </c>
      <c r="P1076">
        <f>IF(OR(B1076="",C1076="",E1076=""),0,IF(A1076=2,H1076*IF(E1076="SGD",1,IF(E1076="USD",Settings!$B$22,IF(E1076="HKD",Settings!$B$23,1))),0))</f>
        <v>0</v>
      </c>
      <c r="Q1076" s="312">
        <f>IF(OR(J1076="",G1076=""),"",G1076+ROW()/1000000)</f>
      </c>
      <c r="R1076" s="247">
        <f>IF(Q1076="","",SUMIFS(Txn[Signed Units],Txn[Key],J1076,Txn[Transaction Order],"&lt;="&amp;Q1076))</f>
      </c>
    </row>
    <row r="1077" spans="10:18" ht="15" customHeight="1" x14ac:dyDescent="0.15">
      <c r="J1077" s="246">
        <f>IF(OR(B1077="",C1077="",E1077=""),"",B1077&amp;":"&amp;C1077&amp;":"&amp;E1077)</f>
      </c>
      <c r="K1077" s="247">
        <f>IF(A1077="","",A1077*D1077)</f>
      </c>
      <c r="L1077" s="246">
        <f>IF(A1077="","",IF(OR(A1077=1,A1077=0),H1077,0))</f>
      </c>
      <c r="M1077" s="246">
        <f>IF(A1077="","",IF(A1077=-1,H1077,0))</f>
      </c>
      <c r="N1077">
        <f>IF(J1077="","",IF(E1077="SGD",1,IF(E1077="USD",Settings!$B$22,IF(E1077="HKD",Settings!$B$23,1))))</f>
      </c>
      <c r="O1077">
        <f>IF(OR(B1077="",C1077="",E1077=""),0,(IF(A1077=-1,H1077,0)-IF(OR(A1077=1,A1077=0),H1077,0)+IF(A1077=2,H1077,0))*IF(E1077="SGD",1,IF(E1077="USD",Settings!$B$22,IF(E1077="HKD",Settings!$B$23,1))))</f>
        <v>0</v>
      </c>
      <c r="P1077">
        <f>IF(OR(B1077="",C1077="",E1077=""),0,IF(A1077=2,H1077*IF(E1077="SGD",1,IF(E1077="USD",Settings!$B$22,IF(E1077="HKD",Settings!$B$23,1))),0))</f>
        <v>0</v>
      </c>
      <c r="Q1077" s="312">
        <f>IF(OR(J1077="",G1077=""),"",G1077+ROW()/1000000)</f>
      </c>
      <c r="R1077" s="247">
        <f>IF(Q1077="","",SUMIFS(Txn[Signed Units],Txn[Key],J1077,Txn[Transaction Order],"&lt;="&amp;Q1077))</f>
      </c>
    </row>
    <row r="1078" spans="10:18" ht="15" customHeight="1" x14ac:dyDescent="0.15">
      <c r="J1078" s="246">
        <f>IF(OR(B1078="",C1078="",E1078=""),"",B1078&amp;":"&amp;C1078&amp;":"&amp;E1078)</f>
      </c>
      <c r="K1078" s="247">
        <f>IF(A1078="","",A1078*D1078)</f>
      </c>
      <c r="L1078" s="246">
        <f>IF(A1078="","",IF(OR(A1078=1,A1078=0),H1078,0))</f>
      </c>
      <c r="M1078" s="246">
        <f>IF(A1078="","",IF(A1078=-1,H1078,0))</f>
      </c>
      <c r="N1078">
        <f>IF(J1078="","",IF(E1078="SGD",1,IF(E1078="USD",Settings!$B$22,IF(E1078="HKD",Settings!$B$23,1))))</f>
      </c>
      <c r="O1078">
        <f>IF(OR(B1078="",C1078="",E1078=""),0,(IF(A1078=-1,H1078,0)-IF(OR(A1078=1,A1078=0),H1078,0)+IF(A1078=2,H1078,0))*IF(E1078="SGD",1,IF(E1078="USD",Settings!$B$22,IF(E1078="HKD",Settings!$B$23,1))))</f>
        <v>0</v>
      </c>
      <c r="P1078">
        <f>IF(OR(B1078="",C1078="",E1078=""),0,IF(A1078=2,H1078*IF(E1078="SGD",1,IF(E1078="USD",Settings!$B$22,IF(E1078="HKD",Settings!$B$23,1))),0))</f>
        <v>0</v>
      </c>
      <c r="Q1078" s="312">
        <f>IF(OR(J1078="",G1078=""),"",G1078+ROW()/1000000)</f>
      </c>
      <c r="R1078" s="247">
        <f>IF(Q1078="","",SUMIFS(Txn[Signed Units],Txn[Key],J1078,Txn[Transaction Order],"&lt;="&amp;Q1078))</f>
      </c>
    </row>
    <row r="1079" spans="10:18" ht="15" customHeight="1" x14ac:dyDescent="0.15">
      <c r="J1079" s="246">
        <f>IF(OR(B1079="",C1079="",E1079=""),"",B1079&amp;":"&amp;C1079&amp;":"&amp;E1079)</f>
      </c>
      <c r="K1079" s="247">
        <f>IF(A1079="","",A1079*D1079)</f>
      </c>
      <c r="L1079" s="246">
        <f>IF(A1079="","",IF(OR(A1079=1,A1079=0),H1079,0))</f>
      </c>
      <c r="M1079" s="246">
        <f>IF(A1079="","",IF(A1079=-1,H1079,0))</f>
      </c>
      <c r="N1079">
        <f>IF(J1079="","",IF(E1079="SGD",1,IF(E1079="USD",Settings!$B$22,IF(E1079="HKD",Settings!$B$23,1))))</f>
      </c>
      <c r="O1079">
        <f>IF(OR(B1079="",C1079="",E1079=""),0,(IF(A1079=-1,H1079,0)-IF(OR(A1079=1,A1079=0),H1079,0)+IF(A1079=2,H1079,0))*IF(E1079="SGD",1,IF(E1079="USD",Settings!$B$22,IF(E1079="HKD",Settings!$B$23,1))))</f>
        <v>0</v>
      </c>
      <c r="P1079">
        <f>IF(OR(B1079="",C1079="",E1079=""),0,IF(A1079=2,H1079*IF(E1079="SGD",1,IF(E1079="USD",Settings!$B$22,IF(E1079="HKD",Settings!$B$23,1))),0))</f>
        <v>0</v>
      </c>
      <c r="Q1079" s="312">
        <f>IF(OR(J1079="",G1079=""),"",G1079+ROW()/1000000)</f>
      </c>
      <c r="R1079" s="247">
        <f>IF(Q1079="","",SUMIFS(Txn[Signed Units],Txn[Key],J1079,Txn[Transaction Order],"&lt;="&amp;Q1079))</f>
      </c>
    </row>
    <row r="1080" spans="10:18" ht="15" customHeight="1" x14ac:dyDescent="0.15">
      <c r="J1080" s="246">
        <f>IF(OR(B1080="",C1080="",E1080=""),"",B1080&amp;":"&amp;C1080&amp;":"&amp;E1080)</f>
      </c>
      <c r="K1080" s="247">
        <f>IF(A1080="","",A1080*D1080)</f>
      </c>
      <c r="L1080" s="246">
        <f>IF(A1080="","",IF(OR(A1080=1,A1080=0),H1080,0))</f>
      </c>
      <c r="M1080" s="246">
        <f>IF(A1080="","",IF(A1080=-1,H1080,0))</f>
      </c>
      <c r="N1080">
        <f>IF(J1080="","",IF(E1080="SGD",1,IF(E1080="USD",Settings!$B$22,IF(E1080="HKD",Settings!$B$23,1))))</f>
      </c>
      <c r="O1080">
        <f>IF(OR(B1080="",C1080="",E1080=""),0,(IF(A1080=-1,H1080,0)-IF(OR(A1080=1,A1080=0),H1080,0)+IF(A1080=2,H1080,0))*IF(E1080="SGD",1,IF(E1080="USD",Settings!$B$22,IF(E1080="HKD",Settings!$B$23,1))))</f>
        <v>0</v>
      </c>
      <c r="P1080">
        <f>IF(OR(B1080="",C1080="",E1080=""),0,IF(A1080=2,H1080*IF(E1080="SGD",1,IF(E1080="USD",Settings!$B$22,IF(E1080="HKD",Settings!$B$23,1))),0))</f>
        <v>0</v>
      </c>
      <c r="Q1080" s="312">
        <f>IF(OR(J1080="",G1080=""),"",G1080+ROW()/1000000)</f>
      </c>
      <c r="R1080" s="247">
        <f>IF(Q1080="","",SUMIFS(Txn[Signed Units],Txn[Key],J1080,Txn[Transaction Order],"&lt;="&amp;Q1080))</f>
      </c>
    </row>
    <row r="1081" spans="10:18" ht="15" customHeight="1" x14ac:dyDescent="0.15">
      <c r="J1081" s="246">
        <f>IF(OR(B1081="",C1081="",E1081=""),"",B1081&amp;":"&amp;C1081&amp;":"&amp;E1081)</f>
      </c>
      <c r="K1081" s="247">
        <f>IF(A1081="","",A1081*D1081)</f>
      </c>
      <c r="L1081" s="246">
        <f>IF(A1081="","",IF(OR(A1081=1,A1081=0),H1081,0))</f>
      </c>
      <c r="M1081" s="246">
        <f>IF(A1081="","",IF(A1081=-1,H1081,0))</f>
      </c>
      <c r="N1081">
        <f>IF(J1081="","",IF(E1081="SGD",1,IF(E1081="USD",Settings!$B$22,IF(E1081="HKD",Settings!$B$23,1))))</f>
      </c>
      <c r="O1081">
        <f>IF(OR(B1081="",C1081="",E1081=""),0,(IF(A1081=-1,H1081,0)-IF(OR(A1081=1,A1081=0),H1081,0)+IF(A1081=2,H1081,0))*IF(E1081="SGD",1,IF(E1081="USD",Settings!$B$22,IF(E1081="HKD",Settings!$B$23,1))))</f>
        <v>0</v>
      </c>
      <c r="P1081">
        <f>IF(OR(B1081="",C1081="",E1081=""),0,IF(A1081=2,H1081*IF(E1081="SGD",1,IF(E1081="USD",Settings!$B$22,IF(E1081="HKD",Settings!$B$23,1))),0))</f>
        <v>0</v>
      </c>
      <c r="Q1081" s="312">
        <f>IF(OR(J1081="",G1081=""),"",G1081+ROW()/1000000)</f>
      </c>
      <c r="R1081" s="247">
        <f>IF(Q1081="","",SUMIFS(Txn[Signed Units],Txn[Key],J1081,Txn[Transaction Order],"&lt;="&amp;Q1081))</f>
      </c>
    </row>
    <row r="1082" spans="10:18" ht="15" customHeight="1" x14ac:dyDescent="0.15">
      <c r="J1082" s="246">
        <f>IF(OR(B1082="",C1082="",E1082=""),"",B1082&amp;":"&amp;C1082&amp;":"&amp;E1082)</f>
      </c>
      <c r="K1082" s="247">
        <f>IF(A1082="","",A1082*D1082)</f>
      </c>
      <c r="L1082" s="246">
        <f>IF(A1082="","",IF(OR(A1082=1,A1082=0),H1082,0))</f>
      </c>
      <c r="M1082" s="246">
        <f>IF(A1082="","",IF(A1082=-1,H1082,0))</f>
      </c>
      <c r="N1082">
        <f>IF(J1082="","",IF(E1082="SGD",1,IF(E1082="USD",Settings!$B$22,IF(E1082="HKD",Settings!$B$23,1))))</f>
      </c>
      <c r="O1082">
        <f>IF(OR(B1082="",C1082="",E1082=""),0,(IF(A1082=-1,H1082,0)-IF(OR(A1082=1,A1082=0),H1082,0)+IF(A1082=2,H1082,0))*IF(E1082="SGD",1,IF(E1082="USD",Settings!$B$22,IF(E1082="HKD",Settings!$B$23,1))))</f>
        <v>0</v>
      </c>
      <c r="P1082">
        <f>IF(OR(B1082="",C1082="",E1082=""),0,IF(A1082=2,H1082*IF(E1082="SGD",1,IF(E1082="USD",Settings!$B$22,IF(E1082="HKD",Settings!$B$23,1))),0))</f>
        <v>0</v>
      </c>
      <c r="Q1082" s="312">
        <f>IF(OR(J1082="",G1082=""),"",G1082+ROW()/1000000)</f>
      </c>
      <c r="R1082" s="247">
        <f>IF(Q1082="","",SUMIFS(Txn[Signed Units],Txn[Key],J1082,Txn[Transaction Order],"&lt;="&amp;Q1082))</f>
      </c>
    </row>
    <row r="1083" spans="10:18" ht="15" customHeight="1" x14ac:dyDescent="0.15">
      <c r="J1083" s="246">
        <f>IF(OR(B1083="",C1083="",E1083=""),"",B1083&amp;":"&amp;C1083&amp;":"&amp;E1083)</f>
      </c>
      <c r="K1083" s="247">
        <f>IF(A1083="","",A1083*D1083)</f>
      </c>
      <c r="L1083" s="246">
        <f>IF(A1083="","",IF(OR(A1083=1,A1083=0),H1083,0))</f>
      </c>
      <c r="M1083" s="246">
        <f>IF(A1083="","",IF(A1083=-1,H1083,0))</f>
      </c>
      <c r="N1083">
        <f>IF(J1083="","",IF(E1083="SGD",1,IF(E1083="USD",Settings!$B$22,IF(E1083="HKD",Settings!$B$23,1))))</f>
      </c>
      <c r="O1083">
        <f>IF(OR(B1083="",C1083="",E1083=""),0,(IF(A1083=-1,H1083,0)-IF(OR(A1083=1,A1083=0),H1083,0)+IF(A1083=2,H1083,0))*IF(E1083="SGD",1,IF(E1083="USD",Settings!$B$22,IF(E1083="HKD",Settings!$B$23,1))))</f>
        <v>0</v>
      </c>
      <c r="P1083">
        <f>IF(OR(B1083="",C1083="",E1083=""),0,IF(A1083=2,H1083*IF(E1083="SGD",1,IF(E1083="USD",Settings!$B$22,IF(E1083="HKD",Settings!$B$23,1))),0))</f>
        <v>0</v>
      </c>
      <c r="Q1083" s="312">
        <f>IF(OR(J1083="",G1083=""),"",G1083+ROW()/1000000)</f>
      </c>
      <c r="R1083" s="247">
        <f>IF(Q1083="","",SUMIFS(Txn[Signed Units],Txn[Key],J1083,Txn[Transaction Order],"&lt;="&amp;Q1083))</f>
      </c>
    </row>
    <row r="1084" spans="10:18" ht="15" customHeight="1" x14ac:dyDescent="0.15">
      <c r="J1084" s="246">
        <f>IF(OR(B1084="",C1084="",E1084=""),"",B1084&amp;":"&amp;C1084&amp;":"&amp;E1084)</f>
      </c>
      <c r="K1084" s="247">
        <f>IF(A1084="","",A1084*D1084)</f>
      </c>
      <c r="L1084" s="246">
        <f>IF(A1084="","",IF(OR(A1084=1,A1084=0),H1084,0))</f>
      </c>
      <c r="M1084" s="246">
        <f>IF(A1084="","",IF(A1084=-1,H1084,0))</f>
      </c>
      <c r="N1084">
        <f>IF(J1084="","",IF(E1084="SGD",1,IF(E1084="USD",Settings!$B$22,IF(E1084="HKD",Settings!$B$23,1))))</f>
      </c>
      <c r="O1084">
        <f>IF(OR(B1084="",C1084="",E1084=""),0,(IF(A1084=-1,H1084,0)-IF(OR(A1084=1,A1084=0),H1084,0)+IF(A1084=2,H1084,0))*IF(E1084="SGD",1,IF(E1084="USD",Settings!$B$22,IF(E1084="HKD",Settings!$B$23,1))))</f>
        <v>0</v>
      </c>
      <c r="P1084">
        <f>IF(OR(B1084="",C1084="",E1084=""),0,IF(A1084=2,H1084*IF(E1084="SGD",1,IF(E1084="USD",Settings!$B$22,IF(E1084="HKD",Settings!$B$23,1))),0))</f>
        <v>0</v>
      </c>
      <c r="Q1084" s="312">
        <f>IF(OR(J1084="",G1084=""),"",G1084+ROW()/1000000)</f>
      </c>
      <c r="R1084" s="247">
        <f>IF(Q1084="","",SUMIFS(Txn[Signed Units],Txn[Key],J1084,Txn[Transaction Order],"&lt;="&amp;Q1084))</f>
      </c>
    </row>
    <row r="1085" spans="10:18" ht="15" customHeight="1" x14ac:dyDescent="0.15">
      <c r="J1085" s="246">
        <f>IF(OR(B1085="",C1085="",E1085=""),"",B1085&amp;":"&amp;C1085&amp;":"&amp;E1085)</f>
      </c>
      <c r="K1085" s="247">
        <f>IF(A1085="","",A1085*D1085)</f>
      </c>
      <c r="L1085" s="246">
        <f>IF(A1085="","",IF(OR(A1085=1,A1085=0),H1085,0))</f>
      </c>
      <c r="M1085" s="246">
        <f>IF(A1085="","",IF(A1085=-1,H1085,0))</f>
      </c>
      <c r="N1085">
        <f>IF(J1085="","",IF(E1085="SGD",1,IF(E1085="USD",Settings!$B$22,IF(E1085="HKD",Settings!$B$23,1))))</f>
      </c>
      <c r="O1085">
        <f>IF(OR(B1085="",C1085="",E1085=""),0,(IF(A1085=-1,H1085,0)-IF(OR(A1085=1,A1085=0),H1085,0)+IF(A1085=2,H1085,0))*IF(E1085="SGD",1,IF(E1085="USD",Settings!$B$22,IF(E1085="HKD",Settings!$B$23,1))))</f>
        <v>0</v>
      </c>
      <c r="P1085">
        <f>IF(OR(B1085="",C1085="",E1085=""),0,IF(A1085=2,H1085*IF(E1085="SGD",1,IF(E1085="USD",Settings!$B$22,IF(E1085="HKD",Settings!$B$23,1))),0))</f>
        <v>0</v>
      </c>
      <c r="Q1085" s="312">
        <f>IF(OR(J1085="",G1085=""),"",G1085+ROW()/1000000)</f>
      </c>
      <c r="R1085" s="247">
        <f>IF(Q1085="","",SUMIFS(Txn[Signed Units],Txn[Key],J1085,Txn[Transaction Order],"&lt;="&amp;Q1085))</f>
      </c>
    </row>
    <row r="1086" spans="10:18" ht="15" customHeight="1" x14ac:dyDescent="0.15">
      <c r="J1086" s="246">
        <f>IF(OR(B1086="",C1086="",E1086=""),"",B1086&amp;":"&amp;C1086&amp;":"&amp;E1086)</f>
      </c>
      <c r="K1086" s="247">
        <f>IF(A1086="","",A1086*D1086)</f>
      </c>
      <c r="L1086" s="246">
        <f>IF(A1086="","",IF(OR(A1086=1,A1086=0),H1086,0))</f>
      </c>
      <c r="M1086" s="246">
        <f>IF(A1086="","",IF(A1086=-1,H1086,0))</f>
      </c>
      <c r="N1086">
        <f>IF(J1086="","",IF(E1086="SGD",1,IF(E1086="USD",Settings!$B$22,IF(E1086="HKD",Settings!$B$23,1))))</f>
      </c>
      <c r="O1086">
        <f>IF(OR(B1086="",C1086="",E1086=""),0,(IF(A1086=-1,H1086,0)-IF(OR(A1086=1,A1086=0),H1086,0)+IF(A1086=2,H1086,0))*IF(E1086="SGD",1,IF(E1086="USD",Settings!$B$22,IF(E1086="HKD",Settings!$B$23,1))))</f>
        <v>0</v>
      </c>
      <c r="P1086">
        <f>IF(OR(B1086="",C1086="",E1086=""),0,IF(A1086=2,H1086*IF(E1086="SGD",1,IF(E1086="USD",Settings!$B$22,IF(E1086="HKD",Settings!$B$23,1))),0))</f>
        <v>0</v>
      </c>
      <c r="Q1086" s="312">
        <f>IF(OR(J1086="",G1086=""),"",G1086+ROW()/1000000)</f>
      </c>
      <c r="R1086" s="247">
        <f>IF(Q1086="","",SUMIFS(Txn[Signed Units],Txn[Key],J1086,Txn[Transaction Order],"&lt;="&amp;Q1086))</f>
      </c>
    </row>
    <row r="1087" spans="10:18" ht="15" customHeight="1" x14ac:dyDescent="0.15">
      <c r="J1087" s="246">
        <f>IF(OR(B1087="",C1087="",E1087=""),"",B1087&amp;":"&amp;C1087&amp;":"&amp;E1087)</f>
      </c>
      <c r="K1087" s="247">
        <f>IF(A1087="","",A1087*D1087)</f>
      </c>
      <c r="L1087" s="246">
        <f>IF(A1087="","",IF(OR(A1087=1,A1087=0),H1087,0))</f>
      </c>
      <c r="M1087" s="246">
        <f>IF(A1087="","",IF(A1087=-1,H1087,0))</f>
      </c>
      <c r="N1087">
        <f>IF(J1087="","",IF(E1087="SGD",1,IF(E1087="USD",Settings!$B$22,IF(E1087="HKD",Settings!$B$23,1))))</f>
      </c>
      <c r="O1087">
        <f>IF(OR(B1087="",C1087="",E1087=""),0,(IF(A1087=-1,H1087,0)-IF(OR(A1087=1,A1087=0),H1087,0)+IF(A1087=2,H1087,0))*IF(E1087="SGD",1,IF(E1087="USD",Settings!$B$22,IF(E1087="HKD",Settings!$B$23,1))))</f>
        <v>0</v>
      </c>
      <c r="P1087">
        <f>IF(OR(B1087="",C1087="",E1087=""),0,IF(A1087=2,H1087*IF(E1087="SGD",1,IF(E1087="USD",Settings!$B$22,IF(E1087="HKD",Settings!$B$23,1))),0))</f>
        <v>0</v>
      </c>
      <c r="Q1087" s="312">
        <f>IF(OR(J1087="",G1087=""),"",G1087+ROW()/1000000)</f>
      </c>
      <c r="R1087" s="247">
        <f>IF(Q1087="","",SUMIFS(Txn[Signed Units],Txn[Key],J1087,Txn[Transaction Order],"&lt;="&amp;Q1087))</f>
      </c>
    </row>
    <row r="1088" spans="10:18" ht="15" customHeight="1" x14ac:dyDescent="0.15">
      <c r="J1088" s="246">
        <f>IF(OR(B1088="",C1088="",E1088=""),"",B1088&amp;":"&amp;C1088&amp;":"&amp;E1088)</f>
      </c>
      <c r="K1088" s="247">
        <f>IF(A1088="","",A1088*D1088)</f>
      </c>
      <c r="L1088" s="246">
        <f>IF(A1088="","",IF(OR(A1088=1,A1088=0),H1088,0))</f>
      </c>
      <c r="M1088" s="246">
        <f>IF(A1088="","",IF(A1088=-1,H1088,0))</f>
      </c>
      <c r="N1088">
        <f>IF(J1088="","",IF(E1088="SGD",1,IF(E1088="USD",Settings!$B$22,IF(E1088="HKD",Settings!$B$23,1))))</f>
      </c>
      <c r="O1088">
        <f>IF(OR(B1088="",C1088="",E1088=""),0,(IF(A1088=-1,H1088,0)-IF(OR(A1088=1,A1088=0),H1088,0)+IF(A1088=2,H1088,0))*IF(E1088="SGD",1,IF(E1088="USD",Settings!$B$22,IF(E1088="HKD",Settings!$B$23,1))))</f>
        <v>0</v>
      </c>
      <c r="P1088">
        <f>IF(OR(B1088="",C1088="",E1088=""),0,IF(A1088=2,H1088*IF(E1088="SGD",1,IF(E1088="USD",Settings!$B$22,IF(E1088="HKD",Settings!$B$23,1))),0))</f>
        <v>0</v>
      </c>
      <c r="Q1088" s="312">
        <f>IF(OR(J1088="",G1088=""),"",G1088+ROW()/1000000)</f>
      </c>
      <c r="R1088" s="247">
        <f>IF(Q1088="","",SUMIFS(Txn[Signed Units],Txn[Key],J1088,Txn[Transaction Order],"&lt;="&amp;Q1088))</f>
      </c>
    </row>
    <row r="1089" spans="10:18" ht="15" customHeight="1" x14ac:dyDescent="0.15">
      <c r="J1089" s="246">
        <f>IF(OR(B1089="",C1089="",E1089=""),"",B1089&amp;":"&amp;C1089&amp;":"&amp;E1089)</f>
      </c>
      <c r="K1089" s="247">
        <f>IF(A1089="","",A1089*D1089)</f>
      </c>
      <c r="L1089" s="246">
        <f>IF(A1089="","",IF(OR(A1089=1,A1089=0),H1089,0))</f>
      </c>
      <c r="M1089" s="246">
        <f>IF(A1089="","",IF(A1089=-1,H1089,0))</f>
      </c>
      <c r="N1089">
        <f>IF(J1089="","",IF(E1089="SGD",1,IF(E1089="USD",Settings!$B$22,IF(E1089="HKD",Settings!$B$23,1))))</f>
      </c>
      <c r="O1089">
        <f>IF(OR(B1089="",C1089="",E1089=""),0,(IF(A1089=-1,H1089,0)-IF(OR(A1089=1,A1089=0),H1089,0)+IF(A1089=2,H1089,0))*IF(E1089="SGD",1,IF(E1089="USD",Settings!$B$22,IF(E1089="HKD",Settings!$B$23,1))))</f>
        <v>0</v>
      </c>
      <c r="P1089">
        <f>IF(OR(B1089="",C1089="",E1089=""),0,IF(A1089=2,H1089*IF(E1089="SGD",1,IF(E1089="USD",Settings!$B$22,IF(E1089="HKD",Settings!$B$23,1))),0))</f>
        <v>0</v>
      </c>
      <c r="Q1089" s="312">
        <f>IF(OR(J1089="",G1089=""),"",G1089+ROW()/1000000)</f>
      </c>
      <c r="R1089" s="247">
        <f>IF(Q1089="","",SUMIFS(Txn[Signed Units],Txn[Key],J1089,Txn[Transaction Order],"&lt;="&amp;Q1089))</f>
      </c>
    </row>
    <row r="1090" spans="10:18" ht="15" customHeight="1" x14ac:dyDescent="0.15">
      <c r="J1090" s="246">
        <f>IF(OR(B1090="",C1090="",E1090=""),"",B1090&amp;":"&amp;C1090&amp;":"&amp;E1090)</f>
      </c>
      <c r="K1090" s="247">
        <f>IF(A1090="","",A1090*D1090)</f>
      </c>
      <c r="L1090" s="246">
        <f>IF(A1090="","",IF(OR(A1090=1,A1090=0),H1090,0))</f>
      </c>
      <c r="M1090" s="246">
        <f>IF(A1090="","",IF(A1090=-1,H1090,0))</f>
      </c>
      <c r="N1090">
        <f>IF(J1090="","",IF(E1090="SGD",1,IF(E1090="USD",Settings!$B$22,IF(E1090="HKD",Settings!$B$23,1))))</f>
      </c>
      <c r="O1090">
        <f>IF(OR(B1090="",C1090="",E1090=""),0,(IF(A1090=-1,H1090,0)-IF(OR(A1090=1,A1090=0),H1090,0)+IF(A1090=2,H1090,0))*IF(E1090="SGD",1,IF(E1090="USD",Settings!$B$22,IF(E1090="HKD",Settings!$B$23,1))))</f>
        <v>0</v>
      </c>
      <c r="P1090">
        <f>IF(OR(B1090="",C1090="",E1090=""),0,IF(A1090=2,H1090*IF(E1090="SGD",1,IF(E1090="USD",Settings!$B$22,IF(E1090="HKD",Settings!$B$23,1))),0))</f>
        <v>0</v>
      </c>
      <c r="Q1090" s="312">
        <f>IF(OR(J1090="",G1090=""),"",G1090+ROW()/1000000)</f>
      </c>
      <c r="R1090" s="247">
        <f>IF(Q1090="","",SUMIFS(Txn[Signed Units],Txn[Key],J1090,Txn[Transaction Order],"&lt;="&amp;Q1090))</f>
      </c>
    </row>
    <row r="1091" spans="10:18" ht="15" customHeight="1" x14ac:dyDescent="0.15">
      <c r="J1091" s="246">
        <f>IF(OR(B1091="",C1091="",E1091=""),"",B1091&amp;":"&amp;C1091&amp;":"&amp;E1091)</f>
      </c>
      <c r="K1091" s="247">
        <f>IF(A1091="","",A1091*D1091)</f>
      </c>
      <c r="L1091" s="246">
        <f>IF(A1091="","",IF(OR(A1091=1,A1091=0),H1091,0))</f>
      </c>
      <c r="M1091" s="246">
        <f>IF(A1091="","",IF(A1091=-1,H1091,0))</f>
      </c>
      <c r="N1091">
        <f>IF(J1091="","",IF(E1091="SGD",1,IF(E1091="USD",Settings!$B$22,IF(E1091="HKD",Settings!$B$23,1))))</f>
      </c>
      <c r="O1091">
        <f>IF(OR(B1091="",C1091="",E1091=""),0,(IF(A1091=-1,H1091,0)-IF(OR(A1091=1,A1091=0),H1091,0)+IF(A1091=2,H1091,0))*IF(E1091="SGD",1,IF(E1091="USD",Settings!$B$22,IF(E1091="HKD",Settings!$B$23,1))))</f>
        <v>0</v>
      </c>
      <c r="P1091">
        <f>IF(OR(B1091="",C1091="",E1091=""),0,IF(A1091=2,H1091*IF(E1091="SGD",1,IF(E1091="USD",Settings!$B$22,IF(E1091="HKD",Settings!$B$23,1))),0))</f>
        <v>0</v>
      </c>
      <c r="Q1091" s="312">
        <f>IF(OR(J1091="",G1091=""),"",G1091+ROW()/1000000)</f>
      </c>
      <c r="R1091" s="247">
        <f>IF(Q1091="","",SUMIFS(Txn[Signed Units],Txn[Key],J1091,Txn[Transaction Order],"&lt;="&amp;Q1091))</f>
      </c>
    </row>
    <row r="1092" spans="10:18" ht="15" customHeight="1" x14ac:dyDescent="0.15">
      <c r="J1092" s="246">
        <f>IF(OR(B1092="",C1092="",E1092=""),"",B1092&amp;":"&amp;C1092&amp;":"&amp;E1092)</f>
      </c>
      <c r="K1092" s="247">
        <f>IF(A1092="","",A1092*D1092)</f>
      </c>
      <c r="L1092" s="246">
        <f>IF(A1092="","",IF(OR(A1092=1,A1092=0),H1092,0))</f>
      </c>
      <c r="M1092" s="246">
        <f>IF(A1092="","",IF(A1092=-1,H1092,0))</f>
      </c>
      <c r="N1092">
        <f>IF(J1092="","",IF(E1092="SGD",1,IF(E1092="USD",Settings!$B$22,IF(E1092="HKD",Settings!$B$23,1))))</f>
      </c>
      <c r="O1092">
        <f>IF(OR(B1092="",C1092="",E1092=""),0,(IF(A1092=-1,H1092,0)-IF(OR(A1092=1,A1092=0),H1092,0)+IF(A1092=2,H1092,0))*IF(E1092="SGD",1,IF(E1092="USD",Settings!$B$22,IF(E1092="HKD",Settings!$B$23,1))))</f>
        <v>0</v>
      </c>
      <c r="P1092">
        <f>IF(OR(B1092="",C1092="",E1092=""),0,IF(A1092=2,H1092*IF(E1092="SGD",1,IF(E1092="USD",Settings!$B$22,IF(E1092="HKD",Settings!$B$23,1))),0))</f>
        <v>0</v>
      </c>
      <c r="Q1092" s="312">
        <f>IF(OR(J1092="",G1092=""),"",G1092+ROW()/1000000)</f>
      </c>
      <c r="R1092" s="247">
        <f>IF(Q1092="","",SUMIFS(Txn[Signed Units],Txn[Key],J1092,Txn[Transaction Order],"&lt;="&amp;Q1092))</f>
      </c>
    </row>
    <row r="1093" spans="10:18" ht="15" customHeight="1" x14ac:dyDescent="0.15">
      <c r="J1093" s="246">
        <f>IF(OR(B1093="",C1093="",E1093=""),"",B1093&amp;":"&amp;C1093&amp;":"&amp;E1093)</f>
      </c>
      <c r="K1093" s="247">
        <f>IF(A1093="","",A1093*D1093)</f>
      </c>
      <c r="L1093" s="246">
        <f>IF(A1093="","",IF(OR(A1093=1,A1093=0),H1093,0))</f>
      </c>
      <c r="M1093" s="246">
        <f>IF(A1093="","",IF(A1093=-1,H1093,0))</f>
      </c>
      <c r="N1093">
        <f>IF(J1093="","",IF(E1093="SGD",1,IF(E1093="USD",Settings!$B$22,IF(E1093="HKD",Settings!$B$23,1))))</f>
      </c>
      <c r="O1093">
        <f>IF(OR(B1093="",C1093="",E1093=""),0,(IF(A1093=-1,H1093,0)-IF(OR(A1093=1,A1093=0),H1093,0)+IF(A1093=2,H1093,0))*IF(E1093="SGD",1,IF(E1093="USD",Settings!$B$22,IF(E1093="HKD",Settings!$B$23,1))))</f>
        <v>0</v>
      </c>
      <c r="P1093">
        <f>IF(OR(B1093="",C1093="",E1093=""),0,IF(A1093=2,H1093*IF(E1093="SGD",1,IF(E1093="USD",Settings!$B$22,IF(E1093="HKD",Settings!$B$23,1))),0))</f>
        <v>0</v>
      </c>
      <c r="Q1093" s="312">
        <f>IF(OR(J1093="",G1093=""),"",G1093+ROW()/1000000)</f>
      </c>
      <c r="R1093" s="247">
        <f>IF(Q1093="","",SUMIFS(Txn[Signed Units],Txn[Key],J1093,Txn[Transaction Order],"&lt;="&amp;Q1093))</f>
      </c>
    </row>
    <row r="1094" spans="10:18" ht="15" customHeight="1" x14ac:dyDescent="0.15">
      <c r="J1094" s="246">
        <f>IF(OR(B1094="",C1094="",E1094=""),"",B1094&amp;":"&amp;C1094&amp;":"&amp;E1094)</f>
      </c>
      <c r="K1094" s="247">
        <f>IF(A1094="","",A1094*D1094)</f>
      </c>
      <c r="L1094" s="246">
        <f>IF(A1094="","",IF(OR(A1094=1,A1094=0),H1094,0))</f>
      </c>
      <c r="M1094" s="246">
        <f>IF(A1094="","",IF(A1094=-1,H1094,0))</f>
      </c>
      <c r="N1094">
        <f>IF(J1094="","",IF(E1094="SGD",1,IF(E1094="USD",Settings!$B$22,IF(E1094="HKD",Settings!$B$23,1))))</f>
      </c>
      <c r="O1094">
        <f>IF(OR(B1094="",C1094="",E1094=""),0,(IF(A1094=-1,H1094,0)-IF(OR(A1094=1,A1094=0),H1094,0)+IF(A1094=2,H1094,0))*IF(E1094="SGD",1,IF(E1094="USD",Settings!$B$22,IF(E1094="HKD",Settings!$B$23,1))))</f>
        <v>0</v>
      </c>
      <c r="P1094">
        <f>IF(OR(B1094="",C1094="",E1094=""),0,IF(A1094=2,H1094*IF(E1094="SGD",1,IF(E1094="USD",Settings!$B$22,IF(E1094="HKD",Settings!$B$23,1))),0))</f>
        <v>0</v>
      </c>
      <c r="Q1094" s="312">
        <f>IF(OR(J1094="",G1094=""),"",G1094+ROW()/1000000)</f>
      </c>
      <c r="R1094" s="247">
        <f>IF(Q1094="","",SUMIFS(Txn[Signed Units],Txn[Key],J1094,Txn[Transaction Order],"&lt;="&amp;Q1094))</f>
      </c>
    </row>
    <row r="1095" spans="10:18" ht="15" customHeight="1" x14ac:dyDescent="0.15">
      <c r="J1095" s="246">
        <f>IF(OR(B1095="",C1095="",E1095=""),"",B1095&amp;":"&amp;C1095&amp;":"&amp;E1095)</f>
      </c>
      <c r="K1095" s="247">
        <f>IF(A1095="","",A1095*D1095)</f>
      </c>
      <c r="L1095" s="246">
        <f>IF(A1095="","",IF(OR(A1095=1,A1095=0),H1095,0))</f>
      </c>
      <c r="M1095" s="246">
        <f>IF(A1095="","",IF(A1095=-1,H1095,0))</f>
      </c>
      <c r="N1095">
        <f>IF(J1095="","",IF(E1095="SGD",1,IF(E1095="USD",Settings!$B$22,IF(E1095="HKD",Settings!$B$23,1))))</f>
      </c>
      <c r="O1095">
        <f>IF(OR(B1095="",C1095="",E1095=""),0,(IF(A1095=-1,H1095,0)-IF(OR(A1095=1,A1095=0),H1095,0)+IF(A1095=2,H1095,0))*IF(E1095="SGD",1,IF(E1095="USD",Settings!$B$22,IF(E1095="HKD",Settings!$B$23,1))))</f>
        <v>0</v>
      </c>
      <c r="P1095">
        <f>IF(OR(B1095="",C1095="",E1095=""),0,IF(A1095=2,H1095*IF(E1095="SGD",1,IF(E1095="USD",Settings!$B$22,IF(E1095="HKD",Settings!$B$23,1))),0))</f>
        <v>0</v>
      </c>
      <c r="Q1095" s="312">
        <f>IF(OR(J1095="",G1095=""),"",G1095+ROW()/1000000)</f>
      </c>
      <c r="R1095" s="247">
        <f>IF(Q1095="","",SUMIFS(Txn[Signed Units],Txn[Key],J1095,Txn[Transaction Order],"&lt;="&amp;Q1095))</f>
      </c>
    </row>
    <row r="1096" spans="10:18" ht="15" customHeight="1" x14ac:dyDescent="0.15">
      <c r="J1096" s="246">
        <f>IF(OR(B1096="",C1096="",E1096=""),"",B1096&amp;":"&amp;C1096&amp;":"&amp;E1096)</f>
      </c>
      <c r="K1096" s="247">
        <f>IF(A1096="","",A1096*D1096)</f>
      </c>
      <c r="L1096" s="246">
        <f>IF(A1096="","",IF(OR(A1096=1,A1096=0),H1096,0))</f>
      </c>
      <c r="M1096" s="246">
        <f>IF(A1096="","",IF(A1096=-1,H1096,0))</f>
      </c>
      <c r="N1096">
        <f>IF(J1096="","",IF(E1096="SGD",1,IF(E1096="USD",Settings!$B$22,IF(E1096="HKD",Settings!$B$23,1))))</f>
      </c>
      <c r="O1096">
        <f>IF(OR(B1096="",C1096="",E1096=""),0,(IF(A1096=-1,H1096,0)-IF(OR(A1096=1,A1096=0),H1096,0)+IF(A1096=2,H1096,0))*IF(E1096="SGD",1,IF(E1096="USD",Settings!$B$22,IF(E1096="HKD",Settings!$B$23,1))))</f>
        <v>0</v>
      </c>
      <c r="P1096">
        <f>IF(OR(B1096="",C1096="",E1096=""),0,IF(A1096=2,H1096*IF(E1096="SGD",1,IF(E1096="USD",Settings!$B$22,IF(E1096="HKD",Settings!$B$23,1))),0))</f>
        <v>0</v>
      </c>
      <c r="Q1096" s="312">
        <f>IF(OR(J1096="",G1096=""),"",G1096+ROW()/1000000)</f>
      </c>
      <c r="R1096" s="247">
        <f>IF(Q1096="","",SUMIFS(Txn[Signed Units],Txn[Key],J1096,Txn[Transaction Order],"&lt;="&amp;Q1096))</f>
      </c>
    </row>
    <row r="1097" spans="10:18" ht="15" customHeight="1" x14ac:dyDescent="0.15">
      <c r="J1097" s="246">
        <f>IF(OR(B1097="",C1097="",E1097=""),"",B1097&amp;":"&amp;C1097&amp;":"&amp;E1097)</f>
      </c>
      <c r="K1097" s="247">
        <f>IF(A1097="","",A1097*D1097)</f>
      </c>
      <c r="L1097" s="246">
        <f>IF(A1097="","",IF(OR(A1097=1,A1097=0),H1097,0))</f>
      </c>
      <c r="M1097" s="246">
        <f>IF(A1097="","",IF(A1097=-1,H1097,0))</f>
      </c>
      <c r="N1097">
        <f>IF(J1097="","",IF(E1097="SGD",1,IF(E1097="USD",Settings!$B$22,IF(E1097="HKD",Settings!$B$23,1))))</f>
      </c>
      <c r="O1097">
        <f>IF(OR(B1097="",C1097="",E1097=""),0,(IF(A1097=-1,H1097,0)-IF(OR(A1097=1,A1097=0),H1097,0)+IF(A1097=2,H1097,0))*IF(E1097="SGD",1,IF(E1097="USD",Settings!$B$22,IF(E1097="HKD",Settings!$B$23,1))))</f>
        <v>0</v>
      </c>
      <c r="P1097">
        <f>IF(OR(B1097="",C1097="",E1097=""),0,IF(A1097=2,H1097*IF(E1097="SGD",1,IF(E1097="USD",Settings!$B$22,IF(E1097="HKD",Settings!$B$23,1))),0))</f>
        <v>0</v>
      </c>
      <c r="Q1097" s="312">
        <f>IF(OR(J1097="",G1097=""),"",G1097+ROW()/1000000)</f>
      </c>
      <c r="R1097" s="247">
        <f>IF(Q1097="","",SUMIFS(Txn[Signed Units],Txn[Key],J1097,Txn[Transaction Order],"&lt;="&amp;Q1097))</f>
      </c>
    </row>
    <row r="1098" spans="10:18" ht="15" customHeight="1" x14ac:dyDescent="0.15">
      <c r="J1098" s="246">
        <f>IF(OR(B1098="",C1098="",E1098=""),"",B1098&amp;":"&amp;C1098&amp;":"&amp;E1098)</f>
      </c>
      <c r="K1098" s="247">
        <f>IF(A1098="","",A1098*D1098)</f>
      </c>
      <c r="L1098" s="246">
        <f>IF(A1098="","",IF(OR(A1098=1,A1098=0),H1098,0))</f>
      </c>
      <c r="M1098" s="246">
        <f>IF(A1098="","",IF(A1098=-1,H1098,0))</f>
      </c>
      <c r="N1098">
        <f>IF(J1098="","",IF(E1098="SGD",1,IF(E1098="USD",Settings!$B$22,IF(E1098="HKD",Settings!$B$23,1))))</f>
      </c>
      <c r="O1098">
        <f>IF(OR(B1098="",C1098="",E1098=""),0,(IF(A1098=-1,H1098,0)-IF(OR(A1098=1,A1098=0),H1098,0)+IF(A1098=2,H1098,0))*IF(E1098="SGD",1,IF(E1098="USD",Settings!$B$22,IF(E1098="HKD",Settings!$B$23,1))))</f>
        <v>0</v>
      </c>
      <c r="P1098">
        <f>IF(OR(B1098="",C1098="",E1098=""),0,IF(A1098=2,H1098*IF(E1098="SGD",1,IF(E1098="USD",Settings!$B$22,IF(E1098="HKD",Settings!$B$23,1))),0))</f>
        <v>0</v>
      </c>
      <c r="Q1098" s="312">
        <f>IF(OR(J1098="",G1098=""),"",G1098+ROW()/1000000)</f>
      </c>
      <c r="R1098" s="247">
        <f>IF(Q1098="","",SUMIFS(Txn[Signed Units],Txn[Key],J1098,Txn[Transaction Order],"&lt;="&amp;Q1098))</f>
      </c>
    </row>
    <row r="1099" spans="10:18" ht="15" customHeight="1" x14ac:dyDescent="0.15">
      <c r="J1099" s="246">
        <f>IF(OR(B1099="",C1099="",E1099=""),"",B1099&amp;":"&amp;C1099&amp;":"&amp;E1099)</f>
      </c>
      <c r="K1099" s="247">
        <f>IF(A1099="","",A1099*D1099)</f>
      </c>
      <c r="L1099" s="246">
        <f>IF(A1099="","",IF(OR(A1099=1,A1099=0),H1099,0))</f>
      </c>
      <c r="M1099" s="246">
        <f>IF(A1099="","",IF(A1099=-1,H1099,0))</f>
      </c>
      <c r="N1099">
        <f>IF(J1099="","",IF(E1099="SGD",1,IF(E1099="USD",Settings!$B$22,IF(E1099="HKD",Settings!$B$23,1))))</f>
      </c>
      <c r="O1099">
        <f>IF(OR(B1099="",C1099="",E1099=""),0,(IF(A1099=-1,H1099,0)-IF(OR(A1099=1,A1099=0),H1099,0)+IF(A1099=2,H1099,0))*IF(E1099="SGD",1,IF(E1099="USD",Settings!$B$22,IF(E1099="HKD",Settings!$B$23,1))))</f>
        <v>0</v>
      </c>
      <c r="P1099">
        <f>IF(OR(B1099="",C1099="",E1099=""),0,IF(A1099=2,H1099*IF(E1099="SGD",1,IF(E1099="USD",Settings!$B$22,IF(E1099="HKD",Settings!$B$23,1))),0))</f>
        <v>0</v>
      </c>
      <c r="Q1099" s="312">
        <f>IF(OR(J1099="",G1099=""),"",G1099+ROW()/1000000)</f>
      </c>
      <c r="R1099" s="247">
        <f>IF(Q1099="","",SUMIFS(Txn[Signed Units],Txn[Key],J1099,Txn[Transaction Order],"&lt;="&amp;Q1099))</f>
      </c>
    </row>
    <row r="1100" spans="10:18" ht="15" customHeight="1" x14ac:dyDescent="0.15">
      <c r="J1100" s="246">
        <f>IF(OR(B1100="",C1100="",E1100=""),"",B1100&amp;":"&amp;C1100&amp;":"&amp;E1100)</f>
      </c>
      <c r="K1100" s="247">
        <f>IF(A1100="","",A1100*D1100)</f>
      </c>
      <c r="L1100" s="246">
        <f>IF(A1100="","",IF(OR(A1100=1,A1100=0),H1100,0))</f>
      </c>
      <c r="M1100" s="246">
        <f>IF(A1100="","",IF(A1100=-1,H1100,0))</f>
      </c>
      <c r="N1100">
        <f>IF(J1100="","",IF(E1100="SGD",1,IF(E1100="USD",Settings!$B$22,IF(E1100="HKD",Settings!$B$23,1))))</f>
      </c>
      <c r="O1100">
        <f>IF(OR(B1100="",C1100="",E1100=""),0,(IF(A1100=-1,H1100,0)-IF(OR(A1100=1,A1100=0),H1100,0)+IF(A1100=2,H1100,0))*IF(E1100="SGD",1,IF(E1100="USD",Settings!$B$22,IF(E1100="HKD",Settings!$B$23,1))))</f>
        <v>0</v>
      </c>
      <c r="P1100">
        <f>IF(OR(B1100="",C1100="",E1100=""),0,IF(A1100=2,H1100*IF(E1100="SGD",1,IF(E1100="USD",Settings!$B$22,IF(E1100="HKD",Settings!$B$23,1))),0))</f>
        <v>0</v>
      </c>
      <c r="Q1100" s="312">
        <f>IF(OR(J1100="",G1100=""),"",G1100+ROW()/1000000)</f>
      </c>
      <c r="R1100" s="247">
        <f>IF(Q1100="","",SUMIFS(Txn[Signed Units],Txn[Key],J1100,Txn[Transaction Order],"&lt;="&amp;Q1100))</f>
      </c>
    </row>
    <row r="1101" spans="10:18" ht="15" customHeight="1" x14ac:dyDescent="0.15">
      <c r="J1101" s="246">
        <f>IF(OR(B1101="",C1101="",E1101=""),"",B1101&amp;":"&amp;C1101&amp;":"&amp;E1101)</f>
      </c>
      <c r="K1101" s="247">
        <f>IF(A1101="","",A1101*D1101)</f>
      </c>
      <c r="L1101" s="246">
        <f>IF(A1101="","",IF(OR(A1101=1,A1101=0),H1101,0))</f>
      </c>
      <c r="M1101" s="246">
        <f>IF(A1101="","",IF(A1101=-1,H1101,0))</f>
      </c>
      <c r="N1101">
        <f>IF(J1101="","",IF(E1101="SGD",1,IF(E1101="USD",Settings!$B$22,IF(E1101="HKD",Settings!$B$23,1))))</f>
      </c>
      <c r="O1101">
        <f>IF(OR(B1101="",C1101="",E1101=""),0,(IF(A1101=-1,H1101,0)-IF(OR(A1101=1,A1101=0),H1101,0)+IF(A1101=2,H1101,0))*IF(E1101="SGD",1,IF(E1101="USD",Settings!$B$22,IF(E1101="HKD",Settings!$B$23,1))))</f>
        <v>0</v>
      </c>
      <c r="P1101">
        <f>IF(OR(B1101="",C1101="",E1101=""),0,IF(A1101=2,H1101*IF(E1101="SGD",1,IF(E1101="USD",Settings!$B$22,IF(E1101="HKD",Settings!$B$23,1))),0))</f>
        <v>0</v>
      </c>
      <c r="Q1101" s="312">
        <f>IF(OR(J1101="",G1101=""),"",G1101+ROW()/1000000)</f>
      </c>
      <c r="R1101" s="247">
        <f>IF(Q1101="","",SUMIFS(Txn[Signed Units],Txn[Key],J1101,Txn[Transaction Order],"&lt;="&amp;Q1101))</f>
      </c>
    </row>
    <row r="1102" spans="10:18" ht="15" customHeight="1" x14ac:dyDescent="0.15">
      <c r="J1102" s="246">
        <f>IF(OR(B1102="",C1102="",E1102=""),"",B1102&amp;":"&amp;C1102&amp;":"&amp;E1102)</f>
      </c>
      <c r="K1102" s="247">
        <f>IF(A1102="","",A1102*D1102)</f>
      </c>
      <c r="L1102" s="246">
        <f>IF(A1102="","",IF(OR(A1102=1,A1102=0),H1102,0))</f>
      </c>
      <c r="M1102" s="246">
        <f>IF(A1102="","",IF(A1102=-1,H1102,0))</f>
      </c>
      <c r="N1102">
        <f>IF(J1102="","",IF(E1102="SGD",1,IF(E1102="USD",Settings!$B$22,IF(E1102="HKD",Settings!$B$23,1))))</f>
      </c>
      <c r="O1102">
        <f>IF(OR(B1102="",C1102="",E1102=""),0,(IF(A1102=-1,H1102,0)-IF(OR(A1102=1,A1102=0),H1102,0)+IF(A1102=2,H1102,0))*IF(E1102="SGD",1,IF(E1102="USD",Settings!$B$22,IF(E1102="HKD",Settings!$B$23,1))))</f>
        <v>0</v>
      </c>
      <c r="P1102">
        <f>IF(OR(B1102="",C1102="",E1102=""),0,IF(A1102=2,H1102*IF(E1102="SGD",1,IF(E1102="USD",Settings!$B$22,IF(E1102="HKD",Settings!$B$23,1))),0))</f>
        <v>0</v>
      </c>
      <c r="Q1102" s="312">
        <f>IF(OR(J1102="",G1102=""),"",G1102+ROW()/1000000)</f>
      </c>
      <c r="R1102" s="247">
        <f>IF(Q1102="","",SUMIFS(Txn[Signed Units],Txn[Key],J1102,Txn[Transaction Order],"&lt;="&amp;Q1102))</f>
      </c>
    </row>
    <row r="1103" spans="10:18" ht="15" customHeight="1" x14ac:dyDescent="0.15">
      <c r="J1103" s="246">
        <f>IF(OR(B1103="",C1103="",E1103=""),"",B1103&amp;":"&amp;C1103&amp;":"&amp;E1103)</f>
      </c>
      <c r="K1103" s="247">
        <f>IF(A1103="","",A1103*D1103)</f>
      </c>
      <c r="L1103" s="246">
        <f>IF(A1103="","",IF(OR(A1103=1,A1103=0),H1103,0))</f>
      </c>
      <c r="M1103" s="246">
        <f>IF(A1103="","",IF(A1103=-1,H1103,0))</f>
      </c>
      <c r="N1103">
        <f>IF(J1103="","",IF(E1103="SGD",1,IF(E1103="USD",Settings!$B$22,IF(E1103="HKD",Settings!$B$23,1))))</f>
      </c>
      <c r="O1103">
        <f>IF(OR(B1103="",C1103="",E1103=""),0,(IF(A1103=-1,H1103,0)-IF(OR(A1103=1,A1103=0),H1103,0)+IF(A1103=2,H1103,0))*IF(E1103="SGD",1,IF(E1103="USD",Settings!$B$22,IF(E1103="HKD",Settings!$B$23,1))))</f>
        <v>0</v>
      </c>
      <c r="P1103">
        <f>IF(OR(B1103="",C1103="",E1103=""),0,IF(A1103=2,H1103*IF(E1103="SGD",1,IF(E1103="USD",Settings!$B$22,IF(E1103="HKD",Settings!$B$23,1))),0))</f>
        <v>0</v>
      </c>
      <c r="Q1103" s="312">
        <f>IF(OR(J1103="",G1103=""),"",G1103+ROW()/1000000)</f>
      </c>
      <c r="R1103" s="247">
        <f>IF(Q1103="","",SUMIFS(Txn[Signed Units],Txn[Key],J1103,Txn[Transaction Order],"&lt;="&amp;Q1103))</f>
      </c>
    </row>
    <row r="1104" spans="10:18" ht="15" customHeight="1" x14ac:dyDescent="0.15">
      <c r="J1104" s="246">
        <f>IF(OR(B1104="",C1104="",E1104=""),"",B1104&amp;":"&amp;C1104&amp;":"&amp;E1104)</f>
      </c>
      <c r="K1104" s="247">
        <f>IF(A1104="","",A1104*D1104)</f>
      </c>
      <c r="L1104" s="246">
        <f>IF(A1104="","",IF(OR(A1104=1,A1104=0),H1104,0))</f>
      </c>
      <c r="M1104" s="246">
        <f>IF(A1104="","",IF(A1104=-1,H1104,0))</f>
      </c>
      <c r="N1104">
        <f>IF(J1104="","",IF(E1104="SGD",1,IF(E1104="USD",Settings!$B$22,IF(E1104="HKD",Settings!$B$23,1))))</f>
      </c>
      <c r="O1104">
        <f>IF(OR(B1104="",C1104="",E1104=""),0,(IF(A1104=-1,H1104,0)-IF(OR(A1104=1,A1104=0),H1104,0)+IF(A1104=2,H1104,0))*IF(E1104="SGD",1,IF(E1104="USD",Settings!$B$22,IF(E1104="HKD",Settings!$B$23,1))))</f>
        <v>0</v>
      </c>
      <c r="P1104">
        <f>IF(OR(B1104="",C1104="",E1104=""),0,IF(A1104=2,H1104*IF(E1104="SGD",1,IF(E1104="USD",Settings!$B$22,IF(E1104="HKD",Settings!$B$23,1))),0))</f>
        <v>0</v>
      </c>
      <c r="Q1104" s="312">
        <f>IF(OR(J1104="",G1104=""),"",G1104+ROW()/1000000)</f>
      </c>
      <c r="R1104" s="247">
        <f>IF(Q1104="","",SUMIFS(Txn[Signed Units],Txn[Key],J1104,Txn[Transaction Order],"&lt;="&amp;Q1104))</f>
      </c>
    </row>
    <row r="1105" spans="10:18" ht="15" customHeight="1" x14ac:dyDescent="0.15">
      <c r="J1105" s="246">
        <f>IF(OR(B1105="",C1105="",E1105=""),"",B1105&amp;":"&amp;C1105&amp;":"&amp;E1105)</f>
      </c>
      <c r="K1105" s="247">
        <f>IF(A1105="","",A1105*D1105)</f>
      </c>
      <c r="L1105" s="246">
        <f>IF(A1105="","",IF(OR(A1105=1,A1105=0),H1105,0))</f>
      </c>
      <c r="M1105" s="246">
        <f>IF(A1105="","",IF(A1105=-1,H1105,0))</f>
      </c>
      <c r="N1105">
        <f>IF(J1105="","",IF(E1105="SGD",1,IF(E1105="USD",Settings!$B$22,IF(E1105="HKD",Settings!$B$23,1))))</f>
      </c>
      <c r="O1105">
        <f>IF(OR(B1105="",C1105="",E1105=""),0,(IF(A1105=-1,H1105,0)-IF(OR(A1105=1,A1105=0),H1105,0)+IF(A1105=2,H1105,0))*IF(E1105="SGD",1,IF(E1105="USD",Settings!$B$22,IF(E1105="HKD",Settings!$B$23,1))))</f>
        <v>0</v>
      </c>
      <c r="P1105">
        <f>IF(OR(B1105="",C1105="",E1105=""),0,IF(A1105=2,H1105*IF(E1105="SGD",1,IF(E1105="USD",Settings!$B$22,IF(E1105="HKD",Settings!$B$23,1))),0))</f>
        <v>0</v>
      </c>
      <c r="Q1105" s="312">
        <f>IF(OR(J1105="",G1105=""),"",G1105+ROW()/1000000)</f>
      </c>
      <c r="R1105" s="247">
        <f>IF(Q1105="","",SUMIFS(Txn[Signed Units],Txn[Key],J1105,Txn[Transaction Order],"&lt;="&amp;Q1105))</f>
      </c>
    </row>
    <row r="1106" spans="10:18" ht="15" customHeight="1" x14ac:dyDescent="0.15">
      <c r="J1106" s="246">
        <f>IF(OR(B1106="",C1106="",E1106=""),"",B1106&amp;":"&amp;C1106&amp;":"&amp;E1106)</f>
      </c>
      <c r="K1106" s="247">
        <f>IF(A1106="","",A1106*D1106)</f>
      </c>
      <c r="L1106" s="246">
        <f>IF(A1106="","",IF(OR(A1106=1,A1106=0),H1106,0))</f>
      </c>
      <c r="M1106" s="246">
        <f>IF(A1106="","",IF(A1106=-1,H1106,0))</f>
      </c>
      <c r="N1106">
        <f>IF(J1106="","",IF(E1106="SGD",1,IF(E1106="USD",Settings!$B$22,IF(E1106="HKD",Settings!$B$23,1))))</f>
      </c>
      <c r="O1106">
        <f>IF(OR(B1106="",C1106="",E1106=""),0,(IF(A1106=-1,H1106,0)-IF(OR(A1106=1,A1106=0),H1106,0)+IF(A1106=2,H1106,0))*IF(E1106="SGD",1,IF(E1106="USD",Settings!$B$22,IF(E1106="HKD",Settings!$B$23,1))))</f>
        <v>0</v>
      </c>
      <c r="P1106">
        <f>IF(OR(B1106="",C1106="",E1106=""),0,IF(A1106=2,H1106*IF(E1106="SGD",1,IF(E1106="USD",Settings!$B$22,IF(E1106="HKD",Settings!$B$23,1))),0))</f>
        <v>0</v>
      </c>
      <c r="Q1106" s="312">
        <f>IF(OR(J1106="",G1106=""),"",G1106+ROW()/1000000)</f>
      </c>
      <c r="R1106" s="247">
        <f>IF(Q1106="","",SUMIFS(Txn[Signed Units],Txn[Key],J1106,Txn[Transaction Order],"&lt;="&amp;Q1106))</f>
      </c>
    </row>
    <row r="1107" spans="10:18" ht="15" customHeight="1" x14ac:dyDescent="0.15">
      <c r="J1107" s="246">
        <f>IF(OR(B1107="",C1107="",E1107=""),"",B1107&amp;":"&amp;C1107&amp;":"&amp;E1107)</f>
      </c>
      <c r="K1107" s="247">
        <f>IF(A1107="","",A1107*D1107)</f>
      </c>
      <c r="L1107" s="246">
        <f>IF(A1107="","",IF(OR(A1107=1,A1107=0),H1107,0))</f>
      </c>
      <c r="M1107" s="246">
        <f>IF(A1107="","",IF(A1107=-1,H1107,0))</f>
      </c>
      <c r="N1107">
        <f>IF(J1107="","",IF(E1107="SGD",1,IF(E1107="USD",Settings!$B$22,IF(E1107="HKD",Settings!$B$23,1))))</f>
      </c>
      <c r="O1107">
        <f>IF(OR(B1107="",C1107="",E1107=""),0,(IF(A1107=-1,H1107,0)-IF(OR(A1107=1,A1107=0),H1107,0)+IF(A1107=2,H1107,0))*IF(E1107="SGD",1,IF(E1107="USD",Settings!$B$22,IF(E1107="HKD",Settings!$B$23,1))))</f>
        <v>0</v>
      </c>
      <c r="P1107">
        <f>IF(OR(B1107="",C1107="",E1107=""),0,IF(A1107=2,H1107*IF(E1107="SGD",1,IF(E1107="USD",Settings!$B$22,IF(E1107="HKD",Settings!$B$23,1))),0))</f>
        <v>0</v>
      </c>
      <c r="Q1107" s="312">
        <f>IF(OR(J1107="",G1107=""),"",G1107+ROW()/1000000)</f>
      </c>
      <c r="R1107" s="247">
        <f>IF(Q1107="","",SUMIFS(Txn[Signed Units],Txn[Key],J1107,Txn[Transaction Order],"&lt;="&amp;Q1107))</f>
      </c>
    </row>
    <row r="1108" spans="10:18" ht="15" customHeight="1" x14ac:dyDescent="0.15">
      <c r="J1108" s="246">
        <f>IF(OR(B1108="",C1108="",E1108=""),"",B1108&amp;":"&amp;C1108&amp;":"&amp;E1108)</f>
      </c>
      <c r="K1108" s="247">
        <f>IF(A1108="","",A1108*D1108)</f>
      </c>
      <c r="L1108" s="246">
        <f>IF(A1108="","",IF(OR(A1108=1,A1108=0),H1108,0))</f>
      </c>
      <c r="M1108" s="246">
        <f>IF(A1108="","",IF(A1108=-1,H1108,0))</f>
      </c>
      <c r="N1108">
        <f>IF(J1108="","",IF(E1108="SGD",1,IF(E1108="USD",Settings!$B$22,IF(E1108="HKD",Settings!$B$23,1))))</f>
      </c>
      <c r="O1108">
        <f>IF(OR(B1108="",C1108="",E1108=""),0,(IF(A1108=-1,H1108,0)-IF(OR(A1108=1,A1108=0),H1108,0)+IF(A1108=2,H1108,0))*IF(E1108="SGD",1,IF(E1108="USD",Settings!$B$22,IF(E1108="HKD",Settings!$B$23,1))))</f>
        <v>0</v>
      </c>
      <c r="P1108">
        <f>IF(OR(B1108="",C1108="",E1108=""),0,IF(A1108=2,H1108*IF(E1108="SGD",1,IF(E1108="USD",Settings!$B$22,IF(E1108="HKD",Settings!$B$23,1))),0))</f>
        <v>0</v>
      </c>
      <c r="Q1108" s="312">
        <f>IF(OR(J1108="",G1108=""),"",G1108+ROW()/1000000)</f>
      </c>
      <c r="R1108" s="247">
        <f>IF(Q1108="","",SUMIFS(Txn[Signed Units],Txn[Key],J1108,Txn[Transaction Order],"&lt;="&amp;Q1108))</f>
      </c>
    </row>
    <row r="1109" spans="10:18" ht="15" customHeight="1" x14ac:dyDescent="0.15">
      <c r="J1109" s="246">
        <f>IF(OR(B1109="",C1109="",E1109=""),"",B1109&amp;":"&amp;C1109&amp;":"&amp;E1109)</f>
      </c>
      <c r="K1109" s="247">
        <f>IF(A1109="","",A1109*D1109)</f>
      </c>
      <c r="L1109" s="246">
        <f>IF(A1109="","",IF(OR(A1109=1,A1109=0),H1109,0))</f>
      </c>
      <c r="M1109" s="246">
        <f>IF(A1109="","",IF(A1109=-1,H1109,0))</f>
      </c>
      <c r="N1109">
        <f>IF(J1109="","",IF(E1109="SGD",1,IF(E1109="USD",Settings!$B$22,IF(E1109="HKD",Settings!$B$23,1))))</f>
      </c>
      <c r="O1109">
        <f>IF(OR(B1109="",C1109="",E1109=""),0,(IF(A1109=-1,H1109,0)-IF(OR(A1109=1,A1109=0),H1109,0)+IF(A1109=2,H1109,0))*IF(E1109="SGD",1,IF(E1109="USD",Settings!$B$22,IF(E1109="HKD",Settings!$B$23,1))))</f>
        <v>0</v>
      </c>
      <c r="P1109">
        <f>IF(OR(B1109="",C1109="",E1109=""),0,IF(A1109=2,H1109*IF(E1109="SGD",1,IF(E1109="USD",Settings!$B$22,IF(E1109="HKD",Settings!$B$23,1))),0))</f>
        <v>0</v>
      </c>
      <c r="Q1109" s="312">
        <f>IF(OR(J1109="",G1109=""),"",G1109+ROW()/1000000)</f>
      </c>
      <c r="R1109" s="247">
        <f>IF(Q1109="","",SUMIFS(Txn[Signed Units],Txn[Key],J1109,Txn[Transaction Order],"&lt;="&amp;Q1109))</f>
      </c>
    </row>
    <row r="1110" spans="10:18" ht="15" customHeight="1" x14ac:dyDescent="0.15">
      <c r="J1110" s="246">
        <f>IF(OR(B1110="",C1110="",E1110=""),"",B1110&amp;":"&amp;C1110&amp;":"&amp;E1110)</f>
      </c>
      <c r="K1110" s="247">
        <f>IF(A1110="","",A1110*D1110)</f>
      </c>
      <c r="L1110" s="246">
        <f>IF(A1110="","",IF(OR(A1110=1,A1110=0),H1110,0))</f>
      </c>
      <c r="M1110" s="246">
        <f>IF(A1110="","",IF(A1110=-1,H1110,0))</f>
      </c>
      <c r="N1110">
        <f>IF(J1110="","",IF(E1110="SGD",1,IF(E1110="USD",Settings!$B$22,IF(E1110="HKD",Settings!$B$23,1))))</f>
      </c>
      <c r="O1110">
        <f>IF(OR(B1110="",C1110="",E1110=""),0,(IF(A1110=-1,H1110,0)-IF(OR(A1110=1,A1110=0),H1110,0)+IF(A1110=2,H1110,0))*IF(E1110="SGD",1,IF(E1110="USD",Settings!$B$22,IF(E1110="HKD",Settings!$B$23,1))))</f>
        <v>0</v>
      </c>
      <c r="P1110">
        <f>IF(OR(B1110="",C1110="",E1110=""),0,IF(A1110=2,H1110*IF(E1110="SGD",1,IF(E1110="USD",Settings!$B$22,IF(E1110="HKD",Settings!$B$23,1))),0))</f>
        <v>0</v>
      </c>
      <c r="Q1110" s="312">
        <f>IF(OR(J1110="",G1110=""),"",G1110+ROW()/1000000)</f>
      </c>
      <c r="R1110" s="247">
        <f>IF(Q1110="","",SUMIFS(Txn[Signed Units],Txn[Key],J1110,Txn[Transaction Order],"&lt;="&amp;Q1110))</f>
      </c>
    </row>
    <row r="1111" spans="10:18" ht="15" customHeight="1" x14ac:dyDescent="0.15">
      <c r="J1111" s="246">
        <f>IF(OR(B1111="",C1111="",E1111=""),"",B1111&amp;":"&amp;C1111&amp;":"&amp;E1111)</f>
      </c>
      <c r="K1111" s="247">
        <f>IF(A1111="","",A1111*D1111)</f>
      </c>
      <c r="L1111" s="246">
        <f>IF(A1111="","",IF(OR(A1111=1,A1111=0),H1111,0))</f>
      </c>
      <c r="M1111" s="246">
        <f>IF(A1111="","",IF(A1111=-1,H1111,0))</f>
      </c>
      <c r="N1111">
        <f>IF(J1111="","",IF(E1111="SGD",1,IF(E1111="USD",Settings!$B$22,IF(E1111="HKD",Settings!$B$23,1))))</f>
      </c>
      <c r="O1111">
        <f>IF(OR(B1111="",C1111="",E1111=""),0,(IF(A1111=-1,H1111,0)-IF(OR(A1111=1,A1111=0),H1111,0)+IF(A1111=2,H1111,0))*IF(E1111="SGD",1,IF(E1111="USD",Settings!$B$22,IF(E1111="HKD",Settings!$B$23,1))))</f>
        <v>0</v>
      </c>
      <c r="P1111">
        <f>IF(OR(B1111="",C1111="",E1111=""),0,IF(A1111=2,H1111*IF(E1111="SGD",1,IF(E1111="USD",Settings!$B$22,IF(E1111="HKD",Settings!$B$23,1))),0))</f>
        <v>0</v>
      </c>
      <c r="Q1111" s="312">
        <f>IF(OR(J1111="",G1111=""),"",G1111+ROW()/1000000)</f>
      </c>
      <c r="R1111" s="247">
        <f>IF(Q1111="","",SUMIFS(Txn[Signed Units],Txn[Key],J1111,Txn[Transaction Order],"&lt;="&amp;Q1111))</f>
      </c>
    </row>
    <row r="1112" spans="10:18" ht="15" customHeight="1" x14ac:dyDescent="0.15">
      <c r="J1112" s="246">
        <f>IF(OR(B1112="",C1112="",E1112=""),"",B1112&amp;":"&amp;C1112&amp;":"&amp;E1112)</f>
      </c>
      <c r="K1112" s="247">
        <f>IF(A1112="","",A1112*D1112)</f>
      </c>
      <c r="L1112" s="246">
        <f>IF(A1112="","",IF(OR(A1112=1,A1112=0),H1112,0))</f>
      </c>
      <c r="M1112" s="246">
        <f>IF(A1112="","",IF(A1112=-1,H1112,0))</f>
      </c>
      <c r="N1112">
        <f>IF(J1112="","",IF(E1112="SGD",1,IF(E1112="USD",Settings!$B$22,IF(E1112="HKD",Settings!$B$23,1))))</f>
      </c>
      <c r="O1112">
        <f>IF(OR(B1112="",C1112="",E1112=""),0,(IF(A1112=-1,H1112,0)-IF(OR(A1112=1,A1112=0),H1112,0)+IF(A1112=2,H1112,0))*IF(E1112="SGD",1,IF(E1112="USD",Settings!$B$22,IF(E1112="HKD",Settings!$B$23,1))))</f>
        <v>0</v>
      </c>
      <c r="P1112">
        <f>IF(OR(B1112="",C1112="",E1112=""),0,IF(A1112=2,H1112*IF(E1112="SGD",1,IF(E1112="USD",Settings!$B$22,IF(E1112="HKD",Settings!$B$23,1))),0))</f>
        <v>0</v>
      </c>
      <c r="Q1112" s="312">
        <f>IF(OR(J1112="",G1112=""),"",G1112+ROW()/1000000)</f>
      </c>
      <c r="R1112" s="247">
        <f>IF(Q1112="","",SUMIFS(Txn[Signed Units],Txn[Key],J1112,Txn[Transaction Order],"&lt;="&amp;Q1112))</f>
      </c>
    </row>
    <row r="1113" spans="10:18" ht="15" customHeight="1" x14ac:dyDescent="0.15">
      <c r="J1113" s="246">
        <f>IF(OR(B1113="",C1113="",E1113=""),"",B1113&amp;":"&amp;C1113&amp;":"&amp;E1113)</f>
      </c>
      <c r="K1113" s="247">
        <f>IF(A1113="","",A1113*D1113)</f>
      </c>
      <c r="L1113" s="246">
        <f>IF(A1113="","",IF(OR(A1113=1,A1113=0),H1113,0))</f>
      </c>
      <c r="M1113" s="246">
        <f>IF(A1113="","",IF(A1113=-1,H1113,0))</f>
      </c>
      <c r="N1113">
        <f>IF(J1113="","",IF(E1113="SGD",1,IF(E1113="USD",Settings!$B$22,IF(E1113="HKD",Settings!$B$23,1))))</f>
      </c>
      <c r="O1113">
        <f>IF(OR(B1113="",C1113="",E1113=""),0,(IF(A1113=-1,H1113,0)-IF(OR(A1113=1,A1113=0),H1113,0)+IF(A1113=2,H1113,0))*IF(E1113="SGD",1,IF(E1113="USD",Settings!$B$22,IF(E1113="HKD",Settings!$B$23,1))))</f>
        <v>0</v>
      </c>
      <c r="P1113">
        <f>IF(OR(B1113="",C1113="",E1113=""),0,IF(A1113=2,H1113*IF(E1113="SGD",1,IF(E1113="USD",Settings!$B$22,IF(E1113="HKD",Settings!$B$23,1))),0))</f>
        <v>0</v>
      </c>
      <c r="Q1113" s="312">
        <f>IF(OR(J1113="",G1113=""),"",G1113+ROW()/1000000)</f>
      </c>
      <c r="R1113" s="247">
        <f>IF(Q1113="","",SUMIFS(Txn[Signed Units],Txn[Key],J1113,Txn[Transaction Order],"&lt;="&amp;Q1113))</f>
      </c>
    </row>
    <row r="1114" spans="10:18" ht="15" customHeight="1" x14ac:dyDescent="0.15">
      <c r="J1114" s="246">
        <f>IF(OR(B1114="",C1114="",E1114=""),"",B1114&amp;":"&amp;C1114&amp;":"&amp;E1114)</f>
      </c>
      <c r="K1114" s="247">
        <f>IF(A1114="","",A1114*D1114)</f>
      </c>
      <c r="L1114" s="246">
        <f>IF(A1114="","",IF(OR(A1114=1,A1114=0),H1114,0))</f>
      </c>
      <c r="M1114" s="246">
        <f>IF(A1114="","",IF(A1114=-1,H1114,0))</f>
      </c>
      <c r="N1114">
        <f>IF(J1114="","",IF(E1114="SGD",1,IF(E1114="USD",Settings!$B$22,IF(E1114="HKD",Settings!$B$23,1))))</f>
      </c>
      <c r="O1114">
        <f>IF(OR(B1114="",C1114="",E1114=""),0,(IF(A1114=-1,H1114,0)-IF(OR(A1114=1,A1114=0),H1114,0)+IF(A1114=2,H1114,0))*IF(E1114="SGD",1,IF(E1114="USD",Settings!$B$22,IF(E1114="HKD",Settings!$B$23,1))))</f>
        <v>0</v>
      </c>
      <c r="P1114">
        <f>IF(OR(B1114="",C1114="",E1114=""),0,IF(A1114=2,H1114*IF(E1114="SGD",1,IF(E1114="USD",Settings!$B$22,IF(E1114="HKD",Settings!$B$23,1))),0))</f>
        <v>0</v>
      </c>
      <c r="Q1114" s="312">
        <f>IF(OR(J1114="",G1114=""),"",G1114+ROW()/1000000)</f>
      </c>
      <c r="R1114" s="247">
        <f>IF(Q1114="","",SUMIFS(Txn[Signed Units],Txn[Key],J1114,Txn[Transaction Order],"&lt;="&amp;Q1114))</f>
      </c>
    </row>
    <row r="1115" spans="10:18" ht="15" customHeight="1" x14ac:dyDescent="0.15">
      <c r="J1115" s="246">
        <f>IF(OR(B1115="",C1115="",E1115=""),"",B1115&amp;":"&amp;C1115&amp;":"&amp;E1115)</f>
      </c>
      <c r="K1115" s="247">
        <f>IF(A1115="","",A1115*D1115)</f>
      </c>
      <c r="L1115" s="246">
        <f>IF(A1115="","",IF(OR(A1115=1,A1115=0),H1115,0))</f>
      </c>
      <c r="M1115" s="246">
        <f>IF(A1115="","",IF(A1115=-1,H1115,0))</f>
      </c>
      <c r="N1115">
        <f>IF(J1115="","",IF(E1115="SGD",1,IF(E1115="USD",Settings!$B$22,IF(E1115="HKD",Settings!$B$23,1))))</f>
      </c>
      <c r="O1115">
        <f>IF(OR(B1115="",C1115="",E1115=""),0,(IF(A1115=-1,H1115,0)-IF(OR(A1115=1,A1115=0),H1115,0)+IF(A1115=2,H1115,0))*IF(E1115="SGD",1,IF(E1115="USD",Settings!$B$22,IF(E1115="HKD",Settings!$B$23,1))))</f>
        <v>0</v>
      </c>
      <c r="P1115">
        <f>IF(OR(B1115="",C1115="",E1115=""),0,IF(A1115=2,H1115*IF(E1115="SGD",1,IF(E1115="USD",Settings!$B$22,IF(E1115="HKD",Settings!$B$23,1))),0))</f>
        <v>0</v>
      </c>
      <c r="Q1115" s="312">
        <f>IF(OR(J1115="",G1115=""),"",G1115+ROW()/1000000)</f>
      </c>
      <c r="R1115" s="247">
        <f>IF(Q1115="","",SUMIFS(Txn[Signed Units],Txn[Key],J1115,Txn[Transaction Order],"&lt;="&amp;Q1115))</f>
      </c>
    </row>
    <row r="1116" spans="10:18" ht="15" customHeight="1" x14ac:dyDescent="0.15">
      <c r="J1116" s="246">
        <f>IF(OR(B1116="",C1116="",E1116=""),"",B1116&amp;":"&amp;C1116&amp;":"&amp;E1116)</f>
      </c>
      <c r="K1116" s="247">
        <f>IF(A1116="","",A1116*D1116)</f>
      </c>
      <c r="L1116" s="246">
        <f>IF(A1116="","",IF(OR(A1116=1,A1116=0),H1116,0))</f>
      </c>
      <c r="M1116" s="246">
        <f>IF(A1116="","",IF(A1116=-1,H1116,0))</f>
      </c>
      <c r="N1116">
        <f>IF(J1116="","",IF(E1116="SGD",1,IF(E1116="USD",Settings!$B$22,IF(E1116="HKD",Settings!$B$23,1))))</f>
      </c>
      <c r="O1116">
        <f>IF(OR(B1116="",C1116="",E1116=""),0,(IF(A1116=-1,H1116,0)-IF(OR(A1116=1,A1116=0),H1116,0)+IF(A1116=2,H1116,0))*IF(E1116="SGD",1,IF(E1116="USD",Settings!$B$22,IF(E1116="HKD",Settings!$B$23,1))))</f>
        <v>0</v>
      </c>
      <c r="P1116">
        <f>IF(OR(B1116="",C1116="",E1116=""),0,IF(A1116=2,H1116*IF(E1116="SGD",1,IF(E1116="USD",Settings!$B$22,IF(E1116="HKD",Settings!$B$23,1))),0))</f>
        <v>0</v>
      </c>
      <c r="Q1116" s="312">
        <f>IF(OR(J1116="",G1116=""),"",G1116+ROW()/1000000)</f>
      </c>
      <c r="R1116" s="247">
        <f>IF(Q1116="","",SUMIFS(Txn[Signed Units],Txn[Key],J1116,Txn[Transaction Order],"&lt;="&amp;Q1116))</f>
      </c>
    </row>
    <row r="1117" spans="10:18" ht="15" customHeight="1" x14ac:dyDescent="0.15">
      <c r="J1117" s="246">
        <f>IF(OR(B1117="",C1117="",E1117=""),"",B1117&amp;":"&amp;C1117&amp;":"&amp;E1117)</f>
      </c>
      <c r="K1117" s="247">
        <f>IF(A1117="","",A1117*D1117)</f>
      </c>
      <c r="L1117" s="246">
        <f>IF(A1117="","",IF(OR(A1117=1,A1117=0),H1117,0))</f>
      </c>
      <c r="M1117" s="246">
        <f>IF(A1117="","",IF(A1117=-1,H1117,0))</f>
      </c>
      <c r="N1117">
        <f>IF(J1117="","",IF(E1117="SGD",1,IF(E1117="USD",Settings!$B$22,IF(E1117="HKD",Settings!$B$23,1))))</f>
      </c>
      <c r="O1117">
        <f>IF(OR(B1117="",C1117="",E1117=""),0,(IF(A1117=-1,H1117,0)-IF(OR(A1117=1,A1117=0),H1117,0)+IF(A1117=2,H1117,0))*IF(E1117="SGD",1,IF(E1117="USD",Settings!$B$22,IF(E1117="HKD",Settings!$B$23,1))))</f>
        <v>0</v>
      </c>
      <c r="P1117">
        <f>IF(OR(B1117="",C1117="",E1117=""),0,IF(A1117=2,H1117*IF(E1117="SGD",1,IF(E1117="USD",Settings!$B$22,IF(E1117="HKD",Settings!$B$23,1))),0))</f>
        <v>0</v>
      </c>
      <c r="Q1117" s="312">
        <f>IF(OR(J1117="",G1117=""),"",G1117+ROW()/1000000)</f>
      </c>
      <c r="R1117" s="247">
        <f>IF(Q1117="","",SUMIFS(Txn[Signed Units],Txn[Key],J1117,Txn[Transaction Order],"&lt;="&amp;Q1117))</f>
      </c>
    </row>
    <row r="1118" spans="10:18" ht="15" customHeight="1" x14ac:dyDescent="0.15">
      <c r="J1118" s="246">
        <f>IF(OR(B1118="",C1118="",E1118=""),"",B1118&amp;":"&amp;C1118&amp;":"&amp;E1118)</f>
      </c>
      <c r="K1118" s="247">
        <f>IF(A1118="","",A1118*D1118)</f>
      </c>
      <c r="L1118" s="246">
        <f>IF(A1118="","",IF(OR(A1118=1,A1118=0),H1118,0))</f>
      </c>
      <c r="M1118" s="246">
        <f>IF(A1118="","",IF(A1118=-1,H1118,0))</f>
      </c>
      <c r="N1118">
        <f>IF(J1118="","",IF(E1118="SGD",1,IF(E1118="USD",Settings!$B$22,IF(E1118="HKD",Settings!$B$23,1))))</f>
      </c>
      <c r="O1118">
        <f>IF(OR(B1118="",C1118="",E1118=""),0,(IF(A1118=-1,H1118,0)-IF(OR(A1118=1,A1118=0),H1118,0)+IF(A1118=2,H1118,0))*IF(E1118="SGD",1,IF(E1118="USD",Settings!$B$22,IF(E1118="HKD",Settings!$B$23,1))))</f>
        <v>0</v>
      </c>
      <c r="P1118">
        <f>IF(OR(B1118="",C1118="",E1118=""),0,IF(A1118=2,H1118*IF(E1118="SGD",1,IF(E1118="USD",Settings!$B$22,IF(E1118="HKD",Settings!$B$23,1))),0))</f>
        <v>0</v>
      </c>
      <c r="Q1118" s="312">
        <f>IF(OR(J1118="",G1118=""),"",G1118+ROW()/1000000)</f>
      </c>
      <c r="R1118" s="247">
        <f>IF(Q1118="","",SUMIFS(Txn[Signed Units],Txn[Key],J1118,Txn[Transaction Order],"&lt;="&amp;Q1118))</f>
      </c>
    </row>
    <row r="1119" spans="10:18" ht="15" customHeight="1" x14ac:dyDescent="0.15">
      <c r="J1119" s="246">
        <f>IF(OR(B1119="",C1119="",E1119=""),"",B1119&amp;":"&amp;C1119&amp;":"&amp;E1119)</f>
      </c>
      <c r="K1119" s="247">
        <f>IF(A1119="","",A1119*D1119)</f>
      </c>
      <c r="L1119" s="246">
        <f>IF(A1119="","",IF(OR(A1119=1,A1119=0),H1119,0))</f>
      </c>
      <c r="M1119" s="246">
        <f>IF(A1119="","",IF(A1119=-1,H1119,0))</f>
      </c>
      <c r="N1119">
        <f>IF(J1119="","",IF(E1119="SGD",1,IF(E1119="USD",Settings!$B$22,IF(E1119="HKD",Settings!$B$23,1))))</f>
      </c>
      <c r="O1119">
        <f>IF(OR(B1119="",C1119="",E1119=""),0,(IF(A1119=-1,H1119,0)-IF(OR(A1119=1,A1119=0),H1119,0)+IF(A1119=2,H1119,0))*IF(E1119="SGD",1,IF(E1119="USD",Settings!$B$22,IF(E1119="HKD",Settings!$B$23,1))))</f>
        <v>0</v>
      </c>
      <c r="P1119">
        <f>IF(OR(B1119="",C1119="",E1119=""),0,IF(A1119=2,H1119*IF(E1119="SGD",1,IF(E1119="USD",Settings!$B$22,IF(E1119="HKD",Settings!$B$23,1))),0))</f>
        <v>0</v>
      </c>
      <c r="Q1119" s="312">
        <f>IF(OR(J1119="",G1119=""),"",G1119+ROW()/1000000)</f>
      </c>
      <c r="R1119" s="247">
        <f>IF(Q1119="","",SUMIFS(Txn[Signed Units],Txn[Key],J1119,Txn[Transaction Order],"&lt;="&amp;Q1119))</f>
      </c>
    </row>
    <row r="1120" spans="10:18" ht="15" customHeight="1" x14ac:dyDescent="0.15">
      <c r="J1120" s="246">
        <f>IF(OR(B1120="",C1120="",E1120=""),"",B1120&amp;":"&amp;C1120&amp;":"&amp;E1120)</f>
      </c>
      <c r="K1120" s="247">
        <f>IF(A1120="","",A1120*D1120)</f>
      </c>
      <c r="L1120" s="246">
        <f>IF(A1120="","",IF(OR(A1120=1,A1120=0),H1120,0))</f>
      </c>
      <c r="M1120" s="246">
        <f>IF(A1120="","",IF(A1120=-1,H1120,0))</f>
      </c>
      <c r="N1120">
        <f>IF(J1120="","",IF(E1120="SGD",1,IF(E1120="USD",Settings!$B$22,IF(E1120="HKD",Settings!$B$23,1))))</f>
      </c>
      <c r="O1120">
        <f>IF(OR(B1120="",C1120="",E1120=""),0,(IF(A1120=-1,H1120,0)-IF(OR(A1120=1,A1120=0),H1120,0)+IF(A1120=2,H1120,0))*IF(E1120="SGD",1,IF(E1120="USD",Settings!$B$22,IF(E1120="HKD",Settings!$B$23,1))))</f>
        <v>0</v>
      </c>
      <c r="P1120">
        <f>IF(OR(B1120="",C1120="",E1120=""),0,IF(A1120=2,H1120*IF(E1120="SGD",1,IF(E1120="USD",Settings!$B$22,IF(E1120="HKD",Settings!$B$23,1))),0))</f>
        <v>0</v>
      </c>
      <c r="Q1120" s="312">
        <f>IF(OR(J1120="",G1120=""),"",G1120+ROW()/1000000)</f>
      </c>
      <c r="R1120" s="247">
        <f>IF(Q1120="","",SUMIFS(Txn[Signed Units],Txn[Key],J1120,Txn[Transaction Order],"&lt;="&amp;Q1120))</f>
      </c>
    </row>
    <row r="1121" spans="10:18" ht="15" customHeight="1" x14ac:dyDescent="0.15">
      <c r="J1121" s="246">
        <f>IF(OR(B1121="",C1121="",E1121=""),"",B1121&amp;":"&amp;C1121&amp;":"&amp;E1121)</f>
      </c>
      <c r="K1121" s="247">
        <f>IF(A1121="","",A1121*D1121)</f>
      </c>
      <c r="L1121" s="246">
        <f>IF(A1121="","",IF(OR(A1121=1,A1121=0),H1121,0))</f>
      </c>
      <c r="M1121" s="246">
        <f>IF(A1121="","",IF(A1121=-1,H1121,0))</f>
      </c>
      <c r="N1121">
        <f>IF(J1121="","",IF(E1121="SGD",1,IF(E1121="USD",Settings!$B$22,IF(E1121="HKD",Settings!$B$23,1))))</f>
      </c>
      <c r="O1121">
        <f>IF(OR(B1121="",C1121="",E1121=""),0,(IF(A1121=-1,H1121,0)-IF(OR(A1121=1,A1121=0),H1121,0)+IF(A1121=2,H1121,0))*IF(E1121="SGD",1,IF(E1121="USD",Settings!$B$22,IF(E1121="HKD",Settings!$B$23,1))))</f>
        <v>0</v>
      </c>
      <c r="P1121">
        <f>IF(OR(B1121="",C1121="",E1121=""),0,IF(A1121=2,H1121*IF(E1121="SGD",1,IF(E1121="USD",Settings!$B$22,IF(E1121="HKD",Settings!$B$23,1))),0))</f>
        <v>0</v>
      </c>
      <c r="Q1121" s="312">
        <f>IF(OR(J1121="",G1121=""),"",G1121+ROW()/1000000)</f>
      </c>
      <c r="R1121" s="247">
        <f>IF(Q1121="","",SUMIFS(Txn[Signed Units],Txn[Key],J1121,Txn[Transaction Order],"&lt;="&amp;Q1121))</f>
      </c>
    </row>
    <row r="1122" spans="10:18" ht="15" customHeight="1" x14ac:dyDescent="0.15">
      <c r="J1122" s="246">
        <f>IF(OR(B1122="",C1122="",E1122=""),"",B1122&amp;":"&amp;C1122&amp;":"&amp;E1122)</f>
      </c>
      <c r="K1122" s="247">
        <f>IF(A1122="","",A1122*D1122)</f>
      </c>
      <c r="L1122" s="246">
        <f>IF(A1122="","",IF(OR(A1122=1,A1122=0),H1122,0))</f>
      </c>
      <c r="M1122" s="246">
        <f>IF(A1122="","",IF(A1122=-1,H1122,0))</f>
      </c>
      <c r="N1122">
        <f>IF(J1122="","",IF(E1122="SGD",1,IF(E1122="USD",Settings!$B$22,IF(E1122="HKD",Settings!$B$23,1))))</f>
      </c>
      <c r="O1122">
        <f>IF(OR(B1122="",C1122="",E1122=""),0,(IF(A1122=-1,H1122,0)-IF(OR(A1122=1,A1122=0),H1122,0)+IF(A1122=2,H1122,0))*IF(E1122="SGD",1,IF(E1122="USD",Settings!$B$22,IF(E1122="HKD",Settings!$B$23,1))))</f>
        <v>0</v>
      </c>
      <c r="P1122">
        <f>IF(OR(B1122="",C1122="",E1122=""),0,IF(A1122=2,H1122*IF(E1122="SGD",1,IF(E1122="USD",Settings!$B$22,IF(E1122="HKD",Settings!$B$23,1))),0))</f>
        <v>0</v>
      </c>
      <c r="Q1122" s="312">
        <f>IF(OR(J1122="",G1122=""),"",G1122+ROW()/1000000)</f>
      </c>
      <c r="R1122" s="247">
        <f>IF(Q1122="","",SUMIFS(Txn[Signed Units],Txn[Key],J1122,Txn[Transaction Order],"&lt;="&amp;Q1122))</f>
      </c>
    </row>
    <row r="1123" spans="10:18" ht="15" customHeight="1" x14ac:dyDescent="0.15">
      <c r="J1123" s="246">
        <f>IF(OR(B1123="",C1123="",E1123=""),"",B1123&amp;":"&amp;C1123&amp;":"&amp;E1123)</f>
      </c>
      <c r="K1123" s="247">
        <f>IF(A1123="","",A1123*D1123)</f>
      </c>
      <c r="L1123" s="246">
        <f>IF(A1123="","",IF(OR(A1123=1,A1123=0),H1123,0))</f>
      </c>
      <c r="M1123" s="246">
        <f>IF(A1123="","",IF(A1123=-1,H1123,0))</f>
      </c>
      <c r="N1123">
        <f>IF(J1123="","",IF(E1123="SGD",1,IF(E1123="USD",Settings!$B$22,IF(E1123="HKD",Settings!$B$23,1))))</f>
      </c>
      <c r="O1123">
        <f>IF(OR(B1123="",C1123="",E1123=""),0,(IF(A1123=-1,H1123,0)-IF(OR(A1123=1,A1123=0),H1123,0)+IF(A1123=2,H1123,0))*IF(E1123="SGD",1,IF(E1123="USD",Settings!$B$22,IF(E1123="HKD",Settings!$B$23,1))))</f>
        <v>0</v>
      </c>
      <c r="P1123">
        <f>IF(OR(B1123="",C1123="",E1123=""),0,IF(A1123=2,H1123*IF(E1123="SGD",1,IF(E1123="USD",Settings!$B$22,IF(E1123="HKD",Settings!$B$23,1))),0))</f>
        <v>0</v>
      </c>
      <c r="Q1123" s="312">
        <f>IF(OR(J1123="",G1123=""),"",G1123+ROW()/1000000)</f>
      </c>
      <c r="R1123" s="247">
        <f>IF(Q1123="","",SUMIFS(Txn[Signed Units],Txn[Key],J1123,Txn[Transaction Order],"&lt;="&amp;Q1123))</f>
      </c>
    </row>
    <row r="1124" spans="10:18" ht="15" customHeight="1" x14ac:dyDescent="0.15">
      <c r="J1124" s="246">
        <f>IF(OR(B1124="",C1124="",E1124=""),"",B1124&amp;":"&amp;C1124&amp;":"&amp;E1124)</f>
      </c>
      <c r="K1124" s="247">
        <f>IF(A1124="","",A1124*D1124)</f>
      </c>
      <c r="L1124" s="246">
        <f>IF(A1124="","",IF(OR(A1124=1,A1124=0),H1124,0))</f>
      </c>
      <c r="M1124" s="246">
        <f>IF(A1124="","",IF(A1124=-1,H1124,0))</f>
      </c>
      <c r="N1124">
        <f>IF(J1124="","",IF(E1124="SGD",1,IF(E1124="USD",Settings!$B$22,IF(E1124="HKD",Settings!$B$23,1))))</f>
      </c>
      <c r="O1124">
        <f>IF(OR(B1124="",C1124="",E1124=""),0,(IF(A1124=-1,H1124,0)-IF(OR(A1124=1,A1124=0),H1124,0)+IF(A1124=2,H1124,0))*IF(E1124="SGD",1,IF(E1124="USD",Settings!$B$22,IF(E1124="HKD",Settings!$B$23,1))))</f>
        <v>0</v>
      </c>
      <c r="P1124">
        <f>IF(OR(B1124="",C1124="",E1124=""),0,IF(A1124=2,H1124*IF(E1124="SGD",1,IF(E1124="USD",Settings!$B$22,IF(E1124="HKD",Settings!$B$23,1))),0))</f>
        <v>0</v>
      </c>
      <c r="Q1124" s="312">
        <f>IF(OR(J1124="",G1124=""),"",G1124+ROW()/1000000)</f>
      </c>
      <c r="R1124" s="247">
        <f>IF(Q1124="","",SUMIFS(Txn[Signed Units],Txn[Key],J1124,Txn[Transaction Order],"&lt;="&amp;Q1124))</f>
      </c>
    </row>
    <row r="1125" spans="10:18" ht="15" customHeight="1" x14ac:dyDescent="0.15">
      <c r="J1125" s="246">
        <f>IF(OR(B1125="",C1125="",E1125=""),"",B1125&amp;":"&amp;C1125&amp;":"&amp;E1125)</f>
      </c>
      <c r="K1125" s="247">
        <f>IF(A1125="","",A1125*D1125)</f>
      </c>
      <c r="L1125" s="246">
        <f>IF(A1125="","",IF(OR(A1125=1,A1125=0),H1125,0))</f>
      </c>
      <c r="M1125" s="246">
        <f>IF(A1125="","",IF(A1125=-1,H1125,0))</f>
      </c>
      <c r="N1125">
        <f>IF(J1125="","",IF(E1125="SGD",1,IF(E1125="USD",Settings!$B$22,IF(E1125="HKD",Settings!$B$23,1))))</f>
      </c>
      <c r="O1125">
        <f>IF(OR(B1125="",C1125="",E1125=""),0,(IF(A1125=-1,H1125,0)-IF(OR(A1125=1,A1125=0),H1125,0)+IF(A1125=2,H1125,0))*IF(E1125="SGD",1,IF(E1125="USD",Settings!$B$22,IF(E1125="HKD",Settings!$B$23,1))))</f>
        <v>0</v>
      </c>
      <c r="P1125">
        <f>IF(OR(B1125="",C1125="",E1125=""),0,IF(A1125=2,H1125*IF(E1125="SGD",1,IF(E1125="USD",Settings!$B$22,IF(E1125="HKD",Settings!$B$23,1))),0))</f>
        <v>0</v>
      </c>
      <c r="Q1125" s="312">
        <f>IF(OR(J1125="",G1125=""),"",G1125+ROW()/1000000)</f>
      </c>
      <c r="R1125" s="247">
        <f>IF(Q1125="","",SUMIFS(Txn[Signed Units],Txn[Key],J1125,Txn[Transaction Order],"&lt;="&amp;Q1125))</f>
      </c>
    </row>
    <row r="1126" spans="10:18" ht="15" customHeight="1" x14ac:dyDescent="0.15">
      <c r="J1126" s="246">
        <f>IF(OR(B1126="",C1126="",E1126=""),"",B1126&amp;":"&amp;C1126&amp;":"&amp;E1126)</f>
      </c>
      <c r="K1126" s="247">
        <f>IF(A1126="","",A1126*D1126)</f>
      </c>
      <c r="L1126" s="246">
        <f>IF(A1126="","",IF(OR(A1126=1,A1126=0),H1126,0))</f>
      </c>
      <c r="M1126" s="246">
        <f>IF(A1126="","",IF(A1126=-1,H1126,0))</f>
      </c>
      <c r="N1126">
        <f>IF(J1126="","",IF(E1126="SGD",1,IF(E1126="USD",Settings!$B$22,IF(E1126="HKD",Settings!$B$23,1))))</f>
      </c>
      <c r="O1126">
        <f>IF(OR(B1126="",C1126="",E1126=""),0,(IF(A1126=-1,H1126,0)-IF(OR(A1126=1,A1126=0),H1126,0)+IF(A1126=2,H1126,0))*IF(E1126="SGD",1,IF(E1126="USD",Settings!$B$22,IF(E1126="HKD",Settings!$B$23,1))))</f>
        <v>0</v>
      </c>
      <c r="P1126">
        <f>IF(OR(B1126="",C1126="",E1126=""),0,IF(A1126=2,H1126*IF(E1126="SGD",1,IF(E1126="USD",Settings!$B$22,IF(E1126="HKD",Settings!$B$23,1))),0))</f>
        <v>0</v>
      </c>
      <c r="Q1126" s="312">
        <f>IF(OR(J1126="",G1126=""),"",G1126+ROW()/1000000)</f>
      </c>
      <c r="R1126" s="247">
        <f>IF(Q1126="","",SUMIFS(Txn[Signed Units],Txn[Key],J1126,Txn[Transaction Order],"&lt;="&amp;Q1126))</f>
      </c>
    </row>
    <row r="1127" spans="10:18" ht="15" customHeight="1" x14ac:dyDescent="0.15">
      <c r="J1127" s="246">
        <f>IF(OR(B1127="",C1127="",E1127=""),"",B1127&amp;":"&amp;C1127&amp;":"&amp;E1127)</f>
      </c>
      <c r="K1127" s="247">
        <f>IF(A1127="","",A1127*D1127)</f>
      </c>
      <c r="L1127" s="246">
        <f>IF(A1127="","",IF(OR(A1127=1,A1127=0),H1127,0))</f>
      </c>
      <c r="M1127" s="246">
        <f>IF(A1127="","",IF(A1127=-1,H1127,0))</f>
      </c>
      <c r="N1127">
        <f>IF(J1127="","",IF(E1127="SGD",1,IF(E1127="USD",Settings!$B$22,IF(E1127="HKD",Settings!$B$23,1))))</f>
      </c>
      <c r="O1127">
        <f>IF(OR(B1127="",C1127="",E1127=""),0,(IF(A1127=-1,H1127,0)-IF(OR(A1127=1,A1127=0),H1127,0)+IF(A1127=2,H1127,0))*IF(E1127="SGD",1,IF(E1127="USD",Settings!$B$22,IF(E1127="HKD",Settings!$B$23,1))))</f>
        <v>0</v>
      </c>
      <c r="P1127">
        <f>IF(OR(B1127="",C1127="",E1127=""),0,IF(A1127=2,H1127*IF(E1127="SGD",1,IF(E1127="USD",Settings!$B$22,IF(E1127="HKD",Settings!$B$23,1))),0))</f>
        <v>0</v>
      </c>
      <c r="Q1127" s="312">
        <f>IF(OR(J1127="",G1127=""),"",G1127+ROW()/1000000)</f>
      </c>
      <c r="R1127" s="247">
        <f>IF(Q1127="","",SUMIFS(Txn[Signed Units],Txn[Key],J1127,Txn[Transaction Order],"&lt;="&amp;Q1127))</f>
      </c>
    </row>
    <row r="1128" spans="10:18" ht="15" customHeight="1" x14ac:dyDescent="0.15">
      <c r="J1128" s="246">
        <f>IF(OR(B1128="",C1128="",E1128=""),"",B1128&amp;":"&amp;C1128&amp;":"&amp;E1128)</f>
      </c>
      <c r="K1128" s="247">
        <f>IF(A1128="","",A1128*D1128)</f>
      </c>
      <c r="L1128" s="246">
        <f>IF(A1128="","",IF(OR(A1128=1,A1128=0),H1128,0))</f>
      </c>
      <c r="M1128" s="246">
        <f>IF(A1128="","",IF(A1128=-1,H1128,0))</f>
      </c>
      <c r="N1128">
        <f>IF(J1128="","",IF(E1128="SGD",1,IF(E1128="USD",Settings!$B$22,IF(E1128="HKD",Settings!$B$23,1))))</f>
      </c>
      <c r="O1128">
        <f>IF(OR(B1128="",C1128="",E1128=""),0,(IF(A1128=-1,H1128,0)-IF(OR(A1128=1,A1128=0),H1128,0)+IF(A1128=2,H1128,0))*IF(E1128="SGD",1,IF(E1128="USD",Settings!$B$22,IF(E1128="HKD",Settings!$B$23,1))))</f>
        <v>0</v>
      </c>
      <c r="P1128">
        <f>IF(OR(B1128="",C1128="",E1128=""),0,IF(A1128=2,H1128*IF(E1128="SGD",1,IF(E1128="USD",Settings!$B$22,IF(E1128="HKD",Settings!$B$23,1))),0))</f>
        <v>0</v>
      </c>
      <c r="Q1128" s="312">
        <f>IF(OR(J1128="",G1128=""),"",G1128+ROW()/1000000)</f>
      </c>
      <c r="R1128" s="247">
        <f>IF(Q1128="","",SUMIFS(Txn[Signed Units],Txn[Key],J1128,Txn[Transaction Order],"&lt;="&amp;Q1128))</f>
      </c>
    </row>
    <row r="1129" spans="10:18" ht="15" customHeight="1" x14ac:dyDescent="0.15">
      <c r="J1129" s="246">
        <f>IF(OR(B1129="",C1129="",E1129=""),"",B1129&amp;":"&amp;C1129&amp;":"&amp;E1129)</f>
      </c>
      <c r="K1129" s="247">
        <f>IF(A1129="","",A1129*D1129)</f>
      </c>
      <c r="L1129" s="246">
        <f>IF(A1129="","",IF(OR(A1129=1,A1129=0),H1129,0))</f>
      </c>
      <c r="M1129" s="246">
        <f>IF(A1129="","",IF(A1129=-1,H1129,0))</f>
      </c>
      <c r="N1129">
        <f>IF(J1129="","",IF(E1129="SGD",1,IF(E1129="USD",Settings!$B$22,IF(E1129="HKD",Settings!$B$23,1))))</f>
      </c>
      <c r="O1129">
        <f>IF(OR(B1129="",C1129="",E1129=""),0,(IF(A1129=-1,H1129,0)-IF(OR(A1129=1,A1129=0),H1129,0)+IF(A1129=2,H1129,0))*IF(E1129="SGD",1,IF(E1129="USD",Settings!$B$22,IF(E1129="HKD",Settings!$B$23,1))))</f>
        <v>0</v>
      </c>
      <c r="P1129">
        <f>IF(OR(B1129="",C1129="",E1129=""),0,IF(A1129=2,H1129*IF(E1129="SGD",1,IF(E1129="USD",Settings!$B$22,IF(E1129="HKD",Settings!$B$23,1))),0))</f>
        <v>0</v>
      </c>
      <c r="Q1129" s="312">
        <f>IF(OR(J1129="",G1129=""),"",G1129+ROW()/1000000)</f>
      </c>
      <c r="R1129" s="247">
        <f>IF(Q1129="","",SUMIFS(Txn[Signed Units],Txn[Key],J1129,Txn[Transaction Order],"&lt;="&amp;Q1129))</f>
      </c>
    </row>
    <row r="1130" spans="10:18" ht="15" customHeight="1" x14ac:dyDescent="0.15">
      <c r="J1130" s="246">
        <f>IF(OR(B1130="",C1130="",E1130=""),"",B1130&amp;":"&amp;C1130&amp;":"&amp;E1130)</f>
      </c>
      <c r="K1130" s="247">
        <f>IF(A1130="","",A1130*D1130)</f>
      </c>
      <c r="L1130" s="246">
        <f>IF(A1130="","",IF(OR(A1130=1,A1130=0),H1130,0))</f>
      </c>
      <c r="M1130" s="246">
        <f>IF(A1130="","",IF(A1130=-1,H1130,0))</f>
      </c>
      <c r="N1130">
        <f>IF(J1130="","",IF(E1130="SGD",1,IF(E1130="USD",Settings!$B$22,IF(E1130="HKD",Settings!$B$23,1))))</f>
      </c>
      <c r="O1130">
        <f>IF(OR(B1130="",C1130="",E1130=""),0,(IF(A1130=-1,H1130,0)-IF(OR(A1130=1,A1130=0),H1130,0)+IF(A1130=2,H1130,0))*IF(E1130="SGD",1,IF(E1130="USD",Settings!$B$22,IF(E1130="HKD",Settings!$B$23,1))))</f>
        <v>0</v>
      </c>
      <c r="P1130">
        <f>IF(OR(B1130="",C1130="",E1130=""),0,IF(A1130=2,H1130*IF(E1130="SGD",1,IF(E1130="USD",Settings!$B$22,IF(E1130="HKD",Settings!$B$23,1))),0))</f>
        <v>0</v>
      </c>
      <c r="Q1130" s="312">
        <f>IF(OR(J1130="",G1130=""),"",G1130+ROW()/1000000)</f>
      </c>
      <c r="R1130" s="247">
        <f>IF(Q1130="","",SUMIFS(Txn[Signed Units],Txn[Key],J1130,Txn[Transaction Order],"&lt;="&amp;Q1130))</f>
      </c>
    </row>
    <row r="1131" spans="10:18" ht="15" customHeight="1" x14ac:dyDescent="0.15">
      <c r="J1131" s="246">
        <f>IF(OR(B1131="",C1131="",E1131=""),"",B1131&amp;":"&amp;C1131&amp;":"&amp;E1131)</f>
      </c>
      <c r="K1131" s="247">
        <f>IF(A1131="","",A1131*D1131)</f>
      </c>
      <c r="L1131" s="246">
        <f>IF(A1131="","",IF(OR(A1131=1,A1131=0),H1131,0))</f>
      </c>
      <c r="M1131" s="246">
        <f>IF(A1131="","",IF(A1131=-1,H1131,0))</f>
      </c>
      <c r="N1131">
        <f>IF(J1131="","",IF(E1131="SGD",1,IF(E1131="USD",Settings!$B$22,IF(E1131="HKD",Settings!$B$23,1))))</f>
      </c>
      <c r="O1131">
        <f>IF(OR(B1131="",C1131="",E1131=""),0,(IF(A1131=-1,H1131,0)-IF(OR(A1131=1,A1131=0),H1131,0)+IF(A1131=2,H1131,0))*IF(E1131="SGD",1,IF(E1131="USD",Settings!$B$22,IF(E1131="HKD",Settings!$B$23,1))))</f>
        <v>0</v>
      </c>
      <c r="P1131">
        <f>IF(OR(B1131="",C1131="",E1131=""),0,IF(A1131=2,H1131*IF(E1131="SGD",1,IF(E1131="USD",Settings!$B$22,IF(E1131="HKD",Settings!$B$23,1))),0))</f>
        <v>0</v>
      </c>
      <c r="Q1131" s="312">
        <f>IF(OR(J1131="",G1131=""),"",G1131+ROW()/1000000)</f>
      </c>
      <c r="R1131" s="247">
        <f>IF(Q1131="","",SUMIFS(Txn[Signed Units],Txn[Key],J1131,Txn[Transaction Order],"&lt;="&amp;Q1131))</f>
      </c>
    </row>
    <row r="1132" spans="10:18" ht="15" customHeight="1" x14ac:dyDescent="0.15">
      <c r="J1132" s="246">
        <f>IF(OR(B1132="",C1132="",E1132=""),"",B1132&amp;":"&amp;C1132&amp;":"&amp;E1132)</f>
      </c>
      <c r="K1132" s="247">
        <f>IF(A1132="","",A1132*D1132)</f>
      </c>
      <c r="L1132" s="246">
        <f>IF(A1132="","",IF(OR(A1132=1,A1132=0),H1132,0))</f>
      </c>
      <c r="M1132" s="246">
        <f>IF(A1132="","",IF(A1132=-1,H1132,0))</f>
      </c>
      <c r="N1132">
        <f>IF(J1132="","",IF(E1132="SGD",1,IF(E1132="USD",Settings!$B$22,IF(E1132="HKD",Settings!$B$23,1))))</f>
      </c>
      <c r="O1132">
        <f>IF(OR(B1132="",C1132="",E1132=""),0,(IF(A1132=-1,H1132,0)-IF(OR(A1132=1,A1132=0),H1132,0)+IF(A1132=2,H1132,0))*IF(E1132="SGD",1,IF(E1132="USD",Settings!$B$22,IF(E1132="HKD",Settings!$B$23,1))))</f>
        <v>0</v>
      </c>
      <c r="P1132">
        <f>IF(OR(B1132="",C1132="",E1132=""),0,IF(A1132=2,H1132*IF(E1132="SGD",1,IF(E1132="USD",Settings!$B$22,IF(E1132="HKD",Settings!$B$23,1))),0))</f>
        <v>0</v>
      </c>
      <c r="Q1132" s="312">
        <f>IF(OR(J1132="",G1132=""),"",G1132+ROW()/1000000)</f>
      </c>
      <c r="R1132" s="247">
        <f>IF(Q1132="","",SUMIFS(Txn[Signed Units],Txn[Key],J1132,Txn[Transaction Order],"&lt;="&amp;Q1132))</f>
      </c>
    </row>
    <row r="1133" spans="10:18" ht="15" customHeight="1" x14ac:dyDescent="0.15">
      <c r="J1133" s="246">
        <f>IF(OR(B1133="",C1133="",E1133=""),"",B1133&amp;":"&amp;C1133&amp;":"&amp;E1133)</f>
      </c>
      <c r="K1133" s="247">
        <f>IF(A1133="","",A1133*D1133)</f>
      </c>
      <c r="L1133" s="246">
        <f>IF(A1133="","",IF(OR(A1133=1,A1133=0),H1133,0))</f>
      </c>
      <c r="M1133" s="246">
        <f>IF(A1133="","",IF(A1133=-1,H1133,0))</f>
      </c>
      <c r="N1133">
        <f>IF(J1133="","",IF(E1133="SGD",1,IF(E1133="USD",Settings!$B$22,IF(E1133="HKD",Settings!$B$23,1))))</f>
      </c>
      <c r="O1133">
        <f>IF(OR(B1133="",C1133="",E1133=""),0,(IF(A1133=-1,H1133,0)-IF(OR(A1133=1,A1133=0),H1133,0)+IF(A1133=2,H1133,0))*IF(E1133="SGD",1,IF(E1133="USD",Settings!$B$22,IF(E1133="HKD",Settings!$B$23,1))))</f>
        <v>0</v>
      </c>
      <c r="P1133">
        <f>IF(OR(B1133="",C1133="",E1133=""),0,IF(A1133=2,H1133*IF(E1133="SGD",1,IF(E1133="USD",Settings!$B$22,IF(E1133="HKD",Settings!$B$23,1))),0))</f>
        <v>0</v>
      </c>
      <c r="Q1133" s="312">
        <f>IF(OR(J1133="",G1133=""),"",G1133+ROW()/1000000)</f>
      </c>
      <c r="R1133" s="247">
        <f>IF(Q1133="","",SUMIFS(Txn[Signed Units],Txn[Key],J1133,Txn[Transaction Order],"&lt;="&amp;Q1133))</f>
      </c>
    </row>
    <row r="1134" spans="10:18" ht="15" customHeight="1" x14ac:dyDescent="0.15">
      <c r="J1134" s="246">
        <f>IF(OR(B1134="",C1134="",E1134=""),"",B1134&amp;":"&amp;C1134&amp;":"&amp;E1134)</f>
      </c>
      <c r="K1134" s="247">
        <f>IF(A1134="","",A1134*D1134)</f>
      </c>
      <c r="L1134" s="246">
        <f>IF(A1134="","",IF(OR(A1134=1,A1134=0),H1134,0))</f>
      </c>
      <c r="M1134" s="246">
        <f>IF(A1134="","",IF(A1134=-1,H1134,0))</f>
      </c>
      <c r="N1134">
        <f>IF(J1134="","",IF(E1134="SGD",1,IF(E1134="USD",Settings!$B$22,IF(E1134="HKD",Settings!$B$23,1))))</f>
      </c>
      <c r="O1134">
        <f>IF(OR(B1134="",C1134="",E1134=""),0,(IF(A1134=-1,H1134,0)-IF(OR(A1134=1,A1134=0),H1134,0)+IF(A1134=2,H1134,0))*IF(E1134="SGD",1,IF(E1134="USD",Settings!$B$22,IF(E1134="HKD",Settings!$B$23,1))))</f>
        <v>0</v>
      </c>
      <c r="P1134">
        <f>IF(OR(B1134="",C1134="",E1134=""),0,IF(A1134=2,H1134*IF(E1134="SGD",1,IF(E1134="USD",Settings!$B$22,IF(E1134="HKD",Settings!$B$23,1))),0))</f>
        <v>0</v>
      </c>
      <c r="Q1134" s="312">
        <f>IF(OR(J1134="",G1134=""),"",G1134+ROW()/1000000)</f>
      </c>
      <c r="R1134" s="247">
        <f>IF(Q1134="","",SUMIFS(Txn[Signed Units],Txn[Key],J1134,Txn[Transaction Order],"&lt;="&amp;Q1134))</f>
      </c>
    </row>
    <row r="1135" spans="10:18" ht="15" customHeight="1" x14ac:dyDescent="0.15">
      <c r="J1135" s="246">
        <f>IF(OR(B1135="",C1135="",E1135=""),"",B1135&amp;":"&amp;C1135&amp;":"&amp;E1135)</f>
      </c>
      <c r="K1135" s="247">
        <f>IF(A1135="","",A1135*D1135)</f>
      </c>
      <c r="L1135" s="246">
        <f>IF(A1135="","",IF(OR(A1135=1,A1135=0),H1135,0))</f>
      </c>
      <c r="M1135" s="246">
        <f>IF(A1135="","",IF(A1135=-1,H1135,0))</f>
      </c>
      <c r="N1135">
        <f>IF(J1135="","",IF(E1135="SGD",1,IF(E1135="USD",Settings!$B$22,IF(E1135="HKD",Settings!$B$23,1))))</f>
      </c>
      <c r="O1135">
        <f>IF(OR(B1135="",C1135="",E1135=""),0,(IF(A1135=-1,H1135,0)-IF(OR(A1135=1,A1135=0),H1135,0)+IF(A1135=2,H1135,0))*IF(E1135="SGD",1,IF(E1135="USD",Settings!$B$22,IF(E1135="HKD",Settings!$B$23,1))))</f>
        <v>0</v>
      </c>
      <c r="P1135">
        <f>IF(OR(B1135="",C1135="",E1135=""),0,IF(A1135=2,H1135*IF(E1135="SGD",1,IF(E1135="USD",Settings!$B$22,IF(E1135="HKD",Settings!$B$23,1))),0))</f>
        <v>0</v>
      </c>
      <c r="Q1135" s="312">
        <f>IF(OR(J1135="",G1135=""),"",G1135+ROW()/1000000)</f>
      </c>
      <c r="R1135" s="247">
        <f>IF(Q1135="","",SUMIFS(Txn[Signed Units],Txn[Key],J1135,Txn[Transaction Order],"&lt;="&amp;Q1135))</f>
      </c>
    </row>
    <row r="1136" spans="10:18" ht="15" customHeight="1" x14ac:dyDescent="0.15">
      <c r="J1136" s="246">
        <f>IF(OR(B1136="",C1136="",E1136=""),"",B1136&amp;":"&amp;C1136&amp;":"&amp;E1136)</f>
      </c>
      <c r="K1136" s="247">
        <f>IF(A1136="","",A1136*D1136)</f>
      </c>
      <c r="L1136" s="246">
        <f>IF(A1136="","",IF(OR(A1136=1,A1136=0),H1136,0))</f>
      </c>
      <c r="M1136" s="246">
        <f>IF(A1136="","",IF(A1136=-1,H1136,0))</f>
      </c>
      <c r="N1136">
        <f>IF(J1136="","",IF(E1136="SGD",1,IF(E1136="USD",Settings!$B$22,IF(E1136="HKD",Settings!$B$23,1))))</f>
      </c>
      <c r="O1136">
        <f>IF(OR(B1136="",C1136="",E1136=""),0,(IF(A1136=-1,H1136,0)-IF(OR(A1136=1,A1136=0),H1136,0)+IF(A1136=2,H1136,0))*IF(E1136="SGD",1,IF(E1136="USD",Settings!$B$22,IF(E1136="HKD",Settings!$B$23,1))))</f>
        <v>0</v>
      </c>
      <c r="P1136">
        <f>IF(OR(B1136="",C1136="",E1136=""),0,IF(A1136=2,H1136*IF(E1136="SGD",1,IF(E1136="USD",Settings!$B$22,IF(E1136="HKD",Settings!$B$23,1))),0))</f>
        <v>0</v>
      </c>
      <c r="Q1136" s="312">
        <f>IF(OR(J1136="",G1136=""),"",G1136+ROW()/1000000)</f>
      </c>
      <c r="R1136" s="247">
        <f>IF(Q1136="","",SUMIFS(Txn[Signed Units],Txn[Key],J1136,Txn[Transaction Order],"&lt;="&amp;Q1136))</f>
      </c>
    </row>
    <row r="1137" spans="10:18" ht="15" customHeight="1" x14ac:dyDescent="0.15">
      <c r="J1137" s="246">
        <f>IF(OR(B1137="",C1137="",E1137=""),"",B1137&amp;":"&amp;C1137&amp;":"&amp;E1137)</f>
      </c>
      <c r="K1137" s="247">
        <f>IF(A1137="","",A1137*D1137)</f>
      </c>
      <c r="L1137" s="246">
        <f>IF(A1137="","",IF(OR(A1137=1,A1137=0),H1137,0))</f>
      </c>
      <c r="M1137" s="246">
        <f>IF(A1137="","",IF(A1137=-1,H1137,0))</f>
      </c>
      <c r="N1137">
        <f>IF(J1137="","",IF(E1137="SGD",1,IF(E1137="USD",Settings!$B$22,IF(E1137="HKD",Settings!$B$23,1))))</f>
      </c>
      <c r="O1137">
        <f>IF(OR(B1137="",C1137="",E1137=""),0,(IF(A1137=-1,H1137,0)-IF(OR(A1137=1,A1137=0),H1137,0)+IF(A1137=2,H1137,0))*IF(E1137="SGD",1,IF(E1137="USD",Settings!$B$22,IF(E1137="HKD",Settings!$B$23,1))))</f>
        <v>0</v>
      </c>
      <c r="P1137">
        <f>IF(OR(B1137="",C1137="",E1137=""),0,IF(A1137=2,H1137*IF(E1137="SGD",1,IF(E1137="USD",Settings!$B$22,IF(E1137="HKD",Settings!$B$23,1))),0))</f>
        <v>0</v>
      </c>
      <c r="Q1137" s="312">
        <f>IF(OR(J1137="",G1137=""),"",G1137+ROW()/1000000)</f>
      </c>
      <c r="R1137" s="247">
        <f>IF(Q1137="","",SUMIFS(Txn[Signed Units],Txn[Key],J1137,Txn[Transaction Order],"&lt;="&amp;Q1137))</f>
      </c>
    </row>
    <row r="1138" spans="10:18" ht="15" customHeight="1" x14ac:dyDescent="0.15">
      <c r="J1138" s="246">
        <f>IF(OR(B1138="",C1138="",E1138=""),"",B1138&amp;":"&amp;C1138&amp;":"&amp;E1138)</f>
      </c>
      <c r="K1138" s="247">
        <f>IF(A1138="","",A1138*D1138)</f>
      </c>
      <c r="L1138" s="246">
        <f>IF(A1138="","",IF(OR(A1138=1,A1138=0),H1138,0))</f>
      </c>
      <c r="M1138" s="246">
        <f>IF(A1138="","",IF(A1138=-1,H1138,0))</f>
      </c>
      <c r="N1138">
        <f>IF(J1138="","",IF(E1138="SGD",1,IF(E1138="USD",Settings!$B$22,IF(E1138="HKD",Settings!$B$23,1))))</f>
      </c>
      <c r="O1138">
        <f>IF(OR(B1138="",C1138="",E1138=""),0,(IF(A1138=-1,H1138,0)-IF(OR(A1138=1,A1138=0),H1138,0)+IF(A1138=2,H1138,0))*IF(E1138="SGD",1,IF(E1138="USD",Settings!$B$22,IF(E1138="HKD",Settings!$B$23,1))))</f>
        <v>0</v>
      </c>
      <c r="P1138">
        <f>IF(OR(B1138="",C1138="",E1138=""),0,IF(A1138=2,H1138*IF(E1138="SGD",1,IF(E1138="USD",Settings!$B$22,IF(E1138="HKD",Settings!$B$23,1))),0))</f>
        <v>0</v>
      </c>
      <c r="Q1138" s="312">
        <f>IF(OR(J1138="",G1138=""),"",G1138+ROW()/1000000)</f>
      </c>
      <c r="R1138" s="247">
        <f>IF(Q1138="","",SUMIFS(Txn[Signed Units],Txn[Key],J1138,Txn[Transaction Order],"&lt;="&amp;Q1138))</f>
      </c>
    </row>
    <row r="1139" spans="10:18" ht="15" customHeight="1" x14ac:dyDescent="0.15">
      <c r="J1139" s="246">
        <f>IF(OR(B1139="",C1139="",E1139=""),"",B1139&amp;":"&amp;C1139&amp;":"&amp;E1139)</f>
      </c>
      <c r="K1139" s="247">
        <f>IF(A1139="","",A1139*D1139)</f>
      </c>
      <c r="L1139" s="246">
        <f>IF(A1139="","",IF(OR(A1139=1,A1139=0),H1139,0))</f>
      </c>
      <c r="M1139" s="246">
        <f>IF(A1139="","",IF(A1139=-1,H1139,0))</f>
      </c>
      <c r="N1139">
        <f>IF(J1139="","",IF(E1139="SGD",1,IF(E1139="USD",Settings!$B$22,IF(E1139="HKD",Settings!$B$23,1))))</f>
      </c>
      <c r="O1139">
        <f>IF(OR(B1139="",C1139="",E1139=""),0,(IF(A1139=-1,H1139,0)-IF(OR(A1139=1,A1139=0),H1139,0)+IF(A1139=2,H1139,0))*IF(E1139="SGD",1,IF(E1139="USD",Settings!$B$22,IF(E1139="HKD",Settings!$B$23,1))))</f>
        <v>0</v>
      </c>
      <c r="P1139">
        <f>IF(OR(B1139="",C1139="",E1139=""),0,IF(A1139=2,H1139*IF(E1139="SGD",1,IF(E1139="USD",Settings!$B$22,IF(E1139="HKD",Settings!$B$23,1))),0))</f>
        <v>0</v>
      </c>
      <c r="Q1139" s="312">
        <f>IF(OR(J1139="",G1139=""),"",G1139+ROW()/1000000)</f>
      </c>
      <c r="R1139" s="247">
        <f>IF(Q1139="","",SUMIFS(Txn[Signed Units],Txn[Key],J1139,Txn[Transaction Order],"&lt;="&amp;Q1139))</f>
      </c>
    </row>
    <row r="1140" spans="10:18" ht="15" customHeight="1" x14ac:dyDescent="0.15">
      <c r="J1140" s="246">
        <f>IF(OR(B1140="",C1140="",E1140=""),"",B1140&amp;":"&amp;C1140&amp;":"&amp;E1140)</f>
      </c>
      <c r="K1140" s="247">
        <f>IF(A1140="","",A1140*D1140)</f>
      </c>
      <c r="L1140" s="246">
        <f>IF(A1140="","",IF(OR(A1140=1,A1140=0),H1140,0))</f>
      </c>
      <c r="M1140" s="246">
        <f>IF(A1140="","",IF(A1140=-1,H1140,0))</f>
      </c>
      <c r="N1140">
        <f>IF(J1140="","",IF(E1140="SGD",1,IF(E1140="USD",Settings!$B$22,IF(E1140="HKD",Settings!$B$23,1))))</f>
      </c>
      <c r="O1140">
        <f>IF(OR(B1140="",C1140="",E1140=""),0,(IF(A1140=-1,H1140,0)-IF(OR(A1140=1,A1140=0),H1140,0)+IF(A1140=2,H1140,0))*IF(E1140="SGD",1,IF(E1140="USD",Settings!$B$22,IF(E1140="HKD",Settings!$B$23,1))))</f>
        <v>0</v>
      </c>
      <c r="P1140">
        <f>IF(OR(B1140="",C1140="",E1140=""),0,IF(A1140=2,H1140*IF(E1140="SGD",1,IF(E1140="USD",Settings!$B$22,IF(E1140="HKD",Settings!$B$23,1))),0))</f>
        <v>0</v>
      </c>
      <c r="Q1140" s="312">
        <f>IF(OR(J1140="",G1140=""),"",G1140+ROW()/1000000)</f>
      </c>
      <c r="R1140" s="247">
        <f>IF(Q1140="","",SUMIFS(Txn[Signed Units],Txn[Key],J1140,Txn[Transaction Order],"&lt;="&amp;Q1140))</f>
      </c>
    </row>
    <row r="1141" spans="10:18" ht="15" customHeight="1" x14ac:dyDescent="0.15">
      <c r="J1141" s="246">
        <f>IF(OR(B1141="",C1141="",E1141=""),"",B1141&amp;":"&amp;C1141&amp;":"&amp;E1141)</f>
      </c>
      <c r="K1141" s="247">
        <f>IF(A1141="","",A1141*D1141)</f>
      </c>
      <c r="L1141" s="246">
        <f>IF(A1141="","",IF(OR(A1141=1,A1141=0),H1141,0))</f>
      </c>
      <c r="M1141" s="246">
        <f>IF(A1141="","",IF(A1141=-1,H1141,0))</f>
      </c>
      <c r="N1141">
        <f>IF(J1141="","",IF(E1141="SGD",1,IF(E1141="USD",Settings!$B$22,IF(E1141="HKD",Settings!$B$23,1))))</f>
      </c>
      <c r="O1141">
        <f>IF(OR(B1141="",C1141="",E1141=""),0,(IF(A1141=-1,H1141,0)-IF(OR(A1141=1,A1141=0),H1141,0)+IF(A1141=2,H1141,0))*IF(E1141="SGD",1,IF(E1141="USD",Settings!$B$22,IF(E1141="HKD",Settings!$B$23,1))))</f>
        <v>0</v>
      </c>
      <c r="P1141">
        <f>IF(OR(B1141="",C1141="",E1141=""),0,IF(A1141=2,H1141*IF(E1141="SGD",1,IF(E1141="USD",Settings!$B$22,IF(E1141="HKD",Settings!$B$23,1))),0))</f>
        <v>0</v>
      </c>
      <c r="Q1141" s="312">
        <f>IF(OR(J1141="",G1141=""),"",G1141+ROW()/1000000)</f>
      </c>
      <c r="R1141" s="247">
        <f>IF(Q1141="","",SUMIFS(Txn[Signed Units],Txn[Key],J1141,Txn[Transaction Order],"&lt;="&amp;Q1141))</f>
      </c>
    </row>
    <row r="1142" spans="10:18" ht="15" customHeight="1" x14ac:dyDescent="0.15">
      <c r="J1142" s="246">
        <f>IF(OR(B1142="",C1142="",E1142=""),"",B1142&amp;":"&amp;C1142&amp;":"&amp;E1142)</f>
      </c>
      <c r="K1142" s="247">
        <f>IF(A1142="","",A1142*D1142)</f>
      </c>
      <c r="L1142" s="246">
        <f>IF(A1142="","",IF(OR(A1142=1,A1142=0),H1142,0))</f>
      </c>
      <c r="M1142" s="246">
        <f>IF(A1142="","",IF(A1142=-1,H1142,0))</f>
      </c>
      <c r="N1142">
        <f>IF(J1142="","",IF(E1142="SGD",1,IF(E1142="USD",Settings!$B$22,IF(E1142="HKD",Settings!$B$23,1))))</f>
      </c>
      <c r="O1142">
        <f>IF(OR(B1142="",C1142="",E1142=""),0,(IF(A1142=-1,H1142,0)-IF(OR(A1142=1,A1142=0),H1142,0)+IF(A1142=2,H1142,0))*IF(E1142="SGD",1,IF(E1142="USD",Settings!$B$22,IF(E1142="HKD",Settings!$B$23,1))))</f>
        <v>0</v>
      </c>
      <c r="P1142">
        <f>IF(OR(B1142="",C1142="",E1142=""),0,IF(A1142=2,H1142*IF(E1142="SGD",1,IF(E1142="USD",Settings!$B$22,IF(E1142="HKD",Settings!$B$23,1))),0))</f>
        <v>0</v>
      </c>
      <c r="Q1142" s="312">
        <f>IF(OR(J1142="",G1142=""),"",G1142+ROW()/1000000)</f>
      </c>
      <c r="R1142" s="247">
        <f>IF(Q1142="","",SUMIFS(Txn[Signed Units],Txn[Key],J1142,Txn[Transaction Order],"&lt;="&amp;Q1142))</f>
      </c>
    </row>
    <row r="1143" spans="10:18" ht="15" customHeight="1" x14ac:dyDescent="0.15">
      <c r="J1143" s="246">
        <f>IF(OR(B1143="",C1143="",E1143=""),"",B1143&amp;":"&amp;C1143&amp;":"&amp;E1143)</f>
      </c>
      <c r="K1143" s="247">
        <f>IF(A1143="","",A1143*D1143)</f>
      </c>
      <c r="L1143" s="246">
        <f>IF(A1143="","",IF(OR(A1143=1,A1143=0),H1143,0))</f>
      </c>
      <c r="M1143" s="246">
        <f>IF(A1143="","",IF(A1143=-1,H1143,0))</f>
      </c>
      <c r="N1143">
        <f>IF(J1143="","",IF(E1143="SGD",1,IF(E1143="USD",Settings!$B$22,IF(E1143="HKD",Settings!$B$23,1))))</f>
      </c>
      <c r="O1143">
        <f>IF(OR(B1143="",C1143="",E1143=""),0,(IF(A1143=-1,H1143,0)-IF(OR(A1143=1,A1143=0),H1143,0)+IF(A1143=2,H1143,0))*IF(E1143="SGD",1,IF(E1143="USD",Settings!$B$22,IF(E1143="HKD",Settings!$B$23,1))))</f>
        <v>0</v>
      </c>
      <c r="P1143">
        <f>IF(OR(B1143="",C1143="",E1143=""),0,IF(A1143=2,H1143*IF(E1143="SGD",1,IF(E1143="USD",Settings!$B$22,IF(E1143="HKD",Settings!$B$23,1))),0))</f>
        <v>0</v>
      </c>
      <c r="Q1143" s="312">
        <f>IF(OR(J1143="",G1143=""),"",G1143+ROW()/1000000)</f>
      </c>
      <c r="R1143" s="247">
        <f>IF(Q1143="","",SUMIFS(Txn[Signed Units],Txn[Key],J1143,Txn[Transaction Order],"&lt;="&amp;Q1143))</f>
      </c>
    </row>
    <row r="1144" spans="10:18" ht="15" customHeight="1" x14ac:dyDescent="0.15">
      <c r="J1144" s="246">
        <f>IF(OR(B1144="",C1144="",E1144=""),"",B1144&amp;":"&amp;C1144&amp;":"&amp;E1144)</f>
      </c>
      <c r="K1144" s="247">
        <f>IF(A1144="","",A1144*D1144)</f>
      </c>
      <c r="L1144" s="246">
        <f>IF(A1144="","",IF(OR(A1144=1,A1144=0),H1144,0))</f>
      </c>
      <c r="M1144" s="246">
        <f>IF(A1144="","",IF(A1144=-1,H1144,0))</f>
      </c>
      <c r="N1144">
        <f>IF(J1144="","",IF(E1144="SGD",1,IF(E1144="USD",Settings!$B$22,IF(E1144="HKD",Settings!$B$23,1))))</f>
      </c>
      <c r="O1144">
        <f>IF(OR(B1144="",C1144="",E1144=""),0,(IF(A1144=-1,H1144,0)-IF(OR(A1144=1,A1144=0),H1144,0)+IF(A1144=2,H1144,0))*IF(E1144="SGD",1,IF(E1144="USD",Settings!$B$22,IF(E1144="HKD",Settings!$B$23,1))))</f>
        <v>0</v>
      </c>
      <c r="P1144">
        <f>IF(OR(B1144="",C1144="",E1144=""),0,IF(A1144=2,H1144*IF(E1144="SGD",1,IF(E1144="USD",Settings!$B$22,IF(E1144="HKD",Settings!$B$23,1))),0))</f>
        <v>0</v>
      </c>
      <c r="Q1144" s="312">
        <f>IF(OR(J1144="",G1144=""),"",G1144+ROW()/1000000)</f>
      </c>
      <c r="R1144" s="247">
        <f>IF(Q1144="","",SUMIFS(Txn[Signed Units],Txn[Key],J1144,Txn[Transaction Order],"&lt;="&amp;Q1144))</f>
      </c>
    </row>
    <row r="1145" spans="10:18" ht="15" customHeight="1" x14ac:dyDescent="0.15">
      <c r="J1145" s="246">
        <f>IF(OR(B1145="",C1145="",E1145=""),"",B1145&amp;":"&amp;C1145&amp;":"&amp;E1145)</f>
      </c>
      <c r="K1145" s="247">
        <f>IF(A1145="","",A1145*D1145)</f>
      </c>
      <c r="L1145" s="246">
        <f>IF(A1145="","",IF(OR(A1145=1,A1145=0),H1145,0))</f>
      </c>
      <c r="M1145" s="246">
        <f>IF(A1145="","",IF(A1145=-1,H1145,0))</f>
      </c>
      <c r="N1145">
        <f>IF(J1145="","",IF(E1145="SGD",1,IF(E1145="USD",Settings!$B$22,IF(E1145="HKD",Settings!$B$23,1))))</f>
      </c>
      <c r="O1145">
        <f>IF(OR(B1145="",C1145="",E1145=""),0,(IF(A1145=-1,H1145,0)-IF(OR(A1145=1,A1145=0),H1145,0)+IF(A1145=2,H1145,0))*IF(E1145="SGD",1,IF(E1145="USD",Settings!$B$22,IF(E1145="HKD",Settings!$B$23,1))))</f>
        <v>0</v>
      </c>
      <c r="P1145">
        <f>IF(OR(B1145="",C1145="",E1145=""),0,IF(A1145=2,H1145*IF(E1145="SGD",1,IF(E1145="USD",Settings!$B$22,IF(E1145="HKD",Settings!$B$23,1))),0))</f>
        <v>0</v>
      </c>
      <c r="Q1145" s="312">
        <f>IF(OR(J1145="",G1145=""),"",G1145+ROW()/1000000)</f>
      </c>
      <c r="R1145" s="247">
        <f>IF(Q1145="","",SUMIFS(Txn[Signed Units],Txn[Key],J1145,Txn[Transaction Order],"&lt;="&amp;Q1145))</f>
      </c>
    </row>
    <row r="1146" spans="10:18" ht="15" customHeight="1" x14ac:dyDescent="0.15">
      <c r="J1146" s="246">
        <f>IF(OR(B1146="",C1146="",E1146=""),"",B1146&amp;":"&amp;C1146&amp;":"&amp;E1146)</f>
      </c>
      <c r="K1146" s="247">
        <f>IF(A1146="","",A1146*D1146)</f>
      </c>
      <c r="L1146" s="246">
        <f>IF(A1146="","",IF(OR(A1146=1,A1146=0),H1146,0))</f>
      </c>
      <c r="M1146" s="246">
        <f>IF(A1146="","",IF(A1146=-1,H1146,0))</f>
      </c>
      <c r="N1146">
        <f>IF(J1146="","",IF(E1146="SGD",1,IF(E1146="USD",Settings!$B$22,IF(E1146="HKD",Settings!$B$23,1))))</f>
      </c>
      <c r="O1146">
        <f>IF(OR(B1146="",C1146="",E1146=""),0,(IF(A1146=-1,H1146,0)-IF(OR(A1146=1,A1146=0),H1146,0)+IF(A1146=2,H1146,0))*IF(E1146="SGD",1,IF(E1146="USD",Settings!$B$22,IF(E1146="HKD",Settings!$B$23,1))))</f>
        <v>0</v>
      </c>
      <c r="P1146">
        <f>IF(OR(B1146="",C1146="",E1146=""),0,IF(A1146=2,H1146*IF(E1146="SGD",1,IF(E1146="USD",Settings!$B$22,IF(E1146="HKD",Settings!$B$23,1))),0))</f>
        <v>0</v>
      </c>
      <c r="Q1146" s="312">
        <f>IF(OR(J1146="",G1146=""),"",G1146+ROW()/1000000)</f>
      </c>
      <c r="R1146" s="247">
        <f>IF(Q1146="","",SUMIFS(Txn[Signed Units],Txn[Key],J1146,Txn[Transaction Order],"&lt;="&amp;Q1146))</f>
      </c>
    </row>
    <row r="1147" spans="10:18" ht="15" customHeight="1" x14ac:dyDescent="0.15">
      <c r="J1147" s="246">
        <f>IF(OR(B1147="",C1147="",E1147=""),"",B1147&amp;":"&amp;C1147&amp;":"&amp;E1147)</f>
      </c>
      <c r="K1147" s="247">
        <f>IF(A1147="","",A1147*D1147)</f>
      </c>
      <c r="L1147" s="246">
        <f>IF(A1147="","",IF(OR(A1147=1,A1147=0),H1147,0))</f>
      </c>
      <c r="M1147" s="246">
        <f>IF(A1147="","",IF(A1147=-1,H1147,0))</f>
      </c>
      <c r="N1147">
        <f>IF(J1147="","",IF(E1147="SGD",1,IF(E1147="USD",Settings!$B$22,IF(E1147="HKD",Settings!$B$23,1))))</f>
      </c>
      <c r="O1147">
        <f>IF(OR(B1147="",C1147="",E1147=""),0,(IF(A1147=-1,H1147,0)-IF(OR(A1147=1,A1147=0),H1147,0)+IF(A1147=2,H1147,0))*IF(E1147="SGD",1,IF(E1147="USD",Settings!$B$22,IF(E1147="HKD",Settings!$B$23,1))))</f>
        <v>0</v>
      </c>
      <c r="P1147">
        <f>IF(OR(B1147="",C1147="",E1147=""),0,IF(A1147=2,H1147*IF(E1147="SGD",1,IF(E1147="USD",Settings!$B$22,IF(E1147="HKD",Settings!$B$23,1))),0))</f>
        <v>0</v>
      </c>
      <c r="Q1147" s="312">
        <f>IF(OR(J1147="",G1147=""),"",G1147+ROW()/1000000)</f>
      </c>
      <c r="R1147" s="247">
        <f>IF(Q1147="","",SUMIFS(Txn[Signed Units],Txn[Key],J1147,Txn[Transaction Order],"&lt;="&amp;Q1147))</f>
      </c>
    </row>
    <row r="1148" spans="10:18" ht="15" customHeight="1" x14ac:dyDescent="0.15">
      <c r="J1148" s="246">
        <f>IF(OR(B1148="",C1148="",E1148=""),"",B1148&amp;":"&amp;C1148&amp;":"&amp;E1148)</f>
      </c>
      <c r="K1148" s="247">
        <f>IF(A1148="","",A1148*D1148)</f>
      </c>
      <c r="L1148" s="246">
        <f>IF(A1148="","",IF(OR(A1148=1,A1148=0),H1148,0))</f>
      </c>
      <c r="M1148" s="246">
        <f>IF(A1148="","",IF(A1148=-1,H1148,0))</f>
      </c>
      <c r="N1148">
        <f>IF(J1148="","",IF(E1148="SGD",1,IF(E1148="USD",Settings!$B$22,IF(E1148="HKD",Settings!$B$23,1))))</f>
      </c>
      <c r="O1148">
        <f>IF(OR(B1148="",C1148="",E1148=""),0,(IF(A1148=-1,H1148,0)-IF(OR(A1148=1,A1148=0),H1148,0)+IF(A1148=2,H1148,0))*IF(E1148="SGD",1,IF(E1148="USD",Settings!$B$22,IF(E1148="HKD",Settings!$B$23,1))))</f>
        <v>0</v>
      </c>
      <c r="P1148">
        <f>IF(OR(B1148="",C1148="",E1148=""),0,IF(A1148=2,H1148*IF(E1148="SGD",1,IF(E1148="USD",Settings!$B$22,IF(E1148="HKD",Settings!$B$23,1))),0))</f>
        <v>0</v>
      </c>
      <c r="Q1148" s="312">
        <f>IF(OR(J1148="",G1148=""),"",G1148+ROW()/1000000)</f>
      </c>
      <c r="R1148" s="247">
        <f>IF(Q1148="","",SUMIFS(Txn[Signed Units],Txn[Key],J1148,Txn[Transaction Order],"&lt;="&amp;Q1148))</f>
      </c>
    </row>
    <row r="1149" spans="10:18" ht="15" customHeight="1" x14ac:dyDescent="0.15">
      <c r="J1149" s="246">
        <f>IF(OR(B1149="",C1149="",E1149=""),"",B1149&amp;":"&amp;C1149&amp;":"&amp;E1149)</f>
      </c>
      <c r="K1149" s="247">
        <f>IF(A1149="","",A1149*D1149)</f>
      </c>
      <c r="L1149" s="246">
        <f>IF(A1149="","",IF(OR(A1149=1,A1149=0),H1149,0))</f>
      </c>
      <c r="M1149" s="246">
        <f>IF(A1149="","",IF(A1149=-1,H1149,0))</f>
      </c>
      <c r="N1149">
        <f>IF(J1149="","",IF(E1149="SGD",1,IF(E1149="USD",Settings!$B$22,IF(E1149="HKD",Settings!$B$23,1))))</f>
      </c>
      <c r="O1149">
        <f>IF(OR(B1149="",C1149="",E1149=""),0,(IF(A1149=-1,H1149,0)-IF(OR(A1149=1,A1149=0),H1149,0)+IF(A1149=2,H1149,0))*IF(E1149="SGD",1,IF(E1149="USD",Settings!$B$22,IF(E1149="HKD",Settings!$B$23,1))))</f>
        <v>0</v>
      </c>
      <c r="P1149">
        <f>IF(OR(B1149="",C1149="",E1149=""),0,IF(A1149=2,H1149*IF(E1149="SGD",1,IF(E1149="USD",Settings!$B$22,IF(E1149="HKD",Settings!$B$23,1))),0))</f>
        <v>0</v>
      </c>
      <c r="Q1149" s="312">
        <f>IF(OR(J1149="",G1149=""),"",G1149+ROW()/1000000)</f>
      </c>
      <c r="R1149" s="247">
        <f>IF(Q1149="","",SUMIFS(Txn[Signed Units],Txn[Key],J1149,Txn[Transaction Order],"&lt;="&amp;Q1149))</f>
      </c>
    </row>
    <row r="1150" spans="10:18" ht="15" customHeight="1" x14ac:dyDescent="0.15">
      <c r="J1150" s="246">
        <f>IF(OR(B1150="",C1150="",E1150=""),"",B1150&amp;":"&amp;C1150&amp;":"&amp;E1150)</f>
      </c>
      <c r="K1150" s="247">
        <f>IF(A1150="","",A1150*D1150)</f>
      </c>
      <c r="L1150" s="246">
        <f>IF(A1150="","",IF(OR(A1150=1,A1150=0),H1150,0))</f>
      </c>
      <c r="M1150" s="246">
        <f>IF(A1150="","",IF(A1150=-1,H1150,0))</f>
      </c>
      <c r="N1150">
        <f>IF(J1150="","",IF(E1150="SGD",1,IF(E1150="USD",Settings!$B$22,IF(E1150="HKD",Settings!$B$23,1))))</f>
      </c>
      <c r="O1150">
        <f>IF(OR(B1150="",C1150="",E1150=""),0,(IF(A1150=-1,H1150,0)-IF(OR(A1150=1,A1150=0),H1150,0)+IF(A1150=2,H1150,0))*IF(E1150="SGD",1,IF(E1150="USD",Settings!$B$22,IF(E1150="HKD",Settings!$B$23,1))))</f>
        <v>0</v>
      </c>
      <c r="P1150">
        <f>IF(OR(B1150="",C1150="",E1150=""),0,IF(A1150=2,H1150*IF(E1150="SGD",1,IF(E1150="USD",Settings!$B$22,IF(E1150="HKD",Settings!$B$23,1))),0))</f>
        <v>0</v>
      </c>
      <c r="Q1150" s="312">
        <f>IF(OR(J1150="",G1150=""),"",G1150+ROW()/1000000)</f>
      </c>
      <c r="R1150" s="247">
        <f>IF(Q1150="","",SUMIFS(Txn[Signed Units],Txn[Key],J1150,Txn[Transaction Order],"&lt;="&amp;Q1150))</f>
      </c>
    </row>
    <row r="1151" spans="10:18" ht="15" customHeight="1" x14ac:dyDescent="0.15">
      <c r="J1151" s="246">
        <f>IF(OR(B1151="",C1151="",E1151=""),"",B1151&amp;":"&amp;C1151&amp;":"&amp;E1151)</f>
      </c>
      <c r="K1151" s="247">
        <f>IF(A1151="","",A1151*D1151)</f>
      </c>
      <c r="L1151" s="246">
        <f>IF(A1151="","",IF(OR(A1151=1,A1151=0),H1151,0))</f>
      </c>
      <c r="M1151" s="246">
        <f>IF(A1151="","",IF(A1151=-1,H1151,0))</f>
      </c>
      <c r="N1151">
        <f>IF(J1151="","",IF(E1151="SGD",1,IF(E1151="USD",Settings!$B$22,IF(E1151="HKD",Settings!$B$23,1))))</f>
      </c>
      <c r="O1151">
        <f>IF(OR(B1151="",C1151="",E1151=""),0,(IF(A1151=-1,H1151,0)-IF(OR(A1151=1,A1151=0),H1151,0)+IF(A1151=2,H1151,0))*IF(E1151="SGD",1,IF(E1151="USD",Settings!$B$22,IF(E1151="HKD",Settings!$B$23,1))))</f>
        <v>0</v>
      </c>
      <c r="P1151">
        <f>IF(OR(B1151="",C1151="",E1151=""),0,IF(A1151=2,H1151*IF(E1151="SGD",1,IF(E1151="USD",Settings!$B$22,IF(E1151="HKD",Settings!$B$23,1))),0))</f>
        <v>0</v>
      </c>
      <c r="Q1151" s="312">
        <f>IF(OR(J1151="",G1151=""),"",G1151+ROW()/1000000)</f>
      </c>
      <c r="R1151" s="247">
        <f>IF(Q1151="","",SUMIFS(Txn[Signed Units],Txn[Key],J1151,Txn[Transaction Order],"&lt;="&amp;Q1151))</f>
      </c>
    </row>
    <row r="1152" spans="10:18" ht="15" customHeight="1" x14ac:dyDescent="0.15">
      <c r="J1152" s="246">
        <f>IF(OR(B1152="",C1152="",E1152=""),"",B1152&amp;":"&amp;C1152&amp;":"&amp;E1152)</f>
      </c>
      <c r="K1152" s="247">
        <f>IF(A1152="","",A1152*D1152)</f>
      </c>
      <c r="L1152" s="246">
        <f>IF(A1152="","",IF(OR(A1152=1,A1152=0),H1152,0))</f>
      </c>
      <c r="M1152" s="246">
        <f>IF(A1152="","",IF(A1152=-1,H1152,0))</f>
      </c>
      <c r="N1152">
        <f>IF(J1152="","",IF(E1152="SGD",1,IF(E1152="USD",Settings!$B$22,IF(E1152="HKD",Settings!$B$23,1))))</f>
      </c>
      <c r="O1152">
        <f>IF(OR(B1152="",C1152="",E1152=""),0,(IF(A1152=-1,H1152,0)-IF(OR(A1152=1,A1152=0),H1152,0)+IF(A1152=2,H1152,0))*IF(E1152="SGD",1,IF(E1152="USD",Settings!$B$22,IF(E1152="HKD",Settings!$B$23,1))))</f>
        <v>0</v>
      </c>
      <c r="P1152">
        <f>IF(OR(B1152="",C1152="",E1152=""),0,IF(A1152=2,H1152*IF(E1152="SGD",1,IF(E1152="USD",Settings!$B$22,IF(E1152="HKD",Settings!$B$23,1))),0))</f>
        <v>0</v>
      </c>
      <c r="Q1152" s="312">
        <f>IF(OR(J1152="",G1152=""),"",G1152+ROW()/1000000)</f>
      </c>
      <c r="R1152" s="247">
        <f>IF(Q1152="","",SUMIFS(Txn[Signed Units],Txn[Key],J1152,Txn[Transaction Order],"&lt;="&amp;Q1152))</f>
      </c>
    </row>
    <row r="1153" spans="10:18" ht="15" customHeight="1" x14ac:dyDescent="0.15">
      <c r="J1153" s="246">
        <f>IF(OR(B1153="",C1153="",E1153=""),"",B1153&amp;":"&amp;C1153&amp;":"&amp;E1153)</f>
      </c>
      <c r="K1153" s="247">
        <f>IF(A1153="","",A1153*D1153)</f>
      </c>
      <c r="L1153" s="246">
        <f>IF(A1153="","",IF(OR(A1153=1,A1153=0),H1153,0))</f>
      </c>
      <c r="M1153" s="246">
        <f>IF(A1153="","",IF(A1153=-1,H1153,0))</f>
      </c>
      <c r="N1153">
        <f>IF(J1153="","",IF(E1153="SGD",1,IF(E1153="USD",Settings!$B$22,IF(E1153="HKD",Settings!$B$23,1))))</f>
      </c>
      <c r="O1153">
        <f>IF(OR(B1153="",C1153="",E1153=""),0,(IF(A1153=-1,H1153,0)-IF(OR(A1153=1,A1153=0),H1153,0)+IF(A1153=2,H1153,0))*IF(E1153="SGD",1,IF(E1153="USD",Settings!$B$22,IF(E1153="HKD",Settings!$B$23,1))))</f>
        <v>0</v>
      </c>
      <c r="P1153">
        <f>IF(OR(B1153="",C1153="",E1153=""),0,IF(A1153=2,H1153*IF(E1153="SGD",1,IF(E1153="USD",Settings!$B$22,IF(E1153="HKD",Settings!$B$23,1))),0))</f>
        <v>0</v>
      </c>
      <c r="Q1153" s="312">
        <f>IF(OR(J1153="",G1153=""),"",G1153+ROW()/1000000)</f>
      </c>
      <c r="R1153" s="247">
        <f>IF(Q1153="","",SUMIFS(Txn[Signed Units],Txn[Key],J1153,Txn[Transaction Order],"&lt;="&amp;Q1153))</f>
      </c>
    </row>
    <row r="1154" spans="10:18" ht="15" customHeight="1" x14ac:dyDescent="0.15">
      <c r="J1154" s="246">
        <f>IF(OR(B1154="",C1154="",E1154=""),"",B1154&amp;":"&amp;C1154&amp;":"&amp;E1154)</f>
      </c>
      <c r="K1154" s="247">
        <f>IF(A1154="","",A1154*D1154)</f>
      </c>
      <c r="L1154" s="246">
        <f>IF(A1154="","",IF(OR(A1154=1,A1154=0),H1154,0))</f>
      </c>
      <c r="M1154" s="246">
        <f>IF(A1154="","",IF(A1154=-1,H1154,0))</f>
      </c>
      <c r="N1154">
        <f>IF(J1154="","",IF(E1154="SGD",1,IF(E1154="USD",Settings!$B$22,IF(E1154="HKD",Settings!$B$23,1))))</f>
      </c>
      <c r="O1154">
        <f>IF(OR(B1154="",C1154="",E1154=""),0,(IF(A1154=-1,H1154,0)-IF(OR(A1154=1,A1154=0),H1154,0)+IF(A1154=2,H1154,0))*IF(E1154="SGD",1,IF(E1154="USD",Settings!$B$22,IF(E1154="HKD",Settings!$B$23,1))))</f>
        <v>0</v>
      </c>
      <c r="P1154">
        <f>IF(OR(B1154="",C1154="",E1154=""),0,IF(A1154=2,H1154*IF(E1154="SGD",1,IF(E1154="USD",Settings!$B$22,IF(E1154="HKD",Settings!$B$23,1))),0))</f>
        <v>0</v>
      </c>
      <c r="Q1154" s="312">
        <f>IF(OR(J1154="",G1154=""),"",G1154+ROW()/1000000)</f>
      </c>
      <c r="R1154" s="247">
        <f>IF(Q1154="","",SUMIFS(Txn[Signed Units],Txn[Key],J1154,Txn[Transaction Order],"&lt;="&amp;Q1154))</f>
      </c>
    </row>
    <row r="1155" spans="10:18" ht="15" customHeight="1" x14ac:dyDescent="0.15">
      <c r="J1155" s="246">
        <f>IF(OR(B1155="",C1155="",E1155=""),"",B1155&amp;":"&amp;C1155&amp;":"&amp;E1155)</f>
      </c>
      <c r="K1155" s="247">
        <f>IF(A1155="","",A1155*D1155)</f>
      </c>
      <c r="L1155" s="246">
        <f>IF(A1155="","",IF(OR(A1155=1,A1155=0),H1155,0))</f>
      </c>
      <c r="M1155" s="246">
        <f>IF(A1155="","",IF(A1155=-1,H1155,0))</f>
      </c>
      <c r="N1155">
        <f>IF(J1155="","",IF(E1155="SGD",1,IF(E1155="USD",Settings!$B$22,IF(E1155="HKD",Settings!$B$23,1))))</f>
      </c>
      <c r="O1155">
        <f>IF(OR(B1155="",C1155="",E1155=""),0,(IF(A1155=-1,H1155,0)-IF(OR(A1155=1,A1155=0),H1155,0)+IF(A1155=2,H1155,0))*IF(E1155="SGD",1,IF(E1155="USD",Settings!$B$22,IF(E1155="HKD",Settings!$B$23,1))))</f>
        <v>0</v>
      </c>
      <c r="P1155">
        <f>IF(OR(B1155="",C1155="",E1155=""),0,IF(A1155=2,H1155*IF(E1155="SGD",1,IF(E1155="USD",Settings!$B$22,IF(E1155="HKD",Settings!$B$23,1))),0))</f>
        <v>0</v>
      </c>
      <c r="Q1155" s="312">
        <f>IF(OR(J1155="",G1155=""),"",G1155+ROW()/1000000)</f>
      </c>
      <c r="R1155" s="247">
        <f>IF(Q1155="","",SUMIFS(Txn[Signed Units],Txn[Key],J1155,Txn[Transaction Order],"&lt;="&amp;Q1155))</f>
      </c>
    </row>
    <row r="1156" spans="10:18" ht="15" customHeight="1" x14ac:dyDescent="0.15">
      <c r="J1156" s="246">
        <f>IF(OR(B1156="",C1156="",E1156=""),"",B1156&amp;":"&amp;C1156&amp;":"&amp;E1156)</f>
      </c>
      <c r="K1156" s="247">
        <f>IF(A1156="","",A1156*D1156)</f>
      </c>
      <c r="L1156" s="246">
        <f>IF(A1156="","",IF(OR(A1156=1,A1156=0),H1156,0))</f>
      </c>
      <c r="M1156" s="246">
        <f>IF(A1156="","",IF(A1156=-1,H1156,0))</f>
      </c>
      <c r="N1156">
        <f>IF(J1156="","",IF(E1156="SGD",1,IF(E1156="USD",Settings!$B$22,IF(E1156="HKD",Settings!$B$23,1))))</f>
      </c>
      <c r="O1156">
        <f>IF(OR(B1156="",C1156="",E1156=""),0,(IF(A1156=-1,H1156,0)-IF(OR(A1156=1,A1156=0),H1156,0)+IF(A1156=2,H1156,0))*IF(E1156="SGD",1,IF(E1156="USD",Settings!$B$22,IF(E1156="HKD",Settings!$B$23,1))))</f>
        <v>0</v>
      </c>
      <c r="P1156">
        <f>IF(OR(B1156="",C1156="",E1156=""),0,IF(A1156=2,H1156*IF(E1156="SGD",1,IF(E1156="USD",Settings!$B$22,IF(E1156="HKD",Settings!$B$23,1))),0))</f>
        <v>0</v>
      </c>
      <c r="Q1156" s="312">
        <f>IF(OR(J1156="",G1156=""),"",G1156+ROW()/1000000)</f>
      </c>
      <c r="R1156" s="247">
        <f>IF(Q1156="","",SUMIFS(Txn[Signed Units],Txn[Key],J1156,Txn[Transaction Order],"&lt;="&amp;Q1156))</f>
      </c>
    </row>
    <row r="1157" spans="10:18" ht="15" customHeight="1" x14ac:dyDescent="0.15">
      <c r="J1157" s="246">
        <f>IF(OR(B1157="",C1157="",E1157=""),"",B1157&amp;":"&amp;C1157&amp;":"&amp;E1157)</f>
      </c>
      <c r="K1157" s="247">
        <f>IF(A1157="","",A1157*D1157)</f>
      </c>
      <c r="L1157" s="246">
        <f>IF(A1157="","",IF(OR(A1157=1,A1157=0),H1157,0))</f>
      </c>
      <c r="M1157" s="246">
        <f>IF(A1157="","",IF(A1157=-1,H1157,0))</f>
      </c>
      <c r="N1157">
        <f>IF(J1157="","",IF(E1157="SGD",1,IF(E1157="USD",Settings!$B$22,IF(E1157="HKD",Settings!$B$23,1))))</f>
      </c>
      <c r="O1157">
        <f>IF(OR(B1157="",C1157="",E1157=""),0,(IF(A1157=-1,H1157,0)-IF(OR(A1157=1,A1157=0),H1157,0)+IF(A1157=2,H1157,0))*IF(E1157="SGD",1,IF(E1157="USD",Settings!$B$22,IF(E1157="HKD",Settings!$B$23,1))))</f>
        <v>0</v>
      </c>
      <c r="P1157">
        <f>IF(OR(B1157="",C1157="",E1157=""),0,IF(A1157=2,H1157*IF(E1157="SGD",1,IF(E1157="USD",Settings!$B$22,IF(E1157="HKD",Settings!$B$23,1))),0))</f>
        <v>0</v>
      </c>
      <c r="Q1157" s="312">
        <f>IF(OR(J1157="",G1157=""),"",G1157+ROW()/1000000)</f>
      </c>
      <c r="R1157" s="247">
        <f>IF(Q1157="","",SUMIFS(Txn[Signed Units],Txn[Key],J1157,Txn[Transaction Order],"&lt;="&amp;Q1157))</f>
      </c>
    </row>
    <row r="1158" spans="10:18" ht="15" customHeight="1" x14ac:dyDescent="0.15">
      <c r="J1158" s="246">
        <f>IF(OR(B1158="",C1158="",E1158=""),"",B1158&amp;":"&amp;C1158&amp;":"&amp;E1158)</f>
      </c>
      <c r="K1158" s="247">
        <f>IF(A1158="","",A1158*D1158)</f>
      </c>
      <c r="L1158" s="246">
        <f>IF(A1158="","",IF(OR(A1158=1,A1158=0),H1158,0))</f>
      </c>
      <c r="M1158" s="246">
        <f>IF(A1158="","",IF(A1158=-1,H1158,0))</f>
      </c>
      <c r="N1158">
        <f>IF(J1158="","",IF(E1158="SGD",1,IF(E1158="USD",Settings!$B$22,IF(E1158="HKD",Settings!$B$23,1))))</f>
      </c>
      <c r="O1158">
        <f>IF(OR(B1158="",C1158="",E1158=""),0,(IF(A1158=-1,H1158,0)-IF(OR(A1158=1,A1158=0),H1158,0)+IF(A1158=2,H1158,0))*IF(E1158="SGD",1,IF(E1158="USD",Settings!$B$22,IF(E1158="HKD",Settings!$B$23,1))))</f>
        <v>0</v>
      </c>
      <c r="P1158">
        <f>IF(OR(B1158="",C1158="",E1158=""),0,IF(A1158=2,H1158*IF(E1158="SGD",1,IF(E1158="USD",Settings!$B$22,IF(E1158="HKD",Settings!$B$23,1))),0))</f>
        <v>0</v>
      </c>
      <c r="Q1158" s="312">
        <f>IF(OR(J1158="",G1158=""),"",G1158+ROW()/1000000)</f>
      </c>
      <c r="R1158" s="247">
        <f>IF(Q1158="","",SUMIFS(Txn[Signed Units],Txn[Key],J1158,Txn[Transaction Order],"&lt;="&amp;Q1158))</f>
      </c>
    </row>
    <row r="1159" spans="10:18" ht="15" customHeight="1" x14ac:dyDescent="0.15">
      <c r="J1159" s="246">
        <f>IF(OR(B1159="",C1159="",E1159=""),"",B1159&amp;":"&amp;C1159&amp;":"&amp;E1159)</f>
      </c>
      <c r="K1159" s="247">
        <f>IF(A1159="","",A1159*D1159)</f>
      </c>
      <c r="L1159" s="246">
        <f>IF(A1159="","",IF(OR(A1159=1,A1159=0),H1159,0))</f>
      </c>
      <c r="M1159" s="246">
        <f>IF(A1159="","",IF(A1159=-1,H1159,0))</f>
      </c>
      <c r="N1159">
        <f>IF(J1159="","",IF(E1159="SGD",1,IF(E1159="USD",Settings!$B$22,IF(E1159="HKD",Settings!$B$23,1))))</f>
      </c>
      <c r="O1159">
        <f>IF(OR(B1159="",C1159="",E1159=""),0,(IF(A1159=-1,H1159,0)-IF(OR(A1159=1,A1159=0),H1159,0)+IF(A1159=2,H1159,0))*IF(E1159="SGD",1,IF(E1159="USD",Settings!$B$22,IF(E1159="HKD",Settings!$B$23,1))))</f>
        <v>0</v>
      </c>
      <c r="P1159">
        <f>IF(OR(B1159="",C1159="",E1159=""),0,IF(A1159=2,H1159*IF(E1159="SGD",1,IF(E1159="USD",Settings!$B$22,IF(E1159="HKD",Settings!$B$23,1))),0))</f>
        <v>0</v>
      </c>
      <c r="Q1159" s="312">
        <f>IF(OR(J1159="",G1159=""),"",G1159+ROW()/1000000)</f>
      </c>
      <c r="R1159" s="247">
        <f>IF(Q1159="","",SUMIFS(Txn[Signed Units],Txn[Key],J1159,Txn[Transaction Order],"&lt;="&amp;Q1159))</f>
      </c>
    </row>
    <row r="1160" spans="10:18" ht="15" customHeight="1" x14ac:dyDescent="0.15">
      <c r="J1160" s="246">
        <f>IF(OR(B1160="",C1160="",E1160=""),"",B1160&amp;":"&amp;C1160&amp;":"&amp;E1160)</f>
      </c>
      <c r="K1160" s="247">
        <f>IF(A1160="","",A1160*D1160)</f>
      </c>
      <c r="L1160" s="246">
        <f>IF(A1160="","",IF(OR(A1160=1,A1160=0),H1160,0))</f>
      </c>
      <c r="M1160" s="246">
        <f>IF(A1160="","",IF(A1160=-1,H1160,0))</f>
      </c>
      <c r="N1160">
        <f>IF(J1160="","",IF(E1160="SGD",1,IF(E1160="USD",Settings!$B$22,IF(E1160="HKD",Settings!$B$23,1))))</f>
      </c>
      <c r="O1160">
        <f>IF(OR(B1160="",C1160="",E1160=""),0,(IF(A1160=-1,H1160,0)-IF(OR(A1160=1,A1160=0),H1160,0)+IF(A1160=2,H1160,0))*IF(E1160="SGD",1,IF(E1160="USD",Settings!$B$22,IF(E1160="HKD",Settings!$B$23,1))))</f>
        <v>0</v>
      </c>
      <c r="P1160">
        <f>IF(OR(B1160="",C1160="",E1160=""),0,IF(A1160=2,H1160*IF(E1160="SGD",1,IF(E1160="USD",Settings!$B$22,IF(E1160="HKD",Settings!$B$23,1))),0))</f>
        <v>0</v>
      </c>
      <c r="Q1160" s="312">
        <f>IF(OR(J1160="",G1160=""),"",G1160+ROW()/1000000)</f>
      </c>
      <c r="R1160" s="247">
        <f>IF(Q1160="","",SUMIFS(Txn[Signed Units],Txn[Key],J1160,Txn[Transaction Order],"&lt;="&amp;Q1160))</f>
      </c>
    </row>
    <row r="1161" spans="10:18" ht="15" customHeight="1" x14ac:dyDescent="0.15">
      <c r="J1161" s="246">
        <f>IF(OR(B1161="",C1161="",E1161=""),"",B1161&amp;":"&amp;C1161&amp;":"&amp;E1161)</f>
      </c>
      <c r="K1161" s="247">
        <f>IF(A1161="","",A1161*D1161)</f>
      </c>
      <c r="L1161" s="246">
        <f>IF(A1161="","",IF(OR(A1161=1,A1161=0),H1161,0))</f>
      </c>
      <c r="M1161" s="246">
        <f>IF(A1161="","",IF(A1161=-1,H1161,0))</f>
      </c>
      <c r="N1161">
        <f>IF(J1161="","",IF(E1161="SGD",1,IF(E1161="USD",Settings!$B$22,IF(E1161="HKD",Settings!$B$23,1))))</f>
      </c>
      <c r="O1161">
        <f>IF(OR(B1161="",C1161="",E1161=""),0,(IF(A1161=-1,H1161,0)-IF(OR(A1161=1,A1161=0),H1161,0)+IF(A1161=2,H1161,0))*IF(E1161="SGD",1,IF(E1161="USD",Settings!$B$22,IF(E1161="HKD",Settings!$B$23,1))))</f>
        <v>0</v>
      </c>
      <c r="P1161">
        <f>IF(OR(B1161="",C1161="",E1161=""),0,IF(A1161=2,H1161*IF(E1161="SGD",1,IF(E1161="USD",Settings!$B$22,IF(E1161="HKD",Settings!$B$23,1))),0))</f>
        <v>0</v>
      </c>
      <c r="Q1161" s="312">
        <f>IF(OR(J1161="",G1161=""),"",G1161+ROW()/1000000)</f>
      </c>
      <c r="R1161" s="247">
        <f>IF(Q1161="","",SUMIFS(Txn[Signed Units],Txn[Key],J1161,Txn[Transaction Order],"&lt;="&amp;Q1161))</f>
      </c>
    </row>
    <row r="1162" spans="10:18" ht="15" customHeight="1" x14ac:dyDescent="0.15">
      <c r="J1162" s="246">
        <f>IF(OR(B1162="",C1162="",E1162=""),"",B1162&amp;":"&amp;C1162&amp;":"&amp;E1162)</f>
      </c>
      <c r="K1162" s="247">
        <f>IF(A1162="","",A1162*D1162)</f>
      </c>
      <c r="L1162" s="246">
        <f>IF(A1162="","",IF(OR(A1162=1,A1162=0),H1162,0))</f>
      </c>
      <c r="M1162" s="246">
        <f>IF(A1162="","",IF(A1162=-1,H1162,0))</f>
      </c>
      <c r="N1162">
        <f>IF(J1162="","",IF(E1162="SGD",1,IF(E1162="USD",Settings!$B$22,IF(E1162="HKD",Settings!$B$23,1))))</f>
      </c>
      <c r="O1162">
        <f>IF(OR(B1162="",C1162="",E1162=""),0,(IF(A1162=-1,H1162,0)-IF(OR(A1162=1,A1162=0),H1162,0)+IF(A1162=2,H1162,0))*IF(E1162="SGD",1,IF(E1162="USD",Settings!$B$22,IF(E1162="HKD",Settings!$B$23,1))))</f>
        <v>0</v>
      </c>
      <c r="P1162">
        <f>IF(OR(B1162="",C1162="",E1162=""),0,IF(A1162=2,H1162*IF(E1162="SGD",1,IF(E1162="USD",Settings!$B$22,IF(E1162="HKD",Settings!$B$23,1))),0))</f>
        <v>0</v>
      </c>
      <c r="Q1162" s="312">
        <f>IF(OR(J1162="",G1162=""),"",G1162+ROW()/1000000)</f>
      </c>
      <c r="R1162" s="247">
        <f>IF(Q1162="","",SUMIFS(Txn[Signed Units],Txn[Key],J1162,Txn[Transaction Order],"&lt;="&amp;Q1162))</f>
      </c>
    </row>
    <row r="1163" spans="10:18" ht="15" customHeight="1" x14ac:dyDescent="0.15">
      <c r="J1163" s="246">
        <f>IF(OR(B1163="",C1163="",E1163=""),"",B1163&amp;":"&amp;C1163&amp;":"&amp;E1163)</f>
      </c>
      <c r="K1163" s="247">
        <f>IF(A1163="","",A1163*D1163)</f>
      </c>
      <c r="L1163" s="246">
        <f>IF(A1163="","",IF(OR(A1163=1,A1163=0),H1163,0))</f>
      </c>
      <c r="M1163" s="246">
        <f>IF(A1163="","",IF(A1163=-1,H1163,0))</f>
      </c>
      <c r="N1163">
        <f>IF(J1163="","",IF(E1163="SGD",1,IF(E1163="USD",Settings!$B$22,IF(E1163="HKD",Settings!$B$23,1))))</f>
      </c>
      <c r="O1163">
        <f>IF(OR(B1163="",C1163="",E1163=""),0,(IF(A1163=-1,H1163,0)-IF(OR(A1163=1,A1163=0),H1163,0)+IF(A1163=2,H1163,0))*IF(E1163="SGD",1,IF(E1163="USD",Settings!$B$22,IF(E1163="HKD",Settings!$B$23,1))))</f>
        <v>0</v>
      </c>
      <c r="P1163">
        <f>IF(OR(B1163="",C1163="",E1163=""),0,IF(A1163=2,H1163*IF(E1163="SGD",1,IF(E1163="USD",Settings!$B$22,IF(E1163="HKD",Settings!$B$23,1))),0))</f>
        <v>0</v>
      </c>
      <c r="Q1163" s="312">
        <f>IF(OR(J1163="",G1163=""),"",G1163+ROW()/1000000)</f>
      </c>
      <c r="R1163" s="247">
        <f>IF(Q1163="","",SUMIFS(Txn[Signed Units],Txn[Key],J1163,Txn[Transaction Order],"&lt;="&amp;Q1163))</f>
      </c>
    </row>
    <row r="1164" spans="10:18" ht="15" customHeight="1" x14ac:dyDescent="0.15">
      <c r="J1164" s="246">
        <f>IF(OR(B1164="",C1164="",E1164=""),"",B1164&amp;":"&amp;C1164&amp;":"&amp;E1164)</f>
      </c>
      <c r="K1164" s="247">
        <f>IF(A1164="","",A1164*D1164)</f>
      </c>
      <c r="L1164" s="246">
        <f>IF(A1164="","",IF(OR(A1164=1,A1164=0),H1164,0))</f>
      </c>
      <c r="M1164" s="246">
        <f>IF(A1164="","",IF(A1164=-1,H1164,0))</f>
      </c>
      <c r="N1164">
        <f>IF(J1164="","",IF(E1164="SGD",1,IF(E1164="USD",Settings!$B$22,IF(E1164="HKD",Settings!$B$23,1))))</f>
      </c>
      <c r="O1164">
        <f>IF(OR(B1164="",C1164="",E1164=""),0,(IF(A1164=-1,H1164,0)-IF(OR(A1164=1,A1164=0),H1164,0)+IF(A1164=2,H1164,0))*IF(E1164="SGD",1,IF(E1164="USD",Settings!$B$22,IF(E1164="HKD",Settings!$B$23,1))))</f>
        <v>0</v>
      </c>
      <c r="P1164">
        <f>IF(OR(B1164="",C1164="",E1164=""),0,IF(A1164=2,H1164*IF(E1164="SGD",1,IF(E1164="USD",Settings!$B$22,IF(E1164="HKD",Settings!$B$23,1))),0))</f>
        <v>0</v>
      </c>
      <c r="Q1164" s="312">
        <f>IF(OR(J1164="",G1164=""),"",G1164+ROW()/1000000)</f>
      </c>
      <c r="R1164" s="247">
        <f>IF(Q1164="","",SUMIFS(Txn[Signed Units],Txn[Key],J1164,Txn[Transaction Order],"&lt;="&amp;Q1164))</f>
      </c>
    </row>
    <row r="1165" spans="10:18" ht="15" customHeight="1" x14ac:dyDescent="0.15">
      <c r="J1165" s="246">
        <f>IF(OR(B1165="",C1165="",E1165=""),"",B1165&amp;":"&amp;C1165&amp;":"&amp;E1165)</f>
      </c>
      <c r="K1165" s="247">
        <f>IF(A1165="","",A1165*D1165)</f>
      </c>
      <c r="L1165" s="246">
        <f>IF(A1165="","",IF(OR(A1165=1,A1165=0),H1165,0))</f>
      </c>
      <c r="M1165" s="246">
        <f>IF(A1165="","",IF(A1165=-1,H1165,0))</f>
      </c>
      <c r="N1165">
        <f>IF(J1165="","",IF(E1165="SGD",1,IF(E1165="USD",Settings!$B$22,IF(E1165="HKD",Settings!$B$23,1))))</f>
      </c>
      <c r="O1165">
        <f>IF(OR(B1165="",C1165="",E1165=""),0,(IF(A1165=-1,H1165,0)-IF(OR(A1165=1,A1165=0),H1165,0)+IF(A1165=2,H1165,0))*IF(E1165="SGD",1,IF(E1165="USD",Settings!$B$22,IF(E1165="HKD",Settings!$B$23,1))))</f>
        <v>0</v>
      </c>
      <c r="P1165">
        <f>IF(OR(B1165="",C1165="",E1165=""),0,IF(A1165=2,H1165*IF(E1165="SGD",1,IF(E1165="USD",Settings!$B$22,IF(E1165="HKD",Settings!$B$23,1))),0))</f>
        <v>0</v>
      </c>
      <c r="Q1165" s="312">
        <f>IF(OR(J1165="",G1165=""),"",G1165+ROW()/1000000)</f>
      </c>
      <c r="R1165" s="247">
        <f>IF(Q1165="","",SUMIFS(Txn[Signed Units],Txn[Key],J1165,Txn[Transaction Order],"&lt;="&amp;Q1165))</f>
      </c>
    </row>
    <row r="1166" spans="10:18" ht="15" customHeight="1" x14ac:dyDescent="0.15">
      <c r="J1166" s="246">
        <f>IF(OR(B1166="",C1166="",E1166=""),"",B1166&amp;":"&amp;C1166&amp;":"&amp;E1166)</f>
      </c>
      <c r="K1166" s="247">
        <f>IF(A1166="","",A1166*D1166)</f>
      </c>
      <c r="L1166" s="246">
        <f>IF(A1166="","",IF(OR(A1166=1,A1166=0),H1166,0))</f>
      </c>
      <c r="M1166" s="246">
        <f>IF(A1166="","",IF(A1166=-1,H1166,0))</f>
      </c>
      <c r="N1166">
        <f>IF(J1166="","",IF(E1166="SGD",1,IF(E1166="USD",Settings!$B$22,IF(E1166="HKD",Settings!$B$23,1))))</f>
      </c>
      <c r="O1166">
        <f>IF(OR(B1166="",C1166="",E1166=""),0,(IF(A1166=-1,H1166,0)-IF(OR(A1166=1,A1166=0),H1166,0)+IF(A1166=2,H1166,0))*IF(E1166="SGD",1,IF(E1166="USD",Settings!$B$22,IF(E1166="HKD",Settings!$B$23,1))))</f>
        <v>0</v>
      </c>
      <c r="P1166">
        <f>IF(OR(B1166="",C1166="",E1166=""),0,IF(A1166=2,H1166*IF(E1166="SGD",1,IF(E1166="USD",Settings!$B$22,IF(E1166="HKD",Settings!$B$23,1))),0))</f>
        <v>0</v>
      </c>
      <c r="Q1166" s="312">
        <f>IF(OR(J1166="",G1166=""),"",G1166+ROW()/1000000)</f>
      </c>
      <c r="R1166" s="247">
        <f>IF(Q1166="","",SUMIFS(Txn[Signed Units],Txn[Key],J1166,Txn[Transaction Order],"&lt;="&amp;Q1166))</f>
      </c>
    </row>
    <row r="1167" spans="10:18" ht="15" customHeight="1" x14ac:dyDescent="0.15">
      <c r="J1167" s="246">
        <f>IF(OR(B1167="",C1167="",E1167=""),"",B1167&amp;":"&amp;C1167&amp;":"&amp;E1167)</f>
      </c>
      <c r="K1167" s="247">
        <f>IF(A1167="","",A1167*D1167)</f>
      </c>
      <c r="L1167" s="246">
        <f>IF(A1167="","",IF(OR(A1167=1,A1167=0),H1167,0))</f>
      </c>
      <c r="M1167" s="246">
        <f>IF(A1167="","",IF(A1167=-1,H1167,0))</f>
      </c>
      <c r="N1167">
        <f>IF(J1167="","",IF(E1167="SGD",1,IF(E1167="USD",Settings!$B$22,IF(E1167="HKD",Settings!$B$23,1))))</f>
      </c>
      <c r="O1167">
        <f>IF(OR(B1167="",C1167="",E1167=""),0,(IF(A1167=-1,H1167,0)-IF(OR(A1167=1,A1167=0),H1167,0)+IF(A1167=2,H1167,0))*IF(E1167="SGD",1,IF(E1167="USD",Settings!$B$22,IF(E1167="HKD",Settings!$B$23,1))))</f>
        <v>0</v>
      </c>
      <c r="P1167">
        <f>IF(OR(B1167="",C1167="",E1167=""),0,IF(A1167=2,H1167*IF(E1167="SGD",1,IF(E1167="USD",Settings!$B$22,IF(E1167="HKD",Settings!$B$23,1))),0))</f>
        <v>0</v>
      </c>
      <c r="Q1167" s="312">
        <f>IF(OR(J1167="",G1167=""),"",G1167+ROW()/1000000)</f>
      </c>
      <c r="R1167" s="247">
        <f>IF(Q1167="","",SUMIFS(Txn[Signed Units],Txn[Key],J1167,Txn[Transaction Order],"&lt;="&amp;Q1167))</f>
      </c>
    </row>
    <row r="1168" spans="10:18" ht="15" customHeight="1" x14ac:dyDescent="0.15">
      <c r="J1168" s="246">
        <f>IF(OR(B1168="",C1168="",E1168=""),"",B1168&amp;":"&amp;C1168&amp;":"&amp;E1168)</f>
      </c>
      <c r="K1168" s="247">
        <f>IF(A1168="","",A1168*D1168)</f>
      </c>
      <c r="L1168" s="246">
        <f>IF(A1168="","",IF(OR(A1168=1,A1168=0),H1168,0))</f>
      </c>
      <c r="M1168" s="246">
        <f>IF(A1168="","",IF(A1168=-1,H1168,0))</f>
      </c>
      <c r="N1168">
        <f>IF(J1168="","",IF(E1168="SGD",1,IF(E1168="USD",Settings!$B$22,IF(E1168="HKD",Settings!$B$23,1))))</f>
      </c>
      <c r="O1168">
        <f>IF(OR(B1168="",C1168="",E1168=""),0,(IF(A1168=-1,H1168,0)-IF(OR(A1168=1,A1168=0),H1168,0)+IF(A1168=2,H1168,0))*IF(E1168="SGD",1,IF(E1168="USD",Settings!$B$22,IF(E1168="HKD",Settings!$B$23,1))))</f>
        <v>0</v>
      </c>
      <c r="P1168">
        <f>IF(OR(B1168="",C1168="",E1168=""),0,IF(A1168=2,H1168*IF(E1168="SGD",1,IF(E1168="USD",Settings!$B$22,IF(E1168="HKD",Settings!$B$23,1))),0))</f>
        <v>0</v>
      </c>
      <c r="Q1168" s="312">
        <f>IF(OR(J1168="",G1168=""),"",G1168+ROW()/1000000)</f>
      </c>
      <c r="R1168" s="247">
        <f>IF(Q1168="","",SUMIFS(Txn[Signed Units],Txn[Key],J1168,Txn[Transaction Order],"&lt;="&amp;Q1168))</f>
      </c>
    </row>
    <row r="1169" spans="10:18" ht="15" customHeight="1" x14ac:dyDescent="0.15">
      <c r="J1169" s="246">
        <f>IF(OR(B1169="",C1169="",E1169=""),"",B1169&amp;":"&amp;C1169&amp;":"&amp;E1169)</f>
      </c>
      <c r="K1169" s="247">
        <f>IF(A1169="","",A1169*D1169)</f>
      </c>
      <c r="L1169" s="246">
        <f>IF(A1169="","",IF(OR(A1169=1,A1169=0),H1169,0))</f>
      </c>
      <c r="M1169" s="246">
        <f>IF(A1169="","",IF(A1169=-1,H1169,0))</f>
      </c>
      <c r="N1169">
        <f>IF(J1169="","",IF(E1169="SGD",1,IF(E1169="USD",Settings!$B$22,IF(E1169="HKD",Settings!$B$23,1))))</f>
      </c>
      <c r="O1169">
        <f>IF(OR(B1169="",C1169="",E1169=""),0,(IF(A1169=-1,H1169,0)-IF(OR(A1169=1,A1169=0),H1169,0)+IF(A1169=2,H1169,0))*IF(E1169="SGD",1,IF(E1169="USD",Settings!$B$22,IF(E1169="HKD",Settings!$B$23,1))))</f>
        <v>0</v>
      </c>
      <c r="P1169">
        <f>IF(OR(B1169="",C1169="",E1169=""),0,IF(A1169=2,H1169*IF(E1169="SGD",1,IF(E1169="USD",Settings!$B$22,IF(E1169="HKD",Settings!$B$23,1))),0))</f>
        <v>0</v>
      </c>
      <c r="Q1169" s="312">
        <f>IF(OR(J1169="",G1169=""),"",G1169+ROW()/1000000)</f>
      </c>
      <c r="R1169" s="247">
        <f>IF(Q1169="","",SUMIFS(Txn[Signed Units],Txn[Key],J1169,Txn[Transaction Order],"&lt;="&amp;Q1169))</f>
      </c>
    </row>
    <row r="1170" spans="10:18" ht="15" customHeight="1" x14ac:dyDescent="0.15">
      <c r="J1170" s="246">
        <f>IF(OR(B1170="",C1170="",E1170=""),"",B1170&amp;":"&amp;C1170&amp;":"&amp;E1170)</f>
      </c>
      <c r="K1170" s="247">
        <f>IF(A1170="","",A1170*D1170)</f>
      </c>
      <c r="L1170" s="246">
        <f>IF(A1170="","",IF(OR(A1170=1,A1170=0),H1170,0))</f>
      </c>
      <c r="M1170" s="246">
        <f>IF(A1170="","",IF(A1170=-1,H1170,0))</f>
      </c>
      <c r="N1170">
        <f>IF(J1170="","",IF(E1170="SGD",1,IF(E1170="USD",Settings!$B$22,IF(E1170="HKD",Settings!$B$23,1))))</f>
      </c>
      <c r="O1170">
        <f>IF(OR(B1170="",C1170="",E1170=""),0,(IF(A1170=-1,H1170,0)-IF(OR(A1170=1,A1170=0),H1170,0)+IF(A1170=2,H1170,0))*IF(E1170="SGD",1,IF(E1170="USD",Settings!$B$22,IF(E1170="HKD",Settings!$B$23,1))))</f>
        <v>0</v>
      </c>
      <c r="P1170">
        <f>IF(OR(B1170="",C1170="",E1170=""),0,IF(A1170=2,H1170*IF(E1170="SGD",1,IF(E1170="USD",Settings!$B$22,IF(E1170="HKD",Settings!$B$23,1))),0))</f>
        <v>0</v>
      </c>
      <c r="Q1170" s="312">
        <f>IF(OR(J1170="",G1170=""),"",G1170+ROW()/1000000)</f>
      </c>
      <c r="R1170" s="247">
        <f>IF(Q1170="","",SUMIFS(Txn[Signed Units],Txn[Key],J1170,Txn[Transaction Order],"&lt;="&amp;Q1170))</f>
      </c>
    </row>
    <row r="1171" spans="10:18" ht="15" customHeight="1" x14ac:dyDescent="0.15">
      <c r="J1171" s="246">
        <f>IF(OR(B1171="",C1171="",E1171=""),"",B1171&amp;":"&amp;C1171&amp;":"&amp;E1171)</f>
      </c>
      <c r="K1171" s="247">
        <f>IF(A1171="","",A1171*D1171)</f>
      </c>
      <c r="L1171" s="246">
        <f>IF(A1171="","",IF(OR(A1171=1,A1171=0),H1171,0))</f>
      </c>
      <c r="M1171" s="246">
        <f>IF(A1171="","",IF(A1171=-1,H1171,0))</f>
      </c>
      <c r="N1171">
        <f>IF(J1171="","",IF(E1171="SGD",1,IF(E1171="USD",Settings!$B$22,IF(E1171="HKD",Settings!$B$23,1))))</f>
      </c>
      <c r="O1171">
        <f>IF(OR(B1171="",C1171="",E1171=""),0,(IF(A1171=-1,H1171,0)-IF(OR(A1171=1,A1171=0),H1171,0)+IF(A1171=2,H1171,0))*IF(E1171="SGD",1,IF(E1171="USD",Settings!$B$22,IF(E1171="HKD",Settings!$B$23,1))))</f>
        <v>0</v>
      </c>
      <c r="P1171">
        <f>IF(OR(B1171="",C1171="",E1171=""),0,IF(A1171=2,H1171*IF(E1171="SGD",1,IF(E1171="USD",Settings!$B$22,IF(E1171="HKD",Settings!$B$23,1))),0))</f>
        <v>0</v>
      </c>
      <c r="Q1171" s="312">
        <f>IF(OR(J1171="",G1171=""),"",G1171+ROW()/1000000)</f>
      </c>
      <c r="R1171" s="247">
        <f>IF(Q1171="","",SUMIFS(Txn[Signed Units],Txn[Key],J1171,Txn[Transaction Order],"&lt;="&amp;Q1171))</f>
      </c>
    </row>
    <row r="1172" spans="10:18" ht="15" customHeight="1" x14ac:dyDescent="0.15">
      <c r="J1172" s="246">
        <f>IF(OR(B1172="",C1172="",E1172=""),"",B1172&amp;":"&amp;C1172&amp;":"&amp;E1172)</f>
      </c>
      <c r="K1172" s="247">
        <f>IF(A1172="","",A1172*D1172)</f>
      </c>
      <c r="L1172" s="246">
        <f>IF(A1172="","",IF(OR(A1172=1,A1172=0),H1172,0))</f>
      </c>
      <c r="M1172" s="246">
        <f>IF(A1172="","",IF(A1172=-1,H1172,0))</f>
      </c>
      <c r="N1172">
        <f>IF(J1172="","",IF(E1172="SGD",1,IF(E1172="USD",Settings!$B$22,IF(E1172="HKD",Settings!$B$23,1))))</f>
      </c>
      <c r="O1172">
        <f>IF(OR(B1172="",C1172="",E1172=""),0,(IF(A1172=-1,H1172,0)-IF(OR(A1172=1,A1172=0),H1172,0)+IF(A1172=2,H1172,0))*IF(E1172="SGD",1,IF(E1172="USD",Settings!$B$22,IF(E1172="HKD",Settings!$B$23,1))))</f>
        <v>0</v>
      </c>
      <c r="P1172">
        <f>IF(OR(B1172="",C1172="",E1172=""),0,IF(A1172=2,H1172*IF(E1172="SGD",1,IF(E1172="USD",Settings!$B$22,IF(E1172="HKD",Settings!$B$23,1))),0))</f>
        <v>0</v>
      </c>
      <c r="Q1172" s="312">
        <f>IF(OR(J1172="",G1172=""),"",G1172+ROW()/1000000)</f>
      </c>
      <c r="R1172" s="247">
        <f>IF(Q1172="","",SUMIFS(Txn[Signed Units],Txn[Key],J1172,Txn[Transaction Order],"&lt;="&amp;Q1172))</f>
      </c>
    </row>
    <row r="1173" spans="10:18" ht="15" customHeight="1" x14ac:dyDescent="0.15">
      <c r="J1173" s="246">
        <f>IF(OR(B1173="",C1173="",E1173=""),"",B1173&amp;":"&amp;C1173&amp;":"&amp;E1173)</f>
      </c>
      <c r="K1173" s="247">
        <f>IF(A1173="","",A1173*D1173)</f>
      </c>
      <c r="L1173" s="246">
        <f>IF(A1173="","",IF(OR(A1173=1,A1173=0),H1173,0))</f>
      </c>
      <c r="M1173" s="246">
        <f>IF(A1173="","",IF(A1173=-1,H1173,0))</f>
      </c>
      <c r="N1173">
        <f>IF(J1173="","",IF(E1173="SGD",1,IF(E1173="USD",Settings!$B$22,IF(E1173="HKD",Settings!$B$23,1))))</f>
      </c>
      <c r="O1173">
        <f>IF(OR(B1173="",C1173="",E1173=""),0,(IF(A1173=-1,H1173,0)-IF(OR(A1173=1,A1173=0),H1173,0)+IF(A1173=2,H1173,0))*IF(E1173="SGD",1,IF(E1173="USD",Settings!$B$22,IF(E1173="HKD",Settings!$B$23,1))))</f>
        <v>0</v>
      </c>
      <c r="P1173">
        <f>IF(OR(B1173="",C1173="",E1173=""),0,IF(A1173=2,H1173*IF(E1173="SGD",1,IF(E1173="USD",Settings!$B$22,IF(E1173="HKD",Settings!$B$23,1))),0))</f>
        <v>0</v>
      </c>
      <c r="Q1173" s="312">
        <f>IF(OR(J1173="",G1173=""),"",G1173+ROW()/1000000)</f>
      </c>
      <c r="R1173" s="247">
        <f>IF(Q1173="","",SUMIFS(Txn[Signed Units],Txn[Key],J1173,Txn[Transaction Order],"&lt;="&amp;Q1173))</f>
      </c>
    </row>
    <row r="1174" spans="10:18" ht="15" customHeight="1" x14ac:dyDescent="0.15">
      <c r="J1174" s="246">
        <f>IF(OR(B1174="",C1174="",E1174=""),"",B1174&amp;":"&amp;C1174&amp;":"&amp;E1174)</f>
      </c>
      <c r="K1174" s="247">
        <f>IF(A1174="","",A1174*D1174)</f>
      </c>
      <c r="L1174" s="246">
        <f>IF(A1174="","",IF(OR(A1174=1,A1174=0),H1174,0))</f>
      </c>
      <c r="M1174" s="246">
        <f>IF(A1174="","",IF(A1174=-1,H1174,0))</f>
      </c>
      <c r="N1174">
        <f>IF(J1174="","",IF(E1174="SGD",1,IF(E1174="USD",Settings!$B$22,IF(E1174="HKD",Settings!$B$23,1))))</f>
      </c>
      <c r="O1174">
        <f>IF(OR(B1174="",C1174="",E1174=""),0,(IF(A1174=-1,H1174,0)-IF(OR(A1174=1,A1174=0),H1174,0)+IF(A1174=2,H1174,0))*IF(E1174="SGD",1,IF(E1174="USD",Settings!$B$22,IF(E1174="HKD",Settings!$B$23,1))))</f>
        <v>0</v>
      </c>
      <c r="P1174">
        <f>IF(OR(B1174="",C1174="",E1174=""),0,IF(A1174=2,H1174*IF(E1174="SGD",1,IF(E1174="USD",Settings!$B$22,IF(E1174="HKD",Settings!$B$23,1))),0))</f>
        <v>0</v>
      </c>
      <c r="Q1174" s="312">
        <f>IF(OR(J1174="",G1174=""),"",G1174+ROW()/1000000)</f>
      </c>
      <c r="R1174" s="247">
        <f>IF(Q1174="","",SUMIFS(Txn[Signed Units],Txn[Key],J1174,Txn[Transaction Order],"&lt;="&amp;Q1174))</f>
      </c>
    </row>
    <row r="1175" spans="10:18" ht="15" customHeight="1" x14ac:dyDescent="0.15">
      <c r="J1175" s="246">
        <f>IF(OR(B1175="",C1175="",E1175=""),"",B1175&amp;":"&amp;C1175&amp;":"&amp;E1175)</f>
      </c>
      <c r="K1175" s="247">
        <f>IF(A1175="","",A1175*D1175)</f>
      </c>
      <c r="L1175" s="246">
        <f>IF(A1175="","",IF(OR(A1175=1,A1175=0),H1175,0))</f>
      </c>
      <c r="M1175" s="246">
        <f>IF(A1175="","",IF(A1175=-1,H1175,0))</f>
      </c>
      <c r="N1175">
        <f>IF(J1175="","",IF(E1175="SGD",1,IF(E1175="USD",Settings!$B$22,IF(E1175="HKD",Settings!$B$23,1))))</f>
      </c>
      <c r="O1175">
        <f>IF(OR(B1175="",C1175="",E1175=""),0,(IF(A1175=-1,H1175,0)-IF(OR(A1175=1,A1175=0),H1175,0)+IF(A1175=2,H1175,0))*IF(E1175="SGD",1,IF(E1175="USD",Settings!$B$22,IF(E1175="HKD",Settings!$B$23,1))))</f>
        <v>0</v>
      </c>
      <c r="P1175">
        <f>IF(OR(B1175="",C1175="",E1175=""),0,IF(A1175=2,H1175*IF(E1175="SGD",1,IF(E1175="USD",Settings!$B$22,IF(E1175="HKD",Settings!$B$23,1))),0))</f>
        <v>0</v>
      </c>
      <c r="Q1175" s="312">
        <f>IF(OR(J1175="",G1175=""),"",G1175+ROW()/1000000)</f>
      </c>
      <c r="R1175" s="247">
        <f>IF(Q1175="","",SUMIFS(Txn[Signed Units],Txn[Key],J1175,Txn[Transaction Order],"&lt;="&amp;Q1175))</f>
      </c>
    </row>
    <row r="1176" spans="10:18" ht="15" customHeight="1" x14ac:dyDescent="0.15">
      <c r="J1176" s="246">
        <f>IF(OR(B1176="",C1176="",E1176=""),"",B1176&amp;":"&amp;C1176&amp;":"&amp;E1176)</f>
      </c>
      <c r="K1176" s="247">
        <f>IF(A1176="","",A1176*D1176)</f>
      </c>
      <c r="L1176" s="246">
        <f>IF(A1176="","",IF(OR(A1176=1,A1176=0),H1176,0))</f>
      </c>
      <c r="M1176" s="246">
        <f>IF(A1176="","",IF(A1176=-1,H1176,0))</f>
      </c>
      <c r="N1176">
        <f>IF(J1176="","",IF(E1176="SGD",1,IF(E1176="USD",Settings!$B$22,IF(E1176="HKD",Settings!$B$23,1))))</f>
      </c>
      <c r="O1176">
        <f>IF(OR(B1176="",C1176="",E1176=""),0,(IF(A1176=-1,H1176,0)-IF(OR(A1176=1,A1176=0),H1176,0)+IF(A1176=2,H1176,0))*IF(E1176="SGD",1,IF(E1176="USD",Settings!$B$22,IF(E1176="HKD",Settings!$B$23,1))))</f>
        <v>0</v>
      </c>
      <c r="P1176">
        <f>IF(OR(B1176="",C1176="",E1176=""),0,IF(A1176=2,H1176*IF(E1176="SGD",1,IF(E1176="USD",Settings!$B$22,IF(E1176="HKD",Settings!$B$23,1))),0))</f>
        <v>0</v>
      </c>
      <c r="Q1176" s="312">
        <f>IF(OR(J1176="",G1176=""),"",G1176+ROW()/1000000)</f>
      </c>
      <c r="R1176" s="247">
        <f>IF(Q1176="","",SUMIFS(Txn[Signed Units],Txn[Key],J1176,Txn[Transaction Order],"&lt;="&amp;Q1176))</f>
      </c>
    </row>
    <row r="1177" spans="10:18" ht="15" customHeight="1" x14ac:dyDescent="0.15">
      <c r="J1177" s="246">
        <f>IF(OR(B1177="",C1177="",E1177=""),"",B1177&amp;":"&amp;C1177&amp;":"&amp;E1177)</f>
      </c>
      <c r="K1177" s="247">
        <f>IF(A1177="","",A1177*D1177)</f>
      </c>
      <c r="L1177" s="246">
        <f>IF(A1177="","",IF(OR(A1177=1,A1177=0),H1177,0))</f>
      </c>
      <c r="M1177" s="246">
        <f>IF(A1177="","",IF(A1177=-1,H1177,0))</f>
      </c>
      <c r="N1177">
        <f>IF(J1177="","",IF(E1177="SGD",1,IF(E1177="USD",Settings!$B$22,IF(E1177="HKD",Settings!$B$23,1))))</f>
      </c>
      <c r="O1177">
        <f>IF(OR(B1177="",C1177="",E1177=""),0,(IF(A1177=-1,H1177,0)-IF(OR(A1177=1,A1177=0),H1177,0)+IF(A1177=2,H1177,0))*IF(E1177="SGD",1,IF(E1177="USD",Settings!$B$22,IF(E1177="HKD",Settings!$B$23,1))))</f>
        <v>0</v>
      </c>
      <c r="P1177">
        <f>IF(OR(B1177="",C1177="",E1177=""),0,IF(A1177=2,H1177*IF(E1177="SGD",1,IF(E1177="USD",Settings!$B$22,IF(E1177="HKD",Settings!$B$23,1))),0))</f>
        <v>0</v>
      </c>
      <c r="Q1177" s="312">
        <f>IF(OR(J1177="",G1177=""),"",G1177+ROW()/1000000)</f>
      </c>
      <c r="R1177" s="247">
        <f>IF(Q1177="","",SUMIFS(Txn[Signed Units],Txn[Key],J1177,Txn[Transaction Order],"&lt;="&amp;Q1177))</f>
      </c>
    </row>
    <row r="1178" spans="10:18" ht="15" customHeight="1" x14ac:dyDescent="0.15">
      <c r="J1178" s="246">
        <f>IF(OR(B1178="",C1178="",E1178=""),"",B1178&amp;":"&amp;C1178&amp;":"&amp;E1178)</f>
      </c>
      <c r="K1178" s="247">
        <f>IF(A1178="","",A1178*D1178)</f>
      </c>
      <c r="L1178" s="246">
        <f>IF(A1178="","",IF(OR(A1178=1,A1178=0),H1178,0))</f>
      </c>
      <c r="M1178" s="246">
        <f>IF(A1178="","",IF(A1178=-1,H1178,0))</f>
      </c>
      <c r="N1178">
        <f>IF(J1178="","",IF(E1178="SGD",1,IF(E1178="USD",Settings!$B$22,IF(E1178="HKD",Settings!$B$23,1))))</f>
      </c>
      <c r="O1178">
        <f>IF(OR(B1178="",C1178="",E1178=""),0,(IF(A1178=-1,H1178,0)-IF(OR(A1178=1,A1178=0),H1178,0)+IF(A1178=2,H1178,0))*IF(E1178="SGD",1,IF(E1178="USD",Settings!$B$22,IF(E1178="HKD",Settings!$B$23,1))))</f>
        <v>0</v>
      </c>
      <c r="P1178">
        <f>IF(OR(B1178="",C1178="",E1178=""),0,IF(A1178=2,H1178*IF(E1178="SGD",1,IF(E1178="USD",Settings!$B$22,IF(E1178="HKD",Settings!$B$23,1))),0))</f>
        <v>0</v>
      </c>
      <c r="Q1178" s="312">
        <f>IF(OR(J1178="",G1178=""),"",G1178+ROW()/1000000)</f>
      </c>
      <c r="R1178" s="247">
        <f>IF(Q1178="","",SUMIFS(Txn[Signed Units],Txn[Key],J1178,Txn[Transaction Order],"&lt;="&amp;Q1178))</f>
      </c>
    </row>
    <row r="1179" spans="10:18" ht="15" customHeight="1" x14ac:dyDescent="0.15">
      <c r="J1179" s="246">
        <f>IF(OR(B1179="",C1179="",E1179=""),"",B1179&amp;":"&amp;C1179&amp;":"&amp;E1179)</f>
      </c>
      <c r="K1179" s="247">
        <f>IF(A1179="","",A1179*D1179)</f>
      </c>
      <c r="L1179" s="246">
        <f>IF(A1179="","",IF(OR(A1179=1,A1179=0),H1179,0))</f>
      </c>
      <c r="M1179" s="246">
        <f>IF(A1179="","",IF(A1179=-1,H1179,0))</f>
      </c>
      <c r="N1179">
        <f>IF(J1179="","",IF(E1179="SGD",1,IF(E1179="USD",Settings!$B$22,IF(E1179="HKD",Settings!$B$23,1))))</f>
      </c>
      <c r="O1179">
        <f>IF(OR(B1179="",C1179="",E1179=""),0,(IF(A1179=-1,H1179,0)-IF(OR(A1179=1,A1179=0),H1179,0)+IF(A1179=2,H1179,0))*IF(E1179="SGD",1,IF(E1179="USD",Settings!$B$22,IF(E1179="HKD",Settings!$B$23,1))))</f>
        <v>0</v>
      </c>
      <c r="P1179">
        <f>IF(OR(B1179="",C1179="",E1179=""),0,IF(A1179=2,H1179*IF(E1179="SGD",1,IF(E1179="USD",Settings!$B$22,IF(E1179="HKD",Settings!$B$23,1))),0))</f>
        <v>0</v>
      </c>
      <c r="Q1179" s="312">
        <f>IF(OR(J1179="",G1179=""),"",G1179+ROW()/1000000)</f>
      </c>
      <c r="R1179" s="247">
        <f>IF(Q1179="","",SUMIFS(Txn[Signed Units],Txn[Key],J1179,Txn[Transaction Order],"&lt;="&amp;Q1179))</f>
      </c>
    </row>
    <row r="1180" spans="10:18" ht="15" customHeight="1" x14ac:dyDescent="0.15">
      <c r="J1180" s="246">
        <f>IF(OR(B1180="",C1180="",E1180=""),"",B1180&amp;":"&amp;C1180&amp;":"&amp;E1180)</f>
      </c>
      <c r="K1180" s="247">
        <f>IF(A1180="","",A1180*D1180)</f>
      </c>
      <c r="L1180" s="246">
        <f>IF(A1180="","",IF(OR(A1180=1,A1180=0),H1180,0))</f>
      </c>
      <c r="M1180" s="246">
        <f>IF(A1180="","",IF(A1180=-1,H1180,0))</f>
      </c>
      <c r="N1180">
        <f>IF(J1180="","",IF(E1180="SGD",1,IF(E1180="USD",Settings!$B$22,IF(E1180="HKD",Settings!$B$23,1))))</f>
      </c>
      <c r="O1180">
        <f>IF(OR(B1180="",C1180="",E1180=""),0,(IF(A1180=-1,H1180,0)-IF(OR(A1180=1,A1180=0),H1180,0)+IF(A1180=2,H1180,0))*IF(E1180="SGD",1,IF(E1180="USD",Settings!$B$22,IF(E1180="HKD",Settings!$B$23,1))))</f>
        <v>0</v>
      </c>
      <c r="P1180">
        <f>IF(OR(B1180="",C1180="",E1180=""),0,IF(A1180=2,H1180*IF(E1180="SGD",1,IF(E1180="USD",Settings!$B$22,IF(E1180="HKD",Settings!$B$23,1))),0))</f>
        <v>0</v>
      </c>
      <c r="Q1180" s="312">
        <f>IF(OR(J1180="",G1180=""),"",G1180+ROW()/1000000)</f>
      </c>
      <c r="R1180" s="247">
        <f>IF(Q1180="","",SUMIFS(Txn[Signed Units],Txn[Key],J1180,Txn[Transaction Order],"&lt;="&amp;Q1180))</f>
      </c>
    </row>
    <row r="1181" spans="10:18" ht="15" customHeight="1" x14ac:dyDescent="0.15">
      <c r="J1181" s="246">
        <f>IF(OR(B1181="",C1181="",E1181=""),"",B1181&amp;":"&amp;C1181&amp;":"&amp;E1181)</f>
      </c>
      <c r="K1181" s="247">
        <f>IF(A1181="","",A1181*D1181)</f>
      </c>
      <c r="L1181" s="246">
        <f>IF(A1181="","",IF(OR(A1181=1,A1181=0),H1181,0))</f>
      </c>
      <c r="M1181" s="246">
        <f>IF(A1181="","",IF(A1181=-1,H1181,0))</f>
      </c>
      <c r="N1181">
        <f>IF(J1181="","",IF(E1181="SGD",1,IF(E1181="USD",Settings!$B$22,IF(E1181="HKD",Settings!$B$23,1))))</f>
      </c>
      <c r="O1181">
        <f>IF(OR(B1181="",C1181="",E1181=""),0,(IF(A1181=-1,H1181,0)-IF(OR(A1181=1,A1181=0),H1181,0)+IF(A1181=2,H1181,0))*IF(E1181="SGD",1,IF(E1181="USD",Settings!$B$22,IF(E1181="HKD",Settings!$B$23,1))))</f>
        <v>0</v>
      </c>
      <c r="P1181">
        <f>IF(OR(B1181="",C1181="",E1181=""),0,IF(A1181=2,H1181*IF(E1181="SGD",1,IF(E1181="USD",Settings!$B$22,IF(E1181="HKD",Settings!$B$23,1))),0))</f>
        <v>0</v>
      </c>
      <c r="Q1181" s="312">
        <f>IF(OR(J1181="",G1181=""),"",G1181+ROW()/1000000)</f>
      </c>
      <c r="R1181" s="247">
        <f>IF(Q1181="","",SUMIFS(Txn[Signed Units],Txn[Key],J1181,Txn[Transaction Order],"&lt;="&amp;Q1181))</f>
      </c>
    </row>
    <row r="1182" spans="10:18" ht="15" customHeight="1" x14ac:dyDescent="0.15">
      <c r="J1182" s="246">
        <f>IF(OR(B1182="",C1182="",E1182=""),"",B1182&amp;":"&amp;C1182&amp;":"&amp;E1182)</f>
      </c>
      <c r="K1182" s="247">
        <f>IF(A1182="","",A1182*D1182)</f>
      </c>
      <c r="L1182" s="246">
        <f>IF(A1182="","",IF(OR(A1182=1,A1182=0),H1182,0))</f>
      </c>
      <c r="M1182" s="246">
        <f>IF(A1182="","",IF(A1182=-1,H1182,0))</f>
      </c>
      <c r="N1182">
        <f>IF(J1182="","",IF(E1182="SGD",1,IF(E1182="USD",Settings!$B$22,IF(E1182="HKD",Settings!$B$23,1))))</f>
      </c>
      <c r="O1182">
        <f>IF(OR(B1182="",C1182="",E1182=""),0,(IF(A1182=-1,H1182,0)-IF(OR(A1182=1,A1182=0),H1182,0)+IF(A1182=2,H1182,0))*IF(E1182="SGD",1,IF(E1182="USD",Settings!$B$22,IF(E1182="HKD",Settings!$B$23,1))))</f>
        <v>0</v>
      </c>
      <c r="P1182">
        <f>IF(OR(B1182="",C1182="",E1182=""),0,IF(A1182=2,H1182*IF(E1182="SGD",1,IF(E1182="USD",Settings!$B$22,IF(E1182="HKD",Settings!$B$23,1))),0))</f>
        <v>0</v>
      </c>
      <c r="Q1182" s="312">
        <f>IF(OR(J1182="",G1182=""),"",G1182+ROW()/1000000)</f>
      </c>
      <c r="R1182" s="247">
        <f>IF(Q1182="","",SUMIFS(Txn[Signed Units],Txn[Key],J1182,Txn[Transaction Order],"&lt;="&amp;Q1182))</f>
      </c>
    </row>
    <row r="1183" spans="10:18" ht="15" customHeight="1" x14ac:dyDescent="0.15">
      <c r="J1183" s="246">
        <f>IF(OR(B1183="",C1183="",E1183=""),"",B1183&amp;":"&amp;C1183&amp;":"&amp;E1183)</f>
      </c>
      <c r="K1183" s="247">
        <f>IF(A1183="","",A1183*D1183)</f>
      </c>
      <c r="L1183" s="246">
        <f>IF(A1183="","",IF(OR(A1183=1,A1183=0),H1183,0))</f>
      </c>
      <c r="M1183" s="246">
        <f>IF(A1183="","",IF(A1183=-1,H1183,0))</f>
      </c>
      <c r="N1183">
        <f>IF(J1183="","",IF(E1183="SGD",1,IF(E1183="USD",Settings!$B$22,IF(E1183="HKD",Settings!$B$23,1))))</f>
      </c>
      <c r="O1183">
        <f>IF(OR(B1183="",C1183="",E1183=""),0,(IF(A1183=-1,H1183,0)-IF(OR(A1183=1,A1183=0),H1183,0)+IF(A1183=2,H1183,0))*IF(E1183="SGD",1,IF(E1183="USD",Settings!$B$22,IF(E1183="HKD",Settings!$B$23,1))))</f>
        <v>0</v>
      </c>
      <c r="P1183">
        <f>IF(OR(B1183="",C1183="",E1183=""),0,IF(A1183=2,H1183*IF(E1183="SGD",1,IF(E1183="USD",Settings!$B$22,IF(E1183="HKD",Settings!$B$23,1))),0))</f>
        <v>0</v>
      </c>
      <c r="Q1183" s="312">
        <f>IF(OR(J1183="",G1183=""),"",G1183+ROW()/1000000)</f>
      </c>
      <c r="R1183" s="247">
        <f>IF(Q1183="","",SUMIFS(Txn[Signed Units],Txn[Key],J1183,Txn[Transaction Order],"&lt;="&amp;Q1183))</f>
      </c>
    </row>
    <row r="1184" spans="10:18" ht="15" customHeight="1" x14ac:dyDescent="0.15">
      <c r="J1184" s="246">
        <f>IF(OR(B1184="",C1184="",E1184=""),"",B1184&amp;":"&amp;C1184&amp;":"&amp;E1184)</f>
      </c>
      <c r="K1184" s="247">
        <f>IF(A1184="","",A1184*D1184)</f>
      </c>
      <c r="L1184" s="246">
        <f>IF(A1184="","",IF(OR(A1184=1,A1184=0),H1184,0))</f>
      </c>
      <c r="M1184" s="246">
        <f>IF(A1184="","",IF(A1184=-1,H1184,0))</f>
      </c>
      <c r="N1184">
        <f>IF(J1184="","",IF(E1184="SGD",1,IF(E1184="USD",Settings!$B$22,IF(E1184="HKD",Settings!$B$23,1))))</f>
      </c>
      <c r="O1184">
        <f>IF(OR(B1184="",C1184="",E1184=""),0,(IF(A1184=-1,H1184,0)-IF(OR(A1184=1,A1184=0),H1184,0)+IF(A1184=2,H1184,0))*IF(E1184="SGD",1,IF(E1184="USD",Settings!$B$22,IF(E1184="HKD",Settings!$B$23,1))))</f>
        <v>0</v>
      </c>
      <c r="P1184">
        <f>IF(OR(B1184="",C1184="",E1184=""),0,IF(A1184=2,H1184*IF(E1184="SGD",1,IF(E1184="USD",Settings!$B$22,IF(E1184="HKD",Settings!$B$23,1))),0))</f>
        <v>0</v>
      </c>
      <c r="Q1184" s="312">
        <f>IF(OR(J1184="",G1184=""),"",G1184+ROW()/1000000)</f>
      </c>
      <c r="R1184" s="247">
        <f>IF(Q1184="","",SUMIFS(Txn[Signed Units],Txn[Key],J1184,Txn[Transaction Order],"&lt;="&amp;Q1184))</f>
      </c>
    </row>
    <row r="1185" spans="10:18" ht="15" customHeight="1" x14ac:dyDescent="0.15">
      <c r="J1185" s="246">
        <f>IF(OR(B1185="",C1185="",E1185=""),"",B1185&amp;":"&amp;C1185&amp;":"&amp;E1185)</f>
      </c>
      <c r="K1185" s="247">
        <f>IF(A1185="","",A1185*D1185)</f>
      </c>
      <c r="L1185" s="246">
        <f>IF(A1185="","",IF(OR(A1185=1,A1185=0),H1185,0))</f>
      </c>
      <c r="M1185" s="246">
        <f>IF(A1185="","",IF(A1185=-1,H1185,0))</f>
      </c>
      <c r="N1185">
        <f>IF(J1185="","",IF(E1185="SGD",1,IF(E1185="USD",Settings!$B$22,IF(E1185="HKD",Settings!$B$23,1))))</f>
      </c>
      <c r="O1185">
        <f>IF(OR(B1185="",C1185="",E1185=""),0,(IF(A1185=-1,H1185,0)-IF(OR(A1185=1,A1185=0),H1185,0)+IF(A1185=2,H1185,0))*IF(E1185="SGD",1,IF(E1185="USD",Settings!$B$22,IF(E1185="HKD",Settings!$B$23,1))))</f>
        <v>0</v>
      </c>
      <c r="P1185">
        <f>IF(OR(B1185="",C1185="",E1185=""),0,IF(A1185=2,H1185*IF(E1185="SGD",1,IF(E1185="USD",Settings!$B$22,IF(E1185="HKD",Settings!$B$23,1))),0))</f>
        <v>0</v>
      </c>
      <c r="Q1185" s="312">
        <f>IF(OR(J1185="",G1185=""),"",G1185+ROW()/1000000)</f>
      </c>
      <c r="R1185" s="247">
        <f>IF(Q1185="","",SUMIFS(Txn[Signed Units],Txn[Key],J1185,Txn[Transaction Order],"&lt;="&amp;Q1185))</f>
      </c>
    </row>
    <row r="1186" spans="10:18" ht="15" customHeight="1" x14ac:dyDescent="0.15">
      <c r="J1186" s="246">
        <f>IF(OR(B1186="",C1186="",E1186=""),"",B1186&amp;":"&amp;C1186&amp;":"&amp;E1186)</f>
      </c>
      <c r="K1186" s="247">
        <f>IF(A1186="","",A1186*D1186)</f>
      </c>
      <c r="L1186" s="246">
        <f>IF(A1186="","",IF(OR(A1186=1,A1186=0),H1186,0))</f>
      </c>
      <c r="M1186" s="246">
        <f>IF(A1186="","",IF(A1186=-1,H1186,0))</f>
      </c>
      <c r="N1186">
        <f>IF(J1186="","",IF(E1186="SGD",1,IF(E1186="USD",Settings!$B$22,IF(E1186="HKD",Settings!$B$23,1))))</f>
      </c>
      <c r="O1186">
        <f>IF(OR(B1186="",C1186="",E1186=""),0,(IF(A1186=-1,H1186,0)-IF(OR(A1186=1,A1186=0),H1186,0)+IF(A1186=2,H1186,0))*IF(E1186="SGD",1,IF(E1186="USD",Settings!$B$22,IF(E1186="HKD",Settings!$B$23,1))))</f>
        <v>0</v>
      </c>
      <c r="P1186">
        <f>IF(OR(B1186="",C1186="",E1186=""),0,IF(A1186=2,H1186*IF(E1186="SGD",1,IF(E1186="USD",Settings!$B$22,IF(E1186="HKD",Settings!$B$23,1))),0))</f>
        <v>0</v>
      </c>
      <c r="Q1186" s="312">
        <f>IF(OR(J1186="",G1186=""),"",G1186+ROW()/1000000)</f>
      </c>
      <c r="R1186" s="247">
        <f>IF(Q1186="","",SUMIFS(Txn[Signed Units],Txn[Key],J1186,Txn[Transaction Order],"&lt;="&amp;Q1186))</f>
      </c>
    </row>
    <row r="1187" spans="10:18" ht="15" customHeight="1" x14ac:dyDescent="0.15">
      <c r="J1187" s="246">
        <f>IF(OR(B1187="",C1187="",E1187=""),"",B1187&amp;":"&amp;C1187&amp;":"&amp;E1187)</f>
      </c>
      <c r="K1187" s="247">
        <f>IF(A1187="","",A1187*D1187)</f>
      </c>
      <c r="L1187" s="246">
        <f>IF(A1187="","",IF(OR(A1187=1,A1187=0),H1187,0))</f>
      </c>
      <c r="M1187" s="246">
        <f>IF(A1187="","",IF(A1187=-1,H1187,0))</f>
      </c>
      <c r="N1187">
        <f>IF(J1187="","",IF(E1187="SGD",1,IF(E1187="USD",Settings!$B$22,IF(E1187="HKD",Settings!$B$23,1))))</f>
      </c>
      <c r="O1187">
        <f>IF(OR(B1187="",C1187="",E1187=""),0,(IF(A1187=-1,H1187,0)-IF(OR(A1187=1,A1187=0),H1187,0)+IF(A1187=2,H1187,0))*IF(E1187="SGD",1,IF(E1187="USD",Settings!$B$22,IF(E1187="HKD",Settings!$B$23,1))))</f>
        <v>0</v>
      </c>
      <c r="P1187">
        <f>IF(OR(B1187="",C1187="",E1187=""),0,IF(A1187=2,H1187*IF(E1187="SGD",1,IF(E1187="USD",Settings!$B$22,IF(E1187="HKD",Settings!$B$23,1))),0))</f>
        <v>0</v>
      </c>
      <c r="Q1187" s="312">
        <f>IF(OR(J1187="",G1187=""),"",G1187+ROW()/1000000)</f>
      </c>
      <c r="R1187" s="247">
        <f>IF(Q1187="","",SUMIFS(Txn[Signed Units],Txn[Key],J1187,Txn[Transaction Order],"&lt;="&amp;Q1187))</f>
      </c>
    </row>
    <row r="1188" spans="10:18" ht="15" customHeight="1" x14ac:dyDescent="0.15">
      <c r="J1188" s="246">
        <f>IF(OR(B1188="",C1188="",E1188=""),"",B1188&amp;":"&amp;C1188&amp;":"&amp;E1188)</f>
      </c>
      <c r="K1188" s="247">
        <f>IF(A1188="","",A1188*D1188)</f>
      </c>
      <c r="L1188" s="246">
        <f>IF(A1188="","",IF(OR(A1188=1,A1188=0),H1188,0))</f>
      </c>
      <c r="M1188" s="246">
        <f>IF(A1188="","",IF(A1188=-1,H1188,0))</f>
      </c>
      <c r="N1188">
        <f>IF(J1188="","",IF(E1188="SGD",1,IF(E1188="USD",Settings!$B$22,IF(E1188="HKD",Settings!$B$23,1))))</f>
      </c>
      <c r="O1188">
        <f>IF(OR(B1188="",C1188="",E1188=""),0,(IF(A1188=-1,H1188,0)-IF(OR(A1188=1,A1188=0),H1188,0)+IF(A1188=2,H1188,0))*IF(E1188="SGD",1,IF(E1188="USD",Settings!$B$22,IF(E1188="HKD",Settings!$B$23,1))))</f>
        <v>0</v>
      </c>
      <c r="P1188">
        <f>IF(OR(B1188="",C1188="",E1188=""),0,IF(A1188=2,H1188*IF(E1188="SGD",1,IF(E1188="USD",Settings!$B$22,IF(E1188="HKD",Settings!$B$23,1))),0))</f>
        <v>0</v>
      </c>
      <c r="Q1188" s="312">
        <f>IF(OR(J1188="",G1188=""),"",G1188+ROW()/1000000)</f>
      </c>
      <c r="R1188" s="247">
        <f>IF(Q1188="","",SUMIFS(Txn[Signed Units],Txn[Key],J1188,Txn[Transaction Order],"&lt;="&amp;Q1188))</f>
      </c>
    </row>
    <row r="1189" spans="10:18" ht="15" customHeight="1" x14ac:dyDescent="0.15">
      <c r="J1189" s="246">
        <f>IF(OR(B1189="",C1189="",E1189=""),"",B1189&amp;":"&amp;C1189&amp;":"&amp;E1189)</f>
      </c>
      <c r="K1189" s="247">
        <f>IF(A1189="","",A1189*D1189)</f>
      </c>
      <c r="L1189" s="246">
        <f>IF(A1189="","",IF(OR(A1189=1,A1189=0),H1189,0))</f>
      </c>
      <c r="M1189" s="246">
        <f>IF(A1189="","",IF(A1189=-1,H1189,0))</f>
      </c>
      <c r="N1189">
        <f>IF(J1189="","",IF(E1189="SGD",1,IF(E1189="USD",Settings!$B$22,IF(E1189="HKD",Settings!$B$23,1))))</f>
      </c>
      <c r="O1189">
        <f>IF(OR(B1189="",C1189="",E1189=""),0,(IF(A1189=-1,H1189,0)-IF(OR(A1189=1,A1189=0),H1189,0)+IF(A1189=2,H1189,0))*IF(E1189="SGD",1,IF(E1189="USD",Settings!$B$22,IF(E1189="HKD",Settings!$B$23,1))))</f>
        <v>0</v>
      </c>
      <c r="P1189">
        <f>IF(OR(B1189="",C1189="",E1189=""),0,IF(A1189=2,H1189*IF(E1189="SGD",1,IF(E1189="USD",Settings!$B$22,IF(E1189="HKD",Settings!$B$23,1))),0))</f>
        <v>0</v>
      </c>
      <c r="Q1189" s="312">
        <f>IF(OR(J1189="",G1189=""),"",G1189+ROW()/1000000)</f>
      </c>
      <c r="R1189" s="247">
        <f>IF(Q1189="","",SUMIFS(Txn[Signed Units],Txn[Key],J1189,Txn[Transaction Order],"&lt;="&amp;Q1189))</f>
      </c>
    </row>
    <row r="1190" spans="10:18" ht="15" customHeight="1" x14ac:dyDescent="0.15">
      <c r="J1190" s="246">
        <f>IF(OR(B1190="",C1190="",E1190=""),"",B1190&amp;":"&amp;C1190&amp;":"&amp;E1190)</f>
      </c>
      <c r="K1190" s="247">
        <f>IF(A1190="","",A1190*D1190)</f>
      </c>
      <c r="L1190" s="246">
        <f>IF(A1190="","",IF(OR(A1190=1,A1190=0),H1190,0))</f>
      </c>
      <c r="M1190" s="246">
        <f>IF(A1190="","",IF(A1190=-1,H1190,0))</f>
      </c>
      <c r="N1190">
        <f>IF(J1190="","",IF(E1190="SGD",1,IF(E1190="USD",Settings!$B$22,IF(E1190="HKD",Settings!$B$23,1))))</f>
      </c>
      <c r="O1190">
        <f>IF(OR(B1190="",C1190="",E1190=""),0,(IF(A1190=-1,H1190,0)-IF(OR(A1190=1,A1190=0),H1190,0)+IF(A1190=2,H1190,0))*IF(E1190="SGD",1,IF(E1190="USD",Settings!$B$22,IF(E1190="HKD",Settings!$B$23,1))))</f>
        <v>0</v>
      </c>
      <c r="P1190">
        <f>IF(OR(B1190="",C1190="",E1190=""),0,IF(A1190=2,H1190*IF(E1190="SGD",1,IF(E1190="USD",Settings!$B$22,IF(E1190="HKD",Settings!$B$23,1))),0))</f>
        <v>0</v>
      </c>
      <c r="Q1190" s="312">
        <f>IF(OR(J1190="",G1190=""),"",G1190+ROW()/1000000)</f>
      </c>
      <c r="R1190" s="247">
        <f>IF(Q1190="","",SUMIFS(Txn[Signed Units],Txn[Key],J1190,Txn[Transaction Order],"&lt;="&amp;Q1190))</f>
      </c>
    </row>
    <row r="1191" spans="10:18" ht="15" customHeight="1" x14ac:dyDescent="0.15">
      <c r="J1191" s="246">
        <f>IF(OR(B1191="",C1191="",E1191=""),"",B1191&amp;":"&amp;C1191&amp;":"&amp;E1191)</f>
      </c>
      <c r="K1191" s="247">
        <f>IF(A1191="","",A1191*D1191)</f>
      </c>
      <c r="L1191" s="246">
        <f>IF(A1191="","",IF(OR(A1191=1,A1191=0),H1191,0))</f>
      </c>
      <c r="M1191" s="246">
        <f>IF(A1191="","",IF(A1191=-1,H1191,0))</f>
      </c>
      <c r="N1191">
        <f>IF(J1191="","",IF(E1191="SGD",1,IF(E1191="USD",Settings!$B$22,IF(E1191="HKD",Settings!$B$23,1))))</f>
      </c>
      <c r="O1191">
        <f>IF(OR(B1191="",C1191="",E1191=""),0,(IF(A1191=-1,H1191,0)-IF(OR(A1191=1,A1191=0),H1191,0)+IF(A1191=2,H1191,0))*IF(E1191="SGD",1,IF(E1191="USD",Settings!$B$22,IF(E1191="HKD",Settings!$B$23,1))))</f>
        <v>0</v>
      </c>
      <c r="P1191">
        <f>IF(OR(B1191="",C1191="",E1191=""),0,IF(A1191=2,H1191*IF(E1191="SGD",1,IF(E1191="USD",Settings!$B$22,IF(E1191="HKD",Settings!$B$23,1))),0))</f>
        <v>0</v>
      </c>
      <c r="Q1191" s="312">
        <f>IF(OR(J1191="",G1191=""),"",G1191+ROW()/1000000)</f>
      </c>
      <c r="R1191" s="247">
        <f>IF(Q1191="","",SUMIFS(Txn[Signed Units],Txn[Key],J1191,Txn[Transaction Order],"&lt;="&amp;Q1191))</f>
      </c>
    </row>
    <row r="1192" spans="10:18" ht="15" customHeight="1" x14ac:dyDescent="0.15">
      <c r="J1192" s="246">
        <f>IF(OR(B1192="",C1192="",E1192=""),"",B1192&amp;":"&amp;C1192&amp;":"&amp;E1192)</f>
      </c>
      <c r="K1192" s="247">
        <f>IF(A1192="","",A1192*D1192)</f>
      </c>
      <c r="L1192" s="246">
        <f>IF(A1192="","",IF(OR(A1192=1,A1192=0),H1192,0))</f>
      </c>
      <c r="M1192" s="246">
        <f>IF(A1192="","",IF(A1192=-1,H1192,0))</f>
      </c>
      <c r="N1192">
        <f>IF(J1192="","",IF(E1192="SGD",1,IF(E1192="USD",Settings!$B$22,IF(E1192="HKD",Settings!$B$23,1))))</f>
      </c>
      <c r="O1192">
        <f>IF(OR(B1192="",C1192="",E1192=""),0,(IF(A1192=-1,H1192,0)-IF(OR(A1192=1,A1192=0),H1192,0)+IF(A1192=2,H1192,0))*IF(E1192="SGD",1,IF(E1192="USD",Settings!$B$22,IF(E1192="HKD",Settings!$B$23,1))))</f>
        <v>0</v>
      </c>
      <c r="P1192">
        <f>IF(OR(B1192="",C1192="",E1192=""),0,IF(A1192=2,H1192*IF(E1192="SGD",1,IF(E1192="USD",Settings!$B$22,IF(E1192="HKD",Settings!$B$23,1))),0))</f>
        <v>0</v>
      </c>
      <c r="Q1192" s="312">
        <f>IF(OR(J1192="",G1192=""),"",G1192+ROW()/1000000)</f>
      </c>
      <c r="R1192" s="247">
        <f>IF(Q1192="","",SUMIFS(Txn[Signed Units],Txn[Key],J1192,Txn[Transaction Order],"&lt;="&amp;Q1192))</f>
      </c>
    </row>
    <row r="1193" spans="10:18" ht="15" customHeight="1" x14ac:dyDescent="0.15">
      <c r="J1193" s="246">
        <f>IF(OR(B1193="",C1193="",E1193=""),"",B1193&amp;":"&amp;C1193&amp;":"&amp;E1193)</f>
      </c>
      <c r="K1193" s="247">
        <f>IF(A1193="","",A1193*D1193)</f>
      </c>
      <c r="L1193" s="246">
        <f>IF(A1193="","",IF(OR(A1193=1,A1193=0),H1193,0))</f>
      </c>
      <c r="M1193" s="246">
        <f>IF(A1193="","",IF(A1193=-1,H1193,0))</f>
      </c>
      <c r="N1193">
        <f>IF(J1193="","",IF(E1193="SGD",1,IF(E1193="USD",Settings!$B$22,IF(E1193="HKD",Settings!$B$23,1))))</f>
      </c>
      <c r="O1193">
        <f>IF(OR(B1193="",C1193="",E1193=""),0,(IF(A1193=-1,H1193,0)-IF(OR(A1193=1,A1193=0),H1193,0)+IF(A1193=2,H1193,0))*IF(E1193="SGD",1,IF(E1193="USD",Settings!$B$22,IF(E1193="HKD",Settings!$B$23,1))))</f>
        <v>0</v>
      </c>
      <c r="P1193">
        <f>IF(OR(B1193="",C1193="",E1193=""),0,IF(A1193=2,H1193*IF(E1193="SGD",1,IF(E1193="USD",Settings!$B$22,IF(E1193="HKD",Settings!$B$23,1))),0))</f>
        <v>0</v>
      </c>
      <c r="Q1193" s="312">
        <f>IF(OR(J1193="",G1193=""),"",G1193+ROW()/1000000)</f>
      </c>
      <c r="R1193" s="247">
        <f>IF(Q1193="","",SUMIFS(Txn[Signed Units],Txn[Key],J1193,Txn[Transaction Order],"&lt;="&amp;Q1193))</f>
      </c>
    </row>
    <row r="1194" spans="10:18" ht="15" customHeight="1" x14ac:dyDescent="0.15">
      <c r="J1194" s="246">
        <f>IF(OR(B1194="",C1194="",E1194=""),"",B1194&amp;":"&amp;C1194&amp;":"&amp;E1194)</f>
      </c>
      <c r="K1194" s="247">
        <f>IF(A1194="","",A1194*D1194)</f>
      </c>
      <c r="L1194" s="246">
        <f>IF(A1194="","",IF(OR(A1194=1,A1194=0),H1194,0))</f>
      </c>
      <c r="M1194" s="246">
        <f>IF(A1194="","",IF(A1194=-1,H1194,0))</f>
      </c>
      <c r="N1194">
        <f>IF(J1194="","",IF(E1194="SGD",1,IF(E1194="USD",Settings!$B$22,IF(E1194="HKD",Settings!$B$23,1))))</f>
      </c>
      <c r="O1194">
        <f>IF(OR(B1194="",C1194="",E1194=""),0,(IF(A1194=-1,H1194,0)-IF(OR(A1194=1,A1194=0),H1194,0)+IF(A1194=2,H1194,0))*IF(E1194="SGD",1,IF(E1194="USD",Settings!$B$22,IF(E1194="HKD",Settings!$B$23,1))))</f>
        <v>0</v>
      </c>
      <c r="P1194">
        <f>IF(OR(B1194="",C1194="",E1194=""),0,IF(A1194=2,H1194*IF(E1194="SGD",1,IF(E1194="USD",Settings!$B$22,IF(E1194="HKD",Settings!$B$23,1))),0))</f>
        <v>0</v>
      </c>
      <c r="Q1194" s="312">
        <f>IF(OR(J1194="",G1194=""),"",G1194+ROW()/1000000)</f>
      </c>
      <c r="R1194" s="247">
        <f>IF(Q1194="","",SUMIFS(Txn[Signed Units],Txn[Key],J1194,Txn[Transaction Order],"&lt;="&amp;Q1194))</f>
      </c>
    </row>
    <row r="1195" spans="10:18" ht="15" customHeight="1" x14ac:dyDescent="0.15">
      <c r="J1195" s="246">
        <f>IF(OR(B1195="",C1195="",E1195=""),"",B1195&amp;":"&amp;C1195&amp;":"&amp;E1195)</f>
      </c>
      <c r="K1195" s="247">
        <f>IF(A1195="","",A1195*D1195)</f>
      </c>
      <c r="L1195" s="246">
        <f>IF(A1195="","",IF(OR(A1195=1,A1195=0),H1195,0))</f>
      </c>
      <c r="M1195" s="246">
        <f>IF(A1195="","",IF(A1195=-1,H1195,0))</f>
      </c>
      <c r="N1195">
        <f>IF(J1195="","",IF(E1195="SGD",1,IF(E1195="USD",Settings!$B$22,IF(E1195="HKD",Settings!$B$23,1))))</f>
      </c>
      <c r="O1195">
        <f>IF(OR(B1195="",C1195="",E1195=""),0,(IF(A1195=-1,H1195,0)-IF(OR(A1195=1,A1195=0),H1195,0)+IF(A1195=2,H1195,0))*IF(E1195="SGD",1,IF(E1195="USD",Settings!$B$22,IF(E1195="HKD",Settings!$B$23,1))))</f>
        <v>0</v>
      </c>
      <c r="P1195">
        <f>IF(OR(B1195="",C1195="",E1195=""),0,IF(A1195=2,H1195*IF(E1195="SGD",1,IF(E1195="USD",Settings!$B$22,IF(E1195="HKD",Settings!$B$23,1))),0))</f>
        <v>0</v>
      </c>
      <c r="Q1195" s="312">
        <f>IF(OR(J1195="",G1195=""),"",G1195+ROW()/1000000)</f>
      </c>
      <c r="R1195" s="247">
        <f>IF(Q1195="","",SUMIFS(Txn[Signed Units],Txn[Key],J1195,Txn[Transaction Order],"&lt;="&amp;Q1195))</f>
      </c>
    </row>
    <row r="1196" spans="10:18" ht="15" customHeight="1" x14ac:dyDescent="0.15">
      <c r="J1196" s="246">
        <f>IF(OR(B1196="",C1196="",E1196=""),"",B1196&amp;":"&amp;C1196&amp;":"&amp;E1196)</f>
      </c>
      <c r="K1196" s="247">
        <f>IF(A1196="","",A1196*D1196)</f>
      </c>
      <c r="L1196" s="246">
        <f>IF(A1196="","",IF(OR(A1196=1,A1196=0),H1196,0))</f>
      </c>
      <c r="M1196" s="246">
        <f>IF(A1196="","",IF(A1196=-1,H1196,0))</f>
      </c>
      <c r="N1196">
        <f>IF(J1196="","",IF(E1196="SGD",1,IF(E1196="USD",Settings!$B$22,IF(E1196="HKD",Settings!$B$23,1))))</f>
      </c>
      <c r="O1196">
        <f>IF(OR(B1196="",C1196="",E1196=""),0,(IF(A1196=-1,H1196,0)-IF(OR(A1196=1,A1196=0),H1196,0)+IF(A1196=2,H1196,0))*IF(E1196="SGD",1,IF(E1196="USD",Settings!$B$22,IF(E1196="HKD",Settings!$B$23,1))))</f>
        <v>0</v>
      </c>
      <c r="P1196">
        <f>IF(OR(B1196="",C1196="",E1196=""),0,IF(A1196=2,H1196*IF(E1196="SGD",1,IF(E1196="USD",Settings!$B$22,IF(E1196="HKD",Settings!$B$23,1))),0))</f>
        <v>0</v>
      </c>
      <c r="Q1196" s="312">
        <f>IF(OR(J1196="",G1196=""),"",G1196+ROW()/1000000)</f>
      </c>
      <c r="R1196" s="247">
        <f>IF(Q1196="","",SUMIFS(Txn[Signed Units],Txn[Key],J1196,Txn[Transaction Order],"&lt;="&amp;Q1196))</f>
      </c>
    </row>
    <row r="1197" spans="10:18" ht="15" customHeight="1" x14ac:dyDescent="0.15">
      <c r="J1197" s="246">
        <f>IF(OR(B1197="",C1197="",E1197=""),"",B1197&amp;":"&amp;C1197&amp;":"&amp;E1197)</f>
      </c>
      <c r="K1197" s="247">
        <f>IF(A1197="","",A1197*D1197)</f>
      </c>
      <c r="L1197" s="246">
        <f>IF(A1197="","",IF(OR(A1197=1,A1197=0),H1197,0))</f>
      </c>
      <c r="M1197" s="246">
        <f>IF(A1197="","",IF(A1197=-1,H1197,0))</f>
      </c>
      <c r="N1197">
        <f>IF(J1197="","",IF(E1197="SGD",1,IF(E1197="USD",Settings!$B$22,IF(E1197="HKD",Settings!$B$23,1))))</f>
      </c>
      <c r="O1197">
        <f>IF(OR(B1197="",C1197="",E1197=""),0,(IF(A1197=-1,H1197,0)-IF(OR(A1197=1,A1197=0),H1197,0)+IF(A1197=2,H1197,0))*IF(E1197="SGD",1,IF(E1197="USD",Settings!$B$22,IF(E1197="HKD",Settings!$B$23,1))))</f>
        <v>0</v>
      </c>
      <c r="P1197">
        <f>IF(OR(B1197="",C1197="",E1197=""),0,IF(A1197=2,H1197*IF(E1197="SGD",1,IF(E1197="USD",Settings!$B$22,IF(E1197="HKD",Settings!$B$23,1))),0))</f>
        <v>0</v>
      </c>
      <c r="Q1197" s="312">
        <f>IF(OR(J1197="",G1197=""),"",G1197+ROW()/1000000)</f>
      </c>
      <c r="R1197" s="247">
        <f>IF(Q1197="","",SUMIFS(Txn[Signed Units],Txn[Key],J1197,Txn[Transaction Order],"&lt;="&amp;Q1197))</f>
      </c>
    </row>
    <row r="1198" spans="10:18" ht="15" customHeight="1" x14ac:dyDescent="0.15">
      <c r="J1198" s="246">
        <f>IF(OR(B1198="",C1198="",E1198=""),"",B1198&amp;":"&amp;C1198&amp;":"&amp;E1198)</f>
      </c>
      <c r="K1198" s="247">
        <f>IF(A1198="","",A1198*D1198)</f>
      </c>
      <c r="L1198" s="246">
        <f>IF(A1198="","",IF(OR(A1198=1,A1198=0),H1198,0))</f>
      </c>
      <c r="M1198" s="246">
        <f>IF(A1198="","",IF(A1198=-1,H1198,0))</f>
      </c>
      <c r="N1198">
        <f>IF(J1198="","",IF(E1198="SGD",1,IF(E1198="USD",Settings!$B$22,IF(E1198="HKD",Settings!$B$23,1))))</f>
      </c>
      <c r="O1198">
        <f>IF(OR(B1198="",C1198="",E1198=""),0,(IF(A1198=-1,H1198,0)-IF(OR(A1198=1,A1198=0),H1198,0)+IF(A1198=2,H1198,0))*IF(E1198="SGD",1,IF(E1198="USD",Settings!$B$22,IF(E1198="HKD",Settings!$B$23,1))))</f>
        <v>0</v>
      </c>
      <c r="P1198">
        <f>IF(OR(B1198="",C1198="",E1198=""),0,IF(A1198=2,H1198*IF(E1198="SGD",1,IF(E1198="USD",Settings!$B$22,IF(E1198="HKD",Settings!$B$23,1))),0))</f>
        <v>0</v>
      </c>
      <c r="Q1198" s="312">
        <f>IF(OR(J1198="",G1198=""),"",G1198+ROW()/1000000)</f>
      </c>
      <c r="R1198" s="247">
        <f>IF(Q1198="","",SUMIFS(Txn[Signed Units],Txn[Key],J1198,Txn[Transaction Order],"&lt;="&amp;Q1198))</f>
      </c>
    </row>
    <row r="1199" spans="10:18" ht="15" customHeight="1" x14ac:dyDescent="0.15">
      <c r="J1199" s="246">
        <f>IF(OR(B1199="",C1199="",E1199=""),"",B1199&amp;":"&amp;C1199&amp;":"&amp;E1199)</f>
      </c>
      <c r="K1199" s="247">
        <f>IF(A1199="","",A1199*D1199)</f>
      </c>
      <c r="L1199" s="246">
        <f>IF(A1199="","",IF(OR(A1199=1,A1199=0),H1199,0))</f>
      </c>
      <c r="M1199" s="246">
        <f>IF(A1199="","",IF(A1199=-1,H1199,0))</f>
      </c>
      <c r="N1199">
        <f>IF(J1199="","",IF(E1199="SGD",1,IF(E1199="USD",Settings!$B$22,IF(E1199="HKD",Settings!$B$23,1))))</f>
      </c>
      <c r="O1199">
        <f>IF(OR(B1199="",C1199="",E1199=""),0,(IF(A1199=-1,H1199,0)-IF(OR(A1199=1,A1199=0),H1199,0)+IF(A1199=2,H1199,0))*IF(E1199="SGD",1,IF(E1199="USD",Settings!$B$22,IF(E1199="HKD",Settings!$B$23,1))))</f>
        <v>0</v>
      </c>
      <c r="P1199">
        <f>IF(OR(B1199="",C1199="",E1199=""),0,IF(A1199=2,H1199*IF(E1199="SGD",1,IF(E1199="USD",Settings!$B$22,IF(E1199="HKD",Settings!$B$23,1))),0))</f>
        <v>0</v>
      </c>
      <c r="Q1199" s="312">
        <f>IF(OR(J1199="",G1199=""),"",G1199+ROW()/1000000)</f>
      </c>
      <c r="R1199" s="247">
        <f>IF(Q1199="","",SUMIFS(Txn[Signed Units],Txn[Key],J1199,Txn[Transaction Order],"&lt;="&amp;Q1199))</f>
      </c>
    </row>
    <row r="1200" spans="10:18" ht="15" customHeight="1" x14ac:dyDescent="0.15">
      <c r="J1200" s="246">
        <f>IF(OR(B1200="",C1200="",E1200=""),"",B1200&amp;":"&amp;C1200&amp;":"&amp;E1200)</f>
      </c>
      <c r="K1200" s="247">
        <f>IF(A1200="","",A1200*D1200)</f>
      </c>
      <c r="L1200" s="246">
        <f>IF(A1200="","",IF(OR(A1200=1,A1200=0),H1200,0))</f>
      </c>
      <c r="M1200" s="246">
        <f>IF(A1200="","",IF(A1200=-1,H1200,0))</f>
      </c>
      <c r="N1200">
        <f>IF(J1200="","",IF(E1200="SGD",1,IF(E1200="USD",Settings!$B$22,IF(E1200="HKD",Settings!$B$23,1))))</f>
      </c>
      <c r="O1200">
        <f>IF(OR(B1200="",C1200="",E1200=""),0,(IF(A1200=-1,H1200,0)-IF(OR(A1200=1,A1200=0),H1200,0)+IF(A1200=2,H1200,0))*IF(E1200="SGD",1,IF(E1200="USD",Settings!$B$22,IF(E1200="HKD",Settings!$B$23,1))))</f>
        <v>0</v>
      </c>
      <c r="P1200">
        <f>IF(OR(B1200="",C1200="",E1200=""),0,IF(A1200=2,H1200*IF(E1200="SGD",1,IF(E1200="USD",Settings!$B$22,IF(E1200="HKD",Settings!$B$23,1))),0))</f>
        <v>0</v>
      </c>
      <c r="Q1200" s="312">
        <f>IF(OR(J1200="",G1200=""),"",G1200+ROW()/1000000)</f>
      </c>
      <c r="R1200" s="247">
        <f>IF(Q1200="","",SUMIFS(Txn[Signed Units],Txn[Key],J1200,Txn[Transaction Order],"&lt;="&amp;Q1200))</f>
      </c>
    </row>
    <row r="1201" spans="10:18" ht="15" customHeight="1" x14ac:dyDescent="0.15">
      <c r="J1201" s="246">
        <f>IF(OR(B1201="",C1201="",E1201=""),"",B1201&amp;":"&amp;C1201&amp;":"&amp;E1201)</f>
      </c>
      <c r="K1201" s="247">
        <f>IF(A1201="","",A1201*D1201)</f>
      </c>
      <c r="L1201" s="246">
        <f>IF(A1201="","",IF(OR(A1201=1,A1201=0),H1201,0))</f>
      </c>
      <c r="M1201" s="246">
        <f>IF(A1201="","",IF(A1201=-1,H1201,0))</f>
      </c>
      <c r="N1201">
        <f>IF(J1201="","",IF(E1201="SGD",1,IF(E1201="USD",Settings!$B$22,IF(E1201="HKD",Settings!$B$23,1))))</f>
      </c>
      <c r="O1201">
        <f>IF(OR(B1201="",C1201="",E1201=""),0,(IF(A1201=-1,H1201,0)-IF(OR(A1201=1,A1201=0),H1201,0)+IF(A1201=2,H1201,0))*IF(E1201="SGD",1,IF(E1201="USD",Settings!$B$22,IF(E1201="HKD",Settings!$B$23,1))))</f>
        <v>0</v>
      </c>
      <c r="P1201">
        <f>IF(OR(B1201="",C1201="",E1201=""),0,IF(A1201=2,H1201*IF(E1201="SGD",1,IF(E1201="USD",Settings!$B$22,IF(E1201="HKD",Settings!$B$23,1))),0))</f>
        <v>0</v>
      </c>
      <c r="Q1201" s="312">
        <f>IF(OR(J1201="",G1201=""),"",G1201+ROW()/1000000)</f>
      </c>
      <c r="R1201" s="247">
        <f>IF(Q1201="","",SUMIFS(Txn[Signed Units],Txn[Key],J1201,Txn[Transaction Order],"&lt;="&amp;Q1201))</f>
      </c>
    </row>
    <row r="1202" spans="10:18" ht="15" customHeight="1" x14ac:dyDescent="0.15">
      <c r="J1202" s="246">
        <f>IF(OR(B1202="",C1202="",E1202=""),"",B1202&amp;":"&amp;C1202&amp;":"&amp;E1202)</f>
      </c>
      <c r="K1202" s="247">
        <f>IF(A1202="","",A1202*D1202)</f>
      </c>
      <c r="L1202" s="246">
        <f>IF(A1202="","",IF(OR(A1202=1,A1202=0),H1202,0))</f>
      </c>
      <c r="M1202" s="246">
        <f>IF(A1202="","",IF(A1202=-1,H1202,0))</f>
      </c>
      <c r="N1202">
        <f>IF(J1202="","",IF(E1202="SGD",1,IF(E1202="USD",Settings!$B$22,IF(E1202="HKD",Settings!$B$23,1))))</f>
      </c>
      <c r="O1202">
        <f>IF(OR(B1202="",C1202="",E1202=""),0,(IF(A1202=-1,H1202,0)-IF(OR(A1202=1,A1202=0),H1202,0)+IF(A1202=2,H1202,0))*IF(E1202="SGD",1,IF(E1202="USD",Settings!$B$22,IF(E1202="HKD",Settings!$B$23,1))))</f>
        <v>0</v>
      </c>
      <c r="P1202">
        <f>IF(OR(B1202="",C1202="",E1202=""),0,IF(A1202=2,H1202*IF(E1202="SGD",1,IF(E1202="USD",Settings!$B$22,IF(E1202="HKD",Settings!$B$23,1))),0))</f>
        <v>0</v>
      </c>
      <c r="Q1202" s="312">
        <f>IF(OR(J1202="",G1202=""),"",G1202+ROW()/1000000)</f>
      </c>
      <c r="R1202" s="247">
        <f>IF(Q1202="","",SUMIFS(Txn[Signed Units],Txn[Key],J1202,Txn[Transaction Order],"&lt;="&amp;Q1202))</f>
      </c>
    </row>
    <row r="1203" spans="10:18" ht="15" customHeight="1" x14ac:dyDescent="0.15">
      <c r="J1203" s="246">
        <f>IF(OR(B1203="",C1203="",E1203=""),"",B1203&amp;":"&amp;C1203&amp;":"&amp;E1203)</f>
      </c>
      <c r="K1203" s="247">
        <f>IF(A1203="","",A1203*D1203)</f>
      </c>
      <c r="L1203" s="246">
        <f>IF(A1203="","",IF(OR(A1203=1,A1203=0),H1203,0))</f>
      </c>
      <c r="M1203" s="246">
        <f>IF(A1203="","",IF(A1203=-1,H1203,0))</f>
      </c>
      <c r="N1203">
        <f>IF(J1203="","",IF(E1203="SGD",1,IF(E1203="USD",Settings!$B$22,IF(E1203="HKD",Settings!$B$23,1))))</f>
      </c>
      <c r="O1203">
        <f>IF(OR(B1203="",C1203="",E1203=""),0,(IF(A1203=-1,H1203,0)-IF(OR(A1203=1,A1203=0),H1203,0)+IF(A1203=2,H1203,0))*IF(E1203="SGD",1,IF(E1203="USD",Settings!$B$22,IF(E1203="HKD",Settings!$B$23,1))))</f>
        <v>0</v>
      </c>
      <c r="P1203">
        <f>IF(OR(B1203="",C1203="",E1203=""),0,IF(A1203=2,H1203*IF(E1203="SGD",1,IF(E1203="USD",Settings!$B$22,IF(E1203="HKD",Settings!$B$23,1))),0))</f>
        <v>0</v>
      </c>
      <c r="Q1203" s="312">
        <f>IF(OR(J1203="",G1203=""),"",G1203+ROW()/1000000)</f>
      </c>
      <c r="R1203" s="247">
        <f>IF(Q1203="","",SUMIFS(Txn[Signed Units],Txn[Key],J1203,Txn[Transaction Order],"&lt;="&amp;Q1203))</f>
      </c>
    </row>
    <row r="1204" spans="10:18" ht="15" customHeight="1" x14ac:dyDescent="0.15">
      <c r="J1204" s="246">
        <f>IF(OR(B1204="",C1204="",E1204=""),"",B1204&amp;":"&amp;C1204&amp;":"&amp;E1204)</f>
      </c>
      <c r="K1204" s="247">
        <f>IF(A1204="","",A1204*D1204)</f>
      </c>
      <c r="L1204" s="246">
        <f>IF(A1204="","",IF(OR(A1204=1,A1204=0),H1204,0))</f>
      </c>
      <c r="M1204" s="246">
        <f>IF(A1204="","",IF(A1204=-1,H1204,0))</f>
      </c>
      <c r="N1204">
        <f>IF(J1204="","",IF(E1204="SGD",1,IF(E1204="USD",Settings!$B$22,IF(E1204="HKD",Settings!$B$23,1))))</f>
      </c>
      <c r="O1204">
        <f>IF(OR(B1204="",C1204="",E1204=""),0,(IF(A1204=-1,H1204,0)-IF(OR(A1204=1,A1204=0),H1204,0)+IF(A1204=2,H1204,0))*IF(E1204="SGD",1,IF(E1204="USD",Settings!$B$22,IF(E1204="HKD",Settings!$B$23,1))))</f>
        <v>0</v>
      </c>
      <c r="P1204">
        <f>IF(OR(B1204="",C1204="",E1204=""),0,IF(A1204=2,H1204*IF(E1204="SGD",1,IF(E1204="USD",Settings!$B$22,IF(E1204="HKD",Settings!$B$23,1))),0))</f>
        <v>0</v>
      </c>
      <c r="Q1204" s="312">
        <f>IF(OR(J1204="",G1204=""),"",G1204+ROW()/1000000)</f>
      </c>
      <c r="R1204" s="247">
        <f>IF(Q1204="","",SUMIFS(Txn[Signed Units],Txn[Key],J1204,Txn[Transaction Order],"&lt;="&amp;Q1204))</f>
      </c>
    </row>
    <row r="1205" spans="10:18" ht="15" customHeight="1" x14ac:dyDescent="0.15">
      <c r="J1205" s="246">
        <f>IF(OR(B1205="",C1205="",E1205=""),"",B1205&amp;":"&amp;C1205&amp;":"&amp;E1205)</f>
      </c>
      <c r="K1205" s="247">
        <f>IF(A1205="","",A1205*D1205)</f>
      </c>
      <c r="L1205" s="246">
        <f>IF(A1205="","",IF(OR(A1205=1,A1205=0),H1205,0))</f>
      </c>
      <c r="M1205" s="246">
        <f>IF(A1205="","",IF(A1205=-1,H1205,0))</f>
      </c>
      <c r="N1205">
        <f>IF(J1205="","",IF(E1205="SGD",1,IF(E1205="USD",Settings!$B$22,IF(E1205="HKD",Settings!$B$23,1))))</f>
      </c>
      <c r="O1205">
        <f>IF(OR(B1205="",C1205="",E1205=""),0,(IF(A1205=-1,H1205,0)-IF(OR(A1205=1,A1205=0),H1205,0)+IF(A1205=2,H1205,0))*IF(E1205="SGD",1,IF(E1205="USD",Settings!$B$22,IF(E1205="HKD",Settings!$B$23,1))))</f>
        <v>0</v>
      </c>
      <c r="P1205">
        <f>IF(OR(B1205="",C1205="",E1205=""),0,IF(A1205=2,H1205*IF(E1205="SGD",1,IF(E1205="USD",Settings!$B$22,IF(E1205="HKD",Settings!$B$23,1))),0))</f>
        <v>0</v>
      </c>
      <c r="Q1205" s="312">
        <f>IF(OR(J1205="",G1205=""),"",G1205+ROW()/1000000)</f>
      </c>
      <c r="R1205" s="247">
        <f>IF(Q1205="","",SUMIFS(Txn[Signed Units],Txn[Key],J1205,Txn[Transaction Order],"&lt;="&amp;Q1205))</f>
      </c>
    </row>
    <row r="1206" spans="10:18" ht="15" customHeight="1" x14ac:dyDescent="0.15">
      <c r="J1206" s="246">
        <f>IF(OR(B1206="",C1206="",E1206=""),"",B1206&amp;":"&amp;C1206&amp;":"&amp;E1206)</f>
      </c>
      <c r="K1206" s="247">
        <f>IF(A1206="","",A1206*D1206)</f>
      </c>
      <c r="L1206" s="246">
        <f>IF(A1206="","",IF(OR(A1206=1,A1206=0),H1206,0))</f>
      </c>
      <c r="M1206" s="246">
        <f>IF(A1206="","",IF(A1206=-1,H1206,0))</f>
      </c>
      <c r="N1206">
        <f>IF(J1206="","",IF(E1206="SGD",1,IF(E1206="USD",Settings!$B$22,IF(E1206="HKD",Settings!$B$23,1))))</f>
      </c>
      <c r="O1206">
        <f>IF(OR(B1206="",C1206="",E1206=""),0,(IF(A1206=-1,H1206,0)-IF(OR(A1206=1,A1206=0),H1206,0)+IF(A1206=2,H1206,0))*IF(E1206="SGD",1,IF(E1206="USD",Settings!$B$22,IF(E1206="HKD",Settings!$B$23,1))))</f>
        <v>0</v>
      </c>
      <c r="P1206">
        <f>IF(OR(B1206="",C1206="",E1206=""),0,IF(A1206=2,H1206*IF(E1206="SGD",1,IF(E1206="USD",Settings!$B$22,IF(E1206="HKD",Settings!$B$23,1))),0))</f>
        <v>0</v>
      </c>
      <c r="Q1206" s="312">
        <f>IF(OR(J1206="",G1206=""),"",G1206+ROW()/1000000)</f>
      </c>
      <c r="R1206" s="247">
        <f>IF(Q1206="","",SUMIFS(Txn[Signed Units],Txn[Key],J1206,Txn[Transaction Order],"&lt;="&amp;Q1206))</f>
      </c>
    </row>
    <row r="1207" spans="10:18" ht="15" customHeight="1" x14ac:dyDescent="0.15">
      <c r="J1207" s="246">
        <f>IF(OR(B1207="",C1207="",E1207=""),"",B1207&amp;":"&amp;C1207&amp;":"&amp;E1207)</f>
      </c>
      <c r="K1207" s="247">
        <f>IF(A1207="","",A1207*D1207)</f>
      </c>
      <c r="L1207" s="246">
        <f>IF(A1207="","",IF(OR(A1207=1,A1207=0),H1207,0))</f>
      </c>
      <c r="M1207" s="246">
        <f>IF(A1207="","",IF(A1207=-1,H1207,0))</f>
      </c>
      <c r="N1207">
        <f>IF(J1207="","",IF(E1207="SGD",1,IF(E1207="USD",Settings!$B$22,IF(E1207="HKD",Settings!$B$23,1))))</f>
      </c>
      <c r="O1207">
        <f>IF(OR(B1207="",C1207="",E1207=""),0,(IF(A1207=-1,H1207,0)-IF(OR(A1207=1,A1207=0),H1207,0)+IF(A1207=2,H1207,0))*IF(E1207="SGD",1,IF(E1207="USD",Settings!$B$22,IF(E1207="HKD",Settings!$B$23,1))))</f>
        <v>0</v>
      </c>
      <c r="P1207">
        <f>IF(OR(B1207="",C1207="",E1207=""),0,IF(A1207=2,H1207*IF(E1207="SGD",1,IF(E1207="USD",Settings!$B$22,IF(E1207="HKD",Settings!$B$23,1))),0))</f>
        <v>0</v>
      </c>
      <c r="Q1207" s="312">
        <f>IF(OR(J1207="",G1207=""),"",G1207+ROW()/1000000)</f>
      </c>
      <c r="R1207" s="247">
        <f>IF(Q1207="","",SUMIFS(Txn[Signed Units],Txn[Key],J1207,Txn[Transaction Order],"&lt;="&amp;Q1207))</f>
      </c>
    </row>
    <row r="1208" spans="10:18" ht="15" customHeight="1" x14ac:dyDescent="0.15">
      <c r="J1208" s="246">
        <f>IF(OR(B1208="",C1208="",E1208=""),"",B1208&amp;":"&amp;C1208&amp;":"&amp;E1208)</f>
      </c>
      <c r="K1208" s="247">
        <f>IF(A1208="","",A1208*D1208)</f>
      </c>
      <c r="L1208" s="246">
        <f>IF(A1208="","",IF(OR(A1208=1,A1208=0),H1208,0))</f>
      </c>
      <c r="M1208" s="246">
        <f>IF(A1208="","",IF(A1208=-1,H1208,0))</f>
      </c>
      <c r="N1208">
        <f>IF(J1208="","",IF(E1208="SGD",1,IF(E1208="USD",Settings!$B$22,IF(E1208="HKD",Settings!$B$23,1))))</f>
      </c>
      <c r="O1208">
        <f>IF(OR(B1208="",C1208="",E1208=""),0,(IF(A1208=-1,H1208,0)-IF(OR(A1208=1,A1208=0),H1208,0)+IF(A1208=2,H1208,0))*IF(E1208="SGD",1,IF(E1208="USD",Settings!$B$22,IF(E1208="HKD",Settings!$B$23,1))))</f>
        <v>0</v>
      </c>
      <c r="P1208">
        <f>IF(OR(B1208="",C1208="",E1208=""),0,IF(A1208=2,H1208*IF(E1208="SGD",1,IF(E1208="USD",Settings!$B$22,IF(E1208="HKD",Settings!$B$23,1))),0))</f>
        <v>0</v>
      </c>
      <c r="Q1208" s="312">
        <f>IF(OR(J1208="",G1208=""),"",G1208+ROW()/1000000)</f>
      </c>
      <c r="R1208" s="247">
        <f>IF(Q1208="","",SUMIFS(Txn[Signed Units],Txn[Key],J1208,Txn[Transaction Order],"&lt;="&amp;Q1208))</f>
      </c>
    </row>
    <row r="1209" spans="10:18" ht="15" customHeight="1" x14ac:dyDescent="0.15">
      <c r="J1209" s="246">
        <f>IF(OR(B1209="",C1209="",E1209=""),"",B1209&amp;":"&amp;C1209&amp;":"&amp;E1209)</f>
      </c>
      <c r="K1209" s="247">
        <f>IF(A1209="","",A1209*D1209)</f>
      </c>
      <c r="L1209" s="246">
        <f>IF(A1209="","",IF(OR(A1209=1,A1209=0),H1209,0))</f>
      </c>
      <c r="M1209" s="246">
        <f>IF(A1209="","",IF(A1209=-1,H1209,0))</f>
      </c>
      <c r="N1209">
        <f>IF(J1209="","",IF(E1209="SGD",1,IF(E1209="USD",Settings!$B$22,IF(E1209="HKD",Settings!$B$23,1))))</f>
      </c>
      <c r="O1209">
        <f>IF(OR(B1209="",C1209="",E1209=""),0,(IF(A1209=-1,H1209,0)-IF(OR(A1209=1,A1209=0),H1209,0)+IF(A1209=2,H1209,0))*IF(E1209="SGD",1,IF(E1209="USD",Settings!$B$22,IF(E1209="HKD",Settings!$B$23,1))))</f>
        <v>0</v>
      </c>
      <c r="P1209">
        <f>IF(OR(B1209="",C1209="",E1209=""),0,IF(A1209=2,H1209*IF(E1209="SGD",1,IF(E1209="USD",Settings!$B$22,IF(E1209="HKD",Settings!$B$23,1))),0))</f>
        <v>0</v>
      </c>
      <c r="Q1209" s="312">
        <f>IF(OR(J1209="",G1209=""),"",G1209+ROW()/1000000)</f>
      </c>
      <c r="R1209" s="247">
        <f>IF(Q1209="","",SUMIFS(Txn[Signed Units],Txn[Key],J1209,Txn[Transaction Order],"&lt;="&amp;Q1209))</f>
      </c>
    </row>
    <row r="1210" spans="10:18" ht="15" customHeight="1" x14ac:dyDescent="0.15">
      <c r="J1210" s="246">
        <f>IF(OR(B1210="",C1210="",E1210=""),"",B1210&amp;":"&amp;C1210&amp;":"&amp;E1210)</f>
      </c>
      <c r="K1210" s="247">
        <f>IF(A1210="","",A1210*D1210)</f>
      </c>
      <c r="L1210" s="246">
        <f>IF(A1210="","",IF(OR(A1210=1,A1210=0),H1210,0))</f>
      </c>
      <c r="M1210" s="246">
        <f>IF(A1210="","",IF(A1210=-1,H1210,0))</f>
      </c>
      <c r="N1210">
        <f>IF(J1210="","",IF(E1210="SGD",1,IF(E1210="USD",Settings!$B$22,IF(E1210="HKD",Settings!$B$23,1))))</f>
      </c>
      <c r="O1210">
        <f>IF(OR(B1210="",C1210="",E1210=""),0,(IF(A1210=-1,H1210,0)-IF(OR(A1210=1,A1210=0),H1210,0)+IF(A1210=2,H1210,0))*IF(E1210="SGD",1,IF(E1210="USD",Settings!$B$22,IF(E1210="HKD",Settings!$B$23,1))))</f>
        <v>0</v>
      </c>
      <c r="P1210">
        <f>IF(OR(B1210="",C1210="",E1210=""),0,IF(A1210=2,H1210*IF(E1210="SGD",1,IF(E1210="USD",Settings!$B$22,IF(E1210="HKD",Settings!$B$23,1))),0))</f>
        <v>0</v>
      </c>
      <c r="Q1210" s="312">
        <f>IF(OR(J1210="",G1210=""),"",G1210+ROW()/1000000)</f>
      </c>
      <c r="R1210" s="247">
        <f>IF(Q1210="","",SUMIFS(Txn[Signed Units],Txn[Key],J1210,Txn[Transaction Order],"&lt;="&amp;Q1210))</f>
      </c>
    </row>
    <row r="1211" spans="10:18" ht="15" customHeight="1" x14ac:dyDescent="0.15">
      <c r="J1211" s="246">
        <f>IF(OR(B1211="",C1211="",E1211=""),"",B1211&amp;":"&amp;C1211&amp;":"&amp;E1211)</f>
      </c>
      <c r="K1211" s="247">
        <f>IF(A1211="","",A1211*D1211)</f>
      </c>
      <c r="L1211" s="246">
        <f>IF(A1211="","",IF(OR(A1211=1,A1211=0),H1211,0))</f>
      </c>
      <c r="M1211" s="246">
        <f>IF(A1211="","",IF(A1211=-1,H1211,0))</f>
      </c>
      <c r="N1211">
        <f>IF(J1211="","",IF(E1211="SGD",1,IF(E1211="USD",Settings!$B$22,IF(E1211="HKD",Settings!$B$23,1))))</f>
      </c>
      <c r="O1211">
        <f>IF(OR(B1211="",C1211="",E1211=""),0,(IF(A1211=-1,H1211,0)-IF(OR(A1211=1,A1211=0),H1211,0)+IF(A1211=2,H1211,0))*IF(E1211="SGD",1,IF(E1211="USD",Settings!$B$22,IF(E1211="HKD",Settings!$B$23,1))))</f>
        <v>0</v>
      </c>
      <c r="P1211">
        <f>IF(OR(B1211="",C1211="",E1211=""),0,IF(A1211=2,H1211*IF(E1211="SGD",1,IF(E1211="USD",Settings!$B$22,IF(E1211="HKD",Settings!$B$23,1))),0))</f>
        <v>0</v>
      </c>
      <c r="Q1211" s="312">
        <f>IF(OR(J1211="",G1211=""),"",G1211+ROW()/1000000)</f>
      </c>
      <c r="R1211" s="247">
        <f>IF(Q1211="","",SUMIFS(Txn[Signed Units],Txn[Key],J1211,Txn[Transaction Order],"&lt;="&amp;Q1211))</f>
      </c>
    </row>
    <row r="1212" spans="10:18" ht="15" customHeight="1" x14ac:dyDescent="0.15">
      <c r="J1212" s="246">
        <f>IF(OR(B1212="",C1212="",E1212=""),"",B1212&amp;":"&amp;C1212&amp;":"&amp;E1212)</f>
      </c>
      <c r="K1212" s="247">
        <f>IF(A1212="","",A1212*D1212)</f>
      </c>
      <c r="L1212" s="246">
        <f>IF(A1212="","",IF(OR(A1212=1,A1212=0),H1212,0))</f>
      </c>
      <c r="M1212" s="246">
        <f>IF(A1212="","",IF(A1212=-1,H1212,0))</f>
      </c>
      <c r="N1212">
        <f>IF(J1212="","",IF(E1212="SGD",1,IF(E1212="USD",Settings!$B$22,IF(E1212="HKD",Settings!$B$23,1))))</f>
      </c>
      <c r="O1212">
        <f>IF(OR(B1212="",C1212="",E1212=""),0,(IF(A1212=-1,H1212,0)-IF(OR(A1212=1,A1212=0),H1212,0)+IF(A1212=2,H1212,0))*IF(E1212="SGD",1,IF(E1212="USD",Settings!$B$22,IF(E1212="HKD",Settings!$B$23,1))))</f>
        <v>0</v>
      </c>
      <c r="P1212">
        <f>IF(OR(B1212="",C1212="",E1212=""),0,IF(A1212=2,H1212*IF(E1212="SGD",1,IF(E1212="USD",Settings!$B$22,IF(E1212="HKD",Settings!$B$23,1))),0))</f>
        <v>0</v>
      </c>
      <c r="Q1212" s="312">
        <f>IF(OR(J1212="",G1212=""),"",G1212+ROW()/1000000)</f>
      </c>
      <c r="R1212" s="247">
        <f>IF(Q1212="","",SUMIFS(Txn[Signed Units],Txn[Key],J1212,Txn[Transaction Order],"&lt;="&amp;Q1212))</f>
      </c>
    </row>
    <row r="1213" spans="10:18" ht="15" customHeight="1" x14ac:dyDescent="0.15">
      <c r="J1213" s="246">
        <f>IF(OR(B1213="",C1213="",E1213=""),"",B1213&amp;":"&amp;C1213&amp;":"&amp;E1213)</f>
      </c>
      <c r="K1213" s="247">
        <f>IF(A1213="","",A1213*D1213)</f>
      </c>
      <c r="L1213" s="246">
        <f>IF(A1213="","",IF(OR(A1213=1,A1213=0),H1213,0))</f>
      </c>
      <c r="M1213" s="246">
        <f>IF(A1213="","",IF(A1213=-1,H1213,0))</f>
      </c>
      <c r="N1213">
        <f>IF(J1213="","",IF(E1213="SGD",1,IF(E1213="USD",Settings!$B$22,IF(E1213="HKD",Settings!$B$23,1))))</f>
      </c>
      <c r="O1213">
        <f>IF(OR(B1213="",C1213="",E1213=""),0,(IF(A1213=-1,H1213,0)-IF(OR(A1213=1,A1213=0),H1213,0)+IF(A1213=2,H1213,0))*IF(E1213="SGD",1,IF(E1213="USD",Settings!$B$22,IF(E1213="HKD",Settings!$B$23,1))))</f>
        <v>0</v>
      </c>
      <c r="P1213">
        <f>IF(OR(B1213="",C1213="",E1213=""),0,IF(A1213=2,H1213*IF(E1213="SGD",1,IF(E1213="USD",Settings!$B$22,IF(E1213="HKD",Settings!$B$23,1))),0))</f>
        <v>0</v>
      </c>
      <c r="Q1213" s="312">
        <f>IF(OR(J1213="",G1213=""),"",G1213+ROW()/1000000)</f>
      </c>
      <c r="R1213" s="247">
        <f>IF(Q1213="","",SUMIFS(Txn[Signed Units],Txn[Key],J1213,Txn[Transaction Order],"&lt;="&amp;Q1213))</f>
      </c>
    </row>
    <row r="1214" spans="10:18" ht="15" customHeight="1" x14ac:dyDescent="0.15">
      <c r="J1214" s="246">
        <f>IF(OR(B1214="",C1214="",E1214=""),"",B1214&amp;":"&amp;C1214&amp;":"&amp;E1214)</f>
      </c>
      <c r="K1214" s="247">
        <f>IF(A1214="","",A1214*D1214)</f>
      </c>
      <c r="L1214" s="246">
        <f>IF(A1214="","",IF(OR(A1214=1,A1214=0),H1214,0))</f>
      </c>
      <c r="M1214" s="246">
        <f>IF(A1214="","",IF(A1214=-1,H1214,0))</f>
      </c>
      <c r="N1214">
        <f>IF(J1214="","",IF(E1214="SGD",1,IF(E1214="USD",Settings!$B$22,IF(E1214="HKD",Settings!$B$23,1))))</f>
      </c>
      <c r="O1214">
        <f>IF(OR(B1214="",C1214="",E1214=""),0,(IF(A1214=-1,H1214,0)-IF(OR(A1214=1,A1214=0),H1214,0)+IF(A1214=2,H1214,0))*IF(E1214="SGD",1,IF(E1214="USD",Settings!$B$22,IF(E1214="HKD",Settings!$B$23,1))))</f>
        <v>0</v>
      </c>
      <c r="P1214">
        <f>IF(OR(B1214="",C1214="",E1214=""),0,IF(A1214=2,H1214*IF(E1214="SGD",1,IF(E1214="USD",Settings!$B$22,IF(E1214="HKD",Settings!$B$23,1))),0))</f>
        <v>0</v>
      </c>
      <c r="Q1214" s="312">
        <f>IF(OR(J1214="",G1214=""),"",G1214+ROW()/1000000)</f>
      </c>
      <c r="R1214" s="247">
        <f>IF(Q1214="","",SUMIFS(Txn[Signed Units],Txn[Key],J1214,Txn[Transaction Order],"&lt;="&amp;Q1214))</f>
      </c>
    </row>
    <row r="1215" spans="10:18" ht="15" customHeight="1" x14ac:dyDescent="0.15">
      <c r="J1215" s="246">
        <f>IF(OR(B1215="",C1215="",E1215=""),"",B1215&amp;":"&amp;C1215&amp;":"&amp;E1215)</f>
      </c>
      <c r="K1215" s="247">
        <f>IF(A1215="","",A1215*D1215)</f>
      </c>
      <c r="L1215" s="246">
        <f>IF(A1215="","",IF(OR(A1215=1,A1215=0),H1215,0))</f>
      </c>
      <c r="M1215" s="246">
        <f>IF(A1215="","",IF(A1215=-1,H1215,0))</f>
      </c>
      <c r="N1215">
        <f>IF(J1215="","",IF(E1215="SGD",1,IF(E1215="USD",Settings!$B$22,IF(E1215="HKD",Settings!$B$23,1))))</f>
      </c>
      <c r="O1215">
        <f>IF(OR(B1215="",C1215="",E1215=""),0,(IF(A1215=-1,H1215,0)-IF(OR(A1215=1,A1215=0),H1215,0)+IF(A1215=2,H1215,0))*IF(E1215="SGD",1,IF(E1215="USD",Settings!$B$22,IF(E1215="HKD",Settings!$B$23,1))))</f>
        <v>0</v>
      </c>
      <c r="P1215">
        <f>IF(OR(B1215="",C1215="",E1215=""),0,IF(A1215=2,H1215*IF(E1215="SGD",1,IF(E1215="USD",Settings!$B$22,IF(E1215="HKD",Settings!$B$23,1))),0))</f>
        <v>0</v>
      </c>
      <c r="Q1215" s="312">
        <f>IF(OR(J1215="",G1215=""),"",G1215+ROW()/1000000)</f>
      </c>
      <c r="R1215" s="247">
        <f>IF(Q1215="","",SUMIFS(Txn[Signed Units],Txn[Key],J1215,Txn[Transaction Order],"&lt;="&amp;Q1215))</f>
      </c>
    </row>
    <row r="1216" spans="10:18" ht="15" customHeight="1" x14ac:dyDescent="0.15">
      <c r="J1216" s="246">
        <f>IF(OR(B1216="",C1216="",E1216=""),"",B1216&amp;":"&amp;C1216&amp;":"&amp;E1216)</f>
      </c>
      <c r="K1216" s="247">
        <f>IF(A1216="","",A1216*D1216)</f>
      </c>
      <c r="L1216" s="246">
        <f>IF(A1216="","",IF(OR(A1216=1,A1216=0),H1216,0))</f>
      </c>
      <c r="M1216" s="246">
        <f>IF(A1216="","",IF(A1216=-1,H1216,0))</f>
      </c>
      <c r="N1216">
        <f>IF(J1216="","",IF(E1216="SGD",1,IF(E1216="USD",Settings!$B$22,IF(E1216="HKD",Settings!$B$23,1))))</f>
      </c>
      <c r="O1216">
        <f>IF(OR(B1216="",C1216="",E1216=""),0,(IF(A1216=-1,H1216,0)-IF(OR(A1216=1,A1216=0),H1216,0)+IF(A1216=2,H1216,0))*IF(E1216="SGD",1,IF(E1216="USD",Settings!$B$22,IF(E1216="HKD",Settings!$B$23,1))))</f>
        <v>0</v>
      </c>
      <c r="P1216">
        <f>IF(OR(B1216="",C1216="",E1216=""),0,IF(A1216=2,H1216*IF(E1216="SGD",1,IF(E1216="USD",Settings!$B$22,IF(E1216="HKD",Settings!$B$23,1))),0))</f>
        <v>0</v>
      </c>
      <c r="Q1216" s="312">
        <f>IF(OR(J1216="",G1216=""),"",G1216+ROW()/1000000)</f>
      </c>
      <c r="R1216" s="247">
        <f>IF(Q1216="","",SUMIFS(Txn[Signed Units],Txn[Key],J1216,Txn[Transaction Order],"&lt;="&amp;Q1216))</f>
      </c>
    </row>
    <row r="1217" spans="10:18" ht="15" customHeight="1" x14ac:dyDescent="0.15">
      <c r="J1217" s="246">
        <f>IF(OR(B1217="",C1217="",E1217=""),"",B1217&amp;":"&amp;C1217&amp;":"&amp;E1217)</f>
      </c>
      <c r="K1217" s="247">
        <f>IF(A1217="","",A1217*D1217)</f>
      </c>
      <c r="L1217" s="246">
        <f>IF(A1217="","",IF(OR(A1217=1,A1217=0),H1217,0))</f>
      </c>
      <c r="M1217" s="246">
        <f>IF(A1217="","",IF(A1217=-1,H1217,0))</f>
      </c>
      <c r="N1217">
        <f>IF(J1217="","",IF(E1217="SGD",1,IF(E1217="USD",Settings!$B$22,IF(E1217="HKD",Settings!$B$23,1))))</f>
      </c>
      <c r="O1217">
        <f>IF(OR(B1217="",C1217="",E1217=""),0,(IF(A1217=-1,H1217,0)-IF(OR(A1217=1,A1217=0),H1217,0)+IF(A1217=2,H1217,0))*IF(E1217="SGD",1,IF(E1217="USD",Settings!$B$22,IF(E1217="HKD",Settings!$B$23,1))))</f>
        <v>0</v>
      </c>
      <c r="P1217">
        <f>IF(OR(B1217="",C1217="",E1217=""),0,IF(A1217=2,H1217*IF(E1217="SGD",1,IF(E1217="USD",Settings!$B$22,IF(E1217="HKD",Settings!$B$23,1))),0))</f>
        <v>0</v>
      </c>
      <c r="Q1217" s="312">
        <f>IF(OR(J1217="",G1217=""),"",G1217+ROW()/1000000)</f>
      </c>
      <c r="R1217" s="247">
        <f>IF(Q1217="","",SUMIFS(Txn[Signed Units],Txn[Key],J1217,Txn[Transaction Order],"&lt;="&amp;Q1217))</f>
      </c>
    </row>
    <row r="1218" spans="10:18" ht="15" customHeight="1" x14ac:dyDescent="0.15">
      <c r="J1218" s="246">
        <f>IF(OR(B1218="",C1218="",E1218=""),"",B1218&amp;":"&amp;C1218&amp;":"&amp;E1218)</f>
      </c>
      <c r="K1218" s="247">
        <f>IF(A1218="","",A1218*D1218)</f>
      </c>
      <c r="L1218" s="246">
        <f>IF(A1218="","",IF(OR(A1218=1,A1218=0),H1218,0))</f>
      </c>
      <c r="M1218" s="246">
        <f>IF(A1218="","",IF(A1218=-1,H1218,0))</f>
      </c>
      <c r="N1218">
        <f>IF(J1218="","",IF(E1218="SGD",1,IF(E1218="USD",Settings!$B$22,IF(E1218="HKD",Settings!$B$23,1))))</f>
      </c>
      <c r="O1218">
        <f>IF(OR(B1218="",C1218="",E1218=""),0,(IF(A1218=-1,H1218,0)-IF(OR(A1218=1,A1218=0),H1218,0)+IF(A1218=2,H1218,0))*IF(E1218="SGD",1,IF(E1218="USD",Settings!$B$22,IF(E1218="HKD",Settings!$B$23,1))))</f>
        <v>0</v>
      </c>
      <c r="P1218">
        <f>IF(OR(B1218="",C1218="",E1218=""),0,IF(A1218=2,H1218*IF(E1218="SGD",1,IF(E1218="USD",Settings!$B$22,IF(E1218="HKD",Settings!$B$23,1))),0))</f>
        <v>0</v>
      </c>
      <c r="Q1218" s="312">
        <f>IF(OR(J1218="",G1218=""),"",G1218+ROW()/1000000)</f>
      </c>
      <c r="R1218" s="247">
        <f>IF(Q1218="","",SUMIFS(Txn[Signed Units],Txn[Key],J1218,Txn[Transaction Order],"&lt;="&amp;Q1218))</f>
      </c>
    </row>
    <row r="1219" spans="10:18" ht="15" customHeight="1" x14ac:dyDescent="0.15">
      <c r="J1219" s="246">
        <f>IF(OR(B1219="",C1219="",E1219=""),"",B1219&amp;":"&amp;C1219&amp;":"&amp;E1219)</f>
      </c>
      <c r="K1219" s="247">
        <f>IF(A1219="","",A1219*D1219)</f>
      </c>
      <c r="L1219" s="246">
        <f>IF(A1219="","",IF(OR(A1219=1,A1219=0),H1219,0))</f>
      </c>
      <c r="M1219" s="246">
        <f>IF(A1219="","",IF(A1219=-1,H1219,0))</f>
      </c>
      <c r="N1219">
        <f>IF(J1219="","",IF(E1219="SGD",1,IF(E1219="USD",Settings!$B$22,IF(E1219="HKD",Settings!$B$23,1))))</f>
      </c>
      <c r="O1219">
        <f>IF(OR(B1219="",C1219="",E1219=""),0,(IF(A1219=-1,H1219,0)-IF(OR(A1219=1,A1219=0),H1219,0)+IF(A1219=2,H1219,0))*IF(E1219="SGD",1,IF(E1219="USD",Settings!$B$22,IF(E1219="HKD",Settings!$B$23,1))))</f>
        <v>0</v>
      </c>
      <c r="P1219">
        <f>IF(OR(B1219="",C1219="",E1219=""),0,IF(A1219=2,H1219*IF(E1219="SGD",1,IF(E1219="USD",Settings!$B$22,IF(E1219="HKD",Settings!$B$23,1))),0))</f>
        <v>0</v>
      </c>
      <c r="Q1219" s="312">
        <f>IF(OR(J1219="",G1219=""),"",G1219+ROW()/1000000)</f>
      </c>
      <c r="R1219" s="247">
        <f>IF(Q1219="","",SUMIFS(Txn[Signed Units],Txn[Key],J1219,Txn[Transaction Order],"&lt;="&amp;Q1219))</f>
      </c>
    </row>
    <row r="1220" spans="10:18" ht="15" customHeight="1" x14ac:dyDescent="0.15">
      <c r="J1220" s="246">
        <f>IF(OR(B1220="",C1220="",E1220=""),"",B1220&amp;":"&amp;C1220&amp;":"&amp;E1220)</f>
      </c>
      <c r="K1220" s="247">
        <f>IF(A1220="","",A1220*D1220)</f>
      </c>
      <c r="L1220" s="246">
        <f>IF(A1220="","",IF(OR(A1220=1,A1220=0),H1220,0))</f>
      </c>
      <c r="M1220" s="246">
        <f>IF(A1220="","",IF(A1220=-1,H1220,0))</f>
      </c>
      <c r="N1220">
        <f>IF(J1220="","",IF(E1220="SGD",1,IF(E1220="USD",Settings!$B$22,IF(E1220="HKD",Settings!$B$23,1))))</f>
      </c>
      <c r="O1220">
        <f>IF(OR(B1220="",C1220="",E1220=""),0,(IF(A1220=-1,H1220,0)-IF(OR(A1220=1,A1220=0),H1220,0)+IF(A1220=2,H1220,0))*IF(E1220="SGD",1,IF(E1220="USD",Settings!$B$22,IF(E1220="HKD",Settings!$B$23,1))))</f>
        <v>0</v>
      </c>
      <c r="P1220">
        <f>IF(OR(B1220="",C1220="",E1220=""),0,IF(A1220=2,H1220*IF(E1220="SGD",1,IF(E1220="USD",Settings!$B$22,IF(E1220="HKD",Settings!$B$23,1))),0))</f>
        <v>0</v>
      </c>
      <c r="Q1220" s="312">
        <f>IF(OR(J1220="",G1220=""),"",G1220+ROW()/1000000)</f>
      </c>
      <c r="R1220" s="247">
        <f>IF(Q1220="","",SUMIFS(Txn[Signed Units],Txn[Key],J1220,Txn[Transaction Order],"&lt;="&amp;Q1220))</f>
      </c>
    </row>
    <row r="1221" spans="10:18" ht="15" customHeight="1" x14ac:dyDescent="0.15">
      <c r="J1221" s="246">
        <f>IF(OR(B1221="",C1221="",E1221=""),"",B1221&amp;":"&amp;C1221&amp;":"&amp;E1221)</f>
      </c>
      <c r="K1221" s="247">
        <f>IF(A1221="","",A1221*D1221)</f>
      </c>
      <c r="L1221" s="246">
        <f>IF(A1221="","",IF(OR(A1221=1,A1221=0),H1221,0))</f>
      </c>
      <c r="M1221" s="246">
        <f>IF(A1221="","",IF(A1221=-1,H1221,0))</f>
      </c>
      <c r="N1221">
        <f>IF(J1221="","",IF(E1221="SGD",1,IF(E1221="USD",Settings!$B$22,IF(E1221="HKD",Settings!$B$23,1))))</f>
      </c>
      <c r="O1221">
        <f>IF(OR(B1221="",C1221="",E1221=""),0,(IF(A1221=-1,H1221,0)-IF(OR(A1221=1,A1221=0),H1221,0)+IF(A1221=2,H1221,0))*IF(E1221="SGD",1,IF(E1221="USD",Settings!$B$22,IF(E1221="HKD",Settings!$B$23,1))))</f>
        <v>0</v>
      </c>
      <c r="P1221">
        <f>IF(OR(B1221="",C1221="",E1221=""),0,IF(A1221=2,H1221*IF(E1221="SGD",1,IF(E1221="USD",Settings!$B$22,IF(E1221="HKD",Settings!$B$23,1))),0))</f>
        <v>0</v>
      </c>
      <c r="Q1221" s="312">
        <f>IF(OR(J1221="",G1221=""),"",G1221+ROW()/1000000)</f>
      </c>
      <c r="R1221" s="247">
        <f>IF(Q1221="","",SUMIFS(Txn[Signed Units],Txn[Key],J1221,Txn[Transaction Order],"&lt;="&amp;Q1221))</f>
      </c>
    </row>
    <row r="1222" spans="10:18" ht="15" customHeight="1" x14ac:dyDescent="0.15">
      <c r="J1222" s="246">
        <f>IF(OR(B1222="",C1222="",E1222=""),"",B1222&amp;":"&amp;C1222&amp;":"&amp;E1222)</f>
      </c>
      <c r="K1222" s="247">
        <f>IF(A1222="","",A1222*D1222)</f>
      </c>
      <c r="L1222" s="246">
        <f>IF(A1222="","",IF(OR(A1222=1,A1222=0),H1222,0))</f>
      </c>
      <c r="M1222" s="246">
        <f>IF(A1222="","",IF(A1222=-1,H1222,0))</f>
      </c>
      <c r="N1222">
        <f>IF(J1222="","",IF(E1222="SGD",1,IF(E1222="USD",Settings!$B$22,IF(E1222="HKD",Settings!$B$23,1))))</f>
      </c>
      <c r="O1222">
        <f>IF(OR(B1222="",C1222="",E1222=""),0,(IF(A1222=-1,H1222,0)-IF(OR(A1222=1,A1222=0),H1222,0)+IF(A1222=2,H1222,0))*IF(E1222="SGD",1,IF(E1222="USD",Settings!$B$22,IF(E1222="HKD",Settings!$B$23,1))))</f>
        <v>0</v>
      </c>
      <c r="P1222">
        <f>IF(OR(B1222="",C1222="",E1222=""),0,IF(A1222=2,H1222*IF(E1222="SGD",1,IF(E1222="USD",Settings!$B$22,IF(E1222="HKD",Settings!$B$23,1))),0))</f>
        <v>0</v>
      </c>
      <c r="Q1222" s="312">
        <f>IF(OR(J1222="",G1222=""),"",G1222+ROW()/1000000)</f>
      </c>
      <c r="R1222" s="247">
        <f>IF(Q1222="","",SUMIFS(Txn[Signed Units],Txn[Key],J1222,Txn[Transaction Order],"&lt;="&amp;Q1222))</f>
      </c>
    </row>
    <row r="1223" spans="10:18" ht="15" customHeight="1" x14ac:dyDescent="0.15">
      <c r="J1223" s="246">
        <f>IF(OR(B1223="",C1223="",E1223=""),"",B1223&amp;":"&amp;C1223&amp;":"&amp;E1223)</f>
      </c>
      <c r="K1223" s="247">
        <f>IF(A1223="","",A1223*D1223)</f>
      </c>
      <c r="L1223" s="246">
        <f>IF(A1223="","",IF(OR(A1223=1,A1223=0),H1223,0))</f>
      </c>
      <c r="M1223" s="246">
        <f>IF(A1223="","",IF(A1223=-1,H1223,0))</f>
      </c>
      <c r="N1223">
        <f>IF(J1223="","",IF(E1223="SGD",1,IF(E1223="USD",Settings!$B$22,IF(E1223="HKD",Settings!$B$23,1))))</f>
      </c>
      <c r="O1223">
        <f>IF(OR(B1223="",C1223="",E1223=""),0,(IF(A1223=-1,H1223,0)-IF(OR(A1223=1,A1223=0),H1223,0)+IF(A1223=2,H1223,0))*IF(E1223="SGD",1,IF(E1223="USD",Settings!$B$22,IF(E1223="HKD",Settings!$B$23,1))))</f>
        <v>0</v>
      </c>
      <c r="P1223">
        <f>IF(OR(B1223="",C1223="",E1223=""),0,IF(A1223=2,H1223*IF(E1223="SGD",1,IF(E1223="USD",Settings!$B$22,IF(E1223="HKD",Settings!$B$23,1))),0))</f>
        <v>0</v>
      </c>
      <c r="Q1223" s="312">
        <f>IF(OR(J1223="",G1223=""),"",G1223+ROW()/1000000)</f>
      </c>
      <c r="R1223" s="247">
        <f>IF(Q1223="","",SUMIFS(Txn[Signed Units],Txn[Key],J1223,Txn[Transaction Order],"&lt;="&amp;Q1223))</f>
      </c>
    </row>
    <row r="1224" spans="10:18" ht="15" customHeight="1" x14ac:dyDescent="0.15">
      <c r="J1224" s="246">
        <f>IF(OR(B1224="",C1224="",E1224=""),"",B1224&amp;":"&amp;C1224&amp;":"&amp;E1224)</f>
      </c>
      <c r="K1224" s="247">
        <f>IF(A1224="","",A1224*D1224)</f>
      </c>
      <c r="L1224" s="246">
        <f>IF(A1224="","",IF(OR(A1224=1,A1224=0),H1224,0))</f>
      </c>
      <c r="M1224" s="246">
        <f>IF(A1224="","",IF(A1224=-1,H1224,0))</f>
      </c>
      <c r="N1224">
        <f>IF(J1224="","",IF(E1224="SGD",1,IF(E1224="USD",Settings!$B$22,IF(E1224="HKD",Settings!$B$23,1))))</f>
      </c>
      <c r="O1224">
        <f>IF(OR(B1224="",C1224="",E1224=""),0,(IF(A1224=-1,H1224,0)-IF(OR(A1224=1,A1224=0),H1224,0)+IF(A1224=2,H1224,0))*IF(E1224="SGD",1,IF(E1224="USD",Settings!$B$22,IF(E1224="HKD",Settings!$B$23,1))))</f>
        <v>0</v>
      </c>
      <c r="P1224">
        <f>IF(OR(B1224="",C1224="",E1224=""),0,IF(A1224=2,H1224*IF(E1224="SGD",1,IF(E1224="USD",Settings!$B$22,IF(E1224="HKD",Settings!$B$23,1))),0))</f>
        <v>0</v>
      </c>
      <c r="Q1224" s="312">
        <f>IF(OR(J1224="",G1224=""),"",G1224+ROW()/1000000)</f>
      </c>
      <c r="R1224" s="247">
        <f>IF(Q1224="","",SUMIFS(Txn[Signed Units],Txn[Key],J1224,Txn[Transaction Order],"&lt;="&amp;Q1224))</f>
      </c>
    </row>
    <row r="1225" spans="10:18" ht="15" customHeight="1" x14ac:dyDescent="0.15">
      <c r="J1225" s="246">
        <f>IF(OR(B1225="",C1225="",E1225=""),"",B1225&amp;":"&amp;C1225&amp;":"&amp;E1225)</f>
      </c>
      <c r="K1225" s="247">
        <f>IF(A1225="","",A1225*D1225)</f>
      </c>
      <c r="L1225" s="246">
        <f>IF(A1225="","",IF(OR(A1225=1,A1225=0),H1225,0))</f>
      </c>
      <c r="M1225" s="246">
        <f>IF(A1225="","",IF(A1225=-1,H1225,0))</f>
      </c>
      <c r="N1225">
        <f>IF(J1225="","",IF(E1225="SGD",1,IF(E1225="USD",Settings!$B$22,IF(E1225="HKD",Settings!$B$23,1))))</f>
      </c>
      <c r="O1225">
        <f>IF(OR(B1225="",C1225="",E1225=""),0,(IF(A1225=-1,H1225,0)-IF(OR(A1225=1,A1225=0),H1225,0)+IF(A1225=2,H1225,0))*IF(E1225="SGD",1,IF(E1225="USD",Settings!$B$22,IF(E1225="HKD",Settings!$B$23,1))))</f>
        <v>0</v>
      </c>
      <c r="P1225">
        <f>IF(OR(B1225="",C1225="",E1225=""),0,IF(A1225=2,H1225*IF(E1225="SGD",1,IF(E1225="USD",Settings!$B$22,IF(E1225="HKD",Settings!$B$23,1))),0))</f>
        <v>0</v>
      </c>
      <c r="Q1225" s="312">
        <f>IF(OR(J1225="",G1225=""),"",G1225+ROW()/1000000)</f>
      </c>
      <c r="R1225" s="247">
        <f>IF(Q1225="","",SUMIFS(Txn[Signed Units],Txn[Key],J1225,Txn[Transaction Order],"&lt;="&amp;Q1225))</f>
      </c>
    </row>
    <row r="1226" spans="10:18" ht="15" customHeight="1" x14ac:dyDescent="0.15">
      <c r="J1226" s="246">
        <f>IF(OR(B1226="",C1226="",E1226=""),"",B1226&amp;":"&amp;C1226&amp;":"&amp;E1226)</f>
      </c>
      <c r="K1226" s="247">
        <f>IF(A1226="","",A1226*D1226)</f>
      </c>
      <c r="L1226" s="246">
        <f>IF(A1226="","",IF(OR(A1226=1,A1226=0),H1226,0))</f>
      </c>
      <c r="M1226" s="246">
        <f>IF(A1226="","",IF(A1226=-1,H1226,0))</f>
      </c>
      <c r="N1226">
        <f>IF(J1226="","",IF(E1226="SGD",1,IF(E1226="USD",Settings!$B$22,IF(E1226="HKD",Settings!$B$23,1))))</f>
      </c>
      <c r="O1226">
        <f>IF(OR(B1226="",C1226="",E1226=""),0,(IF(A1226=-1,H1226,0)-IF(OR(A1226=1,A1226=0),H1226,0)+IF(A1226=2,H1226,0))*IF(E1226="SGD",1,IF(E1226="USD",Settings!$B$22,IF(E1226="HKD",Settings!$B$23,1))))</f>
        <v>0</v>
      </c>
      <c r="P1226">
        <f>IF(OR(B1226="",C1226="",E1226=""),0,IF(A1226=2,H1226*IF(E1226="SGD",1,IF(E1226="USD",Settings!$B$22,IF(E1226="HKD",Settings!$B$23,1))),0))</f>
        <v>0</v>
      </c>
      <c r="Q1226" s="312">
        <f>IF(OR(J1226="",G1226=""),"",G1226+ROW()/1000000)</f>
      </c>
      <c r="R1226" s="247">
        <f>IF(Q1226="","",SUMIFS(Txn[Signed Units],Txn[Key],J1226,Txn[Transaction Order],"&lt;="&amp;Q1226))</f>
      </c>
    </row>
    <row r="1227" spans="10:18" ht="15" customHeight="1" x14ac:dyDescent="0.15">
      <c r="J1227" s="246">
        <f>IF(OR(B1227="",C1227="",E1227=""),"",B1227&amp;":"&amp;C1227&amp;":"&amp;E1227)</f>
      </c>
      <c r="K1227" s="247">
        <f>IF(A1227="","",A1227*D1227)</f>
      </c>
      <c r="L1227" s="246">
        <f>IF(A1227="","",IF(OR(A1227=1,A1227=0),H1227,0))</f>
      </c>
      <c r="M1227" s="246">
        <f>IF(A1227="","",IF(A1227=-1,H1227,0))</f>
      </c>
      <c r="N1227">
        <f>IF(J1227="","",IF(E1227="SGD",1,IF(E1227="USD",Settings!$B$22,IF(E1227="HKD",Settings!$B$23,1))))</f>
      </c>
      <c r="O1227">
        <f>IF(OR(B1227="",C1227="",E1227=""),0,(IF(A1227=-1,H1227,0)-IF(OR(A1227=1,A1227=0),H1227,0)+IF(A1227=2,H1227,0))*IF(E1227="SGD",1,IF(E1227="USD",Settings!$B$22,IF(E1227="HKD",Settings!$B$23,1))))</f>
        <v>0</v>
      </c>
      <c r="P1227">
        <f>IF(OR(B1227="",C1227="",E1227=""),0,IF(A1227=2,H1227*IF(E1227="SGD",1,IF(E1227="USD",Settings!$B$22,IF(E1227="HKD",Settings!$B$23,1))),0))</f>
        <v>0</v>
      </c>
      <c r="Q1227" s="312">
        <f>IF(OR(J1227="",G1227=""),"",G1227+ROW()/1000000)</f>
      </c>
      <c r="R1227" s="247">
        <f>IF(Q1227="","",SUMIFS(Txn[Signed Units],Txn[Key],J1227,Txn[Transaction Order],"&lt;="&amp;Q1227))</f>
      </c>
    </row>
    <row r="1228" spans="10:18" ht="15" customHeight="1" x14ac:dyDescent="0.15">
      <c r="J1228" s="246">
        <f>IF(OR(B1228="",C1228="",E1228=""),"",B1228&amp;":"&amp;C1228&amp;":"&amp;E1228)</f>
      </c>
      <c r="K1228" s="247">
        <f>IF(A1228="","",A1228*D1228)</f>
      </c>
      <c r="L1228" s="246">
        <f>IF(A1228="","",IF(OR(A1228=1,A1228=0),H1228,0))</f>
      </c>
      <c r="M1228" s="246">
        <f>IF(A1228="","",IF(A1228=-1,H1228,0))</f>
      </c>
      <c r="N1228">
        <f>IF(J1228="","",IF(E1228="SGD",1,IF(E1228="USD",Settings!$B$22,IF(E1228="HKD",Settings!$B$23,1))))</f>
      </c>
      <c r="O1228">
        <f>IF(OR(B1228="",C1228="",E1228=""),0,(IF(A1228=-1,H1228,0)-IF(OR(A1228=1,A1228=0),H1228,0)+IF(A1228=2,H1228,0))*IF(E1228="SGD",1,IF(E1228="USD",Settings!$B$22,IF(E1228="HKD",Settings!$B$23,1))))</f>
        <v>0</v>
      </c>
      <c r="P1228">
        <f>IF(OR(B1228="",C1228="",E1228=""),0,IF(A1228=2,H1228*IF(E1228="SGD",1,IF(E1228="USD",Settings!$B$22,IF(E1228="HKD",Settings!$B$23,1))),0))</f>
        <v>0</v>
      </c>
      <c r="Q1228" s="312">
        <f>IF(OR(J1228="",G1228=""),"",G1228+ROW()/1000000)</f>
      </c>
      <c r="R1228" s="247">
        <f>IF(Q1228="","",SUMIFS(Txn[Signed Units],Txn[Key],J1228,Txn[Transaction Order],"&lt;="&amp;Q1228))</f>
      </c>
    </row>
    <row r="1229" spans="10:18" ht="15" customHeight="1" x14ac:dyDescent="0.15">
      <c r="J1229" s="246">
        <f>IF(OR(B1229="",C1229="",E1229=""),"",B1229&amp;":"&amp;C1229&amp;":"&amp;E1229)</f>
      </c>
      <c r="K1229" s="247">
        <f>IF(A1229="","",A1229*D1229)</f>
      </c>
      <c r="L1229" s="246">
        <f>IF(A1229="","",IF(OR(A1229=1,A1229=0),H1229,0))</f>
      </c>
      <c r="M1229" s="246">
        <f>IF(A1229="","",IF(A1229=-1,H1229,0))</f>
      </c>
      <c r="N1229">
        <f>IF(J1229="","",IF(E1229="SGD",1,IF(E1229="USD",Settings!$B$22,IF(E1229="HKD",Settings!$B$23,1))))</f>
      </c>
      <c r="O1229">
        <f>IF(OR(B1229="",C1229="",E1229=""),0,(IF(A1229=-1,H1229,0)-IF(OR(A1229=1,A1229=0),H1229,0)+IF(A1229=2,H1229,0))*IF(E1229="SGD",1,IF(E1229="USD",Settings!$B$22,IF(E1229="HKD",Settings!$B$23,1))))</f>
        <v>0</v>
      </c>
      <c r="P1229">
        <f>IF(OR(B1229="",C1229="",E1229=""),0,IF(A1229=2,H1229*IF(E1229="SGD",1,IF(E1229="USD",Settings!$B$22,IF(E1229="HKD",Settings!$B$23,1))),0))</f>
        <v>0</v>
      </c>
      <c r="Q1229" s="312">
        <f>IF(OR(J1229="",G1229=""),"",G1229+ROW()/1000000)</f>
      </c>
      <c r="R1229" s="247">
        <f>IF(Q1229="","",SUMIFS(Txn[Signed Units],Txn[Key],J1229,Txn[Transaction Order],"&lt;="&amp;Q1229))</f>
      </c>
    </row>
    <row r="1230" spans="10:18" ht="15" customHeight="1" x14ac:dyDescent="0.15">
      <c r="J1230" s="246">
        <f>IF(OR(B1230="",C1230="",E1230=""),"",B1230&amp;":"&amp;C1230&amp;":"&amp;E1230)</f>
      </c>
      <c r="K1230" s="247">
        <f>IF(A1230="","",A1230*D1230)</f>
      </c>
      <c r="L1230" s="246">
        <f>IF(A1230="","",IF(OR(A1230=1,A1230=0),H1230,0))</f>
      </c>
      <c r="M1230" s="246">
        <f>IF(A1230="","",IF(A1230=-1,H1230,0))</f>
      </c>
      <c r="N1230">
        <f>IF(J1230="","",IF(E1230="SGD",1,IF(E1230="USD",Settings!$B$22,IF(E1230="HKD",Settings!$B$23,1))))</f>
      </c>
      <c r="O1230">
        <f>IF(OR(B1230="",C1230="",E1230=""),0,(IF(A1230=-1,H1230,0)-IF(OR(A1230=1,A1230=0),H1230,0)+IF(A1230=2,H1230,0))*IF(E1230="SGD",1,IF(E1230="USD",Settings!$B$22,IF(E1230="HKD",Settings!$B$23,1))))</f>
        <v>0</v>
      </c>
      <c r="P1230">
        <f>IF(OR(B1230="",C1230="",E1230=""),0,IF(A1230=2,H1230*IF(E1230="SGD",1,IF(E1230="USD",Settings!$B$22,IF(E1230="HKD",Settings!$B$23,1))),0))</f>
        <v>0</v>
      </c>
      <c r="Q1230" s="312">
        <f>IF(OR(J1230="",G1230=""),"",G1230+ROW()/1000000)</f>
      </c>
      <c r="R1230" s="247">
        <f>IF(Q1230="","",SUMIFS(Txn[Signed Units],Txn[Key],J1230,Txn[Transaction Order],"&lt;="&amp;Q1230))</f>
      </c>
    </row>
    <row r="1231" spans="10:18" ht="15" customHeight="1" x14ac:dyDescent="0.15">
      <c r="J1231" s="246">
        <f>IF(OR(B1231="",C1231="",E1231=""),"",B1231&amp;":"&amp;C1231&amp;":"&amp;E1231)</f>
      </c>
      <c r="K1231" s="247">
        <f>IF(A1231="","",A1231*D1231)</f>
      </c>
      <c r="L1231" s="246">
        <f>IF(A1231="","",IF(OR(A1231=1,A1231=0),H1231,0))</f>
      </c>
      <c r="M1231" s="246">
        <f>IF(A1231="","",IF(A1231=-1,H1231,0))</f>
      </c>
      <c r="N1231">
        <f>IF(J1231="","",IF(E1231="SGD",1,IF(E1231="USD",Settings!$B$22,IF(E1231="HKD",Settings!$B$23,1))))</f>
      </c>
      <c r="O1231">
        <f>IF(OR(B1231="",C1231="",E1231=""),0,(IF(A1231=-1,H1231,0)-IF(OR(A1231=1,A1231=0),H1231,0)+IF(A1231=2,H1231,0))*IF(E1231="SGD",1,IF(E1231="USD",Settings!$B$22,IF(E1231="HKD",Settings!$B$23,1))))</f>
        <v>0</v>
      </c>
      <c r="P1231">
        <f>IF(OR(B1231="",C1231="",E1231=""),0,IF(A1231=2,H1231*IF(E1231="SGD",1,IF(E1231="USD",Settings!$B$22,IF(E1231="HKD",Settings!$B$23,1))),0))</f>
        <v>0</v>
      </c>
      <c r="Q1231" s="312">
        <f>IF(OR(J1231="",G1231=""),"",G1231+ROW()/1000000)</f>
      </c>
      <c r="R1231" s="247">
        <f>IF(Q1231="","",SUMIFS(Txn[Signed Units],Txn[Key],J1231,Txn[Transaction Order],"&lt;="&amp;Q1231))</f>
      </c>
    </row>
    <row r="1232" spans="10:18" ht="15" customHeight="1" x14ac:dyDescent="0.15">
      <c r="J1232" s="246">
        <f>IF(OR(B1232="",C1232="",E1232=""),"",B1232&amp;":"&amp;C1232&amp;":"&amp;E1232)</f>
      </c>
      <c r="K1232" s="247">
        <f>IF(A1232="","",A1232*D1232)</f>
      </c>
      <c r="L1232" s="246">
        <f>IF(A1232="","",IF(OR(A1232=1,A1232=0),H1232,0))</f>
      </c>
      <c r="M1232" s="246">
        <f>IF(A1232="","",IF(A1232=-1,H1232,0))</f>
      </c>
      <c r="N1232">
        <f>IF(J1232="","",IF(E1232="SGD",1,IF(E1232="USD",Settings!$B$22,IF(E1232="HKD",Settings!$B$23,1))))</f>
      </c>
      <c r="O1232">
        <f>IF(OR(B1232="",C1232="",E1232=""),0,(IF(A1232=-1,H1232,0)-IF(OR(A1232=1,A1232=0),H1232,0)+IF(A1232=2,H1232,0))*IF(E1232="SGD",1,IF(E1232="USD",Settings!$B$22,IF(E1232="HKD",Settings!$B$23,1))))</f>
        <v>0</v>
      </c>
      <c r="P1232">
        <f>IF(OR(B1232="",C1232="",E1232=""),0,IF(A1232=2,H1232*IF(E1232="SGD",1,IF(E1232="USD",Settings!$B$22,IF(E1232="HKD",Settings!$B$23,1))),0))</f>
        <v>0</v>
      </c>
      <c r="Q1232" s="312">
        <f>IF(OR(J1232="",G1232=""),"",G1232+ROW()/1000000)</f>
      </c>
      <c r="R1232" s="247">
        <f>IF(Q1232="","",SUMIFS(Txn[Signed Units],Txn[Key],J1232,Txn[Transaction Order],"&lt;="&amp;Q1232))</f>
      </c>
    </row>
    <row r="1233" spans="10:18" ht="15" customHeight="1" x14ac:dyDescent="0.15">
      <c r="J1233" s="246">
        <f>IF(OR(B1233="",C1233="",E1233=""),"",B1233&amp;":"&amp;C1233&amp;":"&amp;E1233)</f>
      </c>
      <c r="K1233" s="247">
        <f>IF(A1233="","",A1233*D1233)</f>
      </c>
      <c r="L1233" s="246">
        <f>IF(A1233="","",IF(OR(A1233=1,A1233=0),H1233,0))</f>
      </c>
      <c r="M1233" s="246">
        <f>IF(A1233="","",IF(A1233=-1,H1233,0))</f>
      </c>
      <c r="N1233">
        <f>IF(J1233="","",IF(E1233="SGD",1,IF(E1233="USD",Settings!$B$22,IF(E1233="HKD",Settings!$B$23,1))))</f>
      </c>
      <c r="O1233">
        <f>IF(OR(B1233="",C1233="",E1233=""),0,(IF(A1233=-1,H1233,0)-IF(OR(A1233=1,A1233=0),H1233,0)+IF(A1233=2,H1233,0))*IF(E1233="SGD",1,IF(E1233="USD",Settings!$B$22,IF(E1233="HKD",Settings!$B$23,1))))</f>
        <v>0</v>
      </c>
      <c r="P1233">
        <f>IF(OR(B1233="",C1233="",E1233=""),0,IF(A1233=2,H1233*IF(E1233="SGD",1,IF(E1233="USD",Settings!$B$22,IF(E1233="HKD",Settings!$B$23,1))),0))</f>
        <v>0</v>
      </c>
      <c r="Q1233" s="312">
        <f>IF(OR(J1233="",G1233=""),"",G1233+ROW()/1000000)</f>
      </c>
      <c r="R1233" s="247">
        <f>IF(Q1233="","",SUMIFS(Txn[Signed Units],Txn[Key],J1233,Txn[Transaction Order],"&lt;="&amp;Q1233))</f>
      </c>
    </row>
    <row r="1234" spans="10:18" ht="15" customHeight="1" x14ac:dyDescent="0.15">
      <c r="J1234" s="246">
        <f>IF(OR(B1234="",C1234="",E1234=""),"",B1234&amp;":"&amp;C1234&amp;":"&amp;E1234)</f>
      </c>
      <c r="K1234" s="247">
        <f>IF(A1234="","",A1234*D1234)</f>
      </c>
      <c r="L1234" s="246">
        <f>IF(A1234="","",IF(OR(A1234=1,A1234=0),H1234,0))</f>
      </c>
      <c r="M1234" s="246">
        <f>IF(A1234="","",IF(A1234=-1,H1234,0))</f>
      </c>
      <c r="N1234">
        <f>IF(J1234="","",IF(E1234="SGD",1,IF(E1234="USD",Settings!$B$22,IF(E1234="HKD",Settings!$B$23,1))))</f>
      </c>
      <c r="O1234">
        <f>IF(OR(B1234="",C1234="",E1234=""),0,(IF(A1234=-1,H1234,0)-IF(OR(A1234=1,A1234=0),H1234,0)+IF(A1234=2,H1234,0))*IF(E1234="SGD",1,IF(E1234="USD",Settings!$B$22,IF(E1234="HKD",Settings!$B$23,1))))</f>
        <v>0</v>
      </c>
      <c r="P1234">
        <f>IF(OR(B1234="",C1234="",E1234=""),0,IF(A1234=2,H1234*IF(E1234="SGD",1,IF(E1234="USD",Settings!$B$22,IF(E1234="HKD",Settings!$B$23,1))),0))</f>
        <v>0</v>
      </c>
      <c r="Q1234" s="312">
        <f>IF(OR(J1234="",G1234=""),"",G1234+ROW()/1000000)</f>
      </c>
      <c r="R1234" s="247">
        <f>IF(Q1234="","",SUMIFS(Txn[Signed Units],Txn[Key],J1234,Txn[Transaction Order],"&lt;="&amp;Q1234))</f>
      </c>
    </row>
    <row r="1235" spans="10:18" ht="15" customHeight="1" x14ac:dyDescent="0.15">
      <c r="J1235" s="246">
        <f>IF(OR(B1235="",C1235="",E1235=""),"",B1235&amp;":"&amp;C1235&amp;":"&amp;E1235)</f>
      </c>
      <c r="K1235" s="247">
        <f>IF(A1235="","",A1235*D1235)</f>
      </c>
      <c r="L1235" s="246">
        <f>IF(A1235="","",IF(OR(A1235=1,A1235=0),H1235,0))</f>
      </c>
      <c r="M1235" s="246">
        <f>IF(A1235="","",IF(A1235=-1,H1235,0))</f>
      </c>
      <c r="N1235">
        <f>IF(J1235="","",IF(E1235="SGD",1,IF(E1235="USD",Settings!$B$22,IF(E1235="HKD",Settings!$B$23,1))))</f>
      </c>
      <c r="O1235">
        <f>IF(OR(B1235="",C1235="",E1235=""),0,(IF(A1235=-1,H1235,0)-IF(OR(A1235=1,A1235=0),H1235,0)+IF(A1235=2,H1235,0))*IF(E1235="SGD",1,IF(E1235="USD",Settings!$B$22,IF(E1235="HKD",Settings!$B$23,1))))</f>
        <v>0</v>
      </c>
      <c r="P1235">
        <f>IF(OR(B1235="",C1235="",E1235=""),0,IF(A1235=2,H1235*IF(E1235="SGD",1,IF(E1235="USD",Settings!$B$22,IF(E1235="HKD",Settings!$B$23,1))),0))</f>
        <v>0</v>
      </c>
      <c r="Q1235" s="312">
        <f>IF(OR(J1235="",G1235=""),"",G1235+ROW()/1000000)</f>
      </c>
      <c r="R1235" s="247">
        <f>IF(Q1235="","",SUMIFS(Txn[Signed Units],Txn[Key],J1235,Txn[Transaction Order],"&lt;="&amp;Q1235))</f>
      </c>
    </row>
    <row r="1236" spans="10:18" ht="15" customHeight="1" x14ac:dyDescent="0.15">
      <c r="J1236" s="246">
        <f>IF(OR(B1236="",C1236="",E1236=""),"",B1236&amp;":"&amp;C1236&amp;":"&amp;E1236)</f>
      </c>
      <c r="K1236" s="247">
        <f>IF(A1236="","",A1236*D1236)</f>
      </c>
      <c r="L1236" s="246">
        <f>IF(A1236="","",IF(OR(A1236=1,A1236=0),H1236,0))</f>
      </c>
      <c r="M1236" s="246">
        <f>IF(A1236="","",IF(A1236=-1,H1236,0))</f>
      </c>
      <c r="N1236">
        <f>IF(J1236="","",IF(E1236="SGD",1,IF(E1236="USD",Settings!$B$22,IF(E1236="HKD",Settings!$B$23,1))))</f>
      </c>
      <c r="O1236">
        <f>IF(OR(B1236="",C1236="",E1236=""),0,(IF(A1236=-1,H1236,0)-IF(OR(A1236=1,A1236=0),H1236,0)+IF(A1236=2,H1236,0))*IF(E1236="SGD",1,IF(E1236="USD",Settings!$B$22,IF(E1236="HKD",Settings!$B$23,1))))</f>
        <v>0</v>
      </c>
      <c r="P1236">
        <f>IF(OR(B1236="",C1236="",E1236=""),0,IF(A1236=2,H1236*IF(E1236="SGD",1,IF(E1236="USD",Settings!$B$22,IF(E1236="HKD",Settings!$B$23,1))),0))</f>
        <v>0</v>
      </c>
      <c r="Q1236" s="312">
        <f>IF(OR(J1236="",G1236=""),"",G1236+ROW()/1000000)</f>
      </c>
      <c r="R1236" s="247">
        <f>IF(Q1236="","",SUMIFS(Txn[Signed Units],Txn[Key],J1236,Txn[Transaction Order],"&lt;="&amp;Q1236))</f>
      </c>
    </row>
    <row r="1237" spans="10:18" ht="15" customHeight="1" x14ac:dyDescent="0.15">
      <c r="J1237" s="246">
        <f>IF(OR(B1237="",C1237="",E1237=""),"",B1237&amp;":"&amp;C1237&amp;":"&amp;E1237)</f>
      </c>
      <c r="K1237" s="247">
        <f>IF(A1237="","",A1237*D1237)</f>
      </c>
      <c r="L1237" s="246">
        <f>IF(A1237="","",IF(OR(A1237=1,A1237=0),H1237,0))</f>
      </c>
      <c r="M1237" s="246">
        <f>IF(A1237="","",IF(A1237=-1,H1237,0))</f>
      </c>
      <c r="N1237">
        <f>IF(J1237="","",IF(E1237="SGD",1,IF(E1237="USD",Settings!$B$22,IF(E1237="HKD",Settings!$B$23,1))))</f>
      </c>
      <c r="O1237">
        <f>IF(OR(B1237="",C1237="",E1237=""),0,(IF(A1237=-1,H1237,0)-IF(OR(A1237=1,A1237=0),H1237,0)+IF(A1237=2,H1237,0))*IF(E1237="SGD",1,IF(E1237="USD",Settings!$B$22,IF(E1237="HKD",Settings!$B$23,1))))</f>
        <v>0</v>
      </c>
      <c r="P1237">
        <f>IF(OR(B1237="",C1237="",E1237=""),0,IF(A1237=2,H1237*IF(E1237="SGD",1,IF(E1237="USD",Settings!$B$22,IF(E1237="HKD",Settings!$B$23,1))),0))</f>
        <v>0</v>
      </c>
      <c r="Q1237" s="312">
        <f>IF(OR(J1237="",G1237=""),"",G1237+ROW()/1000000)</f>
      </c>
      <c r="R1237" s="247">
        <f>IF(Q1237="","",SUMIFS(Txn[Signed Units],Txn[Key],J1237,Txn[Transaction Order],"&lt;="&amp;Q1237))</f>
      </c>
    </row>
    <row r="1238" spans="10:18" ht="15" customHeight="1" x14ac:dyDescent="0.15">
      <c r="J1238" s="246">
        <f>IF(OR(B1238="",C1238="",E1238=""),"",B1238&amp;":"&amp;C1238&amp;":"&amp;E1238)</f>
      </c>
      <c r="K1238" s="247">
        <f>IF(A1238="","",A1238*D1238)</f>
      </c>
      <c r="L1238" s="246">
        <f>IF(A1238="","",IF(OR(A1238=1,A1238=0),H1238,0))</f>
      </c>
      <c r="M1238" s="246">
        <f>IF(A1238="","",IF(A1238=-1,H1238,0))</f>
      </c>
      <c r="N1238">
        <f>IF(J1238="","",IF(E1238="SGD",1,IF(E1238="USD",Settings!$B$22,IF(E1238="HKD",Settings!$B$23,1))))</f>
      </c>
      <c r="O1238">
        <f>IF(OR(B1238="",C1238="",E1238=""),0,(IF(A1238=-1,H1238,0)-IF(OR(A1238=1,A1238=0),H1238,0)+IF(A1238=2,H1238,0))*IF(E1238="SGD",1,IF(E1238="USD",Settings!$B$22,IF(E1238="HKD",Settings!$B$23,1))))</f>
        <v>0</v>
      </c>
      <c r="P1238">
        <f>IF(OR(B1238="",C1238="",E1238=""),0,IF(A1238=2,H1238*IF(E1238="SGD",1,IF(E1238="USD",Settings!$B$22,IF(E1238="HKD",Settings!$B$23,1))),0))</f>
        <v>0</v>
      </c>
      <c r="Q1238" s="312">
        <f>IF(OR(J1238="",G1238=""),"",G1238+ROW()/1000000)</f>
      </c>
      <c r="R1238" s="247">
        <f>IF(Q1238="","",SUMIFS(Txn[Signed Units],Txn[Key],J1238,Txn[Transaction Order],"&lt;="&amp;Q1238))</f>
      </c>
    </row>
    <row r="1239" spans="10:18" ht="15" customHeight="1" x14ac:dyDescent="0.15">
      <c r="J1239" s="246">
        <f>IF(OR(B1239="",C1239="",E1239=""),"",B1239&amp;":"&amp;C1239&amp;":"&amp;E1239)</f>
      </c>
      <c r="K1239" s="247">
        <f>IF(A1239="","",A1239*D1239)</f>
      </c>
      <c r="L1239" s="246">
        <f>IF(A1239="","",IF(OR(A1239=1,A1239=0),H1239,0))</f>
      </c>
      <c r="M1239" s="246">
        <f>IF(A1239="","",IF(A1239=-1,H1239,0))</f>
      </c>
      <c r="N1239">
        <f>IF(J1239="","",IF(E1239="SGD",1,IF(E1239="USD",Settings!$B$22,IF(E1239="HKD",Settings!$B$23,1))))</f>
      </c>
      <c r="O1239">
        <f>IF(OR(B1239="",C1239="",E1239=""),0,(IF(A1239=-1,H1239,0)-IF(OR(A1239=1,A1239=0),H1239,0)+IF(A1239=2,H1239,0))*IF(E1239="SGD",1,IF(E1239="USD",Settings!$B$22,IF(E1239="HKD",Settings!$B$23,1))))</f>
        <v>0</v>
      </c>
      <c r="P1239">
        <f>IF(OR(B1239="",C1239="",E1239=""),0,IF(A1239=2,H1239*IF(E1239="SGD",1,IF(E1239="USD",Settings!$B$22,IF(E1239="HKD",Settings!$B$23,1))),0))</f>
        <v>0</v>
      </c>
      <c r="Q1239" s="312">
        <f>IF(OR(J1239="",G1239=""),"",G1239+ROW()/1000000)</f>
      </c>
      <c r="R1239" s="247">
        <f>IF(Q1239="","",SUMIFS(Txn[Signed Units],Txn[Key],J1239,Txn[Transaction Order],"&lt;="&amp;Q1239))</f>
      </c>
    </row>
    <row r="1240" spans="10:18" ht="15" customHeight="1" x14ac:dyDescent="0.15">
      <c r="J1240" s="246">
        <f>IF(OR(B1240="",C1240="",E1240=""),"",B1240&amp;":"&amp;C1240&amp;":"&amp;E1240)</f>
      </c>
      <c r="K1240" s="247">
        <f>IF(A1240="","",A1240*D1240)</f>
      </c>
      <c r="L1240" s="246">
        <f>IF(A1240="","",IF(OR(A1240=1,A1240=0),H1240,0))</f>
      </c>
      <c r="M1240" s="246">
        <f>IF(A1240="","",IF(A1240=-1,H1240,0))</f>
      </c>
      <c r="N1240">
        <f>IF(J1240="","",IF(E1240="SGD",1,IF(E1240="USD",Settings!$B$22,IF(E1240="HKD",Settings!$B$23,1))))</f>
      </c>
      <c r="O1240">
        <f>IF(OR(B1240="",C1240="",E1240=""),0,(IF(A1240=-1,H1240,0)-IF(OR(A1240=1,A1240=0),H1240,0)+IF(A1240=2,H1240,0))*IF(E1240="SGD",1,IF(E1240="USD",Settings!$B$22,IF(E1240="HKD",Settings!$B$23,1))))</f>
        <v>0</v>
      </c>
      <c r="P1240">
        <f>IF(OR(B1240="",C1240="",E1240=""),0,IF(A1240=2,H1240*IF(E1240="SGD",1,IF(E1240="USD",Settings!$B$22,IF(E1240="HKD",Settings!$B$23,1))),0))</f>
        <v>0</v>
      </c>
      <c r="Q1240" s="312">
        <f>IF(OR(J1240="",G1240=""),"",G1240+ROW()/1000000)</f>
      </c>
      <c r="R1240" s="247">
        <f>IF(Q1240="","",SUMIFS(Txn[Signed Units],Txn[Key],J1240,Txn[Transaction Order],"&lt;="&amp;Q1240))</f>
      </c>
    </row>
    <row r="1241" spans="10:18" ht="15" customHeight="1" x14ac:dyDescent="0.15">
      <c r="J1241" s="246">
        <f>IF(OR(B1241="",C1241="",E1241=""),"",B1241&amp;":"&amp;C1241&amp;":"&amp;E1241)</f>
      </c>
      <c r="K1241" s="247">
        <f>IF(A1241="","",A1241*D1241)</f>
      </c>
      <c r="L1241" s="246">
        <f>IF(A1241="","",IF(OR(A1241=1,A1241=0),H1241,0))</f>
      </c>
      <c r="M1241" s="246">
        <f>IF(A1241="","",IF(A1241=-1,H1241,0))</f>
      </c>
      <c r="N1241">
        <f>IF(J1241="","",IF(E1241="SGD",1,IF(E1241="USD",Settings!$B$22,IF(E1241="HKD",Settings!$B$23,1))))</f>
      </c>
      <c r="O1241">
        <f>IF(OR(B1241="",C1241="",E1241=""),0,(IF(A1241=-1,H1241,0)-IF(OR(A1241=1,A1241=0),H1241,0)+IF(A1241=2,H1241,0))*IF(E1241="SGD",1,IF(E1241="USD",Settings!$B$22,IF(E1241="HKD",Settings!$B$23,1))))</f>
        <v>0</v>
      </c>
      <c r="P1241">
        <f>IF(OR(B1241="",C1241="",E1241=""),0,IF(A1241=2,H1241*IF(E1241="SGD",1,IF(E1241="USD",Settings!$B$22,IF(E1241="HKD",Settings!$B$23,1))),0))</f>
        <v>0</v>
      </c>
      <c r="Q1241" s="312">
        <f>IF(OR(J1241="",G1241=""),"",G1241+ROW()/1000000)</f>
      </c>
      <c r="R1241" s="247">
        <f>IF(Q1241="","",SUMIFS(Txn[Signed Units],Txn[Key],J1241,Txn[Transaction Order],"&lt;="&amp;Q1241))</f>
      </c>
    </row>
    <row r="1242" spans="10:18" ht="15" customHeight="1" x14ac:dyDescent="0.15">
      <c r="J1242" s="246">
        <f>IF(OR(B1242="",C1242="",E1242=""),"",B1242&amp;":"&amp;C1242&amp;":"&amp;E1242)</f>
      </c>
      <c r="K1242" s="247">
        <f>IF(A1242="","",A1242*D1242)</f>
      </c>
      <c r="L1242" s="246">
        <f>IF(A1242="","",IF(OR(A1242=1,A1242=0),H1242,0))</f>
      </c>
      <c r="M1242" s="246">
        <f>IF(A1242="","",IF(A1242=-1,H1242,0))</f>
      </c>
      <c r="N1242">
        <f>IF(J1242="","",IF(E1242="SGD",1,IF(E1242="USD",Settings!$B$22,IF(E1242="HKD",Settings!$B$23,1))))</f>
      </c>
      <c r="O1242">
        <f>IF(OR(B1242="",C1242="",E1242=""),0,(IF(A1242=-1,H1242,0)-IF(OR(A1242=1,A1242=0),H1242,0)+IF(A1242=2,H1242,0))*IF(E1242="SGD",1,IF(E1242="USD",Settings!$B$22,IF(E1242="HKD",Settings!$B$23,1))))</f>
        <v>0</v>
      </c>
      <c r="P1242">
        <f>IF(OR(B1242="",C1242="",E1242=""),0,IF(A1242=2,H1242*IF(E1242="SGD",1,IF(E1242="USD",Settings!$B$22,IF(E1242="HKD",Settings!$B$23,1))),0))</f>
        <v>0</v>
      </c>
      <c r="Q1242" s="312">
        <f>IF(OR(J1242="",G1242=""),"",G1242+ROW()/1000000)</f>
      </c>
      <c r="R1242" s="247">
        <f>IF(Q1242="","",SUMIFS(Txn[Signed Units],Txn[Key],J1242,Txn[Transaction Order],"&lt;="&amp;Q1242))</f>
      </c>
    </row>
    <row r="1243" spans="10:18" ht="15" customHeight="1" x14ac:dyDescent="0.15">
      <c r="J1243" s="246">
        <f>IF(OR(B1243="",C1243="",E1243=""),"",B1243&amp;":"&amp;C1243&amp;":"&amp;E1243)</f>
      </c>
      <c r="K1243" s="247">
        <f>IF(A1243="","",A1243*D1243)</f>
      </c>
      <c r="L1243" s="246">
        <f>IF(A1243="","",IF(OR(A1243=1,A1243=0),H1243,0))</f>
      </c>
      <c r="M1243" s="246">
        <f>IF(A1243="","",IF(A1243=-1,H1243,0))</f>
      </c>
      <c r="N1243">
        <f>IF(J1243="","",IF(E1243="SGD",1,IF(E1243="USD",Settings!$B$22,IF(E1243="HKD",Settings!$B$23,1))))</f>
      </c>
      <c r="O1243">
        <f>IF(OR(B1243="",C1243="",E1243=""),0,(IF(A1243=-1,H1243,0)-IF(OR(A1243=1,A1243=0),H1243,0)+IF(A1243=2,H1243,0))*IF(E1243="SGD",1,IF(E1243="USD",Settings!$B$22,IF(E1243="HKD",Settings!$B$23,1))))</f>
        <v>0</v>
      </c>
      <c r="P1243">
        <f>IF(OR(B1243="",C1243="",E1243=""),0,IF(A1243=2,H1243*IF(E1243="SGD",1,IF(E1243="USD",Settings!$B$22,IF(E1243="HKD",Settings!$B$23,1))),0))</f>
        <v>0</v>
      </c>
      <c r="Q1243" s="312">
        <f>IF(OR(J1243="",G1243=""),"",G1243+ROW()/1000000)</f>
      </c>
      <c r="R1243" s="247">
        <f>IF(Q1243="","",SUMIFS(Txn[Signed Units],Txn[Key],J1243,Txn[Transaction Order],"&lt;="&amp;Q1243))</f>
      </c>
    </row>
    <row r="1244" spans="10:18" ht="15" customHeight="1" x14ac:dyDescent="0.15">
      <c r="J1244" s="246">
        <f>IF(OR(B1244="",C1244="",E1244=""),"",B1244&amp;":"&amp;C1244&amp;":"&amp;E1244)</f>
      </c>
      <c r="K1244" s="247">
        <f>IF(A1244="","",A1244*D1244)</f>
      </c>
      <c r="L1244" s="246">
        <f>IF(A1244="","",IF(OR(A1244=1,A1244=0),H1244,0))</f>
      </c>
      <c r="M1244" s="246">
        <f>IF(A1244="","",IF(A1244=-1,H1244,0))</f>
      </c>
      <c r="N1244">
        <f>IF(J1244="","",IF(E1244="SGD",1,IF(E1244="USD",Settings!$B$22,IF(E1244="HKD",Settings!$B$23,1))))</f>
      </c>
      <c r="O1244">
        <f>IF(OR(B1244="",C1244="",E1244=""),0,(IF(A1244=-1,H1244,0)-IF(OR(A1244=1,A1244=0),H1244,0)+IF(A1244=2,H1244,0))*IF(E1244="SGD",1,IF(E1244="USD",Settings!$B$22,IF(E1244="HKD",Settings!$B$23,1))))</f>
        <v>0</v>
      </c>
      <c r="P1244">
        <f>IF(OR(B1244="",C1244="",E1244=""),0,IF(A1244=2,H1244*IF(E1244="SGD",1,IF(E1244="USD",Settings!$B$22,IF(E1244="HKD",Settings!$B$23,1))),0))</f>
        <v>0</v>
      </c>
      <c r="Q1244" s="312">
        <f>IF(OR(J1244="",G1244=""),"",G1244+ROW()/1000000)</f>
      </c>
      <c r="R1244" s="247">
        <f>IF(Q1244="","",SUMIFS(Txn[Signed Units],Txn[Key],J1244,Txn[Transaction Order],"&lt;="&amp;Q1244))</f>
      </c>
    </row>
    <row r="1245" spans="10:18" ht="15" customHeight="1" x14ac:dyDescent="0.15">
      <c r="J1245" s="246">
        <f>IF(OR(B1245="",C1245="",E1245=""),"",B1245&amp;":"&amp;C1245&amp;":"&amp;E1245)</f>
      </c>
      <c r="K1245" s="247">
        <f>IF(A1245="","",A1245*D1245)</f>
      </c>
      <c r="L1245" s="246">
        <f>IF(A1245="","",IF(OR(A1245=1,A1245=0),H1245,0))</f>
      </c>
      <c r="M1245" s="246">
        <f>IF(A1245="","",IF(A1245=-1,H1245,0))</f>
      </c>
      <c r="N1245">
        <f>IF(J1245="","",IF(E1245="SGD",1,IF(E1245="USD",Settings!$B$22,IF(E1245="HKD",Settings!$B$23,1))))</f>
      </c>
      <c r="O1245">
        <f>IF(OR(B1245="",C1245="",E1245=""),0,(IF(A1245=-1,H1245,0)-IF(OR(A1245=1,A1245=0),H1245,0)+IF(A1245=2,H1245,0))*IF(E1245="SGD",1,IF(E1245="USD",Settings!$B$22,IF(E1245="HKD",Settings!$B$23,1))))</f>
        <v>0</v>
      </c>
      <c r="P1245">
        <f>IF(OR(B1245="",C1245="",E1245=""),0,IF(A1245=2,H1245*IF(E1245="SGD",1,IF(E1245="USD",Settings!$B$22,IF(E1245="HKD",Settings!$B$23,1))),0))</f>
        <v>0</v>
      </c>
      <c r="Q1245" s="312">
        <f>IF(OR(J1245="",G1245=""),"",G1245+ROW()/1000000)</f>
      </c>
      <c r="R1245" s="247">
        <f>IF(Q1245="","",SUMIFS(Txn[Signed Units],Txn[Key],J1245,Txn[Transaction Order],"&lt;="&amp;Q1245))</f>
      </c>
    </row>
    <row r="1246" spans="10:18" ht="15" customHeight="1" x14ac:dyDescent="0.15">
      <c r="J1246" s="246">
        <f>IF(OR(B1246="",C1246="",E1246=""),"",B1246&amp;":"&amp;C1246&amp;":"&amp;E1246)</f>
      </c>
      <c r="K1246" s="247">
        <f>IF(A1246="","",A1246*D1246)</f>
      </c>
      <c r="L1246" s="246">
        <f>IF(A1246="","",IF(OR(A1246=1,A1246=0),H1246,0))</f>
      </c>
      <c r="M1246" s="246">
        <f>IF(A1246="","",IF(A1246=-1,H1246,0))</f>
      </c>
      <c r="N1246">
        <f>IF(J1246="","",IF(E1246="SGD",1,IF(E1246="USD",Settings!$B$22,IF(E1246="HKD",Settings!$B$23,1))))</f>
      </c>
      <c r="O1246">
        <f>IF(OR(B1246="",C1246="",E1246=""),0,(IF(A1246=-1,H1246,0)-IF(OR(A1246=1,A1246=0),H1246,0)+IF(A1246=2,H1246,0))*IF(E1246="SGD",1,IF(E1246="USD",Settings!$B$22,IF(E1246="HKD",Settings!$B$23,1))))</f>
        <v>0</v>
      </c>
      <c r="P1246">
        <f>IF(OR(B1246="",C1246="",E1246=""),0,IF(A1246=2,H1246*IF(E1246="SGD",1,IF(E1246="USD",Settings!$B$22,IF(E1246="HKD",Settings!$B$23,1))),0))</f>
        <v>0</v>
      </c>
      <c r="Q1246" s="312">
        <f>IF(OR(J1246="",G1246=""),"",G1246+ROW()/1000000)</f>
      </c>
      <c r="R1246" s="247">
        <f>IF(Q1246="","",SUMIFS(Txn[Signed Units],Txn[Key],J1246,Txn[Transaction Order],"&lt;="&amp;Q1246))</f>
      </c>
    </row>
    <row r="1247" spans="10:18" ht="15" customHeight="1" x14ac:dyDescent="0.15">
      <c r="J1247" s="246">
        <f>IF(OR(B1247="",C1247="",E1247=""),"",B1247&amp;":"&amp;C1247&amp;":"&amp;E1247)</f>
      </c>
      <c r="K1247" s="247">
        <f>IF(A1247="","",A1247*D1247)</f>
      </c>
      <c r="L1247" s="246">
        <f>IF(A1247="","",IF(OR(A1247=1,A1247=0),H1247,0))</f>
      </c>
      <c r="M1247" s="246">
        <f>IF(A1247="","",IF(A1247=-1,H1247,0))</f>
      </c>
      <c r="N1247">
        <f>IF(J1247="","",IF(E1247="SGD",1,IF(E1247="USD",Settings!$B$22,IF(E1247="HKD",Settings!$B$23,1))))</f>
      </c>
      <c r="O1247">
        <f>IF(OR(B1247="",C1247="",E1247=""),0,(IF(A1247=-1,H1247,0)-IF(OR(A1247=1,A1247=0),H1247,0)+IF(A1247=2,H1247,0))*IF(E1247="SGD",1,IF(E1247="USD",Settings!$B$22,IF(E1247="HKD",Settings!$B$23,1))))</f>
        <v>0</v>
      </c>
      <c r="P1247">
        <f>IF(OR(B1247="",C1247="",E1247=""),0,IF(A1247=2,H1247*IF(E1247="SGD",1,IF(E1247="USD",Settings!$B$22,IF(E1247="HKD",Settings!$B$23,1))),0))</f>
        <v>0</v>
      </c>
      <c r="Q1247" s="312">
        <f>IF(OR(J1247="",G1247=""),"",G1247+ROW()/1000000)</f>
      </c>
      <c r="R1247" s="247">
        <f>IF(Q1247="","",SUMIFS(Txn[Signed Units],Txn[Key],J1247,Txn[Transaction Order],"&lt;="&amp;Q1247))</f>
      </c>
    </row>
    <row r="1248" spans="10:18" ht="15" customHeight="1" x14ac:dyDescent="0.15">
      <c r="J1248" s="246">
        <f>IF(OR(B1248="",C1248="",E1248=""),"",B1248&amp;":"&amp;C1248&amp;":"&amp;E1248)</f>
      </c>
      <c r="K1248" s="247">
        <f>IF(A1248="","",A1248*D1248)</f>
      </c>
      <c r="L1248" s="246">
        <f>IF(A1248="","",IF(OR(A1248=1,A1248=0),H1248,0))</f>
      </c>
      <c r="M1248" s="246">
        <f>IF(A1248="","",IF(A1248=-1,H1248,0))</f>
      </c>
      <c r="N1248">
        <f>IF(J1248="","",IF(E1248="SGD",1,IF(E1248="USD",Settings!$B$22,IF(E1248="HKD",Settings!$B$23,1))))</f>
      </c>
      <c r="O1248">
        <f>IF(OR(B1248="",C1248="",E1248=""),0,(IF(A1248=-1,H1248,0)-IF(OR(A1248=1,A1248=0),H1248,0)+IF(A1248=2,H1248,0))*IF(E1248="SGD",1,IF(E1248="USD",Settings!$B$22,IF(E1248="HKD",Settings!$B$23,1))))</f>
        <v>0</v>
      </c>
      <c r="P1248">
        <f>IF(OR(B1248="",C1248="",E1248=""),0,IF(A1248=2,H1248*IF(E1248="SGD",1,IF(E1248="USD",Settings!$B$22,IF(E1248="HKD",Settings!$B$23,1))),0))</f>
        <v>0</v>
      </c>
      <c r="Q1248" s="312">
        <f>IF(OR(J1248="",G1248=""),"",G1248+ROW()/1000000)</f>
      </c>
      <c r="R1248" s="247">
        <f>IF(Q1248="","",SUMIFS(Txn[Signed Units],Txn[Key],J1248,Txn[Transaction Order],"&lt;="&amp;Q1248))</f>
      </c>
    </row>
    <row r="1249" spans="10:18" ht="15" customHeight="1" x14ac:dyDescent="0.15">
      <c r="J1249" s="246">
        <f>IF(OR(B1249="",C1249="",E1249=""),"",B1249&amp;":"&amp;C1249&amp;":"&amp;E1249)</f>
      </c>
      <c r="K1249" s="247">
        <f>IF(A1249="","",A1249*D1249)</f>
      </c>
      <c r="L1249" s="246">
        <f>IF(A1249="","",IF(OR(A1249=1,A1249=0),H1249,0))</f>
      </c>
      <c r="M1249" s="246">
        <f>IF(A1249="","",IF(A1249=-1,H1249,0))</f>
      </c>
      <c r="N1249">
        <f>IF(J1249="","",IF(E1249="SGD",1,IF(E1249="USD",Settings!$B$22,IF(E1249="HKD",Settings!$B$23,1))))</f>
      </c>
      <c r="O1249">
        <f>IF(OR(B1249="",C1249="",E1249=""),0,(IF(A1249=-1,H1249,0)-IF(OR(A1249=1,A1249=0),H1249,0)+IF(A1249=2,H1249,0))*IF(E1249="SGD",1,IF(E1249="USD",Settings!$B$22,IF(E1249="HKD",Settings!$B$23,1))))</f>
        <v>0</v>
      </c>
      <c r="P1249">
        <f>IF(OR(B1249="",C1249="",E1249=""),0,IF(A1249=2,H1249*IF(E1249="SGD",1,IF(E1249="USD",Settings!$B$22,IF(E1249="HKD",Settings!$B$23,1))),0))</f>
        <v>0</v>
      </c>
      <c r="Q1249" s="312">
        <f>IF(OR(J1249="",G1249=""),"",G1249+ROW()/1000000)</f>
      </c>
      <c r="R1249" s="247">
        <f>IF(Q1249="","",SUMIFS(Txn[Signed Units],Txn[Key],J1249,Txn[Transaction Order],"&lt;="&amp;Q1249))</f>
      </c>
    </row>
    <row r="1250" spans="10:18" ht="15" customHeight="1" x14ac:dyDescent="0.15">
      <c r="J1250" s="246">
        <f>IF(OR(B1250="",C1250="",E1250=""),"",B1250&amp;":"&amp;C1250&amp;":"&amp;E1250)</f>
      </c>
      <c r="K1250" s="247">
        <f>IF(A1250="","",A1250*D1250)</f>
      </c>
      <c r="L1250" s="246">
        <f>IF(A1250="","",IF(OR(A1250=1,A1250=0),H1250,0))</f>
      </c>
      <c r="M1250" s="246">
        <f>IF(A1250="","",IF(A1250=-1,H1250,0))</f>
      </c>
      <c r="N1250">
        <f>IF(J1250="","",IF(E1250="SGD",1,IF(E1250="USD",Settings!$B$22,IF(E1250="HKD",Settings!$B$23,1))))</f>
      </c>
      <c r="O1250">
        <f>IF(OR(B1250="",C1250="",E1250=""),0,(IF(A1250=-1,H1250,0)-IF(OR(A1250=1,A1250=0),H1250,0)+IF(A1250=2,H1250,0))*IF(E1250="SGD",1,IF(E1250="USD",Settings!$B$22,IF(E1250="HKD",Settings!$B$23,1))))</f>
        <v>0</v>
      </c>
      <c r="P1250">
        <f>IF(OR(B1250="",C1250="",E1250=""),0,IF(A1250=2,H1250*IF(E1250="SGD",1,IF(E1250="USD",Settings!$B$22,IF(E1250="HKD",Settings!$B$23,1))),0))</f>
        <v>0</v>
      </c>
      <c r="Q1250" s="312">
        <f>IF(OR(J1250="",G1250=""),"",G1250+ROW()/1000000)</f>
      </c>
      <c r="R1250" s="247">
        <f>IF(Q1250="","",SUMIFS(Txn[Signed Units],Txn[Key],J1250,Txn[Transaction Order],"&lt;="&amp;Q1250))</f>
      </c>
    </row>
    <row r="1251" spans="10:18" ht="15" customHeight="1" x14ac:dyDescent="0.15">
      <c r="J1251" s="246">
        <f>IF(OR(B1251="",C1251="",E1251=""),"",B1251&amp;":"&amp;C1251&amp;":"&amp;E1251)</f>
      </c>
      <c r="K1251" s="247">
        <f>IF(A1251="","",A1251*D1251)</f>
      </c>
      <c r="L1251" s="246">
        <f>IF(A1251="","",IF(OR(A1251=1,A1251=0),H1251,0))</f>
      </c>
      <c r="M1251" s="246">
        <f>IF(A1251="","",IF(A1251=-1,H1251,0))</f>
      </c>
      <c r="N1251">
        <f>IF(J1251="","",IF(E1251="SGD",1,IF(E1251="USD",Settings!$B$22,IF(E1251="HKD",Settings!$B$23,1))))</f>
      </c>
      <c r="O1251">
        <f>IF(OR(B1251="",C1251="",E1251=""),0,(IF(A1251=-1,H1251,0)-IF(OR(A1251=1,A1251=0),H1251,0)+IF(A1251=2,H1251,0))*IF(E1251="SGD",1,IF(E1251="USD",Settings!$B$22,IF(E1251="HKD",Settings!$B$23,1))))</f>
        <v>0</v>
      </c>
      <c r="P1251">
        <f>IF(OR(B1251="",C1251="",E1251=""),0,IF(A1251=2,H1251*IF(E1251="SGD",1,IF(E1251="USD",Settings!$B$22,IF(E1251="HKD",Settings!$B$23,1))),0))</f>
        <v>0</v>
      </c>
      <c r="Q1251" s="312">
        <f>IF(OR(J1251="",G1251=""),"",G1251+ROW()/1000000)</f>
      </c>
      <c r="R1251" s="247">
        <f>IF(Q1251="","",SUMIFS(Txn[Signed Units],Txn[Key],J1251,Txn[Transaction Order],"&lt;="&amp;Q1251))</f>
      </c>
    </row>
    <row r="1252" spans="10:18" ht="15" customHeight="1" x14ac:dyDescent="0.15">
      <c r="J1252" s="246">
        <f>IF(OR(B1252="",C1252="",E1252=""),"",B1252&amp;":"&amp;C1252&amp;":"&amp;E1252)</f>
      </c>
      <c r="K1252" s="247">
        <f>IF(A1252="","",A1252*D1252)</f>
      </c>
      <c r="L1252" s="246">
        <f>IF(A1252="","",IF(OR(A1252=1,A1252=0),H1252,0))</f>
      </c>
      <c r="M1252" s="246">
        <f>IF(A1252="","",IF(A1252=-1,H1252,0))</f>
      </c>
      <c r="N1252">
        <f>IF(J1252="","",IF(E1252="SGD",1,IF(E1252="USD",Settings!$B$22,IF(E1252="HKD",Settings!$B$23,1))))</f>
      </c>
      <c r="O1252">
        <f>IF(OR(B1252="",C1252="",E1252=""),0,(IF(A1252=-1,H1252,0)-IF(OR(A1252=1,A1252=0),H1252,0)+IF(A1252=2,H1252,0))*IF(E1252="SGD",1,IF(E1252="USD",Settings!$B$22,IF(E1252="HKD",Settings!$B$23,1))))</f>
        <v>0</v>
      </c>
      <c r="P1252">
        <f>IF(OR(B1252="",C1252="",E1252=""),0,IF(A1252=2,H1252*IF(E1252="SGD",1,IF(E1252="USD",Settings!$B$22,IF(E1252="HKD",Settings!$B$23,1))),0))</f>
        <v>0</v>
      </c>
      <c r="Q1252" s="312">
        <f>IF(OR(J1252="",G1252=""),"",G1252+ROW()/1000000)</f>
      </c>
      <c r="R1252" s="247">
        <f>IF(Q1252="","",SUMIFS(Txn[Signed Units],Txn[Key],J1252,Txn[Transaction Order],"&lt;="&amp;Q1252))</f>
      </c>
    </row>
    <row r="1253" spans="10:18" ht="15" customHeight="1" x14ac:dyDescent="0.15">
      <c r="J1253" s="246">
        <f>IF(OR(B1253="",C1253="",E1253=""),"",B1253&amp;":"&amp;C1253&amp;":"&amp;E1253)</f>
      </c>
      <c r="K1253" s="247">
        <f>IF(A1253="","",A1253*D1253)</f>
      </c>
      <c r="L1253" s="246">
        <f>IF(A1253="","",IF(OR(A1253=1,A1253=0),H1253,0))</f>
      </c>
      <c r="M1253" s="246">
        <f>IF(A1253="","",IF(A1253=-1,H1253,0))</f>
      </c>
      <c r="N1253">
        <f>IF(J1253="","",IF(E1253="SGD",1,IF(E1253="USD",Settings!$B$22,IF(E1253="HKD",Settings!$B$23,1))))</f>
      </c>
      <c r="O1253">
        <f>IF(OR(B1253="",C1253="",E1253=""),0,(IF(A1253=-1,H1253,0)-IF(OR(A1253=1,A1253=0),H1253,0)+IF(A1253=2,H1253,0))*IF(E1253="SGD",1,IF(E1253="USD",Settings!$B$22,IF(E1253="HKD",Settings!$B$23,1))))</f>
        <v>0</v>
      </c>
      <c r="P1253">
        <f>IF(OR(B1253="",C1253="",E1253=""),0,IF(A1253=2,H1253*IF(E1253="SGD",1,IF(E1253="USD",Settings!$B$22,IF(E1253="HKD",Settings!$B$23,1))),0))</f>
        <v>0</v>
      </c>
      <c r="Q1253" s="312">
        <f>IF(OR(J1253="",G1253=""),"",G1253+ROW()/1000000)</f>
      </c>
      <c r="R1253" s="247">
        <f>IF(Q1253="","",SUMIFS(Txn[Signed Units],Txn[Key],J1253,Txn[Transaction Order],"&lt;="&amp;Q1253))</f>
      </c>
    </row>
    <row r="1254" spans="10:18" ht="15" customHeight="1" x14ac:dyDescent="0.15">
      <c r="J1254" s="246">
        <f>IF(OR(B1254="",C1254="",E1254=""),"",B1254&amp;":"&amp;C1254&amp;":"&amp;E1254)</f>
      </c>
      <c r="K1254" s="247">
        <f>IF(A1254="","",A1254*D1254)</f>
      </c>
      <c r="L1254" s="246">
        <f>IF(A1254="","",IF(OR(A1254=1,A1254=0),H1254,0))</f>
      </c>
      <c r="M1254" s="246">
        <f>IF(A1254="","",IF(A1254=-1,H1254,0))</f>
      </c>
      <c r="N1254">
        <f>IF(J1254="","",IF(E1254="SGD",1,IF(E1254="USD",Settings!$B$22,IF(E1254="HKD",Settings!$B$23,1))))</f>
      </c>
      <c r="O1254">
        <f>IF(OR(B1254="",C1254="",E1254=""),0,(IF(A1254=-1,H1254,0)-IF(OR(A1254=1,A1254=0),H1254,0)+IF(A1254=2,H1254,0))*IF(E1254="SGD",1,IF(E1254="USD",Settings!$B$22,IF(E1254="HKD",Settings!$B$23,1))))</f>
        <v>0</v>
      </c>
      <c r="P1254">
        <f>IF(OR(B1254="",C1254="",E1254=""),0,IF(A1254=2,H1254*IF(E1254="SGD",1,IF(E1254="USD",Settings!$B$22,IF(E1254="HKD",Settings!$B$23,1))),0))</f>
        <v>0</v>
      </c>
      <c r="Q1254" s="312">
        <f>IF(OR(J1254="",G1254=""),"",G1254+ROW()/1000000)</f>
      </c>
      <c r="R1254" s="247">
        <f>IF(Q1254="","",SUMIFS(Txn[Signed Units],Txn[Key],J1254,Txn[Transaction Order],"&lt;="&amp;Q1254))</f>
      </c>
    </row>
    <row r="1255" spans="10:18" ht="15" customHeight="1" x14ac:dyDescent="0.15">
      <c r="J1255" s="246">
        <f>IF(OR(B1255="",C1255="",E1255=""),"",B1255&amp;":"&amp;C1255&amp;":"&amp;E1255)</f>
      </c>
      <c r="K1255" s="247">
        <f>IF(A1255="","",A1255*D1255)</f>
      </c>
      <c r="L1255" s="246">
        <f>IF(A1255="","",IF(OR(A1255=1,A1255=0),H1255,0))</f>
      </c>
      <c r="M1255" s="246">
        <f>IF(A1255="","",IF(A1255=-1,H1255,0))</f>
      </c>
      <c r="N1255">
        <f>IF(J1255="","",IF(E1255="SGD",1,IF(E1255="USD",Settings!$B$22,IF(E1255="HKD",Settings!$B$23,1))))</f>
      </c>
      <c r="O1255">
        <f>IF(OR(B1255="",C1255="",E1255=""),0,(IF(A1255=-1,H1255,0)-IF(OR(A1255=1,A1255=0),H1255,0)+IF(A1255=2,H1255,0))*IF(E1255="SGD",1,IF(E1255="USD",Settings!$B$22,IF(E1255="HKD",Settings!$B$23,1))))</f>
        <v>0</v>
      </c>
      <c r="P1255">
        <f>IF(OR(B1255="",C1255="",E1255=""),0,IF(A1255=2,H1255*IF(E1255="SGD",1,IF(E1255="USD",Settings!$B$22,IF(E1255="HKD",Settings!$B$23,1))),0))</f>
        <v>0</v>
      </c>
      <c r="Q1255" s="312">
        <f>IF(OR(J1255="",G1255=""),"",G1255+ROW()/1000000)</f>
      </c>
      <c r="R1255" s="247">
        <f>IF(Q1255="","",SUMIFS(Txn[Signed Units],Txn[Key],J1255,Txn[Transaction Order],"&lt;="&amp;Q1255))</f>
      </c>
    </row>
    <row r="1256" spans="10:18" ht="15" customHeight="1" x14ac:dyDescent="0.15">
      <c r="J1256" s="246">
        <f>IF(OR(B1256="",C1256="",E1256=""),"",B1256&amp;":"&amp;C1256&amp;":"&amp;E1256)</f>
      </c>
      <c r="K1256" s="247">
        <f>IF(A1256="","",A1256*D1256)</f>
      </c>
      <c r="L1256" s="246">
        <f>IF(A1256="","",IF(OR(A1256=1,A1256=0),H1256,0))</f>
      </c>
      <c r="M1256" s="246">
        <f>IF(A1256="","",IF(A1256=-1,H1256,0))</f>
      </c>
      <c r="N1256">
        <f>IF(J1256="","",IF(E1256="SGD",1,IF(E1256="USD",Settings!$B$22,IF(E1256="HKD",Settings!$B$23,1))))</f>
      </c>
      <c r="O1256">
        <f>IF(OR(B1256="",C1256="",E1256=""),0,(IF(A1256=-1,H1256,0)-IF(OR(A1256=1,A1256=0),H1256,0)+IF(A1256=2,H1256,0))*IF(E1256="SGD",1,IF(E1256="USD",Settings!$B$22,IF(E1256="HKD",Settings!$B$23,1))))</f>
        <v>0</v>
      </c>
      <c r="P1256">
        <f>IF(OR(B1256="",C1256="",E1256=""),0,IF(A1256=2,H1256*IF(E1256="SGD",1,IF(E1256="USD",Settings!$B$22,IF(E1256="HKD",Settings!$B$23,1))),0))</f>
        <v>0</v>
      </c>
      <c r="Q1256" s="312">
        <f>IF(OR(J1256="",G1256=""),"",G1256+ROW()/1000000)</f>
      </c>
      <c r="R1256" s="247">
        <f>IF(Q1256="","",SUMIFS(Txn[Signed Units],Txn[Key],J1256,Txn[Transaction Order],"&lt;="&amp;Q1256))</f>
      </c>
    </row>
    <row r="1257" spans="10:18" ht="15" customHeight="1" x14ac:dyDescent="0.15">
      <c r="J1257" s="246">
        <f>IF(OR(B1257="",C1257="",E1257=""),"",B1257&amp;":"&amp;C1257&amp;":"&amp;E1257)</f>
      </c>
      <c r="K1257" s="247">
        <f>IF(A1257="","",A1257*D1257)</f>
      </c>
      <c r="L1257" s="246">
        <f>IF(A1257="","",IF(OR(A1257=1,A1257=0),H1257,0))</f>
      </c>
      <c r="M1257" s="246">
        <f>IF(A1257="","",IF(A1257=-1,H1257,0))</f>
      </c>
      <c r="N1257">
        <f>IF(J1257="","",IF(E1257="SGD",1,IF(E1257="USD",Settings!$B$22,IF(E1257="HKD",Settings!$B$23,1))))</f>
      </c>
      <c r="O1257">
        <f>IF(OR(B1257="",C1257="",E1257=""),0,(IF(A1257=-1,H1257,0)-IF(OR(A1257=1,A1257=0),H1257,0)+IF(A1257=2,H1257,0))*IF(E1257="SGD",1,IF(E1257="USD",Settings!$B$22,IF(E1257="HKD",Settings!$B$23,1))))</f>
        <v>0</v>
      </c>
      <c r="P1257">
        <f>IF(OR(B1257="",C1257="",E1257=""),0,IF(A1257=2,H1257*IF(E1257="SGD",1,IF(E1257="USD",Settings!$B$22,IF(E1257="HKD",Settings!$B$23,1))),0))</f>
        <v>0</v>
      </c>
      <c r="Q1257" s="312">
        <f>IF(OR(J1257="",G1257=""),"",G1257+ROW()/1000000)</f>
      </c>
      <c r="R1257" s="247">
        <f>IF(Q1257="","",SUMIFS(Txn[Signed Units],Txn[Key],J1257,Txn[Transaction Order],"&lt;="&amp;Q1257))</f>
      </c>
    </row>
    <row r="1258" spans="10:18" ht="15" customHeight="1" x14ac:dyDescent="0.15">
      <c r="J1258" s="246">
        <f>IF(OR(B1258="",C1258="",E1258=""),"",B1258&amp;":"&amp;C1258&amp;":"&amp;E1258)</f>
      </c>
      <c r="K1258" s="247">
        <f>IF(A1258="","",A1258*D1258)</f>
      </c>
      <c r="L1258" s="246">
        <f>IF(A1258="","",IF(OR(A1258=1,A1258=0),H1258,0))</f>
      </c>
      <c r="M1258" s="246">
        <f>IF(A1258="","",IF(A1258=-1,H1258,0))</f>
      </c>
      <c r="N1258">
        <f>IF(J1258="","",IF(E1258="SGD",1,IF(E1258="USD",Settings!$B$22,IF(E1258="HKD",Settings!$B$23,1))))</f>
      </c>
      <c r="O1258">
        <f>IF(OR(B1258="",C1258="",E1258=""),0,(IF(A1258=-1,H1258,0)-IF(OR(A1258=1,A1258=0),H1258,0)+IF(A1258=2,H1258,0))*IF(E1258="SGD",1,IF(E1258="USD",Settings!$B$22,IF(E1258="HKD",Settings!$B$23,1))))</f>
        <v>0</v>
      </c>
      <c r="P1258">
        <f>IF(OR(B1258="",C1258="",E1258=""),0,IF(A1258=2,H1258*IF(E1258="SGD",1,IF(E1258="USD",Settings!$B$22,IF(E1258="HKD",Settings!$B$23,1))),0))</f>
        <v>0</v>
      </c>
      <c r="Q1258" s="312">
        <f>IF(OR(J1258="",G1258=""),"",G1258+ROW()/1000000)</f>
      </c>
      <c r="R1258" s="247">
        <f>IF(Q1258="","",SUMIFS(Txn[Signed Units],Txn[Key],J1258,Txn[Transaction Order],"&lt;="&amp;Q1258))</f>
      </c>
    </row>
    <row r="1259" spans="10:18" ht="15" customHeight="1" x14ac:dyDescent="0.15">
      <c r="J1259" s="246">
        <f>IF(OR(B1259="",C1259="",E1259=""),"",B1259&amp;":"&amp;C1259&amp;":"&amp;E1259)</f>
      </c>
      <c r="K1259" s="247">
        <f>IF(A1259="","",A1259*D1259)</f>
      </c>
      <c r="L1259" s="246">
        <f>IF(A1259="","",IF(OR(A1259=1,A1259=0),H1259,0))</f>
      </c>
      <c r="M1259" s="246">
        <f>IF(A1259="","",IF(A1259=-1,H1259,0))</f>
      </c>
      <c r="N1259">
        <f>IF(J1259="","",IF(E1259="SGD",1,IF(E1259="USD",Settings!$B$22,IF(E1259="HKD",Settings!$B$23,1))))</f>
      </c>
      <c r="O1259">
        <f>IF(OR(B1259="",C1259="",E1259=""),0,(IF(A1259=-1,H1259,0)-IF(OR(A1259=1,A1259=0),H1259,0)+IF(A1259=2,H1259,0))*IF(E1259="SGD",1,IF(E1259="USD",Settings!$B$22,IF(E1259="HKD",Settings!$B$23,1))))</f>
        <v>0</v>
      </c>
      <c r="P1259">
        <f>IF(OR(B1259="",C1259="",E1259=""),0,IF(A1259=2,H1259*IF(E1259="SGD",1,IF(E1259="USD",Settings!$B$22,IF(E1259="HKD",Settings!$B$23,1))),0))</f>
        <v>0</v>
      </c>
      <c r="Q1259" s="312">
        <f>IF(OR(J1259="",G1259=""),"",G1259+ROW()/1000000)</f>
      </c>
      <c r="R1259" s="247">
        <f>IF(Q1259="","",SUMIFS(Txn[Signed Units],Txn[Key],J1259,Txn[Transaction Order],"&lt;="&amp;Q1259))</f>
      </c>
    </row>
    <row r="1260" spans="10:18" ht="15" customHeight="1" x14ac:dyDescent="0.15">
      <c r="J1260" s="246">
        <f>IF(OR(B1260="",C1260="",E1260=""),"",B1260&amp;":"&amp;C1260&amp;":"&amp;E1260)</f>
      </c>
      <c r="K1260" s="247">
        <f>IF(A1260="","",A1260*D1260)</f>
      </c>
      <c r="L1260" s="246">
        <f>IF(A1260="","",IF(OR(A1260=1,A1260=0),H1260,0))</f>
      </c>
      <c r="M1260" s="246">
        <f>IF(A1260="","",IF(A1260=-1,H1260,0))</f>
      </c>
      <c r="N1260">
        <f>IF(J1260="","",IF(E1260="SGD",1,IF(E1260="USD",Settings!$B$22,IF(E1260="HKD",Settings!$B$23,1))))</f>
      </c>
      <c r="O1260">
        <f>IF(OR(B1260="",C1260="",E1260=""),0,(IF(A1260=-1,H1260,0)-IF(OR(A1260=1,A1260=0),H1260,0)+IF(A1260=2,H1260,0))*IF(E1260="SGD",1,IF(E1260="USD",Settings!$B$22,IF(E1260="HKD",Settings!$B$23,1))))</f>
        <v>0</v>
      </c>
      <c r="P1260">
        <f>IF(OR(B1260="",C1260="",E1260=""),0,IF(A1260=2,H1260*IF(E1260="SGD",1,IF(E1260="USD",Settings!$B$22,IF(E1260="HKD",Settings!$B$23,1))),0))</f>
        <v>0</v>
      </c>
      <c r="Q1260" s="312">
        <f>IF(OR(J1260="",G1260=""),"",G1260+ROW()/1000000)</f>
      </c>
      <c r="R1260" s="247">
        <f>IF(Q1260="","",SUMIFS(Txn[Signed Units],Txn[Key],J1260,Txn[Transaction Order],"&lt;="&amp;Q1260))</f>
      </c>
    </row>
    <row r="1261" spans="10:18" ht="15" customHeight="1" x14ac:dyDescent="0.15">
      <c r="J1261" s="246">
        <f>IF(OR(B1261="",C1261="",E1261=""),"",B1261&amp;":"&amp;C1261&amp;":"&amp;E1261)</f>
      </c>
      <c r="K1261" s="247">
        <f>IF(A1261="","",A1261*D1261)</f>
      </c>
      <c r="L1261" s="246">
        <f>IF(A1261="","",IF(OR(A1261=1,A1261=0),H1261,0))</f>
      </c>
      <c r="M1261" s="246">
        <f>IF(A1261="","",IF(A1261=-1,H1261,0))</f>
      </c>
      <c r="N1261">
        <f>IF(J1261="","",IF(E1261="SGD",1,IF(E1261="USD",Settings!$B$22,IF(E1261="HKD",Settings!$B$23,1))))</f>
      </c>
      <c r="O1261">
        <f>IF(OR(B1261="",C1261="",E1261=""),0,(IF(A1261=-1,H1261,0)-IF(OR(A1261=1,A1261=0),H1261,0)+IF(A1261=2,H1261,0))*IF(E1261="SGD",1,IF(E1261="USD",Settings!$B$22,IF(E1261="HKD",Settings!$B$23,1))))</f>
        <v>0</v>
      </c>
      <c r="P1261">
        <f>IF(OR(B1261="",C1261="",E1261=""),0,IF(A1261=2,H1261*IF(E1261="SGD",1,IF(E1261="USD",Settings!$B$22,IF(E1261="HKD",Settings!$B$23,1))),0))</f>
        <v>0</v>
      </c>
      <c r="Q1261" s="312">
        <f>IF(OR(J1261="",G1261=""),"",G1261+ROW()/1000000)</f>
      </c>
      <c r="R1261" s="247">
        <f>IF(Q1261="","",SUMIFS(Txn[Signed Units],Txn[Key],J1261,Txn[Transaction Order],"&lt;="&amp;Q1261))</f>
      </c>
    </row>
    <row r="1262" spans="10:18" ht="15" customHeight="1" x14ac:dyDescent="0.15">
      <c r="J1262" s="246">
        <f>IF(OR(B1262="",C1262="",E1262=""),"",B1262&amp;":"&amp;C1262&amp;":"&amp;E1262)</f>
      </c>
      <c r="K1262" s="247">
        <f>IF(A1262="","",A1262*D1262)</f>
      </c>
      <c r="L1262" s="246">
        <f>IF(A1262="","",IF(OR(A1262=1,A1262=0),H1262,0))</f>
      </c>
      <c r="M1262" s="246">
        <f>IF(A1262="","",IF(A1262=-1,H1262,0))</f>
      </c>
      <c r="N1262">
        <f>IF(J1262="","",IF(E1262="SGD",1,IF(E1262="USD",Settings!$B$22,IF(E1262="HKD",Settings!$B$23,1))))</f>
      </c>
      <c r="O1262">
        <f>IF(OR(B1262="",C1262="",E1262=""),0,(IF(A1262=-1,H1262,0)-IF(OR(A1262=1,A1262=0),H1262,0)+IF(A1262=2,H1262,0))*IF(E1262="SGD",1,IF(E1262="USD",Settings!$B$22,IF(E1262="HKD",Settings!$B$23,1))))</f>
        <v>0</v>
      </c>
      <c r="P1262">
        <f>IF(OR(B1262="",C1262="",E1262=""),0,IF(A1262=2,H1262*IF(E1262="SGD",1,IF(E1262="USD",Settings!$B$22,IF(E1262="HKD",Settings!$B$23,1))),0))</f>
        <v>0</v>
      </c>
      <c r="Q1262" s="312">
        <f>IF(OR(J1262="",G1262=""),"",G1262+ROW()/1000000)</f>
      </c>
      <c r="R1262" s="247">
        <f>IF(Q1262="","",SUMIFS(Txn[Signed Units],Txn[Key],J1262,Txn[Transaction Order],"&lt;="&amp;Q1262))</f>
      </c>
    </row>
    <row r="1263" spans="10:18" ht="15" customHeight="1" x14ac:dyDescent="0.15">
      <c r="J1263" s="246">
        <f>IF(OR(B1263="",C1263="",E1263=""),"",B1263&amp;":"&amp;C1263&amp;":"&amp;E1263)</f>
      </c>
      <c r="K1263" s="247">
        <f>IF(A1263="","",A1263*D1263)</f>
      </c>
      <c r="L1263" s="246">
        <f>IF(A1263="","",IF(OR(A1263=1,A1263=0),H1263,0))</f>
      </c>
      <c r="M1263" s="246">
        <f>IF(A1263="","",IF(A1263=-1,H1263,0))</f>
      </c>
      <c r="N1263">
        <f>IF(J1263="","",IF(E1263="SGD",1,IF(E1263="USD",Settings!$B$22,IF(E1263="HKD",Settings!$B$23,1))))</f>
      </c>
      <c r="O1263">
        <f>IF(OR(B1263="",C1263="",E1263=""),0,(IF(A1263=-1,H1263,0)-IF(OR(A1263=1,A1263=0),H1263,0)+IF(A1263=2,H1263,0))*IF(E1263="SGD",1,IF(E1263="USD",Settings!$B$22,IF(E1263="HKD",Settings!$B$23,1))))</f>
        <v>0</v>
      </c>
      <c r="P1263">
        <f>IF(OR(B1263="",C1263="",E1263=""),0,IF(A1263=2,H1263*IF(E1263="SGD",1,IF(E1263="USD",Settings!$B$22,IF(E1263="HKD",Settings!$B$23,1))),0))</f>
        <v>0</v>
      </c>
      <c r="Q1263" s="312">
        <f>IF(OR(J1263="",G1263=""),"",G1263+ROW()/1000000)</f>
      </c>
      <c r="R1263" s="247">
        <f>IF(Q1263="","",SUMIFS(Txn[Signed Units],Txn[Key],J1263,Txn[Transaction Order],"&lt;="&amp;Q1263))</f>
      </c>
    </row>
    <row r="1264" spans="10:18" ht="15" customHeight="1" x14ac:dyDescent="0.15">
      <c r="J1264" s="246">
        <f>IF(OR(B1264="",C1264="",E1264=""),"",B1264&amp;":"&amp;C1264&amp;":"&amp;E1264)</f>
      </c>
      <c r="K1264" s="247">
        <f>IF(A1264="","",A1264*D1264)</f>
      </c>
      <c r="L1264" s="246">
        <f>IF(A1264="","",IF(OR(A1264=1,A1264=0),H1264,0))</f>
      </c>
      <c r="M1264" s="246">
        <f>IF(A1264="","",IF(A1264=-1,H1264,0))</f>
      </c>
      <c r="N1264">
        <f>IF(J1264="","",IF(E1264="SGD",1,IF(E1264="USD",Settings!$B$22,IF(E1264="HKD",Settings!$B$23,1))))</f>
      </c>
      <c r="O1264">
        <f>IF(OR(B1264="",C1264="",E1264=""),0,(IF(A1264=-1,H1264,0)-IF(OR(A1264=1,A1264=0),H1264,0)+IF(A1264=2,H1264,0))*IF(E1264="SGD",1,IF(E1264="USD",Settings!$B$22,IF(E1264="HKD",Settings!$B$23,1))))</f>
        <v>0</v>
      </c>
      <c r="P1264">
        <f>IF(OR(B1264="",C1264="",E1264=""),0,IF(A1264=2,H1264*IF(E1264="SGD",1,IF(E1264="USD",Settings!$B$22,IF(E1264="HKD",Settings!$B$23,1))),0))</f>
        <v>0</v>
      </c>
      <c r="Q1264" s="312">
        <f>IF(OR(J1264="",G1264=""),"",G1264+ROW()/1000000)</f>
      </c>
      <c r="R1264" s="247">
        <f>IF(Q1264="","",SUMIFS(Txn[Signed Units],Txn[Key],J1264,Txn[Transaction Order],"&lt;="&amp;Q1264))</f>
      </c>
    </row>
    <row r="1265" spans="10:18" ht="15" customHeight="1" x14ac:dyDescent="0.15">
      <c r="J1265" s="246">
        <f>IF(OR(B1265="",C1265="",E1265=""),"",B1265&amp;":"&amp;C1265&amp;":"&amp;E1265)</f>
      </c>
      <c r="K1265" s="247">
        <f>IF(A1265="","",A1265*D1265)</f>
      </c>
      <c r="L1265" s="246">
        <f>IF(A1265="","",IF(OR(A1265=1,A1265=0),H1265,0))</f>
      </c>
      <c r="M1265" s="246">
        <f>IF(A1265="","",IF(A1265=-1,H1265,0))</f>
      </c>
      <c r="N1265">
        <f>IF(J1265="","",IF(E1265="SGD",1,IF(E1265="USD",Settings!$B$22,IF(E1265="HKD",Settings!$B$23,1))))</f>
      </c>
      <c r="O1265">
        <f>IF(OR(B1265="",C1265="",E1265=""),0,(IF(A1265=-1,H1265,0)-IF(OR(A1265=1,A1265=0),H1265,0)+IF(A1265=2,H1265,0))*IF(E1265="SGD",1,IF(E1265="USD",Settings!$B$22,IF(E1265="HKD",Settings!$B$23,1))))</f>
        <v>0</v>
      </c>
      <c r="P1265">
        <f>IF(OR(B1265="",C1265="",E1265=""),0,IF(A1265=2,H1265*IF(E1265="SGD",1,IF(E1265="USD",Settings!$B$22,IF(E1265="HKD",Settings!$B$23,1))),0))</f>
        <v>0</v>
      </c>
      <c r="Q1265" s="312">
        <f>IF(OR(J1265="",G1265=""),"",G1265+ROW()/1000000)</f>
      </c>
      <c r="R1265" s="247">
        <f>IF(Q1265="","",SUMIFS(Txn[Signed Units],Txn[Key],J1265,Txn[Transaction Order],"&lt;="&amp;Q1265))</f>
      </c>
    </row>
    <row r="1266" spans="10:18" ht="15" customHeight="1" x14ac:dyDescent="0.15">
      <c r="J1266" s="246">
        <f>IF(OR(B1266="",C1266="",E1266=""),"",B1266&amp;":"&amp;C1266&amp;":"&amp;E1266)</f>
      </c>
      <c r="K1266" s="247">
        <f>IF(A1266="","",A1266*D1266)</f>
      </c>
      <c r="L1266" s="246">
        <f>IF(A1266="","",IF(OR(A1266=1,A1266=0),H1266,0))</f>
      </c>
      <c r="M1266" s="246">
        <f>IF(A1266="","",IF(A1266=-1,H1266,0))</f>
      </c>
      <c r="N1266">
        <f>IF(J1266="","",IF(E1266="SGD",1,IF(E1266="USD",Settings!$B$22,IF(E1266="HKD",Settings!$B$23,1))))</f>
      </c>
      <c r="O1266">
        <f>IF(OR(B1266="",C1266="",E1266=""),0,(IF(A1266=-1,H1266,0)-IF(OR(A1266=1,A1266=0),H1266,0)+IF(A1266=2,H1266,0))*IF(E1266="SGD",1,IF(E1266="USD",Settings!$B$22,IF(E1266="HKD",Settings!$B$23,1))))</f>
        <v>0</v>
      </c>
      <c r="P1266">
        <f>IF(OR(B1266="",C1266="",E1266=""),0,IF(A1266=2,H1266*IF(E1266="SGD",1,IF(E1266="USD",Settings!$B$22,IF(E1266="HKD",Settings!$B$23,1))),0))</f>
        <v>0</v>
      </c>
      <c r="Q1266" s="312">
        <f>IF(OR(J1266="",G1266=""),"",G1266+ROW()/1000000)</f>
      </c>
      <c r="R1266" s="247">
        <f>IF(Q1266="","",SUMIFS(Txn[Signed Units],Txn[Key],J1266,Txn[Transaction Order],"&lt;="&amp;Q1266))</f>
      </c>
    </row>
    <row r="1267" spans="10:18" ht="15" customHeight="1" x14ac:dyDescent="0.15">
      <c r="J1267" s="246">
        <f>IF(OR(B1267="",C1267="",E1267=""),"",B1267&amp;":"&amp;C1267&amp;":"&amp;E1267)</f>
      </c>
      <c r="K1267" s="247">
        <f>IF(A1267="","",A1267*D1267)</f>
      </c>
      <c r="L1267" s="246">
        <f>IF(A1267="","",IF(OR(A1267=1,A1267=0),H1267,0))</f>
      </c>
      <c r="M1267" s="246">
        <f>IF(A1267="","",IF(A1267=-1,H1267,0))</f>
      </c>
      <c r="N1267">
        <f>IF(J1267="","",IF(E1267="SGD",1,IF(E1267="USD",Settings!$B$22,IF(E1267="HKD",Settings!$B$23,1))))</f>
      </c>
      <c r="O1267">
        <f>IF(OR(B1267="",C1267="",E1267=""),0,(IF(A1267=-1,H1267,0)-IF(OR(A1267=1,A1267=0),H1267,0)+IF(A1267=2,H1267,0))*IF(E1267="SGD",1,IF(E1267="USD",Settings!$B$22,IF(E1267="HKD",Settings!$B$23,1))))</f>
        <v>0</v>
      </c>
      <c r="P1267">
        <f>IF(OR(B1267="",C1267="",E1267=""),0,IF(A1267=2,H1267*IF(E1267="SGD",1,IF(E1267="USD",Settings!$B$22,IF(E1267="HKD",Settings!$B$23,1))),0))</f>
        <v>0</v>
      </c>
      <c r="Q1267" s="312">
        <f>IF(OR(J1267="",G1267=""),"",G1267+ROW()/1000000)</f>
      </c>
      <c r="R1267" s="247">
        <f>IF(Q1267="","",SUMIFS(Txn[Signed Units],Txn[Key],J1267,Txn[Transaction Order],"&lt;="&amp;Q1267))</f>
      </c>
    </row>
    <row r="1268" spans="10:18" ht="15" customHeight="1" x14ac:dyDescent="0.15">
      <c r="J1268" s="246">
        <f>IF(OR(B1268="",C1268="",E1268=""),"",B1268&amp;":"&amp;C1268&amp;":"&amp;E1268)</f>
      </c>
      <c r="K1268" s="247">
        <f>IF(A1268="","",A1268*D1268)</f>
      </c>
      <c r="L1268" s="246">
        <f>IF(A1268="","",IF(OR(A1268=1,A1268=0),H1268,0))</f>
      </c>
      <c r="M1268" s="246">
        <f>IF(A1268="","",IF(A1268=-1,H1268,0))</f>
      </c>
      <c r="N1268">
        <f>IF(J1268="","",IF(E1268="SGD",1,IF(E1268="USD",Settings!$B$22,IF(E1268="HKD",Settings!$B$23,1))))</f>
      </c>
      <c r="O1268">
        <f>IF(OR(B1268="",C1268="",E1268=""),0,(IF(A1268=-1,H1268,0)-IF(OR(A1268=1,A1268=0),H1268,0)+IF(A1268=2,H1268,0))*IF(E1268="SGD",1,IF(E1268="USD",Settings!$B$22,IF(E1268="HKD",Settings!$B$23,1))))</f>
        <v>0</v>
      </c>
      <c r="P1268">
        <f>IF(OR(B1268="",C1268="",E1268=""),0,IF(A1268=2,H1268*IF(E1268="SGD",1,IF(E1268="USD",Settings!$B$22,IF(E1268="HKD",Settings!$B$23,1))),0))</f>
        <v>0</v>
      </c>
      <c r="Q1268" s="312">
        <f>IF(OR(J1268="",G1268=""),"",G1268+ROW()/1000000)</f>
      </c>
      <c r="R1268" s="247">
        <f>IF(Q1268="","",SUMIFS(Txn[Signed Units],Txn[Key],J1268,Txn[Transaction Order],"&lt;="&amp;Q1268))</f>
      </c>
    </row>
    <row r="1269" spans="10:18" ht="15" customHeight="1" x14ac:dyDescent="0.15">
      <c r="J1269" s="246">
        <f>IF(OR(B1269="",C1269="",E1269=""),"",B1269&amp;":"&amp;C1269&amp;":"&amp;E1269)</f>
      </c>
      <c r="K1269" s="247">
        <f>IF(A1269="","",A1269*D1269)</f>
      </c>
      <c r="L1269" s="246">
        <f>IF(A1269="","",IF(OR(A1269=1,A1269=0),H1269,0))</f>
      </c>
      <c r="M1269" s="246">
        <f>IF(A1269="","",IF(A1269=-1,H1269,0))</f>
      </c>
      <c r="N1269">
        <f>IF(J1269="","",IF(E1269="SGD",1,IF(E1269="USD",Settings!$B$22,IF(E1269="HKD",Settings!$B$23,1))))</f>
      </c>
      <c r="O1269">
        <f>IF(OR(B1269="",C1269="",E1269=""),0,(IF(A1269=-1,H1269,0)-IF(OR(A1269=1,A1269=0),H1269,0)+IF(A1269=2,H1269,0))*IF(E1269="SGD",1,IF(E1269="USD",Settings!$B$22,IF(E1269="HKD",Settings!$B$23,1))))</f>
        <v>0</v>
      </c>
      <c r="P1269">
        <f>IF(OR(B1269="",C1269="",E1269=""),0,IF(A1269=2,H1269*IF(E1269="SGD",1,IF(E1269="USD",Settings!$B$22,IF(E1269="HKD",Settings!$B$23,1))),0))</f>
        <v>0</v>
      </c>
      <c r="Q1269" s="312">
        <f>IF(OR(J1269="",G1269=""),"",G1269+ROW()/1000000)</f>
      </c>
      <c r="R1269" s="247">
        <f>IF(Q1269="","",SUMIFS(Txn[Signed Units],Txn[Key],J1269,Txn[Transaction Order],"&lt;="&amp;Q1269))</f>
      </c>
    </row>
    <row r="1270" spans="10:18" ht="15" customHeight="1" x14ac:dyDescent="0.15">
      <c r="J1270" s="246">
        <f>IF(OR(B1270="",C1270="",E1270=""),"",B1270&amp;":"&amp;C1270&amp;":"&amp;E1270)</f>
      </c>
      <c r="K1270" s="247">
        <f>IF(A1270="","",A1270*D1270)</f>
      </c>
      <c r="L1270" s="246">
        <f>IF(A1270="","",IF(OR(A1270=1,A1270=0),H1270,0))</f>
      </c>
      <c r="M1270" s="246">
        <f>IF(A1270="","",IF(A1270=-1,H1270,0))</f>
      </c>
      <c r="N1270">
        <f>IF(J1270="","",IF(E1270="SGD",1,IF(E1270="USD",Settings!$B$22,IF(E1270="HKD",Settings!$B$23,1))))</f>
      </c>
      <c r="O1270">
        <f>IF(OR(B1270="",C1270="",E1270=""),0,(IF(A1270=-1,H1270,0)-IF(OR(A1270=1,A1270=0),H1270,0)+IF(A1270=2,H1270,0))*IF(E1270="SGD",1,IF(E1270="USD",Settings!$B$22,IF(E1270="HKD",Settings!$B$23,1))))</f>
        <v>0</v>
      </c>
      <c r="P1270">
        <f>IF(OR(B1270="",C1270="",E1270=""),0,IF(A1270=2,H1270*IF(E1270="SGD",1,IF(E1270="USD",Settings!$B$22,IF(E1270="HKD",Settings!$B$23,1))),0))</f>
        <v>0</v>
      </c>
      <c r="Q1270" s="312">
        <f>IF(OR(J1270="",G1270=""),"",G1270+ROW()/1000000)</f>
      </c>
      <c r="R1270" s="247">
        <f>IF(Q1270="","",SUMIFS(Txn[Signed Units],Txn[Key],J1270,Txn[Transaction Order],"&lt;="&amp;Q1270))</f>
      </c>
    </row>
    <row r="1271" spans="10:18" ht="15" customHeight="1" x14ac:dyDescent="0.15">
      <c r="J1271" s="246">
        <f>IF(OR(B1271="",C1271="",E1271=""),"",B1271&amp;":"&amp;C1271&amp;":"&amp;E1271)</f>
      </c>
      <c r="K1271" s="247">
        <f>IF(A1271="","",A1271*D1271)</f>
      </c>
      <c r="L1271" s="246">
        <f>IF(A1271="","",IF(OR(A1271=1,A1271=0),H1271,0))</f>
      </c>
      <c r="M1271" s="246">
        <f>IF(A1271="","",IF(A1271=-1,H1271,0))</f>
      </c>
      <c r="N1271">
        <f>IF(J1271="","",IF(E1271="SGD",1,IF(E1271="USD",Settings!$B$22,IF(E1271="HKD",Settings!$B$23,1))))</f>
      </c>
      <c r="O1271">
        <f>IF(OR(B1271="",C1271="",E1271=""),0,(IF(A1271=-1,H1271,0)-IF(OR(A1271=1,A1271=0),H1271,0)+IF(A1271=2,H1271,0))*IF(E1271="SGD",1,IF(E1271="USD",Settings!$B$22,IF(E1271="HKD",Settings!$B$23,1))))</f>
        <v>0</v>
      </c>
      <c r="P1271">
        <f>IF(OR(B1271="",C1271="",E1271=""),0,IF(A1271=2,H1271*IF(E1271="SGD",1,IF(E1271="USD",Settings!$B$22,IF(E1271="HKD",Settings!$B$23,1))),0))</f>
        <v>0</v>
      </c>
      <c r="Q1271" s="312">
        <f>IF(OR(J1271="",G1271=""),"",G1271+ROW()/1000000)</f>
      </c>
      <c r="R1271" s="247">
        <f>IF(Q1271="","",SUMIFS(Txn[Signed Units],Txn[Key],J1271,Txn[Transaction Order],"&lt;="&amp;Q1271))</f>
      </c>
    </row>
    <row r="1272" spans="10:18" ht="15" customHeight="1" x14ac:dyDescent="0.15">
      <c r="J1272" s="246">
        <f>IF(OR(B1272="",C1272="",E1272=""),"",B1272&amp;":"&amp;C1272&amp;":"&amp;E1272)</f>
      </c>
      <c r="K1272" s="247">
        <f>IF(A1272="","",A1272*D1272)</f>
      </c>
      <c r="L1272" s="246">
        <f>IF(A1272="","",IF(OR(A1272=1,A1272=0),H1272,0))</f>
      </c>
      <c r="M1272" s="246">
        <f>IF(A1272="","",IF(A1272=-1,H1272,0))</f>
      </c>
      <c r="N1272">
        <f>IF(J1272="","",IF(E1272="SGD",1,IF(E1272="USD",Settings!$B$22,IF(E1272="HKD",Settings!$B$23,1))))</f>
      </c>
      <c r="O1272">
        <f>IF(OR(B1272="",C1272="",E1272=""),0,(IF(A1272=-1,H1272,0)-IF(OR(A1272=1,A1272=0),H1272,0)+IF(A1272=2,H1272,0))*IF(E1272="SGD",1,IF(E1272="USD",Settings!$B$22,IF(E1272="HKD",Settings!$B$23,1))))</f>
        <v>0</v>
      </c>
      <c r="P1272">
        <f>IF(OR(B1272="",C1272="",E1272=""),0,IF(A1272=2,H1272*IF(E1272="SGD",1,IF(E1272="USD",Settings!$B$22,IF(E1272="HKD",Settings!$B$23,1))),0))</f>
        <v>0</v>
      </c>
      <c r="Q1272" s="312">
        <f>IF(OR(J1272="",G1272=""),"",G1272+ROW()/1000000)</f>
      </c>
      <c r="R1272" s="247">
        <f>IF(Q1272="","",SUMIFS(Txn[Signed Units],Txn[Key],J1272,Txn[Transaction Order],"&lt;="&amp;Q1272))</f>
      </c>
    </row>
    <row r="1273" spans="10:18" ht="15" customHeight="1" x14ac:dyDescent="0.15">
      <c r="J1273" s="246">
        <f>IF(OR(B1273="",C1273="",E1273=""),"",B1273&amp;":"&amp;C1273&amp;":"&amp;E1273)</f>
      </c>
      <c r="K1273" s="247">
        <f>IF(A1273="","",A1273*D1273)</f>
      </c>
      <c r="L1273" s="246">
        <f>IF(A1273="","",IF(OR(A1273=1,A1273=0),H1273,0))</f>
      </c>
      <c r="M1273" s="246">
        <f>IF(A1273="","",IF(A1273=-1,H1273,0))</f>
      </c>
      <c r="N1273">
        <f>IF(J1273="","",IF(E1273="SGD",1,IF(E1273="USD",Settings!$B$22,IF(E1273="HKD",Settings!$B$23,1))))</f>
      </c>
      <c r="O1273">
        <f>IF(OR(B1273="",C1273="",E1273=""),0,(IF(A1273=-1,H1273,0)-IF(OR(A1273=1,A1273=0),H1273,0)+IF(A1273=2,H1273,0))*IF(E1273="SGD",1,IF(E1273="USD",Settings!$B$22,IF(E1273="HKD",Settings!$B$23,1))))</f>
        <v>0</v>
      </c>
      <c r="P1273">
        <f>IF(OR(B1273="",C1273="",E1273=""),0,IF(A1273=2,H1273*IF(E1273="SGD",1,IF(E1273="USD",Settings!$B$22,IF(E1273="HKD",Settings!$B$23,1))),0))</f>
        <v>0</v>
      </c>
      <c r="Q1273" s="312">
        <f>IF(OR(J1273="",G1273=""),"",G1273+ROW()/1000000)</f>
      </c>
      <c r="R1273" s="247">
        <f>IF(Q1273="","",SUMIFS(Txn[Signed Units],Txn[Key],J1273,Txn[Transaction Order],"&lt;="&amp;Q1273))</f>
      </c>
    </row>
    <row r="1274" spans="10:18" ht="15" customHeight="1" x14ac:dyDescent="0.15">
      <c r="J1274" s="246">
        <f>IF(OR(B1274="",C1274="",E1274=""),"",B1274&amp;":"&amp;C1274&amp;":"&amp;E1274)</f>
      </c>
      <c r="K1274" s="247">
        <f>IF(A1274="","",A1274*D1274)</f>
      </c>
      <c r="L1274" s="246">
        <f>IF(A1274="","",IF(OR(A1274=1,A1274=0),H1274,0))</f>
      </c>
      <c r="M1274" s="246">
        <f>IF(A1274="","",IF(A1274=-1,H1274,0))</f>
      </c>
      <c r="N1274">
        <f>IF(J1274="","",IF(E1274="SGD",1,IF(E1274="USD",Settings!$B$22,IF(E1274="HKD",Settings!$B$23,1))))</f>
      </c>
      <c r="O1274">
        <f>IF(OR(B1274="",C1274="",E1274=""),0,(IF(A1274=-1,H1274,0)-IF(OR(A1274=1,A1274=0),H1274,0)+IF(A1274=2,H1274,0))*IF(E1274="SGD",1,IF(E1274="USD",Settings!$B$22,IF(E1274="HKD",Settings!$B$23,1))))</f>
        <v>0</v>
      </c>
      <c r="P1274">
        <f>IF(OR(B1274="",C1274="",E1274=""),0,IF(A1274=2,H1274*IF(E1274="SGD",1,IF(E1274="USD",Settings!$B$22,IF(E1274="HKD",Settings!$B$23,1))),0))</f>
        <v>0</v>
      </c>
      <c r="Q1274" s="312">
        <f>IF(OR(J1274="",G1274=""),"",G1274+ROW()/1000000)</f>
      </c>
      <c r="R1274" s="247">
        <f>IF(Q1274="","",SUMIFS(Txn[Signed Units],Txn[Key],J1274,Txn[Transaction Order],"&lt;="&amp;Q1274))</f>
      </c>
    </row>
    <row r="1275" spans="10:18" ht="15" customHeight="1" x14ac:dyDescent="0.15">
      <c r="J1275" s="246">
        <f>IF(OR(B1275="",C1275="",E1275=""),"",B1275&amp;":"&amp;C1275&amp;":"&amp;E1275)</f>
      </c>
      <c r="K1275" s="247">
        <f>IF(A1275="","",A1275*D1275)</f>
      </c>
      <c r="L1275" s="246">
        <f>IF(A1275="","",IF(OR(A1275=1,A1275=0),H1275,0))</f>
      </c>
      <c r="M1275" s="246">
        <f>IF(A1275="","",IF(A1275=-1,H1275,0))</f>
      </c>
      <c r="N1275">
        <f>IF(J1275="","",IF(E1275="SGD",1,IF(E1275="USD",Settings!$B$22,IF(E1275="HKD",Settings!$B$23,1))))</f>
      </c>
      <c r="O1275">
        <f>IF(OR(B1275="",C1275="",E1275=""),0,(IF(A1275=-1,H1275,0)-IF(OR(A1275=1,A1275=0),H1275,0)+IF(A1275=2,H1275,0))*IF(E1275="SGD",1,IF(E1275="USD",Settings!$B$22,IF(E1275="HKD",Settings!$B$23,1))))</f>
        <v>0</v>
      </c>
      <c r="P1275">
        <f>IF(OR(B1275="",C1275="",E1275=""),0,IF(A1275=2,H1275*IF(E1275="SGD",1,IF(E1275="USD",Settings!$B$22,IF(E1275="HKD",Settings!$B$23,1))),0))</f>
        <v>0</v>
      </c>
      <c r="Q1275" s="312">
        <f>IF(OR(J1275="",G1275=""),"",G1275+ROW()/1000000)</f>
      </c>
      <c r="R1275" s="247">
        <f>IF(Q1275="","",SUMIFS(Txn[Signed Units],Txn[Key],J1275,Txn[Transaction Order],"&lt;="&amp;Q1275))</f>
      </c>
    </row>
    <row r="1276" spans="10:18" ht="15" customHeight="1" x14ac:dyDescent="0.15">
      <c r="J1276" s="246">
        <f>IF(OR(B1276="",C1276="",E1276=""),"",B1276&amp;":"&amp;C1276&amp;":"&amp;E1276)</f>
      </c>
      <c r="K1276" s="247">
        <f>IF(A1276="","",A1276*D1276)</f>
      </c>
      <c r="L1276" s="246">
        <f>IF(A1276="","",IF(OR(A1276=1,A1276=0),H1276,0))</f>
      </c>
      <c r="M1276" s="246">
        <f>IF(A1276="","",IF(A1276=-1,H1276,0))</f>
      </c>
      <c r="N1276">
        <f>IF(J1276="","",IF(E1276="SGD",1,IF(E1276="USD",Settings!$B$22,IF(E1276="HKD",Settings!$B$23,1))))</f>
      </c>
      <c r="O1276">
        <f>IF(OR(B1276="",C1276="",E1276=""),0,(IF(A1276=-1,H1276,0)-IF(OR(A1276=1,A1276=0),H1276,0)+IF(A1276=2,H1276,0))*IF(E1276="SGD",1,IF(E1276="USD",Settings!$B$22,IF(E1276="HKD",Settings!$B$23,1))))</f>
        <v>0</v>
      </c>
      <c r="P1276">
        <f>IF(OR(B1276="",C1276="",E1276=""),0,IF(A1276=2,H1276*IF(E1276="SGD",1,IF(E1276="USD",Settings!$B$22,IF(E1276="HKD",Settings!$B$23,1))),0))</f>
        <v>0</v>
      </c>
      <c r="Q1276" s="312">
        <f>IF(OR(J1276="",G1276=""),"",G1276+ROW()/1000000)</f>
      </c>
      <c r="R1276" s="247">
        <f>IF(Q1276="","",SUMIFS(Txn[Signed Units],Txn[Key],J1276,Txn[Transaction Order],"&lt;="&amp;Q1276))</f>
      </c>
    </row>
    <row r="1277" spans="10:18" ht="15" customHeight="1" x14ac:dyDescent="0.15">
      <c r="J1277" s="246">
        <f>IF(OR(B1277="",C1277="",E1277=""),"",B1277&amp;":"&amp;C1277&amp;":"&amp;E1277)</f>
      </c>
      <c r="K1277" s="247">
        <f>IF(A1277="","",A1277*D1277)</f>
      </c>
      <c r="L1277" s="246">
        <f>IF(A1277="","",IF(OR(A1277=1,A1277=0),H1277,0))</f>
      </c>
      <c r="M1277" s="246">
        <f>IF(A1277="","",IF(A1277=-1,H1277,0))</f>
      </c>
      <c r="N1277">
        <f>IF(J1277="","",IF(E1277="SGD",1,IF(E1277="USD",Settings!$B$22,IF(E1277="HKD",Settings!$B$23,1))))</f>
      </c>
      <c r="O1277">
        <f>IF(OR(B1277="",C1277="",E1277=""),0,(IF(A1277=-1,H1277,0)-IF(OR(A1277=1,A1277=0),H1277,0)+IF(A1277=2,H1277,0))*IF(E1277="SGD",1,IF(E1277="USD",Settings!$B$22,IF(E1277="HKD",Settings!$B$23,1))))</f>
        <v>0</v>
      </c>
      <c r="P1277">
        <f>IF(OR(B1277="",C1277="",E1277=""),0,IF(A1277=2,H1277*IF(E1277="SGD",1,IF(E1277="USD",Settings!$B$22,IF(E1277="HKD",Settings!$B$23,1))),0))</f>
        <v>0</v>
      </c>
      <c r="Q1277" s="312">
        <f>IF(OR(J1277="",G1277=""),"",G1277+ROW()/1000000)</f>
      </c>
      <c r="R1277" s="247">
        <f>IF(Q1277="","",SUMIFS(Txn[Signed Units],Txn[Key],J1277,Txn[Transaction Order],"&lt;="&amp;Q1277))</f>
      </c>
    </row>
    <row r="1278" spans="10:18" ht="15" customHeight="1" x14ac:dyDescent="0.15">
      <c r="J1278" s="246">
        <f>IF(OR(B1278="",C1278="",E1278=""),"",B1278&amp;":"&amp;C1278&amp;":"&amp;E1278)</f>
      </c>
      <c r="K1278" s="247">
        <f>IF(A1278="","",A1278*D1278)</f>
      </c>
      <c r="L1278" s="246">
        <f>IF(A1278="","",IF(OR(A1278=1,A1278=0),H1278,0))</f>
      </c>
      <c r="M1278" s="246">
        <f>IF(A1278="","",IF(A1278=-1,H1278,0))</f>
      </c>
      <c r="N1278">
        <f>IF(J1278="","",IF(E1278="SGD",1,IF(E1278="USD",Settings!$B$22,IF(E1278="HKD",Settings!$B$23,1))))</f>
      </c>
      <c r="O1278">
        <f>IF(OR(B1278="",C1278="",E1278=""),0,(IF(A1278=-1,H1278,0)-IF(OR(A1278=1,A1278=0),H1278,0)+IF(A1278=2,H1278,0))*IF(E1278="SGD",1,IF(E1278="USD",Settings!$B$22,IF(E1278="HKD",Settings!$B$23,1))))</f>
        <v>0</v>
      </c>
      <c r="P1278">
        <f>IF(OR(B1278="",C1278="",E1278=""),0,IF(A1278=2,H1278*IF(E1278="SGD",1,IF(E1278="USD",Settings!$B$22,IF(E1278="HKD",Settings!$B$23,1))),0))</f>
        <v>0</v>
      </c>
      <c r="Q1278" s="312">
        <f>IF(OR(J1278="",G1278=""),"",G1278+ROW()/1000000)</f>
      </c>
      <c r="R1278" s="247">
        <f>IF(Q1278="","",SUMIFS(Txn[Signed Units],Txn[Key],J1278,Txn[Transaction Order],"&lt;="&amp;Q1278))</f>
      </c>
    </row>
    <row r="1279" spans="10:18" ht="15" customHeight="1" x14ac:dyDescent="0.15">
      <c r="J1279" s="246">
        <f>IF(OR(B1279="",C1279="",E1279=""),"",B1279&amp;":"&amp;C1279&amp;":"&amp;E1279)</f>
      </c>
      <c r="K1279" s="247">
        <f>IF(A1279="","",A1279*D1279)</f>
      </c>
      <c r="L1279" s="246">
        <f>IF(A1279="","",IF(OR(A1279=1,A1279=0),H1279,0))</f>
      </c>
      <c r="M1279" s="246">
        <f>IF(A1279="","",IF(A1279=-1,H1279,0))</f>
      </c>
      <c r="N1279">
        <f>IF(J1279="","",IF(E1279="SGD",1,IF(E1279="USD",Settings!$B$22,IF(E1279="HKD",Settings!$B$23,1))))</f>
      </c>
      <c r="O1279">
        <f>IF(OR(B1279="",C1279="",E1279=""),0,(IF(A1279=-1,H1279,0)-IF(OR(A1279=1,A1279=0),H1279,0)+IF(A1279=2,H1279,0))*IF(E1279="SGD",1,IF(E1279="USD",Settings!$B$22,IF(E1279="HKD",Settings!$B$23,1))))</f>
        <v>0</v>
      </c>
      <c r="P1279">
        <f>IF(OR(B1279="",C1279="",E1279=""),0,IF(A1279=2,H1279*IF(E1279="SGD",1,IF(E1279="USD",Settings!$B$22,IF(E1279="HKD",Settings!$B$23,1))),0))</f>
        <v>0</v>
      </c>
      <c r="Q1279" s="312">
        <f>IF(OR(J1279="",G1279=""),"",G1279+ROW()/1000000)</f>
      </c>
      <c r="R1279" s="247">
        <f>IF(Q1279="","",SUMIFS(Txn[Signed Units],Txn[Key],J1279,Txn[Transaction Order],"&lt;="&amp;Q1279))</f>
      </c>
    </row>
    <row r="1280" spans="10:18" ht="15" customHeight="1" x14ac:dyDescent="0.15">
      <c r="J1280" s="246">
        <f>IF(OR(B1280="",C1280="",E1280=""),"",B1280&amp;":"&amp;C1280&amp;":"&amp;E1280)</f>
      </c>
      <c r="K1280" s="247">
        <f>IF(A1280="","",A1280*D1280)</f>
      </c>
      <c r="L1280" s="246">
        <f>IF(A1280="","",IF(OR(A1280=1,A1280=0),H1280,0))</f>
      </c>
      <c r="M1280" s="246">
        <f>IF(A1280="","",IF(A1280=-1,H1280,0))</f>
      </c>
      <c r="N1280">
        <f>IF(J1280="","",IF(E1280="SGD",1,IF(E1280="USD",Settings!$B$22,IF(E1280="HKD",Settings!$B$23,1))))</f>
      </c>
      <c r="O1280">
        <f>IF(OR(B1280="",C1280="",E1280=""),0,(IF(A1280=-1,H1280,0)-IF(OR(A1280=1,A1280=0),H1280,0)+IF(A1280=2,H1280,0))*IF(E1280="SGD",1,IF(E1280="USD",Settings!$B$22,IF(E1280="HKD",Settings!$B$23,1))))</f>
        <v>0</v>
      </c>
      <c r="P1280">
        <f>IF(OR(B1280="",C1280="",E1280=""),0,IF(A1280=2,H1280*IF(E1280="SGD",1,IF(E1280="USD",Settings!$B$22,IF(E1280="HKD",Settings!$B$23,1))),0))</f>
        <v>0</v>
      </c>
      <c r="Q1280" s="312">
        <f>IF(OR(J1280="",G1280=""),"",G1280+ROW()/1000000)</f>
      </c>
      <c r="R1280" s="247">
        <f>IF(Q1280="","",SUMIFS(Txn[Signed Units],Txn[Key],J1280,Txn[Transaction Order],"&lt;="&amp;Q1280))</f>
      </c>
    </row>
    <row r="1281" spans="10:18" ht="15" customHeight="1" x14ac:dyDescent="0.15">
      <c r="J1281" s="246">
        <f>IF(OR(B1281="",C1281="",E1281=""),"",B1281&amp;":"&amp;C1281&amp;":"&amp;E1281)</f>
      </c>
      <c r="K1281" s="247">
        <f>IF(A1281="","",A1281*D1281)</f>
      </c>
      <c r="L1281" s="246">
        <f>IF(A1281="","",IF(OR(A1281=1,A1281=0),H1281,0))</f>
      </c>
      <c r="M1281" s="246">
        <f>IF(A1281="","",IF(A1281=-1,H1281,0))</f>
      </c>
      <c r="N1281">
        <f>IF(J1281="","",IF(E1281="SGD",1,IF(E1281="USD",Settings!$B$22,IF(E1281="HKD",Settings!$B$23,1))))</f>
      </c>
      <c r="O1281">
        <f>IF(OR(B1281="",C1281="",E1281=""),0,(IF(A1281=-1,H1281,0)-IF(OR(A1281=1,A1281=0),H1281,0)+IF(A1281=2,H1281,0))*IF(E1281="SGD",1,IF(E1281="USD",Settings!$B$22,IF(E1281="HKD",Settings!$B$23,1))))</f>
        <v>0</v>
      </c>
      <c r="P1281">
        <f>IF(OR(B1281="",C1281="",E1281=""),0,IF(A1281=2,H1281*IF(E1281="SGD",1,IF(E1281="USD",Settings!$B$22,IF(E1281="HKD",Settings!$B$23,1))),0))</f>
        <v>0</v>
      </c>
      <c r="Q1281" s="312">
        <f>IF(OR(J1281="",G1281=""),"",G1281+ROW()/1000000)</f>
      </c>
      <c r="R1281" s="247">
        <f>IF(Q1281="","",SUMIFS(Txn[Signed Units],Txn[Key],J1281,Txn[Transaction Order],"&lt;="&amp;Q1281))</f>
      </c>
    </row>
    <row r="1282" spans="10:18" ht="15" customHeight="1" x14ac:dyDescent="0.15">
      <c r="J1282" s="246">
        <f>IF(OR(B1282="",C1282="",E1282=""),"",B1282&amp;":"&amp;C1282&amp;":"&amp;E1282)</f>
      </c>
      <c r="K1282" s="247">
        <f>IF(A1282="","",A1282*D1282)</f>
      </c>
      <c r="L1282" s="246">
        <f>IF(A1282="","",IF(OR(A1282=1,A1282=0),H1282,0))</f>
      </c>
      <c r="M1282" s="246">
        <f>IF(A1282="","",IF(A1282=-1,H1282,0))</f>
      </c>
      <c r="N1282">
        <f>IF(J1282="","",IF(E1282="SGD",1,IF(E1282="USD",Settings!$B$22,IF(E1282="HKD",Settings!$B$23,1))))</f>
      </c>
      <c r="O1282">
        <f>IF(OR(B1282="",C1282="",E1282=""),0,(IF(A1282=-1,H1282,0)-IF(OR(A1282=1,A1282=0),H1282,0)+IF(A1282=2,H1282,0))*IF(E1282="SGD",1,IF(E1282="USD",Settings!$B$22,IF(E1282="HKD",Settings!$B$23,1))))</f>
        <v>0</v>
      </c>
      <c r="P1282">
        <f>IF(OR(B1282="",C1282="",E1282=""),0,IF(A1282=2,H1282*IF(E1282="SGD",1,IF(E1282="USD",Settings!$B$22,IF(E1282="HKD",Settings!$B$23,1))),0))</f>
        <v>0</v>
      </c>
      <c r="Q1282" s="312">
        <f>IF(OR(J1282="",G1282=""),"",G1282+ROW()/1000000)</f>
      </c>
      <c r="R1282" s="247">
        <f>IF(Q1282="","",SUMIFS(Txn[Signed Units],Txn[Key],J1282,Txn[Transaction Order],"&lt;="&amp;Q1282))</f>
      </c>
    </row>
    <row r="1283" spans="10:18" ht="15" customHeight="1" x14ac:dyDescent="0.15">
      <c r="J1283" s="246">
        <f>IF(OR(B1283="",C1283="",E1283=""),"",B1283&amp;":"&amp;C1283&amp;":"&amp;E1283)</f>
      </c>
      <c r="K1283" s="247">
        <f>IF(A1283="","",A1283*D1283)</f>
      </c>
      <c r="L1283" s="246">
        <f>IF(A1283="","",IF(OR(A1283=1,A1283=0),H1283,0))</f>
      </c>
      <c r="M1283" s="246">
        <f>IF(A1283="","",IF(A1283=-1,H1283,0))</f>
      </c>
      <c r="N1283">
        <f>IF(J1283="","",IF(E1283="SGD",1,IF(E1283="USD",Settings!$B$22,IF(E1283="HKD",Settings!$B$23,1))))</f>
      </c>
      <c r="O1283">
        <f>IF(OR(B1283="",C1283="",E1283=""),0,(IF(A1283=-1,H1283,0)-IF(OR(A1283=1,A1283=0),H1283,0)+IF(A1283=2,H1283,0))*IF(E1283="SGD",1,IF(E1283="USD",Settings!$B$22,IF(E1283="HKD",Settings!$B$23,1))))</f>
        <v>0</v>
      </c>
      <c r="P1283">
        <f>IF(OR(B1283="",C1283="",E1283=""),0,IF(A1283=2,H1283*IF(E1283="SGD",1,IF(E1283="USD",Settings!$B$22,IF(E1283="HKD",Settings!$B$23,1))),0))</f>
        <v>0</v>
      </c>
      <c r="Q1283" s="312">
        <f>IF(OR(J1283="",G1283=""),"",G1283+ROW()/1000000)</f>
      </c>
      <c r="R1283" s="247">
        <f>IF(Q1283="","",SUMIFS(Txn[Signed Units],Txn[Key],J1283,Txn[Transaction Order],"&lt;="&amp;Q1283))</f>
      </c>
    </row>
    <row r="1284" spans="10:18" ht="15" customHeight="1" x14ac:dyDescent="0.15">
      <c r="J1284" s="246">
        <f>IF(OR(B1284="",C1284="",E1284=""),"",B1284&amp;":"&amp;C1284&amp;":"&amp;E1284)</f>
      </c>
      <c r="K1284" s="247">
        <f>IF(A1284="","",A1284*D1284)</f>
      </c>
      <c r="L1284" s="246">
        <f>IF(A1284="","",IF(OR(A1284=1,A1284=0),H1284,0))</f>
      </c>
      <c r="M1284" s="246">
        <f>IF(A1284="","",IF(A1284=-1,H1284,0))</f>
      </c>
      <c r="N1284">
        <f>IF(J1284="","",IF(E1284="SGD",1,IF(E1284="USD",Settings!$B$22,IF(E1284="HKD",Settings!$B$23,1))))</f>
      </c>
      <c r="O1284">
        <f>IF(OR(B1284="",C1284="",E1284=""),0,(IF(A1284=-1,H1284,0)-IF(OR(A1284=1,A1284=0),H1284,0)+IF(A1284=2,H1284,0))*IF(E1284="SGD",1,IF(E1284="USD",Settings!$B$22,IF(E1284="HKD",Settings!$B$23,1))))</f>
        <v>0</v>
      </c>
      <c r="P1284">
        <f>IF(OR(B1284="",C1284="",E1284=""),0,IF(A1284=2,H1284*IF(E1284="SGD",1,IF(E1284="USD",Settings!$B$22,IF(E1284="HKD",Settings!$B$23,1))),0))</f>
        <v>0</v>
      </c>
      <c r="Q1284" s="312">
        <f>IF(OR(J1284="",G1284=""),"",G1284+ROW()/1000000)</f>
      </c>
      <c r="R1284" s="247">
        <f>IF(Q1284="","",SUMIFS(Txn[Signed Units],Txn[Key],J1284,Txn[Transaction Order],"&lt;="&amp;Q1284))</f>
      </c>
    </row>
    <row r="1285" spans="10:18" ht="15" customHeight="1" x14ac:dyDescent="0.15">
      <c r="J1285" s="246">
        <f>IF(OR(B1285="",C1285="",E1285=""),"",B1285&amp;":"&amp;C1285&amp;":"&amp;E1285)</f>
      </c>
      <c r="K1285" s="247">
        <f>IF(A1285="","",A1285*D1285)</f>
      </c>
      <c r="L1285" s="246">
        <f>IF(A1285="","",IF(OR(A1285=1,A1285=0),H1285,0))</f>
      </c>
      <c r="M1285" s="246">
        <f>IF(A1285="","",IF(A1285=-1,H1285,0))</f>
      </c>
      <c r="N1285">
        <f>IF(J1285="","",IF(E1285="SGD",1,IF(E1285="USD",Settings!$B$22,IF(E1285="HKD",Settings!$B$23,1))))</f>
      </c>
      <c r="O1285">
        <f>IF(OR(B1285="",C1285="",E1285=""),0,(IF(A1285=-1,H1285,0)-IF(OR(A1285=1,A1285=0),H1285,0)+IF(A1285=2,H1285,0))*IF(E1285="SGD",1,IF(E1285="USD",Settings!$B$22,IF(E1285="HKD",Settings!$B$23,1))))</f>
        <v>0</v>
      </c>
      <c r="P1285">
        <f>IF(OR(B1285="",C1285="",E1285=""),0,IF(A1285=2,H1285*IF(E1285="SGD",1,IF(E1285="USD",Settings!$B$22,IF(E1285="HKD",Settings!$B$23,1))),0))</f>
        <v>0</v>
      </c>
      <c r="Q1285" s="312">
        <f>IF(OR(J1285="",G1285=""),"",G1285+ROW()/1000000)</f>
      </c>
      <c r="R1285" s="247">
        <f>IF(Q1285="","",SUMIFS(Txn[Signed Units],Txn[Key],J1285,Txn[Transaction Order],"&lt;="&amp;Q1285))</f>
      </c>
    </row>
    <row r="1286" spans="10:18" ht="15" customHeight="1" x14ac:dyDescent="0.15">
      <c r="J1286" s="246">
        <f>IF(OR(B1286="",C1286="",E1286=""),"",B1286&amp;":"&amp;C1286&amp;":"&amp;E1286)</f>
      </c>
      <c r="K1286" s="247">
        <f>IF(A1286="","",A1286*D1286)</f>
      </c>
      <c r="L1286" s="246">
        <f>IF(A1286="","",IF(OR(A1286=1,A1286=0),H1286,0))</f>
      </c>
      <c r="M1286" s="246">
        <f>IF(A1286="","",IF(A1286=-1,H1286,0))</f>
      </c>
      <c r="N1286">
        <f>IF(J1286="","",IF(E1286="SGD",1,IF(E1286="USD",Settings!$B$22,IF(E1286="HKD",Settings!$B$23,1))))</f>
      </c>
      <c r="O1286">
        <f>IF(OR(B1286="",C1286="",E1286=""),0,(IF(A1286=-1,H1286,0)-IF(OR(A1286=1,A1286=0),H1286,0)+IF(A1286=2,H1286,0))*IF(E1286="SGD",1,IF(E1286="USD",Settings!$B$22,IF(E1286="HKD",Settings!$B$23,1))))</f>
        <v>0</v>
      </c>
      <c r="P1286">
        <f>IF(OR(B1286="",C1286="",E1286=""),0,IF(A1286=2,H1286*IF(E1286="SGD",1,IF(E1286="USD",Settings!$B$22,IF(E1286="HKD",Settings!$B$23,1))),0))</f>
        <v>0</v>
      </c>
      <c r="Q1286" s="312">
        <f>IF(OR(J1286="",G1286=""),"",G1286+ROW()/1000000)</f>
      </c>
      <c r="R1286" s="247">
        <f>IF(Q1286="","",SUMIFS(Txn[Signed Units],Txn[Key],J1286,Txn[Transaction Order],"&lt;="&amp;Q1286))</f>
      </c>
    </row>
    <row r="1287" spans="10:18" ht="15" customHeight="1" x14ac:dyDescent="0.15">
      <c r="J1287" s="246">
        <f>IF(OR(B1287="",C1287="",E1287=""),"",B1287&amp;":"&amp;C1287&amp;":"&amp;E1287)</f>
      </c>
      <c r="K1287" s="247">
        <f>IF(A1287="","",A1287*D1287)</f>
      </c>
      <c r="L1287" s="246">
        <f>IF(A1287="","",IF(OR(A1287=1,A1287=0),H1287,0))</f>
      </c>
      <c r="M1287" s="246">
        <f>IF(A1287="","",IF(A1287=-1,H1287,0))</f>
      </c>
      <c r="N1287">
        <f>IF(J1287="","",IF(E1287="SGD",1,IF(E1287="USD",Settings!$B$22,IF(E1287="HKD",Settings!$B$23,1))))</f>
      </c>
      <c r="O1287">
        <f>IF(OR(B1287="",C1287="",E1287=""),0,(IF(A1287=-1,H1287,0)-IF(OR(A1287=1,A1287=0),H1287,0)+IF(A1287=2,H1287,0))*IF(E1287="SGD",1,IF(E1287="USD",Settings!$B$22,IF(E1287="HKD",Settings!$B$23,1))))</f>
        <v>0</v>
      </c>
      <c r="P1287">
        <f>IF(OR(B1287="",C1287="",E1287=""),0,IF(A1287=2,H1287*IF(E1287="SGD",1,IF(E1287="USD",Settings!$B$22,IF(E1287="HKD",Settings!$B$23,1))),0))</f>
        <v>0</v>
      </c>
      <c r="Q1287" s="312">
        <f>IF(OR(J1287="",G1287=""),"",G1287+ROW()/1000000)</f>
      </c>
      <c r="R1287" s="247">
        <f>IF(Q1287="","",SUMIFS(Txn[Signed Units],Txn[Key],J1287,Txn[Transaction Order],"&lt;="&amp;Q1287))</f>
      </c>
    </row>
    <row r="1288" spans="10:18" ht="15" customHeight="1" x14ac:dyDescent="0.15">
      <c r="J1288" s="246">
        <f>IF(OR(B1288="",C1288="",E1288=""),"",B1288&amp;":"&amp;C1288&amp;":"&amp;E1288)</f>
      </c>
      <c r="K1288" s="247">
        <f>IF(A1288="","",A1288*D1288)</f>
      </c>
      <c r="L1288" s="246">
        <f>IF(A1288="","",IF(OR(A1288=1,A1288=0),H1288,0))</f>
      </c>
      <c r="M1288" s="246">
        <f>IF(A1288="","",IF(A1288=-1,H1288,0))</f>
      </c>
      <c r="N1288">
        <f>IF(J1288="","",IF(E1288="SGD",1,IF(E1288="USD",Settings!$B$22,IF(E1288="HKD",Settings!$B$23,1))))</f>
      </c>
      <c r="O1288">
        <f>IF(OR(B1288="",C1288="",E1288=""),0,(IF(A1288=-1,H1288,0)-IF(OR(A1288=1,A1288=0),H1288,0)+IF(A1288=2,H1288,0))*IF(E1288="SGD",1,IF(E1288="USD",Settings!$B$22,IF(E1288="HKD",Settings!$B$23,1))))</f>
        <v>0</v>
      </c>
      <c r="P1288">
        <f>IF(OR(B1288="",C1288="",E1288=""),0,IF(A1288=2,H1288*IF(E1288="SGD",1,IF(E1288="USD",Settings!$B$22,IF(E1288="HKD",Settings!$B$23,1))),0))</f>
        <v>0</v>
      </c>
      <c r="Q1288" s="312">
        <f>IF(OR(J1288="",G1288=""),"",G1288+ROW()/1000000)</f>
      </c>
      <c r="R1288" s="247">
        <f>IF(Q1288="","",SUMIFS(Txn[Signed Units],Txn[Key],J1288,Txn[Transaction Order],"&lt;="&amp;Q1288))</f>
      </c>
    </row>
    <row r="1289" spans="10:18" ht="15" customHeight="1" x14ac:dyDescent="0.15">
      <c r="J1289" s="246">
        <f>IF(OR(B1289="",C1289="",E1289=""),"",B1289&amp;":"&amp;C1289&amp;":"&amp;E1289)</f>
      </c>
      <c r="K1289" s="247">
        <f>IF(A1289="","",A1289*D1289)</f>
      </c>
      <c r="L1289" s="246">
        <f>IF(A1289="","",IF(OR(A1289=1,A1289=0),H1289,0))</f>
      </c>
      <c r="M1289" s="246">
        <f>IF(A1289="","",IF(A1289=-1,H1289,0))</f>
      </c>
      <c r="N1289">
        <f>IF(J1289="","",IF(E1289="SGD",1,IF(E1289="USD",Settings!$B$22,IF(E1289="HKD",Settings!$B$23,1))))</f>
      </c>
      <c r="O1289">
        <f>IF(OR(B1289="",C1289="",E1289=""),0,(IF(A1289=-1,H1289,0)-IF(OR(A1289=1,A1289=0),H1289,0)+IF(A1289=2,H1289,0))*IF(E1289="SGD",1,IF(E1289="USD",Settings!$B$22,IF(E1289="HKD",Settings!$B$23,1))))</f>
        <v>0</v>
      </c>
      <c r="P1289">
        <f>IF(OR(B1289="",C1289="",E1289=""),0,IF(A1289=2,H1289*IF(E1289="SGD",1,IF(E1289="USD",Settings!$B$22,IF(E1289="HKD",Settings!$B$23,1))),0))</f>
        <v>0</v>
      </c>
      <c r="Q1289" s="312">
        <f>IF(OR(J1289="",G1289=""),"",G1289+ROW()/1000000)</f>
      </c>
      <c r="R1289" s="247">
        <f>IF(Q1289="","",SUMIFS(Txn[Signed Units],Txn[Key],J1289,Txn[Transaction Order],"&lt;="&amp;Q1289))</f>
      </c>
    </row>
    <row r="1290" spans="10:18" ht="15" customHeight="1" x14ac:dyDescent="0.15">
      <c r="J1290" s="246">
        <f>IF(OR(B1290="",C1290="",E1290=""),"",B1290&amp;":"&amp;C1290&amp;":"&amp;E1290)</f>
      </c>
      <c r="K1290" s="247">
        <f>IF(A1290="","",A1290*D1290)</f>
      </c>
      <c r="L1290" s="246">
        <f>IF(A1290="","",IF(OR(A1290=1,A1290=0),H1290,0))</f>
      </c>
      <c r="M1290" s="246">
        <f>IF(A1290="","",IF(A1290=-1,H1290,0))</f>
      </c>
      <c r="N1290">
        <f>IF(J1290="","",IF(E1290="SGD",1,IF(E1290="USD",Settings!$B$22,IF(E1290="HKD",Settings!$B$23,1))))</f>
      </c>
      <c r="O1290">
        <f>IF(OR(B1290="",C1290="",E1290=""),0,(IF(A1290=-1,H1290,0)-IF(OR(A1290=1,A1290=0),H1290,0)+IF(A1290=2,H1290,0))*IF(E1290="SGD",1,IF(E1290="USD",Settings!$B$22,IF(E1290="HKD",Settings!$B$23,1))))</f>
        <v>0</v>
      </c>
      <c r="P1290">
        <f>IF(OR(B1290="",C1290="",E1290=""),0,IF(A1290=2,H1290*IF(E1290="SGD",1,IF(E1290="USD",Settings!$B$22,IF(E1290="HKD",Settings!$B$23,1))),0))</f>
        <v>0</v>
      </c>
      <c r="Q1290" s="312">
        <f>IF(OR(J1290="",G1290=""),"",G1290+ROW()/1000000)</f>
      </c>
      <c r="R1290" s="247">
        <f>IF(Q1290="","",SUMIFS(Txn[Signed Units],Txn[Key],J1290,Txn[Transaction Order],"&lt;="&amp;Q1290))</f>
      </c>
    </row>
    <row r="1291" spans="10:18" ht="15" customHeight="1" x14ac:dyDescent="0.15">
      <c r="J1291" s="246">
        <f>IF(OR(B1291="",C1291="",E1291=""),"",B1291&amp;":"&amp;C1291&amp;":"&amp;E1291)</f>
      </c>
      <c r="K1291" s="247">
        <f>IF(A1291="","",A1291*D1291)</f>
      </c>
      <c r="L1291" s="246">
        <f>IF(A1291="","",IF(OR(A1291=1,A1291=0),H1291,0))</f>
      </c>
      <c r="M1291" s="246">
        <f>IF(A1291="","",IF(A1291=-1,H1291,0))</f>
      </c>
      <c r="N1291">
        <f>IF(J1291="","",IF(E1291="SGD",1,IF(E1291="USD",Settings!$B$22,IF(E1291="HKD",Settings!$B$23,1))))</f>
      </c>
      <c r="O1291">
        <f>IF(OR(B1291="",C1291="",E1291=""),0,(IF(A1291=-1,H1291,0)-IF(OR(A1291=1,A1291=0),H1291,0)+IF(A1291=2,H1291,0))*IF(E1291="SGD",1,IF(E1291="USD",Settings!$B$22,IF(E1291="HKD",Settings!$B$23,1))))</f>
        <v>0</v>
      </c>
      <c r="P1291">
        <f>IF(OR(B1291="",C1291="",E1291=""),0,IF(A1291=2,H1291*IF(E1291="SGD",1,IF(E1291="USD",Settings!$B$22,IF(E1291="HKD",Settings!$B$23,1))),0))</f>
        <v>0</v>
      </c>
      <c r="Q1291" s="312">
        <f>IF(OR(J1291="",G1291=""),"",G1291+ROW()/1000000)</f>
      </c>
      <c r="R1291" s="247">
        <f>IF(Q1291="","",SUMIFS(Txn[Signed Units],Txn[Key],J1291,Txn[Transaction Order],"&lt;="&amp;Q1291))</f>
      </c>
    </row>
    <row r="1292" spans="10:18" ht="15" customHeight="1" x14ac:dyDescent="0.15">
      <c r="J1292" s="246">
        <f>IF(OR(B1292="",C1292="",E1292=""),"",B1292&amp;":"&amp;C1292&amp;":"&amp;E1292)</f>
      </c>
      <c r="K1292" s="247">
        <f>IF(A1292="","",A1292*D1292)</f>
      </c>
      <c r="L1292" s="246">
        <f>IF(A1292="","",IF(OR(A1292=1,A1292=0),H1292,0))</f>
      </c>
      <c r="M1292" s="246">
        <f>IF(A1292="","",IF(A1292=-1,H1292,0))</f>
      </c>
      <c r="N1292">
        <f>IF(J1292="","",IF(E1292="SGD",1,IF(E1292="USD",Settings!$B$22,IF(E1292="HKD",Settings!$B$23,1))))</f>
      </c>
      <c r="O1292">
        <f>IF(OR(B1292="",C1292="",E1292=""),0,(IF(A1292=-1,H1292,0)-IF(OR(A1292=1,A1292=0),H1292,0)+IF(A1292=2,H1292,0))*IF(E1292="SGD",1,IF(E1292="USD",Settings!$B$22,IF(E1292="HKD",Settings!$B$23,1))))</f>
        <v>0</v>
      </c>
      <c r="P1292">
        <f>IF(OR(B1292="",C1292="",E1292=""),0,IF(A1292=2,H1292*IF(E1292="SGD",1,IF(E1292="USD",Settings!$B$22,IF(E1292="HKD",Settings!$B$23,1))),0))</f>
        <v>0</v>
      </c>
      <c r="Q1292" s="312">
        <f>IF(OR(J1292="",G1292=""),"",G1292+ROW()/1000000)</f>
      </c>
      <c r="R1292" s="247">
        <f>IF(Q1292="","",SUMIFS(Txn[Signed Units],Txn[Key],J1292,Txn[Transaction Order],"&lt;="&amp;Q1292))</f>
      </c>
    </row>
    <row r="1293" spans="10:18" ht="15" customHeight="1" x14ac:dyDescent="0.15">
      <c r="J1293" s="246">
        <f>IF(OR(B1293="",C1293="",E1293=""),"",B1293&amp;":"&amp;C1293&amp;":"&amp;E1293)</f>
      </c>
      <c r="K1293" s="247">
        <f>IF(A1293="","",A1293*D1293)</f>
      </c>
      <c r="L1293" s="246">
        <f>IF(A1293="","",IF(OR(A1293=1,A1293=0),H1293,0))</f>
      </c>
      <c r="M1293" s="246">
        <f>IF(A1293="","",IF(A1293=-1,H1293,0))</f>
      </c>
      <c r="N1293">
        <f>IF(J1293="","",IF(E1293="SGD",1,IF(E1293="USD",Settings!$B$22,IF(E1293="HKD",Settings!$B$23,1))))</f>
      </c>
      <c r="O1293">
        <f>IF(OR(B1293="",C1293="",E1293=""),0,(IF(A1293=-1,H1293,0)-IF(OR(A1293=1,A1293=0),H1293,0)+IF(A1293=2,H1293,0))*IF(E1293="SGD",1,IF(E1293="USD",Settings!$B$22,IF(E1293="HKD",Settings!$B$23,1))))</f>
        <v>0</v>
      </c>
      <c r="P1293">
        <f>IF(OR(B1293="",C1293="",E1293=""),0,IF(A1293=2,H1293*IF(E1293="SGD",1,IF(E1293="USD",Settings!$B$22,IF(E1293="HKD",Settings!$B$23,1))),0))</f>
        <v>0</v>
      </c>
      <c r="Q1293" s="312">
        <f>IF(OR(J1293="",G1293=""),"",G1293+ROW()/1000000)</f>
      </c>
      <c r="R1293" s="247">
        <f>IF(Q1293="","",SUMIFS(Txn[Signed Units],Txn[Key],J1293,Txn[Transaction Order],"&lt;="&amp;Q1293))</f>
      </c>
    </row>
    <row r="1294" spans="10:18" ht="15" customHeight="1" x14ac:dyDescent="0.15">
      <c r="J1294" s="246">
        <f>IF(OR(B1294="",C1294="",E1294=""),"",B1294&amp;":"&amp;C1294&amp;":"&amp;E1294)</f>
      </c>
      <c r="K1294" s="247">
        <f>IF(A1294="","",A1294*D1294)</f>
      </c>
      <c r="L1294" s="246">
        <f>IF(A1294="","",IF(OR(A1294=1,A1294=0),H1294,0))</f>
      </c>
      <c r="M1294" s="246">
        <f>IF(A1294="","",IF(A1294=-1,H1294,0))</f>
      </c>
      <c r="N1294">
        <f>IF(J1294="","",IF(E1294="SGD",1,IF(E1294="USD",Settings!$B$22,IF(E1294="HKD",Settings!$B$23,1))))</f>
      </c>
      <c r="O1294">
        <f>IF(OR(B1294="",C1294="",E1294=""),0,(IF(A1294=-1,H1294,0)-IF(OR(A1294=1,A1294=0),H1294,0)+IF(A1294=2,H1294,0))*IF(E1294="SGD",1,IF(E1294="USD",Settings!$B$22,IF(E1294="HKD",Settings!$B$23,1))))</f>
        <v>0</v>
      </c>
      <c r="P1294">
        <f>IF(OR(B1294="",C1294="",E1294=""),0,IF(A1294=2,H1294*IF(E1294="SGD",1,IF(E1294="USD",Settings!$B$22,IF(E1294="HKD",Settings!$B$23,1))),0))</f>
        <v>0</v>
      </c>
      <c r="Q1294" s="312">
        <f>IF(OR(J1294="",G1294=""),"",G1294+ROW()/1000000)</f>
      </c>
      <c r="R1294" s="247">
        <f>IF(Q1294="","",SUMIFS(Txn[Signed Units],Txn[Key],J1294,Txn[Transaction Order],"&lt;="&amp;Q1294))</f>
      </c>
    </row>
    <row r="1295" spans="10:18" ht="15" customHeight="1" x14ac:dyDescent="0.15">
      <c r="J1295" s="246">
        <f>IF(OR(B1295="",C1295="",E1295=""),"",B1295&amp;":"&amp;C1295&amp;":"&amp;E1295)</f>
      </c>
      <c r="K1295" s="247">
        <f>IF(A1295="","",A1295*D1295)</f>
      </c>
      <c r="L1295" s="246">
        <f>IF(A1295="","",IF(OR(A1295=1,A1295=0),H1295,0))</f>
      </c>
      <c r="M1295" s="246">
        <f>IF(A1295="","",IF(A1295=-1,H1295,0))</f>
      </c>
      <c r="N1295">
        <f>IF(J1295="","",IF(E1295="SGD",1,IF(E1295="USD",Settings!$B$22,IF(E1295="HKD",Settings!$B$23,1))))</f>
      </c>
      <c r="O1295">
        <f>IF(OR(B1295="",C1295="",E1295=""),0,(IF(A1295=-1,H1295,0)-IF(OR(A1295=1,A1295=0),H1295,0)+IF(A1295=2,H1295,0))*IF(E1295="SGD",1,IF(E1295="USD",Settings!$B$22,IF(E1295="HKD",Settings!$B$23,1))))</f>
        <v>0</v>
      </c>
      <c r="P1295">
        <f>IF(OR(B1295="",C1295="",E1295=""),0,IF(A1295=2,H1295*IF(E1295="SGD",1,IF(E1295="USD",Settings!$B$22,IF(E1295="HKD",Settings!$B$23,1))),0))</f>
        <v>0</v>
      </c>
      <c r="Q1295" s="312">
        <f>IF(OR(J1295="",G1295=""),"",G1295+ROW()/1000000)</f>
      </c>
      <c r="R1295" s="247">
        <f>IF(Q1295="","",SUMIFS(Txn[Signed Units],Txn[Key],J1295,Txn[Transaction Order],"&lt;="&amp;Q1295))</f>
      </c>
    </row>
    <row r="1296" spans="10:18" ht="15" customHeight="1" x14ac:dyDescent="0.15">
      <c r="J1296" s="246">
        <f>IF(OR(B1296="",C1296="",E1296=""),"",B1296&amp;":"&amp;C1296&amp;":"&amp;E1296)</f>
      </c>
      <c r="K1296" s="247">
        <f>IF(A1296="","",A1296*D1296)</f>
      </c>
      <c r="L1296" s="246">
        <f>IF(A1296="","",IF(OR(A1296=1,A1296=0),H1296,0))</f>
      </c>
      <c r="M1296" s="246">
        <f>IF(A1296="","",IF(A1296=-1,H1296,0))</f>
      </c>
      <c r="N1296">
        <f>IF(J1296="","",IF(E1296="SGD",1,IF(E1296="USD",Settings!$B$22,IF(E1296="HKD",Settings!$B$23,1))))</f>
      </c>
      <c r="O1296">
        <f>IF(OR(B1296="",C1296="",E1296=""),0,(IF(A1296=-1,H1296,0)-IF(OR(A1296=1,A1296=0),H1296,0)+IF(A1296=2,H1296,0))*IF(E1296="SGD",1,IF(E1296="USD",Settings!$B$22,IF(E1296="HKD",Settings!$B$23,1))))</f>
        <v>0</v>
      </c>
      <c r="P1296">
        <f>IF(OR(B1296="",C1296="",E1296=""),0,IF(A1296=2,H1296*IF(E1296="SGD",1,IF(E1296="USD",Settings!$B$22,IF(E1296="HKD",Settings!$B$23,1))),0))</f>
        <v>0</v>
      </c>
      <c r="Q1296" s="312">
        <f>IF(OR(J1296="",G1296=""),"",G1296+ROW()/1000000)</f>
      </c>
      <c r="R1296" s="247">
        <f>IF(Q1296="","",SUMIFS(Txn[Signed Units],Txn[Key],J1296,Txn[Transaction Order],"&lt;="&amp;Q1296))</f>
      </c>
    </row>
    <row r="1297" spans="10:18" ht="15" customHeight="1" x14ac:dyDescent="0.15">
      <c r="J1297" s="246">
        <f>IF(OR(B1297="",C1297="",E1297=""),"",B1297&amp;":"&amp;C1297&amp;":"&amp;E1297)</f>
      </c>
      <c r="K1297" s="247">
        <f>IF(A1297="","",A1297*D1297)</f>
      </c>
      <c r="L1297" s="246">
        <f>IF(A1297="","",IF(OR(A1297=1,A1297=0),H1297,0))</f>
      </c>
      <c r="M1297" s="246">
        <f>IF(A1297="","",IF(A1297=-1,H1297,0))</f>
      </c>
      <c r="N1297">
        <f>IF(J1297="","",IF(E1297="SGD",1,IF(E1297="USD",Settings!$B$22,IF(E1297="HKD",Settings!$B$23,1))))</f>
      </c>
      <c r="O1297">
        <f>IF(OR(B1297="",C1297="",E1297=""),0,(IF(A1297=-1,H1297,0)-IF(OR(A1297=1,A1297=0),H1297,0)+IF(A1297=2,H1297,0))*IF(E1297="SGD",1,IF(E1297="USD",Settings!$B$22,IF(E1297="HKD",Settings!$B$23,1))))</f>
        <v>0</v>
      </c>
      <c r="P1297">
        <f>IF(OR(B1297="",C1297="",E1297=""),0,IF(A1297=2,H1297*IF(E1297="SGD",1,IF(E1297="USD",Settings!$B$22,IF(E1297="HKD",Settings!$B$23,1))),0))</f>
        <v>0</v>
      </c>
      <c r="Q1297" s="312">
        <f>IF(OR(J1297="",G1297=""),"",G1297+ROW()/1000000)</f>
      </c>
      <c r="R1297" s="247">
        <f>IF(Q1297="","",SUMIFS(Txn[Signed Units],Txn[Key],J1297,Txn[Transaction Order],"&lt;="&amp;Q1297))</f>
      </c>
    </row>
    <row r="1298" spans="10:18" ht="15" customHeight="1" x14ac:dyDescent="0.15">
      <c r="J1298" s="246">
        <f>IF(OR(B1298="",C1298="",E1298=""),"",B1298&amp;":"&amp;C1298&amp;":"&amp;E1298)</f>
      </c>
      <c r="K1298" s="247">
        <f>IF(A1298="","",A1298*D1298)</f>
      </c>
      <c r="L1298" s="246">
        <f>IF(A1298="","",IF(OR(A1298=1,A1298=0),H1298,0))</f>
      </c>
      <c r="M1298" s="246">
        <f>IF(A1298="","",IF(A1298=-1,H1298,0))</f>
      </c>
      <c r="N1298">
        <f>IF(J1298="","",IF(E1298="SGD",1,IF(E1298="USD",Settings!$B$22,IF(E1298="HKD",Settings!$B$23,1))))</f>
      </c>
      <c r="O1298">
        <f>IF(OR(B1298="",C1298="",E1298=""),0,(IF(A1298=-1,H1298,0)-IF(OR(A1298=1,A1298=0),H1298,0)+IF(A1298=2,H1298,0))*IF(E1298="SGD",1,IF(E1298="USD",Settings!$B$22,IF(E1298="HKD",Settings!$B$23,1))))</f>
        <v>0</v>
      </c>
      <c r="P1298">
        <f>IF(OR(B1298="",C1298="",E1298=""),0,IF(A1298=2,H1298*IF(E1298="SGD",1,IF(E1298="USD",Settings!$B$22,IF(E1298="HKD",Settings!$B$23,1))),0))</f>
        <v>0</v>
      </c>
      <c r="Q1298" s="312">
        <f>IF(OR(J1298="",G1298=""),"",G1298+ROW()/1000000)</f>
      </c>
      <c r="R1298" s="247">
        <f>IF(Q1298="","",SUMIFS(Txn[Signed Units],Txn[Key],J1298,Txn[Transaction Order],"&lt;="&amp;Q1298))</f>
      </c>
    </row>
    <row r="1299" spans="10:18" ht="15" customHeight="1" x14ac:dyDescent="0.15">
      <c r="J1299" s="246">
        <f>IF(OR(B1299="",C1299="",E1299=""),"",B1299&amp;":"&amp;C1299&amp;":"&amp;E1299)</f>
      </c>
      <c r="K1299" s="247">
        <f>IF(A1299="","",A1299*D1299)</f>
      </c>
      <c r="L1299" s="246">
        <f>IF(A1299="","",IF(OR(A1299=1,A1299=0),H1299,0))</f>
      </c>
      <c r="M1299" s="246">
        <f>IF(A1299="","",IF(A1299=-1,H1299,0))</f>
      </c>
      <c r="N1299">
        <f>IF(J1299="","",IF(E1299="SGD",1,IF(E1299="USD",Settings!$B$22,IF(E1299="HKD",Settings!$B$23,1))))</f>
      </c>
      <c r="O1299">
        <f>IF(OR(B1299="",C1299="",E1299=""),0,(IF(A1299=-1,H1299,0)-IF(OR(A1299=1,A1299=0),H1299,0)+IF(A1299=2,H1299,0))*IF(E1299="SGD",1,IF(E1299="USD",Settings!$B$22,IF(E1299="HKD",Settings!$B$23,1))))</f>
        <v>0</v>
      </c>
      <c r="P1299">
        <f>IF(OR(B1299="",C1299="",E1299=""),0,IF(A1299=2,H1299*IF(E1299="SGD",1,IF(E1299="USD",Settings!$B$22,IF(E1299="HKD",Settings!$B$23,1))),0))</f>
        <v>0</v>
      </c>
      <c r="Q1299" s="312">
        <f>IF(OR(J1299="",G1299=""),"",G1299+ROW()/1000000)</f>
      </c>
      <c r="R1299" s="247">
        <f>IF(Q1299="","",SUMIFS(Txn[Signed Units],Txn[Key],J1299,Txn[Transaction Order],"&lt;="&amp;Q1299))</f>
      </c>
    </row>
    <row r="1300" spans="10:18" ht="15" customHeight="1" x14ac:dyDescent="0.15">
      <c r="J1300" s="246">
        <f>IF(OR(B1300="",C1300="",E1300=""),"",B1300&amp;":"&amp;C1300&amp;":"&amp;E1300)</f>
      </c>
      <c r="K1300" s="247">
        <f>IF(A1300="","",A1300*D1300)</f>
      </c>
      <c r="L1300" s="246">
        <f>IF(A1300="","",IF(OR(A1300=1,A1300=0),H1300,0))</f>
      </c>
      <c r="M1300" s="246">
        <f>IF(A1300="","",IF(A1300=-1,H1300,0))</f>
      </c>
      <c r="N1300">
        <f>IF(J1300="","",IF(E1300="SGD",1,IF(E1300="USD",Settings!$B$22,IF(E1300="HKD",Settings!$B$23,1))))</f>
      </c>
      <c r="O1300">
        <f>IF(OR(B1300="",C1300="",E1300=""),0,(IF(A1300=-1,H1300,0)-IF(OR(A1300=1,A1300=0),H1300,0)+IF(A1300=2,H1300,0))*IF(E1300="SGD",1,IF(E1300="USD",Settings!$B$22,IF(E1300="HKD",Settings!$B$23,1))))</f>
        <v>0</v>
      </c>
      <c r="P1300">
        <f>IF(OR(B1300="",C1300="",E1300=""),0,IF(A1300=2,H1300*IF(E1300="SGD",1,IF(E1300="USD",Settings!$B$22,IF(E1300="HKD",Settings!$B$23,1))),0))</f>
        <v>0</v>
      </c>
      <c r="Q1300" s="312">
        <f>IF(OR(J1300="",G1300=""),"",G1300+ROW()/1000000)</f>
      </c>
      <c r="R1300" s="247">
        <f>IF(Q1300="","",SUMIFS(Txn[Signed Units],Txn[Key],J1300,Txn[Transaction Order],"&lt;="&amp;Q1300))</f>
      </c>
    </row>
    <row r="1301" spans="10:18" ht="15" customHeight="1" x14ac:dyDescent="0.15">
      <c r="J1301" s="246">
        <f>IF(OR(B1301="",C1301="",E1301=""),"",B1301&amp;":"&amp;C1301&amp;":"&amp;E1301)</f>
      </c>
      <c r="K1301" s="247">
        <f>IF(A1301="","",A1301*D1301)</f>
      </c>
      <c r="L1301" s="246">
        <f>IF(A1301="","",IF(OR(A1301=1,A1301=0),H1301,0))</f>
      </c>
      <c r="M1301" s="246">
        <f>IF(A1301="","",IF(A1301=-1,H1301,0))</f>
      </c>
      <c r="N1301">
        <f>IF(J1301="","",IF(E1301="SGD",1,IF(E1301="USD",Settings!$B$22,IF(E1301="HKD",Settings!$B$23,1))))</f>
      </c>
      <c r="O1301">
        <f>IF(OR(B1301="",C1301="",E1301=""),0,(IF(A1301=-1,H1301,0)-IF(OR(A1301=1,A1301=0),H1301,0)+IF(A1301=2,H1301,0))*IF(E1301="SGD",1,IF(E1301="USD",Settings!$B$22,IF(E1301="HKD",Settings!$B$23,1))))</f>
        <v>0</v>
      </c>
      <c r="P1301">
        <f>IF(OR(B1301="",C1301="",E1301=""),0,IF(A1301=2,H1301*IF(E1301="SGD",1,IF(E1301="USD",Settings!$B$22,IF(E1301="HKD",Settings!$B$23,1))),0))</f>
        <v>0</v>
      </c>
      <c r="Q1301" s="312">
        <f>IF(OR(J1301="",G1301=""),"",G1301+ROW()/1000000)</f>
      </c>
      <c r="R1301" s="247">
        <f>IF(Q1301="","",SUMIFS(Txn[Signed Units],Txn[Key],J1301,Txn[Transaction Order],"&lt;="&amp;Q1301))</f>
      </c>
    </row>
    <row r="1302" spans="10:18" ht="15" customHeight="1" x14ac:dyDescent="0.15">
      <c r="J1302" s="246">
        <f>IF(OR(B1302="",C1302="",E1302=""),"",B1302&amp;":"&amp;C1302&amp;":"&amp;E1302)</f>
      </c>
      <c r="K1302" s="247">
        <f>IF(A1302="","",A1302*D1302)</f>
      </c>
      <c r="L1302" s="246">
        <f>IF(A1302="","",IF(OR(A1302=1,A1302=0),H1302,0))</f>
      </c>
      <c r="M1302" s="246">
        <f>IF(A1302="","",IF(A1302=-1,H1302,0))</f>
      </c>
      <c r="N1302">
        <f>IF(J1302="","",IF(E1302="SGD",1,IF(E1302="USD",Settings!$B$22,IF(E1302="HKD",Settings!$B$23,1))))</f>
      </c>
      <c r="O1302">
        <f>IF(OR(B1302="",C1302="",E1302=""),0,(IF(A1302=-1,H1302,0)-IF(OR(A1302=1,A1302=0),H1302,0)+IF(A1302=2,H1302,0))*IF(E1302="SGD",1,IF(E1302="USD",Settings!$B$22,IF(E1302="HKD",Settings!$B$23,1))))</f>
        <v>0</v>
      </c>
      <c r="P1302">
        <f>IF(OR(B1302="",C1302="",E1302=""),0,IF(A1302=2,H1302*IF(E1302="SGD",1,IF(E1302="USD",Settings!$B$22,IF(E1302="HKD",Settings!$B$23,1))),0))</f>
        <v>0</v>
      </c>
      <c r="Q1302" s="312">
        <f>IF(OR(J1302="",G1302=""),"",G1302+ROW()/1000000)</f>
      </c>
      <c r="R1302" s="247">
        <f>IF(Q1302="","",SUMIFS(Txn[Signed Units],Txn[Key],J1302,Txn[Transaction Order],"&lt;="&amp;Q1302))</f>
      </c>
    </row>
    <row r="1303" spans="10:18" ht="15" customHeight="1" x14ac:dyDescent="0.15">
      <c r="J1303" s="246">
        <f>IF(OR(B1303="",C1303="",E1303=""),"",B1303&amp;":"&amp;C1303&amp;":"&amp;E1303)</f>
      </c>
      <c r="K1303" s="247">
        <f>IF(A1303="","",A1303*D1303)</f>
      </c>
      <c r="L1303" s="246">
        <f>IF(A1303="","",IF(OR(A1303=1,A1303=0),H1303,0))</f>
      </c>
      <c r="M1303" s="246">
        <f>IF(A1303="","",IF(A1303=-1,H1303,0))</f>
      </c>
      <c r="N1303">
        <f>IF(J1303="","",IF(E1303="SGD",1,IF(E1303="USD",Settings!$B$22,IF(E1303="HKD",Settings!$B$23,1))))</f>
      </c>
      <c r="O1303">
        <f>IF(OR(B1303="",C1303="",E1303=""),0,(IF(A1303=-1,H1303,0)-IF(OR(A1303=1,A1303=0),H1303,0)+IF(A1303=2,H1303,0))*IF(E1303="SGD",1,IF(E1303="USD",Settings!$B$22,IF(E1303="HKD",Settings!$B$23,1))))</f>
        <v>0</v>
      </c>
      <c r="P1303">
        <f>IF(OR(B1303="",C1303="",E1303=""),0,IF(A1303=2,H1303*IF(E1303="SGD",1,IF(E1303="USD",Settings!$B$22,IF(E1303="HKD",Settings!$B$23,1))),0))</f>
        <v>0</v>
      </c>
      <c r="Q1303" s="312">
        <f>IF(OR(J1303="",G1303=""),"",G1303+ROW()/1000000)</f>
      </c>
      <c r="R1303" s="247">
        <f>IF(Q1303="","",SUMIFS(Txn[Signed Units],Txn[Key],J1303,Txn[Transaction Order],"&lt;="&amp;Q1303))</f>
      </c>
    </row>
    <row r="1304" spans="10:18" ht="15" customHeight="1" x14ac:dyDescent="0.15">
      <c r="J1304" s="246">
        <f>IF(OR(B1304="",C1304="",E1304=""),"",B1304&amp;":"&amp;C1304&amp;":"&amp;E1304)</f>
      </c>
      <c r="K1304" s="247">
        <f>IF(A1304="","",A1304*D1304)</f>
      </c>
      <c r="L1304" s="246">
        <f>IF(A1304="","",IF(OR(A1304=1,A1304=0),H1304,0))</f>
      </c>
      <c r="M1304" s="246">
        <f>IF(A1304="","",IF(A1304=-1,H1304,0))</f>
      </c>
      <c r="N1304">
        <f>IF(J1304="","",IF(E1304="SGD",1,IF(E1304="USD",Settings!$B$22,IF(E1304="HKD",Settings!$B$23,1))))</f>
      </c>
      <c r="O1304">
        <f>IF(OR(B1304="",C1304="",E1304=""),0,(IF(A1304=-1,H1304,0)-IF(OR(A1304=1,A1304=0),H1304,0)+IF(A1304=2,H1304,0))*IF(E1304="SGD",1,IF(E1304="USD",Settings!$B$22,IF(E1304="HKD",Settings!$B$23,1))))</f>
        <v>0</v>
      </c>
      <c r="P1304">
        <f>IF(OR(B1304="",C1304="",E1304=""),0,IF(A1304=2,H1304*IF(E1304="SGD",1,IF(E1304="USD",Settings!$B$22,IF(E1304="HKD",Settings!$B$23,1))),0))</f>
        <v>0</v>
      </c>
      <c r="Q1304" s="312">
        <f>IF(OR(J1304="",G1304=""),"",G1304+ROW()/1000000)</f>
      </c>
      <c r="R1304" s="247">
        <f>IF(Q1304="","",SUMIFS(Txn[Signed Units],Txn[Key],J1304,Txn[Transaction Order],"&lt;="&amp;Q1304))</f>
      </c>
    </row>
    <row r="1305" spans="10:18" ht="15" customHeight="1" x14ac:dyDescent="0.15">
      <c r="J1305" s="246">
        <f>IF(OR(B1305="",C1305="",E1305=""),"",B1305&amp;":"&amp;C1305&amp;":"&amp;E1305)</f>
      </c>
      <c r="K1305" s="247">
        <f>IF(A1305="","",A1305*D1305)</f>
      </c>
      <c r="L1305" s="246">
        <f>IF(A1305="","",IF(OR(A1305=1,A1305=0),H1305,0))</f>
      </c>
      <c r="M1305" s="246">
        <f>IF(A1305="","",IF(A1305=-1,H1305,0))</f>
      </c>
      <c r="N1305">
        <f>IF(J1305="","",IF(E1305="SGD",1,IF(E1305="USD",Settings!$B$22,IF(E1305="HKD",Settings!$B$23,1))))</f>
      </c>
      <c r="O1305">
        <f>IF(OR(B1305="",C1305="",E1305=""),0,(IF(A1305=-1,H1305,0)-IF(OR(A1305=1,A1305=0),H1305,0)+IF(A1305=2,H1305,0))*IF(E1305="SGD",1,IF(E1305="USD",Settings!$B$22,IF(E1305="HKD",Settings!$B$23,1))))</f>
        <v>0</v>
      </c>
      <c r="P1305">
        <f>IF(OR(B1305="",C1305="",E1305=""),0,IF(A1305=2,H1305*IF(E1305="SGD",1,IF(E1305="USD",Settings!$B$22,IF(E1305="HKD",Settings!$B$23,1))),0))</f>
        <v>0</v>
      </c>
      <c r="Q1305" s="312">
        <f>IF(OR(J1305="",G1305=""),"",G1305+ROW()/1000000)</f>
      </c>
      <c r="R1305" s="247">
        <f>IF(Q1305="","",SUMIFS(Txn[Signed Units],Txn[Key],J1305,Txn[Transaction Order],"&lt;="&amp;Q1305))</f>
      </c>
    </row>
    <row r="1306" spans="10:18" ht="15" customHeight="1" x14ac:dyDescent="0.15">
      <c r="J1306" s="246">
        <f>IF(OR(B1306="",C1306="",E1306=""),"",B1306&amp;":"&amp;C1306&amp;":"&amp;E1306)</f>
      </c>
      <c r="K1306" s="247">
        <f>IF(A1306="","",A1306*D1306)</f>
      </c>
      <c r="L1306" s="246">
        <f>IF(A1306="","",IF(OR(A1306=1,A1306=0),H1306,0))</f>
      </c>
      <c r="M1306" s="246">
        <f>IF(A1306="","",IF(A1306=-1,H1306,0))</f>
      </c>
      <c r="N1306">
        <f>IF(J1306="","",IF(E1306="SGD",1,IF(E1306="USD",Settings!$B$22,IF(E1306="HKD",Settings!$B$23,1))))</f>
      </c>
      <c r="O1306">
        <f>IF(OR(B1306="",C1306="",E1306=""),0,(IF(A1306=-1,H1306,0)-IF(OR(A1306=1,A1306=0),H1306,0)+IF(A1306=2,H1306,0))*IF(E1306="SGD",1,IF(E1306="USD",Settings!$B$22,IF(E1306="HKD",Settings!$B$23,1))))</f>
        <v>0</v>
      </c>
      <c r="P1306">
        <f>IF(OR(B1306="",C1306="",E1306=""),0,IF(A1306=2,H1306*IF(E1306="SGD",1,IF(E1306="USD",Settings!$B$22,IF(E1306="HKD",Settings!$B$23,1))),0))</f>
        <v>0</v>
      </c>
      <c r="Q1306" s="312">
        <f>IF(OR(J1306="",G1306=""),"",G1306+ROW()/1000000)</f>
      </c>
      <c r="R1306" s="247">
        <f>IF(Q1306="","",SUMIFS(Txn[Signed Units],Txn[Key],J1306,Txn[Transaction Order],"&lt;="&amp;Q1306))</f>
      </c>
    </row>
    <row r="1307" spans="10:18" ht="15" customHeight="1" x14ac:dyDescent="0.15">
      <c r="J1307" s="246">
        <f>IF(OR(B1307="",C1307="",E1307=""),"",B1307&amp;":"&amp;C1307&amp;":"&amp;E1307)</f>
      </c>
      <c r="K1307" s="247">
        <f>IF(A1307="","",A1307*D1307)</f>
      </c>
      <c r="L1307" s="246">
        <f>IF(A1307="","",IF(OR(A1307=1,A1307=0),H1307,0))</f>
      </c>
      <c r="M1307" s="246">
        <f>IF(A1307="","",IF(A1307=-1,H1307,0))</f>
      </c>
      <c r="N1307">
        <f>IF(J1307="","",IF(E1307="SGD",1,IF(E1307="USD",Settings!$B$22,IF(E1307="HKD",Settings!$B$23,1))))</f>
      </c>
      <c r="O1307">
        <f>IF(OR(B1307="",C1307="",E1307=""),0,(IF(A1307=-1,H1307,0)-IF(OR(A1307=1,A1307=0),H1307,0)+IF(A1307=2,H1307,0))*IF(E1307="SGD",1,IF(E1307="USD",Settings!$B$22,IF(E1307="HKD",Settings!$B$23,1))))</f>
        <v>0</v>
      </c>
      <c r="P1307">
        <f>IF(OR(B1307="",C1307="",E1307=""),0,IF(A1307=2,H1307*IF(E1307="SGD",1,IF(E1307="USD",Settings!$B$22,IF(E1307="HKD",Settings!$B$23,1))),0))</f>
        <v>0</v>
      </c>
      <c r="Q1307" s="312">
        <f>IF(OR(J1307="",G1307=""),"",G1307+ROW()/1000000)</f>
      </c>
      <c r="R1307" s="247">
        <f>IF(Q1307="","",SUMIFS(Txn[Signed Units],Txn[Key],J1307,Txn[Transaction Order],"&lt;="&amp;Q1307))</f>
      </c>
    </row>
    <row r="1308" spans="10:18" ht="15" customHeight="1" x14ac:dyDescent="0.15">
      <c r="J1308" s="246">
        <f>IF(OR(B1308="",C1308="",E1308=""),"",B1308&amp;":"&amp;C1308&amp;":"&amp;E1308)</f>
      </c>
      <c r="K1308" s="247">
        <f>IF(A1308="","",A1308*D1308)</f>
      </c>
      <c r="L1308" s="246">
        <f>IF(A1308="","",IF(OR(A1308=1,A1308=0),H1308,0))</f>
      </c>
      <c r="M1308" s="246">
        <f>IF(A1308="","",IF(A1308=-1,H1308,0))</f>
      </c>
      <c r="N1308">
        <f>IF(J1308="","",IF(E1308="SGD",1,IF(E1308="USD",Settings!$B$22,IF(E1308="HKD",Settings!$B$23,1))))</f>
      </c>
      <c r="O1308">
        <f>IF(OR(B1308="",C1308="",E1308=""),0,(IF(A1308=-1,H1308,0)-IF(OR(A1308=1,A1308=0),H1308,0)+IF(A1308=2,H1308,0))*IF(E1308="SGD",1,IF(E1308="USD",Settings!$B$22,IF(E1308="HKD",Settings!$B$23,1))))</f>
        <v>0</v>
      </c>
      <c r="P1308">
        <f>IF(OR(B1308="",C1308="",E1308=""),0,IF(A1308=2,H1308*IF(E1308="SGD",1,IF(E1308="USD",Settings!$B$22,IF(E1308="HKD",Settings!$B$23,1))),0))</f>
        <v>0</v>
      </c>
      <c r="Q1308" s="312">
        <f>IF(OR(J1308="",G1308=""),"",G1308+ROW()/1000000)</f>
      </c>
      <c r="R1308" s="247">
        <f>IF(Q1308="","",SUMIFS(Txn[Signed Units],Txn[Key],J1308,Txn[Transaction Order],"&lt;="&amp;Q1308))</f>
      </c>
    </row>
    <row r="1309" spans="10:18" ht="15" customHeight="1" x14ac:dyDescent="0.15">
      <c r="J1309" s="246">
        <f>IF(OR(B1309="",C1309="",E1309=""),"",B1309&amp;":"&amp;C1309&amp;":"&amp;E1309)</f>
      </c>
      <c r="K1309" s="247">
        <f>IF(A1309="","",A1309*D1309)</f>
      </c>
      <c r="L1309" s="246">
        <f>IF(A1309="","",IF(OR(A1309=1,A1309=0),H1309,0))</f>
      </c>
      <c r="M1309" s="246">
        <f>IF(A1309="","",IF(A1309=-1,H1309,0))</f>
      </c>
      <c r="N1309">
        <f>IF(J1309="","",IF(E1309="SGD",1,IF(E1309="USD",Settings!$B$22,IF(E1309="HKD",Settings!$B$23,1))))</f>
      </c>
      <c r="O1309">
        <f>IF(OR(B1309="",C1309="",E1309=""),0,(IF(A1309=-1,H1309,0)-IF(OR(A1309=1,A1309=0),H1309,0)+IF(A1309=2,H1309,0))*IF(E1309="SGD",1,IF(E1309="USD",Settings!$B$22,IF(E1309="HKD",Settings!$B$23,1))))</f>
        <v>0</v>
      </c>
      <c r="P1309">
        <f>IF(OR(B1309="",C1309="",E1309=""),0,IF(A1309=2,H1309*IF(E1309="SGD",1,IF(E1309="USD",Settings!$B$22,IF(E1309="HKD",Settings!$B$23,1))),0))</f>
        <v>0</v>
      </c>
      <c r="Q1309" s="312">
        <f>IF(OR(J1309="",G1309=""),"",G1309+ROW()/1000000)</f>
      </c>
      <c r="R1309" s="247">
        <f>IF(Q1309="","",SUMIFS(Txn[Signed Units],Txn[Key],J1309,Txn[Transaction Order],"&lt;="&amp;Q1309))</f>
      </c>
    </row>
    <row r="1310" spans="10:18" ht="15" customHeight="1" x14ac:dyDescent="0.15">
      <c r="J1310" s="246">
        <f>IF(OR(B1310="",C1310="",E1310=""),"",B1310&amp;":"&amp;C1310&amp;":"&amp;E1310)</f>
      </c>
      <c r="K1310" s="247">
        <f>IF(A1310="","",A1310*D1310)</f>
      </c>
      <c r="L1310" s="246">
        <f>IF(A1310="","",IF(OR(A1310=1,A1310=0),H1310,0))</f>
      </c>
      <c r="M1310" s="246">
        <f>IF(A1310="","",IF(A1310=-1,H1310,0))</f>
      </c>
      <c r="N1310">
        <f>IF(J1310="","",IF(E1310="SGD",1,IF(E1310="USD",Settings!$B$22,IF(E1310="HKD",Settings!$B$23,1))))</f>
      </c>
      <c r="O1310">
        <f>IF(OR(B1310="",C1310="",E1310=""),0,(IF(A1310=-1,H1310,0)-IF(OR(A1310=1,A1310=0),H1310,0)+IF(A1310=2,H1310,0))*IF(E1310="SGD",1,IF(E1310="USD",Settings!$B$22,IF(E1310="HKD",Settings!$B$23,1))))</f>
        <v>0</v>
      </c>
      <c r="P1310">
        <f>IF(OR(B1310="",C1310="",E1310=""),0,IF(A1310=2,H1310*IF(E1310="SGD",1,IF(E1310="USD",Settings!$B$22,IF(E1310="HKD",Settings!$B$23,1))),0))</f>
        <v>0</v>
      </c>
      <c r="Q1310" s="312">
        <f>IF(OR(J1310="",G1310=""),"",G1310+ROW()/1000000)</f>
      </c>
      <c r="R1310" s="247">
        <f>IF(Q1310="","",SUMIFS(Txn[Signed Units],Txn[Key],J1310,Txn[Transaction Order],"&lt;="&amp;Q1310))</f>
      </c>
    </row>
    <row r="1311" spans="10:18" ht="15" customHeight="1" x14ac:dyDescent="0.15">
      <c r="J1311" s="246">
        <f>IF(OR(B1311="",C1311="",E1311=""),"",B1311&amp;":"&amp;C1311&amp;":"&amp;E1311)</f>
      </c>
      <c r="K1311" s="247">
        <f>IF(A1311="","",A1311*D1311)</f>
      </c>
      <c r="L1311" s="246">
        <f>IF(A1311="","",IF(OR(A1311=1,A1311=0),H1311,0))</f>
      </c>
      <c r="M1311" s="246">
        <f>IF(A1311="","",IF(A1311=-1,H1311,0))</f>
      </c>
      <c r="N1311">
        <f>IF(J1311="","",IF(E1311="SGD",1,IF(E1311="USD",Settings!$B$22,IF(E1311="HKD",Settings!$B$23,1))))</f>
      </c>
      <c r="O1311">
        <f>IF(OR(B1311="",C1311="",E1311=""),0,(IF(A1311=-1,H1311,0)-IF(OR(A1311=1,A1311=0),H1311,0)+IF(A1311=2,H1311,0))*IF(E1311="SGD",1,IF(E1311="USD",Settings!$B$22,IF(E1311="HKD",Settings!$B$23,1))))</f>
        <v>0</v>
      </c>
      <c r="P1311">
        <f>IF(OR(B1311="",C1311="",E1311=""),0,IF(A1311=2,H1311*IF(E1311="SGD",1,IF(E1311="USD",Settings!$B$22,IF(E1311="HKD",Settings!$B$23,1))),0))</f>
        <v>0</v>
      </c>
      <c r="Q1311" s="312">
        <f>IF(OR(J1311="",G1311=""),"",G1311+ROW()/1000000)</f>
      </c>
      <c r="R1311" s="247">
        <f>IF(Q1311="","",SUMIFS(Txn[Signed Units],Txn[Key],J1311,Txn[Transaction Order],"&lt;="&amp;Q1311))</f>
      </c>
    </row>
    <row r="1312" spans="10:18" ht="15" customHeight="1" x14ac:dyDescent="0.15">
      <c r="J1312" s="246">
        <f>IF(OR(B1312="",C1312="",E1312=""),"",B1312&amp;":"&amp;C1312&amp;":"&amp;E1312)</f>
      </c>
      <c r="K1312" s="247">
        <f>IF(A1312="","",A1312*D1312)</f>
      </c>
      <c r="L1312" s="246">
        <f>IF(A1312="","",IF(OR(A1312=1,A1312=0),H1312,0))</f>
      </c>
      <c r="M1312" s="246">
        <f>IF(A1312="","",IF(A1312=-1,H1312,0))</f>
      </c>
      <c r="N1312">
        <f>IF(J1312="","",IF(E1312="SGD",1,IF(E1312="USD",Settings!$B$22,IF(E1312="HKD",Settings!$B$23,1))))</f>
      </c>
      <c r="O1312">
        <f>IF(OR(B1312="",C1312="",E1312=""),0,(IF(A1312=-1,H1312,0)-IF(OR(A1312=1,A1312=0),H1312,0)+IF(A1312=2,H1312,0))*IF(E1312="SGD",1,IF(E1312="USD",Settings!$B$22,IF(E1312="HKD",Settings!$B$23,1))))</f>
        <v>0</v>
      </c>
      <c r="P1312">
        <f>IF(OR(B1312="",C1312="",E1312=""),0,IF(A1312=2,H1312*IF(E1312="SGD",1,IF(E1312="USD",Settings!$B$22,IF(E1312="HKD",Settings!$B$23,1))),0))</f>
        <v>0</v>
      </c>
      <c r="Q1312" s="312">
        <f>IF(OR(J1312="",G1312=""),"",G1312+ROW()/1000000)</f>
      </c>
      <c r="R1312" s="247">
        <f>IF(Q1312="","",SUMIFS(Txn[Signed Units],Txn[Key],J1312,Txn[Transaction Order],"&lt;="&amp;Q1312))</f>
      </c>
    </row>
    <row r="1313" spans="10:18" ht="15" customHeight="1" x14ac:dyDescent="0.15">
      <c r="J1313" s="246">
        <f>IF(OR(B1313="",C1313="",E1313=""),"",B1313&amp;":"&amp;C1313&amp;":"&amp;E1313)</f>
      </c>
      <c r="K1313" s="247">
        <f>IF(A1313="","",A1313*D1313)</f>
      </c>
      <c r="L1313" s="246">
        <f>IF(A1313="","",IF(OR(A1313=1,A1313=0),H1313,0))</f>
      </c>
      <c r="M1313" s="246">
        <f>IF(A1313="","",IF(A1313=-1,H1313,0))</f>
      </c>
      <c r="N1313">
        <f>IF(J1313="","",IF(E1313="SGD",1,IF(E1313="USD",Settings!$B$22,IF(E1313="HKD",Settings!$B$23,1))))</f>
      </c>
      <c r="O1313">
        <f>IF(OR(B1313="",C1313="",E1313=""),0,(IF(A1313=-1,H1313,0)-IF(OR(A1313=1,A1313=0),H1313,0)+IF(A1313=2,H1313,0))*IF(E1313="SGD",1,IF(E1313="USD",Settings!$B$22,IF(E1313="HKD",Settings!$B$23,1))))</f>
        <v>0</v>
      </c>
      <c r="P1313">
        <f>IF(OR(B1313="",C1313="",E1313=""),0,IF(A1313=2,H1313*IF(E1313="SGD",1,IF(E1313="USD",Settings!$B$22,IF(E1313="HKD",Settings!$B$23,1))),0))</f>
        <v>0</v>
      </c>
      <c r="Q1313" s="312">
        <f>IF(OR(J1313="",G1313=""),"",G1313+ROW()/1000000)</f>
      </c>
      <c r="R1313" s="247">
        <f>IF(Q1313="","",SUMIFS(Txn[Signed Units],Txn[Key],J1313,Txn[Transaction Order],"&lt;="&amp;Q1313))</f>
      </c>
    </row>
    <row r="1314" spans="10:18" ht="15" customHeight="1" x14ac:dyDescent="0.15">
      <c r="J1314" s="246">
        <f>IF(OR(B1314="",C1314="",E1314=""),"",B1314&amp;":"&amp;C1314&amp;":"&amp;E1314)</f>
      </c>
      <c r="K1314" s="247">
        <f>IF(A1314="","",A1314*D1314)</f>
      </c>
      <c r="L1314" s="246">
        <f>IF(A1314="","",IF(OR(A1314=1,A1314=0),H1314,0))</f>
      </c>
      <c r="M1314" s="246">
        <f>IF(A1314="","",IF(A1314=-1,H1314,0))</f>
      </c>
      <c r="N1314">
        <f>IF(J1314="","",IF(E1314="SGD",1,IF(E1314="USD",Settings!$B$22,IF(E1314="HKD",Settings!$B$23,1))))</f>
      </c>
      <c r="O1314">
        <f>IF(OR(B1314="",C1314="",E1314=""),0,(IF(A1314=-1,H1314,0)-IF(OR(A1314=1,A1314=0),H1314,0)+IF(A1314=2,H1314,0))*IF(E1314="SGD",1,IF(E1314="USD",Settings!$B$22,IF(E1314="HKD",Settings!$B$23,1))))</f>
        <v>0</v>
      </c>
      <c r="P1314">
        <f>IF(OR(B1314="",C1314="",E1314=""),0,IF(A1314=2,H1314*IF(E1314="SGD",1,IF(E1314="USD",Settings!$B$22,IF(E1314="HKD",Settings!$B$23,1))),0))</f>
        <v>0</v>
      </c>
      <c r="Q1314" s="312">
        <f>IF(OR(J1314="",G1314=""),"",G1314+ROW()/1000000)</f>
      </c>
      <c r="R1314" s="247">
        <f>IF(Q1314="","",SUMIFS(Txn[Signed Units],Txn[Key],J1314,Txn[Transaction Order],"&lt;="&amp;Q1314))</f>
      </c>
    </row>
    <row r="1315" spans="10:18" ht="15" customHeight="1" x14ac:dyDescent="0.15">
      <c r="J1315" s="246">
        <f>IF(OR(B1315="",C1315="",E1315=""),"",B1315&amp;":"&amp;C1315&amp;":"&amp;E1315)</f>
      </c>
      <c r="K1315" s="247">
        <f>IF(A1315="","",A1315*D1315)</f>
      </c>
      <c r="L1315" s="246">
        <f>IF(A1315="","",IF(OR(A1315=1,A1315=0),H1315,0))</f>
      </c>
      <c r="M1315" s="246">
        <f>IF(A1315="","",IF(A1315=-1,H1315,0))</f>
      </c>
      <c r="N1315">
        <f>IF(J1315="","",IF(E1315="SGD",1,IF(E1315="USD",Settings!$B$22,IF(E1315="HKD",Settings!$B$23,1))))</f>
      </c>
      <c r="O1315">
        <f>IF(OR(B1315="",C1315="",E1315=""),0,(IF(A1315=-1,H1315,0)-IF(OR(A1315=1,A1315=0),H1315,0)+IF(A1315=2,H1315,0))*IF(E1315="SGD",1,IF(E1315="USD",Settings!$B$22,IF(E1315="HKD",Settings!$B$23,1))))</f>
        <v>0</v>
      </c>
      <c r="P1315">
        <f>IF(OR(B1315="",C1315="",E1315=""),0,IF(A1315=2,H1315*IF(E1315="SGD",1,IF(E1315="USD",Settings!$B$22,IF(E1315="HKD",Settings!$B$23,1))),0))</f>
        <v>0</v>
      </c>
      <c r="Q1315" s="312">
        <f>IF(OR(J1315="",G1315=""),"",G1315+ROW()/1000000)</f>
      </c>
      <c r="R1315" s="247">
        <f>IF(Q1315="","",SUMIFS(Txn[Signed Units],Txn[Key],J1315,Txn[Transaction Order],"&lt;="&amp;Q1315))</f>
      </c>
    </row>
    <row r="1316" spans="10:18" ht="15" customHeight="1" x14ac:dyDescent="0.15">
      <c r="J1316" s="246">
        <f>IF(OR(B1316="",C1316="",E1316=""),"",B1316&amp;":"&amp;C1316&amp;":"&amp;E1316)</f>
      </c>
      <c r="K1316" s="247">
        <f>IF(A1316="","",A1316*D1316)</f>
      </c>
      <c r="L1316" s="246">
        <f>IF(A1316="","",IF(OR(A1316=1,A1316=0),H1316,0))</f>
      </c>
      <c r="M1316" s="246">
        <f>IF(A1316="","",IF(A1316=-1,H1316,0))</f>
      </c>
      <c r="N1316">
        <f>IF(J1316="","",IF(E1316="SGD",1,IF(E1316="USD",Settings!$B$22,IF(E1316="HKD",Settings!$B$23,1))))</f>
      </c>
      <c r="O1316">
        <f>IF(OR(B1316="",C1316="",E1316=""),0,(IF(A1316=-1,H1316,0)-IF(OR(A1316=1,A1316=0),H1316,0)+IF(A1316=2,H1316,0))*IF(E1316="SGD",1,IF(E1316="USD",Settings!$B$22,IF(E1316="HKD",Settings!$B$23,1))))</f>
        <v>0</v>
      </c>
      <c r="P1316">
        <f>IF(OR(B1316="",C1316="",E1316=""),0,IF(A1316=2,H1316*IF(E1316="SGD",1,IF(E1316="USD",Settings!$B$22,IF(E1316="HKD",Settings!$B$23,1))),0))</f>
        <v>0</v>
      </c>
      <c r="Q1316" s="312">
        <f>IF(OR(J1316="",G1316=""),"",G1316+ROW()/1000000)</f>
      </c>
      <c r="R1316" s="247">
        <f>IF(Q1316="","",SUMIFS(Txn[Signed Units],Txn[Key],J1316,Txn[Transaction Order],"&lt;="&amp;Q1316))</f>
      </c>
    </row>
    <row r="1317" spans="10:18" ht="15" customHeight="1" x14ac:dyDescent="0.15">
      <c r="J1317" s="246">
        <f>IF(OR(B1317="",C1317="",E1317=""),"",B1317&amp;":"&amp;C1317&amp;":"&amp;E1317)</f>
      </c>
      <c r="K1317" s="247">
        <f>IF(A1317="","",A1317*D1317)</f>
      </c>
      <c r="L1317" s="246">
        <f>IF(A1317="","",IF(OR(A1317=1,A1317=0),H1317,0))</f>
      </c>
      <c r="M1317" s="246">
        <f>IF(A1317="","",IF(A1317=-1,H1317,0))</f>
      </c>
      <c r="N1317">
        <f>IF(J1317="","",IF(E1317="SGD",1,IF(E1317="USD",Settings!$B$22,IF(E1317="HKD",Settings!$B$23,1))))</f>
      </c>
      <c r="O1317">
        <f>IF(OR(B1317="",C1317="",E1317=""),0,(IF(A1317=-1,H1317,0)-IF(OR(A1317=1,A1317=0),H1317,0)+IF(A1317=2,H1317,0))*IF(E1317="SGD",1,IF(E1317="USD",Settings!$B$22,IF(E1317="HKD",Settings!$B$23,1))))</f>
        <v>0</v>
      </c>
      <c r="P1317">
        <f>IF(OR(B1317="",C1317="",E1317=""),0,IF(A1317=2,H1317*IF(E1317="SGD",1,IF(E1317="USD",Settings!$B$22,IF(E1317="HKD",Settings!$B$23,1))),0))</f>
        <v>0</v>
      </c>
      <c r="Q1317" s="312">
        <f>IF(OR(J1317="",G1317=""),"",G1317+ROW()/1000000)</f>
      </c>
      <c r="R1317" s="247">
        <f>IF(Q1317="","",SUMIFS(Txn[Signed Units],Txn[Key],J1317,Txn[Transaction Order],"&lt;="&amp;Q1317))</f>
      </c>
    </row>
    <row r="1318" spans="10:18" ht="15" customHeight="1" x14ac:dyDescent="0.15">
      <c r="J1318" s="246">
        <f>IF(OR(B1318="",C1318="",E1318=""),"",B1318&amp;":"&amp;C1318&amp;":"&amp;E1318)</f>
      </c>
      <c r="K1318" s="247">
        <f>IF(A1318="","",A1318*D1318)</f>
      </c>
      <c r="L1318" s="246">
        <f>IF(A1318="","",IF(OR(A1318=1,A1318=0),H1318,0))</f>
      </c>
      <c r="M1318" s="246">
        <f>IF(A1318="","",IF(A1318=-1,H1318,0))</f>
      </c>
      <c r="N1318">
        <f>IF(J1318="","",IF(E1318="SGD",1,IF(E1318="USD",Settings!$B$22,IF(E1318="HKD",Settings!$B$23,1))))</f>
      </c>
      <c r="O1318">
        <f>IF(OR(B1318="",C1318="",E1318=""),0,(IF(A1318=-1,H1318,0)-IF(OR(A1318=1,A1318=0),H1318,0)+IF(A1318=2,H1318,0))*IF(E1318="SGD",1,IF(E1318="USD",Settings!$B$22,IF(E1318="HKD",Settings!$B$23,1))))</f>
        <v>0</v>
      </c>
      <c r="P1318">
        <f>IF(OR(B1318="",C1318="",E1318=""),0,IF(A1318=2,H1318*IF(E1318="SGD",1,IF(E1318="USD",Settings!$B$22,IF(E1318="HKD",Settings!$B$23,1))),0))</f>
        <v>0</v>
      </c>
      <c r="Q1318" s="312">
        <f>IF(OR(J1318="",G1318=""),"",G1318+ROW()/1000000)</f>
      </c>
      <c r="R1318" s="247">
        <f>IF(Q1318="","",SUMIFS(Txn[Signed Units],Txn[Key],J1318,Txn[Transaction Order],"&lt;="&amp;Q1318))</f>
      </c>
    </row>
    <row r="1319" spans="10:18" ht="15" customHeight="1" x14ac:dyDescent="0.15">
      <c r="J1319" s="246">
        <f>IF(OR(B1319="",C1319="",E1319=""),"",B1319&amp;":"&amp;C1319&amp;":"&amp;E1319)</f>
      </c>
      <c r="K1319" s="247">
        <f>IF(A1319="","",A1319*D1319)</f>
      </c>
      <c r="L1319" s="246">
        <f>IF(A1319="","",IF(OR(A1319=1,A1319=0),H1319,0))</f>
      </c>
      <c r="M1319" s="246">
        <f>IF(A1319="","",IF(A1319=-1,H1319,0))</f>
      </c>
      <c r="N1319">
        <f>IF(J1319="","",IF(E1319="SGD",1,IF(E1319="USD",Settings!$B$22,IF(E1319="HKD",Settings!$B$23,1))))</f>
      </c>
      <c r="O1319">
        <f>IF(OR(B1319="",C1319="",E1319=""),0,(IF(A1319=-1,H1319,0)-IF(OR(A1319=1,A1319=0),H1319,0)+IF(A1319=2,H1319,0))*IF(E1319="SGD",1,IF(E1319="USD",Settings!$B$22,IF(E1319="HKD",Settings!$B$23,1))))</f>
        <v>0</v>
      </c>
      <c r="P1319">
        <f>IF(OR(B1319="",C1319="",E1319=""),0,IF(A1319=2,H1319*IF(E1319="SGD",1,IF(E1319="USD",Settings!$B$22,IF(E1319="HKD",Settings!$B$23,1))),0))</f>
        <v>0</v>
      </c>
      <c r="Q1319" s="312">
        <f>IF(OR(J1319="",G1319=""),"",G1319+ROW()/1000000)</f>
      </c>
      <c r="R1319" s="247">
        <f>IF(Q1319="","",SUMIFS(Txn[Signed Units],Txn[Key],J1319,Txn[Transaction Order],"&lt;="&amp;Q1319))</f>
      </c>
    </row>
    <row r="1320" spans="10:18" ht="15" customHeight="1" x14ac:dyDescent="0.15">
      <c r="J1320" s="246">
        <f>IF(OR(B1320="",C1320="",E1320=""),"",B1320&amp;":"&amp;C1320&amp;":"&amp;E1320)</f>
      </c>
      <c r="K1320" s="247">
        <f>IF(A1320="","",A1320*D1320)</f>
      </c>
      <c r="L1320" s="246">
        <f>IF(A1320="","",IF(OR(A1320=1,A1320=0),H1320,0))</f>
      </c>
      <c r="M1320" s="246">
        <f>IF(A1320="","",IF(A1320=-1,H1320,0))</f>
      </c>
      <c r="N1320">
        <f>IF(J1320="","",IF(E1320="SGD",1,IF(E1320="USD",Settings!$B$22,IF(E1320="HKD",Settings!$B$23,1))))</f>
      </c>
      <c r="O1320">
        <f>IF(OR(B1320="",C1320="",E1320=""),0,(IF(A1320=-1,H1320,0)-IF(OR(A1320=1,A1320=0),H1320,0)+IF(A1320=2,H1320,0))*IF(E1320="SGD",1,IF(E1320="USD",Settings!$B$22,IF(E1320="HKD",Settings!$B$23,1))))</f>
        <v>0</v>
      </c>
      <c r="P1320">
        <f>IF(OR(B1320="",C1320="",E1320=""),0,IF(A1320=2,H1320*IF(E1320="SGD",1,IF(E1320="USD",Settings!$B$22,IF(E1320="HKD",Settings!$B$23,1))),0))</f>
        <v>0</v>
      </c>
      <c r="Q1320" s="312">
        <f>IF(OR(J1320="",G1320=""),"",G1320+ROW()/1000000)</f>
      </c>
      <c r="R1320" s="247">
        <f>IF(Q1320="","",SUMIFS(Txn[Signed Units],Txn[Key],J1320,Txn[Transaction Order],"&lt;="&amp;Q1320))</f>
      </c>
    </row>
    <row r="1321" spans="10:18" ht="15" customHeight="1" x14ac:dyDescent="0.15">
      <c r="J1321" s="246">
        <f>IF(OR(B1321="",C1321="",E1321=""),"",B1321&amp;":"&amp;C1321&amp;":"&amp;E1321)</f>
      </c>
      <c r="K1321" s="247">
        <f>IF(A1321="","",A1321*D1321)</f>
      </c>
      <c r="L1321" s="246">
        <f>IF(A1321="","",IF(OR(A1321=1,A1321=0),H1321,0))</f>
      </c>
      <c r="M1321" s="246">
        <f>IF(A1321="","",IF(A1321=-1,H1321,0))</f>
      </c>
      <c r="N1321">
        <f>IF(J1321="","",IF(E1321="SGD",1,IF(E1321="USD",Settings!$B$22,IF(E1321="HKD",Settings!$B$23,1))))</f>
      </c>
      <c r="O1321">
        <f>IF(OR(B1321="",C1321="",E1321=""),0,(IF(A1321=-1,H1321,0)-IF(OR(A1321=1,A1321=0),H1321,0)+IF(A1321=2,H1321,0))*IF(E1321="SGD",1,IF(E1321="USD",Settings!$B$22,IF(E1321="HKD",Settings!$B$23,1))))</f>
        <v>0</v>
      </c>
      <c r="P1321">
        <f>IF(OR(B1321="",C1321="",E1321=""),0,IF(A1321=2,H1321*IF(E1321="SGD",1,IF(E1321="USD",Settings!$B$22,IF(E1321="HKD",Settings!$B$23,1))),0))</f>
        <v>0</v>
      </c>
      <c r="Q1321" s="312">
        <f>IF(OR(J1321="",G1321=""),"",G1321+ROW()/1000000)</f>
      </c>
      <c r="R1321" s="247">
        <f>IF(Q1321="","",SUMIFS(Txn[Signed Units],Txn[Key],J1321,Txn[Transaction Order],"&lt;="&amp;Q1321))</f>
      </c>
    </row>
    <row r="1322" spans="10:18" ht="15" customHeight="1" x14ac:dyDescent="0.15">
      <c r="J1322" s="246">
        <f>IF(OR(B1322="",C1322="",E1322=""),"",B1322&amp;":"&amp;C1322&amp;":"&amp;E1322)</f>
      </c>
      <c r="K1322" s="247">
        <f>IF(A1322="","",A1322*D1322)</f>
      </c>
      <c r="L1322" s="246">
        <f>IF(A1322="","",IF(OR(A1322=1,A1322=0),H1322,0))</f>
      </c>
      <c r="M1322" s="246">
        <f>IF(A1322="","",IF(A1322=-1,H1322,0))</f>
      </c>
      <c r="N1322">
        <f>IF(J1322="","",IF(E1322="SGD",1,IF(E1322="USD",Settings!$B$22,IF(E1322="HKD",Settings!$B$23,1))))</f>
      </c>
      <c r="O1322">
        <f>IF(OR(B1322="",C1322="",E1322=""),0,(IF(A1322=-1,H1322,0)-IF(OR(A1322=1,A1322=0),H1322,0)+IF(A1322=2,H1322,0))*IF(E1322="SGD",1,IF(E1322="USD",Settings!$B$22,IF(E1322="HKD",Settings!$B$23,1))))</f>
        <v>0</v>
      </c>
      <c r="P1322">
        <f>IF(OR(B1322="",C1322="",E1322=""),0,IF(A1322=2,H1322*IF(E1322="SGD",1,IF(E1322="USD",Settings!$B$22,IF(E1322="HKD",Settings!$B$23,1))),0))</f>
        <v>0</v>
      </c>
      <c r="Q1322" s="312">
        <f>IF(OR(J1322="",G1322=""),"",G1322+ROW()/1000000)</f>
      </c>
      <c r="R1322" s="247">
        <f>IF(Q1322="","",SUMIFS(Txn[Signed Units],Txn[Key],J1322,Txn[Transaction Order],"&lt;="&amp;Q1322))</f>
      </c>
    </row>
    <row r="1323" spans="10:18" ht="15" customHeight="1" x14ac:dyDescent="0.15">
      <c r="J1323" s="246">
        <f>IF(OR(B1323="",C1323="",E1323=""),"",B1323&amp;":"&amp;C1323&amp;":"&amp;E1323)</f>
      </c>
      <c r="K1323" s="247">
        <f>IF(A1323="","",A1323*D1323)</f>
      </c>
      <c r="L1323" s="246">
        <f>IF(A1323="","",IF(OR(A1323=1,A1323=0),H1323,0))</f>
      </c>
      <c r="M1323" s="246">
        <f>IF(A1323="","",IF(A1323=-1,H1323,0))</f>
      </c>
      <c r="N1323">
        <f>IF(J1323="","",IF(E1323="SGD",1,IF(E1323="USD",Settings!$B$22,IF(E1323="HKD",Settings!$B$23,1))))</f>
      </c>
      <c r="O1323">
        <f>IF(OR(B1323="",C1323="",E1323=""),0,(IF(A1323=-1,H1323,0)-IF(OR(A1323=1,A1323=0),H1323,0)+IF(A1323=2,H1323,0))*IF(E1323="SGD",1,IF(E1323="USD",Settings!$B$22,IF(E1323="HKD",Settings!$B$23,1))))</f>
        <v>0</v>
      </c>
      <c r="P1323">
        <f>IF(OR(B1323="",C1323="",E1323=""),0,IF(A1323=2,H1323*IF(E1323="SGD",1,IF(E1323="USD",Settings!$B$22,IF(E1323="HKD",Settings!$B$23,1))),0))</f>
        <v>0</v>
      </c>
      <c r="Q1323" s="312">
        <f>IF(OR(J1323="",G1323=""),"",G1323+ROW()/1000000)</f>
      </c>
      <c r="R1323" s="247">
        <f>IF(Q1323="","",SUMIFS(Txn[Signed Units],Txn[Key],J1323,Txn[Transaction Order],"&lt;="&amp;Q1323))</f>
      </c>
    </row>
    <row r="1324" spans="10:18" ht="15" customHeight="1" x14ac:dyDescent="0.15">
      <c r="J1324" s="246">
        <f>IF(OR(B1324="",C1324="",E1324=""),"",B1324&amp;":"&amp;C1324&amp;":"&amp;E1324)</f>
      </c>
      <c r="K1324" s="247">
        <f>IF(A1324="","",A1324*D1324)</f>
      </c>
      <c r="L1324" s="246">
        <f>IF(A1324="","",IF(OR(A1324=1,A1324=0),H1324,0))</f>
      </c>
      <c r="M1324" s="246">
        <f>IF(A1324="","",IF(A1324=-1,H1324,0))</f>
      </c>
      <c r="N1324">
        <f>IF(J1324="","",IF(E1324="SGD",1,IF(E1324="USD",Settings!$B$22,IF(E1324="HKD",Settings!$B$23,1))))</f>
      </c>
      <c r="O1324">
        <f>IF(OR(B1324="",C1324="",E1324=""),0,(IF(A1324=-1,H1324,0)-IF(OR(A1324=1,A1324=0),H1324,0)+IF(A1324=2,H1324,0))*IF(E1324="SGD",1,IF(E1324="USD",Settings!$B$22,IF(E1324="HKD",Settings!$B$23,1))))</f>
        <v>0</v>
      </c>
      <c r="P1324">
        <f>IF(OR(B1324="",C1324="",E1324=""),0,IF(A1324=2,H1324*IF(E1324="SGD",1,IF(E1324="USD",Settings!$B$22,IF(E1324="HKD",Settings!$B$23,1))),0))</f>
        <v>0</v>
      </c>
      <c r="Q1324" s="312">
        <f>IF(OR(J1324="",G1324=""),"",G1324+ROW()/1000000)</f>
      </c>
      <c r="R1324" s="247">
        <f>IF(Q1324="","",SUMIFS(Txn[Signed Units],Txn[Key],J1324,Txn[Transaction Order],"&lt;="&amp;Q1324))</f>
      </c>
    </row>
    <row r="1325" spans="10:18" ht="15" customHeight="1" x14ac:dyDescent="0.15">
      <c r="J1325" s="246">
        <f>IF(OR(B1325="",C1325="",E1325=""),"",B1325&amp;":"&amp;C1325&amp;":"&amp;E1325)</f>
      </c>
      <c r="K1325" s="247">
        <f>IF(A1325="","",A1325*D1325)</f>
      </c>
      <c r="L1325" s="246">
        <f>IF(A1325="","",IF(OR(A1325=1,A1325=0),H1325,0))</f>
      </c>
      <c r="M1325" s="246">
        <f>IF(A1325="","",IF(A1325=-1,H1325,0))</f>
      </c>
      <c r="N1325">
        <f>IF(J1325="","",IF(E1325="SGD",1,IF(E1325="USD",Settings!$B$22,IF(E1325="HKD",Settings!$B$23,1))))</f>
      </c>
      <c r="O1325">
        <f>IF(OR(B1325="",C1325="",E1325=""),0,(IF(A1325=-1,H1325,0)-IF(OR(A1325=1,A1325=0),H1325,0)+IF(A1325=2,H1325,0))*IF(E1325="SGD",1,IF(E1325="USD",Settings!$B$22,IF(E1325="HKD",Settings!$B$23,1))))</f>
        <v>0</v>
      </c>
      <c r="P1325">
        <f>IF(OR(B1325="",C1325="",E1325=""),0,IF(A1325=2,H1325*IF(E1325="SGD",1,IF(E1325="USD",Settings!$B$22,IF(E1325="HKD",Settings!$B$23,1))),0))</f>
        <v>0</v>
      </c>
      <c r="Q1325" s="312">
        <f>IF(OR(J1325="",G1325=""),"",G1325+ROW()/1000000)</f>
      </c>
      <c r="R1325" s="247">
        <f>IF(Q1325="","",SUMIFS(Txn[Signed Units],Txn[Key],J1325,Txn[Transaction Order],"&lt;="&amp;Q1325))</f>
      </c>
    </row>
    <row r="1326" spans="10:18" ht="15" customHeight="1" x14ac:dyDescent="0.15">
      <c r="J1326" s="246">
        <f>IF(OR(B1326="",C1326="",E1326=""),"",B1326&amp;":"&amp;C1326&amp;":"&amp;E1326)</f>
      </c>
      <c r="K1326" s="247">
        <f>IF(A1326="","",A1326*D1326)</f>
      </c>
      <c r="L1326" s="246">
        <f>IF(A1326="","",IF(OR(A1326=1,A1326=0),H1326,0))</f>
      </c>
      <c r="M1326" s="246">
        <f>IF(A1326="","",IF(A1326=-1,H1326,0))</f>
      </c>
      <c r="N1326">
        <f>IF(J1326="","",IF(E1326="SGD",1,IF(E1326="USD",Settings!$B$22,IF(E1326="HKD",Settings!$B$23,1))))</f>
      </c>
      <c r="O1326">
        <f>IF(OR(B1326="",C1326="",E1326=""),0,(IF(A1326=-1,H1326,0)-IF(OR(A1326=1,A1326=0),H1326,0)+IF(A1326=2,H1326,0))*IF(E1326="SGD",1,IF(E1326="USD",Settings!$B$22,IF(E1326="HKD",Settings!$B$23,1))))</f>
        <v>0</v>
      </c>
      <c r="P1326">
        <f>IF(OR(B1326="",C1326="",E1326=""),0,IF(A1326=2,H1326*IF(E1326="SGD",1,IF(E1326="USD",Settings!$B$22,IF(E1326="HKD",Settings!$B$23,1))),0))</f>
        <v>0</v>
      </c>
      <c r="Q1326" s="312">
        <f>IF(OR(J1326="",G1326=""),"",G1326+ROW()/1000000)</f>
      </c>
      <c r="R1326" s="247">
        <f>IF(Q1326="","",SUMIFS(Txn[Signed Units],Txn[Key],J1326,Txn[Transaction Order],"&lt;="&amp;Q1326))</f>
      </c>
    </row>
    <row r="1327" spans="10:18" ht="15" customHeight="1" x14ac:dyDescent="0.15">
      <c r="J1327" s="246">
        <f>IF(OR(B1327="",C1327="",E1327=""),"",B1327&amp;":"&amp;C1327&amp;":"&amp;E1327)</f>
      </c>
      <c r="K1327" s="247">
        <f>IF(A1327="","",A1327*D1327)</f>
      </c>
      <c r="L1327" s="246">
        <f>IF(A1327="","",IF(OR(A1327=1,A1327=0),H1327,0))</f>
      </c>
      <c r="M1327" s="246">
        <f>IF(A1327="","",IF(A1327=-1,H1327,0))</f>
      </c>
      <c r="N1327">
        <f>IF(J1327="","",IF(E1327="SGD",1,IF(E1327="USD",Settings!$B$22,IF(E1327="HKD",Settings!$B$23,1))))</f>
      </c>
      <c r="O1327">
        <f>IF(OR(B1327="",C1327="",E1327=""),0,(IF(A1327=-1,H1327,0)-IF(OR(A1327=1,A1327=0),H1327,0)+IF(A1327=2,H1327,0))*IF(E1327="SGD",1,IF(E1327="USD",Settings!$B$22,IF(E1327="HKD",Settings!$B$23,1))))</f>
        <v>0</v>
      </c>
      <c r="P1327">
        <f>IF(OR(B1327="",C1327="",E1327=""),0,IF(A1327=2,H1327*IF(E1327="SGD",1,IF(E1327="USD",Settings!$B$22,IF(E1327="HKD",Settings!$B$23,1))),0))</f>
        <v>0</v>
      </c>
      <c r="Q1327" s="312">
        <f>IF(OR(J1327="",G1327=""),"",G1327+ROW()/1000000)</f>
      </c>
      <c r="R1327" s="247">
        <f>IF(Q1327="","",SUMIFS(Txn[Signed Units],Txn[Key],J1327,Txn[Transaction Order],"&lt;="&amp;Q1327))</f>
      </c>
    </row>
    <row r="1328" spans="10:18" ht="15" customHeight="1" x14ac:dyDescent="0.15">
      <c r="J1328" s="246">
        <f>IF(OR(B1328="",C1328="",E1328=""),"",B1328&amp;":"&amp;C1328&amp;":"&amp;E1328)</f>
      </c>
      <c r="K1328" s="247">
        <f>IF(A1328="","",A1328*D1328)</f>
      </c>
      <c r="L1328" s="246">
        <f>IF(A1328="","",IF(OR(A1328=1,A1328=0),H1328,0))</f>
      </c>
      <c r="M1328" s="246">
        <f>IF(A1328="","",IF(A1328=-1,H1328,0))</f>
      </c>
      <c r="N1328">
        <f>IF(J1328="","",IF(E1328="SGD",1,IF(E1328="USD",Settings!$B$22,IF(E1328="HKD",Settings!$B$23,1))))</f>
      </c>
      <c r="O1328">
        <f>IF(OR(B1328="",C1328="",E1328=""),0,(IF(A1328=-1,H1328,0)-IF(OR(A1328=1,A1328=0),H1328,0)+IF(A1328=2,H1328,0))*IF(E1328="SGD",1,IF(E1328="USD",Settings!$B$22,IF(E1328="HKD",Settings!$B$23,1))))</f>
        <v>0</v>
      </c>
      <c r="P1328">
        <f>IF(OR(B1328="",C1328="",E1328=""),0,IF(A1328=2,H1328*IF(E1328="SGD",1,IF(E1328="USD",Settings!$B$22,IF(E1328="HKD",Settings!$B$23,1))),0))</f>
        <v>0</v>
      </c>
      <c r="Q1328" s="312">
        <f>IF(OR(J1328="",G1328=""),"",G1328+ROW()/1000000)</f>
      </c>
      <c r="R1328" s="247">
        <f>IF(Q1328="","",SUMIFS(Txn[Signed Units],Txn[Key],J1328,Txn[Transaction Order],"&lt;="&amp;Q1328))</f>
      </c>
    </row>
    <row r="1329" spans="10:18" ht="15" customHeight="1" x14ac:dyDescent="0.15">
      <c r="J1329" s="246">
        <f>IF(OR(B1329="",C1329="",E1329=""),"",B1329&amp;":"&amp;C1329&amp;":"&amp;E1329)</f>
      </c>
      <c r="K1329" s="247">
        <f>IF(A1329="","",A1329*D1329)</f>
      </c>
      <c r="L1329" s="246">
        <f>IF(A1329="","",IF(OR(A1329=1,A1329=0),H1329,0))</f>
      </c>
      <c r="M1329" s="246">
        <f>IF(A1329="","",IF(A1329=-1,H1329,0))</f>
      </c>
      <c r="N1329">
        <f>IF(J1329="","",IF(E1329="SGD",1,IF(E1329="USD",Settings!$B$22,IF(E1329="HKD",Settings!$B$23,1))))</f>
      </c>
      <c r="O1329">
        <f>IF(OR(B1329="",C1329="",E1329=""),0,(IF(A1329=-1,H1329,0)-IF(OR(A1329=1,A1329=0),H1329,0)+IF(A1329=2,H1329,0))*IF(E1329="SGD",1,IF(E1329="USD",Settings!$B$22,IF(E1329="HKD",Settings!$B$23,1))))</f>
        <v>0</v>
      </c>
      <c r="P1329">
        <f>IF(OR(B1329="",C1329="",E1329=""),0,IF(A1329=2,H1329*IF(E1329="SGD",1,IF(E1329="USD",Settings!$B$22,IF(E1329="HKD",Settings!$B$23,1))),0))</f>
        <v>0</v>
      </c>
      <c r="Q1329" s="312">
        <f>IF(OR(J1329="",G1329=""),"",G1329+ROW()/1000000)</f>
      </c>
      <c r="R1329" s="247">
        <f>IF(Q1329="","",SUMIFS(Txn[Signed Units],Txn[Key],J1329,Txn[Transaction Order],"&lt;="&amp;Q1329))</f>
      </c>
    </row>
    <row r="1330" spans="10:18" ht="15" customHeight="1" x14ac:dyDescent="0.15">
      <c r="J1330" s="246">
        <f>IF(OR(B1330="",C1330="",E1330=""),"",B1330&amp;":"&amp;C1330&amp;":"&amp;E1330)</f>
      </c>
      <c r="K1330" s="247">
        <f>IF(A1330="","",A1330*D1330)</f>
      </c>
      <c r="L1330" s="246">
        <f>IF(A1330="","",IF(OR(A1330=1,A1330=0),H1330,0))</f>
      </c>
      <c r="M1330" s="246">
        <f>IF(A1330="","",IF(A1330=-1,H1330,0))</f>
      </c>
      <c r="N1330">
        <f>IF(J1330="","",IF(E1330="SGD",1,IF(E1330="USD",Settings!$B$22,IF(E1330="HKD",Settings!$B$23,1))))</f>
      </c>
      <c r="O1330">
        <f>IF(OR(B1330="",C1330="",E1330=""),0,(IF(A1330=-1,H1330,0)-IF(OR(A1330=1,A1330=0),H1330,0)+IF(A1330=2,H1330,0))*IF(E1330="SGD",1,IF(E1330="USD",Settings!$B$22,IF(E1330="HKD",Settings!$B$23,1))))</f>
        <v>0</v>
      </c>
      <c r="P1330">
        <f>IF(OR(B1330="",C1330="",E1330=""),0,IF(A1330=2,H1330*IF(E1330="SGD",1,IF(E1330="USD",Settings!$B$22,IF(E1330="HKD",Settings!$B$23,1))),0))</f>
        <v>0</v>
      </c>
      <c r="Q1330" s="312">
        <f>IF(OR(J1330="",G1330=""),"",G1330+ROW()/1000000)</f>
      </c>
      <c r="R1330" s="247">
        <f>IF(Q1330="","",SUMIFS(Txn[Signed Units],Txn[Key],J1330,Txn[Transaction Order],"&lt;="&amp;Q1330))</f>
      </c>
    </row>
    <row r="1331" spans="10:18" ht="15" customHeight="1" x14ac:dyDescent="0.15">
      <c r="J1331" s="246">
        <f>IF(OR(B1331="",C1331="",E1331=""),"",B1331&amp;":"&amp;C1331&amp;":"&amp;E1331)</f>
      </c>
      <c r="K1331" s="247">
        <f>IF(A1331="","",A1331*D1331)</f>
      </c>
      <c r="L1331" s="246">
        <f>IF(A1331="","",IF(OR(A1331=1,A1331=0),H1331,0))</f>
      </c>
      <c r="M1331" s="246">
        <f>IF(A1331="","",IF(A1331=-1,H1331,0))</f>
      </c>
      <c r="N1331">
        <f>IF(J1331="","",IF(E1331="SGD",1,IF(E1331="USD",Settings!$B$22,IF(E1331="HKD",Settings!$B$23,1))))</f>
      </c>
      <c r="O1331">
        <f>IF(OR(B1331="",C1331="",E1331=""),0,(IF(A1331=-1,H1331,0)-IF(OR(A1331=1,A1331=0),H1331,0)+IF(A1331=2,H1331,0))*IF(E1331="SGD",1,IF(E1331="USD",Settings!$B$22,IF(E1331="HKD",Settings!$B$23,1))))</f>
        <v>0</v>
      </c>
      <c r="P1331">
        <f>IF(OR(B1331="",C1331="",E1331=""),0,IF(A1331=2,H1331*IF(E1331="SGD",1,IF(E1331="USD",Settings!$B$22,IF(E1331="HKD",Settings!$B$23,1))),0))</f>
        <v>0</v>
      </c>
      <c r="Q1331" s="312">
        <f>IF(OR(J1331="",G1331=""),"",G1331+ROW()/1000000)</f>
      </c>
      <c r="R1331" s="247">
        <f>IF(Q1331="","",SUMIFS(Txn[Signed Units],Txn[Key],J1331,Txn[Transaction Order],"&lt;="&amp;Q1331))</f>
      </c>
    </row>
    <row r="1332" spans="10:18" ht="15" customHeight="1" x14ac:dyDescent="0.15">
      <c r="J1332" s="246">
        <f>IF(OR(B1332="",C1332="",E1332=""),"",B1332&amp;":"&amp;C1332&amp;":"&amp;E1332)</f>
      </c>
      <c r="K1332" s="247">
        <f>IF(A1332="","",A1332*D1332)</f>
      </c>
      <c r="L1332" s="246">
        <f>IF(A1332="","",IF(OR(A1332=1,A1332=0),H1332,0))</f>
      </c>
      <c r="M1332" s="246">
        <f>IF(A1332="","",IF(A1332=-1,H1332,0))</f>
      </c>
      <c r="N1332">
        <f>IF(J1332="","",IF(E1332="SGD",1,IF(E1332="USD",Settings!$B$22,IF(E1332="HKD",Settings!$B$23,1))))</f>
      </c>
      <c r="O1332">
        <f>IF(OR(B1332="",C1332="",E1332=""),0,(IF(A1332=-1,H1332,0)-IF(OR(A1332=1,A1332=0),H1332,0)+IF(A1332=2,H1332,0))*IF(E1332="SGD",1,IF(E1332="USD",Settings!$B$22,IF(E1332="HKD",Settings!$B$23,1))))</f>
        <v>0</v>
      </c>
      <c r="P1332">
        <f>IF(OR(B1332="",C1332="",E1332=""),0,IF(A1332=2,H1332*IF(E1332="SGD",1,IF(E1332="USD",Settings!$B$22,IF(E1332="HKD",Settings!$B$23,1))),0))</f>
        <v>0</v>
      </c>
      <c r="Q1332" s="312">
        <f>IF(OR(J1332="",G1332=""),"",G1332+ROW()/1000000)</f>
      </c>
      <c r="R1332" s="247">
        <f>IF(Q1332="","",SUMIFS(Txn[Signed Units],Txn[Key],J1332,Txn[Transaction Order],"&lt;="&amp;Q1332))</f>
      </c>
    </row>
    <row r="1333" spans="10:18" ht="15" customHeight="1" x14ac:dyDescent="0.15">
      <c r="J1333" s="246">
        <f>IF(OR(B1333="",C1333="",E1333=""),"",B1333&amp;":"&amp;C1333&amp;":"&amp;E1333)</f>
      </c>
      <c r="K1333" s="247">
        <f>IF(A1333="","",A1333*D1333)</f>
      </c>
      <c r="L1333" s="246">
        <f>IF(A1333="","",IF(OR(A1333=1,A1333=0),H1333,0))</f>
      </c>
      <c r="M1333" s="246">
        <f>IF(A1333="","",IF(A1333=-1,H1333,0))</f>
      </c>
      <c r="N1333">
        <f>IF(J1333="","",IF(E1333="SGD",1,IF(E1333="USD",Settings!$B$22,IF(E1333="HKD",Settings!$B$23,1))))</f>
      </c>
      <c r="O1333">
        <f>IF(OR(B1333="",C1333="",E1333=""),0,(IF(A1333=-1,H1333,0)-IF(OR(A1333=1,A1333=0),H1333,0)+IF(A1333=2,H1333,0))*IF(E1333="SGD",1,IF(E1333="USD",Settings!$B$22,IF(E1333="HKD",Settings!$B$23,1))))</f>
        <v>0</v>
      </c>
      <c r="P1333">
        <f>IF(OR(B1333="",C1333="",E1333=""),0,IF(A1333=2,H1333*IF(E1333="SGD",1,IF(E1333="USD",Settings!$B$22,IF(E1333="HKD",Settings!$B$23,1))),0))</f>
        <v>0</v>
      </c>
      <c r="Q1333" s="312">
        <f>IF(OR(J1333="",G1333=""),"",G1333+ROW()/1000000)</f>
      </c>
      <c r="R1333" s="247">
        <f>IF(Q1333="","",SUMIFS(Txn[Signed Units],Txn[Key],J1333,Txn[Transaction Order],"&lt;="&amp;Q1333))</f>
      </c>
    </row>
    <row r="1334" spans="10:18" ht="15" customHeight="1" x14ac:dyDescent="0.15">
      <c r="J1334" s="246">
        <f>IF(OR(B1334="",C1334="",E1334=""),"",B1334&amp;":"&amp;C1334&amp;":"&amp;E1334)</f>
      </c>
      <c r="K1334" s="247">
        <f>IF(A1334="","",A1334*D1334)</f>
      </c>
      <c r="L1334" s="246">
        <f>IF(A1334="","",IF(OR(A1334=1,A1334=0),H1334,0))</f>
      </c>
      <c r="M1334" s="246">
        <f>IF(A1334="","",IF(A1334=-1,H1334,0))</f>
      </c>
      <c r="N1334">
        <f>IF(J1334="","",IF(E1334="SGD",1,IF(E1334="USD",Settings!$B$22,IF(E1334="HKD",Settings!$B$23,1))))</f>
      </c>
      <c r="O1334">
        <f>IF(OR(B1334="",C1334="",E1334=""),0,(IF(A1334=-1,H1334,0)-IF(OR(A1334=1,A1334=0),H1334,0)+IF(A1334=2,H1334,0))*IF(E1334="SGD",1,IF(E1334="USD",Settings!$B$22,IF(E1334="HKD",Settings!$B$23,1))))</f>
        <v>0</v>
      </c>
      <c r="P1334">
        <f>IF(OR(B1334="",C1334="",E1334=""),0,IF(A1334=2,H1334*IF(E1334="SGD",1,IF(E1334="USD",Settings!$B$22,IF(E1334="HKD",Settings!$B$23,1))),0))</f>
        <v>0</v>
      </c>
      <c r="Q1334" s="312">
        <f>IF(OR(J1334="",G1334=""),"",G1334+ROW()/1000000)</f>
      </c>
      <c r="R1334" s="247">
        <f>IF(Q1334="","",SUMIFS(Txn[Signed Units],Txn[Key],J1334,Txn[Transaction Order],"&lt;="&amp;Q1334))</f>
      </c>
    </row>
    <row r="1335" spans="10:18" ht="15" customHeight="1" x14ac:dyDescent="0.15">
      <c r="J1335" s="246">
        <f>IF(OR(B1335="",C1335="",E1335=""),"",B1335&amp;":"&amp;C1335&amp;":"&amp;E1335)</f>
      </c>
      <c r="K1335" s="247">
        <f>IF(A1335="","",A1335*D1335)</f>
      </c>
      <c r="L1335" s="246">
        <f>IF(A1335="","",IF(OR(A1335=1,A1335=0),H1335,0))</f>
      </c>
      <c r="M1335" s="246">
        <f>IF(A1335="","",IF(A1335=-1,H1335,0))</f>
      </c>
      <c r="N1335">
        <f>IF(J1335="","",IF(E1335="SGD",1,IF(E1335="USD",Settings!$B$22,IF(E1335="HKD",Settings!$B$23,1))))</f>
      </c>
      <c r="O1335">
        <f>IF(OR(B1335="",C1335="",E1335=""),0,(IF(A1335=-1,H1335,0)-IF(OR(A1335=1,A1335=0),H1335,0)+IF(A1335=2,H1335,0))*IF(E1335="SGD",1,IF(E1335="USD",Settings!$B$22,IF(E1335="HKD",Settings!$B$23,1))))</f>
        <v>0</v>
      </c>
      <c r="P1335">
        <f>IF(OR(B1335="",C1335="",E1335=""),0,IF(A1335=2,H1335*IF(E1335="SGD",1,IF(E1335="USD",Settings!$B$22,IF(E1335="HKD",Settings!$B$23,1))),0))</f>
        <v>0</v>
      </c>
      <c r="Q1335" s="312">
        <f>IF(OR(J1335="",G1335=""),"",G1335+ROW()/1000000)</f>
      </c>
      <c r="R1335" s="247">
        <f>IF(Q1335="","",SUMIFS(Txn[Signed Units],Txn[Key],J1335,Txn[Transaction Order],"&lt;="&amp;Q1335))</f>
      </c>
    </row>
    <row r="1336" spans="10:18" ht="15" customHeight="1" x14ac:dyDescent="0.15">
      <c r="J1336" s="246">
        <f>IF(OR(B1336="",C1336="",E1336=""),"",B1336&amp;":"&amp;C1336&amp;":"&amp;E1336)</f>
      </c>
      <c r="K1336" s="247">
        <f>IF(A1336="","",A1336*D1336)</f>
      </c>
      <c r="L1336" s="246">
        <f>IF(A1336="","",IF(OR(A1336=1,A1336=0),H1336,0))</f>
      </c>
      <c r="M1336" s="246">
        <f>IF(A1336="","",IF(A1336=-1,H1336,0))</f>
      </c>
      <c r="N1336">
        <f>IF(J1336="","",IF(E1336="SGD",1,IF(E1336="USD",Settings!$B$22,IF(E1336="HKD",Settings!$B$23,1))))</f>
      </c>
      <c r="O1336">
        <f>IF(OR(B1336="",C1336="",E1336=""),0,(IF(A1336=-1,H1336,0)-IF(OR(A1336=1,A1336=0),H1336,0)+IF(A1336=2,H1336,0))*IF(E1336="SGD",1,IF(E1336="USD",Settings!$B$22,IF(E1336="HKD",Settings!$B$23,1))))</f>
        <v>0</v>
      </c>
      <c r="P1336">
        <f>IF(OR(B1336="",C1336="",E1336=""),0,IF(A1336=2,H1336*IF(E1336="SGD",1,IF(E1336="USD",Settings!$B$22,IF(E1336="HKD",Settings!$B$23,1))),0))</f>
        <v>0</v>
      </c>
      <c r="Q1336" s="312">
        <f>IF(OR(J1336="",G1336=""),"",G1336+ROW()/1000000)</f>
      </c>
      <c r="R1336" s="247">
        <f>IF(Q1336="","",SUMIFS(Txn[Signed Units],Txn[Key],J1336,Txn[Transaction Order],"&lt;="&amp;Q1336))</f>
      </c>
    </row>
    <row r="1337" spans="10:18" ht="15" customHeight="1" x14ac:dyDescent="0.15">
      <c r="J1337" s="246">
        <f>IF(OR(B1337="",C1337="",E1337=""),"",B1337&amp;":"&amp;C1337&amp;":"&amp;E1337)</f>
      </c>
      <c r="K1337" s="247">
        <f>IF(A1337="","",A1337*D1337)</f>
      </c>
      <c r="L1337" s="246">
        <f>IF(A1337="","",IF(OR(A1337=1,A1337=0),H1337,0))</f>
      </c>
      <c r="M1337" s="246">
        <f>IF(A1337="","",IF(A1337=-1,H1337,0))</f>
      </c>
      <c r="N1337">
        <f>IF(J1337="","",IF(E1337="SGD",1,IF(E1337="USD",Settings!$B$22,IF(E1337="HKD",Settings!$B$23,1))))</f>
      </c>
      <c r="O1337">
        <f>IF(OR(B1337="",C1337="",E1337=""),0,(IF(A1337=-1,H1337,0)-IF(OR(A1337=1,A1337=0),H1337,0)+IF(A1337=2,H1337,0))*IF(E1337="SGD",1,IF(E1337="USD",Settings!$B$22,IF(E1337="HKD",Settings!$B$23,1))))</f>
        <v>0</v>
      </c>
      <c r="P1337">
        <f>IF(OR(B1337="",C1337="",E1337=""),0,IF(A1337=2,H1337*IF(E1337="SGD",1,IF(E1337="USD",Settings!$B$22,IF(E1337="HKD",Settings!$B$23,1))),0))</f>
        <v>0</v>
      </c>
      <c r="Q1337" s="312">
        <f>IF(OR(J1337="",G1337=""),"",G1337+ROW()/1000000)</f>
      </c>
      <c r="R1337" s="247">
        <f>IF(Q1337="","",SUMIFS(Txn[Signed Units],Txn[Key],J1337,Txn[Transaction Order],"&lt;="&amp;Q1337))</f>
      </c>
    </row>
    <row r="1338" spans="10:18" ht="15" customHeight="1" x14ac:dyDescent="0.15">
      <c r="J1338" s="246">
        <f>IF(OR(B1338="",C1338="",E1338=""),"",B1338&amp;":"&amp;C1338&amp;":"&amp;E1338)</f>
      </c>
      <c r="K1338" s="247">
        <f>IF(A1338="","",A1338*D1338)</f>
      </c>
      <c r="L1338" s="246">
        <f>IF(A1338="","",IF(OR(A1338=1,A1338=0),H1338,0))</f>
      </c>
      <c r="M1338" s="246">
        <f>IF(A1338="","",IF(A1338=-1,H1338,0))</f>
      </c>
      <c r="N1338">
        <f>IF(J1338="","",IF(E1338="SGD",1,IF(E1338="USD",Settings!$B$22,IF(E1338="HKD",Settings!$B$23,1))))</f>
      </c>
      <c r="O1338">
        <f>IF(OR(B1338="",C1338="",E1338=""),0,(IF(A1338=-1,H1338,0)-IF(OR(A1338=1,A1338=0),H1338,0)+IF(A1338=2,H1338,0))*IF(E1338="SGD",1,IF(E1338="USD",Settings!$B$22,IF(E1338="HKD",Settings!$B$23,1))))</f>
        <v>0</v>
      </c>
      <c r="P1338">
        <f>IF(OR(B1338="",C1338="",E1338=""),0,IF(A1338=2,H1338*IF(E1338="SGD",1,IF(E1338="USD",Settings!$B$22,IF(E1338="HKD",Settings!$B$23,1))),0))</f>
        <v>0</v>
      </c>
      <c r="Q1338" s="312">
        <f>IF(OR(J1338="",G1338=""),"",G1338+ROW()/1000000)</f>
      </c>
      <c r="R1338" s="247">
        <f>IF(Q1338="","",SUMIFS(Txn[Signed Units],Txn[Key],J1338,Txn[Transaction Order],"&lt;="&amp;Q1338))</f>
      </c>
    </row>
    <row r="1339" spans="10:18" ht="15" customHeight="1" x14ac:dyDescent="0.15">
      <c r="J1339" s="246">
        <f>IF(OR(B1339="",C1339="",E1339=""),"",B1339&amp;":"&amp;C1339&amp;":"&amp;E1339)</f>
      </c>
      <c r="K1339" s="247">
        <f>IF(A1339="","",A1339*D1339)</f>
      </c>
      <c r="L1339" s="246">
        <f>IF(A1339="","",IF(OR(A1339=1,A1339=0),H1339,0))</f>
      </c>
      <c r="M1339" s="246">
        <f>IF(A1339="","",IF(A1339=-1,H1339,0))</f>
      </c>
      <c r="N1339">
        <f>IF(J1339="","",IF(E1339="SGD",1,IF(E1339="USD",Settings!$B$22,IF(E1339="HKD",Settings!$B$23,1))))</f>
      </c>
      <c r="O1339">
        <f>IF(OR(B1339="",C1339="",E1339=""),0,(IF(A1339=-1,H1339,0)-IF(OR(A1339=1,A1339=0),H1339,0)+IF(A1339=2,H1339,0))*IF(E1339="SGD",1,IF(E1339="USD",Settings!$B$22,IF(E1339="HKD",Settings!$B$23,1))))</f>
        <v>0</v>
      </c>
      <c r="P1339">
        <f>IF(OR(B1339="",C1339="",E1339=""),0,IF(A1339=2,H1339*IF(E1339="SGD",1,IF(E1339="USD",Settings!$B$22,IF(E1339="HKD",Settings!$B$23,1))),0))</f>
        <v>0</v>
      </c>
      <c r="Q1339" s="312">
        <f>IF(OR(J1339="",G1339=""),"",G1339+ROW()/1000000)</f>
      </c>
      <c r="R1339" s="247">
        <f>IF(Q1339="","",SUMIFS(Txn[Signed Units],Txn[Key],J1339,Txn[Transaction Order],"&lt;="&amp;Q1339))</f>
      </c>
    </row>
    <row r="1340" spans="10:18" ht="15" customHeight="1" x14ac:dyDescent="0.15">
      <c r="J1340" s="246">
        <f>IF(OR(B1340="",C1340="",E1340=""),"",B1340&amp;":"&amp;C1340&amp;":"&amp;E1340)</f>
      </c>
      <c r="K1340" s="247">
        <f>IF(A1340="","",A1340*D1340)</f>
      </c>
      <c r="L1340" s="246">
        <f>IF(A1340="","",IF(OR(A1340=1,A1340=0),H1340,0))</f>
      </c>
      <c r="M1340" s="246">
        <f>IF(A1340="","",IF(A1340=-1,H1340,0))</f>
      </c>
      <c r="N1340">
        <f>IF(J1340="","",IF(E1340="SGD",1,IF(E1340="USD",Settings!$B$22,IF(E1340="HKD",Settings!$B$23,1))))</f>
      </c>
      <c r="O1340">
        <f>IF(OR(B1340="",C1340="",E1340=""),0,(IF(A1340=-1,H1340,0)-IF(OR(A1340=1,A1340=0),H1340,0)+IF(A1340=2,H1340,0))*IF(E1340="SGD",1,IF(E1340="USD",Settings!$B$22,IF(E1340="HKD",Settings!$B$23,1))))</f>
        <v>0</v>
      </c>
      <c r="P1340">
        <f>IF(OR(B1340="",C1340="",E1340=""),0,IF(A1340=2,H1340*IF(E1340="SGD",1,IF(E1340="USD",Settings!$B$22,IF(E1340="HKD",Settings!$B$23,1))),0))</f>
        <v>0</v>
      </c>
      <c r="Q1340" s="312">
        <f>IF(OR(J1340="",G1340=""),"",G1340+ROW()/1000000)</f>
      </c>
      <c r="R1340" s="247">
        <f>IF(Q1340="","",SUMIFS(Txn[Signed Units],Txn[Key],J1340,Txn[Transaction Order],"&lt;="&amp;Q1340))</f>
      </c>
    </row>
    <row r="1341" spans="10:18" ht="15" customHeight="1" x14ac:dyDescent="0.15">
      <c r="J1341" s="246">
        <f>IF(OR(B1341="",C1341="",E1341=""),"",B1341&amp;":"&amp;C1341&amp;":"&amp;E1341)</f>
      </c>
      <c r="K1341" s="247">
        <f>IF(A1341="","",A1341*D1341)</f>
      </c>
      <c r="L1341" s="246">
        <f>IF(A1341="","",IF(OR(A1341=1,A1341=0),H1341,0))</f>
      </c>
      <c r="M1341" s="246">
        <f>IF(A1341="","",IF(A1341=-1,H1341,0))</f>
      </c>
      <c r="N1341">
        <f>IF(J1341="","",IF(E1341="SGD",1,IF(E1341="USD",Settings!$B$22,IF(E1341="HKD",Settings!$B$23,1))))</f>
      </c>
      <c r="O1341">
        <f>IF(OR(B1341="",C1341="",E1341=""),0,(IF(A1341=-1,H1341,0)-IF(OR(A1341=1,A1341=0),H1341,0)+IF(A1341=2,H1341,0))*IF(E1341="SGD",1,IF(E1341="USD",Settings!$B$22,IF(E1341="HKD",Settings!$B$23,1))))</f>
        <v>0</v>
      </c>
      <c r="P1341">
        <f>IF(OR(B1341="",C1341="",E1341=""),0,IF(A1341=2,H1341*IF(E1341="SGD",1,IF(E1341="USD",Settings!$B$22,IF(E1341="HKD",Settings!$B$23,1))),0))</f>
        <v>0</v>
      </c>
      <c r="Q1341" s="312">
        <f>IF(OR(J1341="",G1341=""),"",G1341+ROW()/1000000)</f>
      </c>
      <c r="R1341" s="247">
        <f>IF(Q1341="","",SUMIFS(Txn[Signed Units],Txn[Key],J1341,Txn[Transaction Order],"&lt;="&amp;Q1341))</f>
      </c>
    </row>
    <row r="1342" spans="10:18" ht="15" customHeight="1" x14ac:dyDescent="0.15">
      <c r="J1342" s="246">
        <f>IF(OR(B1342="",C1342="",E1342=""),"",B1342&amp;":"&amp;C1342&amp;":"&amp;E1342)</f>
      </c>
      <c r="K1342" s="247">
        <f>IF(A1342="","",A1342*D1342)</f>
      </c>
      <c r="L1342" s="246">
        <f>IF(A1342="","",IF(OR(A1342=1,A1342=0),H1342,0))</f>
      </c>
      <c r="M1342" s="246">
        <f>IF(A1342="","",IF(A1342=-1,H1342,0))</f>
      </c>
      <c r="N1342">
        <f>IF(J1342="","",IF(E1342="SGD",1,IF(E1342="USD",Settings!$B$22,IF(E1342="HKD",Settings!$B$23,1))))</f>
      </c>
      <c r="O1342">
        <f>IF(OR(B1342="",C1342="",E1342=""),0,(IF(A1342=-1,H1342,0)-IF(OR(A1342=1,A1342=0),H1342,0)+IF(A1342=2,H1342,0))*IF(E1342="SGD",1,IF(E1342="USD",Settings!$B$22,IF(E1342="HKD",Settings!$B$23,1))))</f>
        <v>0</v>
      </c>
      <c r="P1342">
        <f>IF(OR(B1342="",C1342="",E1342=""),0,IF(A1342=2,H1342*IF(E1342="SGD",1,IF(E1342="USD",Settings!$B$22,IF(E1342="HKD",Settings!$B$23,1))),0))</f>
        <v>0</v>
      </c>
      <c r="Q1342" s="312">
        <f>IF(OR(J1342="",G1342=""),"",G1342+ROW()/1000000)</f>
      </c>
      <c r="R1342" s="247">
        <f>IF(Q1342="","",SUMIFS(Txn[Signed Units],Txn[Key],J1342,Txn[Transaction Order],"&lt;="&amp;Q1342))</f>
      </c>
    </row>
    <row r="1343" spans="10:18" ht="15" customHeight="1" x14ac:dyDescent="0.15">
      <c r="J1343" s="246">
        <f>IF(OR(B1343="",C1343="",E1343=""),"",B1343&amp;":"&amp;C1343&amp;":"&amp;E1343)</f>
      </c>
      <c r="K1343" s="247">
        <f>IF(A1343="","",A1343*D1343)</f>
      </c>
      <c r="L1343" s="246">
        <f>IF(A1343="","",IF(OR(A1343=1,A1343=0),H1343,0))</f>
      </c>
      <c r="M1343" s="246">
        <f>IF(A1343="","",IF(A1343=-1,H1343,0))</f>
      </c>
      <c r="N1343">
        <f>IF(J1343="","",IF(E1343="SGD",1,IF(E1343="USD",Settings!$B$22,IF(E1343="HKD",Settings!$B$23,1))))</f>
      </c>
      <c r="O1343">
        <f>IF(OR(B1343="",C1343="",E1343=""),0,(IF(A1343=-1,H1343,0)-IF(OR(A1343=1,A1343=0),H1343,0)+IF(A1343=2,H1343,0))*IF(E1343="SGD",1,IF(E1343="USD",Settings!$B$22,IF(E1343="HKD",Settings!$B$23,1))))</f>
        <v>0</v>
      </c>
      <c r="P1343">
        <f>IF(OR(B1343="",C1343="",E1343=""),0,IF(A1343=2,H1343*IF(E1343="SGD",1,IF(E1343="USD",Settings!$B$22,IF(E1343="HKD",Settings!$B$23,1))),0))</f>
        <v>0</v>
      </c>
      <c r="Q1343" s="312">
        <f>IF(OR(J1343="",G1343=""),"",G1343+ROW()/1000000)</f>
      </c>
      <c r="R1343" s="247">
        <f>IF(Q1343="","",SUMIFS(Txn[Signed Units],Txn[Key],J1343,Txn[Transaction Order],"&lt;="&amp;Q1343))</f>
      </c>
    </row>
    <row r="1344" spans="10:18" ht="15" customHeight="1" x14ac:dyDescent="0.15">
      <c r="J1344" s="246">
        <f>IF(OR(B1344="",C1344="",E1344=""),"",B1344&amp;":"&amp;C1344&amp;":"&amp;E1344)</f>
      </c>
      <c r="K1344" s="247">
        <f>IF(A1344="","",A1344*D1344)</f>
      </c>
      <c r="L1344" s="246">
        <f>IF(A1344="","",IF(OR(A1344=1,A1344=0),H1344,0))</f>
      </c>
      <c r="M1344" s="246">
        <f>IF(A1344="","",IF(A1344=-1,H1344,0))</f>
      </c>
      <c r="N1344">
        <f>IF(J1344="","",IF(E1344="SGD",1,IF(E1344="USD",Settings!$B$22,IF(E1344="HKD",Settings!$B$23,1))))</f>
      </c>
      <c r="O1344">
        <f>IF(OR(B1344="",C1344="",E1344=""),0,(IF(A1344=-1,H1344,0)-IF(OR(A1344=1,A1344=0),H1344,0)+IF(A1344=2,H1344,0))*IF(E1344="SGD",1,IF(E1344="USD",Settings!$B$22,IF(E1344="HKD",Settings!$B$23,1))))</f>
        <v>0</v>
      </c>
      <c r="P1344">
        <f>IF(OR(B1344="",C1344="",E1344=""),0,IF(A1344=2,H1344*IF(E1344="SGD",1,IF(E1344="USD",Settings!$B$22,IF(E1344="HKD",Settings!$B$23,1))),0))</f>
        <v>0</v>
      </c>
      <c r="Q1344" s="312">
        <f>IF(OR(J1344="",G1344=""),"",G1344+ROW()/1000000)</f>
      </c>
      <c r="R1344" s="247">
        <f>IF(Q1344="","",SUMIFS(Txn[Signed Units],Txn[Key],J1344,Txn[Transaction Order],"&lt;="&amp;Q1344))</f>
      </c>
    </row>
    <row r="1345" spans="10:18" ht="15" customHeight="1" x14ac:dyDescent="0.15">
      <c r="J1345" s="246">
        <f>IF(OR(B1345="",C1345="",E1345=""),"",B1345&amp;":"&amp;C1345&amp;":"&amp;E1345)</f>
      </c>
      <c r="K1345" s="247">
        <f>IF(A1345="","",A1345*D1345)</f>
      </c>
      <c r="L1345" s="246">
        <f>IF(A1345="","",IF(OR(A1345=1,A1345=0),H1345,0))</f>
      </c>
      <c r="M1345" s="246">
        <f>IF(A1345="","",IF(A1345=-1,H1345,0))</f>
      </c>
      <c r="N1345">
        <f>IF(J1345="","",IF(E1345="SGD",1,IF(E1345="USD",Settings!$B$22,IF(E1345="HKD",Settings!$B$23,1))))</f>
      </c>
      <c r="O1345">
        <f>IF(OR(B1345="",C1345="",E1345=""),0,(IF(A1345=-1,H1345,0)-IF(OR(A1345=1,A1345=0),H1345,0)+IF(A1345=2,H1345,0))*IF(E1345="SGD",1,IF(E1345="USD",Settings!$B$22,IF(E1345="HKD",Settings!$B$23,1))))</f>
        <v>0</v>
      </c>
      <c r="P1345">
        <f>IF(OR(B1345="",C1345="",E1345=""),0,IF(A1345=2,H1345*IF(E1345="SGD",1,IF(E1345="USD",Settings!$B$22,IF(E1345="HKD",Settings!$B$23,1))),0))</f>
        <v>0</v>
      </c>
      <c r="Q1345" s="312">
        <f>IF(OR(J1345="",G1345=""),"",G1345+ROW()/1000000)</f>
      </c>
      <c r="R1345" s="247">
        <f>IF(Q1345="","",SUMIFS(Txn[Signed Units],Txn[Key],J1345,Txn[Transaction Order],"&lt;="&amp;Q1345))</f>
      </c>
    </row>
    <row r="1346" spans="10:18" ht="15" customHeight="1" x14ac:dyDescent="0.15">
      <c r="J1346" s="246">
        <f>IF(OR(B1346="",C1346="",E1346=""),"",B1346&amp;":"&amp;C1346&amp;":"&amp;E1346)</f>
      </c>
      <c r="K1346" s="247">
        <f>IF(A1346="","",A1346*D1346)</f>
      </c>
      <c r="L1346" s="246">
        <f>IF(A1346="","",IF(OR(A1346=1,A1346=0),H1346,0))</f>
      </c>
      <c r="M1346" s="246">
        <f>IF(A1346="","",IF(A1346=-1,H1346,0))</f>
      </c>
      <c r="N1346">
        <f>IF(J1346="","",IF(E1346="SGD",1,IF(E1346="USD",Settings!$B$22,IF(E1346="HKD",Settings!$B$23,1))))</f>
      </c>
      <c r="O1346">
        <f>IF(OR(B1346="",C1346="",E1346=""),0,(IF(A1346=-1,H1346,0)-IF(OR(A1346=1,A1346=0),H1346,0)+IF(A1346=2,H1346,0))*IF(E1346="SGD",1,IF(E1346="USD",Settings!$B$22,IF(E1346="HKD",Settings!$B$23,1))))</f>
        <v>0</v>
      </c>
      <c r="P1346">
        <f>IF(OR(B1346="",C1346="",E1346=""),0,IF(A1346=2,H1346*IF(E1346="SGD",1,IF(E1346="USD",Settings!$B$22,IF(E1346="HKD",Settings!$B$23,1))),0))</f>
        <v>0</v>
      </c>
      <c r="Q1346" s="312">
        <f>IF(OR(J1346="",G1346=""),"",G1346+ROW()/1000000)</f>
      </c>
      <c r="R1346" s="247">
        <f>IF(Q1346="","",SUMIFS(Txn[Signed Units],Txn[Key],J1346,Txn[Transaction Order],"&lt;="&amp;Q1346))</f>
      </c>
    </row>
    <row r="1347" spans="10:18" ht="15" customHeight="1" x14ac:dyDescent="0.15">
      <c r="J1347" s="246">
        <f>IF(OR(B1347="",C1347="",E1347=""),"",B1347&amp;":"&amp;C1347&amp;":"&amp;E1347)</f>
      </c>
      <c r="K1347" s="247">
        <f>IF(A1347="","",A1347*D1347)</f>
      </c>
      <c r="L1347" s="246">
        <f>IF(A1347="","",IF(OR(A1347=1,A1347=0),H1347,0))</f>
      </c>
      <c r="M1347" s="246">
        <f>IF(A1347="","",IF(A1347=-1,H1347,0))</f>
      </c>
      <c r="N1347">
        <f>IF(J1347="","",IF(E1347="SGD",1,IF(E1347="USD",Settings!$B$22,IF(E1347="HKD",Settings!$B$23,1))))</f>
      </c>
      <c r="O1347">
        <f>IF(OR(B1347="",C1347="",E1347=""),0,(IF(A1347=-1,H1347,0)-IF(OR(A1347=1,A1347=0),H1347,0)+IF(A1347=2,H1347,0))*IF(E1347="SGD",1,IF(E1347="USD",Settings!$B$22,IF(E1347="HKD",Settings!$B$23,1))))</f>
        <v>0</v>
      </c>
      <c r="P1347">
        <f>IF(OR(B1347="",C1347="",E1347=""),0,IF(A1347=2,H1347*IF(E1347="SGD",1,IF(E1347="USD",Settings!$B$22,IF(E1347="HKD",Settings!$B$23,1))),0))</f>
        <v>0</v>
      </c>
      <c r="Q1347" s="312">
        <f>IF(OR(J1347="",G1347=""),"",G1347+ROW()/1000000)</f>
      </c>
      <c r="R1347" s="247">
        <f>IF(Q1347="","",SUMIFS(Txn[Signed Units],Txn[Key],J1347,Txn[Transaction Order],"&lt;="&amp;Q1347))</f>
      </c>
    </row>
    <row r="1348" spans="10:18" ht="15" customHeight="1" x14ac:dyDescent="0.15">
      <c r="J1348" s="246">
        <f>IF(OR(B1348="",C1348="",E1348=""),"",B1348&amp;":"&amp;C1348&amp;":"&amp;E1348)</f>
      </c>
      <c r="K1348" s="247">
        <f>IF(A1348="","",A1348*D1348)</f>
      </c>
      <c r="L1348" s="246">
        <f>IF(A1348="","",IF(OR(A1348=1,A1348=0),H1348,0))</f>
      </c>
      <c r="M1348" s="246">
        <f>IF(A1348="","",IF(A1348=-1,H1348,0))</f>
      </c>
      <c r="N1348">
        <f>IF(J1348="","",IF(E1348="SGD",1,IF(E1348="USD",Settings!$B$22,IF(E1348="HKD",Settings!$B$23,1))))</f>
      </c>
      <c r="O1348">
        <f>IF(OR(B1348="",C1348="",E1348=""),0,(IF(A1348=-1,H1348,0)-IF(OR(A1348=1,A1348=0),H1348,0)+IF(A1348=2,H1348,0))*IF(E1348="SGD",1,IF(E1348="USD",Settings!$B$22,IF(E1348="HKD",Settings!$B$23,1))))</f>
        <v>0</v>
      </c>
      <c r="P1348">
        <f>IF(OR(B1348="",C1348="",E1348=""),0,IF(A1348=2,H1348*IF(E1348="SGD",1,IF(E1348="USD",Settings!$B$22,IF(E1348="HKD",Settings!$B$23,1))),0))</f>
        <v>0</v>
      </c>
      <c r="Q1348" s="312">
        <f>IF(OR(J1348="",G1348=""),"",G1348+ROW()/1000000)</f>
      </c>
      <c r="R1348" s="247">
        <f>IF(Q1348="","",SUMIFS(Txn[Signed Units],Txn[Key],J1348,Txn[Transaction Order],"&lt;="&amp;Q1348))</f>
      </c>
    </row>
    <row r="1349" spans="10:18" ht="15" customHeight="1" x14ac:dyDescent="0.15">
      <c r="J1349" s="246">
        <f>IF(OR(B1349="",C1349="",E1349=""),"",B1349&amp;":"&amp;C1349&amp;":"&amp;E1349)</f>
      </c>
      <c r="K1349" s="247">
        <f>IF(A1349="","",A1349*D1349)</f>
      </c>
      <c r="L1349" s="246">
        <f>IF(A1349="","",IF(OR(A1349=1,A1349=0),H1349,0))</f>
      </c>
      <c r="M1349" s="246">
        <f>IF(A1349="","",IF(A1349=-1,H1349,0))</f>
      </c>
      <c r="N1349">
        <f>IF(J1349="","",IF(E1349="SGD",1,IF(E1349="USD",Settings!$B$22,IF(E1349="HKD",Settings!$B$23,1))))</f>
      </c>
      <c r="O1349">
        <f>IF(OR(B1349="",C1349="",E1349=""),0,(IF(A1349=-1,H1349,0)-IF(OR(A1349=1,A1349=0),H1349,0)+IF(A1349=2,H1349,0))*IF(E1349="SGD",1,IF(E1349="USD",Settings!$B$22,IF(E1349="HKD",Settings!$B$23,1))))</f>
        <v>0</v>
      </c>
      <c r="P1349">
        <f>IF(OR(B1349="",C1349="",E1349=""),0,IF(A1349=2,H1349*IF(E1349="SGD",1,IF(E1349="USD",Settings!$B$22,IF(E1349="HKD",Settings!$B$23,1))),0))</f>
        <v>0</v>
      </c>
      <c r="Q1349" s="312">
        <f>IF(OR(J1349="",G1349=""),"",G1349+ROW()/1000000)</f>
      </c>
      <c r="R1349" s="247">
        <f>IF(Q1349="","",SUMIFS(Txn[Signed Units],Txn[Key],J1349,Txn[Transaction Order],"&lt;="&amp;Q1349))</f>
      </c>
    </row>
    <row r="1350" spans="10:18" ht="15" customHeight="1" x14ac:dyDescent="0.15">
      <c r="J1350" s="246">
        <f>IF(OR(B1350="",C1350="",E1350=""),"",B1350&amp;":"&amp;C1350&amp;":"&amp;E1350)</f>
      </c>
      <c r="K1350" s="247">
        <f>IF(A1350="","",A1350*D1350)</f>
      </c>
      <c r="L1350" s="246">
        <f>IF(A1350="","",IF(OR(A1350=1,A1350=0),H1350,0))</f>
      </c>
      <c r="M1350" s="246">
        <f>IF(A1350="","",IF(A1350=-1,H1350,0))</f>
      </c>
      <c r="N1350">
        <f>IF(J1350="","",IF(E1350="SGD",1,IF(E1350="USD",Settings!$B$22,IF(E1350="HKD",Settings!$B$23,1))))</f>
      </c>
      <c r="O1350">
        <f>IF(OR(B1350="",C1350="",E1350=""),0,(IF(A1350=-1,H1350,0)-IF(OR(A1350=1,A1350=0),H1350,0)+IF(A1350=2,H1350,0))*IF(E1350="SGD",1,IF(E1350="USD",Settings!$B$22,IF(E1350="HKD",Settings!$B$23,1))))</f>
        <v>0</v>
      </c>
      <c r="P1350">
        <f>IF(OR(B1350="",C1350="",E1350=""),0,IF(A1350=2,H1350*IF(E1350="SGD",1,IF(E1350="USD",Settings!$B$22,IF(E1350="HKD",Settings!$B$23,1))),0))</f>
        <v>0</v>
      </c>
      <c r="Q1350" s="312">
        <f>IF(OR(J1350="",G1350=""),"",G1350+ROW()/1000000)</f>
      </c>
      <c r="R1350" s="247">
        <f>IF(Q1350="","",SUMIFS(Txn[Signed Units],Txn[Key],J1350,Txn[Transaction Order],"&lt;="&amp;Q1350))</f>
      </c>
    </row>
    <row r="1351" spans="10:18" ht="15" customHeight="1" x14ac:dyDescent="0.15">
      <c r="J1351" s="246">
        <f>IF(OR(B1351="",C1351="",E1351=""),"",B1351&amp;":"&amp;C1351&amp;":"&amp;E1351)</f>
      </c>
      <c r="K1351" s="247">
        <f>IF(A1351="","",A1351*D1351)</f>
      </c>
      <c r="L1351" s="246">
        <f>IF(A1351="","",IF(OR(A1351=1,A1351=0),H1351,0))</f>
      </c>
      <c r="M1351" s="246">
        <f>IF(A1351="","",IF(A1351=-1,H1351,0))</f>
      </c>
      <c r="N1351">
        <f>IF(J1351="","",IF(E1351="SGD",1,IF(E1351="USD",Settings!$B$22,IF(E1351="HKD",Settings!$B$23,1))))</f>
      </c>
      <c r="O1351">
        <f>IF(OR(B1351="",C1351="",E1351=""),0,(IF(A1351=-1,H1351,0)-IF(OR(A1351=1,A1351=0),H1351,0)+IF(A1351=2,H1351,0))*IF(E1351="SGD",1,IF(E1351="USD",Settings!$B$22,IF(E1351="HKD",Settings!$B$23,1))))</f>
        <v>0</v>
      </c>
      <c r="P1351">
        <f>IF(OR(B1351="",C1351="",E1351=""),0,IF(A1351=2,H1351*IF(E1351="SGD",1,IF(E1351="USD",Settings!$B$22,IF(E1351="HKD",Settings!$B$23,1))),0))</f>
        <v>0</v>
      </c>
      <c r="Q1351" s="312">
        <f>IF(OR(J1351="",G1351=""),"",G1351+ROW()/1000000)</f>
      </c>
      <c r="R1351" s="247">
        <f>IF(Q1351="","",SUMIFS(Txn[Signed Units],Txn[Key],J1351,Txn[Transaction Order],"&lt;="&amp;Q1351))</f>
      </c>
    </row>
    <row r="1352" spans="10:18" ht="15" customHeight="1" x14ac:dyDescent="0.15">
      <c r="J1352" s="246">
        <f>IF(OR(B1352="",C1352="",E1352=""),"",B1352&amp;":"&amp;C1352&amp;":"&amp;E1352)</f>
      </c>
      <c r="K1352" s="247">
        <f>IF(A1352="","",A1352*D1352)</f>
      </c>
      <c r="L1352" s="246">
        <f>IF(A1352="","",IF(OR(A1352=1,A1352=0),H1352,0))</f>
      </c>
      <c r="M1352" s="246">
        <f>IF(A1352="","",IF(A1352=-1,H1352,0))</f>
      </c>
      <c r="N1352">
        <f>IF(J1352="","",IF(E1352="SGD",1,IF(E1352="USD",Settings!$B$22,IF(E1352="HKD",Settings!$B$23,1))))</f>
      </c>
      <c r="O1352">
        <f>IF(OR(B1352="",C1352="",E1352=""),0,(IF(A1352=-1,H1352,0)-IF(OR(A1352=1,A1352=0),H1352,0)+IF(A1352=2,H1352,0))*IF(E1352="SGD",1,IF(E1352="USD",Settings!$B$22,IF(E1352="HKD",Settings!$B$23,1))))</f>
        <v>0</v>
      </c>
      <c r="P1352">
        <f>IF(OR(B1352="",C1352="",E1352=""),0,IF(A1352=2,H1352*IF(E1352="SGD",1,IF(E1352="USD",Settings!$B$22,IF(E1352="HKD",Settings!$B$23,1))),0))</f>
        <v>0</v>
      </c>
      <c r="Q1352" s="312">
        <f>IF(OR(J1352="",G1352=""),"",G1352+ROW()/1000000)</f>
      </c>
      <c r="R1352" s="247">
        <f>IF(Q1352="","",SUMIFS(Txn[Signed Units],Txn[Key],J1352,Txn[Transaction Order],"&lt;="&amp;Q1352))</f>
      </c>
    </row>
    <row r="1353" spans="10:18" ht="15" customHeight="1" x14ac:dyDescent="0.15">
      <c r="J1353" s="246">
        <f>IF(OR(B1353="",C1353="",E1353=""),"",B1353&amp;":"&amp;C1353&amp;":"&amp;E1353)</f>
      </c>
      <c r="K1353" s="247">
        <f>IF(A1353="","",A1353*D1353)</f>
      </c>
      <c r="L1353" s="246">
        <f>IF(A1353="","",IF(OR(A1353=1,A1353=0),H1353,0))</f>
      </c>
      <c r="M1353" s="246">
        <f>IF(A1353="","",IF(A1353=-1,H1353,0))</f>
      </c>
      <c r="N1353">
        <f>IF(J1353="","",IF(E1353="SGD",1,IF(E1353="USD",Settings!$B$22,IF(E1353="HKD",Settings!$B$23,1))))</f>
      </c>
      <c r="O1353">
        <f>IF(OR(B1353="",C1353="",E1353=""),0,(IF(A1353=-1,H1353,0)-IF(OR(A1353=1,A1353=0),H1353,0)+IF(A1353=2,H1353,0))*IF(E1353="SGD",1,IF(E1353="USD",Settings!$B$22,IF(E1353="HKD",Settings!$B$23,1))))</f>
        <v>0</v>
      </c>
      <c r="P1353">
        <f>IF(OR(B1353="",C1353="",E1353=""),0,IF(A1353=2,H1353*IF(E1353="SGD",1,IF(E1353="USD",Settings!$B$22,IF(E1353="HKD",Settings!$B$23,1))),0))</f>
        <v>0</v>
      </c>
      <c r="Q1353" s="312">
        <f>IF(OR(J1353="",G1353=""),"",G1353+ROW()/1000000)</f>
      </c>
      <c r="R1353" s="247">
        <f>IF(Q1353="","",SUMIFS(Txn[Signed Units],Txn[Key],J1353,Txn[Transaction Order],"&lt;="&amp;Q1353))</f>
      </c>
    </row>
    <row r="1354" spans="10:18" ht="15" customHeight="1" x14ac:dyDescent="0.15">
      <c r="J1354" s="246">
        <f>IF(OR(B1354="",C1354="",E1354=""),"",B1354&amp;":"&amp;C1354&amp;":"&amp;E1354)</f>
      </c>
      <c r="K1354" s="247">
        <f>IF(A1354="","",A1354*D1354)</f>
      </c>
      <c r="L1354" s="246">
        <f>IF(A1354="","",IF(OR(A1354=1,A1354=0),H1354,0))</f>
      </c>
      <c r="M1354" s="246">
        <f>IF(A1354="","",IF(A1354=-1,H1354,0))</f>
      </c>
      <c r="N1354">
        <f>IF(J1354="","",IF(E1354="SGD",1,IF(E1354="USD",Settings!$B$22,IF(E1354="HKD",Settings!$B$23,1))))</f>
      </c>
      <c r="O1354">
        <f>IF(OR(B1354="",C1354="",E1354=""),0,(IF(A1354=-1,H1354,0)-IF(OR(A1354=1,A1354=0),H1354,0)+IF(A1354=2,H1354,0))*IF(E1354="SGD",1,IF(E1354="USD",Settings!$B$22,IF(E1354="HKD",Settings!$B$23,1))))</f>
        <v>0</v>
      </c>
      <c r="P1354">
        <f>IF(OR(B1354="",C1354="",E1354=""),0,IF(A1354=2,H1354*IF(E1354="SGD",1,IF(E1354="USD",Settings!$B$22,IF(E1354="HKD",Settings!$B$23,1))),0))</f>
        <v>0</v>
      </c>
      <c r="Q1354" s="312">
        <f>IF(OR(J1354="",G1354=""),"",G1354+ROW()/1000000)</f>
      </c>
      <c r="R1354" s="247">
        <f>IF(Q1354="","",SUMIFS(Txn[Signed Units],Txn[Key],J1354,Txn[Transaction Order],"&lt;="&amp;Q1354))</f>
      </c>
    </row>
    <row r="1355" spans="10:18" ht="15" customHeight="1" x14ac:dyDescent="0.15">
      <c r="J1355" s="246">
        <f>IF(OR(B1355="",C1355="",E1355=""),"",B1355&amp;":"&amp;C1355&amp;":"&amp;E1355)</f>
      </c>
      <c r="K1355" s="247">
        <f>IF(A1355="","",A1355*D1355)</f>
      </c>
      <c r="L1355" s="246">
        <f>IF(A1355="","",IF(OR(A1355=1,A1355=0),H1355,0))</f>
      </c>
      <c r="M1355" s="246">
        <f>IF(A1355="","",IF(A1355=-1,H1355,0))</f>
      </c>
      <c r="N1355">
        <f>IF(J1355="","",IF(E1355="SGD",1,IF(E1355="USD",Settings!$B$22,IF(E1355="HKD",Settings!$B$23,1))))</f>
      </c>
      <c r="O1355">
        <f>IF(OR(B1355="",C1355="",E1355=""),0,(IF(A1355=-1,H1355,0)-IF(OR(A1355=1,A1355=0),H1355,0)+IF(A1355=2,H1355,0))*IF(E1355="SGD",1,IF(E1355="USD",Settings!$B$22,IF(E1355="HKD",Settings!$B$23,1))))</f>
        <v>0</v>
      </c>
      <c r="P1355">
        <f>IF(OR(B1355="",C1355="",E1355=""),0,IF(A1355=2,H1355*IF(E1355="SGD",1,IF(E1355="USD",Settings!$B$22,IF(E1355="HKD",Settings!$B$23,1))),0))</f>
        <v>0</v>
      </c>
      <c r="Q1355" s="312">
        <f>IF(OR(J1355="",G1355=""),"",G1355+ROW()/1000000)</f>
      </c>
      <c r="R1355" s="247">
        <f>IF(Q1355="","",SUMIFS(Txn[Signed Units],Txn[Key],J1355,Txn[Transaction Order],"&lt;="&amp;Q1355))</f>
      </c>
    </row>
    <row r="1356" spans="10:18" ht="15" customHeight="1" x14ac:dyDescent="0.15">
      <c r="J1356" s="246">
        <f>IF(OR(B1356="",C1356="",E1356=""),"",B1356&amp;":"&amp;C1356&amp;":"&amp;E1356)</f>
      </c>
      <c r="K1356" s="247">
        <f>IF(A1356="","",A1356*D1356)</f>
      </c>
      <c r="L1356" s="246">
        <f>IF(A1356="","",IF(OR(A1356=1,A1356=0),H1356,0))</f>
      </c>
      <c r="M1356" s="246">
        <f>IF(A1356="","",IF(A1356=-1,H1356,0))</f>
      </c>
      <c r="N1356">
        <f>IF(J1356="","",IF(E1356="SGD",1,IF(E1356="USD",Settings!$B$22,IF(E1356="HKD",Settings!$B$23,1))))</f>
      </c>
      <c r="O1356">
        <f>IF(OR(B1356="",C1356="",E1356=""),0,(IF(A1356=-1,H1356,0)-IF(OR(A1356=1,A1356=0),H1356,0)+IF(A1356=2,H1356,0))*IF(E1356="SGD",1,IF(E1356="USD",Settings!$B$22,IF(E1356="HKD",Settings!$B$23,1))))</f>
        <v>0</v>
      </c>
      <c r="P1356">
        <f>IF(OR(B1356="",C1356="",E1356=""),0,IF(A1356=2,H1356*IF(E1356="SGD",1,IF(E1356="USD",Settings!$B$22,IF(E1356="HKD",Settings!$B$23,1))),0))</f>
        <v>0</v>
      </c>
      <c r="Q1356" s="312">
        <f>IF(OR(J1356="",G1356=""),"",G1356+ROW()/1000000)</f>
      </c>
      <c r="R1356" s="247">
        <f>IF(Q1356="","",SUMIFS(Txn[Signed Units],Txn[Key],J1356,Txn[Transaction Order],"&lt;="&amp;Q1356))</f>
      </c>
    </row>
    <row r="1357" spans="10:18" ht="15" customHeight="1" x14ac:dyDescent="0.15">
      <c r="J1357" s="246">
        <f>IF(OR(B1357="",C1357="",E1357=""),"",B1357&amp;":"&amp;C1357&amp;":"&amp;E1357)</f>
      </c>
      <c r="K1357" s="247">
        <f>IF(A1357="","",A1357*D1357)</f>
      </c>
      <c r="L1357" s="246">
        <f>IF(A1357="","",IF(OR(A1357=1,A1357=0),H1357,0))</f>
      </c>
      <c r="M1357" s="246">
        <f>IF(A1357="","",IF(A1357=-1,H1357,0))</f>
      </c>
      <c r="N1357">
        <f>IF(J1357="","",IF(E1357="SGD",1,IF(E1357="USD",Settings!$B$22,IF(E1357="HKD",Settings!$B$23,1))))</f>
      </c>
      <c r="O1357">
        <f>IF(OR(B1357="",C1357="",E1357=""),0,(IF(A1357=-1,H1357,0)-IF(OR(A1357=1,A1357=0),H1357,0)+IF(A1357=2,H1357,0))*IF(E1357="SGD",1,IF(E1357="USD",Settings!$B$22,IF(E1357="HKD",Settings!$B$23,1))))</f>
        <v>0</v>
      </c>
      <c r="P1357">
        <f>IF(OR(B1357="",C1357="",E1357=""),0,IF(A1357=2,H1357*IF(E1357="SGD",1,IF(E1357="USD",Settings!$B$22,IF(E1357="HKD",Settings!$B$23,1))),0))</f>
        <v>0</v>
      </c>
      <c r="Q1357" s="312">
        <f>IF(OR(J1357="",G1357=""),"",G1357+ROW()/1000000)</f>
      </c>
      <c r="R1357" s="247">
        <f>IF(Q1357="","",SUMIFS(Txn[Signed Units],Txn[Key],J1357,Txn[Transaction Order],"&lt;="&amp;Q1357))</f>
      </c>
    </row>
    <row r="1358" spans="10:18" ht="15" customHeight="1" x14ac:dyDescent="0.15">
      <c r="J1358" s="246">
        <f>IF(OR(B1358="",C1358="",E1358=""),"",B1358&amp;":"&amp;C1358&amp;":"&amp;E1358)</f>
      </c>
      <c r="K1358" s="247">
        <f>IF(A1358="","",A1358*D1358)</f>
      </c>
      <c r="L1358" s="246">
        <f>IF(A1358="","",IF(OR(A1358=1,A1358=0),H1358,0))</f>
      </c>
      <c r="M1358" s="246">
        <f>IF(A1358="","",IF(A1358=-1,H1358,0))</f>
      </c>
      <c r="N1358">
        <f>IF(J1358="","",IF(E1358="SGD",1,IF(E1358="USD",Settings!$B$22,IF(E1358="HKD",Settings!$B$23,1))))</f>
      </c>
      <c r="O1358">
        <f>IF(OR(B1358="",C1358="",E1358=""),0,(IF(A1358=-1,H1358,0)-IF(OR(A1358=1,A1358=0),H1358,0)+IF(A1358=2,H1358,0))*IF(E1358="SGD",1,IF(E1358="USD",Settings!$B$22,IF(E1358="HKD",Settings!$B$23,1))))</f>
        <v>0</v>
      </c>
      <c r="P1358">
        <f>IF(OR(B1358="",C1358="",E1358=""),0,IF(A1358=2,H1358*IF(E1358="SGD",1,IF(E1358="USD",Settings!$B$22,IF(E1358="HKD",Settings!$B$23,1))),0))</f>
        <v>0</v>
      </c>
      <c r="Q1358" s="312">
        <f>IF(OR(J1358="",G1358=""),"",G1358+ROW()/1000000)</f>
      </c>
      <c r="R1358" s="247">
        <f>IF(Q1358="","",SUMIFS(Txn[Signed Units],Txn[Key],J1358,Txn[Transaction Order],"&lt;="&amp;Q1358))</f>
      </c>
    </row>
    <row r="1359" spans="10:18" ht="15" customHeight="1" x14ac:dyDescent="0.15">
      <c r="J1359" s="246">
        <f>IF(OR(B1359="",C1359="",E1359=""),"",B1359&amp;":"&amp;C1359&amp;":"&amp;E1359)</f>
      </c>
      <c r="K1359" s="247">
        <f>IF(A1359="","",A1359*D1359)</f>
      </c>
      <c r="L1359" s="246">
        <f>IF(A1359="","",IF(OR(A1359=1,A1359=0),H1359,0))</f>
      </c>
      <c r="M1359" s="246">
        <f>IF(A1359="","",IF(A1359=-1,H1359,0))</f>
      </c>
      <c r="N1359">
        <f>IF(J1359="","",IF(E1359="SGD",1,IF(E1359="USD",Settings!$B$22,IF(E1359="HKD",Settings!$B$23,1))))</f>
      </c>
      <c r="O1359">
        <f>IF(OR(B1359="",C1359="",E1359=""),0,(IF(A1359=-1,H1359,0)-IF(OR(A1359=1,A1359=0),H1359,0)+IF(A1359=2,H1359,0))*IF(E1359="SGD",1,IF(E1359="USD",Settings!$B$22,IF(E1359="HKD",Settings!$B$23,1))))</f>
        <v>0</v>
      </c>
      <c r="P1359">
        <f>IF(OR(B1359="",C1359="",E1359=""),0,IF(A1359=2,H1359*IF(E1359="SGD",1,IF(E1359="USD",Settings!$B$22,IF(E1359="HKD",Settings!$B$23,1))),0))</f>
        <v>0</v>
      </c>
      <c r="Q1359" s="312">
        <f>IF(OR(J1359="",G1359=""),"",G1359+ROW()/1000000)</f>
      </c>
      <c r="R1359" s="247">
        <f>IF(Q1359="","",SUMIFS(Txn[Signed Units],Txn[Key],J1359,Txn[Transaction Order],"&lt;="&amp;Q1359))</f>
      </c>
    </row>
    <row r="1360" spans="10:18" ht="15" customHeight="1" x14ac:dyDescent="0.15">
      <c r="J1360" s="246">
        <f>IF(OR(B1360="",C1360="",E1360=""),"",B1360&amp;":"&amp;C1360&amp;":"&amp;E1360)</f>
      </c>
      <c r="K1360" s="247">
        <f>IF(A1360="","",A1360*D1360)</f>
      </c>
      <c r="L1360" s="246">
        <f>IF(A1360="","",IF(OR(A1360=1,A1360=0),H1360,0))</f>
      </c>
      <c r="M1360" s="246">
        <f>IF(A1360="","",IF(A1360=-1,H1360,0))</f>
      </c>
      <c r="N1360">
        <f>IF(J1360="","",IF(E1360="SGD",1,IF(E1360="USD",Settings!$B$22,IF(E1360="HKD",Settings!$B$23,1))))</f>
      </c>
      <c r="O1360">
        <f>IF(OR(B1360="",C1360="",E1360=""),0,(IF(A1360=-1,H1360,0)-IF(OR(A1360=1,A1360=0),H1360,0)+IF(A1360=2,H1360,0))*IF(E1360="SGD",1,IF(E1360="USD",Settings!$B$22,IF(E1360="HKD",Settings!$B$23,1))))</f>
        <v>0</v>
      </c>
      <c r="P1360">
        <f>IF(OR(B1360="",C1360="",E1360=""),0,IF(A1360=2,H1360*IF(E1360="SGD",1,IF(E1360="USD",Settings!$B$22,IF(E1360="HKD",Settings!$B$23,1))),0))</f>
        <v>0</v>
      </c>
      <c r="Q1360" s="312">
        <f>IF(OR(J1360="",G1360=""),"",G1360+ROW()/1000000)</f>
      </c>
      <c r="R1360" s="247">
        <f>IF(Q1360="","",SUMIFS(Txn[Signed Units],Txn[Key],J1360,Txn[Transaction Order],"&lt;="&amp;Q1360))</f>
      </c>
    </row>
    <row r="1361" spans="10:18" ht="15" customHeight="1" x14ac:dyDescent="0.15">
      <c r="J1361" s="246">
        <f>IF(OR(B1361="",C1361="",E1361=""),"",B1361&amp;":"&amp;C1361&amp;":"&amp;E1361)</f>
      </c>
      <c r="K1361" s="247">
        <f>IF(A1361="","",A1361*D1361)</f>
      </c>
      <c r="L1361" s="246">
        <f>IF(A1361="","",IF(OR(A1361=1,A1361=0),H1361,0))</f>
      </c>
      <c r="M1361" s="246">
        <f>IF(A1361="","",IF(A1361=-1,H1361,0))</f>
      </c>
      <c r="N1361">
        <f>IF(J1361="","",IF(E1361="SGD",1,IF(E1361="USD",Settings!$B$22,IF(E1361="HKD",Settings!$B$23,1))))</f>
      </c>
      <c r="O1361">
        <f>IF(OR(B1361="",C1361="",E1361=""),0,(IF(A1361=-1,H1361,0)-IF(OR(A1361=1,A1361=0),H1361,0)+IF(A1361=2,H1361,0))*IF(E1361="SGD",1,IF(E1361="USD",Settings!$B$22,IF(E1361="HKD",Settings!$B$23,1))))</f>
        <v>0</v>
      </c>
      <c r="P1361">
        <f>IF(OR(B1361="",C1361="",E1361=""),0,IF(A1361=2,H1361*IF(E1361="SGD",1,IF(E1361="USD",Settings!$B$22,IF(E1361="HKD",Settings!$B$23,1))),0))</f>
        <v>0</v>
      </c>
      <c r="Q1361" s="312">
        <f>IF(OR(J1361="",G1361=""),"",G1361+ROW()/1000000)</f>
      </c>
      <c r="R1361" s="247">
        <f>IF(Q1361="","",SUMIFS(Txn[Signed Units],Txn[Key],J1361,Txn[Transaction Order],"&lt;="&amp;Q1361))</f>
      </c>
    </row>
    <row r="1362" spans="10:18" ht="15" customHeight="1" x14ac:dyDescent="0.15">
      <c r="J1362" s="246">
        <f>IF(OR(B1362="",C1362="",E1362=""),"",B1362&amp;":"&amp;C1362&amp;":"&amp;E1362)</f>
      </c>
      <c r="K1362" s="247">
        <f>IF(A1362="","",A1362*D1362)</f>
      </c>
      <c r="L1362" s="246">
        <f>IF(A1362="","",IF(OR(A1362=1,A1362=0),H1362,0))</f>
      </c>
      <c r="M1362" s="246">
        <f>IF(A1362="","",IF(A1362=-1,H1362,0))</f>
      </c>
      <c r="N1362">
        <f>IF(J1362="","",IF(E1362="SGD",1,IF(E1362="USD",Settings!$B$22,IF(E1362="HKD",Settings!$B$23,1))))</f>
      </c>
      <c r="O1362">
        <f>IF(OR(B1362="",C1362="",E1362=""),0,(IF(A1362=-1,H1362,0)-IF(OR(A1362=1,A1362=0),H1362,0)+IF(A1362=2,H1362,0))*IF(E1362="SGD",1,IF(E1362="USD",Settings!$B$22,IF(E1362="HKD",Settings!$B$23,1))))</f>
        <v>0</v>
      </c>
      <c r="P1362">
        <f>IF(OR(B1362="",C1362="",E1362=""),0,IF(A1362=2,H1362*IF(E1362="SGD",1,IF(E1362="USD",Settings!$B$22,IF(E1362="HKD",Settings!$B$23,1))),0))</f>
        <v>0</v>
      </c>
      <c r="Q1362" s="312">
        <f>IF(OR(J1362="",G1362=""),"",G1362+ROW()/1000000)</f>
      </c>
      <c r="R1362" s="247">
        <f>IF(Q1362="","",SUMIFS(Txn[Signed Units],Txn[Key],J1362,Txn[Transaction Order],"&lt;="&amp;Q1362))</f>
      </c>
    </row>
    <row r="1363" spans="10:18" ht="15" customHeight="1" x14ac:dyDescent="0.15">
      <c r="J1363" s="246">
        <f>IF(OR(B1363="",C1363="",E1363=""),"",B1363&amp;":"&amp;C1363&amp;":"&amp;E1363)</f>
      </c>
      <c r="K1363" s="247">
        <f>IF(A1363="","",A1363*D1363)</f>
      </c>
      <c r="L1363" s="246">
        <f>IF(A1363="","",IF(OR(A1363=1,A1363=0),H1363,0))</f>
      </c>
      <c r="M1363" s="246">
        <f>IF(A1363="","",IF(A1363=-1,H1363,0))</f>
      </c>
      <c r="N1363">
        <f>IF(J1363="","",IF(E1363="SGD",1,IF(E1363="USD",Settings!$B$22,IF(E1363="HKD",Settings!$B$23,1))))</f>
      </c>
      <c r="O1363">
        <f>IF(OR(B1363="",C1363="",E1363=""),0,(IF(A1363=-1,H1363,0)-IF(OR(A1363=1,A1363=0),H1363,0)+IF(A1363=2,H1363,0))*IF(E1363="SGD",1,IF(E1363="USD",Settings!$B$22,IF(E1363="HKD",Settings!$B$23,1))))</f>
        <v>0</v>
      </c>
      <c r="P1363">
        <f>IF(OR(B1363="",C1363="",E1363=""),0,IF(A1363=2,H1363*IF(E1363="SGD",1,IF(E1363="USD",Settings!$B$22,IF(E1363="HKD",Settings!$B$23,1))),0))</f>
        <v>0</v>
      </c>
      <c r="Q1363" s="312">
        <f>IF(OR(J1363="",G1363=""),"",G1363+ROW()/1000000)</f>
      </c>
      <c r="R1363" s="247">
        <f>IF(Q1363="","",SUMIFS(Txn[Signed Units],Txn[Key],J1363,Txn[Transaction Order],"&lt;="&amp;Q1363))</f>
      </c>
    </row>
    <row r="1364" spans="10:18" ht="15" customHeight="1" x14ac:dyDescent="0.15">
      <c r="J1364" s="246">
        <f>IF(OR(B1364="",C1364="",E1364=""),"",B1364&amp;":"&amp;C1364&amp;":"&amp;E1364)</f>
      </c>
      <c r="K1364" s="247">
        <f>IF(A1364="","",A1364*D1364)</f>
      </c>
      <c r="L1364" s="246">
        <f>IF(A1364="","",IF(OR(A1364=1,A1364=0),H1364,0))</f>
      </c>
      <c r="M1364" s="246">
        <f>IF(A1364="","",IF(A1364=-1,H1364,0))</f>
      </c>
      <c r="N1364">
        <f>IF(J1364="","",IF(E1364="SGD",1,IF(E1364="USD",Settings!$B$22,IF(E1364="HKD",Settings!$B$23,1))))</f>
      </c>
      <c r="O1364">
        <f>IF(OR(B1364="",C1364="",E1364=""),0,(IF(A1364=-1,H1364,0)-IF(OR(A1364=1,A1364=0),H1364,0)+IF(A1364=2,H1364,0))*IF(E1364="SGD",1,IF(E1364="USD",Settings!$B$22,IF(E1364="HKD",Settings!$B$23,1))))</f>
        <v>0</v>
      </c>
      <c r="P1364">
        <f>IF(OR(B1364="",C1364="",E1364=""),0,IF(A1364=2,H1364*IF(E1364="SGD",1,IF(E1364="USD",Settings!$B$22,IF(E1364="HKD",Settings!$B$23,1))),0))</f>
        <v>0</v>
      </c>
      <c r="Q1364" s="312">
        <f>IF(OR(J1364="",G1364=""),"",G1364+ROW()/1000000)</f>
      </c>
      <c r="R1364" s="247">
        <f>IF(Q1364="","",SUMIFS(Txn[Signed Units],Txn[Key],J1364,Txn[Transaction Order],"&lt;="&amp;Q1364))</f>
      </c>
    </row>
    <row r="1365" spans="10:18" ht="15" customHeight="1" x14ac:dyDescent="0.15">
      <c r="J1365" s="246">
        <f>IF(OR(B1365="",C1365="",E1365=""),"",B1365&amp;":"&amp;C1365&amp;":"&amp;E1365)</f>
      </c>
      <c r="K1365" s="247">
        <f>IF(A1365="","",A1365*D1365)</f>
      </c>
      <c r="L1365" s="246">
        <f>IF(A1365="","",IF(OR(A1365=1,A1365=0),H1365,0))</f>
      </c>
      <c r="M1365" s="246">
        <f>IF(A1365="","",IF(A1365=-1,H1365,0))</f>
      </c>
      <c r="N1365">
        <f>IF(J1365="","",IF(E1365="SGD",1,IF(E1365="USD",Settings!$B$22,IF(E1365="HKD",Settings!$B$23,1))))</f>
      </c>
      <c r="O1365">
        <f>IF(OR(B1365="",C1365="",E1365=""),0,(IF(A1365=-1,H1365,0)-IF(OR(A1365=1,A1365=0),H1365,0)+IF(A1365=2,H1365,0))*IF(E1365="SGD",1,IF(E1365="USD",Settings!$B$22,IF(E1365="HKD",Settings!$B$23,1))))</f>
        <v>0</v>
      </c>
      <c r="P1365">
        <f>IF(OR(B1365="",C1365="",E1365=""),0,IF(A1365=2,H1365*IF(E1365="SGD",1,IF(E1365="USD",Settings!$B$22,IF(E1365="HKD",Settings!$B$23,1))),0))</f>
        <v>0</v>
      </c>
      <c r="Q1365" s="312">
        <f>IF(OR(J1365="",G1365=""),"",G1365+ROW()/1000000)</f>
      </c>
      <c r="R1365" s="247">
        <f>IF(Q1365="","",SUMIFS(Txn[Signed Units],Txn[Key],J1365,Txn[Transaction Order],"&lt;="&amp;Q1365))</f>
      </c>
    </row>
    <row r="1366" spans="10:18" ht="15" customHeight="1" x14ac:dyDescent="0.15">
      <c r="J1366" s="246">
        <f>IF(OR(B1366="",C1366="",E1366=""),"",B1366&amp;":"&amp;C1366&amp;":"&amp;E1366)</f>
      </c>
      <c r="K1366" s="247">
        <f>IF(A1366="","",A1366*D1366)</f>
      </c>
      <c r="L1366" s="246">
        <f>IF(A1366="","",IF(OR(A1366=1,A1366=0),H1366,0))</f>
      </c>
      <c r="M1366" s="246">
        <f>IF(A1366="","",IF(A1366=-1,H1366,0))</f>
      </c>
      <c r="N1366">
        <f>IF(J1366="","",IF(E1366="SGD",1,IF(E1366="USD",Settings!$B$22,IF(E1366="HKD",Settings!$B$23,1))))</f>
      </c>
      <c r="O1366">
        <f>IF(OR(B1366="",C1366="",E1366=""),0,(IF(A1366=-1,H1366,0)-IF(OR(A1366=1,A1366=0),H1366,0)+IF(A1366=2,H1366,0))*IF(E1366="SGD",1,IF(E1366="USD",Settings!$B$22,IF(E1366="HKD",Settings!$B$23,1))))</f>
        <v>0</v>
      </c>
      <c r="P1366">
        <f>IF(OR(B1366="",C1366="",E1366=""),0,IF(A1366=2,H1366*IF(E1366="SGD",1,IF(E1366="USD",Settings!$B$22,IF(E1366="HKD",Settings!$B$23,1))),0))</f>
        <v>0</v>
      </c>
      <c r="Q1366" s="312">
        <f>IF(OR(J1366="",G1366=""),"",G1366+ROW()/1000000)</f>
      </c>
      <c r="R1366" s="247">
        <f>IF(Q1366="","",SUMIFS(Txn[Signed Units],Txn[Key],J1366,Txn[Transaction Order],"&lt;="&amp;Q1366))</f>
      </c>
    </row>
    <row r="1367" spans="10:18" ht="15" customHeight="1" x14ac:dyDescent="0.15">
      <c r="J1367" s="246">
        <f>IF(OR(B1367="",C1367="",E1367=""),"",B1367&amp;":"&amp;C1367&amp;":"&amp;E1367)</f>
      </c>
      <c r="K1367" s="247">
        <f>IF(A1367="","",A1367*D1367)</f>
      </c>
      <c r="L1367" s="246">
        <f>IF(A1367="","",IF(OR(A1367=1,A1367=0),H1367,0))</f>
      </c>
      <c r="M1367" s="246">
        <f>IF(A1367="","",IF(A1367=-1,H1367,0))</f>
      </c>
      <c r="N1367">
        <f>IF(J1367="","",IF(E1367="SGD",1,IF(E1367="USD",Settings!$B$22,IF(E1367="HKD",Settings!$B$23,1))))</f>
      </c>
      <c r="O1367">
        <f>IF(OR(B1367="",C1367="",E1367=""),0,(IF(A1367=-1,H1367,0)-IF(OR(A1367=1,A1367=0),H1367,0)+IF(A1367=2,H1367,0))*IF(E1367="SGD",1,IF(E1367="USD",Settings!$B$22,IF(E1367="HKD",Settings!$B$23,1))))</f>
        <v>0</v>
      </c>
      <c r="P1367">
        <f>IF(OR(B1367="",C1367="",E1367=""),0,IF(A1367=2,H1367*IF(E1367="SGD",1,IF(E1367="USD",Settings!$B$22,IF(E1367="HKD",Settings!$B$23,1))),0))</f>
        <v>0</v>
      </c>
      <c r="Q1367" s="312">
        <f>IF(OR(J1367="",G1367=""),"",G1367+ROW()/1000000)</f>
      </c>
      <c r="R1367" s="247">
        <f>IF(Q1367="","",SUMIFS(Txn[Signed Units],Txn[Key],J1367,Txn[Transaction Order],"&lt;="&amp;Q1367))</f>
      </c>
    </row>
    <row r="1368" spans="10:18" ht="15" customHeight="1" x14ac:dyDescent="0.15">
      <c r="J1368" s="246">
        <f>IF(OR(B1368="",C1368="",E1368=""),"",B1368&amp;":"&amp;C1368&amp;":"&amp;E1368)</f>
      </c>
      <c r="K1368" s="247">
        <f>IF(A1368="","",A1368*D1368)</f>
      </c>
      <c r="L1368" s="246">
        <f>IF(A1368="","",IF(OR(A1368=1,A1368=0),H1368,0))</f>
      </c>
      <c r="M1368" s="246">
        <f>IF(A1368="","",IF(A1368=-1,H1368,0))</f>
      </c>
      <c r="N1368">
        <f>IF(J1368="","",IF(E1368="SGD",1,IF(E1368="USD",Settings!$B$22,IF(E1368="HKD",Settings!$B$23,1))))</f>
      </c>
      <c r="O1368">
        <f>IF(OR(B1368="",C1368="",E1368=""),0,(IF(A1368=-1,H1368,0)-IF(OR(A1368=1,A1368=0),H1368,0)+IF(A1368=2,H1368,0))*IF(E1368="SGD",1,IF(E1368="USD",Settings!$B$22,IF(E1368="HKD",Settings!$B$23,1))))</f>
        <v>0</v>
      </c>
      <c r="P1368">
        <f>IF(OR(B1368="",C1368="",E1368=""),0,IF(A1368=2,H1368*IF(E1368="SGD",1,IF(E1368="USD",Settings!$B$22,IF(E1368="HKD",Settings!$B$23,1))),0))</f>
        <v>0</v>
      </c>
      <c r="Q1368" s="312">
        <f>IF(OR(J1368="",G1368=""),"",G1368+ROW()/1000000)</f>
      </c>
      <c r="R1368" s="247">
        <f>IF(Q1368="","",SUMIFS(Txn[Signed Units],Txn[Key],J1368,Txn[Transaction Order],"&lt;="&amp;Q1368))</f>
      </c>
    </row>
    <row r="1369" spans="10:18" ht="15" customHeight="1" x14ac:dyDescent="0.15">
      <c r="J1369" s="246">
        <f>IF(OR(B1369="",C1369="",E1369=""),"",B1369&amp;":"&amp;C1369&amp;":"&amp;E1369)</f>
      </c>
      <c r="K1369" s="247">
        <f>IF(A1369="","",A1369*D1369)</f>
      </c>
      <c r="L1369" s="246">
        <f>IF(A1369="","",IF(OR(A1369=1,A1369=0),H1369,0))</f>
      </c>
      <c r="M1369" s="246">
        <f>IF(A1369="","",IF(A1369=-1,H1369,0))</f>
      </c>
      <c r="N1369">
        <f>IF(J1369="","",IF(E1369="SGD",1,IF(E1369="USD",Settings!$B$22,IF(E1369="HKD",Settings!$B$23,1))))</f>
      </c>
      <c r="O1369">
        <f>IF(OR(B1369="",C1369="",E1369=""),0,(IF(A1369=-1,H1369,0)-IF(OR(A1369=1,A1369=0),H1369,0)+IF(A1369=2,H1369,0))*IF(E1369="SGD",1,IF(E1369="USD",Settings!$B$22,IF(E1369="HKD",Settings!$B$23,1))))</f>
        <v>0</v>
      </c>
      <c r="P1369">
        <f>IF(OR(B1369="",C1369="",E1369=""),0,IF(A1369=2,H1369*IF(E1369="SGD",1,IF(E1369="USD",Settings!$B$22,IF(E1369="HKD",Settings!$B$23,1))),0))</f>
        <v>0</v>
      </c>
      <c r="Q1369" s="312">
        <f>IF(OR(J1369="",G1369=""),"",G1369+ROW()/1000000)</f>
      </c>
      <c r="R1369" s="247">
        <f>IF(Q1369="","",SUMIFS(Txn[Signed Units],Txn[Key],J1369,Txn[Transaction Order],"&lt;="&amp;Q1369))</f>
      </c>
    </row>
    <row r="1370" spans="10:18" ht="15" customHeight="1" x14ac:dyDescent="0.15">
      <c r="J1370" s="246">
        <f>IF(OR(B1370="",C1370="",E1370=""),"",B1370&amp;":"&amp;C1370&amp;":"&amp;E1370)</f>
      </c>
      <c r="K1370" s="247">
        <f>IF(A1370="","",A1370*D1370)</f>
      </c>
      <c r="L1370" s="246">
        <f>IF(A1370="","",IF(OR(A1370=1,A1370=0),H1370,0))</f>
      </c>
      <c r="M1370" s="246">
        <f>IF(A1370="","",IF(A1370=-1,H1370,0))</f>
      </c>
      <c r="N1370">
        <f>IF(J1370="","",IF(E1370="SGD",1,IF(E1370="USD",Settings!$B$22,IF(E1370="HKD",Settings!$B$23,1))))</f>
      </c>
      <c r="O1370">
        <f>IF(OR(B1370="",C1370="",E1370=""),0,(IF(A1370=-1,H1370,0)-IF(OR(A1370=1,A1370=0),H1370,0)+IF(A1370=2,H1370,0))*IF(E1370="SGD",1,IF(E1370="USD",Settings!$B$22,IF(E1370="HKD",Settings!$B$23,1))))</f>
        <v>0</v>
      </c>
      <c r="P1370">
        <f>IF(OR(B1370="",C1370="",E1370=""),0,IF(A1370=2,H1370*IF(E1370="SGD",1,IF(E1370="USD",Settings!$B$22,IF(E1370="HKD",Settings!$B$23,1))),0))</f>
        <v>0</v>
      </c>
      <c r="Q1370" s="312">
        <f>IF(OR(J1370="",G1370=""),"",G1370+ROW()/1000000)</f>
      </c>
      <c r="R1370" s="247">
        <f>IF(Q1370="","",SUMIFS(Txn[Signed Units],Txn[Key],J1370,Txn[Transaction Order],"&lt;="&amp;Q1370))</f>
      </c>
    </row>
    <row r="1371" spans="10:18" ht="15" customHeight="1" x14ac:dyDescent="0.15">
      <c r="J1371" s="246">
        <f>IF(OR(B1371="",C1371="",E1371=""),"",B1371&amp;":"&amp;C1371&amp;":"&amp;E1371)</f>
      </c>
      <c r="K1371" s="247">
        <f>IF(A1371="","",A1371*D1371)</f>
      </c>
      <c r="L1371" s="246">
        <f>IF(A1371="","",IF(OR(A1371=1,A1371=0),H1371,0))</f>
      </c>
      <c r="M1371" s="246">
        <f>IF(A1371="","",IF(A1371=-1,H1371,0))</f>
      </c>
      <c r="N1371">
        <f>IF(J1371="","",IF(E1371="SGD",1,IF(E1371="USD",Settings!$B$22,IF(E1371="HKD",Settings!$B$23,1))))</f>
      </c>
      <c r="O1371">
        <f>IF(OR(B1371="",C1371="",E1371=""),0,(IF(A1371=-1,H1371,0)-IF(OR(A1371=1,A1371=0),H1371,0)+IF(A1371=2,H1371,0))*IF(E1371="SGD",1,IF(E1371="USD",Settings!$B$22,IF(E1371="HKD",Settings!$B$23,1))))</f>
        <v>0</v>
      </c>
      <c r="P1371">
        <f>IF(OR(B1371="",C1371="",E1371=""),0,IF(A1371=2,H1371*IF(E1371="SGD",1,IF(E1371="USD",Settings!$B$22,IF(E1371="HKD",Settings!$B$23,1))),0))</f>
        <v>0</v>
      </c>
      <c r="Q1371" s="312">
        <f>IF(OR(J1371="",G1371=""),"",G1371+ROW()/1000000)</f>
      </c>
      <c r="R1371" s="247">
        <f>IF(Q1371="","",SUMIFS(Txn[Signed Units],Txn[Key],J1371,Txn[Transaction Order],"&lt;="&amp;Q1371))</f>
      </c>
    </row>
    <row r="1372" spans="10:18" ht="15" customHeight="1" x14ac:dyDescent="0.15">
      <c r="J1372" s="246">
        <f>IF(OR(B1372="",C1372="",E1372=""),"",B1372&amp;":"&amp;C1372&amp;":"&amp;E1372)</f>
      </c>
      <c r="K1372" s="247">
        <f>IF(A1372="","",A1372*D1372)</f>
      </c>
      <c r="L1372" s="246">
        <f>IF(A1372="","",IF(OR(A1372=1,A1372=0),H1372,0))</f>
      </c>
      <c r="M1372" s="246">
        <f>IF(A1372="","",IF(A1372=-1,H1372,0))</f>
      </c>
      <c r="N1372">
        <f>IF(J1372="","",IF(E1372="SGD",1,IF(E1372="USD",Settings!$B$22,IF(E1372="HKD",Settings!$B$23,1))))</f>
      </c>
      <c r="O1372">
        <f>IF(OR(B1372="",C1372="",E1372=""),0,(IF(A1372=-1,H1372,0)-IF(OR(A1372=1,A1372=0),H1372,0)+IF(A1372=2,H1372,0))*IF(E1372="SGD",1,IF(E1372="USD",Settings!$B$22,IF(E1372="HKD",Settings!$B$23,1))))</f>
        <v>0</v>
      </c>
      <c r="P1372">
        <f>IF(OR(B1372="",C1372="",E1372=""),0,IF(A1372=2,H1372*IF(E1372="SGD",1,IF(E1372="USD",Settings!$B$22,IF(E1372="HKD",Settings!$B$23,1))),0))</f>
        <v>0</v>
      </c>
      <c r="Q1372" s="312">
        <f>IF(OR(J1372="",G1372=""),"",G1372+ROW()/1000000)</f>
      </c>
      <c r="R1372" s="247">
        <f>IF(Q1372="","",SUMIFS(Txn[Signed Units],Txn[Key],J1372,Txn[Transaction Order],"&lt;="&amp;Q1372))</f>
      </c>
    </row>
    <row r="1373" spans="10:18" ht="15" customHeight="1" x14ac:dyDescent="0.15">
      <c r="J1373" s="246">
        <f>IF(OR(B1373="",C1373="",E1373=""),"",B1373&amp;":"&amp;C1373&amp;":"&amp;E1373)</f>
      </c>
      <c r="K1373" s="247">
        <f>IF(A1373="","",A1373*D1373)</f>
      </c>
      <c r="L1373" s="246">
        <f>IF(A1373="","",IF(OR(A1373=1,A1373=0),H1373,0))</f>
      </c>
      <c r="M1373" s="246">
        <f>IF(A1373="","",IF(A1373=-1,H1373,0))</f>
      </c>
      <c r="N1373">
        <f>IF(J1373="","",IF(E1373="SGD",1,IF(E1373="USD",Settings!$B$22,IF(E1373="HKD",Settings!$B$23,1))))</f>
      </c>
      <c r="O1373">
        <f>IF(OR(B1373="",C1373="",E1373=""),0,(IF(A1373=-1,H1373,0)-IF(OR(A1373=1,A1373=0),H1373,0)+IF(A1373=2,H1373,0))*IF(E1373="SGD",1,IF(E1373="USD",Settings!$B$22,IF(E1373="HKD",Settings!$B$23,1))))</f>
        <v>0</v>
      </c>
      <c r="P1373">
        <f>IF(OR(B1373="",C1373="",E1373=""),0,IF(A1373=2,H1373*IF(E1373="SGD",1,IF(E1373="USD",Settings!$B$22,IF(E1373="HKD",Settings!$B$23,1))),0))</f>
        <v>0</v>
      </c>
      <c r="Q1373" s="312">
        <f>IF(OR(J1373="",G1373=""),"",G1373+ROW()/1000000)</f>
      </c>
      <c r="R1373" s="247">
        <f>IF(Q1373="","",SUMIFS(Txn[Signed Units],Txn[Key],J1373,Txn[Transaction Order],"&lt;="&amp;Q1373))</f>
      </c>
    </row>
    <row r="1374" spans="10:18" ht="15" customHeight="1" x14ac:dyDescent="0.15">
      <c r="J1374" s="246">
        <f>IF(OR(B1374="",C1374="",E1374=""),"",B1374&amp;":"&amp;C1374&amp;":"&amp;E1374)</f>
      </c>
      <c r="K1374" s="247">
        <f>IF(A1374="","",A1374*D1374)</f>
      </c>
      <c r="L1374" s="246">
        <f>IF(A1374="","",IF(OR(A1374=1,A1374=0),H1374,0))</f>
      </c>
      <c r="M1374" s="246">
        <f>IF(A1374="","",IF(A1374=-1,H1374,0))</f>
      </c>
      <c r="N1374">
        <f>IF(J1374="","",IF(E1374="SGD",1,IF(E1374="USD",Settings!$B$22,IF(E1374="HKD",Settings!$B$23,1))))</f>
      </c>
      <c r="O1374">
        <f>IF(OR(B1374="",C1374="",E1374=""),0,(IF(A1374=-1,H1374,0)-IF(OR(A1374=1,A1374=0),H1374,0)+IF(A1374=2,H1374,0))*IF(E1374="SGD",1,IF(E1374="USD",Settings!$B$22,IF(E1374="HKD",Settings!$B$23,1))))</f>
        <v>0</v>
      </c>
      <c r="P1374">
        <f>IF(OR(B1374="",C1374="",E1374=""),0,IF(A1374=2,H1374*IF(E1374="SGD",1,IF(E1374="USD",Settings!$B$22,IF(E1374="HKD",Settings!$B$23,1))),0))</f>
        <v>0</v>
      </c>
      <c r="Q1374" s="312">
        <f>IF(OR(J1374="",G1374=""),"",G1374+ROW()/1000000)</f>
      </c>
      <c r="R1374" s="247">
        <f>IF(Q1374="","",SUMIFS(Txn[Signed Units],Txn[Key],J1374,Txn[Transaction Order],"&lt;="&amp;Q1374))</f>
      </c>
    </row>
    <row r="1375" spans="10:18" ht="15" customHeight="1" x14ac:dyDescent="0.15">
      <c r="J1375" s="246">
        <f>IF(OR(B1375="",C1375="",E1375=""),"",B1375&amp;":"&amp;C1375&amp;":"&amp;E1375)</f>
      </c>
      <c r="K1375" s="247">
        <f>IF(A1375="","",A1375*D1375)</f>
      </c>
      <c r="L1375" s="246">
        <f>IF(A1375="","",IF(OR(A1375=1,A1375=0),H1375,0))</f>
      </c>
      <c r="M1375" s="246">
        <f>IF(A1375="","",IF(A1375=-1,H1375,0))</f>
      </c>
      <c r="N1375">
        <f>IF(J1375="","",IF(E1375="SGD",1,IF(E1375="USD",Settings!$B$22,IF(E1375="HKD",Settings!$B$23,1))))</f>
      </c>
      <c r="O1375">
        <f>IF(OR(B1375="",C1375="",E1375=""),0,(IF(A1375=-1,H1375,0)-IF(OR(A1375=1,A1375=0),H1375,0)+IF(A1375=2,H1375,0))*IF(E1375="SGD",1,IF(E1375="USD",Settings!$B$22,IF(E1375="HKD",Settings!$B$23,1))))</f>
        <v>0</v>
      </c>
      <c r="P1375">
        <f>IF(OR(B1375="",C1375="",E1375=""),0,IF(A1375=2,H1375*IF(E1375="SGD",1,IF(E1375="USD",Settings!$B$22,IF(E1375="HKD",Settings!$B$23,1))),0))</f>
        <v>0</v>
      </c>
      <c r="Q1375" s="312">
        <f>IF(OR(J1375="",G1375=""),"",G1375+ROW()/1000000)</f>
      </c>
      <c r="R1375" s="247">
        <f>IF(Q1375="","",SUMIFS(Txn[Signed Units],Txn[Key],J1375,Txn[Transaction Order],"&lt;="&amp;Q1375))</f>
      </c>
    </row>
    <row r="1376" spans="10:18" ht="15" customHeight="1" x14ac:dyDescent="0.15">
      <c r="J1376" s="246">
        <f>IF(OR(B1376="",C1376="",E1376=""),"",B1376&amp;":"&amp;C1376&amp;":"&amp;E1376)</f>
      </c>
      <c r="K1376" s="247">
        <f>IF(A1376="","",A1376*D1376)</f>
      </c>
      <c r="L1376" s="246">
        <f>IF(A1376="","",IF(OR(A1376=1,A1376=0),H1376,0))</f>
      </c>
      <c r="M1376" s="246">
        <f>IF(A1376="","",IF(A1376=-1,H1376,0))</f>
      </c>
      <c r="N1376">
        <f>IF(J1376="","",IF(E1376="SGD",1,IF(E1376="USD",Settings!$B$22,IF(E1376="HKD",Settings!$B$23,1))))</f>
      </c>
      <c r="O1376">
        <f>IF(OR(B1376="",C1376="",E1376=""),0,(IF(A1376=-1,H1376,0)-IF(OR(A1376=1,A1376=0),H1376,0)+IF(A1376=2,H1376,0))*IF(E1376="SGD",1,IF(E1376="USD",Settings!$B$22,IF(E1376="HKD",Settings!$B$23,1))))</f>
        <v>0</v>
      </c>
      <c r="P1376">
        <f>IF(OR(B1376="",C1376="",E1376=""),0,IF(A1376=2,H1376*IF(E1376="SGD",1,IF(E1376="USD",Settings!$B$22,IF(E1376="HKD",Settings!$B$23,1))),0))</f>
        <v>0</v>
      </c>
      <c r="Q1376" s="312">
        <f>IF(OR(J1376="",G1376=""),"",G1376+ROW()/1000000)</f>
      </c>
      <c r="R1376" s="247">
        <f>IF(Q1376="","",SUMIFS(Txn[Signed Units],Txn[Key],J1376,Txn[Transaction Order],"&lt;="&amp;Q1376))</f>
      </c>
    </row>
    <row r="1377" spans="10:18" ht="15" customHeight="1" x14ac:dyDescent="0.15">
      <c r="J1377" s="246">
        <f>IF(OR(B1377="",C1377="",E1377=""),"",B1377&amp;":"&amp;C1377&amp;":"&amp;E1377)</f>
      </c>
      <c r="K1377" s="247">
        <f>IF(A1377="","",A1377*D1377)</f>
      </c>
      <c r="L1377" s="246">
        <f>IF(A1377="","",IF(OR(A1377=1,A1377=0),H1377,0))</f>
      </c>
      <c r="M1377" s="246">
        <f>IF(A1377="","",IF(A1377=-1,H1377,0))</f>
      </c>
      <c r="N1377">
        <f>IF(J1377="","",IF(E1377="SGD",1,IF(E1377="USD",Settings!$B$22,IF(E1377="HKD",Settings!$B$23,1))))</f>
      </c>
      <c r="O1377">
        <f>IF(OR(B1377="",C1377="",E1377=""),0,(IF(A1377=-1,H1377,0)-IF(OR(A1377=1,A1377=0),H1377,0)+IF(A1377=2,H1377,0))*IF(E1377="SGD",1,IF(E1377="USD",Settings!$B$22,IF(E1377="HKD",Settings!$B$23,1))))</f>
        <v>0</v>
      </c>
      <c r="P1377">
        <f>IF(OR(B1377="",C1377="",E1377=""),0,IF(A1377=2,H1377*IF(E1377="SGD",1,IF(E1377="USD",Settings!$B$22,IF(E1377="HKD",Settings!$B$23,1))),0))</f>
        <v>0</v>
      </c>
      <c r="Q1377" s="312">
        <f>IF(OR(J1377="",G1377=""),"",G1377+ROW()/1000000)</f>
      </c>
      <c r="R1377" s="247">
        <f>IF(Q1377="","",SUMIFS(Txn[Signed Units],Txn[Key],J1377,Txn[Transaction Order],"&lt;="&amp;Q1377))</f>
      </c>
    </row>
    <row r="1378" spans="10:18" ht="15" customHeight="1" x14ac:dyDescent="0.15">
      <c r="J1378" s="246">
        <f>IF(OR(B1378="",C1378="",E1378=""),"",B1378&amp;":"&amp;C1378&amp;":"&amp;E1378)</f>
      </c>
      <c r="K1378" s="247">
        <f>IF(A1378="","",A1378*D1378)</f>
      </c>
      <c r="L1378" s="246">
        <f>IF(A1378="","",IF(OR(A1378=1,A1378=0),H1378,0))</f>
      </c>
      <c r="M1378" s="246">
        <f>IF(A1378="","",IF(A1378=-1,H1378,0))</f>
      </c>
      <c r="N1378">
        <f>IF(J1378="","",IF(E1378="SGD",1,IF(E1378="USD",Settings!$B$22,IF(E1378="HKD",Settings!$B$23,1))))</f>
      </c>
      <c r="O1378">
        <f>IF(OR(B1378="",C1378="",E1378=""),0,(IF(A1378=-1,H1378,0)-IF(OR(A1378=1,A1378=0),H1378,0)+IF(A1378=2,H1378,0))*IF(E1378="SGD",1,IF(E1378="USD",Settings!$B$22,IF(E1378="HKD",Settings!$B$23,1))))</f>
        <v>0</v>
      </c>
      <c r="P1378">
        <f>IF(OR(B1378="",C1378="",E1378=""),0,IF(A1378=2,H1378*IF(E1378="SGD",1,IF(E1378="USD",Settings!$B$22,IF(E1378="HKD",Settings!$B$23,1))),0))</f>
        <v>0</v>
      </c>
      <c r="Q1378" s="312">
        <f>IF(OR(J1378="",G1378=""),"",G1378+ROW()/1000000)</f>
      </c>
      <c r="R1378" s="247">
        <f>IF(Q1378="","",SUMIFS(Txn[Signed Units],Txn[Key],J1378,Txn[Transaction Order],"&lt;="&amp;Q1378))</f>
      </c>
    </row>
    <row r="1379" spans="10:18" ht="15" customHeight="1" x14ac:dyDescent="0.15">
      <c r="J1379" s="246">
        <f>IF(OR(B1379="",C1379="",E1379=""),"",B1379&amp;":"&amp;C1379&amp;":"&amp;E1379)</f>
      </c>
      <c r="K1379" s="247">
        <f>IF(A1379="","",A1379*D1379)</f>
      </c>
      <c r="L1379" s="246">
        <f>IF(A1379="","",IF(OR(A1379=1,A1379=0),H1379,0))</f>
      </c>
      <c r="M1379" s="246">
        <f>IF(A1379="","",IF(A1379=-1,H1379,0))</f>
      </c>
      <c r="N1379">
        <f>IF(J1379="","",IF(E1379="SGD",1,IF(E1379="USD",Settings!$B$22,IF(E1379="HKD",Settings!$B$23,1))))</f>
      </c>
      <c r="O1379">
        <f>IF(OR(B1379="",C1379="",E1379=""),0,(IF(A1379=-1,H1379,0)-IF(OR(A1379=1,A1379=0),H1379,0)+IF(A1379=2,H1379,0))*IF(E1379="SGD",1,IF(E1379="USD",Settings!$B$22,IF(E1379="HKD",Settings!$B$23,1))))</f>
        <v>0</v>
      </c>
      <c r="P1379">
        <f>IF(OR(B1379="",C1379="",E1379=""),0,IF(A1379=2,H1379*IF(E1379="SGD",1,IF(E1379="USD",Settings!$B$22,IF(E1379="HKD",Settings!$B$23,1))),0))</f>
        <v>0</v>
      </c>
      <c r="Q1379" s="312">
        <f>IF(OR(J1379="",G1379=""),"",G1379+ROW()/1000000)</f>
      </c>
      <c r="R1379" s="247">
        <f>IF(Q1379="","",SUMIFS(Txn[Signed Units],Txn[Key],J1379,Txn[Transaction Order],"&lt;="&amp;Q1379))</f>
      </c>
    </row>
    <row r="1380" spans="10:18" ht="15" customHeight="1" x14ac:dyDescent="0.15">
      <c r="J1380" s="246">
        <f>IF(OR(B1380="",C1380="",E1380=""),"",B1380&amp;":"&amp;C1380&amp;":"&amp;E1380)</f>
      </c>
      <c r="K1380" s="247">
        <f>IF(A1380="","",A1380*D1380)</f>
      </c>
      <c r="L1380" s="246">
        <f>IF(A1380="","",IF(OR(A1380=1,A1380=0),H1380,0))</f>
      </c>
      <c r="M1380" s="246">
        <f>IF(A1380="","",IF(A1380=-1,H1380,0))</f>
      </c>
      <c r="N1380">
        <f>IF(J1380="","",IF(E1380="SGD",1,IF(E1380="USD",Settings!$B$22,IF(E1380="HKD",Settings!$B$23,1))))</f>
      </c>
      <c r="O1380">
        <f>IF(OR(B1380="",C1380="",E1380=""),0,(IF(A1380=-1,H1380,0)-IF(OR(A1380=1,A1380=0),H1380,0)+IF(A1380=2,H1380,0))*IF(E1380="SGD",1,IF(E1380="USD",Settings!$B$22,IF(E1380="HKD",Settings!$B$23,1))))</f>
        <v>0</v>
      </c>
      <c r="P1380">
        <f>IF(OR(B1380="",C1380="",E1380=""),0,IF(A1380=2,H1380*IF(E1380="SGD",1,IF(E1380="USD",Settings!$B$22,IF(E1380="HKD",Settings!$B$23,1))),0))</f>
        <v>0</v>
      </c>
      <c r="Q1380" s="312">
        <f>IF(OR(J1380="",G1380=""),"",G1380+ROW()/1000000)</f>
      </c>
      <c r="R1380" s="247">
        <f>IF(Q1380="","",SUMIFS(Txn[Signed Units],Txn[Key],J1380,Txn[Transaction Order],"&lt;="&amp;Q1380))</f>
      </c>
    </row>
    <row r="1381" spans="10:18" ht="15" customHeight="1" x14ac:dyDescent="0.15">
      <c r="J1381" s="246">
        <f>IF(OR(B1381="",C1381="",E1381=""),"",B1381&amp;":"&amp;C1381&amp;":"&amp;E1381)</f>
      </c>
      <c r="K1381" s="247">
        <f>IF(A1381="","",A1381*D1381)</f>
      </c>
      <c r="L1381" s="246">
        <f>IF(A1381="","",IF(OR(A1381=1,A1381=0),H1381,0))</f>
      </c>
      <c r="M1381" s="246">
        <f>IF(A1381="","",IF(A1381=-1,H1381,0))</f>
      </c>
      <c r="N1381">
        <f>IF(J1381="","",IF(E1381="SGD",1,IF(E1381="USD",Settings!$B$22,IF(E1381="HKD",Settings!$B$23,1))))</f>
      </c>
      <c r="O1381">
        <f>IF(OR(B1381="",C1381="",E1381=""),0,(IF(A1381=-1,H1381,0)-IF(OR(A1381=1,A1381=0),H1381,0)+IF(A1381=2,H1381,0))*IF(E1381="SGD",1,IF(E1381="USD",Settings!$B$22,IF(E1381="HKD",Settings!$B$23,1))))</f>
        <v>0</v>
      </c>
      <c r="P1381">
        <f>IF(OR(B1381="",C1381="",E1381=""),0,IF(A1381=2,H1381*IF(E1381="SGD",1,IF(E1381="USD",Settings!$B$22,IF(E1381="HKD",Settings!$B$23,1))),0))</f>
        <v>0</v>
      </c>
      <c r="Q1381" s="312">
        <f>IF(OR(J1381="",G1381=""),"",G1381+ROW()/1000000)</f>
      </c>
      <c r="R1381" s="247">
        <f>IF(Q1381="","",SUMIFS(Txn[Signed Units],Txn[Key],J1381,Txn[Transaction Order],"&lt;="&amp;Q1381))</f>
      </c>
    </row>
    <row r="1382" spans="10:18" ht="15" customHeight="1" x14ac:dyDescent="0.15">
      <c r="J1382" s="246">
        <f>IF(OR(B1382="",C1382="",E1382=""),"",B1382&amp;":"&amp;C1382&amp;":"&amp;E1382)</f>
      </c>
      <c r="K1382" s="247">
        <f>IF(A1382="","",A1382*D1382)</f>
      </c>
      <c r="L1382" s="246">
        <f>IF(A1382="","",IF(OR(A1382=1,A1382=0),H1382,0))</f>
      </c>
      <c r="M1382" s="246">
        <f>IF(A1382="","",IF(A1382=-1,H1382,0))</f>
      </c>
      <c r="N1382">
        <f>IF(J1382="","",IF(E1382="SGD",1,IF(E1382="USD",Settings!$B$22,IF(E1382="HKD",Settings!$B$23,1))))</f>
      </c>
      <c r="O1382">
        <f>IF(OR(B1382="",C1382="",E1382=""),0,(IF(A1382=-1,H1382,0)-IF(OR(A1382=1,A1382=0),H1382,0)+IF(A1382=2,H1382,0))*IF(E1382="SGD",1,IF(E1382="USD",Settings!$B$22,IF(E1382="HKD",Settings!$B$23,1))))</f>
        <v>0</v>
      </c>
      <c r="P1382">
        <f>IF(OR(B1382="",C1382="",E1382=""),0,IF(A1382=2,H1382*IF(E1382="SGD",1,IF(E1382="USD",Settings!$B$22,IF(E1382="HKD",Settings!$B$23,1))),0))</f>
        <v>0</v>
      </c>
      <c r="Q1382" s="312">
        <f>IF(OR(J1382="",G1382=""),"",G1382+ROW()/1000000)</f>
      </c>
      <c r="R1382" s="247">
        <f>IF(Q1382="","",SUMIFS(Txn[Signed Units],Txn[Key],J1382,Txn[Transaction Order],"&lt;="&amp;Q1382))</f>
      </c>
    </row>
    <row r="1383" spans="10:18" ht="15" customHeight="1" x14ac:dyDescent="0.15">
      <c r="J1383" s="246">
        <f>IF(OR(B1383="",C1383="",E1383=""),"",B1383&amp;":"&amp;C1383&amp;":"&amp;E1383)</f>
      </c>
      <c r="K1383" s="247">
        <f>IF(A1383="","",A1383*D1383)</f>
      </c>
      <c r="L1383" s="246">
        <f>IF(A1383="","",IF(OR(A1383=1,A1383=0),H1383,0))</f>
      </c>
      <c r="M1383" s="246">
        <f>IF(A1383="","",IF(A1383=-1,H1383,0))</f>
      </c>
      <c r="N1383">
        <f>IF(J1383="","",IF(E1383="SGD",1,IF(E1383="USD",Settings!$B$22,IF(E1383="HKD",Settings!$B$23,1))))</f>
      </c>
      <c r="O1383">
        <f>IF(OR(B1383="",C1383="",E1383=""),0,(IF(A1383=-1,H1383,0)-IF(OR(A1383=1,A1383=0),H1383,0)+IF(A1383=2,H1383,0))*IF(E1383="SGD",1,IF(E1383="USD",Settings!$B$22,IF(E1383="HKD",Settings!$B$23,1))))</f>
        <v>0</v>
      </c>
      <c r="P1383">
        <f>IF(OR(B1383="",C1383="",E1383=""),0,IF(A1383=2,H1383*IF(E1383="SGD",1,IF(E1383="USD",Settings!$B$22,IF(E1383="HKD",Settings!$B$23,1))),0))</f>
        <v>0</v>
      </c>
      <c r="Q1383" s="312">
        <f>IF(OR(J1383="",G1383=""),"",G1383+ROW()/1000000)</f>
      </c>
      <c r="R1383" s="247">
        <f>IF(Q1383="","",SUMIFS(Txn[Signed Units],Txn[Key],J1383,Txn[Transaction Order],"&lt;="&amp;Q1383))</f>
      </c>
    </row>
    <row r="1384" spans="10:18" ht="15" customHeight="1" x14ac:dyDescent="0.15">
      <c r="J1384" s="246">
        <f>IF(OR(B1384="",C1384="",E1384=""),"",B1384&amp;":"&amp;C1384&amp;":"&amp;E1384)</f>
      </c>
      <c r="K1384" s="247">
        <f>IF(A1384="","",A1384*D1384)</f>
      </c>
      <c r="L1384" s="246">
        <f>IF(A1384="","",IF(OR(A1384=1,A1384=0),H1384,0))</f>
      </c>
      <c r="M1384" s="246">
        <f>IF(A1384="","",IF(A1384=-1,H1384,0))</f>
      </c>
      <c r="N1384">
        <f>IF(J1384="","",IF(E1384="SGD",1,IF(E1384="USD",Settings!$B$22,IF(E1384="HKD",Settings!$B$23,1))))</f>
      </c>
      <c r="O1384">
        <f>IF(OR(B1384="",C1384="",E1384=""),0,(IF(A1384=-1,H1384,0)-IF(OR(A1384=1,A1384=0),H1384,0)+IF(A1384=2,H1384,0))*IF(E1384="SGD",1,IF(E1384="USD",Settings!$B$22,IF(E1384="HKD",Settings!$B$23,1))))</f>
        <v>0</v>
      </c>
      <c r="P1384">
        <f>IF(OR(B1384="",C1384="",E1384=""),0,IF(A1384=2,H1384*IF(E1384="SGD",1,IF(E1384="USD",Settings!$B$22,IF(E1384="HKD",Settings!$B$23,1))),0))</f>
        <v>0</v>
      </c>
      <c r="Q1384" s="312">
        <f>IF(OR(J1384="",G1384=""),"",G1384+ROW()/1000000)</f>
      </c>
      <c r="R1384" s="247">
        <f>IF(Q1384="","",SUMIFS(Txn[Signed Units],Txn[Key],J1384,Txn[Transaction Order],"&lt;="&amp;Q1384))</f>
      </c>
    </row>
    <row r="1385" spans="10:18" ht="15" customHeight="1" x14ac:dyDescent="0.15">
      <c r="J1385" s="246">
        <f>IF(OR(B1385="",C1385="",E1385=""),"",B1385&amp;":"&amp;C1385&amp;":"&amp;E1385)</f>
      </c>
      <c r="K1385" s="247">
        <f>IF(A1385="","",A1385*D1385)</f>
      </c>
      <c r="L1385" s="246">
        <f>IF(A1385="","",IF(OR(A1385=1,A1385=0),H1385,0))</f>
      </c>
      <c r="M1385" s="246">
        <f>IF(A1385="","",IF(A1385=-1,H1385,0))</f>
      </c>
      <c r="N1385">
        <f>IF(J1385="","",IF(E1385="SGD",1,IF(E1385="USD",Settings!$B$22,IF(E1385="HKD",Settings!$B$23,1))))</f>
      </c>
      <c r="O1385">
        <f>IF(OR(B1385="",C1385="",E1385=""),0,(IF(A1385=-1,H1385,0)-IF(OR(A1385=1,A1385=0),H1385,0)+IF(A1385=2,H1385,0))*IF(E1385="SGD",1,IF(E1385="USD",Settings!$B$22,IF(E1385="HKD",Settings!$B$23,1))))</f>
        <v>0</v>
      </c>
      <c r="P1385">
        <f>IF(OR(B1385="",C1385="",E1385=""),0,IF(A1385=2,H1385*IF(E1385="SGD",1,IF(E1385="USD",Settings!$B$22,IF(E1385="HKD",Settings!$B$23,1))),0))</f>
        <v>0</v>
      </c>
      <c r="Q1385" s="312">
        <f>IF(OR(J1385="",G1385=""),"",G1385+ROW()/1000000)</f>
      </c>
      <c r="R1385" s="247">
        <f>IF(Q1385="","",SUMIFS(Txn[Signed Units],Txn[Key],J1385,Txn[Transaction Order],"&lt;="&amp;Q1385))</f>
      </c>
    </row>
    <row r="1386" spans="10:18" ht="15" customHeight="1" x14ac:dyDescent="0.15">
      <c r="J1386" s="246">
        <f>IF(OR(B1386="",C1386="",E1386=""),"",B1386&amp;":"&amp;C1386&amp;":"&amp;E1386)</f>
      </c>
      <c r="K1386" s="247">
        <f>IF(A1386="","",A1386*D1386)</f>
      </c>
      <c r="L1386" s="246">
        <f>IF(A1386="","",IF(OR(A1386=1,A1386=0),H1386,0))</f>
      </c>
      <c r="M1386" s="246">
        <f>IF(A1386="","",IF(A1386=-1,H1386,0))</f>
      </c>
      <c r="N1386">
        <f>IF(J1386="","",IF(E1386="SGD",1,IF(E1386="USD",Settings!$B$22,IF(E1386="HKD",Settings!$B$23,1))))</f>
      </c>
      <c r="O1386">
        <f>IF(OR(B1386="",C1386="",E1386=""),0,(IF(A1386=-1,H1386,0)-IF(OR(A1386=1,A1386=0),H1386,0)+IF(A1386=2,H1386,0))*IF(E1386="SGD",1,IF(E1386="USD",Settings!$B$22,IF(E1386="HKD",Settings!$B$23,1))))</f>
        <v>0</v>
      </c>
      <c r="P1386">
        <f>IF(OR(B1386="",C1386="",E1386=""),0,IF(A1386=2,H1386*IF(E1386="SGD",1,IF(E1386="USD",Settings!$B$22,IF(E1386="HKD",Settings!$B$23,1))),0))</f>
        <v>0</v>
      </c>
      <c r="Q1386" s="312">
        <f>IF(OR(J1386="",G1386=""),"",G1386+ROW()/1000000)</f>
      </c>
      <c r="R1386" s="247">
        <f>IF(Q1386="","",SUMIFS(Txn[Signed Units],Txn[Key],J1386,Txn[Transaction Order],"&lt;="&amp;Q1386))</f>
      </c>
    </row>
    <row r="1387" spans="10:18" ht="15" customHeight="1" x14ac:dyDescent="0.15">
      <c r="J1387" s="246">
        <f>IF(OR(B1387="",C1387="",E1387=""),"",B1387&amp;":"&amp;C1387&amp;":"&amp;E1387)</f>
      </c>
      <c r="K1387" s="247">
        <f>IF(A1387="","",A1387*D1387)</f>
      </c>
      <c r="L1387" s="246">
        <f>IF(A1387="","",IF(OR(A1387=1,A1387=0),H1387,0))</f>
      </c>
      <c r="M1387" s="246">
        <f>IF(A1387="","",IF(A1387=-1,H1387,0))</f>
      </c>
      <c r="N1387">
        <f>IF(J1387="","",IF(E1387="SGD",1,IF(E1387="USD",Settings!$B$22,IF(E1387="HKD",Settings!$B$23,1))))</f>
      </c>
      <c r="O1387">
        <f>IF(OR(B1387="",C1387="",E1387=""),0,(IF(A1387=-1,H1387,0)-IF(OR(A1387=1,A1387=0),H1387,0)+IF(A1387=2,H1387,0))*IF(E1387="SGD",1,IF(E1387="USD",Settings!$B$22,IF(E1387="HKD",Settings!$B$23,1))))</f>
        <v>0</v>
      </c>
      <c r="P1387">
        <f>IF(OR(B1387="",C1387="",E1387=""),0,IF(A1387=2,H1387*IF(E1387="SGD",1,IF(E1387="USD",Settings!$B$22,IF(E1387="HKD",Settings!$B$23,1))),0))</f>
        <v>0</v>
      </c>
      <c r="Q1387" s="312">
        <f>IF(OR(J1387="",G1387=""),"",G1387+ROW()/1000000)</f>
      </c>
      <c r="R1387" s="247">
        <f>IF(Q1387="","",SUMIFS(Txn[Signed Units],Txn[Key],J1387,Txn[Transaction Order],"&lt;="&amp;Q1387))</f>
      </c>
    </row>
    <row r="1388" spans="10:18" ht="15" customHeight="1" x14ac:dyDescent="0.15">
      <c r="J1388" s="246">
        <f>IF(OR(B1388="",C1388="",E1388=""),"",B1388&amp;":"&amp;C1388&amp;":"&amp;E1388)</f>
      </c>
      <c r="K1388" s="247">
        <f>IF(A1388="","",A1388*D1388)</f>
      </c>
      <c r="L1388" s="246">
        <f>IF(A1388="","",IF(OR(A1388=1,A1388=0),H1388,0))</f>
      </c>
      <c r="M1388" s="246">
        <f>IF(A1388="","",IF(A1388=-1,H1388,0))</f>
      </c>
      <c r="N1388">
        <f>IF(J1388="","",IF(E1388="SGD",1,IF(E1388="USD",Settings!$B$22,IF(E1388="HKD",Settings!$B$23,1))))</f>
      </c>
      <c r="O1388">
        <f>IF(OR(B1388="",C1388="",E1388=""),0,(IF(A1388=-1,H1388,0)-IF(OR(A1388=1,A1388=0),H1388,0)+IF(A1388=2,H1388,0))*IF(E1388="SGD",1,IF(E1388="USD",Settings!$B$22,IF(E1388="HKD",Settings!$B$23,1))))</f>
        <v>0</v>
      </c>
      <c r="P1388">
        <f>IF(OR(B1388="",C1388="",E1388=""),0,IF(A1388=2,H1388*IF(E1388="SGD",1,IF(E1388="USD",Settings!$B$22,IF(E1388="HKD",Settings!$B$23,1))),0))</f>
        <v>0</v>
      </c>
      <c r="Q1388" s="312">
        <f>IF(OR(J1388="",G1388=""),"",G1388+ROW()/1000000)</f>
      </c>
      <c r="R1388" s="247">
        <f>IF(Q1388="","",SUMIFS(Txn[Signed Units],Txn[Key],J1388,Txn[Transaction Order],"&lt;="&amp;Q1388))</f>
      </c>
    </row>
    <row r="1389" spans="10:18" ht="15" customHeight="1" x14ac:dyDescent="0.15">
      <c r="J1389" s="246">
        <f>IF(OR(B1389="",C1389="",E1389=""),"",B1389&amp;":"&amp;C1389&amp;":"&amp;E1389)</f>
      </c>
      <c r="K1389" s="247">
        <f>IF(A1389="","",A1389*D1389)</f>
      </c>
      <c r="L1389" s="246">
        <f>IF(A1389="","",IF(OR(A1389=1,A1389=0),H1389,0))</f>
      </c>
      <c r="M1389" s="246">
        <f>IF(A1389="","",IF(A1389=-1,H1389,0))</f>
      </c>
      <c r="N1389">
        <f>IF(J1389="","",IF(E1389="SGD",1,IF(E1389="USD",Settings!$B$22,IF(E1389="HKD",Settings!$B$23,1))))</f>
      </c>
      <c r="O1389">
        <f>IF(OR(B1389="",C1389="",E1389=""),0,(IF(A1389=-1,H1389,0)-IF(OR(A1389=1,A1389=0),H1389,0)+IF(A1389=2,H1389,0))*IF(E1389="SGD",1,IF(E1389="USD",Settings!$B$22,IF(E1389="HKD",Settings!$B$23,1))))</f>
        <v>0</v>
      </c>
      <c r="P1389">
        <f>IF(OR(B1389="",C1389="",E1389=""),0,IF(A1389=2,H1389*IF(E1389="SGD",1,IF(E1389="USD",Settings!$B$22,IF(E1389="HKD",Settings!$B$23,1))),0))</f>
        <v>0</v>
      </c>
      <c r="Q1389" s="312">
        <f>IF(OR(J1389="",G1389=""),"",G1389+ROW()/1000000)</f>
      </c>
      <c r="R1389" s="247">
        <f>IF(Q1389="","",SUMIFS(Txn[Signed Units],Txn[Key],J1389,Txn[Transaction Order],"&lt;="&amp;Q1389))</f>
      </c>
    </row>
    <row r="1390" spans="10:18" ht="15" customHeight="1" x14ac:dyDescent="0.15">
      <c r="J1390" s="246">
        <f>IF(OR(B1390="",C1390="",E1390=""),"",B1390&amp;":"&amp;C1390&amp;":"&amp;E1390)</f>
      </c>
      <c r="K1390" s="247">
        <f>IF(A1390="","",A1390*D1390)</f>
      </c>
      <c r="L1390" s="246">
        <f>IF(A1390="","",IF(OR(A1390=1,A1390=0),H1390,0))</f>
      </c>
      <c r="M1390" s="246">
        <f>IF(A1390="","",IF(A1390=-1,H1390,0))</f>
      </c>
      <c r="N1390">
        <f>IF(J1390="","",IF(E1390="SGD",1,IF(E1390="USD",Settings!$B$22,IF(E1390="HKD",Settings!$B$23,1))))</f>
      </c>
      <c r="O1390">
        <f>IF(OR(B1390="",C1390="",E1390=""),0,(IF(A1390=-1,H1390,0)-IF(OR(A1390=1,A1390=0),H1390,0)+IF(A1390=2,H1390,0))*IF(E1390="SGD",1,IF(E1390="USD",Settings!$B$22,IF(E1390="HKD",Settings!$B$23,1))))</f>
        <v>0</v>
      </c>
      <c r="P1390">
        <f>IF(OR(B1390="",C1390="",E1390=""),0,IF(A1390=2,H1390*IF(E1390="SGD",1,IF(E1390="USD",Settings!$B$22,IF(E1390="HKD",Settings!$B$23,1))),0))</f>
        <v>0</v>
      </c>
      <c r="Q1390" s="312">
        <f>IF(OR(J1390="",G1390=""),"",G1390+ROW()/1000000)</f>
      </c>
      <c r="R1390" s="247">
        <f>IF(Q1390="","",SUMIFS(Txn[Signed Units],Txn[Key],J1390,Txn[Transaction Order],"&lt;="&amp;Q1390))</f>
      </c>
    </row>
    <row r="1391" spans="10:18" ht="15" customHeight="1" x14ac:dyDescent="0.15">
      <c r="J1391" s="246">
        <f>IF(OR(B1391="",C1391="",E1391=""),"",B1391&amp;":"&amp;C1391&amp;":"&amp;E1391)</f>
      </c>
      <c r="K1391" s="247">
        <f>IF(A1391="","",A1391*D1391)</f>
      </c>
      <c r="L1391" s="246">
        <f>IF(A1391="","",IF(OR(A1391=1,A1391=0),H1391,0))</f>
      </c>
      <c r="M1391" s="246">
        <f>IF(A1391="","",IF(A1391=-1,H1391,0))</f>
      </c>
      <c r="N1391">
        <f>IF(J1391="","",IF(E1391="SGD",1,IF(E1391="USD",Settings!$B$22,IF(E1391="HKD",Settings!$B$23,1))))</f>
      </c>
      <c r="O1391">
        <f>IF(OR(B1391="",C1391="",E1391=""),0,(IF(A1391=-1,H1391,0)-IF(OR(A1391=1,A1391=0),H1391,0)+IF(A1391=2,H1391,0))*IF(E1391="SGD",1,IF(E1391="USD",Settings!$B$22,IF(E1391="HKD",Settings!$B$23,1))))</f>
        <v>0</v>
      </c>
      <c r="P1391">
        <f>IF(OR(B1391="",C1391="",E1391=""),0,IF(A1391=2,H1391*IF(E1391="SGD",1,IF(E1391="USD",Settings!$B$22,IF(E1391="HKD",Settings!$B$23,1))),0))</f>
        <v>0</v>
      </c>
      <c r="Q1391" s="312">
        <f>IF(OR(J1391="",G1391=""),"",G1391+ROW()/1000000)</f>
      </c>
      <c r="R1391" s="247">
        <f>IF(Q1391="","",SUMIFS(Txn[Signed Units],Txn[Key],J1391,Txn[Transaction Order],"&lt;="&amp;Q1391))</f>
      </c>
    </row>
    <row r="1392" spans="10:18" ht="15" customHeight="1" x14ac:dyDescent="0.15">
      <c r="J1392" s="246">
        <f>IF(OR(B1392="",C1392="",E1392=""),"",B1392&amp;":"&amp;C1392&amp;":"&amp;E1392)</f>
      </c>
      <c r="K1392" s="247">
        <f>IF(A1392="","",A1392*D1392)</f>
      </c>
      <c r="L1392" s="246">
        <f>IF(A1392="","",IF(OR(A1392=1,A1392=0),H1392,0))</f>
      </c>
      <c r="M1392" s="246">
        <f>IF(A1392="","",IF(A1392=-1,H1392,0))</f>
      </c>
      <c r="N1392">
        <f>IF(J1392="","",IF(E1392="SGD",1,IF(E1392="USD",Settings!$B$22,IF(E1392="HKD",Settings!$B$23,1))))</f>
      </c>
      <c r="O1392">
        <f>IF(OR(B1392="",C1392="",E1392=""),0,(IF(A1392=-1,H1392,0)-IF(OR(A1392=1,A1392=0),H1392,0)+IF(A1392=2,H1392,0))*IF(E1392="SGD",1,IF(E1392="USD",Settings!$B$22,IF(E1392="HKD",Settings!$B$23,1))))</f>
        <v>0</v>
      </c>
      <c r="P1392">
        <f>IF(OR(B1392="",C1392="",E1392=""),0,IF(A1392=2,H1392*IF(E1392="SGD",1,IF(E1392="USD",Settings!$B$22,IF(E1392="HKD",Settings!$B$23,1))),0))</f>
        <v>0</v>
      </c>
      <c r="Q1392" s="312">
        <f>IF(OR(J1392="",G1392=""),"",G1392+ROW()/1000000)</f>
      </c>
      <c r="R1392" s="247">
        <f>IF(Q1392="","",SUMIFS(Txn[Signed Units],Txn[Key],J1392,Txn[Transaction Order],"&lt;="&amp;Q1392))</f>
      </c>
    </row>
    <row r="1393" spans="10:18" ht="15" customHeight="1" x14ac:dyDescent="0.15">
      <c r="J1393" s="246">
        <f>IF(OR(B1393="",C1393="",E1393=""),"",B1393&amp;":"&amp;C1393&amp;":"&amp;E1393)</f>
      </c>
      <c r="K1393" s="247">
        <f>IF(A1393="","",A1393*D1393)</f>
      </c>
      <c r="L1393" s="246">
        <f>IF(A1393="","",IF(OR(A1393=1,A1393=0),H1393,0))</f>
      </c>
      <c r="M1393" s="246">
        <f>IF(A1393="","",IF(A1393=-1,H1393,0))</f>
      </c>
      <c r="N1393">
        <f>IF(J1393="","",IF(E1393="SGD",1,IF(E1393="USD",Settings!$B$22,IF(E1393="HKD",Settings!$B$23,1))))</f>
      </c>
      <c r="O1393">
        <f>IF(OR(B1393="",C1393="",E1393=""),0,(IF(A1393=-1,H1393,0)-IF(OR(A1393=1,A1393=0),H1393,0)+IF(A1393=2,H1393,0))*IF(E1393="SGD",1,IF(E1393="USD",Settings!$B$22,IF(E1393="HKD",Settings!$B$23,1))))</f>
        <v>0</v>
      </c>
      <c r="P1393">
        <f>IF(OR(B1393="",C1393="",E1393=""),0,IF(A1393=2,H1393*IF(E1393="SGD",1,IF(E1393="USD",Settings!$B$22,IF(E1393="HKD",Settings!$B$23,1))),0))</f>
        <v>0</v>
      </c>
      <c r="Q1393" s="312">
        <f>IF(OR(J1393="",G1393=""),"",G1393+ROW()/1000000)</f>
      </c>
      <c r="R1393" s="247">
        <f>IF(Q1393="","",SUMIFS(Txn[Signed Units],Txn[Key],J1393,Txn[Transaction Order],"&lt;="&amp;Q1393))</f>
      </c>
    </row>
    <row r="1394" spans="10:18" ht="15" customHeight="1" x14ac:dyDescent="0.15">
      <c r="J1394" s="246">
        <f>IF(OR(B1394="",C1394="",E1394=""),"",B1394&amp;":"&amp;C1394&amp;":"&amp;E1394)</f>
      </c>
      <c r="K1394" s="247">
        <f>IF(A1394="","",A1394*D1394)</f>
      </c>
      <c r="L1394" s="246">
        <f>IF(A1394="","",IF(OR(A1394=1,A1394=0),H1394,0))</f>
      </c>
      <c r="M1394" s="246">
        <f>IF(A1394="","",IF(A1394=-1,H1394,0))</f>
      </c>
      <c r="N1394">
        <f>IF(J1394="","",IF(E1394="SGD",1,IF(E1394="USD",Settings!$B$22,IF(E1394="HKD",Settings!$B$23,1))))</f>
      </c>
      <c r="O1394">
        <f>IF(OR(B1394="",C1394="",E1394=""),0,(IF(A1394=-1,H1394,0)-IF(OR(A1394=1,A1394=0),H1394,0)+IF(A1394=2,H1394,0))*IF(E1394="SGD",1,IF(E1394="USD",Settings!$B$22,IF(E1394="HKD",Settings!$B$23,1))))</f>
        <v>0</v>
      </c>
      <c r="P1394">
        <f>IF(OR(B1394="",C1394="",E1394=""),0,IF(A1394=2,H1394*IF(E1394="SGD",1,IF(E1394="USD",Settings!$B$22,IF(E1394="HKD",Settings!$B$23,1))),0))</f>
        <v>0</v>
      </c>
      <c r="Q1394" s="312">
        <f>IF(OR(J1394="",G1394=""),"",G1394+ROW()/1000000)</f>
      </c>
      <c r="R1394" s="247">
        <f>IF(Q1394="","",SUMIFS(Txn[Signed Units],Txn[Key],J1394,Txn[Transaction Order],"&lt;="&amp;Q1394))</f>
      </c>
    </row>
    <row r="1395" spans="10:18" ht="15" customHeight="1" x14ac:dyDescent="0.15">
      <c r="J1395" s="246">
        <f>IF(OR(B1395="",C1395="",E1395=""),"",B1395&amp;":"&amp;C1395&amp;":"&amp;E1395)</f>
      </c>
      <c r="K1395" s="247">
        <f>IF(A1395="","",A1395*D1395)</f>
      </c>
      <c r="L1395" s="246">
        <f>IF(A1395="","",IF(OR(A1395=1,A1395=0),H1395,0))</f>
      </c>
      <c r="M1395" s="246">
        <f>IF(A1395="","",IF(A1395=-1,H1395,0))</f>
      </c>
      <c r="N1395">
        <f>IF(J1395="","",IF(E1395="SGD",1,IF(E1395="USD",Settings!$B$22,IF(E1395="HKD",Settings!$B$23,1))))</f>
      </c>
      <c r="O1395">
        <f>IF(OR(B1395="",C1395="",E1395=""),0,(IF(A1395=-1,H1395,0)-IF(OR(A1395=1,A1395=0),H1395,0)+IF(A1395=2,H1395,0))*IF(E1395="SGD",1,IF(E1395="USD",Settings!$B$22,IF(E1395="HKD",Settings!$B$23,1))))</f>
        <v>0</v>
      </c>
      <c r="P1395">
        <f>IF(OR(B1395="",C1395="",E1395=""),0,IF(A1395=2,H1395*IF(E1395="SGD",1,IF(E1395="USD",Settings!$B$22,IF(E1395="HKD",Settings!$B$23,1))),0))</f>
        <v>0</v>
      </c>
      <c r="Q1395" s="312">
        <f>IF(OR(J1395="",G1395=""),"",G1395+ROW()/1000000)</f>
      </c>
      <c r="R1395" s="247">
        <f>IF(Q1395="","",SUMIFS(Txn[Signed Units],Txn[Key],J1395,Txn[Transaction Order],"&lt;="&amp;Q1395))</f>
      </c>
    </row>
    <row r="1396" spans="10:18" ht="15" customHeight="1" x14ac:dyDescent="0.15">
      <c r="J1396" s="246">
        <f>IF(OR(B1396="",C1396="",E1396=""),"",B1396&amp;":"&amp;C1396&amp;":"&amp;E1396)</f>
      </c>
      <c r="K1396" s="247">
        <f>IF(A1396="","",A1396*D1396)</f>
      </c>
      <c r="L1396" s="246">
        <f>IF(A1396="","",IF(OR(A1396=1,A1396=0),H1396,0))</f>
      </c>
      <c r="M1396" s="246">
        <f>IF(A1396="","",IF(A1396=-1,H1396,0))</f>
      </c>
      <c r="N1396">
        <f>IF(J1396="","",IF(E1396="SGD",1,IF(E1396="USD",Settings!$B$22,IF(E1396="HKD",Settings!$B$23,1))))</f>
      </c>
      <c r="O1396">
        <f>IF(OR(B1396="",C1396="",E1396=""),0,(IF(A1396=-1,H1396,0)-IF(OR(A1396=1,A1396=0),H1396,0)+IF(A1396=2,H1396,0))*IF(E1396="SGD",1,IF(E1396="USD",Settings!$B$22,IF(E1396="HKD",Settings!$B$23,1))))</f>
        <v>0</v>
      </c>
      <c r="P1396">
        <f>IF(OR(B1396="",C1396="",E1396=""),0,IF(A1396=2,H1396*IF(E1396="SGD",1,IF(E1396="USD",Settings!$B$22,IF(E1396="HKD",Settings!$B$23,1))),0))</f>
        <v>0</v>
      </c>
      <c r="Q1396" s="312">
        <f>IF(OR(J1396="",G1396=""),"",G1396+ROW()/1000000)</f>
      </c>
      <c r="R1396" s="247">
        <f>IF(Q1396="","",SUMIFS(Txn[Signed Units],Txn[Key],J1396,Txn[Transaction Order],"&lt;="&amp;Q1396))</f>
      </c>
    </row>
    <row r="1397" spans="10:18" ht="15" customHeight="1" x14ac:dyDescent="0.15">
      <c r="J1397" s="246">
        <f>IF(OR(B1397="",C1397="",E1397=""),"",B1397&amp;":"&amp;C1397&amp;":"&amp;E1397)</f>
      </c>
      <c r="K1397" s="247">
        <f>IF(A1397="","",A1397*D1397)</f>
      </c>
      <c r="L1397" s="246">
        <f>IF(A1397="","",IF(OR(A1397=1,A1397=0),H1397,0))</f>
      </c>
      <c r="M1397" s="246">
        <f>IF(A1397="","",IF(A1397=-1,H1397,0))</f>
      </c>
      <c r="N1397">
        <f>IF(J1397="","",IF(E1397="SGD",1,IF(E1397="USD",Settings!$B$22,IF(E1397="HKD",Settings!$B$23,1))))</f>
      </c>
      <c r="O1397">
        <f>IF(OR(B1397="",C1397="",E1397=""),0,(IF(A1397=-1,H1397,0)-IF(OR(A1397=1,A1397=0),H1397,0)+IF(A1397=2,H1397,0))*IF(E1397="SGD",1,IF(E1397="USD",Settings!$B$22,IF(E1397="HKD",Settings!$B$23,1))))</f>
        <v>0</v>
      </c>
      <c r="P1397">
        <f>IF(OR(B1397="",C1397="",E1397=""),0,IF(A1397=2,H1397*IF(E1397="SGD",1,IF(E1397="USD",Settings!$B$22,IF(E1397="HKD",Settings!$B$23,1))),0))</f>
        <v>0</v>
      </c>
      <c r="Q1397" s="312">
        <f>IF(OR(J1397="",G1397=""),"",G1397+ROW()/1000000)</f>
      </c>
      <c r="R1397" s="247">
        <f>IF(Q1397="","",SUMIFS(Txn[Signed Units],Txn[Key],J1397,Txn[Transaction Order],"&lt;="&amp;Q1397))</f>
      </c>
    </row>
    <row r="1398" spans="10:18" ht="15" customHeight="1" x14ac:dyDescent="0.15">
      <c r="J1398" s="246">
        <f>IF(OR(B1398="",C1398="",E1398=""),"",B1398&amp;":"&amp;C1398&amp;":"&amp;E1398)</f>
      </c>
      <c r="K1398" s="247">
        <f>IF(A1398="","",A1398*D1398)</f>
      </c>
      <c r="L1398" s="246">
        <f>IF(A1398="","",IF(OR(A1398=1,A1398=0),H1398,0))</f>
      </c>
      <c r="M1398" s="246">
        <f>IF(A1398="","",IF(A1398=-1,H1398,0))</f>
      </c>
      <c r="N1398">
        <f>IF(J1398="","",IF(E1398="SGD",1,IF(E1398="USD",Settings!$B$22,IF(E1398="HKD",Settings!$B$23,1))))</f>
      </c>
      <c r="O1398">
        <f>IF(OR(B1398="",C1398="",E1398=""),0,(IF(A1398=-1,H1398,0)-IF(OR(A1398=1,A1398=0),H1398,0)+IF(A1398=2,H1398,0))*IF(E1398="SGD",1,IF(E1398="USD",Settings!$B$22,IF(E1398="HKD",Settings!$B$23,1))))</f>
        <v>0</v>
      </c>
      <c r="P1398">
        <f>IF(OR(B1398="",C1398="",E1398=""),0,IF(A1398=2,H1398*IF(E1398="SGD",1,IF(E1398="USD",Settings!$B$22,IF(E1398="HKD",Settings!$B$23,1))),0))</f>
        <v>0</v>
      </c>
      <c r="Q1398" s="312">
        <f>IF(OR(J1398="",G1398=""),"",G1398+ROW()/1000000)</f>
      </c>
      <c r="R1398" s="247">
        <f>IF(Q1398="","",SUMIFS(Txn[Signed Units],Txn[Key],J1398,Txn[Transaction Order],"&lt;="&amp;Q1398))</f>
      </c>
    </row>
    <row r="1399" spans="10:18" ht="15" customHeight="1" x14ac:dyDescent="0.15">
      <c r="J1399" s="246">
        <f>IF(OR(B1399="",C1399="",E1399=""),"",B1399&amp;":"&amp;C1399&amp;":"&amp;E1399)</f>
      </c>
      <c r="K1399" s="247">
        <f>IF(A1399="","",A1399*D1399)</f>
      </c>
      <c r="L1399" s="246">
        <f>IF(A1399="","",IF(OR(A1399=1,A1399=0),H1399,0))</f>
      </c>
      <c r="M1399" s="246">
        <f>IF(A1399="","",IF(A1399=-1,H1399,0))</f>
      </c>
      <c r="N1399">
        <f>IF(J1399="","",IF(E1399="SGD",1,IF(E1399="USD",Settings!$B$22,IF(E1399="HKD",Settings!$B$23,1))))</f>
      </c>
      <c r="O1399">
        <f>IF(OR(B1399="",C1399="",E1399=""),0,(IF(A1399=-1,H1399,0)-IF(OR(A1399=1,A1399=0),H1399,0)+IF(A1399=2,H1399,0))*IF(E1399="SGD",1,IF(E1399="USD",Settings!$B$22,IF(E1399="HKD",Settings!$B$23,1))))</f>
        <v>0</v>
      </c>
      <c r="P1399">
        <f>IF(OR(B1399="",C1399="",E1399=""),0,IF(A1399=2,H1399*IF(E1399="SGD",1,IF(E1399="USD",Settings!$B$22,IF(E1399="HKD",Settings!$B$23,1))),0))</f>
        <v>0</v>
      </c>
      <c r="Q1399" s="312">
        <f>IF(OR(J1399="",G1399=""),"",G1399+ROW()/1000000)</f>
      </c>
      <c r="R1399" s="247">
        <f>IF(Q1399="","",SUMIFS(Txn[Signed Units],Txn[Key],J1399,Txn[Transaction Order],"&lt;="&amp;Q1399))</f>
      </c>
    </row>
    <row r="1400" spans="10:18" ht="15" customHeight="1" x14ac:dyDescent="0.15">
      <c r="J1400" s="246">
        <f>IF(OR(B1400="",C1400="",E1400=""),"",B1400&amp;":"&amp;C1400&amp;":"&amp;E1400)</f>
      </c>
      <c r="K1400" s="247">
        <f>IF(A1400="","",A1400*D1400)</f>
      </c>
      <c r="L1400" s="246">
        <f>IF(A1400="","",IF(OR(A1400=1,A1400=0),H1400,0))</f>
      </c>
      <c r="M1400" s="246">
        <f>IF(A1400="","",IF(A1400=-1,H1400,0))</f>
      </c>
      <c r="N1400">
        <f>IF(J1400="","",IF(E1400="SGD",1,IF(E1400="USD",Settings!$B$22,IF(E1400="HKD",Settings!$B$23,1))))</f>
      </c>
      <c r="O1400">
        <f>IF(OR(B1400="",C1400="",E1400=""),0,(IF(A1400=-1,H1400,0)-IF(OR(A1400=1,A1400=0),H1400,0)+IF(A1400=2,H1400,0))*IF(E1400="SGD",1,IF(E1400="USD",Settings!$B$22,IF(E1400="HKD",Settings!$B$23,1))))</f>
        <v>0</v>
      </c>
      <c r="P1400">
        <f>IF(OR(B1400="",C1400="",E1400=""),0,IF(A1400=2,H1400*IF(E1400="SGD",1,IF(E1400="USD",Settings!$B$22,IF(E1400="HKD",Settings!$B$23,1))),0))</f>
        <v>0</v>
      </c>
      <c r="Q1400" s="312">
        <f>IF(OR(J1400="",G1400=""),"",G1400+ROW()/1000000)</f>
      </c>
      <c r="R1400" s="247">
        <f>IF(Q1400="","",SUMIFS(Txn[Signed Units],Txn[Key],J1400,Txn[Transaction Order],"&lt;="&amp;Q1400))</f>
      </c>
    </row>
    <row r="1401" spans="10:18" ht="15" customHeight="1" x14ac:dyDescent="0.15">
      <c r="J1401" s="246">
        <f>IF(OR(B1401="",C1401="",E1401=""),"",B1401&amp;":"&amp;C1401&amp;":"&amp;E1401)</f>
      </c>
      <c r="K1401" s="247">
        <f>IF(A1401="","",A1401*D1401)</f>
      </c>
      <c r="L1401" s="246">
        <f>IF(A1401="","",IF(OR(A1401=1,A1401=0),H1401,0))</f>
      </c>
      <c r="M1401" s="246">
        <f>IF(A1401="","",IF(A1401=-1,H1401,0))</f>
      </c>
      <c r="N1401">
        <f>IF(J1401="","",IF(E1401="SGD",1,IF(E1401="USD",Settings!$B$22,IF(E1401="HKD",Settings!$B$23,1))))</f>
      </c>
      <c r="O1401">
        <f>IF(OR(B1401="",C1401="",E1401=""),0,(IF(A1401=-1,H1401,0)-IF(OR(A1401=1,A1401=0),H1401,0)+IF(A1401=2,H1401,0))*IF(E1401="SGD",1,IF(E1401="USD",Settings!$B$22,IF(E1401="HKD",Settings!$B$23,1))))</f>
        <v>0</v>
      </c>
      <c r="P1401">
        <f>IF(OR(B1401="",C1401="",E1401=""),0,IF(A1401=2,H1401*IF(E1401="SGD",1,IF(E1401="USD",Settings!$B$22,IF(E1401="HKD",Settings!$B$23,1))),0))</f>
        <v>0</v>
      </c>
      <c r="Q1401" s="312">
        <f>IF(OR(J1401="",G1401=""),"",G1401+ROW()/1000000)</f>
      </c>
      <c r="R1401" s="247">
        <f>IF(Q1401="","",SUMIFS(Txn[Signed Units],Txn[Key],J1401,Txn[Transaction Order],"&lt;="&amp;Q1401))</f>
      </c>
    </row>
    <row r="1402" spans="10:18" ht="15" customHeight="1" x14ac:dyDescent="0.15">
      <c r="J1402" s="246">
        <f>IF(OR(B1402="",C1402="",E1402=""),"",B1402&amp;":"&amp;C1402&amp;":"&amp;E1402)</f>
      </c>
      <c r="K1402" s="247">
        <f>IF(A1402="","",A1402*D1402)</f>
      </c>
      <c r="L1402" s="246">
        <f>IF(A1402="","",IF(OR(A1402=1,A1402=0),H1402,0))</f>
      </c>
      <c r="M1402" s="246">
        <f>IF(A1402="","",IF(A1402=-1,H1402,0))</f>
      </c>
      <c r="N1402">
        <f>IF(J1402="","",IF(E1402="SGD",1,IF(E1402="USD",Settings!$B$22,IF(E1402="HKD",Settings!$B$23,1))))</f>
      </c>
      <c r="O1402">
        <f>IF(OR(B1402="",C1402="",E1402=""),0,(IF(A1402=-1,H1402,0)-IF(OR(A1402=1,A1402=0),H1402,0)+IF(A1402=2,H1402,0))*IF(E1402="SGD",1,IF(E1402="USD",Settings!$B$22,IF(E1402="HKD",Settings!$B$23,1))))</f>
        <v>0</v>
      </c>
      <c r="P1402">
        <f>IF(OR(B1402="",C1402="",E1402=""),0,IF(A1402=2,H1402*IF(E1402="SGD",1,IF(E1402="USD",Settings!$B$22,IF(E1402="HKD",Settings!$B$23,1))),0))</f>
        <v>0</v>
      </c>
      <c r="Q1402" s="312">
        <f>IF(OR(J1402="",G1402=""),"",G1402+ROW()/1000000)</f>
      </c>
      <c r="R1402" s="247">
        <f>IF(Q1402="","",SUMIFS(Txn[Signed Units],Txn[Key],J1402,Txn[Transaction Order],"&lt;="&amp;Q1402))</f>
      </c>
    </row>
    <row r="1403" spans="10:18" ht="15" customHeight="1" x14ac:dyDescent="0.15">
      <c r="J1403" s="246">
        <f>IF(OR(B1403="",C1403="",E1403=""),"",B1403&amp;":"&amp;C1403&amp;":"&amp;E1403)</f>
      </c>
      <c r="K1403" s="247">
        <f>IF(A1403="","",A1403*D1403)</f>
      </c>
      <c r="L1403" s="246">
        <f>IF(A1403="","",IF(OR(A1403=1,A1403=0),H1403,0))</f>
      </c>
      <c r="M1403" s="246">
        <f>IF(A1403="","",IF(A1403=-1,H1403,0))</f>
      </c>
      <c r="N1403">
        <f>IF(J1403="","",IF(E1403="SGD",1,IF(E1403="USD",Settings!$B$22,IF(E1403="HKD",Settings!$B$23,1))))</f>
      </c>
      <c r="O1403">
        <f>IF(OR(B1403="",C1403="",E1403=""),0,(IF(A1403=-1,H1403,0)-IF(OR(A1403=1,A1403=0),H1403,0)+IF(A1403=2,H1403,0))*IF(E1403="SGD",1,IF(E1403="USD",Settings!$B$22,IF(E1403="HKD",Settings!$B$23,1))))</f>
        <v>0</v>
      </c>
      <c r="P1403">
        <f>IF(OR(B1403="",C1403="",E1403=""),0,IF(A1403=2,H1403*IF(E1403="SGD",1,IF(E1403="USD",Settings!$B$22,IF(E1403="HKD",Settings!$B$23,1))),0))</f>
        <v>0</v>
      </c>
      <c r="Q1403" s="312">
        <f>IF(OR(J1403="",G1403=""),"",G1403+ROW()/1000000)</f>
      </c>
      <c r="R1403" s="247">
        <f>IF(Q1403="","",SUMIFS(Txn[Signed Units],Txn[Key],J1403,Txn[Transaction Order],"&lt;="&amp;Q1403))</f>
      </c>
    </row>
    <row r="1404" spans="10:18" ht="15" customHeight="1" x14ac:dyDescent="0.15">
      <c r="J1404" s="246">
        <f>IF(OR(B1404="",C1404="",E1404=""),"",B1404&amp;":"&amp;C1404&amp;":"&amp;E1404)</f>
      </c>
      <c r="K1404" s="247">
        <f>IF(A1404="","",A1404*D1404)</f>
      </c>
      <c r="L1404" s="246">
        <f>IF(A1404="","",IF(OR(A1404=1,A1404=0),H1404,0))</f>
      </c>
      <c r="M1404" s="246">
        <f>IF(A1404="","",IF(A1404=-1,H1404,0))</f>
      </c>
      <c r="N1404">
        <f>IF(J1404="","",IF(E1404="SGD",1,IF(E1404="USD",Settings!$B$22,IF(E1404="HKD",Settings!$B$23,1))))</f>
      </c>
      <c r="O1404">
        <f>IF(OR(B1404="",C1404="",E1404=""),0,(IF(A1404=-1,H1404,0)-IF(OR(A1404=1,A1404=0),H1404,0)+IF(A1404=2,H1404,0))*IF(E1404="SGD",1,IF(E1404="USD",Settings!$B$22,IF(E1404="HKD",Settings!$B$23,1))))</f>
        <v>0</v>
      </c>
      <c r="P1404">
        <f>IF(OR(B1404="",C1404="",E1404=""),0,IF(A1404=2,H1404*IF(E1404="SGD",1,IF(E1404="USD",Settings!$B$22,IF(E1404="HKD",Settings!$B$23,1))),0))</f>
        <v>0</v>
      </c>
      <c r="Q1404" s="312">
        <f>IF(OR(J1404="",G1404=""),"",G1404+ROW()/1000000)</f>
      </c>
      <c r="R1404" s="247">
        <f>IF(Q1404="","",SUMIFS(Txn[Signed Units],Txn[Key],J1404,Txn[Transaction Order],"&lt;="&amp;Q1404))</f>
      </c>
    </row>
    <row r="1405" spans="10:18" ht="15" customHeight="1" x14ac:dyDescent="0.15">
      <c r="J1405" s="246">
        <f>IF(OR(B1405="",C1405="",E1405=""),"",B1405&amp;":"&amp;C1405&amp;":"&amp;E1405)</f>
      </c>
      <c r="K1405" s="247">
        <f>IF(A1405="","",A1405*D1405)</f>
      </c>
      <c r="L1405" s="246">
        <f>IF(A1405="","",IF(OR(A1405=1,A1405=0),H1405,0))</f>
      </c>
      <c r="M1405" s="246">
        <f>IF(A1405="","",IF(A1405=-1,H1405,0))</f>
      </c>
      <c r="N1405">
        <f>IF(J1405="","",IF(E1405="SGD",1,IF(E1405="USD",Settings!$B$22,IF(E1405="HKD",Settings!$B$23,1))))</f>
      </c>
      <c r="O1405">
        <f>IF(OR(B1405="",C1405="",E1405=""),0,(IF(A1405=-1,H1405,0)-IF(OR(A1405=1,A1405=0),H1405,0)+IF(A1405=2,H1405,0))*IF(E1405="SGD",1,IF(E1405="USD",Settings!$B$22,IF(E1405="HKD",Settings!$B$23,1))))</f>
        <v>0</v>
      </c>
      <c r="P1405">
        <f>IF(OR(B1405="",C1405="",E1405=""),0,IF(A1405=2,H1405*IF(E1405="SGD",1,IF(E1405="USD",Settings!$B$22,IF(E1405="HKD",Settings!$B$23,1))),0))</f>
        <v>0</v>
      </c>
      <c r="Q1405" s="312">
        <f>IF(OR(J1405="",G1405=""),"",G1405+ROW()/1000000)</f>
      </c>
      <c r="R1405" s="247">
        <f>IF(Q1405="","",SUMIFS(Txn[Signed Units],Txn[Key],J1405,Txn[Transaction Order],"&lt;="&amp;Q1405))</f>
      </c>
    </row>
    <row r="1406" spans="10:18" ht="15" customHeight="1" x14ac:dyDescent="0.15">
      <c r="J1406" s="246">
        <f>IF(OR(B1406="",C1406="",E1406=""),"",B1406&amp;":"&amp;C1406&amp;":"&amp;E1406)</f>
      </c>
      <c r="K1406" s="247">
        <f>IF(A1406="","",A1406*D1406)</f>
      </c>
      <c r="L1406" s="246">
        <f>IF(A1406="","",IF(OR(A1406=1,A1406=0),H1406,0))</f>
      </c>
      <c r="M1406" s="246">
        <f>IF(A1406="","",IF(A1406=-1,H1406,0))</f>
      </c>
      <c r="N1406">
        <f>IF(J1406="","",IF(E1406="SGD",1,IF(E1406="USD",Settings!$B$22,IF(E1406="HKD",Settings!$B$23,1))))</f>
      </c>
      <c r="O1406">
        <f>IF(OR(B1406="",C1406="",E1406=""),0,(IF(A1406=-1,H1406,0)-IF(OR(A1406=1,A1406=0),H1406,0)+IF(A1406=2,H1406,0))*IF(E1406="SGD",1,IF(E1406="USD",Settings!$B$22,IF(E1406="HKD",Settings!$B$23,1))))</f>
        <v>0</v>
      </c>
      <c r="P1406">
        <f>IF(OR(B1406="",C1406="",E1406=""),0,IF(A1406=2,H1406*IF(E1406="SGD",1,IF(E1406="USD",Settings!$B$22,IF(E1406="HKD",Settings!$B$23,1))),0))</f>
        <v>0</v>
      </c>
      <c r="Q1406" s="312">
        <f>IF(OR(J1406="",G1406=""),"",G1406+ROW()/1000000)</f>
      </c>
      <c r="R1406" s="247">
        <f>IF(Q1406="","",SUMIFS(Txn[Signed Units],Txn[Key],J1406,Txn[Transaction Order],"&lt;="&amp;Q1406))</f>
      </c>
    </row>
    <row r="1407" spans="10:18" ht="15" customHeight="1" x14ac:dyDescent="0.15">
      <c r="J1407" s="246">
        <f>IF(OR(B1407="",C1407="",E1407=""),"",B1407&amp;":"&amp;C1407&amp;":"&amp;E1407)</f>
      </c>
      <c r="K1407" s="247">
        <f>IF(A1407="","",A1407*D1407)</f>
      </c>
      <c r="L1407" s="246">
        <f>IF(A1407="","",IF(OR(A1407=1,A1407=0),H1407,0))</f>
      </c>
      <c r="M1407" s="246">
        <f>IF(A1407="","",IF(A1407=-1,H1407,0))</f>
      </c>
      <c r="N1407">
        <f>IF(J1407="","",IF(E1407="SGD",1,IF(E1407="USD",Settings!$B$22,IF(E1407="HKD",Settings!$B$23,1))))</f>
      </c>
      <c r="O1407">
        <f>IF(OR(B1407="",C1407="",E1407=""),0,(IF(A1407=-1,H1407,0)-IF(OR(A1407=1,A1407=0),H1407,0)+IF(A1407=2,H1407,0))*IF(E1407="SGD",1,IF(E1407="USD",Settings!$B$22,IF(E1407="HKD",Settings!$B$23,1))))</f>
        <v>0</v>
      </c>
      <c r="P1407">
        <f>IF(OR(B1407="",C1407="",E1407=""),0,IF(A1407=2,H1407*IF(E1407="SGD",1,IF(E1407="USD",Settings!$B$22,IF(E1407="HKD",Settings!$B$23,1))),0))</f>
        <v>0</v>
      </c>
      <c r="Q1407" s="312">
        <f>IF(OR(J1407="",G1407=""),"",G1407+ROW()/1000000)</f>
      </c>
      <c r="R1407" s="247">
        <f>IF(Q1407="","",SUMIFS(Txn[Signed Units],Txn[Key],J1407,Txn[Transaction Order],"&lt;="&amp;Q1407))</f>
      </c>
    </row>
    <row r="1408" spans="10:18" ht="15" customHeight="1" x14ac:dyDescent="0.15">
      <c r="J1408" s="246">
        <f>IF(OR(B1408="",C1408="",E1408=""),"",B1408&amp;":"&amp;C1408&amp;":"&amp;E1408)</f>
      </c>
      <c r="K1408" s="247">
        <f>IF(A1408="","",A1408*D1408)</f>
      </c>
      <c r="L1408" s="246">
        <f>IF(A1408="","",IF(OR(A1408=1,A1408=0),H1408,0))</f>
      </c>
      <c r="M1408" s="246">
        <f>IF(A1408="","",IF(A1408=-1,H1408,0))</f>
      </c>
      <c r="N1408">
        <f>IF(J1408="","",IF(E1408="SGD",1,IF(E1408="USD",Settings!$B$22,IF(E1408="HKD",Settings!$B$23,1))))</f>
      </c>
      <c r="O1408">
        <f>IF(OR(B1408="",C1408="",E1408=""),0,(IF(A1408=-1,H1408,0)-IF(OR(A1408=1,A1408=0),H1408,0)+IF(A1408=2,H1408,0))*IF(E1408="SGD",1,IF(E1408="USD",Settings!$B$22,IF(E1408="HKD",Settings!$B$23,1))))</f>
        <v>0</v>
      </c>
      <c r="P1408">
        <f>IF(OR(B1408="",C1408="",E1408=""),0,IF(A1408=2,H1408*IF(E1408="SGD",1,IF(E1408="USD",Settings!$B$22,IF(E1408="HKD",Settings!$B$23,1))),0))</f>
        <v>0</v>
      </c>
      <c r="Q1408" s="312">
        <f>IF(OR(J1408="",G1408=""),"",G1408+ROW()/1000000)</f>
      </c>
      <c r="R1408" s="247">
        <f>IF(Q1408="","",SUMIFS(Txn[Signed Units],Txn[Key],J1408,Txn[Transaction Order],"&lt;="&amp;Q1408))</f>
      </c>
    </row>
    <row r="1409" spans="10:18" ht="15" customHeight="1" x14ac:dyDescent="0.15">
      <c r="J1409" s="246">
        <f>IF(OR(B1409="",C1409="",E1409=""),"",B1409&amp;":"&amp;C1409&amp;":"&amp;E1409)</f>
      </c>
      <c r="K1409" s="247">
        <f>IF(A1409="","",A1409*D1409)</f>
      </c>
      <c r="L1409" s="246">
        <f>IF(A1409="","",IF(OR(A1409=1,A1409=0),H1409,0))</f>
      </c>
      <c r="M1409" s="246">
        <f>IF(A1409="","",IF(A1409=-1,H1409,0))</f>
      </c>
      <c r="N1409">
        <f>IF(J1409="","",IF(E1409="SGD",1,IF(E1409="USD",Settings!$B$22,IF(E1409="HKD",Settings!$B$23,1))))</f>
      </c>
      <c r="O1409">
        <f>IF(OR(B1409="",C1409="",E1409=""),0,(IF(A1409=-1,H1409,0)-IF(OR(A1409=1,A1409=0),H1409,0)+IF(A1409=2,H1409,0))*IF(E1409="SGD",1,IF(E1409="USD",Settings!$B$22,IF(E1409="HKD",Settings!$B$23,1))))</f>
        <v>0</v>
      </c>
      <c r="P1409">
        <f>IF(OR(B1409="",C1409="",E1409=""),0,IF(A1409=2,H1409*IF(E1409="SGD",1,IF(E1409="USD",Settings!$B$22,IF(E1409="HKD",Settings!$B$23,1))),0))</f>
        <v>0</v>
      </c>
      <c r="Q1409" s="312">
        <f>IF(OR(J1409="",G1409=""),"",G1409+ROW()/1000000)</f>
      </c>
      <c r="R1409" s="247">
        <f>IF(Q1409="","",SUMIFS(Txn[Signed Units],Txn[Key],J1409,Txn[Transaction Order],"&lt;="&amp;Q1409))</f>
      </c>
    </row>
    <row r="1410" spans="10:18" ht="15" customHeight="1" x14ac:dyDescent="0.15">
      <c r="J1410" s="246">
        <f>IF(OR(B1410="",C1410="",E1410=""),"",B1410&amp;":"&amp;C1410&amp;":"&amp;E1410)</f>
      </c>
      <c r="K1410" s="247">
        <f>IF(A1410="","",A1410*D1410)</f>
      </c>
      <c r="L1410" s="246">
        <f>IF(A1410="","",IF(OR(A1410=1,A1410=0),H1410,0))</f>
      </c>
      <c r="M1410" s="246">
        <f>IF(A1410="","",IF(A1410=-1,H1410,0))</f>
      </c>
      <c r="N1410">
        <f>IF(J1410="","",IF(E1410="SGD",1,IF(E1410="USD",Settings!$B$22,IF(E1410="HKD",Settings!$B$23,1))))</f>
      </c>
      <c r="O1410">
        <f>IF(OR(B1410="",C1410="",E1410=""),0,(IF(A1410=-1,H1410,0)-IF(OR(A1410=1,A1410=0),H1410,0)+IF(A1410=2,H1410,0))*IF(E1410="SGD",1,IF(E1410="USD",Settings!$B$22,IF(E1410="HKD",Settings!$B$23,1))))</f>
        <v>0</v>
      </c>
      <c r="P1410">
        <f>IF(OR(B1410="",C1410="",E1410=""),0,IF(A1410=2,H1410*IF(E1410="SGD",1,IF(E1410="USD",Settings!$B$22,IF(E1410="HKD",Settings!$B$23,1))),0))</f>
        <v>0</v>
      </c>
      <c r="Q1410" s="312">
        <f>IF(OR(J1410="",G1410=""),"",G1410+ROW()/1000000)</f>
      </c>
      <c r="R1410" s="247">
        <f>IF(Q1410="","",SUMIFS(Txn[Signed Units],Txn[Key],J1410,Txn[Transaction Order],"&lt;="&amp;Q1410))</f>
      </c>
    </row>
    <row r="1411" spans="10:18" ht="15" customHeight="1" x14ac:dyDescent="0.15">
      <c r="J1411" s="246">
        <f>IF(OR(B1411="",C1411="",E1411=""),"",B1411&amp;":"&amp;C1411&amp;":"&amp;E1411)</f>
      </c>
      <c r="K1411" s="247">
        <f>IF(A1411="","",A1411*D1411)</f>
      </c>
      <c r="L1411" s="246">
        <f>IF(A1411="","",IF(OR(A1411=1,A1411=0),H1411,0))</f>
      </c>
      <c r="M1411" s="246">
        <f>IF(A1411="","",IF(A1411=-1,H1411,0))</f>
      </c>
      <c r="N1411">
        <f>IF(J1411="","",IF(E1411="SGD",1,IF(E1411="USD",Settings!$B$22,IF(E1411="HKD",Settings!$B$23,1))))</f>
      </c>
      <c r="O1411">
        <f>IF(OR(B1411="",C1411="",E1411=""),0,(IF(A1411=-1,H1411,0)-IF(OR(A1411=1,A1411=0),H1411,0)+IF(A1411=2,H1411,0))*IF(E1411="SGD",1,IF(E1411="USD",Settings!$B$22,IF(E1411="HKD",Settings!$B$23,1))))</f>
        <v>0</v>
      </c>
      <c r="P1411">
        <f>IF(OR(B1411="",C1411="",E1411=""),0,IF(A1411=2,H1411*IF(E1411="SGD",1,IF(E1411="USD",Settings!$B$22,IF(E1411="HKD",Settings!$B$23,1))),0))</f>
        <v>0</v>
      </c>
      <c r="Q1411" s="312">
        <f>IF(OR(J1411="",G1411=""),"",G1411+ROW()/1000000)</f>
      </c>
      <c r="R1411" s="247">
        <f>IF(Q1411="","",SUMIFS(Txn[Signed Units],Txn[Key],J1411,Txn[Transaction Order],"&lt;="&amp;Q1411))</f>
      </c>
    </row>
    <row r="1412" spans="10:18" ht="15" customHeight="1" x14ac:dyDescent="0.15">
      <c r="J1412" s="246">
        <f>IF(OR(B1412="",C1412="",E1412=""),"",B1412&amp;":"&amp;C1412&amp;":"&amp;E1412)</f>
      </c>
      <c r="K1412" s="247">
        <f>IF(A1412="","",A1412*D1412)</f>
      </c>
      <c r="L1412" s="246">
        <f>IF(A1412="","",IF(OR(A1412=1,A1412=0),H1412,0))</f>
      </c>
      <c r="M1412" s="246">
        <f>IF(A1412="","",IF(A1412=-1,H1412,0))</f>
      </c>
      <c r="N1412">
        <f>IF(J1412="","",IF(E1412="SGD",1,IF(E1412="USD",Settings!$B$22,IF(E1412="HKD",Settings!$B$23,1))))</f>
      </c>
      <c r="O1412">
        <f>IF(OR(B1412="",C1412="",E1412=""),0,(IF(A1412=-1,H1412,0)-IF(OR(A1412=1,A1412=0),H1412,0)+IF(A1412=2,H1412,0))*IF(E1412="SGD",1,IF(E1412="USD",Settings!$B$22,IF(E1412="HKD",Settings!$B$23,1))))</f>
        <v>0</v>
      </c>
      <c r="P1412">
        <f>IF(OR(B1412="",C1412="",E1412=""),0,IF(A1412=2,H1412*IF(E1412="SGD",1,IF(E1412="USD",Settings!$B$22,IF(E1412="HKD",Settings!$B$23,1))),0))</f>
        <v>0</v>
      </c>
      <c r="Q1412" s="312">
        <f>IF(OR(J1412="",G1412=""),"",G1412+ROW()/1000000)</f>
      </c>
      <c r="R1412" s="247">
        <f>IF(Q1412="","",SUMIFS(Txn[Signed Units],Txn[Key],J1412,Txn[Transaction Order],"&lt;="&amp;Q1412))</f>
      </c>
    </row>
    <row r="1413" spans="10:18" ht="15" customHeight="1" x14ac:dyDescent="0.15">
      <c r="J1413" s="246">
        <f>IF(OR(B1413="",C1413="",E1413=""),"",B1413&amp;":"&amp;C1413&amp;":"&amp;E1413)</f>
      </c>
      <c r="K1413" s="247">
        <f>IF(A1413="","",A1413*D1413)</f>
      </c>
      <c r="L1413" s="246">
        <f>IF(A1413="","",IF(OR(A1413=1,A1413=0),H1413,0))</f>
      </c>
      <c r="M1413" s="246">
        <f>IF(A1413="","",IF(A1413=-1,H1413,0))</f>
      </c>
      <c r="N1413">
        <f>IF(J1413="","",IF(E1413="SGD",1,IF(E1413="USD",Settings!$B$22,IF(E1413="HKD",Settings!$B$23,1))))</f>
      </c>
      <c r="O1413">
        <f>IF(OR(B1413="",C1413="",E1413=""),0,(IF(A1413=-1,H1413,0)-IF(OR(A1413=1,A1413=0),H1413,0)+IF(A1413=2,H1413,0))*IF(E1413="SGD",1,IF(E1413="USD",Settings!$B$22,IF(E1413="HKD",Settings!$B$23,1))))</f>
        <v>0</v>
      </c>
      <c r="P1413">
        <f>IF(OR(B1413="",C1413="",E1413=""),0,IF(A1413=2,H1413*IF(E1413="SGD",1,IF(E1413="USD",Settings!$B$22,IF(E1413="HKD",Settings!$B$23,1))),0))</f>
        <v>0</v>
      </c>
      <c r="Q1413" s="312">
        <f>IF(OR(J1413="",G1413=""),"",G1413+ROW()/1000000)</f>
      </c>
      <c r="R1413" s="247">
        <f>IF(Q1413="","",SUMIFS(Txn[Signed Units],Txn[Key],J1413,Txn[Transaction Order],"&lt;="&amp;Q1413))</f>
      </c>
    </row>
    <row r="1414" spans="10:18" ht="15" customHeight="1" x14ac:dyDescent="0.15">
      <c r="J1414" s="246">
        <f>IF(OR(B1414="",C1414="",E1414=""),"",B1414&amp;":"&amp;C1414&amp;":"&amp;E1414)</f>
      </c>
      <c r="K1414" s="247">
        <f>IF(A1414="","",A1414*D1414)</f>
      </c>
      <c r="L1414" s="246">
        <f>IF(A1414="","",IF(OR(A1414=1,A1414=0),H1414,0))</f>
      </c>
      <c r="M1414" s="246">
        <f>IF(A1414="","",IF(A1414=-1,H1414,0))</f>
      </c>
      <c r="N1414">
        <f>IF(J1414="","",IF(E1414="SGD",1,IF(E1414="USD",Settings!$B$22,IF(E1414="HKD",Settings!$B$23,1))))</f>
      </c>
      <c r="O1414">
        <f>IF(OR(B1414="",C1414="",E1414=""),0,(IF(A1414=-1,H1414,0)-IF(OR(A1414=1,A1414=0),H1414,0)+IF(A1414=2,H1414,0))*IF(E1414="SGD",1,IF(E1414="USD",Settings!$B$22,IF(E1414="HKD",Settings!$B$23,1))))</f>
        <v>0</v>
      </c>
      <c r="P1414">
        <f>IF(OR(B1414="",C1414="",E1414=""),0,IF(A1414=2,H1414*IF(E1414="SGD",1,IF(E1414="USD",Settings!$B$22,IF(E1414="HKD",Settings!$B$23,1))),0))</f>
        <v>0</v>
      </c>
      <c r="Q1414" s="312">
        <f>IF(OR(J1414="",G1414=""),"",G1414+ROW()/1000000)</f>
      </c>
      <c r="R1414" s="247">
        <f>IF(Q1414="","",SUMIFS(Txn[Signed Units],Txn[Key],J1414,Txn[Transaction Order],"&lt;="&amp;Q1414))</f>
      </c>
    </row>
    <row r="1415" spans="10:18" ht="15" customHeight="1" x14ac:dyDescent="0.15">
      <c r="J1415" s="246">
        <f>IF(OR(B1415="",C1415="",E1415=""),"",B1415&amp;":"&amp;C1415&amp;":"&amp;E1415)</f>
      </c>
      <c r="K1415" s="247">
        <f>IF(A1415="","",A1415*D1415)</f>
      </c>
      <c r="L1415" s="246">
        <f>IF(A1415="","",IF(OR(A1415=1,A1415=0),H1415,0))</f>
      </c>
      <c r="M1415" s="246">
        <f>IF(A1415="","",IF(A1415=-1,H1415,0))</f>
      </c>
      <c r="N1415">
        <f>IF(J1415="","",IF(E1415="SGD",1,IF(E1415="USD",Settings!$B$22,IF(E1415="HKD",Settings!$B$23,1))))</f>
      </c>
      <c r="O1415">
        <f>IF(OR(B1415="",C1415="",E1415=""),0,(IF(A1415=-1,H1415,0)-IF(OR(A1415=1,A1415=0),H1415,0)+IF(A1415=2,H1415,0))*IF(E1415="SGD",1,IF(E1415="USD",Settings!$B$22,IF(E1415="HKD",Settings!$B$23,1))))</f>
        <v>0</v>
      </c>
      <c r="P1415">
        <f>IF(OR(B1415="",C1415="",E1415=""),0,IF(A1415=2,H1415*IF(E1415="SGD",1,IF(E1415="USD",Settings!$B$22,IF(E1415="HKD",Settings!$B$23,1))),0))</f>
        <v>0</v>
      </c>
      <c r="Q1415" s="312">
        <f>IF(OR(J1415="",G1415=""),"",G1415+ROW()/1000000)</f>
      </c>
      <c r="R1415" s="247">
        <f>IF(Q1415="","",SUMIFS(Txn[Signed Units],Txn[Key],J1415,Txn[Transaction Order],"&lt;="&amp;Q1415))</f>
      </c>
    </row>
    <row r="1416" spans="10:18" ht="15" customHeight="1" x14ac:dyDescent="0.15">
      <c r="J1416" s="246">
        <f>IF(OR(B1416="",C1416="",E1416=""),"",B1416&amp;":"&amp;C1416&amp;":"&amp;E1416)</f>
      </c>
      <c r="K1416" s="247">
        <f>IF(A1416="","",A1416*D1416)</f>
      </c>
      <c r="L1416" s="246">
        <f>IF(A1416="","",IF(OR(A1416=1,A1416=0),H1416,0))</f>
      </c>
      <c r="M1416" s="246">
        <f>IF(A1416="","",IF(A1416=-1,H1416,0))</f>
      </c>
      <c r="N1416">
        <f>IF(J1416="","",IF(E1416="SGD",1,IF(E1416="USD",Settings!$B$22,IF(E1416="HKD",Settings!$B$23,1))))</f>
      </c>
      <c r="O1416">
        <f>IF(OR(B1416="",C1416="",E1416=""),0,(IF(A1416=-1,H1416,0)-IF(OR(A1416=1,A1416=0),H1416,0)+IF(A1416=2,H1416,0))*IF(E1416="SGD",1,IF(E1416="USD",Settings!$B$22,IF(E1416="HKD",Settings!$B$23,1))))</f>
        <v>0</v>
      </c>
      <c r="P1416">
        <f>IF(OR(B1416="",C1416="",E1416=""),0,IF(A1416=2,H1416*IF(E1416="SGD",1,IF(E1416="USD",Settings!$B$22,IF(E1416="HKD",Settings!$B$23,1))),0))</f>
        <v>0</v>
      </c>
      <c r="Q1416" s="312">
        <f>IF(OR(J1416="",G1416=""),"",G1416+ROW()/1000000)</f>
      </c>
      <c r="R1416" s="247">
        <f>IF(Q1416="","",SUMIFS(Txn[Signed Units],Txn[Key],J1416,Txn[Transaction Order],"&lt;="&amp;Q1416))</f>
      </c>
    </row>
    <row r="1417" spans="10:18" ht="15" customHeight="1" x14ac:dyDescent="0.15">
      <c r="J1417" s="246">
        <f>IF(OR(B1417="",C1417="",E1417=""),"",B1417&amp;":"&amp;C1417&amp;":"&amp;E1417)</f>
      </c>
      <c r="K1417" s="247">
        <f>IF(A1417="","",A1417*D1417)</f>
      </c>
      <c r="L1417" s="246">
        <f>IF(A1417="","",IF(OR(A1417=1,A1417=0),H1417,0))</f>
      </c>
      <c r="M1417" s="246">
        <f>IF(A1417="","",IF(A1417=-1,H1417,0))</f>
      </c>
      <c r="N1417">
        <f>IF(J1417="","",IF(E1417="SGD",1,IF(E1417="USD",Settings!$B$22,IF(E1417="HKD",Settings!$B$23,1))))</f>
      </c>
      <c r="O1417">
        <f>IF(OR(B1417="",C1417="",E1417=""),0,(IF(A1417=-1,H1417,0)-IF(OR(A1417=1,A1417=0),H1417,0)+IF(A1417=2,H1417,0))*IF(E1417="SGD",1,IF(E1417="USD",Settings!$B$22,IF(E1417="HKD",Settings!$B$23,1))))</f>
        <v>0</v>
      </c>
      <c r="P1417">
        <f>IF(OR(B1417="",C1417="",E1417=""),0,IF(A1417=2,H1417*IF(E1417="SGD",1,IF(E1417="USD",Settings!$B$22,IF(E1417="HKD",Settings!$B$23,1))),0))</f>
        <v>0</v>
      </c>
      <c r="Q1417" s="312">
        <f>IF(OR(J1417="",G1417=""),"",G1417+ROW()/1000000)</f>
      </c>
      <c r="R1417" s="247">
        <f>IF(Q1417="","",SUMIFS(Txn[Signed Units],Txn[Key],J1417,Txn[Transaction Order],"&lt;="&amp;Q1417))</f>
      </c>
    </row>
    <row r="1418" spans="10:18" ht="15" customHeight="1" x14ac:dyDescent="0.15">
      <c r="J1418" s="246">
        <f>IF(OR(B1418="",C1418="",E1418=""),"",B1418&amp;":"&amp;C1418&amp;":"&amp;E1418)</f>
      </c>
      <c r="K1418" s="247">
        <f>IF(A1418="","",A1418*D1418)</f>
      </c>
      <c r="L1418" s="246">
        <f>IF(A1418="","",IF(OR(A1418=1,A1418=0),H1418,0))</f>
      </c>
      <c r="M1418" s="246">
        <f>IF(A1418="","",IF(A1418=-1,H1418,0))</f>
      </c>
      <c r="N1418">
        <f>IF(J1418="","",IF(E1418="SGD",1,IF(E1418="USD",Settings!$B$22,IF(E1418="HKD",Settings!$B$23,1))))</f>
      </c>
      <c r="O1418">
        <f>IF(OR(B1418="",C1418="",E1418=""),0,(IF(A1418=-1,H1418,0)-IF(OR(A1418=1,A1418=0),H1418,0)+IF(A1418=2,H1418,0))*IF(E1418="SGD",1,IF(E1418="USD",Settings!$B$22,IF(E1418="HKD",Settings!$B$23,1))))</f>
        <v>0</v>
      </c>
      <c r="P1418">
        <f>IF(OR(B1418="",C1418="",E1418=""),0,IF(A1418=2,H1418*IF(E1418="SGD",1,IF(E1418="USD",Settings!$B$22,IF(E1418="HKD",Settings!$B$23,1))),0))</f>
        <v>0</v>
      </c>
      <c r="Q1418" s="312">
        <f>IF(OR(J1418="",G1418=""),"",G1418+ROW()/1000000)</f>
      </c>
      <c r="R1418" s="247">
        <f>IF(Q1418="","",SUMIFS(Txn[Signed Units],Txn[Key],J1418,Txn[Transaction Order],"&lt;="&amp;Q1418))</f>
      </c>
    </row>
    <row r="1419" spans="10:18" ht="15" customHeight="1" x14ac:dyDescent="0.15">
      <c r="J1419" s="246">
        <f>IF(OR(B1419="",C1419="",E1419=""),"",B1419&amp;":"&amp;C1419&amp;":"&amp;E1419)</f>
      </c>
      <c r="K1419" s="247">
        <f>IF(A1419="","",A1419*D1419)</f>
      </c>
      <c r="L1419" s="246">
        <f>IF(A1419="","",IF(OR(A1419=1,A1419=0),H1419,0))</f>
      </c>
      <c r="M1419" s="246">
        <f>IF(A1419="","",IF(A1419=-1,H1419,0))</f>
      </c>
      <c r="N1419">
        <f>IF(J1419="","",IF(E1419="SGD",1,IF(E1419="USD",Settings!$B$22,IF(E1419="HKD",Settings!$B$23,1))))</f>
      </c>
      <c r="O1419">
        <f>IF(OR(B1419="",C1419="",E1419=""),0,(IF(A1419=-1,H1419,0)-IF(OR(A1419=1,A1419=0),H1419,0)+IF(A1419=2,H1419,0))*IF(E1419="SGD",1,IF(E1419="USD",Settings!$B$22,IF(E1419="HKD",Settings!$B$23,1))))</f>
        <v>0</v>
      </c>
      <c r="P1419">
        <f>IF(OR(B1419="",C1419="",E1419=""),0,IF(A1419=2,H1419*IF(E1419="SGD",1,IF(E1419="USD",Settings!$B$22,IF(E1419="HKD",Settings!$B$23,1))),0))</f>
        <v>0</v>
      </c>
      <c r="Q1419" s="312">
        <f>IF(OR(J1419="",G1419=""),"",G1419+ROW()/1000000)</f>
      </c>
      <c r="R1419" s="247">
        <f>IF(Q1419="","",SUMIFS(Txn[Signed Units],Txn[Key],J1419,Txn[Transaction Order],"&lt;="&amp;Q1419))</f>
      </c>
    </row>
    <row r="1420" spans="10:18" ht="15" customHeight="1" x14ac:dyDescent="0.15">
      <c r="J1420" s="246">
        <f>IF(OR(B1420="",C1420="",E1420=""),"",B1420&amp;":"&amp;C1420&amp;":"&amp;E1420)</f>
      </c>
      <c r="K1420" s="247">
        <f>IF(A1420="","",A1420*D1420)</f>
      </c>
      <c r="L1420" s="246">
        <f>IF(A1420="","",IF(OR(A1420=1,A1420=0),H1420,0))</f>
      </c>
      <c r="M1420" s="246">
        <f>IF(A1420="","",IF(A1420=-1,H1420,0))</f>
      </c>
      <c r="N1420">
        <f>IF(J1420="","",IF(E1420="SGD",1,IF(E1420="USD",Settings!$B$22,IF(E1420="HKD",Settings!$B$23,1))))</f>
      </c>
      <c r="O1420">
        <f>IF(OR(B1420="",C1420="",E1420=""),0,(IF(A1420=-1,H1420,0)-IF(OR(A1420=1,A1420=0),H1420,0)+IF(A1420=2,H1420,0))*IF(E1420="SGD",1,IF(E1420="USD",Settings!$B$22,IF(E1420="HKD",Settings!$B$23,1))))</f>
        <v>0</v>
      </c>
      <c r="P1420">
        <f>IF(OR(B1420="",C1420="",E1420=""),0,IF(A1420=2,H1420*IF(E1420="SGD",1,IF(E1420="USD",Settings!$B$22,IF(E1420="HKD",Settings!$B$23,1))),0))</f>
        <v>0</v>
      </c>
      <c r="Q1420" s="312">
        <f>IF(OR(J1420="",G1420=""),"",G1420+ROW()/1000000)</f>
      </c>
      <c r="R1420" s="247">
        <f>IF(Q1420="","",SUMIFS(Txn[Signed Units],Txn[Key],J1420,Txn[Transaction Order],"&lt;="&amp;Q1420))</f>
      </c>
    </row>
    <row r="1421" spans="10:18" ht="15" customHeight="1" x14ac:dyDescent="0.15">
      <c r="J1421" s="246">
        <f>IF(OR(B1421="",C1421="",E1421=""),"",B1421&amp;":"&amp;C1421&amp;":"&amp;E1421)</f>
      </c>
      <c r="K1421" s="247">
        <f>IF(A1421="","",A1421*D1421)</f>
      </c>
      <c r="L1421" s="246">
        <f>IF(A1421="","",IF(OR(A1421=1,A1421=0),H1421,0))</f>
      </c>
      <c r="M1421" s="246">
        <f>IF(A1421="","",IF(A1421=-1,H1421,0))</f>
      </c>
      <c r="N1421">
        <f>IF(J1421="","",IF(E1421="SGD",1,IF(E1421="USD",Settings!$B$22,IF(E1421="HKD",Settings!$B$23,1))))</f>
      </c>
      <c r="O1421">
        <f>IF(OR(B1421="",C1421="",E1421=""),0,(IF(A1421=-1,H1421,0)-IF(OR(A1421=1,A1421=0),H1421,0)+IF(A1421=2,H1421,0))*IF(E1421="SGD",1,IF(E1421="USD",Settings!$B$22,IF(E1421="HKD",Settings!$B$23,1))))</f>
        <v>0</v>
      </c>
      <c r="P1421">
        <f>IF(OR(B1421="",C1421="",E1421=""),0,IF(A1421=2,H1421*IF(E1421="SGD",1,IF(E1421="USD",Settings!$B$22,IF(E1421="HKD",Settings!$B$23,1))),0))</f>
        <v>0</v>
      </c>
      <c r="Q1421" s="312">
        <f>IF(OR(J1421="",G1421=""),"",G1421+ROW()/1000000)</f>
      </c>
      <c r="R1421" s="247">
        <f>IF(Q1421="","",SUMIFS(Txn[Signed Units],Txn[Key],J1421,Txn[Transaction Order],"&lt;="&amp;Q1421))</f>
      </c>
    </row>
    <row r="1422" spans="10:18" ht="15" customHeight="1" x14ac:dyDescent="0.15">
      <c r="J1422" s="246">
        <f>IF(OR(B1422="",C1422="",E1422=""),"",B1422&amp;":"&amp;C1422&amp;":"&amp;E1422)</f>
      </c>
      <c r="K1422" s="247">
        <f>IF(A1422="","",A1422*D1422)</f>
      </c>
      <c r="L1422" s="246">
        <f>IF(A1422="","",IF(OR(A1422=1,A1422=0),H1422,0))</f>
      </c>
      <c r="M1422" s="246">
        <f>IF(A1422="","",IF(A1422=-1,H1422,0))</f>
      </c>
      <c r="N1422">
        <f>IF(J1422="","",IF(E1422="SGD",1,IF(E1422="USD",Settings!$B$22,IF(E1422="HKD",Settings!$B$23,1))))</f>
      </c>
      <c r="O1422">
        <f>IF(OR(B1422="",C1422="",E1422=""),0,(IF(A1422=-1,H1422,0)-IF(OR(A1422=1,A1422=0),H1422,0)+IF(A1422=2,H1422,0))*IF(E1422="SGD",1,IF(E1422="USD",Settings!$B$22,IF(E1422="HKD",Settings!$B$23,1))))</f>
        <v>0</v>
      </c>
      <c r="P1422">
        <f>IF(OR(B1422="",C1422="",E1422=""),0,IF(A1422=2,H1422*IF(E1422="SGD",1,IF(E1422="USD",Settings!$B$22,IF(E1422="HKD",Settings!$B$23,1))),0))</f>
        <v>0</v>
      </c>
      <c r="Q1422" s="312">
        <f>IF(OR(J1422="",G1422=""),"",G1422+ROW()/1000000)</f>
      </c>
      <c r="R1422" s="247">
        <f>IF(Q1422="","",SUMIFS(Txn[Signed Units],Txn[Key],J1422,Txn[Transaction Order],"&lt;="&amp;Q1422))</f>
      </c>
    </row>
    <row r="1423" spans="10:18" ht="15" customHeight="1" x14ac:dyDescent="0.15">
      <c r="J1423" s="246">
        <f>IF(OR(B1423="",C1423="",E1423=""),"",B1423&amp;":"&amp;C1423&amp;":"&amp;E1423)</f>
      </c>
      <c r="K1423" s="247">
        <f>IF(A1423="","",A1423*D1423)</f>
      </c>
      <c r="L1423" s="246">
        <f>IF(A1423="","",IF(OR(A1423=1,A1423=0),H1423,0))</f>
      </c>
      <c r="M1423" s="246">
        <f>IF(A1423="","",IF(A1423=-1,H1423,0))</f>
      </c>
      <c r="N1423">
        <f>IF(J1423="","",IF(E1423="SGD",1,IF(E1423="USD",Settings!$B$22,IF(E1423="HKD",Settings!$B$23,1))))</f>
      </c>
      <c r="O1423">
        <f>IF(OR(B1423="",C1423="",E1423=""),0,(IF(A1423=-1,H1423,0)-IF(OR(A1423=1,A1423=0),H1423,0)+IF(A1423=2,H1423,0))*IF(E1423="SGD",1,IF(E1423="USD",Settings!$B$22,IF(E1423="HKD",Settings!$B$23,1))))</f>
        <v>0</v>
      </c>
      <c r="P1423">
        <f>IF(OR(B1423="",C1423="",E1423=""),0,IF(A1423=2,H1423*IF(E1423="SGD",1,IF(E1423="USD",Settings!$B$22,IF(E1423="HKD",Settings!$B$23,1))),0))</f>
        <v>0</v>
      </c>
      <c r="Q1423" s="312">
        <f>IF(OR(J1423="",G1423=""),"",G1423+ROW()/1000000)</f>
      </c>
      <c r="R1423" s="247">
        <f>IF(Q1423="","",SUMIFS(Txn[Signed Units],Txn[Key],J1423,Txn[Transaction Order],"&lt;="&amp;Q1423))</f>
      </c>
    </row>
    <row r="1424" spans="10:18" ht="15" customHeight="1" x14ac:dyDescent="0.15">
      <c r="J1424" s="246">
        <f>IF(OR(B1424="",C1424="",E1424=""),"",B1424&amp;":"&amp;C1424&amp;":"&amp;E1424)</f>
      </c>
      <c r="K1424" s="247">
        <f>IF(A1424="","",A1424*D1424)</f>
      </c>
      <c r="L1424" s="246">
        <f>IF(A1424="","",IF(OR(A1424=1,A1424=0),H1424,0))</f>
      </c>
      <c r="M1424" s="246">
        <f>IF(A1424="","",IF(A1424=-1,H1424,0))</f>
      </c>
      <c r="N1424">
        <f>IF(J1424="","",IF(E1424="SGD",1,IF(E1424="USD",Settings!$B$22,IF(E1424="HKD",Settings!$B$23,1))))</f>
      </c>
      <c r="O1424">
        <f>IF(OR(B1424="",C1424="",E1424=""),0,(IF(A1424=-1,H1424,0)-IF(OR(A1424=1,A1424=0),H1424,0)+IF(A1424=2,H1424,0))*IF(E1424="SGD",1,IF(E1424="USD",Settings!$B$22,IF(E1424="HKD",Settings!$B$23,1))))</f>
        <v>0</v>
      </c>
      <c r="P1424">
        <f>IF(OR(B1424="",C1424="",E1424=""),0,IF(A1424=2,H1424*IF(E1424="SGD",1,IF(E1424="USD",Settings!$B$22,IF(E1424="HKD",Settings!$B$23,1))),0))</f>
        <v>0</v>
      </c>
      <c r="Q1424" s="312">
        <f>IF(OR(J1424="",G1424=""),"",G1424+ROW()/1000000)</f>
      </c>
      <c r="R1424" s="247">
        <f>IF(Q1424="","",SUMIFS(Txn[Signed Units],Txn[Key],J1424,Txn[Transaction Order],"&lt;="&amp;Q1424))</f>
      </c>
    </row>
    <row r="1425" spans="10:18" ht="15" customHeight="1" x14ac:dyDescent="0.15">
      <c r="J1425" s="246">
        <f>IF(OR(B1425="",C1425="",E1425=""),"",B1425&amp;":"&amp;C1425&amp;":"&amp;E1425)</f>
      </c>
      <c r="K1425" s="247">
        <f>IF(A1425="","",A1425*D1425)</f>
      </c>
      <c r="L1425" s="246">
        <f>IF(A1425="","",IF(OR(A1425=1,A1425=0),H1425,0))</f>
      </c>
      <c r="M1425" s="246">
        <f>IF(A1425="","",IF(A1425=-1,H1425,0))</f>
      </c>
      <c r="N1425">
        <f>IF(J1425="","",IF(E1425="SGD",1,IF(E1425="USD",Settings!$B$22,IF(E1425="HKD",Settings!$B$23,1))))</f>
      </c>
      <c r="O1425">
        <f>IF(OR(B1425="",C1425="",E1425=""),0,(IF(A1425=-1,H1425,0)-IF(OR(A1425=1,A1425=0),H1425,0)+IF(A1425=2,H1425,0))*IF(E1425="SGD",1,IF(E1425="USD",Settings!$B$22,IF(E1425="HKD",Settings!$B$23,1))))</f>
        <v>0</v>
      </c>
      <c r="P1425">
        <f>IF(OR(B1425="",C1425="",E1425=""),0,IF(A1425=2,H1425*IF(E1425="SGD",1,IF(E1425="USD",Settings!$B$22,IF(E1425="HKD",Settings!$B$23,1))),0))</f>
        <v>0</v>
      </c>
      <c r="Q1425" s="312">
        <f>IF(OR(J1425="",G1425=""),"",G1425+ROW()/1000000)</f>
      </c>
      <c r="R1425" s="247">
        <f>IF(Q1425="","",SUMIFS(Txn[Signed Units],Txn[Key],J1425,Txn[Transaction Order],"&lt;="&amp;Q1425))</f>
      </c>
    </row>
    <row r="1426" spans="10:18" ht="15" customHeight="1" x14ac:dyDescent="0.15">
      <c r="J1426" s="246">
        <f>IF(OR(B1426="",C1426="",E1426=""),"",B1426&amp;":"&amp;C1426&amp;":"&amp;E1426)</f>
      </c>
      <c r="K1426" s="247">
        <f>IF(A1426="","",A1426*D1426)</f>
      </c>
      <c r="L1426" s="246">
        <f>IF(A1426="","",IF(OR(A1426=1,A1426=0),H1426,0))</f>
      </c>
      <c r="M1426" s="246">
        <f>IF(A1426="","",IF(A1426=-1,H1426,0))</f>
      </c>
      <c r="N1426">
        <f>IF(J1426="","",IF(E1426="SGD",1,IF(E1426="USD",Settings!$B$22,IF(E1426="HKD",Settings!$B$23,1))))</f>
      </c>
      <c r="O1426">
        <f>IF(OR(B1426="",C1426="",E1426=""),0,(IF(A1426=-1,H1426,0)-IF(OR(A1426=1,A1426=0),H1426,0)+IF(A1426=2,H1426,0))*IF(E1426="SGD",1,IF(E1426="USD",Settings!$B$22,IF(E1426="HKD",Settings!$B$23,1))))</f>
        <v>0</v>
      </c>
      <c r="P1426">
        <f>IF(OR(B1426="",C1426="",E1426=""),0,IF(A1426=2,H1426*IF(E1426="SGD",1,IF(E1426="USD",Settings!$B$22,IF(E1426="HKD",Settings!$B$23,1))),0))</f>
        <v>0</v>
      </c>
      <c r="Q1426" s="312">
        <f>IF(OR(J1426="",G1426=""),"",G1426+ROW()/1000000)</f>
      </c>
      <c r="R1426" s="247">
        <f>IF(Q1426="","",SUMIFS(Txn[Signed Units],Txn[Key],J1426,Txn[Transaction Order],"&lt;="&amp;Q1426))</f>
      </c>
    </row>
    <row r="1427" spans="10:18" ht="15" customHeight="1" x14ac:dyDescent="0.15">
      <c r="J1427" s="246">
        <f>IF(OR(B1427="",C1427="",E1427=""),"",B1427&amp;":"&amp;C1427&amp;":"&amp;E1427)</f>
      </c>
      <c r="K1427" s="247">
        <f>IF(A1427="","",A1427*D1427)</f>
      </c>
      <c r="L1427" s="246">
        <f>IF(A1427="","",IF(OR(A1427=1,A1427=0),H1427,0))</f>
      </c>
      <c r="M1427" s="246">
        <f>IF(A1427="","",IF(A1427=-1,H1427,0))</f>
      </c>
      <c r="N1427">
        <f>IF(J1427="","",IF(E1427="SGD",1,IF(E1427="USD",Settings!$B$22,IF(E1427="HKD",Settings!$B$23,1))))</f>
      </c>
      <c r="O1427">
        <f>IF(OR(B1427="",C1427="",E1427=""),0,(IF(A1427=-1,H1427,0)-IF(OR(A1427=1,A1427=0),H1427,0)+IF(A1427=2,H1427,0))*IF(E1427="SGD",1,IF(E1427="USD",Settings!$B$22,IF(E1427="HKD",Settings!$B$23,1))))</f>
        <v>0</v>
      </c>
      <c r="P1427">
        <f>IF(OR(B1427="",C1427="",E1427=""),0,IF(A1427=2,H1427*IF(E1427="SGD",1,IF(E1427="USD",Settings!$B$22,IF(E1427="HKD",Settings!$B$23,1))),0))</f>
        <v>0</v>
      </c>
      <c r="Q1427" s="312">
        <f>IF(OR(J1427="",G1427=""),"",G1427+ROW()/1000000)</f>
      </c>
      <c r="R1427" s="247">
        <f>IF(Q1427="","",SUMIFS(Txn[Signed Units],Txn[Key],J1427,Txn[Transaction Order],"&lt;="&amp;Q1427))</f>
      </c>
    </row>
    <row r="1428" spans="10:18" ht="15" customHeight="1" x14ac:dyDescent="0.15">
      <c r="J1428" s="246">
        <f>IF(OR(B1428="",C1428="",E1428=""),"",B1428&amp;":"&amp;C1428&amp;":"&amp;E1428)</f>
      </c>
      <c r="K1428" s="247">
        <f>IF(A1428="","",A1428*D1428)</f>
      </c>
      <c r="L1428" s="246">
        <f>IF(A1428="","",IF(OR(A1428=1,A1428=0),H1428,0))</f>
      </c>
      <c r="M1428" s="246">
        <f>IF(A1428="","",IF(A1428=-1,H1428,0))</f>
      </c>
      <c r="N1428">
        <f>IF(J1428="","",IF(E1428="SGD",1,IF(E1428="USD",Settings!$B$22,IF(E1428="HKD",Settings!$B$23,1))))</f>
      </c>
      <c r="O1428">
        <f>IF(OR(B1428="",C1428="",E1428=""),0,(IF(A1428=-1,H1428,0)-IF(OR(A1428=1,A1428=0),H1428,0)+IF(A1428=2,H1428,0))*IF(E1428="SGD",1,IF(E1428="USD",Settings!$B$22,IF(E1428="HKD",Settings!$B$23,1))))</f>
        <v>0</v>
      </c>
      <c r="P1428">
        <f>IF(OR(B1428="",C1428="",E1428=""),0,IF(A1428=2,H1428*IF(E1428="SGD",1,IF(E1428="USD",Settings!$B$22,IF(E1428="HKD",Settings!$B$23,1))),0))</f>
        <v>0</v>
      </c>
      <c r="Q1428" s="312">
        <f>IF(OR(J1428="",G1428=""),"",G1428+ROW()/1000000)</f>
      </c>
      <c r="R1428" s="247">
        <f>IF(Q1428="","",SUMIFS(Txn[Signed Units],Txn[Key],J1428,Txn[Transaction Order],"&lt;="&amp;Q1428))</f>
      </c>
    </row>
    <row r="1429" spans="10:18" ht="15" customHeight="1" x14ac:dyDescent="0.15">
      <c r="J1429" s="246">
        <f>IF(OR(B1429="",C1429="",E1429=""),"",B1429&amp;":"&amp;C1429&amp;":"&amp;E1429)</f>
      </c>
      <c r="K1429" s="247">
        <f>IF(A1429="","",A1429*D1429)</f>
      </c>
      <c r="L1429" s="246">
        <f>IF(A1429="","",IF(OR(A1429=1,A1429=0),H1429,0))</f>
      </c>
      <c r="M1429" s="246">
        <f>IF(A1429="","",IF(A1429=-1,H1429,0))</f>
      </c>
      <c r="N1429">
        <f>IF(J1429="","",IF(E1429="SGD",1,IF(E1429="USD",Settings!$B$22,IF(E1429="HKD",Settings!$B$23,1))))</f>
      </c>
      <c r="O1429">
        <f>IF(OR(B1429="",C1429="",E1429=""),0,(IF(A1429=-1,H1429,0)-IF(OR(A1429=1,A1429=0),H1429,0)+IF(A1429=2,H1429,0))*IF(E1429="SGD",1,IF(E1429="USD",Settings!$B$22,IF(E1429="HKD",Settings!$B$23,1))))</f>
        <v>0</v>
      </c>
      <c r="P1429">
        <f>IF(OR(B1429="",C1429="",E1429=""),0,IF(A1429=2,H1429*IF(E1429="SGD",1,IF(E1429="USD",Settings!$B$22,IF(E1429="HKD",Settings!$B$23,1))),0))</f>
        <v>0</v>
      </c>
      <c r="Q1429" s="312">
        <f>IF(OR(J1429="",G1429=""),"",G1429+ROW()/1000000)</f>
      </c>
      <c r="R1429" s="247">
        <f>IF(Q1429="","",SUMIFS(Txn[Signed Units],Txn[Key],J1429,Txn[Transaction Order],"&lt;="&amp;Q1429))</f>
      </c>
    </row>
    <row r="1430" spans="10:18" ht="15" customHeight="1" x14ac:dyDescent="0.15">
      <c r="J1430" s="246">
        <f>IF(OR(B1430="",C1430="",E1430=""),"",B1430&amp;":"&amp;C1430&amp;":"&amp;E1430)</f>
      </c>
      <c r="K1430" s="247">
        <f>IF(A1430="","",A1430*D1430)</f>
      </c>
      <c r="L1430" s="246">
        <f>IF(A1430="","",IF(OR(A1430=1,A1430=0),H1430,0))</f>
      </c>
      <c r="M1430" s="246">
        <f>IF(A1430="","",IF(A1430=-1,H1430,0))</f>
      </c>
      <c r="N1430">
        <f>IF(J1430="","",IF(E1430="SGD",1,IF(E1430="USD",Settings!$B$22,IF(E1430="HKD",Settings!$B$23,1))))</f>
      </c>
      <c r="O1430">
        <f>IF(OR(B1430="",C1430="",E1430=""),0,(IF(A1430=-1,H1430,0)-IF(OR(A1430=1,A1430=0),H1430,0)+IF(A1430=2,H1430,0))*IF(E1430="SGD",1,IF(E1430="USD",Settings!$B$22,IF(E1430="HKD",Settings!$B$23,1))))</f>
        <v>0</v>
      </c>
      <c r="P1430">
        <f>IF(OR(B1430="",C1430="",E1430=""),0,IF(A1430=2,H1430*IF(E1430="SGD",1,IF(E1430="USD",Settings!$B$22,IF(E1430="HKD",Settings!$B$23,1))),0))</f>
        <v>0</v>
      </c>
      <c r="Q1430" s="312">
        <f>IF(OR(J1430="",G1430=""),"",G1430+ROW()/1000000)</f>
      </c>
      <c r="R1430" s="247">
        <f>IF(Q1430="","",SUMIFS(Txn[Signed Units],Txn[Key],J1430,Txn[Transaction Order],"&lt;="&amp;Q1430))</f>
      </c>
    </row>
    <row r="1431" spans="10:18" ht="15" customHeight="1" x14ac:dyDescent="0.15">
      <c r="J1431" s="246">
        <f>IF(OR(B1431="",C1431="",E1431=""),"",B1431&amp;":"&amp;C1431&amp;":"&amp;E1431)</f>
      </c>
      <c r="K1431" s="247">
        <f>IF(A1431="","",A1431*D1431)</f>
      </c>
      <c r="L1431" s="246">
        <f>IF(A1431="","",IF(OR(A1431=1,A1431=0),H1431,0))</f>
      </c>
      <c r="M1431" s="246">
        <f>IF(A1431="","",IF(A1431=-1,H1431,0))</f>
      </c>
      <c r="N1431">
        <f>IF(J1431="","",IF(E1431="SGD",1,IF(E1431="USD",Settings!$B$22,IF(E1431="HKD",Settings!$B$23,1))))</f>
      </c>
      <c r="O1431">
        <f>IF(OR(B1431="",C1431="",E1431=""),0,(IF(A1431=-1,H1431,0)-IF(OR(A1431=1,A1431=0),H1431,0)+IF(A1431=2,H1431,0))*IF(E1431="SGD",1,IF(E1431="USD",Settings!$B$22,IF(E1431="HKD",Settings!$B$23,1))))</f>
        <v>0</v>
      </c>
      <c r="P1431">
        <f>IF(OR(B1431="",C1431="",E1431=""),0,IF(A1431=2,H1431*IF(E1431="SGD",1,IF(E1431="USD",Settings!$B$22,IF(E1431="HKD",Settings!$B$23,1))),0))</f>
        <v>0</v>
      </c>
      <c r="Q1431" s="312">
        <f>IF(OR(J1431="",G1431=""),"",G1431+ROW()/1000000)</f>
      </c>
      <c r="R1431" s="247">
        <f>IF(Q1431="","",SUMIFS(Txn[Signed Units],Txn[Key],J1431,Txn[Transaction Order],"&lt;="&amp;Q1431))</f>
      </c>
    </row>
    <row r="1432" spans="10:18" ht="15" customHeight="1" x14ac:dyDescent="0.15">
      <c r="J1432" s="246">
        <f>IF(OR(B1432="",C1432="",E1432=""),"",B1432&amp;":"&amp;C1432&amp;":"&amp;E1432)</f>
      </c>
      <c r="K1432" s="247">
        <f>IF(A1432="","",A1432*D1432)</f>
      </c>
      <c r="L1432" s="246">
        <f>IF(A1432="","",IF(OR(A1432=1,A1432=0),H1432,0))</f>
      </c>
      <c r="M1432" s="246">
        <f>IF(A1432="","",IF(A1432=-1,H1432,0))</f>
      </c>
      <c r="N1432">
        <f>IF(J1432="","",IF(E1432="SGD",1,IF(E1432="USD",Settings!$B$22,IF(E1432="HKD",Settings!$B$23,1))))</f>
      </c>
      <c r="O1432">
        <f>IF(OR(B1432="",C1432="",E1432=""),0,(IF(A1432=-1,H1432,0)-IF(OR(A1432=1,A1432=0),H1432,0)+IF(A1432=2,H1432,0))*IF(E1432="SGD",1,IF(E1432="USD",Settings!$B$22,IF(E1432="HKD",Settings!$B$23,1))))</f>
        <v>0</v>
      </c>
      <c r="P1432">
        <f>IF(OR(B1432="",C1432="",E1432=""),0,IF(A1432=2,H1432*IF(E1432="SGD",1,IF(E1432="USD",Settings!$B$22,IF(E1432="HKD",Settings!$B$23,1))),0))</f>
        <v>0</v>
      </c>
      <c r="Q1432" s="312">
        <f>IF(OR(J1432="",G1432=""),"",G1432+ROW()/1000000)</f>
      </c>
      <c r="R1432" s="247">
        <f>IF(Q1432="","",SUMIFS(Txn[Signed Units],Txn[Key],J1432,Txn[Transaction Order],"&lt;="&amp;Q1432))</f>
      </c>
    </row>
    <row r="1433" spans="10:18" ht="15" customHeight="1" x14ac:dyDescent="0.15">
      <c r="J1433" s="246">
        <f>IF(OR(B1433="",C1433="",E1433=""),"",B1433&amp;":"&amp;C1433&amp;":"&amp;E1433)</f>
      </c>
      <c r="K1433" s="247">
        <f>IF(A1433="","",A1433*D1433)</f>
      </c>
      <c r="L1433" s="246">
        <f>IF(A1433="","",IF(OR(A1433=1,A1433=0),H1433,0))</f>
      </c>
      <c r="M1433" s="246">
        <f>IF(A1433="","",IF(A1433=-1,H1433,0))</f>
      </c>
      <c r="N1433">
        <f>IF(J1433="","",IF(E1433="SGD",1,IF(E1433="USD",Settings!$B$22,IF(E1433="HKD",Settings!$B$23,1))))</f>
      </c>
      <c r="O1433">
        <f>IF(OR(B1433="",C1433="",E1433=""),0,(IF(A1433=-1,H1433,0)-IF(OR(A1433=1,A1433=0),H1433,0)+IF(A1433=2,H1433,0))*IF(E1433="SGD",1,IF(E1433="USD",Settings!$B$22,IF(E1433="HKD",Settings!$B$23,1))))</f>
        <v>0</v>
      </c>
      <c r="P1433">
        <f>IF(OR(B1433="",C1433="",E1433=""),0,IF(A1433=2,H1433*IF(E1433="SGD",1,IF(E1433="USD",Settings!$B$22,IF(E1433="HKD",Settings!$B$23,1))),0))</f>
        <v>0</v>
      </c>
      <c r="Q1433" s="312">
        <f>IF(OR(J1433="",G1433=""),"",G1433+ROW()/1000000)</f>
      </c>
      <c r="R1433" s="247">
        <f>IF(Q1433="","",SUMIFS(Txn[Signed Units],Txn[Key],J1433,Txn[Transaction Order],"&lt;="&amp;Q1433))</f>
      </c>
    </row>
    <row r="1434" spans="10:18" ht="15" customHeight="1" x14ac:dyDescent="0.15">
      <c r="J1434" s="246">
        <f>IF(OR(B1434="",C1434="",E1434=""),"",B1434&amp;":"&amp;C1434&amp;":"&amp;E1434)</f>
      </c>
      <c r="K1434" s="247">
        <f>IF(A1434="","",A1434*D1434)</f>
      </c>
      <c r="L1434" s="246">
        <f>IF(A1434="","",IF(OR(A1434=1,A1434=0),H1434,0))</f>
      </c>
      <c r="M1434" s="246">
        <f>IF(A1434="","",IF(A1434=-1,H1434,0))</f>
      </c>
      <c r="N1434">
        <f>IF(J1434="","",IF(E1434="SGD",1,IF(E1434="USD",Settings!$B$22,IF(E1434="HKD",Settings!$B$23,1))))</f>
      </c>
      <c r="O1434">
        <f>IF(OR(B1434="",C1434="",E1434=""),0,(IF(A1434=-1,H1434,0)-IF(OR(A1434=1,A1434=0),H1434,0)+IF(A1434=2,H1434,0))*IF(E1434="SGD",1,IF(E1434="USD",Settings!$B$22,IF(E1434="HKD",Settings!$B$23,1))))</f>
        <v>0</v>
      </c>
      <c r="P1434">
        <f>IF(OR(B1434="",C1434="",E1434=""),0,IF(A1434=2,H1434*IF(E1434="SGD",1,IF(E1434="USD",Settings!$B$22,IF(E1434="HKD",Settings!$B$23,1))),0))</f>
        <v>0</v>
      </c>
      <c r="Q1434" s="312">
        <f>IF(OR(J1434="",G1434=""),"",G1434+ROW()/1000000)</f>
      </c>
      <c r="R1434" s="247">
        <f>IF(Q1434="","",SUMIFS(Txn[Signed Units],Txn[Key],J1434,Txn[Transaction Order],"&lt;="&amp;Q1434))</f>
      </c>
    </row>
    <row r="1435" spans="10:18" ht="15" customHeight="1" x14ac:dyDescent="0.15">
      <c r="J1435" s="246">
        <f>IF(OR(B1435="",C1435="",E1435=""),"",B1435&amp;":"&amp;C1435&amp;":"&amp;E1435)</f>
      </c>
      <c r="K1435" s="247">
        <f>IF(A1435="","",A1435*D1435)</f>
      </c>
      <c r="L1435" s="246">
        <f>IF(A1435="","",IF(OR(A1435=1,A1435=0),H1435,0))</f>
      </c>
      <c r="M1435" s="246">
        <f>IF(A1435="","",IF(A1435=-1,H1435,0))</f>
      </c>
      <c r="N1435">
        <f>IF(J1435="","",IF(E1435="SGD",1,IF(E1435="USD",Settings!$B$22,IF(E1435="HKD",Settings!$B$23,1))))</f>
      </c>
      <c r="O1435">
        <f>IF(OR(B1435="",C1435="",E1435=""),0,(IF(A1435=-1,H1435,0)-IF(OR(A1435=1,A1435=0),H1435,0)+IF(A1435=2,H1435,0))*IF(E1435="SGD",1,IF(E1435="USD",Settings!$B$22,IF(E1435="HKD",Settings!$B$23,1))))</f>
        <v>0</v>
      </c>
      <c r="P1435">
        <f>IF(OR(B1435="",C1435="",E1435=""),0,IF(A1435=2,H1435*IF(E1435="SGD",1,IF(E1435="USD",Settings!$B$22,IF(E1435="HKD",Settings!$B$23,1))),0))</f>
        <v>0</v>
      </c>
      <c r="Q1435" s="312">
        <f>IF(OR(J1435="",G1435=""),"",G1435+ROW()/1000000)</f>
      </c>
      <c r="R1435" s="247">
        <f>IF(Q1435="","",SUMIFS(Txn[Signed Units],Txn[Key],J1435,Txn[Transaction Order],"&lt;="&amp;Q1435))</f>
      </c>
    </row>
    <row r="1436" spans="10:18" ht="15" customHeight="1" x14ac:dyDescent="0.15">
      <c r="J1436" s="246">
        <f>IF(OR(B1436="",C1436="",E1436=""),"",B1436&amp;":"&amp;C1436&amp;":"&amp;E1436)</f>
      </c>
      <c r="K1436" s="247">
        <f>IF(A1436="","",A1436*D1436)</f>
      </c>
      <c r="L1436" s="246">
        <f>IF(A1436="","",IF(OR(A1436=1,A1436=0),H1436,0))</f>
      </c>
      <c r="M1436" s="246">
        <f>IF(A1436="","",IF(A1436=-1,H1436,0))</f>
      </c>
      <c r="N1436">
        <f>IF(J1436="","",IF(E1436="SGD",1,IF(E1436="USD",Settings!$B$22,IF(E1436="HKD",Settings!$B$23,1))))</f>
      </c>
      <c r="O1436">
        <f>IF(OR(B1436="",C1436="",E1436=""),0,(IF(A1436=-1,H1436,0)-IF(OR(A1436=1,A1436=0),H1436,0)+IF(A1436=2,H1436,0))*IF(E1436="SGD",1,IF(E1436="USD",Settings!$B$22,IF(E1436="HKD",Settings!$B$23,1))))</f>
        <v>0</v>
      </c>
      <c r="P1436">
        <f>IF(OR(B1436="",C1436="",E1436=""),0,IF(A1436=2,H1436*IF(E1436="SGD",1,IF(E1436="USD",Settings!$B$22,IF(E1436="HKD",Settings!$B$23,1))),0))</f>
        <v>0</v>
      </c>
      <c r="Q1436" s="312">
        <f>IF(OR(J1436="",G1436=""),"",G1436+ROW()/1000000)</f>
      </c>
      <c r="R1436" s="247">
        <f>IF(Q1436="","",SUMIFS(Txn[Signed Units],Txn[Key],J1436,Txn[Transaction Order],"&lt;="&amp;Q1436))</f>
      </c>
    </row>
    <row r="1437" spans="10:18" ht="15" customHeight="1" x14ac:dyDescent="0.15">
      <c r="J1437" s="246">
        <f>IF(OR(B1437="",C1437="",E1437=""),"",B1437&amp;":"&amp;C1437&amp;":"&amp;E1437)</f>
      </c>
      <c r="K1437" s="247">
        <f>IF(A1437="","",A1437*D1437)</f>
      </c>
      <c r="L1437" s="246">
        <f>IF(A1437="","",IF(OR(A1437=1,A1437=0),H1437,0))</f>
      </c>
      <c r="M1437" s="246">
        <f>IF(A1437="","",IF(A1437=-1,H1437,0))</f>
      </c>
      <c r="N1437">
        <f>IF(J1437="","",IF(E1437="SGD",1,IF(E1437="USD",Settings!$B$22,IF(E1437="HKD",Settings!$B$23,1))))</f>
      </c>
      <c r="O1437">
        <f>IF(OR(B1437="",C1437="",E1437=""),0,(IF(A1437=-1,H1437,0)-IF(OR(A1437=1,A1437=0),H1437,0)+IF(A1437=2,H1437,0))*IF(E1437="SGD",1,IF(E1437="USD",Settings!$B$22,IF(E1437="HKD",Settings!$B$23,1))))</f>
        <v>0</v>
      </c>
      <c r="P1437">
        <f>IF(OR(B1437="",C1437="",E1437=""),0,IF(A1437=2,H1437*IF(E1437="SGD",1,IF(E1437="USD",Settings!$B$22,IF(E1437="HKD",Settings!$B$23,1))),0))</f>
        <v>0</v>
      </c>
      <c r="Q1437" s="312">
        <f>IF(OR(J1437="",G1437=""),"",G1437+ROW()/1000000)</f>
      </c>
      <c r="R1437" s="247">
        <f>IF(Q1437="","",SUMIFS(Txn[Signed Units],Txn[Key],J1437,Txn[Transaction Order],"&lt;="&amp;Q1437))</f>
      </c>
    </row>
    <row r="1438" spans="10:18" ht="15" customHeight="1" x14ac:dyDescent="0.15">
      <c r="J1438" s="246">
        <f>IF(OR(B1438="",C1438="",E1438=""),"",B1438&amp;":"&amp;C1438&amp;":"&amp;E1438)</f>
      </c>
      <c r="K1438" s="247">
        <f>IF(A1438="","",A1438*D1438)</f>
      </c>
      <c r="L1438" s="246">
        <f>IF(A1438="","",IF(OR(A1438=1,A1438=0),H1438,0))</f>
      </c>
      <c r="M1438" s="246">
        <f>IF(A1438="","",IF(A1438=-1,H1438,0))</f>
      </c>
      <c r="N1438">
        <f>IF(J1438="","",IF(E1438="SGD",1,IF(E1438="USD",Settings!$B$22,IF(E1438="HKD",Settings!$B$23,1))))</f>
      </c>
      <c r="O1438">
        <f>IF(OR(B1438="",C1438="",E1438=""),0,(IF(A1438=-1,H1438,0)-IF(OR(A1438=1,A1438=0),H1438,0)+IF(A1438=2,H1438,0))*IF(E1438="SGD",1,IF(E1438="USD",Settings!$B$22,IF(E1438="HKD",Settings!$B$23,1))))</f>
        <v>0</v>
      </c>
      <c r="P1438">
        <f>IF(OR(B1438="",C1438="",E1438=""),0,IF(A1438=2,H1438*IF(E1438="SGD",1,IF(E1438="USD",Settings!$B$22,IF(E1438="HKD",Settings!$B$23,1))),0))</f>
        <v>0</v>
      </c>
      <c r="Q1438" s="312">
        <f>IF(OR(J1438="",G1438=""),"",G1438+ROW()/1000000)</f>
      </c>
      <c r="R1438" s="247">
        <f>IF(Q1438="","",SUMIFS(Txn[Signed Units],Txn[Key],J1438,Txn[Transaction Order],"&lt;="&amp;Q1438))</f>
      </c>
    </row>
    <row r="1439" spans="10:18" ht="15" customHeight="1" x14ac:dyDescent="0.15">
      <c r="J1439" s="246">
        <f>IF(OR(B1439="",C1439="",E1439=""),"",B1439&amp;":"&amp;C1439&amp;":"&amp;E1439)</f>
      </c>
      <c r="K1439" s="247">
        <f>IF(A1439="","",A1439*D1439)</f>
      </c>
      <c r="L1439" s="246">
        <f>IF(A1439="","",IF(OR(A1439=1,A1439=0),H1439,0))</f>
      </c>
      <c r="M1439" s="246">
        <f>IF(A1439="","",IF(A1439=-1,H1439,0))</f>
      </c>
      <c r="N1439">
        <f>IF(J1439="","",IF(E1439="SGD",1,IF(E1439="USD",Settings!$B$22,IF(E1439="HKD",Settings!$B$23,1))))</f>
      </c>
      <c r="O1439">
        <f>IF(OR(B1439="",C1439="",E1439=""),0,(IF(A1439=-1,H1439,0)-IF(OR(A1439=1,A1439=0),H1439,0)+IF(A1439=2,H1439,0))*IF(E1439="SGD",1,IF(E1439="USD",Settings!$B$22,IF(E1439="HKD",Settings!$B$23,1))))</f>
        <v>0</v>
      </c>
      <c r="P1439">
        <f>IF(OR(B1439="",C1439="",E1439=""),0,IF(A1439=2,H1439*IF(E1439="SGD",1,IF(E1439="USD",Settings!$B$22,IF(E1439="HKD",Settings!$B$23,1))),0))</f>
        <v>0</v>
      </c>
      <c r="Q1439" s="312">
        <f>IF(OR(J1439="",G1439=""),"",G1439+ROW()/1000000)</f>
      </c>
      <c r="R1439" s="247">
        <f>IF(Q1439="","",SUMIFS(Txn[Signed Units],Txn[Key],J1439,Txn[Transaction Order],"&lt;="&amp;Q1439))</f>
      </c>
    </row>
    <row r="1440" spans="10:18" ht="15" customHeight="1" x14ac:dyDescent="0.15">
      <c r="J1440" s="246">
        <f>IF(OR(B1440="",C1440="",E1440=""),"",B1440&amp;":"&amp;C1440&amp;":"&amp;E1440)</f>
      </c>
      <c r="K1440" s="247">
        <f>IF(A1440="","",A1440*D1440)</f>
      </c>
      <c r="L1440" s="246">
        <f>IF(A1440="","",IF(OR(A1440=1,A1440=0),H1440,0))</f>
      </c>
      <c r="M1440" s="246">
        <f>IF(A1440="","",IF(A1440=-1,H1440,0))</f>
      </c>
      <c r="N1440">
        <f>IF(J1440="","",IF(E1440="SGD",1,IF(E1440="USD",Settings!$B$22,IF(E1440="HKD",Settings!$B$23,1))))</f>
      </c>
      <c r="O1440">
        <f>IF(OR(B1440="",C1440="",E1440=""),0,(IF(A1440=-1,H1440,0)-IF(OR(A1440=1,A1440=0),H1440,0)+IF(A1440=2,H1440,0))*IF(E1440="SGD",1,IF(E1440="USD",Settings!$B$22,IF(E1440="HKD",Settings!$B$23,1))))</f>
        <v>0</v>
      </c>
      <c r="P1440">
        <f>IF(OR(B1440="",C1440="",E1440=""),0,IF(A1440=2,H1440*IF(E1440="SGD",1,IF(E1440="USD",Settings!$B$22,IF(E1440="HKD",Settings!$B$23,1))),0))</f>
        <v>0</v>
      </c>
      <c r="Q1440" s="312">
        <f>IF(OR(J1440="",G1440=""),"",G1440+ROW()/1000000)</f>
      </c>
      <c r="R1440" s="247">
        <f>IF(Q1440="","",SUMIFS(Txn[Signed Units],Txn[Key],J1440,Txn[Transaction Order],"&lt;="&amp;Q1440))</f>
      </c>
    </row>
    <row r="1441" spans="10:18" ht="15" customHeight="1" x14ac:dyDescent="0.15">
      <c r="J1441" s="246">
        <f>IF(OR(B1441="",C1441="",E1441=""),"",B1441&amp;":"&amp;C1441&amp;":"&amp;E1441)</f>
      </c>
      <c r="K1441" s="247">
        <f>IF(A1441="","",A1441*D1441)</f>
      </c>
      <c r="L1441" s="246">
        <f>IF(A1441="","",IF(OR(A1441=1,A1441=0),H1441,0))</f>
      </c>
      <c r="M1441" s="246">
        <f>IF(A1441="","",IF(A1441=-1,H1441,0))</f>
      </c>
      <c r="N1441">
        <f>IF(J1441="","",IF(E1441="SGD",1,IF(E1441="USD",Settings!$B$22,IF(E1441="HKD",Settings!$B$23,1))))</f>
      </c>
      <c r="O1441">
        <f>IF(OR(B1441="",C1441="",E1441=""),0,(IF(A1441=-1,H1441,0)-IF(OR(A1441=1,A1441=0),H1441,0)+IF(A1441=2,H1441,0))*IF(E1441="SGD",1,IF(E1441="USD",Settings!$B$22,IF(E1441="HKD",Settings!$B$23,1))))</f>
        <v>0</v>
      </c>
      <c r="P1441">
        <f>IF(OR(B1441="",C1441="",E1441=""),0,IF(A1441=2,H1441*IF(E1441="SGD",1,IF(E1441="USD",Settings!$B$22,IF(E1441="HKD",Settings!$B$23,1))),0))</f>
        <v>0</v>
      </c>
      <c r="Q1441" s="312">
        <f>IF(OR(J1441="",G1441=""),"",G1441+ROW()/1000000)</f>
      </c>
      <c r="R1441" s="247">
        <f>IF(Q1441="","",SUMIFS(Txn[Signed Units],Txn[Key],J1441,Txn[Transaction Order],"&lt;="&amp;Q1441))</f>
      </c>
    </row>
    <row r="1442" spans="10:18" ht="15" customHeight="1" x14ac:dyDescent="0.15">
      <c r="J1442" s="246">
        <f>IF(OR(B1442="",C1442="",E1442=""),"",B1442&amp;":"&amp;C1442&amp;":"&amp;E1442)</f>
      </c>
      <c r="K1442" s="247">
        <f>IF(A1442="","",A1442*D1442)</f>
      </c>
      <c r="L1442" s="246">
        <f>IF(A1442="","",IF(OR(A1442=1,A1442=0),H1442,0))</f>
      </c>
      <c r="M1442" s="246">
        <f>IF(A1442="","",IF(A1442=-1,H1442,0))</f>
      </c>
      <c r="N1442">
        <f>IF(J1442="","",IF(E1442="SGD",1,IF(E1442="USD",Settings!$B$22,IF(E1442="HKD",Settings!$B$23,1))))</f>
      </c>
      <c r="O1442">
        <f>IF(OR(B1442="",C1442="",E1442=""),0,(IF(A1442=-1,H1442,0)-IF(OR(A1442=1,A1442=0),H1442,0)+IF(A1442=2,H1442,0))*IF(E1442="SGD",1,IF(E1442="USD",Settings!$B$22,IF(E1442="HKD",Settings!$B$23,1))))</f>
        <v>0</v>
      </c>
      <c r="P1442">
        <f>IF(OR(B1442="",C1442="",E1442=""),0,IF(A1442=2,H1442*IF(E1442="SGD",1,IF(E1442="USD",Settings!$B$22,IF(E1442="HKD",Settings!$B$23,1))),0))</f>
        <v>0</v>
      </c>
      <c r="Q1442" s="312">
        <f>IF(OR(J1442="",G1442=""),"",G1442+ROW()/1000000)</f>
      </c>
      <c r="R1442" s="247">
        <f>IF(Q1442="","",SUMIFS(Txn[Signed Units],Txn[Key],J1442,Txn[Transaction Order],"&lt;="&amp;Q1442))</f>
      </c>
    </row>
    <row r="1443" spans="10:18" ht="15" customHeight="1" x14ac:dyDescent="0.15">
      <c r="J1443" s="246">
        <f>IF(OR(B1443="",C1443="",E1443=""),"",B1443&amp;":"&amp;C1443&amp;":"&amp;E1443)</f>
      </c>
      <c r="K1443" s="247">
        <f>IF(A1443="","",A1443*D1443)</f>
      </c>
      <c r="L1443" s="246">
        <f>IF(A1443="","",IF(OR(A1443=1,A1443=0),H1443,0))</f>
      </c>
      <c r="M1443" s="246">
        <f>IF(A1443="","",IF(A1443=-1,H1443,0))</f>
      </c>
      <c r="N1443">
        <f>IF(J1443="","",IF(E1443="SGD",1,IF(E1443="USD",Settings!$B$22,IF(E1443="HKD",Settings!$B$23,1))))</f>
      </c>
      <c r="O1443">
        <f>IF(OR(B1443="",C1443="",E1443=""),0,(IF(A1443=-1,H1443,0)-IF(OR(A1443=1,A1443=0),H1443,0)+IF(A1443=2,H1443,0))*IF(E1443="SGD",1,IF(E1443="USD",Settings!$B$22,IF(E1443="HKD",Settings!$B$23,1))))</f>
        <v>0</v>
      </c>
      <c r="P1443">
        <f>IF(OR(B1443="",C1443="",E1443=""),0,IF(A1443=2,H1443*IF(E1443="SGD",1,IF(E1443="USD",Settings!$B$22,IF(E1443="HKD",Settings!$B$23,1))),0))</f>
        <v>0</v>
      </c>
      <c r="Q1443" s="312">
        <f>IF(OR(J1443="",G1443=""),"",G1443+ROW()/1000000)</f>
      </c>
      <c r="R1443" s="247">
        <f>IF(Q1443="","",SUMIFS(Txn[Signed Units],Txn[Key],J1443,Txn[Transaction Order],"&lt;="&amp;Q1443))</f>
      </c>
    </row>
    <row r="1444" spans="10:18" ht="15" customHeight="1" x14ac:dyDescent="0.15">
      <c r="J1444" s="246">
        <f>IF(OR(B1444="",C1444="",E1444=""),"",B1444&amp;":"&amp;C1444&amp;":"&amp;E1444)</f>
      </c>
      <c r="K1444" s="247">
        <f>IF(A1444="","",A1444*D1444)</f>
      </c>
      <c r="L1444" s="246">
        <f>IF(A1444="","",IF(OR(A1444=1,A1444=0),H1444,0))</f>
      </c>
      <c r="M1444" s="246">
        <f>IF(A1444="","",IF(A1444=-1,H1444,0))</f>
      </c>
      <c r="N1444">
        <f>IF(J1444="","",IF(E1444="SGD",1,IF(E1444="USD",Settings!$B$22,IF(E1444="HKD",Settings!$B$23,1))))</f>
      </c>
      <c r="O1444">
        <f>IF(OR(B1444="",C1444="",E1444=""),0,(IF(A1444=-1,H1444,0)-IF(OR(A1444=1,A1444=0),H1444,0)+IF(A1444=2,H1444,0))*IF(E1444="SGD",1,IF(E1444="USD",Settings!$B$22,IF(E1444="HKD",Settings!$B$23,1))))</f>
        <v>0</v>
      </c>
      <c r="P1444">
        <f>IF(OR(B1444="",C1444="",E1444=""),0,IF(A1444=2,H1444*IF(E1444="SGD",1,IF(E1444="USD",Settings!$B$22,IF(E1444="HKD",Settings!$B$23,1))),0))</f>
        <v>0</v>
      </c>
      <c r="Q1444" s="312">
        <f>IF(OR(J1444="",G1444=""),"",G1444+ROW()/1000000)</f>
      </c>
      <c r="R1444" s="247">
        <f>IF(Q1444="","",SUMIFS(Txn[Signed Units],Txn[Key],J1444,Txn[Transaction Order],"&lt;="&amp;Q1444))</f>
      </c>
    </row>
    <row r="1445" spans="10:18" ht="15" customHeight="1" x14ac:dyDescent="0.15">
      <c r="J1445" s="246">
        <f>IF(OR(B1445="",C1445="",E1445=""),"",B1445&amp;":"&amp;C1445&amp;":"&amp;E1445)</f>
      </c>
      <c r="K1445" s="247">
        <f>IF(A1445="","",A1445*D1445)</f>
      </c>
      <c r="L1445" s="246">
        <f>IF(A1445="","",IF(OR(A1445=1,A1445=0),H1445,0))</f>
      </c>
      <c r="M1445" s="246">
        <f>IF(A1445="","",IF(A1445=-1,H1445,0))</f>
      </c>
      <c r="N1445">
        <f>IF(J1445="","",IF(E1445="SGD",1,IF(E1445="USD",Settings!$B$22,IF(E1445="HKD",Settings!$B$23,1))))</f>
      </c>
      <c r="O1445">
        <f>IF(OR(B1445="",C1445="",E1445=""),0,(IF(A1445=-1,H1445,0)-IF(OR(A1445=1,A1445=0),H1445,0)+IF(A1445=2,H1445,0))*IF(E1445="SGD",1,IF(E1445="USD",Settings!$B$22,IF(E1445="HKD",Settings!$B$23,1))))</f>
        <v>0</v>
      </c>
      <c r="P1445">
        <f>IF(OR(B1445="",C1445="",E1445=""),0,IF(A1445=2,H1445*IF(E1445="SGD",1,IF(E1445="USD",Settings!$B$22,IF(E1445="HKD",Settings!$B$23,1))),0))</f>
        <v>0</v>
      </c>
      <c r="Q1445" s="312">
        <f>IF(OR(J1445="",G1445=""),"",G1445+ROW()/1000000)</f>
      </c>
      <c r="R1445" s="247">
        <f>IF(Q1445="","",SUMIFS(Txn[Signed Units],Txn[Key],J1445,Txn[Transaction Order],"&lt;="&amp;Q1445))</f>
      </c>
    </row>
    <row r="1446" spans="10:18" ht="15" customHeight="1" x14ac:dyDescent="0.15">
      <c r="J1446" s="246">
        <f>IF(OR(B1446="",C1446="",E1446=""),"",B1446&amp;":"&amp;C1446&amp;":"&amp;E1446)</f>
      </c>
      <c r="K1446" s="247">
        <f>IF(A1446="","",A1446*D1446)</f>
      </c>
      <c r="L1446" s="246">
        <f>IF(A1446="","",IF(OR(A1446=1,A1446=0),H1446,0))</f>
      </c>
      <c r="M1446" s="246">
        <f>IF(A1446="","",IF(A1446=-1,H1446,0))</f>
      </c>
      <c r="N1446">
        <f>IF(J1446="","",IF(E1446="SGD",1,IF(E1446="USD",Settings!$B$22,IF(E1446="HKD",Settings!$B$23,1))))</f>
      </c>
      <c r="O1446">
        <f>IF(OR(B1446="",C1446="",E1446=""),0,(IF(A1446=-1,H1446,0)-IF(OR(A1446=1,A1446=0),H1446,0)+IF(A1446=2,H1446,0))*IF(E1446="SGD",1,IF(E1446="USD",Settings!$B$22,IF(E1446="HKD",Settings!$B$23,1))))</f>
        <v>0</v>
      </c>
      <c r="P1446">
        <f>IF(OR(B1446="",C1446="",E1446=""),0,IF(A1446=2,H1446*IF(E1446="SGD",1,IF(E1446="USD",Settings!$B$22,IF(E1446="HKD",Settings!$B$23,1))),0))</f>
        <v>0</v>
      </c>
      <c r="Q1446" s="312">
        <f>IF(OR(J1446="",G1446=""),"",G1446+ROW()/1000000)</f>
      </c>
      <c r="R1446" s="247">
        <f>IF(Q1446="","",SUMIFS(Txn[Signed Units],Txn[Key],J1446,Txn[Transaction Order],"&lt;="&amp;Q1446))</f>
      </c>
    </row>
    <row r="1447" spans="10:18" ht="15" customHeight="1" x14ac:dyDescent="0.15">
      <c r="J1447" s="246">
        <f>IF(OR(B1447="",C1447="",E1447=""),"",B1447&amp;":"&amp;C1447&amp;":"&amp;E1447)</f>
      </c>
      <c r="K1447" s="247">
        <f>IF(A1447="","",A1447*D1447)</f>
      </c>
      <c r="L1447" s="246">
        <f>IF(A1447="","",IF(OR(A1447=1,A1447=0),H1447,0))</f>
      </c>
      <c r="M1447" s="246">
        <f>IF(A1447="","",IF(A1447=-1,H1447,0))</f>
      </c>
      <c r="N1447">
        <f>IF(J1447="","",IF(E1447="SGD",1,IF(E1447="USD",Settings!$B$22,IF(E1447="HKD",Settings!$B$23,1))))</f>
      </c>
      <c r="O1447">
        <f>IF(OR(B1447="",C1447="",E1447=""),0,(IF(A1447=-1,H1447,0)-IF(OR(A1447=1,A1447=0),H1447,0)+IF(A1447=2,H1447,0))*IF(E1447="SGD",1,IF(E1447="USD",Settings!$B$22,IF(E1447="HKD",Settings!$B$23,1))))</f>
        <v>0</v>
      </c>
      <c r="P1447">
        <f>IF(OR(B1447="",C1447="",E1447=""),0,IF(A1447=2,H1447*IF(E1447="SGD",1,IF(E1447="USD",Settings!$B$22,IF(E1447="HKD",Settings!$B$23,1))),0))</f>
        <v>0</v>
      </c>
      <c r="Q1447" s="312">
        <f>IF(OR(J1447="",G1447=""),"",G1447+ROW()/1000000)</f>
      </c>
      <c r="R1447" s="247">
        <f>IF(Q1447="","",SUMIFS(Txn[Signed Units],Txn[Key],J1447,Txn[Transaction Order],"&lt;="&amp;Q1447))</f>
      </c>
    </row>
    <row r="1448" spans="10:18" ht="15" customHeight="1" x14ac:dyDescent="0.15">
      <c r="J1448" s="246">
        <f>IF(OR(B1448="",C1448="",E1448=""),"",B1448&amp;":"&amp;C1448&amp;":"&amp;E1448)</f>
      </c>
      <c r="K1448" s="247">
        <f>IF(A1448="","",A1448*D1448)</f>
      </c>
      <c r="L1448" s="246">
        <f>IF(A1448="","",IF(OR(A1448=1,A1448=0),H1448,0))</f>
      </c>
      <c r="M1448" s="246">
        <f>IF(A1448="","",IF(A1448=-1,H1448,0))</f>
      </c>
      <c r="N1448">
        <f>IF(J1448="","",IF(E1448="SGD",1,IF(E1448="USD",Settings!$B$22,IF(E1448="HKD",Settings!$B$23,1))))</f>
      </c>
      <c r="O1448">
        <f>IF(OR(B1448="",C1448="",E1448=""),0,(IF(A1448=-1,H1448,0)-IF(OR(A1448=1,A1448=0),H1448,0)+IF(A1448=2,H1448,0))*IF(E1448="SGD",1,IF(E1448="USD",Settings!$B$22,IF(E1448="HKD",Settings!$B$23,1))))</f>
        <v>0</v>
      </c>
      <c r="P1448">
        <f>IF(OR(B1448="",C1448="",E1448=""),0,IF(A1448=2,H1448*IF(E1448="SGD",1,IF(E1448="USD",Settings!$B$22,IF(E1448="HKD",Settings!$B$23,1))),0))</f>
        <v>0</v>
      </c>
      <c r="Q1448" s="312">
        <f>IF(OR(J1448="",G1448=""),"",G1448+ROW()/1000000)</f>
      </c>
      <c r="R1448" s="247">
        <f>IF(Q1448="","",SUMIFS(Txn[Signed Units],Txn[Key],J1448,Txn[Transaction Order],"&lt;="&amp;Q1448))</f>
      </c>
    </row>
    <row r="1449" spans="10:18" ht="15" customHeight="1" x14ac:dyDescent="0.15">
      <c r="J1449" s="246">
        <f>IF(OR(B1449="",C1449="",E1449=""),"",B1449&amp;":"&amp;C1449&amp;":"&amp;E1449)</f>
      </c>
      <c r="K1449" s="247">
        <f>IF(A1449="","",A1449*D1449)</f>
      </c>
      <c r="L1449" s="246">
        <f>IF(A1449="","",IF(OR(A1449=1,A1449=0),H1449,0))</f>
      </c>
      <c r="M1449" s="246">
        <f>IF(A1449="","",IF(A1449=-1,H1449,0))</f>
      </c>
      <c r="N1449">
        <f>IF(J1449="","",IF(E1449="SGD",1,IF(E1449="USD",Settings!$B$22,IF(E1449="HKD",Settings!$B$23,1))))</f>
      </c>
      <c r="O1449">
        <f>IF(OR(B1449="",C1449="",E1449=""),0,(IF(A1449=-1,H1449,0)-IF(OR(A1449=1,A1449=0),H1449,0)+IF(A1449=2,H1449,0))*IF(E1449="SGD",1,IF(E1449="USD",Settings!$B$22,IF(E1449="HKD",Settings!$B$23,1))))</f>
        <v>0</v>
      </c>
      <c r="P1449">
        <f>IF(OR(B1449="",C1449="",E1449=""),0,IF(A1449=2,H1449*IF(E1449="SGD",1,IF(E1449="USD",Settings!$B$22,IF(E1449="HKD",Settings!$B$23,1))),0))</f>
        <v>0</v>
      </c>
      <c r="Q1449" s="312">
        <f>IF(OR(J1449="",G1449=""),"",G1449+ROW()/1000000)</f>
      </c>
      <c r="R1449" s="247">
        <f>IF(Q1449="","",SUMIFS(Txn[Signed Units],Txn[Key],J1449,Txn[Transaction Order],"&lt;="&amp;Q1449))</f>
      </c>
    </row>
    <row r="1450" spans="10:18" ht="15" customHeight="1" x14ac:dyDescent="0.15">
      <c r="J1450" s="246">
        <f>IF(OR(B1450="",C1450="",E1450=""),"",B1450&amp;":"&amp;C1450&amp;":"&amp;E1450)</f>
      </c>
      <c r="K1450" s="247">
        <f>IF(A1450="","",A1450*D1450)</f>
      </c>
      <c r="L1450" s="246">
        <f>IF(A1450="","",IF(OR(A1450=1,A1450=0),H1450,0))</f>
      </c>
      <c r="M1450" s="246">
        <f>IF(A1450="","",IF(A1450=-1,H1450,0))</f>
      </c>
      <c r="N1450">
        <f>IF(J1450="","",IF(E1450="SGD",1,IF(E1450="USD",Settings!$B$22,IF(E1450="HKD",Settings!$B$23,1))))</f>
      </c>
      <c r="O1450">
        <f>IF(OR(B1450="",C1450="",E1450=""),0,(IF(A1450=-1,H1450,0)-IF(OR(A1450=1,A1450=0),H1450,0)+IF(A1450=2,H1450,0))*IF(E1450="SGD",1,IF(E1450="USD",Settings!$B$22,IF(E1450="HKD",Settings!$B$23,1))))</f>
        <v>0</v>
      </c>
      <c r="P1450">
        <f>IF(OR(B1450="",C1450="",E1450=""),0,IF(A1450=2,H1450*IF(E1450="SGD",1,IF(E1450="USD",Settings!$B$22,IF(E1450="HKD",Settings!$B$23,1))),0))</f>
        <v>0</v>
      </c>
      <c r="Q1450" s="312">
        <f>IF(OR(J1450="",G1450=""),"",G1450+ROW()/1000000)</f>
      </c>
      <c r="R1450" s="247">
        <f>IF(Q1450="","",SUMIFS(Txn[Signed Units],Txn[Key],J1450,Txn[Transaction Order],"&lt;="&amp;Q1450))</f>
      </c>
    </row>
    <row r="1451" spans="10:18" ht="15" customHeight="1" x14ac:dyDescent="0.15">
      <c r="J1451" s="246">
        <f>IF(OR(B1451="",C1451="",E1451=""),"",B1451&amp;":"&amp;C1451&amp;":"&amp;E1451)</f>
      </c>
      <c r="K1451" s="247">
        <f>IF(A1451="","",A1451*D1451)</f>
      </c>
      <c r="L1451" s="246">
        <f>IF(A1451="","",IF(OR(A1451=1,A1451=0),H1451,0))</f>
      </c>
      <c r="M1451" s="246">
        <f>IF(A1451="","",IF(A1451=-1,H1451,0))</f>
      </c>
      <c r="N1451">
        <f>IF(J1451="","",IF(E1451="SGD",1,IF(E1451="USD",Settings!$B$22,IF(E1451="HKD",Settings!$B$23,1))))</f>
      </c>
      <c r="O1451">
        <f>IF(OR(B1451="",C1451="",E1451=""),0,(IF(A1451=-1,H1451,0)-IF(OR(A1451=1,A1451=0),H1451,0)+IF(A1451=2,H1451,0))*IF(E1451="SGD",1,IF(E1451="USD",Settings!$B$22,IF(E1451="HKD",Settings!$B$23,1))))</f>
        <v>0</v>
      </c>
      <c r="P1451">
        <f>IF(OR(B1451="",C1451="",E1451=""),0,IF(A1451=2,H1451*IF(E1451="SGD",1,IF(E1451="USD",Settings!$B$22,IF(E1451="HKD",Settings!$B$23,1))),0))</f>
        <v>0</v>
      </c>
      <c r="Q1451" s="312">
        <f>IF(OR(J1451="",G1451=""),"",G1451+ROW()/1000000)</f>
      </c>
      <c r="R1451" s="247">
        <f>IF(Q1451="","",SUMIFS(Txn[Signed Units],Txn[Key],J1451,Txn[Transaction Order],"&lt;="&amp;Q1451))</f>
      </c>
    </row>
    <row r="1452" spans="10:18" ht="15" customHeight="1" x14ac:dyDescent="0.15">
      <c r="J1452" s="246">
        <f>IF(OR(B1452="",C1452="",E1452=""),"",B1452&amp;":"&amp;C1452&amp;":"&amp;E1452)</f>
      </c>
      <c r="K1452" s="247">
        <f>IF(A1452="","",A1452*D1452)</f>
      </c>
      <c r="L1452" s="246">
        <f>IF(A1452="","",IF(OR(A1452=1,A1452=0),H1452,0))</f>
      </c>
      <c r="M1452" s="246">
        <f>IF(A1452="","",IF(A1452=-1,H1452,0))</f>
      </c>
      <c r="N1452">
        <f>IF(J1452="","",IF(E1452="SGD",1,IF(E1452="USD",Settings!$B$22,IF(E1452="HKD",Settings!$B$23,1))))</f>
      </c>
      <c r="O1452">
        <f>IF(OR(B1452="",C1452="",E1452=""),0,(IF(A1452=-1,H1452,0)-IF(OR(A1452=1,A1452=0),H1452,0)+IF(A1452=2,H1452,0))*IF(E1452="SGD",1,IF(E1452="USD",Settings!$B$22,IF(E1452="HKD",Settings!$B$23,1))))</f>
        <v>0</v>
      </c>
      <c r="P1452">
        <f>IF(OR(B1452="",C1452="",E1452=""),0,IF(A1452=2,H1452*IF(E1452="SGD",1,IF(E1452="USD",Settings!$B$22,IF(E1452="HKD",Settings!$B$23,1))),0))</f>
        <v>0</v>
      </c>
      <c r="Q1452" s="312">
        <f>IF(OR(J1452="",G1452=""),"",G1452+ROW()/1000000)</f>
      </c>
      <c r="R1452" s="247">
        <f>IF(Q1452="","",SUMIFS(Txn[Signed Units],Txn[Key],J1452,Txn[Transaction Order],"&lt;="&amp;Q1452))</f>
      </c>
    </row>
    <row r="1453" spans="10:18" ht="15" customHeight="1" x14ac:dyDescent="0.15">
      <c r="J1453" s="246">
        <f>IF(OR(B1453="",C1453="",E1453=""),"",B1453&amp;":"&amp;C1453&amp;":"&amp;E1453)</f>
      </c>
      <c r="K1453" s="247">
        <f>IF(A1453="","",A1453*D1453)</f>
      </c>
      <c r="L1453" s="246">
        <f>IF(A1453="","",IF(OR(A1453=1,A1453=0),H1453,0))</f>
      </c>
      <c r="M1453" s="246">
        <f>IF(A1453="","",IF(A1453=-1,H1453,0))</f>
      </c>
      <c r="N1453">
        <f>IF(J1453="","",IF(E1453="SGD",1,IF(E1453="USD",Settings!$B$22,IF(E1453="HKD",Settings!$B$23,1))))</f>
      </c>
      <c r="O1453">
        <f>IF(OR(B1453="",C1453="",E1453=""),0,(IF(A1453=-1,H1453,0)-IF(OR(A1453=1,A1453=0),H1453,0)+IF(A1453=2,H1453,0))*IF(E1453="SGD",1,IF(E1453="USD",Settings!$B$22,IF(E1453="HKD",Settings!$B$23,1))))</f>
        <v>0</v>
      </c>
      <c r="P1453">
        <f>IF(OR(B1453="",C1453="",E1453=""),0,IF(A1453=2,H1453*IF(E1453="SGD",1,IF(E1453="USD",Settings!$B$22,IF(E1453="HKD",Settings!$B$23,1))),0))</f>
        <v>0</v>
      </c>
      <c r="Q1453" s="312">
        <f>IF(OR(J1453="",G1453=""),"",G1453+ROW()/1000000)</f>
      </c>
      <c r="R1453" s="247">
        <f>IF(Q1453="","",SUMIFS(Txn[Signed Units],Txn[Key],J1453,Txn[Transaction Order],"&lt;="&amp;Q1453))</f>
      </c>
    </row>
    <row r="1454" spans="10:18" ht="15" customHeight="1" x14ac:dyDescent="0.15">
      <c r="J1454" s="246">
        <f>IF(OR(B1454="",C1454="",E1454=""),"",B1454&amp;":"&amp;C1454&amp;":"&amp;E1454)</f>
      </c>
      <c r="K1454" s="247">
        <f>IF(A1454="","",A1454*D1454)</f>
      </c>
      <c r="L1454" s="246">
        <f>IF(A1454="","",IF(OR(A1454=1,A1454=0),H1454,0))</f>
      </c>
      <c r="M1454" s="246">
        <f>IF(A1454="","",IF(A1454=-1,H1454,0))</f>
      </c>
      <c r="N1454">
        <f>IF(J1454="","",IF(E1454="SGD",1,IF(E1454="USD",Settings!$B$22,IF(E1454="HKD",Settings!$B$23,1))))</f>
      </c>
      <c r="O1454">
        <f>IF(OR(B1454="",C1454="",E1454=""),0,(IF(A1454=-1,H1454,0)-IF(OR(A1454=1,A1454=0),H1454,0)+IF(A1454=2,H1454,0))*IF(E1454="SGD",1,IF(E1454="USD",Settings!$B$22,IF(E1454="HKD",Settings!$B$23,1))))</f>
        <v>0</v>
      </c>
      <c r="P1454">
        <f>IF(OR(B1454="",C1454="",E1454=""),0,IF(A1454=2,H1454*IF(E1454="SGD",1,IF(E1454="USD",Settings!$B$22,IF(E1454="HKD",Settings!$B$23,1))),0))</f>
        <v>0</v>
      </c>
      <c r="Q1454" s="312">
        <f>IF(OR(J1454="",G1454=""),"",G1454+ROW()/1000000)</f>
      </c>
      <c r="R1454" s="247">
        <f>IF(Q1454="","",SUMIFS(Txn[Signed Units],Txn[Key],J1454,Txn[Transaction Order],"&lt;="&amp;Q1454))</f>
      </c>
    </row>
    <row r="1455" spans="10:18" ht="15" customHeight="1" x14ac:dyDescent="0.15">
      <c r="J1455" s="246">
        <f>IF(OR(B1455="",C1455="",E1455=""),"",B1455&amp;":"&amp;C1455&amp;":"&amp;E1455)</f>
      </c>
      <c r="K1455" s="247">
        <f>IF(A1455="","",A1455*D1455)</f>
      </c>
      <c r="L1455" s="246">
        <f>IF(A1455="","",IF(OR(A1455=1,A1455=0),H1455,0))</f>
      </c>
      <c r="M1455" s="246">
        <f>IF(A1455="","",IF(A1455=-1,H1455,0))</f>
      </c>
      <c r="N1455">
        <f>IF(J1455="","",IF(E1455="SGD",1,IF(E1455="USD",Settings!$B$22,IF(E1455="HKD",Settings!$B$23,1))))</f>
      </c>
      <c r="O1455">
        <f>IF(OR(B1455="",C1455="",E1455=""),0,(IF(A1455=-1,H1455,0)-IF(OR(A1455=1,A1455=0),H1455,0)+IF(A1455=2,H1455,0))*IF(E1455="SGD",1,IF(E1455="USD",Settings!$B$22,IF(E1455="HKD",Settings!$B$23,1))))</f>
        <v>0</v>
      </c>
      <c r="P1455">
        <f>IF(OR(B1455="",C1455="",E1455=""),0,IF(A1455=2,H1455*IF(E1455="SGD",1,IF(E1455="USD",Settings!$B$22,IF(E1455="HKD",Settings!$B$23,1))),0))</f>
        <v>0</v>
      </c>
      <c r="Q1455" s="312">
        <f>IF(OR(J1455="",G1455=""),"",G1455+ROW()/1000000)</f>
      </c>
      <c r="R1455" s="247">
        <f>IF(Q1455="","",SUMIFS(Txn[Signed Units],Txn[Key],J1455,Txn[Transaction Order],"&lt;="&amp;Q1455))</f>
      </c>
    </row>
    <row r="1456" spans="10:18" ht="15" customHeight="1" x14ac:dyDescent="0.15">
      <c r="J1456" s="246">
        <f>IF(OR(B1456="",C1456="",E1456=""),"",B1456&amp;":"&amp;C1456&amp;":"&amp;E1456)</f>
      </c>
      <c r="K1456" s="247">
        <f>IF(A1456="","",A1456*D1456)</f>
      </c>
      <c r="L1456" s="246">
        <f>IF(A1456="","",IF(OR(A1456=1,A1456=0),H1456,0))</f>
      </c>
      <c r="M1456" s="246">
        <f>IF(A1456="","",IF(A1456=-1,H1456,0))</f>
      </c>
      <c r="N1456">
        <f>IF(J1456="","",IF(E1456="SGD",1,IF(E1456="USD",Settings!$B$22,IF(E1456="HKD",Settings!$B$23,1))))</f>
      </c>
      <c r="O1456">
        <f>IF(OR(B1456="",C1456="",E1456=""),0,(IF(A1456=-1,H1456,0)-IF(OR(A1456=1,A1456=0),H1456,0)+IF(A1456=2,H1456,0))*IF(E1456="SGD",1,IF(E1456="USD",Settings!$B$22,IF(E1456="HKD",Settings!$B$23,1))))</f>
        <v>0</v>
      </c>
      <c r="P1456">
        <f>IF(OR(B1456="",C1456="",E1456=""),0,IF(A1456=2,H1456*IF(E1456="SGD",1,IF(E1456="USD",Settings!$B$22,IF(E1456="HKD",Settings!$B$23,1))),0))</f>
        <v>0</v>
      </c>
      <c r="Q1456" s="312">
        <f>IF(OR(J1456="",G1456=""),"",G1456+ROW()/1000000)</f>
      </c>
      <c r="R1456" s="247">
        <f>IF(Q1456="","",SUMIFS(Txn[Signed Units],Txn[Key],J1456,Txn[Transaction Order],"&lt;="&amp;Q1456))</f>
      </c>
    </row>
    <row r="1457" spans="10:18" ht="15" customHeight="1" x14ac:dyDescent="0.15">
      <c r="J1457" s="246">
        <f>IF(OR(B1457="",C1457="",E1457=""),"",B1457&amp;":"&amp;C1457&amp;":"&amp;E1457)</f>
      </c>
      <c r="K1457" s="247">
        <f>IF(A1457="","",A1457*D1457)</f>
      </c>
      <c r="L1457" s="246">
        <f>IF(A1457="","",IF(OR(A1457=1,A1457=0),H1457,0))</f>
      </c>
      <c r="M1457" s="246">
        <f>IF(A1457="","",IF(A1457=-1,H1457,0))</f>
      </c>
      <c r="N1457">
        <f>IF(J1457="","",IF(E1457="SGD",1,IF(E1457="USD",Settings!$B$22,IF(E1457="HKD",Settings!$B$23,1))))</f>
      </c>
      <c r="O1457">
        <f>IF(OR(B1457="",C1457="",E1457=""),0,(IF(A1457=-1,H1457,0)-IF(OR(A1457=1,A1457=0),H1457,0)+IF(A1457=2,H1457,0))*IF(E1457="SGD",1,IF(E1457="USD",Settings!$B$22,IF(E1457="HKD",Settings!$B$23,1))))</f>
        <v>0</v>
      </c>
      <c r="P1457">
        <f>IF(OR(B1457="",C1457="",E1457=""),0,IF(A1457=2,H1457*IF(E1457="SGD",1,IF(E1457="USD",Settings!$B$22,IF(E1457="HKD",Settings!$B$23,1))),0))</f>
        <v>0</v>
      </c>
      <c r="Q1457" s="312">
        <f>IF(OR(J1457="",G1457=""),"",G1457+ROW()/1000000)</f>
      </c>
      <c r="R1457" s="247">
        <f>IF(Q1457="","",SUMIFS(Txn[Signed Units],Txn[Key],J1457,Txn[Transaction Order],"&lt;="&amp;Q1457))</f>
      </c>
    </row>
    <row r="1458" spans="10:18" ht="15" customHeight="1" x14ac:dyDescent="0.15">
      <c r="J1458" s="246">
        <f>IF(OR(B1458="",C1458="",E1458=""),"",B1458&amp;":"&amp;C1458&amp;":"&amp;E1458)</f>
      </c>
      <c r="K1458" s="247">
        <f>IF(A1458="","",A1458*D1458)</f>
      </c>
      <c r="L1458" s="246">
        <f>IF(A1458="","",IF(OR(A1458=1,A1458=0),H1458,0))</f>
      </c>
      <c r="M1458" s="246">
        <f>IF(A1458="","",IF(A1458=-1,H1458,0))</f>
      </c>
      <c r="N1458">
        <f>IF(J1458="","",IF(E1458="SGD",1,IF(E1458="USD",Settings!$B$22,IF(E1458="HKD",Settings!$B$23,1))))</f>
      </c>
      <c r="O1458">
        <f>IF(OR(B1458="",C1458="",E1458=""),0,(IF(A1458=-1,H1458,0)-IF(OR(A1458=1,A1458=0),H1458,0)+IF(A1458=2,H1458,0))*IF(E1458="SGD",1,IF(E1458="USD",Settings!$B$22,IF(E1458="HKD",Settings!$B$23,1))))</f>
        <v>0</v>
      </c>
      <c r="P1458">
        <f>IF(OR(B1458="",C1458="",E1458=""),0,IF(A1458=2,H1458*IF(E1458="SGD",1,IF(E1458="USD",Settings!$B$22,IF(E1458="HKD",Settings!$B$23,1))),0))</f>
        <v>0</v>
      </c>
      <c r="Q1458" s="312">
        <f>IF(OR(J1458="",G1458=""),"",G1458+ROW()/1000000)</f>
      </c>
      <c r="R1458" s="247">
        <f>IF(Q1458="","",SUMIFS(Txn[Signed Units],Txn[Key],J1458,Txn[Transaction Order],"&lt;="&amp;Q1458))</f>
      </c>
    </row>
    <row r="1459" spans="10:18" ht="15" customHeight="1" x14ac:dyDescent="0.15">
      <c r="J1459" s="246">
        <f>IF(OR(B1459="",C1459="",E1459=""),"",B1459&amp;":"&amp;C1459&amp;":"&amp;E1459)</f>
      </c>
      <c r="K1459" s="247">
        <f>IF(A1459="","",A1459*D1459)</f>
      </c>
      <c r="L1459" s="246">
        <f>IF(A1459="","",IF(OR(A1459=1,A1459=0),H1459,0))</f>
      </c>
      <c r="M1459" s="246">
        <f>IF(A1459="","",IF(A1459=-1,H1459,0))</f>
      </c>
      <c r="N1459">
        <f>IF(J1459="","",IF(E1459="SGD",1,IF(E1459="USD",Settings!$B$22,IF(E1459="HKD",Settings!$B$23,1))))</f>
      </c>
      <c r="O1459">
        <f>IF(OR(B1459="",C1459="",E1459=""),0,(IF(A1459=-1,H1459,0)-IF(OR(A1459=1,A1459=0),H1459,0)+IF(A1459=2,H1459,0))*IF(E1459="SGD",1,IF(E1459="USD",Settings!$B$22,IF(E1459="HKD",Settings!$B$23,1))))</f>
        <v>0</v>
      </c>
      <c r="P1459">
        <f>IF(OR(B1459="",C1459="",E1459=""),0,IF(A1459=2,H1459*IF(E1459="SGD",1,IF(E1459="USD",Settings!$B$22,IF(E1459="HKD",Settings!$B$23,1))),0))</f>
        <v>0</v>
      </c>
      <c r="Q1459" s="312">
        <f>IF(OR(J1459="",G1459=""),"",G1459+ROW()/1000000)</f>
      </c>
      <c r="R1459" s="247">
        <f>IF(Q1459="","",SUMIFS(Txn[Signed Units],Txn[Key],J1459,Txn[Transaction Order],"&lt;="&amp;Q1459))</f>
      </c>
    </row>
    <row r="1460" spans="10:18" ht="15" customHeight="1" x14ac:dyDescent="0.15">
      <c r="J1460" s="246">
        <f>IF(OR(B1460="",C1460="",E1460=""),"",B1460&amp;":"&amp;C1460&amp;":"&amp;E1460)</f>
      </c>
      <c r="K1460" s="247">
        <f>IF(A1460="","",A1460*D1460)</f>
      </c>
      <c r="L1460" s="246">
        <f>IF(A1460="","",IF(OR(A1460=1,A1460=0),H1460,0))</f>
      </c>
      <c r="M1460" s="246">
        <f>IF(A1460="","",IF(A1460=-1,H1460,0))</f>
      </c>
      <c r="N1460">
        <f>IF(J1460="","",IF(E1460="SGD",1,IF(E1460="USD",Settings!$B$22,IF(E1460="HKD",Settings!$B$23,1))))</f>
      </c>
      <c r="O1460">
        <f>IF(OR(B1460="",C1460="",E1460=""),0,(IF(A1460=-1,H1460,0)-IF(OR(A1460=1,A1460=0),H1460,0)+IF(A1460=2,H1460,0))*IF(E1460="SGD",1,IF(E1460="USD",Settings!$B$22,IF(E1460="HKD",Settings!$B$23,1))))</f>
        <v>0</v>
      </c>
      <c r="P1460">
        <f>IF(OR(B1460="",C1460="",E1460=""),0,IF(A1460=2,H1460*IF(E1460="SGD",1,IF(E1460="USD",Settings!$B$22,IF(E1460="HKD",Settings!$B$23,1))),0))</f>
        <v>0</v>
      </c>
      <c r="Q1460" s="312">
        <f>IF(OR(J1460="",G1460=""),"",G1460+ROW()/1000000)</f>
      </c>
      <c r="R1460" s="247">
        <f>IF(Q1460="","",SUMIFS(Txn[Signed Units],Txn[Key],J1460,Txn[Transaction Order],"&lt;="&amp;Q1460))</f>
      </c>
    </row>
    <row r="1461" spans="10:18" ht="15" customHeight="1" x14ac:dyDescent="0.15">
      <c r="J1461" s="246">
        <f>IF(OR(B1461="",C1461="",E1461=""),"",B1461&amp;":"&amp;C1461&amp;":"&amp;E1461)</f>
      </c>
      <c r="K1461" s="247">
        <f>IF(A1461="","",A1461*D1461)</f>
      </c>
      <c r="L1461" s="246">
        <f>IF(A1461="","",IF(OR(A1461=1,A1461=0),H1461,0))</f>
      </c>
      <c r="M1461" s="246">
        <f>IF(A1461="","",IF(A1461=-1,H1461,0))</f>
      </c>
      <c r="N1461">
        <f>IF(J1461="","",IF(E1461="SGD",1,IF(E1461="USD",Settings!$B$22,IF(E1461="HKD",Settings!$B$23,1))))</f>
      </c>
      <c r="O1461">
        <f>IF(OR(B1461="",C1461="",E1461=""),0,(IF(A1461=-1,H1461,0)-IF(OR(A1461=1,A1461=0),H1461,0)+IF(A1461=2,H1461,0))*IF(E1461="SGD",1,IF(E1461="USD",Settings!$B$22,IF(E1461="HKD",Settings!$B$23,1))))</f>
        <v>0</v>
      </c>
      <c r="P1461">
        <f>IF(OR(B1461="",C1461="",E1461=""),0,IF(A1461=2,H1461*IF(E1461="SGD",1,IF(E1461="USD",Settings!$B$22,IF(E1461="HKD",Settings!$B$23,1))),0))</f>
        <v>0</v>
      </c>
      <c r="Q1461" s="312">
        <f>IF(OR(J1461="",G1461=""),"",G1461+ROW()/1000000)</f>
      </c>
      <c r="R1461" s="247">
        <f>IF(Q1461="","",SUMIFS(Txn[Signed Units],Txn[Key],J1461,Txn[Transaction Order],"&lt;="&amp;Q1461))</f>
      </c>
    </row>
    <row r="1462" spans="10:18" ht="15" customHeight="1" x14ac:dyDescent="0.15">
      <c r="J1462" s="246">
        <f>IF(OR(B1462="",C1462="",E1462=""),"",B1462&amp;":"&amp;C1462&amp;":"&amp;E1462)</f>
      </c>
      <c r="K1462" s="247">
        <f>IF(A1462="","",A1462*D1462)</f>
      </c>
      <c r="L1462" s="246">
        <f>IF(A1462="","",IF(OR(A1462=1,A1462=0),H1462,0))</f>
      </c>
      <c r="M1462" s="246">
        <f>IF(A1462="","",IF(A1462=-1,H1462,0))</f>
      </c>
      <c r="N1462">
        <f>IF(J1462="","",IF(E1462="SGD",1,IF(E1462="USD",Settings!$B$22,IF(E1462="HKD",Settings!$B$23,1))))</f>
      </c>
      <c r="O1462">
        <f>IF(OR(B1462="",C1462="",E1462=""),0,(IF(A1462=-1,H1462,0)-IF(OR(A1462=1,A1462=0),H1462,0)+IF(A1462=2,H1462,0))*IF(E1462="SGD",1,IF(E1462="USD",Settings!$B$22,IF(E1462="HKD",Settings!$B$23,1))))</f>
        <v>0</v>
      </c>
      <c r="P1462">
        <f>IF(OR(B1462="",C1462="",E1462=""),0,IF(A1462=2,H1462*IF(E1462="SGD",1,IF(E1462="USD",Settings!$B$22,IF(E1462="HKD",Settings!$B$23,1))),0))</f>
        <v>0</v>
      </c>
      <c r="Q1462" s="312">
        <f>IF(OR(J1462="",G1462=""),"",G1462+ROW()/1000000)</f>
      </c>
      <c r="R1462" s="247">
        <f>IF(Q1462="","",SUMIFS(Txn[Signed Units],Txn[Key],J1462,Txn[Transaction Order],"&lt;="&amp;Q1462))</f>
      </c>
    </row>
    <row r="1463" spans="10:18" ht="15" customHeight="1" x14ac:dyDescent="0.15">
      <c r="J1463" s="246">
        <f>IF(OR(B1463="",C1463="",E1463=""),"",B1463&amp;":"&amp;C1463&amp;":"&amp;E1463)</f>
      </c>
      <c r="K1463" s="247">
        <f>IF(A1463="","",A1463*D1463)</f>
      </c>
      <c r="L1463" s="246">
        <f>IF(A1463="","",IF(OR(A1463=1,A1463=0),H1463,0))</f>
      </c>
      <c r="M1463" s="246">
        <f>IF(A1463="","",IF(A1463=-1,H1463,0))</f>
      </c>
      <c r="N1463">
        <f>IF(J1463="","",IF(E1463="SGD",1,IF(E1463="USD",Settings!$B$22,IF(E1463="HKD",Settings!$B$23,1))))</f>
      </c>
      <c r="O1463">
        <f>IF(OR(B1463="",C1463="",E1463=""),0,(IF(A1463=-1,H1463,0)-IF(OR(A1463=1,A1463=0),H1463,0)+IF(A1463=2,H1463,0))*IF(E1463="SGD",1,IF(E1463="USD",Settings!$B$22,IF(E1463="HKD",Settings!$B$23,1))))</f>
        <v>0</v>
      </c>
      <c r="P1463">
        <f>IF(OR(B1463="",C1463="",E1463=""),0,IF(A1463=2,H1463*IF(E1463="SGD",1,IF(E1463="USD",Settings!$B$22,IF(E1463="HKD",Settings!$B$23,1))),0))</f>
        <v>0</v>
      </c>
      <c r="Q1463" s="312">
        <f>IF(OR(J1463="",G1463=""),"",G1463+ROW()/1000000)</f>
      </c>
      <c r="R1463" s="247">
        <f>IF(Q1463="","",SUMIFS(Txn[Signed Units],Txn[Key],J1463,Txn[Transaction Order],"&lt;="&amp;Q1463))</f>
      </c>
    </row>
    <row r="1464" spans="10:18" ht="15" customHeight="1" x14ac:dyDescent="0.15">
      <c r="J1464" s="246">
        <f>IF(OR(B1464="",C1464="",E1464=""),"",B1464&amp;":"&amp;C1464&amp;":"&amp;E1464)</f>
      </c>
      <c r="K1464" s="247">
        <f>IF(A1464="","",A1464*D1464)</f>
      </c>
      <c r="L1464" s="246">
        <f>IF(A1464="","",IF(OR(A1464=1,A1464=0),H1464,0))</f>
      </c>
      <c r="M1464" s="246">
        <f>IF(A1464="","",IF(A1464=-1,H1464,0))</f>
      </c>
      <c r="N1464">
        <f>IF(J1464="","",IF(E1464="SGD",1,IF(E1464="USD",Settings!$B$22,IF(E1464="HKD",Settings!$B$23,1))))</f>
      </c>
      <c r="O1464">
        <f>IF(OR(B1464="",C1464="",E1464=""),0,(IF(A1464=-1,H1464,0)-IF(OR(A1464=1,A1464=0),H1464,0)+IF(A1464=2,H1464,0))*IF(E1464="SGD",1,IF(E1464="USD",Settings!$B$22,IF(E1464="HKD",Settings!$B$23,1))))</f>
        <v>0</v>
      </c>
      <c r="P1464">
        <f>IF(OR(B1464="",C1464="",E1464=""),0,IF(A1464=2,H1464*IF(E1464="SGD",1,IF(E1464="USD",Settings!$B$22,IF(E1464="HKD",Settings!$B$23,1))),0))</f>
        <v>0</v>
      </c>
      <c r="Q1464" s="312">
        <f>IF(OR(J1464="",G1464=""),"",G1464+ROW()/1000000)</f>
      </c>
      <c r="R1464" s="247">
        <f>IF(Q1464="","",SUMIFS(Txn[Signed Units],Txn[Key],J1464,Txn[Transaction Order],"&lt;="&amp;Q1464))</f>
      </c>
    </row>
    <row r="1465" spans="10:18" ht="15" customHeight="1" x14ac:dyDescent="0.15">
      <c r="J1465" s="246">
        <f>IF(OR(B1465="",C1465="",E1465=""),"",B1465&amp;":"&amp;C1465&amp;":"&amp;E1465)</f>
      </c>
      <c r="K1465" s="247">
        <f>IF(A1465="","",A1465*D1465)</f>
      </c>
      <c r="L1465" s="246">
        <f>IF(A1465="","",IF(OR(A1465=1,A1465=0),H1465,0))</f>
      </c>
      <c r="M1465" s="246">
        <f>IF(A1465="","",IF(A1465=-1,H1465,0))</f>
      </c>
      <c r="N1465">
        <f>IF(J1465="","",IF(E1465="SGD",1,IF(E1465="USD",Settings!$B$22,IF(E1465="HKD",Settings!$B$23,1))))</f>
      </c>
      <c r="O1465">
        <f>IF(OR(B1465="",C1465="",E1465=""),0,(IF(A1465=-1,H1465,0)-IF(OR(A1465=1,A1465=0),H1465,0)+IF(A1465=2,H1465,0))*IF(E1465="SGD",1,IF(E1465="USD",Settings!$B$22,IF(E1465="HKD",Settings!$B$23,1))))</f>
        <v>0</v>
      </c>
      <c r="P1465">
        <f>IF(OR(B1465="",C1465="",E1465=""),0,IF(A1465=2,H1465*IF(E1465="SGD",1,IF(E1465="USD",Settings!$B$22,IF(E1465="HKD",Settings!$B$23,1))),0))</f>
        <v>0</v>
      </c>
      <c r="Q1465" s="312">
        <f>IF(OR(J1465="",G1465=""),"",G1465+ROW()/1000000)</f>
      </c>
      <c r="R1465" s="247">
        <f>IF(Q1465="","",SUMIFS(Txn[Signed Units],Txn[Key],J1465,Txn[Transaction Order],"&lt;="&amp;Q1465))</f>
      </c>
    </row>
    <row r="1466" spans="10:18" ht="15" customHeight="1" x14ac:dyDescent="0.15">
      <c r="J1466" s="246">
        <f>IF(OR(B1466="",C1466="",E1466=""),"",B1466&amp;":"&amp;C1466&amp;":"&amp;E1466)</f>
      </c>
      <c r="K1466" s="247">
        <f>IF(A1466="","",A1466*D1466)</f>
      </c>
      <c r="L1466" s="246">
        <f>IF(A1466="","",IF(OR(A1466=1,A1466=0),H1466,0))</f>
      </c>
      <c r="M1466" s="246">
        <f>IF(A1466="","",IF(A1466=-1,H1466,0))</f>
      </c>
      <c r="N1466">
        <f>IF(J1466="","",IF(E1466="SGD",1,IF(E1466="USD",Settings!$B$22,IF(E1466="HKD",Settings!$B$23,1))))</f>
      </c>
      <c r="O1466">
        <f>IF(OR(B1466="",C1466="",E1466=""),0,(IF(A1466=-1,H1466,0)-IF(OR(A1466=1,A1466=0),H1466,0)+IF(A1466=2,H1466,0))*IF(E1466="SGD",1,IF(E1466="USD",Settings!$B$22,IF(E1466="HKD",Settings!$B$23,1))))</f>
        <v>0</v>
      </c>
      <c r="P1466">
        <f>IF(OR(B1466="",C1466="",E1466=""),0,IF(A1466=2,H1466*IF(E1466="SGD",1,IF(E1466="USD",Settings!$B$22,IF(E1466="HKD",Settings!$B$23,1))),0))</f>
        <v>0</v>
      </c>
      <c r="Q1466" s="312">
        <f>IF(OR(J1466="",G1466=""),"",G1466+ROW()/1000000)</f>
      </c>
      <c r="R1466" s="247">
        <f>IF(Q1466="","",SUMIFS(Txn[Signed Units],Txn[Key],J1466,Txn[Transaction Order],"&lt;="&amp;Q1466))</f>
      </c>
    </row>
    <row r="1467" spans="10:18" ht="15" customHeight="1" x14ac:dyDescent="0.15">
      <c r="J1467" s="246">
        <f>IF(OR(B1467="",C1467="",E1467=""),"",B1467&amp;":"&amp;C1467&amp;":"&amp;E1467)</f>
      </c>
      <c r="K1467" s="247">
        <f>IF(A1467="","",A1467*D1467)</f>
      </c>
      <c r="L1467" s="246">
        <f>IF(A1467="","",IF(OR(A1467=1,A1467=0),H1467,0))</f>
      </c>
      <c r="M1467" s="246">
        <f>IF(A1467="","",IF(A1467=-1,H1467,0))</f>
      </c>
      <c r="N1467">
        <f>IF(J1467="","",IF(E1467="SGD",1,IF(E1467="USD",Settings!$B$22,IF(E1467="HKD",Settings!$B$23,1))))</f>
      </c>
      <c r="O1467">
        <f>IF(OR(B1467="",C1467="",E1467=""),0,(IF(A1467=-1,H1467,0)-IF(OR(A1467=1,A1467=0),H1467,0)+IF(A1467=2,H1467,0))*IF(E1467="SGD",1,IF(E1467="USD",Settings!$B$22,IF(E1467="HKD",Settings!$B$23,1))))</f>
        <v>0</v>
      </c>
      <c r="P1467">
        <f>IF(OR(B1467="",C1467="",E1467=""),0,IF(A1467=2,H1467*IF(E1467="SGD",1,IF(E1467="USD",Settings!$B$22,IF(E1467="HKD",Settings!$B$23,1))),0))</f>
        <v>0</v>
      </c>
      <c r="Q1467" s="312">
        <f>IF(OR(J1467="",G1467=""),"",G1467+ROW()/1000000)</f>
      </c>
      <c r="R1467" s="247">
        <f>IF(Q1467="","",SUMIFS(Txn[Signed Units],Txn[Key],J1467,Txn[Transaction Order],"&lt;="&amp;Q1467))</f>
      </c>
    </row>
    <row r="1468" spans="10:18" ht="15" customHeight="1" x14ac:dyDescent="0.15">
      <c r="J1468" s="246">
        <f>IF(OR(B1468="",C1468="",E1468=""),"",B1468&amp;":"&amp;C1468&amp;":"&amp;E1468)</f>
      </c>
      <c r="K1468" s="247">
        <f>IF(A1468="","",A1468*D1468)</f>
      </c>
      <c r="L1468" s="246">
        <f>IF(A1468="","",IF(OR(A1468=1,A1468=0),H1468,0))</f>
      </c>
      <c r="M1468" s="246">
        <f>IF(A1468="","",IF(A1468=-1,H1468,0))</f>
      </c>
      <c r="N1468">
        <f>IF(J1468="","",IF(E1468="SGD",1,IF(E1468="USD",Settings!$B$22,IF(E1468="HKD",Settings!$B$23,1))))</f>
      </c>
      <c r="O1468">
        <f>IF(OR(B1468="",C1468="",E1468=""),0,(IF(A1468=-1,H1468,0)-IF(OR(A1468=1,A1468=0),H1468,0)+IF(A1468=2,H1468,0))*IF(E1468="SGD",1,IF(E1468="USD",Settings!$B$22,IF(E1468="HKD",Settings!$B$23,1))))</f>
        <v>0</v>
      </c>
      <c r="P1468">
        <f>IF(OR(B1468="",C1468="",E1468=""),0,IF(A1468=2,H1468*IF(E1468="SGD",1,IF(E1468="USD",Settings!$B$22,IF(E1468="HKD",Settings!$B$23,1))),0))</f>
        <v>0</v>
      </c>
      <c r="Q1468" s="312">
        <f>IF(OR(J1468="",G1468=""),"",G1468+ROW()/1000000)</f>
      </c>
      <c r="R1468" s="247">
        <f>IF(Q1468="","",SUMIFS(Txn[Signed Units],Txn[Key],J1468,Txn[Transaction Order],"&lt;="&amp;Q1468))</f>
      </c>
    </row>
    <row r="1469" spans="10:18" ht="15" customHeight="1" x14ac:dyDescent="0.15">
      <c r="J1469" s="246">
        <f>IF(OR(B1469="",C1469="",E1469=""),"",B1469&amp;":"&amp;C1469&amp;":"&amp;E1469)</f>
      </c>
      <c r="K1469" s="247">
        <f>IF(A1469="","",A1469*D1469)</f>
      </c>
      <c r="L1469" s="246">
        <f>IF(A1469="","",IF(OR(A1469=1,A1469=0),H1469,0))</f>
      </c>
      <c r="M1469" s="246">
        <f>IF(A1469="","",IF(A1469=-1,H1469,0))</f>
      </c>
      <c r="N1469">
        <f>IF(J1469="","",IF(E1469="SGD",1,IF(E1469="USD",Settings!$B$22,IF(E1469="HKD",Settings!$B$23,1))))</f>
      </c>
      <c r="O1469">
        <f>IF(OR(B1469="",C1469="",E1469=""),0,(IF(A1469=-1,H1469,0)-IF(OR(A1469=1,A1469=0),H1469,0)+IF(A1469=2,H1469,0))*IF(E1469="SGD",1,IF(E1469="USD",Settings!$B$22,IF(E1469="HKD",Settings!$B$23,1))))</f>
        <v>0</v>
      </c>
      <c r="P1469">
        <f>IF(OR(B1469="",C1469="",E1469=""),0,IF(A1469=2,H1469*IF(E1469="SGD",1,IF(E1469="USD",Settings!$B$22,IF(E1469="HKD",Settings!$B$23,1))),0))</f>
        <v>0</v>
      </c>
      <c r="Q1469" s="312">
        <f>IF(OR(J1469="",G1469=""),"",G1469+ROW()/1000000)</f>
      </c>
      <c r="R1469" s="247">
        <f>IF(Q1469="","",SUMIFS(Txn[Signed Units],Txn[Key],J1469,Txn[Transaction Order],"&lt;="&amp;Q1469))</f>
      </c>
    </row>
    <row r="1470" spans="10:18" ht="15" customHeight="1" x14ac:dyDescent="0.15">
      <c r="J1470" s="246">
        <f>IF(OR(B1470="",C1470="",E1470=""),"",B1470&amp;":"&amp;C1470&amp;":"&amp;E1470)</f>
      </c>
      <c r="K1470" s="247">
        <f>IF(A1470="","",A1470*D1470)</f>
      </c>
      <c r="L1470" s="246">
        <f>IF(A1470="","",IF(OR(A1470=1,A1470=0),H1470,0))</f>
      </c>
      <c r="M1470" s="246">
        <f>IF(A1470="","",IF(A1470=-1,H1470,0))</f>
      </c>
      <c r="N1470">
        <f>IF(J1470="","",IF(E1470="SGD",1,IF(E1470="USD",Settings!$B$22,IF(E1470="HKD",Settings!$B$23,1))))</f>
      </c>
      <c r="O1470">
        <f>IF(OR(B1470="",C1470="",E1470=""),0,(IF(A1470=-1,H1470,0)-IF(OR(A1470=1,A1470=0),H1470,0)+IF(A1470=2,H1470,0))*IF(E1470="SGD",1,IF(E1470="USD",Settings!$B$22,IF(E1470="HKD",Settings!$B$23,1))))</f>
        <v>0</v>
      </c>
      <c r="P1470">
        <f>IF(OR(B1470="",C1470="",E1470=""),0,IF(A1470=2,H1470*IF(E1470="SGD",1,IF(E1470="USD",Settings!$B$22,IF(E1470="HKD",Settings!$B$23,1))),0))</f>
        <v>0</v>
      </c>
      <c r="Q1470" s="312">
        <f>IF(OR(J1470="",G1470=""),"",G1470+ROW()/1000000)</f>
      </c>
      <c r="R1470" s="247">
        <f>IF(Q1470="","",SUMIFS(Txn[Signed Units],Txn[Key],J1470,Txn[Transaction Order],"&lt;="&amp;Q1470))</f>
      </c>
    </row>
    <row r="1471" spans="10:18" ht="15" customHeight="1" x14ac:dyDescent="0.15">
      <c r="J1471" s="246">
        <f>IF(OR(B1471="",C1471="",E1471=""),"",B1471&amp;":"&amp;C1471&amp;":"&amp;E1471)</f>
      </c>
      <c r="K1471" s="247">
        <f>IF(A1471="","",A1471*D1471)</f>
      </c>
      <c r="L1471" s="246">
        <f>IF(A1471="","",IF(OR(A1471=1,A1471=0),H1471,0))</f>
      </c>
      <c r="M1471" s="246">
        <f>IF(A1471="","",IF(A1471=-1,H1471,0))</f>
      </c>
      <c r="N1471">
        <f>IF(J1471="","",IF(E1471="SGD",1,IF(E1471="USD",Settings!$B$22,IF(E1471="HKD",Settings!$B$23,1))))</f>
      </c>
      <c r="O1471">
        <f>IF(OR(B1471="",C1471="",E1471=""),0,(IF(A1471=-1,H1471,0)-IF(OR(A1471=1,A1471=0),H1471,0)+IF(A1471=2,H1471,0))*IF(E1471="SGD",1,IF(E1471="USD",Settings!$B$22,IF(E1471="HKD",Settings!$B$23,1))))</f>
        <v>0</v>
      </c>
      <c r="P1471">
        <f>IF(OR(B1471="",C1471="",E1471=""),0,IF(A1471=2,H1471*IF(E1471="SGD",1,IF(E1471="USD",Settings!$B$22,IF(E1471="HKD",Settings!$B$23,1))),0))</f>
        <v>0</v>
      </c>
      <c r="Q1471" s="312">
        <f>IF(OR(J1471="",G1471=""),"",G1471+ROW()/1000000)</f>
      </c>
      <c r="R1471" s="247">
        <f>IF(Q1471="","",SUMIFS(Txn[Signed Units],Txn[Key],J1471,Txn[Transaction Order],"&lt;="&amp;Q1471))</f>
      </c>
    </row>
    <row r="1472" spans="10:18" ht="15" customHeight="1" x14ac:dyDescent="0.15">
      <c r="J1472" s="246">
        <f>IF(OR(B1472="",C1472="",E1472=""),"",B1472&amp;":"&amp;C1472&amp;":"&amp;E1472)</f>
      </c>
      <c r="K1472" s="247">
        <f>IF(A1472="","",A1472*D1472)</f>
      </c>
      <c r="L1472" s="246">
        <f>IF(A1472="","",IF(OR(A1472=1,A1472=0),H1472,0))</f>
      </c>
      <c r="M1472" s="246">
        <f>IF(A1472="","",IF(A1472=-1,H1472,0))</f>
      </c>
      <c r="N1472">
        <f>IF(J1472="","",IF(E1472="SGD",1,IF(E1472="USD",Settings!$B$22,IF(E1472="HKD",Settings!$B$23,1))))</f>
      </c>
      <c r="O1472">
        <f>IF(OR(B1472="",C1472="",E1472=""),0,(IF(A1472=-1,H1472,0)-IF(OR(A1472=1,A1472=0),H1472,0)+IF(A1472=2,H1472,0))*IF(E1472="SGD",1,IF(E1472="USD",Settings!$B$22,IF(E1472="HKD",Settings!$B$23,1))))</f>
        <v>0</v>
      </c>
      <c r="P1472">
        <f>IF(OR(B1472="",C1472="",E1472=""),0,IF(A1472=2,H1472*IF(E1472="SGD",1,IF(E1472="USD",Settings!$B$22,IF(E1472="HKD",Settings!$B$23,1))),0))</f>
        <v>0</v>
      </c>
      <c r="Q1472" s="312">
        <f>IF(OR(J1472="",G1472=""),"",G1472+ROW()/1000000)</f>
      </c>
      <c r="R1472" s="247">
        <f>IF(Q1472="","",SUMIFS(Txn[Signed Units],Txn[Key],J1472,Txn[Transaction Order],"&lt;="&amp;Q1472))</f>
      </c>
    </row>
    <row r="1473" spans="10:18" ht="15" customHeight="1" x14ac:dyDescent="0.15">
      <c r="J1473" s="246">
        <f>IF(OR(B1473="",C1473="",E1473=""),"",B1473&amp;":"&amp;C1473&amp;":"&amp;E1473)</f>
      </c>
      <c r="K1473" s="247">
        <f>IF(A1473="","",A1473*D1473)</f>
      </c>
      <c r="L1473" s="246">
        <f>IF(A1473="","",IF(OR(A1473=1,A1473=0),H1473,0))</f>
      </c>
      <c r="M1473" s="246">
        <f>IF(A1473="","",IF(A1473=-1,H1473,0))</f>
      </c>
      <c r="N1473">
        <f>IF(J1473="","",IF(E1473="SGD",1,IF(E1473="USD",Settings!$B$22,IF(E1473="HKD",Settings!$B$23,1))))</f>
      </c>
      <c r="O1473">
        <f>IF(OR(B1473="",C1473="",E1473=""),0,(IF(A1473=-1,H1473,0)-IF(OR(A1473=1,A1473=0),H1473,0)+IF(A1473=2,H1473,0))*IF(E1473="SGD",1,IF(E1473="USD",Settings!$B$22,IF(E1473="HKD",Settings!$B$23,1))))</f>
        <v>0</v>
      </c>
      <c r="P1473">
        <f>IF(OR(B1473="",C1473="",E1473=""),0,IF(A1473=2,H1473*IF(E1473="SGD",1,IF(E1473="USD",Settings!$B$22,IF(E1473="HKD",Settings!$B$23,1))),0))</f>
        <v>0</v>
      </c>
      <c r="Q1473" s="312">
        <f>IF(OR(J1473="",G1473=""),"",G1473+ROW()/1000000)</f>
      </c>
      <c r="R1473" s="247">
        <f>IF(Q1473="","",SUMIFS(Txn[Signed Units],Txn[Key],J1473,Txn[Transaction Order],"&lt;="&amp;Q1473))</f>
      </c>
    </row>
    <row r="1474" spans="10:18" ht="15" customHeight="1" x14ac:dyDescent="0.15">
      <c r="J1474" s="246">
        <f>IF(OR(B1474="",C1474="",E1474=""),"",B1474&amp;":"&amp;C1474&amp;":"&amp;E1474)</f>
      </c>
      <c r="K1474" s="247">
        <f>IF(A1474="","",A1474*D1474)</f>
      </c>
      <c r="L1474" s="246">
        <f>IF(A1474="","",IF(OR(A1474=1,A1474=0),H1474,0))</f>
      </c>
      <c r="M1474" s="246">
        <f>IF(A1474="","",IF(A1474=-1,H1474,0))</f>
      </c>
      <c r="N1474">
        <f>IF(J1474="","",IF(E1474="SGD",1,IF(E1474="USD",Settings!$B$22,IF(E1474="HKD",Settings!$B$23,1))))</f>
      </c>
      <c r="O1474">
        <f>IF(OR(B1474="",C1474="",E1474=""),0,(IF(A1474=-1,H1474,0)-IF(OR(A1474=1,A1474=0),H1474,0)+IF(A1474=2,H1474,0))*IF(E1474="SGD",1,IF(E1474="USD",Settings!$B$22,IF(E1474="HKD",Settings!$B$23,1))))</f>
        <v>0</v>
      </c>
      <c r="P1474">
        <f>IF(OR(B1474="",C1474="",E1474=""),0,IF(A1474=2,H1474*IF(E1474="SGD",1,IF(E1474="USD",Settings!$B$22,IF(E1474="HKD",Settings!$B$23,1))),0))</f>
        <v>0</v>
      </c>
      <c r="Q1474" s="312">
        <f>IF(OR(J1474="",G1474=""),"",G1474+ROW()/1000000)</f>
      </c>
      <c r="R1474" s="247">
        <f>IF(Q1474="","",SUMIFS(Txn[Signed Units],Txn[Key],J1474,Txn[Transaction Order],"&lt;="&amp;Q1474))</f>
      </c>
    </row>
    <row r="1475" spans="10:18" ht="15" customHeight="1" x14ac:dyDescent="0.15">
      <c r="J1475" s="246">
        <f>IF(OR(B1475="",C1475="",E1475=""),"",B1475&amp;":"&amp;C1475&amp;":"&amp;E1475)</f>
      </c>
      <c r="K1475" s="247">
        <f>IF(A1475="","",A1475*D1475)</f>
      </c>
      <c r="L1475" s="246">
        <f>IF(A1475="","",IF(OR(A1475=1,A1475=0),H1475,0))</f>
      </c>
      <c r="M1475" s="246">
        <f>IF(A1475="","",IF(A1475=-1,H1475,0))</f>
      </c>
      <c r="N1475">
        <f>IF(J1475="","",IF(E1475="SGD",1,IF(E1475="USD",Settings!$B$22,IF(E1475="HKD",Settings!$B$23,1))))</f>
      </c>
      <c r="O1475">
        <f>IF(OR(B1475="",C1475="",E1475=""),0,(IF(A1475=-1,H1475,0)-IF(OR(A1475=1,A1475=0),H1475,0)+IF(A1475=2,H1475,0))*IF(E1475="SGD",1,IF(E1475="USD",Settings!$B$22,IF(E1475="HKD",Settings!$B$23,1))))</f>
        <v>0</v>
      </c>
      <c r="P1475">
        <f>IF(OR(B1475="",C1475="",E1475=""),0,IF(A1475=2,H1475*IF(E1475="SGD",1,IF(E1475="USD",Settings!$B$22,IF(E1475="HKD",Settings!$B$23,1))),0))</f>
        <v>0</v>
      </c>
      <c r="Q1475" s="312">
        <f>IF(OR(J1475="",G1475=""),"",G1475+ROW()/1000000)</f>
      </c>
      <c r="R1475" s="247">
        <f>IF(Q1475="","",SUMIFS(Txn[Signed Units],Txn[Key],J1475,Txn[Transaction Order],"&lt;="&amp;Q1475))</f>
      </c>
    </row>
    <row r="1476" spans="10:18" ht="15" customHeight="1" x14ac:dyDescent="0.15">
      <c r="J1476" s="246">
        <f>IF(OR(B1476="",C1476="",E1476=""),"",B1476&amp;":"&amp;C1476&amp;":"&amp;E1476)</f>
      </c>
      <c r="K1476" s="247">
        <f>IF(A1476="","",A1476*D1476)</f>
      </c>
      <c r="L1476" s="246">
        <f>IF(A1476="","",IF(OR(A1476=1,A1476=0),H1476,0))</f>
      </c>
      <c r="M1476" s="246">
        <f>IF(A1476="","",IF(A1476=-1,H1476,0))</f>
      </c>
      <c r="N1476">
        <f>IF(J1476="","",IF(E1476="SGD",1,IF(E1476="USD",Settings!$B$22,IF(E1476="HKD",Settings!$B$23,1))))</f>
      </c>
      <c r="O1476">
        <f>IF(OR(B1476="",C1476="",E1476=""),0,(IF(A1476=-1,H1476,0)-IF(OR(A1476=1,A1476=0),H1476,0)+IF(A1476=2,H1476,0))*IF(E1476="SGD",1,IF(E1476="USD",Settings!$B$22,IF(E1476="HKD",Settings!$B$23,1))))</f>
        <v>0</v>
      </c>
      <c r="P1476">
        <f>IF(OR(B1476="",C1476="",E1476=""),0,IF(A1476=2,H1476*IF(E1476="SGD",1,IF(E1476="USD",Settings!$B$22,IF(E1476="HKD",Settings!$B$23,1))),0))</f>
        <v>0</v>
      </c>
      <c r="Q1476" s="312">
        <f>IF(OR(J1476="",G1476=""),"",G1476+ROW()/1000000)</f>
      </c>
      <c r="R1476" s="247">
        <f>IF(Q1476="","",SUMIFS(Txn[Signed Units],Txn[Key],J1476,Txn[Transaction Order],"&lt;="&amp;Q1476))</f>
      </c>
    </row>
    <row r="1477" spans="10:18" ht="15" customHeight="1" x14ac:dyDescent="0.15">
      <c r="J1477" s="246">
        <f>IF(OR(B1477="",C1477="",E1477=""),"",B1477&amp;":"&amp;C1477&amp;":"&amp;E1477)</f>
      </c>
      <c r="K1477" s="247">
        <f>IF(A1477="","",A1477*D1477)</f>
      </c>
      <c r="L1477" s="246">
        <f>IF(A1477="","",IF(OR(A1477=1,A1477=0),H1477,0))</f>
      </c>
      <c r="M1477" s="246">
        <f>IF(A1477="","",IF(A1477=-1,H1477,0))</f>
      </c>
      <c r="N1477">
        <f>IF(J1477="","",IF(E1477="SGD",1,IF(E1477="USD",Settings!$B$22,IF(E1477="HKD",Settings!$B$23,1))))</f>
      </c>
      <c r="O1477">
        <f>IF(OR(B1477="",C1477="",E1477=""),0,(IF(A1477=-1,H1477,0)-IF(OR(A1477=1,A1477=0),H1477,0)+IF(A1477=2,H1477,0))*IF(E1477="SGD",1,IF(E1477="USD",Settings!$B$22,IF(E1477="HKD",Settings!$B$23,1))))</f>
        <v>0</v>
      </c>
      <c r="P1477">
        <f>IF(OR(B1477="",C1477="",E1477=""),0,IF(A1477=2,H1477*IF(E1477="SGD",1,IF(E1477="USD",Settings!$B$22,IF(E1477="HKD",Settings!$B$23,1))),0))</f>
        <v>0</v>
      </c>
      <c r="Q1477" s="312">
        <f>IF(OR(J1477="",G1477=""),"",G1477+ROW()/1000000)</f>
      </c>
      <c r="R1477" s="247">
        <f>IF(Q1477="","",SUMIFS(Txn[Signed Units],Txn[Key],J1477,Txn[Transaction Order],"&lt;="&amp;Q1477))</f>
      </c>
    </row>
    <row r="1478" spans="10:18" ht="15" customHeight="1" x14ac:dyDescent="0.15">
      <c r="J1478" s="246">
        <f>IF(OR(B1478="",C1478="",E1478=""),"",B1478&amp;":"&amp;C1478&amp;":"&amp;E1478)</f>
      </c>
      <c r="K1478" s="247">
        <f>IF(A1478="","",A1478*D1478)</f>
      </c>
      <c r="L1478" s="246">
        <f>IF(A1478="","",IF(OR(A1478=1,A1478=0),H1478,0))</f>
      </c>
      <c r="M1478" s="246">
        <f>IF(A1478="","",IF(A1478=-1,H1478,0))</f>
      </c>
      <c r="N1478">
        <f>IF(J1478="","",IF(E1478="SGD",1,IF(E1478="USD",Settings!$B$22,IF(E1478="HKD",Settings!$B$23,1))))</f>
      </c>
      <c r="O1478">
        <f>IF(OR(B1478="",C1478="",E1478=""),0,(IF(A1478=-1,H1478,0)-IF(OR(A1478=1,A1478=0),H1478,0)+IF(A1478=2,H1478,0))*IF(E1478="SGD",1,IF(E1478="USD",Settings!$B$22,IF(E1478="HKD",Settings!$B$23,1))))</f>
        <v>0</v>
      </c>
      <c r="P1478">
        <f>IF(OR(B1478="",C1478="",E1478=""),0,IF(A1478=2,H1478*IF(E1478="SGD",1,IF(E1478="USD",Settings!$B$22,IF(E1478="HKD",Settings!$B$23,1))),0))</f>
        <v>0</v>
      </c>
      <c r="Q1478" s="312">
        <f>IF(OR(J1478="",G1478=""),"",G1478+ROW()/1000000)</f>
      </c>
      <c r="R1478" s="247">
        <f>IF(Q1478="","",SUMIFS(Txn[Signed Units],Txn[Key],J1478,Txn[Transaction Order],"&lt;="&amp;Q1478))</f>
      </c>
    </row>
    <row r="1479" spans="10:18" ht="15" customHeight="1" x14ac:dyDescent="0.15">
      <c r="J1479" s="246">
        <f>IF(OR(B1479="",C1479="",E1479=""),"",B1479&amp;":"&amp;C1479&amp;":"&amp;E1479)</f>
      </c>
      <c r="K1479" s="247">
        <f>IF(A1479="","",A1479*D1479)</f>
      </c>
      <c r="L1479" s="246">
        <f>IF(A1479="","",IF(OR(A1479=1,A1479=0),H1479,0))</f>
      </c>
      <c r="M1479" s="246">
        <f>IF(A1479="","",IF(A1479=-1,H1479,0))</f>
      </c>
      <c r="N1479">
        <f>IF(J1479="","",IF(E1479="SGD",1,IF(E1479="USD",Settings!$B$22,IF(E1479="HKD",Settings!$B$23,1))))</f>
      </c>
      <c r="O1479">
        <f>IF(OR(B1479="",C1479="",E1479=""),0,(IF(A1479=-1,H1479,0)-IF(OR(A1479=1,A1479=0),H1479,0)+IF(A1479=2,H1479,0))*IF(E1479="SGD",1,IF(E1479="USD",Settings!$B$22,IF(E1479="HKD",Settings!$B$23,1))))</f>
        <v>0</v>
      </c>
      <c r="P1479">
        <f>IF(OR(B1479="",C1479="",E1479=""),0,IF(A1479=2,H1479*IF(E1479="SGD",1,IF(E1479="USD",Settings!$B$22,IF(E1479="HKD",Settings!$B$23,1))),0))</f>
        <v>0</v>
      </c>
      <c r="Q1479" s="312">
        <f>IF(OR(J1479="",G1479=""),"",G1479+ROW()/1000000)</f>
      </c>
      <c r="R1479" s="247">
        <f>IF(Q1479="","",SUMIFS(Txn[Signed Units],Txn[Key],J1479,Txn[Transaction Order],"&lt;="&amp;Q1479))</f>
      </c>
    </row>
    <row r="1480" spans="10:18" ht="15" customHeight="1" x14ac:dyDescent="0.15">
      <c r="J1480" s="246">
        <f>IF(OR(B1480="",C1480="",E1480=""),"",B1480&amp;":"&amp;C1480&amp;":"&amp;E1480)</f>
      </c>
      <c r="K1480" s="247">
        <f>IF(A1480="","",A1480*D1480)</f>
      </c>
      <c r="L1480" s="246">
        <f>IF(A1480="","",IF(OR(A1480=1,A1480=0),H1480,0))</f>
      </c>
      <c r="M1480" s="246">
        <f>IF(A1480="","",IF(A1480=-1,H1480,0))</f>
      </c>
      <c r="N1480">
        <f>IF(J1480="","",IF(E1480="SGD",1,IF(E1480="USD",Settings!$B$22,IF(E1480="HKD",Settings!$B$23,1))))</f>
      </c>
      <c r="O1480">
        <f>IF(OR(B1480="",C1480="",E1480=""),0,(IF(A1480=-1,H1480,0)-IF(OR(A1480=1,A1480=0),H1480,0)+IF(A1480=2,H1480,0))*IF(E1480="SGD",1,IF(E1480="USD",Settings!$B$22,IF(E1480="HKD",Settings!$B$23,1))))</f>
        <v>0</v>
      </c>
      <c r="P1480">
        <f>IF(OR(B1480="",C1480="",E1480=""),0,IF(A1480=2,H1480*IF(E1480="SGD",1,IF(E1480="USD",Settings!$B$22,IF(E1480="HKD",Settings!$B$23,1))),0))</f>
        <v>0</v>
      </c>
      <c r="Q1480" s="312">
        <f>IF(OR(J1480="",G1480=""),"",G1480+ROW()/1000000)</f>
      </c>
      <c r="R1480" s="247">
        <f>IF(Q1480="","",SUMIFS(Txn[Signed Units],Txn[Key],J1480,Txn[Transaction Order],"&lt;="&amp;Q1480))</f>
      </c>
    </row>
    <row r="1481" spans="10:18" ht="15" customHeight="1" x14ac:dyDescent="0.15">
      <c r="J1481" s="246">
        <f>IF(OR(B1481="",C1481="",E1481=""),"",B1481&amp;":"&amp;C1481&amp;":"&amp;E1481)</f>
      </c>
      <c r="K1481" s="247">
        <f>IF(A1481="","",A1481*D1481)</f>
      </c>
      <c r="L1481" s="246">
        <f>IF(A1481="","",IF(OR(A1481=1,A1481=0),H1481,0))</f>
      </c>
      <c r="M1481" s="246">
        <f>IF(A1481="","",IF(A1481=-1,H1481,0))</f>
      </c>
      <c r="N1481">
        <f>IF(J1481="","",IF(E1481="SGD",1,IF(E1481="USD",Settings!$B$22,IF(E1481="HKD",Settings!$B$23,1))))</f>
      </c>
      <c r="O1481">
        <f>IF(OR(B1481="",C1481="",E1481=""),0,(IF(A1481=-1,H1481,0)-IF(OR(A1481=1,A1481=0),H1481,0)+IF(A1481=2,H1481,0))*IF(E1481="SGD",1,IF(E1481="USD",Settings!$B$22,IF(E1481="HKD",Settings!$B$23,1))))</f>
        <v>0</v>
      </c>
      <c r="P1481">
        <f>IF(OR(B1481="",C1481="",E1481=""),0,IF(A1481=2,H1481*IF(E1481="SGD",1,IF(E1481="USD",Settings!$B$22,IF(E1481="HKD",Settings!$B$23,1))),0))</f>
        <v>0</v>
      </c>
      <c r="Q1481" s="312">
        <f>IF(OR(J1481="",G1481=""),"",G1481+ROW()/1000000)</f>
      </c>
      <c r="R1481" s="247">
        <f>IF(Q1481="","",SUMIFS(Txn[Signed Units],Txn[Key],J1481,Txn[Transaction Order],"&lt;="&amp;Q1481))</f>
      </c>
    </row>
    <row r="1482" spans="10:18" ht="15" customHeight="1" x14ac:dyDescent="0.15">
      <c r="J1482" s="246">
        <f>IF(OR(B1482="",C1482="",E1482=""),"",B1482&amp;":"&amp;C1482&amp;":"&amp;E1482)</f>
      </c>
      <c r="K1482" s="247">
        <f>IF(A1482="","",A1482*D1482)</f>
      </c>
      <c r="L1482" s="246">
        <f>IF(A1482="","",IF(OR(A1482=1,A1482=0),H1482,0))</f>
      </c>
      <c r="M1482" s="246">
        <f>IF(A1482="","",IF(A1482=-1,H1482,0))</f>
      </c>
      <c r="N1482">
        <f>IF(J1482="","",IF(E1482="SGD",1,IF(E1482="USD",Settings!$B$22,IF(E1482="HKD",Settings!$B$23,1))))</f>
      </c>
      <c r="O1482">
        <f>IF(OR(B1482="",C1482="",E1482=""),0,(IF(A1482=-1,H1482,0)-IF(OR(A1482=1,A1482=0),H1482,0)+IF(A1482=2,H1482,0))*IF(E1482="SGD",1,IF(E1482="USD",Settings!$B$22,IF(E1482="HKD",Settings!$B$23,1))))</f>
        <v>0</v>
      </c>
      <c r="P1482">
        <f>IF(OR(B1482="",C1482="",E1482=""),0,IF(A1482=2,H1482*IF(E1482="SGD",1,IF(E1482="USD",Settings!$B$22,IF(E1482="HKD",Settings!$B$23,1))),0))</f>
        <v>0</v>
      </c>
      <c r="Q1482" s="312">
        <f>IF(OR(J1482="",G1482=""),"",G1482+ROW()/1000000)</f>
      </c>
      <c r="R1482" s="247">
        <f>IF(Q1482="","",SUMIFS(Txn[Signed Units],Txn[Key],J1482,Txn[Transaction Order],"&lt;="&amp;Q1482))</f>
      </c>
    </row>
    <row r="1483" spans="10:18" ht="15" customHeight="1" x14ac:dyDescent="0.15">
      <c r="J1483" s="246">
        <f>IF(OR(B1483="",C1483="",E1483=""),"",B1483&amp;":"&amp;C1483&amp;":"&amp;E1483)</f>
      </c>
      <c r="K1483" s="247">
        <f>IF(A1483="","",A1483*D1483)</f>
      </c>
      <c r="L1483" s="246">
        <f>IF(A1483="","",IF(OR(A1483=1,A1483=0),H1483,0))</f>
      </c>
      <c r="M1483" s="246">
        <f>IF(A1483="","",IF(A1483=-1,H1483,0))</f>
      </c>
      <c r="N1483">
        <f>IF(J1483="","",IF(E1483="SGD",1,IF(E1483="USD",Settings!$B$22,IF(E1483="HKD",Settings!$B$23,1))))</f>
      </c>
      <c r="O1483">
        <f>IF(OR(B1483="",C1483="",E1483=""),0,(IF(A1483=-1,H1483,0)-IF(OR(A1483=1,A1483=0),H1483,0)+IF(A1483=2,H1483,0))*IF(E1483="SGD",1,IF(E1483="USD",Settings!$B$22,IF(E1483="HKD",Settings!$B$23,1))))</f>
        <v>0</v>
      </c>
      <c r="P1483">
        <f>IF(OR(B1483="",C1483="",E1483=""),0,IF(A1483=2,H1483*IF(E1483="SGD",1,IF(E1483="USD",Settings!$B$22,IF(E1483="HKD",Settings!$B$23,1))),0))</f>
        <v>0</v>
      </c>
      <c r="Q1483" s="312">
        <f>IF(OR(J1483="",G1483=""),"",G1483+ROW()/1000000)</f>
      </c>
      <c r="R1483" s="247">
        <f>IF(Q1483="","",SUMIFS(Txn[Signed Units],Txn[Key],J1483,Txn[Transaction Order],"&lt;="&amp;Q1483))</f>
      </c>
    </row>
    <row r="1484" spans="10:18" ht="15" customHeight="1" x14ac:dyDescent="0.15">
      <c r="J1484" s="246">
        <f>IF(OR(B1484="",C1484="",E1484=""),"",B1484&amp;":"&amp;C1484&amp;":"&amp;E1484)</f>
      </c>
      <c r="K1484" s="247">
        <f>IF(A1484="","",A1484*D1484)</f>
      </c>
      <c r="L1484" s="246">
        <f>IF(A1484="","",IF(OR(A1484=1,A1484=0),H1484,0))</f>
      </c>
      <c r="M1484" s="246">
        <f>IF(A1484="","",IF(A1484=-1,H1484,0))</f>
      </c>
      <c r="N1484">
        <f>IF(J1484="","",IF(E1484="SGD",1,IF(E1484="USD",Settings!$B$22,IF(E1484="HKD",Settings!$B$23,1))))</f>
      </c>
      <c r="O1484">
        <f>IF(OR(B1484="",C1484="",E1484=""),0,(IF(A1484=-1,H1484,0)-IF(OR(A1484=1,A1484=0),H1484,0)+IF(A1484=2,H1484,0))*IF(E1484="SGD",1,IF(E1484="USD",Settings!$B$22,IF(E1484="HKD",Settings!$B$23,1))))</f>
        <v>0</v>
      </c>
      <c r="P1484">
        <f>IF(OR(B1484="",C1484="",E1484=""),0,IF(A1484=2,H1484*IF(E1484="SGD",1,IF(E1484="USD",Settings!$B$22,IF(E1484="HKD",Settings!$B$23,1))),0))</f>
        <v>0</v>
      </c>
      <c r="Q1484" s="312">
        <f>IF(OR(J1484="",G1484=""),"",G1484+ROW()/1000000)</f>
      </c>
      <c r="R1484" s="247">
        <f>IF(Q1484="","",SUMIFS(Txn[Signed Units],Txn[Key],J1484,Txn[Transaction Order],"&lt;="&amp;Q1484))</f>
      </c>
    </row>
    <row r="1485" spans="10:18" ht="15" customHeight="1" x14ac:dyDescent="0.15">
      <c r="J1485" s="246">
        <f>IF(OR(B1485="",C1485="",E1485=""),"",B1485&amp;":"&amp;C1485&amp;":"&amp;E1485)</f>
      </c>
      <c r="K1485" s="247">
        <f>IF(A1485="","",A1485*D1485)</f>
      </c>
      <c r="L1485" s="246">
        <f>IF(A1485="","",IF(OR(A1485=1,A1485=0),H1485,0))</f>
      </c>
      <c r="M1485" s="246">
        <f>IF(A1485="","",IF(A1485=-1,H1485,0))</f>
      </c>
      <c r="N1485">
        <f>IF(J1485="","",IF(E1485="SGD",1,IF(E1485="USD",Settings!$B$22,IF(E1485="HKD",Settings!$B$23,1))))</f>
      </c>
      <c r="O1485">
        <f>IF(OR(B1485="",C1485="",E1485=""),0,(IF(A1485=-1,H1485,0)-IF(OR(A1485=1,A1485=0),H1485,0)+IF(A1485=2,H1485,0))*IF(E1485="SGD",1,IF(E1485="USD",Settings!$B$22,IF(E1485="HKD",Settings!$B$23,1))))</f>
        <v>0</v>
      </c>
      <c r="P1485">
        <f>IF(OR(B1485="",C1485="",E1485=""),0,IF(A1485=2,H1485*IF(E1485="SGD",1,IF(E1485="USD",Settings!$B$22,IF(E1485="HKD",Settings!$B$23,1))),0))</f>
        <v>0</v>
      </c>
      <c r="Q1485" s="312">
        <f>IF(OR(J1485="",G1485=""),"",G1485+ROW()/1000000)</f>
      </c>
      <c r="R1485" s="247">
        <f>IF(Q1485="","",SUMIFS(Txn[Signed Units],Txn[Key],J1485,Txn[Transaction Order],"&lt;="&amp;Q1485))</f>
      </c>
    </row>
    <row r="1486" spans="10:18" ht="15" customHeight="1" x14ac:dyDescent="0.15">
      <c r="J1486" s="246">
        <f>IF(OR(B1486="",C1486="",E1486=""),"",B1486&amp;":"&amp;C1486&amp;":"&amp;E1486)</f>
      </c>
      <c r="K1486" s="247">
        <f>IF(A1486="","",A1486*D1486)</f>
      </c>
      <c r="L1486" s="246">
        <f>IF(A1486="","",IF(OR(A1486=1,A1486=0),H1486,0))</f>
      </c>
      <c r="M1486" s="246">
        <f>IF(A1486="","",IF(A1486=-1,H1486,0))</f>
      </c>
      <c r="N1486">
        <f>IF(J1486="","",IF(E1486="SGD",1,IF(E1486="USD",Settings!$B$22,IF(E1486="HKD",Settings!$B$23,1))))</f>
      </c>
      <c r="O1486">
        <f>IF(OR(B1486="",C1486="",E1486=""),0,(IF(A1486=-1,H1486,0)-IF(OR(A1486=1,A1486=0),H1486,0)+IF(A1486=2,H1486,0))*IF(E1486="SGD",1,IF(E1486="USD",Settings!$B$22,IF(E1486="HKD",Settings!$B$23,1))))</f>
        <v>0</v>
      </c>
      <c r="P1486">
        <f>IF(OR(B1486="",C1486="",E1486=""),0,IF(A1486=2,H1486*IF(E1486="SGD",1,IF(E1486="USD",Settings!$B$22,IF(E1486="HKD",Settings!$B$23,1))),0))</f>
        <v>0</v>
      </c>
      <c r="Q1486" s="312">
        <f>IF(OR(J1486="",G1486=""),"",G1486+ROW()/1000000)</f>
      </c>
      <c r="R1486" s="247">
        <f>IF(Q1486="","",SUMIFS(Txn[Signed Units],Txn[Key],J1486,Txn[Transaction Order],"&lt;="&amp;Q1486))</f>
      </c>
    </row>
    <row r="1487" spans="10:18" ht="15" customHeight="1" x14ac:dyDescent="0.15">
      <c r="J1487" s="246">
        <f>IF(OR(B1487="",C1487="",E1487=""),"",B1487&amp;":"&amp;C1487&amp;":"&amp;E1487)</f>
      </c>
      <c r="K1487" s="247">
        <f>IF(A1487="","",A1487*D1487)</f>
      </c>
      <c r="L1487" s="246">
        <f>IF(A1487="","",IF(OR(A1487=1,A1487=0),H1487,0))</f>
      </c>
      <c r="M1487" s="246">
        <f>IF(A1487="","",IF(A1487=-1,H1487,0))</f>
      </c>
      <c r="N1487">
        <f>IF(J1487="","",IF(E1487="SGD",1,IF(E1487="USD",Settings!$B$22,IF(E1487="HKD",Settings!$B$23,1))))</f>
      </c>
      <c r="O1487">
        <f>IF(OR(B1487="",C1487="",E1487=""),0,(IF(A1487=-1,H1487,0)-IF(OR(A1487=1,A1487=0),H1487,0)+IF(A1487=2,H1487,0))*IF(E1487="SGD",1,IF(E1487="USD",Settings!$B$22,IF(E1487="HKD",Settings!$B$23,1))))</f>
        <v>0</v>
      </c>
      <c r="P1487">
        <f>IF(OR(B1487="",C1487="",E1487=""),0,IF(A1487=2,H1487*IF(E1487="SGD",1,IF(E1487="USD",Settings!$B$22,IF(E1487="HKD",Settings!$B$23,1))),0))</f>
        <v>0</v>
      </c>
      <c r="Q1487" s="312">
        <f>IF(OR(J1487="",G1487=""),"",G1487+ROW()/1000000)</f>
      </c>
      <c r="R1487" s="247">
        <f>IF(Q1487="","",SUMIFS(Txn[Signed Units],Txn[Key],J1487,Txn[Transaction Order],"&lt;="&amp;Q1487))</f>
      </c>
    </row>
    <row r="1488" spans="10:18" ht="15" customHeight="1" x14ac:dyDescent="0.15">
      <c r="J1488" s="246">
        <f>IF(OR(B1488="",C1488="",E1488=""),"",B1488&amp;":"&amp;C1488&amp;":"&amp;E1488)</f>
      </c>
      <c r="K1488" s="247">
        <f>IF(A1488="","",A1488*D1488)</f>
      </c>
      <c r="L1488" s="246">
        <f>IF(A1488="","",IF(OR(A1488=1,A1488=0),H1488,0))</f>
      </c>
      <c r="M1488" s="246">
        <f>IF(A1488="","",IF(A1488=-1,H1488,0))</f>
      </c>
      <c r="N1488">
        <f>IF(J1488="","",IF(E1488="SGD",1,IF(E1488="USD",Settings!$B$22,IF(E1488="HKD",Settings!$B$23,1))))</f>
      </c>
      <c r="O1488">
        <f>IF(OR(B1488="",C1488="",E1488=""),0,(IF(A1488=-1,H1488,0)-IF(OR(A1488=1,A1488=0),H1488,0)+IF(A1488=2,H1488,0))*IF(E1488="SGD",1,IF(E1488="USD",Settings!$B$22,IF(E1488="HKD",Settings!$B$23,1))))</f>
        <v>0</v>
      </c>
      <c r="P1488">
        <f>IF(OR(B1488="",C1488="",E1488=""),0,IF(A1488=2,H1488*IF(E1488="SGD",1,IF(E1488="USD",Settings!$B$22,IF(E1488="HKD",Settings!$B$23,1))),0))</f>
        <v>0</v>
      </c>
      <c r="Q1488" s="312">
        <f>IF(OR(J1488="",G1488=""),"",G1488+ROW()/1000000)</f>
      </c>
      <c r="R1488" s="247">
        <f>IF(Q1488="","",SUMIFS(Txn[Signed Units],Txn[Key],J1488,Txn[Transaction Order],"&lt;="&amp;Q1488))</f>
      </c>
    </row>
    <row r="1489" spans="10:18" ht="15" customHeight="1" x14ac:dyDescent="0.15">
      <c r="J1489" s="246">
        <f>IF(OR(B1489="",C1489="",E1489=""),"",B1489&amp;":"&amp;C1489&amp;":"&amp;E1489)</f>
      </c>
      <c r="K1489" s="247">
        <f>IF(A1489="","",A1489*D1489)</f>
      </c>
      <c r="L1489" s="246">
        <f>IF(A1489="","",IF(OR(A1489=1,A1489=0),H1489,0))</f>
      </c>
      <c r="M1489" s="246">
        <f>IF(A1489="","",IF(A1489=-1,H1489,0))</f>
      </c>
      <c r="N1489">
        <f>IF(J1489="","",IF(E1489="SGD",1,IF(E1489="USD",Settings!$B$22,IF(E1489="HKD",Settings!$B$23,1))))</f>
      </c>
      <c r="O1489">
        <f>IF(OR(B1489="",C1489="",E1489=""),0,(IF(A1489=-1,H1489,0)-IF(OR(A1489=1,A1489=0),H1489,0)+IF(A1489=2,H1489,0))*IF(E1489="SGD",1,IF(E1489="USD",Settings!$B$22,IF(E1489="HKD",Settings!$B$23,1))))</f>
        <v>0</v>
      </c>
      <c r="P1489">
        <f>IF(OR(B1489="",C1489="",E1489=""),0,IF(A1489=2,H1489*IF(E1489="SGD",1,IF(E1489="USD",Settings!$B$22,IF(E1489="HKD",Settings!$B$23,1))),0))</f>
        <v>0</v>
      </c>
      <c r="Q1489" s="312">
        <f>IF(OR(J1489="",G1489=""),"",G1489+ROW()/1000000)</f>
      </c>
      <c r="R1489" s="247">
        <f>IF(Q1489="","",SUMIFS(Txn[Signed Units],Txn[Key],J1489,Txn[Transaction Order],"&lt;="&amp;Q1489))</f>
      </c>
    </row>
    <row r="1490" spans="10:18" ht="15" customHeight="1" x14ac:dyDescent="0.15">
      <c r="J1490" s="246">
        <f>IF(OR(B1490="",C1490="",E1490=""),"",B1490&amp;":"&amp;C1490&amp;":"&amp;E1490)</f>
      </c>
      <c r="K1490" s="247">
        <f>IF(A1490="","",A1490*D1490)</f>
      </c>
      <c r="L1490" s="246">
        <f>IF(A1490="","",IF(OR(A1490=1,A1490=0),H1490,0))</f>
      </c>
      <c r="M1490" s="246">
        <f>IF(A1490="","",IF(A1490=-1,H1490,0))</f>
      </c>
      <c r="N1490">
        <f>IF(J1490="","",IF(E1490="SGD",1,IF(E1490="USD",Settings!$B$22,IF(E1490="HKD",Settings!$B$23,1))))</f>
      </c>
      <c r="O1490">
        <f>IF(OR(B1490="",C1490="",E1490=""),0,(IF(A1490=-1,H1490,0)-IF(OR(A1490=1,A1490=0),H1490,0)+IF(A1490=2,H1490,0))*IF(E1490="SGD",1,IF(E1490="USD",Settings!$B$22,IF(E1490="HKD",Settings!$B$23,1))))</f>
        <v>0</v>
      </c>
      <c r="P1490">
        <f>IF(OR(B1490="",C1490="",E1490=""),0,IF(A1490=2,H1490*IF(E1490="SGD",1,IF(E1490="USD",Settings!$B$22,IF(E1490="HKD",Settings!$B$23,1))),0))</f>
        <v>0</v>
      </c>
      <c r="Q1490" s="312">
        <f>IF(OR(J1490="",G1490=""),"",G1490+ROW()/1000000)</f>
      </c>
      <c r="R1490" s="247">
        <f>IF(Q1490="","",SUMIFS(Txn[Signed Units],Txn[Key],J1490,Txn[Transaction Order],"&lt;="&amp;Q1490))</f>
      </c>
    </row>
    <row r="1491" spans="10:18" ht="15" customHeight="1" x14ac:dyDescent="0.15">
      <c r="J1491" s="246">
        <f>IF(OR(B1491="",C1491="",E1491=""),"",B1491&amp;":"&amp;C1491&amp;":"&amp;E1491)</f>
      </c>
      <c r="K1491" s="247">
        <f>IF(A1491="","",A1491*D1491)</f>
      </c>
      <c r="L1491" s="246">
        <f>IF(A1491="","",IF(OR(A1491=1,A1491=0),H1491,0))</f>
      </c>
      <c r="M1491" s="246">
        <f>IF(A1491="","",IF(A1491=-1,H1491,0))</f>
      </c>
      <c r="N1491">
        <f>IF(J1491="","",IF(E1491="SGD",1,IF(E1491="USD",Settings!$B$22,IF(E1491="HKD",Settings!$B$23,1))))</f>
      </c>
      <c r="O1491">
        <f>IF(OR(B1491="",C1491="",E1491=""),0,(IF(A1491=-1,H1491,0)-IF(OR(A1491=1,A1491=0),H1491,0)+IF(A1491=2,H1491,0))*IF(E1491="SGD",1,IF(E1491="USD",Settings!$B$22,IF(E1491="HKD",Settings!$B$23,1))))</f>
        <v>0</v>
      </c>
      <c r="P1491">
        <f>IF(OR(B1491="",C1491="",E1491=""),0,IF(A1491=2,H1491*IF(E1491="SGD",1,IF(E1491="USD",Settings!$B$22,IF(E1491="HKD",Settings!$B$23,1))),0))</f>
        <v>0</v>
      </c>
      <c r="Q1491" s="312">
        <f>IF(OR(J1491="",G1491=""),"",G1491+ROW()/1000000)</f>
      </c>
      <c r="R1491" s="247">
        <f>IF(Q1491="","",SUMIFS(Txn[Signed Units],Txn[Key],J1491,Txn[Transaction Order],"&lt;="&amp;Q1491))</f>
      </c>
    </row>
    <row r="1492" spans="10:18" ht="15" customHeight="1" x14ac:dyDescent="0.15">
      <c r="J1492" s="246">
        <f>IF(OR(B1492="",C1492="",E1492=""),"",B1492&amp;":"&amp;C1492&amp;":"&amp;E1492)</f>
      </c>
      <c r="K1492" s="247">
        <f>IF(A1492="","",A1492*D1492)</f>
      </c>
      <c r="L1492" s="246">
        <f>IF(A1492="","",IF(OR(A1492=1,A1492=0),H1492,0))</f>
      </c>
      <c r="M1492" s="246">
        <f>IF(A1492="","",IF(A1492=-1,H1492,0))</f>
      </c>
      <c r="N1492">
        <f>IF(J1492="","",IF(E1492="SGD",1,IF(E1492="USD",Settings!$B$22,IF(E1492="HKD",Settings!$B$23,1))))</f>
      </c>
      <c r="O1492">
        <f>IF(OR(B1492="",C1492="",E1492=""),0,(IF(A1492=-1,H1492,0)-IF(OR(A1492=1,A1492=0),H1492,0)+IF(A1492=2,H1492,0))*IF(E1492="SGD",1,IF(E1492="USD",Settings!$B$22,IF(E1492="HKD",Settings!$B$23,1))))</f>
        <v>0</v>
      </c>
      <c r="P1492">
        <f>IF(OR(B1492="",C1492="",E1492=""),0,IF(A1492=2,H1492*IF(E1492="SGD",1,IF(E1492="USD",Settings!$B$22,IF(E1492="HKD",Settings!$B$23,1))),0))</f>
        <v>0</v>
      </c>
      <c r="Q1492" s="312">
        <f>IF(OR(J1492="",G1492=""),"",G1492+ROW()/1000000)</f>
      </c>
      <c r="R1492" s="247">
        <f>IF(Q1492="","",SUMIFS(Txn[Signed Units],Txn[Key],J1492,Txn[Transaction Order],"&lt;="&amp;Q1492))</f>
      </c>
    </row>
    <row r="1493" spans="10:18" ht="15" customHeight="1" x14ac:dyDescent="0.15">
      <c r="J1493" s="246">
        <f>IF(OR(B1493="",C1493="",E1493=""),"",B1493&amp;":"&amp;C1493&amp;":"&amp;E1493)</f>
      </c>
      <c r="K1493" s="247">
        <f>IF(A1493="","",A1493*D1493)</f>
      </c>
      <c r="L1493" s="246">
        <f>IF(A1493="","",IF(OR(A1493=1,A1493=0),H1493,0))</f>
      </c>
      <c r="M1493" s="246">
        <f>IF(A1493="","",IF(A1493=-1,H1493,0))</f>
      </c>
      <c r="N1493">
        <f>IF(J1493="","",IF(E1493="SGD",1,IF(E1493="USD",Settings!$B$22,IF(E1493="HKD",Settings!$B$23,1))))</f>
      </c>
      <c r="O1493">
        <f>IF(OR(B1493="",C1493="",E1493=""),0,(IF(A1493=-1,H1493,0)-IF(OR(A1493=1,A1493=0),H1493,0)+IF(A1493=2,H1493,0))*IF(E1493="SGD",1,IF(E1493="USD",Settings!$B$22,IF(E1493="HKD",Settings!$B$23,1))))</f>
        <v>0</v>
      </c>
      <c r="P1493">
        <f>IF(OR(B1493="",C1493="",E1493=""),0,IF(A1493=2,H1493*IF(E1493="SGD",1,IF(E1493="USD",Settings!$B$22,IF(E1493="HKD",Settings!$B$23,1))),0))</f>
        <v>0</v>
      </c>
      <c r="Q1493" s="312">
        <f>IF(OR(J1493="",G1493=""),"",G1493+ROW()/1000000)</f>
      </c>
      <c r="R1493" s="247">
        <f>IF(Q1493="","",SUMIFS(Txn[Signed Units],Txn[Key],J1493,Txn[Transaction Order],"&lt;="&amp;Q1493))</f>
      </c>
    </row>
    <row r="1494" spans="10:18" ht="15" customHeight="1" x14ac:dyDescent="0.15">
      <c r="J1494" s="246">
        <f>IF(OR(B1494="",C1494="",E1494=""),"",B1494&amp;":"&amp;C1494&amp;":"&amp;E1494)</f>
      </c>
      <c r="K1494" s="247">
        <f>IF(A1494="","",A1494*D1494)</f>
      </c>
      <c r="L1494" s="246">
        <f>IF(A1494="","",IF(OR(A1494=1,A1494=0),H1494,0))</f>
      </c>
      <c r="M1494" s="246">
        <f>IF(A1494="","",IF(A1494=-1,H1494,0))</f>
      </c>
      <c r="N1494">
        <f>IF(J1494="","",IF(E1494="SGD",1,IF(E1494="USD",Settings!$B$22,IF(E1494="HKD",Settings!$B$23,1))))</f>
      </c>
      <c r="O1494">
        <f>IF(OR(B1494="",C1494="",E1494=""),0,(IF(A1494=-1,H1494,0)-IF(OR(A1494=1,A1494=0),H1494,0)+IF(A1494=2,H1494,0))*IF(E1494="SGD",1,IF(E1494="USD",Settings!$B$22,IF(E1494="HKD",Settings!$B$23,1))))</f>
        <v>0</v>
      </c>
      <c r="P1494">
        <f>IF(OR(B1494="",C1494="",E1494=""),0,IF(A1494=2,H1494*IF(E1494="SGD",1,IF(E1494="USD",Settings!$B$22,IF(E1494="HKD",Settings!$B$23,1))),0))</f>
        <v>0</v>
      </c>
      <c r="Q1494" s="312">
        <f>IF(OR(J1494="",G1494=""),"",G1494+ROW()/1000000)</f>
      </c>
      <c r="R1494" s="247">
        <f>IF(Q1494="","",SUMIFS(Txn[Signed Units],Txn[Key],J1494,Txn[Transaction Order],"&lt;="&amp;Q1494))</f>
      </c>
    </row>
    <row r="1495" spans="10:18" ht="15" customHeight="1" x14ac:dyDescent="0.15">
      <c r="J1495" s="246">
        <f>IF(OR(B1495="",C1495="",E1495=""),"",B1495&amp;":"&amp;C1495&amp;":"&amp;E1495)</f>
      </c>
      <c r="K1495" s="247">
        <f>IF(A1495="","",A1495*D1495)</f>
      </c>
      <c r="L1495" s="246">
        <f>IF(A1495="","",IF(OR(A1495=1,A1495=0),H1495,0))</f>
      </c>
      <c r="M1495" s="246">
        <f>IF(A1495="","",IF(A1495=-1,H1495,0))</f>
      </c>
      <c r="N1495">
        <f>IF(J1495="","",IF(E1495="SGD",1,IF(E1495="USD",Settings!$B$22,IF(E1495="HKD",Settings!$B$23,1))))</f>
      </c>
      <c r="O1495">
        <f>IF(OR(B1495="",C1495="",E1495=""),0,(IF(A1495=-1,H1495,0)-IF(OR(A1495=1,A1495=0),H1495,0)+IF(A1495=2,H1495,0))*IF(E1495="SGD",1,IF(E1495="USD",Settings!$B$22,IF(E1495="HKD",Settings!$B$23,1))))</f>
        <v>0</v>
      </c>
      <c r="P1495">
        <f>IF(OR(B1495="",C1495="",E1495=""),0,IF(A1495=2,H1495*IF(E1495="SGD",1,IF(E1495="USD",Settings!$B$22,IF(E1495="HKD",Settings!$B$23,1))),0))</f>
        <v>0</v>
      </c>
      <c r="Q1495" s="312">
        <f>IF(OR(J1495="",G1495=""),"",G1495+ROW()/1000000)</f>
      </c>
      <c r="R1495" s="247">
        <f>IF(Q1495="","",SUMIFS(Txn[Signed Units],Txn[Key],J1495,Txn[Transaction Order],"&lt;="&amp;Q1495))</f>
      </c>
    </row>
    <row r="1496" spans="10:18" ht="15" customHeight="1" x14ac:dyDescent="0.15">
      <c r="J1496" s="246">
        <f>IF(OR(B1496="",C1496="",E1496=""),"",B1496&amp;":"&amp;C1496&amp;":"&amp;E1496)</f>
      </c>
      <c r="K1496" s="247">
        <f>IF(A1496="","",A1496*D1496)</f>
      </c>
      <c r="L1496" s="246">
        <f>IF(A1496="","",IF(OR(A1496=1,A1496=0),H1496,0))</f>
      </c>
      <c r="M1496" s="246">
        <f>IF(A1496="","",IF(A1496=-1,H1496,0))</f>
      </c>
      <c r="N1496">
        <f>IF(J1496="","",IF(E1496="SGD",1,IF(E1496="USD",Settings!$B$22,IF(E1496="HKD",Settings!$B$23,1))))</f>
      </c>
      <c r="O1496">
        <f>IF(OR(B1496="",C1496="",E1496=""),0,(IF(A1496=-1,H1496,0)-IF(OR(A1496=1,A1496=0),H1496,0)+IF(A1496=2,H1496,0))*IF(E1496="SGD",1,IF(E1496="USD",Settings!$B$22,IF(E1496="HKD",Settings!$B$23,1))))</f>
        <v>0</v>
      </c>
      <c r="P1496">
        <f>IF(OR(B1496="",C1496="",E1496=""),0,IF(A1496=2,H1496*IF(E1496="SGD",1,IF(E1496="USD",Settings!$B$22,IF(E1496="HKD",Settings!$B$23,1))),0))</f>
        <v>0</v>
      </c>
      <c r="Q1496" s="312">
        <f>IF(OR(J1496="",G1496=""),"",G1496+ROW()/1000000)</f>
      </c>
      <c r="R1496" s="247">
        <f>IF(Q1496="","",SUMIFS(Txn[Signed Units],Txn[Key],J1496,Txn[Transaction Order],"&lt;="&amp;Q1496))</f>
      </c>
    </row>
    <row r="1497" spans="10:18" ht="15" customHeight="1" x14ac:dyDescent="0.15">
      <c r="J1497" s="246">
        <f>IF(OR(B1497="",C1497="",E1497=""),"",B1497&amp;":"&amp;C1497&amp;":"&amp;E1497)</f>
      </c>
      <c r="K1497" s="247">
        <f>IF(A1497="","",A1497*D1497)</f>
      </c>
      <c r="L1497" s="246">
        <f>IF(A1497="","",IF(OR(A1497=1,A1497=0),H1497,0))</f>
      </c>
      <c r="M1497" s="246">
        <f>IF(A1497="","",IF(A1497=-1,H1497,0))</f>
      </c>
      <c r="N1497">
        <f>IF(J1497="","",IF(E1497="SGD",1,IF(E1497="USD",Settings!$B$22,IF(E1497="HKD",Settings!$B$23,1))))</f>
      </c>
      <c r="O1497">
        <f>IF(OR(B1497="",C1497="",E1497=""),0,(IF(A1497=-1,H1497,0)-IF(OR(A1497=1,A1497=0),H1497,0)+IF(A1497=2,H1497,0))*IF(E1497="SGD",1,IF(E1497="USD",Settings!$B$22,IF(E1497="HKD",Settings!$B$23,1))))</f>
        <v>0</v>
      </c>
      <c r="P1497">
        <f>IF(OR(B1497="",C1497="",E1497=""),0,IF(A1497=2,H1497*IF(E1497="SGD",1,IF(E1497="USD",Settings!$B$22,IF(E1497="HKD",Settings!$B$23,1))),0))</f>
        <v>0</v>
      </c>
      <c r="Q1497" s="312">
        <f>IF(OR(J1497="",G1497=""),"",G1497+ROW()/1000000)</f>
      </c>
      <c r="R1497" s="247">
        <f>IF(Q1497="","",SUMIFS(Txn[Signed Units],Txn[Key],J1497,Txn[Transaction Order],"&lt;="&amp;Q1497))</f>
      </c>
    </row>
    <row r="1498" spans="10:18" ht="15" customHeight="1" x14ac:dyDescent="0.15">
      <c r="J1498" s="246">
        <f>IF(OR(B1498="",C1498="",E1498=""),"",B1498&amp;":"&amp;C1498&amp;":"&amp;E1498)</f>
      </c>
      <c r="K1498" s="247">
        <f>IF(A1498="","",A1498*D1498)</f>
      </c>
      <c r="L1498" s="246">
        <f>IF(A1498="","",IF(OR(A1498=1,A1498=0),H1498,0))</f>
      </c>
      <c r="M1498" s="246">
        <f>IF(A1498="","",IF(A1498=-1,H1498,0))</f>
      </c>
      <c r="N1498">
        <f>IF(J1498="","",IF(E1498="SGD",1,IF(E1498="USD",Settings!$B$22,IF(E1498="HKD",Settings!$B$23,1))))</f>
      </c>
      <c r="O1498">
        <f>IF(OR(B1498="",C1498="",E1498=""),0,(IF(A1498=-1,H1498,0)-IF(OR(A1498=1,A1498=0),H1498,0)+IF(A1498=2,H1498,0))*IF(E1498="SGD",1,IF(E1498="USD",Settings!$B$22,IF(E1498="HKD",Settings!$B$23,1))))</f>
        <v>0</v>
      </c>
      <c r="P1498">
        <f>IF(OR(B1498="",C1498="",E1498=""),0,IF(A1498=2,H1498*IF(E1498="SGD",1,IF(E1498="USD",Settings!$B$22,IF(E1498="HKD",Settings!$B$23,1))),0))</f>
        <v>0</v>
      </c>
      <c r="Q1498" s="312">
        <f>IF(OR(J1498="",G1498=""),"",G1498+ROW()/1000000)</f>
      </c>
      <c r="R1498" s="247">
        <f>IF(Q1498="","",SUMIFS(Txn[Signed Units],Txn[Key],J1498,Txn[Transaction Order],"&lt;="&amp;Q1498))</f>
      </c>
    </row>
    <row r="1499" spans="10:18" ht="15" customHeight="1" x14ac:dyDescent="0.15">
      <c r="J1499" s="246">
        <f>IF(OR(B1499="",C1499="",E1499=""),"",B1499&amp;":"&amp;C1499&amp;":"&amp;E1499)</f>
      </c>
      <c r="K1499" s="247">
        <f>IF(A1499="","",A1499*D1499)</f>
      </c>
      <c r="L1499" s="246">
        <f>IF(A1499="","",IF(OR(A1499=1,A1499=0),H1499,0))</f>
      </c>
      <c r="M1499" s="246">
        <f>IF(A1499="","",IF(A1499=-1,H1499,0))</f>
      </c>
      <c r="N1499">
        <f>IF(J1499="","",IF(E1499="SGD",1,IF(E1499="USD",Settings!$B$22,IF(E1499="HKD",Settings!$B$23,1))))</f>
      </c>
      <c r="O1499">
        <f>IF(OR(B1499="",C1499="",E1499=""),0,(IF(A1499=-1,H1499,0)-IF(OR(A1499=1,A1499=0),H1499,0)+IF(A1499=2,H1499,0))*IF(E1499="SGD",1,IF(E1499="USD",Settings!$B$22,IF(E1499="HKD",Settings!$B$23,1))))</f>
        <v>0</v>
      </c>
      <c r="P1499">
        <f>IF(OR(B1499="",C1499="",E1499=""),0,IF(A1499=2,H1499*IF(E1499="SGD",1,IF(E1499="USD",Settings!$B$22,IF(E1499="HKD",Settings!$B$23,1))),0))</f>
        <v>0</v>
      </c>
      <c r="Q1499" s="312">
        <f>IF(OR(J1499="",G1499=""),"",G1499+ROW()/1000000)</f>
      </c>
      <c r="R1499" s="247">
        <f>IF(Q1499="","",SUMIFS(Txn[Signed Units],Txn[Key],J1499,Txn[Transaction Order],"&lt;="&amp;Q1499))</f>
      </c>
    </row>
    <row r="1500" spans="10:18" ht="15" customHeight="1" x14ac:dyDescent="0.15">
      <c r="J1500" s="246">
        <f>IF(OR(B1500="",C1500="",E1500=""),"",B1500&amp;":"&amp;C1500&amp;":"&amp;E1500)</f>
      </c>
      <c r="K1500" s="247">
        <f>IF(A1500="","",A1500*D1500)</f>
      </c>
      <c r="L1500" s="246">
        <f>IF(A1500="","",IF(OR(A1500=1,A1500=0),H1500,0))</f>
      </c>
      <c r="M1500" s="246">
        <f>IF(A1500="","",IF(A1500=-1,H1500,0))</f>
      </c>
      <c r="N1500">
        <f>IF(J1500="","",IF(E1500="SGD",1,IF(E1500="USD",Settings!$B$22,IF(E1500="HKD",Settings!$B$23,1))))</f>
      </c>
      <c r="O1500">
        <f>IF(OR(B1500="",C1500="",E1500=""),0,(IF(A1500=-1,H1500,0)-IF(OR(A1500=1,A1500=0),H1500,0)+IF(A1500=2,H1500,0))*IF(E1500="SGD",1,IF(E1500="USD",Settings!$B$22,IF(E1500="HKD",Settings!$B$23,1))))</f>
        <v>0</v>
      </c>
      <c r="P1500">
        <f>IF(OR(B1500="",C1500="",E1500=""),0,IF(A1500=2,H1500*IF(E1500="SGD",1,IF(E1500="USD",Settings!$B$22,IF(E1500="HKD",Settings!$B$23,1))),0))</f>
        <v>0</v>
      </c>
      <c r="Q1500" s="312">
        <f>IF(OR(J1500="",G1500=""),"",G1500+ROW()/1000000)</f>
      </c>
      <c r="R1500" s="247">
        <f>IF(Q1500="","",SUMIFS(Txn[Signed Units],Txn[Key],J1500,Txn[Transaction Order],"&lt;="&amp;Q1500))</f>
      </c>
    </row>
    <row r="1501" spans="10:18" ht="15" customHeight="1" x14ac:dyDescent="0.15">
      <c r="J1501" s="246">
        <f>IF(OR(B1501="",C1501="",E1501=""),"",B1501&amp;":"&amp;C1501&amp;":"&amp;E1501)</f>
      </c>
      <c r="K1501" s="247">
        <f>IF(A1501="","",A1501*D1501)</f>
      </c>
      <c r="L1501" s="246">
        <f>IF(A1501="","",IF(OR(A1501=1,A1501=0),H1501,0))</f>
      </c>
      <c r="M1501" s="246">
        <f>IF(A1501="","",IF(A1501=-1,H1501,0))</f>
      </c>
      <c r="N1501">
        <f>IF(J1501="","",IF(E1501="SGD",1,IF(E1501="USD",Settings!$B$22,IF(E1501="HKD",Settings!$B$23,1))))</f>
      </c>
      <c r="O1501">
        <f>IF(OR(B1501="",C1501="",E1501=""),0,(IF(A1501=-1,H1501,0)-IF(OR(A1501=1,A1501=0),H1501,0)+IF(A1501=2,H1501,0))*IF(E1501="SGD",1,IF(E1501="USD",Settings!$B$22,IF(E1501="HKD",Settings!$B$23,1))))</f>
        <v>0</v>
      </c>
      <c r="P1501">
        <f>IF(OR(B1501="",C1501="",E1501=""),0,IF(A1501=2,H1501*IF(E1501="SGD",1,IF(E1501="USD",Settings!$B$22,IF(E1501="HKD",Settings!$B$23,1))),0))</f>
        <v>0</v>
      </c>
      <c r="Q1501" s="312">
        <f>IF(OR(J1501="",G1501=""),"",G1501+ROW()/1000000)</f>
      </c>
      <c r="R1501" s="247">
        <f>IF(Q1501="","",SUMIFS(Txn[Signed Units],Txn[Key],J1501,Txn[Transaction Order],"&lt;="&amp;Q1501))</f>
      </c>
    </row>
    <row r="1502" spans="10:18" ht="15" customHeight="1" x14ac:dyDescent="0.15">
      <c r="J1502" s="246">
        <f>IF(OR(B1502="",C1502="",E1502=""),"",B1502&amp;":"&amp;C1502&amp;":"&amp;E1502)</f>
      </c>
      <c r="K1502" s="247">
        <f>IF(A1502="","",A1502*D1502)</f>
      </c>
      <c r="L1502" s="246">
        <f>IF(A1502="","",IF(OR(A1502=1,A1502=0),H1502,0))</f>
      </c>
      <c r="M1502" s="246">
        <f>IF(A1502="","",IF(A1502=-1,H1502,0))</f>
      </c>
      <c r="N1502">
        <f>IF(J1502="","",IF(E1502="SGD",1,IF(E1502="USD",Settings!$B$22,IF(E1502="HKD",Settings!$B$23,1))))</f>
      </c>
      <c r="O1502">
        <f>IF(OR(B1502="",C1502="",E1502=""),0,(IF(A1502=-1,H1502,0)-IF(OR(A1502=1,A1502=0),H1502,0)+IF(A1502=2,H1502,0))*IF(E1502="SGD",1,IF(E1502="USD",Settings!$B$22,IF(E1502="HKD",Settings!$B$23,1))))</f>
        <v>0</v>
      </c>
      <c r="P1502">
        <f>IF(OR(B1502="",C1502="",E1502=""),0,IF(A1502=2,H1502*IF(E1502="SGD",1,IF(E1502="USD",Settings!$B$22,IF(E1502="HKD",Settings!$B$23,1))),0))</f>
        <v>0</v>
      </c>
      <c r="Q1502" s="312">
        <f>IF(OR(J1502="",G1502=""),"",G1502+ROW()/1000000)</f>
      </c>
      <c r="R1502" s="247">
        <f>IF(Q1502="","",SUMIFS(Txn[Signed Units],Txn[Key],J1502,Txn[Transaction Order],"&lt;="&amp;Q1502))</f>
      </c>
    </row>
    <row r="1503" spans="10:18" ht="15" customHeight="1" x14ac:dyDescent="0.15">
      <c r="J1503" s="246">
        <f>IF(OR(B1503="",C1503="",E1503=""),"",B1503&amp;":"&amp;C1503&amp;":"&amp;E1503)</f>
      </c>
      <c r="K1503" s="247">
        <f>IF(A1503="","",A1503*D1503)</f>
      </c>
      <c r="L1503" s="246">
        <f>IF(A1503="","",IF(OR(A1503=1,A1503=0),H1503,0))</f>
      </c>
      <c r="M1503" s="246">
        <f>IF(A1503="","",IF(A1503=-1,H1503,0))</f>
      </c>
      <c r="N1503">
        <f>IF(J1503="","",IF(E1503="SGD",1,IF(E1503="USD",Settings!$B$22,IF(E1503="HKD",Settings!$B$23,1))))</f>
      </c>
      <c r="O1503">
        <f>IF(OR(B1503="",C1503="",E1503=""),0,(IF(A1503=-1,H1503,0)-IF(OR(A1503=1,A1503=0),H1503,0)+IF(A1503=2,H1503,0))*IF(E1503="SGD",1,IF(E1503="USD",Settings!$B$22,IF(E1503="HKD",Settings!$B$23,1))))</f>
        <v>0</v>
      </c>
      <c r="P1503">
        <f>IF(OR(B1503="",C1503="",E1503=""),0,IF(A1503=2,H1503*IF(E1503="SGD",1,IF(E1503="USD",Settings!$B$22,IF(E1503="HKD",Settings!$B$23,1))),0))</f>
        <v>0</v>
      </c>
      <c r="Q1503" s="312">
        <f>IF(OR(J1503="",G1503=""),"",G1503+ROW()/1000000)</f>
      </c>
      <c r="R1503" s="247">
        <f>IF(Q1503="","",SUMIFS(Txn[Signed Units],Txn[Key],J1503,Txn[Transaction Order],"&lt;="&amp;Q1503))</f>
      </c>
    </row>
    <row r="1504" spans="10:18" ht="15" customHeight="1" x14ac:dyDescent="0.15">
      <c r="J1504" s="246">
        <f>IF(OR(B1504="",C1504="",E1504=""),"",B1504&amp;":"&amp;C1504&amp;":"&amp;E1504)</f>
      </c>
      <c r="K1504" s="247">
        <f>IF(A1504="","",A1504*D1504)</f>
      </c>
      <c r="L1504" s="246">
        <f>IF(A1504="","",IF(OR(A1504=1,A1504=0),H1504,0))</f>
      </c>
      <c r="M1504" s="246">
        <f>IF(A1504="","",IF(A1504=-1,H1504,0))</f>
      </c>
      <c r="N1504">
        <f>IF(J1504="","",IF(E1504="SGD",1,IF(E1504="USD",Settings!$B$22,IF(E1504="HKD",Settings!$B$23,1))))</f>
      </c>
      <c r="O1504">
        <f>IF(OR(B1504="",C1504="",E1504=""),0,(IF(A1504=-1,H1504,0)-IF(OR(A1504=1,A1504=0),H1504,0)+IF(A1504=2,H1504,0))*IF(E1504="SGD",1,IF(E1504="USD",Settings!$B$22,IF(E1504="HKD",Settings!$B$23,1))))</f>
        <v>0</v>
      </c>
      <c r="P1504">
        <f>IF(OR(B1504="",C1504="",E1504=""),0,IF(A1504=2,H1504*IF(E1504="SGD",1,IF(E1504="USD",Settings!$B$22,IF(E1504="HKD",Settings!$B$23,1))),0))</f>
        <v>0</v>
      </c>
      <c r="Q1504" s="312">
        <f>IF(OR(J1504="",G1504=""),"",G1504+ROW()/1000000)</f>
      </c>
      <c r="R1504" s="247">
        <f>IF(Q1504="","",SUMIFS(Txn[Signed Units],Txn[Key],J1504,Txn[Transaction Order],"&lt;="&amp;Q1504))</f>
      </c>
    </row>
    <row r="1505" spans="10:18" ht="15" customHeight="1" x14ac:dyDescent="0.15">
      <c r="J1505" s="246">
        <f>IF(OR(B1505="",C1505="",E1505=""),"",B1505&amp;":"&amp;C1505&amp;":"&amp;E1505)</f>
      </c>
      <c r="K1505" s="247">
        <f>IF(A1505="","",A1505*D1505)</f>
      </c>
      <c r="L1505" s="246">
        <f>IF(A1505="","",IF(OR(A1505=1,A1505=0),H1505,0))</f>
      </c>
      <c r="M1505" s="246">
        <f>IF(A1505="","",IF(A1505=-1,H1505,0))</f>
      </c>
      <c r="N1505">
        <f>IF(J1505="","",IF(E1505="SGD",1,IF(E1505="USD",Settings!$B$22,IF(E1505="HKD",Settings!$B$23,1))))</f>
      </c>
      <c r="O1505">
        <f>IF(OR(B1505="",C1505="",E1505=""),0,(IF(A1505=-1,H1505,0)-IF(OR(A1505=1,A1505=0),H1505,0)+IF(A1505=2,H1505,0))*IF(E1505="SGD",1,IF(E1505="USD",Settings!$B$22,IF(E1505="HKD",Settings!$B$23,1))))</f>
        <v>0</v>
      </c>
      <c r="P1505">
        <f>IF(OR(B1505="",C1505="",E1505=""),0,IF(A1505=2,H1505*IF(E1505="SGD",1,IF(E1505="USD",Settings!$B$22,IF(E1505="HKD",Settings!$B$23,1))),0))</f>
        <v>0</v>
      </c>
      <c r="Q1505" s="312">
        <f>IF(OR(J1505="",G1505=""),"",G1505+ROW()/1000000)</f>
      </c>
      <c r="R1505" s="247">
        <f>IF(Q1505="","",SUMIFS(Txn[Signed Units],Txn[Key],J1505,Txn[Transaction Order],"&lt;="&amp;Q1505))</f>
      </c>
    </row>
    <row r="1506" spans="10:18" ht="15" customHeight="1" x14ac:dyDescent="0.15">
      <c r="J1506" s="246">
        <f>IF(OR(B1506="",C1506="",E1506=""),"",B1506&amp;":"&amp;C1506&amp;":"&amp;E1506)</f>
      </c>
      <c r="K1506" s="247">
        <f>IF(A1506="","",A1506*D1506)</f>
      </c>
      <c r="L1506" s="246">
        <f>IF(A1506="","",IF(OR(A1506=1,A1506=0),H1506,0))</f>
      </c>
      <c r="M1506" s="246">
        <f>IF(A1506="","",IF(A1506=-1,H1506,0))</f>
      </c>
      <c r="N1506">
        <f>IF(J1506="","",IF(E1506="SGD",1,IF(E1506="USD",Settings!$B$22,IF(E1506="HKD",Settings!$B$23,1))))</f>
      </c>
      <c r="O1506">
        <f>IF(OR(B1506="",C1506="",E1506=""),0,(IF(A1506=-1,H1506,0)-IF(OR(A1506=1,A1506=0),H1506,0)+IF(A1506=2,H1506,0))*IF(E1506="SGD",1,IF(E1506="USD",Settings!$B$22,IF(E1506="HKD",Settings!$B$23,1))))</f>
        <v>0</v>
      </c>
      <c r="P1506">
        <f>IF(OR(B1506="",C1506="",E1506=""),0,IF(A1506=2,H1506*IF(E1506="SGD",1,IF(E1506="USD",Settings!$B$22,IF(E1506="HKD",Settings!$B$23,1))),0))</f>
        <v>0</v>
      </c>
      <c r="Q1506" s="312">
        <f>IF(OR(J1506="",G1506=""),"",G1506+ROW()/1000000)</f>
      </c>
      <c r="R1506" s="247">
        <f>IF(Q1506="","",SUMIFS(Txn[Signed Units],Txn[Key],J1506,Txn[Transaction Order],"&lt;="&amp;Q1506))</f>
      </c>
    </row>
    <row r="1507" spans="10:18" ht="15" customHeight="1" x14ac:dyDescent="0.15">
      <c r="J1507" s="246">
        <f>IF(OR(B1507="",C1507="",E1507=""),"",B1507&amp;":"&amp;C1507&amp;":"&amp;E1507)</f>
      </c>
      <c r="K1507" s="247">
        <f>IF(A1507="","",A1507*D1507)</f>
      </c>
      <c r="L1507" s="246">
        <f>IF(A1507="","",IF(OR(A1507=1,A1507=0),H1507,0))</f>
      </c>
      <c r="M1507" s="246">
        <f>IF(A1507="","",IF(A1507=-1,H1507,0))</f>
      </c>
      <c r="N1507">
        <f>IF(J1507="","",IF(E1507="SGD",1,IF(E1507="USD",Settings!$B$22,IF(E1507="HKD",Settings!$B$23,1))))</f>
      </c>
      <c r="O1507">
        <f>IF(OR(B1507="",C1507="",E1507=""),0,(IF(A1507=-1,H1507,0)-IF(OR(A1507=1,A1507=0),H1507,0)+IF(A1507=2,H1507,0))*IF(E1507="SGD",1,IF(E1507="USD",Settings!$B$22,IF(E1507="HKD",Settings!$B$23,1))))</f>
        <v>0</v>
      </c>
      <c r="P1507">
        <f>IF(OR(B1507="",C1507="",E1507=""),0,IF(A1507=2,H1507*IF(E1507="SGD",1,IF(E1507="USD",Settings!$B$22,IF(E1507="HKD",Settings!$B$23,1))),0))</f>
        <v>0</v>
      </c>
      <c r="Q1507" s="312">
        <f>IF(OR(J1507="",G1507=""),"",G1507+ROW()/1000000)</f>
      </c>
      <c r="R1507" s="247">
        <f>IF(Q1507="","",SUMIFS(Txn[Signed Units],Txn[Key],J1507,Txn[Transaction Order],"&lt;="&amp;Q1507))</f>
      </c>
    </row>
    <row r="1508" spans="10:18" ht="15" customHeight="1" x14ac:dyDescent="0.15">
      <c r="J1508" s="246">
        <f>IF(OR(B1508="",C1508="",E1508=""),"",B1508&amp;":"&amp;C1508&amp;":"&amp;E1508)</f>
      </c>
      <c r="K1508" s="247">
        <f>IF(A1508="","",A1508*D1508)</f>
      </c>
      <c r="L1508" s="246">
        <f>IF(A1508="","",IF(OR(A1508=1,A1508=0),H1508,0))</f>
      </c>
      <c r="M1508" s="246">
        <f>IF(A1508="","",IF(A1508=-1,H1508,0))</f>
      </c>
      <c r="N1508">
        <f>IF(J1508="","",IF(E1508="SGD",1,IF(E1508="USD",Settings!$B$22,IF(E1508="HKD",Settings!$B$23,1))))</f>
      </c>
      <c r="O1508">
        <f>IF(OR(B1508="",C1508="",E1508=""),0,(IF(A1508=-1,H1508,0)-IF(OR(A1508=1,A1508=0),H1508,0)+IF(A1508=2,H1508,0))*IF(E1508="SGD",1,IF(E1508="USD",Settings!$B$22,IF(E1508="HKD",Settings!$B$23,1))))</f>
        <v>0</v>
      </c>
      <c r="P1508">
        <f>IF(OR(B1508="",C1508="",E1508=""),0,IF(A1508=2,H1508*IF(E1508="SGD",1,IF(E1508="USD",Settings!$B$22,IF(E1508="HKD",Settings!$B$23,1))),0))</f>
        <v>0</v>
      </c>
      <c r="Q1508" s="312">
        <f>IF(OR(J1508="",G1508=""),"",G1508+ROW()/1000000)</f>
      </c>
      <c r="R1508" s="247">
        <f>IF(Q1508="","",SUMIFS(Txn[Signed Units],Txn[Key],J1508,Txn[Transaction Order],"&lt;="&amp;Q1508))</f>
      </c>
    </row>
    <row r="1509" spans="10:18" ht="15" customHeight="1" x14ac:dyDescent="0.15">
      <c r="J1509" s="246">
        <f>IF(OR(B1509="",C1509="",E1509=""),"",B1509&amp;":"&amp;C1509&amp;":"&amp;E1509)</f>
      </c>
      <c r="K1509" s="247">
        <f>IF(A1509="","",A1509*D1509)</f>
      </c>
      <c r="L1509" s="246">
        <f>IF(A1509="","",IF(OR(A1509=1,A1509=0),H1509,0))</f>
      </c>
      <c r="M1509" s="246">
        <f>IF(A1509="","",IF(A1509=-1,H1509,0))</f>
      </c>
      <c r="N1509">
        <f>IF(J1509="","",IF(E1509="SGD",1,IF(E1509="USD",Settings!$B$22,IF(E1509="HKD",Settings!$B$23,1))))</f>
      </c>
      <c r="O1509">
        <f>IF(OR(B1509="",C1509="",E1509=""),0,(IF(A1509=-1,H1509,0)-IF(OR(A1509=1,A1509=0),H1509,0)+IF(A1509=2,H1509,0))*IF(E1509="SGD",1,IF(E1509="USD",Settings!$B$22,IF(E1509="HKD",Settings!$B$23,1))))</f>
        <v>0</v>
      </c>
      <c r="P1509">
        <f>IF(OR(B1509="",C1509="",E1509=""),0,IF(A1509=2,H1509*IF(E1509="SGD",1,IF(E1509="USD",Settings!$B$22,IF(E1509="HKD",Settings!$B$23,1))),0))</f>
        <v>0</v>
      </c>
      <c r="Q1509" s="312">
        <f>IF(OR(J1509="",G1509=""),"",G1509+ROW()/1000000)</f>
      </c>
      <c r="R1509" s="247">
        <f>IF(Q1509="","",SUMIFS(Txn[Signed Units],Txn[Key],J1509,Txn[Transaction Order],"&lt;="&amp;Q1509))</f>
      </c>
    </row>
    <row r="1510" spans="10:18" ht="15" customHeight="1" x14ac:dyDescent="0.15">
      <c r="J1510" s="246">
        <f>IF(OR(B1510="",C1510="",E1510=""),"",B1510&amp;":"&amp;C1510&amp;":"&amp;E1510)</f>
      </c>
      <c r="K1510" s="247">
        <f>IF(A1510="","",A1510*D1510)</f>
      </c>
      <c r="L1510" s="246">
        <f>IF(A1510="","",IF(OR(A1510=1,A1510=0),H1510,0))</f>
      </c>
      <c r="M1510" s="246">
        <f>IF(A1510="","",IF(A1510=-1,H1510,0))</f>
      </c>
      <c r="N1510">
        <f>IF(J1510="","",IF(E1510="SGD",1,IF(E1510="USD",Settings!$B$22,IF(E1510="HKD",Settings!$B$23,1))))</f>
      </c>
      <c r="O1510">
        <f>IF(OR(B1510="",C1510="",E1510=""),0,(IF(A1510=-1,H1510,0)-IF(OR(A1510=1,A1510=0),H1510,0)+IF(A1510=2,H1510,0))*IF(E1510="SGD",1,IF(E1510="USD",Settings!$B$22,IF(E1510="HKD",Settings!$B$23,1))))</f>
        <v>0</v>
      </c>
      <c r="P1510">
        <f>IF(OR(B1510="",C1510="",E1510=""),0,IF(A1510=2,H1510*IF(E1510="SGD",1,IF(E1510="USD",Settings!$B$22,IF(E1510="HKD",Settings!$B$23,1))),0))</f>
        <v>0</v>
      </c>
      <c r="Q1510" s="312">
        <f>IF(OR(J1510="",G1510=""),"",G1510+ROW()/1000000)</f>
      </c>
      <c r="R1510" s="247">
        <f>IF(Q1510="","",SUMIFS(Txn[Signed Units],Txn[Key],J1510,Txn[Transaction Order],"&lt;="&amp;Q1510))</f>
      </c>
    </row>
    <row r="1511" spans="10:18" ht="15" customHeight="1" x14ac:dyDescent="0.15">
      <c r="J1511" s="246">
        <f>IF(OR(B1511="",C1511="",E1511=""),"",B1511&amp;":"&amp;C1511&amp;":"&amp;E1511)</f>
      </c>
      <c r="K1511" s="247">
        <f>IF(A1511="","",A1511*D1511)</f>
      </c>
      <c r="L1511" s="246">
        <f>IF(A1511="","",IF(OR(A1511=1,A1511=0),H1511,0))</f>
      </c>
      <c r="M1511" s="246">
        <f>IF(A1511="","",IF(A1511=-1,H1511,0))</f>
      </c>
      <c r="N1511">
        <f>IF(J1511="","",IF(E1511="SGD",1,IF(E1511="USD",Settings!$B$22,IF(E1511="HKD",Settings!$B$23,1))))</f>
      </c>
      <c r="O1511">
        <f>IF(OR(B1511="",C1511="",E1511=""),0,(IF(A1511=-1,H1511,0)-IF(OR(A1511=1,A1511=0),H1511,0)+IF(A1511=2,H1511,0))*IF(E1511="SGD",1,IF(E1511="USD",Settings!$B$22,IF(E1511="HKD",Settings!$B$23,1))))</f>
        <v>0</v>
      </c>
      <c r="P1511">
        <f>IF(OR(B1511="",C1511="",E1511=""),0,IF(A1511=2,H1511*IF(E1511="SGD",1,IF(E1511="USD",Settings!$B$22,IF(E1511="HKD",Settings!$B$23,1))),0))</f>
        <v>0</v>
      </c>
      <c r="Q1511" s="312">
        <f>IF(OR(J1511="",G1511=""),"",G1511+ROW()/1000000)</f>
      </c>
      <c r="R1511" s="247">
        <f>IF(Q1511="","",SUMIFS(Txn[Signed Units],Txn[Key],J1511,Txn[Transaction Order],"&lt;="&amp;Q1511))</f>
      </c>
    </row>
    <row r="1512" spans="10:18" ht="15" customHeight="1" x14ac:dyDescent="0.15">
      <c r="J1512" s="246">
        <f>IF(OR(B1512="",C1512="",E1512=""),"",B1512&amp;":"&amp;C1512&amp;":"&amp;E1512)</f>
      </c>
      <c r="K1512" s="247">
        <f>IF(A1512="","",A1512*D1512)</f>
      </c>
      <c r="L1512" s="246">
        <f>IF(A1512="","",IF(OR(A1512=1,A1512=0),H1512,0))</f>
      </c>
      <c r="M1512" s="246">
        <f>IF(A1512="","",IF(A1512=-1,H1512,0))</f>
      </c>
      <c r="N1512">
        <f>IF(J1512="","",IF(E1512="SGD",1,IF(E1512="USD",Settings!$B$22,IF(E1512="HKD",Settings!$B$23,1))))</f>
      </c>
      <c r="O1512">
        <f>IF(OR(B1512="",C1512="",E1512=""),0,(IF(A1512=-1,H1512,0)-IF(OR(A1512=1,A1512=0),H1512,0)+IF(A1512=2,H1512,0))*IF(E1512="SGD",1,IF(E1512="USD",Settings!$B$22,IF(E1512="HKD",Settings!$B$23,1))))</f>
        <v>0</v>
      </c>
      <c r="P1512">
        <f>IF(OR(B1512="",C1512="",E1512=""),0,IF(A1512=2,H1512*IF(E1512="SGD",1,IF(E1512="USD",Settings!$B$22,IF(E1512="HKD",Settings!$B$23,1))),0))</f>
        <v>0</v>
      </c>
      <c r="Q1512" s="312">
        <f>IF(OR(J1512="",G1512=""),"",G1512+ROW()/1000000)</f>
      </c>
      <c r="R1512" s="247">
        <f>IF(Q1512="","",SUMIFS(Txn[Signed Units],Txn[Key],J1512,Txn[Transaction Order],"&lt;="&amp;Q1512))</f>
      </c>
    </row>
    <row r="1513" spans="10:18" ht="15" customHeight="1" x14ac:dyDescent="0.15">
      <c r="J1513" s="246">
        <f>IF(OR(B1513="",C1513="",E1513=""),"",B1513&amp;":"&amp;C1513&amp;":"&amp;E1513)</f>
      </c>
      <c r="K1513" s="247">
        <f>IF(A1513="","",A1513*D1513)</f>
      </c>
      <c r="L1513" s="246">
        <f>IF(A1513="","",IF(OR(A1513=1,A1513=0),H1513,0))</f>
      </c>
      <c r="M1513" s="246">
        <f>IF(A1513="","",IF(A1513=-1,H1513,0))</f>
      </c>
      <c r="N1513">
        <f>IF(J1513="","",IF(E1513="SGD",1,IF(E1513="USD",Settings!$B$22,IF(E1513="HKD",Settings!$B$23,1))))</f>
      </c>
      <c r="O1513">
        <f>IF(OR(B1513="",C1513="",E1513=""),0,(IF(A1513=-1,H1513,0)-IF(OR(A1513=1,A1513=0),H1513,0)+IF(A1513=2,H1513,0))*IF(E1513="SGD",1,IF(E1513="USD",Settings!$B$22,IF(E1513="HKD",Settings!$B$23,1))))</f>
        <v>0</v>
      </c>
      <c r="P1513">
        <f>IF(OR(B1513="",C1513="",E1513=""),0,IF(A1513=2,H1513*IF(E1513="SGD",1,IF(E1513="USD",Settings!$B$22,IF(E1513="HKD",Settings!$B$23,1))),0))</f>
        <v>0</v>
      </c>
      <c r="Q1513" s="312">
        <f>IF(OR(J1513="",G1513=""),"",G1513+ROW()/1000000)</f>
      </c>
      <c r="R1513" s="247">
        <f>IF(Q1513="","",SUMIFS(Txn[Signed Units],Txn[Key],J1513,Txn[Transaction Order],"&lt;="&amp;Q1513))</f>
      </c>
    </row>
    <row r="1514" spans="10:18" ht="15" customHeight="1" x14ac:dyDescent="0.15">
      <c r="J1514" s="246">
        <f>IF(OR(B1514="",C1514="",E1514=""),"",B1514&amp;":"&amp;C1514&amp;":"&amp;E1514)</f>
      </c>
      <c r="K1514" s="247">
        <f>IF(A1514="","",A1514*D1514)</f>
      </c>
      <c r="L1514" s="246">
        <f>IF(A1514="","",IF(OR(A1514=1,A1514=0),H1514,0))</f>
      </c>
      <c r="M1514" s="246">
        <f>IF(A1514="","",IF(A1514=-1,H1514,0))</f>
      </c>
      <c r="N1514">
        <f>IF(J1514="","",IF(E1514="SGD",1,IF(E1514="USD",Settings!$B$22,IF(E1514="HKD",Settings!$B$23,1))))</f>
      </c>
      <c r="O1514">
        <f>IF(OR(B1514="",C1514="",E1514=""),0,(IF(A1514=-1,H1514,0)-IF(OR(A1514=1,A1514=0),H1514,0)+IF(A1514=2,H1514,0))*IF(E1514="SGD",1,IF(E1514="USD",Settings!$B$22,IF(E1514="HKD",Settings!$B$23,1))))</f>
        <v>0</v>
      </c>
      <c r="P1514">
        <f>IF(OR(B1514="",C1514="",E1514=""),0,IF(A1514=2,H1514*IF(E1514="SGD",1,IF(E1514="USD",Settings!$B$22,IF(E1514="HKD",Settings!$B$23,1))),0))</f>
        <v>0</v>
      </c>
      <c r="Q1514" s="312">
        <f>IF(OR(J1514="",G1514=""),"",G1514+ROW()/1000000)</f>
      </c>
      <c r="R1514" s="247">
        <f>IF(Q1514="","",SUMIFS(Txn[Signed Units],Txn[Key],J1514,Txn[Transaction Order],"&lt;="&amp;Q1514))</f>
      </c>
    </row>
    <row r="1515" spans="10:18" ht="15" customHeight="1" x14ac:dyDescent="0.15">
      <c r="J1515" s="246">
        <f>IF(OR(B1515="",C1515="",E1515=""),"",B1515&amp;":"&amp;C1515&amp;":"&amp;E1515)</f>
      </c>
      <c r="K1515" s="247">
        <f>IF(A1515="","",A1515*D1515)</f>
      </c>
      <c r="L1515" s="246">
        <f>IF(A1515="","",IF(OR(A1515=1,A1515=0),H1515,0))</f>
      </c>
      <c r="M1515" s="246">
        <f>IF(A1515="","",IF(A1515=-1,H1515,0))</f>
      </c>
      <c r="N1515">
        <f>IF(J1515="","",IF(E1515="SGD",1,IF(E1515="USD",Settings!$B$22,IF(E1515="HKD",Settings!$B$23,1))))</f>
      </c>
      <c r="O1515">
        <f>IF(OR(B1515="",C1515="",E1515=""),0,(IF(A1515=-1,H1515,0)-IF(OR(A1515=1,A1515=0),H1515,0)+IF(A1515=2,H1515,0))*IF(E1515="SGD",1,IF(E1515="USD",Settings!$B$22,IF(E1515="HKD",Settings!$B$23,1))))</f>
        <v>0</v>
      </c>
      <c r="P1515">
        <f>IF(OR(B1515="",C1515="",E1515=""),0,IF(A1515=2,H1515*IF(E1515="SGD",1,IF(E1515="USD",Settings!$B$22,IF(E1515="HKD",Settings!$B$23,1))),0))</f>
        <v>0</v>
      </c>
      <c r="Q1515" s="312">
        <f>IF(OR(J1515="",G1515=""),"",G1515+ROW()/1000000)</f>
      </c>
      <c r="R1515" s="247">
        <f>IF(Q1515="","",SUMIFS(Txn[Signed Units],Txn[Key],J1515,Txn[Transaction Order],"&lt;="&amp;Q1515))</f>
      </c>
    </row>
    <row r="1516" spans="10:18" ht="15" customHeight="1" x14ac:dyDescent="0.15">
      <c r="J1516" s="246">
        <f>IF(OR(B1516="",C1516="",E1516=""),"",B1516&amp;":"&amp;C1516&amp;":"&amp;E1516)</f>
      </c>
      <c r="K1516" s="247">
        <f>IF(A1516="","",A1516*D1516)</f>
      </c>
      <c r="L1516" s="246">
        <f>IF(A1516="","",IF(OR(A1516=1,A1516=0),H1516,0))</f>
      </c>
      <c r="M1516" s="246">
        <f>IF(A1516="","",IF(A1516=-1,H1516,0))</f>
      </c>
      <c r="N1516">
        <f>IF(J1516="","",IF(E1516="SGD",1,IF(E1516="USD",Settings!$B$22,IF(E1516="HKD",Settings!$B$23,1))))</f>
      </c>
      <c r="O1516">
        <f>IF(OR(B1516="",C1516="",E1516=""),0,(IF(A1516=-1,H1516,0)-IF(OR(A1516=1,A1516=0),H1516,0)+IF(A1516=2,H1516,0))*IF(E1516="SGD",1,IF(E1516="USD",Settings!$B$22,IF(E1516="HKD",Settings!$B$23,1))))</f>
        <v>0</v>
      </c>
      <c r="P1516">
        <f>IF(OR(B1516="",C1516="",E1516=""),0,IF(A1516=2,H1516*IF(E1516="SGD",1,IF(E1516="USD",Settings!$B$22,IF(E1516="HKD",Settings!$B$23,1))),0))</f>
        <v>0</v>
      </c>
      <c r="Q1516" s="312">
        <f>IF(OR(J1516="",G1516=""),"",G1516+ROW()/1000000)</f>
      </c>
      <c r="R1516" s="247">
        <f>IF(Q1516="","",SUMIFS(Txn[Signed Units],Txn[Key],J1516,Txn[Transaction Order],"&lt;="&amp;Q1516))</f>
      </c>
    </row>
    <row r="1517" spans="10:18" ht="15" customHeight="1" x14ac:dyDescent="0.15">
      <c r="J1517" s="246">
        <f>IF(OR(B1517="",C1517="",E1517=""),"",B1517&amp;":"&amp;C1517&amp;":"&amp;E1517)</f>
      </c>
      <c r="K1517" s="247">
        <f>IF(A1517="","",A1517*D1517)</f>
      </c>
      <c r="L1517" s="246">
        <f>IF(A1517="","",IF(OR(A1517=1,A1517=0),H1517,0))</f>
      </c>
      <c r="M1517" s="246">
        <f>IF(A1517="","",IF(A1517=-1,H1517,0))</f>
      </c>
      <c r="N1517">
        <f>IF(J1517="","",IF(E1517="SGD",1,IF(E1517="USD",Settings!$B$22,IF(E1517="HKD",Settings!$B$23,1))))</f>
      </c>
      <c r="O1517">
        <f>IF(OR(B1517="",C1517="",E1517=""),0,(IF(A1517=-1,H1517,0)-IF(OR(A1517=1,A1517=0),H1517,0)+IF(A1517=2,H1517,0))*IF(E1517="SGD",1,IF(E1517="USD",Settings!$B$22,IF(E1517="HKD",Settings!$B$23,1))))</f>
        <v>0</v>
      </c>
      <c r="P1517">
        <f>IF(OR(B1517="",C1517="",E1517=""),0,IF(A1517=2,H1517*IF(E1517="SGD",1,IF(E1517="USD",Settings!$B$22,IF(E1517="HKD",Settings!$B$23,1))),0))</f>
        <v>0</v>
      </c>
      <c r="Q1517" s="312">
        <f>IF(OR(J1517="",G1517=""),"",G1517+ROW()/1000000)</f>
      </c>
      <c r="R1517" s="247">
        <f>IF(Q1517="","",SUMIFS(Txn[Signed Units],Txn[Key],J1517,Txn[Transaction Order],"&lt;="&amp;Q1517))</f>
      </c>
    </row>
    <row r="1518" spans="10:18" ht="15" customHeight="1" x14ac:dyDescent="0.15">
      <c r="J1518" s="246">
        <f>IF(OR(B1518="",C1518="",E1518=""),"",B1518&amp;":"&amp;C1518&amp;":"&amp;E1518)</f>
      </c>
      <c r="K1518" s="247">
        <f>IF(A1518="","",A1518*D1518)</f>
      </c>
      <c r="L1518" s="246">
        <f>IF(A1518="","",IF(OR(A1518=1,A1518=0),H1518,0))</f>
      </c>
      <c r="M1518" s="246">
        <f>IF(A1518="","",IF(A1518=-1,H1518,0))</f>
      </c>
      <c r="N1518">
        <f>IF(J1518="","",IF(E1518="SGD",1,IF(E1518="USD",Settings!$B$22,IF(E1518="HKD",Settings!$B$23,1))))</f>
      </c>
      <c r="O1518">
        <f>IF(OR(B1518="",C1518="",E1518=""),0,(IF(A1518=-1,H1518,0)-IF(OR(A1518=1,A1518=0),H1518,0)+IF(A1518=2,H1518,0))*IF(E1518="SGD",1,IF(E1518="USD",Settings!$B$22,IF(E1518="HKD",Settings!$B$23,1))))</f>
        <v>0</v>
      </c>
      <c r="P1518">
        <f>IF(OR(B1518="",C1518="",E1518=""),0,IF(A1518=2,H1518*IF(E1518="SGD",1,IF(E1518="USD",Settings!$B$22,IF(E1518="HKD",Settings!$B$23,1))),0))</f>
        <v>0</v>
      </c>
      <c r="Q1518" s="312">
        <f>IF(OR(J1518="",G1518=""),"",G1518+ROW()/1000000)</f>
      </c>
      <c r="R1518" s="247">
        <f>IF(Q1518="","",SUMIFS(Txn[Signed Units],Txn[Key],J1518,Txn[Transaction Order],"&lt;="&amp;Q1518))</f>
      </c>
    </row>
    <row r="1519" spans="10:18" ht="15" customHeight="1" x14ac:dyDescent="0.15">
      <c r="J1519" s="246">
        <f>IF(OR(B1519="",C1519="",E1519=""),"",B1519&amp;":"&amp;C1519&amp;":"&amp;E1519)</f>
      </c>
      <c r="K1519" s="247">
        <f>IF(A1519="","",A1519*D1519)</f>
      </c>
      <c r="L1519" s="246">
        <f>IF(A1519="","",IF(OR(A1519=1,A1519=0),H1519,0))</f>
      </c>
      <c r="M1519" s="246">
        <f>IF(A1519="","",IF(A1519=-1,H1519,0))</f>
      </c>
      <c r="N1519">
        <f>IF(J1519="","",IF(E1519="SGD",1,IF(E1519="USD",Settings!$B$22,IF(E1519="HKD",Settings!$B$23,1))))</f>
      </c>
      <c r="O1519">
        <f>IF(OR(B1519="",C1519="",E1519=""),0,(IF(A1519=-1,H1519,0)-IF(OR(A1519=1,A1519=0),H1519,0)+IF(A1519=2,H1519,0))*IF(E1519="SGD",1,IF(E1519="USD",Settings!$B$22,IF(E1519="HKD",Settings!$B$23,1))))</f>
        <v>0</v>
      </c>
      <c r="P1519">
        <f>IF(OR(B1519="",C1519="",E1519=""),0,IF(A1519=2,H1519*IF(E1519="SGD",1,IF(E1519="USD",Settings!$B$22,IF(E1519="HKD",Settings!$B$23,1))),0))</f>
        <v>0</v>
      </c>
      <c r="Q1519" s="312">
        <f>IF(OR(J1519="",G1519=""),"",G1519+ROW()/1000000)</f>
      </c>
      <c r="R1519" s="247">
        <f>IF(Q1519="","",SUMIFS(Txn[Signed Units],Txn[Key],J1519,Txn[Transaction Order],"&lt;="&amp;Q1519))</f>
      </c>
    </row>
    <row r="1520" spans="10:18" ht="15" customHeight="1" x14ac:dyDescent="0.15">
      <c r="J1520" s="246">
        <f>IF(OR(B1520="",C1520="",E1520=""),"",B1520&amp;":"&amp;C1520&amp;":"&amp;E1520)</f>
      </c>
      <c r="K1520" s="247">
        <f>IF(A1520="","",A1520*D1520)</f>
      </c>
      <c r="L1520" s="246">
        <f>IF(A1520="","",IF(OR(A1520=1,A1520=0),H1520,0))</f>
      </c>
      <c r="M1520" s="246">
        <f>IF(A1520="","",IF(A1520=-1,H1520,0))</f>
      </c>
      <c r="N1520">
        <f>IF(J1520="","",IF(E1520="SGD",1,IF(E1520="USD",Settings!$B$22,IF(E1520="HKD",Settings!$B$23,1))))</f>
      </c>
      <c r="O1520">
        <f>IF(OR(B1520="",C1520="",E1520=""),0,(IF(A1520=-1,H1520,0)-IF(OR(A1520=1,A1520=0),H1520,0)+IF(A1520=2,H1520,0))*IF(E1520="SGD",1,IF(E1520="USD",Settings!$B$22,IF(E1520="HKD",Settings!$B$23,1))))</f>
        <v>0</v>
      </c>
      <c r="P1520">
        <f>IF(OR(B1520="",C1520="",E1520=""),0,IF(A1520=2,H1520*IF(E1520="SGD",1,IF(E1520="USD",Settings!$B$22,IF(E1520="HKD",Settings!$B$23,1))),0))</f>
        <v>0</v>
      </c>
      <c r="Q1520" s="312">
        <f>IF(OR(J1520="",G1520=""),"",G1520+ROW()/1000000)</f>
      </c>
      <c r="R1520" s="247">
        <f>IF(Q1520="","",SUMIFS(Txn[Signed Units],Txn[Key],J1520,Txn[Transaction Order],"&lt;="&amp;Q1520))</f>
      </c>
    </row>
    <row r="1521" spans="10:18" ht="15" customHeight="1" x14ac:dyDescent="0.15">
      <c r="J1521" s="246">
        <f>IF(OR(B1521="",C1521="",E1521=""),"",B1521&amp;":"&amp;C1521&amp;":"&amp;E1521)</f>
      </c>
      <c r="K1521" s="247">
        <f>IF(A1521="","",A1521*D1521)</f>
      </c>
      <c r="L1521" s="246">
        <f>IF(A1521="","",IF(OR(A1521=1,A1521=0),H1521,0))</f>
      </c>
      <c r="M1521" s="246">
        <f>IF(A1521="","",IF(A1521=-1,H1521,0))</f>
      </c>
      <c r="N1521">
        <f>IF(J1521="","",IF(E1521="SGD",1,IF(E1521="USD",Settings!$B$22,IF(E1521="HKD",Settings!$B$23,1))))</f>
      </c>
      <c r="O1521">
        <f>IF(OR(B1521="",C1521="",E1521=""),0,(IF(A1521=-1,H1521,0)-IF(OR(A1521=1,A1521=0),H1521,0)+IF(A1521=2,H1521,0))*IF(E1521="SGD",1,IF(E1521="USD",Settings!$B$22,IF(E1521="HKD",Settings!$B$23,1))))</f>
        <v>0</v>
      </c>
      <c r="P1521">
        <f>IF(OR(B1521="",C1521="",E1521=""),0,IF(A1521=2,H1521*IF(E1521="SGD",1,IF(E1521="USD",Settings!$B$22,IF(E1521="HKD",Settings!$B$23,1))),0))</f>
        <v>0</v>
      </c>
      <c r="Q1521" s="312">
        <f>IF(OR(J1521="",G1521=""),"",G1521+ROW()/1000000)</f>
      </c>
      <c r="R1521" s="247">
        <f>IF(Q1521="","",SUMIFS(Txn[Signed Units],Txn[Key],J1521,Txn[Transaction Order],"&lt;="&amp;Q1521))</f>
      </c>
    </row>
    <row r="1522" spans="10:18" ht="15" customHeight="1" x14ac:dyDescent="0.15">
      <c r="J1522" s="246">
        <f>IF(OR(B1522="",C1522="",E1522=""),"",B1522&amp;":"&amp;C1522&amp;":"&amp;E1522)</f>
      </c>
      <c r="K1522" s="247">
        <f>IF(A1522="","",A1522*D1522)</f>
      </c>
      <c r="L1522" s="246">
        <f>IF(A1522="","",IF(OR(A1522=1,A1522=0),H1522,0))</f>
      </c>
      <c r="M1522" s="246">
        <f>IF(A1522="","",IF(A1522=-1,H1522,0))</f>
      </c>
      <c r="N1522">
        <f>IF(J1522="","",IF(E1522="SGD",1,IF(E1522="USD",Settings!$B$22,IF(E1522="HKD",Settings!$B$23,1))))</f>
      </c>
      <c r="O1522">
        <f>IF(OR(B1522="",C1522="",E1522=""),0,(IF(A1522=-1,H1522,0)-IF(OR(A1522=1,A1522=0),H1522,0)+IF(A1522=2,H1522,0))*IF(E1522="SGD",1,IF(E1522="USD",Settings!$B$22,IF(E1522="HKD",Settings!$B$23,1))))</f>
        <v>0</v>
      </c>
      <c r="P1522">
        <f>IF(OR(B1522="",C1522="",E1522=""),0,IF(A1522=2,H1522*IF(E1522="SGD",1,IF(E1522="USD",Settings!$B$22,IF(E1522="HKD",Settings!$B$23,1))),0))</f>
        <v>0</v>
      </c>
      <c r="Q1522" s="312">
        <f>IF(OR(J1522="",G1522=""),"",G1522+ROW()/1000000)</f>
      </c>
      <c r="R1522" s="247">
        <f>IF(Q1522="","",SUMIFS(Txn[Signed Units],Txn[Key],J1522,Txn[Transaction Order],"&lt;="&amp;Q1522))</f>
      </c>
    </row>
    <row r="1523" spans="10:18" ht="15" customHeight="1" x14ac:dyDescent="0.15">
      <c r="J1523" s="246">
        <f>IF(OR(B1523="",C1523="",E1523=""),"",B1523&amp;":"&amp;C1523&amp;":"&amp;E1523)</f>
      </c>
      <c r="K1523" s="247">
        <f>IF(A1523="","",A1523*D1523)</f>
      </c>
      <c r="L1523" s="246">
        <f>IF(A1523="","",IF(OR(A1523=1,A1523=0),H1523,0))</f>
      </c>
      <c r="M1523" s="246">
        <f>IF(A1523="","",IF(A1523=-1,H1523,0))</f>
      </c>
      <c r="N1523">
        <f>IF(J1523="","",IF(E1523="SGD",1,IF(E1523="USD",Settings!$B$22,IF(E1523="HKD",Settings!$B$23,1))))</f>
      </c>
      <c r="O1523">
        <f>IF(OR(B1523="",C1523="",E1523=""),0,(IF(A1523=-1,H1523,0)-IF(OR(A1523=1,A1523=0),H1523,0)+IF(A1523=2,H1523,0))*IF(E1523="SGD",1,IF(E1523="USD",Settings!$B$22,IF(E1523="HKD",Settings!$B$23,1))))</f>
        <v>0</v>
      </c>
      <c r="P1523">
        <f>IF(OR(B1523="",C1523="",E1523=""),0,IF(A1523=2,H1523*IF(E1523="SGD",1,IF(E1523="USD",Settings!$B$22,IF(E1523="HKD",Settings!$B$23,1))),0))</f>
        <v>0</v>
      </c>
      <c r="Q1523" s="312">
        <f>IF(OR(J1523="",G1523=""),"",G1523+ROW()/1000000)</f>
      </c>
      <c r="R1523" s="247">
        <f>IF(Q1523="","",SUMIFS(Txn[Signed Units],Txn[Key],J1523,Txn[Transaction Order],"&lt;="&amp;Q1523))</f>
      </c>
    </row>
    <row r="1524" spans="10:18" ht="15" customHeight="1" x14ac:dyDescent="0.15">
      <c r="J1524" s="246">
        <f>IF(OR(B1524="",C1524="",E1524=""),"",B1524&amp;":"&amp;C1524&amp;":"&amp;E1524)</f>
      </c>
      <c r="K1524" s="247">
        <f>IF(A1524="","",A1524*D1524)</f>
      </c>
      <c r="L1524" s="246">
        <f>IF(A1524="","",IF(OR(A1524=1,A1524=0),H1524,0))</f>
      </c>
      <c r="M1524" s="246">
        <f>IF(A1524="","",IF(A1524=-1,H1524,0))</f>
      </c>
      <c r="N1524">
        <f>IF(J1524="","",IF(E1524="SGD",1,IF(E1524="USD",Settings!$B$22,IF(E1524="HKD",Settings!$B$23,1))))</f>
      </c>
      <c r="O1524">
        <f>IF(OR(B1524="",C1524="",E1524=""),0,(IF(A1524=-1,H1524,0)-IF(OR(A1524=1,A1524=0),H1524,0)+IF(A1524=2,H1524,0))*IF(E1524="SGD",1,IF(E1524="USD",Settings!$B$22,IF(E1524="HKD",Settings!$B$23,1))))</f>
        <v>0</v>
      </c>
      <c r="P1524">
        <f>IF(OR(B1524="",C1524="",E1524=""),0,IF(A1524=2,H1524*IF(E1524="SGD",1,IF(E1524="USD",Settings!$B$22,IF(E1524="HKD",Settings!$B$23,1))),0))</f>
        <v>0</v>
      </c>
      <c r="Q1524" s="312">
        <f>IF(OR(J1524="",G1524=""),"",G1524+ROW()/1000000)</f>
      </c>
      <c r="R1524" s="247">
        <f>IF(Q1524="","",SUMIFS(Txn[Signed Units],Txn[Key],J1524,Txn[Transaction Order],"&lt;="&amp;Q1524))</f>
      </c>
    </row>
    <row r="1525" spans="10:18" ht="15" customHeight="1" x14ac:dyDescent="0.15">
      <c r="J1525" s="246">
        <f>IF(OR(B1525="",C1525="",E1525=""),"",B1525&amp;":"&amp;C1525&amp;":"&amp;E1525)</f>
      </c>
      <c r="K1525" s="247">
        <f>IF(A1525="","",A1525*D1525)</f>
      </c>
      <c r="L1525" s="246">
        <f>IF(A1525="","",IF(OR(A1525=1,A1525=0),H1525,0))</f>
      </c>
      <c r="M1525" s="246">
        <f>IF(A1525="","",IF(A1525=-1,H1525,0))</f>
      </c>
      <c r="N1525">
        <f>IF(J1525="","",IF(E1525="SGD",1,IF(E1525="USD",Settings!$B$22,IF(E1525="HKD",Settings!$B$23,1))))</f>
      </c>
      <c r="O1525">
        <f>IF(OR(B1525="",C1525="",E1525=""),0,(IF(A1525=-1,H1525,0)-IF(OR(A1525=1,A1525=0),H1525,0)+IF(A1525=2,H1525,0))*IF(E1525="SGD",1,IF(E1525="USD",Settings!$B$22,IF(E1525="HKD",Settings!$B$23,1))))</f>
        <v>0</v>
      </c>
      <c r="P1525">
        <f>IF(OR(B1525="",C1525="",E1525=""),0,IF(A1525=2,H1525*IF(E1525="SGD",1,IF(E1525="USD",Settings!$B$22,IF(E1525="HKD",Settings!$B$23,1))),0))</f>
        <v>0</v>
      </c>
      <c r="Q1525" s="312">
        <f>IF(OR(J1525="",G1525=""),"",G1525+ROW()/1000000)</f>
      </c>
      <c r="R1525" s="247">
        <f>IF(Q1525="","",SUMIFS(Txn[Signed Units],Txn[Key],J1525,Txn[Transaction Order],"&lt;="&amp;Q1525))</f>
      </c>
    </row>
    <row r="1526" spans="10:18" ht="15" customHeight="1" x14ac:dyDescent="0.15">
      <c r="J1526" s="246">
        <f>IF(OR(B1526="",C1526="",E1526=""),"",B1526&amp;":"&amp;C1526&amp;":"&amp;E1526)</f>
      </c>
      <c r="K1526" s="247">
        <f>IF(A1526="","",A1526*D1526)</f>
      </c>
      <c r="L1526" s="246">
        <f>IF(A1526="","",IF(OR(A1526=1,A1526=0),H1526,0))</f>
      </c>
      <c r="M1526" s="246">
        <f>IF(A1526="","",IF(A1526=-1,H1526,0))</f>
      </c>
      <c r="N1526">
        <f>IF(J1526="","",IF(E1526="SGD",1,IF(E1526="USD",Settings!$B$22,IF(E1526="HKD",Settings!$B$23,1))))</f>
      </c>
      <c r="O1526">
        <f>IF(OR(B1526="",C1526="",E1526=""),0,(IF(A1526=-1,H1526,0)-IF(OR(A1526=1,A1526=0),H1526,0)+IF(A1526=2,H1526,0))*IF(E1526="SGD",1,IF(E1526="USD",Settings!$B$22,IF(E1526="HKD",Settings!$B$23,1))))</f>
        <v>0</v>
      </c>
      <c r="P1526">
        <f>IF(OR(B1526="",C1526="",E1526=""),0,IF(A1526=2,H1526*IF(E1526="SGD",1,IF(E1526="USD",Settings!$B$22,IF(E1526="HKD",Settings!$B$23,1))),0))</f>
        <v>0</v>
      </c>
      <c r="Q1526" s="312">
        <f>IF(OR(J1526="",G1526=""),"",G1526+ROW()/1000000)</f>
      </c>
      <c r="R1526" s="247">
        <f>IF(Q1526="","",SUMIFS(Txn[Signed Units],Txn[Key],J1526,Txn[Transaction Order],"&lt;="&amp;Q1526))</f>
      </c>
    </row>
    <row r="1527" spans="10:18" ht="15" customHeight="1" x14ac:dyDescent="0.15">
      <c r="J1527" s="246">
        <f>IF(OR(B1527="",C1527="",E1527=""),"",B1527&amp;":"&amp;C1527&amp;":"&amp;E1527)</f>
      </c>
      <c r="K1527" s="247">
        <f>IF(A1527="","",A1527*D1527)</f>
      </c>
      <c r="L1527" s="246">
        <f>IF(A1527="","",IF(OR(A1527=1,A1527=0),H1527,0))</f>
      </c>
      <c r="M1527" s="246">
        <f>IF(A1527="","",IF(A1527=-1,H1527,0))</f>
      </c>
      <c r="N1527">
        <f>IF(J1527="","",IF(E1527="SGD",1,IF(E1527="USD",Settings!$B$22,IF(E1527="HKD",Settings!$B$23,1))))</f>
      </c>
      <c r="O1527">
        <f>IF(OR(B1527="",C1527="",E1527=""),0,(IF(A1527=-1,H1527,0)-IF(OR(A1527=1,A1527=0),H1527,0)+IF(A1527=2,H1527,0))*IF(E1527="SGD",1,IF(E1527="USD",Settings!$B$22,IF(E1527="HKD",Settings!$B$23,1))))</f>
        <v>0</v>
      </c>
      <c r="P1527">
        <f>IF(OR(B1527="",C1527="",E1527=""),0,IF(A1527=2,H1527*IF(E1527="SGD",1,IF(E1527="USD",Settings!$B$22,IF(E1527="HKD",Settings!$B$23,1))),0))</f>
        <v>0</v>
      </c>
      <c r="Q1527" s="312">
        <f>IF(OR(J1527="",G1527=""),"",G1527+ROW()/1000000)</f>
      </c>
      <c r="R1527" s="247">
        <f>IF(Q1527="","",SUMIFS(Txn[Signed Units],Txn[Key],J1527,Txn[Transaction Order],"&lt;="&amp;Q1527))</f>
      </c>
    </row>
    <row r="1528" spans="10:18" ht="15" customHeight="1" x14ac:dyDescent="0.15">
      <c r="J1528" s="246">
        <f>IF(OR(B1528="",C1528="",E1528=""),"",B1528&amp;":"&amp;C1528&amp;":"&amp;E1528)</f>
      </c>
      <c r="K1528" s="247">
        <f>IF(A1528="","",A1528*D1528)</f>
      </c>
      <c r="L1528" s="246">
        <f>IF(A1528="","",IF(OR(A1528=1,A1528=0),H1528,0))</f>
      </c>
      <c r="M1528" s="246">
        <f>IF(A1528="","",IF(A1528=-1,H1528,0))</f>
      </c>
      <c r="N1528">
        <f>IF(J1528="","",IF(E1528="SGD",1,IF(E1528="USD",Settings!$B$22,IF(E1528="HKD",Settings!$B$23,1))))</f>
      </c>
      <c r="O1528">
        <f>IF(OR(B1528="",C1528="",E1528=""),0,(IF(A1528=-1,H1528,0)-IF(OR(A1528=1,A1528=0),H1528,0)+IF(A1528=2,H1528,0))*IF(E1528="SGD",1,IF(E1528="USD",Settings!$B$22,IF(E1528="HKD",Settings!$B$23,1))))</f>
        <v>0</v>
      </c>
      <c r="P1528">
        <f>IF(OR(B1528="",C1528="",E1528=""),0,IF(A1528=2,H1528*IF(E1528="SGD",1,IF(E1528="USD",Settings!$B$22,IF(E1528="HKD",Settings!$B$23,1))),0))</f>
        <v>0</v>
      </c>
      <c r="Q1528" s="312">
        <f>IF(OR(J1528="",G1528=""),"",G1528+ROW()/1000000)</f>
      </c>
      <c r="R1528" s="247">
        <f>IF(Q1528="","",SUMIFS(Txn[Signed Units],Txn[Key],J1528,Txn[Transaction Order],"&lt;="&amp;Q1528))</f>
      </c>
    </row>
    <row r="1529" spans="10:18" ht="15" customHeight="1" x14ac:dyDescent="0.15">
      <c r="J1529" s="246">
        <f>IF(OR(B1529="",C1529="",E1529=""),"",B1529&amp;":"&amp;C1529&amp;":"&amp;E1529)</f>
      </c>
      <c r="K1529" s="247">
        <f>IF(A1529="","",A1529*D1529)</f>
      </c>
      <c r="L1529" s="246">
        <f>IF(A1529="","",IF(OR(A1529=1,A1529=0),H1529,0))</f>
      </c>
      <c r="M1529" s="246">
        <f>IF(A1529="","",IF(A1529=-1,H1529,0))</f>
      </c>
      <c r="N1529">
        <f>IF(J1529="","",IF(E1529="SGD",1,IF(E1529="USD",Settings!$B$22,IF(E1529="HKD",Settings!$B$23,1))))</f>
      </c>
      <c r="O1529">
        <f>IF(OR(B1529="",C1529="",E1529=""),0,(IF(A1529=-1,H1529,0)-IF(OR(A1529=1,A1529=0),H1529,0)+IF(A1529=2,H1529,0))*IF(E1529="SGD",1,IF(E1529="USD",Settings!$B$22,IF(E1529="HKD",Settings!$B$23,1))))</f>
        <v>0</v>
      </c>
      <c r="P1529">
        <f>IF(OR(B1529="",C1529="",E1529=""),0,IF(A1529=2,H1529*IF(E1529="SGD",1,IF(E1529="USD",Settings!$B$22,IF(E1529="HKD",Settings!$B$23,1))),0))</f>
        <v>0</v>
      </c>
      <c r="Q1529" s="312">
        <f>IF(OR(J1529="",G1529=""),"",G1529+ROW()/1000000)</f>
      </c>
      <c r="R1529" s="247">
        <f>IF(Q1529="","",SUMIFS(Txn[Signed Units],Txn[Key],J1529,Txn[Transaction Order],"&lt;="&amp;Q1529))</f>
      </c>
    </row>
    <row r="1530" spans="10:18" ht="15" customHeight="1" x14ac:dyDescent="0.15">
      <c r="J1530" s="246">
        <f>IF(OR(B1530="",C1530="",E1530=""),"",B1530&amp;":"&amp;C1530&amp;":"&amp;E1530)</f>
      </c>
      <c r="K1530" s="247">
        <f>IF(A1530="","",A1530*D1530)</f>
      </c>
      <c r="L1530" s="246">
        <f>IF(A1530="","",IF(OR(A1530=1,A1530=0),H1530,0))</f>
      </c>
      <c r="M1530" s="246">
        <f>IF(A1530="","",IF(A1530=-1,H1530,0))</f>
      </c>
      <c r="N1530">
        <f>IF(J1530="","",IF(E1530="SGD",1,IF(E1530="USD",Settings!$B$22,IF(E1530="HKD",Settings!$B$23,1))))</f>
      </c>
      <c r="O1530">
        <f>IF(OR(B1530="",C1530="",E1530=""),0,(IF(A1530=-1,H1530,0)-IF(OR(A1530=1,A1530=0),H1530,0)+IF(A1530=2,H1530,0))*IF(E1530="SGD",1,IF(E1530="USD",Settings!$B$22,IF(E1530="HKD",Settings!$B$23,1))))</f>
        <v>0</v>
      </c>
      <c r="P1530">
        <f>IF(OR(B1530="",C1530="",E1530=""),0,IF(A1530=2,H1530*IF(E1530="SGD",1,IF(E1530="USD",Settings!$B$22,IF(E1530="HKD",Settings!$B$23,1))),0))</f>
        <v>0</v>
      </c>
      <c r="Q1530" s="312">
        <f>IF(OR(J1530="",G1530=""),"",G1530+ROW()/1000000)</f>
      </c>
      <c r="R1530" s="247">
        <f>IF(Q1530="","",SUMIFS(Txn[Signed Units],Txn[Key],J1530,Txn[Transaction Order],"&lt;="&amp;Q1530))</f>
      </c>
    </row>
    <row r="1531" spans="10:18" ht="15" customHeight="1" x14ac:dyDescent="0.15">
      <c r="J1531" s="246">
        <f>IF(OR(B1531="",C1531="",E1531=""),"",B1531&amp;":"&amp;C1531&amp;":"&amp;E1531)</f>
      </c>
      <c r="K1531" s="247">
        <f>IF(A1531="","",A1531*D1531)</f>
      </c>
      <c r="L1531" s="246">
        <f>IF(A1531="","",IF(OR(A1531=1,A1531=0),H1531,0))</f>
      </c>
      <c r="M1531" s="246">
        <f>IF(A1531="","",IF(A1531=-1,H1531,0))</f>
      </c>
      <c r="N1531">
        <f>IF(J1531="","",IF(E1531="SGD",1,IF(E1531="USD",Settings!$B$22,IF(E1531="HKD",Settings!$B$23,1))))</f>
      </c>
      <c r="O1531">
        <f>IF(OR(B1531="",C1531="",E1531=""),0,(IF(A1531=-1,H1531,0)-IF(OR(A1531=1,A1531=0),H1531,0)+IF(A1531=2,H1531,0))*IF(E1531="SGD",1,IF(E1531="USD",Settings!$B$22,IF(E1531="HKD",Settings!$B$23,1))))</f>
        <v>0</v>
      </c>
      <c r="P1531">
        <f>IF(OR(B1531="",C1531="",E1531=""),0,IF(A1531=2,H1531*IF(E1531="SGD",1,IF(E1531="USD",Settings!$B$22,IF(E1531="HKD",Settings!$B$23,1))),0))</f>
        <v>0</v>
      </c>
      <c r="Q1531" s="312">
        <f>IF(OR(J1531="",G1531=""),"",G1531+ROW()/1000000)</f>
      </c>
      <c r="R1531" s="247">
        <f>IF(Q1531="","",SUMIFS(Txn[Signed Units],Txn[Key],J1531,Txn[Transaction Order],"&lt;="&amp;Q1531))</f>
      </c>
    </row>
    <row r="1532" spans="10:18" ht="15" customHeight="1" x14ac:dyDescent="0.15">
      <c r="J1532" s="246">
        <f>IF(OR(B1532="",C1532="",E1532=""),"",B1532&amp;":"&amp;C1532&amp;":"&amp;E1532)</f>
      </c>
      <c r="K1532" s="247">
        <f>IF(A1532="","",A1532*D1532)</f>
      </c>
      <c r="L1532" s="246">
        <f>IF(A1532="","",IF(OR(A1532=1,A1532=0),H1532,0))</f>
      </c>
      <c r="M1532" s="246">
        <f>IF(A1532="","",IF(A1532=-1,H1532,0))</f>
      </c>
      <c r="N1532">
        <f>IF(J1532="","",IF(E1532="SGD",1,IF(E1532="USD",Settings!$B$22,IF(E1532="HKD",Settings!$B$23,1))))</f>
      </c>
      <c r="O1532">
        <f>IF(OR(B1532="",C1532="",E1532=""),0,(IF(A1532=-1,H1532,0)-IF(OR(A1532=1,A1532=0),H1532,0)+IF(A1532=2,H1532,0))*IF(E1532="SGD",1,IF(E1532="USD",Settings!$B$22,IF(E1532="HKD",Settings!$B$23,1))))</f>
        <v>0</v>
      </c>
      <c r="P1532">
        <f>IF(OR(B1532="",C1532="",E1532=""),0,IF(A1532=2,H1532*IF(E1532="SGD",1,IF(E1532="USD",Settings!$B$22,IF(E1532="HKD",Settings!$B$23,1))),0))</f>
        <v>0</v>
      </c>
      <c r="Q1532" s="312">
        <f>IF(OR(J1532="",G1532=""),"",G1532+ROW()/1000000)</f>
      </c>
      <c r="R1532" s="247">
        <f>IF(Q1532="","",SUMIFS(Txn[Signed Units],Txn[Key],J1532,Txn[Transaction Order],"&lt;="&amp;Q1532))</f>
      </c>
    </row>
    <row r="1533" spans="10:18" ht="15" customHeight="1" x14ac:dyDescent="0.15">
      <c r="J1533" s="246">
        <f>IF(OR(B1533="",C1533="",E1533=""),"",B1533&amp;":"&amp;C1533&amp;":"&amp;E1533)</f>
      </c>
      <c r="K1533" s="247">
        <f>IF(A1533="","",A1533*D1533)</f>
      </c>
      <c r="L1533" s="246">
        <f>IF(A1533="","",IF(OR(A1533=1,A1533=0),H1533,0))</f>
      </c>
      <c r="M1533" s="246">
        <f>IF(A1533="","",IF(A1533=-1,H1533,0))</f>
      </c>
      <c r="N1533">
        <f>IF(J1533="","",IF(E1533="SGD",1,IF(E1533="USD",Settings!$B$22,IF(E1533="HKD",Settings!$B$23,1))))</f>
      </c>
      <c r="O1533">
        <f>IF(OR(B1533="",C1533="",E1533=""),0,(IF(A1533=-1,H1533,0)-IF(OR(A1533=1,A1533=0),H1533,0)+IF(A1533=2,H1533,0))*IF(E1533="SGD",1,IF(E1533="USD",Settings!$B$22,IF(E1533="HKD",Settings!$B$23,1))))</f>
        <v>0</v>
      </c>
      <c r="P1533">
        <f>IF(OR(B1533="",C1533="",E1533=""),0,IF(A1533=2,H1533*IF(E1533="SGD",1,IF(E1533="USD",Settings!$B$22,IF(E1533="HKD",Settings!$B$23,1))),0))</f>
        <v>0</v>
      </c>
      <c r="Q1533" s="312">
        <f>IF(OR(J1533="",G1533=""),"",G1533+ROW()/1000000)</f>
      </c>
      <c r="R1533" s="247">
        <f>IF(Q1533="","",SUMIFS(Txn[Signed Units],Txn[Key],J1533,Txn[Transaction Order],"&lt;="&amp;Q1533))</f>
      </c>
    </row>
    <row r="1534" spans="10:18" ht="15" customHeight="1" x14ac:dyDescent="0.15">
      <c r="J1534" s="246">
        <f>IF(OR(B1534="",C1534="",E1534=""),"",B1534&amp;":"&amp;C1534&amp;":"&amp;E1534)</f>
      </c>
      <c r="K1534" s="247">
        <f>IF(A1534="","",A1534*D1534)</f>
      </c>
      <c r="L1534" s="246">
        <f>IF(A1534="","",IF(OR(A1534=1,A1534=0),H1534,0))</f>
      </c>
      <c r="M1534" s="246">
        <f>IF(A1534="","",IF(A1534=-1,H1534,0))</f>
      </c>
      <c r="N1534">
        <f>IF(J1534="","",IF(E1534="SGD",1,IF(E1534="USD",Settings!$B$22,IF(E1534="HKD",Settings!$B$23,1))))</f>
      </c>
      <c r="O1534">
        <f>IF(OR(B1534="",C1534="",E1534=""),0,(IF(A1534=-1,H1534,0)-IF(OR(A1534=1,A1534=0),H1534,0)+IF(A1534=2,H1534,0))*IF(E1534="SGD",1,IF(E1534="USD",Settings!$B$22,IF(E1534="HKD",Settings!$B$23,1))))</f>
        <v>0</v>
      </c>
      <c r="P1534">
        <f>IF(OR(B1534="",C1534="",E1534=""),0,IF(A1534=2,H1534*IF(E1534="SGD",1,IF(E1534="USD",Settings!$B$22,IF(E1534="HKD",Settings!$B$23,1))),0))</f>
        <v>0</v>
      </c>
      <c r="Q1534" s="312">
        <f>IF(OR(J1534="",G1534=""),"",G1534+ROW()/1000000)</f>
      </c>
      <c r="R1534" s="247">
        <f>IF(Q1534="","",SUMIFS(Txn[Signed Units],Txn[Key],J1534,Txn[Transaction Order],"&lt;="&amp;Q1534))</f>
      </c>
    </row>
    <row r="1535" spans="10:18" ht="15" customHeight="1" x14ac:dyDescent="0.15">
      <c r="J1535" s="246">
        <f>IF(OR(B1535="",C1535="",E1535=""),"",B1535&amp;":"&amp;C1535&amp;":"&amp;E1535)</f>
      </c>
      <c r="K1535" s="247">
        <f>IF(A1535="","",A1535*D1535)</f>
      </c>
      <c r="L1535" s="246">
        <f>IF(A1535="","",IF(OR(A1535=1,A1535=0),H1535,0))</f>
      </c>
      <c r="M1535" s="246">
        <f>IF(A1535="","",IF(A1535=-1,H1535,0))</f>
      </c>
      <c r="N1535">
        <f>IF(J1535="","",IF(E1535="SGD",1,IF(E1535="USD",Settings!$B$22,IF(E1535="HKD",Settings!$B$23,1))))</f>
      </c>
      <c r="O1535">
        <f>IF(OR(B1535="",C1535="",E1535=""),0,(IF(A1535=-1,H1535,0)-IF(OR(A1535=1,A1535=0),H1535,0)+IF(A1535=2,H1535,0))*IF(E1535="SGD",1,IF(E1535="USD",Settings!$B$22,IF(E1535="HKD",Settings!$B$23,1))))</f>
        <v>0</v>
      </c>
      <c r="P1535">
        <f>IF(OR(B1535="",C1535="",E1535=""),0,IF(A1535=2,H1535*IF(E1535="SGD",1,IF(E1535="USD",Settings!$B$22,IF(E1535="HKD",Settings!$B$23,1))),0))</f>
        <v>0</v>
      </c>
      <c r="Q1535" s="312">
        <f>IF(OR(J1535="",G1535=""),"",G1535+ROW()/1000000)</f>
      </c>
      <c r="R1535" s="247">
        <f>IF(Q1535="","",SUMIFS(Txn[Signed Units],Txn[Key],J1535,Txn[Transaction Order],"&lt;="&amp;Q1535))</f>
      </c>
    </row>
    <row r="1536" spans="10:18" ht="15" customHeight="1" x14ac:dyDescent="0.15">
      <c r="J1536" s="246">
        <f>IF(OR(B1536="",C1536="",E1536=""),"",B1536&amp;":"&amp;C1536&amp;":"&amp;E1536)</f>
      </c>
      <c r="K1536" s="247">
        <f>IF(A1536="","",A1536*D1536)</f>
      </c>
      <c r="L1536" s="246">
        <f>IF(A1536="","",IF(OR(A1536=1,A1536=0),H1536,0))</f>
      </c>
      <c r="M1536" s="246">
        <f>IF(A1536="","",IF(A1536=-1,H1536,0))</f>
      </c>
      <c r="N1536">
        <f>IF(J1536="","",IF(E1536="SGD",1,IF(E1536="USD",Settings!$B$22,IF(E1536="HKD",Settings!$B$23,1))))</f>
      </c>
      <c r="O1536">
        <f>IF(OR(B1536="",C1536="",E1536=""),0,(IF(A1536=-1,H1536,0)-IF(OR(A1536=1,A1536=0),H1536,0)+IF(A1536=2,H1536,0))*IF(E1536="SGD",1,IF(E1536="USD",Settings!$B$22,IF(E1536="HKD",Settings!$B$23,1))))</f>
        <v>0</v>
      </c>
      <c r="P1536">
        <f>IF(OR(B1536="",C1536="",E1536=""),0,IF(A1536=2,H1536*IF(E1536="SGD",1,IF(E1536="USD",Settings!$B$22,IF(E1536="HKD",Settings!$B$23,1))),0))</f>
        <v>0</v>
      </c>
      <c r="Q1536" s="312">
        <f>IF(OR(J1536="",G1536=""),"",G1536+ROW()/1000000)</f>
      </c>
      <c r="R1536" s="247">
        <f>IF(Q1536="","",SUMIFS(Txn[Signed Units],Txn[Key],J1536,Txn[Transaction Order],"&lt;="&amp;Q1536))</f>
      </c>
    </row>
    <row r="1537" spans="10:18" ht="15" customHeight="1" x14ac:dyDescent="0.15">
      <c r="J1537" s="246">
        <f>IF(OR(B1537="",C1537="",E1537=""),"",B1537&amp;":"&amp;C1537&amp;":"&amp;E1537)</f>
      </c>
      <c r="K1537" s="247">
        <f>IF(A1537="","",A1537*D1537)</f>
      </c>
      <c r="L1537" s="246">
        <f>IF(A1537="","",IF(OR(A1537=1,A1537=0),H1537,0))</f>
      </c>
      <c r="M1537" s="246">
        <f>IF(A1537="","",IF(A1537=-1,H1537,0))</f>
      </c>
      <c r="N1537">
        <f>IF(J1537="","",IF(E1537="SGD",1,IF(E1537="USD",Settings!$B$22,IF(E1537="HKD",Settings!$B$23,1))))</f>
      </c>
      <c r="O1537">
        <f>IF(OR(B1537="",C1537="",E1537=""),0,(IF(A1537=-1,H1537,0)-IF(OR(A1537=1,A1537=0),H1537,0)+IF(A1537=2,H1537,0))*IF(E1537="SGD",1,IF(E1537="USD",Settings!$B$22,IF(E1537="HKD",Settings!$B$23,1))))</f>
        <v>0</v>
      </c>
      <c r="P1537">
        <f>IF(OR(B1537="",C1537="",E1537=""),0,IF(A1537=2,H1537*IF(E1537="SGD",1,IF(E1537="USD",Settings!$B$22,IF(E1537="HKD",Settings!$B$23,1))),0))</f>
        <v>0</v>
      </c>
      <c r="Q1537" s="312">
        <f>IF(OR(J1537="",G1537=""),"",G1537+ROW()/1000000)</f>
      </c>
      <c r="R1537" s="247">
        <f>IF(Q1537="","",SUMIFS(Txn[Signed Units],Txn[Key],J1537,Txn[Transaction Order],"&lt;="&amp;Q1537))</f>
      </c>
    </row>
    <row r="1538" spans="10:18" ht="15" customHeight="1" x14ac:dyDescent="0.15">
      <c r="J1538" s="246">
        <f>IF(OR(B1538="",C1538="",E1538=""),"",B1538&amp;":"&amp;C1538&amp;":"&amp;E1538)</f>
      </c>
      <c r="K1538" s="247">
        <f>IF(A1538="","",A1538*D1538)</f>
      </c>
      <c r="L1538" s="246">
        <f>IF(A1538="","",IF(OR(A1538=1,A1538=0),H1538,0))</f>
      </c>
      <c r="M1538" s="246">
        <f>IF(A1538="","",IF(A1538=-1,H1538,0))</f>
      </c>
      <c r="N1538">
        <f>IF(J1538="","",IF(E1538="SGD",1,IF(E1538="USD",Settings!$B$22,IF(E1538="HKD",Settings!$B$23,1))))</f>
      </c>
      <c r="O1538">
        <f>IF(OR(B1538="",C1538="",E1538=""),0,(IF(A1538=-1,H1538,0)-IF(OR(A1538=1,A1538=0),H1538,0)+IF(A1538=2,H1538,0))*IF(E1538="SGD",1,IF(E1538="USD",Settings!$B$22,IF(E1538="HKD",Settings!$B$23,1))))</f>
        <v>0</v>
      </c>
      <c r="P1538">
        <f>IF(OR(B1538="",C1538="",E1538=""),0,IF(A1538=2,H1538*IF(E1538="SGD",1,IF(E1538="USD",Settings!$B$22,IF(E1538="HKD",Settings!$B$23,1))),0))</f>
        <v>0</v>
      </c>
      <c r="Q1538" s="312">
        <f>IF(OR(J1538="",G1538=""),"",G1538+ROW()/1000000)</f>
      </c>
      <c r="R1538" s="247">
        <f>IF(Q1538="","",SUMIFS(Txn[Signed Units],Txn[Key],J1538,Txn[Transaction Order],"&lt;="&amp;Q1538))</f>
      </c>
    </row>
    <row r="1539" spans="10:18" ht="15" customHeight="1" x14ac:dyDescent="0.15">
      <c r="J1539" s="246">
        <f>IF(OR(B1539="",C1539="",E1539=""),"",B1539&amp;":"&amp;C1539&amp;":"&amp;E1539)</f>
      </c>
      <c r="K1539" s="247">
        <f>IF(A1539="","",A1539*D1539)</f>
      </c>
      <c r="L1539" s="246">
        <f>IF(A1539="","",IF(OR(A1539=1,A1539=0),H1539,0))</f>
      </c>
      <c r="M1539" s="246">
        <f>IF(A1539="","",IF(A1539=-1,H1539,0))</f>
      </c>
      <c r="N1539">
        <f>IF(J1539="","",IF(E1539="SGD",1,IF(E1539="USD",Settings!$B$22,IF(E1539="HKD",Settings!$B$23,1))))</f>
      </c>
      <c r="O1539">
        <f>IF(OR(B1539="",C1539="",E1539=""),0,(IF(A1539=-1,H1539,0)-IF(OR(A1539=1,A1539=0),H1539,0)+IF(A1539=2,H1539,0))*IF(E1539="SGD",1,IF(E1539="USD",Settings!$B$22,IF(E1539="HKD",Settings!$B$23,1))))</f>
        <v>0</v>
      </c>
      <c r="P1539">
        <f>IF(OR(B1539="",C1539="",E1539=""),0,IF(A1539=2,H1539*IF(E1539="SGD",1,IF(E1539="USD",Settings!$B$22,IF(E1539="HKD",Settings!$B$23,1))),0))</f>
        <v>0</v>
      </c>
      <c r="Q1539" s="312">
        <f>IF(OR(J1539="",G1539=""),"",G1539+ROW()/1000000)</f>
      </c>
      <c r="R1539" s="247">
        <f>IF(Q1539="","",SUMIFS(Txn[Signed Units],Txn[Key],J1539,Txn[Transaction Order],"&lt;="&amp;Q1539))</f>
      </c>
    </row>
    <row r="1540" spans="10:18" ht="15" customHeight="1" x14ac:dyDescent="0.15">
      <c r="J1540" s="246">
        <f>IF(OR(B1540="",C1540="",E1540=""),"",B1540&amp;":"&amp;C1540&amp;":"&amp;E1540)</f>
      </c>
      <c r="K1540" s="247">
        <f>IF(A1540="","",A1540*D1540)</f>
      </c>
      <c r="L1540" s="246">
        <f>IF(A1540="","",IF(OR(A1540=1,A1540=0),H1540,0))</f>
      </c>
      <c r="M1540" s="246">
        <f>IF(A1540="","",IF(A1540=-1,H1540,0))</f>
      </c>
      <c r="N1540">
        <f>IF(J1540="","",IF(E1540="SGD",1,IF(E1540="USD",Settings!$B$22,IF(E1540="HKD",Settings!$B$23,1))))</f>
      </c>
      <c r="O1540">
        <f>IF(OR(B1540="",C1540="",E1540=""),0,(IF(A1540=-1,H1540,0)-IF(OR(A1540=1,A1540=0),H1540,0)+IF(A1540=2,H1540,0))*IF(E1540="SGD",1,IF(E1540="USD",Settings!$B$22,IF(E1540="HKD",Settings!$B$23,1))))</f>
        <v>0</v>
      </c>
      <c r="P1540">
        <f>IF(OR(B1540="",C1540="",E1540=""),0,IF(A1540=2,H1540*IF(E1540="SGD",1,IF(E1540="USD",Settings!$B$22,IF(E1540="HKD",Settings!$B$23,1))),0))</f>
        <v>0</v>
      </c>
      <c r="Q1540" s="312">
        <f>IF(OR(J1540="",G1540=""),"",G1540+ROW()/1000000)</f>
      </c>
      <c r="R1540" s="247">
        <f>IF(Q1540="","",SUMIFS(Txn[Signed Units],Txn[Key],J1540,Txn[Transaction Order],"&lt;="&amp;Q1540))</f>
      </c>
    </row>
    <row r="1541" spans="10:18" ht="15" customHeight="1" x14ac:dyDescent="0.15">
      <c r="J1541" s="246">
        <f>IF(OR(B1541="",C1541="",E1541=""),"",B1541&amp;":"&amp;C1541&amp;":"&amp;E1541)</f>
      </c>
      <c r="K1541" s="247">
        <f>IF(A1541="","",A1541*D1541)</f>
      </c>
      <c r="L1541" s="246">
        <f>IF(A1541="","",IF(OR(A1541=1,A1541=0),H1541,0))</f>
      </c>
      <c r="M1541" s="246">
        <f>IF(A1541="","",IF(A1541=-1,H1541,0))</f>
      </c>
      <c r="N1541">
        <f>IF(J1541="","",IF(E1541="SGD",1,IF(E1541="USD",Settings!$B$22,IF(E1541="HKD",Settings!$B$23,1))))</f>
      </c>
      <c r="O1541">
        <f>IF(OR(B1541="",C1541="",E1541=""),0,(IF(A1541=-1,H1541,0)-IF(OR(A1541=1,A1541=0),H1541,0)+IF(A1541=2,H1541,0))*IF(E1541="SGD",1,IF(E1541="USD",Settings!$B$22,IF(E1541="HKD",Settings!$B$23,1))))</f>
        <v>0</v>
      </c>
      <c r="P1541">
        <f>IF(OR(B1541="",C1541="",E1541=""),0,IF(A1541=2,H1541*IF(E1541="SGD",1,IF(E1541="USD",Settings!$B$22,IF(E1541="HKD",Settings!$B$23,1))),0))</f>
        <v>0</v>
      </c>
      <c r="Q1541" s="312">
        <f>IF(OR(J1541="",G1541=""),"",G1541+ROW()/1000000)</f>
      </c>
      <c r="R1541" s="247">
        <f>IF(Q1541="","",SUMIFS(Txn[Signed Units],Txn[Key],J1541,Txn[Transaction Order],"&lt;="&amp;Q1541))</f>
      </c>
    </row>
    <row r="1542" spans="10:18" ht="15" customHeight="1" x14ac:dyDescent="0.15">
      <c r="J1542" s="246">
        <f>IF(OR(B1542="",C1542="",E1542=""),"",B1542&amp;":"&amp;C1542&amp;":"&amp;E1542)</f>
      </c>
      <c r="K1542" s="247">
        <f>IF(A1542="","",A1542*D1542)</f>
      </c>
      <c r="L1542" s="246">
        <f>IF(A1542="","",IF(OR(A1542=1,A1542=0),H1542,0))</f>
      </c>
      <c r="M1542" s="246">
        <f>IF(A1542="","",IF(A1542=-1,H1542,0))</f>
      </c>
      <c r="N1542">
        <f>IF(J1542="","",IF(E1542="SGD",1,IF(E1542="USD",Settings!$B$22,IF(E1542="HKD",Settings!$B$23,1))))</f>
      </c>
      <c r="O1542">
        <f>IF(OR(B1542="",C1542="",E1542=""),0,(IF(A1542=-1,H1542,0)-IF(OR(A1542=1,A1542=0),H1542,0)+IF(A1542=2,H1542,0))*IF(E1542="SGD",1,IF(E1542="USD",Settings!$B$22,IF(E1542="HKD",Settings!$B$23,1))))</f>
        <v>0</v>
      </c>
      <c r="P1542">
        <f>IF(OR(B1542="",C1542="",E1542=""),0,IF(A1542=2,H1542*IF(E1542="SGD",1,IF(E1542="USD",Settings!$B$22,IF(E1542="HKD",Settings!$B$23,1))),0))</f>
        <v>0</v>
      </c>
      <c r="Q1542" s="312">
        <f>IF(OR(J1542="",G1542=""),"",G1542+ROW()/1000000)</f>
      </c>
      <c r="R1542" s="247">
        <f>IF(Q1542="","",SUMIFS(Txn[Signed Units],Txn[Key],J1542,Txn[Transaction Order],"&lt;="&amp;Q1542))</f>
      </c>
    </row>
    <row r="1543" spans="10:18" ht="15" customHeight="1" x14ac:dyDescent="0.15">
      <c r="J1543" s="246">
        <f>IF(OR(B1543="",C1543="",E1543=""),"",B1543&amp;":"&amp;C1543&amp;":"&amp;E1543)</f>
      </c>
      <c r="K1543" s="247">
        <f>IF(A1543="","",A1543*D1543)</f>
      </c>
      <c r="L1543" s="246">
        <f>IF(A1543="","",IF(OR(A1543=1,A1543=0),H1543,0))</f>
      </c>
      <c r="M1543" s="246">
        <f>IF(A1543="","",IF(A1543=-1,H1543,0))</f>
      </c>
      <c r="N1543">
        <f>IF(J1543="","",IF(E1543="SGD",1,IF(E1543="USD",Settings!$B$22,IF(E1543="HKD",Settings!$B$23,1))))</f>
      </c>
      <c r="O1543">
        <f>IF(OR(B1543="",C1543="",E1543=""),0,(IF(A1543=-1,H1543,0)-IF(OR(A1543=1,A1543=0),H1543,0)+IF(A1543=2,H1543,0))*IF(E1543="SGD",1,IF(E1543="USD",Settings!$B$22,IF(E1543="HKD",Settings!$B$23,1))))</f>
        <v>0</v>
      </c>
      <c r="P1543">
        <f>IF(OR(B1543="",C1543="",E1543=""),0,IF(A1543=2,H1543*IF(E1543="SGD",1,IF(E1543="USD",Settings!$B$22,IF(E1543="HKD",Settings!$B$23,1))),0))</f>
        <v>0</v>
      </c>
      <c r="Q1543" s="312">
        <f>IF(OR(J1543="",G1543=""),"",G1543+ROW()/1000000)</f>
      </c>
      <c r="R1543" s="247">
        <f>IF(Q1543="","",SUMIFS(Txn[Signed Units],Txn[Key],J1543,Txn[Transaction Order],"&lt;="&amp;Q1543))</f>
      </c>
    </row>
    <row r="1544" spans="10:18" ht="15" customHeight="1" x14ac:dyDescent="0.15">
      <c r="J1544" s="246">
        <f>IF(OR(B1544="",C1544="",E1544=""),"",B1544&amp;":"&amp;C1544&amp;":"&amp;E1544)</f>
      </c>
      <c r="K1544" s="247">
        <f>IF(A1544="","",A1544*D1544)</f>
      </c>
      <c r="L1544" s="246">
        <f>IF(A1544="","",IF(OR(A1544=1,A1544=0),H1544,0))</f>
      </c>
      <c r="M1544" s="246">
        <f>IF(A1544="","",IF(A1544=-1,H1544,0))</f>
      </c>
      <c r="N1544">
        <f>IF(J1544="","",IF(E1544="SGD",1,IF(E1544="USD",Settings!$B$22,IF(E1544="HKD",Settings!$B$23,1))))</f>
      </c>
      <c r="O1544">
        <f>IF(OR(B1544="",C1544="",E1544=""),0,(IF(A1544=-1,H1544,0)-IF(OR(A1544=1,A1544=0),H1544,0)+IF(A1544=2,H1544,0))*IF(E1544="SGD",1,IF(E1544="USD",Settings!$B$22,IF(E1544="HKD",Settings!$B$23,1))))</f>
        <v>0</v>
      </c>
      <c r="P1544">
        <f>IF(OR(B1544="",C1544="",E1544=""),0,IF(A1544=2,H1544*IF(E1544="SGD",1,IF(E1544="USD",Settings!$B$22,IF(E1544="HKD",Settings!$B$23,1))),0))</f>
        <v>0</v>
      </c>
      <c r="Q1544" s="312">
        <f>IF(OR(J1544="",G1544=""),"",G1544+ROW()/1000000)</f>
      </c>
      <c r="R1544" s="247">
        <f>IF(Q1544="","",SUMIFS(Txn[Signed Units],Txn[Key],J1544,Txn[Transaction Order],"&lt;="&amp;Q1544))</f>
      </c>
    </row>
    <row r="1545" spans="10:18" ht="15" customHeight="1" x14ac:dyDescent="0.15">
      <c r="J1545" s="246">
        <f>IF(OR(B1545="",C1545="",E1545=""),"",B1545&amp;":"&amp;C1545&amp;":"&amp;E1545)</f>
      </c>
      <c r="K1545" s="247">
        <f>IF(A1545="","",A1545*D1545)</f>
      </c>
      <c r="L1545" s="246">
        <f>IF(A1545="","",IF(OR(A1545=1,A1545=0),H1545,0))</f>
      </c>
      <c r="M1545" s="246">
        <f>IF(A1545="","",IF(A1545=-1,H1545,0))</f>
      </c>
      <c r="N1545">
        <f>IF(J1545="","",IF(E1545="SGD",1,IF(E1545="USD",Settings!$B$22,IF(E1545="HKD",Settings!$B$23,1))))</f>
      </c>
      <c r="O1545">
        <f>IF(OR(B1545="",C1545="",E1545=""),0,(IF(A1545=-1,H1545,0)-IF(OR(A1545=1,A1545=0),H1545,0)+IF(A1545=2,H1545,0))*IF(E1545="SGD",1,IF(E1545="USD",Settings!$B$22,IF(E1545="HKD",Settings!$B$23,1))))</f>
        <v>0</v>
      </c>
      <c r="P1545">
        <f>IF(OR(B1545="",C1545="",E1545=""),0,IF(A1545=2,H1545*IF(E1545="SGD",1,IF(E1545="USD",Settings!$B$22,IF(E1545="HKD",Settings!$B$23,1))),0))</f>
        <v>0</v>
      </c>
      <c r="Q1545" s="312">
        <f>IF(OR(J1545="",G1545=""),"",G1545+ROW()/1000000)</f>
      </c>
      <c r="R1545" s="247">
        <f>IF(Q1545="","",SUMIFS(Txn[Signed Units],Txn[Key],J1545,Txn[Transaction Order],"&lt;="&amp;Q1545))</f>
      </c>
    </row>
    <row r="1546" spans="10:18" ht="15" customHeight="1" x14ac:dyDescent="0.15">
      <c r="J1546" s="246">
        <f>IF(OR(B1546="",C1546="",E1546=""),"",B1546&amp;":"&amp;C1546&amp;":"&amp;E1546)</f>
      </c>
      <c r="K1546" s="247">
        <f>IF(A1546="","",A1546*D1546)</f>
      </c>
      <c r="L1546" s="246">
        <f>IF(A1546="","",IF(OR(A1546=1,A1546=0),H1546,0))</f>
      </c>
      <c r="M1546" s="246">
        <f>IF(A1546="","",IF(A1546=-1,H1546,0))</f>
      </c>
      <c r="N1546">
        <f>IF(J1546="","",IF(E1546="SGD",1,IF(E1546="USD",Settings!$B$22,IF(E1546="HKD",Settings!$B$23,1))))</f>
      </c>
      <c r="O1546">
        <f>IF(OR(B1546="",C1546="",E1546=""),0,(IF(A1546=-1,H1546,0)-IF(OR(A1546=1,A1546=0),H1546,0)+IF(A1546=2,H1546,0))*IF(E1546="SGD",1,IF(E1546="USD",Settings!$B$22,IF(E1546="HKD",Settings!$B$23,1))))</f>
        <v>0</v>
      </c>
      <c r="P1546">
        <f>IF(OR(B1546="",C1546="",E1546=""),0,IF(A1546=2,H1546*IF(E1546="SGD",1,IF(E1546="USD",Settings!$B$22,IF(E1546="HKD",Settings!$B$23,1))),0))</f>
        <v>0</v>
      </c>
      <c r="Q1546" s="312">
        <f>IF(OR(J1546="",G1546=""),"",G1546+ROW()/1000000)</f>
      </c>
      <c r="R1546" s="247">
        <f>IF(Q1546="","",SUMIFS(Txn[Signed Units],Txn[Key],J1546,Txn[Transaction Order],"&lt;="&amp;Q1546))</f>
      </c>
    </row>
    <row r="1547" spans="10:18" ht="15" customHeight="1" x14ac:dyDescent="0.15">
      <c r="J1547" s="246">
        <f>IF(OR(B1547="",C1547="",E1547=""),"",B1547&amp;":"&amp;C1547&amp;":"&amp;E1547)</f>
      </c>
      <c r="K1547" s="247">
        <f>IF(A1547="","",A1547*D1547)</f>
      </c>
      <c r="L1547" s="246">
        <f>IF(A1547="","",IF(OR(A1547=1,A1547=0),H1547,0))</f>
      </c>
      <c r="M1547" s="246">
        <f>IF(A1547="","",IF(A1547=-1,H1547,0))</f>
      </c>
      <c r="N1547">
        <f>IF(J1547="","",IF(E1547="SGD",1,IF(E1547="USD",Settings!$B$22,IF(E1547="HKD",Settings!$B$23,1))))</f>
      </c>
      <c r="O1547">
        <f>IF(OR(B1547="",C1547="",E1547=""),0,(IF(A1547=-1,H1547,0)-IF(OR(A1547=1,A1547=0),H1547,0)+IF(A1547=2,H1547,0))*IF(E1547="SGD",1,IF(E1547="USD",Settings!$B$22,IF(E1547="HKD",Settings!$B$23,1))))</f>
        <v>0</v>
      </c>
      <c r="P1547">
        <f>IF(OR(B1547="",C1547="",E1547=""),0,IF(A1547=2,H1547*IF(E1547="SGD",1,IF(E1547="USD",Settings!$B$22,IF(E1547="HKD",Settings!$B$23,1))),0))</f>
        <v>0</v>
      </c>
      <c r="Q1547" s="312">
        <f>IF(OR(J1547="",G1547=""),"",G1547+ROW()/1000000)</f>
      </c>
      <c r="R1547" s="247">
        <f>IF(Q1547="","",SUMIFS(Txn[Signed Units],Txn[Key],J1547,Txn[Transaction Order],"&lt;="&amp;Q1547))</f>
      </c>
    </row>
    <row r="1548" spans="10:18" ht="15" customHeight="1" x14ac:dyDescent="0.15">
      <c r="J1548" s="246">
        <f>IF(OR(B1548="",C1548="",E1548=""),"",B1548&amp;":"&amp;C1548&amp;":"&amp;E1548)</f>
      </c>
      <c r="K1548" s="247">
        <f>IF(A1548="","",A1548*D1548)</f>
      </c>
      <c r="L1548" s="246">
        <f>IF(A1548="","",IF(OR(A1548=1,A1548=0),H1548,0))</f>
      </c>
      <c r="M1548" s="246">
        <f>IF(A1548="","",IF(A1548=-1,H1548,0))</f>
      </c>
      <c r="N1548">
        <f>IF(J1548="","",IF(E1548="SGD",1,IF(E1548="USD",Settings!$B$22,IF(E1548="HKD",Settings!$B$23,1))))</f>
      </c>
      <c r="O1548">
        <f>IF(OR(B1548="",C1548="",E1548=""),0,(IF(A1548=-1,H1548,0)-IF(OR(A1548=1,A1548=0),H1548,0)+IF(A1548=2,H1548,0))*IF(E1548="SGD",1,IF(E1548="USD",Settings!$B$22,IF(E1548="HKD",Settings!$B$23,1))))</f>
        <v>0</v>
      </c>
      <c r="P1548">
        <f>IF(OR(B1548="",C1548="",E1548=""),0,IF(A1548=2,H1548*IF(E1548="SGD",1,IF(E1548="USD",Settings!$B$22,IF(E1548="HKD",Settings!$B$23,1))),0))</f>
        <v>0</v>
      </c>
      <c r="Q1548" s="312">
        <f>IF(OR(J1548="",G1548=""),"",G1548+ROW()/1000000)</f>
      </c>
      <c r="R1548" s="247">
        <f>IF(Q1548="","",SUMIFS(Txn[Signed Units],Txn[Key],J1548,Txn[Transaction Order],"&lt;="&amp;Q1548))</f>
      </c>
    </row>
    <row r="1549" spans="10:18" ht="15" customHeight="1" x14ac:dyDescent="0.15">
      <c r="J1549" s="246">
        <f>IF(OR(B1549="",C1549="",E1549=""),"",B1549&amp;":"&amp;C1549&amp;":"&amp;E1549)</f>
      </c>
      <c r="K1549" s="247">
        <f>IF(A1549="","",A1549*D1549)</f>
      </c>
      <c r="L1549" s="246">
        <f>IF(A1549="","",IF(OR(A1549=1,A1549=0),H1549,0))</f>
      </c>
      <c r="M1549" s="246">
        <f>IF(A1549="","",IF(A1549=-1,H1549,0))</f>
      </c>
      <c r="N1549">
        <f>IF(J1549="","",IF(E1549="SGD",1,IF(E1549="USD",Settings!$B$22,IF(E1549="HKD",Settings!$B$23,1))))</f>
      </c>
      <c r="O1549">
        <f>IF(OR(B1549="",C1549="",E1549=""),0,(IF(A1549=-1,H1549,0)-IF(OR(A1549=1,A1549=0),H1549,0)+IF(A1549=2,H1549,0))*IF(E1549="SGD",1,IF(E1549="USD",Settings!$B$22,IF(E1549="HKD",Settings!$B$23,1))))</f>
        <v>0</v>
      </c>
      <c r="P1549">
        <f>IF(OR(B1549="",C1549="",E1549=""),0,IF(A1549=2,H1549*IF(E1549="SGD",1,IF(E1549="USD",Settings!$B$22,IF(E1549="HKD",Settings!$B$23,1))),0))</f>
        <v>0</v>
      </c>
      <c r="Q1549" s="312">
        <f>IF(OR(J1549="",G1549=""),"",G1549+ROW()/1000000)</f>
      </c>
      <c r="R1549" s="247">
        <f>IF(Q1549="","",SUMIFS(Txn[Signed Units],Txn[Key],J1549,Txn[Transaction Order],"&lt;="&amp;Q1549))</f>
      </c>
    </row>
    <row r="1550" spans="10:18" ht="15" customHeight="1" x14ac:dyDescent="0.15">
      <c r="J1550" s="246">
        <f>IF(OR(B1550="",C1550="",E1550=""),"",B1550&amp;":"&amp;C1550&amp;":"&amp;E1550)</f>
      </c>
      <c r="K1550" s="247">
        <f>IF(A1550="","",A1550*D1550)</f>
      </c>
      <c r="L1550" s="246">
        <f>IF(A1550="","",IF(OR(A1550=1,A1550=0),H1550,0))</f>
      </c>
      <c r="M1550" s="246">
        <f>IF(A1550="","",IF(A1550=-1,H1550,0))</f>
      </c>
      <c r="N1550">
        <f>IF(J1550="","",IF(E1550="SGD",1,IF(E1550="USD",Settings!$B$22,IF(E1550="HKD",Settings!$B$23,1))))</f>
      </c>
      <c r="O1550">
        <f>IF(OR(B1550="",C1550="",E1550=""),0,(IF(A1550=-1,H1550,0)-IF(OR(A1550=1,A1550=0),H1550,0)+IF(A1550=2,H1550,0))*IF(E1550="SGD",1,IF(E1550="USD",Settings!$B$22,IF(E1550="HKD",Settings!$B$23,1))))</f>
        <v>0</v>
      </c>
      <c r="P1550">
        <f>IF(OR(B1550="",C1550="",E1550=""),0,IF(A1550=2,H1550*IF(E1550="SGD",1,IF(E1550="USD",Settings!$B$22,IF(E1550="HKD",Settings!$B$23,1))),0))</f>
        <v>0</v>
      </c>
      <c r="Q1550" s="312">
        <f>IF(OR(J1550="",G1550=""),"",G1550+ROW()/1000000)</f>
      </c>
      <c r="R1550" s="247">
        <f>IF(Q1550="","",SUMIFS(Txn[Signed Units],Txn[Key],J1550,Txn[Transaction Order],"&lt;="&amp;Q1550))</f>
      </c>
    </row>
    <row r="1551" spans="10:18" ht="15" customHeight="1" x14ac:dyDescent="0.15">
      <c r="J1551" s="246">
        <f>IF(OR(B1551="",C1551="",E1551=""),"",B1551&amp;":"&amp;C1551&amp;":"&amp;E1551)</f>
      </c>
      <c r="K1551" s="247">
        <f>IF(A1551="","",A1551*D1551)</f>
      </c>
      <c r="L1551" s="246">
        <f>IF(A1551="","",IF(OR(A1551=1,A1551=0),H1551,0))</f>
      </c>
      <c r="M1551" s="246">
        <f>IF(A1551="","",IF(A1551=-1,H1551,0))</f>
      </c>
      <c r="N1551">
        <f>IF(J1551="","",IF(E1551="SGD",1,IF(E1551="USD",Settings!$B$22,IF(E1551="HKD",Settings!$B$23,1))))</f>
      </c>
      <c r="O1551">
        <f>IF(OR(B1551="",C1551="",E1551=""),0,(IF(A1551=-1,H1551,0)-IF(OR(A1551=1,A1551=0),H1551,0)+IF(A1551=2,H1551,0))*IF(E1551="SGD",1,IF(E1551="USD",Settings!$B$22,IF(E1551="HKD",Settings!$B$23,1))))</f>
        <v>0</v>
      </c>
      <c r="P1551">
        <f>IF(OR(B1551="",C1551="",E1551=""),0,IF(A1551=2,H1551*IF(E1551="SGD",1,IF(E1551="USD",Settings!$B$22,IF(E1551="HKD",Settings!$B$23,1))),0))</f>
        <v>0</v>
      </c>
      <c r="Q1551" s="312">
        <f>IF(OR(J1551="",G1551=""),"",G1551+ROW()/1000000)</f>
      </c>
      <c r="R1551" s="247">
        <f>IF(Q1551="","",SUMIFS(Txn[Signed Units],Txn[Key],J1551,Txn[Transaction Order],"&lt;="&amp;Q1551))</f>
      </c>
    </row>
    <row r="1552" spans="10:18" ht="15" customHeight="1" x14ac:dyDescent="0.15">
      <c r="J1552" s="246">
        <f>IF(OR(B1552="",C1552="",E1552=""),"",B1552&amp;":"&amp;C1552&amp;":"&amp;E1552)</f>
      </c>
      <c r="K1552" s="247">
        <f>IF(A1552="","",A1552*D1552)</f>
      </c>
      <c r="L1552" s="246">
        <f>IF(A1552="","",IF(OR(A1552=1,A1552=0),H1552,0))</f>
      </c>
      <c r="M1552" s="246">
        <f>IF(A1552="","",IF(A1552=-1,H1552,0))</f>
      </c>
      <c r="N1552">
        <f>IF(J1552="","",IF(E1552="SGD",1,IF(E1552="USD",Settings!$B$22,IF(E1552="HKD",Settings!$B$23,1))))</f>
      </c>
      <c r="O1552">
        <f>IF(OR(B1552="",C1552="",E1552=""),0,(IF(A1552=-1,H1552,0)-IF(OR(A1552=1,A1552=0),H1552,0)+IF(A1552=2,H1552,0))*IF(E1552="SGD",1,IF(E1552="USD",Settings!$B$22,IF(E1552="HKD",Settings!$B$23,1))))</f>
        <v>0</v>
      </c>
      <c r="P1552">
        <f>IF(OR(B1552="",C1552="",E1552=""),0,IF(A1552=2,H1552*IF(E1552="SGD",1,IF(E1552="USD",Settings!$B$22,IF(E1552="HKD",Settings!$B$23,1))),0))</f>
        <v>0</v>
      </c>
      <c r="Q1552" s="312">
        <f>IF(OR(J1552="",G1552=""),"",G1552+ROW()/1000000)</f>
      </c>
      <c r="R1552" s="247">
        <f>IF(Q1552="","",SUMIFS(Txn[Signed Units],Txn[Key],J1552,Txn[Transaction Order],"&lt;="&amp;Q1552))</f>
      </c>
    </row>
    <row r="1553" spans="10:18" ht="15" customHeight="1" x14ac:dyDescent="0.15">
      <c r="J1553" s="246">
        <f>IF(OR(B1553="",C1553="",E1553=""),"",B1553&amp;":"&amp;C1553&amp;":"&amp;E1553)</f>
      </c>
      <c r="K1553" s="247">
        <f>IF(A1553="","",A1553*D1553)</f>
      </c>
      <c r="L1553" s="246">
        <f>IF(A1553="","",IF(OR(A1553=1,A1553=0),H1553,0))</f>
      </c>
      <c r="M1553" s="246">
        <f>IF(A1553="","",IF(A1553=-1,H1553,0))</f>
      </c>
      <c r="N1553">
        <f>IF(J1553="","",IF(E1553="SGD",1,IF(E1553="USD",Settings!$B$22,IF(E1553="HKD",Settings!$B$23,1))))</f>
      </c>
      <c r="O1553">
        <f>IF(OR(B1553="",C1553="",E1553=""),0,(IF(A1553=-1,H1553,0)-IF(OR(A1553=1,A1553=0),H1553,0)+IF(A1553=2,H1553,0))*IF(E1553="SGD",1,IF(E1553="USD",Settings!$B$22,IF(E1553="HKD",Settings!$B$23,1))))</f>
        <v>0</v>
      </c>
      <c r="P1553">
        <f>IF(OR(B1553="",C1553="",E1553=""),0,IF(A1553=2,H1553*IF(E1553="SGD",1,IF(E1553="USD",Settings!$B$22,IF(E1553="HKD",Settings!$B$23,1))),0))</f>
        <v>0</v>
      </c>
      <c r="Q1553" s="312">
        <f>IF(OR(J1553="",G1553=""),"",G1553+ROW()/1000000)</f>
      </c>
      <c r="R1553" s="247">
        <f>IF(Q1553="","",SUMIFS(Txn[Signed Units],Txn[Key],J1553,Txn[Transaction Order],"&lt;="&amp;Q1553))</f>
      </c>
    </row>
    <row r="1554" spans="10:18" ht="15" customHeight="1" x14ac:dyDescent="0.15">
      <c r="J1554" s="246">
        <f>IF(OR(B1554="",C1554="",E1554=""),"",B1554&amp;":"&amp;C1554&amp;":"&amp;E1554)</f>
      </c>
      <c r="K1554" s="247">
        <f>IF(A1554="","",A1554*D1554)</f>
      </c>
      <c r="L1554" s="246">
        <f>IF(A1554="","",IF(OR(A1554=1,A1554=0),H1554,0))</f>
      </c>
      <c r="M1554" s="246">
        <f>IF(A1554="","",IF(A1554=-1,H1554,0))</f>
      </c>
      <c r="N1554">
        <f>IF(J1554="","",IF(E1554="SGD",1,IF(E1554="USD",Settings!$B$22,IF(E1554="HKD",Settings!$B$23,1))))</f>
      </c>
      <c r="O1554">
        <f>IF(OR(B1554="",C1554="",E1554=""),0,(IF(A1554=-1,H1554,0)-IF(OR(A1554=1,A1554=0),H1554,0)+IF(A1554=2,H1554,0))*IF(E1554="SGD",1,IF(E1554="USD",Settings!$B$22,IF(E1554="HKD",Settings!$B$23,1))))</f>
        <v>0</v>
      </c>
      <c r="P1554">
        <f>IF(OR(B1554="",C1554="",E1554=""),0,IF(A1554=2,H1554*IF(E1554="SGD",1,IF(E1554="USD",Settings!$B$22,IF(E1554="HKD",Settings!$B$23,1))),0))</f>
        <v>0</v>
      </c>
      <c r="Q1554" s="312">
        <f>IF(OR(J1554="",G1554=""),"",G1554+ROW()/1000000)</f>
      </c>
      <c r="R1554" s="247">
        <f>IF(Q1554="","",SUMIFS(Txn[Signed Units],Txn[Key],J1554,Txn[Transaction Order],"&lt;="&amp;Q1554))</f>
      </c>
    </row>
    <row r="1555" spans="10:18" ht="15" customHeight="1" x14ac:dyDescent="0.15">
      <c r="J1555" s="246">
        <f>IF(OR(B1555="",C1555="",E1555=""),"",B1555&amp;":"&amp;C1555&amp;":"&amp;E1555)</f>
      </c>
      <c r="K1555" s="247">
        <f>IF(A1555="","",A1555*D1555)</f>
      </c>
      <c r="L1555" s="246">
        <f>IF(A1555="","",IF(OR(A1555=1,A1555=0),H1555,0))</f>
      </c>
      <c r="M1555" s="246">
        <f>IF(A1555="","",IF(A1555=-1,H1555,0))</f>
      </c>
      <c r="N1555">
        <f>IF(J1555="","",IF(E1555="SGD",1,IF(E1555="USD",Settings!$B$22,IF(E1555="HKD",Settings!$B$23,1))))</f>
      </c>
      <c r="O1555">
        <f>IF(OR(B1555="",C1555="",E1555=""),0,(IF(A1555=-1,H1555,0)-IF(OR(A1555=1,A1555=0),H1555,0)+IF(A1555=2,H1555,0))*IF(E1555="SGD",1,IF(E1555="USD",Settings!$B$22,IF(E1555="HKD",Settings!$B$23,1))))</f>
        <v>0</v>
      </c>
      <c r="P1555">
        <f>IF(OR(B1555="",C1555="",E1555=""),0,IF(A1555=2,H1555*IF(E1555="SGD",1,IF(E1555="USD",Settings!$B$22,IF(E1555="HKD",Settings!$B$23,1))),0))</f>
        <v>0</v>
      </c>
      <c r="Q1555" s="312">
        <f>IF(OR(J1555="",G1555=""),"",G1555+ROW()/1000000)</f>
      </c>
      <c r="R1555" s="247">
        <f>IF(Q1555="","",SUMIFS(Txn[Signed Units],Txn[Key],J1555,Txn[Transaction Order],"&lt;="&amp;Q1555))</f>
      </c>
    </row>
    <row r="1556" spans="10:18" ht="15" customHeight="1" x14ac:dyDescent="0.15">
      <c r="J1556" s="246">
        <f>IF(OR(B1556="",C1556="",E1556=""),"",B1556&amp;":"&amp;C1556&amp;":"&amp;E1556)</f>
      </c>
      <c r="K1556" s="247">
        <f>IF(A1556="","",A1556*D1556)</f>
      </c>
      <c r="L1556" s="246">
        <f>IF(A1556="","",IF(OR(A1556=1,A1556=0),H1556,0))</f>
      </c>
      <c r="M1556" s="246">
        <f>IF(A1556="","",IF(A1556=-1,H1556,0))</f>
      </c>
      <c r="N1556">
        <f>IF(J1556="","",IF(E1556="SGD",1,IF(E1556="USD",Settings!$B$22,IF(E1556="HKD",Settings!$B$23,1))))</f>
      </c>
      <c r="O1556">
        <f>IF(OR(B1556="",C1556="",E1556=""),0,(IF(A1556=-1,H1556,0)-IF(OR(A1556=1,A1556=0),H1556,0)+IF(A1556=2,H1556,0))*IF(E1556="SGD",1,IF(E1556="USD",Settings!$B$22,IF(E1556="HKD",Settings!$B$23,1))))</f>
        <v>0</v>
      </c>
      <c r="P1556">
        <f>IF(OR(B1556="",C1556="",E1556=""),0,IF(A1556=2,H1556*IF(E1556="SGD",1,IF(E1556="USD",Settings!$B$22,IF(E1556="HKD",Settings!$B$23,1))),0))</f>
        <v>0</v>
      </c>
      <c r="Q1556" s="312">
        <f>IF(OR(J1556="",G1556=""),"",G1556+ROW()/1000000)</f>
      </c>
      <c r="R1556" s="247">
        <f>IF(Q1556="","",SUMIFS(Txn[Signed Units],Txn[Key],J1556,Txn[Transaction Order],"&lt;="&amp;Q1556))</f>
      </c>
    </row>
    <row r="1557" spans="10:18" ht="15" customHeight="1" x14ac:dyDescent="0.15">
      <c r="J1557" s="246">
        <f>IF(OR(B1557="",C1557="",E1557=""),"",B1557&amp;":"&amp;C1557&amp;":"&amp;E1557)</f>
      </c>
      <c r="K1557" s="247">
        <f>IF(A1557="","",A1557*D1557)</f>
      </c>
      <c r="L1557" s="246">
        <f>IF(A1557="","",IF(OR(A1557=1,A1557=0),H1557,0))</f>
      </c>
      <c r="M1557" s="246">
        <f>IF(A1557="","",IF(A1557=-1,H1557,0))</f>
      </c>
      <c r="N1557">
        <f>IF(J1557="","",IF(E1557="SGD",1,IF(E1557="USD",Settings!$B$22,IF(E1557="HKD",Settings!$B$23,1))))</f>
      </c>
      <c r="O1557">
        <f>IF(OR(B1557="",C1557="",E1557=""),0,(IF(A1557=-1,H1557,0)-IF(OR(A1557=1,A1557=0),H1557,0)+IF(A1557=2,H1557,0))*IF(E1557="SGD",1,IF(E1557="USD",Settings!$B$22,IF(E1557="HKD",Settings!$B$23,1))))</f>
        <v>0</v>
      </c>
      <c r="P1557">
        <f>IF(OR(B1557="",C1557="",E1557=""),0,IF(A1557=2,H1557*IF(E1557="SGD",1,IF(E1557="USD",Settings!$B$22,IF(E1557="HKD",Settings!$B$23,1))),0))</f>
        <v>0</v>
      </c>
      <c r="Q1557" s="312">
        <f>IF(OR(J1557="",G1557=""),"",G1557+ROW()/1000000)</f>
      </c>
      <c r="R1557" s="247">
        <f>IF(Q1557="","",SUMIFS(Txn[Signed Units],Txn[Key],J1557,Txn[Transaction Order],"&lt;="&amp;Q1557))</f>
      </c>
    </row>
    <row r="1558" spans="10:18" ht="15" customHeight="1" x14ac:dyDescent="0.15">
      <c r="J1558" s="246">
        <f>IF(OR(B1558="",C1558="",E1558=""),"",B1558&amp;":"&amp;C1558&amp;":"&amp;E1558)</f>
      </c>
      <c r="K1558" s="247">
        <f>IF(A1558="","",A1558*D1558)</f>
      </c>
      <c r="L1558" s="246">
        <f>IF(A1558="","",IF(OR(A1558=1,A1558=0),H1558,0))</f>
      </c>
      <c r="M1558" s="246">
        <f>IF(A1558="","",IF(A1558=-1,H1558,0))</f>
      </c>
      <c r="N1558">
        <f>IF(J1558="","",IF(E1558="SGD",1,IF(E1558="USD",Settings!$B$22,IF(E1558="HKD",Settings!$B$23,1))))</f>
      </c>
      <c r="O1558">
        <f>IF(OR(B1558="",C1558="",E1558=""),0,(IF(A1558=-1,H1558,0)-IF(OR(A1558=1,A1558=0),H1558,0)+IF(A1558=2,H1558,0))*IF(E1558="SGD",1,IF(E1558="USD",Settings!$B$22,IF(E1558="HKD",Settings!$B$23,1))))</f>
        <v>0</v>
      </c>
      <c r="P1558">
        <f>IF(OR(B1558="",C1558="",E1558=""),0,IF(A1558=2,H1558*IF(E1558="SGD",1,IF(E1558="USD",Settings!$B$22,IF(E1558="HKD",Settings!$B$23,1))),0))</f>
        <v>0</v>
      </c>
      <c r="Q1558" s="312">
        <f>IF(OR(J1558="",G1558=""),"",G1558+ROW()/1000000)</f>
      </c>
      <c r="R1558" s="247">
        <f>IF(Q1558="","",SUMIFS(Txn[Signed Units],Txn[Key],J1558,Txn[Transaction Order],"&lt;="&amp;Q1558))</f>
      </c>
    </row>
    <row r="1559" spans="10:18" ht="15" customHeight="1" x14ac:dyDescent="0.15">
      <c r="J1559" s="246">
        <f>IF(OR(B1559="",C1559="",E1559=""),"",B1559&amp;":"&amp;C1559&amp;":"&amp;E1559)</f>
      </c>
      <c r="K1559" s="247">
        <f>IF(A1559="","",A1559*D1559)</f>
      </c>
      <c r="L1559" s="246">
        <f>IF(A1559="","",IF(OR(A1559=1,A1559=0),H1559,0))</f>
      </c>
      <c r="M1559" s="246">
        <f>IF(A1559="","",IF(A1559=-1,H1559,0))</f>
      </c>
      <c r="N1559">
        <f>IF(J1559="","",IF(E1559="SGD",1,IF(E1559="USD",Settings!$B$22,IF(E1559="HKD",Settings!$B$23,1))))</f>
      </c>
      <c r="O1559">
        <f>IF(OR(B1559="",C1559="",E1559=""),0,(IF(A1559=-1,H1559,0)-IF(OR(A1559=1,A1559=0),H1559,0)+IF(A1559=2,H1559,0))*IF(E1559="SGD",1,IF(E1559="USD",Settings!$B$22,IF(E1559="HKD",Settings!$B$23,1))))</f>
        <v>0</v>
      </c>
      <c r="P1559">
        <f>IF(OR(B1559="",C1559="",E1559=""),0,IF(A1559=2,H1559*IF(E1559="SGD",1,IF(E1559="USD",Settings!$B$22,IF(E1559="HKD",Settings!$B$23,1))),0))</f>
        <v>0</v>
      </c>
      <c r="Q1559" s="312">
        <f>IF(OR(J1559="",G1559=""),"",G1559+ROW()/1000000)</f>
      </c>
      <c r="R1559" s="247">
        <f>IF(Q1559="","",SUMIFS(Txn[Signed Units],Txn[Key],J1559,Txn[Transaction Order],"&lt;="&amp;Q1559))</f>
      </c>
    </row>
    <row r="1560" spans="10:18" ht="15" customHeight="1" x14ac:dyDescent="0.15">
      <c r="J1560" s="246">
        <f>IF(OR(B1560="",C1560="",E1560=""),"",B1560&amp;":"&amp;C1560&amp;":"&amp;E1560)</f>
      </c>
      <c r="K1560" s="247">
        <f>IF(A1560="","",A1560*D1560)</f>
      </c>
      <c r="L1560" s="246">
        <f>IF(A1560="","",IF(OR(A1560=1,A1560=0),H1560,0))</f>
      </c>
      <c r="M1560" s="246">
        <f>IF(A1560="","",IF(A1560=-1,H1560,0))</f>
      </c>
      <c r="N1560">
        <f>IF(J1560="","",IF(E1560="SGD",1,IF(E1560="USD",Settings!$B$22,IF(E1560="HKD",Settings!$B$23,1))))</f>
      </c>
      <c r="O1560">
        <f>IF(OR(B1560="",C1560="",E1560=""),0,(IF(A1560=-1,H1560,0)-IF(OR(A1560=1,A1560=0),H1560,0)+IF(A1560=2,H1560,0))*IF(E1560="SGD",1,IF(E1560="USD",Settings!$B$22,IF(E1560="HKD",Settings!$B$23,1))))</f>
        <v>0</v>
      </c>
      <c r="P1560">
        <f>IF(OR(B1560="",C1560="",E1560=""),0,IF(A1560=2,H1560*IF(E1560="SGD",1,IF(E1560="USD",Settings!$B$22,IF(E1560="HKD",Settings!$B$23,1))),0))</f>
        <v>0</v>
      </c>
      <c r="Q1560" s="312">
        <f>IF(OR(J1560="",G1560=""),"",G1560+ROW()/1000000)</f>
      </c>
      <c r="R1560" s="247">
        <f>IF(Q1560="","",SUMIFS(Txn[Signed Units],Txn[Key],J1560,Txn[Transaction Order],"&lt;="&amp;Q1560))</f>
      </c>
    </row>
    <row r="1561" spans="10:18" ht="15" customHeight="1" x14ac:dyDescent="0.15">
      <c r="J1561" s="246">
        <f>IF(OR(B1561="",C1561="",E1561=""),"",B1561&amp;":"&amp;C1561&amp;":"&amp;E1561)</f>
      </c>
      <c r="K1561" s="247">
        <f>IF(A1561="","",A1561*D1561)</f>
      </c>
      <c r="L1561" s="246">
        <f>IF(A1561="","",IF(OR(A1561=1,A1561=0),H1561,0))</f>
      </c>
      <c r="M1561" s="246">
        <f>IF(A1561="","",IF(A1561=-1,H1561,0))</f>
      </c>
      <c r="N1561">
        <f>IF(J1561="","",IF(E1561="SGD",1,IF(E1561="USD",Settings!$B$22,IF(E1561="HKD",Settings!$B$23,1))))</f>
      </c>
      <c r="O1561">
        <f>IF(OR(B1561="",C1561="",E1561=""),0,(IF(A1561=-1,H1561,0)-IF(OR(A1561=1,A1561=0),H1561,0)+IF(A1561=2,H1561,0))*IF(E1561="SGD",1,IF(E1561="USD",Settings!$B$22,IF(E1561="HKD",Settings!$B$23,1))))</f>
        <v>0</v>
      </c>
      <c r="P1561">
        <f>IF(OR(B1561="",C1561="",E1561=""),0,IF(A1561=2,H1561*IF(E1561="SGD",1,IF(E1561="USD",Settings!$B$22,IF(E1561="HKD",Settings!$B$23,1))),0))</f>
        <v>0</v>
      </c>
      <c r="Q1561" s="312">
        <f>IF(OR(J1561="",G1561=""),"",G1561+ROW()/1000000)</f>
      </c>
      <c r="R1561" s="247">
        <f>IF(Q1561="","",SUMIFS(Txn[Signed Units],Txn[Key],J1561,Txn[Transaction Order],"&lt;="&amp;Q1561))</f>
      </c>
    </row>
    <row r="1562" spans="10:18" ht="15" customHeight="1" x14ac:dyDescent="0.15">
      <c r="J1562" s="246">
        <f>IF(OR(B1562="",C1562="",E1562=""),"",B1562&amp;":"&amp;C1562&amp;":"&amp;E1562)</f>
      </c>
      <c r="K1562" s="247">
        <f>IF(A1562="","",A1562*D1562)</f>
      </c>
      <c r="L1562" s="246">
        <f>IF(A1562="","",IF(OR(A1562=1,A1562=0),H1562,0))</f>
      </c>
      <c r="M1562" s="246">
        <f>IF(A1562="","",IF(A1562=-1,H1562,0))</f>
      </c>
      <c r="N1562">
        <f>IF(J1562="","",IF(E1562="SGD",1,IF(E1562="USD",Settings!$B$22,IF(E1562="HKD",Settings!$B$23,1))))</f>
      </c>
      <c r="O1562">
        <f>IF(OR(B1562="",C1562="",E1562=""),0,(IF(A1562=-1,H1562,0)-IF(OR(A1562=1,A1562=0),H1562,0)+IF(A1562=2,H1562,0))*IF(E1562="SGD",1,IF(E1562="USD",Settings!$B$22,IF(E1562="HKD",Settings!$B$23,1))))</f>
        <v>0</v>
      </c>
      <c r="P1562">
        <f>IF(OR(B1562="",C1562="",E1562=""),0,IF(A1562=2,H1562*IF(E1562="SGD",1,IF(E1562="USD",Settings!$B$22,IF(E1562="HKD",Settings!$B$23,1))),0))</f>
        <v>0</v>
      </c>
      <c r="Q1562" s="312">
        <f>IF(OR(J1562="",G1562=""),"",G1562+ROW()/1000000)</f>
      </c>
      <c r="R1562" s="247">
        <f>IF(Q1562="","",SUMIFS(Txn[Signed Units],Txn[Key],J1562,Txn[Transaction Order],"&lt;="&amp;Q1562))</f>
      </c>
    </row>
    <row r="1563" spans="10:18" ht="15" customHeight="1" x14ac:dyDescent="0.15">
      <c r="J1563" s="246">
        <f>IF(OR(B1563="",C1563="",E1563=""),"",B1563&amp;":"&amp;C1563&amp;":"&amp;E1563)</f>
      </c>
      <c r="K1563" s="247">
        <f>IF(A1563="","",A1563*D1563)</f>
      </c>
      <c r="L1563" s="246">
        <f>IF(A1563="","",IF(OR(A1563=1,A1563=0),H1563,0))</f>
      </c>
      <c r="M1563" s="246">
        <f>IF(A1563="","",IF(A1563=-1,H1563,0))</f>
      </c>
      <c r="N1563">
        <f>IF(J1563="","",IF(E1563="SGD",1,IF(E1563="USD",Settings!$B$22,IF(E1563="HKD",Settings!$B$23,1))))</f>
      </c>
      <c r="O1563">
        <f>IF(OR(B1563="",C1563="",E1563=""),0,(IF(A1563=-1,H1563,0)-IF(OR(A1563=1,A1563=0),H1563,0)+IF(A1563=2,H1563,0))*IF(E1563="SGD",1,IF(E1563="USD",Settings!$B$22,IF(E1563="HKD",Settings!$B$23,1))))</f>
        <v>0</v>
      </c>
      <c r="P1563">
        <f>IF(OR(B1563="",C1563="",E1563=""),0,IF(A1563=2,H1563*IF(E1563="SGD",1,IF(E1563="USD",Settings!$B$22,IF(E1563="HKD",Settings!$B$23,1))),0))</f>
        <v>0</v>
      </c>
      <c r="Q1563" s="312">
        <f>IF(OR(J1563="",G1563=""),"",G1563+ROW()/1000000)</f>
      </c>
      <c r="R1563" s="247">
        <f>IF(Q1563="","",SUMIFS(Txn[Signed Units],Txn[Key],J1563,Txn[Transaction Order],"&lt;="&amp;Q1563))</f>
      </c>
    </row>
    <row r="1564" spans="10:18" ht="15" customHeight="1" x14ac:dyDescent="0.15">
      <c r="J1564" s="246">
        <f>IF(OR(B1564="",C1564="",E1564=""),"",B1564&amp;":"&amp;C1564&amp;":"&amp;E1564)</f>
      </c>
      <c r="K1564" s="247">
        <f>IF(A1564="","",A1564*D1564)</f>
      </c>
      <c r="L1564" s="246">
        <f>IF(A1564="","",IF(OR(A1564=1,A1564=0),H1564,0))</f>
      </c>
      <c r="M1564" s="246">
        <f>IF(A1564="","",IF(A1564=-1,H1564,0))</f>
      </c>
      <c r="N1564">
        <f>IF(J1564="","",IF(E1564="SGD",1,IF(E1564="USD",Settings!$B$22,IF(E1564="HKD",Settings!$B$23,1))))</f>
      </c>
      <c r="O1564">
        <f>IF(OR(B1564="",C1564="",E1564=""),0,(IF(A1564=-1,H1564,0)-IF(OR(A1564=1,A1564=0),H1564,0)+IF(A1564=2,H1564,0))*IF(E1564="SGD",1,IF(E1564="USD",Settings!$B$22,IF(E1564="HKD",Settings!$B$23,1))))</f>
        <v>0</v>
      </c>
      <c r="P1564">
        <f>IF(OR(B1564="",C1564="",E1564=""),0,IF(A1564=2,H1564*IF(E1564="SGD",1,IF(E1564="USD",Settings!$B$22,IF(E1564="HKD",Settings!$B$23,1))),0))</f>
        <v>0</v>
      </c>
      <c r="Q1564" s="312">
        <f>IF(OR(J1564="",G1564=""),"",G1564+ROW()/1000000)</f>
      </c>
      <c r="R1564" s="247">
        <f>IF(Q1564="","",SUMIFS(Txn[Signed Units],Txn[Key],J1564,Txn[Transaction Order],"&lt;="&amp;Q1564))</f>
      </c>
    </row>
    <row r="1565" spans="10:18" ht="15" customHeight="1" x14ac:dyDescent="0.15">
      <c r="J1565" s="246">
        <f>IF(OR(B1565="",C1565="",E1565=""),"",B1565&amp;":"&amp;C1565&amp;":"&amp;E1565)</f>
      </c>
      <c r="K1565" s="247">
        <f>IF(A1565="","",A1565*D1565)</f>
      </c>
      <c r="L1565" s="246">
        <f>IF(A1565="","",IF(OR(A1565=1,A1565=0),H1565,0))</f>
      </c>
      <c r="M1565" s="246">
        <f>IF(A1565="","",IF(A1565=-1,H1565,0))</f>
      </c>
      <c r="N1565">
        <f>IF(J1565="","",IF(E1565="SGD",1,IF(E1565="USD",Settings!$B$22,IF(E1565="HKD",Settings!$B$23,1))))</f>
      </c>
      <c r="O1565">
        <f>IF(OR(B1565="",C1565="",E1565=""),0,(IF(A1565=-1,H1565,0)-IF(OR(A1565=1,A1565=0),H1565,0)+IF(A1565=2,H1565,0))*IF(E1565="SGD",1,IF(E1565="USD",Settings!$B$22,IF(E1565="HKD",Settings!$B$23,1))))</f>
        <v>0</v>
      </c>
      <c r="P1565">
        <f>IF(OR(B1565="",C1565="",E1565=""),0,IF(A1565=2,H1565*IF(E1565="SGD",1,IF(E1565="USD",Settings!$B$22,IF(E1565="HKD",Settings!$B$23,1))),0))</f>
        <v>0</v>
      </c>
      <c r="Q1565" s="312">
        <f>IF(OR(J1565="",G1565=""),"",G1565+ROW()/1000000)</f>
      </c>
      <c r="R1565" s="247">
        <f>IF(Q1565="","",SUMIFS(Txn[Signed Units],Txn[Key],J1565,Txn[Transaction Order],"&lt;="&amp;Q1565))</f>
      </c>
    </row>
    <row r="1566" spans="10:18" ht="15" customHeight="1" x14ac:dyDescent="0.15">
      <c r="J1566" s="246">
        <f>IF(OR(B1566="",C1566="",E1566=""),"",B1566&amp;":"&amp;C1566&amp;":"&amp;E1566)</f>
      </c>
      <c r="K1566" s="247">
        <f>IF(A1566="","",A1566*D1566)</f>
      </c>
      <c r="L1566" s="246">
        <f>IF(A1566="","",IF(OR(A1566=1,A1566=0),H1566,0))</f>
      </c>
      <c r="M1566" s="246">
        <f>IF(A1566="","",IF(A1566=-1,H1566,0))</f>
      </c>
      <c r="N1566">
        <f>IF(J1566="","",IF(E1566="SGD",1,IF(E1566="USD",Settings!$B$22,IF(E1566="HKD",Settings!$B$23,1))))</f>
      </c>
      <c r="O1566">
        <f>IF(OR(B1566="",C1566="",E1566=""),0,(IF(A1566=-1,H1566,0)-IF(OR(A1566=1,A1566=0),H1566,0)+IF(A1566=2,H1566,0))*IF(E1566="SGD",1,IF(E1566="USD",Settings!$B$22,IF(E1566="HKD",Settings!$B$23,1))))</f>
        <v>0</v>
      </c>
      <c r="P1566">
        <f>IF(OR(B1566="",C1566="",E1566=""),0,IF(A1566=2,H1566*IF(E1566="SGD",1,IF(E1566="USD",Settings!$B$22,IF(E1566="HKD",Settings!$B$23,1))),0))</f>
        <v>0</v>
      </c>
      <c r="Q1566" s="312">
        <f>IF(OR(J1566="",G1566=""),"",G1566+ROW()/1000000)</f>
      </c>
      <c r="R1566" s="247">
        <f>IF(Q1566="","",SUMIFS(Txn[Signed Units],Txn[Key],J1566,Txn[Transaction Order],"&lt;="&amp;Q1566))</f>
      </c>
    </row>
    <row r="1567" spans="10:18" ht="15" customHeight="1" x14ac:dyDescent="0.15">
      <c r="J1567" s="246">
        <f>IF(OR(B1567="",C1567="",E1567=""),"",B1567&amp;":"&amp;C1567&amp;":"&amp;E1567)</f>
      </c>
      <c r="K1567" s="247">
        <f>IF(A1567="","",A1567*D1567)</f>
      </c>
      <c r="L1567" s="246">
        <f>IF(A1567="","",IF(OR(A1567=1,A1567=0),H1567,0))</f>
      </c>
      <c r="M1567" s="246">
        <f>IF(A1567="","",IF(A1567=-1,H1567,0))</f>
      </c>
      <c r="N1567">
        <f>IF(J1567="","",IF(E1567="SGD",1,IF(E1567="USD",Settings!$B$22,IF(E1567="HKD",Settings!$B$23,1))))</f>
      </c>
      <c r="O1567">
        <f>IF(OR(B1567="",C1567="",E1567=""),0,(IF(A1567=-1,H1567,0)-IF(OR(A1567=1,A1567=0),H1567,0)+IF(A1567=2,H1567,0))*IF(E1567="SGD",1,IF(E1567="USD",Settings!$B$22,IF(E1567="HKD",Settings!$B$23,1))))</f>
        <v>0</v>
      </c>
      <c r="P1567">
        <f>IF(OR(B1567="",C1567="",E1567=""),0,IF(A1567=2,H1567*IF(E1567="SGD",1,IF(E1567="USD",Settings!$B$22,IF(E1567="HKD",Settings!$B$23,1))),0))</f>
        <v>0</v>
      </c>
      <c r="Q1567" s="312">
        <f>IF(OR(J1567="",G1567=""),"",G1567+ROW()/1000000)</f>
      </c>
      <c r="R1567" s="247">
        <f>IF(Q1567="","",SUMIFS(Txn[Signed Units],Txn[Key],J1567,Txn[Transaction Order],"&lt;="&amp;Q1567))</f>
      </c>
    </row>
    <row r="1568" spans="10:18" ht="15" customHeight="1" x14ac:dyDescent="0.15">
      <c r="J1568" s="246">
        <f>IF(OR(B1568="",C1568="",E1568=""),"",B1568&amp;":"&amp;C1568&amp;":"&amp;E1568)</f>
      </c>
      <c r="K1568" s="247">
        <f>IF(A1568="","",A1568*D1568)</f>
      </c>
      <c r="L1568" s="246">
        <f>IF(A1568="","",IF(OR(A1568=1,A1568=0),H1568,0))</f>
      </c>
      <c r="M1568" s="246">
        <f>IF(A1568="","",IF(A1568=-1,H1568,0))</f>
      </c>
      <c r="N1568">
        <f>IF(J1568="","",IF(E1568="SGD",1,IF(E1568="USD",Settings!$B$22,IF(E1568="HKD",Settings!$B$23,1))))</f>
      </c>
      <c r="O1568">
        <f>IF(OR(B1568="",C1568="",E1568=""),0,(IF(A1568=-1,H1568,0)-IF(OR(A1568=1,A1568=0),H1568,0)+IF(A1568=2,H1568,0))*IF(E1568="SGD",1,IF(E1568="USD",Settings!$B$22,IF(E1568="HKD",Settings!$B$23,1))))</f>
        <v>0</v>
      </c>
      <c r="P1568">
        <f>IF(OR(B1568="",C1568="",E1568=""),0,IF(A1568=2,H1568*IF(E1568="SGD",1,IF(E1568="USD",Settings!$B$22,IF(E1568="HKD",Settings!$B$23,1))),0))</f>
        <v>0</v>
      </c>
      <c r="Q1568" s="312">
        <f>IF(OR(J1568="",G1568=""),"",G1568+ROW()/1000000)</f>
      </c>
      <c r="R1568" s="247">
        <f>IF(Q1568="","",SUMIFS(Txn[Signed Units],Txn[Key],J1568,Txn[Transaction Order],"&lt;="&amp;Q1568))</f>
      </c>
    </row>
    <row r="1569" spans="10:18" ht="15" customHeight="1" x14ac:dyDescent="0.15">
      <c r="J1569" s="246">
        <f>IF(OR(B1569="",C1569="",E1569=""),"",B1569&amp;":"&amp;C1569&amp;":"&amp;E1569)</f>
      </c>
      <c r="K1569" s="247">
        <f>IF(A1569="","",A1569*D1569)</f>
      </c>
      <c r="L1569" s="246">
        <f>IF(A1569="","",IF(OR(A1569=1,A1569=0),H1569,0))</f>
      </c>
      <c r="M1569" s="246">
        <f>IF(A1569="","",IF(A1569=-1,H1569,0))</f>
      </c>
      <c r="N1569">
        <f>IF(J1569="","",IF(E1569="SGD",1,IF(E1569="USD",Settings!$B$22,IF(E1569="HKD",Settings!$B$23,1))))</f>
      </c>
      <c r="O1569">
        <f>IF(OR(B1569="",C1569="",E1569=""),0,(IF(A1569=-1,H1569,0)-IF(OR(A1569=1,A1569=0),H1569,0)+IF(A1569=2,H1569,0))*IF(E1569="SGD",1,IF(E1569="USD",Settings!$B$22,IF(E1569="HKD",Settings!$B$23,1))))</f>
        <v>0</v>
      </c>
      <c r="P1569">
        <f>IF(OR(B1569="",C1569="",E1569=""),0,IF(A1569=2,H1569*IF(E1569="SGD",1,IF(E1569="USD",Settings!$B$22,IF(E1569="HKD",Settings!$B$23,1))),0))</f>
        <v>0</v>
      </c>
      <c r="Q1569" s="312">
        <f>IF(OR(J1569="",G1569=""),"",G1569+ROW()/1000000)</f>
      </c>
      <c r="R1569" s="247">
        <f>IF(Q1569="","",SUMIFS(Txn[Signed Units],Txn[Key],J1569,Txn[Transaction Order],"&lt;="&amp;Q1569))</f>
      </c>
    </row>
    <row r="1570" spans="10:18" ht="15" customHeight="1" x14ac:dyDescent="0.15">
      <c r="J1570" s="246">
        <f>IF(OR(B1570="",C1570="",E1570=""),"",B1570&amp;":"&amp;C1570&amp;":"&amp;E1570)</f>
      </c>
      <c r="K1570" s="247">
        <f>IF(A1570="","",A1570*D1570)</f>
      </c>
      <c r="L1570" s="246">
        <f>IF(A1570="","",IF(OR(A1570=1,A1570=0),H1570,0))</f>
      </c>
      <c r="M1570" s="246">
        <f>IF(A1570="","",IF(A1570=-1,H1570,0))</f>
      </c>
      <c r="N1570">
        <f>IF(J1570="","",IF(E1570="SGD",1,IF(E1570="USD",Settings!$B$22,IF(E1570="HKD",Settings!$B$23,1))))</f>
      </c>
      <c r="O1570">
        <f>IF(OR(B1570="",C1570="",E1570=""),0,(IF(A1570=-1,H1570,0)-IF(OR(A1570=1,A1570=0),H1570,0)+IF(A1570=2,H1570,0))*IF(E1570="SGD",1,IF(E1570="USD",Settings!$B$22,IF(E1570="HKD",Settings!$B$23,1))))</f>
        <v>0</v>
      </c>
      <c r="P1570">
        <f>IF(OR(B1570="",C1570="",E1570=""),0,IF(A1570=2,H1570*IF(E1570="SGD",1,IF(E1570="USD",Settings!$B$22,IF(E1570="HKD",Settings!$B$23,1))),0))</f>
        <v>0</v>
      </c>
      <c r="Q1570" s="312">
        <f>IF(OR(J1570="",G1570=""),"",G1570+ROW()/1000000)</f>
      </c>
      <c r="R1570" s="247">
        <f>IF(Q1570="","",SUMIFS(Txn[Signed Units],Txn[Key],J1570,Txn[Transaction Order],"&lt;="&amp;Q1570))</f>
      </c>
    </row>
    <row r="1571" spans="10:18" ht="15" customHeight="1" x14ac:dyDescent="0.15">
      <c r="J1571" s="246">
        <f>IF(OR(B1571="",C1571="",E1571=""),"",B1571&amp;":"&amp;C1571&amp;":"&amp;E1571)</f>
      </c>
      <c r="K1571" s="247">
        <f>IF(A1571="","",A1571*D1571)</f>
      </c>
      <c r="L1571" s="246">
        <f>IF(A1571="","",IF(OR(A1571=1,A1571=0),H1571,0))</f>
      </c>
      <c r="M1571" s="246">
        <f>IF(A1571="","",IF(A1571=-1,H1571,0))</f>
      </c>
      <c r="N1571">
        <f>IF(J1571="","",IF(E1571="SGD",1,IF(E1571="USD",Settings!$B$22,IF(E1571="HKD",Settings!$B$23,1))))</f>
      </c>
      <c r="O1571">
        <f>IF(OR(B1571="",C1571="",E1571=""),0,(IF(A1571=-1,H1571,0)-IF(OR(A1571=1,A1571=0),H1571,0)+IF(A1571=2,H1571,0))*IF(E1571="SGD",1,IF(E1571="USD",Settings!$B$22,IF(E1571="HKD",Settings!$B$23,1))))</f>
        <v>0</v>
      </c>
      <c r="P1571">
        <f>IF(OR(B1571="",C1571="",E1571=""),0,IF(A1571=2,H1571*IF(E1571="SGD",1,IF(E1571="USD",Settings!$B$22,IF(E1571="HKD",Settings!$B$23,1))),0))</f>
        <v>0</v>
      </c>
      <c r="Q1571" s="312">
        <f>IF(OR(J1571="",G1571=""),"",G1571+ROW()/1000000)</f>
      </c>
      <c r="R1571" s="247">
        <f>IF(Q1571="","",SUMIFS(Txn[Signed Units],Txn[Key],J1571,Txn[Transaction Order],"&lt;="&amp;Q1571))</f>
      </c>
    </row>
    <row r="1572" spans="10:18" ht="15" customHeight="1" x14ac:dyDescent="0.15">
      <c r="J1572" s="246">
        <f>IF(OR(B1572="",C1572="",E1572=""),"",B1572&amp;":"&amp;C1572&amp;":"&amp;E1572)</f>
      </c>
      <c r="K1572" s="247">
        <f>IF(A1572="","",A1572*D1572)</f>
      </c>
      <c r="L1572" s="246">
        <f>IF(A1572="","",IF(OR(A1572=1,A1572=0),H1572,0))</f>
      </c>
      <c r="M1572" s="246">
        <f>IF(A1572="","",IF(A1572=-1,H1572,0))</f>
      </c>
      <c r="N1572">
        <f>IF(J1572="","",IF(E1572="SGD",1,IF(E1572="USD",Settings!$B$22,IF(E1572="HKD",Settings!$B$23,1))))</f>
      </c>
      <c r="O1572">
        <f>IF(OR(B1572="",C1572="",E1572=""),0,(IF(A1572=-1,H1572,0)-IF(OR(A1572=1,A1572=0),H1572,0)+IF(A1572=2,H1572,0))*IF(E1572="SGD",1,IF(E1572="USD",Settings!$B$22,IF(E1572="HKD",Settings!$B$23,1))))</f>
        <v>0</v>
      </c>
      <c r="P1572">
        <f>IF(OR(B1572="",C1572="",E1572=""),0,IF(A1572=2,H1572*IF(E1572="SGD",1,IF(E1572="USD",Settings!$B$22,IF(E1572="HKD",Settings!$B$23,1))),0))</f>
        <v>0</v>
      </c>
      <c r="Q1572" s="312">
        <f>IF(OR(J1572="",G1572=""),"",G1572+ROW()/1000000)</f>
      </c>
      <c r="R1572" s="247">
        <f>IF(Q1572="","",SUMIFS(Txn[Signed Units],Txn[Key],J1572,Txn[Transaction Order],"&lt;="&amp;Q1572))</f>
      </c>
    </row>
    <row r="1573" spans="10:18" ht="15" customHeight="1" x14ac:dyDescent="0.15">
      <c r="J1573" s="246">
        <f>IF(OR(B1573="",C1573="",E1573=""),"",B1573&amp;":"&amp;C1573&amp;":"&amp;E1573)</f>
      </c>
      <c r="K1573" s="247">
        <f>IF(A1573="","",A1573*D1573)</f>
      </c>
      <c r="L1573" s="246">
        <f>IF(A1573="","",IF(OR(A1573=1,A1573=0),H1573,0))</f>
      </c>
      <c r="M1573" s="246">
        <f>IF(A1573="","",IF(A1573=-1,H1573,0))</f>
      </c>
      <c r="N1573">
        <f>IF(J1573="","",IF(E1573="SGD",1,IF(E1573="USD",Settings!$B$22,IF(E1573="HKD",Settings!$B$23,1))))</f>
      </c>
      <c r="O1573">
        <f>IF(OR(B1573="",C1573="",E1573=""),0,(IF(A1573=-1,H1573,0)-IF(OR(A1573=1,A1573=0),H1573,0)+IF(A1573=2,H1573,0))*IF(E1573="SGD",1,IF(E1573="USD",Settings!$B$22,IF(E1573="HKD",Settings!$B$23,1))))</f>
        <v>0</v>
      </c>
      <c r="P1573">
        <f>IF(OR(B1573="",C1573="",E1573=""),0,IF(A1573=2,H1573*IF(E1573="SGD",1,IF(E1573="USD",Settings!$B$22,IF(E1573="HKD",Settings!$B$23,1))),0))</f>
        <v>0</v>
      </c>
      <c r="Q1573" s="312">
        <f>IF(OR(J1573="",G1573=""),"",G1573+ROW()/1000000)</f>
      </c>
      <c r="R1573" s="247">
        <f>IF(Q1573="","",SUMIFS(Txn[Signed Units],Txn[Key],J1573,Txn[Transaction Order],"&lt;="&amp;Q1573))</f>
      </c>
    </row>
    <row r="1574" spans="10:18" ht="15" customHeight="1" x14ac:dyDescent="0.15">
      <c r="J1574" s="246">
        <f>IF(OR(B1574="",C1574="",E1574=""),"",B1574&amp;":"&amp;C1574&amp;":"&amp;E1574)</f>
      </c>
      <c r="K1574" s="247">
        <f>IF(A1574="","",A1574*D1574)</f>
      </c>
      <c r="L1574" s="246">
        <f>IF(A1574="","",IF(OR(A1574=1,A1574=0),H1574,0))</f>
      </c>
      <c r="M1574" s="246">
        <f>IF(A1574="","",IF(A1574=-1,H1574,0))</f>
      </c>
      <c r="N1574">
        <f>IF(J1574="","",IF(E1574="SGD",1,IF(E1574="USD",Settings!$B$22,IF(E1574="HKD",Settings!$B$23,1))))</f>
      </c>
      <c r="O1574">
        <f>IF(OR(B1574="",C1574="",E1574=""),0,(IF(A1574=-1,H1574,0)-IF(OR(A1574=1,A1574=0),H1574,0)+IF(A1574=2,H1574,0))*IF(E1574="SGD",1,IF(E1574="USD",Settings!$B$22,IF(E1574="HKD",Settings!$B$23,1))))</f>
        <v>0</v>
      </c>
      <c r="P1574">
        <f>IF(OR(B1574="",C1574="",E1574=""),0,IF(A1574=2,H1574*IF(E1574="SGD",1,IF(E1574="USD",Settings!$B$22,IF(E1574="HKD",Settings!$B$23,1))),0))</f>
        <v>0</v>
      </c>
      <c r="Q1574" s="312">
        <f>IF(OR(J1574="",G1574=""),"",G1574+ROW()/1000000)</f>
      </c>
      <c r="R1574" s="247">
        <f>IF(Q1574="","",SUMIFS(Txn[Signed Units],Txn[Key],J1574,Txn[Transaction Order],"&lt;="&amp;Q1574))</f>
      </c>
    </row>
    <row r="1575" spans="10:18" ht="15" customHeight="1" x14ac:dyDescent="0.15">
      <c r="J1575" s="246">
        <f>IF(OR(B1575="",C1575="",E1575=""),"",B1575&amp;":"&amp;C1575&amp;":"&amp;E1575)</f>
      </c>
      <c r="K1575" s="247">
        <f>IF(A1575="","",A1575*D1575)</f>
      </c>
      <c r="L1575" s="246">
        <f>IF(A1575="","",IF(OR(A1575=1,A1575=0),H1575,0))</f>
      </c>
      <c r="M1575" s="246">
        <f>IF(A1575="","",IF(A1575=-1,H1575,0))</f>
      </c>
      <c r="N1575">
        <f>IF(J1575="","",IF(E1575="SGD",1,IF(E1575="USD",Settings!$B$22,IF(E1575="HKD",Settings!$B$23,1))))</f>
      </c>
      <c r="O1575">
        <f>IF(OR(B1575="",C1575="",E1575=""),0,(IF(A1575=-1,H1575,0)-IF(OR(A1575=1,A1575=0),H1575,0)+IF(A1575=2,H1575,0))*IF(E1575="SGD",1,IF(E1575="USD",Settings!$B$22,IF(E1575="HKD",Settings!$B$23,1))))</f>
        <v>0</v>
      </c>
      <c r="P1575">
        <f>IF(OR(B1575="",C1575="",E1575=""),0,IF(A1575=2,H1575*IF(E1575="SGD",1,IF(E1575="USD",Settings!$B$22,IF(E1575="HKD",Settings!$B$23,1))),0))</f>
        <v>0</v>
      </c>
      <c r="Q1575" s="312">
        <f>IF(OR(J1575="",G1575=""),"",G1575+ROW()/1000000)</f>
      </c>
      <c r="R1575" s="247">
        <f>IF(Q1575="","",SUMIFS(Txn[Signed Units],Txn[Key],J1575,Txn[Transaction Order],"&lt;="&amp;Q1575))</f>
      </c>
    </row>
    <row r="1576" spans="10:18" ht="15" customHeight="1" x14ac:dyDescent="0.15">
      <c r="J1576" s="246">
        <f>IF(OR(B1576="",C1576="",E1576=""),"",B1576&amp;":"&amp;C1576&amp;":"&amp;E1576)</f>
      </c>
      <c r="K1576" s="247">
        <f>IF(A1576="","",A1576*D1576)</f>
      </c>
      <c r="L1576" s="246">
        <f>IF(A1576="","",IF(OR(A1576=1,A1576=0),H1576,0))</f>
      </c>
      <c r="M1576" s="246">
        <f>IF(A1576="","",IF(A1576=-1,H1576,0))</f>
      </c>
      <c r="N1576">
        <f>IF(J1576="","",IF(E1576="SGD",1,IF(E1576="USD",Settings!$B$22,IF(E1576="HKD",Settings!$B$23,1))))</f>
      </c>
      <c r="O1576">
        <f>IF(OR(B1576="",C1576="",E1576=""),0,(IF(A1576=-1,H1576,0)-IF(OR(A1576=1,A1576=0),H1576,0)+IF(A1576=2,H1576,0))*IF(E1576="SGD",1,IF(E1576="USD",Settings!$B$22,IF(E1576="HKD",Settings!$B$23,1))))</f>
        <v>0</v>
      </c>
      <c r="P1576">
        <f>IF(OR(B1576="",C1576="",E1576=""),0,IF(A1576=2,H1576*IF(E1576="SGD",1,IF(E1576="USD",Settings!$B$22,IF(E1576="HKD",Settings!$B$23,1))),0))</f>
        <v>0</v>
      </c>
      <c r="Q1576" s="312">
        <f>IF(OR(J1576="",G1576=""),"",G1576+ROW()/1000000)</f>
      </c>
      <c r="R1576" s="247">
        <f>IF(Q1576="","",SUMIFS(Txn[Signed Units],Txn[Key],J1576,Txn[Transaction Order],"&lt;="&amp;Q1576))</f>
      </c>
    </row>
    <row r="1577" spans="10:18" ht="15" customHeight="1" x14ac:dyDescent="0.15">
      <c r="J1577" s="246">
        <f>IF(OR(B1577="",C1577="",E1577=""),"",B1577&amp;":"&amp;C1577&amp;":"&amp;E1577)</f>
      </c>
      <c r="K1577" s="247">
        <f>IF(A1577="","",A1577*D1577)</f>
      </c>
      <c r="L1577" s="246">
        <f>IF(A1577="","",IF(OR(A1577=1,A1577=0),H1577,0))</f>
      </c>
      <c r="M1577" s="246">
        <f>IF(A1577="","",IF(A1577=-1,H1577,0))</f>
      </c>
      <c r="N1577">
        <f>IF(J1577="","",IF(E1577="SGD",1,IF(E1577="USD",Settings!$B$22,IF(E1577="HKD",Settings!$B$23,1))))</f>
      </c>
      <c r="O1577">
        <f>IF(OR(B1577="",C1577="",E1577=""),0,(IF(A1577=-1,H1577,0)-IF(OR(A1577=1,A1577=0),H1577,0)+IF(A1577=2,H1577,0))*IF(E1577="SGD",1,IF(E1577="USD",Settings!$B$22,IF(E1577="HKD",Settings!$B$23,1))))</f>
        <v>0</v>
      </c>
      <c r="P1577">
        <f>IF(OR(B1577="",C1577="",E1577=""),0,IF(A1577=2,H1577*IF(E1577="SGD",1,IF(E1577="USD",Settings!$B$22,IF(E1577="HKD",Settings!$B$23,1))),0))</f>
        <v>0</v>
      </c>
      <c r="Q1577" s="312">
        <f>IF(OR(J1577="",G1577=""),"",G1577+ROW()/1000000)</f>
      </c>
      <c r="R1577" s="247">
        <f>IF(Q1577="","",SUMIFS(Txn[Signed Units],Txn[Key],J1577,Txn[Transaction Order],"&lt;="&amp;Q1577))</f>
      </c>
    </row>
    <row r="1578" spans="10:18" ht="15" customHeight="1" x14ac:dyDescent="0.15">
      <c r="J1578" s="246">
        <f>IF(OR(B1578="",C1578="",E1578=""),"",B1578&amp;":"&amp;C1578&amp;":"&amp;E1578)</f>
      </c>
      <c r="K1578" s="247">
        <f>IF(A1578="","",A1578*D1578)</f>
      </c>
      <c r="L1578" s="246">
        <f>IF(A1578="","",IF(OR(A1578=1,A1578=0),H1578,0))</f>
      </c>
      <c r="M1578" s="246">
        <f>IF(A1578="","",IF(A1578=-1,H1578,0))</f>
      </c>
      <c r="N1578">
        <f>IF(J1578="","",IF(E1578="SGD",1,IF(E1578="USD",Settings!$B$22,IF(E1578="HKD",Settings!$B$23,1))))</f>
      </c>
      <c r="O1578">
        <f>IF(OR(B1578="",C1578="",E1578=""),0,(IF(A1578=-1,H1578,0)-IF(OR(A1578=1,A1578=0),H1578,0)+IF(A1578=2,H1578,0))*IF(E1578="SGD",1,IF(E1578="USD",Settings!$B$22,IF(E1578="HKD",Settings!$B$23,1))))</f>
        <v>0</v>
      </c>
      <c r="P1578">
        <f>IF(OR(B1578="",C1578="",E1578=""),0,IF(A1578=2,H1578*IF(E1578="SGD",1,IF(E1578="USD",Settings!$B$22,IF(E1578="HKD",Settings!$B$23,1))),0))</f>
        <v>0</v>
      </c>
      <c r="Q1578" s="312">
        <f>IF(OR(J1578="",G1578=""),"",G1578+ROW()/1000000)</f>
      </c>
      <c r="R1578" s="247">
        <f>IF(Q1578="","",SUMIFS(Txn[Signed Units],Txn[Key],J1578,Txn[Transaction Order],"&lt;="&amp;Q1578))</f>
      </c>
    </row>
    <row r="1579" spans="10:18" ht="15" customHeight="1" x14ac:dyDescent="0.15">
      <c r="J1579" s="246">
        <f>IF(OR(B1579="",C1579="",E1579=""),"",B1579&amp;":"&amp;C1579&amp;":"&amp;E1579)</f>
      </c>
      <c r="K1579" s="247">
        <f>IF(A1579="","",A1579*D1579)</f>
      </c>
      <c r="L1579" s="246">
        <f>IF(A1579="","",IF(OR(A1579=1,A1579=0),H1579,0))</f>
      </c>
      <c r="M1579" s="246">
        <f>IF(A1579="","",IF(A1579=-1,H1579,0))</f>
      </c>
      <c r="N1579">
        <f>IF(J1579="","",IF(E1579="SGD",1,IF(E1579="USD",Settings!$B$22,IF(E1579="HKD",Settings!$B$23,1))))</f>
      </c>
      <c r="O1579">
        <f>IF(OR(B1579="",C1579="",E1579=""),0,(IF(A1579=-1,H1579,0)-IF(OR(A1579=1,A1579=0),H1579,0)+IF(A1579=2,H1579,0))*IF(E1579="SGD",1,IF(E1579="USD",Settings!$B$22,IF(E1579="HKD",Settings!$B$23,1))))</f>
        <v>0</v>
      </c>
      <c r="P1579">
        <f>IF(OR(B1579="",C1579="",E1579=""),0,IF(A1579=2,H1579*IF(E1579="SGD",1,IF(E1579="USD",Settings!$B$22,IF(E1579="HKD",Settings!$B$23,1))),0))</f>
        <v>0</v>
      </c>
      <c r="Q1579" s="312">
        <f>IF(OR(J1579="",G1579=""),"",G1579+ROW()/1000000)</f>
      </c>
      <c r="R1579" s="247">
        <f>IF(Q1579="","",SUMIFS(Txn[Signed Units],Txn[Key],J1579,Txn[Transaction Order],"&lt;="&amp;Q1579))</f>
      </c>
    </row>
    <row r="1580" spans="10:18" ht="15" customHeight="1" x14ac:dyDescent="0.15">
      <c r="J1580" s="246">
        <f>IF(OR(B1580="",C1580="",E1580=""),"",B1580&amp;":"&amp;C1580&amp;":"&amp;E1580)</f>
      </c>
      <c r="K1580" s="247">
        <f>IF(A1580="","",A1580*D1580)</f>
      </c>
      <c r="L1580" s="246">
        <f>IF(A1580="","",IF(OR(A1580=1,A1580=0),H1580,0))</f>
      </c>
      <c r="M1580" s="246">
        <f>IF(A1580="","",IF(A1580=-1,H1580,0))</f>
      </c>
      <c r="N1580">
        <f>IF(J1580="","",IF(E1580="SGD",1,IF(E1580="USD",Settings!$B$22,IF(E1580="HKD",Settings!$B$23,1))))</f>
      </c>
      <c r="O1580">
        <f>IF(OR(B1580="",C1580="",E1580=""),0,(IF(A1580=-1,H1580,0)-IF(OR(A1580=1,A1580=0),H1580,0)+IF(A1580=2,H1580,0))*IF(E1580="SGD",1,IF(E1580="USD",Settings!$B$22,IF(E1580="HKD",Settings!$B$23,1))))</f>
        <v>0</v>
      </c>
      <c r="P1580">
        <f>IF(OR(B1580="",C1580="",E1580=""),0,IF(A1580=2,H1580*IF(E1580="SGD",1,IF(E1580="USD",Settings!$B$22,IF(E1580="HKD",Settings!$B$23,1))),0))</f>
        <v>0</v>
      </c>
      <c r="Q1580" s="312">
        <f>IF(OR(J1580="",G1580=""),"",G1580+ROW()/1000000)</f>
      </c>
      <c r="R1580" s="247">
        <f>IF(Q1580="","",SUMIFS(Txn[Signed Units],Txn[Key],J1580,Txn[Transaction Order],"&lt;="&amp;Q1580))</f>
      </c>
    </row>
    <row r="1581" spans="10:18" ht="15" customHeight="1" x14ac:dyDescent="0.15">
      <c r="J1581" s="246">
        <f>IF(OR(B1581="",C1581="",E1581=""),"",B1581&amp;":"&amp;C1581&amp;":"&amp;E1581)</f>
      </c>
      <c r="K1581" s="247">
        <f>IF(A1581="","",A1581*D1581)</f>
      </c>
      <c r="L1581" s="246">
        <f>IF(A1581="","",IF(OR(A1581=1,A1581=0),H1581,0))</f>
      </c>
      <c r="M1581" s="246">
        <f>IF(A1581="","",IF(A1581=-1,H1581,0))</f>
      </c>
      <c r="N1581">
        <f>IF(J1581="","",IF(E1581="SGD",1,IF(E1581="USD",Settings!$B$22,IF(E1581="HKD",Settings!$B$23,1))))</f>
      </c>
      <c r="O1581">
        <f>IF(OR(B1581="",C1581="",E1581=""),0,(IF(A1581=-1,H1581,0)-IF(OR(A1581=1,A1581=0),H1581,0)+IF(A1581=2,H1581,0))*IF(E1581="SGD",1,IF(E1581="USD",Settings!$B$22,IF(E1581="HKD",Settings!$B$23,1))))</f>
        <v>0</v>
      </c>
      <c r="P1581">
        <f>IF(OR(B1581="",C1581="",E1581=""),0,IF(A1581=2,H1581*IF(E1581="SGD",1,IF(E1581="USD",Settings!$B$22,IF(E1581="HKD",Settings!$B$23,1))),0))</f>
        <v>0</v>
      </c>
      <c r="Q1581" s="312">
        <f>IF(OR(J1581="",G1581=""),"",G1581+ROW()/1000000)</f>
      </c>
      <c r="R1581" s="247">
        <f>IF(Q1581="","",SUMIFS(Txn[Signed Units],Txn[Key],J1581,Txn[Transaction Order],"&lt;="&amp;Q1581))</f>
      </c>
    </row>
    <row r="1582" spans="10:18" ht="15" customHeight="1" x14ac:dyDescent="0.15">
      <c r="J1582" s="246">
        <f>IF(OR(B1582="",C1582="",E1582=""),"",B1582&amp;":"&amp;C1582&amp;":"&amp;E1582)</f>
      </c>
      <c r="K1582" s="247">
        <f>IF(A1582="","",A1582*D1582)</f>
      </c>
      <c r="L1582" s="246">
        <f>IF(A1582="","",IF(OR(A1582=1,A1582=0),H1582,0))</f>
      </c>
      <c r="M1582" s="246">
        <f>IF(A1582="","",IF(A1582=-1,H1582,0))</f>
      </c>
      <c r="N1582">
        <f>IF(J1582="","",IF(E1582="SGD",1,IF(E1582="USD",Settings!$B$22,IF(E1582="HKD",Settings!$B$23,1))))</f>
      </c>
      <c r="O1582">
        <f>IF(OR(B1582="",C1582="",E1582=""),0,(IF(A1582=-1,H1582,0)-IF(OR(A1582=1,A1582=0),H1582,0)+IF(A1582=2,H1582,0))*IF(E1582="SGD",1,IF(E1582="USD",Settings!$B$22,IF(E1582="HKD",Settings!$B$23,1))))</f>
        <v>0</v>
      </c>
      <c r="P1582">
        <f>IF(OR(B1582="",C1582="",E1582=""),0,IF(A1582=2,H1582*IF(E1582="SGD",1,IF(E1582="USD",Settings!$B$22,IF(E1582="HKD",Settings!$B$23,1))),0))</f>
        <v>0</v>
      </c>
      <c r="Q1582" s="312">
        <f>IF(OR(J1582="",G1582=""),"",G1582+ROW()/1000000)</f>
      </c>
      <c r="R1582" s="247">
        <f>IF(Q1582="","",SUMIFS(Txn[Signed Units],Txn[Key],J1582,Txn[Transaction Order],"&lt;="&amp;Q1582))</f>
      </c>
    </row>
    <row r="1583" spans="10:18" ht="15" customHeight="1" x14ac:dyDescent="0.15">
      <c r="J1583" s="246">
        <f>IF(OR(B1583="",C1583="",E1583=""),"",B1583&amp;":"&amp;C1583&amp;":"&amp;E1583)</f>
      </c>
      <c r="K1583" s="247">
        <f>IF(A1583="","",A1583*D1583)</f>
      </c>
      <c r="L1583" s="246">
        <f>IF(A1583="","",IF(OR(A1583=1,A1583=0),H1583,0))</f>
      </c>
      <c r="M1583" s="246">
        <f>IF(A1583="","",IF(A1583=-1,H1583,0))</f>
      </c>
      <c r="N1583">
        <f>IF(J1583="","",IF(E1583="SGD",1,IF(E1583="USD",Settings!$B$22,IF(E1583="HKD",Settings!$B$23,1))))</f>
      </c>
      <c r="O1583">
        <f>IF(OR(B1583="",C1583="",E1583=""),0,(IF(A1583=-1,H1583,0)-IF(OR(A1583=1,A1583=0),H1583,0)+IF(A1583=2,H1583,0))*IF(E1583="SGD",1,IF(E1583="USD",Settings!$B$22,IF(E1583="HKD",Settings!$B$23,1))))</f>
        <v>0</v>
      </c>
      <c r="P1583">
        <f>IF(OR(B1583="",C1583="",E1583=""),0,IF(A1583=2,H1583*IF(E1583="SGD",1,IF(E1583="USD",Settings!$B$22,IF(E1583="HKD",Settings!$B$23,1))),0))</f>
        <v>0</v>
      </c>
      <c r="Q1583" s="312">
        <f>IF(OR(J1583="",G1583=""),"",G1583+ROW()/1000000)</f>
      </c>
      <c r="R1583" s="247">
        <f>IF(Q1583="","",SUMIFS(Txn[Signed Units],Txn[Key],J1583,Txn[Transaction Order],"&lt;="&amp;Q1583))</f>
      </c>
    </row>
    <row r="1584" spans="10:18" ht="15" customHeight="1" x14ac:dyDescent="0.15">
      <c r="J1584" s="246">
        <f>IF(OR(B1584="",C1584="",E1584=""),"",B1584&amp;":"&amp;C1584&amp;":"&amp;E1584)</f>
      </c>
      <c r="K1584" s="247">
        <f>IF(A1584="","",A1584*D1584)</f>
      </c>
      <c r="L1584" s="246">
        <f>IF(A1584="","",IF(OR(A1584=1,A1584=0),H1584,0))</f>
      </c>
      <c r="M1584" s="246">
        <f>IF(A1584="","",IF(A1584=-1,H1584,0))</f>
      </c>
      <c r="N1584">
        <f>IF(J1584="","",IF(E1584="SGD",1,IF(E1584="USD",Settings!$B$22,IF(E1584="HKD",Settings!$B$23,1))))</f>
      </c>
      <c r="O1584">
        <f>IF(OR(B1584="",C1584="",E1584=""),0,(IF(A1584=-1,H1584,0)-IF(OR(A1584=1,A1584=0),H1584,0)+IF(A1584=2,H1584,0))*IF(E1584="SGD",1,IF(E1584="USD",Settings!$B$22,IF(E1584="HKD",Settings!$B$23,1))))</f>
        <v>0</v>
      </c>
      <c r="P1584">
        <f>IF(OR(B1584="",C1584="",E1584=""),0,IF(A1584=2,H1584*IF(E1584="SGD",1,IF(E1584="USD",Settings!$B$22,IF(E1584="HKD",Settings!$B$23,1))),0))</f>
        <v>0</v>
      </c>
      <c r="Q1584" s="312">
        <f>IF(OR(J1584="",G1584=""),"",G1584+ROW()/1000000)</f>
      </c>
      <c r="R1584" s="247">
        <f>IF(Q1584="","",SUMIFS(Txn[Signed Units],Txn[Key],J1584,Txn[Transaction Order],"&lt;="&amp;Q1584))</f>
      </c>
    </row>
    <row r="1585" spans="10:18" ht="15" customHeight="1" x14ac:dyDescent="0.15">
      <c r="J1585" s="246">
        <f>IF(OR(B1585="",C1585="",E1585=""),"",B1585&amp;":"&amp;C1585&amp;":"&amp;E1585)</f>
      </c>
      <c r="K1585" s="247">
        <f>IF(A1585="","",A1585*D1585)</f>
      </c>
      <c r="L1585" s="246">
        <f>IF(A1585="","",IF(OR(A1585=1,A1585=0),H1585,0))</f>
      </c>
      <c r="M1585" s="246">
        <f>IF(A1585="","",IF(A1585=-1,H1585,0))</f>
      </c>
      <c r="N1585">
        <f>IF(J1585="","",IF(E1585="SGD",1,IF(E1585="USD",Settings!$B$22,IF(E1585="HKD",Settings!$B$23,1))))</f>
      </c>
      <c r="O1585">
        <f>IF(OR(B1585="",C1585="",E1585=""),0,(IF(A1585=-1,H1585,0)-IF(OR(A1585=1,A1585=0),H1585,0)+IF(A1585=2,H1585,0))*IF(E1585="SGD",1,IF(E1585="USD",Settings!$B$22,IF(E1585="HKD",Settings!$B$23,1))))</f>
        <v>0</v>
      </c>
      <c r="P1585">
        <f>IF(OR(B1585="",C1585="",E1585=""),0,IF(A1585=2,H1585*IF(E1585="SGD",1,IF(E1585="USD",Settings!$B$22,IF(E1585="HKD",Settings!$B$23,1))),0))</f>
        <v>0</v>
      </c>
      <c r="Q1585" s="312">
        <f>IF(OR(J1585="",G1585=""),"",G1585+ROW()/1000000)</f>
      </c>
      <c r="R1585" s="247">
        <f>IF(Q1585="","",SUMIFS(Txn[Signed Units],Txn[Key],J1585,Txn[Transaction Order],"&lt;="&amp;Q1585))</f>
      </c>
    </row>
    <row r="1586" spans="10:18" ht="15" customHeight="1" x14ac:dyDescent="0.15">
      <c r="J1586" s="246">
        <f>IF(OR(B1586="",C1586="",E1586=""),"",B1586&amp;":"&amp;C1586&amp;":"&amp;E1586)</f>
      </c>
      <c r="K1586" s="247">
        <f>IF(A1586="","",A1586*D1586)</f>
      </c>
      <c r="L1586" s="246">
        <f>IF(A1586="","",IF(OR(A1586=1,A1586=0),H1586,0))</f>
      </c>
      <c r="M1586" s="246">
        <f>IF(A1586="","",IF(A1586=-1,H1586,0))</f>
      </c>
      <c r="N1586">
        <f>IF(J1586="","",IF(E1586="SGD",1,IF(E1586="USD",Settings!$B$22,IF(E1586="HKD",Settings!$B$23,1))))</f>
      </c>
      <c r="O1586">
        <f>IF(OR(B1586="",C1586="",E1586=""),0,(IF(A1586=-1,H1586,0)-IF(OR(A1586=1,A1586=0),H1586,0)+IF(A1586=2,H1586,0))*IF(E1586="SGD",1,IF(E1586="USD",Settings!$B$22,IF(E1586="HKD",Settings!$B$23,1))))</f>
        <v>0</v>
      </c>
      <c r="P1586">
        <f>IF(OR(B1586="",C1586="",E1586=""),0,IF(A1586=2,H1586*IF(E1586="SGD",1,IF(E1586="USD",Settings!$B$22,IF(E1586="HKD",Settings!$B$23,1))),0))</f>
        <v>0</v>
      </c>
      <c r="Q1586" s="312">
        <f>IF(OR(J1586="",G1586=""),"",G1586+ROW()/1000000)</f>
      </c>
      <c r="R1586" s="247">
        <f>IF(Q1586="","",SUMIFS(Txn[Signed Units],Txn[Key],J1586,Txn[Transaction Order],"&lt;="&amp;Q1586))</f>
      </c>
    </row>
    <row r="1587" spans="10:18" ht="15" customHeight="1" x14ac:dyDescent="0.15">
      <c r="J1587" s="246">
        <f>IF(OR(B1587="",C1587="",E1587=""),"",B1587&amp;":"&amp;C1587&amp;":"&amp;E1587)</f>
      </c>
      <c r="K1587" s="247">
        <f>IF(A1587="","",A1587*D1587)</f>
      </c>
      <c r="L1587" s="246">
        <f>IF(A1587="","",IF(OR(A1587=1,A1587=0),H1587,0))</f>
      </c>
      <c r="M1587" s="246">
        <f>IF(A1587="","",IF(A1587=-1,H1587,0))</f>
      </c>
      <c r="N1587">
        <f>IF(J1587="","",IF(E1587="SGD",1,IF(E1587="USD",Settings!$B$22,IF(E1587="HKD",Settings!$B$23,1))))</f>
      </c>
      <c r="O1587">
        <f>IF(OR(B1587="",C1587="",E1587=""),0,(IF(A1587=-1,H1587,0)-IF(OR(A1587=1,A1587=0),H1587,0)+IF(A1587=2,H1587,0))*IF(E1587="SGD",1,IF(E1587="USD",Settings!$B$22,IF(E1587="HKD",Settings!$B$23,1))))</f>
        <v>0</v>
      </c>
      <c r="P1587">
        <f>IF(OR(B1587="",C1587="",E1587=""),0,IF(A1587=2,H1587*IF(E1587="SGD",1,IF(E1587="USD",Settings!$B$22,IF(E1587="HKD",Settings!$B$23,1))),0))</f>
        <v>0</v>
      </c>
      <c r="Q1587" s="312">
        <f>IF(OR(J1587="",G1587=""),"",G1587+ROW()/1000000)</f>
      </c>
      <c r="R1587" s="247">
        <f>IF(Q1587="","",SUMIFS(Txn[Signed Units],Txn[Key],J1587,Txn[Transaction Order],"&lt;="&amp;Q1587))</f>
      </c>
    </row>
    <row r="1588" spans="10:18" ht="15" customHeight="1" x14ac:dyDescent="0.15">
      <c r="J1588" s="246">
        <f>IF(OR(B1588="",C1588="",E1588=""),"",B1588&amp;":"&amp;C1588&amp;":"&amp;E1588)</f>
      </c>
      <c r="K1588" s="247">
        <f>IF(A1588="","",A1588*D1588)</f>
      </c>
      <c r="L1588" s="246">
        <f>IF(A1588="","",IF(OR(A1588=1,A1588=0),H1588,0))</f>
      </c>
      <c r="M1588" s="246">
        <f>IF(A1588="","",IF(A1588=-1,H1588,0))</f>
      </c>
      <c r="N1588">
        <f>IF(J1588="","",IF(E1588="SGD",1,IF(E1588="USD",Settings!$B$22,IF(E1588="HKD",Settings!$B$23,1))))</f>
      </c>
      <c r="O1588">
        <f>IF(OR(B1588="",C1588="",E1588=""),0,(IF(A1588=-1,H1588,0)-IF(OR(A1588=1,A1588=0),H1588,0)+IF(A1588=2,H1588,0))*IF(E1588="SGD",1,IF(E1588="USD",Settings!$B$22,IF(E1588="HKD",Settings!$B$23,1))))</f>
        <v>0</v>
      </c>
      <c r="P1588">
        <f>IF(OR(B1588="",C1588="",E1588=""),0,IF(A1588=2,H1588*IF(E1588="SGD",1,IF(E1588="USD",Settings!$B$22,IF(E1588="HKD",Settings!$B$23,1))),0))</f>
        <v>0</v>
      </c>
      <c r="Q1588" s="312">
        <f>IF(OR(J1588="",G1588=""),"",G1588+ROW()/1000000)</f>
      </c>
      <c r="R1588" s="247">
        <f>IF(Q1588="","",SUMIFS(Txn[Signed Units],Txn[Key],J1588,Txn[Transaction Order],"&lt;="&amp;Q1588))</f>
      </c>
    </row>
    <row r="1589" spans="10:18" ht="15" customHeight="1" x14ac:dyDescent="0.15">
      <c r="J1589" s="246">
        <f>IF(OR(B1589="",C1589="",E1589=""),"",B1589&amp;":"&amp;C1589&amp;":"&amp;E1589)</f>
      </c>
      <c r="K1589" s="247">
        <f>IF(A1589="","",A1589*D1589)</f>
      </c>
      <c r="L1589" s="246">
        <f>IF(A1589="","",IF(OR(A1589=1,A1589=0),H1589,0))</f>
      </c>
      <c r="M1589" s="246">
        <f>IF(A1589="","",IF(A1589=-1,H1589,0))</f>
      </c>
      <c r="N1589">
        <f>IF(J1589="","",IF(E1589="SGD",1,IF(E1589="USD",Settings!$B$22,IF(E1589="HKD",Settings!$B$23,1))))</f>
      </c>
      <c r="O1589">
        <f>IF(OR(B1589="",C1589="",E1589=""),0,(IF(A1589=-1,H1589,0)-IF(OR(A1589=1,A1589=0),H1589,0)+IF(A1589=2,H1589,0))*IF(E1589="SGD",1,IF(E1589="USD",Settings!$B$22,IF(E1589="HKD",Settings!$B$23,1))))</f>
        <v>0</v>
      </c>
      <c r="P1589">
        <f>IF(OR(B1589="",C1589="",E1589=""),0,IF(A1589=2,H1589*IF(E1589="SGD",1,IF(E1589="USD",Settings!$B$22,IF(E1589="HKD",Settings!$B$23,1))),0))</f>
        <v>0</v>
      </c>
      <c r="Q1589" s="312">
        <f>IF(OR(J1589="",G1589=""),"",G1589+ROW()/1000000)</f>
      </c>
      <c r="R1589" s="247">
        <f>IF(Q1589="","",SUMIFS(Txn[Signed Units],Txn[Key],J1589,Txn[Transaction Order],"&lt;="&amp;Q1589))</f>
      </c>
    </row>
    <row r="1590" spans="10:18" ht="15" customHeight="1" x14ac:dyDescent="0.15">
      <c r="J1590" s="246">
        <f>IF(OR(B1590="",C1590="",E1590=""),"",B1590&amp;":"&amp;C1590&amp;":"&amp;E1590)</f>
      </c>
      <c r="K1590" s="247">
        <f>IF(A1590="","",A1590*D1590)</f>
      </c>
      <c r="L1590" s="246">
        <f>IF(A1590="","",IF(OR(A1590=1,A1590=0),H1590,0))</f>
      </c>
      <c r="M1590" s="246">
        <f>IF(A1590="","",IF(A1590=-1,H1590,0))</f>
      </c>
      <c r="N1590">
        <f>IF(J1590="","",IF(E1590="SGD",1,IF(E1590="USD",Settings!$B$22,IF(E1590="HKD",Settings!$B$23,1))))</f>
      </c>
      <c r="O1590">
        <f>IF(OR(B1590="",C1590="",E1590=""),0,(IF(A1590=-1,H1590,0)-IF(OR(A1590=1,A1590=0),H1590,0)+IF(A1590=2,H1590,0))*IF(E1590="SGD",1,IF(E1590="USD",Settings!$B$22,IF(E1590="HKD",Settings!$B$23,1))))</f>
        <v>0</v>
      </c>
      <c r="P1590">
        <f>IF(OR(B1590="",C1590="",E1590=""),0,IF(A1590=2,H1590*IF(E1590="SGD",1,IF(E1590="USD",Settings!$B$22,IF(E1590="HKD",Settings!$B$23,1))),0))</f>
        <v>0</v>
      </c>
      <c r="Q1590" s="312">
        <f>IF(OR(J1590="",G1590=""),"",G1590+ROW()/1000000)</f>
      </c>
      <c r="R1590" s="247">
        <f>IF(Q1590="","",SUMIFS(Txn[Signed Units],Txn[Key],J1590,Txn[Transaction Order],"&lt;="&amp;Q1590))</f>
      </c>
    </row>
    <row r="1591" spans="10:18" ht="15" customHeight="1" x14ac:dyDescent="0.15">
      <c r="J1591" s="246">
        <f>IF(OR(B1591="",C1591="",E1591=""),"",B1591&amp;":"&amp;C1591&amp;":"&amp;E1591)</f>
      </c>
      <c r="K1591" s="247">
        <f>IF(A1591="","",A1591*D1591)</f>
      </c>
      <c r="L1591" s="246">
        <f>IF(A1591="","",IF(OR(A1591=1,A1591=0),H1591,0))</f>
      </c>
      <c r="M1591" s="246">
        <f>IF(A1591="","",IF(A1591=-1,H1591,0))</f>
      </c>
      <c r="N1591">
        <f>IF(J1591="","",IF(E1591="SGD",1,IF(E1591="USD",Settings!$B$22,IF(E1591="HKD",Settings!$B$23,1))))</f>
      </c>
      <c r="O1591">
        <f>IF(OR(B1591="",C1591="",E1591=""),0,(IF(A1591=-1,H1591,0)-IF(OR(A1591=1,A1591=0),H1591,0)+IF(A1591=2,H1591,0))*IF(E1591="SGD",1,IF(E1591="USD",Settings!$B$22,IF(E1591="HKD",Settings!$B$23,1))))</f>
        <v>0</v>
      </c>
      <c r="P1591">
        <f>IF(OR(B1591="",C1591="",E1591=""),0,IF(A1591=2,H1591*IF(E1591="SGD",1,IF(E1591="USD",Settings!$B$22,IF(E1591="HKD",Settings!$B$23,1))),0))</f>
        <v>0</v>
      </c>
      <c r="Q1591" s="312">
        <f>IF(OR(J1591="",G1591=""),"",G1591+ROW()/1000000)</f>
      </c>
      <c r="R1591" s="247">
        <f>IF(Q1591="","",SUMIFS(Txn[Signed Units],Txn[Key],J1591,Txn[Transaction Order],"&lt;="&amp;Q1591))</f>
      </c>
    </row>
    <row r="1592" spans="10:18" ht="15" customHeight="1" x14ac:dyDescent="0.15">
      <c r="J1592" s="246">
        <f>IF(OR(B1592="",C1592="",E1592=""),"",B1592&amp;":"&amp;C1592&amp;":"&amp;E1592)</f>
      </c>
      <c r="K1592" s="247">
        <f>IF(A1592="","",A1592*D1592)</f>
      </c>
      <c r="L1592" s="246">
        <f>IF(A1592="","",IF(OR(A1592=1,A1592=0),H1592,0))</f>
      </c>
      <c r="M1592" s="246">
        <f>IF(A1592="","",IF(A1592=-1,H1592,0))</f>
      </c>
      <c r="N1592">
        <f>IF(J1592="","",IF(E1592="SGD",1,IF(E1592="USD",Settings!$B$22,IF(E1592="HKD",Settings!$B$23,1))))</f>
      </c>
      <c r="O1592">
        <f>IF(OR(B1592="",C1592="",E1592=""),0,(IF(A1592=-1,H1592,0)-IF(OR(A1592=1,A1592=0),H1592,0)+IF(A1592=2,H1592,0))*IF(E1592="SGD",1,IF(E1592="USD",Settings!$B$22,IF(E1592="HKD",Settings!$B$23,1))))</f>
        <v>0</v>
      </c>
      <c r="P1592">
        <f>IF(OR(B1592="",C1592="",E1592=""),0,IF(A1592=2,H1592*IF(E1592="SGD",1,IF(E1592="USD",Settings!$B$22,IF(E1592="HKD",Settings!$B$23,1))),0))</f>
        <v>0</v>
      </c>
      <c r="Q1592" s="312">
        <f>IF(OR(J1592="",G1592=""),"",G1592+ROW()/1000000)</f>
      </c>
      <c r="R1592" s="247">
        <f>IF(Q1592="","",SUMIFS(Txn[Signed Units],Txn[Key],J1592,Txn[Transaction Order],"&lt;="&amp;Q1592))</f>
      </c>
    </row>
    <row r="1593" spans="10:18" ht="15" customHeight="1" x14ac:dyDescent="0.15">
      <c r="J1593" s="246">
        <f>IF(OR(B1593="",C1593="",E1593=""),"",B1593&amp;":"&amp;C1593&amp;":"&amp;E1593)</f>
      </c>
      <c r="K1593" s="247">
        <f>IF(A1593="","",A1593*D1593)</f>
      </c>
      <c r="L1593" s="246">
        <f>IF(A1593="","",IF(OR(A1593=1,A1593=0),H1593,0))</f>
      </c>
      <c r="M1593" s="246">
        <f>IF(A1593="","",IF(A1593=-1,H1593,0))</f>
      </c>
      <c r="N1593">
        <f>IF(J1593="","",IF(E1593="SGD",1,IF(E1593="USD",Settings!$B$22,IF(E1593="HKD",Settings!$B$23,1))))</f>
      </c>
      <c r="O1593">
        <f>IF(OR(B1593="",C1593="",E1593=""),0,(IF(A1593=-1,H1593,0)-IF(OR(A1593=1,A1593=0),H1593,0)+IF(A1593=2,H1593,0))*IF(E1593="SGD",1,IF(E1593="USD",Settings!$B$22,IF(E1593="HKD",Settings!$B$23,1))))</f>
        <v>0</v>
      </c>
      <c r="P1593">
        <f>IF(OR(B1593="",C1593="",E1593=""),0,IF(A1593=2,H1593*IF(E1593="SGD",1,IF(E1593="USD",Settings!$B$22,IF(E1593="HKD",Settings!$B$23,1))),0))</f>
        <v>0</v>
      </c>
      <c r="Q1593" s="312">
        <f>IF(OR(J1593="",G1593=""),"",G1593+ROW()/1000000)</f>
      </c>
      <c r="R1593" s="247">
        <f>IF(Q1593="","",SUMIFS(Txn[Signed Units],Txn[Key],J1593,Txn[Transaction Order],"&lt;="&amp;Q1593))</f>
      </c>
    </row>
    <row r="1594" spans="10:18" ht="15" customHeight="1" x14ac:dyDescent="0.15">
      <c r="J1594" s="246">
        <f>IF(OR(B1594="",C1594="",E1594=""),"",B1594&amp;":"&amp;C1594&amp;":"&amp;E1594)</f>
      </c>
      <c r="K1594" s="247">
        <f>IF(A1594="","",A1594*D1594)</f>
      </c>
      <c r="L1594" s="246">
        <f>IF(A1594="","",IF(OR(A1594=1,A1594=0),H1594,0))</f>
      </c>
      <c r="M1594" s="246">
        <f>IF(A1594="","",IF(A1594=-1,H1594,0))</f>
      </c>
      <c r="N1594">
        <f>IF(J1594="","",IF(E1594="SGD",1,IF(E1594="USD",Settings!$B$22,IF(E1594="HKD",Settings!$B$23,1))))</f>
      </c>
      <c r="O1594">
        <f>IF(OR(B1594="",C1594="",E1594=""),0,(IF(A1594=-1,H1594,0)-IF(OR(A1594=1,A1594=0),H1594,0)+IF(A1594=2,H1594,0))*IF(E1594="SGD",1,IF(E1594="USD",Settings!$B$22,IF(E1594="HKD",Settings!$B$23,1))))</f>
        <v>0</v>
      </c>
      <c r="P1594">
        <f>IF(OR(B1594="",C1594="",E1594=""),0,IF(A1594=2,H1594*IF(E1594="SGD",1,IF(E1594="USD",Settings!$B$22,IF(E1594="HKD",Settings!$B$23,1))),0))</f>
        <v>0</v>
      </c>
      <c r="Q1594" s="312">
        <f>IF(OR(J1594="",G1594=""),"",G1594+ROW()/1000000)</f>
      </c>
      <c r="R1594" s="247">
        <f>IF(Q1594="","",SUMIFS(Txn[Signed Units],Txn[Key],J1594,Txn[Transaction Order],"&lt;="&amp;Q1594))</f>
      </c>
    </row>
    <row r="1595" spans="10:18" ht="15" customHeight="1" x14ac:dyDescent="0.15">
      <c r="J1595" s="246">
        <f>IF(OR(B1595="",C1595="",E1595=""),"",B1595&amp;":"&amp;C1595&amp;":"&amp;E1595)</f>
      </c>
      <c r="K1595" s="247">
        <f>IF(A1595="","",A1595*D1595)</f>
      </c>
      <c r="L1595" s="246">
        <f>IF(A1595="","",IF(OR(A1595=1,A1595=0),H1595,0))</f>
      </c>
      <c r="M1595" s="246">
        <f>IF(A1595="","",IF(A1595=-1,H1595,0))</f>
      </c>
      <c r="N1595">
        <f>IF(J1595="","",IF(E1595="SGD",1,IF(E1595="USD",Settings!$B$22,IF(E1595="HKD",Settings!$B$23,1))))</f>
      </c>
      <c r="O1595">
        <f>IF(OR(B1595="",C1595="",E1595=""),0,(IF(A1595=-1,H1595,0)-IF(OR(A1595=1,A1595=0),H1595,0)+IF(A1595=2,H1595,0))*IF(E1595="SGD",1,IF(E1595="USD",Settings!$B$22,IF(E1595="HKD",Settings!$B$23,1))))</f>
        <v>0</v>
      </c>
      <c r="P1595">
        <f>IF(OR(B1595="",C1595="",E1595=""),0,IF(A1595=2,H1595*IF(E1595="SGD",1,IF(E1595="USD",Settings!$B$22,IF(E1595="HKD",Settings!$B$23,1))),0))</f>
        <v>0</v>
      </c>
      <c r="Q1595" s="312">
        <f>IF(OR(J1595="",G1595=""),"",G1595+ROW()/1000000)</f>
      </c>
      <c r="R1595" s="247">
        <f>IF(Q1595="","",SUMIFS(Txn[Signed Units],Txn[Key],J1595,Txn[Transaction Order],"&lt;="&amp;Q1595))</f>
      </c>
    </row>
    <row r="1596" spans="10:18" ht="15" customHeight="1" x14ac:dyDescent="0.15">
      <c r="J1596" s="246">
        <f>IF(OR(B1596="",C1596="",E1596=""),"",B1596&amp;":"&amp;C1596&amp;":"&amp;E1596)</f>
      </c>
      <c r="K1596" s="247">
        <f>IF(A1596="","",A1596*D1596)</f>
      </c>
      <c r="L1596" s="246">
        <f>IF(A1596="","",IF(OR(A1596=1,A1596=0),H1596,0))</f>
      </c>
      <c r="M1596" s="246">
        <f>IF(A1596="","",IF(A1596=-1,H1596,0))</f>
      </c>
      <c r="N1596">
        <f>IF(J1596="","",IF(E1596="SGD",1,IF(E1596="USD",Settings!$B$22,IF(E1596="HKD",Settings!$B$23,1))))</f>
      </c>
      <c r="O1596">
        <f>IF(OR(B1596="",C1596="",E1596=""),0,(IF(A1596=-1,H1596,0)-IF(OR(A1596=1,A1596=0),H1596,0)+IF(A1596=2,H1596,0))*IF(E1596="SGD",1,IF(E1596="USD",Settings!$B$22,IF(E1596="HKD",Settings!$B$23,1))))</f>
        <v>0</v>
      </c>
      <c r="P1596">
        <f>IF(OR(B1596="",C1596="",E1596=""),0,IF(A1596=2,H1596*IF(E1596="SGD",1,IF(E1596="USD",Settings!$B$22,IF(E1596="HKD",Settings!$B$23,1))),0))</f>
        <v>0</v>
      </c>
      <c r="Q1596" s="312">
        <f>IF(OR(J1596="",G1596=""),"",G1596+ROW()/1000000)</f>
      </c>
      <c r="R1596" s="247">
        <f>IF(Q1596="","",SUMIFS(Txn[Signed Units],Txn[Key],J1596,Txn[Transaction Order],"&lt;="&amp;Q1596))</f>
      </c>
    </row>
    <row r="1597" spans="10:18" ht="15" customHeight="1" x14ac:dyDescent="0.15">
      <c r="J1597" s="246">
        <f>IF(OR(B1597="",C1597="",E1597=""),"",B1597&amp;":"&amp;C1597&amp;":"&amp;E1597)</f>
      </c>
      <c r="K1597" s="247">
        <f>IF(A1597="","",A1597*D1597)</f>
      </c>
      <c r="L1597" s="246">
        <f>IF(A1597="","",IF(OR(A1597=1,A1597=0),H1597,0))</f>
      </c>
      <c r="M1597" s="246">
        <f>IF(A1597="","",IF(A1597=-1,H1597,0))</f>
      </c>
      <c r="N1597">
        <f>IF(J1597="","",IF(E1597="SGD",1,IF(E1597="USD",Settings!$B$22,IF(E1597="HKD",Settings!$B$23,1))))</f>
      </c>
      <c r="O1597">
        <f>IF(OR(B1597="",C1597="",E1597=""),0,(IF(A1597=-1,H1597,0)-IF(OR(A1597=1,A1597=0),H1597,0)+IF(A1597=2,H1597,0))*IF(E1597="SGD",1,IF(E1597="USD",Settings!$B$22,IF(E1597="HKD",Settings!$B$23,1))))</f>
        <v>0</v>
      </c>
      <c r="P1597">
        <f>IF(OR(B1597="",C1597="",E1597=""),0,IF(A1597=2,H1597*IF(E1597="SGD",1,IF(E1597="USD",Settings!$B$22,IF(E1597="HKD",Settings!$B$23,1))),0))</f>
        <v>0</v>
      </c>
      <c r="Q1597" s="312">
        <f>IF(OR(J1597="",G1597=""),"",G1597+ROW()/1000000)</f>
      </c>
      <c r="R1597" s="247">
        <f>IF(Q1597="","",SUMIFS(Txn[Signed Units],Txn[Key],J1597,Txn[Transaction Order],"&lt;="&amp;Q1597))</f>
      </c>
    </row>
    <row r="1598" spans="10:18" ht="15" customHeight="1" x14ac:dyDescent="0.15">
      <c r="J1598" s="246">
        <f>IF(OR(B1598="",C1598="",E1598=""),"",B1598&amp;":"&amp;C1598&amp;":"&amp;E1598)</f>
      </c>
      <c r="K1598" s="247">
        <f>IF(A1598="","",A1598*D1598)</f>
      </c>
      <c r="L1598" s="246">
        <f>IF(A1598="","",IF(OR(A1598=1,A1598=0),H1598,0))</f>
      </c>
      <c r="M1598" s="246">
        <f>IF(A1598="","",IF(A1598=-1,H1598,0))</f>
      </c>
      <c r="N1598">
        <f>IF(J1598="","",IF(E1598="SGD",1,IF(E1598="USD",Settings!$B$22,IF(E1598="HKD",Settings!$B$23,1))))</f>
      </c>
      <c r="O1598">
        <f>IF(OR(B1598="",C1598="",E1598=""),0,(IF(A1598=-1,H1598,0)-IF(OR(A1598=1,A1598=0),H1598,0)+IF(A1598=2,H1598,0))*IF(E1598="SGD",1,IF(E1598="USD",Settings!$B$22,IF(E1598="HKD",Settings!$B$23,1))))</f>
        <v>0</v>
      </c>
      <c r="P1598">
        <f>IF(OR(B1598="",C1598="",E1598=""),0,IF(A1598=2,H1598*IF(E1598="SGD",1,IF(E1598="USD",Settings!$B$22,IF(E1598="HKD",Settings!$B$23,1))),0))</f>
        <v>0</v>
      </c>
      <c r="Q1598" s="312">
        <f>IF(OR(J1598="",G1598=""),"",G1598+ROW()/1000000)</f>
      </c>
      <c r="R1598" s="247">
        <f>IF(Q1598="","",SUMIFS(Txn[Signed Units],Txn[Key],J1598,Txn[Transaction Order],"&lt;="&amp;Q1598))</f>
      </c>
    </row>
    <row r="1599" spans="10:18" ht="15" customHeight="1" x14ac:dyDescent="0.15">
      <c r="J1599" s="246">
        <f>IF(OR(B1599="",C1599="",E1599=""),"",B1599&amp;":"&amp;C1599&amp;":"&amp;E1599)</f>
      </c>
      <c r="K1599" s="247">
        <f>IF(A1599="","",A1599*D1599)</f>
      </c>
      <c r="L1599" s="246">
        <f>IF(A1599="","",IF(OR(A1599=1,A1599=0),H1599,0))</f>
      </c>
      <c r="M1599" s="246">
        <f>IF(A1599="","",IF(A1599=-1,H1599,0))</f>
      </c>
      <c r="N1599">
        <f>IF(J1599="","",IF(E1599="SGD",1,IF(E1599="USD",Settings!$B$22,IF(E1599="HKD",Settings!$B$23,1))))</f>
      </c>
      <c r="O1599">
        <f>IF(OR(B1599="",C1599="",E1599=""),0,(IF(A1599=-1,H1599,0)-IF(OR(A1599=1,A1599=0),H1599,0)+IF(A1599=2,H1599,0))*IF(E1599="SGD",1,IF(E1599="USD",Settings!$B$22,IF(E1599="HKD",Settings!$B$23,1))))</f>
        <v>0</v>
      </c>
      <c r="P1599">
        <f>IF(OR(B1599="",C1599="",E1599=""),0,IF(A1599=2,H1599*IF(E1599="SGD",1,IF(E1599="USD",Settings!$B$22,IF(E1599="HKD",Settings!$B$23,1))),0))</f>
        <v>0</v>
      </c>
      <c r="Q1599" s="312">
        <f>IF(OR(J1599="",G1599=""),"",G1599+ROW()/1000000)</f>
      </c>
      <c r="R1599" s="247">
        <f>IF(Q1599="","",SUMIFS(Txn[Signed Units],Txn[Key],J1599,Txn[Transaction Order],"&lt;="&amp;Q1599))</f>
      </c>
    </row>
    <row r="1600" spans="10:18" ht="15" customHeight="1" x14ac:dyDescent="0.15">
      <c r="J1600" s="246">
        <f>IF(OR(B1600="",C1600="",E1600=""),"",B1600&amp;":"&amp;C1600&amp;":"&amp;E1600)</f>
      </c>
      <c r="K1600" s="247">
        <f>IF(A1600="","",A1600*D1600)</f>
      </c>
      <c r="L1600" s="246">
        <f>IF(A1600="","",IF(OR(A1600=1,A1600=0),H1600,0))</f>
      </c>
      <c r="M1600" s="246">
        <f>IF(A1600="","",IF(A1600=-1,H1600,0))</f>
      </c>
      <c r="N1600">
        <f>IF(J1600="","",IF(E1600="SGD",1,IF(E1600="USD",Settings!$B$22,IF(E1600="HKD",Settings!$B$23,1))))</f>
      </c>
      <c r="O1600">
        <f>IF(OR(B1600="",C1600="",E1600=""),0,(IF(A1600=-1,H1600,0)-IF(OR(A1600=1,A1600=0),H1600,0)+IF(A1600=2,H1600,0))*IF(E1600="SGD",1,IF(E1600="USD",Settings!$B$22,IF(E1600="HKD",Settings!$B$23,1))))</f>
        <v>0</v>
      </c>
      <c r="P1600">
        <f>IF(OR(B1600="",C1600="",E1600=""),0,IF(A1600=2,H1600*IF(E1600="SGD",1,IF(E1600="USD",Settings!$B$22,IF(E1600="HKD",Settings!$B$23,1))),0))</f>
        <v>0</v>
      </c>
      <c r="Q1600" s="312">
        <f>IF(OR(J1600="",G1600=""),"",G1600+ROW()/1000000)</f>
      </c>
      <c r="R1600" s="247">
        <f>IF(Q1600="","",SUMIFS(Txn[Signed Units],Txn[Key],J1600,Txn[Transaction Order],"&lt;="&amp;Q1600))</f>
      </c>
    </row>
    <row r="1601" spans="10:18" ht="15" customHeight="1" x14ac:dyDescent="0.15">
      <c r="J1601" s="246">
        <f>IF(OR(B1601="",C1601="",E1601=""),"",B1601&amp;":"&amp;C1601&amp;":"&amp;E1601)</f>
      </c>
      <c r="K1601" s="247">
        <f>IF(A1601="","",A1601*D1601)</f>
      </c>
      <c r="L1601" s="246">
        <f>IF(A1601="","",IF(OR(A1601=1,A1601=0),H1601,0))</f>
      </c>
      <c r="M1601" s="246">
        <f>IF(A1601="","",IF(A1601=-1,H1601,0))</f>
      </c>
      <c r="N1601">
        <f>IF(J1601="","",IF(E1601="SGD",1,IF(E1601="USD",Settings!$B$22,IF(E1601="HKD",Settings!$B$23,1))))</f>
      </c>
      <c r="O1601">
        <f>IF(OR(B1601="",C1601="",E1601=""),0,(IF(A1601=-1,H1601,0)-IF(OR(A1601=1,A1601=0),H1601,0)+IF(A1601=2,H1601,0))*IF(E1601="SGD",1,IF(E1601="USD",Settings!$B$22,IF(E1601="HKD",Settings!$B$23,1))))</f>
        <v>0</v>
      </c>
      <c r="P1601">
        <f>IF(OR(B1601="",C1601="",E1601=""),0,IF(A1601=2,H1601*IF(E1601="SGD",1,IF(E1601="USD",Settings!$B$22,IF(E1601="HKD",Settings!$B$23,1))),0))</f>
        <v>0</v>
      </c>
      <c r="Q1601" s="312">
        <f>IF(OR(J1601="",G1601=""),"",G1601+ROW()/1000000)</f>
      </c>
      <c r="R1601" s="247">
        <f>IF(Q1601="","",SUMIFS(Txn[Signed Units],Txn[Key],J1601,Txn[Transaction Order],"&lt;="&amp;Q1601))</f>
      </c>
    </row>
    <row r="1602" spans="10:18" ht="15" customHeight="1" x14ac:dyDescent="0.15">
      <c r="J1602" s="246">
        <f>IF(OR(B1602="",C1602="",E1602=""),"",B1602&amp;":"&amp;C1602&amp;":"&amp;E1602)</f>
      </c>
      <c r="K1602" s="247">
        <f>IF(A1602="","",A1602*D1602)</f>
      </c>
      <c r="L1602" s="246">
        <f>IF(A1602="","",IF(OR(A1602=1,A1602=0),H1602,0))</f>
      </c>
      <c r="M1602" s="246">
        <f>IF(A1602="","",IF(A1602=-1,H1602,0))</f>
      </c>
      <c r="N1602">
        <f>IF(J1602="","",IF(E1602="SGD",1,IF(E1602="USD",Settings!$B$22,IF(E1602="HKD",Settings!$B$23,1))))</f>
      </c>
      <c r="O1602">
        <f>IF(OR(B1602="",C1602="",E1602=""),0,(IF(A1602=-1,H1602,0)-IF(OR(A1602=1,A1602=0),H1602,0)+IF(A1602=2,H1602,0))*IF(E1602="SGD",1,IF(E1602="USD",Settings!$B$22,IF(E1602="HKD",Settings!$B$23,1))))</f>
        <v>0</v>
      </c>
      <c r="P1602">
        <f>IF(OR(B1602="",C1602="",E1602=""),0,IF(A1602=2,H1602*IF(E1602="SGD",1,IF(E1602="USD",Settings!$B$22,IF(E1602="HKD",Settings!$B$23,1))),0))</f>
        <v>0</v>
      </c>
      <c r="Q1602" s="312">
        <f>IF(OR(J1602="",G1602=""),"",G1602+ROW()/1000000)</f>
      </c>
      <c r="R1602" s="247">
        <f>IF(Q1602="","",SUMIFS(Txn[Signed Units],Txn[Key],J1602,Txn[Transaction Order],"&lt;="&amp;Q1602))</f>
      </c>
    </row>
    <row r="1603" spans="10:18" ht="15" customHeight="1" x14ac:dyDescent="0.15">
      <c r="J1603" s="246">
        <f>IF(OR(B1603="",C1603="",E1603=""),"",B1603&amp;":"&amp;C1603&amp;":"&amp;E1603)</f>
      </c>
      <c r="K1603" s="247">
        <f>IF(A1603="","",A1603*D1603)</f>
      </c>
      <c r="L1603" s="246">
        <f>IF(A1603="","",IF(OR(A1603=1,A1603=0),H1603,0))</f>
      </c>
      <c r="M1603" s="246">
        <f>IF(A1603="","",IF(A1603=-1,H1603,0))</f>
      </c>
      <c r="N1603">
        <f>IF(J1603="","",IF(E1603="SGD",1,IF(E1603="USD",Settings!$B$22,IF(E1603="HKD",Settings!$B$23,1))))</f>
      </c>
      <c r="O1603">
        <f>IF(OR(B1603="",C1603="",E1603=""),0,(IF(A1603=-1,H1603,0)-IF(OR(A1603=1,A1603=0),H1603,0)+IF(A1603=2,H1603,0))*IF(E1603="SGD",1,IF(E1603="USD",Settings!$B$22,IF(E1603="HKD",Settings!$B$23,1))))</f>
        <v>0</v>
      </c>
      <c r="P1603">
        <f>IF(OR(B1603="",C1603="",E1603=""),0,IF(A1603=2,H1603*IF(E1603="SGD",1,IF(E1603="USD",Settings!$B$22,IF(E1603="HKD",Settings!$B$23,1))),0))</f>
        <v>0</v>
      </c>
      <c r="Q1603" s="312">
        <f>IF(OR(J1603="",G1603=""),"",G1603+ROW()/1000000)</f>
      </c>
      <c r="R1603" s="247">
        <f>IF(Q1603="","",SUMIFS(Txn[Signed Units],Txn[Key],J1603,Txn[Transaction Order],"&lt;="&amp;Q1603))</f>
      </c>
    </row>
    <row r="1604" spans="10:18" ht="15" customHeight="1" x14ac:dyDescent="0.15">
      <c r="J1604" s="246">
        <f>IF(OR(B1604="",C1604="",E1604=""),"",B1604&amp;":"&amp;C1604&amp;":"&amp;E1604)</f>
      </c>
      <c r="K1604" s="247">
        <f>IF(A1604="","",A1604*D1604)</f>
      </c>
      <c r="L1604" s="246">
        <f>IF(A1604="","",IF(OR(A1604=1,A1604=0),H1604,0))</f>
      </c>
      <c r="M1604" s="246">
        <f>IF(A1604="","",IF(A1604=-1,H1604,0))</f>
      </c>
      <c r="N1604">
        <f>IF(J1604="","",IF(E1604="SGD",1,IF(E1604="USD",Settings!$B$22,IF(E1604="HKD",Settings!$B$23,1))))</f>
      </c>
      <c r="O1604">
        <f>IF(OR(B1604="",C1604="",E1604=""),0,(IF(A1604=-1,H1604,0)-IF(OR(A1604=1,A1604=0),H1604,0)+IF(A1604=2,H1604,0))*IF(E1604="SGD",1,IF(E1604="USD",Settings!$B$22,IF(E1604="HKD",Settings!$B$23,1))))</f>
        <v>0</v>
      </c>
      <c r="P1604">
        <f>IF(OR(B1604="",C1604="",E1604=""),0,IF(A1604=2,H1604*IF(E1604="SGD",1,IF(E1604="USD",Settings!$B$22,IF(E1604="HKD",Settings!$B$23,1))),0))</f>
        <v>0</v>
      </c>
      <c r="Q1604" s="312">
        <f>IF(OR(J1604="",G1604=""),"",G1604+ROW()/1000000)</f>
      </c>
      <c r="R1604" s="247">
        <f>IF(Q1604="","",SUMIFS(Txn[Signed Units],Txn[Key],J1604,Txn[Transaction Order],"&lt;="&amp;Q1604))</f>
      </c>
    </row>
    <row r="1605" spans="10:18" ht="15" customHeight="1" x14ac:dyDescent="0.15">
      <c r="J1605" s="246">
        <f>IF(OR(B1605="",C1605="",E1605=""),"",B1605&amp;":"&amp;C1605&amp;":"&amp;E1605)</f>
      </c>
      <c r="K1605" s="247">
        <f>IF(A1605="","",A1605*D1605)</f>
      </c>
      <c r="L1605" s="246">
        <f>IF(A1605="","",IF(OR(A1605=1,A1605=0),H1605,0))</f>
      </c>
      <c r="M1605" s="246">
        <f>IF(A1605="","",IF(A1605=-1,H1605,0))</f>
      </c>
      <c r="N1605">
        <f>IF(J1605="","",IF(E1605="SGD",1,IF(E1605="USD",Settings!$B$22,IF(E1605="HKD",Settings!$B$23,1))))</f>
      </c>
      <c r="O1605">
        <f>IF(OR(B1605="",C1605="",E1605=""),0,(IF(A1605=-1,H1605,0)-IF(OR(A1605=1,A1605=0),H1605,0)+IF(A1605=2,H1605,0))*IF(E1605="SGD",1,IF(E1605="USD",Settings!$B$22,IF(E1605="HKD",Settings!$B$23,1))))</f>
        <v>0</v>
      </c>
      <c r="P1605">
        <f>IF(OR(B1605="",C1605="",E1605=""),0,IF(A1605=2,H1605*IF(E1605="SGD",1,IF(E1605="USD",Settings!$B$22,IF(E1605="HKD",Settings!$B$23,1))),0))</f>
        <v>0</v>
      </c>
      <c r="Q1605" s="312">
        <f>IF(OR(J1605="",G1605=""),"",G1605+ROW()/1000000)</f>
      </c>
      <c r="R1605" s="247">
        <f>IF(Q1605="","",SUMIFS(Txn[Signed Units],Txn[Key],J1605,Txn[Transaction Order],"&lt;="&amp;Q1605))</f>
      </c>
    </row>
    <row r="1606" spans="10:18" ht="15" customHeight="1" x14ac:dyDescent="0.15">
      <c r="J1606" s="246">
        <f>IF(OR(B1606="",C1606="",E1606=""),"",B1606&amp;":"&amp;C1606&amp;":"&amp;E1606)</f>
      </c>
      <c r="K1606" s="247">
        <f>IF(A1606="","",A1606*D1606)</f>
      </c>
      <c r="L1606" s="246">
        <f>IF(A1606="","",IF(OR(A1606=1,A1606=0),H1606,0))</f>
      </c>
      <c r="M1606" s="246">
        <f>IF(A1606="","",IF(A1606=-1,H1606,0))</f>
      </c>
      <c r="N1606">
        <f>IF(J1606="","",IF(E1606="SGD",1,IF(E1606="USD",Settings!$B$22,IF(E1606="HKD",Settings!$B$23,1))))</f>
      </c>
      <c r="O1606">
        <f>IF(OR(B1606="",C1606="",E1606=""),0,(IF(A1606=-1,H1606,0)-IF(OR(A1606=1,A1606=0),H1606,0)+IF(A1606=2,H1606,0))*IF(E1606="SGD",1,IF(E1606="USD",Settings!$B$22,IF(E1606="HKD",Settings!$B$23,1))))</f>
        <v>0</v>
      </c>
      <c r="P1606">
        <f>IF(OR(B1606="",C1606="",E1606=""),0,IF(A1606=2,H1606*IF(E1606="SGD",1,IF(E1606="USD",Settings!$B$22,IF(E1606="HKD",Settings!$B$23,1))),0))</f>
        <v>0</v>
      </c>
      <c r="Q1606" s="312">
        <f>IF(OR(J1606="",G1606=""),"",G1606+ROW()/1000000)</f>
      </c>
      <c r="R1606" s="247">
        <f>IF(Q1606="","",SUMIFS(Txn[Signed Units],Txn[Key],J1606,Txn[Transaction Order],"&lt;="&amp;Q1606))</f>
      </c>
    </row>
    <row r="1607" spans="10:18" ht="15" customHeight="1" x14ac:dyDescent="0.15">
      <c r="J1607" s="246">
        <f>IF(OR(B1607="",C1607="",E1607=""),"",B1607&amp;":"&amp;C1607&amp;":"&amp;E1607)</f>
      </c>
      <c r="K1607" s="247">
        <f>IF(A1607="","",A1607*D1607)</f>
      </c>
      <c r="L1607" s="246">
        <f>IF(A1607="","",IF(OR(A1607=1,A1607=0),H1607,0))</f>
      </c>
      <c r="M1607" s="246">
        <f>IF(A1607="","",IF(A1607=-1,H1607,0))</f>
      </c>
      <c r="N1607">
        <f>IF(J1607="","",IF(E1607="SGD",1,IF(E1607="USD",Settings!$B$22,IF(E1607="HKD",Settings!$B$23,1))))</f>
      </c>
      <c r="O1607">
        <f>IF(OR(B1607="",C1607="",E1607=""),0,(IF(A1607=-1,H1607,0)-IF(OR(A1607=1,A1607=0),H1607,0)+IF(A1607=2,H1607,0))*IF(E1607="SGD",1,IF(E1607="USD",Settings!$B$22,IF(E1607="HKD",Settings!$B$23,1))))</f>
        <v>0</v>
      </c>
      <c r="P1607">
        <f>IF(OR(B1607="",C1607="",E1607=""),0,IF(A1607=2,H1607*IF(E1607="SGD",1,IF(E1607="USD",Settings!$B$22,IF(E1607="HKD",Settings!$B$23,1))),0))</f>
        <v>0</v>
      </c>
      <c r="Q1607" s="312">
        <f>IF(OR(J1607="",G1607=""),"",G1607+ROW()/1000000)</f>
      </c>
      <c r="R1607" s="247">
        <f>IF(Q1607="","",SUMIFS(Txn[Signed Units],Txn[Key],J1607,Txn[Transaction Order],"&lt;="&amp;Q1607))</f>
      </c>
    </row>
    <row r="1608" spans="10:18" ht="15" customHeight="1" x14ac:dyDescent="0.15">
      <c r="J1608" s="246">
        <f>IF(OR(B1608="",C1608="",E1608=""),"",B1608&amp;":"&amp;C1608&amp;":"&amp;E1608)</f>
      </c>
      <c r="K1608" s="247">
        <f>IF(A1608="","",A1608*D1608)</f>
      </c>
      <c r="L1608" s="246">
        <f>IF(A1608="","",IF(OR(A1608=1,A1608=0),H1608,0))</f>
      </c>
      <c r="M1608" s="246">
        <f>IF(A1608="","",IF(A1608=-1,H1608,0))</f>
      </c>
      <c r="N1608">
        <f>IF(J1608="","",IF(E1608="SGD",1,IF(E1608="USD",Settings!$B$22,IF(E1608="HKD",Settings!$B$23,1))))</f>
      </c>
      <c r="O1608">
        <f>IF(OR(B1608="",C1608="",E1608=""),0,(IF(A1608=-1,H1608,0)-IF(OR(A1608=1,A1608=0),H1608,0)+IF(A1608=2,H1608,0))*IF(E1608="SGD",1,IF(E1608="USD",Settings!$B$22,IF(E1608="HKD",Settings!$B$23,1))))</f>
        <v>0</v>
      </c>
      <c r="P1608">
        <f>IF(OR(B1608="",C1608="",E1608=""),0,IF(A1608=2,H1608*IF(E1608="SGD",1,IF(E1608="USD",Settings!$B$22,IF(E1608="HKD",Settings!$B$23,1))),0))</f>
        <v>0</v>
      </c>
      <c r="Q1608" s="312">
        <f>IF(OR(J1608="",G1608=""),"",G1608+ROW()/1000000)</f>
      </c>
      <c r="R1608" s="247">
        <f>IF(Q1608="","",SUMIFS(Txn[Signed Units],Txn[Key],J1608,Txn[Transaction Order],"&lt;="&amp;Q1608))</f>
      </c>
    </row>
    <row r="1609" spans="10:18" ht="15" customHeight="1" x14ac:dyDescent="0.15">
      <c r="J1609" s="246">
        <f>IF(OR(B1609="",C1609="",E1609=""),"",B1609&amp;":"&amp;C1609&amp;":"&amp;E1609)</f>
      </c>
      <c r="K1609" s="247">
        <f>IF(A1609="","",A1609*D1609)</f>
      </c>
      <c r="L1609" s="246">
        <f>IF(A1609="","",IF(OR(A1609=1,A1609=0),H1609,0))</f>
      </c>
      <c r="M1609" s="246">
        <f>IF(A1609="","",IF(A1609=-1,H1609,0))</f>
      </c>
      <c r="N1609">
        <f>IF(J1609="","",IF(E1609="SGD",1,IF(E1609="USD",Settings!$B$22,IF(E1609="HKD",Settings!$B$23,1))))</f>
      </c>
      <c r="O1609">
        <f>IF(OR(B1609="",C1609="",E1609=""),0,(IF(A1609=-1,H1609,0)-IF(OR(A1609=1,A1609=0),H1609,0)+IF(A1609=2,H1609,0))*IF(E1609="SGD",1,IF(E1609="USD",Settings!$B$22,IF(E1609="HKD",Settings!$B$23,1))))</f>
        <v>0</v>
      </c>
      <c r="P1609">
        <f>IF(OR(B1609="",C1609="",E1609=""),0,IF(A1609=2,H1609*IF(E1609="SGD",1,IF(E1609="USD",Settings!$B$22,IF(E1609="HKD",Settings!$B$23,1))),0))</f>
        <v>0</v>
      </c>
      <c r="Q1609" s="312">
        <f>IF(OR(J1609="",G1609=""),"",G1609+ROW()/1000000)</f>
      </c>
      <c r="R1609" s="247">
        <f>IF(Q1609="","",SUMIFS(Txn[Signed Units],Txn[Key],J1609,Txn[Transaction Order],"&lt;="&amp;Q1609))</f>
      </c>
    </row>
    <row r="1610" spans="10:18" ht="15" customHeight="1" x14ac:dyDescent="0.15">
      <c r="J1610" s="246">
        <f>IF(OR(B1610="",C1610="",E1610=""),"",B1610&amp;":"&amp;C1610&amp;":"&amp;E1610)</f>
      </c>
      <c r="K1610" s="247">
        <f>IF(A1610="","",A1610*D1610)</f>
      </c>
      <c r="L1610" s="246">
        <f>IF(A1610="","",IF(OR(A1610=1,A1610=0),H1610,0))</f>
      </c>
      <c r="M1610" s="246">
        <f>IF(A1610="","",IF(A1610=-1,H1610,0))</f>
      </c>
      <c r="N1610">
        <f>IF(J1610="","",IF(E1610="SGD",1,IF(E1610="USD",Settings!$B$22,IF(E1610="HKD",Settings!$B$23,1))))</f>
      </c>
      <c r="O1610">
        <f>IF(OR(B1610="",C1610="",E1610=""),0,(IF(A1610=-1,H1610,0)-IF(OR(A1610=1,A1610=0),H1610,0)+IF(A1610=2,H1610,0))*IF(E1610="SGD",1,IF(E1610="USD",Settings!$B$22,IF(E1610="HKD",Settings!$B$23,1))))</f>
        <v>0</v>
      </c>
      <c r="P1610">
        <f>IF(OR(B1610="",C1610="",E1610=""),0,IF(A1610=2,H1610*IF(E1610="SGD",1,IF(E1610="USD",Settings!$B$22,IF(E1610="HKD",Settings!$B$23,1))),0))</f>
        <v>0</v>
      </c>
      <c r="Q1610" s="312">
        <f>IF(OR(J1610="",G1610=""),"",G1610+ROW()/1000000)</f>
      </c>
      <c r="R1610" s="247">
        <f>IF(Q1610="","",SUMIFS(Txn[Signed Units],Txn[Key],J1610,Txn[Transaction Order],"&lt;="&amp;Q1610))</f>
      </c>
    </row>
    <row r="1611" spans="10:18" ht="15" customHeight="1" x14ac:dyDescent="0.15">
      <c r="J1611" s="246">
        <f>IF(OR(B1611="",C1611="",E1611=""),"",B1611&amp;":"&amp;C1611&amp;":"&amp;E1611)</f>
      </c>
      <c r="K1611" s="247">
        <f>IF(A1611="","",A1611*D1611)</f>
      </c>
      <c r="L1611" s="246">
        <f>IF(A1611="","",IF(OR(A1611=1,A1611=0),H1611,0))</f>
      </c>
      <c r="M1611" s="246">
        <f>IF(A1611="","",IF(A1611=-1,H1611,0))</f>
      </c>
      <c r="N1611">
        <f>IF(J1611="","",IF(E1611="SGD",1,IF(E1611="USD",Settings!$B$22,IF(E1611="HKD",Settings!$B$23,1))))</f>
      </c>
      <c r="O1611">
        <f>IF(OR(B1611="",C1611="",E1611=""),0,(IF(A1611=-1,H1611,0)-IF(OR(A1611=1,A1611=0),H1611,0)+IF(A1611=2,H1611,0))*IF(E1611="SGD",1,IF(E1611="USD",Settings!$B$22,IF(E1611="HKD",Settings!$B$23,1))))</f>
        <v>0</v>
      </c>
      <c r="P1611">
        <f>IF(OR(B1611="",C1611="",E1611=""),0,IF(A1611=2,H1611*IF(E1611="SGD",1,IF(E1611="USD",Settings!$B$22,IF(E1611="HKD",Settings!$B$23,1))),0))</f>
        <v>0</v>
      </c>
      <c r="Q1611" s="312">
        <f>IF(OR(J1611="",G1611=""),"",G1611+ROW()/1000000)</f>
      </c>
      <c r="R1611" s="247">
        <f>IF(Q1611="","",SUMIFS(Txn[Signed Units],Txn[Key],J1611,Txn[Transaction Order],"&lt;="&amp;Q1611))</f>
      </c>
    </row>
    <row r="1612" spans="10:18" ht="15" customHeight="1" x14ac:dyDescent="0.15">
      <c r="J1612" s="246">
        <f>IF(OR(B1612="",C1612="",E1612=""),"",B1612&amp;":"&amp;C1612&amp;":"&amp;E1612)</f>
      </c>
      <c r="K1612" s="247">
        <f>IF(A1612="","",A1612*D1612)</f>
      </c>
      <c r="L1612" s="246">
        <f>IF(A1612="","",IF(OR(A1612=1,A1612=0),H1612,0))</f>
      </c>
      <c r="M1612" s="246">
        <f>IF(A1612="","",IF(A1612=-1,H1612,0))</f>
      </c>
      <c r="N1612">
        <f>IF(J1612="","",IF(E1612="SGD",1,IF(E1612="USD",Settings!$B$22,IF(E1612="HKD",Settings!$B$23,1))))</f>
      </c>
      <c r="O1612">
        <f>IF(OR(B1612="",C1612="",E1612=""),0,(IF(A1612=-1,H1612,0)-IF(OR(A1612=1,A1612=0),H1612,0)+IF(A1612=2,H1612,0))*IF(E1612="SGD",1,IF(E1612="USD",Settings!$B$22,IF(E1612="HKD",Settings!$B$23,1))))</f>
        <v>0</v>
      </c>
      <c r="P1612">
        <f>IF(OR(B1612="",C1612="",E1612=""),0,IF(A1612=2,H1612*IF(E1612="SGD",1,IF(E1612="USD",Settings!$B$22,IF(E1612="HKD",Settings!$B$23,1))),0))</f>
        <v>0</v>
      </c>
      <c r="Q1612" s="312">
        <f>IF(OR(J1612="",G1612=""),"",G1612+ROW()/1000000)</f>
      </c>
      <c r="R1612" s="247">
        <f>IF(Q1612="","",SUMIFS(Txn[Signed Units],Txn[Key],J1612,Txn[Transaction Order],"&lt;="&amp;Q1612))</f>
      </c>
    </row>
    <row r="1613" spans="10:18" ht="15" customHeight="1" x14ac:dyDescent="0.15">
      <c r="J1613" s="246">
        <f>IF(OR(B1613="",C1613="",E1613=""),"",B1613&amp;":"&amp;C1613&amp;":"&amp;E1613)</f>
      </c>
      <c r="K1613" s="247">
        <f>IF(A1613="","",A1613*D1613)</f>
      </c>
      <c r="L1613" s="246">
        <f>IF(A1613="","",IF(OR(A1613=1,A1613=0),H1613,0))</f>
      </c>
      <c r="M1613" s="246">
        <f>IF(A1613="","",IF(A1613=-1,H1613,0))</f>
      </c>
      <c r="N1613">
        <f>IF(J1613="","",IF(E1613="SGD",1,IF(E1613="USD",Settings!$B$22,IF(E1613="HKD",Settings!$B$23,1))))</f>
      </c>
      <c r="O1613">
        <f>IF(OR(B1613="",C1613="",E1613=""),0,(IF(A1613=-1,H1613,0)-IF(OR(A1613=1,A1613=0),H1613,0)+IF(A1613=2,H1613,0))*IF(E1613="SGD",1,IF(E1613="USD",Settings!$B$22,IF(E1613="HKD",Settings!$B$23,1))))</f>
        <v>0</v>
      </c>
      <c r="P1613">
        <f>IF(OR(B1613="",C1613="",E1613=""),0,IF(A1613=2,H1613*IF(E1613="SGD",1,IF(E1613="USD",Settings!$B$22,IF(E1613="HKD",Settings!$B$23,1))),0))</f>
        <v>0</v>
      </c>
      <c r="Q1613" s="312">
        <f>IF(OR(J1613="",G1613=""),"",G1613+ROW()/1000000)</f>
      </c>
      <c r="R1613" s="247">
        <f>IF(Q1613="","",SUMIFS(Txn[Signed Units],Txn[Key],J1613,Txn[Transaction Order],"&lt;="&amp;Q1613))</f>
      </c>
    </row>
    <row r="1614" spans="10:18" ht="15" customHeight="1" x14ac:dyDescent="0.15">
      <c r="J1614" s="246">
        <f>IF(OR(B1614="",C1614="",E1614=""),"",B1614&amp;":"&amp;C1614&amp;":"&amp;E1614)</f>
      </c>
      <c r="K1614" s="247">
        <f>IF(A1614="","",A1614*D1614)</f>
      </c>
      <c r="L1614" s="246">
        <f>IF(A1614="","",IF(OR(A1614=1,A1614=0),H1614,0))</f>
      </c>
      <c r="M1614" s="246">
        <f>IF(A1614="","",IF(A1614=-1,H1614,0))</f>
      </c>
      <c r="N1614">
        <f>IF(J1614="","",IF(E1614="SGD",1,IF(E1614="USD",Settings!$B$22,IF(E1614="HKD",Settings!$B$23,1))))</f>
      </c>
      <c r="O1614">
        <f>IF(OR(B1614="",C1614="",E1614=""),0,(IF(A1614=-1,H1614,0)-IF(OR(A1614=1,A1614=0),H1614,0)+IF(A1614=2,H1614,0))*IF(E1614="SGD",1,IF(E1614="USD",Settings!$B$22,IF(E1614="HKD",Settings!$B$23,1))))</f>
        <v>0</v>
      </c>
      <c r="P1614">
        <f>IF(OR(B1614="",C1614="",E1614=""),0,IF(A1614=2,H1614*IF(E1614="SGD",1,IF(E1614="USD",Settings!$B$22,IF(E1614="HKD",Settings!$B$23,1))),0))</f>
        <v>0</v>
      </c>
      <c r="Q1614" s="312">
        <f>IF(OR(J1614="",G1614=""),"",G1614+ROW()/1000000)</f>
      </c>
      <c r="R1614" s="247">
        <f>IF(Q1614="","",SUMIFS(Txn[Signed Units],Txn[Key],J1614,Txn[Transaction Order],"&lt;="&amp;Q1614))</f>
      </c>
    </row>
    <row r="1615" spans="10:18" ht="15" customHeight="1" x14ac:dyDescent="0.15">
      <c r="J1615" s="246">
        <f>IF(OR(B1615="",C1615="",E1615=""),"",B1615&amp;":"&amp;C1615&amp;":"&amp;E1615)</f>
      </c>
      <c r="K1615" s="247">
        <f>IF(A1615="","",A1615*D1615)</f>
      </c>
      <c r="L1615" s="246">
        <f>IF(A1615="","",IF(OR(A1615=1,A1615=0),H1615,0))</f>
      </c>
      <c r="M1615" s="246">
        <f>IF(A1615="","",IF(A1615=-1,H1615,0))</f>
      </c>
      <c r="N1615">
        <f>IF(J1615="","",IF(E1615="SGD",1,IF(E1615="USD",Settings!$B$22,IF(E1615="HKD",Settings!$B$23,1))))</f>
      </c>
      <c r="O1615">
        <f>IF(OR(B1615="",C1615="",E1615=""),0,(IF(A1615=-1,H1615,0)-IF(OR(A1615=1,A1615=0),H1615,0)+IF(A1615=2,H1615,0))*IF(E1615="SGD",1,IF(E1615="USD",Settings!$B$22,IF(E1615="HKD",Settings!$B$23,1))))</f>
        <v>0</v>
      </c>
      <c r="P1615">
        <f>IF(OR(B1615="",C1615="",E1615=""),0,IF(A1615=2,H1615*IF(E1615="SGD",1,IF(E1615="USD",Settings!$B$22,IF(E1615="HKD",Settings!$B$23,1))),0))</f>
        <v>0</v>
      </c>
      <c r="Q1615" s="312">
        <f>IF(OR(J1615="",G1615=""),"",G1615+ROW()/1000000)</f>
      </c>
      <c r="R1615" s="247">
        <f>IF(Q1615="","",SUMIFS(Txn[Signed Units],Txn[Key],J1615,Txn[Transaction Order],"&lt;="&amp;Q1615))</f>
      </c>
    </row>
    <row r="1616" spans="10:18" ht="15" customHeight="1" x14ac:dyDescent="0.15">
      <c r="J1616" s="246">
        <f>IF(OR(B1616="",C1616="",E1616=""),"",B1616&amp;":"&amp;C1616&amp;":"&amp;E1616)</f>
      </c>
      <c r="K1616" s="247">
        <f>IF(A1616="","",A1616*D1616)</f>
      </c>
      <c r="L1616" s="246">
        <f>IF(A1616="","",IF(OR(A1616=1,A1616=0),H1616,0))</f>
      </c>
      <c r="M1616" s="246">
        <f>IF(A1616="","",IF(A1616=-1,H1616,0))</f>
      </c>
      <c r="N1616">
        <f>IF(J1616="","",IF(E1616="SGD",1,IF(E1616="USD",Settings!$B$22,IF(E1616="HKD",Settings!$B$23,1))))</f>
      </c>
      <c r="O1616">
        <f>IF(OR(B1616="",C1616="",E1616=""),0,(IF(A1616=-1,H1616,0)-IF(OR(A1616=1,A1616=0),H1616,0)+IF(A1616=2,H1616,0))*IF(E1616="SGD",1,IF(E1616="USD",Settings!$B$22,IF(E1616="HKD",Settings!$B$23,1))))</f>
        <v>0</v>
      </c>
      <c r="P1616">
        <f>IF(OR(B1616="",C1616="",E1616=""),0,IF(A1616=2,H1616*IF(E1616="SGD",1,IF(E1616="USD",Settings!$B$22,IF(E1616="HKD",Settings!$B$23,1))),0))</f>
        <v>0</v>
      </c>
      <c r="Q1616" s="312">
        <f>IF(OR(J1616="",G1616=""),"",G1616+ROW()/1000000)</f>
      </c>
      <c r="R1616" s="247">
        <f>IF(Q1616="","",SUMIFS(Txn[Signed Units],Txn[Key],J1616,Txn[Transaction Order],"&lt;="&amp;Q1616))</f>
      </c>
    </row>
    <row r="1617" spans="10:18" ht="15" customHeight="1" x14ac:dyDescent="0.15">
      <c r="J1617" s="246">
        <f>IF(OR(B1617="",C1617="",E1617=""),"",B1617&amp;":"&amp;C1617&amp;":"&amp;E1617)</f>
      </c>
      <c r="K1617" s="247">
        <f>IF(A1617="","",A1617*D1617)</f>
      </c>
      <c r="L1617" s="246">
        <f>IF(A1617="","",IF(OR(A1617=1,A1617=0),H1617,0))</f>
      </c>
      <c r="M1617" s="246">
        <f>IF(A1617="","",IF(A1617=-1,H1617,0))</f>
      </c>
      <c r="N1617">
        <f>IF(J1617="","",IF(E1617="SGD",1,IF(E1617="USD",Settings!$B$22,IF(E1617="HKD",Settings!$B$23,1))))</f>
      </c>
      <c r="O1617">
        <f>IF(OR(B1617="",C1617="",E1617=""),0,(IF(A1617=-1,H1617,0)-IF(OR(A1617=1,A1617=0),H1617,0)+IF(A1617=2,H1617,0))*IF(E1617="SGD",1,IF(E1617="USD",Settings!$B$22,IF(E1617="HKD",Settings!$B$23,1))))</f>
        <v>0</v>
      </c>
      <c r="P1617">
        <f>IF(OR(B1617="",C1617="",E1617=""),0,IF(A1617=2,H1617*IF(E1617="SGD",1,IF(E1617="USD",Settings!$B$22,IF(E1617="HKD",Settings!$B$23,1))),0))</f>
        <v>0</v>
      </c>
      <c r="Q1617" s="312">
        <f>IF(OR(J1617="",G1617=""),"",G1617+ROW()/1000000)</f>
      </c>
      <c r="R1617" s="247">
        <f>IF(Q1617="","",SUMIFS(Txn[Signed Units],Txn[Key],J1617,Txn[Transaction Order],"&lt;="&amp;Q1617))</f>
      </c>
    </row>
    <row r="1618" spans="10:18" ht="15" customHeight="1" x14ac:dyDescent="0.15">
      <c r="J1618" s="246">
        <f>IF(OR(B1618="",C1618="",E1618=""),"",B1618&amp;":"&amp;C1618&amp;":"&amp;E1618)</f>
      </c>
      <c r="K1618" s="247">
        <f>IF(A1618="","",A1618*D1618)</f>
      </c>
      <c r="L1618" s="246">
        <f>IF(A1618="","",IF(OR(A1618=1,A1618=0),H1618,0))</f>
      </c>
      <c r="M1618" s="246">
        <f>IF(A1618="","",IF(A1618=-1,H1618,0))</f>
      </c>
      <c r="N1618">
        <f>IF(J1618="","",IF(E1618="SGD",1,IF(E1618="USD",Settings!$B$22,IF(E1618="HKD",Settings!$B$23,1))))</f>
      </c>
      <c r="O1618">
        <f>IF(OR(B1618="",C1618="",E1618=""),0,(IF(A1618=-1,H1618,0)-IF(OR(A1618=1,A1618=0),H1618,0)+IF(A1618=2,H1618,0))*IF(E1618="SGD",1,IF(E1618="USD",Settings!$B$22,IF(E1618="HKD",Settings!$B$23,1))))</f>
        <v>0</v>
      </c>
      <c r="P1618">
        <f>IF(OR(B1618="",C1618="",E1618=""),0,IF(A1618=2,H1618*IF(E1618="SGD",1,IF(E1618="USD",Settings!$B$22,IF(E1618="HKD",Settings!$B$23,1))),0))</f>
        <v>0</v>
      </c>
      <c r="Q1618" s="312">
        <f>IF(OR(J1618="",G1618=""),"",G1618+ROW()/1000000)</f>
      </c>
      <c r="R1618" s="247">
        <f>IF(Q1618="","",SUMIFS(Txn[Signed Units],Txn[Key],J1618,Txn[Transaction Order],"&lt;="&amp;Q1618))</f>
      </c>
    </row>
    <row r="1619" spans="10:18" ht="15" customHeight="1" x14ac:dyDescent="0.15">
      <c r="J1619" s="246">
        <f>IF(OR(B1619="",C1619="",E1619=""),"",B1619&amp;":"&amp;C1619&amp;":"&amp;E1619)</f>
      </c>
      <c r="K1619" s="247">
        <f>IF(A1619="","",A1619*D1619)</f>
      </c>
      <c r="L1619" s="246">
        <f>IF(A1619="","",IF(OR(A1619=1,A1619=0),H1619,0))</f>
      </c>
      <c r="M1619" s="246">
        <f>IF(A1619="","",IF(A1619=-1,H1619,0))</f>
      </c>
      <c r="N1619">
        <f>IF(J1619="","",IF(E1619="SGD",1,IF(E1619="USD",Settings!$B$22,IF(E1619="HKD",Settings!$B$23,1))))</f>
      </c>
      <c r="O1619">
        <f>IF(OR(B1619="",C1619="",E1619=""),0,(IF(A1619=-1,H1619,0)-IF(OR(A1619=1,A1619=0),H1619,0)+IF(A1619=2,H1619,0))*IF(E1619="SGD",1,IF(E1619="USD",Settings!$B$22,IF(E1619="HKD",Settings!$B$23,1))))</f>
        <v>0</v>
      </c>
      <c r="P1619">
        <f>IF(OR(B1619="",C1619="",E1619=""),0,IF(A1619=2,H1619*IF(E1619="SGD",1,IF(E1619="USD",Settings!$B$22,IF(E1619="HKD",Settings!$B$23,1))),0))</f>
        <v>0</v>
      </c>
      <c r="Q1619" s="312">
        <f>IF(OR(J1619="",G1619=""),"",G1619+ROW()/1000000)</f>
      </c>
      <c r="R1619" s="247">
        <f>IF(Q1619="","",SUMIFS(Txn[Signed Units],Txn[Key],J1619,Txn[Transaction Order],"&lt;="&amp;Q1619))</f>
      </c>
    </row>
    <row r="1620" spans="10:18" ht="15" customHeight="1" x14ac:dyDescent="0.15">
      <c r="J1620" s="246">
        <f>IF(OR(B1620="",C1620="",E1620=""),"",B1620&amp;":"&amp;C1620&amp;":"&amp;E1620)</f>
      </c>
      <c r="K1620" s="247">
        <f>IF(A1620="","",A1620*D1620)</f>
      </c>
      <c r="L1620" s="246">
        <f>IF(A1620="","",IF(OR(A1620=1,A1620=0),H1620,0))</f>
      </c>
      <c r="M1620" s="246">
        <f>IF(A1620="","",IF(A1620=-1,H1620,0))</f>
      </c>
      <c r="N1620">
        <f>IF(J1620="","",IF(E1620="SGD",1,IF(E1620="USD",Settings!$B$22,IF(E1620="HKD",Settings!$B$23,1))))</f>
      </c>
      <c r="O1620">
        <f>IF(OR(B1620="",C1620="",E1620=""),0,(IF(A1620=-1,H1620,0)-IF(OR(A1620=1,A1620=0),H1620,0)+IF(A1620=2,H1620,0))*IF(E1620="SGD",1,IF(E1620="USD",Settings!$B$22,IF(E1620="HKD",Settings!$B$23,1))))</f>
        <v>0</v>
      </c>
      <c r="P1620">
        <f>IF(OR(B1620="",C1620="",E1620=""),0,IF(A1620=2,H1620*IF(E1620="SGD",1,IF(E1620="USD",Settings!$B$22,IF(E1620="HKD",Settings!$B$23,1))),0))</f>
        <v>0</v>
      </c>
      <c r="Q1620" s="312">
        <f>IF(OR(J1620="",G1620=""),"",G1620+ROW()/1000000)</f>
      </c>
      <c r="R1620" s="247">
        <f>IF(Q1620="","",SUMIFS(Txn[Signed Units],Txn[Key],J1620,Txn[Transaction Order],"&lt;="&amp;Q1620))</f>
      </c>
    </row>
    <row r="1621" spans="10:18" ht="15" customHeight="1" x14ac:dyDescent="0.15">
      <c r="J1621" s="246">
        <f>IF(OR(B1621="",C1621="",E1621=""),"",B1621&amp;":"&amp;C1621&amp;":"&amp;E1621)</f>
      </c>
      <c r="K1621" s="247">
        <f>IF(A1621="","",A1621*D1621)</f>
      </c>
      <c r="L1621" s="246">
        <f>IF(A1621="","",IF(OR(A1621=1,A1621=0),H1621,0))</f>
      </c>
      <c r="M1621" s="246">
        <f>IF(A1621="","",IF(A1621=-1,H1621,0))</f>
      </c>
      <c r="N1621">
        <f>IF(J1621="","",IF(E1621="SGD",1,IF(E1621="USD",Settings!$B$22,IF(E1621="HKD",Settings!$B$23,1))))</f>
      </c>
      <c r="O1621">
        <f>IF(OR(B1621="",C1621="",E1621=""),0,(IF(A1621=-1,H1621,0)-IF(OR(A1621=1,A1621=0),H1621,0)+IF(A1621=2,H1621,0))*IF(E1621="SGD",1,IF(E1621="USD",Settings!$B$22,IF(E1621="HKD",Settings!$B$23,1))))</f>
        <v>0</v>
      </c>
      <c r="P1621">
        <f>IF(OR(B1621="",C1621="",E1621=""),0,IF(A1621=2,H1621*IF(E1621="SGD",1,IF(E1621="USD",Settings!$B$22,IF(E1621="HKD",Settings!$B$23,1))),0))</f>
        <v>0</v>
      </c>
      <c r="Q1621" s="312">
        <f>IF(OR(J1621="",G1621=""),"",G1621+ROW()/1000000)</f>
      </c>
      <c r="R1621" s="247">
        <f>IF(Q1621="","",SUMIFS(Txn[Signed Units],Txn[Key],J1621,Txn[Transaction Order],"&lt;="&amp;Q1621))</f>
      </c>
    </row>
    <row r="1622" spans="10:18" ht="15" customHeight="1" x14ac:dyDescent="0.15">
      <c r="J1622" s="246">
        <f>IF(OR(B1622="",C1622="",E1622=""),"",B1622&amp;":"&amp;C1622&amp;":"&amp;E1622)</f>
      </c>
      <c r="K1622" s="247">
        <f>IF(A1622="","",A1622*D1622)</f>
      </c>
      <c r="L1622" s="246">
        <f>IF(A1622="","",IF(OR(A1622=1,A1622=0),H1622,0))</f>
      </c>
      <c r="M1622" s="246">
        <f>IF(A1622="","",IF(A1622=-1,H1622,0))</f>
      </c>
      <c r="N1622">
        <f>IF(J1622="","",IF(E1622="SGD",1,IF(E1622="USD",Settings!$B$22,IF(E1622="HKD",Settings!$B$23,1))))</f>
      </c>
      <c r="O1622">
        <f>IF(OR(B1622="",C1622="",E1622=""),0,(IF(A1622=-1,H1622,0)-IF(OR(A1622=1,A1622=0),H1622,0)+IF(A1622=2,H1622,0))*IF(E1622="SGD",1,IF(E1622="USD",Settings!$B$22,IF(E1622="HKD",Settings!$B$23,1))))</f>
        <v>0</v>
      </c>
      <c r="P1622">
        <f>IF(OR(B1622="",C1622="",E1622=""),0,IF(A1622=2,H1622*IF(E1622="SGD",1,IF(E1622="USD",Settings!$B$22,IF(E1622="HKD",Settings!$B$23,1))),0))</f>
        <v>0</v>
      </c>
      <c r="Q1622" s="312">
        <f>IF(OR(J1622="",G1622=""),"",G1622+ROW()/1000000)</f>
      </c>
      <c r="R1622" s="247">
        <f>IF(Q1622="","",SUMIFS(Txn[Signed Units],Txn[Key],J1622,Txn[Transaction Order],"&lt;="&amp;Q1622))</f>
      </c>
    </row>
    <row r="1623" spans="10:18" ht="15" customHeight="1" x14ac:dyDescent="0.15">
      <c r="J1623" s="246">
        <f>IF(OR(B1623="",C1623="",E1623=""),"",B1623&amp;":"&amp;C1623&amp;":"&amp;E1623)</f>
      </c>
      <c r="K1623" s="247">
        <f>IF(A1623="","",A1623*D1623)</f>
      </c>
      <c r="L1623" s="246">
        <f>IF(A1623="","",IF(OR(A1623=1,A1623=0),H1623,0))</f>
      </c>
      <c r="M1623" s="246">
        <f>IF(A1623="","",IF(A1623=-1,H1623,0))</f>
      </c>
      <c r="N1623">
        <f>IF(J1623="","",IF(E1623="SGD",1,IF(E1623="USD",Settings!$B$22,IF(E1623="HKD",Settings!$B$23,1))))</f>
      </c>
      <c r="O1623">
        <f>IF(OR(B1623="",C1623="",E1623=""),0,(IF(A1623=-1,H1623,0)-IF(OR(A1623=1,A1623=0),H1623,0)+IF(A1623=2,H1623,0))*IF(E1623="SGD",1,IF(E1623="USD",Settings!$B$22,IF(E1623="HKD",Settings!$B$23,1))))</f>
        <v>0</v>
      </c>
      <c r="P1623">
        <f>IF(OR(B1623="",C1623="",E1623=""),0,IF(A1623=2,H1623*IF(E1623="SGD",1,IF(E1623="USD",Settings!$B$22,IF(E1623="HKD",Settings!$B$23,1))),0))</f>
        <v>0</v>
      </c>
      <c r="Q1623" s="312">
        <f>IF(OR(J1623="",G1623=""),"",G1623+ROW()/1000000)</f>
      </c>
      <c r="R1623" s="247">
        <f>IF(Q1623="","",SUMIFS(Txn[Signed Units],Txn[Key],J1623,Txn[Transaction Order],"&lt;="&amp;Q1623))</f>
      </c>
    </row>
    <row r="1624" spans="10:18" ht="15" customHeight="1" x14ac:dyDescent="0.15">
      <c r="J1624" s="246">
        <f>IF(OR(B1624="",C1624="",E1624=""),"",B1624&amp;":"&amp;C1624&amp;":"&amp;E1624)</f>
      </c>
      <c r="K1624" s="247">
        <f>IF(A1624="","",A1624*D1624)</f>
      </c>
      <c r="L1624" s="246">
        <f>IF(A1624="","",IF(OR(A1624=1,A1624=0),H1624,0))</f>
      </c>
      <c r="M1624" s="246">
        <f>IF(A1624="","",IF(A1624=-1,H1624,0))</f>
      </c>
      <c r="N1624">
        <f>IF(J1624="","",IF(E1624="SGD",1,IF(E1624="USD",Settings!$B$22,IF(E1624="HKD",Settings!$B$23,1))))</f>
      </c>
      <c r="O1624">
        <f>IF(OR(B1624="",C1624="",E1624=""),0,(IF(A1624=-1,H1624,0)-IF(OR(A1624=1,A1624=0),H1624,0)+IF(A1624=2,H1624,0))*IF(E1624="SGD",1,IF(E1624="USD",Settings!$B$22,IF(E1624="HKD",Settings!$B$23,1))))</f>
        <v>0</v>
      </c>
      <c r="P1624">
        <f>IF(OR(B1624="",C1624="",E1624=""),0,IF(A1624=2,H1624*IF(E1624="SGD",1,IF(E1624="USD",Settings!$B$22,IF(E1624="HKD",Settings!$B$23,1))),0))</f>
        <v>0</v>
      </c>
      <c r="Q1624" s="312">
        <f>IF(OR(J1624="",G1624=""),"",G1624+ROW()/1000000)</f>
      </c>
      <c r="R1624" s="247">
        <f>IF(Q1624="","",SUMIFS(Txn[Signed Units],Txn[Key],J1624,Txn[Transaction Order],"&lt;="&amp;Q1624))</f>
      </c>
    </row>
    <row r="1625" spans="10:18" ht="15" customHeight="1" x14ac:dyDescent="0.15">
      <c r="J1625" s="246">
        <f>IF(OR(B1625="",C1625="",E1625=""),"",B1625&amp;":"&amp;C1625&amp;":"&amp;E1625)</f>
      </c>
      <c r="K1625" s="247">
        <f>IF(A1625="","",A1625*D1625)</f>
      </c>
      <c r="L1625" s="246">
        <f>IF(A1625="","",IF(OR(A1625=1,A1625=0),H1625,0))</f>
      </c>
      <c r="M1625" s="246">
        <f>IF(A1625="","",IF(A1625=-1,H1625,0))</f>
      </c>
      <c r="N1625">
        <f>IF(J1625="","",IF(E1625="SGD",1,IF(E1625="USD",Settings!$B$22,IF(E1625="HKD",Settings!$B$23,1))))</f>
      </c>
      <c r="O1625">
        <f>IF(OR(B1625="",C1625="",E1625=""),0,(IF(A1625=-1,H1625,0)-IF(OR(A1625=1,A1625=0),H1625,0)+IF(A1625=2,H1625,0))*IF(E1625="SGD",1,IF(E1625="USD",Settings!$B$22,IF(E1625="HKD",Settings!$B$23,1))))</f>
        <v>0</v>
      </c>
      <c r="P1625">
        <f>IF(OR(B1625="",C1625="",E1625=""),0,IF(A1625=2,H1625*IF(E1625="SGD",1,IF(E1625="USD",Settings!$B$22,IF(E1625="HKD",Settings!$B$23,1))),0))</f>
        <v>0</v>
      </c>
      <c r="Q1625" s="312">
        <f>IF(OR(J1625="",G1625=""),"",G1625+ROW()/1000000)</f>
      </c>
      <c r="R1625" s="247">
        <f>IF(Q1625="","",SUMIFS(Txn[Signed Units],Txn[Key],J1625,Txn[Transaction Order],"&lt;="&amp;Q1625))</f>
      </c>
    </row>
    <row r="1626" spans="10:18" ht="15" customHeight="1" x14ac:dyDescent="0.15">
      <c r="J1626" s="246">
        <f>IF(OR(B1626="",C1626="",E1626=""),"",B1626&amp;":"&amp;C1626&amp;":"&amp;E1626)</f>
      </c>
      <c r="K1626" s="247">
        <f>IF(A1626="","",A1626*D1626)</f>
      </c>
      <c r="L1626" s="246">
        <f>IF(A1626="","",IF(OR(A1626=1,A1626=0),H1626,0))</f>
      </c>
      <c r="M1626" s="246">
        <f>IF(A1626="","",IF(A1626=-1,H1626,0))</f>
      </c>
      <c r="N1626">
        <f>IF(J1626="","",IF(E1626="SGD",1,IF(E1626="USD",Settings!$B$22,IF(E1626="HKD",Settings!$B$23,1))))</f>
      </c>
      <c r="O1626">
        <f>IF(OR(B1626="",C1626="",E1626=""),0,(IF(A1626=-1,H1626,0)-IF(OR(A1626=1,A1626=0),H1626,0)+IF(A1626=2,H1626,0))*IF(E1626="SGD",1,IF(E1626="USD",Settings!$B$22,IF(E1626="HKD",Settings!$B$23,1))))</f>
        <v>0</v>
      </c>
      <c r="P1626">
        <f>IF(OR(B1626="",C1626="",E1626=""),0,IF(A1626=2,H1626*IF(E1626="SGD",1,IF(E1626="USD",Settings!$B$22,IF(E1626="HKD",Settings!$B$23,1))),0))</f>
        <v>0</v>
      </c>
      <c r="Q1626" s="312">
        <f>IF(OR(J1626="",G1626=""),"",G1626+ROW()/1000000)</f>
      </c>
      <c r="R1626" s="247">
        <f>IF(Q1626="","",SUMIFS(Txn[Signed Units],Txn[Key],J1626,Txn[Transaction Order],"&lt;="&amp;Q1626))</f>
      </c>
    </row>
    <row r="1627" spans="10:18" ht="15" customHeight="1" x14ac:dyDescent="0.15">
      <c r="J1627" s="246">
        <f>IF(OR(B1627="",C1627="",E1627=""),"",B1627&amp;":"&amp;C1627&amp;":"&amp;E1627)</f>
      </c>
      <c r="K1627" s="247">
        <f>IF(A1627="","",A1627*D1627)</f>
      </c>
      <c r="L1627" s="246">
        <f>IF(A1627="","",IF(OR(A1627=1,A1627=0),H1627,0))</f>
      </c>
      <c r="M1627" s="246">
        <f>IF(A1627="","",IF(A1627=-1,H1627,0))</f>
      </c>
      <c r="N1627">
        <f>IF(J1627="","",IF(E1627="SGD",1,IF(E1627="USD",Settings!$B$22,IF(E1627="HKD",Settings!$B$23,1))))</f>
      </c>
      <c r="O1627">
        <f>IF(OR(B1627="",C1627="",E1627=""),0,(IF(A1627=-1,H1627,0)-IF(OR(A1627=1,A1627=0),H1627,0)+IF(A1627=2,H1627,0))*IF(E1627="SGD",1,IF(E1627="USD",Settings!$B$22,IF(E1627="HKD",Settings!$B$23,1))))</f>
        <v>0</v>
      </c>
      <c r="P1627">
        <f>IF(OR(B1627="",C1627="",E1627=""),0,IF(A1627=2,H1627*IF(E1627="SGD",1,IF(E1627="USD",Settings!$B$22,IF(E1627="HKD",Settings!$B$23,1))),0))</f>
        <v>0</v>
      </c>
      <c r="Q1627" s="312">
        <f>IF(OR(J1627="",G1627=""),"",G1627+ROW()/1000000)</f>
      </c>
      <c r="R1627" s="247">
        <f>IF(Q1627="","",SUMIFS(Txn[Signed Units],Txn[Key],J1627,Txn[Transaction Order],"&lt;="&amp;Q1627))</f>
      </c>
    </row>
    <row r="1628" spans="10:18" ht="15" customHeight="1" x14ac:dyDescent="0.15">
      <c r="J1628" s="246">
        <f>IF(OR(B1628="",C1628="",E1628=""),"",B1628&amp;":"&amp;C1628&amp;":"&amp;E1628)</f>
      </c>
      <c r="K1628" s="247">
        <f>IF(A1628="","",A1628*D1628)</f>
      </c>
      <c r="L1628" s="246">
        <f>IF(A1628="","",IF(OR(A1628=1,A1628=0),H1628,0))</f>
      </c>
      <c r="M1628" s="246">
        <f>IF(A1628="","",IF(A1628=-1,H1628,0))</f>
      </c>
      <c r="N1628">
        <f>IF(J1628="","",IF(E1628="SGD",1,IF(E1628="USD",Settings!$B$22,IF(E1628="HKD",Settings!$B$23,1))))</f>
      </c>
      <c r="O1628">
        <f>IF(OR(B1628="",C1628="",E1628=""),0,(IF(A1628=-1,H1628,0)-IF(OR(A1628=1,A1628=0),H1628,0)+IF(A1628=2,H1628,0))*IF(E1628="SGD",1,IF(E1628="USD",Settings!$B$22,IF(E1628="HKD",Settings!$B$23,1))))</f>
        <v>0</v>
      </c>
      <c r="P1628">
        <f>IF(OR(B1628="",C1628="",E1628=""),0,IF(A1628=2,H1628*IF(E1628="SGD",1,IF(E1628="USD",Settings!$B$22,IF(E1628="HKD",Settings!$B$23,1))),0))</f>
        <v>0</v>
      </c>
      <c r="Q1628" s="312">
        <f>IF(OR(J1628="",G1628=""),"",G1628+ROW()/1000000)</f>
      </c>
      <c r="R1628" s="247">
        <f>IF(Q1628="","",SUMIFS(Txn[Signed Units],Txn[Key],J1628,Txn[Transaction Order],"&lt;="&amp;Q1628))</f>
      </c>
    </row>
    <row r="1629" spans="10:18" ht="15" customHeight="1" x14ac:dyDescent="0.15">
      <c r="J1629" s="246">
        <f>IF(OR(B1629="",C1629="",E1629=""),"",B1629&amp;":"&amp;C1629&amp;":"&amp;E1629)</f>
      </c>
      <c r="K1629" s="247">
        <f>IF(A1629="","",A1629*D1629)</f>
      </c>
      <c r="L1629" s="246">
        <f>IF(A1629="","",IF(OR(A1629=1,A1629=0),H1629,0))</f>
      </c>
      <c r="M1629" s="246">
        <f>IF(A1629="","",IF(A1629=-1,H1629,0))</f>
      </c>
      <c r="N1629">
        <f>IF(J1629="","",IF(E1629="SGD",1,IF(E1629="USD",Settings!$B$22,IF(E1629="HKD",Settings!$B$23,1))))</f>
      </c>
      <c r="O1629">
        <f>IF(OR(B1629="",C1629="",E1629=""),0,(IF(A1629=-1,H1629,0)-IF(OR(A1629=1,A1629=0),H1629,0)+IF(A1629=2,H1629,0))*IF(E1629="SGD",1,IF(E1629="USD",Settings!$B$22,IF(E1629="HKD",Settings!$B$23,1))))</f>
        <v>0</v>
      </c>
      <c r="P1629">
        <f>IF(OR(B1629="",C1629="",E1629=""),0,IF(A1629=2,H1629*IF(E1629="SGD",1,IF(E1629="USD",Settings!$B$22,IF(E1629="HKD",Settings!$B$23,1))),0))</f>
        <v>0</v>
      </c>
      <c r="Q1629" s="312">
        <f>IF(OR(J1629="",G1629=""),"",G1629+ROW()/1000000)</f>
      </c>
      <c r="R1629" s="247">
        <f>IF(Q1629="","",SUMIFS(Txn[Signed Units],Txn[Key],J1629,Txn[Transaction Order],"&lt;="&amp;Q1629))</f>
      </c>
    </row>
    <row r="1630" spans="10:18" ht="15" customHeight="1" x14ac:dyDescent="0.15">
      <c r="J1630" s="246">
        <f>IF(OR(B1630="",C1630="",E1630=""),"",B1630&amp;":"&amp;C1630&amp;":"&amp;E1630)</f>
      </c>
      <c r="K1630" s="247">
        <f>IF(A1630="","",A1630*D1630)</f>
      </c>
      <c r="L1630" s="246">
        <f>IF(A1630="","",IF(OR(A1630=1,A1630=0),H1630,0))</f>
      </c>
      <c r="M1630" s="246">
        <f>IF(A1630="","",IF(A1630=-1,H1630,0))</f>
      </c>
      <c r="N1630">
        <f>IF(J1630="","",IF(E1630="SGD",1,IF(E1630="USD",Settings!$B$22,IF(E1630="HKD",Settings!$B$23,1))))</f>
      </c>
      <c r="O1630">
        <f>IF(OR(B1630="",C1630="",E1630=""),0,(IF(A1630=-1,H1630,0)-IF(OR(A1630=1,A1630=0),H1630,0)+IF(A1630=2,H1630,0))*IF(E1630="SGD",1,IF(E1630="USD",Settings!$B$22,IF(E1630="HKD",Settings!$B$23,1))))</f>
        <v>0</v>
      </c>
      <c r="P1630">
        <f>IF(OR(B1630="",C1630="",E1630=""),0,IF(A1630=2,H1630*IF(E1630="SGD",1,IF(E1630="USD",Settings!$B$22,IF(E1630="HKD",Settings!$B$23,1))),0))</f>
        <v>0</v>
      </c>
      <c r="Q1630" s="312">
        <f>IF(OR(J1630="",G1630=""),"",G1630+ROW()/1000000)</f>
      </c>
      <c r="R1630" s="247">
        <f>IF(Q1630="","",SUMIFS(Txn[Signed Units],Txn[Key],J1630,Txn[Transaction Order],"&lt;="&amp;Q1630))</f>
      </c>
    </row>
    <row r="1631" spans="10:18" ht="15" customHeight="1" x14ac:dyDescent="0.15">
      <c r="J1631" s="246">
        <f>IF(OR(B1631="",C1631="",E1631=""),"",B1631&amp;":"&amp;C1631&amp;":"&amp;E1631)</f>
      </c>
      <c r="K1631" s="247">
        <f>IF(A1631="","",A1631*D1631)</f>
      </c>
      <c r="L1631" s="246">
        <f>IF(A1631="","",IF(OR(A1631=1,A1631=0),H1631,0))</f>
      </c>
      <c r="M1631" s="246">
        <f>IF(A1631="","",IF(A1631=-1,H1631,0))</f>
      </c>
      <c r="N1631">
        <f>IF(J1631="","",IF(E1631="SGD",1,IF(E1631="USD",Settings!$B$22,IF(E1631="HKD",Settings!$B$23,1))))</f>
      </c>
      <c r="O1631">
        <f>IF(OR(B1631="",C1631="",E1631=""),0,(IF(A1631=-1,H1631,0)-IF(OR(A1631=1,A1631=0),H1631,0)+IF(A1631=2,H1631,0))*IF(E1631="SGD",1,IF(E1631="USD",Settings!$B$22,IF(E1631="HKD",Settings!$B$23,1))))</f>
        <v>0</v>
      </c>
      <c r="P1631">
        <f>IF(OR(B1631="",C1631="",E1631=""),0,IF(A1631=2,H1631*IF(E1631="SGD",1,IF(E1631="USD",Settings!$B$22,IF(E1631="HKD",Settings!$B$23,1))),0))</f>
        <v>0</v>
      </c>
      <c r="Q1631" s="312">
        <f>IF(OR(J1631="",G1631=""),"",G1631+ROW()/1000000)</f>
      </c>
      <c r="R1631" s="247">
        <f>IF(Q1631="","",SUMIFS(Txn[Signed Units],Txn[Key],J1631,Txn[Transaction Order],"&lt;="&amp;Q1631))</f>
      </c>
    </row>
    <row r="1632" spans="10:18" ht="15" customHeight="1" x14ac:dyDescent="0.15">
      <c r="J1632" s="246">
        <f>IF(OR(B1632="",C1632="",E1632=""),"",B1632&amp;":"&amp;C1632&amp;":"&amp;E1632)</f>
      </c>
      <c r="K1632" s="247">
        <f>IF(A1632="","",A1632*D1632)</f>
      </c>
      <c r="L1632" s="246">
        <f>IF(A1632="","",IF(OR(A1632=1,A1632=0),H1632,0))</f>
      </c>
      <c r="M1632" s="246">
        <f>IF(A1632="","",IF(A1632=-1,H1632,0))</f>
      </c>
      <c r="N1632">
        <f>IF(J1632="","",IF(E1632="SGD",1,IF(E1632="USD",Settings!$B$22,IF(E1632="HKD",Settings!$B$23,1))))</f>
      </c>
      <c r="O1632">
        <f>IF(OR(B1632="",C1632="",E1632=""),0,(IF(A1632=-1,H1632,0)-IF(OR(A1632=1,A1632=0),H1632,0)+IF(A1632=2,H1632,0))*IF(E1632="SGD",1,IF(E1632="USD",Settings!$B$22,IF(E1632="HKD",Settings!$B$23,1))))</f>
        <v>0</v>
      </c>
      <c r="P1632">
        <f>IF(OR(B1632="",C1632="",E1632=""),0,IF(A1632=2,H1632*IF(E1632="SGD",1,IF(E1632="USD",Settings!$B$22,IF(E1632="HKD",Settings!$B$23,1))),0))</f>
        <v>0</v>
      </c>
      <c r="Q1632" s="312">
        <f>IF(OR(J1632="",G1632=""),"",G1632+ROW()/1000000)</f>
      </c>
      <c r="R1632" s="247">
        <f>IF(Q1632="","",SUMIFS(Txn[Signed Units],Txn[Key],J1632,Txn[Transaction Order],"&lt;="&amp;Q1632))</f>
      </c>
    </row>
    <row r="1633" spans="10:18" ht="15" customHeight="1" x14ac:dyDescent="0.15">
      <c r="J1633" s="246">
        <f>IF(OR(B1633="",C1633="",E1633=""),"",B1633&amp;":"&amp;C1633&amp;":"&amp;E1633)</f>
      </c>
      <c r="K1633" s="247">
        <f>IF(A1633="","",A1633*D1633)</f>
      </c>
      <c r="L1633" s="246">
        <f>IF(A1633="","",IF(OR(A1633=1,A1633=0),H1633,0))</f>
      </c>
      <c r="M1633" s="246">
        <f>IF(A1633="","",IF(A1633=-1,H1633,0))</f>
      </c>
      <c r="N1633">
        <f>IF(J1633="","",IF(E1633="SGD",1,IF(E1633="USD",Settings!$B$22,IF(E1633="HKD",Settings!$B$23,1))))</f>
      </c>
      <c r="O1633">
        <f>IF(OR(B1633="",C1633="",E1633=""),0,(IF(A1633=-1,H1633,0)-IF(OR(A1633=1,A1633=0),H1633,0)+IF(A1633=2,H1633,0))*IF(E1633="SGD",1,IF(E1633="USD",Settings!$B$22,IF(E1633="HKD",Settings!$B$23,1))))</f>
        <v>0</v>
      </c>
      <c r="P1633">
        <f>IF(OR(B1633="",C1633="",E1633=""),0,IF(A1633=2,H1633*IF(E1633="SGD",1,IF(E1633="USD",Settings!$B$22,IF(E1633="HKD",Settings!$B$23,1))),0))</f>
        <v>0</v>
      </c>
      <c r="Q1633" s="312">
        <f>IF(OR(J1633="",G1633=""),"",G1633+ROW()/1000000)</f>
      </c>
      <c r="R1633" s="247">
        <f>IF(Q1633="","",SUMIFS(Txn[Signed Units],Txn[Key],J1633,Txn[Transaction Order],"&lt;="&amp;Q1633))</f>
      </c>
    </row>
    <row r="1634" spans="10:18" ht="15" customHeight="1" x14ac:dyDescent="0.15">
      <c r="J1634" s="246">
        <f>IF(OR(B1634="",C1634="",E1634=""),"",B1634&amp;":"&amp;C1634&amp;":"&amp;E1634)</f>
      </c>
      <c r="K1634" s="247">
        <f>IF(A1634="","",A1634*D1634)</f>
      </c>
      <c r="L1634" s="246">
        <f>IF(A1634="","",IF(OR(A1634=1,A1634=0),H1634,0))</f>
      </c>
      <c r="M1634" s="246">
        <f>IF(A1634="","",IF(A1634=-1,H1634,0))</f>
      </c>
      <c r="N1634">
        <f>IF(J1634="","",IF(E1634="SGD",1,IF(E1634="USD",Settings!$B$22,IF(E1634="HKD",Settings!$B$23,1))))</f>
      </c>
      <c r="O1634">
        <f>IF(OR(B1634="",C1634="",E1634=""),0,(IF(A1634=-1,H1634,0)-IF(OR(A1634=1,A1634=0),H1634,0)+IF(A1634=2,H1634,0))*IF(E1634="SGD",1,IF(E1634="USD",Settings!$B$22,IF(E1634="HKD",Settings!$B$23,1))))</f>
        <v>0</v>
      </c>
      <c r="P1634">
        <f>IF(OR(B1634="",C1634="",E1634=""),0,IF(A1634=2,H1634*IF(E1634="SGD",1,IF(E1634="USD",Settings!$B$22,IF(E1634="HKD",Settings!$B$23,1))),0))</f>
        <v>0</v>
      </c>
      <c r="Q1634" s="312">
        <f>IF(OR(J1634="",G1634=""),"",G1634+ROW()/1000000)</f>
      </c>
      <c r="R1634" s="247">
        <f>IF(Q1634="","",SUMIFS(Txn[Signed Units],Txn[Key],J1634,Txn[Transaction Order],"&lt;="&amp;Q1634))</f>
      </c>
    </row>
    <row r="1635" spans="10:18" ht="15" customHeight="1" x14ac:dyDescent="0.15">
      <c r="J1635" s="246">
        <f>IF(OR(B1635="",C1635="",E1635=""),"",B1635&amp;":"&amp;C1635&amp;":"&amp;E1635)</f>
      </c>
      <c r="K1635" s="247">
        <f>IF(A1635="","",A1635*D1635)</f>
      </c>
      <c r="L1635" s="246">
        <f>IF(A1635="","",IF(OR(A1635=1,A1635=0),H1635,0))</f>
      </c>
      <c r="M1635" s="246">
        <f>IF(A1635="","",IF(A1635=-1,H1635,0))</f>
      </c>
      <c r="N1635">
        <f>IF(J1635="","",IF(E1635="SGD",1,IF(E1635="USD",Settings!$B$22,IF(E1635="HKD",Settings!$B$23,1))))</f>
      </c>
      <c r="O1635">
        <f>IF(OR(B1635="",C1635="",E1635=""),0,(IF(A1635=-1,H1635,0)-IF(OR(A1635=1,A1635=0),H1635,0)+IF(A1635=2,H1635,0))*IF(E1635="SGD",1,IF(E1635="USD",Settings!$B$22,IF(E1635="HKD",Settings!$B$23,1))))</f>
        <v>0</v>
      </c>
      <c r="P1635">
        <f>IF(OR(B1635="",C1635="",E1635=""),0,IF(A1635=2,H1635*IF(E1635="SGD",1,IF(E1635="USD",Settings!$B$22,IF(E1635="HKD",Settings!$B$23,1))),0))</f>
        <v>0</v>
      </c>
      <c r="Q1635" s="312">
        <f>IF(OR(J1635="",G1635=""),"",G1635+ROW()/1000000)</f>
      </c>
      <c r="R1635" s="247">
        <f>IF(Q1635="","",SUMIFS(Txn[Signed Units],Txn[Key],J1635,Txn[Transaction Order],"&lt;="&amp;Q1635))</f>
      </c>
    </row>
    <row r="1636" spans="10:18" ht="15" customHeight="1" x14ac:dyDescent="0.15">
      <c r="J1636" s="246">
        <f>IF(OR(B1636="",C1636="",E1636=""),"",B1636&amp;":"&amp;C1636&amp;":"&amp;E1636)</f>
      </c>
      <c r="K1636" s="247">
        <f>IF(A1636="","",A1636*D1636)</f>
      </c>
      <c r="L1636" s="246">
        <f>IF(A1636="","",IF(OR(A1636=1,A1636=0),H1636,0))</f>
      </c>
      <c r="M1636" s="246">
        <f>IF(A1636="","",IF(A1636=-1,H1636,0))</f>
      </c>
      <c r="N1636">
        <f>IF(J1636="","",IF(E1636="SGD",1,IF(E1636="USD",Settings!$B$22,IF(E1636="HKD",Settings!$B$23,1))))</f>
      </c>
      <c r="O1636">
        <f>IF(OR(B1636="",C1636="",E1636=""),0,(IF(A1636=-1,H1636,0)-IF(OR(A1636=1,A1636=0),H1636,0)+IF(A1636=2,H1636,0))*IF(E1636="SGD",1,IF(E1636="USD",Settings!$B$22,IF(E1636="HKD",Settings!$B$23,1))))</f>
        <v>0</v>
      </c>
      <c r="P1636">
        <f>IF(OR(B1636="",C1636="",E1636=""),0,IF(A1636=2,H1636*IF(E1636="SGD",1,IF(E1636="USD",Settings!$B$22,IF(E1636="HKD",Settings!$B$23,1))),0))</f>
        <v>0</v>
      </c>
      <c r="Q1636" s="312">
        <f>IF(OR(J1636="",G1636=""),"",G1636+ROW()/1000000)</f>
      </c>
      <c r="R1636" s="247">
        <f>IF(Q1636="","",SUMIFS(Txn[Signed Units],Txn[Key],J1636,Txn[Transaction Order],"&lt;="&amp;Q1636))</f>
      </c>
    </row>
    <row r="1637" spans="10:18" ht="15" customHeight="1" x14ac:dyDescent="0.15">
      <c r="J1637" s="246">
        <f>IF(OR(B1637="",C1637="",E1637=""),"",B1637&amp;":"&amp;C1637&amp;":"&amp;E1637)</f>
      </c>
      <c r="K1637" s="247">
        <f>IF(A1637="","",A1637*D1637)</f>
      </c>
      <c r="L1637" s="246">
        <f>IF(A1637="","",IF(OR(A1637=1,A1637=0),H1637,0))</f>
      </c>
      <c r="M1637" s="246">
        <f>IF(A1637="","",IF(A1637=-1,H1637,0))</f>
      </c>
      <c r="N1637">
        <f>IF(J1637="","",IF(E1637="SGD",1,IF(E1637="USD",Settings!$B$22,IF(E1637="HKD",Settings!$B$23,1))))</f>
      </c>
      <c r="O1637">
        <f>IF(OR(B1637="",C1637="",E1637=""),0,(IF(A1637=-1,H1637,0)-IF(OR(A1637=1,A1637=0),H1637,0)+IF(A1637=2,H1637,0))*IF(E1637="SGD",1,IF(E1637="USD",Settings!$B$22,IF(E1637="HKD",Settings!$B$23,1))))</f>
        <v>0</v>
      </c>
      <c r="P1637">
        <f>IF(OR(B1637="",C1637="",E1637=""),0,IF(A1637=2,H1637*IF(E1637="SGD",1,IF(E1637="USD",Settings!$B$22,IF(E1637="HKD",Settings!$B$23,1))),0))</f>
        <v>0</v>
      </c>
      <c r="Q1637" s="312">
        <f>IF(OR(J1637="",G1637=""),"",G1637+ROW()/1000000)</f>
      </c>
      <c r="R1637" s="247">
        <f>IF(Q1637="","",SUMIFS(Txn[Signed Units],Txn[Key],J1637,Txn[Transaction Order],"&lt;="&amp;Q1637))</f>
      </c>
    </row>
    <row r="1638" spans="10:18" ht="15" customHeight="1" x14ac:dyDescent="0.15">
      <c r="J1638" s="246">
        <f>IF(OR(B1638="",C1638="",E1638=""),"",B1638&amp;":"&amp;C1638&amp;":"&amp;E1638)</f>
      </c>
      <c r="K1638" s="247">
        <f>IF(A1638="","",A1638*D1638)</f>
      </c>
      <c r="L1638" s="246">
        <f>IF(A1638="","",IF(OR(A1638=1,A1638=0),H1638,0))</f>
      </c>
      <c r="M1638" s="246">
        <f>IF(A1638="","",IF(A1638=-1,H1638,0))</f>
      </c>
      <c r="N1638">
        <f>IF(J1638="","",IF(E1638="SGD",1,IF(E1638="USD",Settings!$B$22,IF(E1638="HKD",Settings!$B$23,1))))</f>
      </c>
      <c r="O1638">
        <f>IF(OR(B1638="",C1638="",E1638=""),0,(IF(A1638=-1,H1638,0)-IF(OR(A1638=1,A1638=0),H1638,0)+IF(A1638=2,H1638,0))*IF(E1638="SGD",1,IF(E1638="USD",Settings!$B$22,IF(E1638="HKD",Settings!$B$23,1))))</f>
        <v>0</v>
      </c>
      <c r="P1638">
        <f>IF(OR(B1638="",C1638="",E1638=""),0,IF(A1638=2,H1638*IF(E1638="SGD",1,IF(E1638="USD",Settings!$B$22,IF(E1638="HKD",Settings!$B$23,1))),0))</f>
        <v>0</v>
      </c>
      <c r="Q1638" s="312">
        <f>IF(OR(J1638="",G1638=""),"",G1638+ROW()/1000000)</f>
      </c>
      <c r="R1638" s="247">
        <f>IF(Q1638="","",SUMIFS(Txn[Signed Units],Txn[Key],J1638,Txn[Transaction Order],"&lt;="&amp;Q1638))</f>
      </c>
    </row>
    <row r="1639" spans="10:18" ht="15" customHeight="1" x14ac:dyDescent="0.15">
      <c r="J1639" s="246">
        <f>IF(OR(B1639="",C1639="",E1639=""),"",B1639&amp;":"&amp;C1639&amp;":"&amp;E1639)</f>
      </c>
      <c r="K1639" s="247">
        <f>IF(A1639="","",A1639*D1639)</f>
      </c>
      <c r="L1639" s="246">
        <f>IF(A1639="","",IF(OR(A1639=1,A1639=0),H1639,0))</f>
      </c>
      <c r="M1639" s="246">
        <f>IF(A1639="","",IF(A1639=-1,H1639,0))</f>
      </c>
      <c r="N1639">
        <f>IF(J1639="","",IF(E1639="SGD",1,IF(E1639="USD",Settings!$B$22,IF(E1639="HKD",Settings!$B$23,1))))</f>
      </c>
      <c r="O1639">
        <f>IF(OR(B1639="",C1639="",E1639=""),0,(IF(A1639=-1,H1639,0)-IF(OR(A1639=1,A1639=0),H1639,0)+IF(A1639=2,H1639,0))*IF(E1639="SGD",1,IF(E1639="USD",Settings!$B$22,IF(E1639="HKD",Settings!$B$23,1))))</f>
        <v>0</v>
      </c>
      <c r="P1639">
        <f>IF(OR(B1639="",C1639="",E1639=""),0,IF(A1639=2,H1639*IF(E1639="SGD",1,IF(E1639="USD",Settings!$B$22,IF(E1639="HKD",Settings!$B$23,1))),0))</f>
        <v>0</v>
      </c>
      <c r="Q1639" s="312">
        <f>IF(OR(J1639="",G1639=""),"",G1639+ROW()/1000000)</f>
      </c>
      <c r="R1639" s="247">
        <f>IF(Q1639="","",SUMIFS(Txn[Signed Units],Txn[Key],J1639,Txn[Transaction Order],"&lt;="&amp;Q1639))</f>
      </c>
    </row>
    <row r="1640" spans="10:18" ht="15" customHeight="1" x14ac:dyDescent="0.15">
      <c r="J1640" s="246">
        <f>IF(OR(B1640="",C1640="",E1640=""),"",B1640&amp;":"&amp;C1640&amp;":"&amp;E1640)</f>
      </c>
      <c r="K1640" s="247">
        <f>IF(A1640="","",A1640*D1640)</f>
      </c>
      <c r="L1640" s="246">
        <f>IF(A1640="","",IF(OR(A1640=1,A1640=0),H1640,0))</f>
      </c>
      <c r="M1640" s="246">
        <f>IF(A1640="","",IF(A1640=-1,H1640,0))</f>
      </c>
      <c r="N1640">
        <f>IF(J1640="","",IF(E1640="SGD",1,IF(E1640="USD",Settings!$B$22,IF(E1640="HKD",Settings!$B$23,1))))</f>
      </c>
      <c r="O1640">
        <f>IF(OR(B1640="",C1640="",E1640=""),0,(IF(A1640=-1,H1640,0)-IF(OR(A1640=1,A1640=0),H1640,0)+IF(A1640=2,H1640,0))*IF(E1640="SGD",1,IF(E1640="USD",Settings!$B$22,IF(E1640="HKD",Settings!$B$23,1))))</f>
        <v>0</v>
      </c>
      <c r="P1640">
        <f>IF(OR(B1640="",C1640="",E1640=""),0,IF(A1640=2,H1640*IF(E1640="SGD",1,IF(E1640="USD",Settings!$B$22,IF(E1640="HKD",Settings!$B$23,1))),0))</f>
        <v>0</v>
      </c>
      <c r="Q1640" s="312">
        <f>IF(OR(J1640="",G1640=""),"",G1640+ROW()/1000000)</f>
      </c>
      <c r="R1640" s="247">
        <f>IF(Q1640="","",SUMIFS(Txn[Signed Units],Txn[Key],J1640,Txn[Transaction Order],"&lt;="&amp;Q1640))</f>
      </c>
    </row>
    <row r="1641" spans="10:18" ht="15" customHeight="1" x14ac:dyDescent="0.15">
      <c r="J1641" s="246">
        <f>IF(OR(B1641="",C1641="",E1641=""),"",B1641&amp;":"&amp;C1641&amp;":"&amp;E1641)</f>
      </c>
      <c r="K1641" s="247">
        <f>IF(A1641="","",A1641*D1641)</f>
      </c>
      <c r="L1641" s="246">
        <f>IF(A1641="","",IF(OR(A1641=1,A1641=0),H1641,0))</f>
      </c>
      <c r="M1641" s="246">
        <f>IF(A1641="","",IF(A1641=-1,H1641,0))</f>
      </c>
      <c r="N1641">
        <f>IF(J1641="","",IF(E1641="SGD",1,IF(E1641="USD",Settings!$B$22,IF(E1641="HKD",Settings!$B$23,1))))</f>
      </c>
      <c r="O1641">
        <f>IF(OR(B1641="",C1641="",E1641=""),0,(IF(A1641=-1,H1641,0)-IF(OR(A1641=1,A1641=0),H1641,0)+IF(A1641=2,H1641,0))*IF(E1641="SGD",1,IF(E1641="USD",Settings!$B$22,IF(E1641="HKD",Settings!$B$23,1))))</f>
        <v>0</v>
      </c>
      <c r="P1641">
        <f>IF(OR(B1641="",C1641="",E1641=""),0,IF(A1641=2,H1641*IF(E1641="SGD",1,IF(E1641="USD",Settings!$B$22,IF(E1641="HKD",Settings!$B$23,1))),0))</f>
        <v>0</v>
      </c>
      <c r="Q1641" s="312">
        <f>IF(OR(J1641="",G1641=""),"",G1641+ROW()/1000000)</f>
      </c>
      <c r="R1641" s="247">
        <f>IF(Q1641="","",SUMIFS(Txn[Signed Units],Txn[Key],J1641,Txn[Transaction Order],"&lt;="&amp;Q1641))</f>
      </c>
    </row>
    <row r="1642" spans="10:18" ht="15" customHeight="1" x14ac:dyDescent="0.15">
      <c r="J1642" s="246">
        <f>IF(OR(B1642="",C1642="",E1642=""),"",B1642&amp;":"&amp;C1642&amp;":"&amp;E1642)</f>
      </c>
      <c r="K1642" s="247">
        <f>IF(A1642="","",A1642*D1642)</f>
      </c>
      <c r="L1642" s="246">
        <f>IF(A1642="","",IF(OR(A1642=1,A1642=0),H1642,0))</f>
      </c>
      <c r="M1642" s="246">
        <f>IF(A1642="","",IF(A1642=-1,H1642,0))</f>
      </c>
      <c r="N1642">
        <f>IF(J1642="","",IF(E1642="SGD",1,IF(E1642="USD",Settings!$B$22,IF(E1642="HKD",Settings!$B$23,1))))</f>
      </c>
      <c r="O1642">
        <f>IF(OR(B1642="",C1642="",E1642=""),0,(IF(A1642=-1,H1642,0)-IF(OR(A1642=1,A1642=0),H1642,0)+IF(A1642=2,H1642,0))*IF(E1642="SGD",1,IF(E1642="USD",Settings!$B$22,IF(E1642="HKD",Settings!$B$23,1))))</f>
        <v>0</v>
      </c>
      <c r="P1642">
        <f>IF(OR(B1642="",C1642="",E1642=""),0,IF(A1642=2,H1642*IF(E1642="SGD",1,IF(E1642="USD",Settings!$B$22,IF(E1642="HKD",Settings!$B$23,1))),0))</f>
        <v>0</v>
      </c>
      <c r="Q1642" s="312">
        <f>IF(OR(J1642="",G1642=""),"",G1642+ROW()/1000000)</f>
      </c>
      <c r="R1642" s="247">
        <f>IF(Q1642="","",SUMIFS(Txn[Signed Units],Txn[Key],J1642,Txn[Transaction Order],"&lt;="&amp;Q1642))</f>
      </c>
    </row>
    <row r="1643" spans="10:18" ht="15" customHeight="1" x14ac:dyDescent="0.15">
      <c r="J1643" s="246">
        <f>IF(OR(B1643="",C1643="",E1643=""),"",B1643&amp;":"&amp;C1643&amp;":"&amp;E1643)</f>
      </c>
      <c r="K1643" s="247">
        <f>IF(A1643="","",A1643*D1643)</f>
      </c>
      <c r="L1643" s="246">
        <f>IF(A1643="","",IF(OR(A1643=1,A1643=0),H1643,0))</f>
      </c>
      <c r="M1643" s="246">
        <f>IF(A1643="","",IF(A1643=-1,H1643,0))</f>
      </c>
      <c r="N1643">
        <f>IF(J1643="","",IF(E1643="SGD",1,IF(E1643="USD",Settings!$B$22,IF(E1643="HKD",Settings!$B$23,1))))</f>
      </c>
      <c r="O1643">
        <f>IF(OR(B1643="",C1643="",E1643=""),0,(IF(A1643=-1,H1643,0)-IF(OR(A1643=1,A1643=0),H1643,0)+IF(A1643=2,H1643,0))*IF(E1643="SGD",1,IF(E1643="USD",Settings!$B$22,IF(E1643="HKD",Settings!$B$23,1))))</f>
        <v>0</v>
      </c>
      <c r="P1643">
        <f>IF(OR(B1643="",C1643="",E1643=""),0,IF(A1643=2,H1643*IF(E1643="SGD",1,IF(E1643="USD",Settings!$B$22,IF(E1643="HKD",Settings!$B$23,1))),0))</f>
        <v>0</v>
      </c>
      <c r="Q1643" s="312">
        <f>IF(OR(J1643="",G1643=""),"",G1643+ROW()/1000000)</f>
      </c>
      <c r="R1643" s="247">
        <f>IF(Q1643="","",SUMIFS(Txn[Signed Units],Txn[Key],J1643,Txn[Transaction Order],"&lt;="&amp;Q1643))</f>
      </c>
    </row>
    <row r="1644" spans="10:18" ht="15" customHeight="1" x14ac:dyDescent="0.15">
      <c r="J1644" s="246">
        <f>IF(OR(B1644="",C1644="",E1644=""),"",B1644&amp;":"&amp;C1644&amp;":"&amp;E1644)</f>
      </c>
      <c r="K1644" s="247">
        <f>IF(A1644="","",A1644*D1644)</f>
      </c>
      <c r="L1644" s="246">
        <f>IF(A1644="","",IF(OR(A1644=1,A1644=0),H1644,0))</f>
      </c>
      <c r="M1644" s="246">
        <f>IF(A1644="","",IF(A1644=-1,H1644,0))</f>
      </c>
      <c r="N1644">
        <f>IF(J1644="","",IF(E1644="SGD",1,IF(E1644="USD",Settings!$B$22,IF(E1644="HKD",Settings!$B$23,1))))</f>
      </c>
      <c r="O1644">
        <f>IF(OR(B1644="",C1644="",E1644=""),0,(IF(A1644=-1,H1644,0)-IF(OR(A1644=1,A1644=0),H1644,0)+IF(A1644=2,H1644,0))*IF(E1644="SGD",1,IF(E1644="USD",Settings!$B$22,IF(E1644="HKD",Settings!$B$23,1))))</f>
        <v>0</v>
      </c>
      <c r="P1644">
        <f>IF(OR(B1644="",C1644="",E1644=""),0,IF(A1644=2,H1644*IF(E1644="SGD",1,IF(E1644="USD",Settings!$B$22,IF(E1644="HKD",Settings!$B$23,1))),0))</f>
        <v>0</v>
      </c>
      <c r="Q1644" s="312">
        <f>IF(OR(J1644="",G1644=""),"",G1644+ROW()/1000000)</f>
      </c>
      <c r="R1644" s="247">
        <f>IF(Q1644="","",SUMIFS(Txn[Signed Units],Txn[Key],J1644,Txn[Transaction Order],"&lt;="&amp;Q1644))</f>
      </c>
    </row>
    <row r="1645" spans="10:18" ht="15" customHeight="1" x14ac:dyDescent="0.15">
      <c r="J1645" s="246">
        <f>IF(OR(B1645="",C1645="",E1645=""),"",B1645&amp;":"&amp;C1645&amp;":"&amp;E1645)</f>
      </c>
      <c r="K1645" s="247">
        <f>IF(A1645="","",A1645*D1645)</f>
      </c>
      <c r="L1645" s="246">
        <f>IF(A1645="","",IF(OR(A1645=1,A1645=0),H1645,0))</f>
      </c>
      <c r="M1645" s="246">
        <f>IF(A1645="","",IF(A1645=-1,H1645,0))</f>
      </c>
      <c r="N1645">
        <f>IF(J1645="","",IF(E1645="SGD",1,IF(E1645="USD",Settings!$B$22,IF(E1645="HKD",Settings!$B$23,1))))</f>
      </c>
      <c r="O1645">
        <f>IF(OR(B1645="",C1645="",E1645=""),0,(IF(A1645=-1,H1645,0)-IF(OR(A1645=1,A1645=0),H1645,0)+IF(A1645=2,H1645,0))*IF(E1645="SGD",1,IF(E1645="USD",Settings!$B$22,IF(E1645="HKD",Settings!$B$23,1))))</f>
        <v>0</v>
      </c>
      <c r="P1645">
        <f>IF(OR(B1645="",C1645="",E1645=""),0,IF(A1645=2,H1645*IF(E1645="SGD",1,IF(E1645="USD",Settings!$B$22,IF(E1645="HKD",Settings!$B$23,1))),0))</f>
        <v>0</v>
      </c>
      <c r="Q1645" s="312">
        <f>IF(OR(J1645="",G1645=""),"",G1645+ROW()/1000000)</f>
      </c>
      <c r="R1645" s="247">
        <f>IF(Q1645="","",SUMIFS(Txn[Signed Units],Txn[Key],J1645,Txn[Transaction Order],"&lt;="&amp;Q1645))</f>
      </c>
    </row>
    <row r="1646" spans="10:18" ht="15" customHeight="1" x14ac:dyDescent="0.15">
      <c r="J1646" s="246">
        <f>IF(OR(B1646="",C1646="",E1646=""),"",B1646&amp;":"&amp;C1646&amp;":"&amp;E1646)</f>
      </c>
      <c r="K1646" s="247">
        <f>IF(A1646="","",A1646*D1646)</f>
      </c>
      <c r="L1646" s="246">
        <f>IF(A1646="","",IF(OR(A1646=1,A1646=0),H1646,0))</f>
      </c>
      <c r="M1646" s="246">
        <f>IF(A1646="","",IF(A1646=-1,H1646,0))</f>
      </c>
      <c r="N1646">
        <f>IF(J1646="","",IF(E1646="SGD",1,IF(E1646="USD",Settings!$B$22,IF(E1646="HKD",Settings!$B$23,1))))</f>
      </c>
      <c r="O1646">
        <f>IF(OR(B1646="",C1646="",E1646=""),0,(IF(A1646=-1,H1646,0)-IF(OR(A1646=1,A1646=0),H1646,0)+IF(A1646=2,H1646,0))*IF(E1646="SGD",1,IF(E1646="USD",Settings!$B$22,IF(E1646="HKD",Settings!$B$23,1))))</f>
        <v>0</v>
      </c>
      <c r="P1646">
        <f>IF(OR(B1646="",C1646="",E1646=""),0,IF(A1646=2,H1646*IF(E1646="SGD",1,IF(E1646="USD",Settings!$B$22,IF(E1646="HKD",Settings!$B$23,1))),0))</f>
        <v>0</v>
      </c>
      <c r="Q1646" s="312">
        <f>IF(OR(J1646="",G1646=""),"",G1646+ROW()/1000000)</f>
      </c>
      <c r="R1646" s="247">
        <f>IF(Q1646="","",SUMIFS(Txn[Signed Units],Txn[Key],J1646,Txn[Transaction Order],"&lt;="&amp;Q1646))</f>
      </c>
    </row>
    <row r="1647" spans="10:18" ht="15" customHeight="1" x14ac:dyDescent="0.15">
      <c r="J1647" s="246">
        <f>IF(OR(B1647="",C1647="",E1647=""),"",B1647&amp;":"&amp;C1647&amp;":"&amp;E1647)</f>
      </c>
      <c r="K1647" s="247">
        <f>IF(A1647="","",A1647*D1647)</f>
      </c>
      <c r="L1647" s="246">
        <f>IF(A1647="","",IF(OR(A1647=1,A1647=0),H1647,0))</f>
      </c>
      <c r="M1647" s="246">
        <f>IF(A1647="","",IF(A1647=-1,H1647,0))</f>
      </c>
      <c r="N1647">
        <f>IF(J1647="","",IF(E1647="SGD",1,IF(E1647="USD",Settings!$B$22,IF(E1647="HKD",Settings!$B$23,1))))</f>
      </c>
      <c r="O1647">
        <f>IF(OR(B1647="",C1647="",E1647=""),0,(IF(A1647=-1,H1647,0)-IF(OR(A1647=1,A1647=0),H1647,0)+IF(A1647=2,H1647,0))*IF(E1647="SGD",1,IF(E1647="USD",Settings!$B$22,IF(E1647="HKD",Settings!$B$23,1))))</f>
        <v>0</v>
      </c>
      <c r="P1647">
        <f>IF(OR(B1647="",C1647="",E1647=""),0,IF(A1647=2,H1647*IF(E1647="SGD",1,IF(E1647="USD",Settings!$B$22,IF(E1647="HKD",Settings!$B$23,1))),0))</f>
        <v>0</v>
      </c>
      <c r="Q1647" s="312">
        <f>IF(OR(J1647="",G1647=""),"",G1647+ROW()/1000000)</f>
      </c>
      <c r="R1647" s="247">
        <f>IF(Q1647="","",SUMIFS(Txn[Signed Units],Txn[Key],J1647,Txn[Transaction Order],"&lt;="&amp;Q1647))</f>
      </c>
    </row>
    <row r="1648" spans="10:18" ht="15" customHeight="1" x14ac:dyDescent="0.15">
      <c r="J1648" s="246">
        <f>IF(OR(B1648="",C1648="",E1648=""),"",B1648&amp;":"&amp;C1648&amp;":"&amp;E1648)</f>
      </c>
      <c r="K1648" s="247">
        <f>IF(A1648="","",A1648*D1648)</f>
      </c>
      <c r="L1648" s="246">
        <f>IF(A1648="","",IF(OR(A1648=1,A1648=0),H1648,0))</f>
      </c>
      <c r="M1648" s="246">
        <f>IF(A1648="","",IF(A1648=-1,H1648,0))</f>
      </c>
      <c r="N1648">
        <f>IF(J1648="","",IF(E1648="SGD",1,IF(E1648="USD",Settings!$B$22,IF(E1648="HKD",Settings!$B$23,1))))</f>
      </c>
      <c r="O1648">
        <f>IF(OR(B1648="",C1648="",E1648=""),0,(IF(A1648=-1,H1648,0)-IF(OR(A1648=1,A1648=0),H1648,0)+IF(A1648=2,H1648,0))*IF(E1648="SGD",1,IF(E1648="USD",Settings!$B$22,IF(E1648="HKD",Settings!$B$23,1))))</f>
        <v>0</v>
      </c>
      <c r="P1648">
        <f>IF(OR(B1648="",C1648="",E1648=""),0,IF(A1648=2,H1648*IF(E1648="SGD",1,IF(E1648="USD",Settings!$B$22,IF(E1648="HKD",Settings!$B$23,1))),0))</f>
        <v>0</v>
      </c>
      <c r="Q1648" s="312">
        <f>IF(OR(J1648="",G1648=""),"",G1648+ROW()/1000000)</f>
      </c>
      <c r="R1648" s="247">
        <f>IF(Q1648="","",SUMIFS(Txn[Signed Units],Txn[Key],J1648,Txn[Transaction Order],"&lt;="&amp;Q1648))</f>
      </c>
    </row>
    <row r="1649" spans="10:18" ht="15" customHeight="1" x14ac:dyDescent="0.15">
      <c r="J1649" s="246">
        <f>IF(OR(B1649="",C1649="",E1649=""),"",B1649&amp;":"&amp;C1649&amp;":"&amp;E1649)</f>
      </c>
      <c r="K1649" s="247">
        <f>IF(A1649="","",A1649*D1649)</f>
      </c>
      <c r="L1649" s="246">
        <f>IF(A1649="","",IF(OR(A1649=1,A1649=0),H1649,0))</f>
      </c>
      <c r="M1649" s="246">
        <f>IF(A1649="","",IF(A1649=-1,H1649,0))</f>
      </c>
      <c r="N1649">
        <f>IF(J1649="","",IF(E1649="SGD",1,IF(E1649="USD",Settings!$B$22,IF(E1649="HKD",Settings!$B$23,1))))</f>
      </c>
      <c r="O1649">
        <f>IF(OR(B1649="",C1649="",E1649=""),0,(IF(A1649=-1,H1649,0)-IF(OR(A1649=1,A1649=0),H1649,0)+IF(A1649=2,H1649,0))*IF(E1649="SGD",1,IF(E1649="USD",Settings!$B$22,IF(E1649="HKD",Settings!$B$23,1))))</f>
        <v>0</v>
      </c>
      <c r="P1649">
        <f>IF(OR(B1649="",C1649="",E1649=""),0,IF(A1649=2,H1649*IF(E1649="SGD",1,IF(E1649="USD",Settings!$B$22,IF(E1649="HKD",Settings!$B$23,1))),0))</f>
        <v>0</v>
      </c>
      <c r="Q1649" s="312">
        <f>IF(OR(J1649="",G1649=""),"",G1649+ROW()/1000000)</f>
      </c>
      <c r="R1649" s="247">
        <f>IF(Q1649="","",SUMIFS(Txn[Signed Units],Txn[Key],J1649,Txn[Transaction Order],"&lt;="&amp;Q1649))</f>
      </c>
    </row>
    <row r="1650" spans="10:18" ht="15" customHeight="1" x14ac:dyDescent="0.15">
      <c r="J1650" s="246">
        <f>IF(OR(B1650="",C1650="",E1650=""),"",B1650&amp;":"&amp;C1650&amp;":"&amp;E1650)</f>
      </c>
      <c r="K1650" s="247">
        <f>IF(A1650="","",A1650*D1650)</f>
      </c>
      <c r="L1650" s="246">
        <f>IF(A1650="","",IF(OR(A1650=1,A1650=0),H1650,0))</f>
      </c>
      <c r="M1650" s="246">
        <f>IF(A1650="","",IF(A1650=-1,H1650,0))</f>
      </c>
      <c r="N1650">
        <f>IF(J1650="","",IF(E1650="SGD",1,IF(E1650="USD",Settings!$B$22,IF(E1650="HKD",Settings!$B$23,1))))</f>
      </c>
      <c r="O1650">
        <f>IF(OR(B1650="",C1650="",E1650=""),0,(IF(A1650=-1,H1650,0)-IF(OR(A1650=1,A1650=0),H1650,0)+IF(A1650=2,H1650,0))*IF(E1650="SGD",1,IF(E1650="USD",Settings!$B$22,IF(E1650="HKD",Settings!$B$23,1))))</f>
        <v>0</v>
      </c>
      <c r="P1650">
        <f>IF(OR(B1650="",C1650="",E1650=""),0,IF(A1650=2,H1650*IF(E1650="SGD",1,IF(E1650="USD",Settings!$B$22,IF(E1650="HKD",Settings!$B$23,1))),0))</f>
        <v>0</v>
      </c>
      <c r="Q1650" s="312">
        <f>IF(OR(J1650="",G1650=""),"",G1650+ROW()/1000000)</f>
      </c>
      <c r="R1650" s="247">
        <f>IF(Q1650="","",SUMIFS(Txn[Signed Units],Txn[Key],J1650,Txn[Transaction Order],"&lt;="&amp;Q1650))</f>
      </c>
    </row>
    <row r="1651" spans="10:18" ht="15" customHeight="1" x14ac:dyDescent="0.15">
      <c r="J1651" s="246">
        <f>IF(OR(B1651="",C1651="",E1651=""),"",B1651&amp;":"&amp;C1651&amp;":"&amp;E1651)</f>
      </c>
      <c r="K1651" s="247">
        <f>IF(A1651="","",A1651*D1651)</f>
      </c>
      <c r="L1651" s="246">
        <f>IF(A1651="","",IF(OR(A1651=1,A1651=0),H1651,0))</f>
      </c>
      <c r="M1651" s="246">
        <f>IF(A1651="","",IF(A1651=-1,H1651,0))</f>
      </c>
      <c r="N1651">
        <f>IF(J1651="","",IF(E1651="SGD",1,IF(E1651="USD",Settings!$B$22,IF(E1651="HKD",Settings!$B$23,1))))</f>
      </c>
      <c r="O1651">
        <f>IF(OR(B1651="",C1651="",E1651=""),0,(IF(A1651=-1,H1651,0)-IF(OR(A1651=1,A1651=0),H1651,0)+IF(A1651=2,H1651,0))*IF(E1651="SGD",1,IF(E1651="USD",Settings!$B$22,IF(E1651="HKD",Settings!$B$23,1))))</f>
        <v>0</v>
      </c>
      <c r="P1651">
        <f>IF(OR(B1651="",C1651="",E1651=""),0,IF(A1651=2,H1651*IF(E1651="SGD",1,IF(E1651="USD",Settings!$B$22,IF(E1651="HKD",Settings!$B$23,1))),0))</f>
        <v>0</v>
      </c>
      <c r="Q1651" s="312">
        <f>IF(OR(J1651="",G1651=""),"",G1651+ROW()/1000000)</f>
      </c>
      <c r="R1651" s="247">
        <f>IF(Q1651="","",SUMIFS(Txn[Signed Units],Txn[Key],J1651,Txn[Transaction Order],"&lt;="&amp;Q1651))</f>
      </c>
    </row>
    <row r="1652" spans="10:18" ht="15" customHeight="1" x14ac:dyDescent="0.15">
      <c r="J1652" s="246">
        <f>IF(OR(B1652="",C1652="",E1652=""),"",B1652&amp;":"&amp;C1652&amp;":"&amp;E1652)</f>
      </c>
      <c r="K1652" s="247">
        <f>IF(A1652="","",A1652*D1652)</f>
      </c>
      <c r="L1652" s="246">
        <f>IF(A1652="","",IF(OR(A1652=1,A1652=0),H1652,0))</f>
      </c>
      <c r="M1652" s="246">
        <f>IF(A1652="","",IF(A1652=-1,H1652,0))</f>
      </c>
      <c r="N1652">
        <f>IF(J1652="","",IF(E1652="SGD",1,IF(E1652="USD",Settings!$B$22,IF(E1652="HKD",Settings!$B$23,1))))</f>
      </c>
      <c r="O1652">
        <f>IF(OR(B1652="",C1652="",E1652=""),0,(IF(A1652=-1,H1652,0)-IF(OR(A1652=1,A1652=0),H1652,0)+IF(A1652=2,H1652,0))*IF(E1652="SGD",1,IF(E1652="USD",Settings!$B$22,IF(E1652="HKD",Settings!$B$23,1))))</f>
        <v>0</v>
      </c>
      <c r="P1652">
        <f>IF(OR(B1652="",C1652="",E1652=""),0,IF(A1652=2,H1652*IF(E1652="SGD",1,IF(E1652="USD",Settings!$B$22,IF(E1652="HKD",Settings!$B$23,1))),0))</f>
        <v>0</v>
      </c>
      <c r="Q1652" s="312">
        <f>IF(OR(J1652="",G1652=""),"",G1652+ROW()/1000000)</f>
      </c>
      <c r="R1652" s="247">
        <f>IF(Q1652="","",SUMIFS(Txn[Signed Units],Txn[Key],J1652,Txn[Transaction Order],"&lt;="&amp;Q1652))</f>
      </c>
    </row>
    <row r="1653" spans="10:18" ht="15" customHeight="1" x14ac:dyDescent="0.15">
      <c r="J1653" s="246">
        <f>IF(OR(B1653="",C1653="",E1653=""),"",B1653&amp;":"&amp;C1653&amp;":"&amp;E1653)</f>
      </c>
      <c r="K1653" s="247">
        <f>IF(A1653="","",A1653*D1653)</f>
      </c>
      <c r="L1653" s="246">
        <f>IF(A1653="","",IF(OR(A1653=1,A1653=0),H1653,0))</f>
      </c>
      <c r="M1653" s="246">
        <f>IF(A1653="","",IF(A1653=-1,H1653,0))</f>
      </c>
      <c r="N1653">
        <f>IF(J1653="","",IF(E1653="SGD",1,IF(E1653="USD",Settings!$B$22,IF(E1653="HKD",Settings!$B$23,1))))</f>
      </c>
      <c r="O1653">
        <f>IF(OR(B1653="",C1653="",E1653=""),0,(IF(A1653=-1,H1653,0)-IF(OR(A1653=1,A1653=0),H1653,0)+IF(A1653=2,H1653,0))*IF(E1653="SGD",1,IF(E1653="USD",Settings!$B$22,IF(E1653="HKD",Settings!$B$23,1))))</f>
        <v>0</v>
      </c>
      <c r="P1653">
        <f>IF(OR(B1653="",C1653="",E1653=""),0,IF(A1653=2,H1653*IF(E1653="SGD",1,IF(E1653="USD",Settings!$B$22,IF(E1653="HKD",Settings!$B$23,1))),0))</f>
        <v>0</v>
      </c>
      <c r="Q1653" s="312">
        <f>IF(OR(J1653="",G1653=""),"",G1653+ROW()/1000000)</f>
      </c>
      <c r="R1653" s="247">
        <f>IF(Q1653="","",SUMIFS(Txn[Signed Units],Txn[Key],J1653,Txn[Transaction Order],"&lt;="&amp;Q1653))</f>
      </c>
    </row>
    <row r="1654" spans="10:18" ht="15" customHeight="1" x14ac:dyDescent="0.15">
      <c r="J1654" s="246">
        <f>IF(OR(B1654="",C1654="",E1654=""),"",B1654&amp;":"&amp;C1654&amp;":"&amp;E1654)</f>
      </c>
      <c r="K1654" s="247">
        <f>IF(A1654="","",A1654*D1654)</f>
      </c>
      <c r="L1654" s="246">
        <f>IF(A1654="","",IF(OR(A1654=1,A1654=0),H1654,0))</f>
      </c>
      <c r="M1654" s="246">
        <f>IF(A1654="","",IF(A1654=-1,H1654,0))</f>
      </c>
      <c r="N1654">
        <f>IF(J1654="","",IF(E1654="SGD",1,IF(E1654="USD",Settings!$B$22,IF(E1654="HKD",Settings!$B$23,1))))</f>
      </c>
      <c r="O1654">
        <f>IF(OR(B1654="",C1654="",E1654=""),0,(IF(A1654=-1,H1654,0)-IF(OR(A1654=1,A1654=0),H1654,0)+IF(A1654=2,H1654,0))*IF(E1654="SGD",1,IF(E1654="USD",Settings!$B$22,IF(E1654="HKD",Settings!$B$23,1))))</f>
        <v>0</v>
      </c>
      <c r="P1654">
        <f>IF(OR(B1654="",C1654="",E1654=""),0,IF(A1654=2,H1654*IF(E1654="SGD",1,IF(E1654="USD",Settings!$B$22,IF(E1654="HKD",Settings!$B$23,1))),0))</f>
        <v>0</v>
      </c>
      <c r="Q1654" s="312">
        <f>IF(OR(J1654="",G1654=""),"",G1654+ROW()/1000000)</f>
      </c>
      <c r="R1654" s="247">
        <f>IF(Q1654="","",SUMIFS(Txn[Signed Units],Txn[Key],J1654,Txn[Transaction Order],"&lt;="&amp;Q1654))</f>
      </c>
    </row>
    <row r="1655" spans="10:18" ht="15" customHeight="1" x14ac:dyDescent="0.15">
      <c r="J1655" s="246">
        <f>IF(OR(B1655="",C1655="",E1655=""),"",B1655&amp;":"&amp;C1655&amp;":"&amp;E1655)</f>
      </c>
      <c r="K1655" s="247">
        <f>IF(A1655="","",A1655*D1655)</f>
      </c>
      <c r="L1655" s="246">
        <f>IF(A1655="","",IF(OR(A1655=1,A1655=0),H1655,0))</f>
      </c>
      <c r="M1655" s="246">
        <f>IF(A1655="","",IF(A1655=-1,H1655,0))</f>
      </c>
      <c r="N1655">
        <f>IF(J1655="","",IF(E1655="SGD",1,IF(E1655="USD",Settings!$B$22,IF(E1655="HKD",Settings!$B$23,1))))</f>
      </c>
      <c r="O1655">
        <f>IF(OR(B1655="",C1655="",E1655=""),0,(IF(A1655=-1,H1655,0)-IF(OR(A1655=1,A1655=0),H1655,0)+IF(A1655=2,H1655,0))*IF(E1655="SGD",1,IF(E1655="USD",Settings!$B$22,IF(E1655="HKD",Settings!$B$23,1))))</f>
        <v>0</v>
      </c>
      <c r="P1655">
        <f>IF(OR(B1655="",C1655="",E1655=""),0,IF(A1655=2,H1655*IF(E1655="SGD",1,IF(E1655="USD",Settings!$B$22,IF(E1655="HKD",Settings!$B$23,1))),0))</f>
        <v>0</v>
      </c>
      <c r="Q1655" s="312">
        <f>IF(OR(J1655="",G1655=""),"",G1655+ROW()/1000000)</f>
      </c>
      <c r="R1655" s="247">
        <f>IF(Q1655="","",SUMIFS(Txn[Signed Units],Txn[Key],J1655,Txn[Transaction Order],"&lt;="&amp;Q1655))</f>
      </c>
    </row>
    <row r="1656" spans="10:18" ht="15" customHeight="1" x14ac:dyDescent="0.15">
      <c r="J1656" s="246">
        <f>IF(OR(B1656="",C1656="",E1656=""),"",B1656&amp;":"&amp;C1656&amp;":"&amp;E1656)</f>
      </c>
      <c r="K1656" s="247">
        <f>IF(A1656="","",A1656*D1656)</f>
      </c>
      <c r="L1656" s="246">
        <f>IF(A1656="","",IF(OR(A1656=1,A1656=0),H1656,0))</f>
      </c>
      <c r="M1656" s="246">
        <f>IF(A1656="","",IF(A1656=-1,H1656,0))</f>
      </c>
      <c r="N1656">
        <f>IF(J1656="","",IF(E1656="SGD",1,IF(E1656="USD",Settings!$B$22,IF(E1656="HKD",Settings!$B$23,1))))</f>
      </c>
      <c r="O1656">
        <f>IF(OR(B1656="",C1656="",E1656=""),0,(IF(A1656=-1,H1656,0)-IF(OR(A1656=1,A1656=0),H1656,0)+IF(A1656=2,H1656,0))*IF(E1656="SGD",1,IF(E1656="USD",Settings!$B$22,IF(E1656="HKD",Settings!$B$23,1))))</f>
        <v>0</v>
      </c>
      <c r="P1656">
        <f>IF(OR(B1656="",C1656="",E1656=""),0,IF(A1656=2,H1656*IF(E1656="SGD",1,IF(E1656="USD",Settings!$B$22,IF(E1656="HKD",Settings!$B$23,1))),0))</f>
        <v>0</v>
      </c>
      <c r="Q1656" s="312">
        <f>IF(OR(J1656="",G1656=""),"",G1656+ROW()/1000000)</f>
      </c>
      <c r="R1656" s="247">
        <f>IF(Q1656="","",SUMIFS(Txn[Signed Units],Txn[Key],J1656,Txn[Transaction Order],"&lt;="&amp;Q1656))</f>
      </c>
    </row>
    <row r="1657" spans="10:18" ht="15" customHeight="1" x14ac:dyDescent="0.15">
      <c r="J1657" s="246">
        <f>IF(OR(B1657="",C1657="",E1657=""),"",B1657&amp;":"&amp;C1657&amp;":"&amp;E1657)</f>
      </c>
      <c r="K1657" s="247">
        <f>IF(A1657="","",A1657*D1657)</f>
      </c>
      <c r="L1657" s="246">
        <f>IF(A1657="","",IF(OR(A1657=1,A1657=0),H1657,0))</f>
      </c>
      <c r="M1657" s="246">
        <f>IF(A1657="","",IF(A1657=-1,H1657,0))</f>
      </c>
      <c r="N1657">
        <f>IF(J1657="","",IF(E1657="SGD",1,IF(E1657="USD",Settings!$B$22,IF(E1657="HKD",Settings!$B$23,1))))</f>
      </c>
      <c r="O1657">
        <f>IF(OR(B1657="",C1657="",E1657=""),0,(IF(A1657=-1,H1657,0)-IF(OR(A1657=1,A1657=0),H1657,0)+IF(A1657=2,H1657,0))*IF(E1657="SGD",1,IF(E1657="USD",Settings!$B$22,IF(E1657="HKD",Settings!$B$23,1))))</f>
        <v>0</v>
      </c>
      <c r="P1657">
        <f>IF(OR(B1657="",C1657="",E1657=""),0,IF(A1657=2,H1657*IF(E1657="SGD",1,IF(E1657="USD",Settings!$B$22,IF(E1657="HKD",Settings!$B$23,1))),0))</f>
        <v>0</v>
      </c>
      <c r="Q1657" s="312">
        <f>IF(OR(J1657="",G1657=""),"",G1657+ROW()/1000000)</f>
      </c>
      <c r="R1657" s="247">
        <f>IF(Q1657="","",SUMIFS(Txn[Signed Units],Txn[Key],J1657,Txn[Transaction Order],"&lt;="&amp;Q1657))</f>
      </c>
    </row>
    <row r="1658" spans="10:18" ht="15" customHeight="1" x14ac:dyDescent="0.15">
      <c r="J1658" s="246">
        <f>IF(OR(B1658="",C1658="",E1658=""),"",B1658&amp;":"&amp;C1658&amp;":"&amp;E1658)</f>
      </c>
      <c r="K1658" s="247">
        <f>IF(A1658="","",A1658*D1658)</f>
      </c>
      <c r="L1658" s="246">
        <f>IF(A1658="","",IF(OR(A1658=1,A1658=0),H1658,0))</f>
      </c>
      <c r="M1658" s="246">
        <f>IF(A1658="","",IF(A1658=-1,H1658,0))</f>
      </c>
      <c r="N1658">
        <f>IF(J1658="","",IF(E1658="SGD",1,IF(E1658="USD",Settings!$B$22,IF(E1658="HKD",Settings!$B$23,1))))</f>
      </c>
      <c r="O1658">
        <f>IF(OR(B1658="",C1658="",E1658=""),0,(IF(A1658=-1,H1658,0)-IF(OR(A1658=1,A1658=0),H1658,0)+IF(A1658=2,H1658,0))*IF(E1658="SGD",1,IF(E1658="USD",Settings!$B$22,IF(E1658="HKD",Settings!$B$23,1))))</f>
        <v>0</v>
      </c>
      <c r="P1658">
        <f>IF(OR(B1658="",C1658="",E1658=""),0,IF(A1658=2,H1658*IF(E1658="SGD",1,IF(E1658="USD",Settings!$B$22,IF(E1658="HKD",Settings!$B$23,1))),0))</f>
        <v>0</v>
      </c>
      <c r="Q1658" s="312">
        <f>IF(OR(J1658="",G1658=""),"",G1658+ROW()/1000000)</f>
      </c>
      <c r="R1658" s="247">
        <f>IF(Q1658="","",SUMIFS(Txn[Signed Units],Txn[Key],J1658,Txn[Transaction Order],"&lt;="&amp;Q1658))</f>
      </c>
    </row>
    <row r="1659" spans="10:18" ht="15" customHeight="1" x14ac:dyDescent="0.15">
      <c r="J1659" s="246">
        <f>IF(OR(B1659="",C1659="",E1659=""),"",B1659&amp;":"&amp;C1659&amp;":"&amp;E1659)</f>
      </c>
      <c r="K1659" s="247">
        <f>IF(A1659="","",A1659*D1659)</f>
      </c>
      <c r="L1659" s="246">
        <f>IF(A1659="","",IF(OR(A1659=1,A1659=0),H1659,0))</f>
      </c>
      <c r="M1659" s="246">
        <f>IF(A1659="","",IF(A1659=-1,H1659,0))</f>
      </c>
      <c r="N1659">
        <f>IF(J1659="","",IF(E1659="SGD",1,IF(E1659="USD",Settings!$B$22,IF(E1659="HKD",Settings!$B$23,1))))</f>
      </c>
      <c r="O1659">
        <f>IF(OR(B1659="",C1659="",E1659=""),0,(IF(A1659=-1,H1659,0)-IF(OR(A1659=1,A1659=0),H1659,0)+IF(A1659=2,H1659,0))*IF(E1659="SGD",1,IF(E1659="USD",Settings!$B$22,IF(E1659="HKD",Settings!$B$23,1))))</f>
        <v>0</v>
      </c>
      <c r="P1659">
        <f>IF(OR(B1659="",C1659="",E1659=""),0,IF(A1659=2,H1659*IF(E1659="SGD",1,IF(E1659="USD",Settings!$B$22,IF(E1659="HKD",Settings!$B$23,1))),0))</f>
        <v>0</v>
      </c>
      <c r="Q1659" s="312">
        <f>IF(OR(J1659="",G1659=""),"",G1659+ROW()/1000000)</f>
      </c>
      <c r="R1659" s="247">
        <f>IF(Q1659="","",SUMIFS(Txn[Signed Units],Txn[Key],J1659,Txn[Transaction Order],"&lt;="&amp;Q1659))</f>
      </c>
    </row>
    <row r="1660" spans="10:18" ht="15" customHeight="1" x14ac:dyDescent="0.15">
      <c r="J1660" s="246">
        <f>IF(OR(B1660="",C1660="",E1660=""),"",B1660&amp;":"&amp;C1660&amp;":"&amp;E1660)</f>
      </c>
      <c r="K1660" s="247">
        <f>IF(A1660="","",A1660*D1660)</f>
      </c>
      <c r="L1660" s="246">
        <f>IF(A1660="","",IF(OR(A1660=1,A1660=0),H1660,0))</f>
      </c>
      <c r="M1660" s="246">
        <f>IF(A1660="","",IF(A1660=-1,H1660,0))</f>
      </c>
      <c r="N1660">
        <f>IF(J1660="","",IF(E1660="SGD",1,IF(E1660="USD",Settings!$B$22,IF(E1660="HKD",Settings!$B$23,1))))</f>
      </c>
      <c r="O1660">
        <f>IF(OR(B1660="",C1660="",E1660=""),0,(IF(A1660=-1,H1660,0)-IF(OR(A1660=1,A1660=0),H1660,0)+IF(A1660=2,H1660,0))*IF(E1660="SGD",1,IF(E1660="USD",Settings!$B$22,IF(E1660="HKD",Settings!$B$23,1))))</f>
        <v>0</v>
      </c>
      <c r="P1660">
        <f>IF(OR(B1660="",C1660="",E1660=""),0,IF(A1660=2,H1660*IF(E1660="SGD",1,IF(E1660="USD",Settings!$B$22,IF(E1660="HKD",Settings!$B$23,1))),0))</f>
        <v>0</v>
      </c>
      <c r="Q1660" s="312">
        <f>IF(OR(J1660="",G1660=""),"",G1660+ROW()/1000000)</f>
      </c>
      <c r="R1660" s="247">
        <f>IF(Q1660="","",SUMIFS(Txn[Signed Units],Txn[Key],J1660,Txn[Transaction Order],"&lt;="&amp;Q1660))</f>
      </c>
    </row>
    <row r="1661" spans="10:18" ht="15" customHeight="1" x14ac:dyDescent="0.15">
      <c r="J1661" s="246">
        <f>IF(OR(B1661="",C1661="",E1661=""),"",B1661&amp;":"&amp;C1661&amp;":"&amp;E1661)</f>
      </c>
      <c r="K1661" s="247">
        <f>IF(A1661="","",A1661*D1661)</f>
      </c>
      <c r="L1661" s="246">
        <f>IF(A1661="","",IF(OR(A1661=1,A1661=0),H1661,0))</f>
      </c>
      <c r="M1661" s="246">
        <f>IF(A1661="","",IF(A1661=-1,H1661,0))</f>
      </c>
      <c r="N1661">
        <f>IF(J1661="","",IF(E1661="SGD",1,IF(E1661="USD",Settings!$B$22,IF(E1661="HKD",Settings!$B$23,1))))</f>
      </c>
      <c r="O1661">
        <f>IF(OR(B1661="",C1661="",E1661=""),0,(IF(A1661=-1,H1661,0)-IF(OR(A1661=1,A1661=0),H1661,0)+IF(A1661=2,H1661,0))*IF(E1661="SGD",1,IF(E1661="USD",Settings!$B$22,IF(E1661="HKD",Settings!$B$23,1))))</f>
        <v>0</v>
      </c>
      <c r="P1661">
        <f>IF(OR(B1661="",C1661="",E1661=""),0,IF(A1661=2,H1661*IF(E1661="SGD",1,IF(E1661="USD",Settings!$B$22,IF(E1661="HKD",Settings!$B$23,1))),0))</f>
        <v>0</v>
      </c>
      <c r="Q1661" s="312">
        <f>IF(OR(J1661="",G1661=""),"",G1661+ROW()/1000000)</f>
      </c>
      <c r="R1661" s="247">
        <f>IF(Q1661="","",SUMIFS(Txn[Signed Units],Txn[Key],J1661,Txn[Transaction Order],"&lt;="&amp;Q1661))</f>
      </c>
    </row>
    <row r="1662" spans="10:18" ht="15" customHeight="1" x14ac:dyDescent="0.15">
      <c r="J1662" s="246">
        <f>IF(OR(B1662="",C1662="",E1662=""),"",B1662&amp;":"&amp;C1662&amp;":"&amp;E1662)</f>
      </c>
      <c r="K1662" s="247">
        <f>IF(A1662="","",A1662*D1662)</f>
      </c>
      <c r="L1662" s="246">
        <f>IF(A1662="","",IF(OR(A1662=1,A1662=0),H1662,0))</f>
      </c>
      <c r="M1662" s="246">
        <f>IF(A1662="","",IF(A1662=-1,H1662,0))</f>
      </c>
      <c r="N1662">
        <f>IF(J1662="","",IF(E1662="SGD",1,IF(E1662="USD",Settings!$B$22,IF(E1662="HKD",Settings!$B$23,1))))</f>
      </c>
      <c r="O1662">
        <f>IF(OR(B1662="",C1662="",E1662=""),0,(IF(A1662=-1,H1662,0)-IF(OR(A1662=1,A1662=0),H1662,0)+IF(A1662=2,H1662,0))*IF(E1662="SGD",1,IF(E1662="USD",Settings!$B$22,IF(E1662="HKD",Settings!$B$23,1))))</f>
        <v>0</v>
      </c>
      <c r="P1662">
        <f>IF(OR(B1662="",C1662="",E1662=""),0,IF(A1662=2,H1662*IF(E1662="SGD",1,IF(E1662="USD",Settings!$B$22,IF(E1662="HKD",Settings!$B$23,1))),0))</f>
        <v>0</v>
      </c>
      <c r="Q1662" s="312">
        <f>IF(OR(J1662="",G1662=""),"",G1662+ROW()/1000000)</f>
      </c>
      <c r="R1662" s="247">
        <f>IF(Q1662="","",SUMIFS(Txn[Signed Units],Txn[Key],J1662,Txn[Transaction Order],"&lt;="&amp;Q1662))</f>
      </c>
    </row>
    <row r="1663" spans="10:18" ht="15" customHeight="1" x14ac:dyDescent="0.15">
      <c r="J1663" s="246">
        <f>IF(OR(B1663="",C1663="",E1663=""),"",B1663&amp;":"&amp;C1663&amp;":"&amp;E1663)</f>
      </c>
      <c r="K1663" s="247">
        <f>IF(A1663="","",A1663*D1663)</f>
      </c>
      <c r="L1663" s="246">
        <f>IF(A1663="","",IF(OR(A1663=1,A1663=0),H1663,0))</f>
      </c>
      <c r="M1663" s="246">
        <f>IF(A1663="","",IF(A1663=-1,H1663,0))</f>
      </c>
      <c r="N1663">
        <f>IF(J1663="","",IF(E1663="SGD",1,IF(E1663="USD",Settings!$B$22,IF(E1663="HKD",Settings!$B$23,1))))</f>
      </c>
      <c r="O1663">
        <f>IF(OR(B1663="",C1663="",E1663=""),0,(IF(A1663=-1,H1663,0)-IF(OR(A1663=1,A1663=0),H1663,0)+IF(A1663=2,H1663,0))*IF(E1663="SGD",1,IF(E1663="USD",Settings!$B$22,IF(E1663="HKD",Settings!$B$23,1))))</f>
        <v>0</v>
      </c>
      <c r="P1663">
        <f>IF(OR(B1663="",C1663="",E1663=""),0,IF(A1663=2,H1663*IF(E1663="SGD",1,IF(E1663="USD",Settings!$B$22,IF(E1663="HKD",Settings!$B$23,1))),0))</f>
        <v>0</v>
      </c>
      <c r="Q1663" s="312">
        <f>IF(OR(J1663="",G1663=""),"",G1663+ROW()/1000000)</f>
      </c>
      <c r="R1663" s="247">
        <f>IF(Q1663="","",SUMIFS(Txn[Signed Units],Txn[Key],J1663,Txn[Transaction Order],"&lt;="&amp;Q1663))</f>
      </c>
    </row>
    <row r="1664" spans="10:18" ht="15" customHeight="1" x14ac:dyDescent="0.15">
      <c r="J1664" s="246">
        <f>IF(OR(B1664="",C1664="",E1664=""),"",B1664&amp;":"&amp;C1664&amp;":"&amp;E1664)</f>
      </c>
      <c r="K1664" s="247">
        <f>IF(A1664="","",A1664*D1664)</f>
      </c>
      <c r="L1664" s="246">
        <f>IF(A1664="","",IF(OR(A1664=1,A1664=0),H1664,0))</f>
      </c>
      <c r="M1664" s="246">
        <f>IF(A1664="","",IF(A1664=-1,H1664,0))</f>
      </c>
      <c r="N1664">
        <f>IF(J1664="","",IF(E1664="SGD",1,IF(E1664="USD",Settings!$B$22,IF(E1664="HKD",Settings!$B$23,1))))</f>
      </c>
      <c r="O1664">
        <f>IF(OR(B1664="",C1664="",E1664=""),0,(IF(A1664=-1,H1664,0)-IF(OR(A1664=1,A1664=0),H1664,0)+IF(A1664=2,H1664,0))*IF(E1664="SGD",1,IF(E1664="USD",Settings!$B$22,IF(E1664="HKD",Settings!$B$23,1))))</f>
        <v>0</v>
      </c>
      <c r="P1664">
        <f>IF(OR(B1664="",C1664="",E1664=""),0,IF(A1664=2,H1664*IF(E1664="SGD",1,IF(E1664="USD",Settings!$B$22,IF(E1664="HKD",Settings!$B$23,1))),0))</f>
        <v>0</v>
      </c>
      <c r="Q1664" s="312">
        <f>IF(OR(J1664="",G1664=""),"",G1664+ROW()/1000000)</f>
      </c>
      <c r="R1664" s="247">
        <f>IF(Q1664="","",SUMIFS(Txn[Signed Units],Txn[Key],J1664,Txn[Transaction Order],"&lt;="&amp;Q1664))</f>
      </c>
    </row>
    <row r="1665" spans="10:18" ht="15" customHeight="1" x14ac:dyDescent="0.15">
      <c r="J1665" s="246">
        <f>IF(OR(B1665="",C1665="",E1665=""),"",B1665&amp;":"&amp;C1665&amp;":"&amp;E1665)</f>
      </c>
      <c r="K1665" s="247">
        <f>IF(A1665="","",A1665*D1665)</f>
      </c>
      <c r="L1665" s="246">
        <f>IF(A1665="","",IF(OR(A1665=1,A1665=0),H1665,0))</f>
      </c>
      <c r="M1665" s="246">
        <f>IF(A1665="","",IF(A1665=-1,H1665,0))</f>
      </c>
      <c r="N1665">
        <f>IF(J1665="","",IF(E1665="SGD",1,IF(E1665="USD",Settings!$B$22,IF(E1665="HKD",Settings!$B$23,1))))</f>
      </c>
      <c r="O1665">
        <f>IF(OR(B1665="",C1665="",E1665=""),0,(IF(A1665=-1,H1665,0)-IF(OR(A1665=1,A1665=0),H1665,0)+IF(A1665=2,H1665,0))*IF(E1665="SGD",1,IF(E1665="USD",Settings!$B$22,IF(E1665="HKD",Settings!$B$23,1))))</f>
        <v>0</v>
      </c>
      <c r="P1665">
        <f>IF(OR(B1665="",C1665="",E1665=""),0,IF(A1665=2,H1665*IF(E1665="SGD",1,IF(E1665="USD",Settings!$B$22,IF(E1665="HKD",Settings!$B$23,1))),0))</f>
        <v>0</v>
      </c>
      <c r="Q1665" s="312">
        <f>IF(OR(J1665="",G1665=""),"",G1665+ROW()/1000000)</f>
      </c>
      <c r="R1665" s="247">
        <f>IF(Q1665="","",SUMIFS(Txn[Signed Units],Txn[Key],J1665,Txn[Transaction Order],"&lt;="&amp;Q1665))</f>
      </c>
    </row>
    <row r="1666" spans="10:18" ht="15" customHeight="1" x14ac:dyDescent="0.15">
      <c r="J1666" s="246">
        <f>IF(OR(B1666="",C1666="",E1666=""),"",B1666&amp;":"&amp;C1666&amp;":"&amp;E1666)</f>
      </c>
      <c r="K1666" s="247">
        <f>IF(A1666="","",A1666*D1666)</f>
      </c>
      <c r="L1666" s="246">
        <f>IF(A1666="","",IF(OR(A1666=1,A1666=0),H1666,0))</f>
      </c>
      <c r="M1666" s="246">
        <f>IF(A1666="","",IF(A1666=-1,H1666,0))</f>
      </c>
      <c r="N1666">
        <f>IF(J1666="","",IF(E1666="SGD",1,IF(E1666="USD",Settings!$B$22,IF(E1666="HKD",Settings!$B$23,1))))</f>
      </c>
      <c r="O1666">
        <f>IF(OR(B1666="",C1666="",E1666=""),0,(IF(A1666=-1,H1666,0)-IF(OR(A1666=1,A1666=0),H1666,0)+IF(A1666=2,H1666,0))*IF(E1666="SGD",1,IF(E1666="USD",Settings!$B$22,IF(E1666="HKD",Settings!$B$23,1))))</f>
        <v>0</v>
      </c>
      <c r="P1666">
        <f>IF(OR(B1666="",C1666="",E1666=""),0,IF(A1666=2,H1666*IF(E1666="SGD",1,IF(E1666="USD",Settings!$B$22,IF(E1666="HKD",Settings!$B$23,1))),0))</f>
        <v>0</v>
      </c>
      <c r="Q1666" s="312">
        <f>IF(OR(J1666="",G1666=""),"",G1666+ROW()/1000000)</f>
      </c>
      <c r="R1666" s="247">
        <f>IF(Q1666="","",SUMIFS(Txn[Signed Units],Txn[Key],J1666,Txn[Transaction Order],"&lt;="&amp;Q1666))</f>
      </c>
    </row>
    <row r="1667" spans="10:18" ht="15" customHeight="1" x14ac:dyDescent="0.15">
      <c r="J1667" s="246">
        <f>IF(OR(B1667="",C1667="",E1667=""),"",B1667&amp;":"&amp;C1667&amp;":"&amp;E1667)</f>
      </c>
      <c r="K1667" s="247">
        <f>IF(A1667="","",A1667*D1667)</f>
      </c>
      <c r="L1667" s="246">
        <f>IF(A1667="","",IF(OR(A1667=1,A1667=0),H1667,0))</f>
      </c>
      <c r="M1667" s="246">
        <f>IF(A1667="","",IF(A1667=-1,H1667,0))</f>
      </c>
      <c r="N1667">
        <f>IF(J1667="","",IF(E1667="SGD",1,IF(E1667="USD",Settings!$B$22,IF(E1667="HKD",Settings!$B$23,1))))</f>
      </c>
      <c r="O1667">
        <f>IF(OR(B1667="",C1667="",E1667=""),0,(IF(A1667=-1,H1667,0)-IF(OR(A1667=1,A1667=0),H1667,0)+IF(A1667=2,H1667,0))*IF(E1667="SGD",1,IF(E1667="USD",Settings!$B$22,IF(E1667="HKD",Settings!$B$23,1))))</f>
        <v>0</v>
      </c>
      <c r="P1667">
        <f>IF(OR(B1667="",C1667="",E1667=""),0,IF(A1667=2,H1667*IF(E1667="SGD",1,IF(E1667="USD",Settings!$B$22,IF(E1667="HKD",Settings!$B$23,1))),0))</f>
        <v>0</v>
      </c>
      <c r="Q1667" s="312">
        <f>IF(OR(J1667="",G1667=""),"",G1667+ROW()/1000000)</f>
      </c>
      <c r="R1667" s="247">
        <f>IF(Q1667="","",SUMIFS(Txn[Signed Units],Txn[Key],J1667,Txn[Transaction Order],"&lt;="&amp;Q1667))</f>
      </c>
    </row>
    <row r="1668" spans="10:18" ht="15" customHeight="1" x14ac:dyDescent="0.15">
      <c r="J1668" s="246">
        <f>IF(OR(B1668="",C1668="",E1668=""),"",B1668&amp;":"&amp;C1668&amp;":"&amp;E1668)</f>
      </c>
      <c r="K1668" s="247">
        <f>IF(A1668="","",A1668*D1668)</f>
      </c>
      <c r="L1668" s="246">
        <f>IF(A1668="","",IF(OR(A1668=1,A1668=0),H1668,0))</f>
      </c>
      <c r="M1668" s="246">
        <f>IF(A1668="","",IF(A1668=-1,H1668,0))</f>
      </c>
      <c r="N1668">
        <f>IF(J1668="","",IF(E1668="SGD",1,IF(E1668="USD",Settings!$B$22,IF(E1668="HKD",Settings!$B$23,1))))</f>
      </c>
      <c r="O1668">
        <f>IF(OR(B1668="",C1668="",E1668=""),0,(IF(A1668=-1,H1668,0)-IF(OR(A1668=1,A1668=0),H1668,0)+IF(A1668=2,H1668,0))*IF(E1668="SGD",1,IF(E1668="USD",Settings!$B$22,IF(E1668="HKD",Settings!$B$23,1))))</f>
        <v>0</v>
      </c>
      <c r="P1668">
        <f>IF(OR(B1668="",C1668="",E1668=""),0,IF(A1668=2,H1668*IF(E1668="SGD",1,IF(E1668="USD",Settings!$B$22,IF(E1668="HKD",Settings!$B$23,1))),0))</f>
        <v>0</v>
      </c>
      <c r="Q1668" s="312">
        <f>IF(OR(J1668="",G1668=""),"",G1668+ROW()/1000000)</f>
      </c>
      <c r="R1668" s="247">
        <f>IF(Q1668="","",SUMIFS(Txn[Signed Units],Txn[Key],J1668,Txn[Transaction Order],"&lt;="&amp;Q1668))</f>
      </c>
    </row>
    <row r="1669" spans="10:18" ht="15" customHeight="1" x14ac:dyDescent="0.15">
      <c r="J1669" s="246">
        <f>IF(OR(B1669="",C1669="",E1669=""),"",B1669&amp;":"&amp;C1669&amp;":"&amp;E1669)</f>
      </c>
      <c r="K1669" s="247">
        <f>IF(A1669="","",A1669*D1669)</f>
      </c>
      <c r="L1669" s="246">
        <f>IF(A1669="","",IF(OR(A1669=1,A1669=0),H1669,0))</f>
      </c>
      <c r="M1669" s="246">
        <f>IF(A1669="","",IF(A1669=-1,H1669,0))</f>
      </c>
      <c r="N1669">
        <f>IF(J1669="","",IF(E1669="SGD",1,IF(E1669="USD",Settings!$B$22,IF(E1669="HKD",Settings!$B$23,1))))</f>
      </c>
      <c r="O1669">
        <f>IF(OR(B1669="",C1669="",E1669=""),0,(IF(A1669=-1,H1669,0)-IF(OR(A1669=1,A1669=0),H1669,0)+IF(A1669=2,H1669,0))*IF(E1669="SGD",1,IF(E1669="USD",Settings!$B$22,IF(E1669="HKD",Settings!$B$23,1))))</f>
        <v>0</v>
      </c>
      <c r="P1669">
        <f>IF(OR(B1669="",C1669="",E1669=""),0,IF(A1669=2,H1669*IF(E1669="SGD",1,IF(E1669="USD",Settings!$B$22,IF(E1669="HKD",Settings!$B$23,1))),0))</f>
        <v>0</v>
      </c>
      <c r="Q1669" s="312">
        <f>IF(OR(J1669="",G1669=""),"",G1669+ROW()/1000000)</f>
      </c>
      <c r="R1669" s="247">
        <f>IF(Q1669="","",SUMIFS(Txn[Signed Units],Txn[Key],J1669,Txn[Transaction Order],"&lt;="&amp;Q1669))</f>
      </c>
    </row>
    <row r="1670" spans="10:18" ht="15" customHeight="1" x14ac:dyDescent="0.15">
      <c r="J1670" s="246">
        <f>IF(OR(B1670="",C1670="",E1670=""),"",B1670&amp;":"&amp;C1670&amp;":"&amp;E1670)</f>
      </c>
      <c r="K1670" s="247">
        <f>IF(A1670="","",A1670*D1670)</f>
      </c>
      <c r="L1670" s="246">
        <f>IF(A1670="","",IF(OR(A1670=1,A1670=0),H1670,0))</f>
      </c>
      <c r="M1670" s="246">
        <f>IF(A1670="","",IF(A1670=-1,H1670,0))</f>
      </c>
      <c r="N1670">
        <f>IF(J1670="","",IF(E1670="SGD",1,IF(E1670="USD",Settings!$B$22,IF(E1670="HKD",Settings!$B$23,1))))</f>
      </c>
      <c r="O1670">
        <f>IF(OR(B1670="",C1670="",E1670=""),0,(IF(A1670=-1,H1670,0)-IF(OR(A1670=1,A1670=0),H1670,0)+IF(A1670=2,H1670,0))*IF(E1670="SGD",1,IF(E1670="USD",Settings!$B$22,IF(E1670="HKD",Settings!$B$23,1))))</f>
        <v>0</v>
      </c>
      <c r="P1670">
        <f>IF(OR(B1670="",C1670="",E1670=""),0,IF(A1670=2,H1670*IF(E1670="SGD",1,IF(E1670="USD",Settings!$B$22,IF(E1670="HKD",Settings!$B$23,1))),0))</f>
        <v>0</v>
      </c>
      <c r="Q1670" s="312">
        <f>IF(OR(J1670="",G1670=""),"",G1670+ROW()/1000000)</f>
      </c>
      <c r="R1670" s="247">
        <f>IF(Q1670="","",SUMIFS(Txn[Signed Units],Txn[Key],J1670,Txn[Transaction Order],"&lt;="&amp;Q1670))</f>
      </c>
    </row>
    <row r="1671" spans="10:18" ht="15" customHeight="1" x14ac:dyDescent="0.15">
      <c r="J1671" s="246">
        <f>IF(OR(B1671="",C1671="",E1671=""),"",B1671&amp;":"&amp;C1671&amp;":"&amp;E1671)</f>
      </c>
      <c r="K1671" s="247">
        <f>IF(A1671="","",A1671*D1671)</f>
      </c>
      <c r="L1671" s="246">
        <f>IF(A1671="","",IF(OR(A1671=1,A1671=0),H1671,0))</f>
      </c>
      <c r="M1671" s="246">
        <f>IF(A1671="","",IF(A1671=-1,H1671,0))</f>
      </c>
      <c r="N1671">
        <f>IF(J1671="","",IF(E1671="SGD",1,IF(E1671="USD",Settings!$B$22,IF(E1671="HKD",Settings!$B$23,1))))</f>
      </c>
      <c r="O1671">
        <f>IF(OR(B1671="",C1671="",E1671=""),0,(IF(A1671=-1,H1671,0)-IF(OR(A1671=1,A1671=0),H1671,0)+IF(A1671=2,H1671,0))*IF(E1671="SGD",1,IF(E1671="USD",Settings!$B$22,IF(E1671="HKD",Settings!$B$23,1))))</f>
        <v>0</v>
      </c>
      <c r="P1671">
        <f>IF(OR(B1671="",C1671="",E1671=""),0,IF(A1671=2,H1671*IF(E1671="SGD",1,IF(E1671="USD",Settings!$B$22,IF(E1671="HKD",Settings!$B$23,1))),0))</f>
        <v>0</v>
      </c>
      <c r="Q1671" s="312">
        <f>IF(OR(J1671="",G1671=""),"",G1671+ROW()/1000000)</f>
      </c>
      <c r="R1671" s="247">
        <f>IF(Q1671="","",SUMIFS(Txn[Signed Units],Txn[Key],J1671,Txn[Transaction Order],"&lt;="&amp;Q1671))</f>
      </c>
    </row>
    <row r="1672" spans="10:18" ht="15" customHeight="1" x14ac:dyDescent="0.15">
      <c r="J1672" s="246">
        <f>IF(OR(B1672="",C1672="",E1672=""),"",B1672&amp;":"&amp;C1672&amp;":"&amp;E1672)</f>
      </c>
      <c r="K1672" s="247">
        <f>IF(A1672="","",A1672*D1672)</f>
      </c>
      <c r="L1672" s="246">
        <f>IF(A1672="","",IF(OR(A1672=1,A1672=0),H1672,0))</f>
      </c>
      <c r="M1672" s="246">
        <f>IF(A1672="","",IF(A1672=-1,H1672,0))</f>
      </c>
      <c r="N1672">
        <f>IF(J1672="","",IF(E1672="SGD",1,IF(E1672="USD",Settings!$B$22,IF(E1672="HKD",Settings!$B$23,1))))</f>
      </c>
      <c r="O1672">
        <f>IF(OR(B1672="",C1672="",E1672=""),0,(IF(A1672=-1,H1672,0)-IF(OR(A1672=1,A1672=0),H1672,0)+IF(A1672=2,H1672,0))*IF(E1672="SGD",1,IF(E1672="USD",Settings!$B$22,IF(E1672="HKD",Settings!$B$23,1))))</f>
        <v>0</v>
      </c>
      <c r="P1672">
        <f>IF(OR(B1672="",C1672="",E1672=""),0,IF(A1672=2,H1672*IF(E1672="SGD",1,IF(E1672="USD",Settings!$B$22,IF(E1672="HKD",Settings!$B$23,1))),0))</f>
        <v>0</v>
      </c>
      <c r="Q1672" s="312">
        <f>IF(OR(J1672="",G1672=""),"",G1672+ROW()/1000000)</f>
      </c>
      <c r="R1672" s="247">
        <f>IF(Q1672="","",SUMIFS(Txn[Signed Units],Txn[Key],J1672,Txn[Transaction Order],"&lt;="&amp;Q1672))</f>
      </c>
    </row>
    <row r="1673" spans="10:18" ht="15" customHeight="1" x14ac:dyDescent="0.15">
      <c r="J1673" s="246">
        <f>IF(OR(B1673="",C1673="",E1673=""),"",B1673&amp;":"&amp;C1673&amp;":"&amp;E1673)</f>
      </c>
      <c r="K1673" s="247">
        <f>IF(A1673="","",A1673*D1673)</f>
      </c>
      <c r="L1673" s="246">
        <f>IF(A1673="","",IF(OR(A1673=1,A1673=0),H1673,0))</f>
      </c>
      <c r="M1673" s="246">
        <f>IF(A1673="","",IF(A1673=-1,H1673,0))</f>
      </c>
      <c r="N1673">
        <f>IF(J1673="","",IF(E1673="SGD",1,IF(E1673="USD",Settings!$B$22,IF(E1673="HKD",Settings!$B$23,1))))</f>
      </c>
      <c r="O1673">
        <f>IF(OR(B1673="",C1673="",E1673=""),0,(IF(A1673=-1,H1673,0)-IF(OR(A1673=1,A1673=0),H1673,0)+IF(A1673=2,H1673,0))*IF(E1673="SGD",1,IF(E1673="USD",Settings!$B$22,IF(E1673="HKD",Settings!$B$23,1))))</f>
        <v>0</v>
      </c>
      <c r="P1673">
        <f>IF(OR(B1673="",C1673="",E1673=""),0,IF(A1673=2,H1673*IF(E1673="SGD",1,IF(E1673="USD",Settings!$B$22,IF(E1673="HKD",Settings!$B$23,1))),0))</f>
        <v>0</v>
      </c>
      <c r="Q1673" s="312">
        <f>IF(OR(J1673="",G1673=""),"",G1673+ROW()/1000000)</f>
      </c>
      <c r="R1673" s="247">
        <f>IF(Q1673="","",SUMIFS(Txn[Signed Units],Txn[Key],J1673,Txn[Transaction Order],"&lt;="&amp;Q1673))</f>
      </c>
    </row>
    <row r="1674" spans="10:18" ht="15" customHeight="1" x14ac:dyDescent="0.15">
      <c r="J1674" s="246">
        <f>IF(OR(B1674="",C1674="",E1674=""),"",B1674&amp;":"&amp;C1674&amp;":"&amp;E1674)</f>
      </c>
      <c r="K1674" s="247">
        <f>IF(A1674="","",A1674*D1674)</f>
      </c>
      <c r="L1674" s="246">
        <f>IF(A1674="","",IF(OR(A1674=1,A1674=0),H1674,0))</f>
      </c>
      <c r="M1674" s="246">
        <f>IF(A1674="","",IF(A1674=-1,H1674,0))</f>
      </c>
      <c r="N1674">
        <f>IF(J1674="","",IF(E1674="SGD",1,IF(E1674="USD",Settings!$B$22,IF(E1674="HKD",Settings!$B$23,1))))</f>
      </c>
      <c r="O1674">
        <f>IF(OR(B1674="",C1674="",E1674=""),0,(IF(A1674=-1,H1674,0)-IF(OR(A1674=1,A1674=0),H1674,0)+IF(A1674=2,H1674,0))*IF(E1674="SGD",1,IF(E1674="USD",Settings!$B$22,IF(E1674="HKD",Settings!$B$23,1))))</f>
        <v>0</v>
      </c>
      <c r="P1674">
        <f>IF(OR(B1674="",C1674="",E1674=""),0,IF(A1674=2,H1674*IF(E1674="SGD",1,IF(E1674="USD",Settings!$B$22,IF(E1674="HKD",Settings!$B$23,1))),0))</f>
        <v>0</v>
      </c>
      <c r="Q1674" s="312">
        <f>IF(OR(J1674="",G1674=""),"",G1674+ROW()/1000000)</f>
      </c>
      <c r="R1674" s="247">
        <f>IF(Q1674="","",SUMIFS(Txn[Signed Units],Txn[Key],J1674,Txn[Transaction Order],"&lt;="&amp;Q1674))</f>
      </c>
    </row>
    <row r="1675" spans="10:18" ht="15" customHeight="1" x14ac:dyDescent="0.15">
      <c r="J1675" s="246">
        <f>IF(OR(B1675="",C1675="",E1675=""),"",B1675&amp;":"&amp;C1675&amp;":"&amp;E1675)</f>
      </c>
      <c r="K1675" s="247">
        <f>IF(A1675="","",A1675*D1675)</f>
      </c>
      <c r="L1675" s="246">
        <f>IF(A1675="","",IF(OR(A1675=1,A1675=0),H1675,0))</f>
      </c>
      <c r="M1675" s="246">
        <f>IF(A1675="","",IF(A1675=-1,H1675,0))</f>
      </c>
      <c r="N1675">
        <f>IF(J1675="","",IF(E1675="SGD",1,IF(E1675="USD",Settings!$B$22,IF(E1675="HKD",Settings!$B$23,1))))</f>
      </c>
      <c r="O1675">
        <f>IF(OR(B1675="",C1675="",E1675=""),0,(IF(A1675=-1,H1675,0)-IF(OR(A1675=1,A1675=0),H1675,0)+IF(A1675=2,H1675,0))*IF(E1675="SGD",1,IF(E1675="USD",Settings!$B$22,IF(E1675="HKD",Settings!$B$23,1))))</f>
        <v>0</v>
      </c>
      <c r="P1675">
        <f>IF(OR(B1675="",C1675="",E1675=""),0,IF(A1675=2,H1675*IF(E1675="SGD",1,IF(E1675="USD",Settings!$B$22,IF(E1675="HKD",Settings!$B$23,1))),0))</f>
        <v>0</v>
      </c>
      <c r="Q1675" s="312">
        <f>IF(OR(J1675="",G1675=""),"",G1675+ROW()/1000000)</f>
      </c>
      <c r="R1675" s="247">
        <f>IF(Q1675="","",SUMIFS(Txn[Signed Units],Txn[Key],J1675,Txn[Transaction Order],"&lt;="&amp;Q1675))</f>
      </c>
    </row>
    <row r="1676" spans="10:18" ht="15" customHeight="1" x14ac:dyDescent="0.15">
      <c r="J1676" s="246">
        <f>IF(OR(B1676="",C1676="",E1676=""),"",B1676&amp;":"&amp;C1676&amp;":"&amp;E1676)</f>
      </c>
      <c r="K1676" s="247">
        <f>IF(A1676="","",A1676*D1676)</f>
      </c>
      <c r="L1676" s="246">
        <f>IF(A1676="","",IF(OR(A1676=1,A1676=0),H1676,0))</f>
      </c>
      <c r="M1676" s="246">
        <f>IF(A1676="","",IF(A1676=-1,H1676,0))</f>
      </c>
      <c r="N1676">
        <f>IF(J1676="","",IF(E1676="SGD",1,IF(E1676="USD",Settings!$B$22,IF(E1676="HKD",Settings!$B$23,1))))</f>
      </c>
      <c r="O1676">
        <f>IF(OR(B1676="",C1676="",E1676=""),0,(IF(A1676=-1,H1676,0)-IF(OR(A1676=1,A1676=0),H1676,0)+IF(A1676=2,H1676,0))*IF(E1676="SGD",1,IF(E1676="USD",Settings!$B$22,IF(E1676="HKD",Settings!$B$23,1))))</f>
        <v>0</v>
      </c>
      <c r="P1676">
        <f>IF(OR(B1676="",C1676="",E1676=""),0,IF(A1676=2,H1676*IF(E1676="SGD",1,IF(E1676="USD",Settings!$B$22,IF(E1676="HKD",Settings!$B$23,1))),0))</f>
        <v>0</v>
      </c>
      <c r="Q1676" s="312">
        <f>IF(OR(J1676="",G1676=""),"",G1676+ROW()/1000000)</f>
      </c>
      <c r="R1676" s="247">
        <f>IF(Q1676="","",SUMIFS(Txn[Signed Units],Txn[Key],J1676,Txn[Transaction Order],"&lt;="&amp;Q1676))</f>
      </c>
    </row>
    <row r="1677" spans="10:18" ht="15" customHeight="1" x14ac:dyDescent="0.15">
      <c r="J1677" s="246">
        <f>IF(OR(B1677="",C1677="",E1677=""),"",B1677&amp;":"&amp;C1677&amp;":"&amp;E1677)</f>
      </c>
      <c r="K1677" s="247">
        <f>IF(A1677="","",A1677*D1677)</f>
      </c>
      <c r="L1677" s="246">
        <f>IF(A1677="","",IF(OR(A1677=1,A1677=0),H1677,0))</f>
      </c>
      <c r="M1677" s="246">
        <f>IF(A1677="","",IF(A1677=-1,H1677,0))</f>
      </c>
      <c r="N1677">
        <f>IF(J1677="","",IF(E1677="SGD",1,IF(E1677="USD",Settings!$B$22,IF(E1677="HKD",Settings!$B$23,1))))</f>
      </c>
      <c r="O1677">
        <f>IF(OR(B1677="",C1677="",E1677=""),0,(IF(A1677=-1,H1677,0)-IF(OR(A1677=1,A1677=0),H1677,0)+IF(A1677=2,H1677,0))*IF(E1677="SGD",1,IF(E1677="USD",Settings!$B$22,IF(E1677="HKD",Settings!$B$23,1))))</f>
        <v>0</v>
      </c>
      <c r="P1677">
        <f>IF(OR(B1677="",C1677="",E1677=""),0,IF(A1677=2,H1677*IF(E1677="SGD",1,IF(E1677="USD",Settings!$B$22,IF(E1677="HKD",Settings!$B$23,1))),0))</f>
        <v>0</v>
      </c>
      <c r="Q1677" s="312">
        <f>IF(OR(J1677="",G1677=""),"",G1677+ROW()/1000000)</f>
      </c>
      <c r="R1677" s="247">
        <f>IF(Q1677="","",SUMIFS(Txn[Signed Units],Txn[Key],J1677,Txn[Transaction Order],"&lt;="&amp;Q1677))</f>
      </c>
    </row>
    <row r="1678" spans="10:18" ht="15" customHeight="1" x14ac:dyDescent="0.15">
      <c r="J1678" s="246">
        <f>IF(OR(B1678="",C1678="",E1678=""),"",B1678&amp;":"&amp;C1678&amp;":"&amp;E1678)</f>
      </c>
      <c r="K1678" s="247">
        <f>IF(A1678="","",A1678*D1678)</f>
      </c>
      <c r="L1678" s="246">
        <f>IF(A1678="","",IF(OR(A1678=1,A1678=0),H1678,0))</f>
      </c>
      <c r="M1678" s="246">
        <f>IF(A1678="","",IF(A1678=-1,H1678,0))</f>
      </c>
      <c r="N1678">
        <f>IF(J1678="","",IF(E1678="SGD",1,IF(E1678="USD",Settings!$B$22,IF(E1678="HKD",Settings!$B$23,1))))</f>
      </c>
      <c r="O1678">
        <f>IF(OR(B1678="",C1678="",E1678=""),0,(IF(A1678=-1,H1678,0)-IF(OR(A1678=1,A1678=0),H1678,0)+IF(A1678=2,H1678,0))*IF(E1678="SGD",1,IF(E1678="USD",Settings!$B$22,IF(E1678="HKD",Settings!$B$23,1))))</f>
        <v>0</v>
      </c>
      <c r="P1678">
        <f>IF(OR(B1678="",C1678="",E1678=""),0,IF(A1678=2,H1678*IF(E1678="SGD",1,IF(E1678="USD",Settings!$B$22,IF(E1678="HKD",Settings!$B$23,1))),0))</f>
        <v>0</v>
      </c>
      <c r="Q1678" s="312">
        <f>IF(OR(J1678="",G1678=""),"",G1678+ROW()/1000000)</f>
      </c>
      <c r="R1678" s="247">
        <f>IF(Q1678="","",SUMIFS(Txn[Signed Units],Txn[Key],J1678,Txn[Transaction Order],"&lt;="&amp;Q1678))</f>
      </c>
    </row>
    <row r="1679" spans="10:18" ht="15" customHeight="1" x14ac:dyDescent="0.15">
      <c r="J1679" s="246">
        <f>IF(OR(B1679="",C1679="",E1679=""),"",B1679&amp;":"&amp;C1679&amp;":"&amp;E1679)</f>
      </c>
      <c r="K1679" s="247">
        <f>IF(A1679="","",A1679*D1679)</f>
      </c>
      <c r="L1679" s="246">
        <f>IF(A1679="","",IF(OR(A1679=1,A1679=0),H1679,0))</f>
      </c>
      <c r="M1679" s="246">
        <f>IF(A1679="","",IF(A1679=-1,H1679,0))</f>
      </c>
      <c r="N1679">
        <f>IF(J1679="","",IF(E1679="SGD",1,IF(E1679="USD",Settings!$B$22,IF(E1679="HKD",Settings!$B$23,1))))</f>
      </c>
      <c r="O1679">
        <f>IF(OR(B1679="",C1679="",E1679=""),0,(IF(A1679=-1,H1679,0)-IF(OR(A1679=1,A1679=0),H1679,0)+IF(A1679=2,H1679,0))*IF(E1679="SGD",1,IF(E1679="USD",Settings!$B$22,IF(E1679="HKD",Settings!$B$23,1))))</f>
        <v>0</v>
      </c>
      <c r="P1679">
        <f>IF(OR(B1679="",C1679="",E1679=""),0,IF(A1679=2,H1679*IF(E1679="SGD",1,IF(E1679="USD",Settings!$B$22,IF(E1679="HKD",Settings!$B$23,1))),0))</f>
        <v>0</v>
      </c>
      <c r="Q1679" s="312">
        <f>IF(OR(J1679="",G1679=""),"",G1679+ROW()/1000000)</f>
      </c>
      <c r="R1679" s="247">
        <f>IF(Q1679="","",SUMIFS(Txn[Signed Units],Txn[Key],J1679,Txn[Transaction Order],"&lt;="&amp;Q1679))</f>
      </c>
    </row>
    <row r="1680" spans="10:18" ht="15" customHeight="1" x14ac:dyDescent="0.15">
      <c r="J1680" s="246">
        <f>IF(OR(B1680="",C1680="",E1680=""),"",B1680&amp;":"&amp;C1680&amp;":"&amp;E1680)</f>
      </c>
      <c r="K1680" s="247">
        <f>IF(A1680="","",A1680*D1680)</f>
      </c>
      <c r="L1680" s="246">
        <f>IF(A1680="","",IF(OR(A1680=1,A1680=0),H1680,0))</f>
      </c>
      <c r="M1680" s="246">
        <f>IF(A1680="","",IF(A1680=-1,H1680,0))</f>
      </c>
      <c r="N1680">
        <f>IF(J1680="","",IF(E1680="SGD",1,IF(E1680="USD",Settings!$B$22,IF(E1680="HKD",Settings!$B$23,1))))</f>
      </c>
      <c r="O1680">
        <f>IF(OR(B1680="",C1680="",E1680=""),0,(IF(A1680=-1,H1680,0)-IF(OR(A1680=1,A1680=0),H1680,0)+IF(A1680=2,H1680,0))*IF(E1680="SGD",1,IF(E1680="USD",Settings!$B$22,IF(E1680="HKD",Settings!$B$23,1))))</f>
        <v>0</v>
      </c>
      <c r="P1680">
        <f>IF(OR(B1680="",C1680="",E1680=""),0,IF(A1680=2,H1680*IF(E1680="SGD",1,IF(E1680="USD",Settings!$B$22,IF(E1680="HKD",Settings!$B$23,1))),0))</f>
        <v>0</v>
      </c>
      <c r="Q1680" s="312">
        <f>IF(OR(J1680="",G1680=""),"",G1680+ROW()/1000000)</f>
      </c>
      <c r="R1680" s="247">
        <f>IF(Q1680="","",SUMIFS(Txn[Signed Units],Txn[Key],J1680,Txn[Transaction Order],"&lt;="&amp;Q1680))</f>
      </c>
    </row>
    <row r="1681" spans="10:18" ht="15" customHeight="1" x14ac:dyDescent="0.15">
      <c r="J1681" s="246">
        <f>IF(OR(B1681="",C1681="",E1681=""),"",B1681&amp;":"&amp;C1681&amp;":"&amp;E1681)</f>
      </c>
      <c r="K1681" s="247">
        <f>IF(A1681="","",A1681*D1681)</f>
      </c>
      <c r="L1681" s="246">
        <f>IF(A1681="","",IF(OR(A1681=1,A1681=0),H1681,0))</f>
      </c>
      <c r="M1681" s="246">
        <f>IF(A1681="","",IF(A1681=-1,H1681,0))</f>
      </c>
      <c r="N1681">
        <f>IF(J1681="","",IF(E1681="SGD",1,IF(E1681="USD",Settings!$B$22,IF(E1681="HKD",Settings!$B$23,1))))</f>
      </c>
      <c r="O1681">
        <f>IF(OR(B1681="",C1681="",E1681=""),0,(IF(A1681=-1,H1681,0)-IF(OR(A1681=1,A1681=0),H1681,0)+IF(A1681=2,H1681,0))*IF(E1681="SGD",1,IF(E1681="USD",Settings!$B$22,IF(E1681="HKD",Settings!$B$23,1))))</f>
        <v>0</v>
      </c>
      <c r="P1681">
        <f>IF(OR(B1681="",C1681="",E1681=""),0,IF(A1681=2,H1681*IF(E1681="SGD",1,IF(E1681="USD",Settings!$B$22,IF(E1681="HKD",Settings!$B$23,1))),0))</f>
        <v>0</v>
      </c>
      <c r="Q1681" s="312">
        <f>IF(OR(J1681="",G1681=""),"",G1681+ROW()/1000000)</f>
      </c>
      <c r="R1681" s="247">
        <f>IF(Q1681="","",SUMIFS(Txn[Signed Units],Txn[Key],J1681,Txn[Transaction Order],"&lt;="&amp;Q1681))</f>
      </c>
    </row>
    <row r="1682" spans="10:18" ht="15" customHeight="1" x14ac:dyDescent="0.15">
      <c r="J1682" s="246">
        <f>IF(OR(B1682="",C1682="",E1682=""),"",B1682&amp;":"&amp;C1682&amp;":"&amp;E1682)</f>
      </c>
      <c r="K1682" s="247">
        <f>IF(A1682="","",A1682*D1682)</f>
      </c>
      <c r="L1682" s="246">
        <f>IF(A1682="","",IF(OR(A1682=1,A1682=0),H1682,0))</f>
      </c>
      <c r="M1682" s="246">
        <f>IF(A1682="","",IF(A1682=-1,H1682,0))</f>
      </c>
      <c r="N1682">
        <f>IF(J1682="","",IF(E1682="SGD",1,IF(E1682="USD",Settings!$B$22,IF(E1682="HKD",Settings!$B$23,1))))</f>
      </c>
      <c r="O1682">
        <f>IF(OR(B1682="",C1682="",E1682=""),0,(IF(A1682=-1,H1682,0)-IF(OR(A1682=1,A1682=0),H1682,0)+IF(A1682=2,H1682,0))*IF(E1682="SGD",1,IF(E1682="USD",Settings!$B$22,IF(E1682="HKD",Settings!$B$23,1))))</f>
        <v>0</v>
      </c>
      <c r="P1682">
        <f>IF(OR(B1682="",C1682="",E1682=""),0,IF(A1682=2,H1682*IF(E1682="SGD",1,IF(E1682="USD",Settings!$B$22,IF(E1682="HKD",Settings!$B$23,1))),0))</f>
        <v>0</v>
      </c>
      <c r="Q1682" s="312">
        <f>IF(OR(J1682="",G1682=""),"",G1682+ROW()/1000000)</f>
      </c>
      <c r="R1682" s="247">
        <f>IF(Q1682="","",SUMIFS(Txn[Signed Units],Txn[Key],J1682,Txn[Transaction Order],"&lt;="&amp;Q1682))</f>
      </c>
    </row>
    <row r="1683" spans="10:18" ht="15" customHeight="1" x14ac:dyDescent="0.15">
      <c r="J1683" s="246">
        <f>IF(OR(B1683="",C1683="",E1683=""),"",B1683&amp;":"&amp;C1683&amp;":"&amp;E1683)</f>
      </c>
      <c r="K1683" s="247">
        <f>IF(A1683="","",A1683*D1683)</f>
      </c>
      <c r="L1683" s="246">
        <f>IF(A1683="","",IF(OR(A1683=1,A1683=0),H1683,0))</f>
      </c>
      <c r="M1683" s="246">
        <f>IF(A1683="","",IF(A1683=-1,H1683,0))</f>
      </c>
      <c r="N1683">
        <f>IF(J1683="","",IF(E1683="SGD",1,IF(E1683="USD",Settings!$B$22,IF(E1683="HKD",Settings!$B$23,1))))</f>
      </c>
      <c r="O1683">
        <f>IF(OR(B1683="",C1683="",E1683=""),0,(IF(A1683=-1,H1683,0)-IF(OR(A1683=1,A1683=0),H1683,0)+IF(A1683=2,H1683,0))*IF(E1683="SGD",1,IF(E1683="USD",Settings!$B$22,IF(E1683="HKD",Settings!$B$23,1))))</f>
        <v>0</v>
      </c>
      <c r="P1683">
        <f>IF(OR(B1683="",C1683="",E1683=""),0,IF(A1683=2,H1683*IF(E1683="SGD",1,IF(E1683="USD",Settings!$B$22,IF(E1683="HKD",Settings!$B$23,1))),0))</f>
        <v>0</v>
      </c>
      <c r="Q1683" s="312">
        <f>IF(OR(J1683="",G1683=""),"",G1683+ROW()/1000000)</f>
      </c>
      <c r="R1683" s="247">
        <f>IF(Q1683="","",SUMIFS(Txn[Signed Units],Txn[Key],J1683,Txn[Transaction Order],"&lt;="&amp;Q1683))</f>
      </c>
    </row>
    <row r="1684" spans="10:18" ht="15" customHeight="1" x14ac:dyDescent="0.15">
      <c r="J1684" s="246">
        <f>IF(OR(B1684="",C1684="",E1684=""),"",B1684&amp;":"&amp;C1684&amp;":"&amp;E1684)</f>
      </c>
      <c r="K1684" s="247">
        <f>IF(A1684="","",A1684*D1684)</f>
      </c>
      <c r="L1684" s="246">
        <f>IF(A1684="","",IF(OR(A1684=1,A1684=0),H1684,0))</f>
      </c>
      <c r="M1684" s="246">
        <f>IF(A1684="","",IF(A1684=-1,H1684,0))</f>
      </c>
      <c r="N1684">
        <f>IF(J1684="","",IF(E1684="SGD",1,IF(E1684="USD",Settings!$B$22,IF(E1684="HKD",Settings!$B$23,1))))</f>
      </c>
      <c r="O1684">
        <f>IF(OR(B1684="",C1684="",E1684=""),0,(IF(A1684=-1,H1684,0)-IF(OR(A1684=1,A1684=0),H1684,0)+IF(A1684=2,H1684,0))*IF(E1684="SGD",1,IF(E1684="USD",Settings!$B$22,IF(E1684="HKD",Settings!$B$23,1))))</f>
        <v>0</v>
      </c>
      <c r="P1684">
        <f>IF(OR(B1684="",C1684="",E1684=""),0,IF(A1684=2,H1684*IF(E1684="SGD",1,IF(E1684="USD",Settings!$B$22,IF(E1684="HKD",Settings!$B$23,1))),0))</f>
        <v>0</v>
      </c>
      <c r="Q1684" s="312">
        <f>IF(OR(J1684="",G1684=""),"",G1684+ROW()/1000000)</f>
      </c>
      <c r="R1684" s="247">
        <f>IF(Q1684="","",SUMIFS(Txn[Signed Units],Txn[Key],J1684,Txn[Transaction Order],"&lt;="&amp;Q1684))</f>
      </c>
    </row>
    <row r="1685" spans="10:18" ht="15" customHeight="1" x14ac:dyDescent="0.15">
      <c r="J1685" s="246">
        <f>IF(OR(B1685="",C1685="",E1685=""),"",B1685&amp;":"&amp;C1685&amp;":"&amp;E1685)</f>
      </c>
      <c r="K1685" s="247">
        <f>IF(A1685="","",A1685*D1685)</f>
      </c>
      <c r="L1685" s="246">
        <f>IF(A1685="","",IF(OR(A1685=1,A1685=0),H1685,0))</f>
      </c>
      <c r="M1685" s="246">
        <f>IF(A1685="","",IF(A1685=-1,H1685,0))</f>
      </c>
      <c r="N1685">
        <f>IF(J1685="","",IF(E1685="SGD",1,IF(E1685="USD",Settings!$B$22,IF(E1685="HKD",Settings!$B$23,1))))</f>
      </c>
      <c r="O1685">
        <f>IF(OR(B1685="",C1685="",E1685=""),0,(IF(A1685=-1,H1685,0)-IF(OR(A1685=1,A1685=0),H1685,0)+IF(A1685=2,H1685,0))*IF(E1685="SGD",1,IF(E1685="USD",Settings!$B$22,IF(E1685="HKD",Settings!$B$23,1))))</f>
        <v>0</v>
      </c>
      <c r="P1685">
        <f>IF(OR(B1685="",C1685="",E1685=""),0,IF(A1685=2,H1685*IF(E1685="SGD",1,IF(E1685="USD",Settings!$B$22,IF(E1685="HKD",Settings!$B$23,1))),0))</f>
        <v>0</v>
      </c>
      <c r="Q1685" s="312">
        <f>IF(OR(J1685="",G1685=""),"",G1685+ROW()/1000000)</f>
      </c>
      <c r="R1685" s="247">
        <f>IF(Q1685="","",SUMIFS(Txn[Signed Units],Txn[Key],J1685,Txn[Transaction Order],"&lt;="&amp;Q1685))</f>
      </c>
    </row>
    <row r="1686" spans="10:18" ht="15" customHeight="1" x14ac:dyDescent="0.15">
      <c r="J1686" s="246">
        <f>IF(OR(B1686="",C1686="",E1686=""),"",B1686&amp;":"&amp;C1686&amp;":"&amp;E1686)</f>
      </c>
      <c r="K1686" s="247">
        <f>IF(A1686="","",A1686*D1686)</f>
      </c>
      <c r="L1686" s="246">
        <f>IF(A1686="","",IF(OR(A1686=1,A1686=0),H1686,0))</f>
      </c>
      <c r="M1686" s="246">
        <f>IF(A1686="","",IF(A1686=-1,H1686,0))</f>
      </c>
      <c r="N1686">
        <f>IF(J1686="","",IF(E1686="SGD",1,IF(E1686="USD",Settings!$B$22,IF(E1686="HKD",Settings!$B$23,1))))</f>
      </c>
      <c r="O1686">
        <f>IF(OR(B1686="",C1686="",E1686=""),0,(IF(A1686=-1,H1686,0)-IF(OR(A1686=1,A1686=0),H1686,0)+IF(A1686=2,H1686,0))*IF(E1686="SGD",1,IF(E1686="USD",Settings!$B$22,IF(E1686="HKD",Settings!$B$23,1))))</f>
        <v>0</v>
      </c>
      <c r="P1686">
        <f>IF(OR(B1686="",C1686="",E1686=""),0,IF(A1686=2,H1686*IF(E1686="SGD",1,IF(E1686="USD",Settings!$B$22,IF(E1686="HKD",Settings!$B$23,1))),0))</f>
        <v>0</v>
      </c>
      <c r="Q1686" s="312">
        <f>IF(OR(J1686="",G1686=""),"",G1686+ROW()/1000000)</f>
      </c>
      <c r="R1686" s="247">
        <f>IF(Q1686="","",SUMIFS(Txn[Signed Units],Txn[Key],J1686,Txn[Transaction Order],"&lt;="&amp;Q1686))</f>
      </c>
    </row>
    <row r="1687" spans="10:18" ht="15" customHeight="1" x14ac:dyDescent="0.15">
      <c r="J1687" s="246">
        <f>IF(OR(B1687="",C1687="",E1687=""),"",B1687&amp;":"&amp;C1687&amp;":"&amp;E1687)</f>
      </c>
      <c r="K1687" s="247">
        <f>IF(A1687="","",A1687*D1687)</f>
      </c>
      <c r="L1687" s="246">
        <f>IF(A1687="","",IF(OR(A1687=1,A1687=0),H1687,0))</f>
      </c>
      <c r="M1687" s="246">
        <f>IF(A1687="","",IF(A1687=-1,H1687,0))</f>
      </c>
      <c r="N1687">
        <f>IF(J1687="","",IF(E1687="SGD",1,IF(E1687="USD",Settings!$B$22,IF(E1687="HKD",Settings!$B$23,1))))</f>
      </c>
      <c r="O1687">
        <f>IF(OR(B1687="",C1687="",E1687=""),0,(IF(A1687=-1,H1687,0)-IF(OR(A1687=1,A1687=0),H1687,0)+IF(A1687=2,H1687,0))*IF(E1687="SGD",1,IF(E1687="USD",Settings!$B$22,IF(E1687="HKD",Settings!$B$23,1))))</f>
        <v>0</v>
      </c>
      <c r="P1687">
        <f>IF(OR(B1687="",C1687="",E1687=""),0,IF(A1687=2,H1687*IF(E1687="SGD",1,IF(E1687="USD",Settings!$B$22,IF(E1687="HKD",Settings!$B$23,1))),0))</f>
        <v>0</v>
      </c>
      <c r="Q1687" s="312">
        <f>IF(OR(J1687="",G1687=""),"",G1687+ROW()/1000000)</f>
      </c>
      <c r="R1687" s="247">
        <f>IF(Q1687="","",SUMIFS(Txn[Signed Units],Txn[Key],J1687,Txn[Transaction Order],"&lt;="&amp;Q1687))</f>
      </c>
    </row>
    <row r="1688" spans="10:18" ht="15" customHeight="1" x14ac:dyDescent="0.15">
      <c r="J1688" s="246">
        <f>IF(OR(B1688="",C1688="",E1688=""),"",B1688&amp;":"&amp;C1688&amp;":"&amp;E1688)</f>
      </c>
      <c r="K1688" s="247">
        <f>IF(A1688="","",A1688*D1688)</f>
      </c>
      <c r="L1688" s="246">
        <f>IF(A1688="","",IF(OR(A1688=1,A1688=0),H1688,0))</f>
      </c>
      <c r="M1688" s="246">
        <f>IF(A1688="","",IF(A1688=-1,H1688,0))</f>
      </c>
      <c r="N1688">
        <f>IF(J1688="","",IF(E1688="SGD",1,IF(E1688="USD",Settings!$B$22,IF(E1688="HKD",Settings!$B$23,1))))</f>
      </c>
      <c r="O1688">
        <f>IF(OR(B1688="",C1688="",E1688=""),0,(IF(A1688=-1,H1688,0)-IF(OR(A1688=1,A1688=0),H1688,0)+IF(A1688=2,H1688,0))*IF(E1688="SGD",1,IF(E1688="USD",Settings!$B$22,IF(E1688="HKD",Settings!$B$23,1))))</f>
        <v>0</v>
      </c>
      <c r="P1688">
        <f>IF(OR(B1688="",C1688="",E1688=""),0,IF(A1688=2,H1688*IF(E1688="SGD",1,IF(E1688="USD",Settings!$B$22,IF(E1688="HKD",Settings!$B$23,1))),0))</f>
        <v>0</v>
      </c>
      <c r="Q1688" s="312">
        <f>IF(OR(J1688="",G1688=""),"",G1688+ROW()/1000000)</f>
      </c>
      <c r="R1688" s="247">
        <f>IF(Q1688="","",SUMIFS(Txn[Signed Units],Txn[Key],J1688,Txn[Transaction Order],"&lt;="&amp;Q1688))</f>
      </c>
    </row>
    <row r="1689" spans="10:18" ht="15" customHeight="1" x14ac:dyDescent="0.15">
      <c r="J1689" s="246">
        <f>IF(OR(B1689="",C1689="",E1689=""),"",B1689&amp;":"&amp;C1689&amp;":"&amp;E1689)</f>
      </c>
      <c r="K1689" s="247">
        <f>IF(A1689="","",A1689*D1689)</f>
      </c>
      <c r="L1689" s="246">
        <f>IF(A1689="","",IF(OR(A1689=1,A1689=0),H1689,0))</f>
      </c>
      <c r="M1689" s="246">
        <f>IF(A1689="","",IF(A1689=-1,H1689,0))</f>
      </c>
      <c r="N1689">
        <f>IF(J1689="","",IF(E1689="SGD",1,IF(E1689="USD",Settings!$B$22,IF(E1689="HKD",Settings!$B$23,1))))</f>
      </c>
      <c r="O1689">
        <f>IF(OR(B1689="",C1689="",E1689=""),0,(IF(A1689=-1,H1689,0)-IF(OR(A1689=1,A1689=0),H1689,0)+IF(A1689=2,H1689,0))*IF(E1689="SGD",1,IF(E1689="USD",Settings!$B$22,IF(E1689="HKD",Settings!$B$23,1))))</f>
        <v>0</v>
      </c>
      <c r="P1689">
        <f>IF(OR(B1689="",C1689="",E1689=""),0,IF(A1689=2,H1689*IF(E1689="SGD",1,IF(E1689="USD",Settings!$B$22,IF(E1689="HKD",Settings!$B$23,1))),0))</f>
        <v>0</v>
      </c>
      <c r="Q1689" s="312">
        <f>IF(OR(J1689="",G1689=""),"",G1689+ROW()/1000000)</f>
      </c>
      <c r="R1689" s="247">
        <f>IF(Q1689="","",SUMIFS(Txn[Signed Units],Txn[Key],J1689,Txn[Transaction Order],"&lt;="&amp;Q1689))</f>
      </c>
    </row>
    <row r="1690" spans="10:18" ht="15" customHeight="1" x14ac:dyDescent="0.15">
      <c r="J1690" s="246">
        <f>IF(OR(B1690="",C1690="",E1690=""),"",B1690&amp;":"&amp;C1690&amp;":"&amp;E1690)</f>
      </c>
      <c r="K1690" s="247">
        <f>IF(A1690="","",A1690*D1690)</f>
      </c>
      <c r="L1690" s="246">
        <f>IF(A1690="","",IF(OR(A1690=1,A1690=0),H1690,0))</f>
      </c>
      <c r="M1690" s="246">
        <f>IF(A1690="","",IF(A1690=-1,H1690,0))</f>
      </c>
      <c r="N1690">
        <f>IF(J1690="","",IF(E1690="SGD",1,IF(E1690="USD",Settings!$B$22,IF(E1690="HKD",Settings!$B$23,1))))</f>
      </c>
      <c r="O1690">
        <f>IF(OR(B1690="",C1690="",E1690=""),0,(IF(A1690=-1,H1690,0)-IF(OR(A1690=1,A1690=0),H1690,0)+IF(A1690=2,H1690,0))*IF(E1690="SGD",1,IF(E1690="USD",Settings!$B$22,IF(E1690="HKD",Settings!$B$23,1))))</f>
        <v>0</v>
      </c>
      <c r="P1690">
        <f>IF(OR(B1690="",C1690="",E1690=""),0,IF(A1690=2,H1690*IF(E1690="SGD",1,IF(E1690="USD",Settings!$B$22,IF(E1690="HKD",Settings!$B$23,1))),0))</f>
        <v>0</v>
      </c>
      <c r="Q1690" s="312">
        <f>IF(OR(J1690="",G1690=""),"",G1690+ROW()/1000000)</f>
      </c>
      <c r="R1690" s="247">
        <f>IF(Q1690="","",SUMIFS(Txn[Signed Units],Txn[Key],J1690,Txn[Transaction Order],"&lt;="&amp;Q1690))</f>
      </c>
    </row>
    <row r="1691" spans="10:18" ht="15" customHeight="1" x14ac:dyDescent="0.15">
      <c r="J1691" s="246">
        <f>IF(OR(B1691="",C1691="",E1691=""),"",B1691&amp;":"&amp;C1691&amp;":"&amp;E1691)</f>
      </c>
      <c r="K1691" s="247">
        <f>IF(A1691="","",A1691*D1691)</f>
      </c>
      <c r="L1691" s="246">
        <f>IF(A1691="","",IF(OR(A1691=1,A1691=0),H1691,0))</f>
      </c>
      <c r="M1691" s="246">
        <f>IF(A1691="","",IF(A1691=-1,H1691,0))</f>
      </c>
      <c r="N1691">
        <f>IF(J1691="","",IF(E1691="SGD",1,IF(E1691="USD",Settings!$B$22,IF(E1691="HKD",Settings!$B$23,1))))</f>
      </c>
      <c r="O1691">
        <f>IF(OR(B1691="",C1691="",E1691=""),0,(IF(A1691=-1,H1691,0)-IF(OR(A1691=1,A1691=0),H1691,0)+IF(A1691=2,H1691,0))*IF(E1691="SGD",1,IF(E1691="USD",Settings!$B$22,IF(E1691="HKD",Settings!$B$23,1))))</f>
        <v>0</v>
      </c>
      <c r="P1691">
        <f>IF(OR(B1691="",C1691="",E1691=""),0,IF(A1691=2,H1691*IF(E1691="SGD",1,IF(E1691="USD",Settings!$B$22,IF(E1691="HKD",Settings!$B$23,1))),0))</f>
        <v>0</v>
      </c>
      <c r="Q1691" s="312">
        <f>IF(OR(J1691="",G1691=""),"",G1691+ROW()/1000000)</f>
      </c>
      <c r="R1691" s="247">
        <f>IF(Q1691="","",SUMIFS(Txn[Signed Units],Txn[Key],J1691,Txn[Transaction Order],"&lt;="&amp;Q1691))</f>
      </c>
    </row>
    <row r="1692" spans="10:18" ht="15" customHeight="1" x14ac:dyDescent="0.15">
      <c r="J1692" s="246">
        <f>IF(OR(B1692="",C1692="",E1692=""),"",B1692&amp;":"&amp;C1692&amp;":"&amp;E1692)</f>
      </c>
      <c r="K1692" s="247">
        <f>IF(A1692="","",A1692*D1692)</f>
      </c>
      <c r="L1692" s="246">
        <f>IF(A1692="","",IF(OR(A1692=1,A1692=0),H1692,0))</f>
      </c>
      <c r="M1692" s="246">
        <f>IF(A1692="","",IF(A1692=-1,H1692,0))</f>
      </c>
      <c r="N1692">
        <f>IF(J1692="","",IF(E1692="SGD",1,IF(E1692="USD",Settings!$B$22,IF(E1692="HKD",Settings!$B$23,1))))</f>
      </c>
      <c r="O1692">
        <f>IF(OR(B1692="",C1692="",E1692=""),0,(IF(A1692=-1,H1692,0)-IF(OR(A1692=1,A1692=0),H1692,0)+IF(A1692=2,H1692,0))*IF(E1692="SGD",1,IF(E1692="USD",Settings!$B$22,IF(E1692="HKD",Settings!$B$23,1))))</f>
        <v>0</v>
      </c>
      <c r="P1692">
        <f>IF(OR(B1692="",C1692="",E1692=""),0,IF(A1692=2,H1692*IF(E1692="SGD",1,IF(E1692="USD",Settings!$B$22,IF(E1692="HKD",Settings!$B$23,1))),0))</f>
        <v>0</v>
      </c>
      <c r="Q1692" s="312">
        <f>IF(OR(J1692="",G1692=""),"",G1692+ROW()/1000000)</f>
      </c>
      <c r="R1692" s="247">
        <f>IF(Q1692="","",SUMIFS(Txn[Signed Units],Txn[Key],J1692,Txn[Transaction Order],"&lt;="&amp;Q1692))</f>
      </c>
    </row>
    <row r="1693" spans="10:18" ht="15" customHeight="1" x14ac:dyDescent="0.15">
      <c r="J1693" s="246">
        <f>IF(OR(B1693="",C1693="",E1693=""),"",B1693&amp;":"&amp;C1693&amp;":"&amp;E1693)</f>
      </c>
      <c r="K1693" s="247">
        <f>IF(A1693="","",A1693*D1693)</f>
      </c>
      <c r="L1693" s="246">
        <f>IF(A1693="","",IF(OR(A1693=1,A1693=0),H1693,0))</f>
      </c>
      <c r="M1693" s="246">
        <f>IF(A1693="","",IF(A1693=-1,H1693,0))</f>
      </c>
      <c r="N1693">
        <f>IF(J1693="","",IF(E1693="SGD",1,IF(E1693="USD",Settings!$B$22,IF(E1693="HKD",Settings!$B$23,1))))</f>
      </c>
      <c r="O1693">
        <f>IF(OR(B1693="",C1693="",E1693=""),0,(IF(A1693=-1,H1693,0)-IF(OR(A1693=1,A1693=0),H1693,0)+IF(A1693=2,H1693,0))*IF(E1693="SGD",1,IF(E1693="USD",Settings!$B$22,IF(E1693="HKD",Settings!$B$23,1))))</f>
        <v>0</v>
      </c>
      <c r="P1693">
        <f>IF(OR(B1693="",C1693="",E1693=""),0,IF(A1693=2,H1693*IF(E1693="SGD",1,IF(E1693="USD",Settings!$B$22,IF(E1693="HKD",Settings!$B$23,1))),0))</f>
        <v>0</v>
      </c>
      <c r="Q1693" s="312">
        <f>IF(OR(J1693="",G1693=""),"",G1693+ROW()/1000000)</f>
      </c>
      <c r="R1693" s="247">
        <f>IF(Q1693="","",SUMIFS(Txn[Signed Units],Txn[Key],J1693,Txn[Transaction Order],"&lt;="&amp;Q1693))</f>
      </c>
    </row>
    <row r="1694" spans="10:18" ht="15" customHeight="1" x14ac:dyDescent="0.15">
      <c r="J1694" s="246">
        <f>IF(OR(B1694="",C1694="",E1694=""),"",B1694&amp;":"&amp;C1694&amp;":"&amp;E1694)</f>
      </c>
      <c r="K1694" s="247">
        <f>IF(A1694="","",A1694*D1694)</f>
      </c>
      <c r="L1694" s="246">
        <f>IF(A1694="","",IF(OR(A1694=1,A1694=0),H1694,0))</f>
      </c>
      <c r="M1694" s="246">
        <f>IF(A1694="","",IF(A1694=-1,H1694,0))</f>
      </c>
      <c r="N1694">
        <f>IF(J1694="","",IF(E1694="SGD",1,IF(E1694="USD",Settings!$B$22,IF(E1694="HKD",Settings!$B$23,1))))</f>
      </c>
      <c r="O1694">
        <f>IF(OR(B1694="",C1694="",E1694=""),0,(IF(A1694=-1,H1694,0)-IF(OR(A1694=1,A1694=0),H1694,0)+IF(A1694=2,H1694,0))*IF(E1694="SGD",1,IF(E1694="USD",Settings!$B$22,IF(E1694="HKD",Settings!$B$23,1))))</f>
        <v>0</v>
      </c>
      <c r="P1694">
        <f>IF(OR(B1694="",C1694="",E1694=""),0,IF(A1694=2,H1694*IF(E1694="SGD",1,IF(E1694="USD",Settings!$B$22,IF(E1694="HKD",Settings!$B$23,1))),0))</f>
        <v>0</v>
      </c>
      <c r="Q1694" s="312">
        <f>IF(OR(J1694="",G1694=""),"",G1694+ROW()/1000000)</f>
      </c>
      <c r="R1694" s="247">
        <f>IF(Q1694="","",SUMIFS(Txn[Signed Units],Txn[Key],J1694,Txn[Transaction Order],"&lt;="&amp;Q1694))</f>
      </c>
    </row>
    <row r="1695" spans="10:18" ht="15" customHeight="1" x14ac:dyDescent="0.15">
      <c r="J1695" s="246">
        <f>IF(OR(B1695="",C1695="",E1695=""),"",B1695&amp;":"&amp;C1695&amp;":"&amp;E1695)</f>
      </c>
      <c r="K1695" s="247">
        <f>IF(A1695="","",A1695*D1695)</f>
      </c>
      <c r="L1695" s="246">
        <f>IF(A1695="","",IF(OR(A1695=1,A1695=0),H1695,0))</f>
      </c>
      <c r="M1695" s="246">
        <f>IF(A1695="","",IF(A1695=-1,H1695,0))</f>
      </c>
      <c r="N1695">
        <f>IF(J1695="","",IF(E1695="SGD",1,IF(E1695="USD",Settings!$B$22,IF(E1695="HKD",Settings!$B$23,1))))</f>
      </c>
      <c r="O1695">
        <f>IF(OR(B1695="",C1695="",E1695=""),0,(IF(A1695=-1,H1695,0)-IF(OR(A1695=1,A1695=0),H1695,0)+IF(A1695=2,H1695,0))*IF(E1695="SGD",1,IF(E1695="USD",Settings!$B$22,IF(E1695="HKD",Settings!$B$23,1))))</f>
        <v>0</v>
      </c>
      <c r="P1695">
        <f>IF(OR(B1695="",C1695="",E1695=""),0,IF(A1695=2,H1695*IF(E1695="SGD",1,IF(E1695="USD",Settings!$B$22,IF(E1695="HKD",Settings!$B$23,1))),0))</f>
        <v>0</v>
      </c>
      <c r="Q1695" s="312">
        <f>IF(OR(J1695="",G1695=""),"",G1695+ROW()/1000000)</f>
      </c>
      <c r="R1695" s="247">
        <f>IF(Q1695="","",SUMIFS(Txn[Signed Units],Txn[Key],J1695,Txn[Transaction Order],"&lt;="&amp;Q1695))</f>
      </c>
    </row>
    <row r="1696" spans="10:18" ht="15" customHeight="1" x14ac:dyDescent="0.15">
      <c r="J1696" s="246">
        <f>IF(OR(B1696="",C1696="",E1696=""),"",B1696&amp;":"&amp;C1696&amp;":"&amp;E1696)</f>
      </c>
      <c r="K1696" s="247">
        <f>IF(A1696="","",A1696*D1696)</f>
      </c>
      <c r="L1696" s="246">
        <f>IF(A1696="","",IF(OR(A1696=1,A1696=0),H1696,0))</f>
      </c>
      <c r="M1696" s="246">
        <f>IF(A1696="","",IF(A1696=-1,H1696,0))</f>
      </c>
      <c r="N1696">
        <f>IF(J1696="","",IF(E1696="SGD",1,IF(E1696="USD",Settings!$B$22,IF(E1696="HKD",Settings!$B$23,1))))</f>
      </c>
      <c r="O1696">
        <f>IF(OR(B1696="",C1696="",E1696=""),0,(IF(A1696=-1,H1696,0)-IF(OR(A1696=1,A1696=0),H1696,0)+IF(A1696=2,H1696,0))*IF(E1696="SGD",1,IF(E1696="USD",Settings!$B$22,IF(E1696="HKD",Settings!$B$23,1))))</f>
        <v>0</v>
      </c>
      <c r="P1696">
        <f>IF(OR(B1696="",C1696="",E1696=""),0,IF(A1696=2,H1696*IF(E1696="SGD",1,IF(E1696="USD",Settings!$B$22,IF(E1696="HKD",Settings!$B$23,1))),0))</f>
        <v>0</v>
      </c>
      <c r="Q1696" s="312">
        <f>IF(OR(J1696="",G1696=""),"",G1696+ROW()/1000000)</f>
      </c>
      <c r="R1696" s="247">
        <f>IF(Q1696="","",SUMIFS(Txn[Signed Units],Txn[Key],J1696,Txn[Transaction Order],"&lt;="&amp;Q1696))</f>
      </c>
    </row>
    <row r="1697" spans="10:18" ht="15" customHeight="1" x14ac:dyDescent="0.15">
      <c r="J1697" s="246">
        <f>IF(OR(B1697="",C1697="",E1697=""),"",B1697&amp;":"&amp;C1697&amp;":"&amp;E1697)</f>
      </c>
      <c r="K1697" s="247">
        <f>IF(A1697="","",A1697*D1697)</f>
      </c>
      <c r="L1697" s="246">
        <f>IF(A1697="","",IF(OR(A1697=1,A1697=0),H1697,0))</f>
      </c>
      <c r="M1697" s="246">
        <f>IF(A1697="","",IF(A1697=-1,H1697,0))</f>
      </c>
      <c r="N1697">
        <f>IF(J1697="","",IF(E1697="SGD",1,IF(E1697="USD",Settings!$B$22,IF(E1697="HKD",Settings!$B$23,1))))</f>
      </c>
      <c r="O1697">
        <f>IF(OR(B1697="",C1697="",E1697=""),0,(IF(A1697=-1,H1697,0)-IF(OR(A1697=1,A1697=0),H1697,0)+IF(A1697=2,H1697,0))*IF(E1697="SGD",1,IF(E1697="USD",Settings!$B$22,IF(E1697="HKD",Settings!$B$23,1))))</f>
        <v>0</v>
      </c>
      <c r="P1697">
        <f>IF(OR(B1697="",C1697="",E1697=""),0,IF(A1697=2,H1697*IF(E1697="SGD",1,IF(E1697="USD",Settings!$B$22,IF(E1697="HKD",Settings!$B$23,1))),0))</f>
        <v>0</v>
      </c>
      <c r="Q1697" s="312">
        <f>IF(OR(J1697="",G1697=""),"",G1697+ROW()/1000000)</f>
      </c>
      <c r="R1697" s="247">
        <f>IF(Q1697="","",SUMIFS(Txn[Signed Units],Txn[Key],J1697,Txn[Transaction Order],"&lt;="&amp;Q1697))</f>
      </c>
    </row>
    <row r="1698" spans="10:18" ht="15" customHeight="1" x14ac:dyDescent="0.15">
      <c r="J1698" s="246">
        <f>IF(OR(B1698="",C1698="",E1698=""),"",B1698&amp;":"&amp;C1698&amp;":"&amp;E1698)</f>
      </c>
      <c r="K1698" s="247">
        <f>IF(A1698="","",A1698*D1698)</f>
      </c>
      <c r="L1698" s="246">
        <f>IF(A1698="","",IF(OR(A1698=1,A1698=0),H1698,0))</f>
      </c>
      <c r="M1698" s="246">
        <f>IF(A1698="","",IF(A1698=-1,H1698,0))</f>
      </c>
      <c r="N1698">
        <f>IF(J1698="","",IF(E1698="SGD",1,IF(E1698="USD",Settings!$B$22,IF(E1698="HKD",Settings!$B$23,1))))</f>
      </c>
      <c r="O1698">
        <f>IF(OR(B1698="",C1698="",E1698=""),0,(IF(A1698=-1,H1698,0)-IF(OR(A1698=1,A1698=0),H1698,0)+IF(A1698=2,H1698,0))*IF(E1698="SGD",1,IF(E1698="USD",Settings!$B$22,IF(E1698="HKD",Settings!$B$23,1))))</f>
        <v>0</v>
      </c>
      <c r="P1698">
        <f>IF(OR(B1698="",C1698="",E1698=""),0,IF(A1698=2,H1698*IF(E1698="SGD",1,IF(E1698="USD",Settings!$B$22,IF(E1698="HKD",Settings!$B$23,1))),0))</f>
        <v>0</v>
      </c>
      <c r="Q1698" s="312">
        <f>IF(OR(J1698="",G1698=""),"",G1698+ROW()/1000000)</f>
      </c>
      <c r="R1698" s="247">
        <f>IF(Q1698="","",SUMIFS(Txn[Signed Units],Txn[Key],J1698,Txn[Transaction Order],"&lt;="&amp;Q1698))</f>
      </c>
    </row>
    <row r="1699" spans="10:18" ht="15" customHeight="1" x14ac:dyDescent="0.15">
      <c r="J1699" s="246">
        <f>IF(OR(B1699="",C1699="",E1699=""),"",B1699&amp;":"&amp;C1699&amp;":"&amp;E1699)</f>
      </c>
      <c r="K1699" s="247">
        <f>IF(A1699="","",A1699*D1699)</f>
      </c>
      <c r="L1699" s="246">
        <f>IF(A1699="","",IF(OR(A1699=1,A1699=0),H1699,0))</f>
      </c>
      <c r="M1699" s="246">
        <f>IF(A1699="","",IF(A1699=-1,H1699,0))</f>
      </c>
      <c r="N1699">
        <f>IF(J1699="","",IF(E1699="SGD",1,IF(E1699="USD",Settings!$B$22,IF(E1699="HKD",Settings!$B$23,1))))</f>
      </c>
      <c r="O1699">
        <f>IF(OR(B1699="",C1699="",E1699=""),0,(IF(A1699=-1,H1699,0)-IF(OR(A1699=1,A1699=0),H1699,0)+IF(A1699=2,H1699,0))*IF(E1699="SGD",1,IF(E1699="USD",Settings!$B$22,IF(E1699="HKD",Settings!$B$23,1))))</f>
        <v>0</v>
      </c>
      <c r="P1699">
        <f>IF(OR(B1699="",C1699="",E1699=""),0,IF(A1699=2,H1699*IF(E1699="SGD",1,IF(E1699="USD",Settings!$B$22,IF(E1699="HKD",Settings!$B$23,1))),0))</f>
        <v>0</v>
      </c>
      <c r="Q1699" s="312">
        <f>IF(OR(J1699="",G1699=""),"",G1699+ROW()/1000000)</f>
      </c>
      <c r="R1699" s="247">
        <f>IF(Q1699="","",SUMIFS(Txn[Signed Units],Txn[Key],J1699,Txn[Transaction Order],"&lt;="&amp;Q1699))</f>
      </c>
    </row>
    <row r="1700" spans="10:18" ht="15" customHeight="1" x14ac:dyDescent="0.15">
      <c r="J1700" s="246">
        <f>IF(OR(B1700="",C1700="",E1700=""),"",B1700&amp;":"&amp;C1700&amp;":"&amp;E1700)</f>
      </c>
      <c r="K1700" s="247">
        <f>IF(A1700="","",A1700*D1700)</f>
      </c>
      <c r="L1700" s="246">
        <f>IF(A1700="","",IF(OR(A1700=1,A1700=0),H1700,0))</f>
      </c>
      <c r="M1700" s="246">
        <f>IF(A1700="","",IF(A1700=-1,H1700,0))</f>
      </c>
      <c r="N1700">
        <f>IF(J1700="","",IF(E1700="SGD",1,IF(E1700="USD",Settings!$B$22,IF(E1700="HKD",Settings!$B$23,1))))</f>
      </c>
      <c r="O1700">
        <f>IF(OR(B1700="",C1700="",E1700=""),0,(IF(A1700=-1,H1700,0)-IF(OR(A1700=1,A1700=0),H1700,0)+IF(A1700=2,H1700,0))*IF(E1700="SGD",1,IF(E1700="USD",Settings!$B$22,IF(E1700="HKD",Settings!$B$23,1))))</f>
        <v>0</v>
      </c>
      <c r="P1700">
        <f>IF(OR(B1700="",C1700="",E1700=""),0,IF(A1700=2,H1700*IF(E1700="SGD",1,IF(E1700="USD",Settings!$B$22,IF(E1700="HKD",Settings!$B$23,1))),0))</f>
        <v>0</v>
      </c>
      <c r="Q1700" s="312">
        <f>IF(OR(J1700="",G1700=""),"",G1700+ROW()/1000000)</f>
      </c>
      <c r="R1700" s="247">
        <f>IF(Q1700="","",SUMIFS(Txn[Signed Units],Txn[Key],J1700,Txn[Transaction Order],"&lt;="&amp;Q1700))</f>
      </c>
    </row>
    <row r="1701" spans="10:18" ht="15" customHeight="1" x14ac:dyDescent="0.15">
      <c r="J1701" s="246">
        <f>IF(OR(B1701="",C1701="",E1701=""),"",B1701&amp;":"&amp;C1701&amp;":"&amp;E1701)</f>
      </c>
      <c r="K1701" s="247">
        <f>IF(A1701="","",A1701*D1701)</f>
      </c>
      <c r="L1701" s="246">
        <f>IF(A1701="","",IF(OR(A1701=1,A1701=0),H1701,0))</f>
      </c>
      <c r="M1701" s="246">
        <f>IF(A1701="","",IF(A1701=-1,H1701,0))</f>
      </c>
      <c r="N1701">
        <f>IF(J1701="","",IF(E1701="SGD",1,IF(E1701="USD",Settings!$B$22,IF(E1701="HKD",Settings!$B$23,1))))</f>
      </c>
      <c r="O1701">
        <f>IF(OR(B1701="",C1701="",E1701=""),0,(IF(A1701=-1,H1701,0)-IF(OR(A1701=1,A1701=0),H1701,0)+IF(A1701=2,H1701,0))*IF(E1701="SGD",1,IF(E1701="USD",Settings!$B$22,IF(E1701="HKD",Settings!$B$23,1))))</f>
        <v>0</v>
      </c>
      <c r="P1701">
        <f>IF(OR(B1701="",C1701="",E1701=""),0,IF(A1701=2,H1701*IF(E1701="SGD",1,IF(E1701="USD",Settings!$B$22,IF(E1701="HKD",Settings!$B$23,1))),0))</f>
        <v>0</v>
      </c>
      <c r="Q1701" s="312">
        <f>IF(OR(J1701="",G1701=""),"",G1701+ROW()/1000000)</f>
      </c>
      <c r="R1701" s="247">
        <f>IF(Q1701="","",SUMIFS(Txn[Signed Units],Txn[Key],J1701,Txn[Transaction Order],"&lt;="&amp;Q1701))</f>
      </c>
    </row>
    <row r="1702" spans="10:18" ht="15" customHeight="1" x14ac:dyDescent="0.15">
      <c r="J1702" s="246">
        <f>IF(OR(B1702="",C1702="",E1702=""),"",B1702&amp;":"&amp;C1702&amp;":"&amp;E1702)</f>
      </c>
      <c r="K1702" s="247">
        <f>IF(A1702="","",A1702*D1702)</f>
      </c>
      <c r="L1702" s="246">
        <f>IF(A1702="","",IF(OR(A1702=1,A1702=0),H1702,0))</f>
      </c>
      <c r="M1702" s="246">
        <f>IF(A1702="","",IF(A1702=-1,H1702,0))</f>
      </c>
      <c r="N1702">
        <f>IF(J1702="","",IF(E1702="SGD",1,IF(E1702="USD",Settings!$B$22,IF(E1702="HKD",Settings!$B$23,1))))</f>
      </c>
      <c r="O1702">
        <f>IF(OR(B1702="",C1702="",E1702=""),0,(IF(A1702=-1,H1702,0)-IF(OR(A1702=1,A1702=0),H1702,0)+IF(A1702=2,H1702,0))*IF(E1702="SGD",1,IF(E1702="USD",Settings!$B$22,IF(E1702="HKD",Settings!$B$23,1))))</f>
        <v>0</v>
      </c>
      <c r="P1702">
        <f>IF(OR(B1702="",C1702="",E1702=""),0,IF(A1702=2,H1702*IF(E1702="SGD",1,IF(E1702="USD",Settings!$B$22,IF(E1702="HKD",Settings!$B$23,1))),0))</f>
        <v>0</v>
      </c>
      <c r="Q1702" s="312">
        <f>IF(OR(J1702="",G1702=""),"",G1702+ROW()/1000000)</f>
      </c>
      <c r="R1702" s="247">
        <f>IF(Q1702="","",SUMIFS(Txn[Signed Units],Txn[Key],J1702,Txn[Transaction Order],"&lt;="&amp;Q1702))</f>
      </c>
    </row>
    <row r="1703" spans="10:18" ht="15" customHeight="1" x14ac:dyDescent="0.15">
      <c r="J1703" s="246">
        <f>IF(OR(B1703="",C1703="",E1703=""),"",B1703&amp;":"&amp;C1703&amp;":"&amp;E1703)</f>
      </c>
      <c r="K1703" s="247">
        <f>IF(A1703="","",A1703*D1703)</f>
      </c>
      <c r="L1703" s="246">
        <f>IF(A1703="","",IF(OR(A1703=1,A1703=0),H1703,0))</f>
      </c>
      <c r="M1703" s="246">
        <f>IF(A1703="","",IF(A1703=-1,H1703,0))</f>
      </c>
      <c r="N1703">
        <f>IF(J1703="","",IF(E1703="SGD",1,IF(E1703="USD",Settings!$B$22,IF(E1703="HKD",Settings!$B$23,1))))</f>
      </c>
      <c r="O1703">
        <f>IF(OR(B1703="",C1703="",E1703=""),0,(IF(A1703=-1,H1703,0)-IF(OR(A1703=1,A1703=0),H1703,0)+IF(A1703=2,H1703,0))*IF(E1703="SGD",1,IF(E1703="USD",Settings!$B$22,IF(E1703="HKD",Settings!$B$23,1))))</f>
        <v>0</v>
      </c>
      <c r="P1703">
        <f>IF(OR(B1703="",C1703="",E1703=""),0,IF(A1703=2,H1703*IF(E1703="SGD",1,IF(E1703="USD",Settings!$B$22,IF(E1703="HKD",Settings!$B$23,1))),0))</f>
        <v>0</v>
      </c>
      <c r="Q1703" s="312">
        <f>IF(OR(J1703="",G1703=""),"",G1703+ROW()/1000000)</f>
      </c>
      <c r="R1703" s="247">
        <f>IF(Q1703="","",SUMIFS(Txn[Signed Units],Txn[Key],J1703,Txn[Transaction Order],"&lt;="&amp;Q1703))</f>
      </c>
    </row>
    <row r="1704" spans="10:18" ht="15" customHeight="1" x14ac:dyDescent="0.15">
      <c r="J1704" s="246">
        <f>IF(OR(B1704="",C1704="",E1704=""),"",B1704&amp;":"&amp;C1704&amp;":"&amp;E1704)</f>
      </c>
      <c r="K1704" s="247">
        <f>IF(A1704="","",A1704*D1704)</f>
      </c>
      <c r="L1704" s="246">
        <f>IF(A1704="","",IF(OR(A1704=1,A1704=0),H1704,0))</f>
      </c>
      <c r="M1704" s="246">
        <f>IF(A1704="","",IF(A1704=-1,H1704,0))</f>
      </c>
      <c r="N1704">
        <f>IF(J1704="","",IF(E1704="SGD",1,IF(E1704="USD",Settings!$B$22,IF(E1704="HKD",Settings!$B$23,1))))</f>
      </c>
      <c r="O1704">
        <f>IF(OR(B1704="",C1704="",E1704=""),0,(IF(A1704=-1,H1704,0)-IF(OR(A1704=1,A1704=0),H1704,0)+IF(A1704=2,H1704,0))*IF(E1704="SGD",1,IF(E1704="USD",Settings!$B$22,IF(E1704="HKD",Settings!$B$23,1))))</f>
        <v>0</v>
      </c>
      <c r="P1704">
        <f>IF(OR(B1704="",C1704="",E1704=""),0,IF(A1704=2,H1704*IF(E1704="SGD",1,IF(E1704="USD",Settings!$B$22,IF(E1704="HKD",Settings!$B$23,1))),0))</f>
        <v>0</v>
      </c>
      <c r="Q1704" s="312">
        <f>IF(OR(J1704="",G1704=""),"",G1704+ROW()/1000000)</f>
      </c>
      <c r="R1704" s="247">
        <f>IF(Q1704="","",SUMIFS(Txn[Signed Units],Txn[Key],J1704,Txn[Transaction Order],"&lt;="&amp;Q1704))</f>
      </c>
    </row>
    <row r="1705" spans="10:18" ht="15" customHeight="1" x14ac:dyDescent="0.15">
      <c r="J1705" s="246">
        <f>IF(OR(B1705="",C1705="",E1705=""),"",B1705&amp;":"&amp;C1705&amp;":"&amp;E1705)</f>
      </c>
      <c r="K1705" s="247">
        <f>IF(A1705="","",A1705*D1705)</f>
      </c>
      <c r="L1705" s="246">
        <f>IF(A1705="","",IF(OR(A1705=1,A1705=0),H1705,0))</f>
      </c>
      <c r="M1705" s="246">
        <f>IF(A1705="","",IF(A1705=-1,H1705,0))</f>
      </c>
      <c r="N1705">
        <f>IF(J1705="","",IF(E1705="SGD",1,IF(E1705="USD",Settings!$B$22,IF(E1705="HKD",Settings!$B$23,1))))</f>
      </c>
      <c r="O1705">
        <f>IF(OR(B1705="",C1705="",E1705=""),0,(IF(A1705=-1,H1705,0)-IF(OR(A1705=1,A1705=0),H1705,0)+IF(A1705=2,H1705,0))*IF(E1705="SGD",1,IF(E1705="USD",Settings!$B$22,IF(E1705="HKD",Settings!$B$23,1))))</f>
        <v>0</v>
      </c>
      <c r="P1705">
        <f>IF(OR(B1705="",C1705="",E1705=""),0,IF(A1705=2,H1705*IF(E1705="SGD",1,IF(E1705="USD",Settings!$B$22,IF(E1705="HKD",Settings!$B$23,1))),0))</f>
        <v>0</v>
      </c>
      <c r="Q1705" s="312">
        <f>IF(OR(J1705="",G1705=""),"",G1705+ROW()/1000000)</f>
      </c>
      <c r="R1705" s="247">
        <f>IF(Q1705="","",SUMIFS(Txn[Signed Units],Txn[Key],J1705,Txn[Transaction Order],"&lt;="&amp;Q1705))</f>
      </c>
    </row>
    <row r="1706" spans="10:18" ht="15" customHeight="1" x14ac:dyDescent="0.15">
      <c r="J1706" s="246">
        <f>IF(OR(B1706="",C1706="",E1706=""),"",B1706&amp;":"&amp;C1706&amp;":"&amp;E1706)</f>
      </c>
      <c r="K1706" s="247">
        <f>IF(A1706="","",A1706*D1706)</f>
      </c>
      <c r="L1706" s="246">
        <f>IF(A1706="","",IF(OR(A1706=1,A1706=0),H1706,0))</f>
      </c>
      <c r="M1706" s="246">
        <f>IF(A1706="","",IF(A1706=-1,H1706,0))</f>
      </c>
      <c r="N1706">
        <f>IF(J1706="","",IF(E1706="SGD",1,IF(E1706="USD",Settings!$B$22,IF(E1706="HKD",Settings!$B$23,1))))</f>
      </c>
      <c r="O1706">
        <f>IF(OR(B1706="",C1706="",E1706=""),0,(IF(A1706=-1,H1706,0)-IF(OR(A1706=1,A1706=0),H1706,0)+IF(A1706=2,H1706,0))*IF(E1706="SGD",1,IF(E1706="USD",Settings!$B$22,IF(E1706="HKD",Settings!$B$23,1))))</f>
        <v>0</v>
      </c>
      <c r="P1706">
        <f>IF(OR(B1706="",C1706="",E1706=""),0,IF(A1706=2,H1706*IF(E1706="SGD",1,IF(E1706="USD",Settings!$B$22,IF(E1706="HKD",Settings!$B$23,1))),0))</f>
        <v>0</v>
      </c>
      <c r="Q1706" s="312">
        <f>IF(OR(J1706="",G1706=""),"",G1706+ROW()/1000000)</f>
      </c>
      <c r="R1706" s="247">
        <f>IF(Q1706="","",SUMIFS(Txn[Signed Units],Txn[Key],J1706,Txn[Transaction Order],"&lt;="&amp;Q1706))</f>
      </c>
    </row>
    <row r="1707" spans="10:18" ht="15" customHeight="1" x14ac:dyDescent="0.15">
      <c r="J1707" s="246">
        <f>IF(OR(B1707="",C1707="",E1707=""),"",B1707&amp;":"&amp;C1707&amp;":"&amp;E1707)</f>
      </c>
      <c r="K1707" s="247">
        <f>IF(A1707="","",A1707*D1707)</f>
      </c>
      <c r="L1707" s="246">
        <f>IF(A1707="","",IF(OR(A1707=1,A1707=0),H1707,0))</f>
      </c>
      <c r="M1707" s="246">
        <f>IF(A1707="","",IF(A1707=-1,H1707,0))</f>
      </c>
      <c r="N1707">
        <f>IF(J1707="","",IF(E1707="SGD",1,IF(E1707="USD",Settings!$B$22,IF(E1707="HKD",Settings!$B$23,1))))</f>
      </c>
      <c r="O1707">
        <f>IF(OR(B1707="",C1707="",E1707=""),0,(IF(A1707=-1,H1707,0)-IF(OR(A1707=1,A1707=0),H1707,0)+IF(A1707=2,H1707,0))*IF(E1707="SGD",1,IF(E1707="USD",Settings!$B$22,IF(E1707="HKD",Settings!$B$23,1))))</f>
        <v>0</v>
      </c>
      <c r="P1707">
        <f>IF(OR(B1707="",C1707="",E1707=""),0,IF(A1707=2,H1707*IF(E1707="SGD",1,IF(E1707="USD",Settings!$B$22,IF(E1707="HKD",Settings!$B$23,1))),0))</f>
        <v>0</v>
      </c>
      <c r="Q1707" s="312">
        <f>IF(OR(J1707="",G1707=""),"",G1707+ROW()/1000000)</f>
      </c>
      <c r="R1707" s="247">
        <f>IF(Q1707="","",SUMIFS(Txn[Signed Units],Txn[Key],J1707,Txn[Transaction Order],"&lt;="&amp;Q1707))</f>
      </c>
    </row>
    <row r="1708" spans="10:18" ht="15" customHeight="1" x14ac:dyDescent="0.15">
      <c r="J1708" s="246">
        <f>IF(OR(B1708="",C1708="",E1708=""),"",B1708&amp;":"&amp;C1708&amp;":"&amp;E1708)</f>
      </c>
      <c r="K1708" s="247">
        <f>IF(A1708="","",A1708*D1708)</f>
      </c>
      <c r="L1708" s="246">
        <f>IF(A1708="","",IF(OR(A1708=1,A1708=0),H1708,0))</f>
      </c>
      <c r="M1708" s="246">
        <f>IF(A1708="","",IF(A1708=-1,H1708,0))</f>
      </c>
      <c r="N1708">
        <f>IF(J1708="","",IF(E1708="SGD",1,IF(E1708="USD",Settings!$B$22,IF(E1708="HKD",Settings!$B$23,1))))</f>
      </c>
      <c r="O1708">
        <f>IF(OR(B1708="",C1708="",E1708=""),0,(IF(A1708=-1,H1708,0)-IF(OR(A1708=1,A1708=0),H1708,0)+IF(A1708=2,H1708,0))*IF(E1708="SGD",1,IF(E1708="USD",Settings!$B$22,IF(E1708="HKD",Settings!$B$23,1))))</f>
        <v>0</v>
      </c>
      <c r="P1708">
        <f>IF(OR(B1708="",C1708="",E1708=""),0,IF(A1708=2,H1708*IF(E1708="SGD",1,IF(E1708="USD",Settings!$B$22,IF(E1708="HKD",Settings!$B$23,1))),0))</f>
        <v>0</v>
      </c>
      <c r="Q1708" s="312">
        <f>IF(OR(J1708="",G1708=""),"",G1708+ROW()/1000000)</f>
      </c>
      <c r="R1708" s="247">
        <f>IF(Q1708="","",SUMIFS(Txn[Signed Units],Txn[Key],J1708,Txn[Transaction Order],"&lt;="&amp;Q1708))</f>
      </c>
    </row>
    <row r="1709" spans="10:18" ht="15" customHeight="1" x14ac:dyDescent="0.15">
      <c r="J1709" s="246">
        <f>IF(OR(B1709="",C1709="",E1709=""),"",B1709&amp;":"&amp;C1709&amp;":"&amp;E1709)</f>
      </c>
      <c r="K1709" s="247">
        <f>IF(A1709="","",A1709*D1709)</f>
      </c>
      <c r="L1709" s="246">
        <f>IF(A1709="","",IF(OR(A1709=1,A1709=0),H1709,0))</f>
      </c>
      <c r="M1709" s="246">
        <f>IF(A1709="","",IF(A1709=-1,H1709,0))</f>
      </c>
      <c r="N1709">
        <f>IF(J1709="","",IF(E1709="SGD",1,IF(E1709="USD",Settings!$B$22,IF(E1709="HKD",Settings!$B$23,1))))</f>
      </c>
      <c r="O1709">
        <f>IF(OR(B1709="",C1709="",E1709=""),0,(IF(A1709=-1,H1709,0)-IF(OR(A1709=1,A1709=0),H1709,0)+IF(A1709=2,H1709,0))*IF(E1709="SGD",1,IF(E1709="USD",Settings!$B$22,IF(E1709="HKD",Settings!$B$23,1))))</f>
        <v>0</v>
      </c>
      <c r="P1709">
        <f>IF(OR(B1709="",C1709="",E1709=""),0,IF(A1709=2,H1709*IF(E1709="SGD",1,IF(E1709="USD",Settings!$B$22,IF(E1709="HKD",Settings!$B$23,1))),0))</f>
        <v>0</v>
      </c>
      <c r="Q1709" s="312">
        <f>IF(OR(J1709="",G1709=""),"",G1709+ROW()/1000000)</f>
      </c>
      <c r="R1709" s="247">
        <f>IF(Q1709="","",SUMIFS(Txn[Signed Units],Txn[Key],J1709,Txn[Transaction Order],"&lt;="&amp;Q1709))</f>
      </c>
    </row>
    <row r="1710" spans="10:18" ht="15" customHeight="1" x14ac:dyDescent="0.15">
      <c r="J1710" s="246">
        <f>IF(OR(B1710="",C1710="",E1710=""),"",B1710&amp;":"&amp;C1710&amp;":"&amp;E1710)</f>
      </c>
      <c r="K1710" s="247">
        <f>IF(A1710="","",A1710*D1710)</f>
      </c>
      <c r="L1710" s="246">
        <f>IF(A1710="","",IF(OR(A1710=1,A1710=0),H1710,0))</f>
      </c>
      <c r="M1710" s="246">
        <f>IF(A1710="","",IF(A1710=-1,H1710,0))</f>
      </c>
      <c r="N1710">
        <f>IF(J1710="","",IF(E1710="SGD",1,IF(E1710="USD",Settings!$B$22,IF(E1710="HKD",Settings!$B$23,1))))</f>
      </c>
      <c r="O1710">
        <f>IF(OR(B1710="",C1710="",E1710=""),0,(IF(A1710=-1,H1710,0)-IF(OR(A1710=1,A1710=0),H1710,0)+IF(A1710=2,H1710,0))*IF(E1710="SGD",1,IF(E1710="USD",Settings!$B$22,IF(E1710="HKD",Settings!$B$23,1))))</f>
        <v>0</v>
      </c>
      <c r="P1710">
        <f>IF(OR(B1710="",C1710="",E1710=""),0,IF(A1710=2,H1710*IF(E1710="SGD",1,IF(E1710="USD",Settings!$B$22,IF(E1710="HKD",Settings!$B$23,1))),0))</f>
        <v>0</v>
      </c>
      <c r="Q1710" s="312">
        <f>IF(OR(J1710="",G1710=""),"",G1710+ROW()/1000000)</f>
      </c>
      <c r="R1710" s="247">
        <f>IF(Q1710="","",SUMIFS(Txn[Signed Units],Txn[Key],J1710,Txn[Transaction Order],"&lt;="&amp;Q1710))</f>
      </c>
    </row>
    <row r="1711" spans="10:18" ht="15" customHeight="1" x14ac:dyDescent="0.15">
      <c r="J1711" s="246">
        <f>IF(OR(B1711="",C1711="",E1711=""),"",B1711&amp;":"&amp;C1711&amp;":"&amp;E1711)</f>
      </c>
      <c r="K1711" s="247">
        <f>IF(A1711="","",A1711*D1711)</f>
      </c>
      <c r="L1711" s="246">
        <f>IF(A1711="","",IF(OR(A1711=1,A1711=0),H1711,0))</f>
      </c>
      <c r="M1711" s="246">
        <f>IF(A1711="","",IF(A1711=-1,H1711,0))</f>
      </c>
      <c r="N1711">
        <f>IF(J1711="","",IF(E1711="SGD",1,IF(E1711="USD",Settings!$B$22,IF(E1711="HKD",Settings!$B$23,1))))</f>
      </c>
      <c r="O1711">
        <f>IF(OR(B1711="",C1711="",E1711=""),0,(IF(A1711=-1,H1711,0)-IF(OR(A1711=1,A1711=0),H1711,0)+IF(A1711=2,H1711,0))*IF(E1711="SGD",1,IF(E1711="USD",Settings!$B$22,IF(E1711="HKD",Settings!$B$23,1))))</f>
        <v>0</v>
      </c>
      <c r="P1711">
        <f>IF(OR(B1711="",C1711="",E1711=""),0,IF(A1711=2,H1711*IF(E1711="SGD",1,IF(E1711="USD",Settings!$B$22,IF(E1711="HKD",Settings!$B$23,1))),0))</f>
        <v>0</v>
      </c>
      <c r="Q1711" s="312">
        <f>IF(OR(J1711="",G1711=""),"",G1711+ROW()/1000000)</f>
      </c>
      <c r="R1711" s="247">
        <f>IF(Q1711="","",SUMIFS(Txn[Signed Units],Txn[Key],J1711,Txn[Transaction Order],"&lt;="&amp;Q1711))</f>
      </c>
    </row>
    <row r="1712" spans="10:18" ht="15" customHeight="1" x14ac:dyDescent="0.15">
      <c r="J1712" s="246">
        <f>IF(OR(B1712="",C1712="",E1712=""),"",B1712&amp;":"&amp;C1712&amp;":"&amp;E1712)</f>
      </c>
      <c r="K1712" s="247">
        <f>IF(A1712="","",A1712*D1712)</f>
      </c>
      <c r="L1712" s="246">
        <f>IF(A1712="","",IF(OR(A1712=1,A1712=0),H1712,0))</f>
      </c>
      <c r="M1712" s="246">
        <f>IF(A1712="","",IF(A1712=-1,H1712,0))</f>
      </c>
      <c r="N1712">
        <f>IF(J1712="","",IF(E1712="SGD",1,IF(E1712="USD",Settings!$B$22,IF(E1712="HKD",Settings!$B$23,1))))</f>
      </c>
      <c r="O1712">
        <f>IF(OR(B1712="",C1712="",E1712=""),0,(IF(A1712=-1,H1712,0)-IF(OR(A1712=1,A1712=0),H1712,0)+IF(A1712=2,H1712,0))*IF(E1712="SGD",1,IF(E1712="USD",Settings!$B$22,IF(E1712="HKD",Settings!$B$23,1))))</f>
        <v>0</v>
      </c>
      <c r="P1712">
        <f>IF(OR(B1712="",C1712="",E1712=""),0,IF(A1712=2,H1712*IF(E1712="SGD",1,IF(E1712="USD",Settings!$B$22,IF(E1712="HKD",Settings!$B$23,1))),0))</f>
        <v>0</v>
      </c>
      <c r="Q1712" s="312">
        <f>IF(OR(J1712="",G1712=""),"",G1712+ROW()/1000000)</f>
      </c>
      <c r="R1712" s="247">
        <f>IF(Q1712="","",SUMIFS(Txn[Signed Units],Txn[Key],J1712,Txn[Transaction Order],"&lt;="&amp;Q1712))</f>
      </c>
    </row>
    <row r="1713" spans="10:18" ht="15" customHeight="1" x14ac:dyDescent="0.15">
      <c r="J1713" s="246">
        <f>IF(OR(B1713="",C1713="",E1713=""),"",B1713&amp;":"&amp;C1713&amp;":"&amp;E1713)</f>
      </c>
      <c r="K1713" s="247">
        <f>IF(A1713="","",A1713*D1713)</f>
      </c>
      <c r="L1713" s="246">
        <f>IF(A1713="","",IF(OR(A1713=1,A1713=0),H1713,0))</f>
      </c>
      <c r="M1713" s="246">
        <f>IF(A1713="","",IF(A1713=-1,H1713,0))</f>
      </c>
      <c r="N1713">
        <f>IF(J1713="","",IF(E1713="SGD",1,IF(E1713="USD",Settings!$B$22,IF(E1713="HKD",Settings!$B$23,1))))</f>
      </c>
      <c r="O1713">
        <f>IF(OR(B1713="",C1713="",E1713=""),0,(IF(A1713=-1,H1713,0)-IF(OR(A1713=1,A1713=0),H1713,0)+IF(A1713=2,H1713,0))*IF(E1713="SGD",1,IF(E1713="USD",Settings!$B$22,IF(E1713="HKD",Settings!$B$23,1))))</f>
        <v>0</v>
      </c>
      <c r="P1713">
        <f>IF(OR(B1713="",C1713="",E1713=""),0,IF(A1713=2,H1713*IF(E1713="SGD",1,IF(E1713="USD",Settings!$B$22,IF(E1713="HKD",Settings!$B$23,1))),0))</f>
        <v>0</v>
      </c>
      <c r="Q1713" s="312">
        <f>IF(OR(J1713="",G1713=""),"",G1713+ROW()/1000000)</f>
      </c>
      <c r="R1713" s="247">
        <f>IF(Q1713="","",SUMIFS(Txn[Signed Units],Txn[Key],J1713,Txn[Transaction Order],"&lt;="&amp;Q1713))</f>
      </c>
    </row>
    <row r="1714" spans="10:18" ht="15" customHeight="1" x14ac:dyDescent="0.15">
      <c r="J1714" s="246">
        <f>IF(OR(B1714="",C1714="",E1714=""),"",B1714&amp;":"&amp;C1714&amp;":"&amp;E1714)</f>
      </c>
      <c r="K1714" s="247">
        <f>IF(A1714="","",A1714*D1714)</f>
      </c>
      <c r="L1714" s="246">
        <f>IF(A1714="","",IF(OR(A1714=1,A1714=0),H1714,0))</f>
      </c>
      <c r="M1714" s="246">
        <f>IF(A1714="","",IF(A1714=-1,H1714,0))</f>
      </c>
      <c r="N1714">
        <f>IF(J1714="","",IF(E1714="SGD",1,IF(E1714="USD",Settings!$B$22,IF(E1714="HKD",Settings!$B$23,1))))</f>
      </c>
      <c r="O1714">
        <f>IF(OR(B1714="",C1714="",E1714=""),0,(IF(A1714=-1,H1714,0)-IF(OR(A1714=1,A1714=0),H1714,0)+IF(A1714=2,H1714,0))*IF(E1714="SGD",1,IF(E1714="USD",Settings!$B$22,IF(E1714="HKD",Settings!$B$23,1))))</f>
        <v>0</v>
      </c>
      <c r="P1714">
        <f>IF(OR(B1714="",C1714="",E1714=""),0,IF(A1714=2,H1714*IF(E1714="SGD",1,IF(E1714="USD",Settings!$B$22,IF(E1714="HKD",Settings!$B$23,1))),0))</f>
        <v>0</v>
      </c>
      <c r="Q1714" s="312">
        <f>IF(OR(J1714="",G1714=""),"",G1714+ROW()/1000000)</f>
      </c>
      <c r="R1714" s="247">
        <f>IF(Q1714="","",SUMIFS(Txn[Signed Units],Txn[Key],J1714,Txn[Transaction Order],"&lt;="&amp;Q1714))</f>
      </c>
    </row>
    <row r="1715" spans="10:18" ht="15" customHeight="1" x14ac:dyDescent="0.15">
      <c r="J1715" s="246">
        <f>IF(OR(B1715="",C1715="",E1715=""),"",B1715&amp;":"&amp;C1715&amp;":"&amp;E1715)</f>
      </c>
      <c r="K1715" s="247">
        <f>IF(A1715="","",A1715*D1715)</f>
      </c>
      <c r="L1715" s="246">
        <f>IF(A1715="","",IF(OR(A1715=1,A1715=0),H1715,0))</f>
      </c>
      <c r="M1715" s="246">
        <f>IF(A1715="","",IF(A1715=-1,H1715,0))</f>
      </c>
      <c r="N1715">
        <f>IF(J1715="","",IF(E1715="SGD",1,IF(E1715="USD",Settings!$B$22,IF(E1715="HKD",Settings!$B$23,1))))</f>
      </c>
      <c r="O1715">
        <f>IF(OR(B1715="",C1715="",E1715=""),0,(IF(A1715=-1,H1715,0)-IF(OR(A1715=1,A1715=0),H1715,0)+IF(A1715=2,H1715,0))*IF(E1715="SGD",1,IF(E1715="USD",Settings!$B$22,IF(E1715="HKD",Settings!$B$23,1))))</f>
        <v>0</v>
      </c>
      <c r="P1715">
        <f>IF(OR(B1715="",C1715="",E1715=""),0,IF(A1715=2,H1715*IF(E1715="SGD",1,IF(E1715="USD",Settings!$B$22,IF(E1715="HKD",Settings!$B$23,1))),0))</f>
        <v>0</v>
      </c>
      <c r="Q1715" s="312">
        <f>IF(OR(J1715="",G1715=""),"",G1715+ROW()/1000000)</f>
      </c>
      <c r="R1715" s="247">
        <f>IF(Q1715="","",SUMIFS(Txn[Signed Units],Txn[Key],J1715,Txn[Transaction Order],"&lt;="&amp;Q1715))</f>
      </c>
    </row>
    <row r="1716" spans="10:18" ht="15" customHeight="1" x14ac:dyDescent="0.15">
      <c r="J1716" s="246">
        <f>IF(OR(B1716="",C1716="",E1716=""),"",B1716&amp;":"&amp;C1716&amp;":"&amp;E1716)</f>
      </c>
      <c r="K1716" s="247">
        <f>IF(A1716="","",A1716*D1716)</f>
      </c>
      <c r="L1716" s="246">
        <f>IF(A1716="","",IF(OR(A1716=1,A1716=0),H1716,0))</f>
      </c>
      <c r="M1716" s="246">
        <f>IF(A1716="","",IF(A1716=-1,H1716,0))</f>
      </c>
      <c r="N1716">
        <f>IF(J1716="","",IF(E1716="SGD",1,IF(E1716="USD",Settings!$B$22,IF(E1716="HKD",Settings!$B$23,1))))</f>
      </c>
      <c r="O1716">
        <f>IF(OR(B1716="",C1716="",E1716=""),0,(IF(A1716=-1,H1716,0)-IF(OR(A1716=1,A1716=0),H1716,0)+IF(A1716=2,H1716,0))*IF(E1716="SGD",1,IF(E1716="USD",Settings!$B$22,IF(E1716="HKD",Settings!$B$23,1))))</f>
        <v>0</v>
      </c>
      <c r="P1716">
        <f>IF(OR(B1716="",C1716="",E1716=""),0,IF(A1716=2,H1716*IF(E1716="SGD",1,IF(E1716="USD",Settings!$B$22,IF(E1716="HKD",Settings!$B$23,1))),0))</f>
        <v>0</v>
      </c>
      <c r="Q1716" s="312">
        <f>IF(OR(J1716="",G1716=""),"",G1716+ROW()/1000000)</f>
      </c>
      <c r="R1716" s="247">
        <f>IF(Q1716="","",SUMIFS(Txn[Signed Units],Txn[Key],J1716,Txn[Transaction Order],"&lt;="&amp;Q1716))</f>
      </c>
    </row>
    <row r="1717" spans="10:18" ht="15" customHeight="1" x14ac:dyDescent="0.15">
      <c r="J1717" s="246">
        <f>IF(OR(B1717="",C1717="",E1717=""),"",B1717&amp;":"&amp;C1717&amp;":"&amp;E1717)</f>
      </c>
      <c r="K1717" s="247">
        <f>IF(A1717="","",A1717*D1717)</f>
      </c>
      <c r="L1717" s="246">
        <f>IF(A1717="","",IF(OR(A1717=1,A1717=0),H1717,0))</f>
      </c>
      <c r="M1717" s="246">
        <f>IF(A1717="","",IF(A1717=-1,H1717,0))</f>
      </c>
      <c r="N1717">
        <f>IF(J1717="","",IF(E1717="SGD",1,IF(E1717="USD",Settings!$B$22,IF(E1717="HKD",Settings!$B$23,1))))</f>
      </c>
      <c r="O1717">
        <f>IF(OR(B1717="",C1717="",E1717=""),0,(IF(A1717=-1,H1717,0)-IF(OR(A1717=1,A1717=0),H1717,0)+IF(A1717=2,H1717,0))*IF(E1717="SGD",1,IF(E1717="USD",Settings!$B$22,IF(E1717="HKD",Settings!$B$23,1))))</f>
        <v>0</v>
      </c>
      <c r="P1717">
        <f>IF(OR(B1717="",C1717="",E1717=""),0,IF(A1717=2,H1717*IF(E1717="SGD",1,IF(E1717="USD",Settings!$B$22,IF(E1717="HKD",Settings!$B$23,1))),0))</f>
        <v>0</v>
      </c>
      <c r="Q1717" s="312">
        <f>IF(OR(J1717="",G1717=""),"",G1717+ROW()/1000000)</f>
      </c>
      <c r="R1717" s="247">
        <f>IF(Q1717="","",SUMIFS(Txn[Signed Units],Txn[Key],J1717,Txn[Transaction Order],"&lt;="&amp;Q1717))</f>
      </c>
    </row>
    <row r="1718" spans="10:18" ht="15" customHeight="1" x14ac:dyDescent="0.15">
      <c r="J1718" s="246">
        <f>IF(OR(B1718="",C1718="",E1718=""),"",B1718&amp;":"&amp;C1718&amp;":"&amp;E1718)</f>
      </c>
      <c r="K1718" s="247">
        <f>IF(A1718="","",A1718*D1718)</f>
      </c>
      <c r="L1718" s="246">
        <f>IF(A1718="","",IF(OR(A1718=1,A1718=0),H1718,0))</f>
      </c>
      <c r="M1718" s="246">
        <f>IF(A1718="","",IF(A1718=-1,H1718,0))</f>
      </c>
      <c r="N1718">
        <f>IF(J1718="","",IF(E1718="SGD",1,IF(E1718="USD",Settings!$B$22,IF(E1718="HKD",Settings!$B$23,1))))</f>
      </c>
      <c r="O1718">
        <f>IF(OR(B1718="",C1718="",E1718=""),0,(IF(A1718=-1,H1718,0)-IF(OR(A1718=1,A1718=0),H1718,0)+IF(A1718=2,H1718,0))*IF(E1718="SGD",1,IF(E1718="USD",Settings!$B$22,IF(E1718="HKD",Settings!$B$23,1))))</f>
        <v>0</v>
      </c>
      <c r="P1718">
        <f>IF(OR(B1718="",C1718="",E1718=""),0,IF(A1718=2,H1718*IF(E1718="SGD",1,IF(E1718="USD",Settings!$B$22,IF(E1718="HKD",Settings!$B$23,1))),0))</f>
        <v>0</v>
      </c>
      <c r="Q1718" s="312">
        <f>IF(OR(J1718="",G1718=""),"",G1718+ROW()/1000000)</f>
      </c>
      <c r="R1718" s="247">
        <f>IF(Q1718="","",SUMIFS(Txn[Signed Units],Txn[Key],J1718,Txn[Transaction Order],"&lt;="&amp;Q1718))</f>
      </c>
    </row>
    <row r="1719" spans="10:18" ht="15" customHeight="1" x14ac:dyDescent="0.15">
      <c r="J1719" s="246">
        <f>IF(OR(B1719="",C1719="",E1719=""),"",B1719&amp;":"&amp;C1719&amp;":"&amp;E1719)</f>
      </c>
      <c r="K1719" s="247">
        <f>IF(A1719="","",A1719*D1719)</f>
      </c>
      <c r="L1719" s="246">
        <f>IF(A1719="","",IF(OR(A1719=1,A1719=0),H1719,0))</f>
      </c>
      <c r="M1719" s="246">
        <f>IF(A1719="","",IF(A1719=-1,H1719,0))</f>
      </c>
      <c r="N1719">
        <f>IF(J1719="","",IF(E1719="SGD",1,IF(E1719="USD",Settings!$B$22,IF(E1719="HKD",Settings!$B$23,1))))</f>
      </c>
      <c r="O1719">
        <f>IF(OR(B1719="",C1719="",E1719=""),0,(IF(A1719=-1,H1719,0)-IF(OR(A1719=1,A1719=0),H1719,0)+IF(A1719=2,H1719,0))*IF(E1719="SGD",1,IF(E1719="USD",Settings!$B$22,IF(E1719="HKD",Settings!$B$23,1))))</f>
        <v>0</v>
      </c>
      <c r="P1719">
        <f>IF(OR(B1719="",C1719="",E1719=""),0,IF(A1719=2,H1719*IF(E1719="SGD",1,IF(E1719="USD",Settings!$B$22,IF(E1719="HKD",Settings!$B$23,1))),0))</f>
        <v>0</v>
      </c>
      <c r="Q1719" s="312">
        <f>IF(OR(J1719="",G1719=""),"",G1719+ROW()/1000000)</f>
      </c>
      <c r="R1719" s="247">
        <f>IF(Q1719="","",SUMIFS(Txn[Signed Units],Txn[Key],J1719,Txn[Transaction Order],"&lt;="&amp;Q1719))</f>
      </c>
    </row>
    <row r="1720" spans="10:18" ht="15" customHeight="1" x14ac:dyDescent="0.15">
      <c r="J1720" s="246">
        <f>IF(OR(B1720="",C1720="",E1720=""),"",B1720&amp;":"&amp;C1720&amp;":"&amp;E1720)</f>
      </c>
      <c r="K1720" s="247">
        <f>IF(A1720="","",A1720*D1720)</f>
      </c>
      <c r="L1720" s="246">
        <f>IF(A1720="","",IF(OR(A1720=1,A1720=0),H1720,0))</f>
      </c>
      <c r="M1720" s="246">
        <f>IF(A1720="","",IF(A1720=-1,H1720,0))</f>
      </c>
      <c r="N1720">
        <f>IF(J1720="","",IF(E1720="SGD",1,IF(E1720="USD",Settings!$B$22,IF(E1720="HKD",Settings!$B$23,1))))</f>
      </c>
      <c r="O1720">
        <f>IF(OR(B1720="",C1720="",E1720=""),0,(IF(A1720=-1,H1720,0)-IF(OR(A1720=1,A1720=0),H1720,0)+IF(A1720=2,H1720,0))*IF(E1720="SGD",1,IF(E1720="USD",Settings!$B$22,IF(E1720="HKD",Settings!$B$23,1))))</f>
        <v>0</v>
      </c>
      <c r="P1720">
        <f>IF(OR(B1720="",C1720="",E1720=""),0,IF(A1720=2,H1720*IF(E1720="SGD",1,IF(E1720="USD",Settings!$B$22,IF(E1720="HKD",Settings!$B$23,1))),0))</f>
        <v>0</v>
      </c>
      <c r="Q1720" s="312">
        <f>IF(OR(J1720="",G1720=""),"",G1720+ROW()/1000000)</f>
      </c>
      <c r="R1720" s="247">
        <f>IF(Q1720="","",SUMIFS(Txn[Signed Units],Txn[Key],J1720,Txn[Transaction Order],"&lt;="&amp;Q1720))</f>
      </c>
    </row>
    <row r="1721" spans="10:18" ht="15" customHeight="1" x14ac:dyDescent="0.15">
      <c r="J1721" s="246">
        <f>IF(OR(B1721="",C1721="",E1721=""),"",B1721&amp;":"&amp;C1721&amp;":"&amp;E1721)</f>
      </c>
      <c r="K1721" s="247">
        <f>IF(A1721="","",A1721*D1721)</f>
      </c>
      <c r="L1721" s="246">
        <f>IF(A1721="","",IF(OR(A1721=1,A1721=0),H1721,0))</f>
      </c>
      <c r="M1721" s="246">
        <f>IF(A1721="","",IF(A1721=-1,H1721,0))</f>
      </c>
      <c r="N1721">
        <f>IF(J1721="","",IF(E1721="SGD",1,IF(E1721="USD",Settings!$B$22,IF(E1721="HKD",Settings!$B$23,1))))</f>
      </c>
      <c r="O1721">
        <f>IF(OR(B1721="",C1721="",E1721=""),0,(IF(A1721=-1,H1721,0)-IF(OR(A1721=1,A1721=0),H1721,0)+IF(A1721=2,H1721,0))*IF(E1721="SGD",1,IF(E1721="USD",Settings!$B$22,IF(E1721="HKD",Settings!$B$23,1))))</f>
        <v>0</v>
      </c>
      <c r="P1721">
        <f>IF(OR(B1721="",C1721="",E1721=""),0,IF(A1721=2,H1721*IF(E1721="SGD",1,IF(E1721="USD",Settings!$B$22,IF(E1721="HKD",Settings!$B$23,1))),0))</f>
        <v>0</v>
      </c>
      <c r="Q1721" s="312">
        <f>IF(OR(J1721="",G1721=""),"",G1721+ROW()/1000000)</f>
      </c>
      <c r="R1721" s="247">
        <f>IF(Q1721="","",SUMIFS(Txn[Signed Units],Txn[Key],J1721,Txn[Transaction Order],"&lt;="&amp;Q1721))</f>
      </c>
    </row>
    <row r="1722" spans="10:18" ht="15" customHeight="1" x14ac:dyDescent="0.15">
      <c r="J1722" s="246">
        <f>IF(OR(B1722="",C1722="",E1722=""),"",B1722&amp;":"&amp;C1722&amp;":"&amp;E1722)</f>
      </c>
      <c r="K1722" s="247">
        <f>IF(A1722="","",A1722*D1722)</f>
      </c>
      <c r="L1722" s="246">
        <f>IF(A1722="","",IF(OR(A1722=1,A1722=0),H1722,0))</f>
      </c>
      <c r="M1722" s="246">
        <f>IF(A1722="","",IF(A1722=-1,H1722,0))</f>
      </c>
      <c r="N1722">
        <f>IF(J1722="","",IF(E1722="SGD",1,IF(E1722="USD",Settings!$B$22,IF(E1722="HKD",Settings!$B$23,1))))</f>
      </c>
      <c r="O1722">
        <f>IF(OR(B1722="",C1722="",E1722=""),0,(IF(A1722=-1,H1722,0)-IF(OR(A1722=1,A1722=0),H1722,0)+IF(A1722=2,H1722,0))*IF(E1722="SGD",1,IF(E1722="USD",Settings!$B$22,IF(E1722="HKD",Settings!$B$23,1))))</f>
        <v>0</v>
      </c>
      <c r="P1722">
        <f>IF(OR(B1722="",C1722="",E1722=""),0,IF(A1722=2,H1722*IF(E1722="SGD",1,IF(E1722="USD",Settings!$B$22,IF(E1722="HKD",Settings!$B$23,1))),0))</f>
        <v>0</v>
      </c>
      <c r="Q1722" s="312">
        <f>IF(OR(J1722="",G1722=""),"",G1722+ROW()/1000000)</f>
      </c>
      <c r="R1722" s="247">
        <f>IF(Q1722="","",SUMIFS(Txn[Signed Units],Txn[Key],J1722,Txn[Transaction Order],"&lt;="&amp;Q1722))</f>
      </c>
    </row>
    <row r="1723" spans="10:18" ht="15" customHeight="1" x14ac:dyDescent="0.15">
      <c r="J1723" s="246">
        <f>IF(OR(B1723="",C1723="",E1723=""),"",B1723&amp;":"&amp;C1723&amp;":"&amp;E1723)</f>
      </c>
      <c r="K1723" s="247">
        <f>IF(A1723="","",A1723*D1723)</f>
      </c>
      <c r="L1723" s="246">
        <f>IF(A1723="","",IF(OR(A1723=1,A1723=0),H1723,0))</f>
      </c>
      <c r="M1723" s="246">
        <f>IF(A1723="","",IF(A1723=-1,H1723,0))</f>
      </c>
      <c r="N1723">
        <f>IF(J1723="","",IF(E1723="SGD",1,IF(E1723="USD",Settings!$B$22,IF(E1723="HKD",Settings!$B$23,1))))</f>
      </c>
      <c r="O1723">
        <f>IF(OR(B1723="",C1723="",E1723=""),0,(IF(A1723=-1,H1723,0)-IF(OR(A1723=1,A1723=0),H1723,0)+IF(A1723=2,H1723,0))*IF(E1723="SGD",1,IF(E1723="USD",Settings!$B$22,IF(E1723="HKD",Settings!$B$23,1))))</f>
        <v>0</v>
      </c>
      <c r="P1723">
        <f>IF(OR(B1723="",C1723="",E1723=""),0,IF(A1723=2,H1723*IF(E1723="SGD",1,IF(E1723="USD",Settings!$B$22,IF(E1723="HKD",Settings!$B$23,1))),0))</f>
        <v>0</v>
      </c>
      <c r="Q1723" s="312">
        <f>IF(OR(J1723="",G1723=""),"",G1723+ROW()/1000000)</f>
      </c>
      <c r="R1723" s="247">
        <f>IF(Q1723="","",SUMIFS(Txn[Signed Units],Txn[Key],J1723,Txn[Transaction Order],"&lt;="&amp;Q1723))</f>
      </c>
    </row>
    <row r="1724" spans="10:18" ht="15" customHeight="1" x14ac:dyDescent="0.15">
      <c r="J1724" s="246">
        <f>IF(OR(B1724="",C1724="",E1724=""),"",B1724&amp;":"&amp;C1724&amp;":"&amp;E1724)</f>
      </c>
      <c r="K1724" s="247">
        <f>IF(A1724="","",A1724*D1724)</f>
      </c>
      <c r="L1724" s="246">
        <f>IF(A1724="","",IF(OR(A1724=1,A1724=0),H1724,0))</f>
      </c>
      <c r="M1724" s="246">
        <f>IF(A1724="","",IF(A1724=-1,H1724,0))</f>
      </c>
      <c r="N1724">
        <f>IF(J1724="","",IF(E1724="SGD",1,IF(E1724="USD",Settings!$B$22,IF(E1724="HKD",Settings!$B$23,1))))</f>
      </c>
      <c r="O1724">
        <f>IF(OR(B1724="",C1724="",E1724=""),0,(IF(A1724=-1,H1724,0)-IF(OR(A1724=1,A1724=0),H1724,0)+IF(A1724=2,H1724,0))*IF(E1724="SGD",1,IF(E1724="USD",Settings!$B$22,IF(E1724="HKD",Settings!$B$23,1))))</f>
        <v>0</v>
      </c>
      <c r="P1724">
        <f>IF(OR(B1724="",C1724="",E1724=""),0,IF(A1724=2,H1724*IF(E1724="SGD",1,IF(E1724="USD",Settings!$B$22,IF(E1724="HKD",Settings!$B$23,1))),0))</f>
        <v>0</v>
      </c>
      <c r="Q1724" s="312">
        <f>IF(OR(J1724="",G1724=""),"",G1724+ROW()/1000000)</f>
      </c>
      <c r="R1724" s="247">
        <f>IF(Q1724="","",SUMIFS(Txn[Signed Units],Txn[Key],J1724,Txn[Transaction Order],"&lt;="&amp;Q1724))</f>
      </c>
    </row>
    <row r="1725" spans="10:18" ht="15" customHeight="1" x14ac:dyDescent="0.15">
      <c r="J1725" s="246">
        <f>IF(OR(B1725="",C1725="",E1725=""),"",B1725&amp;":"&amp;C1725&amp;":"&amp;E1725)</f>
      </c>
      <c r="K1725" s="247">
        <f>IF(A1725="","",A1725*D1725)</f>
      </c>
      <c r="L1725" s="246">
        <f>IF(A1725="","",IF(OR(A1725=1,A1725=0),H1725,0))</f>
      </c>
      <c r="M1725" s="246">
        <f>IF(A1725="","",IF(A1725=-1,H1725,0))</f>
      </c>
      <c r="N1725">
        <f>IF(J1725="","",IF(E1725="SGD",1,IF(E1725="USD",Settings!$B$22,IF(E1725="HKD",Settings!$B$23,1))))</f>
      </c>
      <c r="O1725">
        <f>IF(OR(B1725="",C1725="",E1725=""),0,(IF(A1725=-1,H1725,0)-IF(OR(A1725=1,A1725=0),H1725,0)+IF(A1725=2,H1725,0))*IF(E1725="SGD",1,IF(E1725="USD",Settings!$B$22,IF(E1725="HKD",Settings!$B$23,1))))</f>
        <v>0</v>
      </c>
      <c r="P1725">
        <f>IF(OR(B1725="",C1725="",E1725=""),0,IF(A1725=2,H1725*IF(E1725="SGD",1,IF(E1725="USD",Settings!$B$22,IF(E1725="HKD",Settings!$B$23,1))),0))</f>
        <v>0</v>
      </c>
      <c r="Q1725" s="312">
        <f>IF(OR(J1725="",G1725=""),"",G1725+ROW()/1000000)</f>
      </c>
      <c r="R1725" s="247">
        <f>IF(Q1725="","",SUMIFS(Txn[Signed Units],Txn[Key],J1725,Txn[Transaction Order],"&lt;="&amp;Q1725))</f>
      </c>
    </row>
    <row r="1726" spans="10:18" ht="15" customHeight="1" x14ac:dyDescent="0.15">
      <c r="J1726" s="246">
        <f>IF(OR(B1726="",C1726="",E1726=""),"",B1726&amp;":"&amp;C1726&amp;":"&amp;E1726)</f>
      </c>
      <c r="K1726" s="247">
        <f>IF(A1726="","",A1726*D1726)</f>
      </c>
      <c r="L1726" s="246">
        <f>IF(A1726="","",IF(OR(A1726=1,A1726=0),H1726,0))</f>
      </c>
      <c r="M1726" s="246">
        <f>IF(A1726="","",IF(A1726=-1,H1726,0))</f>
      </c>
      <c r="N1726">
        <f>IF(J1726="","",IF(E1726="SGD",1,IF(E1726="USD",Settings!$B$22,IF(E1726="HKD",Settings!$B$23,1))))</f>
      </c>
      <c r="O1726">
        <f>IF(OR(B1726="",C1726="",E1726=""),0,(IF(A1726=-1,H1726,0)-IF(OR(A1726=1,A1726=0),H1726,0)+IF(A1726=2,H1726,0))*IF(E1726="SGD",1,IF(E1726="USD",Settings!$B$22,IF(E1726="HKD",Settings!$B$23,1))))</f>
        <v>0</v>
      </c>
      <c r="P1726">
        <f>IF(OR(B1726="",C1726="",E1726=""),0,IF(A1726=2,H1726*IF(E1726="SGD",1,IF(E1726="USD",Settings!$B$22,IF(E1726="HKD",Settings!$B$23,1))),0))</f>
        <v>0</v>
      </c>
      <c r="Q1726" s="312">
        <f>IF(OR(J1726="",G1726=""),"",G1726+ROW()/1000000)</f>
      </c>
      <c r="R1726" s="247">
        <f>IF(Q1726="","",SUMIFS(Txn[Signed Units],Txn[Key],J1726,Txn[Transaction Order],"&lt;="&amp;Q1726))</f>
      </c>
    </row>
    <row r="1727" spans="10:18" ht="15" customHeight="1" x14ac:dyDescent="0.15">
      <c r="J1727" s="246">
        <f>IF(OR(B1727="",C1727="",E1727=""),"",B1727&amp;":"&amp;C1727&amp;":"&amp;E1727)</f>
      </c>
      <c r="K1727" s="247">
        <f>IF(A1727="","",A1727*D1727)</f>
      </c>
      <c r="L1727" s="246">
        <f>IF(A1727="","",IF(OR(A1727=1,A1727=0),H1727,0))</f>
      </c>
      <c r="M1727" s="246">
        <f>IF(A1727="","",IF(A1727=-1,H1727,0))</f>
      </c>
      <c r="N1727">
        <f>IF(J1727="","",IF(E1727="SGD",1,IF(E1727="USD",Settings!$B$22,IF(E1727="HKD",Settings!$B$23,1))))</f>
      </c>
      <c r="O1727">
        <f>IF(OR(B1727="",C1727="",E1727=""),0,(IF(A1727=-1,H1727,0)-IF(OR(A1727=1,A1727=0),H1727,0)+IF(A1727=2,H1727,0))*IF(E1727="SGD",1,IF(E1727="USD",Settings!$B$22,IF(E1727="HKD",Settings!$B$23,1))))</f>
        <v>0</v>
      </c>
      <c r="P1727">
        <f>IF(OR(B1727="",C1727="",E1727=""),0,IF(A1727=2,H1727*IF(E1727="SGD",1,IF(E1727="USD",Settings!$B$22,IF(E1727="HKD",Settings!$B$23,1))),0))</f>
        <v>0</v>
      </c>
      <c r="Q1727" s="312">
        <f>IF(OR(J1727="",G1727=""),"",G1727+ROW()/1000000)</f>
      </c>
      <c r="R1727" s="247">
        <f>IF(Q1727="","",SUMIFS(Txn[Signed Units],Txn[Key],J1727,Txn[Transaction Order],"&lt;="&amp;Q1727))</f>
      </c>
    </row>
    <row r="1728" spans="10:18" ht="15" customHeight="1" x14ac:dyDescent="0.15">
      <c r="J1728" s="246">
        <f>IF(OR(B1728="",C1728="",E1728=""),"",B1728&amp;":"&amp;C1728&amp;":"&amp;E1728)</f>
      </c>
      <c r="K1728" s="247">
        <f>IF(A1728="","",A1728*D1728)</f>
      </c>
      <c r="L1728" s="246">
        <f>IF(A1728="","",IF(OR(A1728=1,A1728=0),H1728,0))</f>
      </c>
      <c r="M1728" s="246">
        <f>IF(A1728="","",IF(A1728=-1,H1728,0))</f>
      </c>
      <c r="N1728">
        <f>IF(J1728="","",IF(E1728="SGD",1,IF(E1728="USD",Settings!$B$22,IF(E1728="HKD",Settings!$B$23,1))))</f>
      </c>
      <c r="O1728">
        <f>IF(OR(B1728="",C1728="",E1728=""),0,(IF(A1728=-1,H1728,0)-IF(OR(A1728=1,A1728=0),H1728,0)+IF(A1728=2,H1728,0))*IF(E1728="SGD",1,IF(E1728="USD",Settings!$B$22,IF(E1728="HKD",Settings!$B$23,1))))</f>
        <v>0</v>
      </c>
      <c r="P1728">
        <f>IF(OR(B1728="",C1728="",E1728=""),0,IF(A1728=2,H1728*IF(E1728="SGD",1,IF(E1728="USD",Settings!$B$22,IF(E1728="HKD",Settings!$B$23,1))),0))</f>
        <v>0</v>
      </c>
      <c r="Q1728" s="312">
        <f>IF(OR(J1728="",G1728=""),"",G1728+ROW()/1000000)</f>
      </c>
      <c r="R1728" s="247">
        <f>IF(Q1728="","",SUMIFS(Txn[Signed Units],Txn[Key],J1728,Txn[Transaction Order],"&lt;="&amp;Q1728))</f>
      </c>
    </row>
    <row r="1729" spans="10:18" ht="15" customHeight="1" x14ac:dyDescent="0.15">
      <c r="J1729" s="246">
        <f>IF(OR(B1729="",C1729="",E1729=""),"",B1729&amp;":"&amp;C1729&amp;":"&amp;E1729)</f>
      </c>
      <c r="K1729" s="247">
        <f>IF(A1729="","",A1729*D1729)</f>
      </c>
      <c r="L1729" s="246">
        <f>IF(A1729="","",IF(OR(A1729=1,A1729=0),H1729,0))</f>
      </c>
      <c r="M1729" s="246">
        <f>IF(A1729="","",IF(A1729=-1,H1729,0))</f>
      </c>
      <c r="N1729">
        <f>IF(J1729="","",IF(E1729="SGD",1,IF(E1729="USD",Settings!$B$22,IF(E1729="HKD",Settings!$B$23,1))))</f>
      </c>
      <c r="O1729">
        <f>IF(OR(B1729="",C1729="",E1729=""),0,(IF(A1729=-1,H1729,0)-IF(OR(A1729=1,A1729=0),H1729,0)+IF(A1729=2,H1729,0))*IF(E1729="SGD",1,IF(E1729="USD",Settings!$B$22,IF(E1729="HKD",Settings!$B$23,1))))</f>
        <v>0</v>
      </c>
      <c r="P1729">
        <f>IF(OR(B1729="",C1729="",E1729=""),0,IF(A1729=2,H1729*IF(E1729="SGD",1,IF(E1729="USD",Settings!$B$22,IF(E1729="HKD",Settings!$B$23,1))),0))</f>
        <v>0</v>
      </c>
      <c r="Q1729" s="312">
        <f>IF(OR(J1729="",G1729=""),"",G1729+ROW()/1000000)</f>
      </c>
      <c r="R1729" s="247">
        <f>IF(Q1729="","",SUMIFS(Txn[Signed Units],Txn[Key],J1729,Txn[Transaction Order],"&lt;="&amp;Q1729))</f>
      </c>
    </row>
    <row r="1730" spans="10:18" ht="15" customHeight="1" x14ac:dyDescent="0.15">
      <c r="J1730" s="246">
        <f>IF(OR(B1730="",C1730="",E1730=""),"",B1730&amp;":"&amp;C1730&amp;":"&amp;E1730)</f>
      </c>
      <c r="K1730" s="247">
        <f>IF(A1730="","",A1730*D1730)</f>
      </c>
      <c r="L1730" s="246">
        <f>IF(A1730="","",IF(OR(A1730=1,A1730=0),H1730,0))</f>
      </c>
      <c r="M1730" s="246">
        <f>IF(A1730="","",IF(A1730=-1,H1730,0))</f>
      </c>
      <c r="N1730">
        <f>IF(J1730="","",IF(E1730="SGD",1,IF(E1730="USD",Settings!$B$22,IF(E1730="HKD",Settings!$B$23,1))))</f>
      </c>
      <c r="O1730">
        <f>IF(OR(B1730="",C1730="",E1730=""),0,(IF(A1730=-1,H1730,0)-IF(OR(A1730=1,A1730=0),H1730,0)+IF(A1730=2,H1730,0))*IF(E1730="SGD",1,IF(E1730="USD",Settings!$B$22,IF(E1730="HKD",Settings!$B$23,1))))</f>
        <v>0</v>
      </c>
      <c r="P1730">
        <f>IF(OR(B1730="",C1730="",E1730=""),0,IF(A1730=2,H1730*IF(E1730="SGD",1,IF(E1730="USD",Settings!$B$22,IF(E1730="HKD",Settings!$B$23,1))),0))</f>
        <v>0</v>
      </c>
      <c r="Q1730" s="312">
        <f>IF(OR(J1730="",G1730=""),"",G1730+ROW()/1000000)</f>
      </c>
      <c r="R1730" s="247">
        <f>IF(Q1730="","",SUMIFS(Txn[Signed Units],Txn[Key],J1730,Txn[Transaction Order],"&lt;="&amp;Q1730))</f>
      </c>
    </row>
    <row r="1731" spans="10:18" ht="15" customHeight="1" x14ac:dyDescent="0.15">
      <c r="J1731" s="246">
        <f>IF(OR(B1731="",C1731="",E1731=""),"",B1731&amp;":"&amp;C1731&amp;":"&amp;E1731)</f>
      </c>
      <c r="K1731" s="247">
        <f>IF(A1731="","",A1731*D1731)</f>
      </c>
      <c r="L1731" s="246">
        <f>IF(A1731="","",IF(OR(A1731=1,A1731=0),H1731,0))</f>
      </c>
      <c r="M1731" s="246">
        <f>IF(A1731="","",IF(A1731=-1,H1731,0))</f>
      </c>
      <c r="N1731">
        <f>IF(J1731="","",IF(E1731="SGD",1,IF(E1731="USD",Settings!$B$22,IF(E1731="HKD",Settings!$B$23,1))))</f>
      </c>
      <c r="O1731">
        <f>IF(OR(B1731="",C1731="",E1731=""),0,(IF(A1731=-1,H1731,0)-IF(OR(A1731=1,A1731=0),H1731,0)+IF(A1731=2,H1731,0))*IF(E1731="SGD",1,IF(E1731="USD",Settings!$B$22,IF(E1731="HKD",Settings!$B$23,1))))</f>
        <v>0</v>
      </c>
      <c r="P1731">
        <f>IF(OR(B1731="",C1731="",E1731=""),0,IF(A1731=2,H1731*IF(E1731="SGD",1,IF(E1731="USD",Settings!$B$22,IF(E1731="HKD",Settings!$B$23,1))),0))</f>
        <v>0</v>
      </c>
      <c r="Q1731" s="312">
        <f>IF(OR(J1731="",G1731=""),"",G1731+ROW()/1000000)</f>
      </c>
      <c r="R1731" s="247">
        <f>IF(Q1731="","",SUMIFS(Txn[Signed Units],Txn[Key],J1731,Txn[Transaction Order],"&lt;="&amp;Q1731))</f>
      </c>
    </row>
    <row r="1732" spans="10:18" ht="15" customHeight="1" x14ac:dyDescent="0.15">
      <c r="J1732" s="246">
        <f>IF(OR(B1732="",C1732="",E1732=""),"",B1732&amp;":"&amp;C1732&amp;":"&amp;E1732)</f>
      </c>
      <c r="K1732" s="247">
        <f>IF(A1732="","",A1732*D1732)</f>
      </c>
      <c r="L1732" s="246">
        <f>IF(A1732="","",IF(OR(A1732=1,A1732=0),H1732,0))</f>
      </c>
      <c r="M1732" s="246">
        <f>IF(A1732="","",IF(A1732=-1,H1732,0))</f>
      </c>
      <c r="N1732">
        <f>IF(J1732="","",IF(E1732="SGD",1,IF(E1732="USD",Settings!$B$22,IF(E1732="HKD",Settings!$B$23,1))))</f>
      </c>
      <c r="O1732">
        <f>IF(OR(B1732="",C1732="",E1732=""),0,(IF(A1732=-1,H1732,0)-IF(OR(A1732=1,A1732=0),H1732,0)+IF(A1732=2,H1732,0))*IF(E1732="SGD",1,IF(E1732="USD",Settings!$B$22,IF(E1732="HKD",Settings!$B$23,1))))</f>
        <v>0</v>
      </c>
      <c r="P1732">
        <f>IF(OR(B1732="",C1732="",E1732=""),0,IF(A1732=2,H1732*IF(E1732="SGD",1,IF(E1732="USD",Settings!$B$22,IF(E1732="HKD",Settings!$B$23,1))),0))</f>
        <v>0</v>
      </c>
      <c r="Q1732" s="312">
        <f>IF(OR(J1732="",G1732=""),"",G1732+ROW()/1000000)</f>
      </c>
      <c r="R1732" s="247">
        <f>IF(Q1732="","",SUMIFS(Txn[Signed Units],Txn[Key],J1732,Txn[Transaction Order],"&lt;="&amp;Q1732))</f>
      </c>
    </row>
    <row r="1733" spans="10:18" ht="15" customHeight="1" x14ac:dyDescent="0.15">
      <c r="J1733" s="246">
        <f>IF(OR(B1733="",C1733="",E1733=""),"",B1733&amp;":"&amp;C1733&amp;":"&amp;E1733)</f>
      </c>
      <c r="K1733" s="247">
        <f>IF(A1733="","",A1733*D1733)</f>
      </c>
      <c r="L1733" s="246">
        <f>IF(A1733="","",IF(OR(A1733=1,A1733=0),H1733,0))</f>
      </c>
      <c r="M1733" s="246">
        <f>IF(A1733="","",IF(A1733=-1,H1733,0))</f>
      </c>
      <c r="N1733">
        <f>IF(J1733="","",IF(E1733="SGD",1,IF(E1733="USD",Settings!$B$22,IF(E1733="HKD",Settings!$B$23,1))))</f>
      </c>
      <c r="O1733">
        <f>IF(OR(B1733="",C1733="",E1733=""),0,(IF(A1733=-1,H1733,0)-IF(OR(A1733=1,A1733=0),H1733,0)+IF(A1733=2,H1733,0))*IF(E1733="SGD",1,IF(E1733="USD",Settings!$B$22,IF(E1733="HKD",Settings!$B$23,1))))</f>
        <v>0</v>
      </c>
      <c r="P1733">
        <f>IF(OR(B1733="",C1733="",E1733=""),0,IF(A1733=2,H1733*IF(E1733="SGD",1,IF(E1733="USD",Settings!$B$22,IF(E1733="HKD",Settings!$B$23,1))),0))</f>
        <v>0</v>
      </c>
      <c r="Q1733" s="312">
        <f>IF(OR(J1733="",G1733=""),"",G1733+ROW()/1000000)</f>
      </c>
      <c r="R1733" s="247">
        <f>IF(Q1733="","",SUMIFS(Txn[Signed Units],Txn[Key],J1733,Txn[Transaction Order],"&lt;="&amp;Q1733))</f>
      </c>
    </row>
    <row r="1734" spans="10:18" ht="15" customHeight="1" x14ac:dyDescent="0.15">
      <c r="J1734" s="246">
        <f>IF(OR(B1734="",C1734="",E1734=""),"",B1734&amp;":"&amp;C1734&amp;":"&amp;E1734)</f>
      </c>
      <c r="K1734" s="247">
        <f>IF(A1734="","",A1734*D1734)</f>
      </c>
      <c r="L1734" s="246">
        <f>IF(A1734="","",IF(OR(A1734=1,A1734=0),H1734,0))</f>
      </c>
      <c r="M1734" s="246">
        <f>IF(A1734="","",IF(A1734=-1,H1734,0))</f>
      </c>
      <c r="N1734">
        <f>IF(J1734="","",IF(E1734="SGD",1,IF(E1734="USD",Settings!$B$22,IF(E1734="HKD",Settings!$B$23,1))))</f>
      </c>
      <c r="O1734">
        <f>IF(OR(B1734="",C1734="",E1734=""),0,(IF(A1734=-1,H1734,0)-IF(OR(A1734=1,A1734=0),H1734,0)+IF(A1734=2,H1734,0))*IF(E1734="SGD",1,IF(E1734="USD",Settings!$B$22,IF(E1734="HKD",Settings!$B$23,1))))</f>
        <v>0</v>
      </c>
      <c r="P1734">
        <f>IF(OR(B1734="",C1734="",E1734=""),0,IF(A1734=2,H1734*IF(E1734="SGD",1,IF(E1734="USD",Settings!$B$22,IF(E1734="HKD",Settings!$B$23,1))),0))</f>
        <v>0</v>
      </c>
      <c r="Q1734" s="312">
        <f>IF(OR(J1734="",G1734=""),"",G1734+ROW()/1000000)</f>
      </c>
      <c r="R1734" s="247">
        <f>IF(Q1734="","",SUMIFS(Txn[Signed Units],Txn[Key],J1734,Txn[Transaction Order],"&lt;="&amp;Q1734))</f>
      </c>
    </row>
    <row r="1735" spans="10:18" ht="15" customHeight="1" x14ac:dyDescent="0.15">
      <c r="J1735" s="246">
        <f>IF(OR(B1735="",C1735="",E1735=""),"",B1735&amp;":"&amp;C1735&amp;":"&amp;E1735)</f>
      </c>
      <c r="K1735" s="247">
        <f>IF(A1735="","",A1735*D1735)</f>
      </c>
      <c r="L1735" s="246">
        <f>IF(A1735="","",IF(OR(A1735=1,A1735=0),H1735,0))</f>
      </c>
      <c r="M1735" s="246">
        <f>IF(A1735="","",IF(A1735=-1,H1735,0))</f>
      </c>
      <c r="N1735">
        <f>IF(J1735="","",IF(E1735="SGD",1,IF(E1735="USD",Settings!$B$22,IF(E1735="HKD",Settings!$B$23,1))))</f>
      </c>
      <c r="O1735">
        <f>IF(OR(B1735="",C1735="",E1735=""),0,(IF(A1735=-1,H1735,0)-IF(OR(A1735=1,A1735=0),H1735,0)+IF(A1735=2,H1735,0))*IF(E1735="SGD",1,IF(E1735="USD",Settings!$B$22,IF(E1735="HKD",Settings!$B$23,1))))</f>
        <v>0</v>
      </c>
      <c r="P1735">
        <f>IF(OR(B1735="",C1735="",E1735=""),0,IF(A1735=2,H1735*IF(E1735="SGD",1,IF(E1735="USD",Settings!$B$22,IF(E1735="HKD",Settings!$B$23,1))),0))</f>
        <v>0</v>
      </c>
      <c r="Q1735" s="312">
        <f>IF(OR(J1735="",G1735=""),"",G1735+ROW()/1000000)</f>
      </c>
      <c r="R1735" s="247">
        <f>IF(Q1735="","",SUMIFS(Txn[Signed Units],Txn[Key],J1735,Txn[Transaction Order],"&lt;="&amp;Q1735))</f>
      </c>
    </row>
    <row r="1736" spans="10:18" ht="15" customHeight="1" x14ac:dyDescent="0.15">
      <c r="J1736" s="246">
        <f>IF(OR(B1736="",C1736="",E1736=""),"",B1736&amp;":"&amp;C1736&amp;":"&amp;E1736)</f>
      </c>
      <c r="K1736" s="247">
        <f>IF(A1736="","",A1736*D1736)</f>
      </c>
      <c r="L1736" s="246">
        <f>IF(A1736="","",IF(OR(A1736=1,A1736=0),H1736,0))</f>
      </c>
      <c r="M1736" s="246">
        <f>IF(A1736="","",IF(A1736=-1,H1736,0))</f>
      </c>
      <c r="N1736">
        <f>IF(J1736="","",IF(E1736="SGD",1,IF(E1736="USD",Settings!$B$22,IF(E1736="HKD",Settings!$B$23,1))))</f>
      </c>
      <c r="O1736">
        <f>IF(OR(B1736="",C1736="",E1736=""),0,(IF(A1736=-1,H1736,0)-IF(OR(A1736=1,A1736=0),H1736,0)+IF(A1736=2,H1736,0))*IF(E1736="SGD",1,IF(E1736="USD",Settings!$B$22,IF(E1736="HKD",Settings!$B$23,1))))</f>
        <v>0</v>
      </c>
      <c r="P1736">
        <f>IF(OR(B1736="",C1736="",E1736=""),0,IF(A1736=2,H1736*IF(E1736="SGD",1,IF(E1736="USD",Settings!$B$22,IF(E1736="HKD",Settings!$B$23,1))),0))</f>
        <v>0</v>
      </c>
      <c r="Q1736" s="312">
        <f>IF(OR(J1736="",G1736=""),"",G1736+ROW()/1000000)</f>
      </c>
      <c r="R1736" s="247">
        <f>IF(Q1736="","",SUMIFS(Txn[Signed Units],Txn[Key],J1736,Txn[Transaction Order],"&lt;="&amp;Q1736))</f>
      </c>
    </row>
    <row r="1737" spans="10:18" ht="15" customHeight="1" x14ac:dyDescent="0.15">
      <c r="J1737" s="246">
        <f>IF(OR(B1737="",C1737="",E1737=""),"",B1737&amp;":"&amp;C1737&amp;":"&amp;E1737)</f>
      </c>
      <c r="K1737" s="247">
        <f>IF(A1737="","",A1737*D1737)</f>
      </c>
      <c r="L1737" s="246">
        <f>IF(A1737="","",IF(OR(A1737=1,A1737=0),H1737,0))</f>
      </c>
      <c r="M1737" s="246">
        <f>IF(A1737="","",IF(A1737=-1,H1737,0))</f>
      </c>
      <c r="N1737">
        <f>IF(J1737="","",IF(E1737="SGD",1,IF(E1737="USD",Settings!$B$22,IF(E1737="HKD",Settings!$B$23,1))))</f>
      </c>
      <c r="O1737">
        <f>IF(OR(B1737="",C1737="",E1737=""),0,(IF(A1737=-1,H1737,0)-IF(OR(A1737=1,A1737=0),H1737,0)+IF(A1737=2,H1737,0))*IF(E1737="SGD",1,IF(E1737="USD",Settings!$B$22,IF(E1737="HKD",Settings!$B$23,1))))</f>
        <v>0</v>
      </c>
      <c r="P1737">
        <f>IF(OR(B1737="",C1737="",E1737=""),0,IF(A1737=2,H1737*IF(E1737="SGD",1,IF(E1737="USD",Settings!$B$22,IF(E1737="HKD",Settings!$B$23,1))),0))</f>
        <v>0</v>
      </c>
      <c r="Q1737" s="312">
        <f>IF(OR(J1737="",G1737=""),"",G1737+ROW()/1000000)</f>
      </c>
      <c r="R1737" s="247">
        <f>IF(Q1737="","",SUMIFS(Txn[Signed Units],Txn[Key],J1737,Txn[Transaction Order],"&lt;="&amp;Q1737))</f>
      </c>
    </row>
    <row r="1738" spans="10:18" ht="15" customHeight="1" x14ac:dyDescent="0.15">
      <c r="J1738" s="246">
        <f>IF(OR(B1738="",C1738="",E1738=""),"",B1738&amp;":"&amp;C1738&amp;":"&amp;E1738)</f>
      </c>
      <c r="K1738" s="247">
        <f>IF(A1738="","",A1738*D1738)</f>
      </c>
      <c r="L1738" s="246">
        <f>IF(A1738="","",IF(OR(A1738=1,A1738=0),H1738,0))</f>
      </c>
      <c r="M1738" s="246">
        <f>IF(A1738="","",IF(A1738=-1,H1738,0))</f>
      </c>
      <c r="N1738">
        <f>IF(J1738="","",IF(E1738="SGD",1,IF(E1738="USD",Settings!$B$22,IF(E1738="HKD",Settings!$B$23,1))))</f>
      </c>
      <c r="O1738">
        <f>IF(OR(B1738="",C1738="",E1738=""),0,(IF(A1738=-1,H1738,0)-IF(OR(A1738=1,A1738=0),H1738,0)+IF(A1738=2,H1738,0))*IF(E1738="SGD",1,IF(E1738="USD",Settings!$B$22,IF(E1738="HKD",Settings!$B$23,1))))</f>
        <v>0</v>
      </c>
      <c r="P1738">
        <f>IF(OR(B1738="",C1738="",E1738=""),0,IF(A1738=2,H1738*IF(E1738="SGD",1,IF(E1738="USD",Settings!$B$22,IF(E1738="HKD",Settings!$B$23,1))),0))</f>
        <v>0</v>
      </c>
      <c r="Q1738" s="312">
        <f>IF(OR(J1738="",G1738=""),"",G1738+ROW()/1000000)</f>
      </c>
      <c r="R1738" s="247">
        <f>IF(Q1738="","",SUMIFS(Txn[Signed Units],Txn[Key],J1738,Txn[Transaction Order],"&lt;="&amp;Q1738))</f>
      </c>
    </row>
    <row r="1739" spans="10:18" ht="15" customHeight="1" x14ac:dyDescent="0.15">
      <c r="J1739" s="246">
        <f>IF(OR(B1739="",C1739="",E1739=""),"",B1739&amp;":"&amp;C1739&amp;":"&amp;E1739)</f>
      </c>
      <c r="K1739" s="247">
        <f>IF(A1739="","",A1739*D1739)</f>
      </c>
      <c r="L1739" s="246">
        <f>IF(A1739="","",IF(OR(A1739=1,A1739=0),H1739,0))</f>
      </c>
      <c r="M1739" s="246">
        <f>IF(A1739="","",IF(A1739=-1,H1739,0))</f>
      </c>
      <c r="N1739">
        <f>IF(J1739="","",IF(E1739="SGD",1,IF(E1739="USD",Settings!$B$22,IF(E1739="HKD",Settings!$B$23,1))))</f>
      </c>
      <c r="O1739">
        <f>IF(OR(B1739="",C1739="",E1739=""),0,(IF(A1739=-1,H1739,0)-IF(OR(A1739=1,A1739=0),H1739,0)+IF(A1739=2,H1739,0))*IF(E1739="SGD",1,IF(E1739="USD",Settings!$B$22,IF(E1739="HKD",Settings!$B$23,1))))</f>
        <v>0</v>
      </c>
      <c r="P1739">
        <f>IF(OR(B1739="",C1739="",E1739=""),0,IF(A1739=2,H1739*IF(E1739="SGD",1,IF(E1739="USD",Settings!$B$22,IF(E1739="HKD",Settings!$B$23,1))),0))</f>
        <v>0</v>
      </c>
      <c r="Q1739" s="312">
        <f>IF(OR(J1739="",G1739=""),"",G1739+ROW()/1000000)</f>
      </c>
      <c r="R1739" s="247">
        <f>IF(Q1739="","",SUMIFS(Txn[Signed Units],Txn[Key],J1739,Txn[Transaction Order],"&lt;="&amp;Q1739))</f>
      </c>
    </row>
    <row r="1740" spans="10:18" ht="15" customHeight="1" x14ac:dyDescent="0.15">
      <c r="J1740" s="246">
        <f>IF(OR(B1740="",C1740="",E1740=""),"",B1740&amp;":"&amp;C1740&amp;":"&amp;E1740)</f>
      </c>
      <c r="K1740" s="247">
        <f>IF(A1740="","",A1740*D1740)</f>
      </c>
      <c r="L1740" s="246">
        <f>IF(A1740="","",IF(OR(A1740=1,A1740=0),H1740,0))</f>
      </c>
      <c r="M1740" s="246">
        <f>IF(A1740="","",IF(A1740=-1,H1740,0))</f>
      </c>
      <c r="N1740">
        <f>IF(J1740="","",IF(E1740="SGD",1,IF(E1740="USD",Settings!$B$22,IF(E1740="HKD",Settings!$B$23,1))))</f>
      </c>
      <c r="O1740">
        <f>IF(OR(B1740="",C1740="",E1740=""),0,(IF(A1740=-1,H1740,0)-IF(OR(A1740=1,A1740=0),H1740,0)+IF(A1740=2,H1740,0))*IF(E1740="SGD",1,IF(E1740="USD",Settings!$B$22,IF(E1740="HKD",Settings!$B$23,1))))</f>
        <v>0</v>
      </c>
      <c r="P1740">
        <f>IF(OR(B1740="",C1740="",E1740=""),0,IF(A1740=2,H1740*IF(E1740="SGD",1,IF(E1740="USD",Settings!$B$22,IF(E1740="HKD",Settings!$B$23,1))),0))</f>
        <v>0</v>
      </c>
      <c r="Q1740" s="312">
        <f>IF(OR(J1740="",G1740=""),"",G1740+ROW()/1000000)</f>
      </c>
      <c r="R1740" s="247">
        <f>IF(Q1740="","",SUMIFS(Txn[Signed Units],Txn[Key],J1740,Txn[Transaction Order],"&lt;="&amp;Q1740))</f>
      </c>
    </row>
    <row r="1741" spans="10:18" ht="15" customHeight="1" x14ac:dyDescent="0.15">
      <c r="J1741" s="246">
        <f>IF(OR(B1741="",C1741="",E1741=""),"",B1741&amp;":"&amp;C1741&amp;":"&amp;E1741)</f>
      </c>
      <c r="K1741" s="247">
        <f>IF(A1741="","",A1741*D1741)</f>
      </c>
      <c r="L1741" s="246">
        <f>IF(A1741="","",IF(OR(A1741=1,A1741=0),H1741,0))</f>
      </c>
      <c r="M1741" s="246">
        <f>IF(A1741="","",IF(A1741=-1,H1741,0))</f>
      </c>
      <c r="N1741">
        <f>IF(J1741="","",IF(E1741="SGD",1,IF(E1741="USD",Settings!$B$22,IF(E1741="HKD",Settings!$B$23,1))))</f>
      </c>
      <c r="O1741">
        <f>IF(OR(B1741="",C1741="",E1741=""),0,(IF(A1741=-1,H1741,0)-IF(OR(A1741=1,A1741=0),H1741,0)+IF(A1741=2,H1741,0))*IF(E1741="SGD",1,IF(E1741="USD",Settings!$B$22,IF(E1741="HKD",Settings!$B$23,1))))</f>
        <v>0</v>
      </c>
      <c r="P1741">
        <f>IF(OR(B1741="",C1741="",E1741=""),0,IF(A1741=2,H1741*IF(E1741="SGD",1,IF(E1741="USD",Settings!$B$22,IF(E1741="HKD",Settings!$B$23,1))),0))</f>
        <v>0</v>
      </c>
      <c r="Q1741" s="312">
        <f>IF(OR(J1741="",G1741=""),"",G1741+ROW()/1000000)</f>
      </c>
      <c r="R1741" s="247">
        <f>IF(Q1741="","",SUMIFS(Txn[Signed Units],Txn[Key],J1741,Txn[Transaction Order],"&lt;="&amp;Q1741))</f>
      </c>
    </row>
    <row r="1742" spans="10:18" ht="15" customHeight="1" x14ac:dyDescent="0.15">
      <c r="J1742" s="246">
        <f>IF(OR(B1742="",C1742="",E1742=""),"",B1742&amp;":"&amp;C1742&amp;":"&amp;E1742)</f>
      </c>
      <c r="K1742" s="247">
        <f>IF(A1742="","",A1742*D1742)</f>
      </c>
      <c r="L1742" s="246">
        <f>IF(A1742="","",IF(OR(A1742=1,A1742=0),H1742,0))</f>
      </c>
      <c r="M1742" s="246">
        <f>IF(A1742="","",IF(A1742=-1,H1742,0))</f>
      </c>
      <c r="N1742">
        <f>IF(J1742="","",IF(E1742="SGD",1,IF(E1742="USD",Settings!$B$22,IF(E1742="HKD",Settings!$B$23,1))))</f>
      </c>
      <c r="O1742">
        <f>IF(OR(B1742="",C1742="",E1742=""),0,(IF(A1742=-1,H1742,0)-IF(OR(A1742=1,A1742=0),H1742,0)+IF(A1742=2,H1742,0))*IF(E1742="SGD",1,IF(E1742="USD",Settings!$B$22,IF(E1742="HKD",Settings!$B$23,1))))</f>
        <v>0</v>
      </c>
      <c r="P1742">
        <f>IF(OR(B1742="",C1742="",E1742=""),0,IF(A1742=2,H1742*IF(E1742="SGD",1,IF(E1742="USD",Settings!$B$22,IF(E1742="HKD",Settings!$B$23,1))),0))</f>
        <v>0</v>
      </c>
      <c r="Q1742" s="312">
        <f>IF(OR(J1742="",G1742=""),"",G1742+ROW()/1000000)</f>
      </c>
      <c r="R1742" s="247">
        <f>IF(Q1742="","",SUMIFS(Txn[Signed Units],Txn[Key],J1742,Txn[Transaction Order],"&lt;="&amp;Q1742))</f>
      </c>
    </row>
    <row r="1743" spans="10:18" ht="15" customHeight="1" x14ac:dyDescent="0.15">
      <c r="J1743" s="246">
        <f>IF(OR(B1743="",C1743="",E1743=""),"",B1743&amp;":"&amp;C1743&amp;":"&amp;E1743)</f>
      </c>
      <c r="K1743" s="247">
        <f>IF(A1743="","",A1743*D1743)</f>
      </c>
      <c r="L1743" s="246">
        <f>IF(A1743="","",IF(OR(A1743=1,A1743=0),H1743,0))</f>
      </c>
      <c r="M1743" s="246">
        <f>IF(A1743="","",IF(A1743=-1,H1743,0))</f>
      </c>
      <c r="N1743">
        <f>IF(J1743="","",IF(E1743="SGD",1,IF(E1743="USD",Settings!$B$22,IF(E1743="HKD",Settings!$B$23,1))))</f>
      </c>
      <c r="O1743">
        <f>IF(OR(B1743="",C1743="",E1743=""),0,(IF(A1743=-1,H1743,0)-IF(OR(A1743=1,A1743=0),H1743,0)+IF(A1743=2,H1743,0))*IF(E1743="SGD",1,IF(E1743="USD",Settings!$B$22,IF(E1743="HKD",Settings!$B$23,1))))</f>
        <v>0</v>
      </c>
      <c r="P1743">
        <f>IF(OR(B1743="",C1743="",E1743=""),0,IF(A1743=2,H1743*IF(E1743="SGD",1,IF(E1743="USD",Settings!$B$22,IF(E1743="HKD",Settings!$B$23,1))),0))</f>
        <v>0</v>
      </c>
      <c r="Q1743" s="312">
        <f>IF(OR(J1743="",G1743=""),"",G1743+ROW()/1000000)</f>
      </c>
      <c r="R1743" s="247">
        <f>IF(Q1743="","",SUMIFS(Txn[Signed Units],Txn[Key],J1743,Txn[Transaction Order],"&lt;="&amp;Q1743))</f>
      </c>
    </row>
    <row r="1744" spans="10:18" ht="15" customHeight="1" x14ac:dyDescent="0.15">
      <c r="J1744" s="246">
        <f>IF(OR(B1744="",C1744="",E1744=""),"",B1744&amp;":"&amp;C1744&amp;":"&amp;E1744)</f>
      </c>
      <c r="K1744" s="247">
        <f>IF(A1744="","",A1744*D1744)</f>
      </c>
      <c r="L1744" s="246">
        <f>IF(A1744="","",IF(OR(A1744=1,A1744=0),H1744,0))</f>
      </c>
      <c r="M1744" s="246">
        <f>IF(A1744="","",IF(A1744=-1,H1744,0))</f>
      </c>
      <c r="N1744">
        <f>IF(J1744="","",IF(E1744="SGD",1,IF(E1744="USD",Settings!$B$22,IF(E1744="HKD",Settings!$B$23,1))))</f>
      </c>
      <c r="O1744">
        <f>IF(OR(B1744="",C1744="",E1744=""),0,(IF(A1744=-1,H1744,0)-IF(OR(A1744=1,A1744=0),H1744,0)+IF(A1744=2,H1744,0))*IF(E1744="SGD",1,IF(E1744="USD",Settings!$B$22,IF(E1744="HKD",Settings!$B$23,1))))</f>
        <v>0</v>
      </c>
      <c r="P1744">
        <f>IF(OR(B1744="",C1744="",E1744=""),0,IF(A1744=2,H1744*IF(E1744="SGD",1,IF(E1744="USD",Settings!$B$22,IF(E1744="HKD",Settings!$B$23,1))),0))</f>
        <v>0</v>
      </c>
      <c r="Q1744" s="312">
        <f>IF(OR(J1744="",G1744=""),"",G1744+ROW()/1000000)</f>
      </c>
      <c r="R1744" s="247">
        <f>IF(Q1744="","",SUMIFS(Txn[Signed Units],Txn[Key],J1744,Txn[Transaction Order],"&lt;="&amp;Q1744))</f>
      </c>
    </row>
    <row r="1745" spans="10:18" ht="15" customHeight="1" x14ac:dyDescent="0.15">
      <c r="J1745" s="246">
        <f>IF(OR(B1745="",C1745="",E1745=""),"",B1745&amp;":"&amp;C1745&amp;":"&amp;E1745)</f>
      </c>
      <c r="K1745" s="247">
        <f>IF(A1745="","",A1745*D1745)</f>
      </c>
      <c r="L1745" s="246">
        <f>IF(A1745="","",IF(OR(A1745=1,A1745=0),H1745,0))</f>
      </c>
      <c r="M1745" s="246">
        <f>IF(A1745="","",IF(A1745=-1,H1745,0))</f>
      </c>
      <c r="N1745">
        <f>IF(J1745="","",IF(E1745="SGD",1,IF(E1745="USD",Settings!$B$22,IF(E1745="HKD",Settings!$B$23,1))))</f>
      </c>
      <c r="O1745">
        <f>IF(OR(B1745="",C1745="",E1745=""),0,(IF(A1745=-1,H1745,0)-IF(OR(A1745=1,A1745=0),H1745,0)+IF(A1745=2,H1745,0))*IF(E1745="SGD",1,IF(E1745="USD",Settings!$B$22,IF(E1745="HKD",Settings!$B$23,1))))</f>
        <v>0</v>
      </c>
      <c r="P1745">
        <f>IF(OR(B1745="",C1745="",E1745=""),0,IF(A1745=2,H1745*IF(E1745="SGD",1,IF(E1745="USD",Settings!$B$22,IF(E1745="HKD",Settings!$B$23,1))),0))</f>
        <v>0</v>
      </c>
      <c r="Q1745" s="312">
        <f>IF(OR(J1745="",G1745=""),"",G1745+ROW()/1000000)</f>
      </c>
      <c r="R1745" s="247">
        <f>IF(Q1745="","",SUMIFS(Txn[Signed Units],Txn[Key],J1745,Txn[Transaction Order],"&lt;="&amp;Q1745))</f>
      </c>
    </row>
    <row r="1746" spans="10:18" ht="15" customHeight="1" x14ac:dyDescent="0.15">
      <c r="J1746" s="246">
        <f>IF(OR(B1746="",C1746="",E1746=""),"",B1746&amp;":"&amp;C1746&amp;":"&amp;E1746)</f>
      </c>
      <c r="K1746" s="247">
        <f>IF(A1746="","",A1746*D1746)</f>
      </c>
      <c r="L1746" s="246">
        <f>IF(A1746="","",IF(OR(A1746=1,A1746=0),H1746,0))</f>
      </c>
      <c r="M1746" s="246">
        <f>IF(A1746="","",IF(A1746=-1,H1746,0))</f>
      </c>
      <c r="N1746">
        <f>IF(J1746="","",IF(E1746="SGD",1,IF(E1746="USD",Settings!$B$22,IF(E1746="HKD",Settings!$B$23,1))))</f>
      </c>
      <c r="O1746">
        <f>IF(OR(B1746="",C1746="",E1746=""),0,(IF(A1746=-1,H1746,0)-IF(OR(A1746=1,A1746=0),H1746,0)+IF(A1746=2,H1746,0))*IF(E1746="SGD",1,IF(E1746="USD",Settings!$B$22,IF(E1746="HKD",Settings!$B$23,1))))</f>
        <v>0</v>
      </c>
      <c r="P1746">
        <f>IF(OR(B1746="",C1746="",E1746=""),0,IF(A1746=2,H1746*IF(E1746="SGD",1,IF(E1746="USD",Settings!$B$22,IF(E1746="HKD",Settings!$B$23,1))),0))</f>
        <v>0</v>
      </c>
      <c r="Q1746" s="312">
        <f>IF(OR(J1746="",G1746=""),"",G1746+ROW()/1000000)</f>
      </c>
      <c r="R1746" s="247">
        <f>IF(Q1746="","",SUMIFS(Txn[Signed Units],Txn[Key],J1746,Txn[Transaction Order],"&lt;="&amp;Q1746))</f>
      </c>
    </row>
    <row r="1747" spans="10:18" ht="15" customHeight="1" x14ac:dyDescent="0.15">
      <c r="J1747" s="246">
        <f>IF(OR(B1747="",C1747="",E1747=""),"",B1747&amp;":"&amp;C1747&amp;":"&amp;E1747)</f>
      </c>
      <c r="K1747" s="247">
        <f>IF(A1747="","",A1747*D1747)</f>
      </c>
      <c r="L1747" s="246">
        <f>IF(A1747="","",IF(OR(A1747=1,A1747=0),H1747,0))</f>
      </c>
      <c r="M1747" s="246">
        <f>IF(A1747="","",IF(A1747=-1,H1747,0))</f>
      </c>
      <c r="N1747">
        <f>IF(J1747="","",IF(E1747="SGD",1,IF(E1747="USD",Settings!$B$22,IF(E1747="HKD",Settings!$B$23,1))))</f>
      </c>
      <c r="O1747">
        <f>IF(OR(B1747="",C1747="",E1747=""),0,(IF(A1747=-1,H1747,0)-IF(OR(A1747=1,A1747=0),H1747,0)+IF(A1747=2,H1747,0))*IF(E1747="SGD",1,IF(E1747="USD",Settings!$B$22,IF(E1747="HKD",Settings!$B$23,1))))</f>
        <v>0</v>
      </c>
      <c r="P1747">
        <f>IF(OR(B1747="",C1747="",E1747=""),0,IF(A1747=2,H1747*IF(E1747="SGD",1,IF(E1747="USD",Settings!$B$22,IF(E1747="HKD",Settings!$B$23,1))),0))</f>
        <v>0</v>
      </c>
      <c r="Q1747" s="312">
        <f>IF(OR(J1747="",G1747=""),"",G1747+ROW()/1000000)</f>
      </c>
      <c r="R1747" s="247">
        <f>IF(Q1747="","",SUMIFS(Txn[Signed Units],Txn[Key],J1747,Txn[Transaction Order],"&lt;="&amp;Q1747))</f>
      </c>
    </row>
    <row r="1748" spans="10:18" ht="15" customHeight="1" x14ac:dyDescent="0.15">
      <c r="J1748" s="246">
        <f>IF(OR(B1748="",C1748="",E1748=""),"",B1748&amp;":"&amp;C1748&amp;":"&amp;E1748)</f>
      </c>
      <c r="K1748" s="247">
        <f>IF(A1748="","",A1748*D1748)</f>
      </c>
      <c r="L1748" s="246">
        <f>IF(A1748="","",IF(OR(A1748=1,A1748=0),H1748,0))</f>
      </c>
      <c r="M1748" s="246">
        <f>IF(A1748="","",IF(A1748=-1,H1748,0))</f>
      </c>
      <c r="N1748">
        <f>IF(J1748="","",IF(E1748="SGD",1,IF(E1748="USD",Settings!$B$22,IF(E1748="HKD",Settings!$B$23,1))))</f>
      </c>
      <c r="O1748">
        <f>IF(OR(B1748="",C1748="",E1748=""),0,(IF(A1748=-1,H1748,0)-IF(OR(A1748=1,A1748=0),H1748,0)+IF(A1748=2,H1748,0))*IF(E1748="SGD",1,IF(E1748="USD",Settings!$B$22,IF(E1748="HKD",Settings!$B$23,1))))</f>
        <v>0</v>
      </c>
      <c r="P1748">
        <f>IF(OR(B1748="",C1748="",E1748=""),0,IF(A1748=2,H1748*IF(E1748="SGD",1,IF(E1748="USD",Settings!$B$22,IF(E1748="HKD",Settings!$B$23,1))),0))</f>
        <v>0</v>
      </c>
      <c r="Q1748" s="312">
        <f>IF(OR(J1748="",G1748=""),"",G1748+ROW()/1000000)</f>
      </c>
      <c r="R1748" s="247">
        <f>IF(Q1748="","",SUMIFS(Txn[Signed Units],Txn[Key],J1748,Txn[Transaction Order],"&lt;="&amp;Q1748))</f>
      </c>
    </row>
    <row r="1749" spans="10:18" ht="15" customHeight="1" x14ac:dyDescent="0.15">
      <c r="J1749" s="246">
        <f>IF(OR(B1749="",C1749="",E1749=""),"",B1749&amp;":"&amp;C1749&amp;":"&amp;E1749)</f>
      </c>
      <c r="K1749" s="247">
        <f>IF(A1749="","",A1749*D1749)</f>
      </c>
      <c r="L1749" s="246">
        <f>IF(A1749="","",IF(OR(A1749=1,A1749=0),H1749,0))</f>
      </c>
      <c r="M1749" s="246">
        <f>IF(A1749="","",IF(A1749=-1,H1749,0))</f>
      </c>
      <c r="N1749">
        <f>IF(J1749="","",IF(E1749="SGD",1,IF(E1749="USD",Settings!$B$22,IF(E1749="HKD",Settings!$B$23,1))))</f>
      </c>
      <c r="O1749">
        <f>IF(OR(B1749="",C1749="",E1749=""),0,(IF(A1749=-1,H1749,0)-IF(OR(A1749=1,A1749=0),H1749,0)+IF(A1749=2,H1749,0))*IF(E1749="SGD",1,IF(E1749="USD",Settings!$B$22,IF(E1749="HKD",Settings!$B$23,1))))</f>
        <v>0</v>
      </c>
      <c r="P1749">
        <f>IF(OR(B1749="",C1749="",E1749=""),0,IF(A1749=2,H1749*IF(E1749="SGD",1,IF(E1749="USD",Settings!$B$22,IF(E1749="HKD",Settings!$B$23,1))),0))</f>
        <v>0</v>
      </c>
      <c r="Q1749" s="312">
        <f>IF(OR(J1749="",G1749=""),"",G1749+ROW()/1000000)</f>
      </c>
      <c r="R1749" s="247">
        <f>IF(Q1749="","",SUMIFS(Txn[Signed Units],Txn[Key],J1749,Txn[Transaction Order],"&lt;="&amp;Q1749))</f>
      </c>
    </row>
    <row r="1750" spans="10:18" ht="15" customHeight="1" x14ac:dyDescent="0.15">
      <c r="J1750" s="246">
        <f>IF(OR(B1750="",C1750="",E1750=""),"",B1750&amp;":"&amp;C1750&amp;":"&amp;E1750)</f>
      </c>
      <c r="K1750" s="247">
        <f>IF(A1750="","",A1750*D1750)</f>
      </c>
      <c r="L1750" s="246">
        <f>IF(A1750="","",IF(OR(A1750=1,A1750=0),H1750,0))</f>
      </c>
      <c r="M1750" s="246">
        <f>IF(A1750="","",IF(A1750=-1,H1750,0))</f>
      </c>
      <c r="N1750">
        <f>IF(J1750="","",IF(E1750="SGD",1,IF(E1750="USD",Settings!$B$22,IF(E1750="HKD",Settings!$B$23,1))))</f>
      </c>
      <c r="O1750">
        <f>IF(OR(B1750="",C1750="",E1750=""),0,(IF(A1750=-1,H1750,0)-IF(OR(A1750=1,A1750=0),H1750,0)+IF(A1750=2,H1750,0))*IF(E1750="SGD",1,IF(E1750="USD",Settings!$B$22,IF(E1750="HKD",Settings!$B$23,1))))</f>
        <v>0</v>
      </c>
      <c r="P1750">
        <f>IF(OR(B1750="",C1750="",E1750=""),0,IF(A1750=2,H1750*IF(E1750="SGD",1,IF(E1750="USD",Settings!$B$22,IF(E1750="HKD",Settings!$B$23,1))),0))</f>
        <v>0</v>
      </c>
      <c r="Q1750" s="312">
        <f>IF(OR(J1750="",G1750=""),"",G1750+ROW()/1000000)</f>
      </c>
      <c r="R1750" s="247">
        <f>IF(Q1750="","",SUMIFS(Txn[Signed Units],Txn[Key],J1750,Txn[Transaction Order],"&lt;="&amp;Q1750))</f>
      </c>
    </row>
    <row r="1751" spans="10:18" ht="15" customHeight="1" x14ac:dyDescent="0.15">
      <c r="J1751" s="246">
        <f>IF(OR(B1751="",C1751="",E1751=""),"",B1751&amp;":"&amp;C1751&amp;":"&amp;E1751)</f>
      </c>
      <c r="K1751" s="247">
        <f>IF(A1751="","",A1751*D1751)</f>
      </c>
      <c r="L1751" s="246">
        <f>IF(A1751="","",IF(OR(A1751=1,A1751=0),H1751,0))</f>
      </c>
      <c r="M1751" s="246">
        <f>IF(A1751="","",IF(A1751=-1,H1751,0))</f>
      </c>
      <c r="N1751">
        <f>IF(J1751="","",IF(E1751="SGD",1,IF(E1751="USD",Settings!$B$22,IF(E1751="HKD",Settings!$B$23,1))))</f>
      </c>
      <c r="O1751">
        <f>IF(OR(B1751="",C1751="",E1751=""),0,(IF(A1751=-1,H1751,0)-IF(OR(A1751=1,A1751=0),H1751,0)+IF(A1751=2,H1751,0))*IF(E1751="SGD",1,IF(E1751="USD",Settings!$B$22,IF(E1751="HKD",Settings!$B$23,1))))</f>
        <v>0</v>
      </c>
      <c r="P1751">
        <f>IF(OR(B1751="",C1751="",E1751=""),0,IF(A1751=2,H1751*IF(E1751="SGD",1,IF(E1751="USD",Settings!$B$22,IF(E1751="HKD",Settings!$B$23,1))),0))</f>
        <v>0</v>
      </c>
      <c r="Q1751" s="312">
        <f>IF(OR(J1751="",G1751=""),"",G1751+ROW()/1000000)</f>
      </c>
      <c r="R1751" s="247">
        <f>IF(Q1751="","",SUMIFS(Txn[Signed Units],Txn[Key],J1751,Txn[Transaction Order],"&lt;="&amp;Q1751))</f>
      </c>
    </row>
    <row r="1752" spans="10:18" ht="15" customHeight="1" x14ac:dyDescent="0.15">
      <c r="J1752" s="246">
        <f>IF(OR(B1752="",C1752="",E1752=""),"",B1752&amp;":"&amp;C1752&amp;":"&amp;E1752)</f>
      </c>
      <c r="K1752" s="247">
        <f>IF(A1752="","",A1752*D1752)</f>
      </c>
      <c r="L1752" s="246">
        <f>IF(A1752="","",IF(OR(A1752=1,A1752=0),H1752,0))</f>
      </c>
      <c r="M1752" s="246">
        <f>IF(A1752="","",IF(A1752=-1,H1752,0))</f>
      </c>
      <c r="N1752">
        <f>IF(J1752="","",IF(E1752="SGD",1,IF(E1752="USD",Settings!$B$22,IF(E1752="HKD",Settings!$B$23,1))))</f>
      </c>
      <c r="O1752">
        <f>IF(OR(B1752="",C1752="",E1752=""),0,(IF(A1752=-1,H1752,0)-IF(OR(A1752=1,A1752=0),H1752,0)+IF(A1752=2,H1752,0))*IF(E1752="SGD",1,IF(E1752="USD",Settings!$B$22,IF(E1752="HKD",Settings!$B$23,1))))</f>
        <v>0</v>
      </c>
      <c r="P1752">
        <f>IF(OR(B1752="",C1752="",E1752=""),0,IF(A1752=2,H1752*IF(E1752="SGD",1,IF(E1752="USD",Settings!$B$22,IF(E1752="HKD",Settings!$B$23,1))),0))</f>
        <v>0</v>
      </c>
      <c r="Q1752" s="312">
        <f>IF(OR(J1752="",G1752=""),"",G1752+ROW()/1000000)</f>
      </c>
      <c r="R1752" s="247">
        <f>IF(Q1752="","",SUMIFS(Txn[Signed Units],Txn[Key],J1752,Txn[Transaction Order],"&lt;="&amp;Q1752))</f>
      </c>
    </row>
    <row r="1753" spans="10:18" ht="15" customHeight="1" x14ac:dyDescent="0.15">
      <c r="J1753" s="246">
        <f>IF(OR(B1753="",C1753="",E1753=""),"",B1753&amp;":"&amp;C1753&amp;":"&amp;E1753)</f>
      </c>
      <c r="K1753" s="247">
        <f>IF(A1753="","",A1753*D1753)</f>
      </c>
      <c r="L1753" s="246">
        <f>IF(A1753="","",IF(OR(A1753=1,A1753=0),H1753,0))</f>
      </c>
      <c r="M1753" s="246">
        <f>IF(A1753="","",IF(A1753=-1,H1753,0))</f>
      </c>
      <c r="N1753">
        <f>IF(J1753="","",IF(E1753="SGD",1,IF(E1753="USD",Settings!$B$22,IF(E1753="HKD",Settings!$B$23,1))))</f>
      </c>
      <c r="O1753">
        <f>IF(OR(B1753="",C1753="",E1753=""),0,(IF(A1753=-1,H1753,0)-IF(OR(A1753=1,A1753=0),H1753,0)+IF(A1753=2,H1753,0))*IF(E1753="SGD",1,IF(E1753="USD",Settings!$B$22,IF(E1753="HKD",Settings!$B$23,1))))</f>
        <v>0</v>
      </c>
      <c r="P1753">
        <f>IF(OR(B1753="",C1753="",E1753=""),0,IF(A1753=2,H1753*IF(E1753="SGD",1,IF(E1753="USD",Settings!$B$22,IF(E1753="HKD",Settings!$B$23,1))),0))</f>
        <v>0</v>
      </c>
      <c r="Q1753" s="312">
        <f>IF(OR(J1753="",G1753=""),"",G1753+ROW()/1000000)</f>
      </c>
      <c r="R1753" s="247">
        <f>IF(Q1753="","",SUMIFS(Txn[Signed Units],Txn[Key],J1753,Txn[Transaction Order],"&lt;="&amp;Q1753))</f>
      </c>
    </row>
    <row r="1754" spans="10:18" ht="15" customHeight="1" x14ac:dyDescent="0.15">
      <c r="J1754" s="246">
        <f>IF(OR(B1754="",C1754="",E1754=""),"",B1754&amp;":"&amp;C1754&amp;":"&amp;E1754)</f>
      </c>
      <c r="K1754" s="247">
        <f>IF(A1754="","",A1754*D1754)</f>
      </c>
      <c r="L1754" s="246">
        <f>IF(A1754="","",IF(OR(A1754=1,A1754=0),H1754,0))</f>
      </c>
      <c r="M1754" s="246">
        <f>IF(A1754="","",IF(A1754=-1,H1754,0))</f>
      </c>
      <c r="N1754">
        <f>IF(J1754="","",IF(E1754="SGD",1,IF(E1754="USD",Settings!$B$22,IF(E1754="HKD",Settings!$B$23,1))))</f>
      </c>
      <c r="O1754">
        <f>IF(OR(B1754="",C1754="",E1754=""),0,(IF(A1754=-1,H1754,0)-IF(OR(A1754=1,A1754=0),H1754,0)+IF(A1754=2,H1754,0))*IF(E1754="SGD",1,IF(E1754="USD",Settings!$B$22,IF(E1754="HKD",Settings!$B$23,1))))</f>
        <v>0</v>
      </c>
      <c r="P1754">
        <f>IF(OR(B1754="",C1754="",E1754=""),0,IF(A1754=2,H1754*IF(E1754="SGD",1,IF(E1754="USD",Settings!$B$22,IF(E1754="HKD",Settings!$B$23,1))),0))</f>
        <v>0</v>
      </c>
      <c r="Q1754" s="312">
        <f>IF(OR(J1754="",G1754=""),"",G1754+ROW()/1000000)</f>
      </c>
      <c r="R1754" s="247">
        <f>IF(Q1754="","",SUMIFS(Txn[Signed Units],Txn[Key],J1754,Txn[Transaction Order],"&lt;="&amp;Q1754))</f>
      </c>
    </row>
    <row r="1755" spans="10:18" ht="15" customHeight="1" x14ac:dyDescent="0.15">
      <c r="J1755" s="246">
        <f>IF(OR(B1755="",C1755="",E1755=""),"",B1755&amp;":"&amp;C1755&amp;":"&amp;E1755)</f>
      </c>
      <c r="K1755" s="247">
        <f>IF(A1755="","",A1755*D1755)</f>
      </c>
      <c r="L1755" s="246">
        <f>IF(A1755="","",IF(OR(A1755=1,A1755=0),H1755,0))</f>
      </c>
      <c r="M1755" s="246">
        <f>IF(A1755="","",IF(A1755=-1,H1755,0))</f>
      </c>
      <c r="N1755">
        <f>IF(J1755="","",IF(E1755="SGD",1,IF(E1755="USD",Settings!$B$22,IF(E1755="HKD",Settings!$B$23,1))))</f>
      </c>
      <c r="O1755">
        <f>IF(OR(B1755="",C1755="",E1755=""),0,(IF(A1755=-1,H1755,0)-IF(OR(A1755=1,A1755=0),H1755,0)+IF(A1755=2,H1755,0))*IF(E1755="SGD",1,IF(E1755="USD",Settings!$B$22,IF(E1755="HKD",Settings!$B$23,1))))</f>
        <v>0</v>
      </c>
      <c r="P1755">
        <f>IF(OR(B1755="",C1755="",E1755=""),0,IF(A1755=2,H1755*IF(E1755="SGD",1,IF(E1755="USD",Settings!$B$22,IF(E1755="HKD",Settings!$B$23,1))),0))</f>
        <v>0</v>
      </c>
      <c r="Q1755" s="312">
        <f>IF(OR(J1755="",G1755=""),"",G1755+ROW()/1000000)</f>
      </c>
      <c r="R1755" s="247">
        <f>IF(Q1755="","",SUMIFS(Txn[Signed Units],Txn[Key],J1755,Txn[Transaction Order],"&lt;="&amp;Q1755))</f>
      </c>
    </row>
    <row r="1756" spans="10:18" ht="15" customHeight="1" x14ac:dyDescent="0.15">
      <c r="J1756" s="246">
        <f>IF(OR(B1756="",C1756="",E1756=""),"",B1756&amp;":"&amp;C1756&amp;":"&amp;E1756)</f>
      </c>
      <c r="K1756" s="247">
        <f>IF(A1756="","",A1756*D1756)</f>
      </c>
      <c r="L1756" s="246">
        <f>IF(A1756="","",IF(OR(A1756=1,A1756=0),H1756,0))</f>
      </c>
      <c r="M1756" s="246">
        <f>IF(A1756="","",IF(A1756=-1,H1756,0))</f>
      </c>
      <c r="N1756">
        <f>IF(J1756="","",IF(E1756="SGD",1,IF(E1756="USD",Settings!$B$22,IF(E1756="HKD",Settings!$B$23,1))))</f>
      </c>
      <c r="O1756">
        <f>IF(OR(B1756="",C1756="",E1756=""),0,(IF(A1756=-1,H1756,0)-IF(OR(A1756=1,A1756=0),H1756,0)+IF(A1756=2,H1756,0))*IF(E1756="SGD",1,IF(E1756="USD",Settings!$B$22,IF(E1756="HKD",Settings!$B$23,1))))</f>
        <v>0</v>
      </c>
      <c r="P1756">
        <f>IF(OR(B1756="",C1756="",E1756=""),0,IF(A1756=2,H1756*IF(E1756="SGD",1,IF(E1756="USD",Settings!$B$22,IF(E1756="HKD",Settings!$B$23,1))),0))</f>
        <v>0</v>
      </c>
      <c r="Q1756" s="312">
        <f>IF(OR(J1756="",G1756=""),"",G1756+ROW()/1000000)</f>
      </c>
      <c r="R1756" s="247">
        <f>IF(Q1756="","",SUMIFS(Txn[Signed Units],Txn[Key],J1756,Txn[Transaction Order],"&lt;="&amp;Q1756))</f>
      </c>
    </row>
    <row r="1757" spans="10:18" ht="15" customHeight="1" x14ac:dyDescent="0.15">
      <c r="J1757" s="246">
        <f>IF(OR(B1757="",C1757="",E1757=""),"",B1757&amp;":"&amp;C1757&amp;":"&amp;E1757)</f>
      </c>
      <c r="K1757" s="247">
        <f>IF(A1757="","",A1757*D1757)</f>
      </c>
      <c r="L1757" s="246">
        <f>IF(A1757="","",IF(OR(A1757=1,A1757=0),H1757,0))</f>
      </c>
      <c r="M1757" s="246">
        <f>IF(A1757="","",IF(A1757=-1,H1757,0))</f>
      </c>
      <c r="N1757">
        <f>IF(J1757="","",IF(E1757="SGD",1,IF(E1757="USD",Settings!$B$22,IF(E1757="HKD",Settings!$B$23,1))))</f>
      </c>
      <c r="O1757">
        <f>IF(OR(B1757="",C1757="",E1757=""),0,(IF(A1757=-1,H1757,0)-IF(OR(A1757=1,A1757=0),H1757,0)+IF(A1757=2,H1757,0))*IF(E1757="SGD",1,IF(E1757="USD",Settings!$B$22,IF(E1757="HKD",Settings!$B$23,1))))</f>
        <v>0</v>
      </c>
      <c r="P1757">
        <f>IF(OR(B1757="",C1757="",E1757=""),0,IF(A1757=2,H1757*IF(E1757="SGD",1,IF(E1757="USD",Settings!$B$22,IF(E1757="HKD",Settings!$B$23,1))),0))</f>
        <v>0</v>
      </c>
      <c r="Q1757" s="312">
        <f>IF(OR(J1757="",G1757=""),"",G1757+ROW()/1000000)</f>
      </c>
      <c r="R1757" s="247">
        <f>IF(Q1757="","",SUMIFS(Txn[Signed Units],Txn[Key],J1757,Txn[Transaction Order],"&lt;="&amp;Q1757))</f>
      </c>
    </row>
    <row r="1758" spans="10:18" ht="15" customHeight="1" x14ac:dyDescent="0.15">
      <c r="J1758" s="246">
        <f>IF(OR(B1758="",C1758="",E1758=""),"",B1758&amp;":"&amp;C1758&amp;":"&amp;E1758)</f>
      </c>
      <c r="K1758" s="247">
        <f>IF(A1758="","",A1758*D1758)</f>
      </c>
      <c r="L1758" s="246">
        <f>IF(A1758="","",IF(OR(A1758=1,A1758=0),H1758,0))</f>
      </c>
      <c r="M1758" s="246">
        <f>IF(A1758="","",IF(A1758=-1,H1758,0))</f>
      </c>
      <c r="N1758">
        <f>IF(J1758="","",IF(E1758="SGD",1,IF(E1758="USD",Settings!$B$22,IF(E1758="HKD",Settings!$B$23,1))))</f>
      </c>
      <c r="O1758">
        <f>IF(OR(B1758="",C1758="",E1758=""),0,(IF(A1758=-1,H1758,0)-IF(OR(A1758=1,A1758=0),H1758,0)+IF(A1758=2,H1758,0))*IF(E1758="SGD",1,IF(E1758="USD",Settings!$B$22,IF(E1758="HKD",Settings!$B$23,1))))</f>
        <v>0</v>
      </c>
      <c r="P1758">
        <f>IF(OR(B1758="",C1758="",E1758=""),0,IF(A1758=2,H1758*IF(E1758="SGD",1,IF(E1758="USD",Settings!$B$22,IF(E1758="HKD",Settings!$B$23,1))),0))</f>
        <v>0</v>
      </c>
      <c r="Q1758" s="312">
        <f>IF(OR(J1758="",G1758=""),"",G1758+ROW()/1000000)</f>
      </c>
      <c r="R1758" s="247">
        <f>IF(Q1758="","",SUMIFS(Txn[Signed Units],Txn[Key],J1758,Txn[Transaction Order],"&lt;="&amp;Q1758))</f>
      </c>
    </row>
    <row r="1759" spans="10:18" ht="15" customHeight="1" x14ac:dyDescent="0.15">
      <c r="J1759" s="246">
        <f>IF(OR(B1759="",C1759="",E1759=""),"",B1759&amp;":"&amp;C1759&amp;":"&amp;E1759)</f>
      </c>
      <c r="K1759" s="247">
        <f>IF(A1759="","",A1759*D1759)</f>
      </c>
      <c r="L1759" s="246">
        <f>IF(A1759="","",IF(OR(A1759=1,A1759=0),H1759,0))</f>
      </c>
      <c r="M1759" s="246">
        <f>IF(A1759="","",IF(A1759=-1,H1759,0))</f>
      </c>
      <c r="N1759">
        <f>IF(J1759="","",IF(E1759="SGD",1,IF(E1759="USD",Settings!$B$22,IF(E1759="HKD",Settings!$B$23,1))))</f>
      </c>
      <c r="O1759">
        <f>IF(OR(B1759="",C1759="",E1759=""),0,(IF(A1759=-1,H1759,0)-IF(OR(A1759=1,A1759=0),H1759,0)+IF(A1759=2,H1759,0))*IF(E1759="SGD",1,IF(E1759="USD",Settings!$B$22,IF(E1759="HKD",Settings!$B$23,1))))</f>
        <v>0</v>
      </c>
      <c r="P1759">
        <f>IF(OR(B1759="",C1759="",E1759=""),0,IF(A1759=2,H1759*IF(E1759="SGD",1,IF(E1759="USD",Settings!$B$22,IF(E1759="HKD",Settings!$B$23,1))),0))</f>
        <v>0</v>
      </c>
      <c r="Q1759" s="312">
        <f>IF(OR(J1759="",G1759=""),"",G1759+ROW()/1000000)</f>
      </c>
      <c r="R1759" s="247">
        <f>IF(Q1759="","",SUMIFS(Txn[Signed Units],Txn[Key],J1759,Txn[Transaction Order],"&lt;="&amp;Q1759))</f>
      </c>
    </row>
    <row r="1760" spans="10:18" ht="15" customHeight="1" x14ac:dyDescent="0.15">
      <c r="J1760" s="246">
        <f>IF(OR(B1760="",C1760="",E1760=""),"",B1760&amp;":"&amp;C1760&amp;":"&amp;E1760)</f>
      </c>
      <c r="K1760" s="247">
        <f>IF(A1760="","",A1760*D1760)</f>
      </c>
      <c r="L1760" s="246">
        <f>IF(A1760="","",IF(OR(A1760=1,A1760=0),H1760,0))</f>
      </c>
      <c r="M1760" s="246">
        <f>IF(A1760="","",IF(A1760=-1,H1760,0))</f>
      </c>
      <c r="N1760">
        <f>IF(J1760="","",IF(E1760="SGD",1,IF(E1760="USD",Settings!$B$22,IF(E1760="HKD",Settings!$B$23,1))))</f>
      </c>
      <c r="O1760">
        <f>IF(OR(B1760="",C1760="",E1760=""),0,(IF(A1760=-1,H1760,0)-IF(OR(A1760=1,A1760=0),H1760,0)+IF(A1760=2,H1760,0))*IF(E1760="SGD",1,IF(E1760="USD",Settings!$B$22,IF(E1760="HKD",Settings!$B$23,1))))</f>
        <v>0</v>
      </c>
      <c r="P1760">
        <f>IF(OR(B1760="",C1760="",E1760=""),0,IF(A1760=2,H1760*IF(E1760="SGD",1,IF(E1760="USD",Settings!$B$22,IF(E1760="HKD",Settings!$B$23,1))),0))</f>
        <v>0</v>
      </c>
      <c r="Q1760" s="312">
        <f>IF(OR(J1760="",G1760=""),"",G1760+ROW()/1000000)</f>
      </c>
      <c r="R1760" s="247">
        <f>IF(Q1760="","",SUMIFS(Txn[Signed Units],Txn[Key],J1760,Txn[Transaction Order],"&lt;="&amp;Q1760))</f>
      </c>
    </row>
    <row r="1761" spans="10:18" ht="15" customHeight="1" x14ac:dyDescent="0.15">
      <c r="J1761" s="246">
        <f>IF(OR(B1761="",C1761="",E1761=""),"",B1761&amp;":"&amp;C1761&amp;":"&amp;E1761)</f>
      </c>
      <c r="K1761" s="247">
        <f>IF(A1761="","",A1761*D1761)</f>
      </c>
      <c r="L1761" s="246">
        <f>IF(A1761="","",IF(OR(A1761=1,A1761=0),H1761,0))</f>
      </c>
      <c r="M1761" s="246">
        <f>IF(A1761="","",IF(A1761=-1,H1761,0))</f>
      </c>
      <c r="N1761">
        <f>IF(J1761="","",IF(E1761="SGD",1,IF(E1761="USD",Settings!$B$22,IF(E1761="HKD",Settings!$B$23,1))))</f>
      </c>
      <c r="O1761">
        <f>IF(OR(B1761="",C1761="",E1761=""),0,(IF(A1761=-1,H1761,0)-IF(OR(A1761=1,A1761=0),H1761,0)+IF(A1761=2,H1761,0))*IF(E1761="SGD",1,IF(E1761="USD",Settings!$B$22,IF(E1761="HKD",Settings!$B$23,1))))</f>
        <v>0</v>
      </c>
      <c r="P1761">
        <f>IF(OR(B1761="",C1761="",E1761=""),0,IF(A1761=2,H1761*IF(E1761="SGD",1,IF(E1761="USD",Settings!$B$22,IF(E1761="HKD",Settings!$B$23,1))),0))</f>
        <v>0</v>
      </c>
      <c r="Q1761" s="312">
        <f>IF(OR(J1761="",G1761=""),"",G1761+ROW()/1000000)</f>
      </c>
      <c r="R1761" s="247">
        <f>IF(Q1761="","",SUMIFS(Txn[Signed Units],Txn[Key],J1761,Txn[Transaction Order],"&lt;="&amp;Q1761))</f>
      </c>
    </row>
    <row r="1762" spans="10:18" ht="15" customHeight="1" x14ac:dyDescent="0.15">
      <c r="J1762" s="246">
        <f>IF(OR(B1762="",C1762="",E1762=""),"",B1762&amp;":"&amp;C1762&amp;":"&amp;E1762)</f>
      </c>
      <c r="K1762" s="247">
        <f>IF(A1762="","",A1762*D1762)</f>
      </c>
      <c r="L1762" s="246">
        <f>IF(A1762="","",IF(OR(A1762=1,A1762=0),H1762,0))</f>
      </c>
      <c r="M1762" s="246">
        <f>IF(A1762="","",IF(A1762=-1,H1762,0))</f>
      </c>
      <c r="N1762">
        <f>IF(J1762="","",IF(E1762="SGD",1,IF(E1762="USD",Settings!$B$22,IF(E1762="HKD",Settings!$B$23,1))))</f>
      </c>
      <c r="O1762">
        <f>IF(OR(B1762="",C1762="",E1762=""),0,(IF(A1762=-1,H1762,0)-IF(OR(A1762=1,A1762=0),H1762,0)+IF(A1762=2,H1762,0))*IF(E1762="SGD",1,IF(E1762="USD",Settings!$B$22,IF(E1762="HKD",Settings!$B$23,1))))</f>
        <v>0</v>
      </c>
      <c r="P1762">
        <f>IF(OR(B1762="",C1762="",E1762=""),0,IF(A1762=2,H1762*IF(E1762="SGD",1,IF(E1762="USD",Settings!$B$22,IF(E1762="HKD",Settings!$B$23,1))),0))</f>
        <v>0</v>
      </c>
      <c r="Q1762" s="312">
        <f>IF(OR(J1762="",G1762=""),"",G1762+ROW()/1000000)</f>
      </c>
      <c r="R1762" s="247">
        <f>IF(Q1762="","",SUMIFS(Txn[Signed Units],Txn[Key],J1762,Txn[Transaction Order],"&lt;="&amp;Q1762))</f>
      </c>
    </row>
    <row r="1763" spans="10:18" ht="15" customHeight="1" x14ac:dyDescent="0.15">
      <c r="J1763" s="246">
        <f>IF(OR(B1763="",C1763="",E1763=""),"",B1763&amp;":"&amp;C1763&amp;":"&amp;E1763)</f>
      </c>
      <c r="K1763" s="247">
        <f>IF(A1763="","",A1763*D1763)</f>
      </c>
      <c r="L1763" s="246">
        <f>IF(A1763="","",IF(OR(A1763=1,A1763=0),H1763,0))</f>
      </c>
      <c r="M1763" s="246">
        <f>IF(A1763="","",IF(A1763=-1,H1763,0))</f>
      </c>
      <c r="N1763">
        <f>IF(J1763="","",IF(E1763="SGD",1,IF(E1763="USD",Settings!$B$22,IF(E1763="HKD",Settings!$B$23,1))))</f>
      </c>
      <c r="O1763">
        <f>IF(OR(B1763="",C1763="",E1763=""),0,(IF(A1763=-1,H1763,0)-IF(OR(A1763=1,A1763=0),H1763,0)+IF(A1763=2,H1763,0))*IF(E1763="SGD",1,IF(E1763="USD",Settings!$B$22,IF(E1763="HKD",Settings!$B$23,1))))</f>
        <v>0</v>
      </c>
      <c r="P1763">
        <f>IF(OR(B1763="",C1763="",E1763=""),0,IF(A1763=2,H1763*IF(E1763="SGD",1,IF(E1763="USD",Settings!$B$22,IF(E1763="HKD",Settings!$B$23,1))),0))</f>
        <v>0</v>
      </c>
      <c r="Q1763" s="312">
        <f>IF(OR(J1763="",G1763=""),"",G1763+ROW()/1000000)</f>
      </c>
      <c r="R1763" s="247">
        <f>IF(Q1763="","",SUMIFS(Txn[Signed Units],Txn[Key],J1763,Txn[Transaction Order],"&lt;="&amp;Q1763))</f>
      </c>
    </row>
    <row r="1764" spans="10:18" ht="15" customHeight="1" x14ac:dyDescent="0.15">
      <c r="J1764" s="246">
        <f>IF(OR(B1764="",C1764="",E1764=""),"",B1764&amp;":"&amp;C1764&amp;":"&amp;E1764)</f>
      </c>
      <c r="K1764" s="247">
        <f>IF(A1764="","",A1764*D1764)</f>
      </c>
      <c r="L1764" s="246">
        <f>IF(A1764="","",IF(OR(A1764=1,A1764=0),H1764,0))</f>
      </c>
      <c r="M1764" s="246">
        <f>IF(A1764="","",IF(A1764=-1,H1764,0))</f>
      </c>
      <c r="N1764">
        <f>IF(J1764="","",IF(E1764="SGD",1,IF(E1764="USD",Settings!$B$22,IF(E1764="HKD",Settings!$B$23,1))))</f>
      </c>
      <c r="O1764">
        <f>IF(OR(B1764="",C1764="",E1764=""),0,(IF(A1764=-1,H1764,0)-IF(OR(A1764=1,A1764=0),H1764,0)+IF(A1764=2,H1764,0))*IF(E1764="SGD",1,IF(E1764="USD",Settings!$B$22,IF(E1764="HKD",Settings!$B$23,1))))</f>
        <v>0</v>
      </c>
      <c r="P1764">
        <f>IF(OR(B1764="",C1764="",E1764=""),0,IF(A1764=2,H1764*IF(E1764="SGD",1,IF(E1764="USD",Settings!$B$22,IF(E1764="HKD",Settings!$B$23,1))),0))</f>
        <v>0</v>
      </c>
      <c r="Q1764" s="312">
        <f>IF(OR(J1764="",G1764=""),"",G1764+ROW()/1000000)</f>
      </c>
      <c r="R1764" s="247">
        <f>IF(Q1764="","",SUMIFS(Txn[Signed Units],Txn[Key],J1764,Txn[Transaction Order],"&lt;="&amp;Q1764))</f>
      </c>
    </row>
    <row r="1765" spans="10:18" ht="15" customHeight="1" x14ac:dyDescent="0.15">
      <c r="J1765" s="246">
        <f>IF(OR(B1765="",C1765="",E1765=""),"",B1765&amp;":"&amp;C1765&amp;":"&amp;E1765)</f>
      </c>
      <c r="K1765" s="247">
        <f>IF(A1765="","",A1765*D1765)</f>
      </c>
      <c r="L1765" s="246">
        <f>IF(A1765="","",IF(OR(A1765=1,A1765=0),H1765,0))</f>
      </c>
      <c r="M1765" s="246">
        <f>IF(A1765="","",IF(A1765=-1,H1765,0))</f>
      </c>
      <c r="N1765">
        <f>IF(J1765="","",IF(E1765="SGD",1,IF(E1765="USD",Settings!$B$22,IF(E1765="HKD",Settings!$B$23,1))))</f>
      </c>
      <c r="O1765">
        <f>IF(OR(B1765="",C1765="",E1765=""),0,(IF(A1765=-1,H1765,0)-IF(OR(A1765=1,A1765=0),H1765,0)+IF(A1765=2,H1765,0))*IF(E1765="SGD",1,IF(E1765="USD",Settings!$B$22,IF(E1765="HKD",Settings!$B$23,1))))</f>
        <v>0</v>
      </c>
      <c r="P1765">
        <f>IF(OR(B1765="",C1765="",E1765=""),0,IF(A1765=2,H1765*IF(E1765="SGD",1,IF(E1765="USD",Settings!$B$22,IF(E1765="HKD",Settings!$B$23,1))),0))</f>
        <v>0</v>
      </c>
      <c r="Q1765" s="312">
        <f>IF(OR(J1765="",G1765=""),"",G1765+ROW()/1000000)</f>
      </c>
      <c r="R1765" s="247">
        <f>IF(Q1765="","",SUMIFS(Txn[Signed Units],Txn[Key],J1765,Txn[Transaction Order],"&lt;="&amp;Q1765))</f>
      </c>
    </row>
    <row r="1766" spans="10:18" ht="15" customHeight="1" x14ac:dyDescent="0.15">
      <c r="J1766" s="246">
        <f>IF(OR(B1766="",C1766="",E1766=""),"",B1766&amp;":"&amp;C1766&amp;":"&amp;E1766)</f>
      </c>
      <c r="K1766" s="247">
        <f>IF(A1766="","",A1766*D1766)</f>
      </c>
      <c r="L1766" s="246">
        <f>IF(A1766="","",IF(OR(A1766=1,A1766=0),H1766,0))</f>
      </c>
      <c r="M1766" s="246">
        <f>IF(A1766="","",IF(A1766=-1,H1766,0))</f>
      </c>
      <c r="N1766">
        <f>IF(J1766="","",IF(E1766="SGD",1,IF(E1766="USD",Settings!$B$22,IF(E1766="HKD",Settings!$B$23,1))))</f>
      </c>
      <c r="O1766">
        <f>IF(OR(B1766="",C1766="",E1766=""),0,(IF(A1766=-1,H1766,0)-IF(OR(A1766=1,A1766=0),H1766,0)+IF(A1766=2,H1766,0))*IF(E1766="SGD",1,IF(E1766="USD",Settings!$B$22,IF(E1766="HKD",Settings!$B$23,1))))</f>
        <v>0</v>
      </c>
      <c r="P1766">
        <f>IF(OR(B1766="",C1766="",E1766=""),0,IF(A1766=2,H1766*IF(E1766="SGD",1,IF(E1766="USD",Settings!$B$22,IF(E1766="HKD",Settings!$B$23,1))),0))</f>
        <v>0</v>
      </c>
      <c r="Q1766" s="312">
        <f>IF(OR(J1766="",G1766=""),"",G1766+ROW()/1000000)</f>
      </c>
      <c r="R1766" s="247">
        <f>IF(Q1766="","",SUMIFS(Txn[Signed Units],Txn[Key],J1766,Txn[Transaction Order],"&lt;="&amp;Q1766))</f>
      </c>
    </row>
    <row r="1767" spans="10:18" ht="15" customHeight="1" x14ac:dyDescent="0.15">
      <c r="J1767" s="246">
        <f>IF(OR(B1767="",C1767="",E1767=""),"",B1767&amp;":"&amp;C1767&amp;":"&amp;E1767)</f>
      </c>
      <c r="K1767" s="247">
        <f>IF(A1767="","",A1767*D1767)</f>
      </c>
      <c r="L1767" s="246">
        <f>IF(A1767="","",IF(OR(A1767=1,A1767=0),H1767,0))</f>
      </c>
      <c r="M1767" s="246">
        <f>IF(A1767="","",IF(A1767=-1,H1767,0))</f>
      </c>
      <c r="N1767">
        <f>IF(J1767="","",IF(E1767="SGD",1,IF(E1767="USD",Settings!$B$22,IF(E1767="HKD",Settings!$B$23,1))))</f>
      </c>
      <c r="O1767">
        <f>IF(OR(B1767="",C1767="",E1767=""),0,(IF(A1767=-1,H1767,0)-IF(OR(A1767=1,A1767=0),H1767,0)+IF(A1767=2,H1767,0))*IF(E1767="SGD",1,IF(E1767="USD",Settings!$B$22,IF(E1767="HKD",Settings!$B$23,1))))</f>
        <v>0</v>
      </c>
      <c r="P1767">
        <f>IF(OR(B1767="",C1767="",E1767=""),0,IF(A1767=2,H1767*IF(E1767="SGD",1,IF(E1767="USD",Settings!$B$22,IF(E1767="HKD",Settings!$B$23,1))),0))</f>
        <v>0</v>
      </c>
      <c r="Q1767" s="312">
        <f>IF(OR(J1767="",G1767=""),"",G1767+ROW()/1000000)</f>
      </c>
      <c r="R1767" s="247">
        <f>IF(Q1767="","",SUMIFS(Txn[Signed Units],Txn[Key],J1767,Txn[Transaction Order],"&lt;="&amp;Q1767))</f>
      </c>
    </row>
    <row r="1768" spans="10:18" ht="15" customHeight="1" x14ac:dyDescent="0.15">
      <c r="J1768" s="246">
        <f>IF(OR(B1768="",C1768="",E1768=""),"",B1768&amp;":"&amp;C1768&amp;":"&amp;E1768)</f>
      </c>
      <c r="K1768" s="247">
        <f>IF(A1768="","",A1768*D1768)</f>
      </c>
      <c r="L1768" s="246">
        <f>IF(A1768="","",IF(OR(A1768=1,A1768=0),H1768,0))</f>
      </c>
      <c r="M1768" s="246">
        <f>IF(A1768="","",IF(A1768=-1,H1768,0))</f>
      </c>
      <c r="N1768">
        <f>IF(J1768="","",IF(E1768="SGD",1,IF(E1768="USD",Settings!$B$22,IF(E1768="HKD",Settings!$B$23,1))))</f>
      </c>
      <c r="O1768">
        <f>IF(OR(B1768="",C1768="",E1768=""),0,(IF(A1768=-1,H1768,0)-IF(OR(A1768=1,A1768=0),H1768,0)+IF(A1768=2,H1768,0))*IF(E1768="SGD",1,IF(E1768="USD",Settings!$B$22,IF(E1768="HKD",Settings!$B$23,1))))</f>
        <v>0</v>
      </c>
      <c r="P1768">
        <f>IF(OR(B1768="",C1768="",E1768=""),0,IF(A1768=2,H1768*IF(E1768="SGD",1,IF(E1768="USD",Settings!$B$22,IF(E1768="HKD",Settings!$B$23,1))),0))</f>
        <v>0</v>
      </c>
      <c r="Q1768" s="312">
        <f>IF(OR(J1768="",G1768=""),"",G1768+ROW()/1000000)</f>
      </c>
      <c r="R1768" s="247">
        <f>IF(Q1768="","",SUMIFS(Txn[Signed Units],Txn[Key],J1768,Txn[Transaction Order],"&lt;="&amp;Q1768))</f>
      </c>
    </row>
    <row r="1769" spans="10:18" ht="15" customHeight="1" x14ac:dyDescent="0.15">
      <c r="J1769" s="246">
        <f>IF(OR(B1769="",C1769="",E1769=""),"",B1769&amp;":"&amp;C1769&amp;":"&amp;E1769)</f>
      </c>
      <c r="K1769" s="247">
        <f>IF(A1769="","",A1769*D1769)</f>
      </c>
      <c r="L1769" s="246">
        <f>IF(A1769="","",IF(OR(A1769=1,A1769=0),H1769,0))</f>
      </c>
      <c r="M1769" s="246">
        <f>IF(A1769="","",IF(A1769=-1,H1769,0))</f>
      </c>
      <c r="N1769">
        <f>IF(J1769="","",IF(E1769="SGD",1,IF(E1769="USD",Settings!$B$22,IF(E1769="HKD",Settings!$B$23,1))))</f>
      </c>
      <c r="O1769">
        <f>IF(OR(B1769="",C1769="",E1769=""),0,(IF(A1769=-1,H1769,0)-IF(OR(A1769=1,A1769=0),H1769,0)+IF(A1769=2,H1769,0))*IF(E1769="SGD",1,IF(E1769="USD",Settings!$B$22,IF(E1769="HKD",Settings!$B$23,1))))</f>
        <v>0</v>
      </c>
      <c r="P1769">
        <f>IF(OR(B1769="",C1769="",E1769=""),0,IF(A1769=2,H1769*IF(E1769="SGD",1,IF(E1769="USD",Settings!$B$22,IF(E1769="HKD",Settings!$B$23,1))),0))</f>
        <v>0</v>
      </c>
      <c r="Q1769" s="312">
        <f>IF(OR(J1769="",G1769=""),"",G1769+ROW()/1000000)</f>
      </c>
      <c r="R1769" s="247">
        <f>IF(Q1769="","",SUMIFS(Txn[Signed Units],Txn[Key],J1769,Txn[Transaction Order],"&lt;="&amp;Q1769))</f>
      </c>
    </row>
    <row r="1770" spans="10:18" ht="15" customHeight="1" x14ac:dyDescent="0.15">
      <c r="J1770" s="246">
        <f>IF(OR(B1770="",C1770="",E1770=""),"",B1770&amp;":"&amp;C1770&amp;":"&amp;E1770)</f>
      </c>
      <c r="K1770" s="247">
        <f>IF(A1770="","",A1770*D1770)</f>
      </c>
      <c r="L1770" s="246">
        <f>IF(A1770="","",IF(OR(A1770=1,A1770=0),H1770,0))</f>
      </c>
      <c r="M1770" s="246">
        <f>IF(A1770="","",IF(A1770=-1,H1770,0))</f>
      </c>
      <c r="N1770">
        <f>IF(J1770="","",IF(E1770="SGD",1,IF(E1770="USD",Settings!$B$22,IF(E1770="HKD",Settings!$B$23,1))))</f>
      </c>
      <c r="O1770">
        <f>IF(OR(B1770="",C1770="",E1770=""),0,(IF(A1770=-1,H1770,0)-IF(OR(A1770=1,A1770=0),H1770,0)+IF(A1770=2,H1770,0))*IF(E1770="SGD",1,IF(E1770="USD",Settings!$B$22,IF(E1770="HKD",Settings!$B$23,1))))</f>
        <v>0</v>
      </c>
      <c r="P1770">
        <f>IF(OR(B1770="",C1770="",E1770=""),0,IF(A1770=2,H1770*IF(E1770="SGD",1,IF(E1770="USD",Settings!$B$22,IF(E1770="HKD",Settings!$B$23,1))),0))</f>
        <v>0</v>
      </c>
      <c r="Q1770" s="312">
        <f>IF(OR(J1770="",G1770=""),"",G1770+ROW()/1000000)</f>
      </c>
      <c r="R1770" s="247">
        <f>IF(Q1770="","",SUMIFS(Txn[Signed Units],Txn[Key],J1770,Txn[Transaction Order],"&lt;="&amp;Q1770))</f>
      </c>
    </row>
    <row r="1771" spans="10:18" ht="15" customHeight="1" x14ac:dyDescent="0.15">
      <c r="J1771" s="246">
        <f>IF(OR(B1771="",C1771="",E1771=""),"",B1771&amp;":"&amp;C1771&amp;":"&amp;E1771)</f>
      </c>
      <c r="K1771" s="247">
        <f>IF(A1771="","",A1771*D1771)</f>
      </c>
      <c r="L1771" s="246">
        <f>IF(A1771="","",IF(OR(A1771=1,A1771=0),H1771,0))</f>
      </c>
      <c r="M1771" s="246">
        <f>IF(A1771="","",IF(A1771=-1,H1771,0))</f>
      </c>
      <c r="N1771">
        <f>IF(J1771="","",IF(E1771="SGD",1,IF(E1771="USD",Settings!$B$22,IF(E1771="HKD",Settings!$B$23,1))))</f>
      </c>
      <c r="O1771">
        <f>IF(OR(B1771="",C1771="",E1771=""),0,(IF(A1771=-1,H1771,0)-IF(OR(A1771=1,A1771=0),H1771,0)+IF(A1771=2,H1771,0))*IF(E1771="SGD",1,IF(E1771="USD",Settings!$B$22,IF(E1771="HKD",Settings!$B$23,1))))</f>
        <v>0</v>
      </c>
      <c r="P1771">
        <f>IF(OR(B1771="",C1771="",E1771=""),0,IF(A1771=2,H1771*IF(E1771="SGD",1,IF(E1771="USD",Settings!$B$22,IF(E1771="HKD",Settings!$B$23,1))),0))</f>
        <v>0</v>
      </c>
      <c r="Q1771" s="312">
        <f>IF(OR(J1771="",G1771=""),"",G1771+ROW()/1000000)</f>
      </c>
      <c r="R1771" s="247">
        <f>IF(Q1771="","",SUMIFS(Txn[Signed Units],Txn[Key],J1771,Txn[Transaction Order],"&lt;="&amp;Q1771))</f>
      </c>
    </row>
    <row r="1772" spans="10:18" ht="15" customHeight="1" x14ac:dyDescent="0.15">
      <c r="J1772" s="246">
        <f>IF(OR(B1772="",C1772="",E1772=""),"",B1772&amp;":"&amp;C1772&amp;":"&amp;E1772)</f>
      </c>
      <c r="K1772" s="247">
        <f>IF(A1772="","",A1772*D1772)</f>
      </c>
      <c r="L1772" s="246">
        <f>IF(A1772="","",IF(OR(A1772=1,A1772=0),H1772,0))</f>
      </c>
      <c r="M1772" s="246">
        <f>IF(A1772="","",IF(A1772=-1,H1772,0))</f>
      </c>
      <c r="N1772">
        <f>IF(J1772="","",IF(E1772="SGD",1,IF(E1772="USD",Settings!$B$22,IF(E1772="HKD",Settings!$B$23,1))))</f>
      </c>
      <c r="O1772">
        <f>IF(OR(B1772="",C1772="",E1772=""),0,(IF(A1772=-1,H1772,0)-IF(OR(A1772=1,A1772=0),H1772,0)+IF(A1772=2,H1772,0))*IF(E1772="SGD",1,IF(E1772="USD",Settings!$B$22,IF(E1772="HKD",Settings!$B$23,1))))</f>
        <v>0</v>
      </c>
      <c r="P1772">
        <f>IF(OR(B1772="",C1772="",E1772=""),0,IF(A1772=2,H1772*IF(E1772="SGD",1,IF(E1772="USD",Settings!$B$22,IF(E1772="HKD",Settings!$B$23,1))),0))</f>
        <v>0</v>
      </c>
      <c r="Q1772" s="312">
        <f>IF(OR(J1772="",G1772=""),"",G1772+ROW()/1000000)</f>
      </c>
      <c r="R1772" s="247">
        <f>IF(Q1772="","",SUMIFS(Txn[Signed Units],Txn[Key],J1772,Txn[Transaction Order],"&lt;="&amp;Q1772))</f>
      </c>
    </row>
    <row r="1773" spans="10:18" ht="15" customHeight="1" x14ac:dyDescent="0.15">
      <c r="J1773" s="246">
        <f>IF(OR(B1773="",C1773="",E1773=""),"",B1773&amp;":"&amp;C1773&amp;":"&amp;E1773)</f>
      </c>
      <c r="K1773" s="247">
        <f>IF(A1773="","",A1773*D1773)</f>
      </c>
      <c r="L1773" s="246">
        <f>IF(A1773="","",IF(OR(A1773=1,A1773=0),H1773,0))</f>
      </c>
      <c r="M1773" s="246">
        <f>IF(A1773="","",IF(A1773=-1,H1773,0))</f>
      </c>
      <c r="N1773">
        <f>IF(J1773="","",IF(E1773="SGD",1,IF(E1773="USD",Settings!$B$22,IF(E1773="HKD",Settings!$B$23,1))))</f>
      </c>
      <c r="O1773">
        <f>IF(OR(B1773="",C1773="",E1773=""),0,(IF(A1773=-1,H1773,0)-IF(OR(A1773=1,A1773=0),H1773,0)+IF(A1773=2,H1773,0))*IF(E1773="SGD",1,IF(E1773="USD",Settings!$B$22,IF(E1773="HKD",Settings!$B$23,1))))</f>
        <v>0</v>
      </c>
      <c r="P1773">
        <f>IF(OR(B1773="",C1773="",E1773=""),0,IF(A1773=2,H1773*IF(E1773="SGD",1,IF(E1773="USD",Settings!$B$22,IF(E1773="HKD",Settings!$B$23,1))),0))</f>
        <v>0</v>
      </c>
      <c r="Q1773" s="312">
        <f>IF(OR(J1773="",G1773=""),"",G1773+ROW()/1000000)</f>
      </c>
      <c r="R1773" s="247">
        <f>IF(Q1773="","",SUMIFS(Txn[Signed Units],Txn[Key],J1773,Txn[Transaction Order],"&lt;="&amp;Q1773))</f>
      </c>
    </row>
    <row r="1774" spans="10:18" ht="15" customHeight="1" x14ac:dyDescent="0.15">
      <c r="J1774" s="246">
        <f>IF(OR(B1774="",C1774="",E1774=""),"",B1774&amp;":"&amp;C1774&amp;":"&amp;E1774)</f>
      </c>
      <c r="K1774" s="247">
        <f>IF(A1774="","",A1774*D1774)</f>
      </c>
      <c r="L1774" s="246">
        <f>IF(A1774="","",IF(OR(A1774=1,A1774=0),H1774,0))</f>
      </c>
      <c r="M1774" s="246">
        <f>IF(A1774="","",IF(A1774=-1,H1774,0))</f>
      </c>
      <c r="N1774">
        <f>IF(J1774="","",IF(E1774="SGD",1,IF(E1774="USD",Settings!$B$22,IF(E1774="HKD",Settings!$B$23,1))))</f>
      </c>
      <c r="O1774">
        <f>IF(OR(B1774="",C1774="",E1774=""),0,(IF(A1774=-1,H1774,0)-IF(OR(A1774=1,A1774=0),H1774,0)+IF(A1774=2,H1774,0))*IF(E1774="SGD",1,IF(E1774="USD",Settings!$B$22,IF(E1774="HKD",Settings!$B$23,1))))</f>
        <v>0</v>
      </c>
      <c r="P1774">
        <f>IF(OR(B1774="",C1774="",E1774=""),0,IF(A1774=2,H1774*IF(E1774="SGD",1,IF(E1774="USD",Settings!$B$22,IF(E1774="HKD",Settings!$B$23,1))),0))</f>
        <v>0</v>
      </c>
      <c r="Q1774" s="312">
        <f>IF(OR(J1774="",G1774=""),"",G1774+ROW()/1000000)</f>
      </c>
      <c r="R1774" s="247">
        <f>IF(Q1774="","",SUMIFS(Txn[Signed Units],Txn[Key],J1774,Txn[Transaction Order],"&lt;="&amp;Q1774))</f>
      </c>
    </row>
    <row r="1775" spans="10:18" ht="15" customHeight="1" x14ac:dyDescent="0.15">
      <c r="J1775" s="246">
        <f>IF(OR(B1775="",C1775="",E1775=""),"",B1775&amp;":"&amp;C1775&amp;":"&amp;E1775)</f>
      </c>
      <c r="K1775" s="247">
        <f>IF(A1775="","",A1775*D1775)</f>
      </c>
      <c r="L1775" s="246">
        <f>IF(A1775="","",IF(OR(A1775=1,A1775=0),H1775,0))</f>
      </c>
      <c r="M1775" s="246">
        <f>IF(A1775="","",IF(A1775=-1,H1775,0))</f>
      </c>
      <c r="N1775">
        <f>IF(J1775="","",IF(E1775="SGD",1,IF(E1775="USD",Settings!$B$22,IF(E1775="HKD",Settings!$B$23,1))))</f>
      </c>
      <c r="O1775">
        <f>IF(OR(B1775="",C1775="",E1775=""),0,(IF(A1775=-1,H1775,0)-IF(OR(A1775=1,A1775=0),H1775,0)+IF(A1775=2,H1775,0))*IF(E1775="SGD",1,IF(E1775="USD",Settings!$B$22,IF(E1775="HKD",Settings!$B$23,1))))</f>
        <v>0</v>
      </c>
      <c r="P1775">
        <f>IF(OR(B1775="",C1775="",E1775=""),0,IF(A1775=2,H1775*IF(E1775="SGD",1,IF(E1775="USD",Settings!$B$22,IF(E1775="HKD",Settings!$B$23,1))),0))</f>
        <v>0</v>
      </c>
      <c r="Q1775" s="312">
        <f>IF(OR(J1775="",G1775=""),"",G1775+ROW()/1000000)</f>
      </c>
      <c r="R1775" s="247">
        <f>IF(Q1775="","",SUMIFS(Txn[Signed Units],Txn[Key],J1775,Txn[Transaction Order],"&lt;="&amp;Q1775))</f>
      </c>
    </row>
    <row r="1776" spans="10:18" ht="15" customHeight="1" x14ac:dyDescent="0.15">
      <c r="J1776" s="246">
        <f>IF(OR(B1776="",C1776="",E1776=""),"",B1776&amp;":"&amp;C1776&amp;":"&amp;E1776)</f>
      </c>
      <c r="K1776" s="247">
        <f>IF(A1776="","",A1776*D1776)</f>
      </c>
      <c r="L1776" s="246">
        <f>IF(A1776="","",IF(OR(A1776=1,A1776=0),H1776,0))</f>
      </c>
      <c r="M1776" s="246">
        <f>IF(A1776="","",IF(A1776=-1,H1776,0))</f>
      </c>
      <c r="N1776">
        <f>IF(J1776="","",IF(E1776="SGD",1,IF(E1776="USD",Settings!$B$22,IF(E1776="HKD",Settings!$B$23,1))))</f>
      </c>
      <c r="O1776">
        <f>IF(OR(B1776="",C1776="",E1776=""),0,(IF(A1776=-1,H1776,0)-IF(OR(A1776=1,A1776=0),H1776,0)+IF(A1776=2,H1776,0))*IF(E1776="SGD",1,IF(E1776="USD",Settings!$B$22,IF(E1776="HKD",Settings!$B$23,1))))</f>
        <v>0</v>
      </c>
      <c r="P1776">
        <f>IF(OR(B1776="",C1776="",E1776=""),0,IF(A1776=2,H1776*IF(E1776="SGD",1,IF(E1776="USD",Settings!$B$22,IF(E1776="HKD",Settings!$B$23,1))),0))</f>
        <v>0</v>
      </c>
      <c r="Q1776" s="312">
        <f>IF(OR(J1776="",G1776=""),"",G1776+ROW()/1000000)</f>
      </c>
      <c r="R1776" s="247">
        <f>IF(Q1776="","",SUMIFS(Txn[Signed Units],Txn[Key],J1776,Txn[Transaction Order],"&lt;="&amp;Q1776))</f>
      </c>
    </row>
    <row r="1777" spans="10:18" ht="15" customHeight="1" x14ac:dyDescent="0.15">
      <c r="J1777" s="246">
        <f>IF(OR(B1777="",C1777="",E1777=""),"",B1777&amp;":"&amp;C1777&amp;":"&amp;E1777)</f>
      </c>
      <c r="K1777" s="247">
        <f>IF(A1777="","",A1777*D1777)</f>
      </c>
      <c r="L1777" s="246">
        <f>IF(A1777="","",IF(OR(A1777=1,A1777=0),H1777,0))</f>
      </c>
      <c r="M1777" s="246">
        <f>IF(A1777="","",IF(A1777=-1,H1777,0))</f>
      </c>
      <c r="N1777">
        <f>IF(J1777="","",IF(E1777="SGD",1,IF(E1777="USD",Settings!$B$22,IF(E1777="HKD",Settings!$B$23,1))))</f>
      </c>
      <c r="O1777">
        <f>IF(OR(B1777="",C1777="",E1777=""),0,(IF(A1777=-1,H1777,0)-IF(OR(A1777=1,A1777=0),H1777,0)+IF(A1777=2,H1777,0))*IF(E1777="SGD",1,IF(E1777="USD",Settings!$B$22,IF(E1777="HKD",Settings!$B$23,1))))</f>
        <v>0</v>
      </c>
      <c r="P1777">
        <f>IF(OR(B1777="",C1777="",E1777=""),0,IF(A1777=2,H1777*IF(E1777="SGD",1,IF(E1777="USD",Settings!$B$22,IF(E1777="HKD",Settings!$B$23,1))),0))</f>
        <v>0</v>
      </c>
      <c r="Q1777" s="312">
        <f>IF(OR(J1777="",G1777=""),"",G1777+ROW()/1000000)</f>
      </c>
      <c r="R1777" s="247">
        <f>IF(Q1777="","",SUMIFS(Txn[Signed Units],Txn[Key],J1777,Txn[Transaction Order],"&lt;="&amp;Q1777))</f>
      </c>
    </row>
    <row r="1778" spans="10:18" ht="15" customHeight="1" x14ac:dyDescent="0.15">
      <c r="J1778" s="246">
        <f>IF(OR(B1778="",C1778="",E1778=""),"",B1778&amp;":"&amp;C1778&amp;":"&amp;E1778)</f>
      </c>
      <c r="K1778" s="247">
        <f>IF(A1778="","",A1778*D1778)</f>
      </c>
      <c r="L1778" s="246">
        <f>IF(A1778="","",IF(OR(A1778=1,A1778=0),H1778,0))</f>
      </c>
      <c r="M1778" s="246">
        <f>IF(A1778="","",IF(A1778=-1,H1778,0))</f>
      </c>
      <c r="N1778">
        <f>IF(J1778="","",IF(E1778="SGD",1,IF(E1778="USD",Settings!$B$22,IF(E1778="HKD",Settings!$B$23,1))))</f>
      </c>
      <c r="O1778">
        <f>IF(OR(B1778="",C1778="",E1778=""),0,(IF(A1778=-1,H1778,0)-IF(OR(A1778=1,A1778=0),H1778,0)+IF(A1778=2,H1778,0))*IF(E1778="SGD",1,IF(E1778="USD",Settings!$B$22,IF(E1778="HKD",Settings!$B$23,1))))</f>
        <v>0</v>
      </c>
      <c r="P1778">
        <f>IF(OR(B1778="",C1778="",E1778=""),0,IF(A1778=2,H1778*IF(E1778="SGD",1,IF(E1778="USD",Settings!$B$22,IF(E1778="HKD",Settings!$B$23,1))),0))</f>
        <v>0</v>
      </c>
      <c r="Q1778" s="312">
        <f>IF(OR(J1778="",G1778=""),"",G1778+ROW()/1000000)</f>
      </c>
      <c r="R1778" s="247">
        <f>IF(Q1778="","",SUMIFS(Txn[Signed Units],Txn[Key],J1778,Txn[Transaction Order],"&lt;="&amp;Q1778))</f>
      </c>
    </row>
    <row r="1779" spans="10:18" ht="15" customHeight="1" x14ac:dyDescent="0.15">
      <c r="J1779" s="246">
        <f>IF(OR(B1779="",C1779="",E1779=""),"",B1779&amp;":"&amp;C1779&amp;":"&amp;E1779)</f>
      </c>
      <c r="K1779" s="247">
        <f>IF(A1779="","",A1779*D1779)</f>
      </c>
      <c r="L1779" s="246">
        <f>IF(A1779="","",IF(OR(A1779=1,A1779=0),H1779,0))</f>
      </c>
      <c r="M1779" s="246">
        <f>IF(A1779="","",IF(A1779=-1,H1779,0))</f>
      </c>
      <c r="N1779">
        <f>IF(J1779="","",IF(E1779="SGD",1,IF(E1779="USD",Settings!$B$22,IF(E1779="HKD",Settings!$B$23,1))))</f>
      </c>
      <c r="O1779">
        <f>IF(OR(B1779="",C1779="",E1779=""),0,(IF(A1779=-1,H1779,0)-IF(OR(A1779=1,A1779=0),H1779,0)+IF(A1779=2,H1779,0))*IF(E1779="SGD",1,IF(E1779="USD",Settings!$B$22,IF(E1779="HKD",Settings!$B$23,1))))</f>
        <v>0</v>
      </c>
      <c r="P1779">
        <f>IF(OR(B1779="",C1779="",E1779=""),0,IF(A1779=2,H1779*IF(E1779="SGD",1,IF(E1779="USD",Settings!$B$22,IF(E1779="HKD",Settings!$B$23,1))),0))</f>
        <v>0</v>
      </c>
      <c r="Q1779" s="312">
        <f>IF(OR(J1779="",G1779=""),"",G1779+ROW()/1000000)</f>
      </c>
      <c r="R1779" s="247">
        <f>IF(Q1779="","",SUMIFS(Txn[Signed Units],Txn[Key],J1779,Txn[Transaction Order],"&lt;="&amp;Q1779))</f>
      </c>
    </row>
    <row r="1780" spans="10:18" ht="15" customHeight="1" x14ac:dyDescent="0.15">
      <c r="J1780" s="246">
        <f>IF(OR(B1780="",C1780="",E1780=""),"",B1780&amp;":"&amp;C1780&amp;":"&amp;E1780)</f>
      </c>
      <c r="K1780" s="247">
        <f>IF(A1780="","",A1780*D1780)</f>
      </c>
      <c r="L1780" s="246">
        <f>IF(A1780="","",IF(OR(A1780=1,A1780=0),H1780,0))</f>
      </c>
      <c r="M1780" s="246">
        <f>IF(A1780="","",IF(A1780=-1,H1780,0))</f>
      </c>
      <c r="N1780">
        <f>IF(J1780="","",IF(E1780="SGD",1,IF(E1780="USD",Settings!$B$22,IF(E1780="HKD",Settings!$B$23,1))))</f>
      </c>
      <c r="O1780">
        <f>IF(OR(B1780="",C1780="",E1780=""),0,(IF(A1780=-1,H1780,0)-IF(OR(A1780=1,A1780=0),H1780,0)+IF(A1780=2,H1780,0))*IF(E1780="SGD",1,IF(E1780="USD",Settings!$B$22,IF(E1780="HKD",Settings!$B$23,1))))</f>
        <v>0</v>
      </c>
      <c r="P1780">
        <f>IF(OR(B1780="",C1780="",E1780=""),0,IF(A1780=2,H1780*IF(E1780="SGD",1,IF(E1780="USD",Settings!$B$22,IF(E1780="HKD",Settings!$B$23,1))),0))</f>
        <v>0</v>
      </c>
      <c r="Q1780" s="312">
        <f>IF(OR(J1780="",G1780=""),"",G1780+ROW()/1000000)</f>
      </c>
      <c r="R1780" s="247">
        <f>IF(Q1780="","",SUMIFS(Txn[Signed Units],Txn[Key],J1780,Txn[Transaction Order],"&lt;="&amp;Q1780))</f>
      </c>
    </row>
    <row r="1781" spans="10:18" ht="15" customHeight="1" x14ac:dyDescent="0.15">
      <c r="J1781" s="246">
        <f>IF(OR(B1781="",C1781="",E1781=""),"",B1781&amp;":"&amp;C1781&amp;":"&amp;E1781)</f>
      </c>
      <c r="K1781" s="247">
        <f>IF(A1781="","",A1781*D1781)</f>
      </c>
      <c r="L1781" s="246">
        <f>IF(A1781="","",IF(OR(A1781=1,A1781=0),H1781,0))</f>
      </c>
      <c r="M1781" s="246">
        <f>IF(A1781="","",IF(A1781=-1,H1781,0))</f>
      </c>
      <c r="N1781">
        <f>IF(J1781="","",IF(E1781="SGD",1,IF(E1781="USD",Settings!$B$22,IF(E1781="HKD",Settings!$B$23,1))))</f>
      </c>
      <c r="O1781">
        <f>IF(OR(B1781="",C1781="",E1781=""),0,(IF(A1781=-1,H1781,0)-IF(OR(A1781=1,A1781=0),H1781,0)+IF(A1781=2,H1781,0))*IF(E1781="SGD",1,IF(E1781="USD",Settings!$B$22,IF(E1781="HKD",Settings!$B$23,1))))</f>
        <v>0</v>
      </c>
      <c r="P1781">
        <f>IF(OR(B1781="",C1781="",E1781=""),0,IF(A1781=2,H1781*IF(E1781="SGD",1,IF(E1781="USD",Settings!$B$22,IF(E1781="HKD",Settings!$B$23,1))),0))</f>
        <v>0</v>
      </c>
      <c r="Q1781" s="312">
        <f>IF(OR(J1781="",G1781=""),"",G1781+ROW()/1000000)</f>
      </c>
      <c r="R1781" s="247">
        <f>IF(Q1781="","",SUMIFS(Txn[Signed Units],Txn[Key],J1781,Txn[Transaction Order],"&lt;="&amp;Q1781))</f>
      </c>
    </row>
    <row r="1782" spans="10:18" ht="15" customHeight="1" x14ac:dyDescent="0.15">
      <c r="J1782" s="246">
        <f>IF(OR(B1782="",C1782="",E1782=""),"",B1782&amp;":"&amp;C1782&amp;":"&amp;E1782)</f>
      </c>
      <c r="K1782" s="247">
        <f>IF(A1782="","",A1782*D1782)</f>
      </c>
      <c r="L1782" s="246">
        <f>IF(A1782="","",IF(OR(A1782=1,A1782=0),H1782,0))</f>
      </c>
      <c r="M1782" s="246">
        <f>IF(A1782="","",IF(A1782=-1,H1782,0))</f>
      </c>
      <c r="N1782">
        <f>IF(J1782="","",IF(E1782="SGD",1,IF(E1782="USD",Settings!$B$22,IF(E1782="HKD",Settings!$B$23,1))))</f>
      </c>
      <c r="O1782">
        <f>IF(OR(B1782="",C1782="",E1782=""),0,(IF(A1782=-1,H1782,0)-IF(OR(A1782=1,A1782=0),H1782,0)+IF(A1782=2,H1782,0))*IF(E1782="SGD",1,IF(E1782="USD",Settings!$B$22,IF(E1782="HKD",Settings!$B$23,1))))</f>
        <v>0</v>
      </c>
      <c r="P1782">
        <f>IF(OR(B1782="",C1782="",E1782=""),0,IF(A1782=2,H1782*IF(E1782="SGD",1,IF(E1782="USD",Settings!$B$22,IF(E1782="HKD",Settings!$B$23,1))),0))</f>
        <v>0</v>
      </c>
      <c r="Q1782" s="312">
        <f>IF(OR(J1782="",G1782=""),"",G1782+ROW()/1000000)</f>
      </c>
      <c r="R1782" s="247">
        <f>IF(Q1782="","",SUMIFS(Txn[Signed Units],Txn[Key],J1782,Txn[Transaction Order],"&lt;="&amp;Q1782))</f>
      </c>
    </row>
    <row r="1783" spans="10:18" ht="15" customHeight="1" x14ac:dyDescent="0.15">
      <c r="J1783" s="246">
        <f>IF(OR(B1783="",C1783="",E1783=""),"",B1783&amp;":"&amp;C1783&amp;":"&amp;E1783)</f>
      </c>
      <c r="K1783" s="247">
        <f>IF(A1783="","",A1783*D1783)</f>
      </c>
      <c r="L1783" s="246">
        <f>IF(A1783="","",IF(OR(A1783=1,A1783=0),H1783,0))</f>
      </c>
      <c r="M1783" s="246">
        <f>IF(A1783="","",IF(A1783=-1,H1783,0))</f>
      </c>
      <c r="N1783">
        <f>IF(J1783="","",IF(E1783="SGD",1,IF(E1783="USD",Settings!$B$22,IF(E1783="HKD",Settings!$B$23,1))))</f>
      </c>
      <c r="O1783">
        <f>IF(OR(B1783="",C1783="",E1783=""),0,(IF(A1783=-1,H1783,0)-IF(OR(A1783=1,A1783=0),H1783,0)+IF(A1783=2,H1783,0))*IF(E1783="SGD",1,IF(E1783="USD",Settings!$B$22,IF(E1783="HKD",Settings!$B$23,1))))</f>
        <v>0</v>
      </c>
      <c r="P1783">
        <f>IF(OR(B1783="",C1783="",E1783=""),0,IF(A1783=2,H1783*IF(E1783="SGD",1,IF(E1783="USD",Settings!$B$22,IF(E1783="HKD",Settings!$B$23,1))),0))</f>
        <v>0</v>
      </c>
      <c r="Q1783" s="312">
        <f>IF(OR(J1783="",G1783=""),"",G1783+ROW()/1000000)</f>
      </c>
      <c r="R1783" s="247">
        <f>IF(Q1783="","",SUMIFS(Txn[Signed Units],Txn[Key],J1783,Txn[Transaction Order],"&lt;="&amp;Q1783))</f>
      </c>
    </row>
    <row r="1784" spans="10:18" ht="15" customHeight="1" x14ac:dyDescent="0.15">
      <c r="J1784" s="246">
        <f>IF(OR(B1784="",C1784="",E1784=""),"",B1784&amp;":"&amp;C1784&amp;":"&amp;E1784)</f>
      </c>
      <c r="K1784" s="247">
        <f>IF(A1784="","",A1784*D1784)</f>
      </c>
      <c r="L1784" s="246">
        <f>IF(A1784="","",IF(OR(A1784=1,A1784=0),H1784,0))</f>
      </c>
      <c r="M1784" s="246">
        <f>IF(A1784="","",IF(A1784=-1,H1784,0))</f>
      </c>
      <c r="N1784">
        <f>IF(J1784="","",IF(E1784="SGD",1,IF(E1784="USD",Settings!$B$22,IF(E1784="HKD",Settings!$B$23,1))))</f>
      </c>
      <c r="O1784">
        <f>IF(OR(B1784="",C1784="",E1784=""),0,(IF(A1784=-1,H1784,0)-IF(OR(A1784=1,A1784=0),H1784,0)+IF(A1784=2,H1784,0))*IF(E1784="SGD",1,IF(E1784="USD",Settings!$B$22,IF(E1784="HKD",Settings!$B$23,1))))</f>
        <v>0</v>
      </c>
      <c r="P1784">
        <f>IF(OR(B1784="",C1784="",E1784=""),0,IF(A1784=2,H1784*IF(E1784="SGD",1,IF(E1784="USD",Settings!$B$22,IF(E1784="HKD",Settings!$B$23,1))),0))</f>
        <v>0</v>
      </c>
      <c r="Q1784" s="312">
        <f>IF(OR(J1784="",G1784=""),"",G1784+ROW()/1000000)</f>
      </c>
      <c r="R1784" s="247">
        <f>IF(Q1784="","",SUMIFS(Txn[Signed Units],Txn[Key],J1784,Txn[Transaction Order],"&lt;="&amp;Q1784))</f>
      </c>
    </row>
    <row r="1785" spans="10:18" ht="15" customHeight="1" x14ac:dyDescent="0.15">
      <c r="J1785" s="246">
        <f>IF(OR(B1785="",C1785="",E1785=""),"",B1785&amp;":"&amp;C1785&amp;":"&amp;E1785)</f>
      </c>
      <c r="K1785" s="247">
        <f>IF(A1785="","",A1785*D1785)</f>
      </c>
      <c r="L1785" s="246">
        <f>IF(A1785="","",IF(OR(A1785=1,A1785=0),H1785,0))</f>
      </c>
      <c r="M1785" s="246">
        <f>IF(A1785="","",IF(A1785=-1,H1785,0))</f>
      </c>
      <c r="N1785">
        <f>IF(J1785="","",IF(E1785="SGD",1,IF(E1785="USD",Settings!$B$22,IF(E1785="HKD",Settings!$B$23,1))))</f>
      </c>
      <c r="O1785">
        <f>IF(OR(B1785="",C1785="",E1785=""),0,(IF(A1785=-1,H1785,0)-IF(OR(A1785=1,A1785=0),H1785,0)+IF(A1785=2,H1785,0))*IF(E1785="SGD",1,IF(E1785="USD",Settings!$B$22,IF(E1785="HKD",Settings!$B$23,1))))</f>
        <v>0</v>
      </c>
      <c r="P1785">
        <f>IF(OR(B1785="",C1785="",E1785=""),0,IF(A1785=2,H1785*IF(E1785="SGD",1,IF(E1785="USD",Settings!$B$22,IF(E1785="HKD",Settings!$B$23,1))),0))</f>
        <v>0</v>
      </c>
      <c r="Q1785" s="312">
        <f>IF(OR(J1785="",G1785=""),"",G1785+ROW()/1000000)</f>
      </c>
      <c r="R1785" s="247">
        <f>IF(Q1785="","",SUMIFS(Txn[Signed Units],Txn[Key],J1785,Txn[Transaction Order],"&lt;="&amp;Q1785))</f>
      </c>
    </row>
    <row r="1786" spans="10:18" ht="15" customHeight="1" x14ac:dyDescent="0.15">
      <c r="J1786" s="246">
        <f>IF(OR(B1786="",C1786="",E1786=""),"",B1786&amp;":"&amp;C1786&amp;":"&amp;E1786)</f>
      </c>
      <c r="K1786" s="247">
        <f>IF(A1786="","",A1786*D1786)</f>
      </c>
      <c r="L1786" s="246">
        <f>IF(A1786="","",IF(OR(A1786=1,A1786=0),H1786,0))</f>
      </c>
      <c r="M1786" s="246">
        <f>IF(A1786="","",IF(A1786=-1,H1786,0))</f>
      </c>
      <c r="N1786">
        <f>IF(J1786="","",IF(E1786="SGD",1,IF(E1786="USD",Settings!$B$22,IF(E1786="HKD",Settings!$B$23,1))))</f>
      </c>
      <c r="O1786">
        <f>IF(OR(B1786="",C1786="",E1786=""),0,(IF(A1786=-1,H1786,0)-IF(OR(A1786=1,A1786=0),H1786,0)+IF(A1786=2,H1786,0))*IF(E1786="SGD",1,IF(E1786="USD",Settings!$B$22,IF(E1786="HKD",Settings!$B$23,1))))</f>
        <v>0</v>
      </c>
      <c r="P1786">
        <f>IF(OR(B1786="",C1786="",E1786=""),0,IF(A1786=2,H1786*IF(E1786="SGD",1,IF(E1786="USD",Settings!$B$22,IF(E1786="HKD",Settings!$B$23,1))),0))</f>
        <v>0</v>
      </c>
      <c r="Q1786" s="312">
        <f>IF(OR(J1786="",G1786=""),"",G1786+ROW()/1000000)</f>
      </c>
      <c r="R1786" s="247">
        <f>IF(Q1786="","",SUMIFS(Txn[Signed Units],Txn[Key],J1786,Txn[Transaction Order],"&lt;="&amp;Q1786))</f>
      </c>
    </row>
    <row r="1787" spans="10:18" ht="15" customHeight="1" x14ac:dyDescent="0.15">
      <c r="J1787" s="246">
        <f>IF(OR(B1787="",C1787="",E1787=""),"",B1787&amp;":"&amp;C1787&amp;":"&amp;E1787)</f>
      </c>
      <c r="K1787" s="247">
        <f>IF(A1787="","",A1787*D1787)</f>
      </c>
      <c r="L1787" s="246">
        <f>IF(A1787="","",IF(OR(A1787=1,A1787=0),H1787,0))</f>
      </c>
      <c r="M1787" s="246">
        <f>IF(A1787="","",IF(A1787=-1,H1787,0))</f>
      </c>
      <c r="N1787">
        <f>IF(J1787="","",IF(E1787="SGD",1,IF(E1787="USD",Settings!$B$22,IF(E1787="HKD",Settings!$B$23,1))))</f>
      </c>
      <c r="O1787">
        <f>IF(OR(B1787="",C1787="",E1787=""),0,(IF(A1787=-1,H1787,0)-IF(OR(A1787=1,A1787=0),H1787,0)+IF(A1787=2,H1787,0))*IF(E1787="SGD",1,IF(E1787="USD",Settings!$B$22,IF(E1787="HKD",Settings!$B$23,1))))</f>
        <v>0</v>
      </c>
      <c r="P1787">
        <f>IF(OR(B1787="",C1787="",E1787=""),0,IF(A1787=2,H1787*IF(E1787="SGD",1,IF(E1787="USD",Settings!$B$22,IF(E1787="HKD",Settings!$B$23,1))),0))</f>
        <v>0</v>
      </c>
      <c r="Q1787" s="312">
        <f>IF(OR(J1787="",G1787=""),"",G1787+ROW()/1000000)</f>
      </c>
      <c r="R1787" s="247">
        <f>IF(Q1787="","",SUMIFS(Txn[Signed Units],Txn[Key],J1787,Txn[Transaction Order],"&lt;="&amp;Q1787))</f>
      </c>
    </row>
    <row r="1788" spans="10:18" ht="15" customHeight="1" x14ac:dyDescent="0.15">
      <c r="J1788" s="246">
        <f>IF(OR(B1788="",C1788="",E1788=""),"",B1788&amp;":"&amp;C1788&amp;":"&amp;E1788)</f>
      </c>
      <c r="K1788" s="247">
        <f>IF(A1788="","",A1788*D1788)</f>
      </c>
      <c r="L1788" s="246">
        <f>IF(A1788="","",IF(OR(A1788=1,A1788=0),H1788,0))</f>
      </c>
      <c r="M1788" s="246">
        <f>IF(A1788="","",IF(A1788=-1,H1788,0))</f>
      </c>
      <c r="N1788">
        <f>IF(J1788="","",IF(E1788="SGD",1,IF(E1788="USD",Settings!$B$22,IF(E1788="HKD",Settings!$B$23,1))))</f>
      </c>
      <c r="O1788">
        <f>IF(OR(B1788="",C1788="",E1788=""),0,(IF(A1788=-1,H1788,0)-IF(OR(A1788=1,A1788=0),H1788,0)+IF(A1788=2,H1788,0))*IF(E1788="SGD",1,IF(E1788="USD",Settings!$B$22,IF(E1788="HKD",Settings!$B$23,1))))</f>
        <v>0</v>
      </c>
      <c r="P1788">
        <f>IF(OR(B1788="",C1788="",E1788=""),0,IF(A1788=2,H1788*IF(E1788="SGD",1,IF(E1788="USD",Settings!$B$22,IF(E1788="HKD",Settings!$B$23,1))),0))</f>
        <v>0</v>
      </c>
      <c r="Q1788" s="312">
        <f>IF(OR(J1788="",G1788=""),"",G1788+ROW()/1000000)</f>
      </c>
      <c r="R1788" s="247">
        <f>IF(Q1788="","",SUMIFS(Txn[Signed Units],Txn[Key],J1788,Txn[Transaction Order],"&lt;="&amp;Q1788))</f>
      </c>
    </row>
    <row r="1789" spans="10:18" ht="15" customHeight="1" x14ac:dyDescent="0.15">
      <c r="J1789" s="246">
        <f>IF(OR(B1789="",C1789="",E1789=""),"",B1789&amp;":"&amp;C1789&amp;":"&amp;E1789)</f>
      </c>
      <c r="K1789" s="247">
        <f>IF(A1789="","",A1789*D1789)</f>
      </c>
      <c r="L1789" s="246">
        <f>IF(A1789="","",IF(OR(A1789=1,A1789=0),H1789,0))</f>
      </c>
      <c r="M1789" s="246">
        <f>IF(A1789="","",IF(A1789=-1,H1789,0))</f>
      </c>
      <c r="N1789">
        <f>IF(J1789="","",IF(E1789="SGD",1,IF(E1789="USD",Settings!$B$22,IF(E1789="HKD",Settings!$B$23,1))))</f>
      </c>
      <c r="O1789">
        <f>IF(OR(B1789="",C1789="",E1789=""),0,(IF(A1789=-1,H1789,0)-IF(OR(A1789=1,A1789=0),H1789,0)+IF(A1789=2,H1789,0))*IF(E1789="SGD",1,IF(E1789="USD",Settings!$B$22,IF(E1789="HKD",Settings!$B$23,1))))</f>
        <v>0</v>
      </c>
      <c r="P1789">
        <f>IF(OR(B1789="",C1789="",E1789=""),0,IF(A1789=2,H1789*IF(E1789="SGD",1,IF(E1789="USD",Settings!$B$22,IF(E1789="HKD",Settings!$B$23,1))),0))</f>
        <v>0</v>
      </c>
      <c r="Q1789" s="312">
        <f>IF(OR(J1789="",G1789=""),"",G1789+ROW()/1000000)</f>
      </c>
      <c r="R1789" s="247">
        <f>IF(Q1789="","",SUMIFS(Txn[Signed Units],Txn[Key],J1789,Txn[Transaction Order],"&lt;="&amp;Q1789))</f>
      </c>
    </row>
    <row r="1790" spans="10:18" ht="15" customHeight="1" x14ac:dyDescent="0.15">
      <c r="J1790" s="246">
        <f>IF(OR(B1790="",C1790="",E1790=""),"",B1790&amp;":"&amp;C1790&amp;":"&amp;E1790)</f>
      </c>
      <c r="K1790" s="247">
        <f>IF(A1790="","",A1790*D1790)</f>
      </c>
      <c r="L1790" s="246">
        <f>IF(A1790="","",IF(OR(A1790=1,A1790=0),H1790,0))</f>
      </c>
      <c r="M1790" s="246">
        <f>IF(A1790="","",IF(A1790=-1,H1790,0))</f>
      </c>
      <c r="N1790">
        <f>IF(J1790="","",IF(E1790="SGD",1,IF(E1790="USD",Settings!$B$22,IF(E1790="HKD",Settings!$B$23,1))))</f>
      </c>
      <c r="O1790">
        <f>IF(OR(B1790="",C1790="",E1790=""),0,(IF(A1790=-1,H1790,0)-IF(OR(A1790=1,A1790=0),H1790,0)+IF(A1790=2,H1790,0))*IF(E1790="SGD",1,IF(E1790="USD",Settings!$B$22,IF(E1790="HKD",Settings!$B$23,1))))</f>
        <v>0</v>
      </c>
      <c r="P1790">
        <f>IF(OR(B1790="",C1790="",E1790=""),0,IF(A1790=2,H1790*IF(E1790="SGD",1,IF(E1790="USD",Settings!$B$22,IF(E1790="HKD",Settings!$B$23,1))),0))</f>
        <v>0</v>
      </c>
      <c r="Q1790" s="312">
        <f>IF(OR(J1790="",G1790=""),"",G1790+ROW()/1000000)</f>
      </c>
      <c r="R1790" s="247">
        <f>IF(Q1790="","",SUMIFS(Txn[Signed Units],Txn[Key],J1790,Txn[Transaction Order],"&lt;="&amp;Q1790))</f>
      </c>
    </row>
    <row r="1791" spans="10:18" ht="15" customHeight="1" x14ac:dyDescent="0.15">
      <c r="J1791" s="246">
        <f>IF(OR(B1791="",C1791="",E1791=""),"",B1791&amp;":"&amp;C1791&amp;":"&amp;E1791)</f>
      </c>
      <c r="K1791" s="247">
        <f>IF(A1791="","",A1791*D1791)</f>
      </c>
      <c r="L1791" s="246">
        <f>IF(A1791="","",IF(OR(A1791=1,A1791=0),H1791,0))</f>
      </c>
      <c r="M1791" s="246">
        <f>IF(A1791="","",IF(A1791=-1,H1791,0))</f>
      </c>
      <c r="N1791">
        <f>IF(J1791="","",IF(E1791="SGD",1,IF(E1791="USD",Settings!$B$22,IF(E1791="HKD",Settings!$B$23,1))))</f>
      </c>
      <c r="O1791">
        <f>IF(OR(B1791="",C1791="",E1791=""),0,(IF(A1791=-1,H1791,0)-IF(OR(A1791=1,A1791=0),H1791,0)+IF(A1791=2,H1791,0))*IF(E1791="SGD",1,IF(E1791="USD",Settings!$B$22,IF(E1791="HKD",Settings!$B$23,1))))</f>
        <v>0</v>
      </c>
      <c r="P1791">
        <f>IF(OR(B1791="",C1791="",E1791=""),0,IF(A1791=2,H1791*IF(E1791="SGD",1,IF(E1791="USD",Settings!$B$22,IF(E1791="HKD",Settings!$B$23,1))),0))</f>
        <v>0</v>
      </c>
      <c r="Q1791" s="312">
        <f>IF(OR(J1791="",G1791=""),"",G1791+ROW()/1000000)</f>
      </c>
      <c r="R1791" s="247">
        <f>IF(Q1791="","",SUMIFS(Txn[Signed Units],Txn[Key],J1791,Txn[Transaction Order],"&lt;="&amp;Q1791))</f>
      </c>
    </row>
    <row r="1792" spans="10:18" ht="15" customHeight="1" x14ac:dyDescent="0.15">
      <c r="J1792" s="246">
        <f>IF(OR(B1792="",C1792="",E1792=""),"",B1792&amp;":"&amp;C1792&amp;":"&amp;E1792)</f>
      </c>
      <c r="K1792" s="247">
        <f>IF(A1792="","",A1792*D1792)</f>
      </c>
      <c r="L1792" s="246">
        <f>IF(A1792="","",IF(OR(A1792=1,A1792=0),H1792,0))</f>
      </c>
      <c r="M1792" s="246">
        <f>IF(A1792="","",IF(A1792=-1,H1792,0))</f>
      </c>
      <c r="N1792">
        <f>IF(J1792="","",IF(E1792="SGD",1,IF(E1792="USD",Settings!$B$22,IF(E1792="HKD",Settings!$B$23,1))))</f>
      </c>
      <c r="O1792">
        <f>IF(OR(B1792="",C1792="",E1792=""),0,(IF(A1792=-1,H1792,0)-IF(OR(A1792=1,A1792=0),H1792,0)+IF(A1792=2,H1792,0))*IF(E1792="SGD",1,IF(E1792="USD",Settings!$B$22,IF(E1792="HKD",Settings!$B$23,1))))</f>
        <v>0</v>
      </c>
      <c r="P1792">
        <f>IF(OR(B1792="",C1792="",E1792=""),0,IF(A1792=2,H1792*IF(E1792="SGD",1,IF(E1792="USD",Settings!$B$22,IF(E1792="HKD",Settings!$B$23,1))),0))</f>
        <v>0</v>
      </c>
      <c r="Q1792" s="312">
        <f>IF(OR(J1792="",G1792=""),"",G1792+ROW()/1000000)</f>
      </c>
      <c r="R1792" s="247">
        <f>IF(Q1792="","",SUMIFS(Txn[Signed Units],Txn[Key],J1792,Txn[Transaction Order],"&lt;="&amp;Q1792))</f>
      </c>
    </row>
    <row r="1793" spans="10:18" ht="15" customHeight="1" x14ac:dyDescent="0.15">
      <c r="J1793" s="246">
        <f>IF(OR(B1793="",C1793="",E1793=""),"",B1793&amp;":"&amp;C1793&amp;":"&amp;E1793)</f>
      </c>
      <c r="K1793" s="247">
        <f>IF(A1793="","",A1793*D1793)</f>
      </c>
      <c r="L1793" s="246">
        <f>IF(A1793="","",IF(OR(A1793=1,A1793=0),H1793,0))</f>
      </c>
      <c r="M1793" s="246">
        <f>IF(A1793="","",IF(A1793=-1,H1793,0))</f>
      </c>
      <c r="N1793">
        <f>IF(J1793="","",IF(E1793="SGD",1,IF(E1793="USD",Settings!$B$22,IF(E1793="HKD",Settings!$B$23,1))))</f>
      </c>
      <c r="O1793">
        <f>IF(OR(B1793="",C1793="",E1793=""),0,(IF(A1793=-1,H1793,0)-IF(OR(A1793=1,A1793=0),H1793,0)+IF(A1793=2,H1793,0))*IF(E1793="SGD",1,IF(E1793="USD",Settings!$B$22,IF(E1793="HKD",Settings!$B$23,1))))</f>
        <v>0</v>
      </c>
      <c r="P1793">
        <f>IF(OR(B1793="",C1793="",E1793=""),0,IF(A1793=2,H1793*IF(E1793="SGD",1,IF(E1793="USD",Settings!$B$22,IF(E1793="HKD",Settings!$B$23,1))),0))</f>
        <v>0</v>
      </c>
      <c r="Q1793" s="312">
        <f>IF(OR(J1793="",G1793=""),"",G1793+ROW()/1000000)</f>
      </c>
      <c r="R1793" s="247">
        <f>IF(Q1793="","",SUMIFS(Txn[Signed Units],Txn[Key],J1793,Txn[Transaction Order],"&lt;="&amp;Q1793))</f>
      </c>
    </row>
    <row r="1794" spans="10:18" ht="15" customHeight="1" x14ac:dyDescent="0.15">
      <c r="J1794" s="246">
        <f>IF(OR(B1794="",C1794="",E1794=""),"",B1794&amp;":"&amp;C1794&amp;":"&amp;E1794)</f>
      </c>
      <c r="K1794" s="247">
        <f>IF(A1794="","",A1794*D1794)</f>
      </c>
      <c r="L1794" s="246">
        <f>IF(A1794="","",IF(OR(A1794=1,A1794=0),H1794,0))</f>
      </c>
      <c r="M1794" s="246">
        <f>IF(A1794="","",IF(A1794=-1,H1794,0))</f>
      </c>
      <c r="N1794">
        <f>IF(J1794="","",IF(E1794="SGD",1,IF(E1794="USD",Settings!$B$22,IF(E1794="HKD",Settings!$B$23,1))))</f>
      </c>
      <c r="O1794">
        <f>IF(OR(B1794="",C1794="",E1794=""),0,(IF(A1794=-1,H1794,0)-IF(OR(A1794=1,A1794=0),H1794,0)+IF(A1794=2,H1794,0))*IF(E1794="SGD",1,IF(E1794="USD",Settings!$B$22,IF(E1794="HKD",Settings!$B$23,1))))</f>
        <v>0</v>
      </c>
      <c r="P1794">
        <f>IF(OR(B1794="",C1794="",E1794=""),0,IF(A1794=2,H1794*IF(E1794="SGD",1,IF(E1794="USD",Settings!$B$22,IF(E1794="HKD",Settings!$B$23,1))),0))</f>
        <v>0</v>
      </c>
      <c r="Q1794" s="312">
        <f>IF(OR(J1794="",G1794=""),"",G1794+ROW()/1000000)</f>
      </c>
      <c r="R1794" s="247">
        <f>IF(Q1794="","",SUMIFS(Txn[Signed Units],Txn[Key],J1794,Txn[Transaction Order],"&lt;="&amp;Q1794))</f>
      </c>
    </row>
    <row r="1795" spans="10:18" ht="15" customHeight="1" x14ac:dyDescent="0.15">
      <c r="J1795" s="246">
        <f>IF(OR(B1795="",C1795="",E1795=""),"",B1795&amp;":"&amp;C1795&amp;":"&amp;E1795)</f>
      </c>
      <c r="K1795" s="247">
        <f>IF(A1795="","",A1795*D1795)</f>
      </c>
      <c r="L1795" s="246">
        <f>IF(A1795="","",IF(OR(A1795=1,A1795=0),H1795,0))</f>
      </c>
      <c r="M1795" s="246">
        <f>IF(A1795="","",IF(A1795=-1,H1795,0))</f>
      </c>
      <c r="N1795">
        <f>IF(J1795="","",IF(E1795="SGD",1,IF(E1795="USD",Settings!$B$22,IF(E1795="HKD",Settings!$B$23,1))))</f>
      </c>
      <c r="O1795">
        <f>IF(OR(B1795="",C1795="",E1795=""),0,(IF(A1795=-1,H1795,0)-IF(OR(A1795=1,A1795=0),H1795,0)+IF(A1795=2,H1795,0))*IF(E1795="SGD",1,IF(E1795="USD",Settings!$B$22,IF(E1795="HKD",Settings!$B$23,1))))</f>
        <v>0</v>
      </c>
      <c r="P1795">
        <f>IF(OR(B1795="",C1795="",E1795=""),0,IF(A1795=2,H1795*IF(E1795="SGD",1,IF(E1795="USD",Settings!$B$22,IF(E1795="HKD",Settings!$B$23,1))),0))</f>
        <v>0</v>
      </c>
      <c r="Q1795" s="312">
        <f>IF(OR(J1795="",G1795=""),"",G1795+ROW()/1000000)</f>
      </c>
      <c r="R1795" s="247">
        <f>IF(Q1795="","",SUMIFS(Txn[Signed Units],Txn[Key],J1795,Txn[Transaction Order],"&lt;="&amp;Q1795))</f>
      </c>
    </row>
    <row r="1796" spans="10:18" ht="15" customHeight="1" x14ac:dyDescent="0.15">
      <c r="J1796" s="246">
        <f>IF(OR(B1796="",C1796="",E1796=""),"",B1796&amp;":"&amp;C1796&amp;":"&amp;E1796)</f>
      </c>
      <c r="K1796" s="247">
        <f>IF(A1796="","",A1796*D1796)</f>
      </c>
      <c r="L1796" s="246">
        <f>IF(A1796="","",IF(OR(A1796=1,A1796=0),H1796,0))</f>
      </c>
      <c r="M1796" s="246">
        <f>IF(A1796="","",IF(A1796=-1,H1796,0))</f>
      </c>
      <c r="N1796">
        <f>IF(J1796="","",IF(E1796="SGD",1,IF(E1796="USD",Settings!$B$22,IF(E1796="HKD",Settings!$B$23,1))))</f>
      </c>
      <c r="O1796">
        <f>IF(OR(B1796="",C1796="",E1796=""),0,(IF(A1796=-1,H1796,0)-IF(OR(A1796=1,A1796=0),H1796,0)+IF(A1796=2,H1796,0))*IF(E1796="SGD",1,IF(E1796="USD",Settings!$B$22,IF(E1796="HKD",Settings!$B$23,1))))</f>
        <v>0</v>
      </c>
      <c r="P1796">
        <f>IF(OR(B1796="",C1796="",E1796=""),0,IF(A1796=2,H1796*IF(E1796="SGD",1,IF(E1796="USD",Settings!$B$22,IF(E1796="HKD",Settings!$B$23,1))),0))</f>
        <v>0</v>
      </c>
      <c r="Q1796" s="312">
        <f>IF(OR(J1796="",G1796=""),"",G1796+ROW()/1000000)</f>
      </c>
      <c r="R1796" s="247">
        <f>IF(Q1796="","",SUMIFS(Txn[Signed Units],Txn[Key],J1796,Txn[Transaction Order],"&lt;="&amp;Q1796))</f>
      </c>
    </row>
    <row r="1797" spans="10:18" ht="15" customHeight="1" x14ac:dyDescent="0.15">
      <c r="J1797" s="246">
        <f>IF(OR(B1797="",C1797="",E1797=""),"",B1797&amp;":"&amp;C1797&amp;":"&amp;E1797)</f>
      </c>
      <c r="K1797" s="247">
        <f>IF(A1797="","",A1797*D1797)</f>
      </c>
      <c r="L1797" s="246">
        <f>IF(A1797="","",IF(OR(A1797=1,A1797=0),H1797,0))</f>
      </c>
      <c r="M1797" s="246">
        <f>IF(A1797="","",IF(A1797=-1,H1797,0))</f>
      </c>
      <c r="N1797">
        <f>IF(J1797="","",IF(E1797="SGD",1,IF(E1797="USD",Settings!$B$22,IF(E1797="HKD",Settings!$B$23,1))))</f>
      </c>
      <c r="O1797">
        <f>IF(OR(B1797="",C1797="",E1797=""),0,(IF(A1797=-1,H1797,0)-IF(OR(A1797=1,A1797=0),H1797,0)+IF(A1797=2,H1797,0))*IF(E1797="SGD",1,IF(E1797="USD",Settings!$B$22,IF(E1797="HKD",Settings!$B$23,1))))</f>
        <v>0</v>
      </c>
      <c r="P1797">
        <f>IF(OR(B1797="",C1797="",E1797=""),0,IF(A1797=2,H1797*IF(E1797="SGD",1,IF(E1797="USD",Settings!$B$22,IF(E1797="HKD",Settings!$B$23,1))),0))</f>
        <v>0</v>
      </c>
      <c r="Q1797" s="312">
        <f>IF(OR(J1797="",G1797=""),"",G1797+ROW()/1000000)</f>
      </c>
      <c r="R1797" s="247">
        <f>IF(Q1797="","",SUMIFS(Txn[Signed Units],Txn[Key],J1797,Txn[Transaction Order],"&lt;="&amp;Q1797))</f>
      </c>
    </row>
    <row r="1798" spans="10:18" ht="15" customHeight="1" x14ac:dyDescent="0.15">
      <c r="J1798" s="246">
        <f>IF(OR(B1798="",C1798="",E1798=""),"",B1798&amp;":"&amp;C1798&amp;":"&amp;E1798)</f>
      </c>
      <c r="K1798" s="247">
        <f>IF(A1798="","",A1798*D1798)</f>
      </c>
      <c r="L1798" s="246">
        <f>IF(A1798="","",IF(OR(A1798=1,A1798=0),H1798,0))</f>
      </c>
      <c r="M1798" s="246">
        <f>IF(A1798="","",IF(A1798=-1,H1798,0))</f>
      </c>
      <c r="N1798">
        <f>IF(J1798="","",IF(E1798="SGD",1,IF(E1798="USD",Settings!$B$22,IF(E1798="HKD",Settings!$B$23,1))))</f>
      </c>
      <c r="O1798">
        <f>IF(OR(B1798="",C1798="",E1798=""),0,(IF(A1798=-1,H1798,0)-IF(OR(A1798=1,A1798=0),H1798,0)+IF(A1798=2,H1798,0))*IF(E1798="SGD",1,IF(E1798="USD",Settings!$B$22,IF(E1798="HKD",Settings!$B$23,1))))</f>
        <v>0</v>
      </c>
      <c r="P1798">
        <f>IF(OR(B1798="",C1798="",E1798=""),0,IF(A1798=2,H1798*IF(E1798="SGD",1,IF(E1798="USD",Settings!$B$22,IF(E1798="HKD",Settings!$B$23,1))),0))</f>
        <v>0</v>
      </c>
      <c r="Q1798" s="312">
        <f>IF(OR(J1798="",G1798=""),"",G1798+ROW()/1000000)</f>
      </c>
      <c r="R1798" s="247">
        <f>IF(Q1798="","",SUMIFS(Txn[Signed Units],Txn[Key],J1798,Txn[Transaction Order],"&lt;="&amp;Q1798))</f>
      </c>
    </row>
    <row r="1799" spans="10:18" ht="15" customHeight="1" x14ac:dyDescent="0.15">
      <c r="J1799" s="246">
        <f>IF(OR(B1799="",C1799="",E1799=""),"",B1799&amp;":"&amp;C1799&amp;":"&amp;E1799)</f>
      </c>
      <c r="K1799" s="247">
        <f>IF(A1799="","",A1799*D1799)</f>
      </c>
      <c r="L1799" s="246">
        <f>IF(A1799="","",IF(OR(A1799=1,A1799=0),H1799,0))</f>
      </c>
      <c r="M1799" s="246">
        <f>IF(A1799="","",IF(A1799=-1,H1799,0))</f>
      </c>
      <c r="N1799">
        <f>IF(J1799="","",IF(E1799="SGD",1,IF(E1799="USD",Settings!$B$22,IF(E1799="HKD",Settings!$B$23,1))))</f>
      </c>
      <c r="O1799">
        <f>IF(OR(B1799="",C1799="",E1799=""),0,(IF(A1799=-1,H1799,0)-IF(OR(A1799=1,A1799=0),H1799,0)+IF(A1799=2,H1799,0))*IF(E1799="SGD",1,IF(E1799="USD",Settings!$B$22,IF(E1799="HKD",Settings!$B$23,1))))</f>
        <v>0</v>
      </c>
      <c r="P1799">
        <f>IF(OR(B1799="",C1799="",E1799=""),0,IF(A1799=2,H1799*IF(E1799="SGD",1,IF(E1799="USD",Settings!$B$22,IF(E1799="HKD",Settings!$B$23,1))),0))</f>
        <v>0</v>
      </c>
      <c r="Q1799" s="312">
        <f>IF(OR(J1799="",G1799=""),"",G1799+ROW()/1000000)</f>
      </c>
      <c r="R1799" s="247">
        <f>IF(Q1799="","",SUMIFS(Txn[Signed Units],Txn[Key],J1799,Txn[Transaction Order],"&lt;="&amp;Q1799))</f>
      </c>
    </row>
    <row r="1800" spans="10:18" ht="15" customHeight="1" x14ac:dyDescent="0.15">
      <c r="J1800" s="246">
        <f>IF(OR(B1800="",C1800="",E1800=""),"",B1800&amp;":"&amp;C1800&amp;":"&amp;E1800)</f>
      </c>
      <c r="K1800" s="247">
        <f>IF(A1800="","",A1800*D1800)</f>
      </c>
      <c r="L1800" s="246">
        <f>IF(A1800="","",IF(OR(A1800=1,A1800=0),H1800,0))</f>
      </c>
      <c r="M1800" s="246">
        <f>IF(A1800="","",IF(A1800=-1,H1800,0))</f>
      </c>
      <c r="N1800">
        <f>IF(J1800="","",IF(E1800="SGD",1,IF(E1800="USD",Settings!$B$22,IF(E1800="HKD",Settings!$B$23,1))))</f>
      </c>
      <c r="O1800">
        <f>IF(OR(B1800="",C1800="",E1800=""),0,(IF(A1800=-1,H1800,0)-IF(OR(A1800=1,A1800=0),H1800,0)+IF(A1800=2,H1800,0))*IF(E1800="SGD",1,IF(E1800="USD",Settings!$B$22,IF(E1800="HKD",Settings!$B$23,1))))</f>
        <v>0</v>
      </c>
      <c r="P1800">
        <f>IF(OR(B1800="",C1800="",E1800=""),0,IF(A1800=2,H1800*IF(E1800="SGD",1,IF(E1800="USD",Settings!$B$22,IF(E1800="HKD",Settings!$B$23,1))),0))</f>
        <v>0</v>
      </c>
      <c r="Q1800" s="312">
        <f>IF(OR(J1800="",G1800=""),"",G1800+ROW()/1000000)</f>
      </c>
      <c r="R1800" s="247">
        <f>IF(Q1800="","",SUMIFS(Txn[Signed Units],Txn[Key],J1800,Txn[Transaction Order],"&lt;="&amp;Q1800))</f>
      </c>
    </row>
    <row r="1801" spans="10:18" ht="15" customHeight="1" x14ac:dyDescent="0.15">
      <c r="J1801" s="246">
        <f>IF(OR(B1801="",C1801="",E1801=""),"",B1801&amp;":"&amp;C1801&amp;":"&amp;E1801)</f>
      </c>
      <c r="K1801" s="247">
        <f>IF(A1801="","",A1801*D1801)</f>
      </c>
      <c r="L1801" s="246">
        <f>IF(A1801="","",IF(OR(A1801=1,A1801=0),H1801,0))</f>
      </c>
      <c r="M1801" s="246">
        <f>IF(A1801="","",IF(A1801=-1,H1801,0))</f>
      </c>
      <c r="N1801">
        <f>IF(J1801="","",IF(E1801="SGD",1,IF(E1801="USD",Settings!$B$22,IF(E1801="HKD",Settings!$B$23,1))))</f>
      </c>
      <c r="O1801">
        <f>IF(OR(B1801="",C1801="",E1801=""),0,(IF(A1801=-1,H1801,0)-IF(OR(A1801=1,A1801=0),H1801,0)+IF(A1801=2,H1801,0))*IF(E1801="SGD",1,IF(E1801="USD",Settings!$B$22,IF(E1801="HKD",Settings!$B$23,1))))</f>
        <v>0</v>
      </c>
      <c r="P1801">
        <f>IF(OR(B1801="",C1801="",E1801=""),0,IF(A1801=2,H1801*IF(E1801="SGD",1,IF(E1801="USD",Settings!$B$22,IF(E1801="HKD",Settings!$B$23,1))),0))</f>
        <v>0</v>
      </c>
      <c r="Q1801" s="312">
        <f>IF(OR(J1801="",G1801=""),"",G1801+ROW()/1000000)</f>
      </c>
      <c r="R1801" s="247">
        <f>IF(Q1801="","",SUMIFS(Txn[Signed Units],Txn[Key],J1801,Txn[Transaction Order],"&lt;="&amp;Q1801))</f>
      </c>
    </row>
    <row r="1802" spans="10:18" ht="15" customHeight="1" x14ac:dyDescent="0.15">
      <c r="J1802" s="246">
        <f>IF(OR(B1802="",C1802="",E1802=""),"",B1802&amp;":"&amp;C1802&amp;":"&amp;E1802)</f>
      </c>
      <c r="K1802" s="247">
        <f>IF(A1802="","",A1802*D1802)</f>
      </c>
      <c r="L1802" s="246">
        <f>IF(A1802="","",IF(OR(A1802=1,A1802=0),H1802,0))</f>
      </c>
      <c r="M1802" s="246">
        <f>IF(A1802="","",IF(A1802=-1,H1802,0))</f>
      </c>
      <c r="N1802">
        <f>IF(J1802="","",IF(E1802="SGD",1,IF(E1802="USD",Settings!$B$22,IF(E1802="HKD",Settings!$B$23,1))))</f>
      </c>
      <c r="O1802">
        <f>IF(OR(B1802="",C1802="",E1802=""),0,(IF(A1802=-1,H1802,0)-IF(OR(A1802=1,A1802=0),H1802,0)+IF(A1802=2,H1802,0))*IF(E1802="SGD",1,IF(E1802="USD",Settings!$B$22,IF(E1802="HKD",Settings!$B$23,1))))</f>
        <v>0</v>
      </c>
      <c r="P1802">
        <f>IF(OR(B1802="",C1802="",E1802=""),0,IF(A1802=2,H1802*IF(E1802="SGD",1,IF(E1802="USD",Settings!$B$22,IF(E1802="HKD",Settings!$B$23,1))),0))</f>
        <v>0</v>
      </c>
      <c r="Q1802" s="312">
        <f>IF(OR(J1802="",G1802=""),"",G1802+ROW()/1000000)</f>
      </c>
      <c r="R1802" s="247">
        <f>IF(Q1802="","",SUMIFS(Txn[Signed Units],Txn[Key],J1802,Txn[Transaction Order],"&lt;="&amp;Q1802))</f>
      </c>
    </row>
    <row r="1803" spans="10:18" ht="15" customHeight="1" x14ac:dyDescent="0.15">
      <c r="J1803" s="246">
        <f>IF(OR(B1803="",C1803="",E1803=""),"",B1803&amp;":"&amp;C1803&amp;":"&amp;E1803)</f>
      </c>
      <c r="K1803" s="247">
        <f>IF(A1803="","",A1803*D1803)</f>
      </c>
      <c r="L1803" s="246">
        <f>IF(A1803="","",IF(OR(A1803=1,A1803=0),H1803,0))</f>
      </c>
      <c r="M1803" s="246">
        <f>IF(A1803="","",IF(A1803=-1,H1803,0))</f>
      </c>
      <c r="N1803">
        <f>IF(J1803="","",IF(E1803="SGD",1,IF(E1803="USD",Settings!$B$22,IF(E1803="HKD",Settings!$B$23,1))))</f>
      </c>
      <c r="O1803">
        <f>IF(OR(B1803="",C1803="",E1803=""),0,(IF(A1803=-1,H1803,0)-IF(OR(A1803=1,A1803=0),H1803,0)+IF(A1803=2,H1803,0))*IF(E1803="SGD",1,IF(E1803="USD",Settings!$B$22,IF(E1803="HKD",Settings!$B$23,1))))</f>
        <v>0</v>
      </c>
      <c r="P1803">
        <f>IF(OR(B1803="",C1803="",E1803=""),0,IF(A1803=2,H1803*IF(E1803="SGD",1,IF(E1803="USD",Settings!$B$22,IF(E1803="HKD",Settings!$B$23,1))),0))</f>
        <v>0</v>
      </c>
      <c r="Q1803" s="312">
        <f>IF(OR(J1803="",G1803=""),"",G1803+ROW()/1000000)</f>
      </c>
      <c r="R1803" s="247">
        <f>IF(Q1803="","",SUMIFS(Txn[Signed Units],Txn[Key],J1803,Txn[Transaction Order],"&lt;="&amp;Q1803))</f>
      </c>
    </row>
    <row r="1804" spans="10:18" ht="15" customHeight="1" x14ac:dyDescent="0.15">
      <c r="J1804" s="246">
        <f>IF(OR(B1804="",C1804="",E1804=""),"",B1804&amp;":"&amp;C1804&amp;":"&amp;E1804)</f>
      </c>
      <c r="K1804" s="247">
        <f>IF(A1804="","",A1804*D1804)</f>
      </c>
      <c r="L1804" s="246">
        <f>IF(A1804="","",IF(OR(A1804=1,A1804=0),H1804,0))</f>
      </c>
      <c r="M1804" s="246">
        <f>IF(A1804="","",IF(A1804=-1,H1804,0))</f>
      </c>
      <c r="N1804">
        <f>IF(J1804="","",IF(E1804="SGD",1,IF(E1804="USD",Settings!$B$22,IF(E1804="HKD",Settings!$B$23,1))))</f>
      </c>
      <c r="O1804">
        <f>IF(OR(B1804="",C1804="",E1804=""),0,(IF(A1804=-1,H1804,0)-IF(OR(A1804=1,A1804=0),H1804,0)+IF(A1804=2,H1804,0))*IF(E1804="SGD",1,IF(E1804="USD",Settings!$B$22,IF(E1804="HKD",Settings!$B$23,1))))</f>
        <v>0</v>
      </c>
      <c r="P1804">
        <f>IF(OR(B1804="",C1804="",E1804=""),0,IF(A1804=2,H1804*IF(E1804="SGD",1,IF(E1804="USD",Settings!$B$22,IF(E1804="HKD",Settings!$B$23,1))),0))</f>
        <v>0</v>
      </c>
      <c r="Q1804" s="312">
        <f>IF(OR(J1804="",G1804=""),"",G1804+ROW()/1000000)</f>
      </c>
      <c r="R1804" s="247">
        <f>IF(Q1804="","",SUMIFS(Txn[Signed Units],Txn[Key],J1804,Txn[Transaction Order],"&lt;="&amp;Q1804))</f>
      </c>
    </row>
    <row r="1805" spans="10:18" ht="15" customHeight="1" x14ac:dyDescent="0.15">
      <c r="J1805" s="246">
        <f>IF(OR(B1805="",C1805="",E1805=""),"",B1805&amp;":"&amp;C1805&amp;":"&amp;E1805)</f>
      </c>
      <c r="K1805" s="247">
        <f>IF(A1805="","",A1805*D1805)</f>
      </c>
      <c r="L1805" s="246">
        <f>IF(A1805="","",IF(OR(A1805=1,A1805=0),H1805,0))</f>
      </c>
      <c r="M1805" s="246">
        <f>IF(A1805="","",IF(A1805=-1,H1805,0))</f>
      </c>
      <c r="N1805">
        <f>IF(J1805="","",IF(E1805="SGD",1,IF(E1805="USD",Settings!$B$22,IF(E1805="HKD",Settings!$B$23,1))))</f>
      </c>
      <c r="O1805">
        <f>IF(OR(B1805="",C1805="",E1805=""),0,(IF(A1805=-1,H1805,0)-IF(OR(A1805=1,A1805=0),H1805,0)+IF(A1805=2,H1805,0))*IF(E1805="SGD",1,IF(E1805="USD",Settings!$B$22,IF(E1805="HKD",Settings!$B$23,1))))</f>
        <v>0</v>
      </c>
      <c r="P1805">
        <f>IF(OR(B1805="",C1805="",E1805=""),0,IF(A1805=2,H1805*IF(E1805="SGD",1,IF(E1805="USD",Settings!$B$22,IF(E1805="HKD",Settings!$B$23,1))),0))</f>
        <v>0</v>
      </c>
      <c r="Q1805" s="312">
        <f>IF(OR(J1805="",G1805=""),"",G1805+ROW()/1000000)</f>
      </c>
      <c r="R1805" s="247">
        <f>IF(Q1805="","",SUMIFS(Txn[Signed Units],Txn[Key],J1805,Txn[Transaction Order],"&lt;="&amp;Q1805))</f>
      </c>
    </row>
    <row r="1806" spans="10:18" ht="15" customHeight="1" x14ac:dyDescent="0.15">
      <c r="J1806" s="246">
        <f>IF(OR(B1806="",C1806="",E1806=""),"",B1806&amp;":"&amp;C1806&amp;":"&amp;E1806)</f>
      </c>
      <c r="K1806" s="247">
        <f>IF(A1806="","",A1806*D1806)</f>
      </c>
      <c r="L1806" s="246">
        <f>IF(A1806="","",IF(OR(A1806=1,A1806=0),H1806,0))</f>
      </c>
      <c r="M1806" s="246">
        <f>IF(A1806="","",IF(A1806=-1,H1806,0))</f>
      </c>
      <c r="N1806">
        <f>IF(J1806="","",IF(E1806="SGD",1,IF(E1806="USD",Settings!$B$22,IF(E1806="HKD",Settings!$B$23,1))))</f>
      </c>
      <c r="O1806">
        <f>IF(OR(B1806="",C1806="",E1806=""),0,(IF(A1806=-1,H1806,0)-IF(OR(A1806=1,A1806=0),H1806,0)+IF(A1806=2,H1806,0))*IF(E1806="SGD",1,IF(E1806="USD",Settings!$B$22,IF(E1806="HKD",Settings!$B$23,1))))</f>
        <v>0</v>
      </c>
      <c r="P1806">
        <f>IF(OR(B1806="",C1806="",E1806=""),0,IF(A1806=2,H1806*IF(E1806="SGD",1,IF(E1806="USD",Settings!$B$22,IF(E1806="HKD",Settings!$B$23,1))),0))</f>
        <v>0</v>
      </c>
      <c r="Q1806" s="312">
        <f>IF(OR(J1806="",G1806=""),"",G1806+ROW()/1000000)</f>
      </c>
      <c r="R1806" s="247">
        <f>IF(Q1806="","",SUMIFS(Txn[Signed Units],Txn[Key],J1806,Txn[Transaction Order],"&lt;="&amp;Q1806))</f>
      </c>
    </row>
    <row r="1807" spans="10:18" ht="15" customHeight="1" x14ac:dyDescent="0.15">
      <c r="J1807" s="246">
        <f>IF(OR(B1807="",C1807="",E1807=""),"",B1807&amp;":"&amp;C1807&amp;":"&amp;E1807)</f>
      </c>
      <c r="K1807" s="247">
        <f>IF(A1807="","",A1807*D1807)</f>
      </c>
      <c r="L1807" s="246">
        <f>IF(A1807="","",IF(OR(A1807=1,A1807=0),H1807,0))</f>
      </c>
      <c r="M1807" s="246">
        <f>IF(A1807="","",IF(A1807=-1,H1807,0))</f>
      </c>
      <c r="N1807">
        <f>IF(J1807="","",IF(E1807="SGD",1,IF(E1807="USD",Settings!$B$22,IF(E1807="HKD",Settings!$B$23,1))))</f>
      </c>
      <c r="O1807">
        <f>IF(OR(B1807="",C1807="",E1807=""),0,(IF(A1807=-1,H1807,0)-IF(OR(A1807=1,A1807=0),H1807,0)+IF(A1807=2,H1807,0))*IF(E1807="SGD",1,IF(E1807="USD",Settings!$B$22,IF(E1807="HKD",Settings!$B$23,1))))</f>
        <v>0</v>
      </c>
      <c r="P1807">
        <f>IF(OR(B1807="",C1807="",E1807=""),0,IF(A1807=2,H1807*IF(E1807="SGD",1,IF(E1807="USD",Settings!$B$22,IF(E1807="HKD",Settings!$B$23,1))),0))</f>
        <v>0</v>
      </c>
      <c r="Q1807" s="312">
        <f>IF(OR(J1807="",G1807=""),"",G1807+ROW()/1000000)</f>
      </c>
      <c r="R1807" s="247">
        <f>IF(Q1807="","",SUMIFS(Txn[Signed Units],Txn[Key],J1807,Txn[Transaction Order],"&lt;="&amp;Q1807))</f>
      </c>
    </row>
    <row r="1808" spans="10:18" ht="15" customHeight="1" x14ac:dyDescent="0.15">
      <c r="J1808" s="246">
        <f>IF(OR(B1808="",C1808="",E1808=""),"",B1808&amp;":"&amp;C1808&amp;":"&amp;E1808)</f>
      </c>
      <c r="K1808" s="247">
        <f>IF(A1808="","",A1808*D1808)</f>
      </c>
      <c r="L1808" s="246">
        <f>IF(A1808="","",IF(OR(A1808=1,A1808=0),H1808,0))</f>
      </c>
      <c r="M1808" s="246">
        <f>IF(A1808="","",IF(A1808=-1,H1808,0))</f>
      </c>
      <c r="N1808">
        <f>IF(J1808="","",IF(E1808="SGD",1,IF(E1808="USD",Settings!$B$22,IF(E1808="HKD",Settings!$B$23,1))))</f>
      </c>
      <c r="O1808">
        <f>IF(OR(B1808="",C1808="",E1808=""),0,(IF(A1808=-1,H1808,0)-IF(OR(A1808=1,A1808=0),H1808,0)+IF(A1808=2,H1808,0))*IF(E1808="SGD",1,IF(E1808="USD",Settings!$B$22,IF(E1808="HKD",Settings!$B$23,1))))</f>
        <v>0</v>
      </c>
      <c r="P1808">
        <f>IF(OR(B1808="",C1808="",E1808=""),0,IF(A1808=2,H1808*IF(E1808="SGD",1,IF(E1808="USD",Settings!$B$22,IF(E1808="HKD",Settings!$B$23,1))),0))</f>
        <v>0</v>
      </c>
      <c r="Q1808" s="312">
        <f>IF(OR(J1808="",G1808=""),"",G1808+ROW()/1000000)</f>
      </c>
      <c r="R1808" s="247">
        <f>IF(Q1808="","",SUMIFS(Txn[Signed Units],Txn[Key],J1808,Txn[Transaction Order],"&lt;="&amp;Q1808))</f>
      </c>
    </row>
    <row r="1809" spans="10:18" ht="15" customHeight="1" x14ac:dyDescent="0.15">
      <c r="J1809" s="246">
        <f>IF(OR(B1809="",C1809="",E1809=""),"",B1809&amp;":"&amp;C1809&amp;":"&amp;E1809)</f>
      </c>
      <c r="K1809" s="247">
        <f>IF(A1809="","",A1809*D1809)</f>
      </c>
      <c r="L1809" s="246">
        <f>IF(A1809="","",IF(OR(A1809=1,A1809=0),H1809,0))</f>
      </c>
      <c r="M1809" s="246">
        <f>IF(A1809="","",IF(A1809=-1,H1809,0))</f>
      </c>
      <c r="N1809">
        <f>IF(J1809="","",IF(E1809="SGD",1,IF(E1809="USD",Settings!$B$22,IF(E1809="HKD",Settings!$B$23,1))))</f>
      </c>
      <c r="O1809">
        <f>IF(OR(B1809="",C1809="",E1809=""),0,(IF(A1809=-1,H1809,0)-IF(OR(A1809=1,A1809=0),H1809,0)+IF(A1809=2,H1809,0))*IF(E1809="SGD",1,IF(E1809="USD",Settings!$B$22,IF(E1809="HKD",Settings!$B$23,1))))</f>
        <v>0</v>
      </c>
      <c r="P1809">
        <f>IF(OR(B1809="",C1809="",E1809=""),0,IF(A1809=2,H1809*IF(E1809="SGD",1,IF(E1809="USD",Settings!$B$22,IF(E1809="HKD",Settings!$B$23,1))),0))</f>
        <v>0</v>
      </c>
      <c r="Q1809" s="312">
        <f>IF(OR(J1809="",G1809=""),"",G1809+ROW()/1000000)</f>
      </c>
      <c r="R1809" s="247">
        <f>IF(Q1809="","",SUMIFS(Txn[Signed Units],Txn[Key],J1809,Txn[Transaction Order],"&lt;="&amp;Q1809))</f>
      </c>
    </row>
    <row r="1810" spans="10:18" ht="15" customHeight="1" x14ac:dyDescent="0.15">
      <c r="J1810" s="246">
        <f>IF(OR(B1810="",C1810="",E1810=""),"",B1810&amp;":"&amp;C1810&amp;":"&amp;E1810)</f>
      </c>
      <c r="K1810" s="247">
        <f>IF(A1810="","",A1810*D1810)</f>
      </c>
      <c r="L1810" s="246">
        <f>IF(A1810="","",IF(OR(A1810=1,A1810=0),H1810,0))</f>
      </c>
      <c r="M1810" s="246">
        <f>IF(A1810="","",IF(A1810=-1,H1810,0))</f>
      </c>
      <c r="N1810">
        <f>IF(J1810="","",IF(E1810="SGD",1,IF(E1810="USD",Settings!$B$22,IF(E1810="HKD",Settings!$B$23,1))))</f>
      </c>
      <c r="O1810">
        <f>IF(OR(B1810="",C1810="",E1810=""),0,(IF(A1810=-1,H1810,0)-IF(OR(A1810=1,A1810=0),H1810,0)+IF(A1810=2,H1810,0))*IF(E1810="SGD",1,IF(E1810="USD",Settings!$B$22,IF(E1810="HKD",Settings!$B$23,1))))</f>
        <v>0</v>
      </c>
      <c r="P1810">
        <f>IF(OR(B1810="",C1810="",E1810=""),0,IF(A1810=2,H1810*IF(E1810="SGD",1,IF(E1810="USD",Settings!$B$22,IF(E1810="HKD",Settings!$B$23,1))),0))</f>
        <v>0</v>
      </c>
      <c r="Q1810" s="312">
        <f>IF(OR(J1810="",G1810=""),"",G1810+ROW()/1000000)</f>
      </c>
      <c r="R1810" s="247">
        <f>IF(Q1810="","",SUMIFS(Txn[Signed Units],Txn[Key],J1810,Txn[Transaction Order],"&lt;="&amp;Q1810))</f>
      </c>
    </row>
    <row r="1811" spans="10:18" ht="15" customHeight="1" x14ac:dyDescent="0.15">
      <c r="J1811" s="246">
        <f>IF(OR(B1811="",C1811="",E1811=""),"",B1811&amp;":"&amp;C1811&amp;":"&amp;E1811)</f>
      </c>
      <c r="K1811" s="247">
        <f>IF(A1811="","",A1811*D1811)</f>
      </c>
      <c r="L1811" s="246">
        <f>IF(A1811="","",IF(OR(A1811=1,A1811=0),H1811,0))</f>
      </c>
      <c r="M1811" s="246">
        <f>IF(A1811="","",IF(A1811=-1,H1811,0))</f>
      </c>
      <c r="N1811">
        <f>IF(J1811="","",IF(E1811="SGD",1,IF(E1811="USD",Settings!$B$22,IF(E1811="HKD",Settings!$B$23,1))))</f>
      </c>
      <c r="O1811">
        <f>IF(OR(B1811="",C1811="",E1811=""),0,(IF(A1811=-1,H1811,0)-IF(OR(A1811=1,A1811=0),H1811,0)+IF(A1811=2,H1811,0))*IF(E1811="SGD",1,IF(E1811="USD",Settings!$B$22,IF(E1811="HKD",Settings!$B$23,1))))</f>
        <v>0</v>
      </c>
      <c r="P1811">
        <f>IF(OR(B1811="",C1811="",E1811=""),0,IF(A1811=2,H1811*IF(E1811="SGD",1,IF(E1811="USD",Settings!$B$22,IF(E1811="HKD",Settings!$B$23,1))),0))</f>
        <v>0</v>
      </c>
      <c r="Q1811" s="312">
        <f>IF(OR(J1811="",G1811=""),"",G1811+ROW()/1000000)</f>
      </c>
      <c r="R1811" s="247">
        <f>IF(Q1811="","",SUMIFS(Txn[Signed Units],Txn[Key],J1811,Txn[Transaction Order],"&lt;="&amp;Q1811))</f>
      </c>
    </row>
    <row r="1812" spans="10:18" ht="15" customHeight="1" x14ac:dyDescent="0.15">
      <c r="J1812" s="246">
        <f>IF(OR(B1812="",C1812="",E1812=""),"",B1812&amp;":"&amp;C1812&amp;":"&amp;E1812)</f>
      </c>
      <c r="K1812" s="247">
        <f>IF(A1812="","",A1812*D1812)</f>
      </c>
      <c r="L1812" s="246">
        <f>IF(A1812="","",IF(OR(A1812=1,A1812=0),H1812,0))</f>
      </c>
      <c r="M1812" s="246">
        <f>IF(A1812="","",IF(A1812=-1,H1812,0))</f>
      </c>
      <c r="N1812">
        <f>IF(J1812="","",IF(E1812="SGD",1,IF(E1812="USD",Settings!$B$22,IF(E1812="HKD",Settings!$B$23,1))))</f>
      </c>
      <c r="O1812">
        <f>IF(OR(B1812="",C1812="",E1812=""),0,(IF(A1812=-1,H1812,0)-IF(OR(A1812=1,A1812=0),H1812,0)+IF(A1812=2,H1812,0))*IF(E1812="SGD",1,IF(E1812="USD",Settings!$B$22,IF(E1812="HKD",Settings!$B$23,1))))</f>
        <v>0</v>
      </c>
      <c r="P1812">
        <f>IF(OR(B1812="",C1812="",E1812=""),0,IF(A1812=2,H1812*IF(E1812="SGD",1,IF(E1812="USD",Settings!$B$22,IF(E1812="HKD",Settings!$B$23,1))),0))</f>
        <v>0</v>
      </c>
      <c r="Q1812" s="312">
        <f>IF(OR(J1812="",G1812=""),"",G1812+ROW()/1000000)</f>
      </c>
      <c r="R1812" s="247">
        <f>IF(Q1812="","",SUMIFS(Txn[Signed Units],Txn[Key],J1812,Txn[Transaction Order],"&lt;="&amp;Q1812))</f>
      </c>
    </row>
    <row r="1813" spans="10:18" ht="15" customHeight="1" x14ac:dyDescent="0.15">
      <c r="J1813" s="246">
        <f>IF(OR(B1813="",C1813="",E1813=""),"",B1813&amp;":"&amp;C1813&amp;":"&amp;E1813)</f>
      </c>
      <c r="K1813" s="247">
        <f>IF(A1813="","",A1813*D1813)</f>
      </c>
      <c r="L1813" s="246">
        <f>IF(A1813="","",IF(OR(A1813=1,A1813=0),H1813,0))</f>
      </c>
      <c r="M1813" s="246">
        <f>IF(A1813="","",IF(A1813=-1,H1813,0))</f>
      </c>
      <c r="N1813">
        <f>IF(J1813="","",IF(E1813="SGD",1,IF(E1813="USD",Settings!$B$22,IF(E1813="HKD",Settings!$B$23,1))))</f>
      </c>
      <c r="O1813">
        <f>IF(OR(B1813="",C1813="",E1813=""),0,(IF(A1813=-1,H1813,0)-IF(OR(A1813=1,A1813=0),H1813,0)+IF(A1813=2,H1813,0))*IF(E1813="SGD",1,IF(E1813="USD",Settings!$B$22,IF(E1813="HKD",Settings!$B$23,1))))</f>
        <v>0</v>
      </c>
      <c r="P1813">
        <f>IF(OR(B1813="",C1813="",E1813=""),0,IF(A1813=2,H1813*IF(E1813="SGD",1,IF(E1813="USD",Settings!$B$22,IF(E1813="HKD",Settings!$B$23,1))),0))</f>
        <v>0</v>
      </c>
      <c r="Q1813" s="312">
        <f>IF(OR(J1813="",G1813=""),"",G1813+ROW()/1000000)</f>
      </c>
      <c r="R1813" s="247">
        <f>IF(Q1813="","",SUMIFS(Txn[Signed Units],Txn[Key],J1813,Txn[Transaction Order],"&lt;="&amp;Q1813))</f>
      </c>
    </row>
    <row r="1814" spans="10:18" ht="15" customHeight="1" x14ac:dyDescent="0.15">
      <c r="J1814" s="246">
        <f>IF(OR(B1814="",C1814="",E1814=""),"",B1814&amp;":"&amp;C1814&amp;":"&amp;E1814)</f>
      </c>
      <c r="K1814" s="247">
        <f>IF(A1814="","",A1814*D1814)</f>
      </c>
      <c r="L1814" s="246">
        <f>IF(A1814="","",IF(OR(A1814=1,A1814=0),H1814,0))</f>
      </c>
      <c r="M1814" s="246">
        <f>IF(A1814="","",IF(A1814=-1,H1814,0))</f>
      </c>
      <c r="N1814">
        <f>IF(J1814="","",IF(E1814="SGD",1,IF(E1814="USD",Settings!$B$22,IF(E1814="HKD",Settings!$B$23,1))))</f>
      </c>
      <c r="O1814">
        <f>IF(OR(B1814="",C1814="",E1814=""),0,(IF(A1814=-1,H1814,0)-IF(OR(A1814=1,A1814=0),H1814,0)+IF(A1814=2,H1814,0))*IF(E1814="SGD",1,IF(E1814="USD",Settings!$B$22,IF(E1814="HKD",Settings!$B$23,1))))</f>
        <v>0</v>
      </c>
      <c r="P1814">
        <f>IF(OR(B1814="",C1814="",E1814=""),0,IF(A1814=2,H1814*IF(E1814="SGD",1,IF(E1814="USD",Settings!$B$22,IF(E1814="HKD",Settings!$B$23,1))),0))</f>
        <v>0</v>
      </c>
      <c r="Q1814" s="312">
        <f>IF(OR(J1814="",G1814=""),"",G1814+ROW()/1000000)</f>
      </c>
      <c r="R1814" s="247">
        <f>IF(Q1814="","",SUMIFS(Txn[Signed Units],Txn[Key],J1814,Txn[Transaction Order],"&lt;="&amp;Q1814))</f>
      </c>
    </row>
    <row r="1815" spans="10:18" ht="15" customHeight="1" x14ac:dyDescent="0.15">
      <c r="J1815" s="246">
        <f>IF(OR(B1815="",C1815="",E1815=""),"",B1815&amp;":"&amp;C1815&amp;":"&amp;E1815)</f>
      </c>
      <c r="K1815" s="247">
        <f>IF(A1815="","",A1815*D1815)</f>
      </c>
      <c r="L1815" s="246">
        <f>IF(A1815="","",IF(OR(A1815=1,A1815=0),H1815,0))</f>
      </c>
      <c r="M1815" s="246">
        <f>IF(A1815="","",IF(A1815=-1,H1815,0))</f>
      </c>
      <c r="N1815">
        <f>IF(J1815="","",IF(E1815="SGD",1,IF(E1815="USD",Settings!$B$22,IF(E1815="HKD",Settings!$B$23,1))))</f>
      </c>
      <c r="O1815">
        <f>IF(OR(B1815="",C1815="",E1815=""),0,(IF(A1815=-1,H1815,0)-IF(OR(A1815=1,A1815=0),H1815,0)+IF(A1815=2,H1815,0))*IF(E1815="SGD",1,IF(E1815="USD",Settings!$B$22,IF(E1815="HKD",Settings!$B$23,1))))</f>
        <v>0</v>
      </c>
      <c r="P1815">
        <f>IF(OR(B1815="",C1815="",E1815=""),0,IF(A1815=2,H1815*IF(E1815="SGD",1,IF(E1815="USD",Settings!$B$22,IF(E1815="HKD",Settings!$B$23,1))),0))</f>
        <v>0</v>
      </c>
      <c r="Q1815" s="312">
        <f>IF(OR(J1815="",G1815=""),"",G1815+ROW()/1000000)</f>
      </c>
      <c r="R1815" s="247">
        <f>IF(Q1815="","",SUMIFS(Txn[Signed Units],Txn[Key],J1815,Txn[Transaction Order],"&lt;="&amp;Q1815))</f>
      </c>
    </row>
    <row r="1816" spans="10:18" ht="15" customHeight="1" x14ac:dyDescent="0.15">
      <c r="J1816" s="246">
        <f>IF(OR(B1816="",C1816="",E1816=""),"",B1816&amp;":"&amp;C1816&amp;":"&amp;E1816)</f>
      </c>
      <c r="K1816" s="247">
        <f>IF(A1816="","",A1816*D1816)</f>
      </c>
      <c r="L1816" s="246">
        <f>IF(A1816="","",IF(OR(A1816=1,A1816=0),H1816,0))</f>
      </c>
      <c r="M1816" s="246">
        <f>IF(A1816="","",IF(A1816=-1,H1816,0))</f>
      </c>
      <c r="N1816">
        <f>IF(J1816="","",IF(E1816="SGD",1,IF(E1816="USD",Settings!$B$22,IF(E1816="HKD",Settings!$B$23,1))))</f>
      </c>
      <c r="O1816">
        <f>IF(OR(B1816="",C1816="",E1816=""),0,(IF(A1816=-1,H1816,0)-IF(OR(A1816=1,A1816=0),H1816,0)+IF(A1816=2,H1816,0))*IF(E1816="SGD",1,IF(E1816="USD",Settings!$B$22,IF(E1816="HKD",Settings!$B$23,1))))</f>
        <v>0</v>
      </c>
      <c r="P1816">
        <f>IF(OR(B1816="",C1816="",E1816=""),0,IF(A1816=2,H1816*IF(E1816="SGD",1,IF(E1816="USD",Settings!$B$22,IF(E1816="HKD",Settings!$B$23,1))),0))</f>
        <v>0</v>
      </c>
      <c r="Q1816" s="312">
        <f>IF(OR(J1816="",G1816=""),"",G1816+ROW()/1000000)</f>
      </c>
      <c r="R1816" s="247">
        <f>IF(Q1816="","",SUMIFS(Txn[Signed Units],Txn[Key],J1816,Txn[Transaction Order],"&lt;="&amp;Q1816))</f>
      </c>
    </row>
    <row r="1817" spans="10:18" ht="15" customHeight="1" x14ac:dyDescent="0.15">
      <c r="J1817" s="246">
        <f>IF(OR(B1817="",C1817="",E1817=""),"",B1817&amp;":"&amp;C1817&amp;":"&amp;E1817)</f>
      </c>
      <c r="K1817" s="247">
        <f>IF(A1817="","",A1817*D1817)</f>
      </c>
      <c r="L1817" s="246">
        <f>IF(A1817="","",IF(OR(A1817=1,A1817=0),H1817,0))</f>
      </c>
      <c r="M1817" s="246">
        <f>IF(A1817="","",IF(A1817=-1,H1817,0))</f>
      </c>
      <c r="N1817">
        <f>IF(J1817="","",IF(E1817="SGD",1,IF(E1817="USD",Settings!$B$22,IF(E1817="HKD",Settings!$B$23,1))))</f>
      </c>
      <c r="O1817">
        <f>IF(OR(B1817="",C1817="",E1817=""),0,(IF(A1817=-1,H1817,0)-IF(OR(A1817=1,A1817=0),H1817,0)+IF(A1817=2,H1817,0))*IF(E1817="SGD",1,IF(E1817="USD",Settings!$B$22,IF(E1817="HKD",Settings!$B$23,1))))</f>
        <v>0</v>
      </c>
      <c r="P1817">
        <f>IF(OR(B1817="",C1817="",E1817=""),0,IF(A1817=2,H1817*IF(E1817="SGD",1,IF(E1817="USD",Settings!$B$22,IF(E1817="HKD",Settings!$B$23,1))),0))</f>
        <v>0</v>
      </c>
      <c r="Q1817" s="312">
        <f>IF(OR(J1817="",G1817=""),"",G1817+ROW()/1000000)</f>
      </c>
      <c r="R1817" s="247">
        <f>IF(Q1817="","",SUMIFS(Txn[Signed Units],Txn[Key],J1817,Txn[Transaction Order],"&lt;="&amp;Q1817))</f>
      </c>
    </row>
    <row r="1818" spans="10:18" ht="15" customHeight="1" x14ac:dyDescent="0.15">
      <c r="J1818" s="246">
        <f>IF(OR(B1818="",C1818="",E1818=""),"",B1818&amp;":"&amp;C1818&amp;":"&amp;E1818)</f>
      </c>
      <c r="K1818" s="247">
        <f>IF(A1818="","",A1818*D1818)</f>
      </c>
      <c r="L1818" s="246">
        <f>IF(A1818="","",IF(OR(A1818=1,A1818=0),H1818,0))</f>
      </c>
      <c r="M1818" s="246">
        <f>IF(A1818="","",IF(A1818=-1,H1818,0))</f>
      </c>
      <c r="N1818">
        <f>IF(J1818="","",IF(E1818="SGD",1,IF(E1818="USD",Settings!$B$22,IF(E1818="HKD",Settings!$B$23,1))))</f>
      </c>
      <c r="O1818">
        <f>IF(OR(B1818="",C1818="",E1818=""),0,(IF(A1818=-1,H1818,0)-IF(OR(A1818=1,A1818=0),H1818,0)+IF(A1818=2,H1818,0))*IF(E1818="SGD",1,IF(E1818="USD",Settings!$B$22,IF(E1818="HKD",Settings!$B$23,1))))</f>
        <v>0</v>
      </c>
      <c r="P1818">
        <f>IF(OR(B1818="",C1818="",E1818=""),0,IF(A1818=2,H1818*IF(E1818="SGD",1,IF(E1818="USD",Settings!$B$22,IF(E1818="HKD",Settings!$B$23,1))),0))</f>
        <v>0</v>
      </c>
      <c r="Q1818" s="312">
        <f>IF(OR(J1818="",G1818=""),"",G1818+ROW()/1000000)</f>
      </c>
      <c r="R1818" s="247">
        <f>IF(Q1818="","",SUMIFS(Txn[Signed Units],Txn[Key],J1818,Txn[Transaction Order],"&lt;="&amp;Q1818))</f>
      </c>
    </row>
    <row r="1819" spans="10:18" ht="15" customHeight="1" x14ac:dyDescent="0.15">
      <c r="J1819" s="246">
        <f>IF(OR(B1819="",C1819="",E1819=""),"",B1819&amp;":"&amp;C1819&amp;":"&amp;E1819)</f>
      </c>
      <c r="K1819" s="247">
        <f>IF(A1819="","",A1819*D1819)</f>
      </c>
      <c r="L1819" s="246">
        <f>IF(A1819="","",IF(OR(A1819=1,A1819=0),H1819,0))</f>
      </c>
      <c r="M1819" s="246">
        <f>IF(A1819="","",IF(A1819=-1,H1819,0))</f>
      </c>
      <c r="N1819">
        <f>IF(J1819="","",IF(E1819="SGD",1,IF(E1819="USD",Settings!$B$22,IF(E1819="HKD",Settings!$B$23,1))))</f>
      </c>
      <c r="O1819">
        <f>IF(OR(B1819="",C1819="",E1819=""),0,(IF(A1819=-1,H1819,0)-IF(OR(A1819=1,A1819=0),H1819,0)+IF(A1819=2,H1819,0))*IF(E1819="SGD",1,IF(E1819="USD",Settings!$B$22,IF(E1819="HKD",Settings!$B$23,1))))</f>
        <v>0</v>
      </c>
      <c r="P1819">
        <f>IF(OR(B1819="",C1819="",E1819=""),0,IF(A1819=2,H1819*IF(E1819="SGD",1,IF(E1819="USD",Settings!$B$22,IF(E1819="HKD",Settings!$B$23,1))),0))</f>
        <v>0</v>
      </c>
      <c r="Q1819" s="312">
        <f>IF(OR(J1819="",G1819=""),"",G1819+ROW()/1000000)</f>
      </c>
      <c r="R1819" s="247">
        <f>IF(Q1819="","",SUMIFS(Txn[Signed Units],Txn[Key],J1819,Txn[Transaction Order],"&lt;="&amp;Q1819))</f>
      </c>
    </row>
    <row r="1820" spans="10:18" ht="15" customHeight="1" x14ac:dyDescent="0.15">
      <c r="J1820" s="246">
        <f>IF(OR(B1820="",C1820="",E1820=""),"",B1820&amp;":"&amp;C1820&amp;":"&amp;E1820)</f>
      </c>
      <c r="K1820" s="247">
        <f>IF(A1820="","",A1820*D1820)</f>
      </c>
      <c r="L1820" s="246">
        <f>IF(A1820="","",IF(OR(A1820=1,A1820=0),H1820,0))</f>
      </c>
      <c r="M1820" s="246">
        <f>IF(A1820="","",IF(A1820=-1,H1820,0))</f>
      </c>
      <c r="N1820">
        <f>IF(J1820="","",IF(E1820="SGD",1,IF(E1820="USD",Settings!$B$22,IF(E1820="HKD",Settings!$B$23,1))))</f>
      </c>
      <c r="O1820">
        <f>IF(OR(B1820="",C1820="",E1820=""),0,(IF(A1820=-1,H1820,0)-IF(OR(A1820=1,A1820=0),H1820,0)+IF(A1820=2,H1820,0))*IF(E1820="SGD",1,IF(E1820="USD",Settings!$B$22,IF(E1820="HKD",Settings!$B$23,1))))</f>
        <v>0</v>
      </c>
      <c r="P1820">
        <f>IF(OR(B1820="",C1820="",E1820=""),0,IF(A1820=2,H1820*IF(E1820="SGD",1,IF(E1820="USD",Settings!$B$22,IF(E1820="HKD",Settings!$B$23,1))),0))</f>
        <v>0</v>
      </c>
      <c r="Q1820" s="312">
        <f>IF(OR(J1820="",G1820=""),"",G1820+ROW()/1000000)</f>
      </c>
      <c r="R1820" s="247">
        <f>IF(Q1820="","",SUMIFS(Txn[Signed Units],Txn[Key],J1820,Txn[Transaction Order],"&lt;="&amp;Q1820))</f>
      </c>
    </row>
    <row r="1821" spans="10:18" ht="15" customHeight="1" x14ac:dyDescent="0.15">
      <c r="J1821" s="246">
        <f>IF(OR(B1821="",C1821="",E1821=""),"",B1821&amp;":"&amp;C1821&amp;":"&amp;E1821)</f>
      </c>
      <c r="K1821" s="247">
        <f>IF(A1821="","",A1821*D1821)</f>
      </c>
      <c r="L1821" s="246">
        <f>IF(A1821="","",IF(OR(A1821=1,A1821=0),H1821,0))</f>
      </c>
      <c r="M1821" s="246">
        <f>IF(A1821="","",IF(A1821=-1,H1821,0))</f>
      </c>
      <c r="N1821">
        <f>IF(J1821="","",IF(E1821="SGD",1,IF(E1821="USD",Settings!$B$22,IF(E1821="HKD",Settings!$B$23,1))))</f>
      </c>
      <c r="O1821">
        <f>IF(OR(B1821="",C1821="",E1821=""),0,(IF(A1821=-1,H1821,0)-IF(OR(A1821=1,A1821=0),H1821,0)+IF(A1821=2,H1821,0))*IF(E1821="SGD",1,IF(E1821="USD",Settings!$B$22,IF(E1821="HKD",Settings!$B$23,1))))</f>
        <v>0</v>
      </c>
      <c r="P1821">
        <f>IF(OR(B1821="",C1821="",E1821=""),0,IF(A1821=2,H1821*IF(E1821="SGD",1,IF(E1821="USD",Settings!$B$22,IF(E1821="HKD",Settings!$B$23,1))),0))</f>
        <v>0</v>
      </c>
      <c r="Q1821" s="312">
        <f>IF(OR(J1821="",G1821=""),"",G1821+ROW()/1000000)</f>
      </c>
      <c r="R1821" s="247">
        <f>IF(Q1821="","",SUMIFS(Txn[Signed Units],Txn[Key],J1821,Txn[Transaction Order],"&lt;="&amp;Q1821))</f>
      </c>
    </row>
    <row r="1822" spans="10:18" ht="15" customHeight="1" x14ac:dyDescent="0.15">
      <c r="J1822" s="246">
        <f>IF(OR(B1822="",C1822="",E1822=""),"",B1822&amp;":"&amp;C1822&amp;":"&amp;E1822)</f>
      </c>
      <c r="K1822" s="247">
        <f>IF(A1822="","",A1822*D1822)</f>
      </c>
      <c r="L1822" s="246">
        <f>IF(A1822="","",IF(OR(A1822=1,A1822=0),H1822,0))</f>
      </c>
      <c r="M1822" s="246">
        <f>IF(A1822="","",IF(A1822=-1,H1822,0))</f>
      </c>
      <c r="N1822">
        <f>IF(J1822="","",IF(E1822="SGD",1,IF(E1822="USD",Settings!$B$22,IF(E1822="HKD",Settings!$B$23,1))))</f>
      </c>
      <c r="O1822">
        <f>IF(OR(B1822="",C1822="",E1822=""),0,(IF(A1822=-1,H1822,0)-IF(OR(A1822=1,A1822=0),H1822,0)+IF(A1822=2,H1822,0))*IF(E1822="SGD",1,IF(E1822="USD",Settings!$B$22,IF(E1822="HKD",Settings!$B$23,1))))</f>
        <v>0</v>
      </c>
      <c r="P1822">
        <f>IF(OR(B1822="",C1822="",E1822=""),0,IF(A1822=2,H1822*IF(E1822="SGD",1,IF(E1822="USD",Settings!$B$22,IF(E1822="HKD",Settings!$B$23,1))),0))</f>
        <v>0</v>
      </c>
      <c r="Q1822" s="312">
        <f>IF(OR(J1822="",G1822=""),"",G1822+ROW()/1000000)</f>
      </c>
      <c r="R1822" s="247">
        <f>IF(Q1822="","",SUMIFS(Txn[Signed Units],Txn[Key],J1822,Txn[Transaction Order],"&lt;="&amp;Q1822))</f>
      </c>
    </row>
    <row r="1823" spans="10:18" ht="15" customHeight="1" x14ac:dyDescent="0.15">
      <c r="J1823" s="246">
        <f>IF(OR(B1823="",C1823="",E1823=""),"",B1823&amp;":"&amp;C1823&amp;":"&amp;E1823)</f>
      </c>
      <c r="K1823" s="247">
        <f>IF(A1823="","",A1823*D1823)</f>
      </c>
      <c r="L1823" s="246">
        <f>IF(A1823="","",IF(OR(A1823=1,A1823=0),H1823,0))</f>
      </c>
      <c r="M1823" s="246">
        <f>IF(A1823="","",IF(A1823=-1,H1823,0))</f>
      </c>
      <c r="N1823">
        <f>IF(J1823="","",IF(E1823="SGD",1,IF(E1823="USD",Settings!$B$22,IF(E1823="HKD",Settings!$B$23,1))))</f>
      </c>
      <c r="O1823">
        <f>IF(OR(B1823="",C1823="",E1823=""),0,(IF(A1823=-1,H1823,0)-IF(OR(A1823=1,A1823=0),H1823,0)+IF(A1823=2,H1823,0))*IF(E1823="SGD",1,IF(E1823="USD",Settings!$B$22,IF(E1823="HKD",Settings!$B$23,1))))</f>
        <v>0</v>
      </c>
      <c r="P1823">
        <f>IF(OR(B1823="",C1823="",E1823=""),0,IF(A1823=2,H1823*IF(E1823="SGD",1,IF(E1823="USD",Settings!$B$22,IF(E1823="HKD",Settings!$B$23,1))),0))</f>
        <v>0</v>
      </c>
      <c r="Q1823" s="312">
        <f>IF(OR(J1823="",G1823=""),"",G1823+ROW()/1000000)</f>
      </c>
      <c r="R1823" s="247">
        <f>IF(Q1823="","",SUMIFS(Txn[Signed Units],Txn[Key],J1823,Txn[Transaction Order],"&lt;="&amp;Q1823))</f>
      </c>
    </row>
    <row r="1824" spans="10:18" ht="15" customHeight="1" x14ac:dyDescent="0.15">
      <c r="J1824" s="246">
        <f>IF(OR(B1824="",C1824="",E1824=""),"",B1824&amp;":"&amp;C1824&amp;":"&amp;E1824)</f>
      </c>
      <c r="K1824" s="247">
        <f>IF(A1824="","",A1824*D1824)</f>
      </c>
      <c r="L1824" s="246">
        <f>IF(A1824="","",IF(OR(A1824=1,A1824=0),H1824,0))</f>
      </c>
      <c r="M1824" s="246">
        <f>IF(A1824="","",IF(A1824=-1,H1824,0))</f>
      </c>
      <c r="N1824">
        <f>IF(J1824="","",IF(E1824="SGD",1,IF(E1824="USD",Settings!$B$22,IF(E1824="HKD",Settings!$B$23,1))))</f>
      </c>
      <c r="O1824">
        <f>IF(OR(B1824="",C1824="",E1824=""),0,(IF(A1824=-1,H1824,0)-IF(OR(A1824=1,A1824=0),H1824,0)+IF(A1824=2,H1824,0))*IF(E1824="SGD",1,IF(E1824="USD",Settings!$B$22,IF(E1824="HKD",Settings!$B$23,1))))</f>
        <v>0</v>
      </c>
      <c r="P1824">
        <f>IF(OR(B1824="",C1824="",E1824=""),0,IF(A1824=2,H1824*IF(E1824="SGD",1,IF(E1824="USD",Settings!$B$22,IF(E1824="HKD",Settings!$B$23,1))),0))</f>
        <v>0</v>
      </c>
      <c r="Q1824" s="312">
        <f>IF(OR(J1824="",G1824=""),"",G1824+ROW()/1000000)</f>
      </c>
      <c r="R1824" s="247">
        <f>IF(Q1824="","",SUMIFS(Txn[Signed Units],Txn[Key],J1824,Txn[Transaction Order],"&lt;="&amp;Q1824))</f>
      </c>
    </row>
    <row r="1825" spans="10:18" ht="15" customHeight="1" x14ac:dyDescent="0.15">
      <c r="J1825" s="246">
        <f>IF(OR(B1825="",C1825="",E1825=""),"",B1825&amp;":"&amp;C1825&amp;":"&amp;E1825)</f>
      </c>
      <c r="K1825" s="247">
        <f>IF(A1825="","",A1825*D1825)</f>
      </c>
      <c r="L1825" s="246">
        <f>IF(A1825="","",IF(OR(A1825=1,A1825=0),H1825,0))</f>
      </c>
      <c r="M1825" s="246">
        <f>IF(A1825="","",IF(A1825=-1,H1825,0))</f>
      </c>
      <c r="N1825">
        <f>IF(J1825="","",IF(E1825="SGD",1,IF(E1825="USD",Settings!$B$22,IF(E1825="HKD",Settings!$B$23,1))))</f>
      </c>
      <c r="O1825">
        <f>IF(OR(B1825="",C1825="",E1825=""),0,(IF(A1825=-1,H1825,0)-IF(OR(A1825=1,A1825=0),H1825,0)+IF(A1825=2,H1825,0))*IF(E1825="SGD",1,IF(E1825="USD",Settings!$B$22,IF(E1825="HKD",Settings!$B$23,1))))</f>
        <v>0</v>
      </c>
      <c r="P1825">
        <f>IF(OR(B1825="",C1825="",E1825=""),0,IF(A1825=2,H1825*IF(E1825="SGD",1,IF(E1825="USD",Settings!$B$22,IF(E1825="HKD",Settings!$B$23,1))),0))</f>
        <v>0</v>
      </c>
      <c r="Q1825" s="312">
        <f>IF(OR(J1825="",G1825=""),"",G1825+ROW()/1000000)</f>
      </c>
      <c r="R1825" s="247">
        <f>IF(Q1825="","",SUMIFS(Txn[Signed Units],Txn[Key],J1825,Txn[Transaction Order],"&lt;="&amp;Q1825))</f>
      </c>
    </row>
    <row r="1826" spans="10:18" ht="15" customHeight="1" x14ac:dyDescent="0.15">
      <c r="J1826" s="246">
        <f>IF(OR(B1826="",C1826="",E1826=""),"",B1826&amp;":"&amp;C1826&amp;":"&amp;E1826)</f>
      </c>
      <c r="K1826" s="247">
        <f>IF(A1826="","",A1826*D1826)</f>
      </c>
      <c r="L1826" s="246">
        <f>IF(A1826="","",IF(OR(A1826=1,A1826=0),H1826,0))</f>
      </c>
      <c r="M1826" s="246">
        <f>IF(A1826="","",IF(A1826=-1,H1826,0))</f>
      </c>
      <c r="N1826">
        <f>IF(J1826="","",IF(E1826="SGD",1,IF(E1826="USD",Settings!$B$22,IF(E1826="HKD",Settings!$B$23,1))))</f>
      </c>
      <c r="O1826">
        <f>IF(OR(B1826="",C1826="",E1826=""),0,(IF(A1826=-1,H1826,0)-IF(OR(A1826=1,A1826=0),H1826,0)+IF(A1826=2,H1826,0))*IF(E1826="SGD",1,IF(E1826="USD",Settings!$B$22,IF(E1826="HKD",Settings!$B$23,1))))</f>
        <v>0</v>
      </c>
      <c r="P1826">
        <f>IF(OR(B1826="",C1826="",E1826=""),0,IF(A1826=2,H1826*IF(E1826="SGD",1,IF(E1826="USD",Settings!$B$22,IF(E1826="HKD",Settings!$B$23,1))),0))</f>
        <v>0</v>
      </c>
      <c r="Q1826" s="312">
        <f>IF(OR(J1826="",G1826=""),"",G1826+ROW()/1000000)</f>
      </c>
      <c r="R1826" s="247">
        <f>IF(Q1826="","",SUMIFS(Txn[Signed Units],Txn[Key],J1826,Txn[Transaction Order],"&lt;="&amp;Q1826))</f>
      </c>
    </row>
    <row r="1827" spans="10:18" ht="15" customHeight="1" x14ac:dyDescent="0.15">
      <c r="J1827" s="246">
        <f>IF(OR(B1827="",C1827="",E1827=""),"",B1827&amp;":"&amp;C1827&amp;":"&amp;E1827)</f>
      </c>
      <c r="K1827" s="247">
        <f>IF(A1827="","",A1827*D1827)</f>
      </c>
      <c r="L1827" s="246">
        <f>IF(A1827="","",IF(OR(A1827=1,A1827=0),H1827,0))</f>
      </c>
      <c r="M1827" s="246">
        <f>IF(A1827="","",IF(A1827=-1,H1827,0))</f>
      </c>
      <c r="N1827">
        <f>IF(J1827="","",IF(E1827="SGD",1,IF(E1827="USD",Settings!$B$22,IF(E1827="HKD",Settings!$B$23,1))))</f>
      </c>
      <c r="O1827">
        <f>IF(OR(B1827="",C1827="",E1827=""),0,(IF(A1827=-1,H1827,0)-IF(OR(A1827=1,A1827=0),H1827,0)+IF(A1827=2,H1827,0))*IF(E1827="SGD",1,IF(E1827="USD",Settings!$B$22,IF(E1827="HKD",Settings!$B$23,1))))</f>
        <v>0</v>
      </c>
      <c r="P1827">
        <f>IF(OR(B1827="",C1827="",E1827=""),0,IF(A1827=2,H1827*IF(E1827="SGD",1,IF(E1827="USD",Settings!$B$22,IF(E1827="HKD",Settings!$B$23,1))),0))</f>
        <v>0</v>
      </c>
      <c r="Q1827" s="312">
        <f>IF(OR(J1827="",G1827=""),"",G1827+ROW()/1000000)</f>
      </c>
      <c r="R1827" s="247">
        <f>IF(Q1827="","",SUMIFS(Txn[Signed Units],Txn[Key],J1827,Txn[Transaction Order],"&lt;="&amp;Q1827))</f>
      </c>
    </row>
    <row r="1828" spans="10:18" ht="15" customHeight="1" x14ac:dyDescent="0.15">
      <c r="J1828" s="246">
        <f>IF(OR(B1828="",C1828="",E1828=""),"",B1828&amp;":"&amp;C1828&amp;":"&amp;E1828)</f>
      </c>
      <c r="K1828" s="247">
        <f>IF(A1828="","",A1828*D1828)</f>
      </c>
      <c r="L1828" s="246">
        <f>IF(A1828="","",IF(OR(A1828=1,A1828=0),H1828,0))</f>
      </c>
      <c r="M1828" s="246">
        <f>IF(A1828="","",IF(A1828=-1,H1828,0))</f>
      </c>
      <c r="N1828">
        <f>IF(J1828="","",IF(E1828="SGD",1,IF(E1828="USD",Settings!$B$22,IF(E1828="HKD",Settings!$B$23,1))))</f>
      </c>
      <c r="O1828">
        <f>IF(OR(B1828="",C1828="",E1828=""),0,(IF(A1828=-1,H1828,0)-IF(OR(A1828=1,A1828=0),H1828,0)+IF(A1828=2,H1828,0))*IF(E1828="SGD",1,IF(E1828="USD",Settings!$B$22,IF(E1828="HKD",Settings!$B$23,1))))</f>
        <v>0</v>
      </c>
      <c r="P1828">
        <f>IF(OR(B1828="",C1828="",E1828=""),0,IF(A1828=2,H1828*IF(E1828="SGD",1,IF(E1828="USD",Settings!$B$22,IF(E1828="HKD",Settings!$B$23,1))),0))</f>
        <v>0</v>
      </c>
      <c r="Q1828" s="312">
        <f>IF(OR(J1828="",G1828=""),"",G1828+ROW()/1000000)</f>
      </c>
      <c r="R1828" s="247">
        <f>IF(Q1828="","",SUMIFS(Txn[Signed Units],Txn[Key],J1828,Txn[Transaction Order],"&lt;="&amp;Q1828))</f>
      </c>
    </row>
    <row r="1829" spans="10:18" ht="15" customHeight="1" x14ac:dyDescent="0.15">
      <c r="J1829" s="246">
        <f>IF(OR(B1829="",C1829="",E1829=""),"",B1829&amp;":"&amp;C1829&amp;":"&amp;E1829)</f>
      </c>
      <c r="K1829" s="247">
        <f>IF(A1829="","",A1829*D1829)</f>
      </c>
      <c r="L1829" s="246">
        <f>IF(A1829="","",IF(OR(A1829=1,A1829=0),H1829,0))</f>
      </c>
      <c r="M1829" s="246">
        <f>IF(A1829="","",IF(A1829=-1,H1829,0))</f>
      </c>
      <c r="N1829">
        <f>IF(J1829="","",IF(E1829="SGD",1,IF(E1829="USD",Settings!$B$22,IF(E1829="HKD",Settings!$B$23,1))))</f>
      </c>
      <c r="O1829">
        <f>IF(OR(B1829="",C1829="",E1829=""),0,(IF(A1829=-1,H1829,0)-IF(OR(A1829=1,A1829=0),H1829,0)+IF(A1829=2,H1829,0))*IF(E1829="SGD",1,IF(E1829="USD",Settings!$B$22,IF(E1829="HKD",Settings!$B$23,1))))</f>
        <v>0</v>
      </c>
      <c r="P1829">
        <f>IF(OR(B1829="",C1829="",E1829=""),0,IF(A1829=2,H1829*IF(E1829="SGD",1,IF(E1829="USD",Settings!$B$22,IF(E1829="HKD",Settings!$B$23,1))),0))</f>
        <v>0</v>
      </c>
      <c r="Q1829" s="312">
        <f>IF(OR(J1829="",G1829=""),"",G1829+ROW()/1000000)</f>
      </c>
      <c r="R1829" s="247">
        <f>IF(Q1829="","",SUMIFS(Txn[Signed Units],Txn[Key],J1829,Txn[Transaction Order],"&lt;="&amp;Q1829))</f>
      </c>
    </row>
    <row r="1830" spans="10:18" ht="15" customHeight="1" x14ac:dyDescent="0.15">
      <c r="J1830" s="246">
        <f>IF(OR(B1830="",C1830="",E1830=""),"",B1830&amp;":"&amp;C1830&amp;":"&amp;E1830)</f>
      </c>
      <c r="K1830" s="247">
        <f>IF(A1830="","",A1830*D1830)</f>
      </c>
      <c r="L1830" s="246">
        <f>IF(A1830="","",IF(OR(A1830=1,A1830=0),H1830,0))</f>
      </c>
      <c r="M1830" s="246">
        <f>IF(A1830="","",IF(A1830=-1,H1830,0))</f>
      </c>
      <c r="N1830">
        <f>IF(J1830="","",IF(E1830="SGD",1,IF(E1830="USD",Settings!$B$22,IF(E1830="HKD",Settings!$B$23,1))))</f>
      </c>
      <c r="O1830">
        <f>IF(OR(B1830="",C1830="",E1830=""),0,(IF(A1830=-1,H1830,0)-IF(OR(A1830=1,A1830=0),H1830,0)+IF(A1830=2,H1830,0))*IF(E1830="SGD",1,IF(E1830="USD",Settings!$B$22,IF(E1830="HKD",Settings!$B$23,1))))</f>
        <v>0</v>
      </c>
      <c r="P1830">
        <f>IF(OR(B1830="",C1830="",E1830=""),0,IF(A1830=2,H1830*IF(E1830="SGD",1,IF(E1830="USD",Settings!$B$22,IF(E1830="HKD",Settings!$B$23,1))),0))</f>
        <v>0</v>
      </c>
      <c r="Q1830" s="312">
        <f>IF(OR(J1830="",G1830=""),"",G1830+ROW()/1000000)</f>
      </c>
      <c r="R1830" s="247">
        <f>IF(Q1830="","",SUMIFS(Txn[Signed Units],Txn[Key],J1830,Txn[Transaction Order],"&lt;="&amp;Q1830))</f>
      </c>
    </row>
    <row r="1831" spans="10:18" ht="15" customHeight="1" x14ac:dyDescent="0.15">
      <c r="J1831" s="246">
        <f>IF(OR(B1831="",C1831="",E1831=""),"",B1831&amp;":"&amp;C1831&amp;":"&amp;E1831)</f>
      </c>
      <c r="K1831" s="247">
        <f>IF(A1831="","",A1831*D1831)</f>
      </c>
      <c r="L1831" s="246">
        <f>IF(A1831="","",IF(OR(A1831=1,A1831=0),H1831,0))</f>
      </c>
      <c r="M1831" s="246">
        <f>IF(A1831="","",IF(A1831=-1,H1831,0))</f>
      </c>
      <c r="N1831">
        <f>IF(J1831="","",IF(E1831="SGD",1,IF(E1831="USD",Settings!$B$22,IF(E1831="HKD",Settings!$B$23,1))))</f>
      </c>
      <c r="O1831">
        <f>IF(OR(B1831="",C1831="",E1831=""),0,(IF(A1831=-1,H1831,0)-IF(OR(A1831=1,A1831=0),H1831,0)+IF(A1831=2,H1831,0))*IF(E1831="SGD",1,IF(E1831="USD",Settings!$B$22,IF(E1831="HKD",Settings!$B$23,1))))</f>
        <v>0</v>
      </c>
      <c r="P1831">
        <f>IF(OR(B1831="",C1831="",E1831=""),0,IF(A1831=2,H1831*IF(E1831="SGD",1,IF(E1831="USD",Settings!$B$22,IF(E1831="HKD",Settings!$B$23,1))),0))</f>
        <v>0</v>
      </c>
      <c r="Q1831" s="312">
        <f>IF(OR(J1831="",G1831=""),"",G1831+ROW()/1000000)</f>
      </c>
      <c r="R1831" s="247">
        <f>IF(Q1831="","",SUMIFS(Txn[Signed Units],Txn[Key],J1831,Txn[Transaction Order],"&lt;="&amp;Q1831))</f>
      </c>
    </row>
    <row r="1832" spans="10:18" ht="15" customHeight="1" x14ac:dyDescent="0.15">
      <c r="J1832" s="246">
        <f>IF(OR(B1832="",C1832="",E1832=""),"",B1832&amp;":"&amp;C1832&amp;":"&amp;E1832)</f>
      </c>
      <c r="K1832" s="247">
        <f>IF(A1832="","",A1832*D1832)</f>
      </c>
      <c r="L1832" s="246">
        <f>IF(A1832="","",IF(OR(A1832=1,A1832=0),H1832,0))</f>
      </c>
      <c r="M1832" s="246">
        <f>IF(A1832="","",IF(A1832=-1,H1832,0))</f>
      </c>
      <c r="N1832">
        <f>IF(J1832="","",IF(E1832="SGD",1,IF(E1832="USD",Settings!$B$22,IF(E1832="HKD",Settings!$B$23,1))))</f>
      </c>
      <c r="O1832">
        <f>IF(OR(B1832="",C1832="",E1832=""),0,(IF(A1832=-1,H1832,0)-IF(OR(A1832=1,A1832=0),H1832,0)+IF(A1832=2,H1832,0))*IF(E1832="SGD",1,IF(E1832="USD",Settings!$B$22,IF(E1832="HKD",Settings!$B$23,1))))</f>
        <v>0</v>
      </c>
      <c r="P1832">
        <f>IF(OR(B1832="",C1832="",E1832=""),0,IF(A1832=2,H1832*IF(E1832="SGD",1,IF(E1832="USD",Settings!$B$22,IF(E1832="HKD",Settings!$B$23,1))),0))</f>
        <v>0</v>
      </c>
      <c r="Q1832" s="312">
        <f>IF(OR(J1832="",G1832=""),"",G1832+ROW()/1000000)</f>
      </c>
      <c r="R1832" s="247">
        <f>IF(Q1832="","",SUMIFS(Txn[Signed Units],Txn[Key],J1832,Txn[Transaction Order],"&lt;="&amp;Q1832))</f>
      </c>
    </row>
    <row r="1833" spans="10:18" ht="15" customHeight="1" x14ac:dyDescent="0.15">
      <c r="J1833" s="246">
        <f>IF(OR(B1833="",C1833="",E1833=""),"",B1833&amp;":"&amp;C1833&amp;":"&amp;E1833)</f>
      </c>
      <c r="K1833" s="247">
        <f>IF(A1833="","",A1833*D1833)</f>
      </c>
      <c r="L1833" s="246">
        <f>IF(A1833="","",IF(OR(A1833=1,A1833=0),H1833,0))</f>
      </c>
      <c r="M1833" s="246">
        <f>IF(A1833="","",IF(A1833=-1,H1833,0))</f>
      </c>
      <c r="N1833">
        <f>IF(J1833="","",IF(E1833="SGD",1,IF(E1833="USD",Settings!$B$22,IF(E1833="HKD",Settings!$B$23,1))))</f>
      </c>
      <c r="O1833">
        <f>IF(OR(B1833="",C1833="",E1833=""),0,(IF(A1833=-1,H1833,0)-IF(OR(A1833=1,A1833=0),H1833,0)+IF(A1833=2,H1833,0))*IF(E1833="SGD",1,IF(E1833="USD",Settings!$B$22,IF(E1833="HKD",Settings!$B$23,1))))</f>
        <v>0</v>
      </c>
      <c r="P1833">
        <f>IF(OR(B1833="",C1833="",E1833=""),0,IF(A1833=2,H1833*IF(E1833="SGD",1,IF(E1833="USD",Settings!$B$22,IF(E1833="HKD",Settings!$B$23,1))),0))</f>
        <v>0</v>
      </c>
      <c r="Q1833" s="312">
        <f>IF(OR(J1833="",G1833=""),"",G1833+ROW()/1000000)</f>
      </c>
      <c r="R1833" s="247">
        <f>IF(Q1833="","",SUMIFS(Txn[Signed Units],Txn[Key],J1833,Txn[Transaction Order],"&lt;="&amp;Q1833))</f>
      </c>
    </row>
    <row r="1834" spans="10:18" ht="15" customHeight="1" x14ac:dyDescent="0.15">
      <c r="J1834" s="246">
        <f>IF(OR(B1834="",C1834="",E1834=""),"",B1834&amp;":"&amp;C1834&amp;":"&amp;E1834)</f>
      </c>
      <c r="K1834" s="247">
        <f>IF(A1834="","",A1834*D1834)</f>
      </c>
      <c r="L1834" s="246">
        <f>IF(A1834="","",IF(OR(A1834=1,A1834=0),H1834,0))</f>
      </c>
      <c r="M1834" s="246">
        <f>IF(A1834="","",IF(A1834=-1,H1834,0))</f>
      </c>
      <c r="N1834">
        <f>IF(J1834="","",IF(E1834="SGD",1,IF(E1834="USD",Settings!$B$22,IF(E1834="HKD",Settings!$B$23,1))))</f>
      </c>
      <c r="O1834">
        <f>IF(OR(B1834="",C1834="",E1834=""),0,(IF(A1834=-1,H1834,0)-IF(OR(A1834=1,A1834=0),H1834,0)+IF(A1834=2,H1834,0))*IF(E1834="SGD",1,IF(E1834="USD",Settings!$B$22,IF(E1834="HKD",Settings!$B$23,1))))</f>
        <v>0</v>
      </c>
      <c r="P1834">
        <f>IF(OR(B1834="",C1834="",E1834=""),0,IF(A1834=2,H1834*IF(E1834="SGD",1,IF(E1834="USD",Settings!$B$22,IF(E1834="HKD",Settings!$B$23,1))),0))</f>
        <v>0</v>
      </c>
      <c r="Q1834" s="312">
        <f>IF(OR(J1834="",G1834=""),"",G1834+ROW()/1000000)</f>
      </c>
      <c r="R1834" s="247">
        <f>IF(Q1834="","",SUMIFS(Txn[Signed Units],Txn[Key],J1834,Txn[Transaction Order],"&lt;="&amp;Q1834))</f>
      </c>
    </row>
    <row r="1835" spans="10:18" ht="15" customHeight="1" x14ac:dyDescent="0.15">
      <c r="J1835" s="246">
        <f>IF(OR(B1835="",C1835="",E1835=""),"",B1835&amp;":"&amp;C1835&amp;":"&amp;E1835)</f>
      </c>
      <c r="K1835" s="247">
        <f>IF(A1835="","",A1835*D1835)</f>
      </c>
      <c r="L1835" s="246">
        <f>IF(A1835="","",IF(OR(A1835=1,A1835=0),H1835,0))</f>
      </c>
      <c r="M1835" s="246">
        <f>IF(A1835="","",IF(A1835=-1,H1835,0))</f>
      </c>
      <c r="N1835">
        <f>IF(J1835="","",IF(E1835="SGD",1,IF(E1835="USD",Settings!$B$22,IF(E1835="HKD",Settings!$B$23,1))))</f>
      </c>
      <c r="O1835">
        <f>IF(OR(B1835="",C1835="",E1835=""),0,(IF(A1835=-1,H1835,0)-IF(OR(A1835=1,A1835=0),H1835,0)+IF(A1835=2,H1835,0))*IF(E1835="SGD",1,IF(E1835="USD",Settings!$B$22,IF(E1835="HKD",Settings!$B$23,1))))</f>
        <v>0</v>
      </c>
      <c r="P1835">
        <f>IF(OR(B1835="",C1835="",E1835=""),0,IF(A1835=2,H1835*IF(E1835="SGD",1,IF(E1835="USD",Settings!$B$22,IF(E1835="HKD",Settings!$B$23,1))),0))</f>
        <v>0</v>
      </c>
      <c r="Q1835" s="312">
        <f>IF(OR(J1835="",G1835=""),"",G1835+ROW()/1000000)</f>
      </c>
      <c r="R1835" s="247">
        <f>IF(Q1835="","",SUMIFS(Txn[Signed Units],Txn[Key],J1835,Txn[Transaction Order],"&lt;="&amp;Q1835))</f>
      </c>
    </row>
    <row r="1836" spans="10:18" ht="15" customHeight="1" x14ac:dyDescent="0.15">
      <c r="J1836" s="246">
        <f>IF(OR(B1836="",C1836="",E1836=""),"",B1836&amp;":"&amp;C1836&amp;":"&amp;E1836)</f>
      </c>
      <c r="K1836" s="247">
        <f>IF(A1836="","",A1836*D1836)</f>
      </c>
      <c r="L1836" s="246">
        <f>IF(A1836="","",IF(OR(A1836=1,A1836=0),H1836,0))</f>
      </c>
      <c r="M1836" s="246">
        <f>IF(A1836="","",IF(A1836=-1,H1836,0))</f>
      </c>
      <c r="N1836">
        <f>IF(J1836="","",IF(E1836="SGD",1,IF(E1836="USD",Settings!$B$22,IF(E1836="HKD",Settings!$B$23,1))))</f>
      </c>
      <c r="O1836">
        <f>IF(OR(B1836="",C1836="",E1836=""),0,(IF(A1836=-1,H1836,0)-IF(OR(A1836=1,A1836=0),H1836,0)+IF(A1836=2,H1836,0))*IF(E1836="SGD",1,IF(E1836="USD",Settings!$B$22,IF(E1836="HKD",Settings!$B$23,1))))</f>
        <v>0</v>
      </c>
      <c r="P1836">
        <f>IF(OR(B1836="",C1836="",E1836=""),0,IF(A1836=2,H1836*IF(E1836="SGD",1,IF(E1836="USD",Settings!$B$22,IF(E1836="HKD",Settings!$B$23,1))),0))</f>
        <v>0</v>
      </c>
      <c r="Q1836" s="312">
        <f>IF(OR(J1836="",G1836=""),"",G1836+ROW()/1000000)</f>
      </c>
      <c r="R1836" s="247">
        <f>IF(Q1836="","",SUMIFS(Txn[Signed Units],Txn[Key],J1836,Txn[Transaction Order],"&lt;="&amp;Q1836))</f>
      </c>
    </row>
    <row r="1837" spans="10:18" ht="15" customHeight="1" x14ac:dyDescent="0.15">
      <c r="J1837" s="246">
        <f>IF(OR(B1837="",C1837="",E1837=""),"",B1837&amp;":"&amp;C1837&amp;":"&amp;E1837)</f>
      </c>
      <c r="K1837" s="247">
        <f>IF(A1837="","",A1837*D1837)</f>
      </c>
      <c r="L1837" s="246">
        <f>IF(A1837="","",IF(OR(A1837=1,A1837=0),H1837,0))</f>
      </c>
      <c r="M1837" s="246">
        <f>IF(A1837="","",IF(A1837=-1,H1837,0))</f>
      </c>
      <c r="N1837">
        <f>IF(J1837="","",IF(E1837="SGD",1,IF(E1837="USD",Settings!$B$22,IF(E1837="HKD",Settings!$B$23,1))))</f>
      </c>
      <c r="O1837">
        <f>IF(OR(B1837="",C1837="",E1837=""),0,(IF(A1837=-1,H1837,0)-IF(OR(A1837=1,A1837=0),H1837,0)+IF(A1837=2,H1837,0))*IF(E1837="SGD",1,IF(E1837="USD",Settings!$B$22,IF(E1837="HKD",Settings!$B$23,1))))</f>
        <v>0</v>
      </c>
      <c r="P1837">
        <f>IF(OR(B1837="",C1837="",E1837=""),0,IF(A1837=2,H1837*IF(E1837="SGD",1,IF(E1837="USD",Settings!$B$22,IF(E1837="HKD",Settings!$B$23,1))),0))</f>
        <v>0</v>
      </c>
      <c r="Q1837" s="312">
        <f>IF(OR(J1837="",G1837=""),"",G1837+ROW()/1000000)</f>
      </c>
      <c r="R1837" s="247">
        <f>IF(Q1837="","",SUMIFS(Txn[Signed Units],Txn[Key],J1837,Txn[Transaction Order],"&lt;="&amp;Q1837))</f>
      </c>
    </row>
    <row r="1838" spans="10:18" ht="15" customHeight="1" x14ac:dyDescent="0.15">
      <c r="J1838" s="246">
        <f>IF(OR(B1838="",C1838="",E1838=""),"",B1838&amp;":"&amp;C1838&amp;":"&amp;E1838)</f>
      </c>
      <c r="K1838" s="247">
        <f>IF(A1838="","",A1838*D1838)</f>
      </c>
      <c r="L1838" s="246">
        <f>IF(A1838="","",IF(OR(A1838=1,A1838=0),H1838,0))</f>
      </c>
      <c r="M1838" s="246">
        <f>IF(A1838="","",IF(A1838=-1,H1838,0))</f>
      </c>
      <c r="N1838">
        <f>IF(J1838="","",IF(E1838="SGD",1,IF(E1838="USD",Settings!$B$22,IF(E1838="HKD",Settings!$B$23,1))))</f>
      </c>
      <c r="O1838">
        <f>IF(OR(B1838="",C1838="",E1838=""),0,(IF(A1838=-1,H1838,0)-IF(OR(A1838=1,A1838=0),H1838,0)+IF(A1838=2,H1838,0))*IF(E1838="SGD",1,IF(E1838="USD",Settings!$B$22,IF(E1838="HKD",Settings!$B$23,1))))</f>
        <v>0</v>
      </c>
      <c r="P1838">
        <f>IF(OR(B1838="",C1838="",E1838=""),0,IF(A1838=2,H1838*IF(E1838="SGD",1,IF(E1838="USD",Settings!$B$22,IF(E1838="HKD",Settings!$B$23,1))),0))</f>
        <v>0</v>
      </c>
      <c r="Q1838" s="312">
        <f>IF(OR(J1838="",G1838=""),"",G1838+ROW()/1000000)</f>
      </c>
      <c r="R1838" s="247">
        <f>IF(Q1838="","",SUMIFS(Txn[Signed Units],Txn[Key],J1838,Txn[Transaction Order],"&lt;="&amp;Q1838))</f>
      </c>
    </row>
    <row r="1839" spans="10:18" ht="15" customHeight="1" x14ac:dyDescent="0.15">
      <c r="J1839" s="246">
        <f>IF(OR(B1839="",C1839="",E1839=""),"",B1839&amp;":"&amp;C1839&amp;":"&amp;E1839)</f>
      </c>
      <c r="K1839" s="247">
        <f>IF(A1839="","",A1839*D1839)</f>
      </c>
      <c r="L1839" s="246">
        <f>IF(A1839="","",IF(OR(A1839=1,A1839=0),H1839,0))</f>
      </c>
      <c r="M1839" s="246">
        <f>IF(A1839="","",IF(A1839=-1,H1839,0))</f>
      </c>
      <c r="N1839">
        <f>IF(J1839="","",IF(E1839="SGD",1,IF(E1839="USD",Settings!$B$22,IF(E1839="HKD",Settings!$B$23,1))))</f>
      </c>
      <c r="O1839">
        <f>IF(OR(B1839="",C1839="",E1839=""),0,(IF(A1839=-1,H1839,0)-IF(OR(A1839=1,A1839=0),H1839,0)+IF(A1839=2,H1839,0))*IF(E1839="SGD",1,IF(E1839="USD",Settings!$B$22,IF(E1839="HKD",Settings!$B$23,1))))</f>
        <v>0</v>
      </c>
      <c r="P1839">
        <f>IF(OR(B1839="",C1839="",E1839=""),0,IF(A1839=2,H1839*IF(E1839="SGD",1,IF(E1839="USD",Settings!$B$22,IF(E1839="HKD",Settings!$B$23,1))),0))</f>
        <v>0</v>
      </c>
      <c r="Q1839" s="312">
        <f>IF(OR(J1839="",G1839=""),"",G1839+ROW()/1000000)</f>
      </c>
      <c r="R1839" s="247">
        <f>IF(Q1839="","",SUMIFS(Txn[Signed Units],Txn[Key],J1839,Txn[Transaction Order],"&lt;="&amp;Q1839))</f>
      </c>
    </row>
    <row r="1840" spans="10:18" ht="15" customHeight="1" x14ac:dyDescent="0.15">
      <c r="J1840" s="246">
        <f>IF(OR(B1840="",C1840="",E1840=""),"",B1840&amp;":"&amp;C1840&amp;":"&amp;E1840)</f>
      </c>
      <c r="K1840" s="247">
        <f>IF(A1840="","",A1840*D1840)</f>
      </c>
      <c r="L1840" s="246">
        <f>IF(A1840="","",IF(OR(A1840=1,A1840=0),H1840,0))</f>
      </c>
      <c r="M1840" s="246">
        <f>IF(A1840="","",IF(A1840=-1,H1840,0))</f>
      </c>
      <c r="N1840">
        <f>IF(J1840="","",IF(E1840="SGD",1,IF(E1840="USD",Settings!$B$22,IF(E1840="HKD",Settings!$B$23,1))))</f>
      </c>
      <c r="O1840">
        <f>IF(OR(B1840="",C1840="",E1840=""),0,(IF(A1840=-1,H1840,0)-IF(OR(A1840=1,A1840=0),H1840,0)+IF(A1840=2,H1840,0))*IF(E1840="SGD",1,IF(E1840="USD",Settings!$B$22,IF(E1840="HKD",Settings!$B$23,1))))</f>
        <v>0</v>
      </c>
      <c r="P1840">
        <f>IF(OR(B1840="",C1840="",E1840=""),0,IF(A1840=2,H1840*IF(E1840="SGD",1,IF(E1840="USD",Settings!$B$22,IF(E1840="HKD",Settings!$B$23,1))),0))</f>
        <v>0</v>
      </c>
      <c r="Q1840" s="312">
        <f>IF(OR(J1840="",G1840=""),"",G1840+ROW()/1000000)</f>
      </c>
      <c r="R1840" s="247">
        <f>IF(Q1840="","",SUMIFS(Txn[Signed Units],Txn[Key],J1840,Txn[Transaction Order],"&lt;="&amp;Q1840))</f>
      </c>
    </row>
    <row r="1841" spans="10:18" ht="15" customHeight="1" x14ac:dyDescent="0.15">
      <c r="J1841" s="246">
        <f>IF(OR(B1841="",C1841="",E1841=""),"",B1841&amp;":"&amp;C1841&amp;":"&amp;E1841)</f>
      </c>
      <c r="K1841" s="247">
        <f>IF(A1841="","",A1841*D1841)</f>
      </c>
      <c r="L1841" s="246">
        <f>IF(A1841="","",IF(OR(A1841=1,A1841=0),H1841,0))</f>
      </c>
      <c r="M1841" s="246">
        <f>IF(A1841="","",IF(A1841=-1,H1841,0))</f>
      </c>
      <c r="N1841">
        <f>IF(J1841="","",IF(E1841="SGD",1,IF(E1841="USD",Settings!$B$22,IF(E1841="HKD",Settings!$B$23,1))))</f>
      </c>
      <c r="O1841">
        <f>IF(OR(B1841="",C1841="",E1841=""),0,(IF(A1841=-1,H1841,0)-IF(OR(A1841=1,A1841=0),H1841,0)+IF(A1841=2,H1841,0))*IF(E1841="SGD",1,IF(E1841="USD",Settings!$B$22,IF(E1841="HKD",Settings!$B$23,1))))</f>
        <v>0</v>
      </c>
      <c r="P1841">
        <f>IF(OR(B1841="",C1841="",E1841=""),0,IF(A1841=2,H1841*IF(E1841="SGD",1,IF(E1841="USD",Settings!$B$22,IF(E1841="HKD",Settings!$B$23,1))),0))</f>
        <v>0</v>
      </c>
      <c r="Q1841" s="312">
        <f>IF(OR(J1841="",G1841=""),"",G1841+ROW()/1000000)</f>
      </c>
      <c r="R1841" s="247">
        <f>IF(Q1841="","",SUMIFS(Txn[Signed Units],Txn[Key],J1841,Txn[Transaction Order],"&lt;="&amp;Q1841))</f>
      </c>
    </row>
    <row r="1842" spans="10:18" ht="15" customHeight="1" x14ac:dyDescent="0.15">
      <c r="J1842" s="246">
        <f>IF(OR(B1842="",C1842="",E1842=""),"",B1842&amp;":"&amp;C1842&amp;":"&amp;E1842)</f>
      </c>
      <c r="K1842" s="247">
        <f>IF(A1842="","",A1842*D1842)</f>
      </c>
      <c r="L1842" s="246">
        <f>IF(A1842="","",IF(OR(A1842=1,A1842=0),H1842,0))</f>
      </c>
      <c r="M1842" s="246">
        <f>IF(A1842="","",IF(A1842=-1,H1842,0))</f>
      </c>
      <c r="N1842">
        <f>IF(J1842="","",IF(E1842="SGD",1,IF(E1842="USD",Settings!$B$22,IF(E1842="HKD",Settings!$B$23,1))))</f>
      </c>
      <c r="O1842">
        <f>IF(OR(B1842="",C1842="",E1842=""),0,(IF(A1842=-1,H1842,0)-IF(OR(A1842=1,A1842=0),H1842,0)+IF(A1842=2,H1842,0))*IF(E1842="SGD",1,IF(E1842="USD",Settings!$B$22,IF(E1842="HKD",Settings!$B$23,1))))</f>
        <v>0</v>
      </c>
      <c r="P1842">
        <f>IF(OR(B1842="",C1842="",E1842=""),0,IF(A1842=2,H1842*IF(E1842="SGD",1,IF(E1842="USD",Settings!$B$22,IF(E1842="HKD",Settings!$B$23,1))),0))</f>
        <v>0</v>
      </c>
      <c r="Q1842" s="312">
        <f>IF(OR(J1842="",G1842=""),"",G1842+ROW()/1000000)</f>
      </c>
      <c r="R1842" s="247">
        <f>IF(Q1842="","",SUMIFS(Txn[Signed Units],Txn[Key],J1842,Txn[Transaction Order],"&lt;="&amp;Q1842))</f>
      </c>
    </row>
    <row r="1843" spans="10:18" ht="15" customHeight="1" x14ac:dyDescent="0.15">
      <c r="J1843" s="246">
        <f>IF(OR(B1843="",C1843="",E1843=""),"",B1843&amp;":"&amp;C1843&amp;":"&amp;E1843)</f>
      </c>
      <c r="K1843" s="247">
        <f>IF(A1843="","",A1843*D1843)</f>
      </c>
      <c r="L1843" s="246">
        <f>IF(A1843="","",IF(OR(A1843=1,A1843=0),H1843,0))</f>
      </c>
      <c r="M1843" s="246">
        <f>IF(A1843="","",IF(A1843=-1,H1843,0))</f>
      </c>
      <c r="N1843">
        <f>IF(J1843="","",IF(E1843="SGD",1,IF(E1843="USD",Settings!$B$22,IF(E1843="HKD",Settings!$B$23,1))))</f>
      </c>
      <c r="O1843">
        <f>IF(OR(B1843="",C1843="",E1843=""),0,(IF(A1843=-1,H1843,0)-IF(OR(A1843=1,A1843=0),H1843,0)+IF(A1843=2,H1843,0))*IF(E1843="SGD",1,IF(E1843="USD",Settings!$B$22,IF(E1843="HKD",Settings!$B$23,1))))</f>
        <v>0</v>
      </c>
      <c r="P1843">
        <f>IF(OR(B1843="",C1843="",E1843=""),0,IF(A1843=2,H1843*IF(E1843="SGD",1,IF(E1843="USD",Settings!$B$22,IF(E1843="HKD",Settings!$B$23,1))),0))</f>
        <v>0</v>
      </c>
      <c r="Q1843" s="312">
        <f>IF(OR(J1843="",G1843=""),"",G1843+ROW()/1000000)</f>
      </c>
      <c r="R1843" s="247">
        <f>IF(Q1843="","",SUMIFS(Txn[Signed Units],Txn[Key],J1843,Txn[Transaction Order],"&lt;="&amp;Q1843))</f>
      </c>
    </row>
    <row r="1844" spans="10:18" ht="15" customHeight="1" x14ac:dyDescent="0.15">
      <c r="J1844" s="246">
        <f>IF(OR(B1844="",C1844="",E1844=""),"",B1844&amp;":"&amp;C1844&amp;":"&amp;E1844)</f>
      </c>
      <c r="K1844" s="247">
        <f>IF(A1844="","",A1844*D1844)</f>
      </c>
      <c r="L1844" s="246">
        <f>IF(A1844="","",IF(OR(A1844=1,A1844=0),H1844,0))</f>
      </c>
      <c r="M1844" s="246">
        <f>IF(A1844="","",IF(A1844=-1,H1844,0))</f>
      </c>
      <c r="N1844">
        <f>IF(J1844="","",IF(E1844="SGD",1,IF(E1844="USD",Settings!$B$22,IF(E1844="HKD",Settings!$B$23,1))))</f>
      </c>
      <c r="O1844">
        <f>IF(OR(B1844="",C1844="",E1844=""),0,(IF(A1844=-1,H1844,0)-IF(OR(A1844=1,A1844=0),H1844,0)+IF(A1844=2,H1844,0))*IF(E1844="SGD",1,IF(E1844="USD",Settings!$B$22,IF(E1844="HKD",Settings!$B$23,1))))</f>
        <v>0</v>
      </c>
      <c r="P1844">
        <f>IF(OR(B1844="",C1844="",E1844=""),0,IF(A1844=2,H1844*IF(E1844="SGD",1,IF(E1844="USD",Settings!$B$22,IF(E1844="HKD",Settings!$B$23,1))),0))</f>
        <v>0</v>
      </c>
      <c r="Q1844" s="312">
        <f>IF(OR(J1844="",G1844=""),"",G1844+ROW()/1000000)</f>
      </c>
      <c r="R1844" s="247">
        <f>IF(Q1844="","",SUMIFS(Txn[Signed Units],Txn[Key],J1844,Txn[Transaction Order],"&lt;="&amp;Q1844))</f>
      </c>
    </row>
    <row r="1845" spans="10:18" ht="15" customHeight="1" x14ac:dyDescent="0.15">
      <c r="J1845" s="246">
        <f>IF(OR(B1845="",C1845="",E1845=""),"",B1845&amp;":"&amp;C1845&amp;":"&amp;E1845)</f>
      </c>
      <c r="K1845" s="247">
        <f>IF(A1845="","",A1845*D1845)</f>
      </c>
      <c r="L1845" s="246">
        <f>IF(A1845="","",IF(OR(A1845=1,A1845=0),H1845,0))</f>
      </c>
      <c r="M1845" s="246">
        <f>IF(A1845="","",IF(A1845=-1,H1845,0))</f>
      </c>
      <c r="N1845">
        <f>IF(J1845="","",IF(E1845="SGD",1,IF(E1845="USD",Settings!$B$22,IF(E1845="HKD",Settings!$B$23,1))))</f>
      </c>
      <c r="O1845">
        <f>IF(OR(B1845="",C1845="",E1845=""),0,(IF(A1845=-1,H1845,0)-IF(OR(A1845=1,A1845=0),H1845,0)+IF(A1845=2,H1845,0))*IF(E1845="SGD",1,IF(E1845="USD",Settings!$B$22,IF(E1845="HKD",Settings!$B$23,1))))</f>
        <v>0</v>
      </c>
      <c r="P1845">
        <f>IF(OR(B1845="",C1845="",E1845=""),0,IF(A1845=2,H1845*IF(E1845="SGD",1,IF(E1845="USD",Settings!$B$22,IF(E1845="HKD",Settings!$B$23,1))),0))</f>
        <v>0</v>
      </c>
      <c r="Q1845" s="312">
        <f>IF(OR(J1845="",G1845=""),"",G1845+ROW()/1000000)</f>
      </c>
      <c r="R1845" s="247">
        <f>IF(Q1845="","",SUMIFS(Txn[Signed Units],Txn[Key],J1845,Txn[Transaction Order],"&lt;="&amp;Q1845))</f>
      </c>
    </row>
    <row r="1846" spans="10:18" ht="15" customHeight="1" x14ac:dyDescent="0.15">
      <c r="J1846" s="246">
        <f>IF(OR(B1846="",C1846="",E1846=""),"",B1846&amp;":"&amp;C1846&amp;":"&amp;E1846)</f>
      </c>
      <c r="K1846" s="247">
        <f>IF(A1846="","",A1846*D1846)</f>
      </c>
      <c r="L1846" s="246">
        <f>IF(A1846="","",IF(OR(A1846=1,A1846=0),H1846,0))</f>
      </c>
      <c r="M1846" s="246">
        <f>IF(A1846="","",IF(A1846=-1,H1846,0))</f>
      </c>
      <c r="N1846">
        <f>IF(J1846="","",IF(E1846="SGD",1,IF(E1846="USD",Settings!$B$22,IF(E1846="HKD",Settings!$B$23,1))))</f>
      </c>
      <c r="O1846">
        <f>IF(OR(B1846="",C1846="",E1846=""),0,(IF(A1846=-1,H1846,0)-IF(OR(A1846=1,A1846=0),H1846,0)+IF(A1846=2,H1846,0))*IF(E1846="SGD",1,IF(E1846="USD",Settings!$B$22,IF(E1846="HKD",Settings!$B$23,1))))</f>
        <v>0</v>
      </c>
      <c r="P1846">
        <f>IF(OR(B1846="",C1846="",E1846=""),0,IF(A1846=2,H1846*IF(E1846="SGD",1,IF(E1846="USD",Settings!$B$22,IF(E1846="HKD",Settings!$B$23,1))),0))</f>
        <v>0</v>
      </c>
      <c r="Q1846" s="312">
        <f>IF(OR(J1846="",G1846=""),"",G1846+ROW()/1000000)</f>
      </c>
      <c r="R1846" s="247">
        <f>IF(Q1846="","",SUMIFS(Txn[Signed Units],Txn[Key],J1846,Txn[Transaction Order],"&lt;="&amp;Q1846))</f>
      </c>
    </row>
    <row r="1847" spans="10:18" ht="15" customHeight="1" x14ac:dyDescent="0.15">
      <c r="J1847" s="246">
        <f>IF(OR(B1847="",C1847="",E1847=""),"",B1847&amp;":"&amp;C1847&amp;":"&amp;E1847)</f>
      </c>
      <c r="K1847" s="247">
        <f>IF(A1847="","",A1847*D1847)</f>
      </c>
      <c r="L1847" s="246">
        <f>IF(A1847="","",IF(OR(A1847=1,A1847=0),H1847,0))</f>
      </c>
      <c r="M1847" s="246">
        <f>IF(A1847="","",IF(A1847=-1,H1847,0))</f>
      </c>
      <c r="N1847">
        <f>IF(J1847="","",IF(E1847="SGD",1,IF(E1847="USD",Settings!$B$22,IF(E1847="HKD",Settings!$B$23,1))))</f>
      </c>
      <c r="O1847">
        <f>IF(OR(B1847="",C1847="",E1847=""),0,(IF(A1847=-1,H1847,0)-IF(OR(A1847=1,A1847=0),H1847,0)+IF(A1847=2,H1847,0))*IF(E1847="SGD",1,IF(E1847="USD",Settings!$B$22,IF(E1847="HKD",Settings!$B$23,1))))</f>
        <v>0</v>
      </c>
      <c r="P1847">
        <f>IF(OR(B1847="",C1847="",E1847=""),0,IF(A1847=2,H1847*IF(E1847="SGD",1,IF(E1847="USD",Settings!$B$22,IF(E1847="HKD",Settings!$B$23,1))),0))</f>
        <v>0</v>
      </c>
      <c r="Q1847" s="312">
        <f>IF(OR(J1847="",G1847=""),"",G1847+ROW()/1000000)</f>
      </c>
      <c r="R1847" s="247">
        <f>IF(Q1847="","",SUMIFS(Txn[Signed Units],Txn[Key],J1847,Txn[Transaction Order],"&lt;="&amp;Q1847))</f>
      </c>
    </row>
    <row r="1848" spans="10:18" ht="15" customHeight="1" x14ac:dyDescent="0.15">
      <c r="J1848" s="246">
        <f>IF(OR(B1848="",C1848="",E1848=""),"",B1848&amp;":"&amp;C1848&amp;":"&amp;E1848)</f>
      </c>
      <c r="K1848" s="247">
        <f>IF(A1848="","",A1848*D1848)</f>
      </c>
      <c r="L1848" s="246">
        <f>IF(A1848="","",IF(OR(A1848=1,A1848=0),H1848,0))</f>
      </c>
      <c r="M1848" s="246">
        <f>IF(A1848="","",IF(A1848=-1,H1848,0))</f>
      </c>
      <c r="N1848">
        <f>IF(J1848="","",IF(E1848="SGD",1,IF(E1848="USD",Settings!$B$22,IF(E1848="HKD",Settings!$B$23,1))))</f>
      </c>
      <c r="O1848">
        <f>IF(OR(B1848="",C1848="",E1848=""),0,(IF(A1848=-1,H1848,0)-IF(OR(A1848=1,A1848=0),H1848,0)+IF(A1848=2,H1848,0))*IF(E1848="SGD",1,IF(E1848="USD",Settings!$B$22,IF(E1848="HKD",Settings!$B$23,1))))</f>
        <v>0</v>
      </c>
      <c r="P1848">
        <f>IF(OR(B1848="",C1848="",E1848=""),0,IF(A1848=2,H1848*IF(E1848="SGD",1,IF(E1848="USD",Settings!$B$22,IF(E1848="HKD",Settings!$B$23,1))),0))</f>
        <v>0</v>
      </c>
      <c r="Q1848" s="312">
        <f>IF(OR(J1848="",G1848=""),"",G1848+ROW()/1000000)</f>
      </c>
      <c r="R1848" s="247">
        <f>IF(Q1848="","",SUMIFS(Txn[Signed Units],Txn[Key],J1848,Txn[Transaction Order],"&lt;="&amp;Q1848))</f>
      </c>
    </row>
    <row r="1849" spans="10:18" ht="15" customHeight="1" x14ac:dyDescent="0.15">
      <c r="J1849" s="246">
        <f>IF(OR(B1849="",C1849="",E1849=""),"",B1849&amp;":"&amp;C1849&amp;":"&amp;E1849)</f>
      </c>
      <c r="K1849" s="247">
        <f>IF(A1849="","",A1849*D1849)</f>
      </c>
      <c r="L1849" s="246">
        <f>IF(A1849="","",IF(OR(A1849=1,A1849=0),H1849,0))</f>
      </c>
      <c r="M1849" s="246">
        <f>IF(A1849="","",IF(A1849=-1,H1849,0))</f>
      </c>
      <c r="N1849">
        <f>IF(J1849="","",IF(E1849="SGD",1,IF(E1849="USD",Settings!$B$22,IF(E1849="HKD",Settings!$B$23,1))))</f>
      </c>
      <c r="O1849">
        <f>IF(OR(B1849="",C1849="",E1849=""),0,(IF(A1849=-1,H1849,0)-IF(OR(A1849=1,A1849=0),H1849,0)+IF(A1849=2,H1849,0))*IF(E1849="SGD",1,IF(E1849="USD",Settings!$B$22,IF(E1849="HKD",Settings!$B$23,1))))</f>
        <v>0</v>
      </c>
      <c r="P1849">
        <f>IF(OR(B1849="",C1849="",E1849=""),0,IF(A1849=2,H1849*IF(E1849="SGD",1,IF(E1849="USD",Settings!$B$22,IF(E1849="HKD",Settings!$B$23,1))),0))</f>
        <v>0</v>
      </c>
      <c r="Q1849" s="312">
        <f>IF(OR(J1849="",G1849=""),"",G1849+ROW()/1000000)</f>
      </c>
      <c r="R1849" s="247">
        <f>IF(Q1849="","",SUMIFS(Txn[Signed Units],Txn[Key],J1849,Txn[Transaction Order],"&lt;="&amp;Q1849))</f>
      </c>
    </row>
    <row r="1850" spans="10:18" ht="15" customHeight="1" x14ac:dyDescent="0.15">
      <c r="J1850" s="246">
        <f>IF(OR(B1850="",C1850="",E1850=""),"",B1850&amp;":"&amp;C1850&amp;":"&amp;E1850)</f>
      </c>
      <c r="K1850" s="247">
        <f>IF(A1850="","",A1850*D1850)</f>
      </c>
      <c r="L1850" s="246">
        <f>IF(A1850="","",IF(OR(A1850=1,A1850=0),H1850,0))</f>
      </c>
      <c r="M1850" s="246">
        <f>IF(A1850="","",IF(A1850=-1,H1850,0))</f>
      </c>
      <c r="N1850">
        <f>IF(J1850="","",IF(E1850="SGD",1,IF(E1850="USD",Settings!$B$22,IF(E1850="HKD",Settings!$B$23,1))))</f>
      </c>
      <c r="O1850">
        <f>IF(OR(B1850="",C1850="",E1850=""),0,(IF(A1850=-1,H1850,0)-IF(OR(A1850=1,A1850=0),H1850,0)+IF(A1850=2,H1850,0))*IF(E1850="SGD",1,IF(E1850="USD",Settings!$B$22,IF(E1850="HKD",Settings!$B$23,1))))</f>
        <v>0</v>
      </c>
      <c r="P1850">
        <f>IF(OR(B1850="",C1850="",E1850=""),0,IF(A1850=2,H1850*IF(E1850="SGD",1,IF(E1850="USD",Settings!$B$22,IF(E1850="HKD",Settings!$B$23,1))),0))</f>
        <v>0</v>
      </c>
      <c r="Q1850" s="312">
        <f>IF(OR(J1850="",G1850=""),"",G1850+ROW()/1000000)</f>
      </c>
      <c r="R1850" s="247">
        <f>IF(Q1850="","",SUMIFS(Txn[Signed Units],Txn[Key],J1850,Txn[Transaction Order],"&lt;="&amp;Q1850))</f>
      </c>
    </row>
    <row r="1851" spans="10:18" ht="15" customHeight="1" x14ac:dyDescent="0.15">
      <c r="J1851" s="246">
        <f>IF(OR(B1851="",C1851="",E1851=""),"",B1851&amp;":"&amp;C1851&amp;":"&amp;E1851)</f>
      </c>
      <c r="K1851" s="247">
        <f>IF(A1851="","",A1851*D1851)</f>
      </c>
      <c r="L1851" s="246">
        <f>IF(A1851="","",IF(OR(A1851=1,A1851=0),H1851,0))</f>
      </c>
      <c r="M1851" s="246">
        <f>IF(A1851="","",IF(A1851=-1,H1851,0))</f>
      </c>
      <c r="N1851">
        <f>IF(J1851="","",IF(E1851="SGD",1,IF(E1851="USD",Settings!$B$22,IF(E1851="HKD",Settings!$B$23,1))))</f>
      </c>
      <c r="O1851">
        <f>IF(OR(B1851="",C1851="",E1851=""),0,(IF(A1851=-1,H1851,0)-IF(OR(A1851=1,A1851=0),H1851,0)+IF(A1851=2,H1851,0))*IF(E1851="SGD",1,IF(E1851="USD",Settings!$B$22,IF(E1851="HKD",Settings!$B$23,1))))</f>
        <v>0</v>
      </c>
      <c r="P1851">
        <f>IF(OR(B1851="",C1851="",E1851=""),0,IF(A1851=2,H1851*IF(E1851="SGD",1,IF(E1851="USD",Settings!$B$22,IF(E1851="HKD",Settings!$B$23,1))),0))</f>
        <v>0</v>
      </c>
      <c r="Q1851" s="312">
        <f>IF(OR(J1851="",G1851=""),"",G1851+ROW()/1000000)</f>
      </c>
      <c r="R1851" s="247">
        <f>IF(Q1851="","",SUMIFS(Txn[Signed Units],Txn[Key],J1851,Txn[Transaction Order],"&lt;="&amp;Q1851))</f>
      </c>
    </row>
    <row r="1852" spans="10:18" ht="15" customHeight="1" x14ac:dyDescent="0.15">
      <c r="J1852" s="246">
        <f>IF(OR(B1852="",C1852="",E1852=""),"",B1852&amp;":"&amp;C1852&amp;":"&amp;E1852)</f>
      </c>
      <c r="K1852" s="247">
        <f>IF(A1852="","",A1852*D1852)</f>
      </c>
      <c r="L1852" s="246">
        <f>IF(A1852="","",IF(OR(A1852=1,A1852=0),H1852,0))</f>
      </c>
      <c r="M1852" s="246">
        <f>IF(A1852="","",IF(A1852=-1,H1852,0))</f>
      </c>
      <c r="N1852">
        <f>IF(J1852="","",IF(E1852="SGD",1,IF(E1852="USD",Settings!$B$22,IF(E1852="HKD",Settings!$B$23,1))))</f>
      </c>
      <c r="O1852">
        <f>IF(OR(B1852="",C1852="",E1852=""),0,(IF(A1852=-1,H1852,0)-IF(OR(A1852=1,A1852=0),H1852,0)+IF(A1852=2,H1852,0))*IF(E1852="SGD",1,IF(E1852="USD",Settings!$B$22,IF(E1852="HKD",Settings!$B$23,1))))</f>
        <v>0</v>
      </c>
      <c r="P1852">
        <f>IF(OR(B1852="",C1852="",E1852=""),0,IF(A1852=2,H1852*IF(E1852="SGD",1,IF(E1852="USD",Settings!$B$22,IF(E1852="HKD",Settings!$B$23,1))),0))</f>
        <v>0</v>
      </c>
      <c r="Q1852" s="312">
        <f>IF(OR(J1852="",G1852=""),"",G1852+ROW()/1000000)</f>
      </c>
      <c r="R1852" s="247">
        <f>IF(Q1852="","",SUMIFS(Txn[Signed Units],Txn[Key],J1852,Txn[Transaction Order],"&lt;="&amp;Q1852))</f>
      </c>
    </row>
    <row r="1853" spans="10:18" ht="15" customHeight="1" x14ac:dyDescent="0.15">
      <c r="J1853" s="246">
        <f>IF(OR(B1853="",C1853="",E1853=""),"",B1853&amp;":"&amp;C1853&amp;":"&amp;E1853)</f>
      </c>
      <c r="K1853" s="247">
        <f>IF(A1853="","",A1853*D1853)</f>
      </c>
      <c r="L1853" s="246">
        <f>IF(A1853="","",IF(OR(A1853=1,A1853=0),H1853,0))</f>
      </c>
      <c r="M1853" s="246">
        <f>IF(A1853="","",IF(A1853=-1,H1853,0))</f>
      </c>
      <c r="N1853">
        <f>IF(J1853="","",IF(E1853="SGD",1,IF(E1853="USD",Settings!$B$22,IF(E1853="HKD",Settings!$B$23,1))))</f>
      </c>
      <c r="O1853">
        <f>IF(OR(B1853="",C1853="",E1853=""),0,(IF(A1853=-1,H1853,0)-IF(OR(A1853=1,A1853=0),H1853,0)+IF(A1853=2,H1853,0))*IF(E1853="SGD",1,IF(E1853="USD",Settings!$B$22,IF(E1853="HKD",Settings!$B$23,1))))</f>
        <v>0</v>
      </c>
      <c r="P1853">
        <f>IF(OR(B1853="",C1853="",E1853=""),0,IF(A1853=2,H1853*IF(E1853="SGD",1,IF(E1853="USD",Settings!$B$22,IF(E1853="HKD",Settings!$B$23,1))),0))</f>
        <v>0</v>
      </c>
      <c r="Q1853" s="312">
        <f>IF(OR(J1853="",G1853=""),"",G1853+ROW()/1000000)</f>
      </c>
      <c r="R1853" s="247">
        <f>IF(Q1853="","",SUMIFS(Txn[Signed Units],Txn[Key],J1853,Txn[Transaction Order],"&lt;="&amp;Q1853))</f>
      </c>
    </row>
    <row r="1854" spans="10:18" ht="15" customHeight="1" x14ac:dyDescent="0.15">
      <c r="J1854" s="246">
        <f>IF(OR(B1854="",C1854="",E1854=""),"",B1854&amp;":"&amp;C1854&amp;":"&amp;E1854)</f>
      </c>
      <c r="K1854" s="247">
        <f>IF(A1854="","",A1854*D1854)</f>
      </c>
      <c r="L1854" s="246">
        <f>IF(A1854="","",IF(OR(A1854=1,A1854=0),H1854,0))</f>
      </c>
      <c r="M1854" s="246">
        <f>IF(A1854="","",IF(A1854=-1,H1854,0))</f>
      </c>
      <c r="N1854">
        <f>IF(J1854="","",IF(E1854="SGD",1,IF(E1854="USD",Settings!$B$22,IF(E1854="HKD",Settings!$B$23,1))))</f>
      </c>
      <c r="O1854">
        <f>IF(OR(B1854="",C1854="",E1854=""),0,(IF(A1854=-1,H1854,0)-IF(OR(A1854=1,A1854=0),H1854,0)+IF(A1854=2,H1854,0))*IF(E1854="SGD",1,IF(E1854="USD",Settings!$B$22,IF(E1854="HKD",Settings!$B$23,1))))</f>
        <v>0</v>
      </c>
      <c r="P1854">
        <f>IF(OR(B1854="",C1854="",E1854=""),0,IF(A1854=2,H1854*IF(E1854="SGD",1,IF(E1854="USD",Settings!$B$22,IF(E1854="HKD",Settings!$B$23,1))),0))</f>
        <v>0</v>
      </c>
      <c r="Q1854" s="312">
        <f>IF(OR(J1854="",G1854=""),"",G1854+ROW()/1000000)</f>
      </c>
      <c r="R1854" s="247">
        <f>IF(Q1854="","",SUMIFS(Txn[Signed Units],Txn[Key],J1854,Txn[Transaction Order],"&lt;="&amp;Q1854))</f>
      </c>
    </row>
    <row r="1855" spans="10:18" ht="15" customHeight="1" x14ac:dyDescent="0.15">
      <c r="J1855" s="246">
        <f>IF(OR(B1855="",C1855="",E1855=""),"",B1855&amp;":"&amp;C1855&amp;":"&amp;E1855)</f>
      </c>
      <c r="K1855" s="247">
        <f>IF(A1855="","",A1855*D1855)</f>
      </c>
      <c r="L1855" s="246">
        <f>IF(A1855="","",IF(OR(A1855=1,A1855=0),H1855,0))</f>
      </c>
      <c r="M1855" s="246">
        <f>IF(A1855="","",IF(A1855=-1,H1855,0))</f>
      </c>
      <c r="N1855">
        <f>IF(J1855="","",IF(E1855="SGD",1,IF(E1855="USD",Settings!$B$22,IF(E1855="HKD",Settings!$B$23,1))))</f>
      </c>
      <c r="O1855">
        <f>IF(OR(B1855="",C1855="",E1855=""),0,(IF(A1855=-1,H1855,0)-IF(OR(A1855=1,A1855=0),H1855,0)+IF(A1855=2,H1855,0))*IF(E1855="SGD",1,IF(E1855="USD",Settings!$B$22,IF(E1855="HKD",Settings!$B$23,1))))</f>
        <v>0</v>
      </c>
      <c r="P1855">
        <f>IF(OR(B1855="",C1855="",E1855=""),0,IF(A1855=2,H1855*IF(E1855="SGD",1,IF(E1855="USD",Settings!$B$22,IF(E1855="HKD",Settings!$B$23,1))),0))</f>
        <v>0</v>
      </c>
      <c r="Q1855" s="312">
        <f>IF(OR(J1855="",G1855=""),"",G1855+ROW()/1000000)</f>
      </c>
      <c r="R1855" s="247">
        <f>IF(Q1855="","",SUMIFS(Txn[Signed Units],Txn[Key],J1855,Txn[Transaction Order],"&lt;="&amp;Q1855))</f>
      </c>
    </row>
    <row r="1856" spans="10:18" ht="15" customHeight="1" x14ac:dyDescent="0.15">
      <c r="J1856" s="246">
        <f>IF(OR(B1856="",C1856="",E1856=""),"",B1856&amp;":"&amp;C1856&amp;":"&amp;E1856)</f>
      </c>
      <c r="K1856" s="247">
        <f>IF(A1856="","",A1856*D1856)</f>
      </c>
      <c r="L1856" s="246">
        <f>IF(A1856="","",IF(OR(A1856=1,A1856=0),H1856,0))</f>
      </c>
      <c r="M1856" s="246">
        <f>IF(A1856="","",IF(A1856=-1,H1856,0))</f>
      </c>
      <c r="N1856">
        <f>IF(J1856="","",IF(E1856="SGD",1,IF(E1856="USD",Settings!$B$22,IF(E1856="HKD",Settings!$B$23,1))))</f>
      </c>
      <c r="O1856">
        <f>IF(OR(B1856="",C1856="",E1856=""),0,(IF(A1856=-1,H1856,0)-IF(OR(A1856=1,A1856=0),H1856,0)+IF(A1856=2,H1856,0))*IF(E1856="SGD",1,IF(E1856="USD",Settings!$B$22,IF(E1856="HKD",Settings!$B$23,1))))</f>
        <v>0</v>
      </c>
      <c r="P1856">
        <f>IF(OR(B1856="",C1856="",E1856=""),0,IF(A1856=2,H1856*IF(E1856="SGD",1,IF(E1856="USD",Settings!$B$22,IF(E1856="HKD",Settings!$B$23,1))),0))</f>
        <v>0</v>
      </c>
      <c r="Q1856" s="312">
        <f>IF(OR(J1856="",G1856=""),"",G1856+ROW()/1000000)</f>
      </c>
      <c r="R1856" s="247">
        <f>IF(Q1856="","",SUMIFS(Txn[Signed Units],Txn[Key],J1856,Txn[Transaction Order],"&lt;="&amp;Q1856))</f>
      </c>
    </row>
    <row r="1857" spans="10:18" ht="15" customHeight="1" x14ac:dyDescent="0.15">
      <c r="J1857" s="246">
        <f>IF(OR(B1857="",C1857="",E1857=""),"",B1857&amp;":"&amp;C1857&amp;":"&amp;E1857)</f>
      </c>
      <c r="K1857" s="247">
        <f>IF(A1857="","",A1857*D1857)</f>
      </c>
      <c r="L1857" s="246">
        <f>IF(A1857="","",IF(OR(A1857=1,A1857=0),H1857,0))</f>
      </c>
      <c r="M1857" s="246">
        <f>IF(A1857="","",IF(A1857=-1,H1857,0))</f>
      </c>
      <c r="N1857">
        <f>IF(J1857="","",IF(E1857="SGD",1,IF(E1857="USD",Settings!$B$22,IF(E1857="HKD",Settings!$B$23,1))))</f>
      </c>
      <c r="O1857">
        <f>IF(OR(B1857="",C1857="",E1857=""),0,(IF(A1857=-1,H1857,0)-IF(OR(A1857=1,A1857=0),H1857,0)+IF(A1857=2,H1857,0))*IF(E1857="SGD",1,IF(E1857="USD",Settings!$B$22,IF(E1857="HKD",Settings!$B$23,1))))</f>
        <v>0</v>
      </c>
      <c r="P1857">
        <f>IF(OR(B1857="",C1857="",E1857=""),0,IF(A1857=2,H1857*IF(E1857="SGD",1,IF(E1857="USD",Settings!$B$22,IF(E1857="HKD",Settings!$B$23,1))),0))</f>
        <v>0</v>
      </c>
      <c r="Q1857" s="312">
        <f>IF(OR(J1857="",G1857=""),"",G1857+ROW()/1000000)</f>
      </c>
      <c r="R1857" s="247">
        <f>IF(Q1857="","",SUMIFS(Txn[Signed Units],Txn[Key],J1857,Txn[Transaction Order],"&lt;="&amp;Q1857))</f>
      </c>
    </row>
    <row r="1858" spans="10:18" ht="15" customHeight="1" x14ac:dyDescent="0.15">
      <c r="J1858" s="246">
        <f>IF(OR(B1858="",C1858="",E1858=""),"",B1858&amp;":"&amp;C1858&amp;":"&amp;E1858)</f>
      </c>
      <c r="K1858" s="247">
        <f>IF(A1858="","",A1858*D1858)</f>
      </c>
      <c r="L1858" s="246">
        <f>IF(A1858="","",IF(OR(A1858=1,A1858=0),H1858,0))</f>
      </c>
      <c r="M1858" s="246">
        <f>IF(A1858="","",IF(A1858=-1,H1858,0))</f>
      </c>
      <c r="N1858">
        <f>IF(J1858="","",IF(E1858="SGD",1,IF(E1858="USD",Settings!$B$22,IF(E1858="HKD",Settings!$B$23,1))))</f>
      </c>
      <c r="O1858">
        <f>IF(OR(B1858="",C1858="",E1858=""),0,(IF(A1858=-1,H1858,0)-IF(OR(A1858=1,A1858=0),H1858,0)+IF(A1858=2,H1858,0))*IF(E1858="SGD",1,IF(E1858="USD",Settings!$B$22,IF(E1858="HKD",Settings!$B$23,1))))</f>
        <v>0</v>
      </c>
      <c r="P1858">
        <f>IF(OR(B1858="",C1858="",E1858=""),0,IF(A1858=2,H1858*IF(E1858="SGD",1,IF(E1858="USD",Settings!$B$22,IF(E1858="HKD",Settings!$B$23,1))),0))</f>
        <v>0</v>
      </c>
      <c r="Q1858" s="312">
        <f>IF(OR(J1858="",G1858=""),"",G1858+ROW()/1000000)</f>
      </c>
      <c r="R1858" s="247">
        <f>IF(Q1858="","",SUMIFS(Txn[Signed Units],Txn[Key],J1858,Txn[Transaction Order],"&lt;="&amp;Q1858))</f>
      </c>
    </row>
    <row r="1859" spans="10:18" ht="15" customHeight="1" x14ac:dyDescent="0.15">
      <c r="J1859" s="246">
        <f>IF(OR(B1859="",C1859="",E1859=""),"",B1859&amp;":"&amp;C1859&amp;":"&amp;E1859)</f>
      </c>
      <c r="K1859" s="247">
        <f>IF(A1859="","",A1859*D1859)</f>
      </c>
      <c r="L1859" s="246">
        <f>IF(A1859="","",IF(OR(A1859=1,A1859=0),H1859,0))</f>
      </c>
      <c r="M1859" s="246">
        <f>IF(A1859="","",IF(A1859=-1,H1859,0))</f>
      </c>
      <c r="N1859">
        <f>IF(J1859="","",IF(E1859="SGD",1,IF(E1859="USD",Settings!$B$22,IF(E1859="HKD",Settings!$B$23,1))))</f>
      </c>
      <c r="O1859">
        <f>IF(OR(B1859="",C1859="",E1859=""),0,(IF(A1859=-1,H1859,0)-IF(OR(A1859=1,A1859=0),H1859,0)+IF(A1859=2,H1859,0))*IF(E1859="SGD",1,IF(E1859="USD",Settings!$B$22,IF(E1859="HKD",Settings!$B$23,1))))</f>
        <v>0</v>
      </c>
      <c r="P1859">
        <f>IF(OR(B1859="",C1859="",E1859=""),0,IF(A1859=2,H1859*IF(E1859="SGD",1,IF(E1859="USD",Settings!$B$22,IF(E1859="HKD",Settings!$B$23,1))),0))</f>
        <v>0</v>
      </c>
      <c r="Q1859" s="312">
        <f>IF(OR(J1859="",G1859=""),"",G1859+ROW()/1000000)</f>
      </c>
      <c r="R1859" s="247">
        <f>IF(Q1859="","",SUMIFS(Txn[Signed Units],Txn[Key],J1859,Txn[Transaction Order],"&lt;="&amp;Q1859))</f>
      </c>
    </row>
    <row r="1860" spans="10:18" ht="15" customHeight="1" x14ac:dyDescent="0.15">
      <c r="J1860" s="246">
        <f>IF(OR(B1860="",C1860="",E1860=""),"",B1860&amp;":"&amp;C1860&amp;":"&amp;E1860)</f>
      </c>
      <c r="K1860" s="247">
        <f>IF(A1860="","",A1860*D1860)</f>
      </c>
      <c r="L1860" s="246">
        <f>IF(A1860="","",IF(OR(A1860=1,A1860=0),H1860,0))</f>
      </c>
      <c r="M1860" s="246">
        <f>IF(A1860="","",IF(A1860=-1,H1860,0))</f>
      </c>
      <c r="N1860">
        <f>IF(J1860="","",IF(E1860="SGD",1,IF(E1860="USD",Settings!$B$22,IF(E1860="HKD",Settings!$B$23,1))))</f>
      </c>
      <c r="O1860">
        <f>IF(OR(B1860="",C1860="",E1860=""),0,(IF(A1860=-1,H1860,0)-IF(OR(A1860=1,A1860=0),H1860,0)+IF(A1860=2,H1860,0))*IF(E1860="SGD",1,IF(E1860="USD",Settings!$B$22,IF(E1860="HKD",Settings!$B$23,1))))</f>
        <v>0</v>
      </c>
      <c r="P1860">
        <f>IF(OR(B1860="",C1860="",E1860=""),0,IF(A1860=2,H1860*IF(E1860="SGD",1,IF(E1860="USD",Settings!$B$22,IF(E1860="HKD",Settings!$B$23,1))),0))</f>
        <v>0</v>
      </c>
      <c r="Q1860" s="312">
        <f>IF(OR(J1860="",G1860=""),"",G1860+ROW()/1000000)</f>
      </c>
      <c r="R1860" s="247">
        <f>IF(Q1860="","",SUMIFS(Txn[Signed Units],Txn[Key],J1860,Txn[Transaction Order],"&lt;="&amp;Q1860))</f>
      </c>
    </row>
    <row r="1861" spans="10:18" ht="15" customHeight="1" x14ac:dyDescent="0.15">
      <c r="J1861" s="246">
        <f>IF(OR(B1861="",C1861="",E1861=""),"",B1861&amp;":"&amp;C1861&amp;":"&amp;E1861)</f>
      </c>
      <c r="K1861" s="247">
        <f>IF(A1861="","",A1861*D1861)</f>
      </c>
      <c r="L1861" s="246">
        <f>IF(A1861="","",IF(OR(A1861=1,A1861=0),H1861,0))</f>
      </c>
      <c r="M1861" s="246">
        <f>IF(A1861="","",IF(A1861=-1,H1861,0))</f>
      </c>
      <c r="N1861">
        <f>IF(J1861="","",IF(E1861="SGD",1,IF(E1861="USD",Settings!$B$22,IF(E1861="HKD",Settings!$B$23,1))))</f>
      </c>
      <c r="O1861">
        <f>IF(OR(B1861="",C1861="",E1861=""),0,(IF(A1861=-1,H1861,0)-IF(OR(A1861=1,A1861=0),H1861,0)+IF(A1861=2,H1861,0))*IF(E1861="SGD",1,IF(E1861="USD",Settings!$B$22,IF(E1861="HKD",Settings!$B$23,1))))</f>
        <v>0</v>
      </c>
      <c r="P1861">
        <f>IF(OR(B1861="",C1861="",E1861=""),0,IF(A1861=2,H1861*IF(E1861="SGD",1,IF(E1861="USD",Settings!$B$22,IF(E1861="HKD",Settings!$B$23,1))),0))</f>
        <v>0</v>
      </c>
      <c r="Q1861" s="312">
        <f>IF(OR(J1861="",G1861=""),"",G1861+ROW()/1000000)</f>
      </c>
      <c r="R1861" s="247">
        <f>IF(Q1861="","",SUMIFS(Txn[Signed Units],Txn[Key],J1861,Txn[Transaction Order],"&lt;="&amp;Q1861))</f>
      </c>
    </row>
    <row r="1862" spans="10:18" ht="15" customHeight="1" x14ac:dyDescent="0.15">
      <c r="J1862" s="246">
        <f>IF(OR(B1862="",C1862="",E1862=""),"",B1862&amp;":"&amp;C1862&amp;":"&amp;E1862)</f>
      </c>
      <c r="K1862" s="247">
        <f>IF(A1862="","",A1862*D1862)</f>
      </c>
      <c r="L1862" s="246">
        <f>IF(A1862="","",IF(OR(A1862=1,A1862=0),H1862,0))</f>
      </c>
      <c r="M1862" s="246">
        <f>IF(A1862="","",IF(A1862=-1,H1862,0))</f>
      </c>
      <c r="N1862">
        <f>IF(J1862="","",IF(E1862="SGD",1,IF(E1862="USD",Settings!$B$22,IF(E1862="HKD",Settings!$B$23,1))))</f>
      </c>
      <c r="O1862">
        <f>IF(OR(B1862="",C1862="",E1862=""),0,(IF(A1862=-1,H1862,0)-IF(OR(A1862=1,A1862=0),H1862,0)+IF(A1862=2,H1862,0))*IF(E1862="SGD",1,IF(E1862="USD",Settings!$B$22,IF(E1862="HKD",Settings!$B$23,1))))</f>
        <v>0</v>
      </c>
      <c r="P1862">
        <f>IF(OR(B1862="",C1862="",E1862=""),0,IF(A1862=2,H1862*IF(E1862="SGD",1,IF(E1862="USD",Settings!$B$22,IF(E1862="HKD",Settings!$B$23,1))),0))</f>
        <v>0</v>
      </c>
      <c r="Q1862" s="312">
        <f>IF(OR(J1862="",G1862=""),"",G1862+ROW()/1000000)</f>
      </c>
      <c r="R1862" s="247">
        <f>IF(Q1862="","",SUMIFS(Txn[Signed Units],Txn[Key],J1862,Txn[Transaction Order],"&lt;="&amp;Q1862))</f>
      </c>
    </row>
    <row r="1863" spans="10:18" ht="15" customHeight="1" x14ac:dyDescent="0.15">
      <c r="J1863" s="246">
        <f>IF(OR(B1863="",C1863="",E1863=""),"",B1863&amp;":"&amp;C1863&amp;":"&amp;E1863)</f>
      </c>
      <c r="K1863" s="247">
        <f>IF(A1863="","",A1863*D1863)</f>
      </c>
      <c r="L1863" s="246">
        <f>IF(A1863="","",IF(OR(A1863=1,A1863=0),H1863,0))</f>
      </c>
      <c r="M1863" s="246">
        <f>IF(A1863="","",IF(A1863=-1,H1863,0))</f>
      </c>
      <c r="N1863">
        <f>IF(J1863="","",IF(E1863="SGD",1,IF(E1863="USD",Settings!$B$22,IF(E1863="HKD",Settings!$B$23,1))))</f>
      </c>
      <c r="O1863">
        <f>IF(OR(B1863="",C1863="",E1863=""),0,(IF(A1863=-1,H1863,0)-IF(OR(A1863=1,A1863=0),H1863,0)+IF(A1863=2,H1863,0))*IF(E1863="SGD",1,IF(E1863="USD",Settings!$B$22,IF(E1863="HKD",Settings!$B$23,1))))</f>
        <v>0</v>
      </c>
      <c r="P1863">
        <f>IF(OR(B1863="",C1863="",E1863=""),0,IF(A1863=2,H1863*IF(E1863="SGD",1,IF(E1863="USD",Settings!$B$22,IF(E1863="HKD",Settings!$B$23,1))),0))</f>
        <v>0</v>
      </c>
      <c r="Q1863" s="312">
        <f>IF(OR(J1863="",G1863=""),"",G1863+ROW()/1000000)</f>
      </c>
      <c r="R1863" s="247">
        <f>IF(Q1863="","",SUMIFS(Txn[Signed Units],Txn[Key],J1863,Txn[Transaction Order],"&lt;="&amp;Q1863))</f>
      </c>
    </row>
    <row r="1864" spans="10:18" ht="15" customHeight="1" x14ac:dyDescent="0.15">
      <c r="J1864" s="246">
        <f>IF(OR(B1864="",C1864="",E1864=""),"",B1864&amp;":"&amp;C1864&amp;":"&amp;E1864)</f>
      </c>
      <c r="K1864" s="247">
        <f>IF(A1864="","",A1864*D1864)</f>
      </c>
      <c r="L1864" s="246">
        <f>IF(A1864="","",IF(OR(A1864=1,A1864=0),H1864,0))</f>
      </c>
      <c r="M1864" s="246">
        <f>IF(A1864="","",IF(A1864=-1,H1864,0))</f>
      </c>
      <c r="N1864">
        <f>IF(J1864="","",IF(E1864="SGD",1,IF(E1864="USD",Settings!$B$22,IF(E1864="HKD",Settings!$B$23,1))))</f>
      </c>
      <c r="O1864">
        <f>IF(OR(B1864="",C1864="",E1864=""),0,(IF(A1864=-1,H1864,0)-IF(OR(A1864=1,A1864=0),H1864,0)+IF(A1864=2,H1864,0))*IF(E1864="SGD",1,IF(E1864="USD",Settings!$B$22,IF(E1864="HKD",Settings!$B$23,1))))</f>
        <v>0</v>
      </c>
      <c r="P1864">
        <f>IF(OR(B1864="",C1864="",E1864=""),0,IF(A1864=2,H1864*IF(E1864="SGD",1,IF(E1864="USD",Settings!$B$22,IF(E1864="HKD",Settings!$B$23,1))),0))</f>
        <v>0</v>
      </c>
      <c r="Q1864" s="312">
        <f>IF(OR(J1864="",G1864=""),"",G1864+ROW()/1000000)</f>
      </c>
      <c r="R1864" s="247">
        <f>IF(Q1864="","",SUMIFS(Txn[Signed Units],Txn[Key],J1864,Txn[Transaction Order],"&lt;="&amp;Q1864))</f>
      </c>
    </row>
    <row r="1865" spans="10:18" ht="15" customHeight="1" x14ac:dyDescent="0.15">
      <c r="J1865" s="246">
        <f>IF(OR(B1865="",C1865="",E1865=""),"",B1865&amp;":"&amp;C1865&amp;":"&amp;E1865)</f>
      </c>
      <c r="K1865" s="247">
        <f>IF(A1865="","",A1865*D1865)</f>
      </c>
      <c r="L1865" s="246">
        <f>IF(A1865="","",IF(OR(A1865=1,A1865=0),H1865,0))</f>
      </c>
      <c r="M1865" s="246">
        <f>IF(A1865="","",IF(A1865=-1,H1865,0))</f>
      </c>
      <c r="N1865">
        <f>IF(J1865="","",IF(E1865="SGD",1,IF(E1865="USD",Settings!$B$22,IF(E1865="HKD",Settings!$B$23,1))))</f>
      </c>
      <c r="O1865">
        <f>IF(OR(B1865="",C1865="",E1865=""),0,(IF(A1865=-1,H1865,0)-IF(OR(A1865=1,A1865=0),H1865,0)+IF(A1865=2,H1865,0))*IF(E1865="SGD",1,IF(E1865="USD",Settings!$B$22,IF(E1865="HKD",Settings!$B$23,1))))</f>
        <v>0</v>
      </c>
      <c r="P1865">
        <f>IF(OR(B1865="",C1865="",E1865=""),0,IF(A1865=2,H1865*IF(E1865="SGD",1,IF(E1865="USD",Settings!$B$22,IF(E1865="HKD",Settings!$B$23,1))),0))</f>
        <v>0</v>
      </c>
      <c r="Q1865" s="312">
        <f>IF(OR(J1865="",G1865=""),"",G1865+ROW()/1000000)</f>
      </c>
      <c r="R1865" s="247">
        <f>IF(Q1865="","",SUMIFS(Txn[Signed Units],Txn[Key],J1865,Txn[Transaction Order],"&lt;="&amp;Q1865))</f>
      </c>
    </row>
    <row r="1866" spans="10:18" ht="15" customHeight="1" x14ac:dyDescent="0.15">
      <c r="J1866" s="246">
        <f>IF(OR(B1866="",C1866="",E1866=""),"",B1866&amp;":"&amp;C1866&amp;":"&amp;E1866)</f>
      </c>
      <c r="K1866" s="247">
        <f>IF(A1866="","",A1866*D1866)</f>
      </c>
      <c r="L1866" s="246">
        <f>IF(A1866="","",IF(OR(A1866=1,A1866=0),H1866,0))</f>
      </c>
      <c r="M1866" s="246">
        <f>IF(A1866="","",IF(A1866=-1,H1866,0))</f>
      </c>
      <c r="N1866">
        <f>IF(J1866="","",IF(E1866="SGD",1,IF(E1866="USD",Settings!$B$22,IF(E1866="HKD",Settings!$B$23,1))))</f>
      </c>
      <c r="O1866">
        <f>IF(OR(B1866="",C1866="",E1866=""),0,(IF(A1866=-1,H1866,0)-IF(OR(A1866=1,A1866=0),H1866,0)+IF(A1866=2,H1866,0))*IF(E1866="SGD",1,IF(E1866="USD",Settings!$B$22,IF(E1866="HKD",Settings!$B$23,1))))</f>
        <v>0</v>
      </c>
      <c r="P1866">
        <f>IF(OR(B1866="",C1866="",E1866=""),0,IF(A1866=2,H1866*IF(E1866="SGD",1,IF(E1866="USD",Settings!$B$22,IF(E1866="HKD",Settings!$B$23,1))),0))</f>
        <v>0</v>
      </c>
      <c r="Q1866" s="312">
        <f>IF(OR(J1866="",G1866=""),"",G1866+ROW()/1000000)</f>
      </c>
      <c r="R1866" s="247">
        <f>IF(Q1866="","",SUMIFS(Txn[Signed Units],Txn[Key],J1866,Txn[Transaction Order],"&lt;="&amp;Q1866))</f>
      </c>
    </row>
    <row r="1867" spans="10:18" ht="15" customHeight="1" x14ac:dyDescent="0.15">
      <c r="J1867" s="246">
        <f>IF(OR(B1867="",C1867="",E1867=""),"",B1867&amp;":"&amp;C1867&amp;":"&amp;E1867)</f>
      </c>
      <c r="K1867" s="247">
        <f>IF(A1867="","",A1867*D1867)</f>
      </c>
      <c r="L1867" s="246">
        <f>IF(A1867="","",IF(OR(A1867=1,A1867=0),H1867,0))</f>
      </c>
      <c r="M1867" s="246">
        <f>IF(A1867="","",IF(A1867=-1,H1867,0))</f>
      </c>
      <c r="N1867">
        <f>IF(J1867="","",IF(E1867="SGD",1,IF(E1867="USD",Settings!$B$22,IF(E1867="HKD",Settings!$B$23,1))))</f>
      </c>
      <c r="O1867">
        <f>IF(OR(B1867="",C1867="",E1867=""),0,(IF(A1867=-1,H1867,0)-IF(OR(A1867=1,A1867=0),H1867,0)+IF(A1867=2,H1867,0))*IF(E1867="SGD",1,IF(E1867="USD",Settings!$B$22,IF(E1867="HKD",Settings!$B$23,1))))</f>
        <v>0</v>
      </c>
      <c r="P1867">
        <f>IF(OR(B1867="",C1867="",E1867=""),0,IF(A1867=2,H1867*IF(E1867="SGD",1,IF(E1867="USD",Settings!$B$22,IF(E1867="HKD",Settings!$B$23,1))),0))</f>
        <v>0</v>
      </c>
      <c r="Q1867" s="312">
        <f>IF(OR(J1867="",G1867=""),"",G1867+ROW()/1000000)</f>
      </c>
      <c r="R1867" s="247">
        <f>IF(Q1867="","",SUMIFS(Txn[Signed Units],Txn[Key],J1867,Txn[Transaction Order],"&lt;="&amp;Q1867))</f>
      </c>
    </row>
    <row r="1868" spans="10:18" ht="15" customHeight="1" x14ac:dyDescent="0.15">
      <c r="J1868" s="246">
        <f>IF(OR(B1868="",C1868="",E1868=""),"",B1868&amp;":"&amp;C1868&amp;":"&amp;E1868)</f>
      </c>
      <c r="K1868" s="247">
        <f>IF(A1868="","",A1868*D1868)</f>
      </c>
      <c r="L1868" s="246">
        <f>IF(A1868="","",IF(OR(A1868=1,A1868=0),H1868,0))</f>
      </c>
      <c r="M1868" s="246">
        <f>IF(A1868="","",IF(A1868=-1,H1868,0))</f>
      </c>
      <c r="N1868">
        <f>IF(J1868="","",IF(E1868="SGD",1,IF(E1868="USD",Settings!$B$22,IF(E1868="HKD",Settings!$B$23,1))))</f>
      </c>
      <c r="O1868">
        <f>IF(OR(B1868="",C1868="",E1868=""),0,(IF(A1868=-1,H1868,0)-IF(OR(A1868=1,A1868=0),H1868,0)+IF(A1868=2,H1868,0))*IF(E1868="SGD",1,IF(E1868="USD",Settings!$B$22,IF(E1868="HKD",Settings!$B$23,1))))</f>
        <v>0</v>
      </c>
      <c r="P1868">
        <f>IF(OR(B1868="",C1868="",E1868=""),0,IF(A1868=2,H1868*IF(E1868="SGD",1,IF(E1868="USD",Settings!$B$22,IF(E1868="HKD",Settings!$B$23,1))),0))</f>
        <v>0</v>
      </c>
      <c r="Q1868" s="312">
        <f>IF(OR(J1868="",G1868=""),"",G1868+ROW()/1000000)</f>
      </c>
      <c r="R1868" s="247">
        <f>IF(Q1868="","",SUMIFS(Txn[Signed Units],Txn[Key],J1868,Txn[Transaction Order],"&lt;="&amp;Q1868))</f>
      </c>
    </row>
    <row r="1869" spans="10:18" ht="15" customHeight="1" x14ac:dyDescent="0.15">
      <c r="J1869" s="246">
        <f>IF(OR(B1869="",C1869="",E1869=""),"",B1869&amp;":"&amp;C1869&amp;":"&amp;E1869)</f>
      </c>
      <c r="K1869" s="247">
        <f>IF(A1869="","",A1869*D1869)</f>
      </c>
      <c r="L1869" s="246">
        <f>IF(A1869="","",IF(OR(A1869=1,A1869=0),H1869,0))</f>
      </c>
      <c r="M1869" s="246">
        <f>IF(A1869="","",IF(A1869=-1,H1869,0))</f>
      </c>
      <c r="N1869">
        <f>IF(J1869="","",IF(E1869="SGD",1,IF(E1869="USD",Settings!$B$22,IF(E1869="HKD",Settings!$B$23,1))))</f>
      </c>
      <c r="O1869">
        <f>IF(OR(B1869="",C1869="",E1869=""),0,(IF(A1869=-1,H1869,0)-IF(OR(A1869=1,A1869=0),H1869,0)+IF(A1869=2,H1869,0))*IF(E1869="SGD",1,IF(E1869="USD",Settings!$B$22,IF(E1869="HKD",Settings!$B$23,1))))</f>
        <v>0</v>
      </c>
      <c r="P1869">
        <f>IF(OR(B1869="",C1869="",E1869=""),0,IF(A1869=2,H1869*IF(E1869="SGD",1,IF(E1869="USD",Settings!$B$22,IF(E1869="HKD",Settings!$B$23,1))),0))</f>
        <v>0</v>
      </c>
      <c r="Q1869" s="312">
        <f>IF(OR(J1869="",G1869=""),"",G1869+ROW()/1000000)</f>
      </c>
      <c r="R1869" s="247">
        <f>IF(Q1869="","",SUMIFS(Txn[Signed Units],Txn[Key],J1869,Txn[Transaction Order],"&lt;="&amp;Q1869))</f>
      </c>
    </row>
    <row r="1870" spans="10:18" ht="15" customHeight="1" x14ac:dyDescent="0.15">
      <c r="J1870" s="246">
        <f>IF(OR(B1870="",C1870="",E1870=""),"",B1870&amp;":"&amp;C1870&amp;":"&amp;E1870)</f>
      </c>
      <c r="K1870" s="247">
        <f>IF(A1870="","",A1870*D1870)</f>
      </c>
      <c r="L1870" s="246">
        <f>IF(A1870="","",IF(OR(A1870=1,A1870=0),H1870,0))</f>
      </c>
      <c r="M1870" s="246">
        <f>IF(A1870="","",IF(A1870=-1,H1870,0))</f>
      </c>
      <c r="N1870">
        <f>IF(J1870="","",IF(E1870="SGD",1,IF(E1870="USD",Settings!$B$22,IF(E1870="HKD",Settings!$B$23,1))))</f>
      </c>
      <c r="O1870">
        <f>IF(OR(B1870="",C1870="",E1870=""),0,(IF(A1870=-1,H1870,0)-IF(OR(A1870=1,A1870=0),H1870,0)+IF(A1870=2,H1870,0))*IF(E1870="SGD",1,IF(E1870="USD",Settings!$B$22,IF(E1870="HKD",Settings!$B$23,1))))</f>
        <v>0</v>
      </c>
      <c r="P1870">
        <f>IF(OR(B1870="",C1870="",E1870=""),0,IF(A1870=2,H1870*IF(E1870="SGD",1,IF(E1870="USD",Settings!$B$22,IF(E1870="HKD",Settings!$B$23,1))),0))</f>
        <v>0</v>
      </c>
      <c r="Q1870" s="312">
        <f>IF(OR(J1870="",G1870=""),"",G1870+ROW()/1000000)</f>
      </c>
      <c r="R1870" s="247">
        <f>IF(Q1870="","",SUMIFS(Txn[Signed Units],Txn[Key],J1870,Txn[Transaction Order],"&lt;="&amp;Q1870))</f>
      </c>
    </row>
    <row r="1871" spans="10:18" ht="15" customHeight="1" x14ac:dyDescent="0.15">
      <c r="J1871" s="246">
        <f>IF(OR(B1871="",C1871="",E1871=""),"",B1871&amp;":"&amp;C1871&amp;":"&amp;E1871)</f>
      </c>
      <c r="K1871" s="247">
        <f>IF(A1871="","",A1871*D1871)</f>
      </c>
      <c r="L1871" s="246">
        <f>IF(A1871="","",IF(OR(A1871=1,A1871=0),H1871,0))</f>
      </c>
      <c r="M1871" s="246">
        <f>IF(A1871="","",IF(A1871=-1,H1871,0))</f>
      </c>
      <c r="N1871">
        <f>IF(J1871="","",IF(E1871="SGD",1,IF(E1871="USD",Settings!$B$22,IF(E1871="HKD",Settings!$B$23,1))))</f>
      </c>
      <c r="O1871">
        <f>IF(OR(B1871="",C1871="",E1871=""),0,(IF(A1871=-1,H1871,0)-IF(OR(A1871=1,A1871=0),H1871,0)+IF(A1871=2,H1871,0))*IF(E1871="SGD",1,IF(E1871="USD",Settings!$B$22,IF(E1871="HKD",Settings!$B$23,1))))</f>
        <v>0</v>
      </c>
      <c r="P1871">
        <f>IF(OR(B1871="",C1871="",E1871=""),0,IF(A1871=2,H1871*IF(E1871="SGD",1,IF(E1871="USD",Settings!$B$22,IF(E1871="HKD",Settings!$B$23,1))),0))</f>
        <v>0</v>
      </c>
      <c r="Q1871" s="312">
        <f>IF(OR(J1871="",G1871=""),"",G1871+ROW()/1000000)</f>
      </c>
      <c r="R1871" s="247">
        <f>IF(Q1871="","",SUMIFS(Txn[Signed Units],Txn[Key],J1871,Txn[Transaction Order],"&lt;="&amp;Q1871))</f>
      </c>
    </row>
    <row r="1872" spans="10:18" ht="15" customHeight="1" x14ac:dyDescent="0.15">
      <c r="J1872" s="246">
        <f>IF(OR(B1872="",C1872="",E1872=""),"",B1872&amp;":"&amp;C1872&amp;":"&amp;E1872)</f>
      </c>
      <c r="K1872" s="247">
        <f>IF(A1872="","",A1872*D1872)</f>
      </c>
      <c r="L1872" s="246">
        <f>IF(A1872="","",IF(OR(A1872=1,A1872=0),H1872,0))</f>
      </c>
      <c r="M1872" s="246">
        <f>IF(A1872="","",IF(A1872=-1,H1872,0))</f>
      </c>
      <c r="N1872">
        <f>IF(J1872="","",IF(E1872="SGD",1,IF(E1872="USD",Settings!$B$22,IF(E1872="HKD",Settings!$B$23,1))))</f>
      </c>
      <c r="O1872">
        <f>IF(OR(B1872="",C1872="",E1872=""),0,(IF(A1872=-1,H1872,0)-IF(OR(A1872=1,A1872=0),H1872,0)+IF(A1872=2,H1872,0))*IF(E1872="SGD",1,IF(E1872="USD",Settings!$B$22,IF(E1872="HKD",Settings!$B$23,1))))</f>
        <v>0</v>
      </c>
      <c r="P1872">
        <f>IF(OR(B1872="",C1872="",E1872=""),0,IF(A1872=2,H1872*IF(E1872="SGD",1,IF(E1872="USD",Settings!$B$22,IF(E1872="HKD",Settings!$B$23,1))),0))</f>
        <v>0</v>
      </c>
      <c r="Q1872" s="312">
        <f>IF(OR(J1872="",G1872=""),"",G1872+ROW()/1000000)</f>
      </c>
      <c r="R1872" s="247">
        <f>IF(Q1872="","",SUMIFS(Txn[Signed Units],Txn[Key],J1872,Txn[Transaction Order],"&lt;="&amp;Q1872))</f>
      </c>
    </row>
    <row r="1873" spans="10:18" ht="15" customHeight="1" x14ac:dyDescent="0.15">
      <c r="J1873" s="246">
        <f>IF(OR(B1873="",C1873="",E1873=""),"",B1873&amp;":"&amp;C1873&amp;":"&amp;E1873)</f>
      </c>
      <c r="K1873" s="247">
        <f>IF(A1873="","",A1873*D1873)</f>
      </c>
      <c r="L1873" s="246">
        <f>IF(A1873="","",IF(OR(A1873=1,A1873=0),H1873,0))</f>
      </c>
      <c r="M1873" s="246">
        <f>IF(A1873="","",IF(A1873=-1,H1873,0))</f>
      </c>
      <c r="N1873">
        <f>IF(J1873="","",IF(E1873="SGD",1,IF(E1873="USD",Settings!$B$22,IF(E1873="HKD",Settings!$B$23,1))))</f>
      </c>
      <c r="O1873">
        <f>IF(OR(B1873="",C1873="",E1873=""),0,(IF(A1873=-1,H1873,0)-IF(OR(A1873=1,A1873=0),H1873,0)+IF(A1873=2,H1873,0))*IF(E1873="SGD",1,IF(E1873="USD",Settings!$B$22,IF(E1873="HKD",Settings!$B$23,1))))</f>
        <v>0</v>
      </c>
      <c r="P1873">
        <f>IF(OR(B1873="",C1873="",E1873=""),0,IF(A1873=2,H1873*IF(E1873="SGD",1,IF(E1873="USD",Settings!$B$22,IF(E1873="HKD",Settings!$B$23,1))),0))</f>
        <v>0</v>
      </c>
      <c r="Q1873" s="312">
        <f>IF(OR(J1873="",G1873=""),"",G1873+ROW()/1000000)</f>
      </c>
      <c r="R1873" s="247">
        <f>IF(Q1873="","",SUMIFS(Txn[Signed Units],Txn[Key],J1873,Txn[Transaction Order],"&lt;="&amp;Q1873))</f>
      </c>
    </row>
    <row r="1874" spans="10:18" ht="15" customHeight="1" x14ac:dyDescent="0.15">
      <c r="J1874" s="246">
        <f>IF(OR(B1874="",C1874="",E1874=""),"",B1874&amp;":"&amp;C1874&amp;":"&amp;E1874)</f>
      </c>
      <c r="K1874" s="247">
        <f>IF(A1874="","",A1874*D1874)</f>
      </c>
      <c r="L1874" s="246">
        <f>IF(A1874="","",IF(OR(A1874=1,A1874=0),H1874,0))</f>
      </c>
      <c r="M1874" s="246">
        <f>IF(A1874="","",IF(A1874=-1,H1874,0))</f>
      </c>
      <c r="N1874">
        <f>IF(J1874="","",IF(E1874="SGD",1,IF(E1874="USD",Settings!$B$22,IF(E1874="HKD",Settings!$B$23,1))))</f>
      </c>
      <c r="O1874">
        <f>IF(OR(B1874="",C1874="",E1874=""),0,(IF(A1874=-1,H1874,0)-IF(OR(A1874=1,A1874=0),H1874,0)+IF(A1874=2,H1874,0))*IF(E1874="SGD",1,IF(E1874="USD",Settings!$B$22,IF(E1874="HKD",Settings!$B$23,1))))</f>
        <v>0</v>
      </c>
      <c r="P1874">
        <f>IF(OR(B1874="",C1874="",E1874=""),0,IF(A1874=2,H1874*IF(E1874="SGD",1,IF(E1874="USD",Settings!$B$22,IF(E1874="HKD",Settings!$B$23,1))),0))</f>
        <v>0</v>
      </c>
      <c r="Q1874" s="312">
        <f>IF(OR(J1874="",G1874=""),"",G1874+ROW()/1000000)</f>
      </c>
      <c r="R1874" s="247">
        <f>IF(Q1874="","",SUMIFS(Txn[Signed Units],Txn[Key],J1874,Txn[Transaction Order],"&lt;="&amp;Q1874))</f>
      </c>
    </row>
    <row r="1875" spans="10:18" ht="15" customHeight="1" x14ac:dyDescent="0.15">
      <c r="J1875" s="246">
        <f>IF(OR(B1875="",C1875="",E1875=""),"",B1875&amp;":"&amp;C1875&amp;":"&amp;E1875)</f>
      </c>
      <c r="K1875" s="247">
        <f>IF(A1875="","",A1875*D1875)</f>
      </c>
      <c r="L1875" s="246">
        <f>IF(A1875="","",IF(OR(A1875=1,A1875=0),H1875,0))</f>
      </c>
      <c r="M1875" s="246">
        <f>IF(A1875="","",IF(A1875=-1,H1875,0))</f>
      </c>
      <c r="N1875">
        <f>IF(J1875="","",IF(E1875="SGD",1,IF(E1875="USD",Settings!$B$22,IF(E1875="HKD",Settings!$B$23,1))))</f>
      </c>
      <c r="O1875">
        <f>IF(OR(B1875="",C1875="",E1875=""),0,(IF(A1875=-1,H1875,0)-IF(OR(A1875=1,A1875=0),H1875,0)+IF(A1875=2,H1875,0))*IF(E1875="SGD",1,IF(E1875="USD",Settings!$B$22,IF(E1875="HKD",Settings!$B$23,1))))</f>
        <v>0</v>
      </c>
      <c r="P1875">
        <f>IF(OR(B1875="",C1875="",E1875=""),0,IF(A1875=2,H1875*IF(E1875="SGD",1,IF(E1875="USD",Settings!$B$22,IF(E1875="HKD",Settings!$B$23,1))),0))</f>
        <v>0</v>
      </c>
      <c r="Q1875" s="312">
        <f>IF(OR(J1875="",G1875=""),"",G1875+ROW()/1000000)</f>
      </c>
      <c r="R1875" s="247">
        <f>IF(Q1875="","",SUMIFS(Txn[Signed Units],Txn[Key],J1875,Txn[Transaction Order],"&lt;="&amp;Q1875))</f>
      </c>
    </row>
    <row r="1876" spans="10:18" ht="15" customHeight="1" x14ac:dyDescent="0.15">
      <c r="J1876" s="246">
        <f>IF(OR(B1876="",C1876="",E1876=""),"",B1876&amp;":"&amp;C1876&amp;":"&amp;E1876)</f>
      </c>
      <c r="K1876" s="247">
        <f>IF(A1876="","",A1876*D1876)</f>
      </c>
      <c r="L1876" s="246">
        <f>IF(A1876="","",IF(OR(A1876=1,A1876=0),H1876,0))</f>
      </c>
      <c r="M1876" s="246">
        <f>IF(A1876="","",IF(A1876=-1,H1876,0))</f>
      </c>
      <c r="N1876">
        <f>IF(J1876="","",IF(E1876="SGD",1,IF(E1876="USD",Settings!$B$22,IF(E1876="HKD",Settings!$B$23,1))))</f>
      </c>
      <c r="O1876">
        <f>IF(OR(B1876="",C1876="",E1876=""),0,(IF(A1876=-1,H1876,0)-IF(OR(A1876=1,A1876=0),H1876,0)+IF(A1876=2,H1876,0))*IF(E1876="SGD",1,IF(E1876="USD",Settings!$B$22,IF(E1876="HKD",Settings!$B$23,1))))</f>
        <v>0</v>
      </c>
      <c r="P1876">
        <f>IF(OR(B1876="",C1876="",E1876=""),0,IF(A1876=2,H1876*IF(E1876="SGD",1,IF(E1876="USD",Settings!$B$22,IF(E1876="HKD",Settings!$B$23,1))),0))</f>
        <v>0</v>
      </c>
      <c r="Q1876" s="312">
        <f>IF(OR(J1876="",G1876=""),"",G1876+ROW()/1000000)</f>
      </c>
      <c r="R1876" s="247">
        <f>IF(Q1876="","",SUMIFS(Txn[Signed Units],Txn[Key],J1876,Txn[Transaction Order],"&lt;="&amp;Q1876))</f>
      </c>
    </row>
    <row r="1877" spans="10:18" ht="15" customHeight="1" x14ac:dyDescent="0.15">
      <c r="J1877" s="246">
        <f>IF(OR(B1877="",C1877="",E1877=""),"",B1877&amp;":"&amp;C1877&amp;":"&amp;E1877)</f>
      </c>
      <c r="K1877" s="247">
        <f>IF(A1877="","",A1877*D1877)</f>
      </c>
      <c r="L1877" s="246">
        <f>IF(A1877="","",IF(OR(A1877=1,A1877=0),H1877,0))</f>
      </c>
      <c r="M1877" s="246">
        <f>IF(A1877="","",IF(A1877=-1,H1877,0))</f>
      </c>
      <c r="N1877">
        <f>IF(J1877="","",IF(E1877="SGD",1,IF(E1877="USD",Settings!$B$22,IF(E1877="HKD",Settings!$B$23,1))))</f>
      </c>
      <c r="O1877">
        <f>IF(OR(B1877="",C1877="",E1877=""),0,(IF(A1877=-1,H1877,0)-IF(OR(A1877=1,A1877=0),H1877,0)+IF(A1877=2,H1877,0))*IF(E1877="SGD",1,IF(E1877="USD",Settings!$B$22,IF(E1877="HKD",Settings!$B$23,1))))</f>
        <v>0</v>
      </c>
      <c r="P1877">
        <f>IF(OR(B1877="",C1877="",E1877=""),0,IF(A1877=2,H1877*IF(E1877="SGD",1,IF(E1877="USD",Settings!$B$22,IF(E1877="HKD",Settings!$B$23,1))),0))</f>
        <v>0</v>
      </c>
      <c r="Q1877" s="312">
        <f>IF(OR(J1877="",G1877=""),"",G1877+ROW()/1000000)</f>
      </c>
      <c r="R1877" s="247">
        <f>IF(Q1877="","",SUMIFS(Txn[Signed Units],Txn[Key],J1877,Txn[Transaction Order],"&lt;="&amp;Q1877))</f>
      </c>
    </row>
    <row r="1878" spans="10:18" ht="15" customHeight="1" x14ac:dyDescent="0.15">
      <c r="J1878" s="246">
        <f>IF(OR(B1878="",C1878="",E1878=""),"",B1878&amp;":"&amp;C1878&amp;":"&amp;E1878)</f>
      </c>
      <c r="K1878" s="247">
        <f>IF(A1878="","",A1878*D1878)</f>
      </c>
      <c r="L1878" s="246">
        <f>IF(A1878="","",IF(OR(A1878=1,A1878=0),H1878,0))</f>
      </c>
      <c r="M1878" s="246">
        <f>IF(A1878="","",IF(A1878=-1,H1878,0))</f>
      </c>
      <c r="N1878">
        <f>IF(J1878="","",IF(E1878="SGD",1,IF(E1878="USD",Settings!$B$22,IF(E1878="HKD",Settings!$B$23,1))))</f>
      </c>
      <c r="O1878">
        <f>IF(OR(B1878="",C1878="",E1878=""),0,(IF(A1878=-1,H1878,0)-IF(OR(A1878=1,A1878=0),H1878,0)+IF(A1878=2,H1878,0))*IF(E1878="SGD",1,IF(E1878="USD",Settings!$B$22,IF(E1878="HKD",Settings!$B$23,1))))</f>
        <v>0</v>
      </c>
      <c r="P1878">
        <f>IF(OR(B1878="",C1878="",E1878=""),0,IF(A1878=2,H1878*IF(E1878="SGD",1,IF(E1878="USD",Settings!$B$22,IF(E1878="HKD",Settings!$B$23,1))),0))</f>
        <v>0</v>
      </c>
      <c r="Q1878" s="312">
        <f>IF(OR(J1878="",G1878=""),"",G1878+ROW()/1000000)</f>
      </c>
      <c r="R1878" s="247">
        <f>IF(Q1878="","",SUMIFS(Txn[Signed Units],Txn[Key],J1878,Txn[Transaction Order],"&lt;="&amp;Q1878))</f>
      </c>
    </row>
    <row r="1879" spans="10:18" ht="15" customHeight="1" x14ac:dyDescent="0.15">
      <c r="J1879" s="246">
        <f>IF(OR(B1879="",C1879="",E1879=""),"",B1879&amp;":"&amp;C1879&amp;":"&amp;E1879)</f>
      </c>
      <c r="K1879" s="247">
        <f>IF(A1879="","",A1879*D1879)</f>
      </c>
      <c r="L1879" s="246">
        <f>IF(A1879="","",IF(OR(A1879=1,A1879=0),H1879,0))</f>
      </c>
      <c r="M1879" s="246">
        <f>IF(A1879="","",IF(A1879=-1,H1879,0))</f>
      </c>
      <c r="N1879">
        <f>IF(J1879="","",IF(E1879="SGD",1,IF(E1879="USD",Settings!$B$22,IF(E1879="HKD",Settings!$B$23,1))))</f>
      </c>
      <c r="O1879">
        <f>IF(OR(B1879="",C1879="",E1879=""),0,(IF(A1879=-1,H1879,0)-IF(OR(A1879=1,A1879=0),H1879,0)+IF(A1879=2,H1879,0))*IF(E1879="SGD",1,IF(E1879="USD",Settings!$B$22,IF(E1879="HKD",Settings!$B$23,1))))</f>
        <v>0</v>
      </c>
      <c r="P1879">
        <f>IF(OR(B1879="",C1879="",E1879=""),0,IF(A1879=2,H1879*IF(E1879="SGD",1,IF(E1879="USD",Settings!$B$22,IF(E1879="HKD",Settings!$B$23,1))),0))</f>
        <v>0</v>
      </c>
      <c r="Q1879" s="312">
        <f>IF(OR(J1879="",G1879=""),"",G1879+ROW()/1000000)</f>
      </c>
      <c r="R1879" s="247">
        <f>IF(Q1879="","",SUMIFS(Txn[Signed Units],Txn[Key],J1879,Txn[Transaction Order],"&lt;="&amp;Q1879))</f>
      </c>
    </row>
    <row r="1880" spans="10:18" ht="15" customHeight="1" x14ac:dyDescent="0.15">
      <c r="J1880" s="246">
        <f>IF(OR(B1880="",C1880="",E1880=""),"",B1880&amp;":"&amp;C1880&amp;":"&amp;E1880)</f>
      </c>
      <c r="K1880" s="247">
        <f>IF(A1880="","",A1880*D1880)</f>
      </c>
      <c r="L1880" s="246">
        <f>IF(A1880="","",IF(OR(A1880=1,A1880=0),H1880,0))</f>
      </c>
      <c r="M1880" s="246">
        <f>IF(A1880="","",IF(A1880=-1,H1880,0))</f>
      </c>
      <c r="N1880">
        <f>IF(J1880="","",IF(E1880="SGD",1,IF(E1880="USD",Settings!$B$22,IF(E1880="HKD",Settings!$B$23,1))))</f>
      </c>
      <c r="O1880">
        <f>IF(OR(B1880="",C1880="",E1880=""),0,(IF(A1880=-1,H1880,0)-IF(OR(A1880=1,A1880=0),H1880,0)+IF(A1880=2,H1880,0))*IF(E1880="SGD",1,IF(E1880="USD",Settings!$B$22,IF(E1880="HKD",Settings!$B$23,1))))</f>
        <v>0</v>
      </c>
      <c r="P1880">
        <f>IF(OR(B1880="",C1880="",E1880=""),0,IF(A1880=2,H1880*IF(E1880="SGD",1,IF(E1880="USD",Settings!$B$22,IF(E1880="HKD",Settings!$B$23,1))),0))</f>
        <v>0</v>
      </c>
      <c r="Q1880" s="312">
        <f>IF(OR(J1880="",G1880=""),"",G1880+ROW()/1000000)</f>
      </c>
      <c r="R1880" s="247">
        <f>IF(Q1880="","",SUMIFS(Txn[Signed Units],Txn[Key],J1880,Txn[Transaction Order],"&lt;="&amp;Q1880))</f>
      </c>
    </row>
    <row r="1881" spans="10:18" ht="15" customHeight="1" x14ac:dyDescent="0.15">
      <c r="J1881" s="246">
        <f>IF(OR(B1881="",C1881="",E1881=""),"",B1881&amp;":"&amp;C1881&amp;":"&amp;E1881)</f>
      </c>
      <c r="K1881" s="247">
        <f>IF(A1881="","",A1881*D1881)</f>
      </c>
      <c r="L1881" s="246">
        <f>IF(A1881="","",IF(OR(A1881=1,A1881=0),H1881,0))</f>
      </c>
      <c r="M1881" s="246">
        <f>IF(A1881="","",IF(A1881=-1,H1881,0))</f>
      </c>
      <c r="N1881">
        <f>IF(J1881="","",IF(E1881="SGD",1,IF(E1881="USD",Settings!$B$22,IF(E1881="HKD",Settings!$B$23,1))))</f>
      </c>
      <c r="O1881">
        <f>IF(OR(B1881="",C1881="",E1881=""),0,(IF(A1881=-1,H1881,0)-IF(OR(A1881=1,A1881=0),H1881,0)+IF(A1881=2,H1881,0))*IF(E1881="SGD",1,IF(E1881="USD",Settings!$B$22,IF(E1881="HKD",Settings!$B$23,1))))</f>
        <v>0</v>
      </c>
      <c r="P1881">
        <f>IF(OR(B1881="",C1881="",E1881=""),0,IF(A1881=2,H1881*IF(E1881="SGD",1,IF(E1881="USD",Settings!$B$22,IF(E1881="HKD",Settings!$B$23,1))),0))</f>
        <v>0</v>
      </c>
      <c r="Q1881" s="312">
        <f>IF(OR(J1881="",G1881=""),"",G1881+ROW()/1000000)</f>
      </c>
      <c r="R1881" s="247">
        <f>IF(Q1881="","",SUMIFS(Txn[Signed Units],Txn[Key],J1881,Txn[Transaction Order],"&lt;="&amp;Q1881))</f>
      </c>
    </row>
    <row r="1882" spans="10:18" ht="15" customHeight="1" x14ac:dyDescent="0.15">
      <c r="J1882" s="246">
        <f>IF(OR(B1882="",C1882="",E1882=""),"",B1882&amp;":"&amp;C1882&amp;":"&amp;E1882)</f>
      </c>
      <c r="K1882" s="247">
        <f>IF(A1882="","",A1882*D1882)</f>
      </c>
      <c r="L1882" s="246">
        <f>IF(A1882="","",IF(OR(A1882=1,A1882=0),H1882,0))</f>
      </c>
      <c r="M1882" s="246">
        <f>IF(A1882="","",IF(A1882=-1,H1882,0))</f>
      </c>
      <c r="N1882">
        <f>IF(J1882="","",IF(E1882="SGD",1,IF(E1882="USD",Settings!$B$22,IF(E1882="HKD",Settings!$B$23,1))))</f>
      </c>
      <c r="O1882">
        <f>IF(OR(B1882="",C1882="",E1882=""),0,(IF(A1882=-1,H1882,0)-IF(OR(A1882=1,A1882=0),H1882,0)+IF(A1882=2,H1882,0))*IF(E1882="SGD",1,IF(E1882="USD",Settings!$B$22,IF(E1882="HKD",Settings!$B$23,1))))</f>
        <v>0</v>
      </c>
      <c r="P1882">
        <f>IF(OR(B1882="",C1882="",E1882=""),0,IF(A1882=2,H1882*IF(E1882="SGD",1,IF(E1882="USD",Settings!$B$22,IF(E1882="HKD",Settings!$B$23,1))),0))</f>
        <v>0</v>
      </c>
      <c r="Q1882" s="312">
        <f>IF(OR(J1882="",G1882=""),"",G1882+ROW()/1000000)</f>
      </c>
      <c r="R1882" s="247">
        <f>IF(Q1882="","",SUMIFS(Txn[Signed Units],Txn[Key],J1882,Txn[Transaction Order],"&lt;="&amp;Q1882))</f>
      </c>
    </row>
    <row r="1883" spans="10:18" ht="15" customHeight="1" x14ac:dyDescent="0.15">
      <c r="J1883" s="246">
        <f>IF(OR(B1883="",C1883="",E1883=""),"",B1883&amp;":"&amp;C1883&amp;":"&amp;E1883)</f>
      </c>
      <c r="K1883" s="247">
        <f>IF(A1883="","",A1883*D1883)</f>
      </c>
      <c r="L1883" s="246">
        <f>IF(A1883="","",IF(OR(A1883=1,A1883=0),H1883,0))</f>
      </c>
      <c r="M1883" s="246">
        <f>IF(A1883="","",IF(A1883=-1,H1883,0))</f>
      </c>
      <c r="N1883">
        <f>IF(J1883="","",IF(E1883="SGD",1,IF(E1883="USD",Settings!$B$22,IF(E1883="HKD",Settings!$B$23,1))))</f>
      </c>
      <c r="O1883">
        <f>IF(OR(B1883="",C1883="",E1883=""),0,(IF(A1883=-1,H1883,0)-IF(OR(A1883=1,A1883=0),H1883,0)+IF(A1883=2,H1883,0))*IF(E1883="SGD",1,IF(E1883="USD",Settings!$B$22,IF(E1883="HKD",Settings!$B$23,1))))</f>
        <v>0</v>
      </c>
      <c r="P1883">
        <f>IF(OR(B1883="",C1883="",E1883=""),0,IF(A1883=2,H1883*IF(E1883="SGD",1,IF(E1883="USD",Settings!$B$22,IF(E1883="HKD",Settings!$B$23,1))),0))</f>
        <v>0</v>
      </c>
      <c r="Q1883" s="312">
        <f>IF(OR(J1883="",G1883=""),"",G1883+ROW()/1000000)</f>
      </c>
      <c r="R1883" s="247">
        <f>IF(Q1883="","",SUMIFS(Txn[Signed Units],Txn[Key],J1883,Txn[Transaction Order],"&lt;="&amp;Q1883))</f>
      </c>
    </row>
    <row r="1884" spans="10:18" ht="15" customHeight="1" x14ac:dyDescent="0.15">
      <c r="J1884" s="246">
        <f>IF(OR(B1884="",C1884="",E1884=""),"",B1884&amp;":"&amp;C1884&amp;":"&amp;E1884)</f>
      </c>
      <c r="K1884" s="247">
        <f>IF(A1884="","",A1884*D1884)</f>
      </c>
      <c r="L1884" s="246">
        <f>IF(A1884="","",IF(OR(A1884=1,A1884=0),H1884,0))</f>
      </c>
      <c r="M1884" s="246">
        <f>IF(A1884="","",IF(A1884=-1,H1884,0))</f>
      </c>
      <c r="N1884">
        <f>IF(J1884="","",IF(E1884="SGD",1,IF(E1884="USD",Settings!$B$22,IF(E1884="HKD",Settings!$B$23,1))))</f>
      </c>
      <c r="O1884">
        <f>IF(OR(B1884="",C1884="",E1884=""),0,(IF(A1884=-1,H1884,0)-IF(OR(A1884=1,A1884=0),H1884,0)+IF(A1884=2,H1884,0))*IF(E1884="SGD",1,IF(E1884="USD",Settings!$B$22,IF(E1884="HKD",Settings!$B$23,1))))</f>
        <v>0</v>
      </c>
      <c r="P1884">
        <f>IF(OR(B1884="",C1884="",E1884=""),0,IF(A1884=2,H1884*IF(E1884="SGD",1,IF(E1884="USD",Settings!$B$22,IF(E1884="HKD",Settings!$B$23,1))),0))</f>
        <v>0</v>
      </c>
      <c r="Q1884" s="312">
        <f>IF(OR(J1884="",G1884=""),"",G1884+ROW()/1000000)</f>
      </c>
      <c r="R1884" s="247">
        <f>IF(Q1884="","",SUMIFS(Txn[Signed Units],Txn[Key],J1884,Txn[Transaction Order],"&lt;="&amp;Q1884))</f>
      </c>
    </row>
    <row r="1885" spans="10:18" ht="15" customHeight="1" x14ac:dyDescent="0.15">
      <c r="J1885" s="246">
        <f>IF(OR(B1885="",C1885="",E1885=""),"",B1885&amp;":"&amp;C1885&amp;":"&amp;E1885)</f>
      </c>
      <c r="K1885" s="247">
        <f>IF(A1885="","",A1885*D1885)</f>
      </c>
      <c r="L1885" s="246">
        <f>IF(A1885="","",IF(OR(A1885=1,A1885=0),H1885,0))</f>
      </c>
      <c r="M1885" s="246">
        <f>IF(A1885="","",IF(A1885=-1,H1885,0))</f>
      </c>
      <c r="N1885">
        <f>IF(J1885="","",IF(E1885="SGD",1,IF(E1885="USD",Settings!$B$22,IF(E1885="HKD",Settings!$B$23,1))))</f>
      </c>
      <c r="O1885">
        <f>IF(OR(B1885="",C1885="",E1885=""),0,(IF(A1885=-1,H1885,0)-IF(OR(A1885=1,A1885=0),H1885,0)+IF(A1885=2,H1885,0))*IF(E1885="SGD",1,IF(E1885="USD",Settings!$B$22,IF(E1885="HKD",Settings!$B$23,1))))</f>
        <v>0</v>
      </c>
      <c r="P1885">
        <f>IF(OR(B1885="",C1885="",E1885=""),0,IF(A1885=2,H1885*IF(E1885="SGD",1,IF(E1885="USD",Settings!$B$22,IF(E1885="HKD",Settings!$B$23,1))),0))</f>
        <v>0</v>
      </c>
      <c r="Q1885" s="312">
        <f>IF(OR(J1885="",G1885=""),"",G1885+ROW()/1000000)</f>
      </c>
      <c r="R1885" s="247">
        <f>IF(Q1885="","",SUMIFS(Txn[Signed Units],Txn[Key],J1885,Txn[Transaction Order],"&lt;="&amp;Q1885))</f>
      </c>
    </row>
    <row r="1886" spans="10:18" ht="15" customHeight="1" x14ac:dyDescent="0.15">
      <c r="J1886" s="246">
        <f>IF(OR(B1886="",C1886="",E1886=""),"",B1886&amp;":"&amp;C1886&amp;":"&amp;E1886)</f>
      </c>
      <c r="K1886" s="247">
        <f>IF(A1886="","",A1886*D1886)</f>
      </c>
      <c r="L1886" s="246">
        <f>IF(A1886="","",IF(OR(A1886=1,A1886=0),H1886,0))</f>
      </c>
      <c r="M1886" s="246">
        <f>IF(A1886="","",IF(A1886=-1,H1886,0))</f>
      </c>
      <c r="N1886">
        <f>IF(J1886="","",IF(E1886="SGD",1,IF(E1886="USD",Settings!$B$22,IF(E1886="HKD",Settings!$B$23,1))))</f>
      </c>
      <c r="O1886">
        <f>IF(OR(B1886="",C1886="",E1886=""),0,(IF(A1886=-1,H1886,0)-IF(OR(A1886=1,A1886=0),H1886,0)+IF(A1886=2,H1886,0))*IF(E1886="SGD",1,IF(E1886="USD",Settings!$B$22,IF(E1886="HKD",Settings!$B$23,1))))</f>
        <v>0</v>
      </c>
      <c r="P1886">
        <f>IF(OR(B1886="",C1886="",E1886=""),0,IF(A1886=2,H1886*IF(E1886="SGD",1,IF(E1886="USD",Settings!$B$22,IF(E1886="HKD",Settings!$B$23,1))),0))</f>
        <v>0</v>
      </c>
      <c r="Q1886" s="312">
        <f>IF(OR(J1886="",G1886=""),"",G1886+ROW()/1000000)</f>
      </c>
      <c r="R1886" s="247">
        <f>IF(Q1886="","",SUMIFS(Txn[Signed Units],Txn[Key],J1886,Txn[Transaction Order],"&lt;="&amp;Q1886))</f>
      </c>
    </row>
    <row r="1887" spans="10:18" ht="15" customHeight="1" x14ac:dyDescent="0.15">
      <c r="J1887" s="246">
        <f>IF(OR(B1887="",C1887="",E1887=""),"",B1887&amp;":"&amp;C1887&amp;":"&amp;E1887)</f>
      </c>
      <c r="K1887" s="247">
        <f>IF(A1887="","",A1887*D1887)</f>
      </c>
      <c r="L1887" s="246">
        <f>IF(A1887="","",IF(OR(A1887=1,A1887=0),H1887,0))</f>
      </c>
      <c r="M1887" s="246">
        <f>IF(A1887="","",IF(A1887=-1,H1887,0))</f>
      </c>
      <c r="N1887">
        <f>IF(J1887="","",IF(E1887="SGD",1,IF(E1887="USD",Settings!$B$22,IF(E1887="HKD",Settings!$B$23,1))))</f>
      </c>
      <c r="O1887">
        <f>IF(OR(B1887="",C1887="",E1887=""),0,(IF(A1887=-1,H1887,0)-IF(OR(A1887=1,A1887=0),H1887,0)+IF(A1887=2,H1887,0))*IF(E1887="SGD",1,IF(E1887="USD",Settings!$B$22,IF(E1887="HKD",Settings!$B$23,1))))</f>
        <v>0</v>
      </c>
      <c r="P1887">
        <f>IF(OR(B1887="",C1887="",E1887=""),0,IF(A1887=2,H1887*IF(E1887="SGD",1,IF(E1887="USD",Settings!$B$22,IF(E1887="HKD",Settings!$B$23,1))),0))</f>
        <v>0</v>
      </c>
      <c r="Q1887" s="312">
        <f>IF(OR(J1887="",G1887=""),"",G1887+ROW()/1000000)</f>
      </c>
      <c r="R1887" s="247">
        <f>IF(Q1887="","",SUMIFS(Txn[Signed Units],Txn[Key],J1887,Txn[Transaction Order],"&lt;="&amp;Q1887))</f>
      </c>
    </row>
    <row r="1888" spans="10:18" ht="15" customHeight="1" x14ac:dyDescent="0.15">
      <c r="J1888" s="246">
        <f>IF(OR(B1888="",C1888="",E1888=""),"",B1888&amp;":"&amp;C1888&amp;":"&amp;E1888)</f>
      </c>
      <c r="K1888" s="247">
        <f>IF(A1888="","",A1888*D1888)</f>
      </c>
      <c r="L1888" s="246">
        <f>IF(A1888="","",IF(OR(A1888=1,A1888=0),H1888,0))</f>
      </c>
      <c r="M1888" s="246">
        <f>IF(A1888="","",IF(A1888=-1,H1888,0))</f>
      </c>
      <c r="N1888">
        <f>IF(J1888="","",IF(E1888="SGD",1,IF(E1888="USD",Settings!$B$22,IF(E1888="HKD",Settings!$B$23,1))))</f>
      </c>
      <c r="O1888">
        <f>IF(OR(B1888="",C1888="",E1888=""),0,(IF(A1888=-1,H1888,0)-IF(OR(A1888=1,A1888=0),H1888,0)+IF(A1888=2,H1888,0))*IF(E1888="SGD",1,IF(E1888="USD",Settings!$B$22,IF(E1888="HKD",Settings!$B$23,1))))</f>
        <v>0</v>
      </c>
      <c r="P1888">
        <f>IF(OR(B1888="",C1888="",E1888=""),0,IF(A1888=2,H1888*IF(E1888="SGD",1,IF(E1888="USD",Settings!$B$22,IF(E1888="HKD",Settings!$B$23,1))),0))</f>
        <v>0</v>
      </c>
      <c r="Q1888" s="312">
        <f>IF(OR(J1888="",G1888=""),"",G1888+ROW()/1000000)</f>
      </c>
      <c r="R1888" s="247">
        <f>IF(Q1888="","",SUMIFS(Txn[Signed Units],Txn[Key],J1888,Txn[Transaction Order],"&lt;="&amp;Q1888))</f>
      </c>
    </row>
    <row r="1889" spans="10:18" ht="15" customHeight="1" x14ac:dyDescent="0.15">
      <c r="J1889" s="246">
        <f>IF(OR(B1889="",C1889="",E1889=""),"",B1889&amp;":"&amp;C1889&amp;":"&amp;E1889)</f>
      </c>
      <c r="K1889" s="247">
        <f>IF(A1889="","",A1889*D1889)</f>
      </c>
      <c r="L1889" s="246">
        <f>IF(A1889="","",IF(OR(A1889=1,A1889=0),H1889,0))</f>
      </c>
      <c r="M1889" s="246">
        <f>IF(A1889="","",IF(A1889=-1,H1889,0))</f>
      </c>
      <c r="N1889">
        <f>IF(J1889="","",IF(E1889="SGD",1,IF(E1889="USD",Settings!$B$22,IF(E1889="HKD",Settings!$B$23,1))))</f>
      </c>
      <c r="O1889">
        <f>IF(OR(B1889="",C1889="",E1889=""),0,(IF(A1889=-1,H1889,0)-IF(OR(A1889=1,A1889=0),H1889,0)+IF(A1889=2,H1889,0))*IF(E1889="SGD",1,IF(E1889="USD",Settings!$B$22,IF(E1889="HKD",Settings!$B$23,1))))</f>
        <v>0</v>
      </c>
      <c r="P1889">
        <f>IF(OR(B1889="",C1889="",E1889=""),0,IF(A1889=2,H1889*IF(E1889="SGD",1,IF(E1889="USD",Settings!$B$22,IF(E1889="HKD",Settings!$B$23,1))),0))</f>
        <v>0</v>
      </c>
      <c r="Q1889" s="312">
        <f>IF(OR(J1889="",G1889=""),"",G1889+ROW()/1000000)</f>
      </c>
      <c r="R1889" s="247">
        <f>IF(Q1889="","",SUMIFS(Txn[Signed Units],Txn[Key],J1889,Txn[Transaction Order],"&lt;="&amp;Q1889))</f>
      </c>
    </row>
    <row r="1890" spans="10:18" ht="15" customHeight="1" x14ac:dyDescent="0.15">
      <c r="J1890" s="246">
        <f>IF(OR(B1890="",C1890="",E1890=""),"",B1890&amp;":"&amp;C1890&amp;":"&amp;E1890)</f>
      </c>
      <c r="K1890" s="247">
        <f>IF(A1890="","",A1890*D1890)</f>
      </c>
      <c r="L1890" s="246">
        <f>IF(A1890="","",IF(OR(A1890=1,A1890=0),H1890,0))</f>
      </c>
      <c r="M1890" s="246">
        <f>IF(A1890="","",IF(A1890=-1,H1890,0))</f>
      </c>
      <c r="N1890">
        <f>IF(J1890="","",IF(E1890="SGD",1,IF(E1890="USD",Settings!$B$22,IF(E1890="HKD",Settings!$B$23,1))))</f>
      </c>
      <c r="O1890">
        <f>IF(OR(B1890="",C1890="",E1890=""),0,(IF(A1890=-1,H1890,0)-IF(OR(A1890=1,A1890=0),H1890,0)+IF(A1890=2,H1890,0))*IF(E1890="SGD",1,IF(E1890="USD",Settings!$B$22,IF(E1890="HKD",Settings!$B$23,1))))</f>
        <v>0</v>
      </c>
      <c r="P1890">
        <f>IF(OR(B1890="",C1890="",E1890=""),0,IF(A1890=2,H1890*IF(E1890="SGD",1,IF(E1890="USD",Settings!$B$22,IF(E1890="HKD",Settings!$B$23,1))),0))</f>
        <v>0</v>
      </c>
      <c r="Q1890" s="312">
        <f>IF(OR(J1890="",G1890=""),"",G1890+ROW()/1000000)</f>
      </c>
      <c r="R1890" s="247">
        <f>IF(Q1890="","",SUMIFS(Txn[Signed Units],Txn[Key],J1890,Txn[Transaction Order],"&lt;="&amp;Q1890))</f>
      </c>
    </row>
    <row r="1891" spans="10:18" ht="15" customHeight="1" x14ac:dyDescent="0.15">
      <c r="J1891" s="246">
        <f>IF(OR(B1891="",C1891="",E1891=""),"",B1891&amp;":"&amp;C1891&amp;":"&amp;E1891)</f>
      </c>
      <c r="K1891" s="247">
        <f>IF(A1891="","",A1891*D1891)</f>
      </c>
      <c r="L1891" s="246">
        <f>IF(A1891="","",IF(OR(A1891=1,A1891=0),H1891,0))</f>
      </c>
      <c r="M1891" s="246">
        <f>IF(A1891="","",IF(A1891=-1,H1891,0))</f>
      </c>
      <c r="N1891">
        <f>IF(J1891="","",IF(E1891="SGD",1,IF(E1891="USD",Settings!$B$22,IF(E1891="HKD",Settings!$B$23,1))))</f>
      </c>
      <c r="O1891">
        <f>IF(OR(B1891="",C1891="",E1891=""),0,(IF(A1891=-1,H1891,0)-IF(OR(A1891=1,A1891=0),H1891,0)+IF(A1891=2,H1891,0))*IF(E1891="SGD",1,IF(E1891="USD",Settings!$B$22,IF(E1891="HKD",Settings!$B$23,1))))</f>
        <v>0</v>
      </c>
      <c r="P1891">
        <f>IF(OR(B1891="",C1891="",E1891=""),0,IF(A1891=2,H1891*IF(E1891="SGD",1,IF(E1891="USD",Settings!$B$22,IF(E1891="HKD",Settings!$B$23,1))),0))</f>
        <v>0</v>
      </c>
      <c r="Q1891" s="312">
        <f>IF(OR(J1891="",G1891=""),"",G1891+ROW()/1000000)</f>
      </c>
      <c r="R1891" s="247">
        <f>IF(Q1891="","",SUMIFS(Txn[Signed Units],Txn[Key],J1891,Txn[Transaction Order],"&lt;="&amp;Q1891))</f>
      </c>
    </row>
    <row r="1892" spans="10:18" ht="15" customHeight="1" x14ac:dyDescent="0.15">
      <c r="J1892" s="246">
        <f>IF(OR(B1892="",C1892="",E1892=""),"",B1892&amp;":"&amp;C1892&amp;":"&amp;E1892)</f>
      </c>
      <c r="K1892" s="247">
        <f>IF(A1892="","",A1892*D1892)</f>
      </c>
      <c r="L1892" s="246">
        <f>IF(A1892="","",IF(OR(A1892=1,A1892=0),H1892,0))</f>
      </c>
      <c r="M1892" s="246">
        <f>IF(A1892="","",IF(A1892=-1,H1892,0))</f>
      </c>
      <c r="N1892">
        <f>IF(J1892="","",IF(E1892="SGD",1,IF(E1892="USD",Settings!$B$22,IF(E1892="HKD",Settings!$B$23,1))))</f>
      </c>
      <c r="O1892">
        <f>IF(OR(B1892="",C1892="",E1892=""),0,(IF(A1892=-1,H1892,0)-IF(OR(A1892=1,A1892=0),H1892,0)+IF(A1892=2,H1892,0))*IF(E1892="SGD",1,IF(E1892="USD",Settings!$B$22,IF(E1892="HKD",Settings!$B$23,1))))</f>
        <v>0</v>
      </c>
      <c r="P1892">
        <f>IF(OR(B1892="",C1892="",E1892=""),0,IF(A1892=2,H1892*IF(E1892="SGD",1,IF(E1892="USD",Settings!$B$22,IF(E1892="HKD",Settings!$B$23,1))),0))</f>
        <v>0</v>
      </c>
      <c r="Q1892" s="312">
        <f>IF(OR(J1892="",G1892=""),"",G1892+ROW()/1000000)</f>
      </c>
      <c r="R1892" s="247">
        <f>IF(Q1892="","",SUMIFS(Txn[Signed Units],Txn[Key],J1892,Txn[Transaction Order],"&lt;="&amp;Q1892))</f>
      </c>
    </row>
    <row r="1893" spans="10:18" ht="15" customHeight="1" x14ac:dyDescent="0.15">
      <c r="J1893" s="246">
        <f>IF(OR(B1893="",C1893="",E1893=""),"",B1893&amp;":"&amp;C1893&amp;":"&amp;E1893)</f>
      </c>
      <c r="K1893" s="247">
        <f>IF(A1893="","",A1893*D1893)</f>
      </c>
      <c r="L1893" s="246">
        <f>IF(A1893="","",IF(OR(A1893=1,A1893=0),H1893,0))</f>
      </c>
      <c r="M1893" s="246">
        <f>IF(A1893="","",IF(A1893=-1,H1893,0))</f>
      </c>
      <c r="N1893">
        <f>IF(J1893="","",IF(E1893="SGD",1,IF(E1893="USD",Settings!$B$22,IF(E1893="HKD",Settings!$B$23,1))))</f>
      </c>
      <c r="O1893">
        <f>IF(OR(B1893="",C1893="",E1893=""),0,(IF(A1893=-1,H1893,0)-IF(OR(A1893=1,A1893=0),H1893,0)+IF(A1893=2,H1893,0))*IF(E1893="SGD",1,IF(E1893="USD",Settings!$B$22,IF(E1893="HKD",Settings!$B$23,1))))</f>
        <v>0</v>
      </c>
      <c r="P1893">
        <f>IF(OR(B1893="",C1893="",E1893=""),0,IF(A1893=2,H1893*IF(E1893="SGD",1,IF(E1893="USD",Settings!$B$22,IF(E1893="HKD",Settings!$B$23,1))),0))</f>
        <v>0</v>
      </c>
      <c r="Q1893" s="312">
        <f>IF(OR(J1893="",G1893=""),"",G1893+ROW()/1000000)</f>
      </c>
      <c r="R1893" s="247">
        <f>IF(Q1893="","",SUMIFS(Txn[Signed Units],Txn[Key],J1893,Txn[Transaction Order],"&lt;="&amp;Q1893))</f>
      </c>
    </row>
    <row r="1894" spans="10:18" ht="15" customHeight="1" x14ac:dyDescent="0.15">
      <c r="J1894" s="246">
        <f>IF(OR(B1894="",C1894="",E1894=""),"",B1894&amp;":"&amp;C1894&amp;":"&amp;E1894)</f>
      </c>
      <c r="K1894" s="247">
        <f>IF(A1894="","",A1894*D1894)</f>
      </c>
      <c r="L1894" s="246">
        <f>IF(A1894="","",IF(OR(A1894=1,A1894=0),H1894,0))</f>
      </c>
      <c r="M1894" s="246">
        <f>IF(A1894="","",IF(A1894=-1,H1894,0))</f>
      </c>
      <c r="N1894">
        <f>IF(J1894="","",IF(E1894="SGD",1,IF(E1894="USD",Settings!$B$22,IF(E1894="HKD",Settings!$B$23,1))))</f>
      </c>
      <c r="O1894">
        <f>IF(OR(B1894="",C1894="",E1894=""),0,(IF(A1894=-1,H1894,0)-IF(OR(A1894=1,A1894=0),H1894,0)+IF(A1894=2,H1894,0))*IF(E1894="SGD",1,IF(E1894="USD",Settings!$B$22,IF(E1894="HKD",Settings!$B$23,1))))</f>
        <v>0</v>
      </c>
      <c r="P1894">
        <f>IF(OR(B1894="",C1894="",E1894=""),0,IF(A1894=2,H1894*IF(E1894="SGD",1,IF(E1894="USD",Settings!$B$22,IF(E1894="HKD",Settings!$B$23,1))),0))</f>
        <v>0</v>
      </c>
      <c r="Q1894" s="312">
        <f>IF(OR(J1894="",G1894=""),"",G1894+ROW()/1000000)</f>
      </c>
      <c r="R1894" s="247">
        <f>IF(Q1894="","",SUMIFS(Txn[Signed Units],Txn[Key],J1894,Txn[Transaction Order],"&lt;="&amp;Q1894))</f>
      </c>
    </row>
    <row r="1895" spans="10:18" ht="15" customHeight="1" x14ac:dyDescent="0.15">
      <c r="J1895" s="246">
        <f>IF(OR(B1895="",C1895="",E1895=""),"",B1895&amp;":"&amp;C1895&amp;":"&amp;E1895)</f>
      </c>
      <c r="K1895" s="247">
        <f>IF(A1895="","",A1895*D1895)</f>
      </c>
      <c r="L1895" s="246">
        <f>IF(A1895="","",IF(OR(A1895=1,A1895=0),H1895,0))</f>
      </c>
      <c r="M1895" s="246">
        <f>IF(A1895="","",IF(A1895=-1,H1895,0))</f>
      </c>
      <c r="N1895">
        <f>IF(J1895="","",IF(E1895="SGD",1,IF(E1895="USD",Settings!$B$22,IF(E1895="HKD",Settings!$B$23,1))))</f>
      </c>
      <c r="O1895">
        <f>IF(OR(B1895="",C1895="",E1895=""),0,(IF(A1895=-1,H1895,0)-IF(OR(A1895=1,A1895=0),H1895,0)+IF(A1895=2,H1895,0))*IF(E1895="SGD",1,IF(E1895="USD",Settings!$B$22,IF(E1895="HKD",Settings!$B$23,1))))</f>
        <v>0</v>
      </c>
      <c r="P1895">
        <f>IF(OR(B1895="",C1895="",E1895=""),0,IF(A1895=2,H1895*IF(E1895="SGD",1,IF(E1895="USD",Settings!$B$22,IF(E1895="HKD",Settings!$B$23,1))),0))</f>
        <v>0</v>
      </c>
      <c r="Q1895" s="312">
        <f>IF(OR(J1895="",G1895=""),"",G1895+ROW()/1000000)</f>
      </c>
      <c r="R1895" s="247">
        <f>IF(Q1895="","",SUMIFS(Txn[Signed Units],Txn[Key],J1895,Txn[Transaction Order],"&lt;="&amp;Q1895))</f>
      </c>
    </row>
    <row r="1896" spans="10:18" ht="15" customHeight="1" x14ac:dyDescent="0.15">
      <c r="J1896" s="246">
        <f>IF(OR(B1896="",C1896="",E1896=""),"",B1896&amp;":"&amp;C1896&amp;":"&amp;E1896)</f>
      </c>
      <c r="K1896" s="247">
        <f>IF(A1896="","",A1896*D1896)</f>
      </c>
      <c r="L1896" s="246">
        <f>IF(A1896="","",IF(OR(A1896=1,A1896=0),H1896,0))</f>
      </c>
      <c r="M1896" s="246">
        <f>IF(A1896="","",IF(A1896=-1,H1896,0))</f>
      </c>
      <c r="N1896">
        <f>IF(J1896="","",IF(E1896="SGD",1,IF(E1896="USD",Settings!$B$22,IF(E1896="HKD",Settings!$B$23,1))))</f>
      </c>
      <c r="O1896">
        <f>IF(OR(B1896="",C1896="",E1896=""),0,(IF(A1896=-1,H1896,0)-IF(OR(A1896=1,A1896=0),H1896,0)+IF(A1896=2,H1896,0))*IF(E1896="SGD",1,IF(E1896="USD",Settings!$B$22,IF(E1896="HKD",Settings!$B$23,1))))</f>
        <v>0</v>
      </c>
      <c r="P1896">
        <f>IF(OR(B1896="",C1896="",E1896=""),0,IF(A1896=2,H1896*IF(E1896="SGD",1,IF(E1896="USD",Settings!$B$22,IF(E1896="HKD",Settings!$B$23,1))),0))</f>
        <v>0</v>
      </c>
      <c r="Q1896" s="312">
        <f>IF(OR(J1896="",G1896=""),"",G1896+ROW()/1000000)</f>
      </c>
      <c r="R1896" s="247">
        <f>IF(Q1896="","",SUMIFS(Txn[Signed Units],Txn[Key],J1896,Txn[Transaction Order],"&lt;="&amp;Q1896))</f>
      </c>
    </row>
    <row r="1897" spans="10:18" ht="15" customHeight="1" x14ac:dyDescent="0.15">
      <c r="J1897" s="246">
        <f>IF(OR(B1897="",C1897="",E1897=""),"",B1897&amp;":"&amp;C1897&amp;":"&amp;E1897)</f>
      </c>
      <c r="K1897" s="247">
        <f>IF(A1897="","",A1897*D1897)</f>
      </c>
      <c r="L1897" s="246">
        <f>IF(A1897="","",IF(OR(A1897=1,A1897=0),H1897,0))</f>
      </c>
      <c r="M1897" s="246">
        <f>IF(A1897="","",IF(A1897=-1,H1897,0))</f>
      </c>
      <c r="N1897">
        <f>IF(J1897="","",IF(E1897="SGD",1,IF(E1897="USD",Settings!$B$22,IF(E1897="HKD",Settings!$B$23,1))))</f>
      </c>
      <c r="O1897">
        <f>IF(OR(B1897="",C1897="",E1897=""),0,(IF(A1897=-1,H1897,0)-IF(OR(A1897=1,A1897=0),H1897,0)+IF(A1897=2,H1897,0))*IF(E1897="SGD",1,IF(E1897="USD",Settings!$B$22,IF(E1897="HKD",Settings!$B$23,1))))</f>
        <v>0</v>
      </c>
      <c r="P1897">
        <f>IF(OR(B1897="",C1897="",E1897=""),0,IF(A1897=2,H1897*IF(E1897="SGD",1,IF(E1897="USD",Settings!$B$22,IF(E1897="HKD",Settings!$B$23,1))),0))</f>
        <v>0</v>
      </c>
      <c r="Q1897" s="312">
        <f>IF(OR(J1897="",G1897=""),"",G1897+ROW()/1000000)</f>
      </c>
      <c r="R1897" s="247">
        <f>IF(Q1897="","",SUMIFS(Txn[Signed Units],Txn[Key],J1897,Txn[Transaction Order],"&lt;="&amp;Q1897))</f>
      </c>
    </row>
    <row r="1898" spans="10:18" ht="15" customHeight="1" x14ac:dyDescent="0.15">
      <c r="J1898" s="246">
        <f>IF(OR(B1898="",C1898="",E1898=""),"",B1898&amp;":"&amp;C1898&amp;":"&amp;E1898)</f>
      </c>
      <c r="K1898" s="247">
        <f>IF(A1898="","",A1898*D1898)</f>
      </c>
      <c r="L1898" s="246">
        <f>IF(A1898="","",IF(OR(A1898=1,A1898=0),H1898,0))</f>
      </c>
      <c r="M1898" s="246">
        <f>IF(A1898="","",IF(A1898=-1,H1898,0))</f>
      </c>
      <c r="N1898">
        <f>IF(J1898="","",IF(E1898="SGD",1,IF(E1898="USD",Settings!$B$22,IF(E1898="HKD",Settings!$B$23,1))))</f>
      </c>
      <c r="O1898">
        <f>IF(OR(B1898="",C1898="",E1898=""),0,(IF(A1898=-1,H1898,0)-IF(OR(A1898=1,A1898=0),H1898,0)+IF(A1898=2,H1898,0))*IF(E1898="SGD",1,IF(E1898="USD",Settings!$B$22,IF(E1898="HKD",Settings!$B$23,1))))</f>
        <v>0</v>
      </c>
      <c r="P1898">
        <f>IF(OR(B1898="",C1898="",E1898=""),0,IF(A1898=2,H1898*IF(E1898="SGD",1,IF(E1898="USD",Settings!$B$22,IF(E1898="HKD",Settings!$B$23,1))),0))</f>
        <v>0</v>
      </c>
      <c r="Q1898" s="312">
        <f>IF(OR(J1898="",G1898=""),"",G1898+ROW()/1000000)</f>
      </c>
      <c r="R1898" s="247">
        <f>IF(Q1898="","",SUMIFS(Txn[Signed Units],Txn[Key],J1898,Txn[Transaction Order],"&lt;="&amp;Q1898))</f>
      </c>
    </row>
    <row r="1899" spans="10:18" ht="15" customHeight="1" x14ac:dyDescent="0.15">
      <c r="J1899" s="246">
        <f>IF(OR(B1899="",C1899="",E1899=""),"",B1899&amp;":"&amp;C1899&amp;":"&amp;E1899)</f>
      </c>
      <c r="K1899" s="247">
        <f>IF(A1899="","",A1899*D1899)</f>
      </c>
      <c r="L1899" s="246">
        <f>IF(A1899="","",IF(OR(A1899=1,A1899=0),H1899,0))</f>
      </c>
      <c r="M1899" s="246">
        <f>IF(A1899="","",IF(A1899=-1,H1899,0))</f>
      </c>
      <c r="N1899">
        <f>IF(J1899="","",IF(E1899="SGD",1,IF(E1899="USD",Settings!$B$22,IF(E1899="HKD",Settings!$B$23,1))))</f>
      </c>
      <c r="O1899">
        <f>IF(OR(B1899="",C1899="",E1899=""),0,(IF(A1899=-1,H1899,0)-IF(OR(A1899=1,A1899=0),H1899,0)+IF(A1899=2,H1899,0))*IF(E1899="SGD",1,IF(E1899="USD",Settings!$B$22,IF(E1899="HKD",Settings!$B$23,1))))</f>
        <v>0</v>
      </c>
      <c r="P1899">
        <f>IF(OR(B1899="",C1899="",E1899=""),0,IF(A1899=2,H1899*IF(E1899="SGD",1,IF(E1899="USD",Settings!$B$22,IF(E1899="HKD",Settings!$B$23,1))),0))</f>
        <v>0</v>
      </c>
      <c r="Q1899" s="312">
        <f>IF(OR(J1899="",G1899=""),"",G1899+ROW()/1000000)</f>
      </c>
      <c r="R1899" s="247">
        <f>IF(Q1899="","",SUMIFS(Txn[Signed Units],Txn[Key],J1899,Txn[Transaction Order],"&lt;="&amp;Q1899))</f>
      </c>
    </row>
    <row r="1900" spans="10:18" ht="15" customHeight="1" x14ac:dyDescent="0.15">
      <c r="J1900" s="246">
        <f>IF(OR(B1900="",C1900="",E1900=""),"",B1900&amp;":"&amp;C1900&amp;":"&amp;E1900)</f>
      </c>
      <c r="K1900" s="247">
        <f>IF(A1900="","",A1900*D1900)</f>
      </c>
      <c r="L1900" s="246">
        <f>IF(A1900="","",IF(OR(A1900=1,A1900=0),H1900,0))</f>
      </c>
      <c r="M1900" s="246">
        <f>IF(A1900="","",IF(A1900=-1,H1900,0))</f>
      </c>
      <c r="N1900">
        <f>IF(J1900="","",IF(E1900="SGD",1,IF(E1900="USD",Settings!$B$22,IF(E1900="HKD",Settings!$B$23,1))))</f>
      </c>
      <c r="O1900">
        <f>IF(OR(B1900="",C1900="",E1900=""),0,(IF(A1900=-1,H1900,0)-IF(OR(A1900=1,A1900=0),H1900,0)+IF(A1900=2,H1900,0))*IF(E1900="SGD",1,IF(E1900="USD",Settings!$B$22,IF(E1900="HKD",Settings!$B$23,1))))</f>
        <v>0</v>
      </c>
      <c r="P1900">
        <f>IF(OR(B1900="",C1900="",E1900=""),0,IF(A1900=2,H1900*IF(E1900="SGD",1,IF(E1900="USD",Settings!$B$22,IF(E1900="HKD",Settings!$B$23,1))),0))</f>
        <v>0</v>
      </c>
      <c r="Q1900" s="312">
        <f>IF(OR(J1900="",G1900=""),"",G1900+ROW()/1000000)</f>
      </c>
      <c r="R1900" s="247">
        <f>IF(Q1900="","",SUMIFS(Txn[Signed Units],Txn[Key],J1900,Txn[Transaction Order],"&lt;="&amp;Q1900))</f>
      </c>
    </row>
    <row r="1901" spans="10:18" ht="15" customHeight="1" x14ac:dyDescent="0.15">
      <c r="J1901" s="246">
        <f>IF(OR(B1901="",C1901="",E1901=""),"",B1901&amp;":"&amp;C1901&amp;":"&amp;E1901)</f>
      </c>
      <c r="K1901" s="247">
        <f>IF(A1901="","",A1901*D1901)</f>
      </c>
      <c r="L1901" s="246">
        <f>IF(A1901="","",IF(OR(A1901=1,A1901=0),H1901,0))</f>
      </c>
      <c r="M1901" s="246">
        <f>IF(A1901="","",IF(A1901=-1,H1901,0))</f>
      </c>
      <c r="N1901">
        <f>IF(J1901="","",IF(E1901="SGD",1,IF(E1901="USD",Settings!$B$22,IF(E1901="HKD",Settings!$B$23,1))))</f>
      </c>
      <c r="O1901">
        <f>IF(OR(B1901="",C1901="",E1901=""),0,(IF(A1901=-1,H1901,0)-IF(OR(A1901=1,A1901=0),H1901,0)+IF(A1901=2,H1901,0))*IF(E1901="SGD",1,IF(E1901="USD",Settings!$B$22,IF(E1901="HKD",Settings!$B$23,1))))</f>
        <v>0</v>
      </c>
      <c r="P1901">
        <f>IF(OR(B1901="",C1901="",E1901=""),0,IF(A1901=2,H1901*IF(E1901="SGD",1,IF(E1901="USD",Settings!$B$22,IF(E1901="HKD",Settings!$B$23,1))),0))</f>
        <v>0</v>
      </c>
      <c r="Q1901" s="312">
        <f>IF(OR(J1901="",G1901=""),"",G1901+ROW()/1000000)</f>
      </c>
      <c r="R1901" s="247">
        <f>IF(Q1901="","",SUMIFS(Txn[Signed Units],Txn[Key],J1901,Txn[Transaction Order],"&lt;="&amp;Q1901))</f>
      </c>
    </row>
    <row r="1902" spans="10:18" ht="15" customHeight="1" x14ac:dyDescent="0.15">
      <c r="J1902" s="246">
        <f>IF(OR(B1902="",C1902="",E1902=""),"",B1902&amp;":"&amp;C1902&amp;":"&amp;E1902)</f>
      </c>
      <c r="K1902" s="247">
        <f>IF(A1902="","",A1902*D1902)</f>
      </c>
      <c r="L1902" s="246">
        <f>IF(A1902="","",IF(OR(A1902=1,A1902=0),H1902,0))</f>
      </c>
      <c r="M1902" s="246">
        <f>IF(A1902="","",IF(A1902=-1,H1902,0))</f>
      </c>
      <c r="N1902">
        <f>IF(J1902="","",IF(E1902="SGD",1,IF(E1902="USD",Settings!$B$22,IF(E1902="HKD",Settings!$B$23,1))))</f>
      </c>
      <c r="O1902">
        <f>IF(OR(B1902="",C1902="",E1902=""),0,(IF(A1902=-1,H1902,0)-IF(OR(A1902=1,A1902=0),H1902,0)+IF(A1902=2,H1902,0))*IF(E1902="SGD",1,IF(E1902="USD",Settings!$B$22,IF(E1902="HKD",Settings!$B$23,1))))</f>
        <v>0</v>
      </c>
      <c r="P1902">
        <f>IF(OR(B1902="",C1902="",E1902=""),0,IF(A1902=2,H1902*IF(E1902="SGD",1,IF(E1902="USD",Settings!$B$22,IF(E1902="HKD",Settings!$B$23,1))),0))</f>
        <v>0</v>
      </c>
      <c r="Q1902" s="312">
        <f>IF(OR(J1902="",G1902=""),"",G1902+ROW()/1000000)</f>
      </c>
      <c r="R1902" s="247">
        <f>IF(Q1902="","",SUMIFS(Txn[Signed Units],Txn[Key],J1902,Txn[Transaction Order],"&lt;="&amp;Q1902))</f>
      </c>
    </row>
    <row r="1903" spans="10:18" ht="15" customHeight="1" x14ac:dyDescent="0.15">
      <c r="J1903" s="246">
        <f>IF(OR(B1903="",C1903="",E1903=""),"",B1903&amp;":"&amp;C1903&amp;":"&amp;E1903)</f>
      </c>
      <c r="K1903" s="247">
        <f>IF(A1903="","",A1903*D1903)</f>
      </c>
      <c r="L1903" s="246">
        <f>IF(A1903="","",IF(OR(A1903=1,A1903=0),H1903,0))</f>
      </c>
      <c r="M1903" s="246">
        <f>IF(A1903="","",IF(A1903=-1,H1903,0))</f>
      </c>
      <c r="N1903">
        <f>IF(J1903="","",IF(E1903="SGD",1,IF(E1903="USD",Settings!$B$22,IF(E1903="HKD",Settings!$B$23,1))))</f>
      </c>
      <c r="O1903">
        <f>IF(OR(B1903="",C1903="",E1903=""),0,(IF(A1903=-1,H1903,0)-IF(OR(A1903=1,A1903=0),H1903,0)+IF(A1903=2,H1903,0))*IF(E1903="SGD",1,IF(E1903="USD",Settings!$B$22,IF(E1903="HKD",Settings!$B$23,1))))</f>
        <v>0</v>
      </c>
      <c r="P1903">
        <f>IF(OR(B1903="",C1903="",E1903=""),0,IF(A1903=2,H1903*IF(E1903="SGD",1,IF(E1903="USD",Settings!$B$22,IF(E1903="HKD",Settings!$B$23,1))),0))</f>
        <v>0</v>
      </c>
      <c r="Q1903" s="312">
        <f>IF(OR(J1903="",G1903=""),"",G1903+ROW()/1000000)</f>
      </c>
      <c r="R1903" s="247">
        <f>IF(Q1903="","",SUMIFS(Txn[Signed Units],Txn[Key],J1903,Txn[Transaction Order],"&lt;="&amp;Q1903))</f>
      </c>
    </row>
    <row r="1904" spans="10:18" ht="15" customHeight="1" x14ac:dyDescent="0.15">
      <c r="J1904" s="246">
        <f>IF(OR(B1904="",C1904="",E1904=""),"",B1904&amp;":"&amp;C1904&amp;":"&amp;E1904)</f>
      </c>
      <c r="K1904" s="247">
        <f>IF(A1904="","",A1904*D1904)</f>
      </c>
      <c r="L1904" s="246">
        <f>IF(A1904="","",IF(OR(A1904=1,A1904=0),H1904,0))</f>
      </c>
      <c r="M1904" s="246">
        <f>IF(A1904="","",IF(A1904=-1,H1904,0))</f>
      </c>
      <c r="N1904">
        <f>IF(J1904="","",IF(E1904="SGD",1,IF(E1904="USD",Settings!$B$22,IF(E1904="HKD",Settings!$B$23,1))))</f>
      </c>
      <c r="O1904">
        <f>IF(OR(B1904="",C1904="",E1904=""),0,(IF(A1904=-1,H1904,0)-IF(OR(A1904=1,A1904=0),H1904,0)+IF(A1904=2,H1904,0))*IF(E1904="SGD",1,IF(E1904="USD",Settings!$B$22,IF(E1904="HKD",Settings!$B$23,1))))</f>
        <v>0</v>
      </c>
      <c r="P1904">
        <f>IF(OR(B1904="",C1904="",E1904=""),0,IF(A1904=2,H1904*IF(E1904="SGD",1,IF(E1904="USD",Settings!$B$22,IF(E1904="HKD",Settings!$B$23,1))),0))</f>
        <v>0</v>
      </c>
      <c r="Q1904" s="312">
        <f>IF(OR(J1904="",G1904=""),"",G1904+ROW()/1000000)</f>
      </c>
      <c r="R1904" s="247">
        <f>IF(Q1904="","",SUMIFS(Txn[Signed Units],Txn[Key],J1904,Txn[Transaction Order],"&lt;="&amp;Q1904))</f>
      </c>
    </row>
    <row r="1905" spans="10:18" ht="15" customHeight="1" x14ac:dyDescent="0.15">
      <c r="J1905" s="246">
        <f>IF(OR(B1905="",C1905="",E1905=""),"",B1905&amp;":"&amp;C1905&amp;":"&amp;E1905)</f>
      </c>
      <c r="K1905" s="247">
        <f>IF(A1905="","",A1905*D1905)</f>
      </c>
      <c r="L1905" s="246">
        <f>IF(A1905="","",IF(OR(A1905=1,A1905=0),H1905,0))</f>
      </c>
      <c r="M1905" s="246">
        <f>IF(A1905="","",IF(A1905=-1,H1905,0))</f>
      </c>
      <c r="N1905">
        <f>IF(J1905="","",IF(E1905="SGD",1,IF(E1905="USD",Settings!$B$22,IF(E1905="HKD",Settings!$B$23,1))))</f>
      </c>
      <c r="O1905">
        <f>IF(OR(B1905="",C1905="",E1905=""),0,(IF(A1905=-1,H1905,0)-IF(OR(A1905=1,A1905=0),H1905,0)+IF(A1905=2,H1905,0))*IF(E1905="SGD",1,IF(E1905="USD",Settings!$B$22,IF(E1905="HKD",Settings!$B$23,1))))</f>
        <v>0</v>
      </c>
      <c r="P1905">
        <f>IF(OR(B1905="",C1905="",E1905=""),0,IF(A1905=2,H1905*IF(E1905="SGD",1,IF(E1905="USD",Settings!$B$22,IF(E1905="HKD",Settings!$B$23,1))),0))</f>
        <v>0</v>
      </c>
      <c r="Q1905" s="312">
        <f>IF(OR(J1905="",G1905=""),"",G1905+ROW()/1000000)</f>
      </c>
      <c r="R1905" s="247">
        <f>IF(Q1905="","",SUMIFS(Txn[Signed Units],Txn[Key],J1905,Txn[Transaction Order],"&lt;="&amp;Q1905))</f>
      </c>
    </row>
    <row r="1906" spans="10:18" ht="15" customHeight="1" x14ac:dyDescent="0.15">
      <c r="J1906" s="246">
        <f>IF(OR(B1906="",C1906="",E1906=""),"",B1906&amp;":"&amp;C1906&amp;":"&amp;E1906)</f>
      </c>
      <c r="K1906" s="247">
        <f>IF(A1906="","",A1906*D1906)</f>
      </c>
      <c r="L1906" s="246">
        <f>IF(A1906="","",IF(OR(A1906=1,A1906=0),H1906,0))</f>
      </c>
      <c r="M1906" s="246">
        <f>IF(A1906="","",IF(A1906=-1,H1906,0))</f>
      </c>
      <c r="N1906">
        <f>IF(J1906="","",IF(E1906="SGD",1,IF(E1906="USD",Settings!$B$22,IF(E1906="HKD",Settings!$B$23,1))))</f>
      </c>
      <c r="O1906">
        <f>IF(OR(B1906="",C1906="",E1906=""),0,(IF(A1906=-1,H1906,0)-IF(OR(A1906=1,A1906=0),H1906,0)+IF(A1906=2,H1906,0))*IF(E1906="SGD",1,IF(E1906="USD",Settings!$B$22,IF(E1906="HKD",Settings!$B$23,1))))</f>
        <v>0</v>
      </c>
      <c r="P1906">
        <f>IF(OR(B1906="",C1906="",E1906=""),0,IF(A1906=2,H1906*IF(E1906="SGD",1,IF(E1906="USD",Settings!$B$22,IF(E1906="HKD",Settings!$B$23,1))),0))</f>
        <v>0</v>
      </c>
      <c r="Q1906" s="312">
        <f>IF(OR(J1906="",G1906=""),"",G1906+ROW()/1000000)</f>
      </c>
      <c r="R1906" s="247">
        <f>IF(Q1906="","",SUMIFS(Txn[Signed Units],Txn[Key],J1906,Txn[Transaction Order],"&lt;="&amp;Q1906))</f>
      </c>
    </row>
    <row r="1907" spans="10:18" ht="15" customHeight="1" x14ac:dyDescent="0.15">
      <c r="J1907" s="246">
        <f>IF(OR(B1907="",C1907="",E1907=""),"",B1907&amp;":"&amp;C1907&amp;":"&amp;E1907)</f>
      </c>
      <c r="K1907" s="247">
        <f>IF(A1907="","",A1907*D1907)</f>
      </c>
      <c r="L1907" s="246">
        <f>IF(A1907="","",IF(OR(A1907=1,A1907=0),H1907,0))</f>
      </c>
      <c r="M1907" s="246">
        <f>IF(A1907="","",IF(A1907=-1,H1907,0))</f>
      </c>
      <c r="N1907">
        <f>IF(J1907="","",IF(E1907="SGD",1,IF(E1907="USD",Settings!$B$22,IF(E1907="HKD",Settings!$B$23,1))))</f>
      </c>
      <c r="O1907">
        <f>IF(OR(B1907="",C1907="",E1907=""),0,(IF(A1907=-1,H1907,0)-IF(OR(A1907=1,A1907=0),H1907,0)+IF(A1907=2,H1907,0))*IF(E1907="SGD",1,IF(E1907="USD",Settings!$B$22,IF(E1907="HKD",Settings!$B$23,1))))</f>
        <v>0</v>
      </c>
      <c r="P1907">
        <f>IF(OR(B1907="",C1907="",E1907=""),0,IF(A1907=2,H1907*IF(E1907="SGD",1,IF(E1907="USD",Settings!$B$22,IF(E1907="HKD",Settings!$B$23,1))),0))</f>
        <v>0</v>
      </c>
      <c r="Q1907" s="312">
        <f>IF(OR(J1907="",G1907=""),"",G1907+ROW()/1000000)</f>
      </c>
      <c r="R1907" s="247">
        <f>IF(Q1907="","",SUMIFS(Txn[Signed Units],Txn[Key],J1907,Txn[Transaction Order],"&lt;="&amp;Q1907))</f>
      </c>
    </row>
    <row r="1908" spans="10:18" ht="15" customHeight="1" x14ac:dyDescent="0.15">
      <c r="J1908" s="246">
        <f>IF(OR(B1908="",C1908="",E1908=""),"",B1908&amp;":"&amp;C1908&amp;":"&amp;E1908)</f>
      </c>
      <c r="K1908" s="247">
        <f>IF(A1908="","",A1908*D1908)</f>
      </c>
      <c r="L1908" s="246">
        <f>IF(A1908="","",IF(OR(A1908=1,A1908=0),H1908,0))</f>
      </c>
      <c r="M1908" s="246">
        <f>IF(A1908="","",IF(A1908=-1,H1908,0))</f>
      </c>
      <c r="N1908">
        <f>IF(J1908="","",IF(E1908="SGD",1,IF(E1908="USD",Settings!$B$22,IF(E1908="HKD",Settings!$B$23,1))))</f>
      </c>
      <c r="O1908">
        <f>IF(OR(B1908="",C1908="",E1908=""),0,(IF(A1908=-1,H1908,0)-IF(OR(A1908=1,A1908=0),H1908,0)+IF(A1908=2,H1908,0))*IF(E1908="SGD",1,IF(E1908="USD",Settings!$B$22,IF(E1908="HKD",Settings!$B$23,1))))</f>
        <v>0</v>
      </c>
      <c r="P1908">
        <f>IF(OR(B1908="",C1908="",E1908=""),0,IF(A1908=2,H1908*IF(E1908="SGD",1,IF(E1908="USD",Settings!$B$22,IF(E1908="HKD",Settings!$B$23,1))),0))</f>
        <v>0</v>
      </c>
      <c r="Q1908" s="312">
        <f>IF(OR(J1908="",G1908=""),"",G1908+ROW()/1000000)</f>
      </c>
      <c r="R1908" s="247">
        <f>IF(Q1908="","",SUMIFS(Txn[Signed Units],Txn[Key],J1908,Txn[Transaction Order],"&lt;="&amp;Q1908))</f>
      </c>
    </row>
    <row r="1909" spans="10:18" ht="15" customHeight="1" x14ac:dyDescent="0.15">
      <c r="J1909" s="246">
        <f>IF(OR(B1909="",C1909="",E1909=""),"",B1909&amp;":"&amp;C1909&amp;":"&amp;E1909)</f>
      </c>
      <c r="K1909" s="247">
        <f>IF(A1909="","",A1909*D1909)</f>
      </c>
      <c r="L1909" s="246">
        <f>IF(A1909="","",IF(OR(A1909=1,A1909=0),H1909,0))</f>
      </c>
      <c r="M1909" s="246">
        <f>IF(A1909="","",IF(A1909=-1,H1909,0))</f>
      </c>
      <c r="N1909">
        <f>IF(J1909="","",IF(E1909="SGD",1,IF(E1909="USD",Settings!$B$22,IF(E1909="HKD",Settings!$B$23,1))))</f>
      </c>
      <c r="O1909">
        <f>IF(OR(B1909="",C1909="",E1909=""),0,(IF(A1909=-1,H1909,0)-IF(OR(A1909=1,A1909=0),H1909,0)+IF(A1909=2,H1909,0))*IF(E1909="SGD",1,IF(E1909="USD",Settings!$B$22,IF(E1909="HKD",Settings!$B$23,1))))</f>
        <v>0</v>
      </c>
      <c r="P1909">
        <f>IF(OR(B1909="",C1909="",E1909=""),0,IF(A1909=2,H1909*IF(E1909="SGD",1,IF(E1909="USD",Settings!$B$22,IF(E1909="HKD",Settings!$B$23,1))),0))</f>
        <v>0</v>
      </c>
      <c r="Q1909" s="312">
        <f>IF(OR(J1909="",G1909=""),"",G1909+ROW()/1000000)</f>
      </c>
      <c r="R1909" s="247">
        <f>IF(Q1909="","",SUMIFS(Txn[Signed Units],Txn[Key],J1909,Txn[Transaction Order],"&lt;="&amp;Q1909))</f>
      </c>
    </row>
    <row r="1910" spans="10:18" ht="15" customHeight="1" x14ac:dyDescent="0.15">
      <c r="J1910" s="246">
        <f>IF(OR(B1910="",C1910="",E1910=""),"",B1910&amp;":"&amp;C1910&amp;":"&amp;E1910)</f>
      </c>
      <c r="K1910" s="247">
        <f>IF(A1910="","",A1910*D1910)</f>
      </c>
      <c r="L1910" s="246">
        <f>IF(A1910="","",IF(OR(A1910=1,A1910=0),H1910,0))</f>
      </c>
      <c r="M1910" s="246">
        <f>IF(A1910="","",IF(A1910=-1,H1910,0))</f>
      </c>
      <c r="N1910">
        <f>IF(J1910="","",IF(E1910="SGD",1,IF(E1910="USD",Settings!$B$22,IF(E1910="HKD",Settings!$B$23,1))))</f>
      </c>
      <c r="O1910">
        <f>IF(OR(B1910="",C1910="",E1910=""),0,(IF(A1910=-1,H1910,0)-IF(OR(A1910=1,A1910=0),H1910,0)+IF(A1910=2,H1910,0))*IF(E1910="SGD",1,IF(E1910="USD",Settings!$B$22,IF(E1910="HKD",Settings!$B$23,1))))</f>
        <v>0</v>
      </c>
      <c r="P1910">
        <f>IF(OR(B1910="",C1910="",E1910=""),0,IF(A1910=2,H1910*IF(E1910="SGD",1,IF(E1910="USD",Settings!$B$22,IF(E1910="HKD",Settings!$B$23,1))),0))</f>
        <v>0</v>
      </c>
      <c r="Q1910" s="312">
        <f>IF(OR(J1910="",G1910=""),"",G1910+ROW()/1000000)</f>
      </c>
      <c r="R1910" s="247">
        <f>IF(Q1910="","",SUMIFS(Txn[Signed Units],Txn[Key],J1910,Txn[Transaction Order],"&lt;="&amp;Q1910))</f>
      </c>
    </row>
    <row r="1911" spans="10:18" ht="15" customHeight="1" x14ac:dyDescent="0.15">
      <c r="J1911" s="246">
        <f>IF(OR(B1911="",C1911="",E1911=""),"",B1911&amp;":"&amp;C1911&amp;":"&amp;E1911)</f>
      </c>
      <c r="K1911" s="247">
        <f>IF(A1911="","",A1911*D1911)</f>
      </c>
      <c r="L1911" s="246">
        <f>IF(A1911="","",IF(OR(A1911=1,A1911=0),H1911,0))</f>
      </c>
      <c r="M1911" s="246">
        <f>IF(A1911="","",IF(A1911=-1,H1911,0))</f>
      </c>
      <c r="N1911">
        <f>IF(J1911="","",IF(E1911="SGD",1,IF(E1911="USD",Settings!$B$22,IF(E1911="HKD",Settings!$B$23,1))))</f>
      </c>
      <c r="O1911">
        <f>IF(OR(B1911="",C1911="",E1911=""),0,(IF(A1911=-1,H1911,0)-IF(OR(A1911=1,A1911=0),H1911,0)+IF(A1911=2,H1911,0))*IF(E1911="SGD",1,IF(E1911="USD",Settings!$B$22,IF(E1911="HKD",Settings!$B$23,1))))</f>
        <v>0</v>
      </c>
      <c r="P1911">
        <f>IF(OR(B1911="",C1911="",E1911=""),0,IF(A1911=2,H1911*IF(E1911="SGD",1,IF(E1911="USD",Settings!$B$22,IF(E1911="HKD",Settings!$B$23,1))),0))</f>
        <v>0</v>
      </c>
      <c r="Q1911" s="312">
        <f>IF(OR(J1911="",G1911=""),"",G1911+ROW()/1000000)</f>
      </c>
      <c r="R1911" s="247">
        <f>IF(Q1911="","",SUMIFS(Txn[Signed Units],Txn[Key],J1911,Txn[Transaction Order],"&lt;="&amp;Q1911))</f>
      </c>
    </row>
    <row r="1912" spans="10:18" ht="15" customHeight="1" x14ac:dyDescent="0.15">
      <c r="J1912" s="246">
        <f>IF(OR(B1912="",C1912="",E1912=""),"",B1912&amp;":"&amp;C1912&amp;":"&amp;E1912)</f>
      </c>
      <c r="K1912" s="247">
        <f>IF(A1912="","",A1912*D1912)</f>
      </c>
      <c r="L1912" s="246">
        <f>IF(A1912="","",IF(OR(A1912=1,A1912=0),H1912,0))</f>
      </c>
      <c r="M1912" s="246">
        <f>IF(A1912="","",IF(A1912=-1,H1912,0))</f>
      </c>
      <c r="N1912">
        <f>IF(J1912="","",IF(E1912="SGD",1,IF(E1912="USD",Settings!$B$22,IF(E1912="HKD",Settings!$B$23,1))))</f>
      </c>
      <c r="O1912">
        <f>IF(OR(B1912="",C1912="",E1912=""),0,(IF(A1912=-1,H1912,0)-IF(OR(A1912=1,A1912=0),H1912,0)+IF(A1912=2,H1912,0))*IF(E1912="SGD",1,IF(E1912="USD",Settings!$B$22,IF(E1912="HKD",Settings!$B$23,1))))</f>
        <v>0</v>
      </c>
      <c r="P1912">
        <f>IF(OR(B1912="",C1912="",E1912=""),0,IF(A1912=2,H1912*IF(E1912="SGD",1,IF(E1912="USD",Settings!$B$22,IF(E1912="HKD",Settings!$B$23,1))),0))</f>
        <v>0</v>
      </c>
      <c r="Q1912" s="312">
        <f>IF(OR(J1912="",G1912=""),"",G1912+ROW()/1000000)</f>
      </c>
      <c r="R1912" s="247">
        <f>IF(Q1912="","",SUMIFS(Txn[Signed Units],Txn[Key],J1912,Txn[Transaction Order],"&lt;="&amp;Q1912))</f>
      </c>
    </row>
    <row r="1913" spans="10:18" ht="15" customHeight="1" x14ac:dyDescent="0.15">
      <c r="J1913" s="246">
        <f>IF(OR(B1913="",C1913="",E1913=""),"",B1913&amp;":"&amp;C1913&amp;":"&amp;E1913)</f>
      </c>
      <c r="K1913" s="247">
        <f>IF(A1913="","",A1913*D1913)</f>
      </c>
      <c r="L1913" s="246">
        <f>IF(A1913="","",IF(OR(A1913=1,A1913=0),H1913,0))</f>
      </c>
      <c r="M1913" s="246">
        <f>IF(A1913="","",IF(A1913=-1,H1913,0))</f>
      </c>
      <c r="N1913">
        <f>IF(J1913="","",IF(E1913="SGD",1,IF(E1913="USD",Settings!$B$22,IF(E1913="HKD",Settings!$B$23,1))))</f>
      </c>
      <c r="O1913">
        <f>IF(OR(B1913="",C1913="",E1913=""),0,(IF(A1913=-1,H1913,0)-IF(OR(A1913=1,A1913=0),H1913,0)+IF(A1913=2,H1913,0))*IF(E1913="SGD",1,IF(E1913="USD",Settings!$B$22,IF(E1913="HKD",Settings!$B$23,1))))</f>
        <v>0</v>
      </c>
      <c r="P1913">
        <f>IF(OR(B1913="",C1913="",E1913=""),0,IF(A1913=2,H1913*IF(E1913="SGD",1,IF(E1913="USD",Settings!$B$22,IF(E1913="HKD",Settings!$B$23,1))),0))</f>
        <v>0</v>
      </c>
      <c r="Q1913" s="312">
        <f>IF(OR(J1913="",G1913=""),"",G1913+ROW()/1000000)</f>
      </c>
      <c r="R1913" s="247">
        <f>IF(Q1913="","",SUMIFS(Txn[Signed Units],Txn[Key],J1913,Txn[Transaction Order],"&lt;="&amp;Q1913))</f>
      </c>
    </row>
    <row r="1914" spans="10:18" ht="15" customHeight="1" x14ac:dyDescent="0.15">
      <c r="J1914" s="246">
        <f>IF(OR(B1914="",C1914="",E1914=""),"",B1914&amp;":"&amp;C1914&amp;":"&amp;E1914)</f>
      </c>
      <c r="K1914" s="247">
        <f>IF(A1914="","",A1914*D1914)</f>
      </c>
      <c r="L1914" s="246">
        <f>IF(A1914="","",IF(OR(A1914=1,A1914=0),H1914,0))</f>
      </c>
      <c r="M1914" s="246">
        <f>IF(A1914="","",IF(A1914=-1,H1914,0))</f>
      </c>
      <c r="N1914">
        <f>IF(J1914="","",IF(E1914="SGD",1,IF(E1914="USD",Settings!$B$22,IF(E1914="HKD",Settings!$B$23,1))))</f>
      </c>
      <c r="O1914">
        <f>IF(OR(B1914="",C1914="",E1914=""),0,(IF(A1914=-1,H1914,0)-IF(OR(A1914=1,A1914=0),H1914,0)+IF(A1914=2,H1914,0))*IF(E1914="SGD",1,IF(E1914="USD",Settings!$B$22,IF(E1914="HKD",Settings!$B$23,1))))</f>
        <v>0</v>
      </c>
      <c r="P1914">
        <f>IF(OR(B1914="",C1914="",E1914=""),0,IF(A1914=2,H1914*IF(E1914="SGD",1,IF(E1914="USD",Settings!$B$22,IF(E1914="HKD",Settings!$B$23,1))),0))</f>
        <v>0</v>
      </c>
      <c r="Q1914" s="312">
        <f>IF(OR(J1914="",G1914=""),"",G1914+ROW()/1000000)</f>
      </c>
      <c r="R1914" s="247">
        <f>IF(Q1914="","",SUMIFS(Txn[Signed Units],Txn[Key],J1914,Txn[Transaction Order],"&lt;="&amp;Q1914))</f>
      </c>
    </row>
    <row r="1915" spans="10:18" ht="15" customHeight="1" x14ac:dyDescent="0.15">
      <c r="J1915" s="246">
        <f>IF(OR(B1915="",C1915="",E1915=""),"",B1915&amp;":"&amp;C1915&amp;":"&amp;E1915)</f>
      </c>
      <c r="K1915" s="247">
        <f>IF(A1915="","",A1915*D1915)</f>
      </c>
      <c r="L1915" s="246">
        <f>IF(A1915="","",IF(OR(A1915=1,A1915=0),H1915,0))</f>
      </c>
      <c r="M1915" s="246">
        <f>IF(A1915="","",IF(A1915=-1,H1915,0))</f>
      </c>
      <c r="N1915">
        <f>IF(J1915="","",IF(E1915="SGD",1,IF(E1915="USD",Settings!$B$22,IF(E1915="HKD",Settings!$B$23,1))))</f>
      </c>
      <c r="O1915">
        <f>IF(OR(B1915="",C1915="",E1915=""),0,(IF(A1915=-1,H1915,0)-IF(OR(A1915=1,A1915=0),H1915,0)+IF(A1915=2,H1915,0))*IF(E1915="SGD",1,IF(E1915="USD",Settings!$B$22,IF(E1915="HKD",Settings!$B$23,1))))</f>
        <v>0</v>
      </c>
      <c r="P1915">
        <f>IF(OR(B1915="",C1915="",E1915=""),0,IF(A1915=2,H1915*IF(E1915="SGD",1,IF(E1915="USD",Settings!$B$22,IF(E1915="HKD",Settings!$B$23,1))),0))</f>
        <v>0</v>
      </c>
      <c r="Q1915" s="312">
        <f>IF(OR(J1915="",G1915=""),"",G1915+ROW()/1000000)</f>
      </c>
      <c r="R1915" s="247">
        <f>IF(Q1915="","",SUMIFS(Txn[Signed Units],Txn[Key],J1915,Txn[Transaction Order],"&lt;="&amp;Q1915))</f>
      </c>
    </row>
    <row r="1916" spans="10:18" ht="15" customHeight="1" x14ac:dyDescent="0.15">
      <c r="J1916" s="246">
        <f>IF(OR(B1916="",C1916="",E1916=""),"",B1916&amp;":"&amp;C1916&amp;":"&amp;E1916)</f>
      </c>
      <c r="K1916" s="247">
        <f>IF(A1916="","",A1916*D1916)</f>
      </c>
      <c r="L1916" s="246">
        <f>IF(A1916="","",IF(OR(A1916=1,A1916=0),H1916,0))</f>
      </c>
      <c r="M1916" s="246">
        <f>IF(A1916="","",IF(A1916=-1,H1916,0))</f>
      </c>
      <c r="N1916">
        <f>IF(J1916="","",IF(E1916="SGD",1,IF(E1916="USD",Settings!$B$22,IF(E1916="HKD",Settings!$B$23,1))))</f>
      </c>
      <c r="O1916">
        <f>IF(OR(B1916="",C1916="",E1916=""),0,(IF(A1916=-1,H1916,0)-IF(OR(A1916=1,A1916=0),H1916,0)+IF(A1916=2,H1916,0))*IF(E1916="SGD",1,IF(E1916="USD",Settings!$B$22,IF(E1916="HKD",Settings!$B$23,1))))</f>
        <v>0</v>
      </c>
      <c r="P1916">
        <f>IF(OR(B1916="",C1916="",E1916=""),0,IF(A1916=2,H1916*IF(E1916="SGD",1,IF(E1916="USD",Settings!$B$22,IF(E1916="HKD",Settings!$B$23,1))),0))</f>
        <v>0</v>
      </c>
      <c r="Q1916" s="312">
        <f>IF(OR(J1916="",G1916=""),"",G1916+ROW()/1000000)</f>
      </c>
      <c r="R1916" s="247">
        <f>IF(Q1916="","",SUMIFS(Txn[Signed Units],Txn[Key],J1916,Txn[Transaction Order],"&lt;="&amp;Q1916))</f>
      </c>
    </row>
    <row r="1917" spans="10:18" ht="15" customHeight="1" x14ac:dyDescent="0.15">
      <c r="J1917" s="246">
        <f>IF(OR(B1917="",C1917="",E1917=""),"",B1917&amp;":"&amp;C1917&amp;":"&amp;E1917)</f>
      </c>
      <c r="K1917" s="247">
        <f>IF(A1917="","",A1917*D1917)</f>
      </c>
      <c r="L1917" s="246">
        <f>IF(A1917="","",IF(OR(A1917=1,A1917=0),H1917,0))</f>
      </c>
      <c r="M1917" s="246">
        <f>IF(A1917="","",IF(A1917=-1,H1917,0))</f>
      </c>
      <c r="N1917">
        <f>IF(J1917="","",IF(E1917="SGD",1,IF(E1917="USD",Settings!$B$22,IF(E1917="HKD",Settings!$B$23,1))))</f>
      </c>
      <c r="O1917">
        <f>IF(OR(B1917="",C1917="",E1917=""),0,(IF(A1917=-1,H1917,0)-IF(OR(A1917=1,A1917=0),H1917,0)+IF(A1917=2,H1917,0))*IF(E1917="SGD",1,IF(E1917="USD",Settings!$B$22,IF(E1917="HKD",Settings!$B$23,1))))</f>
        <v>0</v>
      </c>
      <c r="P1917">
        <f>IF(OR(B1917="",C1917="",E1917=""),0,IF(A1917=2,H1917*IF(E1917="SGD",1,IF(E1917="USD",Settings!$B$22,IF(E1917="HKD",Settings!$B$23,1))),0))</f>
        <v>0</v>
      </c>
      <c r="Q1917" s="312">
        <f>IF(OR(J1917="",G1917=""),"",G1917+ROW()/1000000)</f>
      </c>
      <c r="R1917" s="247">
        <f>IF(Q1917="","",SUMIFS(Txn[Signed Units],Txn[Key],J1917,Txn[Transaction Order],"&lt;="&amp;Q1917))</f>
      </c>
    </row>
    <row r="1918" spans="10:18" ht="15" customHeight="1" x14ac:dyDescent="0.15">
      <c r="J1918" s="246">
        <f>IF(OR(B1918="",C1918="",E1918=""),"",B1918&amp;":"&amp;C1918&amp;":"&amp;E1918)</f>
      </c>
      <c r="K1918" s="247">
        <f>IF(A1918="","",A1918*D1918)</f>
      </c>
      <c r="L1918" s="246">
        <f>IF(A1918="","",IF(OR(A1918=1,A1918=0),H1918,0))</f>
      </c>
      <c r="M1918" s="246">
        <f>IF(A1918="","",IF(A1918=-1,H1918,0))</f>
      </c>
      <c r="N1918">
        <f>IF(J1918="","",IF(E1918="SGD",1,IF(E1918="USD",Settings!$B$22,IF(E1918="HKD",Settings!$B$23,1))))</f>
      </c>
      <c r="O1918">
        <f>IF(OR(B1918="",C1918="",E1918=""),0,(IF(A1918=-1,H1918,0)-IF(OR(A1918=1,A1918=0),H1918,0)+IF(A1918=2,H1918,0))*IF(E1918="SGD",1,IF(E1918="USD",Settings!$B$22,IF(E1918="HKD",Settings!$B$23,1))))</f>
        <v>0</v>
      </c>
      <c r="P1918">
        <f>IF(OR(B1918="",C1918="",E1918=""),0,IF(A1918=2,H1918*IF(E1918="SGD",1,IF(E1918="USD",Settings!$B$22,IF(E1918="HKD",Settings!$B$23,1))),0))</f>
        <v>0</v>
      </c>
      <c r="Q1918" s="312">
        <f>IF(OR(J1918="",G1918=""),"",G1918+ROW()/1000000)</f>
      </c>
      <c r="R1918" s="247">
        <f>IF(Q1918="","",SUMIFS(Txn[Signed Units],Txn[Key],J1918,Txn[Transaction Order],"&lt;="&amp;Q1918))</f>
      </c>
    </row>
    <row r="1919" spans="10:18" ht="15" customHeight="1" x14ac:dyDescent="0.15">
      <c r="J1919" s="246">
        <f>IF(OR(B1919="",C1919="",E1919=""),"",B1919&amp;":"&amp;C1919&amp;":"&amp;E1919)</f>
      </c>
      <c r="K1919" s="247">
        <f>IF(A1919="","",A1919*D1919)</f>
      </c>
      <c r="L1919" s="246">
        <f>IF(A1919="","",IF(OR(A1919=1,A1919=0),H1919,0))</f>
      </c>
      <c r="M1919" s="246">
        <f>IF(A1919="","",IF(A1919=-1,H1919,0))</f>
      </c>
      <c r="N1919">
        <f>IF(J1919="","",IF(E1919="SGD",1,IF(E1919="USD",Settings!$B$22,IF(E1919="HKD",Settings!$B$23,1))))</f>
      </c>
      <c r="O1919">
        <f>IF(OR(B1919="",C1919="",E1919=""),0,(IF(A1919=-1,H1919,0)-IF(OR(A1919=1,A1919=0),H1919,0)+IF(A1919=2,H1919,0))*IF(E1919="SGD",1,IF(E1919="USD",Settings!$B$22,IF(E1919="HKD",Settings!$B$23,1))))</f>
        <v>0</v>
      </c>
      <c r="P1919">
        <f>IF(OR(B1919="",C1919="",E1919=""),0,IF(A1919=2,H1919*IF(E1919="SGD",1,IF(E1919="USD",Settings!$B$22,IF(E1919="HKD",Settings!$B$23,1))),0))</f>
        <v>0</v>
      </c>
      <c r="Q1919" s="312">
        <f>IF(OR(J1919="",G1919=""),"",G1919+ROW()/1000000)</f>
      </c>
      <c r="R1919" s="247">
        <f>IF(Q1919="","",SUMIFS(Txn[Signed Units],Txn[Key],J1919,Txn[Transaction Order],"&lt;="&amp;Q1919))</f>
      </c>
    </row>
    <row r="1920" spans="10:18" ht="15" customHeight="1" x14ac:dyDescent="0.15">
      <c r="J1920" s="246">
        <f>IF(OR(B1920="",C1920="",E1920=""),"",B1920&amp;":"&amp;C1920&amp;":"&amp;E1920)</f>
      </c>
      <c r="K1920" s="247">
        <f>IF(A1920="","",A1920*D1920)</f>
      </c>
      <c r="L1920" s="246">
        <f>IF(A1920="","",IF(OR(A1920=1,A1920=0),H1920,0))</f>
      </c>
      <c r="M1920" s="246">
        <f>IF(A1920="","",IF(A1920=-1,H1920,0))</f>
      </c>
      <c r="N1920">
        <f>IF(J1920="","",IF(E1920="SGD",1,IF(E1920="USD",Settings!$B$22,IF(E1920="HKD",Settings!$B$23,1))))</f>
      </c>
      <c r="O1920">
        <f>IF(OR(B1920="",C1920="",E1920=""),0,(IF(A1920=-1,H1920,0)-IF(OR(A1920=1,A1920=0),H1920,0)+IF(A1920=2,H1920,0))*IF(E1920="SGD",1,IF(E1920="USD",Settings!$B$22,IF(E1920="HKD",Settings!$B$23,1))))</f>
        <v>0</v>
      </c>
      <c r="P1920">
        <f>IF(OR(B1920="",C1920="",E1920=""),0,IF(A1920=2,H1920*IF(E1920="SGD",1,IF(E1920="USD",Settings!$B$22,IF(E1920="HKD",Settings!$B$23,1))),0))</f>
        <v>0</v>
      </c>
      <c r="Q1920" s="312">
        <f>IF(OR(J1920="",G1920=""),"",G1920+ROW()/1000000)</f>
      </c>
      <c r="R1920" s="247">
        <f>IF(Q1920="","",SUMIFS(Txn[Signed Units],Txn[Key],J1920,Txn[Transaction Order],"&lt;="&amp;Q1920))</f>
      </c>
    </row>
    <row r="1921" spans="10:18" ht="15" customHeight="1" x14ac:dyDescent="0.15">
      <c r="J1921" s="246">
        <f>IF(OR(B1921="",C1921="",E1921=""),"",B1921&amp;":"&amp;C1921&amp;":"&amp;E1921)</f>
      </c>
      <c r="K1921" s="247">
        <f>IF(A1921="","",A1921*D1921)</f>
      </c>
      <c r="L1921" s="246">
        <f>IF(A1921="","",IF(OR(A1921=1,A1921=0),H1921,0))</f>
      </c>
      <c r="M1921" s="246">
        <f>IF(A1921="","",IF(A1921=-1,H1921,0))</f>
      </c>
      <c r="N1921">
        <f>IF(J1921="","",IF(E1921="SGD",1,IF(E1921="USD",Settings!$B$22,IF(E1921="HKD",Settings!$B$23,1))))</f>
      </c>
      <c r="O1921">
        <f>IF(OR(B1921="",C1921="",E1921=""),0,(IF(A1921=-1,H1921,0)-IF(OR(A1921=1,A1921=0),H1921,0)+IF(A1921=2,H1921,0))*IF(E1921="SGD",1,IF(E1921="USD",Settings!$B$22,IF(E1921="HKD",Settings!$B$23,1))))</f>
        <v>0</v>
      </c>
      <c r="P1921">
        <f>IF(OR(B1921="",C1921="",E1921=""),0,IF(A1921=2,H1921*IF(E1921="SGD",1,IF(E1921="USD",Settings!$B$22,IF(E1921="HKD",Settings!$B$23,1))),0))</f>
        <v>0</v>
      </c>
      <c r="Q1921" s="312">
        <f>IF(OR(J1921="",G1921=""),"",G1921+ROW()/1000000)</f>
      </c>
      <c r="R1921" s="247">
        <f>IF(Q1921="","",SUMIFS(Txn[Signed Units],Txn[Key],J1921,Txn[Transaction Order],"&lt;="&amp;Q1921))</f>
      </c>
    </row>
    <row r="1922" spans="10:18" ht="15" customHeight="1" x14ac:dyDescent="0.15">
      <c r="J1922" s="246">
        <f>IF(OR(B1922="",C1922="",E1922=""),"",B1922&amp;":"&amp;C1922&amp;":"&amp;E1922)</f>
      </c>
      <c r="K1922" s="247">
        <f>IF(A1922="","",A1922*D1922)</f>
      </c>
      <c r="L1922" s="246">
        <f>IF(A1922="","",IF(OR(A1922=1,A1922=0),H1922,0))</f>
      </c>
      <c r="M1922" s="246">
        <f>IF(A1922="","",IF(A1922=-1,H1922,0))</f>
      </c>
      <c r="N1922">
        <f>IF(J1922="","",IF(E1922="SGD",1,IF(E1922="USD",Settings!$B$22,IF(E1922="HKD",Settings!$B$23,1))))</f>
      </c>
      <c r="O1922">
        <f>IF(OR(B1922="",C1922="",E1922=""),0,(IF(A1922=-1,H1922,0)-IF(OR(A1922=1,A1922=0),H1922,0)+IF(A1922=2,H1922,0))*IF(E1922="SGD",1,IF(E1922="USD",Settings!$B$22,IF(E1922="HKD",Settings!$B$23,1))))</f>
        <v>0</v>
      </c>
      <c r="P1922">
        <f>IF(OR(B1922="",C1922="",E1922=""),0,IF(A1922=2,H1922*IF(E1922="SGD",1,IF(E1922="USD",Settings!$B$22,IF(E1922="HKD",Settings!$B$23,1))),0))</f>
        <v>0</v>
      </c>
      <c r="Q1922" s="312">
        <f>IF(OR(J1922="",G1922=""),"",G1922+ROW()/1000000)</f>
      </c>
      <c r="R1922" s="247">
        <f>IF(Q1922="","",SUMIFS(Txn[Signed Units],Txn[Key],J1922,Txn[Transaction Order],"&lt;="&amp;Q1922))</f>
      </c>
    </row>
    <row r="1923" spans="10:18" ht="15" customHeight="1" x14ac:dyDescent="0.15">
      <c r="J1923" s="246">
        <f>IF(OR(B1923="",C1923="",E1923=""),"",B1923&amp;":"&amp;C1923&amp;":"&amp;E1923)</f>
      </c>
      <c r="K1923" s="247">
        <f>IF(A1923="","",A1923*D1923)</f>
      </c>
      <c r="L1923" s="246">
        <f>IF(A1923="","",IF(OR(A1923=1,A1923=0),H1923,0))</f>
      </c>
      <c r="M1923" s="246">
        <f>IF(A1923="","",IF(A1923=-1,H1923,0))</f>
      </c>
      <c r="N1923">
        <f>IF(J1923="","",IF(E1923="SGD",1,IF(E1923="USD",Settings!$B$22,IF(E1923="HKD",Settings!$B$23,1))))</f>
      </c>
      <c r="O1923">
        <f>IF(OR(B1923="",C1923="",E1923=""),0,(IF(A1923=-1,H1923,0)-IF(OR(A1923=1,A1923=0),H1923,0)+IF(A1923=2,H1923,0))*IF(E1923="SGD",1,IF(E1923="USD",Settings!$B$22,IF(E1923="HKD",Settings!$B$23,1))))</f>
        <v>0</v>
      </c>
      <c r="P1923">
        <f>IF(OR(B1923="",C1923="",E1923=""),0,IF(A1923=2,H1923*IF(E1923="SGD",1,IF(E1923="USD",Settings!$B$22,IF(E1923="HKD",Settings!$B$23,1))),0))</f>
        <v>0</v>
      </c>
      <c r="Q1923" s="312">
        <f>IF(OR(J1923="",G1923=""),"",G1923+ROW()/1000000)</f>
      </c>
      <c r="R1923" s="247">
        <f>IF(Q1923="","",SUMIFS(Txn[Signed Units],Txn[Key],J1923,Txn[Transaction Order],"&lt;="&amp;Q1923))</f>
      </c>
    </row>
    <row r="1924" spans="10:18" ht="15" customHeight="1" x14ac:dyDescent="0.15">
      <c r="J1924" s="246">
        <f>IF(OR(B1924="",C1924="",E1924=""),"",B1924&amp;":"&amp;C1924&amp;":"&amp;E1924)</f>
      </c>
      <c r="K1924" s="247">
        <f>IF(A1924="","",A1924*D1924)</f>
      </c>
      <c r="L1924" s="246">
        <f>IF(A1924="","",IF(OR(A1924=1,A1924=0),H1924,0))</f>
      </c>
      <c r="M1924" s="246">
        <f>IF(A1924="","",IF(A1924=-1,H1924,0))</f>
      </c>
      <c r="N1924">
        <f>IF(J1924="","",IF(E1924="SGD",1,IF(E1924="USD",Settings!$B$22,IF(E1924="HKD",Settings!$B$23,1))))</f>
      </c>
      <c r="O1924">
        <f>IF(OR(B1924="",C1924="",E1924=""),0,(IF(A1924=-1,H1924,0)-IF(OR(A1924=1,A1924=0),H1924,0)+IF(A1924=2,H1924,0))*IF(E1924="SGD",1,IF(E1924="USD",Settings!$B$22,IF(E1924="HKD",Settings!$B$23,1))))</f>
        <v>0</v>
      </c>
      <c r="P1924">
        <f>IF(OR(B1924="",C1924="",E1924=""),0,IF(A1924=2,H1924*IF(E1924="SGD",1,IF(E1924="USD",Settings!$B$22,IF(E1924="HKD",Settings!$B$23,1))),0))</f>
        <v>0</v>
      </c>
      <c r="Q1924" s="312">
        <f>IF(OR(J1924="",G1924=""),"",G1924+ROW()/1000000)</f>
      </c>
      <c r="R1924" s="247">
        <f>IF(Q1924="","",SUMIFS(Txn[Signed Units],Txn[Key],J1924,Txn[Transaction Order],"&lt;="&amp;Q1924))</f>
      </c>
    </row>
    <row r="1925" spans="10:18" ht="15" customHeight="1" x14ac:dyDescent="0.15">
      <c r="J1925" s="246">
        <f>IF(OR(B1925="",C1925="",E1925=""),"",B1925&amp;":"&amp;C1925&amp;":"&amp;E1925)</f>
      </c>
      <c r="K1925" s="247">
        <f>IF(A1925="","",A1925*D1925)</f>
      </c>
      <c r="L1925" s="246">
        <f>IF(A1925="","",IF(OR(A1925=1,A1925=0),H1925,0))</f>
      </c>
      <c r="M1925" s="246">
        <f>IF(A1925="","",IF(A1925=-1,H1925,0))</f>
      </c>
      <c r="N1925">
        <f>IF(J1925="","",IF(E1925="SGD",1,IF(E1925="USD",Settings!$B$22,IF(E1925="HKD",Settings!$B$23,1))))</f>
      </c>
      <c r="O1925">
        <f>IF(OR(B1925="",C1925="",E1925=""),0,(IF(A1925=-1,H1925,0)-IF(OR(A1925=1,A1925=0),H1925,0)+IF(A1925=2,H1925,0))*IF(E1925="SGD",1,IF(E1925="USD",Settings!$B$22,IF(E1925="HKD",Settings!$B$23,1))))</f>
        <v>0</v>
      </c>
      <c r="P1925">
        <f>IF(OR(B1925="",C1925="",E1925=""),0,IF(A1925=2,H1925*IF(E1925="SGD",1,IF(E1925="USD",Settings!$B$22,IF(E1925="HKD",Settings!$B$23,1))),0))</f>
        <v>0</v>
      </c>
      <c r="Q1925" s="312">
        <f>IF(OR(J1925="",G1925=""),"",G1925+ROW()/1000000)</f>
      </c>
      <c r="R1925" s="247">
        <f>IF(Q1925="","",SUMIFS(Txn[Signed Units],Txn[Key],J1925,Txn[Transaction Order],"&lt;="&amp;Q1925))</f>
      </c>
    </row>
    <row r="1926" spans="10:18" ht="15" customHeight="1" x14ac:dyDescent="0.15">
      <c r="J1926" s="246">
        <f>IF(OR(B1926="",C1926="",E1926=""),"",B1926&amp;":"&amp;C1926&amp;":"&amp;E1926)</f>
      </c>
      <c r="K1926" s="247">
        <f>IF(A1926="","",A1926*D1926)</f>
      </c>
      <c r="L1926" s="246">
        <f>IF(A1926="","",IF(OR(A1926=1,A1926=0),H1926,0))</f>
      </c>
      <c r="M1926" s="246">
        <f>IF(A1926="","",IF(A1926=-1,H1926,0))</f>
      </c>
      <c r="N1926">
        <f>IF(J1926="","",IF(E1926="SGD",1,IF(E1926="USD",Settings!$B$22,IF(E1926="HKD",Settings!$B$23,1))))</f>
      </c>
      <c r="O1926">
        <f>IF(OR(B1926="",C1926="",E1926=""),0,(IF(A1926=-1,H1926,0)-IF(OR(A1926=1,A1926=0),H1926,0)+IF(A1926=2,H1926,0))*IF(E1926="SGD",1,IF(E1926="USD",Settings!$B$22,IF(E1926="HKD",Settings!$B$23,1))))</f>
        <v>0</v>
      </c>
      <c r="P1926">
        <f>IF(OR(B1926="",C1926="",E1926=""),0,IF(A1926=2,H1926*IF(E1926="SGD",1,IF(E1926="USD",Settings!$B$22,IF(E1926="HKD",Settings!$B$23,1))),0))</f>
        <v>0</v>
      </c>
      <c r="Q1926" s="312">
        <f>IF(OR(J1926="",G1926=""),"",G1926+ROW()/1000000)</f>
      </c>
      <c r="R1926" s="247">
        <f>IF(Q1926="","",SUMIFS(Txn[Signed Units],Txn[Key],J1926,Txn[Transaction Order],"&lt;="&amp;Q1926))</f>
      </c>
    </row>
    <row r="1927" spans="10:18" ht="15" customHeight="1" x14ac:dyDescent="0.15">
      <c r="J1927" s="246">
        <f>IF(OR(B1927="",C1927="",E1927=""),"",B1927&amp;":"&amp;C1927&amp;":"&amp;E1927)</f>
      </c>
      <c r="K1927" s="247">
        <f>IF(A1927="","",A1927*D1927)</f>
      </c>
      <c r="L1927" s="246">
        <f>IF(A1927="","",IF(OR(A1927=1,A1927=0),H1927,0))</f>
      </c>
      <c r="M1927" s="246">
        <f>IF(A1927="","",IF(A1927=-1,H1927,0))</f>
      </c>
      <c r="N1927">
        <f>IF(J1927="","",IF(E1927="SGD",1,IF(E1927="USD",Settings!$B$22,IF(E1927="HKD",Settings!$B$23,1))))</f>
      </c>
      <c r="O1927">
        <f>IF(OR(B1927="",C1927="",E1927=""),0,(IF(A1927=-1,H1927,0)-IF(OR(A1927=1,A1927=0),H1927,0)+IF(A1927=2,H1927,0))*IF(E1927="SGD",1,IF(E1927="USD",Settings!$B$22,IF(E1927="HKD",Settings!$B$23,1))))</f>
        <v>0</v>
      </c>
      <c r="P1927">
        <f>IF(OR(B1927="",C1927="",E1927=""),0,IF(A1927=2,H1927*IF(E1927="SGD",1,IF(E1927="USD",Settings!$B$22,IF(E1927="HKD",Settings!$B$23,1))),0))</f>
        <v>0</v>
      </c>
      <c r="Q1927" s="312">
        <f>IF(OR(J1927="",G1927=""),"",G1927+ROW()/1000000)</f>
      </c>
      <c r="R1927" s="247">
        <f>IF(Q1927="","",SUMIFS(Txn[Signed Units],Txn[Key],J1927,Txn[Transaction Order],"&lt;="&amp;Q1927))</f>
      </c>
    </row>
    <row r="1928" spans="10:18" ht="15" customHeight="1" x14ac:dyDescent="0.15">
      <c r="J1928" s="246">
        <f>IF(OR(B1928="",C1928="",E1928=""),"",B1928&amp;":"&amp;C1928&amp;":"&amp;E1928)</f>
      </c>
      <c r="K1928" s="247">
        <f>IF(A1928="","",A1928*D1928)</f>
      </c>
      <c r="L1928" s="246">
        <f>IF(A1928="","",IF(OR(A1928=1,A1928=0),H1928,0))</f>
      </c>
      <c r="M1928" s="246">
        <f>IF(A1928="","",IF(A1928=-1,H1928,0))</f>
      </c>
      <c r="N1928">
        <f>IF(J1928="","",IF(E1928="SGD",1,IF(E1928="USD",Settings!$B$22,IF(E1928="HKD",Settings!$B$23,1))))</f>
      </c>
      <c r="O1928">
        <f>IF(OR(B1928="",C1928="",E1928=""),0,(IF(A1928=-1,H1928,0)-IF(OR(A1928=1,A1928=0),H1928,0)+IF(A1928=2,H1928,0))*IF(E1928="SGD",1,IF(E1928="USD",Settings!$B$22,IF(E1928="HKD",Settings!$B$23,1))))</f>
        <v>0</v>
      </c>
      <c r="P1928">
        <f>IF(OR(B1928="",C1928="",E1928=""),0,IF(A1928=2,H1928*IF(E1928="SGD",1,IF(E1928="USD",Settings!$B$22,IF(E1928="HKD",Settings!$B$23,1))),0))</f>
        <v>0</v>
      </c>
      <c r="Q1928" s="312">
        <f>IF(OR(J1928="",G1928=""),"",G1928+ROW()/1000000)</f>
      </c>
      <c r="R1928" s="247">
        <f>IF(Q1928="","",SUMIFS(Txn[Signed Units],Txn[Key],J1928,Txn[Transaction Order],"&lt;="&amp;Q1928))</f>
      </c>
    </row>
    <row r="1929" spans="10:18" ht="15" customHeight="1" x14ac:dyDescent="0.15">
      <c r="J1929" s="246">
        <f>IF(OR(B1929="",C1929="",E1929=""),"",B1929&amp;":"&amp;C1929&amp;":"&amp;E1929)</f>
      </c>
      <c r="K1929" s="247">
        <f>IF(A1929="","",A1929*D1929)</f>
      </c>
      <c r="L1929" s="246">
        <f>IF(A1929="","",IF(OR(A1929=1,A1929=0),H1929,0))</f>
      </c>
      <c r="M1929" s="246">
        <f>IF(A1929="","",IF(A1929=-1,H1929,0))</f>
      </c>
      <c r="N1929">
        <f>IF(J1929="","",IF(E1929="SGD",1,IF(E1929="USD",Settings!$B$22,IF(E1929="HKD",Settings!$B$23,1))))</f>
      </c>
      <c r="O1929">
        <f>IF(OR(B1929="",C1929="",E1929=""),0,(IF(A1929=-1,H1929,0)-IF(OR(A1929=1,A1929=0),H1929,0)+IF(A1929=2,H1929,0))*IF(E1929="SGD",1,IF(E1929="USD",Settings!$B$22,IF(E1929="HKD",Settings!$B$23,1))))</f>
        <v>0</v>
      </c>
      <c r="P1929">
        <f>IF(OR(B1929="",C1929="",E1929=""),0,IF(A1929=2,H1929*IF(E1929="SGD",1,IF(E1929="USD",Settings!$B$22,IF(E1929="HKD",Settings!$B$23,1))),0))</f>
        <v>0</v>
      </c>
      <c r="Q1929" s="312">
        <f>IF(OR(J1929="",G1929=""),"",G1929+ROW()/1000000)</f>
      </c>
      <c r="R1929" s="247">
        <f>IF(Q1929="","",SUMIFS(Txn[Signed Units],Txn[Key],J1929,Txn[Transaction Order],"&lt;="&amp;Q1929))</f>
      </c>
    </row>
    <row r="1930" spans="10:18" ht="15" customHeight="1" x14ac:dyDescent="0.15">
      <c r="J1930" s="246">
        <f>IF(OR(B1930="",C1930="",E1930=""),"",B1930&amp;":"&amp;C1930&amp;":"&amp;E1930)</f>
      </c>
      <c r="K1930" s="247">
        <f>IF(A1930="","",A1930*D1930)</f>
      </c>
      <c r="L1930" s="246">
        <f>IF(A1930="","",IF(OR(A1930=1,A1930=0),H1930,0))</f>
      </c>
      <c r="M1930" s="246">
        <f>IF(A1930="","",IF(A1930=-1,H1930,0))</f>
      </c>
      <c r="N1930">
        <f>IF(J1930="","",IF(E1930="SGD",1,IF(E1930="USD",Settings!$B$22,IF(E1930="HKD",Settings!$B$23,1))))</f>
      </c>
      <c r="O1930">
        <f>IF(OR(B1930="",C1930="",E1930=""),0,(IF(A1930=-1,H1930,0)-IF(OR(A1930=1,A1930=0),H1930,0)+IF(A1930=2,H1930,0))*IF(E1930="SGD",1,IF(E1930="USD",Settings!$B$22,IF(E1930="HKD",Settings!$B$23,1))))</f>
        <v>0</v>
      </c>
      <c r="P1930">
        <f>IF(OR(B1930="",C1930="",E1930=""),0,IF(A1930=2,H1930*IF(E1930="SGD",1,IF(E1930="USD",Settings!$B$22,IF(E1930="HKD",Settings!$B$23,1))),0))</f>
        <v>0</v>
      </c>
      <c r="Q1930" s="312">
        <f>IF(OR(J1930="",G1930=""),"",G1930+ROW()/1000000)</f>
      </c>
      <c r="R1930" s="247">
        <f>IF(Q1930="","",SUMIFS(Txn[Signed Units],Txn[Key],J1930,Txn[Transaction Order],"&lt;="&amp;Q1930))</f>
      </c>
    </row>
    <row r="1931" spans="10:18" ht="15" customHeight="1" x14ac:dyDescent="0.15">
      <c r="J1931" s="246">
        <f>IF(OR(B1931="",C1931="",E1931=""),"",B1931&amp;":"&amp;C1931&amp;":"&amp;E1931)</f>
      </c>
      <c r="K1931" s="247">
        <f>IF(A1931="","",A1931*D1931)</f>
      </c>
      <c r="L1931" s="246">
        <f>IF(A1931="","",IF(OR(A1931=1,A1931=0),H1931,0))</f>
      </c>
      <c r="M1931" s="246">
        <f>IF(A1931="","",IF(A1931=-1,H1931,0))</f>
      </c>
      <c r="N1931">
        <f>IF(J1931="","",IF(E1931="SGD",1,IF(E1931="USD",Settings!$B$22,IF(E1931="HKD",Settings!$B$23,1))))</f>
      </c>
      <c r="O1931">
        <f>IF(OR(B1931="",C1931="",E1931=""),0,(IF(A1931=-1,H1931,0)-IF(OR(A1931=1,A1931=0),H1931,0)+IF(A1931=2,H1931,0))*IF(E1931="SGD",1,IF(E1931="USD",Settings!$B$22,IF(E1931="HKD",Settings!$B$23,1))))</f>
        <v>0</v>
      </c>
      <c r="P1931">
        <f>IF(OR(B1931="",C1931="",E1931=""),0,IF(A1931=2,H1931*IF(E1931="SGD",1,IF(E1931="USD",Settings!$B$22,IF(E1931="HKD",Settings!$B$23,1))),0))</f>
        <v>0</v>
      </c>
      <c r="Q1931" s="312">
        <f>IF(OR(J1931="",G1931=""),"",G1931+ROW()/1000000)</f>
      </c>
      <c r="R1931" s="247">
        <f>IF(Q1931="","",SUMIFS(Txn[Signed Units],Txn[Key],J1931,Txn[Transaction Order],"&lt;="&amp;Q1931))</f>
      </c>
    </row>
    <row r="1932" spans="10:18" ht="15" customHeight="1" x14ac:dyDescent="0.15">
      <c r="J1932" s="246">
        <f>IF(OR(B1932="",C1932="",E1932=""),"",B1932&amp;":"&amp;C1932&amp;":"&amp;E1932)</f>
      </c>
      <c r="K1932" s="247">
        <f>IF(A1932="","",A1932*D1932)</f>
      </c>
      <c r="L1932" s="246">
        <f>IF(A1932="","",IF(OR(A1932=1,A1932=0),H1932,0))</f>
      </c>
      <c r="M1932" s="246">
        <f>IF(A1932="","",IF(A1932=-1,H1932,0))</f>
      </c>
      <c r="N1932">
        <f>IF(J1932="","",IF(E1932="SGD",1,IF(E1932="USD",Settings!$B$22,IF(E1932="HKD",Settings!$B$23,1))))</f>
      </c>
      <c r="O1932">
        <f>IF(OR(B1932="",C1932="",E1932=""),0,(IF(A1932=-1,H1932,0)-IF(OR(A1932=1,A1932=0),H1932,0)+IF(A1932=2,H1932,0))*IF(E1932="SGD",1,IF(E1932="USD",Settings!$B$22,IF(E1932="HKD",Settings!$B$23,1))))</f>
        <v>0</v>
      </c>
      <c r="P1932">
        <f>IF(OR(B1932="",C1932="",E1932=""),0,IF(A1932=2,H1932*IF(E1932="SGD",1,IF(E1932="USD",Settings!$B$22,IF(E1932="HKD",Settings!$B$23,1))),0))</f>
        <v>0</v>
      </c>
      <c r="Q1932" s="312">
        <f>IF(OR(J1932="",G1932=""),"",G1932+ROW()/1000000)</f>
      </c>
      <c r="R1932" s="247">
        <f>IF(Q1932="","",SUMIFS(Txn[Signed Units],Txn[Key],J1932,Txn[Transaction Order],"&lt;="&amp;Q1932))</f>
      </c>
    </row>
    <row r="1933" spans="10:18" ht="15" customHeight="1" x14ac:dyDescent="0.15">
      <c r="J1933" s="246">
        <f>IF(OR(B1933="",C1933="",E1933=""),"",B1933&amp;":"&amp;C1933&amp;":"&amp;E1933)</f>
      </c>
      <c r="K1933" s="247">
        <f>IF(A1933="","",A1933*D1933)</f>
      </c>
      <c r="L1933" s="246">
        <f>IF(A1933="","",IF(OR(A1933=1,A1933=0),H1933,0))</f>
      </c>
      <c r="M1933" s="246">
        <f>IF(A1933="","",IF(A1933=-1,H1933,0))</f>
      </c>
      <c r="N1933">
        <f>IF(J1933="","",IF(E1933="SGD",1,IF(E1933="USD",Settings!$B$22,IF(E1933="HKD",Settings!$B$23,1))))</f>
      </c>
      <c r="O1933">
        <f>IF(OR(B1933="",C1933="",E1933=""),0,(IF(A1933=-1,H1933,0)-IF(OR(A1933=1,A1933=0),H1933,0)+IF(A1933=2,H1933,0))*IF(E1933="SGD",1,IF(E1933="USD",Settings!$B$22,IF(E1933="HKD",Settings!$B$23,1))))</f>
        <v>0</v>
      </c>
      <c r="P1933">
        <f>IF(OR(B1933="",C1933="",E1933=""),0,IF(A1933=2,H1933*IF(E1933="SGD",1,IF(E1933="USD",Settings!$B$22,IF(E1933="HKD",Settings!$B$23,1))),0))</f>
        <v>0</v>
      </c>
      <c r="Q1933" s="312">
        <f>IF(OR(J1933="",G1933=""),"",G1933+ROW()/1000000)</f>
      </c>
      <c r="R1933" s="247">
        <f>IF(Q1933="","",SUMIFS(Txn[Signed Units],Txn[Key],J1933,Txn[Transaction Order],"&lt;="&amp;Q1933))</f>
      </c>
    </row>
    <row r="1934" spans="10:18" ht="15" customHeight="1" x14ac:dyDescent="0.15">
      <c r="J1934" s="246">
        <f>IF(OR(B1934="",C1934="",E1934=""),"",B1934&amp;":"&amp;C1934&amp;":"&amp;E1934)</f>
      </c>
      <c r="K1934" s="247">
        <f>IF(A1934="","",A1934*D1934)</f>
      </c>
      <c r="L1934" s="246">
        <f>IF(A1934="","",IF(OR(A1934=1,A1934=0),H1934,0))</f>
      </c>
      <c r="M1934" s="246">
        <f>IF(A1934="","",IF(A1934=-1,H1934,0))</f>
      </c>
      <c r="N1934">
        <f>IF(J1934="","",IF(E1934="SGD",1,IF(E1934="USD",Settings!$B$22,IF(E1934="HKD",Settings!$B$23,1))))</f>
      </c>
      <c r="O1934">
        <f>IF(OR(B1934="",C1934="",E1934=""),0,(IF(A1934=-1,H1934,0)-IF(OR(A1934=1,A1934=0),H1934,0)+IF(A1934=2,H1934,0))*IF(E1934="SGD",1,IF(E1934="USD",Settings!$B$22,IF(E1934="HKD",Settings!$B$23,1))))</f>
        <v>0</v>
      </c>
      <c r="P1934">
        <f>IF(OR(B1934="",C1934="",E1934=""),0,IF(A1934=2,H1934*IF(E1934="SGD",1,IF(E1934="USD",Settings!$B$22,IF(E1934="HKD",Settings!$B$23,1))),0))</f>
        <v>0</v>
      </c>
      <c r="Q1934" s="312">
        <f>IF(OR(J1934="",G1934=""),"",G1934+ROW()/1000000)</f>
      </c>
      <c r="R1934" s="247">
        <f>IF(Q1934="","",SUMIFS(Txn[Signed Units],Txn[Key],J1934,Txn[Transaction Order],"&lt;="&amp;Q1934))</f>
      </c>
    </row>
    <row r="1935" spans="10:18" ht="15" customHeight="1" x14ac:dyDescent="0.15">
      <c r="J1935" s="246">
        <f>IF(OR(B1935="",C1935="",E1935=""),"",B1935&amp;":"&amp;C1935&amp;":"&amp;E1935)</f>
      </c>
      <c r="K1935" s="247">
        <f>IF(A1935="","",A1935*D1935)</f>
      </c>
      <c r="L1935" s="246">
        <f>IF(A1935="","",IF(OR(A1935=1,A1935=0),H1935,0))</f>
      </c>
      <c r="M1935" s="246">
        <f>IF(A1935="","",IF(A1935=-1,H1935,0))</f>
      </c>
      <c r="N1935">
        <f>IF(J1935="","",IF(E1935="SGD",1,IF(E1935="USD",Settings!$B$22,IF(E1935="HKD",Settings!$B$23,1))))</f>
      </c>
      <c r="O1935">
        <f>IF(OR(B1935="",C1935="",E1935=""),0,(IF(A1935=-1,H1935,0)-IF(OR(A1935=1,A1935=0),H1935,0)+IF(A1935=2,H1935,0))*IF(E1935="SGD",1,IF(E1935="USD",Settings!$B$22,IF(E1935="HKD",Settings!$B$23,1))))</f>
        <v>0</v>
      </c>
      <c r="P1935">
        <f>IF(OR(B1935="",C1935="",E1935=""),0,IF(A1935=2,H1935*IF(E1935="SGD",1,IF(E1935="USD",Settings!$B$22,IF(E1935="HKD",Settings!$B$23,1))),0))</f>
        <v>0</v>
      </c>
      <c r="Q1935" s="312">
        <f>IF(OR(J1935="",G1935=""),"",G1935+ROW()/1000000)</f>
      </c>
      <c r="R1935" s="247">
        <f>IF(Q1935="","",SUMIFS(Txn[Signed Units],Txn[Key],J1935,Txn[Transaction Order],"&lt;="&amp;Q1935))</f>
      </c>
    </row>
    <row r="1936" spans="10:18" ht="15" customHeight="1" x14ac:dyDescent="0.15">
      <c r="J1936" s="246">
        <f>IF(OR(B1936="",C1936="",E1936=""),"",B1936&amp;":"&amp;C1936&amp;":"&amp;E1936)</f>
      </c>
      <c r="K1936" s="247">
        <f>IF(A1936="","",A1936*D1936)</f>
      </c>
      <c r="L1936" s="246">
        <f>IF(A1936="","",IF(OR(A1936=1,A1936=0),H1936,0))</f>
      </c>
      <c r="M1936" s="246">
        <f>IF(A1936="","",IF(A1936=-1,H1936,0))</f>
      </c>
      <c r="N1936">
        <f>IF(J1936="","",IF(E1936="SGD",1,IF(E1936="USD",Settings!$B$22,IF(E1936="HKD",Settings!$B$23,1))))</f>
      </c>
      <c r="O1936">
        <f>IF(OR(B1936="",C1936="",E1936=""),0,(IF(A1936=-1,H1936,0)-IF(OR(A1936=1,A1936=0),H1936,0)+IF(A1936=2,H1936,0))*IF(E1936="SGD",1,IF(E1936="USD",Settings!$B$22,IF(E1936="HKD",Settings!$B$23,1))))</f>
        <v>0</v>
      </c>
      <c r="P1936">
        <f>IF(OR(B1936="",C1936="",E1936=""),0,IF(A1936=2,H1936*IF(E1936="SGD",1,IF(E1936="USD",Settings!$B$22,IF(E1936="HKD",Settings!$B$23,1))),0))</f>
        <v>0</v>
      </c>
      <c r="Q1936" s="312">
        <f>IF(OR(J1936="",G1936=""),"",G1936+ROW()/1000000)</f>
      </c>
      <c r="R1936" s="247">
        <f>IF(Q1936="","",SUMIFS(Txn[Signed Units],Txn[Key],J1936,Txn[Transaction Order],"&lt;="&amp;Q1936))</f>
      </c>
    </row>
    <row r="1937" spans="10:18" ht="15" customHeight="1" x14ac:dyDescent="0.15">
      <c r="J1937" s="246">
        <f>IF(OR(B1937="",C1937="",E1937=""),"",B1937&amp;":"&amp;C1937&amp;":"&amp;E1937)</f>
      </c>
      <c r="K1937" s="247">
        <f>IF(A1937="","",A1937*D1937)</f>
      </c>
      <c r="L1937" s="246">
        <f>IF(A1937="","",IF(OR(A1937=1,A1937=0),H1937,0))</f>
      </c>
      <c r="M1937" s="246">
        <f>IF(A1937="","",IF(A1937=-1,H1937,0))</f>
      </c>
      <c r="N1937">
        <f>IF(J1937="","",IF(E1937="SGD",1,IF(E1937="USD",Settings!$B$22,IF(E1937="HKD",Settings!$B$23,1))))</f>
      </c>
      <c r="O1937">
        <f>IF(OR(B1937="",C1937="",E1937=""),0,(IF(A1937=-1,H1937,0)-IF(OR(A1937=1,A1937=0),H1937,0)+IF(A1937=2,H1937,0))*IF(E1937="SGD",1,IF(E1937="USD",Settings!$B$22,IF(E1937="HKD",Settings!$B$23,1))))</f>
        <v>0</v>
      </c>
      <c r="P1937">
        <f>IF(OR(B1937="",C1937="",E1937=""),0,IF(A1937=2,H1937*IF(E1937="SGD",1,IF(E1937="USD",Settings!$B$22,IF(E1937="HKD",Settings!$B$23,1))),0))</f>
        <v>0</v>
      </c>
      <c r="Q1937" s="312">
        <f>IF(OR(J1937="",G1937=""),"",G1937+ROW()/1000000)</f>
      </c>
      <c r="R1937" s="247">
        <f>IF(Q1937="","",SUMIFS(Txn[Signed Units],Txn[Key],J1937,Txn[Transaction Order],"&lt;="&amp;Q1937))</f>
      </c>
    </row>
    <row r="1938" spans="10:18" ht="15" customHeight="1" x14ac:dyDescent="0.15">
      <c r="J1938" s="246">
        <f>IF(OR(B1938="",C1938="",E1938=""),"",B1938&amp;":"&amp;C1938&amp;":"&amp;E1938)</f>
      </c>
      <c r="K1938" s="247">
        <f>IF(A1938="","",A1938*D1938)</f>
      </c>
      <c r="L1938" s="246">
        <f>IF(A1938="","",IF(OR(A1938=1,A1938=0),H1938,0))</f>
      </c>
      <c r="M1938" s="246">
        <f>IF(A1938="","",IF(A1938=-1,H1938,0))</f>
      </c>
      <c r="N1938">
        <f>IF(J1938="","",IF(E1938="SGD",1,IF(E1938="USD",Settings!$B$22,IF(E1938="HKD",Settings!$B$23,1))))</f>
      </c>
      <c r="O1938">
        <f>IF(OR(B1938="",C1938="",E1938=""),0,(IF(A1938=-1,H1938,0)-IF(OR(A1938=1,A1938=0),H1938,0)+IF(A1938=2,H1938,0))*IF(E1938="SGD",1,IF(E1938="USD",Settings!$B$22,IF(E1938="HKD",Settings!$B$23,1))))</f>
        <v>0</v>
      </c>
      <c r="P1938">
        <f>IF(OR(B1938="",C1938="",E1938=""),0,IF(A1938=2,H1938*IF(E1938="SGD",1,IF(E1938="USD",Settings!$B$22,IF(E1938="HKD",Settings!$B$23,1))),0))</f>
        <v>0</v>
      </c>
      <c r="Q1938" s="312">
        <f>IF(OR(J1938="",G1938=""),"",G1938+ROW()/1000000)</f>
      </c>
      <c r="R1938" s="247">
        <f>IF(Q1938="","",SUMIFS(Txn[Signed Units],Txn[Key],J1938,Txn[Transaction Order],"&lt;="&amp;Q1938))</f>
      </c>
    </row>
    <row r="1939" spans="10:18" ht="15" customHeight="1" x14ac:dyDescent="0.15">
      <c r="J1939" s="246">
        <f>IF(OR(B1939="",C1939="",E1939=""),"",B1939&amp;":"&amp;C1939&amp;":"&amp;E1939)</f>
      </c>
      <c r="K1939" s="247">
        <f>IF(A1939="","",A1939*D1939)</f>
      </c>
      <c r="L1939" s="246">
        <f>IF(A1939="","",IF(OR(A1939=1,A1939=0),H1939,0))</f>
      </c>
      <c r="M1939" s="246">
        <f>IF(A1939="","",IF(A1939=-1,H1939,0))</f>
      </c>
      <c r="N1939">
        <f>IF(J1939="","",IF(E1939="SGD",1,IF(E1939="USD",Settings!$B$22,IF(E1939="HKD",Settings!$B$23,1))))</f>
      </c>
      <c r="O1939">
        <f>IF(OR(B1939="",C1939="",E1939=""),0,(IF(A1939=-1,H1939,0)-IF(OR(A1939=1,A1939=0),H1939,0)+IF(A1939=2,H1939,0))*IF(E1939="SGD",1,IF(E1939="USD",Settings!$B$22,IF(E1939="HKD",Settings!$B$23,1))))</f>
        <v>0</v>
      </c>
      <c r="P1939">
        <f>IF(OR(B1939="",C1939="",E1939=""),0,IF(A1939=2,H1939*IF(E1939="SGD",1,IF(E1939="USD",Settings!$B$22,IF(E1939="HKD",Settings!$B$23,1))),0))</f>
        <v>0</v>
      </c>
      <c r="Q1939" s="312">
        <f>IF(OR(J1939="",G1939=""),"",G1939+ROW()/1000000)</f>
      </c>
      <c r="R1939" s="247">
        <f>IF(Q1939="","",SUMIFS(Txn[Signed Units],Txn[Key],J1939,Txn[Transaction Order],"&lt;="&amp;Q1939))</f>
      </c>
    </row>
    <row r="1940" spans="10:18" ht="15" customHeight="1" x14ac:dyDescent="0.15">
      <c r="J1940" s="246">
        <f>IF(OR(B1940="",C1940="",E1940=""),"",B1940&amp;":"&amp;C1940&amp;":"&amp;E1940)</f>
      </c>
      <c r="K1940" s="247">
        <f>IF(A1940="","",A1940*D1940)</f>
      </c>
      <c r="L1940" s="246">
        <f>IF(A1940="","",IF(OR(A1940=1,A1940=0),H1940,0))</f>
      </c>
      <c r="M1940" s="246">
        <f>IF(A1940="","",IF(A1940=-1,H1940,0))</f>
      </c>
      <c r="N1940">
        <f>IF(J1940="","",IF(E1940="SGD",1,IF(E1940="USD",Settings!$B$22,IF(E1940="HKD",Settings!$B$23,1))))</f>
      </c>
      <c r="O1940">
        <f>IF(OR(B1940="",C1940="",E1940=""),0,(IF(A1940=-1,H1940,0)-IF(OR(A1940=1,A1940=0),H1940,0)+IF(A1940=2,H1940,0))*IF(E1940="SGD",1,IF(E1940="USD",Settings!$B$22,IF(E1940="HKD",Settings!$B$23,1))))</f>
        <v>0</v>
      </c>
      <c r="P1940">
        <f>IF(OR(B1940="",C1940="",E1940=""),0,IF(A1940=2,H1940*IF(E1940="SGD",1,IF(E1940="USD",Settings!$B$22,IF(E1940="HKD",Settings!$B$23,1))),0))</f>
        <v>0</v>
      </c>
      <c r="Q1940" s="312">
        <f>IF(OR(J1940="",G1940=""),"",G1940+ROW()/1000000)</f>
      </c>
      <c r="R1940" s="247">
        <f>IF(Q1940="","",SUMIFS(Txn[Signed Units],Txn[Key],J1940,Txn[Transaction Order],"&lt;="&amp;Q1940))</f>
      </c>
    </row>
    <row r="1941" spans="10:18" ht="15" customHeight="1" x14ac:dyDescent="0.15">
      <c r="J1941" s="246">
        <f>IF(OR(B1941="",C1941="",E1941=""),"",B1941&amp;":"&amp;C1941&amp;":"&amp;E1941)</f>
      </c>
      <c r="K1941" s="247">
        <f>IF(A1941="","",A1941*D1941)</f>
      </c>
      <c r="L1941" s="246">
        <f>IF(A1941="","",IF(OR(A1941=1,A1941=0),H1941,0))</f>
      </c>
      <c r="M1941" s="246">
        <f>IF(A1941="","",IF(A1941=-1,H1941,0))</f>
      </c>
      <c r="N1941">
        <f>IF(J1941="","",IF(E1941="SGD",1,IF(E1941="USD",Settings!$B$22,IF(E1941="HKD",Settings!$B$23,1))))</f>
      </c>
      <c r="O1941">
        <f>IF(OR(B1941="",C1941="",E1941=""),0,(IF(A1941=-1,H1941,0)-IF(OR(A1941=1,A1941=0),H1941,0)+IF(A1941=2,H1941,0))*IF(E1941="SGD",1,IF(E1941="USD",Settings!$B$22,IF(E1941="HKD",Settings!$B$23,1))))</f>
        <v>0</v>
      </c>
      <c r="P1941">
        <f>IF(OR(B1941="",C1941="",E1941=""),0,IF(A1941=2,H1941*IF(E1941="SGD",1,IF(E1941="USD",Settings!$B$22,IF(E1941="HKD",Settings!$B$23,1))),0))</f>
        <v>0</v>
      </c>
      <c r="Q1941" s="312">
        <f>IF(OR(J1941="",G1941=""),"",G1941+ROW()/1000000)</f>
      </c>
      <c r="R1941" s="247">
        <f>IF(Q1941="","",SUMIFS(Txn[Signed Units],Txn[Key],J1941,Txn[Transaction Order],"&lt;="&amp;Q1941))</f>
      </c>
    </row>
    <row r="1942" spans="10:18" ht="15" customHeight="1" x14ac:dyDescent="0.15">
      <c r="J1942" s="246">
        <f>IF(OR(B1942="",C1942="",E1942=""),"",B1942&amp;":"&amp;C1942&amp;":"&amp;E1942)</f>
      </c>
      <c r="K1942" s="247">
        <f>IF(A1942="","",A1942*D1942)</f>
      </c>
      <c r="L1942" s="246">
        <f>IF(A1942="","",IF(OR(A1942=1,A1942=0),H1942,0))</f>
      </c>
      <c r="M1942" s="246">
        <f>IF(A1942="","",IF(A1942=-1,H1942,0))</f>
      </c>
      <c r="N1942">
        <f>IF(J1942="","",IF(E1942="SGD",1,IF(E1942="USD",Settings!$B$22,IF(E1942="HKD",Settings!$B$23,1))))</f>
      </c>
      <c r="O1942">
        <f>IF(OR(B1942="",C1942="",E1942=""),0,(IF(A1942=-1,H1942,0)-IF(OR(A1942=1,A1942=0),H1942,0)+IF(A1942=2,H1942,0))*IF(E1942="SGD",1,IF(E1942="USD",Settings!$B$22,IF(E1942="HKD",Settings!$B$23,1))))</f>
        <v>0</v>
      </c>
      <c r="P1942">
        <f>IF(OR(B1942="",C1942="",E1942=""),0,IF(A1942=2,H1942*IF(E1942="SGD",1,IF(E1942="USD",Settings!$B$22,IF(E1942="HKD",Settings!$B$23,1))),0))</f>
        <v>0</v>
      </c>
      <c r="Q1942" s="312">
        <f>IF(OR(J1942="",G1942=""),"",G1942+ROW()/1000000)</f>
      </c>
      <c r="R1942" s="247">
        <f>IF(Q1942="","",SUMIFS(Txn[Signed Units],Txn[Key],J1942,Txn[Transaction Order],"&lt;="&amp;Q1942))</f>
      </c>
    </row>
    <row r="1943" spans="10:18" ht="15" customHeight="1" x14ac:dyDescent="0.15">
      <c r="J1943" s="246">
        <f>IF(OR(B1943="",C1943="",E1943=""),"",B1943&amp;":"&amp;C1943&amp;":"&amp;E1943)</f>
      </c>
      <c r="K1943" s="247">
        <f>IF(A1943="","",A1943*D1943)</f>
      </c>
      <c r="L1943" s="246">
        <f>IF(A1943="","",IF(OR(A1943=1,A1943=0),H1943,0))</f>
      </c>
      <c r="M1943" s="246">
        <f>IF(A1943="","",IF(A1943=-1,H1943,0))</f>
      </c>
      <c r="N1943">
        <f>IF(J1943="","",IF(E1943="SGD",1,IF(E1943="USD",Settings!$B$22,IF(E1943="HKD",Settings!$B$23,1))))</f>
      </c>
      <c r="O1943">
        <f>IF(OR(B1943="",C1943="",E1943=""),0,(IF(A1943=-1,H1943,0)-IF(OR(A1943=1,A1943=0),H1943,0)+IF(A1943=2,H1943,0))*IF(E1943="SGD",1,IF(E1943="USD",Settings!$B$22,IF(E1943="HKD",Settings!$B$23,1))))</f>
        <v>0</v>
      </c>
      <c r="P1943">
        <f>IF(OR(B1943="",C1943="",E1943=""),0,IF(A1943=2,H1943*IF(E1943="SGD",1,IF(E1943="USD",Settings!$B$22,IF(E1943="HKD",Settings!$B$23,1))),0))</f>
        <v>0</v>
      </c>
      <c r="Q1943" s="312">
        <f>IF(OR(J1943="",G1943=""),"",G1943+ROW()/1000000)</f>
      </c>
      <c r="R1943" s="247">
        <f>IF(Q1943="","",SUMIFS(Txn[Signed Units],Txn[Key],J1943,Txn[Transaction Order],"&lt;="&amp;Q1943))</f>
      </c>
    </row>
    <row r="1944" spans="10:18" ht="15" customHeight="1" x14ac:dyDescent="0.15">
      <c r="J1944" s="246">
        <f>IF(OR(B1944="",C1944="",E1944=""),"",B1944&amp;":"&amp;C1944&amp;":"&amp;E1944)</f>
      </c>
      <c r="K1944" s="247">
        <f>IF(A1944="","",A1944*D1944)</f>
      </c>
      <c r="L1944" s="246">
        <f>IF(A1944="","",IF(OR(A1944=1,A1944=0),H1944,0))</f>
      </c>
      <c r="M1944" s="246">
        <f>IF(A1944="","",IF(A1944=-1,H1944,0))</f>
      </c>
      <c r="N1944">
        <f>IF(J1944="","",IF(E1944="SGD",1,IF(E1944="USD",Settings!$B$22,IF(E1944="HKD",Settings!$B$23,1))))</f>
      </c>
      <c r="O1944">
        <f>IF(OR(B1944="",C1944="",E1944=""),0,(IF(A1944=-1,H1944,0)-IF(OR(A1944=1,A1944=0),H1944,0)+IF(A1944=2,H1944,0))*IF(E1944="SGD",1,IF(E1944="USD",Settings!$B$22,IF(E1944="HKD",Settings!$B$23,1))))</f>
        <v>0</v>
      </c>
      <c r="P1944">
        <f>IF(OR(B1944="",C1944="",E1944=""),0,IF(A1944=2,H1944*IF(E1944="SGD",1,IF(E1944="USD",Settings!$B$22,IF(E1944="HKD",Settings!$B$23,1))),0))</f>
        <v>0</v>
      </c>
      <c r="Q1944" s="312">
        <f>IF(OR(J1944="",G1944=""),"",G1944+ROW()/1000000)</f>
      </c>
      <c r="R1944" s="247">
        <f>IF(Q1944="","",SUMIFS(Txn[Signed Units],Txn[Key],J1944,Txn[Transaction Order],"&lt;="&amp;Q1944))</f>
      </c>
    </row>
    <row r="1945" spans="10:18" ht="15" customHeight="1" x14ac:dyDescent="0.15">
      <c r="J1945" s="246">
        <f>IF(OR(B1945="",C1945="",E1945=""),"",B1945&amp;":"&amp;C1945&amp;":"&amp;E1945)</f>
      </c>
      <c r="K1945" s="247">
        <f>IF(A1945="","",A1945*D1945)</f>
      </c>
      <c r="L1945" s="246">
        <f>IF(A1945="","",IF(OR(A1945=1,A1945=0),H1945,0))</f>
      </c>
      <c r="M1945" s="246">
        <f>IF(A1945="","",IF(A1945=-1,H1945,0))</f>
      </c>
      <c r="N1945">
        <f>IF(J1945="","",IF(E1945="SGD",1,IF(E1945="USD",Settings!$B$22,IF(E1945="HKD",Settings!$B$23,1))))</f>
      </c>
      <c r="O1945">
        <f>IF(OR(B1945="",C1945="",E1945=""),0,(IF(A1945=-1,H1945,0)-IF(OR(A1945=1,A1945=0),H1945,0)+IF(A1945=2,H1945,0))*IF(E1945="SGD",1,IF(E1945="USD",Settings!$B$22,IF(E1945="HKD",Settings!$B$23,1))))</f>
        <v>0</v>
      </c>
      <c r="P1945">
        <f>IF(OR(B1945="",C1945="",E1945=""),0,IF(A1945=2,H1945*IF(E1945="SGD",1,IF(E1945="USD",Settings!$B$22,IF(E1945="HKD",Settings!$B$23,1))),0))</f>
        <v>0</v>
      </c>
      <c r="Q1945" s="312">
        <f>IF(OR(J1945="",G1945=""),"",G1945+ROW()/1000000)</f>
      </c>
      <c r="R1945" s="247">
        <f>IF(Q1945="","",SUMIFS(Txn[Signed Units],Txn[Key],J1945,Txn[Transaction Order],"&lt;="&amp;Q1945))</f>
      </c>
    </row>
    <row r="1946" spans="10:18" ht="15" customHeight="1" x14ac:dyDescent="0.15">
      <c r="J1946" s="246">
        <f>IF(OR(B1946="",C1946="",E1946=""),"",B1946&amp;":"&amp;C1946&amp;":"&amp;E1946)</f>
      </c>
      <c r="K1946" s="247">
        <f>IF(A1946="","",A1946*D1946)</f>
      </c>
      <c r="L1946" s="246">
        <f>IF(A1946="","",IF(OR(A1946=1,A1946=0),H1946,0))</f>
      </c>
      <c r="M1946" s="246">
        <f>IF(A1946="","",IF(A1946=-1,H1946,0))</f>
      </c>
      <c r="N1946">
        <f>IF(J1946="","",IF(E1946="SGD",1,IF(E1946="USD",Settings!$B$22,IF(E1946="HKD",Settings!$B$23,1))))</f>
      </c>
      <c r="O1946">
        <f>IF(OR(B1946="",C1946="",E1946=""),0,(IF(A1946=-1,H1946,0)-IF(OR(A1946=1,A1946=0),H1946,0)+IF(A1946=2,H1946,0))*IF(E1946="SGD",1,IF(E1946="USD",Settings!$B$22,IF(E1946="HKD",Settings!$B$23,1))))</f>
        <v>0</v>
      </c>
      <c r="P1946">
        <f>IF(OR(B1946="",C1946="",E1946=""),0,IF(A1946=2,H1946*IF(E1946="SGD",1,IF(E1946="USD",Settings!$B$22,IF(E1946="HKD",Settings!$B$23,1))),0))</f>
        <v>0</v>
      </c>
      <c r="Q1946" s="312">
        <f>IF(OR(J1946="",G1946=""),"",G1946+ROW()/1000000)</f>
      </c>
      <c r="R1946" s="247">
        <f>IF(Q1946="","",SUMIFS(Txn[Signed Units],Txn[Key],J1946,Txn[Transaction Order],"&lt;="&amp;Q1946))</f>
      </c>
    </row>
    <row r="1947" spans="10:18" ht="15" customHeight="1" x14ac:dyDescent="0.15">
      <c r="J1947" s="246">
        <f>IF(OR(B1947="",C1947="",E1947=""),"",B1947&amp;":"&amp;C1947&amp;":"&amp;E1947)</f>
      </c>
      <c r="K1947" s="247">
        <f>IF(A1947="","",A1947*D1947)</f>
      </c>
      <c r="L1947" s="246">
        <f>IF(A1947="","",IF(OR(A1947=1,A1947=0),H1947,0))</f>
      </c>
      <c r="M1947" s="246">
        <f>IF(A1947="","",IF(A1947=-1,H1947,0))</f>
      </c>
      <c r="N1947">
        <f>IF(J1947="","",IF(E1947="SGD",1,IF(E1947="USD",Settings!$B$22,IF(E1947="HKD",Settings!$B$23,1))))</f>
      </c>
      <c r="O1947">
        <f>IF(OR(B1947="",C1947="",E1947=""),0,(IF(A1947=-1,H1947,0)-IF(OR(A1947=1,A1947=0),H1947,0)+IF(A1947=2,H1947,0))*IF(E1947="SGD",1,IF(E1947="USD",Settings!$B$22,IF(E1947="HKD",Settings!$B$23,1))))</f>
        <v>0</v>
      </c>
      <c r="P1947">
        <f>IF(OR(B1947="",C1947="",E1947=""),0,IF(A1947=2,H1947*IF(E1947="SGD",1,IF(E1947="USD",Settings!$B$22,IF(E1947="HKD",Settings!$B$23,1))),0))</f>
        <v>0</v>
      </c>
      <c r="Q1947" s="312">
        <f>IF(OR(J1947="",G1947=""),"",G1947+ROW()/1000000)</f>
      </c>
      <c r="R1947" s="247">
        <f>IF(Q1947="","",SUMIFS(Txn[Signed Units],Txn[Key],J1947,Txn[Transaction Order],"&lt;="&amp;Q1947))</f>
      </c>
    </row>
    <row r="1948" spans="10:18" ht="15" customHeight="1" x14ac:dyDescent="0.15">
      <c r="J1948" s="246">
        <f>IF(OR(B1948="",C1948="",E1948=""),"",B1948&amp;":"&amp;C1948&amp;":"&amp;E1948)</f>
      </c>
      <c r="K1948" s="247">
        <f>IF(A1948="","",A1948*D1948)</f>
      </c>
      <c r="L1948" s="246">
        <f>IF(A1948="","",IF(OR(A1948=1,A1948=0),H1948,0))</f>
      </c>
      <c r="M1948" s="246">
        <f>IF(A1948="","",IF(A1948=-1,H1948,0))</f>
      </c>
      <c r="N1948">
        <f>IF(J1948="","",IF(E1948="SGD",1,IF(E1948="USD",Settings!$B$22,IF(E1948="HKD",Settings!$B$23,1))))</f>
      </c>
      <c r="O1948">
        <f>IF(OR(B1948="",C1948="",E1948=""),0,(IF(A1948=-1,H1948,0)-IF(OR(A1948=1,A1948=0),H1948,0)+IF(A1948=2,H1948,0))*IF(E1948="SGD",1,IF(E1948="USD",Settings!$B$22,IF(E1948="HKD",Settings!$B$23,1))))</f>
        <v>0</v>
      </c>
      <c r="P1948">
        <f>IF(OR(B1948="",C1948="",E1948=""),0,IF(A1948=2,H1948*IF(E1948="SGD",1,IF(E1948="USD",Settings!$B$22,IF(E1948="HKD",Settings!$B$23,1))),0))</f>
        <v>0</v>
      </c>
      <c r="Q1948" s="312">
        <f>IF(OR(J1948="",G1948=""),"",G1948+ROW()/1000000)</f>
      </c>
      <c r="R1948" s="247">
        <f>IF(Q1948="","",SUMIFS(Txn[Signed Units],Txn[Key],J1948,Txn[Transaction Order],"&lt;="&amp;Q1948))</f>
      </c>
    </row>
    <row r="1949" spans="10:18" ht="15" customHeight="1" x14ac:dyDescent="0.15">
      <c r="J1949" s="246">
        <f>IF(OR(B1949="",C1949="",E1949=""),"",B1949&amp;":"&amp;C1949&amp;":"&amp;E1949)</f>
      </c>
      <c r="K1949" s="247">
        <f>IF(A1949="","",A1949*D1949)</f>
      </c>
      <c r="L1949" s="246">
        <f>IF(A1949="","",IF(OR(A1949=1,A1949=0),H1949,0))</f>
      </c>
      <c r="M1949" s="246">
        <f>IF(A1949="","",IF(A1949=-1,H1949,0))</f>
      </c>
      <c r="N1949">
        <f>IF(J1949="","",IF(E1949="SGD",1,IF(E1949="USD",Settings!$B$22,IF(E1949="HKD",Settings!$B$23,1))))</f>
      </c>
      <c r="O1949">
        <f>IF(OR(B1949="",C1949="",E1949=""),0,(IF(A1949=-1,H1949,0)-IF(OR(A1949=1,A1949=0),H1949,0)+IF(A1949=2,H1949,0))*IF(E1949="SGD",1,IF(E1949="USD",Settings!$B$22,IF(E1949="HKD",Settings!$B$23,1))))</f>
        <v>0</v>
      </c>
      <c r="P1949">
        <f>IF(OR(B1949="",C1949="",E1949=""),0,IF(A1949=2,H1949*IF(E1949="SGD",1,IF(E1949="USD",Settings!$B$22,IF(E1949="HKD",Settings!$B$23,1))),0))</f>
        <v>0</v>
      </c>
      <c r="Q1949" s="312">
        <f>IF(OR(J1949="",G1949=""),"",G1949+ROW()/1000000)</f>
      </c>
      <c r="R1949" s="247">
        <f>IF(Q1949="","",SUMIFS(Txn[Signed Units],Txn[Key],J1949,Txn[Transaction Order],"&lt;="&amp;Q1949))</f>
      </c>
    </row>
    <row r="1950" spans="10:18" ht="15" customHeight="1" x14ac:dyDescent="0.15">
      <c r="J1950" s="246">
        <f>IF(OR(B1950="",C1950="",E1950=""),"",B1950&amp;":"&amp;C1950&amp;":"&amp;E1950)</f>
      </c>
      <c r="K1950" s="247">
        <f>IF(A1950="","",A1950*D1950)</f>
      </c>
      <c r="L1950" s="246">
        <f>IF(A1950="","",IF(OR(A1950=1,A1950=0),H1950,0))</f>
      </c>
      <c r="M1950" s="246">
        <f>IF(A1950="","",IF(A1950=-1,H1950,0))</f>
      </c>
      <c r="N1950">
        <f>IF(J1950="","",IF(E1950="SGD",1,IF(E1950="USD",Settings!$B$22,IF(E1950="HKD",Settings!$B$23,1))))</f>
      </c>
      <c r="O1950">
        <f>IF(OR(B1950="",C1950="",E1950=""),0,(IF(A1950=-1,H1950,0)-IF(OR(A1950=1,A1950=0),H1950,0)+IF(A1950=2,H1950,0))*IF(E1950="SGD",1,IF(E1950="USD",Settings!$B$22,IF(E1950="HKD",Settings!$B$23,1))))</f>
        <v>0</v>
      </c>
      <c r="P1950">
        <f>IF(OR(B1950="",C1950="",E1950=""),0,IF(A1950=2,H1950*IF(E1950="SGD",1,IF(E1950="USD",Settings!$B$22,IF(E1950="HKD",Settings!$B$23,1))),0))</f>
        <v>0</v>
      </c>
      <c r="Q1950" s="312">
        <f>IF(OR(J1950="",G1950=""),"",G1950+ROW()/1000000)</f>
      </c>
      <c r="R1950" s="247">
        <f>IF(Q1950="","",SUMIFS(Txn[Signed Units],Txn[Key],J1950,Txn[Transaction Order],"&lt;="&amp;Q1950))</f>
      </c>
    </row>
    <row r="1951" spans="10:18" ht="15" customHeight="1" x14ac:dyDescent="0.15">
      <c r="J1951" s="246">
        <f>IF(OR(B1951="",C1951="",E1951=""),"",B1951&amp;":"&amp;C1951&amp;":"&amp;E1951)</f>
      </c>
      <c r="K1951" s="247">
        <f>IF(A1951="","",A1951*D1951)</f>
      </c>
      <c r="L1951" s="246">
        <f>IF(A1951="","",IF(OR(A1951=1,A1951=0),H1951,0))</f>
      </c>
      <c r="M1951" s="246">
        <f>IF(A1951="","",IF(A1951=-1,H1951,0))</f>
      </c>
      <c r="N1951">
        <f>IF(J1951="","",IF(E1951="SGD",1,IF(E1951="USD",Settings!$B$22,IF(E1951="HKD",Settings!$B$23,1))))</f>
      </c>
      <c r="O1951">
        <f>IF(OR(B1951="",C1951="",E1951=""),0,(IF(A1951=-1,H1951,0)-IF(OR(A1951=1,A1951=0),H1951,0)+IF(A1951=2,H1951,0))*IF(E1951="SGD",1,IF(E1951="USD",Settings!$B$22,IF(E1951="HKD",Settings!$B$23,1))))</f>
        <v>0</v>
      </c>
      <c r="P1951">
        <f>IF(OR(B1951="",C1951="",E1951=""),0,IF(A1951=2,H1951*IF(E1951="SGD",1,IF(E1951="USD",Settings!$B$22,IF(E1951="HKD",Settings!$B$23,1))),0))</f>
        <v>0</v>
      </c>
      <c r="Q1951" s="312">
        <f>IF(OR(J1951="",G1951=""),"",G1951+ROW()/1000000)</f>
      </c>
      <c r="R1951" s="247">
        <f>IF(Q1951="","",SUMIFS(Txn[Signed Units],Txn[Key],J1951,Txn[Transaction Order],"&lt;="&amp;Q1951))</f>
      </c>
    </row>
    <row r="1952" spans="10:18" ht="15" customHeight="1" x14ac:dyDescent="0.15">
      <c r="J1952" s="246">
        <f>IF(OR(B1952="",C1952="",E1952=""),"",B1952&amp;":"&amp;C1952&amp;":"&amp;E1952)</f>
      </c>
      <c r="K1952" s="247">
        <f>IF(A1952="","",A1952*D1952)</f>
      </c>
      <c r="L1952" s="246">
        <f>IF(A1952="","",IF(OR(A1952=1,A1952=0),H1952,0))</f>
      </c>
      <c r="M1952" s="246">
        <f>IF(A1952="","",IF(A1952=-1,H1952,0))</f>
      </c>
      <c r="N1952">
        <f>IF(J1952="","",IF(E1952="SGD",1,IF(E1952="USD",Settings!$B$22,IF(E1952="HKD",Settings!$B$23,1))))</f>
      </c>
      <c r="O1952">
        <f>IF(OR(B1952="",C1952="",E1952=""),0,(IF(A1952=-1,H1952,0)-IF(OR(A1952=1,A1952=0),H1952,0)+IF(A1952=2,H1952,0))*IF(E1952="SGD",1,IF(E1952="USD",Settings!$B$22,IF(E1952="HKD",Settings!$B$23,1))))</f>
        <v>0</v>
      </c>
      <c r="P1952">
        <f>IF(OR(B1952="",C1952="",E1952=""),0,IF(A1952=2,H1952*IF(E1952="SGD",1,IF(E1952="USD",Settings!$B$22,IF(E1952="HKD",Settings!$B$23,1))),0))</f>
        <v>0</v>
      </c>
      <c r="Q1952" s="312">
        <f>IF(OR(J1952="",G1952=""),"",G1952+ROW()/1000000)</f>
      </c>
      <c r="R1952" s="247">
        <f>IF(Q1952="","",SUMIFS(Txn[Signed Units],Txn[Key],J1952,Txn[Transaction Order],"&lt;="&amp;Q1952))</f>
      </c>
    </row>
    <row r="1953" spans="10:18" ht="15" customHeight="1" x14ac:dyDescent="0.15">
      <c r="J1953" s="246">
        <f>IF(OR(B1953="",C1953="",E1953=""),"",B1953&amp;":"&amp;C1953&amp;":"&amp;E1953)</f>
      </c>
      <c r="K1953" s="247">
        <f>IF(A1953="","",A1953*D1953)</f>
      </c>
      <c r="L1953" s="246">
        <f>IF(A1953="","",IF(OR(A1953=1,A1953=0),H1953,0))</f>
      </c>
      <c r="M1953" s="246">
        <f>IF(A1953="","",IF(A1953=-1,H1953,0))</f>
      </c>
      <c r="N1953">
        <f>IF(J1953="","",IF(E1953="SGD",1,IF(E1953="USD",Settings!$B$22,IF(E1953="HKD",Settings!$B$23,1))))</f>
      </c>
      <c r="O1953">
        <f>IF(OR(B1953="",C1953="",E1953=""),0,(IF(A1953=-1,H1953,0)-IF(OR(A1953=1,A1953=0),H1953,0)+IF(A1953=2,H1953,0))*IF(E1953="SGD",1,IF(E1953="USD",Settings!$B$22,IF(E1953="HKD",Settings!$B$23,1))))</f>
        <v>0</v>
      </c>
      <c r="P1953">
        <f>IF(OR(B1953="",C1953="",E1953=""),0,IF(A1953=2,H1953*IF(E1953="SGD",1,IF(E1953="USD",Settings!$B$22,IF(E1953="HKD",Settings!$B$23,1))),0))</f>
        <v>0</v>
      </c>
      <c r="Q1953" s="312">
        <f>IF(OR(J1953="",G1953=""),"",G1953+ROW()/1000000)</f>
      </c>
      <c r="R1953" s="247">
        <f>IF(Q1953="","",SUMIFS(Txn[Signed Units],Txn[Key],J1953,Txn[Transaction Order],"&lt;="&amp;Q1953))</f>
      </c>
    </row>
    <row r="1954" spans="10:18" ht="15" customHeight="1" x14ac:dyDescent="0.15">
      <c r="J1954" s="246">
        <f>IF(OR(B1954="",C1954="",E1954=""),"",B1954&amp;":"&amp;C1954&amp;":"&amp;E1954)</f>
      </c>
      <c r="K1954" s="247">
        <f>IF(A1954="","",A1954*D1954)</f>
      </c>
      <c r="L1954" s="246">
        <f>IF(A1954="","",IF(OR(A1954=1,A1954=0),H1954,0))</f>
      </c>
      <c r="M1954" s="246">
        <f>IF(A1954="","",IF(A1954=-1,H1954,0))</f>
      </c>
      <c r="N1954">
        <f>IF(J1954="","",IF(E1954="SGD",1,IF(E1954="USD",Settings!$B$22,IF(E1954="HKD",Settings!$B$23,1))))</f>
      </c>
      <c r="O1954">
        <f>IF(OR(B1954="",C1954="",E1954=""),0,(IF(A1954=-1,H1954,0)-IF(OR(A1954=1,A1954=0),H1954,0)+IF(A1954=2,H1954,0))*IF(E1954="SGD",1,IF(E1954="USD",Settings!$B$22,IF(E1954="HKD",Settings!$B$23,1))))</f>
        <v>0</v>
      </c>
      <c r="P1954">
        <f>IF(OR(B1954="",C1954="",E1954=""),0,IF(A1954=2,H1954*IF(E1954="SGD",1,IF(E1954="USD",Settings!$B$22,IF(E1954="HKD",Settings!$B$23,1))),0))</f>
        <v>0</v>
      </c>
      <c r="Q1954" s="312">
        <f>IF(OR(J1954="",G1954=""),"",G1954+ROW()/1000000)</f>
      </c>
      <c r="R1954" s="247">
        <f>IF(Q1954="","",SUMIFS(Txn[Signed Units],Txn[Key],J1954,Txn[Transaction Order],"&lt;="&amp;Q1954))</f>
      </c>
    </row>
    <row r="1955" spans="10:18" ht="15" customHeight="1" x14ac:dyDescent="0.15">
      <c r="J1955" s="246">
        <f>IF(OR(B1955="",C1955="",E1955=""),"",B1955&amp;":"&amp;C1955&amp;":"&amp;E1955)</f>
      </c>
      <c r="K1955" s="247">
        <f>IF(A1955="","",A1955*D1955)</f>
      </c>
      <c r="L1955" s="246">
        <f>IF(A1955="","",IF(OR(A1955=1,A1955=0),H1955,0))</f>
      </c>
      <c r="M1955" s="246">
        <f>IF(A1955="","",IF(A1955=-1,H1955,0))</f>
      </c>
      <c r="N1955">
        <f>IF(J1955="","",IF(E1955="SGD",1,IF(E1955="USD",Settings!$B$22,IF(E1955="HKD",Settings!$B$23,1))))</f>
      </c>
      <c r="O1955">
        <f>IF(OR(B1955="",C1955="",E1955=""),0,(IF(A1955=-1,H1955,0)-IF(OR(A1955=1,A1955=0),H1955,0)+IF(A1955=2,H1955,0))*IF(E1955="SGD",1,IF(E1955="USD",Settings!$B$22,IF(E1955="HKD",Settings!$B$23,1))))</f>
        <v>0</v>
      </c>
      <c r="P1955">
        <f>IF(OR(B1955="",C1955="",E1955=""),0,IF(A1955=2,H1955*IF(E1955="SGD",1,IF(E1955="USD",Settings!$B$22,IF(E1955="HKD",Settings!$B$23,1))),0))</f>
        <v>0</v>
      </c>
      <c r="Q1955" s="312">
        <f>IF(OR(J1955="",G1955=""),"",G1955+ROW()/1000000)</f>
      </c>
      <c r="R1955" s="247">
        <f>IF(Q1955="","",SUMIFS(Txn[Signed Units],Txn[Key],J1955,Txn[Transaction Order],"&lt;="&amp;Q1955))</f>
      </c>
    </row>
    <row r="1956" spans="10:18" ht="15" customHeight="1" x14ac:dyDescent="0.15">
      <c r="J1956" s="246">
        <f>IF(OR(B1956="",C1956="",E1956=""),"",B1956&amp;":"&amp;C1956&amp;":"&amp;E1956)</f>
      </c>
      <c r="K1956" s="247">
        <f>IF(A1956="","",A1956*D1956)</f>
      </c>
      <c r="L1956" s="246">
        <f>IF(A1956="","",IF(OR(A1956=1,A1956=0),H1956,0))</f>
      </c>
      <c r="M1956" s="246">
        <f>IF(A1956="","",IF(A1956=-1,H1956,0))</f>
      </c>
      <c r="N1956">
        <f>IF(J1956="","",IF(E1956="SGD",1,IF(E1956="USD",Settings!$B$22,IF(E1956="HKD",Settings!$B$23,1))))</f>
      </c>
      <c r="O1956">
        <f>IF(OR(B1956="",C1956="",E1956=""),0,(IF(A1956=-1,H1956,0)-IF(OR(A1956=1,A1956=0),H1956,0)+IF(A1956=2,H1956,0))*IF(E1956="SGD",1,IF(E1956="USD",Settings!$B$22,IF(E1956="HKD",Settings!$B$23,1))))</f>
        <v>0</v>
      </c>
      <c r="P1956">
        <f>IF(OR(B1956="",C1956="",E1956=""),0,IF(A1956=2,H1956*IF(E1956="SGD",1,IF(E1956="USD",Settings!$B$22,IF(E1956="HKD",Settings!$B$23,1))),0))</f>
        <v>0</v>
      </c>
      <c r="Q1956" s="312">
        <f>IF(OR(J1956="",G1956=""),"",G1956+ROW()/1000000)</f>
      </c>
      <c r="R1956" s="247">
        <f>IF(Q1956="","",SUMIFS(Txn[Signed Units],Txn[Key],J1956,Txn[Transaction Order],"&lt;="&amp;Q1956))</f>
      </c>
    </row>
    <row r="1957" spans="10:18" ht="15" customHeight="1" x14ac:dyDescent="0.15">
      <c r="J1957" s="246">
        <f>IF(OR(B1957="",C1957="",E1957=""),"",B1957&amp;":"&amp;C1957&amp;":"&amp;E1957)</f>
      </c>
      <c r="K1957" s="247">
        <f>IF(A1957="","",A1957*D1957)</f>
      </c>
      <c r="L1957" s="246">
        <f>IF(A1957="","",IF(OR(A1957=1,A1957=0),H1957,0))</f>
      </c>
      <c r="M1957" s="246">
        <f>IF(A1957="","",IF(A1957=-1,H1957,0))</f>
      </c>
      <c r="N1957">
        <f>IF(J1957="","",IF(E1957="SGD",1,IF(E1957="USD",Settings!$B$22,IF(E1957="HKD",Settings!$B$23,1))))</f>
      </c>
      <c r="O1957">
        <f>IF(OR(B1957="",C1957="",E1957=""),0,(IF(A1957=-1,H1957,0)-IF(OR(A1957=1,A1957=0),H1957,0)+IF(A1957=2,H1957,0))*IF(E1957="SGD",1,IF(E1957="USD",Settings!$B$22,IF(E1957="HKD",Settings!$B$23,1))))</f>
        <v>0</v>
      </c>
      <c r="P1957">
        <f>IF(OR(B1957="",C1957="",E1957=""),0,IF(A1957=2,H1957*IF(E1957="SGD",1,IF(E1957="USD",Settings!$B$22,IF(E1957="HKD",Settings!$B$23,1))),0))</f>
        <v>0</v>
      </c>
      <c r="Q1957" s="312">
        <f>IF(OR(J1957="",G1957=""),"",G1957+ROW()/1000000)</f>
      </c>
      <c r="R1957" s="247">
        <f>IF(Q1957="","",SUMIFS(Txn[Signed Units],Txn[Key],J1957,Txn[Transaction Order],"&lt;="&amp;Q1957))</f>
      </c>
    </row>
    <row r="1958" spans="10:18" ht="15" customHeight="1" x14ac:dyDescent="0.15">
      <c r="J1958" s="246">
        <f>IF(OR(B1958="",C1958="",E1958=""),"",B1958&amp;":"&amp;C1958&amp;":"&amp;E1958)</f>
      </c>
      <c r="K1958" s="247">
        <f>IF(A1958="","",A1958*D1958)</f>
      </c>
      <c r="L1958" s="246">
        <f>IF(A1958="","",IF(OR(A1958=1,A1958=0),H1958,0))</f>
      </c>
      <c r="M1958" s="246">
        <f>IF(A1958="","",IF(A1958=-1,H1958,0))</f>
      </c>
      <c r="N1958">
        <f>IF(J1958="","",IF(E1958="SGD",1,IF(E1958="USD",Settings!$B$22,IF(E1958="HKD",Settings!$B$23,1))))</f>
      </c>
      <c r="O1958">
        <f>IF(OR(B1958="",C1958="",E1958=""),0,(IF(A1958=-1,H1958,0)-IF(OR(A1958=1,A1958=0),H1958,0)+IF(A1958=2,H1958,0))*IF(E1958="SGD",1,IF(E1958="USD",Settings!$B$22,IF(E1958="HKD",Settings!$B$23,1))))</f>
        <v>0</v>
      </c>
      <c r="P1958">
        <f>IF(OR(B1958="",C1958="",E1958=""),0,IF(A1958=2,H1958*IF(E1958="SGD",1,IF(E1958="USD",Settings!$B$22,IF(E1958="HKD",Settings!$B$23,1))),0))</f>
        <v>0</v>
      </c>
      <c r="Q1958" s="312">
        <f>IF(OR(J1958="",G1958=""),"",G1958+ROW()/1000000)</f>
      </c>
      <c r="R1958" s="247">
        <f>IF(Q1958="","",SUMIFS(Txn[Signed Units],Txn[Key],J1958,Txn[Transaction Order],"&lt;="&amp;Q1958))</f>
      </c>
    </row>
    <row r="1959" spans="10:18" ht="15" customHeight="1" x14ac:dyDescent="0.15">
      <c r="J1959" s="246">
        <f>IF(OR(B1959="",C1959="",E1959=""),"",B1959&amp;":"&amp;C1959&amp;":"&amp;E1959)</f>
      </c>
      <c r="K1959" s="247">
        <f>IF(A1959="","",A1959*D1959)</f>
      </c>
      <c r="L1959" s="246">
        <f>IF(A1959="","",IF(OR(A1959=1,A1959=0),H1959,0))</f>
      </c>
      <c r="M1959" s="246">
        <f>IF(A1959="","",IF(A1959=-1,H1959,0))</f>
      </c>
      <c r="N1959">
        <f>IF(J1959="","",IF(E1959="SGD",1,IF(E1959="USD",Settings!$B$22,IF(E1959="HKD",Settings!$B$23,1))))</f>
      </c>
      <c r="O1959">
        <f>IF(OR(B1959="",C1959="",E1959=""),0,(IF(A1959=-1,H1959,0)-IF(OR(A1959=1,A1959=0),H1959,0)+IF(A1959=2,H1959,0))*IF(E1959="SGD",1,IF(E1959="USD",Settings!$B$22,IF(E1959="HKD",Settings!$B$23,1))))</f>
        <v>0</v>
      </c>
      <c r="P1959">
        <f>IF(OR(B1959="",C1959="",E1959=""),0,IF(A1959=2,H1959*IF(E1959="SGD",1,IF(E1959="USD",Settings!$B$22,IF(E1959="HKD",Settings!$B$23,1))),0))</f>
        <v>0</v>
      </c>
      <c r="Q1959" s="312">
        <f>IF(OR(J1959="",G1959=""),"",G1959+ROW()/1000000)</f>
      </c>
      <c r="R1959" s="247">
        <f>IF(Q1959="","",SUMIFS(Txn[Signed Units],Txn[Key],J1959,Txn[Transaction Order],"&lt;="&amp;Q1959))</f>
      </c>
    </row>
    <row r="1960" spans="10:18" ht="15" customHeight="1" x14ac:dyDescent="0.15">
      <c r="J1960" s="246">
        <f>IF(OR(B1960="",C1960="",E1960=""),"",B1960&amp;":"&amp;C1960&amp;":"&amp;E1960)</f>
      </c>
      <c r="K1960" s="247">
        <f>IF(A1960="","",A1960*D1960)</f>
      </c>
      <c r="L1960" s="246">
        <f>IF(A1960="","",IF(OR(A1960=1,A1960=0),H1960,0))</f>
      </c>
      <c r="M1960" s="246">
        <f>IF(A1960="","",IF(A1960=-1,H1960,0))</f>
      </c>
      <c r="N1960">
        <f>IF(J1960="","",IF(E1960="SGD",1,IF(E1960="USD",Settings!$B$22,IF(E1960="HKD",Settings!$B$23,1))))</f>
      </c>
      <c r="O1960">
        <f>IF(OR(B1960="",C1960="",E1960=""),0,(IF(A1960=-1,H1960,0)-IF(OR(A1960=1,A1960=0),H1960,0)+IF(A1960=2,H1960,0))*IF(E1960="SGD",1,IF(E1960="USD",Settings!$B$22,IF(E1960="HKD",Settings!$B$23,1))))</f>
        <v>0</v>
      </c>
      <c r="P1960">
        <f>IF(OR(B1960="",C1960="",E1960=""),0,IF(A1960=2,H1960*IF(E1960="SGD",1,IF(E1960="USD",Settings!$B$22,IF(E1960="HKD",Settings!$B$23,1))),0))</f>
        <v>0</v>
      </c>
      <c r="Q1960" s="312">
        <f>IF(OR(J1960="",G1960=""),"",G1960+ROW()/1000000)</f>
      </c>
      <c r="R1960" s="247">
        <f>IF(Q1960="","",SUMIFS(Txn[Signed Units],Txn[Key],J1960,Txn[Transaction Order],"&lt;="&amp;Q1960))</f>
      </c>
    </row>
    <row r="1961" spans="10:18" ht="15" customHeight="1" x14ac:dyDescent="0.15">
      <c r="J1961" s="246">
        <f>IF(OR(B1961="",C1961="",E1961=""),"",B1961&amp;":"&amp;C1961&amp;":"&amp;E1961)</f>
      </c>
      <c r="K1961" s="247">
        <f>IF(A1961="","",A1961*D1961)</f>
      </c>
      <c r="L1961" s="246">
        <f>IF(A1961="","",IF(OR(A1961=1,A1961=0),H1961,0))</f>
      </c>
      <c r="M1961" s="246">
        <f>IF(A1961="","",IF(A1961=-1,H1961,0))</f>
      </c>
      <c r="N1961">
        <f>IF(J1961="","",IF(E1961="SGD",1,IF(E1961="USD",Settings!$B$22,IF(E1961="HKD",Settings!$B$23,1))))</f>
      </c>
      <c r="O1961">
        <f>IF(OR(B1961="",C1961="",E1961=""),0,(IF(A1961=-1,H1961,0)-IF(OR(A1961=1,A1961=0),H1961,0)+IF(A1961=2,H1961,0))*IF(E1961="SGD",1,IF(E1961="USD",Settings!$B$22,IF(E1961="HKD",Settings!$B$23,1))))</f>
        <v>0</v>
      </c>
      <c r="P1961">
        <f>IF(OR(B1961="",C1961="",E1961=""),0,IF(A1961=2,H1961*IF(E1961="SGD",1,IF(E1961="USD",Settings!$B$22,IF(E1961="HKD",Settings!$B$23,1))),0))</f>
        <v>0</v>
      </c>
      <c r="Q1961" s="312">
        <f>IF(OR(J1961="",G1961=""),"",G1961+ROW()/1000000)</f>
      </c>
      <c r="R1961" s="247">
        <f>IF(Q1961="","",SUMIFS(Txn[Signed Units],Txn[Key],J1961,Txn[Transaction Order],"&lt;="&amp;Q1961))</f>
      </c>
    </row>
    <row r="1962" spans="10:18" ht="15" customHeight="1" x14ac:dyDescent="0.15">
      <c r="J1962" s="246">
        <f>IF(OR(B1962="",C1962="",E1962=""),"",B1962&amp;":"&amp;C1962&amp;":"&amp;E1962)</f>
      </c>
      <c r="K1962" s="247">
        <f>IF(A1962="","",A1962*D1962)</f>
      </c>
      <c r="L1962" s="246">
        <f>IF(A1962="","",IF(OR(A1962=1,A1962=0),H1962,0))</f>
      </c>
      <c r="M1962" s="246">
        <f>IF(A1962="","",IF(A1962=-1,H1962,0))</f>
      </c>
      <c r="N1962">
        <f>IF(J1962="","",IF(E1962="SGD",1,IF(E1962="USD",Settings!$B$22,IF(E1962="HKD",Settings!$B$23,1))))</f>
      </c>
      <c r="O1962">
        <f>IF(OR(B1962="",C1962="",E1962=""),0,(IF(A1962=-1,H1962,0)-IF(OR(A1962=1,A1962=0),H1962,0)+IF(A1962=2,H1962,0))*IF(E1962="SGD",1,IF(E1962="USD",Settings!$B$22,IF(E1962="HKD",Settings!$B$23,1))))</f>
        <v>0</v>
      </c>
      <c r="P1962">
        <f>IF(OR(B1962="",C1962="",E1962=""),0,IF(A1962=2,H1962*IF(E1962="SGD",1,IF(E1962="USD",Settings!$B$22,IF(E1962="HKD",Settings!$B$23,1))),0))</f>
        <v>0</v>
      </c>
      <c r="Q1962" s="312">
        <f>IF(OR(J1962="",G1962=""),"",G1962+ROW()/1000000)</f>
      </c>
      <c r="R1962" s="247">
        <f>IF(Q1962="","",SUMIFS(Txn[Signed Units],Txn[Key],J1962,Txn[Transaction Order],"&lt;="&amp;Q1962))</f>
      </c>
    </row>
    <row r="1963" spans="10:18" ht="15" customHeight="1" x14ac:dyDescent="0.15">
      <c r="J1963" s="246">
        <f>IF(OR(B1963="",C1963="",E1963=""),"",B1963&amp;":"&amp;C1963&amp;":"&amp;E1963)</f>
      </c>
      <c r="K1963" s="247">
        <f>IF(A1963="","",A1963*D1963)</f>
      </c>
      <c r="L1963" s="246">
        <f>IF(A1963="","",IF(OR(A1963=1,A1963=0),H1963,0))</f>
      </c>
      <c r="M1963" s="246">
        <f>IF(A1963="","",IF(A1963=-1,H1963,0))</f>
      </c>
      <c r="N1963">
        <f>IF(J1963="","",IF(E1963="SGD",1,IF(E1963="USD",Settings!$B$22,IF(E1963="HKD",Settings!$B$23,1))))</f>
      </c>
      <c r="O1963">
        <f>IF(OR(B1963="",C1963="",E1963=""),0,(IF(A1963=-1,H1963,0)-IF(OR(A1963=1,A1963=0),H1963,0)+IF(A1963=2,H1963,0))*IF(E1963="SGD",1,IF(E1963="USD",Settings!$B$22,IF(E1963="HKD",Settings!$B$23,1))))</f>
        <v>0</v>
      </c>
      <c r="P1963">
        <f>IF(OR(B1963="",C1963="",E1963=""),0,IF(A1963=2,H1963*IF(E1963="SGD",1,IF(E1963="USD",Settings!$B$22,IF(E1963="HKD",Settings!$B$23,1))),0))</f>
        <v>0</v>
      </c>
      <c r="Q1963" s="312">
        <f>IF(OR(J1963="",G1963=""),"",G1963+ROW()/1000000)</f>
      </c>
      <c r="R1963" s="247">
        <f>IF(Q1963="","",SUMIFS(Txn[Signed Units],Txn[Key],J1963,Txn[Transaction Order],"&lt;="&amp;Q1963))</f>
      </c>
    </row>
    <row r="1964" spans="10:18" ht="15" customHeight="1" x14ac:dyDescent="0.15">
      <c r="J1964" s="246">
        <f>IF(OR(B1964="",C1964="",E1964=""),"",B1964&amp;":"&amp;C1964&amp;":"&amp;E1964)</f>
      </c>
      <c r="K1964" s="247">
        <f>IF(A1964="","",A1964*D1964)</f>
      </c>
      <c r="L1964" s="246">
        <f>IF(A1964="","",IF(OR(A1964=1,A1964=0),H1964,0))</f>
      </c>
      <c r="M1964" s="246">
        <f>IF(A1964="","",IF(A1964=-1,H1964,0))</f>
      </c>
      <c r="N1964">
        <f>IF(J1964="","",IF(E1964="SGD",1,IF(E1964="USD",Settings!$B$22,IF(E1964="HKD",Settings!$B$23,1))))</f>
      </c>
      <c r="O1964">
        <f>IF(OR(B1964="",C1964="",E1964=""),0,(IF(A1964=-1,H1964,0)-IF(OR(A1964=1,A1964=0),H1964,0)+IF(A1964=2,H1964,0))*IF(E1964="SGD",1,IF(E1964="USD",Settings!$B$22,IF(E1964="HKD",Settings!$B$23,1))))</f>
        <v>0</v>
      </c>
      <c r="P1964">
        <f>IF(OR(B1964="",C1964="",E1964=""),0,IF(A1964=2,H1964*IF(E1964="SGD",1,IF(E1964="USD",Settings!$B$22,IF(E1964="HKD",Settings!$B$23,1))),0))</f>
        <v>0</v>
      </c>
      <c r="Q1964" s="312">
        <f>IF(OR(J1964="",G1964=""),"",G1964+ROW()/1000000)</f>
      </c>
      <c r="R1964" s="247">
        <f>IF(Q1964="","",SUMIFS(Txn[Signed Units],Txn[Key],J1964,Txn[Transaction Order],"&lt;="&amp;Q1964))</f>
      </c>
    </row>
    <row r="1965" spans="10:18" ht="15" customHeight="1" x14ac:dyDescent="0.15">
      <c r="J1965" s="246">
        <f>IF(OR(B1965="",C1965="",E1965=""),"",B1965&amp;":"&amp;C1965&amp;":"&amp;E1965)</f>
      </c>
      <c r="K1965" s="247">
        <f>IF(A1965="","",A1965*D1965)</f>
      </c>
      <c r="L1965" s="246">
        <f>IF(A1965="","",IF(OR(A1965=1,A1965=0),H1965,0))</f>
      </c>
      <c r="M1965" s="246">
        <f>IF(A1965="","",IF(A1965=-1,H1965,0))</f>
      </c>
      <c r="N1965">
        <f>IF(J1965="","",IF(E1965="SGD",1,IF(E1965="USD",Settings!$B$22,IF(E1965="HKD",Settings!$B$23,1))))</f>
      </c>
      <c r="O1965">
        <f>IF(OR(B1965="",C1965="",E1965=""),0,(IF(A1965=-1,H1965,0)-IF(OR(A1965=1,A1965=0),H1965,0)+IF(A1965=2,H1965,0))*IF(E1965="SGD",1,IF(E1965="USD",Settings!$B$22,IF(E1965="HKD",Settings!$B$23,1))))</f>
        <v>0</v>
      </c>
      <c r="P1965">
        <f>IF(OR(B1965="",C1965="",E1965=""),0,IF(A1965=2,H1965*IF(E1965="SGD",1,IF(E1965="USD",Settings!$B$22,IF(E1965="HKD",Settings!$B$23,1))),0))</f>
        <v>0</v>
      </c>
      <c r="Q1965" s="312">
        <f>IF(OR(J1965="",G1965=""),"",G1965+ROW()/1000000)</f>
      </c>
      <c r="R1965" s="247">
        <f>IF(Q1965="","",SUMIFS(Txn[Signed Units],Txn[Key],J1965,Txn[Transaction Order],"&lt;="&amp;Q1965))</f>
      </c>
    </row>
    <row r="1966" spans="10:18" ht="15" customHeight="1" x14ac:dyDescent="0.15">
      <c r="J1966" s="246">
        <f>IF(OR(B1966="",C1966="",E1966=""),"",B1966&amp;":"&amp;C1966&amp;":"&amp;E1966)</f>
      </c>
      <c r="K1966" s="247">
        <f>IF(A1966="","",A1966*D1966)</f>
      </c>
      <c r="L1966" s="246">
        <f>IF(A1966="","",IF(OR(A1966=1,A1966=0),H1966,0))</f>
      </c>
      <c r="M1966" s="246">
        <f>IF(A1966="","",IF(A1966=-1,H1966,0))</f>
      </c>
      <c r="N1966">
        <f>IF(J1966="","",IF(E1966="SGD",1,IF(E1966="USD",Settings!$B$22,IF(E1966="HKD",Settings!$B$23,1))))</f>
      </c>
      <c r="O1966">
        <f>IF(OR(B1966="",C1966="",E1966=""),0,(IF(A1966=-1,H1966,0)-IF(OR(A1966=1,A1966=0),H1966,0)+IF(A1966=2,H1966,0))*IF(E1966="SGD",1,IF(E1966="USD",Settings!$B$22,IF(E1966="HKD",Settings!$B$23,1))))</f>
        <v>0</v>
      </c>
      <c r="P1966">
        <f>IF(OR(B1966="",C1966="",E1966=""),0,IF(A1966=2,H1966*IF(E1966="SGD",1,IF(E1966="USD",Settings!$B$22,IF(E1966="HKD",Settings!$B$23,1))),0))</f>
        <v>0</v>
      </c>
      <c r="Q1966" s="312">
        <f>IF(OR(J1966="",G1966=""),"",G1966+ROW()/1000000)</f>
      </c>
      <c r="R1966" s="247">
        <f>IF(Q1966="","",SUMIFS(Txn[Signed Units],Txn[Key],J1966,Txn[Transaction Order],"&lt;="&amp;Q1966))</f>
      </c>
    </row>
    <row r="1967" spans="10:18" ht="15" customHeight="1" x14ac:dyDescent="0.15">
      <c r="J1967" s="246">
        <f>IF(OR(B1967="",C1967="",E1967=""),"",B1967&amp;":"&amp;C1967&amp;":"&amp;E1967)</f>
      </c>
      <c r="K1967" s="247">
        <f>IF(A1967="","",A1967*D1967)</f>
      </c>
      <c r="L1967" s="246">
        <f>IF(A1967="","",IF(OR(A1967=1,A1967=0),H1967,0))</f>
      </c>
      <c r="M1967" s="246">
        <f>IF(A1967="","",IF(A1967=-1,H1967,0))</f>
      </c>
      <c r="N1967">
        <f>IF(J1967="","",IF(E1967="SGD",1,IF(E1967="USD",Settings!$B$22,IF(E1967="HKD",Settings!$B$23,1))))</f>
      </c>
      <c r="O1967">
        <f>IF(OR(B1967="",C1967="",E1967=""),0,(IF(A1967=-1,H1967,0)-IF(OR(A1967=1,A1967=0),H1967,0)+IF(A1967=2,H1967,0))*IF(E1967="SGD",1,IF(E1967="USD",Settings!$B$22,IF(E1967="HKD",Settings!$B$23,1))))</f>
        <v>0</v>
      </c>
      <c r="P1967">
        <f>IF(OR(B1967="",C1967="",E1967=""),0,IF(A1967=2,H1967*IF(E1967="SGD",1,IF(E1967="USD",Settings!$B$22,IF(E1967="HKD",Settings!$B$23,1))),0))</f>
        <v>0</v>
      </c>
      <c r="Q1967" s="312">
        <f>IF(OR(J1967="",G1967=""),"",G1967+ROW()/1000000)</f>
      </c>
      <c r="R1967" s="247">
        <f>IF(Q1967="","",SUMIFS(Txn[Signed Units],Txn[Key],J1967,Txn[Transaction Order],"&lt;="&amp;Q1967))</f>
      </c>
    </row>
    <row r="1968" spans="10:18" ht="15" customHeight="1" x14ac:dyDescent="0.15">
      <c r="J1968" s="246">
        <f>IF(OR(B1968="",C1968="",E1968=""),"",B1968&amp;":"&amp;C1968&amp;":"&amp;E1968)</f>
      </c>
      <c r="K1968" s="247">
        <f>IF(A1968="","",A1968*D1968)</f>
      </c>
      <c r="L1968" s="246">
        <f>IF(A1968="","",IF(OR(A1968=1,A1968=0),H1968,0))</f>
      </c>
      <c r="M1968" s="246">
        <f>IF(A1968="","",IF(A1968=-1,H1968,0))</f>
      </c>
      <c r="N1968">
        <f>IF(J1968="","",IF(E1968="SGD",1,IF(E1968="USD",Settings!$B$22,IF(E1968="HKD",Settings!$B$23,1))))</f>
      </c>
      <c r="O1968">
        <f>IF(OR(B1968="",C1968="",E1968=""),0,(IF(A1968=-1,H1968,0)-IF(OR(A1968=1,A1968=0),H1968,0)+IF(A1968=2,H1968,0))*IF(E1968="SGD",1,IF(E1968="USD",Settings!$B$22,IF(E1968="HKD",Settings!$B$23,1))))</f>
        <v>0</v>
      </c>
      <c r="P1968">
        <f>IF(OR(B1968="",C1968="",E1968=""),0,IF(A1968=2,H1968*IF(E1968="SGD",1,IF(E1968="USD",Settings!$B$22,IF(E1968="HKD",Settings!$B$23,1))),0))</f>
        <v>0</v>
      </c>
      <c r="Q1968" s="312">
        <f>IF(OR(J1968="",G1968=""),"",G1968+ROW()/1000000)</f>
      </c>
      <c r="R1968" s="247">
        <f>IF(Q1968="","",SUMIFS(Txn[Signed Units],Txn[Key],J1968,Txn[Transaction Order],"&lt;="&amp;Q1968))</f>
      </c>
    </row>
    <row r="1969" spans="10:18" ht="15" customHeight="1" x14ac:dyDescent="0.15">
      <c r="J1969" s="246">
        <f>IF(OR(B1969="",C1969="",E1969=""),"",B1969&amp;":"&amp;C1969&amp;":"&amp;E1969)</f>
      </c>
      <c r="K1969" s="247">
        <f>IF(A1969="","",A1969*D1969)</f>
      </c>
      <c r="L1969" s="246">
        <f>IF(A1969="","",IF(OR(A1969=1,A1969=0),H1969,0))</f>
      </c>
      <c r="M1969" s="246">
        <f>IF(A1969="","",IF(A1969=-1,H1969,0))</f>
      </c>
      <c r="N1969">
        <f>IF(J1969="","",IF(E1969="SGD",1,IF(E1969="USD",Settings!$B$22,IF(E1969="HKD",Settings!$B$23,1))))</f>
      </c>
      <c r="O1969">
        <f>IF(OR(B1969="",C1969="",E1969=""),0,(IF(A1969=-1,H1969,0)-IF(OR(A1969=1,A1969=0),H1969,0)+IF(A1969=2,H1969,0))*IF(E1969="SGD",1,IF(E1969="USD",Settings!$B$22,IF(E1969="HKD",Settings!$B$23,1))))</f>
        <v>0</v>
      </c>
      <c r="P1969">
        <f>IF(OR(B1969="",C1969="",E1969=""),0,IF(A1969=2,H1969*IF(E1969="SGD",1,IF(E1969="USD",Settings!$B$22,IF(E1969="HKD",Settings!$B$23,1))),0))</f>
        <v>0</v>
      </c>
      <c r="Q1969" s="312">
        <f>IF(OR(J1969="",G1969=""),"",G1969+ROW()/1000000)</f>
      </c>
      <c r="R1969" s="247">
        <f>IF(Q1969="","",SUMIFS(Txn[Signed Units],Txn[Key],J1969,Txn[Transaction Order],"&lt;="&amp;Q1969))</f>
      </c>
    </row>
    <row r="1970" spans="10:18" ht="15" customHeight="1" x14ac:dyDescent="0.15">
      <c r="J1970" s="246">
        <f>IF(OR(B1970="",C1970="",E1970=""),"",B1970&amp;":"&amp;C1970&amp;":"&amp;E1970)</f>
      </c>
      <c r="K1970" s="247">
        <f>IF(A1970="","",A1970*D1970)</f>
      </c>
      <c r="L1970" s="246">
        <f>IF(A1970="","",IF(OR(A1970=1,A1970=0),H1970,0))</f>
      </c>
      <c r="M1970" s="246">
        <f>IF(A1970="","",IF(A1970=-1,H1970,0))</f>
      </c>
      <c r="N1970">
        <f>IF(J1970="","",IF(E1970="SGD",1,IF(E1970="USD",Settings!$B$22,IF(E1970="HKD",Settings!$B$23,1))))</f>
      </c>
      <c r="O1970">
        <f>IF(OR(B1970="",C1970="",E1970=""),0,(IF(A1970=-1,H1970,0)-IF(OR(A1970=1,A1970=0),H1970,0)+IF(A1970=2,H1970,0))*IF(E1970="SGD",1,IF(E1970="USD",Settings!$B$22,IF(E1970="HKD",Settings!$B$23,1))))</f>
        <v>0</v>
      </c>
      <c r="P1970">
        <f>IF(OR(B1970="",C1970="",E1970=""),0,IF(A1970=2,H1970*IF(E1970="SGD",1,IF(E1970="USD",Settings!$B$22,IF(E1970="HKD",Settings!$B$23,1))),0))</f>
        <v>0</v>
      </c>
      <c r="Q1970" s="312">
        <f>IF(OR(J1970="",G1970=""),"",G1970+ROW()/1000000)</f>
      </c>
      <c r="R1970" s="247">
        <f>IF(Q1970="","",SUMIFS(Txn[Signed Units],Txn[Key],J1970,Txn[Transaction Order],"&lt;="&amp;Q1970))</f>
      </c>
    </row>
    <row r="1971" spans="10:18" ht="15" customHeight="1" x14ac:dyDescent="0.15">
      <c r="J1971" s="246">
        <f>IF(OR(B1971="",C1971="",E1971=""),"",B1971&amp;":"&amp;C1971&amp;":"&amp;E1971)</f>
      </c>
      <c r="K1971" s="247">
        <f>IF(A1971="","",A1971*D1971)</f>
      </c>
      <c r="L1971" s="246">
        <f>IF(A1971="","",IF(OR(A1971=1,A1971=0),H1971,0))</f>
      </c>
      <c r="M1971" s="246">
        <f>IF(A1971="","",IF(A1971=-1,H1971,0))</f>
      </c>
      <c r="N1971">
        <f>IF(J1971="","",IF(E1971="SGD",1,IF(E1971="USD",Settings!$B$22,IF(E1971="HKD",Settings!$B$23,1))))</f>
      </c>
      <c r="O1971">
        <f>IF(OR(B1971="",C1971="",E1971=""),0,(IF(A1971=-1,H1971,0)-IF(OR(A1971=1,A1971=0),H1971,0)+IF(A1971=2,H1971,0))*IF(E1971="SGD",1,IF(E1971="USD",Settings!$B$22,IF(E1971="HKD",Settings!$B$23,1))))</f>
        <v>0</v>
      </c>
      <c r="P1971">
        <f>IF(OR(B1971="",C1971="",E1971=""),0,IF(A1971=2,H1971*IF(E1971="SGD",1,IF(E1971="USD",Settings!$B$22,IF(E1971="HKD",Settings!$B$23,1))),0))</f>
        <v>0</v>
      </c>
      <c r="Q1971" s="312">
        <f>IF(OR(J1971="",G1971=""),"",G1971+ROW()/1000000)</f>
      </c>
      <c r="R1971" s="247">
        <f>IF(Q1971="","",SUMIFS(Txn[Signed Units],Txn[Key],J1971,Txn[Transaction Order],"&lt;="&amp;Q1971))</f>
      </c>
    </row>
    <row r="1972" spans="10:18" ht="15" customHeight="1" x14ac:dyDescent="0.15">
      <c r="J1972" s="246">
        <f>IF(OR(B1972="",C1972="",E1972=""),"",B1972&amp;":"&amp;C1972&amp;":"&amp;E1972)</f>
      </c>
      <c r="K1972" s="247">
        <f>IF(A1972="","",A1972*D1972)</f>
      </c>
      <c r="L1972" s="246">
        <f>IF(A1972="","",IF(OR(A1972=1,A1972=0),H1972,0))</f>
      </c>
      <c r="M1972" s="246">
        <f>IF(A1972="","",IF(A1972=-1,H1972,0))</f>
      </c>
      <c r="N1972">
        <f>IF(J1972="","",IF(E1972="SGD",1,IF(E1972="USD",Settings!$B$22,IF(E1972="HKD",Settings!$B$23,1))))</f>
      </c>
      <c r="O1972">
        <f>IF(OR(B1972="",C1972="",E1972=""),0,(IF(A1972=-1,H1972,0)-IF(OR(A1972=1,A1972=0),H1972,0)+IF(A1972=2,H1972,0))*IF(E1972="SGD",1,IF(E1972="USD",Settings!$B$22,IF(E1972="HKD",Settings!$B$23,1))))</f>
        <v>0</v>
      </c>
      <c r="P1972">
        <f>IF(OR(B1972="",C1972="",E1972=""),0,IF(A1972=2,H1972*IF(E1972="SGD",1,IF(E1972="USD",Settings!$B$22,IF(E1972="HKD",Settings!$B$23,1))),0))</f>
        <v>0</v>
      </c>
      <c r="Q1972" s="312">
        <f>IF(OR(J1972="",G1972=""),"",G1972+ROW()/1000000)</f>
      </c>
      <c r="R1972" s="247">
        <f>IF(Q1972="","",SUMIFS(Txn[Signed Units],Txn[Key],J1972,Txn[Transaction Order],"&lt;="&amp;Q1972))</f>
      </c>
    </row>
    <row r="1973" spans="10:18" ht="15" customHeight="1" x14ac:dyDescent="0.15">
      <c r="J1973" s="246">
        <f>IF(OR(B1973="",C1973="",E1973=""),"",B1973&amp;":"&amp;C1973&amp;":"&amp;E1973)</f>
      </c>
      <c r="K1973" s="247">
        <f>IF(A1973="","",A1973*D1973)</f>
      </c>
      <c r="L1973" s="246">
        <f>IF(A1973="","",IF(OR(A1973=1,A1973=0),H1973,0))</f>
      </c>
      <c r="M1973" s="246">
        <f>IF(A1973="","",IF(A1973=-1,H1973,0))</f>
      </c>
      <c r="N1973">
        <f>IF(J1973="","",IF(E1973="SGD",1,IF(E1973="USD",Settings!$B$22,IF(E1973="HKD",Settings!$B$23,1))))</f>
      </c>
      <c r="O1973">
        <f>IF(OR(B1973="",C1973="",E1973=""),0,(IF(A1973=-1,H1973,0)-IF(OR(A1973=1,A1973=0),H1973,0)+IF(A1973=2,H1973,0))*IF(E1973="SGD",1,IF(E1973="USD",Settings!$B$22,IF(E1973="HKD",Settings!$B$23,1))))</f>
        <v>0</v>
      </c>
      <c r="P1973">
        <f>IF(OR(B1973="",C1973="",E1973=""),0,IF(A1973=2,H1973*IF(E1973="SGD",1,IF(E1973="USD",Settings!$B$22,IF(E1973="HKD",Settings!$B$23,1))),0))</f>
        <v>0</v>
      </c>
      <c r="Q1973" s="312">
        <f>IF(OR(J1973="",G1973=""),"",G1973+ROW()/1000000)</f>
      </c>
      <c r="R1973" s="247">
        <f>IF(Q1973="","",SUMIFS(Txn[Signed Units],Txn[Key],J1973,Txn[Transaction Order],"&lt;="&amp;Q1973))</f>
      </c>
    </row>
    <row r="1974" spans="10:18" ht="15" customHeight="1" x14ac:dyDescent="0.15">
      <c r="J1974" s="246">
        <f>IF(OR(B1974="",C1974="",E1974=""),"",B1974&amp;":"&amp;C1974&amp;":"&amp;E1974)</f>
      </c>
      <c r="K1974" s="247">
        <f>IF(A1974="","",A1974*D1974)</f>
      </c>
      <c r="L1974" s="246">
        <f>IF(A1974="","",IF(OR(A1974=1,A1974=0),H1974,0))</f>
      </c>
      <c r="M1974" s="246">
        <f>IF(A1974="","",IF(A1974=-1,H1974,0))</f>
      </c>
      <c r="N1974">
        <f>IF(J1974="","",IF(E1974="SGD",1,IF(E1974="USD",Settings!$B$22,IF(E1974="HKD",Settings!$B$23,1))))</f>
      </c>
      <c r="O1974">
        <f>IF(OR(B1974="",C1974="",E1974=""),0,(IF(A1974=-1,H1974,0)-IF(OR(A1974=1,A1974=0),H1974,0)+IF(A1974=2,H1974,0))*IF(E1974="SGD",1,IF(E1974="USD",Settings!$B$22,IF(E1974="HKD",Settings!$B$23,1))))</f>
        <v>0</v>
      </c>
      <c r="P1974">
        <f>IF(OR(B1974="",C1974="",E1974=""),0,IF(A1974=2,H1974*IF(E1974="SGD",1,IF(E1974="USD",Settings!$B$22,IF(E1974="HKD",Settings!$B$23,1))),0))</f>
        <v>0</v>
      </c>
      <c r="Q1974" s="312">
        <f>IF(OR(J1974="",G1974=""),"",G1974+ROW()/1000000)</f>
      </c>
      <c r="R1974" s="247">
        <f>IF(Q1974="","",SUMIFS(Txn[Signed Units],Txn[Key],J1974,Txn[Transaction Order],"&lt;="&amp;Q1974))</f>
      </c>
    </row>
    <row r="1975" spans="10:18" ht="15" customHeight="1" x14ac:dyDescent="0.15">
      <c r="J1975" s="246">
        <f>IF(OR(B1975="",C1975="",E1975=""),"",B1975&amp;":"&amp;C1975&amp;":"&amp;E1975)</f>
      </c>
      <c r="K1975" s="247">
        <f>IF(A1975="","",A1975*D1975)</f>
      </c>
      <c r="L1975" s="246">
        <f>IF(A1975="","",IF(OR(A1975=1,A1975=0),H1975,0))</f>
      </c>
      <c r="M1975" s="246">
        <f>IF(A1975="","",IF(A1975=-1,H1975,0))</f>
      </c>
      <c r="N1975">
        <f>IF(J1975="","",IF(E1975="SGD",1,IF(E1975="USD",Settings!$B$22,IF(E1975="HKD",Settings!$B$23,1))))</f>
      </c>
      <c r="O1975">
        <f>IF(OR(B1975="",C1975="",E1975=""),0,(IF(A1975=-1,H1975,0)-IF(OR(A1975=1,A1975=0),H1975,0)+IF(A1975=2,H1975,0))*IF(E1975="SGD",1,IF(E1975="USD",Settings!$B$22,IF(E1975="HKD",Settings!$B$23,1))))</f>
        <v>0</v>
      </c>
      <c r="P1975">
        <f>IF(OR(B1975="",C1975="",E1975=""),0,IF(A1975=2,H1975*IF(E1975="SGD",1,IF(E1975="USD",Settings!$B$22,IF(E1975="HKD",Settings!$B$23,1))),0))</f>
        <v>0</v>
      </c>
      <c r="Q1975" s="312">
        <f>IF(OR(J1975="",G1975=""),"",G1975+ROW()/1000000)</f>
      </c>
      <c r="R1975" s="247">
        <f>IF(Q1975="","",SUMIFS(Txn[Signed Units],Txn[Key],J1975,Txn[Transaction Order],"&lt;="&amp;Q1975))</f>
      </c>
    </row>
    <row r="1976" spans="10:18" ht="15" customHeight="1" x14ac:dyDescent="0.15">
      <c r="J1976" s="246">
        <f>IF(OR(B1976="",C1976="",E1976=""),"",B1976&amp;":"&amp;C1976&amp;":"&amp;E1976)</f>
      </c>
      <c r="K1976" s="247">
        <f>IF(A1976="","",A1976*D1976)</f>
      </c>
      <c r="L1976" s="246">
        <f>IF(A1976="","",IF(OR(A1976=1,A1976=0),H1976,0))</f>
      </c>
      <c r="M1976" s="246">
        <f>IF(A1976="","",IF(A1976=-1,H1976,0))</f>
      </c>
      <c r="N1976">
        <f>IF(J1976="","",IF(E1976="SGD",1,IF(E1976="USD",Settings!$B$22,IF(E1976="HKD",Settings!$B$23,1))))</f>
      </c>
      <c r="O1976">
        <f>IF(OR(B1976="",C1976="",E1976=""),0,(IF(A1976=-1,H1976,0)-IF(OR(A1976=1,A1976=0),H1976,0)+IF(A1976=2,H1976,0))*IF(E1976="SGD",1,IF(E1976="USD",Settings!$B$22,IF(E1976="HKD",Settings!$B$23,1))))</f>
        <v>0</v>
      </c>
      <c r="P1976">
        <f>IF(OR(B1976="",C1976="",E1976=""),0,IF(A1976=2,H1976*IF(E1976="SGD",1,IF(E1976="USD",Settings!$B$22,IF(E1976="HKD",Settings!$B$23,1))),0))</f>
        <v>0</v>
      </c>
      <c r="Q1976" s="312">
        <f>IF(OR(J1976="",G1976=""),"",G1976+ROW()/1000000)</f>
      </c>
      <c r="R1976" s="247">
        <f>IF(Q1976="","",SUMIFS(Txn[Signed Units],Txn[Key],J1976,Txn[Transaction Order],"&lt;="&amp;Q1976))</f>
      </c>
    </row>
    <row r="1977" spans="10:18" ht="15" customHeight="1" x14ac:dyDescent="0.15">
      <c r="J1977" s="246">
        <f>IF(OR(B1977="",C1977="",E1977=""),"",B1977&amp;":"&amp;C1977&amp;":"&amp;E1977)</f>
      </c>
      <c r="K1977" s="247">
        <f>IF(A1977="","",A1977*D1977)</f>
      </c>
      <c r="L1977" s="246">
        <f>IF(A1977="","",IF(OR(A1977=1,A1977=0),H1977,0))</f>
      </c>
      <c r="M1977" s="246">
        <f>IF(A1977="","",IF(A1977=-1,H1977,0))</f>
      </c>
      <c r="N1977">
        <f>IF(J1977="","",IF(E1977="SGD",1,IF(E1977="USD",Settings!$B$22,IF(E1977="HKD",Settings!$B$23,1))))</f>
      </c>
      <c r="O1977">
        <f>IF(OR(B1977="",C1977="",E1977=""),0,(IF(A1977=-1,H1977,0)-IF(OR(A1977=1,A1977=0),H1977,0)+IF(A1977=2,H1977,0))*IF(E1977="SGD",1,IF(E1977="USD",Settings!$B$22,IF(E1977="HKD",Settings!$B$23,1))))</f>
        <v>0</v>
      </c>
      <c r="P1977">
        <f>IF(OR(B1977="",C1977="",E1977=""),0,IF(A1977=2,H1977*IF(E1977="SGD",1,IF(E1977="USD",Settings!$B$22,IF(E1977="HKD",Settings!$B$23,1))),0))</f>
        <v>0</v>
      </c>
      <c r="Q1977" s="312">
        <f>IF(OR(J1977="",G1977=""),"",G1977+ROW()/1000000)</f>
      </c>
      <c r="R1977" s="247">
        <f>IF(Q1977="","",SUMIFS(Txn[Signed Units],Txn[Key],J1977,Txn[Transaction Order],"&lt;="&amp;Q1977))</f>
      </c>
    </row>
    <row r="1978" spans="10:18" ht="15" customHeight="1" x14ac:dyDescent="0.15">
      <c r="J1978" s="246">
        <f>IF(OR(B1978="",C1978="",E1978=""),"",B1978&amp;":"&amp;C1978&amp;":"&amp;E1978)</f>
      </c>
      <c r="K1978" s="247">
        <f>IF(A1978="","",A1978*D1978)</f>
      </c>
      <c r="L1978" s="246">
        <f>IF(A1978="","",IF(OR(A1978=1,A1978=0),H1978,0))</f>
      </c>
      <c r="M1978" s="246">
        <f>IF(A1978="","",IF(A1978=-1,H1978,0))</f>
      </c>
      <c r="N1978">
        <f>IF(J1978="","",IF(E1978="SGD",1,IF(E1978="USD",Settings!$B$22,IF(E1978="HKD",Settings!$B$23,1))))</f>
      </c>
      <c r="O1978">
        <f>IF(OR(B1978="",C1978="",E1978=""),0,(IF(A1978=-1,H1978,0)-IF(OR(A1978=1,A1978=0),H1978,0)+IF(A1978=2,H1978,0))*IF(E1978="SGD",1,IF(E1978="USD",Settings!$B$22,IF(E1978="HKD",Settings!$B$23,1))))</f>
        <v>0</v>
      </c>
      <c r="P1978">
        <f>IF(OR(B1978="",C1978="",E1978=""),0,IF(A1978=2,H1978*IF(E1978="SGD",1,IF(E1978="USD",Settings!$B$22,IF(E1978="HKD",Settings!$B$23,1))),0))</f>
        <v>0</v>
      </c>
      <c r="Q1978" s="312">
        <f>IF(OR(J1978="",G1978=""),"",G1978+ROW()/1000000)</f>
      </c>
      <c r="R1978" s="247">
        <f>IF(Q1978="","",SUMIFS(Txn[Signed Units],Txn[Key],J1978,Txn[Transaction Order],"&lt;="&amp;Q1978))</f>
      </c>
    </row>
    <row r="1979" spans="10:18" ht="15" customHeight="1" x14ac:dyDescent="0.15">
      <c r="J1979" s="246">
        <f>IF(OR(B1979="",C1979="",E1979=""),"",B1979&amp;":"&amp;C1979&amp;":"&amp;E1979)</f>
      </c>
      <c r="K1979" s="247">
        <f>IF(A1979="","",A1979*D1979)</f>
      </c>
      <c r="L1979" s="246">
        <f>IF(A1979="","",IF(OR(A1979=1,A1979=0),H1979,0))</f>
      </c>
      <c r="M1979" s="246">
        <f>IF(A1979="","",IF(A1979=-1,H1979,0))</f>
      </c>
      <c r="N1979">
        <f>IF(J1979="","",IF(E1979="SGD",1,IF(E1979="USD",Settings!$B$22,IF(E1979="HKD",Settings!$B$23,1))))</f>
      </c>
      <c r="O1979">
        <f>IF(OR(B1979="",C1979="",E1979=""),0,(IF(A1979=-1,H1979,0)-IF(OR(A1979=1,A1979=0),H1979,0)+IF(A1979=2,H1979,0))*IF(E1979="SGD",1,IF(E1979="USD",Settings!$B$22,IF(E1979="HKD",Settings!$B$23,1))))</f>
        <v>0</v>
      </c>
      <c r="P1979">
        <f>IF(OR(B1979="",C1979="",E1979=""),0,IF(A1979=2,H1979*IF(E1979="SGD",1,IF(E1979="USD",Settings!$B$22,IF(E1979="HKD",Settings!$B$23,1))),0))</f>
        <v>0</v>
      </c>
      <c r="Q1979" s="312">
        <f>IF(OR(J1979="",G1979=""),"",G1979+ROW()/1000000)</f>
      </c>
      <c r="R1979" s="247">
        <f>IF(Q1979="","",SUMIFS(Txn[Signed Units],Txn[Key],J1979,Txn[Transaction Order],"&lt;="&amp;Q1979))</f>
      </c>
    </row>
    <row r="1980" spans="10:18" ht="15" customHeight="1" x14ac:dyDescent="0.15">
      <c r="J1980" s="246">
        <f>IF(OR(B1980="",C1980="",E1980=""),"",B1980&amp;":"&amp;C1980&amp;":"&amp;E1980)</f>
      </c>
      <c r="K1980" s="247">
        <f>IF(A1980="","",A1980*D1980)</f>
      </c>
      <c r="L1980" s="246">
        <f>IF(A1980="","",IF(OR(A1980=1,A1980=0),H1980,0))</f>
      </c>
      <c r="M1980" s="246">
        <f>IF(A1980="","",IF(A1980=-1,H1980,0))</f>
      </c>
      <c r="N1980">
        <f>IF(J1980="","",IF(E1980="SGD",1,IF(E1980="USD",Settings!$B$22,IF(E1980="HKD",Settings!$B$23,1))))</f>
      </c>
      <c r="O1980">
        <f>IF(OR(B1980="",C1980="",E1980=""),0,(IF(A1980=-1,H1980,0)-IF(OR(A1980=1,A1980=0),H1980,0)+IF(A1980=2,H1980,0))*IF(E1980="SGD",1,IF(E1980="USD",Settings!$B$22,IF(E1980="HKD",Settings!$B$23,1))))</f>
        <v>0</v>
      </c>
      <c r="P1980">
        <f>IF(OR(B1980="",C1980="",E1980=""),0,IF(A1980=2,H1980*IF(E1980="SGD",1,IF(E1980="USD",Settings!$B$22,IF(E1980="HKD",Settings!$B$23,1))),0))</f>
        <v>0</v>
      </c>
      <c r="Q1980" s="312">
        <f>IF(OR(J1980="",G1980=""),"",G1980+ROW()/1000000)</f>
      </c>
      <c r="R1980" s="247">
        <f>IF(Q1980="","",SUMIFS(Txn[Signed Units],Txn[Key],J1980,Txn[Transaction Order],"&lt;="&amp;Q1980))</f>
      </c>
    </row>
    <row r="1981" spans="10:18" ht="15" customHeight="1" x14ac:dyDescent="0.15">
      <c r="J1981" s="246">
        <f>IF(OR(B1981="",C1981="",E1981=""),"",B1981&amp;":"&amp;C1981&amp;":"&amp;E1981)</f>
      </c>
      <c r="K1981" s="247">
        <f>IF(A1981="","",A1981*D1981)</f>
      </c>
      <c r="L1981" s="246">
        <f>IF(A1981="","",IF(OR(A1981=1,A1981=0),H1981,0))</f>
      </c>
      <c r="M1981" s="246">
        <f>IF(A1981="","",IF(A1981=-1,H1981,0))</f>
      </c>
      <c r="N1981">
        <f>IF(J1981="","",IF(E1981="SGD",1,IF(E1981="USD",Settings!$B$22,IF(E1981="HKD",Settings!$B$23,1))))</f>
      </c>
      <c r="O1981">
        <f>IF(OR(B1981="",C1981="",E1981=""),0,(IF(A1981=-1,H1981,0)-IF(OR(A1981=1,A1981=0),H1981,0)+IF(A1981=2,H1981,0))*IF(E1981="SGD",1,IF(E1981="USD",Settings!$B$22,IF(E1981="HKD",Settings!$B$23,1))))</f>
        <v>0</v>
      </c>
      <c r="P1981">
        <f>IF(OR(B1981="",C1981="",E1981=""),0,IF(A1981=2,H1981*IF(E1981="SGD",1,IF(E1981="USD",Settings!$B$22,IF(E1981="HKD",Settings!$B$23,1))),0))</f>
        <v>0</v>
      </c>
      <c r="Q1981" s="312">
        <f>IF(OR(J1981="",G1981=""),"",G1981+ROW()/1000000)</f>
      </c>
      <c r="R1981" s="247">
        <f>IF(Q1981="","",SUMIFS(Txn[Signed Units],Txn[Key],J1981,Txn[Transaction Order],"&lt;="&amp;Q1981))</f>
      </c>
    </row>
    <row r="1982" spans="10:18" ht="15" customHeight="1" x14ac:dyDescent="0.15">
      <c r="J1982" s="246">
        <f>IF(OR(B1982="",C1982="",E1982=""),"",B1982&amp;":"&amp;C1982&amp;":"&amp;E1982)</f>
      </c>
      <c r="K1982" s="247">
        <f>IF(A1982="","",A1982*D1982)</f>
      </c>
      <c r="L1982" s="246">
        <f>IF(A1982="","",IF(OR(A1982=1,A1982=0),H1982,0))</f>
      </c>
      <c r="M1982" s="246">
        <f>IF(A1982="","",IF(A1982=-1,H1982,0))</f>
      </c>
      <c r="N1982">
        <f>IF(J1982="","",IF(E1982="SGD",1,IF(E1982="USD",Settings!$B$22,IF(E1982="HKD",Settings!$B$23,1))))</f>
      </c>
      <c r="O1982">
        <f>IF(OR(B1982="",C1982="",E1982=""),0,(IF(A1982=-1,H1982,0)-IF(OR(A1982=1,A1982=0),H1982,0)+IF(A1982=2,H1982,0))*IF(E1982="SGD",1,IF(E1982="USD",Settings!$B$22,IF(E1982="HKD",Settings!$B$23,1))))</f>
        <v>0</v>
      </c>
      <c r="P1982">
        <f>IF(OR(B1982="",C1982="",E1982=""),0,IF(A1982=2,H1982*IF(E1982="SGD",1,IF(E1982="USD",Settings!$B$22,IF(E1982="HKD",Settings!$B$23,1))),0))</f>
        <v>0</v>
      </c>
      <c r="Q1982" s="312">
        <f>IF(OR(J1982="",G1982=""),"",G1982+ROW()/1000000)</f>
      </c>
      <c r="R1982" s="247">
        <f>IF(Q1982="","",SUMIFS(Txn[Signed Units],Txn[Key],J1982,Txn[Transaction Order],"&lt;="&amp;Q1982))</f>
      </c>
    </row>
    <row r="1983" spans="10:18" ht="15" customHeight="1" x14ac:dyDescent="0.15">
      <c r="J1983" s="246">
        <f>IF(OR(B1983="",C1983="",E1983=""),"",B1983&amp;":"&amp;C1983&amp;":"&amp;E1983)</f>
      </c>
      <c r="K1983" s="247">
        <f>IF(A1983="","",A1983*D1983)</f>
      </c>
      <c r="L1983" s="246">
        <f>IF(A1983="","",IF(OR(A1983=1,A1983=0),H1983,0))</f>
      </c>
      <c r="M1983" s="246">
        <f>IF(A1983="","",IF(A1983=-1,H1983,0))</f>
      </c>
      <c r="N1983">
        <f>IF(J1983="","",IF(E1983="SGD",1,IF(E1983="USD",Settings!$B$22,IF(E1983="HKD",Settings!$B$23,1))))</f>
      </c>
      <c r="O1983">
        <f>IF(OR(B1983="",C1983="",E1983=""),0,(IF(A1983=-1,H1983,0)-IF(OR(A1983=1,A1983=0),H1983,0)+IF(A1983=2,H1983,0))*IF(E1983="SGD",1,IF(E1983="USD",Settings!$B$22,IF(E1983="HKD",Settings!$B$23,1))))</f>
        <v>0</v>
      </c>
      <c r="P1983">
        <f>IF(OR(B1983="",C1983="",E1983=""),0,IF(A1983=2,H1983*IF(E1983="SGD",1,IF(E1983="USD",Settings!$B$22,IF(E1983="HKD",Settings!$B$23,1))),0))</f>
        <v>0</v>
      </c>
      <c r="Q1983" s="312">
        <f>IF(OR(J1983="",G1983=""),"",G1983+ROW()/1000000)</f>
      </c>
      <c r="R1983" s="247">
        <f>IF(Q1983="","",SUMIFS(Txn[Signed Units],Txn[Key],J1983,Txn[Transaction Order],"&lt;="&amp;Q1983))</f>
      </c>
    </row>
    <row r="1984" spans="10:18" ht="15" customHeight="1" x14ac:dyDescent="0.15">
      <c r="J1984" s="246">
        <f>IF(OR(B1984="",C1984="",E1984=""),"",B1984&amp;":"&amp;C1984&amp;":"&amp;E1984)</f>
      </c>
      <c r="K1984" s="247">
        <f>IF(A1984="","",A1984*D1984)</f>
      </c>
      <c r="L1984" s="246">
        <f>IF(A1984="","",IF(OR(A1984=1,A1984=0),H1984,0))</f>
      </c>
      <c r="M1984" s="246">
        <f>IF(A1984="","",IF(A1984=-1,H1984,0))</f>
      </c>
      <c r="N1984">
        <f>IF(J1984="","",IF(E1984="SGD",1,IF(E1984="USD",Settings!$B$22,IF(E1984="HKD",Settings!$B$23,1))))</f>
      </c>
      <c r="O1984">
        <f>IF(OR(B1984="",C1984="",E1984=""),0,(IF(A1984=-1,H1984,0)-IF(OR(A1984=1,A1984=0),H1984,0)+IF(A1984=2,H1984,0))*IF(E1984="SGD",1,IF(E1984="USD",Settings!$B$22,IF(E1984="HKD",Settings!$B$23,1))))</f>
        <v>0</v>
      </c>
      <c r="P1984">
        <f>IF(OR(B1984="",C1984="",E1984=""),0,IF(A1984=2,H1984*IF(E1984="SGD",1,IF(E1984="USD",Settings!$B$22,IF(E1984="HKD",Settings!$B$23,1))),0))</f>
        <v>0</v>
      </c>
      <c r="Q1984" s="312">
        <f>IF(OR(J1984="",G1984=""),"",G1984+ROW()/1000000)</f>
      </c>
      <c r="R1984" s="247">
        <f>IF(Q1984="","",SUMIFS(Txn[Signed Units],Txn[Key],J1984,Txn[Transaction Order],"&lt;="&amp;Q1984))</f>
      </c>
    </row>
    <row r="1985" spans="10:18" ht="15" customHeight="1" x14ac:dyDescent="0.15">
      <c r="J1985" s="246">
        <f>IF(OR(B1985="",C1985="",E1985=""),"",B1985&amp;":"&amp;C1985&amp;":"&amp;E1985)</f>
      </c>
      <c r="K1985" s="247">
        <f>IF(A1985="","",A1985*D1985)</f>
      </c>
      <c r="L1985" s="246">
        <f>IF(A1985="","",IF(OR(A1985=1,A1985=0),H1985,0))</f>
      </c>
      <c r="M1985" s="246">
        <f>IF(A1985="","",IF(A1985=-1,H1985,0))</f>
      </c>
      <c r="N1985">
        <f>IF(J1985="","",IF(E1985="SGD",1,IF(E1985="USD",Settings!$B$22,IF(E1985="HKD",Settings!$B$23,1))))</f>
      </c>
      <c r="O1985">
        <f>IF(OR(B1985="",C1985="",E1985=""),0,(IF(A1985=-1,H1985,0)-IF(OR(A1985=1,A1985=0),H1985,0)+IF(A1985=2,H1985,0))*IF(E1985="SGD",1,IF(E1985="USD",Settings!$B$22,IF(E1985="HKD",Settings!$B$23,1))))</f>
        <v>0</v>
      </c>
      <c r="P1985">
        <f>IF(OR(B1985="",C1985="",E1985=""),0,IF(A1985=2,H1985*IF(E1985="SGD",1,IF(E1985="USD",Settings!$B$22,IF(E1985="HKD",Settings!$B$23,1))),0))</f>
        <v>0</v>
      </c>
      <c r="Q1985" s="312">
        <f>IF(OR(J1985="",G1985=""),"",G1985+ROW()/1000000)</f>
      </c>
      <c r="R1985" s="247">
        <f>IF(Q1985="","",SUMIFS(Txn[Signed Units],Txn[Key],J1985,Txn[Transaction Order],"&lt;="&amp;Q1985))</f>
      </c>
    </row>
    <row r="1986" spans="10:18" ht="15" customHeight="1" x14ac:dyDescent="0.15">
      <c r="J1986" s="246">
        <f>IF(OR(B1986="",C1986="",E1986=""),"",B1986&amp;":"&amp;C1986&amp;":"&amp;E1986)</f>
      </c>
      <c r="K1986" s="247">
        <f>IF(A1986="","",A1986*D1986)</f>
      </c>
      <c r="L1986" s="246">
        <f>IF(A1986="","",IF(OR(A1986=1,A1986=0),H1986,0))</f>
      </c>
      <c r="M1986" s="246">
        <f>IF(A1986="","",IF(A1986=-1,H1986,0))</f>
      </c>
      <c r="N1986">
        <f>IF(J1986="","",IF(E1986="SGD",1,IF(E1986="USD",Settings!$B$22,IF(E1986="HKD",Settings!$B$23,1))))</f>
      </c>
      <c r="O1986">
        <f>IF(OR(B1986="",C1986="",E1986=""),0,(IF(A1986=-1,H1986,0)-IF(OR(A1986=1,A1986=0),H1986,0)+IF(A1986=2,H1986,0))*IF(E1986="SGD",1,IF(E1986="USD",Settings!$B$22,IF(E1986="HKD",Settings!$B$23,1))))</f>
        <v>0</v>
      </c>
      <c r="P1986">
        <f>IF(OR(B1986="",C1986="",E1986=""),0,IF(A1986=2,H1986*IF(E1986="SGD",1,IF(E1986="USD",Settings!$B$22,IF(E1986="HKD",Settings!$B$23,1))),0))</f>
        <v>0</v>
      </c>
      <c r="Q1986" s="312">
        <f>IF(OR(J1986="",G1986=""),"",G1986+ROW()/1000000)</f>
      </c>
      <c r="R1986" s="247">
        <f>IF(Q1986="","",SUMIFS(Txn[Signed Units],Txn[Key],J1986,Txn[Transaction Order],"&lt;="&amp;Q1986))</f>
      </c>
    </row>
    <row r="1987" spans="10:18" ht="15" customHeight="1" x14ac:dyDescent="0.15">
      <c r="J1987" s="246">
        <f>IF(OR(B1987="",C1987="",E1987=""),"",B1987&amp;":"&amp;C1987&amp;":"&amp;E1987)</f>
      </c>
      <c r="K1987" s="247">
        <f>IF(A1987="","",A1987*D1987)</f>
      </c>
      <c r="L1987" s="246">
        <f>IF(A1987="","",IF(OR(A1987=1,A1987=0),H1987,0))</f>
      </c>
      <c r="M1987" s="246">
        <f>IF(A1987="","",IF(A1987=-1,H1987,0))</f>
      </c>
      <c r="N1987">
        <f>IF(J1987="","",IF(E1987="SGD",1,IF(E1987="USD",Settings!$B$22,IF(E1987="HKD",Settings!$B$23,1))))</f>
      </c>
      <c r="O1987">
        <f>IF(OR(B1987="",C1987="",E1987=""),0,(IF(A1987=-1,H1987,0)-IF(OR(A1987=1,A1987=0),H1987,0)+IF(A1987=2,H1987,0))*IF(E1987="SGD",1,IF(E1987="USD",Settings!$B$22,IF(E1987="HKD",Settings!$B$23,1))))</f>
        <v>0</v>
      </c>
      <c r="P1987">
        <f>IF(OR(B1987="",C1987="",E1987=""),0,IF(A1987=2,H1987*IF(E1987="SGD",1,IF(E1987="USD",Settings!$B$22,IF(E1987="HKD",Settings!$B$23,1))),0))</f>
        <v>0</v>
      </c>
      <c r="Q1987" s="312">
        <f>IF(OR(J1987="",G1987=""),"",G1987+ROW()/1000000)</f>
      </c>
      <c r="R1987" s="247">
        <f>IF(Q1987="","",SUMIFS(Txn[Signed Units],Txn[Key],J1987,Txn[Transaction Order],"&lt;="&amp;Q1987))</f>
      </c>
    </row>
    <row r="1988" spans="10:18" ht="15" customHeight="1" x14ac:dyDescent="0.15">
      <c r="J1988" s="246">
        <f>IF(OR(B1988="",C1988="",E1988=""),"",B1988&amp;":"&amp;C1988&amp;":"&amp;E1988)</f>
      </c>
      <c r="K1988" s="247">
        <f>IF(A1988="","",A1988*D1988)</f>
      </c>
      <c r="L1988" s="246">
        <f>IF(A1988="","",IF(OR(A1988=1,A1988=0),H1988,0))</f>
      </c>
      <c r="M1988" s="246">
        <f>IF(A1988="","",IF(A1988=-1,H1988,0))</f>
      </c>
      <c r="N1988">
        <f>IF(J1988="","",IF(E1988="SGD",1,IF(E1988="USD",Settings!$B$22,IF(E1988="HKD",Settings!$B$23,1))))</f>
      </c>
      <c r="O1988">
        <f>IF(OR(B1988="",C1988="",E1988=""),0,(IF(A1988=-1,H1988,0)-IF(OR(A1988=1,A1988=0),H1988,0)+IF(A1988=2,H1988,0))*IF(E1988="SGD",1,IF(E1988="USD",Settings!$B$22,IF(E1988="HKD",Settings!$B$23,1))))</f>
        <v>0</v>
      </c>
      <c r="P1988">
        <f>IF(OR(B1988="",C1988="",E1988=""),0,IF(A1988=2,H1988*IF(E1988="SGD",1,IF(E1988="USD",Settings!$B$22,IF(E1988="HKD",Settings!$B$23,1))),0))</f>
        <v>0</v>
      </c>
      <c r="Q1988" s="312">
        <f>IF(OR(J1988="",G1988=""),"",G1988+ROW()/1000000)</f>
      </c>
      <c r="R1988" s="247">
        <f>IF(Q1988="","",SUMIFS(Txn[Signed Units],Txn[Key],J1988,Txn[Transaction Order],"&lt;="&amp;Q1988))</f>
      </c>
    </row>
    <row r="1989" spans="10:18" ht="15" customHeight="1" x14ac:dyDescent="0.15">
      <c r="J1989" s="246">
        <f>IF(OR(B1989="",C1989="",E1989=""),"",B1989&amp;":"&amp;C1989&amp;":"&amp;E1989)</f>
      </c>
      <c r="K1989" s="247">
        <f>IF(A1989="","",A1989*D1989)</f>
      </c>
      <c r="L1989" s="246">
        <f>IF(A1989="","",IF(OR(A1989=1,A1989=0),H1989,0))</f>
      </c>
      <c r="M1989" s="246">
        <f>IF(A1989="","",IF(A1989=-1,H1989,0))</f>
      </c>
      <c r="N1989">
        <f>IF(J1989="","",IF(E1989="SGD",1,IF(E1989="USD",Settings!$B$22,IF(E1989="HKD",Settings!$B$23,1))))</f>
      </c>
      <c r="O1989">
        <f>IF(OR(B1989="",C1989="",E1989=""),0,(IF(A1989=-1,H1989,0)-IF(OR(A1989=1,A1989=0),H1989,0)+IF(A1989=2,H1989,0))*IF(E1989="SGD",1,IF(E1989="USD",Settings!$B$22,IF(E1989="HKD",Settings!$B$23,1))))</f>
        <v>0</v>
      </c>
      <c r="P1989">
        <f>IF(OR(B1989="",C1989="",E1989=""),0,IF(A1989=2,H1989*IF(E1989="SGD",1,IF(E1989="USD",Settings!$B$22,IF(E1989="HKD",Settings!$B$23,1))),0))</f>
        <v>0</v>
      </c>
      <c r="Q1989" s="312">
        <f>IF(OR(J1989="",G1989=""),"",G1989+ROW()/1000000)</f>
      </c>
      <c r="R1989" s="247">
        <f>IF(Q1989="","",SUMIFS(Txn[Signed Units],Txn[Key],J1989,Txn[Transaction Order],"&lt;="&amp;Q1989))</f>
      </c>
    </row>
    <row r="1990" spans="10:18" ht="15" customHeight="1" x14ac:dyDescent="0.15">
      <c r="J1990" s="246">
        <f>IF(OR(B1990="",C1990="",E1990=""),"",B1990&amp;":"&amp;C1990&amp;":"&amp;E1990)</f>
      </c>
      <c r="K1990" s="247">
        <f>IF(A1990="","",A1990*D1990)</f>
      </c>
      <c r="L1990" s="246">
        <f>IF(A1990="","",IF(OR(A1990=1,A1990=0),H1990,0))</f>
      </c>
      <c r="M1990" s="246">
        <f>IF(A1990="","",IF(A1990=-1,H1990,0))</f>
      </c>
      <c r="N1990">
        <f>IF(J1990="","",IF(E1990="SGD",1,IF(E1990="USD",Settings!$B$22,IF(E1990="HKD",Settings!$B$23,1))))</f>
      </c>
      <c r="O1990">
        <f>IF(OR(B1990="",C1990="",E1990=""),0,(IF(A1990=-1,H1990,0)-IF(OR(A1990=1,A1990=0),H1990,0)+IF(A1990=2,H1990,0))*IF(E1990="SGD",1,IF(E1990="USD",Settings!$B$22,IF(E1990="HKD",Settings!$B$23,1))))</f>
        <v>0</v>
      </c>
      <c r="P1990">
        <f>IF(OR(B1990="",C1990="",E1990=""),0,IF(A1990=2,H1990*IF(E1990="SGD",1,IF(E1990="USD",Settings!$B$22,IF(E1990="HKD",Settings!$B$23,1))),0))</f>
        <v>0</v>
      </c>
      <c r="Q1990" s="312">
        <f>IF(OR(J1990="",G1990=""),"",G1990+ROW()/1000000)</f>
      </c>
      <c r="R1990" s="247">
        <f>IF(Q1990="","",SUMIFS(Txn[Signed Units],Txn[Key],J1990,Txn[Transaction Order],"&lt;="&amp;Q1990))</f>
      </c>
    </row>
    <row r="1991" spans="10:18" ht="15" customHeight="1" x14ac:dyDescent="0.15">
      <c r="J1991" s="246">
        <f>IF(OR(B1991="",C1991="",E1991=""),"",B1991&amp;":"&amp;C1991&amp;":"&amp;E1991)</f>
      </c>
      <c r="K1991" s="247">
        <f>IF(A1991="","",A1991*D1991)</f>
      </c>
      <c r="L1991" s="246">
        <f>IF(A1991="","",IF(OR(A1991=1,A1991=0),H1991,0))</f>
      </c>
      <c r="M1991" s="246">
        <f>IF(A1991="","",IF(A1991=-1,H1991,0))</f>
      </c>
      <c r="N1991">
        <f>IF(J1991="","",IF(E1991="SGD",1,IF(E1991="USD",Settings!$B$22,IF(E1991="HKD",Settings!$B$23,1))))</f>
      </c>
      <c r="O1991">
        <f>IF(OR(B1991="",C1991="",E1991=""),0,(IF(A1991=-1,H1991,0)-IF(OR(A1991=1,A1991=0),H1991,0)+IF(A1991=2,H1991,0))*IF(E1991="SGD",1,IF(E1991="USD",Settings!$B$22,IF(E1991="HKD",Settings!$B$23,1))))</f>
        <v>0</v>
      </c>
      <c r="P1991">
        <f>IF(OR(B1991="",C1991="",E1991=""),0,IF(A1991=2,H1991*IF(E1991="SGD",1,IF(E1991="USD",Settings!$B$22,IF(E1991="HKD",Settings!$B$23,1))),0))</f>
        <v>0</v>
      </c>
      <c r="Q1991" s="312">
        <f>IF(OR(J1991="",G1991=""),"",G1991+ROW()/1000000)</f>
      </c>
      <c r="R1991" s="247">
        <f>IF(Q1991="","",SUMIFS(Txn[Signed Units],Txn[Key],J1991,Txn[Transaction Order],"&lt;="&amp;Q1991))</f>
      </c>
    </row>
    <row r="1992" spans="10:18" ht="15" customHeight="1" x14ac:dyDescent="0.15">
      <c r="J1992" s="246">
        <f>IF(OR(B1992="",C1992="",E1992=""),"",B1992&amp;":"&amp;C1992&amp;":"&amp;E1992)</f>
      </c>
      <c r="K1992" s="247">
        <f>IF(A1992="","",A1992*D1992)</f>
      </c>
      <c r="L1992" s="246">
        <f>IF(A1992="","",IF(OR(A1992=1,A1992=0),H1992,0))</f>
      </c>
      <c r="M1992" s="246">
        <f>IF(A1992="","",IF(A1992=-1,H1992,0))</f>
      </c>
      <c r="N1992">
        <f>IF(J1992="","",IF(E1992="SGD",1,IF(E1992="USD",Settings!$B$22,IF(E1992="HKD",Settings!$B$23,1))))</f>
      </c>
      <c r="O1992">
        <f>IF(OR(B1992="",C1992="",E1992=""),0,(IF(A1992=-1,H1992,0)-IF(OR(A1992=1,A1992=0),H1992,0)+IF(A1992=2,H1992,0))*IF(E1992="SGD",1,IF(E1992="USD",Settings!$B$22,IF(E1992="HKD",Settings!$B$23,1))))</f>
        <v>0</v>
      </c>
      <c r="P1992">
        <f>IF(OR(B1992="",C1992="",E1992=""),0,IF(A1992=2,H1992*IF(E1992="SGD",1,IF(E1992="USD",Settings!$B$22,IF(E1992="HKD",Settings!$B$23,1))),0))</f>
        <v>0</v>
      </c>
      <c r="Q1992" s="312">
        <f>IF(OR(J1992="",G1992=""),"",G1992+ROW()/1000000)</f>
      </c>
      <c r="R1992" s="247">
        <f>IF(Q1992="","",SUMIFS(Txn[Signed Units],Txn[Key],J1992,Txn[Transaction Order],"&lt;="&amp;Q1992))</f>
      </c>
    </row>
    <row r="1993" spans="10:18" ht="15" customHeight="1" x14ac:dyDescent="0.15">
      <c r="J1993" s="246">
        <f>IF(OR(B1993="",C1993="",E1993=""),"",B1993&amp;":"&amp;C1993&amp;":"&amp;E1993)</f>
      </c>
      <c r="K1993" s="247">
        <f>IF(A1993="","",A1993*D1993)</f>
      </c>
      <c r="L1993" s="246">
        <f>IF(A1993="","",IF(OR(A1993=1,A1993=0),H1993,0))</f>
      </c>
      <c r="M1993" s="246">
        <f>IF(A1993="","",IF(A1993=-1,H1993,0))</f>
      </c>
      <c r="N1993">
        <f>IF(J1993="","",IF(E1993="SGD",1,IF(E1993="USD",Settings!$B$22,IF(E1993="HKD",Settings!$B$23,1))))</f>
      </c>
      <c r="O1993">
        <f>IF(OR(B1993="",C1993="",E1993=""),0,(IF(A1993=-1,H1993,0)-IF(OR(A1993=1,A1993=0),H1993,0)+IF(A1993=2,H1993,0))*IF(E1993="SGD",1,IF(E1993="USD",Settings!$B$22,IF(E1993="HKD",Settings!$B$23,1))))</f>
        <v>0</v>
      </c>
      <c r="P1993">
        <f>IF(OR(B1993="",C1993="",E1993=""),0,IF(A1993=2,H1993*IF(E1993="SGD",1,IF(E1993="USD",Settings!$B$22,IF(E1993="HKD",Settings!$B$23,1))),0))</f>
        <v>0</v>
      </c>
      <c r="Q1993" s="312">
        <f>IF(OR(J1993="",G1993=""),"",G1993+ROW()/1000000)</f>
      </c>
      <c r="R1993" s="247">
        <f>IF(Q1993="","",SUMIFS(Txn[Signed Units],Txn[Key],J1993,Txn[Transaction Order],"&lt;="&amp;Q1993))</f>
      </c>
    </row>
    <row r="1994" spans="10:18" ht="15" customHeight="1" x14ac:dyDescent="0.15">
      <c r="J1994" s="246">
        <f>IF(OR(B1994="",C1994="",E1994=""),"",B1994&amp;":"&amp;C1994&amp;":"&amp;E1994)</f>
      </c>
      <c r="K1994" s="247">
        <f>IF(A1994="","",A1994*D1994)</f>
      </c>
      <c r="L1994" s="246">
        <f>IF(A1994="","",IF(OR(A1994=1,A1994=0),H1994,0))</f>
      </c>
      <c r="M1994" s="246">
        <f>IF(A1994="","",IF(A1994=-1,H1994,0))</f>
      </c>
      <c r="N1994">
        <f>IF(J1994="","",IF(E1994="SGD",1,IF(E1994="USD",Settings!$B$22,IF(E1994="HKD",Settings!$B$23,1))))</f>
      </c>
      <c r="O1994">
        <f>IF(OR(B1994="",C1994="",E1994=""),0,(IF(A1994=-1,H1994,0)-IF(OR(A1994=1,A1994=0),H1994,0)+IF(A1994=2,H1994,0))*IF(E1994="SGD",1,IF(E1994="USD",Settings!$B$22,IF(E1994="HKD",Settings!$B$23,1))))</f>
        <v>0</v>
      </c>
      <c r="P1994">
        <f>IF(OR(B1994="",C1994="",E1994=""),0,IF(A1994=2,H1994*IF(E1994="SGD",1,IF(E1994="USD",Settings!$B$22,IF(E1994="HKD",Settings!$B$23,1))),0))</f>
        <v>0</v>
      </c>
      <c r="Q1994" s="312">
        <f>IF(OR(J1994="",G1994=""),"",G1994+ROW()/1000000)</f>
      </c>
      <c r="R1994" s="247">
        <f>IF(Q1994="","",SUMIFS(Txn[Signed Units],Txn[Key],J1994,Txn[Transaction Order],"&lt;="&amp;Q1994))</f>
      </c>
    </row>
    <row r="1995" spans="10:18" ht="15" customHeight="1" x14ac:dyDescent="0.15">
      <c r="J1995" s="246">
        <f>IF(OR(B1995="",C1995="",E1995=""),"",B1995&amp;":"&amp;C1995&amp;":"&amp;E1995)</f>
      </c>
      <c r="K1995" s="247">
        <f>IF(A1995="","",A1995*D1995)</f>
      </c>
      <c r="L1995" s="246">
        <f>IF(A1995="","",IF(OR(A1995=1,A1995=0),H1995,0))</f>
      </c>
      <c r="M1995" s="246">
        <f>IF(A1995="","",IF(A1995=-1,H1995,0))</f>
      </c>
      <c r="N1995">
        <f>IF(J1995="","",IF(E1995="SGD",1,IF(E1995="USD",Settings!$B$22,IF(E1995="HKD",Settings!$B$23,1))))</f>
      </c>
      <c r="O1995">
        <f>IF(OR(B1995="",C1995="",E1995=""),0,(IF(A1995=-1,H1995,0)-IF(OR(A1995=1,A1995=0),H1995,0)+IF(A1995=2,H1995,0))*IF(E1995="SGD",1,IF(E1995="USD",Settings!$B$22,IF(E1995="HKD",Settings!$B$23,1))))</f>
        <v>0</v>
      </c>
      <c r="P1995">
        <f>IF(OR(B1995="",C1995="",E1995=""),0,IF(A1995=2,H1995*IF(E1995="SGD",1,IF(E1995="USD",Settings!$B$22,IF(E1995="HKD",Settings!$B$23,1))),0))</f>
        <v>0</v>
      </c>
      <c r="Q1995" s="312">
        <f>IF(OR(J1995="",G1995=""),"",G1995+ROW()/1000000)</f>
      </c>
      <c r="R1995" s="247">
        <f>IF(Q1995="","",SUMIFS(Txn[Signed Units],Txn[Key],J1995,Txn[Transaction Order],"&lt;="&amp;Q1995))</f>
      </c>
    </row>
    <row r="1996" spans="10:18" ht="15" customHeight="1" x14ac:dyDescent="0.15">
      <c r="J1996" s="246">
        <f>IF(OR(B1996="",C1996="",E1996=""),"",B1996&amp;":"&amp;C1996&amp;":"&amp;E1996)</f>
      </c>
      <c r="K1996" s="247">
        <f>IF(A1996="","",A1996*D1996)</f>
      </c>
      <c r="L1996" s="246">
        <f>IF(A1996="","",IF(OR(A1996=1,A1996=0),H1996,0))</f>
      </c>
      <c r="M1996" s="246">
        <f>IF(A1996="","",IF(A1996=-1,H1996,0))</f>
      </c>
      <c r="N1996">
        <f>IF(J1996="","",IF(E1996="SGD",1,IF(E1996="USD",Settings!$B$22,IF(E1996="HKD",Settings!$B$23,1))))</f>
      </c>
      <c r="O1996">
        <f>IF(OR(B1996="",C1996="",E1996=""),0,(IF(A1996=-1,H1996,0)-IF(OR(A1996=1,A1996=0),H1996,0)+IF(A1996=2,H1996,0))*IF(E1996="SGD",1,IF(E1996="USD",Settings!$B$22,IF(E1996="HKD",Settings!$B$23,1))))</f>
        <v>0</v>
      </c>
      <c r="P1996">
        <f>IF(OR(B1996="",C1996="",E1996=""),0,IF(A1996=2,H1996*IF(E1996="SGD",1,IF(E1996="USD",Settings!$B$22,IF(E1996="HKD",Settings!$B$23,1))),0))</f>
        <v>0</v>
      </c>
      <c r="Q1996" s="312">
        <f>IF(OR(J1996="",G1996=""),"",G1996+ROW()/1000000)</f>
      </c>
      <c r="R1996" s="247">
        <f>IF(Q1996="","",SUMIFS(Txn[Signed Units],Txn[Key],J1996,Txn[Transaction Order],"&lt;="&amp;Q1996))</f>
      </c>
    </row>
    <row r="1997" spans="10:18" ht="15" customHeight="1" x14ac:dyDescent="0.15">
      <c r="J1997" s="246">
        <f>IF(OR(B1997="",C1997="",E1997=""),"",B1997&amp;":"&amp;C1997&amp;":"&amp;E1997)</f>
      </c>
      <c r="K1997" s="247">
        <f>IF(A1997="","",A1997*D1997)</f>
      </c>
      <c r="L1997" s="246">
        <f>IF(A1997="","",IF(OR(A1997=1,A1997=0),H1997,0))</f>
      </c>
      <c r="M1997" s="246">
        <f>IF(A1997="","",IF(A1997=-1,H1997,0))</f>
      </c>
      <c r="N1997">
        <f>IF(J1997="","",IF(E1997="SGD",1,IF(E1997="USD",Settings!$B$22,IF(E1997="HKD",Settings!$B$23,1))))</f>
      </c>
      <c r="O1997">
        <f>IF(OR(B1997="",C1997="",E1997=""),0,(IF(A1997=-1,H1997,0)-IF(OR(A1997=1,A1997=0),H1997,0)+IF(A1997=2,H1997,0))*IF(E1997="SGD",1,IF(E1997="USD",Settings!$B$22,IF(E1997="HKD",Settings!$B$23,1))))</f>
        <v>0</v>
      </c>
      <c r="P1997">
        <f>IF(OR(B1997="",C1997="",E1997=""),0,IF(A1997=2,H1997*IF(E1997="SGD",1,IF(E1997="USD",Settings!$B$22,IF(E1997="HKD",Settings!$B$23,1))),0))</f>
        <v>0</v>
      </c>
      <c r="Q1997" s="312">
        <f>IF(OR(J1997="",G1997=""),"",G1997+ROW()/1000000)</f>
      </c>
      <c r="R1997" s="247">
        <f>IF(Q1997="","",SUMIFS(Txn[Signed Units],Txn[Key],J1997,Txn[Transaction Order],"&lt;="&amp;Q1997))</f>
      </c>
    </row>
    <row r="1998" spans="10:18" ht="15" customHeight="1" x14ac:dyDescent="0.15">
      <c r="J1998" s="246">
        <f>IF(OR(B1998="",C1998="",E1998=""),"",B1998&amp;":"&amp;C1998&amp;":"&amp;E1998)</f>
      </c>
      <c r="K1998" s="247">
        <f>IF(A1998="","",A1998*D1998)</f>
      </c>
      <c r="L1998" s="246">
        <f>IF(A1998="","",IF(OR(A1998=1,A1998=0),H1998,0))</f>
      </c>
      <c r="M1998" s="246">
        <f>IF(A1998="","",IF(A1998=-1,H1998,0))</f>
      </c>
      <c r="N1998">
        <f>IF(J1998="","",IF(E1998="SGD",1,IF(E1998="USD",Settings!$B$22,IF(E1998="HKD",Settings!$B$23,1))))</f>
      </c>
      <c r="O1998">
        <f>IF(OR(B1998="",C1998="",E1998=""),0,(IF(A1998=-1,H1998,0)-IF(OR(A1998=1,A1998=0),H1998,0)+IF(A1998=2,H1998,0))*IF(E1998="SGD",1,IF(E1998="USD",Settings!$B$22,IF(E1998="HKD",Settings!$B$23,1))))</f>
        <v>0</v>
      </c>
      <c r="P1998">
        <f>IF(OR(B1998="",C1998="",E1998=""),0,IF(A1998=2,H1998*IF(E1998="SGD",1,IF(E1998="USD",Settings!$B$22,IF(E1998="HKD",Settings!$B$23,1))),0))</f>
        <v>0</v>
      </c>
      <c r="Q1998" s="312">
        <f>IF(OR(J1998="",G1998=""),"",G1998+ROW()/1000000)</f>
      </c>
      <c r="R1998" s="247">
        <f>IF(Q1998="","",SUMIFS(Txn[Signed Units],Txn[Key],J1998,Txn[Transaction Order],"&lt;="&amp;Q1998))</f>
      </c>
    </row>
    <row r="1999" spans="10:18" ht="15" customHeight="1" x14ac:dyDescent="0.15">
      <c r="J1999" s="246">
        <f>IF(OR(B1999="",C1999="",E1999=""),"",B1999&amp;":"&amp;C1999&amp;":"&amp;E1999)</f>
      </c>
      <c r="K1999" s="247">
        <f>IF(A1999="","",A1999*D1999)</f>
      </c>
      <c r="L1999" s="246">
        <f>IF(A1999="","",IF(OR(A1999=1,A1999=0),H1999,0))</f>
      </c>
      <c r="M1999" s="246">
        <f>IF(A1999="","",IF(A1999=-1,H1999,0))</f>
      </c>
      <c r="N1999">
        <f>IF(J1999="","",IF(E1999="SGD",1,IF(E1999="USD",Settings!$B$22,IF(E1999="HKD",Settings!$B$23,1))))</f>
      </c>
      <c r="O1999">
        <f>IF(OR(B1999="",C1999="",E1999=""),0,(IF(A1999=-1,H1999,0)-IF(OR(A1999=1,A1999=0),H1999,0)+IF(A1999=2,H1999,0))*IF(E1999="SGD",1,IF(E1999="USD",Settings!$B$22,IF(E1999="HKD",Settings!$B$23,1))))</f>
        <v>0</v>
      </c>
      <c r="P1999">
        <f>IF(OR(B1999="",C1999="",E1999=""),0,IF(A1999=2,H1999*IF(E1999="SGD",1,IF(E1999="USD",Settings!$B$22,IF(E1999="HKD",Settings!$B$23,1))),0))</f>
        <v>0</v>
      </c>
      <c r="Q1999" s="312">
        <f>IF(OR(J1999="",G1999=""),"",G1999+ROW()/1000000)</f>
      </c>
      <c r="R1999" s="247">
        <f>IF(Q1999="","",SUMIFS(Txn[Signed Units],Txn[Key],J1999,Txn[Transaction Order],"&lt;="&amp;Q1999))</f>
      </c>
    </row>
    <row r="2000" spans="10:18" ht="15" customHeight="1" x14ac:dyDescent="0.15">
      <c r="J2000" s="246">
        <f>IF(OR(B2000="",C2000="",E2000=""),"",B2000&amp;":"&amp;C2000&amp;":"&amp;E2000)</f>
      </c>
      <c r="K2000" s="247">
        <f>IF(A2000="","",A2000*D2000)</f>
      </c>
      <c r="L2000" s="246">
        <f>IF(A2000="","",IF(OR(A2000=1,A2000=0),H2000,0))</f>
      </c>
      <c r="M2000" s="246">
        <f>IF(A2000="","",IF(A2000=-1,H2000,0))</f>
      </c>
      <c r="N2000">
        <f>IF(J2000="","",IF(E2000="SGD",1,IF(E2000="USD",Settings!$B$22,IF(E2000="HKD",Settings!$B$23,1))))</f>
      </c>
      <c r="O2000">
        <f>IF(OR(B2000="",C2000="",E2000=""),0,(IF(A2000=-1,H2000,0)-IF(OR(A2000=1,A2000=0),H2000,0)+IF(A2000=2,H2000,0))*IF(E2000="SGD",1,IF(E2000="USD",Settings!$B$22,IF(E2000="HKD",Settings!$B$23,1))))</f>
        <v>0</v>
      </c>
      <c r="P2000">
        <f>IF(OR(B2000="",C2000="",E2000=""),0,IF(A2000=2,H2000*IF(E2000="SGD",1,IF(E2000="USD",Settings!$B$22,IF(E2000="HKD",Settings!$B$23,1))),0))</f>
        <v>0</v>
      </c>
      <c r="Q2000" s="312">
        <f>IF(OR(J2000="",G2000=""),"",G2000+ROW()/1000000)</f>
      </c>
      <c r="R2000" s="247">
        <f>IF(Q2000="","",SUMIFS(Txn[Signed Units],Txn[Key],J2000,Txn[Transaction Order],"&lt;="&amp;Q2000))</f>
      </c>
    </row>
    <row r="2001" spans="10:18" ht="15" customHeight="1" x14ac:dyDescent="0.15">
      <c r="J2001" s="246">
        <f>IF(OR(B2001="",C2001="",E2001=""),"",B2001&amp;":"&amp;C2001&amp;":"&amp;E2001)</f>
      </c>
      <c r="K2001" s="247">
        <f>IF(A2001="","",A2001*D2001)</f>
      </c>
      <c r="L2001" s="246">
        <f>IF(A2001="","",IF(OR(A2001=1,A2001=0),H2001,0))</f>
      </c>
      <c r="M2001" s="246">
        <f>IF(A2001="","",IF(A2001=-1,H2001,0))</f>
      </c>
      <c r="N2001">
        <f>IF(J2001="","",IF(E2001="SGD",1,IF(E2001="USD",Settings!$B$22,IF(E2001="HKD",Settings!$B$23,1))))</f>
      </c>
      <c r="O2001">
        <f>IF(OR(B2001="",C2001="",E2001=""),0,(IF(A2001=-1,H2001,0)-IF(OR(A2001=1,A2001=0),H2001,0)+IF(A2001=2,H2001,0))*IF(E2001="SGD",1,IF(E2001="USD",Settings!$B$22,IF(E2001="HKD",Settings!$B$23,1))))</f>
        <v>0</v>
      </c>
      <c r="P2001">
        <f>IF(OR(B2001="",C2001="",E2001=""),0,IF(A2001=2,H2001*IF(E2001="SGD",1,IF(E2001="USD",Settings!$B$22,IF(E2001="HKD",Settings!$B$23,1))),0))</f>
        <v>0</v>
      </c>
      <c r="Q2001" s="312">
        <f>IF(OR(J2001="",G2001=""),"",G2001+ROW()/1000000)</f>
      </c>
      <c r="R2001" s="247">
        <f>IF(Q2001="","",SUMIFS(Txn[Signed Units],Txn[Key],J2001,Txn[Transaction Order],"&lt;="&amp;Q2001))</f>
      </c>
    </row>
    <row r="2002" spans="10:18" ht="15" customHeight="1" x14ac:dyDescent="0.15">
      <c r="J2002" s="246">
        <f>IF(OR(B2002="",C2002="",E2002=""),"",B2002&amp;":"&amp;C2002&amp;":"&amp;E2002)</f>
      </c>
      <c r="K2002" s="247">
        <f>IF(A2002="","",A2002*D2002)</f>
      </c>
      <c r="L2002" s="246">
        <f>IF(A2002="","",IF(OR(A2002=1,A2002=0),H2002,0))</f>
      </c>
      <c r="M2002" s="246">
        <f>IF(A2002="","",IF(A2002=-1,H2002,0))</f>
      </c>
      <c r="N2002">
        <f>IF(J2002="","",IF(E2002="SGD",1,IF(E2002="USD",Settings!$B$22,IF(E2002="HKD",Settings!$B$23,1))))</f>
      </c>
      <c r="O2002">
        <f>IF(OR(B2002="",C2002="",E2002=""),0,(IF(A2002=-1,H2002,0)-IF(OR(A2002=1,A2002=0),H2002,0)+IF(A2002=2,H2002,0))*IF(E2002="SGD",1,IF(E2002="USD",Settings!$B$22,IF(E2002="HKD",Settings!$B$23,1))))</f>
        <v>0</v>
      </c>
      <c r="P2002">
        <f>IF(OR(B2002="",C2002="",E2002=""),0,IF(A2002=2,H2002*IF(E2002="SGD",1,IF(E2002="USD",Settings!$B$22,IF(E2002="HKD",Settings!$B$23,1))),0))</f>
        <v>0</v>
      </c>
      <c r="Q2002" s="312">
        <f>IF(OR(J2002="",G2002=""),"",G2002+ROW()/1000000)</f>
      </c>
      <c r="R2002" s="247">
        <f>IF(Q2002="","",SUMIFS(Txn[Signed Units],Txn[Key],J2002,Txn[Transaction Order],"&lt;="&amp;Q2002))</f>
      </c>
    </row>
    <row r="2003" spans="10:18" ht="15" customHeight="1" x14ac:dyDescent="0.15">
      <c r="J2003" s="246">
        <f>IF(OR(B2003="",C2003="",E2003=""),"",B2003&amp;":"&amp;C2003&amp;":"&amp;E2003)</f>
      </c>
      <c r="K2003" s="247">
        <f>IF(A2003="","",A2003*D2003)</f>
      </c>
      <c r="L2003" s="246">
        <f>IF(A2003="","",IF(OR(A2003=1,A2003=0),H2003,0))</f>
      </c>
      <c r="M2003" s="246">
        <f>IF(A2003="","",IF(A2003=-1,H2003,0))</f>
      </c>
      <c r="N2003">
        <f>IF(J2003="","",IF(E2003="SGD",1,IF(E2003="USD",Settings!$B$22,IF(E2003="HKD",Settings!$B$23,1))))</f>
      </c>
      <c r="O2003">
        <f>IF(OR(B2003="",C2003="",E2003=""),0,(IF(A2003=-1,H2003,0)-IF(OR(A2003=1,A2003=0),H2003,0)+IF(A2003=2,H2003,0))*IF(E2003="SGD",1,IF(E2003="USD",Settings!$B$22,IF(E2003="HKD",Settings!$B$23,1))))</f>
        <v>0</v>
      </c>
      <c r="P2003">
        <f>IF(OR(B2003="",C2003="",E2003=""),0,IF(A2003=2,H2003*IF(E2003="SGD",1,IF(E2003="USD",Settings!$B$22,IF(E2003="HKD",Settings!$B$23,1))),0))</f>
        <v>0</v>
      </c>
      <c r="Q2003" s="312">
        <f>IF(OR(J2003="",G2003=""),"",G2003+ROW()/1000000)</f>
      </c>
      <c r="R2003" s="247">
        <f>IF(Q2003="","",SUMIFS(Txn[Signed Units],Txn[Key],J2003,Txn[Transaction Order],"&lt;="&amp;Q2003))</f>
      </c>
    </row>
    <row r="2004" spans="10:18" ht="15" customHeight="1" x14ac:dyDescent="0.15">
      <c r="J2004" s="246">
        <f>IF(OR(B2004="",C2004="",E2004=""),"",B2004&amp;":"&amp;C2004&amp;":"&amp;E2004)</f>
      </c>
      <c r="K2004" s="247">
        <f>IF(A2004="","",A2004*D2004)</f>
      </c>
      <c r="L2004" s="246">
        <f>IF(A2004="","",IF(OR(A2004=1,A2004=0),H2004,0))</f>
      </c>
      <c r="M2004" s="246">
        <f>IF(A2004="","",IF(A2004=-1,H2004,0))</f>
      </c>
      <c r="N2004">
        <f>IF(J2004="","",IF(E2004="SGD",1,IF(E2004="USD",Settings!$B$22,IF(E2004="HKD",Settings!$B$23,1))))</f>
      </c>
      <c r="O2004">
        <f>IF(OR(B2004="",C2004="",E2004=""),0,(IF(A2004=-1,H2004,0)-IF(OR(A2004=1,A2004=0),H2004,0)+IF(A2004=2,H2004,0))*IF(E2004="SGD",1,IF(E2004="USD",Settings!$B$22,IF(E2004="HKD",Settings!$B$23,1))))</f>
        <v>0</v>
      </c>
      <c r="P2004">
        <f>IF(OR(B2004="",C2004="",E2004=""),0,IF(A2004=2,H2004*IF(E2004="SGD",1,IF(E2004="USD",Settings!$B$22,IF(E2004="HKD",Settings!$B$23,1))),0))</f>
        <v>0</v>
      </c>
      <c r="Q2004" s="312">
        <f>IF(OR(J2004="",G2004=""),"",G2004+ROW()/1000000)</f>
      </c>
      <c r="R2004" s="247">
        <f>IF(Q2004="","",SUMIFS(Txn[Signed Units],Txn[Key],J2004,Txn[Transaction Order],"&lt;="&amp;Q2004))</f>
      </c>
    </row>
    <row r="2005" spans="10:18" ht="15" customHeight="1" x14ac:dyDescent="0.15">
      <c r="J2005" s="246">
        <f>IF(OR(B2005="",C2005="",E2005=""),"",B2005&amp;":"&amp;C2005&amp;":"&amp;E2005)</f>
      </c>
      <c r="K2005" s="247">
        <f>IF(A2005="","",A2005*D2005)</f>
      </c>
      <c r="L2005" s="246">
        <f>IF(A2005="","",IF(OR(A2005=1,A2005=0),H2005,0))</f>
      </c>
      <c r="M2005" s="246">
        <f>IF(A2005="","",IF(A2005=-1,H2005,0))</f>
      </c>
      <c r="N2005">
        <f>IF(J2005="","",IF(E2005="SGD",1,IF(E2005="USD",Settings!$B$22,IF(E2005="HKD",Settings!$B$23,1))))</f>
      </c>
      <c r="O2005">
        <f>IF(OR(B2005="",C2005="",E2005=""),0,(IF(A2005=-1,H2005,0)-IF(OR(A2005=1,A2005=0),H2005,0)+IF(A2005=2,H2005,0))*IF(E2005="SGD",1,IF(E2005="USD",Settings!$B$22,IF(E2005="HKD",Settings!$B$23,1))))</f>
        <v>0</v>
      </c>
      <c r="P2005">
        <f>IF(OR(B2005="",C2005="",E2005=""),0,IF(A2005=2,H2005*IF(E2005="SGD",1,IF(E2005="USD",Settings!$B$22,IF(E2005="HKD",Settings!$B$23,1))),0))</f>
        <v>0</v>
      </c>
      <c r="Q2005" s="312">
        <f>IF(OR(J2005="",G2005=""),"",G2005+ROW()/1000000)</f>
      </c>
      <c r="R2005" s="247">
        <f>IF(Q2005="","",SUMIFS(Txn[Signed Units],Txn[Key],J2005,Txn[Transaction Order],"&lt;="&amp;Q2005))</f>
      </c>
    </row>
    <row r="2006" spans="10:18" ht="15" customHeight="1" x14ac:dyDescent="0.15">
      <c r="J2006" s="246">
        <f>IF(OR(B2006="",C2006="",E2006=""),"",B2006&amp;":"&amp;C2006&amp;":"&amp;E2006)</f>
      </c>
      <c r="K2006" s="247">
        <f>IF(A2006="","",A2006*D2006)</f>
      </c>
      <c r="L2006" s="246">
        <f>IF(A2006="","",IF(OR(A2006=1,A2006=0),H2006,0))</f>
      </c>
      <c r="M2006" s="246">
        <f>IF(A2006="","",IF(A2006=-1,H2006,0))</f>
      </c>
      <c r="N2006">
        <f>IF(J2006="","",IF(E2006="SGD",1,IF(E2006="USD",Settings!$B$22,IF(E2006="HKD",Settings!$B$23,1))))</f>
      </c>
      <c r="O2006">
        <f>IF(OR(B2006="",C2006="",E2006=""),0,(IF(A2006=-1,H2006,0)-IF(OR(A2006=1,A2006=0),H2006,0)+IF(A2006=2,H2006,0))*IF(E2006="SGD",1,IF(E2006="USD",Settings!$B$22,IF(E2006="HKD",Settings!$B$23,1))))</f>
        <v>0</v>
      </c>
      <c r="P2006">
        <f>IF(OR(B2006="",C2006="",E2006=""),0,IF(A2006=2,H2006*IF(E2006="SGD",1,IF(E2006="USD",Settings!$B$22,IF(E2006="HKD",Settings!$B$23,1))),0))</f>
        <v>0</v>
      </c>
      <c r="Q2006" s="312">
        <f>IF(OR(J2006="",G2006=""),"",G2006+ROW()/1000000)</f>
      </c>
      <c r="R2006" s="247">
        <f>IF(Q2006="","",SUMIFS(Txn[Signed Units],Txn[Key],J2006,Txn[Transaction Order],"&lt;="&amp;Q2006))</f>
      </c>
    </row>
    <row r="2007" spans="10:18" ht="15" customHeight="1" x14ac:dyDescent="0.15">
      <c r="J2007" s="246">
        <f>IF(OR(B2007="",C2007="",E2007=""),"",B2007&amp;":"&amp;C2007&amp;":"&amp;E2007)</f>
      </c>
      <c r="K2007" s="247">
        <f>IF(A2007="","",A2007*D2007)</f>
      </c>
      <c r="L2007" s="246">
        <f>IF(A2007="","",IF(OR(A2007=1,A2007=0),H2007,0))</f>
      </c>
      <c r="M2007" s="246">
        <f>IF(A2007="","",IF(A2007=-1,H2007,0))</f>
      </c>
      <c r="N2007">
        <f>IF(J2007="","",IF(E2007="SGD",1,IF(E2007="USD",Settings!$B$22,IF(E2007="HKD",Settings!$B$23,1))))</f>
      </c>
      <c r="O2007">
        <f>IF(OR(B2007="",C2007="",E2007=""),0,(IF(A2007=-1,H2007,0)-IF(OR(A2007=1,A2007=0),H2007,0)+IF(A2007=2,H2007,0))*IF(E2007="SGD",1,IF(E2007="USD",Settings!$B$22,IF(E2007="HKD",Settings!$B$23,1))))</f>
        <v>0</v>
      </c>
      <c r="P2007">
        <f>IF(OR(B2007="",C2007="",E2007=""),0,IF(A2007=2,H2007*IF(E2007="SGD",1,IF(E2007="USD",Settings!$B$22,IF(E2007="HKD",Settings!$B$23,1))),0))</f>
        <v>0</v>
      </c>
      <c r="Q2007" s="312">
        <f>IF(OR(J2007="",G2007=""),"",G2007+ROW()/1000000)</f>
      </c>
      <c r="R2007" s="247">
        <f>IF(Q2007="","",SUMIFS(Txn[Signed Units],Txn[Key],J2007,Txn[Transaction Order],"&lt;="&amp;Q2007))</f>
      </c>
    </row>
    <row r="2008" spans="10:18" ht="15" customHeight="1" x14ac:dyDescent="0.15">
      <c r="J2008" s="246">
        <f>IF(OR(B2008="",C2008="",E2008=""),"",B2008&amp;":"&amp;C2008&amp;":"&amp;E2008)</f>
      </c>
      <c r="K2008" s="247">
        <f>IF(A2008="","",A2008*D2008)</f>
      </c>
      <c r="L2008" s="246">
        <f>IF(A2008="","",IF(OR(A2008=1,A2008=0),H2008,0))</f>
      </c>
      <c r="M2008" s="246">
        <f>IF(A2008="","",IF(A2008=-1,H2008,0))</f>
      </c>
      <c r="N2008">
        <f>IF(J2008="","",IF(E2008="SGD",1,IF(E2008="USD",Settings!$B$22,IF(E2008="HKD",Settings!$B$23,1))))</f>
      </c>
      <c r="O2008">
        <f>IF(OR(B2008="",C2008="",E2008=""),0,(IF(A2008=-1,H2008,0)-IF(OR(A2008=1,A2008=0),H2008,0)+IF(A2008=2,H2008,0))*IF(E2008="SGD",1,IF(E2008="USD",Settings!$B$22,IF(E2008="HKD",Settings!$B$23,1))))</f>
        <v>0</v>
      </c>
      <c r="P2008">
        <f>IF(OR(B2008="",C2008="",E2008=""),0,IF(A2008=2,H2008*IF(E2008="SGD",1,IF(E2008="USD",Settings!$B$22,IF(E2008="HKD",Settings!$B$23,1))),0))</f>
        <v>0</v>
      </c>
      <c r="Q2008" s="312">
        <f>IF(OR(J2008="",G2008=""),"",G2008+ROW()/1000000)</f>
      </c>
      <c r="R2008" s="247">
        <f>IF(Q2008="","",SUMIFS(Txn[Signed Units],Txn[Key],J2008,Txn[Transaction Order],"&lt;="&amp;Q2008))</f>
      </c>
    </row>
    <row r="2009" spans="10:18" ht="15" customHeight="1" x14ac:dyDescent="0.15">
      <c r="J2009" s="246">
        <f>IF(OR(B2009="",C2009="",E2009=""),"",B2009&amp;":"&amp;C2009&amp;":"&amp;E2009)</f>
      </c>
      <c r="K2009" s="247">
        <f>IF(A2009="","",A2009*D2009)</f>
      </c>
      <c r="L2009" s="246">
        <f>IF(A2009="","",IF(OR(A2009=1,A2009=0),H2009,0))</f>
      </c>
      <c r="M2009" s="246">
        <f>IF(A2009="","",IF(A2009=-1,H2009,0))</f>
      </c>
      <c r="N2009">
        <f>IF(J2009="","",IF(E2009="SGD",1,IF(E2009="USD",Settings!$B$22,IF(E2009="HKD",Settings!$B$23,1))))</f>
      </c>
      <c r="O2009">
        <f>IF(OR(B2009="",C2009="",E2009=""),0,(IF(A2009=-1,H2009,0)-IF(OR(A2009=1,A2009=0),H2009,0)+IF(A2009=2,H2009,0))*IF(E2009="SGD",1,IF(E2009="USD",Settings!$B$22,IF(E2009="HKD",Settings!$B$23,1))))</f>
        <v>0</v>
      </c>
      <c r="P2009">
        <f>IF(OR(B2009="",C2009="",E2009=""),0,IF(A2009=2,H2009*IF(E2009="SGD",1,IF(E2009="USD",Settings!$B$22,IF(E2009="HKD",Settings!$B$23,1))),0))</f>
        <v>0</v>
      </c>
      <c r="Q2009" s="312">
        <f>IF(OR(J2009="",G2009=""),"",G2009+ROW()/1000000)</f>
      </c>
      <c r="R2009" s="247">
        <f>IF(Q2009="","",SUMIFS(Txn[Signed Units],Txn[Key],J2009,Txn[Transaction Order],"&lt;="&amp;Q2009))</f>
      </c>
    </row>
    <row r="2010" spans="10:18" ht="15" customHeight="1" x14ac:dyDescent="0.15">
      <c r="J2010" s="246">
        <f>IF(OR(B2010="",C2010="",E2010=""),"",B2010&amp;":"&amp;C2010&amp;":"&amp;E2010)</f>
      </c>
      <c r="K2010" s="247">
        <f>IF(A2010="","",A2010*D2010)</f>
      </c>
      <c r="L2010" s="246">
        <f>IF(A2010="","",IF(OR(A2010=1,A2010=0),H2010,0))</f>
      </c>
      <c r="M2010" s="246">
        <f>IF(A2010="","",IF(A2010=-1,H2010,0))</f>
      </c>
      <c r="N2010">
        <f>IF(J2010="","",IF(E2010="SGD",1,IF(E2010="USD",Settings!$B$22,IF(E2010="HKD",Settings!$B$23,1))))</f>
      </c>
      <c r="O2010">
        <f>IF(OR(B2010="",C2010="",E2010=""),0,(IF(A2010=-1,H2010,0)-IF(OR(A2010=1,A2010=0),H2010,0)+IF(A2010=2,H2010,0))*IF(E2010="SGD",1,IF(E2010="USD",Settings!$B$22,IF(E2010="HKD",Settings!$B$23,1))))</f>
        <v>0</v>
      </c>
      <c r="P2010">
        <f>IF(OR(B2010="",C2010="",E2010=""),0,IF(A2010=2,H2010*IF(E2010="SGD",1,IF(E2010="USD",Settings!$B$22,IF(E2010="HKD",Settings!$B$23,1))),0))</f>
        <v>0</v>
      </c>
      <c r="Q2010" s="312">
        <f>IF(OR(J2010="",G2010=""),"",G2010+ROW()/1000000)</f>
      </c>
      <c r="R2010" s="247">
        <f>IF(Q2010="","",SUMIFS(Txn[Signed Units],Txn[Key],J2010,Txn[Transaction Order],"&lt;="&amp;Q2010))</f>
      </c>
    </row>
    <row r="2011" spans="10:18" ht="15" customHeight="1" x14ac:dyDescent="0.15">
      <c r="J2011" s="246">
        <f>IF(OR(B2011="",C2011="",E2011=""),"",B2011&amp;":"&amp;C2011&amp;":"&amp;E2011)</f>
      </c>
      <c r="K2011" s="247">
        <f>IF(A2011="","",A2011*D2011)</f>
      </c>
      <c r="L2011" s="246">
        <f>IF(A2011="","",IF(OR(A2011=1,A2011=0),H2011,0))</f>
      </c>
      <c r="M2011" s="246">
        <f>IF(A2011="","",IF(A2011=-1,H2011,0))</f>
      </c>
      <c r="N2011">
        <f>IF(J2011="","",IF(E2011="SGD",1,IF(E2011="USD",Settings!$B$22,IF(E2011="HKD",Settings!$B$23,1))))</f>
      </c>
      <c r="O2011">
        <f>IF(OR(B2011="",C2011="",E2011=""),0,(IF(A2011=-1,H2011,0)-IF(OR(A2011=1,A2011=0),H2011,0)+IF(A2011=2,H2011,0))*IF(E2011="SGD",1,IF(E2011="USD",Settings!$B$22,IF(E2011="HKD",Settings!$B$23,1))))</f>
        <v>0</v>
      </c>
      <c r="P2011">
        <f>IF(OR(B2011="",C2011="",E2011=""),0,IF(A2011=2,H2011*IF(E2011="SGD",1,IF(E2011="USD",Settings!$B$22,IF(E2011="HKD",Settings!$B$23,1))),0))</f>
        <v>0</v>
      </c>
      <c r="Q2011" s="312">
        <f>IF(OR(J2011="",G2011=""),"",G2011+ROW()/1000000)</f>
      </c>
      <c r="R2011" s="247">
        <f>IF(Q2011="","",SUMIFS(Txn[Signed Units],Txn[Key],J2011,Txn[Transaction Order],"&lt;="&amp;Q2011))</f>
      </c>
    </row>
    <row r="2012" spans="10:18" ht="15" customHeight="1" x14ac:dyDescent="0.15">
      <c r="J2012" s="246">
        <f>IF(OR(B2012="",C2012="",E2012=""),"",B2012&amp;":"&amp;C2012&amp;":"&amp;E2012)</f>
      </c>
      <c r="K2012" s="247">
        <f>IF(A2012="","",A2012*D2012)</f>
      </c>
      <c r="L2012" s="246">
        <f>IF(A2012="","",IF(OR(A2012=1,A2012=0),H2012,0))</f>
      </c>
      <c r="M2012" s="246">
        <f>IF(A2012="","",IF(A2012=-1,H2012,0))</f>
      </c>
      <c r="N2012">
        <f>IF(J2012="","",IF(E2012="SGD",1,IF(E2012="USD",Settings!$B$22,IF(E2012="HKD",Settings!$B$23,1))))</f>
      </c>
      <c r="O2012">
        <f>IF(OR(B2012="",C2012="",E2012=""),0,(IF(A2012=-1,H2012,0)-IF(OR(A2012=1,A2012=0),H2012,0)+IF(A2012=2,H2012,0))*IF(E2012="SGD",1,IF(E2012="USD",Settings!$B$22,IF(E2012="HKD",Settings!$B$23,1))))</f>
        <v>0</v>
      </c>
      <c r="P2012">
        <f>IF(OR(B2012="",C2012="",E2012=""),0,IF(A2012=2,H2012*IF(E2012="SGD",1,IF(E2012="USD",Settings!$B$22,IF(E2012="HKD",Settings!$B$23,1))),0))</f>
        <v>0</v>
      </c>
      <c r="Q2012" s="312">
        <f>IF(OR(J2012="",G2012=""),"",G2012+ROW()/1000000)</f>
      </c>
      <c r="R2012" s="247">
        <f>IF(Q2012="","",SUMIFS(Txn[Signed Units],Txn[Key],J2012,Txn[Transaction Order],"&lt;="&amp;Q2012))</f>
      </c>
    </row>
    <row r="2013" spans="10:18" ht="15" customHeight="1" x14ac:dyDescent="0.15">
      <c r="J2013" s="246">
        <f>IF(OR(B2013="",C2013="",E2013=""),"",B2013&amp;":"&amp;C2013&amp;":"&amp;E2013)</f>
      </c>
      <c r="K2013" s="247">
        <f>IF(A2013="","",A2013*D2013)</f>
      </c>
      <c r="L2013" s="246">
        <f>IF(A2013="","",IF(OR(A2013=1,A2013=0),H2013,0))</f>
      </c>
      <c r="M2013" s="246">
        <f>IF(A2013="","",IF(A2013=-1,H2013,0))</f>
      </c>
      <c r="N2013">
        <f>IF(J2013="","",IF(E2013="SGD",1,IF(E2013="USD",Settings!$B$22,IF(E2013="HKD",Settings!$B$23,1))))</f>
      </c>
      <c r="O2013">
        <f>IF(OR(B2013="",C2013="",E2013=""),0,(IF(A2013=-1,H2013,0)-IF(OR(A2013=1,A2013=0),H2013,0)+IF(A2013=2,H2013,0))*IF(E2013="SGD",1,IF(E2013="USD",Settings!$B$22,IF(E2013="HKD",Settings!$B$23,1))))</f>
        <v>0</v>
      </c>
      <c r="P2013">
        <f>IF(OR(B2013="",C2013="",E2013=""),0,IF(A2013=2,H2013*IF(E2013="SGD",1,IF(E2013="USD",Settings!$B$22,IF(E2013="HKD",Settings!$B$23,1))),0))</f>
        <v>0</v>
      </c>
      <c r="Q2013" s="312">
        <f>IF(OR(J2013="",G2013=""),"",G2013+ROW()/1000000)</f>
      </c>
      <c r="R2013" s="247">
        <f>IF(Q2013="","",SUMIFS(Txn[Signed Units],Txn[Key],J2013,Txn[Transaction Order],"&lt;="&amp;Q2013))</f>
      </c>
    </row>
    <row r="2014" spans="10:18" ht="15" customHeight="1" x14ac:dyDescent="0.15">
      <c r="J2014" s="246">
        <f>IF(OR(B2014="",C2014="",E2014=""),"",B2014&amp;":"&amp;C2014&amp;":"&amp;E2014)</f>
      </c>
      <c r="K2014" s="247">
        <f>IF(A2014="","",A2014*D2014)</f>
      </c>
      <c r="L2014" s="246">
        <f>IF(A2014="","",IF(OR(A2014=1,A2014=0),H2014,0))</f>
      </c>
      <c r="M2014" s="246">
        <f>IF(A2014="","",IF(A2014=-1,H2014,0))</f>
      </c>
      <c r="N2014">
        <f>IF(J2014="","",IF(E2014="SGD",1,IF(E2014="USD",Settings!$B$22,IF(E2014="HKD",Settings!$B$23,1))))</f>
      </c>
      <c r="O2014">
        <f>IF(OR(B2014="",C2014="",E2014=""),0,(IF(A2014=-1,H2014,0)-IF(OR(A2014=1,A2014=0),H2014,0)+IF(A2014=2,H2014,0))*IF(E2014="SGD",1,IF(E2014="USD",Settings!$B$22,IF(E2014="HKD",Settings!$B$23,1))))</f>
        <v>0</v>
      </c>
      <c r="P2014">
        <f>IF(OR(B2014="",C2014="",E2014=""),0,IF(A2014=2,H2014*IF(E2014="SGD",1,IF(E2014="USD",Settings!$B$22,IF(E2014="HKD",Settings!$B$23,1))),0))</f>
        <v>0</v>
      </c>
      <c r="Q2014" s="312">
        <f>IF(OR(J2014="",G2014=""),"",G2014+ROW()/1000000)</f>
      </c>
      <c r="R2014" s="247">
        <f>IF(Q2014="","",SUMIFS(Txn[Signed Units],Txn[Key],J2014,Txn[Transaction Order],"&lt;="&amp;Q2014))</f>
      </c>
    </row>
    <row r="2015" spans="10:18" ht="15" customHeight="1" x14ac:dyDescent="0.15">
      <c r="J2015" s="246">
        <f>IF(OR(B2015="",C2015="",E2015=""),"",B2015&amp;":"&amp;C2015&amp;":"&amp;E2015)</f>
      </c>
      <c r="K2015" s="247">
        <f>IF(A2015="","",A2015*D2015)</f>
      </c>
      <c r="L2015" s="246">
        <f>IF(A2015="","",IF(OR(A2015=1,A2015=0),H2015,0))</f>
      </c>
      <c r="M2015" s="246">
        <f>IF(A2015="","",IF(A2015=-1,H2015,0))</f>
      </c>
      <c r="N2015">
        <f>IF(J2015="","",IF(E2015="SGD",1,IF(E2015="USD",Settings!$B$22,IF(E2015="HKD",Settings!$B$23,1))))</f>
      </c>
      <c r="O2015">
        <f>IF(OR(B2015="",C2015="",E2015=""),0,(IF(A2015=-1,H2015,0)-IF(OR(A2015=1,A2015=0),H2015,0)+IF(A2015=2,H2015,0))*IF(E2015="SGD",1,IF(E2015="USD",Settings!$B$22,IF(E2015="HKD",Settings!$B$23,1))))</f>
        <v>0</v>
      </c>
      <c r="P2015">
        <f>IF(OR(B2015="",C2015="",E2015=""),0,IF(A2015=2,H2015*IF(E2015="SGD",1,IF(E2015="USD",Settings!$B$22,IF(E2015="HKD",Settings!$B$23,1))),0))</f>
        <v>0</v>
      </c>
      <c r="Q2015" s="312">
        <f>IF(OR(J2015="",G2015=""),"",G2015+ROW()/1000000)</f>
      </c>
      <c r="R2015" s="247">
        <f>IF(Q2015="","",SUMIFS(Txn[Signed Units],Txn[Key],J2015,Txn[Transaction Order],"&lt;="&amp;Q2015))</f>
      </c>
    </row>
    <row r="2016" spans="10:18" ht="15" customHeight="1" x14ac:dyDescent="0.15">
      <c r="J2016" s="246">
        <f>IF(OR(B2016="",C2016="",E2016=""),"",B2016&amp;":"&amp;C2016&amp;":"&amp;E2016)</f>
      </c>
      <c r="K2016" s="247">
        <f>IF(A2016="","",A2016*D2016)</f>
      </c>
      <c r="L2016" s="246">
        <f>IF(A2016="","",IF(OR(A2016=1,A2016=0),H2016,0))</f>
      </c>
      <c r="M2016" s="246">
        <f>IF(A2016="","",IF(A2016=-1,H2016,0))</f>
      </c>
      <c r="N2016">
        <f>IF(J2016="","",IF(E2016="SGD",1,IF(E2016="USD",Settings!$B$22,IF(E2016="HKD",Settings!$B$23,1))))</f>
      </c>
      <c r="O2016">
        <f>IF(OR(B2016="",C2016="",E2016=""),0,(IF(A2016=-1,H2016,0)-IF(OR(A2016=1,A2016=0),H2016,0)+IF(A2016=2,H2016,0))*IF(E2016="SGD",1,IF(E2016="USD",Settings!$B$22,IF(E2016="HKD",Settings!$B$23,1))))</f>
        <v>0</v>
      </c>
      <c r="P2016">
        <f>IF(OR(B2016="",C2016="",E2016=""),0,IF(A2016=2,H2016*IF(E2016="SGD",1,IF(E2016="USD",Settings!$B$22,IF(E2016="HKD",Settings!$B$23,1))),0))</f>
        <v>0</v>
      </c>
      <c r="Q2016" s="312">
        <f>IF(OR(J2016="",G2016=""),"",G2016+ROW()/1000000)</f>
      </c>
      <c r="R2016" s="247">
        <f>IF(Q2016="","",SUMIFS(Txn[Signed Units],Txn[Key],J2016,Txn[Transaction Order],"&lt;="&amp;Q2016))</f>
      </c>
    </row>
    <row r="2017" spans="10:18" ht="15" customHeight="1" x14ac:dyDescent="0.15">
      <c r="J2017" s="246">
        <f>IF(OR(B2017="",C2017="",E2017=""),"",B2017&amp;":"&amp;C2017&amp;":"&amp;E2017)</f>
      </c>
      <c r="K2017" s="247">
        <f>IF(A2017="","",A2017*D2017)</f>
      </c>
      <c r="L2017" s="246">
        <f>IF(A2017="","",IF(OR(A2017=1,A2017=0),H2017,0))</f>
      </c>
      <c r="M2017" s="246">
        <f>IF(A2017="","",IF(A2017=-1,H2017,0))</f>
      </c>
      <c r="N2017">
        <f>IF(J2017="","",IF(E2017="SGD",1,IF(E2017="USD",Settings!$B$22,IF(E2017="HKD",Settings!$B$23,1))))</f>
      </c>
      <c r="O2017">
        <f>IF(OR(B2017="",C2017="",E2017=""),0,(IF(A2017=-1,H2017,0)-IF(OR(A2017=1,A2017=0),H2017,0)+IF(A2017=2,H2017,0))*IF(E2017="SGD",1,IF(E2017="USD",Settings!$B$22,IF(E2017="HKD",Settings!$B$23,1))))</f>
        <v>0</v>
      </c>
      <c r="P2017">
        <f>IF(OR(B2017="",C2017="",E2017=""),0,IF(A2017=2,H2017*IF(E2017="SGD",1,IF(E2017="USD",Settings!$B$22,IF(E2017="HKD",Settings!$B$23,1))),0))</f>
        <v>0</v>
      </c>
      <c r="Q2017" s="312">
        <f>IF(OR(J2017="",G2017=""),"",G2017+ROW()/1000000)</f>
      </c>
      <c r="R2017" s="247">
        <f>IF(Q2017="","",SUMIFS(Txn[Signed Units],Txn[Key],J2017,Txn[Transaction Order],"&lt;="&amp;Q2017))</f>
      </c>
    </row>
    <row r="2018" spans="10:18" ht="15" customHeight="1" x14ac:dyDescent="0.15">
      <c r="J2018" s="246">
        <f>IF(OR(B2018="",C2018="",E2018=""),"",B2018&amp;":"&amp;C2018&amp;":"&amp;E2018)</f>
      </c>
      <c r="K2018" s="247">
        <f>IF(A2018="","",A2018*D2018)</f>
      </c>
      <c r="L2018" s="246">
        <f>IF(A2018="","",IF(OR(A2018=1,A2018=0),H2018,0))</f>
      </c>
      <c r="M2018" s="246">
        <f>IF(A2018="","",IF(A2018=-1,H2018,0))</f>
      </c>
      <c r="N2018">
        <f>IF(J2018="","",IF(E2018="SGD",1,IF(E2018="USD",Settings!$B$22,IF(E2018="HKD",Settings!$B$23,1))))</f>
      </c>
      <c r="O2018">
        <f>IF(OR(B2018="",C2018="",E2018=""),0,(IF(A2018=-1,H2018,0)-IF(OR(A2018=1,A2018=0),H2018,0)+IF(A2018=2,H2018,0))*IF(E2018="SGD",1,IF(E2018="USD",Settings!$B$22,IF(E2018="HKD",Settings!$B$23,1))))</f>
        <v>0</v>
      </c>
      <c r="P2018">
        <f>IF(OR(B2018="",C2018="",E2018=""),0,IF(A2018=2,H2018*IF(E2018="SGD",1,IF(E2018="USD",Settings!$B$22,IF(E2018="HKD",Settings!$B$23,1))),0))</f>
        <v>0</v>
      </c>
      <c r="Q2018" s="312">
        <f>IF(OR(J2018="",G2018=""),"",G2018+ROW()/1000000)</f>
      </c>
      <c r="R2018" s="247">
        <f>IF(Q2018="","",SUMIFS(Txn[Signed Units],Txn[Key],J2018,Txn[Transaction Order],"&lt;="&amp;Q2018))</f>
      </c>
    </row>
    <row r="2019" spans="10:18" ht="15" customHeight="1" x14ac:dyDescent="0.15">
      <c r="J2019" s="246">
        <f>IF(OR(B2019="",C2019="",E2019=""),"",B2019&amp;":"&amp;C2019&amp;":"&amp;E2019)</f>
      </c>
      <c r="K2019" s="247">
        <f>IF(A2019="","",A2019*D2019)</f>
      </c>
      <c r="L2019" s="246">
        <f>IF(A2019="","",IF(OR(A2019=1,A2019=0),H2019,0))</f>
      </c>
      <c r="M2019" s="246">
        <f>IF(A2019="","",IF(A2019=-1,H2019,0))</f>
      </c>
      <c r="N2019">
        <f>IF(J2019="","",IF(E2019="SGD",1,IF(E2019="USD",Settings!$B$22,IF(E2019="HKD",Settings!$B$23,1))))</f>
      </c>
      <c r="O2019">
        <f>IF(OR(B2019="",C2019="",E2019=""),0,(IF(A2019=-1,H2019,0)-IF(OR(A2019=1,A2019=0),H2019,0)+IF(A2019=2,H2019,0))*IF(E2019="SGD",1,IF(E2019="USD",Settings!$B$22,IF(E2019="HKD",Settings!$B$23,1))))</f>
        <v>0</v>
      </c>
      <c r="P2019">
        <f>IF(OR(B2019="",C2019="",E2019=""),0,IF(A2019=2,H2019*IF(E2019="SGD",1,IF(E2019="USD",Settings!$B$22,IF(E2019="HKD",Settings!$B$23,1))),0))</f>
        <v>0</v>
      </c>
      <c r="Q2019" s="312">
        <f>IF(OR(J2019="",G2019=""),"",G2019+ROW()/1000000)</f>
      </c>
      <c r="R2019" s="247">
        <f>IF(Q2019="","",SUMIFS(Txn[Signed Units],Txn[Key],J2019,Txn[Transaction Order],"&lt;="&amp;Q2019))</f>
      </c>
    </row>
    <row r="2020" spans="10:18" ht="15" customHeight="1" x14ac:dyDescent="0.15">
      <c r="J2020" s="246">
        <f>IF(OR(B2020="",C2020="",E2020=""),"",B2020&amp;":"&amp;C2020&amp;":"&amp;E2020)</f>
      </c>
      <c r="K2020" s="247">
        <f>IF(A2020="","",A2020*D2020)</f>
      </c>
      <c r="L2020" s="246">
        <f>IF(A2020="","",IF(OR(A2020=1,A2020=0),H2020,0))</f>
      </c>
      <c r="M2020" s="246">
        <f>IF(A2020="","",IF(A2020=-1,H2020,0))</f>
      </c>
      <c r="N2020">
        <f>IF(J2020="","",IF(E2020="SGD",1,IF(E2020="USD",Settings!$B$22,IF(E2020="HKD",Settings!$B$23,1))))</f>
      </c>
      <c r="O2020">
        <f>IF(OR(B2020="",C2020="",E2020=""),0,(IF(A2020=-1,H2020,0)-IF(OR(A2020=1,A2020=0),H2020,0)+IF(A2020=2,H2020,0))*IF(E2020="SGD",1,IF(E2020="USD",Settings!$B$22,IF(E2020="HKD",Settings!$B$23,1))))</f>
        <v>0</v>
      </c>
      <c r="P2020">
        <f>IF(OR(B2020="",C2020="",E2020=""),0,IF(A2020=2,H2020*IF(E2020="SGD",1,IF(E2020="USD",Settings!$B$22,IF(E2020="HKD",Settings!$B$23,1))),0))</f>
        <v>0</v>
      </c>
      <c r="Q2020" s="312">
        <f>IF(OR(J2020="",G2020=""),"",G2020+ROW()/1000000)</f>
      </c>
      <c r="R2020" s="247">
        <f>IF(Q2020="","",SUMIFS(Txn[Signed Units],Txn[Key],J2020,Txn[Transaction Order],"&lt;="&amp;Q2020))</f>
      </c>
    </row>
    <row r="2021" spans="10:18" ht="15" customHeight="1" x14ac:dyDescent="0.15">
      <c r="J2021" s="246">
        <f>IF(OR(B2021="",C2021="",E2021=""),"",B2021&amp;":"&amp;C2021&amp;":"&amp;E2021)</f>
      </c>
      <c r="K2021" s="247">
        <f>IF(A2021="","",A2021*D2021)</f>
      </c>
      <c r="L2021" s="246">
        <f>IF(A2021="","",IF(OR(A2021=1,A2021=0),H2021,0))</f>
      </c>
      <c r="M2021" s="246">
        <f>IF(A2021="","",IF(A2021=-1,H2021,0))</f>
      </c>
      <c r="N2021">
        <f>IF(J2021="","",IF(E2021="SGD",1,IF(E2021="USD",Settings!$B$22,IF(E2021="HKD",Settings!$B$23,1))))</f>
      </c>
      <c r="O2021">
        <f>IF(OR(B2021="",C2021="",E2021=""),0,(IF(A2021=-1,H2021,0)-IF(OR(A2021=1,A2021=0),H2021,0)+IF(A2021=2,H2021,0))*IF(E2021="SGD",1,IF(E2021="USD",Settings!$B$22,IF(E2021="HKD",Settings!$B$23,1))))</f>
        <v>0</v>
      </c>
      <c r="P2021">
        <f>IF(OR(B2021="",C2021="",E2021=""),0,IF(A2021=2,H2021*IF(E2021="SGD",1,IF(E2021="USD",Settings!$B$22,IF(E2021="HKD",Settings!$B$23,1))),0))</f>
        <v>0</v>
      </c>
      <c r="Q2021" s="312">
        <f>IF(OR(J2021="",G2021=""),"",G2021+ROW()/1000000)</f>
      </c>
      <c r="R2021" s="247">
        <f>IF(Q2021="","",SUMIFS(Txn[Signed Units],Txn[Key],J2021,Txn[Transaction Order],"&lt;="&amp;Q2021))</f>
      </c>
    </row>
    <row r="2022" spans="10:18" ht="15" customHeight="1" x14ac:dyDescent="0.15">
      <c r="J2022" s="246">
        <f>IF(OR(B2022="",C2022="",E2022=""),"",B2022&amp;":"&amp;C2022&amp;":"&amp;E2022)</f>
      </c>
      <c r="K2022" s="247">
        <f>IF(A2022="","",A2022*D2022)</f>
      </c>
      <c r="L2022" s="246">
        <f>IF(A2022="","",IF(OR(A2022=1,A2022=0),H2022,0))</f>
      </c>
      <c r="M2022" s="246">
        <f>IF(A2022="","",IF(A2022=-1,H2022,0))</f>
      </c>
      <c r="N2022">
        <f>IF(J2022="","",IF(E2022="SGD",1,IF(E2022="USD",Settings!$B$22,IF(E2022="HKD",Settings!$B$23,1))))</f>
      </c>
      <c r="O2022">
        <f>IF(OR(B2022="",C2022="",E2022=""),0,(IF(A2022=-1,H2022,0)-IF(OR(A2022=1,A2022=0),H2022,0)+IF(A2022=2,H2022,0))*IF(E2022="SGD",1,IF(E2022="USD",Settings!$B$22,IF(E2022="HKD",Settings!$B$23,1))))</f>
        <v>0</v>
      </c>
      <c r="P2022">
        <f>IF(OR(B2022="",C2022="",E2022=""),0,IF(A2022=2,H2022*IF(E2022="SGD",1,IF(E2022="USD",Settings!$B$22,IF(E2022="HKD",Settings!$B$23,1))),0))</f>
        <v>0</v>
      </c>
      <c r="Q2022" s="312">
        <f>IF(OR(J2022="",G2022=""),"",G2022+ROW()/1000000)</f>
      </c>
      <c r="R2022" s="247">
        <f>IF(Q2022="","",SUMIFS(Txn[Signed Units],Txn[Key],J2022,Txn[Transaction Order],"&lt;="&amp;Q2022))</f>
      </c>
    </row>
    <row r="2023" spans="10:18" ht="15" customHeight="1" x14ac:dyDescent="0.15">
      <c r="J2023" s="246">
        <f>IF(OR(B2023="",C2023="",E2023=""),"",B2023&amp;":"&amp;C2023&amp;":"&amp;E2023)</f>
      </c>
      <c r="K2023" s="247">
        <f>IF(A2023="","",A2023*D2023)</f>
      </c>
      <c r="L2023" s="246">
        <f>IF(A2023="","",IF(OR(A2023=1,A2023=0),H2023,0))</f>
      </c>
      <c r="M2023" s="246">
        <f>IF(A2023="","",IF(A2023=-1,H2023,0))</f>
      </c>
      <c r="N2023">
        <f>IF(J2023="","",IF(E2023="SGD",1,IF(E2023="USD",Settings!$B$22,IF(E2023="HKD",Settings!$B$23,1))))</f>
      </c>
      <c r="O2023">
        <f>IF(OR(B2023="",C2023="",E2023=""),0,(IF(A2023=-1,H2023,0)-IF(OR(A2023=1,A2023=0),H2023,0)+IF(A2023=2,H2023,0))*IF(E2023="SGD",1,IF(E2023="USD",Settings!$B$22,IF(E2023="HKD",Settings!$B$23,1))))</f>
        <v>0</v>
      </c>
      <c r="P2023">
        <f>IF(OR(B2023="",C2023="",E2023=""),0,IF(A2023=2,H2023*IF(E2023="SGD",1,IF(E2023="USD",Settings!$B$22,IF(E2023="HKD",Settings!$B$23,1))),0))</f>
        <v>0</v>
      </c>
      <c r="Q2023" s="312">
        <f>IF(OR(J2023="",G2023=""),"",G2023+ROW()/1000000)</f>
      </c>
      <c r="R2023" s="247">
        <f>IF(Q2023="","",SUMIFS(Txn[Signed Units],Txn[Key],J2023,Txn[Transaction Order],"&lt;="&amp;Q2023))</f>
      </c>
    </row>
    <row r="2024" spans="10:18" ht="15" customHeight="1" x14ac:dyDescent="0.15">
      <c r="J2024" s="246">
        <f>IF(OR(B2024="",C2024="",E2024=""),"",B2024&amp;":"&amp;C2024&amp;":"&amp;E2024)</f>
      </c>
      <c r="K2024" s="247">
        <f>IF(A2024="","",A2024*D2024)</f>
      </c>
      <c r="L2024" s="246">
        <f>IF(A2024="","",IF(OR(A2024=1,A2024=0),H2024,0))</f>
      </c>
      <c r="M2024" s="246">
        <f>IF(A2024="","",IF(A2024=-1,H2024,0))</f>
      </c>
      <c r="N2024">
        <f>IF(J2024="","",IF(E2024="SGD",1,IF(E2024="USD",Settings!$B$22,IF(E2024="HKD",Settings!$B$23,1))))</f>
      </c>
      <c r="O2024">
        <f>IF(OR(B2024="",C2024="",E2024=""),0,(IF(A2024=-1,H2024,0)-IF(OR(A2024=1,A2024=0),H2024,0)+IF(A2024=2,H2024,0))*IF(E2024="SGD",1,IF(E2024="USD",Settings!$B$22,IF(E2024="HKD",Settings!$B$23,1))))</f>
        <v>0</v>
      </c>
      <c r="P2024">
        <f>IF(OR(B2024="",C2024="",E2024=""),0,IF(A2024=2,H2024*IF(E2024="SGD",1,IF(E2024="USD",Settings!$B$22,IF(E2024="HKD",Settings!$B$23,1))),0))</f>
        <v>0</v>
      </c>
      <c r="Q2024" s="312">
        <f>IF(OR(J2024="",G2024=""),"",G2024+ROW()/1000000)</f>
      </c>
      <c r="R2024" s="247">
        <f>IF(Q2024="","",SUMIFS(Txn[Signed Units],Txn[Key],J2024,Txn[Transaction Order],"&lt;="&amp;Q2024))</f>
      </c>
    </row>
    <row r="2025" spans="10:18" ht="15" customHeight="1" x14ac:dyDescent="0.15">
      <c r="J2025" s="246">
        <f>IF(OR(B2025="",C2025="",E2025=""),"",B2025&amp;":"&amp;C2025&amp;":"&amp;E2025)</f>
      </c>
      <c r="K2025" s="247">
        <f>IF(A2025="","",A2025*D2025)</f>
      </c>
      <c r="L2025" s="246">
        <f>IF(A2025="","",IF(OR(A2025=1,A2025=0),H2025,0))</f>
      </c>
      <c r="M2025" s="246">
        <f>IF(A2025="","",IF(A2025=-1,H2025,0))</f>
      </c>
      <c r="N2025">
        <f>IF(J2025="","",IF(E2025="SGD",1,IF(E2025="USD",Settings!$B$22,IF(E2025="HKD",Settings!$B$23,1))))</f>
      </c>
      <c r="O2025">
        <f>IF(OR(B2025="",C2025="",E2025=""),0,(IF(A2025=-1,H2025,0)-IF(OR(A2025=1,A2025=0),H2025,0)+IF(A2025=2,H2025,0))*IF(E2025="SGD",1,IF(E2025="USD",Settings!$B$22,IF(E2025="HKD",Settings!$B$23,1))))</f>
        <v>0</v>
      </c>
      <c r="P2025">
        <f>IF(OR(B2025="",C2025="",E2025=""),0,IF(A2025=2,H2025*IF(E2025="SGD",1,IF(E2025="USD",Settings!$B$22,IF(E2025="HKD",Settings!$B$23,1))),0))</f>
        <v>0</v>
      </c>
      <c r="Q2025" s="312">
        <f>IF(OR(J2025="",G2025=""),"",G2025+ROW()/1000000)</f>
      </c>
      <c r="R2025" s="247">
        <f>IF(Q2025="","",SUMIFS(Txn[Signed Units],Txn[Key],J2025,Txn[Transaction Order],"&lt;="&amp;Q2025))</f>
      </c>
    </row>
    <row r="2026" spans="10:18" ht="15" customHeight="1" x14ac:dyDescent="0.15">
      <c r="J2026" s="246">
        <f>IF(OR(B2026="",C2026="",E2026=""),"",B2026&amp;":"&amp;C2026&amp;":"&amp;E2026)</f>
      </c>
      <c r="K2026" s="247">
        <f>IF(A2026="","",A2026*D2026)</f>
      </c>
      <c r="L2026" s="246">
        <f>IF(A2026="","",IF(OR(A2026=1,A2026=0),H2026,0))</f>
      </c>
      <c r="M2026" s="246">
        <f>IF(A2026="","",IF(A2026=-1,H2026,0))</f>
      </c>
      <c r="N2026">
        <f>IF(J2026="","",IF(E2026="SGD",1,IF(E2026="USD",Settings!$B$22,IF(E2026="HKD",Settings!$B$23,1))))</f>
      </c>
      <c r="O2026">
        <f>IF(OR(B2026="",C2026="",E2026=""),0,(IF(A2026=-1,H2026,0)-IF(OR(A2026=1,A2026=0),H2026,0)+IF(A2026=2,H2026,0))*IF(E2026="SGD",1,IF(E2026="USD",Settings!$B$22,IF(E2026="HKD",Settings!$B$23,1))))</f>
        <v>0</v>
      </c>
      <c r="P2026">
        <f>IF(OR(B2026="",C2026="",E2026=""),0,IF(A2026=2,H2026*IF(E2026="SGD",1,IF(E2026="USD",Settings!$B$22,IF(E2026="HKD",Settings!$B$23,1))),0))</f>
        <v>0</v>
      </c>
      <c r="Q2026" s="312">
        <f>IF(OR(J2026="",G2026=""),"",G2026+ROW()/1000000)</f>
      </c>
      <c r="R2026" s="247">
        <f>IF(Q2026="","",SUMIFS(Txn[Signed Units],Txn[Key],J2026,Txn[Transaction Order],"&lt;="&amp;Q2026))</f>
      </c>
    </row>
    <row r="2027" spans="10:18" ht="15" customHeight="1" x14ac:dyDescent="0.15">
      <c r="J2027" s="246">
        <f>IF(OR(B2027="",C2027="",E2027=""),"",B2027&amp;":"&amp;C2027&amp;":"&amp;E2027)</f>
      </c>
      <c r="K2027" s="247">
        <f>IF(A2027="","",A2027*D2027)</f>
      </c>
      <c r="L2027" s="246">
        <f>IF(A2027="","",IF(OR(A2027=1,A2027=0),H2027,0))</f>
      </c>
      <c r="M2027" s="246">
        <f>IF(A2027="","",IF(A2027=-1,H2027,0))</f>
      </c>
      <c r="N2027">
        <f>IF(J2027="","",IF(E2027="SGD",1,IF(E2027="USD",Settings!$B$22,IF(E2027="HKD",Settings!$B$23,1))))</f>
      </c>
      <c r="O2027">
        <f>IF(OR(B2027="",C2027="",E2027=""),0,(IF(A2027=-1,H2027,0)-IF(OR(A2027=1,A2027=0),H2027,0)+IF(A2027=2,H2027,0))*IF(E2027="SGD",1,IF(E2027="USD",Settings!$B$22,IF(E2027="HKD",Settings!$B$23,1))))</f>
        <v>0</v>
      </c>
      <c r="P2027">
        <f>IF(OR(B2027="",C2027="",E2027=""),0,IF(A2027=2,H2027*IF(E2027="SGD",1,IF(E2027="USD",Settings!$B$22,IF(E2027="HKD",Settings!$B$23,1))),0))</f>
        <v>0</v>
      </c>
      <c r="Q2027" s="312">
        <f>IF(OR(J2027="",G2027=""),"",G2027+ROW()/1000000)</f>
      </c>
      <c r="R2027" s="247">
        <f>IF(Q2027="","",SUMIFS(Txn[Signed Units],Txn[Key],J2027,Txn[Transaction Order],"&lt;="&amp;Q2027))</f>
      </c>
    </row>
    <row r="2028" spans="10:18" ht="15" customHeight="1" x14ac:dyDescent="0.15">
      <c r="J2028" s="246">
        <f>IF(OR(B2028="",C2028="",E2028=""),"",B2028&amp;":"&amp;C2028&amp;":"&amp;E2028)</f>
      </c>
      <c r="K2028" s="247">
        <f>IF(A2028="","",A2028*D2028)</f>
      </c>
      <c r="L2028" s="246">
        <f>IF(A2028="","",IF(OR(A2028=1,A2028=0),H2028,0))</f>
      </c>
      <c r="M2028" s="246">
        <f>IF(A2028="","",IF(A2028=-1,H2028,0))</f>
      </c>
      <c r="N2028">
        <f>IF(J2028="","",IF(E2028="SGD",1,IF(E2028="USD",Settings!$B$22,IF(E2028="HKD",Settings!$B$23,1))))</f>
      </c>
      <c r="O2028">
        <f>IF(OR(B2028="",C2028="",E2028=""),0,(IF(A2028=-1,H2028,0)-IF(OR(A2028=1,A2028=0),H2028,0)+IF(A2028=2,H2028,0))*IF(E2028="SGD",1,IF(E2028="USD",Settings!$B$22,IF(E2028="HKD",Settings!$B$23,1))))</f>
        <v>0</v>
      </c>
      <c r="P2028">
        <f>IF(OR(B2028="",C2028="",E2028=""),0,IF(A2028=2,H2028*IF(E2028="SGD",1,IF(E2028="USD",Settings!$B$22,IF(E2028="HKD",Settings!$B$23,1))),0))</f>
        <v>0</v>
      </c>
      <c r="Q2028" s="312">
        <f>IF(OR(J2028="",G2028=""),"",G2028+ROW()/1000000)</f>
      </c>
      <c r="R2028" s="247">
        <f>IF(Q2028="","",SUMIFS(Txn[Signed Units],Txn[Key],J2028,Txn[Transaction Order],"&lt;="&amp;Q2028))</f>
      </c>
    </row>
    <row r="2029" spans="10:18" ht="15" customHeight="1" x14ac:dyDescent="0.15">
      <c r="J2029" s="246">
        <f>IF(OR(B2029="",C2029="",E2029=""),"",B2029&amp;":"&amp;C2029&amp;":"&amp;E2029)</f>
      </c>
      <c r="K2029" s="247">
        <f>IF(A2029="","",A2029*D2029)</f>
      </c>
      <c r="L2029" s="246">
        <f>IF(A2029="","",IF(OR(A2029=1,A2029=0),H2029,0))</f>
      </c>
      <c r="M2029" s="246">
        <f>IF(A2029="","",IF(A2029=-1,H2029,0))</f>
      </c>
      <c r="N2029">
        <f>IF(J2029="","",IF(E2029="SGD",1,IF(E2029="USD",Settings!$B$22,IF(E2029="HKD",Settings!$B$23,1))))</f>
      </c>
      <c r="O2029">
        <f>IF(OR(B2029="",C2029="",E2029=""),0,(IF(A2029=-1,H2029,0)-IF(OR(A2029=1,A2029=0),H2029,0)+IF(A2029=2,H2029,0))*IF(E2029="SGD",1,IF(E2029="USD",Settings!$B$22,IF(E2029="HKD",Settings!$B$23,1))))</f>
        <v>0</v>
      </c>
      <c r="P2029">
        <f>IF(OR(B2029="",C2029="",E2029=""),0,IF(A2029=2,H2029*IF(E2029="SGD",1,IF(E2029="USD",Settings!$B$22,IF(E2029="HKD",Settings!$B$23,1))),0))</f>
        <v>0</v>
      </c>
      <c r="Q2029" s="312">
        <f>IF(OR(J2029="",G2029=""),"",G2029+ROW()/1000000)</f>
      </c>
      <c r="R2029" s="247">
        <f>IF(Q2029="","",SUMIFS(Txn[Signed Units],Txn[Key],J2029,Txn[Transaction Order],"&lt;="&amp;Q2029))</f>
      </c>
    </row>
    <row r="2030" spans="10:18" ht="15" customHeight="1" x14ac:dyDescent="0.15">
      <c r="J2030" s="246">
        <f>IF(OR(B2030="",C2030="",E2030=""),"",B2030&amp;":"&amp;C2030&amp;":"&amp;E2030)</f>
      </c>
      <c r="K2030" s="247">
        <f>IF(A2030="","",A2030*D2030)</f>
      </c>
      <c r="L2030" s="246">
        <f>IF(A2030="","",IF(OR(A2030=1,A2030=0),H2030,0))</f>
      </c>
      <c r="M2030" s="246">
        <f>IF(A2030="","",IF(A2030=-1,H2030,0))</f>
      </c>
      <c r="N2030">
        <f>IF(J2030="","",IF(E2030="SGD",1,IF(E2030="USD",Settings!$B$22,IF(E2030="HKD",Settings!$B$23,1))))</f>
      </c>
      <c r="O2030">
        <f>IF(OR(B2030="",C2030="",E2030=""),0,(IF(A2030=-1,H2030,0)-IF(OR(A2030=1,A2030=0),H2030,0)+IF(A2030=2,H2030,0))*IF(E2030="SGD",1,IF(E2030="USD",Settings!$B$22,IF(E2030="HKD",Settings!$B$23,1))))</f>
        <v>0</v>
      </c>
      <c r="P2030">
        <f>IF(OR(B2030="",C2030="",E2030=""),0,IF(A2030=2,H2030*IF(E2030="SGD",1,IF(E2030="USD",Settings!$B$22,IF(E2030="HKD",Settings!$B$23,1))),0))</f>
        <v>0</v>
      </c>
      <c r="Q2030" s="312">
        <f>IF(OR(J2030="",G2030=""),"",G2030+ROW()/1000000)</f>
      </c>
      <c r="R2030" s="247">
        <f>IF(Q2030="","",SUMIFS(Txn[Signed Units],Txn[Key],J2030,Txn[Transaction Order],"&lt;="&amp;Q2030))</f>
      </c>
    </row>
    <row r="2031" spans="10:18" ht="15" customHeight="1" x14ac:dyDescent="0.15">
      <c r="J2031" s="246">
        <f>IF(OR(B2031="",C2031="",E2031=""),"",B2031&amp;":"&amp;C2031&amp;":"&amp;E2031)</f>
      </c>
      <c r="K2031" s="247">
        <f>IF(A2031="","",A2031*D2031)</f>
      </c>
      <c r="L2031" s="246">
        <f>IF(A2031="","",IF(OR(A2031=1,A2031=0),H2031,0))</f>
      </c>
      <c r="M2031" s="246">
        <f>IF(A2031="","",IF(A2031=-1,H2031,0))</f>
      </c>
      <c r="N2031">
        <f>IF(J2031="","",IF(E2031="SGD",1,IF(E2031="USD",Settings!$B$22,IF(E2031="HKD",Settings!$B$23,1))))</f>
      </c>
      <c r="O2031">
        <f>IF(OR(B2031="",C2031="",E2031=""),0,(IF(A2031=-1,H2031,0)-IF(OR(A2031=1,A2031=0),H2031,0)+IF(A2031=2,H2031,0))*IF(E2031="SGD",1,IF(E2031="USD",Settings!$B$22,IF(E2031="HKD",Settings!$B$23,1))))</f>
        <v>0</v>
      </c>
      <c r="P2031">
        <f>IF(OR(B2031="",C2031="",E2031=""),0,IF(A2031=2,H2031*IF(E2031="SGD",1,IF(E2031="USD",Settings!$B$22,IF(E2031="HKD",Settings!$B$23,1))),0))</f>
        <v>0</v>
      </c>
      <c r="Q2031" s="312">
        <f>IF(OR(J2031="",G2031=""),"",G2031+ROW()/1000000)</f>
      </c>
      <c r="R2031" s="247">
        <f>IF(Q2031="","",SUMIFS(Txn[Signed Units],Txn[Key],J2031,Txn[Transaction Order],"&lt;="&amp;Q2031))</f>
      </c>
    </row>
    <row r="2032" spans="10:18" ht="15" customHeight="1" x14ac:dyDescent="0.15">
      <c r="J2032" s="246">
        <f>IF(OR(B2032="",C2032="",E2032=""),"",B2032&amp;":"&amp;C2032&amp;":"&amp;E2032)</f>
      </c>
      <c r="K2032" s="247">
        <f>IF(A2032="","",A2032*D2032)</f>
      </c>
      <c r="L2032" s="246">
        <f>IF(A2032="","",IF(OR(A2032=1,A2032=0),H2032,0))</f>
      </c>
      <c r="M2032" s="246">
        <f>IF(A2032="","",IF(A2032=-1,H2032,0))</f>
      </c>
      <c r="N2032">
        <f>IF(J2032="","",IF(E2032="SGD",1,IF(E2032="USD",Settings!$B$22,IF(E2032="HKD",Settings!$B$23,1))))</f>
      </c>
      <c r="O2032">
        <f>IF(OR(B2032="",C2032="",E2032=""),0,(IF(A2032=-1,H2032,0)-IF(OR(A2032=1,A2032=0),H2032,0)+IF(A2032=2,H2032,0))*IF(E2032="SGD",1,IF(E2032="USD",Settings!$B$22,IF(E2032="HKD",Settings!$B$23,1))))</f>
        <v>0</v>
      </c>
      <c r="P2032">
        <f>IF(OR(B2032="",C2032="",E2032=""),0,IF(A2032=2,H2032*IF(E2032="SGD",1,IF(E2032="USD",Settings!$B$22,IF(E2032="HKD",Settings!$B$23,1))),0))</f>
        <v>0</v>
      </c>
      <c r="Q2032" s="312">
        <f>IF(OR(J2032="",G2032=""),"",G2032+ROW()/1000000)</f>
      </c>
      <c r="R2032" s="247">
        <f>IF(Q2032="","",SUMIFS(Txn[Signed Units],Txn[Key],J2032,Txn[Transaction Order],"&lt;="&amp;Q2032))</f>
      </c>
    </row>
    <row r="2033" spans="10:18" ht="15" customHeight="1" x14ac:dyDescent="0.15">
      <c r="J2033" s="246">
        <f>IF(OR(B2033="",C2033="",E2033=""),"",B2033&amp;":"&amp;C2033&amp;":"&amp;E2033)</f>
      </c>
      <c r="K2033" s="247">
        <f>IF(A2033="","",A2033*D2033)</f>
      </c>
      <c r="L2033" s="246">
        <f>IF(A2033="","",IF(OR(A2033=1,A2033=0),H2033,0))</f>
      </c>
      <c r="M2033" s="246">
        <f>IF(A2033="","",IF(A2033=-1,H2033,0))</f>
      </c>
      <c r="N2033">
        <f>IF(J2033="","",IF(E2033="SGD",1,IF(E2033="USD",Settings!$B$22,IF(E2033="HKD",Settings!$B$23,1))))</f>
      </c>
      <c r="O2033">
        <f>IF(OR(B2033="",C2033="",E2033=""),0,(IF(A2033=-1,H2033,0)-IF(OR(A2033=1,A2033=0),H2033,0)+IF(A2033=2,H2033,0))*IF(E2033="SGD",1,IF(E2033="USD",Settings!$B$22,IF(E2033="HKD",Settings!$B$23,1))))</f>
        <v>0</v>
      </c>
      <c r="P2033">
        <f>IF(OR(B2033="",C2033="",E2033=""),0,IF(A2033=2,H2033*IF(E2033="SGD",1,IF(E2033="USD",Settings!$B$22,IF(E2033="HKD",Settings!$B$23,1))),0))</f>
        <v>0</v>
      </c>
      <c r="Q2033" s="312">
        <f>IF(OR(J2033="",G2033=""),"",G2033+ROW()/1000000)</f>
      </c>
      <c r="R2033" s="247">
        <f>IF(Q2033="","",SUMIFS(Txn[Signed Units],Txn[Key],J2033,Txn[Transaction Order],"&lt;="&amp;Q2033))</f>
      </c>
    </row>
    <row r="2034" spans="10:18" ht="15" customHeight="1" x14ac:dyDescent="0.15">
      <c r="J2034" s="246">
        <f>IF(OR(B2034="",C2034="",E2034=""),"",B2034&amp;":"&amp;C2034&amp;":"&amp;E2034)</f>
      </c>
      <c r="K2034" s="247">
        <f>IF(A2034="","",A2034*D2034)</f>
      </c>
      <c r="L2034" s="246">
        <f>IF(A2034="","",IF(OR(A2034=1,A2034=0),H2034,0))</f>
      </c>
      <c r="M2034" s="246">
        <f>IF(A2034="","",IF(A2034=-1,H2034,0))</f>
      </c>
      <c r="N2034">
        <f>IF(J2034="","",IF(E2034="SGD",1,IF(E2034="USD",Settings!$B$22,IF(E2034="HKD",Settings!$B$23,1))))</f>
      </c>
      <c r="O2034">
        <f>IF(OR(B2034="",C2034="",E2034=""),0,(IF(A2034=-1,H2034,0)-IF(OR(A2034=1,A2034=0),H2034,0)+IF(A2034=2,H2034,0))*IF(E2034="SGD",1,IF(E2034="USD",Settings!$B$22,IF(E2034="HKD",Settings!$B$23,1))))</f>
        <v>0</v>
      </c>
      <c r="P2034">
        <f>IF(OR(B2034="",C2034="",E2034=""),0,IF(A2034=2,H2034*IF(E2034="SGD",1,IF(E2034="USD",Settings!$B$22,IF(E2034="HKD",Settings!$B$23,1))),0))</f>
        <v>0</v>
      </c>
      <c r="Q2034" s="312">
        <f>IF(OR(J2034="",G2034=""),"",G2034+ROW()/1000000)</f>
      </c>
      <c r="R2034" s="247">
        <f>IF(Q2034="","",SUMIFS(Txn[Signed Units],Txn[Key],J2034,Txn[Transaction Order],"&lt;="&amp;Q2034))</f>
      </c>
    </row>
    <row r="2035" spans="10:18" ht="15" customHeight="1" x14ac:dyDescent="0.15">
      <c r="J2035" s="246">
        <f>IF(OR(B2035="",C2035="",E2035=""),"",B2035&amp;":"&amp;C2035&amp;":"&amp;E2035)</f>
      </c>
      <c r="K2035" s="247">
        <f>IF(A2035="","",A2035*D2035)</f>
      </c>
      <c r="L2035" s="246">
        <f>IF(A2035="","",IF(OR(A2035=1,A2035=0),H2035,0))</f>
      </c>
      <c r="M2035" s="246">
        <f>IF(A2035="","",IF(A2035=-1,H2035,0))</f>
      </c>
      <c r="N2035">
        <f>IF(J2035="","",IF(E2035="SGD",1,IF(E2035="USD",Settings!$B$22,IF(E2035="HKD",Settings!$B$23,1))))</f>
      </c>
      <c r="O2035">
        <f>IF(OR(B2035="",C2035="",E2035=""),0,(IF(A2035=-1,H2035,0)-IF(OR(A2035=1,A2035=0),H2035,0)+IF(A2035=2,H2035,0))*IF(E2035="SGD",1,IF(E2035="USD",Settings!$B$22,IF(E2035="HKD",Settings!$B$23,1))))</f>
        <v>0</v>
      </c>
      <c r="P2035">
        <f>IF(OR(B2035="",C2035="",E2035=""),0,IF(A2035=2,H2035*IF(E2035="SGD",1,IF(E2035="USD",Settings!$B$22,IF(E2035="HKD",Settings!$B$23,1))),0))</f>
        <v>0</v>
      </c>
      <c r="Q2035" s="312">
        <f>IF(OR(J2035="",G2035=""),"",G2035+ROW()/1000000)</f>
      </c>
      <c r="R2035" s="247">
        <f>IF(Q2035="","",SUMIFS(Txn[Signed Units],Txn[Key],J2035,Txn[Transaction Order],"&lt;="&amp;Q2035))</f>
      </c>
    </row>
    <row r="2036" spans="10:18" ht="15" customHeight="1" x14ac:dyDescent="0.15">
      <c r="J2036" s="246">
        <f>IF(OR(B2036="",C2036="",E2036=""),"",B2036&amp;":"&amp;C2036&amp;":"&amp;E2036)</f>
      </c>
      <c r="K2036" s="247">
        <f>IF(A2036="","",A2036*D2036)</f>
      </c>
      <c r="L2036" s="246">
        <f>IF(A2036="","",IF(OR(A2036=1,A2036=0),H2036,0))</f>
      </c>
      <c r="M2036" s="246">
        <f>IF(A2036="","",IF(A2036=-1,H2036,0))</f>
      </c>
      <c r="N2036">
        <f>IF(J2036="","",IF(E2036="SGD",1,IF(E2036="USD",Settings!$B$22,IF(E2036="HKD",Settings!$B$23,1))))</f>
      </c>
      <c r="O2036">
        <f>IF(OR(B2036="",C2036="",E2036=""),0,(IF(A2036=-1,H2036,0)-IF(OR(A2036=1,A2036=0),H2036,0)+IF(A2036=2,H2036,0))*IF(E2036="SGD",1,IF(E2036="USD",Settings!$B$22,IF(E2036="HKD",Settings!$B$23,1))))</f>
        <v>0</v>
      </c>
      <c r="P2036">
        <f>IF(OR(B2036="",C2036="",E2036=""),0,IF(A2036=2,H2036*IF(E2036="SGD",1,IF(E2036="USD",Settings!$B$22,IF(E2036="HKD",Settings!$B$23,1))),0))</f>
        <v>0</v>
      </c>
      <c r="Q2036" s="312">
        <f>IF(OR(J2036="",G2036=""),"",G2036+ROW()/1000000)</f>
      </c>
      <c r="R2036" s="247">
        <f>IF(Q2036="","",SUMIFS(Txn[Signed Units],Txn[Key],J2036,Txn[Transaction Order],"&lt;="&amp;Q2036))</f>
      </c>
    </row>
    <row r="2037" spans="10:18" ht="15" customHeight="1" x14ac:dyDescent="0.15">
      <c r="J2037" s="246">
        <f>IF(OR(B2037="",C2037="",E2037=""),"",B2037&amp;":"&amp;C2037&amp;":"&amp;E2037)</f>
      </c>
      <c r="K2037" s="247">
        <f>IF(A2037="","",A2037*D2037)</f>
      </c>
      <c r="L2037" s="246">
        <f>IF(A2037="","",IF(OR(A2037=1,A2037=0),H2037,0))</f>
      </c>
      <c r="M2037" s="246">
        <f>IF(A2037="","",IF(A2037=-1,H2037,0))</f>
      </c>
      <c r="N2037">
        <f>IF(J2037="","",IF(E2037="SGD",1,IF(E2037="USD",Settings!$B$22,IF(E2037="HKD",Settings!$B$23,1))))</f>
      </c>
      <c r="O2037">
        <f>IF(OR(B2037="",C2037="",E2037=""),0,(IF(A2037=-1,H2037,0)-IF(OR(A2037=1,A2037=0),H2037,0)+IF(A2037=2,H2037,0))*IF(E2037="SGD",1,IF(E2037="USD",Settings!$B$22,IF(E2037="HKD",Settings!$B$23,1))))</f>
        <v>0</v>
      </c>
      <c r="P2037">
        <f>IF(OR(B2037="",C2037="",E2037=""),0,IF(A2037=2,H2037*IF(E2037="SGD",1,IF(E2037="USD",Settings!$B$22,IF(E2037="HKD",Settings!$B$23,1))),0))</f>
        <v>0</v>
      </c>
      <c r="Q2037" s="312">
        <f>IF(OR(J2037="",G2037=""),"",G2037+ROW()/1000000)</f>
      </c>
      <c r="R2037" s="247">
        <f>IF(Q2037="","",SUMIFS(Txn[Signed Units],Txn[Key],J2037,Txn[Transaction Order],"&lt;="&amp;Q2037))</f>
      </c>
    </row>
    <row r="2038" spans="10:18" ht="15" customHeight="1" x14ac:dyDescent="0.15">
      <c r="J2038" s="246">
        <f>IF(OR(B2038="",C2038="",E2038=""),"",B2038&amp;":"&amp;C2038&amp;":"&amp;E2038)</f>
      </c>
      <c r="K2038" s="247">
        <f>IF(A2038="","",A2038*D2038)</f>
      </c>
      <c r="L2038" s="246">
        <f>IF(A2038="","",IF(OR(A2038=1,A2038=0),H2038,0))</f>
      </c>
      <c r="M2038" s="246">
        <f>IF(A2038="","",IF(A2038=-1,H2038,0))</f>
      </c>
      <c r="N2038">
        <f>IF(J2038="","",IF(E2038="SGD",1,IF(E2038="USD",Settings!$B$22,IF(E2038="HKD",Settings!$B$23,1))))</f>
      </c>
      <c r="O2038">
        <f>IF(OR(B2038="",C2038="",E2038=""),0,(IF(A2038=-1,H2038,0)-IF(OR(A2038=1,A2038=0),H2038,0)+IF(A2038=2,H2038,0))*IF(E2038="SGD",1,IF(E2038="USD",Settings!$B$22,IF(E2038="HKD",Settings!$B$23,1))))</f>
        <v>0</v>
      </c>
      <c r="P2038">
        <f>IF(OR(B2038="",C2038="",E2038=""),0,IF(A2038=2,H2038*IF(E2038="SGD",1,IF(E2038="USD",Settings!$B$22,IF(E2038="HKD",Settings!$B$23,1))),0))</f>
        <v>0</v>
      </c>
      <c r="Q2038" s="312">
        <f>IF(OR(J2038="",G2038=""),"",G2038+ROW()/1000000)</f>
      </c>
      <c r="R2038" s="247">
        <f>IF(Q2038="","",SUMIFS(Txn[Signed Units],Txn[Key],J2038,Txn[Transaction Order],"&lt;="&amp;Q2038))</f>
      </c>
    </row>
    <row r="2039" spans="10:18" ht="15" customHeight="1" x14ac:dyDescent="0.15">
      <c r="J2039" s="246">
        <f>IF(OR(B2039="",C2039="",E2039=""),"",B2039&amp;":"&amp;C2039&amp;":"&amp;E2039)</f>
      </c>
      <c r="K2039" s="247">
        <f>IF(A2039="","",A2039*D2039)</f>
      </c>
      <c r="L2039" s="246">
        <f>IF(A2039="","",IF(OR(A2039=1,A2039=0),H2039,0))</f>
      </c>
      <c r="M2039" s="246">
        <f>IF(A2039="","",IF(A2039=-1,H2039,0))</f>
      </c>
      <c r="N2039">
        <f>IF(J2039="","",IF(E2039="SGD",1,IF(E2039="USD",Settings!$B$22,IF(E2039="HKD",Settings!$B$23,1))))</f>
      </c>
      <c r="O2039">
        <f>IF(OR(B2039="",C2039="",E2039=""),0,(IF(A2039=-1,H2039,0)-IF(OR(A2039=1,A2039=0),H2039,0)+IF(A2039=2,H2039,0))*IF(E2039="SGD",1,IF(E2039="USD",Settings!$B$22,IF(E2039="HKD",Settings!$B$23,1))))</f>
        <v>0</v>
      </c>
      <c r="P2039">
        <f>IF(OR(B2039="",C2039="",E2039=""),0,IF(A2039=2,H2039*IF(E2039="SGD",1,IF(E2039="USD",Settings!$B$22,IF(E2039="HKD",Settings!$B$23,1))),0))</f>
        <v>0</v>
      </c>
      <c r="Q2039" s="312">
        <f>IF(OR(J2039="",G2039=""),"",G2039+ROW()/1000000)</f>
      </c>
      <c r="R2039" s="247">
        <f>IF(Q2039="","",SUMIFS(Txn[Signed Units],Txn[Key],J2039,Txn[Transaction Order],"&lt;="&amp;Q2039))</f>
      </c>
    </row>
    <row r="2040" spans="10:18" ht="15" customHeight="1" x14ac:dyDescent="0.15">
      <c r="J2040" s="246">
        <f>IF(OR(B2040="",C2040="",E2040=""),"",B2040&amp;":"&amp;C2040&amp;":"&amp;E2040)</f>
      </c>
      <c r="K2040" s="247">
        <f>IF(A2040="","",A2040*D2040)</f>
      </c>
      <c r="L2040" s="246">
        <f>IF(A2040="","",IF(OR(A2040=1,A2040=0),H2040,0))</f>
      </c>
      <c r="M2040" s="246">
        <f>IF(A2040="","",IF(A2040=-1,H2040,0))</f>
      </c>
      <c r="N2040">
        <f>IF(J2040="","",IF(E2040="SGD",1,IF(E2040="USD",Settings!$B$22,IF(E2040="HKD",Settings!$B$23,1))))</f>
      </c>
      <c r="O2040">
        <f>IF(OR(B2040="",C2040="",E2040=""),0,(IF(A2040=-1,H2040,0)-IF(OR(A2040=1,A2040=0),H2040,0)+IF(A2040=2,H2040,0))*IF(E2040="SGD",1,IF(E2040="USD",Settings!$B$22,IF(E2040="HKD",Settings!$B$23,1))))</f>
        <v>0</v>
      </c>
      <c r="P2040">
        <f>IF(OR(B2040="",C2040="",E2040=""),0,IF(A2040=2,H2040*IF(E2040="SGD",1,IF(E2040="USD",Settings!$B$22,IF(E2040="HKD",Settings!$B$23,1))),0))</f>
        <v>0</v>
      </c>
      <c r="Q2040" s="312">
        <f>IF(OR(J2040="",G2040=""),"",G2040+ROW()/1000000)</f>
      </c>
      <c r="R2040" s="247">
        <f>IF(Q2040="","",SUMIFS(Txn[Signed Units],Txn[Key],J2040,Txn[Transaction Order],"&lt;="&amp;Q2040))</f>
      </c>
    </row>
    <row r="2041" spans="10:18" ht="15" customHeight="1" x14ac:dyDescent="0.15">
      <c r="J2041" s="246">
        <f>IF(OR(B2041="",C2041="",E2041=""),"",B2041&amp;":"&amp;C2041&amp;":"&amp;E2041)</f>
      </c>
      <c r="K2041" s="247">
        <f>IF(A2041="","",A2041*D2041)</f>
      </c>
      <c r="L2041" s="246">
        <f>IF(A2041="","",IF(OR(A2041=1,A2041=0),H2041,0))</f>
      </c>
      <c r="M2041" s="246">
        <f>IF(A2041="","",IF(A2041=-1,H2041,0))</f>
      </c>
      <c r="N2041">
        <f>IF(J2041="","",IF(E2041="SGD",1,IF(E2041="USD",Settings!$B$22,IF(E2041="HKD",Settings!$B$23,1))))</f>
      </c>
      <c r="O2041">
        <f>IF(OR(B2041="",C2041="",E2041=""),0,(IF(A2041=-1,H2041,0)-IF(OR(A2041=1,A2041=0),H2041,0)+IF(A2041=2,H2041,0))*IF(E2041="SGD",1,IF(E2041="USD",Settings!$B$22,IF(E2041="HKD",Settings!$B$23,1))))</f>
        <v>0</v>
      </c>
      <c r="P2041">
        <f>IF(OR(B2041="",C2041="",E2041=""),0,IF(A2041=2,H2041*IF(E2041="SGD",1,IF(E2041="USD",Settings!$B$22,IF(E2041="HKD",Settings!$B$23,1))),0))</f>
        <v>0</v>
      </c>
      <c r="Q2041" s="312">
        <f>IF(OR(J2041="",G2041=""),"",G2041+ROW()/1000000)</f>
      </c>
      <c r="R2041" s="247">
        <f>IF(Q2041="","",SUMIFS(Txn[Signed Units],Txn[Key],J2041,Txn[Transaction Order],"&lt;="&amp;Q2041))</f>
      </c>
    </row>
    <row r="2042" spans="10:18" ht="15" customHeight="1" x14ac:dyDescent="0.15">
      <c r="J2042" s="246">
        <f>IF(OR(B2042="",C2042="",E2042=""),"",B2042&amp;":"&amp;C2042&amp;":"&amp;E2042)</f>
      </c>
      <c r="K2042" s="247">
        <f>IF(A2042="","",A2042*D2042)</f>
      </c>
      <c r="L2042" s="246">
        <f>IF(A2042="","",IF(OR(A2042=1,A2042=0),H2042,0))</f>
      </c>
      <c r="M2042" s="246">
        <f>IF(A2042="","",IF(A2042=-1,H2042,0))</f>
      </c>
      <c r="N2042">
        <f>IF(J2042="","",IF(E2042="SGD",1,IF(E2042="USD",Settings!$B$22,IF(E2042="HKD",Settings!$B$23,1))))</f>
      </c>
      <c r="O2042">
        <f>IF(OR(B2042="",C2042="",E2042=""),0,(IF(A2042=-1,H2042,0)-IF(OR(A2042=1,A2042=0),H2042,0)+IF(A2042=2,H2042,0))*IF(E2042="SGD",1,IF(E2042="USD",Settings!$B$22,IF(E2042="HKD",Settings!$B$23,1))))</f>
        <v>0</v>
      </c>
      <c r="P2042">
        <f>IF(OR(B2042="",C2042="",E2042=""),0,IF(A2042=2,H2042*IF(E2042="SGD",1,IF(E2042="USD",Settings!$B$22,IF(E2042="HKD",Settings!$B$23,1))),0))</f>
        <v>0</v>
      </c>
      <c r="Q2042" s="312">
        <f>IF(OR(J2042="",G2042=""),"",G2042+ROW()/1000000)</f>
      </c>
      <c r="R2042" s="247">
        <f>IF(Q2042="","",SUMIFS(Txn[Signed Units],Txn[Key],J2042,Txn[Transaction Order],"&lt;="&amp;Q2042))</f>
      </c>
    </row>
    <row r="2043" spans="10:18" ht="15" customHeight="1" x14ac:dyDescent="0.15">
      <c r="J2043" s="246">
        <f>IF(OR(B2043="",C2043="",E2043=""),"",B2043&amp;":"&amp;C2043&amp;":"&amp;E2043)</f>
      </c>
      <c r="K2043" s="247">
        <f>IF(A2043="","",A2043*D2043)</f>
      </c>
      <c r="L2043" s="246">
        <f>IF(A2043="","",IF(OR(A2043=1,A2043=0),H2043,0))</f>
      </c>
      <c r="M2043" s="246">
        <f>IF(A2043="","",IF(A2043=-1,H2043,0))</f>
      </c>
      <c r="N2043">
        <f>IF(J2043="","",IF(E2043="SGD",1,IF(E2043="USD",Settings!$B$22,IF(E2043="HKD",Settings!$B$23,1))))</f>
      </c>
      <c r="O2043">
        <f>IF(OR(B2043="",C2043="",E2043=""),0,(IF(A2043=-1,H2043,0)-IF(OR(A2043=1,A2043=0),H2043,0)+IF(A2043=2,H2043,0))*IF(E2043="SGD",1,IF(E2043="USD",Settings!$B$22,IF(E2043="HKD",Settings!$B$23,1))))</f>
        <v>0</v>
      </c>
      <c r="P2043">
        <f>IF(OR(B2043="",C2043="",E2043=""),0,IF(A2043=2,H2043*IF(E2043="SGD",1,IF(E2043="USD",Settings!$B$22,IF(E2043="HKD",Settings!$B$23,1))),0))</f>
        <v>0</v>
      </c>
      <c r="Q2043" s="312">
        <f>IF(OR(J2043="",G2043=""),"",G2043+ROW()/1000000)</f>
      </c>
      <c r="R2043" s="247">
        <f>IF(Q2043="","",SUMIFS(Txn[Signed Units],Txn[Key],J2043,Txn[Transaction Order],"&lt;="&amp;Q2043))</f>
      </c>
    </row>
    <row r="2044" spans="10:18" ht="15" customHeight="1" x14ac:dyDescent="0.15">
      <c r="J2044" s="246">
        <f>IF(OR(B2044="",C2044="",E2044=""),"",B2044&amp;":"&amp;C2044&amp;":"&amp;E2044)</f>
      </c>
      <c r="K2044" s="247">
        <f>IF(A2044="","",A2044*D2044)</f>
      </c>
      <c r="L2044" s="246">
        <f>IF(A2044="","",IF(OR(A2044=1,A2044=0),H2044,0))</f>
      </c>
      <c r="M2044" s="246">
        <f>IF(A2044="","",IF(A2044=-1,H2044,0))</f>
      </c>
      <c r="N2044">
        <f>IF(J2044="","",IF(E2044="SGD",1,IF(E2044="USD",Settings!$B$22,IF(E2044="HKD",Settings!$B$23,1))))</f>
      </c>
      <c r="O2044">
        <f>IF(OR(B2044="",C2044="",E2044=""),0,(IF(A2044=-1,H2044,0)-IF(OR(A2044=1,A2044=0),H2044,0)+IF(A2044=2,H2044,0))*IF(E2044="SGD",1,IF(E2044="USD",Settings!$B$22,IF(E2044="HKD",Settings!$B$23,1))))</f>
        <v>0</v>
      </c>
      <c r="P2044">
        <f>IF(OR(B2044="",C2044="",E2044=""),0,IF(A2044=2,H2044*IF(E2044="SGD",1,IF(E2044="USD",Settings!$B$22,IF(E2044="HKD",Settings!$B$23,1))),0))</f>
        <v>0</v>
      </c>
      <c r="Q2044" s="312">
        <f>IF(OR(J2044="",G2044=""),"",G2044+ROW()/1000000)</f>
      </c>
      <c r="R2044" s="247">
        <f>IF(Q2044="","",SUMIFS(Txn[Signed Units],Txn[Key],J2044,Txn[Transaction Order],"&lt;="&amp;Q2044))</f>
      </c>
    </row>
    <row r="2045" spans="10:18" ht="15" customHeight="1" x14ac:dyDescent="0.15">
      <c r="J2045" s="246">
        <f>IF(OR(B2045="",C2045="",E2045=""),"",B2045&amp;":"&amp;C2045&amp;":"&amp;E2045)</f>
      </c>
      <c r="K2045" s="247">
        <f>IF(A2045="","",A2045*D2045)</f>
      </c>
      <c r="L2045" s="246">
        <f>IF(A2045="","",IF(OR(A2045=1,A2045=0),H2045,0))</f>
      </c>
      <c r="M2045" s="246">
        <f>IF(A2045="","",IF(A2045=-1,H2045,0))</f>
      </c>
      <c r="N2045">
        <f>IF(J2045="","",IF(E2045="SGD",1,IF(E2045="USD",Settings!$B$22,IF(E2045="HKD",Settings!$B$23,1))))</f>
      </c>
      <c r="O2045">
        <f>IF(OR(B2045="",C2045="",E2045=""),0,(IF(A2045=-1,H2045,0)-IF(OR(A2045=1,A2045=0),H2045,0)+IF(A2045=2,H2045,0))*IF(E2045="SGD",1,IF(E2045="USD",Settings!$B$22,IF(E2045="HKD",Settings!$B$23,1))))</f>
        <v>0</v>
      </c>
      <c r="P2045">
        <f>IF(OR(B2045="",C2045="",E2045=""),0,IF(A2045=2,H2045*IF(E2045="SGD",1,IF(E2045="USD",Settings!$B$22,IF(E2045="HKD",Settings!$B$23,1))),0))</f>
        <v>0</v>
      </c>
      <c r="Q2045" s="312">
        <f>IF(OR(J2045="",G2045=""),"",G2045+ROW()/1000000)</f>
      </c>
      <c r="R2045" s="247">
        <f>IF(Q2045="","",SUMIFS(Txn[Signed Units],Txn[Key],J2045,Txn[Transaction Order],"&lt;="&amp;Q2045))</f>
      </c>
    </row>
    <row r="2046" spans="10:18" ht="15" customHeight="1" x14ac:dyDescent="0.15">
      <c r="J2046" s="246">
        <f>IF(OR(B2046="",C2046="",E2046=""),"",B2046&amp;":"&amp;C2046&amp;":"&amp;E2046)</f>
      </c>
      <c r="K2046" s="247">
        <f>IF(A2046="","",A2046*D2046)</f>
      </c>
      <c r="L2046" s="246">
        <f>IF(A2046="","",IF(OR(A2046=1,A2046=0),H2046,0))</f>
      </c>
      <c r="M2046" s="246">
        <f>IF(A2046="","",IF(A2046=-1,H2046,0))</f>
      </c>
      <c r="N2046">
        <f>IF(J2046="","",IF(E2046="SGD",1,IF(E2046="USD",Settings!$B$22,IF(E2046="HKD",Settings!$B$23,1))))</f>
      </c>
      <c r="O2046">
        <f>IF(OR(B2046="",C2046="",E2046=""),0,(IF(A2046=-1,H2046,0)-IF(OR(A2046=1,A2046=0),H2046,0)+IF(A2046=2,H2046,0))*IF(E2046="SGD",1,IF(E2046="USD",Settings!$B$22,IF(E2046="HKD",Settings!$B$23,1))))</f>
        <v>0</v>
      </c>
      <c r="P2046">
        <f>IF(OR(B2046="",C2046="",E2046=""),0,IF(A2046=2,H2046*IF(E2046="SGD",1,IF(E2046="USD",Settings!$B$22,IF(E2046="HKD",Settings!$B$23,1))),0))</f>
        <v>0</v>
      </c>
      <c r="Q2046" s="312">
        <f>IF(OR(J2046="",G2046=""),"",G2046+ROW()/1000000)</f>
      </c>
      <c r="R2046" s="247">
        <f>IF(Q2046="","",SUMIFS(Txn[Signed Units],Txn[Key],J2046,Txn[Transaction Order],"&lt;="&amp;Q2046))</f>
      </c>
    </row>
    <row r="2047" spans="10:18" ht="15" customHeight="1" x14ac:dyDescent="0.15">
      <c r="J2047" s="246">
        <f>IF(OR(B2047="",C2047="",E2047=""),"",B2047&amp;":"&amp;C2047&amp;":"&amp;E2047)</f>
      </c>
      <c r="K2047" s="247">
        <f>IF(A2047="","",A2047*D2047)</f>
      </c>
      <c r="L2047" s="246">
        <f>IF(A2047="","",IF(OR(A2047=1,A2047=0),H2047,0))</f>
      </c>
      <c r="M2047" s="246">
        <f>IF(A2047="","",IF(A2047=-1,H2047,0))</f>
      </c>
      <c r="N2047">
        <f>IF(J2047="","",IF(E2047="SGD",1,IF(E2047="USD",Settings!$B$22,IF(E2047="HKD",Settings!$B$23,1))))</f>
      </c>
      <c r="O2047">
        <f>IF(OR(B2047="",C2047="",E2047=""),0,(IF(A2047=-1,H2047,0)-IF(OR(A2047=1,A2047=0),H2047,0)+IF(A2047=2,H2047,0))*IF(E2047="SGD",1,IF(E2047="USD",Settings!$B$22,IF(E2047="HKD",Settings!$B$23,1))))</f>
        <v>0</v>
      </c>
      <c r="P2047">
        <f>IF(OR(B2047="",C2047="",E2047=""),0,IF(A2047=2,H2047*IF(E2047="SGD",1,IF(E2047="USD",Settings!$B$22,IF(E2047="HKD",Settings!$B$23,1))),0))</f>
        <v>0</v>
      </c>
      <c r="Q2047" s="312">
        <f>IF(OR(J2047="",G2047=""),"",G2047+ROW()/1000000)</f>
      </c>
      <c r="R2047" s="247">
        <f>IF(Q2047="","",SUMIFS(Txn[Signed Units],Txn[Key],J2047,Txn[Transaction Order],"&lt;="&amp;Q2047))</f>
      </c>
    </row>
    <row r="2048" spans="10:18" ht="15" customHeight="1" x14ac:dyDescent="0.15">
      <c r="J2048" s="246">
        <f>IF(OR(B2048="",C2048="",E2048=""),"",B2048&amp;":"&amp;C2048&amp;":"&amp;E2048)</f>
      </c>
      <c r="K2048" s="247">
        <f>IF(A2048="","",A2048*D2048)</f>
      </c>
      <c r="L2048" s="246">
        <f>IF(A2048="","",IF(OR(A2048=1,A2048=0),H2048,0))</f>
      </c>
      <c r="M2048" s="246">
        <f>IF(A2048="","",IF(A2048=-1,H2048,0))</f>
      </c>
      <c r="N2048">
        <f>IF(J2048="","",IF(E2048="SGD",1,IF(E2048="USD",Settings!$B$22,IF(E2048="HKD",Settings!$B$23,1))))</f>
      </c>
      <c r="O2048">
        <f>IF(OR(B2048="",C2048="",E2048=""),0,(IF(A2048=-1,H2048,0)-IF(OR(A2048=1,A2048=0),H2048,0)+IF(A2048=2,H2048,0))*IF(E2048="SGD",1,IF(E2048="USD",Settings!$B$22,IF(E2048="HKD",Settings!$B$23,1))))</f>
        <v>0</v>
      </c>
      <c r="P2048">
        <f>IF(OR(B2048="",C2048="",E2048=""),0,IF(A2048=2,H2048*IF(E2048="SGD",1,IF(E2048="USD",Settings!$B$22,IF(E2048="HKD",Settings!$B$23,1))),0))</f>
        <v>0</v>
      </c>
      <c r="Q2048" s="312">
        <f>IF(OR(J2048="",G2048=""),"",G2048+ROW()/1000000)</f>
      </c>
      <c r="R2048" s="247">
        <f>IF(Q2048="","",SUMIFS(Txn[Signed Units],Txn[Key],J2048,Txn[Transaction Order],"&lt;="&amp;Q2048))</f>
      </c>
    </row>
    <row r="2049" spans="10:18" ht="15" customHeight="1" x14ac:dyDescent="0.15">
      <c r="J2049" s="246">
        <f>IF(OR(B2049="",C2049="",E2049=""),"",B2049&amp;":"&amp;C2049&amp;":"&amp;E2049)</f>
      </c>
      <c r="K2049" s="247">
        <f>IF(A2049="","",A2049*D2049)</f>
      </c>
      <c r="L2049" s="246">
        <f>IF(A2049="","",IF(OR(A2049=1,A2049=0),H2049,0))</f>
      </c>
      <c r="M2049" s="246">
        <f>IF(A2049="","",IF(A2049=-1,H2049,0))</f>
      </c>
      <c r="N2049">
        <f>IF(J2049="","",IF(E2049="SGD",1,IF(E2049="USD",Settings!$B$22,IF(E2049="HKD",Settings!$B$23,1))))</f>
      </c>
      <c r="O2049">
        <f>IF(OR(B2049="",C2049="",E2049=""),0,(IF(A2049=-1,H2049,0)-IF(OR(A2049=1,A2049=0),H2049,0)+IF(A2049=2,H2049,0))*IF(E2049="SGD",1,IF(E2049="USD",Settings!$B$22,IF(E2049="HKD",Settings!$B$23,1))))</f>
        <v>0</v>
      </c>
      <c r="P2049">
        <f>IF(OR(B2049="",C2049="",E2049=""),0,IF(A2049=2,H2049*IF(E2049="SGD",1,IF(E2049="USD",Settings!$B$22,IF(E2049="HKD",Settings!$B$23,1))),0))</f>
        <v>0</v>
      </c>
      <c r="Q2049" s="312">
        <f>IF(OR(J2049="",G2049=""),"",G2049+ROW()/1000000)</f>
      </c>
      <c r="R2049" s="247">
        <f>IF(Q2049="","",SUMIFS(Txn[Signed Units],Txn[Key],J2049,Txn[Transaction Order],"&lt;="&amp;Q2049))</f>
      </c>
    </row>
    <row r="2050" spans="10:18" ht="15" customHeight="1" x14ac:dyDescent="0.15">
      <c r="J2050" s="246">
        <f>IF(OR(B2050="",C2050="",E2050=""),"",B2050&amp;":"&amp;C2050&amp;":"&amp;E2050)</f>
      </c>
      <c r="K2050" s="247">
        <f>IF(A2050="","",A2050*D2050)</f>
      </c>
      <c r="L2050" s="246">
        <f>IF(A2050="","",IF(OR(A2050=1,A2050=0),H2050,0))</f>
      </c>
      <c r="M2050" s="246">
        <f>IF(A2050="","",IF(A2050=-1,H2050,0))</f>
      </c>
      <c r="N2050">
        <f>IF(J2050="","",IF(E2050="SGD",1,IF(E2050="USD",Settings!$B$22,IF(E2050="HKD",Settings!$B$23,1))))</f>
      </c>
      <c r="O2050">
        <f>IF(OR(B2050="",C2050="",E2050=""),0,(IF(A2050=-1,H2050,0)-IF(OR(A2050=1,A2050=0),H2050,0)+IF(A2050=2,H2050,0))*IF(E2050="SGD",1,IF(E2050="USD",Settings!$B$22,IF(E2050="HKD",Settings!$B$23,1))))</f>
        <v>0</v>
      </c>
      <c r="P2050">
        <f>IF(OR(B2050="",C2050="",E2050=""),0,IF(A2050=2,H2050*IF(E2050="SGD",1,IF(E2050="USD",Settings!$B$22,IF(E2050="HKD",Settings!$B$23,1))),0))</f>
        <v>0</v>
      </c>
      <c r="Q2050" s="312">
        <f>IF(OR(J2050="",G2050=""),"",G2050+ROW()/1000000)</f>
      </c>
      <c r="R2050" s="247">
        <f>IF(Q2050="","",SUMIFS(Txn[Signed Units],Txn[Key],J2050,Txn[Transaction Order],"&lt;="&amp;Q2050))</f>
      </c>
    </row>
    <row r="2051" spans="10:18" ht="15" customHeight="1" x14ac:dyDescent="0.15">
      <c r="J2051" s="246">
        <f>IF(OR(B2051="",C2051="",E2051=""),"",B2051&amp;":"&amp;C2051&amp;":"&amp;E2051)</f>
      </c>
      <c r="K2051" s="247">
        <f>IF(A2051="","",A2051*D2051)</f>
      </c>
      <c r="L2051" s="246">
        <f>IF(A2051="","",IF(OR(A2051=1,A2051=0),H2051,0))</f>
      </c>
      <c r="M2051" s="246">
        <f>IF(A2051="","",IF(A2051=-1,H2051,0))</f>
      </c>
      <c r="N2051">
        <f>IF(J2051="","",IF(E2051="SGD",1,IF(E2051="USD",Settings!$B$22,IF(E2051="HKD",Settings!$B$23,1))))</f>
      </c>
      <c r="O2051">
        <f>IF(OR(B2051="",C2051="",E2051=""),0,(IF(A2051=-1,H2051,0)-IF(OR(A2051=1,A2051=0),H2051,0)+IF(A2051=2,H2051,0))*IF(E2051="SGD",1,IF(E2051="USD",Settings!$B$22,IF(E2051="HKD",Settings!$B$23,1))))</f>
        <v>0</v>
      </c>
      <c r="P2051">
        <f>IF(OR(B2051="",C2051="",E2051=""),0,IF(A2051=2,H2051*IF(E2051="SGD",1,IF(E2051="USD",Settings!$B$22,IF(E2051="HKD",Settings!$B$23,1))),0))</f>
        <v>0</v>
      </c>
      <c r="Q2051" s="312">
        <f>IF(OR(J2051="",G2051=""),"",G2051+ROW()/1000000)</f>
      </c>
      <c r="R2051" s="247">
        <f>IF(Q2051="","",SUMIFS(Txn[Signed Units],Txn[Key],J2051,Txn[Transaction Order],"&lt;="&amp;Q2051))</f>
      </c>
    </row>
    <row r="2052" spans="10:18" ht="15" customHeight="1" x14ac:dyDescent="0.15">
      <c r="J2052" s="246">
        <f>IF(OR(B2052="",C2052="",E2052=""),"",B2052&amp;":"&amp;C2052&amp;":"&amp;E2052)</f>
      </c>
      <c r="K2052" s="247">
        <f>IF(A2052="","",A2052*D2052)</f>
      </c>
      <c r="L2052" s="246">
        <f>IF(A2052="","",IF(OR(A2052=1,A2052=0),H2052,0))</f>
      </c>
      <c r="M2052" s="246">
        <f>IF(A2052="","",IF(A2052=-1,H2052,0))</f>
      </c>
      <c r="N2052">
        <f>IF(J2052="","",IF(E2052="SGD",1,IF(E2052="USD",Settings!$B$22,IF(E2052="HKD",Settings!$B$23,1))))</f>
      </c>
      <c r="O2052">
        <f>IF(OR(B2052="",C2052="",E2052=""),0,(IF(A2052=-1,H2052,0)-IF(OR(A2052=1,A2052=0),H2052,0)+IF(A2052=2,H2052,0))*IF(E2052="SGD",1,IF(E2052="USD",Settings!$B$22,IF(E2052="HKD",Settings!$B$23,1))))</f>
        <v>0</v>
      </c>
      <c r="P2052">
        <f>IF(OR(B2052="",C2052="",E2052=""),0,IF(A2052=2,H2052*IF(E2052="SGD",1,IF(E2052="USD",Settings!$B$22,IF(E2052="HKD",Settings!$B$23,1))),0))</f>
        <v>0</v>
      </c>
      <c r="Q2052" s="312">
        <f>IF(OR(J2052="",G2052=""),"",G2052+ROW()/1000000)</f>
      </c>
      <c r="R2052" s="247">
        <f>IF(Q2052="","",SUMIFS(Txn[Signed Units],Txn[Key],J2052,Txn[Transaction Order],"&lt;="&amp;Q2052))</f>
      </c>
    </row>
    <row r="2053" spans="10:18" ht="15" customHeight="1" x14ac:dyDescent="0.15">
      <c r="J2053" s="246">
        <f>IF(OR(B2053="",C2053="",E2053=""),"",B2053&amp;":"&amp;C2053&amp;":"&amp;E2053)</f>
      </c>
      <c r="K2053" s="247">
        <f>IF(A2053="","",A2053*D2053)</f>
      </c>
      <c r="L2053" s="246">
        <f>IF(A2053="","",IF(OR(A2053=1,A2053=0),H2053,0))</f>
      </c>
      <c r="M2053" s="246">
        <f>IF(A2053="","",IF(A2053=-1,H2053,0))</f>
      </c>
      <c r="N2053">
        <f>IF(J2053="","",IF(E2053="SGD",1,IF(E2053="USD",Settings!$B$22,IF(E2053="HKD",Settings!$B$23,1))))</f>
      </c>
      <c r="O2053">
        <f>IF(OR(B2053="",C2053="",E2053=""),0,(IF(A2053=-1,H2053,0)-IF(OR(A2053=1,A2053=0),H2053,0)+IF(A2053=2,H2053,0))*IF(E2053="SGD",1,IF(E2053="USD",Settings!$B$22,IF(E2053="HKD",Settings!$B$23,1))))</f>
        <v>0</v>
      </c>
      <c r="P2053">
        <f>IF(OR(B2053="",C2053="",E2053=""),0,IF(A2053=2,H2053*IF(E2053="SGD",1,IF(E2053="USD",Settings!$B$22,IF(E2053="HKD",Settings!$B$23,1))),0))</f>
        <v>0</v>
      </c>
      <c r="Q2053" s="312">
        <f>IF(OR(J2053="",G2053=""),"",G2053+ROW()/1000000)</f>
      </c>
      <c r="R2053" s="247">
        <f>IF(Q2053="","",SUMIFS(Txn[Signed Units],Txn[Key],J2053,Txn[Transaction Order],"&lt;="&amp;Q2053))</f>
      </c>
    </row>
    <row r="2054" spans="10:18" ht="15" customHeight="1" x14ac:dyDescent="0.15">
      <c r="J2054" s="246">
        <f>IF(OR(B2054="",C2054="",E2054=""),"",B2054&amp;":"&amp;C2054&amp;":"&amp;E2054)</f>
      </c>
      <c r="K2054" s="247">
        <f>IF(A2054="","",A2054*D2054)</f>
      </c>
      <c r="L2054" s="246">
        <f>IF(A2054="","",IF(OR(A2054=1,A2054=0),H2054,0))</f>
      </c>
      <c r="M2054" s="246">
        <f>IF(A2054="","",IF(A2054=-1,H2054,0))</f>
      </c>
      <c r="N2054">
        <f>IF(J2054="","",IF(E2054="SGD",1,IF(E2054="USD",Settings!$B$22,IF(E2054="HKD",Settings!$B$23,1))))</f>
      </c>
      <c r="O2054">
        <f>IF(OR(B2054="",C2054="",E2054=""),0,(IF(A2054=-1,H2054,0)-IF(OR(A2054=1,A2054=0),H2054,0)+IF(A2054=2,H2054,0))*IF(E2054="SGD",1,IF(E2054="USD",Settings!$B$22,IF(E2054="HKD",Settings!$B$23,1))))</f>
        <v>0</v>
      </c>
      <c r="P2054">
        <f>IF(OR(B2054="",C2054="",E2054=""),0,IF(A2054=2,H2054*IF(E2054="SGD",1,IF(E2054="USD",Settings!$B$22,IF(E2054="HKD",Settings!$B$23,1))),0))</f>
        <v>0</v>
      </c>
      <c r="Q2054" s="312">
        <f>IF(OR(J2054="",G2054=""),"",G2054+ROW()/1000000)</f>
      </c>
      <c r="R2054" s="247">
        <f>IF(Q2054="","",SUMIFS(Txn[Signed Units],Txn[Key],J2054,Txn[Transaction Order],"&lt;="&amp;Q2054))</f>
      </c>
    </row>
    <row r="2055" spans="10:18" ht="15" customHeight="1" x14ac:dyDescent="0.15">
      <c r="J2055" s="246">
        <f>IF(OR(B2055="",C2055="",E2055=""),"",B2055&amp;":"&amp;C2055&amp;":"&amp;E2055)</f>
      </c>
      <c r="K2055" s="247">
        <f>IF(A2055="","",A2055*D2055)</f>
      </c>
      <c r="L2055" s="246">
        <f>IF(A2055="","",IF(OR(A2055=1,A2055=0),H2055,0))</f>
      </c>
      <c r="M2055" s="246">
        <f>IF(A2055="","",IF(A2055=-1,H2055,0))</f>
      </c>
      <c r="N2055">
        <f>IF(J2055="","",IF(E2055="SGD",1,IF(E2055="USD",Settings!$B$22,IF(E2055="HKD",Settings!$B$23,1))))</f>
      </c>
      <c r="O2055">
        <f>IF(OR(B2055="",C2055="",E2055=""),0,(IF(A2055=-1,H2055,0)-IF(OR(A2055=1,A2055=0),H2055,0)+IF(A2055=2,H2055,0))*IF(E2055="SGD",1,IF(E2055="USD",Settings!$B$22,IF(E2055="HKD",Settings!$B$23,1))))</f>
        <v>0</v>
      </c>
      <c r="P2055">
        <f>IF(OR(B2055="",C2055="",E2055=""),0,IF(A2055=2,H2055*IF(E2055="SGD",1,IF(E2055="USD",Settings!$B$22,IF(E2055="HKD",Settings!$B$23,1))),0))</f>
        <v>0</v>
      </c>
      <c r="Q2055" s="312">
        <f>IF(OR(J2055="",G2055=""),"",G2055+ROW()/1000000)</f>
      </c>
      <c r="R2055" s="247">
        <f>IF(Q2055="","",SUMIFS(Txn[Signed Units],Txn[Key],J2055,Txn[Transaction Order],"&lt;="&amp;Q2055))</f>
      </c>
    </row>
    <row r="2056" spans="10:18" ht="15" customHeight="1" x14ac:dyDescent="0.15">
      <c r="J2056" s="246">
        <f>IF(OR(B2056="",C2056="",E2056=""),"",B2056&amp;":"&amp;C2056&amp;":"&amp;E2056)</f>
      </c>
      <c r="K2056" s="247">
        <f>IF(A2056="","",A2056*D2056)</f>
      </c>
      <c r="L2056" s="246">
        <f>IF(A2056="","",IF(OR(A2056=1,A2056=0),H2056,0))</f>
      </c>
      <c r="M2056" s="246">
        <f>IF(A2056="","",IF(A2056=-1,H2056,0))</f>
      </c>
      <c r="N2056">
        <f>IF(J2056="","",IF(E2056="SGD",1,IF(E2056="USD",Settings!$B$22,IF(E2056="HKD",Settings!$B$23,1))))</f>
      </c>
      <c r="O2056">
        <f>IF(OR(B2056="",C2056="",E2056=""),0,(IF(A2056=-1,H2056,0)-IF(OR(A2056=1,A2056=0),H2056,0)+IF(A2056=2,H2056,0))*IF(E2056="SGD",1,IF(E2056="USD",Settings!$B$22,IF(E2056="HKD",Settings!$B$23,1))))</f>
        <v>0</v>
      </c>
      <c r="P2056">
        <f>IF(OR(B2056="",C2056="",E2056=""),0,IF(A2056=2,H2056*IF(E2056="SGD",1,IF(E2056="USD",Settings!$B$22,IF(E2056="HKD",Settings!$B$23,1))),0))</f>
        <v>0</v>
      </c>
      <c r="Q2056" s="312">
        <f>IF(OR(J2056="",G2056=""),"",G2056+ROW()/1000000)</f>
      </c>
      <c r="R2056" s="247">
        <f>IF(Q2056="","",SUMIFS(Txn[Signed Units],Txn[Key],J2056,Txn[Transaction Order],"&lt;="&amp;Q2056))</f>
      </c>
    </row>
    <row r="2057" spans="10:18" ht="15" customHeight="1" x14ac:dyDescent="0.15">
      <c r="J2057" s="246">
        <f>IF(OR(B2057="",C2057="",E2057=""),"",B2057&amp;":"&amp;C2057&amp;":"&amp;E2057)</f>
      </c>
      <c r="K2057" s="247">
        <f>IF(A2057="","",A2057*D2057)</f>
      </c>
      <c r="L2057" s="246">
        <f>IF(A2057="","",IF(OR(A2057=1,A2057=0),H2057,0))</f>
      </c>
      <c r="M2057" s="246">
        <f>IF(A2057="","",IF(A2057=-1,H2057,0))</f>
      </c>
      <c r="N2057">
        <f>IF(J2057="","",IF(E2057="SGD",1,IF(E2057="USD",Settings!$B$22,IF(E2057="HKD",Settings!$B$23,1))))</f>
      </c>
      <c r="O2057">
        <f>IF(OR(B2057="",C2057="",E2057=""),0,(IF(A2057=-1,H2057,0)-IF(OR(A2057=1,A2057=0),H2057,0)+IF(A2057=2,H2057,0))*IF(E2057="SGD",1,IF(E2057="USD",Settings!$B$22,IF(E2057="HKD",Settings!$B$23,1))))</f>
        <v>0</v>
      </c>
      <c r="P2057">
        <f>IF(OR(B2057="",C2057="",E2057=""),0,IF(A2057=2,H2057*IF(E2057="SGD",1,IF(E2057="USD",Settings!$B$22,IF(E2057="HKD",Settings!$B$23,1))),0))</f>
        <v>0</v>
      </c>
      <c r="Q2057" s="312">
        <f>IF(OR(J2057="",G2057=""),"",G2057+ROW()/1000000)</f>
      </c>
      <c r="R2057" s="247">
        <f>IF(Q2057="","",SUMIFS(Txn[Signed Units],Txn[Key],J2057,Txn[Transaction Order],"&lt;="&amp;Q2057))</f>
      </c>
    </row>
    <row r="2058" spans="10:18" ht="15" customHeight="1" x14ac:dyDescent="0.15">
      <c r="J2058" s="246">
        <f>IF(OR(B2058="",C2058="",E2058=""),"",B2058&amp;":"&amp;C2058&amp;":"&amp;E2058)</f>
      </c>
      <c r="K2058" s="247">
        <f>IF(A2058="","",A2058*D2058)</f>
      </c>
      <c r="L2058" s="246">
        <f>IF(A2058="","",IF(OR(A2058=1,A2058=0),H2058,0))</f>
      </c>
      <c r="M2058" s="246">
        <f>IF(A2058="","",IF(A2058=-1,H2058,0))</f>
      </c>
      <c r="N2058">
        <f>IF(J2058="","",IF(E2058="SGD",1,IF(E2058="USD",Settings!$B$22,IF(E2058="HKD",Settings!$B$23,1))))</f>
      </c>
      <c r="O2058">
        <f>IF(OR(B2058="",C2058="",E2058=""),0,(IF(A2058=-1,H2058,0)-IF(OR(A2058=1,A2058=0),H2058,0)+IF(A2058=2,H2058,0))*IF(E2058="SGD",1,IF(E2058="USD",Settings!$B$22,IF(E2058="HKD",Settings!$B$23,1))))</f>
        <v>0</v>
      </c>
      <c r="P2058">
        <f>IF(OR(B2058="",C2058="",E2058=""),0,IF(A2058=2,H2058*IF(E2058="SGD",1,IF(E2058="USD",Settings!$B$22,IF(E2058="HKD",Settings!$B$23,1))),0))</f>
        <v>0</v>
      </c>
      <c r="Q2058" s="312">
        <f>IF(OR(J2058="",G2058=""),"",G2058+ROW()/1000000)</f>
      </c>
      <c r="R2058" s="247">
        <f>IF(Q2058="","",SUMIFS(Txn[Signed Units],Txn[Key],J2058,Txn[Transaction Order],"&lt;="&amp;Q2058))</f>
      </c>
    </row>
    <row r="2059" spans="10:18" ht="15" customHeight="1" x14ac:dyDescent="0.15">
      <c r="J2059" s="246">
        <f>IF(OR(B2059="",C2059="",E2059=""),"",B2059&amp;":"&amp;C2059&amp;":"&amp;E2059)</f>
      </c>
      <c r="K2059" s="247">
        <f>IF(A2059="","",A2059*D2059)</f>
      </c>
      <c r="L2059" s="246">
        <f>IF(A2059="","",IF(OR(A2059=1,A2059=0),H2059,0))</f>
      </c>
      <c r="M2059" s="246">
        <f>IF(A2059="","",IF(A2059=-1,H2059,0))</f>
      </c>
      <c r="N2059">
        <f>IF(J2059="","",IF(E2059="SGD",1,IF(E2059="USD",Settings!$B$22,IF(E2059="HKD",Settings!$B$23,1))))</f>
      </c>
      <c r="O2059">
        <f>IF(OR(B2059="",C2059="",E2059=""),0,(IF(A2059=-1,H2059,0)-IF(OR(A2059=1,A2059=0),H2059,0)+IF(A2059=2,H2059,0))*IF(E2059="SGD",1,IF(E2059="USD",Settings!$B$22,IF(E2059="HKD",Settings!$B$23,1))))</f>
        <v>0</v>
      </c>
      <c r="P2059">
        <f>IF(OR(B2059="",C2059="",E2059=""),0,IF(A2059=2,H2059*IF(E2059="SGD",1,IF(E2059="USD",Settings!$B$22,IF(E2059="HKD",Settings!$B$23,1))),0))</f>
        <v>0</v>
      </c>
      <c r="Q2059" s="312">
        <f>IF(OR(J2059="",G2059=""),"",G2059+ROW()/1000000)</f>
      </c>
      <c r="R2059" s="247">
        <f>IF(Q2059="","",SUMIFS(Txn[Signed Units],Txn[Key],J2059,Txn[Transaction Order],"&lt;="&amp;Q2059))</f>
      </c>
    </row>
    <row r="2060" spans="10:18" ht="15" customHeight="1" x14ac:dyDescent="0.15">
      <c r="J2060" s="246">
        <f>IF(OR(B2060="",C2060="",E2060=""),"",B2060&amp;":"&amp;C2060&amp;":"&amp;E2060)</f>
      </c>
      <c r="K2060" s="247">
        <f>IF(A2060="","",A2060*D2060)</f>
      </c>
      <c r="L2060" s="246">
        <f>IF(A2060="","",IF(OR(A2060=1,A2060=0),H2060,0))</f>
      </c>
      <c r="M2060" s="246">
        <f>IF(A2060="","",IF(A2060=-1,H2060,0))</f>
      </c>
      <c r="N2060">
        <f>IF(J2060="","",IF(E2060="SGD",1,IF(E2060="USD",Settings!$B$22,IF(E2060="HKD",Settings!$B$23,1))))</f>
      </c>
      <c r="O2060">
        <f>IF(OR(B2060="",C2060="",E2060=""),0,(IF(A2060=-1,H2060,0)-IF(OR(A2060=1,A2060=0),H2060,0)+IF(A2060=2,H2060,0))*IF(E2060="SGD",1,IF(E2060="USD",Settings!$B$22,IF(E2060="HKD",Settings!$B$23,1))))</f>
        <v>0</v>
      </c>
      <c r="P2060">
        <f>IF(OR(B2060="",C2060="",E2060=""),0,IF(A2060=2,H2060*IF(E2060="SGD",1,IF(E2060="USD",Settings!$B$22,IF(E2060="HKD",Settings!$B$23,1))),0))</f>
        <v>0</v>
      </c>
      <c r="Q2060" s="312">
        <f>IF(OR(J2060="",G2060=""),"",G2060+ROW()/1000000)</f>
      </c>
      <c r="R2060" s="247">
        <f>IF(Q2060="","",SUMIFS(Txn[Signed Units],Txn[Key],J2060,Txn[Transaction Order],"&lt;="&amp;Q2060))</f>
      </c>
    </row>
    <row r="2061" spans="10:18" ht="15" customHeight="1" x14ac:dyDescent="0.15">
      <c r="J2061" s="246">
        <f>IF(OR(B2061="",C2061="",E2061=""),"",B2061&amp;":"&amp;C2061&amp;":"&amp;E2061)</f>
      </c>
      <c r="K2061" s="247">
        <f>IF(A2061="","",A2061*D2061)</f>
      </c>
      <c r="L2061" s="246">
        <f>IF(A2061="","",IF(OR(A2061=1,A2061=0),H2061,0))</f>
      </c>
      <c r="M2061" s="246">
        <f>IF(A2061="","",IF(A2061=-1,H2061,0))</f>
      </c>
      <c r="N2061">
        <f>IF(J2061="","",IF(E2061="SGD",1,IF(E2061="USD",Settings!$B$22,IF(E2061="HKD",Settings!$B$23,1))))</f>
      </c>
      <c r="O2061">
        <f>IF(OR(B2061="",C2061="",E2061=""),0,(IF(A2061=-1,H2061,0)-IF(OR(A2061=1,A2061=0),H2061,0)+IF(A2061=2,H2061,0))*IF(E2061="SGD",1,IF(E2061="USD",Settings!$B$22,IF(E2061="HKD",Settings!$B$23,1))))</f>
        <v>0</v>
      </c>
      <c r="P2061">
        <f>IF(OR(B2061="",C2061="",E2061=""),0,IF(A2061=2,H2061*IF(E2061="SGD",1,IF(E2061="USD",Settings!$B$22,IF(E2061="HKD",Settings!$B$23,1))),0))</f>
        <v>0</v>
      </c>
      <c r="Q2061" s="312">
        <f>IF(OR(J2061="",G2061=""),"",G2061+ROW()/1000000)</f>
      </c>
      <c r="R2061" s="247">
        <f>IF(Q2061="","",SUMIFS(Txn[Signed Units],Txn[Key],J2061,Txn[Transaction Order],"&lt;="&amp;Q2061))</f>
      </c>
    </row>
    <row r="2062" spans="10:18" ht="15" customHeight="1" x14ac:dyDescent="0.15">
      <c r="J2062" s="246">
        <f>IF(OR(B2062="",C2062="",E2062=""),"",B2062&amp;":"&amp;C2062&amp;":"&amp;E2062)</f>
      </c>
      <c r="K2062" s="247">
        <f>IF(A2062="","",A2062*D2062)</f>
      </c>
      <c r="L2062" s="246">
        <f>IF(A2062="","",IF(OR(A2062=1,A2062=0),H2062,0))</f>
      </c>
      <c r="M2062" s="246">
        <f>IF(A2062="","",IF(A2062=-1,H2062,0))</f>
      </c>
      <c r="N2062">
        <f>IF(J2062="","",IF(E2062="SGD",1,IF(E2062="USD",Settings!$B$22,IF(E2062="HKD",Settings!$B$23,1))))</f>
      </c>
      <c r="O2062">
        <f>IF(OR(B2062="",C2062="",E2062=""),0,(IF(A2062=-1,H2062,0)-IF(OR(A2062=1,A2062=0),H2062,0)+IF(A2062=2,H2062,0))*IF(E2062="SGD",1,IF(E2062="USD",Settings!$B$22,IF(E2062="HKD",Settings!$B$23,1))))</f>
        <v>0</v>
      </c>
      <c r="P2062">
        <f>IF(OR(B2062="",C2062="",E2062=""),0,IF(A2062=2,H2062*IF(E2062="SGD",1,IF(E2062="USD",Settings!$B$22,IF(E2062="HKD",Settings!$B$23,1))),0))</f>
        <v>0</v>
      </c>
      <c r="Q2062" s="312">
        <f>IF(OR(J2062="",G2062=""),"",G2062+ROW()/1000000)</f>
      </c>
      <c r="R2062" s="247">
        <f>IF(Q2062="","",SUMIFS(Txn[Signed Units],Txn[Key],J2062,Txn[Transaction Order],"&lt;="&amp;Q2062))</f>
      </c>
    </row>
    <row r="2063" spans="10:18" ht="15" customHeight="1" x14ac:dyDescent="0.15">
      <c r="J2063" s="246">
        <f>IF(OR(B2063="",C2063="",E2063=""),"",B2063&amp;":"&amp;C2063&amp;":"&amp;E2063)</f>
      </c>
      <c r="K2063" s="247">
        <f>IF(A2063="","",A2063*D2063)</f>
      </c>
      <c r="L2063" s="246">
        <f>IF(A2063="","",IF(OR(A2063=1,A2063=0),H2063,0))</f>
      </c>
      <c r="M2063" s="246">
        <f>IF(A2063="","",IF(A2063=-1,H2063,0))</f>
      </c>
      <c r="N2063">
        <f>IF(J2063="","",IF(E2063="SGD",1,IF(E2063="USD",Settings!$B$22,IF(E2063="HKD",Settings!$B$23,1))))</f>
      </c>
      <c r="O2063">
        <f>IF(OR(B2063="",C2063="",E2063=""),0,(IF(A2063=-1,H2063,0)-IF(OR(A2063=1,A2063=0),H2063,0)+IF(A2063=2,H2063,0))*IF(E2063="SGD",1,IF(E2063="USD",Settings!$B$22,IF(E2063="HKD",Settings!$B$23,1))))</f>
        <v>0</v>
      </c>
      <c r="P2063">
        <f>IF(OR(B2063="",C2063="",E2063=""),0,IF(A2063=2,H2063*IF(E2063="SGD",1,IF(E2063="USD",Settings!$B$22,IF(E2063="HKD",Settings!$B$23,1))),0))</f>
        <v>0</v>
      </c>
      <c r="Q2063" s="312">
        <f>IF(OR(J2063="",G2063=""),"",G2063+ROW()/1000000)</f>
      </c>
      <c r="R2063" s="247">
        <f>IF(Q2063="","",SUMIFS(Txn[Signed Units],Txn[Key],J2063,Txn[Transaction Order],"&lt;="&amp;Q2063))</f>
      </c>
    </row>
    <row r="2064" spans="10:18" ht="15" customHeight="1" x14ac:dyDescent="0.15">
      <c r="J2064" s="246">
        <f>IF(OR(B2064="",C2064="",E2064=""),"",B2064&amp;":"&amp;C2064&amp;":"&amp;E2064)</f>
      </c>
      <c r="K2064" s="247">
        <f>IF(A2064="","",A2064*D2064)</f>
      </c>
      <c r="L2064" s="246">
        <f>IF(A2064="","",IF(OR(A2064=1,A2064=0),H2064,0))</f>
      </c>
      <c r="M2064" s="246">
        <f>IF(A2064="","",IF(A2064=-1,H2064,0))</f>
      </c>
      <c r="N2064">
        <f>IF(J2064="","",IF(E2064="SGD",1,IF(E2064="USD",Settings!$B$22,IF(E2064="HKD",Settings!$B$23,1))))</f>
      </c>
      <c r="O2064">
        <f>IF(OR(B2064="",C2064="",E2064=""),0,(IF(A2064=-1,H2064,0)-IF(OR(A2064=1,A2064=0),H2064,0)+IF(A2064=2,H2064,0))*IF(E2064="SGD",1,IF(E2064="USD",Settings!$B$22,IF(E2064="HKD",Settings!$B$23,1))))</f>
        <v>0</v>
      </c>
      <c r="P2064">
        <f>IF(OR(B2064="",C2064="",E2064=""),0,IF(A2064=2,H2064*IF(E2064="SGD",1,IF(E2064="USD",Settings!$B$22,IF(E2064="HKD",Settings!$B$23,1))),0))</f>
        <v>0</v>
      </c>
      <c r="Q2064" s="312">
        <f>IF(OR(J2064="",G2064=""),"",G2064+ROW()/1000000)</f>
      </c>
      <c r="R2064" s="247">
        <f>IF(Q2064="","",SUMIFS(Txn[Signed Units],Txn[Key],J2064,Txn[Transaction Order],"&lt;="&amp;Q2064))</f>
      </c>
    </row>
    <row r="2065" spans="10:18" ht="15" customHeight="1" x14ac:dyDescent="0.15">
      <c r="J2065" s="246">
        <f>IF(OR(B2065="",C2065="",E2065=""),"",B2065&amp;":"&amp;C2065&amp;":"&amp;E2065)</f>
      </c>
      <c r="K2065" s="247">
        <f>IF(A2065="","",A2065*D2065)</f>
      </c>
      <c r="L2065" s="246">
        <f>IF(A2065="","",IF(OR(A2065=1,A2065=0),H2065,0))</f>
      </c>
      <c r="M2065" s="246">
        <f>IF(A2065="","",IF(A2065=-1,H2065,0))</f>
      </c>
      <c r="N2065">
        <f>IF(J2065="","",IF(E2065="SGD",1,IF(E2065="USD",Settings!$B$22,IF(E2065="HKD",Settings!$B$23,1))))</f>
      </c>
      <c r="O2065">
        <f>IF(OR(B2065="",C2065="",E2065=""),0,(IF(A2065=-1,H2065,0)-IF(OR(A2065=1,A2065=0),H2065,0)+IF(A2065=2,H2065,0))*IF(E2065="SGD",1,IF(E2065="USD",Settings!$B$22,IF(E2065="HKD",Settings!$B$23,1))))</f>
        <v>0</v>
      </c>
      <c r="P2065">
        <f>IF(OR(B2065="",C2065="",E2065=""),0,IF(A2065=2,H2065*IF(E2065="SGD",1,IF(E2065="USD",Settings!$B$22,IF(E2065="HKD",Settings!$B$23,1))),0))</f>
        <v>0</v>
      </c>
      <c r="Q2065" s="312">
        <f>IF(OR(J2065="",G2065=""),"",G2065+ROW()/1000000)</f>
      </c>
      <c r="R2065" s="247">
        <f>IF(Q2065="","",SUMIFS(Txn[Signed Units],Txn[Key],J2065,Txn[Transaction Order],"&lt;="&amp;Q2065))</f>
      </c>
    </row>
    <row r="2066" spans="10:18" ht="15" customHeight="1" x14ac:dyDescent="0.15">
      <c r="J2066" s="246">
        <f>IF(OR(B2066="",C2066="",E2066=""),"",B2066&amp;":"&amp;C2066&amp;":"&amp;E2066)</f>
      </c>
      <c r="K2066" s="247">
        <f>IF(A2066="","",A2066*D2066)</f>
      </c>
      <c r="L2066" s="246">
        <f>IF(A2066="","",IF(OR(A2066=1,A2066=0),H2066,0))</f>
      </c>
      <c r="M2066" s="246">
        <f>IF(A2066="","",IF(A2066=-1,H2066,0))</f>
      </c>
      <c r="N2066">
        <f>IF(J2066="","",IF(E2066="SGD",1,IF(E2066="USD",Settings!$B$22,IF(E2066="HKD",Settings!$B$23,1))))</f>
      </c>
      <c r="O2066">
        <f>IF(OR(B2066="",C2066="",E2066=""),0,(IF(A2066=-1,H2066,0)-IF(OR(A2066=1,A2066=0),H2066,0)+IF(A2066=2,H2066,0))*IF(E2066="SGD",1,IF(E2066="USD",Settings!$B$22,IF(E2066="HKD",Settings!$B$23,1))))</f>
        <v>0</v>
      </c>
      <c r="P2066">
        <f>IF(OR(B2066="",C2066="",E2066=""),0,IF(A2066=2,H2066*IF(E2066="SGD",1,IF(E2066="USD",Settings!$B$22,IF(E2066="HKD",Settings!$B$23,1))),0))</f>
        <v>0</v>
      </c>
      <c r="Q2066" s="312">
        <f>IF(OR(J2066="",G2066=""),"",G2066+ROW()/1000000)</f>
      </c>
      <c r="R2066" s="247">
        <f>IF(Q2066="","",SUMIFS(Txn[Signed Units],Txn[Key],J2066,Txn[Transaction Order],"&lt;="&amp;Q2066))</f>
      </c>
    </row>
    <row r="2067" spans="10:18" ht="15" customHeight="1" x14ac:dyDescent="0.15">
      <c r="J2067" s="246">
        <f>IF(OR(B2067="",C2067="",E2067=""),"",B2067&amp;":"&amp;C2067&amp;":"&amp;E2067)</f>
      </c>
      <c r="K2067" s="247">
        <f>IF(A2067="","",A2067*D2067)</f>
      </c>
      <c r="L2067" s="246">
        <f>IF(A2067="","",IF(OR(A2067=1,A2067=0),H2067,0))</f>
      </c>
      <c r="M2067" s="246">
        <f>IF(A2067="","",IF(A2067=-1,H2067,0))</f>
      </c>
      <c r="N2067">
        <f>IF(J2067="","",IF(E2067="SGD",1,IF(E2067="USD",Settings!$B$22,IF(E2067="HKD",Settings!$B$23,1))))</f>
      </c>
      <c r="O2067">
        <f>IF(OR(B2067="",C2067="",E2067=""),0,(IF(A2067=-1,H2067,0)-IF(OR(A2067=1,A2067=0),H2067,0)+IF(A2067=2,H2067,0))*IF(E2067="SGD",1,IF(E2067="USD",Settings!$B$22,IF(E2067="HKD",Settings!$B$23,1))))</f>
        <v>0</v>
      </c>
      <c r="P2067">
        <f>IF(OR(B2067="",C2067="",E2067=""),0,IF(A2067=2,H2067*IF(E2067="SGD",1,IF(E2067="USD",Settings!$B$22,IF(E2067="HKD",Settings!$B$23,1))),0))</f>
        <v>0</v>
      </c>
      <c r="Q2067" s="312">
        <f>IF(OR(J2067="",G2067=""),"",G2067+ROW()/1000000)</f>
      </c>
      <c r="R2067" s="247">
        <f>IF(Q2067="","",SUMIFS(Txn[Signed Units],Txn[Key],J2067,Txn[Transaction Order],"&lt;="&amp;Q2067))</f>
      </c>
    </row>
    <row r="2068" spans="10:18" ht="15" customHeight="1" x14ac:dyDescent="0.15">
      <c r="J2068" s="246">
        <f>IF(OR(B2068="",C2068="",E2068=""),"",B2068&amp;":"&amp;C2068&amp;":"&amp;E2068)</f>
      </c>
      <c r="K2068" s="247">
        <f>IF(A2068="","",A2068*D2068)</f>
      </c>
      <c r="L2068" s="246">
        <f>IF(A2068="","",IF(OR(A2068=1,A2068=0),H2068,0))</f>
      </c>
      <c r="M2068" s="246">
        <f>IF(A2068="","",IF(A2068=-1,H2068,0))</f>
      </c>
      <c r="N2068">
        <f>IF(J2068="","",IF(E2068="SGD",1,IF(E2068="USD",Settings!$B$22,IF(E2068="HKD",Settings!$B$23,1))))</f>
      </c>
      <c r="O2068">
        <f>IF(OR(B2068="",C2068="",E2068=""),0,(IF(A2068=-1,H2068,0)-IF(OR(A2068=1,A2068=0),H2068,0)+IF(A2068=2,H2068,0))*IF(E2068="SGD",1,IF(E2068="USD",Settings!$B$22,IF(E2068="HKD",Settings!$B$23,1))))</f>
        <v>0</v>
      </c>
      <c r="P2068">
        <f>IF(OR(B2068="",C2068="",E2068=""),0,IF(A2068=2,H2068*IF(E2068="SGD",1,IF(E2068="USD",Settings!$B$22,IF(E2068="HKD",Settings!$B$23,1))),0))</f>
        <v>0</v>
      </c>
      <c r="Q2068" s="312">
        <f>IF(OR(J2068="",G2068=""),"",G2068+ROW()/1000000)</f>
      </c>
      <c r="R2068" s="247">
        <f>IF(Q2068="","",SUMIFS(Txn[Signed Units],Txn[Key],J2068,Txn[Transaction Order],"&lt;="&amp;Q2068))</f>
      </c>
    </row>
    <row r="2069" spans="10:18" ht="15" customHeight="1" x14ac:dyDescent="0.15">
      <c r="J2069" s="246">
        <f>IF(OR(B2069="",C2069="",E2069=""),"",B2069&amp;":"&amp;C2069&amp;":"&amp;E2069)</f>
      </c>
      <c r="K2069" s="247">
        <f>IF(A2069="","",A2069*D2069)</f>
      </c>
      <c r="L2069" s="246">
        <f>IF(A2069="","",IF(OR(A2069=1,A2069=0),H2069,0))</f>
      </c>
      <c r="M2069" s="246">
        <f>IF(A2069="","",IF(A2069=-1,H2069,0))</f>
      </c>
      <c r="N2069">
        <f>IF(J2069="","",IF(E2069="SGD",1,IF(E2069="USD",Settings!$B$22,IF(E2069="HKD",Settings!$B$23,1))))</f>
      </c>
      <c r="O2069">
        <f>IF(OR(B2069="",C2069="",E2069=""),0,(IF(A2069=-1,H2069,0)-IF(OR(A2069=1,A2069=0),H2069,0)+IF(A2069=2,H2069,0))*IF(E2069="SGD",1,IF(E2069="USD",Settings!$B$22,IF(E2069="HKD",Settings!$B$23,1))))</f>
        <v>0</v>
      </c>
      <c r="P2069">
        <f>IF(OR(B2069="",C2069="",E2069=""),0,IF(A2069=2,H2069*IF(E2069="SGD",1,IF(E2069="USD",Settings!$B$22,IF(E2069="HKD",Settings!$B$23,1))),0))</f>
        <v>0</v>
      </c>
      <c r="Q2069" s="312">
        <f>IF(OR(J2069="",G2069=""),"",G2069+ROW()/1000000)</f>
      </c>
      <c r="R2069" s="247">
        <f>IF(Q2069="","",SUMIFS(Txn[Signed Units],Txn[Key],J2069,Txn[Transaction Order],"&lt;="&amp;Q2069))</f>
      </c>
    </row>
    <row r="2070" spans="10:18" ht="15" customHeight="1" x14ac:dyDescent="0.15">
      <c r="J2070" s="246">
        <f>IF(OR(B2070="",C2070="",E2070=""),"",B2070&amp;":"&amp;C2070&amp;":"&amp;E2070)</f>
      </c>
      <c r="K2070" s="247">
        <f>IF(A2070="","",A2070*D2070)</f>
      </c>
      <c r="L2070" s="246">
        <f>IF(A2070="","",IF(OR(A2070=1,A2070=0),H2070,0))</f>
      </c>
      <c r="M2070" s="246">
        <f>IF(A2070="","",IF(A2070=-1,H2070,0))</f>
      </c>
      <c r="N2070">
        <f>IF(J2070="","",IF(E2070="SGD",1,IF(E2070="USD",Settings!$B$22,IF(E2070="HKD",Settings!$B$23,1))))</f>
      </c>
      <c r="O2070">
        <f>IF(OR(B2070="",C2070="",E2070=""),0,(IF(A2070=-1,H2070,0)-IF(OR(A2070=1,A2070=0),H2070,0)+IF(A2070=2,H2070,0))*IF(E2070="SGD",1,IF(E2070="USD",Settings!$B$22,IF(E2070="HKD",Settings!$B$23,1))))</f>
        <v>0</v>
      </c>
      <c r="P2070">
        <f>IF(OR(B2070="",C2070="",E2070=""),0,IF(A2070=2,H2070*IF(E2070="SGD",1,IF(E2070="USD",Settings!$B$22,IF(E2070="HKD",Settings!$B$23,1))),0))</f>
        <v>0</v>
      </c>
      <c r="Q2070" s="312">
        <f>IF(OR(J2070="",G2070=""),"",G2070+ROW()/1000000)</f>
      </c>
      <c r="R2070" s="247">
        <f>IF(Q2070="","",SUMIFS(Txn[Signed Units],Txn[Key],J2070,Txn[Transaction Order],"&lt;="&amp;Q2070))</f>
      </c>
    </row>
    <row r="2071" spans="10:18" ht="15" customHeight="1" x14ac:dyDescent="0.15">
      <c r="J2071" s="246">
        <f>IF(OR(B2071="",C2071="",E2071=""),"",B2071&amp;":"&amp;C2071&amp;":"&amp;E2071)</f>
      </c>
      <c r="K2071" s="247">
        <f>IF(A2071="","",A2071*D2071)</f>
      </c>
      <c r="L2071" s="246">
        <f>IF(A2071="","",IF(OR(A2071=1,A2071=0),H2071,0))</f>
      </c>
      <c r="M2071" s="246">
        <f>IF(A2071="","",IF(A2071=-1,H2071,0))</f>
      </c>
      <c r="N2071">
        <f>IF(J2071="","",IF(E2071="SGD",1,IF(E2071="USD",Settings!$B$22,IF(E2071="HKD",Settings!$B$23,1))))</f>
      </c>
      <c r="O2071">
        <f>IF(OR(B2071="",C2071="",E2071=""),0,(IF(A2071=-1,H2071,0)-IF(OR(A2071=1,A2071=0),H2071,0)+IF(A2071=2,H2071,0))*IF(E2071="SGD",1,IF(E2071="USD",Settings!$B$22,IF(E2071="HKD",Settings!$B$23,1))))</f>
        <v>0</v>
      </c>
      <c r="P2071">
        <f>IF(OR(B2071="",C2071="",E2071=""),0,IF(A2071=2,H2071*IF(E2071="SGD",1,IF(E2071="USD",Settings!$B$22,IF(E2071="HKD",Settings!$B$23,1))),0))</f>
        <v>0</v>
      </c>
      <c r="Q2071" s="312">
        <f>IF(OR(J2071="",G2071=""),"",G2071+ROW()/1000000)</f>
      </c>
      <c r="R2071" s="247">
        <f>IF(Q2071="","",SUMIFS(Txn[Signed Units],Txn[Key],J2071,Txn[Transaction Order],"&lt;="&amp;Q2071))</f>
      </c>
    </row>
    <row r="2072" spans="10:18" ht="15" customHeight="1" x14ac:dyDescent="0.15">
      <c r="J2072" s="246">
        <f>IF(OR(B2072="",C2072="",E2072=""),"",B2072&amp;":"&amp;C2072&amp;":"&amp;E2072)</f>
      </c>
      <c r="K2072" s="247">
        <f>IF(A2072="","",A2072*D2072)</f>
      </c>
      <c r="L2072" s="246">
        <f>IF(A2072="","",IF(OR(A2072=1,A2072=0),H2072,0))</f>
      </c>
      <c r="M2072" s="246">
        <f>IF(A2072="","",IF(A2072=-1,H2072,0))</f>
      </c>
      <c r="N2072">
        <f>IF(J2072="","",IF(E2072="SGD",1,IF(E2072="USD",Settings!$B$22,IF(E2072="HKD",Settings!$B$23,1))))</f>
      </c>
      <c r="O2072">
        <f>IF(OR(B2072="",C2072="",E2072=""),0,(IF(A2072=-1,H2072,0)-IF(OR(A2072=1,A2072=0),H2072,0)+IF(A2072=2,H2072,0))*IF(E2072="SGD",1,IF(E2072="USD",Settings!$B$22,IF(E2072="HKD",Settings!$B$23,1))))</f>
        <v>0</v>
      </c>
      <c r="P2072">
        <f>IF(OR(B2072="",C2072="",E2072=""),0,IF(A2072=2,H2072*IF(E2072="SGD",1,IF(E2072="USD",Settings!$B$22,IF(E2072="HKD",Settings!$B$23,1))),0))</f>
        <v>0</v>
      </c>
      <c r="Q2072" s="312">
        <f>IF(OR(J2072="",G2072=""),"",G2072+ROW()/1000000)</f>
      </c>
      <c r="R2072" s="247">
        <f>IF(Q2072="","",SUMIFS(Txn[Signed Units],Txn[Key],J2072,Txn[Transaction Order],"&lt;="&amp;Q2072))</f>
      </c>
    </row>
    <row r="2073" spans="10:18" ht="15" customHeight="1" x14ac:dyDescent="0.15">
      <c r="J2073" s="246">
        <f>IF(OR(B2073="",C2073="",E2073=""),"",B2073&amp;":"&amp;C2073&amp;":"&amp;E2073)</f>
      </c>
      <c r="K2073" s="247">
        <f>IF(A2073="","",A2073*D2073)</f>
      </c>
      <c r="L2073" s="246">
        <f>IF(A2073="","",IF(OR(A2073=1,A2073=0),H2073,0))</f>
      </c>
      <c r="M2073" s="246">
        <f>IF(A2073="","",IF(A2073=-1,H2073,0))</f>
      </c>
      <c r="N2073">
        <f>IF(J2073="","",IF(E2073="SGD",1,IF(E2073="USD",Settings!$B$22,IF(E2073="HKD",Settings!$B$23,1))))</f>
      </c>
      <c r="O2073">
        <f>IF(OR(B2073="",C2073="",E2073=""),0,(IF(A2073=-1,H2073,0)-IF(OR(A2073=1,A2073=0),H2073,0)+IF(A2073=2,H2073,0))*IF(E2073="SGD",1,IF(E2073="USD",Settings!$B$22,IF(E2073="HKD",Settings!$B$23,1))))</f>
        <v>0</v>
      </c>
      <c r="P2073">
        <f>IF(OR(B2073="",C2073="",E2073=""),0,IF(A2073=2,H2073*IF(E2073="SGD",1,IF(E2073="USD",Settings!$B$22,IF(E2073="HKD",Settings!$B$23,1))),0))</f>
        <v>0</v>
      </c>
      <c r="Q2073" s="312">
        <f>IF(OR(J2073="",G2073=""),"",G2073+ROW()/1000000)</f>
      </c>
      <c r="R2073" s="247">
        <f>IF(Q2073="","",SUMIFS(Txn[Signed Units],Txn[Key],J2073,Txn[Transaction Order],"&lt;="&amp;Q2073))</f>
      </c>
    </row>
    <row r="2074" spans="10:18" ht="15" customHeight="1" x14ac:dyDescent="0.15">
      <c r="J2074" s="246">
        <f>IF(OR(B2074="",C2074="",E2074=""),"",B2074&amp;":"&amp;C2074&amp;":"&amp;E2074)</f>
      </c>
      <c r="K2074" s="247">
        <f>IF(A2074="","",A2074*D2074)</f>
      </c>
      <c r="L2074" s="246">
        <f>IF(A2074="","",IF(OR(A2074=1,A2074=0),H2074,0))</f>
      </c>
      <c r="M2074" s="246">
        <f>IF(A2074="","",IF(A2074=-1,H2074,0))</f>
      </c>
      <c r="N2074">
        <f>IF(J2074="","",IF(E2074="SGD",1,IF(E2074="USD",Settings!$B$22,IF(E2074="HKD",Settings!$B$23,1))))</f>
      </c>
      <c r="O2074">
        <f>IF(OR(B2074="",C2074="",E2074=""),0,(IF(A2074=-1,H2074,0)-IF(OR(A2074=1,A2074=0),H2074,0)+IF(A2074=2,H2074,0))*IF(E2074="SGD",1,IF(E2074="USD",Settings!$B$22,IF(E2074="HKD",Settings!$B$23,1))))</f>
        <v>0</v>
      </c>
      <c r="P2074">
        <f>IF(OR(B2074="",C2074="",E2074=""),0,IF(A2074=2,H2074*IF(E2074="SGD",1,IF(E2074="USD",Settings!$B$22,IF(E2074="HKD",Settings!$B$23,1))),0))</f>
        <v>0</v>
      </c>
      <c r="Q2074" s="312">
        <f>IF(OR(J2074="",G2074=""),"",G2074+ROW()/1000000)</f>
      </c>
      <c r="R2074" s="247">
        <f>IF(Q2074="","",SUMIFS(Txn[Signed Units],Txn[Key],J2074,Txn[Transaction Order],"&lt;="&amp;Q2074))</f>
      </c>
    </row>
    <row r="2075" spans="10:18" ht="15" customHeight="1" x14ac:dyDescent="0.15">
      <c r="J2075" s="246">
        <f>IF(OR(B2075="",C2075="",E2075=""),"",B2075&amp;":"&amp;C2075&amp;":"&amp;E2075)</f>
      </c>
      <c r="K2075" s="247">
        <f>IF(A2075="","",A2075*D2075)</f>
      </c>
      <c r="L2075" s="246">
        <f>IF(A2075="","",IF(OR(A2075=1,A2075=0),H2075,0))</f>
      </c>
      <c r="M2075" s="246">
        <f>IF(A2075="","",IF(A2075=-1,H2075,0))</f>
      </c>
      <c r="N2075">
        <f>IF(J2075="","",IF(E2075="SGD",1,IF(E2075="USD",Settings!$B$22,IF(E2075="HKD",Settings!$B$23,1))))</f>
      </c>
      <c r="O2075">
        <f>IF(OR(B2075="",C2075="",E2075=""),0,(IF(A2075=-1,H2075,0)-IF(OR(A2075=1,A2075=0),H2075,0)+IF(A2075=2,H2075,0))*IF(E2075="SGD",1,IF(E2075="USD",Settings!$B$22,IF(E2075="HKD",Settings!$B$23,1))))</f>
        <v>0</v>
      </c>
      <c r="P2075">
        <f>IF(OR(B2075="",C2075="",E2075=""),0,IF(A2075=2,H2075*IF(E2075="SGD",1,IF(E2075="USD",Settings!$B$22,IF(E2075="HKD",Settings!$B$23,1))),0))</f>
        <v>0</v>
      </c>
      <c r="Q2075" s="312">
        <f>IF(OR(J2075="",G2075=""),"",G2075+ROW()/1000000)</f>
      </c>
      <c r="R2075" s="247">
        <f>IF(Q2075="","",SUMIFS(Txn[Signed Units],Txn[Key],J2075,Txn[Transaction Order],"&lt;="&amp;Q2075))</f>
      </c>
    </row>
    <row r="2076" spans="10:18" ht="15" customHeight="1" x14ac:dyDescent="0.15">
      <c r="J2076" s="246">
        <f>IF(OR(B2076="",C2076="",E2076=""),"",B2076&amp;":"&amp;C2076&amp;":"&amp;E2076)</f>
      </c>
      <c r="K2076" s="247">
        <f>IF(A2076="","",A2076*D2076)</f>
      </c>
      <c r="L2076" s="246">
        <f>IF(A2076="","",IF(OR(A2076=1,A2076=0),H2076,0))</f>
      </c>
      <c r="M2076" s="246">
        <f>IF(A2076="","",IF(A2076=-1,H2076,0))</f>
      </c>
      <c r="N2076">
        <f>IF(J2076="","",IF(E2076="SGD",1,IF(E2076="USD",Settings!$B$22,IF(E2076="HKD",Settings!$B$23,1))))</f>
      </c>
      <c r="O2076">
        <f>IF(OR(B2076="",C2076="",E2076=""),0,(IF(A2076=-1,H2076,0)-IF(OR(A2076=1,A2076=0),H2076,0)+IF(A2076=2,H2076,0))*IF(E2076="SGD",1,IF(E2076="USD",Settings!$B$22,IF(E2076="HKD",Settings!$B$23,1))))</f>
        <v>0</v>
      </c>
      <c r="P2076">
        <f>IF(OR(B2076="",C2076="",E2076=""),0,IF(A2076=2,H2076*IF(E2076="SGD",1,IF(E2076="USD",Settings!$B$22,IF(E2076="HKD",Settings!$B$23,1))),0))</f>
        <v>0</v>
      </c>
      <c r="Q2076" s="312">
        <f>IF(OR(J2076="",G2076=""),"",G2076+ROW()/1000000)</f>
      </c>
      <c r="R2076" s="247">
        <f>IF(Q2076="","",SUMIFS(Txn[Signed Units],Txn[Key],J2076,Txn[Transaction Order],"&lt;="&amp;Q2076))</f>
      </c>
    </row>
    <row r="2077" spans="10:18" ht="15" customHeight="1" x14ac:dyDescent="0.15">
      <c r="J2077" s="246">
        <f>IF(OR(B2077="",C2077="",E2077=""),"",B2077&amp;":"&amp;C2077&amp;":"&amp;E2077)</f>
      </c>
      <c r="K2077" s="247">
        <f>IF(A2077="","",A2077*D2077)</f>
      </c>
      <c r="L2077" s="246">
        <f>IF(A2077="","",IF(OR(A2077=1,A2077=0),H2077,0))</f>
      </c>
      <c r="M2077" s="246">
        <f>IF(A2077="","",IF(A2077=-1,H2077,0))</f>
      </c>
      <c r="N2077">
        <f>IF(J2077="","",IF(E2077="SGD",1,IF(E2077="USD",Settings!$B$22,IF(E2077="HKD",Settings!$B$23,1))))</f>
      </c>
      <c r="O2077">
        <f>IF(OR(B2077="",C2077="",E2077=""),0,(IF(A2077=-1,H2077,0)-IF(OR(A2077=1,A2077=0),H2077,0)+IF(A2077=2,H2077,0))*IF(E2077="SGD",1,IF(E2077="USD",Settings!$B$22,IF(E2077="HKD",Settings!$B$23,1))))</f>
        <v>0</v>
      </c>
      <c r="P2077">
        <f>IF(OR(B2077="",C2077="",E2077=""),0,IF(A2077=2,H2077*IF(E2077="SGD",1,IF(E2077="USD",Settings!$B$22,IF(E2077="HKD",Settings!$B$23,1))),0))</f>
        <v>0</v>
      </c>
      <c r="Q2077" s="312">
        <f>IF(OR(J2077="",G2077=""),"",G2077+ROW()/1000000)</f>
      </c>
      <c r="R2077" s="247">
        <f>IF(Q2077="","",SUMIFS(Txn[Signed Units],Txn[Key],J2077,Txn[Transaction Order],"&lt;="&amp;Q2077))</f>
      </c>
    </row>
    <row r="2078" spans="10:18" ht="15" customHeight="1" x14ac:dyDescent="0.15">
      <c r="J2078" s="246">
        <f>IF(OR(B2078="",C2078="",E2078=""),"",B2078&amp;":"&amp;C2078&amp;":"&amp;E2078)</f>
      </c>
      <c r="K2078" s="247">
        <f>IF(A2078="","",A2078*D2078)</f>
      </c>
      <c r="L2078" s="246">
        <f>IF(A2078="","",IF(OR(A2078=1,A2078=0),H2078,0))</f>
      </c>
      <c r="M2078" s="246">
        <f>IF(A2078="","",IF(A2078=-1,H2078,0))</f>
      </c>
      <c r="N2078">
        <f>IF(J2078="","",IF(E2078="SGD",1,IF(E2078="USD",Settings!$B$22,IF(E2078="HKD",Settings!$B$23,1))))</f>
      </c>
      <c r="O2078">
        <f>IF(OR(B2078="",C2078="",E2078=""),0,(IF(A2078=-1,H2078,0)-IF(OR(A2078=1,A2078=0),H2078,0)+IF(A2078=2,H2078,0))*IF(E2078="SGD",1,IF(E2078="USD",Settings!$B$22,IF(E2078="HKD",Settings!$B$23,1))))</f>
        <v>0</v>
      </c>
      <c r="P2078">
        <f>IF(OR(B2078="",C2078="",E2078=""),0,IF(A2078=2,H2078*IF(E2078="SGD",1,IF(E2078="USD",Settings!$B$22,IF(E2078="HKD",Settings!$B$23,1))),0))</f>
        <v>0</v>
      </c>
      <c r="Q2078" s="312">
        <f>IF(OR(J2078="",G2078=""),"",G2078+ROW()/1000000)</f>
      </c>
      <c r="R2078" s="247">
        <f>IF(Q2078="","",SUMIFS(Txn[Signed Units],Txn[Key],J2078,Txn[Transaction Order],"&lt;="&amp;Q2078))</f>
      </c>
    </row>
    <row r="2079" spans="10:18" ht="15" customHeight="1" x14ac:dyDescent="0.15">
      <c r="J2079" s="246">
        <f>IF(OR(B2079="",C2079="",E2079=""),"",B2079&amp;":"&amp;C2079&amp;":"&amp;E2079)</f>
      </c>
      <c r="K2079" s="247">
        <f>IF(A2079="","",A2079*D2079)</f>
      </c>
      <c r="L2079" s="246">
        <f>IF(A2079="","",IF(OR(A2079=1,A2079=0),H2079,0))</f>
      </c>
      <c r="M2079" s="246">
        <f>IF(A2079="","",IF(A2079=-1,H2079,0))</f>
      </c>
      <c r="N2079">
        <f>IF(J2079="","",IF(E2079="SGD",1,IF(E2079="USD",Settings!$B$22,IF(E2079="HKD",Settings!$B$23,1))))</f>
      </c>
      <c r="O2079">
        <f>IF(OR(B2079="",C2079="",E2079=""),0,(IF(A2079=-1,H2079,0)-IF(OR(A2079=1,A2079=0),H2079,0)+IF(A2079=2,H2079,0))*IF(E2079="SGD",1,IF(E2079="USD",Settings!$B$22,IF(E2079="HKD",Settings!$B$23,1))))</f>
        <v>0</v>
      </c>
      <c r="P2079">
        <f>IF(OR(B2079="",C2079="",E2079=""),0,IF(A2079=2,H2079*IF(E2079="SGD",1,IF(E2079="USD",Settings!$B$22,IF(E2079="HKD",Settings!$B$23,1))),0))</f>
        <v>0</v>
      </c>
      <c r="Q2079" s="312">
        <f>IF(OR(J2079="",G2079=""),"",G2079+ROW()/1000000)</f>
      </c>
      <c r="R2079" s="247">
        <f>IF(Q2079="","",SUMIFS(Txn[Signed Units],Txn[Key],J2079,Txn[Transaction Order],"&lt;="&amp;Q2079))</f>
      </c>
    </row>
    <row r="2080" spans="10:18" ht="15" customHeight="1" x14ac:dyDescent="0.15">
      <c r="J2080" s="246">
        <f>IF(OR(B2080="",C2080="",E2080=""),"",B2080&amp;":"&amp;C2080&amp;":"&amp;E2080)</f>
      </c>
      <c r="K2080" s="247">
        <f>IF(A2080="","",A2080*D2080)</f>
      </c>
      <c r="L2080" s="246">
        <f>IF(A2080="","",IF(OR(A2080=1,A2080=0),H2080,0))</f>
      </c>
      <c r="M2080" s="246">
        <f>IF(A2080="","",IF(A2080=-1,H2080,0))</f>
      </c>
      <c r="N2080">
        <f>IF(J2080="","",IF(E2080="SGD",1,IF(E2080="USD",Settings!$B$22,IF(E2080="HKD",Settings!$B$23,1))))</f>
      </c>
      <c r="O2080">
        <f>IF(OR(B2080="",C2080="",E2080=""),0,(IF(A2080=-1,H2080,0)-IF(OR(A2080=1,A2080=0),H2080,0)+IF(A2080=2,H2080,0))*IF(E2080="SGD",1,IF(E2080="USD",Settings!$B$22,IF(E2080="HKD",Settings!$B$23,1))))</f>
        <v>0</v>
      </c>
      <c r="P2080">
        <f>IF(OR(B2080="",C2080="",E2080=""),0,IF(A2080=2,H2080*IF(E2080="SGD",1,IF(E2080="USD",Settings!$B$22,IF(E2080="HKD",Settings!$B$23,1))),0))</f>
        <v>0</v>
      </c>
      <c r="Q2080" s="312">
        <f>IF(OR(J2080="",G2080=""),"",G2080+ROW()/1000000)</f>
      </c>
      <c r="R2080" s="247">
        <f>IF(Q2080="","",SUMIFS(Txn[Signed Units],Txn[Key],J2080,Txn[Transaction Order],"&lt;="&amp;Q2080))</f>
      </c>
    </row>
    <row r="2081" spans="10:18" ht="15" customHeight="1" x14ac:dyDescent="0.15">
      <c r="J2081" s="246">
        <f>IF(OR(B2081="",C2081="",E2081=""),"",B2081&amp;":"&amp;C2081&amp;":"&amp;E2081)</f>
      </c>
      <c r="K2081" s="247">
        <f>IF(A2081="","",A2081*D2081)</f>
      </c>
      <c r="L2081" s="246">
        <f>IF(A2081="","",IF(OR(A2081=1,A2081=0),H2081,0))</f>
      </c>
      <c r="M2081" s="246">
        <f>IF(A2081="","",IF(A2081=-1,H2081,0))</f>
      </c>
      <c r="N2081">
        <f>IF(J2081="","",IF(E2081="SGD",1,IF(E2081="USD",Settings!$B$22,IF(E2081="HKD",Settings!$B$23,1))))</f>
      </c>
      <c r="O2081">
        <f>IF(OR(B2081="",C2081="",E2081=""),0,(IF(A2081=-1,H2081,0)-IF(OR(A2081=1,A2081=0),H2081,0)+IF(A2081=2,H2081,0))*IF(E2081="SGD",1,IF(E2081="USD",Settings!$B$22,IF(E2081="HKD",Settings!$B$23,1))))</f>
        <v>0</v>
      </c>
      <c r="P2081">
        <f>IF(OR(B2081="",C2081="",E2081=""),0,IF(A2081=2,H2081*IF(E2081="SGD",1,IF(E2081="USD",Settings!$B$22,IF(E2081="HKD",Settings!$B$23,1))),0))</f>
        <v>0</v>
      </c>
      <c r="Q2081" s="312">
        <f>IF(OR(J2081="",G2081=""),"",G2081+ROW()/1000000)</f>
      </c>
      <c r="R2081" s="247">
        <f>IF(Q2081="","",SUMIFS(Txn[Signed Units],Txn[Key],J2081,Txn[Transaction Order],"&lt;="&amp;Q2081))</f>
      </c>
    </row>
    <row r="2082" spans="10:18" ht="15" customHeight="1" x14ac:dyDescent="0.15">
      <c r="J2082" s="246">
        <f>IF(OR(B2082="",C2082="",E2082=""),"",B2082&amp;":"&amp;C2082&amp;":"&amp;E2082)</f>
      </c>
      <c r="K2082" s="247">
        <f>IF(A2082="","",A2082*D2082)</f>
      </c>
      <c r="L2082" s="246">
        <f>IF(A2082="","",IF(OR(A2082=1,A2082=0),H2082,0))</f>
      </c>
      <c r="M2082" s="246">
        <f>IF(A2082="","",IF(A2082=-1,H2082,0))</f>
      </c>
      <c r="N2082">
        <f>IF(J2082="","",IF(E2082="SGD",1,IF(E2082="USD",Settings!$B$22,IF(E2082="HKD",Settings!$B$23,1))))</f>
      </c>
      <c r="O2082">
        <f>IF(OR(B2082="",C2082="",E2082=""),0,(IF(A2082=-1,H2082,0)-IF(OR(A2082=1,A2082=0),H2082,0)+IF(A2082=2,H2082,0))*IF(E2082="SGD",1,IF(E2082="USD",Settings!$B$22,IF(E2082="HKD",Settings!$B$23,1))))</f>
        <v>0</v>
      </c>
      <c r="P2082">
        <f>IF(OR(B2082="",C2082="",E2082=""),0,IF(A2082=2,H2082*IF(E2082="SGD",1,IF(E2082="USD",Settings!$B$22,IF(E2082="HKD",Settings!$B$23,1))),0))</f>
        <v>0</v>
      </c>
      <c r="Q2082" s="312">
        <f>IF(OR(J2082="",G2082=""),"",G2082+ROW()/1000000)</f>
      </c>
      <c r="R2082" s="247">
        <f>IF(Q2082="","",SUMIFS(Txn[Signed Units],Txn[Key],J2082,Txn[Transaction Order],"&lt;="&amp;Q2082))</f>
      </c>
    </row>
    <row r="2083" spans="10:18" ht="15" customHeight="1" x14ac:dyDescent="0.15">
      <c r="J2083" s="246">
        <f>IF(OR(B2083="",C2083="",E2083=""),"",B2083&amp;":"&amp;C2083&amp;":"&amp;E2083)</f>
      </c>
      <c r="K2083" s="247">
        <f>IF(A2083="","",A2083*D2083)</f>
      </c>
      <c r="L2083" s="246">
        <f>IF(A2083="","",IF(OR(A2083=1,A2083=0),H2083,0))</f>
      </c>
      <c r="M2083" s="246">
        <f>IF(A2083="","",IF(A2083=-1,H2083,0))</f>
      </c>
      <c r="N2083">
        <f>IF(J2083="","",IF(E2083="SGD",1,IF(E2083="USD",Settings!$B$22,IF(E2083="HKD",Settings!$B$23,1))))</f>
      </c>
      <c r="O2083">
        <f>IF(OR(B2083="",C2083="",E2083=""),0,(IF(A2083=-1,H2083,0)-IF(OR(A2083=1,A2083=0),H2083,0)+IF(A2083=2,H2083,0))*IF(E2083="SGD",1,IF(E2083="USD",Settings!$B$22,IF(E2083="HKD",Settings!$B$23,1))))</f>
        <v>0</v>
      </c>
      <c r="P2083">
        <f>IF(OR(B2083="",C2083="",E2083=""),0,IF(A2083=2,H2083*IF(E2083="SGD",1,IF(E2083="USD",Settings!$B$22,IF(E2083="HKD",Settings!$B$23,1))),0))</f>
        <v>0</v>
      </c>
      <c r="Q2083" s="312">
        <f>IF(OR(J2083="",G2083=""),"",G2083+ROW()/1000000)</f>
      </c>
      <c r="R2083" s="247">
        <f>IF(Q2083="","",SUMIFS(Txn[Signed Units],Txn[Key],J2083,Txn[Transaction Order],"&lt;="&amp;Q2083))</f>
      </c>
    </row>
    <row r="2084" spans="10:18" ht="15" customHeight="1" x14ac:dyDescent="0.15">
      <c r="J2084" s="246">
        <f>IF(OR(B2084="",C2084="",E2084=""),"",B2084&amp;":"&amp;C2084&amp;":"&amp;E2084)</f>
      </c>
      <c r="K2084" s="247">
        <f>IF(A2084="","",A2084*D2084)</f>
      </c>
      <c r="L2084" s="246">
        <f>IF(A2084="","",IF(OR(A2084=1,A2084=0),H2084,0))</f>
      </c>
      <c r="M2084" s="246">
        <f>IF(A2084="","",IF(A2084=-1,H2084,0))</f>
      </c>
      <c r="N2084">
        <f>IF(J2084="","",IF(E2084="SGD",1,IF(E2084="USD",Settings!$B$22,IF(E2084="HKD",Settings!$B$23,1))))</f>
      </c>
      <c r="O2084">
        <f>IF(OR(B2084="",C2084="",E2084=""),0,(IF(A2084=-1,H2084,0)-IF(OR(A2084=1,A2084=0),H2084,0)+IF(A2084=2,H2084,0))*IF(E2084="SGD",1,IF(E2084="USD",Settings!$B$22,IF(E2084="HKD",Settings!$B$23,1))))</f>
        <v>0</v>
      </c>
      <c r="P2084">
        <f>IF(OR(B2084="",C2084="",E2084=""),0,IF(A2084=2,H2084*IF(E2084="SGD",1,IF(E2084="USD",Settings!$B$22,IF(E2084="HKD",Settings!$B$23,1))),0))</f>
        <v>0</v>
      </c>
      <c r="Q2084" s="312">
        <f>IF(OR(J2084="",G2084=""),"",G2084+ROW()/1000000)</f>
      </c>
      <c r="R2084" s="247">
        <f>IF(Q2084="","",SUMIFS(Txn[Signed Units],Txn[Key],J2084,Txn[Transaction Order],"&lt;="&amp;Q2084))</f>
      </c>
    </row>
    <row r="2085" spans="10:18" ht="15" customHeight="1" x14ac:dyDescent="0.15">
      <c r="J2085" s="246">
        <f>IF(OR(B2085="",C2085="",E2085=""),"",B2085&amp;":"&amp;C2085&amp;":"&amp;E2085)</f>
      </c>
      <c r="K2085" s="247">
        <f>IF(A2085="","",A2085*D2085)</f>
      </c>
      <c r="L2085" s="246">
        <f>IF(A2085="","",IF(OR(A2085=1,A2085=0),H2085,0))</f>
      </c>
      <c r="M2085" s="246">
        <f>IF(A2085="","",IF(A2085=-1,H2085,0))</f>
      </c>
      <c r="N2085">
        <f>IF(J2085="","",IF(E2085="SGD",1,IF(E2085="USD",Settings!$B$22,IF(E2085="HKD",Settings!$B$23,1))))</f>
      </c>
      <c r="O2085">
        <f>IF(OR(B2085="",C2085="",E2085=""),0,(IF(A2085=-1,H2085,0)-IF(OR(A2085=1,A2085=0),H2085,0)+IF(A2085=2,H2085,0))*IF(E2085="SGD",1,IF(E2085="USD",Settings!$B$22,IF(E2085="HKD",Settings!$B$23,1))))</f>
        <v>0</v>
      </c>
      <c r="P2085">
        <f>IF(OR(B2085="",C2085="",E2085=""),0,IF(A2085=2,H2085*IF(E2085="SGD",1,IF(E2085="USD",Settings!$B$22,IF(E2085="HKD",Settings!$B$23,1))),0))</f>
        <v>0</v>
      </c>
      <c r="Q2085" s="312">
        <f>IF(OR(J2085="",G2085=""),"",G2085+ROW()/1000000)</f>
      </c>
      <c r="R2085" s="247">
        <f>IF(Q2085="","",SUMIFS(Txn[Signed Units],Txn[Key],J2085,Txn[Transaction Order],"&lt;="&amp;Q2085))</f>
      </c>
    </row>
    <row r="2086" spans="10:18" ht="15" customHeight="1" x14ac:dyDescent="0.15">
      <c r="J2086" s="246">
        <f>IF(OR(B2086="",C2086="",E2086=""),"",B2086&amp;":"&amp;C2086&amp;":"&amp;E2086)</f>
      </c>
      <c r="K2086" s="247">
        <f>IF(A2086="","",A2086*D2086)</f>
      </c>
      <c r="L2086" s="246">
        <f>IF(A2086="","",IF(OR(A2086=1,A2086=0),H2086,0))</f>
      </c>
      <c r="M2086" s="246">
        <f>IF(A2086="","",IF(A2086=-1,H2086,0))</f>
      </c>
      <c r="N2086">
        <f>IF(J2086="","",IF(E2086="SGD",1,IF(E2086="USD",Settings!$B$22,IF(E2086="HKD",Settings!$B$23,1))))</f>
      </c>
      <c r="O2086">
        <f>IF(OR(B2086="",C2086="",E2086=""),0,(IF(A2086=-1,H2086,0)-IF(OR(A2086=1,A2086=0),H2086,0)+IF(A2086=2,H2086,0))*IF(E2086="SGD",1,IF(E2086="USD",Settings!$B$22,IF(E2086="HKD",Settings!$B$23,1))))</f>
        <v>0</v>
      </c>
      <c r="P2086">
        <f>IF(OR(B2086="",C2086="",E2086=""),0,IF(A2086=2,H2086*IF(E2086="SGD",1,IF(E2086="USD",Settings!$B$22,IF(E2086="HKD",Settings!$B$23,1))),0))</f>
        <v>0</v>
      </c>
      <c r="Q2086" s="312">
        <f>IF(OR(J2086="",G2086=""),"",G2086+ROW()/1000000)</f>
      </c>
      <c r="R2086" s="247">
        <f>IF(Q2086="","",SUMIFS(Txn[Signed Units],Txn[Key],J2086,Txn[Transaction Order],"&lt;="&amp;Q2086))</f>
      </c>
    </row>
    <row r="2087" spans="10:18" ht="15" customHeight="1" x14ac:dyDescent="0.15">
      <c r="J2087" s="246">
        <f>IF(OR(B2087="",C2087="",E2087=""),"",B2087&amp;":"&amp;C2087&amp;":"&amp;E2087)</f>
      </c>
      <c r="K2087" s="247">
        <f>IF(A2087="","",A2087*D2087)</f>
      </c>
      <c r="L2087" s="246">
        <f>IF(A2087="","",IF(OR(A2087=1,A2087=0),H2087,0))</f>
      </c>
      <c r="M2087" s="246">
        <f>IF(A2087="","",IF(A2087=-1,H2087,0))</f>
      </c>
      <c r="N2087">
        <f>IF(J2087="","",IF(E2087="SGD",1,IF(E2087="USD",Settings!$B$22,IF(E2087="HKD",Settings!$B$23,1))))</f>
      </c>
      <c r="O2087">
        <f>IF(OR(B2087="",C2087="",E2087=""),0,(IF(A2087=-1,H2087,0)-IF(OR(A2087=1,A2087=0),H2087,0)+IF(A2087=2,H2087,0))*IF(E2087="SGD",1,IF(E2087="USD",Settings!$B$22,IF(E2087="HKD",Settings!$B$23,1))))</f>
        <v>0</v>
      </c>
      <c r="P2087">
        <f>IF(OR(B2087="",C2087="",E2087=""),0,IF(A2087=2,H2087*IF(E2087="SGD",1,IF(E2087="USD",Settings!$B$22,IF(E2087="HKD",Settings!$B$23,1))),0))</f>
        <v>0</v>
      </c>
      <c r="Q2087" s="312">
        <f>IF(OR(J2087="",G2087=""),"",G2087+ROW()/1000000)</f>
      </c>
      <c r="R2087" s="247">
        <f>IF(Q2087="","",SUMIFS(Txn[Signed Units],Txn[Key],J2087,Txn[Transaction Order],"&lt;="&amp;Q2087))</f>
      </c>
    </row>
    <row r="2088" spans="10:18" ht="15" customHeight="1" x14ac:dyDescent="0.15">
      <c r="J2088" s="246">
        <f>IF(OR(B2088="",C2088="",E2088=""),"",B2088&amp;":"&amp;C2088&amp;":"&amp;E2088)</f>
      </c>
      <c r="K2088" s="247">
        <f>IF(A2088="","",A2088*D2088)</f>
      </c>
      <c r="L2088" s="246">
        <f>IF(A2088="","",IF(OR(A2088=1,A2088=0),H2088,0))</f>
      </c>
      <c r="M2088" s="246">
        <f>IF(A2088="","",IF(A2088=-1,H2088,0))</f>
      </c>
      <c r="N2088">
        <f>IF(J2088="","",IF(E2088="SGD",1,IF(E2088="USD",Settings!$B$22,IF(E2088="HKD",Settings!$B$23,1))))</f>
      </c>
      <c r="O2088">
        <f>IF(OR(B2088="",C2088="",E2088=""),0,(IF(A2088=-1,H2088,0)-IF(OR(A2088=1,A2088=0),H2088,0)+IF(A2088=2,H2088,0))*IF(E2088="SGD",1,IF(E2088="USD",Settings!$B$22,IF(E2088="HKD",Settings!$B$23,1))))</f>
        <v>0</v>
      </c>
      <c r="P2088">
        <f>IF(OR(B2088="",C2088="",E2088=""),0,IF(A2088=2,H2088*IF(E2088="SGD",1,IF(E2088="USD",Settings!$B$22,IF(E2088="HKD",Settings!$B$23,1))),0))</f>
        <v>0</v>
      </c>
      <c r="Q2088" s="312">
        <f>IF(OR(J2088="",G2088=""),"",G2088+ROW()/1000000)</f>
      </c>
      <c r="R2088" s="247">
        <f>IF(Q2088="","",SUMIFS(Txn[Signed Units],Txn[Key],J2088,Txn[Transaction Order],"&lt;="&amp;Q2088))</f>
      </c>
    </row>
    <row r="2089" spans="10:18" ht="15" customHeight="1" x14ac:dyDescent="0.15">
      <c r="J2089" s="246">
        <f>IF(OR(B2089="",C2089="",E2089=""),"",B2089&amp;":"&amp;C2089&amp;":"&amp;E2089)</f>
      </c>
      <c r="K2089" s="247">
        <f>IF(A2089="","",A2089*D2089)</f>
      </c>
      <c r="L2089" s="246">
        <f>IF(A2089="","",IF(OR(A2089=1,A2089=0),H2089,0))</f>
      </c>
      <c r="M2089" s="246">
        <f>IF(A2089="","",IF(A2089=-1,H2089,0))</f>
      </c>
      <c r="N2089">
        <f>IF(J2089="","",IF(E2089="SGD",1,IF(E2089="USD",Settings!$B$22,IF(E2089="HKD",Settings!$B$23,1))))</f>
      </c>
      <c r="O2089">
        <f>IF(OR(B2089="",C2089="",E2089=""),0,(IF(A2089=-1,H2089,0)-IF(OR(A2089=1,A2089=0),H2089,0)+IF(A2089=2,H2089,0))*IF(E2089="SGD",1,IF(E2089="USD",Settings!$B$22,IF(E2089="HKD",Settings!$B$23,1))))</f>
        <v>0</v>
      </c>
      <c r="P2089">
        <f>IF(OR(B2089="",C2089="",E2089=""),0,IF(A2089=2,H2089*IF(E2089="SGD",1,IF(E2089="USD",Settings!$B$22,IF(E2089="HKD",Settings!$B$23,1))),0))</f>
        <v>0</v>
      </c>
      <c r="Q2089" s="312">
        <f>IF(OR(J2089="",G2089=""),"",G2089+ROW()/1000000)</f>
      </c>
      <c r="R2089" s="247">
        <f>IF(Q2089="","",SUMIFS(Txn[Signed Units],Txn[Key],J2089,Txn[Transaction Order],"&lt;="&amp;Q2089))</f>
      </c>
    </row>
    <row r="2090" spans="10:18" ht="15" customHeight="1" x14ac:dyDescent="0.15">
      <c r="J2090" s="246">
        <f>IF(OR(B2090="",C2090="",E2090=""),"",B2090&amp;":"&amp;C2090&amp;":"&amp;E2090)</f>
      </c>
      <c r="K2090" s="247">
        <f>IF(A2090="","",A2090*D2090)</f>
      </c>
      <c r="L2090" s="246">
        <f>IF(A2090="","",IF(OR(A2090=1,A2090=0),H2090,0))</f>
      </c>
      <c r="M2090" s="246">
        <f>IF(A2090="","",IF(A2090=-1,H2090,0))</f>
      </c>
      <c r="N2090">
        <f>IF(J2090="","",IF(E2090="SGD",1,IF(E2090="USD",Settings!$B$22,IF(E2090="HKD",Settings!$B$23,1))))</f>
      </c>
      <c r="O2090">
        <f>IF(OR(B2090="",C2090="",E2090=""),0,(IF(A2090=-1,H2090,0)-IF(OR(A2090=1,A2090=0),H2090,0)+IF(A2090=2,H2090,0))*IF(E2090="SGD",1,IF(E2090="USD",Settings!$B$22,IF(E2090="HKD",Settings!$B$23,1))))</f>
        <v>0</v>
      </c>
      <c r="P2090">
        <f>IF(OR(B2090="",C2090="",E2090=""),0,IF(A2090=2,H2090*IF(E2090="SGD",1,IF(E2090="USD",Settings!$B$22,IF(E2090="HKD",Settings!$B$23,1))),0))</f>
        <v>0</v>
      </c>
      <c r="Q2090" s="312">
        <f>IF(OR(J2090="",G2090=""),"",G2090+ROW()/1000000)</f>
      </c>
      <c r="R2090" s="247">
        <f>IF(Q2090="","",SUMIFS(Txn[Signed Units],Txn[Key],J2090,Txn[Transaction Order],"&lt;="&amp;Q2090))</f>
      </c>
    </row>
    <row r="2091" spans="10:18" ht="15" customHeight="1" x14ac:dyDescent="0.15">
      <c r="J2091" s="246">
        <f>IF(OR(B2091="",C2091="",E2091=""),"",B2091&amp;":"&amp;C2091&amp;":"&amp;E2091)</f>
      </c>
      <c r="K2091" s="247">
        <f>IF(A2091="","",A2091*D2091)</f>
      </c>
      <c r="L2091" s="246">
        <f>IF(A2091="","",IF(OR(A2091=1,A2091=0),H2091,0))</f>
      </c>
      <c r="M2091" s="246">
        <f>IF(A2091="","",IF(A2091=-1,H2091,0))</f>
      </c>
      <c r="N2091">
        <f>IF(J2091="","",IF(E2091="SGD",1,IF(E2091="USD",Settings!$B$22,IF(E2091="HKD",Settings!$B$23,1))))</f>
      </c>
      <c r="O2091">
        <f>IF(OR(B2091="",C2091="",E2091=""),0,(IF(A2091=-1,H2091,0)-IF(OR(A2091=1,A2091=0),H2091,0)+IF(A2091=2,H2091,0))*IF(E2091="SGD",1,IF(E2091="USD",Settings!$B$22,IF(E2091="HKD",Settings!$B$23,1))))</f>
        <v>0</v>
      </c>
      <c r="P2091">
        <f>IF(OR(B2091="",C2091="",E2091=""),0,IF(A2091=2,H2091*IF(E2091="SGD",1,IF(E2091="USD",Settings!$B$22,IF(E2091="HKD",Settings!$B$23,1))),0))</f>
        <v>0</v>
      </c>
      <c r="Q2091" s="312">
        <f>IF(OR(J2091="",G2091=""),"",G2091+ROW()/1000000)</f>
      </c>
      <c r="R2091" s="247">
        <f>IF(Q2091="","",SUMIFS(Txn[Signed Units],Txn[Key],J2091,Txn[Transaction Order],"&lt;="&amp;Q2091))</f>
      </c>
    </row>
    <row r="2092" spans="10:18" ht="15" customHeight="1" x14ac:dyDescent="0.15">
      <c r="J2092" s="246">
        <f>IF(OR(B2092="",C2092="",E2092=""),"",B2092&amp;":"&amp;C2092&amp;":"&amp;E2092)</f>
      </c>
      <c r="K2092" s="247">
        <f>IF(A2092="","",A2092*D2092)</f>
      </c>
      <c r="L2092" s="246">
        <f>IF(A2092="","",IF(OR(A2092=1,A2092=0),H2092,0))</f>
      </c>
      <c r="M2092" s="246">
        <f>IF(A2092="","",IF(A2092=-1,H2092,0))</f>
      </c>
      <c r="N2092">
        <f>IF(J2092="","",IF(E2092="SGD",1,IF(E2092="USD",Settings!$B$22,IF(E2092="HKD",Settings!$B$23,1))))</f>
      </c>
      <c r="O2092">
        <f>IF(OR(B2092="",C2092="",E2092=""),0,(IF(A2092=-1,H2092,0)-IF(OR(A2092=1,A2092=0),H2092,0)+IF(A2092=2,H2092,0))*IF(E2092="SGD",1,IF(E2092="USD",Settings!$B$22,IF(E2092="HKD",Settings!$B$23,1))))</f>
        <v>0</v>
      </c>
      <c r="P2092">
        <f>IF(OR(B2092="",C2092="",E2092=""),0,IF(A2092=2,H2092*IF(E2092="SGD",1,IF(E2092="USD",Settings!$B$22,IF(E2092="HKD",Settings!$B$23,1))),0))</f>
        <v>0</v>
      </c>
      <c r="Q2092" s="312">
        <f>IF(OR(J2092="",G2092=""),"",G2092+ROW()/1000000)</f>
      </c>
      <c r="R2092" s="247">
        <f>IF(Q2092="","",SUMIFS(Txn[Signed Units],Txn[Key],J2092,Txn[Transaction Order],"&lt;="&amp;Q2092))</f>
      </c>
    </row>
    <row r="2093" spans="10:18" ht="15" customHeight="1" x14ac:dyDescent="0.15">
      <c r="J2093" s="246">
        <f>IF(OR(B2093="",C2093="",E2093=""),"",B2093&amp;":"&amp;C2093&amp;":"&amp;E2093)</f>
      </c>
      <c r="K2093" s="247">
        <f>IF(A2093="","",A2093*D2093)</f>
      </c>
      <c r="L2093" s="246">
        <f>IF(A2093="","",IF(OR(A2093=1,A2093=0),H2093,0))</f>
      </c>
      <c r="M2093" s="246">
        <f>IF(A2093="","",IF(A2093=-1,H2093,0))</f>
      </c>
      <c r="N2093">
        <f>IF(J2093="","",IF(E2093="SGD",1,IF(E2093="USD",Settings!$B$22,IF(E2093="HKD",Settings!$B$23,1))))</f>
      </c>
      <c r="O2093">
        <f>IF(OR(B2093="",C2093="",E2093=""),0,(IF(A2093=-1,H2093,0)-IF(OR(A2093=1,A2093=0),H2093,0)+IF(A2093=2,H2093,0))*IF(E2093="SGD",1,IF(E2093="USD",Settings!$B$22,IF(E2093="HKD",Settings!$B$23,1))))</f>
        <v>0</v>
      </c>
      <c r="P2093">
        <f>IF(OR(B2093="",C2093="",E2093=""),0,IF(A2093=2,H2093*IF(E2093="SGD",1,IF(E2093="USD",Settings!$B$22,IF(E2093="HKD",Settings!$B$23,1))),0))</f>
        <v>0</v>
      </c>
      <c r="Q2093" s="312">
        <f>IF(OR(J2093="",G2093=""),"",G2093+ROW()/1000000)</f>
      </c>
      <c r="R2093" s="247">
        <f>IF(Q2093="","",SUMIFS(Txn[Signed Units],Txn[Key],J2093,Txn[Transaction Order],"&lt;="&amp;Q2093))</f>
      </c>
    </row>
    <row r="2094" spans="10:18" ht="15" customHeight="1" x14ac:dyDescent="0.15">
      <c r="J2094" s="246">
        <f>IF(OR(B2094="",C2094="",E2094=""),"",B2094&amp;":"&amp;C2094&amp;":"&amp;E2094)</f>
      </c>
      <c r="K2094" s="247">
        <f>IF(A2094="","",A2094*D2094)</f>
      </c>
      <c r="L2094" s="246">
        <f>IF(A2094="","",IF(OR(A2094=1,A2094=0),H2094,0))</f>
      </c>
      <c r="M2094" s="246">
        <f>IF(A2094="","",IF(A2094=-1,H2094,0))</f>
      </c>
      <c r="N2094">
        <f>IF(J2094="","",IF(E2094="SGD",1,IF(E2094="USD",Settings!$B$22,IF(E2094="HKD",Settings!$B$23,1))))</f>
      </c>
      <c r="O2094">
        <f>IF(OR(B2094="",C2094="",E2094=""),0,(IF(A2094=-1,H2094,0)-IF(OR(A2094=1,A2094=0),H2094,0)+IF(A2094=2,H2094,0))*IF(E2094="SGD",1,IF(E2094="USD",Settings!$B$22,IF(E2094="HKD",Settings!$B$23,1))))</f>
        <v>0</v>
      </c>
      <c r="P2094">
        <f>IF(OR(B2094="",C2094="",E2094=""),0,IF(A2094=2,H2094*IF(E2094="SGD",1,IF(E2094="USD",Settings!$B$22,IF(E2094="HKD",Settings!$B$23,1))),0))</f>
        <v>0</v>
      </c>
      <c r="Q2094" s="312">
        <f>IF(OR(J2094="",G2094=""),"",G2094+ROW()/1000000)</f>
      </c>
      <c r="R2094" s="247">
        <f>IF(Q2094="","",SUMIFS(Txn[Signed Units],Txn[Key],J2094,Txn[Transaction Order],"&lt;="&amp;Q2094))</f>
      </c>
    </row>
    <row r="2095" spans="10:18" ht="15" customHeight="1" x14ac:dyDescent="0.15">
      <c r="J2095" s="246">
        <f>IF(OR(B2095="",C2095="",E2095=""),"",B2095&amp;":"&amp;C2095&amp;":"&amp;E2095)</f>
      </c>
      <c r="K2095" s="247">
        <f>IF(A2095="","",A2095*D2095)</f>
      </c>
      <c r="L2095" s="246">
        <f>IF(A2095="","",IF(OR(A2095=1,A2095=0),H2095,0))</f>
      </c>
      <c r="M2095" s="246">
        <f>IF(A2095="","",IF(A2095=-1,H2095,0))</f>
      </c>
      <c r="N2095">
        <f>IF(J2095="","",IF(E2095="SGD",1,IF(E2095="USD",Settings!$B$22,IF(E2095="HKD",Settings!$B$23,1))))</f>
      </c>
      <c r="O2095">
        <f>IF(OR(B2095="",C2095="",E2095=""),0,(IF(A2095=-1,H2095,0)-IF(OR(A2095=1,A2095=0),H2095,0)+IF(A2095=2,H2095,0))*IF(E2095="SGD",1,IF(E2095="USD",Settings!$B$22,IF(E2095="HKD",Settings!$B$23,1))))</f>
        <v>0</v>
      </c>
      <c r="P2095">
        <f>IF(OR(B2095="",C2095="",E2095=""),0,IF(A2095=2,H2095*IF(E2095="SGD",1,IF(E2095="USD",Settings!$B$22,IF(E2095="HKD",Settings!$B$23,1))),0))</f>
        <v>0</v>
      </c>
      <c r="Q2095" s="312">
        <f>IF(OR(J2095="",G2095=""),"",G2095+ROW()/1000000)</f>
      </c>
      <c r="R2095" s="247">
        <f>IF(Q2095="","",SUMIFS(Txn[Signed Units],Txn[Key],J2095,Txn[Transaction Order],"&lt;="&amp;Q2095))</f>
      </c>
    </row>
    <row r="2096" spans="10:18" ht="15" customHeight="1" x14ac:dyDescent="0.15">
      <c r="J2096" s="246">
        <f>IF(OR(B2096="",C2096="",E2096=""),"",B2096&amp;":"&amp;C2096&amp;":"&amp;E2096)</f>
      </c>
      <c r="K2096" s="247">
        <f>IF(A2096="","",A2096*D2096)</f>
      </c>
      <c r="L2096" s="246">
        <f>IF(A2096="","",IF(OR(A2096=1,A2096=0),H2096,0))</f>
      </c>
      <c r="M2096" s="246">
        <f>IF(A2096="","",IF(A2096=-1,H2096,0))</f>
      </c>
      <c r="N2096">
        <f>IF(J2096="","",IF(E2096="SGD",1,IF(E2096="USD",Settings!$B$22,IF(E2096="HKD",Settings!$B$23,1))))</f>
      </c>
      <c r="O2096">
        <f>IF(OR(B2096="",C2096="",E2096=""),0,(IF(A2096=-1,H2096,0)-IF(OR(A2096=1,A2096=0),H2096,0)+IF(A2096=2,H2096,0))*IF(E2096="SGD",1,IF(E2096="USD",Settings!$B$22,IF(E2096="HKD",Settings!$B$23,1))))</f>
        <v>0</v>
      </c>
      <c r="P2096">
        <f>IF(OR(B2096="",C2096="",E2096=""),0,IF(A2096=2,H2096*IF(E2096="SGD",1,IF(E2096="USD",Settings!$B$22,IF(E2096="HKD",Settings!$B$23,1))),0))</f>
        <v>0</v>
      </c>
      <c r="Q2096" s="312">
        <f>IF(OR(J2096="",G2096=""),"",G2096+ROW()/1000000)</f>
      </c>
      <c r="R2096" s="247">
        <f>IF(Q2096="","",SUMIFS(Txn[Signed Units],Txn[Key],J2096,Txn[Transaction Order],"&lt;="&amp;Q2096))</f>
      </c>
    </row>
    <row r="2097" spans="10:18" ht="15" customHeight="1" x14ac:dyDescent="0.15">
      <c r="J2097" s="246">
        <f>IF(OR(B2097="",C2097="",E2097=""),"",B2097&amp;":"&amp;C2097&amp;":"&amp;E2097)</f>
      </c>
      <c r="K2097" s="247">
        <f>IF(A2097="","",A2097*D2097)</f>
      </c>
      <c r="L2097" s="246">
        <f>IF(A2097="","",IF(OR(A2097=1,A2097=0),H2097,0))</f>
      </c>
      <c r="M2097" s="246">
        <f>IF(A2097="","",IF(A2097=-1,H2097,0))</f>
      </c>
      <c r="N2097">
        <f>IF(J2097="","",IF(E2097="SGD",1,IF(E2097="USD",Settings!$B$22,IF(E2097="HKD",Settings!$B$23,1))))</f>
      </c>
      <c r="O2097">
        <f>IF(OR(B2097="",C2097="",E2097=""),0,(IF(A2097=-1,H2097,0)-IF(OR(A2097=1,A2097=0),H2097,0)+IF(A2097=2,H2097,0))*IF(E2097="SGD",1,IF(E2097="USD",Settings!$B$22,IF(E2097="HKD",Settings!$B$23,1))))</f>
        <v>0</v>
      </c>
      <c r="P2097">
        <f>IF(OR(B2097="",C2097="",E2097=""),0,IF(A2097=2,H2097*IF(E2097="SGD",1,IF(E2097="USD",Settings!$B$22,IF(E2097="HKD",Settings!$B$23,1))),0))</f>
        <v>0</v>
      </c>
      <c r="Q2097" s="312">
        <f>IF(OR(J2097="",G2097=""),"",G2097+ROW()/1000000)</f>
      </c>
      <c r="R2097" s="247">
        <f>IF(Q2097="","",SUMIFS(Txn[Signed Units],Txn[Key],J2097,Txn[Transaction Order],"&lt;="&amp;Q2097))</f>
      </c>
    </row>
    <row r="2098" spans="10:18" ht="15" customHeight="1" x14ac:dyDescent="0.15">
      <c r="J2098" s="246">
        <f>IF(OR(B2098="",C2098="",E2098=""),"",B2098&amp;":"&amp;C2098&amp;":"&amp;E2098)</f>
      </c>
      <c r="K2098" s="247">
        <f>IF(A2098="","",A2098*D2098)</f>
      </c>
      <c r="L2098" s="246">
        <f>IF(A2098="","",IF(OR(A2098=1,A2098=0),H2098,0))</f>
      </c>
      <c r="M2098" s="246">
        <f>IF(A2098="","",IF(A2098=-1,H2098,0))</f>
      </c>
      <c r="N2098">
        <f>IF(J2098="","",IF(E2098="SGD",1,IF(E2098="USD",Settings!$B$22,IF(E2098="HKD",Settings!$B$23,1))))</f>
      </c>
      <c r="O2098">
        <f>IF(OR(B2098="",C2098="",E2098=""),0,(IF(A2098=-1,H2098,0)-IF(OR(A2098=1,A2098=0),H2098,0)+IF(A2098=2,H2098,0))*IF(E2098="SGD",1,IF(E2098="USD",Settings!$B$22,IF(E2098="HKD",Settings!$B$23,1))))</f>
        <v>0</v>
      </c>
      <c r="P2098">
        <f>IF(OR(B2098="",C2098="",E2098=""),0,IF(A2098=2,H2098*IF(E2098="SGD",1,IF(E2098="USD",Settings!$B$22,IF(E2098="HKD",Settings!$B$23,1))),0))</f>
        <v>0</v>
      </c>
      <c r="Q2098" s="312">
        <f>IF(OR(J2098="",G2098=""),"",G2098+ROW()/1000000)</f>
      </c>
      <c r="R2098" s="247">
        <f>IF(Q2098="","",SUMIFS(Txn[Signed Units],Txn[Key],J2098,Txn[Transaction Order],"&lt;="&amp;Q2098))</f>
      </c>
    </row>
    <row r="2099" spans="10:18" ht="15" customHeight="1" x14ac:dyDescent="0.15">
      <c r="J2099" s="246">
        <f>IF(OR(B2099="",C2099="",E2099=""),"",B2099&amp;":"&amp;C2099&amp;":"&amp;E2099)</f>
      </c>
      <c r="K2099" s="247">
        <f>IF(A2099="","",A2099*D2099)</f>
      </c>
      <c r="L2099" s="246">
        <f>IF(A2099="","",IF(OR(A2099=1,A2099=0),H2099,0))</f>
      </c>
      <c r="M2099" s="246">
        <f>IF(A2099="","",IF(A2099=-1,H2099,0))</f>
      </c>
      <c r="N2099">
        <f>IF(J2099="","",IF(E2099="SGD",1,IF(E2099="USD",Settings!$B$22,IF(E2099="HKD",Settings!$B$23,1))))</f>
      </c>
      <c r="O2099">
        <f>IF(OR(B2099="",C2099="",E2099=""),0,(IF(A2099=-1,H2099,0)-IF(OR(A2099=1,A2099=0),H2099,0)+IF(A2099=2,H2099,0))*IF(E2099="SGD",1,IF(E2099="USD",Settings!$B$22,IF(E2099="HKD",Settings!$B$23,1))))</f>
        <v>0</v>
      </c>
      <c r="P2099">
        <f>IF(OR(B2099="",C2099="",E2099=""),0,IF(A2099=2,H2099*IF(E2099="SGD",1,IF(E2099="USD",Settings!$B$22,IF(E2099="HKD",Settings!$B$23,1))),0))</f>
        <v>0</v>
      </c>
      <c r="Q2099" s="312">
        <f>IF(OR(J2099="",G2099=""),"",G2099+ROW()/1000000)</f>
      </c>
      <c r="R2099" s="247">
        <f>IF(Q2099="","",SUMIFS(Txn[Signed Units],Txn[Key],J2099,Txn[Transaction Order],"&lt;="&amp;Q2099))</f>
      </c>
    </row>
    <row r="2100" spans="10:18" ht="15" customHeight="1" x14ac:dyDescent="0.15">
      <c r="J2100" s="246">
        <f>IF(OR(B2100="",C2100="",E2100=""),"",B2100&amp;":"&amp;C2100&amp;":"&amp;E2100)</f>
      </c>
      <c r="K2100" s="247">
        <f>IF(A2100="","",A2100*D2100)</f>
      </c>
      <c r="L2100" s="246">
        <f>IF(A2100="","",IF(OR(A2100=1,A2100=0),H2100,0))</f>
      </c>
      <c r="M2100" s="246">
        <f>IF(A2100="","",IF(A2100=-1,H2100,0))</f>
      </c>
      <c r="N2100">
        <f>IF(J2100="","",IF(E2100="SGD",1,IF(E2100="USD",Settings!$B$22,IF(E2100="HKD",Settings!$B$23,1))))</f>
      </c>
      <c r="O2100">
        <f>IF(OR(B2100="",C2100="",E2100=""),0,(IF(A2100=-1,H2100,0)-IF(OR(A2100=1,A2100=0),H2100,0)+IF(A2100=2,H2100,0))*IF(E2100="SGD",1,IF(E2100="USD",Settings!$B$22,IF(E2100="HKD",Settings!$B$23,1))))</f>
        <v>0</v>
      </c>
      <c r="P2100">
        <f>IF(OR(B2100="",C2100="",E2100=""),0,IF(A2100=2,H2100*IF(E2100="SGD",1,IF(E2100="USD",Settings!$B$22,IF(E2100="HKD",Settings!$B$23,1))),0))</f>
        <v>0</v>
      </c>
      <c r="Q2100" s="312">
        <f>IF(OR(J2100="",G2100=""),"",G2100+ROW()/1000000)</f>
      </c>
      <c r="R2100" s="247">
        <f>IF(Q2100="","",SUMIFS(Txn[Signed Units],Txn[Key],J2100,Txn[Transaction Order],"&lt;="&amp;Q2100))</f>
      </c>
    </row>
    <row r="2101" spans="10:18" ht="15" customHeight="1" x14ac:dyDescent="0.15">
      <c r="J2101" s="246">
        <f>IF(OR(B2101="",C2101="",E2101=""),"",B2101&amp;":"&amp;C2101&amp;":"&amp;E2101)</f>
      </c>
      <c r="K2101" s="247">
        <f>IF(A2101="","",A2101*D2101)</f>
      </c>
      <c r="L2101" s="246">
        <f>IF(A2101="","",IF(OR(A2101=1,A2101=0),H2101,0))</f>
      </c>
      <c r="M2101" s="246">
        <f>IF(A2101="","",IF(A2101=-1,H2101,0))</f>
      </c>
      <c r="N2101">
        <f>IF(J2101="","",IF(E2101="SGD",1,IF(E2101="USD",Settings!$B$22,IF(E2101="HKD",Settings!$B$23,1))))</f>
      </c>
      <c r="O2101">
        <f>IF(OR(B2101="",C2101="",E2101=""),0,(IF(A2101=-1,H2101,0)-IF(OR(A2101=1,A2101=0),H2101,0)+IF(A2101=2,H2101,0))*IF(E2101="SGD",1,IF(E2101="USD",Settings!$B$22,IF(E2101="HKD",Settings!$B$23,1))))</f>
        <v>0</v>
      </c>
      <c r="P2101">
        <f>IF(OR(B2101="",C2101="",E2101=""),0,IF(A2101=2,H2101*IF(E2101="SGD",1,IF(E2101="USD",Settings!$B$22,IF(E2101="HKD",Settings!$B$23,1))),0))</f>
        <v>0</v>
      </c>
      <c r="Q2101" s="312">
        <f>IF(OR(J2101="",G2101=""),"",G2101+ROW()/1000000)</f>
      </c>
      <c r="R2101" s="247">
        <f>IF(Q2101="","",SUMIFS(Txn[Signed Units],Txn[Key],J2101,Txn[Transaction Order],"&lt;="&amp;Q2101))</f>
      </c>
    </row>
    <row r="2102" spans="10:18" ht="15" customHeight="1" x14ac:dyDescent="0.15">
      <c r="J2102" s="246">
        <f>IF(OR(B2102="",C2102="",E2102=""),"",B2102&amp;":"&amp;C2102&amp;":"&amp;E2102)</f>
      </c>
      <c r="K2102" s="247">
        <f>IF(A2102="","",A2102*D2102)</f>
      </c>
      <c r="L2102" s="246">
        <f>IF(A2102="","",IF(OR(A2102=1,A2102=0),H2102,0))</f>
      </c>
      <c r="M2102" s="246">
        <f>IF(A2102="","",IF(A2102=-1,H2102,0))</f>
      </c>
      <c r="N2102">
        <f>IF(J2102="","",IF(E2102="SGD",1,IF(E2102="USD",Settings!$B$22,IF(E2102="HKD",Settings!$B$23,1))))</f>
      </c>
      <c r="O2102">
        <f>IF(OR(B2102="",C2102="",E2102=""),0,(IF(A2102=-1,H2102,0)-IF(OR(A2102=1,A2102=0),H2102,0)+IF(A2102=2,H2102,0))*IF(E2102="SGD",1,IF(E2102="USD",Settings!$B$22,IF(E2102="HKD",Settings!$B$23,1))))</f>
        <v>0</v>
      </c>
      <c r="P2102">
        <f>IF(OR(B2102="",C2102="",E2102=""),0,IF(A2102=2,H2102*IF(E2102="SGD",1,IF(E2102="USD",Settings!$B$22,IF(E2102="HKD",Settings!$B$23,1))),0))</f>
        <v>0</v>
      </c>
      <c r="Q2102" s="312">
        <f>IF(OR(J2102="",G2102=""),"",G2102+ROW()/1000000)</f>
      </c>
      <c r="R2102" s="247">
        <f>IF(Q2102="","",SUMIFS(Txn[Signed Units],Txn[Key],J2102,Txn[Transaction Order],"&lt;="&amp;Q2102))</f>
      </c>
    </row>
    <row r="2103" spans="10:18" ht="15" customHeight="1" x14ac:dyDescent="0.15">
      <c r="J2103" s="246">
        <f>IF(OR(B2103="",C2103="",E2103=""),"",B2103&amp;":"&amp;C2103&amp;":"&amp;E2103)</f>
      </c>
      <c r="K2103" s="247">
        <f>IF(A2103="","",A2103*D2103)</f>
      </c>
      <c r="L2103" s="246">
        <f>IF(A2103="","",IF(OR(A2103=1,A2103=0),H2103,0))</f>
      </c>
      <c r="M2103" s="246">
        <f>IF(A2103="","",IF(A2103=-1,H2103,0))</f>
      </c>
      <c r="N2103">
        <f>IF(J2103="","",IF(E2103="SGD",1,IF(E2103="USD",Settings!$B$22,IF(E2103="HKD",Settings!$B$23,1))))</f>
      </c>
      <c r="O2103">
        <f>IF(OR(B2103="",C2103="",E2103=""),0,(IF(A2103=-1,H2103,0)-IF(OR(A2103=1,A2103=0),H2103,0)+IF(A2103=2,H2103,0))*IF(E2103="SGD",1,IF(E2103="USD",Settings!$B$22,IF(E2103="HKD",Settings!$B$23,1))))</f>
        <v>0</v>
      </c>
      <c r="P2103">
        <f>IF(OR(B2103="",C2103="",E2103=""),0,IF(A2103=2,H2103*IF(E2103="SGD",1,IF(E2103="USD",Settings!$B$22,IF(E2103="HKD",Settings!$B$23,1))),0))</f>
        <v>0</v>
      </c>
      <c r="Q2103" s="312">
        <f>IF(OR(J2103="",G2103=""),"",G2103+ROW()/1000000)</f>
      </c>
      <c r="R2103" s="247">
        <f>IF(Q2103="","",SUMIFS(Txn[Signed Units],Txn[Key],J2103,Txn[Transaction Order],"&lt;="&amp;Q2103))</f>
      </c>
    </row>
    <row r="2104" spans="10:18" ht="15" customHeight="1" x14ac:dyDescent="0.15">
      <c r="J2104" s="246">
        <f>IF(OR(B2104="",C2104="",E2104=""),"",B2104&amp;":"&amp;C2104&amp;":"&amp;E2104)</f>
      </c>
      <c r="K2104" s="247">
        <f>IF(A2104="","",A2104*D2104)</f>
      </c>
      <c r="L2104" s="246">
        <f>IF(A2104="","",IF(OR(A2104=1,A2104=0),H2104,0))</f>
      </c>
      <c r="M2104" s="246">
        <f>IF(A2104="","",IF(A2104=-1,H2104,0))</f>
      </c>
      <c r="N2104">
        <f>IF(J2104="","",IF(E2104="SGD",1,IF(E2104="USD",Settings!$B$22,IF(E2104="HKD",Settings!$B$23,1))))</f>
      </c>
      <c r="O2104">
        <f>IF(OR(B2104="",C2104="",E2104=""),0,(IF(A2104=-1,H2104,0)-IF(OR(A2104=1,A2104=0),H2104,0)+IF(A2104=2,H2104,0))*IF(E2104="SGD",1,IF(E2104="USD",Settings!$B$22,IF(E2104="HKD",Settings!$B$23,1))))</f>
        <v>0</v>
      </c>
      <c r="P2104">
        <f>IF(OR(B2104="",C2104="",E2104=""),0,IF(A2104=2,H2104*IF(E2104="SGD",1,IF(E2104="USD",Settings!$B$22,IF(E2104="HKD",Settings!$B$23,1))),0))</f>
        <v>0</v>
      </c>
      <c r="Q2104" s="312">
        <f>IF(OR(J2104="",G2104=""),"",G2104+ROW()/1000000)</f>
      </c>
      <c r="R2104" s="247">
        <f>IF(Q2104="","",SUMIFS(Txn[Signed Units],Txn[Key],J2104,Txn[Transaction Order],"&lt;="&amp;Q2104))</f>
      </c>
    </row>
    <row r="2105" spans="10:18" ht="15" customHeight="1" x14ac:dyDescent="0.15">
      <c r="J2105" s="246">
        <f>IF(OR(B2105="",C2105="",E2105=""),"",B2105&amp;":"&amp;C2105&amp;":"&amp;E2105)</f>
      </c>
      <c r="K2105" s="247">
        <f>IF(A2105="","",A2105*D2105)</f>
      </c>
      <c r="L2105" s="246">
        <f>IF(A2105="","",IF(OR(A2105=1,A2105=0),H2105,0))</f>
      </c>
      <c r="M2105" s="246">
        <f>IF(A2105="","",IF(A2105=-1,H2105,0))</f>
      </c>
      <c r="N2105">
        <f>IF(J2105="","",IF(E2105="SGD",1,IF(E2105="USD",Settings!$B$22,IF(E2105="HKD",Settings!$B$23,1))))</f>
      </c>
      <c r="O2105">
        <f>IF(OR(B2105="",C2105="",E2105=""),0,(IF(A2105=-1,H2105,0)-IF(OR(A2105=1,A2105=0),H2105,0)+IF(A2105=2,H2105,0))*IF(E2105="SGD",1,IF(E2105="USD",Settings!$B$22,IF(E2105="HKD",Settings!$B$23,1))))</f>
        <v>0</v>
      </c>
      <c r="P2105">
        <f>IF(OR(B2105="",C2105="",E2105=""),0,IF(A2105=2,H2105*IF(E2105="SGD",1,IF(E2105="USD",Settings!$B$22,IF(E2105="HKD",Settings!$B$23,1))),0))</f>
        <v>0</v>
      </c>
      <c r="Q2105" s="312">
        <f>IF(OR(J2105="",G2105=""),"",G2105+ROW()/1000000)</f>
      </c>
      <c r="R2105" s="247">
        <f>IF(Q2105="","",SUMIFS(Txn[Signed Units],Txn[Key],J2105,Txn[Transaction Order],"&lt;="&amp;Q2105))</f>
      </c>
    </row>
    <row r="2106" spans="10:18" ht="15" customHeight="1" x14ac:dyDescent="0.15">
      <c r="J2106" s="246">
        <f>IF(OR(B2106="",C2106="",E2106=""),"",B2106&amp;":"&amp;C2106&amp;":"&amp;E2106)</f>
      </c>
      <c r="K2106" s="247">
        <f>IF(A2106="","",A2106*D2106)</f>
      </c>
      <c r="L2106" s="246">
        <f>IF(A2106="","",IF(OR(A2106=1,A2106=0),H2106,0))</f>
      </c>
      <c r="M2106" s="246">
        <f>IF(A2106="","",IF(A2106=-1,H2106,0))</f>
      </c>
      <c r="N2106">
        <f>IF(J2106="","",IF(E2106="SGD",1,IF(E2106="USD",Settings!$B$22,IF(E2106="HKD",Settings!$B$23,1))))</f>
      </c>
      <c r="O2106">
        <f>IF(OR(B2106="",C2106="",E2106=""),0,(IF(A2106=-1,H2106,0)-IF(OR(A2106=1,A2106=0),H2106,0)+IF(A2106=2,H2106,0))*IF(E2106="SGD",1,IF(E2106="USD",Settings!$B$22,IF(E2106="HKD",Settings!$B$23,1))))</f>
        <v>0</v>
      </c>
      <c r="P2106">
        <f>IF(OR(B2106="",C2106="",E2106=""),0,IF(A2106=2,H2106*IF(E2106="SGD",1,IF(E2106="USD",Settings!$B$22,IF(E2106="HKD",Settings!$B$23,1))),0))</f>
        <v>0</v>
      </c>
      <c r="Q2106" s="312">
        <f>IF(OR(J2106="",G2106=""),"",G2106+ROW()/1000000)</f>
      </c>
      <c r="R2106" s="247">
        <f>IF(Q2106="","",SUMIFS(Txn[Signed Units],Txn[Key],J2106,Txn[Transaction Order],"&lt;="&amp;Q2106))</f>
      </c>
    </row>
    <row r="2107" spans="10:18" ht="15" customHeight="1" x14ac:dyDescent="0.15">
      <c r="J2107" s="246">
        <f>IF(OR(B2107="",C2107="",E2107=""),"",B2107&amp;":"&amp;C2107&amp;":"&amp;E2107)</f>
      </c>
      <c r="K2107" s="247">
        <f>IF(A2107="","",A2107*D2107)</f>
      </c>
      <c r="L2107" s="246">
        <f>IF(A2107="","",IF(OR(A2107=1,A2107=0),H2107,0))</f>
      </c>
      <c r="M2107" s="246">
        <f>IF(A2107="","",IF(A2107=-1,H2107,0))</f>
      </c>
      <c r="N2107">
        <f>IF(J2107="","",IF(E2107="SGD",1,IF(E2107="USD",Settings!$B$22,IF(E2107="HKD",Settings!$B$23,1))))</f>
      </c>
      <c r="O2107">
        <f>IF(OR(B2107="",C2107="",E2107=""),0,(IF(A2107=-1,H2107,0)-IF(OR(A2107=1,A2107=0),H2107,0)+IF(A2107=2,H2107,0))*IF(E2107="SGD",1,IF(E2107="USD",Settings!$B$22,IF(E2107="HKD",Settings!$B$23,1))))</f>
        <v>0</v>
      </c>
      <c r="P2107">
        <f>IF(OR(B2107="",C2107="",E2107=""),0,IF(A2107=2,H2107*IF(E2107="SGD",1,IF(E2107="USD",Settings!$B$22,IF(E2107="HKD",Settings!$B$23,1))),0))</f>
        <v>0</v>
      </c>
      <c r="Q2107" s="312">
        <f>IF(OR(J2107="",G2107=""),"",G2107+ROW()/1000000)</f>
      </c>
      <c r="R2107" s="247">
        <f>IF(Q2107="","",SUMIFS(Txn[Signed Units],Txn[Key],J2107,Txn[Transaction Order],"&lt;="&amp;Q2107))</f>
      </c>
    </row>
    <row r="2108" spans="10:18" ht="15" customHeight="1" x14ac:dyDescent="0.15">
      <c r="J2108" s="246">
        <f>IF(OR(B2108="",C2108="",E2108=""),"",B2108&amp;":"&amp;C2108&amp;":"&amp;E2108)</f>
      </c>
      <c r="K2108" s="247">
        <f>IF(A2108="","",A2108*D2108)</f>
      </c>
      <c r="L2108" s="246">
        <f>IF(A2108="","",IF(OR(A2108=1,A2108=0),H2108,0))</f>
      </c>
      <c r="M2108" s="246">
        <f>IF(A2108="","",IF(A2108=-1,H2108,0))</f>
      </c>
      <c r="N2108">
        <f>IF(J2108="","",IF(E2108="SGD",1,IF(E2108="USD",Settings!$B$22,IF(E2108="HKD",Settings!$B$23,1))))</f>
      </c>
      <c r="O2108">
        <f>IF(OR(B2108="",C2108="",E2108=""),0,(IF(A2108=-1,H2108,0)-IF(OR(A2108=1,A2108=0),H2108,0)+IF(A2108=2,H2108,0))*IF(E2108="SGD",1,IF(E2108="USD",Settings!$B$22,IF(E2108="HKD",Settings!$B$23,1))))</f>
        <v>0</v>
      </c>
      <c r="P2108">
        <f>IF(OR(B2108="",C2108="",E2108=""),0,IF(A2108=2,H2108*IF(E2108="SGD",1,IF(E2108="USD",Settings!$B$22,IF(E2108="HKD",Settings!$B$23,1))),0))</f>
        <v>0</v>
      </c>
      <c r="Q2108" s="312">
        <f>IF(OR(J2108="",G2108=""),"",G2108+ROW()/1000000)</f>
      </c>
      <c r="R2108" s="247">
        <f>IF(Q2108="","",SUMIFS(Txn[Signed Units],Txn[Key],J2108,Txn[Transaction Order],"&lt;="&amp;Q2108))</f>
      </c>
    </row>
    <row r="2109" spans="10:18" ht="15" customHeight="1" x14ac:dyDescent="0.15">
      <c r="J2109" s="246">
        <f>IF(OR(B2109="",C2109="",E2109=""),"",B2109&amp;":"&amp;C2109&amp;":"&amp;E2109)</f>
      </c>
      <c r="K2109" s="247">
        <f>IF(A2109="","",A2109*D2109)</f>
      </c>
      <c r="L2109" s="246">
        <f>IF(A2109="","",IF(OR(A2109=1,A2109=0),H2109,0))</f>
      </c>
      <c r="M2109" s="246">
        <f>IF(A2109="","",IF(A2109=-1,H2109,0))</f>
      </c>
      <c r="N2109">
        <f>IF(J2109="","",IF(E2109="SGD",1,IF(E2109="USD",Settings!$B$22,IF(E2109="HKD",Settings!$B$23,1))))</f>
      </c>
      <c r="O2109">
        <f>IF(OR(B2109="",C2109="",E2109=""),0,(IF(A2109=-1,H2109,0)-IF(OR(A2109=1,A2109=0),H2109,0)+IF(A2109=2,H2109,0))*IF(E2109="SGD",1,IF(E2109="USD",Settings!$B$22,IF(E2109="HKD",Settings!$B$23,1))))</f>
        <v>0</v>
      </c>
      <c r="P2109">
        <f>IF(OR(B2109="",C2109="",E2109=""),0,IF(A2109=2,H2109*IF(E2109="SGD",1,IF(E2109="USD",Settings!$B$22,IF(E2109="HKD",Settings!$B$23,1))),0))</f>
        <v>0</v>
      </c>
      <c r="Q2109" s="312">
        <f>IF(OR(J2109="",G2109=""),"",G2109+ROW()/1000000)</f>
      </c>
      <c r="R2109" s="247">
        <f>IF(Q2109="","",SUMIFS(Txn[Signed Units],Txn[Key],J2109,Txn[Transaction Order],"&lt;="&amp;Q2109))</f>
      </c>
    </row>
    <row r="2110" spans="10:18" ht="15" customHeight="1" x14ac:dyDescent="0.15">
      <c r="J2110" s="246">
        <f>IF(OR(B2110="",C2110="",E2110=""),"",B2110&amp;":"&amp;C2110&amp;":"&amp;E2110)</f>
      </c>
      <c r="K2110" s="247">
        <f>IF(A2110="","",A2110*D2110)</f>
      </c>
      <c r="L2110" s="246">
        <f>IF(A2110="","",IF(OR(A2110=1,A2110=0),H2110,0))</f>
      </c>
      <c r="M2110" s="246">
        <f>IF(A2110="","",IF(A2110=-1,H2110,0))</f>
      </c>
      <c r="N2110">
        <f>IF(J2110="","",IF(E2110="SGD",1,IF(E2110="USD",Settings!$B$22,IF(E2110="HKD",Settings!$B$23,1))))</f>
      </c>
      <c r="O2110">
        <f>IF(OR(B2110="",C2110="",E2110=""),0,(IF(A2110=-1,H2110,0)-IF(OR(A2110=1,A2110=0),H2110,0)+IF(A2110=2,H2110,0))*IF(E2110="SGD",1,IF(E2110="USD",Settings!$B$22,IF(E2110="HKD",Settings!$B$23,1))))</f>
        <v>0</v>
      </c>
      <c r="P2110">
        <f>IF(OR(B2110="",C2110="",E2110=""),0,IF(A2110=2,H2110*IF(E2110="SGD",1,IF(E2110="USD",Settings!$B$22,IF(E2110="HKD",Settings!$B$23,1))),0))</f>
        <v>0</v>
      </c>
      <c r="Q2110" s="312">
        <f>IF(OR(J2110="",G2110=""),"",G2110+ROW()/1000000)</f>
      </c>
      <c r="R2110" s="247">
        <f>IF(Q2110="","",SUMIFS(Txn[Signed Units],Txn[Key],J2110,Txn[Transaction Order],"&lt;="&amp;Q2110))</f>
      </c>
    </row>
    <row r="2111" spans="10:18" ht="15" customHeight="1" x14ac:dyDescent="0.15">
      <c r="J2111" s="246">
        <f>IF(OR(B2111="",C2111="",E2111=""),"",B2111&amp;":"&amp;C2111&amp;":"&amp;E2111)</f>
      </c>
      <c r="K2111" s="247">
        <f>IF(A2111="","",A2111*D2111)</f>
      </c>
      <c r="L2111" s="246">
        <f>IF(A2111="","",IF(OR(A2111=1,A2111=0),H2111,0))</f>
      </c>
      <c r="M2111" s="246">
        <f>IF(A2111="","",IF(A2111=-1,H2111,0))</f>
      </c>
      <c r="N2111">
        <f>IF(J2111="","",IF(E2111="SGD",1,IF(E2111="USD",Settings!$B$22,IF(E2111="HKD",Settings!$B$23,1))))</f>
      </c>
      <c r="O2111">
        <f>IF(OR(B2111="",C2111="",E2111=""),0,(IF(A2111=-1,H2111,0)-IF(OR(A2111=1,A2111=0),H2111,0)+IF(A2111=2,H2111,0))*IF(E2111="SGD",1,IF(E2111="USD",Settings!$B$22,IF(E2111="HKD",Settings!$B$23,1))))</f>
        <v>0</v>
      </c>
      <c r="P2111">
        <f>IF(OR(B2111="",C2111="",E2111=""),0,IF(A2111=2,H2111*IF(E2111="SGD",1,IF(E2111="USD",Settings!$B$22,IF(E2111="HKD",Settings!$B$23,1))),0))</f>
        <v>0</v>
      </c>
      <c r="Q2111" s="312">
        <f>IF(OR(J2111="",G2111=""),"",G2111+ROW()/1000000)</f>
      </c>
      <c r="R2111" s="247">
        <f>IF(Q2111="","",SUMIFS(Txn[Signed Units],Txn[Key],J2111,Txn[Transaction Order],"&lt;="&amp;Q2111))</f>
      </c>
    </row>
    <row r="2112" spans="10:18" ht="15" customHeight="1" x14ac:dyDescent="0.15">
      <c r="J2112" s="246">
        <f>IF(OR(B2112="",C2112="",E2112=""),"",B2112&amp;":"&amp;C2112&amp;":"&amp;E2112)</f>
      </c>
      <c r="K2112" s="247">
        <f>IF(A2112="","",A2112*D2112)</f>
      </c>
      <c r="L2112" s="246">
        <f>IF(A2112="","",IF(OR(A2112=1,A2112=0),H2112,0))</f>
      </c>
      <c r="M2112" s="246">
        <f>IF(A2112="","",IF(A2112=-1,H2112,0))</f>
      </c>
      <c r="N2112">
        <f>IF(J2112="","",IF(E2112="SGD",1,IF(E2112="USD",Settings!$B$22,IF(E2112="HKD",Settings!$B$23,1))))</f>
      </c>
      <c r="O2112">
        <f>IF(OR(B2112="",C2112="",E2112=""),0,(IF(A2112=-1,H2112,0)-IF(OR(A2112=1,A2112=0),H2112,0)+IF(A2112=2,H2112,0))*IF(E2112="SGD",1,IF(E2112="USD",Settings!$B$22,IF(E2112="HKD",Settings!$B$23,1))))</f>
        <v>0</v>
      </c>
      <c r="P2112">
        <f>IF(OR(B2112="",C2112="",E2112=""),0,IF(A2112=2,H2112*IF(E2112="SGD",1,IF(E2112="USD",Settings!$B$22,IF(E2112="HKD",Settings!$B$23,1))),0))</f>
        <v>0</v>
      </c>
      <c r="Q2112" s="312">
        <f>IF(OR(J2112="",G2112=""),"",G2112+ROW()/1000000)</f>
      </c>
      <c r="R2112" s="247">
        <f>IF(Q2112="","",SUMIFS(Txn[Signed Units],Txn[Key],J2112,Txn[Transaction Order],"&lt;="&amp;Q2112))</f>
      </c>
    </row>
    <row r="2113" spans="10:18" ht="15" customHeight="1" x14ac:dyDescent="0.15">
      <c r="J2113" s="246">
        <f>IF(OR(B2113="",C2113="",E2113=""),"",B2113&amp;":"&amp;C2113&amp;":"&amp;E2113)</f>
      </c>
      <c r="K2113" s="247">
        <f>IF(A2113="","",A2113*D2113)</f>
      </c>
      <c r="L2113" s="246">
        <f>IF(A2113="","",IF(OR(A2113=1,A2113=0),H2113,0))</f>
      </c>
      <c r="M2113" s="246">
        <f>IF(A2113="","",IF(A2113=-1,H2113,0))</f>
      </c>
      <c r="N2113">
        <f>IF(J2113="","",IF(E2113="SGD",1,IF(E2113="USD",Settings!$B$22,IF(E2113="HKD",Settings!$B$23,1))))</f>
      </c>
      <c r="O2113">
        <f>IF(OR(B2113="",C2113="",E2113=""),0,(IF(A2113=-1,H2113,0)-IF(OR(A2113=1,A2113=0),H2113,0)+IF(A2113=2,H2113,0))*IF(E2113="SGD",1,IF(E2113="USD",Settings!$B$22,IF(E2113="HKD",Settings!$B$23,1))))</f>
        <v>0</v>
      </c>
      <c r="P2113">
        <f>IF(OR(B2113="",C2113="",E2113=""),0,IF(A2113=2,H2113*IF(E2113="SGD",1,IF(E2113="USD",Settings!$B$22,IF(E2113="HKD",Settings!$B$23,1))),0))</f>
        <v>0</v>
      </c>
      <c r="Q2113" s="312">
        <f>IF(OR(J2113="",G2113=""),"",G2113+ROW()/1000000)</f>
      </c>
      <c r="R2113" s="247">
        <f>IF(Q2113="","",SUMIFS(Txn[Signed Units],Txn[Key],J2113,Txn[Transaction Order],"&lt;="&amp;Q2113))</f>
      </c>
    </row>
    <row r="2114" spans="10:18" ht="15" customHeight="1" x14ac:dyDescent="0.15">
      <c r="J2114" s="246">
        <f>IF(OR(B2114="",C2114="",E2114=""),"",B2114&amp;":"&amp;C2114&amp;":"&amp;E2114)</f>
      </c>
      <c r="K2114" s="247">
        <f>IF(A2114="","",A2114*D2114)</f>
      </c>
      <c r="L2114" s="246">
        <f>IF(A2114="","",IF(OR(A2114=1,A2114=0),H2114,0))</f>
      </c>
      <c r="M2114" s="246">
        <f>IF(A2114="","",IF(A2114=-1,H2114,0))</f>
      </c>
      <c r="N2114">
        <f>IF(J2114="","",IF(E2114="SGD",1,IF(E2114="USD",Settings!$B$22,IF(E2114="HKD",Settings!$B$23,1))))</f>
      </c>
      <c r="O2114">
        <f>IF(OR(B2114="",C2114="",E2114=""),0,(IF(A2114=-1,H2114,0)-IF(OR(A2114=1,A2114=0),H2114,0)+IF(A2114=2,H2114,0))*IF(E2114="SGD",1,IF(E2114="USD",Settings!$B$22,IF(E2114="HKD",Settings!$B$23,1))))</f>
        <v>0</v>
      </c>
      <c r="P2114">
        <f>IF(OR(B2114="",C2114="",E2114=""),0,IF(A2114=2,H2114*IF(E2114="SGD",1,IF(E2114="USD",Settings!$B$22,IF(E2114="HKD",Settings!$B$23,1))),0))</f>
        <v>0</v>
      </c>
      <c r="Q2114" s="312">
        <f>IF(OR(J2114="",G2114=""),"",G2114+ROW()/1000000)</f>
      </c>
      <c r="R2114" s="247">
        <f>IF(Q2114="","",SUMIFS(Txn[Signed Units],Txn[Key],J2114,Txn[Transaction Order],"&lt;="&amp;Q2114))</f>
      </c>
    </row>
    <row r="2115" spans="10:18" ht="15" customHeight="1" x14ac:dyDescent="0.15">
      <c r="J2115" s="246">
        <f>IF(OR(B2115="",C2115="",E2115=""),"",B2115&amp;":"&amp;C2115&amp;":"&amp;E2115)</f>
      </c>
      <c r="K2115" s="247">
        <f>IF(A2115="","",A2115*D2115)</f>
      </c>
      <c r="L2115" s="246">
        <f>IF(A2115="","",IF(OR(A2115=1,A2115=0),H2115,0))</f>
      </c>
      <c r="M2115" s="246">
        <f>IF(A2115="","",IF(A2115=-1,H2115,0))</f>
      </c>
      <c r="N2115">
        <f>IF(J2115="","",IF(E2115="SGD",1,IF(E2115="USD",Settings!$B$22,IF(E2115="HKD",Settings!$B$23,1))))</f>
      </c>
      <c r="O2115">
        <f>IF(OR(B2115="",C2115="",E2115=""),0,(IF(A2115=-1,H2115,0)-IF(OR(A2115=1,A2115=0),H2115,0)+IF(A2115=2,H2115,0))*IF(E2115="SGD",1,IF(E2115="USD",Settings!$B$22,IF(E2115="HKD",Settings!$B$23,1))))</f>
        <v>0</v>
      </c>
      <c r="P2115">
        <f>IF(OR(B2115="",C2115="",E2115=""),0,IF(A2115=2,H2115*IF(E2115="SGD",1,IF(E2115="USD",Settings!$B$22,IF(E2115="HKD",Settings!$B$23,1))),0))</f>
        <v>0</v>
      </c>
      <c r="Q2115" s="312">
        <f>IF(OR(J2115="",G2115=""),"",G2115+ROW()/1000000)</f>
      </c>
      <c r="R2115" s="247">
        <f>IF(Q2115="","",SUMIFS(Txn[Signed Units],Txn[Key],J2115,Txn[Transaction Order],"&lt;="&amp;Q2115))</f>
      </c>
    </row>
    <row r="2116" spans="10:18" ht="15" customHeight="1" x14ac:dyDescent="0.15">
      <c r="J2116" s="246">
        <f>IF(OR(B2116="",C2116="",E2116=""),"",B2116&amp;":"&amp;C2116&amp;":"&amp;E2116)</f>
      </c>
      <c r="K2116" s="247">
        <f>IF(A2116="","",A2116*D2116)</f>
      </c>
      <c r="L2116" s="246">
        <f>IF(A2116="","",IF(OR(A2116=1,A2116=0),H2116,0))</f>
      </c>
      <c r="M2116" s="246">
        <f>IF(A2116="","",IF(A2116=-1,H2116,0))</f>
      </c>
      <c r="N2116">
        <f>IF(J2116="","",IF(E2116="SGD",1,IF(E2116="USD",Settings!$B$22,IF(E2116="HKD",Settings!$B$23,1))))</f>
      </c>
      <c r="O2116">
        <f>IF(OR(B2116="",C2116="",E2116=""),0,(IF(A2116=-1,H2116,0)-IF(OR(A2116=1,A2116=0),H2116,0)+IF(A2116=2,H2116,0))*IF(E2116="SGD",1,IF(E2116="USD",Settings!$B$22,IF(E2116="HKD",Settings!$B$23,1))))</f>
        <v>0</v>
      </c>
      <c r="P2116">
        <f>IF(OR(B2116="",C2116="",E2116=""),0,IF(A2116=2,H2116*IF(E2116="SGD",1,IF(E2116="USD",Settings!$B$22,IF(E2116="HKD",Settings!$B$23,1))),0))</f>
        <v>0</v>
      </c>
      <c r="Q2116" s="312">
        <f>IF(OR(J2116="",G2116=""),"",G2116+ROW()/1000000)</f>
      </c>
      <c r="R2116" s="247">
        <f>IF(Q2116="","",SUMIFS(Txn[Signed Units],Txn[Key],J2116,Txn[Transaction Order],"&lt;="&amp;Q2116))</f>
      </c>
    </row>
    <row r="2117" spans="10:18" ht="15" customHeight="1" x14ac:dyDescent="0.15">
      <c r="J2117" s="246">
        <f>IF(OR(B2117="",C2117="",E2117=""),"",B2117&amp;":"&amp;C2117&amp;":"&amp;E2117)</f>
      </c>
      <c r="K2117" s="247">
        <f>IF(A2117="","",A2117*D2117)</f>
      </c>
      <c r="L2117" s="246">
        <f>IF(A2117="","",IF(OR(A2117=1,A2117=0),H2117,0))</f>
      </c>
      <c r="M2117" s="246">
        <f>IF(A2117="","",IF(A2117=-1,H2117,0))</f>
      </c>
      <c r="N2117">
        <f>IF(J2117="","",IF(E2117="SGD",1,IF(E2117="USD",Settings!$B$22,IF(E2117="HKD",Settings!$B$23,1))))</f>
      </c>
      <c r="O2117">
        <f>IF(OR(B2117="",C2117="",E2117=""),0,(IF(A2117=-1,H2117,0)-IF(OR(A2117=1,A2117=0),H2117,0)+IF(A2117=2,H2117,0))*IF(E2117="SGD",1,IF(E2117="USD",Settings!$B$22,IF(E2117="HKD",Settings!$B$23,1))))</f>
        <v>0</v>
      </c>
      <c r="P2117">
        <f>IF(OR(B2117="",C2117="",E2117=""),0,IF(A2117=2,H2117*IF(E2117="SGD",1,IF(E2117="USD",Settings!$B$22,IF(E2117="HKD",Settings!$B$23,1))),0))</f>
        <v>0</v>
      </c>
      <c r="Q2117" s="312">
        <f>IF(OR(J2117="",G2117=""),"",G2117+ROW()/1000000)</f>
      </c>
      <c r="R2117" s="247">
        <f>IF(Q2117="","",SUMIFS(Txn[Signed Units],Txn[Key],J2117,Txn[Transaction Order],"&lt;="&amp;Q2117))</f>
      </c>
    </row>
    <row r="2118" spans="10:18" ht="15" customHeight="1" x14ac:dyDescent="0.15">
      <c r="J2118" s="246">
        <f>IF(OR(B2118="",C2118="",E2118=""),"",B2118&amp;":"&amp;C2118&amp;":"&amp;E2118)</f>
      </c>
      <c r="K2118" s="247">
        <f>IF(A2118="","",A2118*D2118)</f>
      </c>
      <c r="L2118" s="246">
        <f>IF(A2118="","",IF(OR(A2118=1,A2118=0),H2118,0))</f>
      </c>
      <c r="M2118" s="246">
        <f>IF(A2118="","",IF(A2118=-1,H2118,0))</f>
      </c>
      <c r="N2118">
        <f>IF(J2118="","",IF(E2118="SGD",1,IF(E2118="USD",Settings!$B$22,IF(E2118="HKD",Settings!$B$23,1))))</f>
      </c>
      <c r="O2118">
        <f>IF(OR(B2118="",C2118="",E2118=""),0,(IF(A2118=-1,H2118,0)-IF(OR(A2118=1,A2118=0),H2118,0)+IF(A2118=2,H2118,0))*IF(E2118="SGD",1,IF(E2118="USD",Settings!$B$22,IF(E2118="HKD",Settings!$B$23,1))))</f>
        <v>0</v>
      </c>
      <c r="P2118">
        <f>IF(OR(B2118="",C2118="",E2118=""),0,IF(A2118=2,H2118*IF(E2118="SGD",1,IF(E2118="USD",Settings!$B$22,IF(E2118="HKD",Settings!$B$23,1))),0))</f>
        <v>0</v>
      </c>
      <c r="Q2118" s="312">
        <f>IF(OR(J2118="",G2118=""),"",G2118+ROW()/1000000)</f>
      </c>
      <c r="R2118" s="247">
        <f>IF(Q2118="","",SUMIFS(Txn[Signed Units],Txn[Key],J2118,Txn[Transaction Order],"&lt;="&amp;Q2118))</f>
      </c>
    </row>
    <row r="2119" spans="10:18" ht="15" customHeight="1" x14ac:dyDescent="0.15">
      <c r="J2119" s="246">
        <f>IF(OR(B2119="",C2119="",E2119=""),"",B2119&amp;":"&amp;C2119&amp;":"&amp;E2119)</f>
      </c>
      <c r="K2119" s="247">
        <f>IF(A2119="","",A2119*D2119)</f>
      </c>
      <c r="L2119" s="246">
        <f>IF(A2119="","",IF(OR(A2119=1,A2119=0),H2119,0))</f>
      </c>
      <c r="M2119" s="246">
        <f>IF(A2119="","",IF(A2119=-1,H2119,0))</f>
      </c>
      <c r="N2119">
        <f>IF(J2119="","",IF(E2119="SGD",1,IF(E2119="USD",Settings!$B$22,IF(E2119="HKD",Settings!$B$23,1))))</f>
      </c>
      <c r="O2119">
        <f>IF(OR(B2119="",C2119="",E2119=""),0,(IF(A2119=-1,H2119,0)-IF(OR(A2119=1,A2119=0),H2119,0)+IF(A2119=2,H2119,0))*IF(E2119="SGD",1,IF(E2119="USD",Settings!$B$22,IF(E2119="HKD",Settings!$B$23,1))))</f>
        <v>0</v>
      </c>
      <c r="P2119">
        <f>IF(OR(B2119="",C2119="",E2119=""),0,IF(A2119=2,H2119*IF(E2119="SGD",1,IF(E2119="USD",Settings!$B$22,IF(E2119="HKD",Settings!$B$23,1))),0))</f>
        <v>0</v>
      </c>
      <c r="Q2119" s="312">
        <f>IF(OR(J2119="",G2119=""),"",G2119+ROW()/1000000)</f>
      </c>
      <c r="R2119" s="247">
        <f>IF(Q2119="","",SUMIFS(Txn[Signed Units],Txn[Key],J2119,Txn[Transaction Order],"&lt;="&amp;Q2119))</f>
      </c>
    </row>
    <row r="2120" spans="10:18" ht="15" customHeight="1" x14ac:dyDescent="0.15">
      <c r="J2120" s="246">
        <f>IF(OR(B2120="",C2120="",E2120=""),"",B2120&amp;":"&amp;C2120&amp;":"&amp;E2120)</f>
      </c>
      <c r="K2120" s="247">
        <f>IF(A2120="","",A2120*D2120)</f>
      </c>
      <c r="L2120" s="246">
        <f>IF(A2120="","",IF(OR(A2120=1,A2120=0),H2120,0))</f>
      </c>
      <c r="M2120" s="246">
        <f>IF(A2120="","",IF(A2120=-1,H2120,0))</f>
      </c>
      <c r="N2120">
        <f>IF(J2120="","",IF(E2120="SGD",1,IF(E2120="USD",Settings!$B$22,IF(E2120="HKD",Settings!$B$23,1))))</f>
      </c>
      <c r="O2120">
        <f>IF(OR(B2120="",C2120="",E2120=""),0,(IF(A2120=-1,H2120,0)-IF(OR(A2120=1,A2120=0),H2120,0)+IF(A2120=2,H2120,0))*IF(E2120="SGD",1,IF(E2120="USD",Settings!$B$22,IF(E2120="HKD",Settings!$B$23,1))))</f>
        <v>0</v>
      </c>
      <c r="P2120">
        <f>IF(OR(B2120="",C2120="",E2120=""),0,IF(A2120=2,H2120*IF(E2120="SGD",1,IF(E2120="USD",Settings!$B$22,IF(E2120="HKD",Settings!$B$23,1))),0))</f>
        <v>0</v>
      </c>
      <c r="Q2120" s="312">
        <f>IF(OR(J2120="",G2120=""),"",G2120+ROW()/1000000)</f>
      </c>
      <c r="R2120" s="247">
        <f>IF(Q2120="","",SUMIFS(Txn[Signed Units],Txn[Key],J2120,Txn[Transaction Order],"&lt;="&amp;Q2120))</f>
      </c>
    </row>
    <row r="2121" spans="10:18" ht="15" customHeight="1" x14ac:dyDescent="0.15">
      <c r="J2121" s="246">
        <f>IF(OR(B2121="",C2121="",E2121=""),"",B2121&amp;":"&amp;C2121&amp;":"&amp;E2121)</f>
      </c>
      <c r="K2121" s="247">
        <f>IF(A2121="","",A2121*D2121)</f>
      </c>
      <c r="L2121" s="246">
        <f>IF(A2121="","",IF(OR(A2121=1,A2121=0),H2121,0))</f>
      </c>
      <c r="M2121" s="246">
        <f>IF(A2121="","",IF(A2121=-1,H2121,0))</f>
      </c>
      <c r="N2121">
        <f>IF(J2121="","",IF(E2121="SGD",1,IF(E2121="USD",Settings!$B$22,IF(E2121="HKD",Settings!$B$23,1))))</f>
      </c>
      <c r="O2121">
        <f>IF(OR(B2121="",C2121="",E2121=""),0,(IF(A2121=-1,H2121,0)-IF(OR(A2121=1,A2121=0),H2121,0)+IF(A2121=2,H2121,0))*IF(E2121="SGD",1,IF(E2121="USD",Settings!$B$22,IF(E2121="HKD",Settings!$B$23,1))))</f>
        <v>0</v>
      </c>
      <c r="P2121">
        <f>IF(OR(B2121="",C2121="",E2121=""),0,IF(A2121=2,H2121*IF(E2121="SGD",1,IF(E2121="USD",Settings!$B$22,IF(E2121="HKD",Settings!$B$23,1))),0))</f>
        <v>0</v>
      </c>
      <c r="Q2121" s="312">
        <f>IF(OR(J2121="",G2121=""),"",G2121+ROW()/1000000)</f>
      </c>
      <c r="R2121" s="247">
        <f>IF(Q2121="","",SUMIFS(Txn[Signed Units],Txn[Key],J2121,Txn[Transaction Order],"&lt;="&amp;Q2121))</f>
      </c>
    </row>
    <row r="2122" spans="10:18" ht="15" customHeight="1" x14ac:dyDescent="0.15">
      <c r="J2122" s="246">
        <f>IF(OR(B2122="",C2122="",E2122=""),"",B2122&amp;":"&amp;C2122&amp;":"&amp;E2122)</f>
      </c>
      <c r="K2122" s="247">
        <f>IF(A2122="","",A2122*D2122)</f>
      </c>
      <c r="L2122" s="246">
        <f>IF(A2122="","",IF(OR(A2122=1,A2122=0),H2122,0))</f>
      </c>
      <c r="M2122" s="246">
        <f>IF(A2122="","",IF(A2122=-1,H2122,0))</f>
      </c>
      <c r="N2122">
        <f>IF(J2122="","",IF(E2122="SGD",1,IF(E2122="USD",Settings!$B$22,IF(E2122="HKD",Settings!$B$23,1))))</f>
      </c>
      <c r="O2122">
        <f>IF(OR(B2122="",C2122="",E2122=""),0,(IF(A2122=-1,H2122,0)-IF(OR(A2122=1,A2122=0),H2122,0)+IF(A2122=2,H2122,0))*IF(E2122="SGD",1,IF(E2122="USD",Settings!$B$22,IF(E2122="HKD",Settings!$B$23,1))))</f>
        <v>0</v>
      </c>
      <c r="P2122">
        <f>IF(OR(B2122="",C2122="",E2122=""),0,IF(A2122=2,H2122*IF(E2122="SGD",1,IF(E2122="USD",Settings!$B$22,IF(E2122="HKD",Settings!$B$23,1))),0))</f>
        <v>0</v>
      </c>
      <c r="Q2122" s="312">
        <f>IF(OR(J2122="",G2122=""),"",G2122+ROW()/1000000)</f>
      </c>
      <c r="R2122" s="247">
        <f>IF(Q2122="","",SUMIFS(Txn[Signed Units],Txn[Key],J2122,Txn[Transaction Order],"&lt;="&amp;Q2122))</f>
      </c>
    </row>
    <row r="2123" spans="10:18" ht="15" customHeight="1" x14ac:dyDescent="0.15">
      <c r="J2123" s="246">
        <f>IF(OR(B2123="",C2123="",E2123=""),"",B2123&amp;":"&amp;C2123&amp;":"&amp;E2123)</f>
      </c>
      <c r="K2123" s="247">
        <f>IF(A2123="","",A2123*D2123)</f>
      </c>
      <c r="L2123" s="246">
        <f>IF(A2123="","",IF(OR(A2123=1,A2123=0),H2123,0))</f>
      </c>
      <c r="M2123" s="246">
        <f>IF(A2123="","",IF(A2123=-1,H2123,0))</f>
      </c>
      <c r="N2123">
        <f>IF(J2123="","",IF(E2123="SGD",1,IF(E2123="USD",Settings!$B$22,IF(E2123="HKD",Settings!$B$23,1))))</f>
      </c>
      <c r="O2123">
        <f>IF(OR(B2123="",C2123="",E2123=""),0,(IF(A2123=-1,H2123,0)-IF(OR(A2123=1,A2123=0),H2123,0)+IF(A2123=2,H2123,0))*IF(E2123="SGD",1,IF(E2123="USD",Settings!$B$22,IF(E2123="HKD",Settings!$B$23,1))))</f>
        <v>0</v>
      </c>
      <c r="P2123">
        <f>IF(OR(B2123="",C2123="",E2123=""),0,IF(A2123=2,H2123*IF(E2123="SGD",1,IF(E2123="USD",Settings!$B$22,IF(E2123="HKD",Settings!$B$23,1))),0))</f>
        <v>0</v>
      </c>
      <c r="Q2123" s="312">
        <f>IF(OR(J2123="",G2123=""),"",G2123+ROW()/1000000)</f>
      </c>
      <c r="R2123" s="247">
        <f>IF(Q2123="","",SUMIFS(Txn[Signed Units],Txn[Key],J2123,Txn[Transaction Order],"&lt;="&amp;Q2123))</f>
      </c>
    </row>
    <row r="2124" spans="10:18" ht="15" customHeight="1" x14ac:dyDescent="0.15">
      <c r="J2124" s="246">
        <f>IF(OR(B2124="",C2124="",E2124=""),"",B2124&amp;":"&amp;C2124&amp;":"&amp;E2124)</f>
      </c>
      <c r="K2124" s="247">
        <f>IF(A2124="","",A2124*D2124)</f>
      </c>
      <c r="L2124" s="246">
        <f>IF(A2124="","",IF(OR(A2124=1,A2124=0),H2124,0))</f>
      </c>
      <c r="M2124" s="246">
        <f>IF(A2124="","",IF(A2124=-1,H2124,0))</f>
      </c>
      <c r="N2124">
        <f>IF(J2124="","",IF(E2124="SGD",1,IF(E2124="USD",Settings!$B$22,IF(E2124="HKD",Settings!$B$23,1))))</f>
      </c>
      <c r="O2124">
        <f>IF(OR(B2124="",C2124="",E2124=""),0,(IF(A2124=-1,H2124,0)-IF(OR(A2124=1,A2124=0),H2124,0)+IF(A2124=2,H2124,0))*IF(E2124="SGD",1,IF(E2124="USD",Settings!$B$22,IF(E2124="HKD",Settings!$B$23,1))))</f>
        <v>0</v>
      </c>
      <c r="P2124">
        <f>IF(OR(B2124="",C2124="",E2124=""),0,IF(A2124=2,H2124*IF(E2124="SGD",1,IF(E2124="USD",Settings!$B$22,IF(E2124="HKD",Settings!$B$23,1))),0))</f>
        <v>0</v>
      </c>
      <c r="Q2124" s="312">
        <f>IF(OR(J2124="",G2124=""),"",G2124+ROW()/1000000)</f>
      </c>
      <c r="R2124" s="247">
        <f>IF(Q2124="","",SUMIFS(Txn[Signed Units],Txn[Key],J2124,Txn[Transaction Order],"&lt;="&amp;Q2124))</f>
      </c>
    </row>
    <row r="2125" spans="10:18" ht="15" customHeight="1" x14ac:dyDescent="0.15">
      <c r="J2125" s="246">
        <f>IF(OR(B2125="",C2125="",E2125=""),"",B2125&amp;":"&amp;C2125&amp;":"&amp;E2125)</f>
      </c>
      <c r="K2125" s="247">
        <f>IF(A2125="","",A2125*D2125)</f>
      </c>
      <c r="L2125" s="246">
        <f>IF(A2125="","",IF(OR(A2125=1,A2125=0),H2125,0))</f>
      </c>
      <c r="M2125" s="246">
        <f>IF(A2125="","",IF(A2125=-1,H2125,0))</f>
      </c>
      <c r="N2125">
        <f>IF(J2125="","",IF(E2125="SGD",1,IF(E2125="USD",Settings!$B$22,IF(E2125="HKD",Settings!$B$23,1))))</f>
      </c>
      <c r="O2125">
        <f>IF(OR(B2125="",C2125="",E2125=""),0,(IF(A2125=-1,H2125,0)-IF(OR(A2125=1,A2125=0),H2125,0)+IF(A2125=2,H2125,0))*IF(E2125="SGD",1,IF(E2125="USD",Settings!$B$22,IF(E2125="HKD",Settings!$B$23,1))))</f>
        <v>0</v>
      </c>
      <c r="P2125">
        <f>IF(OR(B2125="",C2125="",E2125=""),0,IF(A2125=2,H2125*IF(E2125="SGD",1,IF(E2125="USD",Settings!$B$22,IF(E2125="HKD",Settings!$B$23,1))),0))</f>
        <v>0</v>
      </c>
      <c r="Q2125" s="312">
        <f>IF(OR(J2125="",G2125=""),"",G2125+ROW()/1000000)</f>
      </c>
      <c r="R2125" s="247">
        <f>IF(Q2125="","",SUMIFS(Txn[Signed Units],Txn[Key],J2125,Txn[Transaction Order],"&lt;="&amp;Q2125))</f>
      </c>
    </row>
    <row r="2126" spans="10:18" ht="15" customHeight="1" x14ac:dyDescent="0.15">
      <c r="J2126" s="246">
        <f>IF(OR(B2126="",C2126="",E2126=""),"",B2126&amp;":"&amp;C2126&amp;":"&amp;E2126)</f>
      </c>
      <c r="K2126" s="247">
        <f>IF(A2126="","",A2126*D2126)</f>
      </c>
      <c r="L2126" s="246">
        <f>IF(A2126="","",IF(OR(A2126=1,A2126=0),H2126,0))</f>
      </c>
      <c r="M2126" s="246">
        <f>IF(A2126="","",IF(A2126=-1,H2126,0))</f>
      </c>
      <c r="N2126">
        <f>IF(J2126="","",IF(E2126="SGD",1,IF(E2126="USD",Settings!$B$22,IF(E2126="HKD",Settings!$B$23,1))))</f>
      </c>
      <c r="O2126">
        <f>IF(OR(B2126="",C2126="",E2126=""),0,(IF(A2126=-1,H2126,0)-IF(OR(A2126=1,A2126=0),H2126,0)+IF(A2126=2,H2126,0))*IF(E2126="SGD",1,IF(E2126="USD",Settings!$B$22,IF(E2126="HKD",Settings!$B$23,1))))</f>
        <v>0</v>
      </c>
      <c r="P2126">
        <f>IF(OR(B2126="",C2126="",E2126=""),0,IF(A2126=2,H2126*IF(E2126="SGD",1,IF(E2126="USD",Settings!$B$22,IF(E2126="HKD",Settings!$B$23,1))),0))</f>
        <v>0</v>
      </c>
      <c r="Q2126" s="312">
        <f>IF(OR(J2126="",G2126=""),"",G2126+ROW()/1000000)</f>
      </c>
      <c r="R2126" s="247">
        <f>IF(Q2126="","",SUMIFS(Txn[Signed Units],Txn[Key],J2126,Txn[Transaction Order],"&lt;="&amp;Q2126))</f>
      </c>
    </row>
    <row r="2127" spans="10:18" ht="15" customHeight="1" x14ac:dyDescent="0.15">
      <c r="J2127" s="246">
        <f>IF(OR(B2127="",C2127="",E2127=""),"",B2127&amp;":"&amp;C2127&amp;":"&amp;E2127)</f>
      </c>
      <c r="K2127" s="247">
        <f>IF(A2127="","",A2127*D2127)</f>
      </c>
      <c r="L2127" s="246">
        <f>IF(A2127="","",IF(OR(A2127=1,A2127=0),H2127,0))</f>
      </c>
      <c r="M2127" s="246">
        <f>IF(A2127="","",IF(A2127=-1,H2127,0))</f>
      </c>
      <c r="N2127">
        <f>IF(J2127="","",IF(E2127="SGD",1,IF(E2127="USD",Settings!$B$22,IF(E2127="HKD",Settings!$B$23,1))))</f>
      </c>
      <c r="O2127">
        <f>IF(OR(B2127="",C2127="",E2127=""),0,(IF(A2127=-1,H2127,0)-IF(OR(A2127=1,A2127=0),H2127,0)+IF(A2127=2,H2127,0))*IF(E2127="SGD",1,IF(E2127="USD",Settings!$B$22,IF(E2127="HKD",Settings!$B$23,1))))</f>
        <v>0</v>
      </c>
      <c r="P2127">
        <f>IF(OR(B2127="",C2127="",E2127=""),0,IF(A2127=2,H2127*IF(E2127="SGD",1,IF(E2127="USD",Settings!$B$22,IF(E2127="HKD",Settings!$B$23,1))),0))</f>
        <v>0</v>
      </c>
      <c r="Q2127" s="312">
        <f>IF(OR(J2127="",G2127=""),"",G2127+ROW()/1000000)</f>
      </c>
      <c r="R2127" s="247">
        <f>IF(Q2127="","",SUMIFS(Txn[Signed Units],Txn[Key],J2127,Txn[Transaction Order],"&lt;="&amp;Q2127))</f>
      </c>
    </row>
    <row r="2128" spans="10:18" ht="15" customHeight="1" x14ac:dyDescent="0.15">
      <c r="J2128" s="246">
        <f>IF(OR(B2128="",C2128="",E2128=""),"",B2128&amp;":"&amp;C2128&amp;":"&amp;E2128)</f>
      </c>
      <c r="K2128" s="247">
        <f>IF(A2128="","",A2128*D2128)</f>
      </c>
      <c r="L2128" s="246">
        <f>IF(A2128="","",IF(OR(A2128=1,A2128=0),H2128,0))</f>
      </c>
      <c r="M2128" s="246">
        <f>IF(A2128="","",IF(A2128=-1,H2128,0))</f>
      </c>
      <c r="N2128">
        <f>IF(J2128="","",IF(E2128="SGD",1,IF(E2128="USD",Settings!$B$22,IF(E2128="HKD",Settings!$B$23,1))))</f>
      </c>
      <c r="O2128">
        <f>IF(OR(B2128="",C2128="",E2128=""),0,(IF(A2128=-1,H2128,0)-IF(OR(A2128=1,A2128=0),H2128,0)+IF(A2128=2,H2128,0))*IF(E2128="SGD",1,IF(E2128="USD",Settings!$B$22,IF(E2128="HKD",Settings!$B$23,1))))</f>
        <v>0</v>
      </c>
      <c r="P2128">
        <f>IF(OR(B2128="",C2128="",E2128=""),0,IF(A2128=2,H2128*IF(E2128="SGD",1,IF(E2128="USD",Settings!$B$22,IF(E2128="HKD",Settings!$B$23,1))),0))</f>
        <v>0</v>
      </c>
      <c r="Q2128" s="312">
        <f>IF(OR(J2128="",G2128=""),"",G2128+ROW()/1000000)</f>
      </c>
      <c r="R2128" s="247">
        <f>IF(Q2128="","",SUMIFS(Txn[Signed Units],Txn[Key],J2128,Txn[Transaction Order],"&lt;="&amp;Q2128))</f>
      </c>
    </row>
    <row r="2129" spans="10:18" ht="15" customHeight="1" x14ac:dyDescent="0.15">
      <c r="J2129" s="246">
        <f>IF(OR(B2129="",C2129="",E2129=""),"",B2129&amp;":"&amp;C2129&amp;":"&amp;E2129)</f>
      </c>
      <c r="K2129" s="247">
        <f>IF(A2129="","",A2129*D2129)</f>
      </c>
      <c r="L2129" s="246">
        <f>IF(A2129="","",IF(OR(A2129=1,A2129=0),H2129,0))</f>
      </c>
      <c r="M2129" s="246">
        <f>IF(A2129="","",IF(A2129=-1,H2129,0))</f>
      </c>
      <c r="N2129">
        <f>IF(J2129="","",IF(E2129="SGD",1,IF(E2129="USD",Settings!$B$22,IF(E2129="HKD",Settings!$B$23,1))))</f>
      </c>
      <c r="O2129">
        <f>IF(OR(B2129="",C2129="",E2129=""),0,(IF(A2129=-1,H2129,0)-IF(OR(A2129=1,A2129=0),H2129,0)+IF(A2129=2,H2129,0))*IF(E2129="SGD",1,IF(E2129="USD",Settings!$B$22,IF(E2129="HKD",Settings!$B$23,1))))</f>
        <v>0</v>
      </c>
      <c r="P2129">
        <f>IF(OR(B2129="",C2129="",E2129=""),0,IF(A2129=2,H2129*IF(E2129="SGD",1,IF(E2129="USD",Settings!$B$22,IF(E2129="HKD",Settings!$B$23,1))),0))</f>
        <v>0</v>
      </c>
      <c r="Q2129" s="312">
        <f>IF(OR(J2129="",G2129=""),"",G2129+ROW()/1000000)</f>
      </c>
      <c r="R2129" s="247">
        <f>IF(Q2129="","",SUMIFS(Txn[Signed Units],Txn[Key],J2129,Txn[Transaction Order],"&lt;="&amp;Q2129))</f>
      </c>
    </row>
    <row r="2130" spans="10:18" ht="15" customHeight="1" x14ac:dyDescent="0.15">
      <c r="J2130" s="246">
        <f>IF(OR(B2130="",C2130="",E2130=""),"",B2130&amp;":"&amp;C2130&amp;":"&amp;E2130)</f>
      </c>
      <c r="K2130" s="247">
        <f>IF(A2130="","",A2130*D2130)</f>
      </c>
      <c r="L2130" s="246">
        <f>IF(A2130="","",IF(OR(A2130=1,A2130=0),H2130,0))</f>
      </c>
      <c r="M2130" s="246">
        <f>IF(A2130="","",IF(A2130=-1,H2130,0))</f>
      </c>
      <c r="N2130">
        <f>IF(J2130="","",IF(E2130="SGD",1,IF(E2130="USD",Settings!$B$22,IF(E2130="HKD",Settings!$B$23,1))))</f>
      </c>
      <c r="O2130">
        <f>IF(OR(B2130="",C2130="",E2130=""),0,(IF(A2130=-1,H2130,0)-IF(OR(A2130=1,A2130=0),H2130,0)+IF(A2130=2,H2130,0))*IF(E2130="SGD",1,IF(E2130="USD",Settings!$B$22,IF(E2130="HKD",Settings!$B$23,1))))</f>
        <v>0</v>
      </c>
      <c r="P2130">
        <f>IF(OR(B2130="",C2130="",E2130=""),0,IF(A2130=2,H2130*IF(E2130="SGD",1,IF(E2130="USD",Settings!$B$22,IF(E2130="HKD",Settings!$B$23,1))),0))</f>
        <v>0</v>
      </c>
      <c r="Q2130" s="312">
        <f>IF(OR(J2130="",G2130=""),"",G2130+ROW()/1000000)</f>
      </c>
      <c r="R2130" s="247">
        <f>IF(Q2130="","",SUMIFS(Txn[Signed Units],Txn[Key],J2130,Txn[Transaction Order],"&lt;="&amp;Q2130))</f>
      </c>
    </row>
    <row r="2131" spans="10:18" ht="15" customHeight="1" x14ac:dyDescent="0.15">
      <c r="J2131" s="246">
        <f>IF(OR(B2131="",C2131="",E2131=""),"",B2131&amp;":"&amp;C2131&amp;":"&amp;E2131)</f>
      </c>
      <c r="K2131" s="247">
        <f>IF(A2131="","",A2131*D2131)</f>
      </c>
      <c r="L2131" s="246">
        <f>IF(A2131="","",IF(OR(A2131=1,A2131=0),H2131,0))</f>
      </c>
      <c r="M2131" s="246">
        <f>IF(A2131="","",IF(A2131=-1,H2131,0))</f>
      </c>
      <c r="N2131">
        <f>IF(J2131="","",IF(E2131="SGD",1,IF(E2131="USD",Settings!$B$22,IF(E2131="HKD",Settings!$B$23,1))))</f>
      </c>
      <c r="O2131">
        <f>IF(OR(B2131="",C2131="",E2131=""),0,(IF(A2131=-1,H2131,0)-IF(OR(A2131=1,A2131=0),H2131,0)+IF(A2131=2,H2131,0))*IF(E2131="SGD",1,IF(E2131="USD",Settings!$B$22,IF(E2131="HKD",Settings!$B$23,1))))</f>
        <v>0</v>
      </c>
      <c r="P2131">
        <f>IF(OR(B2131="",C2131="",E2131=""),0,IF(A2131=2,H2131*IF(E2131="SGD",1,IF(E2131="USD",Settings!$B$22,IF(E2131="HKD",Settings!$B$23,1))),0))</f>
        <v>0</v>
      </c>
      <c r="Q2131" s="312">
        <f>IF(OR(J2131="",G2131=""),"",G2131+ROW()/1000000)</f>
      </c>
      <c r="R2131" s="247">
        <f>IF(Q2131="","",SUMIFS(Txn[Signed Units],Txn[Key],J2131,Txn[Transaction Order],"&lt;="&amp;Q2131))</f>
      </c>
    </row>
    <row r="2132" spans="10:18" ht="15" customHeight="1" x14ac:dyDescent="0.15">
      <c r="J2132" s="246">
        <f>IF(OR(B2132="",C2132="",E2132=""),"",B2132&amp;":"&amp;C2132&amp;":"&amp;E2132)</f>
      </c>
      <c r="K2132" s="247">
        <f>IF(A2132="","",A2132*D2132)</f>
      </c>
      <c r="L2132" s="246">
        <f>IF(A2132="","",IF(OR(A2132=1,A2132=0),H2132,0))</f>
      </c>
      <c r="M2132" s="246">
        <f>IF(A2132="","",IF(A2132=-1,H2132,0))</f>
      </c>
      <c r="N2132">
        <f>IF(J2132="","",IF(E2132="SGD",1,IF(E2132="USD",Settings!$B$22,IF(E2132="HKD",Settings!$B$23,1))))</f>
      </c>
      <c r="O2132">
        <f>IF(OR(B2132="",C2132="",E2132=""),0,(IF(A2132=-1,H2132,0)-IF(OR(A2132=1,A2132=0),H2132,0)+IF(A2132=2,H2132,0))*IF(E2132="SGD",1,IF(E2132="USD",Settings!$B$22,IF(E2132="HKD",Settings!$B$23,1))))</f>
        <v>0</v>
      </c>
      <c r="P2132">
        <f>IF(OR(B2132="",C2132="",E2132=""),0,IF(A2132=2,H2132*IF(E2132="SGD",1,IF(E2132="USD",Settings!$B$22,IF(E2132="HKD",Settings!$B$23,1))),0))</f>
        <v>0</v>
      </c>
      <c r="Q2132" s="312">
        <f>IF(OR(J2132="",G2132=""),"",G2132+ROW()/1000000)</f>
      </c>
      <c r="R2132" s="247">
        <f>IF(Q2132="","",SUMIFS(Txn[Signed Units],Txn[Key],J2132,Txn[Transaction Order],"&lt;="&amp;Q2132))</f>
      </c>
    </row>
    <row r="2133" spans="10:18" ht="15" customHeight="1" x14ac:dyDescent="0.15">
      <c r="J2133" s="246">
        <f>IF(OR(B2133="",C2133="",E2133=""),"",B2133&amp;":"&amp;C2133&amp;":"&amp;E2133)</f>
      </c>
      <c r="K2133" s="247">
        <f>IF(A2133="","",A2133*D2133)</f>
      </c>
      <c r="L2133" s="246">
        <f>IF(A2133="","",IF(OR(A2133=1,A2133=0),H2133,0))</f>
      </c>
      <c r="M2133" s="246">
        <f>IF(A2133="","",IF(A2133=-1,H2133,0))</f>
      </c>
      <c r="N2133">
        <f>IF(J2133="","",IF(E2133="SGD",1,IF(E2133="USD",Settings!$B$22,IF(E2133="HKD",Settings!$B$23,1))))</f>
      </c>
      <c r="O2133">
        <f>IF(OR(B2133="",C2133="",E2133=""),0,(IF(A2133=-1,H2133,0)-IF(OR(A2133=1,A2133=0),H2133,0)+IF(A2133=2,H2133,0))*IF(E2133="SGD",1,IF(E2133="USD",Settings!$B$22,IF(E2133="HKD",Settings!$B$23,1))))</f>
        <v>0</v>
      </c>
      <c r="P2133">
        <f>IF(OR(B2133="",C2133="",E2133=""),0,IF(A2133=2,H2133*IF(E2133="SGD",1,IF(E2133="USD",Settings!$B$22,IF(E2133="HKD",Settings!$B$23,1))),0))</f>
        <v>0</v>
      </c>
      <c r="Q2133" s="312">
        <f>IF(OR(J2133="",G2133=""),"",G2133+ROW()/1000000)</f>
      </c>
      <c r="R2133" s="247">
        <f>IF(Q2133="","",SUMIFS(Txn[Signed Units],Txn[Key],J2133,Txn[Transaction Order],"&lt;="&amp;Q2133))</f>
      </c>
    </row>
    <row r="2134" spans="10:18" ht="15" customHeight="1" x14ac:dyDescent="0.15">
      <c r="J2134" s="246">
        <f>IF(OR(B2134="",C2134="",E2134=""),"",B2134&amp;":"&amp;C2134&amp;":"&amp;E2134)</f>
      </c>
      <c r="K2134" s="247">
        <f>IF(A2134="","",A2134*D2134)</f>
      </c>
      <c r="L2134" s="246">
        <f>IF(A2134="","",IF(OR(A2134=1,A2134=0),H2134,0))</f>
      </c>
      <c r="M2134" s="246">
        <f>IF(A2134="","",IF(A2134=-1,H2134,0))</f>
      </c>
      <c r="N2134">
        <f>IF(J2134="","",IF(E2134="SGD",1,IF(E2134="USD",Settings!$B$22,IF(E2134="HKD",Settings!$B$23,1))))</f>
      </c>
      <c r="O2134">
        <f>IF(OR(B2134="",C2134="",E2134=""),0,(IF(A2134=-1,H2134,0)-IF(OR(A2134=1,A2134=0),H2134,0)+IF(A2134=2,H2134,0))*IF(E2134="SGD",1,IF(E2134="USD",Settings!$B$22,IF(E2134="HKD",Settings!$B$23,1))))</f>
        <v>0</v>
      </c>
      <c r="P2134">
        <f>IF(OR(B2134="",C2134="",E2134=""),0,IF(A2134=2,H2134*IF(E2134="SGD",1,IF(E2134="USD",Settings!$B$22,IF(E2134="HKD",Settings!$B$23,1))),0))</f>
        <v>0</v>
      </c>
      <c r="Q2134" s="312">
        <f>IF(OR(J2134="",G2134=""),"",G2134+ROW()/1000000)</f>
      </c>
      <c r="R2134" s="247">
        <f>IF(Q2134="","",SUMIFS(Txn[Signed Units],Txn[Key],J2134,Txn[Transaction Order],"&lt;="&amp;Q2134))</f>
      </c>
    </row>
    <row r="2135" spans="10:18" ht="15" customHeight="1" x14ac:dyDescent="0.15">
      <c r="J2135" s="246">
        <f>IF(OR(B2135="",C2135="",E2135=""),"",B2135&amp;":"&amp;C2135&amp;":"&amp;E2135)</f>
      </c>
      <c r="K2135" s="247">
        <f>IF(A2135="","",A2135*D2135)</f>
      </c>
      <c r="L2135" s="246">
        <f>IF(A2135="","",IF(OR(A2135=1,A2135=0),H2135,0))</f>
      </c>
      <c r="M2135" s="246">
        <f>IF(A2135="","",IF(A2135=-1,H2135,0))</f>
      </c>
      <c r="N2135">
        <f>IF(J2135="","",IF(E2135="SGD",1,IF(E2135="USD",Settings!$B$22,IF(E2135="HKD",Settings!$B$23,1))))</f>
      </c>
      <c r="O2135">
        <f>IF(OR(B2135="",C2135="",E2135=""),0,(IF(A2135=-1,H2135,0)-IF(OR(A2135=1,A2135=0),H2135,0)+IF(A2135=2,H2135,0))*IF(E2135="SGD",1,IF(E2135="USD",Settings!$B$22,IF(E2135="HKD",Settings!$B$23,1))))</f>
        <v>0</v>
      </c>
      <c r="P2135">
        <f>IF(OR(B2135="",C2135="",E2135=""),0,IF(A2135=2,H2135*IF(E2135="SGD",1,IF(E2135="USD",Settings!$B$22,IF(E2135="HKD",Settings!$B$23,1))),0))</f>
        <v>0</v>
      </c>
      <c r="Q2135" s="312">
        <f>IF(OR(J2135="",G2135=""),"",G2135+ROW()/1000000)</f>
      </c>
      <c r="R2135" s="247">
        <f>IF(Q2135="","",SUMIFS(Txn[Signed Units],Txn[Key],J2135,Txn[Transaction Order],"&lt;="&amp;Q2135))</f>
      </c>
    </row>
    <row r="2136" spans="10:18" ht="15" customHeight="1" x14ac:dyDescent="0.15">
      <c r="J2136" s="246">
        <f>IF(OR(B2136="",C2136="",E2136=""),"",B2136&amp;":"&amp;C2136&amp;":"&amp;E2136)</f>
      </c>
      <c r="K2136" s="247">
        <f>IF(A2136="","",A2136*D2136)</f>
      </c>
      <c r="L2136" s="246">
        <f>IF(A2136="","",IF(OR(A2136=1,A2136=0),H2136,0))</f>
      </c>
      <c r="M2136" s="246">
        <f>IF(A2136="","",IF(A2136=-1,H2136,0))</f>
      </c>
      <c r="N2136">
        <f>IF(J2136="","",IF(E2136="SGD",1,IF(E2136="USD",Settings!$B$22,IF(E2136="HKD",Settings!$B$23,1))))</f>
      </c>
      <c r="O2136">
        <f>IF(OR(B2136="",C2136="",E2136=""),0,(IF(A2136=-1,H2136,0)-IF(OR(A2136=1,A2136=0),H2136,0)+IF(A2136=2,H2136,0))*IF(E2136="SGD",1,IF(E2136="USD",Settings!$B$22,IF(E2136="HKD",Settings!$B$23,1))))</f>
        <v>0</v>
      </c>
      <c r="P2136">
        <f>IF(OR(B2136="",C2136="",E2136=""),0,IF(A2136=2,H2136*IF(E2136="SGD",1,IF(E2136="USD",Settings!$B$22,IF(E2136="HKD",Settings!$B$23,1))),0))</f>
        <v>0</v>
      </c>
      <c r="Q2136" s="312">
        <f>IF(OR(J2136="",G2136=""),"",G2136+ROW()/1000000)</f>
      </c>
      <c r="R2136" s="247">
        <f>IF(Q2136="","",SUMIFS(Txn[Signed Units],Txn[Key],J2136,Txn[Transaction Order],"&lt;="&amp;Q2136))</f>
      </c>
    </row>
    <row r="2137" spans="10:18" ht="15" customHeight="1" x14ac:dyDescent="0.15">
      <c r="J2137" s="246">
        <f>IF(OR(B2137="",C2137="",E2137=""),"",B2137&amp;":"&amp;C2137&amp;":"&amp;E2137)</f>
      </c>
      <c r="K2137" s="247">
        <f>IF(A2137="","",A2137*D2137)</f>
      </c>
      <c r="L2137" s="246">
        <f>IF(A2137="","",IF(OR(A2137=1,A2137=0),H2137,0))</f>
      </c>
      <c r="M2137" s="246">
        <f>IF(A2137="","",IF(A2137=-1,H2137,0))</f>
      </c>
      <c r="N2137">
        <f>IF(J2137="","",IF(E2137="SGD",1,IF(E2137="USD",Settings!$B$22,IF(E2137="HKD",Settings!$B$23,1))))</f>
      </c>
      <c r="O2137">
        <f>IF(OR(B2137="",C2137="",E2137=""),0,(IF(A2137=-1,H2137,0)-IF(OR(A2137=1,A2137=0),H2137,0)+IF(A2137=2,H2137,0))*IF(E2137="SGD",1,IF(E2137="USD",Settings!$B$22,IF(E2137="HKD",Settings!$B$23,1))))</f>
        <v>0</v>
      </c>
      <c r="P2137">
        <f>IF(OR(B2137="",C2137="",E2137=""),0,IF(A2137=2,H2137*IF(E2137="SGD",1,IF(E2137="USD",Settings!$B$22,IF(E2137="HKD",Settings!$B$23,1))),0))</f>
        <v>0</v>
      </c>
      <c r="Q2137" s="312">
        <f>IF(OR(J2137="",G2137=""),"",G2137+ROW()/1000000)</f>
      </c>
      <c r="R2137" s="247">
        <f>IF(Q2137="","",SUMIFS(Txn[Signed Units],Txn[Key],J2137,Txn[Transaction Order],"&lt;="&amp;Q2137))</f>
      </c>
    </row>
    <row r="2138" spans="10:18" ht="15" customHeight="1" x14ac:dyDescent="0.15">
      <c r="J2138" s="246">
        <f>IF(OR(B2138="",C2138="",E2138=""),"",B2138&amp;":"&amp;C2138&amp;":"&amp;E2138)</f>
      </c>
      <c r="K2138" s="247">
        <f>IF(A2138="","",A2138*D2138)</f>
      </c>
      <c r="L2138" s="246">
        <f>IF(A2138="","",IF(OR(A2138=1,A2138=0),H2138,0))</f>
      </c>
      <c r="M2138" s="246">
        <f>IF(A2138="","",IF(A2138=-1,H2138,0))</f>
      </c>
      <c r="N2138">
        <f>IF(J2138="","",IF(E2138="SGD",1,IF(E2138="USD",Settings!$B$22,IF(E2138="HKD",Settings!$B$23,1))))</f>
      </c>
      <c r="O2138">
        <f>IF(OR(B2138="",C2138="",E2138=""),0,(IF(A2138=-1,H2138,0)-IF(OR(A2138=1,A2138=0),H2138,0)+IF(A2138=2,H2138,0))*IF(E2138="SGD",1,IF(E2138="USD",Settings!$B$22,IF(E2138="HKD",Settings!$B$23,1))))</f>
        <v>0</v>
      </c>
      <c r="P2138">
        <f>IF(OR(B2138="",C2138="",E2138=""),0,IF(A2138=2,H2138*IF(E2138="SGD",1,IF(E2138="USD",Settings!$B$22,IF(E2138="HKD",Settings!$B$23,1))),0))</f>
        <v>0</v>
      </c>
      <c r="Q2138" s="312">
        <f>IF(OR(J2138="",G2138=""),"",G2138+ROW()/1000000)</f>
      </c>
      <c r="R2138" s="247">
        <f>IF(Q2138="","",SUMIFS(Txn[Signed Units],Txn[Key],J2138,Txn[Transaction Order],"&lt;="&amp;Q2138))</f>
      </c>
    </row>
    <row r="2139" spans="10:18" ht="15" customHeight="1" x14ac:dyDescent="0.15">
      <c r="J2139" s="246">
        <f>IF(OR(B2139="",C2139="",E2139=""),"",B2139&amp;":"&amp;C2139&amp;":"&amp;E2139)</f>
      </c>
      <c r="K2139" s="247">
        <f>IF(A2139="","",A2139*D2139)</f>
      </c>
      <c r="L2139" s="246">
        <f>IF(A2139="","",IF(OR(A2139=1,A2139=0),H2139,0))</f>
      </c>
      <c r="M2139" s="246">
        <f>IF(A2139="","",IF(A2139=-1,H2139,0))</f>
      </c>
      <c r="N2139">
        <f>IF(J2139="","",IF(E2139="SGD",1,IF(E2139="USD",Settings!$B$22,IF(E2139="HKD",Settings!$B$23,1))))</f>
      </c>
      <c r="O2139">
        <f>IF(OR(B2139="",C2139="",E2139=""),0,(IF(A2139=-1,H2139,0)-IF(OR(A2139=1,A2139=0),H2139,0)+IF(A2139=2,H2139,0))*IF(E2139="SGD",1,IF(E2139="USD",Settings!$B$22,IF(E2139="HKD",Settings!$B$23,1))))</f>
        <v>0</v>
      </c>
      <c r="P2139">
        <f>IF(OR(B2139="",C2139="",E2139=""),0,IF(A2139=2,H2139*IF(E2139="SGD",1,IF(E2139="USD",Settings!$B$22,IF(E2139="HKD",Settings!$B$23,1))),0))</f>
        <v>0</v>
      </c>
      <c r="Q2139" s="312">
        <f>IF(OR(J2139="",G2139=""),"",G2139+ROW()/1000000)</f>
      </c>
      <c r="R2139" s="247">
        <f>IF(Q2139="","",SUMIFS(Txn[Signed Units],Txn[Key],J2139,Txn[Transaction Order],"&lt;="&amp;Q2139))</f>
      </c>
    </row>
    <row r="2140" spans="10:18" ht="15" customHeight="1" x14ac:dyDescent="0.15">
      <c r="J2140" s="246">
        <f>IF(OR(B2140="",C2140="",E2140=""),"",B2140&amp;":"&amp;C2140&amp;":"&amp;E2140)</f>
      </c>
      <c r="K2140" s="247">
        <f>IF(A2140="","",A2140*D2140)</f>
      </c>
      <c r="L2140" s="246">
        <f>IF(A2140="","",IF(OR(A2140=1,A2140=0),H2140,0))</f>
      </c>
      <c r="M2140" s="246">
        <f>IF(A2140="","",IF(A2140=-1,H2140,0))</f>
      </c>
      <c r="N2140">
        <f>IF(J2140="","",IF(E2140="SGD",1,IF(E2140="USD",Settings!$B$22,IF(E2140="HKD",Settings!$B$23,1))))</f>
      </c>
      <c r="O2140">
        <f>IF(OR(B2140="",C2140="",E2140=""),0,(IF(A2140=-1,H2140,0)-IF(OR(A2140=1,A2140=0),H2140,0)+IF(A2140=2,H2140,0))*IF(E2140="SGD",1,IF(E2140="USD",Settings!$B$22,IF(E2140="HKD",Settings!$B$23,1))))</f>
        <v>0</v>
      </c>
      <c r="P2140">
        <f>IF(OR(B2140="",C2140="",E2140=""),0,IF(A2140=2,H2140*IF(E2140="SGD",1,IF(E2140="USD",Settings!$B$22,IF(E2140="HKD",Settings!$B$23,1))),0))</f>
        <v>0</v>
      </c>
      <c r="Q2140" s="312">
        <f>IF(OR(J2140="",G2140=""),"",G2140+ROW()/1000000)</f>
      </c>
      <c r="R2140" s="247">
        <f>IF(Q2140="","",SUMIFS(Txn[Signed Units],Txn[Key],J2140,Txn[Transaction Order],"&lt;="&amp;Q2140))</f>
      </c>
    </row>
    <row r="2141" spans="10:18" ht="15" customHeight="1" x14ac:dyDescent="0.15">
      <c r="J2141" s="246">
        <f>IF(OR(B2141="",C2141="",E2141=""),"",B2141&amp;":"&amp;C2141&amp;":"&amp;E2141)</f>
      </c>
      <c r="K2141" s="247">
        <f>IF(A2141="","",A2141*D2141)</f>
      </c>
      <c r="L2141" s="246">
        <f>IF(A2141="","",IF(OR(A2141=1,A2141=0),H2141,0))</f>
      </c>
      <c r="M2141" s="246">
        <f>IF(A2141="","",IF(A2141=-1,H2141,0))</f>
      </c>
      <c r="N2141">
        <f>IF(J2141="","",IF(E2141="SGD",1,IF(E2141="USD",Settings!$B$22,IF(E2141="HKD",Settings!$B$23,1))))</f>
      </c>
      <c r="O2141">
        <f>IF(OR(B2141="",C2141="",E2141=""),0,(IF(A2141=-1,H2141,0)-IF(OR(A2141=1,A2141=0),H2141,0)+IF(A2141=2,H2141,0))*IF(E2141="SGD",1,IF(E2141="USD",Settings!$B$22,IF(E2141="HKD",Settings!$B$23,1))))</f>
        <v>0</v>
      </c>
      <c r="P2141">
        <f>IF(OR(B2141="",C2141="",E2141=""),0,IF(A2141=2,H2141*IF(E2141="SGD",1,IF(E2141="USD",Settings!$B$22,IF(E2141="HKD",Settings!$B$23,1))),0))</f>
        <v>0</v>
      </c>
      <c r="Q2141" s="312">
        <f>IF(OR(J2141="",G2141=""),"",G2141+ROW()/1000000)</f>
      </c>
      <c r="R2141" s="247">
        <f>IF(Q2141="","",SUMIFS(Txn[Signed Units],Txn[Key],J2141,Txn[Transaction Order],"&lt;="&amp;Q2141))</f>
      </c>
    </row>
    <row r="2142" spans="10:18" ht="15" customHeight="1" x14ac:dyDescent="0.15">
      <c r="J2142" s="246">
        <f>IF(OR(B2142="",C2142="",E2142=""),"",B2142&amp;":"&amp;C2142&amp;":"&amp;E2142)</f>
      </c>
      <c r="K2142" s="247">
        <f>IF(A2142="","",A2142*D2142)</f>
      </c>
      <c r="L2142" s="246">
        <f>IF(A2142="","",IF(OR(A2142=1,A2142=0),H2142,0))</f>
      </c>
      <c r="M2142" s="246">
        <f>IF(A2142="","",IF(A2142=-1,H2142,0))</f>
      </c>
      <c r="N2142">
        <f>IF(J2142="","",IF(E2142="SGD",1,IF(E2142="USD",Settings!$B$22,IF(E2142="HKD",Settings!$B$23,1))))</f>
      </c>
      <c r="O2142">
        <f>IF(OR(B2142="",C2142="",E2142=""),0,(IF(A2142=-1,H2142,0)-IF(OR(A2142=1,A2142=0),H2142,0)+IF(A2142=2,H2142,0))*IF(E2142="SGD",1,IF(E2142="USD",Settings!$B$22,IF(E2142="HKD",Settings!$B$23,1))))</f>
        <v>0</v>
      </c>
      <c r="P2142">
        <f>IF(OR(B2142="",C2142="",E2142=""),0,IF(A2142=2,H2142*IF(E2142="SGD",1,IF(E2142="USD",Settings!$B$22,IF(E2142="HKD",Settings!$B$23,1))),0))</f>
        <v>0</v>
      </c>
      <c r="Q2142" s="312">
        <f>IF(OR(J2142="",G2142=""),"",G2142+ROW()/1000000)</f>
      </c>
      <c r="R2142" s="247">
        <f>IF(Q2142="","",SUMIFS(Txn[Signed Units],Txn[Key],J2142,Txn[Transaction Order],"&lt;="&amp;Q2142))</f>
      </c>
    </row>
    <row r="2143" spans="10:18" ht="15" customHeight="1" x14ac:dyDescent="0.15">
      <c r="J2143" s="246">
        <f>IF(OR(B2143="",C2143="",E2143=""),"",B2143&amp;":"&amp;C2143&amp;":"&amp;E2143)</f>
      </c>
      <c r="K2143" s="247">
        <f>IF(A2143="","",A2143*D2143)</f>
      </c>
      <c r="L2143" s="246">
        <f>IF(A2143="","",IF(OR(A2143=1,A2143=0),H2143,0))</f>
      </c>
      <c r="M2143" s="246">
        <f>IF(A2143="","",IF(A2143=-1,H2143,0))</f>
      </c>
      <c r="N2143">
        <f>IF(J2143="","",IF(E2143="SGD",1,IF(E2143="USD",Settings!$B$22,IF(E2143="HKD",Settings!$B$23,1))))</f>
      </c>
      <c r="O2143">
        <f>IF(OR(B2143="",C2143="",E2143=""),0,(IF(A2143=-1,H2143,0)-IF(OR(A2143=1,A2143=0),H2143,0)+IF(A2143=2,H2143,0))*IF(E2143="SGD",1,IF(E2143="USD",Settings!$B$22,IF(E2143="HKD",Settings!$B$23,1))))</f>
        <v>0</v>
      </c>
      <c r="P2143">
        <f>IF(OR(B2143="",C2143="",E2143=""),0,IF(A2143=2,H2143*IF(E2143="SGD",1,IF(E2143="USD",Settings!$B$22,IF(E2143="HKD",Settings!$B$23,1))),0))</f>
        <v>0</v>
      </c>
      <c r="Q2143" s="312">
        <f>IF(OR(J2143="",G2143=""),"",G2143+ROW()/1000000)</f>
      </c>
      <c r="R2143" s="247">
        <f>IF(Q2143="","",SUMIFS(Txn[Signed Units],Txn[Key],J2143,Txn[Transaction Order],"&lt;="&amp;Q2143))</f>
      </c>
    </row>
    <row r="2144" spans="10:18" ht="15" customHeight="1" x14ac:dyDescent="0.15">
      <c r="J2144" s="246">
        <f>IF(OR(B2144="",C2144="",E2144=""),"",B2144&amp;":"&amp;C2144&amp;":"&amp;E2144)</f>
      </c>
      <c r="K2144" s="247">
        <f>IF(A2144="","",A2144*D2144)</f>
      </c>
      <c r="L2144" s="246">
        <f>IF(A2144="","",IF(OR(A2144=1,A2144=0),H2144,0))</f>
      </c>
      <c r="M2144" s="246">
        <f>IF(A2144="","",IF(A2144=-1,H2144,0))</f>
      </c>
      <c r="N2144">
        <f>IF(J2144="","",IF(E2144="SGD",1,IF(E2144="USD",Settings!$B$22,IF(E2144="HKD",Settings!$B$23,1))))</f>
      </c>
      <c r="O2144">
        <f>IF(OR(B2144="",C2144="",E2144=""),0,(IF(A2144=-1,H2144,0)-IF(OR(A2144=1,A2144=0),H2144,0)+IF(A2144=2,H2144,0))*IF(E2144="SGD",1,IF(E2144="USD",Settings!$B$22,IF(E2144="HKD",Settings!$B$23,1))))</f>
        <v>0</v>
      </c>
      <c r="P2144">
        <f>IF(OR(B2144="",C2144="",E2144=""),0,IF(A2144=2,H2144*IF(E2144="SGD",1,IF(E2144="USD",Settings!$B$22,IF(E2144="HKD",Settings!$B$23,1))),0))</f>
        <v>0</v>
      </c>
      <c r="Q2144" s="312">
        <f>IF(OR(J2144="",G2144=""),"",G2144+ROW()/1000000)</f>
      </c>
      <c r="R2144" s="247">
        <f>IF(Q2144="","",SUMIFS(Txn[Signed Units],Txn[Key],J2144,Txn[Transaction Order],"&lt;="&amp;Q2144))</f>
      </c>
    </row>
    <row r="2145" spans="10:18" ht="15" customHeight="1" x14ac:dyDescent="0.15">
      <c r="J2145" s="246">
        <f>IF(OR(B2145="",C2145="",E2145=""),"",B2145&amp;":"&amp;C2145&amp;":"&amp;E2145)</f>
      </c>
      <c r="K2145" s="247">
        <f>IF(A2145="","",A2145*D2145)</f>
      </c>
      <c r="L2145" s="246">
        <f>IF(A2145="","",IF(OR(A2145=1,A2145=0),H2145,0))</f>
      </c>
      <c r="M2145" s="246">
        <f>IF(A2145="","",IF(A2145=-1,H2145,0))</f>
      </c>
      <c r="N2145">
        <f>IF(J2145="","",IF(E2145="SGD",1,IF(E2145="USD",Settings!$B$22,IF(E2145="HKD",Settings!$B$23,1))))</f>
      </c>
      <c r="O2145">
        <f>IF(OR(B2145="",C2145="",E2145=""),0,(IF(A2145=-1,H2145,0)-IF(OR(A2145=1,A2145=0),H2145,0)+IF(A2145=2,H2145,0))*IF(E2145="SGD",1,IF(E2145="USD",Settings!$B$22,IF(E2145="HKD",Settings!$B$23,1))))</f>
        <v>0</v>
      </c>
      <c r="P2145">
        <f>IF(OR(B2145="",C2145="",E2145=""),0,IF(A2145=2,H2145*IF(E2145="SGD",1,IF(E2145="USD",Settings!$B$22,IF(E2145="HKD",Settings!$B$23,1))),0))</f>
        <v>0</v>
      </c>
      <c r="Q2145" s="312">
        <f>IF(OR(J2145="",G2145=""),"",G2145+ROW()/1000000)</f>
      </c>
      <c r="R2145" s="247">
        <f>IF(Q2145="","",SUMIFS(Txn[Signed Units],Txn[Key],J2145,Txn[Transaction Order],"&lt;="&amp;Q2145))</f>
      </c>
    </row>
    <row r="2146" spans="10:18" ht="15" customHeight="1" x14ac:dyDescent="0.15">
      <c r="J2146" s="246">
        <f>IF(OR(B2146="",C2146="",E2146=""),"",B2146&amp;":"&amp;C2146&amp;":"&amp;E2146)</f>
      </c>
      <c r="K2146" s="247">
        <f>IF(A2146="","",A2146*D2146)</f>
      </c>
      <c r="L2146" s="246">
        <f>IF(A2146="","",IF(OR(A2146=1,A2146=0),H2146,0))</f>
      </c>
      <c r="M2146" s="246">
        <f>IF(A2146="","",IF(A2146=-1,H2146,0))</f>
      </c>
      <c r="N2146">
        <f>IF(J2146="","",IF(E2146="SGD",1,IF(E2146="USD",Settings!$B$22,IF(E2146="HKD",Settings!$B$23,1))))</f>
      </c>
      <c r="O2146">
        <f>IF(OR(B2146="",C2146="",E2146=""),0,(IF(A2146=-1,H2146,0)-IF(OR(A2146=1,A2146=0),H2146,0)+IF(A2146=2,H2146,0))*IF(E2146="SGD",1,IF(E2146="USD",Settings!$B$22,IF(E2146="HKD",Settings!$B$23,1))))</f>
        <v>0</v>
      </c>
      <c r="P2146">
        <f>IF(OR(B2146="",C2146="",E2146=""),0,IF(A2146=2,H2146*IF(E2146="SGD",1,IF(E2146="USD",Settings!$B$22,IF(E2146="HKD",Settings!$B$23,1))),0))</f>
        <v>0</v>
      </c>
      <c r="Q2146" s="312">
        <f>IF(OR(J2146="",G2146=""),"",G2146+ROW()/1000000)</f>
      </c>
      <c r="R2146" s="247">
        <f>IF(Q2146="","",SUMIFS(Txn[Signed Units],Txn[Key],J2146,Txn[Transaction Order],"&lt;="&amp;Q2146))</f>
      </c>
    </row>
    <row r="2147" spans="10:18" ht="15" customHeight="1" x14ac:dyDescent="0.15">
      <c r="J2147" s="246">
        <f>IF(OR(B2147="",C2147="",E2147=""),"",B2147&amp;":"&amp;C2147&amp;":"&amp;E2147)</f>
      </c>
      <c r="K2147" s="247">
        <f>IF(A2147="","",A2147*D2147)</f>
      </c>
      <c r="L2147" s="246">
        <f>IF(A2147="","",IF(OR(A2147=1,A2147=0),H2147,0))</f>
      </c>
      <c r="M2147" s="246">
        <f>IF(A2147="","",IF(A2147=-1,H2147,0))</f>
      </c>
      <c r="N2147">
        <f>IF(J2147="","",IF(E2147="SGD",1,IF(E2147="USD",Settings!$B$22,IF(E2147="HKD",Settings!$B$23,1))))</f>
      </c>
      <c r="O2147">
        <f>IF(OR(B2147="",C2147="",E2147=""),0,(IF(A2147=-1,H2147,0)-IF(OR(A2147=1,A2147=0),H2147,0)+IF(A2147=2,H2147,0))*IF(E2147="SGD",1,IF(E2147="USD",Settings!$B$22,IF(E2147="HKD",Settings!$B$23,1))))</f>
        <v>0</v>
      </c>
      <c r="P2147">
        <f>IF(OR(B2147="",C2147="",E2147=""),0,IF(A2147=2,H2147*IF(E2147="SGD",1,IF(E2147="USD",Settings!$B$22,IF(E2147="HKD",Settings!$B$23,1))),0))</f>
        <v>0</v>
      </c>
      <c r="Q2147" s="312">
        <f>IF(OR(J2147="",G2147=""),"",G2147+ROW()/1000000)</f>
      </c>
      <c r="R2147" s="247">
        <f>IF(Q2147="","",SUMIFS(Txn[Signed Units],Txn[Key],J2147,Txn[Transaction Order],"&lt;="&amp;Q2147))</f>
      </c>
    </row>
    <row r="2148" spans="10:18" ht="15" customHeight="1" x14ac:dyDescent="0.15">
      <c r="J2148" s="246">
        <f>IF(OR(B2148="",C2148="",E2148=""),"",B2148&amp;":"&amp;C2148&amp;":"&amp;E2148)</f>
      </c>
      <c r="K2148" s="247">
        <f>IF(A2148="","",A2148*D2148)</f>
      </c>
      <c r="L2148" s="246">
        <f>IF(A2148="","",IF(OR(A2148=1,A2148=0),H2148,0))</f>
      </c>
      <c r="M2148" s="246">
        <f>IF(A2148="","",IF(A2148=-1,H2148,0))</f>
      </c>
      <c r="N2148">
        <f>IF(J2148="","",IF(E2148="SGD",1,IF(E2148="USD",Settings!$B$22,IF(E2148="HKD",Settings!$B$23,1))))</f>
      </c>
      <c r="O2148">
        <f>IF(OR(B2148="",C2148="",E2148=""),0,(IF(A2148=-1,H2148,0)-IF(OR(A2148=1,A2148=0),H2148,0)+IF(A2148=2,H2148,0))*IF(E2148="SGD",1,IF(E2148="USD",Settings!$B$22,IF(E2148="HKD",Settings!$B$23,1))))</f>
        <v>0</v>
      </c>
      <c r="P2148">
        <f>IF(OR(B2148="",C2148="",E2148=""),0,IF(A2148=2,H2148*IF(E2148="SGD",1,IF(E2148="USD",Settings!$B$22,IF(E2148="HKD",Settings!$B$23,1))),0))</f>
        <v>0</v>
      </c>
      <c r="Q2148" s="312">
        <f>IF(OR(J2148="",G2148=""),"",G2148+ROW()/1000000)</f>
      </c>
      <c r="R2148" s="247">
        <f>IF(Q2148="","",SUMIFS(Txn[Signed Units],Txn[Key],J2148,Txn[Transaction Order],"&lt;="&amp;Q2148))</f>
      </c>
    </row>
    <row r="2149" spans="10:18" ht="15" customHeight="1" x14ac:dyDescent="0.15">
      <c r="J2149" s="246">
        <f>IF(OR(B2149="",C2149="",E2149=""),"",B2149&amp;":"&amp;C2149&amp;":"&amp;E2149)</f>
      </c>
      <c r="K2149" s="247">
        <f>IF(A2149="","",A2149*D2149)</f>
      </c>
      <c r="L2149" s="246">
        <f>IF(A2149="","",IF(OR(A2149=1,A2149=0),H2149,0))</f>
      </c>
      <c r="M2149" s="246">
        <f>IF(A2149="","",IF(A2149=-1,H2149,0))</f>
      </c>
      <c r="N2149">
        <f>IF(J2149="","",IF(E2149="SGD",1,IF(E2149="USD",Settings!$B$22,IF(E2149="HKD",Settings!$B$23,1))))</f>
      </c>
      <c r="O2149">
        <f>IF(OR(B2149="",C2149="",E2149=""),0,(IF(A2149=-1,H2149,0)-IF(OR(A2149=1,A2149=0),H2149,0)+IF(A2149=2,H2149,0))*IF(E2149="SGD",1,IF(E2149="USD",Settings!$B$22,IF(E2149="HKD",Settings!$B$23,1))))</f>
        <v>0</v>
      </c>
      <c r="P2149">
        <f>IF(OR(B2149="",C2149="",E2149=""),0,IF(A2149=2,H2149*IF(E2149="SGD",1,IF(E2149="USD",Settings!$B$22,IF(E2149="HKD",Settings!$B$23,1))),0))</f>
        <v>0</v>
      </c>
      <c r="Q2149" s="312">
        <f>IF(OR(J2149="",G2149=""),"",G2149+ROW()/1000000)</f>
      </c>
      <c r="R2149" s="247">
        <f>IF(Q2149="","",SUMIFS(Txn[Signed Units],Txn[Key],J2149,Txn[Transaction Order],"&lt;="&amp;Q2149))</f>
      </c>
    </row>
    <row r="2150" spans="10:18" ht="15" customHeight="1" x14ac:dyDescent="0.15">
      <c r="J2150" s="246">
        <f>IF(OR(B2150="",C2150="",E2150=""),"",B2150&amp;":"&amp;C2150&amp;":"&amp;E2150)</f>
      </c>
      <c r="K2150" s="247">
        <f>IF(A2150="","",A2150*D2150)</f>
      </c>
      <c r="L2150" s="246">
        <f>IF(A2150="","",IF(OR(A2150=1,A2150=0),H2150,0))</f>
      </c>
      <c r="M2150" s="246">
        <f>IF(A2150="","",IF(A2150=-1,H2150,0))</f>
      </c>
      <c r="N2150">
        <f>IF(J2150="","",IF(E2150="SGD",1,IF(E2150="USD",Settings!$B$22,IF(E2150="HKD",Settings!$B$23,1))))</f>
      </c>
      <c r="O2150">
        <f>IF(OR(B2150="",C2150="",E2150=""),0,(IF(A2150=-1,H2150,0)-IF(OR(A2150=1,A2150=0),H2150,0)+IF(A2150=2,H2150,0))*IF(E2150="SGD",1,IF(E2150="USD",Settings!$B$22,IF(E2150="HKD",Settings!$B$23,1))))</f>
        <v>0</v>
      </c>
      <c r="P2150">
        <f>IF(OR(B2150="",C2150="",E2150=""),0,IF(A2150=2,H2150*IF(E2150="SGD",1,IF(E2150="USD",Settings!$B$22,IF(E2150="HKD",Settings!$B$23,1))),0))</f>
        <v>0</v>
      </c>
      <c r="Q2150" s="312">
        <f>IF(OR(J2150="",G2150=""),"",G2150+ROW()/1000000)</f>
      </c>
      <c r="R2150" s="247">
        <f>IF(Q2150="","",SUMIFS(Txn[Signed Units],Txn[Key],J2150,Txn[Transaction Order],"&lt;="&amp;Q2150))</f>
      </c>
    </row>
    <row r="2151" spans="10:18" ht="15" customHeight="1" x14ac:dyDescent="0.15">
      <c r="J2151" s="246">
        <f>IF(OR(B2151="",C2151="",E2151=""),"",B2151&amp;":"&amp;C2151&amp;":"&amp;E2151)</f>
      </c>
      <c r="K2151" s="247">
        <f>IF(A2151="","",A2151*D2151)</f>
      </c>
      <c r="L2151" s="246">
        <f>IF(A2151="","",IF(OR(A2151=1,A2151=0),H2151,0))</f>
      </c>
      <c r="M2151" s="246">
        <f>IF(A2151="","",IF(A2151=-1,H2151,0))</f>
      </c>
      <c r="N2151">
        <f>IF(J2151="","",IF(E2151="SGD",1,IF(E2151="USD",Settings!$B$22,IF(E2151="HKD",Settings!$B$23,1))))</f>
      </c>
      <c r="O2151">
        <f>IF(OR(B2151="",C2151="",E2151=""),0,(IF(A2151=-1,H2151,0)-IF(OR(A2151=1,A2151=0),H2151,0)+IF(A2151=2,H2151,0))*IF(E2151="SGD",1,IF(E2151="USD",Settings!$B$22,IF(E2151="HKD",Settings!$B$23,1))))</f>
        <v>0</v>
      </c>
      <c r="P2151">
        <f>IF(OR(B2151="",C2151="",E2151=""),0,IF(A2151=2,H2151*IF(E2151="SGD",1,IF(E2151="USD",Settings!$B$22,IF(E2151="HKD",Settings!$B$23,1))),0))</f>
        <v>0</v>
      </c>
      <c r="Q2151" s="312">
        <f>IF(OR(J2151="",G2151=""),"",G2151+ROW()/1000000)</f>
      </c>
      <c r="R2151" s="247">
        <f>IF(Q2151="","",SUMIFS(Txn[Signed Units],Txn[Key],J2151,Txn[Transaction Order],"&lt;="&amp;Q2151))</f>
      </c>
    </row>
    <row r="2152" spans="10:18" ht="15" customHeight="1" x14ac:dyDescent="0.15">
      <c r="J2152" s="246">
        <f>IF(OR(B2152="",C2152="",E2152=""),"",B2152&amp;":"&amp;C2152&amp;":"&amp;E2152)</f>
      </c>
      <c r="K2152" s="247">
        <f>IF(A2152="","",A2152*D2152)</f>
      </c>
      <c r="L2152" s="246">
        <f>IF(A2152="","",IF(OR(A2152=1,A2152=0),H2152,0))</f>
      </c>
      <c r="M2152" s="246">
        <f>IF(A2152="","",IF(A2152=-1,H2152,0))</f>
      </c>
      <c r="N2152">
        <f>IF(J2152="","",IF(E2152="SGD",1,IF(E2152="USD",Settings!$B$22,IF(E2152="HKD",Settings!$B$23,1))))</f>
      </c>
      <c r="O2152">
        <f>IF(OR(B2152="",C2152="",E2152=""),0,(IF(A2152=-1,H2152,0)-IF(OR(A2152=1,A2152=0),H2152,0)+IF(A2152=2,H2152,0))*IF(E2152="SGD",1,IF(E2152="USD",Settings!$B$22,IF(E2152="HKD",Settings!$B$23,1))))</f>
        <v>0</v>
      </c>
      <c r="P2152">
        <f>IF(OR(B2152="",C2152="",E2152=""),0,IF(A2152=2,H2152*IF(E2152="SGD",1,IF(E2152="USD",Settings!$B$22,IF(E2152="HKD",Settings!$B$23,1))),0))</f>
        <v>0</v>
      </c>
      <c r="Q2152" s="312">
        <f>IF(OR(J2152="",G2152=""),"",G2152+ROW()/1000000)</f>
      </c>
      <c r="R2152" s="247">
        <f>IF(Q2152="","",SUMIFS(Txn[Signed Units],Txn[Key],J2152,Txn[Transaction Order],"&lt;="&amp;Q2152))</f>
      </c>
    </row>
    <row r="2153" spans="10:18" ht="15" customHeight="1" x14ac:dyDescent="0.15">
      <c r="J2153" s="246">
        <f>IF(OR(B2153="",C2153="",E2153=""),"",B2153&amp;":"&amp;C2153&amp;":"&amp;E2153)</f>
      </c>
      <c r="K2153" s="247">
        <f>IF(A2153="","",A2153*D2153)</f>
      </c>
      <c r="L2153" s="246">
        <f>IF(A2153="","",IF(OR(A2153=1,A2153=0),H2153,0))</f>
      </c>
      <c r="M2153" s="246">
        <f>IF(A2153="","",IF(A2153=-1,H2153,0))</f>
      </c>
      <c r="N2153">
        <f>IF(J2153="","",IF(E2153="SGD",1,IF(E2153="USD",Settings!$B$22,IF(E2153="HKD",Settings!$B$23,1))))</f>
      </c>
      <c r="O2153">
        <f>IF(OR(B2153="",C2153="",E2153=""),0,(IF(A2153=-1,H2153,0)-IF(OR(A2153=1,A2153=0),H2153,0)+IF(A2153=2,H2153,0))*IF(E2153="SGD",1,IF(E2153="USD",Settings!$B$22,IF(E2153="HKD",Settings!$B$23,1))))</f>
        <v>0</v>
      </c>
      <c r="P2153">
        <f>IF(OR(B2153="",C2153="",E2153=""),0,IF(A2153=2,H2153*IF(E2153="SGD",1,IF(E2153="USD",Settings!$B$22,IF(E2153="HKD",Settings!$B$23,1))),0))</f>
        <v>0</v>
      </c>
      <c r="Q2153" s="312">
        <f>IF(OR(J2153="",G2153=""),"",G2153+ROW()/1000000)</f>
      </c>
      <c r="R2153" s="247">
        <f>IF(Q2153="","",SUMIFS(Txn[Signed Units],Txn[Key],J2153,Txn[Transaction Order],"&lt;="&amp;Q2153))</f>
      </c>
    </row>
    <row r="2154" spans="10:18" ht="15" customHeight="1" x14ac:dyDescent="0.15">
      <c r="J2154" s="246">
        <f>IF(OR(B2154="",C2154="",E2154=""),"",B2154&amp;":"&amp;C2154&amp;":"&amp;E2154)</f>
      </c>
      <c r="K2154" s="247">
        <f>IF(A2154="","",A2154*D2154)</f>
      </c>
      <c r="L2154" s="246">
        <f>IF(A2154="","",IF(OR(A2154=1,A2154=0),H2154,0))</f>
      </c>
      <c r="M2154" s="246">
        <f>IF(A2154="","",IF(A2154=-1,H2154,0))</f>
      </c>
      <c r="N2154">
        <f>IF(J2154="","",IF(E2154="SGD",1,IF(E2154="USD",Settings!$B$22,IF(E2154="HKD",Settings!$B$23,1))))</f>
      </c>
      <c r="O2154">
        <f>IF(OR(B2154="",C2154="",E2154=""),0,(IF(A2154=-1,H2154,0)-IF(OR(A2154=1,A2154=0),H2154,0)+IF(A2154=2,H2154,0))*IF(E2154="SGD",1,IF(E2154="USD",Settings!$B$22,IF(E2154="HKD",Settings!$B$23,1))))</f>
        <v>0</v>
      </c>
      <c r="P2154">
        <f>IF(OR(B2154="",C2154="",E2154=""),0,IF(A2154=2,H2154*IF(E2154="SGD",1,IF(E2154="USD",Settings!$B$22,IF(E2154="HKD",Settings!$B$23,1))),0))</f>
        <v>0</v>
      </c>
      <c r="Q2154" s="312">
        <f>IF(OR(J2154="",G2154=""),"",G2154+ROW()/1000000)</f>
      </c>
      <c r="R2154" s="247">
        <f>IF(Q2154="","",SUMIFS(Txn[Signed Units],Txn[Key],J2154,Txn[Transaction Order],"&lt;="&amp;Q2154))</f>
      </c>
    </row>
    <row r="2155" spans="10:18" ht="15" customHeight="1" x14ac:dyDescent="0.15">
      <c r="J2155" s="246">
        <f>IF(OR(B2155="",C2155="",E2155=""),"",B2155&amp;":"&amp;C2155&amp;":"&amp;E2155)</f>
      </c>
      <c r="K2155" s="247">
        <f>IF(A2155="","",A2155*D2155)</f>
      </c>
      <c r="L2155" s="246">
        <f>IF(A2155="","",IF(OR(A2155=1,A2155=0),H2155,0))</f>
      </c>
      <c r="M2155" s="246">
        <f>IF(A2155="","",IF(A2155=-1,H2155,0))</f>
      </c>
      <c r="N2155">
        <f>IF(J2155="","",IF(E2155="SGD",1,IF(E2155="USD",Settings!$B$22,IF(E2155="HKD",Settings!$B$23,1))))</f>
      </c>
      <c r="O2155">
        <f>IF(OR(B2155="",C2155="",E2155=""),0,(IF(A2155=-1,H2155,0)-IF(OR(A2155=1,A2155=0),H2155,0)+IF(A2155=2,H2155,0))*IF(E2155="SGD",1,IF(E2155="USD",Settings!$B$22,IF(E2155="HKD",Settings!$B$23,1))))</f>
        <v>0</v>
      </c>
      <c r="P2155">
        <f>IF(OR(B2155="",C2155="",E2155=""),0,IF(A2155=2,H2155*IF(E2155="SGD",1,IF(E2155="USD",Settings!$B$22,IF(E2155="HKD",Settings!$B$23,1))),0))</f>
        <v>0</v>
      </c>
      <c r="Q2155" s="312">
        <f>IF(OR(J2155="",G2155=""),"",G2155+ROW()/1000000)</f>
      </c>
      <c r="R2155" s="247">
        <f>IF(Q2155="","",SUMIFS(Txn[Signed Units],Txn[Key],J2155,Txn[Transaction Order],"&lt;="&amp;Q2155))</f>
      </c>
    </row>
    <row r="2156" spans="10:18" ht="15" customHeight="1" x14ac:dyDescent="0.15">
      <c r="J2156" s="246">
        <f>IF(OR(B2156="",C2156="",E2156=""),"",B2156&amp;":"&amp;C2156&amp;":"&amp;E2156)</f>
      </c>
      <c r="K2156" s="247">
        <f>IF(A2156="","",A2156*D2156)</f>
      </c>
      <c r="L2156" s="246">
        <f>IF(A2156="","",IF(OR(A2156=1,A2156=0),H2156,0))</f>
      </c>
      <c r="M2156" s="246">
        <f>IF(A2156="","",IF(A2156=-1,H2156,0))</f>
      </c>
      <c r="N2156">
        <f>IF(J2156="","",IF(E2156="SGD",1,IF(E2156="USD",Settings!$B$22,IF(E2156="HKD",Settings!$B$23,1))))</f>
      </c>
      <c r="O2156">
        <f>IF(OR(B2156="",C2156="",E2156=""),0,(IF(A2156=-1,H2156,0)-IF(OR(A2156=1,A2156=0),H2156,0)+IF(A2156=2,H2156,0))*IF(E2156="SGD",1,IF(E2156="USD",Settings!$B$22,IF(E2156="HKD",Settings!$B$23,1))))</f>
        <v>0</v>
      </c>
      <c r="P2156">
        <f>IF(OR(B2156="",C2156="",E2156=""),0,IF(A2156=2,H2156*IF(E2156="SGD",1,IF(E2156="USD",Settings!$B$22,IF(E2156="HKD",Settings!$B$23,1))),0))</f>
        <v>0</v>
      </c>
      <c r="Q2156" s="312">
        <f>IF(OR(J2156="",G2156=""),"",G2156+ROW()/1000000)</f>
      </c>
      <c r="R2156" s="247">
        <f>IF(Q2156="","",SUMIFS(Txn[Signed Units],Txn[Key],J2156,Txn[Transaction Order],"&lt;="&amp;Q2156))</f>
      </c>
    </row>
    <row r="2157" spans="10:18" ht="15" customHeight="1" x14ac:dyDescent="0.15">
      <c r="J2157" s="246">
        <f>IF(OR(B2157="",C2157="",E2157=""),"",B2157&amp;":"&amp;C2157&amp;":"&amp;E2157)</f>
      </c>
      <c r="K2157" s="247">
        <f>IF(A2157="","",A2157*D2157)</f>
      </c>
      <c r="L2157" s="246">
        <f>IF(A2157="","",IF(OR(A2157=1,A2157=0),H2157,0))</f>
      </c>
      <c r="M2157" s="246">
        <f>IF(A2157="","",IF(A2157=-1,H2157,0))</f>
      </c>
      <c r="N2157">
        <f>IF(J2157="","",IF(E2157="SGD",1,IF(E2157="USD",Settings!$B$22,IF(E2157="HKD",Settings!$B$23,1))))</f>
      </c>
      <c r="O2157">
        <f>IF(OR(B2157="",C2157="",E2157=""),0,(IF(A2157=-1,H2157,0)-IF(OR(A2157=1,A2157=0),H2157,0)+IF(A2157=2,H2157,0))*IF(E2157="SGD",1,IF(E2157="USD",Settings!$B$22,IF(E2157="HKD",Settings!$B$23,1))))</f>
        <v>0</v>
      </c>
      <c r="P2157">
        <f>IF(OR(B2157="",C2157="",E2157=""),0,IF(A2157=2,H2157*IF(E2157="SGD",1,IF(E2157="USD",Settings!$B$22,IF(E2157="HKD",Settings!$B$23,1))),0))</f>
        <v>0</v>
      </c>
      <c r="Q2157" s="312">
        <f>IF(OR(J2157="",G2157=""),"",G2157+ROW()/1000000)</f>
      </c>
      <c r="R2157" s="247">
        <f>IF(Q2157="","",SUMIFS(Txn[Signed Units],Txn[Key],J2157,Txn[Transaction Order],"&lt;="&amp;Q2157))</f>
      </c>
    </row>
    <row r="2158" spans="10:18" ht="15" customHeight="1" x14ac:dyDescent="0.15">
      <c r="J2158" s="246">
        <f>IF(OR(B2158="",C2158="",E2158=""),"",B2158&amp;":"&amp;C2158&amp;":"&amp;E2158)</f>
      </c>
      <c r="K2158" s="247">
        <f>IF(A2158="","",A2158*D2158)</f>
      </c>
      <c r="L2158" s="246">
        <f>IF(A2158="","",IF(OR(A2158=1,A2158=0),H2158,0))</f>
      </c>
      <c r="M2158" s="246">
        <f>IF(A2158="","",IF(A2158=-1,H2158,0))</f>
      </c>
      <c r="N2158">
        <f>IF(J2158="","",IF(E2158="SGD",1,IF(E2158="USD",Settings!$B$22,IF(E2158="HKD",Settings!$B$23,1))))</f>
      </c>
      <c r="O2158">
        <f>IF(OR(B2158="",C2158="",E2158=""),0,(IF(A2158=-1,H2158,0)-IF(OR(A2158=1,A2158=0),H2158,0)+IF(A2158=2,H2158,0))*IF(E2158="SGD",1,IF(E2158="USD",Settings!$B$22,IF(E2158="HKD",Settings!$B$23,1))))</f>
        <v>0</v>
      </c>
      <c r="P2158">
        <f>IF(OR(B2158="",C2158="",E2158=""),0,IF(A2158=2,H2158*IF(E2158="SGD",1,IF(E2158="USD",Settings!$B$22,IF(E2158="HKD",Settings!$B$23,1))),0))</f>
        <v>0</v>
      </c>
      <c r="Q2158" s="312">
        <f>IF(OR(J2158="",G2158=""),"",G2158+ROW()/1000000)</f>
      </c>
      <c r="R2158" s="247">
        <f>IF(Q2158="","",SUMIFS(Txn[Signed Units],Txn[Key],J2158,Txn[Transaction Order],"&lt;="&amp;Q2158))</f>
      </c>
    </row>
    <row r="2159" spans="10:18" ht="15" customHeight="1" x14ac:dyDescent="0.15">
      <c r="J2159" s="246">
        <f>IF(OR(B2159="",C2159="",E2159=""),"",B2159&amp;":"&amp;C2159&amp;":"&amp;E2159)</f>
      </c>
      <c r="K2159" s="247">
        <f>IF(A2159="","",A2159*D2159)</f>
      </c>
      <c r="L2159" s="246">
        <f>IF(A2159="","",IF(OR(A2159=1,A2159=0),H2159,0))</f>
      </c>
      <c r="M2159" s="246">
        <f>IF(A2159="","",IF(A2159=-1,H2159,0))</f>
      </c>
      <c r="N2159">
        <f>IF(J2159="","",IF(E2159="SGD",1,IF(E2159="USD",Settings!$B$22,IF(E2159="HKD",Settings!$B$23,1))))</f>
      </c>
      <c r="O2159">
        <f>IF(OR(B2159="",C2159="",E2159=""),0,(IF(A2159=-1,H2159,0)-IF(OR(A2159=1,A2159=0),H2159,0)+IF(A2159=2,H2159,0))*IF(E2159="SGD",1,IF(E2159="USD",Settings!$B$22,IF(E2159="HKD",Settings!$B$23,1))))</f>
        <v>0</v>
      </c>
      <c r="P2159">
        <f>IF(OR(B2159="",C2159="",E2159=""),0,IF(A2159=2,H2159*IF(E2159="SGD",1,IF(E2159="USD",Settings!$B$22,IF(E2159="HKD",Settings!$B$23,1))),0))</f>
        <v>0</v>
      </c>
      <c r="Q2159" s="312">
        <f>IF(OR(J2159="",G2159=""),"",G2159+ROW()/1000000)</f>
      </c>
      <c r="R2159" s="247">
        <f>IF(Q2159="","",SUMIFS(Txn[Signed Units],Txn[Key],J2159,Txn[Transaction Order],"&lt;="&amp;Q2159))</f>
      </c>
    </row>
    <row r="2160" spans="10:18" ht="15" customHeight="1" x14ac:dyDescent="0.15">
      <c r="J2160" s="246">
        <f>IF(OR(B2160="",C2160="",E2160=""),"",B2160&amp;":"&amp;C2160&amp;":"&amp;E2160)</f>
      </c>
      <c r="K2160" s="247">
        <f>IF(A2160="","",A2160*D2160)</f>
      </c>
      <c r="L2160" s="246">
        <f>IF(A2160="","",IF(OR(A2160=1,A2160=0),H2160,0))</f>
      </c>
      <c r="M2160" s="246">
        <f>IF(A2160="","",IF(A2160=-1,H2160,0))</f>
      </c>
      <c r="N2160">
        <f>IF(J2160="","",IF(E2160="SGD",1,IF(E2160="USD",Settings!$B$22,IF(E2160="HKD",Settings!$B$23,1))))</f>
      </c>
      <c r="O2160">
        <f>IF(OR(B2160="",C2160="",E2160=""),0,(IF(A2160=-1,H2160,0)-IF(OR(A2160=1,A2160=0),H2160,0)+IF(A2160=2,H2160,0))*IF(E2160="SGD",1,IF(E2160="USD",Settings!$B$22,IF(E2160="HKD",Settings!$B$23,1))))</f>
        <v>0</v>
      </c>
      <c r="P2160">
        <f>IF(OR(B2160="",C2160="",E2160=""),0,IF(A2160=2,H2160*IF(E2160="SGD",1,IF(E2160="USD",Settings!$B$22,IF(E2160="HKD",Settings!$B$23,1))),0))</f>
        <v>0</v>
      </c>
      <c r="Q2160" s="312">
        <f>IF(OR(J2160="",G2160=""),"",G2160+ROW()/1000000)</f>
      </c>
      <c r="R2160" s="247">
        <f>IF(Q2160="","",SUMIFS(Txn[Signed Units],Txn[Key],J2160,Txn[Transaction Order],"&lt;="&amp;Q2160))</f>
      </c>
    </row>
    <row r="2161" spans="10:18" ht="15" customHeight="1" x14ac:dyDescent="0.15">
      <c r="J2161" s="246">
        <f>IF(OR(B2161="",C2161="",E2161=""),"",B2161&amp;":"&amp;C2161&amp;":"&amp;E2161)</f>
      </c>
      <c r="K2161" s="247">
        <f>IF(A2161="","",A2161*D2161)</f>
      </c>
      <c r="L2161" s="246">
        <f>IF(A2161="","",IF(OR(A2161=1,A2161=0),H2161,0))</f>
      </c>
      <c r="M2161" s="246">
        <f>IF(A2161="","",IF(A2161=-1,H2161,0))</f>
      </c>
      <c r="N2161">
        <f>IF(J2161="","",IF(E2161="SGD",1,IF(E2161="USD",Settings!$B$22,IF(E2161="HKD",Settings!$B$23,1))))</f>
      </c>
      <c r="O2161">
        <f>IF(OR(B2161="",C2161="",E2161=""),0,(IF(A2161=-1,H2161,0)-IF(OR(A2161=1,A2161=0),H2161,0)+IF(A2161=2,H2161,0))*IF(E2161="SGD",1,IF(E2161="USD",Settings!$B$22,IF(E2161="HKD",Settings!$B$23,1))))</f>
        <v>0</v>
      </c>
      <c r="P2161">
        <f>IF(OR(B2161="",C2161="",E2161=""),0,IF(A2161=2,H2161*IF(E2161="SGD",1,IF(E2161="USD",Settings!$B$22,IF(E2161="HKD",Settings!$B$23,1))),0))</f>
        <v>0</v>
      </c>
      <c r="Q2161" s="312">
        <f>IF(OR(J2161="",G2161=""),"",G2161+ROW()/1000000)</f>
      </c>
      <c r="R2161" s="247">
        <f>IF(Q2161="","",SUMIFS(Txn[Signed Units],Txn[Key],J2161,Txn[Transaction Order],"&lt;="&amp;Q2161))</f>
      </c>
    </row>
    <row r="2162" spans="10:18" ht="15" customHeight="1" x14ac:dyDescent="0.15">
      <c r="J2162" s="246">
        <f>IF(OR(B2162="",C2162="",E2162=""),"",B2162&amp;":"&amp;C2162&amp;":"&amp;E2162)</f>
      </c>
      <c r="K2162" s="247">
        <f>IF(A2162="","",A2162*D2162)</f>
      </c>
      <c r="L2162" s="246">
        <f>IF(A2162="","",IF(OR(A2162=1,A2162=0),H2162,0))</f>
      </c>
      <c r="M2162" s="246">
        <f>IF(A2162="","",IF(A2162=-1,H2162,0))</f>
      </c>
      <c r="N2162">
        <f>IF(J2162="","",IF(E2162="SGD",1,IF(E2162="USD",Settings!$B$22,IF(E2162="HKD",Settings!$B$23,1))))</f>
      </c>
      <c r="O2162">
        <f>IF(OR(B2162="",C2162="",E2162=""),0,(IF(A2162=-1,H2162,0)-IF(OR(A2162=1,A2162=0),H2162,0)+IF(A2162=2,H2162,0))*IF(E2162="SGD",1,IF(E2162="USD",Settings!$B$22,IF(E2162="HKD",Settings!$B$23,1))))</f>
        <v>0</v>
      </c>
      <c r="P2162">
        <f>IF(OR(B2162="",C2162="",E2162=""),0,IF(A2162=2,H2162*IF(E2162="SGD",1,IF(E2162="USD",Settings!$B$22,IF(E2162="HKD",Settings!$B$23,1))),0))</f>
        <v>0</v>
      </c>
      <c r="Q2162" s="312">
        <f>IF(OR(J2162="",G2162=""),"",G2162+ROW()/1000000)</f>
      </c>
      <c r="R2162" s="247">
        <f>IF(Q2162="","",SUMIFS(Txn[Signed Units],Txn[Key],J2162,Txn[Transaction Order],"&lt;="&amp;Q2162))</f>
      </c>
    </row>
    <row r="2163" spans="10:18" ht="15" customHeight="1" x14ac:dyDescent="0.15">
      <c r="J2163" s="246">
        <f>IF(OR(B2163="",C2163="",E2163=""),"",B2163&amp;":"&amp;C2163&amp;":"&amp;E2163)</f>
      </c>
      <c r="K2163" s="247">
        <f>IF(A2163="","",A2163*D2163)</f>
      </c>
      <c r="L2163" s="246">
        <f>IF(A2163="","",IF(OR(A2163=1,A2163=0),H2163,0))</f>
      </c>
      <c r="M2163" s="246">
        <f>IF(A2163="","",IF(A2163=-1,H2163,0))</f>
      </c>
      <c r="N2163">
        <f>IF(J2163="","",IF(E2163="SGD",1,IF(E2163="USD",Settings!$B$22,IF(E2163="HKD",Settings!$B$23,1))))</f>
      </c>
      <c r="O2163">
        <f>IF(OR(B2163="",C2163="",E2163=""),0,(IF(A2163=-1,H2163,0)-IF(OR(A2163=1,A2163=0),H2163,0)+IF(A2163=2,H2163,0))*IF(E2163="SGD",1,IF(E2163="USD",Settings!$B$22,IF(E2163="HKD",Settings!$B$23,1))))</f>
        <v>0</v>
      </c>
      <c r="P2163">
        <f>IF(OR(B2163="",C2163="",E2163=""),0,IF(A2163=2,H2163*IF(E2163="SGD",1,IF(E2163="USD",Settings!$B$22,IF(E2163="HKD",Settings!$B$23,1))),0))</f>
        <v>0</v>
      </c>
      <c r="Q2163" s="312">
        <f>IF(OR(J2163="",G2163=""),"",G2163+ROW()/1000000)</f>
      </c>
      <c r="R2163" s="247">
        <f>IF(Q2163="","",SUMIFS(Txn[Signed Units],Txn[Key],J2163,Txn[Transaction Order],"&lt;="&amp;Q2163))</f>
      </c>
    </row>
    <row r="2164" spans="10:18" ht="15" customHeight="1" x14ac:dyDescent="0.15">
      <c r="J2164" s="246">
        <f>IF(OR(B2164="",C2164="",E2164=""),"",B2164&amp;":"&amp;C2164&amp;":"&amp;E2164)</f>
      </c>
      <c r="K2164" s="247">
        <f>IF(A2164="","",A2164*D2164)</f>
      </c>
      <c r="L2164" s="246">
        <f>IF(A2164="","",IF(OR(A2164=1,A2164=0),H2164,0))</f>
      </c>
      <c r="M2164" s="246">
        <f>IF(A2164="","",IF(A2164=-1,H2164,0))</f>
      </c>
      <c r="N2164">
        <f>IF(J2164="","",IF(E2164="SGD",1,IF(E2164="USD",Settings!$B$22,IF(E2164="HKD",Settings!$B$23,1))))</f>
      </c>
      <c r="O2164">
        <f>IF(OR(B2164="",C2164="",E2164=""),0,(IF(A2164=-1,H2164,0)-IF(OR(A2164=1,A2164=0),H2164,0)+IF(A2164=2,H2164,0))*IF(E2164="SGD",1,IF(E2164="USD",Settings!$B$22,IF(E2164="HKD",Settings!$B$23,1))))</f>
        <v>0</v>
      </c>
      <c r="P2164">
        <f>IF(OR(B2164="",C2164="",E2164=""),0,IF(A2164=2,H2164*IF(E2164="SGD",1,IF(E2164="USD",Settings!$B$22,IF(E2164="HKD",Settings!$B$23,1))),0))</f>
        <v>0</v>
      </c>
      <c r="Q2164" s="312">
        <f>IF(OR(J2164="",G2164=""),"",G2164+ROW()/1000000)</f>
      </c>
      <c r="R2164" s="247">
        <f>IF(Q2164="","",SUMIFS(Txn[Signed Units],Txn[Key],J2164,Txn[Transaction Order],"&lt;="&amp;Q2164))</f>
      </c>
    </row>
    <row r="2165" spans="10:18" ht="15" customHeight="1" x14ac:dyDescent="0.15">
      <c r="J2165" s="246">
        <f>IF(OR(B2165="",C2165="",E2165=""),"",B2165&amp;":"&amp;C2165&amp;":"&amp;E2165)</f>
      </c>
      <c r="K2165" s="247">
        <f>IF(A2165="","",A2165*D2165)</f>
      </c>
      <c r="L2165" s="246">
        <f>IF(A2165="","",IF(OR(A2165=1,A2165=0),H2165,0))</f>
      </c>
      <c r="M2165" s="246">
        <f>IF(A2165="","",IF(A2165=-1,H2165,0))</f>
      </c>
      <c r="N2165">
        <f>IF(J2165="","",IF(E2165="SGD",1,IF(E2165="USD",Settings!$B$22,IF(E2165="HKD",Settings!$B$23,1))))</f>
      </c>
      <c r="O2165">
        <f>IF(OR(B2165="",C2165="",E2165=""),0,(IF(A2165=-1,H2165,0)-IF(OR(A2165=1,A2165=0),H2165,0)+IF(A2165=2,H2165,0))*IF(E2165="SGD",1,IF(E2165="USD",Settings!$B$22,IF(E2165="HKD",Settings!$B$23,1))))</f>
        <v>0</v>
      </c>
      <c r="P2165">
        <f>IF(OR(B2165="",C2165="",E2165=""),0,IF(A2165=2,H2165*IF(E2165="SGD",1,IF(E2165="USD",Settings!$B$22,IF(E2165="HKD",Settings!$B$23,1))),0))</f>
        <v>0</v>
      </c>
      <c r="Q2165" s="312">
        <f>IF(OR(J2165="",G2165=""),"",G2165+ROW()/1000000)</f>
      </c>
      <c r="R2165" s="247">
        <f>IF(Q2165="","",SUMIFS(Txn[Signed Units],Txn[Key],J2165,Txn[Transaction Order],"&lt;="&amp;Q2165))</f>
      </c>
    </row>
    <row r="2166" spans="10:18" ht="15" customHeight="1" x14ac:dyDescent="0.15">
      <c r="J2166" s="246">
        <f>IF(OR(B2166="",C2166="",E2166=""),"",B2166&amp;":"&amp;C2166&amp;":"&amp;E2166)</f>
      </c>
      <c r="K2166" s="247">
        <f>IF(A2166="","",A2166*D2166)</f>
      </c>
      <c r="L2166" s="246">
        <f>IF(A2166="","",IF(OR(A2166=1,A2166=0),H2166,0))</f>
      </c>
      <c r="M2166" s="246">
        <f>IF(A2166="","",IF(A2166=-1,H2166,0))</f>
      </c>
      <c r="N2166">
        <f>IF(J2166="","",IF(E2166="SGD",1,IF(E2166="USD",Settings!$B$22,IF(E2166="HKD",Settings!$B$23,1))))</f>
      </c>
      <c r="O2166">
        <f>IF(OR(B2166="",C2166="",E2166=""),0,(IF(A2166=-1,H2166,0)-IF(OR(A2166=1,A2166=0),H2166,0)+IF(A2166=2,H2166,0))*IF(E2166="SGD",1,IF(E2166="USD",Settings!$B$22,IF(E2166="HKD",Settings!$B$23,1))))</f>
        <v>0</v>
      </c>
      <c r="P2166">
        <f>IF(OR(B2166="",C2166="",E2166=""),0,IF(A2166=2,H2166*IF(E2166="SGD",1,IF(E2166="USD",Settings!$B$22,IF(E2166="HKD",Settings!$B$23,1))),0))</f>
        <v>0</v>
      </c>
      <c r="Q2166" s="312">
        <f>IF(OR(J2166="",G2166=""),"",G2166+ROW()/1000000)</f>
      </c>
      <c r="R2166" s="247">
        <f>IF(Q2166="","",SUMIFS(Txn[Signed Units],Txn[Key],J2166,Txn[Transaction Order],"&lt;="&amp;Q2166))</f>
      </c>
    </row>
    <row r="2167" spans="10:18" ht="15" customHeight="1" x14ac:dyDescent="0.15">
      <c r="J2167" s="246">
        <f>IF(OR(B2167="",C2167="",E2167=""),"",B2167&amp;":"&amp;C2167&amp;":"&amp;E2167)</f>
      </c>
      <c r="K2167" s="247">
        <f>IF(A2167="","",A2167*D2167)</f>
      </c>
      <c r="L2167" s="246">
        <f>IF(A2167="","",IF(OR(A2167=1,A2167=0),H2167,0))</f>
      </c>
      <c r="M2167" s="246">
        <f>IF(A2167="","",IF(A2167=-1,H2167,0))</f>
      </c>
      <c r="N2167">
        <f>IF(J2167="","",IF(E2167="SGD",1,IF(E2167="USD",Settings!$B$22,IF(E2167="HKD",Settings!$B$23,1))))</f>
      </c>
      <c r="O2167">
        <f>IF(OR(B2167="",C2167="",E2167=""),0,(IF(A2167=-1,H2167,0)-IF(OR(A2167=1,A2167=0),H2167,0)+IF(A2167=2,H2167,0))*IF(E2167="SGD",1,IF(E2167="USD",Settings!$B$22,IF(E2167="HKD",Settings!$B$23,1))))</f>
        <v>0</v>
      </c>
      <c r="P2167">
        <f>IF(OR(B2167="",C2167="",E2167=""),0,IF(A2167=2,H2167*IF(E2167="SGD",1,IF(E2167="USD",Settings!$B$22,IF(E2167="HKD",Settings!$B$23,1))),0))</f>
        <v>0</v>
      </c>
      <c r="Q2167" s="312">
        <f>IF(OR(J2167="",G2167=""),"",G2167+ROW()/1000000)</f>
      </c>
      <c r="R2167" s="247">
        <f>IF(Q2167="","",SUMIFS(Txn[Signed Units],Txn[Key],J2167,Txn[Transaction Order],"&lt;="&amp;Q2167))</f>
      </c>
    </row>
    <row r="2168" spans="10:18" ht="15" customHeight="1" x14ac:dyDescent="0.15">
      <c r="J2168" s="246">
        <f>IF(OR(B2168="",C2168="",E2168=""),"",B2168&amp;":"&amp;C2168&amp;":"&amp;E2168)</f>
      </c>
      <c r="K2168" s="247">
        <f>IF(A2168="","",A2168*D2168)</f>
      </c>
      <c r="L2168" s="246">
        <f>IF(A2168="","",IF(OR(A2168=1,A2168=0),H2168,0))</f>
      </c>
      <c r="M2168" s="246">
        <f>IF(A2168="","",IF(A2168=-1,H2168,0))</f>
      </c>
      <c r="N2168">
        <f>IF(J2168="","",IF(E2168="SGD",1,IF(E2168="USD",Settings!$B$22,IF(E2168="HKD",Settings!$B$23,1))))</f>
      </c>
      <c r="O2168">
        <f>IF(OR(B2168="",C2168="",E2168=""),0,(IF(A2168=-1,H2168,0)-IF(OR(A2168=1,A2168=0),H2168,0)+IF(A2168=2,H2168,0))*IF(E2168="SGD",1,IF(E2168="USD",Settings!$B$22,IF(E2168="HKD",Settings!$B$23,1))))</f>
        <v>0</v>
      </c>
      <c r="P2168">
        <f>IF(OR(B2168="",C2168="",E2168=""),0,IF(A2168=2,H2168*IF(E2168="SGD",1,IF(E2168="USD",Settings!$B$22,IF(E2168="HKD",Settings!$B$23,1))),0))</f>
        <v>0</v>
      </c>
      <c r="Q2168" s="312">
        <f>IF(OR(J2168="",G2168=""),"",G2168+ROW()/1000000)</f>
      </c>
      <c r="R2168" s="247">
        <f>IF(Q2168="","",SUMIFS(Txn[Signed Units],Txn[Key],J2168,Txn[Transaction Order],"&lt;="&amp;Q2168))</f>
      </c>
    </row>
    <row r="2169" spans="10:18" ht="15" customHeight="1" x14ac:dyDescent="0.15">
      <c r="J2169" s="246">
        <f>IF(OR(B2169="",C2169="",E2169=""),"",B2169&amp;":"&amp;C2169&amp;":"&amp;E2169)</f>
      </c>
      <c r="K2169" s="247">
        <f>IF(A2169="","",A2169*D2169)</f>
      </c>
      <c r="L2169" s="246">
        <f>IF(A2169="","",IF(OR(A2169=1,A2169=0),H2169,0))</f>
      </c>
      <c r="M2169" s="246">
        <f>IF(A2169="","",IF(A2169=-1,H2169,0))</f>
      </c>
      <c r="N2169">
        <f>IF(J2169="","",IF(E2169="SGD",1,IF(E2169="USD",Settings!$B$22,IF(E2169="HKD",Settings!$B$23,1))))</f>
      </c>
      <c r="O2169">
        <f>IF(OR(B2169="",C2169="",E2169=""),0,(IF(A2169=-1,H2169,0)-IF(OR(A2169=1,A2169=0),H2169,0)+IF(A2169=2,H2169,0))*IF(E2169="SGD",1,IF(E2169="USD",Settings!$B$22,IF(E2169="HKD",Settings!$B$23,1))))</f>
        <v>0</v>
      </c>
      <c r="P2169">
        <f>IF(OR(B2169="",C2169="",E2169=""),0,IF(A2169=2,H2169*IF(E2169="SGD",1,IF(E2169="USD",Settings!$B$22,IF(E2169="HKD",Settings!$B$23,1))),0))</f>
        <v>0</v>
      </c>
      <c r="Q2169" s="312">
        <f>IF(OR(J2169="",G2169=""),"",G2169+ROW()/1000000)</f>
      </c>
      <c r="R2169" s="247">
        <f>IF(Q2169="","",SUMIFS(Txn[Signed Units],Txn[Key],J2169,Txn[Transaction Order],"&lt;="&amp;Q2169))</f>
      </c>
    </row>
    <row r="2170" spans="10:18" ht="15" customHeight="1" x14ac:dyDescent="0.15">
      <c r="J2170" s="246">
        <f>IF(OR(B2170="",C2170="",E2170=""),"",B2170&amp;":"&amp;C2170&amp;":"&amp;E2170)</f>
      </c>
      <c r="K2170" s="247">
        <f>IF(A2170="","",A2170*D2170)</f>
      </c>
      <c r="L2170" s="246">
        <f>IF(A2170="","",IF(OR(A2170=1,A2170=0),H2170,0))</f>
      </c>
      <c r="M2170" s="246">
        <f>IF(A2170="","",IF(A2170=-1,H2170,0))</f>
      </c>
      <c r="N2170">
        <f>IF(J2170="","",IF(E2170="SGD",1,IF(E2170="USD",Settings!$B$22,IF(E2170="HKD",Settings!$B$23,1))))</f>
      </c>
      <c r="O2170">
        <f>IF(OR(B2170="",C2170="",E2170=""),0,(IF(A2170=-1,H2170,0)-IF(OR(A2170=1,A2170=0),H2170,0)+IF(A2170=2,H2170,0))*IF(E2170="SGD",1,IF(E2170="USD",Settings!$B$22,IF(E2170="HKD",Settings!$B$23,1))))</f>
        <v>0</v>
      </c>
      <c r="P2170">
        <f>IF(OR(B2170="",C2170="",E2170=""),0,IF(A2170=2,H2170*IF(E2170="SGD",1,IF(E2170="USD",Settings!$B$22,IF(E2170="HKD",Settings!$B$23,1))),0))</f>
        <v>0</v>
      </c>
      <c r="Q2170" s="312">
        <f>IF(OR(J2170="",G2170=""),"",G2170+ROW()/1000000)</f>
      </c>
      <c r="R2170" s="247">
        <f>IF(Q2170="","",SUMIFS(Txn[Signed Units],Txn[Key],J2170,Txn[Transaction Order],"&lt;="&amp;Q2170))</f>
      </c>
    </row>
    <row r="2171" spans="10:18" ht="15" customHeight="1" x14ac:dyDescent="0.15">
      <c r="J2171" s="246">
        <f>IF(OR(B2171="",C2171="",E2171=""),"",B2171&amp;":"&amp;C2171&amp;":"&amp;E2171)</f>
      </c>
      <c r="K2171" s="247">
        <f>IF(A2171="","",A2171*D2171)</f>
      </c>
      <c r="L2171" s="246">
        <f>IF(A2171="","",IF(OR(A2171=1,A2171=0),H2171,0))</f>
      </c>
      <c r="M2171" s="246">
        <f>IF(A2171="","",IF(A2171=-1,H2171,0))</f>
      </c>
      <c r="N2171">
        <f>IF(J2171="","",IF(E2171="SGD",1,IF(E2171="USD",Settings!$B$22,IF(E2171="HKD",Settings!$B$23,1))))</f>
      </c>
      <c r="O2171">
        <f>IF(OR(B2171="",C2171="",E2171=""),0,(IF(A2171=-1,H2171,0)-IF(OR(A2171=1,A2171=0),H2171,0)+IF(A2171=2,H2171,0))*IF(E2171="SGD",1,IF(E2171="USD",Settings!$B$22,IF(E2171="HKD",Settings!$B$23,1))))</f>
        <v>0</v>
      </c>
      <c r="P2171">
        <f>IF(OR(B2171="",C2171="",E2171=""),0,IF(A2171=2,H2171*IF(E2171="SGD",1,IF(E2171="USD",Settings!$B$22,IF(E2171="HKD",Settings!$B$23,1))),0))</f>
        <v>0</v>
      </c>
      <c r="Q2171" s="312">
        <f>IF(OR(J2171="",G2171=""),"",G2171+ROW()/1000000)</f>
      </c>
      <c r="R2171" s="247">
        <f>IF(Q2171="","",SUMIFS(Txn[Signed Units],Txn[Key],J2171,Txn[Transaction Order],"&lt;="&amp;Q2171))</f>
      </c>
    </row>
    <row r="2172" spans="10:18" ht="15" customHeight="1" x14ac:dyDescent="0.15">
      <c r="J2172" s="246">
        <f>IF(OR(B2172="",C2172="",E2172=""),"",B2172&amp;":"&amp;C2172&amp;":"&amp;E2172)</f>
      </c>
      <c r="K2172" s="247">
        <f>IF(A2172="","",A2172*D2172)</f>
      </c>
      <c r="L2172" s="246">
        <f>IF(A2172="","",IF(OR(A2172=1,A2172=0),H2172,0))</f>
      </c>
      <c r="M2172" s="246">
        <f>IF(A2172="","",IF(A2172=-1,H2172,0))</f>
      </c>
      <c r="N2172">
        <f>IF(J2172="","",IF(E2172="SGD",1,IF(E2172="USD",Settings!$B$22,IF(E2172="HKD",Settings!$B$23,1))))</f>
      </c>
      <c r="O2172">
        <f>IF(OR(B2172="",C2172="",E2172=""),0,(IF(A2172=-1,H2172,0)-IF(OR(A2172=1,A2172=0),H2172,0)+IF(A2172=2,H2172,0))*IF(E2172="SGD",1,IF(E2172="USD",Settings!$B$22,IF(E2172="HKD",Settings!$B$23,1))))</f>
        <v>0</v>
      </c>
      <c r="P2172">
        <f>IF(OR(B2172="",C2172="",E2172=""),0,IF(A2172=2,H2172*IF(E2172="SGD",1,IF(E2172="USD",Settings!$B$22,IF(E2172="HKD",Settings!$B$23,1))),0))</f>
        <v>0</v>
      </c>
      <c r="Q2172" s="312">
        <f>IF(OR(J2172="",G2172=""),"",G2172+ROW()/1000000)</f>
      </c>
      <c r="R2172" s="247">
        <f>IF(Q2172="","",SUMIFS(Txn[Signed Units],Txn[Key],J2172,Txn[Transaction Order],"&lt;="&amp;Q2172))</f>
      </c>
    </row>
    <row r="2173" spans="10:18" ht="15" customHeight="1" x14ac:dyDescent="0.15">
      <c r="J2173" s="246">
        <f>IF(OR(B2173="",C2173="",E2173=""),"",B2173&amp;":"&amp;C2173&amp;":"&amp;E2173)</f>
      </c>
      <c r="K2173" s="247">
        <f>IF(A2173="","",A2173*D2173)</f>
      </c>
      <c r="L2173" s="246">
        <f>IF(A2173="","",IF(OR(A2173=1,A2173=0),H2173,0))</f>
      </c>
      <c r="M2173" s="246">
        <f>IF(A2173="","",IF(A2173=-1,H2173,0))</f>
      </c>
      <c r="N2173">
        <f>IF(J2173="","",IF(E2173="SGD",1,IF(E2173="USD",Settings!$B$22,IF(E2173="HKD",Settings!$B$23,1))))</f>
      </c>
      <c r="O2173">
        <f>IF(OR(B2173="",C2173="",E2173=""),0,(IF(A2173=-1,H2173,0)-IF(OR(A2173=1,A2173=0),H2173,0)+IF(A2173=2,H2173,0))*IF(E2173="SGD",1,IF(E2173="USD",Settings!$B$22,IF(E2173="HKD",Settings!$B$23,1))))</f>
        <v>0</v>
      </c>
      <c r="P2173">
        <f>IF(OR(B2173="",C2173="",E2173=""),0,IF(A2173=2,H2173*IF(E2173="SGD",1,IF(E2173="USD",Settings!$B$22,IF(E2173="HKD",Settings!$B$23,1))),0))</f>
        <v>0</v>
      </c>
      <c r="Q2173" s="312">
        <f>IF(OR(J2173="",G2173=""),"",G2173+ROW()/1000000)</f>
      </c>
      <c r="R2173" s="247">
        <f>IF(Q2173="","",SUMIFS(Txn[Signed Units],Txn[Key],J2173,Txn[Transaction Order],"&lt;="&amp;Q2173))</f>
      </c>
    </row>
    <row r="2174" spans="10:18" ht="15" customHeight="1" x14ac:dyDescent="0.15">
      <c r="J2174" s="246">
        <f>IF(OR(B2174="",C2174="",E2174=""),"",B2174&amp;":"&amp;C2174&amp;":"&amp;E2174)</f>
      </c>
      <c r="K2174" s="247">
        <f>IF(A2174="","",A2174*D2174)</f>
      </c>
      <c r="L2174" s="246">
        <f>IF(A2174="","",IF(OR(A2174=1,A2174=0),H2174,0))</f>
      </c>
      <c r="M2174" s="246">
        <f>IF(A2174="","",IF(A2174=-1,H2174,0))</f>
      </c>
      <c r="N2174">
        <f>IF(J2174="","",IF(E2174="SGD",1,IF(E2174="USD",Settings!$B$22,IF(E2174="HKD",Settings!$B$23,1))))</f>
      </c>
      <c r="O2174">
        <f>IF(OR(B2174="",C2174="",E2174=""),0,(IF(A2174=-1,H2174,0)-IF(OR(A2174=1,A2174=0),H2174,0)+IF(A2174=2,H2174,0))*IF(E2174="SGD",1,IF(E2174="USD",Settings!$B$22,IF(E2174="HKD",Settings!$B$23,1))))</f>
        <v>0</v>
      </c>
      <c r="P2174">
        <f>IF(OR(B2174="",C2174="",E2174=""),0,IF(A2174=2,H2174*IF(E2174="SGD",1,IF(E2174="USD",Settings!$B$22,IF(E2174="HKD",Settings!$B$23,1))),0))</f>
        <v>0</v>
      </c>
      <c r="Q2174" s="312">
        <f>IF(OR(J2174="",G2174=""),"",G2174+ROW()/1000000)</f>
      </c>
      <c r="R2174" s="247">
        <f>IF(Q2174="","",SUMIFS(Txn[Signed Units],Txn[Key],J2174,Txn[Transaction Order],"&lt;="&amp;Q2174))</f>
      </c>
    </row>
    <row r="2175" spans="10:18" ht="15" customHeight="1" x14ac:dyDescent="0.15">
      <c r="J2175" s="246">
        <f>IF(OR(B2175="",C2175="",E2175=""),"",B2175&amp;":"&amp;C2175&amp;":"&amp;E2175)</f>
      </c>
      <c r="K2175" s="247">
        <f>IF(A2175="","",A2175*D2175)</f>
      </c>
      <c r="L2175" s="246">
        <f>IF(A2175="","",IF(OR(A2175=1,A2175=0),H2175,0))</f>
      </c>
      <c r="M2175" s="246">
        <f>IF(A2175="","",IF(A2175=-1,H2175,0))</f>
      </c>
      <c r="N2175">
        <f>IF(J2175="","",IF(E2175="SGD",1,IF(E2175="USD",Settings!$B$22,IF(E2175="HKD",Settings!$B$23,1))))</f>
      </c>
      <c r="O2175">
        <f>IF(OR(B2175="",C2175="",E2175=""),0,(IF(A2175=-1,H2175,0)-IF(OR(A2175=1,A2175=0),H2175,0)+IF(A2175=2,H2175,0))*IF(E2175="SGD",1,IF(E2175="USD",Settings!$B$22,IF(E2175="HKD",Settings!$B$23,1))))</f>
        <v>0</v>
      </c>
      <c r="P2175">
        <f>IF(OR(B2175="",C2175="",E2175=""),0,IF(A2175=2,H2175*IF(E2175="SGD",1,IF(E2175="USD",Settings!$B$22,IF(E2175="HKD",Settings!$B$23,1))),0))</f>
        <v>0</v>
      </c>
      <c r="Q2175" s="312">
        <f>IF(OR(J2175="",G2175=""),"",G2175+ROW()/1000000)</f>
      </c>
      <c r="R2175" s="247">
        <f>IF(Q2175="","",SUMIFS(Txn[Signed Units],Txn[Key],J2175,Txn[Transaction Order],"&lt;="&amp;Q2175))</f>
      </c>
    </row>
    <row r="2176" spans="10:18" ht="15" customHeight="1" x14ac:dyDescent="0.15">
      <c r="J2176" s="246">
        <f>IF(OR(B2176="",C2176="",E2176=""),"",B2176&amp;":"&amp;C2176&amp;":"&amp;E2176)</f>
      </c>
      <c r="K2176" s="247">
        <f>IF(A2176="","",A2176*D2176)</f>
      </c>
      <c r="L2176" s="246">
        <f>IF(A2176="","",IF(OR(A2176=1,A2176=0),H2176,0))</f>
      </c>
      <c r="M2176" s="246">
        <f>IF(A2176="","",IF(A2176=-1,H2176,0))</f>
      </c>
      <c r="N2176">
        <f>IF(J2176="","",IF(E2176="SGD",1,IF(E2176="USD",Settings!$B$22,IF(E2176="HKD",Settings!$B$23,1))))</f>
      </c>
      <c r="O2176">
        <f>IF(OR(B2176="",C2176="",E2176=""),0,(IF(A2176=-1,H2176,0)-IF(OR(A2176=1,A2176=0),H2176,0)+IF(A2176=2,H2176,0))*IF(E2176="SGD",1,IF(E2176="USD",Settings!$B$22,IF(E2176="HKD",Settings!$B$23,1))))</f>
        <v>0</v>
      </c>
      <c r="P2176">
        <f>IF(OR(B2176="",C2176="",E2176=""),0,IF(A2176=2,H2176*IF(E2176="SGD",1,IF(E2176="USD",Settings!$B$22,IF(E2176="HKD",Settings!$B$23,1))),0))</f>
        <v>0</v>
      </c>
      <c r="Q2176" s="312">
        <f>IF(OR(J2176="",G2176=""),"",G2176+ROW()/1000000)</f>
      </c>
      <c r="R2176" s="247">
        <f>IF(Q2176="","",SUMIFS(Txn[Signed Units],Txn[Key],J2176,Txn[Transaction Order],"&lt;="&amp;Q2176))</f>
      </c>
    </row>
    <row r="2177" spans="10:18" ht="15" customHeight="1" x14ac:dyDescent="0.15">
      <c r="J2177" s="246">
        <f>IF(OR(B2177="",C2177="",E2177=""),"",B2177&amp;":"&amp;C2177&amp;":"&amp;E2177)</f>
      </c>
      <c r="K2177" s="247">
        <f>IF(A2177="","",A2177*D2177)</f>
      </c>
      <c r="L2177" s="246">
        <f>IF(A2177="","",IF(OR(A2177=1,A2177=0),H2177,0))</f>
      </c>
      <c r="M2177" s="246">
        <f>IF(A2177="","",IF(A2177=-1,H2177,0))</f>
      </c>
      <c r="N2177">
        <f>IF(J2177="","",IF(E2177="SGD",1,IF(E2177="USD",Settings!$B$22,IF(E2177="HKD",Settings!$B$23,1))))</f>
      </c>
      <c r="O2177">
        <f>IF(OR(B2177="",C2177="",E2177=""),0,(IF(A2177=-1,H2177,0)-IF(OR(A2177=1,A2177=0),H2177,0)+IF(A2177=2,H2177,0))*IF(E2177="SGD",1,IF(E2177="USD",Settings!$B$22,IF(E2177="HKD",Settings!$B$23,1))))</f>
        <v>0</v>
      </c>
      <c r="P2177">
        <f>IF(OR(B2177="",C2177="",E2177=""),0,IF(A2177=2,H2177*IF(E2177="SGD",1,IF(E2177="USD",Settings!$B$22,IF(E2177="HKD",Settings!$B$23,1))),0))</f>
        <v>0</v>
      </c>
      <c r="Q2177" s="312">
        <f>IF(OR(J2177="",G2177=""),"",G2177+ROW()/1000000)</f>
      </c>
      <c r="R2177" s="247">
        <f>IF(Q2177="","",SUMIFS(Txn[Signed Units],Txn[Key],J2177,Txn[Transaction Order],"&lt;="&amp;Q2177))</f>
      </c>
    </row>
    <row r="2178" spans="10:18" ht="15" customHeight="1" x14ac:dyDescent="0.15">
      <c r="J2178" s="246">
        <f>IF(OR(B2178="",C2178="",E2178=""),"",B2178&amp;":"&amp;C2178&amp;":"&amp;E2178)</f>
      </c>
      <c r="K2178" s="247">
        <f>IF(A2178="","",A2178*D2178)</f>
      </c>
      <c r="L2178" s="246">
        <f>IF(A2178="","",IF(OR(A2178=1,A2178=0),H2178,0))</f>
      </c>
      <c r="M2178" s="246">
        <f>IF(A2178="","",IF(A2178=-1,H2178,0))</f>
      </c>
      <c r="N2178">
        <f>IF(J2178="","",IF(E2178="SGD",1,IF(E2178="USD",Settings!$B$22,IF(E2178="HKD",Settings!$B$23,1))))</f>
      </c>
      <c r="O2178">
        <f>IF(OR(B2178="",C2178="",E2178=""),0,(IF(A2178=-1,H2178,0)-IF(OR(A2178=1,A2178=0),H2178,0)+IF(A2178=2,H2178,0))*IF(E2178="SGD",1,IF(E2178="USD",Settings!$B$22,IF(E2178="HKD",Settings!$B$23,1))))</f>
        <v>0</v>
      </c>
      <c r="P2178">
        <f>IF(OR(B2178="",C2178="",E2178=""),0,IF(A2178=2,H2178*IF(E2178="SGD",1,IF(E2178="USD",Settings!$B$22,IF(E2178="HKD",Settings!$B$23,1))),0))</f>
        <v>0</v>
      </c>
      <c r="Q2178" s="312">
        <f>IF(OR(J2178="",G2178=""),"",G2178+ROW()/1000000)</f>
      </c>
      <c r="R2178" s="247">
        <f>IF(Q2178="","",SUMIFS(Txn[Signed Units],Txn[Key],J2178,Txn[Transaction Order],"&lt;="&amp;Q2178))</f>
      </c>
    </row>
    <row r="2179" spans="10:18" ht="15" customHeight="1" x14ac:dyDescent="0.15">
      <c r="J2179" s="246">
        <f>IF(OR(B2179="",C2179="",E2179=""),"",B2179&amp;":"&amp;C2179&amp;":"&amp;E2179)</f>
      </c>
      <c r="K2179" s="247">
        <f>IF(A2179="","",A2179*D2179)</f>
      </c>
      <c r="L2179" s="246">
        <f>IF(A2179="","",IF(OR(A2179=1,A2179=0),H2179,0))</f>
      </c>
      <c r="M2179" s="246">
        <f>IF(A2179="","",IF(A2179=-1,H2179,0))</f>
      </c>
      <c r="N2179">
        <f>IF(J2179="","",IF(E2179="SGD",1,IF(E2179="USD",Settings!$B$22,IF(E2179="HKD",Settings!$B$23,1))))</f>
      </c>
      <c r="O2179">
        <f>IF(OR(B2179="",C2179="",E2179=""),0,(IF(A2179=-1,H2179,0)-IF(OR(A2179=1,A2179=0),H2179,0)+IF(A2179=2,H2179,0))*IF(E2179="SGD",1,IF(E2179="USD",Settings!$B$22,IF(E2179="HKD",Settings!$B$23,1))))</f>
        <v>0</v>
      </c>
      <c r="P2179">
        <f>IF(OR(B2179="",C2179="",E2179=""),0,IF(A2179=2,H2179*IF(E2179="SGD",1,IF(E2179="USD",Settings!$B$22,IF(E2179="HKD",Settings!$B$23,1))),0))</f>
        <v>0</v>
      </c>
      <c r="Q2179" s="312">
        <f>IF(OR(J2179="",G2179=""),"",G2179+ROW()/1000000)</f>
      </c>
      <c r="R2179" s="247">
        <f>IF(Q2179="","",SUMIFS(Txn[Signed Units],Txn[Key],J2179,Txn[Transaction Order],"&lt;="&amp;Q2179))</f>
      </c>
    </row>
    <row r="2180" spans="10:18" ht="15" customHeight="1" x14ac:dyDescent="0.15">
      <c r="J2180" s="246">
        <f>IF(OR(B2180="",C2180="",E2180=""),"",B2180&amp;":"&amp;C2180&amp;":"&amp;E2180)</f>
      </c>
      <c r="K2180" s="247">
        <f>IF(A2180="","",A2180*D2180)</f>
      </c>
      <c r="L2180" s="246">
        <f>IF(A2180="","",IF(OR(A2180=1,A2180=0),H2180,0))</f>
      </c>
      <c r="M2180" s="246">
        <f>IF(A2180="","",IF(A2180=-1,H2180,0))</f>
      </c>
      <c r="N2180">
        <f>IF(J2180="","",IF(E2180="SGD",1,IF(E2180="USD",Settings!$B$22,IF(E2180="HKD",Settings!$B$23,1))))</f>
      </c>
      <c r="O2180">
        <f>IF(OR(B2180="",C2180="",E2180=""),0,(IF(A2180=-1,H2180,0)-IF(OR(A2180=1,A2180=0),H2180,0)+IF(A2180=2,H2180,0))*IF(E2180="SGD",1,IF(E2180="USD",Settings!$B$22,IF(E2180="HKD",Settings!$B$23,1))))</f>
        <v>0</v>
      </c>
      <c r="P2180">
        <f>IF(OR(B2180="",C2180="",E2180=""),0,IF(A2180=2,H2180*IF(E2180="SGD",1,IF(E2180="USD",Settings!$B$22,IF(E2180="HKD",Settings!$B$23,1))),0))</f>
        <v>0</v>
      </c>
      <c r="Q2180" s="312">
        <f>IF(OR(J2180="",G2180=""),"",G2180+ROW()/1000000)</f>
      </c>
      <c r="R2180" s="247">
        <f>IF(Q2180="","",SUMIFS(Txn[Signed Units],Txn[Key],J2180,Txn[Transaction Order],"&lt;="&amp;Q2180))</f>
      </c>
    </row>
    <row r="2181" spans="10:18" ht="15" customHeight="1" x14ac:dyDescent="0.15">
      <c r="J2181" s="246">
        <f>IF(OR(B2181="",C2181="",E2181=""),"",B2181&amp;":"&amp;C2181&amp;":"&amp;E2181)</f>
      </c>
      <c r="K2181" s="247">
        <f>IF(A2181="","",A2181*D2181)</f>
      </c>
      <c r="L2181" s="246">
        <f>IF(A2181="","",IF(OR(A2181=1,A2181=0),H2181,0))</f>
      </c>
      <c r="M2181" s="246">
        <f>IF(A2181="","",IF(A2181=-1,H2181,0))</f>
      </c>
      <c r="N2181">
        <f>IF(J2181="","",IF(E2181="SGD",1,IF(E2181="USD",Settings!$B$22,IF(E2181="HKD",Settings!$B$23,1))))</f>
      </c>
      <c r="O2181">
        <f>IF(OR(B2181="",C2181="",E2181=""),0,(IF(A2181=-1,H2181,0)-IF(OR(A2181=1,A2181=0),H2181,0)+IF(A2181=2,H2181,0))*IF(E2181="SGD",1,IF(E2181="USD",Settings!$B$22,IF(E2181="HKD",Settings!$B$23,1))))</f>
        <v>0</v>
      </c>
      <c r="P2181">
        <f>IF(OR(B2181="",C2181="",E2181=""),0,IF(A2181=2,H2181*IF(E2181="SGD",1,IF(E2181="USD",Settings!$B$22,IF(E2181="HKD",Settings!$B$23,1))),0))</f>
        <v>0</v>
      </c>
      <c r="Q2181" s="312">
        <f>IF(OR(J2181="",G2181=""),"",G2181+ROW()/1000000)</f>
      </c>
      <c r="R2181" s="247">
        <f>IF(Q2181="","",SUMIFS(Txn[Signed Units],Txn[Key],J2181,Txn[Transaction Order],"&lt;="&amp;Q2181))</f>
      </c>
    </row>
    <row r="2182" spans="10:18" ht="15" customHeight="1" x14ac:dyDescent="0.15">
      <c r="J2182" s="246">
        <f>IF(OR(B2182="",C2182="",E2182=""),"",B2182&amp;":"&amp;C2182&amp;":"&amp;E2182)</f>
      </c>
      <c r="K2182" s="247">
        <f>IF(A2182="","",A2182*D2182)</f>
      </c>
      <c r="L2182" s="246">
        <f>IF(A2182="","",IF(OR(A2182=1,A2182=0),H2182,0))</f>
      </c>
      <c r="M2182" s="246">
        <f>IF(A2182="","",IF(A2182=-1,H2182,0))</f>
      </c>
      <c r="N2182">
        <f>IF(J2182="","",IF(E2182="SGD",1,IF(E2182="USD",Settings!$B$22,IF(E2182="HKD",Settings!$B$23,1))))</f>
      </c>
      <c r="O2182">
        <f>IF(OR(B2182="",C2182="",E2182=""),0,(IF(A2182=-1,H2182,0)-IF(OR(A2182=1,A2182=0),H2182,0)+IF(A2182=2,H2182,0))*IF(E2182="SGD",1,IF(E2182="USD",Settings!$B$22,IF(E2182="HKD",Settings!$B$23,1))))</f>
        <v>0</v>
      </c>
      <c r="P2182">
        <f>IF(OR(B2182="",C2182="",E2182=""),0,IF(A2182=2,H2182*IF(E2182="SGD",1,IF(E2182="USD",Settings!$B$22,IF(E2182="HKD",Settings!$B$23,1))),0))</f>
        <v>0</v>
      </c>
      <c r="Q2182" s="312">
        <f>IF(OR(J2182="",G2182=""),"",G2182+ROW()/1000000)</f>
      </c>
      <c r="R2182" s="247">
        <f>IF(Q2182="","",SUMIFS(Txn[Signed Units],Txn[Key],J2182,Txn[Transaction Order],"&lt;="&amp;Q2182))</f>
      </c>
    </row>
    <row r="2183" spans="10:18" ht="15" customHeight="1" x14ac:dyDescent="0.15">
      <c r="J2183" s="246">
        <f>IF(OR(B2183="",C2183="",E2183=""),"",B2183&amp;":"&amp;C2183&amp;":"&amp;E2183)</f>
      </c>
      <c r="K2183" s="247">
        <f>IF(A2183="","",A2183*D2183)</f>
      </c>
      <c r="L2183" s="246">
        <f>IF(A2183="","",IF(OR(A2183=1,A2183=0),H2183,0))</f>
      </c>
      <c r="M2183" s="246">
        <f>IF(A2183="","",IF(A2183=-1,H2183,0))</f>
      </c>
      <c r="N2183">
        <f>IF(J2183="","",IF(E2183="SGD",1,IF(E2183="USD",Settings!$B$22,IF(E2183="HKD",Settings!$B$23,1))))</f>
      </c>
      <c r="O2183">
        <f>IF(OR(B2183="",C2183="",E2183=""),0,(IF(A2183=-1,H2183,0)-IF(OR(A2183=1,A2183=0),H2183,0)+IF(A2183=2,H2183,0))*IF(E2183="SGD",1,IF(E2183="USD",Settings!$B$22,IF(E2183="HKD",Settings!$B$23,1))))</f>
        <v>0</v>
      </c>
      <c r="P2183">
        <f>IF(OR(B2183="",C2183="",E2183=""),0,IF(A2183=2,H2183*IF(E2183="SGD",1,IF(E2183="USD",Settings!$B$22,IF(E2183="HKD",Settings!$B$23,1))),0))</f>
        <v>0</v>
      </c>
      <c r="Q2183" s="312">
        <f>IF(OR(J2183="",G2183=""),"",G2183+ROW()/1000000)</f>
      </c>
      <c r="R2183" s="247">
        <f>IF(Q2183="","",SUMIFS(Txn[Signed Units],Txn[Key],J2183,Txn[Transaction Order],"&lt;="&amp;Q2183))</f>
      </c>
    </row>
    <row r="2184" spans="10:18" ht="15" customHeight="1" x14ac:dyDescent="0.15">
      <c r="J2184" s="246">
        <f>IF(OR(B2184="",C2184="",E2184=""),"",B2184&amp;":"&amp;C2184&amp;":"&amp;E2184)</f>
      </c>
      <c r="K2184" s="247">
        <f>IF(A2184="","",A2184*D2184)</f>
      </c>
      <c r="L2184" s="246">
        <f>IF(A2184="","",IF(OR(A2184=1,A2184=0),H2184,0))</f>
      </c>
      <c r="M2184" s="246">
        <f>IF(A2184="","",IF(A2184=-1,H2184,0))</f>
      </c>
      <c r="N2184">
        <f>IF(J2184="","",IF(E2184="SGD",1,IF(E2184="USD",Settings!$B$22,IF(E2184="HKD",Settings!$B$23,1))))</f>
      </c>
      <c r="O2184">
        <f>IF(OR(B2184="",C2184="",E2184=""),0,(IF(A2184=-1,H2184,0)-IF(OR(A2184=1,A2184=0),H2184,0)+IF(A2184=2,H2184,0))*IF(E2184="SGD",1,IF(E2184="USD",Settings!$B$22,IF(E2184="HKD",Settings!$B$23,1))))</f>
        <v>0</v>
      </c>
      <c r="P2184">
        <f>IF(OR(B2184="",C2184="",E2184=""),0,IF(A2184=2,H2184*IF(E2184="SGD",1,IF(E2184="USD",Settings!$B$22,IF(E2184="HKD",Settings!$B$23,1))),0))</f>
        <v>0</v>
      </c>
      <c r="Q2184" s="312">
        <f>IF(OR(J2184="",G2184=""),"",G2184+ROW()/1000000)</f>
      </c>
      <c r="R2184" s="247">
        <f>IF(Q2184="","",SUMIFS(Txn[Signed Units],Txn[Key],J2184,Txn[Transaction Order],"&lt;="&amp;Q2184))</f>
      </c>
    </row>
    <row r="2185" spans="10:18" ht="15" customHeight="1" x14ac:dyDescent="0.15">
      <c r="J2185" s="246">
        <f>IF(OR(B2185="",C2185="",E2185=""),"",B2185&amp;":"&amp;C2185&amp;":"&amp;E2185)</f>
      </c>
      <c r="K2185" s="247">
        <f>IF(A2185="","",A2185*D2185)</f>
      </c>
      <c r="L2185" s="246">
        <f>IF(A2185="","",IF(OR(A2185=1,A2185=0),H2185,0))</f>
      </c>
      <c r="M2185" s="246">
        <f>IF(A2185="","",IF(A2185=-1,H2185,0))</f>
      </c>
      <c r="N2185">
        <f>IF(J2185="","",IF(E2185="SGD",1,IF(E2185="USD",Settings!$B$22,IF(E2185="HKD",Settings!$B$23,1))))</f>
      </c>
      <c r="O2185">
        <f>IF(OR(B2185="",C2185="",E2185=""),0,(IF(A2185=-1,H2185,0)-IF(OR(A2185=1,A2185=0),H2185,0)+IF(A2185=2,H2185,0))*IF(E2185="SGD",1,IF(E2185="USD",Settings!$B$22,IF(E2185="HKD",Settings!$B$23,1))))</f>
        <v>0</v>
      </c>
      <c r="P2185">
        <f>IF(OR(B2185="",C2185="",E2185=""),0,IF(A2185=2,H2185*IF(E2185="SGD",1,IF(E2185="USD",Settings!$B$22,IF(E2185="HKD",Settings!$B$23,1))),0))</f>
        <v>0</v>
      </c>
      <c r="Q2185" s="312">
        <f>IF(OR(J2185="",G2185=""),"",G2185+ROW()/1000000)</f>
      </c>
      <c r="R2185" s="247">
        <f>IF(Q2185="","",SUMIFS(Txn[Signed Units],Txn[Key],J2185,Txn[Transaction Order],"&lt;="&amp;Q2185))</f>
      </c>
    </row>
    <row r="2186" spans="10:18" ht="15" customHeight="1" x14ac:dyDescent="0.15">
      <c r="J2186" s="246">
        <f>IF(OR(B2186="",C2186="",E2186=""),"",B2186&amp;":"&amp;C2186&amp;":"&amp;E2186)</f>
      </c>
      <c r="K2186" s="247">
        <f>IF(A2186="","",A2186*D2186)</f>
      </c>
      <c r="L2186" s="246">
        <f>IF(A2186="","",IF(OR(A2186=1,A2186=0),H2186,0))</f>
      </c>
      <c r="M2186" s="246">
        <f>IF(A2186="","",IF(A2186=-1,H2186,0))</f>
      </c>
      <c r="N2186">
        <f>IF(J2186="","",IF(E2186="SGD",1,IF(E2186="USD",Settings!$B$22,IF(E2186="HKD",Settings!$B$23,1))))</f>
      </c>
      <c r="O2186">
        <f>IF(OR(B2186="",C2186="",E2186=""),0,(IF(A2186=-1,H2186,0)-IF(OR(A2186=1,A2186=0),H2186,0)+IF(A2186=2,H2186,0))*IF(E2186="SGD",1,IF(E2186="USD",Settings!$B$22,IF(E2186="HKD",Settings!$B$23,1))))</f>
        <v>0</v>
      </c>
      <c r="P2186">
        <f>IF(OR(B2186="",C2186="",E2186=""),0,IF(A2186=2,H2186*IF(E2186="SGD",1,IF(E2186="USD",Settings!$B$22,IF(E2186="HKD",Settings!$B$23,1))),0))</f>
        <v>0</v>
      </c>
      <c r="Q2186" s="312">
        <f>IF(OR(J2186="",G2186=""),"",G2186+ROW()/1000000)</f>
      </c>
      <c r="R2186" s="247">
        <f>IF(Q2186="","",SUMIFS(Txn[Signed Units],Txn[Key],J2186,Txn[Transaction Order],"&lt;="&amp;Q2186))</f>
      </c>
    </row>
    <row r="2187" spans="10:18" ht="15" customHeight="1" x14ac:dyDescent="0.15">
      <c r="J2187" s="246">
        <f>IF(OR(B2187="",C2187="",E2187=""),"",B2187&amp;":"&amp;C2187&amp;":"&amp;E2187)</f>
      </c>
      <c r="K2187" s="247">
        <f>IF(A2187="","",A2187*D2187)</f>
      </c>
      <c r="L2187" s="246">
        <f>IF(A2187="","",IF(OR(A2187=1,A2187=0),H2187,0))</f>
      </c>
      <c r="M2187" s="246">
        <f>IF(A2187="","",IF(A2187=-1,H2187,0))</f>
      </c>
      <c r="N2187">
        <f>IF(J2187="","",IF(E2187="SGD",1,IF(E2187="USD",Settings!$B$22,IF(E2187="HKD",Settings!$B$23,1))))</f>
      </c>
      <c r="O2187">
        <f>IF(OR(B2187="",C2187="",E2187=""),0,(IF(A2187=-1,H2187,0)-IF(OR(A2187=1,A2187=0),H2187,0)+IF(A2187=2,H2187,0))*IF(E2187="SGD",1,IF(E2187="USD",Settings!$B$22,IF(E2187="HKD",Settings!$B$23,1))))</f>
        <v>0</v>
      </c>
      <c r="P2187">
        <f>IF(OR(B2187="",C2187="",E2187=""),0,IF(A2187=2,H2187*IF(E2187="SGD",1,IF(E2187="USD",Settings!$B$22,IF(E2187="HKD",Settings!$B$23,1))),0))</f>
        <v>0</v>
      </c>
      <c r="Q2187" s="312">
        <f>IF(OR(J2187="",G2187=""),"",G2187+ROW()/1000000)</f>
      </c>
      <c r="R2187" s="247">
        <f>IF(Q2187="","",SUMIFS(Txn[Signed Units],Txn[Key],J2187,Txn[Transaction Order],"&lt;="&amp;Q2187))</f>
      </c>
    </row>
    <row r="2188" spans="10:18" ht="15" customHeight="1" x14ac:dyDescent="0.15">
      <c r="J2188" s="246">
        <f>IF(OR(B2188="",C2188="",E2188=""),"",B2188&amp;":"&amp;C2188&amp;":"&amp;E2188)</f>
      </c>
      <c r="K2188" s="247">
        <f>IF(A2188="","",A2188*D2188)</f>
      </c>
      <c r="L2188" s="246">
        <f>IF(A2188="","",IF(OR(A2188=1,A2188=0),H2188,0))</f>
      </c>
      <c r="M2188" s="246">
        <f>IF(A2188="","",IF(A2188=-1,H2188,0))</f>
      </c>
      <c r="N2188">
        <f>IF(J2188="","",IF(E2188="SGD",1,IF(E2188="USD",Settings!$B$22,IF(E2188="HKD",Settings!$B$23,1))))</f>
      </c>
      <c r="O2188">
        <f>IF(OR(B2188="",C2188="",E2188=""),0,(IF(A2188=-1,H2188,0)-IF(OR(A2188=1,A2188=0),H2188,0)+IF(A2188=2,H2188,0))*IF(E2188="SGD",1,IF(E2188="USD",Settings!$B$22,IF(E2188="HKD",Settings!$B$23,1))))</f>
        <v>0</v>
      </c>
      <c r="P2188">
        <f>IF(OR(B2188="",C2188="",E2188=""),0,IF(A2188=2,H2188*IF(E2188="SGD",1,IF(E2188="USD",Settings!$B$22,IF(E2188="HKD",Settings!$B$23,1))),0))</f>
        <v>0</v>
      </c>
      <c r="Q2188" s="312">
        <f>IF(OR(J2188="",G2188=""),"",G2188+ROW()/1000000)</f>
      </c>
      <c r="R2188" s="247">
        <f>IF(Q2188="","",SUMIFS(Txn[Signed Units],Txn[Key],J2188,Txn[Transaction Order],"&lt;="&amp;Q2188))</f>
      </c>
    </row>
    <row r="2189" spans="10:18" ht="15" customHeight="1" x14ac:dyDescent="0.15">
      <c r="J2189" s="246">
        <f>IF(OR(B2189="",C2189="",E2189=""),"",B2189&amp;":"&amp;C2189&amp;":"&amp;E2189)</f>
      </c>
      <c r="K2189" s="247">
        <f>IF(A2189="","",A2189*D2189)</f>
      </c>
      <c r="L2189" s="246">
        <f>IF(A2189="","",IF(OR(A2189=1,A2189=0),H2189,0))</f>
      </c>
      <c r="M2189" s="246">
        <f>IF(A2189="","",IF(A2189=-1,H2189,0))</f>
      </c>
      <c r="N2189">
        <f>IF(J2189="","",IF(E2189="SGD",1,IF(E2189="USD",Settings!$B$22,IF(E2189="HKD",Settings!$B$23,1))))</f>
      </c>
      <c r="O2189">
        <f>IF(OR(B2189="",C2189="",E2189=""),0,(IF(A2189=-1,H2189,0)-IF(OR(A2189=1,A2189=0),H2189,0)+IF(A2189=2,H2189,0))*IF(E2189="SGD",1,IF(E2189="USD",Settings!$B$22,IF(E2189="HKD",Settings!$B$23,1))))</f>
        <v>0</v>
      </c>
      <c r="P2189">
        <f>IF(OR(B2189="",C2189="",E2189=""),0,IF(A2189=2,H2189*IF(E2189="SGD",1,IF(E2189="USD",Settings!$B$22,IF(E2189="HKD",Settings!$B$23,1))),0))</f>
        <v>0</v>
      </c>
      <c r="Q2189" s="312">
        <f>IF(OR(J2189="",G2189=""),"",G2189+ROW()/1000000)</f>
      </c>
      <c r="R2189" s="247">
        <f>IF(Q2189="","",SUMIFS(Txn[Signed Units],Txn[Key],J2189,Txn[Transaction Order],"&lt;="&amp;Q2189))</f>
      </c>
    </row>
    <row r="2190" spans="10:18" ht="15" customHeight="1" x14ac:dyDescent="0.15">
      <c r="J2190" s="246">
        <f>IF(OR(B2190="",C2190="",E2190=""),"",B2190&amp;":"&amp;C2190&amp;":"&amp;E2190)</f>
      </c>
      <c r="K2190" s="247">
        <f>IF(A2190="","",A2190*D2190)</f>
      </c>
      <c r="L2190" s="246">
        <f>IF(A2190="","",IF(OR(A2190=1,A2190=0),H2190,0))</f>
      </c>
      <c r="M2190" s="246">
        <f>IF(A2190="","",IF(A2190=-1,H2190,0))</f>
      </c>
      <c r="N2190">
        <f>IF(J2190="","",IF(E2190="SGD",1,IF(E2190="USD",Settings!$B$22,IF(E2190="HKD",Settings!$B$23,1))))</f>
      </c>
      <c r="O2190">
        <f>IF(OR(B2190="",C2190="",E2190=""),0,(IF(A2190=-1,H2190,0)-IF(OR(A2190=1,A2190=0),H2190,0)+IF(A2190=2,H2190,0))*IF(E2190="SGD",1,IF(E2190="USD",Settings!$B$22,IF(E2190="HKD",Settings!$B$23,1))))</f>
        <v>0</v>
      </c>
      <c r="P2190">
        <f>IF(OR(B2190="",C2190="",E2190=""),0,IF(A2190=2,H2190*IF(E2190="SGD",1,IF(E2190="USD",Settings!$B$22,IF(E2190="HKD",Settings!$B$23,1))),0))</f>
        <v>0</v>
      </c>
      <c r="Q2190" s="312">
        <f>IF(OR(J2190="",G2190=""),"",G2190+ROW()/1000000)</f>
      </c>
      <c r="R2190" s="247">
        <f>IF(Q2190="","",SUMIFS(Txn[Signed Units],Txn[Key],J2190,Txn[Transaction Order],"&lt;="&amp;Q2190))</f>
      </c>
    </row>
    <row r="2191" spans="10:18" ht="15" customHeight="1" x14ac:dyDescent="0.15">
      <c r="J2191" s="246">
        <f>IF(OR(B2191="",C2191="",E2191=""),"",B2191&amp;":"&amp;C2191&amp;":"&amp;E2191)</f>
      </c>
      <c r="K2191" s="247">
        <f>IF(A2191="","",A2191*D2191)</f>
      </c>
      <c r="L2191" s="246">
        <f>IF(A2191="","",IF(OR(A2191=1,A2191=0),H2191,0))</f>
      </c>
      <c r="M2191" s="246">
        <f>IF(A2191="","",IF(A2191=-1,H2191,0))</f>
      </c>
      <c r="N2191">
        <f>IF(J2191="","",IF(E2191="SGD",1,IF(E2191="USD",Settings!$B$22,IF(E2191="HKD",Settings!$B$23,1))))</f>
      </c>
      <c r="O2191">
        <f>IF(OR(B2191="",C2191="",E2191=""),0,(IF(A2191=-1,H2191,0)-IF(OR(A2191=1,A2191=0),H2191,0)+IF(A2191=2,H2191,0))*IF(E2191="SGD",1,IF(E2191="USD",Settings!$B$22,IF(E2191="HKD",Settings!$B$23,1))))</f>
        <v>0</v>
      </c>
      <c r="P2191">
        <f>IF(OR(B2191="",C2191="",E2191=""),0,IF(A2191=2,H2191*IF(E2191="SGD",1,IF(E2191="USD",Settings!$B$22,IF(E2191="HKD",Settings!$B$23,1))),0))</f>
        <v>0</v>
      </c>
      <c r="Q2191" s="312">
        <f>IF(OR(J2191="",G2191=""),"",G2191+ROW()/1000000)</f>
      </c>
      <c r="R2191" s="247">
        <f>IF(Q2191="","",SUMIFS(Txn[Signed Units],Txn[Key],J2191,Txn[Transaction Order],"&lt;="&amp;Q2191))</f>
      </c>
    </row>
    <row r="2192" spans="10:18" ht="15" customHeight="1" x14ac:dyDescent="0.15">
      <c r="J2192" s="246">
        <f>IF(OR(B2192="",C2192="",E2192=""),"",B2192&amp;":"&amp;C2192&amp;":"&amp;E2192)</f>
      </c>
      <c r="K2192" s="247">
        <f>IF(A2192="","",A2192*D2192)</f>
      </c>
      <c r="L2192" s="246">
        <f>IF(A2192="","",IF(OR(A2192=1,A2192=0),H2192,0))</f>
      </c>
      <c r="M2192" s="246">
        <f>IF(A2192="","",IF(A2192=-1,H2192,0))</f>
      </c>
      <c r="N2192">
        <f>IF(J2192="","",IF(E2192="SGD",1,IF(E2192="USD",Settings!$B$22,IF(E2192="HKD",Settings!$B$23,1))))</f>
      </c>
      <c r="O2192">
        <f>IF(OR(B2192="",C2192="",E2192=""),0,(IF(A2192=-1,H2192,0)-IF(OR(A2192=1,A2192=0),H2192,0)+IF(A2192=2,H2192,0))*IF(E2192="SGD",1,IF(E2192="USD",Settings!$B$22,IF(E2192="HKD",Settings!$B$23,1))))</f>
        <v>0</v>
      </c>
      <c r="P2192">
        <f>IF(OR(B2192="",C2192="",E2192=""),0,IF(A2192=2,H2192*IF(E2192="SGD",1,IF(E2192="USD",Settings!$B$22,IF(E2192="HKD",Settings!$B$23,1))),0))</f>
        <v>0</v>
      </c>
      <c r="Q2192" s="312">
        <f>IF(OR(J2192="",G2192=""),"",G2192+ROW()/1000000)</f>
      </c>
      <c r="R2192" s="247">
        <f>IF(Q2192="","",SUMIFS(Txn[Signed Units],Txn[Key],J2192,Txn[Transaction Order],"&lt;="&amp;Q2192))</f>
      </c>
    </row>
    <row r="2193" spans="10:18" ht="15" customHeight="1" x14ac:dyDescent="0.15">
      <c r="J2193" s="246">
        <f>IF(OR(B2193="",C2193="",E2193=""),"",B2193&amp;":"&amp;C2193&amp;":"&amp;E2193)</f>
      </c>
      <c r="K2193" s="247">
        <f>IF(A2193="","",A2193*D2193)</f>
      </c>
      <c r="L2193" s="246">
        <f>IF(A2193="","",IF(OR(A2193=1,A2193=0),H2193,0))</f>
      </c>
      <c r="M2193" s="246">
        <f>IF(A2193="","",IF(A2193=-1,H2193,0))</f>
      </c>
      <c r="N2193">
        <f>IF(J2193="","",IF(E2193="SGD",1,IF(E2193="USD",Settings!$B$22,IF(E2193="HKD",Settings!$B$23,1))))</f>
      </c>
      <c r="O2193">
        <f>IF(OR(B2193="",C2193="",E2193=""),0,(IF(A2193=-1,H2193,0)-IF(OR(A2193=1,A2193=0),H2193,0)+IF(A2193=2,H2193,0))*IF(E2193="SGD",1,IF(E2193="USD",Settings!$B$22,IF(E2193="HKD",Settings!$B$23,1))))</f>
        <v>0</v>
      </c>
      <c r="P2193">
        <f>IF(OR(B2193="",C2193="",E2193=""),0,IF(A2193=2,H2193*IF(E2193="SGD",1,IF(E2193="USD",Settings!$B$22,IF(E2193="HKD",Settings!$B$23,1))),0))</f>
        <v>0</v>
      </c>
      <c r="Q2193" s="312">
        <f>IF(OR(J2193="",G2193=""),"",G2193+ROW()/1000000)</f>
      </c>
      <c r="R2193" s="247">
        <f>IF(Q2193="","",SUMIFS(Txn[Signed Units],Txn[Key],J2193,Txn[Transaction Order],"&lt;="&amp;Q2193))</f>
      </c>
    </row>
    <row r="2194" spans="10:18" ht="15" customHeight="1" x14ac:dyDescent="0.15">
      <c r="J2194" s="246">
        <f>IF(OR(B2194="",C2194="",E2194=""),"",B2194&amp;":"&amp;C2194&amp;":"&amp;E2194)</f>
      </c>
      <c r="K2194" s="247">
        <f>IF(A2194="","",A2194*D2194)</f>
      </c>
      <c r="L2194" s="246">
        <f>IF(A2194="","",IF(OR(A2194=1,A2194=0),H2194,0))</f>
      </c>
      <c r="M2194" s="246">
        <f>IF(A2194="","",IF(A2194=-1,H2194,0))</f>
      </c>
      <c r="N2194">
        <f>IF(J2194="","",IF(E2194="SGD",1,IF(E2194="USD",Settings!$B$22,IF(E2194="HKD",Settings!$B$23,1))))</f>
      </c>
      <c r="O2194">
        <f>IF(OR(B2194="",C2194="",E2194=""),0,(IF(A2194=-1,H2194,0)-IF(OR(A2194=1,A2194=0),H2194,0)+IF(A2194=2,H2194,0))*IF(E2194="SGD",1,IF(E2194="USD",Settings!$B$22,IF(E2194="HKD",Settings!$B$23,1))))</f>
        <v>0</v>
      </c>
      <c r="P2194">
        <f>IF(OR(B2194="",C2194="",E2194=""),0,IF(A2194=2,H2194*IF(E2194="SGD",1,IF(E2194="USD",Settings!$B$22,IF(E2194="HKD",Settings!$B$23,1))),0))</f>
        <v>0</v>
      </c>
      <c r="Q2194" s="312">
        <f>IF(OR(J2194="",G2194=""),"",G2194+ROW()/1000000)</f>
      </c>
      <c r="R2194" s="247">
        <f>IF(Q2194="","",SUMIFS(Txn[Signed Units],Txn[Key],J2194,Txn[Transaction Order],"&lt;="&amp;Q2194))</f>
      </c>
    </row>
    <row r="2195" spans="10:18" ht="15" customHeight="1" x14ac:dyDescent="0.15">
      <c r="J2195" s="246">
        <f>IF(OR(B2195="",C2195="",E2195=""),"",B2195&amp;":"&amp;C2195&amp;":"&amp;E2195)</f>
      </c>
      <c r="K2195" s="247">
        <f>IF(A2195="","",A2195*D2195)</f>
      </c>
      <c r="L2195" s="246">
        <f>IF(A2195="","",IF(OR(A2195=1,A2195=0),H2195,0))</f>
      </c>
      <c r="M2195" s="246">
        <f>IF(A2195="","",IF(A2195=-1,H2195,0))</f>
      </c>
      <c r="N2195">
        <f>IF(J2195="","",IF(E2195="SGD",1,IF(E2195="USD",Settings!$B$22,IF(E2195="HKD",Settings!$B$23,1))))</f>
      </c>
      <c r="O2195">
        <f>IF(OR(B2195="",C2195="",E2195=""),0,(IF(A2195=-1,H2195,0)-IF(OR(A2195=1,A2195=0),H2195,0)+IF(A2195=2,H2195,0))*IF(E2195="SGD",1,IF(E2195="USD",Settings!$B$22,IF(E2195="HKD",Settings!$B$23,1))))</f>
        <v>0</v>
      </c>
      <c r="P2195">
        <f>IF(OR(B2195="",C2195="",E2195=""),0,IF(A2195=2,H2195*IF(E2195="SGD",1,IF(E2195="USD",Settings!$B$22,IF(E2195="HKD",Settings!$B$23,1))),0))</f>
        <v>0</v>
      </c>
      <c r="Q2195" s="312">
        <f>IF(OR(J2195="",G2195=""),"",G2195+ROW()/1000000)</f>
      </c>
      <c r="R2195" s="247">
        <f>IF(Q2195="","",SUMIFS(Txn[Signed Units],Txn[Key],J2195,Txn[Transaction Order],"&lt;="&amp;Q2195))</f>
      </c>
    </row>
    <row r="2196" spans="10:18" ht="15" customHeight="1" x14ac:dyDescent="0.15">
      <c r="J2196" s="246">
        <f>IF(OR(B2196="",C2196="",E2196=""),"",B2196&amp;":"&amp;C2196&amp;":"&amp;E2196)</f>
      </c>
      <c r="K2196" s="247">
        <f>IF(A2196="","",A2196*D2196)</f>
      </c>
      <c r="L2196" s="246">
        <f>IF(A2196="","",IF(OR(A2196=1,A2196=0),H2196,0))</f>
      </c>
      <c r="M2196" s="246">
        <f>IF(A2196="","",IF(A2196=-1,H2196,0))</f>
      </c>
      <c r="N2196">
        <f>IF(J2196="","",IF(E2196="SGD",1,IF(E2196="USD",Settings!$B$22,IF(E2196="HKD",Settings!$B$23,1))))</f>
      </c>
      <c r="O2196">
        <f>IF(OR(B2196="",C2196="",E2196=""),0,(IF(A2196=-1,H2196,0)-IF(OR(A2196=1,A2196=0),H2196,0)+IF(A2196=2,H2196,0))*IF(E2196="SGD",1,IF(E2196="USD",Settings!$B$22,IF(E2196="HKD",Settings!$B$23,1))))</f>
        <v>0</v>
      </c>
      <c r="P2196">
        <f>IF(OR(B2196="",C2196="",E2196=""),0,IF(A2196=2,H2196*IF(E2196="SGD",1,IF(E2196="USD",Settings!$B$22,IF(E2196="HKD",Settings!$B$23,1))),0))</f>
        <v>0</v>
      </c>
      <c r="Q2196" s="312">
        <f>IF(OR(J2196="",G2196=""),"",G2196+ROW()/1000000)</f>
      </c>
      <c r="R2196" s="247">
        <f>IF(Q2196="","",SUMIFS(Txn[Signed Units],Txn[Key],J2196,Txn[Transaction Order],"&lt;="&amp;Q2196))</f>
      </c>
    </row>
    <row r="2197" spans="10:18" ht="15" customHeight="1" x14ac:dyDescent="0.15">
      <c r="J2197" s="246">
        <f>IF(OR(B2197="",C2197="",E2197=""),"",B2197&amp;":"&amp;C2197&amp;":"&amp;E2197)</f>
      </c>
      <c r="K2197" s="247">
        <f>IF(A2197="","",A2197*D2197)</f>
      </c>
      <c r="L2197" s="246">
        <f>IF(A2197="","",IF(OR(A2197=1,A2197=0),H2197,0))</f>
      </c>
      <c r="M2197" s="246">
        <f>IF(A2197="","",IF(A2197=-1,H2197,0))</f>
      </c>
      <c r="N2197">
        <f>IF(J2197="","",IF(E2197="SGD",1,IF(E2197="USD",Settings!$B$22,IF(E2197="HKD",Settings!$B$23,1))))</f>
      </c>
      <c r="O2197">
        <f>IF(OR(B2197="",C2197="",E2197=""),0,(IF(A2197=-1,H2197,0)-IF(OR(A2197=1,A2197=0),H2197,0)+IF(A2197=2,H2197,0))*IF(E2197="SGD",1,IF(E2197="USD",Settings!$B$22,IF(E2197="HKD",Settings!$B$23,1))))</f>
        <v>0</v>
      </c>
      <c r="P2197">
        <f>IF(OR(B2197="",C2197="",E2197=""),0,IF(A2197=2,H2197*IF(E2197="SGD",1,IF(E2197="USD",Settings!$B$22,IF(E2197="HKD",Settings!$B$23,1))),0))</f>
        <v>0</v>
      </c>
      <c r="Q2197" s="312">
        <f>IF(OR(J2197="",G2197=""),"",G2197+ROW()/1000000)</f>
      </c>
      <c r="R2197" s="247">
        <f>IF(Q2197="","",SUMIFS(Txn[Signed Units],Txn[Key],J2197,Txn[Transaction Order],"&lt;="&amp;Q2197))</f>
      </c>
    </row>
    <row r="2198" spans="10:18" ht="15" customHeight="1" x14ac:dyDescent="0.15">
      <c r="J2198" s="246">
        <f>IF(OR(B2198="",C2198="",E2198=""),"",B2198&amp;":"&amp;C2198&amp;":"&amp;E2198)</f>
      </c>
      <c r="K2198" s="247">
        <f>IF(A2198="","",A2198*D2198)</f>
      </c>
      <c r="L2198" s="246">
        <f>IF(A2198="","",IF(OR(A2198=1,A2198=0),H2198,0))</f>
      </c>
      <c r="M2198" s="246">
        <f>IF(A2198="","",IF(A2198=-1,H2198,0))</f>
      </c>
      <c r="N2198">
        <f>IF(J2198="","",IF(E2198="SGD",1,IF(E2198="USD",Settings!$B$22,IF(E2198="HKD",Settings!$B$23,1))))</f>
      </c>
      <c r="O2198">
        <f>IF(OR(B2198="",C2198="",E2198=""),0,(IF(A2198=-1,H2198,0)-IF(OR(A2198=1,A2198=0),H2198,0)+IF(A2198=2,H2198,0))*IF(E2198="SGD",1,IF(E2198="USD",Settings!$B$22,IF(E2198="HKD",Settings!$B$23,1))))</f>
        <v>0</v>
      </c>
      <c r="P2198">
        <f>IF(OR(B2198="",C2198="",E2198=""),0,IF(A2198=2,H2198*IF(E2198="SGD",1,IF(E2198="USD",Settings!$B$22,IF(E2198="HKD",Settings!$B$23,1))),0))</f>
        <v>0</v>
      </c>
      <c r="Q2198" s="312">
        <f>IF(OR(J2198="",G2198=""),"",G2198+ROW()/1000000)</f>
      </c>
      <c r="R2198" s="247">
        <f>IF(Q2198="","",SUMIFS(Txn[Signed Units],Txn[Key],J2198,Txn[Transaction Order],"&lt;="&amp;Q2198))</f>
      </c>
    </row>
    <row r="2199" spans="10:18" ht="15" customHeight="1" x14ac:dyDescent="0.15">
      <c r="J2199" s="246">
        <f>IF(OR(B2199="",C2199="",E2199=""),"",B2199&amp;":"&amp;C2199&amp;":"&amp;E2199)</f>
      </c>
      <c r="K2199" s="247">
        <f>IF(A2199="","",A2199*D2199)</f>
      </c>
      <c r="L2199" s="246">
        <f>IF(A2199="","",IF(OR(A2199=1,A2199=0),H2199,0))</f>
      </c>
      <c r="M2199" s="246">
        <f>IF(A2199="","",IF(A2199=-1,H2199,0))</f>
      </c>
      <c r="N2199">
        <f>IF(J2199="","",IF(E2199="SGD",1,IF(E2199="USD",Settings!$B$22,IF(E2199="HKD",Settings!$B$23,1))))</f>
      </c>
      <c r="O2199">
        <f>IF(OR(B2199="",C2199="",E2199=""),0,(IF(A2199=-1,H2199,0)-IF(OR(A2199=1,A2199=0),H2199,0)+IF(A2199=2,H2199,0))*IF(E2199="SGD",1,IF(E2199="USD",Settings!$B$22,IF(E2199="HKD",Settings!$B$23,1))))</f>
        <v>0</v>
      </c>
      <c r="P2199">
        <f>IF(OR(B2199="",C2199="",E2199=""),0,IF(A2199=2,H2199*IF(E2199="SGD",1,IF(E2199="USD",Settings!$B$22,IF(E2199="HKD",Settings!$B$23,1))),0))</f>
        <v>0</v>
      </c>
      <c r="Q2199" s="312">
        <f>IF(OR(J2199="",G2199=""),"",G2199+ROW()/1000000)</f>
      </c>
      <c r="R2199" s="247">
        <f>IF(Q2199="","",SUMIFS(Txn[Signed Units],Txn[Key],J2199,Txn[Transaction Order],"&lt;="&amp;Q2199))</f>
      </c>
    </row>
    <row r="2200" spans="10:18" ht="15" customHeight="1" x14ac:dyDescent="0.15">
      <c r="J2200" s="246">
        <f>IF(OR(B2200="",C2200="",E2200=""),"",B2200&amp;":"&amp;C2200&amp;":"&amp;E2200)</f>
      </c>
      <c r="K2200" s="247">
        <f>IF(A2200="","",A2200*D2200)</f>
      </c>
      <c r="L2200" s="246">
        <f>IF(A2200="","",IF(OR(A2200=1,A2200=0),H2200,0))</f>
      </c>
      <c r="M2200" s="246">
        <f>IF(A2200="","",IF(A2200=-1,H2200,0))</f>
      </c>
      <c r="N2200">
        <f>IF(J2200="","",IF(E2200="SGD",1,IF(E2200="USD",Settings!$B$22,IF(E2200="HKD",Settings!$B$23,1))))</f>
      </c>
      <c r="O2200">
        <f>IF(OR(B2200="",C2200="",E2200=""),0,(IF(A2200=-1,H2200,0)-IF(OR(A2200=1,A2200=0),H2200,0)+IF(A2200=2,H2200,0))*IF(E2200="SGD",1,IF(E2200="USD",Settings!$B$22,IF(E2200="HKD",Settings!$B$23,1))))</f>
        <v>0</v>
      </c>
      <c r="P2200">
        <f>IF(OR(B2200="",C2200="",E2200=""),0,IF(A2200=2,H2200*IF(E2200="SGD",1,IF(E2200="USD",Settings!$B$22,IF(E2200="HKD",Settings!$B$23,1))),0))</f>
        <v>0</v>
      </c>
      <c r="Q2200" s="312">
        <f>IF(OR(J2200="",G2200=""),"",G2200+ROW()/1000000)</f>
      </c>
      <c r="R2200" s="247">
        <f>IF(Q2200="","",SUMIFS(Txn[Signed Units],Txn[Key],J2200,Txn[Transaction Order],"&lt;="&amp;Q2200))</f>
      </c>
    </row>
    <row r="2201" spans="10:18" ht="15" customHeight="1" x14ac:dyDescent="0.15">
      <c r="J2201" s="246">
        <f>IF(OR(B2201="",C2201="",E2201=""),"",B2201&amp;":"&amp;C2201&amp;":"&amp;E2201)</f>
      </c>
      <c r="K2201" s="247">
        <f>IF(A2201="","",A2201*D2201)</f>
      </c>
      <c r="L2201" s="246">
        <f>IF(A2201="","",IF(OR(A2201=1,A2201=0),H2201,0))</f>
      </c>
      <c r="M2201" s="246">
        <f>IF(A2201="","",IF(A2201=-1,H2201,0))</f>
      </c>
      <c r="N2201">
        <f>IF(J2201="","",IF(E2201="SGD",1,IF(E2201="USD",Settings!$B$22,IF(E2201="HKD",Settings!$B$23,1))))</f>
      </c>
      <c r="O2201">
        <f>IF(OR(B2201="",C2201="",E2201=""),0,(IF(A2201=-1,H2201,0)-IF(OR(A2201=1,A2201=0),H2201,0)+IF(A2201=2,H2201,0))*IF(E2201="SGD",1,IF(E2201="USD",Settings!$B$22,IF(E2201="HKD",Settings!$B$23,1))))</f>
        <v>0</v>
      </c>
      <c r="P2201">
        <f>IF(OR(B2201="",C2201="",E2201=""),0,IF(A2201=2,H2201*IF(E2201="SGD",1,IF(E2201="USD",Settings!$B$22,IF(E2201="HKD",Settings!$B$23,1))),0))</f>
        <v>0</v>
      </c>
      <c r="Q2201" s="312">
        <f>IF(OR(J2201="",G2201=""),"",G2201+ROW()/1000000)</f>
      </c>
      <c r="R2201" s="247">
        <f>IF(Q2201="","",SUMIFS(Txn[Signed Units],Txn[Key],J2201,Txn[Transaction Order],"&lt;="&amp;Q2201))</f>
      </c>
    </row>
    <row r="2202" spans="10:18" ht="15" customHeight="1" x14ac:dyDescent="0.15">
      <c r="J2202" s="246">
        <f>IF(OR(B2202="",C2202="",E2202=""),"",B2202&amp;":"&amp;C2202&amp;":"&amp;E2202)</f>
      </c>
      <c r="K2202" s="247">
        <f>IF(A2202="","",A2202*D2202)</f>
      </c>
      <c r="L2202" s="246">
        <f>IF(A2202="","",IF(OR(A2202=1,A2202=0),H2202,0))</f>
      </c>
      <c r="M2202" s="246">
        <f>IF(A2202="","",IF(A2202=-1,H2202,0))</f>
      </c>
      <c r="N2202">
        <f>IF(J2202="","",IF(E2202="SGD",1,IF(E2202="USD",Settings!$B$22,IF(E2202="HKD",Settings!$B$23,1))))</f>
      </c>
      <c r="O2202">
        <f>IF(OR(B2202="",C2202="",E2202=""),0,(IF(A2202=-1,H2202,0)-IF(OR(A2202=1,A2202=0),H2202,0)+IF(A2202=2,H2202,0))*IF(E2202="SGD",1,IF(E2202="USD",Settings!$B$22,IF(E2202="HKD",Settings!$B$23,1))))</f>
        <v>0</v>
      </c>
      <c r="P2202">
        <f>IF(OR(B2202="",C2202="",E2202=""),0,IF(A2202=2,H2202*IF(E2202="SGD",1,IF(E2202="USD",Settings!$B$22,IF(E2202="HKD",Settings!$B$23,1))),0))</f>
        <v>0</v>
      </c>
      <c r="Q2202" s="312">
        <f>IF(OR(J2202="",G2202=""),"",G2202+ROW()/1000000)</f>
      </c>
      <c r="R2202" s="247">
        <f>IF(Q2202="","",SUMIFS(Txn[Signed Units],Txn[Key],J2202,Txn[Transaction Order],"&lt;="&amp;Q2202))</f>
      </c>
    </row>
    <row r="2203" spans="10:18" ht="15" customHeight="1" x14ac:dyDescent="0.15">
      <c r="J2203" s="246">
        <f>IF(OR(B2203="",C2203="",E2203=""),"",B2203&amp;":"&amp;C2203&amp;":"&amp;E2203)</f>
      </c>
      <c r="K2203" s="247">
        <f>IF(A2203="","",A2203*D2203)</f>
      </c>
      <c r="L2203" s="246">
        <f>IF(A2203="","",IF(OR(A2203=1,A2203=0),H2203,0))</f>
      </c>
      <c r="M2203" s="246">
        <f>IF(A2203="","",IF(A2203=-1,H2203,0))</f>
      </c>
      <c r="N2203">
        <f>IF(J2203="","",IF(E2203="SGD",1,IF(E2203="USD",Settings!$B$22,IF(E2203="HKD",Settings!$B$23,1))))</f>
      </c>
      <c r="O2203">
        <f>IF(OR(B2203="",C2203="",E2203=""),0,(IF(A2203=-1,H2203,0)-IF(OR(A2203=1,A2203=0),H2203,0)+IF(A2203=2,H2203,0))*IF(E2203="SGD",1,IF(E2203="USD",Settings!$B$22,IF(E2203="HKD",Settings!$B$23,1))))</f>
        <v>0</v>
      </c>
      <c r="P2203">
        <f>IF(OR(B2203="",C2203="",E2203=""),0,IF(A2203=2,H2203*IF(E2203="SGD",1,IF(E2203="USD",Settings!$B$22,IF(E2203="HKD",Settings!$B$23,1))),0))</f>
        <v>0</v>
      </c>
      <c r="Q2203" s="312">
        <f>IF(OR(J2203="",G2203=""),"",G2203+ROW()/1000000)</f>
      </c>
      <c r="R2203" s="247">
        <f>IF(Q2203="","",SUMIFS(Txn[Signed Units],Txn[Key],J2203,Txn[Transaction Order],"&lt;="&amp;Q2203))</f>
      </c>
    </row>
    <row r="2204" spans="10:18" ht="15" customHeight="1" x14ac:dyDescent="0.15">
      <c r="J2204" s="246">
        <f>IF(OR(B2204="",C2204="",E2204=""),"",B2204&amp;":"&amp;C2204&amp;":"&amp;E2204)</f>
      </c>
      <c r="K2204" s="247">
        <f>IF(A2204="","",A2204*D2204)</f>
      </c>
      <c r="L2204" s="246">
        <f>IF(A2204="","",IF(OR(A2204=1,A2204=0),H2204,0))</f>
      </c>
      <c r="M2204" s="246">
        <f>IF(A2204="","",IF(A2204=-1,H2204,0))</f>
      </c>
      <c r="N2204">
        <f>IF(J2204="","",IF(E2204="SGD",1,IF(E2204="USD",Settings!$B$22,IF(E2204="HKD",Settings!$B$23,1))))</f>
      </c>
      <c r="O2204">
        <f>IF(OR(B2204="",C2204="",E2204=""),0,(IF(A2204=-1,H2204,0)-IF(OR(A2204=1,A2204=0),H2204,0)+IF(A2204=2,H2204,0))*IF(E2204="SGD",1,IF(E2204="USD",Settings!$B$22,IF(E2204="HKD",Settings!$B$23,1))))</f>
        <v>0</v>
      </c>
      <c r="P2204">
        <f>IF(OR(B2204="",C2204="",E2204=""),0,IF(A2204=2,H2204*IF(E2204="SGD",1,IF(E2204="USD",Settings!$B$22,IF(E2204="HKD",Settings!$B$23,1))),0))</f>
        <v>0</v>
      </c>
      <c r="Q2204" s="312">
        <f>IF(OR(J2204="",G2204=""),"",G2204+ROW()/1000000)</f>
      </c>
      <c r="R2204" s="247">
        <f>IF(Q2204="","",SUMIFS(Txn[Signed Units],Txn[Key],J2204,Txn[Transaction Order],"&lt;="&amp;Q2204))</f>
      </c>
    </row>
    <row r="2205" spans="10:18" ht="15" customHeight="1" x14ac:dyDescent="0.15">
      <c r="J2205" s="246">
        <f>IF(OR(B2205="",C2205="",E2205=""),"",B2205&amp;":"&amp;C2205&amp;":"&amp;E2205)</f>
      </c>
      <c r="K2205" s="247">
        <f>IF(A2205="","",A2205*D2205)</f>
      </c>
      <c r="L2205" s="246">
        <f>IF(A2205="","",IF(OR(A2205=1,A2205=0),H2205,0))</f>
      </c>
      <c r="M2205" s="246">
        <f>IF(A2205="","",IF(A2205=-1,H2205,0))</f>
      </c>
      <c r="N2205">
        <f>IF(J2205="","",IF(E2205="SGD",1,IF(E2205="USD",Settings!$B$22,IF(E2205="HKD",Settings!$B$23,1))))</f>
      </c>
      <c r="O2205">
        <f>IF(OR(B2205="",C2205="",E2205=""),0,(IF(A2205=-1,H2205,0)-IF(OR(A2205=1,A2205=0),H2205,0)+IF(A2205=2,H2205,0))*IF(E2205="SGD",1,IF(E2205="USD",Settings!$B$22,IF(E2205="HKD",Settings!$B$23,1))))</f>
        <v>0</v>
      </c>
      <c r="P2205">
        <f>IF(OR(B2205="",C2205="",E2205=""),0,IF(A2205=2,H2205*IF(E2205="SGD",1,IF(E2205="USD",Settings!$B$22,IF(E2205="HKD",Settings!$B$23,1))),0))</f>
        <v>0</v>
      </c>
      <c r="Q2205" s="312">
        <f>IF(OR(J2205="",G2205=""),"",G2205+ROW()/1000000)</f>
      </c>
      <c r="R2205" s="247">
        <f>IF(Q2205="","",SUMIFS(Txn[Signed Units],Txn[Key],J2205,Txn[Transaction Order],"&lt;="&amp;Q2205))</f>
      </c>
    </row>
    <row r="2206" spans="10:18" ht="15" customHeight="1" x14ac:dyDescent="0.15">
      <c r="J2206" s="246">
        <f>IF(OR(B2206="",C2206="",E2206=""),"",B2206&amp;":"&amp;C2206&amp;":"&amp;E2206)</f>
      </c>
      <c r="K2206" s="247">
        <f>IF(A2206="","",A2206*D2206)</f>
      </c>
      <c r="L2206" s="246">
        <f>IF(A2206="","",IF(OR(A2206=1,A2206=0),H2206,0))</f>
      </c>
      <c r="M2206" s="246">
        <f>IF(A2206="","",IF(A2206=-1,H2206,0))</f>
      </c>
      <c r="N2206">
        <f>IF(J2206="","",IF(E2206="SGD",1,IF(E2206="USD",Settings!$B$22,IF(E2206="HKD",Settings!$B$23,1))))</f>
      </c>
      <c r="O2206">
        <f>IF(OR(B2206="",C2206="",E2206=""),0,(IF(A2206=-1,H2206,0)-IF(OR(A2206=1,A2206=0),H2206,0)+IF(A2206=2,H2206,0))*IF(E2206="SGD",1,IF(E2206="USD",Settings!$B$22,IF(E2206="HKD",Settings!$B$23,1))))</f>
        <v>0</v>
      </c>
      <c r="P2206">
        <f>IF(OR(B2206="",C2206="",E2206=""),0,IF(A2206=2,H2206*IF(E2206="SGD",1,IF(E2206="USD",Settings!$B$22,IF(E2206="HKD",Settings!$B$23,1))),0))</f>
        <v>0</v>
      </c>
      <c r="Q2206" s="312">
        <f>IF(OR(J2206="",G2206=""),"",G2206+ROW()/1000000)</f>
      </c>
      <c r="R2206" s="247">
        <f>IF(Q2206="","",SUMIFS(Txn[Signed Units],Txn[Key],J2206,Txn[Transaction Order],"&lt;="&amp;Q2206))</f>
      </c>
    </row>
    <row r="2207" spans="10:18" ht="15" customHeight="1" x14ac:dyDescent="0.15">
      <c r="J2207" s="246">
        <f>IF(OR(B2207="",C2207="",E2207=""),"",B2207&amp;":"&amp;C2207&amp;":"&amp;E2207)</f>
      </c>
      <c r="K2207" s="247">
        <f>IF(A2207="","",A2207*D2207)</f>
      </c>
      <c r="L2207" s="246">
        <f>IF(A2207="","",IF(OR(A2207=1,A2207=0),H2207,0))</f>
      </c>
      <c r="M2207" s="246">
        <f>IF(A2207="","",IF(A2207=-1,H2207,0))</f>
      </c>
      <c r="N2207">
        <f>IF(J2207="","",IF(E2207="SGD",1,IF(E2207="USD",Settings!$B$22,IF(E2207="HKD",Settings!$B$23,1))))</f>
      </c>
      <c r="O2207">
        <f>IF(OR(B2207="",C2207="",E2207=""),0,(IF(A2207=-1,H2207,0)-IF(OR(A2207=1,A2207=0),H2207,0)+IF(A2207=2,H2207,0))*IF(E2207="SGD",1,IF(E2207="USD",Settings!$B$22,IF(E2207="HKD",Settings!$B$23,1))))</f>
        <v>0</v>
      </c>
      <c r="P2207">
        <f>IF(OR(B2207="",C2207="",E2207=""),0,IF(A2207=2,H2207*IF(E2207="SGD",1,IF(E2207="USD",Settings!$B$22,IF(E2207="HKD",Settings!$B$23,1))),0))</f>
        <v>0</v>
      </c>
      <c r="Q2207" s="312">
        <f>IF(OR(J2207="",G2207=""),"",G2207+ROW()/1000000)</f>
      </c>
      <c r="R2207" s="247">
        <f>IF(Q2207="","",SUMIFS(Txn[Signed Units],Txn[Key],J2207,Txn[Transaction Order],"&lt;="&amp;Q2207))</f>
      </c>
    </row>
    <row r="2208" spans="10:18" ht="15" customHeight="1" x14ac:dyDescent="0.15">
      <c r="J2208" s="246">
        <f>IF(OR(B2208="",C2208="",E2208=""),"",B2208&amp;":"&amp;C2208&amp;":"&amp;E2208)</f>
      </c>
      <c r="K2208" s="247">
        <f>IF(A2208="","",A2208*D2208)</f>
      </c>
      <c r="L2208" s="246">
        <f>IF(A2208="","",IF(OR(A2208=1,A2208=0),H2208,0))</f>
      </c>
      <c r="M2208" s="246">
        <f>IF(A2208="","",IF(A2208=-1,H2208,0))</f>
      </c>
      <c r="N2208">
        <f>IF(J2208="","",IF(E2208="SGD",1,IF(E2208="USD",Settings!$B$22,IF(E2208="HKD",Settings!$B$23,1))))</f>
      </c>
      <c r="O2208">
        <f>IF(OR(B2208="",C2208="",E2208=""),0,(IF(A2208=-1,H2208,0)-IF(OR(A2208=1,A2208=0),H2208,0)+IF(A2208=2,H2208,0))*IF(E2208="SGD",1,IF(E2208="USD",Settings!$B$22,IF(E2208="HKD",Settings!$B$23,1))))</f>
        <v>0</v>
      </c>
      <c r="P2208">
        <f>IF(OR(B2208="",C2208="",E2208=""),0,IF(A2208=2,H2208*IF(E2208="SGD",1,IF(E2208="USD",Settings!$B$22,IF(E2208="HKD",Settings!$B$23,1))),0))</f>
        <v>0</v>
      </c>
      <c r="Q2208" s="312">
        <f>IF(OR(J2208="",G2208=""),"",G2208+ROW()/1000000)</f>
      </c>
      <c r="R2208" s="247">
        <f>IF(Q2208="","",SUMIFS(Txn[Signed Units],Txn[Key],J2208,Txn[Transaction Order],"&lt;="&amp;Q2208))</f>
      </c>
    </row>
    <row r="2209" spans="10:18" ht="15" customHeight="1" x14ac:dyDescent="0.15">
      <c r="J2209" s="246">
        <f>IF(OR(B2209="",C2209="",E2209=""),"",B2209&amp;":"&amp;C2209&amp;":"&amp;E2209)</f>
      </c>
      <c r="K2209" s="247">
        <f>IF(A2209="","",A2209*D2209)</f>
      </c>
      <c r="L2209" s="246">
        <f>IF(A2209="","",IF(OR(A2209=1,A2209=0),H2209,0))</f>
      </c>
      <c r="M2209" s="246">
        <f>IF(A2209="","",IF(A2209=-1,H2209,0))</f>
      </c>
      <c r="N2209">
        <f>IF(J2209="","",IF(E2209="SGD",1,IF(E2209="USD",Settings!$B$22,IF(E2209="HKD",Settings!$B$23,1))))</f>
      </c>
      <c r="O2209">
        <f>IF(OR(B2209="",C2209="",E2209=""),0,(IF(A2209=-1,H2209,0)-IF(OR(A2209=1,A2209=0),H2209,0)+IF(A2209=2,H2209,0))*IF(E2209="SGD",1,IF(E2209="USD",Settings!$B$22,IF(E2209="HKD",Settings!$B$23,1))))</f>
        <v>0</v>
      </c>
      <c r="P2209">
        <f>IF(OR(B2209="",C2209="",E2209=""),0,IF(A2209=2,H2209*IF(E2209="SGD",1,IF(E2209="USD",Settings!$B$22,IF(E2209="HKD",Settings!$B$23,1))),0))</f>
        <v>0</v>
      </c>
      <c r="Q2209" s="312">
        <f>IF(OR(J2209="",G2209=""),"",G2209+ROW()/1000000)</f>
      </c>
      <c r="R2209" s="247">
        <f>IF(Q2209="","",SUMIFS(Txn[Signed Units],Txn[Key],J2209,Txn[Transaction Order],"&lt;="&amp;Q2209))</f>
      </c>
    </row>
    <row r="2210" spans="10:18" ht="15" customHeight="1" x14ac:dyDescent="0.15">
      <c r="J2210" s="246">
        <f>IF(OR(B2210="",C2210="",E2210=""),"",B2210&amp;":"&amp;C2210&amp;":"&amp;E2210)</f>
      </c>
      <c r="K2210" s="247">
        <f>IF(A2210="","",A2210*D2210)</f>
      </c>
      <c r="L2210" s="246">
        <f>IF(A2210="","",IF(OR(A2210=1,A2210=0),H2210,0))</f>
      </c>
      <c r="M2210" s="246">
        <f>IF(A2210="","",IF(A2210=-1,H2210,0))</f>
      </c>
      <c r="N2210">
        <f>IF(J2210="","",IF(E2210="SGD",1,IF(E2210="USD",Settings!$B$22,IF(E2210="HKD",Settings!$B$23,1))))</f>
      </c>
      <c r="O2210">
        <f>IF(OR(B2210="",C2210="",E2210=""),0,(IF(A2210=-1,H2210,0)-IF(OR(A2210=1,A2210=0),H2210,0)+IF(A2210=2,H2210,0))*IF(E2210="SGD",1,IF(E2210="USD",Settings!$B$22,IF(E2210="HKD",Settings!$B$23,1))))</f>
        <v>0</v>
      </c>
      <c r="P2210">
        <f>IF(OR(B2210="",C2210="",E2210=""),0,IF(A2210=2,H2210*IF(E2210="SGD",1,IF(E2210="USD",Settings!$B$22,IF(E2210="HKD",Settings!$B$23,1))),0))</f>
        <v>0</v>
      </c>
      <c r="Q2210" s="312">
        <f>IF(OR(J2210="",G2210=""),"",G2210+ROW()/1000000)</f>
      </c>
      <c r="R2210" s="247">
        <f>IF(Q2210="","",SUMIFS(Txn[Signed Units],Txn[Key],J2210,Txn[Transaction Order],"&lt;="&amp;Q2210))</f>
      </c>
    </row>
    <row r="2211" spans="10:18" ht="15" customHeight="1" x14ac:dyDescent="0.15">
      <c r="J2211" s="246">
        <f>IF(OR(B2211="",C2211="",E2211=""),"",B2211&amp;":"&amp;C2211&amp;":"&amp;E2211)</f>
      </c>
      <c r="K2211" s="247">
        <f>IF(A2211="","",A2211*D2211)</f>
      </c>
      <c r="L2211" s="246">
        <f>IF(A2211="","",IF(OR(A2211=1,A2211=0),H2211,0))</f>
      </c>
      <c r="M2211" s="246">
        <f>IF(A2211="","",IF(A2211=-1,H2211,0))</f>
      </c>
      <c r="N2211">
        <f>IF(J2211="","",IF(E2211="SGD",1,IF(E2211="USD",Settings!$B$22,IF(E2211="HKD",Settings!$B$23,1))))</f>
      </c>
      <c r="O2211">
        <f>IF(OR(B2211="",C2211="",E2211=""),0,(IF(A2211=-1,H2211,0)-IF(OR(A2211=1,A2211=0),H2211,0)+IF(A2211=2,H2211,0))*IF(E2211="SGD",1,IF(E2211="USD",Settings!$B$22,IF(E2211="HKD",Settings!$B$23,1))))</f>
        <v>0</v>
      </c>
      <c r="P2211">
        <f>IF(OR(B2211="",C2211="",E2211=""),0,IF(A2211=2,H2211*IF(E2211="SGD",1,IF(E2211="USD",Settings!$B$22,IF(E2211="HKD",Settings!$B$23,1))),0))</f>
        <v>0</v>
      </c>
      <c r="Q2211" s="312">
        <f>IF(OR(J2211="",G2211=""),"",G2211+ROW()/1000000)</f>
      </c>
      <c r="R2211" s="247">
        <f>IF(Q2211="","",SUMIFS(Txn[Signed Units],Txn[Key],J2211,Txn[Transaction Order],"&lt;="&amp;Q2211))</f>
      </c>
    </row>
    <row r="2212" spans="10:18" ht="15" customHeight="1" x14ac:dyDescent="0.15">
      <c r="J2212" s="246">
        <f>IF(OR(B2212="",C2212="",E2212=""),"",B2212&amp;":"&amp;C2212&amp;":"&amp;E2212)</f>
      </c>
      <c r="K2212" s="247">
        <f>IF(A2212="","",A2212*D2212)</f>
      </c>
      <c r="L2212" s="246">
        <f>IF(A2212="","",IF(OR(A2212=1,A2212=0),H2212,0))</f>
      </c>
      <c r="M2212" s="246">
        <f>IF(A2212="","",IF(A2212=-1,H2212,0))</f>
      </c>
      <c r="N2212">
        <f>IF(J2212="","",IF(E2212="SGD",1,IF(E2212="USD",Settings!$B$22,IF(E2212="HKD",Settings!$B$23,1))))</f>
      </c>
      <c r="O2212">
        <f>IF(OR(B2212="",C2212="",E2212=""),0,(IF(A2212=-1,H2212,0)-IF(OR(A2212=1,A2212=0),H2212,0)+IF(A2212=2,H2212,0))*IF(E2212="SGD",1,IF(E2212="USD",Settings!$B$22,IF(E2212="HKD",Settings!$B$23,1))))</f>
        <v>0</v>
      </c>
      <c r="P2212">
        <f>IF(OR(B2212="",C2212="",E2212=""),0,IF(A2212=2,H2212*IF(E2212="SGD",1,IF(E2212="USD",Settings!$B$22,IF(E2212="HKD",Settings!$B$23,1))),0))</f>
        <v>0</v>
      </c>
      <c r="Q2212" s="312">
        <f>IF(OR(J2212="",G2212=""),"",G2212+ROW()/1000000)</f>
      </c>
      <c r="R2212" s="247">
        <f>IF(Q2212="","",SUMIFS(Txn[Signed Units],Txn[Key],J2212,Txn[Transaction Order],"&lt;="&amp;Q2212))</f>
      </c>
    </row>
    <row r="2213" spans="10:18" ht="15" customHeight="1" x14ac:dyDescent="0.15">
      <c r="J2213" s="246">
        <f>IF(OR(B2213="",C2213="",E2213=""),"",B2213&amp;":"&amp;C2213&amp;":"&amp;E2213)</f>
      </c>
      <c r="K2213" s="247">
        <f>IF(A2213="","",A2213*D2213)</f>
      </c>
      <c r="L2213" s="246">
        <f>IF(A2213="","",IF(OR(A2213=1,A2213=0),H2213,0))</f>
      </c>
      <c r="M2213" s="246">
        <f>IF(A2213="","",IF(A2213=-1,H2213,0))</f>
      </c>
      <c r="N2213">
        <f>IF(J2213="","",IF(E2213="SGD",1,IF(E2213="USD",Settings!$B$22,IF(E2213="HKD",Settings!$B$23,1))))</f>
      </c>
      <c r="O2213">
        <f>IF(OR(B2213="",C2213="",E2213=""),0,(IF(A2213=-1,H2213,0)-IF(OR(A2213=1,A2213=0),H2213,0)+IF(A2213=2,H2213,0))*IF(E2213="SGD",1,IF(E2213="USD",Settings!$B$22,IF(E2213="HKD",Settings!$B$23,1))))</f>
        <v>0</v>
      </c>
      <c r="P2213">
        <f>IF(OR(B2213="",C2213="",E2213=""),0,IF(A2213=2,H2213*IF(E2213="SGD",1,IF(E2213="USD",Settings!$B$22,IF(E2213="HKD",Settings!$B$23,1))),0))</f>
        <v>0</v>
      </c>
      <c r="Q2213" s="312">
        <f>IF(OR(J2213="",G2213=""),"",G2213+ROW()/1000000)</f>
      </c>
      <c r="R2213" s="247">
        <f>IF(Q2213="","",SUMIFS(Txn[Signed Units],Txn[Key],J2213,Txn[Transaction Order],"&lt;="&amp;Q2213))</f>
      </c>
    </row>
    <row r="2214" spans="10:18" ht="15" customHeight="1" x14ac:dyDescent="0.15">
      <c r="J2214" s="246">
        <f>IF(OR(B2214="",C2214="",E2214=""),"",B2214&amp;":"&amp;C2214&amp;":"&amp;E2214)</f>
      </c>
      <c r="K2214" s="247">
        <f>IF(A2214="","",A2214*D2214)</f>
      </c>
      <c r="L2214" s="246">
        <f>IF(A2214="","",IF(OR(A2214=1,A2214=0),H2214,0))</f>
      </c>
      <c r="M2214" s="246">
        <f>IF(A2214="","",IF(A2214=-1,H2214,0))</f>
      </c>
      <c r="N2214">
        <f>IF(J2214="","",IF(E2214="SGD",1,IF(E2214="USD",Settings!$B$22,IF(E2214="HKD",Settings!$B$23,1))))</f>
      </c>
      <c r="O2214">
        <f>IF(OR(B2214="",C2214="",E2214=""),0,(IF(A2214=-1,H2214,0)-IF(OR(A2214=1,A2214=0),H2214,0)+IF(A2214=2,H2214,0))*IF(E2214="SGD",1,IF(E2214="USD",Settings!$B$22,IF(E2214="HKD",Settings!$B$23,1))))</f>
        <v>0</v>
      </c>
      <c r="P2214">
        <f>IF(OR(B2214="",C2214="",E2214=""),0,IF(A2214=2,H2214*IF(E2214="SGD",1,IF(E2214="USD",Settings!$B$22,IF(E2214="HKD",Settings!$B$23,1))),0))</f>
        <v>0</v>
      </c>
      <c r="Q2214" s="312">
        <f>IF(OR(J2214="",G2214=""),"",G2214+ROW()/1000000)</f>
      </c>
      <c r="R2214" s="247">
        <f>IF(Q2214="","",SUMIFS(Txn[Signed Units],Txn[Key],J2214,Txn[Transaction Order],"&lt;="&amp;Q2214))</f>
      </c>
    </row>
    <row r="2215" spans="10:18" ht="15" customHeight="1" x14ac:dyDescent="0.15">
      <c r="J2215" s="246">
        <f>IF(OR(B2215="",C2215="",E2215=""),"",B2215&amp;":"&amp;C2215&amp;":"&amp;E2215)</f>
      </c>
      <c r="K2215" s="247">
        <f>IF(A2215="","",A2215*D2215)</f>
      </c>
      <c r="L2215" s="246">
        <f>IF(A2215="","",IF(OR(A2215=1,A2215=0),H2215,0))</f>
      </c>
      <c r="M2215" s="246">
        <f>IF(A2215="","",IF(A2215=-1,H2215,0))</f>
      </c>
      <c r="N2215">
        <f>IF(J2215="","",IF(E2215="SGD",1,IF(E2215="USD",Settings!$B$22,IF(E2215="HKD",Settings!$B$23,1))))</f>
      </c>
      <c r="O2215">
        <f>IF(OR(B2215="",C2215="",E2215=""),0,(IF(A2215=-1,H2215,0)-IF(OR(A2215=1,A2215=0),H2215,0)+IF(A2215=2,H2215,0))*IF(E2215="SGD",1,IF(E2215="USD",Settings!$B$22,IF(E2215="HKD",Settings!$B$23,1))))</f>
        <v>0</v>
      </c>
      <c r="P2215">
        <f>IF(OR(B2215="",C2215="",E2215=""),0,IF(A2215=2,H2215*IF(E2215="SGD",1,IF(E2215="USD",Settings!$B$22,IF(E2215="HKD",Settings!$B$23,1))),0))</f>
        <v>0</v>
      </c>
      <c r="Q2215" s="312">
        <f>IF(OR(J2215="",G2215=""),"",G2215+ROW()/1000000)</f>
      </c>
      <c r="R2215" s="247">
        <f>IF(Q2215="","",SUMIFS(Txn[Signed Units],Txn[Key],J2215,Txn[Transaction Order],"&lt;="&amp;Q2215))</f>
      </c>
    </row>
    <row r="2216" spans="10:18" ht="15" customHeight="1" x14ac:dyDescent="0.15">
      <c r="J2216" s="246">
        <f>IF(OR(B2216="",C2216="",E2216=""),"",B2216&amp;":"&amp;C2216&amp;":"&amp;E2216)</f>
      </c>
      <c r="K2216" s="247">
        <f>IF(A2216="","",A2216*D2216)</f>
      </c>
      <c r="L2216" s="246">
        <f>IF(A2216="","",IF(OR(A2216=1,A2216=0),H2216,0))</f>
      </c>
      <c r="M2216" s="246">
        <f>IF(A2216="","",IF(A2216=-1,H2216,0))</f>
      </c>
      <c r="N2216">
        <f>IF(J2216="","",IF(E2216="SGD",1,IF(E2216="USD",Settings!$B$22,IF(E2216="HKD",Settings!$B$23,1))))</f>
      </c>
      <c r="O2216">
        <f>IF(OR(B2216="",C2216="",E2216=""),0,(IF(A2216=-1,H2216,0)-IF(OR(A2216=1,A2216=0),H2216,0)+IF(A2216=2,H2216,0))*IF(E2216="SGD",1,IF(E2216="USD",Settings!$B$22,IF(E2216="HKD",Settings!$B$23,1))))</f>
        <v>0</v>
      </c>
      <c r="P2216">
        <f>IF(OR(B2216="",C2216="",E2216=""),0,IF(A2216=2,H2216*IF(E2216="SGD",1,IF(E2216="USD",Settings!$B$22,IF(E2216="HKD",Settings!$B$23,1))),0))</f>
        <v>0</v>
      </c>
      <c r="Q2216" s="312">
        <f>IF(OR(J2216="",G2216=""),"",G2216+ROW()/1000000)</f>
      </c>
      <c r="R2216" s="247">
        <f>IF(Q2216="","",SUMIFS(Txn[Signed Units],Txn[Key],J2216,Txn[Transaction Order],"&lt;="&amp;Q2216))</f>
      </c>
    </row>
    <row r="2217" spans="10:18" ht="15" customHeight="1" x14ac:dyDescent="0.15">
      <c r="J2217" s="246">
        <f>IF(OR(B2217="",C2217="",E2217=""),"",B2217&amp;":"&amp;C2217&amp;":"&amp;E2217)</f>
      </c>
      <c r="K2217" s="247">
        <f>IF(A2217="","",A2217*D2217)</f>
      </c>
      <c r="L2217" s="246">
        <f>IF(A2217="","",IF(OR(A2217=1,A2217=0),H2217,0))</f>
      </c>
      <c r="M2217" s="246">
        <f>IF(A2217="","",IF(A2217=-1,H2217,0))</f>
      </c>
      <c r="N2217">
        <f>IF(J2217="","",IF(E2217="SGD",1,IF(E2217="USD",Settings!$B$22,IF(E2217="HKD",Settings!$B$23,1))))</f>
      </c>
      <c r="O2217">
        <f>IF(OR(B2217="",C2217="",E2217=""),0,(IF(A2217=-1,H2217,0)-IF(OR(A2217=1,A2217=0),H2217,0)+IF(A2217=2,H2217,0))*IF(E2217="SGD",1,IF(E2217="USD",Settings!$B$22,IF(E2217="HKD",Settings!$B$23,1))))</f>
        <v>0</v>
      </c>
      <c r="P2217">
        <f>IF(OR(B2217="",C2217="",E2217=""),0,IF(A2217=2,H2217*IF(E2217="SGD",1,IF(E2217="USD",Settings!$B$22,IF(E2217="HKD",Settings!$B$23,1))),0))</f>
        <v>0</v>
      </c>
      <c r="Q2217" s="312">
        <f>IF(OR(J2217="",G2217=""),"",G2217+ROW()/1000000)</f>
      </c>
      <c r="R2217" s="247">
        <f>IF(Q2217="","",SUMIFS(Txn[Signed Units],Txn[Key],J2217,Txn[Transaction Order],"&lt;="&amp;Q2217))</f>
      </c>
    </row>
    <row r="2218" spans="10:18" ht="15" customHeight="1" x14ac:dyDescent="0.15">
      <c r="J2218" s="246">
        <f>IF(OR(B2218="",C2218="",E2218=""),"",B2218&amp;":"&amp;C2218&amp;":"&amp;E2218)</f>
      </c>
      <c r="K2218" s="247">
        <f>IF(A2218="","",A2218*D2218)</f>
      </c>
      <c r="L2218" s="246">
        <f>IF(A2218="","",IF(OR(A2218=1,A2218=0),H2218,0))</f>
      </c>
      <c r="M2218" s="246">
        <f>IF(A2218="","",IF(A2218=-1,H2218,0))</f>
      </c>
      <c r="N2218">
        <f>IF(J2218="","",IF(E2218="SGD",1,IF(E2218="USD",Settings!$B$22,IF(E2218="HKD",Settings!$B$23,1))))</f>
      </c>
      <c r="O2218">
        <f>IF(OR(B2218="",C2218="",E2218=""),0,(IF(A2218=-1,H2218,0)-IF(OR(A2218=1,A2218=0),H2218,0)+IF(A2218=2,H2218,0))*IF(E2218="SGD",1,IF(E2218="USD",Settings!$B$22,IF(E2218="HKD",Settings!$B$23,1))))</f>
        <v>0</v>
      </c>
      <c r="P2218">
        <f>IF(OR(B2218="",C2218="",E2218=""),0,IF(A2218=2,H2218*IF(E2218="SGD",1,IF(E2218="USD",Settings!$B$22,IF(E2218="HKD",Settings!$B$23,1))),0))</f>
        <v>0</v>
      </c>
      <c r="Q2218" s="312">
        <f>IF(OR(J2218="",G2218=""),"",G2218+ROW()/1000000)</f>
      </c>
      <c r="R2218" s="247">
        <f>IF(Q2218="","",SUMIFS(Txn[Signed Units],Txn[Key],J2218,Txn[Transaction Order],"&lt;="&amp;Q2218))</f>
      </c>
    </row>
    <row r="2219" spans="10:18" ht="15" customHeight="1" x14ac:dyDescent="0.15">
      <c r="J2219" s="246">
        <f>IF(OR(B2219="",C2219="",E2219=""),"",B2219&amp;":"&amp;C2219&amp;":"&amp;E2219)</f>
      </c>
      <c r="K2219" s="247">
        <f>IF(A2219="","",A2219*D2219)</f>
      </c>
      <c r="L2219" s="246">
        <f>IF(A2219="","",IF(OR(A2219=1,A2219=0),H2219,0))</f>
      </c>
      <c r="M2219" s="246">
        <f>IF(A2219="","",IF(A2219=-1,H2219,0))</f>
      </c>
      <c r="N2219">
        <f>IF(J2219="","",IF(E2219="SGD",1,IF(E2219="USD",Settings!$B$22,IF(E2219="HKD",Settings!$B$23,1))))</f>
      </c>
      <c r="O2219">
        <f>IF(OR(B2219="",C2219="",E2219=""),0,(IF(A2219=-1,H2219,0)-IF(OR(A2219=1,A2219=0),H2219,0)+IF(A2219=2,H2219,0))*IF(E2219="SGD",1,IF(E2219="USD",Settings!$B$22,IF(E2219="HKD",Settings!$B$23,1))))</f>
        <v>0</v>
      </c>
      <c r="P2219">
        <f>IF(OR(B2219="",C2219="",E2219=""),0,IF(A2219=2,H2219*IF(E2219="SGD",1,IF(E2219="USD",Settings!$B$22,IF(E2219="HKD",Settings!$B$23,1))),0))</f>
        <v>0</v>
      </c>
      <c r="Q2219" s="312">
        <f>IF(OR(J2219="",G2219=""),"",G2219+ROW()/1000000)</f>
      </c>
      <c r="R2219" s="247">
        <f>IF(Q2219="","",SUMIFS(Txn[Signed Units],Txn[Key],J2219,Txn[Transaction Order],"&lt;="&amp;Q2219))</f>
      </c>
    </row>
    <row r="2220" spans="10:18" ht="15" customHeight="1" x14ac:dyDescent="0.15">
      <c r="J2220" s="246">
        <f>IF(OR(B2220="",C2220="",E2220=""),"",B2220&amp;":"&amp;C2220&amp;":"&amp;E2220)</f>
      </c>
      <c r="K2220" s="247">
        <f>IF(A2220="","",A2220*D2220)</f>
      </c>
      <c r="L2220" s="246">
        <f>IF(A2220="","",IF(OR(A2220=1,A2220=0),H2220,0))</f>
      </c>
      <c r="M2220" s="246">
        <f>IF(A2220="","",IF(A2220=-1,H2220,0))</f>
      </c>
      <c r="N2220">
        <f>IF(J2220="","",IF(E2220="SGD",1,IF(E2220="USD",Settings!$B$22,IF(E2220="HKD",Settings!$B$23,1))))</f>
      </c>
      <c r="O2220">
        <f>IF(OR(B2220="",C2220="",E2220=""),0,(IF(A2220=-1,H2220,0)-IF(OR(A2220=1,A2220=0),H2220,0)+IF(A2220=2,H2220,0))*IF(E2220="SGD",1,IF(E2220="USD",Settings!$B$22,IF(E2220="HKD",Settings!$B$23,1))))</f>
        <v>0</v>
      </c>
      <c r="P2220">
        <f>IF(OR(B2220="",C2220="",E2220=""),0,IF(A2220=2,H2220*IF(E2220="SGD",1,IF(E2220="USD",Settings!$B$22,IF(E2220="HKD",Settings!$B$23,1))),0))</f>
        <v>0</v>
      </c>
      <c r="Q2220" s="312">
        <f>IF(OR(J2220="",G2220=""),"",G2220+ROW()/1000000)</f>
      </c>
      <c r="R2220" s="247">
        <f>IF(Q2220="","",SUMIFS(Txn[Signed Units],Txn[Key],J2220,Txn[Transaction Order],"&lt;="&amp;Q2220))</f>
      </c>
    </row>
    <row r="2221" spans="10:18" ht="15" customHeight="1" x14ac:dyDescent="0.15">
      <c r="J2221" s="246">
        <f>IF(OR(B2221="",C2221="",E2221=""),"",B2221&amp;":"&amp;C2221&amp;":"&amp;E2221)</f>
      </c>
      <c r="K2221" s="247">
        <f>IF(A2221="","",A2221*D2221)</f>
      </c>
      <c r="L2221" s="246">
        <f>IF(A2221="","",IF(OR(A2221=1,A2221=0),H2221,0))</f>
      </c>
      <c r="M2221" s="246">
        <f>IF(A2221="","",IF(A2221=-1,H2221,0))</f>
      </c>
      <c r="N2221">
        <f>IF(J2221="","",IF(E2221="SGD",1,IF(E2221="USD",Settings!$B$22,IF(E2221="HKD",Settings!$B$23,1))))</f>
      </c>
      <c r="O2221">
        <f>IF(OR(B2221="",C2221="",E2221=""),0,(IF(A2221=-1,H2221,0)-IF(OR(A2221=1,A2221=0),H2221,0)+IF(A2221=2,H2221,0))*IF(E2221="SGD",1,IF(E2221="USD",Settings!$B$22,IF(E2221="HKD",Settings!$B$23,1))))</f>
        <v>0</v>
      </c>
      <c r="P2221">
        <f>IF(OR(B2221="",C2221="",E2221=""),0,IF(A2221=2,H2221*IF(E2221="SGD",1,IF(E2221="USD",Settings!$B$22,IF(E2221="HKD",Settings!$B$23,1))),0))</f>
        <v>0</v>
      </c>
      <c r="Q2221" s="312">
        <f>IF(OR(J2221="",G2221=""),"",G2221+ROW()/1000000)</f>
      </c>
      <c r="R2221" s="247">
        <f>IF(Q2221="","",SUMIFS(Txn[Signed Units],Txn[Key],J2221,Txn[Transaction Order],"&lt;="&amp;Q2221))</f>
      </c>
    </row>
    <row r="2222" spans="10:18" ht="15" customHeight="1" x14ac:dyDescent="0.15">
      <c r="J2222" s="246">
        <f>IF(OR(B2222="",C2222="",E2222=""),"",B2222&amp;":"&amp;C2222&amp;":"&amp;E2222)</f>
      </c>
      <c r="K2222" s="247">
        <f>IF(A2222="","",A2222*D2222)</f>
      </c>
      <c r="L2222" s="246">
        <f>IF(A2222="","",IF(OR(A2222=1,A2222=0),H2222,0))</f>
      </c>
      <c r="M2222" s="246">
        <f>IF(A2222="","",IF(A2222=-1,H2222,0))</f>
      </c>
      <c r="N2222">
        <f>IF(J2222="","",IF(E2222="SGD",1,IF(E2222="USD",Settings!$B$22,IF(E2222="HKD",Settings!$B$23,1))))</f>
      </c>
      <c r="O2222">
        <f>IF(OR(B2222="",C2222="",E2222=""),0,(IF(A2222=-1,H2222,0)-IF(OR(A2222=1,A2222=0),H2222,0)+IF(A2222=2,H2222,0))*IF(E2222="SGD",1,IF(E2222="USD",Settings!$B$22,IF(E2222="HKD",Settings!$B$23,1))))</f>
        <v>0</v>
      </c>
      <c r="P2222">
        <f>IF(OR(B2222="",C2222="",E2222=""),0,IF(A2222=2,H2222*IF(E2222="SGD",1,IF(E2222="USD",Settings!$B$22,IF(E2222="HKD",Settings!$B$23,1))),0))</f>
        <v>0</v>
      </c>
      <c r="Q2222" s="312">
        <f>IF(OR(J2222="",G2222=""),"",G2222+ROW()/1000000)</f>
      </c>
      <c r="R2222" s="247">
        <f>IF(Q2222="","",SUMIFS(Txn[Signed Units],Txn[Key],J2222,Txn[Transaction Order],"&lt;="&amp;Q2222))</f>
      </c>
    </row>
    <row r="2223" spans="10:18" ht="15" customHeight="1" x14ac:dyDescent="0.15">
      <c r="J2223" s="246">
        <f>IF(OR(B2223="",C2223="",E2223=""),"",B2223&amp;":"&amp;C2223&amp;":"&amp;E2223)</f>
      </c>
      <c r="K2223" s="247">
        <f>IF(A2223="","",A2223*D2223)</f>
      </c>
      <c r="L2223" s="246">
        <f>IF(A2223="","",IF(OR(A2223=1,A2223=0),H2223,0))</f>
      </c>
      <c r="M2223" s="246">
        <f>IF(A2223="","",IF(A2223=-1,H2223,0))</f>
      </c>
      <c r="N2223">
        <f>IF(J2223="","",IF(E2223="SGD",1,IF(E2223="USD",Settings!$B$22,IF(E2223="HKD",Settings!$B$23,1))))</f>
      </c>
      <c r="O2223">
        <f>IF(OR(B2223="",C2223="",E2223=""),0,(IF(A2223=-1,H2223,0)-IF(OR(A2223=1,A2223=0),H2223,0)+IF(A2223=2,H2223,0))*IF(E2223="SGD",1,IF(E2223="USD",Settings!$B$22,IF(E2223="HKD",Settings!$B$23,1))))</f>
        <v>0</v>
      </c>
      <c r="P2223">
        <f>IF(OR(B2223="",C2223="",E2223=""),0,IF(A2223=2,H2223*IF(E2223="SGD",1,IF(E2223="USD",Settings!$B$22,IF(E2223="HKD",Settings!$B$23,1))),0))</f>
        <v>0</v>
      </c>
      <c r="Q2223" s="312">
        <f>IF(OR(J2223="",G2223=""),"",G2223+ROW()/1000000)</f>
      </c>
      <c r="R2223" s="247">
        <f>IF(Q2223="","",SUMIFS(Txn[Signed Units],Txn[Key],J2223,Txn[Transaction Order],"&lt;="&amp;Q2223))</f>
      </c>
    </row>
    <row r="2224" spans="10:18" ht="15" customHeight="1" x14ac:dyDescent="0.15">
      <c r="J2224" s="246">
        <f>IF(OR(B2224="",C2224="",E2224=""),"",B2224&amp;":"&amp;C2224&amp;":"&amp;E2224)</f>
      </c>
      <c r="K2224" s="247">
        <f>IF(A2224="","",A2224*D2224)</f>
      </c>
      <c r="L2224" s="246">
        <f>IF(A2224="","",IF(OR(A2224=1,A2224=0),H2224,0))</f>
      </c>
      <c r="M2224" s="246">
        <f>IF(A2224="","",IF(A2224=-1,H2224,0))</f>
      </c>
      <c r="N2224">
        <f>IF(J2224="","",IF(E2224="SGD",1,IF(E2224="USD",Settings!$B$22,IF(E2224="HKD",Settings!$B$23,1))))</f>
      </c>
      <c r="O2224">
        <f>IF(OR(B2224="",C2224="",E2224=""),0,(IF(A2224=-1,H2224,0)-IF(OR(A2224=1,A2224=0),H2224,0)+IF(A2224=2,H2224,0))*IF(E2224="SGD",1,IF(E2224="USD",Settings!$B$22,IF(E2224="HKD",Settings!$B$23,1))))</f>
        <v>0</v>
      </c>
      <c r="P2224">
        <f>IF(OR(B2224="",C2224="",E2224=""),0,IF(A2224=2,H2224*IF(E2224="SGD",1,IF(E2224="USD",Settings!$B$22,IF(E2224="HKD",Settings!$B$23,1))),0))</f>
        <v>0</v>
      </c>
      <c r="Q2224" s="312">
        <f>IF(OR(J2224="",G2224=""),"",G2224+ROW()/1000000)</f>
      </c>
      <c r="R2224" s="247">
        <f>IF(Q2224="","",SUMIFS(Txn[Signed Units],Txn[Key],J2224,Txn[Transaction Order],"&lt;="&amp;Q2224))</f>
      </c>
    </row>
    <row r="2225" spans="10:18" ht="15" customHeight="1" x14ac:dyDescent="0.15">
      <c r="J2225" s="246">
        <f>IF(OR(B2225="",C2225="",E2225=""),"",B2225&amp;":"&amp;C2225&amp;":"&amp;E2225)</f>
      </c>
      <c r="K2225" s="247">
        <f>IF(A2225="","",A2225*D2225)</f>
      </c>
      <c r="L2225" s="246">
        <f>IF(A2225="","",IF(OR(A2225=1,A2225=0),H2225,0))</f>
      </c>
      <c r="M2225" s="246">
        <f>IF(A2225="","",IF(A2225=-1,H2225,0))</f>
      </c>
      <c r="N2225">
        <f>IF(J2225="","",IF(E2225="SGD",1,IF(E2225="USD",Settings!$B$22,IF(E2225="HKD",Settings!$B$23,1))))</f>
      </c>
      <c r="O2225">
        <f>IF(OR(B2225="",C2225="",E2225=""),0,(IF(A2225=-1,H2225,0)-IF(OR(A2225=1,A2225=0),H2225,0)+IF(A2225=2,H2225,0))*IF(E2225="SGD",1,IF(E2225="USD",Settings!$B$22,IF(E2225="HKD",Settings!$B$23,1))))</f>
        <v>0</v>
      </c>
      <c r="P2225">
        <f>IF(OR(B2225="",C2225="",E2225=""),0,IF(A2225=2,H2225*IF(E2225="SGD",1,IF(E2225="USD",Settings!$B$22,IF(E2225="HKD",Settings!$B$23,1))),0))</f>
        <v>0</v>
      </c>
      <c r="Q2225" s="312">
        <f>IF(OR(J2225="",G2225=""),"",G2225+ROW()/1000000)</f>
      </c>
      <c r="R2225" s="247">
        <f>IF(Q2225="","",SUMIFS(Txn[Signed Units],Txn[Key],J2225,Txn[Transaction Order],"&lt;="&amp;Q2225))</f>
      </c>
    </row>
    <row r="2226" spans="10:18" ht="15" customHeight="1" x14ac:dyDescent="0.15">
      <c r="J2226" s="246">
        <f>IF(OR(B2226="",C2226="",E2226=""),"",B2226&amp;":"&amp;C2226&amp;":"&amp;E2226)</f>
      </c>
      <c r="K2226" s="247">
        <f>IF(A2226="","",A2226*D2226)</f>
      </c>
      <c r="L2226" s="246">
        <f>IF(A2226="","",IF(OR(A2226=1,A2226=0),H2226,0))</f>
      </c>
      <c r="M2226" s="246">
        <f>IF(A2226="","",IF(A2226=-1,H2226,0))</f>
      </c>
      <c r="N2226">
        <f>IF(J2226="","",IF(E2226="SGD",1,IF(E2226="USD",Settings!$B$22,IF(E2226="HKD",Settings!$B$23,1))))</f>
      </c>
      <c r="O2226">
        <f>IF(OR(B2226="",C2226="",E2226=""),0,(IF(A2226=-1,H2226,0)-IF(OR(A2226=1,A2226=0),H2226,0)+IF(A2226=2,H2226,0))*IF(E2226="SGD",1,IF(E2226="USD",Settings!$B$22,IF(E2226="HKD",Settings!$B$23,1))))</f>
        <v>0</v>
      </c>
      <c r="P2226">
        <f>IF(OR(B2226="",C2226="",E2226=""),0,IF(A2226=2,H2226*IF(E2226="SGD",1,IF(E2226="USD",Settings!$B$22,IF(E2226="HKD",Settings!$B$23,1))),0))</f>
        <v>0</v>
      </c>
      <c r="Q2226" s="312">
        <f>IF(OR(J2226="",G2226=""),"",G2226+ROW()/1000000)</f>
      </c>
      <c r="R2226" s="247">
        <f>IF(Q2226="","",SUMIFS(Txn[Signed Units],Txn[Key],J2226,Txn[Transaction Order],"&lt;="&amp;Q2226))</f>
      </c>
    </row>
    <row r="2227" spans="10:18" ht="15" customHeight="1" x14ac:dyDescent="0.15">
      <c r="J2227" s="246">
        <f>IF(OR(B2227="",C2227="",E2227=""),"",B2227&amp;":"&amp;C2227&amp;":"&amp;E2227)</f>
      </c>
      <c r="K2227" s="247">
        <f>IF(A2227="","",A2227*D2227)</f>
      </c>
      <c r="L2227" s="246">
        <f>IF(A2227="","",IF(OR(A2227=1,A2227=0),H2227,0))</f>
      </c>
      <c r="M2227" s="246">
        <f>IF(A2227="","",IF(A2227=-1,H2227,0))</f>
      </c>
      <c r="N2227">
        <f>IF(J2227="","",IF(E2227="SGD",1,IF(E2227="USD",Settings!$B$22,IF(E2227="HKD",Settings!$B$23,1))))</f>
      </c>
      <c r="O2227">
        <f>IF(OR(B2227="",C2227="",E2227=""),0,(IF(A2227=-1,H2227,0)-IF(OR(A2227=1,A2227=0),H2227,0)+IF(A2227=2,H2227,0))*IF(E2227="SGD",1,IF(E2227="USD",Settings!$B$22,IF(E2227="HKD",Settings!$B$23,1))))</f>
        <v>0</v>
      </c>
      <c r="P2227">
        <f>IF(OR(B2227="",C2227="",E2227=""),0,IF(A2227=2,H2227*IF(E2227="SGD",1,IF(E2227="USD",Settings!$B$22,IF(E2227="HKD",Settings!$B$23,1))),0))</f>
        <v>0</v>
      </c>
      <c r="Q2227" s="312">
        <f>IF(OR(J2227="",G2227=""),"",G2227+ROW()/1000000)</f>
      </c>
      <c r="R2227" s="247">
        <f>IF(Q2227="","",SUMIFS(Txn[Signed Units],Txn[Key],J2227,Txn[Transaction Order],"&lt;="&amp;Q2227))</f>
      </c>
    </row>
    <row r="2228" spans="10:18" ht="15" customHeight="1" x14ac:dyDescent="0.15">
      <c r="J2228" s="246">
        <f>IF(OR(B2228="",C2228="",E2228=""),"",B2228&amp;":"&amp;C2228&amp;":"&amp;E2228)</f>
      </c>
      <c r="K2228" s="247">
        <f>IF(A2228="","",A2228*D2228)</f>
      </c>
      <c r="L2228" s="246">
        <f>IF(A2228="","",IF(OR(A2228=1,A2228=0),H2228,0))</f>
      </c>
      <c r="M2228" s="246">
        <f>IF(A2228="","",IF(A2228=-1,H2228,0))</f>
      </c>
      <c r="N2228">
        <f>IF(J2228="","",IF(E2228="SGD",1,IF(E2228="USD",Settings!$B$22,IF(E2228="HKD",Settings!$B$23,1))))</f>
      </c>
      <c r="O2228">
        <f>IF(OR(B2228="",C2228="",E2228=""),0,(IF(A2228=-1,H2228,0)-IF(OR(A2228=1,A2228=0),H2228,0)+IF(A2228=2,H2228,0))*IF(E2228="SGD",1,IF(E2228="USD",Settings!$B$22,IF(E2228="HKD",Settings!$B$23,1))))</f>
        <v>0</v>
      </c>
      <c r="P2228">
        <f>IF(OR(B2228="",C2228="",E2228=""),0,IF(A2228=2,H2228*IF(E2228="SGD",1,IF(E2228="USD",Settings!$B$22,IF(E2228="HKD",Settings!$B$23,1))),0))</f>
        <v>0</v>
      </c>
      <c r="Q2228" s="312">
        <f>IF(OR(J2228="",G2228=""),"",G2228+ROW()/1000000)</f>
      </c>
      <c r="R2228" s="247">
        <f>IF(Q2228="","",SUMIFS(Txn[Signed Units],Txn[Key],J2228,Txn[Transaction Order],"&lt;="&amp;Q2228))</f>
      </c>
    </row>
    <row r="2229" spans="10:18" ht="15" customHeight="1" x14ac:dyDescent="0.15">
      <c r="J2229" s="246">
        <f>IF(OR(B2229="",C2229="",E2229=""),"",B2229&amp;":"&amp;C2229&amp;":"&amp;E2229)</f>
      </c>
      <c r="K2229" s="247">
        <f>IF(A2229="","",A2229*D2229)</f>
      </c>
      <c r="L2229" s="246">
        <f>IF(A2229="","",IF(OR(A2229=1,A2229=0),H2229,0))</f>
      </c>
      <c r="M2229" s="246">
        <f>IF(A2229="","",IF(A2229=-1,H2229,0))</f>
      </c>
      <c r="N2229">
        <f>IF(J2229="","",IF(E2229="SGD",1,IF(E2229="USD",Settings!$B$22,IF(E2229="HKD",Settings!$B$23,1))))</f>
      </c>
      <c r="O2229">
        <f>IF(OR(B2229="",C2229="",E2229=""),0,(IF(A2229=-1,H2229,0)-IF(OR(A2229=1,A2229=0),H2229,0)+IF(A2229=2,H2229,0))*IF(E2229="SGD",1,IF(E2229="USD",Settings!$B$22,IF(E2229="HKD",Settings!$B$23,1))))</f>
        <v>0</v>
      </c>
      <c r="P2229">
        <f>IF(OR(B2229="",C2229="",E2229=""),0,IF(A2229=2,H2229*IF(E2229="SGD",1,IF(E2229="USD",Settings!$B$22,IF(E2229="HKD",Settings!$B$23,1))),0))</f>
        <v>0</v>
      </c>
      <c r="Q2229" s="312">
        <f>IF(OR(J2229="",G2229=""),"",G2229+ROW()/1000000)</f>
      </c>
      <c r="R2229" s="247">
        <f>IF(Q2229="","",SUMIFS(Txn[Signed Units],Txn[Key],J2229,Txn[Transaction Order],"&lt;="&amp;Q2229))</f>
      </c>
    </row>
    <row r="2230" spans="10:18" ht="15" customHeight="1" x14ac:dyDescent="0.15">
      <c r="J2230" s="246">
        <f>IF(OR(B2230="",C2230="",E2230=""),"",B2230&amp;":"&amp;C2230&amp;":"&amp;E2230)</f>
      </c>
      <c r="K2230" s="247">
        <f>IF(A2230="","",A2230*D2230)</f>
      </c>
      <c r="L2230" s="246">
        <f>IF(A2230="","",IF(OR(A2230=1,A2230=0),H2230,0))</f>
      </c>
      <c r="M2230" s="246">
        <f>IF(A2230="","",IF(A2230=-1,H2230,0))</f>
      </c>
      <c r="N2230">
        <f>IF(J2230="","",IF(E2230="SGD",1,IF(E2230="USD",Settings!$B$22,IF(E2230="HKD",Settings!$B$23,1))))</f>
      </c>
      <c r="O2230">
        <f>IF(OR(B2230="",C2230="",E2230=""),0,(IF(A2230=-1,H2230,0)-IF(OR(A2230=1,A2230=0),H2230,0)+IF(A2230=2,H2230,0))*IF(E2230="SGD",1,IF(E2230="USD",Settings!$B$22,IF(E2230="HKD",Settings!$B$23,1))))</f>
        <v>0</v>
      </c>
      <c r="P2230">
        <f>IF(OR(B2230="",C2230="",E2230=""),0,IF(A2230=2,H2230*IF(E2230="SGD",1,IF(E2230="USD",Settings!$B$22,IF(E2230="HKD",Settings!$B$23,1))),0))</f>
        <v>0</v>
      </c>
      <c r="Q2230" s="312">
        <f>IF(OR(J2230="",G2230=""),"",G2230+ROW()/1000000)</f>
      </c>
      <c r="R2230" s="247">
        <f>IF(Q2230="","",SUMIFS(Txn[Signed Units],Txn[Key],J2230,Txn[Transaction Order],"&lt;="&amp;Q2230))</f>
      </c>
    </row>
    <row r="2231" spans="10:18" ht="15" customHeight="1" x14ac:dyDescent="0.15">
      <c r="J2231" s="246">
        <f>IF(OR(B2231="",C2231="",E2231=""),"",B2231&amp;":"&amp;C2231&amp;":"&amp;E2231)</f>
      </c>
      <c r="K2231" s="247">
        <f>IF(A2231="","",A2231*D2231)</f>
      </c>
      <c r="L2231" s="246">
        <f>IF(A2231="","",IF(OR(A2231=1,A2231=0),H2231,0))</f>
      </c>
      <c r="M2231" s="246">
        <f>IF(A2231="","",IF(A2231=-1,H2231,0))</f>
      </c>
      <c r="N2231">
        <f>IF(J2231="","",IF(E2231="SGD",1,IF(E2231="USD",Settings!$B$22,IF(E2231="HKD",Settings!$B$23,1))))</f>
      </c>
      <c r="O2231">
        <f>IF(OR(B2231="",C2231="",E2231=""),0,(IF(A2231=-1,H2231,0)-IF(OR(A2231=1,A2231=0),H2231,0)+IF(A2231=2,H2231,0))*IF(E2231="SGD",1,IF(E2231="USD",Settings!$B$22,IF(E2231="HKD",Settings!$B$23,1))))</f>
        <v>0</v>
      </c>
      <c r="P2231">
        <f>IF(OR(B2231="",C2231="",E2231=""),0,IF(A2231=2,H2231*IF(E2231="SGD",1,IF(E2231="USD",Settings!$B$22,IF(E2231="HKD",Settings!$B$23,1))),0))</f>
        <v>0</v>
      </c>
      <c r="Q2231" s="312">
        <f>IF(OR(J2231="",G2231=""),"",G2231+ROW()/1000000)</f>
      </c>
      <c r="R2231" s="247">
        <f>IF(Q2231="","",SUMIFS(Txn[Signed Units],Txn[Key],J2231,Txn[Transaction Order],"&lt;="&amp;Q2231))</f>
      </c>
    </row>
    <row r="2232" spans="10:18" ht="15" customHeight="1" x14ac:dyDescent="0.15">
      <c r="J2232" s="246">
        <f>IF(OR(B2232="",C2232="",E2232=""),"",B2232&amp;":"&amp;C2232&amp;":"&amp;E2232)</f>
      </c>
      <c r="K2232" s="247">
        <f>IF(A2232="","",A2232*D2232)</f>
      </c>
      <c r="L2232" s="246">
        <f>IF(A2232="","",IF(OR(A2232=1,A2232=0),H2232,0))</f>
      </c>
      <c r="M2232" s="246">
        <f>IF(A2232="","",IF(A2232=-1,H2232,0))</f>
      </c>
      <c r="N2232">
        <f>IF(J2232="","",IF(E2232="SGD",1,IF(E2232="USD",Settings!$B$22,IF(E2232="HKD",Settings!$B$23,1))))</f>
      </c>
      <c r="O2232">
        <f>IF(OR(B2232="",C2232="",E2232=""),0,(IF(A2232=-1,H2232,0)-IF(OR(A2232=1,A2232=0),H2232,0)+IF(A2232=2,H2232,0))*IF(E2232="SGD",1,IF(E2232="USD",Settings!$B$22,IF(E2232="HKD",Settings!$B$23,1))))</f>
        <v>0</v>
      </c>
      <c r="P2232">
        <f>IF(OR(B2232="",C2232="",E2232=""),0,IF(A2232=2,H2232*IF(E2232="SGD",1,IF(E2232="USD",Settings!$B$22,IF(E2232="HKD",Settings!$B$23,1))),0))</f>
        <v>0</v>
      </c>
      <c r="Q2232" s="312">
        <f>IF(OR(J2232="",G2232=""),"",G2232+ROW()/1000000)</f>
      </c>
      <c r="R2232" s="247">
        <f>IF(Q2232="","",SUMIFS(Txn[Signed Units],Txn[Key],J2232,Txn[Transaction Order],"&lt;="&amp;Q2232))</f>
      </c>
    </row>
    <row r="2233" spans="10:18" ht="15" customHeight="1" x14ac:dyDescent="0.15">
      <c r="J2233" s="246">
        <f>IF(OR(B2233="",C2233="",E2233=""),"",B2233&amp;":"&amp;C2233&amp;":"&amp;E2233)</f>
      </c>
      <c r="K2233" s="247">
        <f>IF(A2233="","",A2233*D2233)</f>
      </c>
      <c r="L2233" s="246">
        <f>IF(A2233="","",IF(OR(A2233=1,A2233=0),H2233,0))</f>
      </c>
      <c r="M2233" s="246">
        <f>IF(A2233="","",IF(A2233=-1,H2233,0))</f>
      </c>
      <c r="N2233">
        <f>IF(J2233="","",IF(E2233="SGD",1,IF(E2233="USD",Settings!$B$22,IF(E2233="HKD",Settings!$B$23,1))))</f>
      </c>
      <c r="O2233">
        <f>IF(OR(B2233="",C2233="",E2233=""),0,(IF(A2233=-1,H2233,0)-IF(OR(A2233=1,A2233=0),H2233,0)+IF(A2233=2,H2233,0))*IF(E2233="SGD",1,IF(E2233="USD",Settings!$B$22,IF(E2233="HKD",Settings!$B$23,1))))</f>
        <v>0</v>
      </c>
      <c r="P2233">
        <f>IF(OR(B2233="",C2233="",E2233=""),0,IF(A2233=2,H2233*IF(E2233="SGD",1,IF(E2233="USD",Settings!$B$22,IF(E2233="HKD",Settings!$B$23,1))),0))</f>
        <v>0</v>
      </c>
      <c r="Q2233" s="312">
        <f>IF(OR(J2233="",G2233=""),"",G2233+ROW()/1000000)</f>
      </c>
      <c r="R2233" s="247">
        <f>IF(Q2233="","",SUMIFS(Txn[Signed Units],Txn[Key],J2233,Txn[Transaction Order],"&lt;="&amp;Q2233))</f>
      </c>
    </row>
    <row r="2234" spans="10:18" ht="15" customHeight="1" x14ac:dyDescent="0.15">
      <c r="J2234" s="246">
        <f>IF(OR(B2234="",C2234="",E2234=""),"",B2234&amp;":"&amp;C2234&amp;":"&amp;E2234)</f>
      </c>
      <c r="K2234" s="247">
        <f>IF(A2234="","",A2234*D2234)</f>
      </c>
      <c r="L2234" s="246">
        <f>IF(A2234="","",IF(OR(A2234=1,A2234=0),H2234,0))</f>
      </c>
      <c r="M2234" s="246">
        <f>IF(A2234="","",IF(A2234=-1,H2234,0))</f>
      </c>
      <c r="N2234">
        <f>IF(J2234="","",IF(E2234="SGD",1,IF(E2234="USD",Settings!$B$22,IF(E2234="HKD",Settings!$B$23,1))))</f>
      </c>
      <c r="O2234">
        <f>IF(OR(B2234="",C2234="",E2234=""),0,(IF(A2234=-1,H2234,0)-IF(OR(A2234=1,A2234=0),H2234,0)+IF(A2234=2,H2234,0))*IF(E2234="SGD",1,IF(E2234="USD",Settings!$B$22,IF(E2234="HKD",Settings!$B$23,1))))</f>
        <v>0</v>
      </c>
      <c r="P2234">
        <f>IF(OR(B2234="",C2234="",E2234=""),0,IF(A2234=2,H2234*IF(E2234="SGD",1,IF(E2234="USD",Settings!$B$22,IF(E2234="HKD",Settings!$B$23,1))),0))</f>
        <v>0</v>
      </c>
      <c r="Q2234" s="312">
        <f>IF(OR(J2234="",G2234=""),"",G2234+ROW()/1000000)</f>
      </c>
      <c r="R2234" s="247">
        <f>IF(Q2234="","",SUMIFS(Txn[Signed Units],Txn[Key],J2234,Txn[Transaction Order],"&lt;="&amp;Q2234))</f>
      </c>
    </row>
    <row r="2235" spans="10:18" ht="15" customHeight="1" x14ac:dyDescent="0.15">
      <c r="J2235" s="246">
        <f>IF(OR(B2235="",C2235="",E2235=""),"",B2235&amp;":"&amp;C2235&amp;":"&amp;E2235)</f>
      </c>
      <c r="K2235" s="247">
        <f>IF(A2235="","",A2235*D2235)</f>
      </c>
      <c r="L2235" s="246">
        <f>IF(A2235="","",IF(OR(A2235=1,A2235=0),H2235,0))</f>
      </c>
      <c r="M2235" s="246">
        <f>IF(A2235="","",IF(A2235=-1,H2235,0))</f>
      </c>
      <c r="N2235">
        <f>IF(J2235="","",IF(E2235="SGD",1,IF(E2235="USD",Settings!$B$22,IF(E2235="HKD",Settings!$B$23,1))))</f>
      </c>
      <c r="O2235">
        <f>IF(OR(B2235="",C2235="",E2235=""),0,(IF(A2235=-1,H2235,0)-IF(OR(A2235=1,A2235=0),H2235,0)+IF(A2235=2,H2235,0))*IF(E2235="SGD",1,IF(E2235="USD",Settings!$B$22,IF(E2235="HKD",Settings!$B$23,1))))</f>
        <v>0</v>
      </c>
      <c r="P2235">
        <f>IF(OR(B2235="",C2235="",E2235=""),0,IF(A2235=2,H2235*IF(E2235="SGD",1,IF(E2235="USD",Settings!$B$22,IF(E2235="HKD",Settings!$B$23,1))),0))</f>
        <v>0</v>
      </c>
      <c r="Q2235" s="312">
        <f>IF(OR(J2235="",G2235=""),"",G2235+ROW()/1000000)</f>
      </c>
      <c r="R2235" s="247">
        <f>IF(Q2235="","",SUMIFS(Txn[Signed Units],Txn[Key],J2235,Txn[Transaction Order],"&lt;="&amp;Q2235))</f>
      </c>
    </row>
    <row r="2236" spans="10:18" ht="15" customHeight="1" x14ac:dyDescent="0.15">
      <c r="J2236" s="246">
        <f>IF(OR(B2236="",C2236="",E2236=""),"",B2236&amp;":"&amp;C2236&amp;":"&amp;E2236)</f>
      </c>
      <c r="K2236" s="247">
        <f>IF(A2236="","",A2236*D2236)</f>
      </c>
      <c r="L2236" s="246">
        <f>IF(A2236="","",IF(OR(A2236=1,A2236=0),H2236,0))</f>
      </c>
      <c r="M2236" s="246">
        <f>IF(A2236="","",IF(A2236=-1,H2236,0))</f>
      </c>
      <c r="N2236">
        <f>IF(J2236="","",IF(E2236="SGD",1,IF(E2236="USD",Settings!$B$22,IF(E2236="HKD",Settings!$B$23,1))))</f>
      </c>
      <c r="O2236">
        <f>IF(OR(B2236="",C2236="",E2236=""),0,(IF(A2236=-1,H2236,0)-IF(OR(A2236=1,A2236=0),H2236,0)+IF(A2236=2,H2236,0))*IF(E2236="SGD",1,IF(E2236="USD",Settings!$B$22,IF(E2236="HKD",Settings!$B$23,1))))</f>
        <v>0</v>
      </c>
      <c r="P2236">
        <f>IF(OR(B2236="",C2236="",E2236=""),0,IF(A2236=2,H2236*IF(E2236="SGD",1,IF(E2236="USD",Settings!$B$22,IF(E2236="HKD",Settings!$B$23,1))),0))</f>
        <v>0</v>
      </c>
      <c r="Q2236" s="312">
        <f>IF(OR(J2236="",G2236=""),"",G2236+ROW()/1000000)</f>
      </c>
      <c r="R2236" s="247">
        <f>IF(Q2236="","",SUMIFS(Txn[Signed Units],Txn[Key],J2236,Txn[Transaction Order],"&lt;="&amp;Q2236))</f>
      </c>
    </row>
    <row r="2237" spans="10:18" ht="15" customHeight="1" x14ac:dyDescent="0.15">
      <c r="J2237" s="246">
        <f>IF(OR(B2237="",C2237="",E2237=""),"",B2237&amp;":"&amp;C2237&amp;":"&amp;E2237)</f>
      </c>
      <c r="K2237" s="247">
        <f>IF(A2237="","",A2237*D2237)</f>
      </c>
      <c r="L2237" s="246">
        <f>IF(A2237="","",IF(OR(A2237=1,A2237=0),H2237,0))</f>
      </c>
      <c r="M2237" s="246">
        <f>IF(A2237="","",IF(A2237=-1,H2237,0))</f>
      </c>
      <c r="N2237">
        <f>IF(J2237="","",IF(E2237="SGD",1,IF(E2237="USD",Settings!$B$22,IF(E2237="HKD",Settings!$B$23,1))))</f>
      </c>
      <c r="O2237">
        <f>IF(OR(B2237="",C2237="",E2237=""),0,(IF(A2237=-1,H2237,0)-IF(OR(A2237=1,A2237=0),H2237,0)+IF(A2237=2,H2237,0))*IF(E2237="SGD",1,IF(E2237="USD",Settings!$B$22,IF(E2237="HKD",Settings!$B$23,1))))</f>
        <v>0</v>
      </c>
      <c r="P2237">
        <f>IF(OR(B2237="",C2237="",E2237=""),0,IF(A2237=2,H2237*IF(E2237="SGD",1,IF(E2237="USD",Settings!$B$22,IF(E2237="HKD",Settings!$B$23,1))),0))</f>
        <v>0</v>
      </c>
      <c r="Q2237" s="312">
        <f>IF(OR(J2237="",G2237=""),"",G2237+ROW()/1000000)</f>
      </c>
      <c r="R2237" s="247">
        <f>IF(Q2237="","",SUMIFS(Txn[Signed Units],Txn[Key],J2237,Txn[Transaction Order],"&lt;="&amp;Q2237))</f>
      </c>
    </row>
    <row r="2238" spans="10:18" ht="15" customHeight="1" x14ac:dyDescent="0.15">
      <c r="J2238" s="246">
        <f>IF(OR(B2238="",C2238="",E2238=""),"",B2238&amp;":"&amp;C2238&amp;":"&amp;E2238)</f>
      </c>
      <c r="K2238" s="247">
        <f>IF(A2238="","",A2238*D2238)</f>
      </c>
      <c r="L2238" s="246">
        <f>IF(A2238="","",IF(OR(A2238=1,A2238=0),H2238,0))</f>
      </c>
      <c r="M2238" s="246">
        <f>IF(A2238="","",IF(A2238=-1,H2238,0))</f>
      </c>
      <c r="N2238">
        <f>IF(J2238="","",IF(E2238="SGD",1,IF(E2238="USD",Settings!$B$22,IF(E2238="HKD",Settings!$B$23,1))))</f>
      </c>
      <c r="O2238">
        <f>IF(OR(B2238="",C2238="",E2238=""),0,(IF(A2238=-1,H2238,0)-IF(OR(A2238=1,A2238=0),H2238,0)+IF(A2238=2,H2238,0))*IF(E2238="SGD",1,IF(E2238="USD",Settings!$B$22,IF(E2238="HKD",Settings!$B$23,1))))</f>
        <v>0</v>
      </c>
      <c r="P2238">
        <f>IF(OR(B2238="",C2238="",E2238=""),0,IF(A2238=2,H2238*IF(E2238="SGD",1,IF(E2238="USD",Settings!$B$22,IF(E2238="HKD",Settings!$B$23,1))),0))</f>
        <v>0</v>
      </c>
      <c r="Q2238" s="312">
        <f>IF(OR(J2238="",G2238=""),"",G2238+ROW()/1000000)</f>
      </c>
      <c r="R2238" s="247">
        <f>IF(Q2238="","",SUMIFS(Txn[Signed Units],Txn[Key],J2238,Txn[Transaction Order],"&lt;="&amp;Q2238))</f>
      </c>
    </row>
    <row r="2239" spans="10:18" ht="15" customHeight="1" x14ac:dyDescent="0.15">
      <c r="J2239" s="246">
        <f>IF(OR(B2239="",C2239="",E2239=""),"",B2239&amp;":"&amp;C2239&amp;":"&amp;E2239)</f>
      </c>
      <c r="K2239" s="247">
        <f>IF(A2239="","",A2239*D2239)</f>
      </c>
      <c r="L2239" s="246">
        <f>IF(A2239="","",IF(OR(A2239=1,A2239=0),H2239,0))</f>
      </c>
      <c r="M2239" s="246">
        <f>IF(A2239="","",IF(A2239=-1,H2239,0))</f>
      </c>
      <c r="N2239">
        <f>IF(J2239="","",IF(E2239="SGD",1,IF(E2239="USD",Settings!$B$22,IF(E2239="HKD",Settings!$B$23,1))))</f>
      </c>
      <c r="O2239">
        <f>IF(OR(B2239="",C2239="",E2239=""),0,(IF(A2239=-1,H2239,0)-IF(OR(A2239=1,A2239=0),H2239,0)+IF(A2239=2,H2239,0))*IF(E2239="SGD",1,IF(E2239="USD",Settings!$B$22,IF(E2239="HKD",Settings!$B$23,1))))</f>
        <v>0</v>
      </c>
      <c r="P2239">
        <f>IF(OR(B2239="",C2239="",E2239=""),0,IF(A2239=2,H2239*IF(E2239="SGD",1,IF(E2239="USD",Settings!$B$22,IF(E2239="HKD",Settings!$B$23,1))),0))</f>
        <v>0</v>
      </c>
      <c r="Q2239" s="312">
        <f>IF(OR(J2239="",G2239=""),"",G2239+ROW()/1000000)</f>
      </c>
      <c r="R2239" s="247">
        <f>IF(Q2239="","",SUMIFS(Txn[Signed Units],Txn[Key],J2239,Txn[Transaction Order],"&lt;="&amp;Q2239))</f>
      </c>
    </row>
    <row r="2240" spans="10:18" ht="15" customHeight="1" x14ac:dyDescent="0.15">
      <c r="J2240" s="246">
        <f>IF(OR(B2240="",C2240="",E2240=""),"",B2240&amp;":"&amp;C2240&amp;":"&amp;E2240)</f>
      </c>
      <c r="K2240" s="247">
        <f>IF(A2240="","",A2240*D2240)</f>
      </c>
      <c r="L2240" s="246">
        <f>IF(A2240="","",IF(OR(A2240=1,A2240=0),H2240,0))</f>
      </c>
      <c r="M2240" s="246">
        <f>IF(A2240="","",IF(A2240=-1,H2240,0))</f>
      </c>
      <c r="N2240">
        <f>IF(J2240="","",IF(E2240="SGD",1,IF(E2240="USD",Settings!$B$22,IF(E2240="HKD",Settings!$B$23,1))))</f>
      </c>
      <c r="O2240">
        <f>IF(OR(B2240="",C2240="",E2240=""),0,(IF(A2240=-1,H2240,0)-IF(OR(A2240=1,A2240=0),H2240,0)+IF(A2240=2,H2240,0))*IF(E2240="SGD",1,IF(E2240="USD",Settings!$B$22,IF(E2240="HKD",Settings!$B$23,1))))</f>
        <v>0</v>
      </c>
      <c r="P2240">
        <f>IF(OR(B2240="",C2240="",E2240=""),0,IF(A2240=2,H2240*IF(E2240="SGD",1,IF(E2240="USD",Settings!$B$22,IF(E2240="HKD",Settings!$B$23,1))),0))</f>
        <v>0</v>
      </c>
      <c r="Q2240" s="312">
        <f>IF(OR(J2240="",G2240=""),"",G2240+ROW()/1000000)</f>
      </c>
      <c r="R2240" s="247">
        <f>IF(Q2240="","",SUMIFS(Txn[Signed Units],Txn[Key],J2240,Txn[Transaction Order],"&lt;="&amp;Q2240))</f>
      </c>
    </row>
    <row r="2241" spans="10:18" ht="15" customHeight="1" x14ac:dyDescent="0.15">
      <c r="J2241" s="246">
        <f>IF(OR(B2241="",C2241="",E2241=""),"",B2241&amp;":"&amp;C2241&amp;":"&amp;E2241)</f>
      </c>
      <c r="K2241" s="247">
        <f>IF(A2241="","",A2241*D2241)</f>
      </c>
      <c r="L2241" s="246">
        <f>IF(A2241="","",IF(OR(A2241=1,A2241=0),H2241,0))</f>
      </c>
      <c r="M2241" s="246">
        <f>IF(A2241="","",IF(A2241=-1,H2241,0))</f>
      </c>
      <c r="N2241">
        <f>IF(J2241="","",IF(E2241="SGD",1,IF(E2241="USD",Settings!$B$22,IF(E2241="HKD",Settings!$B$23,1))))</f>
      </c>
      <c r="O2241">
        <f>IF(OR(B2241="",C2241="",E2241=""),0,(IF(A2241=-1,H2241,0)-IF(OR(A2241=1,A2241=0),H2241,0)+IF(A2241=2,H2241,0))*IF(E2241="SGD",1,IF(E2241="USD",Settings!$B$22,IF(E2241="HKD",Settings!$B$23,1))))</f>
        <v>0</v>
      </c>
      <c r="P2241">
        <f>IF(OR(B2241="",C2241="",E2241=""),0,IF(A2241=2,H2241*IF(E2241="SGD",1,IF(E2241="USD",Settings!$B$22,IF(E2241="HKD",Settings!$B$23,1))),0))</f>
        <v>0</v>
      </c>
      <c r="Q2241" s="312">
        <f>IF(OR(J2241="",G2241=""),"",G2241+ROW()/1000000)</f>
      </c>
      <c r="R2241" s="247">
        <f>IF(Q2241="","",SUMIFS(Txn[Signed Units],Txn[Key],J2241,Txn[Transaction Order],"&lt;="&amp;Q2241))</f>
      </c>
    </row>
    <row r="2242" spans="10:18" ht="15" customHeight="1" x14ac:dyDescent="0.15">
      <c r="J2242" s="246">
        <f>IF(OR(B2242="",C2242="",E2242=""),"",B2242&amp;":"&amp;C2242&amp;":"&amp;E2242)</f>
      </c>
      <c r="K2242" s="247">
        <f>IF(A2242="","",A2242*D2242)</f>
      </c>
      <c r="L2242" s="246">
        <f>IF(A2242="","",IF(OR(A2242=1,A2242=0),H2242,0))</f>
      </c>
      <c r="M2242" s="246">
        <f>IF(A2242="","",IF(A2242=-1,H2242,0))</f>
      </c>
      <c r="N2242">
        <f>IF(J2242="","",IF(E2242="SGD",1,IF(E2242="USD",Settings!$B$22,IF(E2242="HKD",Settings!$B$23,1))))</f>
      </c>
      <c r="O2242">
        <f>IF(OR(B2242="",C2242="",E2242=""),0,(IF(A2242=-1,H2242,0)-IF(OR(A2242=1,A2242=0),H2242,0)+IF(A2242=2,H2242,0))*IF(E2242="SGD",1,IF(E2242="USD",Settings!$B$22,IF(E2242="HKD",Settings!$B$23,1))))</f>
        <v>0</v>
      </c>
      <c r="P2242">
        <f>IF(OR(B2242="",C2242="",E2242=""),0,IF(A2242=2,H2242*IF(E2242="SGD",1,IF(E2242="USD",Settings!$B$22,IF(E2242="HKD",Settings!$B$23,1))),0))</f>
        <v>0</v>
      </c>
      <c r="Q2242" s="312">
        <f>IF(OR(J2242="",G2242=""),"",G2242+ROW()/1000000)</f>
      </c>
      <c r="R2242" s="247">
        <f>IF(Q2242="","",SUMIFS(Txn[Signed Units],Txn[Key],J2242,Txn[Transaction Order],"&lt;="&amp;Q2242))</f>
      </c>
    </row>
    <row r="2243" spans="10:18" ht="15" customHeight="1" x14ac:dyDescent="0.15">
      <c r="J2243" s="246">
        <f>IF(OR(B2243="",C2243="",E2243=""),"",B2243&amp;":"&amp;C2243&amp;":"&amp;E2243)</f>
      </c>
      <c r="K2243" s="247">
        <f>IF(A2243="","",A2243*D2243)</f>
      </c>
      <c r="L2243" s="246">
        <f>IF(A2243="","",IF(OR(A2243=1,A2243=0),H2243,0))</f>
      </c>
      <c r="M2243" s="246">
        <f>IF(A2243="","",IF(A2243=-1,H2243,0))</f>
      </c>
      <c r="N2243">
        <f>IF(J2243="","",IF(E2243="SGD",1,IF(E2243="USD",Settings!$B$22,IF(E2243="HKD",Settings!$B$23,1))))</f>
      </c>
      <c r="O2243">
        <f>IF(OR(B2243="",C2243="",E2243=""),0,(IF(A2243=-1,H2243,0)-IF(OR(A2243=1,A2243=0),H2243,0)+IF(A2243=2,H2243,0))*IF(E2243="SGD",1,IF(E2243="USD",Settings!$B$22,IF(E2243="HKD",Settings!$B$23,1))))</f>
        <v>0</v>
      </c>
      <c r="P2243">
        <f>IF(OR(B2243="",C2243="",E2243=""),0,IF(A2243=2,H2243*IF(E2243="SGD",1,IF(E2243="USD",Settings!$B$22,IF(E2243="HKD",Settings!$B$23,1))),0))</f>
        <v>0</v>
      </c>
      <c r="Q2243" s="312">
        <f>IF(OR(J2243="",G2243=""),"",G2243+ROW()/1000000)</f>
      </c>
      <c r="R2243" s="247">
        <f>IF(Q2243="","",SUMIFS(Txn[Signed Units],Txn[Key],J2243,Txn[Transaction Order],"&lt;="&amp;Q2243))</f>
      </c>
    </row>
    <row r="2244" spans="10:18" ht="15" customHeight="1" x14ac:dyDescent="0.15">
      <c r="J2244" s="246">
        <f>IF(OR(B2244="",C2244="",E2244=""),"",B2244&amp;":"&amp;C2244&amp;":"&amp;E2244)</f>
      </c>
      <c r="K2244" s="247">
        <f>IF(A2244="","",A2244*D2244)</f>
      </c>
      <c r="L2244" s="246">
        <f>IF(A2244="","",IF(OR(A2244=1,A2244=0),H2244,0))</f>
      </c>
      <c r="M2244" s="246">
        <f>IF(A2244="","",IF(A2244=-1,H2244,0))</f>
      </c>
      <c r="N2244">
        <f>IF(J2244="","",IF(E2244="SGD",1,IF(E2244="USD",Settings!$B$22,IF(E2244="HKD",Settings!$B$23,1))))</f>
      </c>
      <c r="O2244">
        <f>IF(OR(B2244="",C2244="",E2244=""),0,(IF(A2244=-1,H2244,0)-IF(OR(A2244=1,A2244=0),H2244,0)+IF(A2244=2,H2244,0))*IF(E2244="SGD",1,IF(E2244="USD",Settings!$B$22,IF(E2244="HKD",Settings!$B$23,1))))</f>
        <v>0</v>
      </c>
      <c r="P2244">
        <f>IF(OR(B2244="",C2244="",E2244=""),0,IF(A2244=2,H2244*IF(E2244="SGD",1,IF(E2244="USD",Settings!$B$22,IF(E2244="HKD",Settings!$B$23,1))),0))</f>
        <v>0</v>
      </c>
      <c r="Q2244" s="312">
        <f>IF(OR(J2244="",G2244=""),"",G2244+ROW()/1000000)</f>
      </c>
      <c r="R2244" s="247">
        <f>IF(Q2244="","",SUMIFS(Txn[Signed Units],Txn[Key],J2244,Txn[Transaction Order],"&lt;="&amp;Q2244))</f>
      </c>
    </row>
    <row r="2245" spans="10:18" ht="15" customHeight="1" x14ac:dyDescent="0.15">
      <c r="J2245" s="246">
        <f>IF(OR(B2245="",C2245="",E2245=""),"",B2245&amp;":"&amp;C2245&amp;":"&amp;E2245)</f>
      </c>
      <c r="K2245" s="247">
        <f>IF(A2245="","",A2245*D2245)</f>
      </c>
      <c r="L2245" s="246">
        <f>IF(A2245="","",IF(OR(A2245=1,A2245=0),H2245,0))</f>
      </c>
      <c r="M2245" s="246">
        <f>IF(A2245="","",IF(A2245=-1,H2245,0))</f>
      </c>
      <c r="N2245">
        <f>IF(J2245="","",IF(E2245="SGD",1,IF(E2245="USD",Settings!$B$22,IF(E2245="HKD",Settings!$B$23,1))))</f>
      </c>
      <c r="O2245">
        <f>IF(OR(B2245="",C2245="",E2245=""),0,(IF(A2245=-1,H2245,0)-IF(OR(A2245=1,A2245=0),H2245,0)+IF(A2245=2,H2245,0))*IF(E2245="SGD",1,IF(E2245="USD",Settings!$B$22,IF(E2245="HKD",Settings!$B$23,1))))</f>
        <v>0</v>
      </c>
      <c r="P2245">
        <f>IF(OR(B2245="",C2245="",E2245=""),0,IF(A2245=2,H2245*IF(E2245="SGD",1,IF(E2245="USD",Settings!$B$22,IF(E2245="HKD",Settings!$B$23,1))),0))</f>
        <v>0</v>
      </c>
      <c r="Q2245" s="312">
        <f>IF(OR(J2245="",G2245=""),"",G2245+ROW()/1000000)</f>
      </c>
      <c r="R2245" s="247">
        <f>IF(Q2245="","",SUMIFS(Txn[Signed Units],Txn[Key],J2245,Txn[Transaction Order],"&lt;="&amp;Q2245))</f>
      </c>
    </row>
    <row r="2246" spans="10:18" ht="15" customHeight="1" x14ac:dyDescent="0.15">
      <c r="J2246" s="246">
        <f>IF(OR(B2246="",C2246="",E2246=""),"",B2246&amp;":"&amp;C2246&amp;":"&amp;E2246)</f>
      </c>
      <c r="K2246" s="247">
        <f>IF(A2246="","",A2246*D2246)</f>
      </c>
      <c r="L2246" s="246">
        <f>IF(A2246="","",IF(OR(A2246=1,A2246=0),H2246,0))</f>
      </c>
      <c r="M2246" s="246">
        <f>IF(A2246="","",IF(A2246=-1,H2246,0))</f>
      </c>
      <c r="N2246">
        <f>IF(J2246="","",IF(E2246="SGD",1,IF(E2246="USD",Settings!$B$22,IF(E2246="HKD",Settings!$B$23,1))))</f>
      </c>
      <c r="O2246">
        <f>IF(OR(B2246="",C2246="",E2246=""),0,(IF(A2246=-1,H2246,0)-IF(OR(A2246=1,A2246=0),H2246,0)+IF(A2246=2,H2246,0))*IF(E2246="SGD",1,IF(E2246="USD",Settings!$B$22,IF(E2246="HKD",Settings!$B$23,1))))</f>
        <v>0</v>
      </c>
      <c r="P2246">
        <f>IF(OR(B2246="",C2246="",E2246=""),0,IF(A2246=2,H2246*IF(E2246="SGD",1,IF(E2246="USD",Settings!$B$22,IF(E2246="HKD",Settings!$B$23,1))),0))</f>
        <v>0</v>
      </c>
      <c r="Q2246" s="312">
        <f>IF(OR(J2246="",G2246=""),"",G2246+ROW()/1000000)</f>
      </c>
      <c r="R2246" s="247">
        <f>IF(Q2246="","",SUMIFS(Txn[Signed Units],Txn[Key],J2246,Txn[Transaction Order],"&lt;="&amp;Q2246))</f>
      </c>
    </row>
    <row r="2247" spans="10:18" ht="15" customHeight="1" x14ac:dyDescent="0.15">
      <c r="J2247" s="246">
        <f>IF(OR(B2247="",C2247="",E2247=""),"",B2247&amp;":"&amp;C2247&amp;":"&amp;E2247)</f>
      </c>
      <c r="K2247" s="247">
        <f>IF(A2247="","",A2247*D2247)</f>
      </c>
      <c r="L2247" s="246">
        <f>IF(A2247="","",IF(OR(A2247=1,A2247=0),H2247,0))</f>
      </c>
      <c r="M2247" s="246">
        <f>IF(A2247="","",IF(A2247=-1,H2247,0))</f>
      </c>
      <c r="N2247">
        <f>IF(J2247="","",IF(E2247="SGD",1,IF(E2247="USD",Settings!$B$22,IF(E2247="HKD",Settings!$B$23,1))))</f>
      </c>
      <c r="O2247">
        <f>IF(OR(B2247="",C2247="",E2247=""),0,(IF(A2247=-1,H2247,0)-IF(OR(A2247=1,A2247=0),H2247,0)+IF(A2247=2,H2247,0))*IF(E2247="SGD",1,IF(E2247="USD",Settings!$B$22,IF(E2247="HKD",Settings!$B$23,1))))</f>
        <v>0</v>
      </c>
      <c r="P2247">
        <f>IF(OR(B2247="",C2247="",E2247=""),0,IF(A2247=2,H2247*IF(E2247="SGD",1,IF(E2247="USD",Settings!$B$22,IF(E2247="HKD",Settings!$B$23,1))),0))</f>
        <v>0</v>
      </c>
      <c r="Q2247" s="312">
        <f>IF(OR(J2247="",G2247=""),"",G2247+ROW()/1000000)</f>
      </c>
      <c r="R2247" s="247">
        <f>IF(Q2247="","",SUMIFS(Txn[Signed Units],Txn[Key],J2247,Txn[Transaction Order],"&lt;="&amp;Q2247))</f>
      </c>
    </row>
    <row r="2248" spans="10:18" ht="15" customHeight="1" x14ac:dyDescent="0.15">
      <c r="J2248" s="246">
        <f>IF(OR(B2248="",C2248="",E2248=""),"",B2248&amp;":"&amp;C2248&amp;":"&amp;E2248)</f>
      </c>
      <c r="K2248" s="247">
        <f>IF(A2248="","",A2248*D2248)</f>
      </c>
      <c r="L2248" s="246">
        <f>IF(A2248="","",IF(OR(A2248=1,A2248=0),H2248,0))</f>
      </c>
      <c r="M2248" s="246">
        <f>IF(A2248="","",IF(A2248=-1,H2248,0))</f>
      </c>
      <c r="N2248">
        <f>IF(J2248="","",IF(E2248="SGD",1,IF(E2248="USD",Settings!$B$22,IF(E2248="HKD",Settings!$B$23,1))))</f>
      </c>
      <c r="O2248">
        <f>IF(OR(B2248="",C2248="",E2248=""),0,(IF(A2248=-1,H2248,0)-IF(OR(A2248=1,A2248=0),H2248,0)+IF(A2248=2,H2248,0))*IF(E2248="SGD",1,IF(E2248="USD",Settings!$B$22,IF(E2248="HKD",Settings!$B$23,1))))</f>
        <v>0</v>
      </c>
      <c r="P2248">
        <f>IF(OR(B2248="",C2248="",E2248=""),0,IF(A2248=2,H2248*IF(E2248="SGD",1,IF(E2248="USD",Settings!$B$22,IF(E2248="HKD",Settings!$B$23,1))),0))</f>
        <v>0</v>
      </c>
      <c r="Q2248" s="312">
        <f>IF(OR(J2248="",G2248=""),"",G2248+ROW()/1000000)</f>
      </c>
      <c r="R2248" s="247">
        <f>IF(Q2248="","",SUMIFS(Txn[Signed Units],Txn[Key],J2248,Txn[Transaction Order],"&lt;="&amp;Q2248))</f>
      </c>
    </row>
    <row r="2249" spans="10:18" ht="15" customHeight="1" x14ac:dyDescent="0.15">
      <c r="J2249" s="246">
        <f>IF(OR(B2249="",C2249="",E2249=""),"",B2249&amp;":"&amp;C2249&amp;":"&amp;E2249)</f>
      </c>
      <c r="K2249" s="247">
        <f>IF(A2249="","",A2249*D2249)</f>
      </c>
      <c r="L2249" s="246">
        <f>IF(A2249="","",IF(OR(A2249=1,A2249=0),H2249,0))</f>
      </c>
      <c r="M2249" s="246">
        <f>IF(A2249="","",IF(A2249=-1,H2249,0))</f>
      </c>
      <c r="N2249">
        <f>IF(J2249="","",IF(E2249="SGD",1,IF(E2249="USD",Settings!$B$22,IF(E2249="HKD",Settings!$B$23,1))))</f>
      </c>
      <c r="O2249">
        <f>IF(OR(B2249="",C2249="",E2249=""),0,(IF(A2249=-1,H2249,0)-IF(OR(A2249=1,A2249=0),H2249,0)+IF(A2249=2,H2249,0))*IF(E2249="SGD",1,IF(E2249="USD",Settings!$B$22,IF(E2249="HKD",Settings!$B$23,1))))</f>
        <v>0</v>
      </c>
      <c r="P2249">
        <f>IF(OR(B2249="",C2249="",E2249=""),0,IF(A2249=2,H2249*IF(E2249="SGD",1,IF(E2249="USD",Settings!$B$22,IF(E2249="HKD",Settings!$B$23,1))),0))</f>
        <v>0</v>
      </c>
      <c r="Q2249" s="312">
        <f>IF(OR(J2249="",G2249=""),"",G2249+ROW()/1000000)</f>
      </c>
      <c r="R2249" s="247">
        <f>IF(Q2249="","",SUMIFS(Txn[Signed Units],Txn[Key],J2249,Txn[Transaction Order],"&lt;="&amp;Q2249))</f>
      </c>
    </row>
    <row r="2250" spans="10:18" ht="15" customHeight="1" x14ac:dyDescent="0.15">
      <c r="J2250" s="246">
        <f>IF(OR(B2250="",C2250="",E2250=""),"",B2250&amp;":"&amp;C2250&amp;":"&amp;E2250)</f>
      </c>
      <c r="K2250" s="247">
        <f>IF(A2250="","",A2250*D2250)</f>
      </c>
      <c r="L2250" s="246">
        <f>IF(A2250="","",IF(OR(A2250=1,A2250=0),H2250,0))</f>
      </c>
      <c r="M2250" s="246">
        <f>IF(A2250="","",IF(A2250=-1,H2250,0))</f>
      </c>
      <c r="N2250">
        <f>IF(J2250="","",IF(E2250="SGD",1,IF(E2250="USD",Settings!$B$22,IF(E2250="HKD",Settings!$B$23,1))))</f>
      </c>
      <c r="O2250">
        <f>IF(OR(B2250="",C2250="",E2250=""),0,(IF(A2250=-1,H2250,0)-IF(OR(A2250=1,A2250=0),H2250,0)+IF(A2250=2,H2250,0))*IF(E2250="SGD",1,IF(E2250="USD",Settings!$B$22,IF(E2250="HKD",Settings!$B$23,1))))</f>
        <v>0</v>
      </c>
      <c r="P2250">
        <f>IF(OR(B2250="",C2250="",E2250=""),0,IF(A2250=2,H2250*IF(E2250="SGD",1,IF(E2250="USD",Settings!$B$22,IF(E2250="HKD",Settings!$B$23,1))),0))</f>
        <v>0</v>
      </c>
      <c r="Q2250" s="312">
        <f>IF(OR(J2250="",G2250=""),"",G2250+ROW()/1000000)</f>
      </c>
      <c r="R2250" s="247">
        <f>IF(Q2250="","",SUMIFS(Txn[Signed Units],Txn[Key],J2250,Txn[Transaction Order],"&lt;="&amp;Q2250))</f>
      </c>
    </row>
    <row r="2251" spans="10:18" ht="15" customHeight="1" x14ac:dyDescent="0.15">
      <c r="J2251" s="246">
        <f>IF(OR(B2251="",C2251="",E2251=""),"",B2251&amp;":"&amp;C2251&amp;":"&amp;E2251)</f>
      </c>
      <c r="K2251" s="247">
        <f>IF(A2251="","",A2251*D2251)</f>
      </c>
      <c r="L2251" s="246">
        <f>IF(A2251="","",IF(OR(A2251=1,A2251=0),H2251,0))</f>
      </c>
      <c r="M2251" s="246">
        <f>IF(A2251="","",IF(A2251=-1,H2251,0))</f>
      </c>
      <c r="N2251">
        <f>IF(J2251="","",IF(E2251="SGD",1,IF(E2251="USD",Settings!$B$22,IF(E2251="HKD",Settings!$B$23,1))))</f>
      </c>
      <c r="O2251">
        <f>IF(OR(B2251="",C2251="",E2251=""),0,(IF(A2251=-1,H2251,0)-IF(OR(A2251=1,A2251=0),H2251,0)+IF(A2251=2,H2251,0))*IF(E2251="SGD",1,IF(E2251="USD",Settings!$B$22,IF(E2251="HKD",Settings!$B$23,1))))</f>
        <v>0</v>
      </c>
      <c r="P2251">
        <f>IF(OR(B2251="",C2251="",E2251=""),0,IF(A2251=2,H2251*IF(E2251="SGD",1,IF(E2251="USD",Settings!$B$22,IF(E2251="HKD",Settings!$B$23,1))),0))</f>
        <v>0</v>
      </c>
      <c r="Q2251" s="312">
        <f>IF(OR(J2251="",G2251=""),"",G2251+ROW()/1000000)</f>
      </c>
      <c r="R2251" s="247">
        <f>IF(Q2251="","",SUMIFS(Txn[Signed Units],Txn[Key],J2251,Txn[Transaction Order],"&lt;="&amp;Q2251))</f>
      </c>
    </row>
    <row r="2252" spans="10:18" ht="15" customHeight="1" x14ac:dyDescent="0.15">
      <c r="J2252" s="246">
        <f>IF(OR(B2252="",C2252="",E2252=""),"",B2252&amp;":"&amp;C2252&amp;":"&amp;E2252)</f>
      </c>
      <c r="K2252" s="247">
        <f>IF(A2252="","",A2252*D2252)</f>
      </c>
      <c r="L2252" s="246">
        <f>IF(A2252="","",IF(OR(A2252=1,A2252=0),H2252,0))</f>
      </c>
      <c r="M2252" s="246">
        <f>IF(A2252="","",IF(A2252=-1,H2252,0))</f>
      </c>
      <c r="N2252">
        <f>IF(J2252="","",IF(E2252="SGD",1,IF(E2252="USD",Settings!$B$22,IF(E2252="HKD",Settings!$B$23,1))))</f>
      </c>
      <c r="O2252">
        <f>IF(OR(B2252="",C2252="",E2252=""),0,(IF(A2252=-1,H2252,0)-IF(OR(A2252=1,A2252=0),H2252,0)+IF(A2252=2,H2252,0))*IF(E2252="SGD",1,IF(E2252="USD",Settings!$B$22,IF(E2252="HKD",Settings!$B$23,1))))</f>
        <v>0</v>
      </c>
      <c r="P2252">
        <f>IF(OR(B2252="",C2252="",E2252=""),0,IF(A2252=2,H2252*IF(E2252="SGD",1,IF(E2252="USD",Settings!$B$22,IF(E2252="HKD",Settings!$B$23,1))),0))</f>
        <v>0</v>
      </c>
      <c r="Q2252" s="312">
        <f>IF(OR(J2252="",G2252=""),"",G2252+ROW()/1000000)</f>
      </c>
      <c r="R2252" s="247">
        <f>IF(Q2252="","",SUMIFS(Txn[Signed Units],Txn[Key],J2252,Txn[Transaction Order],"&lt;="&amp;Q2252))</f>
      </c>
    </row>
    <row r="2253" spans="10:18" ht="15" customHeight="1" x14ac:dyDescent="0.15">
      <c r="J2253" s="246">
        <f>IF(OR(B2253="",C2253="",E2253=""),"",B2253&amp;":"&amp;C2253&amp;":"&amp;E2253)</f>
      </c>
      <c r="K2253" s="247">
        <f>IF(A2253="","",A2253*D2253)</f>
      </c>
      <c r="L2253" s="246">
        <f>IF(A2253="","",IF(OR(A2253=1,A2253=0),H2253,0))</f>
      </c>
      <c r="M2253" s="246">
        <f>IF(A2253="","",IF(A2253=-1,H2253,0))</f>
      </c>
      <c r="N2253">
        <f>IF(J2253="","",IF(E2253="SGD",1,IF(E2253="USD",Settings!$B$22,IF(E2253="HKD",Settings!$B$23,1))))</f>
      </c>
      <c r="O2253">
        <f>IF(OR(B2253="",C2253="",E2253=""),0,(IF(A2253=-1,H2253,0)-IF(OR(A2253=1,A2253=0),H2253,0)+IF(A2253=2,H2253,0))*IF(E2253="SGD",1,IF(E2253="USD",Settings!$B$22,IF(E2253="HKD",Settings!$B$23,1))))</f>
        <v>0</v>
      </c>
      <c r="P2253">
        <f>IF(OR(B2253="",C2253="",E2253=""),0,IF(A2253=2,H2253*IF(E2253="SGD",1,IF(E2253="USD",Settings!$B$22,IF(E2253="HKD",Settings!$B$23,1))),0))</f>
        <v>0</v>
      </c>
      <c r="Q2253" s="312">
        <f>IF(OR(J2253="",G2253=""),"",G2253+ROW()/1000000)</f>
      </c>
      <c r="R2253" s="247">
        <f>IF(Q2253="","",SUMIFS(Txn[Signed Units],Txn[Key],J2253,Txn[Transaction Order],"&lt;="&amp;Q2253))</f>
      </c>
    </row>
    <row r="2254" spans="10:18" ht="15" customHeight="1" x14ac:dyDescent="0.15">
      <c r="J2254" s="246">
        <f>IF(OR(B2254="",C2254="",E2254=""),"",B2254&amp;":"&amp;C2254&amp;":"&amp;E2254)</f>
      </c>
      <c r="K2254" s="247">
        <f>IF(A2254="","",A2254*D2254)</f>
      </c>
      <c r="L2254" s="246">
        <f>IF(A2254="","",IF(OR(A2254=1,A2254=0),H2254,0))</f>
      </c>
      <c r="M2254" s="246">
        <f>IF(A2254="","",IF(A2254=-1,H2254,0))</f>
      </c>
      <c r="N2254">
        <f>IF(J2254="","",IF(E2254="SGD",1,IF(E2254="USD",Settings!$B$22,IF(E2254="HKD",Settings!$B$23,1))))</f>
      </c>
      <c r="O2254">
        <f>IF(OR(B2254="",C2254="",E2254=""),0,(IF(A2254=-1,H2254,0)-IF(OR(A2254=1,A2254=0),H2254,0)+IF(A2254=2,H2254,0))*IF(E2254="SGD",1,IF(E2254="USD",Settings!$B$22,IF(E2254="HKD",Settings!$B$23,1))))</f>
        <v>0</v>
      </c>
      <c r="P2254">
        <f>IF(OR(B2254="",C2254="",E2254=""),0,IF(A2254=2,H2254*IF(E2254="SGD",1,IF(E2254="USD",Settings!$B$22,IF(E2254="HKD",Settings!$B$23,1))),0))</f>
        <v>0</v>
      </c>
      <c r="Q2254" s="312">
        <f>IF(OR(J2254="",G2254=""),"",G2254+ROW()/1000000)</f>
      </c>
      <c r="R2254" s="247">
        <f>IF(Q2254="","",SUMIFS(Txn[Signed Units],Txn[Key],J2254,Txn[Transaction Order],"&lt;="&amp;Q2254))</f>
      </c>
    </row>
    <row r="2255" spans="10:18" ht="15" customHeight="1" x14ac:dyDescent="0.15">
      <c r="J2255" s="246">
        <f>IF(OR(B2255="",C2255="",E2255=""),"",B2255&amp;":"&amp;C2255&amp;":"&amp;E2255)</f>
      </c>
      <c r="K2255" s="247">
        <f>IF(A2255="","",A2255*D2255)</f>
      </c>
      <c r="L2255" s="246">
        <f>IF(A2255="","",IF(OR(A2255=1,A2255=0),H2255,0))</f>
      </c>
      <c r="M2255" s="246">
        <f>IF(A2255="","",IF(A2255=-1,H2255,0))</f>
      </c>
      <c r="N2255">
        <f>IF(J2255="","",IF(E2255="SGD",1,IF(E2255="USD",Settings!$B$22,IF(E2255="HKD",Settings!$B$23,1))))</f>
      </c>
      <c r="O2255">
        <f>IF(OR(B2255="",C2255="",E2255=""),0,(IF(A2255=-1,H2255,0)-IF(OR(A2255=1,A2255=0),H2255,0)+IF(A2255=2,H2255,0))*IF(E2255="SGD",1,IF(E2255="USD",Settings!$B$22,IF(E2255="HKD",Settings!$B$23,1))))</f>
        <v>0</v>
      </c>
      <c r="P2255">
        <f>IF(OR(B2255="",C2255="",E2255=""),0,IF(A2255=2,H2255*IF(E2255="SGD",1,IF(E2255="USD",Settings!$B$22,IF(E2255="HKD",Settings!$B$23,1))),0))</f>
        <v>0</v>
      </c>
      <c r="Q2255" s="312">
        <f>IF(OR(J2255="",G2255=""),"",G2255+ROW()/1000000)</f>
      </c>
      <c r="R2255" s="247">
        <f>IF(Q2255="","",SUMIFS(Txn[Signed Units],Txn[Key],J2255,Txn[Transaction Order],"&lt;="&amp;Q2255))</f>
      </c>
    </row>
    <row r="2256" spans="10:18" ht="15" customHeight="1" x14ac:dyDescent="0.15">
      <c r="J2256" s="246">
        <f>IF(OR(B2256="",C2256="",E2256=""),"",B2256&amp;":"&amp;C2256&amp;":"&amp;E2256)</f>
      </c>
      <c r="K2256" s="247">
        <f>IF(A2256="","",A2256*D2256)</f>
      </c>
      <c r="L2256" s="246">
        <f>IF(A2256="","",IF(OR(A2256=1,A2256=0),H2256,0))</f>
      </c>
      <c r="M2256" s="246">
        <f>IF(A2256="","",IF(A2256=-1,H2256,0))</f>
      </c>
      <c r="N2256">
        <f>IF(J2256="","",IF(E2256="SGD",1,IF(E2256="USD",Settings!$B$22,IF(E2256="HKD",Settings!$B$23,1))))</f>
      </c>
      <c r="O2256">
        <f>IF(OR(B2256="",C2256="",E2256=""),0,(IF(A2256=-1,H2256,0)-IF(OR(A2256=1,A2256=0),H2256,0)+IF(A2256=2,H2256,0))*IF(E2256="SGD",1,IF(E2256="USD",Settings!$B$22,IF(E2256="HKD",Settings!$B$23,1))))</f>
        <v>0</v>
      </c>
      <c r="P2256">
        <f>IF(OR(B2256="",C2256="",E2256=""),0,IF(A2256=2,H2256*IF(E2256="SGD",1,IF(E2256="USD",Settings!$B$22,IF(E2256="HKD",Settings!$B$23,1))),0))</f>
        <v>0</v>
      </c>
      <c r="Q2256" s="312">
        <f>IF(OR(J2256="",G2256=""),"",G2256+ROW()/1000000)</f>
      </c>
      <c r="R2256" s="247">
        <f>IF(Q2256="","",SUMIFS(Txn[Signed Units],Txn[Key],J2256,Txn[Transaction Order],"&lt;="&amp;Q2256))</f>
      </c>
    </row>
    <row r="2257" spans="10:18" ht="15" customHeight="1" x14ac:dyDescent="0.15">
      <c r="J2257" s="246">
        <f>IF(OR(B2257="",C2257="",E2257=""),"",B2257&amp;":"&amp;C2257&amp;":"&amp;E2257)</f>
      </c>
      <c r="K2257" s="247">
        <f>IF(A2257="","",A2257*D2257)</f>
      </c>
      <c r="L2257" s="246">
        <f>IF(A2257="","",IF(OR(A2257=1,A2257=0),H2257,0))</f>
      </c>
      <c r="M2257" s="246">
        <f>IF(A2257="","",IF(A2257=-1,H2257,0))</f>
      </c>
      <c r="N2257">
        <f>IF(J2257="","",IF(E2257="SGD",1,IF(E2257="USD",Settings!$B$22,IF(E2257="HKD",Settings!$B$23,1))))</f>
      </c>
      <c r="O2257">
        <f>IF(OR(B2257="",C2257="",E2257=""),0,(IF(A2257=-1,H2257,0)-IF(OR(A2257=1,A2257=0),H2257,0)+IF(A2257=2,H2257,0))*IF(E2257="SGD",1,IF(E2257="USD",Settings!$B$22,IF(E2257="HKD",Settings!$B$23,1))))</f>
        <v>0</v>
      </c>
      <c r="P2257">
        <f>IF(OR(B2257="",C2257="",E2257=""),0,IF(A2257=2,H2257*IF(E2257="SGD",1,IF(E2257="USD",Settings!$B$22,IF(E2257="HKD",Settings!$B$23,1))),0))</f>
        <v>0</v>
      </c>
      <c r="Q2257" s="312">
        <f>IF(OR(J2257="",G2257=""),"",G2257+ROW()/1000000)</f>
      </c>
      <c r="R2257" s="247">
        <f>IF(Q2257="","",SUMIFS(Txn[Signed Units],Txn[Key],J2257,Txn[Transaction Order],"&lt;="&amp;Q2257))</f>
      </c>
    </row>
    <row r="2258" spans="10:18" ht="15" customHeight="1" x14ac:dyDescent="0.15">
      <c r="J2258" s="246">
        <f>IF(OR(B2258="",C2258="",E2258=""),"",B2258&amp;":"&amp;C2258&amp;":"&amp;E2258)</f>
      </c>
      <c r="K2258" s="247">
        <f>IF(A2258="","",A2258*D2258)</f>
      </c>
      <c r="L2258" s="246">
        <f>IF(A2258="","",IF(OR(A2258=1,A2258=0),H2258,0))</f>
      </c>
      <c r="M2258" s="246">
        <f>IF(A2258="","",IF(A2258=-1,H2258,0))</f>
      </c>
      <c r="N2258">
        <f>IF(J2258="","",IF(E2258="SGD",1,IF(E2258="USD",Settings!$B$22,IF(E2258="HKD",Settings!$B$23,1))))</f>
      </c>
      <c r="O2258">
        <f>IF(OR(B2258="",C2258="",E2258=""),0,(IF(A2258=-1,H2258,0)-IF(OR(A2258=1,A2258=0),H2258,0)+IF(A2258=2,H2258,0))*IF(E2258="SGD",1,IF(E2258="USD",Settings!$B$22,IF(E2258="HKD",Settings!$B$23,1))))</f>
        <v>0</v>
      </c>
      <c r="P2258">
        <f>IF(OR(B2258="",C2258="",E2258=""),0,IF(A2258=2,H2258*IF(E2258="SGD",1,IF(E2258="USD",Settings!$B$22,IF(E2258="HKD",Settings!$B$23,1))),0))</f>
        <v>0</v>
      </c>
      <c r="Q2258" s="312">
        <f>IF(OR(J2258="",G2258=""),"",G2258+ROW()/1000000)</f>
      </c>
      <c r="R2258" s="247">
        <f>IF(Q2258="","",SUMIFS(Txn[Signed Units],Txn[Key],J2258,Txn[Transaction Order],"&lt;="&amp;Q2258))</f>
      </c>
    </row>
    <row r="2259" spans="10:18" ht="15" customHeight="1" x14ac:dyDescent="0.15">
      <c r="J2259" s="246">
        <f>IF(OR(B2259="",C2259="",E2259=""),"",B2259&amp;":"&amp;C2259&amp;":"&amp;E2259)</f>
      </c>
      <c r="K2259" s="247">
        <f>IF(A2259="","",A2259*D2259)</f>
      </c>
      <c r="L2259" s="246">
        <f>IF(A2259="","",IF(OR(A2259=1,A2259=0),H2259,0))</f>
      </c>
      <c r="M2259" s="246">
        <f>IF(A2259="","",IF(A2259=-1,H2259,0))</f>
      </c>
      <c r="N2259">
        <f>IF(J2259="","",IF(E2259="SGD",1,IF(E2259="USD",Settings!$B$22,IF(E2259="HKD",Settings!$B$23,1))))</f>
      </c>
      <c r="O2259">
        <f>IF(OR(B2259="",C2259="",E2259=""),0,(IF(A2259=-1,H2259,0)-IF(OR(A2259=1,A2259=0),H2259,0)+IF(A2259=2,H2259,0))*IF(E2259="SGD",1,IF(E2259="USD",Settings!$B$22,IF(E2259="HKD",Settings!$B$23,1))))</f>
        <v>0</v>
      </c>
      <c r="P2259">
        <f>IF(OR(B2259="",C2259="",E2259=""),0,IF(A2259=2,H2259*IF(E2259="SGD",1,IF(E2259="USD",Settings!$B$22,IF(E2259="HKD",Settings!$B$23,1))),0))</f>
        <v>0</v>
      </c>
      <c r="Q2259" s="312">
        <f>IF(OR(J2259="",G2259=""),"",G2259+ROW()/1000000)</f>
      </c>
      <c r="R2259" s="247">
        <f>IF(Q2259="","",SUMIFS(Txn[Signed Units],Txn[Key],J2259,Txn[Transaction Order],"&lt;="&amp;Q2259))</f>
      </c>
    </row>
    <row r="2260" spans="10:18" ht="15" customHeight="1" x14ac:dyDescent="0.15">
      <c r="J2260" s="246">
        <f>IF(OR(B2260="",C2260="",E2260=""),"",B2260&amp;":"&amp;C2260&amp;":"&amp;E2260)</f>
      </c>
      <c r="K2260" s="247">
        <f>IF(A2260="","",A2260*D2260)</f>
      </c>
      <c r="L2260" s="246">
        <f>IF(A2260="","",IF(OR(A2260=1,A2260=0),H2260,0))</f>
      </c>
      <c r="M2260" s="246">
        <f>IF(A2260="","",IF(A2260=-1,H2260,0))</f>
      </c>
      <c r="N2260">
        <f>IF(J2260="","",IF(E2260="SGD",1,IF(E2260="USD",Settings!$B$22,IF(E2260="HKD",Settings!$B$23,1))))</f>
      </c>
      <c r="O2260">
        <f>IF(OR(B2260="",C2260="",E2260=""),0,(IF(A2260=-1,H2260,0)-IF(OR(A2260=1,A2260=0),H2260,0)+IF(A2260=2,H2260,0))*IF(E2260="SGD",1,IF(E2260="USD",Settings!$B$22,IF(E2260="HKD",Settings!$B$23,1))))</f>
        <v>0</v>
      </c>
      <c r="P2260">
        <f>IF(OR(B2260="",C2260="",E2260=""),0,IF(A2260=2,H2260*IF(E2260="SGD",1,IF(E2260="USD",Settings!$B$22,IF(E2260="HKD",Settings!$B$23,1))),0))</f>
        <v>0</v>
      </c>
      <c r="Q2260" s="312">
        <f>IF(OR(J2260="",G2260=""),"",G2260+ROW()/1000000)</f>
      </c>
      <c r="R2260" s="247">
        <f>IF(Q2260="","",SUMIFS(Txn[Signed Units],Txn[Key],J2260,Txn[Transaction Order],"&lt;="&amp;Q2260))</f>
      </c>
    </row>
    <row r="2261" spans="10:18" ht="15" customHeight="1" x14ac:dyDescent="0.15">
      <c r="J2261" s="246">
        <f>IF(OR(B2261="",C2261="",E2261=""),"",B2261&amp;":"&amp;C2261&amp;":"&amp;E2261)</f>
      </c>
      <c r="K2261" s="247">
        <f>IF(A2261="","",A2261*D2261)</f>
      </c>
      <c r="L2261" s="246">
        <f>IF(A2261="","",IF(OR(A2261=1,A2261=0),H2261,0))</f>
      </c>
      <c r="M2261" s="246">
        <f>IF(A2261="","",IF(A2261=-1,H2261,0))</f>
      </c>
      <c r="N2261">
        <f>IF(J2261="","",IF(E2261="SGD",1,IF(E2261="USD",Settings!$B$22,IF(E2261="HKD",Settings!$B$23,1))))</f>
      </c>
      <c r="O2261">
        <f>IF(OR(B2261="",C2261="",E2261=""),0,(IF(A2261=-1,H2261,0)-IF(OR(A2261=1,A2261=0),H2261,0)+IF(A2261=2,H2261,0))*IF(E2261="SGD",1,IF(E2261="USD",Settings!$B$22,IF(E2261="HKD",Settings!$B$23,1))))</f>
        <v>0</v>
      </c>
      <c r="P2261">
        <f>IF(OR(B2261="",C2261="",E2261=""),0,IF(A2261=2,H2261*IF(E2261="SGD",1,IF(E2261="USD",Settings!$B$22,IF(E2261="HKD",Settings!$B$23,1))),0))</f>
        <v>0</v>
      </c>
      <c r="Q2261" s="312">
        <f>IF(OR(J2261="",G2261=""),"",G2261+ROW()/1000000)</f>
      </c>
      <c r="R2261" s="247">
        <f>IF(Q2261="","",SUMIFS(Txn[Signed Units],Txn[Key],J2261,Txn[Transaction Order],"&lt;="&amp;Q2261))</f>
      </c>
    </row>
    <row r="2262" spans="10:18" ht="15" customHeight="1" x14ac:dyDescent="0.15">
      <c r="J2262" s="246">
        <f>IF(OR(B2262="",C2262="",E2262=""),"",B2262&amp;":"&amp;C2262&amp;":"&amp;E2262)</f>
      </c>
      <c r="K2262" s="247">
        <f>IF(A2262="","",A2262*D2262)</f>
      </c>
      <c r="L2262" s="246">
        <f>IF(A2262="","",IF(OR(A2262=1,A2262=0),H2262,0))</f>
      </c>
      <c r="M2262" s="246">
        <f>IF(A2262="","",IF(A2262=-1,H2262,0))</f>
      </c>
      <c r="N2262">
        <f>IF(J2262="","",IF(E2262="SGD",1,IF(E2262="USD",Settings!$B$22,IF(E2262="HKD",Settings!$B$23,1))))</f>
      </c>
      <c r="O2262">
        <f>IF(OR(B2262="",C2262="",E2262=""),0,(IF(A2262=-1,H2262,0)-IF(OR(A2262=1,A2262=0),H2262,0)+IF(A2262=2,H2262,0))*IF(E2262="SGD",1,IF(E2262="USD",Settings!$B$22,IF(E2262="HKD",Settings!$B$23,1))))</f>
        <v>0</v>
      </c>
      <c r="P2262">
        <f>IF(OR(B2262="",C2262="",E2262=""),0,IF(A2262=2,H2262*IF(E2262="SGD",1,IF(E2262="USD",Settings!$B$22,IF(E2262="HKD",Settings!$B$23,1))),0))</f>
        <v>0</v>
      </c>
      <c r="Q2262" s="312">
        <f>IF(OR(J2262="",G2262=""),"",G2262+ROW()/1000000)</f>
      </c>
      <c r="R2262" s="247">
        <f>IF(Q2262="","",SUMIFS(Txn[Signed Units],Txn[Key],J2262,Txn[Transaction Order],"&lt;="&amp;Q2262))</f>
      </c>
    </row>
    <row r="2263" spans="10:18" ht="15" customHeight="1" x14ac:dyDescent="0.15">
      <c r="J2263" s="246">
        <f>IF(OR(B2263="",C2263="",E2263=""),"",B2263&amp;":"&amp;C2263&amp;":"&amp;E2263)</f>
      </c>
      <c r="K2263" s="247">
        <f>IF(A2263="","",A2263*D2263)</f>
      </c>
      <c r="L2263" s="246">
        <f>IF(A2263="","",IF(OR(A2263=1,A2263=0),H2263,0))</f>
      </c>
      <c r="M2263" s="246">
        <f>IF(A2263="","",IF(A2263=-1,H2263,0))</f>
      </c>
      <c r="N2263">
        <f>IF(J2263="","",IF(E2263="SGD",1,IF(E2263="USD",Settings!$B$22,IF(E2263="HKD",Settings!$B$23,1))))</f>
      </c>
      <c r="O2263">
        <f>IF(OR(B2263="",C2263="",E2263=""),0,(IF(A2263=-1,H2263,0)-IF(OR(A2263=1,A2263=0),H2263,0)+IF(A2263=2,H2263,0))*IF(E2263="SGD",1,IF(E2263="USD",Settings!$B$22,IF(E2263="HKD",Settings!$B$23,1))))</f>
        <v>0</v>
      </c>
      <c r="P2263">
        <f>IF(OR(B2263="",C2263="",E2263=""),0,IF(A2263=2,H2263*IF(E2263="SGD",1,IF(E2263="USD",Settings!$B$22,IF(E2263="HKD",Settings!$B$23,1))),0))</f>
        <v>0</v>
      </c>
      <c r="Q2263" s="312">
        <f>IF(OR(J2263="",G2263=""),"",G2263+ROW()/1000000)</f>
      </c>
      <c r="R2263" s="247">
        <f>IF(Q2263="","",SUMIFS(Txn[Signed Units],Txn[Key],J2263,Txn[Transaction Order],"&lt;="&amp;Q2263))</f>
      </c>
    </row>
    <row r="2264" spans="10:18" ht="15" customHeight="1" x14ac:dyDescent="0.15">
      <c r="J2264" s="246">
        <f>IF(OR(B2264="",C2264="",E2264=""),"",B2264&amp;":"&amp;C2264&amp;":"&amp;E2264)</f>
      </c>
      <c r="K2264" s="247">
        <f>IF(A2264="","",A2264*D2264)</f>
      </c>
      <c r="L2264" s="246">
        <f>IF(A2264="","",IF(OR(A2264=1,A2264=0),H2264,0))</f>
      </c>
      <c r="M2264" s="246">
        <f>IF(A2264="","",IF(A2264=-1,H2264,0))</f>
      </c>
      <c r="N2264">
        <f>IF(J2264="","",IF(E2264="SGD",1,IF(E2264="USD",Settings!$B$22,IF(E2264="HKD",Settings!$B$23,1))))</f>
      </c>
      <c r="O2264">
        <f>IF(OR(B2264="",C2264="",E2264=""),0,(IF(A2264=-1,H2264,0)-IF(OR(A2264=1,A2264=0),H2264,0)+IF(A2264=2,H2264,0))*IF(E2264="SGD",1,IF(E2264="USD",Settings!$B$22,IF(E2264="HKD",Settings!$B$23,1))))</f>
        <v>0</v>
      </c>
      <c r="P2264">
        <f>IF(OR(B2264="",C2264="",E2264=""),0,IF(A2264=2,H2264*IF(E2264="SGD",1,IF(E2264="USD",Settings!$B$22,IF(E2264="HKD",Settings!$B$23,1))),0))</f>
        <v>0</v>
      </c>
      <c r="Q2264" s="312">
        <f>IF(OR(J2264="",G2264=""),"",G2264+ROW()/1000000)</f>
      </c>
      <c r="R2264" s="247">
        <f>IF(Q2264="","",SUMIFS(Txn[Signed Units],Txn[Key],J2264,Txn[Transaction Order],"&lt;="&amp;Q2264))</f>
      </c>
    </row>
    <row r="2265" spans="10:18" ht="15" customHeight="1" x14ac:dyDescent="0.15">
      <c r="J2265" s="246">
        <f>IF(OR(B2265="",C2265="",E2265=""),"",B2265&amp;":"&amp;C2265&amp;":"&amp;E2265)</f>
      </c>
      <c r="K2265" s="247">
        <f>IF(A2265="","",A2265*D2265)</f>
      </c>
      <c r="L2265" s="246">
        <f>IF(A2265="","",IF(OR(A2265=1,A2265=0),H2265,0))</f>
      </c>
      <c r="M2265" s="246">
        <f>IF(A2265="","",IF(A2265=-1,H2265,0))</f>
      </c>
      <c r="N2265">
        <f>IF(J2265="","",IF(E2265="SGD",1,IF(E2265="USD",Settings!$B$22,IF(E2265="HKD",Settings!$B$23,1))))</f>
      </c>
      <c r="O2265">
        <f>IF(OR(B2265="",C2265="",E2265=""),0,(IF(A2265=-1,H2265,0)-IF(OR(A2265=1,A2265=0),H2265,0)+IF(A2265=2,H2265,0))*IF(E2265="SGD",1,IF(E2265="USD",Settings!$B$22,IF(E2265="HKD",Settings!$B$23,1))))</f>
        <v>0</v>
      </c>
      <c r="P2265">
        <f>IF(OR(B2265="",C2265="",E2265=""),0,IF(A2265=2,H2265*IF(E2265="SGD",1,IF(E2265="USD",Settings!$B$22,IF(E2265="HKD",Settings!$B$23,1))),0))</f>
        <v>0</v>
      </c>
      <c r="Q2265" s="312">
        <f>IF(OR(J2265="",G2265=""),"",G2265+ROW()/1000000)</f>
      </c>
      <c r="R2265" s="247">
        <f>IF(Q2265="","",SUMIFS(Txn[Signed Units],Txn[Key],J2265,Txn[Transaction Order],"&lt;="&amp;Q2265))</f>
      </c>
    </row>
    <row r="2266" spans="10:18" ht="15" customHeight="1" x14ac:dyDescent="0.15">
      <c r="J2266" s="246">
        <f>IF(OR(B2266="",C2266="",E2266=""),"",B2266&amp;":"&amp;C2266&amp;":"&amp;E2266)</f>
      </c>
      <c r="K2266" s="247">
        <f>IF(A2266="","",A2266*D2266)</f>
      </c>
      <c r="L2266" s="246">
        <f>IF(A2266="","",IF(OR(A2266=1,A2266=0),H2266,0))</f>
      </c>
      <c r="M2266" s="246">
        <f>IF(A2266="","",IF(A2266=-1,H2266,0))</f>
      </c>
      <c r="N2266">
        <f>IF(J2266="","",IF(E2266="SGD",1,IF(E2266="USD",Settings!$B$22,IF(E2266="HKD",Settings!$B$23,1))))</f>
      </c>
      <c r="O2266">
        <f>IF(OR(B2266="",C2266="",E2266=""),0,(IF(A2266=-1,H2266,0)-IF(OR(A2266=1,A2266=0),H2266,0)+IF(A2266=2,H2266,0))*IF(E2266="SGD",1,IF(E2266="USD",Settings!$B$22,IF(E2266="HKD",Settings!$B$23,1))))</f>
        <v>0</v>
      </c>
      <c r="P2266">
        <f>IF(OR(B2266="",C2266="",E2266=""),0,IF(A2266=2,H2266*IF(E2266="SGD",1,IF(E2266="USD",Settings!$B$22,IF(E2266="HKD",Settings!$B$23,1))),0))</f>
        <v>0</v>
      </c>
      <c r="Q2266" s="312">
        <f>IF(OR(J2266="",G2266=""),"",G2266+ROW()/1000000)</f>
      </c>
      <c r="R2266" s="247">
        <f>IF(Q2266="","",SUMIFS(Txn[Signed Units],Txn[Key],J2266,Txn[Transaction Order],"&lt;="&amp;Q2266))</f>
      </c>
    </row>
    <row r="2267" spans="10:18" ht="15" customHeight="1" x14ac:dyDescent="0.15">
      <c r="J2267" s="246">
        <f>IF(OR(B2267="",C2267="",E2267=""),"",B2267&amp;":"&amp;C2267&amp;":"&amp;E2267)</f>
      </c>
      <c r="K2267" s="247">
        <f>IF(A2267="","",A2267*D2267)</f>
      </c>
      <c r="L2267" s="246">
        <f>IF(A2267="","",IF(OR(A2267=1,A2267=0),H2267,0))</f>
      </c>
      <c r="M2267" s="246">
        <f>IF(A2267="","",IF(A2267=-1,H2267,0))</f>
      </c>
      <c r="N2267">
        <f>IF(J2267="","",IF(E2267="SGD",1,IF(E2267="USD",Settings!$B$22,IF(E2267="HKD",Settings!$B$23,1))))</f>
      </c>
      <c r="O2267">
        <f>IF(OR(B2267="",C2267="",E2267=""),0,(IF(A2267=-1,H2267,0)-IF(OR(A2267=1,A2267=0),H2267,0)+IF(A2267=2,H2267,0))*IF(E2267="SGD",1,IF(E2267="USD",Settings!$B$22,IF(E2267="HKD",Settings!$B$23,1))))</f>
        <v>0</v>
      </c>
      <c r="P2267">
        <f>IF(OR(B2267="",C2267="",E2267=""),0,IF(A2267=2,H2267*IF(E2267="SGD",1,IF(E2267="USD",Settings!$B$22,IF(E2267="HKD",Settings!$B$23,1))),0))</f>
        <v>0</v>
      </c>
      <c r="Q2267" s="312">
        <f>IF(OR(J2267="",G2267=""),"",G2267+ROW()/1000000)</f>
      </c>
      <c r="R2267" s="247">
        <f>IF(Q2267="","",SUMIFS(Txn[Signed Units],Txn[Key],J2267,Txn[Transaction Order],"&lt;="&amp;Q2267))</f>
      </c>
    </row>
    <row r="2268" spans="10:18" ht="15" customHeight="1" x14ac:dyDescent="0.15">
      <c r="J2268" s="246">
        <f>IF(OR(B2268="",C2268="",E2268=""),"",B2268&amp;":"&amp;C2268&amp;":"&amp;E2268)</f>
      </c>
      <c r="K2268" s="247">
        <f>IF(A2268="","",A2268*D2268)</f>
      </c>
      <c r="L2268" s="246">
        <f>IF(A2268="","",IF(OR(A2268=1,A2268=0),H2268,0))</f>
      </c>
      <c r="M2268" s="246">
        <f>IF(A2268="","",IF(A2268=-1,H2268,0))</f>
      </c>
      <c r="N2268">
        <f>IF(J2268="","",IF(E2268="SGD",1,IF(E2268="USD",Settings!$B$22,IF(E2268="HKD",Settings!$B$23,1))))</f>
      </c>
      <c r="O2268">
        <f>IF(OR(B2268="",C2268="",E2268=""),0,(IF(A2268=-1,H2268,0)-IF(OR(A2268=1,A2268=0),H2268,0)+IF(A2268=2,H2268,0))*IF(E2268="SGD",1,IF(E2268="USD",Settings!$B$22,IF(E2268="HKD",Settings!$B$23,1))))</f>
        <v>0</v>
      </c>
      <c r="P2268">
        <f>IF(OR(B2268="",C2268="",E2268=""),0,IF(A2268=2,H2268*IF(E2268="SGD",1,IF(E2268="USD",Settings!$B$22,IF(E2268="HKD",Settings!$B$23,1))),0))</f>
        <v>0</v>
      </c>
      <c r="Q2268" s="312">
        <f>IF(OR(J2268="",G2268=""),"",G2268+ROW()/1000000)</f>
      </c>
      <c r="R2268" s="247">
        <f>IF(Q2268="","",SUMIFS(Txn[Signed Units],Txn[Key],J2268,Txn[Transaction Order],"&lt;="&amp;Q2268))</f>
      </c>
    </row>
    <row r="2269" spans="10:18" ht="15" customHeight="1" x14ac:dyDescent="0.15">
      <c r="J2269" s="246">
        <f>IF(OR(B2269="",C2269="",E2269=""),"",B2269&amp;":"&amp;C2269&amp;":"&amp;E2269)</f>
      </c>
      <c r="K2269" s="247">
        <f>IF(A2269="","",A2269*D2269)</f>
      </c>
      <c r="L2269" s="246">
        <f>IF(A2269="","",IF(OR(A2269=1,A2269=0),H2269,0))</f>
      </c>
      <c r="M2269" s="246">
        <f>IF(A2269="","",IF(A2269=-1,H2269,0))</f>
      </c>
      <c r="N2269">
        <f>IF(J2269="","",IF(E2269="SGD",1,IF(E2269="USD",Settings!$B$22,IF(E2269="HKD",Settings!$B$23,1))))</f>
      </c>
      <c r="O2269">
        <f>IF(OR(B2269="",C2269="",E2269=""),0,(IF(A2269=-1,H2269,0)-IF(OR(A2269=1,A2269=0),H2269,0)+IF(A2269=2,H2269,0))*IF(E2269="SGD",1,IF(E2269="USD",Settings!$B$22,IF(E2269="HKD",Settings!$B$23,1))))</f>
        <v>0</v>
      </c>
      <c r="P2269">
        <f>IF(OR(B2269="",C2269="",E2269=""),0,IF(A2269=2,H2269*IF(E2269="SGD",1,IF(E2269="USD",Settings!$B$22,IF(E2269="HKD",Settings!$B$23,1))),0))</f>
        <v>0</v>
      </c>
      <c r="Q2269" s="312">
        <f>IF(OR(J2269="",G2269=""),"",G2269+ROW()/1000000)</f>
      </c>
      <c r="R2269" s="247">
        <f>IF(Q2269="","",SUMIFS(Txn[Signed Units],Txn[Key],J2269,Txn[Transaction Order],"&lt;="&amp;Q2269))</f>
      </c>
    </row>
    <row r="2270" spans="10:18" ht="15" customHeight="1" x14ac:dyDescent="0.15">
      <c r="J2270" s="246">
        <f>IF(OR(B2270="",C2270="",E2270=""),"",B2270&amp;":"&amp;C2270&amp;":"&amp;E2270)</f>
      </c>
      <c r="K2270" s="247">
        <f>IF(A2270="","",A2270*D2270)</f>
      </c>
      <c r="L2270" s="246">
        <f>IF(A2270="","",IF(OR(A2270=1,A2270=0),H2270,0))</f>
      </c>
      <c r="M2270" s="246">
        <f>IF(A2270="","",IF(A2270=-1,H2270,0))</f>
      </c>
      <c r="N2270">
        <f>IF(J2270="","",IF(E2270="SGD",1,IF(E2270="USD",Settings!$B$22,IF(E2270="HKD",Settings!$B$23,1))))</f>
      </c>
      <c r="O2270">
        <f>IF(OR(B2270="",C2270="",E2270=""),0,(IF(A2270=-1,H2270,0)-IF(OR(A2270=1,A2270=0),H2270,0)+IF(A2270=2,H2270,0))*IF(E2270="SGD",1,IF(E2270="USD",Settings!$B$22,IF(E2270="HKD",Settings!$B$23,1))))</f>
        <v>0</v>
      </c>
      <c r="P2270">
        <f>IF(OR(B2270="",C2270="",E2270=""),0,IF(A2270=2,H2270*IF(E2270="SGD",1,IF(E2270="USD",Settings!$B$22,IF(E2270="HKD",Settings!$B$23,1))),0))</f>
        <v>0</v>
      </c>
      <c r="Q2270" s="312">
        <f>IF(OR(J2270="",G2270=""),"",G2270+ROW()/1000000)</f>
      </c>
      <c r="R2270" s="247">
        <f>IF(Q2270="","",SUMIFS(Txn[Signed Units],Txn[Key],J2270,Txn[Transaction Order],"&lt;="&amp;Q2270))</f>
      </c>
    </row>
    <row r="2271" spans="10:18" ht="15" customHeight="1" x14ac:dyDescent="0.15">
      <c r="J2271" s="246">
        <f>IF(OR(B2271="",C2271="",E2271=""),"",B2271&amp;":"&amp;C2271&amp;":"&amp;E2271)</f>
      </c>
      <c r="K2271" s="247">
        <f>IF(A2271="","",A2271*D2271)</f>
      </c>
      <c r="L2271" s="246">
        <f>IF(A2271="","",IF(OR(A2271=1,A2271=0),H2271,0))</f>
      </c>
      <c r="M2271" s="246">
        <f>IF(A2271="","",IF(A2271=-1,H2271,0))</f>
      </c>
      <c r="N2271">
        <f>IF(J2271="","",IF(E2271="SGD",1,IF(E2271="USD",Settings!$B$22,IF(E2271="HKD",Settings!$B$23,1))))</f>
      </c>
      <c r="O2271">
        <f>IF(OR(B2271="",C2271="",E2271=""),0,(IF(A2271=-1,H2271,0)-IF(OR(A2271=1,A2271=0),H2271,0)+IF(A2271=2,H2271,0))*IF(E2271="SGD",1,IF(E2271="USD",Settings!$B$22,IF(E2271="HKD",Settings!$B$23,1))))</f>
        <v>0</v>
      </c>
      <c r="P2271">
        <f>IF(OR(B2271="",C2271="",E2271=""),0,IF(A2271=2,H2271*IF(E2271="SGD",1,IF(E2271="USD",Settings!$B$22,IF(E2271="HKD",Settings!$B$23,1))),0))</f>
        <v>0</v>
      </c>
      <c r="Q2271" s="312">
        <f>IF(OR(J2271="",G2271=""),"",G2271+ROW()/1000000)</f>
      </c>
      <c r="R2271" s="247">
        <f>IF(Q2271="","",SUMIFS(Txn[Signed Units],Txn[Key],J2271,Txn[Transaction Order],"&lt;="&amp;Q2271))</f>
      </c>
    </row>
    <row r="2272" spans="10:18" ht="15" customHeight="1" x14ac:dyDescent="0.15">
      <c r="J2272" s="246">
        <f>IF(OR(B2272="",C2272="",E2272=""),"",B2272&amp;":"&amp;C2272&amp;":"&amp;E2272)</f>
      </c>
      <c r="K2272" s="247">
        <f>IF(A2272="","",A2272*D2272)</f>
      </c>
      <c r="L2272" s="246">
        <f>IF(A2272="","",IF(OR(A2272=1,A2272=0),H2272,0))</f>
      </c>
      <c r="M2272" s="246">
        <f>IF(A2272="","",IF(A2272=-1,H2272,0))</f>
      </c>
      <c r="N2272">
        <f>IF(J2272="","",IF(E2272="SGD",1,IF(E2272="USD",Settings!$B$22,IF(E2272="HKD",Settings!$B$23,1))))</f>
      </c>
      <c r="O2272">
        <f>IF(OR(B2272="",C2272="",E2272=""),0,(IF(A2272=-1,H2272,0)-IF(OR(A2272=1,A2272=0),H2272,0)+IF(A2272=2,H2272,0))*IF(E2272="SGD",1,IF(E2272="USD",Settings!$B$22,IF(E2272="HKD",Settings!$B$23,1))))</f>
        <v>0</v>
      </c>
      <c r="P2272">
        <f>IF(OR(B2272="",C2272="",E2272=""),0,IF(A2272=2,H2272*IF(E2272="SGD",1,IF(E2272="USD",Settings!$B$22,IF(E2272="HKD",Settings!$B$23,1))),0))</f>
        <v>0</v>
      </c>
      <c r="Q2272" s="312">
        <f>IF(OR(J2272="",G2272=""),"",G2272+ROW()/1000000)</f>
      </c>
      <c r="R2272" s="247">
        <f>IF(Q2272="","",SUMIFS(Txn[Signed Units],Txn[Key],J2272,Txn[Transaction Order],"&lt;="&amp;Q2272))</f>
      </c>
    </row>
    <row r="2273" spans="10:18" ht="15" customHeight="1" x14ac:dyDescent="0.15">
      <c r="J2273" s="246">
        <f>IF(OR(B2273="",C2273="",E2273=""),"",B2273&amp;":"&amp;C2273&amp;":"&amp;E2273)</f>
      </c>
      <c r="K2273" s="247">
        <f>IF(A2273="","",A2273*D2273)</f>
      </c>
      <c r="L2273" s="246">
        <f>IF(A2273="","",IF(OR(A2273=1,A2273=0),H2273,0))</f>
      </c>
      <c r="M2273" s="246">
        <f>IF(A2273="","",IF(A2273=-1,H2273,0))</f>
      </c>
      <c r="N2273">
        <f>IF(J2273="","",IF(E2273="SGD",1,IF(E2273="USD",Settings!$B$22,IF(E2273="HKD",Settings!$B$23,1))))</f>
      </c>
      <c r="O2273">
        <f>IF(OR(B2273="",C2273="",E2273=""),0,(IF(A2273=-1,H2273,0)-IF(OR(A2273=1,A2273=0),H2273,0)+IF(A2273=2,H2273,0))*IF(E2273="SGD",1,IF(E2273="USD",Settings!$B$22,IF(E2273="HKD",Settings!$B$23,1))))</f>
        <v>0</v>
      </c>
      <c r="P2273">
        <f>IF(OR(B2273="",C2273="",E2273=""),0,IF(A2273=2,H2273*IF(E2273="SGD",1,IF(E2273="USD",Settings!$B$22,IF(E2273="HKD",Settings!$B$23,1))),0))</f>
        <v>0</v>
      </c>
      <c r="Q2273" s="312">
        <f>IF(OR(J2273="",G2273=""),"",G2273+ROW()/1000000)</f>
      </c>
      <c r="R2273" s="247">
        <f>IF(Q2273="","",SUMIFS(Txn[Signed Units],Txn[Key],J2273,Txn[Transaction Order],"&lt;="&amp;Q2273))</f>
      </c>
    </row>
    <row r="2274" spans="10:18" ht="15" customHeight="1" x14ac:dyDescent="0.15">
      <c r="J2274" s="246">
        <f>IF(OR(B2274="",C2274="",E2274=""),"",B2274&amp;":"&amp;C2274&amp;":"&amp;E2274)</f>
      </c>
      <c r="K2274" s="247">
        <f>IF(A2274="","",A2274*D2274)</f>
      </c>
      <c r="L2274" s="246">
        <f>IF(A2274="","",IF(OR(A2274=1,A2274=0),H2274,0))</f>
      </c>
      <c r="M2274" s="246">
        <f>IF(A2274="","",IF(A2274=-1,H2274,0))</f>
      </c>
      <c r="N2274">
        <f>IF(J2274="","",IF(E2274="SGD",1,IF(E2274="USD",Settings!$B$22,IF(E2274="HKD",Settings!$B$23,1))))</f>
      </c>
      <c r="O2274">
        <f>IF(OR(B2274="",C2274="",E2274=""),0,(IF(A2274=-1,H2274,0)-IF(OR(A2274=1,A2274=0),H2274,0)+IF(A2274=2,H2274,0))*IF(E2274="SGD",1,IF(E2274="USD",Settings!$B$22,IF(E2274="HKD",Settings!$B$23,1))))</f>
        <v>0</v>
      </c>
      <c r="P2274">
        <f>IF(OR(B2274="",C2274="",E2274=""),0,IF(A2274=2,H2274*IF(E2274="SGD",1,IF(E2274="USD",Settings!$B$22,IF(E2274="HKD",Settings!$B$23,1))),0))</f>
        <v>0</v>
      </c>
      <c r="Q2274" s="312">
        <f>IF(OR(J2274="",G2274=""),"",G2274+ROW()/1000000)</f>
      </c>
      <c r="R2274" s="247">
        <f>IF(Q2274="","",SUMIFS(Txn[Signed Units],Txn[Key],J2274,Txn[Transaction Order],"&lt;="&amp;Q2274))</f>
      </c>
    </row>
    <row r="2275" spans="10:18" ht="15" customHeight="1" x14ac:dyDescent="0.15">
      <c r="J2275" s="246">
        <f>IF(OR(B2275="",C2275="",E2275=""),"",B2275&amp;":"&amp;C2275&amp;":"&amp;E2275)</f>
      </c>
      <c r="K2275" s="247">
        <f>IF(A2275="","",A2275*D2275)</f>
      </c>
      <c r="L2275" s="246">
        <f>IF(A2275="","",IF(OR(A2275=1,A2275=0),H2275,0))</f>
      </c>
      <c r="M2275" s="246">
        <f>IF(A2275="","",IF(A2275=-1,H2275,0))</f>
      </c>
      <c r="N2275">
        <f>IF(J2275="","",IF(E2275="SGD",1,IF(E2275="USD",Settings!$B$22,IF(E2275="HKD",Settings!$B$23,1))))</f>
      </c>
      <c r="O2275">
        <f>IF(OR(B2275="",C2275="",E2275=""),0,(IF(A2275=-1,H2275,0)-IF(OR(A2275=1,A2275=0),H2275,0)+IF(A2275=2,H2275,0))*IF(E2275="SGD",1,IF(E2275="USD",Settings!$B$22,IF(E2275="HKD",Settings!$B$23,1))))</f>
        <v>0</v>
      </c>
      <c r="P2275">
        <f>IF(OR(B2275="",C2275="",E2275=""),0,IF(A2275=2,H2275*IF(E2275="SGD",1,IF(E2275="USD",Settings!$B$22,IF(E2275="HKD",Settings!$B$23,1))),0))</f>
        <v>0</v>
      </c>
      <c r="Q2275" s="312">
        <f>IF(OR(J2275="",G2275=""),"",G2275+ROW()/1000000)</f>
      </c>
      <c r="R2275" s="247">
        <f>IF(Q2275="","",SUMIFS(Txn[Signed Units],Txn[Key],J2275,Txn[Transaction Order],"&lt;="&amp;Q2275))</f>
      </c>
    </row>
    <row r="2276" spans="10:18" ht="15" customHeight="1" x14ac:dyDescent="0.15">
      <c r="J2276" s="246">
        <f>IF(OR(B2276="",C2276="",E2276=""),"",B2276&amp;":"&amp;C2276&amp;":"&amp;E2276)</f>
      </c>
      <c r="K2276" s="247">
        <f>IF(A2276="","",A2276*D2276)</f>
      </c>
      <c r="L2276" s="246">
        <f>IF(A2276="","",IF(OR(A2276=1,A2276=0),H2276,0))</f>
      </c>
      <c r="M2276" s="246">
        <f>IF(A2276="","",IF(A2276=-1,H2276,0))</f>
      </c>
      <c r="N2276">
        <f>IF(J2276="","",IF(E2276="SGD",1,IF(E2276="USD",Settings!$B$22,IF(E2276="HKD",Settings!$B$23,1))))</f>
      </c>
      <c r="O2276">
        <f>IF(OR(B2276="",C2276="",E2276=""),0,(IF(A2276=-1,H2276,0)-IF(OR(A2276=1,A2276=0),H2276,0)+IF(A2276=2,H2276,0))*IF(E2276="SGD",1,IF(E2276="USD",Settings!$B$22,IF(E2276="HKD",Settings!$B$23,1))))</f>
        <v>0</v>
      </c>
      <c r="P2276">
        <f>IF(OR(B2276="",C2276="",E2276=""),0,IF(A2276=2,H2276*IF(E2276="SGD",1,IF(E2276="USD",Settings!$B$22,IF(E2276="HKD",Settings!$B$23,1))),0))</f>
        <v>0</v>
      </c>
      <c r="Q2276" s="312">
        <f>IF(OR(J2276="",G2276=""),"",G2276+ROW()/1000000)</f>
      </c>
      <c r="R2276" s="247">
        <f>IF(Q2276="","",SUMIFS(Txn[Signed Units],Txn[Key],J2276,Txn[Transaction Order],"&lt;="&amp;Q2276))</f>
      </c>
    </row>
    <row r="2277" spans="10:18" ht="15" customHeight="1" x14ac:dyDescent="0.15">
      <c r="J2277" s="246">
        <f>IF(OR(B2277="",C2277="",E2277=""),"",B2277&amp;":"&amp;C2277&amp;":"&amp;E2277)</f>
      </c>
      <c r="K2277" s="247">
        <f>IF(A2277="","",A2277*D2277)</f>
      </c>
      <c r="L2277" s="246">
        <f>IF(A2277="","",IF(OR(A2277=1,A2277=0),H2277,0))</f>
      </c>
      <c r="M2277" s="246">
        <f>IF(A2277="","",IF(A2277=-1,H2277,0))</f>
      </c>
      <c r="N2277">
        <f>IF(J2277="","",IF(E2277="SGD",1,IF(E2277="USD",Settings!$B$22,IF(E2277="HKD",Settings!$B$23,1))))</f>
      </c>
      <c r="O2277">
        <f>IF(OR(B2277="",C2277="",E2277=""),0,(IF(A2277=-1,H2277,0)-IF(OR(A2277=1,A2277=0),H2277,0)+IF(A2277=2,H2277,0))*IF(E2277="SGD",1,IF(E2277="USD",Settings!$B$22,IF(E2277="HKD",Settings!$B$23,1))))</f>
        <v>0</v>
      </c>
      <c r="P2277">
        <f>IF(OR(B2277="",C2277="",E2277=""),0,IF(A2277=2,H2277*IF(E2277="SGD",1,IF(E2277="USD",Settings!$B$22,IF(E2277="HKD",Settings!$B$23,1))),0))</f>
        <v>0</v>
      </c>
      <c r="Q2277" s="312">
        <f>IF(OR(J2277="",G2277=""),"",G2277+ROW()/1000000)</f>
      </c>
      <c r="R2277" s="247">
        <f>IF(Q2277="","",SUMIFS(Txn[Signed Units],Txn[Key],J2277,Txn[Transaction Order],"&lt;="&amp;Q2277))</f>
      </c>
    </row>
    <row r="2278" spans="10:18" ht="15" customHeight="1" x14ac:dyDescent="0.15">
      <c r="J2278" s="246">
        <f>IF(OR(B2278="",C2278="",E2278=""),"",B2278&amp;":"&amp;C2278&amp;":"&amp;E2278)</f>
      </c>
      <c r="K2278" s="247">
        <f>IF(A2278="","",A2278*D2278)</f>
      </c>
      <c r="L2278" s="246">
        <f>IF(A2278="","",IF(OR(A2278=1,A2278=0),H2278,0))</f>
      </c>
      <c r="M2278" s="246">
        <f>IF(A2278="","",IF(A2278=-1,H2278,0))</f>
      </c>
      <c r="N2278">
        <f>IF(J2278="","",IF(E2278="SGD",1,IF(E2278="USD",Settings!$B$22,IF(E2278="HKD",Settings!$B$23,1))))</f>
      </c>
      <c r="O2278">
        <f>IF(OR(B2278="",C2278="",E2278=""),0,(IF(A2278=-1,H2278,0)-IF(OR(A2278=1,A2278=0),H2278,0)+IF(A2278=2,H2278,0))*IF(E2278="SGD",1,IF(E2278="USD",Settings!$B$22,IF(E2278="HKD",Settings!$B$23,1))))</f>
        <v>0</v>
      </c>
      <c r="P2278">
        <f>IF(OR(B2278="",C2278="",E2278=""),0,IF(A2278=2,H2278*IF(E2278="SGD",1,IF(E2278="USD",Settings!$B$22,IF(E2278="HKD",Settings!$B$23,1))),0))</f>
        <v>0</v>
      </c>
      <c r="Q2278" s="312">
        <f>IF(OR(J2278="",G2278=""),"",G2278+ROW()/1000000)</f>
      </c>
      <c r="R2278" s="247">
        <f>IF(Q2278="","",SUMIFS(Txn[Signed Units],Txn[Key],J2278,Txn[Transaction Order],"&lt;="&amp;Q2278))</f>
      </c>
    </row>
    <row r="2279" spans="10:18" ht="15" customHeight="1" x14ac:dyDescent="0.15">
      <c r="J2279" s="246">
        <f>IF(OR(B2279="",C2279="",E2279=""),"",B2279&amp;":"&amp;C2279&amp;":"&amp;E2279)</f>
      </c>
      <c r="K2279" s="247">
        <f>IF(A2279="","",A2279*D2279)</f>
      </c>
      <c r="L2279" s="246">
        <f>IF(A2279="","",IF(OR(A2279=1,A2279=0),H2279,0))</f>
      </c>
      <c r="M2279" s="246">
        <f>IF(A2279="","",IF(A2279=-1,H2279,0))</f>
      </c>
      <c r="N2279">
        <f>IF(J2279="","",IF(E2279="SGD",1,IF(E2279="USD",Settings!$B$22,IF(E2279="HKD",Settings!$B$23,1))))</f>
      </c>
      <c r="O2279">
        <f>IF(OR(B2279="",C2279="",E2279=""),0,(IF(A2279=-1,H2279,0)-IF(OR(A2279=1,A2279=0),H2279,0)+IF(A2279=2,H2279,0))*IF(E2279="SGD",1,IF(E2279="USD",Settings!$B$22,IF(E2279="HKD",Settings!$B$23,1))))</f>
        <v>0</v>
      </c>
      <c r="P2279">
        <f>IF(OR(B2279="",C2279="",E2279=""),0,IF(A2279=2,H2279*IF(E2279="SGD",1,IF(E2279="USD",Settings!$B$22,IF(E2279="HKD",Settings!$B$23,1))),0))</f>
        <v>0</v>
      </c>
      <c r="Q2279" s="312">
        <f>IF(OR(J2279="",G2279=""),"",G2279+ROW()/1000000)</f>
      </c>
      <c r="R2279" s="247">
        <f>IF(Q2279="","",SUMIFS(Txn[Signed Units],Txn[Key],J2279,Txn[Transaction Order],"&lt;="&amp;Q2279))</f>
      </c>
    </row>
    <row r="2280" spans="10:18" ht="15" customHeight="1" x14ac:dyDescent="0.15">
      <c r="J2280" s="246">
        <f>IF(OR(B2280="",C2280="",E2280=""),"",B2280&amp;":"&amp;C2280&amp;":"&amp;E2280)</f>
      </c>
      <c r="K2280" s="247">
        <f>IF(A2280="","",A2280*D2280)</f>
      </c>
      <c r="L2280" s="246">
        <f>IF(A2280="","",IF(OR(A2280=1,A2280=0),H2280,0))</f>
      </c>
      <c r="M2280" s="246">
        <f>IF(A2280="","",IF(A2280=-1,H2280,0))</f>
      </c>
      <c r="N2280">
        <f>IF(J2280="","",IF(E2280="SGD",1,IF(E2280="USD",Settings!$B$22,IF(E2280="HKD",Settings!$B$23,1))))</f>
      </c>
      <c r="O2280">
        <f>IF(OR(B2280="",C2280="",E2280=""),0,(IF(A2280=-1,H2280,0)-IF(OR(A2280=1,A2280=0),H2280,0)+IF(A2280=2,H2280,0))*IF(E2280="SGD",1,IF(E2280="USD",Settings!$B$22,IF(E2280="HKD",Settings!$B$23,1))))</f>
        <v>0</v>
      </c>
      <c r="P2280">
        <f>IF(OR(B2280="",C2280="",E2280=""),0,IF(A2280=2,H2280*IF(E2280="SGD",1,IF(E2280="USD",Settings!$B$22,IF(E2280="HKD",Settings!$B$23,1))),0))</f>
        <v>0</v>
      </c>
      <c r="Q2280" s="312">
        <f>IF(OR(J2280="",G2280=""),"",G2280+ROW()/1000000)</f>
      </c>
      <c r="R2280" s="247">
        <f>IF(Q2280="","",SUMIFS(Txn[Signed Units],Txn[Key],J2280,Txn[Transaction Order],"&lt;="&amp;Q2280))</f>
      </c>
    </row>
    <row r="2281" spans="10:18" ht="15" customHeight="1" x14ac:dyDescent="0.15">
      <c r="J2281" s="246">
        <f>IF(OR(B2281="",C2281="",E2281=""),"",B2281&amp;":"&amp;C2281&amp;":"&amp;E2281)</f>
      </c>
      <c r="K2281" s="247">
        <f>IF(A2281="","",A2281*D2281)</f>
      </c>
      <c r="L2281" s="246">
        <f>IF(A2281="","",IF(OR(A2281=1,A2281=0),H2281,0))</f>
      </c>
      <c r="M2281" s="246">
        <f>IF(A2281="","",IF(A2281=-1,H2281,0))</f>
      </c>
      <c r="N2281">
        <f>IF(J2281="","",IF(E2281="SGD",1,IF(E2281="USD",Settings!$B$22,IF(E2281="HKD",Settings!$B$23,1))))</f>
      </c>
      <c r="O2281">
        <f>IF(OR(B2281="",C2281="",E2281=""),0,(IF(A2281=-1,H2281,0)-IF(OR(A2281=1,A2281=0),H2281,0)+IF(A2281=2,H2281,0))*IF(E2281="SGD",1,IF(E2281="USD",Settings!$B$22,IF(E2281="HKD",Settings!$B$23,1))))</f>
        <v>0</v>
      </c>
      <c r="P2281">
        <f>IF(OR(B2281="",C2281="",E2281=""),0,IF(A2281=2,H2281*IF(E2281="SGD",1,IF(E2281="USD",Settings!$B$22,IF(E2281="HKD",Settings!$B$23,1))),0))</f>
        <v>0</v>
      </c>
      <c r="Q2281" s="312">
        <f>IF(OR(J2281="",G2281=""),"",G2281+ROW()/1000000)</f>
      </c>
      <c r="R2281" s="247">
        <f>IF(Q2281="","",SUMIFS(Txn[Signed Units],Txn[Key],J2281,Txn[Transaction Order],"&lt;="&amp;Q2281))</f>
      </c>
    </row>
    <row r="2282" spans="10:18" ht="15" customHeight="1" x14ac:dyDescent="0.15">
      <c r="J2282" s="246">
        <f>IF(OR(B2282="",C2282="",E2282=""),"",B2282&amp;":"&amp;C2282&amp;":"&amp;E2282)</f>
      </c>
      <c r="K2282" s="247">
        <f>IF(A2282="","",A2282*D2282)</f>
      </c>
      <c r="L2282" s="246">
        <f>IF(A2282="","",IF(OR(A2282=1,A2282=0),H2282,0))</f>
      </c>
      <c r="M2282" s="246">
        <f>IF(A2282="","",IF(A2282=-1,H2282,0))</f>
      </c>
      <c r="N2282">
        <f>IF(J2282="","",IF(E2282="SGD",1,IF(E2282="USD",Settings!$B$22,IF(E2282="HKD",Settings!$B$23,1))))</f>
      </c>
      <c r="O2282">
        <f>IF(OR(B2282="",C2282="",E2282=""),0,(IF(A2282=-1,H2282,0)-IF(OR(A2282=1,A2282=0),H2282,0)+IF(A2282=2,H2282,0))*IF(E2282="SGD",1,IF(E2282="USD",Settings!$B$22,IF(E2282="HKD",Settings!$B$23,1))))</f>
        <v>0</v>
      </c>
      <c r="P2282">
        <f>IF(OR(B2282="",C2282="",E2282=""),0,IF(A2282=2,H2282*IF(E2282="SGD",1,IF(E2282="USD",Settings!$B$22,IF(E2282="HKD",Settings!$B$23,1))),0))</f>
        <v>0</v>
      </c>
      <c r="Q2282" s="312">
        <f>IF(OR(J2282="",G2282=""),"",G2282+ROW()/1000000)</f>
      </c>
      <c r="R2282" s="247">
        <f>IF(Q2282="","",SUMIFS(Txn[Signed Units],Txn[Key],J2282,Txn[Transaction Order],"&lt;="&amp;Q2282))</f>
      </c>
    </row>
    <row r="2283" spans="10:18" ht="15" customHeight="1" x14ac:dyDescent="0.15">
      <c r="J2283" s="246">
        <f>IF(OR(B2283="",C2283="",E2283=""),"",B2283&amp;":"&amp;C2283&amp;":"&amp;E2283)</f>
      </c>
      <c r="K2283" s="247">
        <f>IF(A2283="","",A2283*D2283)</f>
      </c>
      <c r="L2283" s="246">
        <f>IF(A2283="","",IF(OR(A2283=1,A2283=0),H2283,0))</f>
      </c>
      <c r="M2283" s="246">
        <f>IF(A2283="","",IF(A2283=-1,H2283,0))</f>
      </c>
      <c r="N2283">
        <f>IF(J2283="","",IF(E2283="SGD",1,IF(E2283="USD",Settings!$B$22,IF(E2283="HKD",Settings!$B$23,1))))</f>
      </c>
      <c r="O2283">
        <f>IF(OR(B2283="",C2283="",E2283=""),0,(IF(A2283=-1,H2283,0)-IF(OR(A2283=1,A2283=0),H2283,0)+IF(A2283=2,H2283,0))*IF(E2283="SGD",1,IF(E2283="USD",Settings!$B$22,IF(E2283="HKD",Settings!$B$23,1))))</f>
        <v>0</v>
      </c>
      <c r="P2283">
        <f>IF(OR(B2283="",C2283="",E2283=""),0,IF(A2283=2,H2283*IF(E2283="SGD",1,IF(E2283="USD",Settings!$B$22,IF(E2283="HKD",Settings!$B$23,1))),0))</f>
        <v>0</v>
      </c>
      <c r="Q2283" s="312">
        <f>IF(OR(J2283="",G2283=""),"",G2283+ROW()/1000000)</f>
      </c>
      <c r="R2283" s="247">
        <f>IF(Q2283="","",SUMIFS(Txn[Signed Units],Txn[Key],J2283,Txn[Transaction Order],"&lt;="&amp;Q2283))</f>
      </c>
    </row>
    <row r="2284" spans="10:18" ht="15" customHeight="1" x14ac:dyDescent="0.15">
      <c r="J2284" s="246">
        <f>IF(OR(B2284="",C2284="",E2284=""),"",B2284&amp;":"&amp;C2284&amp;":"&amp;E2284)</f>
      </c>
      <c r="K2284" s="247">
        <f>IF(A2284="","",A2284*D2284)</f>
      </c>
      <c r="L2284" s="246">
        <f>IF(A2284="","",IF(OR(A2284=1,A2284=0),H2284,0))</f>
      </c>
      <c r="M2284" s="246">
        <f>IF(A2284="","",IF(A2284=-1,H2284,0))</f>
      </c>
      <c r="N2284">
        <f>IF(J2284="","",IF(E2284="SGD",1,IF(E2284="USD",Settings!$B$22,IF(E2284="HKD",Settings!$B$23,1))))</f>
      </c>
      <c r="O2284">
        <f>IF(OR(B2284="",C2284="",E2284=""),0,(IF(A2284=-1,H2284,0)-IF(OR(A2284=1,A2284=0),H2284,0)+IF(A2284=2,H2284,0))*IF(E2284="SGD",1,IF(E2284="USD",Settings!$B$22,IF(E2284="HKD",Settings!$B$23,1))))</f>
        <v>0</v>
      </c>
      <c r="P2284">
        <f>IF(OR(B2284="",C2284="",E2284=""),0,IF(A2284=2,H2284*IF(E2284="SGD",1,IF(E2284="USD",Settings!$B$22,IF(E2284="HKD",Settings!$B$23,1))),0))</f>
        <v>0</v>
      </c>
      <c r="Q2284" s="312">
        <f>IF(OR(J2284="",G2284=""),"",G2284+ROW()/1000000)</f>
      </c>
      <c r="R2284" s="247">
        <f>IF(Q2284="","",SUMIFS(Txn[Signed Units],Txn[Key],J2284,Txn[Transaction Order],"&lt;="&amp;Q2284))</f>
      </c>
    </row>
    <row r="2285" spans="10:18" ht="15" customHeight="1" x14ac:dyDescent="0.15">
      <c r="J2285" s="246">
        <f>IF(OR(B2285="",C2285="",E2285=""),"",B2285&amp;":"&amp;C2285&amp;":"&amp;E2285)</f>
      </c>
      <c r="K2285" s="247">
        <f>IF(A2285="","",A2285*D2285)</f>
      </c>
      <c r="L2285" s="246">
        <f>IF(A2285="","",IF(OR(A2285=1,A2285=0),H2285,0))</f>
      </c>
      <c r="M2285" s="246">
        <f>IF(A2285="","",IF(A2285=-1,H2285,0))</f>
      </c>
      <c r="N2285">
        <f>IF(J2285="","",IF(E2285="SGD",1,IF(E2285="USD",Settings!$B$22,IF(E2285="HKD",Settings!$B$23,1))))</f>
      </c>
      <c r="O2285">
        <f>IF(OR(B2285="",C2285="",E2285=""),0,(IF(A2285=-1,H2285,0)-IF(OR(A2285=1,A2285=0),H2285,0)+IF(A2285=2,H2285,0))*IF(E2285="SGD",1,IF(E2285="USD",Settings!$B$22,IF(E2285="HKD",Settings!$B$23,1))))</f>
        <v>0</v>
      </c>
      <c r="P2285">
        <f>IF(OR(B2285="",C2285="",E2285=""),0,IF(A2285=2,H2285*IF(E2285="SGD",1,IF(E2285="USD",Settings!$B$22,IF(E2285="HKD",Settings!$B$23,1))),0))</f>
        <v>0</v>
      </c>
      <c r="Q2285" s="312">
        <f>IF(OR(J2285="",G2285=""),"",G2285+ROW()/1000000)</f>
      </c>
      <c r="R2285" s="247">
        <f>IF(Q2285="","",SUMIFS(Txn[Signed Units],Txn[Key],J2285,Txn[Transaction Order],"&lt;="&amp;Q2285))</f>
      </c>
    </row>
    <row r="2286" spans="10:18" ht="15" customHeight="1" x14ac:dyDescent="0.15">
      <c r="J2286" s="246">
        <f>IF(OR(B2286="",C2286="",E2286=""),"",B2286&amp;":"&amp;C2286&amp;":"&amp;E2286)</f>
      </c>
      <c r="K2286" s="247">
        <f>IF(A2286="","",A2286*D2286)</f>
      </c>
      <c r="L2286" s="246">
        <f>IF(A2286="","",IF(OR(A2286=1,A2286=0),H2286,0))</f>
      </c>
      <c r="M2286" s="246">
        <f>IF(A2286="","",IF(A2286=-1,H2286,0))</f>
      </c>
      <c r="N2286">
        <f>IF(J2286="","",IF(E2286="SGD",1,IF(E2286="USD",Settings!$B$22,IF(E2286="HKD",Settings!$B$23,1))))</f>
      </c>
      <c r="O2286">
        <f>IF(OR(B2286="",C2286="",E2286=""),0,(IF(A2286=-1,H2286,0)-IF(OR(A2286=1,A2286=0),H2286,0)+IF(A2286=2,H2286,0))*IF(E2286="SGD",1,IF(E2286="USD",Settings!$B$22,IF(E2286="HKD",Settings!$B$23,1))))</f>
        <v>0</v>
      </c>
      <c r="P2286">
        <f>IF(OR(B2286="",C2286="",E2286=""),0,IF(A2286=2,H2286*IF(E2286="SGD",1,IF(E2286="USD",Settings!$B$22,IF(E2286="HKD",Settings!$B$23,1))),0))</f>
        <v>0</v>
      </c>
      <c r="Q2286" s="312">
        <f>IF(OR(J2286="",G2286=""),"",G2286+ROW()/1000000)</f>
      </c>
      <c r="R2286" s="247">
        <f>IF(Q2286="","",SUMIFS(Txn[Signed Units],Txn[Key],J2286,Txn[Transaction Order],"&lt;="&amp;Q2286))</f>
      </c>
    </row>
    <row r="2287" spans="10:18" ht="15" customHeight="1" x14ac:dyDescent="0.15">
      <c r="J2287" s="246">
        <f>IF(OR(B2287="",C2287="",E2287=""),"",B2287&amp;":"&amp;C2287&amp;":"&amp;E2287)</f>
      </c>
      <c r="K2287" s="247">
        <f>IF(A2287="","",A2287*D2287)</f>
      </c>
      <c r="L2287" s="246">
        <f>IF(A2287="","",IF(OR(A2287=1,A2287=0),H2287,0))</f>
      </c>
      <c r="M2287" s="246">
        <f>IF(A2287="","",IF(A2287=-1,H2287,0))</f>
      </c>
      <c r="N2287">
        <f>IF(J2287="","",IF(E2287="SGD",1,IF(E2287="USD",Settings!$B$22,IF(E2287="HKD",Settings!$B$23,1))))</f>
      </c>
      <c r="O2287">
        <f>IF(OR(B2287="",C2287="",E2287=""),0,(IF(A2287=-1,H2287,0)-IF(OR(A2287=1,A2287=0),H2287,0)+IF(A2287=2,H2287,0))*IF(E2287="SGD",1,IF(E2287="USD",Settings!$B$22,IF(E2287="HKD",Settings!$B$23,1))))</f>
        <v>0</v>
      </c>
      <c r="P2287">
        <f>IF(OR(B2287="",C2287="",E2287=""),0,IF(A2287=2,H2287*IF(E2287="SGD",1,IF(E2287="USD",Settings!$B$22,IF(E2287="HKD",Settings!$B$23,1))),0))</f>
        <v>0</v>
      </c>
      <c r="Q2287" s="312">
        <f>IF(OR(J2287="",G2287=""),"",G2287+ROW()/1000000)</f>
      </c>
      <c r="R2287" s="247">
        <f>IF(Q2287="","",SUMIFS(Txn[Signed Units],Txn[Key],J2287,Txn[Transaction Order],"&lt;="&amp;Q2287))</f>
      </c>
    </row>
    <row r="2288" spans="10:18" ht="15" customHeight="1" x14ac:dyDescent="0.15">
      <c r="J2288" s="246">
        <f>IF(OR(B2288="",C2288="",E2288=""),"",B2288&amp;":"&amp;C2288&amp;":"&amp;E2288)</f>
      </c>
      <c r="K2288" s="247">
        <f>IF(A2288="","",A2288*D2288)</f>
      </c>
      <c r="L2288" s="246">
        <f>IF(A2288="","",IF(OR(A2288=1,A2288=0),H2288,0))</f>
      </c>
      <c r="M2288" s="246">
        <f>IF(A2288="","",IF(A2288=-1,H2288,0))</f>
      </c>
      <c r="N2288">
        <f>IF(J2288="","",IF(E2288="SGD",1,IF(E2288="USD",Settings!$B$22,IF(E2288="HKD",Settings!$B$23,1))))</f>
      </c>
      <c r="O2288">
        <f>IF(OR(B2288="",C2288="",E2288=""),0,(IF(A2288=-1,H2288,0)-IF(OR(A2288=1,A2288=0),H2288,0)+IF(A2288=2,H2288,0))*IF(E2288="SGD",1,IF(E2288="USD",Settings!$B$22,IF(E2288="HKD",Settings!$B$23,1))))</f>
        <v>0</v>
      </c>
      <c r="P2288">
        <f>IF(OR(B2288="",C2288="",E2288=""),0,IF(A2288=2,H2288*IF(E2288="SGD",1,IF(E2288="USD",Settings!$B$22,IF(E2288="HKD",Settings!$B$23,1))),0))</f>
        <v>0</v>
      </c>
      <c r="Q2288" s="312">
        <f>IF(OR(J2288="",G2288=""),"",G2288+ROW()/1000000)</f>
      </c>
      <c r="R2288" s="247">
        <f>IF(Q2288="","",SUMIFS(Txn[Signed Units],Txn[Key],J2288,Txn[Transaction Order],"&lt;="&amp;Q2288))</f>
      </c>
    </row>
    <row r="2289" spans="10:18" ht="15" customHeight="1" x14ac:dyDescent="0.15">
      <c r="J2289" s="246">
        <f>IF(OR(B2289="",C2289="",E2289=""),"",B2289&amp;":"&amp;C2289&amp;":"&amp;E2289)</f>
      </c>
      <c r="K2289" s="247">
        <f>IF(A2289="","",A2289*D2289)</f>
      </c>
      <c r="L2289" s="246">
        <f>IF(A2289="","",IF(OR(A2289=1,A2289=0),H2289,0))</f>
      </c>
      <c r="M2289" s="246">
        <f>IF(A2289="","",IF(A2289=-1,H2289,0))</f>
      </c>
      <c r="N2289">
        <f>IF(J2289="","",IF(E2289="SGD",1,IF(E2289="USD",Settings!$B$22,IF(E2289="HKD",Settings!$B$23,1))))</f>
      </c>
      <c r="O2289">
        <f>IF(OR(B2289="",C2289="",E2289=""),0,(IF(A2289=-1,H2289,0)-IF(OR(A2289=1,A2289=0),H2289,0)+IF(A2289=2,H2289,0))*IF(E2289="SGD",1,IF(E2289="USD",Settings!$B$22,IF(E2289="HKD",Settings!$B$23,1))))</f>
        <v>0</v>
      </c>
      <c r="P2289">
        <f>IF(OR(B2289="",C2289="",E2289=""),0,IF(A2289=2,H2289*IF(E2289="SGD",1,IF(E2289="USD",Settings!$B$22,IF(E2289="HKD",Settings!$B$23,1))),0))</f>
        <v>0</v>
      </c>
      <c r="Q2289" s="312">
        <f>IF(OR(J2289="",G2289=""),"",G2289+ROW()/1000000)</f>
      </c>
      <c r="R2289" s="247">
        <f>IF(Q2289="","",SUMIFS(Txn[Signed Units],Txn[Key],J2289,Txn[Transaction Order],"&lt;="&amp;Q2289))</f>
      </c>
    </row>
    <row r="2290" spans="10:18" ht="15" customHeight="1" x14ac:dyDescent="0.15">
      <c r="J2290" s="246">
        <f>IF(OR(B2290="",C2290="",E2290=""),"",B2290&amp;":"&amp;C2290&amp;":"&amp;E2290)</f>
      </c>
      <c r="K2290" s="247">
        <f>IF(A2290="","",A2290*D2290)</f>
      </c>
      <c r="L2290" s="246">
        <f>IF(A2290="","",IF(OR(A2290=1,A2290=0),H2290,0))</f>
      </c>
      <c r="M2290" s="246">
        <f>IF(A2290="","",IF(A2290=-1,H2290,0))</f>
      </c>
      <c r="N2290">
        <f>IF(J2290="","",IF(E2290="SGD",1,IF(E2290="USD",Settings!$B$22,IF(E2290="HKD",Settings!$B$23,1))))</f>
      </c>
      <c r="O2290">
        <f>IF(OR(B2290="",C2290="",E2290=""),0,(IF(A2290=-1,H2290,0)-IF(OR(A2290=1,A2290=0),H2290,0)+IF(A2290=2,H2290,0))*IF(E2290="SGD",1,IF(E2290="USD",Settings!$B$22,IF(E2290="HKD",Settings!$B$23,1))))</f>
        <v>0</v>
      </c>
      <c r="P2290">
        <f>IF(OR(B2290="",C2290="",E2290=""),0,IF(A2290=2,H2290*IF(E2290="SGD",1,IF(E2290="USD",Settings!$B$22,IF(E2290="HKD",Settings!$B$23,1))),0))</f>
        <v>0</v>
      </c>
      <c r="Q2290" s="312">
        <f>IF(OR(J2290="",G2290=""),"",G2290+ROW()/1000000)</f>
      </c>
      <c r="R2290" s="247">
        <f>IF(Q2290="","",SUMIFS(Txn[Signed Units],Txn[Key],J2290,Txn[Transaction Order],"&lt;="&amp;Q2290))</f>
      </c>
    </row>
    <row r="2291" spans="10:18" ht="15" customHeight="1" x14ac:dyDescent="0.15">
      <c r="J2291" s="246">
        <f>IF(OR(B2291="",C2291="",E2291=""),"",B2291&amp;":"&amp;C2291&amp;":"&amp;E2291)</f>
      </c>
      <c r="K2291" s="247">
        <f>IF(A2291="","",A2291*D2291)</f>
      </c>
      <c r="L2291" s="246">
        <f>IF(A2291="","",IF(OR(A2291=1,A2291=0),H2291,0))</f>
      </c>
      <c r="M2291" s="246">
        <f>IF(A2291="","",IF(A2291=-1,H2291,0))</f>
      </c>
      <c r="N2291">
        <f>IF(J2291="","",IF(E2291="SGD",1,IF(E2291="USD",Settings!$B$22,IF(E2291="HKD",Settings!$B$23,1))))</f>
      </c>
      <c r="O2291">
        <f>IF(OR(B2291="",C2291="",E2291=""),0,(IF(A2291=-1,H2291,0)-IF(OR(A2291=1,A2291=0),H2291,0)+IF(A2291=2,H2291,0))*IF(E2291="SGD",1,IF(E2291="USD",Settings!$B$22,IF(E2291="HKD",Settings!$B$23,1))))</f>
        <v>0</v>
      </c>
      <c r="P2291">
        <f>IF(OR(B2291="",C2291="",E2291=""),0,IF(A2291=2,H2291*IF(E2291="SGD",1,IF(E2291="USD",Settings!$B$22,IF(E2291="HKD",Settings!$B$23,1))),0))</f>
        <v>0</v>
      </c>
      <c r="Q2291" s="312">
        <f>IF(OR(J2291="",G2291=""),"",G2291+ROW()/1000000)</f>
      </c>
      <c r="R2291" s="247">
        <f>IF(Q2291="","",SUMIFS(Txn[Signed Units],Txn[Key],J2291,Txn[Transaction Order],"&lt;="&amp;Q2291))</f>
      </c>
    </row>
    <row r="2292" spans="10:18" ht="15" customHeight="1" x14ac:dyDescent="0.15">
      <c r="J2292" s="246">
        <f>IF(OR(B2292="",C2292="",E2292=""),"",B2292&amp;":"&amp;C2292&amp;":"&amp;E2292)</f>
      </c>
      <c r="K2292" s="247">
        <f>IF(A2292="","",A2292*D2292)</f>
      </c>
      <c r="L2292" s="246">
        <f>IF(A2292="","",IF(OR(A2292=1,A2292=0),H2292,0))</f>
      </c>
      <c r="M2292" s="246">
        <f>IF(A2292="","",IF(A2292=-1,H2292,0))</f>
      </c>
      <c r="N2292">
        <f>IF(J2292="","",IF(E2292="SGD",1,IF(E2292="USD",Settings!$B$22,IF(E2292="HKD",Settings!$B$23,1))))</f>
      </c>
      <c r="O2292">
        <f>IF(OR(B2292="",C2292="",E2292=""),0,(IF(A2292=-1,H2292,0)-IF(OR(A2292=1,A2292=0),H2292,0)+IF(A2292=2,H2292,0))*IF(E2292="SGD",1,IF(E2292="USD",Settings!$B$22,IF(E2292="HKD",Settings!$B$23,1))))</f>
        <v>0</v>
      </c>
      <c r="P2292">
        <f>IF(OR(B2292="",C2292="",E2292=""),0,IF(A2292=2,H2292*IF(E2292="SGD",1,IF(E2292="USD",Settings!$B$22,IF(E2292="HKD",Settings!$B$23,1))),0))</f>
        <v>0</v>
      </c>
      <c r="Q2292" s="312">
        <f>IF(OR(J2292="",G2292=""),"",G2292+ROW()/1000000)</f>
      </c>
      <c r="R2292" s="247">
        <f>IF(Q2292="","",SUMIFS(Txn[Signed Units],Txn[Key],J2292,Txn[Transaction Order],"&lt;="&amp;Q2292))</f>
      </c>
    </row>
    <row r="2293" spans="10:18" ht="15" customHeight="1" x14ac:dyDescent="0.15">
      <c r="J2293" s="246">
        <f>IF(OR(B2293="",C2293="",E2293=""),"",B2293&amp;":"&amp;C2293&amp;":"&amp;E2293)</f>
      </c>
      <c r="K2293" s="247">
        <f>IF(A2293="","",A2293*D2293)</f>
      </c>
      <c r="L2293" s="246">
        <f>IF(A2293="","",IF(OR(A2293=1,A2293=0),H2293,0))</f>
      </c>
      <c r="M2293" s="246">
        <f>IF(A2293="","",IF(A2293=-1,H2293,0))</f>
      </c>
      <c r="N2293">
        <f>IF(J2293="","",IF(E2293="SGD",1,IF(E2293="USD",Settings!$B$22,IF(E2293="HKD",Settings!$B$23,1))))</f>
      </c>
      <c r="O2293">
        <f>IF(OR(B2293="",C2293="",E2293=""),0,(IF(A2293=-1,H2293,0)-IF(OR(A2293=1,A2293=0),H2293,0)+IF(A2293=2,H2293,0))*IF(E2293="SGD",1,IF(E2293="USD",Settings!$B$22,IF(E2293="HKD",Settings!$B$23,1))))</f>
        <v>0</v>
      </c>
      <c r="P2293">
        <f>IF(OR(B2293="",C2293="",E2293=""),0,IF(A2293=2,H2293*IF(E2293="SGD",1,IF(E2293="USD",Settings!$B$22,IF(E2293="HKD",Settings!$B$23,1))),0))</f>
        <v>0</v>
      </c>
      <c r="Q2293" s="312">
        <f>IF(OR(J2293="",G2293=""),"",G2293+ROW()/1000000)</f>
      </c>
      <c r="R2293" s="247">
        <f>IF(Q2293="","",SUMIFS(Txn[Signed Units],Txn[Key],J2293,Txn[Transaction Order],"&lt;="&amp;Q2293))</f>
      </c>
    </row>
    <row r="2294" spans="10:18" ht="15" customHeight="1" x14ac:dyDescent="0.15">
      <c r="J2294" s="246">
        <f>IF(OR(B2294="",C2294="",E2294=""),"",B2294&amp;":"&amp;C2294&amp;":"&amp;E2294)</f>
      </c>
      <c r="K2294" s="247">
        <f>IF(A2294="","",A2294*D2294)</f>
      </c>
      <c r="L2294" s="246">
        <f>IF(A2294="","",IF(OR(A2294=1,A2294=0),H2294,0))</f>
      </c>
      <c r="M2294" s="246">
        <f>IF(A2294="","",IF(A2294=-1,H2294,0))</f>
      </c>
      <c r="N2294">
        <f>IF(J2294="","",IF(E2294="SGD",1,IF(E2294="USD",Settings!$B$22,IF(E2294="HKD",Settings!$B$23,1))))</f>
      </c>
      <c r="O2294">
        <f>IF(OR(B2294="",C2294="",E2294=""),0,(IF(A2294=-1,H2294,0)-IF(OR(A2294=1,A2294=0),H2294,0)+IF(A2294=2,H2294,0))*IF(E2294="SGD",1,IF(E2294="USD",Settings!$B$22,IF(E2294="HKD",Settings!$B$23,1))))</f>
        <v>0</v>
      </c>
      <c r="P2294">
        <f>IF(OR(B2294="",C2294="",E2294=""),0,IF(A2294=2,H2294*IF(E2294="SGD",1,IF(E2294="USD",Settings!$B$22,IF(E2294="HKD",Settings!$B$23,1))),0))</f>
        <v>0</v>
      </c>
      <c r="Q2294" s="312">
        <f>IF(OR(J2294="",G2294=""),"",G2294+ROW()/1000000)</f>
      </c>
      <c r="R2294" s="247">
        <f>IF(Q2294="","",SUMIFS(Txn[Signed Units],Txn[Key],J2294,Txn[Transaction Order],"&lt;="&amp;Q2294))</f>
      </c>
    </row>
    <row r="2295" spans="10:18" ht="15" customHeight="1" x14ac:dyDescent="0.15">
      <c r="J2295" s="246">
        <f>IF(OR(B2295="",C2295="",E2295=""),"",B2295&amp;":"&amp;C2295&amp;":"&amp;E2295)</f>
      </c>
      <c r="K2295" s="247">
        <f>IF(A2295="","",A2295*D2295)</f>
      </c>
      <c r="L2295" s="246">
        <f>IF(A2295="","",IF(OR(A2295=1,A2295=0),H2295,0))</f>
      </c>
      <c r="M2295" s="246">
        <f>IF(A2295="","",IF(A2295=-1,H2295,0))</f>
      </c>
      <c r="N2295">
        <f>IF(J2295="","",IF(E2295="SGD",1,IF(E2295="USD",Settings!$B$22,IF(E2295="HKD",Settings!$B$23,1))))</f>
      </c>
      <c r="O2295">
        <f>IF(OR(B2295="",C2295="",E2295=""),0,(IF(A2295=-1,H2295,0)-IF(OR(A2295=1,A2295=0),H2295,0)+IF(A2295=2,H2295,0))*IF(E2295="SGD",1,IF(E2295="USD",Settings!$B$22,IF(E2295="HKD",Settings!$B$23,1))))</f>
        <v>0</v>
      </c>
      <c r="P2295">
        <f>IF(OR(B2295="",C2295="",E2295=""),0,IF(A2295=2,H2295*IF(E2295="SGD",1,IF(E2295="USD",Settings!$B$22,IF(E2295="HKD",Settings!$B$23,1))),0))</f>
        <v>0</v>
      </c>
      <c r="Q2295" s="312">
        <f>IF(OR(J2295="",G2295=""),"",G2295+ROW()/1000000)</f>
      </c>
      <c r="R2295" s="247">
        <f>IF(Q2295="","",SUMIFS(Txn[Signed Units],Txn[Key],J2295,Txn[Transaction Order],"&lt;="&amp;Q2295))</f>
      </c>
    </row>
    <row r="2296" spans="10:18" ht="15" customHeight="1" x14ac:dyDescent="0.15">
      <c r="J2296" s="246">
        <f>IF(OR(B2296="",C2296="",E2296=""),"",B2296&amp;":"&amp;C2296&amp;":"&amp;E2296)</f>
      </c>
      <c r="K2296" s="247">
        <f>IF(A2296="","",A2296*D2296)</f>
      </c>
      <c r="L2296" s="246">
        <f>IF(A2296="","",IF(OR(A2296=1,A2296=0),H2296,0))</f>
      </c>
      <c r="M2296" s="246">
        <f>IF(A2296="","",IF(A2296=-1,H2296,0))</f>
      </c>
      <c r="N2296">
        <f>IF(J2296="","",IF(E2296="SGD",1,IF(E2296="USD",Settings!$B$22,IF(E2296="HKD",Settings!$B$23,1))))</f>
      </c>
      <c r="O2296">
        <f>IF(OR(B2296="",C2296="",E2296=""),0,(IF(A2296=-1,H2296,0)-IF(OR(A2296=1,A2296=0),H2296,0)+IF(A2296=2,H2296,0))*IF(E2296="SGD",1,IF(E2296="USD",Settings!$B$22,IF(E2296="HKD",Settings!$B$23,1))))</f>
        <v>0</v>
      </c>
      <c r="P2296">
        <f>IF(OR(B2296="",C2296="",E2296=""),0,IF(A2296=2,H2296*IF(E2296="SGD",1,IF(E2296="USD",Settings!$B$22,IF(E2296="HKD",Settings!$B$23,1))),0))</f>
        <v>0</v>
      </c>
      <c r="Q2296" s="312">
        <f>IF(OR(J2296="",G2296=""),"",G2296+ROW()/1000000)</f>
      </c>
      <c r="R2296" s="247">
        <f>IF(Q2296="","",SUMIFS(Txn[Signed Units],Txn[Key],J2296,Txn[Transaction Order],"&lt;="&amp;Q2296))</f>
      </c>
    </row>
    <row r="2297" spans="10:18" ht="15" customHeight="1" x14ac:dyDescent="0.15">
      <c r="J2297" s="246">
        <f>IF(OR(B2297="",C2297="",E2297=""),"",B2297&amp;":"&amp;C2297&amp;":"&amp;E2297)</f>
      </c>
      <c r="K2297" s="247">
        <f>IF(A2297="","",A2297*D2297)</f>
      </c>
      <c r="L2297" s="246">
        <f>IF(A2297="","",IF(OR(A2297=1,A2297=0),H2297,0))</f>
      </c>
      <c r="M2297" s="246">
        <f>IF(A2297="","",IF(A2297=-1,H2297,0))</f>
      </c>
      <c r="N2297">
        <f>IF(J2297="","",IF(E2297="SGD",1,IF(E2297="USD",Settings!$B$22,IF(E2297="HKD",Settings!$B$23,1))))</f>
      </c>
      <c r="O2297">
        <f>IF(OR(B2297="",C2297="",E2297=""),0,(IF(A2297=-1,H2297,0)-IF(OR(A2297=1,A2297=0),H2297,0)+IF(A2297=2,H2297,0))*IF(E2297="SGD",1,IF(E2297="USD",Settings!$B$22,IF(E2297="HKD",Settings!$B$23,1))))</f>
        <v>0</v>
      </c>
      <c r="P2297">
        <f>IF(OR(B2297="",C2297="",E2297=""),0,IF(A2297=2,H2297*IF(E2297="SGD",1,IF(E2297="USD",Settings!$B$22,IF(E2297="HKD",Settings!$B$23,1))),0))</f>
        <v>0</v>
      </c>
      <c r="Q2297" s="312">
        <f>IF(OR(J2297="",G2297=""),"",G2297+ROW()/1000000)</f>
      </c>
      <c r="R2297" s="247">
        <f>IF(Q2297="","",SUMIFS(Txn[Signed Units],Txn[Key],J2297,Txn[Transaction Order],"&lt;="&amp;Q2297))</f>
      </c>
    </row>
    <row r="2298" spans="10:18" ht="15" customHeight="1" x14ac:dyDescent="0.15">
      <c r="J2298" s="246">
        <f>IF(OR(B2298="",C2298="",E2298=""),"",B2298&amp;":"&amp;C2298&amp;":"&amp;E2298)</f>
      </c>
      <c r="K2298" s="247">
        <f>IF(A2298="","",A2298*D2298)</f>
      </c>
      <c r="L2298" s="246">
        <f>IF(A2298="","",IF(OR(A2298=1,A2298=0),H2298,0))</f>
      </c>
      <c r="M2298" s="246">
        <f>IF(A2298="","",IF(A2298=-1,H2298,0))</f>
      </c>
      <c r="N2298">
        <f>IF(J2298="","",IF(E2298="SGD",1,IF(E2298="USD",Settings!$B$22,IF(E2298="HKD",Settings!$B$23,1))))</f>
      </c>
      <c r="O2298">
        <f>IF(OR(B2298="",C2298="",E2298=""),0,(IF(A2298=-1,H2298,0)-IF(OR(A2298=1,A2298=0),H2298,0)+IF(A2298=2,H2298,0))*IF(E2298="SGD",1,IF(E2298="USD",Settings!$B$22,IF(E2298="HKD",Settings!$B$23,1))))</f>
        <v>0</v>
      </c>
      <c r="P2298">
        <f>IF(OR(B2298="",C2298="",E2298=""),0,IF(A2298=2,H2298*IF(E2298="SGD",1,IF(E2298="USD",Settings!$B$22,IF(E2298="HKD",Settings!$B$23,1))),0))</f>
        <v>0</v>
      </c>
      <c r="Q2298" s="312">
        <f>IF(OR(J2298="",G2298=""),"",G2298+ROW()/1000000)</f>
      </c>
      <c r="R2298" s="247">
        <f>IF(Q2298="","",SUMIFS(Txn[Signed Units],Txn[Key],J2298,Txn[Transaction Order],"&lt;="&amp;Q2298))</f>
      </c>
    </row>
    <row r="2299" spans="10:18" ht="15" customHeight="1" x14ac:dyDescent="0.15">
      <c r="J2299" s="246">
        <f>IF(OR(B2299="",C2299="",E2299=""),"",B2299&amp;":"&amp;C2299&amp;":"&amp;E2299)</f>
      </c>
      <c r="K2299" s="247">
        <f>IF(A2299="","",A2299*D2299)</f>
      </c>
      <c r="L2299" s="246">
        <f>IF(A2299="","",IF(OR(A2299=1,A2299=0),H2299,0))</f>
      </c>
      <c r="M2299" s="246">
        <f>IF(A2299="","",IF(A2299=-1,H2299,0))</f>
      </c>
      <c r="N2299">
        <f>IF(J2299="","",IF(E2299="SGD",1,IF(E2299="USD",Settings!$B$22,IF(E2299="HKD",Settings!$B$23,1))))</f>
      </c>
      <c r="O2299">
        <f>IF(OR(B2299="",C2299="",E2299=""),0,(IF(A2299=-1,H2299,0)-IF(OR(A2299=1,A2299=0),H2299,0)+IF(A2299=2,H2299,0))*IF(E2299="SGD",1,IF(E2299="USD",Settings!$B$22,IF(E2299="HKD",Settings!$B$23,1))))</f>
        <v>0</v>
      </c>
      <c r="P2299">
        <f>IF(OR(B2299="",C2299="",E2299=""),0,IF(A2299=2,H2299*IF(E2299="SGD",1,IF(E2299="USD",Settings!$B$22,IF(E2299="HKD",Settings!$B$23,1))),0))</f>
        <v>0</v>
      </c>
      <c r="Q2299" s="312">
        <f>IF(OR(J2299="",G2299=""),"",G2299+ROW()/1000000)</f>
      </c>
      <c r="R2299" s="247">
        <f>IF(Q2299="","",SUMIFS(Txn[Signed Units],Txn[Key],J2299,Txn[Transaction Order],"&lt;="&amp;Q2299))</f>
      </c>
    </row>
    <row r="2300" spans="10:18" ht="15" customHeight="1" x14ac:dyDescent="0.15">
      <c r="J2300" s="246">
        <f>IF(OR(B2300="",C2300="",E2300=""),"",B2300&amp;":"&amp;C2300&amp;":"&amp;E2300)</f>
      </c>
      <c r="K2300" s="247">
        <f>IF(A2300="","",A2300*D2300)</f>
      </c>
      <c r="L2300" s="246">
        <f>IF(A2300="","",IF(OR(A2300=1,A2300=0),H2300,0))</f>
      </c>
      <c r="M2300" s="246">
        <f>IF(A2300="","",IF(A2300=-1,H2300,0))</f>
      </c>
      <c r="N2300">
        <f>IF(J2300="","",IF(E2300="SGD",1,IF(E2300="USD",Settings!$B$22,IF(E2300="HKD",Settings!$B$23,1))))</f>
      </c>
      <c r="O2300">
        <f>IF(OR(B2300="",C2300="",E2300=""),0,(IF(A2300=-1,H2300,0)-IF(OR(A2300=1,A2300=0),H2300,0)+IF(A2300=2,H2300,0))*IF(E2300="SGD",1,IF(E2300="USD",Settings!$B$22,IF(E2300="HKD",Settings!$B$23,1))))</f>
        <v>0</v>
      </c>
      <c r="P2300">
        <f>IF(OR(B2300="",C2300="",E2300=""),0,IF(A2300=2,H2300*IF(E2300="SGD",1,IF(E2300="USD",Settings!$B$22,IF(E2300="HKD",Settings!$B$23,1))),0))</f>
        <v>0</v>
      </c>
      <c r="Q2300" s="312">
        <f>IF(OR(J2300="",G2300=""),"",G2300+ROW()/1000000)</f>
      </c>
      <c r="R2300" s="247">
        <f>IF(Q2300="","",SUMIFS(Txn[Signed Units],Txn[Key],J2300,Txn[Transaction Order],"&lt;="&amp;Q2300))</f>
      </c>
    </row>
    <row r="2301" spans="10:18" ht="15" customHeight="1" x14ac:dyDescent="0.15">
      <c r="J2301" s="246">
        <f>IF(OR(B2301="",C2301="",E2301=""),"",B2301&amp;":"&amp;C2301&amp;":"&amp;E2301)</f>
      </c>
      <c r="K2301" s="247">
        <f>IF(A2301="","",A2301*D2301)</f>
      </c>
      <c r="L2301" s="246">
        <f>IF(A2301="","",IF(OR(A2301=1,A2301=0),H2301,0))</f>
      </c>
      <c r="M2301" s="246">
        <f>IF(A2301="","",IF(A2301=-1,H2301,0))</f>
      </c>
      <c r="N2301">
        <f>IF(J2301="","",IF(E2301="SGD",1,IF(E2301="USD",Settings!$B$22,IF(E2301="HKD",Settings!$B$23,1))))</f>
      </c>
      <c r="O2301">
        <f>IF(OR(B2301="",C2301="",E2301=""),0,(IF(A2301=-1,H2301,0)-IF(OR(A2301=1,A2301=0),H2301,0)+IF(A2301=2,H2301,0))*IF(E2301="SGD",1,IF(E2301="USD",Settings!$B$22,IF(E2301="HKD",Settings!$B$23,1))))</f>
        <v>0</v>
      </c>
      <c r="P2301">
        <f>IF(OR(B2301="",C2301="",E2301=""),0,IF(A2301=2,H2301*IF(E2301="SGD",1,IF(E2301="USD",Settings!$B$22,IF(E2301="HKD",Settings!$B$23,1))),0))</f>
        <v>0</v>
      </c>
      <c r="Q2301" s="312">
        <f>IF(OR(J2301="",G2301=""),"",G2301+ROW()/1000000)</f>
      </c>
      <c r="R2301" s="247">
        <f>IF(Q2301="","",SUMIFS(Txn[Signed Units],Txn[Key],J2301,Txn[Transaction Order],"&lt;="&amp;Q2301))</f>
      </c>
    </row>
    <row r="2302" spans="10:18" ht="15" customHeight="1" x14ac:dyDescent="0.15">
      <c r="J2302" s="246">
        <f>IF(OR(B2302="",C2302="",E2302=""),"",B2302&amp;":"&amp;C2302&amp;":"&amp;E2302)</f>
      </c>
      <c r="K2302" s="247">
        <f>IF(A2302="","",A2302*D2302)</f>
      </c>
      <c r="L2302" s="246">
        <f>IF(A2302="","",IF(OR(A2302=1,A2302=0),H2302,0))</f>
      </c>
      <c r="M2302" s="246">
        <f>IF(A2302="","",IF(A2302=-1,H2302,0))</f>
      </c>
      <c r="N2302">
        <f>IF(J2302="","",IF(E2302="SGD",1,IF(E2302="USD",Settings!$B$22,IF(E2302="HKD",Settings!$B$23,1))))</f>
      </c>
      <c r="O2302">
        <f>IF(OR(B2302="",C2302="",E2302=""),0,(IF(A2302=-1,H2302,0)-IF(OR(A2302=1,A2302=0),H2302,0)+IF(A2302=2,H2302,0))*IF(E2302="SGD",1,IF(E2302="USD",Settings!$B$22,IF(E2302="HKD",Settings!$B$23,1))))</f>
        <v>0</v>
      </c>
      <c r="P2302">
        <f>IF(OR(B2302="",C2302="",E2302=""),0,IF(A2302=2,H2302*IF(E2302="SGD",1,IF(E2302="USD",Settings!$B$22,IF(E2302="HKD",Settings!$B$23,1))),0))</f>
        <v>0</v>
      </c>
      <c r="Q2302" s="312">
        <f>IF(OR(J2302="",G2302=""),"",G2302+ROW()/1000000)</f>
      </c>
      <c r="R2302" s="247">
        <f>IF(Q2302="","",SUMIFS(Txn[Signed Units],Txn[Key],J2302,Txn[Transaction Order],"&lt;="&amp;Q2302))</f>
      </c>
    </row>
    <row r="2303" spans="10:18" ht="15" customHeight="1" x14ac:dyDescent="0.15">
      <c r="J2303" s="246">
        <f>IF(OR(B2303="",C2303="",E2303=""),"",B2303&amp;":"&amp;C2303&amp;":"&amp;E2303)</f>
      </c>
      <c r="K2303" s="247">
        <f>IF(A2303="","",A2303*D2303)</f>
      </c>
      <c r="L2303" s="246">
        <f>IF(A2303="","",IF(OR(A2303=1,A2303=0),H2303,0))</f>
      </c>
      <c r="M2303" s="246">
        <f>IF(A2303="","",IF(A2303=-1,H2303,0))</f>
      </c>
      <c r="N2303">
        <f>IF(J2303="","",IF(E2303="SGD",1,IF(E2303="USD",Settings!$B$22,IF(E2303="HKD",Settings!$B$23,1))))</f>
      </c>
      <c r="O2303">
        <f>IF(OR(B2303="",C2303="",E2303=""),0,(IF(A2303=-1,H2303,0)-IF(OR(A2303=1,A2303=0),H2303,0)+IF(A2303=2,H2303,0))*IF(E2303="SGD",1,IF(E2303="USD",Settings!$B$22,IF(E2303="HKD",Settings!$B$23,1))))</f>
        <v>0</v>
      </c>
      <c r="P2303">
        <f>IF(OR(B2303="",C2303="",E2303=""),0,IF(A2303=2,H2303*IF(E2303="SGD",1,IF(E2303="USD",Settings!$B$22,IF(E2303="HKD",Settings!$B$23,1))),0))</f>
        <v>0</v>
      </c>
      <c r="Q2303" s="312">
        <f>IF(OR(J2303="",G2303=""),"",G2303+ROW()/1000000)</f>
      </c>
      <c r="R2303" s="247">
        <f>IF(Q2303="","",SUMIFS(Txn[Signed Units],Txn[Key],J2303,Txn[Transaction Order],"&lt;="&amp;Q2303))</f>
      </c>
    </row>
    <row r="2304" spans="10:18" ht="15" customHeight="1" x14ac:dyDescent="0.15">
      <c r="J2304" s="246">
        <f>IF(OR(B2304="",C2304="",E2304=""),"",B2304&amp;":"&amp;C2304&amp;":"&amp;E2304)</f>
      </c>
      <c r="K2304" s="247">
        <f>IF(A2304="","",A2304*D2304)</f>
      </c>
      <c r="L2304" s="246">
        <f>IF(A2304="","",IF(OR(A2304=1,A2304=0),H2304,0))</f>
      </c>
      <c r="M2304" s="246">
        <f>IF(A2304="","",IF(A2304=-1,H2304,0))</f>
      </c>
      <c r="N2304">
        <f>IF(J2304="","",IF(E2304="SGD",1,IF(E2304="USD",Settings!$B$22,IF(E2304="HKD",Settings!$B$23,1))))</f>
      </c>
      <c r="O2304">
        <f>IF(OR(B2304="",C2304="",E2304=""),0,(IF(A2304=-1,H2304,0)-IF(OR(A2304=1,A2304=0),H2304,0)+IF(A2304=2,H2304,0))*IF(E2304="SGD",1,IF(E2304="USD",Settings!$B$22,IF(E2304="HKD",Settings!$B$23,1))))</f>
        <v>0</v>
      </c>
      <c r="P2304">
        <f>IF(OR(B2304="",C2304="",E2304=""),0,IF(A2304=2,H2304*IF(E2304="SGD",1,IF(E2304="USD",Settings!$B$22,IF(E2304="HKD",Settings!$B$23,1))),0))</f>
        <v>0</v>
      </c>
      <c r="Q2304" s="312">
        <f>IF(OR(J2304="",G2304=""),"",G2304+ROW()/1000000)</f>
      </c>
      <c r="R2304" s="247">
        <f>IF(Q2304="","",SUMIFS(Txn[Signed Units],Txn[Key],J2304,Txn[Transaction Order],"&lt;="&amp;Q2304))</f>
      </c>
    </row>
    <row r="2305" spans="10:18" ht="15" customHeight="1" x14ac:dyDescent="0.15">
      <c r="J2305" s="246">
        <f>IF(OR(B2305="",C2305="",E2305=""),"",B2305&amp;":"&amp;C2305&amp;":"&amp;E2305)</f>
      </c>
      <c r="K2305" s="247">
        <f>IF(A2305="","",A2305*D2305)</f>
      </c>
      <c r="L2305" s="246">
        <f>IF(A2305="","",IF(OR(A2305=1,A2305=0),H2305,0))</f>
      </c>
      <c r="M2305" s="246">
        <f>IF(A2305="","",IF(A2305=-1,H2305,0))</f>
      </c>
      <c r="N2305">
        <f>IF(J2305="","",IF(E2305="SGD",1,IF(E2305="USD",Settings!$B$22,IF(E2305="HKD",Settings!$B$23,1))))</f>
      </c>
      <c r="O2305">
        <f>IF(OR(B2305="",C2305="",E2305=""),0,(IF(A2305=-1,H2305,0)-IF(OR(A2305=1,A2305=0),H2305,0)+IF(A2305=2,H2305,0))*IF(E2305="SGD",1,IF(E2305="USD",Settings!$B$22,IF(E2305="HKD",Settings!$B$23,1))))</f>
        <v>0</v>
      </c>
      <c r="P2305">
        <f>IF(OR(B2305="",C2305="",E2305=""),0,IF(A2305=2,H2305*IF(E2305="SGD",1,IF(E2305="USD",Settings!$B$22,IF(E2305="HKD",Settings!$B$23,1))),0))</f>
        <v>0</v>
      </c>
      <c r="Q2305" s="312">
        <f>IF(OR(J2305="",G2305=""),"",G2305+ROW()/1000000)</f>
      </c>
      <c r="R2305" s="247">
        <f>IF(Q2305="","",SUMIFS(Txn[Signed Units],Txn[Key],J2305,Txn[Transaction Order],"&lt;="&amp;Q2305))</f>
      </c>
    </row>
    <row r="2306" spans="10:18" ht="15" customHeight="1" x14ac:dyDescent="0.15">
      <c r="J2306" s="246">
        <f>IF(OR(B2306="",C2306="",E2306=""),"",B2306&amp;":"&amp;C2306&amp;":"&amp;E2306)</f>
      </c>
      <c r="K2306" s="247">
        <f>IF(A2306="","",A2306*D2306)</f>
      </c>
      <c r="L2306" s="246">
        <f>IF(A2306="","",IF(OR(A2306=1,A2306=0),H2306,0))</f>
      </c>
      <c r="M2306" s="246">
        <f>IF(A2306="","",IF(A2306=-1,H2306,0))</f>
      </c>
      <c r="N2306">
        <f>IF(J2306="","",IF(E2306="SGD",1,IF(E2306="USD",Settings!$B$22,IF(E2306="HKD",Settings!$B$23,1))))</f>
      </c>
      <c r="O2306">
        <f>IF(OR(B2306="",C2306="",E2306=""),0,(IF(A2306=-1,H2306,0)-IF(OR(A2306=1,A2306=0),H2306,0)+IF(A2306=2,H2306,0))*IF(E2306="SGD",1,IF(E2306="USD",Settings!$B$22,IF(E2306="HKD",Settings!$B$23,1))))</f>
        <v>0</v>
      </c>
      <c r="P2306">
        <f>IF(OR(B2306="",C2306="",E2306=""),0,IF(A2306=2,H2306*IF(E2306="SGD",1,IF(E2306="USD",Settings!$B$22,IF(E2306="HKD",Settings!$B$23,1))),0))</f>
        <v>0</v>
      </c>
      <c r="Q2306" s="312">
        <f>IF(OR(J2306="",G2306=""),"",G2306+ROW()/1000000)</f>
      </c>
      <c r="R2306" s="247">
        <f>IF(Q2306="","",SUMIFS(Txn[Signed Units],Txn[Key],J2306,Txn[Transaction Order],"&lt;="&amp;Q2306))</f>
      </c>
    </row>
    <row r="2307" spans="10:18" ht="15" customHeight="1" x14ac:dyDescent="0.15">
      <c r="J2307" s="246">
        <f>IF(OR(B2307="",C2307="",E2307=""),"",B2307&amp;":"&amp;C2307&amp;":"&amp;E2307)</f>
      </c>
      <c r="K2307" s="247">
        <f>IF(A2307="","",A2307*D2307)</f>
      </c>
      <c r="L2307" s="246">
        <f>IF(A2307="","",IF(OR(A2307=1,A2307=0),H2307,0))</f>
      </c>
      <c r="M2307" s="246">
        <f>IF(A2307="","",IF(A2307=-1,H2307,0))</f>
      </c>
      <c r="N2307">
        <f>IF(J2307="","",IF(E2307="SGD",1,IF(E2307="USD",Settings!$B$22,IF(E2307="HKD",Settings!$B$23,1))))</f>
      </c>
      <c r="O2307">
        <f>IF(OR(B2307="",C2307="",E2307=""),0,(IF(A2307=-1,H2307,0)-IF(OR(A2307=1,A2307=0),H2307,0)+IF(A2307=2,H2307,0))*IF(E2307="SGD",1,IF(E2307="USD",Settings!$B$22,IF(E2307="HKD",Settings!$B$23,1))))</f>
        <v>0</v>
      </c>
      <c r="P2307">
        <f>IF(OR(B2307="",C2307="",E2307=""),0,IF(A2307=2,H2307*IF(E2307="SGD",1,IF(E2307="USD",Settings!$B$22,IF(E2307="HKD",Settings!$B$23,1))),0))</f>
        <v>0</v>
      </c>
      <c r="Q2307" s="312">
        <f>IF(OR(J2307="",G2307=""),"",G2307+ROW()/1000000)</f>
      </c>
      <c r="R2307" s="247">
        <f>IF(Q2307="","",SUMIFS(Txn[Signed Units],Txn[Key],J2307,Txn[Transaction Order],"&lt;="&amp;Q2307))</f>
      </c>
    </row>
    <row r="2308" spans="10:18" ht="15" customHeight="1" x14ac:dyDescent="0.15">
      <c r="J2308" s="246">
        <f>IF(OR(B2308="",C2308="",E2308=""),"",B2308&amp;":"&amp;C2308&amp;":"&amp;E2308)</f>
      </c>
      <c r="K2308" s="247">
        <f>IF(A2308="","",A2308*D2308)</f>
      </c>
      <c r="L2308" s="246">
        <f>IF(A2308="","",IF(OR(A2308=1,A2308=0),H2308,0))</f>
      </c>
      <c r="M2308" s="246">
        <f>IF(A2308="","",IF(A2308=-1,H2308,0))</f>
      </c>
      <c r="N2308">
        <f>IF(J2308="","",IF(E2308="SGD",1,IF(E2308="USD",Settings!$B$22,IF(E2308="HKD",Settings!$B$23,1))))</f>
      </c>
      <c r="O2308">
        <f>IF(OR(B2308="",C2308="",E2308=""),0,(IF(A2308=-1,H2308,0)-IF(OR(A2308=1,A2308=0),H2308,0)+IF(A2308=2,H2308,0))*IF(E2308="SGD",1,IF(E2308="USD",Settings!$B$22,IF(E2308="HKD",Settings!$B$23,1))))</f>
        <v>0</v>
      </c>
      <c r="P2308">
        <f>IF(OR(B2308="",C2308="",E2308=""),0,IF(A2308=2,H2308*IF(E2308="SGD",1,IF(E2308="USD",Settings!$B$22,IF(E2308="HKD",Settings!$B$23,1))),0))</f>
        <v>0</v>
      </c>
      <c r="Q2308" s="312">
        <f>IF(OR(J2308="",G2308=""),"",G2308+ROW()/1000000)</f>
      </c>
      <c r="R2308" s="247">
        <f>IF(Q2308="","",SUMIFS(Txn[Signed Units],Txn[Key],J2308,Txn[Transaction Order],"&lt;="&amp;Q2308))</f>
      </c>
    </row>
    <row r="2309" spans="10:18" ht="15" customHeight="1" x14ac:dyDescent="0.15">
      <c r="J2309" s="246">
        <f>IF(OR(B2309="",C2309="",E2309=""),"",B2309&amp;":"&amp;C2309&amp;":"&amp;E2309)</f>
      </c>
      <c r="K2309" s="247">
        <f>IF(A2309="","",A2309*D2309)</f>
      </c>
      <c r="L2309" s="246">
        <f>IF(A2309="","",IF(OR(A2309=1,A2309=0),H2309,0))</f>
      </c>
      <c r="M2309" s="246">
        <f>IF(A2309="","",IF(A2309=-1,H2309,0))</f>
      </c>
      <c r="N2309">
        <f>IF(J2309="","",IF(E2309="SGD",1,IF(E2309="USD",Settings!$B$22,IF(E2309="HKD",Settings!$B$23,1))))</f>
      </c>
      <c r="O2309">
        <f>IF(OR(B2309="",C2309="",E2309=""),0,(IF(A2309=-1,H2309,0)-IF(OR(A2309=1,A2309=0),H2309,0)+IF(A2309=2,H2309,0))*IF(E2309="SGD",1,IF(E2309="USD",Settings!$B$22,IF(E2309="HKD",Settings!$B$23,1))))</f>
        <v>0</v>
      </c>
      <c r="P2309">
        <f>IF(OR(B2309="",C2309="",E2309=""),0,IF(A2309=2,H2309*IF(E2309="SGD",1,IF(E2309="USD",Settings!$B$22,IF(E2309="HKD",Settings!$B$23,1))),0))</f>
        <v>0</v>
      </c>
      <c r="Q2309" s="312">
        <f>IF(OR(J2309="",G2309=""),"",G2309+ROW()/1000000)</f>
      </c>
      <c r="R2309" s="247">
        <f>IF(Q2309="","",SUMIFS(Txn[Signed Units],Txn[Key],J2309,Txn[Transaction Order],"&lt;="&amp;Q2309))</f>
      </c>
    </row>
    <row r="2310" spans="10:18" ht="15" customHeight="1" x14ac:dyDescent="0.15">
      <c r="J2310" s="246">
        <f>IF(OR(B2310="",C2310="",E2310=""),"",B2310&amp;":"&amp;C2310&amp;":"&amp;E2310)</f>
      </c>
      <c r="K2310" s="247">
        <f>IF(A2310="","",A2310*D2310)</f>
      </c>
      <c r="L2310" s="246">
        <f>IF(A2310="","",IF(OR(A2310=1,A2310=0),H2310,0))</f>
      </c>
      <c r="M2310" s="246">
        <f>IF(A2310="","",IF(A2310=-1,H2310,0))</f>
      </c>
      <c r="N2310">
        <f>IF(J2310="","",IF(E2310="SGD",1,IF(E2310="USD",Settings!$B$22,IF(E2310="HKD",Settings!$B$23,1))))</f>
      </c>
      <c r="O2310">
        <f>IF(OR(B2310="",C2310="",E2310=""),0,(IF(A2310=-1,H2310,0)-IF(OR(A2310=1,A2310=0),H2310,0)+IF(A2310=2,H2310,0))*IF(E2310="SGD",1,IF(E2310="USD",Settings!$B$22,IF(E2310="HKD",Settings!$B$23,1))))</f>
        <v>0</v>
      </c>
      <c r="P2310">
        <f>IF(OR(B2310="",C2310="",E2310=""),0,IF(A2310=2,H2310*IF(E2310="SGD",1,IF(E2310="USD",Settings!$B$22,IF(E2310="HKD",Settings!$B$23,1))),0))</f>
        <v>0</v>
      </c>
      <c r="Q2310" s="312">
        <f>IF(OR(J2310="",G2310=""),"",G2310+ROW()/1000000)</f>
      </c>
      <c r="R2310" s="247">
        <f>IF(Q2310="","",SUMIFS(Txn[Signed Units],Txn[Key],J2310,Txn[Transaction Order],"&lt;="&amp;Q2310))</f>
      </c>
    </row>
    <row r="2311" spans="10:18" ht="15" customHeight="1" x14ac:dyDescent="0.15">
      <c r="J2311" s="246">
        <f>IF(OR(B2311="",C2311="",E2311=""),"",B2311&amp;":"&amp;C2311&amp;":"&amp;E2311)</f>
      </c>
      <c r="K2311" s="247">
        <f>IF(A2311="","",A2311*D2311)</f>
      </c>
      <c r="L2311" s="246">
        <f>IF(A2311="","",IF(OR(A2311=1,A2311=0),H2311,0))</f>
      </c>
      <c r="M2311" s="246">
        <f>IF(A2311="","",IF(A2311=-1,H2311,0))</f>
      </c>
      <c r="N2311">
        <f>IF(J2311="","",IF(E2311="SGD",1,IF(E2311="USD",Settings!$B$22,IF(E2311="HKD",Settings!$B$23,1))))</f>
      </c>
      <c r="O2311">
        <f>IF(OR(B2311="",C2311="",E2311=""),0,(IF(A2311=-1,H2311,0)-IF(OR(A2311=1,A2311=0),H2311,0)+IF(A2311=2,H2311,0))*IF(E2311="SGD",1,IF(E2311="USD",Settings!$B$22,IF(E2311="HKD",Settings!$B$23,1))))</f>
        <v>0</v>
      </c>
      <c r="P2311">
        <f>IF(OR(B2311="",C2311="",E2311=""),0,IF(A2311=2,H2311*IF(E2311="SGD",1,IF(E2311="USD",Settings!$B$22,IF(E2311="HKD",Settings!$B$23,1))),0))</f>
        <v>0</v>
      </c>
      <c r="Q2311" s="312">
        <f>IF(OR(J2311="",G2311=""),"",G2311+ROW()/1000000)</f>
      </c>
      <c r="R2311" s="247">
        <f>IF(Q2311="","",SUMIFS(Txn[Signed Units],Txn[Key],J2311,Txn[Transaction Order],"&lt;="&amp;Q2311))</f>
      </c>
    </row>
    <row r="2312" spans="10:18" ht="15" customHeight="1" x14ac:dyDescent="0.15">
      <c r="J2312" s="246">
        <f>IF(OR(B2312="",C2312="",E2312=""),"",B2312&amp;":"&amp;C2312&amp;":"&amp;E2312)</f>
      </c>
      <c r="K2312" s="247">
        <f>IF(A2312="","",A2312*D2312)</f>
      </c>
      <c r="L2312" s="246">
        <f>IF(A2312="","",IF(OR(A2312=1,A2312=0),H2312,0))</f>
      </c>
      <c r="M2312" s="246">
        <f>IF(A2312="","",IF(A2312=-1,H2312,0))</f>
      </c>
      <c r="N2312">
        <f>IF(J2312="","",IF(E2312="SGD",1,IF(E2312="USD",Settings!$B$22,IF(E2312="HKD",Settings!$B$23,1))))</f>
      </c>
      <c r="O2312">
        <f>IF(OR(B2312="",C2312="",E2312=""),0,(IF(A2312=-1,H2312,0)-IF(OR(A2312=1,A2312=0),H2312,0)+IF(A2312=2,H2312,0))*IF(E2312="SGD",1,IF(E2312="USD",Settings!$B$22,IF(E2312="HKD",Settings!$B$23,1))))</f>
        <v>0</v>
      </c>
      <c r="P2312">
        <f>IF(OR(B2312="",C2312="",E2312=""),0,IF(A2312=2,H2312*IF(E2312="SGD",1,IF(E2312="USD",Settings!$B$22,IF(E2312="HKD",Settings!$B$23,1))),0))</f>
        <v>0</v>
      </c>
      <c r="Q2312" s="312">
        <f>IF(OR(J2312="",G2312=""),"",G2312+ROW()/1000000)</f>
      </c>
      <c r="R2312" s="247">
        <f>IF(Q2312="","",SUMIFS(Txn[Signed Units],Txn[Key],J2312,Txn[Transaction Order],"&lt;="&amp;Q2312))</f>
      </c>
    </row>
    <row r="2313" spans="10:18" ht="15" customHeight="1" x14ac:dyDescent="0.15">
      <c r="J2313" s="246">
        <f>IF(OR(B2313="",C2313="",E2313=""),"",B2313&amp;":"&amp;C2313&amp;":"&amp;E2313)</f>
      </c>
      <c r="K2313" s="247">
        <f>IF(A2313="","",A2313*D2313)</f>
      </c>
      <c r="L2313" s="246">
        <f>IF(A2313="","",IF(OR(A2313=1,A2313=0),H2313,0))</f>
      </c>
      <c r="M2313" s="246">
        <f>IF(A2313="","",IF(A2313=-1,H2313,0))</f>
      </c>
      <c r="N2313">
        <f>IF(J2313="","",IF(E2313="SGD",1,IF(E2313="USD",Settings!$B$22,IF(E2313="HKD",Settings!$B$23,1))))</f>
      </c>
      <c r="O2313">
        <f>IF(OR(B2313="",C2313="",E2313=""),0,(IF(A2313=-1,H2313,0)-IF(OR(A2313=1,A2313=0),H2313,0)+IF(A2313=2,H2313,0))*IF(E2313="SGD",1,IF(E2313="USD",Settings!$B$22,IF(E2313="HKD",Settings!$B$23,1))))</f>
        <v>0</v>
      </c>
      <c r="P2313">
        <f>IF(OR(B2313="",C2313="",E2313=""),0,IF(A2313=2,H2313*IF(E2313="SGD",1,IF(E2313="USD",Settings!$B$22,IF(E2313="HKD",Settings!$B$23,1))),0))</f>
        <v>0</v>
      </c>
      <c r="Q2313" s="312">
        <f>IF(OR(J2313="",G2313=""),"",G2313+ROW()/1000000)</f>
      </c>
      <c r="R2313" s="247">
        <f>IF(Q2313="","",SUMIFS(Txn[Signed Units],Txn[Key],J2313,Txn[Transaction Order],"&lt;="&amp;Q2313))</f>
      </c>
    </row>
    <row r="2314" spans="10:18" ht="15" customHeight="1" x14ac:dyDescent="0.15">
      <c r="J2314" s="246">
        <f>IF(OR(B2314="",C2314="",E2314=""),"",B2314&amp;":"&amp;C2314&amp;":"&amp;E2314)</f>
      </c>
      <c r="K2314" s="247">
        <f>IF(A2314="","",A2314*D2314)</f>
      </c>
      <c r="L2314" s="246">
        <f>IF(A2314="","",IF(OR(A2314=1,A2314=0),H2314,0))</f>
      </c>
      <c r="M2314" s="246">
        <f>IF(A2314="","",IF(A2314=-1,H2314,0))</f>
      </c>
      <c r="N2314">
        <f>IF(J2314="","",IF(E2314="SGD",1,IF(E2314="USD",Settings!$B$22,IF(E2314="HKD",Settings!$B$23,1))))</f>
      </c>
      <c r="O2314">
        <f>IF(OR(B2314="",C2314="",E2314=""),0,(IF(A2314=-1,H2314,0)-IF(OR(A2314=1,A2314=0),H2314,0)+IF(A2314=2,H2314,0))*IF(E2314="SGD",1,IF(E2314="USD",Settings!$B$22,IF(E2314="HKD",Settings!$B$23,1))))</f>
        <v>0</v>
      </c>
      <c r="P2314">
        <f>IF(OR(B2314="",C2314="",E2314=""),0,IF(A2314=2,H2314*IF(E2314="SGD",1,IF(E2314="USD",Settings!$B$22,IF(E2314="HKD",Settings!$B$23,1))),0))</f>
        <v>0</v>
      </c>
      <c r="Q2314" s="312">
        <f>IF(OR(J2314="",G2314=""),"",G2314+ROW()/1000000)</f>
      </c>
      <c r="R2314" s="247">
        <f>IF(Q2314="","",SUMIFS(Txn[Signed Units],Txn[Key],J2314,Txn[Transaction Order],"&lt;="&amp;Q2314))</f>
      </c>
    </row>
    <row r="2315" spans="10:18" ht="15" customHeight="1" x14ac:dyDescent="0.15">
      <c r="J2315" s="246">
        <f>IF(OR(B2315="",C2315="",E2315=""),"",B2315&amp;":"&amp;C2315&amp;":"&amp;E2315)</f>
      </c>
      <c r="K2315" s="247">
        <f>IF(A2315="","",A2315*D2315)</f>
      </c>
      <c r="L2315" s="246">
        <f>IF(A2315="","",IF(OR(A2315=1,A2315=0),H2315,0))</f>
      </c>
      <c r="M2315" s="246">
        <f>IF(A2315="","",IF(A2315=-1,H2315,0))</f>
      </c>
      <c r="N2315">
        <f>IF(J2315="","",IF(E2315="SGD",1,IF(E2315="USD",Settings!$B$22,IF(E2315="HKD",Settings!$B$23,1))))</f>
      </c>
      <c r="O2315">
        <f>IF(OR(B2315="",C2315="",E2315=""),0,(IF(A2315=-1,H2315,0)-IF(OR(A2315=1,A2315=0),H2315,0)+IF(A2315=2,H2315,0))*IF(E2315="SGD",1,IF(E2315="USD",Settings!$B$22,IF(E2315="HKD",Settings!$B$23,1))))</f>
        <v>0</v>
      </c>
      <c r="P2315">
        <f>IF(OR(B2315="",C2315="",E2315=""),0,IF(A2315=2,H2315*IF(E2315="SGD",1,IF(E2315="USD",Settings!$B$22,IF(E2315="HKD",Settings!$B$23,1))),0))</f>
        <v>0</v>
      </c>
      <c r="Q2315" s="312">
        <f>IF(OR(J2315="",G2315=""),"",G2315+ROW()/1000000)</f>
      </c>
      <c r="R2315" s="247">
        <f>IF(Q2315="","",SUMIFS(Txn[Signed Units],Txn[Key],J2315,Txn[Transaction Order],"&lt;="&amp;Q2315))</f>
      </c>
    </row>
    <row r="2316" spans="10:18" ht="15" customHeight="1" x14ac:dyDescent="0.15">
      <c r="J2316" s="246">
        <f>IF(OR(B2316="",C2316="",E2316=""),"",B2316&amp;":"&amp;C2316&amp;":"&amp;E2316)</f>
      </c>
      <c r="K2316" s="247">
        <f>IF(A2316="","",A2316*D2316)</f>
      </c>
      <c r="L2316" s="246">
        <f>IF(A2316="","",IF(OR(A2316=1,A2316=0),H2316,0))</f>
      </c>
      <c r="M2316" s="246">
        <f>IF(A2316="","",IF(A2316=-1,H2316,0))</f>
      </c>
      <c r="N2316">
        <f>IF(J2316="","",IF(E2316="SGD",1,IF(E2316="USD",Settings!$B$22,IF(E2316="HKD",Settings!$B$23,1))))</f>
      </c>
      <c r="O2316">
        <f>IF(OR(B2316="",C2316="",E2316=""),0,(IF(A2316=-1,H2316,0)-IF(OR(A2316=1,A2316=0),H2316,0)+IF(A2316=2,H2316,0))*IF(E2316="SGD",1,IF(E2316="USD",Settings!$B$22,IF(E2316="HKD",Settings!$B$23,1))))</f>
        <v>0</v>
      </c>
      <c r="P2316">
        <f>IF(OR(B2316="",C2316="",E2316=""),0,IF(A2316=2,H2316*IF(E2316="SGD",1,IF(E2316="USD",Settings!$B$22,IF(E2316="HKD",Settings!$B$23,1))),0))</f>
        <v>0</v>
      </c>
      <c r="Q2316" s="312">
        <f>IF(OR(J2316="",G2316=""),"",G2316+ROW()/1000000)</f>
      </c>
      <c r="R2316" s="247">
        <f>IF(Q2316="","",SUMIFS(Txn[Signed Units],Txn[Key],J2316,Txn[Transaction Order],"&lt;="&amp;Q2316))</f>
      </c>
    </row>
    <row r="2317" spans="10:18" ht="15" customHeight="1" x14ac:dyDescent="0.15">
      <c r="J2317" s="246">
        <f>IF(OR(B2317="",C2317="",E2317=""),"",B2317&amp;":"&amp;C2317&amp;":"&amp;E2317)</f>
      </c>
      <c r="K2317" s="247">
        <f>IF(A2317="","",A2317*D2317)</f>
      </c>
      <c r="L2317" s="246">
        <f>IF(A2317="","",IF(OR(A2317=1,A2317=0),H2317,0))</f>
      </c>
      <c r="M2317" s="246">
        <f>IF(A2317="","",IF(A2317=-1,H2317,0))</f>
      </c>
      <c r="N2317">
        <f>IF(J2317="","",IF(E2317="SGD",1,IF(E2317="USD",Settings!$B$22,IF(E2317="HKD",Settings!$B$23,1))))</f>
      </c>
      <c r="O2317">
        <f>IF(OR(B2317="",C2317="",E2317=""),0,(IF(A2317=-1,H2317,0)-IF(OR(A2317=1,A2317=0),H2317,0)+IF(A2317=2,H2317,0))*IF(E2317="SGD",1,IF(E2317="USD",Settings!$B$22,IF(E2317="HKD",Settings!$B$23,1))))</f>
        <v>0</v>
      </c>
      <c r="P2317">
        <f>IF(OR(B2317="",C2317="",E2317=""),0,IF(A2317=2,H2317*IF(E2317="SGD",1,IF(E2317="USD",Settings!$B$22,IF(E2317="HKD",Settings!$B$23,1))),0))</f>
        <v>0</v>
      </c>
      <c r="Q2317" s="312">
        <f>IF(OR(J2317="",G2317=""),"",G2317+ROW()/1000000)</f>
      </c>
      <c r="R2317" s="247">
        <f>IF(Q2317="","",SUMIFS(Txn[Signed Units],Txn[Key],J2317,Txn[Transaction Order],"&lt;="&amp;Q2317))</f>
      </c>
    </row>
    <row r="2318" spans="10:18" ht="15" customHeight="1" x14ac:dyDescent="0.15">
      <c r="J2318" s="246">
        <f>IF(OR(B2318="",C2318="",E2318=""),"",B2318&amp;":"&amp;C2318&amp;":"&amp;E2318)</f>
      </c>
      <c r="K2318" s="247">
        <f>IF(A2318="","",A2318*D2318)</f>
      </c>
      <c r="L2318" s="246">
        <f>IF(A2318="","",IF(OR(A2318=1,A2318=0),H2318,0))</f>
      </c>
      <c r="M2318" s="246">
        <f>IF(A2318="","",IF(A2318=-1,H2318,0))</f>
      </c>
      <c r="N2318">
        <f>IF(J2318="","",IF(E2318="SGD",1,IF(E2318="USD",Settings!$B$22,IF(E2318="HKD",Settings!$B$23,1))))</f>
      </c>
      <c r="O2318">
        <f>IF(OR(B2318="",C2318="",E2318=""),0,(IF(A2318=-1,H2318,0)-IF(OR(A2318=1,A2318=0),H2318,0)+IF(A2318=2,H2318,0))*IF(E2318="SGD",1,IF(E2318="USD",Settings!$B$22,IF(E2318="HKD",Settings!$B$23,1))))</f>
        <v>0</v>
      </c>
      <c r="P2318">
        <f>IF(OR(B2318="",C2318="",E2318=""),0,IF(A2318=2,H2318*IF(E2318="SGD",1,IF(E2318="USD",Settings!$B$22,IF(E2318="HKD",Settings!$B$23,1))),0))</f>
        <v>0</v>
      </c>
      <c r="Q2318" s="312">
        <f>IF(OR(J2318="",G2318=""),"",G2318+ROW()/1000000)</f>
      </c>
      <c r="R2318" s="247">
        <f>IF(Q2318="","",SUMIFS(Txn[Signed Units],Txn[Key],J2318,Txn[Transaction Order],"&lt;="&amp;Q2318))</f>
      </c>
    </row>
    <row r="2319" spans="10:18" ht="15" customHeight="1" x14ac:dyDescent="0.15">
      <c r="J2319" s="246">
        <f>IF(OR(B2319="",C2319="",E2319=""),"",B2319&amp;":"&amp;C2319&amp;":"&amp;E2319)</f>
      </c>
      <c r="K2319" s="247">
        <f>IF(A2319="","",A2319*D2319)</f>
      </c>
      <c r="L2319" s="246">
        <f>IF(A2319="","",IF(OR(A2319=1,A2319=0),H2319,0))</f>
      </c>
      <c r="M2319" s="246">
        <f>IF(A2319="","",IF(A2319=-1,H2319,0))</f>
      </c>
      <c r="N2319">
        <f>IF(J2319="","",IF(E2319="SGD",1,IF(E2319="USD",Settings!$B$22,IF(E2319="HKD",Settings!$B$23,1))))</f>
      </c>
      <c r="O2319">
        <f>IF(OR(B2319="",C2319="",E2319=""),0,(IF(A2319=-1,H2319,0)-IF(OR(A2319=1,A2319=0),H2319,0)+IF(A2319=2,H2319,0))*IF(E2319="SGD",1,IF(E2319="USD",Settings!$B$22,IF(E2319="HKD",Settings!$B$23,1))))</f>
        <v>0</v>
      </c>
      <c r="P2319">
        <f>IF(OR(B2319="",C2319="",E2319=""),0,IF(A2319=2,H2319*IF(E2319="SGD",1,IF(E2319="USD",Settings!$B$22,IF(E2319="HKD",Settings!$B$23,1))),0))</f>
        <v>0</v>
      </c>
      <c r="Q2319" s="312">
        <f>IF(OR(J2319="",G2319=""),"",G2319+ROW()/1000000)</f>
      </c>
      <c r="R2319" s="247">
        <f>IF(Q2319="","",SUMIFS(Txn[Signed Units],Txn[Key],J2319,Txn[Transaction Order],"&lt;="&amp;Q2319))</f>
      </c>
    </row>
    <row r="2320" spans="10:18" ht="15" customHeight="1" x14ac:dyDescent="0.15">
      <c r="J2320" s="246">
        <f>IF(OR(B2320="",C2320="",E2320=""),"",B2320&amp;":"&amp;C2320&amp;":"&amp;E2320)</f>
      </c>
      <c r="K2320" s="247">
        <f>IF(A2320="","",A2320*D2320)</f>
      </c>
      <c r="L2320" s="246">
        <f>IF(A2320="","",IF(OR(A2320=1,A2320=0),H2320,0))</f>
      </c>
      <c r="M2320" s="246">
        <f>IF(A2320="","",IF(A2320=-1,H2320,0))</f>
      </c>
      <c r="N2320">
        <f>IF(J2320="","",IF(E2320="SGD",1,IF(E2320="USD",Settings!$B$22,IF(E2320="HKD",Settings!$B$23,1))))</f>
      </c>
      <c r="O2320">
        <f>IF(OR(B2320="",C2320="",E2320=""),0,(IF(A2320=-1,H2320,0)-IF(OR(A2320=1,A2320=0),H2320,0)+IF(A2320=2,H2320,0))*IF(E2320="SGD",1,IF(E2320="USD",Settings!$B$22,IF(E2320="HKD",Settings!$B$23,1))))</f>
        <v>0</v>
      </c>
      <c r="P2320">
        <f>IF(OR(B2320="",C2320="",E2320=""),0,IF(A2320=2,H2320*IF(E2320="SGD",1,IF(E2320="USD",Settings!$B$22,IF(E2320="HKD",Settings!$B$23,1))),0))</f>
        <v>0</v>
      </c>
      <c r="Q2320" s="312">
        <f>IF(OR(J2320="",G2320=""),"",G2320+ROW()/1000000)</f>
      </c>
      <c r="R2320" s="247">
        <f>IF(Q2320="","",SUMIFS(Txn[Signed Units],Txn[Key],J2320,Txn[Transaction Order],"&lt;="&amp;Q2320))</f>
      </c>
    </row>
    <row r="2321" spans="10:18" ht="15" customHeight="1" x14ac:dyDescent="0.15">
      <c r="J2321" s="246">
        <f>IF(OR(B2321="",C2321="",E2321=""),"",B2321&amp;":"&amp;C2321&amp;":"&amp;E2321)</f>
      </c>
      <c r="K2321" s="247">
        <f>IF(A2321="","",A2321*D2321)</f>
      </c>
      <c r="L2321" s="246">
        <f>IF(A2321="","",IF(OR(A2321=1,A2321=0),H2321,0))</f>
      </c>
      <c r="M2321" s="246">
        <f>IF(A2321="","",IF(A2321=-1,H2321,0))</f>
      </c>
      <c r="N2321">
        <f>IF(J2321="","",IF(E2321="SGD",1,IF(E2321="USD",Settings!$B$22,IF(E2321="HKD",Settings!$B$23,1))))</f>
      </c>
      <c r="O2321">
        <f>IF(OR(B2321="",C2321="",E2321=""),0,(IF(A2321=-1,H2321,0)-IF(OR(A2321=1,A2321=0),H2321,0)+IF(A2321=2,H2321,0))*IF(E2321="SGD",1,IF(E2321="USD",Settings!$B$22,IF(E2321="HKD",Settings!$B$23,1))))</f>
        <v>0</v>
      </c>
      <c r="P2321">
        <f>IF(OR(B2321="",C2321="",E2321=""),0,IF(A2321=2,H2321*IF(E2321="SGD",1,IF(E2321="USD",Settings!$B$22,IF(E2321="HKD",Settings!$B$23,1))),0))</f>
        <v>0</v>
      </c>
      <c r="Q2321" s="312">
        <f>IF(OR(J2321="",G2321=""),"",G2321+ROW()/1000000)</f>
      </c>
      <c r="R2321" s="247">
        <f>IF(Q2321="","",SUMIFS(Txn[Signed Units],Txn[Key],J2321,Txn[Transaction Order],"&lt;="&amp;Q2321))</f>
      </c>
    </row>
    <row r="2322" spans="10:18" ht="15" customHeight="1" x14ac:dyDescent="0.15">
      <c r="J2322" s="246">
        <f>IF(OR(B2322="",C2322="",E2322=""),"",B2322&amp;":"&amp;C2322&amp;":"&amp;E2322)</f>
      </c>
      <c r="K2322" s="247">
        <f>IF(A2322="","",A2322*D2322)</f>
      </c>
      <c r="L2322" s="246">
        <f>IF(A2322="","",IF(OR(A2322=1,A2322=0),H2322,0))</f>
      </c>
      <c r="M2322" s="246">
        <f>IF(A2322="","",IF(A2322=-1,H2322,0))</f>
      </c>
      <c r="N2322">
        <f>IF(J2322="","",IF(E2322="SGD",1,IF(E2322="USD",Settings!$B$22,IF(E2322="HKD",Settings!$B$23,1))))</f>
      </c>
      <c r="O2322">
        <f>IF(OR(B2322="",C2322="",E2322=""),0,(IF(A2322=-1,H2322,0)-IF(OR(A2322=1,A2322=0),H2322,0)+IF(A2322=2,H2322,0))*IF(E2322="SGD",1,IF(E2322="USD",Settings!$B$22,IF(E2322="HKD",Settings!$B$23,1))))</f>
        <v>0</v>
      </c>
      <c r="P2322">
        <f>IF(OR(B2322="",C2322="",E2322=""),0,IF(A2322=2,H2322*IF(E2322="SGD",1,IF(E2322="USD",Settings!$B$22,IF(E2322="HKD",Settings!$B$23,1))),0))</f>
        <v>0</v>
      </c>
      <c r="Q2322" s="312">
        <f>IF(OR(J2322="",G2322=""),"",G2322+ROW()/1000000)</f>
      </c>
      <c r="R2322" s="247">
        <f>IF(Q2322="","",SUMIFS(Txn[Signed Units],Txn[Key],J2322,Txn[Transaction Order],"&lt;="&amp;Q2322))</f>
      </c>
    </row>
    <row r="2323" spans="10:18" ht="15" customHeight="1" x14ac:dyDescent="0.15">
      <c r="J2323" s="246">
        <f>IF(OR(B2323="",C2323="",E2323=""),"",B2323&amp;":"&amp;C2323&amp;":"&amp;E2323)</f>
      </c>
      <c r="K2323" s="247">
        <f>IF(A2323="","",A2323*D2323)</f>
      </c>
      <c r="L2323" s="246">
        <f>IF(A2323="","",IF(OR(A2323=1,A2323=0),H2323,0))</f>
      </c>
      <c r="M2323" s="246">
        <f>IF(A2323="","",IF(A2323=-1,H2323,0))</f>
      </c>
      <c r="N2323">
        <f>IF(J2323="","",IF(E2323="SGD",1,IF(E2323="USD",Settings!$B$22,IF(E2323="HKD",Settings!$B$23,1))))</f>
      </c>
      <c r="O2323">
        <f>IF(OR(B2323="",C2323="",E2323=""),0,(IF(A2323=-1,H2323,0)-IF(OR(A2323=1,A2323=0),H2323,0)+IF(A2323=2,H2323,0))*IF(E2323="SGD",1,IF(E2323="USD",Settings!$B$22,IF(E2323="HKD",Settings!$B$23,1))))</f>
        <v>0</v>
      </c>
      <c r="P2323">
        <f>IF(OR(B2323="",C2323="",E2323=""),0,IF(A2323=2,H2323*IF(E2323="SGD",1,IF(E2323="USD",Settings!$B$22,IF(E2323="HKD",Settings!$B$23,1))),0))</f>
        <v>0</v>
      </c>
      <c r="Q2323" s="312">
        <f>IF(OR(J2323="",G2323=""),"",G2323+ROW()/1000000)</f>
      </c>
      <c r="R2323" s="247">
        <f>IF(Q2323="","",SUMIFS(Txn[Signed Units],Txn[Key],J2323,Txn[Transaction Order],"&lt;="&amp;Q2323))</f>
      </c>
    </row>
    <row r="2324" spans="10:18" ht="15" customHeight="1" x14ac:dyDescent="0.15">
      <c r="J2324" s="246">
        <f>IF(OR(B2324="",C2324="",E2324=""),"",B2324&amp;":"&amp;C2324&amp;":"&amp;E2324)</f>
      </c>
      <c r="K2324" s="247">
        <f>IF(A2324="","",A2324*D2324)</f>
      </c>
      <c r="L2324" s="246">
        <f>IF(A2324="","",IF(OR(A2324=1,A2324=0),H2324,0))</f>
      </c>
      <c r="M2324" s="246">
        <f>IF(A2324="","",IF(A2324=-1,H2324,0))</f>
      </c>
      <c r="N2324">
        <f>IF(J2324="","",IF(E2324="SGD",1,IF(E2324="USD",Settings!$B$22,IF(E2324="HKD",Settings!$B$23,1))))</f>
      </c>
      <c r="O2324">
        <f>IF(OR(B2324="",C2324="",E2324=""),0,(IF(A2324=-1,H2324,0)-IF(OR(A2324=1,A2324=0),H2324,0)+IF(A2324=2,H2324,0))*IF(E2324="SGD",1,IF(E2324="USD",Settings!$B$22,IF(E2324="HKD",Settings!$B$23,1))))</f>
        <v>0</v>
      </c>
      <c r="P2324">
        <f>IF(OR(B2324="",C2324="",E2324=""),0,IF(A2324=2,H2324*IF(E2324="SGD",1,IF(E2324="USD",Settings!$B$22,IF(E2324="HKD",Settings!$B$23,1))),0))</f>
        <v>0</v>
      </c>
      <c r="Q2324" s="312">
        <f>IF(OR(J2324="",G2324=""),"",G2324+ROW()/1000000)</f>
      </c>
      <c r="R2324" s="247">
        <f>IF(Q2324="","",SUMIFS(Txn[Signed Units],Txn[Key],J2324,Txn[Transaction Order],"&lt;="&amp;Q2324))</f>
      </c>
    </row>
    <row r="2325" spans="10:18" ht="15" customHeight="1" x14ac:dyDescent="0.15">
      <c r="J2325" s="246">
        <f>IF(OR(B2325="",C2325="",E2325=""),"",B2325&amp;":"&amp;C2325&amp;":"&amp;E2325)</f>
      </c>
      <c r="K2325" s="247">
        <f>IF(A2325="","",A2325*D2325)</f>
      </c>
      <c r="L2325" s="246">
        <f>IF(A2325="","",IF(OR(A2325=1,A2325=0),H2325,0))</f>
      </c>
      <c r="M2325" s="246">
        <f>IF(A2325="","",IF(A2325=-1,H2325,0))</f>
      </c>
      <c r="N2325">
        <f>IF(J2325="","",IF(E2325="SGD",1,IF(E2325="USD",Settings!$B$22,IF(E2325="HKD",Settings!$B$23,1))))</f>
      </c>
      <c r="O2325">
        <f>IF(OR(B2325="",C2325="",E2325=""),0,(IF(A2325=-1,H2325,0)-IF(OR(A2325=1,A2325=0),H2325,0)+IF(A2325=2,H2325,0))*IF(E2325="SGD",1,IF(E2325="USD",Settings!$B$22,IF(E2325="HKD",Settings!$B$23,1))))</f>
        <v>0</v>
      </c>
      <c r="P2325">
        <f>IF(OR(B2325="",C2325="",E2325=""),0,IF(A2325=2,H2325*IF(E2325="SGD",1,IF(E2325="USD",Settings!$B$22,IF(E2325="HKD",Settings!$B$23,1))),0))</f>
        <v>0</v>
      </c>
      <c r="Q2325" s="312">
        <f>IF(OR(J2325="",G2325=""),"",G2325+ROW()/1000000)</f>
      </c>
      <c r="R2325" s="247">
        <f>IF(Q2325="","",SUMIFS(Txn[Signed Units],Txn[Key],J2325,Txn[Transaction Order],"&lt;="&amp;Q2325))</f>
      </c>
    </row>
    <row r="2326" spans="10:18" ht="15" customHeight="1" x14ac:dyDescent="0.15">
      <c r="J2326" s="246">
        <f>IF(OR(B2326="",C2326="",E2326=""),"",B2326&amp;":"&amp;C2326&amp;":"&amp;E2326)</f>
      </c>
      <c r="K2326" s="247">
        <f>IF(A2326="","",A2326*D2326)</f>
      </c>
      <c r="L2326" s="246">
        <f>IF(A2326="","",IF(OR(A2326=1,A2326=0),H2326,0))</f>
      </c>
      <c r="M2326" s="246">
        <f>IF(A2326="","",IF(A2326=-1,H2326,0))</f>
      </c>
      <c r="N2326">
        <f>IF(J2326="","",IF(E2326="SGD",1,IF(E2326="USD",Settings!$B$22,IF(E2326="HKD",Settings!$B$23,1))))</f>
      </c>
      <c r="O2326">
        <f>IF(OR(B2326="",C2326="",E2326=""),0,(IF(A2326=-1,H2326,0)-IF(OR(A2326=1,A2326=0),H2326,0)+IF(A2326=2,H2326,0))*IF(E2326="SGD",1,IF(E2326="USD",Settings!$B$22,IF(E2326="HKD",Settings!$B$23,1))))</f>
        <v>0</v>
      </c>
      <c r="P2326">
        <f>IF(OR(B2326="",C2326="",E2326=""),0,IF(A2326=2,H2326*IF(E2326="SGD",1,IF(E2326="USD",Settings!$B$22,IF(E2326="HKD",Settings!$B$23,1))),0))</f>
        <v>0</v>
      </c>
      <c r="Q2326" s="312">
        <f>IF(OR(J2326="",G2326=""),"",G2326+ROW()/1000000)</f>
      </c>
      <c r="R2326" s="247">
        <f>IF(Q2326="","",SUMIFS(Txn[Signed Units],Txn[Key],J2326,Txn[Transaction Order],"&lt;="&amp;Q2326))</f>
      </c>
    </row>
    <row r="2327" spans="10:18" ht="15" customHeight="1" x14ac:dyDescent="0.15">
      <c r="J2327" s="246">
        <f>IF(OR(B2327="",C2327="",E2327=""),"",B2327&amp;":"&amp;C2327&amp;":"&amp;E2327)</f>
      </c>
      <c r="K2327" s="247">
        <f>IF(A2327="","",A2327*D2327)</f>
      </c>
      <c r="L2327" s="246">
        <f>IF(A2327="","",IF(OR(A2327=1,A2327=0),H2327,0))</f>
      </c>
      <c r="M2327" s="246">
        <f>IF(A2327="","",IF(A2327=-1,H2327,0))</f>
      </c>
      <c r="N2327">
        <f>IF(J2327="","",IF(E2327="SGD",1,IF(E2327="USD",Settings!$B$22,IF(E2327="HKD",Settings!$B$23,1))))</f>
      </c>
      <c r="O2327">
        <f>IF(OR(B2327="",C2327="",E2327=""),0,(IF(A2327=-1,H2327,0)-IF(OR(A2327=1,A2327=0),H2327,0)+IF(A2327=2,H2327,0))*IF(E2327="SGD",1,IF(E2327="USD",Settings!$B$22,IF(E2327="HKD",Settings!$B$23,1))))</f>
        <v>0</v>
      </c>
      <c r="P2327">
        <f>IF(OR(B2327="",C2327="",E2327=""),0,IF(A2327=2,H2327*IF(E2327="SGD",1,IF(E2327="USD",Settings!$B$22,IF(E2327="HKD",Settings!$B$23,1))),0))</f>
        <v>0</v>
      </c>
      <c r="Q2327" s="312">
        <f>IF(OR(J2327="",G2327=""),"",G2327+ROW()/1000000)</f>
      </c>
      <c r="R2327" s="247">
        <f>IF(Q2327="","",SUMIFS(Txn[Signed Units],Txn[Key],J2327,Txn[Transaction Order],"&lt;="&amp;Q2327))</f>
      </c>
    </row>
    <row r="2328" spans="10:18" ht="15" customHeight="1" x14ac:dyDescent="0.15">
      <c r="J2328" s="246">
        <f>IF(OR(B2328="",C2328="",E2328=""),"",B2328&amp;":"&amp;C2328&amp;":"&amp;E2328)</f>
      </c>
      <c r="K2328" s="247">
        <f>IF(A2328="","",A2328*D2328)</f>
      </c>
      <c r="L2328" s="246">
        <f>IF(A2328="","",IF(OR(A2328=1,A2328=0),H2328,0))</f>
      </c>
      <c r="M2328" s="246">
        <f>IF(A2328="","",IF(A2328=-1,H2328,0))</f>
      </c>
      <c r="N2328">
        <f>IF(J2328="","",IF(E2328="SGD",1,IF(E2328="USD",Settings!$B$22,IF(E2328="HKD",Settings!$B$23,1))))</f>
      </c>
      <c r="O2328">
        <f>IF(OR(B2328="",C2328="",E2328=""),0,(IF(A2328=-1,H2328,0)-IF(OR(A2328=1,A2328=0),H2328,0)+IF(A2328=2,H2328,0))*IF(E2328="SGD",1,IF(E2328="USD",Settings!$B$22,IF(E2328="HKD",Settings!$B$23,1))))</f>
        <v>0</v>
      </c>
      <c r="P2328">
        <f>IF(OR(B2328="",C2328="",E2328=""),0,IF(A2328=2,H2328*IF(E2328="SGD",1,IF(E2328="USD",Settings!$B$22,IF(E2328="HKD",Settings!$B$23,1))),0))</f>
        <v>0</v>
      </c>
      <c r="Q2328" s="312">
        <f>IF(OR(J2328="",G2328=""),"",G2328+ROW()/1000000)</f>
      </c>
      <c r="R2328" s="247">
        <f>IF(Q2328="","",SUMIFS(Txn[Signed Units],Txn[Key],J2328,Txn[Transaction Order],"&lt;="&amp;Q2328))</f>
      </c>
    </row>
    <row r="2329" spans="10:18" ht="15" customHeight="1" x14ac:dyDescent="0.15">
      <c r="J2329" s="246">
        <f>IF(OR(B2329="",C2329="",E2329=""),"",B2329&amp;":"&amp;C2329&amp;":"&amp;E2329)</f>
      </c>
      <c r="K2329" s="247">
        <f>IF(A2329="","",A2329*D2329)</f>
      </c>
      <c r="L2329" s="246">
        <f>IF(A2329="","",IF(OR(A2329=1,A2329=0),H2329,0))</f>
      </c>
      <c r="M2329" s="246">
        <f>IF(A2329="","",IF(A2329=-1,H2329,0))</f>
      </c>
      <c r="N2329">
        <f>IF(J2329="","",IF(E2329="SGD",1,IF(E2329="USD",Settings!$B$22,IF(E2329="HKD",Settings!$B$23,1))))</f>
      </c>
      <c r="O2329">
        <f>IF(OR(B2329="",C2329="",E2329=""),0,(IF(A2329=-1,H2329,0)-IF(OR(A2329=1,A2329=0),H2329,0)+IF(A2329=2,H2329,0))*IF(E2329="SGD",1,IF(E2329="USD",Settings!$B$22,IF(E2329="HKD",Settings!$B$23,1))))</f>
        <v>0</v>
      </c>
      <c r="P2329">
        <f>IF(OR(B2329="",C2329="",E2329=""),0,IF(A2329=2,H2329*IF(E2329="SGD",1,IF(E2329="USD",Settings!$B$22,IF(E2329="HKD",Settings!$B$23,1))),0))</f>
        <v>0</v>
      </c>
      <c r="Q2329" s="312">
        <f>IF(OR(J2329="",G2329=""),"",G2329+ROW()/1000000)</f>
      </c>
      <c r="R2329" s="247">
        <f>IF(Q2329="","",SUMIFS(Txn[Signed Units],Txn[Key],J2329,Txn[Transaction Order],"&lt;="&amp;Q2329))</f>
      </c>
    </row>
    <row r="2330" spans="10:18" ht="15" customHeight="1" x14ac:dyDescent="0.15">
      <c r="J2330" s="246">
        <f>IF(OR(B2330="",C2330="",E2330=""),"",B2330&amp;":"&amp;C2330&amp;":"&amp;E2330)</f>
      </c>
      <c r="K2330" s="247">
        <f>IF(A2330="","",A2330*D2330)</f>
      </c>
      <c r="L2330" s="246">
        <f>IF(A2330="","",IF(OR(A2330=1,A2330=0),H2330,0))</f>
      </c>
      <c r="M2330" s="246">
        <f>IF(A2330="","",IF(A2330=-1,H2330,0))</f>
      </c>
      <c r="N2330">
        <f>IF(J2330="","",IF(E2330="SGD",1,IF(E2330="USD",Settings!$B$22,IF(E2330="HKD",Settings!$B$23,1))))</f>
      </c>
      <c r="O2330">
        <f>IF(OR(B2330="",C2330="",E2330=""),0,(IF(A2330=-1,H2330,0)-IF(OR(A2330=1,A2330=0),H2330,0)+IF(A2330=2,H2330,0))*IF(E2330="SGD",1,IF(E2330="USD",Settings!$B$22,IF(E2330="HKD",Settings!$B$23,1))))</f>
        <v>0</v>
      </c>
      <c r="P2330">
        <f>IF(OR(B2330="",C2330="",E2330=""),0,IF(A2330=2,H2330*IF(E2330="SGD",1,IF(E2330="USD",Settings!$B$22,IF(E2330="HKD",Settings!$B$23,1))),0))</f>
        <v>0</v>
      </c>
      <c r="Q2330" s="312">
        <f>IF(OR(J2330="",G2330=""),"",G2330+ROW()/1000000)</f>
      </c>
      <c r="R2330" s="247">
        <f>IF(Q2330="","",SUMIFS(Txn[Signed Units],Txn[Key],J2330,Txn[Transaction Order],"&lt;="&amp;Q2330))</f>
      </c>
    </row>
    <row r="2331" spans="10:18" ht="15" customHeight="1" x14ac:dyDescent="0.15">
      <c r="J2331" s="246">
        <f>IF(OR(B2331="",C2331="",E2331=""),"",B2331&amp;":"&amp;C2331&amp;":"&amp;E2331)</f>
      </c>
      <c r="K2331" s="247">
        <f>IF(A2331="","",A2331*D2331)</f>
      </c>
      <c r="L2331" s="246">
        <f>IF(A2331="","",IF(OR(A2331=1,A2331=0),H2331,0))</f>
      </c>
      <c r="M2331" s="246">
        <f>IF(A2331="","",IF(A2331=-1,H2331,0))</f>
      </c>
      <c r="N2331">
        <f>IF(J2331="","",IF(E2331="SGD",1,IF(E2331="USD",Settings!$B$22,IF(E2331="HKD",Settings!$B$23,1))))</f>
      </c>
      <c r="O2331">
        <f>IF(OR(B2331="",C2331="",E2331=""),0,(IF(A2331=-1,H2331,0)-IF(OR(A2331=1,A2331=0),H2331,0)+IF(A2331=2,H2331,0))*IF(E2331="SGD",1,IF(E2331="USD",Settings!$B$22,IF(E2331="HKD",Settings!$B$23,1))))</f>
        <v>0</v>
      </c>
      <c r="P2331">
        <f>IF(OR(B2331="",C2331="",E2331=""),0,IF(A2331=2,H2331*IF(E2331="SGD",1,IF(E2331="USD",Settings!$B$22,IF(E2331="HKD",Settings!$B$23,1))),0))</f>
        <v>0</v>
      </c>
      <c r="Q2331" s="312">
        <f>IF(OR(J2331="",G2331=""),"",G2331+ROW()/1000000)</f>
      </c>
      <c r="R2331" s="247">
        <f>IF(Q2331="","",SUMIFS(Txn[Signed Units],Txn[Key],J2331,Txn[Transaction Order],"&lt;="&amp;Q2331))</f>
      </c>
    </row>
    <row r="2332" spans="10:18" ht="15" customHeight="1" x14ac:dyDescent="0.15">
      <c r="J2332" s="246">
        <f>IF(OR(B2332="",C2332="",E2332=""),"",B2332&amp;":"&amp;C2332&amp;":"&amp;E2332)</f>
      </c>
      <c r="K2332" s="247">
        <f>IF(A2332="","",A2332*D2332)</f>
      </c>
      <c r="L2332" s="246">
        <f>IF(A2332="","",IF(OR(A2332=1,A2332=0),H2332,0))</f>
      </c>
      <c r="M2332" s="246">
        <f>IF(A2332="","",IF(A2332=-1,H2332,0))</f>
      </c>
      <c r="N2332">
        <f>IF(J2332="","",IF(E2332="SGD",1,IF(E2332="USD",Settings!$B$22,IF(E2332="HKD",Settings!$B$23,1))))</f>
      </c>
      <c r="O2332">
        <f>IF(OR(B2332="",C2332="",E2332=""),0,(IF(A2332=-1,H2332,0)-IF(OR(A2332=1,A2332=0),H2332,0)+IF(A2332=2,H2332,0))*IF(E2332="SGD",1,IF(E2332="USD",Settings!$B$22,IF(E2332="HKD",Settings!$B$23,1))))</f>
        <v>0</v>
      </c>
      <c r="P2332">
        <f>IF(OR(B2332="",C2332="",E2332=""),0,IF(A2332=2,H2332*IF(E2332="SGD",1,IF(E2332="USD",Settings!$B$22,IF(E2332="HKD",Settings!$B$23,1))),0))</f>
        <v>0</v>
      </c>
      <c r="Q2332" s="312">
        <f>IF(OR(J2332="",G2332=""),"",G2332+ROW()/1000000)</f>
      </c>
      <c r="R2332" s="247">
        <f>IF(Q2332="","",SUMIFS(Txn[Signed Units],Txn[Key],J2332,Txn[Transaction Order],"&lt;="&amp;Q2332))</f>
      </c>
    </row>
    <row r="2333" spans="10:18" ht="15" customHeight="1" x14ac:dyDescent="0.15">
      <c r="J2333" s="246">
        <f>IF(OR(B2333="",C2333="",E2333=""),"",B2333&amp;":"&amp;C2333&amp;":"&amp;E2333)</f>
      </c>
      <c r="K2333" s="247">
        <f>IF(A2333="","",A2333*D2333)</f>
      </c>
      <c r="L2333" s="246">
        <f>IF(A2333="","",IF(OR(A2333=1,A2333=0),H2333,0))</f>
      </c>
      <c r="M2333" s="246">
        <f>IF(A2333="","",IF(A2333=-1,H2333,0))</f>
      </c>
      <c r="N2333">
        <f>IF(J2333="","",IF(E2333="SGD",1,IF(E2333="USD",Settings!$B$22,IF(E2333="HKD",Settings!$B$23,1))))</f>
      </c>
      <c r="O2333">
        <f>IF(OR(B2333="",C2333="",E2333=""),0,(IF(A2333=-1,H2333,0)-IF(OR(A2333=1,A2333=0),H2333,0)+IF(A2333=2,H2333,0))*IF(E2333="SGD",1,IF(E2333="USD",Settings!$B$22,IF(E2333="HKD",Settings!$B$23,1))))</f>
        <v>0</v>
      </c>
      <c r="P2333">
        <f>IF(OR(B2333="",C2333="",E2333=""),0,IF(A2333=2,H2333*IF(E2333="SGD",1,IF(E2333="USD",Settings!$B$22,IF(E2333="HKD",Settings!$B$23,1))),0))</f>
        <v>0</v>
      </c>
      <c r="Q2333" s="312">
        <f>IF(OR(J2333="",G2333=""),"",G2333+ROW()/1000000)</f>
      </c>
      <c r="R2333" s="247">
        <f>IF(Q2333="","",SUMIFS(Txn[Signed Units],Txn[Key],J2333,Txn[Transaction Order],"&lt;="&amp;Q2333))</f>
      </c>
    </row>
    <row r="2334" spans="10:18" ht="15" customHeight="1" x14ac:dyDescent="0.15">
      <c r="J2334" s="246">
        <f>IF(OR(B2334="",C2334="",E2334=""),"",B2334&amp;":"&amp;C2334&amp;":"&amp;E2334)</f>
      </c>
      <c r="K2334" s="247">
        <f>IF(A2334="","",A2334*D2334)</f>
      </c>
      <c r="L2334" s="246">
        <f>IF(A2334="","",IF(OR(A2334=1,A2334=0),H2334,0))</f>
      </c>
      <c r="M2334" s="246">
        <f>IF(A2334="","",IF(A2334=-1,H2334,0))</f>
      </c>
      <c r="N2334">
        <f>IF(J2334="","",IF(E2334="SGD",1,IF(E2334="USD",Settings!$B$22,IF(E2334="HKD",Settings!$B$23,1))))</f>
      </c>
      <c r="O2334">
        <f>IF(OR(B2334="",C2334="",E2334=""),0,(IF(A2334=-1,H2334,0)-IF(OR(A2334=1,A2334=0),H2334,0)+IF(A2334=2,H2334,0))*IF(E2334="SGD",1,IF(E2334="USD",Settings!$B$22,IF(E2334="HKD",Settings!$B$23,1))))</f>
        <v>0</v>
      </c>
      <c r="P2334">
        <f>IF(OR(B2334="",C2334="",E2334=""),0,IF(A2334=2,H2334*IF(E2334="SGD",1,IF(E2334="USD",Settings!$B$22,IF(E2334="HKD",Settings!$B$23,1))),0))</f>
        <v>0</v>
      </c>
      <c r="Q2334" s="312">
        <f>IF(OR(J2334="",G2334=""),"",G2334+ROW()/1000000)</f>
      </c>
      <c r="R2334" s="247">
        <f>IF(Q2334="","",SUMIFS(Txn[Signed Units],Txn[Key],J2334,Txn[Transaction Order],"&lt;="&amp;Q2334))</f>
      </c>
    </row>
    <row r="2335" spans="10:18" ht="15" customHeight="1" x14ac:dyDescent="0.15">
      <c r="J2335" s="246">
        <f>IF(OR(B2335="",C2335="",E2335=""),"",B2335&amp;":"&amp;C2335&amp;":"&amp;E2335)</f>
      </c>
      <c r="K2335" s="247">
        <f>IF(A2335="","",A2335*D2335)</f>
      </c>
      <c r="L2335" s="246">
        <f>IF(A2335="","",IF(OR(A2335=1,A2335=0),H2335,0))</f>
      </c>
      <c r="M2335" s="246">
        <f>IF(A2335="","",IF(A2335=-1,H2335,0))</f>
      </c>
      <c r="N2335">
        <f>IF(J2335="","",IF(E2335="SGD",1,IF(E2335="USD",Settings!$B$22,IF(E2335="HKD",Settings!$B$23,1))))</f>
      </c>
      <c r="O2335">
        <f>IF(OR(B2335="",C2335="",E2335=""),0,(IF(A2335=-1,H2335,0)-IF(OR(A2335=1,A2335=0),H2335,0)+IF(A2335=2,H2335,0))*IF(E2335="SGD",1,IF(E2335="USD",Settings!$B$22,IF(E2335="HKD",Settings!$B$23,1))))</f>
        <v>0</v>
      </c>
      <c r="P2335">
        <f>IF(OR(B2335="",C2335="",E2335=""),0,IF(A2335=2,H2335*IF(E2335="SGD",1,IF(E2335="USD",Settings!$B$22,IF(E2335="HKD",Settings!$B$23,1))),0))</f>
        <v>0</v>
      </c>
      <c r="Q2335" s="312">
        <f>IF(OR(J2335="",G2335=""),"",G2335+ROW()/1000000)</f>
      </c>
      <c r="R2335" s="247">
        <f>IF(Q2335="","",SUMIFS(Txn[Signed Units],Txn[Key],J2335,Txn[Transaction Order],"&lt;="&amp;Q2335))</f>
      </c>
    </row>
    <row r="2336" spans="10:18" ht="15" customHeight="1" x14ac:dyDescent="0.15">
      <c r="J2336" s="246">
        <f>IF(OR(B2336="",C2336="",E2336=""),"",B2336&amp;":"&amp;C2336&amp;":"&amp;E2336)</f>
      </c>
      <c r="K2336" s="247">
        <f>IF(A2336="","",A2336*D2336)</f>
      </c>
      <c r="L2336" s="246">
        <f>IF(A2336="","",IF(OR(A2336=1,A2336=0),H2336,0))</f>
      </c>
      <c r="M2336" s="246">
        <f>IF(A2336="","",IF(A2336=-1,H2336,0))</f>
      </c>
      <c r="N2336">
        <f>IF(J2336="","",IF(E2336="SGD",1,IF(E2336="USD",Settings!$B$22,IF(E2336="HKD",Settings!$B$23,1))))</f>
      </c>
      <c r="O2336">
        <f>IF(OR(B2336="",C2336="",E2336=""),0,(IF(A2336=-1,H2336,0)-IF(OR(A2336=1,A2336=0),H2336,0)+IF(A2336=2,H2336,0))*IF(E2336="SGD",1,IF(E2336="USD",Settings!$B$22,IF(E2336="HKD",Settings!$B$23,1))))</f>
        <v>0</v>
      </c>
      <c r="P2336">
        <f>IF(OR(B2336="",C2336="",E2336=""),0,IF(A2336=2,H2336*IF(E2336="SGD",1,IF(E2336="USD",Settings!$B$22,IF(E2336="HKD",Settings!$B$23,1))),0))</f>
        <v>0</v>
      </c>
      <c r="Q2336" s="312">
        <f>IF(OR(J2336="",G2336=""),"",G2336+ROW()/1000000)</f>
      </c>
      <c r="R2336" s="247">
        <f>IF(Q2336="","",SUMIFS(Txn[Signed Units],Txn[Key],J2336,Txn[Transaction Order],"&lt;="&amp;Q2336))</f>
      </c>
    </row>
    <row r="2337" spans="10:18" ht="15" customHeight="1" x14ac:dyDescent="0.15">
      <c r="J2337" s="246">
        <f>IF(OR(B2337="",C2337="",E2337=""),"",B2337&amp;":"&amp;C2337&amp;":"&amp;E2337)</f>
      </c>
      <c r="K2337" s="247">
        <f>IF(A2337="","",A2337*D2337)</f>
      </c>
      <c r="L2337" s="246">
        <f>IF(A2337="","",IF(OR(A2337=1,A2337=0),H2337,0))</f>
      </c>
      <c r="M2337" s="246">
        <f>IF(A2337="","",IF(A2337=-1,H2337,0))</f>
      </c>
      <c r="N2337">
        <f>IF(J2337="","",IF(E2337="SGD",1,IF(E2337="USD",Settings!$B$22,IF(E2337="HKD",Settings!$B$23,1))))</f>
      </c>
      <c r="O2337">
        <f>IF(OR(B2337="",C2337="",E2337=""),0,(IF(A2337=-1,H2337,0)-IF(OR(A2337=1,A2337=0),H2337,0)+IF(A2337=2,H2337,0))*IF(E2337="SGD",1,IF(E2337="USD",Settings!$B$22,IF(E2337="HKD",Settings!$B$23,1))))</f>
        <v>0</v>
      </c>
      <c r="P2337">
        <f>IF(OR(B2337="",C2337="",E2337=""),0,IF(A2337=2,H2337*IF(E2337="SGD",1,IF(E2337="USD",Settings!$B$22,IF(E2337="HKD",Settings!$B$23,1))),0))</f>
        <v>0</v>
      </c>
      <c r="Q2337" s="312">
        <f>IF(OR(J2337="",G2337=""),"",G2337+ROW()/1000000)</f>
      </c>
      <c r="R2337" s="247">
        <f>IF(Q2337="","",SUMIFS(Txn[Signed Units],Txn[Key],J2337,Txn[Transaction Order],"&lt;="&amp;Q2337))</f>
      </c>
    </row>
    <row r="2338" spans="10:18" ht="15" customHeight="1" x14ac:dyDescent="0.15">
      <c r="J2338" s="246">
        <f>IF(OR(B2338="",C2338="",E2338=""),"",B2338&amp;":"&amp;C2338&amp;":"&amp;E2338)</f>
      </c>
      <c r="K2338" s="247">
        <f>IF(A2338="","",A2338*D2338)</f>
      </c>
      <c r="L2338" s="246">
        <f>IF(A2338="","",IF(OR(A2338=1,A2338=0),H2338,0))</f>
      </c>
      <c r="M2338" s="246">
        <f>IF(A2338="","",IF(A2338=-1,H2338,0))</f>
      </c>
      <c r="N2338">
        <f>IF(J2338="","",IF(E2338="SGD",1,IF(E2338="USD",Settings!$B$22,IF(E2338="HKD",Settings!$B$23,1))))</f>
      </c>
      <c r="O2338">
        <f>IF(OR(B2338="",C2338="",E2338=""),0,(IF(A2338=-1,H2338,0)-IF(OR(A2338=1,A2338=0),H2338,0)+IF(A2338=2,H2338,0))*IF(E2338="SGD",1,IF(E2338="USD",Settings!$B$22,IF(E2338="HKD",Settings!$B$23,1))))</f>
        <v>0</v>
      </c>
      <c r="P2338">
        <f>IF(OR(B2338="",C2338="",E2338=""),0,IF(A2338=2,H2338*IF(E2338="SGD",1,IF(E2338="USD",Settings!$B$22,IF(E2338="HKD",Settings!$B$23,1))),0))</f>
        <v>0</v>
      </c>
      <c r="Q2338" s="312">
        <f>IF(OR(J2338="",G2338=""),"",G2338+ROW()/1000000)</f>
      </c>
      <c r="R2338" s="247">
        <f>IF(Q2338="","",SUMIFS(Txn[Signed Units],Txn[Key],J2338,Txn[Transaction Order],"&lt;="&amp;Q2338))</f>
      </c>
    </row>
    <row r="2339" spans="10:18" ht="15" customHeight="1" x14ac:dyDescent="0.15">
      <c r="J2339" s="246">
        <f>IF(OR(B2339="",C2339="",E2339=""),"",B2339&amp;":"&amp;C2339&amp;":"&amp;E2339)</f>
      </c>
      <c r="K2339" s="247">
        <f>IF(A2339="","",A2339*D2339)</f>
      </c>
      <c r="L2339" s="246">
        <f>IF(A2339="","",IF(OR(A2339=1,A2339=0),H2339,0))</f>
      </c>
      <c r="M2339" s="246">
        <f>IF(A2339="","",IF(A2339=-1,H2339,0))</f>
      </c>
      <c r="N2339">
        <f>IF(J2339="","",IF(E2339="SGD",1,IF(E2339="USD",Settings!$B$22,IF(E2339="HKD",Settings!$B$23,1))))</f>
      </c>
      <c r="O2339">
        <f>IF(OR(B2339="",C2339="",E2339=""),0,(IF(A2339=-1,H2339,0)-IF(OR(A2339=1,A2339=0),H2339,0)+IF(A2339=2,H2339,0))*IF(E2339="SGD",1,IF(E2339="USD",Settings!$B$22,IF(E2339="HKD",Settings!$B$23,1))))</f>
        <v>0</v>
      </c>
      <c r="P2339">
        <f>IF(OR(B2339="",C2339="",E2339=""),0,IF(A2339=2,H2339*IF(E2339="SGD",1,IF(E2339="USD",Settings!$B$22,IF(E2339="HKD",Settings!$B$23,1))),0))</f>
        <v>0</v>
      </c>
      <c r="Q2339" s="312">
        <f>IF(OR(J2339="",G2339=""),"",G2339+ROW()/1000000)</f>
      </c>
      <c r="R2339" s="247">
        <f>IF(Q2339="","",SUMIFS(Txn[Signed Units],Txn[Key],J2339,Txn[Transaction Order],"&lt;="&amp;Q2339))</f>
      </c>
    </row>
    <row r="2340" spans="10:18" ht="15" customHeight="1" x14ac:dyDescent="0.15">
      <c r="J2340" s="246">
        <f>IF(OR(B2340="",C2340="",E2340=""),"",B2340&amp;":"&amp;C2340&amp;":"&amp;E2340)</f>
      </c>
      <c r="K2340" s="247">
        <f>IF(A2340="","",A2340*D2340)</f>
      </c>
      <c r="L2340" s="246">
        <f>IF(A2340="","",IF(OR(A2340=1,A2340=0),H2340,0))</f>
      </c>
      <c r="M2340" s="246">
        <f>IF(A2340="","",IF(A2340=-1,H2340,0))</f>
      </c>
      <c r="N2340">
        <f>IF(J2340="","",IF(E2340="SGD",1,IF(E2340="USD",Settings!$B$22,IF(E2340="HKD",Settings!$B$23,1))))</f>
      </c>
      <c r="O2340">
        <f>IF(OR(B2340="",C2340="",E2340=""),0,(IF(A2340=-1,H2340,0)-IF(OR(A2340=1,A2340=0),H2340,0)+IF(A2340=2,H2340,0))*IF(E2340="SGD",1,IF(E2340="USD",Settings!$B$22,IF(E2340="HKD",Settings!$B$23,1))))</f>
        <v>0</v>
      </c>
      <c r="P2340">
        <f>IF(OR(B2340="",C2340="",E2340=""),0,IF(A2340=2,H2340*IF(E2340="SGD",1,IF(E2340="USD",Settings!$B$22,IF(E2340="HKD",Settings!$B$23,1))),0))</f>
        <v>0</v>
      </c>
      <c r="Q2340" s="312">
        <f>IF(OR(J2340="",G2340=""),"",G2340+ROW()/1000000)</f>
      </c>
      <c r="R2340" s="247">
        <f>IF(Q2340="","",SUMIFS(Txn[Signed Units],Txn[Key],J2340,Txn[Transaction Order],"&lt;="&amp;Q2340))</f>
      </c>
    </row>
    <row r="2341" spans="10:18" ht="15" customHeight="1" x14ac:dyDescent="0.15">
      <c r="J2341" s="246">
        <f>IF(OR(B2341="",C2341="",E2341=""),"",B2341&amp;":"&amp;C2341&amp;":"&amp;E2341)</f>
      </c>
      <c r="K2341" s="247">
        <f>IF(A2341="","",A2341*D2341)</f>
      </c>
      <c r="L2341" s="246">
        <f>IF(A2341="","",IF(OR(A2341=1,A2341=0),H2341,0))</f>
      </c>
      <c r="M2341" s="246">
        <f>IF(A2341="","",IF(A2341=-1,H2341,0))</f>
      </c>
      <c r="N2341">
        <f>IF(J2341="","",IF(E2341="SGD",1,IF(E2341="USD",Settings!$B$22,IF(E2341="HKD",Settings!$B$23,1))))</f>
      </c>
      <c r="O2341">
        <f>IF(OR(B2341="",C2341="",E2341=""),0,(IF(A2341=-1,H2341,0)-IF(OR(A2341=1,A2341=0),H2341,0)+IF(A2341=2,H2341,0))*IF(E2341="SGD",1,IF(E2341="USD",Settings!$B$22,IF(E2341="HKD",Settings!$B$23,1))))</f>
        <v>0</v>
      </c>
      <c r="P2341">
        <f>IF(OR(B2341="",C2341="",E2341=""),0,IF(A2341=2,H2341*IF(E2341="SGD",1,IF(E2341="USD",Settings!$B$22,IF(E2341="HKD",Settings!$B$23,1))),0))</f>
        <v>0</v>
      </c>
      <c r="Q2341" s="312">
        <f>IF(OR(J2341="",G2341=""),"",G2341+ROW()/1000000)</f>
      </c>
      <c r="R2341" s="247">
        <f>IF(Q2341="","",SUMIFS(Txn[Signed Units],Txn[Key],J2341,Txn[Transaction Order],"&lt;="&amp;Q2341))</f>
      </c>
    </row>
    <row r="2342" spans="10:18" ht="15" customHeight="1" x14ac:dyDescent="0.15">
      <c r="J2342" s="246">
        <f>IF(OR(B2342="",C2342="",E2342=""),"",B2342&amp;":"&amp;C2342&amp;":"&amp;E2342)</f>
      </c>
      <c r="K2342" s="247">
        <f>IF(A2342="","",A2342*D2342)</f>
      </c>
      <c r="L2342" s="246">
        <f>IF(A2342="","",IF(OR(A2342=1,A2342=0),H2342,0))</f>
      </c>
      <c r="M2342" s="246">
        <f>IF(A2342="","",IF(A2342=-1,H2342,0))</f>
      </c>
      <c r="N2342">
        <f>IF(J2342="","",IF(E2342="SGD",1,IF(E2342="USD",Settings!$B$22,IF(E2342="HKD",Settings!$B$23,1))))</f>
      </c>
      <c r="O2342">
        <f>IF(OR(B2342="",C2342="",E2342=""),0,(IF(A2342=-1,H2342,0)-IF(OR(A2342=1,A2342=0),H2342,0)+IF(A2342=2,H2342,0))*IF(E2342="SGD",1,IF(E2342="USD",Settings!$B$22,IF(E2342="HKD",Settings!$B$23,1))))</f>
        <v>0</v>
      </c>
      <c r="P2342">
        <f>IF(OR(B2342="",C2342="",E2342=""),0,IF(A2342=2,H2342*IF(E2342="SGD",1,IF(E2342="USD",Settings!$B$22,IF(E2342="HKD",Settings!$B$23,1))),0))</f>
        <v>0</v>
      </c>
      <c r="Q2342" s="312">
        <f>IF(OR(J2342="",G2342=""),"",G2342+ROW()/1000000)</f>
      </c>
      <c r="R2342" s="247">
        <f>IF(Q2342="","",SUMIFS(Txn[Signed Units],Txn[Key],J2342,Txn[Transaction Order],"&lt;="&amp;Q2342))</f>
      </c>
    </row>
    <row r="2343" spans="10:18" ht="15" customHeight="1" x14ac:dyDescent="0.15">
      <c r="J2343" s="246">
        <f>IF(OR(B2343="",C2343="",E2343=""),"",B2343&amp;":"&amp;C2343&amp;":"&amp;E2343)</f>
      </c>
      <c r="K2343" s="247">
        <f>IF(A2343="","",A2343*D2343)</f>
      </c>
      <c r="L2343" s="246">
        <f>IF(A2343="","",IF(OR(A2343=1,A2343=0),H2343,0))</f>
      </c>
      <c r="M2343" s="246">
        <f>IF(A2343="","",IF(A2343=-1,H2343,0))</f>
      </c>
      <c r="N2343">
        <f>IF(J2343="","",IF(E2343="SGD",1,IF(E2343="USD",Settings!$B$22,IF(E2343="HKD",Settings!$B$23,1))))</f>
      </c>
      <c r="O2343">
        <f>IF(OR(B2343="",C2343="",E2343=""),0,(IF(A2343=-1,H2343,0)-IF(OR(A2343=1,A2343=0),H2343,0)+IF(A2343=2,H2343,0))*IF(E2343="SGD",1,IF(E2343="USD",Settings!$B$22,IF(E2343="HKD",Settings!$B$23,1))))</f>
        <v>0</v>
      </c>
      <c r="P2343">
        <f>IF(OR(B2343="",C2343="",E2343=""),0,IF(A2343=2,H2343*IF(E2343="SGD",1,IF(E2343="USD",Settings!$B$22,IF(E2343="HKD",Settings!$B$23,1))),0))</f>
        <v>0</v>
      </c>
      <c r="Q2343" s="312">
        <f>IF(OR(J2343="",G2343=""),"",G2343+ROW()/1000000)</f>
      </c>
      <c r="R2343" s="247">
        <f>IF(Q2343="","",SUMIFS(Txn[Signed Units],Txn[Key],J2343,Txn[Transaction Order],"&lt;="&amp;Q2343))</f>
      </c>
    </row>
    <row r="2344" spans="10:18" ht="15" customHeight="1" x14ac:dyDescent="0.15">
      <c r="J2344" s="246">
        <f>IF(OR(B2344="",C2344="",E2344=""),"",B2344&amp;":"&amp;C2344&amp;":"&amp;E2344)</f>
      </c>
      <c r="K2344" s="247">
        <f>IF(A2344="","",A2344*D2344)</f>
      </c>
      <c r="L2344" s="246">
        <f>IF(A2344="","",IF(OR(A2344=1,A2344=0),H2344,0))</f>
      </c>
      <c r="M2344" s="246">
        <f>IF(A2344="","",IF(A2344=-1,H2344,0))</f>
      </c>
      <c r="N2344">
        <f>IF(J2344="","",IF(E2344="SGD",1,IF(E2344="USD",Settings!$B$22,IF(E2344="HKD",Settings!$B$23,1))))</f>
      </c>
      <c r="O2344">
        <f>IF(OR(B2344="",C2344="",E2344=""),0,(IF(A2344=-1,H2344,0)-IF(OR(A2344=1,A2344=0),H2344,0)+IF(A2344=2,H2344,0))*IF(E2344="SGD",1,IF(E2344="USD",Settings!$B$22,IF(E2344="HKD",Settings!$B$23,1))))</f>
        <v>0</v>
      </c>
      <c r="P2344">
        <f>IF(OR(B2344="",C2344="",E2344=""),0,IF(A2344=2,H2344*IF(E2344="SGD",1,IF(E2344="USD",Settings!$B$22,IF(E2344="HKD",Settings!$B$23,1))),0))</f>
        <v>0</v>
      </c>
      <c r="Q2344" s="312">
        <f>IF(OR(J2344="",G2344=""),"",G2344+ROW()/1000000)</f>
      </c>
      <c r="R2344" s="247">
        <f>IF(Q2344="","",SUMIFS(Txn[Signed Units],Txn[Key],J2344,Txn[Transaction Order],"&lt;="&amp;Q2344))</f>
      </c>
    </row>
    <row r="2345" spans="10:18" ht="15" customHeight="1" x14ac:dyDescent="0.15">
      <c r="J2345" s="246">
        <f>IF(OR(B2345="",C2345="",E2345=""),"",B2345&amp;":"&amp;C2345&amp;":"&amp;E2345)</f>
      </c>
      <c r="K2345" s="247">
        <f>IF(A2345="","",A2345*D2345)</f>
      </c>
      <c r="L2345" s="246">
        <f>IF(A2345="","",IF(OR(A2345=1,A2345=0),H2345,0))</f>
      </c>
      <c r="M2345" s="246">
        <f>IF(A2345="","",IF(A2345=-1,H2345,0))</f>
      </c>
      <c r="N2345">
        <f>IF(J2345="","",IF(E2345="SGD",1,IF(E2345="USD",Settings!$B$22,IF(E2345="HKD",Settings!$B$23,1))))</f>
      </c>
      <c r="O2345">
        <f>IF(OR(B2345="",C2345="",E2345=""),0,(IF(A2345=-1,H2345,0)-IF(OR(A2345=1,A2345=0),H2345,0)+IF(A2345=2,H2345,0))*IF(E2345="SGD",1,IF(E2345="USD",Settings!$B$22,IF(E2345="HKD",Settings!$B$23,1))))</f>
        <v>0</v>
      </c>
      <c r="P2345">
        <f>IF(OR(B2345="",C2345="",E2345=""),0,IF(A2345=2,H2345*IF(E2345="SGD",1,IF(E2345="USD",Settings!$B$22,IF(E2345="HKD",Settings!$B$23,1))),0))</f>
        <v>0</v>
      </c>
      <c r="Q2345" s="312">
        <f>IF(OR(J2345="",G2345=""),"",G2345+ROW()/1000000)</f>
      </c>
      <c r="R2345" s="247">
        <f>IF(Q2345="","",SUMIFS(Txn[Signed Units],Txn[Key],J2345,Txn[Transaction Order],"&lt;="&amp;Q2345))</f>
      </c>
    </row>
    <row r="2346" spans="10:18" ht="15" customHeight="1" x14ac:dyDescent="0.15">
      <c r="J2346" s="246">
        <f>IF(OR(B2346="",C2346="",E2346=""),"",B2346&amp;":"&amp;C2346&amp;":"&amp;E2346)</f>
      </c>
      <c r="K2346" s="247">
        <f>IF(A2346="","",A2346*D2346)</f>
      </c>
      <c r="L2346" s="246">
        <f>IF(A2346="","",IF(OR(A2346=1,A2346=0),H2346,0))</f>
      </c>
      <c r="M2346" s="246">
        <f>IF(A2346="","",IF(A2346=-1,H2346,0))</f>
      </c>
      <c r="N2346">
        <f>IF(J2346="","",IF(E2346="SGD",1,IF(E2346="USD",Settings!$B$22,IF(E2346="HKD",Settings!$B$23,1))))</f>
      </c>
      <c r="O2346">
        <f>IF(OR(B2346="",C2346="",E2346=""),0,(IF(A2346=-1,H2346,0)-IF(OR(A2346=1,A2346=0),H2346,0)+IF(A2346=2,H2346,0))*IF(E2346="SGD",1,IF(E2346="USD",Settings!$B$22,IF(E2346="HKD",Settings!$B$23,1))))</f>
        <v>0</v>
      </c>
      <c r="P2346">
        <f>IF(OR(B2346="",C2346="",E2346=""),0,IF(A2346=2,H2346*IF(E2346="SGD",1,IF(E2346="USD",Settings!$B$22,IF(E2346="HKD",Settings!$B$23,1))),0))</f>
        <v>0</v>
      </c>
      <c r="Q2346" s="312">
        <f>IF(OR(J2346="",G2346=""),"",G2346+ROW()/1000000)</f>
      </c>
      <c r="R2346" s="247">
        <f>IF(Q2346="","",SUMIFS(Txn[Signed Units],Txn[Key],J2346,Txn[Transaction Order],"&lt;="&amp;Q2346))</f>
      </c>
    </row>
    <row r="2347" spans="10:18" ht="15" customHeight="1" x14ac:dyDescent="0.15">
      <c r="J2347" s="246">
        <f>IF(OR(B2347="",C2347="",E2347=""),"",B2347&amp;":"&amp;C2347&amp;":"&amp;E2347)</f>
      </c>
      <c r="K2347" s="247">
        <f>IF(A2347="","",A2347*D2347)</f>
      </c>
      <c r="L2347" s="246">
        <f>IF(A2347="","",IF(OR(A2347=1,A2347=0),H2347,0))</f>
      </c>
      <c r="M2347" s="246">
        <f>IF(A2347="","",IF(A2347=-1,H2347,0))</f>
      </c>
      <c r="N2347">
        <f>IF(J2347="","",IF(E2347="SGD",1,IF(E2347="USD",Settings!$B$22,IF(E2347="HKD",Settings!$B$23,1))))</f>
      </c>
      <c r="O2347">
        <f>IF(OR(B2347="",C2347="",E2347=""),0,(IF(A2347=-1,H2347,0)-IF(OR(A2347=1,A2347=0),H2347,0)+IF(A2347=2,H2347,0))*IF(E2347="SGD",1,IF(E2347="USD",Settings!$B$22,IF(E2347="HKD",Settings!$B$23,1))))</f>
        <v>0</v>
      </c>
      <c r="P2347">
        <f>IF(OR(B2347="",C2347="",E2347=""),0,IF(A2347=2,H2347*IF(E2347="SGD",1,IF(E2347="USD",Settings!$B$22,IF(E2347="HKD",Settings!$B$23,1))),0))</f>
        <v>0</v>
      </c>
      <c r="Q2347" s="312">
        <f>IF(OR(J2347="",G2347=""),"",G2347+ROW()/1000000)</f>
      </c>
      <c r="R2347" s="247">
        <f>IF(Q2347="","",SUMIFS(Txn[Signed Units],Txn[Key],J2347,Txn[Transaction Order],"&lt;="&amp;Q2347))</f>
      </c>
    </row>
    <row r="2348" spans="10:18" ht="15" customHeight="1" x14ac:dyDescent="0.15">
      <c r="J2348" s="246">
        <f>IF(OR(B2348="",C2348="",E2348=""),"",B2348&amp;":"&amp;C2348&amp;":"&amp;E2348)</f>
      </c>
      <c r="K2348" s="247">
        <f>IF(A2348="","",A2348*D2348)</f>
      </c>
      <c r="L2348" s="246">
        <f>IF(A2348="","",IF(OR(A2348=1,A2348=0),H2348,0))</f>
      </c>
      <c r="M2348" s="246">
        <f>IF(A2348="","",IF(A2348=-1,H2348,0))</f>
      </c>
      <c r="N2348">
        <f>IF(J2348="","",IF(E2348="SGD",1,IF(E2348="USD",Settings!$B$22,IF(E2348="HKD",Settings!$B$23,1))))</f>
      </c>
      <c r="O2348">
        <f>IF(OR(B2348="",C2348="",E2348=""),0,(IF(A2348=-1,H2348,0)-IF(OR(A2348=1,A2348=0),H2348,0)+IF(A2348=2,H2348,0))*IF(E2348="SGD",1,IF(E2348="USD",Settings!$B$22,IF(E2348="HKD",Settings!$B$23,1))))</f>
        <v>0</v>
      </c>
      <c r="P2348">
        <f>IF(OR(B2348="",C2348="",E2348=""),0,IF(A2348=2,H2348*IF(E2348="SGD",1,IF(E2348="USD",Settings!$B$22,IF(E2348="HKD",Settings!$B$23,1))),0))</f>
        <v>0</v>
      </c>
      <c r="Q2348" s="312">
        <f>IF(OR(J2348="",G2348=""),"",G2348+ROW()/1000000)</f>
      </c>
      <c r="R2348" s="247">
        <f>IF(Q2348="","",SUMIFS(Txn[Signed Units],Txn[Key],J2348,Txn[Transaction Order],"&lt;="&amp;Q2348))</f>
      </c>
    </row>
    <row r="2349" spans="10:18" ht="15" customHeight="1" x14ac:dyDescent="0.15">
      <c r="J2349" s="246">
        <f>IF(OR(B2349="",C2349="",E2349=""),"",B2349&amp;":"&amp;C2349&amp;":"&amp;E2349)</f>
      </c>
      <c r="K2349" s="247">
        <f>IF(A2349="","",A2349*D2349)</f>
      </c>
      <c r="L2349" s="246">
        <f>IF(A2349="","",IF(OR(A2349=1,A2349=0),H2349,0))</f>
      </c>
      <c r="M2349" s="246">
        <f>IF(A2349="","",IF(A2349=-1,H2349,0))</f>
      </c>
      <c r="N2349">
        <f>IF(J2349="","",IF(E2349="SGD",1,IF(E2349="USD",Settings!$B$22,IF(E2349="HKD",Settings!$B$23,1))))</f>
      </c>
      <c r="O2349">
        <f>IF(OR(B2349="",C2349="",E2349=""),0,(IF(A2349=-1,H2349,0)-IF(OR(A2349=1,A2349=0),H2349,0)+IF(A2349=2,H2349,0))*IF(E2349="SGD",1,IF(E2349="USD",Settings!$B$22,IF(E2349="HKD",Settings!$B$23,1))))</f>
        <v>0</v>
      </c>
      <c r="P2349">
        <f>IF(OR(B2349="",C2349="",E2349=""),0,IF(A2349=2,H2349*IF(E2349="SGD",1,IF(E2349="USD",Settings!$B$22,IF(E2349="HKD",Settings!$B$23,1))),0))</f>
        <v>0</v>
      </c>
      <c r="Q2349" s="312">
        <f>IF(OR(J2349="",G2349=""),"",G2349+ROW()/1000000)</f>
      </c>
      <c r="R2349" s="247">
        <f>IF(Q2349="","",SUMIFS(Txn[Signed Units],Txn[Key],J2349,Txn[Transaction Order],"&lt;="&amp;Q2349))</f>
      </c>
    </row>
    <row r="2350" spans="10:18" ht="15" customHeight="1" x14ac:dyDescent="0.15">
      <c r="J2350" s="246">
        <f>IF(OR(B2350="",C2350="",E2350=""),"",B2350&amp;":"&amp;C2350&amp;":"&amp;E2350)</f>
      </c>
      <c r="K2350" s="247">
        <f>IF(A2350="","",A2350*D2350)</f>
      </c>
      <c r="L2350" s="246">
        <f>IF(A2350="","",IF(OR(A2350=1,A2350=0),H2350,0))</f>
      </c>
      <c r="M2350" s="246">
        <f>IF(A2350="","",IF(A2350=-1,H2350,0))</f>
      </c>
      <c r="N2350">
        <f>IF(J2350="","",IF(E2350="SGD",1,IF(E2350="USD",Settings!$B$22,IF(E2350="HKD",Settings!$B$23,1))))</f>
      </c>
      <c r="O2350">
        <f>IF(OR(B2350="",C2350="",E2350=""),0,(IF(A2350=-1,H2350,0)-IF(OR(A2350=1,A2350=0),H2350,0)+IF(A2350=2,H2350,0))*IF(E2350="SGD",1,IF(E2350="USD",Settings!$B$22,IF(E2350="HKD",Settings!$B$23,1))))</f>
        <v>0</v>
      </c>
      <c r="P2350">
        <f>IF(OR(B2350="",C2350="",E2350=""),0,IF(A2350=2,H2350*IF(E2350="SGD",1,IF(E2350="USD",Settings!$B$22,IF(E2350="HKD",Settings!$B$23,1))),0))</f>
        <v>0</v>
      </c>
      <c r="Q2350" s="312">
        <f>IF(OR(J2350="",G2350=""),"",G2350+ROW()/1000000)</f>
      </c>
      <c r="R2350" s="247">
        <f>IF(Q2350="","",SUMIFS(Txn[Signed Units],Txn[Key],J2350,Txn[Transaction Order],"&lt;="&amp;Q2350))</f>
      </c>
    </row>
    <row r="2351" spans="10:18" ht="15" customHeight="1" x14ac:dyDescent="0.15">
      <c r="J2351" s="246">
        <f>IF(OR(B2351="",C2351="",E2351=""),"",B2351&amp;":"&amp;C2351&amp;":"&amp;E2351)</f>
      </c>
      <c r="K2351" s="247">
        <f>IF(A2351="","",A2351*D2351)</f>
      </c>
      <c r="L2351" s="246">
        <f>IF(A2351="","",IF(OR(A2351=1,A2351=0),H2351,0))</f>
      </c>
      <c r="M2351" s="246">
        <f>IF(A2351="","",IF(A2351=-1,H2351,0))</f>
      </c>
      <c r="N2351">
        <f>IF(J2351="","",IF(E2351="SGD",1,IF(E2351="USD",Settings!$B$22,IF(E2351="HKD",Settings!$B$23,1))))</f>
      </c>
      <c r="O2351">
        <f>IF(OR(B2351="",C2351="",E2351=""),0,(IF(A2351=-1,H2351,0)-IF(OR(A2351=1,A2351=0),H2351,0)+IF(A2351=2,H2351,0))*IF(E2351="SGD",1,IF(E2351="USD",Settings!$B$22,IF(E2351="HKD",Settings!$B$23,1))))</f>
        <v>0</v>
      </c>
      <c r="P2351">
        <f>IF(OR(B2351="",C2351="",E2351=""),0,IF(A2351=2,H2351*IF(E2351="SGD",1,IF(E2351="USD",Settings!$B$22,IF(E2351="HKD",Settings!$B$23,1))),0))</f>
        <v>0</v>
      </c>
      <c r="Q2351" s="312">
        <f>IF(OR(J2351="",G2351=""),"",G2351+ROW()/1000000)</f>
      </c>
      <c r="R2351" s="247">
        <f>IF(Q2351="","",SUMIFS(Txn[Signed Units],Txn[Key],J2351,Txn[Transaction Order],"&lt;="&amp;Q2351))</f>
      </c>
    </row>
    <row r="2352" spans="10:18" ht="15" customHeight="1" x14ac:dyDescent="0.15">
      <c r="J2352" s="246">
        <f>IF(OR(B2352="",C2352="",E2352=""),"",B2352&amp;":"&amp;C2352&amp;":"&amp;E2352)</f>
      </c>
      <c r="K2352" s="247">
        <f>IF(A2352="","",A2352*D2352)</f>
      </c>
      <c r="L2352" s="246">
        <f>IF(A2352="","",IF(OR(A2352=1,A2352=0),H2352,0))</f>
      </c>
      <c r="M2352" s="246">
        <f>IF(A2352="","",IF(A2352=-1,H2352,0))</f>
      </c>
      <c r="N2352">
        <f>IF(J2352="","",IF(E2352="SGD",1,IF(E2352="USD",Settings!$B$22,IF(E2352="HKD",Settings!$B$23,1))))</f>
      </c>
      <c r="O2352">
        <f>IF(OR(B2352="",C2352="",E2352=""),0,(IF(A2352=-1,H2352,0)-IF(OR(A2352=1,A2352=0),H2352,0)+IF(A2352=2,H2352,0))*IF(E2352="SGD",1,IF(E2352="USD",Settings!$B$22,IF(E2352="HKD",Settings!$B$23,1))))</f>
        <v>0</v>
      </c>
      <c r="P2352">
        <f>IF(OR(B2352="",C2352="",E2352=""),0,IF(A2352=2,H2352*IF(E2352="SGD",1,IF(E2352="USD",Settings!$B$22,IF(E2352="HKD",Settings!$B$23,1))),0))</f>
        <v>0</v>
      </c>
      <c r="Q2352" s="312">
        <f>IF(OR(J2352="",G2352=""),"",G2352+ROW()/1000000)</f>
      </c>
      <c r="R2352" s="247">
        <f>IF(Q2352="","",SUMIFS(Txn[Signed Units],Txn[Key],J2352,Txn[Transaction Order],"&lt;="&amp;Q2352))</f>
      </c>
    </row>
    <row r="2353" spans="10:18" ht="15" customHeight="1" x14ac:dyDescent="0.15">
      <c r="J2353" s="246">
        <f>IF(OR(B2353="",C2353="",E2353=""),"",B2353&amp;":"&amp;C2353&amp;":"&amp;E2353)</f>
      </c>
      <c r="K2353" s="247">
        <f>IF(A2353="","",A2353*D2353)</f>
      </c>
      <c r="L2353" s="246">
        <f>IF(A2353="","",IF(OR(A2353=1,A2353=0),H2353,0))</f>
      </c>
      <c r="M2353" s="246">
        <f>IF(A2353="","",IF(A2353=-1,H2353,0))</f>
      </c>
      <c r="N2353">
        <f>IF(J2353="","",IF(E2353="SGD",1,IF(E2353="USD",Settings!$B$22,IF(E2353="HKD",Settings!$B$23,1))))</f>
      </c>
      <c r="O2353">
        <f>IF(OR(B2353="",C2353="",E2353=""),0,(IF(A2353=-1,H2353,0)-IF(OR(A2353=1,A2353=0),H2353,0)+IF(A2353=2,H2353,0))*IF(E2353="SGD",1,IF(E2353="USD",Settings!$B$22,IF(E2353="HKD",Settings!$B$23,1))))</f>
        <v>0</v>
      </c>
      <c r="P2353">
        <f>IF(OR(B2353="",C2353="",E2353=""),0,IF(A2353=2,H2353*IF(E2353="SGD",1,IF(E2353="USD",Settings!$B$22,IF(E2353="HKD",Settings!$B$23,1))),0))</f>
        <v>0</v>
      </c>
      <c r="Q2353" s="312">
        <f>IF(OR(J2353="",G2353=""),"",G2353+ROW()/1000000)</f>
      </c>
      <c r="R2353" s="247">
        <f>IF(Q2353="","",SUMIFS(Txn[Signed Units],Txn[Key],J2353,Txn[Transaction Order],"&lt;="&amp;Q2353))</f>
      </c>
    </row>
    <row r="2354" spans="10:18" ht="15" customHeight="1" x14ac:dyDescent="0.15">
      <c r="J2354" s="246">
        <f>IF(OR(B2354="",C2354="",E2354=""),"",B2354&amp;":"&amp;C2354&amp;":"&amp;E2354)</f>
      </c>
      <c r="K2354" s="247">
        <f>IF(A2354="","",A2354*D2354)</f>
      </c>
      <c r="L2354" s="246">
        <f>IF(A2354="","",IF(OR(A2354=1,A2354=0),H2354,0))</f>
      </c>
      <c r="M2354" s="246">
        <f>IF(A2354="","",IF(A2354=-1,H2354,0))</f>
      </c>
      <c r="N2354">
        <f>IF(J2354="","",IF(E2354="SGD",1,IF(E2354="USD",Settings!$B$22,IF(E2354="HKD",Settings!$B$23,1))))</f>
      </c>
      <c r="O2354">
        <f>IF(OR(B2354="",C2354="",E2354=""),0,(IF(A2354=-1,H2354,0)-IF(OR(A2354=1,A2354=0),H2354,0)+IF(A2354=2,H2354,0))*IF(E2354="SGD",1,IF(E2354="USD",Settings!$B$22,IF(E2354="HKD",Settings!$B$23,1))))</f>
        <v>0</v>
      </c>
      <c r="P2354">
        <f>IF(OR(B2354="",C2354="",E2354=""),0,IF(A2354=2,H2354*IF(E2354="SGD",1,IF(E2354="USD",Settings!$B$22,IF(E2354="HKD",Settings!$B$23,1))),0))</f>
        <v>0</v>
      </c>
      <c r="Q2354" s="312">
        <f>IF(OR(J2354="",G2354=""),"",G2354+ROW()/1000000)</f>
      </c>
      <c r="R2354" s="247">
        <f>IF(Q2354="","",SUMIFS(Txn[Signed Units],Txn[Key],J2354,Txn[Transaction Order],"&lt;="&amp;Q2354))</f>
      </c>
    </row>
    <row r="2355" spans="10:18" ht="15" customHeight="1" x14ac:dyDescent="0.15">
      <c r="J2355" s="246">
        <f>IF(OR(B2355="",C2355="",E2355=""),"",B2355&amp;":"&amp;C2355&amp;":"&amp;E2355)</f>
      </c>
      <c r="K2355" s="247">
        <f>IF(A2355="","",A2355*D2355)</f>
      </c>
      <c r="L2355" s="246">
        <f>IF(A2355="","",IF(OR(A2355=1,A2355=0),H2355,0))</f>
      </c>
      <c r="M2355" s="246">
        <f>IF(A2355="","",IF(A2355=-1,H2355,0))</f>
      </c>
      <c r="N2355">
        <f>IF(J2355="","",IF(E2355="SGD",1,IF(E2355="USD",Settings!$B$22,IF(E2355="HKD",Settings!$B$23,1))))</f>
      </c>
      <c r="O2355">
        <f>IF(OR(B2355="",C2355="",E2355=""),0,(IF(A2355=-1,H2355,0)-IF(OR(A2355=1,A2355=0),H2355,0)+IF(A2355=2,H2355,0))*IF(E2355="SGD",1,IF(E2355="USD",Settings!$B$22,IF(E2355="HKD",Settings!$B$23,1))))</f>
        <v>0</v>
      </c>
      <c r="P2355">
        <f>IF(OR(B2355="",C2355="",E2355=""),0,IF(A2355=2,H2355*IF(E2355="SGD",1,IF(E2355="USD",Settings!$B$22,IF(E2355="HKD",Settings!$B$23,1))),0))</f>
        <v>0</v>
      </c>
      <c r="Q2355" s="312">
        <f>IF(OR(J2355="",G2355=""),"",G2355+ROW()/1000000)</f>
      </c>
      <c r="R2355" s="247">
        <f>IF(Q2355="","",SUMIFS(Txn[Signed Units],Txn[Key],J2355,Txn[Transaction Order],"&lt;="&amp;Q2355))</f>
      </c>
    </row>
    <row r="2356" spans="10:18" ht="15" customHeight="1" x14ac:dyDescent="0.15">
      <c r="J2356" s="246">
        <f>IF(OR(B2356="",C2356="",E2356=""),"",B2356&amp;":"&amp;C2356&amp;":"&amp;E2356)</f>
      </c>
      <c r="K2356" s="247">
        <f>IF(A2356="","",A2356*D2356)</f>
      </c>
      <c r="L2356" s="246">
        <f>IF(A2356="","",IF(OR(A2356=1,A2356=0),H2356,0))</f>
      </c>
      <c r="M2356" s="246">
        <f>IF(A2356="","",IF(A2356=-1,H2356,0))</f>
      </c>
      <c r="N2356">
        <f>IF(J2356="","",IF(E2356="SGD",1,IF(E2356="USD",Settings!$B$22,IF(E2356="HKD",Settings!$B$23,1))))</f>
      </c>
      <c r="O2356">
        <f>IF(OR(B2356="",C2356="",E2356=""),0,(IF(A2356=-1,H2356,0)-IF(OR(A2356=1,A2356=0),H2356,0)+IF(A2356=2,H2356,0))*IF(E2356="SGD",1,IF(E2356="USD",Settings!$B$22,IF(E2356="HKD",Settings!$B$23,1))))</f>
        <v>0</v>
      </c>
      <c r="P2356">
        <f>IF(OR(B2356="",C2356="",E2356=""),0,IF(A2356=2,H2356*IF(E2356="SGD",1,IF(E2356="USD",Settings!$B$22,IF(E2356="HKD",Settings!$B$23,1))),0))</f>
        <v>0</v>
      </c>
      <c r="Q2356" s="312">
        <f>IF(OR(J2356="",G2356=""),"",G2356+ROW()/1000000)</f>
      </c>
      <c r="R2356" s="247">
        <f>IF(Q2356="","",SUMIFS(Txn[Signed Units],Txn[Key],J2356,Txn[Transaction Order],"&lt;="&amp;Q2356))</f>
      </c>
    </row>
    <row r="2357" spans="10:18" ht="15" customHeight="1" x14ac:dyDescent="0.15">
      <c r="J2357" s="246">
        <f>IF(OR(B2357="",C2357="",E2357=""),"",B2357&amp;":"&amp;C2357&amp;":"&amp;E2357)</f>
      </c>
      <c r="K2357" s="247">
        <f>IF(A2357="","",A2357*D2357)</f>
      </c>
      <c r="L2357" s="246">
        <f>IF(A2357="","",IF(OR(A2357=1,A2357=0),H2357,0))</f>
      </c>
      <c r="M2357" s="246">
        <f>IF(A2357="","",IF(A2357=-1,H2357,0))</f>
      </c>
      <c r="N2357">
        <f>IF(J2357="","",IF(E2357="SGD",1,IF(E2357="USD",Settings!$B$22,IF(E2357="HKD",Settings!$B$23,1))))</f>
      </c>
      <c r="O2357">
        <f>IF(OR(B2357="",C2357="",E2357=""),0,(IF(A2357=-1,H2357,0)-IF(OR(A2357=1,A2357=0),H2357,0)+IF(A2357=2,H2357,0))*IF(E2357="SGD",1,IF(E2357="USD",Settings!$B$22,IF(E2357="HKD",Settings!$B$23,1))))</f>
        <v>0</v>
      </c>
      <c r="P2357">
        <f>IF(OR(B2357="",C2357="",E2357=""),0,IF(A2357=2,H2357*IF(E2357="SGD",1,IF(E2357="USD",Settings!$B$22,IF(E2357="HKD",Settings!$B$23,1))),0))</f>
        <v>0</v>
      </c>
      <c r="Q2357" s="312">
        <f>IF(OR(J2357="",G2357=""),"",G2357+ROW()/1000000)</f>
      </c>
      <c r="R2357" s="247">
        <f>IF(Q2357="","",SUMIFS(Txn[Signed Units],Txn[Key],J2357,Txn[Transaction Order],"&lt;="&amp;Q2357))</f>
      </c>
    </row>
    <row r="2358" spans="10:18" ht="15" customHeight="1" x14ac:dyDescent="0.15">
      <c r="J2358" s="246">
        <f>IF(OR(B2358="",C2358="",E2358=""),"",B2358&amp;":"&amp;C2358&amp;":"&amp;E2358)</f>
      </c>
      <c r="K2358" s="247">
        <f>IF(A2358="","",A2358*D2358)</f>
      </c>
      <c r="L2358" s="246">
        <f>IF(A2358="","",IF(OR(A2358=1,A2358=0),H2358,0))</f>
      </c>
      <c r="M2358" s="246">
        <f>IF(A2358="","",IF(A2358=-1,H2358,0))</f>
      </c>
      <c r="N2358">
        <f>IF(J2358="","",IF(E2358="SGD",1,IF(E2358="USD",Settings!$B$22,IF(E2358="HKD",Settings!$B$23,1))))</f>
      </c>
      <c r="O2358">
        <f>IF(OR(B2358="",C2358="",E2358=""),0,(IF(A2358=-1,H2358,0)-IF(OR(A2358=1,A2358=0),H2358,0)+IF(A2358=2,H2358,0))*IF(E2358="SGD",1,IF(E2358="USD",Settings!$B$22,IF(E2358="HKD",Settings!$B$23,1))))</f>
        <v>0</v>
      </c>
      <c r="P2358">
        <f>IF(OR(B2358="",C2358="",E2358=""),0,IF(A2358=2,H2358*IF(E2358="SGD",1,IF(E2358="USD",Settings!$B$22,IF(E2358="HKD",Settings!$B$23,1))),0))</f>
        <v>0</v>
      </c>
      <c r="Q2358" s="312">
        <f>IF(OR(J2358="",G2358=""),"",G2358+ROW()/1000000)</f>
      </c>
      <c r="R2358" s="247">
        <f>IF(Q2358="","",SUMIFS(Txn[Signed Units],Txn[Key],J2358,Txn[Transaction Order],"&lt;="&amp;Q2358))</f>
      </c>
    </row>
    <row r="2359" spans="10:18" ht="15" customHeight="1" x14ac:dyDescent="0.15">
      <c r="J2359" s="246">
        <f>IF(OR(B2359="",C2359="",E2359=""),"",B2359&amp;":"&amp;C2359&amp;":"&amp;E2359)</f>
      </c>
      <c r="K2359" s="247">
        <f>IF(A2359="","",A2359*D2359)</f>
      </c>
      <c r="L2359" s="246">
        <f>IF(A2359="","",IF(OR(A2359=1,A2359=0),H2359,0))</f>
      </c>
      <c r="M2359" s="246">
        <f>IF(A2359="","",IF(A2359=-1,H2359,0))</f>
      </c>
      <c r="N2359">
        <f>IF(J2359="","",IF(E2359="SGD",1,IF(E2359="USD",Settings!$B$22,IF(E2359="HKD",Settings!$B$23,1))))</f>
      </c>
      <c r="O2359">
        <f>IF(OR(B2359="",C2359="",E2359=""),0,(IF(A2359=-1,H2359,0)-IF(OR(A2359=1,A2359=0),H2359,0)+IF(A2359=2,H2359,0))*IF(E2359="SGD",1,IF(E2359="USD",Settings!$B$22,IF(E2359="HKD",Settings!$B$23,1))))</f>
        <v>0</v>
      </c>
      <c r="P2359">
        <f>IF(OR(B2359="",C2359="",E2359=""),0,IF(A2359=2,H2359*IF(E2359="SGD",1,IF(E2359="USD",Settings!$B$22,IF(E2359="HKD",Settings!$B$23,1))),0))</f>
        <v>0</v>
      </c>
      <c r="Q2359" s="312">
        <f>IF(OR(J2359="",G2359=""),"",G2359+ROW()/1000000)</f>
      </c>
      <c r="R2359" s="247">
        <f>IF(Q2359="","",SUMIFS(Txn[Signed Units],Txn[Key],J2359,Txn[Transaction Order],"&lt;="&amp;Q2359))</f>
      </c>
    </row>
    <row r="2360" spans="10:18" ht="15" customHeight="1" x14ac:dyDescent="0.15">
      <c r="J2360" s="246">
        <f>IF(OR(B2360="",C2360="",E2360=""),"",B2360&amp;":"&amp;C2360&amp;":"&amp;E2360)</f>
      </c>
      <c r="K2360" s="247">
        <f>IF(A2360="","",A2360*D2360)</f>
      </c>
      <c r="L2360" s="246">
        <f>IF(A2360="","",IF(OR(A2360=1,A2360=0),H2360,0))</f>
      </c>
      <c r="M2360" s="246">
        <f>IF(A2360="","",IF(A2360=-1,H2360,0))</f>
      </c>
      <c r="N2360">
        <f>IF(J2360="","",IF(E2360="SGD",1,IF(E2360="USD",Settings!$B$22,IF(E2360="HKD",Settings!$B$23,1))))</f>
      </c>
      <c r="O2360">
        <f>IF(OR(B2360="",C2360="",E2360=""),0,(IF(A2360=-1,H2360,0)-IF(OR(A2360=1,A2360=0),H2360,0)+IF(A2360=2,H2360,0))*IF(E2360="SGD",1,IF(E2360="USD",Settings!$B$22,IF(E2360="HKD",Settings!$B$23,1))))</f>
        <v>0</v>
      </c>
      <c r="P2360">
        <f>IF(OR(B2360="",C2360="",E2360=""),0,IF(A2360=2,H2360*IF(E2360="SGD",1,IF(E2360="USD",Settings!$B$22,IF(E2360="HKD",Settings!$B$23,1))),0))</f>
        <v>0</v>
      </c>
      <c r="Q2360" s="312">
        <f>IF(OR(J2360="",G2360=""),"",G2360+ROW()/1000000)</f>
      </c>
      <c r="R2360" s="247">
        <f>IF(Q2360="","",SUMIFS(Txn[Signed Units],Txn[Key],J2360,Txn[Transaction Order],"&lt;="&amp;Q2360))</f>
      </c>
    </row>
    <row r="2361" spans="10:18" ht="15" customHeight="1" x14ac:dyDescent="0.15">
      <c r="J2361" s="246">
        <f>IF(OR(B2361="",C2361="",E2361=""),"",B2361&amp;":"&amp;C2361&amp;":"&amp;E2361)</f>
      </c>
      <c r="K2361" s="247">
        <f>IF(A2361="","",A2361*D2361)</f>
      </c>
      <c r="L2361" s="246">
        <f>IF(A2361="","",IF(OR(A2361=1,A2361=0),H2361,0))</f>
      </c>
      <c r="M2361" s="246">
        <f>IF(A2361="","",IF(A2361=-1,H2361,0))</f>
      </c>
      <c r="N2361">
        <f>IF(J2361="","",IF(E2361="SGD",1,IF(E2361="USD",Settings!$B$22,IF(E2361="HKD",Settings!$B$23,1))))</f>
      </c>
      <c r="O2361">
        <f>IF(OR(B2361="",C2361="",E2361=""),0,(IF(A2361=-1,H2361,0)-IF(OR(A2361=1,A2361=0),H2361,0)+IF(A2361=2,H2361,0))*IF(E2361="SGD",1,IF(E2361="USD",Settings!$B$22,IF(E2361="HKD",Settings!$B$23,1))))</f>
        <v>0</v>
      </c>
      <c r="P2361">
        <f>IF(OR(B2361="",C2361="",E2361=""),0,IF(A2361=2,H2361*IF(E2361="SGD",1,IF(E2361="USD",Settings!$B$22,IF(E2361="HKD",Settings!$B$23,1))),0))</f>
        <v>0</v>
      </c>
      <c r="Q2361" s="312">
        <f>IF(OR(J2361="",G2361=""),"",G2361+ROW()/1000000)</f>
      </c>
      <c r="R2361" s="247">
        <f>IF(Q2361="","",SUMIFS(Txn[Signed Units],Txn[Key],J2361,Txn[Transaction Order],"&lt;="&amp;Q2361))</f>
      </c>
    </row>
    <row r="2362" spans="10:18" ht="15" customHeight="1" x14ac:dyDescent="0.15">
      <c r="J2362" s="246">
        <f>IF(OR(B2362="",C2362="",E2362=""),"",B2362&amp;":"&amp;C2362&amp;":"&amp;E2362)</f>
      </c>
      <c r="K2362" s="247">
        <f>IF(A2362="","",A2362*D2362)</f>
      </c>
      <c r="L2362" s="246">
        <f>IF(A2362="","",IF(OR(A2362=1,A2362=0),H2362,0))</f>
      </c>
      <c r="M2362" s="246">
        <f>IF(A2362="","",IF(A2362=-1,H2362,0))</f>
      </c>
      <c r="N2362">
        <f>IF(J2362="","",IF(E2362="SGD",1,IF(E2362="USD",Settings!$B$22,IF(E2362="HKD",Settings!$B$23,1))))</f>
      </c>
      <c r="O2362">
        <f>IF(OR(B2362="",C2362="",E2362=""),0,(IF(A2362=-1,H2362,0)-IF(OR(A2362=1,A2362=0),H2362,0)+IF(A2362=2,H2362,0))*IF(E2362="SGD",1,IF(E2362="USD",Settings!$B$22,IF(E2362="HKD",Settings!$B$23,1))))</f>
        <v>0</v>
      </c>
      <c r="P2362">
        <f>IF(OR(B2362="",C2362="",E2362=""),0,IF(A2362=2,H2362*IF(E2362="SGD",1,IF(E2362="USD",Settings!$B$22,IF(E2362="HKD",Settings!$B$23,1))),0))</f>
        <v>0</v>
      </c>
      <c r="Q2362" s="312">
        <f>IF(OR(J2362="",G2362=""),"",G2362+ROW()/1000000)</f>
      </c>
      <c r="R2362" s="247">
        <f>IF(Q2362="","",SUMIFS(Txn[Signed Units],Txn[Key],J2362,Txn[Transaction Order],"&lt;="&amp;Q2362))</f>
      </c>
    </row>
    <row r="2363" spans="10:18" ht="15" customHeight="1" x14ac:dyDescent="0.15">
      <c r="J2363" s="246">
        <f>IF(OR(B2363="",C2363="",E2363=""),"",B2363&amp;":"&amp;C2363&amp;":"&amp;E2363)</f>
      </c>
      <c r="K2363" s="247">
        <f>IF(A2363="","",A2363*D2363)</f>
      </c>
      <c r="L2363" s="246">
        <f>IF(A2363="","",IF(OR(A2363=1,A2363=0),H2363,0))</f>
      </c>
      <c r="M2363" s="246">
        <f>IF(A2363="","",IF(A2363=-1,H2363,0))</f>
      </c>
      <c r="N2363">
        <f>IF(J2363="","",IF(E2363="SGD",1,IF(E2363="USD",Settings!$B$22,IF(E2363="HKD",Settings!$B$23,1))))</f>
      </c>
      <c r="O2363">
        <f>IF(OR(B2363="",C2363="",E2363=""),0,(IF(A2363=-1,H2363,0)-IF(OR(A2363=1,A2363=0),H2363,0)+IF(A2363=2,H2363,0))*IF(E2363="SGD",1,IF(E2363="USD",Settings!$B$22,IF(E2363="HKD",Settings!$B$23,1))))</f>
        <v>0</v>
      </c>
      <c r="P2363">
        <f>IF(OR(B2363="",C2363="",E2363=""),0,IF(A2363=2,H2363*IF(E2363="SGD",1,IF(E2363="USD",Settings!$B$22,IF(E2363="HKD",Settings!$B$23,1))),0))</f>
        <v>0</v>
      </c>
      <c r="Q2363" s="312">
        <f>IF(OR(J2363="",G2363=""),"",G2363+ROW()/1000000)</f>
      </c>
      <c r="R2363" s="247">
        <f>IF(Q2363="","",SUMIFS(Txn[Signed Units],Txn[Key],J2363,Txn[Transaction Order],"&lt;="&amp;Q2363))</f>
      </c>
    </row>
    <row r="2364" spans="10:18" ht="15" customHeight="1" x14ac:dyDescent="0.15">
      <c r="J2364" s="246">
        <f>IF(OR(B2364="",C2364="",E2364=""),"",B2364&amp;":"&amp;C2364&amp;":"&amp;E2364)</f>
      </c>
      <c r="K2364" s="247">
        <f>IF(A2364="","",A2364*D2364)</f>
      </c>
      <c r="L2364" s="246">
        <f>IF(A2364="","",IF(OR(A2364=1,A2364=0),H2364,0))</f>
      </c>
      <c r="M2364" s="246">
        <f>IF(A2364="","",IF(A2364=-1,H2364,0))</f>
      </c>
      <c r="N2364">
        <f>IF(J2364="","",IF(E2364="SGD",1,IF(E2364="USD",Settings!$B$22,IF(E2364="HKD",Settings!$B$23,1))))</f>
      </c>
      <c r="O2364">
        <f>IF(OR(B2364="",C2364="",E2364=""),0,(IF(A2364=-1,H2364,0)-IF(OR(A2364=1,A2364=0),H2364,0)+IF(A2364=2,H2364,0))*IF(E2364="SGD",1,IF(E2364="USD",Settings!$B$22,IF(E2364="HKD",Settings!$B$23,1))))</f>
        <v>0</v>
      </c>
      <c r="P2364">
        <f>IF(OR(B2364="",C2364="",E2364=""),0,IF(A2364=2,H2364*IF(E2364="SGD",1,IF(E2364="USD",Settings!$B$22,IF(E2364="HKD",Settings!$B$23,1))),0))</f>
        <v>0</v>
      </c>
      <c r="Q2364" s="312">
        <f>IF(OR(J2364="",G2364=""),"",G2364+ROW()/1000000)</f>
      </c>
      <c r="R2364" s="247">
        <f>IF(Q2364="","",SUMIFS(Txn[Signed Units],Txn[Key],J2364,Txn[Transaction Order],"&lt;="&amp;Q2364))</f>
      </c>
    </row>
    <row r="2365" spans="10:18" ht="15" customHeight="1" x14ac:dyDescent="0.15">
      <c r="J2365" s="246">
        <f>IF(OR(B2365="",C2365="",E2365=""),"",B2365&amp;":"&amp;C2365&amp;":"&amp;E2365)</f>
      </c>
      <c r="K2365" s="247">
        <f>IF(A2365="","",A2365*D2365)</f>
      </c>
      <c r="L2365" s="246">
        <f>IF(A2365="","",IF(OR(A2365=1,A2365=0),H2365,0))</f>
      </c>
      <c r="M2365" s="246">
        <f>IF(A2365="","",IF(A2365=-1,H2365,0))</f>
      </c>
      <c r="N2365">
        <f>IF(J2365="","",IF(E2365="SGD",1,IF(E2365="USD",Settings!$B$22,IF(E2365="HKD",Settings!$B$23,1))))</f>
      </c>
      <c r="O2365">
        <f>IF(OR(B2365="",C2365="",E2365=""),0,(IF(A2365=-1,H2365,0)-IF(OR(A2365=1,A2365=0),H2365,0)+IF(A2365=2,H2365,0))*IF(E2365="SGD",1,IF(E2365="USD",Settings!$B$22,IF(E2365="HKD",Settings!$B$23,1))))</f>
        <v>0</v>
      </c>
      <c r="P2365">
        <f>IF(OR(B2365="",C2365="",E2365=""),0,IF(A2365=2,H2365*IF(E2365="SGD",1,IF(E2365="USD",Settings!$B$22,IF(E2365="HKD",Settings!$B$23,1))),0))</f>
        <v>0</v>
      </c>
      <c r="Q2365" s="312">
        <f>IF(OR(J2365="",G2365=""),"",G2365+ROW()/1000000)</f>
      </c>
      <c r="R2365" s="247">
        <f>IF(Q2365="","",SUMIFS(Txn[Signed Units],Txn[Key],J2365,Txn[Transaction Order],"&lt;="&amp;Q2365))</f>
      </c>
    </row>
    <row r="2366" spans="10:18" ht="15" customHeight="1" x14ac:dyDescent="0.15">
      <c r="J2366" s="246">
        <f>IF(OR(B2366="",C2366="",E2366=""),"",B2366&amp;":"&amp;C2366&amp;":"&amp;E2366)</f>
      </c>
      <c r="K2366" s="247">
        <f>IF(A2366="","",A2366*D2366)</f>
      </c>
      <c r="L2366" s="246">
        <f>IF(A2366="","",IF(OR(A2366=1,A2366=0),H2366,0))</f>
      </c>
      <c r="M2366" s="246">
        <f>IF(A2366="","",IF(A2366=-1,H2366,0))</f>
      </c>
      <c r="N2366">
        <f>IF(J2366="","",IF(E2366="SGD",1,IF(E2366="USD",Settings!$B$22,IF(E2366="HKD",Settings!$B$23,1))))</f>
      </c>
      <c r="O2366">
        <f>IF(OR(B2366="",C2366="",E2366=""),0,(IF(A2366=-1,H2366,0)-IF(OR(A2366=1,A2366=0),H2366,0)+IF(A2366=2,H2366,0))*IF(E2366="SGD",1,IF(E2366="USD",Settings!$B$22,IF(E2366="HKD",Settings!$B$23,1))))</f>
        <v>0</v>
      </c>
      <c r="P2366">
        <f>IF(OR(B2366="",C2366="",E2366=""),0,IF(A2366=2,H2366*IF(E2366="SGD",1,IF(E2366="USD",Settings!$B$22,IF(E2366="HKD",Settings!$B$23,1))),0))</f>
        <v>0</v>
      </c>
      <c r="Q2366" s="312">
        <f>IF(OR(J2366="",G2366=""),"",G2366+ROW()/1000000)</f>
      </c>
      <c r="R2366" s="247">
        <f>IF(Q2366="","",SUMIFS(Txn[Signed Units],Txn[Key],J2366,Txn[Transaction Order],"&lt;="&amp;Q2366))</f>
      </c>
    </row>
    <row r="2367" spans="10:18" ht="15" customHeight="1" x14ac:dyDescent="0.15">
      <c r="J2367" s="246">
        <f>IF(OR(B2367="",C2367="",E2367=""),"",B2367&amp;":"&amp;C2367&amp;":"&amp;E2367)</f>
      </c>
      <c r="K2367" s="247">
        <f>IF(A2367="","",A2367*D2367)</f>
      </c>
      <c r="L2367" s="246">
        <f>IF(A2367="","",IF(OR(A2367=1,A2367=0),H2367,0))</f>
      </c>
      <c r="M2367" s="246">
        <f>IF(A2367="","",IF(A2367=-1,H2367,0))</f>
      </c>
      <c r="N2367">
        <f>IF(J2367="","",IF(E2367="SGD",1,IF(E2367="USD",Settings!$B$22,IF(E2367="HKD",Settings!$B$23,1))))</f>
      </c>
      <c r="O2367">
        <f>IF(OR(B2367="",C2367="",E2367=""),0,(IF(A2367=-1,H2367,0)-IF(OR(A2367=1,A2367=0),H2367,0)+IF(A2367=2,H2367,0))*IF(E2367="SGD",1,IF(E2367="USD",Settings!$B$22,IF(E2367="HKD",Settings!$B$23,1))))</f>
        <v>0</v>
      </c>
      <c r="P2367">
        <f>IF(OR(B2367="",C2367="",E2367=""),0,IF(A2367=2,H2367*IF(E2367="SGD",1,IF(E2367="USD",Settings!$B$22,IF(E2367="HKD",Settings!$B$23,1))),0))</f>
        <v>0</v>
      </c>
      <c r="Q2367" s="312">
        <f>IF(OR(J2367="",G2367=""),"",G2367+ROW()/1000000)</f>
      </c>
      <c r="R2367" s="247">
        <f>IF(Q2367="","",SUMIFS(Txn[Signed Units],Txn[Key],J2367,Txn[Transaction Order],"&lt;="&amp;Q2367))</f>
      </c>
    </row>
    <row r="2368" spans="10:18" ht="15" customHeight="1" x14ac:dyDescent="0.15">
      <c r="J2368" s="246">
        <f>IF(OR(B2368="",C2368="",E2368=""),"",B2368&amp;":"&amp;C2368&amp;":"&amp;E2368)</f>
      </c>
      <c r="K2368" s="247">
        <f>IF(A2368="","",A2368*D2368)</f>
      </c>
      <c r="L2368" s="246">
        <f>IF(A2368="","",IF(OR(A2368=1,A2368=0),H2368,0))</f>
      </c>
      <c r="M2368" s="246">
        <f>IF(A2368="","",IF(A2368=-1,H2368,0))</f>
      </c>
      <c r="N2368">
        <f>IF(J2368="","",IF(E2368="SGD",1,IF(E2368="USD",Settings!$B$22,IF(E2368="HKD",Settings!$B$23,1))))</f>
      </c>
      <c r="O2368">
        <f>IF(OR(B2368="",C2368="",E2368=""),0,(IF(A2368=-1,H2368,0)-IF(OR(A2368=1,A2368=0),H2368,0)+IF(A2368=2,H2368,0))*IF(E2368="SGD",1,IF(E2368="USD",Settings!$B$22,IF(E2368="HKD",Settings!$B$23,1))))</f>
        <v>0</v>
      </c>
      <c r="P2368">
        <f>IF(OR(B2368="",C2368="",E2368=""),0,IF(A2368=2,H2368*IF(E2368="SGD",1,IF(E2368="USD",Settings!$B$22,IF(E2368="HKD",Settings!$B$23,1))),0))</f>
        <v>0</v>
      </c>
      <c r="Q2368" s="312">
        <f>IF(OR(J2368="",G2368=""),"",G2368+ROW()/1000000)</f>
      </c>
      <c r="R2368" s="247">
        <f>IF(Q2368="","",SUMIFS(Txn[Signed Units],Txn[Key],J2368,Txn[Transaction Order],"&lt;="&amp;Q2368))</f>
      </c>
    </row>
    <row r="2369" spans="10:18" ht="15" customHeight="1" x14ac:dyDescent="0.15">
      <c r="J2369" s="246">
        <f>IF(OR(B2369="",C2369="",E2369=""),"",B2369&amp;":"&amp;C2369&amp;":"&amp;E2369)</f>
      </c>
      <c r="K2369" s="247">
        <f>IF(A2369="","",A2369*D2369)</f>
      </c>
      <c r="L2369" s="246">
        <f>IF(A2369="","",IF(OR(A2369=1,A2369=0),H2369,0))</f>
      </c>
      <c r="M2369" s="246">
        <f>IF(A2369="","",IF(A2369=-1,H2369,0))</f>
      </c>
      <c r="N2369">
        <f>IF(J2369="","",IF(E2369="SGD",1,IF(E2369="USD",Settings!$B$22,IF(E2369="HKD",Settings!$B$23,1))))</f>
      </c>
      <c r="O2369">
        <f>IF(OR(B2369="",C2369="",E2369=""),0,(IF(A2369=-1,H2369,0)-IF(OR(A2369=1,A2369=0),H2369,0)+IF(A2369=2,H2369,0))*IF(E2369="SGD",1,IF(E2369="USD",Settings!$B$22,IF(E2369="HKD",Settings!$B$23,1))))</f>
        <v>0</v>
      </c>
      <c r="P2369">
        <f>IF(OR(B2369="",C2369="",E2369=""),0,IF(A2369=2,H2369*IF(E2369="SGD",1,IF(E2369="USD",Settings!$B$22,IF(E2369="HKD",Settings!$B$23,1))),0))</f>
        <v>0</v>
      </c>
      <c r="Q2369" s="312">
        <f>IF(OR(J2369="",G2369=""),"",G2369+ROW()/1000000)</f>
      </c>
      <c r="R2369" s="247">
        <f>IF(Q2369="","",SUMIFS(Txn[Signed Units],Txn[Key],J2369,Txn[Transaction Order],"&lt;="&amp;Q2369))</f>
      </c>
    </row>
    <row r="2370" spans="10:18" ht="15" customHeight="1" x14ac:dyDescent="0.15">
      <c r="J2370" s="246">
        <f>IF(OR(B2370="",C2370="",E2370=""),"",B2370&amp;":"&amp;C2370&amp;":"&amp;E2370)</f>
      </c>
      <c r="K2370" s="247">
        <f>IF(A2370="","",A2370*D2370)</f>
      </c>
      <c r="L2370" s="246">
        <f>IF(A2370="","",IF(OR(A2370=1,A2370=0),H2370,0))</f>
      </c>
      <c r="M2370" s="246">
        <f>IF(A2370="","",IF(A2370=-1,H2370,0))</f>
      </c>
      <c r="N2370">
        <f>IF(J2370="","",IF(E2370="SGD",1,IF(E2370="USD",Settings!$B$22,IF(E2370="HKD",Settings!$B$23,1))))</f>
      </c>
      <c r="O2370">
        <f>IF(OR(B2370="",C2370="",E2370=""),0,(IF(A2370=-1,H2370,0)-IF(OR(A2370=1,A2370=0),H2370,0)+IF(A2370=2,H2370,0))*IF(E2370="SGD",1,IF(E2370="USD",Settings!$B$22,IF(E2370="HKD",Settings!$B$23,1))))</f>
        <v>0</v>
      </c>
      <c r="P2370">
        <f>IF(OR(B2370="",C2370="",E2370=""),0,IF(A2370=2,H2370*IF(E2370="SGD",1,IF(E2370="USD",Settings!$B$22,IF(E2370="HKD",Settings!$B$23,1))),0))</f>
        <v>0</v>
      </c>
      <c r="Q2370" s="312">
        <f>IF(OR(J2370="",G2370=""),"",G2370+ROW()/1000000)</f>
      </c>
      <c r="R2370" s="247">
        <f>IF(Q2370="","",SUMIFS(Txn[Signed Units],Txn[Key],J2370,Txn[Transaction Order],"&lt;="&amp;Q2370))</f>
      </c>
    </row>
    <row r="2371" spans="10:18" ht="15" customHeight="1" x14ac:dyDescent="0.15">
      <c r="J2371" s="246">
        <f>IF(OR(B2371="",C2371="",E2371=""),"",B2371&amp;":"&amp;C2371&amp;":"&amp;E2371)</f>
      </c>
      <c r="K2371" s="247">
        <f>IF(A2371="","",A2371*D2371)</f>
      </c>
      <c r="L2371" s="246">
        <f>IF(A2371="","",IF(OR(A2371=1,A2371=0),H2371,0))</f>
      </c>
      <c r="M2371" s="246">
        <f>IF(A2371="","",IF(A2371=-1,H2371,0))</f>
      </c>
      <c r="N2371">
        <f>IF(J2371="","",IF(E2371="SGD",1,IF(E2371="USD",Settings!$B$22,IF(E2371="HKD",Settings!$B$23,1))))</f>
      </c>
      <c r="O2371">
        <f>IF(OR(B2371="",C2371="",E2371=""),0,(IF(A2371=-1,H2371,0)-IF(OR(A2371=1,A2371=0),H2371,0)+IF(A2371=2,H2371,0))*IF(E2371="SGD",1,IF(E2371="USD",Settings!$B$22,IF(E2371="HKD",Settings!$B$23,1))))</f>
        <v>0</v>
      </c>
      <c r="P2371">
        <f>IF(OR(B2371="",C2371="",E2371=""),0,IF(A2371=2,H2371*IF(E2371="SGD",1,IF(E2371="USD",Settings!$B$22,IF(E2371="HKD",Settings!$B$23,1))),0))</f>
        <v>0</v>
      </c>
      <c r="Q2371" s="312">
        <f>IF(OR(J2371="",G2371=""),"",G2371+ROW()/1000000)</f>
      </c>
      <c r="R2371" s="247">
        <f>IF(Q2371="","",SUMIFS(Txn[Signed Units],Txn[Key],J2371,Txn[Transaction Order],"&lt;="&amp;Q2371))</f>
      </c>
    </row>
    <row r="2372" spans="10:18" ht="15" customHeight="1" x14ac:dyDescent="0.15">
      <c r="J2372" s="246">
        <f>IF(OR(B2372="",C2372="",E2372=""),"",B2372&amp;":"&amp;C2372&amp;":"&amp;E2372)</f>
      </c>
      <c r="K2372" s="247">
        <f>IF(A2372="","",A2372*D2372)</f>
      </c>
      <c r="L2372" s="246">
        <f>IF(A2372="","",IF(OR(A2372=1,A2372=0),H2372,0))</f>
      </c>
      <c r="M2372" s="246">
        <f>IF(A2372="","",IF(A2372=-1,H2372,0))</f>
      </c>
      <c r="N2372">
        <f>IF(J2372="","",IF(E2372="SGD",1,IF(E2372="USD",Settings!$B$22,IF(E2372="HKD",Settings!$B$23,1))))</f>
      </c>
      <c r="O2372">
        <f>IF(OR(B2372="",C2372="",E2372=""),0,(IF(A2372=-1,H2372,0)-IF(OR(A2372=1,A2372=0),H2372,0)+IF(A2372=2,H2372,0))*IF(E2372="SGD",1,IF(E2372="USD",Settings!$B$22,IF(E2372="HKD",Settings!$B$23,1))))</f>
        <v>0</v>
      </c>
      <c r="P2372">
        <f>IF(OR(B2372="",C2372="",E2372=""),0,IF(A2372=2,H2372*IF(E2372="SGD",1,IF(E2372="USD",Settings!$B$22,IF(E2372="HKD",Settings!$B$23,1))),0))</f>
        <v>0</v>
      </c>
      <c r="Q2372" s="312">
        <f>IF(OR(J2372="",G2372=""),"",G2372+ROW()/1000000)</f>
      </c>
      <c r="R2372" s="247">
        <f>IF(Q2372="","",SUMIFS(Txn[Signed Units],Txn[Key],J2372,Txn[Transaction Order],"&lt;="&amp;Q2372))</f>
      </c>
    </row>
    <row r="2373" spans="10:18" ht="15" customHeight="1" x14ac:dyDescent="0.15">
      <c r="J2373" s="246">
        <f>IF(OR(B2373="",C2373="",E2373=""),"",B2373&amp;":"&amp;C2373&amp;":"&amp;E2373)</f>
      </c>
      <c r="K2373" s="247">
        <f>IF(A2373="","",A2373*D2373)</f>
      </c>
      <c r="L2373" s="246">
        <f>IF(A2373="","",IF(OR(A2373=1,A2373=0),H2373,0))</f>
      </c>
      <c r="M2373" s="246">
        <f>IF(A2373="","",IF(A2373=-1,H2373,0))</f>
      </c>
      <c r="N2373">
        <f>IF(J2373="","",IF(E2373="SGD",1,IF(E2373="USD",Settings!$B$22,IF(E2373="HKD",Settings!$B$23,1))))</f>
      </c>
      <c r="O2373">
        <f>IF(OR(B2373="",C2373="",E2373=""),0,(IF(A2373=-1,H2373,0)-IF(OR(A2373=1,A2373=0),H2373,0)+IF(A2373=2,H2373,0))*IF(E2373="SGD",1,IF(E2373="USD",Settings!$B$22,IF(E2373="HKD",Settings!$B$23,1))))</f>
        <v>0</v>
      </c>
      <c r="P2373">
        <f>IF(OR(B2373="",C2373="",E2373=""),0,IF(A2373=2,H2373*IF(E2373="SGD",1,IF(E2373="USD",Settings!$B$22,IF(E2373="HKD",Settings!$B$23,1))),0))</f>
        <v>0</v>
      </c>
      <c r="Q2373" s="312">
        <f>IF(OR(J2373="",G2373=""),"",G2373+ROW()/1000000)</f>
      </c>
      <c r="R2373" s="247">
        <f>IF(Q2373="","",SUMIFS(Txn[Signed Units],Txn[Key],J2373,Txn[Transaction Order],"&lt;="&amp;Q2373))</f>
      </c>
    </row>
    <row r="2374" spans="10:18" ht="15" customHeight="1" x14ac:dyDescent="0.15">
      <c r="J2374" s="246">
        <f>IF(OR(B2374="",C2374="",E2374=""),"",B2374&amp;":"&amp;C2374&amp;":"&amp;E2374)</f>
      </c>
      <c r="K2374" s="247">
        <f>IF(A2374="","",A2374*D2374)</f>
      </c>
      <c r="L2374" s="246">
        <f>IF(A2374="","",IF(OR(A2374=1,A2374=0),H2374,0))</f>
      </c>
      <c r="M2374" s="246">
        <f>IF(A2374="","",IF(A2374=-1,H2374,0))</f>
      </c>
      <c r="N2374">
        <f>IF(J2374="","",IF(E2374="SGD",1,IF(E2374="USD",Settings!$B$22,IF(E2374="HKD",Settings!$B$23,1))))</f>
      </c>
      <c r="O2374">
        <f>IF(OR(B2374="",C2374="",E2374=""),0,(IF(A2374=-1,H2374,0)-IF(OR(A2374=1,A2374=0),H2374,0)+IF(A2374=2,H2374,0))*IF(E2374="SGD",1,IF(E2374="USD",Settings!$B$22,IF(E2374="HKD",Settings!$B$23,1))))</f>
        <v>0</v>
      </c>
      <c r="P2374">
        <f>IF(OR(B2374="",C2374="",E2374=""),0,IF(A2374=2,H2374*IF(E2374="SGD",1,IF(E2374="USD",Settings!$B$22,IF(E2374="HKD",Settings!$B$23,1))),0))</f>
        <v>0</v>
      </c>
      <c r="Q2374" s="312">
        <f>IF(OR(J2374="",G2374=""),"",G2374+ROW()/1000000)</f>
      </c>
      <c r="R2374" s="247">
        <f>IF(Q2374="","",SUMIFS(Txn[Signed Units],Txn[Key],J2374,Txn[Transaction Order],"&lt;="&amp;Q2374))</f>
      </c>
    </row>
    <row r="2375" spans="10:18" ht="15" customHeight="1" x14ac:dyDescent="0.15">
      <c r="J2375" s="246">
        <f>IF(OR(B2375="",C2375="",E2375=""),"",B2375&amp;":"&amp;C2375&amp;":"&amp;E2375)</f>
      </c>
      <c r="K2375" s="247">
        <f>IF(A2375="","",A2375*D2375)</f>
      </c>
      <c r="L2375" s="246">
        <f>IF(A2375="","",IF(OR(A2375=1,A2375=0),H2375,0))</f>
      </c>
      <c r="M2375" s="246">
        <f>IF(A2375="","",IF(A2375=-1,H2375,0))</f>
      </c>
      <c r="N2375">
        <f>IF(J2375="","",IF(E2375="SGD",1,IF(E2375="USD",Settings!$B$22,IF(E2375="HKD",Settings!$B$23,1))))</f>
      </c>
      <c r="O2375">
        <f>IF(OR(B2375="",C2375="",E2375=""),0,(IF(A2375=-1,H2375,0)-IF(OR(A2375=1,A2375=0),H2375,0)+IF(A2375=2,H2375,0))*IF(E2375="SGD",1,IF(E2375="USD",Settings!$B$22,IF(E2375="HKD",Settings!$B$23,1))))</f>
        <v>0</v>
      </c>
      <c r="P2375">
        <f>IF(OR(B2375="",C2375="",E2375=""),0,IF(A2375=2,H2375*IF(E2375="SGD",1,IF(E2375="USD",Settings!$B$22,IF(E2375="HKD",Settings!$B$23,1))),0))</f>
        <v>0</v>
      </c>
      <c r="Q2375" s="312">
        <f>IF(OR(J2375="",G2375=""),"",G2375+ROW()/1000000)</f>
      </c>
      <c r="R2375" s="247">
        <f>IF(Q2375="","",SUMIFS(Txn[Signed Units],Txn[Key],J2375,Txn[Transaction Order],"&lt;="&amp;Q2375))</f>
      </c>
    </row>
    <row r="2376" spans="10:18" ht="15" customHeight="1" x14ac:dyDescent="0.15">
      <c r="J2376" s="246">
        <f>IF(OR(B2376="",C2376="",E2376=""),"",B2376&amp;":"&amp;C2376&amp;":"&amp;E2376)</f>
      </c>
      <c r="K2376" s="247">
        <f>IF(A2376="","",A2376*D2376)</f>
      </c>
      <c r="L2376" s="246">
        <f>IF(A2376="","",IF(OR(A2376=1,A2376=0),H2376,0))</f>
      </c>
      <c r="M2376" s="246">
        <f>IF(A2376="","",IF(A2376=-1,H2376,0))</f>
      </c>
      <c r="N2376">
        <f>IF(J2376="","",IF(E2376="SGD",1,IF(E2376="USD",Settings!$B$22,IF(E2376="HKD",Settings!$B$23,1))))</f>
      </c>
      <c r="O2376">
        <f>IF(OR(B2376="",C2376="",E2376=""),0,(IF(A2376=-1,H2376,0)-IF(OR(A2376=1,A2376=0),H2376,0)+IF(A2376=2,H2376,0))*IF(E2376="SGD",1,IF(E2376="USD",Settings!$B$22,IF(E2376="HKD",Settings!$B$23,1))))</f>
        <v>0</v>
      </c>
      <c r="P2376">
        <f>IF(OR(B2376="",C2376="",E2376=""),0,IF(A2376=2,H2376*IF(E2376="SGD",1,IF(E2376="USD",Settings!$B$22,IF(E2376="HKD",Settings!$B$23,1))),0))</f>
        <v>0</v>
      </c>
      <c r="Q2376" s="312">
        <f>IF(OR(J2376="",G2376=""),"",G2376+ROW()/1000000)</f>
      </c>
      <c r="R2376" s="247">
        <f>IF(Q2376="","",SUMIFS(Txn[Signed Units],Txn[Key],J2376,Txn[Transaction Order],"&lt;="&amp;Q2376))</f>
      </c>
    </row>
    <row r="2377" spans="10:18" ht="15" customHeight="1" x14ac:dyDescent="0.15">
      <c r="J2377" s="246">
        <f>IF(OR(B2377="",C2377="",E2377=""),"",B2377&amp;":"&amp;C2377&amp;":"&amp;E2377)</f>
      </c>
      <c r="K2377" s="247">
        <f>IF(A2377="","",A2377*D2377)</f>
      </c>
      <c r="L2377" s="246">
        <f>IF(A2377="","",IF(OR(A2377=1,A2377=0),H2377,0))</f>
      </c>
      <c r="M2377" s="246">
        <f>IF(A2377="","",IF(A2377=-1,H2377,0))</f>
      </c>
      <c r="N2377">
        <f>IF(J2377="","",IF(E2377="SGD",1,IF(E2377="USD",Settings!$B$22,IF(E2377="HKD",Settings!$B$23,1))))</f>
      </c>
      <c r="O2377">
        <f>IF(OR(B2377="",C2377="",E2377=""),0,(IF(A2377=-1,H2377,0)-IF(OR(A2377=1,A2377=0),H2377,0)+IF(A2377=2,H2377,0))*IF(E2377="SGD",1,IF(E2377="USD",Settings!$B$22,IF(E2377="HKD",Settings!$B$23,1))))</f>
        <v>0</v>
      </c>
      <c r="P2377">
        <f>IF(OR(B2377="",C2377="",E2377=""),0,IF(A2377=2,H2377*IF(E2377="SGD",1,IF(E2377="USD",Settings!$B$22,IF(E2377="HKD",Settings!$B$23,1))),0))</f>
        <v>0</v>
      </c>
      <c r="Q2377" s="312">
        <f>IF(OR(J2377="",G2377=""),"",G2377+ROW()/1000000)</f>
      </c>
      <c r="R2377" s="247">
        <f>IF(Q2377="","",SUMIFS(Txn[Signed Units],Txn[Key],J2377,Txn[Transaction Order],"&lt;="&amp;Q2377))</f>
      </c>
    </row>
    <row r="2378" spans="10:18" ht="15" customHeight="1" x14ac:dyDescent="0.15">
      <c r="J2378" s="246">
        <f>IF(OR(B2378="",C2378="",E2378=""),"",B2378&amp;":"&amp;C2378&amp;":"&amp;E2378)</f>
      </c>
      <c r="K2378" s="247">
        <f>IF(A2378="","",A2378*D2378)</f>
      </c>
      <c r="L2378" s="246">
        <f>IF(A2378="","",IF(OR(A2378=1,A2378=0),H2378,0))</f>
      </c>
      <c r="M2378" s="246">
        <f>IF(A2378="","",IF(A2378=-1,H2378,0))</f>
      </c>
      <c r="N2378">
        <f>IF(J2378="","",IF(E2378="SGD",1,IF(E2378="USD",Settings!$B$22,IF(E2378="HKD",Settings!$B$23,1))))</f>
      </c>
      <c r="O2378">
        <f>IF(OR(B2378="",C2378="",E2378=""),0,(IF(A2378=-1,H2378,0)-IF(OR(A2378=1,A2378=0),H2378,0)+IF(A2378=2,H2378,0))*IF(E2378="SGD",1,IF(E2378="USD",Settings!$B$22,IF(E2378="HKD",Settings!$B$23,1))))</f>
        <v>0</v>
      </c>
      <c r="P2378">
        <f>IF(OR(B2378="",C2378="",E2378=""),0,IF(A2378=2,H2378*IF(E2378="SGD",1,IF(E2378="USD",Settings!$B$22,IF(E2378="HKD",Settings!$B$23,1))),0))</f>
        <v>0</v>
      </c>
      <c r="Q2378" s="312">
        <f>IF(OR(J2378="",G2378=""),"",G2378+ROW()/1000000)</f>
      </c>
      <c r="R2378" s="247">
        <f>IF(Q2378="","",SUMIFS(Txn[Signed Units],Txn[Key],J2378,Txn[Transaction Order],"&lt;="&amp;Q2378))</f>
      </c>
    </row>
    <row r="2379" spans="10:18" ht="15" customHeight="1" x14ac:dyDescent="0.15">
      <c r="J2379" s="246">
        <f>IF(OR(B2379="",C2379="",E2379=""),"",B2379&amp;":"&amp;C2379&amp;":"&amp;E2379)</f>
      </c>
      <c r="K2379" s="247">
        <f>IF(A2379="","",A2379*D2379)</f>
      </c>
      <c r="L2379" s="246">
        <f>IF(A2379="","",IF(OR(A2379=1,A2379=0),H2379,0))</f>
      </c>
      <c r="M2379" s="246">
        <f>IF(A2379="","",IF(A2379=-1,H2379,0))</f>
      </c>
      <c r="N2379">
        <f>IF(J2379="","",IF(E2379="SGD",1,IF(E2379="USD",Settings!$B$22,IF(E2379="HKD",Settings!$B$23,1))))</f>
      </c>
      <c r="O2379">
        <f>IF(OR(B2379="",C2379="",E2379=""),0,(IF(A2379=-1,H2379,0)-IF(OR(A2379=1,A2379=0),H2379,0)+IF(A2379=2,H2379,0))*IF(E2379="SGD",1,IF(E2379="USD",Settings!$B$22,IF(E2379="HKD",Settings!$B$23,1))))</f>
        <v>0</v>
      </c>
      <c r="P2379">
        <f>IF(OR(B2379="",C2379="",E2379=""),0,IF(A2379=2,H2379*IF(E2379="SGD",1,IF(E2379="USD",Settings!$B$22,IF(E2379="HKD",Settings!$B$23,1))),0))</f>
        <v>0</v>
      </c>
      <c r="Q2379" s="312">
        <f>IF(OR(J2379="",G2379=""),"",G2379+ROW()/1000000)</f>
      </c>
      <c r="R2379" s="247">
        <f>IF(Q2379="","",SUMIFS(Txn[Signed Units],Txn[Key],J2379,Txn[Transaction Order],"&lt;="&amp;Q2379))</f>
      </c>
    </row>
    <row r="2380" spans="10:18" ht="15" customHeight="1" x14ac:dyDescent="0.15">
      <c r="J2380" s="246">
        <f>IF(OR(B2380="",C2380="",E2380=""),"",B2380&amp;":"&amp;C2380&amp;":"&amp;E2380)</f>
      </c>
      <c r="K2380" s="247">
        <f>IF(A2380="","",A2380*D2380)</f>
      </c>
      <c r="L2380" s="246">
        <f>IF(A2380="","",IF(OR(A2380=1,A2380=0),H2380,0))</f>
      </c>
      <c r="M2380" s="246">
        <f>IF(A2380="","",IF(A2380=-1,H2380,0))</f>
      </c>
      <c r="N2380">
        <f>IF(J2380="","",IF(E2380="SGD",1,IF(E2380="USD",Settings!$B$22,IF(E2380="HKD",Settings!$B$23,1))))</f>
      </c>
      <c r="O2380">
        <f>IF(OR(B2380="",C2380="",E2380=""),0,(IF(A2380=-1,H2380,0)-IF(OR(A2380=1,A2380=0),H2380,0)+IF(A2380=2,H2380,0))*IF(E2380="SGD",1,IF(E2380="USD",Settings!$B$22,IF(E2380="HKD",Settings!$B$23,1))))</f>
        <v>0</v>
      </c>
      <c r="P2380">
        <f>IF(OR(B2380="",C2380="",E2380=""),0,IF(A2380=2,H2380*IF(E2380="SGD",1,IF(E2380="USD",Settings!$B$22,IF(E2380="HKD",Settings!$B$23,1))),0))</f>
        <v>0</v>
      </c>
      <c r="Q2380" s="312">
        <f>IF(OR(J2380="",G2380=""),"",G2380+ROW()/1000000)</f>
      </c>
      <c r="R2380" s="247">
        <f>IF(Q2380="","",SUMIFS(Txn[Signed Units],Txn[Key],J2380,Txn[Transaction Order],"&lt;="&amp;Q2380))</f>
      </c>
    </row>
    <row r="2381" spans="10:18" ht="15" customHeight="1" x14ac:dyDescent="0.15">
      <c r="J2381" s="246">
        <f>IF(OR(B2381="",C2381="",E2381=""),"",B2381&amp;":"&amp;C2381&amp;":"&amp;E2381)</f>
      </c>
      <c r="K2381" s="247">
        <f>IF(A2381="","",A2381*D2381)</f>
      </c>
      <c r="L2381" s="246">
        <f>IF(A2381="","",IF(OR(A2381=1,A2381=0),H2381,0))</f>
      </c>
      <c r="M2381" s="246">
        <f>IF(A2381="","",IF(A2381=-1,H2381,0))</f>
      </c>
      <c r="N2381">
        <f>IF(J2381="","",IF(E2381="SGD",1,IF(E2381="USD",Settings!$B$22,IF(E2381="HKD",Settings!$B$23,1))))</f>
      </c>
      <c r="O2381">
        <f>IF(OR(B2381="",C2381="",E2381=""),0,(IF(A2381=-1,H2381,0)-IF(OR(A2381=1,A2381=0),H2381,0)+IF(A2381=2,H2381,0))*IF(E2381="SGD",1,IF(E2381="USD",Settings!$B$22,IF(E2381="HKD",Settings!$B$23,1))))</f>
        <v>0</v>
      </c>
      <c r="P2381">
        <f>IF(OR(B2381="",C2381="",E2381=""),0,IF(A2381=2,H2381*IF(E2381="SGD",1,IF(E2381="USD",Settings!$B$22,IF(E2381="HKD",Settings!$B$23,1))),0))</f>
        <v>0</v>
      </c>
      <c r="Q2381" s="312">
        <f>IF(OR(J2381="",G2381=""),"",G2381+ROW()/1000000)</f>
      </c>
      <c r="R2381" s="247">
        <f>IF(Q2381="","",SUMIFS(Txn[Signed Units],Txn[Key],J2381,Txn[Transaction Order],"&lt;="&amp;Q2381))</f>
      </c>
    </row>
    <row r="2382" spans="10:18" ht="15" customHeight="1" x14ac:dyDescent="0.15">
      <c r="J2382" s="246">
        <f>IF(OR(B2382="",C2382="",E2382=""),"",B2382&amp;":"&amp;C2382&amp;":"&amp;E2382)</f>
      </c>
      <c r="K2382" s="247">
        <f>IF(A2382="","",A2382*D2382)</f>
      </c>
      <c r="L2382" s="246">
        <f>IF(A2382="","",IF(OR(A2382=1,A2382=0),H2382,0))</f>
      </c>
      <c r="M2382" s="246">
        <f>IF(A2382="","",IF(A2382=-1,H2382,0))</f>
      </c>
      <c r="N2382">
        <f>IF(J2382="","",IF(E2382="SGD",1,IF(E2382="USD",Settings!$B$22,IF(E2382="HKD",Settings!$B$23,1))))</f>
      </c>
      <c r="O2382">
        <f>IF(OR(B2382="",C2382="",E2382=""),0,(IF(A2382=-1,H2382,0)-IF(OR(A2382=1,A2382=0),H2382,0)+IF(A2382=2,H2382,0))*IF(E2382="SGD",1,IF(E2382="USD",Settings!$B$22,IF(E2382="HKD",Settings!$B$23,1))))</f>
        <v>0</v>
      </c>
      <c r="P2382">
        <f>IF(OR(B2382="",C2382="",E2382=""),0,IF(A2382=2,H2382*IF(E2382="SGD",1,IF(E2382="USD",Settings!$B$22,IF(E2382="HKD",Settings!$B$23,1))),0))</f>
        <v>0</v>
      </c>
      <c r="Q2382" s="312">
        <f>IF(OR(J2382="",G2382=""),"",G2382+ROW()/1000000)</f>
      </c>
      <c r="R2382" s="247">
        <f>IF(Q2382="","",SUMIFS(Txn[Signed Units],Txn[Key],J2382,Txn[Transaction Order],"&lt;="&amp;Q2382))</f>
      </c>
    </row>
    <row r="2383" spans="10:18" ht="15" customHeight="1" x14ac:dyDescent="0.15">
      <c r="J2383" s="246">
        <f>IF(OR(B2383="",C2383="",E2383=""),"",B2383&amp;":"&amp;C2383&amp;":"&amp;E2383)</f>
      </c>
      <c r="K2383" s="247">
        <f>IF(A2383="","",A2383*D2383)</f>
      </c>
      <c r="L2383" s="246">
        <f>IF(A2383="","",IF(OR(A2383=1,A2383=0),H2383,0))</f>
      </c>
      <c r="M2383" s="246">
        <f>IF(A2383="","",IF(A2383=-1,H2383,0))</f>
      </c>
      <c r="N2383">
        <f>IF(J2383="","",IF(E2383="SGD",1,IF(E2383="USD",Settings!$B$22,IF(E2383="HKD",Settings!$B$23,1))))</f>
      </c>
      <c r="O2383">
        <f>IF(OR(B2383="",C2383="",E2383=""),0,(IF(A2383=-1,H2383,0)-IF(OR(A2383=1,A2383=0),H2383,0)+IF(A2383=2,H2383,0))*IF(E2383="SGD",1,IF(E2383="USD",Settings!$B$22,IF(E2383="HKD",Settings!$B$23,1))))</f>
        <v>0</v>
      </c>
      <c r="P2383">
        <f>IF(OR(B2383="",C2383="",E2383=""),0,IF(A2383=2,H2383*IF(E2383="SGD",1,IF(E2383="USD",Settings!$B$22,IF(E2383="HKD",Settings!$B$23,1))),0))</f>
        <v>0</v>
      </c>
      <c r="Q2383" s="312">
        <f>IF(OR(J2383="",G2383=""),"",G2383+ROW()/1000000)</f>
      </c>
      <c r="R2383" s="247">
        <f>IF(Q2383="","",SUMIFS(Txn[Signed Units],Txn[Key],J2383,Txn[Transaction Order],"&lt;="&amp;Q2383))</f>
      </c>
    </row>
    <row r="2384" spans="10:18" ht="15" customHeight="1" x14ac:dyDescent="0.15">
      <c r="J2384" s="246">
        <f>IF(OR(B2384="",C2384="",E2384=""),"",B2384&amp;":"&amp;C2384&amp;":"&amp;E2384)</f>
      </c>
      <c r="K2384" s="247">
        <f>IF(A2384="","",A2384*D2384)</f>
      </c>
      <c r="L2384" s="246">
        <f>IF(A2384="","",IF(OR(A2384=1,A2384=0),H2384,0))</f>
      </c>
      <c r="M2384" s="246">
        <f>IF(A2384="","",IF(A2384=-1,H2384,0))</f>
      </c>
      <c r="N2384">
        <f>IF(J2384="","",IF(E2384="SGD",1,IF(E2384="USD",Settings!$B$22,IF(E2384="HKD",Settings!$B$23,1))))</f>
      </c>
      <c r="O2384">
        <f>IF(OR(B2384="",C2384="",E2384=""),0,(IF(A2384=-1,H2384,0)-IF(OR(A2384=1,A2384=0),H2384,0)+IF(A2384=2,H2384,0))*IF(E2384="SGD",1,IF(E2384="USD",Settings!$B$22,IF(E2384="HKD",Settings!$B$23,1))))</f>
        <v>0</v>
      </c>
      <c r="P2384">
        <f>IF(OR(B2384="",C2384="",E2384=""),0,IF(A2384=2,H2384*IF(E2384="SGD",1,IF(E2384="USD",Settings!$B$22,IF(E2384="HKD",Settings!$B$23,1))),0))</f>
        <v>0</v>
      </c>
      <c r="Q2384" s="312">
        <f>IF(OR(J2384="",G2384=""),"",G2384+ROW()/1000000)</f>
      </c>
      <c r="R2384" s="247">
        <f>IF(Q2384="","",SUMIFS(Txn[Signed Units],Txn[Key],J2384,Txn[Transaction Order],"&lt;="&amp;Q2384))</f>
      </c>
    </row>
    <row r="2385" spans="10:18" ht="15" customHeight="1" x14ac:dyDescent="0.15">
      <c r="J2385" s="246">
        <f>IF(OR(B2385="",C2385="",E2385=""),"",B2385&amp;":"&amp;C2385&amp;":"&amp;E2385)</f>
      </c>
      <c r="K2385" s="247">
        <f>IF(A2385="","",A2385*D2385)</f>
      </c>
      <c r="L2385" s="246">
        <f>IF(A2385="","",IF(OR(A2385=1,A2385=0),H2385,0))</f>
      </c>
      <c r="M2385" s="246">
        <f>IF(A2385="","",IF(A2385=-1,H2385,0))</f>
      </c>
      <c r="N2385">
        <f>IF(J2385="","",IF(E2385="SGD",1,IF(E2385="USD",Settings!$B$22,IF(E2385="HKD",Settings!$B$23,1))))</f>
      </c>
      <c r="O2385">
        <f>IF(OR(B2385="",C2385="",E2385=""),0,(IF(A2385=-1,H2385,0)-IF(OR(A2385=1,A2385=0),H2385,0)+IF(A2385=2,H2385,0))*IF(E2385="SGD",1,IF(E2385="USD",Settings!$B$22,IF(E2385="HKD",Settings!$B$23,1))))</f>
        <v>0</v>
      </c>
      <c r="P2385">
        <f>IF(OR(B2385="",C2385="",E2385=""),0,IF(A2385=2,H2385*IF(E2385="SGD",1,IF(E2385="USD",Settings!$B$22,IF(E2385="HKD",Settings!$B$23,1))),0))</f>
        <v>0</v>
      </c>
      <c r="Q2385" s="312">
        <f>IF(OR(J2385="",G2385=""),"",G2385+ROW()/1000000)</f>
      </c>
      <c r="R2385" s="247">
        <f>IF(Q2385="","",SUMIFS(Txn[Signed Units],Txn[Key],J2385,Txn[Transaction Order],"&lt;="&amp;Q2385))</f>
      </c>
    </row>
    <row r="2386" spans="10:18" ht="15" customHeight="1" x14ac:dyDescent="0.15">
      <c r="J2386" s="246">
        <f>IF(OR(B2386="",C2386="",E2386=""),"",B2386&amp;":"&amp;C2386&amp;":"&amp;E2386)</f>
      </c>
      <c r="K2386" s="247">
        <f>IF(A2386="","",A2386*D2386)</f>
      </c>
      <c r="L2386" s="246">
        <f>IF(A2386="","",IF(OR(A2386=1,A2386=0),H2386,0))</f>
      </c>
      <c r="M2386" s="246">
        <f>IF(A2386="","",IF(A2386=-1,H2386,0))</f>
      </c>
      <c r="N2386">
        <f>IF(J2386="","",IF(E2386="SGD",1,IF(E2386="USD",Settings!$B$22,IF(E2386="HKD",Settings!$B$23,1))))</f>
      </c>
      <c r="O2386">
        <f>IF(OR(B2386="",C2386="",E2386=""),0,(IF(A2386=-1,H2386,0)-IF(OR(A2386=1,A2386=0),H2386,0)+IF(A2386=2,H2386,0))*IF(E2386="SGD",1,IF(E2386="USD",Settings!$B$22,IF(E2386="HKD",Settings!$B$23,1))))</f>
        <v>0</v>
      </c>
      <c r="P2386">
        <f>IF(OR(B2386="",C2386="",E2386=""),0,IF(A2386=2,H2386*IF(E2386="SGD",1,IF(E2386="USD",Settings!$B$22,IF(E2386="HKD",Settings!$B$23,1))),0))</f>
        <v>0</v>
      </c>
      <c r="Q2386" s="312">
        <f>IF(OR(J2386="",G2386=""),"",G2386+ROW()/1000000)</f>
      </c>
      <c r="R2386" s="247">
        <f>IF(Q2386="","",SUMIFS(Txn[Signed Units],Txn[Key],J2386,Txn[Transaction Order],"&lt;="&amp;Q2386))</f>
      </c>
    </row>
    <row r="2387" spans="10:18" ht="15" customHeight="1" x14ac:dyDescent="0.15">
      <c r="J2387" s="246">
        <f>IF(OR(B2387="",C2387="",E2387=""),"",B2387&amp;":"&amp;C2387&amp;":"&amp;E2387)</f>
      </c>
      <c r="K2387" s="247">
        <f>IF(A2387="","",A2387*D2387)</f>
      </c>
      <c r="L2387" s="246">
        <f>IF(A2387="","",IF(OR(A2387=1,A2387=0),H2387,0))</f>
      </c>
      <c r="M2387" s="246">
        <f>IF(A2387="","",IF(A2387=-1,H2387,0))</f>
      </c>
      <c r="N2387">
        <f>IF(J2387="","",IF(E2387="SGD",1,IF(E2387="USD",Settings!$B$22,IF(E2387="HKD",Settings!$B$23,1))))</f>
      </c>
      <c r="O2387">
        <f>IF(OR(B2387="",C2387="",E2387=""),0,(IF(A2387=-1,H2387,0)-IF(OR(A2387=1,A2387=0),H2387,0)+IF(A2387=2,H2387,0))*IF(E2387="SGD",1,IF(E2387="USD",Settings!$B$22,IF(E2387="HKD",Settings!$B$23,1))))</f>
        <v>0</v>
      </c>
      <c r="P2387">
        <f>IF(OR(B2387="",C2387="",E2387=""),0,IF(A2387=2,H2387*IF(E2387="SGD",1,IF(E2387="USD",Settings!$B$22,IF(E2387="HKD",Settings!$B$23,1))),0))</f>
        <v>0</v>
      </c>
      <c r="Q2387" s="312">
        <f>IF(OR(J2387="",G2387=""),"",G2387+ROW()/1000000)</f>
      </c>
      <c r="R2387" s="247">
        <f>IF(Q2387="","",SUMIFS(Txn[Signed Units],Txn[Key],J2387,Txn[Transaction Order],"&lt;="&amp;Q2387))</f>
      </c>
    </row>
    <row r="2388" spans="10:18" ht="15" customHeight="1" x14ac:dyDescent="0.15">
      <c r="J2388" s="246">
        <f>IF(OR(B2388="",C2388="",E2388=""),"",B2388&amp;":"&amp;C2388&amp;":"&amp;E2388)</f>
      </c>
      <c r="K2388" s="247">
        <f>IF(A2388="","",A2388*D2388)</f>
      </c>
      <c r="L2388" s="246">
        <f>IF(A2388="","",IF(OR(A2388=1,A2388=0),H2388,0))</f>
      </c>
      <c r="M2388" s="246">
        <f>IF(A2388="","",IF(A2388=-1,H2388,0))</f>
      </c>
      <c r="N2388">
        <f>IF(J2388="","",IF(E2388="SGD",1,IF(E2388="USD",Settings!$B$22,IF(E2388="HKD",Settings!$B$23,1))))</f>
      </c>
      <c r="O2388">
        <f>IF(OR(B2388="",C2388="",E2388=""),0,(IF(A2388=-1,H2388,0)-IF(OR(A2388=1,A2388=0),H2388,0)+IF(A2388=2,H2388,0))*IF(E2388="SGD",1,IF(E2388="USD",Settings!$B$22,IF(E2388="HKD",Settings!$B$23,1))))</f>
        <v>0</v>
      </c>
      <c r="P2388">
        <f>IF(OR(B2388="",C2388="",E2388=""),0,IF(A2388=2,H2388*IF(E2388="SGD",1,IF(E2388="USD",Settings!$B$22,IF(E2388="HKD",Settings!$B$23,1))),0))</f>
        <v>0</v>
      </c>
      <c r="Q2388" s="312">
        <f>IF(OR(J2388="",G2388=""),"",G2388+ROW()/1000000)</f>
      </c>
      <c r="R2388" s="247">
        <f>IF(Q2388="","",SUMIFS(Txn[Signed Units],Txn[Key],J2388,Txn[Transaction Order],"&lt;="&amp;Q2388))</f>
      </c>
    </row>
    <row r="2389" spans="10:18" ht="15" customHeight="1" x14ac:dyDescent="0.15">
      <c r="J2389" s="246">
        <f>IF(OR(B2389="",C2389="",E2389=""),"",B2389&amp;":"&amp;C2389&amp;":"&amp;E2389)</f>
      </c>
      <c r="K2389" s="247">
        <f>IF(A2389="","",A2389*D2389)</f>
      </c>
      <c r="L2389" s="246">
        <f>IF(A2389="","",IF(OR(A2389=1,A2389=0),H2389,0))</f>
      </c>
      <c r="M2389" s="246">
        <f>IF(A2389="","",IF(A2389=-1,H2389,0))</f>
      </c>
      <c r="N2389">
        <f>IF(J2389="","",IF(E2389="SGD",1,IF(E2389="USD",Settings!$B$22,IF(E2389="HKD",Settings!$B$23,1))))</f>
      </c>
      <c r="O2389">
        <f>IF(OR(B2389="",C2389="",E2389=""),0,(IF(A2389=-1,H2389,0)-IF(OR(A2389=1,A2389=0),H2389,0)+IF(A2389=2,H2389,0))*IF(E2389="SGD",1,IF(E2389="USD",Settings!$B$22,IF(E2389="HKD",Settings!$B$23,1))))</f>
        <v>0</v>
      </c>
      <c r="P2389">
        <f>IF(OR(B2389="",C2389="",E2389=""),0,IF(A2389=2,H2389*IF(E2389="SGD",1,IF(E2389="USD",Settings!$B$22,IF(E2389="HKD",Settings!$B$23,1))),0))</f>
        <v>0</v>
      </c>
      <c r="Q2389" s="312">
        <f>IF(OR(J2389="",G2389=""),"",G2389+ROW()/1000000)</f>
      </c>
      <c r="R2389" s="247">
        <f>IF(Q2389="","",SUMIFS(Txn[Signed Units],Txn[Key],J2389,Txn[Transaction Order],"&lt;="&amp;Q2389))</f>
      </c>
    </row>
    <row r="2390" spans="10:18" ht="15" customHeight="1" x14ac:dyDescent="0.15">
      <c r="J2390" s="246">
        <f>IF(OR(B2390="",C2390="",E2390=""),"",B2390&amp;":"&amp;C2390&amp;":"&amp;E2390)</f>
      </c>
      <c r="K2390" s="247">
        <f>IF(A2390="","",A2390*D2390)</f>
      </c>
      <c r="L2390" s="246">
        <f>IF(A2390="","",IF(OR(A2390=1,A2390=0),H2390,0))</f>
      </c>
      <c r="M2390" s="246">
        <f>IF(A2390="","",IF(A2390=-1,H2390,0))</f>
      </c>
      <c r="N2390">
        <f>IF(J2390="","",IF(E2390="SGD",1,IF(E2390="USD",Settings!$B$22,IF(E2390="HKD",Settings!$B$23,1))))</f>
      </c>
      <c r="O2390">
        <f>IF(OR(B2390="",C2390="",E2390=""),0,(IF(A2390=-1,H2390,0)-IF(OR(A2390=1,A2390=0),H2390,0)+IF(A2390=2,H2390,0))*IF(E2390="SGD",1,IF(E2390="USD",Settings!$B$22,IF(E2390="HKD",Settings!$B$23,1))))</f>
        <v>0</v>
      </c>
      <c r="P2390">
        <f>IF(OR(B2390="",C2390="",E2390=""),0,IF(A2390=2,H2390*IF(E2390="SGD",1,IF(E2390="USD",Settings!$B$22,IF(E2390="HKD",Settings!$B$23,1))),0))</f>
        <v>0</v>
      </c>
      <c r="Q2390" s="312">
        <f>IF(OR(J2390="",G2390=""),"",G2390+ROW()/1000000)</f>
      </c>
      <c r="R2390" s="247">
        <f>IF(Q2390="","",SUMIFS(Txn[Signed Units],Txn[Key],J2390,Txn[Transaction Order],"&lt;="&amp;Q2390))</f>
      </c>
    </row>
    <row r="2391" spans="10:18" ht="15" customHeight="1" x14ac:dyDescent="0.15">
      <c r="J2391" s="246">
        <f>IF(OR(B2391="",C2391="",E2391=""),"",B2391&amp;":"&amp;C2391&amp;":"&amp;E2391)</f>
      </c>
      <c r="K2391" s="247">
        <f>IF(A2391="","",A2391*D2391)</f>
      </c>
      <c r="L2391" s="246">
        <f>IF(A2391="","",IF(OR(A2391=1,A2391=0),H2391,0))</f>
      </c>
      <c r="M2391" s="246">
        <f>IF(A2391="","",IF(A2391=-1,H2391,0))</f>
      </c>
      <c r="N2391">
        <f>IF(J2391="","",IF(E2391="SGD",1,IF(E2391="USD",Settings!$B$22,IF(E2391="HKD",Settings!$B$23,1))))</f>
      </c>
      <c r="O2391">
        <f>IF(OR(B2391="",C2391="",E2391=""),0,(IF(A2391=-1,H2391,0)-IF(OR(A2391=1,A2391=0),H2391,0)+IF(A2391=2,H2391,0))*IF(E2391="SGD",1,IF(E2391="USD",Settings!$B$22,IF(E2391="HKD",Settings!$B$23,1))))</f>
        <v>0</v>
      </c>
      <c r="P2391">
        <f>IF(OR(B2391="",C2391="",E2391=""),0,IF(A2391=2,H2391*IF(E2391="SGD",1,IF(E2391="USD",Settings!$B$22,IF(E2391="HKD",Settings!$B$23,1))),0))</f>
        <v>0</v>
      </c>
      <c r="Q2391" s="312">
        <f>IF(OR(J2391="",G2391=""),"",G2391+ROW()/1000000)</f>
      </c>
      <c r="R2391" s="247">
        <f>IF(Q2391="","",SUMIFS(Txn[Signed Units],Txn[Key],J2391,Txn[Transaction Order],"&lt;="&amp;Q2391))</f>
      </c>
    </row>
    <row r="2392" spans="10:18" ht="15" customHeight="1" x14ac:dyDescent="0.15">
      <c r="J2392" s="246">
        <f>IF(OR(B2392="",C2392="",E2392=""),"",B2392&amp;":"&amp;C2392&amp;":"&amp;E2392)</f>
      </c>
      <c r="K2392" s="247">
        <f>IF(A2392="","",A2392*D2392)</f>
      </c>
      <c r="L2392" s="246">
        <f>IF(A2392="","",IF(OR(A2392=1,A2392=0),H2392,0))</f>
      </c>
      <c r="M2392" s="246">
        <f>IF(A2392="","",IF(A2392=-1,H2392,0))</f>
      </c>
      <c r="N2392">
        <f>IF(J2392="","",IF(E2392="SGD",1,IF(E2392="USD",Settings!$B$22,IF(E2392="HKD",Settings!$B$23,1))))</f>
      </c>
      <c r="O2392">
        <f>IF(OR(B2392="",C2392="",E2392=""),0,(IF(A2392=-1,H2392,0)-IF(OR(A2392=1,A2392=0),H2392,0)+IF(A2392=2,H2392,0))*IF(E2392="SGD",1,IF(E2392="USD",Settings!$B$22,IF(E2392="HKD",Settings!$B$23,1))))</f>
        <v>0</v>
      </c>
      <c r="P2392">
        <f>IF(OR(B2392="",C2392="",E2392=""),0,IF(A2392=2,H2392*IF(E2392="SGD",1,IF(E2392="USD",Settings!$B$22,IF(E2392="HKD",Settings!$B$23,1))),0))</f>
        <v>0</v>
      </c>
      <c r="Q2392" s="312">
        <f>IF(OR(J2392="",G2392=""),"",G2392+ROW()/1000000)</f>
      </c>
      <c r="R2392" s="247">
        <f>IF(Q2392="","",SUMIFS(Txn[Signed Units],Txn[Key],J2392,Txn[Transaction Order],"&lt;="&amp;Q2392))</f>
      </c>
    </row>
    <row r="2393" spans="10:18" ht="15" customHeight="1" x14ac:dyDescent="0.15">
      <c r="J2393" s="246">
        <f>IF(OR(B2393="",C2393="",E2393=""),"",B2393&amp;":"&amp;C2393&amp;":"&amp;E2393)</f>
      </c>
      <c r="K2393" s="247">
        <f>IF(A2393="","",A2393*D2393)</f>
      </c>
      <c r="L2393" s="246">
        <f>IF(A2393="","",IF(OR(A2393=1,A2393=0),H2393,0))</f>
      </c>
      <c r="M2393" s="246">
        <f>IF(A2393="","",IF(A2393=-1,H2393,0))</f>
      </c>
      <c r="N2393">
        <f>IF(J2393="","",IF(E2393="SGD",1,IF(E2393="USD",Settings!$B$22,IF(E2393="HKD",Settings!$B$23,1))))</f>
      </c>
      <c r="O2393">
        <f>IF(OR(B2393="",C2393="",E2393=""),0,(IF(A2393=-1,H2393,0)-IF(OR(A2393=1,A2393=0),H2393,0)+IF(A2393=2,H2393,0))*IF(E2393="SGD",1,IF(E2393="USD",Settings!$B$22,IF(E2393="HKD",Settings!$B$23,1))))</f>
        <v>0</v>
      </c>
      <c r="P2393">
        <f>IF(OR(B2393="",C2393="",E2393=""),0,IF(A2393=2,H2393*IF(E2393="SGD",1,IF(E2393="USD",Settings!$B$22,IF(E2393="HKD",Settings!$B$23,1))),0))</f>
        <v>0</v>
      </c>
      <c r="Q2393" s="312">
        <f>IF(OR(J2393="",G2393=""),"",G2393+ROW()/1000000)</f>
      </c>
      <c r="R2393" s="247">
        <f>IF(Q2393="","",SUMIFS(Txn[Signed Units],Txn[Key],J2393,Txn[Transaction Order],"&lt;="&amp;Q2393))</f>
      </c>
    </row>
    <row r="2394" spans="10:18" ht="15" customHeight="1" x14ac:dyDescent="0.15">
      <c r="J2394" s="246">
        <f>IF(OR(B2394="",C2394="",E2394=""),"",B2394&amp;":"&amp;C2394&amp;":"&amp;E2394)</f>
      </c>
      <c r="K2394" s="247">
        <f>IF(A2394="","",A2394*D2394)</f>
      </c>
      <c r="L2394" s="246">
        <f>IF(A2394="","",IF(OR(A2394=1,A2394=0),H2394,0))</f>
      </c>
      <c r="M2394" s="246">
        <f>IF(A2394="","",IF(A2394=-1,H2394,0))</f>
      </c>
      <c r="N2394">
        <f>IF(J2394="","",IF(E2394="SGD",1,IF(E2394="USD",Settings!$B$22,IF(E2394="HKD",Settings!$B$23,1))))</f>
      </c>
      <c r="O2394">
        <f>IF(OR(B2394="",C2394="",E2394=""),0,(IF(A2394=-1,H2394,0)-IF(OR(A2394=1,A2394=0),H2394,0)+IF(A2394=2,H2394,0))*IF(E2394="SGD",1,IF(E2394="USD",Settings!$B$22,IF(E2394="HKD",Settings!$B$23,1))))</f>
        <v>0</v>
      </c>
      <c r="P2394">
        <f>IF(OR(B2394="",C2394="",E2394=""),0,IF(A2394=2,H2394*IF(E2394="SGD",1,IF(E2394="USD",Settings!$B$22,IF(E2394="HKD",Settings!$B$23,1))),0))</f>
        <v>0</v>
      </c>
      <c r="Q2394" s="312">
        <f>IF(OR(J2394="",G2394=""),"",G2394+ROW()/1000000)</f>
      </c>
      <c r="R2394" s="247">
        <f>IF(Q2394="","",SUMIFS(Txn[Signed Units],Txn[Key],J2394,Txn[Transaction Order],"&lt;="&amp;Q2394))</f>
      </c>
    </row>
    <row r="2395" spans="10:18" ht="15" customHeight="1" x14ac:dyDescent="0.15">
      <c r="J2395" s="246">
        <f>IF(OR(B2395="",C2395="",E2395=""),"",B2395&amp;":"&amp;C2395&amp;":"&amp;E2395)</f>
      </c>
      <c r="K2395" s="247">
        <f>IF(A2395="","",A2395*D2395)</f>
      </c>
      <c r="L2395" s="246">
        <f>IF(A2395="","",IF(OR(A2395=1,A2395=0),H2395,0))</f>
      </c>
      <c r="M2395" s="246">
        <f>IF(A2395="","",IF(A2395=-1,H2395,0))</f>
      </c>
      <c r="N2395">
        <f>IF(J2395="","",IF(E2395="SGD",1,IF(E2395="USD",Settings!$B$22,IF(E2395="HKD",Settings!$B$23,1))))</f>
      </c>
      <c r="O2395">
        <f>IF(OR(B2395="",C2395="",E2395=""),0,(IF(A2395=-1,H2395,0)-IF(OR(A2395=1,A2395=0),H2395,0)+IF(A2395=2,H2395,0))*IF(E2395="SGD",1,IF(E2395="USD",Settings!$B$22,IF(E2395="HKD",Settings!$B$23,1))))</f>
        <v>0</v>
      </c>
      <c r="P2395">
        <f>IF(OR(B2395="",C2395="",E2395=""),0,IF(A2395=2,H2395*IF(E2395="SGD",1,IF(E2395="USD",Settings!$B$22,IF(E2395="HKD",Settings!$B$23,1))),0))</f>
        <v>0</v>
      </c>
      <c r="Q2395" s="312">
        <f>IF(OR(J2395="",G2395=""),"",G2395+ROW()/1000000)</f>
      </c>
      <c r="R2395" s="247">
        <f>IF(Q2395="","",SUMIFS(Txn[Signed Units],Txn[Key],J2395,Txn[Transaction Order],"&lt;="&amp;Q2395))</f>
      </c>
    </row>
    <row r="2396" spans="10:18" ht="15" customHeight="1" x14ac:dyDescent="0.15">
      <c r="J2396" s="246">
        <f>IF(OR(B2396="",C2396="",E2396=""),"",B2396&amp;":"&amp;C2396&amp;":"&amp;E2396)</f>
      </c>
      <c r="K2396" s="247">
        <f>IF(A2396="","",A2396*D2396)</f>
      </c>
      <c r="L2396" s="246">
        <f>IF(A2396="","",IF(OR(A2396=1,A2396=0),H2396,0))</f>
      </c>
      <c r="M2396" s="246">
        <f>IF(A2396="","",IF(A2396=-1,H2396,0))</f>
      </c>
      <c r="N2396">
        <f>IF(J2396="","",IF(E2396="SGD",1,IF(E2396="USD",Settings!$B$22,IF(E2396="HKD",Settings!$B$23,1))))</f>
      </c>
      <c r="O2396">
        <f>IF(OR(B2396="",C2396="",E2396=""),0,(IF(A2396=-1,H2396,0)-IF(OR(A2396=1,A2396=0),H2396,0)+IF(A2396=2,H2396,0))*IF(E2396="SGD",1,IF(E2396="USD",Settings!$B$22,IF(E2396="HKD",Settings!$B$23,1))))</f>
        <v>0</v>
      </c>
      <c r="P2396">
        <f>IF(OR(B2396="",C2396="",E2396=""),0,IF(A2396=2,H2396*IF(E2396="SGD",1,IF(E2396="USD",Settings!$B$22,IF(E2396="HKD",Settings!$B$23,1))),0))</f>
        <v>0</v>
      </c>
      <c r="Q2396" s="312">
        <f>IF(OR(J2396="",G2396=""),"",G2396+ROW()/1000000)</f>
      </c>
      <c r="R2396" s="247">
        <f>IF(Q2396="","",SUMIFS(Txn[Signed Units],Txn[Key],J2396,Txn[Transaction Order],"&lt;="&amp;Q2396))</f>
      </c>
    </row>
    <row r="2397" spans="10:18" ht="15" customHeight="1" x14ac:dyDescent="0.15">
      <c r="J2397" s="246">
        <f>IF(OR(B2397="",C2397="",E2397=""),"",B2397&amp;":"&amp;C2397&amp;":"&amp;E2397)</f>
      </c>
      <c r="K2397" s="247">
        <f>IF(A2397="","",A2397*D2397)</f>
      </c>
      <c r="L2397" s="246">
        <f>IF(A2397="","",IF(OR(A2397=1,A2397=0),H2397,0))</f>
      </c>
      <c r="M2397" s="246">
        <f>IF(A2397="","",IF(A2397=-1,H2397,0))</f>
      </c>
      <c r="N2397">
        <f>IF(J2397="","",IF(E2397="SGD",1,IF(E2397="USD",Settings!$B$22,IF(E2397="HKD",Settings!$B$23,1))))</f>
      </c>
      <c r="O2397">
        <f>IF(OR(B2397="",C2397="",E2397=""),0,(IF(A2397=-1,H2397,0)-IF(OR(A2397=1,A2397=0),H2397,0)+IF(A2397=2,H2397,0))*IF(E2397="SGD",1,IF(E2397="USD",Settings!$B$22,IF(E2397="HKD",Settings!$B$23,1))))</f>
        <v>0</v>
      </c>
      <c r="P2397">
        <f>IF(OR(B2397="",C2397="",E2397=""),0,IF(A2397=2,H2397*IF(E2397="SGD",1,IF(E2397="USD",Settings!$B$22,IF(E2397="HKD",Settings!$B$23,1))),0))</f>
        <v>0</v>
      </c>
      <c r="Q2397" s="312">
        <f>IF(OR(J2397="",G2397=""),"",G2397+ROW()/1000000)</f>
      </c>
      <c r="R2397" s="247">
        <f>IF(Q2397="","",SUMIFS(Txn[Signed Units],Txn[Key],J2397,Txn[Transaction Order],"&lt;="&amp;Q2397))</f>
      </c>
    </row>
    <row r="2398" spans="10:18" ht="15" customHeight="1" x14ac:dyDescent="0.15">
      <c r="J2398" s="246">
        <f>IF(OR(B2398="",C2398="",E2398=""),"",B2398&amp;":"&amp;C2398&amp;":"&amp;E2398)</f>
      </c>
      <c r="K2398" s="247">
        <f>IF(A2398="","",A2398*D2398)</f>
      </c>
      <c r="L2398" s="246">
        <f>IF(A2398="","",IF(OR(A2398=1,A2398=0),H2398,0))</f>
      </c>
      <c r="M2398" s="246">
        <f>IF(A2398="","",IF(A2398=-1,H2398,0))</f>
      </c>
      <c r="N2398">
        <f>IF(J2398="","",IF(E2398="SGD",1,IF(E2398="USD",Settings!$B$22,IF(E2398="HKD",Settings!$B$23,1))))</f>
      </c>
      <c r="O2398">
        <f>IF(OR(B2398="",C2398="",E2398=""),0,(IF(A2398=-1,H2398,0)-IF(OR(A2398=1,A2398=0),H2398,0)+IF(A2398=2,H2398,0))*IF(E2398="SGD",1,IF(E2398="USD",Settings!$B$22,IF(E2398="HKD",Settings!$B$23,1))))</f>
        <v>0</v>
      </c>
      <c r="P2398">
        <f>IF(OR(B2398="",C2398="",E2398=""),0,IF(A2398=2,H2398*IF(E2398="SGD",1,IF(E2398="USD",Settings!$B$22,IF(E2398="HKD",Settings!$B$23,1))),0))</f>
        <v>0</v>
      </c>
      <c r="Q2398" s="312">
        <f>IF(OR(J2398="",G2398=""),"",G2398+ROW()/1000000)</f>
      </c>
      <c r="R2398" s="247">
        <f>IF(Q2398="","",SUMIFS(Txn[Signed Units],Txn[Key],J2398,Txn[Transaction Order],"&lt;="&amp;Q2398))</f>
      </c>
    </row>
    <row r="2399" spans="10:18" ht="15" customHeight="1" x14ac:dyDescent="0.15">
      <c r="J2399" s="246">
        <f>IF(OR(B2399="",C2399="",E2399=""),"",B2399&amp;":"&amp;C2399&amp;":"&amp;E2399)</f>
      </c>
      <c r="K2399" s="247">
        <f>IF(A2399="","",A2399*D2399)</f>
      </c>
      <c r="L2399" s="246">
        <f>IF(A2399="","",IF(OR(A2399=1,A2399=0),H2399,0))</f>
      </c>
      <c r="M2399" s="246">
        <f>IF(A2399="","",IF(A2399=-1,H2399,0))</f>
      </c>
      <c r="N2399">
        <f>IF(J2399="","",IF(E2399="SGD",1,IF(E2399="USD",Settings!$B$22,IF(E2399="HKD",Settings!$B$23,1))))</f>
      </c>
      <c r="O2399">
        <f>IF(OR(B2399="",C2399="",E2399=""),0,(IF(A2399=-1,H2399,0)-IF(OR(A2399=1,A2399=0),H2399,0)+IF(A2399=2,H2399,0))*IF(E2399="SGD",1,IF(E2399="USD",Settings!$B$22,IF(E2399="HKD",Settings!$B$23,1))))</f>
        <v>0</v>
      </c>
      <c r="P2399">
        <f>IF(OR(B2399="",C2399="",E2399=""),0,IF(A2399=2,H2399*IF(E2399="SGD",1,IF(E2399="USD",Settings!$B$22,IF(E2399="HKD",Settings!$B$23,1))),0))</f>
        <v>0</v>
      </c>
      <c r="Q2399" s="312">
        <f>IF(OR(J2399="",G2399=""),"",G2399+ROW()/1000000)</f>
      </c>
      <c r="R2399" s="247">
        <f>IF(Q2399="","",SUMIFS(Txn[Signed Units],Txn[Key],J2399,Txn[Transaction Order],"&lt;="&amp;Q2399))</f>
      </c>
    </row>
    <row r="2400" spans="10:18" ht="15" customHeight="1" x14ac:dyDescent="0.15">
      <c r="J2400" s="246">
        <f>IF(OR(B2400="",C2400="",E2400=""),"",B2400&amp;":"&amp;C2400&amp;":"&amp;E2400)</f>
      </c>
      <c r="K2400" s="247">
        <f>IF(A2400="","",A2400*D2400)</f>
      </c>
      <c r="L2400" s="246">
        <f>IF(A2400="","",IF(OR(A2400=1,A2400=0),H2400,0))</f>
      </c>
      <c r="M2400" s="246">
        <f>IF(A2400="","",IF(A2400=-1,H2400,0))</f>
      </c>
      <c r="N2400">
        <f>IF(J2400="","",IF(E2400="SGD",1,IF(E2400="USD",Settings!$B$22,IF(E2400="HKD",Settings!$B$23,1))))</f>
      </c>
      <c r="O2400">
        <f>IF(OR(B2400="",C2400="",E2400=""),0,(IF(A2400=-1,H2400,0)-IF(OR(A2400=1,A2400=0),H2400,0)+IF(A2400=2,H2400,0))*IF(E2400="SGD",1,IF(E2400="USD",Settings!$B$22,IF(E2400="HKD",Settings!$B$23,1))))</f>
        <v>0</v>
      </c>
      <c r="P2400">
        <f>IF(OR(B2400="",C2400="",E2400=""),0,IF(A2400=2,H2400*IF(E2400="SGD",1,IF(E2400="USD",Settings!$B$22,IF(E2400="HKD",Settings!$B$23,1))),0))</f>
        <v>0</v>
      </c>
      <c r="Q2400" s="312">
        <f>IF(OR(J2400="",G2400=""),"",G2400+ROW()/1000000)</f>
      </c>
      <c r="R2400" s="247">
        <f>IF(Q2400="","",SUMIFS(Txn[Signed Units],Txn[Key],J2400,Txn[Transaction Order],"&lt;="&amp;Q2400))</f>
      </c>
    </row>
    <row r="2401" spans="10:18" ht="15" customHeight="1" x14ac:dyDescent="0.15">
      <c r="J2401" s="246">
        <f>IF(OR(B2401="",C2401="",E2401=""),"",B2401&amp;":"&amp;C2401&amp;":"&amp;E2401)</f>
      </c>
      <c r="K2401" s="247">
        <f>IF(A2401="","",A2401*D2401)</f>
      </c>
      <c r="L2401" s="246">
        <f>IF(A2401="","",IF(OR(A2401=1,A2401=0),H2401,0))</f>
      </c>
      <c r="M2401" s="246">
        <f>IF(A2401="","",IF(A2401=-1,H2401,0))</f>
      </c>
      <c r="N2401">
        <f>IF(J2401="","",IF(E2401="SGD",1,IF(E2401="USD",Settings!$B$22,IF(E2401="HKD",Settings!$B$23,1))))</f>
      </c>
      <c r="O2401">
        <f>IF(OR(B2401="",C2401="",E2401=""),0,(IF(A2401=-1,H2401,0)-IF(OR(A2401=1,A2401=0),H2401,0)+IF(A2401=2,H2401,0))*IF(E2401="SGD",1,IF(E2401="USD",Settings!$B$22,IF(E2401="HKD",Settings!$B$23,1))))</f>
        <v>0</v>
      </c>
      <c r="P2401">
        <f>IF(OR(B2401="",C2401="",E2401=""),0,IF(A2401=2,H2401*IF(E2401="SGD",1,IF(E2401="USD",Settings!$B$22,IF(E2401="HKD",Settings!$B$23,1))),0))</f>
        <v>0</v>
      </c>
      <c r="Q2401" s="312">
        <f>IF(OR(J2401="",G2401=""),"",G2401+ROW()/1000000)</f>
      </c>
      <c r="R2401" s="247">
        <f>IF(Q2401="","",SUMIFS(Txn[Signed Units],Txn[Key],J2401,Txn[Transaction Order],"&lt;="&amp;Q2401))</f>
      </c>
    </row>
    <row r="2402" spans="10:18" ht="15" customHeight="1" x14ac:dyDescent="0.15">
      <c r="J2402" s="246">
        <f>IF(OR(B2402="",C2402="",E2402=""),"",B2402&amp;":"&amp;C2402&amp;":"&amp;E2402)</f>
      </c>
      <c r="K2402" s="247">
        <f>IF(A2402="","",A2402*D2402)</f>
      </c>
      <c r="L2402" s="246">
        <f>IF(A2402="","",IF(OR(A2402=1,A2402=0),H2402,0))</f>
      </c>
      <c r="M2402" s="246">
        <f>IF(A2402="","",IF(A2402=-1,H2402,0))</f>
      </c>
      <c r="N2402">
        <f>IF(J2402="","",IF(E2402="SGD",1,IF(E2402="USD",Settings!$B$22,IF(E2402="HKD",Settings!$B$23,1))))</f>
      </c>
      <c r="O2402">
        <f>IF(OR(B2402="",C2402="",E2402=""),0,(IF(A2402=-1,H2402,0)-IF(OR(A2402=1,A2402=0),H2402,0)+IF(A2402=2,H2402,0))*IF(E2402="SGD",1,IF(E2402="USD",Settings!$B$22,IF(E2402="HKD",Settings!$B$23,1))))</f>
        <v>0</v>
      </c>
      <c r="P2402">
        <f>IF(OR(B2402="",C2402="",E2402=""),0,IF(A2402=2,H2402*IF(E2402="SGD",1,IF(E2402="USD",Settings!$B$22,IF(E2402="HKD",Settings!$B$23,1))),0))</f>
        <v>0</v>
      </c>
      <c r="Q2402" s="312">
        <f>IF(OR(J2402="",G2402=""),"",G2402+ROW()/1000000)</f>
      </c>
      <c r="R2402" s="247">
        <f>IF(Q2402="","",SUMIFS(Txn[Signed Units],Txn[Key],J2402,Txn[Transaction Order],"&lt;="&amp;Q2402))</f>
      </c>
    </row>
    <row r="2403" spans="10:18" ht="15" customHeight="1" x14ac:dyDescent="0.15">
      <c r="J2403" s="246">
        <f>IF(OR(B2403="",C2403="",E2403=""),"",B2403&amp;":"&amp;C2403&amp;":"&amp;E2403)</f>
      </c>
      <c r="K2403" s="247">
        <f>IF(A2403="","",A2403*D2403)</f>
      </c>
      <c r="L2403" s="246">
        <f>IF(A2403="","",IF(OR(A2403=1,A2403=0),H2403,0))</f>
      </c>
      <c r="M2403" s="246">
        <f>IF(A2403="","",IF(A2403=-1,H2403,0))</f>
      </c>
      <c r="N2403">
        <f>IF(J2403="","",IF(E2403="SGD",1,IF(E2403="USD",Settings!$B$22,IF(E2403="HKD",Settings!$B$23,1))))</f>
      </c>
      <c r="O2403">
        <f>IF(OR(B2403="",C2403="",E2403=""),0,(IF(A2403=-1,H2403,0)-IF(OR(A2403=1,A2403=0),H2403,0)+IF(A2403=2,H2403,0))*IF(E2403="SGD",1,IF(E2403="USD",Settings!$B$22,IF(E2403="HKD",Settings!$B$23,1))))</f>
        <v>0</v>
      </c>
      <c r="P2403">
        <f>IF(OR(B2403="",C2403="",E2403=""),0,IF(A2403=2,H2403*IF(E2403="SGD",1,IF(E2403="USD",Settings!$B$22,IF(E2403="HKD",Settings!$B$23,1))),0))</f>
        <v>0</v>
      </c>
      <c r="Q2403" s="312">
        <f>IF(OR(J2403="",G2403=""),"",G2403+ROW()/1000000)</f>
      </c>
      <c r="R2403" s="247">
        <f>IF(Q2403="","",SUMIFS(Txn[Signed Units],Txn[Key],J2403,Txn[Transaction Order],"&lt;="&amp;Q2403))</f>
      </c>
    </row>
    <row r="2404" spans="10:18" ht="15" customHeight="1" x14ac:dyDescent="0.15">
      <c r="J2404" s="246">
        <f>IF(OR(B2404="",C2404="",E2404=""),"",B2404&amp;":"&amp;C2404&amp;":"&amp;E2404)</f>
      </c>
      <c r="K2404" s="247">
        <f>IF(A2404="","",A2404*D2404)</f>
      </c>
      <c r="L2404" s="246">
        <f>IF(A2404="","",IF(OR(A2404=1,A2404=0),H2404,0))</f>
      </c>
      <c r="M2404" s="246">
        <f>IF(A2404="","",IF(A2404=-1,H2404,0))</f>
      </c>
      <c r="N2404">
        <f>IF(J2404="","",IF(E2404="SGD",1,IF(E2404="USD",Settings!$B$22,IF(E2404="HKD",Settings!$B$23,1))))</f>
      </c>
      <c r="O2404">
        <f>IF(OR(B2404="",C2404="",E2404=""),0,(IF(A2404=-1,H2404,0)-IF(OR(A2404=1,A2404=0),H2404,0)+IF(A2404=2,H2404,0))*IF(E2404="SGD",1,IF(E2404="USD",Settings!$B$22,IF(E2404="HKD",Settings!$B$23,1))))</f>
        <v>0</v>
      </c>
      <c r="P2404">
        <f>IF(OR(B2404="",C2404="",E2404=""),0,IF(A2404=2,H2404*IF(E2404="SGD",1,IF(E2404="USD",Settings!$B$22,IF(E2404="HKD",Settings!$B$23,1))),0))</f>
        <v>0</v>
      </c>
      <c r="Q2404" s="312">
        <f>IF(OR(J2404="",G2404=""),"",G2404+ROW()/1000000)</f>
      </c>
      <c r="R2404" s="247">
        <f>IF(Q2404="","",SUMIFS(Txn[Signed Units],Txn[Key],J2404,Txn[Transaction Order],"&lt;="&amp;Q2404))</f>
      </c>
    </row>
    <row r="2405" spans="10:18" ht="15" customHeight="1" x14ac:dyDescent="0.15">
      <c r="J2405" s="246">
        <f>IF(OR(B2405="",C2405="",E2405=""),"",B2405&amp;":"&amp;C2405&amp;":"&amp;E2405)</f>
      </c>
      <c r="K2405" s="247">
        <f>IF(A2405="","",A2405*D2405)</f>
      </c>
      <c r="L2405" s="246">
        <f>IF(A2405="","",IF(OR(A2405=1,A2405=0),H2405,0))</f>
      </c>
      <c r="M2405" s="246">
        <f>IF(A2405="","",IF(A2405=-1,H2405,0))</f>
      </c>
      <c r="N2405">
        <f>IF(J2405="","",IF(E2405="SGD",1,IF(E2405="USD",Settings!$B$22,IF(E2405="HKD",Settings!$B$23,1))))</f>
      </c>
      <c r="O2405">
        <f>IF(OR(B2405="",C2405="",E2405=""),0,(IF(A2405=-1,H2405,0)-IF(OR(A2405=1,A2405=0),H2405,0)+IF(A2405=2,H2405,0))*IF(E2405="SGD",1,IF(E2405="USD",Settings!$B$22,IF(E2405="HKD",Settings!$B$23,1))))</f>
        <v>0</v>
      </c>
      <c r="P2405">
        <f>IF(OR(B2405="",C2405="",E2405=""),0,IF(A2405=2,H2405*IF(E2405="SGD",1,IF(E2405="USD",Settings!$B$22,IF(E2405="HKD",Settings!$B$23,1))),0))</f>
        <v>0</v>
      </c>
      <c r="Q2405" s="312">
        <f>IF(OR(J2405="",G2405=""),"",G2405+ROW()/1000000)</f>
      </c>
      <c r="R2405" s="247">
        <f>IF(Q2405="","",SUMIFS(Txn[Signed Units],Txn[Key],J2405,Txn[Transaction Order],"&lt;="&amp;Q2405))</f>
      </c>
    </row>
    <row r="2406" spans="10:18" ht="15" customHeight="1" x14ac:dyDescent="0.15">
      <c r="J2406" s="246">
        <f>IF(OR(B2406="",C2406="",E2406=""),"",B2406&amp;":"&amp;C2406&amp;":"&amp;E2406)</f>
      </c>
      <c r="K2406" s="247">
        <f>IF(A2406="","",A2406*D2406)</f>
      </c>
      <c r="L2406" s="246">
        <f>IF(A2406="","",IF(OR(A2406=1,A2406=0),H2406,0))</f>
      </c>
      <c r="M2406" s="246">
        <f>IF(A2406="","",IF(A2406=-1,H2406,0))</f>
      </c>
      <c r="N2406">
        <f>IF(J2406="","",IF(E2406="SGD",1,IF(E2406="USD",Settings!$B$22,IF(E2406="HKD",Settings!$B$23,1))))</f>
      </c>
      <c r="O2406">
        <f>IF(OR(B2406="",C2406="",E2406=""),0,(IF(A2406=-1,H2406,0)-IF(OR(A2406=1,A2406=0),H2406,0)+IF(A2406=2,H2406,0))*IF(E2406="SGD",1,IF(E2406="USD",Settings!$B$22,IF(E2406="HKD",Settings!$B$23,1))))</f>
        <v>0</v>
      </c>
      <c r="P2406">
        <f>IF(OR(B2406="",C2406="",E2406=""),0,IF(A2406=2,H2406*IF(E2406="SGD",1,IF(E2406="USD",Settings!$B$22,IF(E2406="HKD",Settings!$B$23,1))),0))</f>
        <v>0</v>
      </c>
      <c r="Q2406" s="312">
        <f>IF(OR(J2406="",G2406=""),"",G2406+ROW()/1000000)</f>
      </c>
      <c r="R2406" s="247">
        <f>IF(Q2406="","",SUMIFS(Txn[Signed Units],Txn[Key],J2406,Txn[Transaction Order],"&lt;="&amp;Q2406))</f>
      </c>
    </row>
    <row r="2407" spans="10:18" ht="15" customHeight="1" x14ac:dyDescent="0.15">
      <c r="J2407" s="246">
        <f>IF(OR(B2407="",C2407="",E2407=""),"",B2407&amp;":"&amp;C2407&amp;":"&amp;E2407)</f>
      </c>
      <c r="K2407" s="247">
        <f>IF(A2407="","",A2407*D2407)</f>
      </c>
      <c r="L2407" s="246">
        <f>IF(A2407="","",IF(OR(A2407=1,A2407=0),H2407,0))</f>
      </c>
      <c r="M2407" s="246">
        <f>IF(A2407="","",IF(A2407=-1,H2407,0))</f>
      </c>
      <c r="N2407">
        <f>IF(J2407="","",IF(E2407="SGD",1,IF(E2407="USD",Settings!$B$22,IF(E2407="HKD",Settings!$B$23,1))))</f>
      </c>
      <c r="O2407">
        <f>IF(OR(B2407="",C2407="",E2407=""),0,(IF(A2407=-1,H2407,0)-IF(OR(A2407=1,A2407=0),H2407,0)+IF(A2407=2,H2407,0))*IF(E2407="SGD",1,IF(E2407="USD",Settings!$B$22,IF(E2407="HKD",Settings!$B$23,1))))</f>
        <v>0</v>
      </c>
      <c r="P2407">
        <f>IF(OR(B2407="",C2407="",E2407=""),0,IF(A2407=2,H2407*IF(E2407="SGD",1,IF(E2407="USD",Settings!$B$22,IF(E2407="HKD",Settings!$B$23,1))),0))</f>
        <v>0</v>
      </c>
      <c r="Q2407" s="312">
        <f>IF(OR(J2407="",G2407=""),"",G2407+ROW()/1000000)</f>
      </c>
      <c r="R2407" s="247">
        <f>IF(Q2407="","",SUMIFS(Txn[Signed Units],Txn[Key],J2407,Txn[Transaction Order],"&lt;="&amp;Q2407))</f>
      </c>
    </row>
    <row r="2408" spans="10:18" ht="15" customHeight="1" x14ac:dyDescent="0.15">
      <c r="J2408" s="246">
        <f>IF(OR(B2408="",C2408="",E2408=""),"",B2408&amp;":"&amp;C2408&amp;":"&amp;E2408)</f>
      </c>
      <c r="K2408" s="247">
        <f>IF(A2408="","",A2408*D2408)</f>
      </c>
      <c r="L2408" s="246">
        <f>IF(A2408="","",IF(OR(A2408=1,A2408=0),H2408,0))</f>
      </c>
      <c r="M2408" s="246">
        <f>IF(A2408="","",IF(A2408=-1,H2408,0))</f>
      </c>
      <c r="N2408">
        <f>IF(J2408="","",IF(E2408="SGD",1,IF(E2408="USD",Settings!$B$22,IF(E2408="HKD",Settings!$B$23,1))))</f>
      </c>
      <c r="O2408">
        <f>IF(OR(B2408="",C2408="",E2408=""),0,(IF(A2408=-1,H2408,0)-IF(OR(A2408=1,A2408=0),H2408,0)+IF(A2408=2,H2408,0))*IF(E2408="SGD",1,IF(E2408="USD",Settings!$B$22,IF(E2408="HKD",Settings!$B$23,1))))</f>
        <v>0</v>
      </c>
      <c r="P2408">
        <f>IF(OR(B2408="",C2408="",E2408=""),0,IF(A2408=2,H2408*IF(E2408="SGD",1,IF(E2408="USD",Settings!$B$22,IF(E2408="HKD",Settings!$B$23,1))),0))</f>
        <v>0</v>
      </c>
      <c r="Q2408" s="312">
        <f>IF(OR(J2408="",G2408=""),"",G2408+ROW()/1000000)</f>
      </c>
      <c r="R2408" s="247">
        <f>IF(Q2408="","",SUMIFS(Txn[Signed Units],Txn[Key],J2408,Txn[Transaction Order],"&lt;="&amp;Q2408))</f>
      </c>
    </row>
    <row r="2409" spans="10:18" ht="15" customHeight="1" x14ac:dyDescent="0.15">
      <c r="J2409" s="246">
        <f>IF(OR(B2409="",C2409="",E2409=""),"",B2409&amp;":"&amp;C2409&amp;":"&amp;E2409)</f>
      </c>
      <c r="K2409" s="247">
        <f>IF(A2409="","",A2409*D2409)</f>
      </c>
      <c r="L2409" s="246">
        <f>IF(A2409="","",IF(OR(A2409=1,A2409=0),H2409,0))</f>
      </c>
      <c r="M2409" s="246">
        <f>IF(A2409="","",IF(A2409=-1,H2409,0))</f>
      </c>
      <c r="N2409">
        <f>IF(J2409="","",IF(E2409="SGD",1,IF(E2409="USD",Settings!$B$22,IF(E2409="HKD",Settings!$B$23,1))))</f>
      </c>
      <c r="O2409">
        <f>IF(OR(B2409="",C2409="",E2409=""),0,(IF(A2409=-1,H2409,0)-IF(OR(A2409=1,A2409=0),H2409,0)+IF(A2409=2,H2409,0))*IF(E2409="SGD",1,IF(E2409="USD",Settings!$B$22,IF(E2409="HKD",Settings!$B$23,1))))</f>
        <v>0</v>
      </c>
      <c r="P2409">
        <f>IF(OR(B2409="",C2409="",E2409=""),0,IF(A2409=2,H2409*IF(E2409="SGD",1,IF(E2409="USD",Settings!$B$22,IF(E2409="HKD",Settings!$B$23,1))),0))</f>
        <v>0</v>
      </c>
      <c r="Q2409" s="312">
        <f>IF(OR(J2409="",G2409=""),"",G2409+ROW()/1000000)</f>
      </c>
      <c r="R2409" s="247">
        <f>IF(Q2409="","",SUMIFS(Txn[Signed Units],Txn[Key],J2409,Txn[Transaction Order],"&lt;="&amp;Q2409))</f>
      </c>
    </row>
    <row r="2410" spans="10:18" ht="15" customHeight="1" x14ac:dyDescent="0.15">
      <c r="J2410" s="246">
        <f>IF(OR(B2410="",C2410="",E2410=""),"",B2410&amp;":"&amp;C2410&amp;":"&amp;E2410)</f>
      </c>
      <c r="K2410" s="247">
        <f>IF(A2410="","",A2410*D2410)</f>
      </c>
      <c r="L2410" s="246">
        <f>IF(A2410="","",IF(OR(A2410=1,A2410=0),H2410,0))</f>
      </c>
      <c r="M2410" s="246">
        <f>IF(A2410="","",IF(A2410=-1,H2410,0))</f>
      </c>
      <c r="N2410">
        <f>IF(J2410="","",IF(E2410="SGD",1,IF(E2410="USD",Settings!$B$22,IF(E2410="HKD",Settings!$B$23,1))))</f>
      </c>
      <c r="O2410">
        <f>IF(OR(B2410="",C2410="",E2410=""),0,(IF(A2410=-1,H2410,0)-IF(OR(A2410=1,A2410=0),H2410,0)+IF(A2410=2,H2410,0))*IF(E2410="SGD",1,IF(E2410="USD",Settings!$B$22,IF(E2410="HKD",Settings!$B$23,1))))</f>
        <v>0</v>
      </c>
      <c r="P2410">
        <f>IF(OR(B2410="",C2410="",E2410=""),0,IF(A2410=2,H2410*IF(E2410="SGD",1,IF(E2410="USD",Settings!$B$22,IF(E2410="HKD",Settings!$B$23,1))),0))</f>
        <v>0</v>
      </c>
      <c r="Q2410" s="312">
        <f>IF(OR(J2410="",G2410=""),"",G2410+ROW()/1000000)</f>
      </c>
      <c r="R2410" s="247">
        <f>IF(Q2410="","",SUMIFS(Txn[Signed Units],Txn[Key],J2410,Txn[Transaction Order],"&lt;="&amp;Q2410))</f>
      </c>
    </row>
    <row r="2411" spans="10:18" ht="15" customHeight="1" x14ac:dyDescent="0.15">
      <c r="J2411" s="246">
        <f>IF(OR(B2411="",C2411="",E2411=""),"",B2411&amp;":"&amp;C2411&amp;":"&amp;E2411)</f>
      </c>
      <c r="K2411" s="247">
        <f>IF(A2411="","",A2411*D2411)</f>
      </c>
      <c r="L2411" s="246">
        <f>IF(A2411="","",IF(OR(A2411=1,A2411=0),H2411,0))</f>
      </c>
      <c r="M2411" s="246">
        <f>IF(A2411="","",IF(A2411=-1,H2411,0))</f>
      </c>
      <c r="N2411">
        <f>IF(J2411="","",IF(E2411="SGD",1,IF(E2411="USD",Settings!$B$22,IF(E2411="HKD",Settings!$B$23,1))))</f>
      </c>
      <c r="O2411">
        <f>IF(OR(B2411="",C2411="",E2411=""),0,(IF(A2411=-1,H2411,0)-IF(OR(A2411=1,A2411=0),H2411,0)+IF(A2411=2,H2411,0))*IF(E2411="SGD",1,IF(E2411="USD",Settings!$B$22,IF(E2411="HKD",Settings!$B$23,1))))</f>
        <v>0</v>
      </c>
      <c r="P2411">
        <f>IF(OR(B2411="",C2411="",E2411=""),0,IF(A2411=2,H2411*IF(E2411="SGD",1,IF(E2411="USD",Settings!$B$22,IF(E2411="HKD",Settings!$B$23,1))),0))</f>
        <v>0</v>
      </c>
      <c r="Q2411" s="312">
        <f>IF(OR(J2411="",G2411=""),"",G2411+ROW()/1000000)</f>
      </c>
      <c r="R2411" s="247">
        <f>IF(Q2411="","",SUMIFS(Txn[Signed Units],Txn[Key],J2411,Txn[Transaction Order],"&lt;="&amp;Q2411))</f>
      </c>
    </row>
    <row r="2412" spans="10:18" ht="15" customHeight="1" x14ac:dyDescent="0.15">
      <c r="J2412" s="246">
        <f>IF(OR(B2412="",C2412="",E2412=""),"",B2412&amp;":"&amp;C2412&amp;":"&amp;E2412)</f>
      </c>
      <c r="K2412" s="247">
        <f>IF(A2412="","",A2412*D2412)</f>
      </c>
      <c r="L2412" s="246">
        <f>IF(A2412="","",IF(OR(A2412=1,A2412=0),H2412,0))</f>
      </c>
      <c r="M2412" s="246">
        <f>IF(A2412="","",IF(A2412=-1,H2412,0))</f>
      </c>
      <c r="N2412">
        <f>IF(J2412="","",IF(E2412="SGD",1,IF(E2412="USD",Settings!$B$22,IF(E2412="HKD",Settings!$B$23,1))))</f>
      </c>
      <c r="O2412">
        <f>IF(OR(B2412="",C2412="",E2412=""),0,(IF(A2412=-1,H2412,0)-IF(OR(A2412=1,A2412=0),H2412,0)+IF(A2412=2,H2412,0))*IF(E2412="SGD",1,IF(E2412="USD",Settings!$B$22,IF(E2412="HKD",Settings!$B$23,1))))</f>
        <v>0</v>
      </c>
      <c r="P2412">
        <f>IF(OR(B2412="",C2412="",E2412=""),0,IF(A2412=2,H2412*IF(E2412="SGD",1,IF(E2412="USD",Settings!$B$22,IF(E2412="HKD",Settings!$B$23,1))),0))</f>
        <v>0</v>
      </c>
      <c r="Q2412" s="312">
        <f>IF(OR(J2412="",G2412=""),"",G2412+ROW()/1000000)</f>
      </c>
      <c r="R2412" s="247">
        <f>IF(Q2412="","",SUMIFS(Txn[Signed Units],Txn[Key],J2412,Txn[Transaction Order],"&lt;="&amp;Q2412))</f>
      </c>
    </row>
    <row r="2413" spans="10:18" ht="15" customHeight="1" x14ac:dyDescent="0.15">
      <c r="J2413" s="246">
        <f>IF(OR(B2413="",C2413="",E2413=""),"",B2413&amp;":"&amp;C2413&amp;":"&amp;E2413)</f>
      </c>
      <c r="K2413" s="247">
        <f>IF(A2413="","",A2413*D2413)</f>
      </c>
      <c r="L2413" s="246">
        <f>IF(A2413="","",IF(OR(A2413=1,A2413=0),H2413,0))</f>
      </c>
      <c r="M2413" s="246">
        <f>IF(A2413="","",IF(A2413=-1,H2413,0))</f>
      </c>
      <c r="N2413">
        <f>IF(J2413="","",IF(E2413="SGD",1,IF(E2413="USD",Settings!$B$22,IF(E2413="HKD",Settings!$B$23,1))))</f>
      </c>
      <c r="O2413">
        <f>IF(OR(B2413="",C2413="",E2413=""),0,(IF(A2413=-1,H2413,0)-IF(OR(A2413=1,A2413=0),H2413,0)+IF(A2413=2,H2413,0))*IF(E2413="SGD",1,IF(E2413="USD",Settings!$B$22,IF(E2413="HKD",Settings!$B$23,1))))</f>
        <v>0</v>
      </c>
      <c r="P2413">
        <f>IF(OR(B2413="",C2413="",E2413=""),0,IF(A2413=2,H2413*IF(E2413="SGD",1,IF(E2413="USD",Settings!$B$22,IF(E2413="HKD",Settings!$B$23,1))),0))</f>
        <v>0</v>
      </c>
      <c r="Q2413" s="312">
        <f>IF(OR(J2413="",G2413=""),"",G2413+ROW()/1000000)</f>
      </c>
      <c r="R2413" s="247">
        <f>IF(Q2413="","",SUMIFS(Txn[Signed Units],Txn[Key],J2413,Txn[Transaction Order],"&lt;="&amp;Q2413))</f>
      </c>
    </row>
    <row r="2414" spans="10:18" ht="15" customHeight="1" x14ac:dyDescent="0.15">
      <c r="J2414" s="246">
        <f>IF(OR(B2414="",C2414="",E2414=""),"",B2414&amp;":"&amp;C2414&amp;":"&amp;E2414)</f>
      </c>
      <c r="K2414" s="247">
        <f>IF(A2414="","",A2414*D2414)</f>
      </c>
      <c r="L2414" s="246">
        <f>IF(A2414="","",IF(OR(A2414=1,A2414=0),H2414,0))</f>
      </c>
      <c r="M2414" s="246">
        <f>IF(A2414="","",IF(A2414=-1,H2414,0))</f>
      </c>
      <c r="N2414">
        <f>IF(J2414="","",IF(E2414="SGD",1,IF(E2414="USD",Settings!$B$22,IF(E2414="HKD",Settings!$B$23,1))))</f>
      </c>
      <c r="O2414">
        <f>IF(OR(B2414="",C2414="",E2414=""),0,(IF(A2414=-1,H2414,0)-IF(OR(A2414=1,A2414=0),H2414,0)+IF(A2414=2,H2414,0))*IF(E2414="SGD",1,IF(E2414="USD",Settings!$B$22,IF(E2414="HKD",Settings!$B$23,1))))</f>
        <v>0</v>
      </c>
      <c r="P2414">
        <f>IF(OR(B2414="",C2414="",E2414=""),0,IF(A2414=2,H2414*IF(E2414="SGD",1,IF(E2414="USD",Settings!$B$22,IF(E2414="HKD",Settings!$B$23,1))),0))</f>
        <v>0</v>
      </c>
      <c r="Q2414" s="312">
        <f>IF(OR(J2414="",G2414=""),"",G2414+ROW()/1000000)</f>
      </c>
      <c r="R2414" s="247">
        <f>IF(Q2414="","",SUMIFS(Txn[Signed Units],Txn[Key],J2414,Txn[Transaction Order],"&lt;="&amp;Q2414))</f>
      </c>
    </row>
    <row r="2415" spans="10:18" ht="15" customHeight="1" x14ac:dyDescent="0.15">
      <c r="J2415" s="246">
        <f>IF(OR(B2415="",C2415="",E2415=""),"",B2415&amp;":"&amp;C2415&amp;":"&amp;E2415)</f>
      </c>
      <c r="K2415" s="247">
        <f>IF(A2415="","",A2415*D2415)</f>
      </c>
      <c r="L2415" s="246">
        <f>IF(A2415="","",IF(OR(A2415=1,A2415=0),H2415,0))</f>
      </c>
      <c r="M2415" s="246">
        <f>IF(A2415="","",IF(A2415=-1,H2415,0))</f>
      </c>
      <c r="N2415">
        <f>IF(J2415="","",IF(E2415="SGD",1,IF(E2415="USD",Settings!$B$22,IF(E2415="HKD",Settings!$B$23,1))))</f>
      </c>
      <c r="O2415">
        <f>IF(OR(B2415="",C2415="",E2415=""),0,(IF(A2415=-1,H2415,0)-IF(OR(A2415=1,A2415=0),H2415,0)+IF(A2415=2,H2415,0))*IF(E2415="SGD",1,IF(E2415="USD",Settings!$B$22,IF(E2415="HKD",Settings!$B$23,1))))</f>
        <v>0</v>
      </c>
      <c r="P2415">
        <f>IF(OR(B2415="",C2415="",E2415=""),0,IF(A2415=2,H2415*IF(E2415="SGD",1,IF(E2415="USD",Settings!$B$22,IF(E2415="HKD",Settings!$B$23,1))),0))</f>
        <v>0</v>
      </c>
      <c r="Q2415" s="312">
        <f>IF(OR(J2415="",G2415=""),"",G2415+ROW()/1000000)</f>
      </c>
      <c r="R2415" s="247">
        <f>IF(Q2415="","",SUMIFS(Txn[Signed Units],Txn[Key],J2415,Txn[Transaction Order],"&lt;="&amp;Q2415))</f>
      </c>
    </row>
    <row r="2416" spans="10:18" ht="15" customHeight="1" x14ac:dyDescent="0.15">
      <c r="J2416" s="246">
        <f>IF(OR(B2416="",C2416="",E2416=""),"",B2416&amp;":"&amp;C2416&amp;":"&amp;E2416)</f>
      </c>
      <c r="K2416" s="247">
        <f>IF(A2416="","",A2416*D2416)</f>
      </c>
      <c r="L2416" s="246">
        <f>IF(A2416="","",IF(OR(A2416=1,A2416=0),H2416,0))</f>
      </c>
      <c r="M2416" s="246">
        <f>IF(A2416="","",IF(A2416=-1,H2416,0))</f>
      </c>
      <c r="N2416">
        <f>IF(J2416="","",IF(E2416="SGD",1,IF(E2416="USD",Settings!$B$22,IF(E2416="HKD",Settings!$B$23,1))))</f>
      </c>
      <c r="O2416">
        <f>IF(OR(B2416="",C2416="",E2416=""),0,(IF(A2416=-1,H2416,0)-IF(OR(A2416=1,A2416=0),H2416,0)+IF(A2416=2,H2416,0))*IF(E2416="SGD",1,IF(E2416="USD",Settings!$B$22,IF(E2416="HKD",Settings!$B$23,1))))</f>
        <v>0</v>
      </c>
      <c r="P2416">
        <f>IF(OR(B2416="",C2416="",E2416=""),0,IF(A2416=2,H2416*IF(E2416="SGD",1,IF(E2416="USD",Settings!$B$22,IF(E2416="HKD",Settings!$B$23,1))),0))</f>
        <v>0</v>
      </c>
      <c r="Q2416" s="312">
        <f>IF(OR(J2416="",G2416=""),"",G2416+ROW()/1000000)</f>
      </c>
      <c r="R2416" s="247">
        <f>IF(Q2416="","",SUMIFS(Txn[Signed Units],Txn[Key],J2416,Txn[Transaction Order],"&lt;="&amp;Q2416))</f>
      </c>
    </row>
    <row r="2417" spans="10:18" ht="15" customHeight="1" x14ac:dyDescent="0.15">
      <c r="J2417" s="246">
        <f>IF(OR(B2417="",C2417="",E2417=""),"",B2417&amp;":"&amp;C2417&amp;":"&amp;E2417)</f>
      </c>
      <c r="K2417" s="247">
        <f>IF(A2417="","",A2417*D2417)</f>
      </c>
      <c r="L2417" s="246">
        <f>IF(A2417="","",IF(OR(A2417=1,A2417=0),H2417,0))</f>
      </c>
      <c r="M2417" s="246">
        <f>IF(A2417="","",IF(A2417=-1,H2417,0))</f>
      </c>
      <c r="N2417">
        <f>IF(J2417="","",IF(E2417="SGD",1,IF(E2417="USD",Settings!$B$22,IF(E2417="HKD",Settings!$B$23,1))))</f>
      </c>
      <c r="O2417">
        <f>IF(OR(B2417="",C2417="",E2417=""),0,(IF(A2417=-1,H2417,0)-IF(OR(A2417=1,A2417=0),H2417,0)+IF(A2417=2,H2417,0))*IF(E2417="SGD",1,IF(E2417="USD",Settings!$B$22,IF(E2417="HKD",Settings!$B$23,1))))</f>
        <v>0</v>
      </c>
      <c r="P2417">
        <f>IF(OR(B2417="",C2417="",E2417=""),0,IF(A2417=2,H2417*IF(E2417="SGD",1,IF(E2417="USD",Settings!$B$22,IF(E2417="HKD",Settings!$B$23,1))),0))</f>
        <v>0</v>
      </c>
      <c r="Q2417" s="312">
        <f>IF(OR(J2417="",G2417=""),"",G2417+ROW()/1000000)</f>
      </c>
      <c r="R2417" s="247">
        <f>IF(Q2417="","",SUMIFS(Txn[Signed Units],Txn[Key],J2417,Txn[Transaction Order],"&lt;="&amp;Q2417))</f>
      </c>
    </row>
    <row r="2418" spans="10:18" ht="15" customHeight="1" x14ac:dyDescent="0.15">
      <c r="J2418" s="246">
        <f>IF(OR(B2418="",C2418="",E2418=""),"",B2418&amp;":"&amp;C2418&amp;":"&amp;E2418)</f>
      </c>
      <c r="K2418" s="247">
        <f>IF(A2418="","",A2418*D2418)</f>
      </c>
      <c r="L2418" s="246">
        <f>IF(A2418="","",IF(OR(A2418=1,A2418=0),H2418,0))</f>
      </c>
      <c r="M2418" s="246">
        <f>IF(A2418="","",IF(A2418=-1,H2418,0))</f>
      </c>
      <c r="N2418">
        <f>IF(J2418="","",IF(E2418="SGD",1,IF(E2418="USD",Settings!$B$22,IF(E2418="HKD",Settings!$B$23,1))))</f>
      </c>
      <c r="O2418">
        <f>IF(OR(B2418="",C2418="",E2418=""),0,(IF(A2418=-1,H2418,0)-IF(OR(A2418=1,A2418=0),H2418,0)+IF(A2418=2,H2418,0))*IF(E2418="SGD",1,IF(E2418="USD",Settings!$B$22,IF(E2418="HKD",Settings!$B$23,1))))</f>
        <v>0</v>
      </c>
      <c r="P2418">
        <f>IF(OR(B2418="",C2418="",E2418=""),0,IF(A2418=2,H2418*IF(E2418="SGD",1,IF(E2418="USD",Settings!$B$22,IF(E2418="HKD",Settings!$B$23,1))),0))</f>
        <v>0</v>
      </c>
      <c r="Q2418" s="312">
        <f>IF(OR(J2418="",G2418=""),"",G2418+ROW()/1000000)</f>
      </c>
      <c r="R2418" s="247">
        <f>IF(Q2418="","",SUMIFS(Txn[Signed Units],Txn[Key],J2418,Txn[Transaction Order],"&lt;="&amp;Q2418))</f>
      </c>
    </row>
    <row r="2419" spans="10:18" ht="15" customHeight="1" x14ac:dyDescent="0.15">
      <c r="J2419" s="246">
        <f>IF(OR(B2419="",C2419="",E2419=""),"",B2419&amp;":"&amp;C2419&amp;":"&amp;E2419)</f>
      </c>
      <c r="K2419" s="247">
        <f>IF(A2419="","",A2419*D2419)</f>
      </c>
      <c r="L2419" s="246">
        <f>IF(A2419="","",IF(OR(A2419=1,A2419=0),H2419,0))</f>
      </c>
      <c r="M2419" s="246">
        <f>IF(A2419="","",IF(A2419=-1,H2419,0))</f>
      </c>
      <c r="N2419">
        <f>IF(J2419="","",IF(E2419="SGD",1,IF(E2419="USD",Settings!$B$22,IF(E2419="HKD",Settings!$B$23,1))))</f>
      </c>
      <c r="O2419">
        <f>IF(OR(B2419="",C2419="",E2419=""),0,(IF(A2419=-1,H2419,0)-IF(OR(A2419=1,A2419=0),H2419,0)+IF(A2419=2,H2419,0))*IF(E2419="SGD",1,IF(E2419="USD",Settings!$B$22,IF(E2419="HKD",Settings!$B$23,1))))</f>
        <v>0</v>
      </c>
      <c r="P2419">
        <f>IF(OR(B2419="",C2419="",E2419=""),0,IF(A2419=2,H2419*IF(E2419="SGD",1,IF(E2419="USD",Settings!$B$22,IF(E2419="HKD",Settings!$B$23,1))),0))</f>
        <v>0</v>
      </c>
      <c r="Q2419" s="312">
        <f>IF(OR(J2419="",G2419=""),"",G2419+ROW()/1000000)</f>
      </c>
      <c r="R2419" s="247">
        <f>IF(Q2419="","",SUMIFS(Txn[Signed Units],Txn[Key],J2419,Txn[Transaction Order],"&lt;="&amp;Q2419))</f>
      </c>
    </row>
    <row r="2420" spans="10:18" ht="15" customHeight="1" x14ac:dyDescent="0.15">
      <c r="J2420" s="246">
        <f>IF(OR(B2420="",C2420="",E2420=""),"",B2420&amp;":"&amp;C2420&amp;":"&amp;E2420)</f>
      </c>
      <c r="K2420" s="247">
        <f>IF(A2420="","",A2420*D2420)</f>
      </c>
      <c r="L2420" s="246">
        <f>IF(A2420="","",IF(OR(A2420=1,A2420=0),H2420,0))</f>
      </c>
      <c r="M2420" s="246">
        <f>IF(A2420="","",IF(A2420=-1,H2420,0))</f>
      </c>
      <c r="N2420">
        <f>IF(J2420="","",IF(E2420="SGD",1,IF(E2420="USD",Settings!$B$22,IF(E2420="HKD",Settings!$B$23,1))))</f>
      </c>
      <c r="O2420">
        <f>IF(OR(B2420="",C2420="",E2420=""),0,(IF(A2420=-1,H2420,0)-IF(OR(A2420=1,A2420=0),H2420,0)+IF(A2420=2,H2420,0))*IF(E2420="SGD",1,IF(E2420="USD",Settings!$B$22,IF(E2420="HKD",Settings!$B$23,1))))</f>
        <v>0</v>
      </c>
      <c r="P2420">
        <f>IF(OR(B2420="",C2420="",E2420=""),0,IF(A2420=2,H2420*IF(E2420="SGD",1,IF(E2420="USD",Settings!$B$22,IF(E2420="HKD",Settings!$B$23,1))),0))</f>
        <v>0</v>
      </c>
      <c r="Q2420" s="312">
        <f>IF(OR(J2420="",G2420=""),"",G2420+ROW()/1000000)</f>
      </c>
      <c r="R2420" s="247">
        <f>IF(Q2420="","",SUMIFS(Txn[Signed Units],Txn[Key],J2420,Txn[Transaction Order],"&lt;="&amp;Q2420))</f>
      </c>
    </row>
    <row r="2421" spans="10:18" ht="15" customHeight="1" x14ac:dyDescent="0.15">
      <c r="J2421" s="246">
        <f>IF(OR(B2421="",C2421="",E2421=""),"",B2421&amp;":"&amp;C2421&amp;":"&amp;E2421)</f>
      </c>
      <c r="K2421" s="247">
        <f>IF(A2421="","",A2421*D2421)</f>
      </c>
      <c r="L2421" s="246">
        <f>IF(A2421="","",IF(OR(A2421=1,A2421=0),H2421,0))</f>
      </c>
      <c r="M2421" s="246">
        <f>IF(A2421="","",IF(A2421=-1,H2421,0))</f>
      </c>
      <c r="N2421">
        <f>IF(J2421="","",IF(E2421="SGD",1,IF(E2421="USD",Settings!$B$22,IF(E2421="HKD",Settings!$B$23,1))))</f>
      </c>
      <c r="O2421">
        <f>IF(OR(B2421="",C2421="",E2421=""),0,(IF(A2421=-1,H2421,0)-IF(OR(A2421=1,A2421=0),H2421,0)+IF(A2421=2,H2421,0))*IF(E2421="SGD",1,IF(E2421="USD",Settings!$B$22,IF(E2421="HKD",Settings!$B$23,1))))</f>
        <v>0</v>
      </c>
      <c r="P2421">
        <f>IF(OR(B2421="",C2421="",E2421=""),0,IF(A2421=2,H2421*IF(E2421="SGD",1,IF(E2421="USD",Settings!$B$22,IF(E2421="HKD",Settings!$B$23,1))),0))</f>
        <v>0</v>
      </c>
      <c r="Q2421" s="312">
        <f>IF(OR(J2421="",G2421=""),"",G2421+ROW()/1000000)</f>
      </c>
      <c r="R2421" s="247">
        <f>IF(Q2421="","",SUMIFS(Txn[Signed Units],Txn[Key],J2421,Txn[Transaction Order],"&lt;="&amp;Q2421))</f>
      </c>
    </row>
    <row r="2422" spans="10:18" ht="15" customHeight="1" x14ac:dyDescent="0.15">
      <c r="J2422" s="246">
        <f>IF(OR(B2422="",C2422="",E2422=""),"",B2422&amp;":"&amp;C2422&amp;":"&amp;E2422)</f>
      </c>
      <c r="K2422" s="247">
        <f>IF(A2422="","",A2422*D2422)</f>
      </c>
      <c r="L2422" s="246">
        <f>IF(A2422="","",IF(OR(A2422=1,A2422=0),H2422,0))</f>
      </c>
      <c r="M2422" s="246">
        <f>IF(A2422="","",IF(A2422=-1,H2422,0))</f>
      </c>
      <c r="N2422">
        <f>IF(J2422="","",IF(E2422="SGD",1,IF(E2422="USD",Settings!$B$22,IF(E2422="HKD",Settings!$B$23,1))))</f>
      </c>
      <c r="O2422">
        <f>IF(OR(B2422="",C2422="",E2422=""),0,(IF(A2422=-1,H2422,0)-IF(OR(A2422=1,A2422=0),H2422,0)+IF(A2422=2,H2422,0))*IF(E2422="SGD",1,IF(E2422="USD",Settings!$B$22,IF(E2422="HKD",Settings!$B$23,1))))</f>
        <v>0</v>
      </c>
      <c r="P2422">
        <f>IF(OR(B2422="",C2422="",E2422=""),0,IF(A2422=2,H2422*IF(E2422="SGD",1,IF(E2422="USD",Settings!$B$22,IF(E2422="HKD",Settings!$B$23,1))),0))</f>
        <v>0</v>
      </c>
      <c r="Q2422" s="312">
        <f>IF(OR(J2422="",G2422=""),"",G2422+ROW()/1000000)</f>
      </c>
      <c r="R2422" s="247">
        <f>IF(Q2422="","",SUMIFS(Txn[Signed Units],Txn[Key],J2422,Txn[Transaction Order],"&lt;="&amp;Q2422))</f>
      </c>
    </row>
    <row r="2423" spans="10:18" ht="15" customHeight="1" x14ac:dyDescent="0.15">
      <c r="J2423" s="246">
        <f>IF(OR(B2423="",C2423="",E2423=""),"",B2423&amp;":"&amp;C2423&amp;":"&amp;E2423)</f>
      </c>
      <c r="K2423" s="247">
        <f>IF(A2423="","",A2423*D2423)</f>
      </c>
      <c r="L2423" s="246">
        <f>IF(A2423="","",IF(OR(A2423=1,A2423=0),H2423,0))</f>
      </c>
      <c r="M2423" s="246">
        <f>IF(A2423="","",IF(A2423=-1,H2423,0))</f>
      </c>
      <c r="N2423">
        <f>IF(J2423="","",IF(E2423="SGD",1,IF(E2423="USD",Settings!$B$22,IF(E2423="HKD",Settings!$B$23,1))))</f>
      </c>
      <c r="O2423">
        <f>IF(OR(B2423="",C2423="",E2423=""),0,(IF(A2423=-1,H2423,0)-IF(OR(A2423=1,A2423=0),H2423,0)+IF(A2423=2,H2423,0))*IF(E2423="SGD",1,IF(E2423="USD",Settings!$B$22,IF(E2423="HKD",Settings!$B$23,1))))</f>
        <v>0</v>
      </c>
      <c r="P2423">
        <f>IF(OR(B2423="",C2423="",E2423=""),0,IF(A2423=2,H2423*IF(E2423="SGD",1,IF(E2423="USD",Settings!$B$22,IF(E2423="HKD",Settings!$B$23,1))),0))</f>
        <v>0</v>
      </c>
      <c r="Q2423" s="312">
        <f>IF(OR(J2423="",G2423=""),"",G2423+ROW()/1000000)</f>
      </c>
      <c r="R2423" s="247">
        <f>IF(Q2423="","",SUMIFS(Txn[Signed Units],Txn[Key],J2423,Txn[Transaction Order],"&lt;="&amp;Q2423))</f>
      </c>
    </row>
    <row r="2424" spans="10:18" ht="15" customHeight="1" x14ac:dyDescent="0.15">
      <c r="J2424" s="246">
        <f>IF(OR(B2424="",C2424="",E2424=""),"",B2424&amp;":"&amp;C2424&amp;":"&amp;E2424)</f>
      </c>
      <c r="K2424" s="247">
        <f>IF(A2424="","",A2424*D2424)</f>
      </c>
      <c r="L2424" s="246">
        <f>IF(A2424="","",IF(OR(A2424=1,A2424=0),H2424,0))</f>
      </c>
      <c r="M2424" s="246">
        <f>IF(A2424="","",IF(A2424=-1,H2424,0))</f>
      </c>
      <c r="N2424">
        <f>IF(J2424="","",IF(E2424="SGD",1,IF(E2424="USD",Settings!$B$22,IF(E2424="HKD",Settings!$B$23,1))))</f>
      </c>
      <c r="O2424">
        <f>IF(OR(B2424="",C2424="",E2424=""),0,(IF(A2424=-1,H2424,0)-IF(OR(A2424=1,A2424=0),H2424,0)+IF(A2424=2,H2424,0))*IF(E2424="SGD",1,IF(E2424="USD",Settings!$B$22,IF(E2424="HKD",Settings!$B$23,1))))</f>
        <v>0</v>
      </c>
      <c r="P2424">
        <f>IF(OR(B2424="",C2424="",E2424=""),0,IF(A2424=2,H2424*IF(E2424="SGD",1,IF(E2424="USD",Settings!$B$22,IF(E2424="HKD",Settings!$B$23,1))),0))</f>
        <v>0</v>
      </c>
      <c r="Q2424" s="312">
        <f>IF(OR(J2424="",G2424=""),"",G2424+ROW()/1000000)</f>
      </c>
      <c r="R2424" s="247">
        <f>IF(Q2424="","",SUMIFS(Txn[Signed Units],Txn[Key],J2424,Txn[Transaction Order],"&lt;="&amp;Q2424))</f>
      </c>
    </row>
    <row r="2425" spans="10:18" ht="15" customHeight="1" x14ac:dyDescent="0.15">
      <c r="J2425" s="246">
        <f>IF(OR(B2425="",C2425="",E2425=""),"",B2425&amp;":"&amp;C2425&amp;":"&amp;E2425)</f>
      </c>
      <c r="K2425" s="247">
        <f>IF(A2425="","",A2425*D2425)</f>
      </c>
      <c r="L2425" s="246">
        <f>IF(A2425="","",IF(OR(A2425=1,A2425=0),H2425,0))</f>
      </c>
      <c r="M2425" s="246">
        <f>IF(A2425="","",IF(A2425=-1,H2425,0))</f>
      </c>
      <c r="N2425">
        <f>IF(J2425="","",IF(E2425="SGD",1,IF(E2425="USD",Settings!$B$22,IF(E2425="HKD",Settings!$B$23,1))))</f>
      </c>
      <c r="O2425">
        <f>IF(OR(B2425="",C2425="",E2425=""),0,(IF(A2425=-1,H2425,0)-IF(OR(A2425=1,A2425=0),H2425,0)+IF(A2425=2,H2425,0))*IF(E2425="SGD",1,IF(E2425="USD",Settings!$B$22,IF(E2425="HKD",Settings!$B$23,1))))</f>
        <v>0</v>
      </c>
      <c r="P2425">
        <f>IF(OR(B2425="",C2425="",E2425=""),0,IF(A2425=2,H2425*IF(E2425="SGD",1,IF(E2425="USD",Settings!$B$22,IF(E2425="HKD",Settings!$B$23,1))),0))</f>
        <v>0</v>
      </c>
      <c r="Q2425" s="312">
        <f>IF(OR(J2425="",G2425=""),"",G2425+ROW()/1000000)</f>
      </c>
      <c r="R2425" s="247">
        <f>IF(Q2425="","",SUMIFS(Txn[Signed Units],Txn[Key],J2425,Txn[Transaction Order],"&lt;="&amp;Q2425))</f>
      </c>
    </row>
    <row r="2426" spans="10:18" ht="15" customHeight="1" x14ac:dyDescent="0.15">
      <c r="J2426" s="246">
        <f>IF(OR(B2426="",C2426="",E2426=""),"",B2426&amp;":"&amp;C2426&amp;":"&amp;E2426)</f>
      </c>
      <c r="K2426" s="247">
        <f>IF(A2426="","",A2426*D2426)</f>
      </c>
      <c r="L2426" s="246">
        <f>IF(A2426="","",IF(OR(A2426=1,A2426=0),H2426,0))</f>
      </c>
      <c r="M2426" s="246">
        <f>IF(A2426="","",IF(A2426=-1,H2426,0))</f>
      </c>
      <c r="N2426">
        <f>IF(J2426="","",IF(E2426="SGD",1,IF(E2426="USD",Settings!$B$22,IF(E2426="HKD",Settings!$B$23,1))))</f>
      </c>
      <c r="O2426">
        <f>IF(OR(B2426="",C2426="",E2426=""),0,(IF(A2426=-1,H2426,0)-IF(OR(A2426=1,A2426=0),H2426,0)+IF(A2426=2,H2426,0))*IF(E2426="SGD",1,IF(E2426="USD",Settings!$B$22,IF(E2426="HKD",Settings!$B$23,1))))</f>
        <v>0</v>
      </c>
      <c r="P2426">
        <f>IF(OR(B2426="",C2426="",E2426=""),0,IF(A2426=2,H2426*IF(E2426="SGD",1,IF(E2426="USD",Settings!$B$22,IF(E2426="HKD",Settings!$B$23,1))),0))</f>
        <v>0</v>
      </c>
      <c r="Q2426" s="312">
        <f>IF(OR(J2426="",G2426=""),"",G2426+ROW()/1000000)</f>
      </c>
      <c r="R2426" s="247">
        <f>IF(Q2426="","",SUMIFS(Txn[Signed Units],Txn[Key],J2426,Txn[Transaction Order],"&lt;="&amp;Q2426))</f>
      </c>
    </row>
    <row r="2427" spans="10:18" ht="15" customHeight="1" x14ac:dyDescent="0.15">
      <c r="J2427" s="246">
        <f>IF(OR(B2427="",C2427="",E2427=""),"",B2427&amp;":"&amp;C2427&amp;":"&amp;E2427)</f>
      </c>
      <c r="K2427" s="247">
        <f>IF(A2427="","",A2427*D2427)</f>
      </c>
      <c r="L2427" s="246">
        <f>IF(A2427="","",IF(OR(A2427=1,A2427=0),H2427,0))</f>
      </c>
      <c r="M2427" s="246">
        <f>IF(A2427="","",IF(A2427=-1,H2427,0))</f>
      </c>
      <c r="N2427">
        <f>IF(J2427="","",IF(E2427="SGD",1,IF(E2427="USD",Settings!$B$22,IF(E2427="HKD",Settings!$B$23,1))))</f>
      </c>
      <c r="O2427">
        <f>IF(OR(B2427="",C2427="",E2427=""),0,(IF(A2427=-1,H2427,0)-IF(OR(A2427=1,A2427=0),H2427,0)+IF(A2427=2,H2427,0))*IF(E2427="SGD",1,IF(E2427="USD",Settings!$B$22,IF(E2427="HKD",Settings!$B$23,1))))</f>
        <v>0</v>
      </c>
      <c r="P2427">
        <f>IF(OR(B2427="",C2427="",E2427=""),0,IF(A2427=2,H2427*IF(E2427="SGD",1,IF(E2427="USD",Settings!$B$22,IF(E2427="HKD",Settings!$B$23,1))),0))</f>
        <v>0</v>
      </c>
      <c r="Q2427" s="312">
        <f>IF(OR(J2427="",G2427=""),"",G2427+ROW()/1000000)</f>
      </c>
      <c r="R2427" s="247">
        <f>IF(Q2427="","",SUMIFS(Txn[Signed Units],Txn[Key],J2427,Txn[Transaction Order],"&lt;="&amp;Q2427))</f>
      </c>
    </row>
    <row r="2428" spans="10:18" ht="15" customHeight="1" x14ac:dyDescent="0.15">
      <c r="J2428" s="246">
        <f>IF(OR(B2428="",C2428="",E2428=""),"",B2428&amp;":"&amp;C2428&amp;":"&amp;E2428)</f>
      </c>
      <c r="K2428" s="247">
        <f>IF(A2428="","",A2428*D2428)</f>
      </c>
      <c r="L2428" s="246">
        <f>IF(A2428="","",IF(OR(A2428=1,A2428=0),H2428,0))</f>
      </c>
      <c r="M2428" s="246">
        <f>IF(A2428="","",IF(A2428=-1,H2428,0))</f>
      </c>
      <c r="N2428">
        <f>IF(J2428="","",IF(E2428="SGD",1,IF(E2428="USD",Settings!$B$22,IF(E2428="HKD",Settings!$B$23,1))))</f>
      </c>
      <c r="O2428">
        <f>IF(OR(B2428="",C2428="",E2428=""),0,(IF(A2428=-1,H2428,0)-IF(OR(A2428=1,A2428=0),H2428,0)+IF(A2428=2,H2428,0))*IF(E2428="SGD",1,IF(E2428="USD",Settings!$B$22,IF(E2428="HKD",Settings!$B$23,1))))</f>
        <v>0</v>
      </c>
      <c r="P2428">
        <f>IF(OR(B2428="",C2428="",E2428=""),0,IF(A2428=2,H2428*IF(E2428="SGD",1,IF(E2428="USD",Settings!$B$22,IF(E2428="HKD",Settings!$B$23,1))),0))</f>
        <v>0</v>
      </c>
      <c r="Q2428" s="312">
        <f>IF(OR(J2428="",G2428=""),"",G2428+ROW()/1000000)</f>
      </c>
      <c r="R2428" s="247">
        <f>IF(Q2428="","",SUMIFS(Txn[Signed Units],Txn[Key],J2428,Txn[Transaction Order],"&lt;="&amp;Q2428))</f>
      </c>
    </row>
    <row r="2429" spans="10:18" ht="15" customHeight="1" x14ac:dyDescent="0.15">
      <c r="J2429" s="246">
        <f>IF(OR(B2429="",C2429="",E2429=""),"",B2429&amp;":"&amp;C2429&amp;":"&amp;E2429)</f>
      </c>
      <c r="K2429" s="247">
        <f>IF(A2429="","",A2429*D2429)</f>
      </c>
      <c r="L2429" s="246">
        <f>IF(A2429="","",IF(OR(A2429=1,A2429=0),H2429,0))</f>
      </c>
      <c r="M2429" s="246">
        <f>IF(A2429="","",IF(A2429=-1,H2429,0))</f>
      </c>
      <c r="N2429">
        <f>IF(J2429="","",IF(E2429="SGD",1,IF(E2429="USD",Settings!$B$22,IF(E2429="HKD",Settings!$B$23,1))))</f>
      </c>
      <c r="O2429">
        <f>IF(OR(B2429="",C2429="",E2429=""),0,(IF(A2429=-1,H2429,0)-IF(OR(A2429=1,A2429=0),H2429,0)+IF(A2429=2,H2429,0))*IF(E2429="SGD",1,IF(E2429="USD",Settings!$B$22,IF(E2429="HKD",Settings!$B$23,1))))</f>
        <v>0</v>
      </c>
      <c r="P2429">
        <f>IF(OR(B2429="",C2429="",E2429=""),0,IF(A2429=2,H2429*IF(E2429="SGD",1,IF(E2429="USD",Settings!$B$22,IF(E2429="HKD",Settings!$B$23,1))),0))</f>
        <v>0</v>
      </c>
      <c r="Q2429" s="312">
        <f>IF(OR(J2429="",G2429=""),"",G2429+ROW()/1000000)</f>
      </c>
      <c r="R2429" s="247">
        <f>IF(Q2429="","",SUMIFS(Txn[Signed Units],Txn[Key],J2429,Txn[Transaction Order],"&lt;="&amp;Q2429))</f>
      </c>
    </row>
    <row r="2430" spans="10:18" ht="15" customHeight="1" x14ac:dyDescent="0.15">
      <c r="J2430" s="246">
        <f>IF(OR(B2430="",C2430="",E2430=""),"",B2430&amp;":"&amp;C2430&amp;":"&amp;E2430)</f>
      </c>
      <c r="K2430" s="247">
        <f>IF(A2430="","",A2430*D2430)</f>
      </c>
      <c r="L2430" s="246">
        <f>IF(A2430="","",IF(OR(A2430=1,A2430=0),H2430,0))</f>
      </c>
      <c r="M2430" s="246">
        <f>IF(A2430="","",IF(A2430=-1,H2430,0))</f>
      </c>
      <c r="N2430">
        <f>IF(J2430="","",IF(E2430="SGD",1,IF(E2430="USD",Settings!$B$22,IF(E2430="HKD",Settings!$B$23,1))))</f>
      </c>
      <c r="O2430">
        <f>IF(OR(B2430="",C2430="",E2430=""),0,(IF(A2430=-1,H2430,0)-IF(OR(A2430=1,A2430=0),H2430,0)+IF(A2430=2,H2430,0))*IF(E2430="SGD",1,IF(E2430="USD",Settings!$B$22,IF(E2430="HKD",Settings!$B$23,1))))</f>
        <v>0</v>
      </c>
      <c r="P2430">
        <f>IF(OR(B2430="",C2430="",E2430=""),0,IF(A2430=2,H2430*IF(E2430="SGD",1,IF(E2430="USD",Settings!$B$22,IF(E2430="HKD",Settings!$B$23,1))),0))</f>
        <v>0</v>
      </c>
      <c r="Q2430" s="312">
        <f>IF(OR(J2430="",G2430=""),"",G2430+ROW()/1000000)</f>
      </c>
      <c r="R2430" s="247">
        <f>IF(Q2430="","",SUMIFS(Txn[Signed Units],Txn[Key],J2430,Txn[Transaction Order],"&lt;="&amp;Q2430))</f>
      </c>
    </row>
    <row r="2431" spans="10:18" ht="15" customHeight="1" x14ac:dyDescent="0.15">
      <c r="J2431" s="246">
        <f>IF(OR(B2431="",C2431="",E2431=""),"",B2431&amp;":"&amp;C2431&amp;":"&amp;E2431)</f>
      </c>
      <c r="K2431" s="247">
        <f>IF(A2431="","",A2431*D2431)</f>
      </c>
      <c r="L2431" s="246">
        <f>IF(A2431="","",IF(OR(A2431=1,A2431=0),H2431,0))</f>
      </c>
      <c r="M2431" s="246">
        <f>IF(A2431="","",IF(A2431=-1,H2431,0))</f>
      </c>
      <c r="N2431">
        <f>IF(J2431="","",IF(E2431="SGD",1,IF(E2431="USD",Settings!$B$22,IF(E2431="HKD",Settings!$B$23,1))))</f>
      </c>
      <c r="O2431">
        <f>IF(OR(B2431="",C2431="",E2431=""),0,(IF(A2431=-1,H2431,0)-IF(OR(A2431=1,A2431=0),H2431,0)+IF(A2431=2,H2431,0))*IF(E2431="SGD",1,IF(E2431="USD",Settings!$B$22,IF(E2431="HKD",Settings!$B$23,1))))</f>
        <v>0</v>
      </c>
      <c r="P2431">
        <f>IF(OR(B2431="",C2431="",E2431=""),0,IF(A2431=2,H2431*IF(E2431="SGD",1,IF(E2431="USD",Settings!$B$22,IF(E2431="HKD",Settings!$B$23,1))),0))</f>
        <v>0</v>
      </c>
      <c r="Q2431" s="312">
        <f>IF(OR(J2431="",G2431=""),"",G2431+ROW()/1000000)</f>
      </c>
      <c r="R2431" s="247">
        <f>IF(Q2431="","",SUMIFS(Txn[Signed Units],Txn[Key],J2431,Txn[Transaction Order],"&lt;="&amp;Q2431))</f>
      </c>
    </row>
    <row r="2432" spans="10:18" ht="15" customHeight="1" x14ac:dyDescent="0.15">
      <c r="J2432" s="246">
        <f>IF(OR(B2432="",C2432="",E2432=""),"",B2432&amp;":"&amp;C2432&amp;":"&amp;E2432)</f>
      </c>
      <c r="K2432" s="247">
        <f>IF(A2432="","",A2432*D2432)</f>
      </c>
      <c r="L2432" s="246">
        <f>IF(A2432="","",IF(OR(A2432=1,A2432=0),H2432,0))</f>
      </c>
      <c r="M2432" s="246">
        <f>IF(A2432="","",IF(A2432=-1,H2432,0))</f>
      </c>
      <c r="N2432">
        <f>IF(J2432="","",IF(E2432="SGD",1,IF(E2432="USD",Settings!$B$22,IF(E2432="HKD",Settings!$B$23,1))))</f>
      </c>
      <c r="O2432">
        <f>IF(OR(B2432="",C2432="",E2432=""),0,(IF(A2432=-1,H2432,0)-IF(OR(A2432=1,A2432=0),H2432,0)+IF(A2432=2,H2432,0))*IF(E2432="SGD",1,IF(E2432="USD",Settings!$B$22,IF(E2432="HKD",Settings!$B$23,1))))</f>
        <v>0</v>
      </c>
      <c r="P2432">
        <f>IF(OR(B2432="",C2432="",E2432=""),0,IF(A2432=2,H2432*IF(E2432="SGD",1,IF(E2432="USD",Settings!$B$22,IF(E2432="HKD",Settings!$B$23,1))),0))</f>
        <v>0</v>
      </c>
      <c r="Q2432" s="312">
        <f>IF(OR(J2432="",G2432=""),"",G2432+ROW()/1000000)</f>
      </c>
      <c r="R2432" s="247">
        <f>IF(Q2432="","",SUMIFS(Txn[Signed Units],Txn[Key],J2432,Txn[Transaction Order],"&lt;="&amp;Q2432))</f>
      </c>
    </row>
    <row r="2433" spans="10:18" ht="15" customHeight="1" x14ac:dyDescent="0.15">
      <c r="J2433" s="246">
        <f>IF(OR(B2433="",C2433="",E2433=""),"",B2433&amp;":"&amp;C2433&amp;":"&amp;E2433)</f>
      </c>
      <c r="K2433" s="247">
        <f>IF(A2433="","",A2433*D2433)</f>
      </c>
      <c r="L2433" s="246">
        <f>IF(A2433="","",IF(OR(A2433=1,A2433=0),H2433,0))</f>
      </c>
      <c r="M2433" s="246">
        <f>IF(A2433="","",IF(A2433=-1,H2433,0))</f>
      </c>
      <c r="N2433">
        <f>IF(J2433="","",IF(E2433="SGD",1,IF(E2433="USD",Settings!$B$22,IF(E2433="HKD",Settings!$B$23,1))))</f>
      </c>
      <c r="O2433">
        <f>IF(OR(B2433="",C2433="",E2433=""),0,(IF(A2433=-1,H2433,0)-IF(OR(A2433=1,A2433=0),H2433,0)+IF(A2433=2,H2433,0))*IF(E2433="SGD",1,IF(E2433="USD",Settings!$B$22,IF(E2433="HKD",Settings!$B$23,1))))</f>
        <v>0</v>
      </c>
      <c r="P2433">
        <f>IF(OR(B2433="",C2433="",E2433=""),0,IF(A2433=2,H2433*IF(E2433="SGD",1,IF(E2433="USD",Settings!$B$22,IF(E2433="HKD",Settings!$B$23,1))),0))</f>
        <v>0</v>
      </c>
      <c r="Q2433" s="312">
        <f>IF(OR(J2433="",G2433=""),"",G2433+ROW()/1000000)</f>
      </c>
      <c r="R2433" s="247">
        <f>IF(Q2433="","",SUMIFS(Txn[Signed Units],Txn[Key],J2433,Txn[Transaction Order],"&lt;="&amp;Q2433))</f>
      </c>
    </row>
    <row r="2434" spans="10:18" ht="15" customHeight="1" x14ac:dyDescent="0.15">
      <c r="J2434" s="246">
        <f>IF(OR(B2434="",C2434="",E2434=""),"",B2434&amp;":"&amp;C2434&amp;":"&amp;E2434)</f>
      </c>
      <c r="K2434" s="247">
        <f>IF(A2434="","",A2434*D2434)</f>
      </c>
      <c r="L2434" s="246">
        <f>IF(A2434="","",IF(OR(A2434=1,A2434=0),H2434,0))</f>
      </c>
      <c r="M2434" s="246">
        <f>IF(A2434="","",IF(A2434=-1,H2434,0))</f>
      </c>
      <c r="N2434">
        <f>IF(J2434="","",IF(E2434="SGD",1,IF(E2434="USD",Settings!$B$22,IF(E2434="HKD",Settings!$B$23,1))))</f>
      </c>
      <c r="O2434">
        <f>IF(OR(B2434="",C2434="",E2434=""),0,(IF(A2434=-1,H2434,0)-IF(OR(A2434=1,A2434=0),H2434,0)+IF(A2434=2,H2434,0))*IF(E2434="SGD",1,IF(E2434="USD",Settings!$B$22,IF(E2434="HKD",Settings!$B$23,1))))</f>
        <v>0</v>
      </c>
      <c r="P2434">
        <f>IF(OR(B2434="",C2434="",E2434=""),0,IF(A2434=2,H2434*IF(E2434="SGD",1,IF(E2434="USD",Settings!$B$22,IF(E2434="HKD",Settings!$B$23,1))),0))</f>
        <v>0</v>
      </c>
      <c r="Q2434" s="312">
        <f>IF(OR(J2434="",G2434=""),"",G2434+ROW()/1000000)</f>
      </c>
      <c r="R2434" s="247">
        <f>IF(Q2434="","",SUMIFS(Txn[Signed Units],Txn[Key],J2434,Txn[Transaction Order],"&lt;="&amp;Q2434))</f>
      </c>
    </row>
    <row r="2435" spans="10:18" ht="15" customHeight="1" x14ac:dyDescent="0.15">
      <c r="J2435" s="246">
        <f>IF(OR(B2435="",C2435="",E2435=""),"",B2435&amp;":"&amp;C2435&amp;":"&amp;E2435)</f>
      </c>
      <c r="K2435" s="247">
        <f>IF(A2435="","",A2435*D2435)</f>
      </c>
      <c r="L2435" s="246">
        <f>IF(A2435="","",IF(OR(A2435=1,A2435=0),H2435,0))</f>
      </c>
      <c r="M2435" s="246">
        <f>IF(A2435="","",IF(A2435=-1,H2435,0))</f>
      </c>
      <c r="N2435">
        <f>IF(J2435="","",IF(E2435="SGD",1,IF(E2435="USD",Settings!$B$22,IF(E2435="HKD",Settings!$B$23,1))))</f>
      </c>
      <c r="O2435">
        <f>IF(OR(B2435="",C2435="",E2435=""),0,(IF(A2435=-1,H2435,0)-IF(OR(A2435=1,A2435=0),H2435,0)+IF(A2435=2,H2435,0))*IF(E2435="SGD",1,IF(E2435="USD",Settings!$B$22,IF(E2435="HKD",Settings!$B$23,1))))</f>
        <v>0</v>
      </c>
      <c r="P2435">
        <f>IF(OR(B2435="",C2435="",E2435=""),0,IF(A2435=2,H2435*IF(E2435="SGD",1,IF(E2435="USD",Settings!$B$22,IF(E2435="HKD",Settings!$B$23,1))),0))</f>
        <v>0</v>
      </c>
      <c r="Q2435" s="312">
        <f>IF(OR(J2435="",G2435=""),"",G2435+ROW()/1000000)</f>
      </c>
      <c r="R2435" s="247">
        <f>IF(Q2435="","",SUMIFS(Txn[Signed Units],Txn[Key],J2435,Txn[Transaction Order],"&lt;="&amp;Q2435))</f>
      </c>
    </row>
    <row r="2436" spans="10:18" ht="15" customHeight="1" x14ac:dyDescent="0.15">
      <c r="J2436" s="246">
        <f>IF(OR(B2436="",C2436="",E2436=""),"",B2436&amp;":"&amp;C2436&amp;":"&amp;E2436)</f>
      </c>
      <c r="K2436" s="247">
        <f>IF(A2436="","",A2436*D2436)</f>
      </c>
      <c r="L2436" s="246">
        <f>IF(A2436="","",IF(OR(A2436=1,A2436=0),H2436,0))</f>
      </c>
      <c r="M2436" s="246">
        <f>IF(A2436="","",IF(A2436=-1,H2436,0))</f>
      </c>
      <c r="N2436">
        <f>IF(J2436="","",IF(E2436="SGD",1,IF(E2436="USD",Settings!$B$22,IF(E2436="HKD",Settings!$B$23,1))))</f>
      </c>
      <c r="O2436">
        <f>IF(OR(B2436="",C2436="",E2436=""),0,(IF(A2436=-1,H2436,0)-IF(OR(A2436=1,A2436=0),H2436,0)+IF(A2436=2,H2436,0))*IF(E2436="SGD",1,IF(E2436="USD",Settings!$B$22,IF(E2436="HKD",Settings!$B$23,1))))</f>
        <v>0</v>
      </c>
      <c r="P2436">
        <f>IF(OR(B2436="",C2436="",E2436=""),0,IF(A2436=2,H2436*IF(E2436="SGD",1,IF(E2436="USD",Settings!$B$22,IF(E2436="HKD",Settings!$B$23,1))),0))</f>
        <v>0</v>
      </c>
      <c r="Q2436" s="312">
        <f>IF(OR(J2436="",G2436=""),"",G2436+ROW()/1000000)</f>
      </c>
      <c r="R2436" s="247">
        <f>IF(Q2436="","",SUMIFS(Txn[Signed Units],Txn[Key],J2436,Txn[Transaction Order],"&lt;="&amp;Q2436))</f>
      </c>
    </row>
    <row r="2437" spans="10:18" ht="15" customHeight="1" x14ac:dyDescent="0.15">
      <c r="J2437" s="246">
        <f>IF(OR(B2437="",C2437="",E2437=""),"",B2437&amp;":"&amp;C2437&amp;":"&amp;E2437)</f>
      </c>
      <c r="K2437" s="247">
        <f>IF(A2437="","",A2437*D2437)</f>
      </c>
      <c r="L2437" s="246">
        <f>IF(A2437="","",IF(OR(A2437=1,A2437=0),H2437,0))</f>
      </c>
      <c r="M2437" s="246">
        <f>IF(A2437="","",IF(A2437=-1,H2437,0))</f>
      </c>
      <c r="N2437">
        <f>IF(J2437="","",IF(E2437="SGD",1,IF(E2437="USD",Settings!$B$22,IF(E2437="HKD",Settings!$B$23,1))))</f>
      </c>
      <c r="O2437">
        <f>IF(OR(B2437="",C2437="",E2437=""),0,(IF(A2437=-1,H2437,0)-IF(OR(A2437=1,A2437=0),H2437,0)+IF(A2437=2,H2437,0))*IF(E2437="SGD",1,IF(E2437="USD",Settings!$B$22,IF(E2437="HKD",Settings!$B$23,1))))</f>
        <v>0</v>
      </c>
      <c r="P2437">
        <f>IF(OR(B2437="",C2437="",E2437=""),0,IF(A2437=2,H2437*IF(E2437="SGD",1,IF(E2437="USD",Settings!$B$22,IF(E2437="HKD",Settings!$B$23,1))),0))</f>
        <v>0</v>
      </c>
      <c r="Q2437" s="312">
        <f>IF(OR(J2437="",G2437=""),"",G2437+ROW()/1000000)</f>
      </c>
      <c r="R2437" s="247">
        <f>IF(Q2437="","",SUMIFS(Txn[Signed Units],Txn[Key],J2437,Txn[Transaction Order],"&lt;="&amp;Q2437))</f>
      </c>
    </row>
    <row r="2438" spans="10:18" ht="15" customHeight="1" x14ac:dyDescent="0.15">
      <c r="J2438" s="246">
        <f>IF(OR(B2438="",C2438="",E2438=""),"",B2438&amp;":"&amp;C2438&amp;":"&amp;E2438)</f>
      </c>
      <c r="K2438" s="247">
        <f>IF(A2438="","",A2438*D2438)</f>
      </c>
      <c r="L2438" s="246">
        <f>IF(A2438="","",IF(OR(A2438=1,A2438=0),H2438,0))</f>
      </c>
      <c r="M2438" s="246">
        <f>IF(A2438="","",IF(A2438=-1,H2438,0))</f>
      </c>
      <c r="N2438">
        <f>IF(J2438="","",IF(E2438="SGD",1,IF(E2438="USD",Settings!$B$22,IF(E2438="HKD",Settings!$B$23,1))))</f>
      </c>
      <c r="O2438">
        <f>IF(OR(B2438="",C2438="",E2438=""),0,(IF(A2438=-1,H2438,0)-IF(OR(A2438=1,A2438=0),H2438,0)+IF(A2438=2,H2438,0))*IF(E2438="SGD",1,IF(E2438="USD",Settings!$B$22,IF(E2438="HKD",Settings!$B$23,1))))</f>
        <v>0</v>
      </c>
      <c r="P2438">
        <f>IF(OR(B2438="",C2438="",E2438=""),0,IF(A2438=2,H2438*IF(E2438="SGD",1,IF(E2438="USD",Settings!$B$22,IF(E2438="HKD",Settings!$B$23,1))),0))</f>
        <v>0</v>
      </c>
      <c r="Q2438" s="312">
        <f>IF(OR(J2438="",G2438=""),"",G2438+ROW()/1000000)</f>
      </c>
      <c r="R2438" s="247">
        <f>IF(Q2438="","",SUMIFS(Txn[Signed Units],Txn[Key],J2438,Txn[Transaction Order],"&lt;="&amp;Q2438))</f>
      </c>
    </row>
    <row r="2439" spans="10:18" ht="15" customHeight="1" x14ac:dyDescent="0.15">
      <c r="J2439" s="246">
        <f>IF(OR(B2439="",C2439="",E2439=""),"",B2439&amp;":"&amp;C2439&amp;":"&amp;E2439)</f>
      </c>
      <c r="K2439" s="247">
        <f>IF(A2439="","",A2439*D2439)</f>
      </c>
      <c r="L2439" s="246">
        <f>IF(A2439="","",IF(OR(A2439=1,A2439=0),H2439,0))</f>
      </c>
      <c r="M2439" s="246">
        <f>IF(A2439="","",IF(A2439=-1,H2439,0))</f>
      </c>
      <c r="N2439">
        <f>IF(J2439="","",IF(E2439="SGD",1,IF(E2439="USD",Settings!$B$22,IF(E2439="HKD",Settings!$B$23,1))))</f>
      </c>
      <c r="O2439">
        <f>IF(OR(B2439="",C2439="",E2439=""),0,(IF(A2439=-1,H2439,0)-IF(OR(A2439=1,A2439=0),H2439,0)+IF(A2439=2,H2439,0))*IF(E2439="SGD",1,IF(E2439="USD",Settings!$B$22,IF(E2439="HKD",Settings!$B$23,1))))</f>
        <v>0</v>
      </c>
      <c r="P2439">
        <f>IF(OR(B2439="",C2439="",E2439=""),0,IF(A2439=2,H2439*IF(E2439="SGD",1,IF(E2439="USD",Settings!$B$22,IF(E2439="HKD",Settings!$B$23,1))),0))</f>
        <v>0</v>
      </c>
      <c r="Q2439" s="312">
        <f>IF(OR(J2439="",G2439=""),"",G2439+ROW()/1000000)</f>
      </c>
      <c r="R2439" s="247">
        <f>IF(Q2439="","",SUMIFS(Txn[Signed Units],Txn[Key],J2439,Txn[Transaction Order],"&lt;="&amp;Q2439))</f>
      </c>
    </row>
    <row r="2440" spans="10:18" ht="15" customHeight="1" x14ac:dyDescent="0.15">
      <c r="J2440" s="246">
        <f>IF(OR(B2440="",C2440="",E2440=""),"",B2440&amp;":"&amp;C2440&amp;":"&amp;E2440)</f>
      </c>
      <c r="K2440" s="247">
        <f>IF(A2440="","",A2440*D2440)</f>
      </c>
      <c r="L2440" s="246">
        <f>IF(A2440="","",IF(OR(A2440=1,A2440=0),H2440,0))</f>
      </c>
      <c r="M2440" s="246">
        <f>IF(A2440="","",IF(A2440=-1,H2440,0))</f>
      </c>
      <c r="N2440">
        <f>IF(J2440="","",IF(E2440="SGD",1,IF(E2440="USD",Settings!$B$22,IF(E2440="HKD",Settings!$B$23,1))))</f>
      </c>
      <c r="O2440">
        <f>IF(OR(B2440="",C2440="",E2440=""),0,(IF(A2440=-1,H2440,0)-IF(OR(A2440=1,A2440=0),H2440,0)+IF(A2440=2,H2440,0))*IF(E2440="SGD",1,IF(E2440="USD",Settings!$B$22,IF(E2440="HKD",Settings!$B$23,1))))</f>
        <v>0</v>
      </c>
      <c r="P2440">
        <f>IF(OR(B2440="",C2440="",E2440=""),0,IF(A2440=2,H2440*IF(E2440="SGD",1,IF(E2440="USD",Settings!$B$22,IF(E2440="HKD",Settings!$B$23,1))),0))</f>
        <v>0</v>
      </c>
      <c r="Q2440" s="312">
        <f>IF(OR(J2440="",G2440=""),"",G2440+ROW()/1000000)</f>
      </c>
      <c r="R2440" s="247">
        <f>IF(Q2440="","",SUMIFS(Txn[Signed Units],Txn[Key],J2440,Txn[Transaction Order],"&lt;="&amp;Q2440))</f>
      </c>
    </row>
    <row r="2441" spans="10:18" ht="15" customHeight="1" x14ac:dyDescent="0.15">
      <c r="J2441" s="246">
        <f>IF(OR(B2441="",C2441="",E2441=""),"",B2441&amp;":"&amp;C2441&amp;":"&amp;E2441)</f>
      </c>
      <c r="K2441" s="247">
        <f>IF(A2441="","",A2441*D2441)</f>
      </c>
      <c r="L2441" s="246">
        <f>IF(A2441="","",IF(OR(A2441=1,A2441=0),H2441,0))</f>
      </c>
      <c r="M2441" s="246">
        <f>IF(A2441="","",IF(A2441=-1,H2441,0))</f>
      </c>
      <c r="N2441">
        <f>IF(J2441="","",IF(E2441="SGD",1,IF(E2441="USD",Settings!$B$22,IF(E2441="HKD",Settings!$B$23,1))))</f>
      </c>
      <c r="O2441">
        <f>IF(OR(B2441="",C2441="",E2441=""),0,(IF(A2441=-1,H2441,0)-IF(OR(A2441=1,A2441=0),H2441,0)+IF(A2441=2,H2441,0))*IF(E2441="SGD",1,IF(E2441="USD",Settings!$B$22,IF(E2441="HKD",Settings!$B$23,1))))</f>
        <v>0</v>
      </c>
      <c r="P2441">
        <f>IF(OR(B2441="",C2441="",E2441=""),0,IF(A2441=2,H2441*IF(E2441="SGD",1,IF(E2441="USD",Settings!$B$22,IF(E2441="HKD",Settings!$B$23,1))),0))</f>
        <v>0</v>
      </c>
      <c r="Q2441" s="312">
        <f>IF(OR(J2441="",G2441=""),"",G2441+ROW()/1000000)</f>
      </c>
      <c r="R2441" s="247">
        <f>IF(Q2441="","",SUMIFS(Txn[Signed Units],Txn[Key],J2441,Txn[Transaction Order],"&lt;="&amp;Q2441))</f>
      </c>
    </row>
    <row r="2442" spans="10:18" ht="15" customHeight="1" x14ac:dyDescent="0.15">
      <c r="J2442" s="246">
        <f>IF(OR(B2442="",C2442="",E2442=""),"",B2442&amp;":"&amp;C2442&amp;":"&amp;E2442)</f>
      </c>
      <c r="K2442" s="247">
        <f>IF(A2442="","",A2442*D2442)</f>
      </c>
      <c r="L2442" s="246">
        <f>IF(A2442="","",IF(OR(A2442=1,A2442=0),H2442,0))</f>
      </c>
      <c r="M2442" s="246">
        <f>IF(A2442="","",IF(A2442=-1,H2442,0))</f>
      </c>
      <c r="N2442">
        <f>IF(J2442="","",IF(E2442="SGD",1,IF(E2442="USD",Settings!$B$22,IF(E2442="HKD",Settings!$B$23,1))))</f>
      </c>
      <c r="O2442">
        <f>IF(OR(B2442="",C2442="",E2442=""),0,(IF(A2442=-1,H2442,0)-IF(OR(A2442=1,A2442=0),H2442,0)+IF(A2442=2,H2442,0))*IF(E2442="SGD",1,IF(E2442="USD",Settings!$B$22,IF(E2442="HKD",Settings!$B$23,1))))</f>
        <v>0</v>
      </c>
      <c r="P2442">
        <f>IF(OR(B2442="",C2442="",E2442=""),0,IF(A2442=2,H2442*IF(E2442="SGD",1,IF(E2442="USD",Settings!$B$22,IF(E2442="HKD",Settings!$B$23,1))),0))</f>
        <v>0</v>
      </c>
      <c r="Q2442" s="312">
        <f>IF(OR(J2442="",G2442=""),"",G2442+ROW()/1000000)</f>
      </c>
      <c r="R2442" s="247">
        <f>IF(Q2442="","",SUMIFS(Txn[Signed Units],Txn[Key],J2442,Txn[Transaction Order],"&lt;="&amp;Q2442))</f>
      </c>
    </row>
    <row r="2443" spans="10:18" ht="15" customHeight="1" x14ac:dyDescent="0.15">
      <c r="J2443" s="246">
        <f>IF(OR(B2443="",C2443="",E2443=""),"",B2443&amp;":"&amp;C2443&amp;":"&amp;E2443)</f>
      </c>
      <c r="K2443" s="247">
        <f>IF(A2443="","",A2443*D2443)</f>
      </c>
      <c r="L2443" s="246">
        <f>IF(A2443="","",IF(OR(A2443=1,A2443=0),H2443,0))</f>
      </c>
      <c r="M2443" s="246">
        <f>IF(A2443="","",IF(A2443=-1,H2443,0))</f>
      </c>
      <c r="N2443">
        <f>IF(J2443="","",IF(E2443="SGD",1,IF(E2443="USD",Settings!$B$22,IF(E2443="HKD",Settings!$B$23,1))))</f>
      </c>
      <c r="O2443">
        <f>IF(OR(B2443="",C2443="",E2443=""),0,(IF(A2443=-1,H2443,0)-IF(OR(A2443=1,A2443=0),H2443,0)+IF(A2443=2,H2443,0))*IF(E2443="SGD",1,IF(E2443="USD",Settings!$B$22,IF(E2443="HKD",Settings!$B$23,1))))</f>
        <v>0</v>
      </c>
      <c r="P2443">
        <f>IF(OR(B2443="",C2443="",E2443=""),0,IF(A2443=2,H2443*IF(E2443="SGD",1,IF(E2443="USD",Settings!$B$22,IF(E2443="HKD",Settings!$B$23,1))),0))</f>
        <v>0</v>
      </c>
      <c r="Q2443" s="312">
        <f>IF(OR(J2443="",G2443=""),"",G2443+ROW()/1000000)</f>
      </c>
      <c r="R2443" s="247">
        <f>IF(Q2443="","",SUMIFS(Txn[Signed Units],Txn[Key],J2443,Txn[Transaction Order],"&lt;="&amp;Q2443))</f>
      </c>
    </row>
    <row r="2444" spans="10:18" ht="15" customHeight="1" x14ac:dyDescent="0.15">
      <c r="J2444" s="246">
        <f>IF(OR(B2444="",C2444="",E2444=""),"",B2444&amp;":"&amp;C2444&amp;":"&amp;E2444)</f>
      </c>
      <c r="K2444" s="247">
        <f>IF(A2444="","",A2444*D2444)</f>
      </c>
      <c r="L2444" s="246">
        <f>IF(A2444="","",IF(OR(A2444=1,A2444=0),H2444,0))</f>
      </c>
      <c r="M2444" s="246">
        <f>IF(A2444="","",IF(A2444=-1,H2444,0))</f>
      </c>
      <c r="N2444">
        <f>IF(J2444="","",IF(E2444="SGD",1,IF(E2444="USD",Settings!$B$22,IF(E2444="HKD",Settings!$B$23,1))))</f>
      </c>
      <c r="O2444">
        <f>IF(OR(B2444="",C2444="",E2444=""),0,(IF(A2444=-1,H2444,0)-IF(OR(A2444=1,A2444=0),H2444,0)+IF(A2444=2,H2444,0))*IF(E2444="SGD",1,IF(E2444="USD",Settings!$B$22,IF(E2444="HKD",Settings!$B$23,1))))</f>
        <v>0</v>
      </c>
      <c r="P2444">
        <f>IF(OR(B2444="",C2444="",E2444=""),0,IF(A2444=2,H2444*IF(E2444="SGD",1,IF(E2444="USD",Settings!$B$22,IF(E2444="HKD",Settings!$B$23,1))),0))</f>
        <v>0</v>
      </c>
      <c r="Q2444" s="312">
        <f>IF(OR(J2444="",G2444=""),"",G2444+ROW()/1000000)</f>
      </c>
      <c r="R2444" s="247">
        <f>IF(Q2444="","",SUMIFS(Txn[Signed Units],Txn[Key],J2444,Txn[Transaction Order],"&lt;="&amp;Q2444))</f>
      </c>
    </row>
    <row r="2445" spans="10:18" ht="15" customHeight="1" x14ac:dyDescent="0.15">
      <c r="J2445" s="246">
        <f>IF(OR(B2445="",C2445="",E2445=""),"",B2445&amp;":"&amp;C2445&amp;":"&amp;E2445)</f>
      </c>
      <c r="K2445" s="247">
        <f>IF(A2445="","",A2445*D2445)</f>
      </c>
      <c r="L2445" s="246">
        <f>IF(A2445="","",IF(OR(A2445=1,A2445=0),H2445,0))</f>
      </c>
      <c r="M2445" s="246">
        <f>IF(A2445="","",IF(A2445=-1,H2445,0))</f>
      </c>
      <c r="N2445">
        <f>IF(J2445="","",IF(E2445="SGD",1,IF(E2445="USD",Settings!$B$22,IF(E2445="HKD",Settings!$B$23,1))))</f>
      </c>
      <c r="O2445">
        <f>IF(OR(B2445="",C2445="",E2445=""),0,(IF(A2445=-1,H2445,0)-IF(OR(A2445=1,A2445=0),H2445,0)+IF(A2445=2,H2445,0))*IF(E2445="SGD",1,IF(E2445="USD",Settings!$B$22,IF(E2445="HKD",Settings!$B$23,1))))</f>
        <v>0</v>
      </c>
      <c r="P2445">
        <f>IF(OR(B2445="",C2445="",E2445=""),0,IF(A2445=2,H2445*IF(E2445="SGD",1,IF(E2445="USD",Settings!$B$22,IF(E2445="HKD",Settings!$B$23,1))),0))</f>
        <v>0</v>
      </c>
      <c r="Q2445" s="312">
        <f>IF(OR(J2445="",G2445=""),"",G2445+ROW()/1000000)</f>
      </c>
      <c r="R2445" s="247">
        <f>IF(Q2445="","",SUMIFS(Txn[Signed Units],Txn[Key],J2445,Txn[Transaction Order],"&lt;="&amp;Q2445))</f>
      </c>
    </row>
    <row r="2446" spans="10:18" ht="15" customHeight="1" x14ac:dyDescent="0.15">
      <c r="J2446" s="246">
        <f>IF(OR(B2446="",C2446="",E2446=""),"",B2446&amp;":"&amp;C2446&amp;":"&amp;E2446)</f>
      </c>
      <c r="K2446" s="247">
        <f>IF(A2446="","",A2446*D2446)</f>
      </c>
      <c r="L2446" s="246">
        <f>IF(A2446="","",IF(OR(A2446=1,A2446=0),H2446,0))</f>
      </c>
      <c r="M2446" s="246">
        <f>IF(A2446="","",IF(A2446=-1,H2446,0))</f>
      </c>
      <c r="N2446">
        <f>IF(J2446="","",IF(E2446="SGD",1,IF(E2446="USD",Settings!$B$22,IF(E2446="HKD",Settings!$B$23,1))))</f>
      </c>
      <c r="O2446">
        <f>IF(OR(B2446="",C2446="",E2446=""),0,(IF(A2446=-1,H2446,0)-IF(OR(A2446=1,A2446=0),H2446,0)+IF(A2446=2,H2446,0))*IF(E2446="SGD",1,IF(E2446="USD",Settings!$B$22,IF(E2446="HKD",Settings!$B$23,1))))</f>
        <v>0</v>
      </c>
      <c r="P2446">
        <f>IF(OR(B2446="",C2446="",E2446=""),0,IF(A2446=2,H2446*IF(E2446="SGD",1,IF(E2446="USD",Settings!$B$22,IF(E2446="HKD",Settings!$B$23,1))),0))</f>
        <v>0</v>
      </c>
      <c r="Q2446" s="312">
        <f>IF(OR(J2446="",G2446=""),"",G2446+ROW()/1000000)</f>
      </c>
      <c r="R2446" s="247">
        <f>IF(Q2446="","",SUMIFS(Txn[Signed Units],Txn[Key],J2446,Txn[Transaction Order],"&lt;="&amp;Q2446))</f>
      </c>
    </row>
    <row r="2447" spans="10:18" ht="15" customHeight="1" x14ac:dyDescent="0.15">
      <c r="J2447" s="246">
        <f>IF(OR(B2447="",C2447="",E2447=""),"",B2447&amp;":"&amp;C2447&amp;":"&amp;E2447)</f>
      </c>
      <c r="K2447" s="247">
        <f>IF(A2447="","",A2447*D2447)</f>
      </c>
      <c r="L2447" s="246">
        <f>IF(A2447="","",IF(OR(A2447=1,A2447=0),H2447,0))</f>
      </c>
      <c r="M2447" s="246">
        <f>IF(A2447="","",IF(A2447=-1,H2447,0))</f>
      </c>
      <c r="N2447">
        <f>IF(J2447="","",IF(E2447="SGD",1,IF(E2447="USD",Settings!$B$22,IF(E2447="HKD",Settings!$B$23,1))))</f>
      </c>
      <c r="O2447">
        <f>IF(OR(B2447="",C2447="",E2447=""),0,(IF(A2447=-1,H2447,0)-IF(OR(A2447=1,A2447=0),H2447,0)+IF(A2447=2,H2447,0))*IF(E2447="SGD",1,IF(E2447="USD",Settings!$B$22,IF(E2447="HKD",Settings!$B$23,1))))</f>
        <v>0</v>
      </c>
      <c r="P2447">
        <f>IF(OR(B2447="",C2447="",E2447=""),0,IF(A2447=2,H2447*IF(E2447="SGD",1,IF(E2447="USD",Settings!$B$22,IF(E2447="HKD",Settings!$B$23,1))),0))</f>
        <v>0</v>
      </c>
      <c r="Q2447" s="312">
        <f>IF(OR(J2447="",G2447=""),"",G2447+ROW()/1000000)</f>
      </c>
      <c r="R2447" s="247">
        <f>IF(Q2447="","",SUMIFS(Txn[Signed Units],Txn[Key],J2447,Txn[Transaction Order],"&lt;="&amp;Q2447))</f>
      </c>
    </row>
    <row r="2448" spans="10:18" ht="15" customHeight="1" x14ac:dyDescent="0.15">
      <c r="J2448" s="246">
        <f>IF(OR(B2448="",C2448="",E2448=""),"",B2448&amp;":"&amp;C2448&amp;":"&amp;E2448)</f>
      </c>
      <c r="K2448" s="247">
        <f>IF(A2448="","",A2448*D2448)</f>
      </c>
      <c r="L2448" s="246">
        <f>IF(A2448="","",IF(OR(A2448=1,A2448=0),H2448,0))</f>
      </c>
      <c r="M2448" s="246">
        <f>IF(A2448="","",IF(A2448=-1,H2448,0))</f>
      </c>
      <c r="N2448">
        <f>IF(J2448="","",IF(E2448="SGD",1,IF(E2448="USD",Settings!$B$22,IF(E2448="HKD",Settings!$B$23,1))))</f>
      </c>
      <c r="O2448">
        <f>IF(OR(B2448="",C2448="",E2448=""),0,(IF(A2448=-1,H2448,0)-IF(OR(A2448=1,A2448=0),H2448,0)+IF(A2448=2,H2448,0))*IF(E2448="SGD",1,IF(E2448="USD",Settings!$B$22,IF(E2448="HKD",Settings!$B$23,1))))</f>
        <v>0</v>
      </c>
      <c r="P2448">
        <f>IF(OR(B2448="",C2448="",E2448=""),0,IF(A2448=2,H2448*IF(E2448="SGD",1,IF(E2448="USD",Settings!$B$22,IF(E2448="HKD",Settings!$B$23,1))),0))</f>
        <v>0</v>
      </c>
      <c r="Q2448" s="312">
        <f>IF(OR(J2448="",G2448=""),"",G2448+ROW()/1000000)</f>
      </c>
      <c r="R2448" s="247">
        <f>IF(Q2448="","",SUMIFS(Txn[Signed Units],Txn[Key],J2448,Txn[Transaction Order],"&lt;="&amp;Q2448))</f>
      </c>
    </row>
    <row r="2449" spans="10:18" ht="15" customHeight="1" x14ac:dyDescent="0.15">
      <c r="J2449" s="246">
        <f>IF(OR(B2449="",C2449="",E2449=""),"",B2449&amp;":"&amp;C2449&amp;":"&amp;E2449)</f>
      </c>
      <c r="K2449" s="247">
        <f>IF(A2449="","",A2449*D2449)</f>
      </c>
      <c r="L2449" s="246">
        <f>IF(A2449="","",IF(OR(A2449=1,A2449=0),H2449,0))</f>
      </c>
      <c r="M2449" s="246">
        <f>IF(A2449="","",IF(A2449=-1,H2449,0))</f>
      </c>
      <c r="N2449">
        <f>IF(J2449="","",IF(E2449="SGD",1,IF(E2449="USD",Settings!$B$22,IF(E2449="HKD",Settings!$B$23,1))))</f>
      </c>
      <c r="O2449">
        <f>IF(OR(B2449="",C2449="",E2449=""),0,(IF(A2449=-1,H2449,0)-IF(OR(A2449=1,A2449=0),H2449,0)+IF(A2449=2,H2449,0))*IF(E2449="SGD",1,IF(E2449="USD",Settings!$B$22,IF(E2449="HKD",Settings!$B$23,1))))</f>
        <v>0</v>
      </c>
      <c r="P2449">
        <f>IF(OR(B2449="",C2449="",E2449=""),0,IF(A2449=2,H2449*IF(E2449="SGD",1,IF(E2449="USD",Settings!$B$22,IF(E2449="HKD",Settings!$B$23,1))),0))</f>
        <v>0</v>
      </c>
      <c r="Q2449" s="312">
        <f>IF(OR(J2449="",G2449=""),"",G2449+ROW()/1000000)</f>
      </c>
      <c r="R2449" s="247">
        <f>IF(Q2449="","",SUMIFS(Txn[Signed Units],Txn[Key],J2449,Txn[Transaction Order],"&lt;="&amp;Q2449))</f>
      </c>
    </row>
    <row r="2450" spans="10:18" ht="15" customHeight="1" x14ac:dyDescent="0.15">
      <c r="J2450" s="246">
        <f>IF(OR(B2450="",C2450="",E2450=""),"",B2450&amp;":"&amp;C2450&amp;":"&amp;E2450)</f>
      </c>
      <c r="K2450" s="247">
        <f>IF(A2450="","",A2450*D2450)</f>
      </c>
      <c r="L2450" s="246">
        <f>IF(A2450="","",IF(OR(A2450=1,A2450=0),H2450,0))</f>
      </c>
      <c r="M2450" s="246">
        <f>IF(A2450="","",IF(A2450=-1,H2450,0))</f>
      </c>
      <c r="N2450">
        <f>IF(J2450="","",IF(E2450="SGD",1,IF(E2450="USD",Settings!$B$22,IF(E2450="HKD",Settings!$B$23,1))))</f>
      </c>
      <c r="O2450">
        <f>IF(OR(B2450="",C2450="",E2450=""),0,(IF(A2450=-1,H2450,0)-IF(OR(A2450=1,A2450=0),H2450,0)+IF(A2450=2,H2450,0))*IF(E2450="SGD",1,IF(E2450="USD",Settings!$B$22,IF(E2450="HKD",Settings!$B$23,1))))</f>
        <v>0</v>
      </c>
      <c r="P2450">
        <f>IF(OR(B2450="",C2450="",E2450=""),0,IF(A2450=2,H2450*IF(E2450="SGD",1,IF(E2450="USD",Settings!$B$22,IF(E2450="HKD",Settings!$B$23,1))),0))</f>
        <v>0</v>
      </c>
      <c r="Q2450" s="312">
        <f>IF(OR(J2450="",G2450=""),"",G2450+ROW()/1000000)</f>
      </c>
      <c r="R2450" s="247">
        <f>IF(Q2450="","",SUMIFS(Txn[Signed Units],Txn[Key],J2450,Txn[Transaction Order],"&lt;="&amp;Q2450))</f>
      </c>
    </row>
    <row r="2451" spans="10:18" ht="15" customHeight="1" x14ac:dyDescent="0.15">
      <c r="J2451" s="246">
        <f>IF(OR(B2451="",C2451="",E2451=""),"",B2451&amp;":"&amp;C2451&amp;":"&amp;E2451)</f>
      </c>
      <c r="K2451" s="247">
        <f>IF(A2451="","",A2451*D2451)</f>
      </c>
      <c r="L2451" s="246">
        <f>IF(A2451="","",IF(OR(A2451=1,A2451=0),H2451,0))</f>
      </c>
      <c r="M2451" s="246">
        <f>IF(A2451="","",IF(A2451=-1,H2451,0))</f>
      </c>
      <c r="N2451">
        <f>IF(J2451="","",IF(E2451="SGD",1,IF(E2451="USD",Settings!$B$22,IF(E2451="HKD",Settings!$B$23,1))))</f>
      </c>
      <c r="O2451">
        <f>IF(OR(B2451="",C2451="",E2451=""),0,(IF(A2451=-1,H2451,0)-IF(OR(A2451=1,A2451=0),H2451,0)+IF(A2451=2,H2451,0))*IF(E2451="SGD",1,IF(E2451="USD",Settings!$B$22,IF(E2451="HKD",Settings!$B$23,1))))</f>
        <v>0</v>
      </c>
      <c r="P2451">
        <f>IF(OR(B2451="",C2451="",E2451=""),0,IF(A2451=2,H2451*IF(E2451="SGD",1,IF(E2451="USD",Settings!$B$22,IF(E2451="HKD",Settings!$B$23,1))),0))</f>
        <v>0</v>
      </c>
      <c r="Q2451" s="312">
        <f>IF(OR(J2451="",G2451=""),"",G2451+ROW()/1000000)</f>
      </c>
      <c r="R2451" s="247">
        <f>IF(Q2451="","",SUMIFS(Txn[Signed Units],Txn[Key],J2451,Txn[Transaction Order],"&lt;="&amp;Q2451))</f>
      </c>
    </row>
    <row r="2452" spans="10:18" ht="15" customHeight="1" x14ac:dyDescent="0.15">
      <c r="J2452" s="246">
        <f>IF(OR(B2452="",C2452="",E2452=""),"",B2452&amp;":"&amp;C2452&amp;":"&amp;E2452)</f>
      </c>
      <c r="K2452" s="247">
        <f>IF(A2452="","",A2452*D2452)</f>
      </c>
      <c r="L2452" s="246">
        <f>IF(A2452="","",IF(OR(A2452=1,A2452=0),H2452,0))</f>
      </c>
      <c r="M2452" s="246">
        <f>IF(A2452="","",IF(A2452=-1,H2452,0))</f>
      </c>
      <c r="N2452">
        <f>IF(J2452="","",IF(E2452="SGD",1,IF(E2452="USD",Settings!$B$22,IF(E2452="HKD",Settings!$B$23,1))))</f>
      </c>
      <c r="O2452">
        <f>IF(OR(B2452="",C2452="",E2452=""),0,(IF(A2452=-1,H2452,0)-IF(OR(A2452=1,A2452=0),H2452,0)+IF(A2452=2,H2452,0))*IF(E2452="SGD",1,IF(E2452="USD",Settings!$B$22,IF(E2452="HKD",Settings!$B$23,1))))</f>
        <v>0</v>
      </c>
      <c r="P2452">
        <f>IF(OR(B2452="",C2452="",E2452=""),0,IF(A2452=2,H2452*IF(E2452="SGD",1,IF(E2452="USD",Settings!$B$22,IF(E2452="HKD",Settings!$B$23,1))),0))</f>
        <v>0</v>
      </c>
      <c r="Q2452" s="312">
        <f>IF(OR(J2452="",G2452=""),"",G2452+ROW()/1000000)</f>
      </c>
      <c r="R2452" s="247">
        <f>IF(Q2452="","",SUMIFS(Txn[Signed Units],Txn[Key],J2452,Txn[Transaction Order],"&lt;="&amp;Q2452))</f>
      </c>
    </row>
    <row r="2453" spans="10:18" ht="15" customHeight="1" x14ac:dyDescent="0.15">
      <c r="J2453" s="246">
        <f>IF(OR(B2453="",C2453="",E2453=""),"",B2453&amp;":"&amp;C2453&amp;":"&amp;E2453)</f>
      </c>
      <c r="K2453" s="247">
        <f>IF(A2453="","",A2453*D2453)</f>
      </c>
      <c r="L2453" s="246">
        <f>IF(A2453="","",IF(OR(A2453=1,A2453=0),H2453,0))</f>
      </c>
      <c r="M2453" s="246">
        <f>IF(A2453="","",IF(A2453=-1,H2453,0))</f>
      </c>
      <c r="N2453">
        <f>IF(J2453="","",IF(E2453="SGD",1,IF(E2453="USD",Settings!$B$22,IF(E2453="HKD",Settings!$B$23,1))))</f>
      </c>
      <c r="O2453">
        <f>IF(OR(B2453="",C2453="",E2453=""),0,(IF(A2453=-1,H2453,0)-IF(OR(A2453=1,A2453=0),H2453,0)+IF(A2453=2,H2453,0))*IF(E2453="SGD",1,IF(E2453="USD",Settings!$B$22,IF(E2453="HKD",Settings!$B$23,1))))</f>
        <v>0</v>
      </c>
      <c r="P2453">
        <f>IF(OR(B2453="",C2453="",E2453=""),0,IF(A2453=2,H2453*IF(E2453="SGD",1,IF(E2453="USD",Settings!$B$22,IF(E2453="HKD",Settings!$B$23,1))),0))</f>
        <v>0</v>
      </c>
      <c r="Q2453" s="312">
        <f>IF(OR(J2453="",G2453=""),"",G2453+ROW()/1000000)</f>
      </c>
      <c r="R2453" s="247">
        <f>IF(Q2453="","",SUMIFS(Txn[Signed Units],Txn[Key],J2453,Txn[Transaction Order],"&lt;="&amp;Q2453))</f>
      </c>
    </row>
    <row r="2454" spans="10:18" ht="15" customHeight="1" x14ac:dyDescent="0.15">
      <c r="J2454" s="246">
        <f>IF(OR(B2454="",C2454="",E2454=""),"",B2454&amp;":"&amp;C2454&amp;":"&amp;E2454)</f>
      </c>
      <c r="K2454" s="247">
        <f>IF(A2454="","",A2454*D2454)</f>
      </c>
      <c r="L2454" s="246">
        <f>IF(A2454="","",IF(OR(A2454=1,A2454=0),H2454,0))</f>
      </c>
      <c r="M2454" s="246">
        <f>IF(A2454="","",IF(A2454=-1,H2454,0))</f>
      </c>
      <c r="N2454">
        <f>IF(J2454="","",IF(E2454="SGD",1,IF(E2454="USD",Settings!$B$22,IF(E2454="HKD",Settings!$B$23,1))))</f>
      </c>
      <c r="O2454">
        <f>IF(OR(B2454="",C2454="",E2454=""),0,(IF(A2454=-1,H2454,0)-IF(OR(A2454=1,A2454=0),H2454,0)+IF(A2454=2,H2454,0))*IF(E2454="SGD",1,IF(E2454="USD",Settings!$B$22,IF(E2454="HKD",Settings!$B$23,1))))</f>
        <v>0</v>
      </c>
      <c r="P2454">
        <f>IF(OR(B2454="",C2454="",E2454=""),0,IF(A2454=2,H2454*IF(E2454="SGD",1,IF(E2454="USD",Settings!$B$22,IF(E2454="HKD",Settings!$B$23,1))),0))</f>
        <v>0</v>
      </c>
      <c r="Q2454" s="312">
        <f>IF(OR(J2454="",G2454=""),"",G2454+ROW()/1000000)</f>
      </c>
      <c r="R2454" s="247">
        <f>IF(Q2454="","",SUMIFS(Txn[Signed Units],Txn[Key],J2454,Txn[Transaction Order],"&lt;="&amp;Q2454))</f>
      </c>
    </row>
    <row r="2455" spans="10:18" ht="15" customHeight="1" x14ac:dyDescent="0.15">
      <c r="J2455" s="246">
        <f>IF(OR(B2455="",C2455="",E2455=""),"",B2455&amp;":"&amp;C2455&amp;":"&amp;E2455)</f>
      </c>
      <c r="K2455" s="247">
        <f>IF(A2455="","",A2455*D2455)</f>
      </c>
      <c r="L2455" s="246">
        <f>IF(A2455="","",IF(OR(A2455=1,A2455=0),H2455,0))</f>
      </c>
      <c r="M2455" s="246">
        <f>IF(A2455="","",IF(A2455=-1,H2455,0))</f>
      </c>
      <c r="N2455">
        <f>IF(J2455="","",IF(E2455="SGD",1,IF(E2455="USD",Settings!$B$22,IF(E2455="HKD",Settings!$B$23,1))))</f>
      </c>
      <c r="O2455">
        <f>IF(OR(B2455="",C2455="",E2455=""),0,(IF(A2455=-1,H2455,0)-IF(OR(A2455=1,A2455=0),H2455,0)+IF(A2455=2,H2455,0))*IF(E2455="SGD",1,IF(E2455="USD",Settings!$B$22,IF(E2455="HKD",Settings!$B$23,1))))</f>
        <v>0</v>
      </c>
      <c r="P2455">
        <f>IF(OR(B2455="",C2455="",E2455=""),0,IF(A2455=2,H2455*IF(E2455="SGD",1,IF(E2455="USD",Settings!$B$22,IF(E2455="HKD",Settings!$B$23,1))),0))</f>
        <v>0</v>
      </c>
      <c r="Q2455" s="312">
        <f>IF(OR(J2455="",G2455=""),"",G2455+ROW()/1000000)</f>
      </c>
      <c r="R2455" s="247">
        <f>IF(Q2455="","",SUMIFS(Txn[Signed Units],Txn[Key],J2455,Txn[Transaction Order],"&lt;="&amp;Q2455))</f>
      </c>
    </row>
    <row r="2456" spans="10:18" ht="15" customHeight="1" x14ac:dyDescent="0.15">
      <c r="J2456" s="246">
        <f>IF(OR(B2456="",C2456="",E2456=""),"",B2456&amp;":"&amp;C2456&amp;":"&amp;E2456)</f>
      </c>
      <c r="K2456" s="247">
        <f>IF(A2456="","",A2456*D2456)</f>
      </c>
      <c r="L2456" s="246">
        <f>IF(A2456="","",IF(OR(A2456=1,A2456=0),H2456,0))</f>
      </c>
      <c r="M2456" s="246">
        <f>IF(A2456="","",IF(A2456=-1,H2456,0))</f>
      </c>
      <c r="N2456">
        <f>IF(J2456="","",IF(E2456="SGD",1,IF(E2456="USD",Settings!$B$22,IF(E2456="HKD",Settings!$B$23,1))))</f>
      </c>
      <c r="O2456">
        <f>IF(OR(B2456="",C2456="",E2456=""),0,(IF(A2456=-1,H2456,0)-IF(OR(A2456=1,A2456=0),H2456,0)+IF(A2456=2,H2456,0))*IF(E2456="SGD",1,IF(E2456="USD",Settings!$B$22,IF(E2456="HKD",Settings!$B$23,1))))</f>
        <v>0</v>
      </c>
      <c r="P2456">
        <f>IF(OR(B2456="",C2456="",E2456=""),0,IF(A2456=2,H2456*IF(E2456="SGD",1,IF(E2456="USD",Settings!$B$22,IF(E2456="HKD",Settings!$B$23,1))),0))</f>
        <v>0</v>
      </c>
      <c r="Q2456" s="312">
        <f>IF(OR(J2456="",G2456=""),"",G2456+ROW()/1000000)</f>
      </c>
      <c r="R2456" s="247">
        <f>IF(Q2456="","",SUMIFS(Txn[Signed Units],Txn[Key],J2456,Txn[Transaction Order],"&lt;="&amp;Q2456))</f>
      </c>
    </row>
    <row r="2457" spans="10:18" ht="15" customHeight="1" x14ac:dyDescent="0.15">
      <c r="J2457" s="246">
        <f>IF(OR(B2457="",C2457="",E2457=""),"",B2457&amp;":"&amp;C2457&amp;":"&amp;E2457)</f>
      </c>
      <c r="K2457" s="247">
        <f>IF(A2457="","",A2457*D2457)</f>
      </c>
      <c r="L2457" s="246">
        <f>IF(A2457="","",IF(OR(A2457=1,A2457=0),H2457,0))</f>
      </c>
      <c r="M2457" s="246">
        <f>IF(A2457="","",IF(A2457=-1,H2457,0))</f>
      </c>
      <c r="N2457">
        <f>IF(J2457="","",IF(E2457="SGD",1,IF(E2457="USD",Settings!$B$22,IF(E2457="HKD",Settings!$B$23,1))))</f>
      </c>
      <c r="O2457">
        <f>IF(OR(B2457="",C2457="",E2457=""),0,(IF(A2457=-1,H2457,0)-IF(OR(A2457=1,A2457=0),H2457,0)+IF(A2457=2,H2457,0))*IF(E2457="SGD",1,IF(E2457="USD",Settings!$B$22,IF(E2457="HKD",Settings!$B$23,1))))</f>
        <v>0</v>
      </c>
      <c r="P2457">
        <f>IF(OR(B2457="",C2457="",E2457=""),0,IF(A2457=2,H2457*IF(E2457="SGD",1,IF(E2457="USD",Settings!$B$22,IF(E2457="HKD",Settings!$B$23,1))),0))</f>
        <v>0</v>
      </c>
      <c r="Q2457" s="312">
        <f>IF(OR(J2457="",G2457=""),"",G2457+ROW()/1000000)</f>
      </c>
      <c r="R2457" s="247">
        <f>IF(Q2457="","",SUMIFS(Txn[Signed Units],Txn[Key],J2457,Txn[Transaction Order],"&lt;="&amp;Q2457))</f>
      </c>
    </row>
    <row r="2458" spans="10:18" ht="15" customHeight="1" x14ac:dyDescent="0.15">
      <c r="J2458" s="246">
        <f>IF(OR(B2458="",C2458="",E2458=""),"",B2458&amp;":"&amp;C2458&amp;":"&amp;E2458)</f>
      </c>
      <c r="K2458" s="247">
        <f>IF(A2458="","",A2458*D2458)</f>
      </c>
      <c r="L2458" s="246">
        <f>IF(A2458="","",IF(OR(A2458=1,A2458=0),H2458,0))</f>
      </c>
      <c r="M2458" s="246">
        <f>IF(A2458="","",IF(A2458=-1,H2458,0))</f>
      </c>
      <c r="N2458">
        <f>IF(J2458="","",IF(E2458="SGD",1,IF(E2458="USD",Settings!$B$22,IF(E2458="HKD",Settings!$B$23,1))))</f>
      </c>
      <c r="O2458">
        <f>IF(OR(B2458="",C2458="",E2458=""),0,(IF(A2458=-1,H2458,0)-IF(OR(A2458=1,A2458=0),H2458,0)+IF(A2458=2,H2458,0))*IF(E2458="SGD",1,IF(E2458="USD",Settings!$B$22,IF(E2458="HKD",Settings!$B$23,1))))</f>
        <v>0</v>
      </c>
      <c r="P2458">
        <f>IF(OR(B2458="",C2458="",E2458=""),0,IF(A2458=2,H2458*IF(E2458="SGD",1,IF(E2458="USD",Settings!$B$22,IF(E2458="HKD",Settings!$B$23,1))),0))</f>
        <v>0</v>
      </c>
      <c r="Q2458" s="312">
        <f>IF(OR(J2458="",G2458=""),"",G2458+ROW()/1000000)</f>
      </c>
      <c r="R2458" s="247">
        <f>IF(Q2458="","",SUMIFS(Txn[Signed Units],Txn[Key],J2458,Txn[Transaction Order],"&lt;="&amp;Q2458))</f>
      </c>
    </row>
    <row r="2459" spans="10:18" ht="15" customHeight="1" x14ac:dyDescent="0.15">
      <c r="J2459" s="246">
        <f>IF(OR(B2459="",C2459="",E2459=""),"",B2459&amp;":"&amp;C2459&amp;":"&amp;E2459)</f>
      </c>
      <c r="K2459" s="247">
        <f>IF(A2459="","",A2459*D2459)</f>
      </c>
      <c r="L2459" s="246">
        <f>IF(A2459="","",IF(OR(A2459=1,A2459=0),H2459,0))</f>
      </c>
      <c r="M2459" s="246">
        <f>IF(A2459="","",IF(A2459=-1,H2459,0))</f>
      </c>
      <c r="N2459">
        <f>IF(J2459="","",IF(E2459="SGD",1,IF(E2459="USD",Settings!$B$22,IF(E2459="HKD",Settings!$B$23,1))))</f>
      </c>
      <c r="O2459">
        <f>IF(OR(B2459="",C2459="",E2459=""),0,(IF(A2459=-1,H2459,0)-IF(OR(A2459=1,A2459=0),H2459,0)+IF(A2459=2,H2459,0))*IF(E2459="SGD",1,IF(E2459="USD",Settings!$B$22,IF(E2459="HKD",Settings!$B$23,1))))</f>
        <v>0</v>
      </c>
      <c r="P2459">
        <f>IF(OR(B2459="",C2459="",E2459=""),0,IF(A2459=2,H2459*IF(E2459="SGD",1,IF(E2459="USD",Settings!$B$22,IF(E2459="HKD",Settings!$B$23,1))),0))</f>
        <v>0</v>
      </c>
      <c r="Q2459" s="312">
        <f>IF(OR(J2459="",G2459=""),"",G2459+ROW()/1000000)</f>
      </c>
      <c r="R2459" s="247">
        <f>IF(Q2459="","",SUMIFS(Txn[Signed Units],Txn[Key],J2459,Txn[Transaction Order],"&lt;="&amp;Q2459))</f>
      </c>
    </row>
    <row r="2460" spans="10:18" ht="15" customHeight="1" x14ac:dyDescent="0.15">
      <c r="J2460" s="246">
        <f>IF(OR(B2460="",C2460="",E2460=""),"",B2460&amp;":"&amp;C2460&amp;":"&amp;E2460)</f>
      </c>
      <c r="K2460" s="247">
        <f>IF(A2460="","",A2460*D2460)</f>
      </c>
      <c r="L2460" s="246">
        <f>IF(A2460="","",IF(OR(A2460=1,A2460=0),H2460,0))</f>
      </c>
      <c r="M2460" s="246">
        <f>IF(A2460="","",IF(A2460=-1,H2460,0))</f>
      </c>
      <c r="N2460">
        <f>IF(J2460="","",IF(E2460="SGD",1,IF(E2460="USD",Settings!$B$22,IF(E2460="HKD",Settings!$B$23,1))))</f>
      </c>
      <c r="O2460">
        <f>IF(OR(B2460="",C2460="",E2460=""),0,(IF(A2460=-1,H2460,0)-IF(OR(A2460=1,A2460=0),H2460,0)+IF(A2460=2,H2460,0))*IF(E2460="SGD",1,IF(E2460="USD",Settings!$B$22,IF(E2460="HKD",Settings!$B$23,1))))</f>
        <v>0</v>
      </c>
      <c r="P2460">
        <f>IF(OR(B2460="",C2460="",E2460=""),0,IF(A2460=2,H2460*IF(E2460="SGD",1,IF(E2460="USD",Settings!$B$22,IF(E2460="HKD",Settings!$B$23,1))),0))</f>
        <v>0</v>
      </c>
      <c r="Q2460" s="312">
        <f>IF(OR(J2460="",G2460=""),"",G2460+ROW()/1000000)</f>
      </c>
      <c r="R2460" s="247">
        <f>IF(Q2460="","",SUMIFS(Txn[Signed Units],Txn[Key],J2460,Txn[Transaction Order],"&lt;="&amp;Q2460))</f>
      </c>
    </row>
    <row r="2461" spans="10:18" ht="15" customHeight="1" x14ac:dyDescent="0.15">
      <c r="J2461" s="246">
        <f>IF(OR(B2461="",C2461="",E2461=""),"",B2461&amp;":"&amp;C2461&amp;":"&amp;E2461)</f>
      </c>
      <c r="K2461" s="247">
        <f>IF(A2461="","",A2461*D2461)</f>
      </c>
      <c r="L2461" s="246">
        <f>IF(A2461="","",IF(OR(A2461=1,A2461=0),H2461,0))</f>
      </c>
      <c r="M2461" s="246">
        <f>IF(A2461="","",IF(A2461=-1,H2461,0))</f>
      </c>
      <c r="N2461">
        <f>IF(J2461="","",IF(E2461="SGD",1,IF(E2461="USD",Settings!$B$22,IF(E2461="HKD",Settings!$B$23,1))))</f>
      </c>
      <c r="O2461">
        <f>IF(OR(B2461="",C2461="",E2461=""),0,(IF(A2461=-1,H2461,0)-IF(OR(A2461=1,A2461=0),H2461,0)+IF(A2461=2,H2461,0))*IF(E2461="SGD",1,IF(E2461="USD",Settings!$B$22,IF(E2461="HKD",Settings!$B$23,1))))</f>
        <v>0</v>
      </c>
      <c r="P2461">
        <f>IF(OR(B2461="",C2461="",E2461=""),0,IF(A2461=2,H2461*IF(E2461="SGD",1,IF(E2461="USD",Settings!$B$22,IF(E2461="HKD",Settings!$B$23,1))),0))</f>
        <v>0</v>
      </c>
      <c r="Q2461" s="312">
        <f>IF(OR(J2461="",G2461=""),"",G2461+ROW()/1000000)</f>
      </c>
      <c r="R2461" s="247">
        <f>IF(Q2461="","",SUMIFS(Txn[Signed Units],Txn[Key],J2461,Txn[Transaction Order],"&lt;="&amp;Q2461))</f>
      </c>
    </row>
    <row r="2462" spans="10:18" ht="15" customHeight="1" x14ac:dyDescent="0.15">
      <c r="J2462" s="246">
        <f>IF(OR(B2462="",C2462="",E2462=""),"",B2462&amp;":"&amp;C2462&amp;":"&amp;E2462)</f>
      </c>
      <c r="K2462" s="247">
        <f>IF(A2462="","",A2462*D2462)</f>
      </c>
      <c r="L2462" s="246">
        <f>IF(A2462="","",IF(OR(A2462=1,A2462=0),H2462,0))</f>
      </c>
      <c r="M2462" s="246">
        <f>IF(A2462="","",IF(A2462=-1,H2462,0))</f>
      </c>
      <c r="N2462">
        <f>IF(J2462="","",IF(E2462="SGD",1,IF(E2462="USD",Settings!$B$22,IF(E2462="HKD",Settings!$B$23,1))))</f>
      </c>
      <c r="O2462">
        <f>IF(OR(B2462="",C2462="",E2462=""),0,(IF(A2462=-1,H2462,0)-IF(OR(A2462=1,A2462=0),H2462,0)+IF(A2462=2,H2462,0))*IF(E2462="SGD",1,IF(E2462="USD",Settings!$B$22,IF(E2462="HKD",Settings!$B$23,1))))</f>
        <v>0</v>
      </c>
      <c r="P2462">
        <f>IF(OR(B2462="",C2462="",E2462=""),0,IF(A2462=2,H2462*IF(E2462="SGD",1,IF(E2462="USD",Settings!$B$22,IF(E2462="HKD",Settings!$B$23,1))),0))</f>
        <v>0</v>
      </c>
      <c r="Q2462" s="312">
        <f>IF(OR(J2462="",G2462=""),"",G2462+ROW()/1000000)</f>
      </c>
      <c r="R2462" s="247">
        <f>IF(Q2462="","",SUMIFS(Txn[Signed Units],Txn[Key],J2462,Txn[Transaction Order],"&lt;="&amp;Q2462))</f>
      </c>
    </row>
    <row r="2463" spans="10:18" ht="15" customHeight="1" x14ac:dyDescent="0.15">
      <c r="J2463" s="246">
        <f>IF(OR(B2463="",C2463="",E2463=""),"",B2463&amp;":"&amp;C2463&amp;":"&amp;E2463)</f>
      </c>
      <c r="K2463" s="247">
        <f>IF(A2463="","",A2463*D2463)</f>
      </c>
      <c r="L2463" s="246">
        <f>IF(A2463="","",IF(OR(A2463=1,A2463=0),H2463,0))</f>
      </c>
      <c r="M2463" s="246">
        <f>IF(A2463="","",IF(A2463=-1,H2463,0))</f>
      </c>
      <c r="N2463">
        <f>IF(J2463="","",IF(E2463="SGD",1,IF(E2463="USD",Settings!$B$22,IF(E2463="HKD",Settings!$B$23,1))))</f>
      </c>
      <c r="O2463">
        <f>IF(OR(B2463="",C2463="",E2463=""),0,(IF(A2463=-1,H2463,0)-IF(OR(A2463=1,A2463=0),H2463,0)+IF(A2463=2,H2463,0))*IF(E2463="SGD",1,IF(E2463="USD",Settings!$B$22,IF(E2463="HKD",Settings!$B$23,1))))</f>
        <v>0</v>
      </c>
      <c r="P2463">
        <f>IF(OR(B2463="",C2463="",E2463=""),0,IF(A2463=2,H2463*IF(E2463="SGD",1,IF(E2463="USD",Settings!$B$22,IF(E2463="HKD",Settings!$B$23,1))),0))</f>
        <v>0</v>
      </c>
      <c r="Q2463" s="312">
        <f>IF(OR(J2463="",G2463=""),"",G2463+ROW()/1000000)</f>
      </c>
      <c r="R2463" s="247">
        <f>IF(Q2463="","",SUMIFS(Txn[Signed Units],Txn[Key],J2463,Txn[Transaction Order],"&lt;="&amp;Q2463))</f>
      </c>
    </row>
    <row r="2464" spans="10:18" ht="15" customHeight="1" x14ac:dyDescent="0.15">
      <c r="J2464" s="246">
        <f>IF(OR(B2464="",C2464="",E2464=""),"",B2464&amp;":"&amp;C2464&amp;":"&amp;E2464)</f>
      </c>
      <c r="K2464" s="247">
        <f>IF(A2464="","",A2464*D2464)</f>
      </c>
      <c r="L2464" s="246">
        <f>IF(A2464="","",IF(OR(A2464=1,A2464=0),H2464,0))</f>
      </c>
      <c r="M2464" s="246">
        <f>IF(A2464="","",IF(A2464=-1,H2464,0))</f>
      </c>
      <c r="N2464">
        <f>IF(J2464="","",IF(E2464="SGD",1,IF(E2464="USD",Settings!$B$22,IF(E2464="HKD",Settings!$B$23,1))))</f>
      </c>
      <c r="O2464">
        <f>IF(OR(B2464="",C2464="",E2464=""),0,(IF(A2464=-1,H2464,0)-IF(OR(A2464=1,A2464=0),H2464,0)+IF(A2464=2,H2464,0))*IF(E2464="SGD",1,IF(E2464="USD",Settings!$B$22,IF(E2464="HKD",Settings!$B$23,1))))</f>
        <v>0</v>
      </c>
      <c r="P2464">
        <f>IF(OR(B2464="",C2464="",E2464=""),0,IF(A2464=2,H2464*IF(E2464="SGD",1,IF(E2464="USD",Settings!$B$22,IF(E2464="HKD",Settings!$B$23,1))),0))</f>
        <v>0</v>
      </c>
      <c r="Q2464" s="312">
        <f>IF(OR(J2464="",G2464=""),"",G2464+ROW()/1000000)</f>
      </c>
      <c r="R2464" s="247">
        <f>IF(Q2464="","",SUMIFS(Txn[Signed Units],Txn[Key],J2464,Txn[Transaction Order],"&lt;="&amp;Q2464))</f>
      </c>
    </row>
    <row r="2465" spans="10:18" ht="15" customHeight="1" x14ac:dyDescent="0.15">
      <c r="J2465" s="246">
        <f>IF(OR(B2465="",C2465="",E2465=""),"",B2465&amp;":"&amp;C2465&amp;":"&amp;E2465)</f>
      </c>
      <c r="K2465" s="247">
        <f>IF(A2465="","",A2465*D2465)</f>
      </c>
      <c r="L2465" s="246">
        <f>IF(A2465="","",IF(OR(A2465=1,A2465=0),H2465,0))</f>
      </c>
      <c r="M2465" s="246">
        <f>IF(A2465="","",IF(A2465=-1,H2465,0))</f>
      </c>
      <c r="N2465">
        <f>IF(J2465="","",IF(E2465="SGD",1,IF(E2465="USD",Settings!$B$22,IF(E2465="HKD",Settings!$B$23,1))))</f>
      </c>
      <c r="O2465">
        <f>IF(OR(B2465="",C2465="",E2465=""),0,(IF(A2465=-1,H2465,0)-IF(OR(A2465=1,A2465=0),H2465,0)+IF(A2465=2,H2465,0))*IF(E2465="SGD",1,IF(E2465="USD",Settings!$B$22,IF(E2465="HKD",Settings!$B$23,1))))</f>
        <v>0</v>
      </c>
      <c r="P2465">
        <f>IF(OR(B2465="",C2465="",E2465=""),0,IF(A2465=2,H2465*IF(E2465="SGD",1,IF(E2465="USD",Settings!$B$22,IF(E2465="HKD",Settings!$B$23,1))),0))</f>
        <v>0</v>
      </c>
      <c r="Q2465" s="312">
        <f>IF(OR(J2465="",G2465=""),"",G2465+ROW()/1000000)</f>
      </c>
      <c r="R2465" s="247">
        <f>IF(Q2465="","",SUMIFS(Txn[Signed Units],Txn[Key],J2465,Txn[Transaction Order],"&lt;="&amp;Q2465))</f>
      </c>
    </row>
    <row r="2466" spans="10:18" ht="15" customHeight="1" x14ac:dyDescent="0.15">
      <c r="J2466" s="246">
        <f>IF(OR(B2466="",C2466="",E2466=""),"",B2466&amp;":"&amp;C2466&amp;":"&amp;E2466)</f>
      </c>
      <c r="K2466" s="247">
        <f>IF(A2466="","",A2466*D2466)</f>
      </c>
      <c r="L2466" s="246">
        <f>IF(A2466="","",IF(OR(A2466=1,A2466=0),H2466,0))</f>
      </c>
      <c r="M2466" s="246">
        <f>IF(A2466="","",IF(A2466=-1,H2466,0))</f>
      </c>
      <c r="N2466">
        <f>IF(J2466="","",IF(E2466="SGD",1,IF(E2466="USD",Settings!$B$22,IF(E2466="HKD",Settings!$B$23,1))))</f>
      </c>
      <c r="O2466">
        <f>IF(OR(B2466="",C2466="",E2466=""),0,(IF(A2466=-1,H2466,0)-IF(OR(A2466=1,A2466=0),H2466,0)+IF(A2466=2,H2466,0))*IF(E2466="SGD",1,IF(E2466="USD",Settings!$B$22,IF(E2466="HKD",Settings!$B$23,1))))</f>
        <v>0</v>
      </c>
      <c r="P2466">
        <f>IF(OR(B2466="",C2466="",E2466=""),0,IF(A2466=2,H2466*IF(E2466="SGD",1,IF(E2466="USD",Settings!$B$22,IF(E2466="HKD",Settings!$B$23,1))),0))</f>
        <v>0</v>
      </c>
      <c r="Q2466" s="312">
        <f>IF(OR(J2466="",G2466=""),"",G2466+ROW()/1000000)</f>
      </c>
      <c r="R2466" s="247">
        <f>IF(Q2466="","",SUMIFS(Txn[Signed Units],Txn[Key],J2466,Txn[Transaction Order],"&lt;="&amp;Q2466))</f>
      </c>
    </row>
    <row r="2467" spans="10:18" ht="15" customHeight="1" x14ac:dyDescent="0.15">
      <c r="J2467" s="246">
        <f>IF(OR(B2467="",C2467="",E2467=""),"",B2467&amp;":"&amp;C2467&amp;":"&amp;E2467)</f>
      </c>
      <c r="K2467" s="247">
        <f>IF(A2467="","",A2467*D2467)</f>
      </c>
      <c r="L2467" s="246">
        <f>IF(A2467="","",IF(OR(A2467=1,A2467=0),H2467,0))</f>
      </c>
      <c r="M2467" s="246">
        <f>IF(A2467="","",IF(A2467=-1,H2467,0))</f>
      </c>
      <c r="N2467">
        <f>IF(J2467="","",IF(E2467="SGD",1,IF(E2467="USD",Settings!$B$22,IF(E2467="HKD",Settings!$B$23,1))))</f>
      </c>
      <c r="O2467">
        <f>IF(OR(B2467="",C2467="",E2467=""),0,(IF(A2467=-1,H2467,0)-IF(OR(A2467=1,A2467=0),H2467,0)+IF(A2467=2,H2467,0))*IF(E2467="SGD",1,IF(E2467="USD",Settings!$B$22,IF(E2467="HKD",Settings!$B$23,1))))</f>
        <v>0</v>
      </c>
      <c r="P2467">
        <f>IF(OR(B2467="",C2467="",E2467=""),0,IF(A2467=2,H2467*IF(E2467="SGD",1,IF(E2467="USD",Settings!$B$22,IF(E2467="HKD",Settings!$B$23,1))),0))</f>
        <v>0</v>
      </c>
      <c r="Q2467" s="312">
        <f>IF(OR(J2467="",G2467=""),"",G2467+ROW()/1000000)</f>
      </c>
      <c r="R2467" s="247">
        <f>IF(Q2467="","",SUMIFS(Txn[Signed Units],Txn[Key],J2467,Txn[Transaction Order],"&lt;="&amp;Q2467))</f>
      </c>
    </row>
    <row r="2468" spans="10:18" ht="15" customHeight="1" x14ac:dyDescent="0.15">
      <c r="J2468" s="246">
        <f>IF(OR(B2468="",C2468="",E2468=""),"",B2468&amp;":"&amp;C2468&amp;":"&amp;E2468)</f>
      </c>
      <c r="K2468" s="247">
        <f>IF(A2468="","",A2468*D2468)</f>
      </c>
      <c r="L2468" s="246">
        <f>IF(A2468="","",IF(OR(A2468=1,A2468=0),H2468,0))</f>
      </c>
      <c r="M2468" s="246">
        <f>IF(A2468="","",IF(A2468=-1,H2468,0))</f>
      </c>
      <c r="N2468">
        <f>IF(J2468="","",IF(E2468="SGD",1,IF(E2468="USD",Settings!$B$22,IF(E2468="HKD",Settings!$B$23,1))))</f>
      </c>
      <c r="O2468">
        <f>IF(OR(B2468="",C2468="",E2468=""),0,(IF(A2468=-1,H2468,0)-IF(OR(A2468=1,A2468=0),H2468,0)+IF(A2468=2,H2468,0))*IF(E2468="SGD",1,IF(E2468="USD",Settings!$B$22,IF(E2468="HKD",Settings!$B$23,1))))</f>
        <v>0</v>
      </c>
      <c r="P2468">
        <f>IF(OR(B2468="",C2468="",E2468=""),0,IF(A2468=2,H2468*IF(E2468="SGD",1,IF(E2468="USD",Settings!$B$22,IF(E2468="HKD",Settings!$B$23,1))),0))</f>
        <v>0</v>
      </c>
      <c r="Q2468" s="312">
        <f>IF(OR(J2468="",G2468=""),"",G2468+ROW()/1000000)</f>
      </c>
      <c r="R2468" s="247">
        <f>IF(Q2468="","",SUMIFS(Txn[Signed Units],Txn[Key],J2468,Txn[Transaction Order],"&lt;="&amp;Q2468))</f>
      </c>
    </row>
    <row r="2469" spans="10:18" ht="15" customHeight="1" x14ac:dyDescent="0.15">
      <c r="J2469" s="246">
        <f>IF(OR(B2469="",C2469="",E2469=""),"",B2469&amp;":"&amp;C2469&amp;":"&amp;E2469)</f>
      </c>
      <c r="K2469" s="247">
        <f>IF(A2469="","",A2469*D2469)</f>
      </c>
      <c r="L2469" s="246">
        <f>IF(A2469="","",IF(OR(A2469=1,A2469=0),H2469,0))</f>
      </c>
      <c r="M2469" s="246">
        <f>IF(A2469="","",IF(A2469=-1,H2469,0))</f>
      </c>
      <c r="N2469">
        <f>IF(J2469="","",IF(E2469="SGD",1,IF(E2469="USD",Settings!$B$22,IF(E2469="HKD",Settings!$B$23,1))))</f>
      </c>
      <c r="O2469">
        <f>IF(OR(B2469="",C2469="",E2469=""),0,(IF(A2469=-1,H2469,0)-IF(OR(A2469=1,A2469=0),H2469,0)+IF(A2469=2,H2469,0))*IF(E2469="SGD",1,IF(E2469="USD",Settings!$B$22,IF(E2469="HKD",Settings!$B$23,1))))</f>
        <v>0</v>
      </c>
      <c r="P2469">
        <f>IF(OR(B2469="",C2469="",E2469=""),0,IF(A2469=2,H2469*IF(E2469="SGD",1,IF(E2469="USD",Settings!$B$22,IF(E2469="HKD",Settings!$B$23,1))),0))</f>
        <v>0</v>
      </c>
      <c r="Q2469" s="312">
        <f>IF(OR(J2469="",G2469=""),"",G2469+ROW()/1000000)</f>
      </c>
      <c r="R2469" s="247">
        <f>IF(Q2469="","",SUMIFS(Txn[Signed Units],Txn[Key],J2469,Txn[Transaction Order],"&lt;="&amp;Q2469))</f>
      </c>
    </row>
    <row r="2470" spans="10:18" ht="15" customHeight="1" x14ac:dyDescent="0.15">
      <c r="J2470" s="246">
        <f>IF(OR(B2470="",C2470="",E2470=""),"",B2470&amp;":"&amp;C2470&amp;":"&amp;E2470)</f>
      </c>
      <c r="K2470" s="247">
        <f>IF(A2470="","",A2470*D2470)</f>
      </c>
      <c r="L2470" s="246">
        <f>IF(A2470="","",IF(OR(A2470=1,A2470=0),H2470,0))</f>
      </c>
      <c r="M2470" s="246">
        <f>IF(A2470="","",IF(A2470=-1,H2470,0))</f>
      </c>
      <c r="N2470">
        <f>IF(J2470="","",IF(E2470="SGD",1,IF(E2470="USD",Settings!$B$22,IF(E2470="HKD",Settings!$B$23,1))))</f>
      </c>
      <c r="O2470">
        <f>IF(OR(B2470="",C2470="",E2470=""),0,(IF(A2470=-1,H2470,0)-IF(OR(A2470=1,A2470=0),H2470,0)+IF(A2470=2,H2470,0))*IF(E2470="SGD",1,IF(E2470="USD",Settings!$B$22,IF(E2470="HKD",Settings!$B$23,1))))</f>
        <v>0</v>
      </c>
      <c r="P2470">
        <f>IF(OR(B2470="",C2470="",E2470=""),0,IF(A2470=2,H2470*IF(E2470="SGD",1,IF(E2470="USD",Settings!$B$22,IF(E2470="HKD",Settings!$B$23,1))),0))</f>
        <v>0</v>
      </c>
      <c r="Q2470" s="312">
        <f>IF(OR(J2470="",G2470=""),"",G2470+ROW()/1000000)</f>
      </c>
      <c r="R2470" s="247">
        <f>IF(Q2470="","",SUMIFS(Txn[Signed Units],Txn[Key],J2470,Txn[Transaction Order],"&lt;="&amp;Q2470))</f>
      </c>
    </row>
    <row r="2471" spans="10:18" ht="15" customHeight="1" x14ac:dyDescent="0.15">
      <c r="J2471" s="246">
        <f>IF(OR(B2471="",C2471="",E2471=""),"",B2471&amp;":"&amp;C2471&amp;":"&amp;E2471)</f>
      </c>
      <c r="K2471" s="247">
        <f>IF(A2471="","",A2471*D2471)</f>
      </c>
      <c r="L2471" s="246">
        <f>IF(A2471="","",IF(OR(A2471=1,A2471=0),H2471,0))</f>
      </c>
      <c r="M2471" s="246">
        <f>IF(A2471="","",IF(A2471=-1,H2471,0))</f>
      </c>
      <c r="N2471">
        <f>IF(J2471="","",IF(E2471="SGD",1,IF(E2471="USD",Settings!$B$22,IF(E2471="HKD",Settings!$B$23,1))))</f>
      </c>
      <c r="O2471">
        <f>IF(OR(B2471="",C2471="",E2471=""),0,(IF(A2471=-1,H2471,0)-IF(OR(A2471=1,A2471=0),H2471,0)+IF(A2471=2,H2471,0))*IF(E2471="SGD",1,IF(E2471="USD",Settings!$B$22,IF(E2471="HKD",Settings!$B$23,1))))</f>
        <v>0</v>
      </c>
      <c r="P2471">
        <f>IF(OR(B2471="",C2471="",E2471=""),0,IF(A2471=2,H2471*IF(E2471="SGD",1,IF(E2471="USD",Settings!$B$22,IF(E2471="HKD",Settings!$B$23,1))),0))</f>
        <v>0</v>
      </c>
      <c r="Q2471" s="312">
        <f>IF(OR(J2471="",G2471=""),"",G2471+ROW()/1000000)</f>
      </c>
      <c r="R2471" s="247">
        <f>IF(Q2471="","",SUMIFS(Txn[Signed Units],Txn[Key],J2471,Txn[Transaction Order],"&lt;="&amp;Q2471))</f>
      </c>
    </row>
    <row r="2472" spans="10:18" ht="15" customHeight="1" x14ac:dyDescent="0.15">
      <c r="J2472" s="246">
        <f>IF(OR(B2472="",C2472="",E2472=""),"",B2472&amp;":"&amp;C2472&amp;":"&amp;E2472)</f>
      </c>
      <c r="K2472" s="247">
        <f>IF(A2472="","",A2472*D2472)</f>
      </c>
      <c r="L2472" s="246">
        <f>IF(A2472="","",IF(OR(A2472=1,A2472=0),H2472,0))</f>
      </c>
      <c r="M2472" s="246">
        <f>IF(A2472="","",IF(A2472=-1,H2472,0))</f>
      </c>
      <c r="N2472">
        <f>IF(J2472="","",IF(E2472="SGD",1,IF(E2472="USD",Settings!$B$22,IF(E2472="HKD",Settings!$B$23,1))))</f>
      </c>
      <c r="O2472">
        <f>IF(OR(B2472="",C2472="",E2472=""),0,(IF(A2472=-1,H2472,0)-IF(OR(A2472=1,A2472=0),H2472,0)+IF(A2472=2,H2472,0))*IF(E2472="SGD",1,IF(E2472="USD",Settings!$B$22,IF(E2472="HKD",Settings!$B$23,1))))</f>
        <v>0</v>
      </c>
      <c r="P2472">
        <f>IF(OR(B2472="",C2472="",E2472=""),0,IF(A2472=2,H2472*IF(E2472="SGD",1,IF(E2472="USD",Settings!$B$22,IF(E2472="HKD",Settings!$B$23,1))),0))</f>
        <v>0</v>
      </c>
      <c r="Q2472" s="312">
        <f>IF(OR(J2472="",G2472=""),"",G2472+ROW()/1000000)</f>
      </c>
      <c r="R2472" s="247">
        <f>IF(Q2472="","",SUMIFS(Txn[Signed Units],Txn[Key],J2472,Txn[Transaction Order],"&lt;="&amp;Q2472))</f>
      </c>
    </row>
    <row r="2473" spans="10:18" ht="15" customHeight="1" x14ac:dyDescent="0.15">
      <c r="J2473" s="246">
        <f>IF(OR(B2473="",C2473="",E2473=""),"",B2473&amp;":"&amp;C2473&amp;":"&amp;E2473)</f>
      </c>
      <c r="K2473" s="247">
        <f>IF(A2473="","",A2473*D2473)</f>
      </c>
      <c r="L2473" s="246">
        <f>IF(A2473="","",IF(OR(A2473=1,A2473=0),H2473,0))</f>
      </c>
      <c r="M2473" s="246">
        <f>IF(A2473="","",IF(A2473=-1,H2473,0))</f>
      </c>
      <c r="N2473">
        <f>IF(J2473="","",IF(E2473="SGD",1,IF(E2473="USD",Settings!$B$22,IF(E2473="HKD",Settings!$B$23,1))))</f>
      </c>
      <c r="O2473">
        <f>IF(OR(B2473="",C2473="",E2473=""),0,(IF(A2473=-1,H2473,0)-IF(OR(A2473=1,A2473=0),H2473,0)+IF(A2473=2,H2473,0))*IF(E2473="SGD",1,IF(E2473="USD",Settings!$B$22,IF(E2473="HKD",Settings!$B$23,1))))</f>
        <v>0</v>
      </c>
      <c r="P2473">
        <f>IF(OR(B2473="",C2473="",E2473=""),0,IF(A2473=2,H2473*IF(E2473="SGD",1,IF(E2473="USD",Settings!$B$22,IF(E2473="HKD",Settings!$B$23,1))),0))</f>
        <v>0</v>
      </c>
      <c r="Q2473" s="312">
        <f>IF(OR(J2473="",G2473=""),"",G2473+ROW()/1000000)</f>
      </c>
      <c r="R2473" s="247">
        <f>IF(Q2473="","",SUMIFS(Txn[Signed Units],Txn[Key],J2473,Txn[Transaction Order],"&lt;="&amp;Q2473))</f>
      </c>
    </row>
    <row r="2474" spans="10:18" ht="15" customHeight="1" x14ac:dyDescent="0.15">
      <c r="J2474" s="246">
        <f>IF(OR(B2474="",C2474="",E2474=""),"",B2474&amp;":"&amp;C2474&amp;":"&amp;E2474)</f>
      </c>
      <c r="K2474" s="247">
        <f>IF(A2474="","",A2474*D2474)</f>
      </c>
      <c r="L2474" s="246">
        <f>IF(A2474="","",IF(OR(A2474=1,A2474=0),H2474,0))</f>
      </c>
      <c r="M2474" s="246">
        <f>IF(A2474="","",IF(A2474=-1,H2474,0))</f>
      </c>
      <c r="N2474">
        <f>IF(J2474="","",IF(E2474="SGD",1,IF(E2474="USD",Settings!$B$22,IF(E2474="HKD",Settings!$B$23,1))))</f>
      </c>
      <c r="O2474">
        <f>IF(OR(B2474="",C2474="",E2474=""),0,(IF(A2474=-1,H2474,0)-IF(OR(A2474=1,A2474=0),H2474,0)+IF(A2474=2,H2474,0))*IF(E2474="SGD",1,IF(E2474="USD",Settings!$B$22,IF(E2474="HKD",Settings!$B$23,1))))</f>
        <v>0</v>
      </c>
      <c r="P2474">
        <f>IF(OR(B2474="",C2474="",E2474=""),0,IF(A2474=2,H2474*IF(E2474="SGD",1,IF(E2474="USD",Settings!$B$22,IF(E2474="HKD",Settings!$B$23,1))),0))</f>
        <v>0</v>
      </c>
      <c r="Q2474" s="312">
        <f>IF(OR(J2474="",G2474=""),"",G2474+ROW()/1000000)</f>
      </c>
      <c r="R2474" s="247">
        <f>IF(Q2474="","",SUMIFS(Txn[Signed Units],Txn[Key],J2474,Txn[Transaction Order],"&lt;="&amp;Q2474))</f>
      </c>
    </row>
    <row r="2475" spans="10:18" ht="15" customHeight="1" x14ac:dyDescent="0.15">
      <c r="J2475" s="246">
        <f>IF(OR(B2475="",C2475="",E2475=""),"",B2475&amp;":"&amp;C2475&amp;":"&amp;E2475)</f>
      </c>
      <c r="K2475" s="247">
        <f>IF(A2475="","",A2475*D2475)</f>
      </c>
      <c r="L2475" s="246">
        <f>IF(A2475="","",IF(OR(A2475=1,A2475=0),H2475,0))</f>
      </c>
      <c r="M2475" s="246">
        <f>IF(A2475="","",IF(A2475=-1,H2475,0))</f>
      </c>
      <c r="N2475">
        <f>IF(J2475="","",IF(E2475="SGD",1,IF(E2475="USD",Settings!$B$22,IF(E2475="HKD",Settings!$B$23,1))))</f>
      </c>
      <c r="O2475">
        <f>IF(OR(B2475="",C2475="",E2475=""),0,(IF(A2475=-1,H2475,0)-IF(OR(A2475=1,A2475=0),H2475,0)+IF(A2475=2,H2475,0))*IF(E2475="SGD",1,IF(E2475="USD",Settings!$B$22,IF(E2475="HKD",Settings!$B$23,1))))</f>
        <v>0</v>
      </c>
      <c r="P2475">
        <f>IF(OR(B2475="",C2475="",E2475=""),0,IF(A2475=2,H2475*IF(E2475="SGD",1,IF(E2475="USD",Settings!$B$22,IF(E2475="HKD",Settings!$B$23,1))),0))</f>
        <v>0</v>
      </c>
      <c r="Q2475" s="312">
        <f>IF(OR(J2475="",G2475=""),"",G2475+ROW()/1000000)</f>
      </c>
      <c r="R2475" s="247">
        <f>IF(Q2475="","",SUMIFS(Txn[Signed Units],Txn[Key],J2475,Txn[Transaction Order],"&lt;="&amp;Q2475))</f>
      </c>
    </row>
    <row r="2476" spans="10:18" ht="15" customHeight="1" x14ac:dyDescent="0.15">
      <c r="J2476" s="246">
        <f>IF(OR(B2476="",C2476="",E2476=""),"",B2476&amp;":"&amp;C2476&amp;":"&amp;E2476)</f>
      </c>
      <c r="K2476" s="247">
        <f>IF(A2476="","",A2476*D2476)</f>
      </c>
      <c r="L2476" s="246">
        <f>IF(A2476="","",IF(OR(A2476=1,A2476=0),H2476,0))</f>
      </c>
      <c r="M2476" s="246">
        <f>IF(A2476="","",IF(A2476=-1,H2476,0))</f>
      </c>
      <c r="N2476">
        <f>IF(J2476="","",IF(E2476="SGD",1,IF(E2476="USD",Settings!$B$22,IF(E2476="HKD",Settings!$B$23,1))))</f>
      </c>
      <c r="O2476">
        <f>IF(OR(B2476="",C2476="",E2476=""),0,(IF(A2476=-1,H2476,0)-IF(OR(A2476=1,A2476=0),H2476,0)+IF(A2476=2,H2476,0))*IF(E2476="SGD",1,IF(E2476="USD",Settings!$B$22,IF(E2476="HKD",Settings!$B$23,1))))</f>
        <v>0</v>
      </c>
      <c r="P2476">
        <f>IF(OR(B2476="",C2476="",E2476=""),0,IF(A2476=2,H2476*IF(E2476="SGD",1,IF(E2476="USD",Settings!$B$22,IF(E2476="HKD",Settings!$B$23,1))),0))</f>
        <v>0</v>
      </c>
      <c r="Q2476" s="312">
        <f>IF(OR(J2476="",G2476=""),"",G2476+ROW()/1000000)</f>
      </c>
      <c r="R2476" s="247">
        <f>IF(Q2476="","",SUMIFS(Txn[Signed Units],Txn[Key],J2476,Txn[Transaction Order],"&lt;="&amp;Q2476))</f>
      </c>
    </row>
    <row r="2477" spans="10:18" ht="15" customHeight="1" x14ac:dyDescent="0.15">
      <c r="J2477" s="246">
        <f>IF(OR(B2477="",C2477="",E2477=""),"",B2477&amp;":"&amp;C2477&amp;":"&amp;E2477)</f>
      </c>
      <c r="K2477" s="247">
        <f>IF(A2477="","",A2477*D2477)</f>
      </c>
      <c r="L2477" s="246">
        <f>IF(A2477="","",IF(OR(A2477=1,A2477=0),H2477,0))</f>
      </c>
      <c r="M2477" s="246">
        <f>IF(A2477="","",IF(A2477=-1,H2477,0))</f>
      </c>
      <c r="N2477">
        <f>IF(J2477="","",IF(E2477="SGD",1,IF(E2477="USD",Settings!$B$22,IF(E2477="HKD",Settings!$B$23,1))))</f>
      </c>
      <c r="O2477">
        <f>IF(OR(B2477="",C2477="",E2477=""),0,(IF(A2477=-1,H2477,0)-IF(OR(A2477=1,A2477=0),H2477,0)+IF(A2477=2,H2477,0))*IF(E2477="SGD",1,IF(E2477="USD",Settings!$B$22,IF(E2477="HKD",Settings!$B$23,1))))</f>
        <v>0</v>
      </c>
      <c r="P2477">
        <f>IF(OR(B2477="",C2477="",E2477=""),0,IF(A2477=2,H2477*IF(E2477="SGD",1,IF(E2477="USD",Settings!$B$22,IF(E2477="HKD",Settings!$B$23,1))),0))</f>
        <v>0</v>
      </c>
      <c r="Q2477" s="312">
        <f>IF(OR(J2477="",G2477=""),"",G2477+ROW()/1000000)</f>
      </c>
      <c r="R2477" s="247">
        <f>IF(Q2477="","",SUMIFS(Txn[Signed Units],Txn[Key],J2477,Txn[Transaction Order],"&lt;="&amp;Q2477))</f>
      </c>
    </row>
    <row r="2478" spans="10:18" ht="15" customHeight="1" x14ac:dyDescent="0.15">
      <c r="J2478" s="246">
        <f>IF(OR(B2478="",C2478="",E2478=""),"",B2478&amp;":"&amp;C2478&amp;":"&amp;E2478)</f>
      </c>
      <c r="K2478" s="247">
        <f>IF(A2478="","",A2478*D2478)</f>
      </c>
      <c r="L2478" s="246">
        <f>IF(A2478="","",IF(OR(A2478=1,A2478=0),H2478,0))</f>
      </c>
      <c r="M2478" s="246">
        <f>IF(A2478="","",IF(A2478=-1,H2478,0))</f>
      </c>
      <c r="N2478">
        <f>IF(J2478="","",IF(E2478="SGD",1,IF(E2478="USD",Settings!$B$22,IF(E2478="HKD",Settings!$B$23,1))))</f>
      </c>
      <c r="O2478">
        <f>IF(OR(B2478="",C2478="",E2478=""),0,(IF(A2478=-1,H2478,0)-IF(OR(A2478=1,A2478=0),H2478,0)+IF(A2478=2,H2478,0))*IF(E2478="SGD",1,IF(E2478="USD",Settings!$B$22,IF(E2478="HKD",Settings!$B$23,1))))</f>
        <v>0</v>
      </c>
      <c r="P2478">
        <f>IF(OR(B2478="",C2478="",E2478=""),0,IF(A2478=2,H2478*IF(E2478="SGD",1,IF(E2478="USD",Settings!$B$22,IF(E2478="HKD",Settings!$B$23,1))),0))</f>
        <v>0</v>
      </c>
      <c r="Q2478" s="312">
        <f>IF(OR(J2478="",G2478=""),"",G2478+ROW()/1000000)</f>
      </c>
      <c r="R2478" s="247">
        <f>IF(Q2478="","",SUMIFS(Txn[Signed Units],Txn[Key],J2478,Txn[Transaction Order],"&lt;="&amp;Q2478))</f>
      </c>
    </row>
    <row r="2479" spans="10:18" ht="15" customHeight="1" x14ac:dyDescent="0.15">
      <c r="J2479" s="246">
        <f>IF(OR(B2479="",C2479="",E2479=""),"",B2479&amp;":"&amp;C2479&amp;":"&amp;E2479)</f>
      </c>
      <c r="K2479" s="247">
        <f>IF(A2479="","",A2479*D2479)</f>
      </c>
      <c r="L2479" s="246">
        <f>IF(A2479="","",IF(OR(A2479=1,A2479=0),H2479,0))</f>
      </c>
      <c r="M2479" s="246">
        <f>IF(A2479="","",IF(A2479=-1,H2479,0))</f>
      </c>
      <c r="N2479">
        <f>IF(J2479="","",IF(E2479="SGD",1,IF(E2479="USD",Settings!$B$22,IF(E2479="HKD",Settings!$B$23,1))))</f>
      </c>
      <c r="O2479">
        <f>IF(OR(B2479="",C2479="",E2479=""),0,(IF(A2479=-1,H2479,0)-IF(OR(A2479=1,A2479=0),H2479,0)+IF(A2479=2,H2479,0))*IF(E2479="SGD",1,IF(E2479="USD",Settings!$B$22,IF(E2479="HKD",Settings!$B$23,1))))</f>
        <v>0</v>
      </c>
      <c r="P2479">
        <f>IF(OR(B2479="",C2479="",E2479=""),0,IF(A2479=2,H2479*IF(E2479="SGD",1,IF(E2479="USD",Settings!$B$22,IF(E2479="HKD",Settings!$B$23,1))),0))</f>
        <v>0</v>
      </c>
      <c r="Q2479" s="312">
        <f>IF(OR(J2479="",G2479=""),"",G2479+ROW()/1000000)</f>
      </c>
      <c r="R2479" s="247">
        <f>IF(Q2479="","",SUMIFS(Txn[Signed Units],Txn[Key],J2479,Txn[Transaction Order],"&lt;="&amp;Q2479))</f>
      </c>
    </row>
    <row r="2480" spans="10:18" ht="15" customHeight="1" x14ac:dyDescent="0.15">
      <c r="J2480" s="246">
        <f>IF(OR(B2480="",C2480="",E2480=""),"",B2480&amp;":"&amp;C2480&amp;":"&amp;E2480)</f>
      </c>
      <c r="K2480" s="247">
        <f>IF(A2480="","",A2480*D2480)</f>
      </c>
      <c r="L2480" s="246">
        <f>IF(A2480="","",IF(OR(A2480=1,A2480=0),H2480,0))</f>
      </c>
      <c r="M2480" s="246">
        <f>IF(A2480="","",IF(A2480=-1,H2480,0))</f>
      </c>
      <c r="N2480">
        <f>IF(J2480="","",IF(E2480="SGD",1,IF(E2480="USD",Settings!$B$22,IF(E2480="HKD",Settings!$B$23,1))))</f>
      </c>
      <c r="O2480">
        <f>IF(OR(B2480="",C2480="",E2480=""),0,(IF(A2480=-1,H2480,0)-IF(OR(A2480=1,A2480=0),H2480,0)+IF(A2480=2,H2480,0))*IF(E2480="SGD",1,IF(E2480="USD",Settings!$B$22,IF(E2480="HKD",Settings!$B$23,1))))</f>
        <v>0</v>
      </c>
      <c r="P2480">
        <f>IF(OR(B2480="",C2480="",E2480=""),0,IF(A2480=2,H2480*IF(E2480="SGD",1,IF(E2480="USD",Settings!$B$22,IF(E2480="HKD",Settings!$B$23,1))),0))</f>
        <v>0</v>
      </c>
      <c r="Q2480" s="312">
        <f>IF(OR(J2480="",G2480=""),"",G2480+ROW()/1000000)</f>
      </c>
      <c r="R2480" s="247">
        <f>IF(Q2480="","",SUMIFS(Txn[Signed Units],Txn[Key],J2480,Txn[Transaction Order],"&lt;="&amp;Q2480))</f>
      </c>
    </row>
    <row r="2481" spans="10:18" ht="15" customHeight="1" x14ac:dyDescent="0.15">
      <c r="J2481" s="246">
        <f>IF(OR(B2481="",C2481="",E2481=""),"",B2481&amp;":"&amp;C2481&amp;":"&amp;E2481)</f>
      </c>
      <c r="K2481" s="247">
        <f>IF(A2481="","",A2481*D2481)</f>
      </c>
      <c r="L2481" s="246">
        <f>IF(A2481="","",IF(OR(A2481=1,A2481=0),H2481,0))</f>
      </c>
      <c r="M2481" s="246">
        <f>IF(A2481="","",IF(A2481=-1,H2481,0))</f>
      </c>
      <c r="N2481">
        <f>IF(J2481="","",IF(E2481="SGD",1,IF(E2481="USD",Settings!$B$22,IF(E2481="HKD",Settings!$B$23,1))))</f>
      </c>
      <c r="O2481">
        <f>IF(OR(B2481="",C2481="",E2481=""),0,(IF(A2481=-1,H2481,0)-IF(OR(A2481=1,A2481=0),H2481,0)+IF(A2481=2,H2481,0))*IF(E2481="SGD",1,IF(E2481="USD",Settings!$B$22,IF(E2481="HKD",Settings!$B$23,1))))</f>
        <v>0</v>
      </c>
      <c r="P2481">
        <f>IF(OR(B2481="",C2481="",E2481=""),0,IF(A2481=2,H2481*IF(E2481="SGD",1,IF(E2481="USD",Settings!$B$22,IF(E2481="HKD",Settings!$B$23,1))),0))</f>
        <v>0</v>
      </c>
      <c r="Q2481" s="312">
        <f>IF(OR(J2481="",G2481=""),"",G2481+ROW()/1000000)</f>
      </c>
      <c r="R2481" s="247">
        <f>IF(Q2481="","",SUMIFS(Txn[Signed Units],Txn[Key],J2481,Txn[Transaction Order],"&lt;="&amp;Q2481))</f>
      </c>
    </row>
    <row r="2482" spans="10:18" ht="15" customHeight="1" x14ac:dyDescent="0.15">
      <c r="J2482" s="246">
        <f>IF(OR(B2482="",C2482="",E2482=""),"",B2482&amp;":"&amp;C2482&amp;":"&amp;E2482)</f>
      </c>
      <c r="K2482" s="247">
        <f>IF(A2482="","",A2482*D2482)</f>
      </c>
      <c r="L2482" s="246">
        <f>IF(A2482="","",IF(OR(A2482=1,A2482=0),H2482,0))</f>
      </c>
      <c r="M2482" s="246">
        <f>IF(A2482="","",IF(A2482=-1,H2482,0))</f>
      </c>
      <c r="N2482">
        <f>IF(J2482="","",IF(E2482="SGD",1,IF(E2482="USD",Settings!$B$22,IF(E2482="HKD",Settings!$B$23,1))))</f>
      </c>
      <c r="O2482">
        <f>IF(OR(B2482="",C2482="",E2482=""),0,(IF(A2482=-1,H2482,0)-IF(OR(A2482=1,A2482=0),H2482,0)+IF(A2482=2,H2482,0))*IF(E2482="SGD",1,IF(E2482="USD",Settings!$B$22,IF(E2482="HKD",Settings!$B$23,1))))</f>
        <v>0</v>
      </c>
      <c r="P2482">
        <f>IF(OR(B2482="",C2482="",E2482=""),0,IF(A2482=2,H2482*IF(E2482="SGD",1,IF(E2482="USD",Settings!$B$22,IF(E2482="HKD",Settings!$B$23,1))),0))</f>
        <v>0</v>
      </c>
      <c r="Q2482" s="312">
        <f>IF(OR(J2482="",G2482=""),"",G2482+ROW()/1000000)</f>
      </c>
      <c r="R2482" s="247">
        <f>IF(Q2482="","",SUMIFS(Txn[Signed Units],Txn[Key],J2482,Txn[Transaction Order],"&lt;="&amp;Q2482))</f>
      </c>
    </row>
    <row r="2483" spans="10:18" ht="15" customHeight="1" x14ac:dyDescent="0.15">
      <c r="J2483" s="246">
        <f>IF(OR(B2483="",C2483="",E2483=""),"",B2483&amp;":"&amp;C2483&amp;":"&amp;E2483)</f>
      </c>
      <c r="K2483" s="247">
        <f>IF(A2483="","",A2483*D2483)</f>
      </c>
      <c r="L2483" s="246">
        <f>IF(A2483="","",IF(OR(A2483=1,A2483=0),H2483,0))</f>
      </c>
      <c r="M2483" s="246">
        <f>IF(A2483="","",IF(A2483=-1,H2483,0))</f>
      </c>
      <c r="N2483">
        <f>IF(J2483="","",IF(E2483="SGD",1,IF(E2483="USD",Settings!$B$22,IF(E2483="HKD",Settings!$B$23,1))))</f>
      </c>
      <c r="O2483">
        <f>IF(OR(B2483="",C2483="",E2483=""),0,(IF(A2483=-1,H2483,0)-IF(OR(A2483=1,A2483=0),H2483,0)+IF(A2483=2,H2483,0))*IF(E2483="SGD",1,IF(E2483="USD",Settings!$B$22,IF(E2483="HKD",Settings!$B$23,1))))</f>
        <v>0</v>
      </c>
      <c r="P2483">
        <f>IF(OR(B2483="",C2483="",E2483=""),0,IF(A2483=2,H2483*IF(E2483="SGD",1,IF(E2483="USD",Settings!$B$22,IF(E2483="HKD",Settings!$B$23,1))),0))</f>
        <v>0</v>
      </c>
      <c r="Q2483" s="312">
        <f>IF(OR(J2483="",G2483=""),"",G2483+ROW()/1000000)</f>
      </c>
      <c r="R2483" s="247">
        <f>IF(Q2483="","",SUMIFS(Txn[Signed Units],Txn[Key],J2483,Txn[Transaction Order],"&lt;="&amp;Q2483))</f>
      </c>
    </row>
    <row r="2484" spans="10:18" ht="15" customHeight="1" x14ac:dyDescent="0.15">
      <c r="J2484" s="246">
        <f>IF(OR(B2484="",C2484="",E2484=""),"",B2484&amp;":"&amp;C2484&amp;":"&amp;E2484)</f>
      </c>
      <c r="K2484" s="247">
        <f>IF(A2484="","",A2484*D2484)</f>
      </c>
      <c r="L2484" s="246">
        <f>IF(A2484="","",IF(OR(A2484=1,A2484=0),H2484,0))</f>
      </c>
      <c r="M2484" s="246">
        <f>IF(A2484="","",IF(A2484=-1,H2484,0))</f>
      </c>
      <c r="N2484">
        <f>IF(J2484="","",IF(E2484="SGD",1,IF(E2484="USD",Settings!$B$22,IF(E2484="HKD",Settings!$B$23,1))))</f>
      </c>
      <c r="O2484">
        <f>IF(OR(B2484="",C2484="",E2484=""),0,(IF(A2484=-1,H2484,0)-IF(OR(A2484=1,A2484=0),H2484,0)+IF(A2484=2,H2484,0))*IF(E2484="SGD",1,IF(E2484="USD",Settings!$B$22,IF(E2484="HKD",Settings!$B$23,1))))</f>
        <v>0</v>
      </c>
      <c r="P2484">
        <f>IF(OR(B2484="",C2484="",E2484=""),0,IF(A2484=2,H2484*IF(E2484="SGD",1,IF(E2484="USD",Settings!$B$22,IF(E2484="HKD",Settings!$B$23,1))),0))</f>
        <v>0</v>
      </c>
      <c r="Q2484" s="312">
        <f>IF(OR(J2484="",G2484=""),"",G2484+ROW()/1000000)</f>
      </c>
      <c r="R2484" s="247">
        <f>IF(Q2484="","",SUMIFS(Txn[Signed Units],Txn[Key],J2484,Txn[Transaction Order],"&lt;="&amp;Q2484))</f>
      </c>
    </row>
    <row r="2485" spans="10:18" ht="15" customHeight="1" x14ac:dyDescent="0.15">
      <c r="J2485" s="246">
        <f>IF(OR(B2485="",C2485="",E2485=""),"",B2485&amp;":"&amp;C2485&amp;":"&amp;E2485)</f>
      </c>
      <c r="K2485" s="247">
        <f>IF(A2485="","",A2485*D2485)</f>
      </c>
      <c r="L2485" s="246">
        <f>IF(A2485="","",IF(OR(A2485=1,A2485=0),H2485,0))</f>
      </c>
      <c r="M2485" s="246">
        <f>IF(A2485="","",IF(A2485=-1,H2485,0))</f>
      </c>
      <c r="N2485">
        <f>IF(J2485="","",IF(E2485="SGD",1,IF(E2485="USD",Settings!$B$22,IF(E2485="HKD",Settings!$B$23,1))))</f>
      </c>
      <c r="O2485">
        <f>IF(OR(B2485="",C2485="",E2485=""),0,(IF(A2485=-1,H2485,0)-IF(OR(A2485=1,A2485=0),H2485,0)+IF(A2485=2,H2485,0))*IF(E2485="SGD",1,IF(E2485="USD",Settings!$B$22,IF(E2485="HKD",Settings!$B$23,1))))</f>
        <v>0</v>
      </c>
      <c r="P2485">
        <f>IF(OR(B2485="",C2485="",E2485=""),0,IF(A2485=2,H2485*IF(E2485="SGD",1,IF(E2485="USD",Settings!$B$22,IF(E2485="HKD",Settings!$B$23,1))),0))</f>
        <v>0</v>
      </c>
      <c r="Q2485" s="312">
        <f>IF(OR(J2485="",G2485=""),"",G2485+ROW()/1000000)</f>
      </c>
      <c r="R2485" s="247">
        <f>IF(Q2485="","",SUMIFS(Txn[Signed Units],Txn[Key],J2485,Txn[Transaction Order],"&lt;="&amp;Q2485))</f>
      </c>
    </row>
    <row r="2486" spans="10:18" ht="15" customHeight="1" x14ac:dyDescent="0.15">
      <c r="J2486" s="246">
        <f>IF(OR(B2486="",C2486="",E2486=""),"",B2486&amp;":"&amp;C2486&amp;":"&amp;E2486)</f>
      </c>
      <c r="K2486" s="247">
        <f>IF(A2486="","",A2486*D2486)</f>
      </c>
      <c r="L2486" s="246">
        <f>IF(A2486="","",IF(OR(A2486=1,A2486=0),H2486,0))</f>
      </c>
      <c r="M2486" s="246">
        <f>IF(A2486="","",IF(A2486=-1,H2486,0))</f>
      </c>
      <c r="N2486">
        <f>IF(J2486="","",IF(E2486="SGD",1,IF(E2486="USD",Settings!$B$22,IF(E2486="HKD",Settings!$B$23,1))))</f>
      </c>
      <c r="O2486">
        <f>IF(OR(B2486="",C2486="",E2486=""),0,(IF(A2486=-1,H2486,0)-IF(OR(A2486=1,A2486=0),H2486,0)+IF(A2486=2,H2486,0))*IF(E2486="SGD",1,IF(E2486="USD",Settings!$B$22,IF(E2486="HKD",Settings!$B$23,1))))</f>
        <v>0</v>
      </c>
      <c r="P2486">
        <f>IF(OR(B2486="",C2486="",E2486=""),0,IF(A2486=2,H2486*IF(E2486="SGD",1,IF(E2486="USD",Settings!$B$22,IF(E2486="HKD",Settings!$B$23,1))),0))</f>
        <v>0</v>
      </c>
      <c r="Q2486" s="312">
        <f>IF(OR(J2486="",G2486=""),"",G2486+ROW()/1000000)</f>
      </c>
      <c r="R2486" s="247">
        <f>IF(Q2486="","",SUMIFS(Txn[Signed Units],Txn[Key],J2486,Txn[Transaction Order],"&lt;="&amp;Q2486))</f>
      </c>
    </row>
    <row r="2487" spans="10:18" ht="15" customHeight="1" x14ac:dyDescent="0.15">
      <c r="J2487" s="246">
        <f>IF(OR(B2487="",C2487="",E2487=""),"",B2487&amp;":"&amp;C2487&amp;":"&amp;E2487)</f>
      </c>
      <c r="K2487" s="247">
        <f>IF(A2487="","",A2487*D2487)</f>
      </c>
      <c r="L2487" s="246">
        <f>IF(A2487="","",IF(OR(A2487=1,A2487=0),H2487,0))</f>
      </c>
      <c r="M2487" s="246">
        <f>IF(A2487="","",IF(A2487=-1,H2487,0))</f>
      </c>
      <c r="N2487">
        <f>IF(J2487="","",IF(E2487="SGD",1,IF(E2487="USD",Settings!$B$22,IF(E2487="HKD",Settings!$B$23,1))))</f>
      </c>
      <c r="O2487">
        <f>IF(OR(B2487="",C2487="",E2487=""),0,(IF(A2487=-1,H2487,0)-IF(OR(A2487=1,A2487=0),H2487,0)+IF(A2487=2,H2487,0))*IF(E2487="SGD",1,IF(E2487="USD",Settings!$B$22,IF(E2487="HKD",Settings!$B$23,1))))</f>
        <v>0</v>
      </c>
      <c r="P2487">
        <f>IF(OR(B2487="",C2487="",E2487=""),0,IF(A2487=2,H2487*IF(E2487="SGD",1,IF(E2487="USD",Settings!$B$22,IF(E2487="HKD",Settings!$B$23,1))),0))</f>
        <v>0</v>
      </c>
      <c r="Q2487" s="312">
        <f>IF(OR(J2487="",G2487=""),"",G2487+ROW()/1000000)</f>
      </c>
      <c r="R2487" s="247">
        <f>IF(Q2487="","",SUMIFS(Txn[Signed Units],Txn[Key],J2487,Txn[Transaction Order],"&lt;="&amp;Q2487))</f>
      </c>
    </row>
    <row r="2488" spans="10:18" ht="15" customHeight="1" x14ac:dyDescent="0.15">
      <c r="J2488" s="246">
        <f>IF(OR(B2488="",C2488="",E2488=""),"",B2488&amp;":"&amp;C2488&amp;":"&amp;E2488)</f>
      </c>
      <c r="K2488" s="247">
        <f>IF(A2488="","",A2488*D2488)</f>
      </c>
      <c r="L2488" s="246">
        <f>IF(A2488="","",IF(OR(A2488=1,A2488=0),H2488,0))</f>
      </c>
      <c r="M2488" s="246">
        <f>IF(A2488="","",IF(A2488=-1,H2488,0))</f>
      </c>
      <c r="N2488">
        <f>IF(J2488="","",IF(E2488="SGD",1,IF(E2488="USD",Settings!$B$22,IF(E2488="HKD",Settings!$B$23,1))))</f>
      </c>
      <c r="O2488">
        <f>IF(OR(B2488="",C2488="",E2488=""),0,(IF(A2488=-1,H2488,0)-IF(OR(A2488=1,A2488=0),H2488,0)+IF(A2488=2,H2488,0))*IF(E2488="SGD",1,IF(E2488="USD",Settings!$B$22,IF(E2488="HKD",Settings!$B$23,1))))</f>
        <v>0</v>
      </c>
      <c r="P2488">
        <f>IF(OR(B2488="",C2488="",E2488=""),0,IF(A2488=2,H2488*IF(E2488="SGD",1,IF(E2488="USD",Settings!$B$22,IF(E2488="HKD",Settings!$B$23,1))),0))</f>
        <v>0</v>
      </c>
      <c r="Q2488" s="312">
        <f>IF(OR(J2488="",G2488=""),"",G2488+ROW()/1000000)</f>
      </c>
      <c r="R2488" s="247">
        <f>IF(Q2488="","",SUMIFS(Txn[Signed Units],Txn[Key],J2488,Txn[Transaction Order],"&lt;="&amp;Q2488))</f>
      </c>
    </row>
    <row r="2489" spans="10:18" ht="15" customHeight="1" x14ac:dyDescent="0.15">
      <c r="J2489" s="246">
        <f>IF(OR(B2489="",C2489="",E2489=""),"",B2489&amp;":"&amp;C2489&amp;":"&amp;E2489)</f>
      </c>
      <c r="K2489" s="247">
        <f>IF(A2489="","",A2489*D2489)</f>
      </c>
      <c r="L2489" s="246">
        <f>IF(A2489="","",IF(OR(A2489=1,A2489=0),H2489,0))</f>
      </c>
      <c r="M2489" s="246">
        <f>IF(A2489="","",IF(A2489=-1,H2489,0))</f>
      </c>
      <c r="N2489">
        <f>IF(J2489="","",IF(E2489="SGD",1,IF(E2489="USD",Settings!$B$22,IF(E2489="HKD",Settings!$B$23,1))))</f>
      </c>
      <c r="O2489">
        <f>IF(OR(B2489="",C2489="",E2489=""),0,(IF(A2489=-1,H2489,0)-IF(OR(A2489=1,A2489=0),H2489,0)+IF(A2489=2,H2489,0))*IF(E2489="SGD",1,IF(E2489="USD",Settings!$B$22,IF(E2489="HKD",Settings!$B$23,1))))</f>
        <v>0</v>
      </c>
      <c r="P2489">
        <f>IF(OR(B2489="",C2489="",E2489=""),0,IF(A2489=2,H2489*IF(E2489="SGD",1,IF(E2489="USD",Settings!$B$22,IF(E2489="HKD",Settings!$B$23,1))),0))</f>
        <v>0</v>
      </c>
      <c r="Q2489" s="312">
        <f>IF(OR(J2489="",G2489=""),"",G2489+ROW()/1000000)</f>
      </c>
      <c r="R2489" s="247">
        <f>IF(Q2489="","",SUMIFS(Txn[Signed Units],Txn[Key],J2489,Txn[Transaction Order],"&lt;="&amp;Q2489))</f>
      </c>
    </row>
    <row r="2490" spans="10:18" ht="15" customHeight="1" x14ac:dyDescent="0.15">
      <c r="J2490" s="246">
        <f>IF(OR(B2490="",C2490="",E2490=""),"",B2490&amp;":"&amp;C2490&amp;":"&amp;E2490)</f>
      </c>
      <c r="K2490" s="247">
        <f>IF(A2490="","",A2490*D2490)</f>
      </c>
      <c r="L2490" s="246">
        <f>IF(A2490="","",IF(OR(A2490=1,A2490=0),H2490,0))</f>
      </c>
      <c r="M2490" s="246">
        <f>IF(A2490="","",IF(A2490=-1,H2490,0))</f>
      </c>
      <c r="N2490">
        <f>IF(J2490="","",IF(E2490="SGD",1,IF(E2490="USD",Settings!$B$22,IF(E2490="HKD",Settings!$B$23,1))))</f>
      </c>
      <c r="O2490">
        <f>IF(OR(B2490="",C2490="",E2490=""),0,(IF(A2490=-1,H2490,0)-IF(OR(A2490=1,A2490=0),H2490,0)+IF(A2490=2,H2490,0))*IF(E2490="SGD",1,IF(E2490="USD",Settings!$B$22,IF(E2490="HKD",Settings!$B$23,1))))</f>
        <v>0</v>
      </c>
      <c r="P2490">
        <f>IF(OR(B2490="",C2490="",E2490=""),0,IF(A2490=2,H2490*IF(E2490="SGD",1,IF(E2490="USD",Settings!$B$22,IF(E2490="HKD",Settings!$B$23,1))),0))</f>
        <v>0</v>
      </c>
      <c r="Q2490" s="312">
        <f>IF(OR(J2490="",G2490=""),"",G2490+ROW()/1000000)</f>
      </c>
      <c r="R2490" s="247">
        <f>IF(Q2490="","",SUMIFS(Txn[Signed Units],Txn[Key],J2490,Txn[Transaction Order],"&lt;="&amp;Q2490))</f>
      </c>
    </row>
    <row r="2491" spans="10:18" ht="15" customHeight="1" x14ac:dyDescent="0.15">
      <c r="J2491" s="246">
        <f>IF(OR(B2491="",C2491="",E2491=""),"",B2491&amp;":"&amp;C2491&amp;":"&amp;E2491)</f>
      </c>
      <c r="K2491" s="247">
        <f>IF(A2491="","",A2491*D2491)</f>
      </c>
      <c r="L2491" s="246">
        <f>IF(A2491="","",IF(OR(A2491=1,A2491=0),H2491,0))</f>
      </c>
      <c r="M2491" s="246">
        <f>IF(A2491="","",IF(A2491=-1,H2491,0))</f>
      </c>
      <c r="N2491">
        <f>IF(J2491="","",IF(E2491="SGD",1,IF(E2491="USD",Settings!$B$22,IF(E2491="HKD",Settings!$B$23,1))))</f>
      </c>
      <c r="O2491">
        <f>IF(OR(B2491="",C2491="",E2491=""),0,(IF(A2491=-1,H2491,0)-IF(OR(A2491=1,A2491=0),H2491,0)+IF(A2491=2,H2491,0))*IF(E2491="SGD",1,IF(E2491="USD",Settings!$B$22,IF(E2491="HKD",Settings!$B$23,1))))</f>
        <v>0</v>
      </c>
      <c r="P2491">
        <f>IF(OR(B2491="",C2491="",E2491=""),0,IF(A2491=2,H2491*IF(E2491="SGD",1,IF(E2491="USD",Settings!$B$22,IF(E2491="HKD",Settings!$B$23,1))),0))</f>
        <v>0</v>
      </c>
      <c r="Q2491" s="312">
        <f>IF(OR(J2491="",G2491=""),"",G2491+ROW()/1000000)</f>
      </c>
      <c r="R2491" s="247">
        <f>IF(Q2491="","",SUMIFS(Txn[Signed Units],Txn[Key],J2491,Txn[Transaction Order],"&lt;="&amp;Q2491))</f>
      </c>
    </row>
    <row r="2492" spans="10:18" ht="15" customHeight="1" x14ac:dyDescent="0.15">
      <c r="J2492" s="246">
        <f>IF(OR(B2492="",C2492="",E2492=""),"",B2492&amp;":"&amp;C2492&amp;":"&amp;E2492)</f>
      </c>
      <c r="K2492" s="247">
        <f>IF(A2492="","",A2492*D2492)</f>
      </c>
      <c r="L2492" s="246">
        <f>IF(A2492="","",IF(OR(A2492=1,A2492=0),H2492,0))</f>
      </c>
      <c r="M2492" s="246">
        <f>IF(A2492="","",IF(A2492=-1,H2492,0))</f>
      </c>
      <c r="N2492">
        <f>IF(J2492="","",IF(E2492="SGD",1,IF(E2492="USD",Settings!$B$22,IF(E2492="HKD",Settings!$B$23,1))))</f>
      </c>
      <c r="O2492">
        <f>IF(OR(B2492="",C2492="",E2492=""),0,(IF(A2492=-1,H2492,0)-IF(OR(A2492=1,A2492=0),H2492,0)+IF(A2492=2,H2492,0))*IF(E2492="SGD",1,IF(E2492="USD",Settings!$B$22,IF(E2492="HKD",Settings!$B$23,1))))</f>
        <v>0</v>
      </c>
      <c r="P2492">
        <f>IF(OR(B2492="",C2492="",E2492=""),0,IF(A2492=2,H2492*IF(E2492="SGD",1,IF(E2492="USD",Settings!$B$22,IF(E2492="HKD",Settings!$B$23,1))),0))</f>
        <v>0</v>
      </c>
      <c r="Q2492" s="312">
        <f>IF(OR(J2492="",G2492=""),"",G2492+ROW()/1000000)</f>
      </c>
      <c r="R2492" s="247">
        <f>IF(Q2492="","",SUMIFS(Txn[Signed Units],Txn[Key],J2492,Txn[Transaction Order],"&lt;="&amp;Q2492))</f>
      </c>
    </row>
    <row r="2493" spans="10:18" ht="15" customHeight="1" x14ac:dyDescent="0.15">
      <c r="J2493" s="246">
        <f>IF(OR(B2493="",C2493="",E2493=""),"",B2493&amp;":"&amp;C2493&amp;":"&amp;E2493)</f>
      </c>
      <c r="K2493" s="247">
        <f>IF(A2493="","",A2493*D2493)</f>
      </c>
      <c r="L2493" s="246">
        <f>IF(A2493="","",IF(OR(A2493=1,A2493=0),H2493,0))</f>
      </c>
      <c r="M2493" s="246">
        <f>IF(A2493="","",IF(A2493=-1,H2493,0))</f>
      </c>
      <c r="N2493">
        <f>IF(J2493="","",IF(E2493="SGD",1,IF(E2493="USD",Settings!$B$22,IF(E2493="HKD",Settings!$B$23,1))))</f>
      </c>
      <c r="O2493">
        <f>IF(OR(B2493="",C2493="",E2493=""),0,(IF(A2493=-1,H2493,0)-IF(OR(A2493=1,A2493=0),H2493,0)+IF(A2493=2,H2493,0))*IF(E2493="SGD",1,IF(E2493="USD",Settings!$B$22,IF(E2493="HKD",Settings!$B$23,1))))</f>
        <v>0</v>
      </c>
      <c r="P2493">
        <f>IF(OR(B2493="",C2493="",E2493=""),0,IF(A2493=2,H2493*IF(E2493="SGD",1,IF(E2493="USD",Settings!$B$22,IF(E2493="HKD",Settings!$B$23,1))),0))</f>
        <v>0</v>
      </c>
      <c r="Q2493" s="312">
        <f>IF(OR(J2493="",G2493=""),"",G2493+ROW()/1000000)</f>
      </c>
      <c r="R2493" s="247">
        <f>IF(Q2493="","",SUMIFS(Txn[Signed Units],Txn[Key],J2493,Txn[Transaction Order],"&lt;="&amp;Q2493))</f>
      </c>
    </row>
    <row r="2494" spans="10:18" ht="15" customHeight="1" x14ac:dyDescent="0.15">
      <c r="J2494" s="246">
        <f>IF(OR(B2494="",C2494="",E2494=""),"",B2494&amp;":"&amp;C2494&amp;":"&amp;E2494)</f>
      </c>
      <c r="K2494" s="247">
        <f>IF(A2494="","",A2494*D2494)</f>
      </c>
      <c r="L2494" s="246">
        <f>IF(A2494="","",IF(OR(A2494=1,A2494=0),H2494,0))</f>
      </c>
      <c r="M2494" s="246">
        <f>IF(A2494="","",IF(A2494=-1,H2494,0))</f>
      </c>
      <c r="N2494">
        <f>IF(J2494="","",IF(E2494="SGD",1,IF(E2494="USD",Settings!$B$22,IF(E2494="HKD",Settings!$B$23,1))))</f>
      </c>
      <c r="O2494">
        <f>IF(OR(B2494="",C2494="",E2494=""),0,(IF(A2494=-1,H2494,0)-IF(OR(A2494=1,A2494=0),H2494,0)+IF(A2494=2,H2494,0))*IF(E2494="SGD",1,IF(E2494="USD",Settings!$B$22,IF(E2494="HKD",Settings!$B$23,1))))</f>
        <v>0</v>
      </c>
      <c r="P2494">
        <f>IF(OR(B2494="",C2494="",E2494=""),0,IF(A2494=2,H2494*IF(E2494="SGD",1,IF(E2494="USD",Settings!$B$22,IF(E2494="HKD",Settings!$B$23,1))),0))</f>
        <v>0</v>
      </c>
      <c r="Q2494" s="312">
        <f>IF(OR(J2494="",G2494=""),"",G2494+ROW()/1000000)</f>
      </c>
      <c r="R2494" s="247">
        <f>IF(Q2494="","",SUMIFS(Txn[Signed Units],Txn[Key],J2494,Txn[Transaction Order],"&lt;="&amp;Q2494))</f>
      </c>
    </row>
    <row r="2495" spans="10:18" ht="15" customHeight="1" x14ac:dyDescent="0.15">
      <c r="J2495" s="246">
        <f>IF(OR(B2495="",C2495="",E2495=""),"",B2495&amp;":"&amp;C2495&amp;":"&amp;E2495)</f>
      </c>
      <c r="K2495" s="247">
        <f>IF(A2495="","",A2495*D2495)</f>
      </c>
      <c r="L2495" s="246">
        <f>IF(A2495="","",IF(OR(A2495=1,A2495=0),H2495,0))</f>
      </c>
      <c r="M2495" s="246">
        <f>IF(A2495="","",IF(A2495=-1,H2495,0))</f>
      </c>
      <c r="N2495">
        <f>IF(J2495="","",IF(E2495="SGD",1,IF(E2495="USD",Settings!$B$22,IF(E2495="HKD",Settings!$B$23,1))))</f>
      </c>
      <c r="O2495">
        <f>IF(OR(B2495="",C2495="",E2495=""),0,(IF(A2495=-1,H2495,0)-IF(OR(A2495=1,A2495=0),H2495,0)+IF(A2495=2,H2495,0))*IF(E2495="SGD",1,IF(E2495="USD",Settings!$B$22,IF(E2495="HKD",Settings!$B$23,1))))</f>
        <v>0</v>
      </c>
      <c r="P2495">
        <f>IF(OR(B2495="",C2495="",E2495=""),0,IF(A2495=2,H2495*IF(E2495="SGD",1,IF(E2495="USD",Settings!$B$22,IF(E2495="HKD",Settings!$B$23,1))),0))</f>
        <v>0</v>
      </c>
      <c r="Q2495" s="312">
        <f>IF(OR(J2495="",G2495=""),"",G2495+ROW()/1000000)</f>
      </c>
      <c r="R2495" s="247">
        <f>IF(Q2495="","",SUMIFS(Txn[Signed Units],Txn[Key],J2495,Txn[Transaction Order],"&lt;="&amp;Q2495))</f>
      </c>
    </row>
    <row r="2496" spans="10:18" ht="15" customHeight="1" x14ac:dyDescent="0.15">
      <c r="J2496" s="246">
        <f>IF(OR(B2496="",C2496="",E2496=""),"",B2496&amp;":"&amp;C2496&amp;":"&amp;E2496)</f>
      </c>
      <c r="K2496" s="247">
        <f>IF(A2496="","",A2496*D2496)</f>
      </c>
      <c r="L2496" s="246">
        <f>IF(A2496="","",IF(OR(A2496=1,A2496=0),H2496,0))</f>
      </c>
      <c r="M2496" s="246">
        <f>IF(A2496="","",IF(A2496=-1,H2496,0))</f>
      </c>
      <c r="N2496">
        <f>IF(J2496="","",IF(E2496="SGD",1,IF(E2496="USD",Settings!$B$22,IF(E2496="HKD",Settings!$B$23,1))))</f>
      </c>
      <c r="O2496">
        <f>IF(OR(B2496="",C2496="",E2496=""),0,(IF(A2496=-1,H2496,0)-IF(OR(A2496=1,A2496=0),H2496,0)+IF(A2496=2,H2496,0))*IF(E2496="SGD",1,IF(E2496="USD",Settings!$B$22,IF(E2496="HKD",Settings!$B$23,1))))</f>
        <v>0</v>
      </c>
      <c r="P2496">
        <f>IF(OR(B2496="",C2496="",E2496=""),0,IF(A2496=2,H2496*IF(E2496="SGD",1,IF(E2496="USD",Settings!$B$22,IF(E2496="HKD",Settings!$B$23,1))),0))</f>
        <v>0</v>
      </c>
      <c r="Q2496" s="312">
        <f>IF(OR(J2496="",G2496=""),"",G2496+ROW()/1000000)</f>
      </c>
      <c r="R2496" s="247">
        <f>IF(Q2496="","",SUMIFS(Txn[Signed Units],Txn[Key],J2496,Txn[Transaction Order],"&lt;="&amp;Q2496))</f>
      </c>
    </row>
    <row r="2497" spans="10:18" ht="15" customHeight="1" x14ac:dyDescent="0.15">
      <c r="J2497" s="246">
        <f>IF(OR(B2497="",C2497="",E2497=""),"",B2497&amp;":"&amp;C2497&amp;":"&amp;E2497)</f>
      </c>
      <c r="K2497" s="247">
        <f>IF(A2497="","",A2497*D2497)</f>
      </c>
      <c r="L2497" s="246">
        <f>IF(A2497="","",IF(OR(A2497=1,A2497=0),H2497,0))</f>
      </c>
      <c r="M2497" s="246">
        <f>IF(A2497="","",IF(A2497=-1,H2497,0))</f>
      </c>
      <c r="N2497">
        <f>IF(J2497="","",IF(E2497="SGD",1,IF(E2497="USD",Settings!$B$22,IF(E2497="HKD",Settings!$B$23,1))))</f>
      </c>
      <c r="O2497">
        <f>IF(OR(B2497="",C2497="",E2497=""),0,(IF(A2497=-1,H2497,0)-IF(OR(A2497=1,A2497=0),H2497,0)+IF(A2497=2,H2497,0))*IF(E2497="SGD",1,IF(E2497="USD",Settings!$B$22,IF(E2497="HKD",Settings!$B$23,1))))</f>
        <v>0</v>
      </c>
      <c r="P2497">
        <f>IF(OR(B2497="",C2497="",E2497=""),0,IF(A2497=2,H2497*IF(E2497="SGD",1,IF(E2497="USD",Settings!$B$22,IF(E2497="HKD",Settings!$B$23,1))),0))</f>
        <v>0</v>
      </c>
      <c r="Q2497" s="312">
        <f>IF(OR(J2497="",G2497=""),"",G2497+ROW()/1000000)</f>
      </c>
      <c r="R2497" s="247">
        <f>IF(Q2497="","",SUMIFS(Txn[Signed Units],Txn[Key],J2497,Txn[Transaction Order],"&lt;="&amp;Q2497))</f>
      </c>
    </row>
    <row r="2498" spans="10:18" ht="15" customHeight="1" x14ac:dyDescent="0.15">
      <c r="J2498" s="246">
        <f>IF(OR(B2498="",C2498="",E2498=""),"",B2498&amp;":"&amp;C2498&amp;":"&amp;E2498)</f>
      </c>
      <c r="K2498" s="247">
        <f>IF(A2498="","",A2498*D2498)</f>
      </c>
      <c r="L2498" s="246">
        <f>IF(A2498="","",IF(OR(A2498=1,A2498=0),H2498,0))</f>
      </c>
      <c r="M2498" s="246">
        <f>IF(A2498="","",IF(A2498=-1,H2498,0))</f>
      </c>
      <c r="N2498">
        <f>IF(J2498="","",IF(E2498="SGD",1,IF(E2498="USD",Settings!$B$22,IF(E2498="HKD",Settings!$B$23,1))))</f>
      </c>
      <c r="O2498">
        <f>IF(OR(B2498="",C2498="",E2498=""),0,(IF(A2498=-1,H2498,0)-IF(OR(A2498=1,A2498=0),H2498,0)+IF(A2498=2,H2498,0))*IF(E2498="SGD",1,IF(E2498="USD",Settings!$B$22,IF(E2498="HKD",Settings!$B$23,1))))</f>
        <v>0</v>
      </c>
      <c r="P2498">
        <f>IF(OR(B2498="",C2498="",E2498=""),0,IF(A2498=2,H2498*IF(E2498="SGD",1,IF(E2498="USD",Settings!$B$22,IF(E2498="HKD",Settings!$B$23,1))),0))</f>
        <v>0</v>
      </c>
      <c r="Q2498" s="312">
        <f>IF(OR(J2498="",G2498=""),"",G2498+ROW()/1000000)</f>
      </c>
      <c r="R2498" s="247">
        <f>IF(Q2498="","",SUMIFS(Txn[Signed Units],Txn[Key],J2498,Txn[Transaction Order],"&lt;="&amp;Q2498))</f>
      </c>
    </row>
    <row r="2499" spans="10:18" ht="15" customHeight="1" x14ac:dyDescent="0.15">
      <c r="J2499" s="246">
        <f>IF(OR(B2499="",C2499="",E2499=""),"",B2499&amp;":"&amp;C2499&amp;":"&amp;E2499)</f>
      </c>
      <c r="K2499" s="247">
        <f>IF(A2499="","",A2499*D2499)</f>
      </c>
      <c r="L2499" s="246">
        <f>IF(A2499="","",IF(OR(A2499=1,A2499=0),H2499,0))</f>
      </c>
      <c r="M2499" s="246">
        <f>IF(A2499="","",IF(A2499=-1,H2499,0))</f>
      </c>
      <c r="N2499">
        <f>IF(J2499="","",IF(E2499="SGD",1,IF(E2499="USD",Settings!$B$22,IF(E2499="HKD",Settings!$B$23,1))))</f>
      </c>
      <c r="O2499">
        <f>IF(OR(B2499="",C2499="",E2499=""),0,(IF(A2499=-1,H2499,0)-IF(OR(A2499=1,A2499=0),H2499,0)+IF(A2499=2,H2499,0))*IF(E2499="SGD",1,IF(E2499="USD",Settings!$B$22,IF(E2499="HKD",Settings!$B$23,1))))</f>
        <v>0</v>
      </c>
      <c r="P2499">
        <f>IF(OR(B2499="",C2499="",E2499=""),0,IF(A2499=2,H2499*IF(E2499="SGD",1,IF(E2499="USD",Settings!$B$22,IF(E2499="HKD",Settings!$B$23,1))),0))</f>
        <v>0</v>
      </c>
      <c r="Q2499" s="312">
        <f>IF(OR(J2499="",G2499=""),"",G2499+ROW()/1000000)</f>
      </c>
      <c r="R2499" s="247">
        <f>IF(Q2499="","",SUMIFS(Txn[Signed Units],Txn[Key],J2499,Txn[Transaction Order],"&lt;="&amp;Q2499))</f>
      </c>
    </row>
    <row r="2500" spans="10:18" ht="15" customHeight="1" x14ac:dyDescent="0.15">
      <c r="J2500" s="246">
        <f>IF(OR(B2500="",C2500="",E2500=""),"",B2500&amp;":"&amp;C2500&amp;":"&amp;E2500)</f>
      </c>
      <c r="K2500" s="247">
        <f>IF(A2500="","",A2500*D2500)</f>
      </c>
      <c r="L2500" s="246">
        <f>IF(A2500="","",IF(OR(A2500=1,A2500=0),H2500,0))</f>
      </c>
      <c r="M2500" s="246">
        <f>IF(A2500="","",IF(A2500=-1,H2500,0))</f>
      </c>
      <c r="N2500">
        <f>IF(J2500="","",IF(E2500="SGD",1,IF(E2500="USD",Settings!$B$22,IF(E2500="HKD",Settings!$B$23,1))))</f>
      </c>
      <c r="O2500">
        <f>IF(OR(B2500="",C2500="",E2500=""),0,(IF(A2500=-1,H2500,0)-IF(OR(A2500=1,A2500=0),H2500,0)+IF(A2500=2,H2500,0))*IF(E2500="SGD",1,IF(E2500="USD",Settings!$B$22,IF(E2500="HKD",Settings!$B$23,1))))</f>
        <v>0</v>
      </c>
      <c r="P2500">
        <f>IF(OR(B2500="",C2500="",E2500=""),0,IF(A2500=2,H2500*IF(E2500="SGD",1,IF(E2500="USD",Settings!$B$22,IF(E2500="HKD",Settings!$B$23,1))),0))</f>
        <v>0</v>
      </c>
      <c r="Q2500" s="312">
        <f>IF(OR(J2500="",G2500=""),"",G2500+ROW()/1000000)</f>
      </c>
      <c r="R2500" s="247">
        <f>IF(Q2500="","",SUMIFS(Txn[Signed Units],Txn[Key],J2500,Txn[Transaction Order],"&lt;="&amp;Q2500))</f>
      </c>
    </row>
    <row r="2501" spans="10:18" ht="15" customHeight="1" x14ac:dyDescent="0.15">
      <c r="J2501" s="246">
        <f>IF(OR(B2501="",C2501="",E2501=""),"",B2501&amp;":"&amp;C2501&amp;":"&amp;E2501)</f>
      </c>
      <c r="K2501" s="247">
        <f>IF(A2501="","",A2501*D2501)</f>
      </c>
      <c r="L2501" s="246">
        <f>IF(A2501="","",IF(OR(A2501=1,A2501=0),H2501,0))</f>
      </c>
      <c r="M2501" s="246">
        <f>IF(A2501="","",IF(A2501=-1,H2501,0))</f>
      </c>
      <c r="N2501">
        <f>IF(J2501="","",IF(E2501="SGD",1,IF(E2501="USD",Settings!$B$22,IF(E2501="HKD",Settings!$B$23,1))))</f>
      </c>
      <c r="O2501">
        <f>IF(OR(B2501="",C2501="",E2501=""),0,(IF(A2501=-1,H2501,0)-IF(OR(A2501=1,A2501=0),H2501,0)+IF(A2501=2,H2501,0))*IF(E2501="SGD",1,IF(E2501="USD",Settings!$B$22,IF(E2501="HKD",Settings!$B$23,1))))</f>
        <v>0</v>
      </c>
      <c r="P2501">
        <f>IF(OR(B2501="",C2501="",E2501=""),0,IF(A2501=2,H2501*IF(E2501="SGD",1,IF(E2501="USD",Settings!$B$22,IF(E2501="HKD",Settings!$B$23,1))),0))</f>
        <v>0</v>
      </c>
      <c r="Q2501" s="312">
        <f>IF(OR(J2501="",G2501=""),"",G2501+ROW()/1000000)</f>
      </c>
      <c r="R2501" s="247">
        <f>IF(Q2501="","",SUMIFS(Txn[Signed Units],Txn[Key],J2501,Txn[Transaction Order],"&lt;="&amp;Q2501))</f>
      </c>
    </row>
    <row r="2502" spans="10:18" ht="15" customHeight="1" x14ac:dyDescent="0.15">
      <c r="J2502" s="246">
        <f>IF(OR(B2502="",C2502="",E2502=""),"",B2502&amp;":"&amp;C2502&amp;":"&amp;E2502)</f>
      </c>
      <c r="K2502" s="247">
        <f>IF(A2502="","",A2502*D2502)</f>
      </c>
      <c r="L2502" s="246">
        <f>IF(A2502="","",IF(OR(A2502=1,A2502=0),H2502,0))</f>
      </c>
      <c r="M2502" s="246">
        <f>IF(A2502="","",IF(A2502=-1,H2502,0))</f>
      </c>
      <c r="N2502">
        <f>IF(J2502="","",IF(E2502="SGD",1,IF(E2502="USD",Settings!$B$22,IF(E2502="HKD",Settings!$B$23,1))))</f>
      </c>
      <c r="O2502">
        <f>IF(OR(B2502="",C2502="",E2502=""),0,(IF(A2502=-1,H2502,0)-IF(OR(A2502=1,A2502=0),H2502,0)+IF(A2502=2,H2502,0))*IF(E2502="SGD",1,IF(E2502="USD",Settings!$B$22,IF(E2502="HKD",Settings!$B$23,1))))</f>
        <v>0</v>
      </c>
      <c r="P2502">
        <f>IF(OR(B2502="",C2502="",E2502=""),0,IF(A2502=2,H2502*IF(E2502="SGD",1,IF(E2502="USD",Settings!$B$22,IF(E2502="HKD",Settings!$B$23,1))),0))</f>
        <v>0</v>
      </c>
      <c r="Q2502" s="312">
        <f>IF(OR(J2502="",G2502=""),"",G2502+ROW()/1000000)</f>
      </c>
      <c r="R2502" s="247">
        <f>IF(Q2502="","",SUMIFS(Txn[Signed Units],Txn[Key],J2502,Txn[Transaction Order],"&lt;="&amp;Q2502))</f>
      </c>
    </row>
    <row r="2503" spans="10:18" ht="15" customHeight="1" x14ac:dyDescent="0.15">
      <c r="J2503" s="246">
        <f>IF(OR(B2503="",C2503="",E2503=""),"",B2503&amp;":"&amp;C2503&amp;":"&amp;E2503)</f>
      </c>
      <c r="K2503" s="247">
        <f>IF(A2503="","",A2503*D2503)</f>
      </c>
      <c r="L2503" s="246">
        <f>IF(A2503="","",IF(OR(A2503=1,A2503=0),H2503,0))</f>
      </c>
      <c r="M2503" s="246">
        <f>IF(A2503="","",IF(A2503=-1,H2503,0))</f>
      </c>
      <c r="N2503">
        <f>IF(J2503="","",IF(E2503="SGD",1,IF(E2503="USD",Settings!$B$22,IF(E2503="HKD",Settings!$B$23,1))))</f>
      </c>
      <c r="O2503">
        <f>IF(OR(B2503="",C2503="",E2503=""),0,(IF(A2503=-1,H2503,0)-IF(OR(A2503=1,A2503=0),H2503,0)+IF(A2503=2,H2503,0))*IF(E2503="SGD",1,IF(E2503="USD",Settings!$B$22,IF(E2503="HKD",Settings!$B$23,1))))</f>
        <v>0</v>
      </c>
      <c r="P2503">
        <f>IF(OR(B2503="",C2503="",E2503=""),0,IF(A2503=2,H2503*IF(E2503="SGD",1,IF(E2503="USD",Settings!$B$22,IF(E2503="HKD",Settings!$B$23,1))),0))</f>
        <v>0</v>
      </c>
      <c r="Q2503" s="312">
        <f>IF(OR(J2503="",G2503=""),"",G2503+ROW()/1000000)</f>
      </c>
      <c r="R2503" s="247">
        <f>IF(Q2503="","",SUMIFS(Txn[Signed Units],Txn[Key],J2503,Txn[Transaction Order],"&lt;="&amp;Q2503))</f>
      </c>
    </row>
    <row r="2504" spans="10:18" ht="15" customHeight="1" x14ac:dyDescent="0.15">
      <c r="J2504" s="246">
        <f>IF(OR(B2504="",C2504="",E2504=""),"",B2504&amp;":"&amp;C2504&amp;":"&amp;E2504)</f>
      </c>
      <c r="K2504" s="247">
        <f>IF(A2504="","",A2504*D2504)</f>
      </c>
      <c r="L2504" s="246">
        <f>IF(A2504="","",IF(OR(A2504=1,A2504=0),H2504,0))</f>
      </c>
      <c r="M2504" s="246">
        <f>IF(A2504="","",IF(A2504=-1,H2504,0))</f>
      </c>
      <c r="N2504">
        <f>IF(J2504="","",IF(E2504="SGD",1,IF(E2504="USD",Settings!$B$22,IF(E2504="HKD",Settings!$B$23,1))))</f>
      </c>
      <c r="O2504">
        <f>IF(OR(B2504="",C2504="",E2504=""),0,(IF(A2504=-1,H2504,0)-IF(OR(A2504=1,A2504=0),H2504,0)+IF(A2504=2,H2504,0))*IF(E2504="SGD",1,IF(E2504="USD",Settings!$B$22,IF(E2504="HKD",Settings!$B$23,1))))</f>
        <v>0</v>
      </c>
      <c r="P2504">
        <f>IF(OR(B2504="",C2504="",E2504=""),0,IF(A2504=2,H2504*IF(E2504="SGD",1,IF(E2504="USD",Settings!$B$22,IF(E2504="HKD",Settings!$B$23,1))),0))</f>
        <v>0</v>
      </c>
      <c r="Q2504" s="312">
        <f>IF(OR(J2504="",G2504=""),"",G2504+ROW()/1000000)</f>
      </c>
      <c r="R2504" s="247">
        <f>IF(Q2504="","",SUMIFS(Txn[Signed Units],Txn[Key],J2504,Txn[Transaction Order],"&lt;="&amp;Q2504))</f>
      </c>
    </row>
    <row r="2505" spans="10:18" ht="15" customHeight="1" x14ac:dyDescent="0.15">
      <c r="J2505" s="246">
        <f>IF(OR(B2505="",C2505="",E2505=""),"",B2505&amp;":"&amp;C2505&amp;":"&amp;E2505)</f>
      </c>
      <c r="K2505" s="247">
        <f>IF(A2505="","",A2505*D2505)</f>
      </c>
      <c r="L2505" s="246">
        <f>IF(A2505="","",IF(OR(A2505=1,A2505=0),H2505,0))</f>
      </c>
      <c r="M2505" s="246">
        <f>IF(A2505="","",IF(A2505=-1,H2505,0))</f>
      </c>
      <c r="N2505">
        <f>IF(J2505="","",IF(E2505="SGD",1,IF(E2505="USD",Settings!$B$22,IF(E2505="HKD",Settings!$B$23,1))))</f>
      </c>
      <c r="O2505">
        <f>IF(OR(B2505="",C2505="",E2505=""),0,(IF(A2505=-1,H2505,0)-IF(OR(A2505=1,A2505=0),H2505,0)+IF(A2505=2,H2505,0))*IF(E2505="SGD",1,IF(E2505="USD",Settings!$B$22,IF(E2505="HKD",Settings!$B$23,1))))</f>
        <v>0</v>
      </c>
      <c r="P2505">
        <f>IF(OR(B2505="",C2505="",E2505=""),0,IF(A2505=2,H2505*IF(E2505="SGD",1,IF(E2505="USD",Settings!$B$22,IF(E2505="HKD",Settings!$B$23,1))),0))</f>
        <v>0</v>
      </c>
      <c r="Q2505" s="312">
        <f>IF(OR(J2505="",G2505=""),"",G2505+ROW()/1000000)</f>
      </c>
      <c r="R2505" s="247">
        <f>IF(Q2505="","",SUMIFS(Txn[Signed Units],Txn[Key],J2505,Txn[Transaction Order],"&lt;="&amp;Q2505))</f>
      </c>
    </row>
    <row r="2506" spans="10:18" ht="15" customHeight="1" x14ac:dyDescent="0.15">
      <c r="J2506" s="246">
        <f>IF(OR(B2506="",C2506="",E2506=""),"",B2506&amp;":"&amp;C2506&amp;":"&amp;E2506)</f>
      </c>
      <c r="K2506" s="247">
        <f>IF(A2506="","",A2506*D2506)</f>
      </c>
      <c r="L2506" s="246">
        <f>IF(A2506="","",IF(OR(A2506=1,A2506=0),H2506,0))</f>
      </c>
      <c r="M2506" s="246">
        <f>IF(A2506="","",IF(A2506=-1,H2506,0))</f>
      </c>
      <c r="N2506">
        <f>IF(J2506="","",IF(E2506="SGD",1,IF(E2506="USD",Settings!$B$22,IF(E2506="HKD",Settings!$B$23,1))))</f>
      </c>
      <c r="O2506">
        <f>IF(OR(B2506="",C2506="",E2506=""),0,(IF(A2506=-1,H2506,0)-IF(OR(A2506=1,A2506=0),H2506,0)+IF(A2506=2,H2506,0))*IF(E2506="SGD",1,IF(E2506="USD",Settings!$B$22,IF(E2506="HKD",Settings!$B$23,1))))</f>
        <v>0</v>
      </c>
      <c r="P2506">
        <f>IF(OR(B2506="",C2506="",E2506=""),0,IF(A2506=2,H2506*IF(E2506="SGD",1,IF(E2506="USD",Settings!$B$22,IF(E2506="HKD",Settings!$B$23,1))),0))</f>
        <v>0</v>
      </c>
      <c r="Q2506" s="312">
        <f>IF(OR(J2506="",G2506=""),"",G2506+ROW()/1000000)</f>
      </c>
      <c r="R2506" s="247">
        <f>IF(Q2506="","",SUMIFS(Txn[Signed Units],Txn[Key],J2506,Txn[Transaction Order],"&lt;="&amp;Q2506))</f>
      </c>
    </row>
    <row r="2507" spans="10:18" ht="15" customHeight="1" x14ac:dyDescent="0.15">
      <c r="J2507" s="246">
        <f>IF(OR(B2507="",C2507="",E2507=""),"",B2507&amp;":"&amp;C2507&amp;":"&amp;E2507)</f>
      </c>
      <c r="K2507" s="247">
        <f>IF(A2507="","",A2507*D2507)</f>
      </c>
      <c r="L2507" s="246">
        <f>IF(A2507="","",IF(OR(A2507=1,A2507=0),H2507,0))</f>
      </c>
      <c r="M2507" s="246">
        <f>IF(A2507="","",IF(A2507=-1,H2507,0))</f>
      </c>
      <c r="N2507">
        <f>IF(J2507="","",IF(E2507="SGD",1,IF(E2507="USD",Settings!$B$22,IF(E2507="HKD",Settings!$B$23,1))))</f>
      </c>
      <c r="O2507">
        <f>IF(OR(B2507="",C2507="",E2507=""),0,(IF(A2507=-1,H2507,0)-IF(OR(A2507=1,A2507=0),H2507,0)+IF(A2507=2,H2507,0))*IF(E2507="SGD",1,IF(E2507="USD",Settings!$B$22,IF(E2507="HKD",Settings!$B$23,1))))</f>
        <v>0</v>
      </c>
      <c r="P2507">
        <f>IF(OR(B2507="",C2507="",E2507=""),0,IF(A2507=2,H2507*IF(E2507="SGD",1,IF(E2507="USD",Settings!$B$22,IF(E2507="HKD",Settings!$B$23,1))),0))</f>
        <v>0</v>
      </c>
      <c r="Q2507" s="312">
        <f>IF(OR(J2507="",G2507=""),"",G2507+ROW()/1000000)</f>
      </c>
      <c r="R2507" s="247">
        <f>IF(Q2507="","",SUMIFS(Txn[Signed Units],Txn[Key],J2507,Txn[Transaction Order],"&lt;="&amp;Q2507))</f>
      </c>
    </row>
    <row r="2508" spans="10:18" ht="15" customHeight="1" x14ac:dyDescent="0.15">
      <c r="J2508" s="246">
        <f>IF(OR(B2508="",C2508="",E2508=""),"",B2508&amp;":"&amp;C2508&amp;":"&amp;E2508)</f>
      </c>
      <c r="K2508" s="247">
        <f>IF(A2508="","",A2508*D2508)</f>
      </c>
      <c r="L2508" s="246">
        <f>IF(A2508="","",IF(OR(A2508=1,A2508=0),H2508,0))</f>
      </c>
      <c r="M2508" s="246">
        <f>IF(A2508="","",IF(A2508=-1,H2508,0))</f>
      </c>
      <c r="N2508">
        <f>IF(J2508="","",IF(E2508="SGD",1,IF(E2508="USD",Settings!$B$22,IF(E2508="HKD",Settings!$B$23,1))))</f>
      </c>
      <c r="O2508">
        <f>IF(OR(B2508="",C2508="",E2508=""),0,(IF(A2508=-1,H2508,0)-IF(OR(A2508=1,A2508=0),H2508,0)+IF(A2508=2,H2508,0))*IF(E2508="SGD",1,IF(E2508="USD",Settings!$B$22,IF(E2508="HKD",Settings!$B$23,1))))</f>
        <v>0</v>
      </c>
      <c r="P2508">
        <f>IF(OR(B2508="",C2508="",E2508=""),0,IF(A2508=2,H2508*IF(E2508="SGD",1,IF(E2508="USD",Settings!$B$22,IF(E2508="HKD",Settings!$B$23,1))),0))</f>
        <v>0</v>
      </c>
      <c r="Q2508" s="312">
        <f>IF(OR(J2508="",G2508=""),"",G2508+ROW()/1000000)</f>
      </c>
      <c r="R2508" s="247">
        <f>IF(Q2508="","",SUMIFS(Txn[Signed Units],Txn[Key],J2508,Txn[Transaction Order],"&lt;="&amp;Q2508))</f>
      </c>
    </row>
    <row r="2509" spans="10:18" ht="15" customHeight="1" x14ac:dyDescent="0.15">
      <c r="J2509" s="246">
        <f>IF(OR(B2509="",C2509="",E2509=""),"",B2509&amp;":"&amp;C2509&amp;":"&amp;E2509)</f>
      </c>
      <c r="K2509" s="247">
        <f>IF(A2509="","",A2509*D2509)</f>
      </c>
      <c r="L2509" s="246">
        <f>IF(A2509="","",IF(OR(A2509=1,A2509=0),H2509,0))</f>
      </c>
      <c r="M2509" s="246">
        <f>IF(A2509="","",IF(A2509=-1,H2509,0))</f>
      </c>
      <c r="N2509">
        <f>IF(J2509="","",IF(E2509="SGD",1,IF(E2509="USD",Settings!$B$22,IF(E2509="HKD",Settings!$B$23,1))))</f>
      </c>
      <c r="O2509">
        <f>IF(OR(B2509="",C2509="",E2509=""),0,(IF(A2509=-1,H2509,0)-IF(OR(A2509=1,A2509=0),H2509,0)+IF(A2509=2,H2509,0))*IF(E2509="SGD",1,IF(E2509="USD",Settings!$B$22,IF(E2509="HKD",Settings!$B$23,1))))</f>
        <v>0</v>
      </c>
      <c r="P2509">
        <f>IF(OR(B2509="",C2509="",E2509=""),0,IF(A2509=2,H2509*IF(E2509="SGD",1,IF(E2509="USD",Settings!$B$22,IF(E2509="HKD",Settings!$B$23,1))),0))</f>
        <v>0</v>
      </c>
      <c r="Q2509" s="312">
        <f>IF(OR(J2509="",G2509=""),"",G2509+ROW()/1000000)</f>
      </c>
      <c r="R2509" s="247">
        <f>IF(Q2509="","",SUMIFS(Txn[Signed Units],Txn[Key],J2509,Txn[Transaction Order],"&lt;="&amp;Q2509))</f>
      </c>
    </row>
    <row r="2510" spans="10:18" ht="15" customHeight="1" x14ac:dyDescent="0.15">
      <c r="J2510" s="246">
        <f>IF(OR(B2510="",C2510="",E2510=""),"",B2510&amp;":"&amp;C2510&amp;":"&amp;E2510)</f>
      </c>
      <c r="K2510" s="247">
        <f>IF(A2510="","",A2510*D2510)</f>
      </c>
      <c r="L2510" s="246">
        <f>IF(A2510="","",IF(OR(A2510=1,A2510=0),H2510,0))</f>
      </c>
      <c r="M2510" s="246">
        <f>IF(A2510="","",IF(A2510=-1,H2510,0))</f>
      </c>
      <c r="N2510">
        <f>IF(J2510="","",IF(E2510="SGD",1,IF(E2510="USD",Settings!$B$22,IF(E2510="HKD",Settings!$B$23,1))))</f>
      </c>
      <c r="O2510">
        <f>IF(OR(B2510="",C2510="",E2510=""),0,(IF(A2510=-1,H2510,0)-IF(OR(A2510=1,A2510=0),H2510,0)+IF(A2510=2,H2510,0))*IF(E2510="SGD",1,IF(E2510="USD",Settings!$B$22,IF(E2510="HKD",Settings!$B$23,1))))</f>
        <v>0</v>
      </c>
      <c r="P2510">
        <f>IF(OR(B2510="",C2510="",E2510=""),0,IF(A2510=2,H2510*IF(E2510="SGD",1,IF(E2510="USD",Settings!$B$22,IF(E2510="HKD",Settings!$B$23,1))),0))</f>
        <v>0</v>
      </c>
      <c r="Q2510" s="312">
        <f>IF(OR(J2510="",G2510=""),"",G2510+ROW()/1000000)</f>
      </c>
      <c r="R2510" s="247">
        <f>IF(Q2510="","",SUMIFS(Txn[Signed Units],Txn[Key],J2510,Txn[Transaction Order],"&lt;="&amp;Q2510))</f>
      </c>
    </row>
    <row r="2511" spans="10:18" ht="15" customHeight="1" x14ac:dyDescent="0.15">
      <c r="J2511" s="246">
        <f>IF(OR(B2511="",C2511="",E2511=""),"",B2511&amp;":"&amp;C2511&amp;":"&amp;E2511)</f>
      </c>
      <c r="K2511" s="247">
        <f>IF(A2511="","",A2511*D2511)</f>
      </c>
      <c r="L2511" s="246">
        <f>IF(A2511="","",IF(OR(A2511=1,A2511=0),H2511,0))</f>
      </c>
      <c r="M2511" s="246">
        <f>IF(A2511="","",IF(A2511=-1,H2511,0))</f>
      </c>
      <c r="N2511">
        <f>IF(J2511="","",IF(E2511="SGD",1,IF(E2511="USD",Settings!$B$22,IF(E2511="HKD",Settings!$B$23,1))))</f>
      </c>
      <c r="O2511">
        <f>IF(OR(B2511="",C2511="",E2511=""),0,(IF(A2511=-1,H2511,0)-IF(OR(A2511=1,A2511=0),H2511,0)+IF(A2511=2,H2511,0))*IF(E2511="SGD",1,IF(E2511="USD",Settings!$B$22,IF(E2511="HKD",Settings!$B$23,1))))</f>
        <v>0</v>
      </c>
      <c r="P2511">
        <f>IF(OR(B2511="",C2511="",E2511=""),0,IF(A2511=2,H2511*IF(E2511="SGD",1,IF(E2511="USD",Settings!$B$22,IF(E2511="HKD",Settings!$B$23,1))),0))</f>
        <v>0</v>
      </c>
      <c r="Q2511" s="312">
        <f>IF(OR(J2511="",G2511=""),"",G2511+ROW()/1000000)</f>
      </c>
      <c r="R2511" s="247">
        <f>IF(Q2511="","",SUMIFS(Txn[Signed Units],Txn[Key],J2511,Txn[Transaction Order],"&lt;="&amp;Q2511))</f>
      </c>
    </row>
    <row r="2512" spans="10:18" ht="15" customHeight="1" x14ac:dyDescent="0.15">
      <c r="J2512" s="246">
        <f>IF(OR(B2512="",C2512="",E2512=""),"",B2512&amp;":"&amp;C2512&amp;":"&amp;E2512)</f>
      </c>
      <c r="K2512" s="247">
        <f>IF(A2512="","",A2512*D2512)</f>
      </c>
      <c r="L2512" s="246">
        <f>IF(A2512="","",IF(OR(A2512=1,A2512=0),H2512,0))</f>
      </c>
      <c r="M2512" s="246">
        <f>IF(A2512="","",IF(A2512=-1,H2512,0))</f>
      </c>
      <c r="N2512">
        <f>IF(J2512="","",IF(E2512="SGD",1,IF(E2512="USD",Settings!$B$22,IF(E2512="HKD",Settings!$B$23,1))))</f>
      </c>
      <c r="O2512">
        <f>IF(OR(B2512="",C2512="",E2512=""),0,(IF(A2512=-1,H2512,0)-IF(OR(A2512=1,A2512=0),H2512,0)+IF(A2512=2,H2512,0))*IF(E2512="SGD",1,IF(E2512="USD",Settings!$B$22,IF(E2512="HKD",Settings!$B$23,1))))</f>
        <v>0</v>
      </c>
      <c r="P2512">
        <f>IF(OR(B2512="",C2512="",E2512=""),0,IF(A2512=2,H2512*IF(E2512="SGD",1,IF(E2512="USD",Settings!$B$22,IF(E2512="HKD",Settings!$B$23,1))),0))</f>
        <v>0</v>
      </c>
      <c r="Q2512" s="312">
        <f>IF(OR(J2512="",G2512=""),"",G2512+ROW()/1000000)</f>
      </c>
      <c r="R2512" s="247">
        <f>IF(Q2512="","",SUMIFS(Txn[Signed Units],Txn[Key],J2512,Txn[Transaction Order],"&lt;="&amp;Q2512))</f>
      </c>
    </row>
    <row r="2513" spans="10:18" ht="15" customHeight="1" x14ac:dyDescent="0.15">
      <c r="J2513" s="246">
        <f>IF(OR(B2513="",C2513="",E2513=""),"",B2513&amp;":"&amp;C2513&amp;":"&amp;E2513)</f>
      </c>
      <c r="K2513" s="247">
        <f>IF(A2513="","",A2513*D2513)</f>
      </c>
      <c r="L2513" s="246">
        <f>IF(A2513="","",IF(OR(A2513=1,A2513=0),H2513,0))</f>
      </c>
      <c r="M2513" s="246">
        <f>IF(A2513="","",IF(A2513=-1,H2513,0))</f>
      </c>
      <c r="N2513">
        <f>IF(J2513="","",IF(E2513="SGD",1,IF(E2513="USD",Settings!$B$22,IF(E2513="HKD",Settings!$B$23,1))))</f>
      </c>
      <c r="O2513">
        <f>IF(OR(B2513="",C2513="",E2513=""),0,(IF(A2513=-1,H2513,0)-IF(OR(A2513=1,A2513=0),H2513,0)+IF(A2513=2,H2513,0))*IF(E2513="SGD",1,IF(E2513="USD",Settings!$B$22,IF(E2513="HKD",Settings!$B$23,1))))</f>
        <v>0</v>
      </c>
      <c r="P2513">
        <f>IF(OR(B2513="",C2513="",E2513=""),0,IF(A2513=2,H2513*IF(E2513="SGD",1,IF(E2513="USD",Settings!$B$22,IF(E2513="HKD",Settings!$B$23,1))),0))</f>
        <v>0</v>
      </c>
      <c r="Q2513" s="312">
        <f>IF(OR(J2513="",G2513=""),"",G2513+ROW()/1000000)</f>
      </c>
      <c r="R2513" s="247">
        <f>IF(Q2513="","",SUMIFS(Txn[Signed Units],Txn[Key],J2513,Txn[Transaction Order],"&lt;="&amp;Q2513))</f>
      </c>
    </row>
    <row r="2514" spans="10:18" ht="15" customHeight="1" x14ac:dyDescent="0.15">
      <c r="J2514" s="246">
        <f>IF(OR(B2514="",C2514="",E2514=""),"",B2514&amp;":"&amp;C2514&amp;":"&amp;E2514)</f>
      </c>
      <c r="K2514" s="247">
        <f>IF(A2514="","",A2514*D2514)</f>
      </c>
      <c r="L2514" s="246">
        <f>IF(A2514="","",IF(OR(A2514=1,A2514=0),H2514,0))</f>
      </c>
      <c r="M2514" s="246">
        <f>IF(A2514="","",IF(A2514=-1,H2514,0))</f>
      </c>
      <c r="N2514">
        <f>IF(J2514="","",IF(E2514="SGD",1,IF(E2514="USD",Settings!$B$22,IF(E2514="HKD",Settings!$B$23,1))))</f>
      </c>
      <c r="O2514">
        <f>IF(OR(B2514="",C2514="",E2514=""),0,(IF(A2514=-1,H2514,0)-IF(OR(A2514=1,A2514=0),H2514,0)+IF(A2514=2,H2514,0))*IF(E2514="SGD",1,IF(E2514="USD",Settings!$B$22,IF(E2514="HKD",Settings!$B$23,1))))</f>
        <v>0</v>
      </c>
      <c r="P2514">
        <f>IF(OR(B2514="",C2514="",E2514=""),0,IF(A2514=2,H2514*IF(E2514="SGD",1,IF(E2514="USD",Settings!$B$22,IF(E2514="HKD",Settings!$B$23,1))),0))</f>
        <v>0</v>
      </c>
      <c r="Q2514" s="312">
        <f>IF(OR(J2514="",G2514=""),"",G2514+ROW()/1000000)</f>
      </c>
      <c r="R2514" s="247">
        <f>IF(Q2514="","",SUMIFS(Txn[Signed Units],Txn[Key],J2514,Txn[Transaction Order],"&lt;="&amp;Q2514))</f>
      </c>
    </row>
    <row r="2515" spans="10:18" ht="15" customHeight="1" x14ac:dyDescent="0.15">
      <c r="J2515" s="246">
        <f>IF(OR(B2515="",C2515="",E2515=""),"",B2515&amp;":"&amp;C2515&amp;":"&amp;E2515)</f>
      </c>
      <c r="K2515" s="247">
        <f>IF(A2515="","",A2515*D2515)</f>
      </c>
      <c r="L2515" s="246">
        <f>IF(A2515="","",IF(OR(A2515=1,A2515=0),H2515,0))</f>
      </c>
      <c r="M2515" s="246">
        <f>IF(A2515="","",IF(A2515=-1,H2515,0))</f>
      </c>
      <c r="N2515">
        <f>IF(J2515="","",IF(E2515="SGD",1,IF(E2515="USD",Settings!$B$22,IF(E2515="HKD",Settings!$B$23,1))))</f>
      </c>
      <c r="O2515">
        <f>IF(OR(B2515="",C2515="",E2515=""),0,(IF(A2515=-1,H2515,0)-IF(OR(A2515=1,A2515=0),H2515,0)+IF(A2515=2,H2515,0))*IF(E2515="SGD",1,IF(E2515="USD",Settings!$B$22,IF(E2515="HKD",Settings!$B$23,1))))</f>
        <v>0</v>
      </c>
      <c r="P2515">
        <f>IF(OR(B2515="",C2515="",E2515=""),0,IF(A2515=2,H2515*IF(E2515="SGD",1,IF(E2515="USD",Settings!$B$22,IF(E2515="HKD",Settings!$B$23,1))),0))</f>
        <v>0</v>
      </c>
      <c r="Q2515" s="312">
        <f>IF(OR(J2515="",G2515=""),"",G2515+ROW()/1000000)</f>
      </c>
      <c r="R2515" s="247">
        <f>IF(Q2515="","",SUMIFS(Txn[Signed Units],Txn[Key],J2515,Txn[Transaction Order],"&lt;="&amp;Q2515))</f>
      </c>
    </row>
    <row r="2516" spans="10:18" ht="15" customHeight="1" x14ac:dyDescent="0.15">
      <c r="J2516" s="246">
        <f>IF(OR(B2516="",C2516="",E2516=""),"",B2516&amp;":"&amp;C2516&amp;":"&amp;E2516)</f>
      </c>
      <c r="K2516" s="247">
        <f>IF(A2516="","",A2516*D2516)</f>
      </c>
      <c r="L2516" s="246">
        <f>IF(A2516="","",IF(OR(A2516=1,A2516=0),H2516,0))</f>
      </c>
      <c r="M2516" s="246">
        <f>IF(A2516="","",IF(A2516=-1,H2516,0))</f>
      </c>
      <c r="N2516">
        <f>IF(J2516="","",IF(E2516="SGD",1,IF(E2516="USD",Settings!$B$22,IF(E2516="HKD",Settings!$B$23,1))))</f>
      </c>
      <c r="O2516">
        <f>IF(OR(B2516="",C2516="",E2516=""),0,(IF(A2516=-1,H2516,0)-IF(OR(A2516=1,A2516=0),H2516,0)+IF(A2516=2,H2516,0))*IF(E2516="SGD",1,IF(E2516="USD",Settings!$B$22,IF(E2516="HKD",Settings!$B$23,1))))</f>
        <v>0</v>
      </c>
      <c r="P2516">
        <f>IF(OR(B2516="",C2516="",E2516=""),0,IF(A2516=2,H2516*IF(E2516="SGD",1,IF(E2516="USD",Settings!$B$22,IF(E2516="HKD",Settings!$B$23,1))),0))</f>
        <v>0</v>
      </c>
      <c r="Q2516" s="312">
        <f>IF(OR(J2516="",G2516=""),"",G2516+ROW()/1000000)</f>
      </c>
      <c r="R2516" s="247">
        <f>IF(Q2516="","",SUMIFS(Txn[Signed Units],Txn[Key],J2516,Txn[Transaction Order],"&lt;="&amp;Q2516))</f>
      </c>
    </row>
    <row r="2517" spans="10:18" ht="15" customHeight="1" x14ac:dyDescent="0.15">
      <c r="J2517" s="246">
        <f>IF(OR(B2517="",C2517="",E2517=""),"",B2517&amp;":"&amp;C2517&amp;":"&amp;E2517)</f>
      </c>
      <c r="K2517" s="247">
        <f>IF(A2517="","",A2517*D2517)</f>
      </c>
      <c r="L2517" s="246">
        <f>IF(A2517="","",IF(OR(A2517=1,A2517=0),H2517,0))</f>
      </c>
      <c r="M2517" s="246">
        <f>IF(A2517="","",IF(A2517=-1,H2517,0))</f>
      </c>
      <c r="N2517">
        <f>IF(J2517="","",IF(E2517="SGD",1,IF(E2517="USD",Settings!$B$22,IF(E2517="HKD",Settings!$B$23,1))))</f>
      </c>
      <c r="O2517">
        <f>IF(OR(B2517="",C2517="",E2517=""),0,(IF(A2517=-1,H2517,0)-IF(OR(A2517=1,A2517=0),H2517,0)+IF(A2517=2,H2517,0))*IF(E2517="SGD",1,IF(E2517="USD",Settings!$B$22,IF(E2517="HKD",Settings!$B$23,1))))</f>
        <v>0</v>
      </c>
      <c r="P2517">
        <f>IF(OR(B2517="",C2517="",E2517=""),0,IF(A2517=2,H2517*IF(E2517="SGD",1,IF(E2517="USD",Settings!$B$22,IF(E2517="HKD",Settings!$B$23,1))),0))</f>
        <v>0</v>
      </c>
      <c r="Q2517" s="312">
        <f>IF(OR(J2517="",G2517=""),"",G2517+ROW()/1000000)</f>
      </c>
      <c r="R2517" s="247">
        <f>IF(Q2517="","",SUMIFS(Txn[Signed Units],Txn[Key],J2517,Txn[Transaction Order],"&lt;="&amp;Q2517))</f>
      </c>
    </row>
    <row r="2518" spans="10:18" ht="15" customHeight="1" x14ac:dyDescent="0.15">
      <c r="J2518" s="246">
        <f>IF(OR(B2518="",C2518="",E2518=""),"",B2518&amp;":"&amp;C2518&amp;":"&amp;E2518)</f>
      </c>
      <c r="K2518" s="247">
        <f>IF(A2518="","",A2518*D2518)</f>
      </c>
      <c r="L2518" s="246">
        <f>IF(A2518="","",IF(OR(A2518=1,A2518=0),H2518,0))</f>
      </c>
      <c r="M2518" s="246">
        <f>IF(A2518="","",IF(A2518=-1,H2518,0))</f>
      </c>
      <c r="N2518">
        <f>IF(J2518="","",IF(E2518="SGD",1,IF(E2518="USD",Settings!$B$22,IF(E2518="HKD",Settings!$B$23,1))))</f>
      </c>
      <c r="O2518">
        <f>IF(OR(B2518="",C2518="",E2518=""),0,(IF(A2518=-1,H2518,0)-IF(OR(A2518=1,A2518=0),H2518,0)+IF(A2518=2,H2518,0))*IF(E2518="SGD",1,IF(E2518="USD",Settings!$B$22,IF(E2518="HKD",Settings!$B$23,1))))</f>
        <v>0</v>
      </c>
      <c r="P2518">
        <f>IF(OR(B2518="",C2518="",E2518=""),0,IF(A2518=2,H2518*IF(E2518="SGD",1,IF(E2518="USD",Settings!$B$22,IF(E2518="HKD",Settings!$B$23,1))),0))</f>
        <v>0</v>
      </c>
      <c r="Q2518" s="312">
        <f>IF(OR(J2518="",G2518=""),"",G2518+ROW()/1000000)</f>
      </c>
      <c r="R2518" s="247">
        <f>IF(Q2518="","",SUMIFS(Txn[Signed Units],Txn[Key],J2518,Txn[Transaction Order],"&lt;="&amp;Q2518))</f>
      </c>
    </row>
    <row r="2519" spans="10:18" ht="15" customHeight="1" x14ac:dyDescent="0.15">
      <c r="J2519" s="246">
        <f>IF(OR(B2519="",C2519="",E2519=""),"",B2519&amp;":"&amp;C2519&amp;":"&amp;E2519)</f>
      </c>
      <c r="K2519" s="247">
        <f>IF(A2519="","",A2519*D2519)</f>
      </c>
      <c r="L2519" s="246">
        <f>IF(A2519="","",IF(OR(A2519=1,A2519=0),H2519,0))</f>
      </c>
      <c r="M2519" s="246">
        <f>IF(A2519="","",IF(A2519=-1,H2519,0))</f>
      </c>
      <c r="N2519">
        <f>IF(J2519="","",IF(E2519="SGD",1,IF(E2519="USD",Settings!$B$22,IF(E2519="HKD",Settings!$B$23,1))))</f>
      </c>
      <c r="O2519">
        <f>IF(OR(B2519="",C2519="",E2519=""),0,(IF(A2519=-1,H2519,0)-IF(OR(A2519=1,A2519=0),H2519,0)+IF(A2519=2,H2519,0))*IF(E2519="SGD",1,IF(E2519="USD",Settings!$B$22,IF(E2519="HKD",Settings!$B$23,1))))</f>
        <v>0</v>
      </c>
      <c r="P2519">
        <f>IF(OR(B2519="",C2519="",E2519=""),0,IF(A2519=2,H2519*IF(E2519="SGD",1,IF(E2519="USD",Settings!$B$22,IF(E2519="HKD",Settings!$B$23,1))),0))</f>
        <v>0</v>
      </c>
      <c r="Q2519" s="312">
        <f>IF(OR(J2519="",G2519=""),"",G2519+ROW()/1000000)</f>
      </c>
      <c r="R2519" s="247">
        <f>IF(Q2519="","",SUMIFS(Txn[Signed Units],Txn[Key],J2519,Txn[Transaction Order],"&lt;="&amp;Q2519))</f>
      </c>
    </row>
    <row r="2520" spans="10:18" ht="15" customHeight="1" x14ac:dyDescent="0.15">
      <c r="J2520" s="246">
        <f>IF(OR(B2520="",C2520="",E2520=""),"",B2520&amp;":"&amp;C2520&amp;":"&amp;E2520)</f>
      </c>
      <c r="K2520" s="247">
        <f>IF(A2520="","",A2520*D2520)</f>
      </c>
      <c r="L2520" s="246">
        <f>IF(A2520="","",IF(OR(A2520=1,A2520=0),H2520,0))</f>
      </c>
      <c r="M2520" s="246">
        <f>IF(A2520="","",IF(A2520=-1,H2520,0))</f>
      </c>
      <c r="N2520">
        <f>IF(J2520="","",IF(E2520="SGD",1,IF(E2520="USD",Settings!$B$22,IF(E2520="HKD",Settings!$B$23,1))))</f>
      </c>
      <c r="O2520">
        <f>IF(OR(B2520="",C2520="",E2520=""),0,(IF(A2520=-1,H2520,0)-IF(OR(A2520=1,A2520=0),H2520,0)+IF(A2520=2,H2520,0))*IF(E2520="SGD",1,IF(E2520="USD",Settings!$B$22,IF(E2520="HKD",Settings!$B$23,1))))</f>
        <v>0</v>
      </c>
      <c r="P2520">
        <f>IF(OR(B2520="",C2520="",E2520=""),0,IF(A2520=2,H2520*IF(E2520="SGD",1,IF(E2520="USD",Settings!$B$22,IF(E2520="HKD",Settings!$B$23,1))),0))</f>
        <v>0</v>
      </c>
      <c r="Q2520" s="312">
        <f>IF(OR(J2520="",G2520=""),"",G2520+ROW()/1000000)</f>
      </c>
      <c r="R2520" s="247">
        <f>IF(Q2520="","",SUMIFS(Txn[Signed Units],Txn[Key],J2520,Txn[Transaction Order],"&lt;="&amp;Q2520))</f>
      </c>
    </row>
    <row r="2521" spans="10:18" ht="15" customHeight="1" x14ac:dyDescent="0.15">
      <c r="J2521" s="246">
        <f>IF(OR(B2521="",C2521="",E2521=""),"",B2521&amp;":"&amp;C2521&amp;":"&amp;E2521)</f>
      </c>
      <c r="K2521" s="247">
        <f>IF(A2521="","",A2521*D2521)</f>
      </c>
      <c r="L2521" s="246">
        <f>IF(A2521="","",IF(OR(A2521=1,A2521=0),H2521,0))</f>
      </c>
      <c r="M2521" s="246">
        <f>IF(A2521="","",IF(A2521=-1,H2521,0))</f>
      </c>
      <c r="N2521">
        <f>IF(J2521="","",IF(E2521="SGD",1,IF(E2521="USD",Settings!$B$22,IF(E2521="HKD",Settings!$B$23,1))))</f>
      </c>
      <c r="O2521">
        <f>IF(OR(B2521="",C2521="",E2521=""),0,(IF(A2521=-1,H2521,0)-IF(OR(A2521=1,A2521=0),H2521,0)+IF(A2521=2,H2521,0))*IF(E2521="SGD",1,IF(E2521="USD",Settings!$B$22,IF(E2521="HKD",Settings!$B$23,1))))</f>
        <v>0</v>
      </c>
      <c r="P2521">
        <f>IF(OR(B2521="",C2521="",E2521=""),0,IF(A2521=2,H2521*IF(E2521="SGD",1,IF(E2521="USD",Settings!$B$22,IF(E2521="HKD",Settings!$B$23,1))),0))</f>
        <v>0</v>
      </c>
      <c r="Q2521" s="312">
        <f>IF(OR(J2521="",G2521=""),"",G2521+ROW()/1000000)</f>
      </c>
      <c r="R2521" s="247">
        <f>IF(Q2521="","",SUMIFS(Txn[Signed Units],Txn[Key],J2521,Txn[Transaction Order],"&lt;="&amp;Q2521))</f>
      </c>
    </row>
    <row r="2522" spans="10:18" ht="15" customHeight="1" x14ac:dyDescent="0.15">
      <c r="J2522" s="246">
        <f>IF(OR(B2522="",C2522="",E2522=""),"",B2522&amp;":"&amp;C2522&amp;":"&amp;E2522)</f>
      </c>
      <c r="K2522" s="247">
        <f>IF(A2522="","",A2522*D2522)</f>
      </c>
      <c r="L2522" s="246">
        <f>IF(A2522="","",IF(OR(A2522=1,A2522=0),H2522,0))</f>
      </c>
      <c r="M2522" s="246">
        <f>IF(A2522="","",IF(A2522=-1,H2522,0))</f>
      </c>
      <c r="N2522">
        <f>IF(J2522="","",IF(E2522="SGD",1,IF(E2522="USD",Settings!$B$22,IF(E2522="HKD",Settings!$B$23,1))))</f>
      </c>
      <c r="O2522">
        <f>IF(OR(B2522="",C2522="",E2522=""),0,(IF(A2522=-1,H2522,0)-IF(OR(A2522=1,A2522=0),H2522,0)+IF(A2522=2,H2522,0))*IF(E2522="SGD",1,IF(E2522="USD",Settings!$B$22,IF(E2522="HKD",Settings!$B$23,1))))</f>
        <v>0</v>
      </c>
      <c r="P2522">
        <f>IF(OR(B2522="",C2522="",E2522=""),0,IF(A2522=2,H2522*IF(E2522="SGD",1,IF(E2522="USD",Settings!$B$22,IF(E2522="HKD",Settings!$B$23,1))),0))</f>
        <v>0</v>
      </c>
      <c r="Q2522" s="312">
        <f>IF(OR(J2522="",G2522=""),"",G2522+ROW()/1000000)</f>
      </c>
      <c r="R2522" s="247">
        <f>IF(Q2522="","",SUMIFS(Txn[Signed Units],Txn[Key],J2522,Txn[Transaction Order],"&lt;="&amp;Q2522))</f>
      </c>
    </row>
    <row r="2523" spans="10:18" ht="15" customHeight="1" x14ac:dyDescent="0.15">
      <c r="J2523" s="246">
        <f>IF(OR(B2523="",C2523="",E2523=""),"",B2523&amp;":"&amp;C2523&amp;":"&amp;E2523)</f>
      </c>
      <c r="K2523" s="247">
        <f>IF(A2523="","",A2523*D2523)</f>
      </c>
      <c r="L2523" s="246">
        <f>IF(A2523="","",IF(OR(A2523=1,A2523=0),H2523,0))</f>
      </c>
      <c r="M2523" s="246">
        <f>IF(A2523="","",IF(A2523=-1,H2523,0))</f>
      </c>
      <c r="N2523">
        <f>IF(J2523="","",IF(E2523="SGD",1,IF(E2523="USD",Settings!$B$22,IF(E2523="HKD",Settings!$B$23,1))))</f>
      </c>
      <c r="O2523">
        <f>IF(OR(B2523="",C2523="",E2523=""),0,(IF(A2523=-1,H2523,0)-IF(OR(A2523=1,A2523=0),H2523,0)+IF(A2523=2,H2523,0))*IF(E2523="SGD",1,IF(E2523="USD",Settings!$B$22,IF(E2523="HKD",Settings!$B$23,1))))</f>
        <v>0</v>
      </c>
      <c r="P2523">
        <f>IF(OR(B2523="",C2523="",E2523=""),0,IF(A2523=2,H2523*IF(E2523="SGD",1,IF(E2523="USD",Settings!$B$22,IF(E2523="HKD",Settings!$B$23,1))),0))</f>
        <v>0</v>
      </c>
      <c r="Q2523" s="312">
        <f>IF(OR(J2523="",G2523=""),"",G2523+ROW()/1000000)</f>
      </c>
      <c r="R2523" s="247">
        <f>IF(Q2523="","",SUMIFS(Txn[Signed Units],Txn[Key],J2523,Txn[Transaction Order],"&lt;="&amp;Q2523))</f>
      </c>
    </row>
    <row r="2524" spans="10:18" ht="15" customHeight="1" x14ac:dyDescent="0.15">
      <c r="J2524" s="246">
        <f>IF(OR(B2524="",C2524="",E2524=""),"",B2524&amp;":"&amp;C2524&amp;":"&amp;E2524)</f>
      </c>
      <c r="K2524" s="247">
        <f>IF(A2524="","",A2524*D2524)</f>
      </c>
      <c r="L2524" s="246">
        <f>IF(A2524="","",IF(OR(A2524=1,A2524=0),H2524,0))</f>
      </c>
      <c r="M2524" s="246">
        <f>IF(A2524="","",IF(A2524=-1,H2524,0))</f>
      </c>
      <c r="N2524">
        <f>IF(J2524="","",IF(E2524="SGD",1,IF(E2524="USD",Settings!$B$22,IF(E2524="HKD",Settings!$B$23,1))))</f>
      </c>
      <c r="O2524">
        <f>IF(OR(B2524="",C2524="",E2524=""),0,(IF(A2524=-1,H2524,0)-IF(OR(A2524=1,A2524=0),H2524,0)+IF(A2524=2,H2524,0))*IF(E2524="SGD",1,IF(E2524="USD",Settings!$B$22,IF(E2524="HKD",Settings!$B$23,1))))</f>
        <v>0</v>
      </c>
      <c r="P2524">
        <f>IF(OR(B2524="",C2524="",E2524=""),0,IF(A2524=2,H2524*IF(E2524="SGD",1,IF(E2524="USD",Settings!$B$22,IF(E2524="HKD",Settings!$B$23,1))),0))</f>
        <v>0</v>
      </c>
      <c r="Q2524" s="312">
        <f>IF(OR(J2524="",G2524=""),"",G2524+ROW()/1000000)</f>
      </c>
      <c r="R2524" s="247">
        <f>IF(Q2524="","",SUMIFS(Txn[Signed Units],Txn[Key],J2524,Txn[Transaction Order],"&lt;="&amp;Q2524))</f>
      </c>
    </row>
    <row r="2525" spans="10:18" ht="15" customHeight="1" x14ac:dyDescent="0.15">
      <c r="J2525" s="246">
        <f>IF(OR(B2525="",C2525="",E2525=""),"",B2525&amp;":"&amp;C2525&amp;":"&amp;E2525)</f>
      </c>
      <c r="K2525" s="247">
        <f>IF(A2525="","",A2525*D2525)</f>
      </c>
      <c r="L2525" s="246">
        <f>IF(A2525="","",IF(OR(A2525=1,A2525=0),H2525,0))</f>
      </c>
      <c r="M2525" s="246">
        <f>IF(A2525="","",IF(A2525=-1,H2525,0))</f>
      </c>
      <c r="N2525">
        <f>IF(J2525="","",IF(E2525="SGD",1,IF(E2525="USD",Settings!$B$22,IF(E2525="HKD",Settings!$B$23,1))))</f>
      </c>
      <c r="O2525">
        <f>IF(OR(B2525="",C2525="",E2525=""),0,(IF(A2525=-1,H2525,0)-IF(OR(A2525=1,A2525=0),H2525,0)+IF(A2525=2,H2525,0))*IF(E2525="SGD",1,IF(E2525="USD",Settings!$B$22,IF(E2525="HKD",Settings!$B$23,1))))</f>
        <v>0</v>
      </c>
      <c r="P2525">
        <f>IF(OR(B2525="",C2525="",E2525=""),0,IF(A2525=2,H2525*IF(E2525="SGD",1,IF(E2525="USD",Settings!$B$22,IF(E2525="HKD",Settings!$B$23,1))),0))</f>
        <v>0</v>
      </c>
      <c r="Q2525" s="312">
        <f>IF(OR(J2525="",G2525=""),"",G2525+ROW()/1000000)</f>
      </c>
      <c r="R2525" s="247">
        <f>IF(Q2525="","",SUMIFS(Txn[Signed Units],Txn[Key],J2525,Txn[Transaction Order],"&lt;="&amp;Q2525))</f>
      </c>
    </row>
    <row r="2526" spans="10:18" ht="15" customHeight="1" x14ac:dyDescent="0.15">
      <c r="J2526" s="246">
        <f>IF(OR(B2526="",C2526="",E2526=""),"",B2526&amp;":"&amp;C2526&amp;":"&amp;E2526)</f>
      </c>
      <c r="K2526" s="247">
        <f>IF(A2526="","",A2526*D2526)</f>
      </c>
      <c r="L2526" s="246">
        <f>IF(A2526="","",IF(OR(A2526=1,A2526=0),H2526,0))</f>
      </c>
      <c r="M2526" s="246">
        <f>IF(A2526="","",IF(A2526=-1,H2526,0))</f>
      </c>
      <c r="N2526">
        <f>IF(J2526="","",IF(E2526="SGD",1,IF(E2526="USD",Settings!$B$22,IF(E2526="HKD",Settings!$B$23,1))))</f>
      </c>
      <c r="O2526">
        <f>IF(OR(B2526="",C2526="",E2526=""),0,(IF(A2526=-1,H2526,0)-IF(OR(A2526=1,A2526=0),H2526,0)+IF(A2526=2,H2526,0))*IF(E2526="SGD",1,IF(E2526="USD",Settings!$B$22,IF(E2526="HKD",Settings!$B$23,1))))</f>
        <v>0</v>
      </c>
      <c r="P2526">
        <f>IF(OR(B2526="",C2526="",E2526=""),0,IF(A2526=2,H2526*IF(E2526="SGD",1,IF(E2526="USD",Settings!$B$22,IF(E2526="HKD",Settings!$B$23,1))),0))</f>
        <v>0</v>
      </c>
      <c r="Q2526" s="312">
        <f>IF(OR(J2526="",G2526=""),"",G2526+ROW()/1000000)</f>
      </c>
      <c r="R2526" s="247">
        <f>IF(Q2526="","",SUMIFS(Txn[Signed Units],Txn[Key],J2526,Txn[Transaction Order],"&lt;="&amp;Q2526))</f>
      </c>
    </row>
    <row r="2527" spans="10:18" ht="15" customHeight="1" x14ac:dyDescent="0.15">
      <c r="J2527" s="246">
        <f>IF(OR(B2527="",C2527="",E2527=""),"",B2527&amp;":"&amp;C2527&amp;":"&amp;E2527)</f>
      </c>
      <c r="K2527" s="247">
        <f>IF(A2527="","",A2527*D2527)</f>
      </c>
      <c r="L2527" s="246">
        <f>IF(A2527="","",IF(OR(A2527=1,A2527=0),H2527,0))</f>
      </c>
      <c r="M2527" s="246">
        <f>IF(A2527="","",IF(A2527=-1,H2527,0))</f>
      </c>
      <c r="N2527">
        <f>IF(J2527="","",IF(E2527="SGD",1,IF(E2527="USD",Settings!$B$22,IF(E2527="HKD",Settings!$B$23,1))))</f>
      </c>
      <c r="O2527">
        <f>IF(OR(B2527="",C2527="",E2527=""),0,(IF(A2527=-1,H2527,0)-IF(OR(A2527=1,A2527=0),H2527,0)+IF(A2527=2,H2527,0))*IF(E2527="SGD",1,IF(E2527="USD",Settings!$B$22,IF(E2527="HKD",Settings!$B$23,1))))</f>
        <v>0</v>
      </c>
      <c r="P2527">
        <f>IF(OR(B2527="",C2527="",E2527=""),0,IF(A2527=2,H2527*IF(E2527="SGD",1,IF(E2527="USD",Settings!$B$22,IF(E2527="HKD",Settings!$B$23,1))),0))</f>
        <v>0</v>
      </c>
      <c r="Q2527" s="312">
        <f>IF(OR(J2527="",G2527=""),"",G2527+ROW()/1000000)</f>
      </c>
      <c r="R2527" s="247">
        <f>IF(Q2527="","",SUMIFS(Txn[Signed Units],Txn[Key],J2527,Txn[Transaction Order],"&lt;="&amp;Q2527))</f>
      </c>
    </row>
    <row r="2528" spans="10:18" ht="15" customHeight="1" x14ac:dyDescent="0.15">
      <c r="J2528" s="246">
        <f>IF(OR(B2528="",C2528="",E2528=""),"",B2528&amp;":"&amp;C2528&amp;":"&amp;E2528)</f>
      </c>
      <c r="K2528" s="247">
        <f>IF(A2528="","",A2528*D2528)</f>
      </c>
      <c r="L2528" s="246">
        <f>IF(A2528="","",IF(OR(A2528=1,A2528=0),H2528,0))</f>
      </c>
      <c r="M2528" s="246">
        <f>IF(A2528="","",IF(A2528=-1,H2528,0))</f>
      </c>
      <c r="N2528">
        <f>IF(J2528="","",IF(E2528="SGD",1,IF(E2528="USD",Settings!$B$22,IF(E2528="HKD",Settings!$B$23,1))))</f>
      </c>
      <c r="O2528">
        <f>IF(OR(B2528="",C2528="",E2528=""),0,(IF(A2528=-1,H2528,0)-IF(OR(A2528=1,A2528=0),H2528,0)+IF(A2528=2,H2528,0))*IF(E2528="SGD",1,IF(E2528="USD",Settings!$B$22,IF(E2528="HKD",Settings!$B$23,1))))</f>
        <v>0</v>
      </c>
      <c r="P2528">
        <f>IF(OR(B2528="",C2528="",E2528=""),0,IF(A2528=2,H2528*IF(E2528="SGD",1,IF(E2528="USD",Settings!$B$22,IF(E2528="HKD",Settings!$B$23,1))),0))</f>
        <v>0</v>
      </c>
      <c r="Q2528" s="312">
        <f>IF(OR(J2528="",G2528=""),"",G2528+ROW()/1000000)</f>
      </c>
      <c r="R2528" s="247">
        <f>IF(Q2528="","",SUMIFS(Txn[Signed Units],Txn[Key],J2528,Txn[Transaction Order],"&lt;="&amp;Q2528))</f>
      </c>
    </row>
    <row r="2529" spans="10:18" ht="15" customHeight="1" x14ac:dyDescent="0.15">
      <c r="J2529" s="246">
        <f>IF(OR(B2529="",C2529="",E2529=""),"",B2529&amp;":"&amp;C2529&amp;":"&amp;E2529)</f>
      </c>
      <c r="K2529" s="247">
        <f>IF(A2529="","",A2529*D2529)</f>
      </c>
      <c r="L2529" s="246">
        <f>IF(A2529="","",IF(OR(A2529=1,A2529=0),H2529,0))</f>
      </c>
      <c r="M2529" s="246">
        <f>IF(A2529="","",IF(A2529=-1,H2529,0))</f>
      </c>
      <c r="N2529">
        <f>IF(J2529="","",IF(E2529="SGD",1,IF(E2529="USD",Settings!$B$22,IF(E2529="HKD",Settings!$B$23,1))))</f>
      </c>
      <c r="O2529">
        <f>IF(OR(B2529="",C2529="",E2529=""),0,(IF(A2529=-1,H2529,0)-IF(OR(A2529=1,A2529=0),H2529,0)+IF(A2529=2,H2529,0))*IF(E2529="SGD",1,IF(E2529="USD",Settings!$B$22,IF(E2529="HKD",Settings!$B$23,1))))</f>
        <v>0</v>
      </c>
      <c r="P2529">
        <f>IF(OR(B2529="",C2529="",E2529=""),0,IF(A2529=2,H2529*IF(E2529="SGD",1,IF(E2529="USD",Settings!$B$22,IF(E2529="HKD",Settings!$B$23,1))),0))</f>
        <v>0</v>
      </c>
      <c r="Q2529" s="312">
        <f>IF(OR(J2529="",G2529=""),"",G2529+ROW()/1000000)</f>
      </c>
      <c r="R2529" s="247">
        <f>IF(Q2529="","",SUMIFS(Txn[Signed Units],Txn[Key],J2529,Txn[Transaction Order],"&lt;="&amp;Q2529))</f>
      </c>
    </row>
    <row r="2530" spans="10:18" ht="15" customHeight="1" x14ac:dyDescent="0.15">
      <c r="J2530" s="246">
        <f>IF(OR(B2530="",C2530="",E2530=""),"",B2530&amp;":"&amp;C2530&amp;":"&amp;E2530)</f>
      </c>
      <c r="K2530" s="247">
        <f>IF(A2530="","",A2530*D2530)</f>
      </c>
      <c r="L2530" s="246">
        <f>IF(A2530="","",IF(OR(A2530=1,A2530=0),H2530,0))</f>
      </c>
      <c r="M2530" s="246">
        <f>IF(A2530="","",IF(A2530=-1,H2530,0))</f>
      </c>
      <c r="N2530">
        <f>IF(J2530="","",IF(E2530="SGD",1,IF(E2530="USD",Settings!$B$22,IF(E2530="HKD",Settings!$B$23,1))))</f>
      </c>
      <c r="O2530">
        <f>IF(OR(B2530="",C2530="",E2530=""),0,(IF(A2530=-1,H2530,0)-IF(OR(A2530=1,A2530=0),H2530,0)+IF(A2530=2,H2530,0))*IF(E2530="SGD",1,IF(E2530="USD",Settings!$B$22,IF(E2530="HKD",Settings!$B$23,1))))</f>
        <v>0</v>
      </c>
      <c r="P2530">
        <f>IF(OR(B2530="",C2530="",E2530=""),0,IF(A2530=2,H2530*IF(E2530="SGD",1,IF(E2530="USD",Settings!$B$22,IF(E2530="HKD",Settings!$B$23,1))),0))</f>
        <v>0</v>
      </c>
      <c r="Q2530" s="312">
        <f>IF(OR(J2530="",G2530=""),"",G2530+ROW()/1000000)</f>
      </c>
      <c r="R2530" s="247">
        <f>IF(Q2530="","",SUMIFS(Txn[Signed Units],Txn[Key],J2530,Txn[Transaction Order],"&lt;="&amp;Q2530))</f>
      </c>
    </row>
    <row r="2531" spans="10:18" ht="15" customHeight="1" x14ac:dyDescent="0.15">
      <c r="J2531" s="246">
        <f>IF(OR(B2531="",C2531="",E2531=""),"",B2531&amp;":"&amp;C2531&amp;":"&amp;E2531)</f>
      </c>
      <c r="K2531" s="247">
        <f>IF(A2531="","",A2531*D2531)</f>
      </c>
      <c r="L2531" s="246">
        <f>IF(A2531="","",IF(OR(A2531=1,A2531=0),H2531,0))</f>
      </c>
      <c r="M2531" s="246">
        <f>IF(A2531="","",IF(A2531=-1,H2531,0))</f>
      </c>
      <c r="N2531">
        <f>IF(J2531="","",IF(E2531="SGD",1,IF(E2531="USD",Settings!$B$22,IF(E2531="HKD",Settings!$B$23,1))))</f>
      </c>
      <c r="O2531">
        <f>IF(OR(B2531="",C2531="",E2531=""),0,(IF(A2531=-1,H2531,0)-IF(OR(A2531=1,A2531=0),H2531,0)+IF(A2531=2,H2531,0))*IF(E2531="SGD",1,IF(E2531="USD",Settings!$B$22,IF(E2531="HKD",Settings!$B$23,1))))</f>
        <v>0</v>
      </c>
      <c r="P2531">
        <f>IF(OR(B2531="",C2531="",E2531=""),0,IF(A2531=2,H2531*IF(E2531="SGD",1,IF(E2531="USD",Settings!$B$22,IF(E2531="HKD",Settings!$B$23,1))),0))</f>
        <v>0</v>
      </c>
      <c r="Q2531" s="312">
        <f>IF(OR(J2531="",G2531=""),"",G2531+ROW()/1000000)</f>
      </c>
      <c r="R2531" s="247">
        <f>IF(Q2531="","",SUMIFS(Txn[Signed Units],Txn[Key],J2531,Txn[Transaction Order],"&lt;="&amp;Q2531))</f>
      </c>
    </row>
    <row r="2532" spans="10:18" ht="15" customHeight="1" x14ac:dyDescent="0.15">
      <c r="J2532" s="246">
        <f>IF(OR(B2532="",C2532="",E2532=""),"",B2532&amp;":"&amp;C2532&amp;":"&amp;E2532)</f>
      </c>
      <c r="K2532" s="247">
        <f>IF(A2532="","",A2532*D2532)</f>
      </c>
      <c r="L2532" s="246">
        <f>IF(A2532="","",IF(OR(A2532=1,A2532=0),H2532,0))</f>
      </c>
      <c r="M2532" s="246">
        <f>IF(A2532="","",IF(A2532=-1,H2532,0))</f>
      </c>
      <c r="N2532">
        <f>IF(J2532="","",IF(E2532="SGD",1,IF(E2532="USD",Settings!$B$22,IF(E2532="HKD",Settings!$B$23,1))))</f>
      </c>
      <c r="O2532">
        <f>IF(OR(B2532="",C2532="",E2532=""),0,(IF(A2532=-1,H2532,0)-IF(OR(A2532=1,A2532=0),H2532,0)+IF(A2532=2,H2532,0))*IF(E2532="SGD",1,IF(E2532="USD",Settings!$B$22,IF(E2532="HKD",Settings!$B$23,1))))</f>
        <v>0</v>
      </c>
      <c r="P2532">
        <f>IF(OR(B2532="",C2532="",E2532=""),0,IF(A2532=2,H2532*IF(E2532="SGD",1,IF(E2532="USD",Settings!$B$22,IF(E2532="HKD",Settings!$B$23,1))),0))</f>
        <v>0</v>
      </c>
      <c r="Q2532" s="312">
        <f>IF(OR(J2532="",G2532=""),"",G2532+ROW()/1000000)</f>
      </c>
      <c r="R2532" s="247">
        <f>IF(Q2532="","",SUMIFS(Txn[Signed Units],Txn[Key],J2532,Txn[Transaction Order],"&lt;="&amp;Q2532))</f>
      </c>
    </row>
    <row r="2533" spans="10:18" ht="15" customHeight="1" x14ac:dyDescent="0.15">
      <c r="J2533" s="246">
        <f>IF(OR(B2533="",C2533="",E2533=""),"",B2533&amp;":"&amp;C2533&amp;":"&amp;E2533)</f>
      </c>
      <c r="K2533" s="247">
        <f>IF(A2533="","",A2533*D2533)</f>
      </c>
      <c r="L2533" s="246">
        <f>IF(A2533="","",IF(OR(A2533=1,A2533=0),H2533,0))</f>
      </c>
      <c r="M2533" s="246">
        <f>IF(A2533="","",IF(A2533=-1,H2533,0))</f>
      </c>
      <c r="N2533">
        <f>IF(J2533="","",IF(E2533="SGD",1,IF(E2533="USD",Settings!$B$22,IF(E2533="HKD",Settings!$B$23,1))))</f>
      </c>
      <c r="O2533">
        <f>IF(OR(B2533="",C2533="",E2533=""),0,(IF(A2533=-1,H2533,0)-IF(OR(A2533=1,A2533=0),H2533,0)+IF(A2533=2,H2533,0))*IF(E2533="SGD",1,IF(E2533="USD",Settings!$B$22,IF(E2533="HKD",Settings!$B$23,1))))</f>
        <v>0</v>
      </c>
      <c r="P2533">
        <f>IF(OR(B2533="",C2533="",E2533=""),0,IF(A2533=2,H2533*IF(E2533="SGD",1,IF(E2533="USD",Settings!$B$22,IF(E2533="HKD",Settings!$B$23,1))),0))</f>
        <v>0</v>
      </c>
      <c r="Q2533" s="312">
        <f>IF(OR(J2533="",G2533=""),"",G2533+ROW()/1000000)</f>
      </c>
      <c r="R2533" s="247">
        <f>IF(Q2533="","",SUMIFS(Txn[Signed Units],Txn[Key],J2533,Txn[Transaction Order],"&lt;="&amp;Q2533))</f>
      </c>
    </row>
    <row r="2534" spans="10:18" ht="15" customHeight="1" x14ac:dyDescent="0.15">
      <c r="J2534" s="246">
        <f>IF(OR(B2534="",C2534="",E2534=""),"",B2534&amp;":"&amp;C2534&amp;":"&amp;E2534)</f>
      </c>
      <c r="K2534" s="247">
        <f>IF(A2534="","",A2534*D2534)</f>
      </c>
      <c r="L2534" s="246">
        <f>IF(A2534="","",IF(OR(A2534=1,A2534=0),H2534,0))</f>
      </c>
      <c r="M2534" s="246">
        <f>IF(A2534="","",IF(A2534=-1,H2534,0))</f>
      </c>
      <c r="N2534">
        <f>IF(J2534="","",IF(E2534="SGD",1,IF(E2534="USD",Settings!$B$22,IF(E2534="HKD",Settings!$B$23,1))))</f>
      </c>
      <c r="O2534">
        <f>IF(OR(B2534="",C2534="",E2534=""),0,(IF(A2534=-1,H2534,0)-IF(OR(A2534=1,A2534=0),H2534,0)+IF(A2534=2,H2534,0))*IF(E2534="SGD",1,IF(E2534="USD",Settings!$B$22,IF(E2534="HKD",Settings!$B$23,1))))</f>
        <v>0</v>
      </c>
      <c r="P2534">
        <f>IF(OR(B2534="",C2534="",E2534=""),0,IF(A2534=2,H2534*IF(E2534="SGD",1,IF(E2534="USD",Settings!$B$22,IF(E2534="HKD",Settings!$B$23,1))),0))</f>
        <v>0</v>
      </c>
      <c r="Q2534" s="312">
        <f>IF(OR(J2534="",G2534=""),"",G2534+ROW()/1000000)</f>
      </c>
      <c r="R2534" s="247">
        <f>IF(Q2534="","",SUMIFS(Txn[Signed Units],Txn[Key],J2534,Txn[Transaction Order],"&lt;="&amp;Q2534))</f>
      </c>
    </row>
    <row r="2535" spans="10:18" ht="15" customHeight="1" x14ac:dyDescent="0.15">
      <c r="J2535" s="246">
        <f>IF(OR(B2535="",C2535="",E2535=""),"",B2535&amp;":"&amp;C2535&amp;":"&amp;E2535)</f>
      </c>
      <c r="K2535" s="247">
        <f>IF(A2535="","",A2535*D2535)</f>
      </c>
      <c r="L2535" s="246">
        <f>IF(A2535="","",IF(OR(A2535=1,A2535=0),H2535,0))</f>
      </c>
      <c r="M2535" s="246">
        <f>IF(A2535="","",IF(A2535=-1,H2535,0))</f>
      </c>
      <c r="N2535">
        <f>IF(J2535="","",IF(E2535="SGD",1,IF(E2535="USD",Settings!$B$22,IF(E2535="HKD",Settings!$B$23,1))))</f>
      </c>
      <c r="O2535">
        <f>IF(OR(B2535="",C2535="",E2535=""),0,(IF(A2535=-1,H2535,0)-IF(OR(A2535=1,A2535=0),H2535,0)+IF(A2535=2,H2535,0))*IF(E2535="SGD",1,IF(E2535="USD",Settings!$B$22,IF(E2535="HKD",Settings!$B$23,1))))</f>
        <v>0</v>
      </c>
      <c r="P2535">
        <f>IF(OR(B2535="",C2535="",E2535=""),0,IF(A2535=2,H2535*IF(E2535="SGD",1,IF(E2535="USD",Settings!$B$22,IF(E2535="HKD",Settings!$B$23,1))),0))</f>
        <v>0</v>
      </c>
      <c r="Q2535" s="312">
        <f>IF(OR(J2535="",G2535=""),"",G2535+ROW()/1000000)</f>
      </c>
      <c r="R2535" s="247">
        <f>IF(Q2535="","",SUMIFS(Txn[Signed Units],Txn[Key],J2535,Txn[Transaction Order],"&lt;="&amp;Q2535))</f>
      </c>
    </row>
    <row r="2536" spans="10:18" ht="15" customHeight="1" x14ac:dyDescent="0.15">
      <c r="J2536" s="246">
        <f>IF(OR(B2536="",C2536="",E2536=""),"",B2536&amp;":"&amp;C2536&amp;":"&amp;E2536)</f>
      </c>
      <c r="K2536" s="247">
        <f>IF(A2536="","",A2536*D2536)</f>
      </c>
      <c r="L2536" s="246">
        <f>IF(A2536="","",IF(OR(A2536=1,A2536=0),H2536,0))</f>
      </c>
      <c r="M2536" s="246">
        <f>IF(A2536="","",IF(A2536=-1,H2536,0))</f>
      </c>
      <c r="N2536">
        <f>IF(J2536="","",IF(E2536="SGD",1,IF(E2536="USD",Settings!$B$22,IF(E2536="HKD",Settings!$B$23,1))))</f>
      </c>
      <c r="O2536">
        <f>IF(OR(B2536="",C2536="",E2536=""),0,(IF(A2536=-1,H2536,0)-IF(OR(A2536=1,A2536=0),H2536,0)+IF(A2536=2,H2536,0))*IF(E2536="SGD",1,IF(E2536="USD",Settings!$B$22,IF(E2536="HKD",Settings!$B$23,1))))</f>
        <v>0</v>
      </c>
      <c r="P2536">
        <f>IF(OR(B2536="",C2536="",E2536=""),0,IF(A2536=2,H2536*IF(E2536="SGD",1,IF(E2536="USD",Settings!$B$22,IF(E2536="HKD",Settings!$B$23,1))),0))</f>
        <v>0</v>
      </c>
      <c r="Q2536" s="312">
        <f>IF(OR(J2536="",G2536=""),"",G2536+ROW()/1000000)</f>
      </c>
      <c r="R2536" s="247">
        <f>IF(Q2536="","",SUMIFS(Txn[Signed Units],Txn[Key],J2536,Txn[Transaction Order],"&lt;="&amp;Q2536))</f>
      </c>
    </row>
    <row r="2537" spans="10:18" ht="15" customHeight="1" x14ac:dyDescent="0.15">
      <c r="J2537" s="246">
        <f>IF(OR(B2537="",C2537="",E2537=""),"",B2537&amp;":"&amp;C2537&amp;":"&amp;E2537)</f>
      </c>
      <c r="K2537" s="247">
        <f>IF(A2537="","",A2537*D2537)</f>
      </c>
      <c r="L2537" s="246">
        <f>IF(A2537="","",IF(OR(A2537=1,A2537=0),H2537,0))</f>
      </c>
      <c r="M2537" s="246">
        <f>IF(A2537="","",IF(A2537=-1,H2537,0))</f>
      </c>
      <c r="N2537">
        <f>IF(J2537="","",IF(E2537="SGD",1,IF(E2537="USD",Settings!$B$22,IF(E2537="HKD",Settings!$B$23,1))))</f>
      </c>
      <c r="O2537">
        <f>IF(OR(B2537="",C2537="",E2537=""),0,(IF(A2537=-1,H2537,0)-IF(OR(A2537=1,A2537=0),H2537,0)+IF(A2537=2,H2537,0))*IF(E2537="SGD",1,IF(E2537="USD",Settings!$B$22,IF(E2537="HKD",Settings!$B$23,1))))</f>
        <v>0</v>
      </c>
      <c r="P2537">
        <f>IF(OR(B2537="",C2537="",E2537=""),0,IF(A2537=2,H2537*IF(E2537="SGD",1,IF(E2537="USD",Settings!$B$22,IF(E2537="HKD",Settings!$B$23,1))),0))</f>
        <v>0</v>
      </c>
      <c r="Q2537" s="312">
        <f>IF(OR(J2537="",G2537=""),"",G2537+ROW()/1000000)</f>
      </c>
      <c r="R2537" s="247">
        <f>IF(Q2537="","",SUMIFS(Txn[Signed Units],Txn[Key],J2537,Txn[Transaction Order],"&lt;="&amp;Q2537))</f>
      </c>
    </row>
    <row r="2538" spans="10:18" ht="15" customHeight="1" x14ac:dyDescent="0.15">
      <c r="J2538" s="246">
        <f>IF(OR(B2538="",C2538="",E2538=""),"",B2538&amp;":"&amp;C2538&amp;":"&amp;E2538)</f>
      </c>
      <c r="K2538" s="247">
        <f>IF(A2538="","",A2538*D2538)</f>
      </c>
      <c r="L2538" s="246">
        <f>IF(A2538="","",IF(OR(A2538=1,A2538=0),H2538,0))</f>
      </c>
      <c r="M2538" s="246">
        <f>IF(A2538="","",IF(A2538=-1,H2538,0))</f>
      </c>
      <c r="N2538">
        <f>IF(J2538="","",IF(E2538="SGD",1,IF(E2538="USD",Settings!$B$22,IF(E2538="HKD",Settings!$B$23,1))))</f>
      </c>
      <c r="O2538">
        <f>IF(OR(B2538="",C2538="",E2538=""),0,(IF(A2538=-1,H2538,0)-IF(OR(A2538=1,A2538=0),H2538,0)+IF(A2538=2,H2538,0))*IF(E2538="SGD",1,IF(E2538="USD",Settings!$B$22,IF(E2538="HKD",Settings!$B$23,1))))</f>
        <v>0</v>
      </c>
      <c r="P2538">
        <f>IF(OR(B2538="",C2538="",E2538=""),0,IF(A2538=2,H2538*IF(E2538="SGD",1,IF(E2538="USD",Settings!$B$22,IF(E2538="HKD",Settings!$B$23,1))),0))</f>
        <v>0</v>
      </c>
      <c r="Q2538" s="312">
        <f>IF(OR(J2538="",G2538=""),"",G2538+ROW()/1000000)</f>
      </c>
      <c r="R2538" s="247">
        <f>IF(Q2538="","",SUMIFS(Txn[Signed Units],Txn[Key],J2538,Txn[Transaction Order],"&lt;="&amp;Q2538))</f>
      </c>
    </row>
    <row r="2539" spans="10:18" ht="15" customHeight="1" x14ac:dyDescent="0.15">
      <c r="J2539" s="246">
        <f>IF(OR(B2539="",C2539="",E2539=""),"",B2539&amp;":"&amp;C2539&amp;":"&amp;E2539)</f>
      </c>
      <c r="K2539" s="247">
        <f>IF(A2539="","",A2539*D2539)</f>
      </c>
      <c r="L2539" s="246">
        <f>IF(A2539="","",IF(OR(A2539=1,A2539=0),H2539,0))</f>
      </c>
      <c r="M2539" s="246">
        <f>IF(A2539="","",IF(A2539=-1,H2539,0))</f>
      </c>
      <c r="N2539">
        <f>IF(J2539="","",IF(E2539="SGD",1,IF(E2539="USD",Settings!$B$22,IF(E2539="HKD",Settings!$B$23,1))))</f>
      </c>
      <c r="O2539">
        <f>IF(OR(B2539="",C2539="",E2539=""),0,(IF(A2539=-1,H2539,0)-IF(OR(A2539=1,A2539=0),H2539,0)+IF(A2539=2,H2539,0))*IF(E2539="SGD",1,IF(E2539="USD",Settings!$B$22,IF(E2539="HKD",Settings!$B$23,1))))</f>
        <v>0</v>
      </c>
      <c r="P2539">
        <f>IF(OR(B2539="",C2539="",E2539=""),0,IF(A2539=2,H2539*IF(E2539="SGD",1,IF(E2539="USD",Settings!$B$22,IF(E2539="HKD",Settings!$B$23,1))),0))</f>
        <v>0</v>
      </c>
      <c r="Q2539" s="312">
        <f>IF(OR(J2539="",G2539=""),"",G2539+ROW()/1000000)</f>
      </c>
      <c r="R2539" s="247">
        <f>IF(Q2539="","",SUMIFS(Txn[Signed Units],Txn[Key],J2539,Txn[Transaction Order],"&lt;="&amp;Q2539))</f>
      </c>
    </row>
    <row r="2540" spans="10:18" ht="15" customHeight="1" x14ac:dyDescent="0.15">
      <c r="J2540" s="246">
        <f>IF(OR(B2540="",C2540="",E2540=""),"",B2540&amp;":"&amp;C2540&amp;":"&amp;E2540)</f>
      </c>
      <c r="K2540" s="247">
        <f>IF(A2540="","",A2540*D2540)</f>
      </c>
      <c r="L2540" s="246">
        <f>IF(A2540="","",IF(OR(A2540=1,A2540=0),H2540,0))</f>
      </c>
      <c r="M2540" s="246">
        <f>IF(A2540="","",IF(A2540=-1,H2540,0))</f>
      </c>
      <c r="N2540">
        <f>IF(J2540="","",IF(E2540="SGD",1,IF(E2540="USD",Settings!$B$22,IF(E2540="HKD",Settings!$B$23,1))))</f>
      </c>
      <c r="O2540">
        <f>IF(OR(B2540="",C2540="",E2540=""),0,(IF(A2540=-1,H2540,0)-IF(OR(A2540=1,A2540=0),H2540,0)+IF(A2540=2,H2540,0))*IF(E2540="SGD",1,IF(E2540="USD",Settings!$B$22,IF(E2540="HKD",Settings!$B$23,1))))</f>
        <v>0</v>
      </c>
      <c r="P2540">
        <f>IF(OR(B2540="",C2540="",E2540=""),0,IF(A2540=2,H2540*IF(E2540="SGD",1,IF(E2540="USD",Settings!$B$22,IF(E2540="HKD",Settings!$B$23,1))),0))</f>
        <v>0</v>
      </c>
      <c r="Q2540" s="312">
        <f>IF(OR(J2540="",G2540=""),"",G2540+ROW()/1000000)</f>
      </c>
      <c r="R2540" s="247">
        <f>IF(Q2540="","",SUMIFS(Txn[Signed Units],Txn[Key],J2540,Txn[Transaction Order],"&lt;="&amp;Q2540))</f>
      </c>
    </row>
    <row r="2541" spans="10:18" ht="15" customHeight="1" x14ac:dyDescent="0.15">
      <c r="J2541" s="246">
        <f>IF(OR(B2541="",C2541="",E2541=""),"",B2541&amp;":"&amp;C2541&amp;":"&amp;E2541)</f>
      </c>
      <c r="K2541" s="247">
        <f>IF(A2541="","",A2541*D2541)</f>
      </c>
      <c r="L2541" s="246">
        <f>IF(A2541="","",IF(OR(A2541=1,A2541=0),H2541,0))</f>
      </c>
      <c r="M2541" s="246">
        <f>IF(A2541="","",IF(A2541=-1,H2541,0))</f>
      </c>
      <c r="N2541">
        <f>IF(J2541="","",IF(E2541="SGD",1,IF(E2541="USD",Settings!$B$22,IF(E2541="HKD",Settings!$B$23,1))))</f>
      </c>
      <c r="O2541">
        <f>IF(OR(B2541="",C2541="",E2541=""),0,(IF(A2541=-1,H2541,0)-IF(OR(A2541=1,A2541=0),H2541,0)+IF(A2541=2,H2541,0))*IF(E2541="SGD",1,IF(E2541="USD",Settings!$B$22,IF(E2541="HKD",Settings!$B$23,1))))</f>
        <v>0</v>
      </c>
      <c r="P2541">
        <f>IF(OR(B2541="",C2541="",E2541=""),0,IF(A2541=2,H2541*IF(E2541="SGD",1,IF(E2541="USD",Settings!$B$22,IF(E2541="HKD",Settings!$B$23,1))),0))</f>
        <v>0</v>
      </c>
      <c r="Q2541" s="312">
        <f>IF(OR(J2541="",G2541=""),"",G2541+ROW()/1000000)</f>
      </c>
      <c r="R2541" s="247">
        <f>IF(Q2541="","",SUMIFS(Txn[Signed Units],Txn[Key],J2541,Txn[Transaction Order],"&lt;="&amp;Q2541))</f>
      </c>
    </row>
    <row r="2542" spans="10:18" ht="15" customHeight="1" x14ac:dyDescent="0.15">
      <c r="J2542" s="246">
        <f>IF(OR(B2542="",C2542="",E2542=""),"",B2542&amp;":"&amp;C2542&amp;":"&amp;E2542)</f>
      </c>
      <c r="K2542" s="247">
        <f>IF(A2542="","",A2542*D2542)</f>
      </c>
      <c r="L2542" s="246">
        <f>IF(A2542="","",IF(OR(A2542=1,A2542=0),H2542,0))</f>
      </c>
      <c r="M2542" s="246">
        <f>IF(A2542="","",IF(A2542=-1,H2542,0))</f>
      </c>
      <c r="N2542">
        <f>IF(J2542="","",IF(E2542="SGD",1,IF(E2542="USD",Settings!$B$22,IF(E2542="HKD",Settings!$B$23,1))))</f>
      </c>
      <c r="O2542">
        <f>IF(OR(B2542="",C2542="",E2542=""),0,(IF(A2542=-1,H2542,0)-IF(OR(A2542=1,A2542=0),H2542,0)+IF(A2542=2,H2542,0))*IF(E2542="SGD",1,IF(E2542="USD",Settings!$B$22,IF(E2542="HKD",Settings!$B$23,1))))</f>
        <v>0</v>
      </c>
      <c r="P2542">
        <f>IF(OR(B2542="",C2542="",E2542=""),0,IF(A2542=2,H2542*IF(E2542="SGD",1,IF(E2542="USD",Settings!$B$22,IF(E2542="HKD",Settings!$B$23,1))),0))</f>
        <v>0</v>
      </c>
      <c r="Q2542" s="312">
        <f>IF(OR(J2542="",G2542=""),"",G2542+ROW()/1000000)</f>
      </c>
      <c r="R2542" s="247">
        <f>IF(Q2542="","",SUMIFS(Txn[Signed Units],Txn[Key],J2542,Txn[Transaction Order],"&lt;="&amp;Q2542))</f>
      </c>
    </row>
    <row r="2543" spans="10:18" ht="15" customHeight="1" x14ac:dyDescent="0.15">
      <c r="J2543" s="246">
        <f>IF(OR(B2543="",C2543="",E2543=""),"",B2543&amp;":"&amp;C2543&amp;":"&amp;E2543)</f>
      </c>
      <c r="K2543" s="247">
        <f>IF(A2543="","",A2543*D2543)</f>
      </c>
      <c r="L2543" s="246">
        <f>IF(A2543="","",IF(OR(A2543=1,A2543=0),H2543,0))</f>
      </c>
      <c r="M2543" s="246">
        <f>IF(A2543="","",IF(A2543=-1,H2543,0))</f>
      </c>
      <c r="N2543">
        <f>IF(J2543="","",IF(E2543="SGD",1,IF(E2543="USD",Settings!$B$22,IF(E2543="HKD",Settings!$B$23,1))))</f>
      </c>
      <c r="O2543">
        <f>IF(OR(B2543="",C2543="",E2543=""),0,(IF(A2543=-1,H2543,0)-IF(OR(A2543=1,A2543=0),H2543,0)+IF(A2543=2,H2543,0))*IF(E2543="SGD",1,IF(E2543="USD",Settings!$B$22,IF(E2543="HKD",Settings!$B$23,1))))</f>
        <v>0</v>
      </c>
      <c r="P2543">
        <f>IF(OR(B2543="",C2543="",E2543=""),0,IF(A2543=2,H2543*IF(E2543="SGD",1,IF(E2543="USD",Settings!$B$22,IF(E2543="HKD",Settings!$B$23,1))),0))</f>
        <v>0</v>
      </c>
      <c r="Q2543" s="312">
        <f>IF(OR(J2543="",G2543=""),"",G2543+ROW()/1000000)</f>
      </c>
      <c r="R2543" s="247">
        <f>IF(Q2543="","",SUMIFS(Txn[Signed Units],Txn[Key],J2543,Txn[Transaction Order],"&lt;="&amp;Q2543))</f>
      </c>
    </row>
    <row r="2544" spans="10:18" ht="15" customHeight="1" x14ac:dyDescent="0.15">
      <c r="J2544" s="246">
        <f>IF(OR(B2544="",C2544="",E2544=""),"",B2544&amp;":"&amp;C2544&amp;":"&amp;E2544)</f>
      </c>
      <c r="K2544" s="247">
        <f>IF(A2544="","",A2544*D2544)</f>
      </c>
      <c r="L2544" s="246">
        <f>IF(A2544="","",IF(OR(A2544=1,A2544=0),H2544,0))</f>
      </c>
      <c r="M2544" s="246">
        <f>IF(A2544="","",IF(A2544=-1,H2544,0))</f>
      </c>
      <c r="N2544">
        <f>IF(J2544="","",IF(E2544="SGD",1,IF(E2544="USD",Settings!$B$22,IF(E2544="HKD",Settings!$B$23,1))))</f>
      </c>
      <c r="O2544">
        <f>IF(OR(B2544="",C2544="",E2544=""),0,(IF(A2544=-1,H2544,0)-IF(OR(A2544=1,A2544=0),H2544,0)+IF(A2544=2,H2544,0))*IF(E2544="SGD",1,IF(E2544="USD",Settings!$B$22,IF(E2544="HKD",Settings!$B$23,1))))</f>
        <v>0</v>
      </c>
      <c r="P2544">
        <f>IF(OR(B2544="",C2544="",E2544=""),0,IF(A2544=2,H2544*IF(E2544="SGD",1,IF(E2544="USD",Settings!$B$22,IF(E2544="HKD",Settings!$B$23,1))),0))</f>
        <v>0</v>
      </c>
      <c r="Q2544" s="312">
        <f>IF(OR(J2544="",G2544=""),"",G2544+ROW()/1000000)</f>
      </c>
      <c r="R2544" s="247">
        <f>IF(Q2544="","",SUMIFS(Txn[Signed Units],Txn[Key],J2544,Txn[Transaction Order],"&lt;="&amp;Q2544))</f>
      </c>
    </row>
    <row r="2545" spans="10:18" ht="15" customHeight="1" x14ac:dyDescent="0.15">
      <c r="J2545" s="246">
        <f>IF(OR(B2545="",C2545="",E2545=""),"",B2545&amp;":"&amp;C2545&amp;":"&amp;E2545)</f>
      </c>
      <c r="K2545" s="247">
        <f>IF(A2545="","",A2545*D2545)</f>
      </c>
      <c r="L2545" s="246">
        <f>IF(A2545="","",IF(OR(A2545=1,A2545=0),H2545,0))</f>
      </c>
      <c r="M2545" s="246">
        <f>IF(A2545="","",IF(A2545=-1,H2545,0))</f>
      </c>
      <c r="N2545">
        <f>IF(J2545="","",IF(E2545="SGD",1,IF(E2545="USD",Settings!$B$22,IF(E2545="HKD",Settings!$B$23,1))))</f>
      </c>
      <c r="O2545">
        <f>IF(OR(B2545="",C2545="",E2545=""),0,(IF(A2545=-1,H2545,0)-IF(OR(A2545=1,A2545=0),H2545,0)+IF(A2545=2,H2545,0))*IF(E2545="SGD",1,IF(E2545="USD",Settings!$B$22,IF(E2545="HKD",Settings!$B$23,1))))</f>
        <v>0</v>
      </c>
      <c r="P2545">
        <f>IF(OR(B2545="",C2545="",E2545=""),0,IF(A2545=2,H2545*IF(E2545="SGD",1,IF(E2545="USD",Settings!$B$22,IF(E2545="HKD",Settings!$B$23,1))),0))</f>
        <v>0</v>
      </c>
      <c r="Q2545" s="312">
        <f>IF(OR(J2545="",G2545=""),"",G2545+ROW()/1000000)</f>
      </c>
      <c r="R2545" s="247">
        <f>IF(Q2545="","",SUMIFS(Txn[Signed Units],Txn[Key],J2545,Txn[Transaction Order],"&lt;="&amp;Q2545))</f>
      </c>
    </row>
    <row r="2546" spans="10:18" ht="15" customHeight="1" x14ac:dyDescent="0.15">
      <c r="J2546" s="246">
        <f>IF(OR(B2546="",C2546="",E2546=""),"",B2546&amp;":"&amp;C2546&amp;":"&amp;E2546)</f>
      </c>
      <c r="K2546" s="247">
        <f>IF(A2546="","",A2546*D2546)</f>
      </c>
      <c r="L2546" s="246">
        <f>IF(A2546="","",IF(OR(A2546=1,A2546=0),H2546,0))</f>
      </c>
      <c r="M2546" s="246">
        <f>IF(A2546="","",IF(A2546=-1,H2546,0))</f>
      </c>
      <c r="N2546">
        <f>IF(J2546="","",IF(E2546="SGD",1,IF(E2546="USD",Settings!$B$22,IF(E2546="HKD",Settings!$B$23,1))))</f>
      </c>
      <c r="O2546">
        <f>IF(OR(B2546="",C2546="",E2546=""),0,(IF(A2546=-1,H2546,0)-IF(OR(A2546=1,A2546=0),H2546,0)+IF(A2546=2,H2546,0))*IF(E2546="SGD",1,IF(E2546="USD",Settings!$B$22,IF(E2546="HKD",Settings!$B$23,1))))</f>
        <v>0</v>
      </c>
      <c r="P2546">
        <f>IF(OR(B2546="",C2546="",E2546=""),0,IF(A2546=2,H2546*IF(E2546="SGD",1,IF(E2546="USD",Settings!$B$22,IF(E2546="HKD",Settings!$B$23,1))),0))</f>
        <v>0</v>
      </c>
      <c r="Q2546" s="312">
        <f>IF(OR(J2546="",G2546=""),"",G2546+ROW()/1000000)</f>
      </c>
      <c r="R2546" s="247">
        <f>IF(Q2546="","",SUMIFS(Txn[Signed Units],Txn[Key],J2546,Txn[Transaction Order],"&lt;="&amp;Q2546))</f>
      </c>
    </row>
    <row r="2547" spans="10:18" ht="15" customHeight="1" x14ac:dyDescent="0.15">
      <c r="J2547" s="246">
        <f>IF(OR(B2547="",C2547="",E2547=""),"",B2547&amp;":"&amp;C2547&amp;":"&amp;E2547)</f>
      </c>
      <c r="K2547" s="247">
        <f>IF(A2547="","",A2547*D2547)</f>
      </c>
      <c r="L2547" s="246">
        <f>IF(A2547="","",IF(OR(A2547=1,A2547=0),H2547,0))</f>
      </c>
      <c r="M2547" s="246">
        <f>IF(A2547="","",IF(A2547=-1,H2547,0))</f>
      </c>
      <c r="N2547">
        <f>IF(J2547="","",IF(E2547="SGD",1,IF(E2547="USD",Settings!$B$22,IF(E2547="HKD",Settings!$B$23,1))))</f>
      </c>
      <c r="O2547">
        <f>IF(OR(B2547="",C2547="",E2547=""),0,(IF(A2547=-1,H2547,0)-IF(OR(A2547=1,A2547=0),H2547,0)+IF(A2547=2,H2547,0))*IF(E2547="SGD",1,IF(E2547="USD",Settings!$B$22,IF(E2547="HKD",Settings!$B$23,1))))</f>
        <v>0</v>
      </c>
      <c r="P2547">
        <f>IF(OR(B2547="",C2547="",E2547=""),0,IF(A2547=2,H2547*IF(E2547="SGD",1,IF(E2547="USD",Settings!$B$22,IF(E2547="HKD",Settings!$B$23,1))),0))</f>
        <v>0</v>
      </c>
      <c r="Q2547" s="312">
        <f>IF(OR(J2547="",G2547=""),"",G2547+ROW()/1000000)</f>
      </c>
      <c r="R2547" s="247">
        <f>IF(Q2547="","",SUMIFS(Txn[Signed Units],Txn[Key],J2547,Txn[Transaction Order],"&lt;="&amp;Q2547))</f>
      </c>
    </row>
    <row r="2548" spans="10:18" ht="15" customHeight="1" x14ac:dyDescent="0.15">
      <c r="J2548" s="246">
        <f>IF(OR(B2548="",C2548="",E2548=""),"",B2548&amp;":"&amp;C2548&amp;":"&amp;E2548)</f>
      </c>
      <c r="K2548" s="247">
        <f>IF(A2548="","",A2548*D2548)</f>
      </c>
      <c r="L2548" s="246">
        <f>IF(A2548="","",IF(OR(A2548=1,A2548=0),H2548,0))</f>
      </c>
      <c r="M2548" s="246">
        <f>IF(A2548="","",IF(A2548=-1,H2548,0))</f>
      </c>
      <c r="N2548">
        <f>IF(J2548="","",IF(E2548="SGD",1,IF(E2548="USD",Settings!$B$22,IF(E2548="HKD",Settings!$B$23,1))))</f>
      </c>
      <c r="O2548">
        <f>IF(OR(B2548="",C2548="",E2548=""),0,(IF(A2548=-1,H2548,0)-IF(OR(A2548=1,A2548=0),H2548,0)+IF(A2548=2,H2548,0))*IF(E2548="SGD",1,IF(E2548="USD",Settings!$B$22,IF(E2548="HKD",Settings!$B$23,1))))</f>
        <v>0</v>
      </c>
      <c r="P2548">
        <f>IF(OR(B2548="",C2548="",E2548=""),0,IF(A2548=2,H2548*IF(E2548="SGD",1,IF(E2548="USD",Settings!$B$22,IF(E2548="HKD",Settings!$B$23,1))),0))</f>
        <v>0</v>
      </c>
      <c r="Q2548" s="312">
        <f>IF(OR(J2548="",G2548=""),"",G2548+ROW()/1000000)</f>
      </c>
      <c r="R2548" s="247">
        <f>IF(Q2548="","",SUMIFS(Txn[Signed Units],Txn[Key],J2548,Txn[Transaction Order],"&lt;="&amp;Q2548))</f>
      </c>
    </row>
    <row r="2549" spans="10:18" ht="15" customHeight="1" x14ac:dyDescent="0.15">
      <c r="J2549" s="246">
        <f>IF(OR(B2549="",C2549="",E2549=""),"",B2549&amp;":"&amp;C2549&amp;":"&amp;E2549)</f>
      </c>
      <c r="K2549" s="247">
        <f>IF(A2549="","",A2549*D2549)</f>
      </c>
      <c r="L2549" s="246">
        <f>IF(A2549="","",IF(OR(A2549=1,A2549=0),H2549,0))</f>
      </c>
      <c r="M2549" s="246">
        <f>IF(A2549="","",IF(A2549=-1,H2549,0))</f>
      </c>
      <c r="N2549">
        <f>IF(J2549="","",IF(E2549="SGD",1,IF(E2549="USD",Settings!$B$22,IF(E2549="HKD",Settings!$B$23,1))))</f>
      </c>
      <c r="O2549">
        <f>IF(OR(B2549="",C2549="",E2549=""),0,(IF(A2549=-1,H2549,0)-IF(OR(A2549=1,A2549=0),H2549,0)+IF(A2549=2,H2549,0))*IF(E2549="SGD",1,IF(E2549="USD",Settings!$B$22,IF(E2549="HKD",Settings!$B$23,1))))</f>
        <v>0</v>
      </c>
      <c r="P2549">
        <f>IF(OR(B2549="",C2549="",E2549=""),0,IF(A2549=2,H2549*IF(E2549="SGD",1,IF(E2549="USD",Settings!$B$22,IF(E2549="HKD",Settings!$B$23,1))),0))</f>
        <v>0</v>
      </c>
      <c r="Q2549" s="312">
        <f>IF(OR(J2549="",G2549=""),"",G2549+ROW()/1000000)</f>
      </c>
      <c r="R2549" s="247">
        <f>IF(Q2549="","",SUMIFS(Txn[Signed Units],Txn[Key],J2549,Txn[Transaction Order],"&lt;="&amp;Q2549))</f>
      </c>
    </row>
    <row r="2550" spans="10:18" ht="15" customHeight="1" x14ac:dyDescent="0.15">
      <c r="J2550" s="246">
        <f>IF(OR(B2550="",C2550="",E2550=""),"",B2550&amp;":"&amp;C2550&amp;":"&amp;E2550)</f>
      </c>
      <c r="K2550" s="247">
        <f>IF(A2550="","",A2550*D2550)</f>
      </c>
      <c r="L2550" s="246">
        <f>IF(A2550="","",IF(OR(A2550=1,A2550=0),H2550,0))</f>
      </c>
      <c r="M2550" s="246">
        <f>IF(A2550="","",IF(A2550=-1,H2550,0))</f>
      </c>
      <c r="N2550">
        <f>IF(J2550="","",IF(E2550="SGD",1,IF(E2550="USD",Settings!$B$22,IF(E2550="HKD",Settings!$B$23,1))))</f>
      </c>
      <c r="O2550">
        <f>IF(OR(B2550="",C2550="",E2550=""),0,(IF(A2550=-1,H2550,0)-IF(OR(A2550=1,A2550=0),H2550,0)+IF(A2550=2,H2550,0))*IF(E2550="SGD",1,IF(E2550="USD",Settings!$B$22,IF(E2550="HKD",Settings!$B$23,1))))</f>
        <v>0</v>
      </c>
      <c r="P2550">
        <f>IF(OR(B2550="",C2550="",E2550=""),0,IF(A2550=2,H2550*IF(E2550="SGD",1,IF(E2550="USD",Settings!$B$22,IF(E2550="HKD",Settings!$B$23,1))),0))</f>
        <v>0</v>
      </c>
      <c r="Q2550" s="312">
        <f>IF(OR(J2550="",G2550=""),"",G2550+ROW()/1000000)</f>
      </c>
      <c r="R2550" s="247">
        <f>IF(Q2550="","",SUMIFS(Txn[Signed Units],Txn[Key],J2550,Txn[Transaction Order],"&lt;="&amp;Q2550))</f>
      </c>
    </row>
    <row r="2551" spans="10:18" ht="15" customHeight="1" x14ac:dyDescent="0.15">
      <c r="J2551" s="246">
        <f>IF(OR(B2551="",C2551="",E2551=""),"",B2551&amp;":"&amp;C2551&amp;":"&amp;E2551)</f>
      </c>
      <c r="K2551" s="247">
        <f>IF(A2551="","",A2551*D2551)</f>
      </c>
      <c r="L2551" s="246">
        <f>IF(A2551="","",IF(OR(A2551=1,A2551=0),H2551,0))</f>
      </c>
      <c r="M2551" s="246">
        <f>IF(A2551="","",IF(A2551=-1,H2551,0))</f>
      </c>
      <c r="N2551">
        <f>IF(J2551="","",IF(E2551="SGD",1,IF(E2551="USD",Settings!$B$22,IF(E2551="HKD",Settings!$B$23,1))))</f>
      </c>
      <c r="O2551">
        <f>IF(OR(B2551="",C2551="",E2551=""),0,(IF(A2551=-1,H2551,0)-IF(OR(A2551=1,A2551=0),H2551,0)+IF(A2551=2,H2551,0))*IF(E2551="SGD",1,IF(E2551="USD",Settings!$B$22,IF(E2551="HKD",Settings!$B$23,1))))</f>
        <v>0</v>
      </c>
      <c r="P2551">
        <f>IF(OR(B2551="",C2551="",E2551=""),0,IF(A2551=2,H2551*IF(E2551="SGD",1,IF(E2551="USD",Settings!$B$22,IF(E2551="HKD",Settings!$B$23,1))),0))</f>
        <v>0</v>
      </c>
      <c r="Q2551" s="312">
        <f>IF(OR(J2551="",G2551=""),"",G2551+ROW()/1000000)</f>
      </c>
      <c r="R2551" s="247">
        <f>IF(Q2551="","",SUMIFS(Txn[Signed Units],Txn[Key],J2551,Txn[Transaction Order],"&lt;="&amp;Q2551))</f>
      </c>
    </row>
    <row r="2552" spans="10:18" ht="15" customHeight="1" x14ac:dyDescent="0.15">
      <c r="J2552" s="246">
        <f>IF(OR(B2552="",C2552="",E2552=""),"",B2552&amp;":"&amp;C2552&amp;":"&amp;E2552)</f>
      </c>
      <c r="K2552" s="247">
        <f>IF(A2552="","",A2552*D2552)</f>
      </c>
      <c r="L2552" s="246">
        <f>IF(A2552="","",IF(OR(A2552=1,A2552=0),H2552,0))</f>
      </c>
      <c r="M2552" s="246">
        <f>IF(A2552="","",IF(A2552=-1,H2552,0))</f>
      </c>
      <c r="N2552">
        <f>IF(J2552="","",IF(E2552="SGD",1,IF(E2552="USD",Settings!$B$22,IF(E2552="HKD",Settings!$B$23,1))))</f>
      </c>
      <c r="O2552">
        <f>IF(OR(B2552="",C2552="",E2552=""),0,(IF(A2552=-1,H2552,0)-IF(OR(A2552=1,A2552=0),H2552,0)+IF(A2552=2,H2552,0))*IF(E2552="SGD",1,IF(E2552="USD",Settings!$B$22,IF(E2552="HKD",Settings!$B$23,1))))</f>
        <v>0</v>
      </c>
      <c r="P2552">
        <f>IF(OR(B2552="",C2552="",E2552=""),0,IF(A2552=2,H2552*IF(E2552="SGD",1,IF(E2552="USD",Settings!$B$22,IF(E2552="HKD",Settings!$B$23,1))),0))</f>
        <v>0</v>
      </c>
      <c r="Q2552" s="312">
        <f>IF(OR(J2552="",G2552=""),"",G2552+ROW()/1000000)</f>
      </c>
      <c r="R2552" s="247">
        <f>IF(Q2552="","",SUMIFS(Txn[Signed Units],Txn[Key],J2552,Txn[Transaction Order],"&lt;="&amp;Q2552))</f>
      </c>
    </row>
    <row r="2553" spans="10:18" ht="15" customHeight="1" x14ac:dyDescent="0.15">
      <c r="J2553" s="246">
        <f>IF(OR(B2553="",C2553="",E2553=""),"",B2553&amp;":"&amp;C2553&amp;":"&amp;E2553)</f>
      </c>
      <c r="K2553" s="247">
        <f>IF(A2553="","",A2553*D2553)</f>
      </c>
      <c r="L2553" s="246">
        <f>IF(A2553="","",IF(OR(A2553=1,A2553=0),H2553,0))</f>
      </c>
      <c r="M2553" s="246">
        <f>IF(A2553="","",IF(A2553=-1,H2553,0))</f>
      </c>
      <c r="N2553">
        <f>IF(J2553="","",IF(E2553="SGD",1,IF(E2553="USD",Settings!$B$22,IF(E2553="HKD",Settings!$B$23,1))))</f>
      </c>
      <c r="O2553">
        <f>IF(OR(B2553="",C2553="",E2553=""),0,(IF(A2553=-1,H2553,0)-IF(OR(A2553=1,A2553=0),H2553,0)+IF(A2553=2,H2553,0))*IF(E2553="SGD",1,IF(E2553="USD",Settings!$B$22,IF(E2553="HKD",Settings!$B$23,1))))</f>
        <v>0</v>
      </c>
      <c r="P2553">
        <f>IF(OR(B2553="",C2553="",E2553=""),0,IF(A2553=2,H2553*IF(E2553="SGD",1,IF(E2553="USD",Settings!$B$22,IF(E2553="HKD",Settings!$B$23,1))),0))</f>
        <v>0</v>
      </c>
      <c r="Q2553" s="312">
        <f>IF(OR(J2553="",G2553=""),"",G2553+ROW()/1000000)</f>
      </c>
      <c r="R2553" s="247">
        <f>IF(Q2553="","",SUMIFS(Txn[Signed Units],Txn[Key],J2553,Txn[Transaction Order],"&lt;="&amp;Q2553))</f>
      </c>
    </row>
    <row r="2554" spans="10:18" ht="15" customHeight="1" x14ac:dyDescent="0.15">
      <c r="J2554" s="246">
        <f>IF(OR(B2554="",C2554="",E2554=""),"",B2554&amp;":"&amp;C2554&amp;":"&amp;E2554)</f>
      </c>
      <c r="K2554" s="247">
        <f>IF(A2554="","",A2554*D2554)</f>
      </c>
      <c r="L2554" s="246">
        <f>IF(A2554="","",IF(OR(A2554=1,A2554=0),H2554,0))</f>
      </c>
      <c r="M2554" s="246">
        <f>IF(A2554="","",IF(A2554=-1,H2554,0))</f>
      </c>
      <c r="N2554">
        <f>IF(J2554="","",IF(E2554="SGD",1,IF(E2554="USD",Settings!$B$22,IF(E2554="HKD",Settings!$B$23,1))))</f>
      </c>
      <c r="O2554">
        <f>IF(OR(B2554="",C2554="",E2554=""),0,(IF(A2554=-1,H2554,0)-IF(OR(A2554=1,A2554=0),H2554,0)+IF(A2554=2,H2554,0))*IF(E2554="SGD",1,IF(E2554="USD",Settings!$B$22,IF(E2554="HKD",Settings!$B$23,1))))</f>
        <v>0</v>
      </c>
      <c r="P2554">
        <f>IF(OR(B2554="",C2554="",E2554=""),0,IF(A2554=2,H2554*IF(E2554="SGD",1,IF(E2554="USD",Settings!$B$22,IF(E2554="HKD",Settings!$B$23,1))),0))</f>
        <v>0</v>
      </c>
      <c r="Q2554" s="312">
        <f>IF(OR(J2554="",G2554=""),"",G2554+ROW()/1000000)</f>
      </c>
      <c r="R2554" s="247">
        <f>IF(Q2554="","",SUMIFS(Txn[Signed Units],Txn[Key],J2554,Txn[Transaction Order],"&lt;="&amp;Q2554))</f>
      </c>
    </row>
    <row r="2555" spans="10:18" ht="15" customHeight="1" x14ac:dyDescent="0.15">
      <c r="J2555" s="246">
        <f>IF(OR(B2555="",C2555="",E2555=""),"",B2555&amp;":"&amp;C2555&amp;":"&amp;E2555)</f>
      </c>
      <c r="K2555" s="247">
        <f>IF(A2555="","",A2555*D2555)</f>
      </c>
      <c r="L2555" s="246">
        <f>IF(A2555="","",IF(OR(A2555=1,A2555=0),H2555,0))</f>
      </c>
      <c r="M2555" s="246">
        <f>IF(A2555="","",IF(A2555=-1,H2555,0))</f>
      </c>
      <c r="N2555">
        <f>IF(J2555="","",IF(E2555="SGD",1,IF(E2555="USD",Settings!$B$22,IF(E2555="HKD",Settings!$B$23,1))))</f>
      </c>
      <c r="O2555">
        <f>IF(OR(B2555="",C2555="",E2555=""),0,(IF(A2555=-1,H2555,0)-IF(OR(A2555=1,A2555=0),H2555,0)+IF(A2555=2,H2555,0))*IF(E2555="SGD",1,IF(E2555="USD",Settings!$B$22,IF(E2555="HKD",Settings!$B$23,1))))</f>
        <v>0</v>
      </c>
      <c r="P2555">
        <f>IF(OR(B2555="",C2555="",E2555=""),0,IF(A2555=2,H2555*IF(E2555="SGD",1,IF(E2555="USD",Settings!$B$22,IF(E2555="HKD",Settings!$B$23,1))),0))</f>
        <v>0</v>
      </c>
      <c r="Q2555" s="312">
        <f>IF(OR(J2555="",G2555=""),"",G2555+ROW()/1000000)</f>
      </c>
      <c r="R2555" s="247">
        <f>IF(Q2555="","",SUMIFS(Txn[Signed Units],Txn[Key],J2555,Txn[Transaction Order],"&lt;="&amp;Q2555))</f>
      </c>
    </row>
    <row r="2556" spans="10:18" ht="15" customHeight="1" x14ac:dyDescent="0.15">
      <c r="J2556" s="246">
        <f>IF(OR(B2556="",C2556="",E2556=""),"",B2556&amp;":"&amp;C2556&amp;":"&amp;E2556)</f>
      </c>
      <c r="K2556" s="247">
        <f>IF(A2556="","",A2556*D2556)</f>
      </c>
      <c r="L2556" s="246">
        <f>IF(A2556="","",IF(OR(A2556=1,A2556=0),H2556,0))</f>
      </c>
      <c r="M2556" s="246">
        <f>IF(A2556="","",IF(A2556=-1,H2556,0))</f>
      </c>
      <c r="N2556">
        <f>IF(J2556="","",IF(E2556="SGD",1,IF(E2556="USD",Settings!$B$22,IF(E2556="HKD",Settings!$B$23,1))))</f>
      </c>
      <c r="O2556">
        <f>IF(OR(B2556="",C2556="",E2556=""),0,(IF(A2556=-1,H2556,0)-IF(OR(A2556=1,A2556=0),H2556,0)+IF(A2556=2,H2556,0))*IF(E2556="SGD",1,IF(E2556="USD",Settings!$B$22,IF(E2556="HKD",Settings!$B$23,1))))</f>
        <v>0</v>
      </c>
      <c r="P2556">
        <f>IF(OR(B2556="",C2556="",E2556=""),0,IF(A2556=2,H2556*IF(E2556="SGD",1,IF(E2556="USD",Settings!$B$22,IF(E2556="HKD",Settings!$B$23,1))),0))</f>
        <v>0</v>
      </c>
      <c r="Q2556" s="312">
        <f>IF(OR(J2556="",G2556=""),"",G2556+ROW()/1000000)</f>
      </c>
      <c r="R2556" s="247">
        <f>IF(Q2556="","",SUMIFS(Txn[Signed Units],Txn[Key],J2556,Txn[Transaction Order],"&lt;="&amp;Q2556))</f>
      </c>
    </row>
    <row r="2557" spans="10:18" ht="15" customHeight="1" x14ac:dyDescent="0.15">
      <c r="J2557" s="246">
        <f>IF(OR(B2557="",C2557="",E2557=""),"",B2557&amp;":"&amp;C2557&amp;":"&amp;E2557)</f>
      </c>
      <c r="K2557" s="247">
        <f>IF(A2557="","",A2557*D2557)</f>
      </c>
      <c r="L2557" s="246">
        <f>IF(A2557="","",IF(OR(A2557=1,A2557=0),H2557,0))</f>
      </c>
      <c r="M2557" s="246">
        <f>IF(A2557="","",IF(A2557=-1,H2557,0))</f>
      </c>
      <c r="N2557">
        <f>IF(J2557="","",IF(E2557="SGD",1,IF(E2557="USD",Settings!$B$22,IF(E2557="HKD",Settings!$B$23,1))))</f>
      </c>
      <c r="O2557">
        <f>IF(OR(B2557="",C2557="",E2557=""),0,(IF(A2557=-1,H2557,0)-IF(OR(A2557=1,A2557=0),H2557,0)+IF(A2557=2,H2557,0))*IF(E2557="SGD",1,IF(E2557="USD",Settings!$B$22,IF(E2557="HKD",Settings!$B$23,1))))</f>
        <v>0</v>
      </c>
      <c r="P2557">
        <f>IF(OR(B2557="",C2557="",E2557=""),0,IF(A2557=2,H2557*IF(E2557="SGD",1,IF(E2557="USD",Settings!$B$22,IF(E2557="HKD",Settings!$B$23,1))),0))</f>
        <v>0</v>
      </c>
      <c r="Q2557" s="312">
        <f>IF(OR(J2557="",G2557=""),"",G2557+ROW()/1000000)</f>
      </c>
      <c r="R2557" s="247">
        <f>IF(Q2557="","",SUMIFS(Txn[Signed Units],Txn[Key],J2557,Txn[Transaction Order],"&lt;="&amp;Q2557))</f>
      </c>
    </row>
    <row r="2558" spans="10:18" ht="15" customHeight="1" x14ac:dyDescent="0.15">
      <c r="J2558" s="246">
        <f>IF(OR(B2558="",C2558="",E2558=""),"",B2558&amp;":"&amp;C2558&amp;":"&amp;E2558)</f>
      </c>
      <c r="K2558" s="247">
        <f>IF(A2558="","",A2558*D2558)</f>
      </c>
      <c r="L2558" s="246">
        <f>IF(A2558="","",IF(OR(A2558=1,A2558=0),H2558,0))</f>
      </c>
      <c r="M2558" s="246">
        <f>IF(A2558="","",IF(A2558=-1,H2558,0))</f>
      </c>
      <c r="N2558">
        <f>IF(J2558="","",IF(E2558="SGD",1,IF(E2558="USD",Settings!$B$22,IF(E2558="HKD",Settings!$B$23,1))))</f>
      </c>
      <c r="O2558">
        <f>IF(OR(B2558="",C2558="",E2558=""),0,(IF(A2558=-1,H2558,0)-IF(OR(A2558=1,A2558=0),H2558,0)+IF(A2558=2,H2558,0))*IF(E2558="SGD",1,IF(E2558="USD",Settings!$B$22,IF(E2558="HKD",Settings!$B$23,1))))</f>
        <v>0</v>
      </c>
      <c r="P2558">
        <f>IF(OR(B2558="",C2558="",E2558=""),0,IF(A2558=2,H2558*IF(E2558="SGD",1,IF(E2558="USD",Settings!$B$22,IF(E2558="HKD",Settings!$B$23,1))),0))</f>
        <v>0</v>
      </c>
      <c r="Q2558" s="312">
        <f>IF(OR(J2558="",G2558=""),"",G2558+ROW()/1000000)</f>
      </c>
      <c r="R2558" s="247">
        <f>IF(Q2558="","",SUMIFS(Txn[Signed Units],Txn[Key],J2558,Txn[Transaction Order],"&lt;="&amp;Q2558))</f>
      </c>
    </row>
    <row r="2559" spans="10:18" ht="15" customHeight="1" x14ac:dyDescent="0.15">
      <c r="J2559" s="246">
        <f>IF(OR(B2559="",C2559="",E2559=""),"",B2559&amp;":"&amp;C2559&amp;":"&amp;E2559)</f>
      </c>
      <c r="K2559" s="247">
        <f>IF(A2559="","",A2559*D2559)</f>
      </c>
      <c r="L2559" s="246">
        <f>IF(A2559="","",IF(OR(A2559=1,A2559=0),H2559,0))</f>
      </c>
      <c r="M2559" s="246">
        <f>IF(A2559="","",IF(A2559=-1,H2559,0))</f>
      </c>
      <c r="N2559">
        <f>IF(J2559="","",IF(E2559="SGD",1,IF(E2559="USD",Settings!$B$22,IF(E2559="HKD",Settings!$B$23,1))))</f>
      </c>
      <c r="O2559">
        <f>IF(OR(B2559="",C2559="",E2559=""),0,(IF(A2559=-1,H2559,0)-IF(OR(A2559=1,A2559=0),H2559,0)+IF(A2559=2,H2559,0))*IF(E2559="SGD",1,IF(E2559="USD",Settings!$B$22,IF(E2559="HKD",Settings!$B$23,1))))</f>
        <v>0</v>
      </c>
      <c r="P2559">
        <f>IF(OR(B2559="",C2559="",E2559=""),0,IF(A2559=2,H2559*IF(E2559="SGD",1,IF(E2559="USD",Settings!$B$22,IF(E2559="HKD",Settings!$B$23,1))),0))</f>
        <v>0</v>
      </c>
      <c r="Q2559" s="312">
        <f>IF(OR(J2559="",G2559=""),"",G2559+ROW()/1000000)</f>
      </c>
      <c r="R2559" s="247">
        <f>IF(Q2559="","",SUMIFS(Txn[Signed Units],Txn[Key],J2559,Txn[Transaction Order],"&lt;="&amp;Q2559))</f>
      </c>
    </row>
    <row r="2560" spans="10:18" ht="15" customHeight="1" x14ac:dyDescent="0.15">
      <c r="J2560" s="246">
        <f>IF(OR(B2560="",C2560="",E2560=""),"",B2560&amp;":"&amp;C2560&amp;":"&amp;E2560)</f>
      </c>
      <c r="K2560" s="247">
        <f>IF(A2560="","",A2560*D2560)</f>
      </c>
      <c r="L2560" s="246">
        <f>IF(A2560="","",IF(OR(A2560=1,A2560=0),H2560,0))</f>
      </c>
      <c r="M2560" s="246">
        <f>IF(A2560="","",IF(A2560=-1,H2560,0))</f>
      </c>
      <c r="N2560">
        <f>IF(J2560="","",IF(E2560="SGD",1,IF(E2560="USD",Settings!$B$22,IF(E2560="HKD",Settings!$B$23,1))))</f>
      </c>
      <c r="O2560">
        <f>IF(OR(B2560="",C2560="",E2560=""),0,(IF(A2560=-1,H2560,0)-IF(OR(A2560=1,A2560=0),H2560,0)+IF(A2560=2,H2560,0))*IF(E2560="SGD",1,IF(E2560="USD",Settings!$B$22,IF(E2560="HKD",Settings!$B$23,1))))</f>
        <v>0</v>
      </c>
      <c r="P2560">
        <f>IF(OR(B2560="",C2560="",E2560=""),0,IF(A2560=2,H2560*IF(E2560="SGD",1,IF(E2560="USD",Settings!$B$22,IF(E2560="HKD",Settings!$B$23,1))),0))</f>
        <v>0</v>
      </c>
      <c r="Q2560" s="312">
        <f>IF(OR(J2560="",G2560=""),"",G2560+ROW()/1000000)</f>
      </c>
      <c r="R2560" s="247">
        <f>IF(Q2560="","",SUMIFS(Txn[Signed Units],Txn[Key],J2560,Txn[Transaction Order],"&lt;="&amp;Q2560))</f>
      </c>
    </row>
    <row r="2561" spans="10:18" ht="15" customHeight="1" x14ac:dyDescent="0.15">
      <c r="J2561" s="246">
        <f>IF(OR(B2561="",C2561="",E2561=""),"",B2561&amp;":"&amp;C2561&amp;":"&amp;E2561)</f>
      </c>
      <c r="K2561" s="247">
        <f>IF(A2561="","",A2561*D2561)</f>
      </c>
      <c r="L2561" s="246">
        <f>IF(A2561="","",IF(OR(A2561=1,A2561=0),H2561,0))</f>
      </c>
      <c r="M2561" s="246">
        <f>IF(A2561="","",IF(A2561=-1,H2561,0))</f>
      </c>
      <c r="N2561">
        <f>IF(J2561="","",IF(E2561="SGD",1,IF(E2561="USD",Settings!$B$22,IF(E2561="HKD",Settings!$B$23,1))))</f>
      </c>
      <c r="O2561">
        <f>IF(OR(B2561="",C2561="",E2561=""),0,(IF(A2561=-1,H2561,0)-IF(OR(A2561=1,A2561=0),H2561,0)+IF(A2561=2,H2561,0))*IF(E2561="SGD",1,IF(E2561="USD",Settings!$B$22,IF(E2561="HKD",Settings!$B$23,1))))</f>
        <v>0</v>
      </c>
      <c r="P2561">
        <f>IF(OR(B2561="",C2561="",E2561=""),0,IF(A2561=2,H2561*IF(E2561="SGD",1,IF(E2561="USD",Settings!$B$22,IF(E2561="HKD",Settings!$B$23,1))),0))</f>
        <v>0</v>
      </c>
      <c r="Q2561" s="312">
        <f>IF(OR(J2561="",G2561=""),"",G2561+ROW()/1000000)</f>
      </c>
      <c r="R2561" s="247">
        <f>IF(Q2561="","",SUMIFS(Txn[Signed Units],Txn[Key],J2561,Txn[Transaction Order],"&lt;="&amp;Q2561))</f>
      </c>
    </row>
    <row r="2562" spans="10:18" ht="15" customHeight="1" x14ac:dyDescent="0.15">
      <c r="J2562" s="246">
        <f>IF(OR(B2562="",C2562="",E2562=""),"",B2562&amp;":"&amp;C2562&amp;":"&amp;E2562)</f>
      </c>
      <c r="K2562" s="247">
        <f>IF(A2562="","",A2562*D2562)</f>
      </c>
      <c r="L2562" s="246">
        <f>IF(A2562="","",IF(OR(A2562=1,A2562=0),H2562,0))</f>
      </c>
      <c r="M2562" s="246">
        <f>IF(A2562="","",IF(A2562=-1,H2562,0))</f>
      </c>
      <c r="N2562">
        <f>IF(J2562="","",IF(E2562="SGD",1,IF(E2562="USD",Settings!$B$22,IF(E2562="HKD",Settings!$B$23,1))))</f>
      </c>
      <c r="O2562">
        <f>IF(OR(B2562="",C2562="",E2562=""),0,(IF(A2562=-1,H2562,0)-IF(OR(A2562=1,A2562=0),H2562,0)+IF(A2562=2,H2562,0))*IF(E2562="SGD",1,IF(E2562="USD",Settings!$B$22,IF(E2562="HKD",Settings!$B$23,1))))</f>
        <v>0</v>
      </c>
      <c r="P2562">
        <f>IF(OR(B2562="",C2562="",E2562=""),0,IF(A2562=2,H2562*IF(E2562="SGD",1,IF(E2562="USD",Settings!$B$22,IF(E2562="HKD",Settings!$B$23,1))),0))</f>
        <v>0</v>
      </c>
      <c r="Q2562" s="312">
        <f>IF(OR(J2562="",G2562=""),"",G2562+ROW()/1000000)</f>
      </c>
      <c r="R2562" s="247">
        <f>IF(Q2562="","",SUMIFS(Txn[Signed Units],Txn[Key],J2562,Txn[Transaction Order],"&lt;="&amp;Q2562))</f>
      </c>
    </row>
    <row r="2563" spans="10:18" ht="15" customHeight="1" x14ac:dyDescent="0.15">
      <c r="J2563" s="246">
        <f>IF(OR(B2563="",C2563="",E2563=""),"",B2563&amp;":"&amp;C2563&amp;":"&amp;E2563)</f>
      </c>
      <c r="K2563" s="247">
        <f>IF(A2563="","",A2563*D2563)</f>
      </c>
      <c r="L2563" s="246">
        <f>IF(A2563="","",IF(OR(A2563=1,A2563=0),H2563,0))</f>
      </c>
      <c r="M2563" s="246">
        <f>IF(A2563="","",IF(A2563=-1,H2563,0))</f>
      </c>
      <c r="N2563">
        <f>IF(J2563="","",IF(E2563="SGD",1,IF(E2563="USD",Settings!$B$22,IF(E2563="HKD",Settings!$B$23,1))))</f>
      </c>
      <c r="O2563">
        <f>IF(OR(B2563="",C2563="",E2563=""),0,(IF(A2563=-1,H2563,0)-IF(OR(A2563=1,A2563=0),H2563,0)+IF(A2563=2,H2563,0))*IF(E2563="SGD",1,IF(E2563="USD",Settings!$B$22,IF(E2563="HKD",Settings!$B$23,1))))</f>
        <v>0</v>
      </c>
      <c r="P2563">
        <f>IF(OR(B2563="",C2563="",E2563=""),0,IF(A2563=2,H2563*IF(E2563="SGD",1,IF(E2563="USD",Settings!$B$22,IF(E2563="HKD",Settings!$B$23,1))),0))</f>
        <v>0</v>
      </c>
      <c r="Q2563" s="312">
        <f>IF(OR(J2563="",G2563=""),"",G2563+ROW()/1000000)</f>
      </c>
      <c r="R2563" s="247">
        <f>IF(Q2563="","",SUMIFS(Txn[Signed Units],Txn[Key],J2563,Txn[Transaction Order],"&lt;="&amp;Q2563))</f>
      </c>
    </row>
    <row r="2564" spans="10:18" ht="15" customHeight="1" x14ac:dyDescent="0.15">
      <c r="J2564" s="246">
        <f>IF(OR(B2564="",C2564="",E2564=""),"",B2564&amp;":"&amp;C2564&amp;":"&amp;E2564)</f>
      </c>
      <c r="K2564" s="247">
        <f>IF(A2564="","",A2564*D2564)</f>
      </c>
      <c r="L2564" s="246">
        <f>IF(A2564="","",IF(OR(A2564=1,A2564=0),H2564,0))</f>
      </c>
      <c r="M2564" s="246">
        <f>IF(A2564="","",IF(A2564=-1,H2564,0))</f>
      </c>
      <c r="N2564">
        <f>IF(J2564="","",IF(E2564="SGD",1,IF(E2564="USD",Settings!$B$22,IF(E2564="HKD",Settings!$B$23,1))))</f>
      </c>
      <c r="O2564">
        <f>IF(OR(B2564="",C2564="",E2564=""),0,(IF(A2564=-1,H2564,0)-IF(OR(A2564=1,A2564=0),H2564,0)+IF(A2564=2,H2564,0))*IF(E2564="SGD",1,IF(E2564="USD",Settings!$B$22,IF(E2564="HKD",Settings!$B$23,1))))</f>
        <v>0</v>
      </c>
      <c r="P2564">
        <f>IF(OR(B2564="",C2564="",E2564=""),0,IF(A2564=2,H2564*IF(E2564="SGD",1,IF(E2564="USD",Settings!$B$22,IF(E2564="HKD",Settings!$B$23,1))),0))</f>
        <v>0</v>
      </c>
      <c r="Q2564" s="312">
        <f>IF(OR(J2564="",G2564=""),"",G2564+ROW()/1000000)</f>
      </c>
      <c r="R2564" s="247">
        <f>IF(Q2564="","",SUMIFS(Txn[Signed Units],Txn[Key],J2564,Txn[Transaction Order],"&lt;="&amp;Q2564))</f>
      </c>
    </row>
    <row r="2565" spans="10:18" ht="15" customHeight="1" x14ac:dyDescent="0.15">
      <c r="J2565" s="246">
        <f>IF(OR(B2565="",C2565="",E2565=""),"",B2565&amp;":"&amp;C2565&amp;":"&amp;E2565)</f>
      </c>
      <c r="K2565" s="247">
        <f>IF(A2565="","",A2565*D2565)</f>
      </c>
      <c r="L2565" s="246">
        <f>IF(A2565="","",IF(OR(A2565=1,A2565=0),H2565,0))</f>
      </c>
      <c r="M2565" s="246">
        <f>IF(A2565="","",IF(A2565=-1,H2565,0))</f>
      </c>
      <c r="N2565">
        <f>IF(J2565="","",IF(E2565="SGD",1,IF(E2565="USD",Settings!$B$22,IF(E2565="HKD",Settings!$B$23,1))))</f>
      </c>
      <c r="O2565">
        <f>IF(OR(B2565="",C2565="",E2565=""),0,(IF(A2565=-1,H2565,0)-IF(OR(A2565=1,A2565=0),H2565,0)+IF(A2565=2,H2565,0))*IF(E2565="SGD",1,IF(E2565="USD",Settings!$B$22,IF(E2565="HKD",Settings!$B$23,1))))</f>
        <v>0</v>
      </c>
      <c r="P2565">
        <f>IF(OR(B2565="",C2565="",E2565=""),0,IF(A2565=2,H2565*IF(E2565="SGD",1,IF(E2565="USD",Settings!$B$22,IF(E2565="HKD",Settings!$B$23,1))),0))</f>
        <v>0</v>
      </c>
      <c r="Q2565" s="312">
        <f>IF(OR(J2565="",G2565=""),"",G2565+ROW()/1000000)</f>
      </c>
      <c r="R2565" s="247">
        <f>IF(Q2565="","",SUMIFS(Txn[Signed Units],Txn[Key],J2565,Txn[Transaction Order],"&lt;="&amp;Q2565))</f>
      </c>
    </row>
    <row r="2566" spans="10:18" ht="15" customHeight="1" x14ac:dyDescent="0.15">
      <c r="J2566" s="246">
        <f>IF(OR(B2566="",C2566="",E2566=""),"",B2566&amp;":"&amp;C2566&amp;":"&amp;E2566)</f>
      </c>
      <c r="K2566" s="247">
        <f>IF(A2566="","",A2566*D2566)</f>
      </c>
      <c r="L2566" s="246">
        <f>IF(A2566="","",IF(OR(A2566=1,A2566=0),H2566,0))</f>
      </c>
      <c r="M2566" s="246">
        <f>IF(A2566="","",IF(A2566=-1,H2566,0))</f>
      </c>
      <c r="N2566">
        <f>IF(J2566="","",IF(E2566="SGD",1,IF(E2566="USD",Settings!$B$22,IF(E2566="HKD",Settings!$B$23,1))))</f>
      </c>
      <c r="O2566">
        <f>IF(OR(B2566="",C2566="",E2566=""),0,(IF(A2566=-1,H2566,0)-IF(OR(A2566=1,A2566=0),H2566,0)+IF(A2566=2,H2566,0))*IF(E2566="SGD",1,IF(E2566="USD",Settings!$B$22,IF(E2566="HKD",Settings!$B$23,1))))</f>
        <v>0</v>
      </c>
      <c r="P2566">
        <f>IF(OR(B2566="",C2566="",E2566=""),0,IF(A2566=2,H2566*IF(E2566="SGD",1,IF(E2566="USD",Settings!$B$22,IF(E2566="HKD",Settings!$B$23,1))),0))</f>
        <v>0</v>
      </c>
      <c r="Q2566" s="312">
        <f>IF(OR(J2566="",G2566=""),"",G2566+ROW()/1000000)</f>
      </c>
      <c r="R2566" s="247">
        <f>IF(Q2566="","",SUMIFS(Txn[Signed Units],Txn[Key],J2566,Txn[Transaction Order],"&lt;="&amp;Q2566))</f>
      </c>
    </row>
    <row r="2567" spans="10:18" ht="15" customHeight="1" x14ac:dyDescent="0.15">
      <c r="J2567" s="246">
        <f>IF(OR(B2567="",C2567="",E2567=""),"",B2567&amp;":"&amp;C2567&amp;":"&amp;E2567)</f>
      </c>
      <c r="K2567" s="247">
        <f>IF(A2567="","",A2567*D2567)</f>
      </c>
      <c r="L2567" s="246">
        <f>IF(A2567="","",IF(OR(A2567=1,A2567=0),H2567,0))</f>
      </c>
      <c r="M2567" s="246">
        <f>IF(A2567="","",IF(A2567=-1,H2567,0))</f>
      </c>
      <c r="N2567">
        <f>IF(J2567="","",IF(E2567="SGD",1,IF(E2567="USD",Settings!$B$22,IF(E2567="HKD",Settings!$B$23,1))))</f>
      </c>
      <c r="O2567">
        <f>IF(OR(B2567="",C2567="",E2567=""),0,(IF(A2567=-1,H2567,0)-IF(OR(A2567=1,A2567=0),H2567,0)+IF(A2567=2,H2567,0))*IF(E2567="SGD",1,IF(E2567="USD",Settings!$B$22,IF(E2567="HKD",Settings!$B$23,1))))</f>
        <v>0</v>
      </c>
      <c r="P2567">
        <f>IF(OR(B2567="",C2567="",E2567=""),0,IF(A2567=2,H2567*IF(E2567="SGD",1,IF(E2567="USD",Settings!$B$22,IF(E2567="HKD",Settings!$B$23,1))),0))</f>
        <v>0</v>
      </c>
      <c r="Q2567" s="312">
        <f>IF(OR(J2567="",G2567=""),"",G2567+ROW()/1000000)</f>
      </c>
      <c r="R2567" s="247">
        <f>IF(Q2567="","",SUMIFS(Txn[Signed Units],Txn[Key],J2567,Txn[Transaction Order],"&lt;="&amp;Q2567))</f>
      </c>
    </row>
    <row r="2568" spans="10:18" ht="15" customHeight="1" x14ac:dyDescent="0.15">
      <c r="J2568" s="246">
        <f>IF(OR(B2568="",C2568="",E2568=""),"",B2568&amp;":"&amp;C2568&amp;":"&amp;E2568)</f>
      </c>
      <c r="K2568" s="247">
        <f>IF(A2568="","",A2568*D2568)</f>
      </c>
      <c r="L2568" s="246">
        <f>IF(A2568="","",IF(OR(A2568=1,A2568=0),H2568,0))</f>
      </c>
      <c r="M2568" s="246">
        <f>IF(A2568="","",IF(A2568=-1,H2568,0))</f>
      </c>
      <c r="N2568">
        <f>IF(J2568="","",IF(E2568="SGD",1,IF(E2568="USD",Settings!$B$22,IF(E2568="HKD",Settings!$B$23,1))))</f>
      </c>
      <c r="O2568">
        <f>IF(OR(B2568="",C2568="",E2568=""),0,(IF(A2568=-1,H2568,0)-IF(OR(A2568=1,A2568=0),H2568,0)+IF(A2568=2,H2568,0))*IF(E2568="SGD",1,IF(E2568="USD",Settings!$B$22,IF(E2568="HKD",Settings!$B$23,1))))</f>
        <v>0</v>
      </c>
      <c r="P2568">
        <f>IF(OR(B2568="",C2568="",E2568=""),0,IF(A2568=2,H2568*IF(E2568="SGD",1,IF(E2568="USD",Settings!$B$22,IF(E2568="HKD",Settings!$B$23,1))),0))</f>
        <v>0</v>
      </c>
      <c r="Q2568" s="312">
        <f>IF(OR(J2568="",G2568=""),"",G2568+ROW()/1000000)</f>
      </c>
      <c r="R2568" s="247">
        <f>IF(Q2568="","",SUMIFS(Txn[Signed Units],Txn[Key],J2568,Txn[Transaction Order],"&lt;="&amp;Q2568))</f>
      </c>
    </row>
    <row r="2569" spans="10:18" ht="15" customHeight="1" x14ac:dyDescent="0.15">
      <c r="J2569" s="246">
        <f>IF(OR(B2569="",C2569="",E2569=""),"",B2569&amp;":"&amp;C2569&amp;":"&amp;E2569)</f>
      </c>
      <c r="K2569" s="247">
        <f>IF(A2569="","",A2569*D2569)</f>
      </c>
      <c r="L2569" s="246">
        <f>IF(A2569="","",IF(OR(A2569=1,A2569=0),H2569,0))</f>
      </c>
      <c r="M2569" s="246">
        <f>IF(A2569="","",IF(A2569=-1,H2569,0))</f>
      </c>
      <c r="N2569">
        <f>IF(J2569="","",IF(E2569="SGD",1,IF(E2569="USD",Settings!$B$22,IF(E2569="HKD",Settings!$B$23,1))))</f>
      </c>
      <c r="O2569">
        <f>IF(OR(B2569="",C2569="",E2569=""),0,(IF(A2569=-1,H2569,0)-IF(OR(A2569=1,A2569=0),H2569,0)+IF(A2569=2,H2569,0))*IF(E2569="SGD",1,IF(E2569="USD",Settings!$B$22,IF(E2569="HKD",Settings!$B$23,1))))</f>
        <v>0</v>
      </c>
      <c r="P2569">
        <f>IF(OR(B2569="",C2569="",E2569=""),0,IF(A2569=2,H2569*IF(E2569="SGD",1,IF(E2569="USD",Settings!$B$22,IF(E2569="HKD",Settings!$B$23,1))),0))</f>
        <v>0</v>
      </c>
      <c r="Q2569" s="312">
        <f>IF(OR(J2569="",G2569=""),"",G2569+ROW()/1000000)</f>
      </c>
      <c r="R2569" s="247">
        <f>IF(Q2569="","",SUMIFS(Txn[Signed Units],Txn[Key],J2569,Txn[Transaction Order],"&lt;="&amp;Q2569))</f>
      </c>
    </row>
    <row r="2570" spans="10:18" ht="15" customHeight="1" x14ac:dyDescent="0.15">
      <c r="J2570" s="246">
        <f>IF(OR(B2570="",C2570="",E2570=""),"",B2570&amp;":"&amp;C2570&amp;":"&amp;E2570)</f>
      </c>
      <c r="K2570" s="247">
        <f>IF(A2570="","",A2570*D2570)</f>
      </c>
      <c r="L2570" s="246">
        <f>IF(A2570="","",IF(OR(A2570=1,A2570=0),H2570,0))</f>
      </c>
      <c r="M2570" s="246">
        <f>IF(A2570="","",IF(A2570=-1,H2570,0))</f>
      </c>
      <c r="N2570">
        <f>IF(J2570="","",IF(E2570="SGD",1,IF(E2570="USD",Settings!$B$22,IF(E2570="HKD",Settings!$B$23,1))))</f>
      </c>
      <c r="O2570">
        <f>IF(OR(B2570="",C2570="",E2570=""),0,(IF(A2570=-1,H2570,0)-IF(OR(A2570=1,A2570=0),H2570,0)+IF(A2570=2,H2570,0))*IF(E2570="SGD",1,IF(E2570="USD",Settings!$B$22,IF(E2570="HKD",Settings!$B$23,1))))</f>
        <v>0</v>
      </c>
      <c r="P2570">
        <f>IF(OR(B2570="",C2570="",E2570=""),0,IF(A2570=2,H2570*IF(E2570="SGD",1,IF(E2570="USD",Settings!$B$22,IF(E2570="HKD",Settings!$B$23,1))),0))</f>
        <v>0</v>
      </c>
      <c r="Q2570" s="312">
        <f>IF(OR(J2570="",G2570=""),"",G2570+ROW()/1000000)</f>
      </c>
      <c r="R2570" s="247">
        <f>IF(Q2570="","",SUMIFS(Txn[Signed Units],Txn[Key],J2570,Txn[Transaction Order],"&lt;="&amp;Q2570))</f>
      </c>
    </row>
    <row r="2571" spans="10:18" ht="15" customHeight="1" x14ac:dyDescent="0.15">
      <c r="J2571" s="246">
        <f>IF(OR(B2571="",C2571="",E2571=""),"",B2571&amp;":"&amp;C2571&amp;":"&amp;E2571)</f>
      </c>
      <c r="K2571" s="247">
        <f>IF(A2571="","",A2571*D2571)</f>
      </c>
      <c r="L2571" s="246">
        <f>IF(A2571="","",IF(OR(A2571=1,A2571=0),H2571,0))</f>
      </c>
      <c r="M2571" s="246">
        <f>IF(A2571="","",IF(A2571=-1,H2571,0))</f>
      </c>
      <c r="N2571">
        <f>IF(J2571="","",IF(E2571="SGD",1,IF(E2571="USD",Settings!$B$22,IF(E2571="HKD",Settings!$B$23,1))))</f>
      </c>
      <c r="O2571">
        <f>IF(OR(B2571="",C2571="",E2571=""),0,(IF(A2571=-1,H2571,0)-IF(OR(A2571=1,A2571=0),H2571,0)+IF(A2571=2,H2571,0))*IF(E2571="SGD",1,IF(E2571="USD",Settings!$B$22,IF(E2571="HKD",Settings!$B$23,1))))</f>
        <v>0</v>
      </c>
      <c r="P2571">
        <f>IF(OR(B2571="",C2571="",E2571=""),0,IF(A2571=2,H2571*IF(E2571="SGD",1,IF(E2571="USD",Settings!$B$22,IF(E2571="HKD",Settings!$B$23,1))),0))</f>
        <v>0</v>
      </c>
      <c r="Q2571" s="312">
        <f>IF(OR(J2571="",G2571=""),"",G2571+ROW()/1000000)</f>
      </c>
      <c r="R2571" s="247">
        <f>IF(Q2571="","",SUMIFS(Txn[Signed Units],Txn[Key],J2571,Txn[Transaction Order],"&lt;="&amp;Q2571))</f>
      </c>
    </row>
    <row r="2572" spans="10:18" ht="15" customHeight="1" x14ac:dyDescent="0.15">
      <c r="J2572" s="246">
        <f>IF(OR(B2572="",C2572="",E2572=""),"",B2572&amp;":"&amp;C2572&amp;":"&amp;E2572)</f>
      </c>
      <c r="K2572" s="247">
        <f>IF(A2572="","",A2572*D2572)</f>
      </c>
      <c r="L2572" s="246">
        <f>IF(A2572="","",IF(OR(A2572=1,A2572=0),H2572,0))</f>
      </c>
      <c r="M2572" s="246">
        <f>IF(A2572="","",IF(A2572=-1,H2572,0))</f>
      </c>
      <c r="N2572">
        <f>IF(J2572="","",IF(E2572="SGD",1,IF(E2572="USD",Settings!$B$22,IF(E2572="HKD",Settings!$B$23,1))))</f>
      </c>
      <c r="O2572">
        <f>IF(OR(B2572="",C2572="",E2572=""),0,(IF(A2572=-1,H2572,0)-IF(OR(A2572=1,A2572=0),H2572,0)+IF(A2572=2,H2572,0))*IF(E2572="SGD",1,IF(E2572="USD",Settings!$B$22,IF(E2572="HKD",Settings!$B$23,1))))</f>
        <v>0</v>
      </c>
      <c r="P2572">
        <f>IF(OR(B2572="",C2572="",E2572=""),0,IF(A2572=2,H2572*IF(E2572="SGD",1,IF(E2572="USD",Settings!$B$22,IF(E2572="HKD",Settings!$B$23,1))),0))</f>
        <v>0</v>
      </c>
      <c r="Q2572" s="312">
        <f>IF(OR(J2572="",G2572=""),"",G2572+ROW()/1000000)</f>
      </c>
      <c r="R2572" s="247">
        <f>IF(Q2572="","",SUMIFS(Txn[Signed Units],Txn[Key],J2572,Txn[Transaction Order],"&lt;="&amp;Q2572))</f>
      </c>
    </row>
    <row r="2573" spans="10:18" ht="15" customHeight="1" x14ac:dyDescent="0.15">
      <c r="J2573" s="246">
        <f>IF(OR(B2573="",C2573="",E2573=""),"",B2573&amp;":"&amp;C2573&amp;":"&amp;E2573)</f>
      </c>
      <c r="K2573" s="247">
        <f>IF(A2573="","",A2573*D2573)</f>
      </c>
      <c r="L2573" s="246">
        <f>IF(A2573="","",IF(OR(A2573=1,A2573=0),H2573,0))</f>
      </c>
      <c r="M2573" s="246">
        <f>IF(A2573="","",IF(A2573=-1,H2573,0))</f>
      </c>
      <c r="N2573">
        <f>IF(J2573="","",IF(E2573="SGD",1,IF(E2573="USD",Settings!$B$22,IF(E2573="HKD",Settings!$B$23,1))))</f>
      </c>
      <c r="O2573">
        <f>IF(OR(B2573="",C2573="",E2573=""),0,(IF(A2573=-1,H2573,0)-IF(OR(A2573=1,A2573=0),H2573,0)+IF(A2573=2,H2573,0))*IF(E2573="SGD",1,IF(E2573="USD",Settings!$B$22,IF(E2573="HKD",Settings!$B$23,1))))</f>
        <v>0</v>
      </c>
      <c r="P2573">
        <f>IF(OR(B2573="",C2573="",E2573=""),0,IF(A2573=2,H2573*IF(E2573="SGD",1,IF(E2573="USD",Settings!$B$22,IF(E2573="HKD",Settings!$B$23,1))),0))</f>
        <v>0</v>
      </c>
      <c r="Q2573" s="312">
        <f>IF(OR(J2573="",G2573=""),"",G2573+ROW()/1000000)</f>
      </c>
      <c r="R2573" s="247">
        <f>IF(Q2573="","",SUMIFS(Txn[Signed Units],Txn[Key],J2573,Txn[Transaction Order],"&lt;="&amp;Q2573))</f>
      </c>
    </row>
    <row r="2574" spans="10:18" ht="15" customHeight="1" x14ac:dyDescent="0.15">
      <c r="J2574" s="246">
        <f>IF(OR(B2574="",C2574="",E2574=""),"",B2574&amp;":"&amp;C2574&amp;":"&amp;E2574)</f>
      </c>
      <c r="K2574" s="247">
        <f>IF(A2574="","",A2574*D2574)</f>
      </c>
      <c r="L2574" s="246">
        <f>IF(A2574="","",IF(OR(A2574=1,A2574=0),H2574,0))</f>
      </c>
      <c r="M2574" s="246">
        <f>IF(A2574="","",IF(A2574=-1,H2574,0))</f>
      </c>
      <c r="N2574">
        <f>IF(J2574="","",IF(E2574="SGD",1,IF(E2574="USD",Settings!$B$22,IF(E2574="HKD",Settings!$B$23,1))))</f>
      </c>
      <c r="O2574">
        <f>IF(OR(B2574="",C2574="",E2574=""),0,(IF(A2574=-1,H2574,0)-IF(OR(A2574=1,A2574=0),H2574,0)+IF(A2574=2,H2574,0))*IF(E2574="SGD",1,IF(E2574="USD",Settings!$B$22,IF(E2574="HKD",Settings!$B$23,1))))</f>
        <v>0</v>
      </c>
      <c r="P2574">
        <f>IF(OR(B2574="",C2574="",E2574=""),0,IF(A2574=2,H2574*IF(E2574="SGD",1,IF(E2574="USD",Settings!$B$22,IF(E2574="HKD",Settings!$B$23,1))),0))</f>
        <v>0</v>
      </c>
      <c r="Q2574" s="312">
        <f>IF(OR(J2574="",G2574=""),"",G2574+ROW()/1000000)</f>
      </c>
      <c r="R2574" s="247">
        <f>IF(Q2574="","",SUMIFS(Txn[Signed Units],Txn[Key],J2574,Txn[Transaction Order],"&lt;="&amp;Q2574))</f>
      </c>
    </row>
    <row r="2575" spans="10:18" ht="15" customHeight="1" x14ac:dyDescent="0.15">
      <c r="J2575" s="246">
        <f>IF(OR(B2575="",C2575="",E2575=""),"",B2575&amp;":"&amp;C2575&amp;":"&amp;E2575)</f>
      </c>
      <c r="K2575" s="247">
        <f>IF(A2575="","",A2575*D2575)</f>
      </c>
      <c r="L2575" s="246">
        <f>IF(A2575="","",IF(OR(A2575=1,A2575=0),H2575,0))</f>
      </c>
      <c r="M2575" s="246">
        <f>IF(A2575="","",IF(A2575=-1,H2575,0))</f>
      </c>
      <c r="N2575">
        <f>IF(J2575="","",IF(E2575="SGD",1,IF(E2575="USD",Settings!$B$22,IF(E2575="HKD",Settings!$B$23,1))))</f>
      </c>
      <c r="O2575">
        <f>IF(OR(B2575="",C2575="",E2575=""),0,(IF(A2575=-1,H2575,0)-IF(OR(A2575=1,A2575=0),H2575,0)+IF(A2575=2,H2575,0))*IF(E2575="SGD",1,IF(E2575="USD",Settings!$B$22,IF(E2575="HKD",Settings!$B$23,1))))</f>
        <v>0</v>
      </c>
      <c r="P2575">
        <f>IF(OR(B2575="",C2575="",E2575=""),0,IF(A2575=2,H2575*IF(E2575="SGD",1,IF(E2575="USD",Settings!$B$22,IF(E2575="HKD",Settings!$B$23,1))),0))</f>
        <v>0</v>
      </c>
      <c r="Q2575" s="312">
        <f>IF(OR(J2575="",G2575=""),"",G2575+ROW()/1000000)</f>
      </c>
      <c r="R2575" s="247">
        <f>IF(Q2575="","",SUMIFS(Txn[Signed Units],Txn[Key],J2575,Txn[Transaction Order],"&lt;="&amp;Q2575))</f>
      </c>
    </row>
    <row r="2576" spans="10:18" ht="15" customHeight="1" x14ac:dyDescent="0.15">
      <c r="J2576" s="246">
        <f>IF(OR(B2576="",C2576="",E2576=""),"",B2576&amp;":"&amp;C2576&amp;":"&amp;E2576)</f>
      </c>
      <c r="K2576" s="247">
        <f>IF(A2576="","",A2576*D2576)</f>
      </c>
      <c r="L2576" s="246">
        <f>IF(A2576="","",IF(OR(A2576=1,A2576=0),H2576,0))</f>
      </c>
      <c r="M2576" s="246">
        <f>IF(A2576="","",IF(A2576=-1,H2576,0))</f>
      </c>
      <c r="N2576">
        <f>IF(J2576="","",IF(E2576="SGD",1,IF(E2576="USD",Settings!$B$22,IF(E2576="HKD",Settings!$B$23,1))))</f>
      </c>
      <c r="O2576">
        <f>IF(OR(B2576="",C2576="",E2576=""),0,(IF(A2576=-1,H2576,0)-IF(OR(A2576=1,A2576=0),H2576,0)+IF(A2576=2,H2576,0))*IF(E2576="SGD",1,IF(E2576="USD",Settings!$B$22,IF(E2576="HKD",Settings!$B$23,1))))</f>
        <v>0</v>
      </c>
      <c r="P2576">
        <f>IF(OR(B2576="",C2576="",E2576=""),0,IF(A2576=2,H2576*IF(E2576="SGD",1,IF(E2576="USD",Settings!$B$22,IF(E2576="HKD",Settings!$B$23,1))),0))</f>
        <v>0</v>
      </c>
      <c r="Q2576" s="312">
        <f>IF(OR(J2576="",G2576=""),"",G2576+ROW()/1000000)</f>
      </c>
      <c r="R2576" s="247">
        <f>IF(Q2576="","",SUMIFS(Txn[Signed Units],Txn[Key],J2576,Txn[Transaction Order],"&lt;="&amp;Q2576))</f>
      </c>
    </row>
    <row r="2577" spans="10:18" ht="15" customHeight="1" x14ac:dyDescent="0.15">
      <c r="J2577" s="246">
        <f>IF(OR(B2577="",C2577="",E2577=""),"",B2577&amp;":"&amp;C2577&amp;":"&amp;E2577)</f>
      </c>
      <c r="K2577" s="247">
        <f>IF(A2577="","",A2577*D2577)</f>
      </c>
      <c r="L2577" s="246">
        <f>IF(A2577="","",IF(OR(A2577=1,A2577=0),H2577,0))</f>
      </c>
      <c r="M2577" s="246">
        <f>IF(A2577="","",IF(A2577=-1,H2577,0))</f>
      </c>
      <c r="N2577">
        <f>IF(J2577="","",IF(E2577="SGD",1,IF(E2577="USD",Settings!$B$22,IF(E2577="HKD",Settings!$B$23,1))))</f>
      </c>
      <c r="O2577">
        <f>IF(OR(B2577="",C2577="",E2577=""),0,(IF(A2577=-1,H2577,0)-IF(OR(A2577=1,A2577=0),H2577,0)+IF(A2577=2,H2577,0))*IF(E2577="SGD",1,IF(E2577="USD",Settings!$B$22,IF(E2577="HKD",Settings!$B$23,1))))</f>
        <v>0</v>
      </c>
      <c r="P2577">
        <f>IF(OR(B2577="",C2577="",E2577=""),0,IF(A2577=2,H2577*IF(E2577="SGD",1,IF(E2577="USD",Settings!$B$22,IF(E2577="HKD",Settings!$B$23,1))),0))</f>
        <v>0</v>
      </c>
      <c r="Q2577" s="312">
        <f>IF(OR(J2577="",G2577=""),"",G2577+ROW()/1000000)</f>
      </c>
      <c r="R2577" s="247">
        <f>IF(Q2577="","",SUMIFS(Txn[Signed Units],Txn[Key],J2577,Txn[Transaction Order],"&lt;="&amp;Q2577))</f>
      </c>
    </row>
    <row r="2578" spans="10:18" ht="15" customHeight="1" x14ac:dyDescent="0.15">
      <c r="J2578" s="246">
        <f>IF(OR(B2578="",C2578="",E2578=""),"",B2578&amp;":"&amp;C2578&amp;":"&amp;E2578)</f>
      </c>
      <c r="K2578" s="247">
        <f>IF(A2578="","",A2578*D2578)</f>
      </c>
      <c r="L2578" s="246">
        <f>IF(A2578="","",IF(OR(A2578=1,A2578=0),H2578,0))</f>
      </c>
      <c r="M2578" s="246">
        <f>IF(A2578="","",IF(A2578=-1,H2578,0))</f>
      </c>
      <c r="N2578">
        <f>IF(J2578="","",IF(E2578="SGD",1,IF(E2578="USD",Settings!$B$22,IF(E2578="HKD",Settings!$B$23,1))))</f>
      </c>
      <c r="O2578">
        <f>IF(OR(B2578="",C2578="",E2578=""),0,(IF(A2578=-1,H2578,0)-IF(OR(A2578=1,A2578=0),H2578,0)+IF(A2578=2,H2578,0))*IF(E2578="SGD",1,IF(E2578="USD",Settings!$B$22,IF(E2578="HKD",Settings!$B$23,1))))</f>
        <v>0</v>
      </c>
      <c r="P2578">
        <f>IF(OR(B2578="",C2578="",E2578=""),0,IF(A2578=2,H2578*IF(E2578="SGD",1,IF(E2578="USD",Settings!$B$22,IF(E2578="HKD",Settings!$B$23,1))),0))</f>
        <v>0</v>
      </c>
      <c r="Q2578" s="312">
        <f>IF(OR(J2578="",G2578=""),"",G2578+ROW()/1000000)</f>
      </c>
      <c r="R2578" s="247">
        <f>IF(Q2578="","",SUMIFS(Txn[Signed Units],Txn[Key],J2578,Txn[Transaction Order],"&lt;="&amp;Q2578))</f>
      </c>
    </row>
    <row r="2579" spans="10:18" ht="15" customHeight="1" x14ac:dyDescent="0.15">
      <c r="J2579" s="246">
        <f>IF(OR(B2579="",C2579="",E2579=""),"",B2579&amp;":"&amp;C2579&amp;":"&amp;E2579)</f>
      </c>
      <c r="K2579" s="247">
        <f>IF(A2579="","",A2579*D2579)</f>
      </c>
      <c r="L2579" s="246">
        <f>IF(A2579="","",IF(OR(A2579=1,A2579=0),H2579,0))</f>
      </c>
      <c r="M2579" s="246">
        <f>IF(A2579="","",IF(A2579=-1,H2579,0))</f>
      </c>
      <c r="N2579">
        <f>IF(J2579="","",IF(E2579="SGD",1,IF(E2579="USD",Settings!$B$22,IF(E2579="HKD",Settings!$B$23,1))))</f>
      </c>
      <c r="O2579">
        <f>IF(OR(B2579="",C2579="",E2579=""),0,(IF(A2579=-1,H2579,0)-IF(OR(A2579=1,A2579=0),H2579,0)+IF(A2579=2,H2579,0))*IF(E2579="SGD",1,IF(E2579="USD",Settings!$B$22,IF(E2579="HKD",Settings!$B$23,1))))</f>
        <v>0</v>
      </c>
      <c r="P2579">
        <f>IF(OR(B2579="",C2579="",E2579=""),0,IF(A2579=2,H2579*IF(E2579="SGD",1,IF(E2579="USD",Settings!$B$22,IF(E2579="HKD",Settings!$B$23,1))),0))</f>
        <v>0</v>
      </c>
      <c r="Q2579" s="312">
        <f>IF(OR(J2579="",G2579=""),"",G2579+ROW()/1000000)</f>
      </c>
      <c r="R2579" s="247">
        <f>IF(Q2579="","",SUMIFS(Txn[Signed Units],Txn[Key],J2579,Txn[Transaction Order],"&lt;="&amp;Q2579))</f>
      </c>
    </row>
    <row r="2580" spans="10:18" ht="15" customHeight="1" x14ac:dyDescent="0.15">
      <c r="J2580" s="246">
        <f>IF(OR(B2580="",C2580="",E2580=""),"",B2580&amp;":"&amp;C2580&amp;":"&amp;E2580)</f>
      </c>
      <c r="K2580" s="247">
        <f>IF(A2580="","",A2580*D2580)</f>
      </c>
      <c r="L2580" s="246">
        <f>IF(A2580="","",IF(OR(A2580=1,A2580=0),H2580,0))</f>
      </c>
      <c r="M2580" s="246">
        <f>IF(A2580="","",IF(A2580=-1,H2580,0))</f>
      </c>
      <c r="N2580">
        <f>IF(J2580="","",IF(E2580="SGD",1,IF(E2580="USD",Settings!$B$22,IF(E2580="HKD",Settings!$B$23,1))))</f>
      </c>
      <c r="O2580">
        <f>IF(OR(B2580="",C2580="",E2580=""),0,(IF(A2580=-1,H2580,0)-IF(OR(A2580=1,A2580=0),H2580,0)+IF(A2580=2,H2580,0))*IF(E2580="SGD",1,IF(E2580="USD",Settings!$B$22,IF(E2580="HKD",Settings!$B$23,1))))</f>
        <v>0</v>
      </c>
      <c r="P2580">
        <f>IF(OR(B2580="",C2580="",E2580=""),0,IF(A2580=2,H2580*IF(E2580="SGD",1,IF(E2580="USD",Settings!$B$22,IF(E2580="HKD",Settings!$B$23,1))),0))</f>
        <v>0</v>
      </c>
      <c r="Q2580" s="312">
        <f>IF(OR(J2580="",G2580=""),"",G2580+ROW()/1000000)</f>
      </c>
      <c r="R2580" s="247">
        <f>IF(Q2580="","",SUMIFS(Txn[Signed Units],Txn[Key],J2580,Txn[Transaction Order],"&lt;="&amp;Q2580))</f>
      </c>
    </row>
    <row r="2581" spans="10:18" ht="15" customHeight="1" x14ac:dyDescent="0.15">
      <c r="J2581" s="246">
        <f>IF(OR(B2581="",C2581="",E2581=""),"",B2581&amp;":"&amp;C2581&amp;":"&amp;E2581)</f>
      </c>
      <c r="K2581" s="247">
        <f>IF(A2581="","",A2581*D2581)</f>
      </c>
      <c r="L2581" s="246">
        <f>IF(A2581="","",IF(OR(A2581=1,A2581=0),H2581,0))</f>
      </c>
      <c r="M2581" s="246">
        <f>IF(A2581="","",IF(A2581=-1,H2581,0))</f>
      </c>
      <c r="N2581">
        <f>IF(J2581="","",IF(E2581="SGD",1,IF(E2581="USD",Settings!$B$22,IF(E2581="HKD",Settings!$B$23,1))))</f>
      </c>
      <c r="O2581">
        <f>IF(OR(B2581="",C2581="",E2581=""),0,(IF(A2581=-1,H2581,0)-IF(OR(A2581=1,A2581=0),H2581,0)+IF(A2581=2,H2581,0))*IF(E2581="SGD",1,IF(E2581="USD",Settings!$B$22,IF(E2581="HKD",Settings!$B$23,1))))</f>
        <v>0</v>
      </c>
      <c r="P2581">
        <f>IF(OR(B2581="",C2581="",E2581=""),0,IF(A2581=2,H2581*IF(E2581="SGD",1,IF(E2581="USD",Settings!$B$22,IF(E2581="HKD",Settings!$B$23,1))),0))</f>
        <v>0</v>
      </c>
      <c r="Q2581" s="312">
        <f>IF(OR(J2581="",G2581=""),"",G2581+ROW()/1000000)</f>
      </c>
      <c r="R2581" s="247">
        <f>IF(Q2581="","",SUMIFS(Txn[Signed Units],Txn[Key],J2581,Txn[Transaction Order],"&lt;="&amp;Q2581))</f>
      </c>
    </row>
    <row r="2582" spans="10:18" ht="15" customHeight="1" x14ac:dyDescent="0.15">
      <c r="J2582" s="246">
        <f>IF(OR(B2582="",C2582="",E2582=""),"",B2582&amp;":"&amp;C2582&amp;":"&amp;E2582)</f>
      </c>
      <c r="K2582" s="247">
        <f>IF(A2582="","",A2582*D2582)</f>
      </c>
      <c r="L2582" s="246">
        <f>IF(A2582="","",IF(OR(A2582=1,A2582=0),H2582,0))</f>
      </c>
      <c r="M2582" s="246">
        <f>IF(A2582="","",IF(A2582=-1,H2582,0))</f>
      </c>
      <c r="N2582">
        <f>IF(J2582="","",IF(E2582="SGD",1,IF(E2582="USD",Settings!$B$22,IF(E2582="HKD",Settings!$B$23,1))))</f>
      </c>
      <c r="O2582">
        <f>IF(OR(B2582="",C2582="",E2582=""),0,(IF(A2582=-1,H2582,0)-IF(OR(A2582=1,A2582=0),H2582,0)+IF(A2582=2,H2582,0))*IF(E2582="SGD",1,IF(E2582="USD",Settings!$B$22,IF(E2582="HKD",Settings!$B$23,1))))</f>
        <v>0</v>
      </c>
      <c r="P2582">
        <f>IF(OR(B2582="",C2582="",E2582=""),0,IF(A2582=2,H2582*IF(E2582="SGD",1,IF(E2582="USD",Settings!$B$22,IF(E2582="HKD",Settings!$B$23,1))),0))</f>
        <v>0</v>
      </c>
      <c r="Q2582" s="312">
        <f>IF(OR(J2582="",G2582=""),"",G2582+ROW()/1000000)</f>
      </c>
      <c r="R2582" s="247">
        <f>IF(Q2582="","",SUMIFS(Txn[Signed Units],Txn[Key],J2582,Txn[Transaction Order],"&lt;="&amp;Q2582))</f>
      </c>
    </row>
    <row r="2583" spans="10:18" ht="15" customHeight="1" x14ac:dyDescent="0.15">
      <c r="J2583" s="246">
        <f>IF(OR(B2583="",C2583="",E2583=""),"",B2583&amp;":"&amp;C2583&amp;":"&amp;E2583)</f>
      </c>
      <c r="K2583" s="247">
        <f>IF(A2583="","",A2583*D2583)</f>
      </c>
      <c r="L2583" s="246">
        <f>IF(A2583="","",IF(OR(A2583=1,A2583=0),H2583,0))</f>
      </c>
      <c r="M2583" s="246">
        <f>IF(A2583="","",IF(A2583=-1,H2583,0))</f>
      </c>
      <c r="N2583">
        <f>IF(J2583="","",IF(E2583="SGD",1,IF(E2583="USD",Settings!$B$22,IF(E2583="HKD",Settings!$B$23,1))))</f>
      </c>
      <c r="O2583">
        <f>IF(OR(B2583="",C2583="",E2583=""),0,(IF(A2583=-1,H2583,0)-IF(OR(A2583=1,A2583=0),H2583,0)+IF(A2583=2,H2583,0))*IF(E2583="SGD",1,IF(E2583="USD",Settings!$B$22,IF(E2583="HKD",Settings!$B$23,1))))</f>
        <v>0</v>
      </c>
      <c r="P2583">
        <f>IF(OR(B2583="",C2583="",E2583=""),0,IF(A2583=2,H2583*IF(E2583="SGD",1,IF(E2583="USD",Settings!$B$22,IF(E2583="HKD",Settings!$B$23,1))),0))</f>
        <v>0</v>
      </c>
      <c r="Q2583" s="312">
        <f>IF(OR(J2583="",G2583=""),"",G2583+ROW()/1000000)</f>
      </c>
      <c r="R2583" s="247">
        <f>IF(Q2583="","",SUMIFS(Txn[Signed Units],Txn[Key],J2583,Txn[Transaction Order],"&lt;="&amp;Q2583))</f>
      </c>
    </row>
    <row r="2584" spans="10:18" ht="15" customHeight="1" x14ac:dyDescent="0.15">
      <c r="J2584" s="246">
        <f>IF(OR(B2584="",C2584="",E2584=""),"",B2584&amp;":"&amp;C2584&amp;":"&amp;E2584)</f>
      </c>
      <c r="K2584" s="247">
        <f>IF(A2584="","",A2584*D2584)</f>
      </c>
      <c r="L2584" s="246">
        <f>IF(A2584="","",IF(OR(A2584=1,A2584=0),H2584,0))</f>
      </c>
      <c r="M2584" s="246">
        <f>IF(A2584="","",IF(A2584=-1,H2584,0))</f>
      </c>
      <c r="N2584">
        <f>IF(J2584="","",IF(E2584="SGD",1,IF(E2584="USD",Settings!$B$22,IF(E2584="HKD",Settings!$B$23,1))))</f>
      </c>
      <c r="O2584">
        <f>IF(OR(B2584="",C2584="",E2584=""),0,(IF(A2584=-1,H2584,0)-IF(OR(A2584=1,A2584=0),H2584,0)+IF(A2584=2,H2584,0))*IF(E2584="SGD",1,IF(E2584="USD",Settings!$B$22,IF(E2584="HKD",Settings!$B$23,1))))</f>
        <v>0</v>
      </c>
      <c r="P2584">
        <f>IF(OR(B2584="",C2584="",E2584=""),0,IF(A2584=2,H2584*IF(E2584="SGD",1,IF(E2584="USD",Settings!$B$22,IF(E2584="HKD",Settings!$B$23,1))),0))</f>
        <v>0</v>
      </c>
      <c r="Q2584" s="312">
        <f>IF(OR(J2584="",G2584=""),"",G2584+ROW()/1000000)</f>
      </c>
      <c r="R2584" s="247">
        <f>IF(Q2584="","",SUMIFS(Txn[Signed Units],Txn[Key],J2584,Txn[Transaction Order],"&lt;="&amp;Q2584))</f>
      </c>
    </row>
    <row r="2585" spans="10:18" ht="15" customHeight="1" x14ac:dyDescent="0.15">
      <c r="J2585" s="246">
        <f>IF(OR(B2585="",C2585="",E2585=""),"",B2585&amp;":"&amp;C2585&amp;":"&amp;E2585)</f>
      </c>
      <c r="K2585" s="247">
        <f>IF(A2585="","",A2585*D2585)</f>
      </c>
      <c r="L2585" s="246">
        <f>IF(A2585="","",IF(OR(A2585=1,A2585=0),H2585,0))</f>
      </c>
      <c r="M2585" s="246">
        <f>IF(A2585="","",IF(A2585=-1,H2585,0))</f>
      </c>
      <c r="N2585">
        <f>IF(J2585="","",IF(E2585="SGD",1,IF(E2585="USD",Settings!$B$22,IF(E2585="HKD",Settings!$B$23,1))))</f>
      </c>
      <c r="O2585">
        <f>IF(OR(B2585="",C2585="",E2585=""),0,(IF(A2585=-1,H2585,0)-IF(OR(A2585=1,A2585=0),H2585,0)+IF(A2585=2,H2585,0))*IF(E2585="SGD",1,IF(E2585="USD",Settings!$B$22,IF(E2585="HKD",Settings!$B$23,1))))</f>
        <v>0</v>
      </c>
      <c r="P2585">
        <f>IF(OR(B2585="",C2585="",E2585=""),0,IF(A2585=2,H2585*IF(E2585="SGD",1,IF(E2585="USD",Settings!$B$22,IF(E2585="HKD",Settings!$B$23,1))),0))</f>
        <v>0</v>
      </c>
      <c r="Q2585" s="312">
        <f>IF(OR(J2585="",G2585=""),"",G2585+ROW()/1000000)</f>
      </c>
      <c r="R2585" s="247">
        <f>IF(Q2585="","",SUMIFS(Txn[Signed Units],Txn[Key],J2585,Txn[Transaction Order],"&lt;="&amp;Q2585))</f>
      </c>
    </row>
    <row r="2586" spans="10:18" ht="15" customHeight="1" x14ac:dyDescent="0.15">
      <c r="J2586" s="246">
        <f>IF(OR(B2586="",C2586="",E2586=""),"",B2586&amp;":"&amp;C2586&amp;":"&amp;E2586)</f>
      </c>
      <c r="K2586" s="247">
        <f>IF(A2586="","",A2586*D2586)</f>
      </c>
      <c r="L2586" s="246">
        <f>IF(A2586="","",IF(OR(A2586=1,A2586=0),H2586,0))</f>
      </c>
      <c r="M2586" s="246">
        <f>IF(A2586="","",IF(A2586=-1,H2586,0))</f>
      </c>
      <c r="N2586">
        <f>IF(J2586="","",IF(E2586="SGD",1,IF(E2586="USD",Settings!$B$22,IF(E2586="HKD",Settings!$B$23,1))))</f>
      </c>
      <c r="O2586">
        <f>IF(OR(B2586="",C2586="",E2586=""),0,(IF(A2586=-1,H2586,0)-IF(OR(A2586=1,A2586=0),H2586,0)+IF(A2586=2,H2586,0))*IF(E2586="SGD",1,IF(E2586="USD",Settings!$B$22,IF(E2586="HKD",Settings!$B$23,1))))</f>
        <v>0</v>
      </c>
      <c r="P2586">
        <f>IF(OR(B2586="",C2586="",E2586=""),0,IF(A2586=2,H2586*IF(E2586="SGD",1,IF(E2586="USD",Settings!$B$22,IF(E2586="HKD",Settings!$B$23,1))),0))</f>
        <v>0</v>
      </c>
      <c r="Q2586" s="312">
        <f>IF(OR(J2586="",G2586=""),"",G2586+ROW()/1000000)</f>
      </c>
      <c r="R2586" s="247">
        <f>IF(Q2586="","",SUMIFS(Txn[Signed Units],Txn[Key],J2586,Txn[Transaction Order],"&lt;="&amp;Q2586))</f>
      </c>
    </row>
    <row r="2587" spans="10:18" ht="15" customHeight="1" x14ac:dyDescent="0.15">
      <c r="J2587" s="246">
        <f>IF(OR(B2587="",C2587="",E2587=""),"",B2587&amp;":"&amp;C2587&amp;":"&amp;E2587)</f>
      </c>
      <c r="K2587" s="247">
        <f>IF(A2587="","",A2587*D2587)</f>
      </c>
      <c r="L2587" s="246">
        <f>IF(A2587="","",IF(OR(A2587=1,A2587=0),H2587,0))</f>
      </c>
      <c r="M2587" s="246">
        <f>IF(A2587="","",IF(A2587=-1,H2587,0))</f>
      </c>
      <c r="N2587">
        <f>IF(J2587="","",IF(E2587="SGD",1,IF(E2587="USD",Settings!$B$22,IF(E2587="HKD",Settings!$B$23,1))))</f>
      </c>
      <c r="O2587">
        <f>IF(OR(B2587="",C2587="",E2587=""),0,(IF(A2587=-1,H2587,0)-IF(OR(A2587=1,A2587=0),H2587,0)+IF(A2587=2,H2587,0))*IF(E2587="SGD",1,IF(E2587="USD",Settings!$B$22,IF(E2587="HKD",Settings!$B$23,1))))</f>
        <v>0</v>
      </c>
      <c r="P2587">
        <f>IF(OR(B2587="",C2587="",E2587=""),0,IF(A2587=2,H2587*IF(E2587="SGD",1,IF(E2587="USD",Settings!$B$22,IF(E2587="HKD",Settings!$B$23,1))),0))</f>
        <v>0</v>
      </c>
      <c r="Q2587" s="312">
        <f>IF(OR(J2587="",G2587=""),"",G2587+ROW()/1000000)</f>
      </c>
      <c r="R2587" s="247">
        <f>IF(Q2587="","",SUMIFS(Txn[Signed Units],Txn[Key],J2587,Txn[Transaction Order],"&lt;="&amp;Q2587))</f>
      </c>
    </row>
    <row r="2588" spans="10:18" ht="15" customHeight="1" x14ac:dyDescent="0.15">
      <c r="J2588" s="246">
        <f>IF(OR(B2588="",C2588="",E2588=""),"",B2588&amp;":"&amp;C2588&amp;":"&amp;E2588)</f>
      </c>
      <c r="K2588" s="247">
        <f>IF(A2588="","",A2588*D2588)</f>
      </c>
      <c r="L2588" s="246">
        <f>IF(A2588="","",IF(OR(A2588=1,A2588=0),H2588,0))</f>
      </c>
      <c r="M2588" s="246">
        <f>IF(A2588="","",IF(A2588=-1,H2588,0))</f>
      </c>
      <c r="N2588">
        <f>IF(J2588="","",IF(E2588="SGD",1,IF(E2588="USD",Settings!$B$22,IF(E2588="HKD",Settings!$B$23,1))))</f>
      </c>
      <c r="O2588">
        <f>IF(OR(B2588="",C2588="",E2588=""),0,(IF(A2588=-1,H2588,0)-IF(OR(A2588=1,A2588=0),H2588,0)+IF(A2588=2,H2588,0))*IF(E2588="SGD",1,IF(E2588="USD",Settings!$B$22,IF(E2588="HKD",Settings!$B$23,1))))</f>
        <v>0</v>
      </c>
      <c r="P2588">
        <f>IF(OR(B2588="",C2588="",E2588=""),0,IF(A2588=2,H2588*IF(E2588="SGD",1,IF(E2588="USD",Settings!$B$22,IF(E2588="HKD",Settings!$B$23,1))),0))</f>
        <v>0</v>
      </c>
      <c r="Q2588" s="312">
        <f>IF(OR(J2588="",G2588=""),"",G2588+ROW()/1000000)</f>
      </c>
      <c r="R2588" s="247">
        <f>IF(Q2588="","",SUMIFS(Txn[Signed Units],Txn[Key],J2588,Txn[Transaction Order],"&lt;="&amp;Q2588))</f>
      </c>
    </row>
    <row r="2589" spans="10:18" ht="15" customHeight="1" x14ac:dyDescent="0.15">
      <c r="J2589" s="246">
        <f>IF(OR(B2589="",C2589="",E2589=""),"",B2589&amp;":"&amp;C2589&amp;":"&amp;E2589)</f>
      </c>
      <c r="K2589" s="247">
        <f>IF(A2589="","",A2589*D2589)</f>
      </c>
      <c r="L2589" s="246">
        <f>IF(A2589="","",IF(OR(A2589=1,A2589=0),H2589,0))</f>
      </c>
      <c r="M2589" s="246">
        <f>IF(A2589="","",IF(A2589=-1,H2589,0))</f>
      </c>
      <c r="N2589">
        <f>IF(J2589="","",IF(E2589="SGD",1,IF(E2589="USD",Settings!$B$22,IF(E2589="HKD",Settings!$B$23,1))))</f>
      </c>
      <c r="O2589">
        <f>IF(OR(B2589="",C2589="",E2589=""),0,(IF(A2589=-1,H2589,0)-IF(OR(A2589=1,A2589=0),H2589,0)+IF(A2589=2,H2589,0))*IF(E2589="SGD",1,IF(E2589="USD",Settings!$B$22,IF(E2589="HKD",Settings!$B$23,1))))</f>
        <v>0</v>
      </c>
      <c r="P2589">
        <f>IF(OR(B2589="",C2589="",E2589=""),0,IF(A2589=2,H2589*IF(E2589="SGD",1,IF(E2589="USD",Settings!$B$22,IF(E2589="HKD",Settings!$B$23,1))),0))</f>
        <v>0</v>
      </c>
      <c r="Q2589" s="312">
        <f>IF(OR(J2589="",G2589=""),"",G2589+ROW()/1000000)</f>
      </c>
      <c r="R2589" s="247">
        <f>IF(Q2589="","",SUMIFS(Txn[Signed Units],Txn[Key],J2589,Txn[Transaction Order],"&lt;="&amp;Q2589))</f>
      </c>
    </row>
    <row r="2590" spans="10:18" ht="15" customHeight="1" x14ac:dyDescent="0.15">
      <c r="J2590" s="246">
        <f>IF(OR(B2590="",C2590="",E2590=""),"",B2590&amp;":"&amp;C2590&amp;":"&amp;E2590)</f>
      </c>
      <c r="K2590" s="247">
        <f>IF(A2590="","",A2590*D2590)</f>
      </c>
      <c r="L2590" s="246">
        <f>IF(A2590="","",IF(OR(A2590=1,A2590=0),H2590,0))</f>
      </c>
      <c r="M2590" s="246">
        <f>IF(A2590="","",IF(A2590=-1,H2590,0))</f>
      </c>
      <c r="N2590">
        <f>IF(J2590="","",IF(E2590="SGD",1,IF(E2590="USD",Settings!$B$22,IF(E2590="HKD",Settings!$B$23,1))))</f>
      </c>
      <c r="O2590">
        <f>IF(OR(B2590="",C2590="",E2590=""),0,(IF(A2590=-1,H2590,0)-IF(OR(A2590=1,A2590=0),H2590,0)+IF(A2590=2,H2590,0))*IF(E2590="SGD",1,IF(E2590="USD",Settings!$B$22,IF(E2590="HKD",Settings!$B$23,1))))</f>
        <v>0</v>
      </c>
      <c r="P2590">
        <f>IF(OR(B2590="",C2590="",E2590=""),0,IF(A2590=2,H2590*IF(E2590="SGD",1,IF(E2590="USD",Settings!$B$22,IF(E2590="HKD",Settings!$B$23,1))),0))</f>
        <v>0</v>
      </c>
      <c r="Q2590" s="312">
        <f>IF(OR(J2590="",G2590=""),"",G2590+ROW()/1000000)</f>
      </c>
      <c r="R2590" s="247">
        <f>IF(Q2590="","",SUMIFS(Txn[Signed Units],Txn[Key],J2590,Txn[Transaction Order],"&lt;="&amp;Q2590))</f>
      </c>
    </row>
    <row r="2591" spans="10:18" ht="15" customHeight="1" x14ac:dyDescent="0.15">
      <c r="J2591" s="246">
        <f>IF(OR(B2591="",C2591="",E2591=""),"",B2591&amp;":"&amp;C2591&amp;":"&amp;E2591)</f>
      </c>
      <c r="K2591" s="247">
        <f>IF(A2591="","",A2591*D2591)</f>
      </c>
      <c r="L2591" s="246">
        <f>IF(A2591="","",IF(OR(A2591=1,A2591=0),H2591,0))</f>
      </c>
      <c r="M2591" s="246">
        <f>IF(A2591="","",IF(A2591=-1,H2591,0))</f>
      </c>
      <c r="N2591">
        <f>IF(J2591="","",IF(E2591="SGD",1,IF(E2591="USD",Settings!$B$22,IF(E2591="HKD",Settings!$B$23,1))))</f>
      </c>
      <c r="O2591">
        <f>IF(OR(B2591="",C2591="",E2591=""),0,(IF(A2591=-1,H2591,0)-IF(OR(A2591=1,A2591=0),H2591,0)+IF(A2591=2,H2591,0))*IF(E2591="SGD",1,IF(E2591="USD",Settings!$B$22,IF(E2591="HKD",Settings!$B$23,1))))</f>
        <v>0</v>
      </c>
      <c r="P2591">
        <f>IF(OR(B2591="",C2591="",E2591=""),0,IF(A2591=2,H2591*IF(E2591="SGD",1,IF(E2591="USD",Settings!$B$22,IF(E2591="HKD",Settings!$B$23,1))),0))</f>
        <v>0</v>
      </c>
      <c r="Q2591" s="312">
        <f>IF(OR(J2591="",G2591=""),"",G2591+ROW()/1000000)</f>
      </c>
      <c r="R2591" s="247">
        <f>IF(Q2591="","",SUMIFS(Txn[Signed Units],Txn[Key],J2591,Txn[Transaction Order],"&lt;="&amp;Q2591))</f>
      </c>
    </row>
    <row r="2592" spans="10:18" ht="15" customHeight="1" x14ac:dyDescent="0.15">
      <c r="J2592" s="246">
        <f>IF(OR(B2592="",C2592="",E2592=""),"",B2592&amp;":"&amp;C2592&amp;":"&amp;E2592)</f>
      </c>
      <c r="K2592" s="247">
        <f>IF(A2592="","",A2592*D2592)</f>
      </c>
      <c r="L2592" s="246">
        <f>IF(A2592="","",IF(OR(A2592=1,A2592=0),H2592,0))</f>
      </c>
      <c r="M2592" s="246">
        <f>IF(A2592="","",IF(A2592=-1,H2592,0))</f>
      </c>
      <c r="N2592">
        <f>IF(J2592="","",IF(E2592="SGD",1,IF(E2592="USD",Settings!$B$22,IF(E2592="HKD",Settings!$B$23,1))))</f>
      </c>
      <c r="O2592">
        <f>IF(OR(B2592="",C2592="",E2592=""),0,(IF(A2592=-1,H2592,0)-IF(OR(A2592=1,A2592=0),H2592,0)+IF(A2592=2,H2592,0))*IF(E2592="SGD",1,IF(E2592="USD",Settings!$B$22,IF(E2592="HKD",Settings!$B$23,1))))</f>
        <v>0</v>
      </c>
      <c r="P2592">
        <f>IF(OR(B2592="",C2592="",E2592=""),0,IF(A2592=2,H2592*IF(E2592="SGD",1,IF(E2592="USD",Settings!$B$22,IF(E2592="HKD",Settings!$B$23,1))),0))</f>
        <v>0</v>
      </c>
      <c r="Q2592" s="312">
        <f>IF(OR(J2592="",G2592=""),"",G2592+ROW()/1000000)</f>
      </c>
      <c r="R2592" s="247">
        <f>IF(Q2592="","",SUMIFS(Txn[Signed Units],Txn[Key],J2592,Txn[Transaction Order],"&lt;="&amp;Q2592))</f>
      </c>
    </row>
    <row r="2593" spans="10:18" ht="15" customHeight="1" x14ac:dyDescent="0.15">
      <c r="J2593" s="246">
        <f>IF(OR(B2593="",C2593="",E2593=""),"",B2593&amp;":"&amp;C2593&amp;":"&amp;E2593)</f>
      </c>
      <c r="K2593" s="247">
        <f>IF(A2593="","",A2593*D2593)</f>
      </c>
      <c r="L2593" s="246">
        <f>IF(A2593="","",IF(OR(A2593=1,A2593=0),H2593,0))</f>
      </c>
      <c r="M2593" s="246">
        <f>IF(A2593="","",IF(A2593=-1,H2593,0))</f>
      </c>
      <c r="N2593">
        <f>IF(J2593="","",IF(E2593="SGD",1,IF(E2593="USD",Settings!$B$22,IF(E2593="HKD",Settings!$B$23,1))))</f>
      </c>
      <c r="O2593">
        <f>IF(OR(B2593="",C2593="",E2593=""),0,(IF(A2593=-1,H2593,0)-IF(OR(A2593=1,A2593=0),H2593,0)+IF(A2593=2,H2593,0))*IF(E2593="SGD",1,IF(E2593="USD",Settings!$B$22,IF(E2593="HKD",Settings!$B$23,1))))</f>
        <v>0</v>
      </c>
      <c r="P2593">
        <f>IF(OR(B2593="",C2593="",E2593=""),0,IF(A2593=2,H2593*IF(E2593="SGD",1,IF(E2593="USD",Settings!$B$22,IF(E2593="HKD",Settings!$B$23,1))),0))</f>
        <v>0</v>
      </c>
      <c r="Q2593" s="312">
        <f>IF(OR(J2593="",G2593=""),"",G2593+ROW()/1000000)</f>
      </c>
      <c r="R2593" s="247">
        <f>IF(Q2593="","",SUMIFS(Txn[Signed Units],Txn[Key],J2593,Txn[Transaction Order],"&lt;="&amp;Q2593))</f>
      </c>
    </row>
    <row r="2594" spans="10:18" ht="15" customHeight="1" x14ac:dyDescent="0.15">
      <c r="J2594" s="246">
        <f>IF(OR(B2594="",C2594="",E2594=""),"",B2594&amp;":"&amp;C2594&amp;":"&amp;E2594)</f>
      </c>
      <c r="K2594" s="247">
        <f>IF(A2594="","",A2594*D2594)</f>
      </c>
      <c r="L2594" s="246">
        <f>IF(A2594="","",IF(OR(A2594=1,A2594=0),H2594,0))</f>
      </c>
      <c r="M2594" s="246">
        <f>IF(A2594="","",IF(A2594=-1,H2594,0))</f>
      </c>
      <c r="N2594">
        <f>IF(J2594="","",IF(E2594="SGD",1,IF(E2594="USD",Settings!$B$22,IF(E2594="HKD",Settings!$B$23,1))))</f>
      </c>
      <c r="O2594">
        <f>IF(OR(B2594="",C2594="",E2594=""),0,(IF(A2594=-1,H2594,0)-IF(OR(A2594=1,A2594=0),H2594,0)+IF(A2594=2,H2594,0))*IF(E2594="SGD",1,IF(E2594="USD",Settings!$B$22,IF(E2594="HKD",Settings!$B$23,1))))</f>
        <v>0</v>
      </c>
      <c r="P2594">
        <f>IF(OR(B2594="",C2594="",E2594=""),0,IF(A2594=2,H2594*IF(E2594="SGD",1,IF(E2594="USD",Settings!$B$22,IF(E2594="HKD",Settings!$B$23,1))),0))</f>
        <v>0</v>
      </c>
      <c r="Q2594" s="312">
        <f>IF(OR(J2594="",G2594=""),"",G2594+ROW()/1000000)</f>
      </c>
      <c r="R2594" s="247">
        <f>IF(Q2594="","",SUMIFS(Txn[Signed Units],Txn[Key],J2594,Txn[Transaction Order],"&lt;="&amp;Q2594))</f>
      </c>
    </row>
    <row r="2595" spans="10:18" ht="15" customHeight="1" x14ac:dyDescent="0.15">
      <c r="J2595" s="246">
        <f>IF(OR(B2595="",C2595="",E2595=""),"",B2595&amp;":"&amp;C2595&amp;":"&amp;E2595)</f>
      </c>
      <c r="K2595" s="247">
        <f>IF(A2595="","",A2595*D2595)</f>
      </c>
      <c r="L2595" s="246">
        <f>IF(A2595="","",IF(OR(A2595=1,A2595=0),H2595,0))</f>
      </c>
      <c r="M2595" s="246">
        <f>IF(A2595="","",IF(A2595=-1,H2595,0))</f>
      </c>
      <c r="N2595">
        <f>IF(J2595="","",IF(E2595="SGD",1,IF(E2595="USD",Settings!$B$22,IF(E2595="HKD",Settings!$B$23,1))))</f>
      </c>
      <c r="O2595">
        <f>IF(OR(B2595="",C2595="",E2595=""),0,(IF(A2595=-1,H2595,0)-IF(OR(A2595=1,A2595=0),H2595,0)+IF(A2595=2,H2595,0))*IF(E2595="SGD",1,IF(E2595="USD",Settings!$B$22,IF(E2595="HKD",Settings!$B$23,1))))</f>
        <v>0</v>
      </c>
      <c r="P2595">
        <f>IF(OR(B2595="",C2595="",E2595=""),0,IF(A2595=2,H2595*IF(E2595="SGD",1,IF(E2595="USD",Settings!$B$22,IF(E2595="HKD",Settings!$B$23,1))),0))</f>
        <v>0</v>
      </c>
      <c r="Q2595" s="312">
        <f>IF(OR(J2595="",G2595=""),"",G2595+ROW()/1000000)</f>
      </c>
      <c r="R2595" s="247">
        <f>IF(Q2595="","",SUMIFS(Txn[Signed Units],Txn[Key],J2595,Txn[Transaction Order],"&lt;="&amp;Q2595))</f>
      </c>
    </row>
    <row r="2596" spans="10:18" ht="15" customHeight="1" x14ac:dyDescent="0.15">
      <c r="J2596" s="246">
        <f>IF(OR(B2596="",C2596="",E2596=""),"",B2596&amp;":"&amp;C2596&amp;":"&amp;E2596)</f>
      </c>
      <c r="K2596" s="247">
        <f>IF(A2596="","",A2596*D2596)</f>
      </c>
      <c r="L2596" s="246">
        <f>IF(A2596="","",IF(OR(A2596=1,A2596=0),H2596,0))</f>
      </c>
      <c r="M2596" s="246">
        <f>IF(A2596="","",IF(A2596=-1,H2596,0))</f>
      </c>
      <c r="N2596">
        <f>IF(J2596="","",IF(E2596="SGD",1,IF(E2596="USD",Settings!$B$22,IF(E2596="HKD",Settings!$B$23,1))))</f>
      </c>
      <c r="O2596">
        <f>IF(OR(B2596="",C2596="",E2596=""),0,(IF(A2596=-1,H2596,0)-IF(OR(A2596=1,A2596=0),H2596,0)+IF(A2596=2,H2596,0))*IF(E2596="SGD",1,IF(E2596="USD",Settings!$B$22,IF(E2596="HKD",Settings!$B$23,1))))</f>
        <v>0</v>
      </c>
      <c r="P2596">
        <f>IF(OR(B2596="",C2596="",E2596=""),0,IF(A2596=2,H2596*IF(E2596="SGD",1,IF(E2596="USD",Settings!$B$22,IF(E2596="HKD",Settings!$B$23,1))),0))</f>
        <v>0</v>
      </c>
      <c r="Q2596" s="312">
        <f>IF(OR(J2596="",G2596=""),"",G2596+ROW()/1000000)</f>
      </c>
      <c r="R2596" s="247">
        <f>IF(Q2596="","",SUMIFS(Txn[Signed Units],Txn[Key],J2596,Txn[Transaction Order],"&lt;="&amp;Q2596))</f>
      </c>
    </row>
    <row r="2597" spans="10:18" ht="15" customHeight="1" x14ac:dyDescent="0.15">
      <c r="J2597" s="246">
        <f>IF(OR(B2597="",C2597="",E2597=""),"",B2597&amp;":"&amp;C2597&amp;":"&amp;E2597)</f>
      </c>
      <c r="K2597" s="247">
        <f>IF(A2597="","",A2597*D2597)</f>
      </c>
      <c r="L2597" s="246">
        <f>IF(A2597="","",IF(OR(A2597=1,A2597=0),H2597,0))</f>
      </c>
      <c r="M2597" s="246">
        <f>IF(A2597="","",IF(A2597=-1,H2597,0))</f>
      </c>
      <c r="N2597">
        <f>IF(J2597="","",IF(E2597="SGD",1,IF(E2597="USD",Settings!$B$22,IF(E2597="HKD",Settings!$B$23,1))))</f>
      </c>
      <c r="O2597">
        <f>IF(OR(B2597="",C2597="",E2597=""),0,(IF(A2597=-1,H2597,0)-IF(OR(A2597=1,A2597=0),H2597,0)+IF(A2597=2,H2597,0))*IF(E2597="SGD",1,IF(E2597="USD",Settings!$B$22,IF(E2597="HKD",Settings!$B$23,1))))</f>
        <v>0</v>
      </c>
      <c r="P2597">
        <f>IF(OR(B2597="",C2597="",E2597=""),0,IF(A2597=2,H2597*IF(E2597="SGD",1,IF(E2597="USD",Settings!$B$22,IF(E2597="HKD",Settings!$B$23,1))),0))</f>
        <v>0</v>
      </c>
      <c r="Q2597" s="312">
        <f>IF(OR(J2597="",G2597=""),"",G2597+ROW()/1000000)</f>
      </c>
      <c r="R2597" s="247">
        <f>IF(Q2597="","",SUMIFS(Txn[Signed Units],Txn[Key],J2597,Txn[Transaction Order],"&lt;="&amp;Q2597))</f>
      </c>
    </row>
    <row r="2598" spans="10:18" ht="15" customHeight="1" x14ac:dyDescent="0.15">
      <c r="J2598" s="246">
        <f>IF(OR(B2598="",C2598="",E2598=""),"",B2598&amp;":"&amp;C2598&amp;":"&amp;E2598)</f>
      </c>
      <c r="K2598" s="247">
        <f>IF(A2598="","",A2598*D2598)</f>
      </c>
      <c r="L2598" s="246">
        <f>IF(A2598="","",IF(OR(A2598=1,A2598=0),H2598,0))</f>
      </c>
      <c r="M2598" s="246">
        <f>IF(A2598="","",IF(A2598=-1,H2598,0))</f>
      </c>
      <c r="N2598">
        <f>IF(J2598="","",IF(E2598="SGD",1,IF(E2598="USD",Settings!$B$22,IF(E2598="HKD",Settings!$B$23,1))))</f>
      </c>
      <c r="O2598">
        <f>IF(OR(B2598="",C2598="",E2598=""),0,(IF(A2598=-1,H2598,0)-IF(OR(A2598=1,A2598=0),H2598,0)+IF(A2598=2,H2598,0))*IF(E2598="SGD",1,IF(E2598="USD",Settings!$B$22,IF(E2598="HKD",Settings!$B$23,1))))</f>
        <v>0</v>
      </c>
      <c r="P2598">
        <f>IF(OR(B2598="",C2598="",E2598=""),0,IF(A2598=2,H2598*IF(E2598="SGD",1,IF(E2598="USD",Settings!$B$22,IF(E2598="HKD",Settings!$B$23,1))),0))</f>
        <v>0</v>
      </c>
      <c r="Q2598" s="312">
        <f>IF(OR(J2598="",G2598=""),"",G2598+ROW()/1000000)</f>
      </c>
      <c r="R2598" s="247">
        <f>IF(Q2598="","",SUMIFS(Txn[Signed Units],Txn[Key],J2598,Txn[Transaction Order],"&lt;="&amp;Q2598))</f>
      </c>
    </row>
    <row r="2599" spans="10:18" ht="15" customHeight="1" x14ac:dyDescent="0.15">
      <c r="J2599" s="246">
        <f>IF(OR(B2599="",C2599="",E2599=""),"",B2599&amp;":"&amp;C2599&amp;":"&amp;E2599)</f>
      </c>
      <c r="K2599" s="247">
        <f>IF(A2599="","",A2599*D2599)</f>
      </c>
      <c r="L2599" s="246">
        <f>IF(A2599="","",IF(OR(A2599=1,A2599=0),H2599,0))</f>
      </c>
      <c r="M2599" s="246">
        <f>IF(A2599="","",IF(A2599=-1,H2599,0))</f>
      </c>
      <c r="N2599">
        <f>IF(J2599="","",IF(E2599="SGD",1,IF(E2599="USD",Settings!$B$22,IF(E2599="HKD",Settings!$B$23,1))))</f>
      </c>
      <c r="O2599">
        <f>IF(OR(B2599="",C2599="",E2599=""),0,(IF(A2599=-1,H2599,0)-IF(OR(A2599=1,A2599=0),H2599,0)+IF(A2599=2,H2599,0))*IF(E2599="SGD",1,IF(E2599="USD",Settings!$B$22,IF(E2599="HKD",Settings!$B$23,1))))</f>
        <v>0</v>
      </c>
      <c r="P2599">
        <f>IF(OR(B2599="",C2599="",E2599=""),0,IF(A2599=2,H2599*IF(E2599="SGD",1,IF(E2599="USD",Settings!$B$22,IF(E2599="HKD",Settings!$B$23,1))),0))</f>
        <v>0</v>
      </c>
      <c r="Q2599" s="312">
        <f>IF(OR(J2599="",G2599=""),"",G2599+ROW()/1000000)</f>
      </c>
      <c r="R2599" s="247">
        <f>IF(Q2599="","",SUMIFS(Txn[Signed Units],Txn[Key],J2599,Txn[Transaction Order],"&lt;="&amp;Q2599))</f>
      </c>
    </row>
    <row r="2600" spans="10:18" ht="15" customHeight="1" x14ac:dyDescent="0.15">
      <c r="J2600" s="246">
        <f>IF(OR(B2600="",C2600="",E2600=""),"",B2600&amp;":"&amp;C2600&amp;":"&amp;E2600)</f>
      </c>
      <c r="K2600" s="247">
        <f>IF(A2600="","",A2600*D2600)</f>
      </c>
      <c r="L2600" s="246">
        <f>IF(A2600="","",IF(OR(A2600=1,A2600=0),H2600,0))</f>
      </c>
      <c r="M2600" s="246">
        <f>IF(A2600="","",IF(A2600=-1,H2600,0))</f>
      </c>
      <c r="N2600">
        <f>IF(J2600="","",IF(E2600="SGD",1,IF(E2600="USD",Settings!$B$22,IF(E2600="HKD",Settings!$B$23,1))))</f>
      </c>
      <c r="O2600">
        <f>IF(OR(B2600="",C2600="",E2600=""),0,(IF(A2600=-1,H2600,0)-IF(OR(A2600=1,A2600=0),H2600,0)+IF(A2600=2,H2600,0))*IF(E2600="SGD",1,IF(E2600="USD",Settings!$B$22,IF(E2600="HKD",Settings!$B$23,1))))</f>
        <v>0</v>
      </c>
      <c r="P2600">
        <f>IF(OR(B2600="",C2600="",E2600=""),0,IF(A2600=2,H2600*IF(E2600="SGD",1,IF(E2600="USD",Settings!$B$22,IF(E2600="HKD",Settings!$B$23,1))),0))</f>
        <v>0</v>
      </c>
      <c r="Q2600" s="312">
        <f>IF(OR(J2600="",G2600=""),"",G2600+ROW()/1000000)</f>
      </c>
      <c r="R2600" s="247">
        <f>IF(Q2600="","",SUMIFS(Txn[Signed Units],Txn[Key],J2600,Txn[Transaction Order],"&lt;="&amp;Q2600))</f>
      </c>
    </row>
    <row r="2601" spans="10:18" ht="15" customHeight="1" x14ac:dyDescent="0.15">
      <c r="J2601" s="246">
        <f>IF(OR(B2601="",C2601="",E2601=""),"",B2601&amp;":"&amp;C2601&amp;":"&amp;E2601)</f>
      </c>
      <c r="K2601" s="247">
        <f>IF(A2601="","",A2601*D2601)</f>
      </c>
      <c r="L2601" s="246">
        <f>IF(A2601="","",IF(OR(A2601=1,A2601=0),H2601,0))</f>
      </c>
      <c r="M2601" s="246">
        <f>IF(A2601="","",IF(A2601=-1,H2601,0))</f>
      </c>
      <c r="N2601">
        <f>IF(J2601="","",IF(E2601="SGD",1,IF(E2601="USD",Settings!$B$22,IF(E2601="HKD",Settings!$B$23,1))))</f>
      </c>
      <c r="O2601">
        <f>IF(OR(B2601="",C2601="",E2601=""),0,(IF(A2601=-1,H2601,0)-IF(OR(A2601=1,A2601=0),H2601,0)+IF(A2601=2,H2601,0))*IF(E2601="SGD",1,IF(E2601="USD",Settings!$B$22,IF(E2601="HKD",Settings!$B$23,1))))</f>
        <v>0</v>
      </c>
      <c r="P2601">
        <f>IF(OR(B2601="",C2601="",E2601=""),0,IF(A2601=2,H2601*IF(E2601="SGD",1,IF(E2601="USD",Settings!$B$22,IF(E2601="HKD",Settings!$B$23,1))),0))</f>
        <v>0</v>
      </c>
      <c r="Q2601" s="312">
        <f>IF(OR(J2601="",G2601=""),"",G2601+ROW()/1000000)</f>
      </c>
      <c r="R2601" s="247">
        <f>IF(Q2601="","",SUMIFS(Txn[Signed Units],Txn[Key],J2601,Txn[Transaction Order],"&lt;="&amp;Q2601))</f>
      </c>
    </row>
    <row r="2602" spans="10:18" ht="15" customHeight="1" x14ac:dyDescent="0.15">
      <c r="J2602" s="246">
        <f>IF(OR(B2602="",C2602="",E2602=""),"",B2602&amp;":"&amp;C2602&amp;":"&amp;E2602)</f>
      </c>
      <c r="K2602" s="247">
        <f>IF(A2602="","",A2602*D2602)</f>
      </c>
      <c r="L2602" s="246">
        <f>IF(A2602="","",IF(OR(A2602=1,A2602=0),H2602,0))</f>
      </c>
      <c r="M2602" s="246">
        <f>IF(A2602="","",IF(A2602=-1,H2602,0))</f>
      </c>
      <c r="N2602">
        <f>IF(J2602="","",IF(E2602="SGD",1,IF(E2602="USD",Settings!$B$22,IF(E2602="HKD",Settings!$B$23,1))))</f>
      </c>
      <c r="O2602">
        <f>IF(OR(B2602="",C2602="",E2602=""),0,(IF(A2602=-1,H2602,0)-IF(OR(A2602=1,A2602=0),H2602,0)+IF(A2602=2,H2602,0))*IF(E2602="SGD",1,IF(E2602="USD",Settings!$B$22,IF(E2602="HKD",Settings!$B$23,1))))</f>
        <v>0</v>
      </c>
      <c r="P2602">
        <f>IF(OR(B2602="",C2602="",E2602=""),0,IF(A2602=2,H2602*IF(E2602="SGD",1,IF(E2602="USD",Settings!$B$22,IF(E2602="HKD",Settings!$B$23,1))),0))</f>
        <v>0</v>
      </c>
      <c r="Q2602" s="312">
        <f>IF(OR(J2602="",G2602=""),"",G2602+ROW()/1000000)</f>
      </c>
      <c r="R2602" s="247">
        <f>IF(Q2602="","",SUMIFS(Txn[Signed Units],Txn[Key],J2602,Txn[Transaction Order],"&lt;="&amp;Q2602))</f>
      </c>
    </row>
    <row r="2603" spans="10:18" ht="15" customHeight="1" x14ac:dyDescent="0.15">
      <c r="J2603" s="246">
        <f>IF(OR(B2603="",C2603="",E2603=""),"",B2603&amp;":"&amp;C2603&amp;":"&amp;E2603)</f>
      </c>
      <c r="K2603" s="247">
        <f>IF(A2603="","",A2603*D2603)</f>
      </c>
      <c r="L2603" s="246">
        <f>IF(A2603="","",IF(OR(A2603=1,A2603=0),H2603,0))</f>
      </c>
      <c r="M2603" s="246">
        <f>IF(A2603="","",IF(A2603=-1,H2603,0))</f>
      </c>
      <c r="N2603">
        <f>IF(J2603="","",IF(E2603="SGD",1,IF(E2603="USD",Settings!$B$22,IF(E2603="HKD",Settings!$B$23,1))))</f>
      </c>
      <c r="O2603">
        <f>IF(OR(B2603="",C2603="",E2603=""),0,(IF(A2603=-1,H2603,0)-IF(OR(A2603=1,A2603=0),H2603,0)+IF(A2603=2,H2603,0))*IF(E2603="SGD",1,IF(E2603="USD",Settings!$B$22,IF(E2603="HKD",Settings!$B$23,1))))</f>
        <v>0</v>
      </c>
      <c r="P2603">
        <f>IF(OR(B2603="",C2603="",E2603=""),0,IF(A2603=2,H2603*IF(E2603="SGD",1,IF(E2603="USD",Settings!$B$22,IF(E2603="HKD",Settings!$B$23,1))),0))</f>
        <v>0</v>
      </c>
      <c r="Q2603" s="312">
        <f>IF(OR(J2603="",G2603=""),"",G2603+ROW()/1000000)</f>
      </c>
      <c r="R2603" s="247">
        <f>IF(Q2603="","",SUMIFS(Txn[Signed Units],Txn[Key],J2603,Txn[Transaction Order],"&lt;="&amp;Q2603))</f>
      </c>
    </row>
    <row r="2604" spans="10:18" ht="15" customHeight="1" x14ac:dyDescent="0.15">
      <c r="J2604" s="246">
        <f>IF(OR(B2604="",C2604="",E2604=""),"",B2604&amp;":"&amp;C2604&amp;":"&amp;E2604)</f>
      </c>
      <c r="K2604" s="247">
        <f>IF(A2604="","",A2604*D2604)</f>
      </c>
      <c r="L2604" s="246">
        <f>IF(A2604="","",IF(OR(A2604=1,A2604=0),H2604,0))</f>
      </c>
      <c r="M2604" s="246">
        <f>IF(A2604="","",IF(A2604=-1,H2604,0))</f>
      </c>
      <c r="N2604">
        <f>IF(J2604="","",IF(E2604="SGD",1,IF(E2604="USD",Settings!$B$22,IF(E2604="HKD",Settings!$B$23,1))))</f>
      </c>
      <c r="O2604">
        <f>IF(OR(B2604="",C2604="",E2604=""),0,(IF(A2604=-1,H2604,0)-IF(OR(A2604=1,A2604=0),H2604,0)+IF(A2604=2,H2604,0))*IF(E2604="SGD",1,IF(E2604="USD",Settings!$B$22,IF(E2604="HKD",Settings!$B$23,1))))</f>
        <v>0</v>
      </c>
      <c r="P2604">
        <f>IF(OR(B2604="",C2604="",E2604=""),0,IF(A2604=2,H2604*IF(E2604="SGD",1,IF(E2604="USD",Settings!$B$22,IF(E2604="HKD",Settings!$B$23,1))),0))</f>
        <v>0</v>
      </c>
      <c r="Q2604" s="312">
        <f>IF(OR(J2604="",G2604=""),"",G2604+ROW()/1000000)</f>
      </c>
      <c r="R2604" s="247">
        <f>IF(Q2604="","",SUMIFS(Txn[Signed Units],Txn[Key],J2604,Txn[Transaction Order],"&lt;="&amp;Q2604))</f>
      </c>
    </row>
    <row r="2605" spans="10:18" ht="15" customHeight="1" x14ac:dyDescent="0.15">
      <c r="J2605" s="246">
        <f>IF(OR(B2605="",C2605="",E2605=""),"",B2605&amp;":"&amp;C2605&amp;":"&amp;E2605)</f>
      </c>
      <c r="K2605" s="247">
        <f>IF(A2605="","",A2605*D2605)</f>
      </c>
      <c r="L2605" s="246">
        <f>IF(A2605="","",IF(OR(A2605=1,A2605=0),H2605,0))</f>
      </c>
      <c r="M2605" s="246">
        <f>IF(A2605="","",IF(A2605=-1,H2605,0))</f>
      </c>
      <c r="N2605">
        <f>IF(J2605="","",IF(E2605="SGD",1,IF(E2605="USD",Settings!$B$22,IF(E2605="HKD",Settings!$B$23,1))))</f>
      </c>
      <c r="O2605">
        <f>IF(OR(B2605="",C2605="",E2605=""),0,(IF(A2605=-1,H2605,0)-IF(OR(A2605=1,A2605=0),H2605,0)+IF(A2605=2,H2605,0))*IF(E2605="SGD",1,IF(E2605="USD",Settings!$B$22,IF(E2605="HKD",Settings!$B$23,1))))</f>
        <v>0</v>
      </c>
      <c r="P2605">
        <f>IF(OR(B2605="",C2605="",E2605=""),0,IF(A2605=2,H2605*IF(E2605="SGD",1,IF(E2605="USD",Settings!$B$22,IF(E2605="HKD",Settings!$B$23,1))),0))</f>
        <v>0</v>
      </c>
      <c r="Q2605" s="312">
        <f>IF(OR(J2605="",G2605=""),"",G2605+ROW()/1000000)</f>
      </c>
      <c r="R2605" s="247">
        <f>IF(Q2605="","",SUMIFS(Txn[Signed Units],Txn[Key],J2605,Txn[Transaction Order],"&lt;="&amp;Q2605))</f>
      </c>
    </row>
    <row r="2606" spans="10:18" ht="15" customHeight="1" x14ac:dyDescent="0.15">
      <c r="J2606" s="246">
        <f>IF(OR(B2606="",C2606="",E2606=""),"",B2606&amp;":"&amp;C2606&amp;":"&amp;E2606)</f>
      </c>
      <c r="K2606" s="247">
        <f>IF(A2606="","",A2606*D2606)</f>
      </c>
      <c r="L2606" s="246">
        <f>IF(A2606="","",IF(OR(A2606=1,A2606=0),H2606,0))</f>
      </c>
      <c r="M2606" s="246">
        <f>IF(A2606="","",IF(A2606=-1,H2606,0))</f>
      </c>
      <c r="N2606">
        <f>IF(J2606="","",IF(E2606="SGD",1,IF(E2606="USD",Settings!$B$22,IF(E2606="HKD",Settings!$B$23,1))))</f>
      </c>
      <c r="O2606">
        <f>IF(OR(B2606="",C2606="",E2606=""),0,(IF(A2606=-1,H2606,0)-IF(OR(A2606=1,A2606=0),H2606,0)+IF(A2606=2,H2606,0))*IF(E2606="SGD",1,IF(E2606="USD",Settings!$B$22,IF(E2606="HKD",Settings!$B$23,1))))</f>
        <v>0</v>
      </c>
      <c r="P2606">
        <f>IF(OR(B2606="",C2606="",E2606=""),0,IF(A2606=2,H2606*IF(E2606="SGD",1,IF(E2606="USD",Settings!$B$22,IF(E2606="HKD",Settings!$B$23,1))),0))</f>
        <v>0</v>
      </c>
      <c r="Q2606" s="312">
        <f>IF(OR(J2606="",G2606=""),"",G2606+ROW()/1000000)</f>
      </c>
      <c r="R2606" s="247">
        <f>IF(Q2606="","",SUMIFS(Txn[Signed Units],Txn[Key],J2606,Txn[Transaction Order],"&lt;="&amp;Q2606))</f>
      </c>
    </row>
    <row r="2607" spans="10:18" ht="15" customHeight="1" x14ac:dyDescent="0.15">
      <c r="J2607" s="246">
        <f>IF(OR(B2607="",C2607="",E2607=""),"",B2607&amp;":"&amp;C2607&amp;":"&amp;E2607)</f>
      </c>
      <c r="K2607" s="247">
        <f>IF(A2607="","",A2607*D2607)</f>
      </c>
      <c r="L2607" s="246">
        <f>IF(A2607="","",IF(OR(A2607=1,A2607=0),H2607,0))</f>
      </c>
      <c r="M2607" s="246">
        <f>IF(A2607="","",IF(A2607=-1,H2607,0))</f>
      </c>
      <c r="N2607">
        <f>IF(J2607="","",IF(E2607="SGD",1,IF(E2607="USD",Settings!$B$22,IF(E2607="HKD",Settings!$B$23,1))))</f>
      </c>
      <c r="O2607">
        <f>IF(OR(B2607="",C2607="",E2607=""),0,(IF(A2607=-1,H2607,0)-IF(OR(A2607=1,A2607=0),H2607,0)+IF(A2607=2,H2607,0))*IF(E2607="SGD",1,IF(E2607="USD",Settings!$B$22,IF(E2607="HKD",Settings!$B$23,1))))</f>
        <v>0</v>
      </c>
      <c r="P2607">
        <f>IF(OR(B2607="",C2607="",E2607=""),0,IF(A2607=2,H2607*IF(E2607="SGD",1,IF(E2607="USD",Settings!$B$22,IF(E2607="HKD",Settings!$B$23,1))),0))</f>
        <v>0</v>
      </c>
      <c r="Q2607" s="312">
        <f>IF(OR(J2607="",G2607=""),"",G2607+ROW()/1000000)</f>
      </c>
      <c r="R2607" s="247">
        <f>IF(Q2607="","",SUMIFS(Txn[Signed Units],Txn[Key],J2607,Txn[Transaction Order],"&lt;="&amp;Q2607))</f>
      </c>
    </row>
    <row r="2608" spans="10:18" ht="15" customHeight="1" x14ac:dyDescent="0.15">
      <c r="J2608" s="246">
        <f>IF(OR(B2608="",C2608="",E2608=""),"",B2608&amp;":"&amp;C2608&amp;":"&amp;E2608)</f>
      </c>
      <c r="K2608" s="247">
        <f>IF(A2608="","",A2608*D2608)</f>
      </c>
      <c r="L2608" s="246">
        <f>IF(A2608="","",IF(OR(A2608=1,A2608=0),H2608,0))</f>
      </c>
      <c r="M2608" s="246">
        <f>IF(A2608="","",IF(A2608=-1,H2608,0))</f>
      </c>
      <c r="N2608">
        <f>IF(J2608="","",IF(E2608="SGD",1,IF(E2608="USD",Settings!$B$22,IF(E2608="HKD",Settings!$B$23,1))))</f>
      </c>
      <c r="O2608">
        <f>IF(OR(B2608="",C2608="",E2608=""),0,(IF(A2608=-1,H2608,0)-IF(OR(A2608=1,A2608=0),H2608,0)+IF(A2608=2,H2608,0))*IF(E2608="SGD",1,IF(E2608="USD",Settings!$B$22,IF(E2608="HKD",Settings!$B$23,1))))</f>
        <v>0</v>
      </c>
      <c r="P2608">
        <f>IF(OR(B2608="",C2608="",E2608=""),0,IF(A2608=2,H2608*IF(E2608="SGD",1,IF(E2608="USD",Settings!$B$22,IF(E2608="HKD",Settings!$B$23,1))),0))</f>
        <v>0</v>
      </c>
      <c r="Q2608" s="312">
        <f>IF(OR(J2608="",G2608=""),"",G2608+ROW()/1000000)</f>
      </c>
      <c r="R2608" s="247">
        <f>IF(Q2608="","",SUMIFS(Txn[Signed Units],Txn[Key],J2608,Txn[Transaction Order],"&lt;="&amp;Q2608))</f>
      </c>
    </row>
    <row r="2609" spans="10:18" ht="15" customHeight="1" x14ac:dyDescent="0.15">
      <c r="J2609" s="246">
        <f>IF(OR(B2609="",C2609="",E2609=""),"",B2609&amp;":"&amp;C2609&amp;":"&amp;E2609)</f>
      </c>
      <c r="K2609" s="247">
        <f>IF(A2609="","",A2609*D2609)</f>
      </c>
      <c r="L2609" s="246">
        <f>IF(A2609="","",IF(OR(A2609=1,A2609=0),H2609,0))</f>
      </c>
      <c r="M2609" s="246">
        <f>IF(A2609="","",IF(A2609=-1,H2609,0))</f>
      </c>
      <c r="N2609">
        <f>IF(J2609="","",IF(E2609="SGD",1,IF(E2609="USD",Settings!$B$22,IF(E2609="HKD",Settings!$B$23,1))))</f>
      </c>
      <c r="O2609">
        <f>IF(OR(B2609="",C2609="",E2609=""),0,(IF(A2609=-1,H2609,0)-IF(OR(A2609=1,A2609=0),H2609,0)+IF(A2609=2,H2609,0))*IF(E2609="SGD",1,IF(E2609="USD",Settings!$B$22,IF(E2609="HKD",Settings!$B$23,1))))</f>
        <v>0</v>
      </c>
      <c r="P2609">
        <f>IF(OR(B2609="",C2609="",E2609=""),0,IF(A2609=2,H2609*IF(E2609="SGD",1,IF(E2609="USD",Settings!$B$22,IF(E2609="HKD",Settings!$B$23,1))),0))</f>
        <v>0</v>
      </c>
      <c r="Q2609" s="312">
        <f>IF(OR(J2609="",G2609=""),"",G2609+ROW()/1000000)</f>
      </c>
      <c r="R2609" s="247">
        <f>IF(Q2609="","",SUMIFS(Txn[Signed Units],Txn[Key],J2609,Txn[Transaction Order],"&lt;="&amp;Q2609))</f>
      </c>
    </row>
    <row r="2610" spans="10:18" ht="15" customHeight="1" x14ac:dyDescent="0.15">
      <c r="J2610" s="246">
        <f>IF(OR(B2610="",C2610="",E2610=""),"",B2610&amp;":"&amp;C2610&amp;":"&amp;E2610)</f>
      </c>
      <c r="K2610" s="247">
        <f>IF(A2610="","",A2610*D2610)</f>
      </c>
      <c r="L2610" s="246">
        <f>IF(A2610="","",IF(OR(A2610=1,A2610=0),H2610,0))</f>
      </c>
      <c r="M2610" s="246">
        <f>IF(A2610="","",IF(A2610=-1,H2610,0))</f>
      </c>
      <c r="N2610">
        <f>IF(J2610="","",IF(E2610="SGD",1,IF(E2610="USD",Settings!$B$22,IF(E2610="HKD",Settings!$B$23,1))))</f>
      </c>
      <c r="O2610">
        <f>IF(OR(B2610="",C2610="",E2610=""),0,(IF(A2610=-1,H2610,0)-IF(OR(A2610=1,A2610=0),H2610,0)+IF(A2610=2,H2610,0))*IF(E2610="SGD",1,IF(E2610="USD",Settings!$B$22,IF(E2610="HKD",Settings!$B$23,1))))</f>
        <v>0</v>
      </c>
      <c r="P2610">
        <f>IF(OR(B2610="",C2610="",E2610=""),0,IF(A2610=2,H2610*IF(E2610="SGD",1,IF(E2610="USD",Settings!$B$22,IF(E2610="HKD",Settings!$B$23,1))),0))</f>
        <v>0</v>
      </c>
      <c r="Q2610" s="312">
        <f>IF(OR(J2610="",G2610=""),"",G2610+ROW()/1000000)</f>
      </c>
      <c r="R2610" s="247">
        <f>IF(Q2610="","",SUMIFS(Txn[Signed Units],Txn[Key],J2610,Txn[Transaction Order],"&lt;="&amp;Q2610))</f>
      </c>
    </row>
    <row r="2611" spans="10:18" ht="15" customHeight="1" x14ac:dyDescent="0.15">
      <c r="J2611" s="246">
        <f>IF(OR(B2611="",C2611="",E2611=""),"",B2611&amp;":"&amp;C2611&amp;":"&amp;E2611)</f>
      </c>
      <c r="K2611" s="247">
        <f>IF(A2611="","",A2611*D2611)</f>
      </c>
      <c r="L2611" s="246">
        <f>IF(A2611="","",IF(OR(A2611=1,A2611=0),H2611,0))</f>
      </c>
      <c r="M2611" s="246">
        <f>IF(A2611="","",IF(A2611=-1,H2611,0))</f>
      </c>
      <c r="N2611">
        <f>IF(J2611="","",IF(E2611="SGD",1,IF(E2611="USD",Settings!$B$22,IF(E2611="HKD",Settings!$B$23,1))))</f>
      </c>
      <c r="O2611">
        <f>IF(OR(B2611="",C2611="",E2611=""),0,(IF(A2611=-1,H2611,0)-IF(OR(A2611=1,A2611=0),H2611,0)+IF(A2611=2,H2611,0))*IF(E2611="SGD",1,IF(E2611="USD",Settings!$B$22,IF(E2611="HKD",Settings!$B$23,1))))</f>
        <v>0</v>
      </c>
      <c r="P2611">
        <f>IF(OR(B2611="",C2611="",E2611=""),0,IF(A2611=2,H2611*IF(E2611="SGD",1,IF(E2611="USD",Settings!$B$22,IF(E2611="HKD",Settings!$B$23,1))),0))</f>
        <v>0</v>
      </c>
      <c r="Q2611" s="312">
        <f>IF(OR(J2611="",G2611=""),"",G2611+ROW()/1000000)</f>
      </c>
      <c r="R2611" s="247">
        <f>IF(Q2611="","",SUMIFS(Txn[Signed Units],Txn[Key],J2611,Txn[Transaction Order],"&lt;="&amp;Q2611))</f>
      </c>
    </row>
    <row r="2612" spans="10:18" ht="15" customHeight="1" x14ac:dyDescent="0.15">
      <c r="J2612" s="246">
        <f>IF(OR(B2612="",C2612="",E2612=""),"",B2612&amp;":"&amp;C2612&amp;":"&amp;E2612)</f>
      </c>
      <c r="K2612" s="247">
        <f>IF(A2612="","",A2612*D2612)</f>
      </c>
      <c r="L2612" s="246">
        <f>IF(A2612="","",IF(OR(A2612=1,A2612=0),H2612,0))</f>
      </c>
      <c r="M2612" s="246">
        <f>IF(A2612="","",IF(A2612=-1,H2612,0))</f>
      </c>
      <c r="N2612">
        <f>IF(J2612="","",IF(E2612="SGD",1,IF(E2612="USD",Settings!$B$22,IF(E2612="HKD",Settings!$B$23,1))))</f>
      </c>
      <c r="O2612">
        <f>IF(OR(B2612="",C2612="",E2612=""),0,(IF(A2612=-1,H2612,0)-IF(OR(A2612=1,A2612=0),H2612,0)+IF(A2612=2,H2612,0))*IF(E2612="SGD",1,IF(E2612="USD",Settings!$B$22,IF(E2612="HKD",Settings!$B$23,1))))</f>
        <v>0</v>
      </c>
      <c r="P2612">
        <f>IF(OR(B2612="",C2612="",E2612=""),0,IF(A2612=2,H2612*IF(E2612="SGD",1,IF(E2612="USD",Settings!$B$22,IF(E2612="HKD",Settings!$B$23,1))),0))</f>
        <v>0</v>
      </c>
      <c r="Q2612" s="312">
        <f>IF(OR(J2612="",G2612=""),"",G2612+ROW()/1000000)</f>
      </c>
      <c r="R2612" s="247">
        <f>IF(Q2612="","",SUMIFS(Txn[Signed Units],Txn[Key],J2612,Txn[Transaction Order],"&lt;="&amp;Q2612))</f>
      </c>
    </row>
    <row r="2613" spans="10:18" ht="15" customHeight="1" x14ac:dyDescent="0.15">
      <c r="J2613" s="246">
        <f>IF(OR(B2613="",C2613="",E2613=""),"",B2613&amp;":"&amp;C2613&amp;":"&amp;E2613)</f>
      </c>
      <c r="K2613" s="247">
        <f>IF(A2613="","",A2613*D2613)</f>
      </c>
      <c r="L2613" s="246">
        <f>IF(A2613="","",IF(OR(A2613=1,A2613=0),H2613,0))</f>
      </c>
      <c r="M2613" s="246">
        <f>IF(A2613="","",IF(A2613=-1,H2613,0))</f>
      </c>
      <c r="N2613">
        <f>IF(J2613="","",IF(E2613="SGD",1,IF(E2613="USD",Settings!$B$22,IF(E2613="HKD",Settings!$B$23,1))))</f>
      </c>
      <c r="O2613">
        <f>IF(OR(B2613="",C2613="",E2613=""),0,(IF(A2613=-1,H2613,0)-IF(OR(A2613=1,A2613=0),H2613,0)+IF(A2613=2,H2613,0))*IF(E2613="SGD",1,IF(E2613="USD",Settings!$B$22,IF(E2613="HKD",Settings!$B$23,1))))</f>
        <v>0</v>
      </c>
      <c r="P2613">
        <f>IF(OR(B2613="",C2613="",E2613=""),0,IF(A2613=2,H2613*IF(E2613="SGD",1,IF(E2613="USD",Settings!$B$22,IF(E2613="HKD",Settings!$B$23,1))),0))</f>
        <v>0</v>
      </c>
      <c r="Q2613" s="312">
        <f>IF(OR(J2613="",G2613=""),"",G2613+ROW()/1000000)</f>
      </c>
      <c r="R2613" s="247">
        <f>IF(Q2613="","",SUMIFS(Txn[Signed Units],Txn[Key],J2613,Txn[Transaction Order],"&lt;="&amp;Q2613))</f>
      </c>
    </row>
    <row r="2614" spans="10:18" ht="15" customHeight="1" x14ac:dyDescent="0.15">
      <c r="J2614" s="246">
        <f>IF(OR(B2614="",C2614="",E2614=""),"",B2614&amp;":"&amp;C2614&amp;":"&amp;E2614)</f>
      </c>
      <c r="K2614" s="247">
        <f>IF(A2614="","",A2614*D2614)</f>
      </c>
      <c r="L2614" s="246">
        <f>IF(A2614="","",IF(OR(A2614=1,A2614=0),H2614,0))</f>
      </c>
      <c r="M2614" s="246">
        <f>IF(A2614="","",IF(A2614=-1,H2614,0))</f>
      </c>
      <c r="N2614">
        <f>IF(J2614="","",IF(E2614="SGD",1,IF(E2614="USD",Settings!$B$22,IF(E2614="HKD",Settings!$B$23,1))))</f>
      </c>
      <c r="O2614">
        <f>IF(OR(B2614="",C2614="",E2614=""),0,(IF(A2614=-1,H2614,0)-IF(OR(A2614=1,A2614=0),H2614,0)+IF(A2614=2,H2614,0))*IF(E2614="SGD",1,IF(E2614="USD",Settings!$B$22,IF(E2614="HKD",Settings!$B$23,1))))</f>
        <v>0</v>
      </c>
      <c r="P2614">
        <f>IF(OR(B2614="",C2614="",E2614=""),0,IF(A2614=2,H2614*IF(E2614="SGD",1,IF(E2614="USD",Settings!$B$22,IF(E2614="HKD",Settings!$B$23,1))),0))</f>
        <v>0</v>
      </c>
      <c r="Q2614" s="312">
        <f>IF(OR(J2614="",G2614=""),"",G2614+ROW()/1000000)</f>
      </c>
      <c r="R2614" s="247">
        <f>IF(Q2614="","",SUMIFS(Txn[Signed Units],Txn[Key],J2614,Txn[Transaction Order],"&lt;="&amp;Q2614))</f>
      </c>
    </row>
    <row r="2615" spans="10:18" ht="15" customHeight="1" x14ac:dyDescent="0.15">
      <c r="J2615" s="246">
        <f>IF(OR(B2615="",C2615="",E2615=""),"",B2615&amp;":"&amp;C2615&amp;":"&amp;E2615)</f>
      </c>
      <c r="K2615" s="247">
        <f>IF(A2615="","",A2615*D2615)</f>
      </c>
      <c r="L2615" s="246">
        <f>IF(A2615="","",IF(OR(A2615=1,A2615=0),H2615,0))</f>
      </c>
      <c r="M2615" s="246">
        <f>IF(A2615="","",IF(A2615=-1,H2615,0))</f>
      </c>
      <c r="N2615">
        <f>IF(J2615="","",IF(E2615="SGD",1,IF(E2615="USD",Settings!$B$22,IF(E2615="HKD",Settings!$B$23,1))))</f>
      </c>
      <c r="O2615">
        <f>IF(OR(B2615="",C2615="",E2615=""),0,(IF(A2615=-1,H2615,0)-IF(OR(A2615=1,A2615=0),H2615,0)+IF(A2615=2,H2615,0))*IF(E2615="SGD",1,IF(E2615="USD",Settings!$B$22,IF(E2615="HKD",Settings!$B$23,1))))</f>
        <v>0</v>
      </c>
      <c r="P2615">
        <f>IF(OR(B2615="",C2615="",E2615=""),0,IF(A2615=2,H2615*IF(E2615="SGD",1,IF(E2615="USD",Settings!$B$22,IF(E2615="HKD",Settings!$B$23,1))),0))</f>
        <v>0</v>
      </c>
      <c r="Q2615" s="312">
        <f>IF(OR(J2615="",G2615=""),"",G2615+ROW()/1000000)</f>
      </c>
      <c r="R2615" s="247">
        <f>IF(Q2615="","",SUMIFS(Txn[Signed Units],Txn[Key],J2615,Txn[Transaction Order],"&lt;="&amp;Q2615))</f>
      </c>
    </row>
    <row r="2616" spans="10:18" ht="15" customHeight="1" x14ac:dyDescent="0.15">
      <c r="J2616" s="246">
        <f>IF(OR(B2616="",C2616="",E2616=""),"",B2616&amp;":"&amp;C2616&amp;":"&amp;E2616)</f>
      </c>
      <c r="K2616" s="247">
        <f>IF(A2616="","",A2616*D2616)</f>
      </c>
      <c r="L2616" s="246">
        <f>IF(A2616="","",IF(OR(A2616=1,A2616=0),H2616,0))</f>
      </c>
      <c r="M2616" s="246">
        <f>IF(A2616="","",IF(A2616=-1,H2616,0))</f>
      </c>
      <c r="N2616">
        <f>IF(J2616="","",IF(E2616="SGD",1,IF(E2616="USD",Settings!$B$22,IF(E2616="HKD",Settings!$B$23,1))))</f>
      </c>
      <c r="O2616">
        <f>IF(OR(B2616="",C2616="",E2616=""),0,(IF(A2616=-1,H2616,0)-IF(OR(A2616=1,A2616=0),H2616,0)+IF(A2616=2,H2616,0))*IF(E2616="SGD",1,IF(E2616="USD",Settings!$B$22,IF(E2616="HKD",Settings!$B$23,1))))</f>
        <v>0</v>
      </c>
      <c r="P2616">
        <f>IF(OR(B2616="",C2616="",E2616=""),0,IF(A2616=2,H2616*IF(E2616="SGD",1,IF(E2616="USD",Settings!$B$22,IF(E2616="HKD",Settings!$B$23,1))),0))</f>
        <v>0</v>
      </c>
      <c r="Q2616" s="312">
        <f>IF(OR(J2616="",G2616=""),"",G2616+ROW()/1000000)</f>
      </c>
      <c r="R2616" s="247">
        <f>IF(Q2616="","",SUMIFS(Txn[Signed Units],Txn[Key],J2616,Txn[Transaction Order],"&lt;="&amp;Q2616))</f>
      </c>
    </row>
    <row r="2617" spans="10:18" ht="15" customHeight="1" x14ac:dyDescent="0.15">
      <c r="J2617" s="246">
        <f>IF(OR(B2617="",C2617="",E2617=""),"",B2617&amp;":"&amp;C2617&amp;":"&amp;E2617)</f>
      </c>
      <c r="K2617" s="247">
        <f>IF(A2617="","",A2617*D2617)</f>
      </c>
      <c r="L2617" s="246">
        <f>IF(A2617="","",IF(OR(A2617=1,A2617=0),H2617,0))</f>
      </c>
      <c r="M2617" s="246">
        <f>IF(A2617="","",IF(A2617=-1,H2617,0))</f>
      </c>
      <c r="N2617">
        <f>IF(J2617="","",IF(E2617="SGD",1,IF(E2617="USD",Settings!$B$22,IF(E2617="HKD",Settings!$B$23,1))))</f>
      </c>
      <c r="O2617">
        <f>IF(OR(B2617="",C2617="",E2617=""),0,(IF(A2617=-1,H2617,0)-IF(OR(A2617=1,A2617=0),H2617,0)+IF(A2617=2,H2617,0))*IF(E2617="SGD",1,IF(E2617="USD",Settings!$B$22,IF(E2617="HKD",Settings!$B$23,1))))</f>
        <v>0</v>
      </c>
      <c r="P2617">
        <f>IF(OR(B2617="",C2617="",E2617=""),0,IF(A2617=2,H2617*IF(E2617="SGD",1,IF(E2617="USD",Settings!$B$22,IF(E2617="HKD",Settings!$B$23,1))),0))</f>
        <v>0</v>
      </c>
      <c r="Q2617" s="312">
        <f>IF(OR(J2617="",G2617=""),"",G2617+ROW()/1000000)</f>
      </c>
      <c r="R2617" s="247">
        <f>IF(Q2617="","",SUMIFS(Txn[Signed Units],Txn[Key],J2617,Txn[Transaction Order],"&lt;="&amp;Q2617))</f>
      </c>
    </row>
    <row r="2618" spans="10:18" ht="15" customHeight="1" x14ac:dyDescent="0.15">
      <c r="J2618" s="246">
        <f>IF(OR(B2618="",C2618="",E2618=""),"",B2618&amp;":"&amp;C2618&amp;":"&amp;E2618)</f>
      </c>
      <c r="K2618" s="247">
        <f>IF(A2618="","",A2618*D2618)</f>
      </c>
      <c r="L2618" s="246">
        <f>IF(A2618="","",IF(OR(A2618=1,A2618=0),H2618,0))</f>
      </c>
      <c r="M2618" s="246">
        <f>IF(A2618="","",IF(A2618=-1,H2618,0))</f>
      </c>
      <c r="N2618">
        <f>IF(J2618="","",IF(E2618="SGD",1,IF(E2618="USD",Settings!$B$22,IF(E2618="HKD",Settings!$B$23,1))))</f>
      </c>
      <c r="O2618">
        <f>IF(OR(B2618="",C2618="",E2618=""),0,(IF(A2618=-1,H2618,0)-IF(OR(A2618=1,A2618=0),H2618,0)+IF(A2618=2,H2618,0))*IF(E2618="SGD",1,IF(E2618="USD",Settings!$B$22,IF(E2618="HKD",Settings!$B$23,1))))</f>
        <v>0</v>
      </c>
      <c r="P2618">
        <f>IF(OR(B2618="",C2618="",E2618=""),0,IF(A2618=2,H2618*IF(E2618="SGD",1,IF(E2618="USD",Settings!$B$22,IF(E2618="HKD",Settings!$B$23,1))),0))</f>
        <v>0</v>
      </c>
      <c r="Q2618" s="312">
        <f>IF(OR(J2618="",G2618=""),"",G2618+ROW()/1000000)</f>
      </c>
      <c r="R2618" s="247">
        <f>IF(Q2618="","",SUMIFS(Txn[Signed Units],Txn[Key],J2618,Txn[Transaction Order],"&lt;="&amp;Q2618))</f>
      </c>
    </row>
    <row r="2619" spans="10:18" ht="15" customHeight="1" x14ac:dyDescent="0.15">
      <c r="J2619" s="246">
        <f>IF(OR(B2619="",C2619="",E2619=""),"",B2619&amp;":"&amp;C2619&amp;":"&amp;E2619)</f>
      </c>
      <c r="K2619" s="247">
        <f>IF(A2619="","",A2619*D2619)</f>
      </c>
      <c r="L2619" s="246">
        <f>IF(A2619="","",IF(OR(A2619=1,A2619=0),H2619,0))</f>
      </c>
      <c r="M2619" s="246">
        <f>IF(A2619="","",IF(A2619=-1,H2619,0))</f>
      </c>
      <c r="N2619">
        <f>IF(J2619="","",IF(E2619="SGD",1,IF(E2619="USD",Settings!$B$22,IF(E2619="HKD",Settings!$B$23,1))))</f>
      </c>
      <c r="O2619">
        <f>IF(OR(B2619="",C2619="",E2619=""),0,(IF(A2619=-1,H2619,0)-IF(OR(A2619=1,A2619=0),H2619,0)+IF(A2619=2,H2619,0))*IF(E2619="SGD",1,IF(E2619="USD",Settings!$B$22,IF(E2619="HKD",Settings!$B$23,1))))</f>
        <v>0</v>
      </c>
      <c r="P2619">
        <f>IF(OR(B2619="",C2619="",E2619=""),0,IF(A2619=2,H2619*IF(E2619="SGD",1,IF(E2619="USD",Settings!$B$22,IF(E2619="HKD",Settings!$B$23,1))),0))</f>
        <v>0</v>
      </c>
      <c r="Q2619" s="312">
        <f>IF(OR(J2619="",G2619=""),"",G2619+ROW()/1000000)</f>
      </c>
      <c r="R2619" s="247">
        <f>IF(Q2619="","",SUMIFS(Txn[Signed Units],Txn[Key],J2619,Txn[Transaction Order],"&lt;="&amp;Q2619))</f>
      </c>
    </row>
    <row r="2620" spans="10:18" ht="15" customHeight="1" x14ac:dyDescent="0.15">
      <c r="J2620" s="246">
        <f>IF(OR(B2620="",C2620="",E2620=""),"",B2620&amp;":"&amp;C2620&amp;":"&amp;E2620)</f>
      </c>
      <c r="K2620" s="247">
        <f>IF(A2620="","",A2620*D2620)</f>
      </c>
      <c r="L2620" s="246">
        <f>IF(A2620="","",IF(OR(A2620=1,A2620=0),H2620,0))</f>
      </c>
      <c r="M2620" s="246">
        <f>IF(A2620="","",IF(A2620=-1,H2620,0))</f>
      </c>
      <c r="N2620">
        <f>IF(J2620="","",IF(E2620="SGD",1,IF(E2620="USD",Settings!$B$22,IF(E2620="HKD",Settings!$B$23,1))))</f>
      </c>
      <c r="O2620">
        <f>IF(OR(B2620="",C2620="",E2620=""),0,(IF(A2620=-1,H2620,0)-IF(OR(A2620=1,A2620=0),H2620,0)+IF(A2620=2,H2620,0))*IF(E2620="SGD",1,IF(E2620="USD",Settings!$B$22,IF(E2620="HKD",Settings!$B$23,1))))</f>
        <v>0</v>
      </c>
      <c r="P2620">
        <f>IF(OR(B2620="",C2620="",E2620=""),0,IF(A2620=2,H2620*IF(E2620="SGD",1,IF(E2620="USD",Settings!$B$22,IF(E2620="HKD",Settings!$B$23,1))),0))</f>
        <v>0</v>
      </c>
      <c r="Q2620" s="312">
        <f>IF(OR(J2620="",G2620=""),"",G2620+ROW()/1000000)</f>
      </c>
      <c r="R2620" s="247">
        <f>IF(Q2620="","",SUMIFS(Txn[Signed Units],Txn[Key],J2620,Txn[Transaction Order],"&lt;="&amp;Q2620))</f>
      </c>
    </row>
    <row r="2621" spans="10:18" ht="15" customHeight="1" x14ac:dyDescent="0.15">
      <c r="J2621" s="246">
        <f>IF(OR(B2621="",C2621="",E2621=""),"",B2621&amp;":"&amp;C2621&amp;":"&amp;E2621)</f>
      </c>
      <c r="K2621" s="247">
        <f>IF(A2621="","",A2621*D2621)</f>
      </c>
      <c r="L2621" s="246">
        <f>IF(A2621="","",IF(OR(A2621=1,A2621=0),H2621,0))</f>
      </c>
      <c r="M2621" s="246">
        <f>IF(A2621="","",IF(A2621=-1,H2621,0))</f>
      </c>
      <c r="N2621">
        <f>IF(J2621="","",IF(E2621="SGD",1,IF(E2621="USD",Settings!$B$22,IF(E2621="HKD",Settings!$B$23,1))))</f>
      </c>
      <c r="O2621">
        <f>IF(OR(B2621="",C2621="",E2621=""),0,(IF(A2621=-1,H2621,0)-IF(OR(A2621=1,A2621=0),H2621,0)+IF(A2621=2,H2621,0))*IF(E2621="SGD",1,IF(E2621="USD",Settings!$B$22,IF(E2621="HKD",Settings!$B$23,1))))</f>
        <v>0</v>
      </c>
      <c r="P2621">
        <f>IF(OR(B2621="",C2621="",E2621=""),0,IF(A2621=2,H2621*IF(E2621="SGD",1,IF(E2621="USD",Settings!$B$22,IF(E2621="HKD",Settings!$B$23,1))),0))</f>
        <v>0</v>
      </c>
      <c r="Q2621" s="312">
        <f>IF(OR(J2621="",G2621=""),"",G2621+ROW()/1000000)</f>
      </c>
      <c r="R2621" s="247">
        <f>IF(Q2621="","",SUMIFS(Txn[Signed Units],Txn[Key],J2621,Txn[Transaction Order],"&lt;="&amp;Q2621))</f>
      </c>
    </row>
    <row r="2622" spans="10:18" ht="15" customHeight="1" x14ac:dyDescent="0.15">
      <c r="J2622" s="246">
        <f>IF(OR(B2622="",C2622="",E2622=""),"",B2622&amp;":"&amp;C2622&amp;":"&amp;E2622)</f>
      </c>
      <c r="K2622" s="247">
        <f>IF(A2622="","",A2622*D2622)</f>
      </c>
      <c r="L2622" s="246">
        <f>IF(A2622="","",IF(OR(A2622=1,A2622=0),H2622,0))</f>
      </c>
      <c r="M2622" s="246">
        <f>IF(A2622="","",IF(A2622=-1,H2622,0))</f>
      </c>
      <c r="N2622">
        <f>IF(J2622="","",IF(E2622="SGD",1,IF(E2622="USD",Settings!$B$22,IF(E2622="HKD",Settings!$B$23,1))))</f>
      </c>
      <c r="O2622">
        <f>IF(OR(B2622="",C2622="",E2622=""),0,(IF(A2622=-1,H2622,0)-IF(OR(A2622=1,A2622=0),H2622,0)+IF(A2622=2,H2622,0))*IF(E2622="SGD",1,IF(E2622="USD",Settings!$B$22,IF(E2622="HKD",Settings!$B$23,1))))</f>
        <v>0</v>
      </c>
      <c r="P2622">
        <f>IF(OR(B2622="",C2622="",E2622=""),0,IF(A2622=2,H2622*IF(E2622="SGD",1,IF(E2622="USD",Settings!$B$22,IF(E2622="HKD",Settings!$B$23,1))),0))</f>
        <v>0</v>
      </c>
      <c r="Q2622" s="312">
        <f>IF(OR(J2622="",G2622=""),"",G2622+ROW()/1000000)</f>
      </c>
      <c r="R2622" s="247">
        <f>IF(Q2622="","",SUMIFS(Txn[Signed Units],Txn[Key],J2622,Txn[Transaction Order],"&lt;="&amp;Q2622))</f>
      </c>
    </row>
    <row r="2623" spans="10:18" ht="15" customHeight="1" x14ac:dyDescent="0.15">
      <c r="J2623" s="246">
        <f>IF(OR(B2623="",C2623="",E2623=""),"",B2623&amp;":"&amp;C2623&amp;":"&amp;E2623)</f>
      </c>
      <c r="K2623" s="247">
        <f>IF(A2623="","",A2623*D2623)</f>
      </c>
      <c r="L2623" s="246">
        <f>IF(A2623="","",IF(OR(A2623=1,A2623=0),H2623,0))</f>
      </c>
      <c r="M2623" s="246">
        <f>IF(A2623="","",IF(A2623=-1,H2623,0))</f>
      </c>
      <c r="N2623">
        <f>IF(J2623="","",IF(E2623="SGD",1,IF(E2623="USD",Settings!$B$22,IF(E2623="HKD",Settings!$B$23,1))))</f>
      </c>
      <c r="O2623">
        <f>IF(OR(B2623="",C2623="",E2623=""),0,(IF(A2623=-1,H2623,0)-IF(OR(A2623=1,A2623=0),H2623,0)+IF(A2623=2,H2623,0))*IF(E2623="SGD",1,IF(E2623="USD",Settings!$B$22,IF(E2623="HKD",Settings!$B$23,1))))</f>
        <v>0</v>
      </c>
      <c r="P2623">
        <f>IF(OR(B2623="",C2623="",E2623=""),0,IF(A2623=2,H2623*IF(E2623="SGD",1,IF(E2623="USD",Settings!$B$22,IF(E2623="HKD",Settings!$B$23,1))),0))</f>
        <v>0</v>
      </c>
      <c r="Q2623" s="312">
        <f>IF(OR(J2623="",G2623=""),"",G2623+ROW()/1000000)</f>
      </c>
      <c r="R2623" s="247">
        <f>IF(Q2623="","",SUMIFS(Txn[Signed Units],Txn[Key],J2623,Txn[Transaction Order],"&lt;="&amp;Q2623))</f>
      </c>
    </row>
    <row r="2624" spans="10:18" ht="15" customHeight="1" x14ac:dyDescent="0.15">
      <c r="J2624" s="246">
        <f>IF(OR(B2624="",C2624="",E2624=""),"",B2624&amp;":"&amp;C2624&amp;":"&amp;E2624)</f>
      </c>
      <c r="K2624" s="247">
        <f>IF(A2624="","",A2624*D2624)</f>
      </c>
      <c r="L2624" s="246">
        <f>IF(A2624="","",IF(OR(A2624=1,A2624=0),H2624,0))</f>
      </c>
      <c r="M2624" s="246">
        <f>IF(A2624="","",IF(A2624=-1,H2624,0))</f>
      </c>
      <c r="N2624">
        <f>IF(J2624="","",IF(E2624="SGD",1,IF(E2624="USD",Settings!$B$22,IF(E2624="HKD",Settings!$B$23,1))))</f>
      </c>
      <c r="O2624">
        <f>IF(OR(B2624="",C2624="",E2624=""),0,(IF(A2624=-1,H2624,0)-IF(OR(A2624=1,A2624=0),H2624,0)+IF(A2624=2,H2624,0))*IF(E2624="SGD",1,IF(E2624="USD",Settings!$B$22,IF(E2624="HKD",Settings!$B$23,1))))</f>
        <v>0</v>
      </c>
      <c r="P2624">
        <f>IF(OR(B2624="",C2624="",E2624=""),0,IF(A2624=2,H2624*IF(E2624="SGD",1,IF(E2624="USD",Settings!$B$22,IF(E2624="HKD",Settings!$B$23,1))),0))</f>
        <v>0</v>
      </c>
      <c r="Q2624" s="312">
        <f>IF(OR(J2624="",G2624=""),"",G2624+ROW()/1000000)</f>
      </c>
      <c r="R2624" s="247">
        <f>IF(Q2624="","",SUMIFS(Txn[Signed Units],Txn[Key],J2624,Txn[Transaction Order],"&lt;="&amp;Q2624))</f>
      </c>
    </row>
    <row r="2625" spans="10:18" ht="15" customHeight="1" x14ac:dyDescent="0.15">
      <c r="J2625" s="246">
        <f>IF(OR(B2625="",C2625="",E2625=""),"",B2625&amp;":"&amp;C2625&amp;":"&amp;E2625)</f>
      </c>
      <c r="K2625" s="247">
        <f>IF(A2625="","",A2625*D2625)</f>
      </c>
      <c r="L2625" s="246">
        <f>IF(A2625="","",IF(OR(A2625=1,A2625=0),H2625,0))</f>
      </c>
      <c r="M2625" s="246">
        <f>IF(A2625="","",IF(A2625=-1,H2625,0))</f>
      </c>
      <c r="N2625">
        <f>IF(J2625="","",IF(E2625="SGD",1,IF(E2625="USD",Settings!$B$22,IF(E2625="HKD",Settings!$B$23,1))))</f>
      </c>
      <c r="O2625">
        <f>IF(OR(B2625="",C2625="",E2625=""),0,(IF(A2625=-1,H2625,0)-IF(OR(A2625=1,A2625=0),H2625,0)+IF(A2625=2,H2625,0))*IF(E2625="SGD",1,IF(E2625="USD",Settings!$B$22,IF(E2625="HKD",Settings!$B$23,1))))</f>
        <v>0</v>
      </c>
      <c r="P2625">
        <f>IF(OR(B2625="",C2625="",E2625=""),0,IF(A2625=2,H2625*IF(E2625="SGD",1,IF(E2625="USD",Settings!$B$22,IF(E2625="HKD",Settings!$B$23,1))),0))</f>
        <v>0</v>
      </c>
      <c r="Q2625" s="312">
        <f>IF(OR(J2625="",G2625=""),"",G2625+ROW()/1000000)</f>
      </c>
      <c r="R2625" s="247">
        <f>IF(Q2625="","",SUMIFS(Txn[Signed Units],Txn[Key],J2625,Txn[Transaction Order],"&lt;="&amp;Q2625))</f>
      </c>
    </row>
    <row r="2626" spans="10:18" ht="15" customHeight="1" x14ac:dyDescent="0.15">
      <c r="J2626" s="246">
        <f>IF(OR(B2626="",C2626="",E2626=""),"",B2626&amp;":"&amp;C2626&amp;":"&amp;E2626)</f>
      </c>
      <c r="K2626" s="247">
        <f>IF(A2626="","",A2626*D2626)</f>
      </c>
      <c r="L2626" s="246">
        <f>IF(A2626="","",IF(OR(A2626=1,A2626=0),H2626,0))</f>
      </c>
      <c r="M2626" s="246">
        <f>IF(A2626="","",IF(A2626=-1,H2626,0))</f>
      </c>
      <c r="N2626">
        <f>IF(J2626="","",IF(E2626="SGD",1,IF(E2626="USD",Settings!$B$22,IF(E2626="HKD",Settings!$B$23,1))))</f>
      </c>
      <c r="O2626">
        <f>IF(OR(B2626="",C2626="",E2626=""),0,(IF(A2626=-1,H2626,0)-IF(OR(A2626=1,A2626=0),H2626,0)+IF(A2626=2,H2626,0))*IF(E2626="SGD",1,IF(E2626="USD",Settings!$B$22,IF(E2626="HKD",Settings!$B$23,1))))</f>
        <v>0</v>
      </c>
      <c r="P2626">
        <f>IF(OR(B2626="",C2626="",E2626=""),0,IF(A2626=2,H2626*IF(E2626="SGD",1,IF(E2626="USD",Settings!$B$22,IF(E2626="HKD",Settings!$B$23,1))),0))</f>
        <v>0</v>
      </c>
      <c r="Q2626" s="312">
        <f>IF(OR(J2626="",G2626=""),"",G2626+ROW()/1000000)</f>
      </c>
      <c r="R2626" s="247">
        <f>IF(Q2626="","",SUMIFS(Txn[Signed Units],Txn[Key],J2626,Txn[Transaction Order],"&lt;="&amp;Q2626))</f>
      </c>
    </row>
    <row r="2627" spans="10:18" ht="15" customHeight="1" x14ac:dyDescent="0.15">
      <c r="J2627" s="246">
        <f>IF(OR(B2627="",C2627="",E2627=""),"",B2627&amp;":"&amp;C2627&amp;":"&amp;E2627)</f>
      </c>
      <c r="K2627" s="247">
        <f>IF(A2627="","",A2627*D2627)</f>
      </c>
      <c r="L2627" s="246">
        <f>IF(A2627="","",IF(OR(A2627=1,A2627=0),H2627,0))</f>
      </c>
      <c r="M2627" s="246">
        <f>IF(A2627="","",IF(A2627=-1,H2627,0))</f>
      </c>
      <c r="N2627">
        <f>IF(J2627="","",IF(E2627="SGD",1,IF(E2627="USD",Settings!$B$22,IF(E2627="HKD",Settings!$B$23,1))))</f>
      </c>
      <c r="O2627">
        <f>IF(OR(B2627="",C2627="",E2627=""),0,(IF(A2627=-1,H2627,0)-IF(OR(A2627=1,A2627=0),H2627,0)+IF(A2627=2,H2627,0))*IF(E2627="SGD",1,IF(E2627="USD",Settings!$B$22,IF(E2627="HKD",Settings!$B$23,1))))</f>
        <v>0</v>
      </c>
      <c r="P2627">
        <f>IF(OR(B2627="",C2627="",E2627=""),0,IF(A2627=2,H2627*IF(E2627="SGD",1,IF(E2627="USD",Settings!$B$22,IF(E2627="HKD",Settings!$B$23,1))),0))</f>
        <v>0</v>
      </c>
      <c r="Q2627" s="312">
        <f>IF(OR(J2627="",G2627=""),"",G2627+ROW()/1000000)</f>
      </c>
      <c r="R2627" s="247">
        <f>IF(Q2627="","",SUMIFS(Txn[Signed Units],Txn[Key],J2627,Txn[Transaction Order],"&lt;="&amp;Q2627))</f>
      </c>
    </row>
    <row r="2628" spans="10:18" ht="15" customHeight="1" x14ac:dyDescent="0.15">
      <c r="J2628" s="246">
        <f>IF(OR(B2628="",C2628="",E2628=""),"",B2628&amp;":"&amp;C2628&amp;":"&amp;E2628)</f>
      </c>
      <c r="K2628" s="247">
        <f>IF(A2628="","",A2628*D2628)</f>
      </c>
      <c r="L2628" s="246">
        <f>IF(A2628="","",IF(OR(A2628=1,A2628=0),H2628,0))</f>
      </c>
      <c r="M2628" s="246">
        <f>IF(A2628="","",IF(A2628=-1,H2628,0))</f>
      </c>
      <c r="N2628">
        <f>IF(J2628="","",IF(E2628="SGD",1,IF(E2628="USD",Settings!$B$22,IF(E2628="HKD",Settings!$B$23,1))))</f>
      </c>
      <c r="O2628">
        <f>IF(OR(B2628="",C2628="",E2628=""),0,(IF(A2628=-1,H2628,0)-IF(OR(A2628=1,A2628=0),H2628,0)+IF(A2628=2,H2628,0))*IF(E2628="SGD",1,IF(E2628="USD",Settings!$B$22,IF(E2628="HKD",Settings!$B$23,1))))</f>
        <v>0</v>
      </c>
      <c r="P2628">
        <f>IF(OR(B2628="",C2628="",E2628=""),0,IF(A2628=2,H2628*IF(E2628="SGD",1,IF(E2628="USD",Settings!$B$22,IF(E2628="HKD",Settings!$B$23,1))),0))</f>
        <v>0</v>
      </c>
      <c r="Q2628" s="312">
        <f>IF(OR(J2628="",G2628=""),"",G2628+ROW()/1000000)</f>
      </c>
      <c r="R2628" s="247">
        <f>IF(Q2628="","",SUMIFS(Txn[Signed Units],Txn[Key],J2628,Txn[Transaction Order],"&lt;="&amp;Q2628))</f>
      </c>
    </row>
    <row r="2629" spans="10:18" ht="15" customHeight="1" x14ac:dyDescent="0.15">
      <c r="J2629" s="246">
        <f>IF(OR(B2629="",C2629="",E2629=""),"",B2629&amp;":"&amp;C2629&amp;":"&amp;E2629)</f>
      </c>
      <c r="K2629" s="247">
        <f>IF(A2629="","",A2629*D2629)</f>
      </c>
      <c r="L2629" s="246">
        <f>IF(A2629="","",IF(OR(A2629=1,A2629=0),H2629,0))</f>
      </c>
      <c r="M2629" s="246">
        <f>IF(A2629="","",IF(A2629=-1,H2629,0))</f>
      </c>
      <c r="N2629">
        <f>IF(J2629="","",IF(E2629="SGD",1,IF(E2629="USD",Settings!$B$22,IF(E2629="HKD",Settings!$B$23,1))))</f>
      </c>
      <c r="O2629">
        <f>IF(OR(B2629="",C2629="",E2629=""),0,(IF(A2629=-1,H2629,0)-IF(OR(A2629=1,A2629=0),H2629,0)+IF(A2629=2,H2629,0))*IF(E2629="SGD",1,IF(E2629="USD",Settings!$B$22,IF(E2629="HKD",Settings!$B$23,1))))</f>
        <v>0</v>
      </c>
      <c r="P2629">
        <f>IF(OR(B2629="",C2629="",E2629=""),0,IF(A2629=2,H2629*IF(E2629="SGD",1,IF(E2629="USD",Settings!$B$22,IF(E2629="HKD",Settings!$B$23,1))),0))</f>
        <v>0</v>
      </c>
      <c r="Q2629" s="312">
        <f>IF(OR(J2629="",G2629=""),"",G2629+ROW()/1000000)</f>
      </c>
      <c r="R2629" s="247">
        <f>IF(Q2629="","",SUMIFS(Txn[Signed Units],Txn[Key],J2629,Txn[Transaction Order],"&lt;="&amp;Q2629))</f>
      </c>
    </row>
    <row r="2630" spans="10:18" ht="15" customHeight="1" x14ac:dyDescent="0.15">
      <c r="J2630" s="246">
        <f>IF(OR(B2630="",C2630="",E2630=""),"",B2630&amp;":"&amp;C2630&amp;":"&amp;E2630)</f>
      </c>
      <c r="K2630" s="247">
        <f>IF(A2630="","",A2630*D2630)</f>
      </c>
      <c r="L2630" s="246">
        <f>IF(A2630="","",IF(OR(A2630=1,A2630=0),H2630,0))</f>
      </c>
      <c r="M2630" s="246">
        <f>IF(A2630="","",IF(A2630=-1,H2630,0))</f>
      </c>
      <c r="N2630">
        <f>IF(J2630="","",IF(E2630="SGD",1,IF(E2630="USD",Settings!$B$22,IF(E2630="HKD",Settings!$B$23,1))))</f>
      </c>
      <c r="O2630">
        <f>IF(OR(B2630="",C2630="",E2630=""),0,(IF(A2630=-1,H2630,0)-IF(OR(A2630=1,A2630=0),H2630,0)+IF(A2630=2,H2630,0))*IF(E2630="SGD",1,IF(E2630="USD",Settings!$B$22,IF(E2630="HKD",Settings!$B$23,1))))</f>
        <v>0</v>
      </c>
      <c r="P2630">
        <f>IF(OR(B2630="",C2630="",E2630=""),0,IF(A2630=2,H2630*IF(E2630="SGD",1,IF(E2630="USD",Settings!$B$22,IF(E2630="HKD",Settings!$B$23,1))),0))</f>
        <v>0</v>
      </c>
      <c r="Q2630" s="312">
        <f>IF(OR(J2630="",G2630=""),"",G2630+ROW()/1000000)</f>
      </c>
      <c r="R2630" s="247">
        <f>IF(Q2630="","",SUMIFS(Txn[Signed Units],Txn[Key],J2630,Txn[Transaction Order],"&lt;="&amp;Q2630))</f>
      </c>
    </row>
    <row r="2631" spans="10:18" ht="15" customHeight="1" x14ac:dyDescent="0.15">
      <c r="J2631" s="246">
        <f>IF(OR(B2631="",C2631="",E2631=""),"",B2631&amp;":"&amp;C2631&amp;":"&amp;E2631)</f>
      </c>
      <c r="K2631" s="247">
        <f>IF(A2631="","",A2631*D2631)</f>
      </c>
      <c r="L2631" s="246">
        <f>IF(A2631="","",IF(OR(A2631=1,A2631=0),H2631,0))</f>
      </c>
      <c r="M2631" s="246">
        <f>IF(A2631="","",IF(A2631=-1,H2631,0))</f>
      </c>
      <c r="N2631">
        <f>IF(J2631="","",IF(E2631="SGD",1,IF(E2631="USD",Settings!$B$22,IF(E2631="HKD",Settings!$B$23,1))))</f>
      </c>
      <c r="O2631">
        <f>IF(OR(B2631="",C2631="",E2631=""),0,(IF(A2631=-1,H2631,0)-IF(OR(A2631=1,A2631=0),H2631,0)+IF(A2631=2,H2631,0))*IF(E2631="SGD",1,IF(E2631="USD",Settings!$B$22,IF(E2631="HKD",Settings!$B$23,1))))</f>
        <v>0</v>
      </c>
      <c r="P2631">
        <f>IF(OR(B2631="",C2631="",E2631=""),0,IF(A2631=2,H2631*IF(E2631="SGD",1,IF(E2631="USD",Settings!$B$22,IF(E2631="HKD",Settings!$B$23,1))),0))</f>
        <v>0</v>
      </c>
      <c r="Q2631" s="312">
        <f>IF(OR(J2631="",G2631=""),"",G2631+ROW()/1000000)</f>
      </c>
      <c r="R2631" s="247">
        <f>IF(Q2631="","",SUMIFS(Txn[Signed Units],Txn[Key],J2631,Txn[Transaction Order],"&lt;="&amp;Q2631))</f>
      </c>
    </row>
    <row r="2632" spans="10:18" ht="15" customHeight="1" x14ac:dyDescent="0.15">
      <c r="J2632" s="246">
        <f>IF(OR(B2632="",C2632="",E2632=""),"",B2632&amp;":"&amp;C2632&amp;":"&amp;E2632)</f>
      </c>
      <c r="K2632" s="247">
        <f>IF(A2632="","",A2632*D2632)</f>
      </c>
      <c r="L2632" s="246">
        <f>IF(A2632="","",IF(OR(A2632=1,A2632=0),H2632,0))</f>
      </c>
      <c r="M2632" s="246">
        <f>IF(A2632="","",IF(A2632=-1,H2632,0))</f>
      </c>
      <c r="N2632">
        <f>IF(J2632="","",IF(E2632="SGD",1,IF(E2632="USD",Settings!$B$22,IF(E2632="HKD",Settings!$B$23,1))))</f>
      </c>
      <c r="O2632">
        <f>IF(OR(B2632="",C2632="",E2632=""),0,(IF(A2632=-1,H2632,0)-IF(OR(A2632=1,A2632=0),H2632,0)+IF(A2632=2,H2632,0))*IF(E2632="SGD",1,IF(E2632="USD",Settings!$B$22,IF(E2632="HKD",Settings!$B$23,1))))</f>
        <v>0</v>
      </c>
      <c r="P2632">
        <f>IF(OR(B2632="",C2632="",E2632=""),0,IF(A2632=2,H2632*IF(E2632="SGD",1,IF(E2632="USD",Settings!$B$22,IF(E2632="HKD",Settings!$B$23,1))),0))</f>
        <v>0</v>
      </c>
      <c r="Q2632" s="312">
        <f>IF(OR(J2632="",G2632=""),"",G2632+ROW()/1000000)</f>
      </c>
      <c r="R2632" s="247">
        <f>IF(Q2632="","",SUMIFS(Txn[Signed Units],Txn[Key],J2632,Txn[Transaction Order],"&lt;="&amp;Q2632))</f>
      </c>
    </row>
    <row r="2633" spans="10:18" ht="15" customHeight="1" x14ac:dyDescent="0.15">
      <c r="J2633" s="246">
        <f>IF(OR(B2633="",C2633="",E2633=""),"",B2633&amp;":"&amp;C2633&amp;":"&amp;E2633)</f>
      </c>
      <c r="K2633" s="247">
        <f>IF(A2633="","",A2633*D2633)</f>
      </c>
      <c r="L2633" s="246">
        <f>IF(A2633="","",IF(OR(A2633=1,A2633=0),H2633,0))</f>
      </c>
      <c r="M2633" s="246">
        <f>IF(A2633="","",IF(A2633=-1,H2633,0))</f>
      </c>
      <c r="N2633">
        <f>IF(J2633="","",IF(E2633="SGD",1,IF(E2633="USD",Settings!$B$22,IF(E2633="HKD",Settings!$B$23,1))))</f>
      </c>
      <c r="O2633">
        <f>IF(OR(B2633="",C2633="",E2633=""),0,(IF(A2633=-1,H2633,0)-IF(OR(A2633=1,A2633=0),H2633,0)+IF(A2633=2,H2633,0))*IF(E2633="SGD",1,IF(E2633="USD",Settings!$B$22,IF(E2633="HKD",Settings!$B$23,1))))</f>
        <v>0</v>
      </c>
      <c r="P2633">
        <f>IF(OR(B2633="",C2633="",E2633=""),0,IF(A2633=2,H2633*IF(E2633="SGD",1,IF(E2633="USD",Settings!$B$22,IF(E2633="HKD",Settings!$B$23,1))),0))</f>
        <v>0</v>
      </c>
      <c r="Q2633" s="312">
        <f>IF(OR(J2633="",G2633=""),"",G2633+ROW()/1000000)</f>
      </c>
      <c r="R2633" s="247">
        <f>IF(Q2633="","",SUMIFS(Txn[Signed Units],Txn[Key],J2633,Txn[Transaction Order],"&lt;="&amp;Q2633))</f>
      </c>
    </row>
    <row r="2634" spans="10:18" ht="15" customHeight="1" x14ac:dyDescent="0.15">
      <c r="J2634" s="246">
        <f>IF(OR(B2634="",C2634="",E2634=""),"",B2634&amp;":"&amp;C2634&amp;":"&amp;E2634)</f>
      </c>
      <c r="K2634" s="247">
        <f>IF(A2634="","",A2634*D2634)</f>
      </c>
      <c r="L2634" s="246">
        <f>IF(A2634="","",IF(OR(A2634=1,A2634=0),H2634,0))</f>
      </c>
      <c r="M2634" s="246">
        <f>IF(A2634="","",IF(A2634=-1,H2634,0))</f>
      </c>
      <c r="N2634">
        <f>IF(J2634="","",IF(E2634="SGD",1,IF(E2634="USD",Settings!$B$22,IF(E2634="HKD",Settings!$B$23,1))))</f>
      </c>
      <c r="O2634">
        <f>IF(OR(B2634="",C2634="",E2634=""),0,(IF(A2634=-1,H2634,0)-IF(OR(A2634=1,A2634=0),H2634,0)+IF(A2634=2,H2634,0))*IF(E2634="SGD",1,IF(E2634="USD",Settings!$B$22,IF(E2634="HKD",Settings!$B$23,1))))</f>
        <v>0</v>
      </c>
      <c r="P2634">
        <f>IF(OR(B2634="",C2634="",E2634=""),0,IF(A2634=2,H2634*IF(E2634="SGD",1,IF(E2634="USD",Settings!$B$22,IF(E2634="HKD",Settings!$B$23,1))),0))</f>
        <v>0</v>
      </c>
      <c r="Q2634" s="312">
        <f>IF(OR(J2634="",G2634=""),"",G2634+ROW()/1000000)</f>
      </c>
      <c r="R2634" s="247">
        <f>IF(Q2634="","",SUMIFS(Txn[Signed Units],Txn[Key],J2634,Txn[Transaction Order],"&lt;="&amp;Q2634))</f>
      </c>
    </row>
    <row r="2635" spans="10:18" ht="15" customHeight="1" x14ac:dyDescent="0.15">
      <c r="J2635" s="246">
        <f>IF(OR(B2635="",C2635="",E2635=""),"",B2635&amp;":"&amp;C2635&amp;":"&amp;E2635)</f>
      </c>
      <c r="K2635" s="247">
        <f>IF(A2635="","",A2635*D2635)</f>
      </c>
      <c r="L2635" s="246">
        <f>IF(A2635="","",IF(OR(A2635=1,A2635=0),H2635,0))</f>
      </c>
      <c r="M2635" s="246">
        <f>IF(A2635="","",IF(A2635=-1,H2635,0))</f>
      </c>
      <c r="N2635">
        <f>IF(J2635="","",IF(E2635="SGD",1,IF(E2635="USD",Settings!$B$22,IF(E2635="HKD",Settings!$B$23,1))))</f>
      </c>
      <c r="O2635">
        <f>IF(OR(B2635="",C2635="",E2635=""),0,(IF(A2635=-1,H2635,0)-IF(OR(A2635=1,A2635=0),H2635,0)+IF(A2635=2,H2635,0))*IF(E2635="SGD",1,IF(E2635="USD",Settings!$B$22,IF(E2635="HKD",Settings!$B$23,1))))</f>
        <v>0</v>
      </c>
      <c r="P2635">
        <f>IF(OR(B2635="",C2635="",E2635=""),0,IF(A2635=2,H2635*IF(E2635="SGD",1,IF(E2635="USD",Settings!$B$22,IF(E2635="HKD",Settings!$B$23,1))),0))</f>
        <v>0</v>
      </c>
      <c r="Q2635" s="312">
        <f>IF(OR(J2635="",G2635=""),"",G2635+ROW()/1000000)</f>
      </c>
      <c r="R2635" s="247">
        <f>IF(Q2635="","",SUMIFS(Txn[Signed Units],Txn[Key],J2635,Txn[Transaction Order],"&lt;="&amp;Q2635))</f>
      </c>
    </row>
    <row r="2636" spans="10:18" ht="15" customHeight="1" x14ac:dyDescent="0.15">
      <c r="J2636" s="246">
        <f>IF(OR(B2636="",C2636="",E2636=""),"",B2636&amp;":"&amp;C2636&amp;":"&amp;E2636)</f>
      </c>
      <c r="K2636" s="247">
        <f>IF(A2636="","",A2636*D2636)</f>
      </c>
      <c r="L2636" s="246">
        <f>IF(A2636="","",IF(OR(A2636=1,A2636=0),H2636,0))</f>
      </c>
      <c r="M2636" s="246">
        <f>IF(A2636="","",IF(A2636=-1,H2636,0))</f>
      </c>
      <c r="N2636">
        <f>IF(J2636="","",IF(E2636="SGD",1,IF(E2636="USD",Settings!$B$22,IF(E2636="HKD",Settings!$B$23,1))))</f>
      </c>
      <c r="O2636">
        <f>IF(OR(B2636="",C2636="",E2636=""),0,(IF(A2636=-1,H2636,0)-IF(OR(A2636=1,A2636=0),H2636,0)+IF(A2636=2,H2636,0))*IF(E2636="SGD",1,IF(E2636="USD",Settings!$B$22,IF(E2636="HKD",Settings!$B$23,1))))</f>
        <v>0</v>
      </c>
      <c r="P2636">
        <f>IF(OR(B2636="",C2636="",E2636=""),0,IF(A2636=2,H2636*IF(E2636="SGD",1,IF(E2636="USD",Settings!$B$22,IF(E2636="HKD",Settings!$B$23,1))),0))</f>
        <v>0</v>
      </c>
      <c r="Q2636" s="312">
        <f>IF(OR(J2636="",G2636=""),"",G2636+ROW()/1000000)</f>
      </c>
      <c r="R2636" s="247">
        <f>IF(Q2636="","",SUMIFS(Txn[Signed Units],Txn[Key],J2636,Txn[Transaction Order],"&lt;="&amp;Q2636))</f>
      </c>
    </row>
    <row r="2637" spans="10:18" ht="15" customHeight="1" x14ac:dyDescent="0.15">
      <c r="J2637" s="246">
        <f>IF(OR(B2637="",C2637="",E2637=""),"",B2637&amp;":"&amp;C2637&amp;":"&amp;E2637)</f>
      </c>
      <c r="K2637" s="247">
        <f>IF(A2637="","",A2637*D2637)</f>
      </c>
      <c r="L2637" s="246">
        <f>IF(A2637="","",IF(OR(A2637=1,A2637=0),H2637,0))</f>
      </c>
      <c r="M2637" s="246">
        <f>IF(A2637="","",IF(A2637=-1,H2637,0))</f>
      </c>
      <c r="N2637">
        <f>IF(J2637="","",IF(E2637="SGD",1,IF(E2637="USD",Settings!$B$22,IF(E2637="HKD",Settings!$B$23,1))))</f>
      </c>
      <c r="O2637">
        <f>IF(OR(B2637="",C2637="",E2637=""),0,(IF(A2637=-1,H2637,0)-IF(OR(A2637=1,A2637=0),H2637,0)+IF(A2637=2,H2637,0))*IF(E2637="SGD",1,IF(E2637="USD",Settings!$B$22,IF(E2637="HKD",Settings!$B$23,1))))</f>
        <v>0</v>
      </c>
      <c r="P2637">
        <f>IF(OR(B2637="",C2637="",E2637=""),0,IF(A2637=2,H2637*IF(E2637="SGD",1,IF(E2637="USD",Settings!$B$22,IF(E2637="HKD",Settings!$B$23,1))),0))</f>
        <v>0</v>
      </c>
      <c r="Q2637" s="312">
        <f>IF(OR(J2637="",G2637=""),"",G2637+ROW()/1000000)</f>
      </c>
      <c r="R2637" s="247">
        <f>IF(Q2637="","",SUMIFS(Txn[Signed Units],Txn[Key],J2637,Txn[Transaction Order],"&lt;="&amp;Q2637))</f>
      </c>
    </row>
    <row r="2638" spans="10:18" ht="15" customHeight="1" x14ac:dyDescent="0.15">
      <c r="J2638" s="246">
        <f>IF(OR(B2638="",C2638="",E2638=""),"",B2638&amp;":"&amp;C2638&amp;":"&amp;E2638)</f>
      </c>
      <c r="K2638" s="247">
        <f>IF(A2638="","",A2638*D2638)</f>
      </c>
      <c r="L2638" s="246">
        <f>IF(A2638="","",IF(OR(A2638=1,A2638=0),H2638,0))</f>
      </c>
      <c r="M2638" s="246">
        <f>IF(A2638="","",IF(A2638=-1,H2638,0))</f>
      </c>
      <c r="N2638">
        <f>IF(J2638="","",IF(E2638="SGD",1,IF(E2638="USD",Settings!$B$22,IF(E2638="HKD",Settings!$B$23,1))))</f>
      </c>
      <c r="O2638">
        <f>IF(OR(B2638="",C2638="",E2638=""),0,(IF(A2638=-1,H2638,0)-IF(OR(A2638=1,A2638=0),H2638,0)+IF(A2638=2,H2638,0))*IF(E2638="SGD",1,IF(E2638="USD",Settings!$B$22,IF(E2638="HKD",Settings!$B$23,1))))</f>
        <v>0</v>
      </c>
      <c r="P2638">
        <f>IF(OR(B2638="",C2638="",E2638=""),0,IF(A2638=2,H2638*IF(E2638="SGD",1,IF(E2638="USD",Settings!$B$22,IF(E2638="HKD",Settings!$B$23,1))),0))</f>
        <v>0</v>
      </c>
      <c r="Q2638" s="312">
        <f>IF(OR(J2638="",G2638=""),"",G2638+ROW()/1000000)</f>
      </c>
      <c r="R2638" s="247">
        <f>IF(Q2638="","",SUMIFS(Txn[Signed Units],Txn[Key],J2638,Txn[Transaction Order],"&lt;="&amp;Q2638))</f>
      </c>
    </row>
    <row r="2639" spans="10:18" ht="15" customHeight="1" x14ac:dyDescent="0.15">
      <c r="J2639" s="246">
        <f>IF(OR(B2639="",C2639="",E2639=""),"",B2639&amp;":"&amp;C2639&amp;":"&amp;E2639)</f>
      </c>
      <c r="K2639" s="247">
        <f>IF(A2639="","",A2639*D2639)</f>
      </c>
      <c r="L2639" s="246">
        <f>IF(A2639="","",IF(OR(A2639=1,A2639=0),H2639,0))</f>
      </c>
      <c r="M2639" s="246">
        <f>IF(A2639="","",IF(A2639=-1,H2639,0))</f>
      </c>
      <c r="N2639">
        <f>IF(J2639="","",IF(E2639="SGD",1,IF(E2639="USD",Settings!$B$22,IF(E2639="HKD",Settings!$B$23,1))))</f>
      </c>
      <c r="O2639">
        <f>IF(OR(B2639="",C2639="",E2639=""),0,(IF(A2639=-1,H2639,0)-IF(OR(A2639=1,A2639=0),H2639,0)+IF(A2639=2,H2639,0))*IF(E2639="SGD",1,IF(E2639="USD",Settings!$B$22,IF(E2639="HKD",Settings!$B$23,1))))</f>
        <v>0</v>
      </c>
      <c r="P2639">
        <f>IF(OR(B2639="",C2639="",E2639=""),0,IF(A2639=2,H2639*IF(E2639="SGD",1,IF(E2639="USD",Settings!$B$22,IF(E2639="HKD",Settings!$B$23,1))),0))</f>
        <v>0</v>
      </c>
      <c r="Q2639" s="312">
        <f>IF(OR(J2639="",G2639=""),"",G2639+ROW()/1000000)</f>
      </c>
      <c r="R2639" s="247">
        <f>IF(Q2639="","",SUMIFS(Txn[Signed Units],Txn[Key],J2639,Txn[Transaction Order],"&lt;="&amp;Q2639))</f>
      </c>
    </row>
    <row r="2640" spans="10:18" ht="15" customHeight="1" x14ac:dyDescent="0.15">
      <c r="J2640" s="246">
        <f>IF(OR(B2640="",C2640="",E2640=""),"",B2640&amp;":"&amp;C2640&amp;":"&amp;E2640)</f>
      </c>
      <c r="K2640" s="247">
        <f>IF(A2640="","",A2640*D2640)</f>
      </c>
      <c r="L2640" s="246">
        <f>IF(A2640="","",IF(OR(A2640=1,A2640=0),H2640,0))</f>
      </c>
      <c r="M2640" s="246">
        <f>IF(A2640="","",IF(A2640=-1,H2640,0))</f>
      </c>
      <c r="N2640">
        <f>IF(J2640="","",IF(E2640="SGD",1,IF(E2640="USD",Settings!$B$22,IF(E2640="HKD",Settings!$B$23,1))))</f>
      </c>
      <c r="O2640">
        <f>IF(OR(B2640="",C2640="",E2640=""),0,(IF(A2640=-1,H2640,0)-IF(OR(A2640=1,A2640=0),H2640,0)+IF(A2640=2,H2640,0))*IF(E2640="SGD",1,IF(E2640="USD",Settings!$B$22,IF(E2640="HKD",Settings!$B$23,1))))</f>
        <v>0</v>
      </c>
      <c r="P2640">
        <f>IF(OR(B2640="",C2640="",E2640=""),0,IF(A2640=2,H2640*IF(E2640="SGD",1,IF(E2640="USD",Settings!$B$22,IF(E2640="HKD",Settings!$B$23,1))),0))</f>
        <v>0</v>
      </c>
      <c r="Q2640" s="312">
        <f>IF(OR(J2640="",G2640=""),"",G2640+ROW()/1000000)</f>
      </c>
      <c r="R2640" s="247">
        <f>IF(Q2640="","",SUMIFS(Txn[Signed Units],Txn[Key],J2640,Txn[Transaction Order],"&lt;="&amp;Q2640))</f>
      </c>
    </row>
    <row r="2641" spans="10:18" ht="15" customHeight="1" x14ac:dyDescent="0.15">
      <c r="J2641" s="246">
        <f>IF(OR(B2641="",C2641="",E2641=""),"",B2641&amp;":"&amp;C2641&amp;":"&amp;E2641)</f>
      </c>
      <c r="K2641" s="247">
        <f>IF(A2641="","",A2641*D2641)</f>
      </c>
      <c r="L2641" s="246">
        <f>IF(A2641="","",IF(OR(A2641=1,A2641=0),H2641,0))</f>
      </c>
      <c r="M2641" s="246">
        <f>IF(A2641="","",IF(A2641=-1,H2641,0))</f>
      </c>
      <c r="N2641">
        <f>IF(J2641="","",IF(E2641="SGD",1,IF(E2641="USD",Settings!$B$22,IF(E2641="HKD",Settings!$B$23,1))))</f>
      </c>
      <c r="O2641">
        <f>IF(OR(B2641="",C2641="",E2641=""),0,(IF(A2641=-1,H2641,0)-IF(OR(A2641=1,A2641=0),H2641,0)+IF(A2641=2,H2641,0))*IF(E2641="SGD",1,IF(E2641="USD",Settings!$B$22,IF(E2641="HKD",Settings!$B$23,1))))</f>
        <v>0</v>
      </c>
      <c r="P2641">
        <f>IF(OR(B2641="",C2641="",E2641=""),0,IF(A2641=2,H2641*IF(E2641="SGD",1,IF(E2641="USD",Settings!$B$22,IF(E2641="HKD",Settings!$B$23,1))),0))</f>
        <v>0</v>
      </c>
      <c r="Q2641" s="312">
        <f>IF(OR(J2641="",G2641=""),"",G2641+ROW()/1000000)</f>
      </c>
      <c r="R2641" s="247">
        <f>IF(Q2641="","",SUMIFS(Txn[Signed Units],Txn[Key],J2641,Txn[Transaction Order],"&lt;="&amp;Q2641))</f>
      </c>
    </row>
    <row r="2642" spans="10:18" ht="15" customHeight="1" x14ac:dyDescent="0.15">
      <c r="J2642" s="246">
        <f>IF(OR(B2642="",C2642="",E2642=""),"",B2642&amp;":"&amp;C2642&amp;":"&amp;E2642)</f>
      </c>
      <c r="K2642" s="247">
        <f>IF(A2642="","",A2642*D2642)</f>
      </c>
      <c r="L2642" s="246">
        <f>IF(A2642="","",IF(OR(A2642=1,A2642=0),H2642,0))</f>
      </c>
      <c r="M2642" s="246">
        <f>IF(A2642="","",IF(A2642=-1,H2642,0))</f>
      </c>
      <c r="N2642">
        <f>IF(J2642="","",IF(E2642="SGD",1,IF(E2642="USD",Settings!$B$22,IF(E2642="HKD",Settings!$B$23,1))))</f>
      </c>
      <c r="O2642">
        <f>IF(OR(B2642="",C2642="",E2642=""),0,(IF(A2642=-1,H2642,0)-IF(OR(A2642=1,A2642=0),H2642,0)+IF(A2642=2,H2642,0))*IF(E2642="SGD",1,IF(E2642="USD",Settings!$B$22,IF(E2642="HKD",Settings!$B$23,1))))</f>
        <v>0</v>
      </c>
      <c r="P2642">
        <f>IF(OR(B2642="",C2642="",E2642=""),0,IF(A2642=2,H2642*IF(E2642="SGD",1,IF(E2642="USD",Settings!$B$22,IF(E2642="HKD",Settings!$B$23,1))),0))</f>
        <v>0</v>
      </c>
      <c r="Q2642" s="312">
        <f>IF(OR(J2642="",G2642=""),"",G2642+ROW()/1000000)</f>
      </c>
      <c r="R2642" s="247">
        <f>IF(Q2642="","",SUMIFS(Txn[Signed Units],Txn[Key],J2642,Txn[Transaction Order],"&lt;="&amp;Q2642))</f>
      </c>
    </row>
    <row r="2643" spans="10:18" ht="15" customHeight="1" x14ac:dyDescent="0.15">
      <c r="J2643" s="246">
        <f>IF(OR(B2643="",C2643="",E2643=""),"",B2643&amp;":"&amp;C2643&amp;":"&amp;E2643)</f>
      </c>
      <c r="K2643" s="247">
        <f>IF(A2643="","",A2643*D2643)</f>
      </c>
      <c r="L2643" s="246">
        <f>IF(A2643="","",IF(OR(A2643=1,A2643=0),H2643,0))</f>
      </c>
      <c r="M2643" s="246">
        <f>IF(A2643="","",IF(A2643=-1,H2643,0))</f>
      </c>
      <c r="N2643">
        <f>IF(J2643="","",IF(E2643="SGD",1,IF(E2643="USD",Settings!$B$22,IF(E2643="HKD",Settings!$B$23,1))))</f>
      </c>
      <c r="O2643">
        <f>IF(OR(B2643="",C2643="",E2643=""),0,(IF(A2643=-1,H2643,0)-IF(OR(A2643=1,A2643=0),H2643,0)+IF(A2643=2,H2643,0))*IF(E2643="SGD",1,IF(E2643="USD",Settings!$B$22,IF(E2643="HKD",Settings!$B$23,1))))</f>
        <v>0</v>
      </c>
      <c r="P2643">
        <f>IF(OR(B2643="",C2643="",E2643=""),0,IF(A2643=2,H2643*IF(E2643="SGD",1,IF(E2643="USD",Settings!$B$22,IF(E2643="HKD",Settings!$B$23,1))),0))</f>
        <v>0</v>
      </c>
      <c r="Q2643" s="312">
        <f>IF(OR(J2643="",G2643=""),"",G2643+ROW()/1000000)</f>
      </c>
      <c r="R2643" s="247">
        <f>IF(Q2643="","",SUMIFS(Txn[Signed Units],Txn[Key],J2643,Txn[Transaction Order],"&lt;="&amp;Q2643))</f>
      </c>
    </row>
    <row r="2644" spans="10:18" ht="15" customHeight="1" x14ac:dyDescent="0.15">
      <c r="J2644" s="246">
        <f>IF(OR(B2644="",C2644="",E2644=""),"",B2644&amp;":"&amp;C2644&amp;":"&amp;E2644)</f>
      </c>
      <c r="K2644" s="247">
        <f>IF(A2644="","",A2644*D2644)</f>
      </c>
      <c r="L2644" s="246">
        <f>IF(A2644="","",IF(OR(A2644=1,A2644=0),H2644,0))</f>
      </c>
      <c r="M2644" s="246">
        <f>IF(A2644="","",IF(A2644=-1,H2644,0))</f>
      </c>
      <c r="N2644">
        <f>IF(J2644="","",IF(E2644="SGD",1,IF(E2644="USD",Settings!$B$22,IF(E2644="HKD",Settings!$B$23,1))))</f>
      </c>
      <c r="O2644">
        <f>IF(OR(B2644="",C2644="",E2644=""),0,(IF(A2644=-1,H2644,0)-IF(OR(A2644=1,A2644=0),H2644,0)+IF(A2644=2,H2644,0))*IF(E2644="SGD",1,IF(E2644="USD",Settings!$B$22,IF(E2644="HKD",Settings!$B$23,1))))</f>
        <v>0</v>
      </c>
      <c r="P2644">
        <f>IF(OR(B2644="",C2644="",E2644=""),0,IF(A2644=2,H2644*IF(E2644="SGD",1,IF(E2644="USD",Settings!$B$22,IF(E2644="HKD",Settings!$B$23,1))),0))</f>
        <v>0</v>
      </c>
      <c r="Q2644" s="312">
        <f>IF(OR(J2644="",G2644=""),"",G2644+ROW()/1000000)</f>
      </c>
      <c r="R2644" s="247">
        <f>IF(Q2644="","",SUMIFS(Txn[Signed Units],Txn[Key],J2644,Txn[Transaction Order],"&lt;="&amp;Q2644))</f>
      </c>
    </row>
    <row r="2645" spans="10:18" ht="15" customHeight="1" x14ac:dyDescent="0.15">
      <c r="J2645" s="246">
        <f>IF(OR(B2645="",C2645="",E2645=""),"",B2645&amp;":"&amp;C2645&amp;":"&amp;E2645)</f>
      </c>
      <c r="K2645" s="247">
        <f>IF(A2645="","",A2645*D2645)</f>
      </c>
      <c r="L2645" s="246">
        <f>IF(A2645="","",IF(OR(A2645=1,A2645=0),H2645,0))</f>
      </c>
      <c r="M2645" s="246">
        <f>IF(A2645="","",IF(A2645=-1,H2645,0))</f>
      </c>
      <c r="N2645">
        <f>IF(J2645="","",IF(E2645="SGD",1,IF(E2645="USD",Settings!$B$22,IF(E2645="HKD",Settings!$B$23,1))))</f>
      </c>
      <c r="O2645">
        <f>IF(OR(B2645="",C2645="",E2645=""),0,(IF(A2645=-1,H2645,0)-IF(OR(A2645=1,A2645=0),H2645,0)+IF(A2645=2,H2645,0))*IF(E2645="SGD",1,IF(E2645="USD",Settings!$B$22,IF(E2645="HKD",Settings!$B$23,1))))</f>
        <v>0</v>
      </c>
      <c r="P2645">
        <f>IF(OR(B2645="",C2645="",E2645=""),0,IF(A2645=2,H2645*IF(E2645="SGD",1,IF(E2645="USD",Settings!$B$22,IF(E2645="HKD",Settings!$B$23,1))),0))</f>
        <v>0</v>
      </c>
      <c r="Q2645" s="312">
        <f>IF(OR(J2645="",G2645=""),"",G2645+ROW()/1000000)</f>
      </c>
      <c r="R2645" s="247">
        <f>IF(Q2645="","",SUMIFS(Txn[Signed Units],Txn[Key],J2645,Txn[Transaction Order],"&lt;="&amp;Q2645))</f>
      </c>
    </row>
    <row r="2646" spans="10:18" ht="15" customHeight="1" x14ac:dyDescent="0.15">
      <c r="J2646" s="246">
        <f>IF(OR(B2646="",C2646="",E2646=""),"",B2646&amp;":"&amp;C2646&amp;":"&amp;E2646)</f>
      </c>
      <c r="K2646" s="247">
        <f>IF(A2646="","",A2646*D2646)</f>
      </c>
      <c r="L2646" s="246">
        <f>IF(A2646="","",IF(OR(A2646=1,A2646=0),H2646,0))</f>
      </c>
      <c r="M2646" s="246">
        <f>IF(A2646="","",IF(A2646=-1,H2646,0))</f>
      </c>
      <c r="N2646">
        <f>IF(J2646="","",IF(E2646="SGD",1,IF(E2646="USD",Settings!$B$22,IF(E2646="HKD",Settings!$B$23,1))))</f>
      </c>
      <c r="O2646">
        <f>IF(OR(B2646="",C2646="",E2646=""),0,(IF(A2646=-1,H2646,0)-IF(OR(A2646=1,A2646=0),H2646,0)+IF(A2646=2,H2646,0))*IF(E2646="SGD",1,IF(E2646="USD",Settings!$B$22,IF(E2646="HKD",Settings!$B$23,1))))</f>
        <v>0</v>
      </c>
      <c r="P2646">
        <f>IF(OR(B2646="",C2646="",E2646=""),0,IF(A2646=2,H2646*IF(E2646="SGD",1,IF(E2646="USD",Settings!$B$22,IF(E2646="HKD",Settings!$B$23,1))),0))</f>
        <v>0</v>
      </c>
      <c r="Q2646" s="312">
        <f>IF(OR(J2646="",G2646=""),"",G2646+ROW()/1000000)</f>
      </c>
      <c r="R2646" s="247">
        <f>IF(Q2646="","",SUMIFS(Txn[Signed Units],Txn[Key],J2646,Txn[Transaction Order],"&lt;="&amp;Q2646))</f>
      </c>
    </row>
    <row r="2647" spans="10:18" ht="15" customHeight="1" x14ac:dyDescent="0.15">
      <c r="J2647" s="246">
        <f>IF(OR(B2647="",C2647="",E2647=""),"",B2647&amp;":"&amp;C2647&amp;":"&amp;E2647)</f>
      </c>
      <c r="K2647" s="247">
        <f>IF(A2647="","",A2647*D2647)</f>
      </c>
      <c r="L2647" s="246">
        <f>IF(A2647="","",IF(OR(A2647=1,A2647=0),H2647,0))</f>
      </c>
      <c r="M2647" s="246">
        <f>IF(A2647="","",IF(A2647=-1,H2647,0))</f>
      </c>
      <c r="N2647">
        <f>IF(J2647="","",IF(E2647="SGD",1,IF(E2647="USD",Settings!$B$22,IF(E2647="HKD",Settings!$B$23,1))))</f>
      </c>
      <c r="O2647">
        <f>IF(OR(B2647="",C2647="",E2647=""),0,(IF(A2647=-1,H2647,0)-IF(OR(A2647=1,A2647=0),H2647,0)+IF(A2647=2,H2647,0))*IF(E2647="SGD",1,IF(E2647="USD",Settings!$B$22,IF(E2647="HKD",Settings!$B$23,1))))</f>
        <v>0</v>
      </c>
      <c r="P2647">
        <f>IF(OR(B2647="",C2647="",E2647=""),0,IF(A2647=2,H2647*IF(E2647="SGD",1,IF(E2647="USD",Settings!$B$22,IF(E2647="HKD",Settings!$B$23,1))),0))</f>
        <v>0</v>
      </c>
      <c r="Q2647" s="312">
        <f>IF(OR(J2647="",G2647=""),"",G2647+ROW()/1000000)</f>
      </c>
      <c r="R2647" s="247">
        <f>IF(Q2647="","",SUMIFS(Txn[Signed Units],Txn[Key],J2647,Txn[Transaction Order],"&lt;="&amp;Q2647))</f>
      </c>
    </row>
    <row r="2648" spans="10:18" ht="15" customHeight="1" x14ac:dyDescent="0.15">
      <c r="J2648" s="246">
        <f>IF(OR(B2648="",C2648="",E2648=""),"",B2648&amp;":"&amp;C2648&amp;":"&amp;E2648)</f>
      </c>
      <c r="K2648" s="247">
        <f>IF(A2648="","",A2648*D2648)</f>
      </c>
      <c r="L2648" s="246">
        <f>IF(A2648="","",IF(OR(A2648=1,A2648=0),H2648,0))</f>
      </c>
      <c r="M2648" s="246">
        <f>IF(A2648="","",IF(A2648=-1,H2648,0))</f>
      </c>
      <c r="N2648">
        <f>IF(J2648="","",IF(E2648="SGD",1,IF(E2648="USD",Settings!$B$22,IF(E2648="HKD",Settings!$B$23,1))))</f>
      </c>
      <c r="O2648">
        <f>IF(OR(B2648="",C2648="",E2648=""),0,(IF(A2648=-1,H2648,0)-IF(OR(A2648=1,A2648=0),H2648,0)+IF(A2648=2,H2648,0))*IF(E2648="SGD",1,IF(E2648="USD",Settings!$B$22,IF(E2648="HKD",Settings!$B$23,1))))</f>
        <v>0</v>
      </c>
      <c r="P2648">
        <f>IF(OR(B2648="",C2648="",E2648=""),0,IF(A2648=2,H2648*IF(E2648="SGD",1,IF(E2648="USD",Settings!$B$22,IF(E2648="HKD",Settings!$B$23,1))),0))</f>
        <v>0</v>
      </c>
      <c r="Q2648" s="312">
        <f>IF(OR(J2648="",G2648=""),"",G2648+ROW()/1000000)</f>
      </c>
      <c r="R2648" s="247">
        <f>IF(Q2648="","",SUMIFS(Txn[Signed Units],Txn[Key],J2648,Txn[Transaction Order],"&lt;="&amp;Q2648))</f>
      </c>
    </row>
    <row r="2649" spans="10:18" ht="15" customHeight="1" x14ac:dyDescent="0.15">
      <c r="J2649" s="246">
        <f>IF(OR(B2649="",C2649="",E2649=""),"",B2649&amp;":"&amp;C2649&amp;":"&amp;E2649)</f>
      </c>
      <c r="K2649" s="247">
        <f>IF(A2649="","",A2649*D2649)</f>
      </c>
      <c r="L2649" s="246">
        <f>IF(A2649="","",IF(OR(A2649=1,A2649=0),H2649,0))</f>
      </c>
      <c r="M2649" s="246">
        <f>IF(A2649="","",IF(A2649=-1,H2649,0))</f>
      </c>
      <c r="N2649">
        <f>IF(J2649="","",IF(E2649="SGD",1,IF(E2649="USD",Settings!$B$22,IF(E2649="HKD",Settings!$B$23,1))))</f>
      </c>
      <c r="O2649">
        <f>IF(OR(B2649="",C2649="",E2649=""),0,(IF(A2649=-1,H2649,0)-IF(OR(A2649=1,A2649=0),H2649,0)+IF(A2649=2,H2649,0))*IF(E2649="SGD",1,IF(E2649="USD",Settings!$B$22,IF(E2649="HKD",Settings!$B$23,1))))</f>
        <v>0</v>
      </c>
      <c r="P2649">
        <f>IF(OR(B2649="",C2649="",E2649=""),0,IF(A2649=2,H2649*IF(E2649="SGD",1,IF(E2649="USD",Settings!$B$22,IF(E2649="HKD",Settings!$B$23,1))),0))</f>
        <v>0</v>
      </c>
      <c r="Q2649" s="312">
        <f>IF(OR(J2649="",G2649=""),"",G2649+ROW()/1000000)</f>
      </c>
      <c r="R2649" s="247">
        <f>IF(Q2649="","",SUMIFS(Txn[Signed Units],Txn[Key],J2649,Txn[Transaction Order],"&lt;="&amp;Q2649))</f>
      </c>
    </row>
    <row r="2650" spans="10:18" ht="15" customHeight="1" x14ac:dyDescent="0.15">
      <c r="J2650" s="246">
        <f>IF(OR(B2650="",C2650="",E2650=""),"",B2650&amp;":"&amp;C2650&amp;":"&amp;E2650)</f>
      </c>
      <c r="K2650" s="247">
        <f>IF(A2650="","",A2650*D2650)</f>
      </c>
      <c r="L2650" s="246">
        <f>IF(A2650="","",IF(OR(A2650=1,A2650=0),H2650,0))</f>
      </c>
      <c r="M2650" s="246">
        <f>IF(A2650="","",IF(A2650=-1,H2650,0))</f>
      </c>
      <c r="N2650">
        <f>IF(J2650="","",IF(E2650="SGD",1,IF(E2650="USD",Settings!$B$22,IF(E2650="HKD",Settings!$B$23,1))))</f>
      </c>
      <c r="O2650">
        <f>IF(OR(B2650="",C2650="",E2650=""),0,(IF(A2650=-1,H2650,0)-IF(OR(A2650=1,A2650=0),H2650,0)+IF(A2650=2,H2650,0))*IF(E2650="SGD",1,IF(E2650="USD",Settings!$B$22,IF(E2650="HKD",Settings!$B$23,1))))</f>
        <v>0</v>
      </c>
      <c r="P2650">
        <f>IF(OR(B2650="",C2650="",E2650=""),0,IF(A2650=2,H2650*IF(E2650="SGD",1,IF(E2650="USD",Settings!$B$22,IF(E2650="HKD",Settings!$B$23,1))),0))</f>
        <v>0</v>
      </c>
      <c r="Q2650" s="312">
        <f>IF(OR(J2650="",G2650=""),"",G2650+ROW()/1000000)</f>
      </c>
      <c r="R2650" s="247">
        <f>IF(Q2650="","",SUMIFS(Txn[Signed Units],Txn[Key],J2650,Txn[Transaction Order],"&lt;="&amp;Q2650))</f>
      </c>
    </row>
    <row r="2651" spans="10:18" ht="15" customHeight="1" x14ac:dyDescent="0.15">
      <c r="J2651" s="246">
        <f>IF(OR(B2651="",C2651="",E2651=""),"",B2651&amp;":"&amp;C2651&amp;":"&amp;E2651)</f>
      </c>
      <c r="K2651" s="247">
        <f>IF(A2651="","",A2651*D2651)</f>
      </c>
      <c r="L2651" s="246">
        <f>IF(A2651="","",IF(OR(A2651=1,A2651=0),H2651,0))</f>
      </c>
      <c r="M2651" s="246">
        <f>IF(A2651="","",IF(A2651=-1,H2651,0))</f>
      </c>
      <c r="N2651">
        <f>IF(J2651="","",IF(E2651="SGD",1,IF(E2651="USD",Settings!$B$22,IF(E2651="HKD",Settings!$B$23,1))))</f>
      </c>
      <c r="O2651">
        <f>IF(OR(B2651="",C2651="",E2651=""),0,(IF(A2651=-1,H2651,0)-IF(OR(A2651=1,A2651=0),H2651,0)+IF(A2651=2,H2651,0))*IF(E2651="SGD",1,IF(E2651="USD",Settings!$B$22,IF(E2651="HKD",Settings!$B$23,1))))</f>
        <v>0</v>
      </c>
      <c r="P2651">
        <f>IF(OR(B2651="",C2651="",E2651=""),0,IF(A2651=2,H2651*IF(E2651="SGD",1,IF(E2651="USD",Settings!$B$22,IF(E2651="HKD",Settings!$B$23,1))),0))</f>
        <v>0</v>
      </c>
      <c r="Q2651" s="312">
        <f>IF(OR(J2651="",G2651=""),"",G2651+ROW()/1000000)</f>
      </c>
      <c r="R2651" s="247">
        <f>IF(Q2651="","",SUMIFS(Txn[Signed Units],Txn[Key],J2651,Txn[Transaction Order],"&lt;="&amp;Q2651))</f>
      </c>
    </row>
    <row r="2652" spans="10:18" ht="15" customHeight="1" x14ac:dyDescent="0.15">
      <c r="J2652" s="246">
        <f>IF(OR(B2652="",C2652="",E2652=""),"",B2652&amp;":"&amp;C2652&amp;":"&amp;E2652)</f>
      </c>
      <c r="K2652" s="247">
        <f>IF(A2652="","",A2652*D2652)</f>
      </c>
      <c r="L2652" s="246">
        <f>IF(A2652="","",IF(OR(A2652=1,A2652=0),H2652,0))</f>
      </c>
      <c r="M2652" s="246">
        <f>IF(A2652="","",IF(A2652=-1,H2652,0))</f>
      </c>
      <c r="N2652">
        <f>IF(J2652="","",IF(E2652="SGD",1,IF(E2652="USD",Settings!$B$22,IF(E2652="HKD",Settings!$B$23,1))))</f>
      </c>
      <c r="O2652">
        <f>IF(OR(B2652="",C2652="",E2652=""),0,(IF(A2652=-1,H2652,0)-IF(OR(A2652=1,A2652=0),H2652,0)+IF(A2652=2,H2652,0))*IF(E2652="SGD",1,IF(E2652="USD",Settings!$B$22,IF(E2652="HKD",Settings!$B$23,1))))</f>
        <v>0</v>
      </c>
      <c r="P2652">
        <f>IF(OR(B2652="",C2652="",E2652=""),0,IF(A2652=2,H2652*IF(E2652="SGD",1,IF(E2652="USD",Settings!$B$22,IF(E2652="HKD",Settings!$B$23,1))),0))</f>
        <v>0</v>
      </c>
      <c r="Q2652" s="312">
        <f>IF(OR(J2652="",G2652=""),"",G2652+ROW()/1000000)</f>
      </c>
      <c r="R2652" s="247">
        <f>IF(Q2652="","",SUMIFS(Txn[Signed Units],Txn[Key],J2652,Txn[Transaction Order],"&lt;="&amp;Q2652))</f>
      </c>
    </row>
    <row r="2653" spans="10:18" ht="15" customHeight="1" x14ac:dyDescent="0.15">
      <c r="J2653" s="246">
        <f>IF(OR(B2653="",C2653="",E2653=""),"",B2653&amp;":"&amp;C2653&amp;":"&amp;E2653)</f>
      </c>
      <c r="K2653" s="247">
        <f>IF(A2653="","",A2653*D2653)</f>
      </c>
      <c r="L2653" s="246">
        <f>IF(A2653="","",IF(OR(A2653=1,A2653=0),H2653,0))</f>
      </c>
      <c r="M2653" s="246">
        <f>IF(A2653="","",IF(A2653=-1,H2653,0))</f>
      </c>
      <c r="N2653">
        <f>IF(J2653="","",IF(E2653="SGD",1,IF(E2653="USD",Settings!$B$22,IF(E2653="HKD",Settings!$B$23,1))))</f>
      </c>
      <c r="O2653">
        <f>IF(OR(B2653="",C2653="",E2653=""),0,(IF(A2653=-1,H2653,0)-IF(OR(A2653=1,A2653=0),H2653,0)+IF(A2653=2,H2653,0))*IF(E2653="SGD",1,IF(E2653="USD",Settings!$B$22,IF(E2653="HKD",Settings!$B$23,1))))</f>
        <v>0</v>
      </c>
      <c r="P2653">
        <f>IF(OR(B2653="",C2653="",E2653=""),0,IF(A2653=2,H2653*IF(E2653="SGD",1,IF(E2653="USD",Settings!$B$22,IF(E2653="HKD",Settings!$B$23,1))),0))</f>
        <v>0</v>
      </c>
      <c r="Q2653" s="312">
        <f>IF(OR(J2653="",G2653=""),"",G2653+ROW()/1000000)</f>
      </c>
      <c r="R2653" s="247">
        <f>IF(Q2653="","",SUMIFS(Txn[Signed Units],Txn[Key],J2653,Txn[Transaction Order],"&lt;="&amp;Q2653))</f>
      </c>
    </row>
    <row r="2654" spans="10:18" ht="15" customHeight="1" x14ac:dyDescent="0.15">
      <c r="J2654" s="246">
        <f>IF(OR(B2654="",C2654="",E2654=""),"",B2654&amp;":"&amp;C2654&amp;":"&amp;E2654)</f>
      </c>
      <c r="K2654" s="247">
        <f>IF(A2654="","",A2654*D2654)</f>
      </c>
      <c r="L2654" s="246">
        <f>IF(A2654="","",IF(OR(A2654=1,A2654=0),H2654,0))</f>
      </c>
      <c r="M2654" s="246">
        <f>IF(A2654="","",IF(A2654=-1,H2654,0))</f>
      </c>
      <c r="N2654">
        <f>IF(J2654="","",IF(E2654="SGD",1,IF(E2654="USD",Settings!$B$22,IF(E2654="HKD",Settings!$B$23,1))))</f>
      </c>
      <c r="O2654">
        <f>IF(OR(B2654="",C2654="",E2654=""),0,(IF(A2654=-1,H2654,0)-IF(OR(A2654=1,A2654=0),H2654,0)+IF(A2654=2,H2654,0))*IF(E2654="SGD",1,IF(E2654="USD",Settings!$B$22,IF(E2654="HKD",Settings!$B$23,1))))</f>
        <v>0</v>
      </c>
      <c r="P2654">
        <f>IF(OR(B2654="",C2654="",E2654=""),0,IF(A2654=2,H2654*IF(E2654="SGD",1,IF(E2654="USD",Settings!$B$22,IF(E2654="HKD",Settings!$B$23,1))),0))</f>
        <v>0</v>
      </c>
      <c r="Q2654" s="312">
        <f>IF(OR(J2654="",G2654=""),"",G2654+ROW()/1000000)</f>
      </c>
      <c r="R2654" s="247">
        <f>IF(Q2654="","",SUMIFS(Txn[Signed Units],Txn[Key],J2654,Txn[Transaction Order],"&lt;="&amp;Q2654))</f>
      </c>
    </row>
    <row r="2655" spans="10:18" ht="15" customHeight="1" x14ac:dyDescent="0.15">
      <c r="J2655" s="246">
        <f>IF(OR(B2655="",C2655="",E2655=""),"",B2655&amp;":"&amp;C2655&amp;":"&amp;E2655)</f>
      </c>
      <c r="K2655" s="247">
        <f>IF(A2655="","",A2655*D2655)</f>
      </c>
      <c r="L2655" s="246">
        <f>IF(A2655="","",IF(OR(A2655=1,A2655=0),H2655,0))</f>
      </c>
      <c r="M2655" s="246">
        <f>IF(A2655="","",IF(A2655=-1,H2655,0))</f>
      </c>
      <c r="N2655">
        <f>IF(J2655="","",IF(E2655="SGD",1,IF(E2655="USD",Settings!$B$22,IF(E2655="HKD",Settings!$B$23,1))))</f>
      </c>
      <c r="O2655">
        <f>IF(OR(B2655="",C2655="",E2655=""),0,(IF(A2655=-1,H2655,0)-IF(OR(A2655=1,A2655=0),H2655,0)+IF(A2655=2,H2655,0))*IF(E2655="SGD",1,IF(E2655="USD",Settings!$B$22,IF(E2655="HKD",Settings!$B$23,1))))</f>
        <v>0</v>
      </c>
      <c r="P2655">
        <f>IF(OR(B2655="",C2655="",E2655=""),0,IF(A2655=2,H2655*IF(E2655="SGD",1,IF(E2655="USD",Settings!$B$22,IF(E2655="HKD",Settings!$B$23,1))),0))</f>
        <v>0</v>
      </c>
      <c r="Q2655" s="312">
        <f>IF(OR(J2655="",G2655=""),"",G2655+ROW()/1000000)</f>
      </c>
      <c r="R2655" s="247">
        <f>IF(Q2655="","",SUMIFS(Txn[Signed Units],Txn[Key],J2655,Txn[Transaction Order],"&lt;="&amp;Q2655))</f>
      </c>
    </row>
    <row r="2656" spans="10:18" ht="15" customHeight="1" x14ac:dyDescent="0.15">
      <c r="J2656" s="246">
        <f>IF(OR(B2656="",C2656="",E2656=""),"",B2656&amp;":"&amp;C2656&amp;":"&amp;E2656)</f>
      </c>
      <c r="K2656" s="247">
        <f>IF(A2656="","",A2656*D2656)</f>
      </c>
      <c r="L2656" s="246">
        <f>IF(A2656="","",IF(OR(A2656=1,A2656=0),H2656,0))</f>
      </c>
      <c r="M2656" s="246">
        <f>IF(A2656="","",IF(A2656=-1,H2656,0))</f>
      </c>
      <c r="N2656">
        <f>IF(J2656="","",IF(E2656="SGD",1,IF(E2656="USD",Settings!$B$22,IF(E2656="HKD",Settings!$B$23,1))))</f>
      </c>
      <c r="O2656">
        <f>IF(OR(B2656="",C2656="",E2656=""),0,(IF(A2656=-1,H2656,0)-IF(OR(A2656=1,A2656=0),H2656,0)+IF(A2656=2,H2656,0))*IF(E2656="SGD",1,IF(E2656="USD",Settings!$B$22,IF(E2656="HKD",Settings!$B$23,1))))</f>
        <v>0</v>
      </c>
      <c r="P2656">
        <f>IF(OR(B2656="",C2656="",E2656=""),0,IF(A2656=2,H2656*IF(E2656="SGD",1,IF(E2656="USD",Settings!$B$22,IF(E2656="HKD",Settings!$B$23,1))),0))</f>
        <v>0</v>
      </c>
      <c r="Q2656" s="312">
        <f>IF(OR(J2656="",G2656=""),"",G2656+ROW()/1000000)</f>
      </c>
      <c r="R2656" s="247">
        <f>IF(Q2656="","",SUMIFS(Txn[Signed Units],Txn[Key],J2656,Txn[Transaction Order],"&lt;="&amp;Q2656))</f>
      </c>
    </row>
    <row r="2657" spans="10:18" ht="15" customHeight="1" x14ac:dyDescent="0.15">
      <c r="J2657" s="246">
        <f>IF(OR(B2657="",C2657="",E2657=""),"",B2657&amp;":"&amp;C2657&amp;":"&amp;E2657)</f>
      </c>
      <c r="K2657" s="247">
        <f>IF(A2657="","",A2657*D2657)</f>
      </c>
      <c r="L2657" s="246">
        <f>IF(A2657="","",IF(OR(A2657=1,A2657=0),H2657,0))</f>
      </c>
      <c r="M2657" s="246">
        <f>IF(A2657="","",IF(A2657=-1,H2657,0))</f>
      </c>
      <c r="N2657">
        <f>IF(J2657="","",IF(E2657="SGD",1,IF(E2657="USD",Settings!$B$22,IF(E2657="HKD",Settings!$B$23,1))))</f>
      </c>
      <c r="O2657">
        <f>IF(OR(B2657="",C2657="",E2657=""),0,(IF(A2657=-1,H2657,0)-IF(OR(A2657=1,A2657=0),H2657,0)+IF(A2657=2,H2657,0))*IF(E2657="SGD",1,IF(E2657="USD",Settings!$B$22,IF(E2657="HKD",Settings!$B$23,1))))</f>
        <v>0</v>
      </c>
      <c r="P2657">
        <f>IF(OR(B2657="",C2657="",E2657=""),0,IF(A2657=2,H2657*IF(E2657="SGD",1,IF(E2657="USD",Settings!$B$22,IF(E2657="HKD",Settings!$B$23,1))),0))</f>
        <v>0</v>
      </c>
      <c r="Q2657" s="312">
        <f>IF(OR(J2657="",G2657=""),"",G2657+ROW()/1000000)</f>
      </c>
      <c r="R2657" s="247">
        <f>IF(Q2657="","",SUMIFS(Txn[Signed Units],Txn[Key],J2657,Txn[Transaction Order],"&lt;="&amp;Q2657))</f>
      </c>
    </row>
    <row r="2658" spans="10:18" ht="15" customHeight="1" x14ac:dyDescent="0.15">
      <c r="J2658" s="246">
        <f>IF(OR(B2658="",C2658="",E2658=""),"",B2658&amp;":"&amp;C2658&amp;":"&amp;E2658)</f>
      </c>
      <c r="K2658" s="247">
        <f>IF(A2658="","",A2658*D2658)</f>
      </c>
      <c r="L2658" s="246">
        <f>IF(A2658="","",IF(OR(A2658=1,A2658=0),H2658,0))</f>
      </c>
      <c r="M2658" s="246">
        <f>IF(A2658="","",IF(A2658=-1,H2658,0))</f>
      </c>
      <c r="N2658">
        <f>IF(J2658="","",IF(E2658="SGD",1,IF(E2658="USD",Settings!$B$22,IF(E2658="HKD",Settings!$B$23,1))))</f>
      </c>
      <c r="O2658">
        <f>IF(OR(B2658="",C2658="",E2658=""),0,(IF(A2658=-1,H2658,0)-IF(OR(A2658=1,A2658=0),H2658,0)+IF(A2658=2,H2658,0))*IF(E2658="SGD",1,IF(E2658="USD",Settings!$B$22,IF(E2658="HKD",Settings!$B$23,1))))</f>
        <v>0</v>
      </c>
      <c r="P2658">
        <f>IF(OR(B2658="",C2658="",E2658=""),0,IF(A2658=2,H2658*IF(E2658="SGD",1,IF(E2658="USD",Settings!$B$22,IF(E2658="HKD",Settings!$B$23,1))),0))</f>
        <v>0</v>
      </c>
      <c r="Q2658" s="312">
        <f>IF(OR(J2658="",G2658=""),"",G2658+ROW()/1000000)</f>
      </c>
      <c r="R2658" s="247">
        <f>IF(Q2658="","",SUMIFS(Txn[Signed Units],Txn[Key],J2658,Txn[Transaction Order],"&lt;="&amp;Q2658))</f>
      </c>
    </row>
    <row r="2659" spans="10:18" ht="15" customHeight="1" x14ac:dyDescent="0.15">
      <c r="J2659" s="246">
        <f>IF(OR(B2659="",C2659="",E2659=""),"",B2659&amp;":"&amp;C2659&amp;":"&amp;E2659)</f>
      </c>
      <c r="K2659" s="247">
        <f>IF(A2659="","",A2659*D2659)</f>
      </c>
      <c r="L2659" s="246">
        <f>IF(A2659="","",IF(OR(A2659=1,A2659=0),H2659,0))</f>
      </c>
      <c r="M2659" s="246">
        <f>IF(A2659="","",IF(A2659=-1,H2659,0))</f>
      </c>
      <c r="N2659">
        <f>IF(J2659="","",IF(E2659="SGD",1,IF(E2659="USD",Settings!$B$22,IF(E2659="HKD",Settings!$B$23,1))))</f>
      </c>
      <c r="O2659">
        <f>IF(OR(B2659="",C2659="",E2659=""),0,(IF(A2659=-1,H2659,0)-IF(OR(A2659=1,A2659=0),H2659,0)+IF(A2659=2,H2659,0))*IF(E2659="SGD",1,IF(E2659="USD",Settings!$B$22,IF(E2659="HKD",Settings!$B$23,1))))</f>
        <v>0</v>
      </c>
      <c r="P2659">
        <f>IF(OR(B2659="",C2659="",E2659=""),0,IF(A2659=2,H2659*IF(E2659="SGD",1,IF(E2659="USD",Settings!$B$22,IF(E2659="HKD",Settings!$B$23,1))),0))</f>
        <v>0</v>
      </c>
      <c r="Q2659" s="312">
        <f>IF(OR(J2659="",G2659=""),"",G2659+ROW()/1000000)</f>
      </c>
      <c r="R2659" s="247">
        <f>IF(Q2659="","",SUMIFS(Txn[Signed Units],Txn[Key],J2659,Txn[Transaction Order],"&lt;="&amp;Q2659))</f>
      </c>
    </row>
    <row r="2660" spans="10:18" ht="15" customHeight="1" x14ac:dyDescent="0.15">
      <c r="J2660" s="246">
        <f>IF(OR(B2660="",C2660="",E2660=""),"",B2660&amp;":"&amp;C2660&amp;":"&amp;E2660)</f>
      </c>
      <c r="K2660" s="247">
        <f>IF(A2660="","",A2660*D2660)</f>
      </c>
      <c r="L2660" s="246">
        <f>IF(A2660="","",IF(OR(A2660=1,A2660=0),H2660,0))</f>
      </c>
      <c r="M2660" s="246">
        <f>IF(A2660="","",IF(A2660=-1,H2660,0))</f>
      </c>
      <c r="N2660">
        <f>IF(J2660="","",IF(E2660="SGD",1,IF(E2660="USD",Settings!$B$22,IF(E2660="HKD",Settings!$B$23,1))))</f>
      </c>
      <c r="O2660">
        <f>IF(OR(B2660="",C2660="",E2660=""),0,(IF(A2660=-1,H2660,0)-IF(OR(A2660=1,A2660=0),H2660,0)+IF(A2660=2,H2660,0))*IF(E2660="SGD",1,IF(E2660="USD",Settings!$B$22,IF(E2660="HKD",Settings!$B$23,1))))</f>
        <v>0</v>
      </c>
      <c r="P2660">
        <f>IF(OR(B2660="",C2660="",E2660=""),0,IF(A2660=2,H2660*IF(E2660="SGD",1,IF(E2660="USD",Settings!$B$22,IF(E2660="HKD",Settings!$B$23,1))),0))</f>
        <v>0</v>
      </c>
      <c r="Q2660" s="312">
        <f>IF(OR(J2660="",G2660=""),"",G2660+ROW()/1000000)</f>
      </c>
      <c r="R2660" s="247">
        <f>IF(Q2660="","",SUMIFS(Txn[Signed Units],Txn[Key],J2660,Txn[Transaction Order],"&lt;="&amp;Q2660))</f>
      </c>
    </row>
    <row r="2661" spans="10:18" ht="15" customHeight="1" x14ac:dyDescent="0.15">
      <c r="J2661" s="246">
        <f>IF(OR(B2661="",C2661="",E2661=""),"",B2661&amp;":"&amp;C2661&amp;":"&amp;E2661)</f>
      </c>
      <c r="K2661" s="247">
        <f>IF(A2661="","",A2661*D2661)</f>
      </c>
      <c r="L2661" s="246">
        <f>IF(A2661="","",IF(OR(A2661=1,A2661=0),H2661,0))</f>
      </c>
      <c r="M2661" s="246">
        <f>IF(A2661="","",IF(A2661=-1,H2661,0))</f>
      </c>
      <c r="N2661">
        <f>IF(J2661="","",IF(E2661="SGD",1,IF(E2661="USD",Settings!$B$22,IF(E2661="HKD",Settings!$B$23,1))))</f>
      </c>
      <c r="O2661">
        <f>IF(OR(B2661="",C2661="",E2661=""),0,(IF(A2661=-1,H2661,0)-IF(OR(A2661=1,A2661=0),H2661,0)+IF(A2661=2,H2661,0))*IF(E2661="SGD",1,IF(E2661="USD",Settings!$B$22,IF(E2661="HKD",Settings!$B$23,1))))</f>
        <v>0</v>
      </c>
      <c r="P2661">
        <f>IF(OR(B2661="",C2661="",E2661=""),0,IF(A2661=2,H2661*IF(E2661="SGD",1,IF(E2661="USD",Settings!$B$22,IF(E2661="HKD",Settings!$B$23,1))),0))</f>
        <v>0</v>
      </c>
      <c r="Q2661" s="312">
        <f>IF(OR(J2661="",G2661=""),"",G2661+ROW()/1000000)</f>
      </c>
      <c r="R2661" s="247">
        <f>IF(Q2661="","",SUMIFS(Txn[Signed Units],Txn[Key],J2661,Txn[Transaction Order],"&lt;="&amp;Q2661))</f>
      </c>
    </row>
    <row r="2662" spans="10:18" ht="15" customHeight="1" x14ac:dyDescent="0.15">
      <c r="J2662" s="246">
        <f>IF(OR(B2662="",C2662="",E2662=""),"",B2662&amp;":"&amp;C2662&amp;":"&amp;E2662)</f>
      </c>
      <c r="K2662" s="247">
        <f>IF(A2662="","",A2662*D2662)</f>
      </c>
      <c r="L2662" s="246">
        <f>IF(A2662="","",IF(OR(A2662=1,A2662=0),H2662,0))</f>
      </c>
      <c r="M2662" s="246">
        <f>IF(A2662="","",IF(A2662=-1,H2662,0))</f>
      </c>
      <c r="N2662">
        <f>IF(J2662="","",IF(E2662="SGD",1,IF(E2662="USD",Settings!$B$22,IF(E2662="HKD",Settings!$B$23,1))))</f>
      </c>
      <c r="O2662">
        <f>IF(OR(B2662="",C2662="",E2662=""),0,(IF(A2662=-1,H2662,0)-IF(OR(A2662=1,A2662=0),H2662,0)+IF(A2662=2,H2662,0))*IF(E2662="SGD",1,IF(E2662="USD",Settings!$B$22,IF(E2662="HKD",Settings!$B$23,1))))</f>
        <v>0</v>
      </c>
      <c r="P2662">
        <f>IF(OR(B2662="",C2662="",E2662=""),0,IF(A2662=2,H2662*IF(E2662="SGD",1,IF(E2662="USD",Settings!$B$22,IF(E2662="HKD",Settings!$B$23,1))),0))</f>
        <v>0</v>
      </c>
      <c r="Q2662" s="312">
        <f>IF(OR(J2662="",G2662=""),"",G2662+ROW()/1000000)</f>
      </c>
      <c r="R2662" s="247">
        <f>IF(Q2662="","",SUMIFS(Txn[Signed Units],Txn[Key],J2662,Txn[Transaction Order],"&lt;="&amp;Q2662))</f>
      </c>
    </row>
    <row r="2663" spans="10:18" ht="15" customHeight="1" x14ac:dyDescent="0.15">
      <c r="J2663" s="246">
        <f>IF(OR(B2663="",C2663="",E2663=""),"",B2663&amp;":"&amp;C2663&amp;":"&amp;E2663)</f>
      </c>
      <c r="K2663" s="247">
        <f>IF(A2663="","",A2663*D2663)</f>
      </c>
      <c r="L2663" s="246">
        <f>IF(A2663="","",IF(OR(A2663=1,A2663=0),H2663,0))</f>
      </c>
      <c r="M2663" s="246">
        <f>IF(A2663="","",IF(A2663=-1,H2663,0))</f>
      </c>
      <c r="N2663">
        <f>IF(J2663="","",IF(E2663="SGD",1,IF(E2663="USD",Settings!$B$22,IF(E2663="HKD",Settings!$B$23,1))))</f>
      </c>
      <c r="O2663">
        <f>IF(OR(B2663="",C2663="",E2663=""),0,(IF(A2663=-1,H2663,0)-IF(OR(A2663=1,A2663=0),H2663,0)+IF(A2663=2,H2663,0))*IF(E2663="SGD",1,IF(E2663="USD",Settings!$B$22,IF(E2663="HKD",Settings!$B$23,1))))</f>
        <v>0</v>
      </c>
      <c r="P2663">
        <f>IF(OR(B2663="",C2663="",E2663=""),0,IF(A2663=2,H2663*IF(E2663="SGD",1,IF(E2663="USD",Settings!$B$22,IF(E2663="HKD",Settings!$B$23,1))),0))</f>
        <v>0</v>
      </c>
      <c r="Q2663" s="312">
        <f>IF(OR(J2663="",G2663=""),"",G2663+ROW()/1000000)</f>
      </c>
      <c r="R2663" s="247">
        <f>IF(Q2663="","",SUMIFS(Txn[Signed Units],Txn[Key],J2663,Txn[Transaction Order],"&lt;="&amp;Q2663))</f>
      </c>
    </row>
    <row r="2664" spans="10:18" ht="15" customHeight="1" x14ac:dyDescent="0.15">
      <c r="J2664" s="246">
        <f>IF(OR(B2664="",C2664="",E2664=""),"",B2664&amp;":"&amp;C2664&amp;":"&amp;E2664)</f>
      </c>
      <c r="K2664" s="247">
        <f>IF(A2664="","",A2664*D2664)</f>
      </c>
      <c r="L2664" s="246">
        <f>IF(A2664="","",IF(OR(A2664=1,A2664=0),H2664,0))</f>
      </c>
      <c r="M2664" s="246">
        <f>IF(A2664="","",IF(A2664=-1,H2664,0))</f>
      </c>
      <c r="N2664">
        <f>IF(J2664="","",IF(E2664="SGD",1,IF(E2664="USD",Settings!$B$22,IF(E2664="HKD",Settings!$B$23,1))))</f>
      </c>
      <c r="O2664">
        <f>IF(OR(B2664="",C2664="",E2664=""),0,(IF(A2664=-1,H2664,0)-IF(OR(A2664=1,A2664=0),H2664,0)+IF(A2664=2,H2664,0))*IF(E2664="SGD",1,IF(E2664="USD",Settings!$B$22,IF(E2664="HKD",Settings!$B$23,1))))</f>
        <v>0</v>
      </c>
      <c r="P2664">
        <f>IF(OR(B2664="",C2664="",E2664=""),0,IF(A2664=2,H2664*IF(E2664="SGD",1,IF(E2664="USD",Settings!$B$22,IF(E2664="HKD",Settings!$B$23,1))),0))</f>
        <v>0</v>
      </c>
      <c r="Q2664" s="312">
        <f>IF(OR(J2664="",G2664=""),"",G2664+ROW()/1000000)</f>
      </c>
      <c r="R2664" s="247">
        <f>IF(Q2664="","",SUMIFS(Txn[Signed Units],Txn[Key],J2664,Txn[Transaction Order],"&lt;="&amp;Q2664))</f>
      </c>
    </row>
    <row r="2665" spans="10:18" ht="15" customHeight="1" x14ac:dyDescent="0.15">
      <c r="J2665" s="246">
        <f>IF(OR(B2665="",C2665="",E2665=""),"",B2665&amp;":"&amp;C2665&amp;":"&amp;E2665)</f>
      </c>
      <c r="K2665" s="247">
        <f>IF(A2665="","",A2665*D2665)</f>
      </c>
      <c r="L2665" s="246">
        <f>IF(A2665="","",IF(OR(A2665=1,A2665=0),H2665,0))</f>
      </c>
      <c r="M2665" s="246">
        <f>IF(A2665="","",IF(A2665=-1,H2665,0))</f>
      </c>
      <c r="N2665">
        <f>IF(J2665="","",IF(E2665="SGD",1,IF(E2665="USD",Settings!$B$22,IF(E2665="HKD",Settings!$B$23,1))))</f>
      </c>
      <c r="O2665">
        <f>IF(OR(B2665="",C2665="",E2665=""),0,(IF(A2665=-1,H2665,0)-IF(OR(A2665=1,A2665=0),H2665,0)+IF(A2665=2,H2665,0))*IF(E2665="SGD",1,IF(E2665="USD",Settings!$B$22,IF(E2665="HKD",Settings!$B$23,1))))</f>
        <v>0</v>
      </c>
      <c r="P2665">
        <f>IF(OR(B2665="",C2665="",E2665=""),0,IF(A2665=2,H2665*IF(E2665="SGD",1,IF(E2665="USD",Settings!$B$22,IF(E2665="HKD",Settings!$B$23,1))),0))</f>
        <v>0</v>
      </c>
      <c r="Q2665" s="312">
        <f>IF(OR(J2665="",G2665=""),"",G2665+ROW()/1000000)</f>
      </c>
      <c r="R2665" s="247">
        <f>IF(Q2665="","",SUMIFS(Txn[Signed Units],Txn[Key],J2665,Txn[Transaction Order],"&lt;="&amp;Q2665))</f>
      </c>
    </row>
    <row r="2666" spans="10:18" ht="15" customHeight="1" x14ac:dyDescent="0.15">
      <c r="J2666" s="246">
        <f>IF(OR(B2666="",C2666="",E2666=""),"",B2666&amp;":"&amp;C2666&amp;":"&amp;E2666)</f>
      </c>
      <c r="K2666" s="247">
        <f>IF(A2666="","",A2666*D2666)</f>
      </c>
      <c r="L2666" s="246">
        <f>IF(A2666="","",IF(OR(A2666=1,A2666=0),H2666,0))</f>
      </c>
      <c r="M2666" s="246">
        <f>IF(A2666="","",IF(A2666=-1,H2666,0))</f>
      </c>
      <c r="N2666">
        <f>IF(J2666="","",IF(E2666="SGD",1,IF(E2666="USD",Settings!$B$22,IF(E2666="HKD",Settings!$B$23,1))))</f>
      </c>
      <c r="O2666">
        <f>IF(OR(B2666="",C2666="",E2666=""),0,(IF(A2666=-1,H2666,0)-IF(OR(A2666=1,A2666=0),H2666,0)+IF(A2666=2,H2666,0))*IF(E2666="SGD",1,IF(E2666="USD",Settings!$B$22,IF(E2666="HKD",Settings!$B$23,1))))</f>
        <v>0</v>
      </c>
      <c r="P2666">
        <f>IF(OR(B2666="",C2666="",E2666=""),0,IF(A2666=2,H2666*IF(E2666="SGD",1,IF(E2666="USD",Settings!$B$22,IF(E2666="HKD",Settings!$B$23,1))),0))</f>
        <v>0</v>
      </c>
      <c r="Q2666" s="312">
        <f>IF(OR(J2666="",G2666=""),"",G2666+ROW()/1000000)</f>
      </c>
      <c r="R2666" s="247">
        <f>IF(Q2666="","",SUMIFS(Txn[Signed Units],Txn[Key],J2666,Txn[Transaction Order],"&lt;="&amp;Q2666))</f>
      </c>
    </row>
    <row r="2667" spans="10:18" ht="15" customHeight="1" x14ac:dyDescent="0.15">
      <c r="J2667" s="246">
        <f>IF(OR(B2667="",C2667="",E2667=""),"",B2667&amp;":"&amp;C2667&amp;":"&amp;E2667)</f>
      </c>
      <c r="K2667" s="247">
        <f>IF(A2667="","",A2667*D2667)</f>
      </c>
      <c r="L2667" s="246">
        <f>IF(A2667="","",IF(OR(A2667=1,A2667=0),H2667,0))</f>
      </c>
      <c r="M2667" s="246">
        <f>IF(A2667="","",IF(A2667=-1,H2667,0))</f>
      </c>
      <c r="N2667">
        <f>IF(J2667="","",IF(E2667="SGD",1,IF(E2667="USD",Settings!$B$22,IF(E2667="HKD",Settings!$B$23,1))))</f>
      </c>
      <c r="O2667">
        <f>IF(OR(B2667="",C2667="",E2667=""),0,(IF(A2667=-1,H2667,0)-IF(OR(A2667=1,A2667=0),H2667,0)+IF(A2667=2,H2667,0))*IF(E2667="SGD",1,IF(E2667="USD",Settings!$B$22,IF(E2667="HKD",Settings!$B$23,1))))</f>
        <v>0</v>
      </c>
      <c r="P2667">
        <f>IF(OR(B2667="",C2667="",E2667=""),0,IF(A2667=2,H2667*IF(E2667="SGD",1,IF(E2667="USD",Settings!$B$22,IF(E2667="HKD",Settings!$B$23,1))),0))</f>
        <v>0</v>
      </c>
      <c r="Q2667" s="312">
        <f>IF(OR(J2667="",G2667=""),"",G2667+ROW()/1000000)</f>
      </c>
      <c r="R2667" s="247">
        <f>IF(Q2667="","",SUMIFS(Txn[Signed Units],Txn[Key],J2667,Txn[Transaction Order],"&lt;="&amp;Q2667))</f>
      </c>
    </row>
    <row r="2668" spans="10:18" ht="15" customHeight="1" x14ac:dyDescent="0.15">
      <c r="J2668" s="246">
        <f>IF(OR(B2668="",C2668="",E2668=""),"",B2668&amp;":"&amp;C2668&amp;":"&amp;E2668)</f>
      </c>
      <c r="K2668" s="247">
        <f>IF(A2668="","",A2668*D2668)</f>
      </c>
      <c r="L2668" s="246">
        <f>IF(A2668="","",IF(OR(A2668=1,A2668=0),H2668,0))</f>
      </c>
      <c r="M2668" s="246">
        <f>IF(A2668="","",IF(A2668=-1,H2668,0))</f>
      </c>
      <c r="N2668">
        <f>IF(J2668="","",IF(E2668="SGD",1,IF(E2668="USD",Settings!$B$22,IF(E2668="HKD",Settings!$B$23,1))))</f>
      </c>
      <c r="O2668">
        <f>IF(OR(B2668="",C2668="",E2668=""),0,(IF(A2668=-1,H2668,0)-IF(OR(A2668=1,A2668=0),H2668,0)+IF(A2668=2,H2668,0))*IF(E2668="SGD",1,IF(E2668="USD",Settings!$B$22,IF(E2668="HKD",Settings!$B$23,1))))</f>
        <v>0</v>
      </c>
      <c r="P2668">
        <f>IF(OR(B2668="",C2668="",E2668=""),0,IF(A2668=2,H2668*IF(E2668="SGD",1,IF(E2668="USD",Settings!$B$22,IF(E2668="HKD",Settings!$B$23,1))),0))</f>
        <v>0</v>
      </c>
      <c r="Q2668" s="312">
        <f>IF(OR(J2668="",G2668=""),"",G2668+ROW()/1000000)</f>
      </c>
      <c r="R2668" s="247">
        <f>IF(Q2668="","",SUMIFS(Txn[Signed Units],Txn[Key],J2668,Txn[Transaction Order],"&lt;="&amp;Q2668))</f>
      </c>
    </row>
    <row r="2669" spans="10:18" ht="15" customHeight="1" x14ac:dyDescent="0.15">
      <c r="J2669" s="246">
        <f>IF(OR(B2669="",C2669="",E2669=""),"",B2669&amp;":"&amp;C2669&amp;":"&amp;E2669)</f>
      </c>
      <c r="K2669" s="247">
        <f>IF(A2669="","",A2669*D2669)</f>
      </c>
      <c r="L2669" s="246">
        <f>IF(A2669="","",IF(OR(A2669=1,A2669=0),H2669,0))</f>
      </c>
      <c r="M2669" s="246">
        <f>IF(A2669="","",IF(A2669=-1,H2669,0))</f>
      </c>
      <c r="N2669">
        <f>IF(J2669="","",IF(E2669="SGD",1,IF(E2669="USD",Settings!$B$22,IF(E2669="HKD",Settings!$B$23,1))))</f>
      </c>
      <c r="O2669">
        <f>IF(OR(B2669="",C2669="",E2669=""),0,(IF(A2669=-1,H2669,0)-IF(OR(A2669=1,A2669=0),H2669,0)+IF(A2669=2,H2669,0))*IF(E2669="SGD",1,IF(E2669="USD",Settings!$B$22,IF(E2669="HKD",Settings!$B$23,1))))</f>
        <v>0</v>
      </c>
      <c r="P2669">
        <f>IF(OR(B2669="",C2669="",E2669=""),0,IF(A2669=2,H2669*IF(E2669="SGD",1,IF(E2669="USD",Settings!$B$22,IF(E2669="HKD",Settings!$B$23,1))),0))</f>
        <v>0</v>
      </c>
      <c r="Q2669" s="312">
        <f>IF(OR(J2669="",G2669=""),"",G2669+ROW()/1000000)</f>
      </c>
      <c r="R2669" s="247">
        <f>IF(Q2669="","",SUMIFS(Txn[Signed Units],Txn[Key],J2669,Txn[Transaction Order],"&lt;="&amp;Q2669))</f>
      </c>
    </row>
    <row r="2670" spans="10:18" ht="15" customHeight="1" x14ac:dyDescent="0.15">
      <c r="J2670" s="246">
        <f>IF(OR(B2670="",C2670="",E2670=""),"",B2670&amp;":"&amp;C2670&amp;":"&amp;E2670)</f>
      </c>
      <c r="K2670" s="247">
        <f>IF(A2670="","",A2670*D2670)</f>
      </c>
      <c r="L2670" s="246">
        <f>IF(A2670="","",IF(OR(A2670=1,A2670=0),H2670,0))</f>
      </c>
      <c r="M2670" s="246">
        <f>IF(A2670="","",IF(A2670=-1,H2670,0))</f>
      </c>
      <c r="N2670">
        <f>IF(J2670="","",IF(E2670="SGD",1,IF(E2670="USD",Settings!$B$22,IF(E2670="HKD",Settings!$B$23,1))))</f>
      </c>
      <c r="O2670">
        <f>IF(OR(B2670="",C2670="",E2670=""),0,(IF(A2670=-1,H2670,0)-IF(OR(A2670=1,A2670=0),H2670,0)+IF(A2670=2,H2670,0))*IF(E2670="SGD",1,IF(E2670="USD",Settings!$B$22,IF(E2670="HKD",Settings!$B$23,1))))</f>
        <v>0</v>
      </c>
      <c r="P2670">
        <f>IF(OR(B2670="",C2670="",E2670=""),0,IF(A2670=2,H2670*IF(E2670="SGD",1,IF(E2670="USD",Settings!$B$22,IF(E2670="HKD",Settings!$B$23,1))),0))</f>
        <v>0</v>
      </c>
      <c r="Q2670" s="312">
        <f>IF(OR(J2670="",G2670=""),"",G2670+ROW()/1000000)</f>
      </c>
      <c r="R2670" s="247">
        <f>IF(Q2670="","",SUMIFS(Txn[Signed Units],Txn[Key],J2670,Txn[Transaction Order],"&lt;="&amp;Q2670))</f>
      </c>
    </row>
    <row r="2671" spans="10:18" ht="15" customHeight="1" x14ac:dyDescent="0.15">
      <c r="J2671" s="246">
        <f>IF(OR(B2671="",C2671="",E2671=""),"",B2671&amp;":"&amp;C2671&amp;":"&amp;E2671)</f>
      </c>
      <c r="K2671" s="247">
        <f>IF(A2671="","",A2671*D2671)</f>
      </c>
      <c r="L2671" s="246">
        <f>IF(A2671="","",IF(OR(A2671=1,A2671=0),H2671,0))</f>
      </c>
      <c r="M2671" s="246">
        <f>IF(A2671="","",IF(A2671=-1,H2671,0))</f>
      </c>
      <c r="N2671">
        <f>IF(J2671="","",IF(E2671="SGD",1,IF(E2671="USD",Settings!$B$22,IF(E2671="HKD",Settings!$B$23,1))))</f>
      </c>
      <c r="O2671">
        <f>IF(OR(B2671="",C2671="",E2671=""),0,(IF(A2671=-1,H2671,0)-IF(OR(A2671=1,A2671=0),H2671,0)+IF(A2671=2,H2671,0))*IF(E2671="SGD",1,IF(E2671="USD",Settings!$B$22,IF(E2671="HKD",Settings!$B$23,1))))</f>
        <v>0</v>
      </c>
      <c r="P2671">
        <f>IF(OR(B2671="",C2671="",E2671=""),0,IF(A2671=2,H2671*IF(E2671="SGD",1,IF(E2671="USD",Settings!$B$22,IF(E2671="HKD",Settings!$B$23,1))),0))</f>
        <v>0</v>
      </c>
      <c r="Q2671" s="312">
        <f>IF(OR(J2671="",G2671=""),"",G2671+ROW()/1000000)</f>
      </c>
      <c r="R2671" s="247">
        <f>IF(Q2671="","",SUMIFS(Txn[Signed Units],Txn[Key],J2671,Txn[Transaction Order],"&lt;="&amp;Q2671))</f>
      </c>
    </row>
    <row r="2672" spans="10:18" ht="15" customHeight="1" x14ac:dyDescent="0.15">
      <c r="J2672" s="246">
        <f>IF(OR(B2672="",C2672="",E2672=""),"",B2672&amp;":"&amp;C2672&amp;":"&amp;E2672)</f>
      </c>
      <c r="K2672" s="247">
        <f>IF(A2672="","",A2672*D2672)</f>
      </c>
      <c r="L2672" s="246">
        <f>IF(A2672="","",IF(OR(A2672=1,A2672=0),H2672,0))</f>
      </c>
      <c r="M2672" s="246">
        <f>IF(A2672="","",IF(A2672=-1,H2672,0))</f>
      </c>
      <c r="N2672">
        <f>IF(J2672="","",IF(E2672="SGD",1,IF(E2672="USD",Settings!$B$22,IF(E2672="HKD",Settings!$B$23,1))))</f>
      </c>
      <c r="O2672">
        <f>IF(OR(B2672="",C2672="",E2672=""),0,(IF(A2672=-1,H2672,0)-IF(OR(A2672=1,A2672=0),H2672,0)+IF(A2672=2,H2672,0))*IF(E2672="SGD",1,IF(E2672="USD",Settings!$B$22,IF(E2672="HKD",Settings!$B$23,1))))</f>
        <v>0</v>
      </c>
      <c r="P2672">
        <f>IF(OR(B2672="",C2672="",E2672=""),0,IF(A2672=2,H2672*IF(E2672="SGD",1,IF(E2672="USD",Settings!$B$22,IF(E2672="HKD",Settings!$B$23,1))),0))</f>
        <v>0</v>
      </c>
      <c r="Q2672" s="312">
        <f>IF(OR(J2672="",G2672=""),"",G2672+ROW()/1000000)</f>
      </c>
      <c r="R2672" s="247">
        <f>IF(Q2672="","",SUMIFS(Txn[Signed Units],Txn[Key],J2672,Txn[Transaction Order],"&lt;="&amp;Q2672))</f>
      </c>
    </row>
    <row r="2673" spans="10:18" ht="15" customHeight="1" x14ac:dyDescent="0.15">
      <c r="J2673" s="246">
        <f>IF(OR(B2673="",C2673="",E2673=""),"",B2673&amp;":"&amp;C2673&amp;":"&amp;E2673)</f>
      </c>
      <c r="K2673" s="247">
        <f>IF(A2673="","",A2673*D2673)</f>
      </c>
      <c r="L2673" s="246">
        <f>IF(A2673="","",IF(OR(A2673=1,A2673=0),H2673,0))</f>
      </c>
      <c r="M2673" s="246">
        <f>IF(A2673="","",IF(A2673=-1,H2673,0))</f>
      </c>
      <c r="N2673">
        <f>IF(J2673="","",IF(E2673="SGD",1,IF(E2673="USD",Settings!$B$22,IF(E2673="HKD",Settings!$B$23,1))))</f>
      </c>
      <c r="O2673">
        <f>IF(OR(B2673="",C2673="",E2673=""),0,(IF(A2673=-1,H2673,0)-IF(OR(A2673=1,A2673=0),H2673,0)+IF(A2673=2,H2673,0))*IF(E2673="SGD",1,IF(E2673="USD",Settings!$B$22,IF(E2673="HKD",Settings!$B$23,1))))</f>
        <v>0</v>
      </c>
      <c r="P2673">
        <f>IF(OR(B2673="",C2673="",E2673=""),0,IF(A2673=2,H2673*IF(E2673="SGD",1,IF(E2673="USD",Settings!$B$22,IF(E2673="HKD",Settings!$B$23,1))),0))</f>
        <v>0</v>
      </c>
      <c r="Q2673" s="312">
        <f>IF(OR(J2673="",G2673=""),"",G2673+ROW()/1000000)</f>
      </c>
      <c r="R2673" s="247">
        <f>IF(Q2673="","",SUMIFS(Txn[Signed Units],Txn[Key],J2673,Txn[Transaction Order],"&lt;="&amp;Q2673))</f>
      </c>
    </row>
    <row r="2674" spans="10:18" ht="15" customHeight="1" x14ac:dyDescent="0.15">
      <c r="J2674" s="246">
        <f>IF(OR(B2674="",C2674="",E2674=""),"",B2674&amp;":"&amp;C2674&amp;":"&amp;E2674)</f>
      </c>
      <c r="K2674" s="247">
        <f>IF(A2674="","",A2674*D2674)</f>
      </c>
      <c r="L2674" s="246">
        <f>IF(A2674="","",IF(OR(A2674=1,A2674=0),H2674,0))</f>
      </c>
      <c r="M2674" s="246">
        <f>IF(A2674="","",IF(A2674=-1,H2674,0))</f>
      </c>
      <c r="N2674">
        <f>IF(J2674="","",IF(E2674="SGD",1,IF(E2674="USD",Settings!$B$22,IF(E2674="HKD",Settings!$B$23,1))))</f>
      </c>
      <c r="O2674">
        <f>IF(OR(B2674="",C2674="",E2674=""),0,(IF(A2674=-1,H2674,0)-IF(OR(A2674=1,A2674=0),H2674,0)+IF(A2674=2,H2674,0))*IF(E2674="SGD",1,IF(E2674="USD",Settings!$B$22,IF(E2674="HKD",Settings!$B$23,1))))</f>
        <v>0</v>
      </c>
      <c r="P2674">
        <f>IF(OR(B2674="",C2674="",E2674=""),0,IF(A2674=2,H2674*IF(E2674="SGD",1,IF(E2674="USD",Settings!$B$22,IF(E2674="HKD",Settings!$B$23,1))),0))</f>
        <v>0</v>
      </c>
      <c r="Q2674" s="312">
        <f>IF(OR(J2674="",G2674=""),"",G2674+ROW()/1000000)</f>
      </c>
      <c r="R2674" s="247">
        <f>IF(Q2674="","",SUMIFS(Txn[Signed Units],Txn[Key],J2674,Txn[Transaction Order],"&lt;="&amp;Q2674))</f>
      </c>
    </row>
    <row r="2675" spans="10:18" ht="15" customHeight="1" x14ac:dyDescent="0.15">
      <c r="J2675" s="246">
        <f>IF(OR(B2675="",C2675="",E2675=""),"",B2675&amp;":"&amp;C2675&amp;":"&amp;E2675)</f>
      </c>
      <c r="K2675" s="247">
        <f>IF(A2675="","",A2675*D2675)</f>
      </c>
      <c r="L2675" s="246">
        <f>IF(A2675="","",IF(OR(A2675=1,A2675=0),H2675,0))</f>
      </c>
      <c r="M2675" s="246">
        <f>IF(A2675="","",IF(A2675=-1,H2675,0))</f>
      </c>
      <c r="N2675">
        <f>IF(J2675="","",IF(E2675="SGD",1,IF(E2675="USD",Settings!$B$22,IF(E2675="HKD",Settings!$B$23,1))))</f>
      </c>
      <c r="O2675">
        <f>IF(OR(B2675="",C2675="",E2675=""),0,(IF(A2675=-1,H2675,0)-IF(OR(A2675=1,A2675=0),H2675,0)+IF(A2675=2,H2675,0))*IF(E2675="SGD",1,IF(E2675="USD",Settings!$B$22,IF(E2675="HKD",Settings!$B$23,1))))</f>
        <v>0</v>
      </c>
      <c r="P2675">
        <f>IF(OR(B2675="",C2675="",E2675=""),0,IF(A2675=2,H2675*IF(E2675="SGD",1,IF(E2675="USD",Settings!$B$22,IF(E2675="HKD",Settings!$B$23,1))),0))</f>
        <v>0</v>
      </c>
      <c r="Q2675" s="312">
        <f>IF(OR(J2675="",G2675=""),"",G2675+ROW()/1000000)</f>
      </c>
      <c r="R2675" s="247">
        <f>IF(Q2675="","",SUMIFS(Txn[Signed Units],Txn[Key],J2675,Txn[Transaction Order],"&lt;="&amp;Q2675))</f>
      </c>
    </row>
    <row r="2676" spans="10:18" ht="15" customHeight="1" x14ac:dyDescent="0.15">
      <c r="J2676" s="246">
        <f>IF(OR(B2676="",C2676="",E2676=""),"",B2676&amp;":"&amp;C2676&amp;":"&amp;E2676)</f>
      </c>
      <c r="K2676" s="247">
        <f>IF(A2676="","",A2676*D2676)</f>
      </c>
      <c r="L2676" s="246">
        <f>IF(A2676="","",IF(OR(A2676=1,A2676=0),H2676,0))</f>
      </c>
      <c r="M2676" s="246">
        <f>IF(A2676="","",IF(A2676=-1,H2676,0))</f>
      </c>
      <c r="N2676">
        <f>IF(J2676="","",IF(E2676="SGD",1,IF(E2676="USD",Settings!$B$22,IF(E2676="HKD",Settings!$B$23,1))))</f>
      </c>
      <c r="O2676">
        <f>IF(OR(B2676="",C2676="",E2676=""),0,(IF(A2676=-1,H2676,0)-IF(OR(A2676=1,A2676=0),H2676,0)+IF(A2676=2,H2676,0))*IF(E2676="SGD",1,IF(E2676="USD",Settings!$B$22,IF(E2676="HKD",Settings!$B$23,1))))</f>
        <v>0</v>
      </c>
      <c r="P2676">
        <f>IF(OR(B2676="",C2676="",E2676=""),0,IF(A2676=2,H2676*IF(E2676="SGD",1,IF(E2676="USD",Settings!$B$22,IF(E2676="HKD",Settings!$B$23,1))),0))</f>
        <v>0</v>
      </c>
      <c r="Q2676" s="312">
        <f>IF(OR(J2676="",G2676=""),"",G2676+ROW()/1000000)</f>
      </c>
      <c r="R2676" s="247">
        <f>IF(Q2676="","",SUMIFS(Txn[Signed Units],Txn[Key],J2676,Txn[Transaction Order],"&lt;="&amp;Q2676))</f>
      </c>
    </row>
    <row r="2677" spans="10:18" ht="15" customHeight="1" x14ac:dyDescent="0.15">
      <c r="J2677" s="246">
        <f>IF(OR(B2677="",C2677="",E2677=""),"",B2677&amp;":"&amp;C2677&amp;":"&amp;E2677)</f>
      </c>
      <c r="K2677" s="247">
        <f>IF(A2677="","",A2677*D2677)</f>
      </c>
      <c r="L2677" s="246">
        <f>IF(A2677="","",IF(OR(A2677=1,A2677=0),H2677,0))</f>
      </c>
      <c r="M2677" s="246">
        <f>IF(A2677="","",IF(A2677=-1,H2677,0))</f>
      </c>
      <c r="N2677">
        <f>IF(J2677="","",IF(E2677="SGD",1,IF(E2677="USD",Settings!$B$22,IF(E2677="HKD",Settings!$B$23,1))))</f>
      </c>
      <c r="O2677">
        <f>IF(OR(B2677="",C2677="",E2677=""),0,(IF(A2677=-1,H2677,0)-IF(OR(A2677=1,A2677=0),H2677,0)+IF(A2677=2,H2677,0))*IF(E2677="SGD",1,IF(E2677="USD",Settings!$B$22,IF(E2677="HKD",Settings!$B$23,1))))</f>
        <v>0</v>
      </c>
      <c r="P2677">
        <f>IF(OR(B2677="",C2677="",E2677=""),0,IF(A2677=2,H2677*IF(E2677="SGD",1,IF(E2677="USD",Settings!$B$22,IF(E2677="HKD",Settings!$B$23,1))),0))</f>
        <v>0</v>
      </c>
      <c r="Q2677" s="312">
        <f>IF(OR(J2677="",G2677=""),"",G2677+ROW()/1000000)</f>
      </c>
      <c r="R2677" s="247">
        <f>IF(Q2677="","",SUMIFS(Txn[Signed Units],Txn[Key],J2677,Txn[Transaction Order],"&lt;="&amp;Q2677))</f>
      </c>
    </row>
    <row r="2678" spans="10:18" ht="15" customHeight="1" x14ac:dyDescent="0.15">
      <c r="J2678" s="246">
        <f>IF(OR(B2678="",C2678="",E2678=""),"",B2678&amp;":"&amp;C2678&amp;":"&amp;E2678)</f>
      </c>
      <c r="K2678" s="247">
        <f>IF(A2678="","",A2678*D2678)</f>
      </c>
      <c r="L2678" s="246">
        <f>IF(A2678="","",IF(OR(A2678=1,A2678=0),H2678,0))</f>
      </c>
      <c r="M2678" s="246">
        <f>IF(A2678="","",IF(A2678=-1,H2678,0))</f>
      </c>
      <c r="N2678">
        <f>IF(J2678="","",IF(E2678="SGD",1,IF(E2678="USD",Settings!$B$22,IF(E2678="HKD",Settings!$B$23,1))))</f>
      </c>
      <c r="O2678">
        <f>IF(OR(B2678="",C2678="",E2678=""),0,(IF(A2678=-1,H2678,0)-IF(OR(A2678=1,A2678=0),H2678,0)+IF(A2678=2,H2678,0))*IF(E2678="SGD",1,IF(E2678="USD",Settings!$B$22,IF(E2678="HKD",Settings!$B$23,1))))</f>
        <v>0</v>
      </c>
      <c r="P2678">
        <f>IF(OR(B2678="",C2678="",E2678=""),0,IF(A2678=2,H2678*IF(E2678="SGD",1,IF(E2678="USD",Settings!$B$22,IF(E2678="HKD",Settings!$B$23,1))),0))</f>
        <v>0</v>
      </c>
      <c r="Q2678" s="312">
        <f>IF(OR(J2678="",G2678=""),"",G2678+ROW()/1000000)</f>
      </c>
      <c r="R2678" s="247">
        <f>IF(Q2678="","",SUMIFS(Txn[Signed Units],Txn[Key],J2678,Txn[Transaction Order],"&lt;="&amp;Q2678))</f>
      </c>
    </row>
    <row r="2679" spans="10:18" ht="15" customHeight="1" x14ac:dyDescent="0.15">
      <c r="J2679" s="246">
        <f>IF(OR(B2679="",C2679="",E2679=""),"",B2679&amp;":"&amp;C2679&amp;":"&amp;E2679)</f>
      </c>
      <c r="K2679" s="247">
        <f>IF(A2679="","",A2679*D2679)</f>
      </c>
      <c r="L2679" s="246">
        <f>IF(A2679="","",IF(OR(A2679=1,A2679=0),H2679,0))</f>
      </c>
      <c r="M2679" s="246">
        <f>IF(A2679="","",IF(A2679=-1,H2679,0))</f>
      </c>
      <c r="N2679">
        <f>IF(J2679="","",IF(E2679="SGD",1,IF(E2679="USD",Settings!$B$22,IF(E2679="HKD",Settings!$B$23,1))))</f>
      </c>
      <c r="O2679">
        <f>IF(OR(B2679="",C2679="",E2679=""),0,(IF(A2679=-1,H2679,0)-IF(OR(A2679=1,A2679=0),H2679,0)+IF(A2679=2,H2679,0))*IF(E2679="SGD",1,IF(E2679="USD",Settings!$B$22,IF(E2679="HKD",Settings!$B$23,1))))</f>
        <v>0</v>
      </c>
      <c r="P2679">
        <f>IF(OR(B2679="",C2679="",E2679=""),0,IF(A2679=2,H2679*IF(E2679="SGD",1,IF(E2679="USD",Settings!$B$22,IF(E2679="HKD",Settings!$B$23,1))),0))</f>
        <v>0</v>
      </c>
      <c r="Q2679" s="312">
        <f>IF(OR(J2679="",G2679=""),"",G2679+ROW()/1000000)</f>
      </c>
      <c r="R2679" s="247">
        <f>IF(Q2679="","",SUMIFS(Txn[Signed Units],Txn[Key],J2679,Txn[Transaction Order],"&lt;="&amp;Q2679))</f>
      </c>
    </row>
    <row r="2680" spans="10:18" ht="15" customHeight="1" x14ac:dyDescent="0.15">
      <c r="J2680" s="246">
        <f>IF(OR(B2680="",C2680="",E2680=""),"",B2680&amp;":"&amp;C2680&amp;":"&amp;E2680)</f>
      </c>
      <c r="K2680" s="247">
        <f>IF(A2680="","",A2680*D2680)</f>
      </c>
      <c r="L2680" s="246">
        <f>IF(A2680="","",IF(OR(A2680=1,A2680=0),H2680,0))</f>
      </c>
      <c r="M2680" s="246">
        <f>IF(A2680="","",IF(A2680=-1,H2680,0))</f>
      </c>
      <c r="N2680">
        <f>IF(J2680="","",IF(E2680="SGD",1,IF(E2680="USD",Settings!$B$22,IF(E2680="HKD",Settings!$B$23,1))))</f>
      </c>
      <c r="O2680">
        <f>IF(OR(B2680="",C2680="",E2680=""),0,(IF(A2680=-1,H2680,0)-IF(OR(A2680=1,A2680=0),H2680,0)+IF(A2680=2,H2680,0))*IF(E2680="SGD",1,IF(E2680="USD",Settings!$B$22,IF(E2680="HKD",Settings!$B$23,1))))</f>
        <v>0</v>
      </c>
      <c r="P2680">
        <f>IF(OR(B2680="",C2680="",E2680=""),0,IF(A2680=2,H2680*IF(E2680="SGD",1,IF(E2680="USD",Settings!$B$22,IF(E2680="HKD",Settings!$B$23,1))),0))</f>
        <v>0</v>
      </c>
      <c r="Q2680" s="312">
        <f>IF(OR(J2680="",G2680=""),"",G2680+ROW()/1000000)</f>
      </c>
      <c r="R2680" s="247">
        <f>IF(Q2680="","",SUMIFS(Txn[Signed Units],Txn[Key],J2680,Txn[Transaction Order],"&lt;="&amp;Q2680))</f>
      </c>
    </row>
    <row r="2681" spans="10:18" ht="15" customHeight="1" x14ac:dyDescent="0.15">
      <c r="J2681" s="246">
        <f>IF(OR(B2681="",C2681="",E2681=""),"",B2681&amp;":"&amp;C2681&amp;":"&amp;E2681)</f>
      </c>
      <c r="K2681" s="247">
        <f>IF(A2681="","",A2681*D2681)</f>
      </c>
      <c r="L2681" s="246">
        <f>IF(A2681="","",IF(OR(A2681=1,A2681=0),H2681,0))</f>
      </c>
      <c r="M2681" s="246">
        <f>IF(A2681="","",IF(A2681=-1,H2681,0))</f>
      </c>
      <c r="N2681">
        <f>IF(J2681="","",IF(E2681="SGD",1,IF(E2681="USD",Settings!$B$22,IF(E2681="HKD",Settings!$B$23,1))))</f>
      </c>
      <c r="O2681">
        <f>IF(OR(B2681="",C2681="",E2681=""),0,(IF(A2681=-1,H2681,0)-IF(OR(A2681=1,A2681=0),H2681,0)+IF(A2681=2,H2681,0))*IF(E2681="SGD",1,IF(E2681="USD",Settings!$B$22,IF(E2681="HKD",Settings!$B$23,1))))</f>
        <v>0</v>
      </c>
      <c r="P2681">
        <f>IF(OR(B2681="",C2681="",E2681=""),0,IF(A2681=2,H2681*IF(E2681="SGD",1,IF(E2681="USD",Settings!$B$22,IF(E2681="HKD",Settings!$B$23,1))),0))</f>
        <v>0</v>
      </c>
      <c r="Q2681" s="312">
        <f>IF(OR(J2681="",G2681=""),"",G2681+ROW()/1000000)</f>
      </c>
      <c r="R2681" s="247">
        <f>IF(Q2681="","",SUMIFS(Txn[Signed Units],Txn[Key],J2681,Txn[Transaction Order],"&lt;="&amp;Q2681))</f>
      </c>
    </row>
    <row r="2682" spans="10:18" ht="15" customHeight="1" x14ac:dyDescent="0.15">
      <c r="J2682" s="246">
        <f>IF(OR(B2682="",C2682="",E2682=""),"",B2682&amp;":"&amp;C2682&amp;":"&amp;E2682)</f>
      </c>
      <c r="K2682" s="247">
        <f>IF(A2682="","",A2682*D2682)</f>
      </c>
      <c r="L2682" s="246">
        <f>IF(A2682="","",IF(OR(A2682=1,A2682=0),H2682,0))</f>
      </c>
      <c r="M2682" s="246">
        <f>IF(A2682="","",IF(A2682=-1,H2682,0))</f>
      </c>
      <c r="N2682">
        <f>IF(J2682="","",IF(E2682="SGD",1,IF(E2682="USD",Settings!$B$22,IF(E2682="HKD",Settings!$B$23,1))))</f>
      </c>
      <c r="O2682">
        <f>IF(OR(B2682="",C2682="",E2682=""),0,(IF(A2682=-1,H2682,0)-IF(OR(A2682=1,A2682=0),H2682,0)+IF(A2682=2,H2682,0))*IF(E2682="SGD",1,IF(E2682="USD",Settings!$B$22,IF(E2682="HKD",Settings!$B$23,1))))</f>
        <v>0</v>
      </c>
      <c r="P2682">
        <f>IF(OR(B2682="",C2682="",E2682=""),0,IF(A2682=2,H2682*IF(E2682="SGD",1,IF(E2682="USD",Settings!$B$22,IF(E2682="HKD",Settings!$B$23,1))),0))</f>
        <v>0</v>
      </c>
      <c r="Q2682" s="312">
        <f>IF(OR(J2682="",G2682=""),"",G2682+ROW()/1000000)</f>
      </c>
      <c r="R2682" s="247">
        <f>IF(Q2682="","",SUMIFS(Txn[Signed Units],Txn[Key],J2682,Txn[Transaction Order],"&lt;="&amp;Q2682))</f>
      </c>
    </row>
    <row r="2683" spans="10:18" ht="15" customHeight="1" x14ac:dyDescent="0.15">
      <c r="J2683" s="246">
        <f>IF(OR(B2683="",C2683="",E2683=""),"",B2683&amp;":"&amp;C2683&amp;":"&amp;E2683)</f>
      </c>
      <c r="K2683" s="247">
        <f>IF(A2683="","",A2683*D2683)</f>
      </c>
      <c r="L2683" s="246">
        <f>IF(A2683="","",IF(OR(A2683=1,A2683=0),H2683,0))</f>
      </c>
      <c r="M2683" s="246">
        <f>IF(A2683="","",IF(A2683=-1,H2683,0))</f>
      </c>
      <c r="N2683">
        <f>IF(J2683="","",IF(E2683="SGD",1,IF(E2683="USD",Settings!$B$22,IF(E2683="HKD",Settings!$B$23,1))))</f>
      </c>
      <c r="O2683">
        <f>IF(OR(B2683="",C2683="",E2683=""),0,(IF(A2683=-1,H2683,0)-IF(OR(A2683=1,A2683=0),H2683,0)+IF(A2683=2,H2683,0))*IF(E2683="SGD",1,IF(E2683="USD",Settings!$B$22,IF(E2683="HKD",Settings!$B$23,1))))</f>
        <v>0</v>
      </c>
      <c r="P2683">
        <f>IF(OR(B2683="",C2683="",E2683=""),0,IF(A2683=2,H2683*IF(E2683="SGD",1,IF(E2683="USD",Settings!$B$22,IF(E2683="HKD",Settings!$B$23,1))),0))</f>
        <v>0</v>
      </c>
      <c r="Q2683" s="312">
        <f>IF(OR(J2683="",G2683=""),"",G2683+ROW()/1000000)</f>
      </c>
      <c r="R2683" s="247">
        <f>IF(Q2683="","",SUMIFS(Txn[Signed Units],Txn[Key],J2683,Txn[Transaction Order],"&lt;="&amp;Q2683))</f>
      </c>
    </row>
    <row r="2684" spans="10:18" ht="15" customHeight="1" x14ac:dyDescent="0.15">
      <c r="J2684" s="246">
        <f>IF(OR(B2684="",C2684="",E2684=""),"",B2684&amp;":"&amp;C2684&amp;":"&amp;E2684)</f>
      </c>
      <c r="K2684" s="247">
        <f>IF(A2684="","",A2684*D2684)</f>
      </c>
      <c r="L2684" s="246">
        <f>IF(A2684="","",IF(OR(A2684=1,A2684=0),H2684,0))</f>
      </c>
      <c r="M2684" s="246">
        <f>IF(A2684="","",IF(A2684=-1,H2684,0))</f>
      </c>
      <c r="N2684">
        <f>IF(J2684="","",IF(E2684="SGD",1,IF(E2684="USD",Settings!$B$22,IF(E2684="HKD",Settings!$B$23,1))))</f>
      </c>
      <c r="O2684">
        <f>IF(OR(B2684="",C2684="",E2684=""),0,(IF(A2684=-1,H2684,0)-IF(OR(A2684=1,A2684=0),H2684,0)+IF(A2684=2,H2684,0))*IF(E2684="SGD",1,IF(E2684="USD",Settings!$B$22,IF(E2684="HKD",Settings!$B$23,1))))</f>
        <v>0</v>
      </c>
      <c r="P2684">
        <f>IF(OR(B2684="",C2684="",E2684=""),0,IF(A2684=2,H2684*IF(E2684="SGD",1,IF(E2684="USD",Settings!$B$22,IF(E2684="HKD",Settings!$B$23,1))),0))</f>
        <v>0</v>
      </c>
      <c r="Q2684" s="312">
        <f>IF(OR(J2684="",G2684=""),"",G2684+ROW()/1000000)</f>
      </c>
      <c r="R2684" s="247">
        <f>IF(Q2684="","",SUMIFS(Txn[Signed Units],Txn[Key],J2684,Txn[Transaction Order],"&lt;="&amp;Q2684))</f>
      </c>
    </row>
    <row r="2685" spans="10:18" ht="15" customHeight="1" x14ac:dyDescent="0.15">
      <c r="J2685" s="246">
        <f>IF(OR(B2685="",C2685="",E2685=""),"",B2685&amp;":"&amp;C2685&amp;":"&amp;E2685)</f>
      </c>
      <c r="K2685" s="247">
        <f>IF(A2685="","",A2685*D2685)</f>
      </c>
      <c r="L2685" s="246">
        <f>IF(A2685="","",IF(OR(A2685=1,A2685=0),H2685,0))</f>
      </c>
      <c r="M2685" s="246">
        <f>IF(A2685="","",IF(A2685=-1,H2685,0))</f>
      </c>
      <c r="N2685">
        <f>IF(J2685="","",IF(E2685="SGD",1,IF(E2685="USD",Settings!$B$22,IF(E2685="HKD",Settings!$B$23,1))))</f>
      </c>
      <c r="O2685">
        <f>IF(OR(B2685="",C2685="",E2685=""),0,(IF(A2685=-1,H2685,0)-IF(OR(A2685=1,A2685=0),H2685,0)+IF(A2685=2,H2685,0))*IF(E2685="SGD",1,IF(E2685="USD",Settings!$B$22,IF(E2685="HKD",Settings!$B$23,1))))</f>
        <v>0</v>
      </c>
      <c r="P2685">
        <f>IF(OR(B2685="",C2685="",E2685=""),0,IF(A2685=2,H2685*IF(E2685="SGD",1,IF(E2685="USD",Settings!$B$22,IF(E2685="HKD",Settings!$B$23,1))),0))</f>
        <v>0</v>
      </c>
      <c r="Q2685" s="312">
        <f>IF(OR(J2685="",G2685=""),"",G2685+ROW()/1000000)</f>
      </c>
      <c r="R2685" s="247">
        <f>IF(Q2685="","",SUMIFS(Txn[Signed Units],Txn[Key],J2685,Txn[Transaction Order],"&lt;="&amp;Q2685))</f>
      </c>
    </row>
    <row r="2686" spans="10:18" ht="15" customHeight="1" x14ac:dyDescent="0.15">
      <c r="J2686" s="246">
        <f>IF(OR(B2686="",C2686="",E2686=""),"",B2686&amp;":"&amp;C2686&amp;":"&amp;E2686)</f>
      </c>
      <c r="K2686" s="247">
        <f>IF(A2686="","",A2686*D2686)</f>
      </c>
      <c r="L2686" s="246">
        <f>IF(A2686="","",IF(OR(A2686=1,A2686=0),H2686,0))</f>
      </c>
      <c r="M2686" s="246">
        <f>IF(A2686="","",IF(A2686=-1,H2686,0))</f>
      </c>
      <c r="N2686">
        <f>IF(J2686="","",IF(E2686="SGD",1,IF(E2686="USD",Settings!$B$22,IF(E2686="HKD",Settings!$B$23,1))))</f>
      </c>
      <c r="O2686">
        <f>IF(OR(B2686="",C2686="",E2686=""),0,(IF(A2686=-1,H2686,0)-IF(OR(A2686=1,A2686=0),H2686,0)+IF(A2686=2,H2686,0))*IF(E2686="SGD",1,IF(E2686="USD",Settings!$B$22,IF(E2686="HKD",Settings!$B$23,1))))</f>
        <v>0</v>
      </c>
      <c r="P2686">
        <f>IF(OR(B2686="",C2686="",E2686=""),0,IF(A2686=2,H2686*IF(E2686="SGD",1,IF(E2686="USD",Settings!$B$22,IF(E2686="HKD",Settings!$B$23,1))),0))</f>
        <v>0</v>
      </c>
      <c r="Q2686" s="312">
        <f>IF(OR(J2686="",G2686=""),"",G2686+ROW()/1000000)</f>
      </c>
      <c r="R2686" s="247">
        <f>IF(Q2686="","",SUMIFS(Txn[Signed Units],Txn[Key],J2686,Txn[Transaction Order],"&lt;="&amp;Q2686))</f>
      </c>
    </row>
    <row r="2687" spans="10:18" ht="15" customHeight="1" x14ac:dyDescent="0.15">
      <c r="J2687" s="246">
        <f>IF(OR(B2687="",C2687="",E2687=""),"",B2687&amp;":"&amp;C2687&amp;":"&amp;E2687)</f>
      </c>
      <c r="K2687" s="247">
        <f>IF(A2687="","",A2687*D2687)</f>
      </c>
      <c r="L2687" s="246">
        <f>IF(A2687="","",IF(OR(A2687=1,A2687=0),H2687,0))</f>
      </c>
      <c r="M2687" s="246">
        <f>IF(A2687="","",IF(A2687=-1,H2687,0))</f>
      </c>
      <c r="N2687">
        <f>IF(J2687="","",IF(E2687="SGD",1,IF(E2687="USD",Settings!$B$22,IF(E2687="HKD",Settings!$B$23,1))))</f>
      </c>
      <c r="O2687">
        <f>IF(OR(B2687="",C2687="",E2687=""),0,(IF(A2687=-1,H2687,0)-IF(OR(A2687=1,A2687=0),H2687,0)+IF(A2687=2,H2687,0))*IF(E2687="SGD",1,IF(E2687="USD",Settings!$B$22,IF(E2687="HKD",Settings!$B$23,1))))</f>
        <v>0</v>
      </c>
      <c r="P2687">
        <f>IF(OR(B2687="",C2687="",E2687=""),0,IF(A2687=2,H2687*IF(E2687="SGD",1,IF(E2687="USD",Settings!$B$22,IF(E2687="HKD",Settings!$B$23,1))),0))</f>
        <v>0</v>
      </c>
      <c r="Q2687" s="312">
        <f>IF(OR(J2687="",G2687=""),"",G2687+ROW()/1000000)</f>
      </c>
      <c r="R2687" s="247">
        <f>IF(Q2687="","",SUMIFS(Txn[Signed Units],Txn[Key],J2687,Txn[Transaction Order],"&lt;="&amp;Q2687))</f>
      </c>
    </row>
    <row r="2688" spans="10:18" ht="15" customHeight="1" x14ac:dyDescent="0.15">
      <c r="J2688" s="246">
        <f>IF(OR(B2688="",C2688="",E2688=""),"",B2688&amp;":"&amp;C2688&amp;":"&amp;E2688)</f>
      </c>
      <c r="K2688" s="247">
        <f>IF(A2688="","",A2688*D2688)</f>
      </c>
      <c r="L2688" s="246">
        <f>IF(A2688="","",IF(OR(A2688=1,A2688=0),H2688,0))</f>
      </c>
      <c r="M2688" s="246">
        <f>IF(A2688="","",IF(A2688=-1,H2688,0))</f>
      </c>
      <c r="N2688">
        <f>IF(J2688="","",IF(E2688="SGD",1,IF(E2688="USD",Settings!$B$22,IF(E2688="HKD",Settings!$B$23,1))))</f>
      </c>
      <c r="O2688">
        <f>IF(OR(B2688="",C2688="",E2688=""),0,(IF(A2688=-1,H2688,0)-IF(OR(A2688=1,A2688=0),H2688,0)+IF(A2688=2,H2688,0))*IF(E2688="SGD",1,IF(E2688="USD",Settings!$B$22,IF(E2688="HKD",Settings!$B$23,1))))</f>
        <v>0</v>
      </c>
      <c r="P2688">
        <f>IF(OR(B2688="",C2688="",E2688=""),0,IF(A2688=2,H2688*IF(E2688="SGD",1,IF(E2688="USD",Settings!$B$22,IF(E2688="HKD",Settings!$B$23,1))),0))</f>
        <v>0</v>
      </c>
      <c r="Q2688" s="312">
        <f>IF(OR(J2688="",G2688=""),"",G2688+ROW()/1000000)</f>
      </c>
      <c r="R2688" s="247">
        <f>IF(Q2688="","",SUMIFS(Txn[Signed Units],Txn[Key],J2688,Txn[Transaction Order],"&lt;="&amp;Q2688))</f>
      </c>
    </row>
    <row r="2689" spans="10:18" ht="15" customHeight="1" x14ac:dyDescent="0.15">
      <c r="J2689" s="246">
        <f>IF(OR(B2689="",C2689="",E2689=""),"",B2689&amp;":"&amp;C2689&amp;":"&amp;E2689)</f>
      </c>
      <c r="K2689" s="247">
        <f>IF(A2689="","",A2689*D2689)</f>
      </c>
      <c r="L2689" s="246">
        <f>IF(A2689="","",IF(OR(A2689=1,A2689=0),H2689,0))</f>
      </c>
      <c r="M2689" s="246">
        <f>IF(A2689="","",IF(A2689=-1,H2689,0))</f>
      </c>
      <c r="N2689">
        <f>IF(J2689="","",IF(E2689="SGD",1,IF(E2689="USD",Settings!$B$22,IF(E2689="HKD",Settings!$B$23,1))))</f>
      </c>
      <c r="O2689">
        <f>IF(OR(B2689="",C2689="",E2689=""),0,(IF(A2689=-1,H2689,0)-IF(OR(A2689=1,A2689=0),H2689,0)+IF(A2689=2,H2689,0))*IF(E2689="SGD",1,IF(E2689="USD",Settings!$B$22,IF(E2689="HKD",Settings!$B$23,1))))</f>
        <v>0</v>
      </c>
      <c r="P2689">
        <f>IF(OR(B2689="",C2689="",E2689=""),0,IF(A2689=2,H2689*IF(E2689="SGD",1,IF(E2689="USD",Settings!$B$22,IF(E2689="HKD",Settings!$B$23,1))),0))</f>
        <v>0</v>
      </c>
      <c r="Q2689" s="312">
        <f>IF(OR(J2689="",G2689=""),"",G2689+ROW()/1000000)</f>
      </c>
      <c r="R2689" s="247">
        <f>IF(Q2689="","",SUMIFS(Txn[Signed Units],Txn[Key],J2689,Txn[Transaction Order],"&lt;="&amp;Q2689))</f>
      </c>
    </row>
    <row r="2690" spans="10:18" ht="15" customHeight="1" x14ac:dyDescent="0.15">
      <c r="J2690" s="246">
        <f>IF(OR(B2690="",C2690="",E2690=""),"",B2690&amp;":"&amp;C2690&amp;":"&amp;E2690)</f>
      </c>
      <c r="K2690" s="247">
        <f>IF(A2690="","",A2690*D2690)</f>
      </c>
      <c r="L2690" s="246">
        <f>IF(A2690="","",IF(OR(A2690=1,A2690=0),H2690,0))</f>
      </c>
      <c r="M2690" s="246">
        <f>IF(A2690="","",IF(A2690=-1,H2690,0))</f>
      </c>
      <c r="N2690">
        <f>IF(J2690="","",IF(E2690="SGD",1,IF(E2690="USD",Settings!$B$22,IF(E2690="HKD",Settings!$B$23,1))))</f>
      </c>
      <c r="O2690">
        <f>IF(OR(B2690="",C2690="",E2690=""),0,(IF(A2690=-1,H2690,0)-IF(OR(A2690=1,A2690=0),H2690,0)+IF(A2690=2,H2690,0))*IF(E2690="SGD",1,IF(E2690="USD",Settings!$B$22,IF(E2690="HKD",Settings!$B$23,1))))</f>
        <v>0</v>
      </c>
      <c r="P2690">
        <f>IF(OR(B2690="",C2690="",E2690=""),0,IF(A2690=2,H2690*IF(E2690="SGD",1,IF(E2690="USD",Settings!$B$22,IF(E2690="HKD",Settings!$B$23,1))),0))</f>
        <v>0</v>
      </c>
      <c r="Q2690" s="312">
        <f>IF(OR(J2690="",G2690=""),"",G2690+ROW()/1000000)</f>
      </c>
      <c r="R2690" s="247">
        <f>IF(Q2690="","",SUMIFS(Txn[Signed Units],Txn[Key],J2690,Txn[Transaction Order],"&lt;="&amp;Q2690))</f>
      </c>
    </row>
    <row r="2691" spans="10:18" ht="15" customHeight="1" x14ac:dyDescent="0.15">
      <c r="J2691" s="246">
        <f>IF(OR(B2691="",C2691="",E2691=""),"",B2691&amp;":"&amp;C2691&amp;":"&amp;E2691)</f>
      </c>
      <c r="K2691" s="247">
        <f>IF(A2691="","",A2691*D2691)</f>
      </c>
      <c r="L2691" s="246">
        <f>IF(A2691="","",IF(OR(A2691=1,A2691=0),H2691,0))</f>
      </c>
      <c r="M2691" s="246">
        <f>IF(A2691="","",IF(A2691=-1,H2691,0))</f>
      </c>
      <c r="N2691">
        <f>IF(J2691="","",IF(E2691="SGD",1,IF(E2691="USD",Settings!$B$22,IF(E2691="HKD",Settings!$B$23,1))))</f>
      </c>
      <c r="O2691">
        <f>IF(OR(B2691="",C2691="",E2691=""),0,(IF(A2691=-1,H2691,0)-IF(OR(A2691=1,A2691=0),H2691,0)+IF(A2691=2,H2691,0))*IF(E2691="SGD",1,IF(E2691="USD",Settings!$B$22,IF(E2691="HKD",Settings!$B$23,1))))</f>
        <v>0</v>
      </c>
      <c r="P2691">
        <f>IF(OR(B2691="",C2691="",E2691=""),0,IF(A2691=2,H2691*IF(E2691="SGD",1,IF(E2691="USD",Settings!$B$22,IF(E2691="HKD",Settings!$B$23,1))),0))</f>
        <v>0</v>
      </c>
      <c r="Q2691" s="312">
        <f>IF(OR(J2691="",G2691=""),"",G2691+ROW()/1000000)</f>
      </c>
      <c r="R2691" s="247">
        <f>IF(Q2691="","",SUMIFS(Txn[Signed Units],Txn[Key],J2691,Txn[Transaction Order],"&lt;="&amp;Q2691))</f>
      </c>
    </row>
    <row r="2692" spans="10:18" ht="15" customHeight="1" x14ac:dyDescent="0.15">
      <c r="J2692" s="246">
        <f>IF(OR(B2692="",C2692="",E2692=""),"",B2692&amp;":"&amp;C2692&amp;":"&amp;E2692)</f>
      </c>
      <c r="K2692" s="247">
        <f>IF(A2692="","",A2692*D2692)</f>
      </c>
      <c r="L2692" s="246">
        <f>IF(A2692="","",IF(OR(A2692=1,A2692=0),H2692,0))</f>
      </c>
      <c r="M2692" s="246">
        <f>IF(A2692="","",IF(A2692=-1,H2692,0))</f>
      </c>
      <c r="N2692">
        <f>IF(J2692="","",IF(E2692="SGD",1,IF(E2692="USD",Settings!$B$22,IF(E2692="HKD",Settings!$B$23,1))))</f>
      </c>
      <c r="O2692">
        <f>IF(OR(B2692="",C2692="",E2692=""),0,(IF(A2692=-1,H2692,0)-IF(OR(A2692=1,A2692=0),H2692,0)+IF(A2692=2,H2692,0))*IF(E2692="SGD",1,IF(E2692="USD",Settings!$B$22,IF(E2692="HKD",Settings!$B$23,1))))</f>
        <v>0</v>
      </c>
      <c r="P2692">
        <f>IF(OR(B2692="",C2692="",E2692=""),0,IF(A2692=2,H2692*IF(E2692="SGD",1,IF(E2692="USD",Settings!$B$22,IF(E2692="HKD",Settings!$B$23,1))),0))</f>
        <v>0</v>
      </c>
      <c r="Q2692" s="312">
        <f>IF(OR(J2692="",G2692=""),"",G2692+ROW()/1000000)</f>
      </c>
      <c r="R2692" s="247">
        <f>IF(Q2692="","",SUMIFS(Txn[Signed Units],Txn[Key],J2692,Txn[Transaction Order],"&lt;="&amp;Q2692))</f>
      </c>
    </row>
    <row r="2693" spans="10:18" ht="15" customHeight="1" x14ac:dyDescent="0.15">
      <c r="J2693" s="246">
        <f>IF(OR(B2693="",C2693="",E2693=""),"",B2693&amp;":"&amp;C2693&amp;":"&amp;E2693)</f>
      </c>
      <c r="K2693" s="247">
        <f>IF(A2693="","",A2693*D2693)</f>
      </c>
      <c r="L2693" s="246">
        <f>IF(A2693="","",IF(OR(A2693=1,A2693=0),H2693,0))</f>
      </c>
      <c r="M2693" s="246">
        <f>IF(A2693="","",IF(A2693=-1,H2693,0))</f>
      </c>
      <c r="N2693">
        <f>IF(J2693="","",IF(E2693="SGD",1,IF(E2693="USD",Settings!$B$22,IF(E2693="HKD",Settings!$B$23,1))))</f>
      </c>
      <c r="O2693">
        <f>IF(OR(B2693="",C2693="",E2693=""),0,(IF(A2693=-1,H2693,0)-IF(OR(A2693=1,A2693=0),H2693,0)+IF(A2693=2,H2693,0))*IF(E2693="SGD",1,IF(E2693="USD",Settings!$B$22,IF(E2693="HKD",Settings!$B$23,1))))</f>
        <v>0</v>
      </c>
      <c r="P2693">
        <f>IF(OR(B2693="",C2693="",E2693=""),0,IF(A2693=2,H2693*IF(E2693="SGD",1,IF(E2693="USD",Settings!$B$22,IF(E2693="HKD",Settings!$B$23,1))),0))</f>
        <v>0</v>
      </c>
      <c r="Q2693" s="312">
        <f>IF(OR(J2693="",G2693=""),"",G2693+ROW()/1000000)</f>
      </c>
      <c r="R2693" s="247">
        <f>IF(Q2693="","",SUMIFS(Txn[Signed Units],Txn[Key],J2693,Txn[Transaction Order],"&lt;="&amp;Q2693))</f>
      </c>
    </row>
    <row r="2694" spans="10:18" ht="15" customHeight="1" x14ac:dyDescent="0.15">
      <c r="J2694" s="246">
        <f>IF(OR(B2694="",C2694="",E2694=""),"",B2694&amp;":"&amp;C2694&amp;":"&amp;E2694)</f>
      </c>
      <c r="K2694" s="247">
        <f>IF(A2694="","",A2694*D2694)</f>
      </c>
      <c r="L2694" s="246">
        <f>IF(A2694="","",IF(OR(A2694=1,A2694=0),H2694,0))</f>
      </c>
      <c r="M2694" s="246">
        <f>IF(A2694="","",IF(A2694=-1,H2694,0))</f>
      </c>
      <c r="N2694">
        <f>IF(J2694="","",IF(E2694="SGD",1,IF(E2694="USD",Settings!$B$22,IF(E2694="HKD",Settings!$B$23,1))))</f>
      </c>
      <c r="O2694">
        <f>IF(OR(B2694="",C2694="",E2694=""),0,(IF(A2694=-1,H2694,0)-IF(OR(A2694=1,A2694=0),H2694,0)+IF(A2694=2,H2694,0))*IF(E2694="SGD",1,IF(E2694="USD",Settings!$B$22,IF(E2694="HKD",Settings!$B$23,1))))</f>
        <v>0</v>
      </c>
      <c r="P2694">
        <f>IF(OR(B2694="",C2694="",E2694=""),0,IF(A2694=2,H2694*IF(E2694="SGD",1,IF(E2694="USD",Settings!$B$22,IF(E2694="HKD",Settings!$B$23,1))),0))</f>
        <v>0</v>
      </c>
      <c r="Q2694" s="312">
        <f>IF(OR(J2694="",G2694=""),"",G2694+ROW()/1000000)</f>
      </c>
      <c r="R2694" s="247">
        <f>IF(Q2694="","",SUMIFS(Txn[Signed Units],Txn[Key],J2694,Txn[Transaction Order],"&lt;="&amp;Q2694))</f>
      </c>
    </row>
    <row r="2695" spans="10:18" ht="15" customHeight="1" x14ac:dyDescent="0.15">
      <c r="J2695" s="246">
        <f>IF(OR(B2695="",C2695="",E2695=""),"",B2695&amp;":"&amp;C2695&amp;":"&amp;E2695)</f>
      </c>
      <c r="K2695" s="247">
        <f>IF(A2695="","",A2695*D2695)</f>
      </c>
      <c r="L2695" s="246">
        <f>IF(A2695="","",IF(OR(A2695=1,A2695=0),H2695,0))</f>
      </c>
      <c r="M2695" s="246">
        <f>IF(A2695="","",IF(A2695=-1,H2695,0))</f>
      </c>
      <c r="N2695">
        <f>IF(J2695="","",IF(E2695="SGD",1,IF(E2695="USD",Settings!$B$22,IF(E2695="HKD",Settings!$B$23,1))))</f>
      </c>
      <c r="O2695">
        <f>IF(OR(B2695="",C2695="",E2695=""),0,(IF(A2695=-1,H2695,0)-IF(OR(A2695=1,A2695=0),H2695,0)+IF(A2695=2,H2695,0))*IF(E2695="SGD",1,IF(E2695="USD",Settings!$B$22,IF(E2695="HKD",Settings!$B$23,1))))</f>
        <v>0</v>
      </c>
      <c r="P2695">
        <f>IF(OR(B2695="",C2695="",E2695=""),0,IF(A2695=2,H2695*IF(E2695="SGD",1,IF(E2695="USD",Settings!$B$22,IF(E2695="HKD",Settings!$B$23,1))),0))</f>
        <v>0</v>
      </c>
      <c r="Q2695" s="312">
        <f>IF(OR(J2695="",G2695=""),"",G2695+ROW()/1000000)</f>
      </c>
      <c r="R2695" s="247">
        <f>IF(Q2695="","",SUMIFS(Txn[Signed Units],Txn[Key],J2695,Txn[Transaction Order],"&lt;="&amp;Q2695))</f>
      </c>
    </row>
    <row r="2696" spans="10:18" ht="15" customHeight="1" x14ac:dyDescent="0.15">
      <c r="J2696" s="246">
        <f>IF(OR(B2696="",C2696="",E2696=""),"",B2696&amp;":"&amp;C2696&amp;":"&amp;E2696)</f>
      </c>
      <c r="K2696" s="247">
        <f>IF(A2696="","",A2696*D2696)</f>
      </c>
      <c r="L2696" s="246">
        <f>IF(A2696="","",IF(OR(A2696=1,A2696=0),H2696,0))</f>
      </c>
      <c r="M2696" s="246">
        <f>IF(A2696="","",IF(A2696=-1,H2696,0))</f>
      </c>
      <c r="N2696">
        <f>IF(J2696="","",IF(E2696="SGD",1,IF(E2696="USD",Settings!$B$22,IF(E2696="HKD",Settings!$B$23,1))))</f>
      </c>
      <c r="O2696">
        <f>IF(OR(B2696="",C2696="",E2696=""),0,(IF(A2696=-1,H2696,0)-IF(OR(A2696=1,A2696=0),H2696,0)+IF(A2696=2,H2696,0))*IF(E2696="SGD",1,IF(E2696="USD",Settings!$B$22,IF(E2696="HKD",Settings!$B$23,1))))</f>
        <v>0</v>
      </c>
      <c r="P2696">
        <f>IF(OR(B2696="",C2696="",E2696=""),0,IF(A2696=2,H2696*IF(E2696="SGD",1,IF(E2696="USD",Settings!$B$22,IF(E2696="HKD",Settings!$B$23,1))),0))</f>
        <v>0</v>
      </c>
      <c r="Q2696" s="312">
        <f>IF(OR(J2696="",G2696=""),"",G2696+ROW()/1000000)</f>
      </c>
      <c r="R2696" s="247">
        <f>IF(Q2696="","",SUMIFS(Txn[Signed Units],Txn[Key],J2696,Txn[Transaction Order],"&lt;="&amp;Q2696))</f>
      </c>
    </row>
    <row r="2697" spans="10:18" ht="15" customHeight="1" x14ac:dyDescent="0.15">
      <c r="J2697" s="246">
        <f>IF(OR(B2697="",C2697="",E2697=""),"",B2697&amp;":"&amp;C2697&amp;":"&amp;E2697)</f>
      </c>
      <c r="K2697" s="247">
        <f>IF(A2697="","",A2697*D2697)</f>
      </c>
      <c r="L2697" s="246">
        <f>IF(A2697="","",IF(OR(A2697=1,A2697=0),H2697,0))</f>
      </c>
      <c r="M2697" s="246">
        <f>IF(A2697="","",IF(A2697=-1,H2697,0))</f>
      </c>
      <c r="N2697">
        <f>IF(J2697="","",IF(E2697="SGD",1,IF(E2697="USD",Settings!$B$22,IF(E2697="HKD",Settings!$B$23,1))))</f>
      </c>
      <c r="O2697">
        <f>IF(OR(B2697="",C2697="",E2697=""),0,(IF(A2697=-1,H2697,0)-IF(OR(A2697=1,A2697=0),H2697,0)+IF(A2697=2,H2697,0))*IF(E2697="SGD",1,IF(E2697="USD",Settings!$B$22,IF(E2697="HKD",Settings!$B$23,1))))</f>
        <v>0</v>
      </c>
      <c r="P2697">
        <f>IF(OR(B2697="",C2697="",E2697=""),0,IF(A2697=2,H2697*IF(E2697="SGD",1,IF(E2697="USD",Settings!$B$22,IF(E2697="HKD",Settings!$B$23,1))),0))</f>
        <v>0</v>
      </c>
      <c r="Q2697" s="312">
        <f>IF(OR(J2697="",G2697=""),"",G2697+ROW()/1000000)</f>
      </c>
      <c r="R2697" s="247">
        <f>IF(Q2697="","",SUMIFS(Txn[Signed Units],Txn[Key],J2697,Txn[Transaction Order],"&lt;="&amp;Q2697))</f>
      </c>
    </row>
    <row r="2698" spans="10:18" ht="15" customHeight="1" x14ac:dyDescent="0.15">
      <c r="J2698" s="246">
        <f>IF(OR(B2698="",C2698="",E2698=""),"",B2698&amp;":"&amp;C2698&amp;":"&amp;E2698)</f>
      </c>
      <c r="K2698" s="247">
        <f>IF(A2698="","",A2698*D2698)</f>
      </c>
      <c r="L2698" s="246">
        <f>IF(A2698="","",IF(OR(A2698=1,A2698=0),H2698,0))</f>
      </c>
      <c r="M2698" s="246">
        <f>IF(A2698="","",IF(A2698=-1,H2698,0))</f>
      </c>
      <c r="N2698">
        <f>IF(J2698="","",IF(E2698="SGD",1,IF(E2698="USD",Settings!$B$22,IF(E2698="HKD",Settings!$B$23,1))))</f>
      </c>
      <c r="O2698">
        <f>IF(OR(B2698="",C2698="",E2698=""),0,(IF(A2698=-1,H2698,0)-IF(OR(A2698=1,A2698=0),H2698,0)+IF(A2698=2,H2698,0))*IF(E2698="SGD",1,IF(E2698="USD",Settings!$B$22,IF(E2698="HKD",Settings!$B$23,1))))</f>
        <v>0</v>
      </c>
      <c r="P2698">
        <f>IF(OR(B2698="",C2698="",E2698=""),0,IF(A2698=2,H2698*IF(E2698="SGD",1,IF(E2698="USD",Settings!$B$22,IF(E2698="HKD",Settings!$B$23,1))),0))</f>
        <v>0</v>
      </c>
      <c r="Q2698" s="312">
        <f>IF(OR(J2698="",G2698=""),"",G2698+ROW()/1000000)</f>
      </c>
      <c r="R2698" s="247">
        <f>IF(Q2698="","",SUMIFS(Txn[Signed Units],Txn[Key],J2698,Txn[Transaction Order],"&lt;="&amp;Q2698))</f>
      </c>
    </row>
    <row r="2699" spans="10:18" ht="15" customHeight="1" x14ac:dyDescent="0.15">
      <c r="J2699" s="246">
        <f>IF(OR(B2699="",C2699="",E2699=""),"",B2699&amp;":"&amp;C2699&amp;":"&amp;E2699)</f>
      </c>
      <c r="K2699" s="247">
        <f>IF(A2699="","",A2699*D2699)</f>
      </c>
      <c r="L2699" s="246">
        <f>IF(A2699="","",IF(OR(A2699=1,A2699=0),H2699,0))</f>
      </c>
      <c r="M2699" s="246">
        <f>IF(A2699="","",IF(A2699=-1,H2699,0))</f>
      </c>
      <c r="N2699">
        <f>IF(J2699="","",IF(E2699="SGD",1,IF(E2699="USD",Settings!$B$22,IF(E2699="HKD",Settings!$B$23,1))))</f>
      </c>
      <c r="O2699">
        <f>IF(OR(B2699="",C2699="",E2699=""),0,(IF(A2699=-1,H2699,0)-IF(OR(A2699=1,A2699=0),H2699,0)+IF(A2699=2,H2699,0))*IF(E2699="SGD",1,IF(E2699="USD",Settings!$B$22,IF(E2699="HKD",Settings!$B$23,1))))</f>
        <v>0</v>
      </c>
      <c r="P2699">
        <f>IF(OR(B2699="",C2699="",E2699=""),0,IF(A2699=2,H2699*IF(E2699="SGD",1,IF(E2699="USD",Settings!$B$22,IF(E2699="HKD",Settings!$B$23,1))),0))</f>
        <v>0</v>
      </c>
      <c r="Q2699" s="312">
        <f>IF(OR(J2699="",G2699=""),"",G2699+ROW()/1000000)</f>
      </c>
      <c r="R2699" s="247">
        <f>IF(Q2699="","",SUMIFS(Txn[Signed Units],Txn[Key],J2699,Txn[Transaction Order],"&lt;="&amp;Q2699))</f>
      </c>
    </row>
    <row r="2700" spans="10:18" ht="15" customHeight="1" x14ac:dyDescent="0.15">
      <c r="J2700" s="246">
        <f>IF(OR(B2700="",C2700="",E2700=""),"",B2700&amp;":"&amp;C2700&amp;":"&amp;E2700)</f>
      </c>
      <c r="K2700" s="247">
        <f>IF(A2700="","",A2700*D2700)</f>
      </c>
      <c r="L2700" s="246">
        <f>IF(A2700="","",IF(OR(A2700=1,A2700=0),H2700,0))</f>
      </c>
      <c r="M2700" s="246">
        <f>IF(A2700="","",IF(A2700=-1,H2700,0))</f>
      </c>
      <c r="N2700">
        <f>IF(J2700="","",IF(E2700="SGD",1,IF(E2700="USD",Settings!$B$22,IF(E2700="HKD",Settings!$B$23,1))))</f>
      </c>
      <c r="O2700">
        <f>IF(OR(B2700="",C2700="",E2700=""),0,(IF(A2700=-1,H2700,0)-IF(OR(A2700=1,A2700=0),H2700,0)+IF(A2700=2,H2700,0))*IF(E2700="SGD",1,IF(E2700="USD",Settings!$B$22,IF(E2700="HKD",Settings!$B$23,1))))</f>
        <v>0</v>
      </c>
      <c r="P2700">
        <f>IF(OR(B2700="",C2700="",E2700=""),0,IF(A2700=2,H2700*IF(E2700="SGD",1,IF(E2700="USD",Settings!$B$22,IF(E2700="HKD",Settings!$B$23,1))),0))</f>
        <v>0</v>
      </c>
      <c r="Q2700" s="312">
        <f>IF(OR(J2700="",G2700=""),"",G2700+ROW()/1000000)</f>
      </c>
      <c r="R2700" s="247">
        <f>IF(Q2700="","",SUMIFS(Txn[Signed Units],Txn[Key],J2700,Txn[Transaction Order],"&lt;="&amp;Q2700))</f>
      </c>
    </row>
    <row r="2701" spans="10:18" ht="15" customHeight="1" x14ac:dyDescent="0.15">
      <c r="J2701" s="246">
        <f>IF(OR(B2701="",C2701="",E2701=""),"",B2701&amp;":"&amp;C2701&amp;":"&amp;E2701)</f>
      </c>
      <c r="K2701" s="247">
        <f>IF(A2701="","",A2701*D2701)</f>
      </c>
      <c r="L2701" s="246">
        <f>IF(A2701="","",IF(OR(A2701=1,A2701=0),H2701,0))</f>
      </c>
      <c r="M2701" s="246">
        <f>IF(A2701="","",IF(A2701=-1,H2701,0))</f>
      </c>
      <c r="N2701">
        <f>IF(J2701="","",IF(E2701="SGD",1,IF(E2701="USD",Settings!$B$22,IF(E2701="HKD",Settings!$B$23,1))))</f>
      </c>
      <c r="O2701">
        <f>IF(OR(B2701="",C2701="",E2701=""),0,(IF(A2701=-1,H2701,0)-IF(OR(A2701=1,A2701=0),H2701,0)+IF(A2701=2,H2701,0))*IF(E2701="SGD",1,IF(E2701="USD",Settings!$B$22,IF(E2701="HKD",Settings!$B$23,1))))</f>
        <v>0</v>
      </c>
      <c r="P2701">
        <f>IF(OR(B2701="",C2701="",E2701=""),0,IF(A2701=2,H2701*IF(E2701="SGD",1,IF(E2701="USD",Settings!$B$22,IF(E2701="HKD",Settings!$B$23,1))),0))</f>
        <v>0</v>
      </c>
      <c r="Q2701" s="312">
        <f>IF(OR(J2701="",G2701=""),"",G2701+ROW()/1000000)</f>
      </c>
      <c r="R2701" s="247">
        <f>IF(Q2701="","",SUMIFS(Txn[Signed Units],Txn[Key],J2701,Txn[Transaction Order],"&lt;="&amp;Q2701))</f>
      </c>
    </row>
    <row r="2702" spans="10:18" ht="15" customHeight="1" x14ac:dyDescent="0.15">
      <c r="J2702" s="246">
        <f>IF(OR(B2702="",C2702="",E2702=""),"",B2702&amp;":"&amp;C2702&amp;":"&amp;E2702)</f>
      </c>
      <c r="K2702" s="247">
        <f>IF(A2702="","",A2702*D2702)</f>
      </c>
      <c r="L2702" s="246">
        <f>IF(A2702="","",IF(OR(A2702=1,A2702=0),H2702,0))</f>
      </c>
      <c r="M2702" s="246">
        <f>IF(A2702="","",IF(A2702=-1,H2702,0))</f>
      </c>
      <c r="N2702">
        <f>IF(J2702="","",IF(E2702="SGD",1,IF(E2702="USD",Settings!$B$22,IF(E2702="HKD",Settings!$B$23,1))))</f>
      </c>
      <c r="O2702">
        <f>IF(OR(B2702="",C2702="",E2702=""),0,(IF(A2702=-1,H2702,0)-IF(OR(A2702=1,A2702=0),H2702,0)+IF(A2702=2,H2702,0))*IF(E2702="SGD",1,IF(E2702="USD",Settings!$B$22,IF(E2702="HKD",Settings!$B$23,1))))</f>
        <v>0</v>
      </c>
      <c r="P2702">
        <f>IF(OR(B2702="",C2702="",E2702=""),0,IF(A2702=2,H2702*IF(E2702="SGD",1,IF(E2702="USD",Settings!$B$22,IF(E2702="HKD",Settings!$B$23,1))),0))</f>
        <v>0</v>
      </c>
      <c r="Q2702" s="312">
        <f>IF(OR(J2702="",G2702=""),"",G2702+ROW()/1000000)</f>
      </c>
      <c r="R2702" s="247">
        <f>IF(Q2702="","",SUMIFS(Txn[Signed Units],Txn[Key],J2702,Txn[Transaction Order],"&lt;="&amp;Q2702))</f>
      </c>
    </row>
    <row r="2703" spans="10:18" ht="15" customHeight="1" x14ac:dyDescent="0.15">
      <c r="J2703" s="246">
        <f>IF(OR(B2703="",C2703="",E2703=""),"",B2703&amp;":"&amp;C2703&amp;":"&amp;E2703)</f>
      </c>
      <c r="K2703" s="247">
        <f>IF(A2703="","",A2703*D2703)</f>
      </c>
      <c r="L2703" s="246">
        <f>IF(A2703="","",IF(OR(A2703=1,A2703=0),H2703,0))</f>
      </c>
      <c r="M2703" s="246">
        <f>IF(A2703="","",IF(A2703=-1,H2703,0))</f>
      </c>
      <c r="N2703">
        <f>IF(J2703="","",IF(E2703="SGD",1,IF(E2703="USD",Settings!$B$22,IF(E2703="HKD",Settings!$B$23,1))))</f>
      </c>
      <c r="O2703">
        <f>IF(OR(B2703="",C2703="",E2703=""),0,(IF(A2703=-1,H2703,0)-IF(OR(A2703=1,A2703=0),H2703,0)+IF(A2703=2,H2703,0))*IF(E2703="SGD",1,IF(E2703="USD",Settings!$B$22,IF(E2703="HKD",Settings!$B$23,1))))</f>
        <v>0</v>
      </c>
      <c r="P2703">
        <f>IF(OR(B2703="",C2703="",E2703=""),0,IF(A2703=2,H2703*IF(E2703="SGD",1,IF(E2703="USD",Settings!$B$22,IF(E2703="HKD",Settings!$B$23,1))),0))</f>
        <v>0</v>
      </c>
      <c r="Q2703" s="312">
        <f>IF(OR(J2703="",G2703=""),"",G2703+ROW()/1000000)</f>
      </c>
      <c r="R2703" s="247">
        <f>IF(Q2703="","",SUMIFS(Txn[Signed Units],Txn[Key],J2703,Txn[Transaction Order],"&lt;="&amp;Q2703))</f>
      </c>
    </row>
    <row r="2704" spans="10:18" ht="15" customHeight="1" x14ac:dyDescent="0.15">
      <c r="J2704" s="246">
        <f>IF(OR(B2704="",C2704="",E2704=""),"",B2704&amp;":"&amp;C2704&amp;":"&amp;E2704)</f>
      </c>
      <c r="K2704" s="247">
        <f>IF(A2704="","",A2704*D2704)</f>
      </c>
      <c r="L2704" s="246">
        <f>IF(A2704="","",IF(OR(A2704=1,A2704=0),H2704,0))</f>
      </c>
      <c r="M2704" s="246">
        <f>IF(A2704="","",IF(A2704=-1,H2704,0))</f>
      </c>
      <c r="N2704">
        <f>IF(J2704="","",IF(E2704="SGD",1,IF(E2704="USD",Settings!$B$22,IF(E2704="HKD",Settings!$B$23,1))))</f>
      </c>
      <c r="O2704">
        <f>IF(OR(B2704="",C2704="",E2704=""),0,(IF(A2704=-1,H2704,0)-IF(OR(A2704=1,A2704=0),H2704,0)+IF(A2704=2,H2704,0))*IF(E2704="SGD",1,IF(E2704="USD",Settings!$B$22,IF(E2704="HKD",Settings!$B$23,1))))</f>
        <v>0</v>
      </c>
      <c r="P2704">
        <f>IF(OR(B2704="",C2704="",E2704=""),0,IF(A2704=2,H2704*IF(E2704="SGD",1,IF(E2704="USD",Settings!$B$22,IF(E2704="HKD",Settings!$B$23,1))),0))</f>
        <v>0</v>
      </c>
      <c r="Q2704" s="312">
        <f>IF(OR(J2704="",G2704=""),"",G2704+ROW()/1000000)</f>
      </c>
      <c r="R2704" s="247">
        <f>IF(Q2704="","",SUMIFS(Txn[Signed Units],Txn[Key],J2704,Txn[Transaction Order],"&lt;="&amp;Q2704))</f>
      </c>
    </row>
    <row r="2705" spans="10:18" ht="15" customHeight="1" x14ac:dyDescent="0.15">
      <c r="J2705" s="246">
        <f>IF(OR(B2705="",C2705="",E2705=""),"",B2705&amp;":"&amp;C2705&amp;":"&amp;E2705)</f>
      </c>
      <c r="K2705" s="247">
        <f>IF(A2705="","",A2705*D2705)</f>
      </c>
      <c r="L2705" s="246">
        <f>IF(A2705="","",IF(OR(A2705=1,A2705=0),H2705,0))</f>
      </c>
      <c r="M2705" s="246">
        <f>IF(A2705="","",IF(A2705=-1,H2705,0))</f>
      </c>
      <c r="N2705">
        <f>IF(J2705="","",IF(E2705="SGD",1,IF(E2705="USD",Settings!$B$22,IF(E2705="HKD",Settings!$B$23,1))))</f>
      </c>
      <c r="O2705">
        <f>IF(OR(B2705="",C2705="",E2705=""),0,(IF(A2705=-1,H2705,0)-IF(OR(A2705=1,A2705=0),H2705,0)+IF(A2705=2,H2705,0))*IF(E2705="SGD",1,IF(E2705="USD",Settings!$B$22,IF(E2705="HKD",Settings!$B$23,1))))</f>
        <v>0</v>
      </c>
      <c r="P2705">
        <f>IF(OR(B2705="",C2705="",E2705=""),0,IF(A2705=2,H2705*IF(E2705="SGD",1,IF(E2705="USD",Settings!$B$22,IF(E2705="HKD",Settings!$B$23,1))),0))</f>
        <v>0</v>
      </c>
      <c r="Q2705" s="312">
        <f>IF(OR(J2705="",G2705=""),"",G2705+ROW()/1000000)</f>
      </c>
      <c r="R2705" s="247">
        <f>IF(Q2705="","",SUMIFS(Txn[Signed Units],Txn[Key],J2705,Txn[Transaction Order],"&lt;="&amp;Q2705))</f>
      </c>
    </row>
    <row r="2706" spans="10:18" ht="15" customHeight="1" x14ac:dyDescent="0.15">
      <c r="J2706" s="246">
        <f>IF(OR(B2706="",C2706="",E2706=""),"",B2706&amp;":"&amp;C2706&amp;":"&amp;E2706)</f>
      </c>
      <c r="K2706" s="247">
        <f>IF(A2706="","",A2706*D2706)</f>
      </c>
      <c r="L2706" s="246">
        <f>IF(A2706="","",IF(OR(A2706=1,A2706=0),H2706,0))</f>
      </c>
      <c r="M2706" s="246">
        <f>IF(A2706="","",IF(A2706=-1,H2706,0))</f>
      </c>
      <c r="N2706">
        <f>IF(J2706="","",IF(E2706="SGD",1,IF(E2706="USD",Settings!$B$22,IF(E2706="HKD",Settings!$B$23,1))))</f>
      </c>
      <c r="O2706">
        <f>IF(OR(B2706="",C2706="",E2706=""),0,(IF(A2706=-1,H2706,0)-IF(OR(A2706=1,A2706=0),H2706,0)+IF(A2706=2,H2706,0))*IF(E2706="SGD",1,IF(E2706="USD",Settings!$B$22,IF(E2706="HKD",Settings!$B$23,1))))</f>
        <v>0</v>
      </c>
      <c r="P2706">
        <f>IF(OR(B2706="",C2706="",E2706=""),0,IF(A2706=2,H2706*IF(E2706="SGD",1,IF(E2706="USD",Settings!$B$22,IF(E2706="HKD",Settings!$B$23,1))),0))</f>
        <v>0</v>
      </c>
      <c r="Q2706" s="312">
        <f>IF(OR(J2706="",G2706=""),"",G2706+ROW()/1000000)</f>
      </c>
      <c r="R2706" s="247">
        <f>IF(Q2706="","",SUMIFS(Txn[Signed Units],Txn[Key],J2706,Txn[Transaction Order],"&lt;="&amp;Q2706))</f>
      </c>
    </row>
    <row r="2707" spans="10:18" ht="15" customHeight="1" x14ac:dyDescent="0.15">
      <c r="J2707" s="246">
        <f>IF(OR(B2707="",C2707="",E2707=""),"",B2707&amp;":"&amp;C2707&amp;":"&amp;E2707)</f>
      </c>
      <c r="K2707" s="247">
        <f>IF(A2707="","",A2707*D2707)</f>
      </c>
      <c r="L2707" s="246">
        <f>IF(A2707="","",IF(OR(A2707=1,A2707=0),H2707,0))</f>
      </c>
      <c r="M2707" s="246">
        <f>IF(A2707="","",IF(A2707=-1,H2707,0))</f>
      </c>
      <c r="N2707">
        <f>IF(J2707="","",IF(E2707="SGD",1,IF(E2707="USD",Settings!$B$22,IF(E2707="HKD",Settings!$B$23,1))))</f>
      </c>
      <c r="O2707">
        <f>IF(OR(B2707="",C2707="",E2707=""),0,(IF(A2707=-1,H2707,0)-IF(OR(A2707=1,A2707=0),H2707,0)+IF(A2707=2,H2707,0))*IF(E2707="SGD",1,IF(E2707="USD",Settings!$B$22,IF(E2707="HKD",Settings!$B$23,1))))</f>
        <v>0</v>
      </c>
      <c r="P2707">
        <f>IF(OR(B2707="",C2707="",E2707=""),0,IF(A2707=2,H2707*IF(E2707="SGD",1,IF(E2707="USD",Settings!$B$22,IF(E2707="HKD",Settings!$B$23,1))),0))</f>
        <v>0</v>
      </c>
      <c r="Q2707" s="312">
        <f>IF(OR(J2707="",G2707=""),"",G2707+ROW()/1000000)</f>
      </c>
      <c r="R2707" s="247">
        <f>IF(Q2707="","",SUMIFS(Txn[Signed Units],Txn[Key],J2707,Txn[Transaction Order],"&lt;="&amp;Q2707))</f>
      </c>
    </row>
    <row r="2708" spans="10:18" ht="15" customHeight="1" x14ac:dyDescent="0.15">
      <c r="J2708" s="246">
        <f>IF(OR(B2708="",C2708="",E2708=""),"",B2708&amp;":"&amp;C2708&amp;":"&amp;E2708)</f>
      </c>
      <c r="K2708" s="247">
        <f>IF(A2708="","",A2708*D2708)</f>
      </c>
      <c r="L2708" s="246">
        <f>IF(A2708="","",IF(OR(A2708=1,A2708=0),H2708,0))</f>
      </c>
      <c r="M2708" s="246">
        <f>IF(A2708="","",IF(A2708=-1,H2708,0))</f>
      </c>
      <c r="N2708">
        <f>IF(J2708="","",IF(E2708="SGD",1,IF(E2708="USD",Settings!$B$22,IF(E2708="HKD",Settings!$B$23,1))))</f>
      </c>
      <c r="O2708">
        <f>IF(OR(B2708="",C2708="",E2708=""),0,(IF(A2708=-1,H2708,0)-IF(OR(A2708=1,A2708=0),H2708,0)+IF(A2708=2,H2708,0))*IF(E2708="SGD",1,IF(E2708="USD",Settings!$B$22,IF(E2708="HKD",Settings!$B$23,1))))</f>
        <v>0</v>
      </c>
      <c r="P2708">
        <f>IF(OR(B2708="",C2708="",E2708=""),0,IF(A2708=2,H2708*IF(E2708="SGD",1,IF(E2708="USD",Settings!$B$22,IF(E2708="HKD",Settings!$B$23,1))),0))</f>
        <v>0</v>
      </c>
      <c r="Q2708" s="312">
        <f>IF(OR(J2708="",G2708=""),"",G2708+ROW()/1000000)</f>
      </c>
      <c r="R2708" s="247">
        <f>IF(Q2708="","",SUMIFS(Txn[Signed Units],Txn[Key],J2708,Txn[Transaction Order],"&lt;="&amp;Q2708))</f>
      </c>
    </row>
    <row r="2709" spans="10:18" ht="15" customHeight="1" x14ac:dyDescent="0.15">
      <c r="J2709" s="246">
        <f>IF(OR(B2709="",C2709="",E2709=""),"",B2709&amp;":"&amp;C2709&amp;":"&amp;E2709)</f>
      </c>
      <c r="K2709" s="247">
        <f>IF(A2709="","",A2709*D2709)</f>
      </c>
      <c r="L2709" s="246">
        <f>IF(A2709="","",IF(OR(A2709=1,A2709=0),H2709,0))</f>
      </c>
      <c r="M2709" s="246">
        <f>IF(A2709="","",IF(A2709=-1,H2709,0))</f>
      </c>
      <c r="N2709">
        <f>IF(J2709="","",IF(E2709="SGD",1,IF(E2709="USD",Settings!$B$22,IF(E2709="HKD",Settings!$B$23,1))))</f>
      </c>
      <c r="O2709">
        <f>IF(OR(B2709="",C2709="",E2709=""),0,(IF(A2709=-1,H2709,0)-IF(OR(A2709=1,A2709=0),H2709,0)+IF(A2709=2,H2709,0))*IF(E2709="SGD",1,IF(E2709="USD",Settings!$B$22,IF(E2709="HKD",Settings!$B$23,1))))</f>
        <v>0</v>
      </c>
      <c r="P2709">
        <f>IF(OR(B2709="",C2709="",E2709=""),0,IF(A2709=2,H2709*IF(E2709="SGD",1,IF(E2709="USD",Settings!$B$22,IF(E2709="HKD",Settings!$B$23,1))),0))</f>
        <v>0</v>
      </c>
      <c r="Q2709" s="312">
        <f>IF(OR(J2709="",G2709=""),"",G2709+ROW()/1000000)</f>
      </c>
      <c r="R2709" s="247">
        <f>IF(Q2709="","",SUMIFS(Txn[Signed Units],Txn[Key],J2709,Txn[Transaction Order],"&lt;="&amp;Q2709))</f>
      </c>
    </row>
    <row r="2710" spans="10:18" ht="15" customHeight="1" x14ac:dyDescent="0.15">
      <c r="J2710" s="246">
        <f>IF(OR(B2710="",C2710="",E2710=""),"",B2710&amp;":"&amp;C2710&amp;":"&amp;E2710)</f>
      </c>
      <c r="K2710" s="247">
        <f>IF(A2710="","",A2710*D2710)</f>
      </c>
      <c r="L2710" s="246">
        <f>IF(A2710="","",IF(OR(A2710=1,A2710=0),H2710,0))</f>
      </c>
      <c r="M2710" s="246">
        <f>IF(A2710="","",IF(A2710=-1,H2710,0))</f>
      </c>
      <c r="N2710">
        <f>IF(J2710="","",IF(E2710="SGD",1,IF(E2710="USD",Settings!$B$22,IF(E2710="HKD",Settings!$B$23,1))))</f>
      </c>
      <c r="O2710">
        <f>IF(OR(B2710="",C2710="",E2710=""),0,(IF(A2710=-1,H2710,0)-IF(OR(A2710=1,A2710=0),H2710,0)+IF(A2710=2,H2710,0))*IF(E2710="SGD",1,IF(E2710="USD",Settings!$B$22,IF(E2710="HKD",Settings!$B$23,1))))</f>
        <v>0</v>
      </c>
      <c r="P2710">
        <f>IF(OR(B2710="",C2710="",E2710=""),0,IF(A2710=2,H2710*IF(E2710="SGD",1,IF(E2710="USD",Settings!$B$22,IF(E2710="HKD",Settings!$B$23,1))),0))</f>
        <v>0</v>
      </c>
      <c r="Q2710" s="312">
        <f>IF(OR(J2710="",G2710=""),"",G2710+ROW()/1000000)</f>
      </c>
      <c r="R2710" s="247">
        <f>IF(Q2710="","",SUMIFS(Txn[Signed Units],Txn[Key],J2710,Txn[Transaction Order],"&lt;="&amp;Q2710))</f>
      </c>
    </row>
    <row r="2711" spans="10:18" ht="15" customHeight="1" x14ac:dyDescent="0.15">
      <c r="J2711" s="246">
        <f>IF(OR(B2711="",C2711="",E2711=""),"",B2711&amp;":"&amp;C2711&amp;":"&amp;E2711)</f>
      </c>
      <c r="K2711" s="247">
        <f>IF(A2711="","",A2711*D2711)</f>
      </c>
      <c r="L2711" s="246">
        <f>IF(A2711="","",IF(OR(A2711=1,A2711=0),H2711,0))</f>
      </c>
      <c r="M2711" s="246">
        <f>IF(A2711="","",IF(A2711=-1,H2711,0))</f>
      </c>
      <c r="N2711">
        <f>IF(J2711="","",IF(E2711="SGD",1,IF(E2711="USD",Settings!$B$22,IF(E2711="HKD",Settings!$B$23,1))))</f>
      </c>
      <c r="O2711">
        <f>IF(OR(B2711="",C2711="",E2711=""),0,(IF(A2711=-1,H2711,0)-IF(OR(A2711=1,A2711=0),H2711,0)+IF(A2711=2,H2711,0))*IF(E2711="SGD",1,IF(E2711="USD",Settings!$B$22,IF(E2711="HKD",Settings!$B$23,1))))</f>
        <v>0</v>
      </c>
      <c r="P2711">
        <f>IF(OR(B2711="",C2711="",E2711=""),0,IF(A2711=2,H2711*IF(E2711="SGD",1,IF(E2711="USD",Settings!$B$22,IF(E2711="HKD",Settings!$B$23,1))),0))</f>
        <v>0</v>
      </c>
      <c r="Q2711" s="312">
        <f>IF(OR(J2711="",G2711=""),"",G2711+ROW()/1000000)</f>
      </c>
      <c r="R2711" s="247">
        <f>IF(Q2711="","",SUMIFS(Txn[Signed Units],Txn[Key],J2711,Txn[Transaction Order],"&lt;="&amp;Q2711))</f>
      </c>
    </row>
    <row r="2712" spans="10:18" ht="15" customHeight="1" x14ac:dyDescent="0.15">
      <c r="J2712" s="246">
        <f>IF(OR(B2712="",C2712="",E2712=""),"",B2712&amp;":"&amp;C2712&amp;":"&amp;E2712)</f>
      </c>
      <c r="K2712" s="247">
        <f>IF(A2712="","",A2712*D2712)</f>
      </c>
      <c r="L2712" s="246">
        <f>IF(A2712="","",IF(OR(A2712=1,A2712=0),H2712,0))</f>
      </c>
      <c r="M2712" s="246">
        <f>IF(A2712="","",IF(A2712=-1,H2712,0))</f>
      </c>
      <c r="N2712">
        <f>IF(J2712="","",IF(E2712="SGD",1,IF(E2712="USD",Settings!$B$22,IF(E2712="HKD",Settings!$B$23,1))))</f>
      </c>
      <c r="O2712">
        <f>IF(OR(B2712="",C2712="",E2712=""),0,(IF(A2712=-1,H2712,0)-IF(OR(A2712=1,A2712=0),H2712,0)+IF(A2712=2,H2712,0))*IF(E2712="SGD",1,IF(E2712="USD",Settings!$B$22,IF(E2712="HKD",Settings!$B$23,1))))</f>
        <v>0</v>
      </c>
      <c r="P2712">
        <f>IF(OR(B2712="",C2712="",E2712=""),0,IF(A2712=2,H2712*IF(E2712="SGD",1,IF(E2712="USD",Settings!$B$22,IF(E2712="HKD",Settings!$B$23,1))),0))</f>
        <v>0</v>
      </c>
      <c r="Q2712" s="312">
        <f>IF(OR(J2712="",G2712=""),"",G2712+ROW()/1000000)</f>
      </c>
      <c r="R2712" s="247">
        <f>IF(Q2712="","",SUMIFS(Txn[Signed Units],Txn[Key],J2712,Txn[Transaction Order],"&lt;="&amp;Q2712))</f>
      </c>
    </row>
    <row r="2713" spans="10:18" ht="15" customHeight="1" x14ac:dyDescent="0.15">
      <c r="J2713" s="246">
        <f>IF(OR(B2713="",C2713="",E2713=""),"",B2713&amp;":"&amp;C2713&amp;":"&amp;E2713)</f>
      </c>
      <c r="K2713" s="247">
        <f>IF(A2713="","",A2713*D2713)</f>
      </c>
      <c r="L2713" s="246">
        <f>IF(A2713="","",IF(OR(A2713=1,A2713=0),H2713,0))</f>
      </c>
      <c r="M2713" s="246">
        <f>IF(A2713="","",IF(A2713=-1,H2713,0))</f>
      </c>
      <c r="N2713">
        <f>IF(J2713="","",IF(E2713="SGD",1,IF(E2713="USD",Settings!$B$22,IF(E2713="HKD",Settings!$B$23,1))))</f>
      </c>
      <c r="O2713">
        <f>IF(OR(B2713="",C2713="",E2713=""),0,(IF(A2713=-1,H2713,0)-IF(OR(A2713=1,A2713=0),H2713,0)+IF(A2713=2,H2713,0))*IF(E2713="SGD",1,IF(E2713="USD",Settings!$B$22,IF(E2713="HKD",Settings!$B$23,1))))</f>
        <v>0</v>
      </c>
      <c r="P2713">
        <f>IF(OR(B2713="",C2713="",E2713=""),0,IF(A2713=2,H2713*IF(E2713="SGD",1,IF(E2713="USD",Settings!$B$22,IF(E2713="HKD",Settings!$B$23,1))),0))</f>
        <v>0</v>
      </c>
      <c r="Q2713" s="312">
        <f>IF(OR(J2713="",G2713=""),"",G2713+ROW()/1000000)</f>
      </c>
      <c r="R2713" s="247">
        <f>IF(Q2713="","",SUMIFS(Txn[Signed Units],Txn[Key],J2713,Txn[Transaction Order],"&lt;="&amp;Q2713))</f>
      </c>
    </row>
    <row r="2714" spans="10:18" ht="15" customHeight="1" x14ac:dyDescent="0.15">
      <c r="J2714" s="246">
        <f>IF(OR(B2714="",C2714="",E2714=""),"",B2714&amp;":"&amp;C2714&amp;":"&amp;E2714)</f>
      </c>
      <c r="K2714" s="247">
        <f>IF(A2714="","",A2714*D2714)</f>
      </c>
      <c r="L2714" s="246">
        <f>IF(A2714="","",IF(OR(A2714=1,A2714=0),H2714,0))</f>
      </c>
      <c r="M2714" s="246">
        <f>IF(A2714="","",IF(A2714=-1,H2714,0))</f>
      </c>
      <c r="N2714">
        <f>IF(J2714="","",IF(E2714="SGD",1,IF(E2714="USD",Settings!$B$22,IF(E2714="HKD",Settings!$B$23,1))))</f>
      </c>
      <c r="O2714">
        <f>IF(OR(B2714="",C2714="",E2714=""),0,(IF(A2714=-1,H2714,0)-IF(OR(A2714=1,A2714=0),H2714,0)+IF(A2714=2,H2714,0))*IF(E2714="SGD",1,IF(E2714="USD",Settings!$B$22,IF(E2714="HKD",Settings!$B$23,1))))</f>
        <v>0</v>
      </c>
      <c r="P2714">
        <f>IF(OR(B2714="",C2714="",E2714=""),0,IF(A2714=2,H2714*IF(E2714="SGD",1,IF(E2714="USD",Settings!$B$22,IF(E2714="HKD",Settings!$B$23,1))),0))</f>
        <v>0</v>
      </c>
      <c r="Q2714" s="312">
        <f>IF(OR(J2714="",G2714=""),"",G2714+ROW()/1000000)</f>
      </c>
      <c r="R2714" s="247">
        <f>IF(Q2714="","",SUMIFS(Txn[Signed Units],Txn[Key],J2714,Txn[Transaction Order],"&lt;="&amp;Q2714))</f>
      </c>
    </row>
    <row r="2715" spans="10:18" ht="15" customHeight="1" x14ac:dyDescent="0.15">
      <c r="J2715" s="246">
        <f>IF(OR(B2715="",C2715="",E2715=""),"",B2715&amp;":"&amp;C2715&amp;":"&amp;E2715)</f>
      </c>
      <c r="K2715" s="247">
        <f>IF(A2715="","",A2715*D2715)</f>
      </c>
      <c r="L2715" s="246">
        <f>IF(A2715="","",IF(OR(A2715=1,A2715=0),H2715,0))</f>
      </c>
      <c r="M2715" s="246">
        <f>IF(A2715="","",IF(A2715=-1,H2715,0))</f>
      </c>
      <c r="N2715">
        <f>IF(J2715="","",IF(E2715="SGD",1,IF(E2715="USD",Settings!$B$22,IF(E2715="HKD",Settings!$B$23,1))))</f>
      </c>
      <c r="O2715">
        <f>IF(OR(B2715="",C2715="",E2715=""),0,(IF(A2715=-1,H2715,0)-IF(OR(A2715=1,A2715=0),H2715,0)+IF(A2715=2,H2715,0))*IF(E2715="SGD",1,IF(E2715="USD",Settings!$B$22,IF(E2715="HKD",Settings!$B$23,1))))</f>
        <v>0</v>
      </c>
      <c r="P2715">
        <f>IF(OR(B2715="",C2715="",E2715=""),0,IF(A2715=2,H2715*IF(E2715="SGD",1,IF(E2715="USD",Settings!$B$22,IF(E2715="HKD",Settings!$B$23,1))),0))</f>
        <v>0</v>
      </c>
      <c r="Q2715" s="312">
        <f>IF(OR(J2715="",G2715=""),"",G2715+ROW()/1000000)</f>
      </c>
      <c r="R2715" s="247">
        <f>IF(Q2715="","",SUMIFS(Txn[Signed Units],Txn[Key],J2715,Txn[Transaction Order],"&lt;="&amp;Q2715))</f>
      </c>
    </row>
    <row r="2716" spans="10:18" ht="15" customHeight="1" x14ac:dyDescent="0.15">
      <c r="J2716" s="246">
        <f>IF(OR(B2716="",C2716="",E2716=""),"",B2716&amp;":"&amp;C2716&amp;":"&amp;E2716)</f>
      </c>
      <c r="K2716" s="247">
        <f>IF(A2716="","",A2716*D2716)</f>
      </c>
      <c r="L2716" s="246">
        <f>IF(A2716="","",IF(OR(A2716=1,A2716=0),H2716,0))</f>
      </c>
      <c r="M2716" s="246">
        <f>IF(A2716="","",IF(A2716=-1,H2716,0))</f>
      </c>
      <c r="N2716">
        <f>IF(J2716="","",IF(E2716="SGD",1,IF(E2716="USD",Settings!$B$22,IF(E2716="HKD",Settings!$B$23,1))))</f>
      </c>
      <c r="O2716">
        <f>IF(OR(B2716="",C2716="",E2716=""),0,(IF(A2716=-1,H2716,0)-IF(OR(A2716=1,A2716=0),H2716,0)+IF(A2716=2,H2716,0))*IF(E2716="SGD",1,IF(E2716="USD",Settings!$B$22,IF(E2716="HKD",Settings!$B$23,1))))</f>
        <v>0</v>
      </c>
      <c r="P2716">
        <f>IF(OR(B2716="",C2716="",E2716=""),0,IF(A2716=2,H2716*IF(E2716="SGD",1,IF(E2716="USD",Settings!$B$22,IF(E2716="HKD",Settings!$B$23,1))),0))</f>
        <v>0</v>
      </c>
      <c r="Q2716" s="312">
        <f>IF(OR(J2716="",G2716=""),"",G2716+ROW()/1000000)</f>
      </c>
      <c r="R2716" s="247">
        <f>IF(Q2716="","",SUMIFS(Txn[Signed Units],Txn[Key],J2716,Txn[Transaction Order],"&lt;="&amp;Q2716))</f>
      </c>
    </row>
    <row r="2717" spans="10:18" ht="15" customHeight="1" x14ac:dyDescent="0.15">
      <c r="J2717" s="246">
        <f>IF(OR(B2717="",C2717="",E2717=""),"",B2717&amp;":"&amp;C2717&amp;":"&amp;E2717)</f>
      </c>
      <c r="K2717" s="247">
        <f>IF(A2717="","",A2717*D2717)</f>
      </c>
      <c r="L2717" s="246">
        <f>IF(A2717="","",IF(OR(A2717=1,A2717=0),H2717,0))</f>
      </c>
      <c r="M2717" s="246">
        <f>IF(A2717="","",IF(A2717=-1,H2717,0))</f>
      </c>
      <c r="N2717">
        <f>IF(J2717="","",IF(E2717="SGD",1,IF(E2717="USD",Settings!$B$22,IF(E2717="HKD",Settings!$B$23,1))))</f>
      </c>
      <c r="O2717">
        <f>IF(OR(B2717="",C2717="",E2717=""),0,(IF(A2717=-1,H2717,0)-IF(OR(A2717=1,A2717=0),H2717,0)+IF(A2717=2,H2717,0))*IF(E2717="SGD",1,IF(E2717="USD",Settings!$B$22,IF(E2717="HKD",Settings!$B$23,1))))</f>
        <v>0</v>
      </c>
      <c r="P2717">
        <f>IF(OR(B2717="",C2717="",E2717=""),0,IF(A2717=2,H2717*IF(E2717="SGD",1,IF(E2717="USD",Settings!$B$22,IF(E2717="HKD",Settings!$B$23,1))),0))</f>
        <v>0</v>
      </c>
      <c r="Q2717" s="312">
        <f>IF(OR(J2717="",G2717=""),"",G2717+ROW()/1000000)</f>
      </c>
      <c r="R2717" s="247">
        <f>IF(Q2717="","",SUMIFS(Txn[Signed Units],Txn[Key],J2717,Txn[Transaction Order],"&lt;="&amp;Q2717))</f>
      </c>
    </row>
    <row r="2718" spans="10:18" ht="15" customHeight="1" x14ac:dyDescent="0.15">
      <c r="J2718" s="246">
        <f>IF(OR(B2718="",C2718="",E2718=""),"",B2718&amp;":"&amp;C2718&amp;":"&amp;E2718)</f>
      </c>
      <c r="K2718" s="247">
        <f>IF(A2718="","",A2718*D2718)</f>
      </c>
      <c r="L2718" s="246">
        <f>IF(A2718="","",IF(OR(A2718=1,A2718=0),H2718,0))</f>
      </c>
      <c r="M2718" s="246">
        <f>IF(A2718="","",IF(A2718=-1,H2718,0))</f>
      </c>
      <c r="N2718">
        <f>IF(J2718="","",IF(E2718="SGD",1,IF(E2718="USD",Settings!$B$22,IF(E2718="HKD",Settings!$B$23,1))))</f>
      </c>
      <c r="O2718">
        <f>IF(OR(B2718="",C2718="",E2718=""),0,(IF(A2718=-1,H2718,0)-IF(OR(A2718=1,A2718=0),H2718,0)+IF(A2718=2,H2718,0))*IF(E2718="SGD",1,IF(E2718="USD",Settings!$B$22,IF(E2718="HKD",Settings!$B$23,1))))</f>
        <v>0</v>
      </c>
      <c r="P2718">
        <f>IF(OR(B2718="",C2718="",E2718=""),0,IF(A2718=2,H2718*IF(E2718="SGD",1,IF(E2718="USD",Settings!$B$22,IF(E2718="HKD",Settings!$B$23,1))),0))</f>
        <v>0</v>
      </c>
      <c r="Q2718" s="312">
        <f>IF(OR(J2718="",G2718=""),"",G2718+ROW()/1000000)</f>
      </c>
      <c r="R2718" s="247">
        <f>IF(Q2718="","",SUMIFS(Txn[Signed Units],Txn[Key],J2718,Txn[Transaction Order],"&lt;="&amp;Q2718))</f>
      </c>
    </row>
    <row r="2719" spans="10:18" ht="15" customHeight="1" x14ac:dyDescent="0.15">
      <c r="J2719" s="246">
        <f>IF(OR(B2719="",C2719="",E2719=""),"",B2719&amp;":"&amp;C2719&amp;":"&amp;E2719)</f>
      </c>
      <c r="K2719" s="247">
        <f>IF(A2719="","",A2719*D2719)</f>
      </c>
      <c r="L2719" s="246">
        <f>IF(A2719="","",IF(OR(A2719=1,A2719=0),H2719,0))</f>
      </c>
      <c r="M2719" s="246">
        <f>IF(A2719="","",IF(A2719=-1,H2719,0))</f>
      </c>
      <c r="N2719">
        <f>IF(J2719="","",IF(E2719="SGD",1,IF(E2719="USD",Settings!$B$22,IF(E2719="HKD",Settings!$B$23,1))))</f>
      </c>
      <c r="O2719">
        <f>IF(OR(B2719="",C2719="",E2719=""),0,(IF(A2719=-1,H2719,0)-IF(OR(A2719=1,A2719=0),H2719,0)+IF(A2719=2,H2719,0))*IF(E2719="SGD",1,IF(E2719="USD",Settings!$B$22,IF(E2719="HKD",Settings!$B$23,1))))</f>
        <v>0</v>
      </c>
      <c r="P2719">
        <f>IF(OR(B2719="",C2719="",E2719=""),0,IF(A2719=2,H2719*IF(E2719="SGD",1,IF(E2719="USD",Settings!$B$22,IF(E2719="HKD",Settings!$B$23,1))),0))</f>
        <v>0</v>
      </c>
      <c r="Q2719" s="312">
        <f>IF(OR(J2719="",G2719=""),"",G2719+ROW()/1000000)</f>
      </c>
      <c r="R2719" s="247">
        <f>IF(Q2719="","",SUMIFS(Txn[Signed Units],Txn[Key],J2719,Txn[Transaction Order],"&lt;="&amp;Q2719))</f>
      </c>
    </row>
    <row r="2720" spans="10:18" ht="15" customHeight="1" x14ac:dyDescent="0.15">
      <c r="J2720" s="246">
        <f>IF(OR(B2720="",C2720="",E2720=""),"",B2720&amp;":"&amp;C2720&amp;":"&amp;E2720)</f>
      </c>
      <c r="K2720" s="247">
        <f>IF(A2720="","",A2720*D2720)</f>
      </c>
      <c r="L2720" s="246">
        <f>IF(A2720="","",IF(OR(A2720=1,A2720=0),H2720,0))</f>
      </c>
      <c r="M2720" s="246">
        <f>IF(A2720="","",IF(A2720=-1,H2720,0))</f>
      </c>
      <c r="N2720">
        <f>IF(J2720="","",IF(E2720="SGD",1,IF(E2720="USD",Settings!$B$22,IF(E2720="HKD",Settings!$B$23,1))))</f>
      </c>
      <c r="O2720">
        <f>IF(OR(B2720="",C2720="",E2720=""),0,(IF(A2720=-1,H2720,0)-IF(OR(A2720=1,A2720=0),H2720,0)+IF(A2720=2,H2720,0))*IF(E2720="SGD",1,IF(E2720="USD",Settings!$B$22,IF(E2720="HKD",Settings!$B$23,1))))</f>
        <v>0</v>
      </c>
      <c r="P2720">
        <f>IF(OR(B2720="",C2720="",E2720=""),0,IF(A2720=2,H2720*IF(E2720="SGD",1,IF(E2720="USD",Settings!$B$22,IF(E2720="HKD",Settings!$B$23,1))),0))</f>
        <v>0</v>
      </c>
      <c r="Q2720" s="312">
        <f>IF(OR(J2720="",G2720=""),"",G2720+ROW()/1000000)</f>
      </c>
      <c r="R2720" s="247">
        <f>IF(Q2720="","",SUMIFS(Txn[Signed Units],Txn[Key],J2720,Txn[Transaction Order],"&lt;="&amp;Q2720))</f>
      </c>
    </row>
    <row r="2721" spans="10:18" ht="15" customHeight="1" x14ac:dyDescent="0.15">
      <c r="J2721" s="246">
        <f>IF(OR(B2721="",C2721="",E2721=""),"",B2721&amp;":"&amp;C2721&amp;":"&amp;E2721)</f>
      </c>
      <c r="K2721" s="247">
        <f>IF(A2721="","",A2721*D2721)</f>
      </c>
      <c r="L2721" s="246">
        <f>IF(A2721="","",IF(OR(A2721=1,A2721=0),H2721,0))</f>
      </c>
      <c r="M2721" s="246">
        <f>IF(A2721="","",IF(A2721=-1,H2721,0))</f>
      </c>
      <c r="N2721">
        <f>IF(J2721="","",IF(E2721="SGD",1,IF(E2721="USD",Settings!$B$22,IF(E2721="HKD",Settings!$B$23,1))))</f>
      </c>
      <c r="O2721">
        <f>IF(OR(B2721="",C2721="",E2721=""),0,(IF(A2721=-1,H2721,0)-IF(OR(A2721=1,A2721=0),H2721,0)+IF(A2721=2,H2721,0))*IF(E2721="SGD",1,IF(E2721="USD",Settings!$B$22,IF(E2721="HKD",Settings!$B$23,1))))</f>
        <v>0</v>
      </c>
      <c r="P2721">
        <f>IF(OR(B2721="",C2721="",E2721=""),0,IF(A2721=2,H2721*IF(E2721="SGD",1,IF(E2721="USD",Settings!$B$22,IF(E2721="HKD",Settings!$B$23,1))),0))</f>
        <v>0</v>
      </c>
      <c r="Q2721" s="312">
        <f>IF(OR(J2721="",G2721=""),"",G2721+ROW()/1000000)</f>
      </c>
      <c r="R2721" s="247">
        <f>IF(Q2721="","",SUMIFS(Txn[Signed Units],Txn[Key],J2721,Txn[Transaction Order],"&lt;="&amp;Q2721))</f>
      </c>
    </row>
    <row r="2722" spans="10:18" ht="15" customHeight="1" x14ac:dyDescent="0.15">
      <c r="J2722" s="246">
        <f>IF(OR(B2722="",C2722="",E2722=""),"",B2722&amp;":"&amp;C2722&amp;":"&amp;E2722)</f>
      </c>
      <c r="K2722" s="247">
        <f>IF(A2722="","",A2722*D2722)</f>
      </c>
      <c r="L2722" s="246">
        <f>IF(A2722="","",IF(OR(A2722=1,A2722=0),H2722,0))</f>
      </c>
      <c r="M2722" s="246">
        <f>IF(A2722="","",IF(A2722=-1,H2722,0))</f>
      </c>
      <c r="N2722">
        <f>IF(J2722="","",IF(E2722="SGD",1,IF(E2722="USD",Settings!$B$22,IF(E2722="HKD",Settings!$B$23,1))))</f>
      </c>
      <c r="O2722">
        <f>IF(OR(B2722="",C2722="",E2722=""),0,(IF(A2722=-1,H2722,0)-IF(OR(A2722=1,A2722=0),H2722,0)+IF(A2722=2,H2722,0))*IF(E2722="SGD",1,IF(E2722="USD",Settings!$B$22,IF(E2722="HKD",Settings!$B$23,1))))</f>
        <v>0</v>
      </c>
      <c r="P2722">
        <f>IF(OR(B2722="",C2722="",E2722=""),0,IF(A2722=2,H2722*IF(E2722="SGD",1,IF(E2722="USD",Settings!$B$22,IF(E2722="HKD",Settings!$B$23,1))),0))</f>
        <v>0</v>
      </c>
      <c r="Q2722" s="312">
        <f>IF(OR(J2722="",G2722=""),"",G2722+ROW()/1000000)</f>
      </c>
      <c r="R2722" s="247">
        <f>IF(Q2722="","",SUMIFS(Txn[Signed Units],Txn[Key],J2722,Txn[Transaction Order],"&lt;="&amp;Q2722))</f>
      </c>
    </row>
    <row r="2723" spans="10:18" ht="15" customHeight="1" x14ac:dyDescent="0.15">
      <c r="J2723" s="246">
        <f>IF(OR(B2723="",C2723="",E2723=""),"",B2723&amp;":"&amp;C2723&amp;":"&amp;E2723)</f>
      </c>
      <c r="K2723" s="247">
        <f>IF(A2723="","",A2723*D2723)</f>
      </c>
      <c r="L2723" s="246">
        <f>IF(A2723="","",IF(OR(A2723=1,A2723=0),H2723,0))</f>
      </c>
      <c r="M2723" s="246">
        <f>IF(A2723="","",IF(A2723=-1,H2723,0))</f>
      </c>
      <c r="N2723">
        <f>IF(J2723="","",IF(E2723="SGD",1,IF(E2723="USD",Settings!$B$22,IF(E2723="HKD",Settings!$B$23,1))))</f>
      </c>
      <c r="O2723">
        <f>IF(OR(B2723="",C2723="",E2723=""),0,(IF(A2723=-1,H2723,0)-IF(OR(A2723=1,A2723=0),H2723,0)+IF(A2723=2,H2723,0))*IF(E2723="SGD",1,IF(E2723="USD",Settings!$B$22,IF(E2723="HKD",Settings!$B$23,1))))</f>
        <v>0</v>
      </c>
      <c r="P2723">
        <f>IF(OR(B2723="",C2723="",E2723=""),0,IF(A2723=2,H2723*IF(E2723="SGD",1,IF(E2723="USD",Settings!$B$22,IF(E2723="HKD",Settings!$B$23,1))),0))</f>
        <v>0</v>
      </c>
      <c r="Q2723" s="312">
        <f>IF(OR(J2723="",G2723=""),"",G2723+ROW()/1000000)</f>
      </c>
      <c r="R2723" s="247">
        <f>IF(Q2723="","",SUMIFS(Txn[Signed Units],Txn[Key],J2723,Txn[Transaction Order],"&lt;="&amp;Q2723))</f>
      </c>
    </row>
    <row r="2724" spans="10:18" ht="15" customHeight="1" x14ac:dyDescent="0.15">
      <c r="J2724" s="246">
        <f>IF(OR(B2724="",C2724="",E2724=""),"",B2724&amp;":"&amp;C2724&amp;":"&amp;E2724)</f>
      </c>
      <c r="K2724" s="247">
        <f>IF(A2724="","",A2724*D2724)</f>
      </c>
      <c r="L2724" s="246">
        <f>IF(A2724="","",IF(OR(A2724=1,A2724=0),H2724,0))</f>
      </c>
      <c r="M2724" s="246">
        <f>IF(A2724="","",IF(A2724=-1,H2724,0))</f>
      </c>
      <c r="N2724">
        <f>IF(J2724="","",IF(E2724="SGD",1,IF(E2724="USD",Settings!$B$22,IF(E2724="HKD",Settings!$B$23,1))))</f>
      </c>
      <c r="O2724">
        <f>IF(OR(B2724="",C2724="",E2724=""),0,(IF(A2724=-1,H2724,0)-IF(OR(A2724=1,A2724=0),H2724,0)+IF(A2724=2,H2724,0))*IF(E2724="SGD",1,IF(E2724="USD",Settings!$B$22,IF(E2724="HKD",Settings!$B$23,1))))</f>
        <v>0</v>
      </c>
      <c r="P2724">
        <f>IF(OR(B2724="",C2724="",E2724=""),0,IF(A2724=2,H2724*IF(E2724="SGD",1,IF(E2724="USD",Settings!$B$22,IF(E2724="HKD",Settings!$B$23,1))),0))</f>
        <v>0</v>
      </c>
      <c r="Q2724" s="312">
        <f>IF(OR(J2724="",G2724=""),"",G2724+ROW()/1000000)</f>
      </c>
      <c r="R2724" s="247">
        <f>IF(Q2724="","",SUMIFS(Txn[Signed Units],Txn[Key],J2724,Txn[Transaction Order],"&lt;="&amp;Q2724))</f>
      </c>
    </row>
    <row r="2725" spans="10:18" ht="15" customHeight="1" x14ac:dyDescent="0.15">
      <c r="J2725" s="246">
        <f>IF(OR(B2725="",C2725="",E2725=""),"",B2725&amp;":"&amp;C2725&amp;":"&amp;E2725)</f>
      </c>
      <c r="K2725" s="247">
        <f>IF(A2725="","",A2725*D2725)</f>
      </c>
      <c r="L2725" s="246">
        <f>IF(A2725="","",IF(OR(A2725=1,A2725=0),H2725,0))</f>
      </c>
      <c r="M2725" s="246">
        <f>IF(A2725="","",IF(A2725=-1,H2725,0))</f>
      </c>
      <c r="N2725">
        <f>IF(J2725="","",IF(E2725="SGD",1,IF(E2725="USD",Settings!$B$22,IF(E2725="HKD",Settings!$B$23,1))))</f>
      </c>
      <c r="O2725">
        <f>IF(OR(B2725="",C2725="",E2725=""),0,(IF(A2725=-1,H2725,0)-IF(OR(A2725=1,A2725=0),H2725,0)+IF(A2725=2,H2725,0))*IF(E2725="SGD",1,IF(E2725="USD",Settings!$B$22,IF(E2725="HKD",Settings!$B$23,1))))</f>
        <v>0</v>
      </c>
      <c r="P2725">
        <f>IF(OR(B2725="",C2725="",E2725=""),0,IF(A2725=2,H2725*IF(E2725="SGD",1,IF(E2725="USD",Settings!$B$22,IF(E2725="HKD",Settings!$B$23,1))),0))</f>
        <v>0</v>
      </c>
      <c r="Q2725" s="312">
        <f>IF(OR(J2725="",G2725=""),"",G2725+ROW()/1000000)</f>
      </c>
      <c r="R2725" s="247">
        <f>IF(Q2725="","",SUMIFS(Txn[Signed Units],Txn[Key],J2725,Txn[Transaction Order],"&lt;="&amp;Q2725))</f>
      </c>
    </row>
    <row r="2726" spans="10:18" ht="15" customHeight="1" x14ac:dyDescent="0.15">
      <c r="J2726" s="246">
        <f>IF(OR(B2726="",C2726="",E2726=""),"",B2726&amp;":"&amp;C2726&amp;":"&amp;E2726)</f>
      </c>
      <c r="K2726" s="247">
        <f>IF(A2726="","",A2726*D2726)</f>
      </c>
      <c r="L2726" s="246">
        <f>IF(A2726="","",IF(OR(A2726=1,A2726=0),H2726,0))</f>
      </c>
      <c r="M2726" s="246">
        <f>IF(A2726="","",IF(A2726=-1,H2726,0))</f>
      </c>
      <c r="N2726">
        <f>IF(J2726="","",IF(E2726="SGD",1,IF(E2726="USD",Settings!$B$22,IF(E2726="HKD",Settings!$B$23,1))))</f>
      </c>
      <c r="O2726">
        <f>IF(OR(B2726="",C2726="",E2726=""),0,(IF(A2726=-1,H2726,0)-IF(OR(A2726=1,A2726=0),H2726,0)+IF(A2726=2,H2726,0))*IF(E2726="SGD",1,IF(E2726="USD",Settings!$B$22,IF(E2726="HKD",Settings!$B$23,1))))</f>
        <v>0</v>
      </c>
      <c r="P2726">
        <f>IF(OR(B2726="",C2726="",E2726=""),0,IF(A2726=2,H2726*IF(E2726="SGD",1,IF(E2726="USD",Settings!$B$22,IF(E2726="HKD",Settings!$B$23,1))),0))</f>
        <v>0</v>
      </c>
      <c r="Q2726" s="312">
        <f>IF(OR(J2726="",G2726=""),"",G2726+ROW()/1000000)</f>
      </c>
      <c r="R2726" s="247">
        <f>IF(Q2726="","",SUMIFS(Txn[Signed Units],Txn[Key],J2726,Txn[Transaction Order],"&lt;="&amp;Q2726))</f>
      </c>
    </row>
    <row r="2727" spans="10:18" ht="15" customHeight="1" x14ac:dyDescent="0.15">
      <c r="J2727" s="246">
        <f>IF(OR(B2727="",C2727="",E2727=""),"",B2727&amp;":"&amp;C2727&amp;":"&amp;E2727)</f>
      </c>
      <c r="K2727" s="247">
        <f>IF(A2727="","",A2727*D2727)</f>
      </c>
      <c r="L2727" s="246">
        <f>IF(A2727="","",IF(OR(A2727=1,A2727=0),H2727,0))</f>
      </c>
      <c r="M2727" s="246">
        <f>IF(A2727="","",IF(A2727=-1,H2727,0))</f>
      </c>
      <c r="N2727">
        <f>IF(J2727="","",IF(E2727="SGD",1,IF(E2727="USD",Settings!$B$22,IF(E2727="HKD",Settings!$B$23,1))))</f>
      </c>
      <c r="O2727">
        <f>IF(OR(B2727="",C2727="",E2727=""),0,(IF(A2727=-1,H2727,0)-IF(OR(A2727=1,A2727=0),H2727,0)+IF(A2727=2,H2727,0))*IF(E2727="SGD",1,IF(E2727="USD",Settings!$B$22,IF(E2727="HKD",Settings!$B$23,1))))</f>
        <v>0</v>
      </c>
      <c r="P2727">
        <f>IF(OR(B2727="",C2727="",E2727=""),0,IF(A2727=2,H2727*IF(E2727="SGD",1,IF(E2727="USD",Settings!$B$22,IF(E2727="HKD",Settings!$B$23,1))),0))</f>
        <v>0</v>
      </c>
      <c r="Q2727" s="312">
        <f>IF(OR(J2727="",G2727=""),"",G2727+ROW()/1000000)</f>
      </c>
      <c r="R2727" s="247">
        <f>IF(Q2727="","",SUMIFS(Txn[Signed Units],Txn[Key],J2727,Txn[Transaction Order],"&lt;="&amp;Q2727))</f>
      </c>
    </row>
    <row r="2728" spans="10:18" ht="15" customHeight="1" x14ac:dyDescent="0.15">
      <c r="J2728" s="246">
        <f>IF(OR(B2728="",C2728="",E2728=""),"",B2728&amp;":"&amp;C2728&amp;":"&amp;E2728)</f>
      </c>
      <c r="K2728" s="247">
        <f>IF(A2728="","",A2728*D2728)</f>
      </c>
      <c r="L2728" s="246">
        <f>IF(A2728="","",IF(OR(A2728=1,A2728=0),H2728,0))</f>
      </c>
      <c r="M2728" s="246">
        <f>IF(A2728="","",IF(A2728=-1,H2728,0))</f>
      </c>
      <c r="N2728">
        <f>IF(J2728="","",IF(E2728="SGD",1,IF(E2728="USD",Settings!$B$22,IF(E2728="HKD",Settings!$B$23,1))))</f>
      </c>
      <c r="O2728">
        <f>IF(OR(B2728="",C2728="",E2728=""),0,(IF(A2728=-1,H2728,0)-IF(OR(A2728=1,A2728=0),H2728,0)+IF(A2728=2,H2728,0))*IF(E2728="SGD",1,IF(E2728="USD",Settings!$B$22,IF(E2728="HKD",Settings!$B$23,1))))</f>
        <v>0</v>
      </c>
      <c r="P2728">
        <f>IF(OR(B2728="",C2728="",E2728=""),0,IF(A2728=2,H2728*IF(E2728="SGD",1,IF(E2728="USD",Settings!$B$22,IF(E2728="HKD",Settings!$B$23,1))),0))</f>
        <v>0</v>
      </c>
      <c r="Q2728" s="312">
        <f>IF(OR(J2728="",G2728=""),"",G2728+ROW()/1000000)</f>
      </c>
      <c r="R2728" s="247">
        <f>IF(Q2728="","",SUMIFS(Txn[Signed Units],Txn[Key],J2728,Txn[Transaction Order],"&lt;="&amp;Q2728))</f>
      </c>
    </row>
    <row r="2729" spans="10:18" ht="15" customHeight="1" x14ac:dyDescent="0.15">
      <c r="J2729" s="246">
        <f>IF(OR(B2729="",C2729="",E2729=""),"",B2729&amp;":"&amp;C2729&amp;":"&amp;E2729)</f>
      </c>
      <c r="K2729" s="247">
        <f>IF(A2729="","",A2729*D2729)</f>
      </c>
      <c r="L2729" s="246">
        <f>IF(A2729="","",IF(OR(A2729=1,A2729=0),H2729,0))</f>
      </c>
      <c r="M2729" s="246">
        <f>IF(A2729="","",IF(A2729=-1,H2729,0))</f>
      </c>
      <c r="N2729">
        <f>IF(J2729="","",IF(E2729="SGD",1,IF(E2729="USD",Settings!$B$22,IF(E2729="HKD",Settings!$B$23,1))))</f>
      </c>
      <c r="O2729">
        <f>IF(OR(B2729="",C2729="",E2729=""),0,(IF(A2729=-1,H2729,0)-IF(OR(A2729=1,A2729=0),H2729,0)+IF(A2729=2,H2729,0))*IF(E2729="SGD",1,IF(E2729="USD",Settings!$B$22,IF(E2729="HKD",Settings!$B$23,1))))</f>
        <v>0</v>
      </c>
      <c r="P2729">
        <f>IF(OR(B2729="",C2729="",E2729=""),0,IF(A2729=2,H2729*IF(E2729="SGD",1,IF(E2729="USD",Settings!$B$22,IF(E2729="HKD",Settings!$B$23,1))),0))</f>
        <v>0</v>
      </c>
      <c r="Q2729" s="312">
        <f>IF(OR(J2729="",G2729=""),"",G2729+ROW()/1000000)</f>
      </c>
      <c r="R2729" s="247">
        <f>IF(Q2729="","",SUMIFS(Txn[Signed Units],Txn[Key],J2729,Txn[Transaction Order],"&lt;="&amp;Q2729))</f>
      </c>
    </row>
    <row r="2730" spans="10:18" ht="15" customHeight="1" x14ac:dyDescent="0.15">
      <c r="J2730" s="246">
        <f>IF(OR(B2730="",C2730="",E2730=""),"",B2730&amp;":"&amp;C2730&amp;":"&amp;E2730)</f>
      </c>
      <c r="K2730" s="247">
        <f>IF(A2730="","",A2730*D2730)</f>
      </c>
      <c r="L2730" s="246">
        <f>IF(A2730="","",IF(OR(A2730=1,A2730=0),H2730,0))</f>
      </c>
      <c r="M2730" s="246">
        <f>IF(A2730="","",IF(A2730=-1,H2730,0))</f>
      </c>
      <c r="N2730">
        <f>IF(J2730="","",IF(E2730="SGD",1,IF(E2730="USD",Settings!$B$22,IF(E2730="HKD",Settings!$B$23,1))))</f>
      </c>
      <c r="O2730">
        <f>IF(OR(B2730="",C2730="",E2730=""),0,(IF(A2730=-1,H2730,0)-IF(OR(A2730=1,A2730=0),H2730,0)+IF(A2730=2,H2730,0))*IF(E2730="SGD",1,IF(E2730="USD",Settings!$B$22,IF(E2730="HKD",Settings!$B$23,1))))</f>
        <v>0</v>
      </c>
      <c r="P2730">
        <f>IF(OR(B2730="",C2730="",E2730=""),0,IF(A2730=2,H2730*IF(E2730="SGD",1,IF(E2730="USD",Settings!$B$22,IF(E2730="HKD",Settings!$B$23,1))),0))</f>
        <v>0</v>
      </c>
      <c r="Q2730" s="312">
        <f>IF(OR(J2730="",G2730=""),"",G2730+ROW()/1000000)</f>
      </c>
      <c r="R2730" s="247">
        <f>IF(Q2730="","",SUMIFS(Txn[Signed Units],Txn[Key],J2730,Txn[Transaction Order],"&lt;="&amp;Q2730))</f>
      </c>
    </row>
    <row r="2731" spans="10:18" ht="15" customHeight="1" x14ac:dyDescent="0.15">
      <c r="J2731" s="246">
        <f>IF(OR(B2731="",C2731="",E2731=""),"",B2731&amp;":"&amp;C2731&amp;":"&amp;E2731)</f>
      </c>
      <c r="K2731" s="247">
        <f>IF(A2731="","",A2731*D2731)</f>
      </c>
      <c r="L2731" s="246">
        <f>IF(A2731="","",IF(OR(A2731=1,A2731=0),H2731,0))</f>
      </c>
      <c r="M2731" s="246">
        <f>IF(A2731="","",IF(A2731=-1,H2731,0))</f>
      </c>
      <c r="N2731">
        <f>IF(J2731="","",IF(E2731="SGD",1,IF(E2731="USD",Settings!$B$22,IF(E2731="HKD",Settings!$B$23,1))))</f>
      </c>
      <c r="O2731">
        <f>IF(OR(B2731="",C2731="",E2731=""),0,(IF(A2731=-1,H2731,0)-IF(OR(A2731=1,A2731=0),H2731,0)+IF(A2731=2,H2731,0))*IF(E2731="SGD",1,IF(E2731="USD",Settings!$B$22,IF(E2731="HKD",Settings!$B$23,1))))</f>
        <v>0</v>
      </c>
      <c r="P2731">
        <f>IF(OR(B2731="",C2731="",E2731=""),0,IF(A2731=2,H2731*IF(E2731="SGD",1,IF(E2731="USD",Settings!$B$22,IF(E2731="HKD",Settings!$B$23,1))),0))</f>
        <v>0</v>
      </c>
      <c r="Q2731" s="312">
        <f>IF(OR(J2731="",G2731=""),"",G2731+ROW()/1000000)</f>
      </c>
      <c r="R2731" s="247">
        <f>IF(Q2731="","",SUMIFS(Txn[Signed Units],Txn[Key],J2731,Txn[Transaction Order],"&lt;="&amp;Q2731))</f>
      </c>
    </row>
    <row r="2732" spans="10:18" ht="15" customHeight="1" x14ac:dyDescent="0.15">
      <c r="J2732" s="246">
        <f>IF(OR(B2732="",C2732="",E2732=""),"",B2732&amp;":"&amp;C2732&amp;":"&amp;E2732)</f>
      </c>
      <c r="K2732" s="247">
        <f>IF(A2732="","",A2732*D2732)</f>
      </c>
      <c r="L2732" s="246">
        <f>IF(A2732="","",IF(OR(A2732=1,A2732=0),H2732,0))</f>
      </c>
      <c r="M2732" s="246">
        <f>IF(A2732="","",IF(A2732=-1,H2732,0))</f>
      </c>
      <c r="N2732">
        <f>IF(J2732="","",IF(E2732="SGD",1,IF(E2732="USD",Settings!$B$22,IF(E2732="HKD",Settings!$B$23,1))))</f>
      </c>
      <c r="O2732">
        <f>IF(OR(B2732="",C2732="",E2732=""),0,(IF(A2732=-1,H2732,0)-IF(OR(A2732=1,A2732=0),H2732,0)+IF(A2732=2,H2732,0))*IF(E2732="SGD",1,IF(E2732="USD",Settings!$B$22,IF(E2732="HKD",Settings!$B$23,1))))</f>
        <v>0</v>
      </c>
      <c r="P2732">
        <f>IF(OR(B2732="",C2732="",E2732=""),0,IF(A2732=2,H2732*IF(E2732="SGD",1,IF(E2732="USD",Settings!$B$22,IF(E2732="HKD",Settings!$B$23,1))),0))</f>
        <v>0</v>
      </c>
      <c r="Q2732" s="312">
        <f>IF(OR(J2732="",G2732=""),"",G2732+ROW()/1000000)</f>
      </c>
      <c r="R2732" s="247">
        <f>IF(Q2732="","",SUMIFS(Txn[Signed Units],Txn[Key],J2732,Txn[Transaction Order],"&lt;="&amp;Q2732))</f>
      </c>
    </row>
    <row r="2733" spans="10:18" ht="15" customHeight="1" x14ac:dyDescent="0.15">
      <c r="J2733" s="246">
        <f>IF(OR(B2733="",C2733="",E2733=""),"",B2733&amp;":"&amp;C2733&amp;":"&amp;E2733)</f>
      </c>
      <c r="K2733" s="247">
        <f>IF(A2733="","",A2733*D2733)</f>
      </c>
      <c r="L2733" s="246">
        <f>IF(A2733="","",IF(OR(A2733=1,A2733=0),H2733,0))</f>
      </c>
      <c r="M2733" s="246">
        <f>IF(A2733="","",IF(A2733=-1,H2733,0))</f>
      </c>
      <c r="N2733">
        <f>IF(J2733="","",IF(E2733="SGD",1,IF(E2733="USD",Settings!$B$22,IF(E2733="HKD",Settings!$B$23,1))))</f>
      </c>
      <c r="O2733">
        <f>IF(OR(B2733="",C2733="",E2733=""),0,(IF(A2733=-1,H2733,0)-IF(OR(A2733=1,A2733=0),H2733,0)+IF(A2733=2,H2733,0))*IF(E2733="SGD",1,IF(E2733="USD",Settings!$B$22,IF(E2733="HKD",Settings!$B$23,1))))</f>
        <v>0</v>
      </c>
      <c r="P2733">
        <f>IF(OR(B2733="",C2733="",E2733=""),0,IF(A2733=2,H2733*IF(E2733="SGD",1,IF(E2733="USD",Settings!$B$22,IF(E2733="HKD",Settings!$B$23,1))),0))</f>
        <v>0</v>
      </c>
      <c r="Q2733" s="312">
        <f>IF(OR(J2733="",G2733=""),"",G2733+ROW()/1000000)</f>
      </c>
      <c r="R2733" s="247">
        <f>IF(Q2733="","",SUMIFS(Txn[Signed Units],Txn[Key],J2733,Txn[Transaction Order],"&lt;="&amp;Q2733))</f>
      </c>
    </row>
    <row r="2734" spans="10:18" ht="15" customHeight="1" x14ac:dyDescent="0.15">
      <c r="J2734" s="246">
        <f>IF(OR(B2734="",C2734="",E2734=""),"",B2734&amp;":"&amp;C2734&amp;":"&amp;E2734)</f>
      </c>
      <c r="K2734" s="247">
        <f>IF(A2734="","",A2734*D2734)</f>
      </c>
      <c r="L2734" s="246">
        <f>IF(A2734="","",IF(OR(A2734=1,A2734=0),H2734,0))</f>
      </c>
      <c r="M2734" s="246">
        <f>IF(A2734="","",IF(A2734=-1,H2734,0))</f>
      </c>
      <c r="N2734">
        <f>IF(J2734="","",IF(E2734="SGD",1,IF(E2734="USD",Settings!$B$22,IF(E2734="HKD",Settings!$B$23,1))))</f>
      </c>
      <c r="O2734">
        <f>IF(OR(B2734="",C2734="",E2734=""),0,(IF(A2734=-1,H2734,0)-IF(OR(A2734=1,A2734=0),H2734,0)+IF(A2734=2,H2734,0))*IF(E2734="SGD",1,IF(E2734="USD",Settings!$B$22,IF(E2734="HKD",Settings!$B$23,1))))</f>
        <v>0</v>
      </c>
      <c r="P2734">
        <f>IF(OR(B2734="",C2734="",E2734=""),0,IF(A2734=2,H2734*IF(E2734="SGD",1,IF(E2734="USD",Settings!$B$22,IF(E2734="HKD",Settings!$B$23,1))),0))</f>
        <v>0</v>
      </c>
      <c r="Q2734" s="312">
        <f>IF(OR(J2734="",G2734=""),"",G2734+ROW()/1000000)</f>
      </c>
      <c r="R2734" s="247">
        <f>IF(Q2734="","",SUMIFS(Txn[Signed Units],Txn[Key],J2734,Txn[Transaction Order],"&lt;="&amp;Q2734))</f>
      </c>
    </row>
    <row r="2735" spans="10:18" ht="15" customHeight="1" x14ac:dyDescent="0.15">
      <c r="J2735" s="246">
        <f>IF(OR(B2735="",C2735="",E2735=""),"",B2735&amp;":"&amp;C2735&amp;":"&amp;E2735)</f>
      </c>
      <c r="K2735" s="247">
        <f>IF(A2735="","",A2735*D2735)</f>
      </c>
      <c r="L2735" s="246">
        <f>IF(A2735="","",IF(OR(A2735=1,A2735=0),H2735,0))</f>
      </c>
      <c r="M2735" s="246">
        <f>IF(A2735="","",IF(A2735=-1,H2735,0))</f>
      </c>
      <c r="N2735">
        <f>IF(J2735="","",IF(E2735="SGD",1,IF(E2735="USD",Settings!$B$22,IF(E2735="HKD",Settings!$B$23,1))))</f>
      </c>
      <c r="O2735">
        <f>IF(OR(B2735="",C2735="",E2735=""),0,(IF(A2735=-1,H2735,0)-IF(OR(A2735=1,A2735=0),H2735,0)+IF(A2735=2,H2735,0))*IF(E2735="SGD",1,IF(E2735="USD",Settings!$B$22,IF(E2735="HKD",Settings!$B$23,1))))</f>
        <v>0</v>
      </c>
      <c r="P2735">
        <f>IF(OR(B2735="",C2735="",E2735=""),0,IF(A2735=2,H2735*IF(E2735="SGD",1,IF(E2735="USD",Settings!$B$22,IF(E2735="HKD",Settings!$B$23,1))),0))</f>
        <v>0</v>
      </c>
      <c r="Q2735" s="312">
        <f>IF(OR(J2735="",G2735=""),"",G2735+ROW()/1000000)</f>
      </c>
      <c r="R2735" s="247">
        <f>IF(Q2735="","",SUMIFS(Txn[Signed Units],Txn[Key],J2735,Txn[Transaction Order],"&lt;="&amp;Q2735))</f>
      </c>
    </row>
    <row r="2736" spans="10:18" ht="15" customHeight="1" x14ac:dyDescent="0.15">
      <c r="J2736" s="246">
        <f>IF(OR(B2736="",C2736="",E2736=""),"",B2736&amp;":"&amp;C2736&amp;":"&amp;E2736)</f>
      </c>
      <c r="K2736" s="247">
        <f>IF(A2736="","",A2736*D2736)</f>
      </c>
      <c r="L2736" s="246">
        <f>IF(A2736="","",IF(OR(A2736=1,A2736=0),H2736,0))</f>
      </c>
      <c r="M2736" s="246">
        <f>IF(A2736="","",IF(A2736=-1,H2736,0))</f>
      </c>
      <c r="N2736">
        <f>IF(J2736="","",IF(E2736="SGD",1,IF(E2736="USD",Settings!$B$22,IF(E2736="HKD",Settings!$B$23,1))))</f>
      </c>
      <c r="O2736">
        <f>IF(OR(B2736="",C2736="",E2736=""),0,(IF(A2736=-1,H2736,0)-IF(OR(A2736=1,A2736=0),H2736,0)+IF(A2736=2,H2736,0))*IF(E2736="SGD",1,IF(E2736="USD",Settings!$B$22,IF(E2736="HKD",Settings!$B$23,1))))</f>
        <v>0</v>
      </c>
      <c r="P2736">
        <f>IF(OR(B2736="",C2736="",E2736=""),0,IF(A2736=2,H2736*IF(E2736="SGD",1,IF(E2736="USD",Settings!$B$22,IF(E2736="HKD",Settings!$B$23,1))),0))</f>
        <v>0</v>
      </c>
      <c r="Q2736" s="312">
        <f>IF(OR(J2736="",G2736=""),"",G2736+ROW()/1000000)</f>
      </c>
      <c r="R2736" s="247">
        <f>IF(Q2736="","",SUMIFS(Txn[Signed Units],Txn[Key],J2736,Txn[Transaction Order],"&lt;="&amp;Q2736))</f>
      </c>
    </row>
    <row r="2737" spans="10:18" ht="15" customHeight="1" x14ac:dyDescent="0.15">
      <c r="J2737" s="246">
        <f>IF(OR(B2737="",C2737="",E2737=""),"",B2737&amp;":"&amp;C2737&amp;":"&amp;E2737)</f>
      </c>
      <c r="K2737" s="247">
        <f>IF(A2737="","",A2737*D2737)</f>
      </c>
      <c r="L2737" s="246">
        <f>IF(A2737="","",IF(OR(A2737=1,A2737=0),H2737,0))</f>
      </c>
      <c r="M2737" s="246">
        <f>IF(A2737="","",IF(A2737=-1,H2737,0))</f>
      </c>
      <c r="N2737">
        <f>IF(J2737="","",IF(E2737="SGD",1,IF(E2737="USD",Settings!$B$22,IF(E2737="HKD",Settings!$B$23,1))))</f>
      </c>
      <c r="O2737">
        <f>IF(OR(B2737="",C2737="",E2737=""),0,(IF(A2737=-1,H2737,0)-IF(OR(A2737=1,A2737=0),H2737,0)+IF(A2737=2,H2737,0))*IF(E2737="SGD",1,IF(E2737="USD",Settings!$B$22,IF(E2737="HKD",Settings!$B$23,1))))</f>
        <v>0</v>
      </c>
      <c r="P2737">
        <f>IF(OR(B2737="",C2737="",E2737=""),0,IF(A2737=2,H2737*IF(E2737="SGD",1,IF(E2737="USD",Settings!$B$22,IF(E2737="HKD",Settings!$B$23,1))),0))</f>
        <v>0</v>
      </c>
      <c r="Q2737" s="312">
        <f>IF(OR(J2737="",G2737=""),"",G2737+ROW()/1000000)</f>
      </c>
      <c r="R2737" s="247">
        <f>IF(Q2737="","",SUMIFS(Txn[Signed Units],Txn[Key],J2737,Txn[Transaction Order],"&lt;="&amp;Q2737))</f>
      </c>
    </row>
    <row r="2738" spans="10:18" ht="15" customHeight="1" x14ac:dyDescent="0.15">
      <c r="J2738" s="246">
        <f>IF(OR(B2738="",C2738="",E2738=""),"",B2738&amp;":"&amp;C2738&amp;":"&amp;E2738)</f>
      </c>
      <c r="K2738" s="247">
        <f>IF(A2738="","",A2738*D2738)</f>
      </c>
      <c r="L2738" s="246">
        <f>IF(A2738="","",IF(OR(A2738=1,A2738=0),H2738,0))</f>
      </c>
      <c r="M2738" s="246">
        <f>IF(A2738="","",IF(A2738=-1,H2738,0))</f>
      </c>
      <c r="N2738">
        <f>IF(J2738="","",IF(E2738="SGD",1,IF(E2738="USD",Settings!$B$22,IF(E2738="HKD",Settings!$B$23,1))))</f>
      </c>
      <c r="O2738">
        <f>IF(OR(B2738="",C2738="",E2738=""),0,(IF(A2738=-1,H2738,0)-IF(OR(A2738=1,A2738=0),H2738,0)+IF(A2738=2,H2738,0))*IF(E2738="SGD",1,IF(E2738="USD",Settings!$B$22,IF(E2738="HKD",Settings!$B$23,1))))</f>
        <v>0</v>
      </c>
      <c r="P2738">
        <f>IF(OR(B2738="",C2738="",E2738=""),0,IF(A2738=2,H2738*IF(E2738="SGD",1,IF(E2738="USD",Settings!$B$22,IF(E2738="HKD",Settings!$B$23,1))),0))</f>
        <v>0</v>
      </c>
      <c r="Q2738" s="312">
        <f>IF(OR(J2738="",G2738=""),"",G2738+ROW()/1000000)</f>
      </c>
      <c r="R2738" s="247">
        <f>IF(Q2738="","",SUMIFS(Txn[Signed Units],Txn[Key],J2738,Txn[Transaction Order],"&lt;="&amp;Q2738))</f>
      </c>
    </row>
    <row r="2739" spans="10:18" ht="15" customHeight="1" x14ac:dyDescent="0.15">
      <c r="J2739" s="246">
        <f>IF(OR(B2739="",C2739="",E2739=""),"",B2739&amp;":"&amp;C2739&amp;":"&amp;E2739)</f>
      </c>
      <c r="K2739" s="247">
        <f>IF(A2739="","",A2739*D2739)</f>
      </c>
      <c r="L2739" s="246">
        <f>IF(A2739="","",IF(OR(A2739=1,A2739=0),H2739,0))</f>
      </c>
      <c r="M2739" s="246">
        <f>IF(A2739="","",IF(A2739=-1,H2739,0))</f>
      </c>
      <c r="N2739">
        <f>IF(J2739="","",IF(E2739="SGD",1,IF(E2739="USD",Settings!$B$22,IF(E2739="HKD",Settings!$B$23,1))))</f>
      </c>
      <c r="O2739">
        <f>IF(OR(B2739="",C2739="",E2739=""),0,(IF(A2739=-1,H2739,0)-IF(OR(A2739=1,A2739=0),H2739,0)+IF(A2739=2,H2739,0))*IF(E2739="SGD",1,IF(E2739="USD",Settings!$B$22,IF(E2739="HKD",Settings!$B$23,1))))</f>
        <v>0</v>
      </c>
      <c r="P2739">
        <f>IF(OR(B2739="",C2739="",E2739=""),0,IF(A2739=2,H2739*IF(E2739="SGD",1,IF(E2739="USD",Settings!$B$22,IF(E2739="HKD",Settings!$B$23,1))),0))</f>
        <v>0</v>
      </c>
      <c r="Q2739" s="312">
        <f>IF(OR(J2739="",G2739=""),"",G2739+ROW()/1000000)</f>
      </c>
      <c r="R2739" s="247">
        <f>IF(Q2739="","",SUMIFS(Txn[Signed Units],Txn[Key],J2739,Txn[Transaction Order],"&lt;="&amp;Q2739))</f>
      </c>
    </row>
    <row r="2740" spans="10:18" ht="15" customHeight="1" x14ac:dyDescent="0.15">
      <c r="J2740" s="246">
        <f>IF(OR(B2740="",C2740="",E2740=""),"",B2740&amp;":"&amp;C2740&amp;":"&amp;E2740)</f>
      </c>
      <c r="K2740" s="247">
        <f>IF(A2740="","",A2740*D2740)</f>
      </c>
      <c r="L2740" s="246">
        <f>IF(A2740="","",IF(OR(A2740=1,A2740=0),H2740,0))</f>
      </c>
      <c r="M2740" s="246">
        <f>IF(A2740="","",IF(A2740=-1,H2740,0))</f>
      </c>
      <c r="N2740">
        <f>IF(J2740="","",IF(E2740="SGD",1,IF(E2740="USD",Settings!$B$22,IF(E2740="HKD",Settings!$B$23,1))))</f>
      </c>
      <c r="O2740">
        <f>IF(OR(B2740="",C2740="",E2740=""),0,(IF(A2740=-1,H2740,0)-IF(OR(A2740=1,A2740=0),H2740,0)+IF(A2740=2,H2740,0))*IF(E2740="SGD",1,IF(E2740="USD",Settings!$B$22,IF(E2740="HKD",Settings!$B$23,1))))</f>
        <v>0</v>
      </c>
      <c r="P2740">
        <f>IF(OR(B2740="",C2740="",E2740=""),0,IF(A2740=2,H2740*IF(E2740="SGD",1,IF(E2740="USD",Settings!$B$22,IF(E2740="HKD",Settings!$B$23,1))),0))</f>
        <v>0</v>
      </c>
      <c r="Q2740" s="312">
        <f>IF(OR(J2740="",G2740=""),"",G2740+ROW()/1000000)</f>
      </c>
      <c r="R2740" s="247">
        <f>IF(Q2740="","",SUMIFS(Txn[Signed Units],Txn[Key],J2740,Txn[Transaction Order],"&lt;="&amp;Q2740))</f>
      </c>
    </row>
    <row r="2741" spans="10:18" ht="15" customHeight="1" x14ac:dyDescent="0.15">
      <c r="J2741" s="246">
        <f>IF(OR(B2741="",C2741="",E2741=""),"",B2741&amp;":"&amp;C2741&amp;":"&amp;E2741)</f>
      </c>
      <c r="K2741" s="247">
        <f>IF(A2741="","",A2741*D2741)</f>
      </c>
      <c r="L2741" s="246">
        <f>IF(A2741="","",IF(OR(A2741=1,A2741=0),H2741,0))</f>
      </c>
      <c r="M2741" s="246">
        <f>IF(A2741="","",IF(A2741=-1,H2741,0))</f>
      </c>
      <c r="N2741">
        <f>IF(J2741="","",IF(E2741="SGD",1,IF(E2741="USD",Settings!$B$22,IF(E2741="HKD",Settings!$B$23,1))))</f>
      </c>
      <c r="O2741">
        <f>IF(OR(B2741="",C2741="",E2741=""),0,(IF(A2741=-1,H2741,0)-IF(OR(A2741=1,A2741=0),H2741,0)+IF(A2741=2,H2741,0))*IF(E2741="SGD",1,IF(E2741="USD",Settings!$B$22,IF(E2741="HKD",Settings!$B$23,1))))</f>
        <v>0</v>
      </c>
      <c r="P2741">
        <f>IF(OR(B2741="",C2741="",E2741=""),0,IF(A2741=2,H2741*IF(E2741="SGD",1,IF(E2741="USD",Settings!$B$22,IF(E2741="HKD",Settings!$B$23,1))),0))</f>
        <v>0</v>
      </c>
      <c r="Q2741" s="312">
        <f>IF(OR(J2741="",G2741=""),"",G2741+ROW()/1000000)</f>
      </c>
      <c r="R2741" s="247">
        <f>IF(Q2741="","",SUMIFS(Txn[Signed Units],Txn[Key],J2741,Txn[Transaction Order],"&lt;="&amp;Q2741))</f>
      </c>
    </row>
    <row r="2742" spans="10:18" ht="15" customHeight="1" x14ac:dyDescent="0.15">
      <c r="J2742" s="246">
        <f>IF(OR(B2742="",C2742="",E2742=""),"",B2742&amp;":"&amp;C2742&amp;":"&amp;E2742)</f>
      </c>
      <c r="K2742" s="247">
        <f>IF(A2742="","",A2742*D2742)</f>
      </c>
      <c r="L2742" s="246">
        <f>IF(A2742="","",IF(OR(A2742=1,A2742=0),H2742,0))</f>
      </c>
      <c r="M2742" s="246">
        <f>IF(A2742="","",IF(A2742=-1,H2742,0))</f>
      </c>
      <c r="N2742">
        <f>IF(J2742="","",IF(E2742="SGD",1,IF(E2742="USD",Settings!$B$22,IF(E2742="HKD",Settings!$B$23,1))))</f>
      </c>
      <c r="O2742">
        <f>IF(OR(B2742="",C2742="",E2742=""),0,(IF(A2742=-1,H2742,0)-IF(OR(A2742=1,A2742=0),H2742,0)+IF(A2742=2,H2742,0))*IF(E2742="SGD",1,IF(E2742="USD",Settings!$B$22,IF(E2742="HKD",Settings!$B$23,1))))</f>
        <v>0</v>
      </c>
      <c r="P2742">
        <f>IF(OR(B2742="",C2742="",E2742=""),0,IF(A2742=2,H2742*IF(E2742="SGD",1,IF(E2742="USD",Settings!$B$22,IF(E2742="HKD",Settings!$B$23,1))),0))</f>
        <v>0</v>
      </c>
      <c r="Q2742" s="312">
        <f>IF(OR(J2742="",G2742=""),"",G2742+ROW()/1000000)</f>
      </c>
      <c r="R2742" s="247">
        <f>IF(Q2742="","",SUMIFS(Txn[Signed Units],Txn[Key],J2742,Txn[Transaction Order],"&lt;="&amp;Q2742))</f>
      </c>
    </row>
    <row r="2743" spans="10:18" ht="15" customHeight="1" x14ac:dyDescent="0.15">
      <c r="J2743" s="246">
        <f>IF(OR(B2743="",C2743="",E2743=""),"",B2743&amp;":"&amp;C2743&amp;":"&amp;E2743)</f>
      </c>
      <c r="K2743" s="247">
        <f>IF(A2743="","",A2743*D2743)</f>
      </c>
      <c r="L2743" s="246">
        <f>IF(A2743="","",IF(OR(A2743=1,A2743=0),H2743,0))</f>
      </c>
      <c r="M2743" s="246">
        <f>IF(A2743="","",IF(A2743=-1,H2743,0))</f>
      </c>
      <c r="N2743">
        <f>IF(J2743="","",IF(E2743="SGD",1,IF(E2743="USD",Settings!$B$22,IF(E2743="HKD",Settings!$B$23,1))))</f>
      </c>
      <c r="O2743">
        <f>IF(OR(B2743="",C2743="",E2743=""),0,(IF(A2743=-1,H2743,0)-IF(OR(A2743=1,A2743=0),H2743,0)+IF(A2743=2,H2743,0))*IF(E2743="SGD",1,IF(E2743="USD",Settings!$B$22,IF(E2743="HKD",Settings!$B$23,1))))</f>
        <v>0</v>
      </c>
      <c r="P2743">
        <f>IF(OR(B2743="",C2743="",E2743=""),0,IF(A2743=2,H2743*IF(E2743="SGD",1,IF(E2743="USD",Settings!$B$22,IF(E2743="HKD",Settings!$B$23,1))),0))</f>
        <v>0</v>
      </c>
      <c r="Q2743" s="312">
        <f>IF(OR(J2743="",G2743=""),"",G2743+ROW()/1000000)</f>
      </c>
      <c r="R2743" s="247">
        <f>IF(Q2743="","",SUMIFS(Txn[Signed Units],Txn[Key],J2743,Txn[Transaction Order],"&lt;="&amp;Q2743))</f>
      </c>
    </row>
    <row r="2744" spans="10:18" ht="15" customHeight="1" x14ac:dyDescent="0.15">
      <c r="J2744" s="246">
        <f>IF(OR(B2744="",C2744="",E2744=""),"",B2744&amp;":"&amp;C2744&amp;":"&amp;E2744)</f>
      </c>
      <c r="K2744" s="247">
        <f>IF(A2744="","",A2744*D2744)</f>
      </c>
      <c r="L2744" s="246">
        <f>IF(A2744="","",IF(OR(A2744=1,A2744=0),H2744,0))</f>
      </c>
      <c r="M2744" s="246">
        <f>IF(A2744="","",IF(A2744=-1,H2744,0))</f>
      </c>
      <c r="N2744">
        <f>IF(J2744="","",IF(E2744="SGD",1,IF(E2744="USD",Settings!$B$22,IF(E2744="HKD",Settings!$B$23,1))))</f>
      </c>
      <c r="O2744">
        <f>IF(OR(B2744="",C2744="",E2744=""),0,(IF(A2744=-1,H2744,0)-IF(OR(A2744=1,A2744=0),H2744,0)+IF(A2744=2,H2744,0))*IF(E2744="SGD",1,IF(E2744="USD",Settings!$B$22,IF(E2744="HKD",Settings!$B$23,1))))</f>
        <v>0</v>
      </c>
      <c r="P2744">
        <f>IF(OR(B2744="",C2744="",E2744=""),0,IF(A2744=2,H2744*IF(E2744="SGD",1,IF(E2744="USD",Settings!$B$22,IF(E2744="HKD",Settings!$B$23,1))),0))</f>
        <v>0</v>
      </c>
      <c r="Q2744" s="312">
        <f>IF(OR(J2744="",G2744=""),"",G2744+ROW()/1000000)</f>
      </c>
      <c r="R2744" s="247">
        <f>IF(Q2744="","",SUMIFS(Txn[Signed Units],Txn[Key],J2744,Txn[Transaction Order],"&lt;="&amp;Q2744))</f>
      </c>
    </row>
    <row r="2745" spans="10:18" ht="15" customHeight="1" x14ac:dyDescent="0.15">
      <c r="J2745" s="246">
        <f>IF(OR(B2745="",C2745="",E2745=""),"",B2745&amp;":"&amp;C2745&amp;":"&amp;E2745)</f>
      </c>
      <c r="K2745" s="247">
        <f>IF(A2745="","",A2745*D2745)</f>
      </c>
      <c r="L2745" s="246">
        <f>IF(A2745="","",IF(OR(A2745=1,A2745=0),H2745,0))</f>
      </c>
      <c r="M2745" s="246">
        <f>IF(A2745="","",IF(A2745=-1,H2745,0))</f>
      </c>
      <c r="N2745">
        <f>IF(J2745="","",IF(E2745="SGD",1,IF(E2745="USD",Settings!$B$22,IF(E2745="HKD",Settings!$B$23,1))))</f>
      </c>
      <c r="O2745">
        <f>IF(OR(B2745="",C2745="",E2745=""),0,(IF(A2745=-1,H2745,0)-IF(OR(A2745=1,A2745=0),H2745,0)+IF(A2745=2,H2745,0))*IF(E2745="SGD",1,IF(E2745="USD",Settings!$B$22,IF(E2745="HKD",Settings!$B$23,1))))</f>
        <v>0</v>
      </c>
      <c r="P2745">
        <f>IF(OR(B2745="",C2745="",E2745=""),0,IF(A2745=2,H2745*IF(E2745="SGD",1,IF(E2745="USD",Settings!$B$22,IF(E2745="HKD",Settings!$B$23,1))),0))</f>
        <v>0</v>
      </c>
      <c r="Q2745" s="312">
        <f>IF(OR(J2745="",G2745=""),"",G2745+ROW()/1000000)</f>
      </c>
      <c r="R2745" s="247">
        <f>IF(Q2745="","",SUMIFS(Txn[Signed Units],Txn[Key],J2745,Txn[Transaction Order],"&lt;="&amp;Q2745))</f>
      </c>
    </row>
    <row r="2746" spans="10:18" ht="15" customHeight="1" x14ac:dyDescent="0.15">
      <c r="J2746" s="246">
        <f>IF(OR(B2746="",C2746="",E2746=""),"",B2746&amp;":"&amp;C2746&amp;":"&amp;E2746)</f>
      </c>
      <c r="K2746" s="247">
        <f>IF(A2746="","",A2746*D2746)</f>
      </c>
      <c r="L2746" s="246">
        <f>IF(A2746="","",IF(OR(A2746=1,A2746=0),H2746,0))</f>
      </c>
      <c r="M2746" s="246">
        <f>IF(A2746="","",IF(A2746=-1,H2746,0))</f>
      </c>
      <c r="N2746">
        <f>IF(J2746="","",IF(E2746="SGD",1,IF(E2746="USD",Settings!$B$22,IF(E2746="HKD",Settings!$B$23,1))))</f>
      </c>
      <c r="O2746">
        <f>IF(OR(B2746="",C2746="",E2746=""),0,(IF(A2746=-1,H2746,0)-IF(OR(A2746=1,A2746=0),H2746,0)+IF(A2746=2,H2746,0))*IF(E2746="SGD",1,IF(E2746="USD",Settings!$B$22,IF(E2746="HKD",Settings!$B$23,1))))</f>
        <v>0</v>
      </c>
      <c r="P2746">
        <f>IF(OR(B2746="",C2746="",E2746=""),0,IF(A2746=2,H2746*IF(E2746="SGD",1,IF(E2746="USD",Settings!$B$22,IF(E2746="HKD",Settings!$B$23,1))),0))</f>
        <v>0</v>
      </c>
      <c r="Q2746" s="312">
        <f>IF(OR(J2746="",G2746=""),"",G2746+ROW()/1000000)</f>
      </c>
      <c r="R2746" s="247">
        <f>IF(Q2746="","",SUMIFS(Txn[Signed Units],Txn[Key],J2746,Txn[Transaction Order],"&lt;="&amp;Q2746))</f>
      </c>
    </row>
    <row r="2747" spans="10:18" ht="15" customHeight="1" x14ac:dyDescent="0.15">
      <c r="J2747" s="246">
        <f>IF(OR(B2747="",C2747="",E2747=""),"",B2747&amp;":"&amp;C2747&amp;":"&amp;E2747)</f>
      </c>
      <c r="K2747" s="247">
        <f>IF(A2747="","",A2747*D2747)</f>
      </c>
      <c r="L2747" s="246">
        <f>IF(A2747="","",IF(OR(A2747=1,A2747=0),H2747,0))</f>
      </c>
      <c r="M2747" s="246">
        <f>IF(A2747="","",IF(A2747=-1,H2747,0))</f>
      </c>
      <c r="N2747">
        <f>IF(J2747="","",IF(E2747="SGD",1,IF(E2747="USD",Settings!$B$22,IF(E2747="HKD",Settings!$B$23,1))))</f>
      </c>
      <c r="O2747">
        <f>IF(OR(B2747="",C2747="",E2747=""),0,(IF(A2747=-1,H2747,0)-IF(OR(A2747=1,A2747=0),H2747,0)+IF(A2747=2,H2747,0))*IF(E2747="SGD",1,IF(E2747="USD",Settings!$B$22,IF(E2747="HKD",Settings!$B$23,1))))</f>
        <v>0</v>
      </c>
      <c r="P2747">
        <f>IF(OR(B2747="",C2747="",E2747=""),0,IF(A2747=2,H2747*IF(E2747="SGD",1,IF(E2747="USD",Settings!$B$22,IF(E2747="HKD",Settings!$B$23,1))),0))</f>
        <v>0</v>
      </c>
      <c r="Q2747" s="312">
        <f>IF(OR(J2747="",G2747=""),"",G2747+ROW()/1000000)</f>
      </c>
      <c r="R2747" s="247">
        <f>IF(Q2747="","",SUMIFS(Txn[Signed Units],Txn[Key],J2747,Txn[Transaction Order],"&lt;="&amp;Q2747))</f>
      </c>
    </row>
    <row r="2748" spans="10:18" ht="15" customHeight="1" x14ac:dyDescent="0.15">
      <c r="J2748" s="246">
        <f>IF(OR(B2748="",C2748="",E2748=""),"",B2748&amp;":"&amp;C2748&amp;":"&amp;E2748)</f>
      </c>
      <c r="K2748" s="247">
        <f>IF(A2748="","",A2748*D2748)</f>
      </c>
      <c r="L2748" s="246">
        <f>IF(A2748="","",IF(OR(A2748=1,A2748=0),H2748,0))</f>
      </c>
      <c r="M2748" s="246">
        <f>IF(A2748="","",IF(A2748=-1,H2748,0))</f>
      </c>
      <c r="N2748">
        <f>IF(J2748="","",IF(E2748="SGD",1,IF(E2748="USD",Settings!$B$22,IF(E2748="HKD",Settings!$B$23,1))))</f>
      </c>
      <c r="O2748">
        <f>IF(OR(B2748="",C2748="",E2748=""),0,(IF(A2748=-1,H2748,0)-IF(OR(A2748=1,A2748=0),H2748,0)+IF(A2748=2,H2748,0))*IF(E2748="SGD",1,IF(E2748="USD",Settings!$B$22,IF(E2748="HKD",Settings!$B$23,1))))</f>
        <v>0</v>
      </c>
      <c r="P2748">
        <f>IF(OR(B2748="",C2748="",E2748=""),0,IF(A2748=2,H2748*IF(E2748="SGD",1,IF(E2748="USD",Settings!$B$22,IF(E2748="HKD",Settings!$B$23,1))),0))</f>
        <v>0</v>
      </c>
      <c r="Q2748" s="312">
        <f>IF(OR(J2748="",G2748=""),"",G2748+ROW()/1000000)</f>
      </c>
      <c r="R2748" s="247">
        <f>IF(Q2748="","",SUMIFS(Txn[Signed Units],Txn[Key],J2748,Txn[Transaction Order],"&lt;="&amp;Q2748))</f>
      </c>
    </row>
    <row r="2749" spans="10:18" ht="15" customHeight="1" x14ac:dyDescent="0.15">
      <c r="J2749" s="246">
        <f>IF(OR(B2749="",C2749="",E2749=""),"",B2749&amp;":"&amp;C2749&amp;":"&amp;E2749)</f>
      </c>
      <c r="K2749" s="247">
        <f>IF(A2749="","",A2749*D2749)</f>
      </c>
      <c r="L2749" s="246">
        <f>IF(A2749="","",IF(OR(A2749=1,A2749=0),H2749,0))</f>
      </c>
      <c r="M2749" s="246">
        <f>IF(A2749="","",IF(A2749=-1,H2749,0))</f>
      </c>
      <c r="N2749">
        <f>IF(J2749="","",IF(E2749="SGD",1,IF(E2749="USD",Settings!$B$22,IF(E2749="HKD",Settings!$B$23,1))))</f>
      </c>
      <c r="O2749">
        <f>IF(OR(B2749="",C2749="",E2749=""),0,(IF(A2749=-1,H2749,0)-IF(OR(A2749=1,A2749=0),H2749,0)+IF(A2749=2,H2749,0))*IF(E2749="SGD",1,IF(E2749="USD",Settings!$B$22,IF(E2749="HKD",Settings!$B$23,1))))</f>
        <v>0</v>
      </c>
      <c r="P2749">
        <f>IF(OR(B2749="",C2749="",E2749=""),0,IF(A2749=2,H2749*IF(E2749="SGD",1,IF(E2749="USD",Settings!$B$22,IF(E2749="HKD",Settings!$B$23,1))),0))</f>
        <v>0</v>
      </c>
      <c r="Q2749" s="312">
        <f>IF(OR(J2749="",G2749=""),"",G2749+ROW()/1000000)</f>
      </c>
      <c r="R2749" s="247">
        <f>IF(Q2749="","",SUMIFS(Txn[Signed Units],Txn[Key],J2749,Txn[Transaction Order],"&lt;="&amp;Q2749))</f>
      </c>
    </row>
    <row r="2750" spans="10:18" ht="15" customHeight="1" x14ac:dyDescent="0.15">
      <c r="J2750" s="246">
        <f>IF(OR(B2750="",C2750="",E2750=""),"",B2750&amp;":"&amp;C2750&amp;":"&amp;E2750)</f>
      </c>
      <c r="K2750" s="247">
        <f>IF(A2750="","",A2750*D2750)</f>
      </c>
      <c r="L2750" s="246">
        <f>IF(A2750="","",IF(OR(A2750=1,A2750=0),H2750,0))</f>
      </c>
      <c r="M2750" s="246">
        <f>IF(A2750="","",IF(A2750=-1,H2750,0))</f>
      </c>
      <c r="N2750">
        <f>IF(J2750="","",IF(E2750="SGD",1,IF(E2750="USD",Settings!$B$22,IF(E2750="HKD",Settings!$B$23,1))))</f>
      </c>
      <c r="O2750">
        <f>IF(OR(B2750="",C2750="",E2750=""),0,(IF(A2750=-1,H2750,0)-IF(OR(A2750=1,A2750=0),H2750,0)+IF(A2750=2,H2750,0))*IF(E2750="SGD",1,IF(E2750="USD",Settings!$B$22,IF(E2750="HKD",Settings!$B$23,1))))</f>
        <v>0</v>
      </c>
      <c r="P2750">
        <f>IF(OR(B2750="",C2750="",E2750=""),0,IF(A2750=2,H2750*IF(E2750="SGD",1,IF(E2750="USD",Settings!$B$22,IF(E2750="HKD",Settings!$B$23,1))),0))</f>
        <v>0</v>
      </c>
      <c r="Q2750" s="312">
        <f>IF(OR(J2750="",G2750=""),"",G2750+ROW()/1000000)</f>
      </c>
      <c r="R2750" s="247">
        <f>IF(Q2750="","",SUMIFS(Txn[Signed Units],Txn[Key],J2750,Txn[Transaction Order],"&lt;="&amp;Q2750))</f>
      </c>
    </row>
    <row r="2751" spans="10:18" ht="15" customHeight="1" x14ac:dyDescent="0.15">
      <c r="J2751" s="246">
        <f>IF(OR(B2751="",C2751="",E2751=""),"",B2751&amp;":"&amp;C2751&amp;":"&amp;E2751)</f>
      </c>
      <c r="K2751" s="247">
        <f>IF(A2751="","",A2751*D2751)</f>
      </c>
      <c r="L2751" s="246">
        <f>IF(A2751="","",IF(OR(A2751=1,A2751=0),H2751,0))</f>
      </c>
      <c r="M2751" s="246">
        <f>IF(A2751="","",IF(A2751=-1,H2751,0))</f>
      </c>
      <c r="N2751">
        <f>IF(J2751="","",IF(E2751="SGD",1,IF(E2751="USD",Settings!$B$22,IF(E2751="HKD",Settings!$B$23,1))))</f>
      </c>
      <c r="O2751">
        <f>IF(OR(B2751="",C2751="",E2751=""),0,(IF(A2751=-1,H2751,0)-IF(OR(A2751=1,A2751=0),H2751,0)+IF(A2751=2,H2751,0))*IF(E2751="SGD",1,IF(E2751="USD",Settings!$B$22,IF(E2751="HKD",Settings!$B$23,1))))</f>
        <v>0</v>
      </c>
      <c r="P2751">
        <f>IF(OR(B2751="",C2751="",E2751=""),0,IF(A2751=2,H2751*IF(E2751="SGD",1,IF(E2751="USD",Settings!$B$22,IF(E2751="HKD",Settings!$B$23,1))),0))</f>
        <v>0</v>
      </c>
      <c r="Q2751" s="312">
        <f>IF(OR(J2751="",G2751=""),"",G2751+ROW()/1000000)</f>
      </c>
      <c r="R2751" s="247">
        <f>IF(Q2751="","",SUMIFS(Txn[Signed Units],Txn[Key],J2751,Txn[Transaction Order],"&lt;="&amp;Q2751))</f>
      </c>
    </row>
    <row r="2752" spans="10:18" ht="15" customHeight="1" x14ac:dyDescent="0.15">
      <c r="J2752" s="246">
        <f>IF(OR(B2752="",C2752="",E2752=""),"",B2752&amp;":"&amp;C2752&amp;":"&amp;E2752)</f>
      </c>
      <c r="K2752" s="247">
        <f>IF(A2752="","",A2752*D2752)</f>
      </c>
      <c r="L2752" s="246">
        <f>IF(A2752="","",IF(OR(A2752=1,A2752=0),H2752,0))</f>
      </c>
      <c r="M2752" s="246">
        <f>IF(A2752="","",IF(A2752=-1,H2752,0))</f>
      </c>
      <c r="N2752">
        <f>IF(J2752="","",IF(E2752="SGD",1,IF(E2752="USD",Settings!$B$22,IF(E2752="HKD",Settings!$B$23,1))))</f>
      </c>
      <c r="O2752">
        <f>IF(OR(B2752="",C2752="",E2752=""),0,(IF(A2752=-1,H2752,0)-IF(OR(A2752=1,A2752=0),H2752,0)+IF(A2752=2,H2752,0))*IF(E2752="SGD",1,IF(E2752="USD",Settings!$B$22,IF(E2752="HKD",Settings!$B$23,1))))</f>
        <v>0</v>
      </c>
      <c r="P2752">
        <f>IF(OR(B2752="",C2752="",E2752=""),0,IF(A2752=2,H2752*IF(E2752="SGD",1,IF(E2752="USD",Settings!$B$22,IF(E2752="HKD",Settings!$B$23,1))),0))</f>
        <v>0</v>
      </c>
      <c r="Q2752" s="312">
        <f>IF(OR(J2752="",G2752=""),"",G2752+ROW()/1000000)</f>
      </c>
      <c r="R2752" s="247">
        <f>IF(Q2752="","",SUMIFS(Txn[Signed Units],Txn[Key],J2752,Txn[Transaction Order],"&lt;="&amp;Q2752))</f>
      </c>
    </row>
    <row r="2753" spans="10:18" ht="15" customHeight="1" x14ac:dyDescent="0.15">
      <c r="J2753" s="246">
        <f>IF(OR(B2753="",C2753="",E2753=""),"",B2753&amp;":"&amp;C2753&amp;":"&amp;E2753)</f>
      </c>
      <c r="K2753" s="247">
        <f>IF(A2753="","",A2753*D2753)</f>
      </c>
      <c r="L2753" s="246">
        <f>IF(A2753="","",IF(OR(A2753=1,A2753=0),H2753,0))</f>
      </c>
      <c r="M2753" s="246">
        <f>IF(A2753="","",IF(A2753=-1,H2753,0))</f>
      </c>
      <c r="N2753">
        <f>IF(J2753="","",IF(E2753="SGD",1,IF(E2753="USD",Settings!$B$22,IF(E2753="HKD",Settings!$B$23,1))))</f>
      </c>
      <c r="O2753">
        <f>IF(OR(B2753="",C2753="",E2753=""),0,(IF(A2753=-1,H2753,0)-IF(OR(A2753=1,A2753=0),H2753,0)+IF(A2753=2,H2753,0))*IF(E2753="SGD",1,IF(E2753="USD",Settings!$B$22,IF(E2753="HKD",Settings!$B$23,1))))</f>
        <v>0</v>
      </c>
      <c r="P2753">
        <f>IF(OR(B2753="",C2753="",E2753=""),0,IF(A2753=2,H2753*IF(E2753="SGD",1,IF(E2753="USD",Settings!$B$22,IF(E2753="HKD",Settings!$B$23,1))),0))</f>
        <v>0</v>
      </c>
      <c r="Q2753" s="312">
        <f>IF(OR(J2753="",G2753=""),"",G2753+ROW()/1000000)</f>
      </c>
      <c r="R2753" s="247">
        <f>IF(Q2753="","",SUMIFS(Txn[Signed Units],Txn[Key],J2753,Txn[Transaction Order],"&lt;="&amp;Q2753))</f>
      </c>
    </row>
    <row r="2754" spans="10:18" ht="15" customHeight="1" x14ac:dyDescent="0.15">
      <c r="J2754" s="246">
        <f>IF(OR(B2754="",C2754="",E2754=""),"",B2754&amp;":"&amp;C2754&amp;":"&amp;E2754)</f>
      </c>
      <c r="K2754" s="247">
        <f>IF(A2754="","",A2754*D2754)</f>
      </c>
      <c r="L2754" s="246">
        <f>IF(A2754="","",IF(OR(A2754=1,A2754=0),H2754,0))</f>
      </c>
      <c r="M2754" s="246">
        <f>IF(A2754="","",IF(A2754=-1,H2754,0))</f>
      </c>
      <c r="N2754">
        <f>IF(J2754="","",IF(E2754="SGD",1,IF(E2754="USD",Settings!$B$22,IF(E2754="HKD",Settings!$B$23,1))))</f>
      </c>
      <c r="O2754">
        <f>IF(OR(B2754="",C2754="",E2754=""),0,(IF(A2754=-1,H2754,0)-IF(OR(A2754=1,A2754=0),H2754,0)+IF(A2754=2,H2754,0))*IF(E2754="SGD",1,IF(E2754="USD",Settings!$B$22,IF(E2754="HKD",Settings!$B$23,1))))</f>
        <v>0</v>
      </c>
      <c r="P2754">
        <f>IF(OR(B2754="",C2754="",E2754=""),0,IF(A2754=2,H2754*IF(E2754="SGD",1,IF(E2754="USD",Settings!$B$22,IF(E2754="HKD",Settings!$B$23,1))),0))</f>
        <v>0</v>
      </c>
      <c r="Q2754" s="312">
        <f>IF(OR(J2754="",G2754=""),"",G2754+ROW()/1000000)</f>
      </c>
      <c r="R2754" s="247">
        <f>IF(Q2754="","",SUMIFS(Txn[Signed Units],Txn[Key],J2754,Txn[Transaction Order],"&lt;="&amp;Q2754))</f>
      </c>
    </row>
    <row r="2755" spans="10:18" ht="15" customHeight="1" x14ac:dyDescent="0.15">
      <c r="J2755" s="246">
        <f>IF(OR(B2755="",C2755="",E2755=""),"",B2755&amp;":"&amp;C2755&amp;":"&amp;E2755)</f>
      </c>
      <c r="K2755" s="247">
        <f>IF(A2755="","",A2755*D2755)</f>
      </c>
      <c r="L2755" s="246">
        <f>IF(A2755="","",IF(OR(A2755=1,A2755=0),H2755,0))</f>
      </c>
      <c r="M2755" s="246">
        <f>IF(A2755="","",IF(A2755=-1,H2755,0))</f>
      </c>
      <c r="N2755">
        <f>IF(J2755="","",IF(E2755="SGD",1,IF(E2755="USD",Settings!$B$22,IF(E2755="HKD",Settings!$B$23,1))))</f>
      </c>
      <c r="O2755">
        <f>IF(OR(B2755="",C2755="",E2755=""),0,(IF(A2755=-1,H2755,0)-IF(OR(A2755=1,A2755=0),H2755,0)+IF(A2755=2,H2755,0))*IF(E2755="SGD",1,IF(E2755="USD",Settings!$B$22,IF(E2755="HKD",Settings!$B$23,1))))</f>
        <v>0</v>
      </c>
      <c r="P2755">
        <f>IF(OR(B2755="",C2755="",E2755=""),0,IF(A2755=2,H2755*IF(E2755="SGD",1,IF(E2755="USD",Settings!$B$22,IF(E2755="HKD",Settings!$B$23,1))),0))</f>
        <v>0</v>
      </c>
      <c r="Q2755" s="312">
        <f>IF(OR(J2755="",G2755=""),"",G2755+ROW()/1000000)</f>
      </c>
      <c r="R2755" s="247">
        <f>IF(Q2755="","",SUMIFS(Txn[Signed Units],Txn[Key],J2755,Txn[Transaction Order],"&lt;="&amp;Q2755))</f>
      </c>
    </row>
    <row r="2756" spans="10:18" ht="15" customHeight="1" x14ac:dyDescent="0.15">
      <c r="J2756" s="246">
        <f>IF(OR(B2756="",C2756="",E2756=""),"",B2756&amp;":"&amp;C2756&amp;":"&amp;E2756)</f>
      </c>
      <c r="K2756" s="247">
        <f>IF(A2756="","",A2756*D2756)</f>
      </c>
      <c r="L2756" s="246">
        <f>IF(A2756="","",IF(OR(A2756=1,A2756=0),H2756,0))</f>
      </c>
      <c r="M2756" s="246">
        <f>IF(A2756="","",IF(A2756=-1,H2756,0))</f>
      </c>
      <c r="N2756">
        <f>IF(J2756="","",IF(E2756="SGD",1,IF(E2756="USD",Settings!$B$22,IF(E2756="HKD",Settings!$B$23,1))))</f>
      </c>
      <c r="O2756">
        <f>IF(OR(B2756="",C2756="",E2756=""),0,(IF(A2756=-1,H2756,0)-IF(OR(A2756=1,A2756=0),H2756,0)+IF(A2756=2,H2756,0))*IF(E2756="SGD",1,IF(E2756="USD",Settings!$B$22,IF(E2756="HKD",Settings!$B$23,1))))</f>
        <v>0</v>
      </c>
      <c r="P2756">
        <f>IF(OR(B2756="",C2756="",E2756=""),0,IF(A2756=2,H2756*IF(E2756="SGD",1,IF(E2756="USD",Settings!$B$22,IF(E2756="HKD",Settings!$B$23,1))),0))</f>
        <v>0</v>
      </c>
      <c r="Q2756" s="312">
        <f>IF(OR(J2756="",G2756=""),"",G2756+ROW()/1000000)</f>
      </c>
      <c r="R2756" s="247">
        <f>IF(Q2756="","",SUMIFS(Txn[Signed Units],Txn[Key],J2756,Txn[Transaction Order],"&lt;="&amp;Q2756))</f>
      </c>
    </row>
    <row r="2757" spans="10:18" ht="15" customHeight="1" x14ac:dyDescent="0.15">
      <c r="J2757" s="246">
        <f>IF(OR(B2757="",C2757="",E2757=""),"",B2757&amp;":"&amp;C2757&amp;":"&amp;E2757)</f>
      </c>
      <c r="K2757" s="247">
        <f>IF(A2757="","",A2757*D2757)</f>
      </c>
      <c r="L2757" s="246">
        <f>IF(A2757="","",IF(OR(A2757=1,A2757=0),H2757,0))</f>
      </c>
      <c r="M2757" s="246">
        <f>IF(A2757="","",IF(A2757=-1,H2757,0))</f>
      </c>
      <c r="N2757">
        <f>IF(J2757="","",IF(E2757="SGD",1,IF(E2757="USD",Settings!$B$22,IF(E2757="HKD",Settings!$B$23,1))))</f>
      </c>
      <c r="O2757">
        <f>IF(OR(B2757="",C2757="",E2757=""),0,(IF(A2757=-1,H2757,0)-IF(OR(A2757=1,A2757=0),H2757,0)+IF(A2757=2,H2757,0))*IF(E2757="SGD",1,IF(E2757="USD",Settings!$B$22,IF(E2757="HKD",Settings!$B$23,1))))</f>
        <v>0</v>
      </c>
      <c r="P2757">
        <f>IF(OR(B2757="",C2757="",E2757=""),0,IF(A2757=2,H2757*IF(E2757="SGD",1,IF(E2757="USD",Settings!$B$22,IF(E2757="HKD",Settings!$B$23,1))),0))</f>
        <v>0</v>
      </c>
      <c r="Q2757" s="312">
        <f>IF(OR(J2757="",G2757=""),"",G2757+ROW()/1000000)</f>
      </c>
      <c r="R2757" s="247">
        <f>IF(Q2757="","",SUMIFS(Txn[Signed Units],Txn[Key],J2757,Txn[Transaction Order],"&lt;="&amp;Q2757))</f>
      </c>
    </row>
    <row r="2758" spans="10:18" ht="15" customHeight="1" x14ac:dyDescent="0.15">
      <c r="J2758" s="246">
        <f>IF(OR(B2758="",C2758="",E2758=""),"",B2758&amp;":"&amp;C2758&amp;":"&amp;E2758)</f>
      </c>
      <c r="K2758" s="247">
        <f>IF(A2758="","",A2758*D2758)</f>
      </c>
      <c r="L2758" s="246">
        <f>IF(A2758="","",IF(OR(A2758=1,A2758=0),H2758,0))</f>
      </c>
      <c r="M2758" s="246">
        <f>IF(A2758="","",IF(A2758=-1,H2758,0))</f>
      </c>
      <c r="N2758">
        <f>IF(J2758="","",IF(E2758="SGD",1,IF(E2758="USD",Settings!$B$22,IF(E2758="HKD",Settings!$B$23,1))))</f>
      </c>
      <c r="O2758">
        <f>IF(OR(B2758="",C2758="",E2758=""),0,(IF(A2758=-1,H2758,0)-IF(OR(A2758=1,A2758=0),H2758,0)+IF(A2758=2,H2758,0))*IF(E2758="SGD",1,IF(E2758="USD",Settings!$B$22,IF(E2758="HKD",Settings!$B$23,1))))</f>
        <v>0</v>
      </c>
      <c r="P2758">
        <f>IF(OR(B2758="",C2758="",E2758=""),0,IF(A2758=2,H2758*IF(E2758="SGD",1,IF(E2758="USD",Settings!$B$22,IF(E2758="HKD",Settings!$B$23,1))),0))</f>
        <v>0</v>
      </c>
      <c r="Q2758" s="312">
        <f>IF(OR(J2758="",G2758=""),"",G2758+ROW()/1000000)</f>
      </c>
      <c r="R2758" s="247">
        <f>IF(Q2758="","",SUMIFS(Txn[Signed Units],Txn[Key],J2758,Txn[Transaction Order],"&lt;="&amp;Q2758))</f>
      </c>
    </row>
    <row r="2759" spans="10:18" ht="15" customHeight="1" x14ac:dyDescent="0.15">
      <c r="J2759" s="246">
        <f>IF(OR(B2759="",C2759="",E2759=""),"",B2759&amp;":"&amp;C2759&amp;":"&amp;E2759)</f>
      </c>
      <c r="K2759" s="247">
        <f>IF(A2759="","",A2759*D2759)</f>
      </c>
      <c r="L2759" s="246">
        <f>IF(A2759="","",IF(OR(A2759=1,A2759=0),H2759,0))</f>
      </c>
      <c r="M2759" s="246">
        <f>IF(A2759="","",IF(A2759=-1,H2759,0))</f>
      </c>
      <c r="N2759">
        <f>IF(J2759="","",IF(E2759="SGD",1,IF(E2759="USD",Settings!$B$22,IF(E2759="HKD",Settings!$B$23,1))))</f>
      </c>
      <c r="O2759">
        <f>IF(OR(B2759="",C2759="",E2759=""),0,(IF(A2759=-1,H2759,0)-IF(OR(A2759=1,A2759=0),H2759,0)+IF(A2759=2,H2759,0))*IF(E2759="SGD",1,IF(E2759="USD",Settings!$B$22,IF(E2759="HKD",Settings!$B$23,1))))</f>
        <v>0</v>
      </c>
      <c r="P2759">
        <f>IF(OR(B2759="",C2759="",E2759=""),0,IF(A2759=2,H2759*IF(E2759="SGD",1,IF(E2759="USD",Settings!$B$22,IF(E2759="HKD",Settings!$B$23,1))),0))</f>
        <v>0</v>
      </c>
      <c r="Q2759" s="312">
        <f>IF(OR(J2759="",G2759=""),"",G2759+ROW()/1000000)</f>
      </c>
      <c r="R2759" s="247">
        <f>IF(Q2759="","",SUMIFS(Txn[Signed Units],Txn[Key],J2759,Txn[Transaction Order],"&lt;="&amp;Q2759))</f>
      </c>
    </row>
    <row r="2760" spans="10:18" ht="15" customHeight="1" x14ac:dyDescent="0.15">
      <c r="J2760" s="246">
        <f>IF(OR(B2760="",C2760="",E2760=""),"",B2760&amp;":"&amp;C2760&amp;":"&amp;E2760)</f>
      </c>
      <c r="K2760" s="247">
        <f>IF(A2760="","",A2760*D2760)</f>
      </c>
      <c r="L2760" s="246">
        <f>IF(A2760="","",IF(OR(A2760=1,A2760=0),H2760,0))</f>
      </c>
      <c r="M2760" s="246">
        <f>IF(A2760="","",IF(A2760=-1,H2760,0))</f>
      </c>
      <c r="N2760">
        <f>IF(J2760="","",IF(E2760="SGD",1,IF(E2760="USD",Settings!$B$22,IF(E2760="HKD",Settings!$B$23,1))))</f>
      </c>
      <c r="O2760">
        <f>IF(OR(B2760="",C2760="",E2760=""),0,(IF(A2760=-1,H2760,0)-IF(OR(A2760=1,A2760=0),H2760,0)+IF(A2760=2,H2760,0))*IF(E2760="SGD",1,IF(E2760="USD",Settings!$B$22,IF(E2760="HKD",Settings!$B$23,1))))</f>
        <v>0</v>
      </c>
      <c r="P2760">
        <f>IF(OR(B2760="",C2760="",E2760=""),0,IF(A2760=2,H2760*IF(E2760="SGD",1,IF(E2760="USD",Settings!$B$22,IF(E2760="HKD",Settings!$B$23,1))),0))</f>
        <v>0</v>
      </c>
      <c r="Q2760" s="312">
        <f>IF(OR(J2760="",G2760=""),"",G2760+ROW()/1000000)</f>
      </c>
      <c r="R2760" s="247">
        <f>IF(Q2760="","",SUMIFS(Txn[Signed Units],Txn[Key],J2760,Txn[Transaction Order],"&lt;="&amp;Q2760))</f>
      </c>
    </row>
    <row r="2761" spans="10:18" ht="15" customHeight="1" x14ac:dyDescent="0.15">
      <c r="J2761" s="246">
        <f>IF(OR(B2761="",C2761="",E2761=""),"",B2761&amp;":"&amp;C2761&amp;":"&amp;E2761)</f>
      </c>
      <c r="K2761" s="247">
        <f>IF(A2761="","",A2761*D2761)</f>
      </c>
      <c r="L2761" s="246">
        <f>IF(A2761="","",IF(OR(A2761=1,A2761=0),H2761,0))</f>
      </c>
      <c r="M2761" s="246">
        <f>IF(A2761="","",IF(A2761=-1,H2761,0))</f>
      </c>
      <c r="N2761">
        <f>IF(J2761="","",IF(E2761="SGD",1,IF(E2761="USD",Settings!$B$22,IF(E2761="HKD",Settings!$B$23,1))))</f>
      </c>
      <c r="O2761">
        <f>IF(OR(B2761="",C2761="",E2761=""),0,(IF(A2761=-1,H2761,0)-IF(OR(A2761=1,A2761=0),H2761,0)+IF(A2761=2,H2761,0))*IF(E2761="SGD",1,IF(E2761="USD",Settings!$B$22,IF(E2761="HKD",Settings!$B$23,1))))</f>
        <v>0</v>
      </c>
      <c r="P2761">
        <f>IF(OR(B2761="",C2761="",E2761=""),0,IF(A2761=2,H2761*IF(E2761="SGD",1,IF(E2761="USD",Settings!$B$22,IF(E2761="HKD",Settings!$B$23,1))),0))</f>
        <v>0</v>
      </c>
      <c r="Q2761" s="312">
        <f>IF(OR(J2761="",G2761=""),"",G2761+ROW()/1000000)</f>
      </c>
      <c r="R2761" s="247">
        <f>IF(Q2761="","",SUMIFS(Txn[Signed Units],Txn[Key],J2761,Txn[Transaction Order],"&lt;="&amp;Q2761))</f>
      </c>
    </row>
    <row r="2762" spans="10:18" ht="15" customHeight="1" x14ac:dyDescent="0.15">
      <c r="J2762" s="246">
        <f>IF(OR(B2762="",C2762="",E2762=""),"",B2762&amp;":"&amp;C2762&amp;":"&amp;E2762)</f>
      </c>
      <c r="K2762" s="247">
        <f>IF(A2762="","",A2762*D2762)</f>
      </c>
      <c r="L2762" s="246">
        <f>IF(A2762="","",IF(OR(A2762=1,A2762=0),H2762,0))</f>
      </c>
      <c r="M2762" s="246">
        <f>IF(A2762="","",IF(A2762=-1,H2762,0))</f>
      </c>
      <c r="N2762">
        <f>IF(J2762="","",IF(E2762="SGD",1,IF(E2762="USD",Settings!$B$22,IF(E2762="HKD",Settings!$B$23,1))))</f>
      </c>
      <c r="O2762">
        <f>IF(OR(B2762="",C2762="",E2762=""),0,(IF(A2762=-1,H2762,0)-IF(OR(A2762=1,A2762=0),H2762,0)+IF(A2762=2,H2762,0))*IF(E2762="SGD",1,IF(E2762="USD",Settings!$B$22,IF(E2762="HKD",Settings!$B$23,1))))</f>
        <v>0</v>
      </c>
      <c r="P2762">
        <f>IF(OR(B2762="",C2762="",E2762=""),0,IF(A2762=2,H2762*IF(E2762="SGD",1,IF(E2762="USD",Settings!$B$22,IF(E2762="HKD",Settings!$B$23,1))),0))</f>
        <v>0</v>
      </c>
      <c r="Q2762" s="312">
        <f>IF(OR(J2762="",G2762=""),"",G2762+ROW()/1000000)</f>
      </c>
      <c r="R2762" s="247">
        <f>IF(Q2762="","",SUMIFS(Txn[Signed Units],Txn[Key],J2762,Txn[Transaction Order],"&lt;="&amp;Q2762))</f>
      </c>
    </row>
    <row r="2763" spans="10:18" ht="15" customHeight="1" x14ac:dyDescent="0.15">
      <c r="J2763" s="246">
        <f>IF(OR(B2763="",C2763="",E2763=""),"",B2763&amp;":"&amp;C2763&amp;":"&amp;E2763)</f>
      </c>
      <c r="K2763" s="247">
        <f>IF(A2763="","",A2763*D2763)</f>
      </c>
      <c r="L2763" s="246">
        <f>IF(A2763="","",IF(OR(A2763=1,A2763=0),H2763,0))</f>
      </c>
      <c r="M2763" s="246">
        <f>IF(A2763="","",IF(A2763=-1,H2763,0))</f>
      </c>
      <c r="N2763">
        <f>IF(J2763="","",IF(E2763="SGD",1,IF(E2763="USD",Settings!$B$22,IF(E2763="HKD",Settings!$B$23,1))))</f>
      </c>
      <c r="O2763">
        <f>IF(OR(B2763="",C2763="",E2763=""),0,(IF(A2763=-1,H2763,0)-IF(OR(A2763=1,A2763=0),H2763,0)+IF(A2763=2,H2763,0))*IF(E2763="SGD",1,IF(E2763="USD",Settings!$B$22,IF(E2763="HKD",Settings!$B$23,1))))</f>
        <v>0</v>
      </c>
      <c r="P2763">
        <f>IF(OR(B2763="",C2763="",E2763=""),0,IF(A2763=2,H2763*IF(E2763="SGD",1,IF(E2763="USD",Settings!$B$22,IF(E2763="HKD",Settings!$B$23,1))),0))</f>
        <v>0</v>
      </c>
      <c r="Q2763" s="312">
        <f>IF(OR(J2763="",G2763=""),"",G2763+ROW()/1000000)</f>
      </c>
      <c r="R2763" s="247">
        <f>IF(Q2763="","",SUMIFS(Txn[Signed Units],Txn[Key],J2763,Txn[Transaction Order],"&lt;="&amp;Q2763))</f>
      </c>
    </row>
    <row r="2764" spans="10:18" ht="15" customHeight="1" x14ac:dyDescent="0.15">
      <c r="J2764" s="246">
        <f>IF(OR(B2764="",C2764="",E2764=""),"",B2764&amp;":"&amp;C2764&amp;":"&amp;E2764)</f>
      </c>
      <c r="K2764" s="247">
        <f>IF(A2764="","",A2764*D2764)</f>
      </c>
      <c r="L2764" s="246">
        <f>IF(A2764="","",IF(OR(A2764=1,A2764=0),H2764,0))</f>
      </c>
      <c r="M2764" s="246">
        <f>IF(A2764="","",IF(A2764=-1,H2764,0))</f>
      </c>
      <c r="N2764">
        <f>IF(J2764="","",IF(E2764="SGD",1,IF(E2764="USD",Settings!$B$22,IF(E2764="HKD",Settings!$B$23,1))))</f>
      </c>
      <c r="O2764">
        <f>IF(OR(B2764="",C2764="",E2764=""),0,(IF(A2764=-1,H2764,0)-IF(OR(A2764=1,A2764=0),H2764,0)+IF(A2764=2,H2764,0))*IF(E2764="SGD",1,IF(E2764="USD",Settings!$B$22,IF(E2764="HKD",Settings!$B$23,1))))</f>
        <v>0</v>
      </c>
      <c r="P2764">
        <f>IF(OR(B2764="",C2764="",E2764=""),0,IF(A2764=2,H2764*IF(E2764="SGD",1,IF(E2764="USD",Settings!$B$22,IF(E2764="HKD",Settings!$B$23,1))),0))</f>
        <v>0</v>
      </c>
      <c r="Q2764" s="312">
        <f>IF(OR(J2764="",G2764=""),"",G2764+ROW()/1000000)</f>
      </c>
      <c r="R2764" s="247">
        <f>IF(Q2764="","",SUMIFS(Txn[Signed Units],Txn[Key],J2764,Txn[Transaction Order],"&lt;="&amp;Q2764))</f>
      </c>
    </row>
    <row r="2765" spans="10:18" ht="15" customHeight="1" x14ac:dyDescent="0.15">
      <c r="J2765" s="246">
        <f>IF(OR(B2765="",C2765="",E2765=""),"",B2765&amp;":"&amp;C2765&amp;":"&amp;E2765)</f>
      </c>
      <c r="K2765" s="247">
        <f>IF(A2765="","",A2765*D2765)</f>
      </c>
      <c r="L2765" s="246">
        <f>IF(A2765="","",IF(OR(A2765=1,A2765=0),H2765,0))</f>
      </c>
      <c r="M2765" s="246">
        <f>IF(A2765="","",IF(A2765=-1,H2765,0))</f>
      </c>
      <c r="N2765">
        <f>IF(J2765="","",IF(E2765="SGD",1,IF(E2765="USD",Settings!$B$22,IF(E2765="HKD",Settings!$B$23,1))))</f>
      </c>
      <c r="O2765">
        <f>IF(OR(B2765="",C2765="",E2765=""),0,(IF(A2765=-1,H2765,0)-IF(OR(A2765=1,A2765=0),H2765,0)+IF(A2765=2,H2765,0))*IF(E2765="SGD",1,IF(E2765="USD",Settings!$B$22,IF(E2765="HKD",Settings!$B$23,1))))</f>
        <v>0</v>
      </c>
      <c r="P2765">
        <f>IF(OR(B2765="",C2765="",E2765=""),0,IF(A2765=2,H2765*IF(E2765="SGD",1,IF(E2765="USD",Settings!$B$22,IF(E2765="HKD",Settings!$B$23,1))),0))</f>
        <v>0</v>
      </c>
      <c r="Q2765" s="312">
        <f>IF(OR(J2765="",G2765=""),"",G2765+ROW()/1000000)</f>
      </c>
      <c r="R2765" s="247">
        <f>IF(Q2765="","",SUMIFS(Txn[Signed Units],Txn[Key],J2765,Txn[Transaction Order],"&lt;="&amp;Q2765))</f>
      </c>
    </row>
    <row r="2766" spans="10:18" ht="15" customHeight="1" x14ac:dyDescent="0.15">
      <c r="J2766" s="246">
        <f>IF(OR(B2766="",C2766="",E2766=""),"",B2766&amp;":"&amp;C2766&amp;":"&amp;E2766)</f>
      </c>
      <c r="K2766" s="247">
        <f>IF(A2766="","",A2766*D2766)</f>
      </c>
      <c r="L2766" s="246">
        <f>IF(A2766="","",IF(OR(A2766=1,A2766=0),H2766,0))</f>
      </c>
      <c r="M2766" s="246">
        <f>IF(A2766="","",IF(A2766=-1,H2766,0))</f>
      </c>
      <c r="N2766">
        <f>IF(J2766="","",IF(E2766="SGD",1,IF(E2766="USD",Settings!$B$22,IF(E2766="HKD",Settings!$B$23,1))))</f>
      </c>
      <c r="O2766">
        <f>IF(OR(B2766="",C2766="",E2766=""),0,(IF(A2766=-1,H2766,0)-IF(OR(A2766=1,A2766=0),H2766,0)+IF(A2766=2,H2766,0))*IF(E2766="SGD",1,IF(E2766="USD",Settings!$B$22,IF(E2766="HKD",Settings!$B$23,1))))</f>
        <v>0</v>
      </c>
      <c r="P2766">
        <f>IF(OR(B2766="",C2766="",E2766=""),0,IF(A2766=2,H2766*IF(E2766="SGD",1,IF(E2766="USD",Settings!$B$22,IF(E2766="HKD",Settings!$B$23,1))),0))</f>
        <v>0</v>
      </c>
      <c r="Q2766" s="312">
        <f>IF(OR(J2766="",G2766=""),"",G2766+ROW()/1000000)</f>
      </c>
      <c r="R2766" s="247">
        <f>IF(Q2766="","",SUMIFS(Txn[Signed Units],Txn[Key],J2766,Txn[Transaction Order],"&lt;="&amp;Q2766))</f>
      </c>
    </row>
    <row r="2767" spans="10:18" ht="15" customHeight="1" x14ac:dyDescent="0.15">
      <c r="J2767" s="246">
        <f>IF(OR(B2767="",C2767="",E2767=""),"",B2767&amp;":"&amp;C2767&amp;":"&amp;E2767)</f>
      </c>
      <c r="K2767" s="247">
        <f>IF(A2767="","",A2767*D2767)</f>
      </c>
      <c r="L2767" s="246">
        <f>IF(A2767="","",IF(OR(A2767=1,A2767=0),H2767,0))</f>
      </c>
      <c r="M2767" s="246">
        <f>IF(A2767="","",IF(A2767=-1,H2767,0))</f>
      </c>
      <c r="N2767">
        <f>IF(J2767="","",IF(E2767="SGD",1,IF(E2767="USD",Settings!$B$22,IF(E2767="HKD",Settings!$B$23,1))))</f>
      </c>
      <c r="O2767">
        <f>IF(OR(B2767="",C2767="",E2767=""),0,(IF(A2767=-1,H2767,0)-IF(OR(A2767=1,A2767=0),H2767,0)+IF(A2767=2,H2767,0))*IF(E2767="SGD",1,IF(E2767="USD",Settings!$B$22,IF(E2767="HKD",Settings!$B$23,1))))</f>
        <v>0</v>
      </c>
      <c r="P2767">
        <f>IF(OR(B2767="",C2767="",E2767=""),0,IF(A2767=2,H2767*IF(E2767="SGD",1,IF(E2767="USD",Settings!$B$22,IF(E2767="HKD",Settings!$B$23,1))),0))</f>
        <v>0</v>
      </c>
      <c r="Q2767" s="312">
        <f>IF(OR(J2767="",G2767=""),"",G2767+ROW()/1000000)</f>
      </c>
      <c r="R2767" s="247">
        <f>IF(Q2767="","",SUMIFS(Txn[Signed Units],Txn[Key],J2767,Txn[Transaction Order],"&lt;="&amp;Q2767))</f>
      </c>
    </row>
    <row r="2768" spans="10:18" ht="15" customHeight="1" x14ac:dyDescent="0.15">
      <c r="J2768" s="246">
        <f>IF(OR(B2768="",C2768="",E2768=""),"",B2768&amp;":"&amp;C2768&amp;":"&amp;E2768)</f>
      </c>
      <c r="K2768" s="247">
        <f>IF(A2768="","",A2768*D2768)</f>
      </c>
      <c r="L2768" s="246">
        <f>IF(A2768="","",IF(OR(A2768=1,A2768=0),H2768,0))</f>
      </c>
      <c r="M2768" s="246">
        <f>IF(A2768="","",IF(A2768=-1,H2768,0))</f>
      </c>
      <c r="N2768">
        <f>IF(J2768="","",IF(E2768="SGD",1,IF(E2768="USD",Settings!$B$22,IF(E2768="HKD",Settings!$B$23,1))))</f>
      </c>
      <c r="O2768">
        <f>IF(OR(B2768="",C2768="",E2768=""),0,(IF(A2768=-1,H2768,0)-IF(OR(A2768=1,A2768=0),H2768,0)+IF(A2768=2,H2768,0))*IF(E2768="SGD",1,IF(E2768="USD",Settings!$B$22,IF(E2768="HKD",Settings!$B$23,1))))</f>
        <v>0</v>
      </c>
      <c r="P2768">
        <f>IF(OR(B2768="",C2768="",E2768=""),0,IF(A2768=2,H2768*IF(E2768="SGD",1,IF(E2768="USD",Settings!$B$22,IF(E2768="HKD",Settings!$B$23,1))),0))</f>
        <v>0</v>
      </c>
      <c r="Q2768" s="312">
        <f>IF(OR(J2768="",G2768=""),"",G2768+ROW()/1000000)</f>
      </c>
      <c r="R2768" s="247">
        <f>IF(Q2768="","",SUMIFS(Txn[Signed Units],Txn[Key],J2768,Txn[Transaction Order],"&lt;="&amp;Q2768))</f>
      </c>
    </row>
    <row r="2769" spans="10:18" ht="15" customHeight="1" x14ac:dyDescent="0.15">
      <c r="J2769" s="246">
        <f>IF(OR(B2769="",C2769="",E2769=""),"",B2769&amp;":"&amp;C2769&amp;":"&amp;E2769)</f>
      </c>
      <c r="K2769" s="247">
        <f>IF(A2769="","",A2769*D2769)</f>
      </c>
      <c r="L2769" s="246">
        <f>IF(A2769="","",IF(OR(A2769=1,A2769=0),H2769,0))</f>
      </c>
      <c r="M2769" s="246">
        <f>IF(A2769="","",IF(A2769=-1,H2769,0))</f>
      </c>
      <c r="N2769">
        <f>IF(J2769="","",IF(E2769="SGD",1,IF(E2769="USD",Settings!$B$22,IF(E2769="HKD",Settings!$B$23,1))))</f>
      </c>
      <c r="O2769">
        <f>IF(OR(B2769="",C2769="",E2769=""),0,(IF(A2769=-1,H2769,0)-IF(OR(A2769=1,A2769=0),H2769,0)+IF(A2769=2,H2769,0))*IF(E2769="SGD",1,IF(E2769="USD",Settings!$B$22,IF(E2769="HKD",Settings!$B$23,1))))</f>
        <v>0</v>
      </c>
      <c r="P2769">
        <f>IF(OR(B2769="",C2769="",E2769=""),0,IF(A2769=2,H2769*IF(E2769="SGD",1,IF(E2769="USD",Settings!$B$22,IF(E2769="HKD",Settings!$B$23,1))),0))</f>
        <v>0</v>
      </c>
      <c r="Q2769" s="312">
        <f>IF(OR(J2769="",G2769=""),"",G2769+ROW()/1000000)</f>
      </c>
      <c r="R2769" s="247">
        <f>IF(Q2769="","",SUMIFS(Txn[Signed Units],Txn[Key],J2769,Txn[Transaction Order],"&lt;="&amp;Q2769))</f>
      </c>
    </row>
    <row r="2770" spans="10:18" ht="15" customHeight="1" x14ac:dyDescent="0.15">
      <c r="J2770" s="246">
        <f>IF(OR(B2770="",C2770="",E2770=""),"",B2770&amp;":"&amp;C2770&amp;":"&amp;E2770)</f>
      </c>
      <c r="K2770" s="247">
        <f>IF(A2770="","",A2770*D2770)</f>
      </c>
      <c r="L2770" s="246">
        <f>IF(A2770="","",IF(OR(A2770=1,A2770=0),H2770,0))</f>
      </c>
      <c r="M2770" s="246">
        <f>IF(A2770="","",IF(A2770=-1,H2770,0))</f>
      </c>
      <c r="N2770">
        <f>IF(J2770="","",IF(E2770="SGD",1,IF(E2770="USD",Settings!$B$22,IF(E2770="HKD",Settings!$B$23,1))))</f>
      </c>
      <c r="O2770">
        <f>IF(OR(B2770="",C2770="",E2770=""),0,(IF(A2770=-1,H2770,0)-IF(OR(A2770=1,A2770=0),H2770,0)+IF(A2770=2,H2770,0))*IF(E2770="SGD",1,IF(E2770="USD",Settings!$B$22,IF(E2770="HKD",Settings!$B$23,1))))</f>
        <v>0</v>
      </c>
      <c r="P2770">
        <f>IF(OR(B2770="",C2770="",E2770=""),0,IF(A2770=2,H2770*IF(E2770="SGD",1,IF(E2770="USD",Settings!$B$22,IF(E2770="HKD",Settings!$B$23,1))),0))</f>
        <v>0</v>
      </c>
      <c r="Q2770" s="312">
        <f>IF(OR(J2770="",G2770=""),"",G2770+ROW()/1000000)</f>
      </c>
      <c r="R2770" s="247">
        <f>IF(Q2770="","",SUMIFS(Txn[Signed Units],Txn[Key],J2770,Txn[Transaction Order],"&lt;="&amp;Q2770))</f>
      </c>
    </row>
    <row r="2771" spans="10:18" ht="15" customHeight="1" x14ac:dyDescent="0.15">
      <c r="J2771" s="246">
        <f>IF(OR(B2771="",C2771="",E2771=""),"",B2771&amp;":"&amp;C2771&amp;":"&amp;E2771)</f>
      </c>
      <c r="K2771" s="247">
        <f>IF(A2771="","",A2771*D2771)</f>
      </c>
      <c r="L2771" s="246">
        <f>IF(A2771="","",IF(OR(A2771=1,A2771=0),H2771,0))</f>
      </c>
      <c r="M2771" s="246">
        <f>IF(A2771="","",IF(A2771=-1,H2771,0))</f>
      </c>
      <c r="N2771">
        <f>IF(J2771="","",IF(E2771="SGD",1,IF(E2771="USD",Settings!$B$22,IF(E2771="HKD",Settings!$B$23,1))))</f>
      </c>
      <c r="O2771">
        <f>IF(OR(B2771="",C2771="",E2771=""),0,(IF(A2771=-1,H2771,0)-IF(OR(A2771=1,A2771=0),H2771,0)+IF(A2771=2,H2771,0))*IF(E2771="SGD",1,IF(E2771="USD",Settings!$B$22,IF(E2771="HKD",Settings!$B$23,1))))</f>
        <v>0</v>
      </c>
      <c r="P2771">
        <f>IF(OR(B2771="",C2771="",E2771=""),0,IF(A2771=2,H2771*IF(E2771="SGD",1,IF(E2771="USD",Settings!$B$22,IF(E2771="HKD",Settings!$B$23,1))),0))</f>
        <v>0</v>
      </c>
      <c r="Q2771" s="312">
        <f>IF(OR(J2771="",G2771=""),"",G2771+ROW()/1000000)</f>
      </c>
      <c r="R2771" s="247">
        <f>IF(Q2771="","",SUMIFS(Txn[Signed Units],Txn[Key],J2771,Txn[Transaction Order],"&lt;="&amp;Q2771))</f>
      </c>
    </row>
    <row r="2772" spans="10:18" ht="15" customHeight="1" x14ac:dyDescent="0.15">
      <c r="J2772" s="246">
        <f>IF(OR(B2772="",C2772="",E2772=""),"",B2772&amp;":"&amp;C2772&amp;":"&amp;E2772)</f>
      </c>
      <c r="K2772" s="247">
        <f>IF(A2772="","",A2772*D2772)</f>
      </c>
      <c r="L2772" s="246">
        <f>IF(A2772="","",IF(OR(A2772=1,A2772=0),H2772,0))</f>
      </c>
      <c r="M2772" s="246">
        <f>IF(A2772="","",IF(A2772=-1,H2772,0))</f>
      </c>
      <c r="N2772">
        <f>IF(J2772="","",IF(E2772="SGD",1,IF(E2772="USD",Settings!$B$22,IF(E2772="HKD",Settings!$B$23,1))))</f>
      </c>
      <c r="O2772">
        <f>IF(OR(B2772="",C2772="",E2772=""),0,(IF(A2772=-1,H2772,0)-IF(OR(A2772=1,A2772=0),H2772,0)+IF(A2772=2,H2772,0))*IF(E2772="SGD",1,IF(E2772="USD",Settings!$B$22,IF(E2772="HKD",Settings!$B$23,1))))</f>
        <v>0</v>
      </c>
      <c r="P2772">
        <f>IF(OR(B2772="",C2772="",E2772=""),0,IF(A2772=2,H2772*IF(E2772="SGD",1,IF(E2772="USD",Settings!$B$22,IF(E2772="HKD",Settings!$B$23,1))),0))</f>
        <v>0</v>
      </c>
      <c r="Q2772" s="312">
        <f>IF(OR(J2772="",G2772=""),"",G2772+ROW()/1000000)</f>
      </c>
      <c r="R2772" s="247">
        <f>IF(Q2772="","",SUMIFS(Txn[Signed Units],Txn[Key],J2772,Txn[Transaction Order],"&lt;="&amp;Q2772))</f>
      </c>
    </row>
    <row r="2773" spans="10:18" ht="15" customHeight="1" x14ac:dyDescent="0.15">
      <c r="J2773" s="246">
        <f>IF(OR(B2773="",C2773="",E2773=""),"",B2773&amp;":"&amp;C2773&amp;":"&amp;E2773)</f>
      </c>
      <c r="K2773" s="247">
        <f>IF(A2773="","",A2773*D2773)</f>
      </c>
      <c r="L2773" s="246">
        <f>IF(A2773="","",IF(OR(A2773=1,A2773=0),H2773,0))</f>
      </c>
      <c r="M2773" s="246">
        <f>IF(A2773="","",IF(A2773=-1,H2773,0))</f>
      </c>
      <c r="N2773">
        <f>IF(J2773="","",IF(E2773="SGD",1,IF(E2773="USD",Settings!$B$22,IF(E2773="HKD",Settings!$B$23,1))))</f>
      </c>
      <c r="O2773">
        <f>IF(OR(B2773="",C2773="",E2773=""),0,(IF(A2773=-1,H2773,0)-IF(OR(A2773=1,A2773=0),H2773,0)+IF(A2773=2,H2773,0))*IF(E2773="SGD",1,IF(E2773="USD",Settings!$B$22,IF(E2773="HKD",Settings!$B$23,1))))</f>
        <v>0</v>
      </c>
      <c r="P2773">
        <f>IF(OR(B2773="",C2773="",E2773=""),0,IF(A2773=2,H2773*IF(E2773="SGD",1,IF(E2773="USD",Settings!$B$22,IF(E2773="HKD",Settings!$B$23,1))),0))</f>
        <v>0</v>
      </c>
      <c r="Q2773" s="312">
        <f>IF(OR(J2773="",G2773=""),"",G2773+ROW()/1000000)</f>
      </c>
      <c r="R2773" s="247">
        <f>IF(Q2773="","",SUMIFS(Txn[Signed Units],Txn[Key],J2773,Txn[Transaction Order],"&lt;="&amp;Q2773))</f>
      </c>
    </row>
    <row r="2774" spans="10:18" ht="15" customHeight="1" x14ac:dyDescent="0.15">
      <c r="J2774" s="246">
        <f>IF(OR(B2774="",C2774="",E2774=""),"",B2774&amp;":"&amp;C2774&amp;":"&amp;E2774)</f>
      </c>
      <c r="K2774" s="247">
        <f>IF(A2774="","",A2774*D2774)</f>
      </c>
      <c r="L2774" s="246">
        <f>IF(A2774="","",IF(OR(A2774=1,A2774=0),H2774,0))</f>
      </c>
      <c r="M2774" s="246">
        <f>IF(A2774="","",IF(A2774=-1,H2774,0))</f>
      </c>
      <c r="N2774">
        <f>IF(J2774="","",IF(E2774="SGD",1,IF(E2774="USD",Settings!$B$22,IF(E2774="HKD",Settings!$B$23,1))))</f>
      </c>
      <c r="O2774">
        <f>IF(OR(B2774="",C2774="",E2774=""),0,(IF(A2774=-1,H2774,0)-IF(OR(A2774=1,A2774=0),H2774,0)+IF(A2774=2,H2774,0))*IF(E2774="SGD",1,IF(E2774="USD",Settings!$B$22,IF(E2774="HKD",Settings!$B$23,1))))</f>
        <v>0</v>
      </c>
      <c r="P2774">
        <f>IF(OR(B2774="",C2774="",E2774=""),0,IF(A2774=2,H2774*IF(E2774="SGD",1,IF(E2774="USD",Settings!$B$22,IF(E2774="HKD",Settings!$B$23,1))),0))</f>
        <v>0</v>
      </c>
      <c r="Q2774" s="312">
        <f>IF(OR(J2774="",G2774=""),"",G2774+ROW()/1000000)</f>
      </c>
      <c r="R2774" s="247">
        <f>IF(Q2774="","",SUMIFS(Txn[Signed Units],Txn[Key],J2774,Txn[Transaction Order],"&lt;="&amp;Q2774))</f>
      </c>
    </row>
    <row r="2775" spans="10:18" ht="15" customHeight="1" x14ac:dyDescent="0.15">
      <c r="J2775" s="246">
        <f>IF(OR(B2775="",C2775="",E2775=""),"",B2775&amp;":"&amp;C2775&amp;":"&amp;E2775)</f>
      </c>
      <c r="K2775" s="247">
        <f>IF(A2775="","",A2775*D2775)</f>
      </c>
      <c r="L2775" s="246">
        <f>IF(A2775="","",IF(OR(A2775=1,A2775=0),H2775,0))</f>
      </c>
      <c r="M2775" s="246">
        <f>IF(A2775="","",IF(A2775=-1,H2775,0))</f>
      </c>
      <c r="N2775">
        <f>IF(J2775="","",IF(E2775="SGD",1,IF(E2775="USD",Settings!$B$22,IF(E2775="HKD",Settings!$B$23,1))))</f>
      </c>
      <c r="O2775">
        <f>IF(OR(B2775="",C2775="",E2775=""),0,(IF(A2775=-1,H2775,0)-IF(OR(A2775=1,A2775=0),H2775,0)+IF(A2775=2,H2775,0))*IF(E2775="SGD",1,IF(E2775="USD",Settings!$B$22,IF(E2775="HKD",Settings!$B$23,1))))</f>
        <v>0</v>
      </c>
      <c r="P2775">
        <f>IF(OR(B2775="",C2775="",E2775=""),0,IF(A2775=2,H2775*IF(E2775="SGD",1,IF(E2775="USD",Settings!$B$22,IF(E2775="HKD",Settings!$B$23,1))),0))</f>
        <v>0</v>
      </c>
      <c r="Q2775" s="312">
        <f>IF(OR(J2775="",G2775=""),"",G2775+ROW()/1000000)</f>
      </c>
      <c r="R2775" s="247">
        <f>IF(Q2775="","",SUMIFS(Txn[Signed Units],Txn[Key],J2775,Txn[Transaction Order],"&lt;="&amp;Q2775))</f>
      </c>
    </row>
    <row r="2776" spans="10:18" ht="15" customHeight="1" x14ac:dyDescent="0.15">
      <c r="J2776" s="246">
        <f>IF(OR(B2776="",C2776="",E2776=""),"",B2776&amp;":"&amp;C2776&amp;":"&amp;E2776)</f>
      </c>
      <c r="K2776" s="247">
        <f>IF(A2776="","",A2776*D2776)</f>
      </c>
      <c r="L2776" s="246">
        <f>IF(A2776="","",IF(OR(A2776=1,A2776=0),H2776,0))</f>
      </c>
      <c r="M2776" s="246">
        <f>IF(A2776="","",IF(A2776=-1,H2776,0))</f>
      </c>
      <c r="N2776">
        <f>IF(J2776="","",IF(E2776="SGD",1,IF(E2776="USD",Settings!$B$22,IF(E2776="HKD",Settings!$B$23,1))))</f>
      </c>
      <c r="O2776">
        <f>IF(OR(B2776="",C2776="",E2776=""),0,(IF(A2776=-1,H2776,0)-IF(OR(A2776=1,A2776=0),H2776,0)+IF(A2776=2,H2776,0))*IF(E2776="SGD",1,IF(E2776="USD",Settings!$B$22,IF(E2776="HKD",Settings!$B$23,1))))</f>
        <v>0</v>
      </c>
      <c r="P2776">
        <f>IF(OR(B2776="",C2776="",E2776=""),0,IF(A2776=2,H2776*IF(E2776="SGD",1,IF(E2776="USD",Settings!$B$22,IF(E2776="HKD",Settings!$B$23,1))),0))</f>
        <v>0</v>
      </c>
      <c r="Q2776" s="312">
        <f>IF(OR(J2776="",G2776=""),"",G2776+ROW()/1000000)</f>
      </c>
      <c r="R2776" s="247">
        <f>IF(Q2776="","",SUMIFS(Txn[Signed Units],Txn[Key],J2776,Txn[Transaction Order],"&lt;="&amp;Q2776))</f>
      </c>
    </row>
    <row r="2777" spans="10:18" ht="15" customHeight="1" x14ac:dyDescent="0.15">
      <c r="J2777" s="246">
        <f>IF(OR(B2777="",C2777="",E2777=""),"",B2777&amp;":"&amp;C2777&amp;":"&amp;E2777)</f>
      </c>
      <c r="K2777" s="247">
        <f>IF(A2777="","",A2777*D2777)</f>
      </c>
      <c r="L2777" s="246">
        <f>IF(A2777="","",IF(OR(A2777=1,A2777=0),H2777,0))</f>
      </c>
      <c r="M2777" s="246">
        <f>IF(A2777="","",IF(A2777=-1,H2777,0))</f>
      </c>
      <c r="N2777">
        <f>IF(J2777="","",IF(E2777="SGD",1,IF(E2777="USD",Settings!$B$22,IF(E2777="HKD",Settings!$B$23,1))))</f>
      </c>
      <c r="O2777">
        <f>IF(OR(B2777="",C2777="",E2777=""),0,(IF(A2777=-1,H2777,0)-IF(OR(A2777=1,A2777=0),H2777,0)+IF(A2777=2,H2777,0))*IF(E2777="SGD",1,IF(E2777="USD",Settings!$B$22,IF(E2777="HKD",Settings!$B$23,1))))</f>
        <v>0</v>
      </c>
      <c r="P2777">
        <f>IF(OR(B2777="",C2777="",E2777=""),0,IF(A2777=2,H2777*IF(E2777="SGD",1,IF(E2777="USD",Settings!$B$22,IF(E2777="HKD",Settings!$B$23,1))),0))</f>
        <v>0</v>
      </c>
      <c r="Q2777" s="312">
        <f>IF(OR(J2777="",G2777=""),"",G2777+ROW()/1000000)</f>
      </c>
      <c r="R2777" s="247">
        <f>IF(Q2777="","",SUMIFS(Txn[Signed Units],Txn[Key],J2777,Txn[Transaction Order],"&lt;="&amp;Q2777))</f>
      </c>
    </row>
    <row r="2778" spans="10:18" ht="15" customHeight="1" x14ac:dyDescent="0.15">
      <c r="J2778" s="246">
        <f>IF(OR(B2778="",C2778="",E2778=""),"",B2778&amp;":"&amp;C2778&amp;":"&amp;E2778)</f>
      </c>
      <c r="K2778" s="247">
        <f>IF(A2778="","",A2778*D2778)</f>
      </c>
      <c r="L2778" s="246">
        <f>IF(A2778="","",IF(OR(A2778=1,A2778=0),H2778,0))</f>
      </c>
      <c r="M2778" s="246">
        <f>IF(A2778="","",IF(A2778=-1,H2778,0))</f>
      </c>
      <c r="N2778">
        <f>IF(J2778="","",IF(E2778="SGD",1,IF(E2778="USD",Settings!$B$22,IF(E2778="HKD",Settings!$B$23,1))))</f>
      </c>
      <c r="O2778">
        <f>IF(OR(B2778="",C2778="",E2778=""),0,(IF(A2778=-1,H2778,0)-IF(OR(A2778=1,A2778=0),H2778,0)+IF(A2778=2,H2778,0))*IF(E2778="SGD",1,IF(E2778="USD",Settings!$B$22,IF(E2778="HKD",Settings!$B$23,1))))</f>
        <v>0</v>
      </c>
      <c r="P2778">
        <f>IF(OR(B2778="",C2778="",E2778=""),0,IF(A2778=2,H2778*IF(E2778="SGD",1,IF(E2778="USD",Settings!$B$22,IF(E2778="HKD",Settings!$B$23,1))),0))</f>
        <v>0</v>
      </c>
      <c r="Q2778" s="312">
        <f>IF(OR(J2778="",G2778=""),"",G2778+ROW()/1000000)</f>
      </c>
      <c r="R2778" s="247">
        <f>IF(Q2778="","",SUMIFS(Txn[Signed Units],Txn[Key],J2778,Txn[Transaction Order],"&lt;="&amp;Q2778))</f>
      </c>
    </row>
    <row r="2779" spans="10:18" ht="15" customHeight="1" x14ac:dyDescent="0.15">
      <c r="J2779" s="246">
        <f>IF(OR(B2779="",C2779="",E2779=""),"",B2779&amp;":"&amp;C2779&amp;":"&amp;E2779)</f>
      </c>
      <c r="K2779" s="247">
        <f>IF(A2779="","",A2779*D2779)</f>
      </c>
      <c r="L2779" s="246">
        <f>IF(A2779="","",IF(OR(A2779=1,A2779=0),H2779,0))</f>
      </c>
      <c r="M2779" s="246">
        <f>IF(A2779="","",IF(A2779=-1,H2779,0))</f>
      </c>
      <c r="N2779">
        <f>IF(J2779="","",IF(E2779="SGD",1,IF(E2779="USD",Settings!$B$22,IF(E2779="HKD",Settings!$B$23,1))))</f>
      </c>
      <c r="O2779">
        <f>IF(OR(B2779="",C2779="",E2779=""),0,(IF(A2779=-1,H2779,0)-IF(OR(A2779=1,A2779=0),H2779,0)+IF(A2779=2,H2779,0))*IF(E2779="SGD",1,IF(E2779="USD",Settings!$B$22,IF(E2779="HKD",Settings!$B$23,1))))</f>
        <v>0</v>
      </c>
      <c r="P2779">
        <f>IF(OR(B2779="",C2779="",E2779=""),0,IF(A2779=2,H2779*IF(E2779="SGD",1,IF(E2779="USD",Settings!$B$22,IF(E2779="HKD",Settings!$B$23,1))),0))</f>
        <v>0</v>
      </c>
      <c r="Q2779" s="312">
        <f>IF(OR(J2779="",G2779=""),"",G2779+ROW()/1000000)</f>
      </c>
      <c r="R2779" s="247">
        <f>IF(Q2779="","",SUMIFS(Txn[Signed Units],Txn[Key],J2779,Txn[Transaction Order],"&lt;="&amp;Q2779))</f>
      </c>
    </row>
    <row r="2780" spans="10:18" ht="15" customHeight="1" x14ac:dyDescent="0.15">
      <c r="J2780" s="246">
        <f>IF(OR(B2780="",C2780="",E2780=""),"",B2780&amp;":"&amp;C2780&amp;":"&amp;E2780)</f>
      </c>
      <c r="K2780" s="247">
        <f>IF(A2780="","",A2780*D2780)</f>
      </c>
      <c r="L2780" s="246">
        <f>IF(A2780="","",IF(OR(A2780=1,A2780=0),H2780,0))</f>
      </c>
      <c r="M2780" s="246">
        <f>IF(A2780="","",IF(A2780=-1,H2780,0))</f>
      </c>
      <c r="N2780">
        <f>IF(J2780="","",IF(E2780="SGD",1,IF(E2780="USD",Settings!$B$22,IF(E2780="HKD",Settings!$B$23,1))))</f>
      </c>
      <c r="O2780">
        <f>IF(OR(B2780="",C2780="",E2780=""),0,(IF(A2780=-1,H2780,0)-IF(OR(A2780=1,A2780=0),H2780,0)+IF(A2780=2,H2780,0))*IF(E2780="SGD",1,IF(E2780="USD",Settings!$B$22,IF(E2780="HKD",Settings!$B$23,1))))</f>
        <v>0</v>
      </c>
      <c r="P2780">
        <f>IF(OR(B2780="",C2780="",E2780=""),0,IF(A2780=2,H2780*IF(E2780="SGD",1,IF(E2780="USD",Settings!$B$22,IF(E2780="HKD",Settings!$B$23,1))),0))</f>
        <v>0</v>
      </c>
      <c r="Q2780" s="312">
        <f>IF(OR(J2780="",G2780=""),"",G2780+ROW()/1000000)</f>
      </c>
      <c r="R2780" s="247">
        <f>IF(Q2780="","",SUMIFS(Txn[Signed Units],Txn[Key],J2780,Txn[Transaction Order],"&lt;="&amp;Q2780))</f>
      </c>
    </row>
    <row r="2781" spans="10:18" ht="15" customHeight="1" x14ac:dyDescent="0.15">
      <c r="J2781" s="246">
        <f>IF(OR(B2781="",C2781="",E2781=""),"",B2781&amp;":"&amp;C2781&amp;":"&amp;E2781)</f>
      </c>
      <c r="K2781" s="247">
        <f>IF(A2781="","",A2781*D2781)</f>
      </c>
      <c r="L2781" s="246">
        <f>IF(A2781="","",IF(OR(A2781=1,A2781=0),H2781,0))</f>
      </c>
      <c r="M2781" s="246">
        <f>IF(A2781="","",IF(A2781=-1,H2781,0))</f>
      </c>
      <c r="N2781">
        <f>IF(J2781="","",IF(E2781="SGD",1,IF(E2781="USD",Settings!$B$22,IF(E2781="HKD",Settings!$B$23,1))))</f>
      </c>
      <c r="O2781">
        <f>IF(OR(B2781="",C2781="",E2781=""),0,(IF(A2781=-1,H2781,0)-IF(OR(A2781=1,A2781=0),H2781,0)+IF(A2781=2,H2781,0))*IF(E2781="SGD",1,IF(E2781="USD",Settings!$B$22,IF(E2781="HKD",Settings!$B$23,1))))</f>
        <v>0</v>
      </c>
      <c r="P2781">
        <f>IF(OR(B2781="",C2781="",E2781=""),0,IF(A2781=2,H2781*IF(E2781="SGD",1,IF(E2781="USD",Settings!$B$22,IF(E2781="HKD",Settings!$B$23,1))),0))</f>
        <v>0</v>
      </c>
      <c r="Q2781" s="312">
        <f>IF(OR(J2781="",G2781=""),"",G2781+ROW()/1000000)</f>
      </c>
      <c r="R2781" s="247">
        <f>IF(Q2781="","",SUMIFS(Txn[Signed Units],Txn[Key],J2781,Txn[Transaction Order],"&lt;="&amp;Q2781))</f>
      </c>
    </row>
    <row r="2782" spans="10:18" ht="15" customHeight="1" x14ac:dyDescent="0.15">
      <c r="J2782" s="246">
        <f>IF(OR(B2782="",C2782="",E2782=""),"",B2782&amp;":"&amp;C2782&amp;":"&amp;E2782)</f>
      </c>
      <c r="K2782" s="247">
        <f>IF(A2782="","",A2782*D2782)</f>
      </c>
      <c r="L2782" s="246">
        <f>IF(A2782="","",IF(OR(A2782=1,A2782=0),H2782,0))</f>
      </c>
      <c r="M2782" s="246">
        <f>IF(A2782="","",IF(A2782=-1,H2782,0))</f>
      </c>
      <c r="N2782">
        <f>IF(J2782="","",IF(E2782="SGD",1,IF(E2782="USD",Settings!$B$22,IF(E2782="HKD",Settings!$B$23,1))))</f>
      </c>
      <c r="O2782">
        <f>IF(OR(B2782="",C2782="",E2782=""),0,(IF(A2782=-1,H2782,0)-IF(OR(A2782=1,A2782=0),H2782,0)+IF(A2782=2,H2782,0))*IF(E2782="SGD",1,IF(E2782="USD",Settings!$B$22,IF(E2782="HKD",Settings!$B$23,1))))</f>
        <v>0</v>
      </c>
      <c r="P2782">
        <f>IF(OR(B2782="",C2782="",E2782=""),0,IF(A2782=2,H2782*IF(E2782="SGD",1,IF(E2782="USD",Settings!$B$22,IF(E2782="HKD",Settings!$B$23,1))),0))</f>
        <v>0</v>
      </c>
      <c r="Q2782" s="312">
        <f>IF(OR(J2782="",G2782=""),"",G2782+ROW()/1000000)</f>
      </c>
      <c r="R2782" s="247">
        <f>IF(Q2782="","",SUMIFS(Txn[Signed Units],Txn[Key],J2782,Txn[Transaction Order],"&lt;="&amp;Q2782))</f>
      </c>
    </row>
    <row r="2783" spans="10:18" ht="15" customHeight="1" x14ac:dyDescent="0.15">
      <c r="J2783" s="246">
        <f>IF(OR(B2783="",C2783="",E2783=""),"",B2783&amp;":"&amp;C2783&amp;":"&amp;E2783)</f>
      </c>
      <c r="K2783" s="247">
        <f>IF(A2783="","",A2783*D2783)</f>
      </c>
      <c r="L2783" s="246">
        <f>IF(A2783="","",IF(OR(A2783=1,A2783=0),H2783,0))</f>
      </c>
      <c r="M2783" s="246">
        <f>IF(A2783="","",IF(A2783=-1,H2783,0))</f>
      </c>
      <c r="N2783">
        <f>IF(J2783="","",IF(E2783="SGD",1,IF(E2783="USD",Settings!$B$22,IF(E2783="HKD",Settings!$B$23,1))))</f>
      </c>
      <c r="O2783">
        <f>IF(OR(B2783="",C2783="",E2783=""),0,(IF(A2783=-1,H2783,0)-IF(OR(A2783=1,A2783=0),H2783,0)+IF(A2783=2,H2783,0))*IF(E2783="SGD",1,IF(E2783="USD",Settings!$B$22,IF(E2783="HKD",Settings!$B$23,1))))</f>
        <v>0</v>
      </c>
      <c r="P2783">
        <f>IF(OR(B2783="",C2783="",E2783=""),0,IF(A2783=2,H2783*IF(E2783="SGD",1,IF(E2783="USD",Settings!$B$22,IF(E2783="HKD",Settings!$B$23,1))),0))</f>
        <v>0</v>
      </c>
      <c r="Q2783" s="312">
        <f>IF(OR(J2783="",G2783=""),"",G2783+ROW()/1000000)</f>
      </c>
      <c r="R2783" s="247">
        <f>IF(Q2783="","",SUMIFS(Txn[Signed Units],Txn[Key],J2783,Txn[Transaction Order],"&lt;="&amp;Q2783))</f>
      </c>
    </row>
    <row r="2784" spans="10:18" ht="15" customHeight="1" x14ac:dyDescent="0.15">
      <c r="J2784" s="246">
        <f>IF(OR(B2784="",C2784="",E2784=""),"",B2784&amp;":"&amp;C2784&amp;":"&amp;E2784)</f>
      </c>
      <c r="K2784" s="247">
        <f>IF(A2784="","",A2784*D2784)</f>
      </c>
      <c r="L2784" s="246">
        <f>IF(A2784="","",IF(OR(A2784=1,A2784=0),H2784,0))</f>
      </c>
      <c r="M2784" s="246">
        <f>IF(A2784="","",IF(A2784=-1,H2784,0))</f>
      </c>
      <c r="N2784">
        <f>IF(J2784="","",IF(E2784="SGD",1,IF(E2784="USD",Settings!$B$22,IF(E2784="HKD",Settings!$B$23,1))))</f>
      </c>
      <c r="O2784">
        <f>IF(OR(B2784="",C2784="",E2784=""),0,(IF(A2784=-1,H2784,0)-IF(OR(A2784=1,A2784=0),H2784,0)+IF(A2784=2,H2784,0))*IF(E2784="SGD",1,IF(E2784="USD",Settings!$B$22,IF(E2784="HKD",Settings!$B$23,1))))</f>
        <v>0</v>
      </c>
      <c r="P2784">
        <f>IF(OR(B2784="",C2784="",E2784=""),0,IF(A2784=2,H2784*IF(E2784="SGD",1,IF(E2784="USD",Settings!$B$22,IF(E2784="HKD",Settings!$B$23,1))),0))</f>
        <v>0</v>
      </c>
      <c r="Q2784" s="312">
        <f>IF(OR(J2784="",G2784=""),"",G2784+ROW()/1000000)</f>
      </c>
      <c r="R2784" s="247">
        <f>IF(Q2784="","",SUMIFS(Txn[Signed Units],Txn[Key],J2784,Txn[Transaction Order],"&lt;="&amp;Q2784))</f>
      </c>
    </row>
    <row r="2785" spans="10:18" ht="15" customHeight="1" x14ac:dyDescent="0.15">
      <c r="J2785" s="246">
        <f>IF(OR(B2785="",C2785="",E2785=""),"",B2785&amp;":"&amp;C2785&amp;":"&amp;E2785)</f>
      </c>
      <c r="K2785" s="247">
        <f>IF(A2785="","",A2785*D2785)</f>
      </c>
      <c r="L2785" s="246">
        <f>IF(A2785="","",IF(OR(A2785=1,A2785=0),H2785,0))</f>
      </c>
      <c r="M2785" s="246">
        <f>IF(A2785="","",IF(A2785=-1,H2785,0))</f>
      </c>
      <c r="N2785">
        <f>IF(J2785="","",IF(E2785="SGD",1,IF(E2785="USD",Settings!$B$22,IF(E2785="HKD",Settings!$B$23,1))))</f>
      </c>
      <c r="O2785">
        <f>IF(OR(B2785="",C2785="",E2785=""),0,(IF(A2785=-1,H2785,0)-IF(OR(A2785=1,A2785=0),H2785,0)+IF(A2785=2,H2785,0))*IF(E2785="SGD",1,IF(E2785="USD",Settings!$B$22,IF(E2785="HKD",Settings!$B$23,1))))</f>
        <v>0</v>
      </c>
      <c r="P2785">
        <f>IF(OR(B2785="",C2785="",E2785=""),0,IF(A2785=2,H2785*IF(E2785="SGD",1,IF(E2785="USD",Settings!$B$22,IF(E2785="HKD",Settings!$B$23,1))),0))</f>
        <v>0</v>
      </c>
      <c r="Q2785" s="312">
        <f>IF(OR(J2785="",G2785=""),"",G2785+ROW()/1000000)</f>
      </c>
      <c r="R2785" s="247">
        <f>IF(Q2785="","",SUMIFS(Txn[Signed Units],Txn[Key],J2785,Txn[Transaction Order],"&lt;="&amp;Q2785))</f>
      </c>
    </row>
    <row r="2786" spans="10:18" ht="15" customHeight="1" x14ac:dyDescent="0.15">
      <c r="J2786" s="246">
        <f>IF(OR(B2786="",C2786="",E2786=""),"",B2786&amp;":"&amp;C2786&amp;":"&amp;E2786)</f>
      </c>
      <c r="K2786" s="247">
        <f>IF(A2786="","",A2786*D2786)</f>
      </c>
      <c r="L2786" s="246">
        <f>IF(A2786="","",IF(OR(A2786=1,A2786=0),H2786,0))</f>
      </c>
      <c r="M2786" s="246">
        <f>IF(A2786="","",IF(A2786=-1,H2786,0))</f>
      </c>
      <c r="N2786">
        <f>IF(J2786="","",IF(E2786="SGD",1,IF(E2786="USD",Settings!$B$22,IF(E2786="HKD",Settings!$B$23,1))))</f>
      </c>
      <c r="O2786">
        <f>IF(OR(B2786="",C2786="",E2786=""),0,(IF(A2786=-1,H2786,0)-IF(OR(A2786=1,A2786=0),H2786,0)+IF(A2786=2,H2786,0))*IF(E2786="SGD",1,IF(E2786="USD",Settings!$B$22,IF(E2786="HKD",Settings!$B$23,1))))</f>
        <v>0</v>
      </c>
      <c r="P2786">
        <f>IF(OR(B2786="",C2786="",E2786=""),0,IF(A2786=2,H2786*IF(E2786="SGD",1,IF(E2786="USD",Settings!$B$22,IF(E2786="HKD",Settings!$B$23,1))),0))</f>
        <v>0</v>
      </c>
      <c r="Q2786" s="312">
        <f>IF(OR(J2786="",G2786=""),"",G2786+ROW()/1000000)</f>
      </c>
      <c r="R2786" s="247">
        <f>IF(Q2786="","",SUMIFS(Txn[Signed Units],Txn[Key],J2786,Txn[Transaction Order],"&lt;="&amp;Q2786))</f>
      </c>
    </row>
    <row r="2787" spans="10:18" ht="15" customHeight="1" x14ac:dyDescent="0.15">
      <c r="J2787" s="246">
        <f>IF(OR(B2787="",C2787="",E2787=""),"",B2787&amp;":"&amp;C2787&amp;":"&amp;E2787)</f>
      </c>
      <c r="K2787" s="247">
        <f>IF(A2787="","",A2787*D2787)</f>
      </c>
      <c r="L2787" s="246">
        <f>IF(A2787="","",IF(OR(A2787=1,A2787=0),H2787,0))</f>
      </c>
      <c r="M2787" s="246">
        <f>IF(A2787="","",IF(A2787=-1,H2787,0))</f>
      </c>
      <c r="N2787">
        <f>IF(J2787="","",IF(E2787="SGD",1,IF(E2787="USD",Settings!$B$22,IF(E2787="HKD",Settings!$B$23,1))))</f>
      </c>
      <c r="O2787">
        <f>IF(OR(B2787="",C2787="",E2787=""),0,(IF(A2787=-1,H2787,0)-IF(OR(A2787=1,A2787=0),H2787,0)+IF(A2787=2,H2787,0))*IF(E2787="SGD",1,IF(E2787="USD",Settings!$B$22,IF(E2787="HKD",Settings!$B$23,1))))</f>
        <v>0</v>
      </c>
      <c r="P2787">
        <f>IF(OR(B2787="",C2787="",E2787=""),0,IF(A2787=2,H2787*IF(E2787="SGD",1,IF(E2787="USD",Settings!$B$22,IF(E2787="HKD",Settings!$B$23,1))),0))</f>
        <v>0</v>
      </c>
      <c r="Q2787" s="312">
        <f>IF(OR(J2787="",G2787=""),"",G2787+ROW()/1000000)</f>
      </c>
      <c r="R2787" s="247">
        <f>IF(Q2787="","",SUMIFS(Txn[Signed Units],Txn[Key],J2787,Txn[Transaction Order],"&lt;="&amp;Q2787))</f>
      </c>
    </row>
    <row r="2788" spans="10:18" ht="15" customHeight="1" x14ac:dyDescent="0.15">
      <c r="J2788" s="246">
        <f>IF(OR(B2788="",C2788="",E2788=""),"",B2788&amp;":"&amp;C2788&amp;":"&amp;E2788)</f>
      </c>
      <c r="K2788" s="247">
        <f>IF(A2788="","",A2788*D2788)</f>
      </c>
      <c r="L2788" s="246">
        <f>IF(A2788="","",IF(OR(A2788=1,A2788=0),H2788,0))</f>
      </c>
      <c r="M2788" s="246">
        <f>IF(A2788="","",IF(A2788=-1,H2788,0))</f>
      </c>
      <c r="N2788">
        <f>IF(J2788="","",IF(E2788="SGD",1,IF(E2788="USD",Settings!$B$22,IF(E2788="HKD",Settings!$B$23,1))))</f>
      </c>
      <c r="O2788">
        <f>IF(OR(B2788="",C2788="",E2788=""),0,(IF(A2788=-1,H2788,0)-IF(OR(A2788=1,A2788=0),H2788,0)+IF(A2788=2,H2788,0))*IF(E2788="SGD",1,IF(E2788="USD",Settings!$B$22,IF(E2788="HKD",Settings!$B$23,1))))</f>
        <v>0</v>
      </c>
      <c r="P2788">
        <f>IF(OR(B2788="",C2788="",E2788=""),0,IF(A2788=2,H2788*IF(E2788="SGD",1,IF(E2788="USD",Settings!$B$22,IF(E2788="HKD",Settings!$B$23,1))),0))</f>
        <v>0</v>
      </c>
      <c r="Q2788" s="312">
        <f>IF(OR(J2788="",G2788=""),"",G2788+ROW()/1000000)</f>
      </c>
      <c r="R2788" s="247">
        <f>IF(Q2788="","",SUMIFS(Txn[Signed Units],Txn[Key],J2788,Txn[Transaction Order],"&lt;="&amp;Q2788))</f>
      </c>
    </row>
    <row r="2789" spans="10:18" ht="15" customHeight="1" x14ac:dyDescent="0.15">
      <c r="J2789" s="246">
        <f>IF(OR(B2789="",C2789="",E2789=""),"",B2789&amp;":"&amp;C2789&amp;":"&amp;E2789)</f>
      </c>
      <c r="K2789" s="247">
        <f>IF(A2789="","",A2789*D2789)</f>
      </c>
      <c r="L2789" s="246">
        <f>IF(A2789="","",IF(OR(A2789=1,A2789=0),H2789,0))</f>
      </c>
      <c r="M2789" s="246">
        <f>IF(A2789="","",IF(A2789=-1,H2789,0))</f>
      </c>
      <c r="N2789">
        <f>IF(J2789="","",IF(E2789="SGD",1,IF(E2789="USD",Settings!$B$22,IF(E2789="HKD",Settings!$B$23,1))))</f>
      </c>
      <c r="O2789">
        <f>IF(OR(B2789="",C2789="",E2789=""),0,(IF(A2789=-1,H2789,0)-IF(OR(A2789=1,A2789=0),H2789,0)+IF(A2789=2,H2789,0))*IF(E2789="SGD",1,IF(E2789="USD",Settings!$B$22,IF(E2789="HKD",Settings!$B$23,1))))</f>
        <v>0</v>
      </c>
      <c r="P2789">
        <f>IF(OR(B2789="",C2789="",E2789=""),0,IF(A2789=2,H2789*IF(E2789="SGD",1,IF(E2789="USD",Settings!$B$22,IF(E2789="HKD",Settings!$B$23,1))),0))</f>
        <v>0</v>
      </c>
      <c r="Q2789" s="312">
        <f>IF(OR(J2789="",G2789=""),"",G2789+ROW()/1000000)</f>
      </c>
      <c r="R2789" s="247">
        <f>IF(Q2789="","",SUMIFS(Txn[Signed Units],Txn[Key],J2789,Txn[Transaction Order],"&lt;="&amp;Q2789))</f>
      </c>
    </row>
    <row r="2790" spans="10:18" ht="15" customHeight="1" x14ac:dyDescent="0.15">
      <c r="J2790" s="246">
        <f>IF(OR(B2790="",C2790="",E2790=""),"",B2790&amp;":"&amp;C2790&amp;":"&amp;E2790)</f>
      </c>
      <c r="K2790" s="247">
        <f>IF(A2790="","",A2790*D2790)</f>
      </c>
      <c r="L2790" s="246">
        <f>IF(A2790="","",IF(OR(A2790=1,A2790=0),H2790,0))</f>
      </c>
      <c r="M2790" s="246">
        <f>IF(A2790="","",IF(A2790=-1,H2790,0))</f>
      </c>
      <c r="N2790">
        <f>IF(J2790="","",IF(E2790="SGD",1,IF(E2790="USD",Settings!$B$22,IF(E2790="HKD",Settings!$B$23,1))))</f>
      </c>
      <c r="O2790">
        <f>IF(OR(B2790="",C2790="",E2790=""),0,(IF(A2790=-1,H2790,0)-IF(OR(A2790=1,A2790=0),H2790,0)+IF(A2790=2,H2790,0))*IF(E2790="SGD",1,IF(E2790="USD",Settings!$B$22,IF(E2790="HKD",Settings!$B$23,1))))</f>
        <v>0</v>
      </c>
      <c r="P2790">
        <f>IF(OR(B2790="",C2790="",E2790=""),0,IF(A2790=2,H2790*IF(E2790="SGD",1,IF(E2790="USD",Settings!$B$22,IF(E2790="HKD",Settings!$B$23,1))),0))</f>
        <v>0</v>
      </c>
      <c r="Q2790" s="312">
        <f>IF(OR(J2790="",G2790=""),"",G2790+ROW()/1000000)</f>
      </c>
      <c r="R2790" s="247">
        <f>IF(Q2790="","",SUMIFS(Txn[Signed Units],Txn[Key],J2790,Txn[Transaction Order],"&lt;="&amp;Q2790))</f>
      </c>
    </row>
    <row r="2791" spans="10:18" ht="15" customHeight="1" x14ac:dyDescent="0.15">
      <c r="J2791" s="246">
        <f>IF(OR(B2791="",C2791="",E2791=""),"",B2791&amp;":"&amp;C2791&amp;":"&amp;E2791)</f>
      </c>
      <c r="K2791" s="247">
        <f>IF(A2791="","",A2791*D2791)</f>
      </c>
      <c r="L2791" s="246">
        <f>IF(A2791="","",IF(OR(A2791=1,A2791=0),H2791,0))</f>
      </c>
      <c r="M2791" s="246">
        <f>IF(A2791="","",IF(A2791=-1,H2791,0))</f>
      </c>
      <c r="N2791">
        <f>IF(J2791="","",IF(E2791="SGD",1,IF(E2791="USD",Settings!$B$22,IF(E2791="HKD",Settings!$B$23,1))))</f>
      </c>
      <c r="O2791">
        <f>IF(OR(B2791="",C2791="",E2791=""),0,(IF(A2791=-1,H2791,0)-IF(OR(A2791=1,A2791=0),H2791,0)+IF(A2791=2,H2791,0))*IF(E2791="SGD",1,IF(E2791="USD",Settings!$B$22,IF(E2791="HKD",Settings!$B$23,1))))</f>
        <v>0</v>
      </c>
      <c r="P2791">
        <f>IF(OR(B2791="",C2791="",E2791=""),0,IF(A2791=2,H2791*IF(E2791="SGD",1,IF(E2791="USD",Settings!$B$22,IF(E2791="HKD",Settings!$B$23,1))),0))</f>
        <v>0</v>
      </c>
      <c r="Q2791" s="312">
        <f>IF(OR(J2791="",G2791=""),"",G2791+ROW()/1000000)</f>
      </c>
      <c r="R2791" s="247">
        <f>IF(Q2791="","",SUMIFS(Txn[Signed Units],Txn[Key],J2791,Txn[Transaction Order],"&lt;="&amp;Q2791))</f>
      </c>
    </row>
    <row r="2792" spans="10:18" ht="15" customHeight="1" x14ac:dyDescent="0.15">
      <c r="J2792" s="246">
        <f>IF(OR(B2792="",C2792="",E2792=""),"",B2792&amp;":"&amp;C2792&amp;":"&amp;E2792)</f>
      </c>
      <c r="K2792" s="247">
        <f>IF(A2792="","",A2792*D2792)</f>
      </c>
      <c r="L2792" s="246">
        <f>IF(A2792="","",IF(OR(A2792=1,A2792=0),H2792,0))</f>
      </c>
      <c r="M2792" s="246">
        <f>IF(A2792="","",IF(A2792=-1,H2792,0))</f>
      </c>
      <c r="N2792">
        <f>IF(J2792="","",IF(E2792="SGD",1,IF(E2792="USD",Settings!$B$22,IF(E2792="HKD",Settings!$B$23,1))))</f>
      </c>
      <c r="O2792">
        <f>IF(OR(B2792="",C2792="",E2792=""),0,(IF(A2792=-1,H2792,0)-IF(OR(A2792=1,A2792=0),H2792,0)+IF(A2792=2,H2792,0))*IF(E2792="SGD",1,IF(E2792="USD",Settings!$B$22,IF(E2792="HKD",Settings!$B$23,1))))</f>
        <v>0</v>
      </c>
      <c r="P2792">
        <f>IF(OR(B2792="",C2792="",E2792=""),0,IF(A2792=2,H2792*IF(E2792="SGD",1,IF(E2792="USD",Settings!$B$22,IF(E2792="HKD",Settings!$B$23,1))),0))</f>
        <v>0</v>
      </c>
      <c r="Q2792" s="312">
        <f>IF(OR(J2792="",G2792=""),"",G2792+ROW()/1000000)</f>
      </c>
      <c r="R2792" s="247">
        <f>IF(Q2792="","",SUMIFS(Txn[Signed Units],Txn[Key],J2792,Txn[Transaction Order],"&lt;="&amp;Q2792))</f>
      </c>
    </row>
    <row r="2793" spans="10:18" ht="15" customHeight="1" x14ac:dyDescent="0.15">
      <c r="J2793" s="246">
        <f>IF(OR(B2793="",C2793="",E2793=""),"",B2793&amp;":"&amp;C2793&amp;":"&amp;E2793)</f>
      </c>
      <c r="K2793" s="247">
        <f>IF(A2793="","",A2793*D2793)</f>
      </c>
      <c r="L2793" s="246">
        <f>IF(A2793="","",IF(OR(A2793=1,A2793=0),H2793,0))</f>
      </c>
      <c r="M2793" s="246">
        <f>IF(A2793="","",IF(A2793=-1,H2793,0))</f>
      </c>
      <c r="N2793">
        <f>IF(J2793="","",IF(E2793="SGD",1,IF(E2793="USD",Settings!$B$22,IF(E2793="HKD",Settings!$B$23,1))))</f>
      </c>
      <c r="O2793">
        <f>IF(OR(B2793="",C2793="",E2793=""),0,(IF(A2793=-1,H2793,0)-IF(OR(A2793=1,A2793=0),H2793,0)+IF(A2793=2,H2793,0))*IF(E2793="SGD",1,IF(E2793="USD",Settings!$B$22,IF(E2793="HKD",Settings!$B$23,1))))</f>
        <v>0</v>
      </c>
      <c r="P2793">
        <f>IF(OR(B2793="",C2793="",E2793=""),0,IF(A2793=2,H2793*IF(E2793="SGD",1,IF(E2793="USD",Settings!$B$22,IF(E2793="HKD",Settings!$B$23,1))),0))</f>
        <v>0</v>
      </c>
      <c r="Q2793" s="312">
        <f>IF(OR(J2793="",G2793=""),"",G2793+ROW()/1000000)</f>
      </c>
      <c r="R2793" s="247">
        <f>IF(Q2793="","",SUMIFS(Txn[Signed Units],Txn[Key],J2793,Txn[Transaction Order],"&lt;="&amp;Q2793))</f>
      </c>
    </row>
    <row r="2794" spans="10:18" ht="15" customHeight="1" x14ac:dyDescent="0.15">
      <c r="J2794" s="246">
        <f>IF(OR(B2794="",C2794="",E2794=""),"",B2794&amp;":"&amp;C2794&amp;":"&amp;E2794)</f>
      </c>
      <c r="K2794" s="247">
        <f>IF(A2794="","",A2794*D2794)</f>
      </c>
      <c r="L2794" s="246">
        <f>IF(A2794="","",IF(OR(A2794=1,A2794=0),H2794,0))</f>
      </c>
      <c r="M2794" s="246">
        <f>IF(A2794="","",IF(A2794=-1,H2794,0))</f>
      </c>
      <c r="N2794">
        <f>IF(J2794="","",IF(E2794="SGD",1,IF(E2794="USD",Settings!$B$22,IF(E2794="HKD",Settings!$B$23,1))))</f>
      </c>
      <c r="O2794">
        <f>IF(OR(B2794="",C2794="",E2794=""),0,(IF(A2794=-1,H2794,0)-IF(OR(A2794=1,A2794=0),H2794,0)+IF(A2794=2,H2794,0))*IF(E2794="SGD",1,IF(E2794="USD",Settings!$B$22,IF(E2794="HKD",Settings!$B$23,1))))</f>
        <v>0</v>
      </c>
      <c r="P2794">
        <f>IF(OR(B2794="",C2794="",E2794=""),0,IF(A2794=2,H2794*IF(E2794="SGD",1,IF(E2794="USD",Settings!$B$22,IF(E2794="HKD",Settings!$B$23,1))),0))</f>
        <v>0</v>
      </c>
      <c r="Q2794" s="312">
        <f>IF(OR(J2794="",G2794=""),"",G2794+ROW()/1000000)</f>
      </c>
      <c r="R2794" s="247">
        <f>IF(Q2794="","",SUMIFS(Txn[Signed Units],Txn[Key],J2794,Txn[Transaction Order],"&lt;="&amp;Q2794))</f>
      </c>
    </row>
    <row r="2795" spans="10:18" ht="15" customHeight="1" x14ac:dyDescent="0.15">
      <c r="J2795" s="246">
        <f>IF(OR(B2795="",C2795="",E2795=""),"",B2795&amp;":"&amp;C2795&amp;":"&amp;E2795)</f>
      </c>
      <c r="K2795" s="247">
        <f>IF(A2795="","",A2795*D2795)</f>
      </c>
      <c r="L2795" s="246">
        <f>IF(A2795="","",IF(OR(A2795=1,A2795=0),H2795,0))</f>
      </c>
      <c r="M2795" s="246">
        <f>IF(A2795="","",IF(A2795=-1,H2795,0))</f>
      </c>
      <c r="N2795">
        <f>IF(J2795="","",IF(E2795="SGD",1,IF(E2795="USD",Settings!$B$22,IF(E2795="HKD",Settings!$B$23,1))))</f>
      </c>
      <c r="O2795">
        <f>IF(OR(B2795="",C2795="",E2795=""),0,(IF(A2795=-1,H2795,0)-IF(OR(A2795=1,A2795=0),H2795,0)+IF(A2795=2,H2795,0))*IF(E2795="SGD",1,IF(E2795="USD",Settings!$B$22,IF(E2795="HKD",Settings!$B$23,1))))</f>
        <v>0</v>
      </c>
      <c r="P2795">
        <f>IF(OR(B2795="",C2795="",E2795=""),0,IF(A2795=2,H2795*IF(E2795="SGD",1,IF(E2795="USD",Settings!$B$22,IF(E2795="HKD",Settings!$B$23,1))),0))</f>
        <v>0</v>
      </c>
      <c r="Q2795" s="312">
        <f>IF(OR(J2795="",G2795=""),"",G2795+ROW()/1000000)</f>
      </c>
      <c r="R2795" s="247">
        <f>IF(Q2795="","",SUMIFS(Txn[Signed Units],Txn[Key],J2795,Txn[Transaction Order],"&lt;="&amp;Q2795))</f>
      </c>
    </row>
    <row r="2796" spans="10:18" ht="15" customHeight="1" x14ac:dyDescent="0.15">
      <c r="J2796" s="246">
        <f>IF(OR(B2796="",C2796="",E2796=""),"",B2796&amp;":"&amp;C2796&amp;":"&amp;E2796)</f>
      </c>
      <c r="K2796" s="247">
        <f>IF(A2796="","",A2796*D2796)</f>
      </c>
      <c r="L2796" s="246">
        <f>IF(A2796="","",IF(OR(A2796=1,A2796=0),H2796,0))</f>
      </c>
      <c r="M2796" s="246">
        <f>IF(A2796="","",IF(A2796=-1,H2796,0))</f>
      </c>
      <c r="N2796">
        <f>IF(J2796="","",IF(E2796="SGD",1,IF(E2796="USD",Settings!$B$22,IF(E2796="HKD",Settings!$B$23,1))))</f>
      </c>
      <c r="O2796">
        <f>IF(OR(B2796="",C2796="",E2796=""),0,(IF(A2796=-1,H2796,0)-IF(OR(A2796=1,A2796=0),H2796,0)+IF(A2796=2,H2796,0))*IF(E2796="SGD",1,IF(E2796="USD",Settings!$B$22,IF(E2796="HKD",Settings!$B$23,1))))</f>
        <v>0</v>
      </c>
      <c r="P2796">
        <f>IF(OR(B2796="",C2796="",E2796=""),0,IF(A2796=2,H2796*IF(E2796="SGD",1,IF(E2796="USD",Settings!$B$22,IF(E2796="HKD",Settings!$B$23,1))),0))</f>
        <v>0</v>
      </c>
      <c r="Q2796" s="312">
        <f>IF(OR(J2796="",G2796=""),"",G2796+ROW()/1000000)</f>
      </c>
      <c r="R2796" s="247">
        <f>IF(Q2796="","",SUMIFS(Txn[Signed Units],Txn[Key],J2796,Txn[Transaction Order],"&lt;="&amp;Q2796))</f>
      </c>
    </row>
    <row r="2797" spans="10:18" ht="15" customHeight="1" x14ac:dyDescent="0.15">
      <c r="J2797" s="246">
        <f>IF(OR(B2797="",C2797="",E2797=""),"",B2797&amp;":"&amp;C2797&amp;":"&amp;E2797)</f>
      </c>
      <c r="K2797" s="247">
        <f>IF(A2797="","",A2797*D2797)</f>
      </c>
      <c r="L2797" s="246">
        <f>IF(A2797="","",IF(OR(A2797=1,A2797=0),H2797,0))</f>
      </c>
      <c r="M2797" s="246">
        <f>IF(A2797="","",IF(A2797=-1,H2797,0))</f>
      </c>
      <c r="N2797">
        <f>IF(J2797="","",IF(E2797="SGD",1,IF(E2797="USD",Settings!$B$22,IF(E2797="HKD",Settings!$B$23,1))))</f>
      </c>
      <c r="O2797">
        <f>IF(OR(B2797="",C2797="",E2797=""),0,(IF(A2797=-1,H2797,0)-IF(OR(A2797=1,A2797=0),H2797,0)+IF(A2797=2,H2797,0))*IF(E2797="SGD",1,IF(E2797="USD",Settings!$B$22,IF(E2797="HKD",Settings!$B$23,1))))</f>
        <v>0</v>
      </c>
      <c r="P2797">
        <f>IF(OR(B2797="",C2797="",E2797=""),0,IF(A2797=2,H2797*IF(E2797="SGD",1,IF(E2797="USD",Settings!$B$22,IF(E2797="HKD",Settings!$B$23,1))),0))</f>
        <v>0</v>
      </c>
      <c r="Q2797" s="312">
        <f>IF(OR(J2797="",G2797=""),"",G2797+ROW()/1000000)</f>
      </c>
      <c r="R2797" s="247">
        <f>IF(Q2797="","",SUMIFS(Txn[Signed Units],Txn[Key],J2797,Txn[Transaction Order],"&lt;="&amp;Q2797))</f>
      </c>
    </row>
    <row r="2798" spans="10:18" ht="15" customHeight="1" x14ac:dyDescent="0.15">
      <c r="J2798" s="246">
        <f>IF(OR(B2798="",C2798="",E2798=""),"",B2798&amp;":"&amp;C2798&amp;":"&amp;E2798)</f>
      </c>
      <c r="K2798" s="247">
        <f>IF(A2798="","",A2798*D2798)</f>
      </c>
      <c r="L2798" s="246">
        <f>IF(A2798="","",IF(OR(A2798=1,A2798=0),H2798,0))</f>
      </c>
      <c r="M2798" s="246">
        <f>IF(A2798="","",IF(A2798=-1,H2798,0))</f>
      </c>
      <c r="N2798">
        <f>IF(J2798="","",IF(E2798="SGD",1,IF(E2798="USD",Settings!$B$22,IF(E2798="HKD",Settings!$B$23,1))))</f>
      </c>
      <c r="O2798">
        <f>IF(OR(B2798="",C2798="",E2798=""),0,(IF(A2798=-1,H2798,0)-IF(OR(A2798=1,A2798=0),H2798,0)+IF(A2798=2,H2798,0))*IF(E2798="SGD",1,IF(E2798="USD",Settings!$B$22,IF(E2798="HKD",Settings!$B$23,1))))</f>
        <v>0</v>
      </c>
      <c r="P2798">
        <f>IF(OR(B2798="",C2798="",E2798=""),0,IF(A2798=2,H2798*IF(E2798="SGD",1,IF(E2798="USD",Settings!$B$22,IF(E2798="HKD",Settings!$B$23,1))),0))</f>
        <v>0</v>
      </c>
      <c r="Q2798" s="312">
        <f>IF(OR(J2798="",G2798=""),"",G2798+ROW()/1000000)</f>
      </c>
      <c r="R2798" s="247">
        <f>IF(Q2798="","",SUMIFS(Txn[Signed Units],Txn[Key],J2798,Txn[Transaction Order],"&lt;="&amp;Q2798))</f>
      </c>
    </row>
    <row r="2799" spans="10:18" ht="15" customHeight="1" x14ac:dyDescent="0.15">
      <c r="J2799" s="246">
        <f>IF(OR(B2799="",C2799="",E2799=""),"",B2799&amp;":"&amp;C2799&amp;":"&amp;E2799)</f>
      </c>
      <c r="K2799" s="247">
        <f>IF(A2799="","",A2799*D2799)</f>
      </c>
      <c r="L2799" s="246">
        <f>IF(A2799="","",IF(OR(A2799=1,A2799=0),H2799,0))</f>
      </c>
      <c r="M2799" s="246">
        <f>IF(A2799="","",IF(A2799=-1,H2799,0))</f>
      </c>
      <c r="N2799">
        <f>IF(J2799="","",IF(E2799="SGD",1,IF(E2799="USD",Settings!$B$22,IF(E2799="HKD",Settings!$B$23,1))))</f>
      </c>
      <c r="O2799">
        <f>IF(OR(B2799="",C2799="",E2799=""),0,(IF(A2799=-1,H2799,0)-IF(OR(A2799=1,A2799=0),H2799,0)+IF(A2799=2,H2799,0))*IF(E2799="SGD",1,IF(E2799="USD",Settings!$B$22,IF(E2799="HKD",Settings!$B$23,1))))</f>
        <v>0</v>
      </c>
      <c r="P2799">
        <f>IF(OR(B2799="",C2799="",E2799=""),0,IF(A2799=2,H2799*IF(E2799="SGD",1,IF(E2799="USD",Settings!$B$22,IF(E2799="HKD",Settings!$B$23,1))),0))</f>
        <v>0</v>
      </c>
      <c r="Q2799" s="312">
        <f>IF(OR(J2799="",G2799=""),"",G2799+ROW()/1000000)</f>
      </c>
      <c r="R2799" s="247">
        <f>IF(Q2799="","",SUMIFS(Txn[Signed Units],Txn[Key],J2799,Txn[Transaction Order],"&lt;="&amp;Q2799))</f>
      </c>
    </row>
    <row r="2800" spans="10:18" ht="15" customHeight="1" x14ac:dyDescent="0.15">
      <c r="J2800" s="246">
        <f>IF(OR(B2800="",C2800="",E2800=""),"",B2800&amp;":"&amp;C2800&amp;":"&amp;E2800)</f>
      </c>
      <c r="K2800" s="247">
        <f>IF(A2800="","",A2800*D2800)</f>
      </c>
      <c r="L2800" s="246">
        <f>IF(A2800="","",IF(OR(A2800=1,A2800=0),H2800,0))</f>
      </c>
      <c r="M2800" s="246">
        <f>IF(A2800="","",IF(A2800=-1,H2800,0))</f>
      </c>
      <c r="N2800">
        <f>IF(J2800="","",IF(E2800="SGD",1,IF(E2800="USD",Settings!$B$22,IF(E2800="HKD",Settings!$B$23,1))))</f>
      </c>
      <c r="O2800">
        <f>IF(OR(B2800="",C2800="",E2800=""),0,(IF(A2800=-1,H2800,0)-IF(OR(A2800=1,A2800=0),H2800,0)+IF(A2800=2,H2800,0))*IF(E2800="SGD",1,IF(E2800="USD",Settings!$B$22,IF(E2800="HKD",Settings!$B$23,1))))</f>
        <v>0</v>
      </c>
      <c r="P2800">
        <f>IF(OR(B2800="",C2800="",E2800=""),0,IF(A2800=2,H2800*IF(E2800="SGD",1,IF(E2800="USD",Settings!$B$22,IF(E2800="HKD",Settings!$B$23,1))),0))</f>
        <v>0</v>
      </c>
      <c r="Q2800" s="312">
        <f>IF(OR(J2800="",G2800=""),"",G2800+ROW()/1000000)</f>
      </c>
      <c r="R2800" s="247">
        <f>IF(Q2800="","",SUMIFS(Txn[Signed Units],Txn[Key],J2800,Txn[Transaction Order],"&lt;="&amp;Q2800))</f>
      </c>
    </row>
    <row r="2801" spans="10:18" ht="15" customHeight="1" x14ac:dyDescent="0.15">
      <c r="J2801" s="246">
        <f>IF(OR(B2801="",C2801="",E2801=""),"",B2801&amp;":"&amp;C2801&amp;":"&amp;E2801)</f>
      </c>
      <c r="K2801" s="247">
        <f>IF(A2801="","",A2801*D2801)</f>
      </c>
      <c r="L2801" s="246">
        <f>IF(A2801="","",IF(OR(A2801=1,A2801=0),H2801,0))</f>
      </c>
      <c r="M2801" s="246">
        <f>IF(A2801="","",IF(A2801=-1,H2801,0))</f>
      </c>
      <c r="N2801">
        <f>IF(J2801="","",IF(E2801="SGD",1,IF(E2801="USD",Settings!$B$22,IF(E2801="HKD",Settings!$B$23,1))))</f>
      </c>
      <c r="O2801">
        <f>IF(OR(B2801="",C2801="",E2801=""),0,(IF(A2801=-1,H2801,0)-IF(OR(A2801=1,A2801=0),H2801,0)+IF(A2801=2,H2801,0))*IF(E2801="SGD",1,IF(E2801="USD",Settings!$B$22,IF(E2801="HKD",Settings!$B$23,1))))</f>
        <v>0</v>
      </c>
      <c r="P2801">
        <f>IF(OR(B2801="",C2801="",E2801=""),0,IF(A2801=2,H2801*IF(E2801="SGD",1,IF(E2801="USD",Settings!$B$22,IF(E2801="HKD",Settings!$B$23,1))),0))</f>
        <v>0</v>
      </c>
      <c r="Q2801" s="312">
        <f>IF(OR(J2801="",G2801=""),"",G2801+ROW()/1000000)</f>
      </c>
      <c r="R2801" s="247">
        <f>IF(Q2801="","",SUMIFS(Txn[Signed Units],Txn[Key],J2801,Txn[Transaction Order],"&lt;="&amp;Q2801))</f>
      </c>
    </row>
    <row r="2802" spans="10:18" ht="15" customHeight="1" x14ac:dyDescent="0.15">
      <c r="J2802" s="246">
        <f>IF(OR(B2802="",C2802="",E2802=""),"",B2802&amp;":"&amp;C2802&amp;":"&amp;E2802)</f>
      </c>
      <c r="K2802" s="247">
        <f>IF(A2802="","",A2802*D2802)</f>
      </c>
      <c r="L2802" s="246">
        <f>IF(A2802="","",IF(OR(A2802=1,A2802=0),H2802,0))</f>
      </c>
      <c r="M2802" s="246">
        <f>IF(A2802="","",IF(A2802=-1,H2802,0))</f>
      </c>
      <c r="N2802">
        <f>IF(J2802="","",IF(E2802="SGD",1,IF(E2802="USD",Settings!$B$22,IF(E2802="HKD",Settings!$B$23,1))))</f>
      </c>
      <c r="O2802">
        <f>IF(OR(B2802="",C2802="",E2802=""),0,(IF(A2802=-1,H2802,0)-IF(OR(A2802=1,A2802=0),H2802,0)+IF(A2802=2,H2802,0))*IF(E2802="SGD",1,IF(E2802="USD",Settings!$B$22,IF(E2802="HKD",Settings!$B$23,1))))</f>
        <v>0</v>
      </c>
      <c r="P2802">
        <f>IF(OR(B2802="",C2802="",E2802=""),0,IF(A2802=2,H2802*IF(E2802="SGD",1,IF(E2802="USD",Settings!$B$22,IF(E2802="HKD",Settings!$B$23,1))),0))</f>
        <v>0</v>
      </c>
      <c r="Q2802" s="312">
        <f>IF(OR(J2802="",G2802=""),"",G2802+ROW()/1000000)</f>
      </c>
      <c r="R2802" s="247">
        <f>IF(Q2802="","",SUMIFS(Txn[Signed Units],Txn[Key],J2802,Txn[Transaction Order],"&lt;="&amp;Q2802))</f>
      </c>
    </row>
    <row r="2803" spans="10:18" ht="15" customHeight="1" x14ac:dyDescent="0.15">
      <c r="J2803" s="246">
        <f>IF(OR(B2803="",C2803="",E2803=""),"",B2803&amp;":"&amp;C2803&amp;":"&amp;E2803)</f>
      </c>
      <c r="K2803" s="247">
        <f>IF(A2803="","",A2803*D2803)</f>
      </c>
      <c r="L2803" s="246">
        <f>IF(A2803="","",IF(OR(A2803=1,A2803=0),H2803,0))</f>
      </c>
      <c r="M2803" s="246">
        <f>IF(A2803="","",IF(A2803=-1,H2803,0))</f>
      </c>
      <c r="N2803">
        <f>IF(J2803="","",IF(E2803="SGD",1,IF(E2803="USD",Settings!$B$22,IF(E2803="HKD",Settings!$B$23,1))))</f>
      </c>
      <c r="O2803">
        <f>IF(OR(B2803="",C2803="",E2803=""),0,(IF(A2803=-1,H2803,0)-IF(OR(A2803=1,A2803=0),H2803,0)+IF(A2803=2,H2803,0))*IF(E2803="SGD",1,IF(E2803="USD",Settings!$B$22,IF(E2803="HKD",Settings!$B$23,1))))</f>
        <v>0</v>
      </c>
      <c r="P2803">
        <f>IF(OR(B2803="",C2803="",E2803=""),0,IF(A2803=2,H2803*IF(E2803="SGD",1,IF(E2803="USD",Settings!$B$22,IF(E2803="HKD",Settings!$B$23,1))),0))</f>
        <v>0</v>
      </c>
      <c r="Q2803" s="312">
        <f>IF(OR(J2803="",G2803=""),"",G2803+ROW()/1000000)</f>
      </c>
      <c r="R2803" s="247">
        <f>IF(Q2803="","",SUMIFS(Txn[Signed Units],Txn[Key],J2803,Txn[Transaction Order],"&lt;="&amp;Q2803))</f>
      </c>
    </row>
    <row r="2804" spans="10:18" ht="15" customHeight="1" x14ac:dyDescent="0.15">
      <c r="J2804" s="246">
        <f>IF(OR(B2804="",C2804="",E2804=""),"",B2804&amp;":"&amp;C2804&amp;":"&amp;E2804)</f>
      </c>
      <c r="K2804" s="247">
        <f>IF(A2804="","",A2804*D2804)</f>
      </c>
      <c r="L2804" s="246">
        <f>IF(A2804="","",IF(OR(A2804=1,A2804=0),H2804,0))</f>
      </c>
      <c r="M2804" s="246">
        <f>IF(A2804="","",IF(A2804=-1,H2804,0))</f>
      </c>
      <c r="N2804">
        <f>IF(J2804="","",IF(E2804="SGD",1,IF(E2804="USD",Settings!$B$22,IF(E2804="HKD",Settings!$B$23,1))))</f>
      </c>
      <c r="O2804">
        <f>IF(OR(B2804="",C2804="",E2804=""),0,(IF(A2804=-1,H2804,0)-IF(OR(A2804=1,A2804=0),H2804,0)+IF(A2804=2,H2804,0))*IF(E2804="SGD",1,IF(E2804="USD",Settings!$B$22,IF(E2804="HKD",Settings!$B$23,1))))</f>
        <v>0</v>
      </c>
      <c r="P2804">
        <f>IF(OR(B2804="",C2804="",E2804=""),0,IF(A2804=2,H2804*IF(E2804="SGD",1,IF(E2804="USD",Settings!$B$22,IF(E2804="HKD",Settings!$B$23,1))),0))</f>
        <v>0</v>
      </c>
      <c r="Q2804" s="312">
        <f>IF(OR(J2804="",G2804=""),"",G2804+ROW()/1000000)</f>
      </c>
      <c r="R2804" s="247">
        <f>IF(Q2804="","",SUMIFS(Txn[Signed Units],Txn[Key],J2804,Txn[Transaction Order],"&lt;="&amp;Q2804))</f>
      </c>
    </row>
    <row r="2805" spans="10:18" ht="15" customHeight="1" x14ac:dyDescent="0.15">
      <c r="J2805" s="246">
        <f>IF(OR(B2805="",C2805="",E2805=""),"",B2805&amp;":"&amp;C2805&amp;":"&amp;E2805)</f>
      </c>
      <c r="K2805" s="247">
        <f>IF(A2805="","",A2805*D2805)</f>
      </c>
      <c r="L2805" s="246">
        <f>IF(A2805="","",IF(OR(A2805=1,A2805=0),H2805,0))</f>
      </c>
      <c r="M2805" s="246">
        <f>IF(A2805="","",IF(A2805=-1,H2805,0))</f>
      </c>
      <c r="N2805">
        <f>IF(J2805="","",IF(E2805="SGD",1,IF(E2805="USD",Settings!$B$22,IF(E2805="HKD",Settings!$B$23,1))))</f>
      </c>
      <c r="O2805">
        <f>IF(OR(B2805="",C2805="",E2805=""),0,(IF(A2805=-1,H2805,0)-IF(OR(A2805=1,A2805=0),H2805,0)+IF(A2805=2,H2805,0))*IF(E2805="SGD",1,IF(E2805="USD",Settings!$B$22,IF(E2805="HKD",Settings!$B$23,1))))</f>
        <v>0</v>
      </c>
      <c r="P2805">
        <f>IF(OR(B2805="",C2805="",E2805=""),0,IF(A2805=2,H2805*IF(E2805="SGD",1,IF(E2805="USD",Settings!$B$22,IF(E2805="HKD",Settings!$B$23,1))),0))</f>
        <v>0</v>
      </c>
      <c r="Q2805" s="312">
        <f>IF(OR(J2805="",G2805=""),"",G2805+ROW()/1000000)</f>
      </c>
      <c r="R2805" s="247">
        <f>IF(Q2805="","",SUMIFS(Txn[Signed Units],Txn[Key],J2805,Txn[Transaction Order],"&lt;="&amp;Q2805))</f>
      </c>
    </row>
    <row r="2806" spans="10:18" ht="15" customHeight="1" x14ac:dyDescent="0.15">
      <c r="J2806" s="246">
        <f>IF(OR(B2806="",C2806="",E2806=""),"",B2806&amp;":"&amp;C2806&amp;":"&amp;E2806)</f>
      </c>
      <c r="K2806" s="247">
        <f>IF(A2806="","",A2806*D2806)</f>
      </c>
      <c r="L2806" s="246">
        <f>IF(A2806="","",IF(OR(A2806=1,A2806=0),H2806,0))</f>
      </c>
      <c r="M2806" s="246">
        <f>IF(A2806="","",IF(A2806=-1,H2806,0))</f>
      </c>
      <c r="N2806">
        <f>IF(J2806="","",IF(E2806="SGD",1,IF(E2806="USD",Settings!$B$22,IF(E2806="HKD",Settings!$B$23,1))))</f>
      </c>
      <c r="O2806">
        <f>IF(OR(B2806="",C2806="",E2806=""),0,(IF(A2806=-1,H2806,0)-IF(OR(A2806=1,A2806=0),H2806,0)+IF(A2806=2,H2806,0))*IF(E2806="SGD",1,IF(E2806="USD",Settings!$B$22,IF(E2806="HKD",Settings!$B$23,1))))</f>
        <v>0</v>
      </c>
      <c r="P2806">
        <f>IF(OR(B2806="",C2806="",E2806=""),0,IF(A2806=2,H2806*IF(E2806="SGD",1,IF(E2806="USD",Settings!$B$22,IF(E2806="HKD",Settings!$B$23,1))),0))</f>
        <v>0</v>
      </c>
      <c r="Q2806" s="312">
        <f>IF(OR(J2806="",G2806=""),"",G2806+ROW()/1000000)</f>
      </c>
      <c r="R2806" s="247">
        <f>IF(Q2806="","",SUMIFS(Txn[Signed Units],Txn[Key],J2806,Txn[Transaction Order],"&lt;="&amp;Q2806))</f>
      </c>
    </row>
    <row r="2807" spans="10:18" ht="15" customHeight="1" x14ac:dyDescent="0.15">
      <c r="J2807" s="246">
        <f>IF(OR(B2807="",C2807="",E2807=""),"",B2807&amp;":"&amp;C2807&amp;":"&amp;E2807)</f>
      </c>
      <c r="K2807" s="247">
        <f>IF(A2807="","",A2807*D2807)</f>
      </c>
      <c r="L2807" s="246">
        <f>IF(A2807="","",IF(OR(A2807=1,A2807=0),H2807,0))</f>
      </c>
      <c r="M2807" s="246">
        <f>IF(A2807="","",IF(A2807=-1,H2807,0))</f>
      </c>
      <c r="N2807">
        <f>IF(J2807="","",IF(E2807="SGD",1,IF(E2807="USD",Settings!$B$22,IF(E2807="HKD",Settings!$B$23,1))))</f>
      </c>
      <c r="O2807">
        <f>IF(OR(B2807="",C2807="",E2807=""),0,(IF(A2807=-1,H2807,0)-IF(OR(A2807=1,A2807=0),H2807,0)+IF(A2807=2,H2807,0))*IF(E2807="SGD",1,IF(E2807="USD",Settings!$B$22,IF(E2807="HKD",Settings!$B$23,1))))</f>
        <v>0</v>
      </c>
      <c r="P2807">
        <f>IF(OR(B2807="",C2807="",E2807=""),0,IF(A2807=2,H2807*IF(E2807="SGD",1,IF(E2807="USD",Settings!$B$22,IF(E2807="HKD",Settings!$B$23,1))),0))</f>
        <v>0</v>
      </c>
      <c r="Q2807" s="312">
        <f>IF(OR(J2807="",G2807=""),"",G2807+ROW()/1000000)</f>
      </c>
      <c r="R2807" s="247">
        <f>IF(Q2807="","",SUMIFS(Txn[Signed Units],Txn[Key],J2807,Txn[Transaction Order],"&lt;="&amp;Q2807))</f>
      </c>
    </row>
    <row r="2808" spans="10:18" ht="15" customHeight="1" x14ac:dyDescent="0.15">
      <c r="J2808" s="246">
        <f>IF(OR(B2808="",C2808="",E2808=""),"",B2808&amp;":"&amp;C2808&amp;":"&amp;E2808)</f>
      </c>
      <c r="K2808" s="247">
        <f>IF(A2808="","",A2808*D2808)</f>
      </c>
      <c r="L2808" s="246">
        <f>IF(A2808="","",IF(OR(A2808=1,A2808=0),H2808,0))</f>
      </c>
      <c r="M2808" s="246">
        <f>IF(A2808="","",IF(A2808=-1,H2808,0))</f>
      </c>
      <c r="N2808">
        <f>IF(J2808="","",IF(E2808="SGD",1,IF(E2808="USD",Settings!$B$22,IF(E2808="HKD",Settings!$B$23,1))))</f>
      </c>
      <c r="O2808">
        <f>IF(OR(B2808="",C2808="",E2808=""),0,(IF(A2808=-1,H2808,0)-IF(OR(A2808=1,A2808=0),H2808,0)+IF(A2808=2,H2808,0))*IF(E2808="SGD",1,IF(E2808="USD",Settings!$B$22,IF(E2808="HKD",Settings!$B$23,1))))</f>
        <v>0</v>
      </c>
      <c r="P2808">
        <f>IF(OR(B2808="",C2808="",E2808=""),0,IF(A2808=2,H2808*IF(E2808="SGD",1,IF(E2808="USD",Settings!$B$22,IF(E2808="HKD",Settings!$B$23,1))),0))</f>
        <v>0</v>
      </c>
      <c r="Q2808" s="312">
        <f>IF(OR(J2808="",G2808=""),"",G2808+ROW()/1000000)</f>
      </c>
      <c r="R2808" s="247">
        <f>IF(Q2808="","",SUMIFS(Txn[Signed Units],Txn[Key],J2808,Txn[Transaction Order],"&lt;="&amp;Q2808))</f>
      </c>
    </row>
    <row r="2809" spans="10:18" ht="15" customHeight="1" x14ac:dyDescent="0.15">
      <c r="J2809" s="246">
        <f>IF(OR(B2809="",C2809="",E2809=""),"",B2809&amp;":"&amp;C2809&amp;":"&amp;E2809)</f>
      </c>
      <c r="K2809" s="247">
        <f>IF(A2809="","",A2809*D2809)</f>
      </c>
      <c r="L2809" s="246">
        <f>IF(A2809="","",IF(OR(A2809=1,A2809=0),H2809,0))</f>
      </c>
      <c r="M2809" s="246">
        <f>IF(A2809="","",IF(A2809=-1,H2809,0))</f>
      </c>
      <c r="N2809">
        <f>IF(J2809="","",IF(E2809="SGD",1,IF(E2809="USD",Settings!$B$22,IF(E2809="HKD",Settings!$B$23,1))))</f>
      </c>
      <c r="O2809">
        <f>IF(OR(B2809="",C2809="",E2809=""),0,(IF(A2809=-1,H2809,0)-IF(OR(A2809=1,A2809=0),H2809,0)+IF(A2809=2,H2809,0))*IF(E2809="SGD",1,IF(E2809="USD",Settings!$B$22,IF(E2809="HKD",Settings!$B$23,1))))</f>
        <v>0</v>
      </c>
      <c r="P2809">
        <f>IF(OR(B2809="",C2809="",E2809=""),0,IF(A2809=2,H2809*IF(E2809="SGD",1,IF(E2809="USD",Settings!$B$22,IF(E2809="HKD",Settings!$B$23,1))),0))</f>
        <v>0</v>
      </c>
      <c r="Q2809" s="312">
        <f>IF(OR(J2809="",G2809=""),"",G2809+ROW()/1000000)</f>
      </c>
      <c r="R2809" s="247">
        <f>IF(Q2809="","",SUMIFS(Txn[Signed Units],Txn[Key],J2809,Txn[Transaction Order],"&lt;="&amp;Q2809))</f>
      </c>
    </row>
    <row r="2810" spans="10:18" ht="15" customHeight="1" x14ac:dyDescent="0.15">
      <c r="J2810" s="246">
        <f>IF(OR(B2810="",C2810="",E2810=""),"",B2810&amp;":"&amp;C2810&amp;":"&amp;E2810)</f>
      </c>
      <c r="K2810" s="247">
        <f>IF(A2810="","",A2810*D2810)</f>
      </c>
      <c r="L2810" s="246">
        <f>IF(A2810="","",IF(OR(A2810=1,A2810=0),H2810,0))</f>
      </c>
      <c r="M2810" s="246">
        <f>IF(A2810="","",IF(A2810=-1,H2810,0))</f>
      </c>
      <c r="N2810">
        <f>IF(J2810="","",IF(E2810="SGD",1,IF(E2810="USD",Settings!$B$22,IF(E2810="HKD",Settings!$B$23,1))))</f>
      </c>
      <c r="O2810">
        <f>IF(OR(B2810="",C2810="",E2810=""),0,(IF(A2810=-1,H2810,0)-IF(OR(A2810=1,A2810=0),H2810,0)+IF(A2810=2,H2810,0))*IF(E2810="SGD",1,IF(E2810="USD",Settings!$B$22,IF(E2810="HKD",Settings!$B$23,1))))</f>
        <v>0</v>
      </c>
      <c r="P2810">
        <f>IF(OR(B2810="",C2810="",E2810=""),0,IF(A2810=2,H2810*IF(E2810="SGD",1,IF(E2810="USD",Settings!$B$22,IF(E2810="HKD",Settings!$B$23,1))),0))</f>
        <v>0</v>
      </c>
      <c r="Q2810" s="312">
        <f>IF(OR(J2810="",G2810=""),"",G2810+ROW()/1000000)</f>
      </c>
      <c r="R2810" s="247">
        <f>IF(Q2810="","",SUMIFS(Txn[Signed Units],Txn[Key],J2810,Txn[Transaction Order],"&lt;="&amp;Q2810))</f>
      </c>
    </row>
    <row r="2811" spans="10:18" ht="15" customHeight="1" x14ac:dyDescent="0.15">
      <c r="J2811" s="246">
        <f>IF(OR(B2811="",C2811="",E2811=""),"",B2811&amp;":"&amp;C2811&amp;":"&amp;E2811)</f>
      </c>
      <c r="K2811" s="247">
        <f>IF(A2811="","",A2811*D2811)</f>
      </c>
      <c r="L2811" s="246">
        <f>IF(A2811="","",IF(OR(A2811=1,A2811=0),H2811,0))</f>
      </c>
      <c r="M2811" s="246">
        <f>IF(A2811="","",IF(A2811=-1,H2811,0))</f>
      </c>
      <c r="N2811">
        <f>IF(J2811="","",IF(E2811="SGD",1,IF(E2811="USD",Settings!$B$22,IF(E2811="HKD",Settings!$B$23,1))))</f>
      </c>
      <c r="O2811">
        <f>IF(OR(B2811="",C2811="",E2811=""),0,(IF(A2811=-1,H2811,0)-IF(OR(A2811=1,A2811=0),H2811,0)+IF(A2811=2,H2811,0))*IF(E2811="SGD",1,IF(E2811="USD",Settings!$B$22,IF(E2811="HKD",Settings!$B$23,1))))</f>
        <v>0</v>
      </c>
      <c r="P2811">
        <f>IF(OR(B2811="",C2811="",E2811=""),0,IF(A2811=2,H2811*IF(E2811="SGD",1,IF(E2811="USD",Settings!$B$22,IF(E2811="HKD",Settings!$B$23,1))),0))</f>
        <v>0</v>
      </c>
      <c r="Q2811" s="312">
        <f>IF(OR(J2811="",G2811=""),"",G2811+ROW()/1000000)</f>
      </c>
      <c r="R2811" s="247">
        <f>IF(Q2811="","",SUMIFS(Txn[Signed Units],Txn[Key],J2811,Txn[Transaction Order],"&lt;="&amp;Q2811))</f>
      </c>
    </row>
    <row r="2812" spans="10:18" ht="15" customHeight="1" x14ac:dyDescent="0.15">
      <c r="J2812" s="246">
        <f>IF(OR(B2812="",C2812="",E2812=""),"",B2812&amp;":"&amp;C2812&amp;":"&amp;E2812)</f>
      </c>
      <c r="K2812" s="247">
        <f>IF(A2812="","",A2812*D2812)</f>
      </c>
      <c r="L2812" s="246">
        <f>IF(A2812="","",IF(OR(A2812=1,A2812=0),H2812,0))</f>
      </c>
      <c r="M2812" s="246">
        <f>IF(A2812="","",IF(A2812=-1,H2812,0))</f>
      </c>
      <c r="N2812">
        <f>IF(J2812="","",IF(E2812="SGD",1,IF(E2812="USD",Settings!$B$22,IF(E2812="HKD",Settings!$B$23,1))))</f>
      </c>
      <c r="O2812">
        <f>IF(OR(B2812="",C2812="",E2812=""),0,(IF(A2812=-1,H2812,0)-IF(OR(A2812=1,A2812=0),H2812,0)+IF(A2812=2,H2812,0))*IF(E2812="SGD",1,IF(E2812="USD",Settings!$B$22,IF(E2812="HKD",Settings!$B$23,1))))</f>
        <v>0</v>
      </c>
      <c r="P2812">
        <f>IF(OR(B2812="",C2812="",E2812=""),0,IF(A2812=2,H2812*IF(E2812="SGD",1,IF(E2812="USD",Settings!$B$22,IF(E2812="HKD",Settings!$B$23,1))),0))</f>
        <v>0</v>
      </c>
      <c r="Q2812" s="312">
        <f>IF(OR(J2812="",G2812=""),"",G2812+ROW()/1000000)</f>
      </c>
      <c r="R2812" s="247">
        <f>IF(Q2812="","",SUMIFS(Txn[Signed Units],Txn[Key],J2812,Txn[Transaction Order],"&lt;="&amp;Q2812))</f>
      </c>
    </row>
    <row r="2813" spans="10:18" ht="15" customHeight="1" x14ac:dyDescent="0.15">
      <c r="J2813" s="246">
        <f>IF(OR(B2813="",C2813="",E2813=""),"",B2813&amp;":"&amp;C2813&amp;":"&amp;E2813)</f>
      </c>
      <c r="K2813" s="247">
        <f>IF(A2813="","",A2813*D2813)</f>
      </c>
      <c r="L2813" s="246">
        <f>IF(A2813="","",IF(OR(A2813=1,A2813=0),H2813,0))</f>
      </c>
      <c r="M2813" s="246">
        <f>IF(A2813="","",IF(A2813=-1,H2813,0))</f>
      </c>
      <c r="N2813">
        <f>IF(J2813="","",IF(E2813="SGD",1,IF(E2813="USD",Settings!$B$22,IF(E2813="HKD",Settings!$B$23,1))))</f>
      </c>
      <c r="O2813">
        <f>IF(OR(B2813="",C2813="",E2813=""),0,(IF(A2813=-1,H2813,0)-IF(OR(A2813=1,A2813=0),H2813,0)+IF(A2813=2,H2813,0))*IF(E2813="SGD",1,IF(E2813="USD",Settings!$B$22,IF(E2813="HKD",Settings!$B$23,1))))</f>
        <v>0</v>
      </c>
      <c r="P2813">
        <f>IF(OR(B2813="",C2813="",E2813=""),0,IF(A2813=2,H2813*IF(E2813="SGD",1,IF(E2813="USD",Settings!$B$22,IF(E2813="HKD",Settings!$B$23,1))),0))</f>
        <v>0</v>
      </c>
      <c r="Q2813" s="312">
        <f>IF(OR(J2813="",G2813=""),"",G2813+ROW()/1000000)</f>
      </c>
      <c r="R2813" s="247">
        <f>IF(Q2813="","",SUMIFS(Txn[Signed Units],Txn[Key],J2813,Txn[Transaction Order],"&lt;="&amp;Q2813))</f>
      </c>
    </row>
    <row r="2814" spans="10:18" ht="15" customHeight="1" x14ac:dyDescent="0.15">
      <c r="J2814" s="246">
        <f>IF(OR(B2814="",C2814="",E2814=""),"",B2814&amp;":"&amp;C2814&amp;":"&amp;E2814)</f>
      </c>
      <c r="K2814" s="247">
        <f>IF(A2814="","",A2814*D2814)</f>
      </c>
      <c r="L2814" s="246">
        <f>IF(A2814="","",IF(OR(A2814=1,A2814=0),H2814,0))</f>
      </c>
      <c r="M2814" s="246">
        <f>IF(A2814="","",IF(A2814=-1,H2814,0))</f>
      </c>
      <c r="N2814">
        <f>IF(J2814="","",IF(E2814="SGD",1,IF(E2814="USD",Settings!$B$22,IF(E2814="HKD",Settings!$B$23,1))))</f>
      </c>
      <c r="O2814">
        <f>IF(OR(B2814="",C2814="",E2814=""),0,(IF(A2814=-1,H2814,0)-IF(OR(A2814=1,A2814=0),H2814,0)+IF(A2814=2,H2814,0))*IF(E2814="SGD",1,IF(E2814="USD",Settings!$B$22,IF(E2814="HKD",Settings!$B$23,1))))</f>
        <v>0</v>
      </c>
      <c r="P2814">
        <f>IF(OR(B2814="",C2814="",E2814=""),0,IF(A2814=2,H2814*IF(E2814="SGD",1,IF(E2814="USD",Settings!$B$22,IF(E2814="HKD",Settings!$B$23,1))),0))</f>
        <v>0</v>
      </c>
      <c r="Q2814" s="312">
        <f>IF(OR(J2814="",G2814=""),"",G2814+ROW()/1000000)</f>
      </c>
      <c r="R2814" s="247">
        <f>IF(Q2814="","",SUMIFS(Txn[Signed Units],Txn[Key],J2814,Txn[Transaction Order],"&lt;="&amp;Q2814))</f>
      </c>
    </row>
    <row r="2815" spans="10:18" ht="15" customHeight="1" x14ac:dyDescent="0.15">
      <c r="J2815" s="246">
        <f>IF(OR(B2815="",C2815="",E2815=""),"",B2815&amp;":"&amp;C2815&amp;":"&amp;E2815)</f>
      </c>
      <c r="K2815" s="247">
        <f>IF(A2815="","",A2815*D2815)</f>
      </c>
      <c r="L2815" s="246">
        <f>IF(A2815="","",IF(OR(A2815=1,A2815=0),H2815,0))</f>
      </c>
      <c r="M2815" s="246">
        <f>IF(A2815="","",IF(A2815=-1,H2815,0))</f>
      </c>
      <c r="N2815">
        <f>IF(J2815="","",IF(E2815="SGD",1,IF(E2815="USD",Settings!$B$22,IF(E2815="HKD",Settings!$B$23,1))))</f>
      </c>
      <c r="O2815">
        <f>IF(OR(B2815="",C2815="",E2815=""),0,(IF(A2815=-1,H2815,0)-IF(OR(A2815=1,A2815=0),H2815,0)+IF(A2815=2,H2815,0))*IF(E2815="SGD",1,IF(E2815="USD",Settings!$B$22,IF(E2815="HKD",Settings!$B$23,1))))</f>
        <v>0</v>
      </c>
      <c r="P2815">
        <f>IF(OR(B2815="",C2815="",E2815=""),0,IF(A2815=2,H2815*IF(E2815="SGD",1,IF(E2815="USD",Settings!$B$22,IF(E2815="HKD",Settings!$B$23,1))),0))</f>
        <v>0</v>
      </c>
      <c r="Q2815" s="312">
        <f>IF(OR(J2815="",G2815=""),"",G2815+ROW()/1000000)</f>
      </c>
      <c r="R2815" s="247">
        <f>IF(Q2815="","",SUMIFS(Txn[Signed Units],Txn[Key],J2815,Txn[Transaction Order],"&lt;="&amp;Q2815))</f>
      </c>
    </row>
    <row r="2816" spans="10:18" ht="15" customHeight="1" x14ac:dyDescent="0.15">
      <c r="J2816" s="246">
        <f>IF(OR(B2816="",C2816="",E2816=""),"",B2816&amp;":"&amp;C2816&amp;":"&amp;E2816)</f>
      </c>
      <c r="K2816" s="247">
        <f>IF(A2816="","",A2816*D2816)</f>
      </c>
      <c r="L2816" s="246">
        <f>IF(A2816="","",IF(OR(A2816=1,A2816=0),H2816,0))</f>
      </c>
      <c r="M2816" s="246">
        <f>IF(A2816="","",IF(A2816=-1,H2816,0))</f>
      </c>
      <c r="N2816">
        <f>IF(J2816="","",IF(E2816="SGD",1,IF(E2816="USD",Settings!$B$22,IF(E2816="HKD",Settings!$B$23,1))))</f>
      </c>
      <c r="O2816">
        <f>IF(OR(B2816="",C2816="",E2816=""),0,(IF(A2816=-1,H2816,0)-IF(OR(A2816=1,A2816=0),H2816,0)+IF(A2816=2,H2816,0))*IF(E2816="SGD",1,IF(E2816="USD",Settings!$B$22,IF(E2816="HKD",Settings!$B$23,1))))</f>
        <v>0</v>
      </c>
      <c r="P2816">
        <f>IF(OR(B2816="",C2816="",E2816=""),0,IF(A2816=2,H2816*IF(E2816="SGD",1,IF(E2816="USD",Settings!$B$22,IF(E2816="HKD",Settings!$B$23,1))),0))</f>
        <v>0</v>
      </c>
      <c r="Q2816" s="312">
        <f>IF(OR(J2816="",G2816=""),"",G2816+ROW()/1000000)</f>
      </c>
      <c r="R2816" s="247">
        <f>IF(Q2816="","",SUMIFS(Txn[Signed Units],Txn[Key],J2816,Txn[Transaction Order],"&lt;="&amp;Q2816))</f>
      </c>
    </row>
    <row r="2817" spans="10:18" ht="15" customHeight="1" x14ac:dyDescent="0.15">
      <c r="J2817" s="246">
        <f>IF(OR(B2817="",C2817="",E2817=""),"",B2817&amp;":"&amp;C2817&amp;":"&amp;E2817)</f>
      </c>
      <c r="K2817" s="247">
        <f>IF(A2817="","",A2817*D2817)</f>
      </c>
      <c r="L2817" s="246">
        <f>IF(A2817="","",IF(OR(A2817=1,A2817=0),H2817,0))</f>
      </c>
      <c r="M2817" s="246">
        <f>IF(A2817="","",IF(A2817=-1,H2817,0))</f>
      </c>
      <c r="N2817">
        <f>IF(J2817="","",IF(E2817="SGD",1,IF(E2817="USD",Settings!$B$22,IF(E2817="HKD",Settings!$B$23,1))))</f>
      </c>
      <c r="O2817">
        <f>IF(OR(B2817="",C2817="",E2817=""),0,(IF(A2817=-1,H2817,0)-IF(OR(A2817=1,A2817=0),H2817,0)+IF(A2817=2,H2817,0))*IF(E2817="SGD",1,IF(E2817="USD",Settings!$B$22,IF(E2817="HKD",Settings!$B$23,1))))</f>
        <v>0</v>
      </c>
      <c r="P2817">
        <f>IF(OR(B2817="",C2817="",E2817=""),0,IF(A2817=2,H2817*IF(E2817="SGD",1,IF(E2817="USD",Settings!$B$22,IF(E2817="HKD",Settings!$B$23,1))),0))</f>
        <v>0</v>
      </c>
      <c r="Q2817" s="312">
        <f>IF(OR(J2817="",G2817=""),"",G2817+ROW()/1000000)</f>
      </c>
      <c r="R2817" s="247">
        <f>IF(Q2817="","",SUMIFS(Txn[Signed Units],Txn[Key],J2817,Txn[Transaction Order],"&lt;="&amp;Q2817))</f>
      </c>
    </row>
    <row r="2818" spans="10:18" ht="15" customHeight="1" x14ac:dyDescent="0.15">
      <c r="J2818" s="246">
        <f>IF(OR(B2818="",C2818="",E2818=""),"",B2818&amp;":"&amp;C2818&amp;":"&amp;E2818)</f>
      </c>
      <c r="K2818" s="247">
        <f>IF(A2818="","",A2818*D2818)</f>
      </c>
      <c r="L2818" s="246">
        <f>IF(A2818="","",IF(OR(A2818=1,A2818=0),H2818,0))</f>
      </c>
      <c r="M2818" s="246">
        <f>IF(A2818="","",IF(A2818=-1,H2818,0))</f>
      </c>
      <c r="N2818">
        <f>IF(J2818="","",IF(E2818="SGD",1,IF(E2818="USD",Settings!$B$22,IF(E2818="HKD",Settings!$B$23,1))))</f>
      </c>
      <c r="O2818">
        <f>IF(OR(B2818="",C2818="",E2818=""),0,(IF(A2818=-1,H2818,0)-IF(OR(A2818=1,A2818=0),H2818,0)+IF(A2818=2,H2818,0))*IF(E2818="SGD",1,IF(E2818="USD",Settings!$B$22,IF(E2818="HKD",Settings!$B$23,1))))</f>
        <v>0</v>
      </c>
      <c r="P2818">
        <f>IF(OR(B2818="",C2818="",E2818=""),0,IF(A2818=2,H2818*IF(E2818="SGD",1,IF(E2818="USD",Settings!$B$22,IF(E2818="HKD",Settings!$B$23,1))),0))</f>
        <v>0</v>
      </c>
      <c r="Q2818" s="312">
        <f>IF(OR(J2818="",G2818=""),"",G2818+ROW()/1000000)</f>
      </c>
      <c r="R2818" s="247">
        <f>IF(Q2818="","",SUMIFS(Txn[Signed Units],Txn[Key],J2818,Txn[Transaction Order],"&lt;="&amp;Q2818))</f>
      </c>
    </row>
    <row r="2819" spans="10:18" ht="15" customHeight="1" x14ac:dyDescent="0.15">
      <c r="J2819" s="246">
        <f>IF(OR(B2819="",C2819="",E2819=""),"",B2819&amp;":"&amp;C2819&amp;":"&amp;E2819)</f>
      </c>
      <c r="K2819" s="247">
        <f>IF(A2819="","",A2819*D2819)</f>
      </c>
      <c r="L2819" s="246">
        <f>IF(A2819="","",IF(OR(A2819=1,A2819=0),H2819,0))</f>
      </c>
      <c r="M2819" s="246">
        <f>IF(A2819="","",IF(A2819=-1,H2819,0))</f>
      </c>
      <c r="N2819">
        <f>IF(J2819="","",IF(E2819="SGD",1,IF(E2819="USD",Settings!$B$22,IF(E2819="HKD",Settings!$B$23,1))))</f>
      </c>
      <c r="O2819">
        <f>IF(OR(B2819="",C2819="",E2819=""),0,(IF(A2819=-1,H2819,0)-IF(OR(A2819=1,A2819=0),H2819,0)+IF(A2819=2,H2819,0))*IF(E2819="SGD",1,IF(E2819="USD",Settings!$B$22,IF(E2819="HKD",Settings!$B$23,1))))</f>
        <v>0</v>
      </c>
      <c r="P2819">
        <f>IF(OR(B2819="",C2819="",E2819=""),0,IF(A2819=2,H2819*IF(E2819="SGD",1,IF(E2819="USD",Settings!$B$22,IF(E2819="HKD",Settings!$B$23,1))),0))</f>
        <v>0</v>
      </c>
      <c r="Q2819" s="312">
        <f>IF(OR(J2819="",G2819=""),"",G2819+ROW()/1000000)</f>
      </c>
      <c r="R2819" s="247">
        <f>IF(Q2819="","",SUMIFS(Txn[Signed Units],Txn[Key],J2819,Txn[Transaction Order],"&lt;="&amp;Q2819))</f>
      </c>
    </row>
    <row r="2820" spans="10:18" ht="15" customHeight="1" x14ac:dyDescent="0.15">
      <c r="J2820" s="246">
        <f>IF(OR(B2820="",C2820="",E2820=""),"",B2820&amp;":"&amp;C2820&amp;":"&amp;E2820)</f>
      </c>
      <c r="K2820" s="247">
        <f>IF(A2820="","",A2820*D2820)</f>
      </c>
      <c r="L2820" s="246">
        <f>IF(A2820="","",IF(OR(A2820=1,A2820=0),H2820,0))</f>
      </c>
      <c r="M2820" s="246">
        <f>IF(A2820="","",IF(A2820=-1,H2820,0))</f>
      </c>
      <c r="N2820">
        <f>IF(J2820="","",IF(E2820="SGD",1,IF(E2820="USD",Settings!$B$22,IF(E2820="HKD",Settings!$B$23,1))))</f>
      </c>
      <c r="O2820">
        <f>IF(OR(B2820="",C2820="",E2820=""),0,(IF(A2820=-1,H2820,0)-IF(OR(A2820=1,A2820=0),H2820,0)+IF(A2820=2,H2820,0))*IF(E2820="SGD",1,IF(E2820="USD",Settings!$B$22,IF(E2820="HKD",Settings!$B$23,1))))</f>
        <v>0</v>
      </c>
      <c r="P2820">
        <f>IF(OR(B2820="",C2820="",E2820=""),0,IF(A2820=2,H2820*IF(E2820="SGD",1,IF(E2820="USD",Settings!$B$22,IF(E2820="HKD",Settings!$B$23,1))),0))</f>
        <v>0</v>
      </c>
      <c r="Q2820" s="312">
        <f>IF(OR(J2820="",G2820=""),"",G2820+ROW()/1000000)</f>
      </c>
      <c r="R2820" s="247">
        <f>IF(Q2820="","",SUMIFS(Txn[Signed Units],Txn[Key],J2820,Txn[Transaction Order],"&lt;="&amp;Q2820))</f>
      </c>
    </row>
    <row r="2821" spans="10:18" ht="15" customHeight="1" x14ac:dyDescent="0.15">
      <c r="J2821" s="246">
        <f>IF(OR(B2821="",C2821="",E2821=""),"",B2821&amp;":"&amp;C2821&amp;":"&amp;E2821)</f>
      </c>
      <c r="K2821" s="247">
        <f>IF(A2821="","",A2821*D2821)</f>
      </c>
      <c r="L2821" s="246">
        <f>IF(A2821="","",IF(OR(A2821=1,A2821=0),H2821,0))</f>
      </c>
      <c r="M2821" s="246">
        <f>IF(A2821="","",IF(A2821=-1,H2821,0))</f>
      </c>
      <c r="N2821">
        <f>IF(J2821="","",IF(E2821="SGD",1,IF(E2821="USD",Settings!$B$22,IF(E2821="HKD",Settings!$B$23,1))))</f>
      </c>
      <c r="O2821">
        <f>IF(OR(B2821="",C2821="",E2821=""),0,(IF(A2821=-1,H2821,0)-IF(OR(A2821=1,A2821=0),H2821,0)+IF(A2821=2,H2821,0))*IF(E2821="SGD",1,IF(E2821="USD",Settings!$B$22,IF(E2821="HKD",Settings!$B$23,1))))</f>
        <v>0</v>
      </c>
      <c r="P2821">
        <f>IF(OR(B2821="",C2821="",E2821=""),0,IF(A2821=2,H2821*IF(E2821="SGD",1,IF(E2821="USD",Settings!$B$22,IF(E2821="HKD",Settings!$B$23,1))),0))</f>
        <v>0</v>
      </c>
      <c r="Q2821" s="312">
        <f>IF(OR(J2821="",G2821=""),"",G2821+ROW()/1000000)</f>
      </c>
      <c r="R2821" s="247">
        <f>IF(Q2821="","",SUMIFS(Txn[Signed Units],Txn[Key],J2821,Txn[Transaction Order],"&lt;="&amp;Q2821))</f>
      </c>
    </row>
    <row r="2822" spans="10:18" ht="15" customHeight="1" x14ac:dyDescent="0.15">
      <c r="J2822" s="246">
        <f>IF(OR(B2822="",C2822="",E2822=""),"",B2822&amp;":"&amp;C2822&amp;":"&amp;E2822)</f>
      </c>
      <c r="K2822" s="247">
        <f>IF(A2822="","",A2822*D2822)</f>
      </c>
      <c r="L2822" s="246">
        <f>IF(A2822="","",IF(OR(A2822=1,A2822=0),H2822,0))</f>
      </c>
      <c r="M2822" s="246">
        <f>IF(A2822="","",IF(A2822=-1,H2822,0))</f>
      </c>
      <c r="N2822">
        <f>IF(J2822="","",IF(E2822="SGD",1,IF(E2822="USD",Settings!$B$22,IF(E2822="HKD",Settings!$B$23,1))))</f>
      </c>
      <c r="O2822">
        <f>IF(OR(B2822="",C2822="",E2822=""),0,(IF(A2822=-1,H2822,0)-IF(OR(A2822=1,A2822=0),H2822,0)+IF(A2822=2,H2822,0))*IF(E2822="SGD",1,IF(E2822="USD",Settings!$B$22,IF(E2822="HKD",Settings!$B$23,1))))</f>
        <v>0</v>
      </c>
      <c r="P2822">
        <f>IF(OR(B2822="",C2822="",E2822=""),0,IF(A2822=2,H2822*IF(E2822="SGD",1,IF(E2822="USD",Settings!$B$22,IF(E2822="HKD",Settings!$B$23,1))),0))</f>
        <v>0</v>
      </c>
      <c r="Q2822" s="312">
        <f>IF(OR(J2822="",G2822=""),"",G2822+ROW()/1000000)</f>
      </c>
      <c r="R2822" s="247">
        <f>IF(Q2822="","",SUMIFS(Txn[Signed Units],Txn[Key],J2822,Txn[Transaction Order],"&lt;="&amp;Q2822))</f>
      </c>
    </row>
    <row r="2823" spans="10:18" ht="15" customHeight="1" x14ac:dyDescent="0.15">
      <c r="J2823" s="246">
        <f>IF(OR(B2823="",C2823="",E2823=""),"",B2823&amp;":"&amp;C2823&amp;":"&amp;E2823)</f>
      </c>
      <c r="K2823" s="247">
        <f>IF(A2823="","",A2823*D2823)</f>
      </c>
      <c r="L2823" s="246">
        <f>IF(A2823="","",IF(OR(A2823=1,A2823=0),H2823,0))</f>
      </c>
      <c r="M2823" s="246">
        <f>IF(A2823="","",IF(A2823=-1,H2823,0))</f>
      </c>
      <c r="N2823">
        <f>IF(J2823="","",IF(E2823="SGD",1,IF(E2823="USD",Settings!$B$22,IF(E2823="HKD",Settings!$B$23,1))))</f>
      </c>
      <c r="O2823">
        <f>IF(OR(B2823="",C2823="",E2823=""),0,(IF(A2823=-1,H2823,0)-IF(OR(A2823=1,A2823=0),H2823,0)+IF(A2823=2,H2823,0))*IF(E2823="SGD",1,IF(E2823="USD",Settings!$B$22,IF(E2823="HKD",Settings!$B$23,1))))</f>
        <v>0</v>
      </c>
      <c r="P2823">
        <f>IF(OR(B2823="",C2823="",E2823=""),0,IF(A2823=2,H2823*IF(E2823="SGD",1,IF(E2823="USD",Settings!$B$22,IF(E2823="HKD",Settings!$B$23,1))),0))</f>
        <v>0</v>
      </c>
      <c r="Q2823" s="312">
        <f>IF(OR(J2823="",G2823=""),"",G2823+ROW()/1000000)</f>
      </c>
      <c r="R2823" s="247">
        <f>IF(Q2823="","",SUMIFS(Txn[Signed Units],Txn[Key],J2823,Txn[Transaction Order],"&lt;="&amp;Q2823))</f>
      </c>
    </row>
    <row r="2824" spans="10:18" ht="15" customHeight="1" x14ac:dyDescent="0.15">
      <c r="J2824" s="246">
        <f>IF(OR(B2824="",C2824="",E2824=""),"",B2824&amp;":"&amp;C2824&amp;":"&amp;E2824)</f>
      </c>
      <c r="K2824" s="247">
        <f>IF(A2824="","",A2824*D2824)</f>
      </c>
      <c r="L2824" s="246">
        <f>IF(A2824="","",IF(OR(A2824=1,A2824=0),H2824,0))</f>
      </c>
      <c r="M2824" s="246">
        <f>IF(A2824="","",IF(A2824=-1,H2824,0))</f>
      </c>
      <c r="N2824">
        <f>IF(J2824="","",IF(E2824="SGD",1,IF(E2824="USD",Settings!$B$22,IF(E2824="HKD",Settings!$B$23,1))))</f>
      </c>
      <c r="O2824">
        <f>IF(OR(B2824="",C2824="",E2824=""),0,(IF(A2824=-1,H2824,0)-IF(OR(A2824=1,A2824=0),H2824,0)+IF(A2824=2,H2824,0))*IF(E2824="SGD",1,IF(E2824="USD",Settings!$B$22,IF(E2824="HKD",Settings!$B$23,1))))</f>
        <v>0</v>
      </c>
      <c r="P2824">
        <f>IF(OR(B2824="",C2824="",E2824=""),0,IF(A2824=2,H2824*IF(E2824="SGD",1,IF(E2824="USD",Settings!$B$22,IF(E2824="HKD",Settings!$B$23,1))),0))</f>
        <v>0</v>
      </c>
      <c r="Q2824" s="312">
        <f>IF(OR(J2824="",G2824=""),"",G2824+ROW()/1000000)</f>
      </c>
      <c r="R2824" s="247">
        <f>IF(Q2824="","",SUMIFS(Txn[Signed Units],Txn[Key],J2824,Txn[Transaction Order],"&lt;="&amp;Q2824))</f>
      </c>
    </row>
    <row r="2825" spans="10:18" ht="15" customHeight="1" x14ac:dyDescent="0.15">
      <c r="J2825" s="246">
        <f>IF(OR(B2825="",C2825="",E2825=""),"",B2825&amp;":"&amp;C2825&amp;":"&amp;E2825)</f>
      </c>
      <c r="K2825" s="247">
        <f>IF(A2825="","",A2825*D2825)</f>
      </c>
      <c r="L2825" s="246">
        <f>IF(A2825="","",IF(OR(A2825=1,A2825=0),H2825,0))</f>
      </c>
      <c r="M2825" s="246">
        <f>IF(A2825="","",IF(A2825=-1,H2825,0))</f>
      </c>
      <c r="N2825">
        <f>IF(J2825="","",IF(E2825="SGD",1,IF(E2825="USD",Settings!$B$22,IF(E2825="HKD",Settings!$B$23,1))))</f>
      </c>
      <c r="O2825">
        <f>IF(OR(B2825="",C2825="",E2825=""),0,(IF(A2825=-1,H2825,0)-IF(OR(A2825=1,A2825=0),H2825,0)+IF(A2825=2,H2825,0))*IF(E2825="SGD",1,IF(E2825="USD",Settings!$B$22,IF(E2825="HKD",Settings!$B$23,1))))</f>
        <v>0</v>
      </c>
      <c r="P2825">
        <f>IF(OR(B2825="",C2825="",E2825=""),0,IF(A2825=2,H2825*IF(E2825="SGD",1,IF(E2825="USD",Settings!$B$22,IF(E2825="HKD",Settings!$B$23,1))),0))</f>
        <v>0</v>
      </c>
      <c r="Q2825" s="312">
        <f>IF(OR(J2825="",G2825=""),"",G2825+ROW()/1000000)</f>
      </c>
      <c r="R2825" s="247">
        <f>IF(Q2825="","",SUMIFS(Txn[Signed Units],Txn[Key],J2825,Txn[Transaction Order],"&lt;="&amp;Q2825))</f>
      </c>
    </row>
    <row r="2826" spans="10:18" ht="15" customHeight="1" x14ac:dyDescent="0.15">
      <c r="J2826" s="246">
        <f>IF(OR(B2826="",C2826="",E2826=""),"",B2826&amp;":"&amp;C2826&amp;":"&amp;E2826)</f>
      </c>
      <c r="K2826" s="247">
        <f>IF(A2826="","",A2826*D2826)</f>
      </c>
      <c r="L2826" s="246">
        <f>IF(A2826="","",IF(OR(A2826=1,A2826=0),H2826,0))</f>
      </c>
      <c r="M2826" s="246">
        <f>IF(A2826="","",IF(A2826=-1,H2826,0))</f>
      </c>
      <c r="N2826">
        <f>IF(J2826="","",IF(E2826="SGD",1,IF(E2826="USD",Settings!$B$22,IF(E2826="HKD",Settings!$B$23,1))))</f>
      </c>
      <c r="O2826">
        <f>IF(OR(B2826="",C2826="",E2826=""),0,(IF(A2826=-1,H2826,0)-IF(OR(A2826=1,A2826=0),H2826,0)+IF(A2826=2,H2826,0))*IF(E2826="SGD",1,IF(E2826="USD",Settings!$B$22,IF(E2826="HKD",Settings!$B$23,1))))</f>
        <v>0</v>
      </c>
      <c r="P2826">
        <f>IF(OR(B2826="",C2826="",E2826=""),0,IF(A2826=2,H2826*IF(E2826="SGD",1,IF(E2826="USD",Settings!$B$22,IF(E2826="HKD",Settings!$B$23,1))),0))</f>
        <v>0</v>
      </c>
      <c r="Q2826" s="312">
        <f>IF(OR(J2826="",G2826=""),"",G2826+ROW()/1000000)</f>
      </c>
      <c r="R2826" s="247">
        <f>IF(Q2826="","",SUMIFS(Txn[Signed Units],Txn[Key],J2826,Txn[Transaction Order],"&lt;="&amp;Q2826))</f>
      </c>
    </row>
    <row r="2827" spans="10:18" ht="15" customHeight="1" x14ac:dyDescent="0.15">
      <c r="J2827" s="246">
        <f>IF(OR(B2827="",C2827="",E2827=""),"",B2827&amp;":"&amp;C2827&amp;":"&amp;E2827)</f>
      </c>
      <c r="K2827" s="247">
        <f>IF(A2827="","",A2827*D2827)</f>
      </c>
      <c r="L2827" s="246">
        <f>IF(A2827="","",IF(OR(A2827=1,A2827=0),H2827,0))</f>
      </c>
      <c r="M2827" s="246">
        <f>IF(A2827="","",IF(A2827=-1,H2827,0))</f>
      </c>
      <c r="N2827">
        <f>IF(J2827="","",IF(E2827="SGD",1,IF(E2827="USD",Settings!$B$22,IF(E2827="HKD",Settings!$B$23,1))))</f>
      </c>
      <c r="O2827">
        <f>IF(OR(B2827="",C2827="",E2827=""),0,(IF(A2827=-1,H2827,0)-IF(OR(A2827=1,A2827=0),H2827,0)+IF(A2827=2,H2827,0))*IF(E2827="SGD",1,IF(E2827="USD",Settings!$B$22,IF(E2827="HKD",Settings!$B$23,1))))</f>
        <v>0</v>
      </c>
      <c r="P2827">
        <f>IF(OR(B2827="",C2827="",E2827=""),0,IF(A2827=2,H2827*IF(E2827="SGD",1,IF(E2827="USD",Settings!$B$22,IF(E2827="HKD",Settings!$B$23,1))),0))</f>
        <v>0</v>
      </c>
      <c r="Q2827" s="312">
        <f>IF(OR(J2827="",G2827=""),"",G2827+ROW()/1000000)</f>
      </c>
      <c r="R2827" s="247">
        <f>IF(Q2827="","",SUMIFS(Txn[Signed Units],Txn[Key],J2827,Txn[Transaction Order],"&lt;="&amp;Q2827))</f>
      </c>
    </row>
    <row r="2828" spans="10:18" ht="15" customHeight="1" x14ac:dyDescent="0.15">
      <c r="J2828" s="246">
        <f>IF(OR(B2828="",C2828="",E2828=""),"",B2828&amp;":"&amp;C2828&amp;":"&amp;E2828)</f>
      </c>
      <c r="K2828" s="247">
        <f>IF(A2828="","",A2828*D2828)</f>
      </c>
      <c r="L2828" s="246">
        <f>IF(A2828="","",IF(OR(A2828=1,A2828=0),H2828,0))</f>
      </c>
      <c r="M2828" s="246">
        <f>IF(A2828="","",IF(A2828=-1,H2828,0))</f>
      </c>
      <c r="N2828">
        <f>IF(J2828="","",IF(E2828="SGD",1,IF(E2828="USD",Settings!$B$22,IF(E2828="HKD",Settings!$B$23,1))))</f>
      </c>
      <c r="O2828">
        <f>IF(OR(B2828="",C2828="",E2828=""),0,(IF(A2828=-1,H2828,0)-IF(OR(A2828=1,A2828=0),H2828,0)+IF(A2828=2,H2828,0))*IF(E2828="SGD",1,IF(E2828="USD",Settings!$B$22,IF(E2828="HKD",Settings!$B$23,1))))</f>
        <v>0</v>
      </c>
      <c r="P2828">
        <f>IF(OR(B2828="",C2828="",E2828=""),0,IF(A2828=2,H2828*IF(E2828="SGD",1,IF(E2828="USD",Settings!$B$22,IF(E2828="HKD",Settings!$B$23,1))),0))</f>
        <v>0</v>
      </c>
      <c r="Q2828" s="312">
        <f>IF(OR(J2828="",G2828=""),"",G2828+ROW()/1000000)</f>
      </c>
      <c r="R2828" s="247">
        <f>IF(Q2828="","",SUMIFS(Txn[Signed Units],Txn[Key],J2828,Txn[Transaction Order],"&lt;="&amp;Q2828))</f>
      </c>
    </row>
    <row r="2829" spans="10:18" ht="15" customHeight="1" x14ac:dyDescent="0.15">
      <c r="J2829" s="246">
        <f>IF(OR(B2829="",C2829="",E2829=""),"",B2829&amp;":"&amp;C2829&amp;":"&amp;E2829)</f>
      </c>
      <c r="K2829" s="247">
        <f>IF(A2829="","",A2829*D2829)</f>
      </c>
      <c r="L2829" s="246">
        <f>IF(A2829="","",IF(OR(A2829=1,A2829=0),H2829,0))</f>
      </c>
      <c r="M2829" s="246">
        <f>IF(A2829="","",IF(A2829=-1,H2829,0))</f>
      </c>
      <c r="N2829">
        <f>IF(J2829="","",IF(E2829="SGD",1,IF(E2829="USD",Settings!$B$22,IF(E2829="HKD",Settings!$B$23,1))))</f>
      </c>
      <c r="O2829">
        <f>IF(OR(B2829="",C2829="",E2829=""),0,(IF(A2829=-1,H2829,0)-IF(OR(A2829=1,A2829=0),H2829,0)+IF(A2829=2,H2829,0))*IF(E2829="SGD",1,IF(E2829="USD",Settings!$B$22,IF(E2829="HKD",Settings!$B$23,1))))</f>
        <v>0</v>
      </c>
      <c r="P2829">
        <f>IF(OR(B2829="",C2829="",E2829=""),0,IF(A2829=2,H2829*IF(E2829="SGD",1,IF(E2829="USD",Settings!$B$22,IF(E2829="HKD",Settings!$B$23,1))),0))</f>
        <v>0</v>
      </c>
      <c r="Q2829" s="312">
        <f>IF(OR(J2829="",G2829=""),"",G2829+ROW()/1000000)</f>
      </c>
      <c r="R2829" s="247">
        <f>IF(Q2829="","",SUMIFS(Txn[Signed Units],Txn[Key],J2829,Txn[Transaction Order],"&lt;="&amp;Q2829))</f>
      </c>
    </row>
    <row r="2830" spans="10:18" ht="15" customHeight="1" x14ac:dyDescent="0.15">
      <c r="J2830" s="246">
        <f>IF(OR(B2830="",C2830="",E2830=""),"",B2830&amp;":"&amp;C2830&amp;":"&amp;E2830)</f>
      </c>
      <c r="K2830" s="247">
        <f>IF(A2830="","",A2830*D2830)</f>
      </c>
      <c r="L2830" s="246">
        <f>IF(A2830="","",IF(OR(A2830=1,A2830=0),H2830,0))</f>
      </c>
      <c r="M2830" s="246">
        <f>IF(A2830="","",IF(A2830=-1,H2830,0))</f>
      </c>
      <c r="N2830">
        <f>IF(J2830="","",IF(E2830="SGD",1,IF(E2830="USD",Settings!$B$22,IF(E2830="HKD",Settings!$B$23,1))))</f>
      </c>
      <c r="O2830">
        <f>IF(OR(B2830="",C2830="",E2830=""),0,(IF(A2830=-1,H2830,0)-IF(OR(A2830=1,A2830=0),H2830,0)+IF(A2830=2,H2830,0))*IF(E2830="SGD",1,IF(E2830="USD",Settings!$B$22,IF(E2830="HKD",Settings!$B$23,1))))</f>
        <v>0</v>
      </c>
      <c r="P2830">
        <f>IF(OR(B2830="",C2830="",E2830=""),0,IF(A2830=2,H2830*IF(E2830="SGD",1,IF(E2830="USD",Settings!$B$22,IF(E2830="HKD",Settings!$B$23,1))),0))</f>
        <v>0</v>
      </c>
      <c r="Q2830" s="312">
        <f>IF(OR(J2830="",G2830=""),"",G2830+ROW()/1000000)</f>
      </c>
      <c r="R2830" s="247">
        <f>IF(Q2830="","",SUMIFS(Txn[Signed Units],Txn[Key],J2830,Txn[Transaction Order],"&lt;="&amp;Q2830))</f>
      </c>
    </row>
    <row r="2831" spans="10:18" ht="15" customHeight="1" x14ac:dyDescent="0.15">
      <c r="J2831" s="246">
        <f>IF(OR(B2831="",C2831="",E2831=""),"",B2831&amp;":"&amp;C2831&amp;":"&amp;E2831)</f>
      </c>
      <c r="K2831" s="247">
        <f>IF(A2831="","",A2831*D2831)</f>
      </c>
      <c r="L2831" s="246">
        <f>IF(A2831="","",IF(OR(A2831=1,A2831=0),H2831,0))</f>
      </c>
      <c r="M2831" s="246">
        <f>IF(A2831="","",IF(A2831=-1,H2831,0))</f>
      </c>
      <c r="N2831">
        <f>IF(J2831="","",IF(E2831="SGD",1,IF(E2831="USD",Settings!$B$22,IF(E2831="HKD",Settings!$B$23,1))))</f>
      </c>
      <c r="O2831">
        <f>IF(OR(B2831="",C2831="",E2831=""),0,(IF(A2831=-1,H2831,0)-IF(OR(A2831=1,A2831=0),H2831,0)+IF(A2831=2,H2831,0))*IF(E2831="SGD",1,IF(E2831="USD",Settings!$B$22,IF(E2831="HKD",Settings!$B$23,1))))</f>
        <v>0</v>
      </c>
      <c r="P2831">
        <f>IF(OR(B2831="",C2831="",E2831=""),0,IF(A2831=2,H2831*IF(E2831="SGD",1,IF(E2831="USD",Settings!$B$22,IF(E2831="HKD",Settings!$B$23,1))),0))</f>
        <v>0</v>
      </c>
      <c r="Q2831" s="312">
        <f>IF(OR(J2831="",G2831=""),"",G2831+ROW()/1000000)</f>
      </c>
      <c r="R2831" s="247">
        <f>IF(Q2831="","",SUMIFS(Txn[Signed Units],Txn[Key],J2831,Txn[Transaction Order],"&lt;="&amp;Q2831))</f>
      </c>
    </row>
    <row r="2832" spans="10:18" ht="15" customHeight="1" x14ac:dyDescent="0.15">
      <c r="J2832" s="246">
        <f>IF(OR(B2832="",C2832="",E2832=""),"",B2832&amp;":"&amp;C2832&amp;":"&amp;E2832)</f>
      </c>
      <c r="K2832" s="247">
        <f>IF(A2832="","",A2832*D2832)</f>
      </c>
      <c r="L2832" s="246">
        <f>IF(A2832="","",IF(OR(A2832=1,A2832=0),H2832,0))</f>
      </c>
      <c r="M2832" s="246">
        <f>IF(A2832="","",IF(A2832=-1,H2832,0))</f>
      </c>
      <c r="N2832">
        <f>IF(J2832="","",IF(E2832="SGD",1,IF(E2832="USD",Settings!$B$22,IF(E2832="HKD",Settings!$B$23,1))))</f>
      </c>
      <c r="O2832">
        <f>IF(OR(B2832="",C2832="",E2832=""),0,(IF(A2832=-1,H2832,0)-IF(OR(A2832=1,A2832=0),H2832,0)+IF(A2832=2,H2832,0))*IF(E2832="SGD",1,IF(E2832="USD",Settings!$B$22,IF(E2832="HKD",Settings!$B$23,1))))</f>
        <v>0</v>
      </c>
      <c r="P2832">
        <f>IF(OR(B2832="",C2832="",E2832=""),0,IF(A2832=2,H2832*IF(E2832="SGD",1,IF(E2832="USD",Settings!$B$22,IF(E2832="HKD",Settings!$B$23,1))),0))</f>
        <v>0</v>
      </c>
      <c r="Q2832" s="312">
        <f>IF(OR(J2832="",G2832=""),"",G2832+ROW()/1000000)</f>
      </c>
      <c r="R2832" s="247">
        <f>IF(Q2832="","",SUMIFS(Txn[Signed Units],Txn[Key],J2832,Txn[Transaction Order],"&lt;="&amp;Q2832))</f>
      </c>
    </row>
    <row r="2833" spans="10:18" ht="15" customHeight="1" x14ac:dyDescent="0.15">
      <c r="J2833" s="246">
        <f>IF(OR(B2833="",C2833="",E2833=""),"",B2833&amp;":"&amp;C2833&amp;":"&amp;E2833)</f>
      </c>
      <c r="K2833" s="247">
        <f>IF(A2833="","",A2833*D2833)</f>
      </c>
      <c r="L2833" s="246">
        <f>IF(A2833="","",IF(OR(A2833=1,A2833=0),H2833,0))</f>
      </c>
      <c r="M2833" s="246">
        <f>IF(A2833="","",IF(A2833=-1,H2833,0))</f>
      </c>
      <c r="N2833">
        <f>IF(J2833="","",IF(E2833="SGD",1,IF(E2833="USD",Settings!$B$22,IF(E2833="HKD",Settings!$B$23,1))))</f>
      </c>
      <c r="O2833">
        <f>IF(OR(B2833="",C2833="",E2833=""),0,(IF(A2833=-1,H2833,0)-IF(OR(A2833=1,A2833=0),H2833,0)+IF(A2833=2,H2833,0))*IF(E2833="SGD",1,IF(E2833="USD",Settings!$B$22,IF(E2833="HKD",Settings!$B$23,1))))</f>
        <v>0</v>
      </c>
      <c r="P2833">
        <f>IF(OR(B2833="",C2833="",E2833=""),0,IF(A2833=2,H2833*IF(E2833="SGD",1,IF(E2833="USD",Settings!$B$22,IF(E2833="HKD",Settings!$B$23,1))),0))</f>
        <v>0</v>
      </c>
      <c r="Q2833" s="312">
        <f>IF(OR(J2833="",G2833=""),"",G2833+ROW()/1000000)</f>
      </c>
      <c r="R2833" s="247">
        <f>IF(Q2833="","",SUMIFS(Txn[Signed Units],Txn[Key],J2833,Txn[Transaction Order],"&lt;="&amp;Q2833))</f>
      </c>
    </row>
    <row r="2834" spans="10:18" ht="15" customHeight="1" x14ac:dyDescent="0.15">
      <c r="J2834" s="246">
        <f>IF(OR(B2834="",C2834="",E2834=""),"",B2834&amp;":"&amp;C2834&amp;":"&amp;E2834)</f>
      </c>
      <c r="K2834" s="247">
        <f>IF(A2834="","",A2834*D2834)</f>
      </c>
      <c r="L2834" s="246">
        <f>IF(A2834="","",IF(OR(A2834=1,A2834=0),H2834,0))</f>
      </c>
      <c r="M2834" s="246">
        <f>IF(A2834="","",IF(A2834=-1,H2834,0))</f>
      </c>
      <c r="N2834">
        <f>IF(J2834="","",IF(E2834="SGD",1,IF(E2834="USD",Settings!$B$22,IF(E2834="HKD",Settings!$B$23,1))))</f>
      </c>
      <c r="O2834">
        <f>IF(OR(B2834="",C2834="",E2834=""),0,(IF(A2834=-1,H2834,0)-IF(OR(A2834=1,A2834=0),H2834,0)+IF(A2834=2,H2834,0))*IF(E2834="SGD",1,IF(E2834="USD",Settings!$B$22,IF(E2834="HKD",Settings!$B$23,1))))</f>
        <v>0</v>
      </c>
      <c r="P2834">
        <f>IF(OR(B2834="",C2834="",E2834=""),0,IF(A2834=2,H2834*IF(E2834="SGD",1,IF(E2834="USD",Settings!$B$22,IF(E2834="HKD",Settings!$B$23,1))),0))</f>
        <v>0</v>
      </c>
      <c r="Q2834" s="312">
        <f>IF(OR(J2834="",G2834=""),"",G2834+ROW()/1000000)</f>
      </c>
      <c r="R2834" s="247">
        <f>IF(Q2834="","",SUMIFS(Txn[Signed Units],Txn[Key],J2834,Txn[Transaction Order],"&lt;="&amp;Q2834))</f>
      </c>
    </row>
    <row r="2835" spans="10:18" ht="15" customHeight="1" x14ac:dyDescent="0.15">
      <c r="J2835" s="246">
        <f>IF(OR(B2835="",C2835="",E2835=""),"",B2835&amp;":"&amp;C2835&amp;":"&amp;E2835)</f>
      </c>
      <c r="K2835" s="247">
        <f>IF(A2835="","",A2835*D2835)</f>
      </c>
      <c r="L2835" s="246">
        <f>IF(A2835="","",IF(OR(A2835=1,A2835=0),H2835,0))</f>
      </c>
      <c r="M2835" s="246">
        <f>IF(A2835="","",IF(A2835=-1,H2835,0))</f>
      </c>
      <c r="N2835">
        <f>IF(J2835="","",IF(E2835="SGD",1,IF(E2835="USD",Settings!$B$22,IF(E2835="HKD",Settings!$B$23,1))))</f>
      </c>
      <c r="O2835">
        <f>IF(OR(B2835="",C2835="",E2835=""),0,(IF(A2835=-1,H2835,0)-IF(OR(A2835=1,A2835=0),H2835,0)+IF(A2835=2,H2835,0))*IF(E2835="SGD",1,IF(E2835="USD",Settings!$B$22,IF(E2835="HKD",Settings!$B$23,1))))</f>
        <v>0</v>
      </c>
      <c r="P2835">
        <f>IF(OR(B2835="",C2835="",E2835=""),0,IF(A2835=2,H2835*IF(E2835="SGD",1,IF(E2835="USD",Settings!$B$22,IF(E2835="HKD",Settings!$B$23,1))),0))</f>
        <v>0</v>
      </c>
      <c r="Q2835" s="312">
        <f>IF(OR(J2835="",G2835=""),"",G2835+ROW()/1000000)</f>
      </c>
      <c r="R2835" s="247">
        <f>IF(Q2835="","",SUMIFS(Txn[Signed Units],Txn[Key],J2835,Txn[Transaction Order],"&lt;="&amp;Q2835))</f>
      </c>
    </row>
    <row r="2836" spans="10:18" ht="15" customHeight="1" x14ac:dyDescent="0.15">
      <c r="J2836" s="246">
        <f>IF(OR(B2836="",C2836="",E2836=""),"",B2836&amp;":"&amp;C2836&amp;":"&amp;E2836)</f>
      </c>
      <c r="K2836" s="247">
        <f>IF(A2836="","",A2836*D2836)</f>
      </c>
      <c r="L2836" s="246">
        <f>IF(A2836="","",IF(OR(A2836=1,A2836=0),H2836,0))</f>
      </c>
      <c r="M2836" s="246">
        <f>IF(A2836="","",IF(A2836=-1,H2836,0))</f>
      </c>
      <c r="N2836">
        <f>IF(J2836="","",IF(E2836="SGD",1,IF(E2836="USD",Settings!$B$22,IF(E2836="HKD",Settings!$B$23,1))))</f>
      </c>
      <c r="O2836">
        <f>IF(OR(B2836="",C2836="",E2836=""),0,(IF(A2836=-1,H2836,0)-IF(OR(A2836=1,A2836=0),H2836,0)+IF(A2836=2,H2836,0))*IF(E2836="SGD",1,IF(E2836="USD",Settings!$B$22,IF(E2836="HKD",Settings!$B$23,1))))</f>
        <v>0</v>
      </c>
      <c r="P2836">
        <f>IF(OR(B2836="",C2836="",E2836=""),0,IF(A2836=2,H2836*IF(E2836="SGD",1,IF(E2836="USD",Settings!$B$22,IF(E2836="HKD",Settings!$B$23,1))),0))</f>
        <v>0</v>
      </c>
      <c r="Q2836" s="312">
        <f>IF(OR(J2836="",G2836=""),"",G2836+ROW()/1000000)</f>
      </c>
      <c r="R2836" s="247">
        <f>IF(Q2836="","",SUMIFS(Txn[Signed Units],Txn[Key],J2836,Txn[Transaction Order],"&lt;="&amp;Q2836))</f>
      </c>
    </row>
    <row r="2837" spans="10:18" ht="15" customHeight="1" x14ac:dyDescent="0.15">
      <c r="J2837" s="246">
        <f>IF(OR(B2837="",C2837="",E2837=""),"",B2837&amp;":"&amp;C2837&amp;":"&amp;E2837)</f>
      </c>
      <c r="K2837" s="247">
        <f>IF(A2837="","",A2837*D2837)</f>
      </c>
      <c r="L2837" s="246">
        <f>IF(A2837="","",IF(OR(A2837=1,A2837=0),H2837,0))</f>
      </c>
      <c r="M2837" s="246">
        <f>IF(A2837="","",IF(A2837=-1,H2837,0))</f>
      </c>
      <c r="N2837">
        <f>IF(J2837="","",IF(E2837="SGD",1,IF(E2837="USD",Settings!$B$22,IF(E2837="HKD",Settings!$B$23,1))))</f>
      </c>
      <c r="O2837">
        <f>IF(OR(B2837="",C2837="",E2837=""),0,(IF(A2837=-1,H2837,0)-IF(OR(A2837=1,A2837=0),H2837,0)+IF(A2837=2,H2837,0))*IF(E2837="SGD",1,IF(E2837="USD",Settings!$B$22,IF(E2837="HKD",Settings!$B$23,1))))</f>
        <v>0</v>
      </c>
      <c r="P2837">
        <f>IF(OR(B2837="",C2837="",E2837=""),0,IF(A2837=2,H2837*IF(E2837="SGD",1,IF(E2837="USD",Settings!$B$22,IF(E2837="HKD",Settings!$B$23,1))),0))</f>
        <v>0</v>
      </c>
      <c r="Q2837" s="312">
        <f>IF(OR(J2837="",G2837=""),"",G2837+ROW()/1000000)</f>
      </c>
      <c r="R2837" s="247">
        <f>IF(Q2837="","",SUMIFS(Txn[Signed Units],Txn[Key],J2837,Txn[Transaction Order],"&lt;="&amp;Q2837))</f>
      </c>
    </row>
    <row r="2838" spans="10:18" ht="15" customHeight="1" x14ac:dyDescent="0.15">
      <c r="J2838" s="246">
        <f>IF(OR(B2838="",C2838="",E2838=""),"",B2838&amp;":"&amp;C2838&amp;":"&amp;E2838)</f>
      </c>
      <c r="K2838" s="247">
        <f>IF(A2838="","",A2838*D2838)</f>
      </c>
      <c r="L2838" s="246">
        <f>IF(A2838="","",IF(OR(A2838=1,A2838=0),H2838,0))</f>
      </c>
      <c r="M2838" s="246">
        <f>IF(A2838="","",IF(A2838=-1,H2838,0))</f>
      </c>
      <c r="N2838">
        <f>IF(J2838="","",IF(E2838="SGD",1,IF(E2838="USD",Settings!$B$22,IF(E2838="HKD",Settings!$B$23,1))))</f>
      </c>
      <c r="O2838">
        <f>IF(OR(B2838="",C2838="",E2838=""),0,(IF(A2838=-1,H2838,0)-IF(OR(A2838=1,A2838=0),H2838,0)+IF(A2838=2,H2838,0))*IF(E2838="SGD",1,IF(E2838="USD",Settings!$B$22,IF(E2838="HKD",Settings!$B$23,1))))</f>
        <v>0</v>
      </c>
      <c r="P2838">
        <f>IF(OR(B2838="",C2838="",E2838=""),0,IF(A2838=2,H2838*IF(E2838="SGD",1,IF(E2838="USD",Settings!$B$22,IF(E2838="HKD",Settings!$B$23,1))),0))</f>
        <v>0</v>
      </c>
      <c r="Q2838" s="312">
        <f>IF(OR(J2838="",G2838=""),"",G2838+ROW()/1000000)</f>
      </c>
      <c r="R2838" s="247">
        <f>IF(Q2838="","",SUMIFS(Txn[Signed Units],Txn[Key],J2838,Txn[Transaction Order],"&lt;="&amp;Q2838))</f>
      </c>
    </row>
    <row r="2839" spans="10:18" ht="15" customHeight="1" x14ac:dyDescent="0.15">
      <c r="J2839" s="246">
        <f>IF(OR(B2839="",C2839="",E2839=""),"",B2839&amp;":"&amp;C2839&amp;":"&amp;E2839)</f>
      </c>
      <c r="K2839" s="247">
        <f>IF(A2839="","",A2839*D2839)</f>
      </c>
      <c r="L2839" s="246">
        <f>IF(A2839="","",IF(OR(A2839=1,A2839=0),H2839,0))</f>
      </c>
      <c r="M2839" s="246">
        <f>IF(A2839="","",IF(A2839=-1,H2839,0))</f>
      </c>
      <c r="N2839">
        <f>IF(J2839="","",IF(E2839="SGD",1,IF(E2839="USD",Settings!$B$22,IF(E2839="HKD",Settings!$B$23,1))))</f>
      </c>
      <c r="O2839">
        <f>IF(OR(B2839="",C2839="",E2839=""),0,(IF(A2839=-1,H2839,0)-IF(OR(A2839=1,A2839=0),H2839,0)+IF(A2839=2,H2839,0))*IF(E2839="SGD",1,IF(E2839="USD",Settings!$B$22,IF(E2839="HKD",Settings!$B$23,1))))</f>
        <v>0</v>
      </c>
      <c r="P2839">
        <f>IF(OR(B2839="",C2839="",E2839=""),0,IF(A2839=2,H2839*IF(E2839="SGD",1,IF(E2839="USD",Settings!$B$22,IF(E2839="HKD",Settings!$B$23,1))),0))</f>
        <v>0</v>
      </c>
      <c r="Q2839" s="312">
        <f>IF(OR(J2839="",G2839=""),"",G2839+ROW()/1000000)</f>
      </c>
      <c r="R2839" s="247">
        <f>IF(Q2839="","",SUMIFS(Txn[Signed Units],Txn[Key],J2839,Txn[Transaction Order],"&lt;="&amp;Q2839))</f>
      </c>
    </row>
    <row r="2840" spans="10:18" ht="15" customHeight="1" x14ac:dyDescent="0.15">
      <c r="J2840" s="246">
        <f>IF(OR(B2840="",C2840="",E2840=""),"",B2840&amp;":"&amp;C2840&amp;":"&amp;E2840)</f>
      </c>
      <c r="K2840" s="247">
        <f>IF(A2840="","",A2840*D2840)</f>
      </c>
      <c r="L2840" s="246">
        <f>IF(A2840="","",IF(OR(A2840=1,A2840=0),H2840,0))</f>
      </c>
      <c r="M2840" s="246">
        <f>IF(A2840="","",IF(A2840=-1,H2840,0))</f>
      </c>
      <c r="N2840">
        <f>IF(J2840="","",IF(E2840="SGD",1,IF(E2840="USD",Settings!$B$22,IF(E2840="HKD",Settings!$B$23,1))))</f>
      </c>
      <c r="O2840">
        <f>IF(OR(B2840="",C2840="",E2840=""),0,(IF(A2840=-1,H2840,0)-IF(OR(A2840=1,A2840=0),H2840,0)+IF(A2840=2,H2840,0))*IF(E2840="SGD",1,IF(E2840="USD",Settings!$B$22,IF(E2840="HKD",Settings!$B$23,1))))</f>
        <v>0</v>
      </c>
      <c r="P2840">
        <f>IF(OR(B2840="",C2840="",E2840=""),0,IF(A2840=2,H2840*IF(E2840="SGD",1,IF(E2840="USD",Settings!$B$22,IF(E2840="HKD",Settings!$B$23,1))),0))</f>
        <v>0</v>
      </c>
      <c r="Q2840" s="312">
        <f>IF(OR(J2840="",G2840=""),"",G2840+ROW()/1000000)</f>
      </c>
      <c r="R2840" s="247">
        <f>IF(Q2840="","",SUMIFS(Txn[Signed Units],Txn[Key],J2840,Txn[Transaction Order],"&lt;="&amp;Q2840))</f>
      </c>
    </row>
    <row r="2841" spans="10:18" ht="15" customHeight="1" x14ac:dyDescent="0.15">
      <c r="J2841" s="246">
        <f>IF(OR(B2841="",C2841="",E2841=""),"",B2841&amp;":"&amp;C2841&amp;":"&amp;E2841)</f>
      </c>
      <c r="K2841" s="247">
        <f>IF(A2841="","",A2841*D2841)</f>
      </c>
      <c r="L2841" s="246">
        <f>IF(A2841="","",IF(OR(A2841=1,A2841=0),H2841,0))</f>
      </c>
      <c r="M2841" s="246">
        <f>IF(A2841="","",IF(A2841=-1,H2841,0))</f>
      </c>
      <c r="N2841">
        <f>IF(J2841="","",IF(E2841="SGD",1,IF(E2841="USD",Settings!$B$22,IF(E2841="HKD",Settings!$B$23,1))))</f>
      </c>
      <c r="O2841">
        <f>IF(OR(B2841="",C2841="",E2841=""),0,(IF(A2841=-1,H2841,0)-IF(OR(A2841=1,A2841=0),H2841,0)+IF(A2841=2,H2841,0))*IF(E2841="SGD",1,IF(E2841="USD",Settings!$B$22,IF(E2841="HKD",Settings!$B$23,1))))</f>
        <v>0</v>
      </c>
      <c r="P2841">
        <f>IF(OR(B2841="",C2841="",E2841=""),0,IF(A2841=2,H2841*IF(E2841="SGD",1,IF(E2841="USD",Settings!$B$22,IF(E2841="HKD",Settings!$B$23,1))),0))</f>
        <v>0</v>
      </c>
      <c r="Q2841" s="312">
        <f>IF(OR(J2841="",G2841=""),"",G2841+ROW()/1000000)</f>
      </c>
      <c r="R2841" s="247">
        <f>IF(Q2841="","",SUMIFS(Txn[Signed Units],Txn[Key],J2841,Txn[Transaction Order],"&lt;="&amp;Q2841))</f>
      </c>
    </row>
    <row r="2842" spans="10:18" ht="15" customHeight="1" x14ac:dyDescent="0.15">
      <c r="J2842" s="246">
        <f>IF(OR(B2842="",C2842="",E2842=""),"",B2842&amp;":"&amp;C2842&amp;":"&amp;E2842)</f>
      </c>
      <c r="K2842" s="247">
        <f>IF(A2842="","",A2842*D2842)</f>
      </c>
      <c r="L2842" s="246">
        <f>IF(A2842="","",IF(OR(A2842=1,A2842=0),H2842,0))</f>
      </c>
      <c r="M2842" s="246">
        <f>IF(A2842="","",IF(A2842=-1,H2842,0))</f>
      </c>
      <c r="N2842">
        <f>IF(J2842="","",IF(E2842="SGD",1,IF(E2842="USD",Settings!$B$22,IF(E2842="HKD",Settings!$B$23,1))))</f>
      </c>
      <c r="O2842">
        <f>IF(OR(B2842="",C2842="",E2842=""),0,(IF(A2842=-1,H2842,0)-IF(OR(A2842=1,A2842=0),H2842,0)+IF(A2842=2,H2842,0))*IF(E2842="SGD",1,IF(E2842="USD",Settings!$B$22,IF(E2842="HKD",Settings!$B$23,1))))</f>
        <v>0</v>
      </c>
      <c r="P2842">
        <f>IF(OR(B2842="",C2842="",E2842=""),0,IF(A2842=2,H2842*IF(E2842="SGD",1,IF(E2842="USD",Settings!$B$22,IF(E2842="HKD",Settings!$B$23,1))),0))</f>
        <v>0</v>
      </c>
      <c r="Q2842" s="312">
        <f>IF(OR(J2842="",G2842=""),"",G2842+ROW()/1000000)</f>
      </c>
      <c r="R2842" s="247">
        <f>IF(Q2842="","",SUMIFS(Txn[Signed Units],Txn[Key],J2842,Txn[Transaction Order],"&lt;="&amp;Q2842))</f>
      </c>
    </row>
    <row r="2843" spans="10:18" ht="15" customHeight="1" x14ac:dyDescent="0.15">
      <c r="J2843" s="246">
        <f>IF(OR(B2843="",C2843="",E2843=""),"",B2843&amp;":"&amp;C2843&amp;":"&amp;E2843)</f>
      </c>
      <c r="K2843" s="247">
        <f>IF(A2843="","",A2843*D2843)</f>
      </c>
      <c r="L2843" s="246">
        <f>IF(A2843="","",IF(OR(A2843=1,A2843=0),H2843,0))</f>
      </c>
      <c r="M2843" s="246">
        <f>IF(A2843="","",IF(A2843=-1,H2843,0))</f>
      </c>
      <c r="N2843">
        <f>IF(J2843="","",IF(E2843="SGD",1,IF(E2843="USD",Settings!$B$22,IF(E2843="HKD",Settings!$B$23,1))))</f>
      </c>
      <c r="O2843">
        <f>IF(OR(B2843="",C2843="",E2843=""),0,(IF(A2843=-1,H2843,0)-IF(OR(A2843=1,A2843=0),H2843,0)+IF(A2843=2,H2843,0))*IF(E2843="SGD",1,IF(E2843="USD",Settings!$B$22,IF(E2843="HKD",Settings!$B$23,1))))</f>
        <v>0</v>
      </c>
      <c r="P2843">
        <f>IF(OR(B2843="",C2843="",E2843=""),0,IF(A2843=2,H2843*IF(E2843="SGD",1,IF(E2843="USD",Settings!$B$22,IF(E2843="HKD",Settings!$B$23,1))),0))</f>
        <v>0</v>
      </c>
      <c r="Q2843" s="312">
        <f>IF(OR(J2843="",G2843=""),"",G2843+ROW()/1000000)</f>
      </c>
      <c r="R2843" s="247">
        <f>IF(Q2843="","",SUMIFS(Txn[Signed Units],Txn[Key],J2843,Txn[Transaction Order],"&lt;="&amp;Q2843))</f>
      </c>
    </row>
    <row r="2844" spans="10:18" ht="15" customHeight="1" x14ac:dyDescent="0.15">
      <c r="J2844" s="246">
        <f>IF(OR(B2844="",C2844="",E2844=""),"",B2844&amp;":"&amp;C2844&amp;":"&amp;E2844)</f>
      </c>
      <c r="K2844" s="247">
        <f>IF(A2844="","",A2844*D2844)</f>
      </c>
      <c r="L2844" s="246">
        <f>IF(A2844="","",IF(OR(A2844=1,A2844=0),H2844,0))</f>
      </c>
      <c r="M2844" s="246">
        <f>IF(A2844="","",IF(A2844=-1,H2844,0))</f>
      </c>
      <c r="N2844">
        <f>IF(J2844="","",IF(E2844="SGD",1,IF(E2844="USD",Settings!$B$22,IF(E2844="HKD",Settings!$B$23,1))))</f>
      </c>
      <c r="O2844">
        <f>IF(OR(B2844="",C2844="",E2844=""),0,(IF(A2844=-1,H2844,0)-IF(OR(A2844=1,A2844=0),H2844,0)+IF(A2844=2,H2844,0))*IF(E2844="SGD",1,IF(E2844="USD",Settings!$B$22,IF(E2844="HKD",Settings!$B$23,1))))</f>
        <v>0</v>
      </c>
      <c r="P2844">
        <f>IF(OR(B2844="",C2844="",E2844=""),0,IF(A2844=2,H2844*IF(E2844="SGD",1,IF(E2844="USD",Settings!$B$22,IF(E2844="HKD",Settings!$B$23,1))),0))</f>
        <v>0</v>
      </c>
      <c r="Q2844" s="312">
        <f>IF(OR(J2844="",G2844=""),"",G2844+ROW()/1000000)</f>
      </c>
      <c r="R2844" s="247">
        <f>IF(Q2844="","",SUMIFS(Txn[Signed Units],Txn[Key],J2844,Txn[Transaction Order],"&lt;="&amp;Q2844))</f>
      </c>
    </row>
    <row r="2845" spans="10:18" ht="15" customHeight="1" x14ac:dyDescent="0.15">
      <c r="J2845" s="246">
        <f>IF(OR(B2845="",C2845="",E2845=""),"",B2845&amp;":"&amp;C2845&amp;":"&amp;E2845)</f>
      </c>
      <c r="K2845" s="247">
        <f>IF(A2845="","",A2845*D2845)</f>
      </c>
      <c r="L2845" s="246">
        <f>IF(A2845="","",IF(OR(A2845=1,A2845=0),H2845,0))</f>
      </c>
      <c r="M2845" s="246">
        <f>IF(A2845="","",IF(A2845=-1,H2845,0))</f>
      </c>
      <c r="N2845">
        <f>IF(J2845="","",IF(E2845="SGD",1,IF(E2845="USD",Settings!$B$22,IF(E2845="HKD",Settings!$B$23,1))))</f>
      </c>
      <c r="O2845">
        <f>IF(OR(B2845="",C2845="",E2845=""),0,(IF(A2845=-1,H2845,0)-IF(OR(A2845=1,A2845=0),H2845,0)+IF(A2845=2,H2845,0))*IF(E2845="SGD",1,IF(E2845="USD",Settings!$B$22,IF(E2845="HKD",Settings!$B$23,1))))</f>
        <v>0</v>
      </c>
      <c r="P2845">
        <f>IF(OR(B2845="",C2845="",E2845=""),0,IF(A2845=2,H2845*IF(E2845="SGD",1,IF(E2845="USD",Settings!$B$22,IF(E2845="HKD",Settings!$B$23,1))),0))</f>
        <v>0</v>
      </c>
      <c r="Q2845" s="312">
        <f>IF(OR(J2845="",G2845=""),"",G2845+ROW()/1000000)</f>
      </c>
      <c r="R2845" s="247">
        <f>IF(Q2845="","",SUMIFS(Txn[Signed Units],Txn[Key],J2845,Txn[Transaction Order],"&lt;="&amp;Q2845))</f>
      </c>
    </row>
    <row r="2846" spans="10:18" ht="15" customHeight="1" x14ac:dyDescent="0.15">
      <c r="J2846" s="246">
        <f>IF(OR(B2846="",C2846="",E2846=""),"",B2846&amp;":"&amp;C2846&amp;":"&amp;E2846)</f>
      </c>
      <c r="K2846" s="247">
        <f>IF(A2846="","",A2846*D2846)</f>
      </c>
      <c r="L2846" s="246">
        <f>IF(A2846="","",IF(OR(A2846=1,A2846=0),H2846,0))</f>
      </c>
      <c r="M2846" s="246">
        <f>IF(A2846="","",IF(A2846=-1,H2846,0))</f>
      </c>
      <c r="N2846">
        <f>IF(J2846="","",IF(E2846="SGD",1,IF(E2846="USD",Settings!$B$22,IF(E2846="HKD",Settings!$B$23,1))))</f>
      </c>
      <c r="O2846">
        <f>IF(OR(B2846="",C2846="",E2846=""),0,(IF(A2846=-1,H2846,0)-IF(OR(A2846=1,A2846=0),H2846,0)+IF(A2846=2,H2846,0))*IF(E2846="SGD",1,IF(E2846="USD",Settings!$B$22,IF(E2846="HKD",Settings!$B$23,1))))</f>
        <v>0</v>
      </c>
      <c r="P2846">
        <f>IF(OR(B2846="",C2846="",E2846=""),0,IF(A2846=2,H2846*IF(E2846="SGD",1,IF(E2846="USD",Settings!$B$22,IF(E2846="HKD",Settings!$B$23,1))),0))</f>
        <v>0</v>
      </c>
      <c r="Q2846" s="312">
        <f>IF(OR(J2846="",G2846=""),"",G2846+ROW()/1000000)</f>
      </c>
      <c r="R2846" s="247">
        <f>IF(Q2846="","",SUMIFS(Txn[Signed Units],Txn[Key],J2846,Txn[Transaction Order],"&lt;="&amp;Q2846))</f>
      </c>
    </row>
    <row r="2847" spans="10:18" ht="15" customHeight="1" x14ac:dyDescent="0.15">
      <c r="J2847" s="246">
        <f>IF(OR(B2847="",C2847="",E2847=""),"",B2847&amp;":"&amp;C2847&amp;":"&amp;E2847)</f>
      </c>
      <c r="K2847" s="247">
        <f>IF(A2847="","",A2847*D2847)</f>
      </c>
      <c r="L2847" s="246">
        <f>IF(A2847="","",IF(OR(A2847=1,A2847=0),H2847,0))</f>
      </c>
      <c r="M2847" s="246">
        <f>IF(A2847="","",IF(A2847=-1,H2847,0))</f>
      </c>
      <c r="N2847">
        <f>IF(J2847="","",IF(E2847="SGD",1,IF(E2847="USD",Settings!$B$22,IF(E2847="HKD",Settings!$B$23,1))))</f>
      </c>
      <c r="O2847">
        <f>IF(OR(B2847="",C2847="",E2847=""),0,(IF(A2847=-1,H2847,0)-IF(OR(A2847=1,A2847=0),H2847,0)+IF(A2847=2,H2847,0))*IF(E2847="SGD",1,IF(E2847="USD",Settings!$B$22,IF(E2847="HKD",Settings!$B$23,1))))</f>
        <v>0</v>
      </c>
      <c r="P2847">
        <f>IF(OR(B2847="",C2847="",E2847=""),0,IF(A2847=2,H2847*IF(E2847="SGD",1,IF(E2847="USD",Settings!$B$22,IF(E2847="HKD",Settings!$B$23,1))),0))</f>
        <v>0</v>
      </c>
      <c r="Q2847" s="312">
        <f>IF(OR(J2847="",G2847=""),"",G2847+ROW()/1000000)</f>
      </c>
      <c r="R2847" s="247">
        <f>IF(Q2847="","",SUMIFS(Txn[Signed Units],Txn[Key],J2847,Txn[Transaction Order],"&lt;="&amp;Q2847))</f>
      </c>
    </row>
    <row r="2848" spans="10:18" ht="15" customHeight="1" x14ac:dyDescent="0.15">
      <c r="J2848" s="246">
        <f>IF(OR(B2848="",C2848="",E2848=""),"",B2848&amp;":"&amp;C2848&amp;":"&amp;E2848)</f>
      </c>
      <c r="K2848" s="247">
        <f>IF(A2848="","",A2848*D2848)</f>
      </c>
      <c r="L2848" s="246">
        <f>IF(A2848="","",IF(OR(A2848=1,A2848=0),H2848,0))</f>
      </c>
      <c r="M2848" s="246">
        <f>IF(A2848="","",IF(A2848=-1,H2848,0))</f>
      </c>
      <c r="N2848">
        <f>IF(J2848="","",IF(E2848="SGD",1,IF(E2848="USD",Settings!$B$22,IF(E2848="HKD",Settings!$B$23,1))))</f>
      </c>
      <c r="O2848">
        <f>IF(OR(B2848="",C2848="",E2848=""),0,(IF(A2848=-1,H2848,0)-IF(OR(A2848=1,A2848=0),H2848,0)+IF(A2848=2,H2848,0))*IF(E2848="SGD",1,IF(E2848="USD",Settings!$B$22,IF(E2848="HKD",Settings!$B$23,1))))</f>
        <v>0</v>
      </c>
      <c r="P2848">
        <f>IF(OR(B2848="",C2848="",E2848=""),0,IF(A2848=2,H2848*IF(E2848="SGD",1,IF(E2848="USD",Settings!$B$22,IF(E2848="HKD",Settings!$B$23,1))),0))</f>
        <v>0</v>
      </c>
      <c r="Q2848" s="312">
        <f>IF(OR(J2848="",G2848=""),"",G2848+ROW()/1000000)</f>
      </c>
      <c r="R2848" s="247">
        <f>IF(Q2848="","",SUMIFS(Txn[Signed Units],Txn[Key],J2848,Txn[Transaction Order],"&lt;="&amp;Q2848))</f>
      </c>
    </row>
    <row r="2849" spans="10:18" ht="15" customHeight="1" x14ac:dyDescent="0.15">
      <c r="J2849" s="246">
        <f>IF(OR(B2849="",C2849="",E2849=""),"",B2849&amp;":"&amp;C2849&amp;":"&amp;E2849)</f>
      </c>
      <c r="K2849" s="247">
        <f>IF(A2849="","",A2849*D2849)</f>
      </c>
      <c r="L2849" s="246">
        <f>IF(A2849="","",IF(OR(A2849=1,A2849=0),H2849,0))</f>
      </c>
      <c r="M2849" s="246">
        <f>IF(A2849="","",IF(A2849=-1,H2849,0))</f>
      </c>
      <c r="N2849">
        <f>IF(J2849="","",IF(E2849="SGD",1,IF(E2849="USD",Settings!$B$22,IF(E2849="HKD",Settings!$B$23,1))))</f>
      </c>
      <c r="O2849">
        <f>IF(OR(B2849="",C2849="",E2849=""),0,(IF(A2849=-1,H2849,0)-IF(OR(A2849=1,A2849=0),H2849,0)+IF(A2849=2,H2849,0))*IF(E2849="SGD",1,IF(E2849="USD",Settings!$B$22,IF(E2849="HKD",Settings!$B$23,1))))</f>
        <v>0</v>
      </c>
      <c r="P2849">
        <f>IF(OR(B2849="",C2849="",E2849=""),0,IF(A2849=2,H2849*IF(E2849="SGD",1,IF(E2849="USD",Settings!$B$22,IF(E2849="HKD",Settings!$B$23,1))),0))</f>
        <v>0</v>
      </c>
      <c r="Q2849" s="312">
        <f>IF(OR(J2849="",G2849=""),"",G2849+ROW()/1000000)</f>
      </c>
      <c r="R2849" s="247">
        <f>IF(Q2849="","",SUMIFS(Txn[Signed Units],Txn[Key],J2849,Txn[Transaction Order],"&lt;="&amp;Q2849))</f>
      </c>
    </row>
    <row r="2850" spans="10:18" ht="15" customHeight="1" x14ac:dyDescent="0.15">
      <c r="J2850" s="246">
        <f>IF(OR(B2850="",C2850="",E2850=""),"",B2850&amp;":"&amp;C2850&amp;":"&amp;E2850)</f>
      </c>
      <c r="K2850" s="247">
        <f>IF(A2850="","",A2850*D2850)</f>
      </c>
      <c r="L2850" s="246">
        <f>IF(A2850="","",IF(OR(A2850=1,A2850=0),H2850,0))</f>
      </c>
      <c r="M2850" s="246">
        <f>IF(A2850="","",IF(A2850=-1,H2850,0))</f>
      </c>
      <c r="N2850">
        <f>IF(J2850="","",IF(E2850="SGD",1,IF(E2850="USD",Settings!$B$22,IF(E2850="HKD",Settings!$B$23,1))))</f>
      </c>
      <c r="O2850">
        <f>IF(OR(B2850="",C2850="",E2850=""),0,(IF(A2850=-1,H2850,0)-IF(OR(A2850=1,A2850=0),H2850,0)+IF(A2850=2,H2850,0))*IF(E2850="SGD",1,IF(E2850="USD",Settings!$B$22,IF(E2850="HKD",Settings!$B$23,1))))</f>
        <v>0</v>
      </c>
      <c r="P2850">
        <f>IF(OR(B2850="",C2850="",E2850=""),0,IF(A2850=2,H2850*IF(E2850="SGD",1,IF(E2850="USD",Settings!$B$22,IF(E2850="HKD",Settings!$B$23,1))),0))</f>
        <v>0</v>
      </c>
      <c r="Q2850" s="312">
        <f>IF(OR(J2850="",G2850=""),"",G2850+ROW()/1000000)</f>
      </c>
      <c r="R2850" s="247">
        <f>IF(Q2850="","",SUMIFS(Txn[Signed Units],Txn[Key],J2850,Txn[Transaction Order],"&lt;="&amp;Q2850))</f>
      </c>
    </row>
    <row r="2851" spans="10:18" ht="15" customHeight="1" x14ac:dyDescent="0.15">
      <c r="J2851" s="246">
        <f>IF(OR(B2851="",C2851="",E2851=""),"",B2851&amp;":"&amp;C2851&amp;":"&amp;E2851)</f>
      </c>
      <c r="K2851" s="247">
        <f>IF(A2851="","",A2851*D2851)</f>
      </c>
      <c r="L2851" s="246">
        <f>IF(A2851="","",IF(OR(A2851=1,A2851=0),H2851,0))</f>
      </c>
      <c r="M2851" s="246">
        <f>IF(A2851="","",IF(A2851=-1,H2851,0))</f>
      </c>
      <c r="N2851">
        <f>IF(J2851="","",IF(E2851="SGD",1,IF(E2851="USD",Settings!$B$22,IF(E2851="HKD",Settings!$B$23,1))))</f>
      </c>
      <c r="O2851">
        <f>IF(OR(B2851="",C2851="",E2851=""),0,(IF(A2851=-1,H2851,0)-IF(OR(A2851=1,A2851=0),H2851,0)+IF(A2851=2,H2851,0))*IF(E2851="SGD",1,IF(E2851="USD",Settings!$B$22,IF(E2851="HKD",Settings!$B$23,1))))</f>
        <v>0</v>
      </c>
      <c r="P2851">
        <f>IF(OR(B2851="",C2851="",E2851=""),0,IF(A2851=2,H2851*IF(E2851="SGD",1,IF(E2851="USD",Settings!$B$22,IF(E2851="HKD",Settings!$B$23,1))),0))</f>
        <v>0</v>
      </c>
      <c r="Q2851" s="312">
        <f>IF(OR(J2851="",G2851=""),"",G2851+ROW()/1000000)</f>
      </c>
      <c r="R2851" s="247">
        <f>IF(Q2851="","",SUMIFS(Txn[Signed Units],Txn[Key],J2851,Txn[Transaction Order],"&lt;="&amp;Q2851))</f>
      </c>
    </row>
    <row r="2852" spans="10:18" ht="15" customHeight="1" x14ac:dyDescent="0.15">
      <c r="J2852" s="246">
        <f>IF(OR(B2852="",C2852="",E2852=""),"",B2852&amp;":"&amp;C2852&amp;":"&amp;E2852)</f>
      </c>
      <c r="K2852" s="247">
        <f>IF(A2852="","",A2852*D2852)</f>
      </c>
      <c r="L2852" s="246">
        <f>IF(A2852="","",IF(OR(A2852=1,A2852=0),H2852,0))</f>
      </c>
      <c r="M2852" s="246">
        <f>IF(A2852="","",IF(A2852=-1,H2852,0))</f>
      </c>
      <c r="N2852">
        <f>IF(J2852="","",IF(E2852="SGD",1,IF(E2852="USD",Settings!$B$22,IF(E2852="HKD",Settings!$B$23,1))))</f>
      </c>
      <c r="O2852">
        <f>IF(OR(B2852="",C2852="",E2852=""),0,(IF(A2852=-1,H2852,0)-IF(OR(A2852=1,A2852=0),H2852,0)+IF(A2852=2,H2852,0))*IF(E2852="SGD",1,IF(E2852="USD",Settings!$B$22,IF(E2852="HKD",Settings!$B$23,1))))</f>
        <v>0</v>
      </c>
      <c r="P2852">
        <f>IF(OR(B2852="",C2852="",E2852=""),0,IF(A2852=2,H2852*IF(E2852="SGD",1,IF(E2852="USD",Settings!$B$22,IF(E2852="HKD",Settings!$B$23,1))),0))</f>
        <v>0</v>
      </c>
      <c r="Q2852" s="312">
        <f>IF(OR(J2852="",G2852=""),"",G2852+ROW()/1000000)</f>
      </c>
      <c r="R2852" s="247">
        <f>IF(Q2852="","",SUMIFS(Txn[Signed Units],Txn[Key],J2852,Txn[Transaction Order],"&lt;="&amp;Q2852))</f>
      </c>
    </row>
    <row r="2853" spans="10:18" ht="15" customHeight="1" x14ac:dyDescent="0.15">
      <c r="J2853" s="246">
        <f>IF(OR(B2853="",C2853="",E2853=""),"",B2853&amp;":"&amp;C2853&amp;":"&amp;E2853)</f>
      </c>
      <c r="K2853" s="247">
        <f>IF(A2853="","",A2853*D2853)</f>
      </c>
      <c r="L2853" s="246">
        <f>IF(A2853="","",IF(OR(A2853=1,A2853=0),H2853,0))</f>
      </c>
      <c r="M2853" s="246">
        <f>IF(A2853="","",IF(A2853=-1,H2853,0))</f>
      </c>
      <c r="N2853">
        <f>IF(J2853="","",IF(E2853="SGD",1,IF(E2853="USD",Settings!$B$22,IF(E2853="HKD",Settings!$B$23,1))))</f>
      </c>
      <c r="O2853">
        <f>IF(OR(B2853="",C2853="",E2853=""),0,(IF(A2853=-1,H2853,0)-IF(OR(A2853=1,A2853=0),H2853,0)+IF(A2853=2,H2853,0))*IF(E2853="SGD",1,IF(E2853="USD",Settings!$B$22,IF(E2853="HKD",Settings!$B$23,1))))</f>
        <v>0</v>
      </c>
      <c r="P2853">
        <f>IF(OR(B2853="",C2853="",E2853=""),0,IF(A2853=2,H2853*IF(E2853="SGD",1,IF(E2853="USD",Settings!$B$22,IF(E2853="HKD",Settings!$B$23,1))),0))</f>
        <v>0</v>
      </c>
      <c r="Q2853" s="312">
        <f>IF(OR(J2853="",G2853=""),"",G2853+ROW()/1000000)</f>
      </c>
      <c r="R2853" s="247">
        <f>IF(Q2853="","",SUMIFS(Txn[Signed Units],Txn[Key],J2853,Txn[Transaction Order],"&lt;="&amp;Q2853))</f>
      </c>
    </row>
    <row r="2854" spans="10:18" ht="15" customHeight="1" x14ac:dyDescent="0.15">
      <c r="J2854" s="246">
        <f>IF(OR(B2854="",C2854="",E2854=""),"",B2854&amp;":"&amp;C2854&amp;":"&amp;E2854)</f>
      </c>
      <c r="K2854" s="247">
        <f>IF(A2854="","",A2854*D2854)</f>
      </c>
      <c r="L2854" s="246">
        <f>IF(A2854="","",IF(OR(A2854=1,A2854=0),H2854,0))</f>
      </c>
      <c r="M2854" s="246">
        <f>IF(A2854="","",IF(A2854=-1,H2854,0))</f>
      </c>
      <c r="N2854">
        <f>IF(J2854="","",IF(E2854="SGD",1,IF(E2854="USD",Settings!$B$22,IF(E2854="HKD",Settings!$B$23,1))))</f>
      </c>
      <c r="O2854">
        <f>IF(OR(B2854="",C2854="",E2854=""),0,(IF(A2854=-1,H2854,0)-IF(OR(A2854=1,A2854=0),H2854,0)+IF(A2854=2,H2854,0))*IF(E2854="SGD",1,IF(E2854="USD",Settings!$B$22,IF(E2854="HKD",Settings!$B$23,1))))</f>
        <v>0</v>
      </c>
      <c r="P2854">
        <f>IF(OR(B2854="",C2854="",E2854=""),0,IF(A2854=2,H2854*IF(E2854="SGD",1,IF(E2854="USD",Settings!$B$22,IF(E2854="HKD",Settings!$B$23,1))),0))</f>
        <v>0</v>
      </c>
      <c r="Q2854" s="312">
        <f>IF(OR(J2854="",G2854=""),"",G2854+ROW()/1000000)</f>
      </c>
      <c r="R2854" s="247">
        <f>IF(Q2854="","",SUMIFS(Txn[Signed Units],Txn[Key],J2854,Txn[Transaction Order],"&lt;="&amp;Q2854))</f>
      </c>
    </row>
    <row r="2855" spans="10:18" ht="15" customHeight="1" x14ac:dyDescent="0.15">
      <c r="J2855" s="246">
        <f>IF(OR(B2855="",C2855="",E2855=""),"",B2855&amp;":"&amp;C2855&amp;":"&amp;E2855)</f>
      </c>
      <c r="K2855" s="247">
        <f>IF(A2855="","",A2855*D2855)</f>
      </c>
      <c r="L2855" s="246">
        <f>IF(A2855="","",IF(OR(A2855=1,A2855=0),H2855,0))</f>
      </c>
      <c r="M2855" s="246">
        <f>IF(A2855="","",IF(A2855=-1,H2855,0))</f>
      </c>
      <c r="N2855">
        <f>IF(J2855="","",IF(E2855="SGD",1,IF(E2855="USD",Settings!$B$22,IF(E2855="HKD",Settings!$B$23,1))))</f>
      </c>
      <c r="O2855">
        <f>IF(OR(B2855="",C2855="",E2855=""),0,(IF(A2855=-1,H2855,0)-IF(OR(A2855=1,A2855=0),H2855,0)+IF(A2855=2,H2855,0))*IF(E2855="SGD",1,IF(E2855="USD",Settings!$B$22,IF(E2855="HKD",Settings!$B$23,1))))</f>
        <v>0</v>
      </c>
      <c r="P2855">
        <f>IF(OR(B2855="",C2855="",E2855=""),0,IF(A2855=2,H2855*IF(E2855="SGD",1,IF(E2855="USD",Settings!$B$22,IF(E2855="HKD",Settings!$B$23,1))),0))</f>
        <v>0</v>
      </c>
      <c r="Q2855" s="312">
        <f>IF(OR(J2855="",G2855=""),"",G2855+ROW()/1000000)</f>
      </c>
      <c r="R2855" s="247">
        <f>IF(Q2855="","",SUMIFS(Txn[Signed Units],Txn[Key],J2855,Txn[Transaction Order],"&lt;="&amp;Q2855))</f>
      </c>
    </row>
    <row r="2856" spans="10:18" ht="15" customHeight="1" x14ac:dyDescent="0.15">
      <c r="J2856" s="246">
        <f>IF(OR(B2856="",C2856="",E2856=""),"",B2856&amp;":"&amp;C2856&amp;":"&amp;E2856)</f>
      </c>
      <c r="K2856" s="247">
        <f>IF(A2856="","",A2856*D2856)</f>
      </c>
      <c r="L2856" s="246">
        <f>IF(A2856="","",IF(OR(A2856=1,A2856=0),H2856,0))</f>
      </c>
      <c r="M2856" s="246">
        <f>IF(A2856="","",IF(A2856=-1,H2856,0))</f>
      </c>
      <c r="N2856">
        <f>IF(J2856="","",IF(E2856="SGD",1,IF(E2856="USD",Settings!$B$22,IF(E2856="HKD",Settings!$B$23,1))))</f>
      </c>
      <c r="O2856">
        <f>IF(OR(B2856="",C2856="",E2856=""),0,(IF(A2856=-1,H2856,0)-IF(OR(A2856=1,A2856=0),H2856,0)+IF(A2856=2,H2856,0))*IF(E2856="SGD",1,IF(E2856="USD",Settings!$B$22,IF(E2856="HKD",Settings!$B$23,1))))</f>
        <v>0</v>
      </c>
      <c r="P2856">
        <f>IF(OR(B2856="",C2856="",E2856=""),0,IF(A2856=2,H2856*IF(E2856="SGD",1,IF(E2856="USD",Settings!$B$22,IF(E2856="HKD",Settings!$B$23,1))),0))</f>
        <v>0</v>
      </c>
      <c r="Q2856" s="312">
        <f>IF(OR(J2856="",G2856=""),"",G2856+ROW()/1000000)</f>
      </c>
      <c r="R2856" s="247">
        <f>IF(Q2856="","",SUMIFS(Txn[Signed Units],Txn[Key],J2856,Txn[Transaction Order],"&lt;="&amp;Q2856))</f>
      </c>
    </row>
    <row r="2857" spans="10:18" ht="15" customHeight="1" x14ac:dyDescent="0.15">
      <c r="J2857" s="246">
        <f>IF(OR(B2857="",C2857="",E2857=""),"",B2857&amp;":"&amp;C2857&amp;":"&amp;E2857)</f>
      </c>
      <c r="K2857" s="247">
        <f>IF(A2857="","",A2857*D2857)</f>
      </c>
      <c r="L2857" s="246">
        <f>IF(A2857="","",IF(OR(A2857=1,A2857=0),H2857,0))</f>
      </c>
      <c r="M2857" s="246">
        <f>IF(A2857="","",IF(A2857=-1,H2857,0))</f>
      </c>
      <c r="N2857">
        <f>IF(J2857="","",IF(E2857="SGD",1,IF(E2857="USD",Settings!$B$22,IF(E2857="HKD",Settings!$B$23,1))))</f>
      </c>
      <c r="O2857">
        <f>IF(OR(B2857="",C2857="",E2857=""),0,(IF(A2857=-1,H2857,0)-IF(OR(A2857=1,A2857=0),H2857,0)+IF(A2857=2,H2857,0))*IF(E2857="SGD",1,IF(E2857="USD",Settings!$B$22,IF(E2857="HKD",Settings!$B$23,1))))</f>
        <v>0</v>
      </c>
      <c r="P2857">
        <f>IF(OR(B2857="",C2857="",E2857=""),0,IF(A2857=2,H2857*IF(E2857="SGD",1,IF(E2857="USD",Settings!$B$22,IF(E2857="HKD",Settings!$B$23,1))),0))</f>
        <v>0</v>
      </c>
      <c r="Q2857" s="312">
        <f>IF(OR(J2857="",G2857=""),"",G2857+ROW()/1000000)</f>
      </c>
      <c r="R2857" s="247">
        <f>IF(Q2857="","",SUMIFS(Txn[Signed Units],Txn[Key],J2857,Txn[Transaction Order],"&lt;="&amp;Q2857))</f>
      </c>
    </row>
    <row r="2858" spans="10:18" ht="15" customHeight="1" x14ac:dyDescent="0.15">
      <c r="J2858" s="246">
        <f>IF(OR(B2858="",C2858="",E2858=""),"",B2858&amp;":"&amp;C2858&amp;":"&amp;E2858)</f>
      </c>
      <c r="K2858" s="247">
        <f>IF(A2858="","",A2858*D2858)</f>
      </c>
      <c r="L2858" s="246">
        <f>IF(A2858="","",IF(OR(A2858=1,A2858=0),H2858,0))</f>
      </c>
      <c r="M2858" s="246">
        <f>IF(A2858="","",IF(A2858=-1,H2858,0))</f>
      </c>
      <c r="N2858">
        <f>IF(J2858="","",IF(E2858="SGD",1,IF(E2858="USD",Settings!$B$22,IF(E2858="HKD",Settings!$B$23,1))))</f>
      </c>
      <c r="O2858">
        <f>IF(OR(B2858="",C2858="",E2858=""),0,(IF(A2858=-1,H2858,0)-IF(OR(A2858=1,A2858=0),H2858,0)+IF(A2858=2,H2858,0))*IF(E2858="SGD",1,IF(E2858="USD",Settings!$B$22,IF(E2858="HKD",Settings!$B$23,1))))</f>
        <v>0</v>
      </c>
      <c r="P2858">
        <f>IF(OR(B2858="",C2858="",E2858=""),0,IF(A2858=2,H2858*IF(E2858="SGD",1,IF(E2858="USD",Settings!$B$22,IF(E2858="HKD",Settings!$B$23,1))),0))</f>
        <v>0</v>
      </c>
      <c r="Q2858" s="312">
        <f>IF(OR(J2858="",G2858=""),"",G2858+ROW()/1000000)</f>
      </c>
      <c r="R2858" s="247">
        <f>IF(Q2858="","",SUMIFS(Txn[Signed Units],Txn[Key],J2858,Txn[Transaction Order],"&lt;="&amp;Q2858))</f>
      </c>
    </row>
    <row r="2859" spans="10:18" ht="15" customHeight="1" x14ac:dyDescent="0.15">
      <c r="J2859" s="246">
        <f>IF(OR(B2859="",C2859="",E2859=""),"",B2859&amp;":"&amp;C2859&amp;":"&amp;E2859)</f>
      </c>
      <c r="K2859" s="247">
        <f>IF(A2859="","",A2859*D2859)</f>
      </c>
      <c r="L2859" s="246">
        <f>IF(A2859="","",IF(OR(A2859=1,A2859=0),H2859,0))</f>
      </c>
      <c r="M2859" s="246">
        <f>IF(A2859="","",IF(A2859=-1,H2859,0))</f>
      </c>
      <c r="N2859">
        <f>IF(J2859="","",IF(E2859="SGD",1,IF(E2859="USD",Settings!$B$22,IF(E2859="HKD",Settings!$B$23,1))))</f>
      </c>
      <c r="O2859">
        <f>IF(OR(B2859="",C2859="",E2859=""),0,(IF(A2859=-1,H2859,0)-IF(OR(A2859=1,A2859=0),H2859,0)+IF(A2859=2,H2859,0))*IF(E2859="SGD",1,IF(E2859="USD",Settings!$B$22,IF(E2859="HKD",Settings!$B$23,1))))</f>
        <v>0</v>
      </c>
      <c r="P2859">
        <f>IF(OR(B2859="",C2859="",E2859=""),0,IF(A2859=2,H2859*IF(E2859="SGD",1,IF(E2859="USD",Settings!$B$22,IF(E2859="HKD",Settings!$B$23,1))),0))</f>
        <v>0</v>
      </c>
      <c r="Q2859" s="312">
        <f>IF(OR(J2859="",G2859=""),"",G2859+ROW()/1000000)</f>
      </c>
      <c r="R2859" s="247">
        <f>IF(Q2859="","",SUMIFS(Txn[Signed Units],Txn[Key],J2859,Txn[Transaction Order],"&lt;="&amp;Q2859))</f>
      </c>
    </row>
    <row r="2860" spans="10:18" ht="15" customHeight="1" x14ac:dyDescent="0.15">
      <c r="J2860" s="246">
        <f>IF(OR(B2860="",C2860="",E2860=""),"",B2860&amp;":"&amp;C2860&amp;":"&amp;E2860)</f>
      </c>
      <c r="K2860" s="247">
        <f>IF(A2860="","",A2860*D2860)</f>
      </c>
      <c r="L2860" s="246">
        <f>IF(A2860="","",IF(OR(A2860=1,A2860=0),H2860,0))</f>
      </c>
      <c r="M2860" s="246">
        <f>IF(A2860="","",IF(A2860=-1,H2860,0))</f>
      </c>
      <c r="N2860">
        <f>IF(J2860="","",IF(E2860="SGD",1,IF(E2860="USD",Settings!$B$22,IF(E2860="HKD",Settings!$B$23,1))))</f>
      </c>
      <c r="O2860">
        <f>IF(OR(B2860="",C2860="",E2860=""),0,(IF(A2860=-1,H2860,0)-IF(OR(A2860=1,A2860=0),H2860,0)+IF(A2860=2,H2860,0))*IF(E2860="SGD",1,IF(E2860="USD",Settings!$B$22,IF(E2860="HKD",Settings!$B$23,1))))</f>
        <v>0</v>
      </c>
      <c r="P2860">
        <f>IF(OR(B2860="",C2860="",E2860=""),0,IF(A2860=2,H2860*IF(E2860="SGD",1,IF(E2860="USD",Settings!$B$22,IF(E2860="HKD",Settings!$B$23,1))),0))</f>
        <v>0</v>
      </c>
      <c r="Q2860" s="312">
        <f>IF(OR(J2860="",G2860=""),"",G2860+ROW()/1000000)</f>
      </c>
      <c r="R2860" s="247">
        <f>IF(Q2860="","",SUMIFS(Txn[Signed Units],Txn[Key],J2860,Txn[Transaction Order],"&lt;="&amp;Q2860))</f>
      </c>
    </row>
    <row r="2861" spans="10:18" ht="15" customHeight="1" x14ac:dyDescent="0.15">
      <c r="J2861" s="246">
        <f>IF(OR(B2861="",C2861="",E2861=""),"",B2861&amp;":"&amp;C2861&amp;":"&amp;E2861)</f>
      </c>
      <c r="K2861" s="247">
        <f>IF(A2861="","",A2861*D2861)</f>
      </c>
      <c r="L2861" s="246">
        <f>IF(A2861="","",IF(OR(A2861=1,A2861=0),H2861,0))</f>
      </c>
      <c r="M2861" s="246">
        <f>IF(A2861="","",IF(A2861=-1,H2861,0))</f>
      </c>
      <c r="N2861">
        <f>IF(J2861="","",IF(E2861="SGD",1,IF(E2861="USD",Settings!$B$22,IF(E2861="HKD",Settings!$B$23,1))))</f>
      </c>
      <c r="O2861">
        <f>IF(OR(B2861="",C2861="",E2861=""),0,(IF(A2861=-1,H2861,0)-IF(OR(A2861=1,A2861=0),H2861,0)+IF(A2861=2,H2861,0))*IF(E2861="SGD",1,IF(E2861="USD",Settings!$B$22,IF(E2861="HKD",Settings!$B$23,1))))</f>
        <v>0</v>
      </c>
      <c r="P2861">
        <f>IF(OR(B2861="",C2861="",E2861=""),0,IF(A2861=2,H2861*IF(E2861="SGD",1,IF(E2861="USD",Settings!$B$22,IF(E2861="HKD",Settings!$B$23,1))),0))</f>
        <v>0</v>
      </c>
      <c r="Q2861" s="312">
        <f>IF(OR(J2861="",G2861=""),"",G2861+ROW()/1000000)</f>
      </c>
      <c r="R2861" s="247">
        <f>IF(Q2861="","",SUMIFS(Txn[Signed Units],Txn[Key],J2861,Txn[Transaction Order],"&lt;="&amp;Q2861))</f>
      </c>
    </row>
    <row r="2862" spans="10:18" ht="15" customHeight="1" x14ac:dyDescent="0.15">
      <c r="J2862" s="246">
        <f>IF(OR(B2862="",C2862="",E2862=""),"",B2862&amp;":"&amp;C2862&amp;":"&amp;E2862)</f>
      </c>
      <c r="K2862" s="247">
        <f>IF(A2862="","",A2862*D2862)</f>
      </c>
      <c r="L2862" s="246">
        <f>IF(A2862="","",IF(OR(A2862=1,A2862=0),H2862,0))</f>
      </c>
      <c r="M2862" s="246">
        <f>IF(A2862="","",IF(A2862=-1,H2862,0))</f>
      </c>
      <c r="N2862">
        <f>IF(J2862="","",IF(E2862="SGD",1,IF(E2862="USD",Settings!$B$22,IF(E2862="HKD",Settings!$B$23,1))))</f>
      </c>
      <c r="O2862">
        <f>IF(OR(B2862="",C2862="",E2862=""),0,(IF(A2862=-1,H2862,0)-IF(OR(A2862=1,A2862=0),H2862,0)+IF(A2862=2,H2862,0))*IF(E2862="SGD",1,IF(E2862="USD",Settings!$B$22,IF(E2862="HKD",Settings!$B$23,1))))</f>
        <v>0</v>
      </c>
      <c r="P2862">
        <f>IF(OR(B2862="",C2862="",E2862=""),0,IF(A2862=2,H2862*IF(E2862="SGD",1,IF(E2862="USD",Settings!$B$22,IF(E2862="HKD",Settings!$B$23,1))),0))</f>
        <v>0</v>
      </c>
      <c r="Q2862" s="312">
        <f>IF(OR(J2862="",G2862=""),"",G2862+ROW()/1000000)</f>
      </c>
      <c r="R2862" s="247">
        <f>IF(Q2862="","",SUMIFS(Txn[Signed Units],Txn[Key],J2862,Txn[Transaction Order],"&lt;="&amp;Q2862))</f>
      </c>
    </row>
    <row r="2863" spans="10:18" ht="15" customHeight="1" x14ac:dyDescent="0.15">
      <c r="J2863" s="246">
        <f>IF(OR(B2863="",C2863="",E2863=""),"",B2863&amp;":"&amp;C2863&amp;":"&amp;E2863)</f>
      </c>
      <c r="K2863" s="247">
        <f>IF(A2863="","",A2863*D2863)</f>
      </c>
      <c r="L2863" s="246">
        <f>IF(A2863="","",IF(OR(A2863=1,A2863=0),H2863,0))</f>
      </c>
      <c r="M2863" s="246">
        <f>IF(A2863="","",IF(A2863=-1,H2863,0))</f>
      </c>
      <c r="N2863">
        <f>IF(J2863="","",IF(E2863="SGD",1,IF(E2863="USD",Settings!$B$22,IF(E2863="HKD",Settings!$B$23,1))))</f>
      </c>
      <c r="O2863">
        <f>IF(OR(B2863="",C2863="",E2863=""),0,(IF(A2863=-1,H2863,0)-IF(OR(A2863=1,A2863=0),H2863,0)+IF(A2863=2,H2863,0))*IF(E2863="SGD",1,IF(E2863="USD",Settings!$B$22,IF(E2863="HKD",Settings!$B$23,1))))</f>
        <v>0</v>
      </c>
      <c r="P2863">
        <f>IF(OR(B2863="",C2863="",E2863=""),0,IF(A2863=2,H2863*IF(E2863="SGD",1,IF(E2863="USD",Settings!$B$22,IF(E2863="HKD",Settings!$B$23,1))),0))</f>
        <v>0</v>
      </c>
      <c r="Q2863" s="312">
        <f>IF(OR(J2863="",G2863=""),"",G2863+ROW()/1000000)</f>
      </c>
      <c r="R2863" s="247">
        <f>IF(Q2863="","",SUMIFS(Txn[Signed Units],Txn[Key],J2863,Txn[Transaction Order],"&lt;="&amp;Q2863))</f>
      </c>
    </row>
    <row r="2864" spans="10:18" ht="15" customHeight="1" x14ac:dyDescent="0.15">
      <c r="J2864" s="246">
        <f>IF(OR(B2864="",C2864="",E2864=""),"",B2864&amp;":"&amp;C2864&amp;":"&amp;E2864)</f>
      </c>
      <c r="K2864" s="247">
        <f>IF(A2864="","",A2864*D2864)</f>
      </c>
      <c r="L2864" s="246">
        <f>IF(A2864="","",IF(OR(A2864=1,A2864=0),H2864,0))</f>
      </c>
      <c r="M2864" s="246">
        <f>IF(A2864="","",IF(A2864=-1,H2864,0))</f>
      </c>
      <c r="N2864">
        <f>IF(J2864="","",IF(E2864="SGD",1,IF(E2864="USD",Settings!$B$22,IF(E2864="HKD",Settings!$B$23,1))))</f>
      </c>
      <c r="O2864">
        <f>IF(OR(B2864="",C2864="",E2864=""),0,(IF(A2864=-1,H2864,0)-IF(OR(A2864=1,A2864=0),H2864,0)+IF(A2864=2,H2864,0))*IF(E2864="SGD",1,IF(E2864="USD",Settings!$B$22,IF(E2864="HKD",Settings!$B$23,1))))</f>
        <v>0</v>
      </c>
      <c r="P2864">
        <f>IF(OR(B2864="",C2864="",E2864=""),0,IF(A2864=2,H2864*IF(E2864="SGD",1,IF(E2864="USD",Settings!$B$22,IF(E2864="HKD",Settings!$B$23,1))),0))</f>
        <v>0</v>
      </c>
      <c r="Q2864" s="312">
        <f>IF(OR(J2864="",G2864=""),"",G2864+ROW()/1000000)</f>
      </c>
      <c r="R2864" s="247">
        <f>IF(Q2864="","",SUMIFS(Txn[Signed Units],Txn[Key],J2864,Txn[Transaction Order],"&lt;="&amp;Q2864))</f>
      </c>
    </row>
    <row r="2865" spans="10:18" ht="15" customHeight="1" x14ac:dyDescent="0.15">
      <c r="J2865" s="246">
        <f>IF(OR(B2865="",C2865="",E2865=""),"",B2865&amp;":"&amp;C2865&amp;":"&amp;E2865)</f>
      </c>
      <c r="K2865" s="247">
        <f>IF(A2865="","",A2865*D2865)</f>
      </c>
      <c r="L2865" s="246">
        <f>IF(A2865="","",IF(OR(A2865=1,A2865=0),H2865,0))</f>
      </c>
      <c r="M2865" s="246">
        <f>IF(A2865="","",IF(A2865=-1,H2865,0))</f>
      </c>
      <c r="N2865">
        <f>IF(J2865="","",IF(E2865="SGD",1,IF(E2865="USD",Settings!$B$22,IF(E2865="HKD",Settings!$B$23,1))))</f>
      </c>
      <c r="O2865">
        <f>IF(OR(B2865="",C2865="",E2865=""),0,(IF(A2865=-1,H2865,0)-IF(OR(A2865=1,A2865=0),H2865,0)+IF(A2865=2,H2865,0))*IF(E2865="SGD",1,IF(E2865="USD",Settings!$B$22,IF(E2865="HKD",Settings!$B$23,1))))</f>
        <v>0</v>
      </c>
      <c r="P2865">
        <f>IF(OR(B2865="",C2865="",E2865=""),0,IF(A2865=2,H2865*IF(E2865="SGD",1,IF(E2865="USD",Settings!$B$22,IF(E2865="HKD",Settings!$B$23,1))),0))</f>
        <v>0</v>
      </c>
      <c r="Q2865" s="312">
        <f>IF(OR(J2865="",G2865=""),"",G2865+ROW()/1000000)</f>
      </c>
      <c r="R2865" s="247">
        <f>IF(Q2865="","",SUMIFS(Txn[Signed Units],Txn[Key],J2865,Txn[Transaction Order],"&lt;="&amp;Q2865))</f>
      </c>
    </row>
    <row r="2866" spans="10:18" ht="15" customHeight="1" x14ac:dyDescent="0.15">
      <c r="J2866" s="246">
        <f>IF(OR(B2866="",C2866="",E2866=""),"",B2866&amp;":"&amp;C2866&amp;":"&amp;E2866)</f>
      </c>
      <c r="K2866" s="247">
        <f>IF(A2866="","",A2866*D2866)</f>
      </c>
      <c r="L2866" s="246">
        <f>IF(A2866="","",IF(OR(A2866=1,A2866=0),H2866,0))</f>
      </c>
      <c r="M2866" s="246">
        <f>IF(A2866="","",IF(A2866=-1,H2866,0))</f>
      </c>
      <c r="N2866">
        <f>IF(J2866="","",IF(E2866="SGD",1,IF(E2866="USD",Settings!$B$22,IF(E2866="HKD",Settings!$B$23,1))))</f>
      </c>
      <c r="O2866">
        <f>IF(OR(B2866="",C2866="",E2866=""),0,(IF(A2866=-1,H2866,0)-IF(OR(A2866=1,A2866=0),H2866,0)+IF(A2866=2,H2866,0))*IF(E2866="SGD",1,IF(E2866="USD",Settings!$B$22,IF(E2866="HKD",Settings!$B$23,1))))</f>
        <v>0</v>
      </c>
      <c r="P2866">
        <f>IF(OR(B2866="",C2866="",E2866=""),0,IF(A2866=2,H2866*IF(E2866="SGD",1,IF(E2866="USD",Settings!$B$22,IF(E2866="HKD",Settings!$B$23,1))),0))</f>
        <v>0</v>
      </c>
      <c r="Q2866" s="312">
        <f>IF(OR(J2866="",G2866=""),"",G2866+ROW()/1000000)</f>
      </c>
      <c r="R2866" s="247">
        <f>IF(Q2866="","",SUMIFS(Txn[Signed Units],Txn[Key],J2866,Txn[Transaction Order],"&lt;="&amp;Q2866))</f>
      </c>
    </row>
    <row r="2867" spans="10:18" ht="15" customHeight="1" x14ac:dyDescent="0.15">
      <c r="J2867" s="246">
        <f>IF(OR(B2867="",C2867="",E2867=""),"",B2867&amp;":"&amp;C2867&amp;":"&amp;E2867)</f>
      </c>
      <c r="K2867" s="247">
        <f>IF(A2867="","",A2867*D2867)</f>
      </c>
      <c r="L2867" s="246">
        <f>IF(A2867="","",IF(OR(A2867=1,A2867=0),H2867,0))</f>
      </c>
      <c r="M2867" s="246">
        <f>IF(A2867="","",IF(A2867=-1,H2867,0))</f>
      </c>
      <c r="N2867">
        <f>IF(J2867="","",IF(E2867="SGD",1,IF(E2867="USD",Settings!$B$22,IF(E2867="HKD",Settings!$B$23,1))))</f>
      </c>
      <c r="O2867">
        <f>IF(OR(B2867="",C2867="",E2867=""),0,(IF(A2867=-1,H2867,0)-IF(OR(A2867=1,A2867=0),H2867,0)+IF(A2867=2,H2867,0))*IF(E2867="SGD",1,IF(E2867="USD",Settings!$B$22,IF(E2867="HKD",Settings!$B$23,1))))</f>
        <v>0</v>
      </c>
      <c r="P2867">
        <f>IF(OR(B2867="",C2867="",E2867=""),0,IF(A2867=2,H2867*IF(E2867="SGD",1,IF(E2867="USD",Settings!$B$22,IF(E2867="HKD",Settings!$B$23,1))),0))</f>
        <v>0</v>
      </c>
      <c r="Q2867" s="312">
        <f>IF(OR(J2867="",G2867=""),"",G2867+ROW()/1000000)</f>
      </c>
      <c r="R2867" s="247">
        <f>IF(Q2867="","",SUMIFS(Txn[Signed Units],Txn[Key],J2867,Txn[Transaction Order],"&lt;="&amp;Q2867))</f>
      </c>
    </row>
    <row r="2868" spans="10:18" ht="15" customHeight="1" x14ac:dyDescent="0.15">
      <c r="J2868" s="246">
        <f>IF(OR(B2868="",C2868="",E2868=""),"",B2868&amp;":"&amp;C2868&amp;":"&amp;E2868)</f>
      </c>
      <c r="K2868" s="247">
        <f>IF(A2868="","",A2868*D2868)</f>
      </c>
      <c r="L2868" s="246">
        <f>IF(A2868="","",IF(OR(A2868=1,A2868=0),H2868,0))</f>
      </c>
      <c r="M2868" s="246">
        <f>IF(A2868="","",IF(A2868=-1,H2868,0))</f>
      </c>
      <c r="N2868">
        <f>IF(J2868="","",IF(E2868="SGD",1,IF(E2868="USD",Settings!$B$22,IF(E2868="HKD",Settings!$B$23,1))))</f>
      </c>
      <c r="O2868">
        <f>IF(OR(B2868="",C2868="",E2868=""),0,(IF(A2868=-1,H2868,0)-IF(OR(A2868=1,A2868=0),H2868,0)+IF(A2868=2,H2868,0))*IF(E2868="SGD",1,IF(E2868="USD",Settings!$B$22,IF(E2868="HKD",Settings!$B$23,1))))</f>
        <v>0</v>
      </c>
      <c r="P2868">
        <f>IF(OR(B2868="",C2868="",E2868=""),0,IF(A2868=2,H2868*IF(E2868="SGD",1,IF(E2868="USD",Settings!$B$22,IF(E2868="HKD",Settings!$B$23,1))),0))</f>
        <v>0</v>
      </c>
      <c r="Q2868" s="312">
        <f>IF(OR(J2868="",G2868=""),"",G2868+ROW()/1000000)</f>
      </c>
      <c r="R2868" s="247">
        <f>IF(Q2868="","",SUMIFS(Txn[Signed Units],Txn[Key],J2868,Txn[Transaction Order],"&lt;="&amp;Q2868))</f>
      </c>
    </row>
    <row r="2869" spans="10:18" ht="15" customHeight="1" x14ac:dyDescent="0.15">
      <c r="J2869" s="246">
        <f>IF(OR(B2869="",C2869="",E2869=""),"",B2869&amp;":"&amp;C2869&amp;":"&amp;E2869)</f>
      </c>
      <c r="K2869" s="247">
        <f>IF(A2869="","",A2869*D2869)</f>
      </c>
      <c r="L2869" s="246">
        <f>IF(A2869="","",IF(OR(A2869=1,A2869=0),H2869,0))</f>
      </c>
      <c r="M2869" s="246">
        <f>IF(A2869="","",IF(A2869=-1,H2869,0))</f>
      </c>
      <c r="N2869">
        <f>IF(J2869="","",IF(E2869="SGD",1,IF(E2869="USD",Settings!$B$22,IF(E2869="HKD",Settings!$B$23,1))))</f>
      </c>
      <c r="O2869">
        <f>IF(OR(B2869="",C2869="",E2869=""),0,(IF(A2869=-1,H2869,0)-IF(OR(A2869=1,A2869=0),H2869,0)+IF(A2869=2,H2869,0))*IF(E2869="SGD",1,IF(E2869="USD",Settings!$B$22,IF(E2869="HKD",Settings!$B$23,1))))</f>
        <v>0</v>
      </c>
      <c r="P2869">
        <f>IF(OR(B2869="",C2869="",E2869=""),0,IF(A2869=2,H2869*IF(E2869="SGD",1,IF(E2869="USD",Settings!$B$22,IF(E2869="HKD",Settings!$B$23,1))),0))</f>
        <v>0</v>
      </c>
      <c r="Q2869" s="312">
        <f>IF(OR(J2869="",G2869=""),"",G2869+ROW()/1000000)</f>
      </c>
      <c r="R2869" s="247">
        <f>IF(Q2869="","",SUMIFS(Txn[Signed Units],Txn[Key],J2869,Txn[Transaction Order],"&lt;="&amp;Q2869))</f>
      </c>
    </row>
    <row r="2870" spans="10:18" ht="15" customHeight="1" x14ac:dyDescent="0.15">
      <c r="J2870" s="246">
        <f>IF(OR(B2870="",C2870="",E2870=""),"",B2870&amp;":"&amp;C2870&amp;":"&amp;E2870)</f>
      </c>
      <c r="K2870" s="247">
        <f>IF(A2870="","",A2870*D2870)</f>
      </c>
      <c r="L2870" s="246">
        <f>IF(A2870="","",IF(OR(A2870=1,A2870=0),H2870,0))</f>
      </c>
      <c r="M2870" s="246">
        <f>IF(A2870="","",IF(A2870=-1,H2870,0))</f>
      </c>
      <c r="N2870">
        <f>IF(J2870="","",IF(E2870="SGD",1,IF(E2870="USD",Settings!$B$22,IF(E2870="HKD",Settings!$B$23,1))))</f>
      </c>
      <c r="O2870">
        <f>IF(OR(B2870="",C2870="",E2870=""),0,(IF(A2870=-1,H2870,0)-IF(OR(A2870=1,A2870=0),H2870,0)+IF(A2870=2,H2870,0))*IF(E2870="SGD",1,IF(E2870="USD",Settings!$B$22,IF(E2870="HKD",Settings!$B$23,1))))</f>
        <v>0</v>
      </c>
      <c r="P2870">
        <f>IF(OR(B2870="",C2870="",E2870=""),0,IF(A2870=2,H2870*IF(E2870="SGD",1,IF(E2870="USD",Settings!$B$22,IF(E2870="HKD",Settings!$B$23,1))),0))</f>
        <v>0</v>
      </c>
      <c r="Q2870" s="312">
        <f>IF(OR(J2870="",G2870=""),"",G2870+ROW()/1000000)</f>
      </c>
      <c r="R2870" s="247">
        <f>IF(Q2870="","",SUMIFS(Txn[Signed Units],Txn[Key],J2870,Txn[Transaction Order],"&lt;="&amp;Q2870))</f>
      </c>
    </row>
    <row r="2871" spans="10:18" ht="15" customHeight="1" x14ac:dyDescent="0.15">
      <c r="J2871" s="246">
        <f>IF(OR(B2871="",C2871="",E2871=""),"",B2871&amp;":"&amp;C2871&amp;":"&amp;E2871)</f>
      </c>
      <c r="K2871" s="247">
        <f>IF(A2871="","",A2871*D2871)</f>
      </c>
      <c r="L2871" s="246">
        <f>IF(A2871="","",IF(OR(A2871=1,A2871=0),H2871,0))</f>
      </c>
      <c r="M2871" s="246">
        <f>IF(A2871="","",IF(A2871=-1,H2871,0))</f>
      </c>
      <c r="N2871">
        <f>IF(J2871="","",IF(E2871="SGD",1,IF(E2871="USD",Settings!$B$22,IF(E2871="HKD",Settings!$B$23,1))))</f>
      </c>
      <c r="O2871">
        <f>IF(OR(B2871="",C2871="",E2871=""),0,(IF(A2871=-1,H2871,0)-IF(OR(A2871=1,A2871=0),H2871,0)+IF(A2871=2,H2871,0))*IF(E2871="SGD",1,IF(E2871="USD",Settings!$B$22,IF(E2871="HKD",Settings!$B$23,1))))</f>
        <v>0</v>
      </c>
      <c r="P2871">
        <f>IF(OR(B2871="",C2871="",E2871=""),0,IF(A2871=2,H2871*IF(E2871="SGD",1,IF(E2871="USD",Settings!$B$22,IF(E2871="HKD",Settings!$B$23,1))),0))</f>
        <v>0</v>
      </c>
      <c r="Q2871" s="312">
        <f>IF(OR(J2871="",G2871=""),"",G2871+ROW()/1000000)</f>
      </c>
      <c r="R2871" s="247">
        <f>IF(Q2871="","",SUMIFS(Txn[Signed Units],Txn[Key],J2871,Txn[Transaction Order],"&lt;="&amp;Q2871))</f>
      </c>
    </row>
    <row r="2872" spans="10:18" ht="15" customHeight="1" x14ac:dyDescent="0.15">
      <c r="J2872" s="246">
        <f>IF(OR(B2872="",C2872="",E2872=""),"",B2872&amp;":"&amp;C2872&amp;":"&amp;E2872)</f>
      </c>
      <c r="K2872" s="247">
        <f>IF(A2872="","",A2872*D2872)</f>
      </c>
      <c r="L2872" s="246">
        <f>IF(A2872="","",IF(OR(A2872=1,A2872=0),H2872,0))</f>
      </c>
      <c r="M2872" s="246">
        <f>IF(A2872="","",IF(A2872=-1,H2872,0))</f>
      </c>
      <c r="N2872">
        <f>IF(J2872="","",IF(E2872="SGD",1,IF(E2872="USD",Settings!$B$22,IF(E2872="HKD",Settings!$B$23,1))))</f>
      </c>
      <c r="O2872">
        <f>IF(OR(B2872="",C2872="",E2872=""),0,(IF(A2872=-1,H2872,0)-IF(OR(A2872=1,A2872=0),H2872,0)+IF(A2872=2,H2872,0))*IF(E2872="SGD",1,IF(E2872="USD",Settings!$B$22,IF(E2872="HKD",Settings!$B$23,1))))</f>
        <v>0</v>
      </c>
      <c r="P2872">
        <f>IF(OR(B2872="",C2872="",E2872=""),0,IF(A2872=2,H2872*IF(E2872="SGD",1,IF(E2872="USD",Settings!$B$22,IF(E2872="HKD",Settings!$B$23,1))),0))</f>
        <v>0</v>
      </c>
      <c r="Q2872" s="312">
        <f>IF(OR(J2872="",G2872=""),"",G2872+ROW()/1000000)</f>
      </c>
      <c r="R2872" s="247">
        <f>IF(Q2872="","",SUMIFS(Txn[Signed Units],Txn[Key],J2872,Txn[Transaction Order],"&lt;="&amp;Q2872))</f>
      </c>
    </row>
    <row r="2873" spans="10:18" ht="15" customHeight="1" x14ac:dyDescent="0.15">
      <c r="J2873" s="246">
        <f>IF(OR(B2873="",C2873="",E2873=""),"",B2873&amp;":"&amp;C2873&amp;":"&amp;E2873)</f>
      </c>
      <c r="K2873" s="247">
        <f>IF(A2873="","",A2873*D2873)</f>
      </c>
      <c r="L2873" s="246">
        <f>IF(A2873="","",IF(OR(A2873=1,A2873=0),H2873,0))</f>
      </c>
      <c r="M2873" s="246">
        <f>IF(A2873="","",IF(A2873=-1,H2873,0))</f>
      </c>
      <c r="N2873">
        <f>IF(J2873="","",IF(E2873="SGD",1,IF(E2873="USD",Settings!$B$22,IF(E2873="HKD",Settings!$B$23,1))))</f>
      </c>
      <c r="O2873">
        <f>IF(OR(B2873="",C2873="",E2873=""),0,(IF(A2873=-1,H2873,0)-IF(OR(A2873=1,A2873=0),H2873,0)+IF(A2873=2,H2873,0))*IF(E2873="SGD",1,IF(E2873="USD",Settings!$B$22,IF(E2873="HKD",Settings!$B$23,1))))</f>
        <v>0</v>
      </c>
      <c r="P2873">
        <f>IF(OR(B2873="",C2873="",E2873=""),0,IF(A2873=2,H2873*IF(E2873="SGD",1,IF(E2873="USD",Settings!$B$22,IF(E2873="HKD",Settings!$B$23,1))),0))</f>
        <v>0</v>
      </c>
      <c r="Q2873" s="312">
        <f>IF(OR(J2873="",G2873=""),"",G2873+ROW()/1000000)</f>
      </c>
      <c r="R2873" s="247">
        <f>IF(Q2873="","",SUMIFS(Txn[Signed Units],Txn[Key],J2873,Txn[Transaction Order],"&lt;="&amp;Q2873))</f>
      </c>
    </row>
    <row r="2874" spans="10:18" ht="15" customHeight="1" x14ac:dyDescent="0.15">
      <c r="J2874" s="246">
        <f>IF(OR(B2874="",C2874="",E2874=""),"",B2874&amp;":"&amp;C2874&amp;":"&amp;E2874)</f>
      </c>
      <c r="K2874" s="247">
        <f>IF(A2874="","",A2874*D2874)</f>
      </c>
      <c r="L2874" s="246">
        <f>IF(A2874="","",IF(OR(A2874=1,A2874=0),H2874,0))</f>
      </c>
      <c r="M2874" s="246">
        <f>IF(A2874="","",IF(A2874=-1,H2874,0))</f>
      </c>
      <c r="N2874">
        <f>IF(J2874="","",IF(E2874="SGD",1,IF(E2874="USD",Settings!$B$22,IF(E2874="HKD",Settings!$B$23,1))))</f>
      </c>
      <c r="O2874">
        <f>IF(OR(B2874="",C2874="",E2874=""),0,(IF(A2874=-1,H2874,0)-IF(OR(A2874=1,A2874=0),H2874,0)+IF(A2874=2,H2874,0))*IF(E2874="SGD",1,IF(E2874="USD",Settings!$B$22,IF(E2874="HKD",Settings!$B$23,1))))</f>
        <v>0</v>
      </c>
      <c r="P2874">
        <f>IF(OR(B2874="",C2874="",E2874=""),0,IF(A2874=2,H2874*IF(E2874="SGD",1,IF(E2874="USD",Settings!$B$22,IF(E2874="HKD",Settings!$B$23,1))),0))</f>
        <v>0</v>
      </c>
      <c r="Q2874" s="312">
        <f>IF(OR(J2874="",G2874=""),"",G2874+ROW()/1000000)</f>
      </c>
      <c r="R2874" s="247">
        <f>IF(Q2874="","",SUMIFS(Txn[Signed Units],Txn[Key],J2874,Txn[Transaction Order],"&lt;="&amp;Q2874))</f>
      </c>
    </row>
    <row r="2875" spans="10:18" ht="15" customHeight="1" x14ac:dyDescent="0.15">
      <c r="J2875" s="246">
        <f>IF(OR(B2875="",C2875="",E2875=""),"",B2875&amp;":"&amp;C2875&amp;":"&amp;E2875)</f>
      </c>
      <c r="K2875" s="247">
        <f>IF(A2875="","",A2875*D2875)</f>
      </c>
      <c r="L2875" s="246">
        <f>IF(A2875="","",IF(OR(A2875=1,A2875=0),H2875,0))</f>
      </c>
      <c r="M2875" s="246">
        <f>IF(A2875="","",IF(A2875=-1,H2875,0))</f>
      </c>
      <c r="N2875">
        <f>IF(J2875="","",IF(E2875="SGD",1,IF(E2875="USD",Settings!$B$22,IF(E2875="HKD",Settings!$B$23,1))))</f>
      </c>
      <c r="O2875">
        <f>IF(OR(B2875="",C2875="",E2875=""),0,(IF(A2875=-1,H2875,0)-IF(OR(A2875=1,A2875=0),H2875,0)+IF(A2875=2,H2875,0))*IF(E2875="SGD",1,IF(E2875="USD",Settings!$B$22,IF(E2875="HKD",Settings!$B$23,1))))</f>
        <v>0</v>
      </c>
      <c r="P2875">
        <f>IF(OR(B2875="",C2875="",E2875=""),0,IF(A2875=2,H2875*IF(E2875="SGD",1,IF(E2875="USD",Settings!$B$22,IF(E2875="HKD",Settings!$B$23,1))),0))</f>
        <v>0</v>
      </c>
      <c r="Q2875" s="312">
        <f>IF(OR(J2875="",G2875=""),"",G2875+ROW()/1000000)</f>
      </c>
      <c r="R2875" s="247">
        <f>IF(Q2875="","",SUMIFS(Txn[Signed Units],Txn[Key],J2875,Txn[Transaction Order],"&lt;="&amp;Q2875))</f>
      </c>
    </row>
    <row r="2876" spans="10:18" ht="15" customHeight="1" x14ac:dyDescent="0.15">
      <c r="J2876" s="246">
        <f>IF(OR(B2876="",C2876="",E2876=""),"",B2876&amp;":"&amp;C2876&amp;":"&amp;E2876)</f>
      </c>
      <c r="K2876" s="247">
        <f>IF(A2876="","",A2876*D2876)</f>
      </c>
      <c r="L2876" s="246">
        <f>IF(A2876="","",IF(OR(A2876=1,A2876=0),H2876,0))</f>
      </c>
      <c r="M2876" s="246">
        <f>IF(A2876="","",IF(A2876=-1,H2876,0))</f>
      </c>
      <c r="N2876">
        <f>IF(J2876="","",IF(E2876="SGD",1,IF(E2876="USD",Settings!$B$22,IF(E2876="HKD",Settings!$B$23,1))))</f>
      </c>
      <c r="O2876">
        <f>IF(OR(B2876="",C2876="",E2876=""),0,(IF(A2876=-1,H2876,0)-IF(OR(A2876=1,A2876=0),H2876,0)+IF(A2876=2,H2876,0))*IF(E2876="SGD",1,IF(E2876="USD",Settings!$B$22,IF(E2876="HKD",Settings!$B$23,1))))</f>
        <v>0</v>
      </c>
      <c r="P2876">
        <f>IF(OR(B2876="",C2876="",E2876=""),0,IF(A2876=2,H2876*IF(E2876="SGD",1,IF(E2876="USD",Settings!$B$22,IF(E2876="HKD",Settings!$B$23,1))),0))</f>
        <v>0</v>
      </c>
      <c r="Q2876" s="312">
        <f>IF(OR(J2876="",G2876=""),"",G2876+ROW()/1000000)</f>
      </c>
      <c r="R2876" s="247">
        <f>IF(Q2876="","",SUMIFS(Txn[Signed Units],Txn[Key],J2876,Txn[Transaction Order],"&lt;="&amp;Q2876))</f>
      </c>
    </row>
    <row r="2877" spans="10:18" ht="15" customHeight="1" x14ac:dyDescent="0.15">
      <c r="J2877" s="246">
        <f>IF(OR(B2877="",C2877="",E2877=""),"",B2877&amp;":"&amp;C2877&amp;":"&amp;E2877)</f>
      </c>
      <c r="K2877" s="247">
        <f>IF(A2877="","",A2877*D2877)</f>
      </c>
      <c r="L2877" s="246">
        <f>IF(A2877="","",IF(OR(A2877=1,A2877=0),H2877,0))</f>
      </c>
      <c r="M2877" s="246">
        <f>IF(A2877="","",IF(A2877=-1,H2877,0))</f>
      </c>
      <c r="N2877">
        <f>IF(J2877="","",IF(E2877="SGD",1,IF(E2877="USD",Settings!$B$22,IF(E2877="HKD",Settings!$B$23,1))))</f>
      </c>
      <c r="O2877">
        <f>IF(OR(B2877="",C2877="",E2877=""),0,(IF(A2877=-1,H2877,0)-IF(OR(A2877=1,A2877=0),H2877,0)+IF(A2877=2,H2877,0))*IF(E2877="SGD",1,IF(E2877="USD",Settings!$B$22,IF(E2877="HKD",Settings!$B$23,1))))</f>
        <v>0</v>
      </c>
      <c r="P2877">
        <f>IF(OR(B2877="",C2877="",E2877=""),0,IF(A2877=2,H2877*IF(E2877="SGD",1,IF(E2877="USD",Settings!$B$22,IF(E2877="HKD",Settings!$B$23,1))),0))</f>
        <v>0</v>
      </c>
      <c r="Q2877" s="312">
        <f>IF(OR(J2877="",G2877=""),"",G2877+ROW()/1000000)</f>
      </c>
      <c r="R2877" s="247">
        <f>IF(Q2877="","",SUMIFS(Txn[Signed Units],Txn[Key],J2877,Txn[Transaction Order],"&lt;="&amp;Q2877))</f>
      </c>
    </row>
    <row r="2878" spans="10:18" ht="15" customHeight="1" x14ac:dyDescent="0.15">
      <c r="J2878" s="246">
        <f>IF(OR(B2878="",C2878="",E2878=""),"",B2878&amp;":"&amp;C2878&amp;":"&amp;E2878)</f>
      </c>
      <c r="K2878" s="247">
        <f>IF(A2878="","",A2878*D2878)</f>
      </c>
      <c r="L2878" s="246">
        <f>IF(A2878="","",IF(OR(A2878=1,A2878=0),H2878,0))</f>
      </c>
      <c r="M2878" s="246">
        <f>IF(A2878="","",IF(A2878=-1,H2878,0))</f>
      </c>
      <c r="N2878">
        <f>IF(J2878="","",IF(E2878="SGD",1,IF(E2878="USD",Settings!$B$22,IF(E2878="HKD",Settings!$B$23,1))))</f>
      </c>
      <c r="O2878">
        <f>IF(OR(B2878="",C2878="",E2878=""),0,(IF(A2878=-1,H2878,0)-IF(OR(A2878=1,A2878=0),H2878,0)+IF(A2878=2,H2878,0))*IF(E2878="SGD",1,IF(E2878="USD",Settings!$B$22,IF(E2878="HKD",Settings!$B$23,1))))</f>
        <v>0</v>
      </c>
      <c r="P2878">
        <f>IF(OR(B2878="",C2878="",E2878=""),0,IF(A2878=2,H2878*IF(E2878="SGD",1,IF(E2878="USD",Settings!$B$22,IF(E2878="HKD",Settings!$B$23,1))),0))</f>
        <v>0</v>
      </c>
      <c r="Q2878" s="312">
        <f>IF(OR(J2878="",G2878=""),"",G2878+ROW()/1000000)</f>
      </c>
      <c r="R2878" s="247">
        <f>IF(Q2878="","",SUMIFS(Txn[Signed Units],Txn[Key],J2878,Txn[Transaction Order],"&lt;="&amp;Q2878))</f>
      </c>
    </row>
    <row r="2879" spans="10:18" ht="15" customHeight="1" x14ac:dyDescent="0.15">
      <c r="J2879" s="246">
        <f>IF(OR(B2879="",C2879="",E2879=""),"",B2879&amp;":"&amp;C2879&amp;":"&amp;E2879)</f>
      </c>
      <c r="K2879" s="247">
        <f>IF(A2879="","",A2879*D2879)</f>
      </c>
      <c r="L2879" s="246">
        <f>IF(A2879="","",IF(OR(A2879=1,A2879=0),H2879,0))</f>
      </c>
      <c r="M2879" s="246">
        <f>IF(A2879="","",IF(A2879=-1,H2879,0))</f>
      </c>
      <c r="N2879">
        <f>IF(J2879="","",IF(E2879="SGD",1,IF(E2879="USD",Settings!$B$22,IF(E2879="HKD",Settings!$B$23,1))))</f>
      </c>
      <c r="O2879">
        <f>IF(OR(B2879="",C2879="",E2879=""),0,(IF(A2879=-1,H2879,0)-IF(OR(A2879=1,A2879=0),H2879,0)+IF(A2879=2,H2879,0))*IF(E2879="SGD",1,IF(E2879="USD",Settings!$B$22,IF(E2879="HKD",Settings!$B$23,1))))</f>
        <v>0</v>
      </c>
      <c r="P2879">
        <f>IF(OR(B2879="",C2879="",E2879=""),0,IF(A2879=2,H2879*IF(E2879="SGD",1,IF(E2879="USD",Settings!$B$22,IF(E2879="HKD",Settings!$B$23,1))),0))</f>
        <v>0</v>
      </c>
      <c r="Q2879" s="312">
        <f>IF(OR(J2879="",G2879=""),"",G2879+ROW()/1000000)</f>
      </c>
      <c r="R2879" s="247">
        <f>IF(Q2879="","",SUMIFS(Txn[Signed Units],Txn[Key],J2879,Txn[Transaction Order],"&lt;="&amp;Q2879))</f>
      </c>
    </row>
    <row r="2880" spans="10:18" ht="15" customHeight="1" x14ac:dyDescent="0.15">
      <c r="J2880" s="246">
        <f>IF(OR(B2880="",C2880="",E2880=""),"",B2880&amp;":"&amp;C2880&amp;":"&amp;E2880)</f>
      </c>
      <c r="K2880" s="247">
        <f>IF(A2880="","",A2880*D2880)</f>
      </c>
      <c r="L2880" s="246">
        <f>IF(A2880="","",IF(OR(A2880=1,A2880=0),H2880,0))</f>
      </c>
      <c r="M2880" s="246">
        <f>IF(A2880="","",IF(A2880=-1,H2880,0))</f>
      </c>
      <c r="N2880">
        <f>IF(J2880="","",IF(E2880="SGD",1,IF(E2880="USD",Settings!$B$22,IF(E2880="HKD",Settings!$B$23,1))))</f>
      </c>
      <c r="O2880">
        <f>IF(OR(B2880="",C2880="",E2880=""),0,(IF(A2880=-1,H2880,0)-IF(OR(A2880=1,A2880=0),H2880,0)+IF(A2880=2,H2880,0))*IF(E2880="SGD",1,IF(E2880="USD",Settings!$B$22,IF(E2880="HKD",Settings!$B$23,1))))</f>
        <v>0</v>
      </c>
      <c r="P2880">
        <f>IF(OR(B2880="",C2880="",E2880=""),0,IF(A2880=2,H2880*IF(E2880="SGD",1,IF(E2880="USD",Settings!$B$22,IF(E2880="HKD",Settings!$B$23,1))),0))</f>
        <v>0</v>
      </c>
      <c r="Q2880" s="312">
        <f>IF(OR(J2880="",G2880=""),"",G2880+ROW()/1000000)</f>
      </c>
      <c r="R2880" s="247">
        <f>IF(Q2880="","",SUMIFS(Txn[Signed Units],Txn[Key],J2880,Txn[Transaction Order],"&lt;="&amp;Q2880))</f>
      </c>
    </row>
    <row r="2881" spans="10:18" ht="15" customHeight="1" x14ac:dyDescent="0.15">
      <c r="J2881" s="246">
        <f>IF(OR(B2881="",C2881="",E2881=""),"",B2881&amp;":"&amp;C2881&amp;":"&amp;E2881)</f>
      </c>
      <c r="K2881" s="247">
        <f>IF(A2881="","",A2881*D2881)</f>
      </c>
      <c r="L2881" s="246">
        <f>IF(A2881="","",IF(OR(A2881=1,A2881=0),H2881,0))</f>
      </c>
      <c r="M2881" s="246">
        <f>IF(A2881="","",IF(A2881=-1,H2881,0))</f>
      </c>
      <c r="N2881">
        <f>IF(J2881="","",IF(E2881="SGD",1,IF(E2881="USD",Settings!$B$22,IF(E2881="HKD",Settings!$B$23,1))))</f>
      </c>
      <c r="O2881">
        <f>IF(OR(B2881="",C2881="",E2881=""),0,(IF(A2881=-1,H2881,0)-IF(OR(A2881=1,A2881=0),H2881,0)+IF(A2881=2,H2881,0))*IF(E2881="SGD",1,IF(E2881="USD",Settings!$B$22,IF(E2881="HKD",Settings!$B$23,1))))</f>
        <v>0</v>
      </c>
      <c r="P2881">
        <f>IF(OR(B2881="",C2881="",E2881=""),0,IF(A2881=2,H2881*IF(E2881="SGD",1,IF(E2881="USD",Settings!$B$22,IF(E2881="HKD",Settings!$B$23,1))),0))</f>
        <v>0</v>
      </c>
      <c r="Q2881" s="312">
        <f>IF(OR(J2881="",G2881=""),"",G2881+ROW()/1000000)</f>
      </c>
      <c r="R2881" s="247">
        <f>IF(Q2881="","",SUMIFS(Txn[Signed Units],Txn[Key],J2881,Txn[Transaction Order],"&lt;="&amp;Q2881))</f>
      </c>
    </row>
    <row r="2882" spans="10:18" ht="15" customHeight="1" x14ac:dyDescent="0.15">
      <c r="J2882" s="246">
        <f>IF(OR(B2882="",C2882="",E2882=""),"",B2882&amp;":"&amp;C2882&amp;":"&amp;E2882)</f>
      </c>
      <c r="K2882" s="247">
        <f>IF(A2882="","",A2882*D2882)</f>
      </c>
      <c r="L2882" s="246">
        <f>IF(A2882="","",IF(OR(A2882=1,A2882=0),H2882,0))</f>
      </c>
      <c r="M2882" s="246">
        <f>IF(A2882="","",IF(A2882=-1,H2882,0))</f>
      </c>
      <c r="N2882">
        <f>IF(J2882="","",IF(E2882="SGD",1,IF(E2882="USD",Settings!$B$22,IF(E2882="HKD",Settings!$B$23,1))))</f>
      </c>
      <c r="O2882">
        <f>IF(OR(B2882="",C2882="",E2882=""),0,(IF(A2882=-1,H2882,0)-IF(OR(A2882=1,A2882=0),H2882,0)+IF(A2882=2,H2882,0))*IF(E2882="SGD",1,IF(E2882="USD",Settings!$B$22,IF(E2882="HKD",Settings!$B$23,1))))</f>
        <v>0</v>
      </c>
      <c r="P2882">
        <f>IF(OR(B2882="",C2882="",E2882=""),0,IF(A2882=2,H2882*IF(E2882="SGD",1,IF(E2882="USD",Settings!$B$22,IF(E2882="HKD",Settings!$B$23,1))),0))</f>
        <v>0</v>
      </c>
      <c r="Q2882" s="312">
        <f>IF(OR(J2882="",G2882=""),"",G2882+ROW()/1000000)</f>
      </c>
      <c r="R2882" s="247">
        <f>IF(Q2882="","",SUMIFS(Txn[Signed Units],Txn[Key],J2882,Txn[Transaction Order],"&lt;="&amp;Q2882))</f>
      </c>
    </row>
    <row r="2883" spans="10:18" ht="15" customHeight="1" x14ac:dyDescent="0.15">
      <c r="J2883" s="246">
        <f>IF(OR(B2883="",C2883="",E2883=""),"",B2883&amp;":"&amp;C2883&amp;":"&amp;E2883)</f>
      </c>
      <c r="K2883" s="247">
        <f>IF(A2883="","",A2883*D2883)</f>
      </c>
      <c r="L2883" s="246">
        <f>IF(A2883="","",IF(OR(A2883=1,A2883=0),H2883,0))</f>
      </c>
      <c r="M2883" s="246">
        <f>IF(A2883="","",IF(A2883=-1,H2883,0))</f>
      </c>
      <c r="N2883">
        <f>IF(J2883="","",IF(E2883="SGD",1,IF(E2883="USD",Settings!$B$22,IF(E2883="HKD",Settings!$B$23,1))))</f>
      </c>
      <c r="O2883">
        <f>IF(OR(B2883="",C2883="",E2883=""),0,(IF(A2883=-1,H2883,0)-IF(OR(A2883=1,A2883=0),H2883,0)+IF(A2883=2,H2883,0))*IF(E2883="SGD",1,IF(E2883="USD",Settings!$B$22,IF(E2883="HKD",Settings!$B$23,1))))</f>
        <v>0</v>
      </c>
      <c r="P2883">
        <f>IF(OR(B2883="",C2883="",E2883=""),0,IF(A2883=2,H2883*IF(E2883="SGD",1,IF(E2883="USD",Settings!$B$22,IF(E2883="HKD",Settings!$B$23,1))),0))</f>
        <v>0</v>
      </c>
      <c r="Q2883" s="312">
        <f>IF(OR(J2883="",G2883=""),"",G2883+ROW()/1000000)</f>
      </c>
      <c r="R2883" s="247">
        <f>IF(Q2883="","",SUMIFS(Txn[Signed Units],Txn[Key],J2883,Txn[Transaction Order],"&lt;="&amp;Q2883))</f>
      </c>
    </row>
    <row r="2884" spans="10:18" ht="15" customHeight="1" x14ac:dyDescent="0.15">
      <c r="J2884" s="246">
        <f>IF(OR(B2884="",C2884="",E2884=""),"",B2884&amp;":"&amp;C2884&amp;":"&amp;E2884)</f>
      </c>
      <c r="K2884" s="247">
        <f>IF(A2884="","",A2884*D2884)</f>
      </c>
      <c r="L2884" s="246">
        <f>IF(A2884="","",IF(OR(A2884=1,A2884=0),H2884,0))</f>
      </c>
      <c r="M2884" s="246">
        <f>IF(A2884="","",IF(A2884=-1,H2884,0))</f>
      </c>
      <c r="N2884">
        <f>IF(J2884="","",IF(E2884="SGD",1,IF(E2884="USD",Settings!$B$22,IF(E2884="HKD",Settings!$B$23,1))))</f>
      </c>
      <c r="O2884">
        <f>IF(OR(B2884="",C2884="",E2884=""),0,(IF(A2884=-1,H2884,0)-IF(OR(A2884=1,A2884=0),H2884,0)+IF(A2884=2,H2884,0))*IF(E2884="SGD",1,IF(E2884="USD",Settings!$B$22,IF(E2884="HKD",Settings!$B$23,1))))</f>
        <v>0</v>
      </c>
      <c r="P2884">
        <f>IF(OR(B2884="",C2884="",E2884=""),0,IF(A2884=2,H2884*IF(E2884="SGD",1,IF(E2884="USD",Settings!$B$22,IF(E2884="HKD",Settings!$B$23,1))),0))</f>
        <v>0</v>
      </c>
      <c r="Q2884" s="312">
        <f>IF(OR(J2884="",G2884=""),"",G2884+ROW()/1000000)</f>
      </c>
      <c r="R2884" s="247">
        <f>IF(Q2884="","",SUMIFS(Txn[Signed Units],Txn[Key],J2884,Txn[Transaction Order],"&lt;="&amp;Q2884))</f>
      </c>
    </row>
    <row r="2885" spans="10:18" ht="15" customHeight="1" x14ac:dyDescent="0.15">
      <c r="J2885" s="246">
        <f>IF(OR(B2885="",C2885="",E2885=""),"",B2885&amp;":"&amp;C2885&amp;":"&amp;E2885)</f>
      </c>
      <c r="K2885" s="247">
        <f>IF(A2885="","",A2885*D2885)</f>
      </c>
      <c r="L2885" s="246">
        <f>IF(A2885="","",IF(OR(A2885=1,A2885=0),H2885,0))</f>
      </c>
      <c r="M2885" s="246">
        <f>IF(A2885="","",IF(A2885=-1,H2885,0))</f>
      </c>
      <c r="N2885">
        <f>IF(J2885="","",IF(E2885="SGD",1,IF(E2885="USD",Settings!$B$22,IF(E2885="HKD",Settings!$B$23,1))))</f>
      </c>
      <c r="O2885">
        <f>IF(OR(B2885="",C2885="",E2885=""),0,(IF(A2885=-1,H2885,0)-IF(OR(A2885=1,A2885=0),H2885,0)+IF(A2885=2,H2885,0))*IF(E2885="SGD",1,IF(E2885="USD",Settings!$B$22,IF(E2885="HKD",Settings!$B$23,1))))</f>
        <v>0</v>
      </c>
      <c r="P2885">
        <f>IF(OR(B2885="",C2885="",E2885=""),0,IF(A2885=2,H2885*IF(E2885="SGD",1,IF(E2885="USD",Settings!$B$22,IF(E2885="HKD",Settings!$B$23,1))),0))</f>
        <v>0</v>
      </c>
      <c r="Q2885" s="312">
        <f>IF(OR(J2885="",G2885=""),"",G2885+ROW()/1000000)</f>
      </c>
      <c r="R2885" s="247">
        <f>IF(Q2885="","",SUMIFS(Txn[Signed Units],Txn[Key],J2885,Txn[Transaction Order],"&lt;="&amp;Q2885))</f>
      </c>
    </row>
    <row r="2886" spans="10:18" ht="15" customHeight="1" x14ac:dyDescent="0.15">
      <c r="J2886" s="246">
        <f>IF(OR(B2886="",C2886="",E2886=""),"",B2886&amp;":"&amp;C2886&amp;":"&amp;E2886)</f>
      </c>
      <c r="K2886" s="247">
        <f>IF(A2886="","",A2886*D2886)</f>
      </c>
      <c r="L2886" s="246">
        <f>IF(A2886="","",IF(OR(A2886=1,A2886=0),H2886,0))</f>
      </c>
      <c r="M2886" s="246">
        <f>IF(A2886="","",IF(A2886=-1,H2886,0))</f>
      </c>
      <c r="N2886">
        <f>IF(J2886="","",IF(E2886="SGD",1,IF(E2886="USD",Settings!$B$22,IF(E2886="HKD",Settings!$B$23,1))))</f>
      </c>
      <c r="O2886">
        <f>IF(OR(B2886="",C2886="",E2886=""),0,(IF(A2886=-1,H2886,0)-IF(OR(A2886=1,A2886=0),H2886,0)+IF(A2886=2,H2886,0))*IF(E2886="SGD",1,IF(E2886="USD",Settings!$B$22,IF(E2886="HKD",Settings!$B$23,1))))</f>
        <v>0</v>
      </c>
      <c r="P2886">
        <f>IF(OR(B2886="",C2886="",E2886=""),0,IF(A2886=2,H2886*IF(E2886="SGD",1,IF(E2886="USD",Settings!$B$22,IF(E2886="HKD",Settings!$B$23,1))),0))</f>
        <v>0</v>
      </c>
      <c r="Q2886" s="312">
        <f>IF(OR(J2886="",G2886=""),"",G2886+ROW()/1000000)</f>
      </c>
      <c r="R2886" s="247">
        <f>IF(Q2886="","",SUMIFS(Txn[Signed Units],Txn[Key],J2886,Txn[Transaction Order],"&lt;="&amp;Q2886))</f>
      </c>
    </row>
    <row r="2887" spans="10:18" ht="15" customHeight="1" x14ac:dyDescent="0.15">
      <c r="J2887" s="246">
        <f>IF(OR(B2887="",C2887="",E2887=""),"",B2887&amp;":"&amp;C2887&amp;":"&amp;E2887)</f>
      </c>
      <c r="K2887" s="247">
        <f>IF(A2887="","",A2887*D2887)</f>
      </c>
      <c r="L2887" s="246">
        <f>IF(A2887="","",IF(OR(A2887=1,A2887=0),H2887,0))</f>
      </c>
      <c r="M2887" s="246">
        <f>IF(A2887="","",IF(A2887=-1,H2887,0))</f>
      </c>
      <c r="N2887">
        <f>IF(J2887="","",IF(E2887="SGD",1,IF(E2887="USD",Settings!$B$22,IF(E2887="HKD",Settings!$B$23,1))))</f>
      </c>
      <c r="O2887">
        <f>IF(OR(B2887="",C2887="",E2887=""),0,(IF(A2887=-1,H2887,0)-IF(OR(A2887=1,A2887=0),H2887,0)+IF(A2887=2,H2887,0))*IF(E2887="SGD",1,IF(E2887="USD",Settings!$B$22,IF(E2887="HKD",Settings!$B$23,1))))</f>
        <v>0</v>
      </c>
      <c r="P2887">
        <f>IF(OR(B2887="",C2887="",E2887=""),0,IF(A2887=2,H2887*IF(E2887="SGD",1,IF(E2887="USD",Settings!$B$22,IF(E2887="HKD",Settings!$B$23,1))),0))</f>
        <v>0</v>
      </c>
      <c r="Q2887" s="312">
        <f>IF(OR(J2887="",G2887=""),"",G2887+ROW()/1000000)</f>
      </c>
      <c r="R2887" s="247">
        <f>IF(Q2887="","",SUMIFS(Txn[Signed Units],Txn[Key],J2887,Txn[Transaction Order],"&lt;="&amp;Q2887))</f>
      </c>
    </row>
    <row r="2888" spans="10:18" ht="15" customHeight="1" x14ac:dyDescent="0.15">
      <c r="J2888" s="246">
        <f>IF(OR(B2888="",C2888="",E2888=""),"",B2888&amp;":"&amp;C2888&amp;":"&amp;E2888)</f>
      </c>
      <c r="K2888" s="247">
        <f>IF(A2888="","",A2888*D2888)</f>
      </c>
      <c r="L2888" s="246">
        <f>IF(A2888="","",IF(OR(A2888=1,A2888=0),H2888,0))</f>
      </c>
      <c r="M2888" s="246">
        <f>IF(A2888="","",IF(A2888=-1,H2888,0))</f>
      </c>
      <c r="N2888">
        <f>IF(J2888="","",IF(E2888="SGD",1,IF(E2888="USD",Settings!$B$22,IF(E2888="HKD",Settings!$B$23,1))))</f>
      </c>
      <c r="O2888">
        <f>IF(OR(B2888="",C2888="",E2888=""),0,(IF(A2888=-1,H2888,0)-IF(OR(A2888=1,A2888=0),H2888,0)+IF(A2888=2,H2888,0))*IF(E2888="SGD",1,IF(E2888="USD",Settings!$B$22,IF(E2888="HKD",Settings!$B$23,1))))</f>
        <v>0</v>
      </c>
      <c r="P2888">
        <f>IF(OR(B2888="",C2888="",E2888=""),0,IF(A2888=2,H2888*IF(E2888="SGD",1,IF(E2888="USD",Settings!$B$22,IF(E2888="HKD",Settings!$B$23,1))),0))</f>
        <v>0</v>
      </c>
      <c r="Q2888" s="312">
        <f>IF(OR(J2888="",G2888=""),"",G2888+ROW()/1000000)</f>
      </c>
      <c r="R2888" s="247">
        <f>IF(Q2888="","",SUMIFS(Txn[Signed Units],Txn[Key],J2888,Txn[Transaction Order],"&lt;="&amp;Q2888))</f>
      </c>
    </row>
    <row r="2889" spans="10:18" ht="15" customHeight="1" x14ac:dyDescent="0.15">
      <c r="J2889" s="246">
        <f>IF(OR(B2889="",C2889="",E2889=""),"",B2889&amp;":"&amp;C2889&amp;":"&amp;E2889)</f>
      </c>
      <c r="K2889" s="247">
        <f>IF(A2889="","",A2889*D2889)</f>
      </c>
      <c r="L2889" s="246">
        <f>IF(A2889="","",IF(OR(A2889=1,A2889=0),H2889,0))</f>
      </c>
      <c r="M2889" s="246">
        <f>IF(A2889="","",IF(A2889=-1,H2889,0))</f>
      </c>
      <c r="N2889">
        <f>IF(J2889="","",IF(E2889="SGD",1,IF(E2889="USD",Settings!$B$22,IF(E2889="HKD",Settings!$B$23,1))))</f>
      </c>
      <c r="O2889">
        <f>IF(OR(B2889="",C2889="",E2889=""),0,(IF(A2889=-1,H2889,0)-IF(OR(A2889=1,A2889=0),H2889,0)+IF(A2889=2,H2889,0))*IF(E2889="SGD",1,IF(E2889="USD",Settings!$B$22,IF(E2889="HKD",Settings!$B$23,1))))</f>
        <v>0</v>
      </c>
      <c r="P2889">
        <f>IF(OR(B2889="",C2889="",E2889=""),0,IF(A2889=2,H2889*IF(E2889="SGD",1,IF(E2889="USD",Settings!$B$22,IF(E2889="HKD",Settings!$B$23,1))),0))</f>
        <v>0</v>
      </c>
      <c r="Q2889" s="312">
        <f>IF(OR(J2889="",G2889=""),"",G2889+ROW()/1000000)</f>
      </c>
      <c r="R2889" s="247">
        <f>IF(Q2889="","",SUMIFS(Txn[Signed Units],Txn[Key],J2889,Txn[Transaction Order],"&lt;="&amp;Q2889))</f>
      </c>
    </row>
    <row r="2890" spans="10:18" ht="15" customHeight="1" x14ac:dyDescent="0.15">
      <c r="J2890" s="246">
        <f>IF(OR(B2890="",C2890="",E2890=""),"",B2890&amp;":"&amp;C2890&amp;":"&amp;E2890)</f>
      </c>
      <c r="K2890" s="247">
        <f>IF(A2890="","",A2890*D2890)</f>
      </c>
      <c r="L2890" s="246">
        <f>IF(A2890="","",IF(OR(A2890=1,A2890=0),H2890,0))</f>
      </c>
      <c r="M2890" s="246">
        <f>IF(A2890="","",IF(A2890=-1,H2890,0))</f>
      </c>
      <c r="N2890">
        <f>IF(J2890="","",IF(E2890="SGD",1,IF(E2890="USD",Settings!$B$22,IF(E2890="HKD",Settings!$B$23,1))))</f>
      </c>
      <c r="O2890">
        <f>IF(OR(B2890="",C2890="",E2890=""),0,(IF(A2890=-1,H2890,0)-IF(OR(A2890=1,A2890=0),H2890,0)+IF(A2890=2,H2890,0))*IF(E2890="SGD",1,IF(E2890="USD",Settings!$B$22,IF(E2890="HKD",Settings!$B$23,1))))</f>
        <v>0</v>
      </c>
      <c r="P2890">
        <f>IF(OR(B2890="",C2890="",E2890=""),0,IF(A2890=2,H2890*IF(E2890="SGD",1,IF(E2890="USD",Settings!$B$22,IF(E2890="HKD",Settings!$B$23,1))),0))</f>
        <v>0</v>
      </c>
      <c r="Q2890" s="312">
        <f>IF(OR(J2890="",G2890=""),"",G2890+ROW()/1000000)</f>
      </c>
      <c r="R2890" s="247">
        <f>IF(Q2890="","",SUMIFS(Txn[Signed Units],Txn[Key],J2890,Txn[Transaction Order],"&lt;="&amp;Q2890))</f>
      </c>
    </row>
    <row r="2891" spans="10:18" ht="15" customHeight="1" x14ac:dyDescent="0.15">
      <c r="J2891" s="246">
        <f>IF(OR(B2891="",C2891="",E2891=""),"",B2891&amp;":"&amp;C2891&amp;":"&amp;E2891)</f>
      </c>
      <c r="K2891" s="247">
        <f>IF(A2891="","",A2891*D2891)</f>
      </c>
      <c r="L2891" s="246">
        <f>IF(A2891="","",IF(OR(A2891=1,A2891=0),H2891,0))</f>
      </c>
      <c r="M2891" s="246">
        <f>IF(A2891="","",IF(A2891=-1,H2891,0))</f>
      </c>
      <c r="N2891">
        <f>IF(J2891="","",IF(E2891="SGD",1,IF(E2891="USD",Settings!$B$22,IF(E2891="HKD",Settings!$B$23,1))))</f>
      </c>
      <c r="O2891">
        <f>IF(OR(B2891="",C2891="",E2891=""),0,(IF(A2891=-1,H2891,0)-IF(OR(A2891=1,A2891=0),H2891,0)+IF(A2891=2,H2891,0))*IF(E2891="SGD",1,IF(E2891="USD",Settings!$B$22,IF(E2891="HKD",Settings!$B$23,1))))</f>
        <v>0</v>
      </c>
      <c r="P2891">
        <f>IF(OR(B2891="",C2891="",E2891=""),0,IF(A2891=2,H2891*IF(E2891="SGD",1,IF(E2891="USD",Settings!$B$22,IF(E2891="HKD",Settings!$B$23,1))),0))</f>
        <v>0</v>
      </c>
      <c r="Q2891" s="312">
        <f>IF(OR(J2891="",G2891=""),"",G2891+ROW()/1000000)</f>
      </c>
      <c r="R2891" s="247">
        <f>IF(Q2891="","",SUMIFS(Txn[Signed Units],Txn[Key],J2891,Txn[Transaction Order],"&lt;="&amp;Q2891))</f>
      </c>
    </row>
    <row r="2892" spans="10:18" ht="15" customHeight="1" x14ac:dyDescent="0.15">
      <c r="J2892" s="246">
        <f>IF(OR(B2892="",C2892="",E2892=""),"",B2892&amp;":"&amp;C2892&amp;":"&amp;E2892)</f>
      </c>
      <c r="K2892" s="247">
        <f>IF(A2892="","",A2892*D2892)</f>
      </c>
      <c r="L2892" s="246">
        <f>IF(A2892="","",IF(OR(A2892=1,A2892=0),H2892,0))</f>
      </c>
      <c r="M2892" s="246">
        <f>IF(A2892="","",IF(A2892=-1,H2892,0))</f>
      </c>
      <c r="N2892">
        <f>IF(J2892="","",IF(E2892="SGD",1,IF(E2892="USD",Settings!$B$22,IF(E2892="HKD",Settings!$B$23,1))))</f>
      </c>
      <c r="O2892">
        <f>IF(OR(B2892="",C2892="",E2892=""),0,(IF(A2892=-1,H2892,0)-IF(OR(A2892=1,A2892=0),H2892,0)+IF(A2892=2,H2892,0))*IF(E2892="SGD",1,IF(E2892="USD",Settings!$B$22,IF(E2892="HKD",Settings!$B$23,1))))</f>
        <v>0</v>
      </c>
      <c r="P2892">
        <f>IF(OR(B2892="",C2892="",E2892=""),0,IF(A2892=2,H2892*IF(E2892="SGD",1,IF(E2892="USD",Settings!$B$22,IF(E2892="HKD",Settings!$B$23,1))),0))</f>
        <v>0</v>
      </c>
      <c r="Q2892" s="312">
        <f>IF(OR(J2892="",G2892=""),"",G2892+ROW()/1000000)</f>
      </c>
      <c r="R2892" s="247">
        <f>IF(Q2892="","",SUMIFS(Txn[Signed Units],Txn[Key],J2892,Txn[Transaction Order],"&lt;="&amp;Q2892))</f>
      </c>
    </row>
    <row r="2893" spans="10:18" ht="15" customHeight="1" x14ac:dyDescent="0.15">
      <c r="J2893" s="246">
        <f>IF(OR(B2893="",C2893="",E2893=""),"",B2893&amp;":"&amp;C2893&amp;":"&amp;E2893)</f>
      </c>
      <c r="K2893" s="247">
        <f>IF(A2893="","",A2893*D2893)</f>
      </c>
      <c r="L2893" s="246">
        <f>IF(A2893="","",IF(OR(A2893=1,A2893=0),H2893,0))</f>
      </c>
      <c r="M2893" s="246">
        <f>IF(A2893="","",IF(A2893=-1,H2893,0))</f>
      </c>
      <c r="N2893">
        <f>IF(J2893="","",IF(E2893="SGD",1,IF(E2893="USD",Settings!$B$22,IF(E2893="HKD",Settings!$B$23,1))))</f>
      </c>
      <c r="O2893">
        <f>IF(OR(B2893="",C2893="",E2893=""),0,(IF(A2893=-1,H2893,0)-IF(OR(A2893=1,A2893=0),H2893,0)+IF(A2893=2,H2893,0))*IF(E2893="SGD",1,IF(E2893="USD",Settings!$B$22,IF(E2893="HKD",Settings!$B$23,1))))</f>
        <v>0</v>
      </c>
      <c r="P2893">
        <f>IF(OR(B2893="",C2893="",E2893=""),0,IF(A2893=2,H2893*IF(E2893="SGD",1,IF(E2893="USD",Settings!$B$22,IF(E2893="HKD",Settings!$B$23,1))),0))</f>
        <v>0</v>
      </c>
      <c r="Q2893" s="312">
        <f>IF(OR(J2893="",G2893=""),"",G2893+ROW()/1000000)</f>
      </c>
      <c r="R2893" s="247">
        <f>IF(Q2893="","",SUMIFS(Txn[Signed Units],Txn[Key],J2893,Txn[Transaction Order],"&lt;="&amp;Q2893))</f>
      </c>
    </row>
    <row r="2894" spans="10:18" ht="15" customHeight="1" x14ac:dyDescent="0.15">
      <c r="J2894" s="246">
        <f>IF(OR(B2894="",C2894="",E2894=""),"",B2894&amp;":"&amp;C2894&amp;":"&amp;E2894)</f>
      </c>
      <c r="K2894" s="247">
        <f>IF(A2894="","",A2894*D2894)</f>
      </c>
      <c r="L2894" s="246">
        <f>IF(A2894="","",IF(OR(A2894=1,A2894=0),H2894,0))</f>
      </c>
      <c r="M2894" s="246">
        <f>IF(A2894="","",IF(A2894=-1,H2894,0))</f>
      </c>
      <c r="N2894">
        <f>IF(J2894="","",IF(E2894="SGD",1,IF(E2894="USD",Settings!$B$22,IF(E2894="HKD",Settings!$B$23,1))))</f>
      </c>
      <c r="O2894">
        <f>IF(OR(B2894="",C2894="",E2894=""),0,(IF(A2894=-1,H2894,0)-IF(OR(A2894=1,A2894=0),H2894,0)+IF(A2894=2,H2894,0))*IF(E2894="SGD",1,IF(E2894="USD",Settings!$B$22,IF(E2894="HKD",Settings!$B$23,1))))</f>
        <v>0</v>
      </c>
      <c r="P2894">
        <f>IF(OR(B2894="",C2894="",E2894=""),0,IF(A2894=2,H2894*IF(E2894="SGD",1,IF(E2894="USD",Settings!$B$22,IF(E2894="HKD",Settings!$B$23,1))),0))</f>
        <v>0</v>
      </c>
      <c r="Q2894" s="312">
        <f>IF(OR(J2894="",G2894=""),"",G2894+ROW()/1000000)</f>
      </c>
      <c r="R2894" s="247">
        <f>IF(Q2894="","",SUMIFS(Txn[Signed Units],Txn[Key],J2894,Txn[Transaction Order],"&lt;="&amp;Q2894))</f>
      </c>
    </row>
    <row r="2895" spans="10:18" ht="15" customHeight="1" x14ac:dyDescent="0.15">
      <c r="J2895" s="246">
        <f>IF(OR(B2895="",C2895="",E2895=""),"",B2895&amp;":"&amp;C2895&amp;":"&amp;E2895)</f>
      </c>
      <c r="K2895" s="247">
        <f>IF(A2895="","",A2895*D2895)</f>
      </c>
      <c r="L2895" s="246">
        <f>IF(A2895="","",IF(OR(A2895=1,A2895=0),H2895,0))</f>
      </c>
      <c r="M2895" s="246">
        <f>IF(A2895="","",IF(A2895=-1,H2895,0))</f>
      </c>
      <c r="N2895">
        <f>IF(J2895="","",IF(E2895="SGD",1,IF(E2895="USD",Settings!$B$22,IF(E2895="HKD",Settings!$B$23,1))))</f>
      </c>
      <c r="O2895">
        <f>IF(OR(B2895="",C2895="",E2895=""),0,(IF(A2895=-1,H2895,0)-IF(OR(A2895=1,A2895=0),H2895,0)+IF(A2895=2,H2895,0))*IF(E2895="SGD",1,IF(E2895="USD",Settings!$B$22,IF(E2895="HKD",Settings!$B$23,1))))</f>
        <v>0</v>
      </c>
      <c r="P2895">
        <f>IF(OR(B2895="",C2895="",E2895=""),0,IF(A2895=2,H2895*IF(E2895="SGD",1,IF(E2895="USD",Settings!$B$22,IF(E2895="HKD",Settings!$B$23,1))),0))</f>
        <v>0</v>
      </c>
      <c r="Q2895" s="312">
        <f>IF(OR(J2895="",G2895=""),"",G2895+ROW()/1000000)</f>
      </c>
      <c r="R2895" s="247">
        <f>IF(Q2895="","",SUMIFS(Txn[Signed Units],Txn[Key],J2895,Txn[Transaction Order],"&lt;="&amp;Q2895))</f>
      </c>
    </row>
    <row r="2896" spans="10:18" ht="15" customHeight="1" x14ac:dyDescent="0.15">
      <c r="J2896" s="246">
        <f>IF(OR(B2896="",C2896="",E2896=""),"",B2896&amp;":"&amp;C2896&amp;":"&amp;E2896)</f>
      </c>
      <c r="K2896" s="247">
        <f>IF(A2896="","",A2896*D2896)</f>
      </c>
      <c r="L2896" s="246">
        <f>IF(A2896="","",IF(OR(A2896=1,A2896=0),H2896,0))</f>
      </c>
      <c r="M2896" s="246">
        <f>IF(A2896="","",IF(A2896=-1,H2896,0))</f>
      </c>
      <c r="N2896">
        <f>IF(J2896="","",IF(E2896="SGD",1,IF(E2896="USD",Settings!$B$22,IF(E2896="HKD",Settings!$B$23,1))))</f>
      </c>
      <c r="O2896">
        <f>IF(OR(B2896="",C2896="",E2896=""),0,(IF(A2896=-1,H2896,0)-IF(OR(A2896=1,A2896=0),H2896,0)+IF(A2896=2,H2896,0))*IF(E2896="SGD",1,IF(E2896="USD",Settings!$B$22,IF(E2896="HKD",Settings!$B$23,1))))</f>
        <v>0</v>
      </c>
      <c r="P2896">
        <f>IF(OR(B2896="",C2896="",E2896=""),0,IF(A2896=2,H2896*IF(E2896="SGD",1,IF(E2896="USD",Settings!$B$22,IF(E2896="HKD",Settings!$B$23,1))),0))</f>
        <v>0</v>
      </c>
      <c r="Q2896" s="312">
        <f>IF(OR(J2896="",G2896=""),"",G2896+ROW()/1000000)</f>
      </c>
      <c r="R2896" s="247">
        <f>IF(Q2896="","",SUMIFS(Txn[Signed Units],Txn[Key],J2896,Txn[Transaction Order],"&lt;="&amp;Q2896))</f>
      </c>
    </row>
    <row r="2897" spans="10:18" ht="15" customHeight="1" x14ac:dyDescent="0.15">
      <c r="J2897" s="246">
        <f>IF(OR(B2897="",C2897="",E2897=""),"",B2897&amp;":"&amp;C2897&amp;":"&amp;E2897)</f>
      </c>
      <c r="K2897" s="247">
        <f>IF(A2897="","",A2897*D2897)</f>
      </c>
      <c r="L2897" s="246">
        <f>IF(A2897="","",IF(OR(A2897=1,A2897=0),H2897,0))</f>
      </c>
      <c r="M2897" s="246">
        <f>IF(A2897="","",IF(A2897=-1,H2897,0))</f>
      </c>
      <c r="N2897">
        <f>IF(J2897="","",IF(E2897="SGD",1,IF(E2897="USD",Settings!$B$22,IF(E2897="HKD",Settings!$B$23,1))))</f>
      </c>
      <c r="O2897">
        <f>IF(OR(B2897="",C2897="",E2897=""),0,(IF(A2897=-1,H2897,0)-IF(OR(A2897=1,A2897=0),H2897,0)+IF(A2897=2,H2897,0))*IF(E2897="SGD",1,IF(E2897="USD",Settings!$B$22,IF(E2897="HKD",Settings!$B$23,1))))</f>
        <v>0</v>
      </c>
      <c r="P2897">
        <f>IF(OR(B2897="",C2897="",E2897=""),0,IF(A2897=2,H2897*IF(E2897="SGD",1,IF(E2897="USD",Settings!$B$22,IF(E2897="HKD",Settings!$B$23,1))),0))</f>
        <v>0</v>
      </c>
      <c r="Q2897" s="312">
        <f>IF(OR(J2897="",G2897=""),"",G2897+ROW()/1000000)</f>
      </c>
      <c r="R2897" s="247">
        <f>IF(Q2897="","",SUMIFS(Txn[Signed Units],Txn[Key],J2897,Txn[Transaction Order],"&lt;="&amp;Q2897))</f>
      </c>
    </row>
    <row r="2898" spans="10:18" ht="15" customHeight="1" x14ac:dyDescent="0.15">
      <c r="J2898" s="246">
        <f>IF(OR(B2898="",C2898="",E2898=""),"",B2898&amp;":"&amp;C2898&amp;":"&amp;E2898)</f>
      </c>
      <c r="K2898" s="247">
        <f>IF(A2898="","",A2898*D2898)</f>
      </c>
      <c r="L2898" s="246">
        <f>IF(A2898="","",IF(OR(A2898=1,A2898=0),H2898,0))</f>
      </c>
      <c r="M2898" s="246">
        <f>IF(A2898="","",IF(A2898=-1,H2898,0))</f>
      </c>
      <c r="N2898">
        <f>IF(J2898="","",IF(E2898="SGD",1,IF(E2898="USD",Settings!$B$22,IF(E2898="HKD",Settings!$B$23,1))))</f>
      </c>
      <c r="O2898">
        <f>IF(OR(B2898="",C2898="",E2898=""),0,(IF(A2898=-1,H2898,0)-IF(OR(A2898=1,A2898=0),H2898,0)+IF(A2898=2,H2898,0))*IF(E2898="SGD",1,IF(E2898="USD",Settings!$B$22,IF(E2898="HKD",Settings!$B$23,1))))</f>
        <v>0</v>
      </c>
      <c r="P2898">
        <f>IF(OR(B2898="",C2898="",E2898=""),0,IF(A2898=2,H2898*IF(E2898="SGD",1,IF(E2898="USD",Settings!$B$22,IF(E2898="HKD",Settings!$B$23,1))),0))</f>
        <v>0</v>
      </c>
      <c r="Q2898" s="312">
        <f>IF(OR(J2898="",G2898=""),"",G2898+ROW()/1000000)</f>
      </c>
      <c r="R2898" s="247">
        <f>IF(Q2898="","",SUMIFS(Txn[Signed Units],Txn[Key],J2898,Txn[Transaction Order],"&lt;="&amp;Q2898))</f>
      </c>
    </row>
    <row r="2899" spans="10:18" ht="15" customHeight="1" x14ac:dyDescent="0.15">
      <c r="J2899" s="246">
        <f>IF(OR(B2899="",C2899="",E2899=""),"",B2899&amp;":"&amp;C2899&amp;":"&amp;E2899)</f>
      </c>
      <c r="K2899" s="247">
        <f>IF(A2899="","",A2899*D2899)</f>
      </c>
      <c r="L2899" s="246">
        <f>IF(A2899="","",IF(OR(A2899=1,A2899=0),H2899,0))</f>
      </c>
      <c r="M2899" s="246">
        <f>IF(A2899="","",IF(A2899=-1,H2899,0))</f>
      </c>
      <c r="N2899">
        <f>IF(J2899="","",IF(E2899="SGD",1,IF(E2899="USD",Settings!$B$22,IF(E2899="HKD",Settings!$B$23,1))))</f>
      </c>
      <c r="O2899">
        <f>IF(OR(B2899="",C2899="",E2899=""),0,(IF(A2899=-1,H2899,0)-IF(OR(A2899=1,A2899=0),H2899,0)+IF(A2899=2,H2899,0))*IF(E2899="SGD",1,IF(E2899="USD",Settings!$B$22,IF(E2899="HKD",Settings!$B$23,1))))</f>
        <v>0</v>
      </c>
      <c r="P2899">
        <f>IF(OR(B2899="",C2899="",E2899=""),0,IF(A2899=2,H2899*IF(E2899="SGD",1,IF(E2899="USD",Settings!$B$22,IF(E2899="HKD",Settings!$B$23,1))),0))</f>
        <v>0</v>
      </c>
      <c r="Q2899" s="312">
        <f>IF(OR(J2899="",G2899=""),"",G2899+ROW()/1000000)</f>
      </c>
      <c r="R2899" s="247">
        <f>IF(Q2899="","",SUMIFS(Txn[Signed Units],Txn[Key],J2899,Txn[Transaction Order],"&lt;="&amp;Q2899))</f>
      </c>
    </row>
    <row r="2900" spans="10:18" ht="15" customHeight="1" x14ac:dyDescent="0.15">
      <c r="J2900" s="246">
        <f>IF(OR(B2900="",C2900="",E2900=""),"",B2900&amp;":"&amp;C2900&amp;":"&amp;E2900)</f>
      </c>
      <c r="K2900" s="247">
        <f>IF(A2900="","",A2900*D2900)</f>
      </c>
      <c r="L2900" s="246">
        <f>IF(A2900="","",IF(OR(A2900=1,A2900=0),H2900,0))</f>
      </c>
      <c r="M2900" s="246">
        <f>IF(A2900="","",IF(A2900=-1,H2900,0))</f>
      </c>
      <c r="N2900">
        <f>IF(J2900="","",IF(E2900="SGD",1,IF(E2900="USD",Settings!$B$22,IF(E2900="HKD",Settings!$B$23,1))))</f>
      </c>
      <c r="O2900">
        <f>IF(OR(B2900="",C2900="",E2900=""),0,(IF(A2900=-1,H2900,0)-IF(OR(A2900=1,A2900=0),H2900,0)+IF(A2900=2,H2900,0))*IF(E2900="SGD",1,IF(E2900="USD",Settings!$B$22,IF(E2900="HKD",Settings!$B$23,1))))</f>
        <v>0</v>
      </c>
      <c r="P2900">
        <f>IF(OR(B2900="",C2900="",E2900=""),0,IF(A2900=2,H2900*IF(E2900="SGD",1,IF(E2900="USD",Settings!$B$22,IF(E2900="HKD",Settings!$B$23,1))),0))</f>
        <v>0</v>
      </c>
      <c r="Q2900" s="312">
        <f>IF(OR(J2900="",G2900=""),"",G2900+ROW()/1000000)</f>
      </c>
      <c r="R2900" s="247">
        <f>IF(Q2900="","",SUMIFS(Txn[Signed Units],Txn[Key],J2900,Txn[Transaction Order],"&lt;="&amp;Q2900))</f>
      </c>
    </row>
    <row r="2901" spans="10:18" ht="15" customHeight="1" x14ac:dyDescent="0.15">
      <c r="J2901" s="246">
        <f>IF(OR(B2901="",C2901="",E2901=""),"",B2901&amp;":"&amp;C2901&amp;":"&amp;E2901)</f>
      </c>
      <c r="K2901" s="247">
        <f>IF(A2901="","",A2901*D2901)</f>
      </c>
      <c r="L2901" s="246">
        <f>IF(A2901="","",IF(OR(A2901=1,A2901=0),H2901,0))</f>
      </c>
      <c r="M2901" s="246">
        <f>IF(A2901="","",IF(A2901=-1,H2901,0))</f>
      </c>
      <c r="N2901">
        <f>IF(J2901="","",IF(E2901="SGD",1,IF(E2901="USD",Settings!$B$22,IF(E2901="HKD",Settings!$B$23,1))))</f>
      </c>
      <c r="O2901">
        <f>IF(OR(B2901="",C2901="",E2901=""),0,(IF(A2901=-1,H2901,0)-IF(OR(A2901=1,A2901=0),H2901,0)+IF(A2901=2,H2901,0))*IF(E2901="SGD",1,IF(E2901="USD",Settings!$B$22,IF(E2901="HKD",Settings!$B$23,1))))</f>
        <v>0</v>
      </c>
      <c r="P2901">
        <f>IF(OR(B2901="",C2901="",E2901=""),0,IF(A2901=2,H2901*IF(E2901="SGD",1,IF(E2901="USD",Settings!$B$22,IF(E2901="HKD",Settings!$B$23,1))),0))</f>
        <v>0</v>
      </c>
      <c r="Q2901" s="312">
        <f>IF(OR(J2901="",G2901=""),"",G2901+ROW()/1000000)</f>
      </c>
      <c r="R2901" s="247">
        <f>IF(Q2901="","",SUMIFS(Txn[Signed Units],Txn[Key],J2901,Txn[Transaction Order],"&lt;="&amp;Q2901))</f>
      </c>
    </row>
    <row r="2902" spans="10:18" ht="15" customHeight="1" x14ac:dyDescent="0.15">
      <c r="J2902" s="246">
        <f>IF(OR(B2902="",C2902="",E2902=""),"",B2902&amp;":"&amp;C2902&amp;":"&amp;E2902)</f>
      </c>
      <c r="K2902" s="247">
        <f>IF(A2902="","",A2902*D2902)</f>
      </c>
      <c r="L2902" s="246">
        <f>IF(A2902="","",IF(OR(A2902=1,A2902=0),H2902,0))</f>
      </c>
      <c r="M2902" s="246">
        <f>IF(A2902="","",IF(A2902=-1,H2902,0))</f>
      </c>
      <c r="N2902">
        <f>IF(J2902="","",IF(E2902="SGD",1,IF(E2902="USD",Settings!$B$22,IF(E2902="HKD",Settings!$B$23,1))))</f>
      </c>
      <c r="O2902">
        <f>IF(OR(B2902="",C2902="",E2902=""),0,(IF(A2902=-1,H2902,0)-IF(OR(A2902=1,A2902=0),H2902,0)+IF(A2902=2,H2902,0))*IF(E2902="SGD",1,IF(E2902="USD",Settings!$B$22,IF(E2902="HKD",Settings!$B$23,1))))</f>
        <v>0</v>
      </c>
      <c r="P2902">
        <f>IF(OR(B2902="",C2902="",E2902=""),0,IF(A2902=2,H2902*IF(E2902="SGD",1,IF(E2902="USD",Settings!$B$22,IF(E2902="HKD",Settings!$B$23,1))),0))</f>
        <v>0</v>
      </c>
      <c r="Q2902" s="312">
        <f>IF(OR(J2902="",G2902=""),"",G2902+ROW()/1000000)</f>
      </c>
      <c r="R2902" s="247">
        <f>IF(Q2902="","",SUMIFS(Txn[Signed Units],Txn[Key],J2902,Txn[Transaction Order],"&lt;="&amp;Q2902))</f>
      </c>
    </row>
    <row r="2903" spans="10:18" ht="15" customHeight="1" x14ac:dyDescent="0.15">
      <c r="J2903" s="246">
        <f>IF(OR(B2903="",C2903="",E2903=""),"",B2903&amp;":"&amp;C2903&amp;":"&amp;E2903)</f>
      </c>
      <c r="K2903" s="247">
        <f>IF(A2903="","",A2903*D2903)</f>
      </c>
      <c r="L2903" s="246">
        <f>IF(A2903="","",IF(OR(A2903=1,A2903=0),H2903,0))</f>
      </c>
      <c r="M2903" s="246">
        <f>IF(A2903="","",IF(A2903=-1,H2903,0))</f>
      </c>
      <c r="N2903">
        <f>IF(J2903="","",IF(E2903="SGD",1,IF(E2903="USD",Settings!$B$22,IF(E2903="HKD",Settings!$B$23,1))))</f>
      </c>
      <c r="O2903">
        <f>IF(OR(B2903="",C2903="",E2903=""),0,(IF(A2903=-1,H2903,0)-IF(OR(A2903=1,A2903=0),H2903,0)+IF(A2903=2,H2903,0))*IF(E2903="SGD",1,IF(E2903="USD",Settings!$B$22,IF(E2903="HKD",Settings!$B$23,1))))</f>
        <v>0</v>
      </c>
      <c r="P2903">
        <f>IF(OR(B2903="",C2903="",E2903=""),0,IF(A2903=2,H2903*IF(E2903="SGD",1,IF(E2903="USD",Settings!$B$22,IF(E2903="HKD",Settings!$B$23,1))),0))</f>
        <v>0</v>
      </c>
      <c r="Q2903" s="312">
        <f>IF(OR(J2903="",G2903=""),"",G2903+ROW()/1000000)</f>
      </c>
      <c r="R2903" s="247">
        <f>IF(Q2903="","",SUMIFS(Txn[Signed Units],Txn[Key],J2903,Txn[Transaction Order],"&lt;="&amp;Q2903))</f>
      </c>
    </row>
    <row r="2904" spans="10:18" ht="15" customHeight="1" x14ac:dyDescent="0.15">
      <c r="J2904" s="246">
        <f>IF(OR(B2904="",C2904="",E2904=""),"",B2904&amp;":"&amp;C2904&amp;":"&amp;E2904)</f>
      </c>
      <c r="K2904" s="247">
        <f>IF(A2904="","",A2904*D2904)</f>
      </c>
      <c r="L2904" s="246">
        <f>IF(A2904="","",IF(OR(A2904=1,A2904=0),H2904,0))</f>
      </c>
      <c r="M2904" s="246">
        <f>IF(A2904="","",IF(A2904=-1,H2904,0))</f>
      </c>
      <c r="N2904">
        <f>IF(J2904="","",IF(E2904="SGD",1,IF(E2904="USD",Settings!$B$22,IF(E2904="HKD",Settings!$B$23,1))))</f>
      </c>
      <c r="O2904">
        <f>IF(OR(B2904="",C2904="",E2904=""),0,(IF(A2904=-1,H2904,0)-IF(OR(A2904=1,A2904=0),H2904,0)+IF(A2904=2,H2904,0))*IF(E2904="SGD",1,IF(E2904="USD",Settings!$B$22,IF(E2904="HKD",Settings!$B$23,1))))</f>
        <v>0</v>
      </c>
      <c r="P2904">
        <f>IF(OR(B2904="",C2904="",E2904=""),0,IF(A2904=2,H2904*IF(E2904="SGD",1,IF(E2904="USD",Settings!$B$22,IF(E2904="HKD",Settings!$B$23,1))),0))</f>
        <v>0</v>
      </c>
      <c r="Q2904" s="312">
        <f>IF(OR(J2904="",G2904=""),"",G2904+ROW()/1000000)</f>
      </c>
      <c r="R2904" s="247">
        <f>IF(Q2904="","",SUMIFS(Txn[Signed Units],Txn[Key],J2904,Txn[Transaction Order],"&lt;="&amp;Q2904))</f>
      </c>
    </row>
    <row r="2905" spans="10:18" ht="15" customHeight="1" x14ac:dyDescent="0.15">
      <c r="J2905" s="246">
        <f>IF(OR(B2905="",C2905="",E2905=""),"",B2905&amp;":"&amp;C2905&amp;":"&amp;E2905)</f>
      </c>
      <c r="K2905" s="247">
        <f>IF(A2905="","",A2905*D2905)</f>
      </c>
      <c r="L2905" s="246">
        <f>IF(A2905="","",IF(OR(A2905=1,A2905=0),H2905,0))</f>
      </c>
      <c r="M2905" s="246">
        <f>IF(A2905="","",IF(A2905=-1,H2905,0))</f>
      </c>
      <c r="N2905">
        <f>IF(J2905="","",IF(E2905="SGD",1,IF(E2905="USD",Settings!$B$22,IF(E2905="HKD",Settings!$B$23,1))))</f>
      </c>
      <c r="O2905">
        <f>IF(OR(B2905="",C2905="",E2905=""),0,(IF(A2905=-1,H2905,0)-IF(OR(A2905=1,A2905=0),H2905,0)+IF(A2905=2,H2905,0))*IF(E2905="SGD",1,IF(E2905="USD",Settings!$B$22,IF(E2905="HKD",Settings!$B$23,1))))</f>
        <v>0</v>
      </c>
      <c r="P2905">
        <f>IF(OR(B2905="",C2905="",E2905=""),0,IF(A2905=2,H2905*IF(E2905="SGD",1,IF(E2905="USD",Settings!$B$22,IF(E2905="HKD",Settings!$B$23,1))),0))</f>
        <v>0</v>
      </c>
      <c r="Q2905" s="312">
        <f>IF(OR(J2905="",G2905=""),"",G2905+ROW()/1000000)</f>
      </c>
      <c r="R2905" s="247">
        <f>IF(Q2905="","",SUMIFS(Txn[Signed Units],Txn[Key],J2905,Txn[Transaction Order],"&lt;="&amp;Q2905))</f>
      </c>
    </row>
    <row r="2906" spans="10:18" ht="15" customHeight="1" x14ac:dyDescent="0.15">
      <c r="J2906" s="246">
        <f>IF(OR(B2906="",C2906="",E2906=""),"",B2906&amp;":"&amp;C2906&amp;":"&amp;E2906)</f>
      </c>
      <c r="K2906" s="247">
        <f>IF(A2906="","",A2906*D2906)</f>
      </c>
      <c r="L2906" s="246">
        <f>IF(A2906="","",IF(OR(A2906=1,A2906=0),H2906,0))</f>
      </c>
      <c r="M2906" s="246">
        <f>IF(A2906="","",IF(A2906=-1,H2906,0))</f>
      </c>
      <c r="N2906">
        <f>IF(J2906="","",IF(E2906="SGD",1,IF(E2906="USD",Settings!$B$22,IF(E2906="HKD",Settings!$B$23,1))))</f>
      </c>
      <c r="O2906">
        <f>IF(OR(B2906="",C2906="",E2906=""),0,(IF(A2906=-1,H2906,0)-IF(OR(A2906=1,A2906=0),H2906,0)+IF(A2906=2,H2906,0))*IF(E2906="SGD",1,IF(E2906="USD",Settings!$B$22,IF(E2906="HKD",Settings!$B$23,1))))</f>
        <v>0</v>
      </c>
      <c r="P2906">
        <f>IF(OR(B2906="",C2906="",E2906=""),0,IF(A2906=2,H2906*IF(E2906="SGD",1,IF(E2906="USD",Settings!$B$22,IF(E2906="HKD",Settings!$B$23,1))),0))</f>
        <v>0</v>
      </c>
      <c r="Q2906" s="312">
        <f>IF(OR(J2906="",G2906=""),"",G2906+ROW()/1000000)</f>
      </c>
      <c r="R2906" s="247">
        <f>IF(Q2906="","",SUMIFS(Txn[Signed Units],Txn[Key],J2906,Txn[Transaction Order],"&lt;="&amp;Q2906))</f>
      </c>
    </row>
    <row r="2907" spans="10:18" ht="15" customHeight="1" x14ac:dyDescent="0.15">
      <c r="J2907" s="246">
        <f>IF(OR(B2907="",C2907="",E2907=""),"",B2907&amp;":"&amp;C2907&amp;":"&amp;E2907)</f>
      </c>
      <c r="K2907" s="247">
        <f>IF(A2907="","",A2907*D2907)</f>
      </c>
      <c r="L2907" s="246">
        <f>IF(A2907="","",IF(OR(A2907=1,A2907=0),H2907,0))</f>
      </c>
      <c r="M2907" s="246">
        <f>IF(A2907="","",IF(A2907=-1,H2907,0))</f>
      </c>
      <c r="N2907">
        <f>IF(J2907="","",IF(E2907="SGD",1,IF(E2907="USD",Settings!$B$22,IF(E2907="HKD",Settings!$B$23,1))))</f>
      </c>
      <c r="O2907">
        <f>IF(OR(B2907="",C2907="",E2907=""),0,(IF(A2907=-1,H2907,0)-IF(OR(A2907=1,A2907=0),H2907,0)+IF(A2907=2,H2907,0))*IF(E2907="SGD",1,IF(E2907="USD",Settings!$B$22,IF(E2907="HKD",Settings!$B$23,1))))</f>
        <v>0</v>
      </c>
      <c r="P2907">
        <f>IF(OR(B2907="",C2907="",E2907=""),0,IF(A2907=2,H2907*IF(E2907="SGD",1,IF(E2907="USD",Settings!$B$22,IF(E2907="HKD",Settings!$B$23,1))),0))</f>
        <v>0</v>
      </c>
      <c r="Q2907" s="312">
        <f>IF(OR(J2907="",G2907=""),"",G2907+ROW()/1000000)</f>
      </c>
      <c r="R2907" s="247">
        <f>IF(Q2907="","",SUMIFS(Txn[Signed Units],Txn[Key],J2907,Txn[Transaction Order],"&lt;="&amp;Q2907))</f>
      </c>
    </row>
    <row r="2908" spans="10:18" ht="15" customHeight="1" x14ac:dyDescent="0.15">
      <c r="J2908" s="246">
        <f>IF(OR(B2908="",C2908="",E2908=""),"",B2908&amp;":"&amp;C2908&amp;":"&amp;E2908)</f>
      </c>
      <c r="K2908" s="247">
        <f>IF(A2908="","",A2908*D2908)</f>
      </c>
      <c r="L2908" s="246">
        <f>IF(A2908="","",IF(OR(A2908=1,A2908=0),H2908,0))</f>
      </c>
      <c r="M2908" s="246">
        <f>IF(A2908="","",IF(A2908=-1,H2908,0))</f>
      </c>
      <c r="N2908">
        <f>IF(J2908="","",IF(E2908="SGD",1,IF(E2908="USD",Settings!$B$22,IF(E2908="HKD",Settings!$B$23,1))))</f>
      </c>
      <c r="O2908">
        <f>IF(OR(B2908="",C2908="",E2908=""),0,(IF(A2908=-1,H2908,0)-IF(OR(A2908=1,A2908=0),H2908,0)+IF(A2908=2,H2908,0))*IF(E2908="SGD",1,IF(E2908="USD",Settings!$B$22,IF(E2908="HKD",Settings!$B$23,1))))</f>
        <v>0</v>
      </c>
      <c r="P2908">
        <f>IF(OR(B2908="",C2908="",E2908=""),0,IF(A2908=2,H2908*IF(E2908="SGD",1,IF(E2908="USD",Settings!$B$22,IF(E2908="HKD",Settings!$B$23,1))),0))</f>
        <v>0</v>
      </c>
      <c r="Q2908" s="312">
        <f>IF(OR(J2908="",G2908=""),"",G2908+ROW()/1000000)</f>
      </c>
      <c r="R2908" s="247">
        <f>IF(Q2908="","",SUMIFS(Txn[Signed Units],Txn[Key],J2908,Txn[Transaction Order],"&lt;="&amp;Q2908))</f>
      </c>
    </row>
    <row r="2909" spans="10:18" ht="15" customHeight="1" x14ac:dyDescent="0.15">
      <c r="J2909" s="246">
        <f>IF(OR(B2909="",C2909="",E2909=""),"",B2909&amp;":"&amp;C2909&amp;":"&amp;E2909)</f>
      </c>
      <c r="K2909" s="247">
        <f>IF(A2909="","",A2909*D2909)</f>
      </c>
      <c r="L2909" s="246">
        <f>IF(A2909="","",IF(OR(A2909=1,A2909=0),H2909,0))</f>
      </c>
      <c r="M2909" s="246">
        <f>IF(A2909="","",IF(A2909=-1,H2909,0))</f>
      </c>
      <c r="N2909">
        <f>IF(J2909="","",IF(E2909="SGD",1,IF(E2909="USD",Settings!$B$22,IF(E2909="HKD",Settings!$B$23,1))))</f>
      </c>
      <c r="O2909">
        <f>IF(OR(B2909="",C2909="",E2909=""),0,(IF(A2909=-1,H2909,0)-IF(OR(A2909=1,A2909=0),H2909,0)+IF(A2909=2,H2909,0))*IF(E2909="SGD",1,IF(E2909="USD",Settings!$B$22,IF(E2909="HKD",Settings!$B$23,1))))</f>
        <v>0</v>
      </c>
      <c r="P2909">
        <f>IF(OR(B2909="",C2909="",E2909=""),0,IF(A2909=2,H2909*IF(E2909="SGD",1,IF(E2909="USD",Settings!$B$22,IF(E2909="HKD",Settings!$B$23,1))),0))</f>
        <v>0</v>
      </c>
      <c r="Q2909" s="312">
        <f>IF(OR(J2909="",G2909=""),"",G2909+ROW()/1000000)</f>
      </c>
      <c r="R2909" s="247">
        <f>IF(Q2909="","",SUMIFS(Txn[Signed Units],Txn[Key],J2909,Txn[Transaction Order],"&lt;="&amp;Q2909))</f>
      </c>
    </row>
    <row r="2910" spans="10:18" ht="15" customHeight="1" x14ac:dyDescent="0.15">
      <c r="J2910" s="246">
        <f>IF(OR(B2910="",C2910="",E2910=""),"",B2910&amp;":"&amp;C2910&amp;":"&amp;E2910)</f>
      </c>
      <c r="K2910" s="247">
        <f>IF(A2910="","",A2910*D2910)</f>
      </c>
      <c r="L2910" s="246">
        <f>IF(A2910="","",IF(OR(A2910=1,A2910=0),H2910,0))</f>
      </c>
      <c r="M2910" s="246">
        <f>IF(A2910="","",IF(A2910=-1,H2910,0))</f>
      </c>
      <c r="N2910">
        <f>IF(J2910="","",IF(E2910="SGD",1,IF(E2910="USD",Settings!$B$22,IF(E2910="HKD",Settings!$B$23,1))))</f>
      </c>
      <c r="O2910">
        <f>IF(OR(B2910="",C2910="",E2910=""),0,(IF(A2910=-1,H2910,0)-IF(OR(A2910=1,A2910=0),H2910,0)+IF(A2910=2,H2910,0))*IF(E2910="SGD",1,IF(E2910="USD",Settings!$B$22,IF(E2910="HKD",Settings!$B$23,1))))</f>
        <v>0</v>
      </c>
      <c r="P2910">
        <f>IF(OR(B2910="",C2910="",E2910=""),0,IF(A2910=2,H2910*IF(E2910="SGD",1,IF(E2910="USD",Settings!$B$22,IF(E2910="HKD",Settings!$B$23,1))),0))</f>
        <v>0</v>
      </c>
      <c r="Q2910" s="312">
        <f>IF(OR(J2910="",G2910=""),"",G2910+ROW()/1000000)</f>
      </c>
      <c r="R2910" s="247">
        <f>IF(Q2910="","",SUMIFS(Txn[Signed Units],Txn[Key],J2910,Txn[Transaction Order],"&lt;="&amp;Q2910))</f>
      </c>
    </row>
    <row r="2911" spans="10:18" ht="15" customHeight="1" x14ac:dyDescent="0.15">
      <c r="J2911" s="246">
        <f>IF(OR(B2911="",C2911="",E2911=""),"",B2911&amp;":"&amp;C2911&amp;":"&amp;E2911)</f>
      </c>
      <c r="K2911" s="247">
        <f>IF(A2911="","",A2911*D2911)</f>
      </c>
      <c r="L2911" s="246">
        <f>IF(A2911="","",IF(OR(A2911=1,A2911=0),H2911,0))</f>
      </c>
      <c r="M2911" s="246">
        <f>IF(A2911="","",IF(A2911=-1,H2911,0))</f>
      </c>
      <c r="N2911">
        <f>IF(J2911="","",IF(E2911="SGD",1,IF(E2911="USD",Settings!$B$22,IF(E2911="HKD",Settings!$B$23,1))))</f>
      </c>
      <c r="O2911">
        <f>IF(OR(B2911="",C2911="",E2911=""),0,(IF(A2911=-1,H2911,0)-IF(OR(A2911=1,A2911=0),H2911,0)+IF(A2911=2,H2911,0))*IF(E2911="SGD",1,IF(E2911="USD",Settings!$B$22,IF(E2911="HKD",Settings!$B$23,1))))</f>
        <v>0</v>
      </c>
      <c r="P2911">
        <f>IF(OR(B2911="",C2911="",E2911=""),0,IF(A2911=2,H2911*IF(E2911="SGD",1,IF(E2911="USD",Settings!$B$22,IF(E2911="HKD",Settings!$B$23,1))),0))</f>
        <v>0</v>
      </c>
      <c r="Q2911" s="312">
        <f>IF(OR(J2911="",G2911=""),"",G2911+ROW()/1000000)</f>
      </c>
      <c r="R2911" s="247">
        <f>IF(Q2911="","",SUMIFS(Txn[Signed Units],Txn[Key],J2911,Txn[Transaction Order],"&lt;="&amp;Q2911))</f>
      </c>
    </row>
    <row r="2912" spans="10:18" ht="15" customHeight="1" x14ac:dyDescent="0.15">
      <c r="J2912" s="246">
        <f>IF(OR(B2912="",C2912="",E2912=""),"",B2912&amp;":"&amp;C2912&amp;":"&amp;E2912)</f>
      </c>
      <c r="K2912" s="247">
        <f>IF(A2912="","",A2912*D2912)</f>
      </c>
      <c r="L2912" s="246">
        <f>IF(A2912="","",IF(OR(A2912=1,A2912=0),H2912,0))</f>
      </c>
      <c r="M2912" s="246">
        <f>IF(A2912="","",IF(A2912=-1,H2912,0))</f>
      </c>
      <c r="N2912">
        <f>IF(J2912="","",IF(E2912="SGD",1,IF(E2912="USD",Settings!$B$22,IF(E2912="HKD",Settings!$B$23,1))))</f>
      </c>
      <c r="O2912">
        <f>IF(OR(B2912="",C2912="",E2912=""),0,(IF(A2912=-1,H2912,0)-IF(OR(A2912=1,A2912=0),H2912,0)+IF(A2912=2,H2912,0))*IF(E2912="SGD",1,IF(E2912="USD",Settings!$B$22,IF(E2912="HKD",Settings!$B$23,1))))</f>
        <v>0</v>
      </c>
      <c r="P2912">
        <f>IF(OR(B2912="",C2912="",E2912=""),0,IF(A2912=2,H2912*IF(E2912="SGD",1,IF(E2912="USD",Settings!$B$22,IF(E2912="HKD",Settings!$B$23,1))),0))</f>
        <v>0</v>
      </c>
      <c r="Q2912" s="312">
        <f>IF(OR(J2912="",G2912=""),"",G2912+ROW()/1000000)</f>
      </c>
      <c r="R2912" s="247">
        <f>IF(Q2912="","",SUMIFS(Txn[Signed Units],Txn[Key],J2912,Txn[Transaction Order],"&lt;="&amp;Q2912))</f>
      </c>
    </row>
    <row r="2913" spans="10:18" ht="15" customHeight="1" x14ac:dyDescent="0.15">
      <c r="J2913" s="246">
        <f>IF(OR(B2913="",C2913="",E2913=""),"",B2913&amp;":"&amp;C2913&amp;":"&amp;E2913)</f>
      </c>
      <c r="K2913" s="247">
        <f>IF(A2913="","",A2913*D2913)</f>
      </c>
      <c r="L2913" s="246">
        <f>IF(A2913="","",IF(OR(A2913=1,A2913=0),H2913,0))</f>
      </c>
      <c r="M2913" s="246">
        <f>IF(A2913="","",IF(A2913=-1,H2913,0))</f>
      </c>
      <c r="N2913">
        <f>IF(J2913="","",IF(E2913="SGD",1,IF(E2913="USD",Settings!$B$22,IF(E2913="HKD",Settings!$B$23,1))))</f>
      </c>
      <c r="O2913">
        <f>IF(OR(B2913="",C2913="",E2913=""),0,(IF(A2913=-1,H2913,0)-IF(OR(A2913=1,A2913=0),H2913,0)+IF(A2913=2,H2913,0))*IF(E2913="SGD",1,IF(E2913="USD",Settings!$B$22,IF(E2913="HKD",Settings!$B$23,1))))</f>
        <v>0</v>
      </c>
      <c r="P2913">
        <f>IF(OR(B2913="",C2913="",E2913=""),0,IF(A2913=2,H2913*IF(E2913="SGD",1,IF(E2913="USD",Settings!$B$22,IF(E2913="HKD",Settings!$B$23,1))),0))</f>
        <v>0</v>
      </c>
      <c r="Q2913" s="312">
        <f>IF(OR(J2913="",G2913=""),"",G2913+ROW()/1000000)</f>
      </c>
      <c r="R2913" s="247">
        <f>IF(Q2913="","",SUMIFS(Txn[Signed Units],Txn[Key],J2913,Txn[Transaction Order],"&lt;="&amp;Q2913))</f>
      </c>
    </row>
    <row r="2914" spans="10:18" ht="15" customHeight="1" x14ac:dyDescent="0.15">
      <c r="J2914" s="246">
        <f>IF(OR(B2914="",C2914="",E2914=""),"",B2914&amp;":"&amp;C2914&amp;":"&amp;E2914)</f>
      </c>
      <c r="K2914" s="247">
        <f>IF(A2914="","",A2914*D2914)</f>
      </c>
      <c r="L2914" s="246">
        <f>IF(A2914="","",IF(OR(A2914=1,A2914=0),H2914,0))</f>
      </c>
      <c r="M2914" s="246">
        <f>IF(A2914="","",IF(A2914=-1,H2914,0))</f>
      </c>
      <c r="N2914">
        <f>IF(J2914="","",IF(E2914="SGD",1,IF(E2914="USD",Settings!$B$22,IF(E2914="HKD",Settings!$B$23,1))))</f>
      </c>
      <c r="O2914">
        <f>IF(OR(B2914="",C2914="",E2914=""),0,(IF(A2914=-1,H2914,0)-IF(OR(A2914=1,A2914=0),H2914,0)+IF(A2914=2,H2914,0))*IF(E2914="SGD",1,IF(E2914="USD",Settings!$B$22,IF(E2914="HKD",Settings!$B$23,1))))</f>
        <v>0</v>
      </c>
      <c r="P2914">
        <f>IF(OR(B2914="",C2914="",E2914=""),0,IF(A2914=2,H2914*IF(E2914="SGD",1,IF(E2914="USD",Settings!$B$22,IF(E2914="HKD",Settings!$B$23,1))),0))</f>
        <v>0</v>
      </c>
      <c r="Q2914" s="312">
        <f>IF(OR(J2914="",G2914=""),"",G2914+ROW()/1000000)</f>
      </c>
      <c r="R2914" s="247">
        <f>IF(Q2914="","",SUMIFS(Txn[Signed Units],Txn[Key],J2914,Txn[Transaction Order],"&lt;="&amp;Q2914))</f>
      </c>
    </row>
    <row r="2915" spans="10:18" ht="15" customHeight="1" x14ac:dyDescent="0.15">
      <c r="J2915" s="246">
        <f>IF(OR(B2915="",C2915="",E2915=""),"",B2915&amp;":"&amp;C2915&amp;":"&amp;E2915)</f>
      </c>
      <c r="K2915" s="247">
        <f>IF(A2915="","",A2915*D2915)</f>
      </c>
      <c r="L2915" s="246">
        <f>IF(A2915="","",IF(OR(A2915=1,A2915=0),H2915,0))</f>
      </c>
      <c r="M2915" s="246">
        <f>IF(A2915="","",IF(A2915=-1,H2915,0))</f>
      </c>
      <c r="N2915">
        <f>IF(J2915="","",IF(E2915="SGD",1,IF(E2915="USD",Settings!$B$22,IF(E2915="HKD",Settings!$B$23,1))))</f>
      </c>
      <c r="O2915">
        <f>IF(OR(B2915="",C2915="",E2915=""),0,(IF(A2915=-1,H2915,0)-IF(OR(A2915=1,A2915=0),H2915,0)+IF(A2915=2,H2915,0))*IF(E2915="SGD",1,IF(E2915="USD",Settings!$B$22,IF(E2915="HKD",Settings!$B$23,1))))</f>
        <v>0</v>
      </c>
      <c r="P2915">
        <f>IF(OR(B2915="",C2915="",E2915=""),0,IF(A2915=2,H2915*IF(E2915="SGD",1,IF(E2915="USD",Settings!$B$22,IF(E2915="HKD",Settings!$B$23,1))),0))</f>
        <v>0</v>
      </c>
      <c r="Q2915" s="312">
        <f>IF(OR(J2915="",G2915=""),"",G2915+ROW()/1000000)</f>
      </c>
      <c r="R2915" s="247">
        <f>IF(Q2915="","",SUMIFS(Txn[Signed Units],Txn[Key],J2915,Txn[Transaction Order],"&lt;="&amp;Q2915))</f>
      </c>
    </row>
    <row r="2916" spans="10:18" ht="15" customHeight="1" x14ac:dyDescent="0.15">
      <c r="J2916" s="246">
        <f>IF(OR(B2916="",C2916="",E2916=""),"",B2916&amp;":"&amp;C2916&amp;":"&amp;E2916)</f>
      </c>
      <c r="K2916" s="247">
        <f>IF(A2916="","",A2916*D2916)</f>
      </c>
      <c r="L2916" s="246">
        <f>IF(A2916="","",IF(OR(A2916=1,A2916=0),H2916,0))</f>
      </c>
      <c r="M2916" s="246">
        <f>IF(A2916="","",IF(A2916=-1,H2916,0))</f>
      </c>
      <c r="N2916">
        <f>IF(J2916="","",IF(E2916="SGD",1,IF(E2916="USD",Settings!$B$22,IF(E2916="HKD",Settings!$B$23,1))))</f>
      </c>
      <c r="O2916">
        <f>IF(OR(B2916="",C2916="",E2916=""),0,(IF(A2916=-1,H2916,0)-IF(OR(A2916=1,A2916=0),H2916,0)+IF(A2916=2,H2916,0))*IF(E2916="SGD",1,IF(E2916="USD",Settings!$B$22,IF(E2916="HKD",Settings!$B$23,1))))</f>
        <v>0</v>
      </c>
      <c r="P2916">
        <f>IF(OR(B2916="",C2916="",E2916=""),0,IF(A2916=2,H2916*IF(E2916="SGD",1,IF(E2916="USD",Settings!$B$22,IF(E2916="HKD",Settings!$B$23,1))),0))</f>
        <v>0</v>
      </c>
      <c r="Q2916" s="312">
        <f>IF(OR(J2916="",G2916=""),"",G2916+ROW()/1000000)</f>
      </c>
      <c r="R2916" s="247">
        <f>IF(Q2916="","",SUMIFS(Txn[Signed Units],Txn[Key],J2916,Txn[Transaction Order],"&lt;="&amp;Q2916))</f>
      </c>
    </row>
    <row r="2917" spans="10:18" ht="15" customHeight="1" x14ac:dyDescent="0.15">
      <c r="J2917" s="246">
        <f>IF(OR(B2917="",C2917="",E2917=""),"",B2917&amp;":"&amp;C2917&amp;":"&amp;E2917)</f>
      </c>
      <c r="K2917" s="247">
        <f>IF(A2917="","",A2917*D2917)</f>
      </c>
      <c r="L2917" s="246">
        <f>IF(A2917="","",IF(OR(A2917=1,A2917=0),H2917,0))</f>
      </c>
      <c r="M2917" s="246">
        <f>IF(A2917="","",IF(A2917=-1,H2917,0))</f>
      </c>
      <c r="N2917">
        <f>IF(J2917="","",IF(E2917="SGD",1,IF(E2917="USD",Settings!$B$22,IF(E2917="HKD",Settings!$B$23,1))))</f>
      </c>
      <c r="O2917">
        <f>IF(OR(B2917="",C2917="",E2917=""),0,(IF(A2917=-1,H2917,0)-IF(OR(A2917=1,A2917=0),H2917,0)+IF(A2917=2,H2917,0))*IF(E2917="SGD",1,IF(E2917="USD",Settings!$B$22,IF(E2917="HKD",Settings!$B$23,1))))</f>
        <v>0</v>
      </c>
      <c r="P2917">
        <f>IF(OR(B2917="",C2917="",E2917=""),0,IF(A2917=2,H2917*IF(E2917="SGD",1,IF(E2917="USD",Settings!$B$22,IF(E2917="HKD",Settings!$B$23,1))),0))</f>
        <v>0</v>
      </c>
      <c r="Q2917" s="312">
        <f>IF(OR(J2917="",G2917=""),"",G2917+ROW()/1000000)</f>
      </c>
      <c r="R2917" s="247">
        <f>IF(Q2917="","",SUMIFS(Txn[Signed Units],Txn[Key],J2917,Txn[Transaction Order],"&lt;="&amp;Q2917))</f>
      </c>
    </row>
    <row r="2918" spans="10:18" ht="15" customHeight="1" x14ac:dyDescent="0.15">
      <c r="J2918" s="246">
        <f>IF(OR(B2918="",C2918="",E2918=""),"",B2918&amp;":"&amp;C2918&amp;":"&amp;E2918)</f>
      </c>
      <c r="K2918" s="247">
        <f>IF(A2918="","",A2918*D2918)</f>
      </c>
      <c r="L2918" s="246">
        <f>IF(A2918="","",IF(OR(A2918=1,A2918=0),H2918,0))</f>
      </c>
      <c r="M2918" s="246">
        <f>IF(A2918="","",IF(A2918=-1,H2918,0))</f>
      </c>
      <c r="N2918">
        <f>IF(J2918="","",IF(E2918="SGD",1,IF(E2918="USD",Settings!$B$22,IF(E2918="HKD",Settings!$B$23,1))))</f>
      </c>
      <c r="O2918">
        <f>IF(OR(B2918="",C2918="",E2918=""),0,(IF(A2918=-1,H2918,0)-IF(OR(A2918=1,A2918=0),H2918,0)+IF(A2918=2,H2918,0))*IF(E2918="SGD",1,IF(E2918="USD",Settings!$B$22,IF(E2918="HKD",Settings!$B$23,1))))</f>
        <v>0</v>
      </c>
      <c r="P2918">
        <f>IF(OR(B2918="",C2918="",E2918=""),0,IF(A2918=2,H2918*IF(E2918="SGD",1,IF(E2918="USD",Settings!$B$22,IF(E2918="HKD",Settings!$B$23,1))),0))</f>
        <v>0</v>
      </c>
      <c r="Q2918" s="312">
        <f>IF(OR(J2918="",G2918=""),"",G2918+ROW()/1000000)</f>
      </c>
      <c r="R2918" s="247">
        <f>IF(Q2918="","",SUMIFS(Txn[Signed Units],Txn[Key],J2918,Txn[Transaction Order],"&lt;="&amp;Q2918))</f>
      </c>
    </row>
    <row r="2919" spans="10:18" ht="15" customHeight="1" x14ac:dyDescent="0.15">
      <c r="J2919" s="246">
        <f>IF(OR(B2919="",C2919="",E2919=""),"",B2919&amp;":"&amp;C2919&amp;":"&amp;E2919)</f>
      </c>
      <c r="K2919" s="247">
        <f>IF(A2919="","",A2919*D2919)</f>
      </c>
      <c r="L2919" s="246">
        <f>IF(A2919="","",IF(OR(A2919=1,A2919=0),H2919,0))</f>
      </c>
      <c r="M2919" s="246">
        <f>IF(A2919="","",IF(A2919=-1,H2919,0))</f>
      </c>
      <c r="N2919">
        <f>IF(J2919="","",IF(E2919="SGD",1,IF(E2919="USD",Settings!$B$22,IF(E2919="HKD",Settings!$B$23,1))))</f>
      </c>
      <c r="O2919">
        <f>IF(OR(B2919="",C2919="",E2919=""),0,(IF(A2919=-1,H2919,0)-IF(OR(A2919=1,A2919=0),H2919,0)+IF(A2919=2,H2919,0))*IF(E2919="SGD",1,IF(E2919="USD",Settings!$B$22,IF(E2919="HKD",Settings!$B$23,1))))</f>
        <v>0</v>
      </c>
      <c r="P2919">
        <f>IF(OR(B2919="",C2919="",E2919=""),0,IF(A2919=2,H2919*IF(E2919="SGD",1,IF(E2919="USD",Settings!$B$22,IF(E2919="HKD",Settings!$B$23,1))),0))</f>
        <v>0</v>
      </c>
      <c r="Q2919" s="312">
        <f>IF(OR(J2919="",G2919=""),"",G2919+ROW()/1000000)</f>
      </c>
      <c r="R2919" s="247">
        <f>IF(Q2919="","",SUMIFS(Txn[Signed Units],Txn[Key],J2919,Txn[Transaction Order],"&lt;="&amp;Q2919))</f>
      </c>
    </row>
    <row r="2920" spans="10:18" ht="15" customHeight="1" x14ac:dyDescent="0.15">
      <c r="J2920" s="246">
        <f>IF(OR(B2920="",C2920="",E2920=""),"",B2920&amp;":"&amp;C2920&amp;":"&amp;E2920)</f>
      </c>
      <c r="K2920" s="247">
        <f>IF(A2920="","",A2920*D2920)</f>
      </c>
      <c r="L2920" s="246">
        <f>IF(A2920="","",IF(OR(A2920=1,A2920=0),H2920,0))</f>
      </c>
      <c r="M2920" s="246">
        <f>IF(A2920="","",IF(A2920=-1,H2920,0))</f>
      </c>
      <c r="N2920">
        <f>IF(J2920="","",IF(E2920="SGD",1,IF(E2920="USD",Settings!$B$22,IF(E2920="HKD",Settings!$B$23,1))))</f>
      </c>
      <c r="O2920">
        <f>IF(OR(B2920="",C2920="",E2920=""),0,(IF(A2920=-1,H2920,0)-IF(OR(A2920=1,A2920=0),H2920,0)+IF(A2920=2,H2920,0))*IF(E2920="SGD",1,IF(E2920="USD",Settings!$B$22,IF(E2920="HKD",Settings!$B$23,1))))</f>
        <v>0</v>
      </c>
      <c r="P2920">
        <f>IF(OR(B2920="",C2920="",E2920=""),0,IF(A2920=2,H2920*IF(E2920="SGD",1,IF(E2920="USD",Settings!$B$22,IF(E2920="HKD",Settings!$B$23,1))),0))</f>
        <v>0</v>
      </c>
      <c r="Q2920" s="312">
        <f>IF(OR(J2920="",G2920=""),"",G2920+ROW()/1000000)</f>
      </c>
      <c r="R2920" s="247">
        <f>IF(Q2920="","",SUMIFS(Txn[Signed Units],Txn[Key],J2920,Txn[Transaction Order],"&lt;="&amp;Q2920))</f>
      </c>
    </row>
    <row r="2921" spans="10:18" ht="15" customHeight="1" x14ac:dyDescent="0.15">
      <c r="J2921" s="246">
        <f>IF(OR(B2921="",C2921="",E2921=""),"",B2921&amp;":"&amp;C2921&amp;":"&amp;E2921)</f>
      </c>
      <c r="K2921" s="247">
        <f>IF(A2921="","",A2921*D2921)</f>
      </c>
      <c r="L2921" s="246">
        <f>IF(A2921="","",IF(OR(A2921=1,A2921=0),H2921,0))</f>
      </c>
      <c r="M2921" s="246">
        <f>IF(A2921="","",IF(A2921=-1,H2921,0))</f>
      </c>
      <c r="N2921">
        <f>IF(J2921="","",IF(E2921="SGD",1,IF(E2921="USD",Settings!$B$22,IF(E2921="HKD",Settings!$B$23,1))))</f>
      </c>
      <c r="O2921">
        <f>IF(OR(B2921="",C2921="",E2921=""),0,(IF(A2921=-1,H2921,0)-IF(OR(A2921=1,A2921=0),H2921,0)+IF(A2921=2,H2921,0))*IF(E2921="SGD",1,IF(E2921="USD",Settings!$B$22,IF(E2921="HKD",Settings!$B$23,1))))</f>
        <v>0</v>
      </c>
      <c r="P2921">
        <f>IF(OR(B2921="",C2921="",E2921=""),0,IF(A2921=2,H2921*IF(E2921="SGD",1,IF(E2921="USD",Settings!$B$22,IF(E2921="HKD",Settings!$B$23,1))),0))</f>
        <v>0</v>
      </c>
      <c r="Q2921" s="312">
        <f>IF(OR(J2921="",G2921=""),"",G2921+ROW()/1000000)</f>
      </c>
      <c r="R2921" s="247">
        <f>IF(Q2921="","",SUMIFS(Txn[Signed Units],Txn[Key],J2921,Txn[Transaction Order],"&lt;="&amp;Q2921))</f>
      </c>
    </row>
    <row r="2922" spans="10:18" ht="15" customHeight="1" x14ac:dyDescent="0.15">
      <c r="J2922" s="246">
        <f>IF(OR(B2922="",C2922="",E2922=""),"",B2922&amp;":"&amp;C2922&amp;":"&amp;E2922)</f>
      </c>
      <c r="K2922" s="247">
        <f>IF(A2922="","",A2922*D2922)</f>
      </c>
      <c r="L2922" s="246">
        <f>IF(A2922="","",IF(OR(A2922=1,A2922=0),H2922,0))</f>
      </c>
      <c r="M2922" s="246">
        <f>IF(A2922="","",IF(A2922=-1,H2922,0))</f>
      </c>
      <c r="N2922">
        <f>IF(J2922="","",IF(E2922="SGD",1,IF(E2922="USD",Settings!$B$22,IF(E2922="HKD",Settings!$B$23,1))))</f>
      </c>
      <c r="O2922">
        <f>IF(OR(B2922="",C2922="",E2922=""),0,(IF(A2922=-1,H2922,0)-IF(OR(A2922=1,A2922=0),H2922,0)+IF(A2922=2,H2922,0))*IF(E2922="SGD",1,IF(E2922="USD",Settings!$B$22,IF(E2922="HKD",Settings!$B$23,1))))</f>
        <v>0</v>
      </c>
      <c r="P2922">
        <f>IF(OR(B2922="",C2922="",E2922=""),0,IF(A2922=2,H2922*IF(E2922="SGD",1,IF(E2922="USD",Settings!$B$22,IF(E2922="HKD",Settings!$B$23,1))),0))</f>
        <v>0</v>
      </c>
      <c r="Q2922" s="312">
        <f>IF(OR(J2922="",G2922=""),"",G2922+ROW()/1000000)</f>
      </c>
      <c r="R2922" s="247">
        <f>IF(Q2922="","",SUMIFS(Txn[Signed Units],Txn[Key],J2922,Txn[Transaction Order],"&lt;="&amp;Q2922))</f>
      </c>
    </row>
    <row r="2923" spans="10:18" ht="15" customHeight="1" x14ac:dyDescent="0.15">
      <c r="J2923" s="246">
        <f>IF(OR(B2923="",C2923="",E2923=""),"",B2923&amp;":"&amp;C2923&amp;":"&amp;E2923)</f>
      </c>
      <c r="K2923" s="247">
        <f>IF(A2923="","",A2923*D2923)</f>
      </c>
      <c r="L2923" s="246">
        <f>IF(A2923="","",IF(OR(A2923=1,A2923=0),H2923,0))</f>
      </c>
      <c r="M2923" s="246">
        <f>IF(A2923="","",IF(A2923=-1,H2923,0))</f>
      </c>
      <c r="N2923">
        <f>IF(J2923="","",IF(E2923="SGD",1,IF(E2923="USD",Settings!$B$22,IF(E2923="HKD",Settings!$B$23,1))))</f>
      </c>
      <c r="O2923">
        <f>IF(OR(B2923="",C2923="",E2923=""),0,(IF(A2923=-1,H2923,0)-IF(OR(A2923=1,A2923=0),H2923,0)+IF(A2923=2,H2923,0))*IF(E2923="SGD",1,IF(E2923="USD",Settings!$B$22,IF(E2923="HKD",Settings!$B$23,1))))</f>
        <v>0</v>
      </c>
      <c r="P2923">
        <f>IF(OR(B2923="",C2923="",E2923=""),0,IF(A2923=2,H2923*IF(E2923="SGD",1,IF(E2923="USD",Settings!$B$22,IF(E2923="HKD",Settings!$B$23,1))),0))</f>
        <v>0</v>
      </c>
      <c r="Q2923" s="312">
        <f>IF(OR(J2923="",G2923=""),"",G2923+ROW()/1000000)</f>
      </c>
      <c r="R2923" s="247">
        <f>IF(Q2923="","",SUMIFS(Txn[Signed Units],Txn[Key],J2923,Txn[Transaction Order],"&lt;="&amp;Q2923))</f>
      </c>
    </row>
    <row r="2924" spans="10:18" ht="15" customHeight="1" x14ac:dyDescent="0.15">
      <c r="J2924" s="246">
        <f>IF(OR(B2924="",C2924="",E2924=""),"",B2924&amp;":"&amp;C2924&amp;":"&amp;E2924)</f>
      </c>
      <c r="K2924" s="247">
        <f>IF(A2924="","",A2924*D2924)</f>
      </c>
      <c r="L2924" s="246">
        <f>IF(A2924="","",IF(OR(A2924=1,A2924=0),H2924,0))</f>
      </c>
      <c r="M2924" s="246">
        <f>IF(A2924="","",IF(A2924=-1,H2924,0))</f>
      </c>
      <c r="N2924">
        <f>IF(J2924="","",IF(E2924="SGD",1,IF(E2924="USD",Settings!$B$22,IF(E2924="HKD",Settings!$B$23,1))))</f>
      </c>
      <c r="O2924">
        <f>IF(OR(B2924="",C2924="",E2924=""),0,(IF(A2924=-1,H2924,0)-IF(OR(A2924=1,A2924=0),H2924,0)+IF(A2924=2,H2924,0))*IF(E2924="SGD",1,IF(E2924="USD",Settings!$B$22,IF(E2924="HKD",Settings!$B$23,1))))</f>
        <v>0</v>
      </c>
      <c r="P2924">
        <f>IF(OR(B2924="",C2924="",E2924=""),0,IF(A2924=2,H2924*IF(E2924="SGD",1,IF(E2924="USD",Settings!$B$22,IF(E2924="HKD",Settings!$B$23,1))),0))</f>
        <v>0</v>
      </c>
      <c r="Q2924" s="312">
        <f>IF(OR(J2924="",G2924=""),"",G2924+ROW()/1000000)</f>
      </c>
      <c r="R2924" s="247">
        <f>IF(Q2924="","",SUMIFS(Txn[Signed Units],Txn[Key],J2924,Txn[Transaction Order],"&lt;="&amp;Q2924))</f>
      </c>
    </row>
    <row r="2925" spans="10:18" ht="15" customHeight="1" x14ac:dyDescent="0.15">
      <c r="J2925" s="246">
        <f>IF(OR(B2925="",C2925="",E2925=""),"",B2925&amp;":"&amp;C2925&amp;":"&amp;E2925)</f>
      </c>
      <c r="K2925" s="247">
        <f>IF(A2925="","",A2925*D2925)</f>
      </c>
      <c r="L2925" s="246">
        <f>IF(A2925="","",IF(OR(A2925=1,A2925=0),H2925,0))</f>
      </c>
      <c r="M2925" s="246">
        <f>IF(A2925="","",IF(A2925=-1,H2925,0))</f>
      </c>
      <c r="N2925">
        <f>IF(J2925="","",IF(E2925="SGD",1,IF(E2925="USD",Settings!$B$22,IF(E2925="HKD",Settings!$B$23,1))))</f>
      </c>
      <c r="O2925">
        <f>IF(OR(B2925="",C2925="",E2925=""),0,(IF(A2925=-1,H2925,0)-IF(OR(A2925=1,A2925=0),H2925,0)+IF(A2925=2,H2925,0))*IF(E2925="SGD",1,IF(E2925="USD",Settings!$B$22,IF(E2925="HKD",Settings!$B$23,1))))</f>
        <v>0</v>
      </c>
      <c r="P2925">
        <f>IF(OR(B2925="",C2925="",E2925=""),0,IF(A2925=2,H2925*IF(E2925="SGD",1,IF(E2925="USD",Settings!$B$22,IF(E2925="HKD",Settings!$B$23,1))),0))</f>
        <v>0</v>
      </c>
      <c r="Q2925" s="312">
        <f>IF(OR(J2925="",G2925=""),"",G2925+ROW()/1000000)</f>
      </c>
      <c r="R2925" s="247">
        <f>IF(Q2925="","",SUMIFS(Txn[Signed Units],Txn[Key],J2925,Txn[Transaction Order],"&lt;="&amp;Q2925))</f>
      </c>
    </row>
    <row r="2926" spans="10:18" ht="15" customHeight="1" x14ac:dyDescent="0.15">
      <c r="J2926" s="246">
        <f>IF(OR(B2926="",C2926="",E2926=""),"",B2926&amp;":"&amp;C2926&amp;":"&amp;E2926)</f>
      </c>
      <c r="K2926" s="247">
        <f>IF(A2926="","",A2926*D2926)</f>
      </c>
      <c r="L2926" s="246">
        <f>IF(A2926="","",IF(OR(A2926=1,A2926=0),H2926,0))</f>
      </c>
      <c r="M2926" s="246">
        <f>IF(A2926="","",IF(A2926=-1,H2926,0))</f>
      </c>
      <c r="N2926">
        <f>IF(J2926="","",IF(E2926="SGD",1,IF(E2926="USD",Settings!$B$22,IF(E2926="HKD",Settings!$B$23,1))))</f>
      </c>
      <c r="O2926">
        <f>IF(OR(B2926="",C2926="",E2926=""),0,(IF(A2926=-1,H2926,0)-IF(OR(A2926=1,A2926=0),H2926,0)+IF(A2926=2,H2926,0))*IF(E2926="SGD",1,IF(E2926="USD",Settings!$B$22,IF(E2926="HKD",Settings!$B$23,1))))</f>
        <v>0</v>
      </c>
      <c r="P2926">
        <f>IF(OR(B2926="",C2926="",E2926=""),0,IF(A2926=2,H2926*IF(E2926="SGD",1,IF(E2926="USD",Settings!$B$22,IF(E2926="HKD",Settings!$B$23,1))),0))</f>
        <v>0</v>
      </c>
      <c r="Q2926" s="312">
        <f>IF(OR(J2926="",G2926=""),"",G2926+ROW()/1000000)</f>
      </c>
      <c r="R2926" s="247">
        <f>IF(Q2926="","",SUMIFS(Txn[Signed Units],Txn[Key],J2926,Txn[Transaction Order],"&lt;="&amp;Q2926))</f>
      </c>
    </row>
    <row r="2927" spans="10:18" ht="15" customHeight="1" x14ac:dyDescent="0.15">
      <c r="J2927" s="246">
        <f>IF(OR(B2927="",C2927="",E2927=""),"",B2927&amp;":"&amp;C2927&amp;":"&amp;E2927)</f>
      </c>
      <c r="K2927" s="247">
        <f>IF(A2927="","",A2927*D2927)</f>
      </c>
      <c r="L2927" s="246">
        <f>IF(A2927="","",IF(OR(A2927=1,A2927=0),H2927,0))</f>
      </c>
      <c r="M2927" s="246">
        <f>IF(A2927="","",IF(A2927=-1,H2927,0))</f>
      </c>
      <c r="N2927">
        <f>IF(J2927="","",IF(E2927="SGD",1,IF(E2927="USD",Settings!$B$22,IF(E2927="HKD",Settings!$B$23,1))))</f>
      </c>
      <c r="O2927">
        <f>IF(OR(B2927="",C2927="",E2927=""),0,(IF(A2927=-1,H2927,0)-IF(OR(A2927=1,A2927=0),H2927,0)+IF(A2927=2,H2927,0))*IF(E2927="SGD",1,IF(E2927="USD",Settings!$B$22,IF(E2927="HKD",Settings!$B$23,1))))</f>
        <v>0</v>
      </c>
      <c r="P2927">
        <f>IF(OR(B2927="",C2927="",E2927=""),0,IF(A2927=2,H2927*IF(E2927="SGD",1,IF(E2927="USD",Settings!$B$22,IF(E2927="HKD",Settings!$B$23,1))),0))</f>
        <v>0</v>
      </c>
      <c r="Q2927" s="312">
        <f>IF(OR(J2927="",G2927=""),"",G2927+ROW()/1000000)</f>
      </c>
      <c r="R2927" s="247">
        <f>IF(Q2927="","",SUMIFS(Txn[Signed Units],Txn[Key],J2927,Txn[Transaction Order],"&lt;="&amp;Q2927))</f>
      </c>
    </row>
    <row r="2928" spans="10:18" ht="15" customHeight="1" x14ac:dyDescent="0.15">
      <c r="J2928" s="246">
        <f>IF(OR(B2928="",C2928="",E2928=""),"",B2928&amp;":"&amp;C2928&amp;":"&amp;E2928)</f>
      </c>
      <c r="K2928" s="247">
        <f>IF(A2928="","",A2928*D2928)</f>
      </c>
      <c r="L2928" s="246">
        <f>IF(A2928="","",IF(OR(A2928=1,A2928=0),H2928,0))</f>
      </c>
      <c r="M2928" s="246">
        <f>IF(A2928="","",IF(A2928=-1,H2928,0))</f>
      </c>
      <c r="N2928">
        <f>IF(J2928="","",IF(E2928="SGD",1,IF(E2928="USD",Settings!$B$22,IF(E2928="HKD",Settings!$B$23,1))))</f>
      </c>
      <c r="O2928">
        <f>IF(OR(B2928="",C2928="",E2928=""),0,(IF(A2928=-1,H2928,0)-IF(OR(A2928=1,A2928=0),H2928,0)+IF(A2928=2,H2928,0))*IF(E2928="SGD",1,IF(E2928="USD",Settings!$B$22,IF(E2928="HKD",Settings!$B$23,1))))</f>
        <v>0</v>
      </c>
      <c r="P2928">
        <f>IF(OR(B2928="",C2928="",E2928=""),0,IF(A2928=2,H2928*IF(E2928="SGD",1,IF(E2928="USD",Settings!$B$22,IF(E2928="HKD",Settings!$B$23,1))),0))</f>
        <v>0</v>
      </c>
      <c r="Q2928" s="312">
        <f>IF(OR(J2928="",G2928=""),"",G2928+ROW()/1000000)</f>
      </c>
      <c r="R2928" s="247">
        <f>IF(Q2928="","",SUMIFS(Txn[Signed Units],Txn[Key],J2928,Txn[Transaction Order],"&lt;="&amp;Q2928))</f>
      </c>
    </row>
    <row r="2929" spans="10:18" ht="15" customHeight="1" x14ac:dyDescent="0.15">
      <c r="J2929" s="246">
        <f>IF(OR(B2929="",C2929="",E2929=""),"",B2929&amp;":"&amp;C2929&amp;":"&amp;E2929)</f>
      </c>
      <c r="K2929" s="247">
        <f>IF(A2929="","",A2929*D2929)</f>
      </c>
      <c r="L2929" s="246">
        <f>IF(A2929="","",IF(OR(A2929=1,A2929=0),H2929,0))</f>
      </c>
      <c r="M2929" s="246">
        <f>IF(A2929="","",IF(A2929=-1,H2929,0))</f>
      </c>
      <c r="N2929">
        <f>IF(J2929="","",IF(E2929="SGD",1,IF(E2929="USD",Settings!$B$22,IF(E2929="HKD",Settings!$B$23,1))))</f>
      </c>
      <c r="O2929">
        <f>IF(OR(B2929="",C2929="",E2929=""),0,(IF(A2929=-1,H2929,0)-IF(OR(A2929=1,A2929=0),H2929,0)+IF(A2929=2,H2929,0))*IF(E2929="SGD",1,IF(E2929="USD",Settings!$B$22,IF(E2929="HKD",Settings!$B$23,1))))</f>
        <v>0</v>
      </c>
      <c r="P2929">
        <f>IF(OR(B2929="",C2929="",E2929=""),0,IF(A2929=2,H2929*IF(E2929="SGD",1,IF(E2929="USD",Settings!$B$22,IF(E2929="HKD",Settings!$B$23,1))),0))</f>
        <v>0</v>
      </c>
      <c r="Q2929" s="312">
        <f>IF(OR(J2929="",G2929=""),"",G2929+ROW()/1000000)</f>
      </c>
      <c r="R2929" s="247">
        <f>IF(Q2929="","",SUMIFS(Txn[Signed Units],Txn[Key],J2929,Txn[Transaction Order],"&lt;="&amp;Q2929))</f>
      </c>
    </row>
    <row r="2930" spans="10:18" ht="15" customHeight="1" x14ac:dyDescent="0.15">
      <c r="J2930" s="246">
        <f>IF(OR(B2930="",C2930="",E2930=""),"",B2930&amp;":"&amp;C2930&amp;":"&amp;E2930)</f>
      </c>
      <c r="K2930" s="247">
        <f>IF(A2930="","",A2930*D2930)</f>
      </c>
      <c r="L2930" s="246">
        <f>IF(A2930="","",IF(OR(A2930=1,A2930=0),H2930,0))</f>
      </c>
      <c r="M2930" s="246">
        <f>IF(A2930="","",IF(A2930=-1,H2930,0))</f>
      </c>
      <c r="N2930">
        <f>IF(J2930="","",IF(E2930="SGD",1,IF(E2930="USD",Settings!$B$22,IF(E2930="HKD",Settings!$B$23,1))))</f>
      </c>
      <c r="O2930">
        <f>IF(OR(B2930="",C2930="",E2930=""),0,(IF(A2930=-1,H2930,0)-IF(OR(A2930=1,A2930=0),H2930,0)+IF(A2930=2,H2930,0))*IF(E2930="SGD",1,IF(E2930="USD",Settings!$B$22,IF(E2930="HKD",Settings!$B$23,1))))</f>
        <v>0</v>
      </c>
      <c r="P2930">
        <f>IF(OR(B2930="",C2930="",E2930=""),0,IF(A2930=2,H2930*IF(E2930="SGD",1,IF(E2930="USD",Settings!$B$22,IF(E2930="HKD",Settings!$B$23,1))),0))</f>
        <v>0</v>
      </c>
      <c r="Q2930" s="312">
        <f>IF(OR(J2930="",G2930=""),"",G2930+ROW()/1000000)</f>
      </c>
      <c r="R2930" s="247">
        <f>IF(Q2930="","",SUMIFS(Txn[Signed Units],Txn[Key],J2930,Txn[Transaction Order],"&lt;="&amp;Q2930))</f>
      </c>
    </row>
    <row r="2931" spans="10:18" ht="15" customHeight="1" x14ac:dyDescent="0.15">
      <c r="J2931" s="246">
        <f>IF(OR(B2931="",C2931="",E2931=""),"",B2931&amp;":"&amp;C2931&amp;":"&amp;E2931)</f>
      </c>
      <c r="K2931" s="247">
        <f>IF(A2931="","",A2931*D2931)</f>
      </c>
      <c r="L2931" s="246">
        <f>IF(A2931="","",IF(OR(A2931=1,A2931=0),H2931,0))</f>
      </c>
      <c r="M2931" s="246">
        <f>IF(A2931="","",IF(A2931=-1,H2931,0))</f>
      </c>
      <c r="N2931">
        <f>IF(J2931="","",IF(E2931="SGD",1,IF(E2931="USD",Settings!$B$22,IF(E2931="HKD",Settings!$B$23,1))))</f>
      </c>
      <c r="O2931">
        <f>IF(OR(B2931="",C2931="",E2931=""),0,(IF(A2931=-1,H2931,0)-IF(OR(A2931=1,A2931=0),H2931,0)+IF(A2931=2,H2931,0))*IF(E2931="SGD",1,IF(E2931="USD",Settings!$B$22,IF(E2931="HKD",Settings!$B$23,1))))</f>
        <v>0</v>
      </c>
      <c r="P2931">
        <f>IF(OR(B2931="",C2931="",E2931=""),0,IF(A2931=2,H2931*IF(E2931="SGD",1,IF(E2931="USD",Settings!$B$22,IF(E2931="HKD",Settings!$B$23,1))),0))</f>
        <v>0</v>
      </c>
      <c r="Q2931" s="312">
        <f>IF(OR(J2931="",G2931=""),"",G2931+ROW()/1000000)</f>
      </c>
      <c r="R2931" s="247">
        <f>IF(Q2931="","",SUMIFS(Txn[Signed Units],Txn[Key],J2931,Txn[Transaction Order],"&lt;="&amp;Q2931))</f>
      </c>
    </row>
    <row r="2932" spans="10:18" ht="15" customHeight="1" x14ac:dyDescent="0.15">
      <c r="J2932" s="246">
        <f>IF(OR(B2932="",C2932="",E2932=""),"",B2932&amp;":"&amp;C2932&amp;":"&amp;E2932)</f>
      </c>
      <c r="K2932" s="247">
        <f>IF(A2932="","",A2932*D2932)</f>
      </c>
      <c r="L2932" s="246">
        <f>IF(A2932="","",IF(OR(A2932=1,A2932=0),H2932,0))</f>
      </c>
      <c r="M2932" s="246">
        <f>IF(A2932="","",IF(A2932=-1,H2932,0))</f>
      </c>
      <c r="N2932">
        <f>IF(J2932="","",IF(E2932="SGD",1,IF(E2932="USD",Settings!$B$22,IF(E2932="HKD",Settings!$B$23,1))))</f>
      </c>
      <c r="O2932">
        <f>IF(OR(B2932="",C2932="",E2932=""),0,(IF(A2932=-1,H2932,0)-IF(OR(A2932=1,A2932=0),H2932,0)+IF(A2932=2,H2932,0))*IF(E2932="SGD",1,IF(E2932="USD",Settings!$B$22,IF(E2932="HKD",Settings!$B$23,1))))</f>
        <v>0</v>
      </c>
      <c r="P2932">
        <f>IF(OR(B2932="",C2932="",E2932=""),0,IF(A2932=2,H2932*IF(E2932="SGD",1,IF(E2932="USD",Settings!$B$22,IF(E2932="HKD",Settings!$B$23,1))),0))</f>
        <v>0</v>
      </c>
      <c r="Q2932" s="312">
        <f>IF(OR(J2932="",G2932=""),"",G2932+ROW()/1000000)</f>
      </c>
      <c r="R2932" s="247">
        <f>IF(Q2932="","",SUMIFS(Txn[Signed Units],Txn[Key],J2932,Txn[Transaction Order],"&lt;="&amp;Q2932))</f>
      </c>
    </row>
    <row r="2933" spans="10:18" ht="15" customHeight="1" x14ac:dyDescent="0.15">
      <c r="J2933" s="246">
        <f>IF(OR(B2933="",C2933="",E2933=""),"",B2933&amp;":"&amp;C2933&amp;":"&amp;E2933)</f>
      </c>
      <c r="K2933" s="247">
        <f>IF(A2933="","",A2933*D2933)</f>
      </c>
      <c r="L2933" s="246">
        <f>IF(A2933="","",IF(OR(A2933=1,A2933=0),H2933,0))</f>
      </c>
      <c r="M2933" s="246">
        <f>IF(A2933="","",IF(A2933=-1,H2933,0))</f>
      </c>
      <c r="N2933">
        <f>IF(J2933="","",IF(E2933="SGD",1,IF(E2933="USD",Settings!$B$22,IF(E2933="HKD",Settings!$B$23,1))))</f>
      </c>
      <c r="O2933">
        <f>IF(OR(B2933="",C2933="",E2933=""),0,(IF(A2933=-1,H2933,0)-IF(OR(A2933=1,A2933=0),H2933,0)+IF(A2933=2,H2933,0))*IF(E2933="SGD",1,IF(E2933="USD",Settings!$B$22,IF(E2933="HKD",Settings!$B$23,1))))</f>
        <v>0</v>
      </c>
      <c r="P2933">
        <f>IF(OR(B2933="",C2933="",E2933=""),0,IF(A2933=2,H2933*IF(E2933="SGD",1,IF(E2933="USD",Settings!$B$22,IF(E2933="HKD",Settings!$B$23,1))),0))</f>
        <v>0</v>
      </c>
      <c r="Q2933" s="312">
        <f>IF(OR(J2933="",G2933=""),"",G2933+ROW()/1000000)</f>
      </c>
      <c r="R2933" s="247">
        <f>IF(Q2933="","",SUMIFS(Txn[Signed Units],Txn[Key],J2933,Txn[Transaction Order],"&lt;="&amp;Q2933))</f>
      </c>
    </row>
    <row r="2934" spans="10:18" ht="15" customHeight="1" x14ac:dyDescent="0.15">
      <c r="J2934" s="246">
        <f>IF(OR(B2934="",C2934="",E2934=""),"",B2934&amp;":"&amp;C2934&amp;":"&amp;E2934)</f>
      </c>
      <c r="K2934" s="247">
        <f>IF(A2934="","",A2934*D2934)</f>
      </c>
      <c r="L2934" s="246">
        <f>IF(A2934="","",IF(OR(A2934=1,A2934=0),H2934,0))</f>
      </c>
      <c r="M2934" s="246">
        <f>IF(A2934="","",IF(A2934=-1,H2934,0))</f>
      </c>
      <c r="N2934">
        <f>IF(J2934="","",IF(E2934="SGD",1,IF(E2934="USD",Settings!$B$22,IF(E2934="HKD",Settings!$B$23,1))))</f>
      </c>
      <c r="O2934">
        <f>IF(OR(B2934="",C2934="",E2934=""),0,(IF(A2934=-1,H2934,0)-IF(OR(A2934=1,A2934=0),H2934,0)+IF(A2934=2,H2934,0))*IF(E2934="SGD",1,IF(E2934="USD",Settings!$B$22,IF(E2934="HKD",Settings!$B$23,1))))</f>
        <v>0</v>
      </c>
      <c r="P2934">
        <f>IF(OR(B2934="",C2934="",E2934=""),0,IF(A2934=2,H2934*IF(E2934="SGD",1,IF(E2934="USD",Settings!$B$22,IF(E2934="HKD",Settings!$B$23,1))),0))</f>
        <v>0</v>
      </c>
      <c r="Q2934" s="312">
        <f>IF(OR(J2934="",G2934=""),"",G2934+ROW()/1000000)</f>
      </c>
      <c r="R2934" s="247">
        <f>IF(Q2934="","",SUMIFS(Txn[Signed Units],Txn[Key],J2934,Txn[Transaction Order],"&lt;="&amp;Q2934))</f>
      </c>
    </row>
    <row r="2935" spans="10:18" ht="15" customHeight="1" x14ac:dyDescent="0.15">
      <c r="J2935" s="246">
        <f>IF(OR(B2935="",C2935="",E2935=""),"",B2935&amp;":"&amp;C2935&amp;":"&amp;E2935)</f>
      </c>
      <c r="K2935" s="247">
        <f>IF(A2935="","",A2935*D2935)</f>
      </c>
      <c r="L2935" s="246">
        <f>IF(A2935="","",IF(OR(A2935=1,A2935=0),H2935,0))</f>
      </c>
      <c r="M2935" s="246">
        <f>IF(A2935="","",IF(A2935=-1,H2935,0))</f>
      </c>
      <c r="N2935">
        <f>IF(J2935="","",IF(E2935="SGD",1,IF(E2935="USD",Settings!$B$22,IF(E2935="HKD",Settings!$B$23,1))))</f>
      </c>
      <c r="O2935">
        <f>IF(OR(B2935="",C2935="",E2935=""),0,(IF(A2935=-1,H2935,0)-IF(OR(A2935=1,A2935=0),H2935,0)+IF(A2935=2,H2935,0))*IF(E2935="SGD",1,IF(E2935="USD",Settings!$B$22,IF(E2935="HKD",Settings!$B$23,1))))</f>
        <v>0</v>
      </c>
      <c r="P2935">
        <f>IF(OR(B2935="",C2935="",E2935=""),0,IF(A2935=2,H2935*IF(E2935="SGD",1,IF(E2935="USD",Settings!$B$22,IF(E2935="HKD",Settings!$B$23,1))),0))</f>
        <v>0</v>
      </c>
      <c r="Q2935" s="312">
        <f>IF(OR(J2935="",G2935=""),"",G2935+ROW()/1000000)</f>
      </c>
      <c r="R2935" s="247">
        <f>IF(Q2935="","",SUMIFS(Txn[Signed Units],Txn[Key],J2935,Txn[Transaction Order],"&lt;="&amp;Q2935))</f>
      </c>
    </row>
    <row r="2936" spans="10:18" ht="15" customHeight="1" x14ac:dyDescent="0.15">
      <c r="J2936" s="246">
        <f>IF(OR(B2936="",C2936="",E2936=""),"",B2936&amp;":"&amp;C2936&amp;":"&amp;E2936)</f>
      </c>
      <c r="K2936" s="247">
        <f>IF(A2936="","",A2936*D2936)</f>
      </c>
      <c r="L2936" s="246">
        <f>IF(A2936="","",IF(OR(A2936=1,A2936=0),H2936,0))</f>
      </c>
      <c r="M2936" s="246">
        <f>IF(A2936="","",IF(A2936=-1,H2936,0))</f>
      </c>
      <c r="N2936">
        <f>IF(J2936="","",IF(E2936="SGD",1,IF(E2936="USD",Settings!$B$22,IF(E2936="HKD",Settings!$B$23,1))))</f>
      </c>
      <c r="O2936">
        <f>IF(OR(B2936="",C2936="",E2936=""),0,(IF(A2936=-1,H2936,0)-IF(OR(A2936=1,A2936=0),H2936,0)+IF(A2936=2,H2936,0))*IF(E2936="SGD",1,IF(E2936="USD",Settings!$B$22,IF(E2936="HKD",Settings!$B$23,1))))</f>
        <v>0</v>
      </c>
      <c r="P2936">
        <f>IF(OR(B2936="",C2936="",E2936=""),0,IF(A2936=2,H2936*IF(E2936="SGD",1,IF(E2936="USD",Settings!$B$22,IF(E2936="HKD",Settings!$B$23,1))),0))</f>
        <v>0</v>
      </c>
      <c r="Q2936" s="312">
        <f>IF(OR(J2936="",G2936=""),"",G2936+ROW()/1000000)</f>
      </c>
      <c r="R2936" s="247">
        <f>IF(Q2936="","",SUMIFS(Txn[Signed Units],Txn[Key],J2936,Txn[Transaction Order],"&lt;="&amp;Q2936))</f>
      </c>
    </row>
    <row r="2937" spans="10:18" ht="15" customHeight="1" x14ac:dyDescent="0.15">
      <c r="J2937" s="246">
        <f>IF(OR(B2937="",C2937="",E2937=""),"",B2937&amp;":"&amp;C2937&amp;":"&amp;E2937)</f>
      </c>
      <c r="K2937" s="247">
        <f>IF(A2937="","",A2937*D2937)</f>
      </c>
      <c r="L2937" s="246">
        <f>IF(A2937="","",IF(OR(A2937=1,A2937=0),H2937,0))</f>
      </c>
      <c r="M2937" s="246">
        <f>IF(A2937="","",IF(A2937=-1,H2937,0))</f>
      </c>
      <c r="N2937">
        <f>IF(J2937="","",IF(E2937="SGD",1,IF(E2937="USD",Settings!$B$22,IF(E2937="HKD",Settings!$B$23,1))))</f>
      </c>
      <c r="O2937">
        <f>IF(OR(B2937="",C2937="",E2937=""),0,(IF(A2937=-1,H2937,0)-IF(OR(A2937=1,A2937=0),H2937,0)+IF(A2937=2,H2937,0))*IF(E2937="SGD",1,IF(E2937="USD",Settings!$B$22,IF(E2937="HKD",Settings!$B$23,1))))</f>
        <v>0</v>
      </c>
      <c r="P2937">
        <f>IF(OR(B2937="",C2937="",E2937=""),0,IF(A2937=2,H2937*IF(E2937="SGD",1,IF(E2937="USD",Settings!$B$22,IF(E2937="HKD",Settings!$B$23,1))),0))</f>
        <v>0</v>
      </c>
      <c r="Q2937" s="312">
        <f>IF(OR(J2937="",G2937=""),"",G2937+ROW()/1000000)</f>
      </c>
      <c r="R2937" s="247">
        <f>IF(Q2937="","",SUMIFS(Txn[Signed Units],Txn[Key],J2937,Txn[Transaction Order],"&lt;="&amp;Q2937))</f>
      </c>
    </row>
    <row r="2938" spans="10:18" ht="15" customHeight="1" x14ac:dyDescent="0.15">
      <c r="J2938" s="246">
        <f>IF(OR(B2938="",C2938="",E2938=""),"",B2938&amp;":"&amp;C2938&amp;":"&amp;E2938)</f>
      </c>
      <c r="K2938" s="247">
        <f>IF(A2938="","",A2938*D2938)</f>
      </c>
      <c r="L2938" s="246">
        <f>IF(A2938="","",IF(OR(A2938=1,A2938=0),H2938,0))</f>
      </c>
      <c r="M2938" s="246">
        <f>IF(A2938="","",IF(A2938=-1,H2938,0))</f>
      </c>
      <c r="N2938">
        <f>IF(J2938="","",IF(E2938="SGD",1,IF(E2938="USD",Settings!$B$22,IF(E2938="HKD",Settings!$B$23,1))))</f>
      </c>
      <c r="O2938">
        <f>IF(OR(B2938="",C2938="",E2938=""),0,(IF(A2938=-1,H2938,0)-IF(OR(A2938=1,A2938=0),H2938,0)+IF(A2938=2,H2938,0))*IF(E2938="SGD",1,IF(E2938="USD",Settings!$B$22,IF(E2938="HKD",Settings!$B$23,1))))</f>
        <v>0</v>
      </c>
      <c r="P2938">
        <f>IF(OR(B2938="",C2938="",E2938=""),0,IF(A2938=2,H2938*IF(E2938="SGD",1,IF(E2938="USD",Settings!$B$22,IF(E2938="HKD",Settings!$B$23,1))),0))</f>
        <v>0</v>
      </c>
      <c r="Q2938" s="312">
        <f>IF(OR(J2938="",G2938=""),"",G2938+ROW()/1000000)</f>
      </c>
      <c r="R2938" s="247">
        <f>IF(Q2938="","",SUMIFS(Txn[Signed Units],Txn[Key],J2938,Txn[Transaction Order],"&lt;="&amp;Q2938))</f>
      </c>
    </row>
    <row r="2939" spans="10:18" ht="15" customHeight="1" x14ac:dyDescent="0.15">
      <c r="J2939" s="246">
        <f>IF(OR(B2939="",C2939="",E2939=""),"",B2939&amp;":"&amp;C2939&amp;":"&amp;E2939)</f>
      </c>
      <c r="K2939" s="247">
        <f>IF(A2939="","",A2939*D2939)</f>
      </c>
      <c r="L2939" s="246">
        <f>IF(A2939="","",IF(OR(A2939=1,A2939=0),H2939,0))</f>
      </c>
      <c r="M2939" s="246">
        <f>IF(A2939="","",IF(A2939=-1,H2939,0))</f>
      </c>
      <c r="N2939">
        <f>IF(J2939="","",IF(E2939="SGD",1,IF(E2939="USD",Settings!$B$22,IF(E2939="HKD",Settings!$B$23,1))))</f>
      </c>
      <c r="O2939">
        <f>IF(OR(B2939="",C2939="",E2939=""),0,(IF(A2939=-1,H2939,0)-IF(OR(A2939=1,A2939=0),H2939,0)+IF(A2939=2,H2939,0))*IF(E2939="SGD",1,IF(E2939="USD",Settings!$B$22,IF(E2939="HKD",Settings!$B$23,1))))</f>
        <v>0</v>
      </c>
      <c r="P2939">
        <f>IF(OR(B2939="",C2939="",E2939=""),0,IF(A2939=2,H2939*IF(E2939="SGD",1,IF(E2939="USD",Settings!$B$22,IF(E2939="HKD",Settings!$B$23,1))),0))</f>
        <v>0</v>
      </c>
      <c r="Q2939" s="312">
        <f>IF(OR(J2939="",G2939=""),"",G2939+ROW()/1000000)</f>
      </c>
      <c r="R2939" s="247">
        <f>IF(Q2939="","",SUMIFS(Txn[Signed Units],Txn[Key],J2939,Txn[Transaction Order],"&lt;="&amp;Q2939))</f>
      </c>
    </row>
    <row r="2940" spans="10:18" ht="15" customHeight="1" x14ac:dyDescent="0.15">
      <c r="J2940" s="246">
        <f>IF(OR(B2940="",C2940="",E2940=""),"",B2940&amp;":"&amp;C2940&amp;":"&amp;E2940)</f>
      </c>
      <c r="K2940" s="247">
        <f>IF(A2940="","",A2940*D2940)</f>
      </c>
      <c r="L2940" s="246">
        <f>IF(A2940="","",IF(OR(A2940=1,A2940=0),H2940,0))</f>
      </c>
      <c r="M2940" s="246">
        <f>IF(A2940="","",IF(A2940=-1,H2940,0))</f>
      </c>
      <c r="N2940">
        <f>IF(J2940="","",IF(E2940="SGD",1,IF(E2940="USD",Settings!$B$22,IF(E2940="HKD",Settings!$B$23,1))))</f>
      </c>
      <c r="O2940">
        <f>IF(OR(B2940="",C2940="",E2940=""),0,(IF(A2940=-1,H2940,0)-IF(OR(A2940=1,A2940=0),H2940,0)+IF(A2940=2,H2940,0))*IF(E2940="SGD",1,IF(E2940="USD",Settings!$B$22,IF(E2940="HKD",Settings!$B$23,1))))</f>
        <v>0</v>
      </c>
      <c r="P2940">
        <f>IF(OR(B2940="",C2940="",E2940=""),0,IF(A2940=2,H2940*IF(E2940="SGD",1,IF(E2940="USD",Settings!$B$22,IF(E2940="HKD",Settings!$B$23,1))),0))</f>
        <v>0</v>
      </c>
      <c r="Q2940" s="312">
        <f>IF(OR(J2940="",G2940=""),"",G2940+ROW()/1000000)</f>
      </c>
      <c r="R2940" s="247">
        <f>IF(Q2940="","",SUMIFS(Txn[Signed Units],Txn[Key],J2940,Txn[Transaction Order],"&lt;="&amp;Q2940))</f>
      </c>
    </row>
    <row r="2941" spans="10:18" ht="15" customHeight="1" x14ac:dyDescent="0.15">
      <c r="J2941" s="246">
        <f>IF(OR(B2941="",C2941="",E2941=""),"",B2941&amp;":"&amp;C2941&amp;":"&amp;E2941)</f>
      </c>
      <c r="K2941" s="247">
        <f>IF(A2941="","",A2941*D2941)</f>
      </c>
      <c r="L2941" s="246">
        <f>IF(A2941="","",IF(OR(A2941=1,A2941=0),H2941,0))</f>
      </c>
      <c r="M2941" s="246">
        <f>IF(A2941="","",IF(A2941=-1,H2941,0))</f>
      </c>
      <c r="N2941">
        <f>IF(J2941="","",IF(E2941="SGD",1,IF(E2941="USD",Settings!$B$22,IF(E2941="HKD",Settings!$B$23,1))))</f>
      </c>
      <c r="O2941">
        <f>IF(OR(B2941="",C2941="",E2941=""),0,(IF(A2941=-1,H2941,0)-IF(OR(A2941=1,A2941=0),H2941,0)+IF(A2941=2,H2941,0))*IF(E2941="SGD",1,IF(E2941="USD",Settings!$B$22,IF(E2941="HKD",Settings!$B$23,1))))</f>
        <v>0</v>
      </c>
      <c r="P2941">
        <f>IF(OR(B2941="",C2941="",E2941=""),0,IF(A2941=2,H2941*IF(E2941="SGD",1,IF(E2941="USD",Settings!$B$22,IF(E2941="HKD",Settings!$B$23,1))),0))</f>
        <v>0</v>
      </c>
      <c r="Q2941" s="312">
        <f>IF(OR(J2941="",G2941=""),"",G2941+ROW()/1000000)</f>
      </c>
      <c r="R2941" s="247">
        <f>IF(Q2941="","",SUMIFS(Txn[Signed Units],Txn[Key],J2941,Txn[Transaction Order],"&lt;="&amp;Q2941))</f>
      </c>
    </row>
    <row r="2942" spans="10:18" ht="15" customHeight="1" x14ac:dyDescent="0.15">
      <c r="J2942" s="246">
        <f>IF(OR(B2942="",C2942="",E2942=""),"",B2942&amp;":"&amp;C2942&amp;":"&amp;E2942)</f>
      </c>
      <c r="K2942" s="247">
        <f>IF(A2942="","",A2942*D2942)</f>
      </c>
      <c r="L2942" s="246">
        <f>IF(A2942="","",IF(OR(A2942=1,A2942=0),H2942,0))</f>
      </c>
      <c r="M2942" s="246">
        <f>IF(A2942="","",IF(A2942=-1,H2942,0))</f>
      </c>
      <c r="N2942">
        <f>IF(J2942="","",IF(E2942="SGD",1,IF(E2942="USD",Settings!$B$22,IF(E2942="HKD",Settings!$B$23,1))))</f>
      </c>
      <c r="O2942">
        <f>IF(OR(B2942="",C2942="",E2942=""),0,(IF(A2942=-1,H2942,0)-IF(OR(A2942=1,A2942=0),H2942,0)+IF(A2942=2,H2942,0))*IF(E2942="SGD",1,IF(E2942="USD",Settings!$B$22,IF(E2942="HKD",Settings!$B$23,1))))</f>
        <v>0</v>
      </c>
      <c r="P2942">
        <f>IF(OR(B2942="",C2942="",E2942=""),0,IF(A2942=2,H2942*IF(E2942="SGD",1,IF(E2942="USD",Settings!$B$22,IF(E2942="HKD",Settings!$B$23,1))),0))</f>
        <v>0</v>
      </c>
      <c r="Q2942" s="312">
        <f>IF(OR(J2942="",G2942=""),"",G2942+ROW()/1000000)</f>
      </c>
      <c r="R2942" s="247">
        <f>IF(Q2942="","",SUMIFS(Txn[Signed Units],Txn[Key],J2942,Txn[Transaction Order],"&lt;="&amp;Q2942))</f>
      </c>
    </row>
    <row r="2943" spans="10:18" ht="15" customHeight="1" x14ac:dyDescent="0.15">
      <c r="J2943" s="246">
        <f>IF(OR(B2943="",C2943="",E2943=""),"",B2943&amp;":"&amp;C2943&amp;":"&amp;E2943)</f>
      </c>
      <c r="K2943" s="247">
        <f>IF(A2943="","",A2943*D2943)</f>
      </c>
      <c r="L2943" s="246">
        <f>IF(A2943="","",IF(OR(A2943=1,A2943=0),H2943,0))</f>
      </c>
      <c r="M2943" s="246">
        <f>IF(A2943="","",IF(A2943=-1,H2943,0))</f>
      </c>
      <c r="N2943">
        <f>IF(J2943="","",IF(E2943="SGD",1,IF(E2943="USD",Settings!$B$22,IF(E2943="HKD",Settings!$B$23,1))))</f>
      </c>
      <c r="O2943">
        <f>IF(OR(B2943="",C2943="",E2943=""),0,(IF(A2943=-1,H2943,0)-IF(OR(A2943=1,A2943=0),H2943,0)+IF(A2943=2,H2943,0))*IF(E2943="SGD",1,IF(E2943="USD",Settings!$B$22,IF(E2943="HKD",Settings!$B$23,1))))</f>
        <v>0</v>
      </c>
      <c r="P2943">
        <f>IF(OR(B2943="",C2943="",E2943=""),0,IF(A2943=2,H2943*IF(E2943="SGD",1,IF(E2943="USD",Settings!$B$22,IF(E2943="HKD",Settings!$B$23,1))),0))</f>
        <v>0</v>
      </c>
      <c r="Q2943" s="312">
        <f>IF(OR(J2943="",G2943=""),"",G2943+ROW()/1000000)</f>
      </c>
      <c r="R2943" s="247">
        <f>IF(Q2943="","",SUMIFS(Txn[Signed Units],Txn[Key],J2943,Txn[Transaction Order],"&lt;="&amp;Q2943))</f>
      </c>
    </row>
    <row r="2944" spans="10:18" ht="15" customHeight="1" x14ac:dyDescent="0.15">
      <c r="J2944" s="246">
        <f>IF(OR(B2944="",C2944="",E2944=""),"",B2944&amp;":"&amp;C2944&amp;":"&amp;E2944)</f>
      </c>
      <c r="K2944" s="247">
        <f>IF(A2944="","",A2944*D2944)</f>
      </c>
      <c r="L2944" s="246">
        <f>IF(A2944="","",IF(OR(A2944=1,A2944=0),H2944,0))</f>
      </c>
      <c r="M2944" s="246">
        <f>IF(A2944="","",IF(A2944=-1,H2944,0))</f>
      </c>
      <c r="N2944">
        <f>IF(J2944="","",IF(E2944="SGD",1,IF(E2944="USD",Settings!$B$22,IF(E2944="HKD",Settings!$B$23,1))))</f>
      </c>
      <c r="O2944">
        <f>IF(OR(B2944="",C2944="",E2944=""),0,(IF(A2944=-1,H2944,0)-IF(OR(A2944=1,A2944=0),H2944,0)+IF(A2944=2,H2944,0))*IF(E2944="SGD",1,IF(E2944="USD",Settings!$B$22,IF(E2944="HKD",Settings!$B$23,1))))</f>
        <v>0</v>
      </c>
      <c r="P2944">
        <f>IF(OR(B2944="",C2944="",E2944=""),0,IF(A2944=2,H2944*IF(E2944="SGD",1,IF(E2944="USD",Settings!$B$22,IF(E2944="HKD",Settings!$B$23,1))),0))</f>
        <v>0</v>
      </c>
      <c r="Q2944" s="312">
        <f>IF(OR(J2944="",G2944=""),"",G2944+ROW()/1000000)</f>
      </c>
      <c r="R2944" s="247">
        <f>IF(Q2944="","",SUMIFS(Txn[Signed Units],Txn[Key],J2944,Txn[Transaction Order],"&lt;="&amp;Q2944))</f>
      </c>
    </row>
    <row r="2945" spans="10:18" ht="15" customHeight="1" x14ac:dyDescent="0.15">
      <c r="J2945" s="246">
        <f>IF(OR(B2945="",C2945="",E2945=""),"",B2945&amp;":"&amp;C2945&amp;":"&amp;E2945)</f>
      </c>
      <c r="K2945" s="247">
        <f>IF(A2945="","",A2945*D2945)</f>
      </c>
      <c r="L2945" s="246">
        <f>IF(A2945="","",IF(OR(A2945=1,A2945=0),H2945,0))</f>
      </c>
      <c r="M2945" s="246">
        <f>IF(A2945="","",IF(A2945=-1,H2945,0))</f>
      </c>
      <c r="N2945">
        <f>IF(J2945="","",IF(E2945="SGD",1,IF(E2945="USD",Settings!$B$22,IF(E2945="HKD",Settings!$B$23,1))))</f>
      </c>
      <c r="O2945">
        <f>IF(OR(B2945="",C2945="",E2945=""),0,(IF(A2945=-1,H2945,0)-IF(OR(A2945=1,A2945=0),H2945,0)+IF(A2945=2,H2945,0))*IF(E2945="SGD",1,IF(E2945="USD",Settings!$B$22,IF(E2945="HKD",Settings!$B$23,1))))</f>
        <v>0</v>
      </c>
      <c r="P2945">
        <f>IF(OR(B2945="",C2945="",E2945=""),0,IF(A2945=2,H2945*IF(E2945="SGD",1,IF(E2945="USD",Settings!$B$22,IF(E2945="HKD",Settings!$B$23,1))),0))</f>
        <v>0</v>
      </c>
      <c r="Q2945" s="312">
        <f>IF(OR(J2945="",G2945=""),"",G2945+ROW()/1000000)</f>
      </c>
      <c r="R2945" s="247">
        <f>IF(Q2945="","",SUMIFS(Txn[Signed Units],Txn[Key],J2945,Txn[Transaction Order],"&lt;="&amp;Q2945))</f>
      </c>
    </row>
    <row r="2946" spans="10:18" ht="15" customHeight="1" x14ac:dyDescent="0.15">
      <c r="J2946" s="246">
        <f>IF(OR(B2946="",C2946="",E2946=""),"",B2946&amp;":"&amp;C2946&amp;":"&amp;E2946)</f>
      </c>
      <c r="K2946" s="247">
        <f>IF(A2946="","",A2946*D2946)</f>
      </c>
      <c r="L2946" s="246">
        <f>IF(A2946="","",IF(OR(A2946=1,A2946=0),H2946,0))</f>
      </c>
      <c r="M2946" s="246">
        <f>IF(A2946="","",IF(A2946=-1,H2946,0))</f>
      </c>
      <c r="N2946">
        <f>IF(J2946="","",IF(E2946="SGD",1,IF(E2946="USD",Settings!$B$22,IF(E2946="HKD",Settings!$B$23,1))))</f>
      </c>
      <c r="O2946">
        <f>IF(OR(B2946="",C2946="",E2946=""),0,(IF(A2946=-1,H2946,0)-IF(OR(A2946=1,A2946=0),H2946,0)+IF(A2946=2,H2946,0))*IF(E2946="SGD",1,IF(E2946="USD",Settings!$B$22,IF(E2946="HKD",Settings!$B$23,1))))</f>
        <v>0</v>
      </c>
      <c r="P2946">
        <f>IF(OR(B2946="",C2946="",E2946=""),0,IF(A2946=2,H2946*IF(E2946="SGD",1,IF(E2946="USD",Settings!$B$22,IF(E2946="HKD",Settings!$B$23,1))),0))</f>
        <v>0</v>
      </c>
      <c r="Q2946" s="312">
        <f>IF(OR(J2946="",G2946=""),"",G2946+ROW()/1000000)</f>
      </c>
      <c r="R2946" s="247">
        <f>IF(Q2946="","",SUMIFS(Txn[Signed Units],Txn[Key],J2946,Txn[Transaction Order],"&lt;="&amp;Q2946))</f>
      </c>
    </row>
    <row r="2947" spans="10:18" ht="15" customHeight="1" x14ac:dyDescent="0.15">
      <c r="J2947" s="246">
        <f>IF(OR(B2947="",C2947="",E2947=""),"",B2947&amp;":"&amp;C2947&amp;":"&amp;E2947)</f>
      </c>
      <c r="K2947" s="247">
        <f>IF(A2947="","",A2947*D2947)</f>
      </c>
      <c r="L2947" s="246">
        <f>IF(A2947="","",IF(OR(A2947=1,A2947=0),H2947,0))</f>
      </c>
      <c r="M2947" s="246">
        <f>IF(A2947="","",IF(A2947=-1,H2947,0))</f>
      </c>
      <c r="N2947">
        <f>IF(J2947="","",IF(E2947="SGD",1,IF(E2947="USD",Settings!$B$22,IF(E2947="HKD",Settings!$B$23,1))))</f>
      </c>
      <c r="O2947">
        <f>IF(OR(B2947="",C2947="",E2947=""),0,(IF(A2947=-1,H2947,0)-IF(OR(A2947=1,A2947=0),H2947,0)+IF(A2947=2,H2947,0))*IF(E2947="SGD",1,IF(E2947="USD",Settings!$B$22,IF(E2947="HKD",Settings!$B$23,1))))</f>
        <v>0</v>
      </c>
      <c r="P2947">
        <f>IF(OR(B2947="",C2947="",E2947=""),0,IF(A2947=2,H2947*IF(E2947="SGD",1,IF(E2947="USD",Settings!$B$22,IF(E2947="HKD",Settings!$B$23,1))),0))</f>
        <v>0</v>
      </c>
      <c r="Q2947" s="312">
        <f>IF(OR(J2947="",G2947=""),"",G2947+ROW()/1000000)</f>
      </c>
      <c r="R2947" s="247">
        <f>IF(Q2947="","",SUMIFS(Txn[Signed Units],Txn[Key],J2947,Txn[Transaction Order],"&lt;="&amp;Q2947))</f>
      </c>
    </row>
    <row r="2948" spans="10:18" ht="15" customHeight="1" x14ac:dyDescent="0.15">
      <c r="J2948" s="246">
        <f>IF(OR(B2948="",C2948="",E2948=""),"",B2948&amp;":"&amp;C2948&amp;":"&amp;E2948)</f>
      </c>
      <c r="K2948" s="247">
        <f>IF(A2948="","",A2948*D2948)</f>
      </c>
      <c r="L2948" s="246">
        <f>IF(A2948="","",IF(OR(A2948=1,A2948=0),H2948,0))</f>
      </c>
      <c r="M2948" s="246">
        <f>IF(A2948="","",IF(A2948=-1,H2948,0))</f>
      </c>
      <c r="N2948">
        <f>IF(J2948="","",IF(E2948="SGD",1,IF(E2948="USD",Settings!$B$22,IF(E2948="HKD",Settings!$B$23,1))))</f>
      </c>
      <c r="O2948">
        <f>IF(OR(B2948="",C2948="",E2948=""),0,(IF(A2948=-1,H2948,0)-IF(OR(A2948=1,A2948=0),H2948,0)+IF(A2948=2,H2948,0))*IF(E2948="SGD",1,IF(E2948="USD",Settings!$B$22,IF(E2948="HKD",Settings!$B$23,1))))</f>
        <v>0</v>
      </c>
      <c r="P2948">
        <f>IF(OR(B2948="",C2948="",E2948=""),0,IF(A2948=2,H2948*IF(E2948="SGD",1,IF(E2948="USD",Settings!$B$22,IF(E2948="HKD",Settings!$B$23,1))),0))</f>
        <v>0</v>
      </c>
      <c r="Q2948" s="312">
        <f>IF(OR(J2948="",G2948=""),"",G2948+ROW()/1000000)</f>
      </c>
      <c r="R2948" s="247">
        <f>IF(Q2948="","",SUMIFS(Txn[Signed Units],Txn[Key],J2948,Txn[Transaction Order],"&lt;="&amp;Q2948))</f>
      </c>
    </row>
    <row r="2949" spans="10:18" ht="15" customHeight="1" x14ac:dyDescent="0.15">
      <c r="J2949" s="246">
        <f>IF(OR(B2949="",C2949="",E2949=""),"",B2949&amp;":"&amp;C2949&amp;":"&amp;E2949)</f>
      </c>
      <c r="K2949" s="247">
        <f>IF(A2949="","",A2949*D2949)</f>
      </c>
      <c r="L2949" s="246">
        <f>IF(A2949="","",IF(OR(A2949=1,A2949=0),H2949,0))</f>
      </c>
      <c r="M2949" s="246">
        <f>IF(A2949="","",IF(A2949=-1,H2949,0))</f>
      </c>
      <c r="N2949">
        <f>IF(J2949="","",IF(E2949="SGD",1,IF(E2949="USD",Settings!$B$22,IF(E2949="HKD",Settings!$B$23,1))))</f>
      </c>
      <c r="O2949">
        <f>IF(OR(B2949="",C2949="",E2949=""),0,(IF(A2949=-1,H2949,0)-IF(OR(A2949=1,A2949=0),H2949,0)+IF(A2949=2,H2949,0))*IF(E2949="SGD",1,IF(E2949="USD",Settings!$B$22,IF(E2949="HKD",Settings!$B$23,1))))</f>
        <v>0</v>
      </c>
      <c r="P2949">
        <f>IF(OR(B2949="",C2949="",E2949=""),0,IF(A2949=2,H2949*IF(E2949="SGD",1,IF(E2949="USD",Settings!$B$22,IF(E2949="HKD",Settings!$B$23,1))),0))</f>
        <v>0</v>
      </c>
      <c r="Q2949" s="312">
        <f>IF(OR(J2949="",G2949=""),"",G2949+ROW()/1000000)</f>
      </c>
      <c r="R2949" s="247">
        <f>IF(Q2949="","",SUMIFS(Txn[Signed Units],Txn[Key],J2949,Txn[Transaction Order],"&lt;="&amp;Q2949))</f>
      </c>
    </row>
    <row r="2950" spans="10:18" ht="15" customHeight="1" x14ac:dyDescent="0.15">
      <c r="J2950" s="246">
        <f>IF(OR(B2950="",C2950="",E2950=""),"",B2950&amp;":"&amp;C2950&amp;":"&amp;E2950)</f>
      </c>
      <c r="K2950" s="247">
        <f>IF(A2950="","",A2950*D2950)</f>
      </c>
      <c r="L2950" s="246">
        <f>IF(A2950="","",IF(OR(A2950=1,A2950=0),H2950,0))</f>
      </c>
      <c r="M2950" s="246">
        <f>IF(A2950="","",IF(A2950=-1,H2950,0))</f>
      </c>
      <c r="N2950">
        <f>IF(J2950="","",IF(E2950="SGD",1,IF(E2950="USD",Settings!$B$22,IF(E2950="HKD",Settings!$B$23,1))))</f>
      </c>
      <c r="O2950">
        <f>IF(OR(B2950="",C2950="",E2950=""),0,(IF(A2950=-1,H2950,0)-IF(OR(A2950=1,A2950=0),H2950,0)+IF(A2950=2,H2950,0))*IF(E2950="SGD",1,IF(E2950="USD",Settings!$B$22,IF(E2950="HKD",Settings!$B$23,1))))</f>
        <v>0</v>
      </c>
      <c r="P2950">
        <f>IF(OR(B2950="",C2950="",E2950=""),0,IF(A2950=2,H2950*IF(E2950="SGD",1,IF(E2950="USD",Settings!$B$22,IF(E2950="HKD",Settings!$B$23,1))),0))</f>
        <v>0</v>
      </c>
      <c r="Q2950" s="312">
        <f>IF(OR(J2950="",G2950=""),"",G2950+ROW()/1000000)</f>
      </c>
      <c r="R2950" s="247">
        <f>IF(Q2950="","",SUMIFS(Txn[Signed Units],Txn[Key],J2950,Txn[Transaction Order],"&lt;="&amp;Q2950))</f>
      </c>
    </row>
    <row r="2951" spans="10:18" ht="15" customHeight="1" x14ac:dyDescent="0.15">
      <c r="J2951" s="246">
        <f>IF(OR(B2951="",C2951="",E2951=""),"",B2951&amp;":"&amp;C2951&amp;":"&amp;E2951)</f>
      </c>
      <c r="K2951" s="247">
        <f>IF(A2951="","",A2951*D2951)</f>
      </c>
      <c r="L2951" s="246">
        <f>IF(A2951="","",IF(OR(A2951=1,A2951=0),H2951,0))</f>
      </c>
      <c r="M2951" s="246">
        <f>IF(A2951="","",IF(A2951=-1,H2951,0))</f>
      </c>
      <c r="N2951">
        <f>IF(J2951="","",IF(E2951="SGD",1,IF(E2951="USD",Settings!$B$22,IF(E2951="HKD",Settings!$B$23,1))))</f>
      </c>
      <c r="O2951">
        <f>IF(OR(B2951="",C2951="",E2951=""),0,(IF(A2951=-1,H2951,0)-IF(OR(A2951=1,A2951=0),H2951,0)+IF(A2951=2,H2951,0))*IF(E2951="SGD",1,IF(E2951="USD",Settings!$B$22,IF(E2951="HKD",Settings!$B$23,1))))</f>
        <v>0</v>
      </c>
      <c r="P2951">
        <f>IF(OR(B2951="",C2951="",E2951=""),0,IF(A2951=2,H2951*IF(E2951="SGD",1,IF(E2951="USD",Settings!$B$22,IF(E2951="HKD",Settings!$B$23,1))),0))</f>
        <v>0</v>
      </c>
      <c r="Q2951" s="312">
        <f>IF(OR(J2951="",G2951=""),"",G2951+ROW()/1000000)</f>
      </c>
      <c r="R2951" s="247">
        <f>IF(Q2951="","",SUMIFS(Txn[Signed Units],Txn[Key],J2951,Txn[Transaction Order],"&lt;="&amp;Q2951))</f>
      </c>
    </row>
    <row r="2952" spans="10:18" ht="15" customHeight="1" x14ac:dyDescent="0.15">
      <c r="J2952" s="246">
        <f>IF(OR(B2952="",C2952="",E2952=""),"",B2952&amp;":"&amp;C2952&amp;":"&amp;E2952)</f>
      </c>
      <c r="K2952" s="247">
        <f>IF(A2952="","",A2952*D2952)</f>
      </c>
      <c r="L2952" s="246">
        <f>IF(A2952="","",IF(OR(A2952=1,A2952=0),H2952,0))</f>
      </c>
      <c r="M2952" s="246">
        <f>IF(A2952="","",IF(A2952=-1,H2952,0))</f>
      </c>
      <c r="N2952">
        <f>IF(J2952="","",IF(E2952="SGD",1,IF(E2952="USD",Settings!$B$22,IF(E2952="HKD",Settings!$B$23,1))))</f>
      </c>
      <c r="O2952">
        <f>IF(OR(B2952="",C2952="",E2952=""),0,(IF(A2952=-1,H2952,0)-IF(OR(A2952=1,A2952=0),H2952,0)+IF(A2952=2,H2952,0))*IF(E2952="SGD",1,IF(E2952="USD",Settings!$B$22,IF(E2952="HKD",Settings!$B$23,1))))</f>
        <v>0</v>
      </c>
      <c r="P2952">
        <f>IF(OR(B2952="",C2952="",E2952=""),0,IF(A2952=2,H2952*IF(E2952="SGD",1,IF(E2952="USD",Settings!$B$22,IF(E2952="HKD",Settings!$B$23,1))),0))</f>
        <v>0</v>
      </c>
      <c r="Q2952" s="312">
        <f>IF(OR(J2952="",G2952=""),"",G2952+ROW()/1000000)</f>
      </c>
      <c r="R2952" s="247">
        <f>IF(Q2952="","",SUMIFS(Txn[Signed Units],Txn[Key],J2952,Txn[Transaction Order],"&lt;="&amp;Q2952))</f>
      </c>
    </row>
    <row r="2953" spans="10:18" ht="15" customHeight="1" x14ac:dyDescent="0.15">
      <c r="J2953" s="246">
        <f>IF(OR(B2953="",C2953="",E2953=""),"",B2953&amp;":"&amp;C2953&amp;":"&amp;E2953)</f>
      </c>
      <c r="K2953" s="247">
        <f>IF(A2953="","",A2953*D2953)</f>
      </c>
      <c r="L2953" s="246">
        <f>IF(A2953="","",IF(OR(A2953=1,A2953=0),H2953,0))</f>
      </c>
      <c r="M2953" s="246">
        <f>IF(A2953="","",IF(A2953=-1,H2953,0))</f>
      </c>
      <c r="N2953">
        <f>IF(J2953="","",IF(E2953="SGD",1,IF(E2953="USD",Settings!$B$22,IF(E2953="HKD",Settings!$B$23,1))))</f>
      </c>
      <c r="O2953">
        <f>IF(OR(B2953="",C2953="",E2953=""),0,(IF(A2953=-1,H2953,0)-IF(OR(A2953=1,A2953=0),H2953,0)+IF(A2953=2,H2953,0))*IF(E2953="SGD",1,IF(E2953="USD",Settings!$B$22,IF(E2953="HKD",Settings!$B$23,1))))</f>
        <v>0</v>
      </c>
      <c r="P2953">
        <f>IF(OR(B2953="",C2953="",E2953=""),0,IF(A2953=2,H2953*IF(E2953="SGD",1,IF(E2953="USD",Settings!$B$22,IF(E2953="HKD",Settings!$B$23,1))),0))</f>
        <v>0</v>
      </c>
      <c r="Q2953" s="312">
        <f>IF(OR(J2953="",G2953=""),"",G2953+ROW()/1000000)</f>
      </c>
      <c r="R2953" s="247">
        <f>IF(Q2953="","",SUMIFS(Txn[Signed Units],Txn[Key],J2953,Txn[Transaction Order],"&lt;="&amp;Q2953))</f>
      </c>
    </row>
    <row r="2954" spans="10:18" ht="15" customHeight="1" x14ac:dyDescent="0.15">
      <c r="J2954" s="246">
        <f>IF(OR(B2954="",C2954="",E2954=""),"",B2954&amp;":"&amp;C2954&amp;":"&amp;E2954)</f>
      </c>
      <c r="K2954" s="247">
        <f>IF(A2954="","",A2954*D2954)</f>
      </c>
      <c r="L2954" s="246">
        <f>IF(A2954="","",IF(OR(A2954=1,A2954=0),H2954,0))</f>
      </c>
      <c r="M2954" s="246">
        <f>IF(A2954="","",IF(A2954=-1,H2954,0))</f>
      </c>
      <c r="N2954">
        <f>IF(J2954="","",IF(E2954="SGD",1,IF(E2954="USD",Settings!$B$22,IF(E2954="HKD",Settings!$B$23,1))))</f>
      </c>
      <c r="O2954">
        <f>IF(OR(B2954="",C2954="",E2954=""),0,(IF(A2954=-1,H2954,0)-IF(OR(A2954=1,A2954=0),H2954,0)+IF(A2954=2,H2954,0))*IF(E2954="SGD",1,IF(E2954="USD",Settings!$B$22,IF(E2954="HKD",Settings!$B$23,1))))</f>
        <v>0</v>
      </c>
      <c r="P2954">
        <f>IF(OR(B2954="",C2954="",E2954=""),0,IF(A2954=2,H2954*IF(E2954="SGD",1,IF(E2954="USD",Settings!$B$22,IF(E2954="HKD",Settings!$B$23,1))),0))</f>
        <v>0</v>
      </c>
      <c r="Q2954" s="312">
        <f>IF(OR(J2954="",G2954=""),"",G2954+ROW()/1000000)</f>
      </c>
      <c r="R2954" s="247">
        <f>IF(Q2954="","",SUMIFS(Txn[Signed Units],Txn[Key],J2954,Txn[Transaction Order],"&lt;="&amp;Q2954))</f>
      </c>
    </row>
    <row r="2955" spans="10:18" ht="15" customHeight="1" x14ac:dyDescent="0.15">
      <c r="J2955" s="246">
        <f>IF(OR(B2955="",C2955="",E2955=""),"",B2955&amp;":"&amp;C2955&amp;":"&amp;E2955)</f>
      </c>
      <c r="K2955" s="247">
        <f>IF(A2955="","",A2955*D2955)</f>
      </c>
      <c r="L2955" s="246">
        <f>IF(A2955="","",IF(OR(A2955=1,A2955=0),H2955,0))</f>
      </c>
      <c r="M2955" s="246">
        <f>IF(A2955="","",IF(A2955=-1,H2955,0))</f>
      </c>
      <c r="N2955">
        <f>IF(J2955="","",IF(E2955="SGD",1,IF(E2955="USD",Settings!$B$22,IF(E2955="HKD",Settings!$B$23,1))))</f>
      </c>
      <c r="O2955">
        <f>IF(OR(B2955="",C2955="",E2955=""),0,(IF(A2955=-1,H2955,0)-IF(OR(A2955=1,A2955=0),H2955,0)+IF(A2955=2,H2955,0))*IF(E2955="SGD",1,IF(E2955="USD",Settings!$B$22,IF(E2955="HKD",Settings!$B$23,1))))</f>
        <v>0</v>
      </c>
      <c r="P2955">
        <f>IF(OR(B2955="",C2955="",E2955=""),0,IF(A2955=2,H2955*IF(E2955="SGD",1,IF(E2955="USD",Settings!$B$22,IF(E2955="HKD",Settings!$B$23,1))),0))</f>
        <v>0</v>
      </c>
      <c r="Q2955" s="312">
        <f>IF(OR(J2955="",G2955=""),"",G2955+ROW()/1000000)</f>
      </c>
      <c r="R2955" s="247">
        <f>IF(Q2955="","",SUMIFS(Txn[Signed Units],Txn[Key],J2955,Txn[Transaction Order],"&lt;="&amp;Q2955))</f>
      </c>
    </row>
    <row r="2956" spans="10:18" ht="15" customHeight="1" x14ac:dyDescent="0.15">
      <c r="J2956" s="246">
        <f>IF(OR(B2956="",C2956="",E2956=""),"",B2956&amp;":"&amp;C2956&amp;":"&amp;E2956)</f>
      </c>
      <c r="K2956" s="247">
        <f>IF(A2956="","",A2956*D2956)</f>
      </c>
      <c r="L2956" s="246">
        <f>IF(A2956="","",IF(OR(A2956=1,A2956=0),H2956,0))</f>
      </c>
      <c r="M2956" s="246">
        <f>IF(A2956="","",IF(A2956=-1,H2956,0))</f>
      </c>
      <c r="N2956">
        <f>IF(J2956="","",IF(E2956="SGD",1,IF(E2956="USD",Settings!$B$22,IF(E2956="HKD",Settings!$B$23,1))))</f>
      </c>
      <c r="O2956">
        <f>IF(OR(B2956="",C2956="",E2956=""),0,(IF(A2956=-1,H2956,0)-IF(OR(A2956=1,A2956=0),H2956,0)+IF(A2956=2,H2956,0))*IF(E2956="SGD",1,IF(E2956="USD",Settings!$B$22,IF(E2956="HKD",Settings!$B$23,1))))</f>
        <v>0</v>
      </c>
      <c r="P2956">
        <f>IF(OR(B2956="",C2956="",E2956=""),0,IF(A2956=2,H2956*IF(E2956="SGD",1,IF(E2956="USD",Settings!$B$22,IF(E2956="HKD",Settings!$B$23,1))),0))</f>
        <v>0</v>
      </c>
      <c r="Q2956" s="312">
        <f>IF(OR(J2956="",G2956=""),"",G2956+ROW()/1000000)</f>
      </c>
      <c r="R2956" s="247">
        <f>IF(Q2956="","",SUMIFS(Txn[Signed Units],Txn[Key],J2956,Txn[Transaction Order],"&lt;="&amp;Q2956))</f>
      </c>
    </row>
    <row r="2957" spans="10:18" ht="15" customHeight="1" x14ac:dyDescent="0.15">
      <c r="J2957" s="246">
        <f>IF(OR(B2957="",C2957="",E2957=""),"",B2957&amp;":"&amp;C2957&amp;":"&amp;E2957)</f>
      </c>
      <c r="K2957" s="247">
        <f>IF(A2957="","",A2957*D2957)</f>
      </c>
      <c r="L2957" s="246">
        <f>IF(A2957="","",IF(OR(A2957=1,A2957=0),H2957,0))</f>
      </c>
      <c r="M2957" s="246">
        <f>IF(A2957="","",IF(A2957=-1,H2957,0))</f>
      </c>
      <c r="N2957">
        <f>IF(J2957="","",IF(E2957="SGD",1,IF(E2957="USD",Settings!$B$22,IF(E2957="HKD",Settings!$B$23,1))))</f>
      </c>
      <c r="O2957">
        <f>IF(OR(B2957="",C2957="",E2957=""),0,(IF(A2957=-1,H2957,0)-IF(OR(A2957=1,A2957=0),H2957,0)+IF(A2957=2,H2957,0))*IF(E2957="SGD",1,IF(E2957="USD",Settings!$B$22,IF(E2957="HKD",Settings!$B$23,1))))</f>
        <v>0</v>
      </c>
      <c r="P2957">
        <f>IF(OR(B2957="",C2957="",E2957=""),0,IF(A2957=2,H2957*IF(E2957="SGD",1,IF(E2957="USD",Settings!$B$22,IF(E2957="HKD",Settings!$B$23,1))),0))</f>
        <v>0</v>
      </c>
      <c r="Q2957" s="312">
        <f>IF(OR(J2957="",G2957=""),"",G2957+ROW()/1000000)</f>
      </c>
      <c r="R2957" s="247">
        <f>IF(Q2957="","",SUMIFS(Txn[Signed Units],Txn[Key],J2957,Txn[Transaction Order],"&lt;="&amp;Q2957))</f>
      </c>
    </row>
    <row r="2958" spans="10:18" ht="15" customHeight="1" x14ac:dyDescent="0.15">
      <c r="J2958" s="246">
        <f>IF(OR(B2958="",C2958="",E2958=""),"",B2958&amp;":"&amp;C2958&amp;":"&amp;E2958)</f>
      </c>
      <c r="K2958" s="247">
        <f>IF(A2958="","",A2958*D2958)</f>
      </c>
      <c r="L2958" s="246">
        <f>IF(A2958="","",IF(OR(A2958=1,A2958=0),H2958,0))</f>
      </c>
      <c r="M2958" s="246">
        <f>IF(A2958="","",IF(A2958=-1,H2958,0))</f>
      </c>
      <c r="N2958">
        <f>IF(J2958="","",IF(E2958="SGD",1,IF(E2958="USD",Settings!$B$22,IF(E2958="HKD",Settings!$B$23,1))))</f>
      </c>
      <c r="O2958">
        <f>IF(OR(B2958="",C2958="",E2958=""),0,(IF(A2958=-1,H2958,0)-IF(OR(A2958=1,A2958=0),H2958,0)+IF(A2958=2,H2958,0))*IF(E2958="SGD",1,IF(E2958="USD",Settings!$B$22,IF(E2958="HKD",Settings!$B$23,1))))</f>
        <v>0</v>
      </c>
      <c r="P2958">
        <f>IF(OR(B2958="",C2958="",E2958=""),0,IF(A2958=2,H2958*IF(E2958="SGD",1,IF(E2958="USD",Settings!$B$22,IF(E2958="HKD",Settings!$B$23,1))),0))</f>
        <v>0</v>
      </c>
      <c r="Q2958" s="312">
        <f>IF(OR(J2958="",G2958=""),"",G2958+ROW()/1000000)</f>
      </c>
      <c r="R2958" s="247">
        <f>IF(Q2958="","",SUMIFS(Txn[Signed Units],Txn[Key],J2958,Txn[Transaction Order],"&lt;="&amp;Q2958))</f>
      </c>
    </row>
    <row r="2959" spans="10:18" ht="15" customHeight="1" x14ac:dyDescent="0.15">
      <c r="J2959" s="246">
        <f>IF(OR(B2959="",C2959="",E2959=""),"",B2959&amp;":"&amp;C2959&amp;":"&amp;E2959)</f>
      </c>
      <c r="K2959" s="247">
        <f>IF(A2959="","",A2959*D2959)</f>
      </c>
      <c r="L2959" s="246">
        <f>IF(A2959="","",IF(OR(A2959=1,A2959=0),H2959,0))</f>
      </c>
      <c r="M2959" s="246">
        <f>IF(A2959="","",IF(A2959=-1,H2959,0))</f>
      </c>
      <c r="N2959">
        <f>IF(J2959="","",IF(E2959="SGD",1,IF(E2959="USD",Settings!$B$22,IF(E2959="HKD",Settings!$B$23,1))))</f>
      </c>
      <c r="O2959">
        <f>IF(OR(B2959="",C2959="",E2959=""),0,(IF(A2959=-1,H2959,0)-IF(OR(A2959=1,A2959=0),H2959,0)+IF(A2959=2,H2959,0))*IF(E2959="SGD",1,IF(E2959="USD",Settings!$B$22,IF(E2959="HKD",Settings!$B$23,1))))</f>
        <v>0</v>
      </c>
      <c r="P2959">
        <f>IF(OR(B2959="",C2959="",E2959=""),0,IF(A2959=2,H2959*IF(E2959="SGD",1,IF(E2959="USD",Settings!$B$22,IF(E2959="HKD",Settings!$B$23,1))),0))</f>
        <v>0</v>
      </c>
      <c r="Q2959" s="312">
        <f>IF(OR(J2959="",G2959=""),"",G2959+ROW()/1000000)</f>
      </c>
      <c r="R2959" s="247">
        <f>IF(Q2959="","",SUMIFS(Txn[Signed Units],Txn[Key],J2959,Txn[Transaction Order],"&lt;="&amp;Q2959))</f>
      </c>
    </row>
    <row r="2960" spans="10:18" ht="15" customHeight="1" x14ac:dyDescent="0.15">
      <c r="J2960" s="246">
        <f>IF(OR(B2960="",C2960="",E2960=""),"",B2960&amp;":"&amp;C2960&amp;":"&amp;E2960)</f>
      </c>
      <c r="K2960" s="247">
        <f>IF(A2960="","",A2960*D2960)</f>
      </c>
      <c r="L2960" s="246">
        <f>IF(A2960="","",IF(OR(A2960=1,A2960=0),H2960,0))</f>
      </c>
      <c r="M2960" s="246">
        <f>IF(A2960="","",IF(A2960=-1,H2960,0))</f>
      </c>
      <c r="N2960">
        <f>IF(J2960="","",IF(E2960="SGD",1,IF(E2960="USD",Settings!$B$22,IF(E2960="HKD",Settings!$B$23,1))))</f>
      </c>
      <c r="O2960">
        <f>IF(OR(B2960="",C2960="",E2960=""),0,(IF(A2960=-1,H2960,0)-IF(OR(A2960=1,A2960=0),H2960,0)+IF(A2960=2,H2960,0))*IF(E2960="SGD",1,IF(E2960="USD",Settings!$B$22,IF(E2960="HKD",Settings!$B$23,1))))</f>
        <v>0</v>
      </c>
      <c r="P2960">
        <f>IF(OR(B2960="",C2960="",E2960=""),0,IF(A2960=2,H2960*IF(E2960="SGD",1,IF(E2960="USD",Settings!$B$22,IF(E2960="HKD",Settings!$B$23,1))),0))</f>
        <v>0</v>
      </c>
      <c r="Q2960" s="312">
        <f>IF(OR(J2960="",G2960=""),"",G2960+ROW()/1000000)</f>
      </c>
      <c r="R2960" s="247">
        <f>IF(Q2960="","",SUMIFS(Txn[Signed Units],Txn[Key],J2960,Txn[Transaction Order],"&lt;="&amp;Q2960))</f>
      </c>
    </row>
    <row r="2961" spans="10:18" ht="15" customHeight="1" x14ac:dyDescent="0.15">
      <c r="J2961" s="246">
        <f>IF(OR(B2961="",C2961="",E2961=""),"",B2961&amp;":"&amp;C2961&amp;":"&amp;E2961)</f>
      </c>
      <c r="K2961" s="247">
        <f>IF(A2961="","",A2961*D2961)</f>
      </c>
      <c r="L2961" s="246">
        <f>IF(A2961="","",IF(OR(A2961=1,A2961=0),H2961,0))</f>
      </c>
      <c r="M2961" s="246">
        <f>IF(A2961="","",IF(A2961=-1,H2961,0))</f>
      </c>
      <c r="N2961">
        <f>IF(J2961="","",IF(E2961="SGD",1,IF(E2961="USD",Settings!$B$22,IF(E2961="HKD",Settings!$B$23,1))))</f>
      </c>
      <c r="O2961">
        <f>IF(OR(B2961="",C2961="",E2961=""),0,(IF(A2961=-1,H2961,0)-IF(OR(A2961=1,A2961=0),H2961,0)+IF(A2961=2,H2961,0))*IF(E2961="SGD",1,IF(E2961="USD",Settings!$B$22,IF(E2961="HKD",Settings!$B$23,1))))</f>
        <v>0</v>
      </c>
      <c r="P2961">
        <f>IF(OR(B2961="",C2961="",E2961=""),0,IF(A2961=2,H2961*IF(E2961="SGD",1,IF(E2961="USD",Settings!$B$22,IF(E2961="HKD",Settings!$B$23,1))),0))</f>
        <v>0</v>
      </c>
      <c r="Q2961" s="312">
        <f>IF(OR(J2961="",G2961=""),"",G2961+ROW()/1000000)</f>
      </c>
      <c r="R2961" s="247">
        <f>IF(Q2961="","",SUMIFS(Txn[Signed Units],Txn[Key],J2961,Txn[Transaction Order],"&lt;="&amp;Q2961))</f>
      </c>
    </row>
    <row r="2962" spans="10:18" ht="15" customHeight="1" x14ac:dyDescent="0.15">
      <c r="J2962" s="246">
        <f>IF(OR(B2962="",C2962="",E2962=""),"",B2962&amp;":"&amp;C2962&amp;":"&amp;E2962)</f>
      </c>
      <c r="K2962" s="247">
        <f>IF(A2962="","",A2962*D2962)</f>
      </c>
      <c r="L2962" s="246">
        <f>IF(A2962="","",IF(OR(A2962=1,A2962=0),H2962,0))</f>
      </c>
      <c r="M2962" s="246">
        <f>IF(A2962="","",IF(A2962=-1,H2962,0))</f>
      </c>
      <c r="N2962">
        <f>IF(J2962="","",IF(E2962="SGD",1,IF(E2962="USD",Settings!$B$22,IF(E2962="HKD",Settings!$B$23,1))))</f>
      </c>
      <c r="O2962">
        <f>IF(OR(B2962="",C2962="",E2962=""),0,(IF(A2962=-1,H2962,0)-IF(OR(A2962=1,A2962=0),H2962,0)+IF(A2962=2,H2962,0))*IF(E2962="SGD",1,IF(E2962="USD",Settings!$B$22,IF(E2962="HKD",Settings!$B$23,1))))</f>
        <v>0</v>
      </c>
      <c r="P2962">
        <f>IF(OR(B2962="",C2962="",E2962=""),0,IF(A2962=2,H2962*IF(E2962="SGD",1,IF(E2962="USD",Settings!$B$22,IF(E2962="HKD",Settings!$B$23,1))),0))</f>
        <v>0</v>
      </c>
      <c r="Q2962" s="312">
        <f>IF(OR(J2962="",G2962=""),"",G2962+ROW()/1000000)</f>
      </c>
      <c r="R2962" s="247">
        <f>IF(Q2962="","",SUMIFS(Txn[Signed Units],Txn[Key],J2962,Txn[Transaction Order],"&lt;="&amp;Q2962))</f>
      </c>
    </row>
    <row r="2963" spans="10:18" ht="15" customHeight="1" x14ac:dyDescent="0.15">
      <c r="J2963" s="246">
        <f>IF(OR(B2963="",C2963="",E2963=""),"",B2963&amp;":"&amp;C2963&amp;":"&amp;E2963)</f>
      </c>
      <c r="K2963" s="247">
        <f>IF(A2963="","",A2963*D2963)</f>
      </c>
      <c r="L2963" s="246">
        <f>IF(A2963="","",IF(OR(A2963=1,A2963=0),H2963,0))</f>
      </c>
      <c r="M2963" s="246">
        <f>IF(A2963="","",IF(A2963=-1,H2963,0))</f>
      </c>
      <c r="N2963">
        <f>IF(J2963="","",IF(E2963="SGD",1,IF(E2963="USD",Settings!$B$22,IF(E2963="HKD",Settings!$B$23,1))))</f>
      </c>
      <c r="O2963">
        <f>IF(OR(B2963="",C2963="",E2963=""),0,(IF(A2963=-1,H2963,0)-IF(OR(A2963=1,A2963=0),H2963,0)+IF(A2963=2,H2963,0))*IF(E2963="SGD",1,IF(E2963="USD",Settings!$B$22,IF(E2963="HKD",Settings!$B$23,1))))</f>
        <v>0</v>
      </c>
      <c r="P2963">
        <f>IF(OR(B2963="",C2963="",E2963=""),0,IF(A2963=2,H2963*IF(E2963="SGD",1,IF(E2963="USD",Settings!$B$22,IF(E2963="HKD",Settings!$B$23,1))),0))</f>
        <v>0</v>
      </c>
      <c r="Q2963" s="312">
        <f>IF(OR(J2963="",G2963=""),"",G2963+ROW()/1000000)</f>
      </c>
      <c r="R2963" s="247">
        <f>IF(Q2963="","",SUMIFS(Txn[Signed Units],Txn[Key],J2963,Txn[Transaction Order],"&lt;="&amp;Q2963))</f>
      </c>
    </row>
    <row r="2964" spans="10:18" ht="15" customHeight="1" x14ac:dyDescent="0.15">
      <c r="J2964" s="246">
        <f>IF(OR(B2964="",C2964="",E2964=""),"",B2964&amp;":"&amp;C2964&amp;":"&amp;E2964)</f>
      </c>
      <c r="K2964" s="247">
        <f>IF(A2964="","",A2964*D2964)</f>
      </c>
      <c r="L2964" s="246">
        <f>IF(A2964="","",IF(OR(A2964=1,A2964=0),H2964,0))</f>
      </c>
      <c r="M2964" s="246">
        <f>IF(A2964="","",IF(A2964=-1,H2964,0))</f>
      </c>
      <c r="N2964">
        <f>IF(J2964="","",IF(E2964="SGD",1,IF(E2964="USD",Settings!$B$22,IF(E2964="HKD",Settings!$B$23,1))))</f>
      </c>
      <c r="O2964">
        <f>IF(OR(B2964="",C2964="",E2964=""),0,(IF(A2964=-1,H2964,0)-IF(OR(A2964=1,A2964=0),H2964,0)+IF(A2964=2,H2964,0))*IF(E2964="SGD",1,IF(E2964="USD",Settings!$B$22,IF(E2964="HKD",Settings!$B$23,1))))</f>
        <v>0</v>
      </c>
      <c r="P2964">
        <f>IF(OR(B2964="",C2964="",E2964=""),0,IF(A2964=2,H2964*IF(E2964="SGD",1,IF(E2964="USD",Settings!$B$22,IF(E2964="HKD",Settings!$B$23,1))),0))</f>
        <v>0</v>
      </c>
      <c r="Q2964" s="312">
        <f>IF(OR(J2964="",G2964=""),"",G2964+ROW()/1000000)</f>
      </c>
      <c r="R2964" s="247">
        <f>IF(Q2964="","",SUMIFS(Txn[Signed Units],Txn[Key],J2964,Txn[Transaction Order],"&lt;="&amp;Q2964))</f>
      </c>
    </row>
    <row r="2965" spans="10:18" ht="15" customHeight="1" x14ac:dyDescent="0.15">
      <c r="J2965" s="246">
        <f>IF(OR(B2965="",C2965="",E2965=""),"",B2965&amp;":"&amp;C2965&amp;":"&amp;E2965)</f>
      </c>
      <c r="K2965" s="247">
        <f>IF(A2965="","",A2965*D2965)</f>
      </c>
      <c r="L2965" s="246">
        <f>IF(A2965="","",IF(OR(A2965=1,A2965=0),H2965,0))</f>
      </c>
      <c r="M2965" s="246">
        <f>IF(A2965="","",IF(A2965=-1,H2965,0))</f>
      </c>
      <c r="N2965">
        <f>IF(J2965="","",IF(E2965="SGD",1,IF(E2965="USD",Settings!$B$22,IF(E2965="HKD",Settings!$B$23,1))))</f>
      </c>
      <c r="O2965">
        <f>IF(OR(B2965="",C2965="",E2965=""),0,(IF(A2965=-1,H2965,0)-IF(OR(A2965=1,A2965=0),H2965,0)+IF(A2965=2,H2965,0))*IF(E2965="SGD",1,IF(E2965="USD",Settings!$B$22,IF(E2965="HKD",Settings!$B$23,1))))</f>
        <v>0</v>
      </c>
      <c r="P2965">
        <f>IF(OR(B2965="",C2965="",E2965=""),0,IF(A2965=2,H2965*IF(E2965="SGD",1,IF(E2965="USD",Settings!$B$22,IF(E2965="HKD",Settings!$B$23,1))),0))</f>
        <v>0</v>
      </c>
      <c r="Q2965" s="312">
        <f>IF(OR(J2965="",G2965=""),"",G2965+ROW()/1000000)</f>
      </c>
      <c r="R2965" s="247">
        <f>IF(Q2965="","",SUMIFS(Txn[Signed Units],Txn[Key],J2965,Txn[Transaction Order],"&lt;="&amp;Q2965))</f>
      </c>
    </row>
    <row r="2966" spans="10:18" ht="15" customHeight="1" x14ac:dyDescent="0.15">
      <c r="J2966" s="246">
        <f>IF(OR(B2966="",C2966="",E2966=""),"",B2966&amp;":"&amp;C2966&amp;":"&amp;E2966)</f>
      </c>
      <c r="K2966" s="247">
        <f>IF(A2966="","",A2966*D2966)</f>
      </c>
      <c r="L2966" s="246">
        <f>IF(A2966="","",IF(OR(A2966=1,A2966=0),H2966,0))</f>
      </c>
      <c r="M2966" s="246">
        <f>IF(A2966="","",IF(A2966=-1,H2966,0))</f>
      </c>
      <c r="N2966">
        <f>IF(J2966="","",IF(E2966="SGD",1,IF(E2966="USD",Settings!$B$22,IF(E2966="HKD",Settings!$B$23,1))))</f>
      </c>
      <c r="O2966">
        <f>IF(OR(B2966="",C2966="",E2966=""),0,(IF(A2966=-1,H2966,0)-IF(OR(A2966=1,A2966=0),H2966,0)+IF(A2966=2,H2966,0))*IF(E2966="SGD",1,IF(E2966="USD",Settings!$B$22,IF(E2966="HKD",Settings!$B$23,1))))</f>
        <v>0</v>
      </c>
      <c r="P2966">
        <f>IF(OR(B2966="",C2966="",E2966=""),0,IF(A2966=2,H2966*IF(E2966="SGD",1,IF(E2966="USD",Settings!$B$22,IF(E2966="HKD",Settings!$B$23,1))),0))</f>
        <v>0</v>
      </c>
      <c r="Q2966" s="312">
        <f>IF(OR(J2966="",G2966=""),"",G2966+ROW()/1000000)</f>
      </c>
      <c r="R2966" s="247">
        <f>IF(Q2966="","",SUMIFS(Txn[Signed Units],Txn[Key],J2966,Txn[Transaction Order],"&lt;="&amp;Q2966))</f>
      </c>
    </row>
    <row r="2967" spans="10:18" ht="15" customHeight="1" x14ac:dyDescent="0.15">
      <c r="J2967" s="246">
        <f>IF(OR(B2967="",C2967="",E2967=""),"",B2967&amp;":"&amp;C2967&amp;":"&amp;E2967)</f>
      </c>
      <c r="K2967" s="247">
        <f>IF(A2967="","",A2967*D2967)</f>
      </c>
      <c r="L2967" s="246">
        <f>IF(A2967="","",IF(OR(A2967=1,A2967=0),H2967,0))</f>
      </c>
      <c r="M2967" s="246">
        <f>IF(A2967="","",IF(A2967=-1,H2967,0))</f>
      </c>
      <c r="N2967">
        <f>IF(J2967="","",IF(E2967="SGD",1,IF(E2967="USD",Settings!$B$22,IF(E2967="HKD",Settings!$B$23,1))))</f>
      </c>
      <c r="O2967">
        <f>IF(OR(B2967="",C2967="",E2967=""),0,(IF(A2967=-1,H2967,0)-IF(OR(A2967=1,A2967=0),H2967,0)+IF(A2967=2,H2967,0))*IF(E2967="SGD",1,IF(E2967="USD",Settings!$B$22,IF(E2967="HKD",Settings!$B$23,1))))</f>
        <v>0</v>
      </c>
      <c r="P2967">
        <f>IF(OR(B2967="",C2967="",E2967=""),0,IF(A2967=2,H2967*IF(E2967="SGD",1,IF(E2967="USD",Settings!$B$22,IF(E2967="HKD",Settings!$B$23,1))),0))</f>
        <v>0</v>
      </c>
      <c r="Q2967" s="312">
        <f>IF(OR(J2967="",G2967=""),"",G2967+ROW()/1000000)</f>
      </c>
      <c r="R2967" s="247">
        <f>IF(Q2967="","",SUMIFS(Txn[Signed Units],Txn[Key],J2967,Txn[Transaction Order],"&lt;="&amp;Q2967))</f>
      </c>
    </row>
    <row r="2968" spans="10:18" ht="15" customHeight="1" x14ac:dyDescent="0.15">
      <c r="J2968" s="246">
        <f>IF(OR(B2968="",C2968="",E2968=""),"",B2968&amp;":"&amp;C2968&amp;":"&amp;E2968)</f>
      </c>
      <c r="K2968" s="247">
        <f>IF(A2968="","",A2968*D2968)</f>
      </c>
      <c r="L2968" s="246">
        <f>IF(A2968="","",IF(OR(A2968=1,A2968=0),H2968,0))</f>
      </c>
      <c r="M2968" s="246">
        <f>IF(A2968="","",IF(A2968=-1,H2968,0))</f>
      </c>
      <c r="N2968">
        <f>IF(J2968="","",IF(E2968="SGD",1,IF(E2968="USD",Settings!$B$22,IF(E2968="HKD",Settings!$B$23,1))))</f>
      </c>
      <c r="O2968">
        <f>IF(OR(B2968="",C2968="",E2968=""),0,(IF(A2968=-1,H2968,0)-IF(OR(A2968=1,A2968=0),H2968,0)+IF(A2968=2,H2968,0))*IF(E2968="SGD",1,IF(E2968="USD",Settings!$B$22,IF(E2968="HKD",Settings!$B$23,1))))</f>
        <v>0</v>
      </c>
      <c r="P2968">
        <f>IF(OR(B2968="",C2968="",E2968=""),0,IF(A2968=2,H2968*IF(E2968="SGD",1,IF(E2968="USD",Settings!$B$22,IF(E2968="HKD",Settings!$B$23,1))),0))</f>
        <v>0</v>
      </c>
      <c r="Q2968" s="312">
        <f>IF(OR(J2968="",G2968=""),"",G2968+ROW()/1000000)</f>
      </c>
      <c r="R2968" s="247">
        <f>IF(Q2968="","",SUMIFS(Txn[Signed Units],Txn[Key],J2968,Txn[Transaction Order],"&lt;="&amp;Q2968))</f>
      </c>
    </row>
    <row r="2969" spans="10:18" ht="15" customHeight="1" x14ac:dyDescent="0.15">
      <c r="J2969" s="246">
        <f>IF(OR(B2969="",C2969="",E2969=""),"",B2969&amp;":"&amp;C2969&amp;":"&amp;E2969)</f>
      </c>
      <c r="K2969" s="247">
        <f>IF(A2969="","",A2969*D2969)</f>
      </c>
      <c r="L2969" s="246">
        <f>IF(A2969="","",IF(OR(A2969=1,A2969=0),H2969,0))</f>
      </c>
      <c r="M2969" s="246">
        <f>IF(A2969="","",IF(A2969=-1,H2969,0))</f>
      </c>
      <c r="N2969">
        <f>IF(J2969="","",IF(E2969="SGD",1,IF(E2969="USD",Settings!$B$22,IF(E2969="HKD",Settings!$B$23,1))))</f>
      </c>
      <c r="O2969">
        <f>IF(OR(B2969="",C2969="",E2969=""),0,(IF(A2969=-1,H2969,0)-IF(OR(A2969=1,A2969=0),H2969,0)+IF(A2969=2,H2969,0))*IF(E2969="SGD",1,IF(E2969="USD",Settings!$B$22,IF(E2969="HKD",Settings!$B$23,1))))</f>
        <v>0</v>
      </c>
      <c r="P2969">
        <f>IF(OR(B2969="",C2969="",E2969=""),0,IF(A2969=2,H2969*IF(E2969="SGD",1,IF(E2969="USD",Settings!$B$22,IF(E2969="HKD",Settings!$B$23,1))),0))</f>
        <v>0</v>
      </c>
      <c r="Q2969" s="312">
        <f>IF(OR(J2969="",G2969=""),"",G2969+ROW()/1000000)</f>
      </c>
      <c r="R2969" s="247">
        <f>IF(Q2969="","",SUMIFS(Txn[Signed Units],Txn[Key],J2969,Txn[Transaction Order],"&lt;="&amp;Q2969))</f>
      </c>
    </row>
    <row r="2970" spans="10:18" ht="15" customHeight="1" x14ac:dyDescent="0.15">
      <c r="J2970" s="246">
        <f>IF(OR(B2970="",C2970="",E2970=""),"",B2970&amp;":"&amp;C2970&amp;":"&amp;E2970)</f>
      </c>
      <c r="K2970" s="247">
        <f>IF(A2970="","",A2970*D2970)</f>
      </c>
      <c r="L2970" s="246">
        <f>IF(A2970="","",IF(OR(A2970=1,A2970=0),H2970,0))</f>
      </c>
      <c r="M2970" s="246">
        <f>IF(A2970="","",IF(A2970=-1,H2970,0))</f>
      </c>
      <c r="N2970">
        <f>IF(J2970="","",IF(E2970="SGD",1,IF(E2970="USD",Settings!$B$22,IF(E2970="HKD",Settings!$B$23,1))))</f>
      </c>
      <c r="O2970">
        <f>IF(OR(B2970="",C2970="",E2970=""),0,(IF(A2970=-1,H2970,0)-IF(OR(A2970=1,A2970=0),H2970,0)+IF(A2970=2,H2970,0))*IF(E2970="SGD",1,IF(E2970="USD",Settings!$B$22,IF(E2970="HKD",Settings!$B$23,1))))</f>
        <v>0</v>
      </c>
      <c r="P2970">
        <f>IF(OR(B2970="",C2970="",E2970=""),0,IF(A2970=2,H2970*IF(E2970="SGD",1,IF(E2970="USD",Settings!$B$22,IF(E2970="HKD",Settings!$B$23,1))),0))</f>
        <v>0</v>
      </c>
      <c r="Q2970" s="312">
        <f>IF(OR(J2970="",G2970=""),"",G2970+ROW()/1000000)</f>
      </c>
      <c r="R2970" s="247">
        <f>IF(Q2970="","",SUMIFS(Txn[Signed Units],Txn[Key],J2970,Txn[Transaction Order],"&lt;="&amp;Q2970))</f>
      </c>
    </row>
    <row r="2971" spans="10:18" ht="15" customHeight="1" x14ac:dyDescent="0.15">
      <c r="J2971" s="246">
        <f>IF(OR(B2971="",C2971="",E2971=""),"",B2971&amp;":"&amp;C2971&amp;":"&amp;E2971)</f>
      </c>
      <c r="K2971" s="247">
        <f>IF(A2971="","",A2971*D2971)</f>
      </c>
      <c r="L2971" s="246">
        <f>IF(A2971="","",IF(OR(A2971=1,A2971=0),H2971,0))</f>
      </c>
      <c r="M2971" s="246">
        <f>IF(A2971="","",IF(A2971=-1,H2971,0))</f>
      </c>
      <c r="N2971">
        <f>IF(J2971="","",IF(E2971="SGD",1,IF(E2971="USD",Settings!$B$22,IF(E2971="HKD",Settings!$B$23,1))))</f>
      </c>
      <c r="O2971">
        <f>IF(OR(B2971="",C2971="",E2971=""),0,(IF(A2971=-1,H2971,0)-IF(OR(A2971=1,A2971=0),H2971,0)+IF(A2971=2,H2971,0))*IF(E2971="SGD",1,IF(E2971="USD",Settings!$B$22,IF(E2971="HKD",Settings!$B$23,1))))</f>
        <v>0</v>
      </c>
      <c r="P2971">
        <f>IF(OR(B2971="",C2971="",E2971=""),0,IF(A2971=2,H2971*IF(E2971="SGD",1,IF(E2971="USD",Settings!$B$22,IF(E2971="HKD",Settings!$B$23,1))),0))</f>
        <v>0</v>
      </c>
      <c r="Q2971" s="312">
        <f>IF(OR(J2971="",G2971=""),"",G2971+ROW()/1000000)</f>
      </c>
      <c r="R2971" s="247">
        <f>IF(Q2971="","",SUMIFS(Txn[Signed Units],Txn[Key],J2971,Txn[Transaction Order],"&lt;="&amp;Q2971))</f>
      </c>
    </row>
    <row r="2972" spans="10:18" ht="15" customHeight="1" x14ac:dyDescent="0.15">
      <c r="J2972" s="246">
        <f>IF(OR(B2972="",C2972="",E2972=""),"",B2972&amp;":"&amp;C2972&amp;":"&amp;E2972)</f>
      </c>
      <c r="K2972" s="247">
        <f>IF(A2972="","",A2972*D2972)</f>
      </c>
      <c r="L2972" s="246">
        <f>IF(A2972="","",IF(OR(A2972=1,A2972=0),H2972,0))</f>
      </c>
      <c r="M2972" s="246">
        <f>IF(A2972="","",IF(A2972=-1,H2972,0))</f>
      </c>
      <c r="N2972">
        <f>IF(J2972="","",IF(E2972="SGD",1,IF(E2972="USD",Settings!$B$22,IF(E2972="HKD",Settings!$B$23,1))))</f>
      </c>
      <c r="O2972">
        <f>IF(OR(B2972="",C2972="",E2972=""),0,(IF(A2972=-1,H2972,0)-IF(OR(A2972=1,A2972=0),H2972,0)+IF(A2972=2,H2972,0))*IF(E2972="SGD",1,IF(E2972="USD",Settings!$B$22,IF(E2972="HKD",Settings!$B$23,1))))</f>
        <v>0</v>
      </c>
      <c r="P2972">
        <f>IF(OR(B2972="",C2972="",E2972=""),0,IF(A2972=2,H2972*IF(E2972="SGD",1,IF(E2972="USD",Settings!$B$22,IF(E2972="HKD",Settings!$B$23,1))),0))</f>
        <v>0</v>
      </c>
      <c r="Q2972" s="312">
        <f>IF(OR(J2972="",G2972=""),"",G2972+ROW()/1000000)</f>
      </c>
      <c r="R2972" s="247">
        <f>IF(Q2972="","",SUMIFS(Txn[Signed Units],Txn[Key],J2972,Txn[Transaction Order],"&lt;="&amp;Q2972))</f>
      </c>
    </row>
    <row r="2973" spans="10:18" ht="15" customHeight="1" x14ac:dyDescent="0.15">
      <c r="J2973" s="246">
        <f>IF(OR(B2973="",C2973="",E2973=""),"",B2973&amp;":"&amp;C2973&amp;":"&amp;E2973)</f>
      </c>
      <c r="K2973" s="247">
        <f>IF(A2973="","",A2973*D2973)</f>
      </c>
      <c r="L2973" s="246">
        <f>IF(A2973="","",IF(OR(A2973=1,A2973=0),H2973,0))</f>
      </c>
      <c r="M2973" s="246">
        <f>IF(A2973="","",IF(A2973=-1,H2973,0))</f>
      </c>
      <c r="N2973">
        <f>IF(J2973="","",IF(E2973="SGD",1,IF(E2973="USD",Settings!$B$22,IF(E2973="HKD",Settings!$B$23,1))))</f>
      </c>
      <c r="O2973">
        <f>IF(OR(B2973="",C2973="",E2973=""),0,(IF(A2973=-1,H2973,0)-IF(OR(A2973=1,A2973=0),H2973,0)+IF(A2973=2,H2973,0))*IF(E2973="SGD",1,IF(E2973="USD",Settings!$B$22,IF(E2973="HKD",Settings!$B$23,1))))</f>
        <v>0</v>
      </c>
      <c r="P2973">
        <f>IF(OR(B2973="",C2973="",E2973=""),0,IF(A2973=2,H2973*IF(E2973="SGD",1,IF(E2973="USD",Settings!$B$22,IF(E2973="HKD",Settings!$B$23,1))),0))</f>
        <v>0</v>
      </c>
      <c r="Q2973" s="312">
        <f>IF(OR(J2973="",G2973=""),"",G2973+ROW()/1000000)</f>
      </c>
      <c r="R2973" s="247">
        <f>IF(Q2973="","",SUMIFS(Txn[Signed Units],Txn[Key],J2973,Txn[Transaction Order],"&lt;="&amp;Q2973))</f>
      </c>
    </row>
    <row r="2974" spans="10:18" ht="15" customHeight="1" x14ac:dyDescent="0.15">
      <c r="J2974" s="246">
        <f>IF(OR(B2974="",C2974="",E2974=""),"",B2974&amp;":"&amp;C2974&amp;":"&amp;E2974)</f>
      </c>
      <c r="K2974" s="247">
        <f>IF(A2974="","",A2974*D2974)</f>
      </c>
      <c r="L2974" s="246">
        <f>IF(A2974="","",IF(OR(A2974=1,A2974=0),H2974,0))</f>
      </c>
      <c r="M2974" s="246">
        <f>IF(A2974="","",IF(A2974=-1,H2974,0))</f>
      </c>
      <c r="N2974">
        <f>IF(J2974="","",IF(E2974="SGD",1,IF(E2974="USD",Settings!$B$22,IF(E2974="HKD",Settings!$B$23,1))))</f>
      </c>
      <c r="O2974">
        <f>IF(OR(B2974="",C2974="",E2974=""),0,(IF(A2974=-1,H2974,0)-IF(OR(A2974=1,A2974=0),H2974,0)+IF(A2974=2,H2974,0))*IF(E2974="SGD",1,IF(E2974="USD",Settings!$B$22,IF(E2974="HKD",Settings!$B$23,1))))</f>
        <v>0</v>
      </c>
      <c r="P2974">
        <f>IF(OR(B2974="",C2974="",E2974=""),0,IF(A2974=2,H2974*IF(E2974="SGD",1,IF(E2974="USD",Settings!$B$22,IF(E2974="HKD",Settings!$B$23,1))),0))</f>
        <v>0</v>
      </c>
      <c r="Q2974" s="312">
        <f>IF(OR(J2974="",G2974=""),"",G2974+ROW()/1000000)</f>
      </c>
      <c r="R2974" s="247">
        <f>IF(Q2974="","",SUMIFS(Txn[Signed Units],Txn[Key],J2974,Txn[Transaction Order],"&lt;="&amp;Q2974))</f>
      </c>
    </row>
    <row r="2975" spans="10:18" ht="15" customHeight="1" x14ac:dyDescent="0.15">
      <c r="J2975" s="246">
        <f>IF(OR(B2975="",C2975="",E2975=""),"",B2975&amp;":"&amp;C2975&amp;":"&amp;E2975)</f>
      </c>
      <c r="K2975" s="247">
        <f>IF(A2975="","",A2975*D2975)</f>
      </c>
      <c r="L2975" s="246">
        <f>IF(A2975="","",IF(OR(A2975=1,A2975=0),H2975,0))</f>
      </c>
      <c r="M2975" s="246">
        <f>IF(A2975="","",IF(A2975=-1,H2975,0))</f>
      </c>
      <c r="N2975">
        <f>IF(J2975="","",IF(E2975="SGD",1,IF(E2975="USD",Settings!$B$22,IF(E2975="HKD",Settings!$B$23,1))))</f>
      </c>
      <c r="O2975">
        <f>IF(OR(B2975="",C2975="",E2975=""),0,(IF(A2975=-1,H2975,0)-IF(OR(A2975=1,A2975=0),H2975,0)+IF(A2975=2,H2975,0))*IF(E2975="SGD",1,IF(E2975="USD",Settings!$B$22,IF(E2975="HKD",Settings!$B$23,1))))</f>
        <v>0</v>
      </c>
      <c r="P2975">
        <f>IF(OR(B2975="",C2975="",E2975=""),0,IF(A2975=2,H2975*IF(E2975="SGD",1,IF(E2975="USD",Settings!$B$22,IF(E2975="HKD",Settings!$B$23,1))),0))</f>
        <v>0</v>
      </c>
      <c r="Q2975" s="312">
        <f>IF(OR(J2975="",G2975=""),"",G2975+ROW()/1000000)</f>
      </c>
      <c r="R2975" s="247">
        <f>IF(Q2975="","",SUMIFS(Txn[Signed Units],Txn[Key],J2975,Txn[Transaction Order],"&lt;="&amp;Q2975))</f>
      </c>
    </row>
    <row r="2976" spans="10:18" ht="15" customHeight="1" x14ac:dyDescent="0.15">
      <c r="J2976" s="246">
        <f>IF(OR(B2976="",C2976="",E2976=""),"",B2976&amp;":"&amp;C2976&amp;":"&amp;E2976)</f>
      </c>
      <c r="K2976" s="247">
        <f>IF(A2976="","",A2976*D2976)</f>
      </c>
      <c r="L2976" s="246">
        <f>IF(A2976="","",IF(OR(A2976=1,A2976=0),H2976,0))</f>
      </c>
      <c r="M2976" s="246">
        <f>IF(A2976="","",IF(A2976=-1,H2976,0))</f>
      </c>
      <c r="N2976">
        <f>IF(J2976="","",IF(E2976="SGD",1,IF(E2976="USD",Settings!$B$22,IF(E2976="HKD",Settings!$B$23,1))))</f>
      </c>
      <c r="O2976">
        <f>IF(OR(B2976="",C2976="",E2976=""),0,(IF(A2976=-1,H2976,0)-IF(OR(A2976=1,A2976=0),H2976,0)+IF(A2976=2,H2976,0))*IF(E2976="SGD",1,IF(E2976="USD",Settings!$B$22,IF(E2976="HKD",Settings!$B$23,1))))</f>
        <v>0</v>
      </c>
      <c r="P2976">
        <f>IF(OR(B2976="",C2976="",E2976=""),0,IF(A2976=2,H2976*IF(E2976="SGD",1,IF(E2976="USD",Settings!$B$22,IF(E2976="HKD",Settings!$B$23,1))),0))</f>
        <v>0</v>
      </c>
      <c r="Q2976" s="312">
        <f>IF(OR(J2976="",G2976=""),"",G2976+ROW()/1000000)</f>
      </c>
      <c r="R2976" s="247">
        <f>IF(Q2976="","",SUMIFS(Txn[Signed Units],Txn[Key],J2976,Txn[Transaction Order],"&lt;="&amp;Q2976))</f>
      </c>
    </row>
    <row r="2977" spans="10:18" ht="15" customHeight="1" x14ac:dyDescent="0.15">
      <c r="J2977" s="246">
        <f>IF(OR(B2977="",C2977="",E2977=""),"",B2977&amp;":"&amp;C2977&amp;":"&amp;E2977)</f>
      </c>
      <c r="K2977" s="247">
        <f>IF(A2977="","",A2977*D2977)</f>
      </c>
      <c r="L2977" s="246">
        <f>IF(A2977="","",IF(OR(A2977=1,A2977=0),H2977,0))</f>
      </c>
      <c r="M2977" s="246">
        <f>IF(A2977="","",IF(A2977=-1,H2977,0))</f>
      </c>
      <c r="N2977">
        <f>IF(J2977="","",IF(E2977="SGD",1,IF(E2977="USD",Settings!$B$22,IF(E2977="HKD",Settings!$B$23,1))))</f>
      </c>
      <c r="O2977">
        <f>IF(OR(B2977="",C2977="",E2977=""),0,(IF(A2977=-1,H2977,0)-IF(OR(A2977=1,A2977=0),H2977,0)+IF(A2977=2,H2977,0))*IF(E2977="SGD",1,IF(E2977="USD",Settings!$B$22,IF(E2977="HKD",Settings!$B$23,1))))</f>
        <v>0</v>
      </c>
      <c r="P2977">
        <f>IF(OR(B2977="",C2977="",E2977=""),0,IF(A2977=2,H2977*IF(E2977="SGD",1,IF(E2977="USD",Settings!$B$22,IF(E2977="HKD",Settings!$B$23,1))),0))</f>
        <v>0</v>
      </c>
      <c r="Q2977" s="312">
        <f>IF(OR(J2977="",G2977=""),"",G2977+ROW()/1000000)</f>
      </c>
      <c r="R2977" s="247">
        <f>IF(Q2977="","",SUMIFS(Txn[Signed Units],Txn[Key],J2977,Txn[Transaction Order],"&lt;="&amp;Q2977))</f>
      </c>
    </row>
    <row r="2978" spans="10:18" ht="15" customHeight="1" x14ac:dyDescent="0.15">
      <c r="J2978" s="246">
        <f>IF(OR(B2978="",C2978="",E2978=""),"",B2978&amp;":"&amp;C2978&amp;":"&amp;E2978)</f>
      </c>
      <c r="K2978" s="247">
        <f>IF(A2978="","",A2978*D2978)</f>
      </c>
      <c r="L2978" s="246">
        <f>IF(A2978="","",IF(OR(A2978=1,A2978=0),H2978,0))</f>
      </c>
      <c r="M2978" s="246">
        <f>IF(A2978="","",IF(A2978=-1,H2978,0))</f>
      </c>
      <c r="N2978">
        <f>IF(J2978="","",IF(E2978="SGD",1,IF(E2978="USD",Settings!$B$22,IF(E2978="HKD",Settings!$B$23,1))))</f>
      </c>
      <c r="O2978">
        <f>IF(OR(B2978="",C2978="",E2978=""),0,(IF(A2978=-1,H2978,0)-IF(OR(A2978=1,A2978=0),H2978,0)+IF(A2978=2,H2978,0))*IF(E2978="SGD",1,IF(E2978="USD",Settings!$B$22,IF(E2978="HKD",Settings!$B$23,1))))</f>
        <v>0</v>
      </c>
      <c r="P2978">
        <f>IF(OR(B2978="",C2978="",E2978=""),0,IF(A2978=2,H2978*IF(E2978="SGD",1,IF(E2978="USD",Settings!$B$22,IF(E2978="HKD",Settings!$B$23,1))),0))</f>
        <v>0</v>
      </c>
      <c r="Q2978" s="312">
        <f>IF(OR(J2978="",G2978=""),"",G2978+ROW()/1000000)</f>
      </c>
      <c r="R2978" s="247">
        <f>IF(Q2978="","",SUMIFS(Txn[Signed Units],Txn[Key],J2978,Txn[Transaction Order],"&lt;="&amp;Q2978))</f>
      </c>
    </row>
    <row r="2979" spans="10:18" ht="15" customHeight="1" x14ac:dyDescent="0.15">
      <c r="J2979" s="246">
        <f>IF(OR(B2979="",C2979="",E2979=""),"",B2979&amp;":"&amp;C2979&amp;":"&amp;E2979)</f>
      </c>
      <c r="K2979" s="247">
        <f>IF(A2979="","",A2979*D2979)</f>
      </c>
      <c r="L2979" s="246">
        <f>IF(A2979="","",IF(OR(A2979=1,A2979=0),H2979,0))</f>
      </c>
      <c r="M2979" s="246">
        <f>IF(A2979="","",IF(A2979=-1,H2979,0))</f>
      </c>
      <c r="N2979">
        <f>IF(J2979="","",IF(E2979="SGD",1,IF(E2979="USD",Settings!$B$22,IF(E2979="HKD",Settings!$B$23,1))))</f>
      </c>
      <c r="O2979">
        <f>IF(OR(B2979="",C2979="",E2979=""),0,(IF(A2979=-1,H2979,0)-IF(OR(A2979=1,A2979=0),H2979,0)+IF(A2979=2,H2979,0))*IF(E2979="SGD",1,IF(E2979="USD",Settings!$B$22,IF(E2979="HKD",Settings!$B$23,1))))</f>
        <v>0</v>
      </c>
      <c r="P2979">
        <f>IF(OR(B2979="",C2979="",E2979=""),0,IF(A2979=2,H2979*IF(E2979="SGD",1,IF(E2979="USD",Settings!$B$22,IF(E2979="HKD",Settings!$B$23,1))),0))</f>
        <v>0</v>
      </c>
      <c r="Q2979" s="312">
        <f>IF(OR(J2979="",G2979=""),"",G2979+ROW()/1000000)</f>
      </c>
      <c r="R2979" s="247">
        <f>IF(Q2979="","",SUMIFS(Txn[Signed Units],Txn[Key],J2979,Txn[Transaction Order],"&lt;="&amp;Q2979))</f>
      </c>
    </row>
    <row r="2980" spans="10:18" ht="15" customHeight="1" x14ac:dyDescent="0.15">
      <c r="J2980" s="246">
        <f>IF(OR(B2980="",C2980="",E2980=""),"",B2980&amp;":"&amp;C2980&amp;":"&amp;E2980)</f>
      </c>
      <c r="K2980" s="247">
        <f>IF(A2980="","",A2980*D2980)</f>
      </c>
      <c r="L2980" s="246">
        <f>IF(A2980="","",IF(OR(A2980=1,A2980=0),H2980,0))</f>
      </c>
      <c r="M2980" s="246">
        <f>IF(A2980="","",IF(A2980=-1,H2980,0))</f>
      </c>
      <c r="N2980">
        <f>IF(J2980="","",IF(E2980="SGD",1,IF(E2980="USD",Settings!$B$22,IF(E2980="HKD",Settings!$B$23,1))))</f>
      </c>
      <c r="O2980">
        <f>IF(OR(B2980="",C2980="",E2980=""),0,(IF(A2980=-1,H2980,0)-IF(OR(A2980=1,A2980=0),H2980,0)+IF(A2980=2,H2980,0))*IF(E2980="SGD",1,IF(E2980="USD",Settings!$B$22,IF(E2980="HKD",Settings!$B$23,1))))</f>
        <v>0</v>
      </c>
      <c r="P2980">
        <f>IF(OR(B2980="",C2980="",E2980=""),0,IF(A2980=2,H2980*IF(E2980="SGD",1,IF(E2980="USD",Settings!$B$22,IF(E2980="HKD",Settings!$B$23,1))),0))</f>
        <v>0</v>
      </c>
      <c r="Q2980" s="312">
        <f>IF(OR(J2980="",G2980=""),"",G2980+ROW()/1000000)</f>
      </c>
      <c r="R2980" s="247">
        <f>IF(Q2980="","",SUMIFS(Txn[Signed Units],Txn[Key],J2980,Txn[Transaction Order],"&lt;="&amp;Q2980))</f>
      </c>
    </row>
    <row r="2981" spans="10:18" ht="15" customHeight="1" x14ac:dyDescent="0.15">
      <c r="J2981" s="246">
        <f>IF(OR(B2981="",C2981="",E2981=""),"",B2981&amp;":"&amp;C2981&amp;":"&amp;E2981)</f>
      </c>
      <c r="K2981" s="247">
        <f>IF(A2981="","",A2981*D2981)</f>
      </c>
      <c r="L2981" s="246">
        <f>IF(A2981="","",IF(OR(A2981=1,A2981=0),H2981,0))</f>
      </c>
      <c r="M2981" s="246">
        <f>IF(A2981="","",IF(A2981=-1,H2981,0))</f>
      </c>
      <c r="N2981">
        <f>IF(J2981="","",IF(E2981="SGD",1,IF(E2981="USD",Settings!$B$22,IF(E2981="HKD",Settings!$B$23,1))))</f>
      </c>
      <c r="O2981">
        <f>IF(OR(B2981="",C2981="",E2981=""),0,(IF(A2981=-1,H2981,0)-IF(OR(A2981=1,A2981=0),H2981,0)+IF(A2981=2,H2981,0))*IF(E2981="SGD",1,IF(E2981="USD",Settings!$B$22,IF(E2981="HKD",Settings!$B$23,1))))</f>
        <v>0</v>
      </c>
      <c r="P2981">
        <f>IF(OR(B2981="",C2981="",E2981=""),0,IF(A2981=2,H2981*IF(E2981="SGD",1,IF(E2981="USD",Settings!$B$22,IF(E2981="HKD",Settings!$B$23,1))),0))</f>
        <v>0</v>
      </c>
      <c r="Q2981" s="312">
        <f>IF(OR(J2981="",G2981=""),"",G2981+ROW()/1000000)</f>
      </c>
      <c r="R2981" s="247">
        <f>IF(Q2981="","",SUMIFS(Txn[Signed Units],Txn[Key],J2981,Txn[Transaction Order],"&lt;="&amp;Q2981))</f>
      </c>
    </row>
    <row r="2982" spans="10:18" ht="15" customHeight="1" x14ac:dyDescent="0.15">
      <c r="J2982" s="246">
        <f>IF(OR(B2982="",C2982="",E2982=""),"",B2982&amp;":"&amp;C2982&amp;":"&amp;E2982)</f>
      </c>
      <c r="K2982" s="247">
        <f>IF(A2982="","",A2982*D2982)</f>
      </c>
      <c r="L2982" s="246">
        <f>IF(A2982="","",IF(OR(A2982=1,A2982=0),H2982,0))</f>
      </c>
      <c r="M2982" s="246">
        <f>IF(A2982="","",IF(A2982=-1,H2982,0))</f>
      </c>
      <c r="N2982">
        <f>IF(J2982="","",IF(E2982="SGD",1,IF(E2982="USD",Settings!$B$22,IF(E2982="HKD",Settings!$B$23,1))))</f>
      </c>
      <c r="O2982">
        <f>IF(OR(B2982="",C2982="",E2982=""),0,(IF(A2982=-1,H2982,0)-IF(OR(A2982=1,A2982=0),H2982,0)+IF(A2982=2,H2982,0))*IF(E2982="SGD",1,IF(E2982="USD",Settings!$B$22,IF(E2982="HKD",Settings!$B$23,1))))</f>
        <v>0</v>
      </c>
      <c r="P2982">
        <f>IF(OR(B2982="",C2982="",E2982=""),0,IF(A2982=2,H2982*IF(E2982="SGD",1,IF(E2982="USD",Settings!$B$22,IF(E2982="HKD",Settings!$B$23,1))),0))</f>
        <v>0</v>
      </c>
      <c r="Q2982" s="312">
        <f>IF(OR(J2982="",G2982=""),"",G2982+ROW()/1000000)</f>
      </c>
      <c r="R2982" s="247">
        <f>IF(Q2982="","",SUMIFS(Txn[Signed Units],Txn[Key],J2982,Txn[Transaction Order],"&lt;="&amp;Q2982))</f>
      </c>
    </row>
    <row r="2983" spans="10:18" ht="15" customHeight="1" x14ac:dyDescent="0.15">
      <c r="J2983" s="246">
        <f>IF(OR(B2983="",C2983="",E2983=""),"",B2983&amp;":"&amp;C2983&amp;":"&amp;E2983)</f>
      </c>
      <c r="K2983" s="247">
        <f>IF(A2983="","",A2983*D2983)</f>
      </c>
      <c r="L2983" s="246">
        <f>IF(A2983="","",IF(OR(A2983=1,A2983=0),H2983,0))</f>
      </c>
      <c r="M2983" s="246">
        <f>IF(A2983="","",IF(A2983=-1,H2983,0))</f>
      </c>
      <c r="N2983">
        <f>IF(J2983="","",IF(E2983="SGD",1,IF(E2983="USD",Settings!$B$22,IF(E2983="HKD",Settings!$B$23,1))))</f>
      </c>
      <c r="O2983">
        <f>IF(OR(B2983="",C2983="",E2983=""),0,(IF(A2983=-1,H2983,0)-IF(OR(A2983=1,A2983=0),H2983,0)+IF(A2983=2,H2983,0))*IF(E2983="SGD",1,IF(E2983="USD",Settings!$B$22,IF(E2983="HKD",Settings!$B$23,1))))</f>
        <v>0</v>
      </c>
      <c r="P2983">
        <f>IF(OR(B2983="",C2983="",E2983=""),0,IF(A2983=2,H2983*IF(E2983="SGD",1,IF(E2983="USD",Settings!$B$22,IF(E2983="HKD",Settings!$B$23,1))),0))</f>
        <v>0</v>
      </c>
      <c r="Q2983" s="312">
        <f>IF(OR(J2983="",G2983=""),"",G2983+ROW()/1000000)</f>
      </c>
      <c r="R2983" s="247">
        <f>IF(Q2983="","",SUMIFS(Txn[Signed Units],Txn[Key],J2983,Txn[Transaction Order],"&lt;="&amp;Q2983))</f>
      </c>
    </row>
    <row r="2984" spans="10:18" ht="15" customHeight="1" x14ac:dyDescent="0.15">
      <c r="J2984" s="246">
        <f>IF(OR(B2984="",C2984="",E2984=""),"",B2984&amp;":"&amp;C2984&amp;":"&amp;E2984)</f>
      </c>
      <c r="K2984" s="247">
        <f>IF(A2984="","",A2984*D2984)</f>
      </c>
      <c r="L2984" s="246">
        <f>IF(A2984="","",IF(OR(A2984=1,A2984=0),H2984,0))</f>
      </c>
      <c r="M2984" s="246">
        <f>IF(A2984="","",IF(A2984=-1,H2984,0))</f>
      </c>
      <c r="N2984">
        <f>IF(J2984="","",IF(E2984="SGD",1,IF(E2984="USD",Settings!$B$22,IF(E2984="HKD",Settings!$B$23,1))))</f>
      </c>
      <c r="O2984">
        <f>IF(OR(B2984="",C2984="",E2984=""),0,(IF(A2984=-1,H2984,0)-IF(OR(A2984=1,A2984=0),H2984,0)+IF(A2984=2,H2984,0))*IF(E2984="SGD",1,IF(E2984="USD",Settings!$B$22,IF(E2984="HKD",Settings!$B$23,1))))</f>
        <v>0</v>
      </c>
      <c r="P2984">
        <f>IF(OR(B2984="",C2984="",E2984=""),0,IF(A2984=2,H2984*IF(E2984="SGD",1,IF(E2984="USD",Settings!$B$22,IF(E2984="HKD",Settings!$B$23,1))),0))</f>
        <v>0</v>
      </c>
      <c r="Q2984" s="312">
        <f>IF(OR(J2984="",G2984=""),"",G2984+ROW()/1000000)</f>
      </c>
      <c r="R2984" s="247">
        <f>IF(Q2984="","",SUMIFS(Txn[Signed Units],Txn[Key],J2984,Txn[Transaction Order],"&lt;="&amp;Q2984))</f>
      </c>
    </row>
    <row r="2985" spans="10:18" ht="15" customHeight="1" x14ac:dyDescent="0.15">
      <c r="J2985" s="246">
        <f>IF(OR(B2985="",C2985="",E2985=""),"",B2985&amp;":"&amp;C2985&amp;":"&amp;E2985)</f>
      </c>
      <c r="K2985" s="247">
        <f>IF(A2985="","",A2985*D2985)</f>
      </c>
      <c r="L2985" s="246">
        <f>IF(A2985="","",IF(OR(A2985=1,A2985=0),H2985,0))</f>
      </c>
      <c r="M2985" s="246">
        <f>IF(A2985="","",IF(A2985=-1,H2985,0))</f>
      </c>
      <c r="N2985">
        <f>IF(J2985="","",IF(E2985="SGD",1,IF(E2985="USD",Settings!$B$22,IF(E2985="HKD",Settings!$B$23,1))))</f>
      </c>
      <c r="O2985">
        <f>IF(OR(B2985="",C2985="",E2985=""),0,(IF(A2985=-1,H2985,0)-IF(OR(A2985=1,A2985=0),H2985,0)+IF(A2985=2,H2985,0))*IF(E2985="SGD",1,IF(E2985="USD",Settings!$B$22,IF(E2985="HKD",Settings!$B$23,1))))</f>
        <v>0</v>
      </c>
      <c r="P2985">
        <f>IF(OR(B2985="",C2985="",E2985=""),0,IF(A2985=2,H2985*IF(E2985="SGD",1,IF(E2985="USD",Settings!$B$22,IF(E2985="HKD",Settings!$B$23,1))),0))</f>
        <v>0</v>
      </c>
      <c r="Q2985" s="312">
        <f>IF(OR(J2985="",G2985=""),"",G2985+ROW()/1000000)</f>
      </c>
      <c r="R2985" s="247">
        <f>IF(Q2985="","",SUMIFS(Txn[Signed Units],Txn[Key],J2985,Txn[Transaction Order],"&lt;="&amp;Q2985))</f>
      </c>
    </row>
    <row r="2986" spans="10:18" ht="15" customHeight="1" x14ac:dyDescent="0.15">
      <c r="J2986" s="246">
        <f>IF(OR(B2986="",C2986="",E2986=""),"",B2986&amp;":"&amp;C2986&amp;":"&amp;E2986)</f>
      </c>
      <c r="K2986" s="247">
        <f>IF(A2986="","",A2986*D2986)</f>
      </c>
      <c r="L2986" s="246">
        <f>IF(A2986="","",IF(OR(A2986=1,A2986=0),H2986,0))</f>
      </c>
      <c r="M2986" s="246">
        <f>IF(A2986="","",IF(A2986=-1,H2986,0))</f>
      </c>
      <c r="N2986">
        <f>IF(J2986="","",IF(E2986="SGD",1,IF(E2986="USD",Settings!$B$22,IF(E2986="HKD",Settings!$B$23,1))))</f>
      </c>
      <c r="O2986">
        <f>IF(OR(B2986="",C2986="",E2986=""),0,(IF(A2986=-1,H2986,0)-IF(OR(A2986=1,A2986=0),H2986,0)+IF(A2986=2,H2986,0))*IF(E2986="SGD",1,IF(E2986="USD",Settings!$B$22,IF(E2986="HKD",Settings!$B$23,1))))</f>
        <v>0</v>
      </c>
      <c r="P2986">
        <f>IF(OR(B2986="",C2986="",E2986=""),0,IF(A2986=2,H2986*IF(E2986="SGD",1,IF(E2986="USD",Settings!$B$22,IF(E2986="HKD",Settings!$B$23,1))),0))</f>
        <v>0</v>
      </c>
      <c r="Q2986" s="312">
        <f>IF(OR(J2986="",G2986=""),"",G2986+ROW()/1000000)</f>
      </c>
      <c r="R2986" s="247">
        <f>IF(Q2986="","",SUMIFS(Txn[Signed Units],Txn[Key],J2986,Txn[Transaction Order],"&lt;="&amp;Q2986))</f>
      </c>
    </row>
    <row r="2987" spans="10:18" ht="15" customHeight="1" x14ac:dyDescent="0.15">
      <c r="J2987" s="246">
        <f>IF(OR(B2987="",C2987="",E2987=""),"",B2987&amp;":"&amp;C2987&amp;":"&amp;E2987)</f>
      </c>
      <c r="K2987" s="247">
        <f>IF(A2987="","",A2987*D2987)</f>
      </c>
      <c r="L2987" s="246">
        <f>IF(A2987="","",IF(OR(A2987=1,A2987=0),H2987,0))</f>
      </c>
      <c r="M2987" s="246">
        <f>IF(A2987="","",IF(A2987=-1,H2987,0))</f>
      </c>
      <c r="N2987">
        <f>IF(J2987="","",IF(E2987="SGD",1,IF(E2987="USD",Settings!$B$22,IF(E2987="HKD",Settings!$B$23,1))))</f>
      </c>
      <c r="O2987">
        <f>IF(OR(B2987="",C2987="",E2987=""),0,(IF(A2987=-1,H2987,0)-IF(OR(A2987=1,A2987=0),H2987,0)+IF(A2987=2,H2987,0))*IF(E2987="SGD",1,IF(E2987="USD",Settings!$B$22,IF(E2987="HKD",Settings!$B$23,1))))</f>
        <v>0</v>
      </c>
      <c r="P2987">
        <f>IF(OR(B2987="",C2987="",E2987=""),0,IF(A2987=2,H2987*IF(E2987="SGD",1,IF(E2987="USD",Settings!$B$22,IF(E2987="HKD",Settings!$B$23,1))),0))</f>
        <v>0</v>
      </c>
      <c r="Q2987" s="312">
        <f>IF(OR(J2987="",G2987=""),"",G2987+ROW()/1000000)</f>
      </c>
      <c r="R2987" s="247">
        <f>IF(Q2987="","",SUMIFS(Txn[Signed Units],Txn[Key],J2987,Txn[Transaction Order],"&lt;="&amp;Q2987))</f>
      </c>
    </row>
    <row r="2988" spans="10:18" ht="15" customHeight="1" x14ac:dyDescent="0.15">
      <c r="J2988" s="246">
        <f>IF(OR(B2988="",C2988="",E2988=""),"",B2988&amp;":"&amp;C2988&amp;":"&amp;E2988)</f>
      </c>
      <c r="K2988" s="247">
        <f>IF(A2988="","",A2988*D2988)</f>
      </c>
      <c r="L2988" s="246">
        <f>IF(A2988="","",IF(OR(A2988=1,A2988=0),H2988,0))</f>
      </c>
      <c r="M2988" s="246">
        <f>IF(A2988="","",IF(A2988=-1,H2988,0))</f>
      </c>
      <c r="N2988">
        <f>IF(J2988="","",IF(E2988="SGD",1,IF(E2988="USD",Settings!$B$22,IF(E2988="HKD",Settings!$B$23,1))))</f>
      </c>
      <c r="O2988">
        <f>IF(OR(B2988="",C2988="",E2988=""),0,(IF(A2988=-1,H2988,0)-IF(OR(A2988=1,A2988=0),H2988,0)+IF(A2988=2,H2988,0))*IF(E2988="SGD",1,IF(E2988="USD",Settings!$B$22,IF(E2988="HKD",Settings!$B$23,1))))</f>
        <v>0</v>
      </c>
      <c r="P2988">
        <f>IF(OR(B2988="",C2988="",E2988=""),0,IF(A2988=2,H2988*IF(E2988="SGD",1,IF(E2988="USD",Settings!$B$22,IF(E2988="HKD",Settings!$B$23,1))),0))</f>
        <v>0</v>
      </c>
      <c r="Q2988" s="312">
        <f>IF(OR(J2988="",G2988=""),"",G2988+ROW()/1000000)</f>
      </c>
      <c r="R2988" s="247">
        <f>IF(Q2988="","",SUMIFS(Txn[Signed Units],Txn[Key],J2988,Txn[Transaction Order],"&lt;="&amp;Q2988))</f>
      </c>
    </row>
    <row r="2989" spans="10:18" ht="15" customHeight="1" x14ac:dyDescent="0.15">
      <c r="J2989" s="246">
        <f>IF(OR(B2989="",C2989="",E2989=""),"",B2989&amp;":"&amp;C2989&amp;":"&amp;E2989)</f>
      </c>
      <c r="K2989" s="247">
        <f>IF(A2989="","",A2989*D2989)</f>
      </c>
      <c r="L2989" s="246">
        <f>IF(A2989="","",IF(OR(A2989=1,A2989=0),H2989,0))</f>
      </c>
      <c r="M2989" s="246">
        <f>IF(A2989="","",IF(A2989=-1,H2989,0))</f>
      </c>
      <c r="N2989">
        <f>IF(J2989="","",IF(E2989="SGD",1,IF(E2989="USD",Settings!$B$22,IF(E2989="HKD",Settings!$B$23,1))))</f>
      </c>
      <c r="O2989">
        <f>IF(OR(B2989="",C2989="",E2989=""),0,(IF(A2989=-1,H2989,0)-IF(OR(A2989=1,A2989=0),H2989,0)+IF(A2989=2,H2989,0))*IF(E2989="SGD",1,IF(E2989="USD",Settings!$B$22,IF(E2989="HKD",Settings!$B$23,1))))</f>
        <v>0</v>
      </c>
      <c r="P2989">
        <f>IF(OR(B2989="",C2989="",E2989=""),0,IF(A2989=2,H2989*IF(E2989="SGD",1,IF(E2989="USD",Settings!$B$22,IF(E2989="HKD",Settings!$B$23,1))),0))</f>
        <v>0</v>
      </c>
      <c r="Q2989" s="312">
        <f>IF(OR(J2989="",G2989=""),"",G2989+ROW()/1000000)</f>
      </c>
      <c r="R2989" s="247">
        <f>IF(Q2989="","",SUMIFS(Txn[Signed Units],Txn[Key],J2989,Txn[Transaction Order],"&lt;="&amp;Q2989))</f>
      </c>
    </row>
    <row r="2990" spans="10:18" ht="15" customHeight="1" x14ac:dyDescent="0.15">
      <c r="J2990" s="246">
        <f>IF(OR(B2990="",C2990="",E2990=""),"",B2990&amp;":"&amp;C2990&amp;":"&amp;E2990)</f>
      </c>
      <c r="K2990" s="247">
        <f>IF(A2990="","",A2990*D2990)</f>
      </c>
      <c r="L2990" s="246">
        <f>IF(A2990="","",IF(OR(A2990=1,A2990=0),H2990,0))</f>
      </c>
      <c r="M2990" s="246">
        <f>IF(A2990="","",IF(A2990=-1,H2990,0))</f>
      </c>
      <c r="N2990">
        <f>IF(J2990="","",IF(E2990="SGD",1,IF(E2990="USD",Settings!$B$22,IF(E2990="HKD",Settings!$B$23,1))))</f>
      </c>
      <c r="O2990">
        <f>IF(OR(B2990="",C2990="",E2990=""),0,(IF(A2990=-1,H2990,0)-IF(OR(A2990=1,A2990=0),H2990,0)+IF(A2990=2,H2990,0))*IF(E2990="SGD",1,IF(E2990="USD",Settings!$B$22,IF(E2990="HKD",Settings!$B$23,1))))</f>
        <v>0</v>
      </c>
      <c r="P2990">
        <f>IF(OR(B2990="",C2990="",E2990=""),0,IF(A2990=2,H2990*IF(E2990="SGD",1,IF(E2990="USD",Settings!$B$22,IF(E2990="HKD",Settings!$B$23,1))),0))</f>
        <v>0</v>
      </c>
      <c r="Q2990" s="312">
        <f>IF(OR(J2990="",G2990=""),"",G2990+ROW()/1000000)</f>
      </c>
      <c r="R2990" s="247">
        <f>IF(Q2990="","",SUMIFS(Txn[Signed Units],Txn[Key],J2990,Txn[Transaction Order],"&lt;="&amp;Q2990))</f>
      </c>
    </row>
    <row r="2991" spans="10:18" ht="15" customHeight="1" x14ac:dyDescent="0.15">
      <c r="J2991" s="246">
        <f>IF(OR(B2991="",C2991="",E2991=""),"",B2991&amp;":"&amp;C2991&amp;":"&amp;E2991)</f>
      </c>
      <c r="K2991" s="247">
        <f>IF(A2991="","",A2991*D2991)</f>
      </c>
      <c r="L2991" s="246">
        <f>IF(A2991="","",IF(OR(A2991=1,A2991=0),H2991,0))</f>
      </c>
      <c r="M2991" s="246">
        <f>IF(A2991="","",IF(A2991=-1,H2991,0))</f>
      </c>
      <c r="N2991">
        <f>IF(J2991="","",IF(E2991="SGD",1,IF(E2991="USD",Settings!$B$22,IF(E2991="HKD",Settings!$B$23,1))))</f>
      </c>
      <c r="O2991">
        <f>IF(OR(B2991="",C2991="",E2991=""),0,(IF(A2991=-1,H2991,0)-IF(OR(A2991=1,A2991=0),H2991,0)+IF(A2991=2,H2991,0))*IF(E2991="SGD",1,IF(E2991="USD",Settings!$B$22,IF(E2991="HKD",Settings!$B$23,1))))</f>
        <v>0</v>
      </c>
      <c r="P2991">
        <f>IF(OR(B2991="",C2991="",E2991=""),0,IF(A2991=2,H2991*IF(E2991="SGD",1,IF(E2991="USD",Settings!$B$22,IF(E2991="HKD",Settings!$B$23,1))),0))</f>
        <v>0</v>
      </c>
      <c r="Q2991" s="312">
        <f>IF(OR(J2991="",G2991=""),"",G2991+ROW()/1000000)</f>
      </c>
      <c r="R2991" s="247">
        <f>IF(Q2991="","",SUMIFS(Txn[Signed Units],Txn[Key],J2991,Txn[Transaction Order],"&lt;="&amp;Q2991))</f>
      </c>
    </row>
    <row r="2992" spans="10:18" ht="15" customHeight="1" x14ac:dyDescent="0.15">
      <c r="J2992" s="246">
        <f>IF(OR(B2992="",C2992="",E2992=""),"",B2992&amp;":"&amp;C2992&amp;":"&amp;E2992)</f>
      </c>
      <c r="K2992" s="247">
        <f>IF(A2992="","",A2992*D2992)</f>
      </c>
      <c r="L2992" s="246">
        <f>IF(A2992="","",IF(OR(A2992=1,A2992=0),H2992,0))</f>
      </c>
      <c r="M2992" s="246">
        <f>IF(A2992="","",IF(A2992=-1,H2992,0))</f>
      </c>
      <c r="N2992">
        <f>IF(J2992="","",IF(E2992="SGD",1,IF(E2992="USD",Settings!$B$22,IF(E2992="HKD",Settings!$B$23,1))))</f>
      </c>
      <c r="O2992">
        <f>IF(OR(B2992="",C2992="",E2992=""),0,(IF(A2992=-1,H2992,0)-IF(OR(A2992=1,A2992=0),H2992,0)+IF(A2992=2,H2992,0))*IF(E2992="SGD",1,IF(E2992="USD",Settings!$B$22,IF(E2992="HKD",Settings!$B$23,1))))</f>
        <v>0</v>
      </c>
      <c r="P2992">
        <f>IF(OR(B2992="",C2992="",E2992=""),0,IF(A2992=2,H2992*IF(E2992="SGD",1,IF(E2992="USD",Settings!$B$22,IF(E2992="HKD",Settings!$B$23,1))),0))</f>
        <v>0</v>
      </c>
      <c r="Q2992" s="312">
        <f>IF(OR(J2992="",G2992=""),"",G2992+ROW()/1000000)</f>
      </c>
      <c r="R2992" s="247">
        <f>IF(Q2992="","",SUMIFS(Txn[Signed Units],Txn[Key],J2992,Txn[Transaction Order],"&lt;="&amp;Q2992))</f>
      </c>
    </row>
    <row r="2993" spans="10:18" ht="15" customHeight="1" x14ac:dyDescent="0.15">
      <c r="J2993" s="246">
        <f>IF(OR(B2993="",C2993="",E2993=""),"",B2993&amp;":"&amp;C2993&amp;":"&amp;E2993)</f>
      </c>
      <c r="K2993" s="247">
        <f>IF(A2993="","",A2993*D2993)</f>
      </c>
      <c r="L2993" s="246">
        <f>IF(A2993="","",IF(OR(A2993=1,A2993=0),H2993,0))</f>
      </c>
      <c r="M2993" s="246">
        <f>IF(A2993="","",IF(A2993=-1,H2993,0))</f>
      </c>
      <c r="N2993">
        <f>IF(J2993="","",IF(E2993="SGD",1,IF(E2993="USD",Settings!$B$22,IF(E2993="HKD",Settings!$B$23,1))))</f>
      </c>
      <c r="O2993">
        <f>IF(OR(B2993="",C2993="",E2993=""),0,(IF(A2993=-1,H2993,0)-IF(OR(A2993=1,A2993=0),H2993,0)+IF(A2993=2,H2993,0))*IF(E2993="SGD",1,IF(E2993="USD",Settings!$B$22,IF(E2993="HKD",Settings!$B$23,1))))</f>
        <v>0</v>
      </c>
      <c r="P2993">
        <f>IF(OR(B2993="",C2993="",E2993=""),0,IF(A2993=2,H2993*IF(E2993="SGD",1,IF(E2993="USD",Settings!$B$22,IF(E2993="HKD",Settings!$B$23,1))),0))</f>
        <v>0</v>
      </c>
      <c r="Q2993" s="312">
        <f>IF(OR(J2993="",G2993=""),"",G2993+ROW()/1000000)</f>
      </c>
      <c r="R2993" s="247">
        <f>IF(Q2993="","",SUMIFS(Txn[Signed Units],Txn[Key],J2993,Txn[Transaction Order],"&lt;="&amp;Q2993))</f>
      </c>
    </row>
    <row r="2994" spans="10:18" ht="15" customHeight="1" x14ac:dyDescent="0.15">
      <c r="J2994" s="246">
        <f>IF(OR(B2994="",C2994="",E2994=""),"",B2994&amp;":"&amp;C2994&amp;":"&amp;E2994)</f>
      </c>
      <c r="K2994" s="247">
        <f>IF(A2994="","",A2994*D2994)</f>
      </c>
      <c r="L2994" s="246">
        <f>IF(A2994="","",IF(OR(A2994=1,A2994=0),H2994,0))</f>
      </c>
      <c r="M2994" s="246">
        <f>IF(A2994="","",IF(A2994=-1,H2994,0))</f>
      </c>
      <c r="N2994">
        <f>IF(J2994="","",IF(E2994="SGD",1,IF(E2994="USD",Settings!$B$22,IF(E2994="HKD",Settings!$B$23,1))))</f>
      </c>
      <c r="O2994">
        <f>IF(OR(B2994="",C2994="",E2994=""),0,(IF(A2994=-1,H2994,0)-IF(OR(A2994=1,A2994=0),H2994,0)+IF(A2994=2,H2994,0))*IF(E2994="SGD",1,IF(E2994="USD",Settings!$B$22,IF(E2994="HKD",Settings!$B$23,1))))</f>
        <v>0</v>
      </c>
      <c r="P2994">
        <f>IF(OR(B2994="",C2994="",E2994=""),0,IF(A2994=2,H2994*IF(E2994="SGD",1,IF(E2994="USD",Settings!$B$22,IF(E2994="HKD",Settings!$B$23,1))),0))</f>
        <v>0</v>
      </c>
      <c r="Q2994" s="312">
        <f>IF(OR(J2994="",G2994=""),"",G2994+ROW()/1000000)</f>
      </c>
      <c r="R2994" s="247">
        <f>IF(Q2994="","",SUMIFS(Txn[Signed Units],Txn[Key],J2994,Txn[Transaction Order],"&lt;="&amp;Q2994))</f>
      </c>
    </row>
    <row r="2995" spans="10:18" ht="15" customHeight="1" x14ac:dyDescent="0.15">
      <c r="J2995" s="246">
        <f>IF(OR(B2995="",C2995="",E2995=""),"",B2995&amp;":"&amp;C2995&amp;":"&amp;E2995)</f>
      </c>
      <c r="K2995" s="247">
        <f>IF(A2995="","",A2995*D2995)</f>
      </c>
      <c r="L2995" s="246">
        <f>IF(A2995="","",IF(OR(A2995=1,A2995=0),H2995,0))</f>
      </c>
      <c r="M2995" s="246">
        <f>IF(A2995="","",IF(A2995=-1,H2995,0))</f>
      </c>
      <c r="N2995">
        <f>IF(J2995="","",IF(E2995="SGD",1,IF(E2995="USD",Settings!$B$22,IF(E2995="HKD",Settings!$B$23,1))))</f>
      </c>
      <c r="O2995">
        <f>IF(OR(B2995="",C2995="",E2995=""),0,(IF(A2995=-1,H2995,0)-IF(OR(A2995=1,A2995=0),H2995,0)+IF(A2995=2,H2995,0))*IF(E2995="SGD",1,IF(E2995="USD",Settings!$B$22,IF(E2995="HKD",Settings!$B$23,1))))</f>
        <v>0</v>
      </c>
      <c r="P2995">
        <f>IF(OR(B2995="",C2995="",E2995=""),0,IF(A2995=2,H2995*IF(E2995="SGD",1,IF(E2995="USD",Settings!$B$22,IF(E2995="HKD",Settings!$B$23,1))),0))</f>
        <v>0</v>
      </c>
      <c r="Q2995" s="312">
        <f>IF(OR(J2995="",G2995=""),"",G2995+ROW()/1000000)</f>
      </c>
      <c r="R2995" s="247">
        <f>IF(Q2995="","",SUMIFS(Txn[Signed Units],Txn[Key],J2995,Txn[Transaction Order],"&lt;="&amp;Q2995))</f>
      </c>
    </row>
    <row r="2996" spans="10:18" ht="15" customHeight="1" x14ac:dyDescent="0.15">
      <c r="J2996" s="246">
        <f>IF(OR(B2996="",C2996="",E2996=""),"",B2996&amp;":"&amp;C2996&amp;":"&amp;E2996)</f>
      </c>
      <c r="K2996" s="247">
        <f>IF(A2996="","",A2996*D2996)</f>
      </c>
      <c r="L2996" s="246">
        <f>IF(A2996="","",IF(OR(A2996=1,A2996=0),H2996,0))</f>
      </c>
      <c r="M2996" s="246">
        <f>IF(A2996="","",IF(A2996=-1,H2996,0))</f>
      </c>
      <c r="N2996">
        <f>IF(J2996="","",IF(E2996="SGD",1,IF(E2996="USD",Settings!$B$22,IF(E2996="HKD",Settings!$B$23,1))))</f>
      </c>
      <c r="O2996">
        <f>IF(OR(B2996="",C2996="",E2996=""),0,(IF(A2996=-1,H2996,0)-IF(OR(A2996=1,A2996=0),H2996,0)+IF(A2996=2,H2996,0))*IF(E2996="SGD",1,IF(E2996="USD",Settings!$B$22,IF(E2996="HKD",Settings!$B$23,1))))</f>
        <v>0</v>
      </c>
      <c r="P2996">
        <f>IF(OR(B2996="",C2996="",E2996=""),0,IF(A2996=2,H2996*IF(E2996="SGD",1,IF(E2996="USD",Settings!$B$22,IF(E2996="HKD",Settings!$B$23,1))),0))</f>
        <v>0</v>
      </c>
      <c r="Q2996" s="312">
        <f>IF(OR(J2996="",G2996=""),"",G2996+ROW()/1000000)</f>
      </c>
      <c r="R2996" s="247">
        <f>IF(Q2996="","",SUMIFS(Txn[Signed Units],Txn[Key],J2996,Txn[Transaction Order],"&lt;="&amp;Q2996))</f>
      </c>
    </row>
    <row r="2997" spans="10:18" ht="15" customHeight="1" x14ac:dyDescent="0.15">
      <c r="J2997" s="246">
        <f>IF(OR(B2997="",C2997="",E2997=""),"",B2997&amp;":"&amp;C2997&amp;":"&amp;E2997)</f>
      </c>
      <c r="K2997" s="247">
        <f>IF(A2997="","",A2997*D2997)</f>
      </c>
      <c r="L2997" s="246">
        <f>IF(A2997="","",IF(OR(A2997=1,A2997=0),H2997,0))</f>
      </c>
      <c r="M2997" s="246">
        <f>IF(A2997="","",IF(A2997=-1,H2997,0))</f>
      </c>
      <c r="N2997">
        <f>IF(J2997="","",IF(E2997="SGD",1,IF(E2997="USD",Settings!$B$22,IF(E2997="HKD",Settings!$B$23,1))))</f>
      </c>
      <c r="O2997">
        <f>IF(OR(B2997="",C2997="",E2997=""),0,(IF(A2997=-1,H2997,0)-IF(OR(A2997=1,A2997=0),H2997,0)+IF(A2997=2,H2997,0))*IF(E2997="SGD",1,IF(E2997="USD",Settings!$B$22,IF(E2997="HKD",Settings!$B$23,1))))</f>
        <v>0</v>
      </c>
      <c r="P2997">
        <f>IF(OR(B2997="",C2997="",E2997=""),0,IF(A2997=2,H2997*IF(E2997="SGD",1,IF(E2997="USD",Settings!$B$22,IF(E2997="HKD",Settings!$B$23,1))),0))</f>
        <v>0</v>
      </c>
      <c r="Q2997" s="312">
        <f>IF(OR(J2997="",G2997=""),"",G2997+ROW()/1000000)</f>
      </c>
      <c r="R2997" s="247">
        <f>IF(Q2997="","",SUMIFS(Txn[Signed Units],Txn[Key],J2997,Txn[Transaction Order],"&lt;="&amp;Q2997))</f>
      </c>
    </row>
    <row r="2998" spans="10:18" ht="15" customHeight="1" x14ac:dyDescent="0.15">
      <c r="J2998" s="246">
        <f>IF(OR(B2998="",C2998="",E2998=""),"",B2998&amp;":"&amp;C2998&amp;":"&amp;E2998)</f>
      </c>
      <c r="K2998" s="247">
        <f>IF(A2998="","",A2998*D2998)</f>
      </c>
      <c r="L2998" s="246">
        <f>IF(A2998="","",IF(OR(A2998=1,A2998=0),H2998,0))</f>
      </c>
      <c r="M2998" s="246">
        <f>IF(A2998="","",IF(A2998=-1,H2998,0))</f>
      </c>
      <c r="N2998">
        <f>IF(J2998="","",IF(E2998="SGD",1,IF(E2998="USD",Settings!$B$22,IF(E2998="HKD",Settings!$B$23,1))))</f>
      </c>
      <c r="O2998">
        <f>IF(OR(B2998="",C2998="",E2998=""),0,(IF(A2998=-1,H2998,0)-IF(OR(A2998=1,A2998=0),H2998,0)+IF(A2998=2,H2998,0))*IF(E2998="SGD",1,IF(E2998="USD",Settings!$B$22,IF(E2998="HKD",Settings!$B$23,1))))</f>
        <v>0</v>
      </c>
      <c r="P2998">
        <f>IF(OR(B2998="",C2998="",E2998=""),0,IF(A2998=2,H2998*IF(E2998="SGD",1,IF(E2998="USD",Settings!$B$22,IF(E2998="HKD",Settings!$B$23,1))),0))</f>
        <v>0</v>
      </c>
      <c r="Q2998" s="312">
        <f>IF(OR(J2998="",G2998=""),"",G2998+ROW()/1000000)</f>
      </c>
      <c r="R2998" s="247">
        <f>IF(Q2998="","",SUMIFS(Txn[Signed Units],Txn[Key],J2998,Txn[Transaction Order],"&lt;="&amp;Q2998))</f>
      </c>
    </row>
    <row r="2999" spans="10:18" ht="15" customHeight="1" x14ac:dyDescent="0.15">
      <c r="J2999" s="246">
        <f>IF(OR(B2999="",C2999="",E2999=""),"",B2999&amp;":"&amp;C2999&amp;":"&amp;E2999)</f>
      </c>
      <c r="K2999" s="247">
        <f>IF(A2999="","",A2999*D2999)</f>
      </c>
      <c r="L2999" s="246">
        <f>IF(A2999="","",IF(OR(A2999=1,A2999=0),H2999,0))</f>
      </c>
      <c r="M2999" s="246">
        <f>IF(A2999="","",IF(A2999=-1,H2999,0))</f>
      </c>
      <c r="N2999">
        <f>IF(J2999="","",IF(E2999="SGD",1,IF(E2999="USD",Settings!$B$22,IF(E2999="HKD",Settings!$B$23,1))))</f>
      </c>
      <c r="O2999">
        <f>IF(OR(B2999="",C2999="",E2999=""),0,(IF(A2999=-1,H2999,0)-IF(OR(A2999=1,A2999=0),H2999,0)+IF(A2999=2,H2999,0))*IF(E2999="SGD",1,IF(E2999="USD",Settings!$B$22,IF(E2999="HKD",Settings!$B$23,1))))</f>
        <v>0</v>
      </c>
      <c r="P2999">
        <f>IF(OR(B2999="",C2999="",E2999=""),0,IF(A2999=2,H2999*IF(E2999="SGD",1,IF(E2999="USD",Settings!$B$22,IF(E2999="HKD",Settings!$B$23,1))),0))</f>
        <v>0</v>
      </c>
      <c r="Q2999" s="312">
        <f>IF(OR(J2999="",G2999=""),"",G2999+ROW()/1000000)</f>
      </c>
      <c r="R2999" s="247">
        <f>IF(Q2999="","",SUMIFS(Txn[Signed Units],Txn[Key],J2999,Txn[Transaction Order],"&lt;="&amp;Q2999))</f>
      </c>
    </row>
    <row r="3000" spans="10:18" ht="15" customHeight="1" x14ac:dyDescent="0.15">
      <c r="J3000" s="246">
        <f>IF(OR(B3000="",C3000="",E3000=""),"",B3000&amp;":"&amp;C3000&amp;":"&amp;E3000)</f>
      </c>
      <c r="K3000" s="247">
        <f>IF(A3000="","",A3000*D3000)</f>
      </c>
      <c r="L3000" s="246">
        <f>IF(A3000="","",IF(OR(A3000=1,A3000=0),H3000,0))</f>
      </c>
      <c r="M3000" s="246">
        <f>IF(A3000="","",IF(A3000=-1,H3000,0))</f>
      </c>
      <c r="N3000">
        <f>IF(J3000="","",IF(E3000="SGD",1,IF(E3000="USD",Settings!$B$22,IF(E3000="HKD",Settings!$B$23,1))))</f>
      </c>
      <c r="O3000">
        <f>IF(OR(B3000="",C3000="",E3000=""),0,(IF(A3000=-1,H3000,0)-IF(OR(A3000=1,A3000=0),H3000,0)+IF(A3000=2,H3000,0))*IF(E3000="SGD",1,IF(E3000="USD",Settings!$B$22,IF(E3000="HKD",Settings!$B$23,1))))</f>
        <v>0</v>
      </c>
      <c r="P3000">
        <f>IF(OR(B3000="",C3000="",E3000=""),0,IF(A3000=2,H3000*IF(E3000="SGD",1,IF(E3000="USD",Settings!$B$22,IF(E3000="HKD",Settings!$B$23,1))),0))</f>
        <v>0</v>
      </c>
      <c r="Q3000" s="312">
        <f>IF(OR(J3000="",G3000=""),"",G3000+ROW()/1000000)</f>
      </c>
      <c r="R3000" s="247">
        <f>IF(Q3000="","",SUMIFS(Txn[Signed Units],Txn[Key],J3000,Txn[Transaction Order],"&lt;="&amp;Q3000))</f>
      </c>
    </row>
    <row r="3001" spans="10:18" ht="15" customHeight="1" x14ac:dyDescent="0.15">
      <c r="J3001" s="246">
        <f>IF(OR(B3001="",C3001="",E3001=""),"",B3001&amp;":"&amp;C3001&amp;":"&amp;E3001)</f>
      </c>
      <c r="K3001" s="247">
        <f>IF(A3001="","",A3001*D3001)</f>
      </c>
      <c r="L3001" s="246">
        <f>IF(A3001="","",IF(OR(A3001=1,A3001=0),H3001,0))</f>
      </c>
      <c r="M3001" s="246">
        <f>IF(A3001="","",IF(A3001=-1,H3001,0))</f>
      </c>
      <c r="N3001">
        <f>IF(J3001="","",IF(E3001="SGD",1,IF(E3001="USD",Settings!$B$22,IF(E3001="HKD",Settings!$B$23,1))))</f>
      </c>
      <c r="O3001">
        <f>IF(OR(B3001="",C3001="",E3001=""),0,(IF(A3001=-1,H3001,0)-IF(OR(A3001=1,A3001=0),H3001,0)+IF(A3001=2,H3001,0))*IF(E3001="SGD",1,IF(E3001="USD",Settings!$B$22,IF(E3001="HKD",Settings!$B$23,1))))</f>
        <v>0</v>
      </c>
      <c r="P3001">
        <f>IF(OR(B3001="",C3001="",E3001=""),0,IF(A3001=2,H3001*IF(E3001="SGD",1,IF(E3001="USD",Settings!$B$22,IF(E3001="HKD",Settings!$B$23,1))),0))</f>
        <v>0</v>
      </c>
      <c r="Q3001" s="312">
        <f>IF(OR(J3001="",G3001=""),"",G3001+ROW()/1000000)</f>
      </c>
      <c r="R3001" s="247">
        <f>IF(Q3001="","",SUMIFS(Txn[Signed Units],Txn[Key],J3001,Txn[Transaction Order],"&lt;="&amp;Q3001))</f>
      </c>
    </row>
    <row r="3002" spans="10:18" ht="15" customHeight="1" x14ac:dyDescent="0.15">
      <c r="J3002" s="246">
        <f>IF(OR(B3002="",C3002="",E3002=""),"",B3002&amp;":"&amp;C3002&amp;":"&amp;E3002)</f>
      </c>
      <c r="K3002" s="247">
        <f>IF(A3002="","",A3002*D3002)</f>
      </c>
      <c r="L3002" s="246">
        <f>IF(A3002="","",IF(OR(A3002=1,A3002=0),H3002,0))</f>
      </c>
      <c r="M3002" s="246">
        <f>IF(A3002="","",IF(A3002=-1,H3002,0))</f>
      </c>
      <c r="N3002">
        <f>IF(J3002="","",IF(E3002="SGD",1,IF(E3002="USD",Settings!$B$22,IF(E3002="HKD",Settings!$B$23,1))))</f>
      </c>
      <c r="O3002">
        <f>IF(OR(B3002="",C3002="",E3002=""),0,(IF(A3002=-1,H3002,0)-IF(OR(A3002=1,A3002=0),H3002,0)+IF(A3002=2,H3002,0))*IF(E3002="SGD",1,IF(E3002="USD",Settings!$B$22,IF(E3002="HKD",Settings!$B$23,1))))</f>
        <v>0</v>
      </c>
      <c r="P3002">
        <f>IF(OR(B3002="",C3002="",E3002=""),0,IF(A3002=2,H3002*IF(E3002="SGD",1,IF(E3002="USD",Settings!$B$22,IF(E3002="HKD",Settings!$B$23,1))),0))</f>
        <v>0</v>
      </c>
      <c r="Q3002" s="312">
        <f>IF(OR(J3002="",G3002=""),"",G3002+ROW()/1000000)</f>
      </c>
      <c r="R3002" s="247">
        <f>IF(Q3002="","",SUMIFS(Txn[Signed Units],Txn[Key],J3002,Txn[Transaction Order],"&lt;="&amp;Q3002))</f>
      </c>
    </row>
    <row r="3003" spans="10:18" ht="15" customHeight="1" x14ac:dyDescent="0.15">
      <c r="J3003" s="246">
        <f>IF(OR(B3003="",C3003="",E3003=""),"",B3003&amp;":"&amp;C3003&amp;":"&amp;E3003)</f>
      </c>
      <c r="K3003" s="247">
        <f>IF(A3003="","",A3003*D3003)</f>
      </c>
      <c r="L3003" s="246">
        <f>IF(A3003="","",IF(OR(A3003=1,A3003=0),H3003,0))</f>
      </c>
      <c r="M3003" s="246">
        <f>IF(A3003="","",IF(A3003=-1,H3003,0))</f>
      </c>
      <c r="N3003">
        <f>IF(J3003="","",IF(E3003="SGD",1,IF(E3003="USD",Settings!$B$22,IF(E3003="HKD",Settings!$B$23,1))))</f>
      </c>
      <c r="O3003">
        <f>IF(OR(B3003="",C3003="",E3003=""),0,(IF(A3003=-1,H3003,0)-IF(OR(A3003=1,A3003=0),H3003,0)+IF(A3003=2,H3003,0))*IF(E3003="SGD",1,IF(E3003="USD",Settings!$B$22,IF(E3003="HKD",Settings!$B$23,1))))</f>
        <v>0</v>
      </c>
      <c r="P3003">
        <f>IF(OR(B3003="",C3003="",E3003=""),0,IF(A3003=2,H3003*IF(E3003="SGD",1,IF(E3003="USD",Settings!$B$22,IF(E3003="HKD",Settings!$B$23,1))),0))</f>
        <v>0</v>
      </c>
      <c r="Q3003" s="312">
        <f>IF(OR(J3003="",G3003=""),"",G3003+ROW()/1000000)</f>
      </c>
      <c r="R3003" s="247">
        <f>IF(Q3003="","",SUMIFS(Txn[Signed Units],Txn[Key],J3003,Txn[Transaction Order],"&lt;="&amp;Q3003))</f>
      </c>
    </row>
    <row r="3004" spans="10:18" ht="15" customHeight="1" x14ac:dyDescent="0.15">
      <c r="J3004" s="246">
        <f>IF(OR(B3004="",C3004="",E3004=""),"",B3004&amp;":"&amp;C3004&amp;":"&amp;E3004)</f>
      </c>
      <c r="K3004" s="247">
        <f>IF(A3004="","",A3004*D3004)</f>
      </c>
      <c r="L3004" s="246">
        <f>IF(A3004="","",IF(OR(A3004=1,A3004=0),H3004,0))</f>
      </c>
      <c r="M3004" s="246">
        <f>IF(A3004="","",IF(A3004=-1,H3004,0))</f>
      </c>
      <c r="N3004">
        <f>IF(J3004="","",IF(E3004="SGD",1,IF(E3004="USD",Settings!$B$22,IF(E3004="HKD",Settings!$B$23,1))))</f>
      </c>
      <c r="O3004">
        <f>IF(OR(B3004="",C3004="",E3004=""),0,(IF(A3004=-1,H3004,0)-IF(OR(A3004=1,A3004=0),H3004,0)+IF(A3004=2,H3004,0))*IF(E3004="SGD",1,IF(E3004="USD",Settings!$B$22,IF(E3004="HKD",Settings!$B$23,1))))</f>
        <v>0</v>
      </c>
      <c r="P3004">
        <f>IF(OR(B3004="",C3004="",E3004=""),0,IF(A3004=2,H3004*IF(E3004="SGD",1,IF(E3004="USD",Settings!$B$22,IF(E3004="HKD",Settings!$B$23,1))),0))</f>
        <v>0</v>
      </c>
      <c r="Q3004" s="312">
        <f>IF(OR(J3004="",G3004=""),"",G3004+ROW()/1000000)</f>
      </c>
      <c r="R3004" s="247">
        <f>IF(Q3004="","",SUMIFS(Txn[Signed Units],Txn[Key],J3004,Txn[Transaction Order],"&lt;="&amp;Q3004))</f>
      </c>
    </row>
    <row r="3005" spans="10:18" ht="15" customHeight="1" x14ac:dyDescent="0.15">
      <c r="J3005" s="246">
        <f>IF(OR(B3005="",C3005="",E3005=""),"",B3005&amp;":"&amp;C3005&amp;":"&amp;E3005)</f>
      </c>
      <c r="K3005" s="247">
        <f>IF(A3005="","",A3005*D3005)</f>
      </c>
      <c r="L3005" s="246">
        <f>IF(A3005="","",IF(OR(A3005=1,A3005=0),H3005,0))</f>
      </c>
      <c r="M3005" s="246">
        <f>IF(A3005="","",IF(A3005=-1,H3005,0))</f>
      </c>
      <c r="N3005">
        <f>IF(J3005="","",IF(E3005="SGD",1,IF(E3005="USD",Settings!$B$22,IF(E3005="HKD",Settings!$B$23,1))))</f>
      </c>
      <c r="O3005">
        <f>IF(OR(B3005="",C3005="",E3005=""),0,(IF(A3005=-1,H3005,0)-IF(OR(A3005=1,A3005=0),H3005,0)+IF(A3005=2,H3005,0))*IF(E3005="SGD",1,IF(E3005="USD",Settings!$B$22,IF(E3005="HKD",Settings!$B$23,1))))</f>
        <v>0</v>
      </c>
      <c r="P3005">
        <f>IF(OR(B3005="",C3005="",E3005=""),0,IF(A3005=2,H3005*IF(E3005="SGD",1,IF(E3005="USD",Settings!$B$22,IF(E3005="HKD",Settings!$B$23,1))),0))</f>
        <v>0</v>
      </c>
      <c r="Q3005" s="312">
        <f>IF(OR(J3005="",G3005=""),"",G3005+ROW()/1000000)</f>
      </c>
      <c r="R3005" s="247">
        <f>IF(Q3005="","",SUMIFS(Txn[Signed Units],Txn[Key],J3005,Txn[Transaction Order],"&lt;="&amp;Q3005))</f>
      </c>
    </row>
    <row r="3006" spans="10:18" ht="15" customHeight="1" x14ac:dyDescent="0.15">
      <c r="J3006" s="246">
        <f>IF(OR(B3006="",C3006="",E3006=""),"",B3006&amp;":"&amp;C3006&amp;":"&amp;E3006)</f>
      </c>
      <c r="K3006" s="247">
        <f>IF(A3006="","",A3006*D3006)</f>
      </c>
      <c r="L3006" s="246">
        <f>IF(A3006="","",IF(OR(A3006=1,A3006=0),H3006,0))</f>
      </c>
      <c r="M3006" s="246">
        <f>IF(A3006="","",IF(A3006=-1,H3006,0))</f>
      </c>
      <c r="N3006">
        <f>IF(J3006="","",IF(E3006="SGD",1,IF(E3006="USD",Settings!$B$22,IF(E3006="HKD",Settings!$B$23,1))))</f>
      </c>
      <c r="O3006">
        <f>IF(OR(B3006="",C3006="",E3006=""),0,(IF(A3006=-1,H3006,0)-IF(OR(A3006=1,A3006=0),H3006,0)+IF(A3006=2,H3006,0))*IF(E3006="SGD",1,IF(E3006="USD",Settings!$B$22,IF(E3006="HKD",Settings!$B$23,1))))</f>
        <v>0</v>
      </c>
      <c r="P3006">
        <f>IF(OR(B3006="",C3006="",E3006=""),0,IF(A3006=2,H3006*IF(E3006="SGD",1,IF(E3006="USD",Settings!$B$22,IF(E3006="HKD",Settings!$B$23,1))),0))</f>
        <v>0</v>
      </c>
      <c r="Q3006" s="312">
        <f>IF(OR(J3006="",G3006=""),"",G3006+ROW()/1000000)</f>
      </c>
      <c r="R3006" s="247">
        <f>IF(Q3006="","",SUMIFS(Txn[Signed Units],Txn[Key],J3006,Txn[Transaction Order],"&lt;="&amp;Q3006))</f>
      </c>
    </row>
    <row r="3007" spans="10:18" ht="15" customHeight="1" x14ac:dyDescent="0.15">
      <c r="J3007" s="246">
        <f>IF(OR(B3007="",C3007="",E3007=""),"",B3007&amp;":"&amp;C3007&amp;":"&amp;E3007)</f>
      </c>
      <c r="K3007" s="247">
        <f>IF(A3007="","",A3007*D3007)</f>
      </c>
      <c r="L3007" s="246">
        <f>IF(A3007="","",IF(OR(A3007=1,A3007=0),H3007,0))</f>
      </c>
      <c r="M3007" s="246">
        <f>IF(A3007="","",IF(A3007=-1,H3007,0))</f>
      </c>
      <c r="N3007">
        <f>IF(J3007="","",IF(E3007="SGD",1,IF(E3007="USD",Settings!$B$22,IF(E3007="HKD",Settings!$B$23,1))))</f>
      </c>
      <c r="O3007">
        <f>IF(OR(B3007="",C3007="",E3007=""),0,(IF(A3007=-1,H3007,0)-IF(OR(A3007=1,A3007=0),H3007,0)+IF(A3007=2,H3007,0))*IF(E3007="SGD",1,IF(E3007="USD",Settings!$B$22,IF(E3007="HKD",Settings!$B$23,1))))</f>
        <v>0</v>
      </c>
      <c r="P3007">
        <f>IF(OR(B3007="",C3007="",E3007=""),0,IF(A3007=2,H3007*IF(E3007="SGD",1,IF(E3007="USD",Settings!$B$22,IF(E3007="HKD",Settings!$B$23,1))),0))</f>
        <v>0</v>
      </c>
      <c r="Q3007" s="312">
        <f>IF(OR(J3007="",G3007=""),"",G3007+ROW()/1000000)</f>
      </c>
      <c r="R3007" s="247">
        <f>IF(Q3007="","",SUMIFS(Txn[Signed Units],Txn[Key],J3007,Txn[Transaction Order],"&lt;="&amp;Q3007))</f>
      </c>
    </row>
    <row r="3008" spans="10:18" ht="15" customHeight="1" x14ac:dyDescent="0.15">
      <c r="J3008" s="246">
        <f>IF(OR(B3008="",C3008="",E3008=""),"",B3008&amp;":"&amp;C3008&amp;":"&amp;E3008)</f>
      </c>
      <c r="K3008" s="247">
        <f>IF(A3008="","",A3008*D3008)</f>
      </c>
      <c r="L3008" s="246">
        <f>IF(A3008="","",IF(OR(A3008=1,A3008=0),H3008,0))</f>
      </c>
      <c r="M3008" s="246">
        <f>IF(A3008="","",IF(A3008=-1,H3008,0))</f>
      </c>
      <c r="N3008">
        <f>IF(J3008="","",IF(E3008="SGD",1,IF(E3008="USD",Settings!$B$22,IF(E3008="HKD",Settings!$B$23,1))))</f>
      </c>
      <c r="O3008">
        <f>IF(OR(B3008="",C3008="",E3008=""),0,(IF(A3008=-1,H3008,0)-IF(OR(A3008=1,A3008=0),H3008,0)+IF(A3008=2,H3008,0))*IF(E3008="SGD",1,IF(E3008="USD",Settings!$B$22,IF(E3008="HKD",Settings!$B$23,1))))</f>
        <v>0</v>
      </c>
      <c r="P3008">
        <f>IF(OR(B3008="",C3008="",E3008=""),0,IF(A3008=2,H3008*IF(E3008="SGD",1,IF(E3008="USD",Settings!$B$22,IF(E3008="HKD",Settings!$B$23,1))),0))</f>
        <v>0</v>
      </c>
      <c r="Q3008" s="312">
        <f>IF(OR(J3008="",G3008=""),"",G3008+ROW()/1000000)</f>
      </c>
      <c r="R3008" s="247">
        <f>IF(Q3008="","",SUMIFS(Txn[Signed Units],Txn[Key],J3008,Txn[Transaction Order],"&lt;="&amp;Q3008))</f>
      </c>
    </row>
    <row r="3009" spans="10:18" ht="15" customHeight="1" x14ac:dyDescent="0.15">
      <c r="J3009" s="246">
        <f>IF(OR(B3009="",C3009="",E3009=""),"",B3009&amp;":"&amp;C3009&amp;":"&amp;E3009)</f>
      </c>
      <c r="K3009" s="247">
        <f>IF(A3009="","",A3009*D3009)</f>
      </c>
      <c r="L3009" s="246">
        <f>IF(A3009="","",IF(OR(A3009=1,A3009=0),H3009,0))</f>
      </c>
      <c r="M3009" s="246">
        <f>IF(A3009="","",IF(A3009=-1,H3009,0))</f>
      </c>
      <c r="N3009">
        <f>IF(J3009="","",IF(E3009="SGD",1,IF(E3009="USD",Settings!$B$22,IF(E3009="HKD",Settings!$B$23,1))))</f>
      </c>
      <c r="O3009">
        <f>IF(OR(B3009="",C3009="",E3009=""),0,(IF(A3009=-1,H3009,0)-IF(OR(A3009=1,A3009=0),H3009,0)+IF(A3009=2,H3009,0))*IF(E3009="SGD",1,IF(E3009="USD",Settings!$B$22,IF(E3009="HKD",Settings!$B$23,1))))</f>
        <v>0</v>
      </c>
      <c r="P3009">
        <f>IF(OR(B3009="",C3009="",E3009=""),0,IF(A3009=2,H3009*IF(E3009="SGD",1,IF(E3009="USD",Settings!$B$22,IF(E3009="HKD",Settings!$B$23,1))),0))</f>
        <v>0</v>
      </c>
      <c r="Q3009" s="312">
        <f>IF(OR(J3009="",G3009=""),"",G3009+ROW()/1000000)</f>
      </c>
      <c r="R3009" s="247">
        <f>IF(Q3009="","",SUMIFS(Txn[Signed Units],Txn[Key],J3009,Txn[Transaction Order],"&lt;="&amp;Q3009))</f>
      </c>
    </row>
    <row r="3010" spans="10:18" ht="15" customHeight="1" x14ac:dyDescent="0.15">
      <c r="J3010" s="246">
        <f>IF(OR(B3010="",C3010="",E3010=""),"",B3010&amp;":"&amp;C3010&amp;":"&amp;E3010)</f>
      </c>
      <c r="K3010" s="247">
        <f>IF(A3010="","",A3010*D3010)</f>
      </c>
      <c r="L3010" s="246">
        <f>IF(A3010="","",IF(OR(A3010=1,A3010=0),H3010,0))</f>
      </c>
      <c r="M3010" s="246">
        <f>IF(A3010="","",IF(A3010=-1,H3010,0))</f>
      </c>
      <c r="N3010">
        <f>IF(J3010="","",IF(E3010="SGD",1,IF(E3010="USD",Settings!$B$22,IF(E3010="HKD",Settings!$B$23,1))))</f>
      </c>
      <c r="O3010">
        <f>IF(OR(B3010="",C3010="",E3010=""),0,(IF(A3010=-1,H3010,0)-IF(OR(A3010=1,A3010=0),H3010,0)+IF(A3010=2,H3010,0))*IF(E3010="SGD",1,IF(E3010="USD",Settings!$B$22,IF(E3010="HKD",Settings!$B$23,1))))</f>
        <v>0</v>
      </c>
      <c r="P3010">
        <f>IF(OR(B3010="",C3010="",E3010=""),0,IF(A3010=2,H3010*IF(E3010="SGD",1,IF(E3010="USD",Settings!$B$22,IF(E3010="HKD",Settings!$B$23,1))),0))</f>
        <v>0</v>
      </c>
      <c r="Q3010" s="312">
        <f>IF(OR(J3010="",G3010=""),"",G3010+ROW()/1000000)</f>
      </c>
      <c r="R3010" s="247">
        <f>IF(Q3010="","",SUMIFS(Txn[Signed Units],Txn[Key],J3010,Txn[Transaction Order],"&lt;="&amp;Q3010))</f>
      </c>
    </row>
    <row r="3011" spans="10:18" ht="15" customHeight="1" x14ac:dyDescent="0.15">
      <c r="J3011" s="246">
        <f>IF(OR(B3011="",C3011="",E3011=""),"",B3011&amp;":"&amp;C3011&amp;":"&amp;E3011)</f>
      </c>
      <c r="K3011" s="247">
        <f>IF(A3011="","",A3011*D3011)</f>
      </c>
      <c r="L3011" s="246">
        <f>IF(A3011="","",IF(OR(A3011=1,A3011=0),H3011,0))</f>
      </c>
      <c r="M3011" s="246">
        <f>IF(A3011="","",IF(A3011=-1,H3011,0))</f>
      </c>
      <c r="N3011">
        <f>IF(J3011="","",IF(E3011="SGD",1,IF(E3011="USD",Settings!$B$22,IF(E3011="HKD",Settings!$B$23,1))))</f>
      </c>
      <c r="O3011">
        <f>IF(OR(B3011="",C3011="",E3011=""),0,(IF(A3011=-1,H3011,0)-IF(OR(A3011=1,A3011=0),H3011,0)+IF(A3011=2,H3011,0))*IF(E3011="SGD",1,IF(E3011="USD",Settings!$B$22,IF(E3011="HKD",Settings!$B$23,1))))</f>
        <v>0</v>
      </c>
      <c r="P3011">
        <f>IF(OR(B3011="",C3011="",E3011=""),0,IF(A3011=2,H3011*IF(E3011="SGD",1,IF(E3011="USD",Settings!$B$22,IF(E3011="HKD",Settings!$B$23,1))),0))</f>
        <v>0</v>
      </c>
      <c r="Q3011" s="312">
        <f>IF(OR(J3011="",G3011=""),"",G3011+ROW()/1000000)</f>
      </c>
      <c r="R3011" s="247">
        <f>IF(Q3011="","",SUMIFS(Txn[Signed Units],Txn[Key],J3011,Txn[Transaction Order],"&lt;="&amp;Q3011))</f>
      </c>
    </row>
    <row r="3012" spans="10:18" ht="15" customHeight="1" x14ac:dyDescent="0.15">
      <c r="J3012" s="246">
        <f>IF(OR(B3012="",C3012="",E3012=""),"",B3012&amp;":"&amp;C3012&amp;":"&amp;E3012)</f>
      </c>
      <c r="K3012" s="247">
        <f>IF(A3012="","",A3012*D3012)</f>
      </c>
      <c r="L3012" s="246">
        <f>IF(A3012="","",IF(OR(A3012=1,A3012=0),H3012,0))</f>
      </c>
      <c r="M3012" s="246">
        <f>IF(A3012="","",IF(A3012=-1,H3012,0))</f>
      </c>
      <c r="N3012">
        <f>IF(J3012="","",IF(E3012="SGD",1,IF(E3012="USD",Settings!$B$22,IF(E3012="HKD",Settings!$B$23,1))))</f>
      </c>
      <c r="O3012">
        <f>IF(OR(B3012="",C3012="",E3012=""),0,(IF(A3012=-1,H3012,0)-IF(OR(A3012=1,A3012=0),H3012,0)+IF(A3012=2,H3012,0))*IF(E3012="SGD",1,IF(E3012="USD",Settings!$B$22,IF(E3012="HKD",Settings!$B$23,1))))</f>
        <v>0</v>
      </c>
      <c r="P3012">
        <f>IF(OR(B3012="",C3012="",E3012=""),0,IF(A3012=2,H3012*IF(E3012="SGD",1,IF(E3012="USD",Settings!$B$22,IF(E3012="HKD",Settings!$B$23,1))),0))</f>
        <v>0</v>
      </c>
      <c r="Q3012" s="312">
        <f>IF(OR(J3012="",G3012=""),"",G3012+ROW()/1000000)</f>
      </c>
      <c r="R3012" s="247">
        <f>IF(Q3012="","",SUMIFS(Txn[Signed Units],Txn[Key],J3012,Txn[Transaction Order],"&lt;="&amp;Q3012))</f>
      </c>
    </row>
    <row r="3013" spans="10:18" ht="15" customHeight="1" x14ac:dyDescent="0.15">
      <c r="J3013" s="246">
        <f>IF(OR(B3013="",C3013="",E3013=""),"",B3013&amp;":"&amp;C3013&amp;":"&amp;E3013)</f>
      </c>
      <c r="K3013" s="247">
        <f>IF(A3013="","",A3013*D3013)</f>
      </c>
      <c r="L3013" s="246">
        <f>IF(A3013="","",IF(OR(A3013=1,A3013=0),H3013,0))</f>
      </c>
      <c r="M3013" s="246">
        <f>IF(A3013="","",IF(A3013=-1,H3013,0))</f>
      </c>
      <c r="N3013">
        <f>IF(J3013="","",IF(E3013="SGD",1,IF(E3013="USD",Settings!$B$22,IF(E3013="HKD",Settings!$B$23,1))))</f>
      </c>
      <c r="O3013">
        <f>IF(OR(B3013="",C3013="",E3013=""),0,(IF(A3013=-1,H3013,0)-IF(OR(A3013=1,A3013=0),H3013,0)+IF(A3013=2,H3013,0))*IF(E3013="SGD",1,IF(E3013="USD",Settings!$B$22,IF(E3013="HKD",Settings!$B$23,1))))</f>
        <v>0</v>
      </c>
      <c r="P3013">
        <f>IF(OR(B3013="",C3013="",E3013=""),0,IF(A3013=2,H3013*IF(E3013="SGD",1,IF(E3013="USD",Settings!$B$22,IF(E3013="HKD",Settings!$B$23,1))),0))</f>
        <v>0</v>
      </c>
      <c r="Q3013" s="312">
        <f>IF(OR(J3013="",G3013=""),"",G3013+ROW()/1000000)</f>
      </c>
      <c r="R3013" s="247">
        <f>IF(Q3013="","",SUMIFS(Txn[Signed Units],Txn[Key],J3013,Txn[Transaction Order],"&lt;="&amp;Q3013))</f>
      </c>
    </row>
    <row r="3014" spans="10:18" ht="15" customHeight="1" x14ac:dyDescent="0.15">
      <c r="J3014" s="246">
        <f>IF(OR(B3014="",C3014="",E3014=""),"",B3014&amp;":"&amp;C3014&amp;":"&amp;E3014)</f>
      </c>
      <c r="K3014" s="247">
        <f>IF(A3014="","",A3014*D3014)</f>
      </c>
      <c r="L3014" s="246">
        <f>IF(A3014="","",IF(OR(A3014=1,A3014=0),H3014,0))</f>
      </c>
      <c r="M3014" s="246">
        <f>IF(A3014="","",IF(A3014=-1,H3014,0))</f>
      </c>
      <c r="N3014">
        <f>IF(J3014="","",IF(E3014="SGD",1,IF(E3014="USD",Settings!$B$22,IF(E3014="HKD",Settings!$B$23,1))))</f>
      </c>
      <c r="O3014">
        <f>IF(OR(B3014="",C3014="",E3014=""),0,(IF(A3014=-1,H3014,0)-IF(OR(A3014=1,A3014=0),H3014,0)+IF(A3014=2,H3014,0))*IF(E3014="SGD",1,IF(E3014="USD",Settings!$B$22,IF(E3014="HKD",Settings!$B$23,1))))</f>
        <v>0</v>
      </c>
      <c r="P3014">
        <f>IF(OR(B3014="",C3014="",E3014=""),0,IF(A3014=2,H3014*IF(E3014="SGD",1,IF(E3014="USD",Settings!$B$22,IF(E3014="HKD",Settings!$B$23,1))),0))</f>
        <v>0</v>
      </c>
      <c r="Q3014" s="312">
        <f>IF(OR(J3014="",G3014=""),"",G3014+ROW()/1000000)</f>
      </c>
      <c r="R3014" s="247">
        <f>IF(Q3014="","",SUMIFS(Txn[Signed Units],Txn[Key],J3014,Txn[Transaction Order],"&lt;="&amp;Q3014))</f>
      </c>
    </row>
    <row r="3015" spans="10:18" ht="15" customHeight="1" x14ac:dyDescent="0.15">
      <c r="J3015" s="246">
        <f>IF(OR(B3015="",C3015="",E3015=""),"",B3015&amp;":"&amp;C3015&amp;":"&amp;E3015)</f>
      </c>
      <c r="K3015" s="247">
        <f>IF(A3015="","",A3015*D3015)</f>
      </c>
      <c r="L3015" s="246">
        <f>IF(A3015="","",IF(OR(A3015=1,A3015=0),H3015,0))</f>
      </c>
      <c r="M3015" s="246">
        <f>IF(A3015="","",IF(A3015=-1,H3015,0))</f>
      </c>
      <c r="N3015">
        <f>IF(J3015="","",IF(E3015="SGD",1,IF(E3015="USD",Settings!$B$22,IF(E3015="HKD",Settings!$B$23,1))))</f>
      </c>
      <c r="O3015">
        <f>IF(OR(B3015="",C3015="",E3015=""),0,(IF(A3015=-1,H3015,0)-IF(OR(A3015=1,A3015=0),H3015,0)+IF(A3015=2,H3015,0))*IF(E3015="SGD",1,IF(E3015="USD",Settings!$B$22,IF(E3015="HKD",Settings!$B$23,1))))</f>
        <v>0</v>
      </c>
      <c r="P3015">
        <f>IF(OR(B3015="",C3015="",E3015=""),0,IF(A3015=2,H3015*IF(E3015="SGD",1,IF(E3015="USD",Settings!$B$22,IF(E3015="HKD",Settings!$B$23,1))),0))</f>
        <v>0</v>
      </c>
      <c r="Q3015" s="312">
        <f>IF(OR(J3015="",G3015=""),"",G3015+ROW()/1000000)</f>
      </c>
      <c r="R3015" s="247">
        <f>IF(Q3015="","",SUMIFS(Txn[Signed Units],Txn[Key],J3015,Txn[Transaction Order],"&lt;="&amp;Q3015))</f>
      </c>
    </row>
    <row r="3016" spans="10:18" ht="15" customHeight="1" x14ac:dyDescent="0.15">
      <c r="J3016" s="246">
        <f>IF(OR(B3016="",C3016="",E3016=""),"",B3016&amp;":"&amp;C3016&amp;":"&amp;E3016)</f>
      </c>
      <c r="K3016" s="247">
        <f>IF(A3016="","",A3016*D3016)</f>
      </c>
      <c r="L3016" s="246">
        <f>IF(A3016="","",IF(OR(A3016=1,A3016=0),H3016,0))</f>
      </c>
      <c r="M3016" s="246">
        <f>IF(A3016="","",IF(A3016=-1,H3016,0))</f>
      </c>
      <c r="N3016">
        <f>IF(J3016="","",IF(E3016="SGD",1,IF(E3016="USD",Settings!$B$22,IF(E3016="HKD",Settings!$B$23,1))))</f>
      </c>
      <c r="O3016">
        <f>IF(OR(B3016="",C3016="",E3016=""),0,(IF(A3016=-1,H3016,0)-IF(OR(A3016=1,A3016=0),H3016,0)+IF(A3016=2,H3016,0))*IF(E3016="SGD",1,IF(E3016="USD",Settings!$B$22,IF(E3016="HKD",Settings!$B$23,1))))</f>
        <v>0</v>
      </c>
      <c r="P3016">
        <f>IF(OR(B3016="",C3016="",E3016=""),0,IF(A3016=2,H3016*IF(E3016="SGD",1,IF(E3016="USD",Settings!$B$22,IF(E3016="HKD",Settings!$B$23,1))),0))</f>
        <v>0</v>
      </c>
      <c r="Q3016" s="312">
        <f>IF(OR(J3016="",G3016=""),"",G3016+ROW()/1000000)</f>
      </c>
      <c r="R3016" s="247">
        <f>IF(Q3016="","",SUMIFS(Txn[Signed Units],Txn[Key],J3016,Txn[Transaction Order],"&lt;="&amp;Q3016))</f>
      </c>
    </row>
    <row r="3017" spans="10:18" ht="15" customHeight="1" x14ac:dyDescent="0.15">
      <c r="J3017" s="246">
        <f>IF(OR(B3017="",C3017="",E3017=""),"",B3017&amp;":"&amp;C3017&amp;":"&amp;E3017)</f>
      </c>
      <c r="K3017" s="247">
        <f>IF(A3017="","",A3017*D3017)</f>
      </c>
      <c r="L3017" s="246">
        <f>IF(A3017="","",IF(OR(A3017=1,A3017=0),H3017,0))</f>
      </c>
      <c r="M3017" s="246">
        <f>IF(A3017="","",IF(A3017=-1,H3017,0))</f>
      </c>
      <c r="N3017">
        <f>IF(J3017="","",IF(E3017="SGD",1,IF(E3017="USD",Settings!$B$22,IF(E3017="HKD",Settings!$B$23,1))))</f>
      </c>
      <c r="O3017">
        <f>IF(OR(B3017="",C3017="",E3017=""),0,(IF(A3017=-1,H3017,0)-IF(OR(A3017=1,A3017=0),H3017,0)+IF(A3017=2,H3017,0))*IF(E3017="SGD",1,IF(E3017="USD",Settings!$B$22,IF(E3017="HKD",Settings!$B$23,1))))</f>
        <v>0</v>
      </c>
      <c r="P3017">
        <f>IF(OR(B3017="",C3017="",E3017=""),0,IF(A3017=2,H3017*IF(E3017="SGD",1,IF(E3017="USD",Settings!$B$22,IF(E3017="HKD",Settings!$B$23,1))),0))</f>
        <v>0</v>
      </c>
      <c r="Q3017" s="312">
        <f>IF(OR(J3017="",G3017=""),"",G3017+ROW()/1000000)</f>
      </c>
      <c r="R3017" s="247">
        <f>IF(Q3017="","",SUMIFS(Txn[Signed Units],Txn[Key],J3017,Txn[Transaction Order],"&lt;="&amp;Q3017))</f>
      </c>
    </row>
    <row r="3018" spans="10:18" ht="15" customHeight="1" x14ac:dyDescent="0.15">
      <c r="J3018" s="246">
        <f>IF(OR(B3018="",C3018="",E3018=""),"",B3018&amp;":"&amp;C3018&amp;":"&amp;E3018)</f>
      </c>
      <c r="K3018" s="247">
        <f>IF(A3018="","",A3018*D3018)</f>
      </c>
      <c r="L3018" s="246">
        <f>IF(A3018="","",IF(OR(A3018=1,A3018=0),H3018,0))</f>
      </c>
      <c r="M3018" s="246">
        <f>IF(A3018="","",IF(A3018=-1,H3018,0))</f>
      </c>
      <c r="N3018">
        <f>IF(J3018="","",IF(E3018="SGD",1,IF(E3018="USD",Settings!$B$22,IF(E3018="HKD",Settings!$B$23,1))))</f>
      </c>
      <c r="O3018">
        <f>IF(OR(B3018="",C3018="",E3018=""),0,(IF(A3018=-1,H3018,0)-IF(OR(A3018=1,A3018=0),H3018,0)+IF(A3018=2,H3018,0))*IF(E3018="SGD",1,IF(E3018="USD",Settings!$B$22,IF(E3018="HKD",Settings!$B$23,1))))</f>
        <v>0</v>
      </c>
      <c r="P3018">
        <f>IF(OR(B3018="",C3018="",E3018=""),0,IF(A3018=2,H3018*IF(E3018="SGD",1,IF(E3018="USD",Settings!$B$22,IF(E3018="HKD",Settings!$B$23,1))),0))</f>
        <v>0</v>
      </c>
      <c r="Q3018" s="312">
        <f>IF(OR(J3018="",G3018=""),"",G3018+ROW()/1000000)</f>
      </c>
      <c r="R3018" s="247">
        <f>IF(Q3018="","",SUMIFS(Txn[Signed Units],Txn[Key],J3018,Txn[Transaction Order],"&lt;="&amp;Q3018))</f>
      </c>
    </row>
    <row r="3019" spans="10:18" ht="15" customHeight="1" x14ac:dyDescent="0.15">
      <c r="J3019" s="246">
        <f>IF(OR(B3019="",C3019="",E3019=""),"",B3019&amp;":"&amp;C3019&amp;":"&amp;E3019)</f>
      </c>
      <c r="K3019" s="247">
        <f>IF(A3019="","",A3019*D3019)</f>
      </c>
      <c r="L3019" s="246">
        <f>IF(A3019="","",IF(OR(A3019=1,A3019=0),H3019,0))</f>
      </c>
      <c r="M3019" s="246">
        <f>IF(A3019="","",IF(A3019=-1,H3019,0))</f>
      </c>
      <c r="N3019">
        <f>IF(J3019="","",IF(E3019="SGD",1,IF(E3019="USD",Settings!$B$22,IF(E3019="HKD",Settings!$B$23,1))))</f>
      </c>
      <c r="O3019">
        <f>IF(OR(B3019="",C3019="",E3019=""),0,(IF(A3019=-1,H3019,0)-IF(OR(A3019=1,A3019=0),H3019,0)+IF(A3019=2,H3019,0))*IF(E3019="SGD",1,IF(E3019="USD",Settings!$B$22,IF(E3019="HKD",Settings!$B$23,1))))</f>
        <v>0</v>
      </c>
      <c r="P3019">
        <f>IF(OR(B3019="",C3019="",E3019=""),0,IF(A3019=2,H3019*IF(E3019="SGD",1,IF(E3019="USD",Settings!$B$22,IF(E3019="HKD",Settings!$B$23,1))),0))</f>
        <v>0</v>
      </c>
      <c r="Q3019" s="312">
        <f>IF(OR(J3019="",G3019=""),"",G3019+ROW()/1000000)</f>
      </c>
      <c r="R3019" s="247">
        <f>IF(Q3019="","",SUMIFS(Txn[Signed Units],Txn[Key],J3019,Txn[Transaction Order],"&lt;="&amp;Q3019))</f>
      </c>
    </row>
    <row r="3020" spans="10:18" ht="15" customHeight="1" x14ac:dyDescent="0.15">
      <c r="J3020" s="246">
        <f>IF(OR(B3020="",C3020="",E3020=""),"",B3020&amp;":"&amp;C3020&amp;":"&amp;E3020)</f>
      </c>
      <c r="K3020" s="247">
        <f>IF(A3020="","",A3020*D3020)</f>
      </c>
      <c r="L3020" s="246">
        <f>IF(A3020="","",IF(OR(A3020=1,A3020=0),H3020,0))</f>
      </c>
      <c r="M3020" s="246">
        <f>IF(A3020="","",IF(A3020=-1,H3020,0))</f>
      </c>
      <c r="N3020">
        <f>IF(J3020="","",IF(E3020="SGD",1,IF(E3020="USD",Settings!$B$22,IF(E3020="HKD",Settings!$B$23,1))))</f>
      </c>
      <c r="O3020">
        <f>IF(OR(B3020="",C3020="",E3020=""),0,(IF(A3020=-1,H3020,0)-IF(OR(A3020=1,A3020=0),H3020,0)+IF(A3020=2,H3020,0))*IF(E3020="SGD",1,IF(E3020="USD",Settings!$B$22,IF(E3020="HKD",Settings!$B$23,1))))</f>
        <v>0</v>
      </c>
      <c r="P3020">
        <f>IF(OR(B3020="",C3020="",E3020=""),0,IF(A3020=2,H3020*IF(E3020="SGD",1,IF(E3020="USD",Settings!$B$22,IF(E3020="HKD",Settings!$B$23,1))),0))</f>
        <v>0</v>
      </c>
      <c r="Q3020" s="312">
        <f>IF(OR(J3020="",G3020=""),"",G3020+ROW()/1000000)</f>
      </c>
      <c r="R3020" s="247">
        <f>IF(Q3020="","",SUMIFS(Txn[Signed Units],Txn[Key],J3020,Txn[Transaction Order],"&lt;="&amp;Q3020))</f>
      </c>
    </row>
    <row r="3021" spans="10:18" ht="15" customHeight="1" x14ac:dyDescent="0.15">
      <c r="J3021" s="246">
        <f>IF(OR(B3021="",C3021="",E3021=""),"",B3021&amp;":"&amp;C3021&amp;":"&amp;E3021)</f>
      </c>
      <c r="K3021" s="247">
        <f>IF(A3021="","",A3021*D3021)</f>
      </c>
      <c r="L3021" s="246">
        <f>IF(A3021="","",IF(OR(A3021=1,A3021=0),H3021,0))</f>
      </c>
      <c r="M3021" s="246">
        <f>IF(A3021="","",IF(A3021=-1,H3021,0))</f>
      </c>
      <c r="N3021">
        <f>IF(J3021="","",IF(E3021="SGD",1,IF(E3021="USD",Settings!$B$22,IF(E3021="HKD",Settings!$B$23,1))))</f>
      </c>
      <c r="O3021">
        <f>IF(OR(B3021="",C3021="",E3021=""),0,(IF(A3021=-1,H3021,0)-IF(OR(A3021=1,A3021=0),H3021,0)+IF(A3021=2,H3021,0))*IF(E3021="SGD",1,IF(E3021="USD",Settings!$B$22,IF(E3021="HKD",Settings!$B$23,1))))</f>
        <v>0</v>
      </c>
      <c r="P3021">
        <f>IF(OR(B3021="",C3021="",E3021=""),0,IF(A3021=2,H3021*IF(E3021="SGD",1,IF(E3021="USD",Settings!$B$22,IF(E3021="HKD",Settings!$B$23,1))),0))</f>
        <v>0</v>
      </c>
      <c r="Q3021" s="312">
        <f>IF(OR(J3021="",G3021=""),"",G3021+ROW()/1000000)</f>
      </c>
      <c r="R3021" s="247">
        <f>IF(Q3021="","",SUMIFS(Txn[Signed Units],Txn[Key],J3021,Txn[Transaction Order],"&lt;="&amp;Q3021))</f>
      </c>
    </row>
    <row r="3022" spans="10:18" ht="15" customHeight="1" x14ac:dyDescent="0.15">
      <c r="J3022" s="246">
        <f>IF(OR(B3022="",C3022="",E3022=""),"",B3022&amp;":"&amp;C3022&amp;":"&amp;E3022)</f>
      </c>
      <c r="K3022" s="247">
        <f>IF(A3022="","",A3022*D3022)</f>
      </c>
      <c r="L3022" s="246">
        <f>IF(A3022="","",IF(OR(A3022=1,A3022=0),H3022,0))</f>
      </c>
      <c r="M3022" s="246">
        <f>IF(A3022="","",IF(A3022=-1,H3022,0))</f>
      </c>
      <c r="N3022">
        <f>IF(J3022="","",IF(E3022="SGD",1,IF(E3022="USD",Settings!$B$22,IF(E3022="HKD",Settings!$B$23,1))))</f>
      </c>
      <c r="O3022">
        <f>IF(OR(B3022="",C3022="",E3022=""),0,(IF(A3022=-1,H3022,0)-IF(OR(A3022=1,A3022=0),H3022,0)+IF(A3022=2,H3022,0))*IF(E3022="SGD",1,IF(E3022="USD",Settings!$B$22,IF(E3022="HKD",Settings!$B$23,1))))</f>
        <v>0</v>
      </c>
      <c r="P3022">
        <f>IF(OR(B3022="",C3022="",E3022=""),0,IF(A3022=2,H3022*IF(E3022="SGD",1,IF(E3022="USD",Settings!$B$22,IF(E3022="HKD",Settings!$B$23,1))),0))</f>
        <v>0</v>
      </c>
      <c r="Q3022" s="312">
        <f>IF(OR(J3022="",G3022=""),"",G3022+ROW()/1000000)</f>
      </c>
      <c r="R3022" s="247">
        <f>IF(Q3022="","",SUMIFS(Txn[Signed Units],Txn[Key],J3022,Txn[Transaction Order],"&lt;="&amp;Q3022))</f>
      </c>
    </row>
    <row r="3023" spans="10:18" ht="15" customHeight="1" x14ac:dyDescent="0.15">
      <c r="J3023" s="246">
        <f>IF(OR(B3023="",C3023="",E3023=""),"",B3023&amp;":"&amp;C3023&amp;":"&amp;E3023)</f>
      </c>
      <c r="K3023" s="247">
        <f>IF(A3023="","",A3023*D3023)</f>
      </c>
      <c r="L3023" s="246">
        <f>IF(A3023="","",IF(OR(A3023=1,A3023=0),H3023,0))</f>
      </c>
      <c r="M3023" s="246">
        <f>IF(A3023="","",IF(A3023=-1,H3023,0))</f>
      </c>
      <c r="N3023">
        <f>IF(J3023="","",IF(E3023="SGD",1,IF(E3023="USD",Settings!$B$22,IF(E3023="HKD",Settings!$B$23,1))))</f>
      </c>
      <c r="O3023">
        <f>IF(OR(B3023="",C3023="",E3023=""),0,(IF(A3023=-1,H3023,0)-IF(OR(A3023=1,A3023=0),H3023,0)+IF(A3023=2,H3023,0))*IF(E3023="SGD",1,IF(E3023="USD",Settings!$B$22,IF(E3023="HKD",Settings!$B$23,1))))</f>
        <v>0</v>
      </c>
      <c r="P3023">
        <f>IF(OR(B3023="",C3023="",E3023=""),0,IF(A3023=2,H3023*IF(E3023="SGD",1,IF(E3023="USD",Settings!$B$22,IF(E3023="HKD",Settings!$B$23,1))),0))</f>
        <v>0</v>
      </c>
      <c r="Q3023" s="312">
        <f>IF(OR(J3023="",G3023=""),"",G3023+ROW()/1000000)</f>
      </c>
      <c r="R3023" s="247">
        <f>IF(Q3023="","",SUMIFS(Txn[Signed Units],Txn[Key],J3023,Txn[Transaction Order],"&lt;="&amp;Q3023))</f>
      </c>
    </row>
    <row r="3024" spans="10:18" ht="15" customHeight="1" x14ac:dyDescent="0.15">
      <c r="J3024" s="246">
        <f>IF(OR(B3024="",C3024="",E3024=""),"",B3024&amp;":"&amp;C3024&amp;":"&amp;E3024)</f>
      </c>
      <c r="K3024" s="247">
        <f>IF(A3024="","",A3024*D3024)</f>
      </c>
      <c r="L3024" s="246">
        <f>IF(A3024="","",IF(OR(A3024=1,A3024=0),H3024,0))</f>
      </c>
      <c r="M3024" s="246">
        <f>IF(A3024="","",IF(A3024=-1,H3024,0))</f>
      </c>
      <c r="N3024">
        <f>IF(J3024="","",IF(E3024="SGD",1,IF(E3024="USD",Settings!$B$22,IF(E3024="HKD",Settings!$B$23,1))))</f>
      </c>
      <c r="O3024">
        <f>IF(OR(B3024="",C3024="",E3024=""),0,(IF(A3024=-1,H3024,0)-IF(OR(A3024=1,A3024=0),H3024,0)+IF(A3024=2,H3024,0))*IF(E3024="SGD",1,IF(E3024="USD",Settings!$B$22,IF(E3024="HKD",Settings!$B$23,1))))</f>
        <v>0</v>
      </c>
      <c r="P3024">
        <f>IF(OR(B3024="",C3024="",E3024=""),0,IF(A3024=2,H3024*IF(E3024="SGD",1,IF(E3024="USD",Settings!$B$22,IF(E3024="HKD",Settings!$B$23,1))),0))</f>
        <v>0</v>
      </c>
      <c r="Q3024" s="312">
        <f>IF(OR(J3024="",G3024=""),"",G3024+ROW()/1000000)</f>
      </c>
      <c r="R3024" s="247">
        <f>IF(Q3024="","",SUMIFS(Txn[Signed Units],Txn[Key],J3024,Txn[Transaction Order],"&lt;="&amp;Q3024))</f>
      </c>
    </row>
    <row r="3025" spans="10:18" ht="15" customHeight="1" x14ac:dyDescent="0.15">
      <c r="J3025" s="246">
        <f>IF(OR(B3025="",C3025="",E3025=""),"",B3025&amp;":"&amp;C3025&amp;":"&amp;E3025)</f>
      </c>
      <c r="K3025" s="247">
        <f>IF(A3025="","",A3025*D3025)</f>
      </c>
      <c r="L3025" s="246">
        <f>IF(A3025="","",IF(OR(A3025=1,A3025=0),H3025,0))</f>
      </c>
      <c r="M3025" s="246">
        <f>IF(A3025="","",IF(A3025=-1,H3025,0))</f>
      </c>
      <c r="N3025">
        <f>IF(J3025="","",IF(E3025="SGD",1,IF(E3025="USD",Settings!$B$22,IF(E3025="HKD",Settings!$B$23,1))))</f>
      </c>
      <c r="O3025">
        <f>IF(OR(B3025="",C3025="",E3025=""),0,(IF(A3025=-1,H3025,0)-IF(OR(A3025=1,A3025=0),H3025,0)+IF(A3025=2,H3025,0))*IF(E3025="SGD",1,IF(E3025="USD",Settings!$B$22,IF(E3025="HKD",Settings!$B$23,1))))</f>
        <v>0</v>
      </c>
      <c r="P3025">
        <f>IF(OR(B3025="",C3025="",E3025=""),0,IF(A3025=2,H3025*IF(E3025="SGD",1,IF(E3025="USD",Settings!$B$22,IF(E3025="HKD",Settings!$B$23,1))),0))</f>
        <v>0</v>
      </c>
      <c r="Q3025" s="312">
        <f>IF(OR(J3025="",G3025=""),"",G3025+ROW()/1000000)</f>
      </c>
      <c r="R3025" s="247">
        <f>IF(Q3025="","",SUMIFS(Txn[Signed Units],Txn[Key],J3025,Txn[Transaction Order],"&lt;="&amp;Q3025))</f>
      </c>
    </row>
    <row r="3026" spans="10:18" ht="15" customHeight="1" x14ac:dyDescent="0.15">
      <c r="J3026" s="246">
        <f>IF(OR(B3026="",C3026="",E3026=""),"",B3026&amp;":"&amp;C3026&amp;":"&amp;E3026)</f>
      </c>
      <c r="K3026" s="247">
        <f>IF(A3026="","",A3026*D3026)</f>
      </c>
      <c r="L3026" s="246">
        <f>IF(A3026="","",IF(OR(A3026=1,A3026=0),H3026,0))</f>
      </c>
      <c r="M3026" s="246">
        <f>IF(A3026="","",IF(A3026=-1,H3026,0))</f>
      </c>
      <c r="N3026">
        <f>IF(J3026="","",IF(E3026="SGD",1,IF(E3026="USD",Settings!$B$22,IF(E3026="HKD",Settings!$B$23,1))))</f>
      </c>
      <c r="O3026">
        <f>IF(OR(B3026="",C3026="",E3026=""),0,(IF(A3026=-1,H3026,0)-IF(OR(A3026=1,A3026=0),H3026,0)+IF(A3026=2,H3026,0))*IF(E3026="SGD",1,IF(E3026="USD",Settings!$B$22,IF(E3026="HKD",Settings!$B$23,1))))</f>
        <v>0</v>
      </c>
      <c r="P3026">
        <f>IF(OR(B3026="",C3026="",E3026=""),0,IF(A3026=2,H3026*IF(E3026="SGD",1,IF(E3026="USD",Settings!$B$22,IF(E3026="HKD",Settings!$B$23,1))),0))</f>
        <v>0</v>
      </c>
      <c r="Q3026" s="312">
        <f>IF(OR(J3026="",G3026=""),"",G3026+ROW()/1000000)</f>
      </c>
      <c r="R3026" s="247">
        <f>IF(Q3026="","",SUMIFS(Txn[Signed Units],Txn[Key],J3026,Txn[Transaction Order],"&lt;="&amp;Q3026))</f>
      </c>
    </row>
    <row r="3027" spans="10:18" ht="15" customHeight="1" x14ac:dyDescent="0.15">
      <c r="J3027" s="246">
        <f>IF(OR(B3027="",C3027="",E3027=""),"",B3027&amp;":"&amp;C3027&amp;":"&amp;E3027)</f>
      </c>
      <c r="K3027" s="247">
        <f>IF(A3027="","",A3027*D3027)</f>
      </c>
      <c r="L3027" s="246">
        <f>IF(A3027="","",IF(OR(A3027=1,A3027=0),H3027,0))</f>
      </c>
      <c r="M3027" s="246">
        <f>IF(A3027="","",IF(A3027=-1,H3027,0))</f>
      </c>
      <c r="N3027">
        <f>IF(J3027="","",IF(E3027="SGD",1,IF(E3027="USD",Settings!$B$22,IF(E3027="HKD",Settings!$B$23,1))))</f>
      </c>
      <c r="O3027">
        <f>IF(OR(B3027="",C3027="",E3027=""),0,(IF(A3027=-1,H3027,0)-IF(OR(A3027=1,A3027=0),H3027,0)+IF(A3027=2,H3027,0))*IF(E3027="SGD",1,IF(E3027="USD",Settings!$B$22,IF(E3027="HKD",Settings!$B$23,1))))</f>
        <v>0</v>
      </c>
      <c r="P3027">
        <f>IF(OR(B3027="",C3027="",E3027=""),0,IF(A3027=2,H3027*IF(E3027="SGD",1,IF(E3027="USD",Settings!$B$22,IF(E3027="HKD",Settings!$B$23,1))),0))</f>
        <v>0</v>
      </c>
      <c r="Q3027" s="312">
        <f>IF(OR(J3027="",G3027=""),"",G3027+ROW()/1000000)</f>
      </c>
      <c r="R3027" s="247">
        <f>IF(Q3027="","",SUMIFS(Txn[Signed Units],Txn[Key],J3027,Txn[Transaction Order],"&lt;="&amp;Q3027))</f>
      </c>
    </row>
    <row r="3028" spans="10:18" ht="15" customHeight="1" x14ac:dyDescent="0.15">
      <c r="J3028" s="246">
        <f>IF(OR(B3028="",C3028="",E3028=""),"",B3028&amp;":"&amp;C3028&amp;":"&amp;E3028)</f>
      </c>
      <c r="K3028" s="247">
        <f>IF(A3028="","",A3028*D3028)</f>
      </c>
      <c r="L3028" s="246">
        <f>IF(A3028="","",IF(OR(A3028=1,A3028=0),H3028,0))</f>
      </c>
      <c r="M3028" s="246">
        <f>IF(A3028="","",IF(A3028=-1,H3028,0))</f>
      </c>
      <c r="N3028">
        <f>IF(J3028="","",IF(E3028="SGD",1,IF(E3028="USD",Settings!$B$22,IF(E3028="HKD",Settings!$B$23,1))))</f>
      </c>
      <c r="O3028">
        <f>IF(OR(B3028="",C3028="",E3028=""),0,(IF(A3028=-1,H3028,0)-IF(OR(A3028=1,A3028=0),H3028,0)+IF(A3028=2,H3028,0))*IF(E3028="SGD",1,IF(E3028="USD",Settings!$B$22,IF(E3028="HKD",Settings!$B$23,1))))</f>
        <v>0</v>
      </c>
      <c r="P3028">
        <f>IF(OR(B3028="",C3028="",E3028=""),0,IF(A3028=2,H3028*IF(E3028="SGD",1,IF(E3028="USD",Settings!$B$22,IF(E3028="HKD",Settings!$B$23,1))),0))</f>
        <v>0</v>
      </c>
      <c r="Q3028" s="312">
        <f>IF(OR(J3028="",G3028=""),"",G3028+ROW()/1000000)</f>
      </c>
      <c r="R3028" s="247">
        <f>IF(Q3028="","",SUMIFS(Txn[Signed Units],Txn[Key],J3028,Txn[Transaction Order],"&lt;="&amp;Q3028))</f>
      </c>
    </row>
    <row r="3029" spans="10:18" ht="15" customHeight="1" x14ac:dyDescent="0.15">
      <c r="J3029" s="246">
        <f>IF(OR(B3029="",C3029="",E3029=""),"",B3029&amp;":"&amp;C3029&amp;":"&amp;E3029)</f>
      </c>
      <c r="K3029" s="247">
        <f>IF(A3029="","",A3029*D3029)</f>
      </c>
      <c r="L3029" s="246">
        <f>IF(A3029="","",IF(OR(A3029=1,A3029=0),H3029,0))</f>
      </c>
      <c r="M3029" s="246">
        <f>IF(A3029="","",IF(A3029=-1,H3029,0))</f>
      </c>
      <c r="N3029">
        <f>IF(J3029="","",IF(E3029="SGD",1,IF(E3029="USD",Settings!$B$22,IF(E3029="HKD",Settings!$B$23,1))))</f>
      </c>
      <c r="O3029">
        <f>IF(OR(B3029="",C3029="",E3029=""),0,(IF(A3029=-1,H3029,0)-IF(OR(A3029=1,A3029=0),H3029,0)+IF(A3029=2,H3029,0))*IF(E3029="SGD",1,IF(E3029="USD",Settings!$B$22,IF(E3029="HKD",Settings!$B$23,1))))</f>
        <v>0</v>
      </c>
      <c r="P3029">
        <f>IF(OR(B3029="",C3029="",E3029=""),0,IF(A3029=2,H3029*IF(E3029="SGD",1,IF(E3029="USD",Settings!$B$22,IF(E3029="HKD",Settings!$B$23,1))),0))</f>
        <v>0</v>
      </c>
      <c r="Q3029" s="312">
        <f>IF(OR(J3029="",G3029=""),"",G3029+ROW()/1000000)</f>
      </c>
      <c r="R3029" s="247">
        <f>IF(Q3029="","",SUMIFS(Txn[Signed Units],Txn[Key],J3029,Txn[Transaction Order],"&lt;="&amp;Q3029))</f>
      </c>
    </row>
    <row r="3030" spans="10:18" ht="15" customHeight="1" x14ac:dyDescent="0.15">
      <c r="J3030" s="246">
        <f>IF(OR(B3030="",C3030="",E3030=""),"",B3030&amp;":"&amp;C3030&amp;":"&amp;E3030)</f>
      </c>
      <c r="K3030" s="247">
        <f>IF(A3030="","",A3030*D3030)</f>
      </c>
      <c r="L3030" s="246">
        <f>IF(A3030="","",IF(OR(A3030=1,A3030=0),H3030,0))</f>
      </c>
      <c r="M3030" s="246">
        <f>IF(A3030="","",IF(A3030=-1,H3030,0))</f>
      </c>
      <c r="N3030">
        <f>IF(J3030="","",IF(E3030="SGD",1,IF(E3030="USD",Settings!$B$22,IF(E3030="HKD",Settings!$B$23,1))))</f>
      </c>
      <c r="O3030">
        <f>IF(OR(B3030="",C3030="",E3030=""),0,(IF(A3030=-1,H3030,0)-IF(OR(A3030=1,A3030=0),H3030,0)+IF(A3030=2,H3030,0))*IF(E3030="SGD",1,IF(E3030="USD",Settings!$B$22,IF(E3030="HKD",Settings!$B$23,1))))</f>
        <v>0</v>
      </c>
      <c r="P3030">
        <f>IF(OR(B3030="",C3030="",E3030=""),0,IF(A3030=2,H3030*IF(E3030="SGD",1,IF(E3030="USD",Settings!$B$22,IF(E3030="HKD",Settings!$B$23,1))),0))</f>
        <v>0</v>
      </c>
      <c r="Q3030" s="312">
        <f>IF(OR(J3030="",G3030=""),"",G3030+ROW()/1000000)</f>
      </c>
      <c r="R3030" s="247">
        <f>IF(Q3030="","",SUMIFS(Txn[Signed Units],Txn[Key],J3030,Txn[Transaction Order],"&lt;="&amp;Q3030))</f>
      </c>
    </row>
    <row r="3031" spans="10:18" ht="15" customHeight="1" x14ac:dyDescent="0.15">
      <c r="J3031" s="246">
        <f>IF(OR(B3031="",C3031="",E3031=""),"",B3031&amp;":"&amp;C3031&amp;":"&amp;E3031)</f>
      </c>
      <c r="K3031" s="247">
        <f>IF(A3031="","",A3031*D3031)</f>
      </c>
      <c r="L3031" s="246">
        <f>IF(A3031="","",IF(OR(A3031=1,A3031=0),H3031,0))</f>
      </c>
      <c r="M3031" s="246">
        <f>IF(A3031="","",IF(A3031=-1,H3031,0))</f>
      </c>
      <c r="N3031">
        <f>IF(J3031="","",IF(E3031="SGD",1,IF(E3031="USD",Settings!$B$22,IF(E3031="HKD",Settings!$B$23,1))))</f>
      </c>
      <c r="O3031">
        <f>IF(OR(B3031="",C3031="",E3031=""),0,(IF(A3031=-1,H3031,0)-IF(OR(A3031=1,A3031=0),H3031,0)+IF(A3031=2,H3031,0))*IF(E3031="SGD",1,IF(E3031="USD",Settings!$B$22,IF(E3031="HKD",Settings!$B$23,1))))</f>
        <v>0</v>
      </c>
      <c r="P3031">
        <f>IF(OR(B3031="",C3031="",E3031=""),0,IF(A3031=2,H3031*IF(E3031="SGD",1,IF(E3031="USD",Settings!$B$22,IF(E3031="HKD",Settings!$B$23,1))),0))</f>
        <v>0</v>
      </c>
      <c r="Q3031" s="312">
        <f>IF(OR(J3031="",G3031=""),"",G3031+ROW()/1000000)</f>
      </c>
      <c r="R3031" s="247">
        <f>IF(Q3031="","",SUMIFS(Txn[Signed Units],Txn[Key],J3031,Txn[Transaction Order],"&lt;="&amp;Q3031))</f>
      </c>
    </row>
    <row r="3032" spans="10:18" ht="15" customHeight="1" x14ac:dyDescent="0.15">
      <c r="J3032" s="246">
        <f>IF(OR(B3032="",C3032="",E3032=""),"",B3032&amp;":"&amp;C3032&amp;":"&amp;E3032)</f>
      </c>
      <c r="K3032" s="247">
        <f>IF(A3032="","",A3032*D3032)</f>
      </c>
      <c r="L3032" s="246">
        <f>IF(A3032="","",IF(OR(A3032=1,A3032=0),H3032,0))</f>
      </c>
      <c r="M3032" s="246">
        <f>IF(A3032="","",IF(A3032=-1,H3032,0))</f>
      </c>
      <c r="N3032">
        <f>IF(J3032="","",IF(E3032="SGD",1,IF(E3032="USD",Settings!$B$22,IF(E3032="HKD",Settings!$B$23,1))))</f>
      </c>
      <c r="O3032">
        <f>IF(OR(B3032="",C3032="",E3032=""),0,(IF(A3032=-1,H3032,0)-IF(OR(A3032=1,A3032=0),H3032,0)+IF(A3032=2,H3032,0))*IF(E3032="SGD",1,IF(E3032="USD",Settings!$B$22,IF(E3032="HKD",Settings!$B$23,1))))</f>
        <v>0</v>
      </c>
      <c r="P3032">
        <f>IF(OR(B3032="",C3032="",E3032=""),0,IF(A3032=2,H3032*IF(E3032="SGD",1,IF(E3032="USD",Settings!$B$22,IF(E3032="HKD",Settings!$B$23,1))),0))</f>
        <v>0</v>
      </c>
      <c r="Q3032" s="312">
        <f>IF(OR(J3032="",G3032=""),"",G3032+ROW()/1000000)</f>
      </c>
      <c r="R3032" s="247">
        <f>IF(Q3032="","",SUMIFS(Txn[Signed Units],Txn[Key],J3032,Txn[Transaction Order],"&lt;="&amp;Q3032))</f>
      </c>
    </row>
    <row r="3033" spans="10:18" ht="15" customHeight="1" x14ac:dyDescent="0.15">
      <c r="J3033" s="246">
        <f>IF(OR(B3033="",C3033="",E3033=""),"",B3033&amp;":"&amp;C3033&amp;":"&amp;E3033)</f>
      </c>
      <c r="K3033" s="247">
        <f>IF(A3033="","",A3033*D3033)</f>
      </c>
      <c r="L3033" s="246">
        <f>IF(A3033="","",IF(OR(A3033=1,A3033=0),H3033,0))</f>
      </c>
      <c r="M3033" s="246">
        <f>IF(A3033="","",IF(A3033=-1,H3033,0))</f>
      </c>
      <c r="N3033">
        <f>IF(J3033="","",IF(E3033="SGD",1,IF(E3033="USD",Settings!$B$22,IF(E3033="HKD",Settings!$B$23,1))))</f>
      </c>
      <c r="O3033">
        <f>IF(OR(B3033="",C3033="",E3033=""),0,(IF(A3033=-1,H3033,0)-IF(OR(A3033=1,A3033=0),H3033,0)+IF(A3033=2,H3033,0))*IF(E3033="SGD",1,IF(E3033="USD",Settings!$B$22,IF(E3033="HKD",Settings!$B$23,1))))</f>
        <v>0</v>
      </c>
      <c r="P3033">
        <f>IF(OR(B3033="",C3033="",E3033=""),0,IF(A3033=2,H3033*IF(E3033="SGD",1,IF(E3033="USD",Settings!$B$22,IF(E3033="HKD",Settings!$B$23,1))),0))</f>
        <v>0</v>
      </c>
      <c r="Q3033" s="312">
        <f>IF(OR(J3033="",G3033=""),"",G3033+ROW()/1000000)</f>
      </c>
      <c r="R3033" s="247">
        <f>IF(Q3033="","",SUMIFS(Txn[Signed Units],Txn[Key],J3033,Txn[Transaction Order],"&lt;="&amp;Q3033))</f>
      </c>
    </row>
    <row r="3034" spans="10:18" ht="15" customHeight="1" x14ac:dyDescent="0.15">
      <c r="J3034" s="246">
        <f>IF(OR(B3034="",C3034="",E3034=""),"",B3034&amp;":"&amp;C3034&amp;":"&amp;E3034)</f>
      </c>
      <c r="K3034" s="247">
        <f>IF(A3034="","",A3034*D3034)</f>
      </c>
      <c r="L3034" s="246">
        <f>IF(A3034="","",IF(OR(A3034=1,A3034=0),H3034,0))</f>
      </c>
      <c r="M3034" s="246">
        <f>IF(A3034="","",IF(A3034=-1,H3034,0))</f>
      </c>
      <c r="N3034">
        <f>IF(J3034="","",IF(E3034="SGD",1,IF(E3034="USD",Settings!$B$22,IF(E3034="HKD",Settings!$B$23,1))))</f>
      </c>
      <c r="O3034">
        <f>IF(OR(B3034="",C3034="",E3034=""),0,(IF(A3034=-1,H3034,0)-IF(OR(A3034=1,A3034=0),H3034,0)+IF(A3034=2,H3034,0))*IF(E3034="SGD",1,IF(E3034="USD",Settings!$B$22,IF(E3034="HKD",Settings!$B$23,1))))</f>
        <v>0</v>
      </c>
      <c r="P3034">
        <f>IF(OR(B3034="",C3034="",E3034=""),0,IF(A3034=2,H3034*IF(E3034="SGD",1,IF(E3034="USD",Settings!$B$22,IF(E3034="HKD",Settings!$B$23,1))),0))</f>
        <v>0</v>
      </c>
      <c r="Q3034" s="312">
        <f>IF(OR(J3034="",G3034=""),"",G3034+ROW()/1000000)</f>
      </c>
      <c r="R3034" s="247">
        <f>IF(Q3034="","",SUMIFS(Txn[Signed Units],Txn[Key],J3034,Txn[Transaction Order],"&lt;="&amp;Q3034))</f>
      </c>
    </row>
    <row r="3035" spans="10:18" ht="15" customHeight="1" x14ac:dyDescent="0.15">
      <c r="J3035" s="246">
        <f>IF(OR(B3035="",C3035="",E3035=""),"",B3035&amp;":"&amp;C3035&amp;":"&amp;E3035)</f>
      </c>
      <c r="K3035" s="247">
        <f>IF(A3035="","",A3035*D3035)</f>
      </c>
      <c r="L3035" s="246">
        <f>IF(A3035="","",IF(OR(A3035=1,A3035=0),H3035,0))</f>
      </c>
      <c r="M3035" s="246">
        <f>IF(A3035="","",IF(A3035=-1,H3035,0))</f>
      </c>
      <c r="N3035">
        <f>IF(J3035="","",IF(E3035="SGD",1,IF(E3035="USD",Settings!$B$22,IF(E3035="HKD",Settings!$B$23,1))))</f>
      </c>
      <c r="O3035">
        <f>IF(OR(B3035="",C3035="",E3035=""),0,(IF(A3035=-1,H3035,0)-IF(OR(A3035=1,A3035=0),H3035,0)+IF(A3035=2,H3035,0))*IF(E3035="SGD",1,IF(E3035="USD",Settings!$B$22,IF(E3035="HKD",Settings!$B$23,1))))</f>
        <v>0</v>
      </c>
      <c r="P3035">
        <f>IF(OR(B3035="",C3035="",E3035=""),0,IF(A3035=2,H3035*IF(E3035="SGD",1,IF(E3035="USD",Settings!$B$22,IF(E3035="HKD",Settings!$B$23,1))),0))</f>
        <v>0</v>
      </c>
      <c r="Q3035" s="312">
        <f>IF(OR(J3035="",G3035=""),"",G3035+ROW()/1000000)</f>
      </c>
      <c r="R3035" s="247">
        <f>IF(Q3035="","",SUMIFS(Txn[Signed Units],Txn[Key],J3035,Txn[Transaction Order],"&lt;="&amp;Q3035))</f>
      </c>
    </row>
    <row r="3036" spans="10:18" ht="15" customHeight="1" x14ac:dyDescent="0.15">
      <c r="J3036" s="246">
        <f>IF(OR(B3036="",C3036="",E3036=""),"",B3036&amp;":"&amp;C3036&amp;":"&amp;E3036)</f>
      </c>
      <c r="K3036" s="247">
        <f>IF(A3036="","",A3036*D3036)</f>
      </c>
      <c r="L3036" s="246">
        <f>IF(A3036="","",IF(OR(A3036=1,A3036=0),H3036,0))</f>
      </c>
      <c r="M3036" s="246">
        <f>IF(A3036="","",IF(A3036=-1,H3036,0))</f>
      </c>
      <c r="N3036">
        <f>IF(J3036="","",IF(E3036="SGD",1,IF(E3036="USD",Settings!$B$22,IF(E3036="HKD",Settings!$B$23,1))))</f>
      </c>
      <c r="O3036">
        <f>IF(OR(B3036="",C3036="",E3036=""),0,(IF(A3036=-1,H3036,0)-IF(OR(A3036=1,A3036=0),H3036,0)+IF(A3036=2,H3036,0))*IF(E3036="SGD",1,IF(E3036="USD",Settings!$B$22,IF(E3036="HKD",Settings!$B$23,1))))</f>
        <v>0</v>
      </c>
      <c r="P3036">
        <f>IF(OR(B3036="",C3036="",E3036=""),0,IF(A3036=2,H3036*IF(E3036="SGD",1,IF(E3036="USD",Settings!$B$22,IF(E3036="HKD",Settings!$B$23,1))),0))</f>
        <v>0</v>
      </c>
      <c r="Q3036" s="312">
        <f>IF(OR(J3036="",G3036=""),"",G3036+ROW()/1000000)</f>
      </c>
      <c r="R3036" s="247">
        <f>IF(Q3036="","",SUMIFS(Txn[Signed Units],Txn[Key],J3036,Txn[Transaction Order],"&lt;="&amp;Q3036))</f>
      </c>
    </row>
    <row r="3037" spans="10:18" ht="15" customHeight="1" x14ac:dyDescent="0.15">
      <c r="J3037" s="246">
        <f>IF(OR(B3037="",C3037="",E3037=""),"",B3037&amp;":"&amp;C3037&amp;":"&amp;E3037)</f>
      </c>
      <c r="K3037" s="247">
        <f>IF(A3037="","",A3037*D3037)</f>
      </c>
      <c r="L3037" s="246">
        <f>IF(A3037="","",IF(OR(A3037=1,A3037=0),H3037,0))</f>
      </c>
      <c r="M3037" s="246">
        <f>IF(A3037="","",IF(A3037=-1,H3037,0))</f>
      </c>
      <c r="N3037">
        <f>IF(J3037="","",IF(E3037="SGD",1,IF(E3037="USD",Settings!$B$22,IF(E3037="HKD",Settings!$B$23,1))))</f>
      </c>
      <c r="O3037">
        <f>IF(OR(B3037="",C3037="",E3037=""),0,(IF(A3037=-1,H3037,0)-IF(OR(A3037=1,A3037=0),H3037,0)+IF(A3037=2,H3037,0))*IF(E3037="SGD",1,IF(E3037="USD",Settings!$B$22,IF(E3037="HKD",Settings!$B$23,1))))</f>
        <v>0</v>
      </c>
      <c r="P3037">
        <f>IF(OR(B3037="",C3037="",E3037=""),0,IF(A3037=2,H3037*IF(E3037="SGD",1,IF(E3037="USD",Settings!$B$22,IF(E3037="HKD",Settings!$B$23,1))),0))</f>
        <v>0</v>
      </c>
      <c r="Q3037" s="312">
        <f>IF(OR(J3037="",G3037=""),"",G3037+ROW()/1000000)</f>
      </c>
      <c r="R3037" s="247">
        <f>IF(Q3037="","",SUMIFS(Txn[Signed Units],Txn[Key],J3037,Txn[Transaction Order],"&lt;="&amp;Q3037))</f>
      </c>
    </row>
    <row r="3038" spans="10:18" ht="15" customHeight="1" x14ac:dyDescent="0.15">
      <c r="J3038" s="246">
        <f>IF(OR(B3038="",C3038="",E3038=""),"",B3038&amp;":"&amp;C3038&amp;":"&amp;E3038)</f>
      </c>
      <c r="K3038" s="247">
        <f>IF(A3038="","",A3038*D3038)</f>
      </c>
      <c r="L3038" s="246">
        <f>IF(A3038="","",IF(OR(A3038=1,A3038=0),H3038,0))</f>
      </c>
      <c r="M3038" s="246">
        <f>IF(A3038="","",IF(A3038=-1,H3038,0))</f>
      </c>
      <c r="N3038">
        <f>IF(J3038="","",IF(E3038="SGD",1,IF(E3038="USD",Settings!$B$22,IF(E3038="HKD",Settings!$B$23,1))))</f>
      </c>
      <c r="O3038">
        <f>IF(OR(B3038="",C3038="",E3038=""),0,(IF(A3038=-1,H3038,0)-IF(OR(A3038=1,A3038=0),H3038,0)+IF(A3038=2,H3038,0))*IF(E3038="SGD",1,IF(E3038="USD",Settings!$B$22,IF(E3038="HKD",Settings!$B$23,1))))</f>
        <v>0</v>
      </c>
      <c r="P3038">
        <f>IF(OR(B3038="",C3038="",E3038=""),0,IF(A3038=2,H3038*IF(E3038="SGD",1,IF(E3038="USD",Settings!$B$22,IF(E3038="HKD",Settings!$B$23,1))),0))</f>
        <v>0</v>
      </c>
      <c r="Q3038" s="312">
        <f>IF(OR(J3038="",G3038=""),"",G3038+ROW()/1000000)</f>
      </c>
      <c r="R3038" s="247">
        <f>IF(Q3038="","",SUMIFS(Txn[Signed Units],Txn[Key],J3038,Txn[Transaction Order],"&lt;="&amp;Q3038))</f>
      </c>
    </row>
    <row r="3039" spans="10:18" ht="15" customHeight="1" x14ac:dyDescent="0.15">
      <c r="J3039" s="246">
        <f>IF(OR(B3039="",C3039="",E3039=""),"",B3039&amp;":"&amp;C3039&amp;":"&amp;E3039)</f>
      </c>
      <c r="K3039" s="247">
        <f>IF(A3039="","",A3039*D3039)</f>
      </c>
      <c r="L3039" s="246">
        <f>IF(A3039="","",IF(OR(A3039=1,A3039=0),H3039,0))</f>
      </c>
      <c r="M3039" s="246">
        <f>IF(A3039="","",IF(A3039=-1,H3039,0))</f>
      </c>
      <c r="N3039">
        <f>IF(J3039="","",IF(E3039="SGD",1,IF(E3039="USD",Settings!$B$22,IF(E3039="HKD",Settings!$B$23,1))))</f>
      </c>
      <c r="O3039">
        <f>IF(OR(B3039="",C3039="",E3039=""),0,(IF(A3039=-1,H3039,0)-IF(OR(A3039=1,A3039=0),H3039,0)+IF(A3039=2,H3039,0))*IF(E3039="SGD",1,IF(E3039="USD",Settings!$B$22,IF(E3039="HKD",Settings!$B$23,1))))</f>
        <v>0</v>
      </c>
      <c r="P3039">
        <f>IF(OR(B3039="",C3039="",E3039=""),0,IF(A3039=2,H3039*IF(E3039="SGD",1,IF(E3039="USD",Settings!$B$22,IF(E3039="HKD",Settings!$B$23,1))),0))</f>
        <v>0</v>
      </c>
      <c r="Q3039" s="312">
        <f>IF(OR(J3039="",G3039=""),"",G3039+ROW()/1000000)</f>
      </c>
      <c r="R3039" s="247">
        <f>IF(Q3039="","",SUMIFS(Txn[Signed Units],Txn[Key],J3039,Txn[Transaction Order],"&lt;="&amp;Q3039))</f>
      </c>
    </row>
    <row r="3040" spans="10:18" ht="15" customHeight="1" x14ac:dyDescent="0.15">
      <c r="J3040" s="246">
        <f>IF(OR(B3040="",C3040="",E3040=""),"",B3040&amp;":"&amp;C3040&amp;":"&amp;E3040)</f>
      </c>
      <c r="K3040" s="247">
        <f>IF(A3040="","",A3040*D3040)</f>
      </c>
      <c r="L3040" s="246">
        <f>IF(A3040="","",IF(OR(A3040=1,A3040=0),H3040,0))</f>
      </c>
      <c r="M3040" s="246">
        <f>IF(A3040="","",IF(A3040=-1,H3040,0))</f>
      </c>
      <c r="N3040">
        <f>IF(J3040="","",IF(E3040="SGD",1,IF(E3040="USD",Settings!$B$22,IF(E3040="HKD",Settings!$B$23,1))))</f>
      </c>
      <c r="O3040">
        <f>IF(OR(B3040="",C3040="",E3040=""),0,(IF(A3040=-1,H3040,0)-IF(OR(A3040=1,A3040=0),H3040,0)+IF(A3040=2,H3040,0))*IF(E3040="SGD",1,IF(E3040="USD",Settings!$B$22,IF(E3040="HKD",Settings!$B$23,1))))</f>
        <v>0</v>
      </c>
      <c r="P3040">
        <f>IF(OR(B3040="",C3040="",E3040=""),0,IF(A3040=2,H3040*IF(E3040="SGD",1,IF(E3040="USD",Settings!$B$22,IF(E3040="HKD",Settings!$B$23,1))),0))</f>
        <v>0</v>
      </c>
      <c r="Q3040" s="312">
        <f>IF(OR(J3040="",G3040=""),"",G3040+ROW()/1000000)</f>
      </c>
      <c r="R3040" s="247">
        <f>IF(Q3040="","",SUMIFS(Txn[Signed Units],Txn[Key],J3040,Txn[Transaction Order],"&lt;="&amp;Q3040))</f>
      </c>
    </row>
    <row r="3041" spans="10:18" ht="15" customHeight="1" x14ac:dyDescent="0.15">
      <c r="J3041" s="246">
        <f>IF(OR(B3041="",C3041="",E3041=""),"",B3041&amp;":"&amp;C3041&amp;":"&amp;E3041)</f>
      </c>
      <c r="K3041" s="247">
        <f>IF(A3041="","",A3041*D3041)</f>
      </c>
      <c r="L3041" s="246">
        <f>IF(A3041="","",IF(OR(A3041=1,A3041=0),H3041,0))</f>
      </c>
      <c r="M3041" s="246">
        <f>IF(A3041="","",IF(A3041=-1,H3041,0))</f>
      </c>
      <c r="N3041">
        <f>IF(J3041="","",IF(E3041="SGD",1,IF(E3041="USD",Settings!$B$22,IF(E3041="HKD",Settings!$B$23,1))))</f>
      </c>
      <c r="O3041">
        <f>IF(OR(B3041="",C3041="",E3041=""),0,(IF(A3041=-1,H3041,0)-IF(OR(A3041=1,A3041=0),H3041,0)+IF(A3041=2,H3041,0))*IF(E3041="SGD",1,IF(E3041="USD",Settings!$B$22,IF(E3041="HKD",Settings!$B$23,1))))</f>
        <v>0</v>
      </c>
      <c r="P3041">
        <f>IF(OR(B3041="",C3041="",E3041=""),0,IF(A3041=2,H3041*IF(E3041="SGD",1,IF(E3041="USD",Settings!$B$22,IF(E3041="HKD",Settings!$B$23,1))),0))</f>
        <v>0</v>
      </c>
      <c r="Q3041" s="312">
        <f>IF(OR(J3041="",G3041=""),"",G3041+ROW()/1000000)</f>
      </c>
      <c r="R3041" s="247">
        <f>IF(Q3041="","",SUMIFS(Txn[Signed Units],Txn[Key],J3041,Txn[Transaction Order],"&lt;="&amp;Q3041))</f>
      </c>
    </row>
    <row r="3042" spans="10:18" ht="15" customHeight="1" x14ac:dyDescent="0.15">
      <c r="J3042" s="246">
        <f>IF(OR(B3042="",C3042="",E3042=""),"",B3042&amp;":"&amp;C3042&amp;":"&amp;E3042)</f>
      </c>
      <c r="K3042" s="247">
        <f>IF(A3042="","",A3042*D3042)</f>
      </c>
      <c r="L3042" s="246">
        <f>IF(A3042="","",IF(OR(A3042=1,A3042=0),H3042,0))</f>
      </c>
      <c r="M3042" s="246">
        <f>IF(A3042="","",IF(A3042=-1,H3042,0))</f>
      </c>
      <c r="N3042">
        <f>IF(J3042="","",IF(E3042="SGD",1,IF(E3042="USD",Settings!$B$22,IF(E3042="HKD",Settings!$B$23,1))))</f>
      </c>
      <c r="O3042">
        <f>IF(OR(B3042="",C3042="",E3042=""),0,(IF(A3042=-1,H3042,0)-IF(OR(A3042=1,A3042=0),H3042,0)+IF(A3042=2,H3042,0))*IF(E3042="SGD",1,IF(E3042="USD",Settings!$B$22,IF(E3042="HKD",Settings!$B$23,1))))</f>
        <v>0</v>
      </c>
      <c r="P3042">
        <f>IF(OR(B3042="",C3042="",E3042=""),0,IF(A3042=2,H3042*IF(E3042="SGD",1,IF(E3042="USD",Settings!$B$22,IF(E3042="HKD",Settings!$B$23,1))),0))</f>
        <v>0</v>
      </c>
      <c r="Q3042" s="312">
        <f>IF(OR(J3042="",G3042=""),"",G3042+ROW()/1000000)</f>
      </c>
      <c r="R3042" s="247">
        <f>IF(Q3042="","",SUMIFS(Txn[Signed Units],Txn[Key],J3042,Txn[Transaction Order],"&lt;="&amp;Q3042))</f>
      </c>
    </row>
    <row r="3043" spans="10:18" ht="15" customHeight="1" x14ac:dyDescent="0.15">
      <c r="J3043" s="246">
        <f>IF(OR(B3043="",C3043="",E3043=""),"",B3043&amp;":"&amp;C3043&amp;":"&amp;E3043)</f>
      </c>
      <c r="K3043" s="247">
        <f>IF(A3043="","",A3043*D3043)</f>
      </c>
      <c r="L3043" s="246">
        <f>IF(A3043="","",IF(OR(A3043=1,A3043=0),H3043,0))</f>
      </c>
      <c r="M3043" s="246">
        <f>IF(A3043="","",IF(A3043=-1,H3043,0))</f>
      </c>
      <c r="N3043">
        <f>IF(J3043="","",IF(E3043="SGD",1,IF(E3043="USD",Settings!$B$22,IF(E3043="HKD",Settings!$B$23,1))))</f>
      </c>
      <c r="O3043">
        <f>IF(OR(B3043="",C3043="",E3043=""),0,(IF(A3043=-1,H3043,0)-IF(OR(A3043=1,A3043=0),H3043,0)+IF(A3043=2,H3043,0))*IF(E3043="SGD",1,IF(E3043="USD",Settings!$B$22,IF(E3043="HKD",Settings!$B$23,1))))</f>
        <v>0</v>
      </c>
      <c r="P3043">
        <f>IF(OR(B3043="",C3043="",E3043=""),0,IF(A3043=2,H3043*IF(E3043="SGD",1,IF(E3043="USD",Settings!$B$22,IF(E3043="HKD",Settings!$B$23,1))),0))</f>
        <v>0</v>
      </c>
      <c r="Q3043" s="312">
        <f>IF(OR(J3043="",G3043=""),"",G3043+ROW()/1000000)</f>
      </c>
      <c r="R3043" s="247">
        <f>IF(Q3043="","",SUMIFS(Txn[Signed Units],Txn[Key],J3043,Txn[Transaction Order],"&lt;="&amp;Q3043))</f>
      </c>
    </row>
    <row r="3044" spans="10:18" ht="15" customHeight="1" x14ac:dyDescent="0.15">
      <c r="J3044" s="246">
        <f>IF(OR(B3044="",C3044="",E3044=""),"",B3044&amp;":"&amp;C3044&amp;":"&amp;E3044)</f>
      </c>
      <c r="K3044" s="247">
        <f>IF(A3044="","",A3044*D3044)</f>
      </c>
      <c r="L3044" s="246">
        <f>IF(A3044="","",IF(OR(A3044=1,A3044=0),H3044,0))</f>
      </c>
      <c r="M3044" s="246">
        <f>IF(A3044="","",IF(A3044=-1,H3044,0))</f>
      </c>
      <c r="N3044">
        <f>IF(J3044="","",IF(E3044="SGD",1,IF(E3044="USD",Settings!$B$22,IF(E3044="HKD",Settings!$B$23,1))))</f>
      </c>
      <c r="O3044">
        <f>IF(OR(B3044="",C3044="",E3044=""),0,(IF(A3044=-1,H3044,0)-IF(OR(A3044=1,A3044=0),H3044,0)+IF(A3044=2,H3044,0))*IF(E3044="SGD",1,IF(E3044="USD",Settings!$B$22,IF(E3044="HKD",Settings!$B$23,1))))</f>
        <v>0</v>
      </c>
      <c r="P3044">
        <f>IF(OR(B3044="",C3044="",E3044=""),0,IF(A3044=2,H3044*IF(E3044="SGD",1,IF(E3044="USD",Settings!$B$22,IF(E3044="HKD",Settings!$B$23,1))),0))</f>
        <v>0</v>
      </c>
      <c r="Q3044" s="312">
        <f>IF(OR(J3044="",G3044=""),"",G3044+ROW()/1000000)</f>
      </c>
      <c r="R3044" s="247">
        <f>IF(Q3044="","",SUMIFS(Txn[Signed Units],Txn[Key],J3044,Txn[Transaction Order],"&lt;="&amp;Q3044))</f>
      </c>
    </row>
    <row r="3045" spans="10:18" ht="15" customHeight="1" x14ac:dyDescent="0.15">
      <c r="J3045" s="246">
        <f>IF(OR(B3045="",C3045="",E3045=""),"",B3045&amp;":"&amp;C3045&amp;":"&amp;E3045)</f>
      </c>
      <c r="K3045" s="247">
        <f>IF(A3045="","",A3045*D3045)</f>
      </c>
      <c r="L3045" s="246">
        <f>IF(A3045="","",IF(OR(A3045=1,A3045=0),H3045,0))</f>
      </c>
      <c r="M3045" s="246">
        <f>IF(A3045="","",IF(A3045=-1,H3045,0))</f>
      </c>
      <c r="N3045">
        <f>IF(J3045="","",IF(E3045="SGD",1,IF(E3045="USD",Settings!$B$22,IF(E3045="HKD",Settings!$B$23,1))))</f>
      </c>
      <c r="O3045">
        <f>IF(OR(B3045="",C3045="",E3045=""),0,(IF(A3045=-1,H3045,0)-IF(OR(A3045=1,A3045=0),H3045,0)+IF(A3045=2,H3045,0))*IF(E3045="SGD",1,IF(E3045="USD",Settings!$B$22,IF(E3045="HKD",Settings!$B$23,1))))</f>
        <v>0</v>
      </c>
      <c r="P3045">
        <f>IF(OR(B3045="",C3045="",E3045=""),0,IF(A3045=2,H3045*IF(E3045="SGD",1,IF(E3045="USD",Settings!$B$22,IF(E3045="HKD",Settings!$B$23,1))),0))</f>
        <v>0</v>
      </c>
      <c r="Q3045" s="312">
        <f>IF(OR(J3045="",G3045=""),"",G3045+ROW()/1000000)</f>
      </c>
      <c r="R3045" s="247">
        <f>IF(Q3045="","",SUMIFS(Txn[Signed Units],Txn[Key],J3045,Txn[Transaction Order],"&lt;="&amp;Q3045))</f>
      </c>
    </row>
    <row r="3046" spans="10:18" ht="15" customHeight="1" x14ac:dyDescent="0.15">
      <c r="J3046" s="246">
        <f>IF(OR(B3046="",C3046="",E3046=""),"",B3046&amp;":"&amp;C3046&amp;":"&amp;E3046)</f>
      </c>
      <c r="K3046" s="247">
        <f>IF(A3046="","",A3046*D3046)</f>
      </c>
      <c r="L3046" s="246">
        <f>IF(A3046="","",IF(OR(A3046=1,A3046=0),H3046,0))</f>
      </c>
      <c r="M3046" s="246">
        <f>IF(A3046="","",IF(A3046=-1,H3046,0))</f>
      </c>
      <c r="N3046">
        <f>IF(J3046="","",IF(E3046="SGD",1,IF(E3046="USD",Settings!$B$22,IF(E3046="HKD",Settings!$B$23,1))))</f>
      </c>
      <c r="O3046">
        <f>IF(OR(B3046="",C3046="",E3046=""),0,(IF(A3046=-1,H3046,0)-IF(OR(A3046=1,A3046=0),H3046,0)+IF(A3046=2,H3046,0))*IF(E3046="SGD",1,IF(E3046="USD",Settings!$B$22,IF(E3046="HKD",Settings!$B$23,1))))</f>
        <v>0</v>
      </c>
      <c r="P3046">
        <f>IF(OR(B3046="",C3046="",E3046=""),0,IF(A3046=2,H3046*IF(E3046="SGD",1,IF(E3046="USD",Settings!$B$22,IF(E3046="HKD",Settings!$B$23,1))),0))</f>
        <v>0</v>
      </c>
      <c r="Q3046" s="312">
        <f>IF(OR(J3046="",G3046=""),"",G3046+ROW()/1000000)</f>
      </c>
      <c r="R3046" s="247">
        <f>IF(Q3046="","",SUMIFS(Txn[Signed Units],Txn[Key],J3046,Txn[Transaction Order],"&lt;="&amp;Q3046))</f>
      </c>
    </row>
    <row r="3047" spans="10:18" ht="15" customHeight="1" x14ac:dyDescent="0.15">
      <c r="J3047" s="246">
        <f>IF(OR(B3047="",C3047="",E3047=""),"",B3047&amp;":"&amp;C3047&amp;":"&amp;E3047)</f>
      </c>
      <c r="K3047" s="247">
        <f>IF(A3047="","",A3047*D3047)</f>
      </c>
      <c r="L3047" s="246">
        <f>IF(A3047="","",IF(OR(A3047=1,A3047=0),H3047,0))</f>
      </c>
      <c r="M3047" s="246">
        <f>IF(A3047="","",IF(A3047=-1,H3047,0))</f>
      </c>
      <c r="N3047">
        <f>IF(J3047="","",IF(E3047="SGD",1,IF(E3047="USD",Settings!$B$22,IF(E3047="HKD",Settings!$B$23,1))))</f>
      </c>
      <c r="O3047">
        <f>IF(OR(B3047="",C3047="",E3047=""),0,(IF(A3047=-1,H3047,0)-IF(OR(A3047=1,A3047=0),H3047,0)+IF(A3047=2,H3047,0))*IF(E3047="SGD",1,IF(E3047="USD",Settings!$B$22,IF(E3047="HKD",Settings!$B$23,1))))</f>
        <v>0</v>
      </c>
      <c r="P3047">
        <f>IF(OR(B3047="",C3047="",E3047=""),0,IF(A3047=2,H3047*IF(E3047="SGD",1,IF(E3047="USD",Settings!$B$22,IF(E3047="HKD",Settings!$B$23,1))),0))</f>
        <v>0</v>
      </c>
      <c r="Q3047" s="312">
        <f>IF(OR(J3047="",G3047=""),"",G3047+ROW()/1000000)</f>
      </c>
      <c r="R3047" s="247">
        <f>IF(Q3047="","",SUMIFS(Txn[Signed Units],Txn[Key],J3047,Txn[Transaction Order],"&lt;="&amp;Q3047))</f>
      </c>
    </row>
    <row r="3048" spans="10:18" ht="15" customHeight="1" x14ac:dyDescent="0.15">
      <c r="J3048" s="246">
        <f>IF(OR(B3048="",C3048="",E3048=""),"",B3048&amp;":"&amp;C3048&amp;":"&amp;E3048)</f>
      </c>
      <c r="K3048" s="247">
        <f>IF(A3048="","",A3048*D3048)</f>
      </c>
      <c r="L3048" s="246">
        <f>IF(A3048="","",IF(OR(A3048=1,A3048=0),H3048,0))</f>
      </c>
      <c r="M3048" s="246">
        <f>IF(A3048="","",IF(A3048=-1,H3048,0))</f>
      </c>
      <c r="N3048">
        <f>IF(J3048="","",IF(E3048="SGD",1,IF(E3048="USD",Settings!$B$22,IF(E3048="HKD",Settings!$B$23,1))))</f>
      </c>
      <c r="O3048">
        <f>IF(OR(B3048="",C3048="",E3048=""),0,(IF(A3048=-1,H3048,0)-IF(OR(A3048=1,A3048=0),H3048,0)+IF(A3048=2,H3048,0))*IF(E3048="SGD",1,IF(E3048="USD",Settings!$B$22,IF(E3048="HKD",Settings!$B$23,1))))</f>
        <v>0</v>
      </c>
      <c r="P3048">
        <f>IF(OR(B3048="",C3048="",E3048=""),0,IF(A3048=2,H3048*IF(E3048="SGD",1,IF(E3048="USD",Settings!$B$22,IF(E3048="HKD",Settings!$B$23,1))),0))</f>
        <v>0</v>
      </c>
      <c r="Q3048" s="312">
        <f>IF(OR(J3048="",G3048=""),"",G3048+ROW()/1000000)</f>
      </c>
      <c r="R3048" s="247">
        <f>IF(Q3048="","",SUMIFS(Txn[Signed Units],Txn[Key],J3048,Txn[Transaction Order],"&lt;="&amp;Q3048))</f>
      </c>
    </row>
    <row r="3049" spans="10:18" ht="15" customHeight="1" x14ac:dyDescent="0.15">
      <c r="J3049" s="246">
        <f>IF(OR(B3049="",C3049="",E3049=""),"",B3049&amp;":"&amp;C3049&amp;":"&amp;E3049)</f>
      </c>
      <c r="K3049" s="247">
        <f>IF(A3049="","",A3049*D3049)</f>
      </c>
      <c r="L3049" s="246">
        <f>IF(A3049="","",IF(OR(A3049=1,A3049=0),H3049,0))</f>
      </c>
      <c r="M3049" s="246">
        <f>IF(A3049="","",IF(A3049=-1,H3049,0))</f>
      </c>
      <c r="N3049">
        <f>IF(J3049="","",IF(E3049="SGD",1,IF(E3049="USD",Settings!$B$22,IF(E3049="HKD",Settings!$B$23,1))))</f>
      </c>
      <c r="O3049">
        <f>IF(OR(B3049="",C3049="",E3049=""),0,(IF(A3049=-1,H3049,0)-IF(OR(A3049=1,A3049=0),H3049,0)+IF(A3049=2,H3049,0))*IF(E3049="SGD",1,IF(E3049="USD",Settings!$B$22,IF(E3049="HKD",Settings!$B$23,1))))</f>
        <v>0</v>
      </c>
      <c r="P3049">
        <f>IF(OR(B3049="",C3049="",E3049=""),0,IF(A3049=2,H3049*IF(E3049="SGD",1,IF(E3049="USD",Settings!$B$22,IF(E3049="HKD",Settings!$B$23,1))),0))</f>
        <v>0</v>
      </c>
      <c r="Q3049" s="312">
        <f>IF(OR(J3049="",G3049=""),"",G3049+ROW()/1000000)</f>
      </c>
      <c r="R3049" s="247">
        <f>IF(Q3049="","",SUMIFS(Txn[Signed Units],Txn[Key],J3049,Txn[Transaction Order],"&lt;="&amp;Q3049))</f>
      </c>
    </row>
    <row r="3050" spans="10:18" ht="15" customHeight="1" x14ac:dyDescent="0.15">
      <c r="J3050" s="246">
        <f>IF(OR(B3050="",C3050="",E3050=""),"",B3050&amp;":"&amp;C3050&amp;":"&amp;E3050)</f>
      </c>
      <c r="K3050" s="247">
        <f>IF(A3050="","",A3050*D3050)</f>
      </c>
      <c r="L3050" s="246">
        <f>IF(A3050="","",IF(OR(A3050=1,A3050=0),H3050,0))</f>
      </c>
      <c r="M3050" s="246">
        <f>IF(A3050="","",IF(A3050=-1,H3050,0))</f>
      </c>
      <c r="N3050">
        <f>IF(J3050="","",IF(E3050="SGD",1,IF(E3050="USD",Settings!$B$22,IF(E3050="HKD",Settings!$B$23,1))))</f>
      </c>
      <c r="O3050">
        <f>IF(OR(B3050="",C3050="",E3050=""),0,(IF(A3050=-1,H3050,0)-IF(OR(A3050=1,A3050=0),H3050,0)+IF(A3050=2,H3050,0))*IF(E3050="SGD",1,IF(E3050="USD",Settings!$B$22,IF(E3050="HKD",Settings!$B$23,1))))</f>
        <v>0</v>
      </c>
      <c r="P3050">
        <f>IF(OR(B3050="",C3050="",E3050=""),0,IF(A3050=2,H3050*IF(E3050="SGD",1,IF(E3050="USD",Settings!$B$22,IF(E3050="HKD",Settings!$B$23,1))),0))</f>
        <v>0</v>
      </c>
      <c r="Q3050" s="312">
        <f>IF(OR(J3050="",G3050=""),"",G3050+ROW()/1000000)</f>
      </c>
      <c r="R3050" s="247">
        <f>IF(Q3050="","",SUMIFS(Txn[Signed Units],Txn[Key],J3050,Txn[Transaction Order],"&lt;="&amp;Q3050))</f>
      </c>
    </row>
    <row r="3051" spans="10:18" ht="15" customHeight="1" x14ac:dyDescent="0.15">
      <c r="J3051" s="246">
        <f>IF(OR(B3051="",C3051="",E3051=""),"",B3051&amp;":"&amp;C3051&amp;":"&amp;E3051)</f>
      </c>
      <c r="K3051" s="247">
        <f>IF(A3051="","",A3051*D3051)</f>
      </c>
      <c r="L3051" s="246">
        <f>IF(A3051="","",IF(OR(A3051=1,A3051=0),H3051,0))</f>
      </c>
      <c r="M3051" s="246">
        <f>IF(A3051="","",IF(A3051=-1,H3051,0))</f>
      </c>
      <c r="N3051">
        <f>IF(J3051="","",IF(E3051="SGD",1,IF(E3051="USD",Settings!$B$22,IF(E3051="HKD",Settings!$B$23,1))))</f>
      </c>
      <c r="O3051">
        <f>IF(OR(B3051="",C3051="",E3051=""),0,(IF(A3051=-1,H3051,0)-IF(OR(A3051=1,A3051=0),H3051,0)+IF(A3051=2,H3051,0))*IF(E3051="SGD",1,IF(E3051="USD",Settings!$B$22,IF(E3051="HKD",Settings!$B$23,1))))</f>
        <v>0</v>
      </c>
      <c r="P3051">
        <f>IF(OR(B3051="",C3051="",E3051=""),0,IF(A3051=2,H3051*IF(E3051="SGD",1,IF(E3051="USD",Settings!$B$22,IF(E3051="HKD",Settings!$B$23,1))),0))</f>
        <v>0</v>
      </c>
      <c r="Q3051" s="312">
        <f>IF(OR(J3051="",G3051=""),"",G3051+ROW()/1000000)</f>
      </c>
      <c r="R3051" s="247">
        <f>IF(Q3051="","",SUMIFS(Txn[Signed Units],Txn[Key],J3051,Txn[Transaction Order],"&lt;="&amp;Q3051))</f>
      </c>
    </row>
    <row r="3052" spans="10:18" ht="15" customHeight="1" x14ac:dyDescent="0.15">
      <c r="J3052" s="246">
        <f>IF(OR(B3052="",C3052="",E3052=""),"",B3052&amp;":"&amp;C3052&amp;":"&amp;E3052)</f>
      </c>
      <c r="K3052" s="247">
        <f>IF(A3052="","",A3052*D3052)</f>
      </c>
      <c r="L3052" s="246">
        <f>IF(A3052="","",IF(OR(A3052=1,A3052=0),H3052,0))</f>
      </c>
      <c r="M3052" s="246">
        <f>IF(A3052="","",IF(A3052=-1,H3052,0))</f>
      </c>
      <c r="N3052">
        <f>IF(J3052="","",IF(E3052="SGD",1,IF(E3052="USD",Settings!$B$22,IF(E3052="HKD",Settings!$B$23,1))))</f>
      </c>
      <c r="O3052">
        <f>IF(OR(B3052="",C3052="",E3052=""),0,(IF(A3052=-1,H3052,0)-IF(OR(A3052=1,A3052=0),H3052,0)+IF(A3052=2,H3052,0))*IF(E3052="SGD",1,IF(E3052="USD",Settings!$B$22,IF(E3052="HKD",Settings!$B$23,1))))</f>
        <v>0</v>
      </c>
      <c r="P3052">
        <f>IF(OR(B3052="",C3052="",E3052=""),0,IF(A3052=2,H3052*IF(E3052="SGD",1,IF(E3052="USD",Settings!$B$22,IF(E3052="HKD",Settings!$B$23,1))),0))</f>
        <v>0</v>
      </c>
      <c r="Q3052" s="312">
        <f>IF(OR(J3052="",G3052=""),"",G3052+ROW()/1000000)</f>
      </c>
      <c r="R3052" s="247">
        <f>IF(Q3052="","",SUMIFS(Txn[Signed Units],Txn[Key],J3052,Txn[Transaction Order],"&lt;="&amp;Q3052))</f>
      </c>
    </row>
    <row r="3053" spans="10:18" ht="15" customHeight="1" x14ac:dyDescent="0.15">
      <c r="J3053" s="246">
        <f>IF(OR(B3053="",C3053="",E3053=""),"",B3053&amp;":"&amp;C3053&amp;":"&amp;E3053)</f>
      </c>
      <c r="K3053" s="247">
        <f>IF(A3053="","",A3053*D3053)</f>
      </c>
      <c r="L3053" s="246">
        <f>IF(A3053="","",IF(OR(A3053=1,A3053=0),H3053,0))</f>
      </c>
      <c r="M3053" s="246">
        <f>IF(A3053="","",IF(A3053=-1,H3053,0))</f>
      </c>
      <c r="N3053">
        <f>IF(J3053="","",IF(E3053="SGD",1,IF(E3053="USD",Settings!$B$22,IF(E3053="HKD",Settings!$B$23,1))))</f>
      </c>
      <c r="O3053">
        <f>IF(OR(B3053="",C3053="",E3053=""),0,(IF(A3053=-1,H3053,0)-IF(OR(A3053=1,A3053=0),H3053,0)+IF(A3053=2,H3053,0))*IF(E3053="SGD",1,IF(E3053="USD",Settings!$B$22,IF(E3053="HKD",Settings!$B$23,1))))</f>
        <v>0</v>
      </c>
      <c r="P3053">
        <f>IF(OR(B3053="",C3053="",E3053=""),0,IF(A3053=2,H3053*IF(E3053="SGD",1,IF(E3053="USD",Settings!$B$22,IF(E3053="HKD",Settings!$B$23,1))),0))</f>
        <v>0</v>
      </c>
      <c r="Q3053" s="312">
        <f>IF(OR(J3053="",G3053=""),"",G3053+ROW()/1000000)</f>
      </c>
      <c r="R3053" s="247">
        <f>IF(Q3053="","",SUMIFS(Txn[Signed Units],Txn[Key],J3053,Txn[Transaction Order],"&lt;="&amp;Q3053))</f>
      </c>
    </row>
    <row r="3054" spans="10:18" ht="15" customHeight="1" x14ac:dyDescent="0.15">
      <c r="J3054" s="246">
        <f>IF(OR(B3054="",C3054="",E3054=""),"",B3054&amp;":"&amp;C3054&amp;":"&amp;E3054)</f>
      </c>
      <c r="K3054" s="247">
        <f>IF(A3054="","",A3054*D3054)</f>
      </c>
      <c r="L3054" s="246">
        <f>IF(A3054="","",IF(OR(A3054=1,A3054=0),H3054,0))</f>
      </c>
      <c r="M3054" s="246">
        <f>IF(A3054="","",IF(A3054=-1,H3054,0))</f>
      </c>
      <c r="N3054">
        <f>IF(J3054="","",IF(E3054="SGD",1,IF(E3054="USD",Settings!$B$22,IF(E3054="HKD",Settings!$B$23,1))))</f>
      </c>
      <c r="O3054">
        <f>IF(OR(B3054="",C3054="",E3054=""),0,(IF(A3054=-1,H3054,0)-IF(OR(A3054=1,A3054=0),H3054,0)+IF(A3054=2,H3054,0))*IF(E3054="SGD",1,IF(E3054="USD",Settings!$B$22,IF(E3054="HKD",Settings!$B$23,1))))</f>
        <v>0</v>
      </c>
      <c r="P3054">
        <f>IF(OR(B3054="",C3054="",E3054=""),0,IF(A3054=2,H3054*IF(E3054="SGD",1,IF(E3054="USD",Settings!$B$22,IF(E3054="HKD",Settings!$B$23,1))),0))</f>
        <v>0</v>
      </c>
      <c r="Q3054" s="312">
        <f>IF(OR(J3054="",G3054=""),"",G3054+ROW()/1000000)</f>
      </c>
      <c r="R3054" s="247">
        <f>IF(Q3054="","",SUMIFS(Txn[Signed Units],Txn[Key],J3054,Txn[Transaction Order],"&lt;="&amp;Q3054))</f>
      </c>
    </row>
    <row r="3055" spans="10:18" ht="15" customHeight="1" x14ac:dyDescent="0.15">
      <c r="J3055" s="246">
        <f>IF(OR(B3055="",C3055="",E3055=""),"",B3055&amp;":"&amp;C3055&amp;":"&amp;E3055)</f>
      </c>
      <c r="K3055" s="247">
        <f>IF(A3055="","",A3055*D3055)</f>
      </c>
      <c r="L3055" s="246">
        <f>IF(A3055="","",IF(OR(A3055=1,A3055=0),H3055,0))</f>
      </c>
      <c r="M3055" s="246">
        <f>IF(A3055="","",IF(A3055=-1,H3055,0))</f>
      </c>
      <c r="N3055">
        <f>IF(J3055="","",IF(E3055="SGD",1,IF(E3055="USD",Settings!$B$22,IF(E3055="HKD",Settings!$B$23,1))))</f>
      </c>
      <c r="O3055">
        <f>IF(OR(B3055="",C3055="",E3055=""),0,(IF(A3055=-1,H3055,0)-IF(OR(A3055=1,A3055=0),H3055,0)+IF(A3055=2,H3055,0))*IF(E3055="SGD",1,IF(E3055="USD",Settings!$B$22,IF(E3055="HKD",Settings!$B$23,1))))</f>
        <v>0</v>
      </c>
      <c r="P3055">
        <f>IF(OR(B3055="",C3055="",E3055=""),0,IF(A3055=2,H3055*IF(E3055="SGD",1,IF(E3055="USD",Settings!$B$22,IF(E3055="HKD",Settings!$B$23,1))),0))</f>
        <v>0</v>
      </c>
      <c r="Q3055" s="312">
        <f>IF(OR(J3055="",G3055=""),"",G3055+ROW()/1000000)</f>
      </c>
      <c r="R3055" s="247">
        <f>IF(Q3055="","",SUMIFS(Txn[Signed Units],Txn[Key],J3055,Txn[Transaction Order],"&lt;="&amp;Q3055))</f>
      </c>
    </row>
    <row r="3056" spans="10:18" ht="15" customHeight="1" x14ac:dyDescent="0.15">
      <c r="J3056" s="246">
        <f>IF(OR(B3056="",C3056="",E3056=""),"",B3056&amp;":"&amp;C3056&amp;":"&amp;E3056)</f>
      </c>
      <c r="K3056" s="247">
        <f>IF(A3056="","",A3056*D3056)</f>
      </c>
      <c r="L3056" s="246">
        <f>IF(A3056="","",IF(OR(A3056=1,A3056=0),H3056,0))</f>
      </c>
      <c r="M3056" s="246">
        <f>IF(A3056="","",IF(A3056=-1,H3056,0))</f>
      </c>
      <c r="N3056">
        <f>IF(J3056="","",IF(E3056="SGD",1,IF(E3056="USD",Settings!$B$22,IF(E3056="HKD",Settings!$B$23,1))))</f>
      </c>
      <c r="O3056">
        <f>IF(OR(B3056="",C3056="",E3056=""),0,(IF(A3056=-1,H3056,0)-IF(OR(A3056=1,A3056=0),H3056,0)+IF(A3056=2,H3056,0))*IF(E3056="SGD",1,IF(E3056="USD",Settings!$B$22,IF(E3056="HKD",Settings!$B$23,1))))</f>
        <v>0</v>
      </c>
      <c r="P3056">
        <f>IF(OR(B3056="",C3056="",E3056=""),0,IF(A3056=2,H3056*IF(E3056="SGD",1,IF(E3056="USD",Settings!$B$22,IF(E3056="HKD",Settings!$B$23,1))),0))</f>
        <v>0</v>
      </c>
      <c r="Q3056" s="312">
        <f>IF(OR(J3056="",G3056=""),"",G3056+ROW()/1000000)</f>
      </c>
      <c r="R3056" s="247">
        <f>IF(Q3056="","",SUMIFS(Txn[Signed Units],Txn[Key],J3056,Txn[Transaction Order],"&lt;="&amp;Q3056))</f>
      </c>
    </row>
    <row r="3057" spans="10:18" ht="15" customHeight="1" x14ac:dyDescent="0.15">
      <c r="J3057" s="246">
        <f>IF(OR(B3057="",C3057="",E3057=""),"",B3057&amp;":"&amp;C3057&amp;":"&amp;E3057)</f>
      </c>
      <c r="K3057" s="247">
        <f>IF(A3057="","",A3057*D3057)</f>
      </c>
      <c r="L3057" s="246">
        <f>IF(A3057="","",IF(OR(A3057=1,A3057=0),H3057,0))</f>
      </c>
      <c r="M3057" s="246">
        <f>IF(A3057="","",IF(A3057=-1,H3057,0))</f>
      </c>
      <c r="N3057">
        <f>IF(J3057="","",IF(E3057="SGD",1,IF(E3057="USD",Settings!$B$22,IF(E3057="HKD",Settings!$B$23,1))))</f>
      </c>
      <c r="O3057">
        <f>IF(OR(B3057="",C3057="",E3057=""),0,(IF(A3057=-1,H3057,0)-IF(OR(A3057=1,A3057=0),H3057,0)+IF(A3057=2,H3057,0))*IF(E3057="SGD",1,IF(E3057="USD",Settings!$B$22,IF(E3057="HKD",Settings!$B$23,1))))</f>
        <v>0</v>
      </c>
      <c r="P3057">
        <f>IF(OR(B3057="",C3057="",E3057=""),0,IF(A3057=2,H3057*IF(E3057="SGD",1,IF(E3057="USD",Settings!$B$22,IF(E3057="HKD",Settings!$B$23,1))),0))</f>
        <v>0</v>
      </c>
      <c r="Q3057" s="312">
        <f>IF(OR(J3057="",G3057=""),"",G3057+ROW()/1000000)</f>
      </c>
      <c r="R3057" s="247">
        <f>IF(Q3057="","",SUMIFS(Txn[Signed Units],Txn[Key],J3057,Txn[Transaction Order],"&lt;="&amp;Q3057))</f>
      </c>
    </row>
    <row r="3058" spans="10:18" ht="15" customHeight="1" x14ac:dyDescent="0.15">
      <c r="J3058" s="246">
        <f>IF(OR(B3058="",C3058="",E3058=""),"",B3058&amp;":"&amp;C3058&amp;":"&amp;E3058)</f>
      </c>
      <c r="K3058" s="247">
        <f>IF(A3058="","",A3058*D3058)</f>
      </c>
      <c r="L3058" s="246">
        <f>IF(A3058="","",IF(OR(A3058=1,A3058=0),H3058,0))</f>
      </c>
      <c r="M3058" s="246">
        <f>IF(A3058="","",IF(A3058=-1,H3058,0))</f>
      </c>
      <c r="N3058">
        <f>IF(J3058="","",IF(E3058="SGD",1,IF(E3058="USD",Settings!$B$22,IF(E3058="HKD",Settings!$B$23,1))))</f>
      </c>
      <c r="O3058">
        <f>IF(OR(B3058="",C3058="",E3058=""),0,(IF(A3058=-1,H3058,0)-IF(OR(A3058=1,A3058=0),H3058,0)+IF(A3058=2,H3058,0))*IF(E3058="SGD",1,IF(E3058="USD",Settings!$B$22,IF(E3058="HKD",Settings!$B$23,1))))</f>
        <v>0</v>
      </c>
      <c r="P3058">
        <f>IF(OR(B3058="",C3058="",E3058=""),0,IF(A3058=2,H3058*IF(E3058="SGD",1,IF(E3058="USD",Settings!$B$22,IF(E3058="HKD",Settings!$B$23,1))),0))</f>
        <v>0</v>
      </c>
      <c r="Q3058" s="312">
        <f>IF(OR(J3058="",G3058=""),"",G3058+ROW()/1000000)</f>
      </c>
      <c r="R3058" s="247">
        <f>IF(Q3058="","",SUMIFS(Txn[Signed Units],Txn[Key],J3058,Txn[Transaction Order],"&lt;="&amp;Q3058))</f>
      </c>
    </row>
    <row r="3059" spans="10:18" ht="15" customHeight="1" x14ac:dyDescent="0.15">
      <c r="J3059" s="246">
        <f>IF(OR(B3059="",C3059="",E3059=""),"",B3059&amp;":"&amp;C3059&amp;":"&amp;E3059)</f>
      </c>
      <c r="K3059" s="247">
        <f>IF(A3059="","",A3059*D3059)</f>
      </c>
      <c r="L3059" s="246">
        <f>IF(A3059="","",IF(OR(A3059=1,A3059=0),H3059,0))</f>
      </c>
      <c r="M3059" s="246">
        <f>IF(A3059="","",IF(A3059=-1,H3059,0))</f>
      </c>
      <c r="N3059">
        <f>IF(J3059="","",IF(E3059="SGD",1,IF(E3059="USD",Settings!$B$22,IF(E3059="HKD",Settings!$B$23,1))))</f>
      </c>
      <c r="O3059">
        <f>IF(OR(B3059="",C3059="",E3059=""),0,(IF(A3059=-1,H3059,0)-IF(OR(A3059=1,A3059=0),H3059,0)+IF(A3059=2,H3059,0))*IF(E3059="SGD",1,IF(E3059="USD",Settings!$B$22,IF(E3059="HKD",Settings!$B$23,1))))</f>
        <v>0</v>
      </c>
      <c r="P3059">
        <f>IF(OR(B3059="",C3059="",E3059=""),0,IF(A3059=2,H3059*IF(E3059="SGD",1,IF(E3059="USD",Settings!$B$22,IF(E3059="HKD",Settings!$B$23,1))),0))</f>
        <v>0</v>
      </c>
      <c r="Q3059" s="312">
        <f>IF(OR(J3059="",G3059=""),"",G3059+ROW()/1000000)</f>
      </c>
      <c r="R3059" s="247">
        <f>IF(Q3059="","",SUMIFS(Txn[Signed Units],Txn[Key],J3059,Txn[Transaction Order],"&lt;="&amp;Q3059))</f>
      </c>
    </row>
    <row r="3060" spans="10:18" ht="15" customHeight="1" x14ac:dyDescent="0.15">
      <c r="J3060" s="246">
        <f>IF(OR(B3060="",C3060="",E3060=""),"",B3060&amp;":"&amp;C3060&amp;":"&amp;E3060)</f>
      </c>
      <c r="K3060" s="247">
        <f>IF(A3060="","",A3060*D3060)</f>
      </c>
      <c r="L3060" s="246">
        <f>IF(A3060="","",IF(OR(A3060=1,A3060=0),H3060,0))</f>
      </c>
      <c r="M3060" s="246">
        <f>IF(A3060="","",IF(A3060=-1,H3060,0))</f>
      </c>
      <c r="N3060">
        <f>IF(J3060="","",IF(E3060="SGD",1,IF(E3060="USD",Settings!$B$22,IF(E3060="HKD",Settings!$B$23,1))))</f>
      </c>
      <c r="O3060">
        <f>IF(OR(B3060="",C3060="",E3060=""),0,(IF(A3060=-1,H3060,0)-IF(OR(A3060=1,A3060=0),H3060,0)+IF(A3060=2,H3060,0))*IF(E3060="SGD",1,IF(E3060="USD",Settings!$B$22,IF(E3060="HKD",Settings!$B$23,1))))</f>
        <v>0</v>
      </c>
      <c r="P3060">
        <f>IF(OR(B3060="",C3060="",E3060=""),0,IF(A3060=2,H3060*IF(E3060="SGD",1,IF(E3060="USD",Settings!$B$22,IF(E3060="HKD",Settings!$B$23,1))),0))</f>
        <v>0</v>
      </c>
      <c r="Q3060" s="312">
        <f>IF(OR(J3060="",G3060=""),"",G3060+ROW()/1000000)</f>
      </c>
      <c r="R3060" s="247">
        <f>IF(Q3060="","",SUMIFS(Txn[Signed Units],Txn[Key],J3060,Txn[Transaction Order],"&lt;="&amp;Q3060))</f>
      </c>
    </row>
    <row r="3061" spans="10:18" ht="15" customHeight="1" x14ac:dyDescent="0.15">
      <c r="J3061" s="246">
        <f>IF(OR(B3061="",C3061="",E3061=""),"",B3061&amp;":"&amp;C3061&amp;":"&amp;E3061)</f>
      </c>
      <c r="K3061" s="247">
        <f>IF(A3061="","",A3061*D3061)</f>
      </c>
      <c r="L3061" s="246">
        <f>IF(A3061="","",IF(OR(A3061=1,A3061=0),H3061,0))</f>
      </c>
      <c r="M3061" s="246">
        <f>IF(A3061="","",IF(A3061=-1,H3061,0))</f>
      </c>
      <c r="N3061">
        <f>IF(J3061="","",IF(E3061="SGD",1,IF(E3061="USD",Settings!$B$22,IF(E3061="HKD",Settings!$B$23,1))))</f>
      </c>
      <c r="O3061">
        <f>IF(OR(B3061="",C3061="",E3061=""),0,(IF(A3061=-1,H3061,0)-IF(OR(A3061=1,A3061=0),H3061,0)+IF(A3061=2,H3061,0))*IF(E3061="SGD",1,IF(E3061="USD",Settings!$B$22,IF(E3061="HKD",Settings!$B$23,1))))</f>
        <v>0</v>
      </c>
      <c r="P3061">
        <f>IF(OR(B3061="",C3061="",E3061=""),0,IF(A3061=2,H3061*IF(E3061="SGD",1,IF(E3061="USD",Settings!$B$22,IF(E3061="HKD",Settings!$B$23,1))),0))</f>
        <v>0</v>
      </c>
      <c r="Q3061" s="312">
        <f>IF(OR(J3061="",G3061=""),"",G3061+ROW()/1000000)</f>
      </c>
      <c r="R3061" s="247">
        <f>IF(Q3061="","",SUMIFS(Txn[Signed Units],Txn[Key],J3061,Txn[Transaction Order],"&lt;="&amp;Q3061))</f>
      </c>
    </row>
    <row r="3062" spans="10:18" ht="15" customHeight="1" x14ac:dyDescent="0.15">
      <c r="J3062" s="246">
        <f>IF(OR(B3062="",C3062="",E3062=""),"",B3062&amp;":"&amp;C3062&amp;":"&amp;E3062)</f>
      </c>
      <c r="K3062" s="247">
        <f>IF(A3062="","",A3062*D3062)</f>
      </c>
      <c r="L3062" s="246">
        <f>IF(A3062="","",IF(OR(A3062=1,A3062=0),H3062,0))</f>
      </c>
      <c r="M3062" s="246">
        <f>IF(A3062="","",IF(A3062=-1,H3062,0))</f>
      </c>
      <c r="N3062">
        <f>IF(J3062="","",IF(E3062="SGD",1,IF(E3062="USD",Settings!$B$22,IF(E3062="HKD",Settings!$B$23,1))))</f>
      </c>
      <c r="O3062">
        <f>IF(OR(B3062="",C3062="",E3062=""),0,(IF(A3062=-1,H3062,0)-IF(OR(A3062=1,A3062=0),H3062,0)+IF(A3062=2,H3062,0))*IF(E3062="SGD",1,IF(E3062="USD",Settings!$B$22,IF(E3062="HKD",Settings!$B$23,1))))</f>
        <v>0</v>
      </c>
      <c r="P3062">
        <f>IF(OR(B3062="",C3062="",E3062=""),0,IF(A3062=2,H3062*IF(E3062="SGD",1,IF(E3062="USD",Settings!$B$22,IF(E3062="HKD",Settings!$B$23,1))),0))</f>
        <v>0</v>
      </c>
      <c r="Q3062" s="312">
        <f>IF(OR(J3062="",G3062=""),"",G3062+ROW()/1000000)</f>
      </c>
      <c r="R3062" s="247">
        <f>IF(Q3062="","",SUMIFS(Txn[Signed Units],Txn[Key],J3062,Txn[Transaction Order],"&lt;="&amp;Q3062))</f>
      </c>
    </row>
    <row r="3063" spans="10:18" ht="15" customHeight="1" x14ac:dyDescent="0.15">
      <c r="J3063" s="246">
        <f>IF(OR(B3063="",C3063="",E3063=""),"",B3063&amp;":"&amp;C3063&amp;":"&amp;E3063)</f>
      </c>
      <c r="K3063" s="247">
        <f>IF(A3063="","",A3063*D3063)</f>
      </c>
      <c r="L3063" s="246">
        <f>IF(A3063="","",IF(OR(A3063=1,A3063=0),H3063,0))</f>
      </c>
      <c r="M3063" s="246">
        <f>IF(A3063="","",IF(A3063=-1,H3063,0))</f>
      </c>
      <c r="N3063">
        <f>IF(J3063="","",IF(E3063="SGD",1,IF(E3063="USD",Settings!$B$22,IF(E3063="HKD",Settings!$B$23,1))))</f>
      </c>
      <c r="O3063">
        <f>IF(OR(B3063="",C3063="",E3063=""),0,(IF(A3063=-1,H3063,0)-IF(OR(A3063=1,A3063=0),H3063,0)+IF(A3063=2,H3063,0))*IF(E3063="SGD",1,IF(E3063="USD",Settings!$B$22,IF(E3063="HKD",Settings!$B$23,1))))</f>
        <v>0</v>
      </c>
      <c r="P3063">
        <f>IF(OR(B3063="",C3063="",E3063=""),0,IF(A3063=2,H3063*IF(E3063="SGD",1,IF(E3063="USD",Settings!$B$22,IF(E3063="HKD",Settings!$B$23,1))),0))</f>
        <v>0</v>
      </c>
      <c r="Q3063" s="312">
        <f>IF(OR(J3063="",G3063=""),"",G3063+ROW()/1000000)</f>
      </c>
      <c r="R3063" s="247">
        <f>IF(Q3063="","",SUMIFS(Txn[Signed Units],Txn[Key],J3063,Txn[Transaction Order],"&lt;="&amp;Q3063))</f>
      </c>
    </row>
    <row r="3064" spans="10:18" ht="15" customHeight="1" x14ac:dyDescent="0.15">
      <c r="J3064" s="246">
        <f>IF(OR(B3064="",C3064="",E3064=""),"",B3064&amp;":"&amp;C3064&amp;":"&amp;E3064)</f>
      </c>
      <c r="K3064" s="247">
        <f>IF(A3064="","",A3064*D3064)</f>
      </c>
      <c r="L3064" s="246">
        <f>IF(A3064="","",IF(OR(A3064=1,A3064=0),H3064,0))</f>
      </c>
      <c r="M3064" s="246">
        <f>IF(A3064="","",IF(A3064=-1,H3064,0))</f>
      </c>
      <c r="N3064">
        <f>IF(J3064="","",IF(E3064="SGD",1,IF(E3064="USD",Settings!$B$22,IF(E3064="HKD",Settings!$B$23,1))))</f>
      </c>
      <c r="O3064">
        <f>IF(OR(B3064="",C3064="",E3064=""),0,(IF(A3064=-1,H3064,0)-IF(OR(A3064=1,A3064=0),H3064,0)+IF(A3064=2,H3064,0))*IF(E3064="SGD",1,IF(E3064="USD",Settings!$B$22,IF(E3064="HKD",Settings!$B$23,1))))</f>
        <v>0</v>
      </c>
      <c r="P3064">
        <f>IF(OR(B3064="",C3064="",E3064=""),0,IF(A3064=2,H3064*IF(E3064="SGD",1,IF(E3064="USD",Settings!$B$22,IF(E3064="HKD",Settings!$B$23,1))),0))</f>
        <v>0</v>
      </c>
      <c r="Q3064" s="312">
        <f>IF(OR(J3064="",G3064=""),"",G3064+ROW()/1000000)</f>
      </c>
      <c r="R3064" s="247">
        <f>IF(Q3064="","",SUMIFS(Txn[Signed Units],Txn[Key],J3064,Txn[Transaction Order],"&lt;="&amp;Q3064))</f>
      </c>
    </row>
    <row r="3065" spans="10:18" ht="15" customHeight="1" x14ac:dyDescent="0.15">
      <c r="J3065" s="246">
        <f>IF(OR(B3065="",C3065="",E3065=""),"",B3065&amp;":"&amp;C3065&amp;":"&amp;E3065)</f>
      </c>
      <c r="K3065" s="247">
        <f>IF(A3065="","",A3065*D3065)</f>
      </c>
      <c r="L3065" s="246">
        <f>IF(A3065="","",IF(OR(A3065=1,A3065=0),H3065,0))</f>
      </c>
      <c r="M3065" s="246">
        <f>IF(A3065="","",IF(A3065=-1,H3065,0))</f>
      </c>
      <c r="N3065">
        <f>IF(J3065="","",IF(E3065="SGD",1,IF(E3065="USD",Settings!$B$22,IF(E3065="HKD",Settings!$B$23,1))))</f>
      </c>
      <c r="O3065">
        <f>IF(OR(B3065="",C3065="",E3065=""),0,(IF(A3065=-1,H3065,0)-IF(OR(A3065=1,A3065=0),H3065,0)+IF(A3065=2,H3065,0))*IF(E3065="SGD",1,IF(E3065="USD",Settings!$B$22,IF(E3065="HKD",Settings!$B$23,1))))</f>
        <v>0</v>
      </c>
      <c r="P3065">
        <f>IF(OR(B3065="",C3065="",E3065=""),0,IF(A3065=2,H3065*IF(E3065="SGD",1,IF(E3065="USD",Settings!$B$22,IF(E3065="HKD",Settings!$B$23,1))),0))</f>
        <v>0</v>
      </c>
      <c r="Q3065" s="312">
        <f>IF(OR(J3065="",G3065=""),"",G3065+ROW()/1000000)</f>
      </c>
      <c r="R3065" s="247">
        <f>IF(Q3065="","",SUMIFS(Txn[Signed Units],Txn[Key],J3065,Txn[Transaction Order],"&lt;="&amp;Q3065))</f>
      </c>
    </row>
    <row r="3066" spans="10:18" ht="15" customHeight="1" x14ac:dyDescent="0.15">
      <c r="J3066" s="246">
        <f>IF(OR(B3066="",C3066="",E3066=""),"",B3066&amp;":"&amp;C3066&amp;":"&amp;E3066)</f>
      </c>
      <c r="K3066" s="247">
        <f>IF(A3066="","",A3066*D3066)</f>
      </c>
      <c r="L3066" s="246">
        <f>IF(A3066="","",IF(OR(A3066=1,A3066=0),H3066,0))</f>
      </c>
      <c r="M3066" s="246">
        <f>IF(A3066="","",IF(A3066=-1,H3066,0))</f>
      </c>
      <c r="N3066">
        <f>IF(J3066="","",IF(E3066="SGD",1,IF(E3066="USD",Settings!$B$22,IF(E3066="HKD",Settings!$B$23,1))))</f>
      </c>
      <c r="O3066">
        <f>IF(OR(B3066="",C3066="",E3066=""),0,(IF(A3066=-1,H3066,0)-IF(OR(A3066=1,A3066=0),H3066,0)+IF(A3066=2,H3066,0))*IF(E3066="SGD",1,IF(E3066="USD",Settings!$B$22,IF(E3066="HKD",Settings!$B$23,1))))</f>
        <v>0</v>
      </c>
      <c r="P3066">
        <f>IF(OR(B3066="",C3066="",E3066=""),0,IF(A3066=2,H3066*IF(E3066="SGD",1,IF(E3066="USD",Settings!$B$22,IF(E3066="HKD",Settings!$B$23,1))),0))</f>
        <v>0</v>
      </c>
      <c r="Q3066" s="312">
        <f>IF(OR(J3066="",G3066=""),"",G3066+ROW()/1000000)</f>
      </c>
      <c r="R3066" s="247">
        <f>IF(Q3066="","",SUMIFS(Txn[Signed Units],Txn[Key],J3066,Txn[Transaction Order],"&lt;="&amp;Q3066))</f>
      </c>
    </row>
    <row r="3067" spans="10:18" ht="15" customHeight="1" x14ac:dyDescent="0.15">
      <c r="J3067" s="246">
        <f>IF(OR(B3067="",C3067="",E3067=""),"",B3067&amp;":"&amp;C3067&amp;":"&amp;E3067)</f>
      </c>
      <c r="K3067" s="247">
        <f>IF(A3067="","",A3067*D3067)</f>
      </c>
      <c r="L3067" s="246">
        <f>IF(A3067="","",IF(OR(A3067=1,A3067=0),H3067,0))</f>
      </c>
      <c r="M3067" s="246">
        <f>IF(A3067="","",IF(A3067=-1,H3067,0))</f>
      </c>
      <c r="N3067">
        <f>IF(J3067="","",IF(E3067="SGD",1,IF(E3067="USD",Settings!$B$22,IF(E3067="HKD",Settings!$B$23,1))))</f>
      </c>
      <c r="O3067">
        <f>IF(OR(B3067="",C3067="",E3067=""),0,(IF(A3067=-1,H3067,0)-IF(OR(A3067=1,A3067=0),H3067,0)+IF(A3067=2,H3067,0))*IF(E3067="SGD",1,IF(E3067="USD",Settings!$B$22,IF(E3067="HKD",Settings!$B$23,1))))</f>
        <v>0</v>
      </c>
      <c r="P3067">
        <f>IF(OR(B3067="",C3067="",E3067=""),0,IF(A3067=2,H3067*IF(E3067="SGD",1,IF(E3067="USD",Settings!$B$22,IF(E3067="HKD",Settings!$B$23,1))),0))</f>
        <v>0</v>
      </c>
      <c r="Q3067" s="312">
        <f>IF(OR(J3067="",G3067=""),"",G3067+ROW()/1000000)</f>
      </c>
      <c r="R3067" s="247">
        <f>IF(Q3067="","",SUMIFS(Txn[Signed Units],Txn[Key],J3067,Txn[Transaction Order],"&lt;="&amp;Q3067))</f>
      </c>
    </row>
    <row r="3068" spans="10:18" ht="15" customHeight="1" x14ac:dyDescent="0.15">
      <c r="J3068" s="246">
        <f>IF(OR(B3068="",C3068="",E3068=""),"",B3068&amp;":"&amp;C3068&amp;":"&amp;E3068)</f>
      </c>
      <c r="K3068" s="247">
        <f>IF(A3068="","",A3068*D3068)</f>
      </c>
      <c r="L3068" s="246">
        <f>IF(A3068="","",IF(OR(A3068=1,A3068=0),H3068,0))</f>
      </c>
      <c r="M3068" s="246">
        <f>IF(A3068="","",IF(A3068=-1,H3068,0))</f>
      </c>
      <c r="N3068">
        <f>IF(J3068="","",IF(E3068="SGD",1,IF(E3068="USD",Settings!$B$22,IF(E3068="HKD",Settings!$B$23,1))))</f>
      </c>
      <c r="O3068">
        <f>IF(OR(B3068="",C3068="",E3068=""),0,(IF(A3068=-1,H3068,0)-IF(OR(A3068=1,A3068=0),H3068,0)+IF(A3068=2,H3068,0))*IF(E3068="SGD",1,IF(E3068="USD",Settings!$B$22,IF(E3068="HKD",Settings!$B$23,1))))</f>
        <v>0</v>
      </c>
      <c r="P3068">
        <f>IF(OR(B3068="",C3068="",E3068=""),0,IF(A3068=2,H3068*IF(E3068="SGD",1,IF(E3068="USD",Settings!$B$22,IF(E3068="HKD",Settings!$B$23,1))),0))</f>
        <v>0</v>
      </c>
      <c r="Q3068" s="312">
        <f>IF(OR(J3068="",G3068=""),"",G3068+ROW()/1000000)</f>
      </c>
      <c r="R3068" s="247">
        <f>IF(Q3068="","",SUMIFS(Txn[Signed Units],Txn[Key],J3068,Txn[Transaction Order],"&lt;="&amp;Q3068))</f>
      </c>
    </row>
    <row r="3069" spans="10:18" ht="15" customHeight="1" x14ac:dyDescent="0.15">
      <c r="J3069" s="246">
        <f>IF(OR(B3069="",C3069="",E3069=""),"",B3069&amp;":"&amp;C3069&amp;":"&amp;E3069)</f>
      </c>
      <c r="K3069" s="247">
        <f>IF(A3069="","",A3069*D3069)</f>
      </c>
      <c r="L3069" s="246">
        <f>IF(A3069="","",IF(OR(A3069=1,A3069=0),H3069,0))</f>
      </c>
      <c r="M3069" s="246">
        <f>IF(A3069="","",IF(A3069=-1,H3069,0))</f>
      </c>
      <c r="N3069">
        <f>IF(J3069="","",IF(E3069="SGD",1,IF(E3069="USD",Settings!$B$22,IF(E3069="HKD",Settings!$B$23,1))))</f>
      </c>
      <c r="O3069">
        <f>IF(OR(B3069="",C3069="",E3069=""),0,(IF(A3069=-1,H3069,0)-IF(OR(A3069=1,A3069=0),H3069,0)+IF(A3069=2,H3069,0))*IF(E3069="SGD",1,IF(E3069="USD",Settings!$B$22,IF(E3069="HKD",Settings!$B$23,1))))</f>
        <v>0</v>
      </c>
      <c r="P3069">
        <f>IF(OR(B3069="",C3069="",E3069=""),0,IF(A3069=2,H3069*IF(E3069="SGD",1,IF(E3069="USD",Settings!$B$22,IF(E3069="HKD",Settings!$B$23,1))),0))</f>
        <v>0</v>
      </c>
      <c r="Q3069" s="312">
        <f>IF(OR(J3069="",G3069=""),"",G3069+ROW()/1000000)</f>
      </c>
      <c r="R3069" s="247">
        <f>IF(Q3069="","",SUMIFS(Txn[Signed Units],Txn[Key],J3069,Txn[Transaction Order],"&lt;="&amp;Q3069))</f>
      </c>
    </row>
    <row r="3070" spans="10:18" ht="15" customHeight="1" x14ac:dyDescent="0.15">
      <c r="J3070" s="246">
        <f>IF(OR(B3070="",C3070="",E3070=""),"",B3070&amp;":"&amp;C3070&amp;":"&amp;E3070)</f>
      </c>
      <c r="K3070" s="247">
        <f>IF(A3070="","",A3070*D3070)</f>
      </c>
      <c r="L3070" s="246">
        <f>IF(A3070="","",IF(OR(A3070=1,A3070=0),H3070,0))</f>
      </c>
      <c r="M3070" s="246">
        <f>IF(A3070="","",IF(A3070=-1,H3070,0))</f>
      </c>
      <c r="N3070">
        <f>IF(J3070="","",IF(E3070="SGD",1,IF(E3070="USD",Settings!$B$22,IF(E3070="HKD",Settings!$B$23,1))))</f>
      </c>
      <c r="O3070">
        <f>IF(OR(B3070="",C3070="",E3070=""),0,(IF(A3070=-1,H3070,0)-IF(OR(A3070=1,A3070=0),H3070,0)+IF(A3070=2,H3070,0))*IF(E3070="SGD",1,IF(E3070="USD",Settings!$B$22,IF(E3070="HKD",Settings!$B$23,1))))</f>
        <v>0</v>
      </c>
      <c r="P3070">
        <f>IF(OR(B3070="",C3070="",E3070=""),0,IF(A3070=2,H3070*IF(E3070="SGD",1,IF(E3070="USD",Settings!$B$22,IF(E3070="HKD",Settings!$B$23,1))),0))</f>
        <v>0</v>
      </c>
      <c r="Q3070" s="312">
        <f>IF(OR(J3070="",G3070=""),"",G3070+ROW()/1000000)</f>
      </c>
      <c r="R3070" s="247">
        <f>IF(Q3070="","",SUMIFS(Txn[Signed Units],Txn[Key],J3070,Txn[Transaction Order],"&lt;="&amp;Q3070))</f>
      </c>
    </row>
    <row r="3071" spans="10:18" ht="15" customHeight="1" x14ac:dyDescent="0.15">
      <c r="J3071" s="246">
        <f>IF(OR(B3071="",C3071="",E3071=""),"",B3071&amp;":"&amp;C3071&amp;":"&amp;E3071)</f>
      </c>
      <c r="K3071" s="247">
        <f>IF(A3071="","",A3071*D3071)</f>
      </c>
      <c r="L3071" s="246">
        <f>IF(A3071="","",IF(OR(A3071=1,A3071=0),H3071,0))</f>
      </c>
      <c r="M3071" s="246">
        <f>IF(A3071="","",IF(A3071=-1,H3071,0))</f>
      </c>
      <c r="N3071">
        <f>IF(J3071="","",IF(E3071="SGD",1,IF(E3071="USD",Settings!$B$22,IF(E3071="HKD",Settings!$B$23,1))))</f>
      </c>
      <c r="O3071">
        <f>IF(OR(B3071="",C3071="",E3071=""),0,(IF(A3071=-1,H3071,0)-IF(OR(A3071=1,A3071=0),H3071,0)+IF(A3071=2,H3071,0))*IF(E3071="SGD",1,IF(E3071="USD",Settings!$B$22,IF(E3071="HKD",Settings!$B$23,1))))</f>
        <v>0</v>
      </c>
      <c r="P3071">
        <f>IF(OR(B3071="",C3071="",E3071=""),0,IF(A3071=2,H3071*IF(E3071="SGD",1,IF(E3071="USD",Settings!$B$22,IF(E3071="HKD",Settings!$B$23,1))),0))</f>
        <v>0</v>
      </c>
      <c r="Q3071" s="312">
        <f>IF(OR(J3071="",G3071=""),"",G3071+ROW()/1000000)</f>
      </c>
      <c r="R3071" s="247">
        <f>IF(Q3071="","",SUMIFS(Txn[Signed Units],Txn[Key],J3071,Txn[Transaction Order],"&lt;="&amp;Q3071))</f>
      </c>
    </row>
    <row r="3072" spans="10:18" ht="15" customHeight="1" x14ac:dyDescent="0.15">
      <c r="J3072" s="246">
        <f>IF(OR(B3072="",C3072="",E3072=""),"",B3072&amp;":"&amp;C3072&amp;":"&amp;E3072)</f>
      </c>
      <c r="K3072" s="247">
        <f>IF(A3072="","",A3072*D3072)</f>
      </c>
      <c r="L3072" s="246">
        <f>IF(A3072="","",IF(OR(A3072=1,A3072=0),H3072,0))</f>
      </c>
      <c r="M3072" s="246">
        <f>IF(A3072="","",IF(A3072=-1,H3072,0))</f>
      </c>
      <c r="N3072">
        <f>IF(J3072="","",IF(E3072="SGD",1,IF(E3072="USD",Settings!$B$22,IF(E3072="HKD",Settings!$B$23,1))))</f>
      </c>
      <c r="O3072">
        <f>IF(OR(B3072="",C3072="",E3072=""),0,(IF(A3072=-1,H3072,0)-IF(OR(A3072=1,A3072=0),H3072,0)+IF(A3072=2,H3072,0))*IF(E3072="SGD",1,IF(E3072="USD",Settings!$B$22,IF(E3072="HKD",Settings!$B$23,1))))</f>
        <v>0</v>
      </c>
      <c r="P3072">
        <f>IF(OR(B3072="",C3072="",E3072=""),0,IF(A3072=2,H3072*IF(E3072="SGD",1,IF(E3072="USD",Settings!$B$22,IF(E3072="HKD",Settings!$B$23,1))),0))</f>
        <v>0</v>
      </c>
      <c r="Q3072" s="312">
        <f>IF(OR(J3072="",G3072=""),"",G3072+ROW()/1000000)</f>
      </c>
      <c r="R3072" s="247">
        <f>IF(Q3072="","",SUMIFS(Txn[Signed Units],Txn[Key],J3072,Txn[Transaction Order],"&lt;="&amp;Q3072))</f>
      </c>
    </row>
    <row r="3073" spans="10:18" ht="15" customHeight="1" x14ac:dyDescent="0.15">
      <c r="J3073" s="246">
        <f>IF(OR(B3073="",C3073="",E3073=""),"",B3073&amp;":"&amp;C3073&amp;":"&amp;E3073)</f>
      </c>
      <c r="K3073" s="247">
        <f>IF(A3073="","",A3073*D3073)</f>
      </c>
      <c r="L3073" s="246">
        <f>IF(A3073="","",IF(OR(A3073=1,A3073=0),H3073,0))</f>
      </c>
      <c r="M3073" s="246">
        <f>IF(A3073="","",IF(A3073=-1,H3073,0))</f>
      </c>
      <c r="N3073">
        <f>IF(J3073="","",IF(E3073="SGD",1,IF(E3073="USD",Settings!$B$22,IF(E3073="HKD",Settings!$B$23,1))))</f>
      </c>
      <c r="O3073">
        <f>IF(OR(B3073="",C3073="",E3073=""),0,(IF(A3073=-1,H3073,0)-IF(OR(A3073=1,A3073=0),H3073,0)+IF(A3073=2,H3073,0))*IF(E3073="SGD",1,IF(E3073="USD",Settings!$B$22,IF(E3073="HKD",Settings!$B$23,1))))</f>
        <v>0</v>
      </c>
      <c r="P3073">
        <f>IF(OR(B3073="",C3073="",E3073=""),0,IF(A3073=2,H3073*IF(E3073="SGD",1,IF(E3073="USD",Settings!$B$22,IF(E3073="HKD",Settings!$B$23,1))),0))</f>
        <v>0</v>
      </c>
      <c r="Q3073" s="312">
        <f>IF(OR(J3073="",G3073=""),"",G3073+ROW()/1000000)</f>
      </c>
      <c r="R3073" s="247">
        <f>IF(Q3073="","",SUMIFS(Txn[Signed Units],Txn[Key],J3073,Txn[Transaction Order],"&lt;="&amp;Q3073))</f>
      </c>
    </row>
    <row r="3074" spans="10:18" ht="15" customHeight="1" x14ac:dyDescent="0.15">
      <c r="J3074" s="246">
        <f>IF(OR(B3074="",C3074="",E3074=""),"",B3074&amp;":"&amp;C3074&amp;":"&amp;E3074)</f>
      </c>
      <c r="K3074" s="247">
        <f>IF(A3074="","",A3074*D3074)</f>
      </c>
      <c r="L3074" s="246">
        <f>IF(A3074="","",IF(OR(A3074=1,A3074=0),H3074,0))</f>
      </c>
      <c r="M3074" s="246">
        <f>IF(A3074="","",IF(A3074=-1,H3074,0))</f>
      </c>
      <c r="N3074">
        <f>IF(J3074="","",IF(E3074="SGD",1,IF(E3074="USD",Settings!$B$22,IF(E3074="HKD",Settings!$B$23,1))))</f>
      </c>
      <c r="O3074">
        <f>IF(OR(B3074="",C3074="",E3074=""),0,(IF(A3074=-1,H3074,0)-IF(OR(A3074=1,A3074=0),H3074,0)+IF(A3074=2,H3074,0))*IF(E3074="SGD",1,IF(E3074="USD",Settings!$B$22,IF(E3074="HKD",Settings!$B$23,1))))</f>
        <v>0</v>
      </c>
      <c r="P3074">
        <f>IF(OR(B3074="",C3074="",E3074=""),0,IF(A3074=2,H3074*IF(E3074="SGD",1,IF(E3074="USD",Settings!$B$22,IF(E3074="HKD",Settings!$B$23,1))),0))</f>
        <v>0</v>
      </c>
      <c r="Q3074" s="312">
        <f>IF(OR(J3074="",G3074=""),"",G3074+ROW()/1000000)</f>
      </c>
      <c r="R3074" s="247">
        <f>IF(Q3074="","",SUMIFS(Txn[Signed Units],Txn[Key],J3074,Txn[Transaction Order],"&lt;="&amp;Q3074))</f>
      </c>
    </row>
    <row r="3075" spans="10:18" ht="15" customHeight="1" x14ac:dyDescent="0.15">
      <c r="J3075" s="246">
        <f>IF(OR(B3075="",C3075="",E3075=""),"",B3075&amp;":"&amp;C3075&amp;":"&amp;E3075)</f>
      </c>
      <c r="K3075" s="247">
        <f>IF(A3075="","",A3075*D3075)</f>
      </c>
      <c r="L3075" s="246">
        <f>IF(A3075="","",IF(OR(A3075=1,A3075=0),H3075,0))</f>
      </c>
      <c r="M3075" s="246">
        <f>IF(A3075="","",IF(A3075=-1,H3075,0))</f>
      </c>
      <c r="N3075">
        <f>IF(J3075="","",IF(E3075="SGD",1,IF(E3075="USD",Settings!$B$22,IF(E3075="HKD",Settings!$B$23,1))))</f>
      </c>
      <c r="O3075">
        <f>IF(OR(B3075="",C3075="",E3075=""),0,(IF(A3075=-1,H3075,0)-IF(OR(A3075=1,A3075=0),H3075,0)+IF(A3075=2,H3075,0))*IF(E3075="SGD",1,IF(E3075="USD",Settings!$B$22,IF(E3075="HKD",Settings!$B$23,1))))</f>
        <v>0</v>
      </c>
      <c r="P3075">
        <f>IF(OR(B3075="",C3075="",E3075=""),0,IF(A3075=2,H3075*IF(E3075="SGD",1,IF(E3075="USD",Settings!$B$22,IF(E3075="HKD",Settings!$B$23,1))),0))</f>
        <v>0</v>
      </c>
      <c r="Q3075" s="312">
        <f>IF(OR(J3075="",G3075=""),"",G3075+ROW()/1000000)</f>
      </c>
      <c r="R3075" s="247">
        <f>IF(Q3075="","",SUMIFS(Txn[Signed Units],Txn[Key],J3075,Txn[Transaction Order],"&lt;="&amp;Q3075))</f>
      </c>
    </row>
    <row r="3076" spans="10:18" ht="15" customHeight="1" x14ac:dyDescent="0.15">
      <c r="J3076" s="246">
        <f>IF(OR(B3076="",C3076="",E3076=""),"",B3076&amp;":"&amp;C3076&amp;":"&amp;E3076)</f>
      </c>
      <c r="K3076" s="247">
        <f>IF(A3076="","",A3076*D3076)</f>
      </c>
      <c r="L3076" s="246">
        <f>IF(A3076="","",IF(OR(A3076=1,A3076=0),H3076,0))</f>
      </c>
      <c r="M3076" s="246">
        <f>IF(A3076="","",IF(A3076=-1,H3076,0))</f>
      </c>
      <c r="N3076">
        <f>IF(J3076="","",IF(E3076="SGD",1,IF(E3076="USD",Settings!$B$22,IF(E3076="HKD",Settings!$B$23,1))))</f>
      </c>
      <c r="O3076">
        <f>IF(OR(B3076="",C3076="",E3076=""),0,(IF(A3076=-1,H3076,0)-IF(OR(A3076=1,A3076=0),H3076,0)+IF(A3076=2,H3076,0))*IF(E3076="SGD",1,IF(E3076="USD",Settings!$B$22,IF(E3076="HKD",Settings!$B$23,1))))</f>
        <v>0</v>
      </c>
      <c r="P3076">
        <f>IF(OR(B3076="",C3076="",E3076=""),0,IF(A3076=2,H3076*IF(E3076="SGD",1,IF(E3076="USD",Settings!$B$22,IF(E3076="HKD",Settings!$B$23,1))),0))</f>
        <v>0</v>
      </c>
      <c r="Q3076" s="312">
        <f>IF(OR(J3076="",G3076=""),"",G3076+ROW()/1000000)</f>
      </c>
      <c r="R3076" s="247">
        <f>IF(Q3076="","",SUMIFS(Txn[Signed Units],Txn[Key],J3076,Txn[Transaction Order],"&lt;="&amp;Q3076))</f>
      </c>
    </row>
    <row r="3077" spans="10:18" ht="15" customHeight="1" x14ac:dyDescent="0.15">
      <c r="J3077" s="246">
        <f>IF(OR(B3077="",C3077="",E3077=""),"",B3077&amp;":"&amp;C3077&amp;":"&amp;E3077)</f>
      </c>
      <c r="K3077" s="247">
        <f>IF(A3077="","",A3077*D3077)</f>
      </c>
      <c r="L3077" s="246">
        <f>IF(A3077="","",IF(OR(A3077=1,A3077=0),H3077,0))</f>
      </c>
      <c r="M3077" s="246">
        <f>IF(A3077="","",IF(A3077=-1,H3077,0))</f>
      </c>
      <c r="N3077">
        <f>IF(J3077="","",IF(E3077="SGD",1,IF(E3077="USD",Settings!$B$22,IF(E3077="HKD",Settings!$B$23,1))))</f>
      </c>
      <c r="O3077">
        <f>IF(OR(B3077="",C3077="",E3077=""),0,(IF(A3077=-1,H3077,0)-IF(OR(A3077=1,A3077=0),H3077,0)+IF(A3077=2,H3077,0))*IF(E3077="SGD",1,IF(E3077="USD",Settings!$B$22,IF(E3077="HKD",Settings!$B$23,1))))</f>
        <v>0</v>
      </c>
      <c r="P3077">
        <f>IF(OR(B3077="",C3077="",E3077=""),0,IF(A3077=2,H3077*IF(E3077="SGD",1,IF(E3077="USD",Settings!$B$22,IF(E3077="HKD",Settings!$B$23,1))),0))</f>
        <v>0</v>
      </c>
      <c r="Q3077" s="312">
        <f>IF(OR(J3077="",G3077=""),"",G3077+ROW()/1000000)</f>
      </c>
      <c r="R3077" s="247">
        <f>IF(Q3077="","",SUMIFS(Txn[Signed Units],Txn[Key],J3077,Txn[Transaction Order],"&lt;="&amp;Q3077))</f>
      </c>
    </row>
    <row r="3078" spans="10:18" ht="15" customHeight="1" x14ac:dyDescent="0.15">
      <c r="J3078" s="246">
        <f>IF(OR(B3078="",C3078="",E3078=""),"",B3078&amp;":"&amp;C3078&amp;":"&amp;E3078)</f>
      </c>
      <c r="K3078" s="247">
        <f>IF(A3078="","",A3078*D3078)</f>
      </c>
      <c r="L3078" s="246">
        <f>IF(A3078="","",IF(OR(A3078=1,A3078=0),H3078,0))</f>
      </c>
      <c r="M3078" s="246">
        <f>IF(A3078="","",IF(A3078=-1,H3078,0))</f>
      </c>
      <c r="N3078">
        <f>IF(J3078="","",IF(E3078="SGD",1,IF(E3078="USD",Settings!$B$22,IF(E3078="HKD",Settings!$B$23,1))))</f>
      </c>
      <c r="O3078">
        <f>IF(OR(B3078="",C3078="",E3078=""),0,(IF(A3078=-1,H3078,0)-IF(OR(A3078=1,A3078=0),H3078,0)+IF(A3078=2,H3078,0))*IF(E3078="SGD",1,IF(E3078="USD",Settings!$B$22,IF(E3078="HKD",Settings!$B$23,1))))</f>
        <v>0</v>
      </c>
      <c r="P3078">
        <f>IF(OR(B3078="",C3078="",E3078=""),0,IF(A3078=2,H3078*IF(E3078="SGD",1,IF(E3078="USD",Settings!$B$22,IF(E3078="HKD",Settings!$B$23,1))),0))</f>
        <v>0</v>
      </c>
      <c r="Q3078" s="312">
        <f>IF(OR(J3078="",G3078=""),"",G3078+ROW()/1000000)</f>
      </c>
      <c r="R3078" s="247">
        <f>IF(Q3078="","",SUMIFS(Txn[Signed Units],Txn[Key],J3078,Txn[Transaction Order],"&lt;="&amp;Q3078))</f>
      </c>
    </row>
    <row r="3079" spans="10:18" ht="15" customHeight="1" x14ac:dyDescent="0.15">
      <c r="J3079" s="246">
        <f>IF(OR(B3079="",C3079="",E3079=""),"",B3079&amp;":"&amp;C3079&amp;":"&amp;E3079)</f>
      </c>
      <c r="K3079" s="247">
        <f>IF(A3079="","",A3079*D3079)</f>
      </c>
      <c r="L3079" s="246">
        <f>IF(A3079="","",IF(OR(A3079=1,A3079=0),H3079,0))</f>
      </c>
      <c r="M3079" s="246">
        <f>IF(A3079="","",IF(A3079=-1,H3079,0))</f>
      </c>
      <c r="N3079">
        <f>IF(J3079="","",IF(E3079="SGD",1,IF(E3079="USD",Settings!$B$22,IF(E3079="HKD",Settings!$B$23,1))))</f>
      </c>
      <c r="O3079">
        <f>IF(OR(B3079="",C3079="",E3079=""),0,(IF(A3079=-1,H3079,0)-IF(OR(A3079=1,A3079=0),H3079,0)+IF(A3079=2,H3079,0))*IF(E3079="SGD",1,IF(E3079="USD",Settings!$B$22,IF(E3079="HKD",Settings!$B$23,1))))</f>
        <v>0</v>
      </c>
      <c r="P3079">
        <f>IF(OR(B3079="",C3079="",E3079=""),0,IF(A3079=2,H3079*IF(E3079="SGD",1,IF(E3079="USD",Settings!$B$22,IF(E3079="HKD",Settings!$B$23,1))),0))</f>
        <v>0</v>
      </c>
      <c r="Q3079" s="312">
        <f>IF(OR(J3079="",G3079=""),"",G3079+ROW()/1000000)</f>
      </c>
      <c r="R3079" s="247">
        <f>IF(Q3079="","",SUMIFS(Txn[Signed Units],Txn[Key],J3079,Txn[Transaction Order],"&lt;="&amp;Q3079))</f>
      </c>
    </row>
    <row r="3080" spans="10:18" ht="15" customHeight="1" x14ac:dyDescent="0.15">
      <c r="J3080" s="246">
        <f>IF(OR(B3080="",C3080="",E3080=""),"",B3080&amp;":"&amp;C3080&amp;":"&amp;E3080)</f>
      </c>
      <c r="K3080" s="247">
        <f>IF(A3080="","",A3080*D3080)</f>
      </c>
      <c r="L3080" s="246">
        <f>IF(A3080="","",IF(OR(A3080=1,A3080=0),H3080,0))</f>
      </c>
      <c r="M3080" s="246">
        <f>IF(A3080="","",IF(A3080=-1,H3080,0))</f>
      </c>
      <c r="N3080">
        <f>IF(J3080="","",IF(E3080="SGD",1,IF(E3080="USD",Settings!$B$22,IF(E3080="HKD",Settings!$B$23,1))))</f>
      </c>
      <c r="O3080">
        <f>IF(OR(B3080="",C3080="",E3080=""),0,(IF(A3080=-1,H3080,0)-IF(OR(A3080=1,A3080=0),H3080,0)+IF(A3080=2,H3080,0))*IF(E3080="SGD",1,IF(E3080="USD",Settings!$B$22,IF(E3080="HKD",Settings!$B$23,1))))</f>
        <v>0</v>
      </c>
      <c r="P3080">
        <f>IF(OR(B3080="",C3080="",E3080=""),0,IF(A3080=2,H3080*IF(E3080="SGD",1,IF(E3080="USD",Settings!$B$22,IF(E3080="HKD",Settings!$B$23,1))),0))</f>
        <v>0</v>
      </c>
      <c r="Q3080" s="312">
        <f>IF(OR(J3080="",G3080=""),"",G3080+ROW()/1000000)</f>
      </c>
      <c r="R3080" s="247">
        <f>IF(Q3080="","",SUMIFS(Txn[Signed Units],Txn[Key],J3080,Txn[Transaction Order],"&lt;="&amp;Q3080))</f>
      </c>
    </row>
    <row r="3081" spans="10:18" ht="15" customHeight="1" x14ac:dyDescent="0.15">
      <c r="J3081" s="246">
        <f>IF(OR(B3081="",C3081="",E3081=""),"",B3081&amp;":"&amp;C3081&amp;":"&amp;E3081)</f>
      </c>
      <c r="K3081" s="247">
        <f>IF(A3081="","",A3081*D3081)</f>
      </c>
      <c r="L3081" s="246">
        <f>IF(A3081="","",IF(OR(A3081=1,A3081=0),H3081,0))</f>
      </c>
      <c r="M3081" s="246">
        <f>IF(A3081="","",IF(A3081=-1,H3081,0))</f>
      </c>
      <c r="N3081">
        <f>IF(J3081="","",IF(E3081="SGD",1,IF(E3081="USD",Settings!$B$22,IF(E3081="HKD",Settings!$B$23,1))))</f>
      </c>
      <c r="O3081">
        <f>IF(OR(B3081="",C3081="",E3081=""),0,(IF(A3081=-1,H3081,0)-IF(OR(A3081=1,A3081=0),H3081,0)+IF(A3081=2,H3081,0))*IF(E3081="SGD",1,IF(E3081="USD",Settings!$B$22,IF(E3081="HKD",Settings!$B$23,1))))</f>
        <v>0</v>
      </c>
      <c r="P3081">
        <f>IF(OR(B3081="",C3081="",E3081=""),0,IF(A3081=2,H3081*IF(E3081="SGD",1,IF(E3081="USD",Settings!$B$22,IF(E3081="HKD",Settings!$B$23,1))),0))</f>
        <v>0</v>
      </c>
      <c r="Q3081" s="312">
        <f>IF(OR(J3081="",G3081=""),"",G3081+ROW()/1000000)</f>
      </c>
      <c r="R3081" s="247">
        <f>IF(Q3081="","",SUMIFS(Txn[Signed Units],Txn[Key],J3081,Txn[Transaction Order],"&lt;="&amp;Q3081))</f>
      </c>
    </row>
    <row r="3082" spans="10:18" ht="15" customHeight="1" x14ac:dyDescent="0.15">
      <c r="J3082" s="246">
        <f>IF(OR(B3082="",C3082="",E3082=""),"",B3082&amp;":"&amp;C3082&amp;":"&amp;E3082)</f>
      </c>
      <c r="K3082" s="247">
        <f>IF(A3082="","",A3082*D3082)</f>
      </c>
      <c r="L3082" s="246">
        <f>IF(A3082="","",IF(OR(A3082=1,A3082=0),H3082,0))</f>
      </c>
      <c r="M3082" s="246">
        <f>IF(A3082="","",IF(A3082=-1,H3082,0))</f>
      </c>
      <c r="N3082">
        <f>IF(J3082="","",IF(E3082="SGD",1,IF(E3082="USD",Settings!$B$22,IF(E3082="HKD",Settings!$B$23,1))))</f>
      </c>
      <c r="O3082">
        <f>IF(OR(B3082="",C3082="",E3082=""),0,(IF(A3082=-1,H3082,0)-IF(OR(A3082=1,A3082=0),H3082,0)+IF(A3082=2,H3082,0))*IF(E3082="SGD",1,IF(E3082="USD",Settings!$B$22,IF(E3082="HKD",Settings!$B$23,1))))</f>
        <v>0</v>
      </c>
      <c r="P3082">
        <f>IF(OR(B3082="",C3082="",E3082=""),0,IF(A3082=2,H3082*IF(E3082="SGD",1,IF(E3082="USD",Settings!$B$22,IF(E3082="HKD",Settings!$B$23,1))),0))</f>
        <v>0</v>
      </c>
      <c r="Q3082" s="312">
        <f>IF(OR(J3082="",G3082=""),"",G3082+ROW()/1000000)</f>
      </c>
      <c r="R3082" s="247">
        <f>IF(Q3082="","",SUMIFS(Txn[Signed Units],Txn[Key],J3082,Txn[Transaction Order],"&lt;="&amp;Q3082))</f>
      </c>
    </row>
    <row r="3083" spans="10:18" ht="15" customHeight="1" x14ac:dyDescent="0.15">
      <c r="J3083" s="246">
        <f>IF(OR(B3083="",C3083="",E3083=""),"",B3083&amp;":"&amp;C3083&amp;":"&amp;E3083)</f>
      </c>
      <c r="K3083" s="247">
        <f>IF(A3083="","",A3083*D3083)</f>
      </c>
      <c r="L3083" s="246">
        <f>IF(A3083="","",IF(OR(A3083=1,A3083=0),H3083,0))</f>
      </c>
      <c r="M3083" s="246">
        <f>IF(A3083="","",IF(A3083=-1,H3083,0))</f>
      </c>
      <c r="N3083">
        <f>IF(J3083="","",IF(E3083="SGD",1,IF(E3083="USD",Settings!$B$22,IF(E3083="HKD",Settings!$B$23,1))))</f>
      </c>
      <c r="O3083">
        <f>IF(OR(B3083="",C3083="",E3083=""),0,(IF(A3083=-1,H3083,0)-IF(OR(A3083=1,A3083=0),H3083,0)+IF(A3083=2,H3083,0))*IF(E3083="SGD",1,IF(E3083="USD",Settings!$B$22,IF(E3083="HKD",Settings!$B$23,1))))</f>
        <v>0</v>
      </c>
      <c r="P3083">
        <f>IF(OR(B3083="",C3083="",E3083=""),0,IF(A3083=2,H3083*IF(E3083="SGD",1,IF(E3083="USD",Settings!$B$22,IF(E3083="HKD",Settings!$B$23,1))),0))</f>
        <v>0</v>
      </c>
      <c r="Q3083" s="312">
        <f>IF(OR(J3083="",G3083=""),"",G3083+ROW()/1000000)</f>
      </c>
      <c r="R3083" s="247">
        <f>IF(Q3083="","",SUMIFS(Txn[Signed Units],Txn[Key],J3083,Txn[Transaction Order],"&lt;="&amp;Q3083))</f>
      </c>
    </row>
    <row r="3084" spans="10:18" ht="15" customHeight="1" x14ac:dyDescent="0.15">
      <c r="J3084" s="246">
        <f>IF(OR(B3084="",C3084="",E3084=""),"",B3084&amp;":"&amp;C3084&amp;":"&amp;E3084)</f>
      </c>
      <c r="K3084" s="247">
        <f>IF(A3084="","",A3084*D3084)</f>
      </c>
      <c r="L3084" s="246">
        <f>IF(A3084="","",IF(OR(A3084=1,A3084=0),H3084,0))</f>
      </c>
      <c r="M3084" s="246">
        <f>IF(A3084="","",IF(A3084=-1,H3084,0))</f>
      </c>
      <c r="N3084">
        <f>IF(J3084="","",IF(E3084="SGD",1,IF(E3084="USD",Settings!$B$22,IF(E3084="HKD",Settings!$B$23,1))))</f>
      </c>
      <c r="O3084">
        <f>IF(OR(B3084="",C3084="",E3084=""),0,(IF(A3084=-1,H3084,0)-IF(OR(A3084=1,A3084=0),H3084,0)+IF(A3084=2,H3084,0))*IF(E3084="SGD",1,IF(E3084="USD",Settings!$B$22,IF(E3084="HKD",Settings!$B$23,1))))</f>
        <v>0</v>
      </c>
      <c r="P3084">
        <f>IF(OR(B3084="",C3084="",E3084=""),0,IF(A3084=2,H3084*IF(E3084="SGD",1,IF(E3084="USD",Settings!$B$22,IF(E3084="HKD",Settings!$B$23,1))),0))</f>
        <v>0</v>
      </c>
      <c r="Q3084" s="312">
        <f>IF(OR(J3084="",G3084=""),"",G3084+ROW()/1000000)</f>
      </c>
      <c r="R3084" s="247">
        <f>IF(Q3084="","",SUMIFS(Txn[Signed Units],Txn[Key],J3084,Txn[Transaction Order],"&lt;="&amp;Q3084))</f>
      </c>
    </row>
    <row r="3085" spans="10:18" ht="15" customHeight="1" x14ac:dyDescent="0.15">
      <c r="J3085" s="246">
        <f>IF(OR(B3085="",C3085="",E3085=""),"",B3085&amp;":"&amp;C3085&amp;":"&amp;E3085)</f>
      </c>
      <c r="K3085" s="247">
        <f>IF(A3085="","",A3085*D3085)</f>
      </c>
      <c r="L3085" s="246">
        <f>IF(A3085="","",IF(OR(A3085=1,A3085=0),H3085,0))</f>
      </c>
      <c r="M3085" s="246">
        <f>IF(A3085="","",IF(A3085=-1,H3085,0))</f>
      </c>
      <c r="N3085">
        <f>IF(J3085="","",IF(E3085="SGD",1,IF(E3085="USD",Settings!$B$22,IF(E3085="HKD",Settings!$B$23,1))))</f>
      </c>
      <c r="O3085">
        <f>IF(OR(B3085="",C3085="",E3085=""),0,(IF(A3085=-1,H3085,0)-IF(OR(A3085=1,A3085=0),H3085,0)+IF(A3085=2,H3085,0))*IF(E3085="SGD",1,IF(E3085="USD",Settings!$B$22,IF(E3085="HKD",Settings!$B$23,1))))</f>
        <v>0</v>
      </c>
      <c r="P3085">
        <f>IF(OR(B3085="",C3085="",E3085=""),0,IF(A3085=2,H3085*IF(E3085="SGD",1,IF(E3085="USD",Settings!$B$22,IF(E3085="HKD",Settings!$B$23,1))),0))</f>
        <v>0</v>
      </c>
      <c r="Q3085" s="312">
        <f>IF(OR(J3085="",G3085=""),"",G3085+ROW()/1000000)</f>
      </c>
      <c r="R3085" s="247">
        <f>IF(Q3085="","",SUMIFS(Txn[Signed Units],Txn[Key],J3085,Txn[Transaction Order],"&lt;="&amp;Q3085))</f>
      </c>
    </row>
    <row r="3086" spans="10:18" ht="15" customHeight="1" x14ac:dyDescent="0.15">
      <c r="J3086" s="246">
        <f>IF(OR(B3086="",C3086="",E3086=""),"",B3086&amp;":"&amp;C3086&amp;":"&amp;E3086)</f>
      </c>
      <c r="K3086" s="247">
        <f>IF(A3086="","",A3086*D3086)</f>
      </c>
      <c r="L3086" s="246">
        <f>IF(A3086="","",IF(OR(A3086=1,A3086=0),H3086,0))</f>
      </c>
      <c r="M3086" s="246">
        <f>IF(A3086="","",IF(A3086=-1,H3086,0))</f>
      </c>
      <c r="N3086">
        <f>IF(J3086="","",IF(E3086="SGD",1,IF(E3086="USD",Settings!$B$22,IF(E3086="HKD",Settings!$B$23,1))))</f>
      </c>
      <c r="O3086">
        <f>IF(OR(B3086="",C3086="",E3086=""),0,(IF(A3086=-1,H3086,0)-IF(OR(A3086=1,A3086=0),H3086,0)+IF(A3086=2,H3086,0))*IF(E3086="SGD",1,IF(E3086="USD",Settings!$B$22,IF(E3086="HKD",Settings!$B$23,1))))</f>
        <v>0</v>
      </c>
      <c r="P3086">
        <f>IF(OR(B3086="",C3086="",E3086=""),0,IF(A3086=2,H3086*IF(E3086="SGD",1,IF(E3086="USD",Settings!$B$22,IF(E3086="HKD",Settings!$B$23,1))),0))</f>
        <v>0</v>
      </c>
      <c r="Q3086" s="312">
        <f>IF(OR(J3086="",G3086=""),"",G3086+ROW()/1000000)</f>
      </c>
      <c r="R3086" s="247">
        <f>IF(Q3086="","",SUMIFS(Txn[Signed Units],Txn[Key],J3086,Txn[Transaction Order],"&lt;="&amp;Q3086))</f>
      </c>
    </row>
    <row r="3087" spans="10:18" ht="15" customHeight="1" x14ac:dyDescent="0.15">
      <c r="J3087" s="246">
        <f>IF(OR(B3087="",C3087="",E3087=""),"",B3087&amp;":"&amp;C3087&amp;":"&amp;E3087)</f>
      </c>
      <c r="K3087" s="247">
        <f>IF(A3087="","",A3087*D3087)</f>
      </c>
      <c r="L3087" s="246">
        <f>IF(A3087="","",IF(OR(A3087=1,A3087=0),H3087,0))</f>
      </c>
      <c r="M3087" s="246">
        <f>IF(A3087="","",IF(A3087=-1,H3087,0))</f>
      </c>
      <c r="N3087">
        <f>IF(J3087="","",IF(E3087="SGD",1,IF(E3087="USD",Settings!$B$22,IF(E3087="HKD",Settings!$B$23,1))))</f>
      </c>
      <c r="O3087">
        <f>IF(OR(B3087="",C3087="",E3087=""),0,(IF(A3087=-1,H3087,0)-IF(OR(A3087=1,A3087=0),H3087,0)+IF(A3087=2,H3087,0))*IF(E3087="SGD",1,IF(E3087="USD",Settings!$B$22,IF(E3087="HKD",Settings!$B$23,1))))</f>
        <v>0</v>
      </c>
      <c r="P3087">
        <f>IF(OR(B3087="",C3087="",E3087=""),0,IF(A3087=2,H3087*IF(E3087="SGD",1,IF(E3087="USD",Settings!$B$22,IF(E3087="HKD",Settings!$B$23,1))),0))</f>
        <v>0</v>
      </c>
      <c r="Q3087" s="312">
        <f>IF(OR(J3087="",G3087=""),"",G3087+ROW()/1000000)</f>
      </c>
      <c r="R3087" s="247">
        <f>IF(Q3087="","",SUMIFS(Txn[Signed Units],Txn[Key],J3087,Txn[Transaction Order],"&lt;="&amp;Q3087))</f>
      </c>
    </row>
    <row r="3088" spans="10:18" ht="15" customHeight="1" x14ac:dyDescent="0.15">
      <c r="J3088" s="246">
        <f>IF(OR(B3088="",C3088="",E3088=""),"",B3088&amp;":"&amp;C3088&amp;":"&amp;E3088)</f>
      </c>
      <c r="K3088" s="247">
        <f>IF(A3088="","",A3088*D3088)</f>
      </c>
      <c r="L3088" s="246">
        <f>IF(A3088="","",IF(OR(A3088=1,A3088=0),H3088,0))</f>
      </c>
      <c r="M3088" s="246">
        <f>IF(A3088="","",IF(A3088=-1,H3088,0))</f>
      </c>
      <c r="N3088">
        <f>IF(J3088="","",IF(E3088="SGD",1,IF(E3088="USD",Settings!$B$22,IF(E3088="HKD",Settings!$B$23,1))))</f>
      </c>
      <c r="O3088">
        <f>IF(OR(B3088="",C3088="",E3088=""),0,(IF(A3088=-1,H3088,0)-IF(OR(A3088=1,A3088=0),H3088,0)+IF(A3088=2,H3088,0))*IF(E3088="SGD",1,IF(E3088="USD",Settings!$B$22,IF(E3088="HKD",Settings!$B$23,1))))</f>
        <v>0</v>
      </c>
      <c r="P3088">
        <f>IF(OR(B3088="",C3088="",E3088=""),0,IF(A3088=2,H3088*IF(E3088="SGD",1,IF(E3088="USD",Settings!$B$22,IF(E3088="HKD",Settings!$B$23,1))),0))</f>
        <v>0</v>
      </c>
      <c r="Q3088" s="312">
        <f>IF(OR(J3088="",G3088=""),"",G3088+ROW()/1000000)</f>
      </c>
      <c r="R3088" s="247">
        <f>IF(Q3088="","",SUMIFS(Txn[Signed Units],Txn[Key],J3088,Txn[Transaction Order],"&lt;="&amp;Q3088))</f>
      </c>
    </row>
    <row r="3089" spans="10:18" ht="15" customHeight="1" x14ac:dyDescent="0.15">
      <c r="J3089" s="246">
        <f>IF(OR(B3089="",C3089="",E3089=""),"",B3089&amp;":"&amp;C3089&amp;":"&amp;E3089)</f>
      </c>
      <c r="K3089" s="247">
        <f>IF(A3089="","",A3089*D3089)</f>
      </c>
      <c r="L3089" s="246">
        <f>IF(A3089="","",IF(OR(A3089=1,A3089=0),H3089,0))</f>
      </c>
      <c r="M3089" s="246">
        <f>IF(A3089="","",IF(A3089=-1,H3089,0))</f>
      </c>
      <c r="N3089">
        <f>IF(J3089="","",IF(E3089="SGD",1,IF(E3089="USD",Settings!$B$22,IF(E3089="HKD",Settings!$B$23,1))))</f>
      </c>
      <c r="O3089">
        <f>IF(OR(B3089="",C3089="",E3089=""),0,(IF(A3089=-1,H3089,0)-IF(OR(A3089=1,A3089=0),H3089,0)+IF(A3089=2,H3089,0))*IF(E3089="SGD",1,IF(E3089="USD",Settings!$B$22,IF(E3089="HKD",Settings!$B$23,1))))</f>
        <v>0</v>
      </c>
      <c r="P3089">
        <f>IF(OR(B3089="",C3089="",E3089=""),0,IF(A3089=2,H3089*IF(E3089="SGD",1,IF(E3089="USD",Settings!$B$22,IF(E3089="HKD",Settings!$B$23,1))),0))</f>
        <v>0</v>
      </c>
      <c r="Q3089" s="312">
        <f>IF(OR(J3089="",G3089=""),"",G3089+ROW()/1000000)</f>
      </c>
      <c r="R3089" s="247">
        <f>IF(Q3089="","",SUMIFS(Txn[Signed Units],Txn[Key],J3089,Txn[Transaction Order],"&lt;="&amp;Q3089))</f>
      </c>
    </row>
    <row r="3090" spans="10:18" ht="15" customHeight="1" x14ac:dyDescent="0.15">
      <c r="J3090" s="246">
        <f>IF(OR(B3090="",C3090="",E3090=""),"",B3090&amp;":"&amp;C3090&amp;":"&amp;E3090)</f>
      </c>
      <c r="K3090" s="247">
        <f>IF(A3090="","",A3090*D3090)</f>
      </c>
      <c r="L3090" s="246">
        <f>IF(A3090="","",IF(OR(A3090=1,A3090=0),H3090,0))</f>
      </c>
      <c r="M3090" s="246">
        <f>IF(A3090="","",IF(A3090=-1,H3090,0))</f>
      </c>
      <c r="N3090">
        <f>IF(J3090="","",IF(E3090="SGD",1,IF(E3090="USD",Settings!$B$22,IF(E3090="HKD",Settings!$B$23,1))))</f>
      </c>
      <c r="O3090">
        <f>IF(OR(B3090="",C3090="",E3090=""),0,(IF(A3090=-1,H3090,0)-IF(OR(A3090=1,A3090=0),H3090,0)+IF(A3090=2,H3090,0))*IF(E3090="SGD",1,IF(E3090="USD",Settings!$B$22,IF(E3090="HKD",Settings!$B$23,1))))</f>
        <v>0</v>
      </c>
      <c r="P3090">
        <f>IF(OR(B3090="",C3090="",E3090=""),0,IF(A3090=2,H3090*IF(E3090="SGD",1,IF(E3090="USD",Settings!$B$22,IF(E3090="HKD",Settings!$B$23,1))),0))</f>
        <v>0</v>
      </c>
      <c r="Q3090" s="312">
        <f>IF(OR(J3090="",G3090=""),"",G3090+ROW()/1000000)</f>
      </c>
      <c r="R3090" s="247">
        <f>IF(Q3090="","",SUMIFS(Txn[Signed Units],Txn[Key],J3090,Txn[Transaction Order],"&lt;="&amp;Q3090))</f>
      </c>
    </row>
    <row r="3091" spans="10:18" ht="15" customHeight="1" x14ac:dyDescent="0.15">
      <c r="J3091" s="246">
        <f>IF(OR(B3091="",C3091="",E3091=""),"",B3091&amp;":"&amp;C3091&amp;":"&amp;E3091)</f>
      </c>
      <c r="K3091" s="247">
        <f>IF(A3091="","",A3091*D3091)</f>
      </c>
      <c r="L3091" s="246">
        <f>IF(A3091="","",IF(OR(A3091=1,A3091=0),H3091,0))</f>
      </c>
      <c r="M3091" s="246">
        <f>IF(A3091="","",IF(A3091=-1,H3091,0))</f>
      </c>
      <c r="N3091">
        <f>IF(J3091="","",IF(E3091="SGD",1,IF(E3091="USD",Settings!$B$22,IF(E3091="HKD",Settings!$B$23,1))))</f>
      </c>
      <c r="O3091">
        <f>IF(OR(B3091="",C3091="",E3091=""),0,(IF(A3091=-1,H3091,0)-IF(OR(A3091=1,A3091=0),H3091,0)+IF(A3091=2,H3091,0))*IF(E3091="SGD",1,IF(E3091="USD",Settings!$B$22,IF(E3091="HKD",Settings!$B$23,1))))</f>
        <v>0</v>
      </c>
      <c r="P3091">
        <f>IF(OR(B3091="",C3091="",E3091=""),0,IF(A3091=2,H3091*IF(E3091="SGD",1,IF(E3091="USD",Settings!$B$22,IF(E3091="HKD",Settings!$B$23,1))),0))</f>
        <v>0</v>
      </c>
      <c r="Q3091" s="312">
        <f>IF(OR(J3091="",G3091=""),"",G3091+ROW()/1000000)</f>
      </c>
      <c r="R3091" s="247">
        <f>IF(Q3091="","",SUMIFS(Txn[Signed Units],Txn[Key],J3091,Txn[Transaction Order],"&lt;="&amp;Q3091))</f>
      </c>
    </row>
    <row r="3092" spans="10:18" ht="15" customHeight="1" x14ac:dyDescent="0.15">
      <c r="J3092" s="246">
        <f>IF(OR(B3092="",C3092="",E3092=""),"",B3092&amp;":"&amp;C3092&amp;":"&amp;E3092)</f>
      </c>
      <c r="K3092" s="247">
        <f>IF(A3092="","",A3092*D3092)</f>
      </c>
      <c r="L3092" s="246">
        <f>IF(A3092="","",IF(OR(A3092=1,A3092=0),H3092,0))</f>
      </c>
      <c r="M3092" s="246">
        <f>IF(A3092="","",IF(A3092=-1,H3092,0))</f>
      </c>
      <c r="N3092">
        <f>IF(J3092="","",IF(E3092="SGD",1,IF(E3092="USD",Settings!$B$22,IF(E3092="HKD",Settings!$B$23,1))))</f>
      </c>
      <c r="O3092">
        <f>IF(OR(B3092="",C3092="",E3092=""),0,(IF(A3092=-1,H3092,0)-IF(OR(A3092=1,A3092=0),H3092,0)+IF(A3092=2,H3092,0))*IF(E3092="SGD",1,IF(E3092="USD",Settings!$B$22,IF(E3092="HKD",Settings!$B$23,1))))</f>
        <v>0</v>
      </c>
      <c r="P3092">
        <f>IF(OR(B3092="",C3092="",E3092=""),0,IF(A3092=2,H3092*IF(E3092="SGD",1,IF(E3092="USD",Settings!$B$22,IF(E3092="HKD",Settings!$B$23,1))),0))</f>
        <v>0</v>
      </c>
      <c r="Q3092" s="312">
        <f>IF(OR(J3092="",G3092=""),"",G3092+ROW()/1000000)</f>
      </c>
      <c r="R3092" s="247">
        <f>IF(Q3092="","",SUMIFS(Txn[Signed Units],Txn[Key],J3092,Txn[Transaction Order],"&lt;="&amp;Q3092))</f>
      </c>
    </row>
    <row r="3093" spans="10:18" ht="15" customHeight="1" x14ac:dyDescent="0.15">
      <c r="J3093" s="246">
        <f>IF(OR(B3093="",C3093="",E3093=""),"",B3093&amp;":"&amp;C3093&amp;":"&amp;E3093)</f>
      </c>
      <c r="K3093" s="247">
        <f>IF(A3093="","",A3093*D3093)</f>
      </c>
      <c r="L3093" s="246">
        <f>IF(A3093="","",IF(OR(A3093=1,A3093=0),H3093,0))</f>
      </c>
      <c r="M3093" s="246">
        <f>IF(A3093="","",IF(A3093=-1,H3093,0))</f>
      </c>
      <c r="N3093">
        <f>IF(J3093="","",IF(E3093="SGD",1,IF(E3093="USD",Settings!$B$22,IF(E3093="HKD",Settings!$B$23,1))))</f>
      </c>
      <c r="O3093">
        <f>IF(OR(B3093="",C3093="",E3093=""),0,(IF(A3093=-1,H3093,0)-IF(OR(A3093=1,A3093=0),H3093,0)+IF(A3093=2,H3093,0))*IF(E3093="SGD",1,IF(E3093="USD",Settings!$B$22,IF(E3093="HKD",Settings!$B$23,1))))</f>
        <v>0</v>
      </c>
      <c r="P3093">
        <f>IF(OR(B3093="",C3093="",E3093=""),0,IF(A3093=2,H3093*IF(E3093="SGD",1,IF(E3093="USD",Settings!$B$22,IF(E3093="HKD",Settings!$B$23,1))),0))</f>
        <v>0</v>
      </c>
      <c r="Q3093" s="312">
        <f>IF(OR(J3093="",G3093=""),"",G3093+ROW()/1000000)</f>
      </c>
      <c r="R3093" s="247">
        <f>IF(Q3093="","",SUMIFS(Txn[Signed Units],Txn[Key],J3093,Txn[Transaction Order],"&lt;="&amp;Q3093))</f>
      </c>
    </row>
    <row r="3094" spans="10:18" ht="15" customHeight="1" x14ac:dyDescent="0.15">
      <c r="J3094" s="246">
        <f>IF(OR(B3094="",C3094="",E3094=""),"",B3094&amp;":"&amp;C3094&amp;":"&amp;E3094)</f>
      </c>
      <c r="K3094" s="247">
        <f>IF(A3094="","",A3094*D3094)</f>
      </c>
      <c r="L3094" s="246">
        <f>IF(A3094="","",IF(OR(A3094=1,A3094=0),H3094,0))</f>
      </c>
      <c r="M3094" s="246">
        <f>IF(A3094="","",IF(A3094=-1,H3094,0))</f>
      </c>
      <c r="N3094">
        <f>IF(J3094="","",IF(E3094="SGD",1,IF(E3094="USD",Settings!$B$22,IF(E3094="HKD",Settings!$B$23,1))))</f>
      </c>
      <c r="O3094">
        <f>IF(OR(B3094="",C3094="",E3094=""),0,(IF(A3094=-1,H3094,0)-IF(OR(A3094=1,A3094=0),H3094,0)+IF(A3094=2,H3094,0))*IF(E3094="SGD",1,IF(E3094="USD",Settings!$B$22,IF(E3094="HKD",Settings!$B$23,1))))</f>
        <v>0</v>
      </c>
      <c r="P3094">
        <f>IF(OR(B3094="",C3094="",E3094=""),0,IF(A3094=2,H3094*IF(E3094="SGD",1,IF(E3094="USD",Settings!$B$22,IF(E3094="HKD",Settings!$B$23,1))),0))</f>
        <v>0</v>
      </c>
      <c r="Q3094" s="312">
        <f>IF(OR(J3094="",G3094=""),"",G3094+ROW()/1000000)</f>
      </c>
      <c r="R3094" s="247">
        <f>IF(Q3094="","",SUMIFS(Txn[Signed Units],Txn[Key],J3094,Txn[Transaction Order],"&lt;="&amp;Q3094))</f>
      </c>
    </row>
    <row r="3095" spans="10:18" ht="15" customHeight="1" x14ac:dyDescent="0.15">
      <c r="J3095" s="246">
        <f>IF(OR(B3095="",C3095="",E3095=""),"",B3095&amp;":"&amp;C3095&amp;":"&amp;E3095)</f>
      </c>
      <c r="K3095" s="247">
        <f>IF(A3095="","",A3095*D3095)</f>
      </c>
      <c r="L3095" s="246">
        <f>IF(A3095="","",IF(OR(A3095=1,A3095=0),H3095,0))</f>
      </c>
      <c r="M3095" s="246">
        <f>IF(A3095="","",IF(A3095=-1,H3095,0))</f>
      </c>
      <c r="N3095">
        <f>IF(J3095="","",IF(E3095="SGD",1,IF(E3095="USD",Settings!$B$22,IF(E3095="HKD",Settings!$B$23,1))))</f>
      </c>
      <c r="O3095">
        <f>IF(OR(B3095="",C3095="",E3095=""),0,(IF(A3095=-1,H3095,0)-IF(OR(A3095=1,A3095=0),H3095,0)+IF(A3095=2,H3095,0))*IF(E3095="SGD",1,IF(E3095="USD",Settings!$B$22,IF(E3095="HKD",Settings!$B$23,1))))</f>
        <v>0</v>
      </c>
      <c r="P3095">
        <f>IF(OR(B3095="",C3095="",E3095=""),0,IF(A3095=2,H3095*IF(E3095="SGD",1,IF(E3095="USD",Settings!$B$22,IF(E3095="HKD",Settings!$B$23,1))),0))</f>
        <v>0</v>
      </c>
      <c r="Q3095" s="312">
        <f>IF(OR(J3095="",G3095=""),"",G3095+ROW()/1000000)</f>
      </c>
      <c r="R3095" s="247">
        <f>IF(Q3095="","",SUMIFS(Txn[Signed Units],Txn[Key],J3095,Txn[Transaction Order],"&lt;="&amp;Q3095))</f>
      </c>
    </row>
    <row r="3096" spans="10:18" ht="15" customHeight="1" x14ac:dyDescent="0.15">
      <c r="J3096" s="246">
        <f>IF(OR(B3096="",C3096="",E3096=""),"",B3096&amp;":"&amp;C3096&amp;":"&amp;E3096)</f>
      </c>
      <c r="K3096" s="247">
        <f>IF(A3096="","",A3096*D3096)</f>
      </c>
      <c r="L3096" s="246">
        <f>IF(A3096="","",IF(OR(A3096=1,A3096=0),H3096,0))</f>
      </c>
      <c r="M3096" s="246">
        <f>IF(A3096="","",IF(A3096=-1,H3096,0))</f>
      </c>
      <c r="N3096">
        <f>IF(J3096="","",IF(E3096="SGD",1,IF(E3096="USD",Settings!$B$22,IF(E3096="HKD",Settings!$B$23,1))))</f>
      </c>
      <c r="O3096">
        <f>IF(OR(B3096="",C3096="",E3096=""),0,(IF(A3096=-1,H3096,0)-IF(OR(A3096=1,A3096=0),H3096,0)+IF(A3096=2,H3096,0))*IF(E3096="SGD",1,IF(E3096="USD",Settings!$B$22,IF(E3096="HKD",Settings!$B$23,1))))</f>
        <v>0</v>
      </c>
      <c r="P3096">
        <f>IF(OR(B3096="",C3096="",E3096=""),0,IF(A3096=2,H3096*IF(E3096="SGD",1,IF(E3096="USD",Settings!$B$22,IF(E3096="HKD",Settings!$B$23,1))),0))</f>
        <v>0</v>
      </c>
      <c r="Q3096" s="312">
        <f>IF(OR(J3096="",G3096=""),"",G3096+ROW()/1000000)</f>
      </c>
      <c r="R3096" s="247">
        <f>IF(Q3096="","",SUMIFS(Txn[Signed Units],Txn[Key],J3096,Txn[Transaction Order],"&lt;="&amp;Q3096))</f>
      </c>
    </row>
    <row r="3097" spans="10:18" ht="15" customHeight="1" x14ac:dyDescent="0.15">
      <c r="J3097" s="246">
        <f>IF(OR(B3097="",C3097="",E3097=""),"",B3097&amp;":"&amp;C3097&amp;":"&amp;E3097)</f>
      </c>
      <c r="K3097" s="247">
        <f>IF(A3097="","",A3097*D3097)</f>
      </c>
      <c r="L3097" s="246">
        <f>IF(A3097="","",IF(OR(A3097=1,A3097=0),H3097,0))</f>
      </c>
      <c r="M3097" s="246">
        <f>IF(A3097="","",IF(A3097=-1,H3097,0))</f>
      </c>
      <c r="N3097">
        <f>IF(J3097="","",IF(E3097="SGD",1,IF(E3097="USD",Settings!$B$22,IF(E3097="HKD",Settings!$B$23,1))))</f>
      </c>
      <c r="O3097">
        <f>IF(OR(B3097="",C3097="",E3097=""),0,(IF(A3097=-1,H3097,0)-IF(OR(A3097=1,A3097=0),H3097,0)+IF(A3097=2,H3097,0))*IF(E3097="SGD",1,IF(E3097="USD",Settings!$B$22,IF(E3097="HKD",Settings!$B$23,1))))</f>
        <v>0</v>
      </c>
      <c r="P3097">
        <f>IF(OR(B3097="",C3097="",E3097=""),0,IF(A3097=2,H3097*IF(E3097="SGD",1,IF(E3097="USD",Settings!$B$22,IF(E3097="HKD",Settings!$B$23,1))),0))</f>
        <v>0</v>
      </c>
      <c r="Q3097" s="312">
        <f>IF(OR(J3097="",G3097=""),"",G3097+ROW()/1000000)</f>
      </c>
      <c r="R3097" s="247">
        <f>IF(Q3097="","",SUMIFS(Txn[Signed Units],Txn[Key],J3097,Txn[Transaction Order],"&lt;="&amp;Q3097))</f>
      </c>
    </row>
    <row r="3098" spans="10:18" ht="15" customHeight="1" x14ac:dyDescent="0.15">
      <c r="J3098" s="246">
        <f>IF(OR(B3098="",C3098="",E3098=""),"",B3098&amp;":"&amp;C3098&amp;":"&amp;E3098)</f>
      </c>
      <c r="K3098" s="247">
        <f>IF(A3098="","",A3098*D3098)</f>
      </c>
      <c r="L3098" s="246">
        <f>IF(A3098="","",IF(OR(A3098=1,A3098=0),H3098,0))</f>
      </c>
      <c r="M3098" s="246">
        <f>IF(A3098="","",IF(A3098=-1,H3098,0))</f>
      </c>
      <c r="N3098">
        <f>IF(J3098="","",IF(E3098="SGD",1,IF(E3098="USD",Settings!$B$22,IF(E3098="HKD",Settings!$B$23,1))))</f>
      </c>
      <c r="O3098">
        <f>IF(OR(B3098="",C3098="",E3098=""),0,(IF(A3098=-1,H3098,0)-IF(OR(A3098=1,A3098=0),H3098,0)+IF(A3098=2,H3098,0))*IF(E3098="SGD",1,IF(E3098="USD",Settings!$B$22,IF(E3098="HKD",Settings!$B$23,1))))</f>
        <v>0</v>
      </c>
      <c r="P3098">
        <f>IF(OR(B3098="",C3098="",E3098=""),0,IF(A3098=2,H3098*IF(E3098="SGD",1,IF(E3098="USD",Settings!$B$22,IF(E3098="HKD",Settings!$B$23,1))),0))</f>
        <v>0</v>
      </c>
      <c r="Q3098" s="312">
        <f>IF(OR(J3098="",G3098=""),"",G3098+ROW()/1000000)</f>
      </c>
      <c r="R3098" s="247">
        <f>IF(Q3098="","",SUMIFS(Txn[Signed Units],Txn[Key],J3098,Txn[Transaction Order],"&lt;="&amp;Q3098))</f>
      </c>
    </row>
    <row r="3099" spans="10:18" ht="15" customHeight="1" x14ac:dyDescent="0.15">
      <c r="J3099" s="246">
        <f>IF(OR(B3099="",C3099="",E3099=""),"",B3099&amp;":"&amp;C3099&amp;":"&amp;E3099)</f>
      </c>
      <c r="K3099" s="247">
        <f>IF(A3099="","",A3099*D3099)</f>
      </c>
      <c r="L3099" s="246">
        <f>IF(A3099="","",IF(OR(A3099=1,A3099=0),H3099,0))</f>
      </c>
      <c r="M3099" s="246">
        <f>IF(A3099="","",IF(A3099=-1,H3099,0))</f>
      </c>
      <c r="N3099">
        <f>IF(J3099="","",IF(E3099="SGD",1,IF(E3099="USD",Settings!$B$22,IF(E3099="HKD",Settings!$B$23,1))))</f>
      </c>
      <c r="O3099">
        <f>IF(OR(B3099="",C3099="",E3099=""),0,(IF(A3099=-1,H3099,0)-IF(OR(A3099=1,A3099=0),H3099,0)+IF(A3099=2,H3099,0))*IF(E3099="SGD",1,IF(E3099="USD",Settings!$B$22,IF(E3099="HKD",Settings!$B$23,1))))</f>
        <v>0</v>
      </c>
      <c r="P3099">
        <f>IF(OR(B3099="",C3099="",E3099=""),0,IF(A3099=2,H3099*IF(E3099="SGD",1,IF(E3099="USD",Settings!$B$22,IF(E3099="HKD",Settings!$B$23,1))),0))</f>
        <v>0</v>
      </c>
      <c r="Q3099" s="312">
        <f>IF(OR(J3099="",G3099=""),"",G3099+ROW()/1000000)</f>
      </c>
      <c r="R3099" s="247">
        <f>IF(Q3099="","",SUMIFS(Txn[Signed Units],Txn[Key],J3099,Txn[Transaction Order],"&lt;="&amp;Q3099))</f>
      </c>
    </row>
    <row r="3100" spans="10:18" ht="15" customHeight="1" x14ac:dyDescent="0.15">
      <c r="J3100" s="246">
        <f>IF(OR(B3100="",C3100="",E3100=""),"",B3100&amp;":"&amp;C3100&amp;":"&amp;E3100)</f>
      </c>
      <c r="K3100" s="247">
        <f>IF(A3100="","",A3100*D3100)</f>
      </c>
      <c r="L3100" s="246">
        <f>IF(A3100="","",IF(OR(A3100=1,A3100=0),H3100,0))</f>
      </c>
      <c r="M3100" s="246">
        <f>IF(A3100="","",IF(A3100=-1,H3100,0))</f>
      </c>
      <c r="N3100">
        <f>IF(J3100="","",IF(E3100="SGD",1,IF(E3100="USD",Settings!$B$22,IF(E3100="HKD",Settings!$B$23,1))))</f>
      </c>
      <c r="O3100">
        <f>IF(OR(B3100="",C3100="",E3100=""),0,(IF(A3100=-1,H3100,0)-IF(OR(A3100=1,A3100=0),H3100,0)+IF(A3100=2,H3100,0))*IF(E3100="SGD",1,IF(E3100="USD",Settings!$B$22,IF(E3100="HKD",Settings!$B$23,1))))</f>
        <v>0</v>
      </c>
      <c r="P3100">
        <f>IF(OR(B3100="",C3100="",E3100=""),0,IF(A3100=2,H3100*IF(E3100="SGD",1,IF(E3100="USD",Settings!$B$22,IF(E3100="HKD",Settings!$B$23,1))),0))</f>
        <v>0</v>
      </c>
      <c r="Q3100" s="312">
        <f>IF(OR(J3100="",G3100=""),"",G3100+ROW()/1000000)</f>
      </c>
      <c r="R3100" s="247">
        <f>IF(Q3100="","",SUMIFS(Txn[Signed Units],Txn[Key],J3100,Txn[Transaction Order],"&lt;="&amp;Q3100))</f>
      </c>
    </row>
    <row r="3101" spans="10:18" ht="15" customHeight="1" x14ac:dyDescent="0.15">
      <c r="J3101" s="246">
        <f>IF(OR(B3101="",C3101="",E3101=""),"",B3101&amp;":"&amp;C3101&amp;":"&amp;E3101)</f>
      </c>
      <c r="K3101" s="247">
        <f>IF(A3101="","",A3101*D3101)</f>
      </c>
      <c r="L3101" s="246">
        <f>IF(A3101="","",IF(OR(A3101=1,A3101=0),H3101,0))</f>
      </c>
      <c r="M3101" s="246">
        <f>IF(A3101="","",IF(A3101=-1,H3101,0))</f>
      </c>
      <c r="N3101">
        <f>IF(J3101="","",IF(E3101="SGD",1,IF(E3101="USD",Settings!$B$22,IF(E3101="HKD",Settings!$B$23,1))))</f>
      </c>
      <c r="O3101">
        <f>IF(OR(B3101="",C3101="",E3101=""),0,(IF(A3101=-1,H3101,0)-IF(OR(A3101=1,A3101=0),H3101,0)+IF(A3101=2,H3101,0))*IF(E3101="SGD",1,IF(E3101="USD",Settings!$B$22,IF(E3101="HKD",Settings!$B$23,1))))</f>
        <v>0</v>
      </c>
      <c r="P3101">
        <f>IF(OR(B3101="",C3101="",E3101=""),0,IF(A3101=2,H3101*IF(E3101="SGD",1,IF(E3101="USD",Settings!$B$22,IF(E3101="HKD",Settings!$B$23,1))),0))</f>
        <v>0</v>
      </c>
      <c r="Q3101" s="312">
        <f>IF(OR(J3101="",G3101=""),"",G3101+ROW()/1000000)</f>
      </c>
      <c r="R3101" s="247">
        <f>IF(Q3101="","",SUMIFS(Txn[Signed Units],Txn[Key],J3101,Txn[Transaction Order],"&lt;="&amp;Q3101))</f>
      </c>
    </row>
    <row r="3102" spans="10:18" ht="15" customHeight="1" x14ac:dyDescent="0.15">
      <c r="J3102" s="246">
        <f>IF(OR(B3102="",C3102="",E3102=""),"",B3102&amp;":"&amp;C3102&amp;":"&amp;E3102)</f>
      </c>
      <c r="K3102" s="247">
        <f>IF(A3102="","",A3102*D3102)</f>
      </c>
      <c r="L3102" s="246">
        <f>IF(A3102="","",IF(OR(A3102=1,A3102=0),H3102,0))</f>
      </c>
      <c r="M3102" s="246">
        <f>IF(A3102="","",IF(A3102=-1,H3102,0))</f>
      </c>
      <c r="N3102">
        <f>IF(J3102="","",IF(E3102="SGD",1,IF(E3102="USD",Settings!$B$22,IF(E3102="HKD",Settings!$B$23,1))))</f>
      </c>
      <c r="O3102">
        <f>IF(OR(B3102="",C3102="",E3102=""),0,(IF(A3102=-1,H3102,0)-IF(OR(A3102=1,A3102=0),H3102,0)+IF(A3102=2,H3102,0))*IF(E3102="SGD",1,IF(E3102="USD",Settings!$B$22,IF(E3102="HKD",Settings!$B$23,1))))</f>
        <v>0</v>
      </c>
      <c r="P3102">
        <f>IF(OR(B3102="",C3102="",E3102=""),0,IF(A3102=2,H3102*IF(E3102="SGD",1,IF(E3102="USD",Settings!$B$22,IF(E3102="HKD",Settings!$B$23,1))),0))</f>
        <v>0</v>
      </c>
      <c r="Q3102" s="312">
        <f>IF(OR(J3102="",G3102=""),"",G3102+ROW()/1000000)</f>
      </c>
      <c r="R3102" s="247">
        <f>IF(Q3102="","",SUMIFS(Txn[Signed Units],Txn[Key],J3102,Txn[Transaction Order],"&lt;="&amp;Q3102))</f>
      </c>
    </row>
    <row r="3103" spans="10:18" ht="15" customHeight="1" x14ac:dyDescent="0.15">
      <c r="J3103" s="246">
        <f>IF(OR(B3103="",C3103="",E3103=""),"",B3103&amp;":"&amp;C3103&amp;":"&amp;E3103)</f>
      </c>
      <c r="K3103" s="247">
        <f>IF(A3103="","",A3103*D3103)</f>
      </c>
      <c r="L3103" s="246">
        <f>IF(A3103="","",IF(OR(A3103=1,A3103=0),H3103,0))</f>
      </c>
      <c r="M3103" s="246">
        <f>IF(A3103="","",IF(A3103=-1,H3103,0))</f>
      </c>
      <c r="N3103">
        <f>IF(J3103="","",IF(E3103="SGD",1,IF(E3103="USD",Settings!$B$22,IF(E3103="HKD",Settings!$B$23,1))))</f>
      </c>
      <c r="O3103">
        <f>IF(OR(B3103="",C3103="",E3103=""),0,(IF(A3103=-1,H3103,0)-IF(OR(A3103=1,A3103=0),H3103,0)+IF(A3103=2,H3103,0))*IF(E3103="SGD",1,IF(E3103="USD",Settings!$B$22,IF(E3103="HKD",Settings!$B$23,1))))</f>
        <v>0</v>
      </c>
      <c r="P3103">
        <f>IF(OR(B3103="",C3103="",E3103=""),0,IF(A3103=2,H3103*IF(E3103="SGD",1,IF(E3103="USD",Settings!$B$22,IF(E3103="HKD",Settings!$B$23,1))),0))</f>
        <v>0</v>
      </c>
      <c r="Q3103" s="312">
        <f>IF(OR(J3103="",G3103=""),"",G3103+ROW()/1000000)</f>
      </c>
      <c r="R3103" s="247">
        <f>IF(Q3103="","",SUMIFS(Txn[Signed Units],Txn[Key],J3103,Txn[Transaction Order],"&lt;="&amp;Q3103))</f>
      </c>
    </row>
    <row r="3104" spans="10:18" ht="15" customHeight="1" x14ac:dyDescent="0.15">
      <c r="J3104" s="246">
        <f>IF(OR(B3104="",C3104="",E3104=""),"",B3104&amp;":"&amp;C3104&amp;":"&amp;E3104)</f>
      </c>
      <c r="K3104" s="247">
        <f>IF(A3104="","",A3104*D3104)</f>
      </c>
      <c r="L3104" s="246">
        <f>IF(A3104="","",IF(OR(A3104=1,A3104=0),H3104,0))</f>
      </c>
      <c r="M3104" s="246">
        <f>IF(A3104="","",IF(A3104=-1,H3104,0))</f>
      </c>
      <c r="N3104">
        <f>IF(J3104="","",IF(E3104="SGD",1,IF(E3104="USD",Settings!$B$22,IF(E3104="HKD",Settings!$B$23,1))))</f>
      </c>
      <c r="O3104">
        <f>IF(OR(B3104="",C3104="",E3104=""),0,(IF(A3104=-1,H3104,0)-IF(OR(A3104=1,A3104=0),H3104,0)+IF(A3104=2,H3104,0))*IF(E3104="SGD",1,IF(E3104="USD",Settings!$B$22,IF(E3104="HKD",Settings!$B$23,1))))</f>
        <v>0</v>
      </c>
      <c r="P3104">
        <f>IF(OR(B3104="",C3104="",E3104=""),0,IF(A3104=2,H3104*IF(E3104="SGD",1,IF(E3104="USD",Settings!$B$22,IF(E3104="HKD",Settings!$B$23,1))),0))</f>
        <v>0</v>
      </c>
      <c r="Q3104" s="312">
        <f>IF(OR(J3104="",G3104=""),"",G3104+ROW()/1000000)</f>
      </c>
      <c r="R3104" s="247">
        <f>IF(Q3104="","",SUMIFS(Txn[Signed Units],Txn[Key],J3104,Txn[Transaction Order],"&lt;="&amp;Q3104))</f>
      </c>
    </row>
    <row r="3105" spans="10:18" ht="15" customHeight="1" x14ac:dyDescent="0.15">
      <c r="J3105" s="246">
        <f>IF(OR(B3105="",C3105="",E3105=""),"",B3105&amp;":"&amp;C3105&amp;":"&amp;E3105)</f>
      </c>
      <c r="K3105" s="247">
        <f>IF(A3105="","",A3105*D3105)</f>
      </c>
      <c r="L3105" s="246">
        <f>IF(A3105="","",IF(OR(A3105=1,A3105=0),H3105,0))</f>
      </c>
      <c r="M3105" s="246">
        <f>IF(A3105="","",IF(A3105=-1,H3105,0))</f>
      </c>
      <c r="N3105">
        <f>IF(J3105="","",IF(E3105="SGD",1,IF(E3105="USD",Settings!$B$22,IF(E3105="HKD",Settings!$B$23,1))))</f>
      </c>
      <c r="O3105">
        <f>IF(OR(B3105="",C3105="",E3105=""),0,(IF(A3105=-1,H3105,0)-IF(OR(A3105=1,A3105=0),H3105,0)+IF(A3105=2,H3105,0))*IF(E3105="SGD",1,IF(E3105="USD",Settings!$B$22,IF(E3105="HKD",Settings!$B$23,1))))</f>
        <v>0</v>
      </c>
      <c r="P3105">
        <f>IF(OR(B3105="",C3105="",E3105=""),0,IF(A3105=2,H3105*IF(E3105="SGD",1,IF(E3105="USD",Settings!$B$22,IF(E3105="HKD",Settings!$B$23,1))),0))</f>
        <v>0</v>
      </c>
      <c r="Q3105" s="312">
        <f>IF(OR(J3105="",G3105=""),"",G3105+ROW()/1000000)</f>
      </c>
      <c r="R3105" s="247">
        <f>IF(Q3105="","",SUMIFS(Txn[Signed Units],Txn[Key],J3105,Txn[Transaction Order],"&lt;="&amp;Q3105))</f>
      </c>
    </row>
    <row r="3106" spans="10:18" ht="15" customHeight="1" x14ac:dyDescent="0.15">
      <c r="J3106" s="246">
        <f>IF(OR(B3106="",C3106="",E3106=""),"",B3106&amp;":"&amp;C3106&amp;":"&amp;E3106)</f>
      </c>
      <c r="K3106" s="247">
        <f>IF(A3106="","",A3106*D3106)</f>
      </c>
      <c r="L3106" s="246">
        <f>IF(A3106="","",IF(OR(A3106=1,A3106=0),H3106,0))</f>
      </c>
      <c r="M3106" s="246">
        <f>IF(A3106="","",IF(A3106=-1,H3106,0))</f>
      </c>
      <c r="N3106">
        <f>IF(J3106="","",IF(E3106="SGD",1,IF(E3106="USD",Settings!$B$22,IF(E3106="HKD",Settings!$B$23,1))))</f>
      </c>
      <c r="O3106">
        <f>IF(OR(B3106="",C3106="",E3106=""),0,(IF(A3106=-1,H3106,0)-IF(OR(A3106=1,A3106=0),H3106,0)+IF(A3106=2,H3106,0))*IF(E3106="SGD",1,IF(E3106="USD",Settings!$B$22,IF(E3106="HKD",Settings!$B$23,1))))</f>
        <v>0</v>
      </c>
      <c r="P3106">
        <f>IF(OR(B3106="",C3106="",E3106=""),0,IF(A3106=2,H3106*IF(E3106="SGD",1,IF(E3106="USD",Settings!$B$22,IF(E3106="HKD",Settings!$B$23,1))),0))</f>
        <v>0</v>
      </c>
      <c r="Q3106" s="312">
        <f>IF(OR(J3106="",G3106=""),"",G3106+ROW()/1000000)</f>
      </c>
      <c r="R3106" s="247">
        <f>IF(Q3106="","",SUMIFS(Txn[Signed Units],Txn[Key],J3106,Txn[Transaction Order],"&lt;="&amp;Q3106))</f>
      </c>
    </row>
    <row r="3107" spans="10:18" ht="15" customHeight="1" x14ac:dyDescent="0.15">
      <c r="J3107" s="246">
        <f>IF(OR(B3107="",C3107="",E3107=""),"",B3107&amp;":"&amp;C3107&amp;":"&amp;E3107)</f>
      </c>
      <c r="K3107" s="247">
        <f>IF(A3107="","",A3107*D3107)</f>
      </c>
      <c r="L3107" s="246">
        <f>IF(A3107="","",IF(OR(A3107=1,A3107=0),H3107,0))</f>
      </c>
      <c r="M3107" s="246">
        <f>IF(A3107="","",IF(A3107=-1,H3107,0))</f>
      </c>
      <c r="N3107">
        <f>IF(J3107="","",IF(E3107="SGD",1,IF(E3107="USD",Settings!$B$22,IF(E3107="HKD",Settings!$B$23,1))))</f>
      </c>
      <c r="O3107">
        <f>IF(OR(B3107="",C3107="",E3107=""),0,(IF(A3107=-1,H3107,0)-IF(OR(A3107=1,A3107=0),H3107,0)+IF(A3107=2,H3107,0))*IF(E3107="SGD",1,IF(E3107="USD",Settings!$B$22,IF(E3107="HKD",Settings!$B$23,1))))</f>
        <v>0</v>
      </c>
      <c r="P3107">
        <f>IF(OR(B3107="",C3107="",E3107=""),0,IF(A3107=2,H3107*IF(E3107="SGD",1,IF(E3107="USD",Settings!$B$22,IF(E3107="HKD",Settings!$B$23,1))),0))</f>
        <v>0</v>
      </c>
      <c r="Q3107" s="312">
        <f>IF(OR(J3107="",G3107=""),"",G3107+ROW()/1000000)</f>
      </c>
      <c r="R3107" s="247">
        <f>IF(Q3107="","",SUMIFS(Txn[Signed Units],Txn[Key],J3107,Txn[Transaction Order],"&lt;="&amp;Q3107))</f>
      </c>
    </row>
    <row r="3108" spans="10:18" ht="15" customHeight="1" x14ac:dyDescent="0.15">
      <c r="J3108" s="246">
        <f>IF(OR(B3108="",C3108="",E3108=""),"",B3108&amp;":"&amp;C3108&amp;":"&amp;E3108)</f>
      </c>
      <c r="K3108" s="247">
        <f>IF(A3108="","",A3108*D3108)</f>
      </c>
      <c r="L3108" s="246">
        <f>IF(A3108="","",IF(OR(A3108=1,A3108=0),H3108,0))</f>
      </c>
      <c r="M3108" s="246">
        <f>IF(A3108="","",IF(A3108=-1,H3108,0))</f>
      </c>
      <c r="N3108">
        <f>IF(J3108="","",IF(E3108="SGD",1,IF(E3108="USD",Settings!$B$22,IF(E3108="HKD",Settings!$B$23,1))))</f>
      </c>
      <c r="O3108">
        <f>IF(OR(B3108="",C3108="",E3108=""),0,(IF(A3108=-1,H3108,0)-IF(OR(A3108=1,A3108=0),H3108,0)+IF(A3108=2,H3108,0))*IF(E3108="SGD",1,IF(E3108="USD",Settings!$B$22,IF(E3108="HKD",Settings!$B$23,1))))</f>
        <v>0</v>
      </c>
      <c r="P3108">
        <f>IF(OR(B3108="",C3108="",E3108=""),0,IF(A3108=2,H3108*IF(E3108="SGD",1,IF(E3108="USD",Settings!$B$22,IF(E3108="HKD",Settings!$B$23,1))),0))</f>
        <v>0</v>
      </c>
      <c r="Q3108" s="312">
        <f>IF(OR(J3108="",G3108=""),"",G3108+ROW()/1000000)</f>
      </c>
      <c r="R3108" s="247">
        <f>IF(Q3108="","",SUMIFS(Txn[Signed Units],Txn[Key],J3108,Txn[Transaction Order],"&lt;="&amp;Q3108))</f>
      </c>
    </row>
    <row r="3109" spans="10:18" ht="15" customHeight="1" x14ac:dyDescent="0.15">
      <c r="J3109" s="246">
        <f>IF(OR(B3109="",C3109="",E3109=""),"",B3109&amp;":"&amp;C3109&amp;":"&amp;E3109)</f>
      </c>
      <c r="K3109" s="247">
        <f>IF(A3109="","",A3109*D3109)</f>
      </c>
      <c r="L3109" s="246">
        <f>IF(A3109="","",IF(OR(A3109=1,A3109=0),H3109,0))</f>
      </c>
      <c r="M3109" s="246">
        <f>IF(A3109="","",IF(A3109=-1,H3109,0))</f>
      </c>
      <c r="N3109">
        <f>IF(J3109="","",IF(E3109="SGD",1,IF(E3109="USD",Settings!$B$22,IF(E3109="HKD",Settings!$B$23,1))))</f>
      </c>
      <c r="O3109">
        <f>IF(OR(B3109="",C3109="",E3109=""),0,(IF(A3109=-1,H3109,0)-IF(OR(A3109=1,A3109=0),H3109,0)+IF(A3109=2,H3109,0))*IF(E3109="SGD",1,IF(E3109="USD",Settings!$B$22,IF(E3109="HKD",Settings!$B$23,1))))</f>
        <v>0</v>
      </c>
      <c r="P3109">
        <f>IF(OR(B3109="",C3109="",E3109=""),0,IF(A3109=2,H3109*IF(E3109="SGD",1,IF(E3109="USD",Settings!$B$22,IF(E3109="HKD",Settings!$B$23,1))),0))</f>
        <v>0</v>
      </c>
      <c r="Q3109" s="312">
        <f>IF(OR(J3109="",G3109=""),"",G3109+ROW()/1000000)</f>
      </c>
      <c r="R3109" s="247">
        <f>IF(Q3109="","",SUMIFS(Txn[Signed Units],Txn[Key],J3109,Txn[Transaction Order],"&lt;="&amp;Q3109))</f>
      </c>
    </row>
    <row r="3110" spans="10:18" ht="15" customHeight="1" x14ac:dyDescent="0.15">
      <c r="J3110" s="246">
        <f>IF(OR(B3110="",C3110="",E3110=""),"",B3110&amp;":"&amp;C3110&amp;":"&amp;E3110)</f>
      </c>
      <c r="K3110" s="247">
        <f>IF(A3110="","",A3110*D3110)</f>
      </c>
      <c r="L3110" s="246">
        <f>IF(A3110="","",IF(OR(A3110=1,A3110=0),H3110,0))</f>
      </c>
      <c r="M3110" s="246">
        <f>IF(A3110="","",IF(A3110=-1,H3110,0))</f>
      </c>
      <c r="N3110">
        <f>IF(J3110="","",IF(E3110="SGD",1,IF(E3110="USD",Settings!$B$22,IF(E3110="HKD",Settings!$B$23,1))))</f>
      </c>
      <c r="O3110">
        <f>IF(OR(B3110="",C3110="",E3110=""),0,(IF(A3110=-1,H3110,0)-IF(OR(A3110=1,A3110=0),H3110,0)+IF(A3110=2,H3110,0))*IF(E3110="SGD",1,IF(E3110="USD",Settings!$B$22,IF(E3110="HKD",Settings!$B$23,1))))</f>
        <v>0</v>
      </c>
      <c r="P3110">
        <f>IF(OR(B3110="",C3110="",E3110=""),0,IF(A3110=2,H3110*IF(E3110="SGD",1,IF(E3110="USD",Settings!$B$22,IF(E3110="HKD",Settings!$B$23,1))),0))</f>
        <v>0</v>
      </c>
      <c r="Q3110" s="312">
        <f>IF(OR(J3110="",G3110=""),"",G3110+ROW()/1000000)</f>
      </c>
      <c r="R3110" s="247">
        <f>IF(Q3110="","",SUMIFS(Txn[Signed Units],Txn[Key],J3110,Txn[Transaction Order],"&lt;="&amp;Q3110))</f>
      </c>
    </row>
    <row r="3111" spans="10:18" ht="15" customHeight="1" x14ac:dyDescent="0.15">
      <c r="J3111" s="246">
        <f>IF(OR(B3111="",C3111="",E3111=""),"",B3111&amp;":"&amp;C3111&amp;":"&amp;E3111)</f>
      </c>
      <c r="K3111" s="247">
        <f>IF(A3111="","",A3111*D3111)</f>
      </c>
      <c r="L3111" s="246">
        <f>IF(A3111="","",IF(OR(A3111=1,A3111=0),H3111,0))</f>
      </c>
      <c r="M3111" s="246">
        <f>IF(A3111="","",IF(A3111=-1,H3111,0))</f>
      </c>
      <c r="N3111">
        <f>IF(J3111="","",IF(E3111="SGD",1,IF(E3111="USD",Settings!$B$22,IF(E3111="HKD",Settings!$B$23,1))))</f>
      </c>
      <c r="O3111">
        <f>IF(OR(B3111="",C3111="",E3111=""),0,(IF(A3111=-1,H3111,0)-IF(OR(A3111=1,A3111=0),H3111,0)+IF(A3111=2,H3111,0))*IF(E3111="SGD",1,IF(E3111="USD",Settings!$B$22,IF(E3111="HKD",Settings!$B$23,1))))</f>
        <v>0</v>
      </c>
      <c r="P3111">
        <f>IF(OR(B3111="",C3111="",E3111=""),0,IF(A3111=2,H3111*IF(E3111="SGD",1,IF(E3111="USD",Settings!$B$22,IF(E3111="HKD",Settings!$B$23,1))),0))</f>
        <v>0</v>
      </c>
      <c r="Q3111" s="312">
        <f>IF(OR(J3111="",G3111=""),"",G3111+ROW()/1000000)</f>
      </c>
      <c r="R3111" s="247">
        <f>IF(Q3111="","",SUMIFS(Txn[Signed Units],Txn[Key],J3111,Txn[Transaction Order],"&lt;="&amp;Q3111))</f>
      </c>
    </row>
    <row r="3112" spans="10:18" ht="15" customHeight="1" x14ac:dyDescent="0.15">
      <c r="J3112" s="246">
        <f>IF(OR(B3112="",C3112="",E3112=""),"",B3112&amp;":"&amp;C3112&amp;":"&amp;E3112)</f>
      </c>
      <c r="K3112" s="247">
        <f>IF(A3112="","",A3112*D3112)</f>
      </c>
      <c r="L3112" s="246">
        <f>IF(A3112="","",IF(OR(A3112=1,A3112=0),H3112,0))</f>
      </c>
      <c r="M3112" s="246">
        <f>IF(A3112="","",IF(A3112=-1,H3112,0))</f>
      </c>
      <c r="N3112">
        <f>IF(J3112="","",IF(E3112="SGD",1,IF(E3112="USD",Settings!$B$22,IF(E3112="HKD",Settings!$B$23,1))))</f>
      </c>
      <c r="O3112">
        <f>IF(OR(B3112="",C3112="",E3112=""),0,(IF(A3112=-1,H3112,0)-IF(OR(A3112=1,A3112=0),H3112,0)+IF(A3112=2,H3112,0))*IF(E3112="SGD",1,IF(E3112="USD",Settings!$B$22,IF(E3112="HKD",Settings!$B$23,1))))</f>
        <v>0</v>
      </c>
      <c r="P3112">
        <f>IF(OR(B3112="",C3112="",E3112=""),0,IF(A3112=2,H3112*IF(E3112="SGD",1,IF(E3112="USD",Settings!$B$22,IF(E3112="HKD",Settings!$B$23,1))),0))</f>
        <v>0</v>
      </c>
      <c r="Q3112" s="312">
        <f>IF(OR(J3112="",G3112=""),"",G3112+ROW()/1000000)</f>
      </c>
      <c r="R3112" s="247">
        <f>IF(Q3112="","",SUMIFS(Txn[Signed Units],Txn[Key],J3112,Txn[Transaction Order],"&lt;="&amp;Q3112))</f>
      </c>
    </row>
    <row r="3113" spans="10:18" ht="15" customHeight="1" x14ac:dyDescent="0.15">
      <c r="J3113" s="246">
        <f>IF(OR(B3113="",C3113="",E3113=""),"",B3113&amp;":"&amp;C3113&amp;":"&amp;E3113)</f>
      </c>
      <c r="K3113" s="247">
        <f>IF(A3113="","",A3113*D3113)</f>
      </c>
      <c r="L3113" s="246">
        <f>IF(A3113="","",IF(OR(A3113=1,A3113=0),H3113,0))</f>
      </c>
      <c r="M3113" s="246">
        <f>IF(A3113="","",IF(A3113=-1,H3113,0))</f>
      </c>
      <c r="N3113">
        <f>IF(J3113="","",IF(E3113="SGD",1,IF(E3113="USD",Settings!$B$22,IF(E3113="HKD",Settings!$B$23,1))))</f>
      </c>
      <c r="O3113">
        <f>IF(OR(B3113="",C3113="",E3113=""),0,(IF(A3113=-1,H3113,0)-IF(OR(A3113=1,A3113=0),H3113,0)+IF(A3113=2,H3113,0))*IF(E3113="SGD",1,IF(E3113="USD",Settings!$B$22,IF(E3113="HKD",Settings!$B$23,1))))</f>
        <v>0</v>
      </c>
      <c r="P3113">
        <f>IF(OR(B3113="",C3113="",E3113=""),0,IF(A3113=2,H3113*IF(E3113="SGD",1,IF(E3113="USD",Settings!$B$22,IF(E3113="HKD",Settings!$B$23,1))),0))</f>
        <v>0</v>
      </c>
      <c r="Q3113" s="312">
        <f>IF(OR(J3113="",G3113=""),"",G3113+ROW()/1000000)</f>
      </c>
      <c r="R3113" s="247">
        <f>IF(Q3113="","",SUMIFS(Txn[Signed Units],Txn[Key],J3113,Txn[Transaction Order],"&lt;="&amp;Q3113))</f>
      </c>
    </row>
    <row r="3114" spans="10:18" ht="15" customHeight="1" x14ac:dyDescent="0.15">
      <c r="J3114" s="246">
        <f>IF(OR(B3114="",C3114="",E3114=""),"",B3114&amp;":"&amp;C3114&amp;":"&amp;E3114)</f>
      </c>
      <c r="K3114" s="247">
        <f>IF(A3114="","",A3114*D3114)</f>
      </c>
      <c r="L3114" s="246">
        <f>IF(A3114="","",IF(OR(A3114=1,A3114=0),H3114,0))</f>
      </c>
      <c r="M3114" s="246">
        <f>IF(A3114="","",IF(A3114=-1,H3114,0))</f>
      </c>
      <c r="N3114">
        <f>IF(J3114="","",IF(E3114="SGD",1,IF(E3114="USD",Settings!$B$22,IF(E3114="HKD",Settings!$B$23,1))))</f>
      </c>
      <c r="O3114">
        <f>IF(OR(B3114="",C3114="",E3114=""),0,(IF(A3114=-1,H3114,0)-IF(OR(A3114=1,A3114=0),H3114,0)+IF(A3114=2,H3114,0))*IF(E3114="SGD",1,IF(E3114="USD",Settings!$B$22,IF(E3114="HKD",Settings!$B$23,1))))</f>
        <v>0</v>
      </c>
      <c r="P3114">
        <f>IF(OR(B3114="",C3114="",E3114=""),0,IF(A3114=2,H3114*IF(E3114="SGD",1,IF(E3114="USD",Settings!$B$22,IF(E3114="HKD",Settings!$B$23,1))),0))</f>
        <v>0</v>
      </c>
      <c r="Q3114" s="312">
        <f>IF(OR(J3114="",G3114=""),"",G3114+ROW()/1000000)</f>
      </c>
      <c r="R3114" s="247">
        <f>IF(Q3114="","",SUMIFS(Txn[Signed Units],Txn[Key],J3114,Txn[Transaction Order],"&lt;="&amp;Q3114))</f>
      </c>
    </row>
    <row r="3115" spans="10:18" ht="15" customHeight="1" x14ac:dyDescent="0.15">
      <c r="J3115" s="246">
        <f>IF(OR(B3115="",C3115="",E3115=""),"",B3115&amp;":"&amp;C3115&amp;":"&amp;E3115)</f>
      </c>
      <c r="K3115" s="247">
        <f>IF(A3115="","",A3115*D3115)</f>
      </c>
      <c r="L3115" s="246">
        <f>IF(A3115="","",IF(OR(A3115=1,A3115=0),H3115,0))</f>
      </c>
      <c r="M3115" s="246">
        <f>IF(A3115="","",IF(A3115=-1,H3115,0))</f>
      </c>
      <c r="N3115">
        <f>IF(J3115="","",IF(E3115="SGD",1,IF(E3115="USD",Settings!$B$22,IF(E3115="HKD",Settings!$B$23,1))))</f>
      </c>
      <c r="O3115">
        <f>IF(OR(B3115="",C3115="",E3115=""),0,(IF(A3115=-1,H3115,0)-IF(OR(A3115=1,A3115=0),H3115,0)+IF(A3115=2,H3115,0))*IF(E3115="SGD",1,IF(E3115="USD",Settings!$B$22,IF(E3115="HKD",Settings!$B$23,1))))</f>
        <v>0</v>
      </c>
      <c r="P3115">
        <f>IF(OR(B3115="",C3115="",E3115=""),0,IF(A3115=2,H3115*IF(E3115="SGD",1,IF(E3115="USD",Settings!$B$22,IF(E3115="HKD",Settings!$B$23,1))),0))</f>
        <v>0</v>
      </c>
      <c r="Q3115" s="312">
        <f>IF(OR(J3115="",G3115=""),"",G3115+ROW()/1000000)</f>
      </c>
      <c r="R3115" s="247">
        <f>IF(Q3115="","",SUMIFS(Txn[Signed Units],Txn[Key],J3115,Txn[Transaction Order],"&lt;="&amp;Q3115))</f>
      </c>
    </row>
    <row r="3116" spans="10:18" ht="15" customHeight="1" x14ac:dyDescent="0.15">
      <c r="J3116" s="246">
        <f>IF(OR(B3116="",C3116="",E3116=""),"",B3116&amp;":"&amp;C3116&amp;":"&amp;E3116)</f>
      </c>
      <c r="K3116" s="247">
        <f>IF(A3116="","",A3116*D3116)</f>
      </c>
      <c r="L3116" s="246">
        <f>IF(A3116="","",IF(OR(A3116=1,A3116=0),H3116,0))</f>
      </c>
      <c r="M3116" s="246">
        <f>IF(A3116="","",IF(A3116=-1,H3116,0))</f>
      </c>
      <c r="N3116">
        <f>IF(J3116="","",IF(E3116="SGD",1,IF(E3116="USD",Settings!$B$22,IF(E3116="HKD",Settings!$B$23,1))))</f>
      </c>
      <c r="O3116">
        <f>IF(OR(B3116="",C3116="",E3116=""),0,(IF(A3116=-1,H3116,0)-IF(OR(A3116=1,A3116=0),H3116,0)+IF(A3116=2,H3116,0))*IF(E3116="SGD",1,IF(E3116="USD",Settings!$B$22,IF(E3116="HKD",Settings!$B$23,1))))</f>
        <v>0</v>
      </c>
      <c r="P3116">
        <f>IF(OR(B3116="",C3116="",E3116=""),0,IF(A3116=2,H3116*IF(E3116="SGD",1,IF(E3116="USD",Settings!$B$22,IF(E3116="HKD",Settings!$B$23,1))),0))</f>
        <v>0</v>
      </c>
      <c r="Q3116" s="312">
        <f>IF(OR(J3116="",G3116=""),"",G3116+ROW()/1000000)</f>
      </c>
      <c r="R3116" s="247">
        <f>IF(Q3116="","",SUMIFS(Txn[Signed Units],Txn[Key],J3116,Txn[Transaction Order],"&lt;="&amp;Q3116))</f>
      </c>
    </row>
    <row r="3117" spans="10:18" ht="15" customHeight="1" x14ac:dyDescent="0.15">
      <c r="J3117" s="246">
        <f>IF(OR(B3117="",C3117="",E3117=""),"",B3117&amp;":"&amp;C3117&amp;":"&amp;E3117)</f>
      </c>
      <c r="K3117" s="247">
        <f>IF(A3117="","",A3117*D3117)</f>
      </c>
      <c r="L3117" s="246">
        <f>IF(A3117="","",IF(OR(A3117=1,A3117=0),H3117,0))</f>
      </c>
      <c r="M3117" s="246">
        <f>IF(A3117="","",IF(A3117=-1,H3117,0))</f>
      </c>
      <c r="N3117">
        <f>IF(J3117="","",IF(E3117="SGD",1,IF(E3117="USD",Settings!$B$22,IF(E3117="HKD",Settings!$B$23,1))))</f>
      </c>
      <c r="O3117">
        <f>IF(OR(B3117="",C3117="",E3117=""),0,(IF(A3117=-1,H3117,0)-IF(OR(A3117=1,A3117=0),H3117,0)+IF(A3117=2,H3117,0))*IF(E3117="SGD",1,IF(E3117="USD",Settings!$B$22,IF(E3117="HKD",Settings!$B$23,1))))</f>
        <v>0</v>
      </c>
      <c r="P3117">
        <f>IF(OR(B3117="",C3117="",E3117=""),0,IF(A3117=2,H3117*IF(E3117="SGD",1,IF(E3117="USD",Settings!$B$22,IF(E3117="HKD",Settings!$B$23,1))),0))</f>
        <v>0</v>
      </c>
      <c r="Q3117" s="312">
        <f>IF(OR(J3117="",G3117=""),"",G3117+ROW()/1000000)</f>
      </c>
      <c r="R3117" s="247">
        <f>IF(Q3117="","",SUMIFS(Txn[Signed Units],Txn[Key],J3117,Txn[Transaction Order],"&lt;="&amp;Q3117))</f>
      </c>
    </row>
    <row r="3118" spans="10:18" ht="15" customHeight="1" x14ac:dyDescent="0.15">
      <c r="J3118" s="246">
        <f>IF(OR(B3118="",C3118="",E3118=""),"",B3118&amp;":"&amp;C3118&amp;":"&amp;E3118)</f>
      </c>
      <c r="K3118" s="247">
        <f>IF(A3118="","",A3118*D3118)</f>
      </c>
      <c r="L3118" s="246">
        <f>IF(A3118="","",IF(OR(A3118=1,A3118=0),H3118,0))</f>
      </c>
      <c r="M3118" s="246">
        <f>IF(A3118="","",IF(A3118=-1,H3118,0))</f>
      </c>
      <c r="N3118">
        <f>IF(J3118="","",IF(E3118="SGD",1,IF(E3118="USD",Settings!$B$22,IF(E3118="HKD",Settings!$B$23,1))))</f>
      </c>
      <c r="O3118">
        <f>IF(OR(B3118="",C3118="",E3118=""),0,(IF(A3118=-1,H3118,0)-IF(OR(A3118=1,A3118=0),H3118,0)+IF(A3118=2,H3118,0))*IF(E3118="SGD",1,IF(E3118="USD",Settings!$B$22,IF(E3118="HKD",Settings!$B$23,1))))</f>
        <v>0</v>
      </c>
      <c r="P3118">
        <f>IF(OR(B3118="",C3118="",E3118=""),0,IF(A3118=2,H3118*IF(E3118="SGD",1,IF(E3118="USD",Settings!$B$22,IF(E3118="HKD",Settings!$B$23,1))),0))</f>
        <v>0</v>
      </c>
      <c r="Q3118" s="312">
        <f>IF(OR(J3118="",G3118=""),"",G3118+ROW()/1000000)</f>
      </c>
      <c r="R3118" s="247">
        <f>IF(Q3118="","",SUMIFS(Txn[Signed Units],Txn[Key],J3118,Txn[Transaction Order],"&lt;="&amp;Q3118))</f>
      </c>
    </row>
    <row r="3119" spans="10:18" ht="15" customHeight="1" x14ac:dyDescent="0.15">
      <c r="J3119" s="246">
        <f>IF(OR(B3119="",C3119="",E3119=""),"",B3119&amp;":"&amp;C3119&amp;":"&amp;E3119)</f>
      </c>
      <c r="K3119" s="247">
        <f>IF(A3119="","",A3119*D3119)</f>
      </c>
      <c r="L3119" s="246">
        <f>IF(A3119="","",IF(OR(A3119=1,A3119=0),H3119,0))</f>
      </c>
      <c r="M3119" s="246">
        <f>IF(A3119="","",IF(A3119=-1,H3119,0))</f>
      </c>
      <c r="N3119">
        <f>IF(J3119="","",IF(E3119="SGD",1,IF(E3119="USD",Settings!$B$22,IF(E3119="HKD",Settings!$B$23,1))))</f>
      </c>
      <c r="O3119">
        <f>IF(OR(B3119="",C3119="",E3119=""),0,(IF(A3119=-1,H3119,0)-IF(OR(A3119=1,A3119=0),H3119,0)+IF(A3119=2,H3119,0))*IF(E3119="SGD",1,IF(E3119="USD",Settings!$B$22,IF(E3119="HKD",Settings!$B$23,1))))</f>
        <v>0</v>
      </c>
      <c r="P3119">
        <f>IF(OR(B3119="",C3119="",E3119=""),0,IF(A3119=2,H3119*IF(E3119="SGD",1,IF(E3119="USD",Settings!$B$22,IF(E3119="HKD",Settings!$B$23,1))),0))</f>
        <v>0</v>
      </c>
      <c r="Q3119" s="312">
        <f>IF(OR(J3119="",G3119=""),"",G3119+ROW()/1000000)</f>
      </c>
      <c r="R3119" s="247">
        <f>IF(Q3119="","",SUMIFS(Txn[Signed Units],Txn[Key],J3119,Txn[Transaction Order],"&lt;="&amp;Q3119))</f>
      </c>
    </row>
    <row r="3120" spans="10:18" ht="15" customHeight="1" x14ac:dyDescent="0.15">
      <c r="J3120" s="246">
        <f>IF(OR(B3120="",C3120="",E3120=""),"",B3120&amp;":"&amp;C3120&amp;":"&amp;E3120)</f>
      </c>
      <c r="K3120" s="247">
        <f>IF(A3120="","",A3120*D3120)</f>
      </c>
      <c r="L3120" s="246">
        <f>IF(A3120="","",IF(OR(A3120=1,A3120=0),H3120,0))</f>
      </c>
      <c r="M3120" s="246">
        <f>IF(A3120="","",IF(A3120=-1,H3120,0))</f>
      </c>
      <c r="N3120">
        <f>IF(J3120="","",IF(E3120="SGD",1,IF(E3120="USD",Settings!$B$22,IF(E3120="HKD",Settings!$B$23,1))))</f>
      </c>
      <c r="O3120">
        <f>IF(OR(B3120="",C3120="",E3120=""),0,(IF(A3120=-1,H3120,0)-IF(OR(A3120=1,A3120=0),H3120,0)+IF(A3120=2,H3120,0))*IF(E3120="SGD",1,IF(E3120="USD",Settings!$B$22,IF(E3120="HKD",Settings!$B$23,1))))</f>
        <v>0</v>
      </c>
      <c r="P3120">
        <f>IF(OR(B3120="",C3120="",E3120=""),0,IF(A3120=2,H3120*IF(E3120="SGD",1,IF(E3120="USD",Settings!$B$22,IF(E3120="HKD",Settings!$B$23,1))),0))</f>
        <v>0</v>
      </c>
      <c r="Q3120" s="312">
        <f>IF(OR(J3120="",G3120=""),"",G3120+ROW()/1000000)</f>
      </c>
      <c r="R3120" s="247">
        <f>IF(Q3120="","",SUMIFS(Txn[Signed Units],Txn[Key],J3120,Txn[Transaction Order],"&lt;="&amp;Q3120))</f>
      </c>
    </row>
    <row r="3121" spans="10:18" ht="15" customHeight="1" x14ac:dyDescent="0.15">
      <c r="J3121" s="246">
        <f>IF(OR(B3121="",C3121="",E3121=""),"",B3121&amp;":"&amp;C3121&amp;":"&amp;E3121)</f>
      </c>
      <c r="K3121" s="247">
        <f>IF(A3121="","",A3121*D3121)</f>
      </c>
      <c r="L3121" s="246">
        <f>IF(A3121="","",IF(OR(A3121=1,A3121=0),H3121,0))</f>
      </c>
      <c r="M3121" s="246">
        <f>IF(A3121="","",IF(A3121=-1,H3121,0))</f>
      </c>
      <c r="N3121">
        <f>IF(J3121="","",IF(E3121="SGD",1,IF(E3121="USD",Settings!$B$22,IF(E3121="HKD",Settings!$B$23,1))))</f>
      </c>
      <c r="O3121">
        <f>IF(OR(B3121="",C3121="",E3121=""),0,(IF(A3121=-1,H3121,0)-IF(OR(A3121=1,A3121=0),H3121,0)+IF(A3121=2,H3121,0))*IF(E3121="SGD",1,IF(E3121="USD",Settings!$B$22,IF(E3121="HKD",Settings!$B$23,1))))</f>
        <v>0</v>
      </c>
      <c r="P3121">
        <f>IF(OR(B3121="",C3121="",E3121=""),0,IF(A3121=2,H3121*IF(E3121="SGD",1,IF(E3121="USD",Settings!$B$22,IF(E3121="HKD",Settings!$B$23,1))),0))</f>
        <v>0</v>
      </c>
      <c r="Q3121" s="312">
        <f>IF(OR(J3121="",G3121=""),"",G3121+ROW()/1000000)</f>
      </c>
      <c r="R3121" s="247">
        <f>IF(Q3121="","",SUMIFS(Txn[Signed Units],Txn[Key],J3121,Txn[Transaction Order],"&lt;="&amp;Q3121))</f>
      </c>
    </row>
    <row r="3122" spans="10:18" ht="15" customHeight="1" x14ac:dyDescent="0.15">
      <c r="J3122" s="246">
        <f>IF(OR(B3122="",C3122="",E3122=""),"",B3122&amp;":"&amp;C3122&amp;":"&amp;E3122)</f>
      </c>
      <c r="K3122" s="247">
        <f>IF(A3122="","",A3122*D3122)</f>
      </c>
      <c r="L3122" s="246">
        <f>IF(A3122="","",IF(OR(A3122=1,A3122=0),H3122,0))</f>
      </c>
      <c r="M3122" s="246">
        <f>IF(A3122="","",IF(A3122=-1,H3122,0))</f>
      </c>
      <c r="N3122">
        <f>IF(J3122="","",IF(E3122="SGD",1,IF(E3122="USD",Settings!$B$22,IF(E3122="HKD",Settings!$B$23,1))))</f>
      </c>
      <c r="O3122">
        <f>IF(OR(B3122="",C3122="",E3122=""),0,(IF(A3122=-1,H3122,0)-IF(OR(A3122=1,A3122=0),H3122,0)+IF(A3122=2,H3122,0))*IF(E3122="SGD",1,IF(E3122="USD",Settings!$B$22,IF(E3122="HKD",Settings!$B$23,1))))</f>
        <v>0</v>
      </c>
      <c r="P3122">
        <f>IF(OR(B3122="",C3122="",E3122=""),0,IF(A3122=2,H3122*IF(E3122="SGD",1,IF(E3122="USD",Settings!$B$22,IF(E3122="HKD",Settings!$B$23,1))),0))</f>
        <v>0</v>
      </c>
      <c r="Q3122" s="312">
        <f>IF(OR(J3122="",G3122=""),"",G3122+ROW()/1000000)</f>
      </c>
      <c r="R3122" s="247">
        <f>IF(Q3122="","",SUMIFS(Txn[Signed Units],Txn[Key],J3122,Txn[Transaction Order],"&lt;="&amp;Q3122))</f>
      </c>
    </row>
    <row r="3123" spans="10:18" ht="15" customHeight="1" x14ac:dyDescent="0.15">
      <c r="J3123" s="246">
        <f>IF(OR(B3123="",C3123="",E3123=""),"",B3123&amp;":"&amp;C3123&amp;":"&amp;E3123)</f>
      </c>
      <c r="K3123" s="247">
        <f>IF(A3123="","",A3123*D3123)</f>
      </c>
      <c r="L3123" s="246">
        <f>IF(A3123="","",IF(OR(A3123=1,A3123=0),H3123,0))</f>
      </c>
      <c r="M3123" s="246">
        <f>IF(A3123="","",IF(A3123=-1,H3123,0))</f>
      </c>
      <c r="N3123">
        <f>IF(J3123="","",IF(E3123="SGD",1,IF(E3123="USD",Settings!$B$22,IF(E3123="HKD",Settings!$B$23,1))))</f>
      </c>
      <c r="O3123">
        <f>IF(OR(B3123="",C3123="",E3123=""),0,(IF(A3123=-1,H3123,0)-IF(OR(A3123=1,A3123=0),H3123,0)+IF(A3123=2,H3123,0))*IF(E3123="SGD",1,IF(E3123="USD",Settings!$B$22,IF(E3123="HKD",Settings!$B$23,1))))</f>
        <v>0</v>
      </c>
      <c r="P3123">
        <f>IF(OR(B3123="",C3123="",E3123=""),0,IF(A3123=2,H3123*IF(E3123="SGD",1,IF(E3123="USD",Settings!$B$22,IF(E3123="HKD",Settings!$B$23,1))),0))</f>
        <v>0</v>
      </c>
      <c r="Q3123" s="312">
        <f>IF(OR(J3123="",G3123=""),"",G3123+ROW()/1000000)</f>
      </c>
      <c r="R3123" s="247">
        <f>IF(Q3123="","",SUMIFS(Txn[Signed Units],Txn[Key],J3123,Txn[Transaction Order],"&lt;="&amp;Q3123))</f>
      </c>
    </row>
    <row r="3124" spans="10:18" ht="15" customHeight="1" x14ac:dyDescent="0.15">
      <c r="J3124" s="246">
        <f>IF(OR(B3124="",C3124="",E3124=""),"",B3124&amp;":"&amp;C3124&amp;":"&amp;E3124)</f>
      </c>
      <c r="K3124" s="247">
        <f>IF(A3124="","",A3124*D3124)</f>
      </c>
      <c r="L3124" s="246">
        <f>IF(A3124="","",IF(OR(A3124=1,A3124=0),H3124,0))</f>
      </c>
      <c r="M3124" s="246">
        <f>IF(A3124="","",IF(A3124=-1,H3124,0))</f>
      </c>
      <c r="N3124">
        <f>IF(J3124="","",IF(E3124="SGD",1,IF(E3124="USD",Settings!$B$22,IF(E3124="HKD",Settings!$B$23,1))))</f>
      </c>
      <c r="O3124">
        <f>IF(OR(B3124="",C3124="",E3124=""),0,(IF(A3124=-1,H3124,0)-IF(OR(A3124=1,A3124=0),H3124,0)+IF(A3124=2,H3124,0))*IF(E3124="SGD",1,IF(E3124="USD",Settings!$B$22,IF(E3124="HKD",Settings!$B$23,1))))</f>
        <v>0</v>
      </c>
      <c r="P3124">
        <f>IF(OR(B3124="",C3124="",E3124=""),0,IF(A3124=2,H3124*IF(E3124="SGD",1,IF(E3124="USD",Settings!$B$22,IF(E3124="HKD",Settings!$B$23,1))),0))</f>
        <v>0</v>
      </c>
      <c r="Q3124" s="312">
        <f>IF(OR(J3124="",G3124=""),"",G3124+ROW()/1000000)</f>
      </c>
      <c r="R3124" s="247">
        <f>IF(Q3124="","",SUMIFS(Txn[Signed Units],Txn[Key],J3124,Txn[Transaction Order],"&lt;="&amp;Q3124))</f>
      </c>
    </row>
    <row r="3125" spans="10:18" ht="15" customHeight="1" x14ac:dyDescent="0.15">
      <c r="J3125" s="246">
        <f>IF(OR(B3125="",C3125="",E3125=""),"",B3125&amp;":"&amp;C3125&amp;":"&amp;E3125)</f>
      </c>
      <c r="K3125" s="247">
        <f>IF(A3125="","",A3125*D3125)</f>
      </c>
      <c r="L3125" s="246">
        <f>IF(A3125="","",IF(OR(A3125=1,A3125=0),H3125,0))</f>
      </c>
      <c r="M3125" s="246">
        <f>IF(A3125="","",IF(A3125=-1,H3125,0))</f>
      </c>
      <c r="N3125">
        <f>IF(J3125="","",IF(E3125="SGD",1,IF(E3125="USD",Settings!$B$22,IF(E3125="HKD",Settings!$B$23,1))))</f>
      </c>
      <c r="O3125">
        <f>IF(OR(B3125="",C3125="",E3125=""),0,(IF(A3125=-1,H3125,0)-IF(OR(A3125=1,A3125=0),H3125,0)+IF(A3125=2,H3125,0))*IF(E3125="SGD",1,IF(E3125="USD",Settings!$B$22,IF(E3125="HKD",Settings!$B$23,1))))</f>
        <v>0</v>
      </c>
      <c r="P3125">
        <f>IF(OR(B3125="",C3125="",E3125=""),0,IF(A3125=2,H3125*IF(E3125="SGD",1,IF(E3125="USD",Settings!$B$22,IF(E3125="HKD",Settings!$B$23,1))),0))</f>
        <v>0</v>
      </c>
      <c r="Q3125" s="312">
        <f>IF(OR(J3125="",G3125=""),"",G3125+ROW()/1000000)</f>
      </c>
      <c r="R3125" s="247">
        <f>IF(Q3125="","",SUMIFS(Txn[Signed Units],Txn[Key],J3125,Txn[Transaction Order],"&lt;="&amp;Q3125))</f>
      </c>
    </row>
    <row r="3126" spans="10:18" ht="15" customHeight="1" x14ac:dyDescent="0.15">
      <c r="J3126" s="246">
        <f>IF(OR(B3126="",C3126="",E3126=""),"",B3126&amp;":"&amp;C3126&amp;":"&amp;E3126)</f>
      </c>
      <c r="K3126" s="247">
        <f>IF(A3126="","",A3126*D3126)</f>
      </c>
      <c r="L3126" s="246">
        <f>IF(A3126="","",IF(OR(A3126=1,A3126=0),H3126,0))</f>
      </c>
      <c r="M3126" s="246">
        <f>IF(A3126="","",IF(A3126=-1,H3126,0))</f>
      </c>
      <c r="N3126">
        <f>IF(J3126="","",IF(E3126="SGD",1,IF(E3126="USD",Settings!$B$22,IF(E3126="HKD",Settings!$B$23,1))))</f>
      </c>
      <c r="O3126">
        <f>IF(OR(B3126="",C3126="",E3126=""),0,(IF(A3126=-1,H3126,0)-IF(OR(A3126=1,A3126=0),H3126,0)+IF(A3126=2,H3126,0))*IF(E3126="SGD",1,IF(E3126="USD",Settings!$B$22,IF(E3126="HKD",Settings!$B$23,1))))</f>
        <v>0</v>
      </c>
      <c r="P3126">
        <f>IF(OR(B3126="",C3126="",E3126=""),0,IF(A3126=2,H3126*IF(E3126="SGD",1,IF(E3126="USD",Settings!$B$22,IF(E3126="HKD",Settings!$B$23,1))),0))</f>
        <v>0</v>
      </c>
      <c r="Q3126" s="312">
        <f>IF(OR(J3126="",G3126=""),"",G3126+ROW()/1000000)</f>
      </c>
      <c r="R3126" s="247">
        <f>IF(Q3126="","",SUMIFS(Txn[Signed Units],Txn[Key],J3126,Txn[Transaction Order],"&lt;="&amp;Q3126))</f>
      </c>
    </row>
    <row r="3127" spans="10:18" ht="15" customHeight="1" x14ac:dyDescent="0.15">
      <c r="J3127" s="246">
        <f>IF(OR(B3127="",C3127="",E3127=""),"",B3127&amp;":"&amp;C3127&amp;":"&amp;E3127)</f>
      </c>
      <c r="K3127" s="247">
        <f>IF(A3127="","",A3127*D3127)</f>
      </c>
      <c r="L3127" s="246">
        <f>IF(A3127="","",IF(OR(A3127=1,A3127=0),H3127,0))</f>
      </c>
      <c r="M3127" s="246">
        <f>IF(A3127="","",IF(A3127=-1,H3127,0))</f>
      </c>
      <c r="N3127">
        <f>IF(J3127="","",IF(E3127="SGD",1,IF(E3127="USD",Settings!$B$22,IF(E3127="HKD",Settings!$B$23,1))))</f>
      </c>
      <c r="O3127">
        <f>IF(OR(B3127="",C3127="",E3127=""),0,(IF(A3127=-1,H3127,0)-IF(OR(A3127=1,A3127=0),H3127,0)+IF(A3127=2,H3127,0))*IF(E3127="SGD",1,IF(E3127="USD",Settings!$B$22,IF(E3127="HKD",Settings!$B$23,1))))</f>
        <v>0</v>
      </c>
      <c r="P3127">
        <f>IF(OR(B3127="",C3127="",E3127=""),0,IF(A3127=2,H3127*IF(E3127="SGD",1,IF(E3127="USD",Settings!$B$22,IF(E3127="HKD",Settings!$B$23,1))),0))</f>
        <v>0</v>
      </c>
      <c r="Q3127" s="312">
        <f>IF(OR(J3127="",G3127=""),"",G3127+ROW()/1000000)</f>
      </c>
      <c r="R3127" s="247">
        <f>IF(Q3127="","",SUMIFS(Txn[Signed Units],Txn[Key],J3127,Txn[Transaction Order],"&lt;="&amp;Q3127))</f>
      </c>
    </row>
    <row r="3128" spans="10:18" ht="15" customHeight="1" x14ac:dyDescent="0.15">
      <c r="J3128" s="246">
        <f>IF(OR(B3128="",C3128="",E3128=""),"",B3128&amp;":"&amp;C3128&amp;":"&amp;E3128)</f>
      </c>
      <c r="K3128" s="247">
        <f>IF(A3128="","",A3128*D3128)</f>
      </c>
      <c r="L3128" s="246">
        <f>IF(A3128="","",IF(OR(A3128=1,A3128=0),H3128,0))</f>
      </c>
      <c r="M3128" s="246">
        <f>IF(A3128="","",IF(A3128=-1,H3128,0))</f>
      </c>
      <c r="N3128">
        <f>IF(J3128="","",IF(E3128="SGD",1,IF(E3128="USD",Settings!$B$22,IF(E3128="HKD",Settings!$B$23,1))))</f>
      </c>
      <c r="O3128">
        <f>IF(OR(B3128="",C3128="",E3128=""),0,(IF(A3128=-1,H3128,0)-IF(OR(A3128=1,A3128=0),H3128,0)+IF(A3128=2,H3128,0))*IF(E3128="SGD",1,IF(E3128="USD",Settings!$B$22,IF(E3128="HKD",Settings!$B$23,1))))</f>
        <v>0</v>
      </c>
      <c r="P3128">
        <f>IF(OR(B3128="",C3128="",E3128=""),0,IF(A3128=2,H3128*IF(E3128="SGD",1,IF(E3128="USD",Settings!$B$22,IF(E3128="HKD",Settings!$B$23,1))),0))</f>
        <v>0</v>
      </c>
      <c r="Q3128" s="312">
        <f>IF(OR(J3128="",G3128=""),"",G3128+ROW()/1000000)</f>
      </c>
      <c r="R3128" s="247">
        <f>IF(Q3128="","",SUMIFS(Txn[Signed Units],Txn[Key],J3128,Txn[Transaction Order],"&lt;="&amp;Q3128))</f>
      </c>
    </row>
    <row r="3129" spans="10:18" ht="15" customHeight="1" x14ac:dyDescent="0.15">
      <c r="J3129" s="246">
        <f>IF(OR(B3129="",C3129="",E3129=""),"",B3129&amp;":"&amp;C3129&amp;":"&amp;E3129)</f>
      </c>
      <c r="K3129" s="247">
        <f>IF(A3129="","",A3129*D3129)</f>
      </c>
      <c r="L3129" s="246">
        <f>IF(A3129="","",IF(OR(A3129=1,A3129=0),H3129,0))</f>
      </c>
      <c r="M3129" s="246">
        <f>IF(A3129="","",IF(A3129=-1,H3129,0))</f>
      </c>
      <c r="N3129">
        <f>IF(J3129="","",IF(E3129="SGD",1,IF(E3129="USD",Settings!$B$22,IF(E3129="HKD",Settings!$B$23,1))))</f>
      </c>
      <c r="O3129">
        <f>IF(OR(B3129="",C3129="",E3129=""),0,(IF(A3129=-1,H3129,0)-IF(OR(A3129=1,A3129=0),H3129,0)+IF(A3129=2,H3129,0))*IF(E3129="SGD",1,IF(E3129="USD",Settings!$B$22,IF(E3129="HKD",Settings!$B$23,1))))</f>
        <v>0</v>
      </c>
      <c r="P3129">
        <f>IF(OR(B3129="",C3129="",E3129=""),0,IF(A3129=2,H3129*IF(E3129="SGD",1,IF(E3129="USD",Settings!$B$22,IF(E3129="HKD",Settings!$B$23,1))),0))</f>
        <v>0</v>
      </c>
      <c r="Q3129" s="312">
        <f>IF(OR(J3129="",G3129=""),"",G3129+ROW()/1000000)</f>
      </c>
      <c r="R3129" s="247">
        <f>IF(Q3129="","",SUMIFS(Txn[Signed Units],Txn[Key],J3129,Txn[Transaction Order],"&lt;="&amp;Q3129))</f>
      </c>
    </row>
    <row r="3130" spans="10:18" ht="15" customHeight="1" x14ac:dyDescent="0.15">
      <c r="J3130" s="246">
        <f>IF(OR(B3130="",C3130="",E3130=""),"",B3130&amp;":"&amp;C3130&amp;":"&amp;E3130)</f>
      </c>
      <c r="K3130" s="247">
        <f>IF(A3130="","",A3130*D3130)</f>
      </c>
      <c r="L3130" s="246">
        <f>IF(A3130="","",IF(OR(A3130=1,A3130=0),H3130,0))</f>
      </c>
      <c r="M3130" s="246">
        <f>IF(A3130="","",IF(A3130=-1,H3130,0))</f>
      </c>
      <c r="N3130">
        <f>IF(J3130="","",IF(E3130="SGD",1,IF(E3130="USD",Settings!$B$22,IF(E3130="HKD",Settings!$B$23,1))))</f>
      </c>
      <c r="O3130">
        <f>IF(OR(B3130="",C3130="",E3130=""),0,(IF(A3130=-1,H3130,0)-IF(OR(A3130=1,A3130=0),H3130,0)+IF(A3130=2,H3130,0))*IF(E3130="SGD",1,IF(E3130="USD",Settings!$B$22,IF(E3130="HKD",Settings!$B$23,1))))</f>
        <v>0</v>
      </c>
      <c r="P3130">
        <f>IF(OR(B3130="",C3130="",E3130=""),0,IF(A3130=2,H3130*IF(E3130="SGD",1,IF(E3130="USD",Settings!$B$22,IF(E3130="HKD",Settings!$B$23,1))),0))</f>
        <v>0</v>
      </c>
      <c r="Q3130" s="312">
        <f>IF(OR(J3130="",G3130=""),"",G3130+ROW()/1000000)</f>
      </c>
      <c r="R3130" s="247">
        <f>IF(Q3130="","",SUMIFS(Txn[Signed Units],Txn[Key],J3130,Txn[Transaction Order],"&lt;="&amp;Q3130))</f>
      </c>
    </row>
    <row r="3131" spans="10:18" ht="15" customHeight="1" x14ac:dyDescent="0.15">
      <c r="J3131" s="246">
        <f>IF(OR(B3131="",C3131="",E3131=""),"",B3131&amp;":"&amp;C3131&amp;":"&amp;E3131)</f>
      </c>
      <c r="K3131" s="247">
        <f>IF(A3131="","",A3131*D3131)</f>
      </c>
      <c r="L3131" s="246">
        <f>IF(A3131="","",IF(OR(A3131=1,A3131=0),H3131,0))</f>
      </c>
      <c r="M3131" s="246">
        <f>IF(A3131="","",IF(A3131=-1,H3131,0))</f>
      </c>
      <c r="N3131">
        <f>IF(J3131="","",IF(E3131="SGD",1,IF(E3131="USD",Settings!$B$22,IF(E3131="HKD",Settings!$B$23,1))))</f>
      </c>
      <c r="O3131">
        <f>IF(OR(B3131="",C3131="",E3131=""),0,(IF(A3131=-1,H3131,0)-IF(OR(A3131=1,A3131=0),H3131,0)+IF(A3131=2,H3131,0))*IF(E3131="SGD",1,IF(E3131="USD",Settings!$B$22,IF(E3131="HKD",Settings!$B$23,1))))</f>
        <v>0</v>
      </c>
      <c r="P3131">
        <f>IF(OR(B3131="",C3131="",E3131=""),0,IF(A3131=2,H3131*IF(E3131="SGD",1,IF(E3131="USD",Settings!$B$22,IF(E3131="HKD",Settings!$B$23,1))),0))</f>
        <v>0</v>
      </c>
      <c r="Q3131" s="312">
        <f>IF(OR(J3131="",G3131=""),"",G3131+ROW()/1000000)</f>
      </c>
      <c r="R3131" s="247">
        <f>IF(Q3131="","",SUMIFS(Txn[Signed Units],Txn[Key],J3131,Txn[Transaction Order],"&lt;="&amp;Q3131))</f>
      </c>
    </row>
    <row r="3132" spans="10:18" ht="15" customHeight="1" x14ac:dyDescent="0.15">
      <c r="J3132" s="246">
        <f>IF(OR(B3132="",C3132="",E3132=""),"",B3132&amp;":"&amp;C3132&amp;":"&amp;E3132)</f>
      </c>
      <c r="K3132" s="247">
        <f>IF(A3132="","",A3132*D3132)</f>
      </c>
      <c r="L3132" s="246">
        <f>IF(A3132="","",IF(OR(A3132=1,A3132=0),H3132,0))</f>
      </c>
      <c r="M3132" s="246">
        <f>IF(A3132="","",IF(A3132=-1,H3132,0))</f>
      </c>
      <c r="N3132">
        <f>IF(J3132="","",IF(E3132="SGD",1,IF(E3132="USD",Settings!$B$22,IF(E3132="HKD",Settings!$B$23,1))))</f>
      </c>
      <c r="O3132">
        <f>IF(OR(B3132="",C3132="",E3132=""),0,(IF(A3132=-1,H3132,0)-IF(OR(A3132=1,A3132=0),H3132,0)+IF(A3132=2,H3132,0))*IF(E3132="SGD",1,IF(E3132="USD",Settings!$B$22,IF(E3132="HKD",Settings!$B$23,1))))</f>
        <v>0</v>
      </c>
      <c r="P3132">
        <f>IF(OR(B3132="",C3132="",E3132=""),0,IF(A3132=2,H3132*IF(E3132="SGD",1,IF(E3132="USD",Settings!$B$22,IF(E3132="HKD",Settings!$B$23,1))),0))</f>
        <v>0</v>
      </c>
      <c r="Q3132" s="312">
        <f>IF(OR(J3132="",G3132=""),"",G3132+ROW()/1000000)</f>
      </c>
      <c r="R3132" s="247">
        <f>IF(Q3132="","",SUMIFS(Txn[Signed Units],Txn[Key],J3132,Txn[Transaction Order],"&lt;="&amp;Q3132))</f>
      </c>
    </row>
    <row r="3133" spans="10:18" ht="15" customHeight="1" x14ac:dyDescent="0.15">
      <c r="J3133" s="246">
        <f>IF(OR(B3133="",C3133="",E3133=""),"",B3133&amp;":"&amp;C3133&amp;":"&amp;E3133)</f>
      </c>
      <c r="K3133" s="247">
        <f>IF(A3133="","",A3133*D3133)</f>
      </c>
      <c r="L3133" s="246">
        <f>IF(A3133="","",IF(OR(A3133=1,A3133=0),H3133,0))</f>
      </c>
      <c r="M3133" s="246">
        <f>IF(A3133="","",IF(A3133=-1,H3133,0))</f>
      </c>
      <c r="N3133">
        <f>IF(J3133="","",IF(E3133="SGD",1,IF(E3133="USD",Settings!$B$22,IF(E3133="HKD",Settings!$B$23,1))))</f>
      </c>
      <c r="O3133">
        <f>IF(OR(B3133="",C3133="",E3133=""),0,(IF(A3133=-1,H3133,0)-IF(OR(A3133=1,A3133=0),H3133,0)+IF(A3133=2,H3133,0))*IF(E3133="SGD",1,IF(E3133="USD",Settings!$B$22,IF(E3133="HKD",Settings!$B$23,1))))</f>
        <v>0</v>
      </c>
      <c r="P3133">
        <f>IF(OR(B3133="",C3133="",E3133=""),0,IF(A3133=2,H3133*IF(E3133="SGD",1,IF(E3133="USD",Settings!$B$22,IF(E3133="HKD",Settings!$B$23,1))),0))</f>
        <v>0</v>
      </c>
      <c r="Q3133" s="312">
        <f>IF(OR(J3133="",G3133=""),"",G3133+ROW()/1000000)</f>
      </c>
      <c r="R3133" s="247">
        <f>IF(Q3133="","",SUMIFS(Txn[Signed Units],Txn[Key],J3133,Txn[Transaction Order],"&lt;="&amp;Q3133))</f>
      </c>
    </row>
    <row r="3134" spans="10:18" ht="15" customHeight="1" x14ac:dyDescent="0.15">
      <c r="J3134" s="246">
        <f>IF(OR(B3134="",C3134="",E3134=""),"",B3134&amp;":"&amp;C3134&amp;":"&amp;E3134)</f>
      </c>
      <c r="K3134" s="247">
        <f>IF(A3134="","",A3134*D3134)</f>
      </c>
      <c r="L3134" s="246">
        <f>IF(A3134="","",IF(OR(A3134=1,A3134=0),H3134,0))</f>
      </c>
      <c r="M3134" s="246">
        <f>IF(A3134="","",IF(A3134=-1,H3134,0))</f>
      </c>
      <c r="N3134">
        <f>IF(J3134="","",IF(E3134="SGD",1,IF(E3134="USD",Settings!$B$22,IF(E3134="HKD",Settings!$B$23,1))))</f>
      </c>
      <c r="O3134">
        <f>IF(OR(B3134="",C3134="",E3134=""),0,(IF(A3134=-1,H3134,0)-IF(OR(A3134=1,A3134=0),H3134,0)+IF(A3134=2,H3134,0))*IF(E3134="SGD",1,IF(E3134="USD",Settings!$B$22,IF(E3134="HKD",Settings!$B$23,1))))</f>
        <v>0</v>
      </c>
      <c r="P3134">
        <f>IF(OR(B3134="",C3134="",E3134=""),0,IF(A3134=2,H3134*IF(E3134="SGD",1,IF(E3134="USD",Settings!$B$22,IF(E3134="HKD",Settings!$B$23,1))),0))</f>
        <v>0</v>
      </c>
      <c r="Q3134" s="312">
        <f>IF(OR(J3134="",G3134=""),"",G3134+ROW()/1000000)</f>
      </c>
      <c r="R3134" s="247">
        <f>IF(Q3134="","",SUMIFS(Txn[Signed Units],Txn[Key],J3134,Txn[Transaction Order],"&lt;="&amp;Q3134))</f>
      </c>
    </row>
    <row r="3135" spans="10:18" ht="15" customHeight="1" x14ac:dyDescent="0.15">
      <c r="J3135" s="246">
        <f>IF(OR(B3135="",C3135="",E3135=""),"",B3135&amp;":"&amp;C3135&amp;":"&amp;E3135)</f>
      </c>
      <c r="K3135" s="247">
        <f>IF(A3135="","",A3135*D3135)</f>
      </c>
      <c r="L3135" s="246">
        <f>IF(A3135="","",IF(OR(A3135=1,A3135=0),H3135,0))</f>
      </c>
      <c r="M3135" s="246">
        <f>IF(A3135="","",IF(A3135=-1,H3135,0))</f>
      </c>
      <c r="N3135">
        <f>IF(J3135="","",IF(E3135="SGD",1,IF(E3135="USD",Settings!$B$22,IF(E3135="HKD",Settings!$B$23,1))))</f>
      </c>
      <c r="O3135">
        <f>IF(OR(B3135="",C3135="",E3135=""),0,(IF(A3135=-1,H3135,0)-IF(OR(A3135=1,A3135=0),H3135,0)+IF(A3135=2,H3135,0))*IF(E3135="SGD",1,IF(E3135="USD",Settings!$B$22,IF(E3135="HKD",Settings!$B$23,1))))</f>
        <v>0</v>
      </c>
      <c r="P3135">
        <f>IF(OR(B3135="",C3135="",E3135=""),0,IF(A3135=2,H3135*IF(E3135="SGD",1,IF(E3135="USD",Settings!$B$22,IF(E3135="HKD",Settings!$B$23,1))),0))</f>
        <v>0</v>
      </c>
      <c r="Q3135" s="312">
        <f>IF(OR(J3135="",G3135=""),"",G3135+ROW()/1000000)</f>
      </c>
      <c r="R3135" s="247">
        <f>IF(Q3135="","",SUMIFS(Txn[Signed Units],Txn[Key],J3135,Txn[Transaction Order],"&lt;="&amp;Q3135))</f>
      </c>
    </row>
    <row r="3136" spans="10:18" ht="15" customHeight="1" x14ac:dyDescent="0.15">
      <c r="J3136" s="246">
        <f>IF(OR(B3136="",C3136="",E3136=""),"",B3136&amp;":"&amp;C3136&amp;":"&amp;E3136)</f>
      </c>
      <c r="K3136" s="247">
        <f>IF(A3136="","",A3136*D3136)</f>
      </c>
      <c r="L3136" s="246">
        <f>IF(A3136="","",IF(OR(A3136=1,A3136=0),H3136,0))</f>
      </c>
      <c r="M3136" s="246">
        <f>IF(A3136="","",IF(A3136=-1,H3136,0))</f>
      </c>
      <c r="N3136">
        <f>IF(J3136="","",IF(E3136="SGD",1,IF(E3136="USD",Settings!$B$22,IF(E3136="HKD",Settings!$B$23,1))))</f>
      </c>
      <c r="O3136">
        <f>IF(OR(B3136="",C3136="",E3136=""),0,(IF(A3136=-1,H3136,0)-IF(OR(A3136=1,A3136=0),H3136,0)+IF(A3136=2,H3136,0))*IF(E3136="SGD",1,IF(E3136="USD",Settings!$B$22,IF(E3136="HKD",Settings!$B$23,1))))</f>
        <v>0</v>
      </c>
      <c r="P3136">
        <f>IF(OR(B3136="",C3136="",E3136=""),0,IF(A3136=2,H3136*IF(E3136="SGD",1,IF(E3136="USD",Settings!$B$22,IF(E3136="HKD",Settings!$B$23,1))),0))</f>
        <v>0</v>
      </c>
      <c r="Q3136" s="312">
        <f>IF(OR(J3136="",G3136=""),"",G3136+ROW()/1000000)</f>
      </c>
      <c r="R3136" s="247">
        <f>IF(Q3136="","",SUMIFS(Txn[Signed Units],Txn[Key],J3136,Txn[Transaction Order],"&lt;="&amp;Q3136))</f>
      </c>
    </row>
    <row r="3137" spans="10:18" ht="15" customHeight="1" x14ac:dyDescent="0.15">
      <c r="J3137" s="246">
        <f>IF(OR(B3137="",C3137="",E3137=""),"",B3137&amp;":"&amp;C3137&amp;":"&amp;E3137)</f>
      </c>
      <c r="K3137" s="247">
        <f>IF(A3137="","",A3137*D3137)</f>
      </c>
      <c r="L3137" s="246">
        <f>IF(A3137="","",IF(OR(A3137=1,A3137=0),H3137,0))</f>
      </c>
      <c r="M3137" s="246">
        <f>IF(A3137="","",IF(A3137=-1,H3137,0))</f>
      </c>
      <c r="N3137">
        <f>IF(J3137="","",IF(E3137="SGD",1,IF(E3137="USD",Settings!$B$22,IF(E3137="HKD",Settings!$B$23,1))))</f>
      </c>
      <c r="O3137">
        <f>IF(OR(B3137="",C3137="",E3137=""),0,(IF(A3137=-1,H3137,0)-IF(OR(A3137=1,A3137=0),H3137,0)+IF(A3137=2,H3137,0))*IF(E3137="SGD",1,IF(E3137="USD",Settings!$B$22,IF(E3137="HKD",Settings!$B$23,1))))</f>
        <v>0</v>
      </c>
      <c r="P3137">
        <f>IF(OR(B3137="",C3137="",E3137=""),0,IF(A3137=2,H3137*IF(E3137="SGD",1,IF(E3137="USD",Settings!$B$22,IF(E3137="HKD",Settings!$B$23,1))),0))</f>
        <v>0</v>
      </c>
      <c r="Q3137" s="312">
        <f>IF(OR(J3137="",G3137=""),"",G3137+ROW()/1000000)</f>
      </c>
      <c r="R3137" s="247">
        <f>IF(Q3137="","",SUMIFS(Txn[Signed Units],Txn[Key],J3137,Txn[Transaction Order],"&lt;="&amp;Q3137))</f>
      </c>
    </row>
    <row r="3138" spans="10:18" ht="15" customHeight="1" x14ac:dyDescent="0.15">
      <c r="J3138" s="246">
        <f>IF(OR(B3138="",C3138="",E3138=""),"",B3138&amp;":"&amp;C3138&amp;":"&amp;E3138)</f>
      </c>
      <c r="K3138" s="247">
        <f>IF(A3138="","",A3138*D3138)</f>
      </c>
      <c r="L3138" s="246">
        <f>IF(A3138="","",IF(OR(A3138=1,A3138=0),H3138,0))</f>
      </c>
      <c r="M3138" s="246">
        <f>IF(A3138="","",IF(A3138=-1,H3138,0))</f>
      </c>
      <c r="N3138">
        <f>IF(J3138="","",IF(E3138="SGD",1,IF(E3138="USD",Settings!$B$22,IF(E3138="HKD",Settings!$B$23,1))))</f>
      </c>
      <c r="O3138">
        <f>IF(OR(B3138="",C3138="",E3138=""),0,(IF(A3138=-1,H3138,0)-IF(OR(A3138=1,A3138=0),H3138,0)+IF(A3138=2,H3138,0))*IF(E3138="SGD",1,IF(E3138="USD",Settings!$B$22,IF(E3138="HKD",Settings!$B$23,1))))</f>
        <v>0</v>
      </c>
      <c r="P3138">
        <f>IF(OR(B3138="",C3138="",E3138=""),0,IF(A3138=2,H3138*IF(E3138="SGD",1,IF(E3138="USD",Settings!$B$22,IF(E3138="HKD",Settings!$B$23,1))),0))</f>
        <v>0</v>
      </c>
      <c r="Q3138" s="312">
        <f>IF(OR(J3138="",G3138=""),"",G3138+ROW()/1000000)</f>
      </c>
      <c r="R3138" s="247">
        <f>IF(Q3138="","",SUMIFS(Txn[Signed Units],Txn[Key],J3138,Txn[Transaction Order],"&lt;="&amp;Q3138))</f>
      </c>
    </row>
    <row r="3139" spans="10:18" ht="15" customHeight="1" x14ac:dyDescent="0.15">
      <c r="J3139" s="246">
        <f>IF(OR(B3139="",C3139="",E3139=""),"",B3139&amp;":"&amp;C3139&amp;":"&amp;E3139)</f>
      </c>
      <c r="K3139" s="247">
        <f>IF(A3139="","",A3139*D3139)</f>
      </c>
      <c r="L3139" s="246">
        <f>IF(A3139="","",IF(OR(A3139=1,A3139=0),H3139,0))</f>
      </c>
      <c r="M3139" s="246">
        <f>IF(A3139="","",IF(A3139=-1,H3139,0))</f>
      </c>
      <c r="N3139">
        <f>IF(J3139="","",IF(E3139="SGD",1,IF(E3139="USD",Settings!$B$22,IF(E3139="HKD",Settings!$B$23,1))))</f>
      </c>
      <c r="O3139">
        <f>IF(OR(B3139="",C3139="",E3139=""),0,(IF(A3139=-1,H3139,0)-IF(OR(A3139=1,A3139=0),H3139,0)+IF(A3139=2,H3139,0))*IF(E3139="SGD",1,IF(E3139="USD",Settings!$B$22,IF(E3139="HKD",Settings!$B$23,1))))</f>
        <v>0</v>
      </c>
      <c r="P3139">
        <f>IF(OR(B3139="",C3139="",E3139=""),0,IF(A3139=2,H3139*IF(E3139="SGD",1,IF(E3139="USD",Settings!$B$22,IF(E3139="HKD",Settings!$B$23,1))),0))</f>
        <v>0</v>
      </c>
      <c r="Q3139" s="312">
        <f>IF(OR(J3139="",G3139=""),"",G3139+ROW()/1000000)</f>
      </c>
      <c r="R3139" s="247">
        <f>IF(Q3139="","",SUMIFS(Txn[Signed Units],Txn[Key],J3139,Txn[Transaction Order],"&lt;="&amp;Q3139))</f>
      </c>
    </row>
    <row r="3140" spans="10:18" ht="15" customHeight="1" x14ac:dyDescent="0.15">
      <c r="J3140" s="246">
        <f>IF(OR(B3140="",C3140="",E3140=""),"",B3140&amp;":"&amp;C3140&amp;":"&amp;E3140)</f>
      </c>
      <c r="K3140" s="247">
        <f>IF(A3140="","",A3140*D3140)</f>
      </c>
      <c r="L3140" s="246">
        <f>IF(A3140="","",IF(OR(A3140=1,A3140=0),H3140,0))</f>
      </c>
      <c r="M3140" s="246">
        <f>IF(A3140="","",IF(A3140=-1,H3140,0))</f>
      </c>
      <c r="N3140">
        <f>IF(J3140="","",IF(E3140="SGD",1,IF(E3140="USD",Settings!$B$22,IF(E3140="HKD",Settings!$B$23,1))))</f>
      </c>
      <c r="O3140">
        <f>IF(OR(B3140="",C3140="",E3140=""),0,(IF(A3140=-1,H3140,0)-IF(OR(A3140=1,A3140=0),H3140,0)+IF(A3140=2,H3140,0))*IF(E3140="SGD",1,IF(E3140="USD",Settings!$B$22,IF(E3140="HKD",Settings!$B$23,1))))</f>
        <v>0</v>
      </c>
      <c r="P3140">
        <f>IF(OR(B3140="",C3140="",E3140=""),0,IF(A3140=2,H3140*IF(E3140="SGD",1,IF(E3140="USD",Settings!$B$22,IF(E3140="HKD",Settings!$B$23,1))),0))</f>
        <v>0</v>
      </c>
      <c r="Q3140" s="312">
        <f>IF(OR(J3140="",G3140=""),"",G3140+ROW()/1000000)</f>
      </c>
      <c r="R3140" s="247">
        <f>IF(Q3140="","",SUMIFS(Txn[Signed Units],Txn[Key],J3140,Txn[Transaction Order],"&lt;="&amp;Q3140))</f>
      </c>
    </row>
    <row r="3141" spans="10:18" ht="15" customHeight="1" x14ac:dyDescent="0.15">
      <c r="J3141" s="246">
        <f>IF(OR(B3141="",C3141="",E3141=""),"",B3141&amp;":"&amp;C3141&amp;":"&amp;E3141)</f>
      </c>
      <c r="K3141" s="247">
        <f>IF(A3141="","",A3141*D3141)</f>
      </c>
      <c r="L3141" s="246">
        <f>IF(A3141="","",IF(OR(A3141=1,A3141=0),H3141,0))</f>
      </c>
      <c r="M3141" s="246">
        <f>IF(A3141="","",IF(A3141=-1,H3141,0))</f>
      </c>
      <c r="N3141">
        <f>IF(J3141="","",IF(E3141="SGD",1,IF(E3141="USD",Settings!$B$22,IF(E3141="HKD",Settings!$B$23,1))))</f>
      </c>
      <c r="O3141">
        <f>IF(OR(B3141="",C3141="",E3141=""),0,(IF(A3141=-1,H3141,0)-IF(OR(A3141=1,A3141=0),H3141,0)+IF(A3141=2,H3141,0))*IF(E3141="SGD",1,IF(E3141="USD",Settings!$B$22,IF(E3141="HKD",Settings!$B$23,1))))</f>
        <v>0</v>
      </c>
      <c r="P3141">
        <f>IF(OR(B3141="",C3141="",E3141=""),0,IF(A3141=2,H3141*IF(E3141="SGD",1,IF(E3141="USD",Settings!$B$22,IF(E3141="HKD",Settings!$B$23,1))),0))</f>
        <v>0</v>
      </c>
      <c r="Q3141" s="312">
        <f>IF(OR(J3141="",G3141=""),"",G3141+ROW()/1000000)</f>
      </c>
      <c r="R3141" s="247">
        <f>IF(Q3141="","",SUMIFS(Txn[Signed Units],Txn[Key],J3141,Txn[Transaction Order],"&lt;="&amp;Q3141))</f>
      </c>
    </row>
    <row r="3142" spans="10:18" ht="15" customHeight="1" x14ac:dyDescent="0.15">
      <c r="J3142" s="246">
        <f>IF(OR(B3142="",C3142="",E3142=""),"",B3142&amp;":"&amp;C3142&amp;":"&amp;E3142)</f>
      </c>
      <c r="K3142" s="247">
        <f>IF(A3142="","",A3142*D3142)</f>
      </c>
      <c r="L3142" s="246">
        <f>IF(A3142="","",IF(OR(A3142=1,A3142=0),H3142,0))</f>
      </c>
      <c r="M3142" s="246">
        <f>IF(A3142="","",IF(A3142=-1,H3142,0))</f>
      </c>
      <c r="N3142">
        <f>IF(J3142="","",IF(E3142="SGD",1,IF(E3142="USD",Settings!$B$22,IF(E3142="HKD",Settings!$B$23,1))))</f>
      </c>
      <c r="O3142">
        <f>IF(OR(B3142="",C3142="",E3142=""),0,(IF(A3142=-1,H3142,0)-IF(OR(A3142=1,A3142=0),H3142,0)+IF(A3142=2,H3142,0))*IF(E3142="SGD",1,IF(E3142="USD",Settings!$B$22,IF(E3142="HKD",Settings!$B$23,1))))</f>
        <v>0</v>
      </c>
      <c r="P3142">
        <f>IF(OR(B3142="",C3142="",E3142=""),0,IF(A3142=2,H3142*IF(E3142="SGD",1,IF(E3142="USD",Settings!$B$22,IF(E3142="HKD",Settings!$B$23,1))),0))</f>
        <v>0</v>
      </c>
      <c r="Q3142" s="312">
        <f>IF(OR(J3142="",G3142=""),"",G3142+ROW()/1000000)</f>
      </c>
      <c r="R3142" s="247">
        <f>IF(Q3142="","",SUMIFS(Txn[Signed Units],Txn[Key],J3142,Txn[Transaction Order],"&lt;="&amp;Q3142))</f>
      </c>
    </row>
    <row r="3143" spans="10:18" ht="15" customHeight="1" x14ac:dyDescent="0.15">
      <c r="J3143" s="246">
        <f>IF(OR(B3143="",C3143="",E3143=""),"",B3143&amp;":"&amp;C3143&amp;":"&amp;E3143)</f>
      </c>
      <c r="K3143" s="247">
        <f>IF(A3143="","",A3143*D3143)</f>
      </c>
      <c r="L3143" s="246">
        <f>IF(A3143="","",IF(OR(A3143=1,A3143=0),H3143,0))</f>
      </c>
      <c r="M3143" s="246">
        <f>IF(A3143="","",IF(A3143=-1,H3143,0))</f>
      </c>
      <c r="N3143">
        <f>IF(J3143="","",IF(E3143="SGD",1,IF(E3143="USD",Settings!$B$22,IF(E3143="HKD",Settings!$B$23,1))))</f>
      </c>
      <c r="O3143">
        <f>IF(OR(B3143="",C3143="",E3143=""),0,(IF(A3143=-1,H3143,0)-IF(OR(A3143=1,A3143=0),H3143,0)+IF(A3143=2,H3143,0))*IF(E3143="SGD",1,IF(E3143="USD",Settings!$B$22,IF(E3143="HKD",Settings!$B$23,1))))</f>
        <v>0</v>
      </c>
      <c r="P3143">
        <f>IF(OR(B3143="",C3143="",E3143=""),0,IF(A3143=2,H3143*IF(E3143="SGD",1,IF(E3143="USD",Settings!$B$22,IF(E3143="HKD",Settings!$B$23,1))),0))</f>
        <v>0</v>
      </c>
      <c r="Q3143" s="312">
        <f>IF(OR(J3143="",G3143=""),"",G3143+ROW()/1000000)</f>
      </c>
      <c r="R3143" s="247">
        <f>IF(Q3143="","",SUMIFS(Txn[Signed Units],Txn[Key],J3143,Txn[Transaction Order],"&lt;="&amp;Q3143))</f>
      </c>
    </row>
    <row r="3144" spans="10:18" ht="15" customHeight="1" x14ac:dyDescent="0.15">
      <c r="J3144" s="246">
        <f>IF(OR(B3144="",C3144="",E3144=""),"",B3144&amp;":"&amp;C3144&amp;":"&amp;E3144)</f>
      </c>
      <c r="K3144" s="247">
        <f>IF(A3144="","",A3144*D3144)</f>
      </c>
      <c r="L3144" s="246">
        <f>IF(A3144="","",IF(OR(A3144=1,A3144=0),H3144,0))</f>
      </c>
      <c r="M3144" s="246">
        <f>IF(A3144="","",IF(A3144=-1,H3144,0))</f>
      </c>
      <c r="N3144">
        <f>IF(J3144="","",IF(E3144="SGD",1,IF(E3144="USD",Settings!$B$22,IF(E3144="HKD",Settings!$B$23,1))))</f>
      </c>
      <c r="O3144">
        <f>IF(OR(B3144="",C3144="",E3144=""),0,(IF(A3144=-1,H3144,0)-IF(OR(A3144=1,A3144=0),H3144,0)+IF(A3144=2,H3144,0))*IF(E3144="SGD",1,IF(E3144="USD",Settings!$B$22,IF(E3144="HKD",Settings!$B$23,1))))</f>
        <v>0</v>
      </c>
      <c r="P3144">
        <f>IF(OR(B3144="",C3144="",E3144=""),0,IF(A3144=2,H3144*IF(E3144="SGD",1,IF(E3144="USD",Settings!$B$22,IF(E3144="HKD",Settings!$B$23,1))),0))</f>
        <v>0</v>
      </c>
      <c r="Q3144" s="312">
        <f>IF(OR(J3144="",G3144=""),"",G3144+ROW()/1000000)</f>
      </c>
      <c r="R3144" s="247">
        <f>IF(Q3144="","",SUMIFS(Txn[Signed Units],Txn[Key],J3144,Txn[Transaction Order],"&lt;="&amp;Q3144))</f>
      </c>
    </row>
    <row r="3145" spans="10:18" ht="15" customHeight="1" x14ac:dyDescent="0.15">
      <c r="J3145" s="246">
        <f>IF(OR(B3145="",C3145="",E3145=""),"",B3145&amp;":"&amp;C3145&amp;":"&amp;E3145)</f>
      </c>
      <c r="K3145" s="247">
        <f>IF(A3145="","",A3145*D3145)</f>
      </c>
      <c r="L3145" s="246">
        <f>IF(A3145="","",IF(OR(A3145=1,A3145=0),H3145,0))</f>
      </c>
      <c r="M3145" s="246">
        <f>IF(A3145="","",IF(A3145=-1,H3145,0))</f>
      </c>
      <c r="N3145">
        <f>IF(J3145="","",IF(E3145="SGD",1,IF(E3145="USD",Settings!$B$22,IF(E3145="HKD",Settings!$B$23,1))))</f>
      </c>
      <c r="O3145">
        <f>IF(OR(B3145="",C3145="",E3145=""),0,(IF(A3145=-1,H3145,0)-IF(OR(A3145=1,A3145=0),H3145,0)+IF(A3145=2,H3145,0))*IF(E3145="SGD",1,IF(E3145="USD",Settings!$B$22,IF(E3145="HKD",Settings!$B$23,1))))</f>
        <v>0</v>
      </c>
      <c r="P3145">
        <f>IF(OR(B3145="",C3145="",E3145=""),0,IF(A3145=2,H3145*IF(E3145="SGD",1,IF(E3145="USD",Settings!$B$22,IF(E3145="HKD",Settings!$B$23,1))),0))</f>
        <v>0</v>
      </c>
      <c r="Q3145" s="312">
        <f>IF(OR(J3145="",G3145=""),"",G3145+ROW()/1000000)</f>
      </c>
      <c r="R3145" s="247">
        <f>IF(Q3145="","",SUMIFS(Txn[Signed Units],Txn[Key],J3145,Txn[Transaction Order],"&lt;="&amp;Q3145))</f>
      </c>
    </row>
    <row r="3146" spans="10:18" ht="15" customHeight="1" x14ac:dyDescent="0.15">
      <c r="J3146" s="246">
        <f>IF(OR(B3146="",C3146="",E3146=""),"",B3146&amp;":"&amp;C3146&amp;":"&amp;E3146)</f>
      </c>
      <c r="K3146" s="247">
        <f>IF(A3146="","",A3146*D3146)</f>
      </c>
      <c r="L3146" s="246">
        <f>IF(A3146="","",IF(OR(A3146=1,A3146=0),H3146,0))</f>
      </c>
      <c r="M3146" s="246">
        <f>IF(A3146="","",IF(A3146=-1,H3146,0))</f>
      </c>
      <c r="N3146">
        <f>IF(J3146="","",IF(E3146="SGD",1,IF(E3146="USD",Settings!$B$22,IF(E3146="HKD",Settings!$B$23,1))))</f>
      </c>
      <c r="O3146">
        <f>IF(OR(B3146="",C3146="",E3146=""),0,(IF(A3146=-1,H3146,0)-IF(OR(A3146=1,A3146=0),H3146,0)+IF(A3146=2,H3146,0))*IF(E3146="SGD",1,IF(E3146="USD",Settings!$B$22,IF(E3146="HKD",Settings!$B$23,1))))</f>
        <v>0</v>
      </c>
      <c r="P3146">
        <f>IF(OR(B3146="",C3146="",E3146=""),0,IF(A3146=2,H3146*IF(E3146="SGD",1,IF(E3146="USD",Settings!$B$22,IF(E3146="HKD",Settings!$B$23,1))),0))</f>
        <v>0</v>
      </c>
      <c r="Q3146" s="312">
        <f>IF(OR(J3146="",G3146=""),"",G3146+ROW()/1000000)</f>
      </c>
      <c r="R3146" s="247">
        <f>IF(Q3146="","",SUMIFS(Txn[Signed Units],Txn[Key],J3146,Txn[Transaction Order],"&lt;="&amp;Q3146))</f>
      </c>
    </row>
    <row r="3147" spans="10:18" ht="15" customHeight="1" x14ac:dyDescent="0.15">
      <c r="J3147" s="246">
        <f>IF(OR(B3147="",C3147="",E3147=""),"",B3147&amp;":"&amp;C3147&amp;":"&amp;E3147)</f>
      </c>
      <c r="K3147" s="247">
        <f>IF(A3147="","",A3147*D3147)</f>
      </c>
      <c r="L3147" s="246">
        <f>IF(A3147="","",IF(OR(A3147=1,A3147=0),H3147,0))</f>
      </c>
      <c r="M3147" s="246">
        <f>IF(A3147="","",IF(A3147=-1,H3147,0))</f>
      </c>
      <c r="N3147">
        <f>IF(J3147="","",IF(E3147="SGD",1,IF(E3147="USD",Settings!$B$22,IF(E3147="HKD",Settings!$B$23,1))))</f>
      </c>
      <c r="O3147">
        <f>IF(OR(B3147="",C3147="",E3147=""),0,(IF(A3147=-1,H3147,0)-IF(OR(A3147=1,A3147=0),H3147,0)+IF(A3147=2,H3147,0))*IF(E3147="SGD",1,IF(E3147="USD",Settings!$B$22,IF(E3147="HKD",Settings!$B$23,1))))</f>
        <v>0</v>
      </c>
      <c r="P3147">
        <f>IF(OR(B3147="",C3147="",E3147=""),0,IF(A3147=2,H3147*IF(E3147="SGD",1,IF(E3147="USD",Settings!$B$22,IF(E3147="HKD",Settings!$B$23,1))),0))</f>
        <v>0</v>
      </c>
      <c r="Q3147" s="312">
        <f>IF(OR(J3147="",G3147=""),"",G3147+ROW()/1000000)</f>
      </c>
      <c r="R3147" s="247">
        <f>IF(Q3147="","",SUMIFS(Txn[Signed Units],Txn[Key],J3147,Txn[Transaction Order],"&lt;="&amp;Q3147))</f>
      </c>
    </row>
    <row r="3148" spans="10:18" ht="15" customHeight="1" x14ac:dyDescent="0.15">
      <c r="J3148" s="246">
        <f>IF(OR(B3148="",C3148="",E3148=""),"",B3148&amp;":"&amp;C3148&amp;":"&amp;E3148)</f>
      </c>
      <c r="K3148" s="247">
        <f>IF(A3148="","",A3148*D3148)</f>
      </c>
      <c r="L3148" s="246">
        <f>IF(A3148="","",IF(OR(A3148=1,A3148=0),H3148,0))</f>
      </c>
      <c r="M3148" s="246">
        <f>IF(A3148="","",IF(A3148=-1,H3148,0))</f>
      </c>
      <c r="N3148">
        <f>IF(J3148="","",IF(E3148="SGD",1,IF(E3148="USD",Settings!$B$22,IF(E3148="HKD",Settings!$B$23,1))))</f>
      </c>
      <c r="O3148">
        <f>IF(OR(B3148="",C3148="",E3148=""),0,(IF(A3148=-1,H3148,0)-IF(OR(A3148=1,A3148=0),H3148,0)+IF(A3148=2,H3148,0))*IF(E3148="SGD",1,IF(E3148="USD",Settings!$B$22,IF(E3148="HKD",Settings!$B$23,1))))</f>
        <v>0</v>
      </c>
      <c r="P3148">
        <f>IF(OR(B3148="",C3148="",E3148=""),0,IF(A3148=2,H3148*IF(E3148="SGD",1,IF(E3148="USD",Settings!$B$22,IF(E3148="HKD",Settings!$B$23,1))),0))</f>
        <v>0</v>
      </c>
      <c r="Q3148" s="312">
        <f>IF(OR(J3148="",G3148=""),"",G3148+ROW()/1000000)</f>
      </c>
      <c r="R3148" s="247">
        <f>IF(Q3148="","",SUMIFS(Txn[Signed Units],Txn[Key],J3148,Txn[Transaction Order],"&lt;="&amp;Q3148))</f>
      </c>
    </row>
    <row r="3149" spans="10:18" ht="15" customHeight="1" x14ac:dyDescent="0.15">
      <c r="J3149" s="246">
        <f>IF(OR(B3149="",C3149="",E3149=""),"",B3149&amp;":"&amp;C3149&amp;":"&amp;E3149)</f>
      </c>
      <c r="K3149" s="247">
        <f>IF(A3149="","",A3149*D3149)</f>
      </c>
      <c r="L3149" s="246">
        <f>IF(A3149="","",IF(OR(A3149=1,A3149=0),H3149,0))</f>
      </c>
      <c r="M3149" s="246">
        <f>IF(A3149="","",IF(A3149=-1,H3149,0))</f>
      </c>
      <c r="N3149">
        <f>IF(J3149="","",IF(E3149="SGD",1,IF(E3149="USD",Settings!$B$22,IF(E3149="HKD",Settings!$B$23,1))))</f>
      </c>
      <c r="O3149">
        <f>IF(OR(B3149="",C3149="",E3149=""),0,(IF(A3149=-1,H3149,0)-IF(OR(A3149=1,A3149=0),H3149,0)+IF(A3149=2,H3149,0))*IF(E3149="SGD",1,IF(E3149="USD",Settings!$B$22,IF(E3149="HKD",Settings!$B$23,1))))</f>
        <v>0</v>
      </c>
      <c r="P3149">
        <f>IF(OR(B3149="",C3149="",E3149=""),0,IF(A3149=2,H3149*IF(E3149="SGD",1,IF(E3149="USD",Settings!$B$22,IF(E3149="HKD",Settings!$B$23,1))),0))</f>
        <v>0</v>
      </c>
      <c r="Q3149" s="312">
        <f>IF(OR(J3149="",G3149=""),"",G3149+ROW()/1000000)</f>
      </c>
      <c r="R3149" s="247">
        <f>IF(Q3149="","",SUMIFS(Txn[Signed Units],Txn[Key],J3149,Txn[Transaction Order],"&lt;="&amp;Q3149))</f>
      </c>
    </row>
    <row r="3150" spans="10:18" ht="15" customHeight="1" x14ac:dyDescent="0.15">
      <c r="J3150" s="246">
        <f>IF(OR(B3150="",C3150="",E3150=""),"",B3150&amp;":"&amp;C3150&amp;":"&amp;E3150)</f>
      </c>
      <c r="K3150" s="247">
        <f>IF(A3150="","",A3150*D3150)</f>
      </c>
      <c r="L3150" s="246">
        <f>IF(A3150="","",IF(OR(A3150=1,A3150=0),H3150,0))</f>
      </c>
      <c r="M3150" s="246">
        <f>IF(A3150="","",IF(A3150=-1,H3150,0))</f>
      </c>
      <c r="N3150">
        <f>IF(J3150="","",IF(E3150="SGD",1,IF(E3150="USD",Settings!$B$22,IF(E3150="HKD",Settings!$B$23,1))))</f>
      </c>
      <c r="O3150">
        <f>IF(OR(B3150="",C3150="",E3150=""),0,(IF(A3150=-1,H3150,0)-IF(OR(A3150=1,A3150=0),H3150,0)+IF(A3150=2,H3150,0))*IF(E3150="SGD",1,IF(E3150="USD",Settings!$B$22,IF(E3150="HKD",Settings!$B$23,1))))</f>
        <v>0</v>
      </c>
      <c r="P3150">
        <f>IF(OR(B3150="",C3150="",E3150=""),0,IF(A3150=2,H3150*IF(E3150="SGD",1,IF(E3150="USD",Settings!$B$22,IF(E3150="HKD",Settings!$B$23,1))),0))</f>
        <v>0</v>
      </c>
      <c r="Q3150" s="312">
        <f>IF(OR(J3150="",G3150=""),"",G3150+ROW()/1000000)</f>
      </c>
      <c r="R3150" s="247">
        <f>IF(Q3150="","",SUMIFS(Txn[Signed Units],Txn[Key],J3150,Txn[Transaction Order],"&lt;="&amp;Q3150))</f>
      </c>
    </row>
    <row r="3151" spans="10:18" ht="15" customHeight="1" x14ac:dyDescent="0.15">
      <c r="J3151" s="246">
        <f>IF(OR(B3151="",C3151="",E3151=""),"",B3151&amp;":"&amp;C3151&amp;":"&amp;E3151)</f>
      </c>
      <c r="K3151" s="247">
        <f>IF(A3151="","",A3151*D3151)</f>
      </c>
      <c r="L3151" s="246">
        <f>IF(A3151="","",IF(OR(A3151=1,A3151=0),H3151,0))</f>
      </c>
      <c r="M3151" s="246">
        <f>IF(A3151="","",IF(A3151=-1,H3151,0))</f>
      </c>
      <c r="N3151">
        <f>IF(J3151="","",IF(E3151="SGD",1,IF(E3151="USD",Settings!$B$22,IF(E3151="HKD",Settings!$B$23,1))))</f>
      </c>
      <c r="O3151">
        <f>IF(OR(B3151="",C3151="",E3151=""),0,(IF(A3151=-1,H3151,0)-IF(OR(A3151=1,A3151=0),H3151,0)+IF(A3151=2,H3151,0))*IF(E3151="SGD",1,IF(E3151="USD",Settings!$B$22,IF(E3151="HKD",Settings!$B$23,1))))</f>
        <v>0</v>
      </c>
      <c r="P3151">
        <f>IF(OR(B3151="",C3151="",E3151=""),0,IF(A3151=2,H3151*IF(E3151="SGD",1,IF(E3151="USD",Settings!$B$22,IF(E3151="HKD",Settings!$B$23,1))),0))</f>
        <v>0</v>
      </c>
      <c r="Q3151" s="312">
        <f>IF(OR(J3151="",G3151=""),"",G3151+ROW()/1000000)</f>
      </c>
      <c r="R3151" s="247">
        <f>IF(Q3151="","",SUMIFS(Txn[Signed Units],Txn[Key],J3151,Txn[Transaction Order],"&lt;="&amp;Q3151))</f>
      </c>
    </row>
    <row r="3152" spans="10:18" ht="15" customHeight="1" x14ac:dyDescent="0.15">
      <c r="J3152" s="246">
        <f>IF(OR(B3152="",C3152="",E3152=""),"",B3152&amp;":"&amp;C3152&amp;":"&amp;E3152)</f>
      </c>
      <c r="K3152" s="247">
        <f>IF(A3152="","",A3152*D3152)</f>
      </c>
      <c r="L3152" s="246">
        <f>IF(A3152="","",IF(OR(A3152=1,A3152=0),H3152,0))</f>
      </c>
      <c r="M3152" s="246">
        <f>IF(A3152="","",IF(A3152=-1,H3152,0))</f>
      </c>
      <c r="N3152">
        <f>IF(J3152="","",IF(E3152="SGD",1,IF(E3152="USD",Settings!$B$22,IF(E3152="HKD",Settings!$B$23,1))))</f>
      </c>
      <c r="O3152">
        <f>IF(OR(B3152="",C3152="",E3152=""),0,(IF(A3152=-1,H3152,0)-IF(OR(A3152=1,A3152=0),H3152,0)+IF(A3152=2,H3152,0))*IF(E3152="SGD",1,IF(E3152="USD",Settings!$B$22,IF(E3152="HKD",Settings!$B$23,1))))</f>
        <v>0</v>
      </c>
      <c r="P3152">
        <f>IF(OR(B3152="",C3152="",E3152=""),0,IF(A3152=2,H3152*IF(E3152="SGD",1,IF(E3152="USD",Settings!$B$22,IF(E3152="HKD",Settings!$B$23,1))),0))</f>
        <v>0</v>
      </c>
      <c r="Q3152" s="312">
        <f>IF(OR(J3152="",G3152=""),"",G3152+ROW()/1000000)</f>
      </c>
      <c r="R3152" s="247">
        <f>IF(Q3152="","",SUMIFS(Txn[Signed Units],Txn[Key],J3152,Txn[Transaction Order],"&lt;="&amp;Q3152))</f>
      </c>
    </row>
    <row r="3153" spans="10:18" ht="15" customHeight="1" x14ac:dyDescent="0.15">
      <c r="J3153" s="246">
        <f>IF(OR(B3153="",C3153="",E3153=""),"",B3153&amp;":"&amp;C3153&amp;":"&amp;E3153)</f>
      </c>
      <c r="K3153" s="247">
        <f>IF(A3153="","",A3153*D3153)</f>
      </c>
      <c r="L3153" s="246">
        <f>IF(A3153="","",IF(OR(A3153=1,A3153=0),H3153,0))</f>
      </c>
      <c r="M3153" s="246">
        <f>IF(A3153="","",IF(A3153=-1,H3153,0))</f>
      </c>
      <c r="N3153">
        <f>IF(J3153="","",IF(E3153="SGD",1,IF(E3153="USD",Settings!$B$22,IF(E3153="HKD",Settings!$B$23,1))))</f>
      </c>
      <c r="O3153">
        <f>IF(OR(B3153="",C3153="",E3153=""),0,(IF(A3153=-1,H3153,0)-IF(OR(A3153=1,A3153=0),H3153,0)+IF(A3153=2,H3153,0))*IF(E3153="SGD",1,IF(E3153="USD",Settings!$B$22,IF(E3153="HKD",Settings!$B$23,1))))</f>
        <v>0</v>
      </c>
      <c r="P3153">
        <f>IF(OR(B3153="",C3153="",E3153=""),0,IF(A3153=2,H3153*IF(E3153="SGD",1,IF(E3153="USD",Settings!$B$22,IF(E3153="HKD",Settings!$B$23,1))),0))</f>
        <v>0</v>
      </c>
      <c r="Q3153" s="312">
        <f>IF(OR(J3153="",G3153=""),"",G3153+ROW()/1000000)</f>
      </c>
      <c r="R3153" s="247">
        <f>IF(Q3153="","",SUMIFS(Txn[Signed Units],Txn[Key],J3153,Txn[Transaction Order],"&lt;="&amp;Q3153))</f>
      </c>
    </row>
    <row r="3154" spans="10:18" ht="15" customHeight="1" x14ac:dyDescent="0.15">
      <c r="J3154" s="246">
        <f>IF(OR(B3154="",C3154="",E3154=""),"",B3154&amp;":"&amp;C3154&amp;":"&amp;E3154)</f>
      </c>
      <c r="K3154" s="247">
        <f>IF(A3154="","",A3154*D3154)</f>
      </c>
      <c r="L3154" s="246">
        <f>IF(A3154="","",IF(OR(A3154=1,A3154=0),H3154,0))</f>
      </c>
      <c r="M3154" s="246">
        <f>IF(A3154="","",IF(A3154=-1,H3154,0))</f>
      </c>
      <c r="N3154">
        <f>IF(J3154="","",IF(E3154="SGD",1,IF(E3154="USD",Settings!$B$22,IF(E3154="HKD",Settings!$B$23,1))))</f>
      </c>
      <c r="O3154">
        <f>IF(OR(B3154="",C3154="",E3154=""),0,(IF(A3154=-1,H3154,0)-IF(OR(A3154=1,A3154=0),H3154,0)+IF(A3154=2,H3154,0))*IF(E3154="SGD",1,IF(E3154="USD",Settings!$B$22,IF(E3154="HKD",Settings!$B$23,1))))</f>
        <v>0</v>
      </c>
      <c r="P3154">
        <f>IF(OR(B3154="",C3154="",E3154=""),0,IF(A3154=2,H3154*IF(E3154="SGD",1,IF(E3154="USD",Settings!$B$22,IF(E3154="HKD",Settings!$B$23,1))),0))</f>
        <v>0</v>
      </c>
      <c r="Q3154" s="312">
        <f>IF(OR(J3154="",G3154=""),"",G3154+ROW()/1000000)</f>
      </c>
      <c r="R3154" s="247">
        <f>IF(Q3154="","",SUMIFS(Txn[Signed Units],Txn[Key],J3154,Txn[Transaction Order],"&lt;="&amp;Q3154))</f>
      </c>
    </row>
    <row r="3155" spans="10:18" ht="15" customHeight="1" x14ac:dyDescent="0.15">
      <c r="J3155" s="246">
        <f>IF(OR(B3155="",C3155="",E3155=""),"",B3155&amp;":"&amp;C3155&amp;":"&amp;E3155)</f>
      </c>
      <c r="K3155" s="247">
        <f>IF(A3155="","",A3155*D3155)</f>
      </c>
      <c r="L3155" s="246">
        <f>IF(A3155="","",IF(OR(A3155=1,A3155=0),H3155,0))</f>
      </c>
      <c r="M3155" s="246">
        <f>IF(A3155="","",IF(A3155=-1,H3155,0))</f>
      </c>
      <c r="N3155">
        <f>IF(J3155="","",IF(E3155="SGD",1,IF(E3155="USD",Settings!$B$22,IF(E3155="HKD",Settings!$B$23,1))))</f>
      </c>
      <c r="O3155">
        <f>IF(OR(B3155="",C3155="",E3155=""),0,(IF(A3155=-1,H3155,0)-IF(OR(A3155=1,A3155=0),H3155,0)+IF(A3155=2,H3155,0))*IF(E3155="SGD",1,IF(E3155="USD",Settings!$B$22,IF(E3155="HKD",Settings!$B$23,1))))</f>
        <v>0</v>
      </c>
      <c r="P3155">
        <f>IF(OR(B3155="",C3155="",E3155=""),0,IF(A3155=2,H3155*IF(E3155="SGD",1,IF(E3155="USD",Settings!$B$22,IF(E3155="HKD",Settings!$B$23,1))),0))</f>
        <v>0</v>
      </c>
      <c r="Q3155" s="312">
        <f>IF(OR(J3155="",G3155=""),"",G3155+ROW()/1000000)</f>
      </c>
      <c r="R3155" s="247">
        <f>IF(Q3155="","",SUMIFS(Txn[Signed Units],Txn[Key],J3155,Txn[Transaction Order],"&lt;="&amp;Q3155))</f>
      </c>
    </row>
    <row r="3156" spans="10:18" ht="15" customHeight="1" x14ac:dyDescent="0.15">
      <c r="J3156" s="246">
        <f>IF(OR(B3156="",C3156="",E3156=""),"",B3156&amp;":"&amp;C3156&amp;":"&amp;E3156)</f>
      </c>
      <c r="K3156" s="247">
        <f>IF(A3156="","",A3156*D3156)</f>
      </c>
      <c r="L3156" s="246">
        <f>IF(A3156="","",IF(OR(A3156=1,A3156=0),H3156,0))</f>
      </c>
      <c r="M3156" s="246">
        <f>IF(A3156="","",IF(A3156=-1,H3156,0))</f>
      </c>
      <c r="N3156">
        <f>IF(J3156="","",IF(E3156="SGD",1,IF(E3156="USD",Settings!$B$22,IF(E3156="HKD",Settings!$B$23,1))))</f>
      </c>
      <c r="O3156">
        <f>IF(OR(B3156="",C3156="",E3156=""),0,(IF(A3156=-1,H3156,0)-IF(OR(A3156=1,A3156=0),H3156,0)+IF(A3156=2,H3156,0))*IF(E3156="SGD",1,IF(E3156="USD",Settings!$B$22,IF(E3156="HKD",Settings!$B$23,1))))</f>
        <v>0</v>
      </c>
      <c r="P3156">
        <f>IF(OR(B3156="",C3156="",E3156=""),0,IF(A3156=2,H3156*IF(E3156="SGD",1,IF(E3156="USD",Settings!$B$22,IF(E3156="HKD",Settings!$B$23,1))),0))</f>
        <v>0</v>
      </c>
      <c r="Q3156" s="312">
        <f>IF(OR(J3156="",G3156=""),"",G3156+ROW()/1000000)</f>
      </c>
      <c r="R3156" s="247">
        <f>IF(Q3156="","",SUMIFS(Txn[Signed Units],Txn[Key],J3156,Txn[Transaction Order],"&lt;="&amp;Q3156))</f>
      </c>
    </row>
    <row r="3157" spans="10:18" ht="15" customHeight="1" x14ac:dyDescent="0.15">
      <c r="J3157" s="246">
        <f>IF(OR(B3157="",C3157="",E3157=""),"",B3157&amp;":"&amp;C3157&amp;":"&amp;E3157)</f>
      </c>
      <c r="K3157" s="247">
        <f>IF(A3157="","",A3157*D3157)</f>
      </c>
      <c r="L3157" s="246">
        <f>IF(A3157="","",IF(OR(A3157=1,A3157=0),H3157,0))</f>
      </c>
      <c r="M3157" s="246">
        <f>IF(A3157="","",IF(A3157=-1,H3157,0))</f>
      </c>
      <c r="N3157">
        <f>IF(J3157="","",IF(E3157="SGD",1,IF(E3157="USD",Settings!$B$22,IF(E3157="HKD",Settings!$B$23,1))))</f>
      </c>
      <c r="O3157">
        <f>IF(OR(B3157="",C3157="",E3157=""),0,(IF(A3157=-1,H3157,0)-IF(OR(A3157=1,A3157=0),H3157,0)+IF(A3157=2,H3157,0))*IF(E3157="SGD",1,IF(E3157="USD",Settings!$B$22,IF(E3157="HKD",Settings!$B$23,1))))</f>
        <v>0</v>
      </c>
      <c r="P3157">
        <f>IF(OR(B3157="",C3157="",E3157=""),0,IF(A3157=2,H3157*IF(E3157="SGD",1,IF(E3157="USD",Settings!$B$22,IF(E3157="HKD",Settings!$B$23,1))),0))</f>
        <v>0</v>
      </c>
      <c r="Q3157" s="312">
        <f>IF(OR(J3157="",G3157=""),"",G3157+ROW()/1000000)</f>
      </c>
      <c r="R3157" s="247">
        <f>IF(Q3157="","",SUMIFS(Txn[Signed Units],Txn[Key],J3157,Txn[Transaction Order],"&lt;="&amp;Q3157))</f>
      </c>
    </row>
    <row r="3158" spans="10:18" ht="15" customHeight="1" x14ac:dyDescent="0.15">
      <c r="J3158" s="246">
        <f>IF(OR(B3158="",C3158="",E3158=""),"",B3158&amp;":"&amp;C3158&amp;":"&amp;E3158)</f>
      </c>
      <c r="K3158" s="247">
        <f>IF(A3158="","",A3158*D3158)</f>
      </c>
      <c r="L3158" s="246">
        <f>IF(A3158="","",IF(OR(A3158=1,A3158=0),H3158,0))</f>
      </c>
      <c r="M3158" s="246">
        <f>IF(A3158="","",IF(A3158=-1,H3158,0))</f>
      </c>
      <c r="N3158">
        <f>IF(J3158="","",IF(E3158="SGD",1,IF(E3158="USD",Settings!$B$22,IF(E3158="HKD",Settings!$B$23,1))))</f>
      </c>
      <c r="O3158">
        <f>IF(OR(B3158="",C3158="",E3158=""),0,(IF(A3158=-1,H3158,0)-IF(OR(A3158=1,A3158=0),H3158,0)+IF(A3158=2,H3158,0))*IF(E3158="SGD",1,IF(E3158="USD",Settings!$B$22,IF(E3158="HKD",Settings!$B$23,1))))</f>
        <v>0</v>
      </c>
      <c r="P3158">
        <f>IF(OR(B3158="",C3158="",E3158=""),0,IF(A3158=2,H3158*IF(E3158="SGD",1,IF(E3158="USD",Settings!$B$22,IF(E3158="HKD",Settings!$B$23,1))),0))</f>
        <v>0</v>
      </c>
      <c r="Q3158" s="312">
        <f>IF(OR(J3158="",G3158=""),"",G3158+ROW()/1000000)</f>
      </c>
      <c r="R3158" s="247">
        <f>IF(Q3158="","",SUMIFS(Txn[Signed Units],Txn[Key],J3158,Txn[Transaction Order],"&lt;="&amp;Q3158))</f>
      </c>
    </row>
    <row r="3159" spans="10:18" ht="15" customHeight="1" x14ac:dyDescent="0.15">
      <c r="J3159" s="246">
        <f>IF(OR(B3159="",C3159="",E3159=""),"",B3159&amp;":"&amp;C3159&amp;":"&amp;E3159)</f>
      </c>
      <c r="K3159" s="247">
        <f>IF(A3159="","",A3159*D3159)</f>
      </c>
      <c r="L3159" s="246">
        <f>IF(A3159="","",IF(OR(A3159=1,A3159=0),H3159,0))</f>
      </c>
      <c r="M3159" s="246">
        <f>IF(A3159="","",IF(A3159=-1,H3159,0))</f>
      </c>
      <c r="N3159">
        <f>IF(J3159="","",IF(E3159="SGD",1,IF(E3159="USD",Settings!$B$22,IF(E3159="HKD",Settings!$B$23,1))))</f>
      </c>
      <c r="O3159">
        <f>IF(OR(B3159="",C3159="",E3159=""),0,(IF(A3159=-1,H3159,0)-IF(OR(A3159=1,A3159=0),H3159,0)+IF(A3159=2,H3159,0))*IF(E3159="SGD",1,IF(E3159="USD",Settings!$B$22,IF(E3159="HKD",Settings!$B$23,1))))</f>
        <v>0</v>
      </c>
      <c r="P3159">
        <f>IF(OR(B3159="",C3159="",E3159=""),0,IF(A3159=2,H3159*IF(E3159="SGD",1,IF(E3159="USD",Settings!$B$22,IF(E3159="HKD",Settings!$B$23,1))),0))</f>
        <v>0</v>
      </c>
      <c r="Q3159" s="312">
        <f>IF(OR(J3159="",G3159=""),"",G3159+ROW()/1000000)</f>
      </c>
      <c r="R3159" s="247">
        <f>IF(Q3159="","",SUMIFS(Txn[Signed Units],Txn[Key],J3159,Txn[Transaction Order],"&lt;="&amp;Q3159))</f>
      </c>
    </row>
    <row r="3160" spans="10:18" ht="15" customHeight="1" x14ac:dyDescent="0.15">
      <c r="J3160" s="246">
        <f>IF(OR(B3160="",C3160="",E3160=""),"",B3160&amp;":"&amp;C3160&amp;":"&amp;E3160)</f>
      </c>
      <c r="K3160" s="247">
        <f>IF(A3160="","",A3160*D3160)</f>
      </c>
      <c r="L3160" s="246">
        <f>IF(A3160="","",IF(OR(A3160=1,A3160=0),H3160,0))</f>
      </c>
      <c r="M3160" s="246">
        <f>IF(A3160="","",IF(A3160=-1,H3160,0))</f>
      </c>
      <c r="N3160">
        <f>IF(J3160="","",IF(E3160="SGD",1,IF(E3160="USD",Settings!$B$22,IF(E3160="HKD",Settings!$B$23,1))))</f>
      </c>
      <c r="O3160">
        <f>IF(OR(B3160="",C3160="",E3160=""),0,(IF(A3160=-1,H3160,0)-IF(OR(A3160=1,A3160=0),H3160,0)+IF(A3160=2,H3160,0))*IF(E3160="SGD",1,IF(E3160="USD",Settings!$B$22,IF(E3160="HKD",Settings!$B$23,1))))</f>
        <v>0</v>
      </c>
      <c r="P3160">
        <f>IF(OR(B3160="",C3160="",E3160=""),0,IF(A3160=2,H3160*IF(E3160="SGD",1,IF(E3160="USD",Settings!$B$22,IF(E3160="HKD",Settings!$B$23,1))),0))</f>
        <v>0</v>
      </c>
      <c r="Q3160" s="312">
        <f>IF(OR(J3160="",G3160=""),"",G3160+ROW()/1000000)</f>
      </c>
      <c r="R3160" s="247">
        <f>IF(Q3160="","",SUMIFS(Txn[Signed Units],Txn[Key],J3160,Txn[Transaction Order],"&lt;="&amp;Q3160))</f>
      </c>
    </row>
    <row r="3161" spans="10:18" ht="15" customHeight="1" x14ac:dyDescent="0.15">
      <c r="J3161" s="246">
        <f>IF(OR(B3161="",C3161="",E3161=""),"",B3161&amp;":"&amp;C3161&amp;":"&amp;E3161)</f>
      </c>
      <c r="K3161" s="247">
        <f>IF(A3161="","",A3161*D3161)</f>
      </c>
      <c r="L3161" s="246">
        <f>IF(A3161="","",IF(OR(A3161=1,A3161=0),H3161,0))</f>
      </c>
      <c r="M3161" s="246">
        <f>IF(A3161="","",IF(A3161=-1,H3161,0))</f>
      </c>
      <c r="N3161">
        <f>IF(J3161="","",IF(E3161="SGD",1,IF(E3161="USD",Settings!$B$22,IF(E3161="HKD",Settings!$B$23,1))))</f>
      </c>
      <c r="O3161">
        <f>IF(OR(B3161="",C3161="",E3161=""),0,(IF(A3161=-1,H3161,0)-IF(OR(A3161=1,A3161=0),H3161,0)+IF(A3161=2,H3161,0))*IF(E3161="SGD",1,IF(E3161="USD",Settings!$B$22,IF(E3161="HKD",Settings!$B$23,1))))</f>
        <v>0</v>
      </c>
      <c r="P3161">
        <f>IF(OR(B3161="",C3161="",E3161=""),0,IF(A3161=2,H3161*IF(E3161="SGD",1,IF(E3161="USD",Settings!$B$22,IF(E3161="HKD",Settings!$B$23,1))),0))</f>
        <v>0</v>
      </c>
      <c r="Q3161" s="312">
        <f>IF(OR(J3161="",G3161=""),"",G3161+ROW()/1000000)</f>
      </c>
      <c r="R3161" s="247">
        <f>IF(Q3161="","",SUMIFS(Txn[Signed Units],Txn[Key],J3161,Txn[Transaction Order],"&lt;="&amp;Q3161))</f>
      </c>
    </row>
    <row r="3162" spans="10:18" ht="15" customHeight="1" x14ac:dyDescent="0.15">
      <c r="J3162" s="246">
        <f>IF(OR(B3162="",C3162="",E3162=""),"",B3162&amp;":"&amp;C3162&amp;":"&amp;E3162)</f>
      </c>
      <c r="K3162" s="247">
        <f>IF(A3162="","",A3162*D3162)</f>
      </c>
      <c r="L3162" s="246">
        <f>IF(A3162="","",IF(OR(A3162=1,A3162=0),H3162,0))</f>
      </c>
      <c r="M3162" s="246">
        <f>IF(A3162="","",IF(A3162=-1,H3162,0))</f>
      </c>
      <c r="N3162">
        <f>IF(J3162="","",IF(E3162="SGD",1,IF(E3162="USD",Settings!$B$22,IF(E3162="HKD",Settings!$B$23,1))))</f>
      </c>
      <c r="O3162">
        <f>IF(OR(B3162="",C3162="",E3162=""),0,(IF(A3162=-1,H3162,0)-IF(OR(A3162=1,A3162=0),H3162,0)+IF(A3162=2,H3162,0))*IF(E3162="SGD",1,IF(E3162="USD",Settings!$B$22,IF(E3162="HKD",Settings!$B$23,1))))</f>
        <v>0</v>
      </c>
      <c r="P3162">
        <f>IF(OR(B3162="",C3162="",E3162=""),0,IF(A3162=2,H3162*IF(E3162="SGD",1,IF(E3162="USD",Settings!$B$22,IF(E3162="HKD",Settings!$B$23,1))),0))</f>
        <v>0</v>
      </c>
      <c r="Q3162" s="312">
        <f>IF(OR(J3162="",G3162=""),"",G3162+ROW()/1000000)</f>
      </c>
      <c r="R3162" s="247">
        <f>IF(Q3162="","",SUMIFS(Txn[Signed Units],Txn[Key],J3162,Txn[Transaction Order],"&lt;="&amp;Q3162))</f>
      </c>
    </row>
    <row r="3163" spans="10:18" ht="15" customHeight="1" x14ac:dyDescent="0.15">
      <c r="J3163" s="246">
        <f>IF(OR(B3163="",C3163="",E3163=""),"",B3163&amp;":"&amp;C3163&amp;":"&amp;E3163)</f>
      </c>
      <c r="K3163" s="247">
        <f>IF(A3163="","",A3163*D3163)</f>
      </c>
      <c r="L3163" s="246">
        <f>IF(A3163="","",IF(OR(A3163=1,A3163=0),H3163,0))</f>
      </c>
      <c r="M3163" s="246">
        <f>IF(A3163="","",IF(A3163=-1,H3163,0))</f>
      </c>
      <c r="N3163">
        <f>IF(J3163="","",IF(E3163="SGD",1,IF(E3163="USD",Settings!$B$22,IF(E3163="HKD",Settings!$B$23,1))))</f>
      </c>
      <c r="O3163">
        <f>IF(OR(B3163="",C3163="",E3163=""),0,(IF(A3163=-1,H3163,0)-IF(OR(A3163=1,A3163=0),H3163,0)+IF(A3163=2,H3163,0))*IF(E3163="SGD",1,IF(E3163="USD",Settings!$B$22,IF(E3163="HKD",Settings!$B$23,1))))</f>
        <v>0</v>
      </c>
      <c r="P3163">
        <f>IF(OR(B3163="",C3163="",E3163=""),0,IF(A3163=2,H3163*IF(E3163="SGD",1,IF(E3163="USD",Settings!$B$22,IF(E3163="HKD",Settings!$B$23,1))),0))</f>
        <v>0</v>
      </c>
      <c r="Q3163" s="312">
        <f>IF(OR(J3163="",G3163=""),"",G3163+ROW()/1000000)</f>
      </c>
      <c r="R3163" s="247">
        <f>IF(Q3163="","",SUMIFS(Txn[Signed Units],Txn[Key],J3163,Txn[Transaction Order],"&lt;="&amp;Q3163))</f>
      </c>
    </row>
    <row r="3164" spans="10:18" ht="15" customHeight="1" x14ac:dyDescent="0.15">
      <c r="J3164" s="246">
        <f>IF(OR(B3164="",C3164="",E3164=""),"",B3164&amp;":"&amp;C3164&amp;":"&amp;E3164)</f>
      </c>
      <c r="K3164" s="247">
        <f>IF(A3164="","",A3164*D3164)</f>
      </c>
      <c r="L3164" s="246">
        <f>IF(A3164="","",IF(OR(A3164=1,A3164=0),H3164,0))</f>
      </c>
      <c r="M3164" s="246">
        <f>IF(A3164="","",IF(A3164=-1,H3164,0))</f>
      </c>
      <c r="N3164">
        <f>IF(J3164="","",IF(E3164="SGD",1,IF(E3164="USD",Settings!$B$22,IF(E3164="HKD",Settings!$B$23,1))))</f>
      </c>
      <c r="O3164">
        <f>IF(OR(B3164="",C3164="",E3164=""),0,(IF(A3164=-1,H3164,0)-IF(OR(A3164=1,A3164=0),H3164,0)+IF(A3164=2,H3164,0))*IF(E3164="SGD",1,IF(E3164="USD",Settings!$B$22,IF(E3164="HKD",Settings!$B$23,1))))</f>
        <v>0</v>
      </c>
      <c r="P3164">
        <f>IF(OR(B3164="",C3164="",E3164=""),0,IF(A3164=2,H3164*IF(E3164="SGD",1,IF(E3164="USD",Settings!$B$22,IF(E3164="HKD",Settings!$B$23,1))),0))</f>
        <v>0</v>
      </c>
      <c r="Q3164" s="312">
        <f>IF(OR(J3164="",G3164=""),"",G3164+ROW()/1000000)</f>
      </c>
      <c r="R3164" s="247">
        <f>IF(Q3164="","",SUMIFS(Txn[Signed Units],Txn[Key],J3164,Txn[Transaction Order],"&lt;="&amp;Q3164))</f>
      </c>
    </row>
    <row r="3165" spans="10:18" ht="15" customHeight="1" x14ac:dyDescent="0.15">
      <c r="J3165" s="246">
        <f>IF(OR(B3165="",C3165="",E3165=""),"",B3165&amp;":"&amp;C3165&amp;":"&amp;E3165)</f>
      </c>
      <c r="K3165" s="247">
        <f>IF(A3165="","",A3165*D3165)</f>
      </c>
      <c r="L3165" s="246">
        <f>IF(A3165="","",IF(OR(A3165=1,A3165=0),H3165,0))</f>
      </c>
      <c r="M3165" s="246">
        <f>IF(A3165="","",IF(A3165=-1,H3165,0))</f>
      </c>
      <c r="N3165">
        <f>IF(J3165="","",IF(E3165="SGD",1,IF(E3165="USD",Settings!$B$22,IF(E3165="HKD",Settings!$B$23,1))))</f>
      </c>
      <c r="O3165">
        <f>IF(OR(B3165="",C3165="",E3165=""),0,(IF(A3165=-1,H3165,0)-IF(OR(A3165=1,A3165=0),H3165,0)+IF(A3165=2,H3165,0))*IF(E3165="SGD",1,IF(E3165="USD",Settings!$B$22,IF(E3165="HKD",Settings!$B$23,1))))</f>
        <v>0</v>
      </c>
      <c r="P3165">
        <f>IF(OR(B3165="",C3165="",E3165=""),0,IF(A3165=2,H3165*IF(E3165="SGD",1,IF(E3165="USD",Settings!$B$22,IF(E3165="HKD",Settings!$B$23,1))),0))</f>
        <v>0</v>
      </c>
      <c r="Q3165" s="312">
        <f>IF(OR(J3165="",G3165=""),"",G3165+ROW()/1000000)</f>
      </c>
      <c r="R3165" s="247">
        <f>IF(Q3165="","",SUMIFS(Txn[Signed Units],Txn[Key],J3165,Txn[Transaction Order],"&lt;="&amp;Q3165))</f>
      </c>
    </row>
    <row r="3166" spans="10:18" ht="15" customHeight="1" x14ac:dyDescent="0.15">
      <c r="J3166" s="246">
        <f>IF(OR(B3166="",C3166="",E3166=""),"",B3166&amp;":"&amp;C3166&amp;":"&amp;E3166)</f>
      </c>
      <c r="K3166" s="247">
        <f>IF(A3166="","",A3166*D3166)</f>
      </c>
      <c r="L3166" s="246">
        <f>IF(A3166="","",IF(OR(A3166=1,A3166=0),H3166,0))</f>
      </c>
      <c r="M3166" s="246">
        <f>IF(A3166="","",IF(A3166=-1,H3166,0))</f>
      </c>
      <c r="N3166">
        <f>IF(J3166="","",IF(E3166="SGD",1,IF(E3166="USD",Settings!$B$22,IF(E3166="HKD",Settings!$B$23,1))))</f>
      </c>
      <c r="O3166">
        <f>IF(OR(B3166="",C3166="",E3166=""),0,(IF(A3166=-1,H3166,0)-IF(OR(A3166=1,A3166=0),H3166,0)+IF(A3166=2,H3166,0))*IF(E3166="SGD",1,IF(E3166="USD",Settings!$B$22,IF(E3166="HKD",Settings!$B$23,1))))</f>
        <v>0</v>
      </c>
      <c r="P3166">
        <f>IF(OR(B3166="",C3166="",E3166=""),0,IF(A3166=2,H3166*IF(E3166="SGD",1,IF(E3166="USD",Settings!$B$22,IF(E3166="HKD",Settings!$B$23,1))),0))</f>
        <v>0</v>
      </c>
      <c r="Q3166" s="312">
        <f>IF(OR(J3166="",G3166=""),"",G3166+ROW()/1000000)</f>
      </c>
      <c r="R3166" s="247">
        <f>IF(Q3166="","",SUMIFS(Txn[Signed Units],Txn[Key],J3166,Txn[Transaction Order],"&lt;="&amp;Q3166))</f>
      </c>
    </row>
    <row r="3167" spans="10:18" ht="15" customHeight="1" x14ac:dyDescent="0.15">
      <c r="J3167" s="246">
        <f>IF(OR(B3167="",C3167="",E3167=""),"",B3167&amp;":"&amp;C3167&amp;":"&amp;E3167)</f>
      </c>
      <c r="K3167" s="247">
        <f>IF(A3167="","",A3167*D3167)</f>
      </c>
      <c r="L3167" s="246">
        <f>IF(A3167="","",IF(OR(A3167=1,A3167=0),H3167,0))</f>
      </c>
      <c r="M3167" s="246">
        <f>IF(A3167="","",IF(A3167=-1,H3167,0))</f>
      </c>
      <c r="N3167">
        <f>IF(J3167="","",IF(E3167="SGD",1,IF(E3167="USD",Settings!$B$22,IF(E3167="HKD",Settings!$B$23,1))))</f>
      </c>
      <c r="O3167">
        <f>IF(OR(B3167="",C3167="",E3167=""),0,(IF(A3167=-1,H3167,0)-IF(OR(A3167=1,A3167=0),H3167,0)+IF(A3167=2,H3167,0))*IF(E3167="SGD",1,IF(E3167="USD",Settings!$B$22,IF(E3167="HKD",Settings!$B$23,1))))</f>
        <v>0</v>
      </c>
      <c r="P3167">
        <f>IF(OR(B3167="",C3167="",E3167=""),0,IF(A3167=2,H3167*IF(E3167="SGD",1,IF(E3167="USD",Settings!$B$22,IF(E3167="HKD",Settings!$B$23,1))),0))</f>
        <v>0</v>
      </c>
      <c r="Q3167" s="312">
        <f>IF(OR(J3167="",G3167=""),"",G3167+ROW()/1000000)</f>
      </c>
      <c r="R3167" s="247">
        <f>IF(Q3167="","",SUMIFS(Txn[Signed Units],Txn[Key],J3167,Txn[Transaction Order],"&lt;="&amp;Q3167))</f>
      </c>
    </row>
    <row r="3168" spans="10:18" ht="15" customHeight="1" x14ac:dyDescent="0.15">
      <c r="J3168" s="246">
        <f>IF(OR(B3168="",C3168="",E3168=""),"",B3168&amp;":"&amp;C3168&amp;":"&amp;E3168)</f>
      </c>
      <c r="K3168" s="247">
        <f>IF(A3168="","",A3168*D3168)</f>
      </c>
      <c r="L3168" s="246">
        <f>IF(A3168="","",IF(OR(A3168=1,A3168=0),H3168,0))</f>
      </c>
      <c r="M3168" s="246">
        <f>IF(A3168="","",IF(A3168=-1,H3168,0))</f>
      </c>
      <c r="N3168">
        <f>IF(J3168="","",IF(E3168="SGD",1,IF(E3168="USD",Settings!$B$22,IF(E3168="HKD",Settings!$B$23,1))))</f>
      </c>
      <c r="O3168">
        <f>IF(OR(B3168="",C3168="",E3168=""),0,(IF(A3168=-1,H3168,0)-IF(OR(A3168=1,A3168=0),H3168,0)+IF(A3168=2,H3168,0))*IF(E3168="SGD",1,IF(E3168="USD",Settings!$B$22,IF(E3168="HKD",Settings!$B$23,1))))</f>
        <v>0</v>
      </c>
      <c r="P3168">
        <f>IF(OR(B3168="",C3168="",E3168=""),0,IF(A3168=2,H3168*IF(E3168="SGD",1,IF(E3168="USD",Settings!$B$22,IF(E3168="HKD",Settings!$B$23,1))),0))</f>
        <v>0</v>
      </c>
      <c r="Q3168" s="312">
        <f>IF(OR(J3168="",G3168=""),"",G3168+ROW()/1000000)</f>
      </c>
      <c r="R3168" s="247">
        <f>IF(Q3168="","",SUMIFS(Txn[Signed Units],Txn[Key],J3168,Txn[Transaction Order],"&lt;="&amp;Q3168))</f>
      </c>
    </row>
    <row r="3169" spans="10:18" ht="15" customHeight="1" x14ac:dyDescent="0.15">
      <c r="J3169" s="246">
        <f>IF(OR(B3169="",C3169="",E3169=""),"",B3169&amp;":"&amp;C3169&amp;":"&amp;E3169)</f>
      </c>
      <c r="K3169" s="247">
        <f>IF(A3169="","",A3169*D3169)</f>
      </c>
      <c r="L3169" s="246">
        <f>IF(A3169="","",IF(OR(A3169=1,A3169=0),H3169,0))</f>
      </c>
      <c r="M3169" s="246">
        <f>IF(A3169="","",IF(A3169=-1,H3169,0))</f>
      </c>
      <c r="N3169">
        <f>IF(J3169="","",IF(E3169="SGD",1,IF(E3169="USD",Settings!$B$22,IF(E3169="HKD",Settings!$B$23,1))))</f>
      </c>
      <c r="O3169">
        <f>IF(OR(B3169="",C3169="",E3169=""),0,(IF(A3169=-1,H3169,0)-IF(OR(A3169=1,A3169=0),H3169,0)+IF(A3169=2,H3169,0))*IF(E3169="SGD",1,IF(E3169="USD",Settings!$B$22,IF(E3169="HKD",Settings!$B$23,1))))</f>
        <v>0</v>
      </c>
      <c r="P3169">
        <f>IF(OR(B3169="",C3169="",E3169=""),0,IF(A3169=2,H3169*IF(E3169="SGD",1,IF(E3169="USD",Settings!$B$22,IF(E3169="HKD",Settings!$B$23,1))),0))</f>
        <v>0</v>
      </c>
      <c r="Q3169" s="312">
        <f>IF(OR(J3169="",G3169=""),"",G3169+ROW()/1000000)</f>
      </c>
      <c r="R3169" s="247">
        <f>IF(Q3169="","",SUMIFS(Txn[Signed Units],Txn[Key],J3169,Txn[Transaction Order],"&lt;="&amp;Q3169))</f>
      </c>
    </row>
    <row r="3170" spans="10:18" ht="15" customHeight="1" x14ac:dyDescent="0.15">
      <c r="J3170" s="246">
        <f>IF(OR(B3170="",C3170="",E3170=""),"",B3170&amp;":"&amp;C3170&amp;":"&amp;E3170)</f>
      </c>
      <c r="K3170" s="247">
        <f>IF(A3170="","",A3170*D3170)</f>
      </c>
      <c r="L3170" s="246">
        <f>IF(A3170="","",IF(OR(A3170=1,A3170=0),H3170,0))</f>
      </c>
      <c r="M3170" s="246">
        <f>IF(A3170="","",IF(A3170=-1,H3170,0))</f>
      </c>
      <c r="N3170">
        <f>IF(J3170="","",IF(E3170="SGD",1,IF(E3170="USD",Settings!$B$22,IF(E3170="HKD",Settings!$B$23,1))))</f>
      </c>
      <c r="O3170">
        <f>IF(OR(B3170="",C3170="",E3170=""),0,(IF(A3170=-1,H3170,0)-IF(OR(A3170=1,A3170=0),H3170,0)+IF(A3170=2,H3170,0))*IF(E3170="SGD",1,IF(E3170="USD",Settings!$B$22,IF(E3170="HKD",Settings!$B$23,1))))</f>
        <v>0</v>
      </c>
      <c r="P3170">
        <f>IF(OR(B3170="",C3170="",E3170=""),0,IF(A3170=2,H3170*IF(E3170="SGD",1,IF(E3170="USD",Settings!$B$22,IF(E3170="HKD",Settings!$B$23,1))),0))</f>
        <v>0</v>
      </c>
      <c r="Q3170" s="312">
        <f>IF(OR(J3170="",G3170=""),"",G3170+ROW()/1000000)</f>
      </c>
      <c r="R3170" s="247">
        <f>IF(Q3170="","",SUMIFS(Txn[Signed Units],Txn[Key],J3170,Txn[Transaction Order],"&lt;="&amp;Q3170))</f>
      </c>
    </row>
    <row r="3171" spans="10:18" ht="15" customHeight="1" x14ac:dyDescent="0.15">
      <c r="J3171" s="246">
        <f>IF(OR(B3171="",C3171="",E3171=""),"",B3171&amp;":"&amp;C3171&amp;":"&amp;E3171)</f>
      </c>
      <c r="K3171" s="247">
        <f>IF(A3171="","",A3171*D3171)</f>
      </c>
      <c r="L3171" s="246">
        <f>IF(A3171="","",IF(OR(A3171=1,A3171=0),H3171,0))</f>
      </c>
      <c r="M3171" s="246">
        <f>IF(A3171="","",IF(A3171=-1,H3171,0))</f>
      </c>
      <c r="N3171">
        <f>IF(J3171="","",IF(E3171="SGD",1,IF(E3171="USD",Settings!$B$22,IF(E3171="HKD",Settings!$B$23,1))))</f>
      </c>
      <c r="O3171">
        <f>IF(OR(B3171="",C3171="",E3171=""),0,(IF(A3171=-1,H3171,0)-IF(OR(A3171=1,A3171=0),H3171,0)+IF(A3171=2,H3171,0))*IF(E3171="SGD",1,IF(E3171="USD",Settings!$B$22,IF(E3171="HKD",Settings!$B$23,1))))</f>
        <v>0</v>
      </c>
      <c r="P3171">
        <f>IF(OR(B3171="",C3171="",E3171=""),0,IF(A3171=2,H3171*IF(E3171="SGD",1,IF(E3171="USD",Settings!$B$22,IF(E3171="HKD",Settings!$B$23,1))),0))</f>
        <v>0</v>
      </c>
      <c r="Q3171" s="312">
        <f>IF(OR(J3171="",G3171=""),"",G3171+ROW()/1000000)</f>
      </c>
      <c r="R3171" s="247">
        <f>IF(Q3171="","",SUMIFS(Txn[Signed Units],Txn[Key],J3171,Txn[Transaction Order],"&lt;="&amp;Q3171))</f>
      </c>
    </row>
    <row r="3172" spans="10:18" ht="15" customHeight="1" x14ac:dyDescent="0.15">
      <c r="J3172" s="246">
        <f>IF(OR(B3172="",C3172="",E3172=""),"",B3172&amp;":"&amp;C3172&amp;":"&amp;E3172)</f>
      </c>
      <c r="K3172" s="247">
        <f>IF(A3172="","",A3172*D3172)</f>
      </c>
      <c r="L3172" s="246">
        <f>IF(A3172="","",IF(OR(A3172=1,A3172=0),H3172,0))</f>
      </c>
      <c r="M3172" s="246">
        <f>IF(A3172="","",IF(A3172=-1,H3172,0))</f>
      </c>
      <c r="N3172">
        <f>IF(J3172="","",IF(E3172="SGD",1,IF(E3172="USD",Settings!$B$22,IF(E3172="HKD",Settings!$B$23,1))))</f>
      </c>
      <c r="O3172">
        <f>IF(OR(B3172="",C3172="",E3172=""),0,(IF(A3172=-1,H3172,0)-IF(OR(A3172=1,A3172=0),H3172,0)+IF(A3172=2,H3172,0))*IF(E3172="SGD",1,IF(E3172="USD",Settings!$B$22,IF(E3172="HKD",Settings!$B$23,1))))</f>
        <v>0</v>
      </c>
      <c r="P3172">
        <f>IF(OR(B3172="",C3172="",E3172=""),0,IF(A3172=2,H3172*IF(E3172="SGD",1,IF(E3172="USD",Settings!$B$22,IF(E3172="HKD",Settings!$B$23,1))),0))</f>
        <v>0</v>
      </c>
      <c r="Q3172" s="312">
        <f>IF(OR(J3172="",G3172=""),"",G3172+ROW()/1000000)</f>
      </c>
      <c r="R3172" s="247">
        <f>IF(Q3172="","",SUMIFS(Txn[Signed Units],Txn[Key],J3172,Txn[Transaction Order],"&lt;="&amp;Q3172))</f>
      </c>
    </row>
    <row r="3173" spans="10:18" ht="15" customHeight="1" x14ac:dyDescent="0.15">
      <c r="J3173" s="246">
        <f>IF(OR(B3173="",C3173="",E3173=""),"",B3173&amp;":"&amp;C3173&amp;":"&amp;E3173)</f>
      </c>
      <c r="K3173" s="247">
        <f>IF(A3173="","",A3173*D3173)</f>
      </c>
      <c r="L3173" s="246">
        <f>IF(A3173="","",IF(OR(A3173=1,A3173=0),H3173,0))</f>
      </c>
      <c r="M3173" s="246">
        <f>IF(A3173="","",IF(A3173=-1,H3173,0))</f>
      </c>
      <c r="N3173">
        <f>IF(J3173="","",IF(E3173="SGD",1,IF(E3173="USD",Settings!$B$22,IF(E3173="HKD",Settings!$B$23,1))))</f>
      </c>
      <c r="O3173">
        <f>IF(OR(B3173="",C3173="",E3173=""),0,(IF(A3173=-1,H3173,0)-IF(OR(A3173=1,A3173=0),H3173,0)+IF(A3173=2,H3173,0))*IF(E3173="SGD",1,IF(E3173="USD",Settings!$B$22,IF(E3173="HKD",Settings!$B$23,1))))</f>
        <v>0</v>
      </c>
      <c r="P3173">
        <f>IF(OR(B3173="",C3173="",E3173=""),0,IF(A3173=2,H3173*IF(E3173="SGD",1,IF(E3173="USD",Settings!$B$22,IF(E3173="HKD",Settings!$B$23,1))),0))</f>
        <v>0</v>
      </c>
      <c r="Q3173" s="312">
        <f>IF(OR(J3173="",G3173=""),"",G3173+ROW()/1000000)</f>
      </c>
      <c r="R3173" s="247">
        <f>IF(Q3173="","",SUMIFS(Txn[Signed Units],Txn[Key],J3173,Txn[Transaction Order],"&lt;="&amp;Q3173))</f>
      </c>
    </row>
    <row r="3174" spans="10:18" ht="15" customHeight="1" x14ac:dyDescent="0.15">
      <c r="J3174" s="246">
        <f>IF(OR(B3174="",C3174="",E3174=""),"",B3174&amp;":"&amp;C3174&amp;":"&amp;E3174)</f>
      </c>
      <c r="K3174" s="247">
        <f>IF(A3174="","",A3174*D3174)</f>
      </c>
      <c r="L3174" s="246">
        <f>IF(A3174="","",IF(OR(A3174=1,A3174=0),H3174,0))</f>
      </c>
      <c r="M3174" s="246">
        <f>IF(A3174="","",IF(A3174=-1,H3174,0))</f>
      </c>
      <c r="N3174">
        <f>IF(J3174="","",IF(E3174="SGD",1,IF(E3174="USD",Settings!$B$22,IF(E3174="HKD",Settings!$B$23,1))))</f>
      </c>
      <c r="O3174">
        <f>IF(OR(B3174="",C3174="",E3174=""),0,(IF(A3174=-1,H3174,0)-IF(OR(A3174=1,A3174=0),H3174,0)+IF(A3174=2,H3174,0))*IF(E3174="SGD",1,IF(E3174="USD",Settings!$B$22,IF(E3174="HKD",Settings!$B$23,1))))</f>
        <v>0</v>
      </c>
      <c r="P3174">
        <f>IF(OR(B3174="",C3174="",E3174=""),0,IF(A3174=2,H3174*IF(E3174="SGD",1,IF(E3174="USD",Settings!$B$22,IF(E3174="HKD",Settings!$B$23,1))),0))</f>
        <v>0</v>
      </c>
      <c r="Q3174" s="312">
        <f>IF(OR(J3174="",G3174=""),"",G3174+ROW()/1000000)</f>
      </c>
      <c r="R3174" s="247">
        <f>IF(Q3174="","",SUMIFS(Txn[Signed Units],Txn[Key],J3174,Txn[Transaction Order],"&lt;="&amp;Q3174))</f>
      </c>
    </row>
    <row r="3175" spans="10:18" ht="15" customHeight="1" x14ac:dyDescent="0.15">
      <c r="J3175" s="246">
        <f>IF(OR(B3175="",C3175="",E3175=""),"",B3175&amp;":"&amp;C3175&amp;":"&amp;E3175)</f>
      </c>
      <c r="K3175" s="247">
        <f>IF(A3175="","",A3175*D3175)</f>
      </c>
      <c r="L3175" s="246">
        <f>IF(A3175="","",IF(OR(A3175=1,A3175=0),H3175,0))</f>
      </c>
      <c r="M3175" s="246">
        <f>IF(A3175="","",IF(A3175=-1,H3175,0))</f>
      </c>
      <c r="N3175">
        <f>IF(J3175="","",IF(E3175="SGD",1,IF(E3175="USD",Settings!$B$22,IF(E3175="HKD",Settings!$B$23,1))))</f>
      </c>
      <c r="O3175">
        <f>IF(OR(B3175="",C3175="",E3175=""),0,(IF(A3175=-1,H3175,0)-IF(OR(A3175=1,A3175=0),H3175,0)+IF(A3175=2,H3175,0))*IF(E3175="SGD",1,IF(E3175="USD",Settings!$B$22,IF(E3175="HKD",Settings!$B$23,1))))</f>
        <v>0</v>
      </c>
      <c r="P3175">
        <f>IF(OR(B3175="",C3175="",E3175=""),0,IF(A3175=2,H3175*IF(E3175="SGD",1,IF(E3175="USD",Settings!$B$22,IF(E3175="HKD",Settings!$B$23,1))),0))</f>
        <v>0</v>
      </c>
      <c r="Q3175" s="312">
        <f>IF(OR(J3175="",G3175=""),"",G3175+ROW()/1000000)</f>
      </c>
      <c r="R3175" s="247">
        <f>IF(Q3175="","",SUMIFS(Txn[Signed Units],Txn[Key],J3175,Txn[Transaction Order],"&lt;="&amp;Q3175))</f>
      </c>
    </row>
    <row r="3176" spans="10:18" ht="15" customHeight="1" x14ac:dyDescent="0.15">
      <c r="J3176" s="246">
        <f>IF(OR(B3176="",C3176="",E3176=""),"",B3176&amp;":"&amp;C3176&amp;":"&amp;E3176)</f>
      </c>
      <c r="K3176" s="247">
        <f>IF(A3176="","",A3176*D3176)</f>
      </c>
      <c r="L3176" s="246">
        <f>IF(A3176="","",IF(OR(A3176=1,A3176=0),H3176,0))</f>
      </c>
      <c r="M3176" s="246">
        <f>IF(A3176="","",IF(A3176=-1,H3176,0))</f>
      </c>
      <c r="N3176">
        <f>IF(J3176="","",IF(E3176="SGD",1,IF(E3176="USD",Settings!$B$22,IF(E3176="HKD",Settings!$B$23,1))))</f>
      </c>
      <c r="O3176">
        <f>IF(OR(B3176="",C3176="",E3176=""),0,(IF(A3176=-1,H3176,0)-IF(OR(A3176=1,A3176=0),H3176,0)+IF(A3176=2,H3176,0))*IF(E3176="SGD",1,IF(E3176="USD",Settings!$B$22,IF(E3176="HKD",Settings!$B$23,1))))</f>
        <v>0</v>
      </c>
      <c r="P3176">
        <f>IF(OR(B3176="",C3176="",E3176=""),0,IF(A3176=2,H3176*IF(E3176="SGD",1,IF(E3176="USD",Settings!$B$22,IF(E3176="HKD",Settings!$B$23,1))),0))</f>
        <v>0</v>
      </c>
      <c r="Q3176" s="312">
        <f>IF(OR(J3176="",G3176=""),"",G3176+ROW()/1000000)</f>
      </c>
      <c r="R3176" s="247">
        <f>IF(Q3176="","",SUMIFS(Txn[Signed Units],Txn[Key],J3176,Txn[Transaction Order],"&lt;="&amp;Q3176))</f>
      </c>
    </row>
    <row r="3177" spans="10:18" ht="15" customHeight="1" x14ac:dyDescent="0.15">
      <c r="J3177" s="246">
        <f>IF(OR(B3177="",C3177="",E3177=""),"",B3177&amp;":"&amp;C3177&amp;":"&amp;E3177)</f>
      </c>
      <c r="K3177" s="247">
        <f>IF(A3177="","",A3177*D3177)</f>
      </c>
      <c r="L3177" s="246">
        <f>IF(A3177="","",IF(OR(A3177=1,A3177=0),H3177,0))</f>
      </c>
      <c r="M3177" s="246">
        <f>IF(A3177="","",IF(A3177=-1,H3177,0))</f>
      </c>
      <c r="N3177">
        <f>IF(J3177="","",IF(E3177="SGD",1,IF(E3177="USD",Settings!$B$22,IF(E3177="HKD",Settings!$B$23,1))))</f>
      </c>
      <c r="O3177">
        <f>IF(OR(B3177="",C3177="",E3177=""),0,(IF(A3177=-1,H3177,0)-IF(OR(A3177=1,A3177=0),H3177,0)+IF(A3177=2,H3177,0))*IF(E3177="SGD",1,IF(E3177="USD",Settings!$B$22,IF(E3177="HKD",Settings!$B$23,1))))</f>
        <v>0</v>
      </c>
      <c r="P3177">
        <f>IF(OR(B3177="",C3177="",E3177=""),0,IF(A3177=2,H3177*IF(E3177="SGD",1,IF(E3177="USD",Settings!$B$22,IF(E3177="HKD",Settings!$B$23,1))),0))</f>
        <v>0</v>
      </c>
      <c r="Q3177" s="312">
        <f>IF(OR(J3177="",G3177=""),"",G3177+ROW()/1000000)</f>
      </c>
      <c r="R3177" s="247">
        <f>IF(Q3177="","",SUMIFS(Txn[Signed Units],Txn[Key],J3177,Txn[Transaction Order],"&lt;="&amp;Q3177))</f>
      </c>
    </row>
    <row r="3178" spans="10:18" ht="15" customHeight="1" x14ac:dyDescent="0.15">
      <c r="J3178" s="246">
        <f>IF(OR(B3178="",C3178="",E3178=""),"",B3178&amp;":"&amp;C3178&amp;":"&amp;E3178)</f>
      </c>
      <c r="K3178" s="247">
        <f>IF(A3178="","",A3178*D3178)</f>
      </c>
      <c r="L3178" s="246">
        <f>IF(A3178="","",IF(OR(A3178=1,A3178=0),H3178,0))</f>
      </c>
      <c r="M3178" s="246">
        <f>IF(A3178="","",IF(A3178=-1,H3178,0))</f>
      </c>
      <c r="N3178">
        <f>IF(J3178="","",IF(E3178="SGD",1,IF(E3178="USD",Settings!$B$22,IF(E3178="HKD",Settings!$B$23,1))))</f>
      </c>
      <c r="O3178">
        <f>IF(OR(B3178="",C3178="",E3178=""),0,(IF(A3178=-1,H3178,0)-IF(OR(A3178=1,A3178=0),H3178,0)+IF(A3178=2,H3178,0))*IF(E3178="SGD",1,IF(E3178="USD",Settings!$B$22,IF(E3178="HKD",Settings!$B$23,1))))</f>
        <v>0</v>
      </c>
      <c r="P3178">
        <f>IF(OR(B3178="",C3178="",E3178=""),0,IF(A3178=2,H3178*IF(E3178="SGD",1,IF(E3178="USD",Settings!$B$22,IF(E3178="HKD",Settings!$B$23,1))),0))</f>
        <v>0</v>
      </c>
      <c r="Q3178" s="312">
        <f>IF(OR(J3178="",G3178=""),"",G3178+ROW()/1000000)</f>
      </c>
      <c r="R3178" s="247">
        <f>IF(Q3178="","",SUMIFS(Txn[Signed Units],Txn[Key],J3178,Txn[Transaction Order],"&lt;="&amp;Q3178))</f>
      </c>
    </row>
    <row r="3179" spans="10:18" ht="15" customHeight="1" x14ac:dyDescent="0.15">
      <c r="J3179" s="246">
        <f>IF(OR(B3179="",C3179="",E3179=""),"",B3179&amp;":"&amp;C3179&amp;":"&amp;E3179)</f>
      </c>
      <c r="K3179" s="247">
        <f>IF(A3179="","",A3179*D3179)</f>
      </c>
      <c r="L3179" s="246">
        <f>IF(A3179="","",IF(OR(A3179=1,A3179=0),H3179,0))</f>
      </c>
      <c r="M3179" s="246">
        <f>IF(A3179="","",IF(A3179=-1,H3179,0))</f>
      </c>
      <c r="N3179">
        <f>IF(J3179="","",IF(E3179="SGD",1,IF(E3179="USD",Settings!$B$22,IF(E3179="HKD",Settings!$B$23,1))))</f>
      </c>
      <c r="O3179">
        <f>IF(OR(B3179="",C3179="",E3179=""),0,(IF(A3179=-1,H3179,0)-IF(OR(A3179=1,A3179=0),H3179,0)+IF(A3179=2,H3179,0))*IF(E3179="SGD",1,IF(E3179="USD",Settings!$B$22,IF(E3179="HKD",Settings!$B$23,1))))</f>
        <v>0</v>
      </c>
      <c r="P3179">
        <f>IF(OR(B3179="",C3179="",E3179=""),0,IF(A3179=2,H3179*IF(E3179="SGD",1,IF(E3179="USD",Settings!$B$22,IF(E3179="HKD",Settings!$B$23,1))),0))</f>
        <v>0</v>
      </c>
      <c r="Q3179" s="312">
        <f>IF(OR(J3179="",G3179=""),"",G3179+ROW()/1000000)</f>
      </c>
      <c r="R3179" s="247">
        <f>IF(Q3179="","",SUMIFS(Txn[Signed Units],Txn[Key],J3179,Txn[Transaction Order],"&lt;="&amp;Q3179))</f>
      </c>
    </row>
    <row r="3180" spans="10:18" ht="15" customHeight="1" x14ac:dyDescent="0.15">
      <c r="J3180" s="246">
        <f>IF(OR(B3180="",C3180="",E3180=""),"",B3180&amp;":"&amp;C3180&amp;":"&amp;E3180)</f>
      </c>
      <c r="K3180" s="247">
        <f>IF(A3180="","",A3180*D3180)</f>
      </c>
      <c r="L3180" s="246">
        <f>IF(A3180="","",IF(OR(A3180=1,A3180=0),H3180,0))</f>
      </c>
      <c r="M3180" s="246">
        <f>IF(A3180="","",IF(A3180=-1,H3180,0))</f>
      </c>
      <c r="N3180">
        <f>IF(J3180="","",IF(E3180="SGD",1,IF(E3180="USD",Settings!$B$22,IF(E3180="HKD",Settings!$B$23,1))))</f>
      </c>
      <c r="O3180">
        <f>IF(OR(B3180="",C3180="",E3180=""),0,(IF(A3180=-1,H3180,0)-IF(OR(A3180=1,A3180=0),H3180,0)+IF(A3180=2,H3180,0))*IF(E3180="SGD",1,IF(E3180="USD",Settings!$B$22,IF(E3180="HKD",Settings!$B$23,1))))</f>
        <v>0</v>
      </c>
      <c r="P3180">
        <f>IF(OR(B3180="",C3180="",E3180=""),0,IF(A3180=2,H3180*IF(E3180="SGD",1,IF(E3180="USD",Settings!$B$22,IF(E3180="HKD",Settings!$B$23,1))),0))</f>
        <v>0</v>
      </c>
      <c r="Q3180" s="312">
        <f>IF(OR(J3180="",G3180=""),"",G3180+ROW()/1000000)</f>
      </c>
      <c r="R3180" s="247">
        <f>IF(Q3180="","",SUMIFS(Txn[Signed Units],Txn[Key],J3180,Txn[Transaction Order],"&lt;="&amp;Q3180))</f>
      </c>
    </row>
    <row r="3181" spans="10:18" ht="15" customHeight="1" x14ac:dyDescent="0.15">
      <c r="J3181" s="246">
        <f>IF(OR(B3181="",C3181="",E3181=""),"",B3181&amp;":"&amp;C3181&amp;":"&amp;E3181)</f>
      </c>
      <c r="K3181" s="247">
        <f>IF(A3181="","",A3181*D3181)</f>
      </c>
      <c r="L3181" s="246">
        <f>IF(A3181="","",IF(OR(A3181=1,A3181=0),H3181,0))</f>
      </c>
      <c r="M3181" s="246">
        <f>IF(A3181="","",IF(A3181=-1,H3181,0))</f>
      </c>
      <c r="N3181">
        <f>IF(J3181="","",IF(E3181="SGD",1,IF(E3181="USD",Settings!$B$22,IF(E3181="HKD",Settings!$B$23,1))))</f>
      </c>
      <c r="O3181">
        <f>IF(OR(B3181="",C3181="",E3181=""),0,(IF(A3181=-1,H3181,0)-IF(OR(A3181=1,A3181=0),H3181,0)+IF(A3181=2,H3181,0))*IF(E3181="SGD",1,IF(E3181="USD",Settings!$B$22,IF(E3181="HKD",Settings!$B$23,1))))</f>
        <v>0</v>
      </c>
      <c r="P3181">
        <f>IF(OR(B3181="",C3181="",E3181=""),0,IF(A3181=2,H3181*IF(E3181="SGD",1,IF(E3181="USD",Settings!$B$22,IF(E3181="HKD",Settings!$B$23,1))),0))</f>
        <v>0</v>
      </c>
      <c r="Q3181" s="312">
        <f>IF(OR(J3181="",G3181=""),"",G3181+ROW()/1000000)</f>
      </c>
      <c r="R3181" s="247">
        <f>IF(Q3181="","",SUMIFS(Txn[Signed Units],Txn[Key],J3181,Txn[Transaction Order],"&lt;="&amp;Q3181))</f>
      </c>
    </row>
    <row r="3182" spans="10:18" ht="15" customHeight="1" x14ac:dyDescent="0.15">
      <c r="J3182" s="246">
        <f>IF(OR(B3182="",C3182="",E3182=""),"",B3182&amp;":"&amp;C3182&amp;":"&amp;E3182)</f>
      </c>
      <c r="K3182" s="247">
        <f>IF(A3182="","",A3182*D3182)</f>
      </c>
      <c r="L3182" s="246">
        <f>IF(A3182="","",IF(OR(A3182=1,A3182=0),H3182,0))</f>
      </c>
      <c r="M3182" s="246">
        <f>IF(A3182="","",IF(A3182=-1,H3182,0))</f>
      </c>
      <c r="N3182">
        <f>IF(J3182="","",IF(E3182="SGD",1,IF(E3182="USD",Settings!$B$22,IF(E3182="HKD",Settings!$B$23,1))))</f>
      </c>
      <c r="O3182">
        <f>IF(OR(B3182="",C3182="",E3182=""),0,(IF(A3182=-1,H3182,0)-IF(OR(A3182=1,A3182=0),H3182,0)+IF(A3182=2,H3182,0))*IF(E3182="SGD",1,IF(E3182="USD",Settings!$B$22,IF(E3182="HKD",Settings!$B$23,1))))</f>
        <v>0</v>
      </c>
      <c r="P3182">
        <f>IF(OR(B3182="",C3182="",E3182=""),0,IF(A3182=2,H3182*IF(E3182="SGD",1,IF(E3182="USD",Settings!$B$22,IF(E3182="HKD",Settings!$B$23,1))),0))</f>
        <v>0</v>
      </c>
      <c r="Q3182" s="312">
        <f>IF(OR(J3182="",G3182=""),"",G3182+ROW()/1000000)</f>
      </c>
      <c r="R3182" s="247">
        <f>IF(Q3182="","",SUMIFS(Txn[Signed Units],Txn[Key],J3182,Txn[Transaction Order],"&lt;="&amp;Q3182))</f>
      </c>
    </row>
    <row r="3183" spans="10:18" ht="15" customHeight="1" x14ac:dyDescent="0.15">
      <c r="J3183" s="246">
        <f>IF(OR(B3183="",C3183="",E3183=""),"",B3183&amp;":"&amp;C3183&amp;":"&amp;E3183)</f>
      </c>
      <c r="K3183" s="247">
        <f>IF(A3183="","",A3183*D3183)</f>
      </c>
      <c r="L3183" s="246">
        <f>IF(A3183="","",IF(OR(A3183=1,A3183=0),H3183,0))</f>
      </c>
      <c r="M3183" s="246">
        <f>IF(A3183="","",IF(A3183=-1,H3183,0))</f>
      </c>
      <c r="N3183">
        <f>IF(J3183="","",IF(E3183="SGD",1,IF(E3183="USD",Settings!$B$22,IF(E3183="HKD",Settings!$B$23,1))))</f>
      </c>
      <c r="O3183">
        <f>IF(OR(B3183="",C3183="",E3183=""),0,(IF(A3183=-1,H3183,0)-IF(OR(A3183=1,A3183=0),H3183,0)+IF(A3183=2,H3183,0))*IF(E3183="SGD",1,IF(E3183="USD",Settings!$B$22,IF(E3183="HKD",Settings!$B$23,1))))</f>
        <v>0</v>
      </c>
      <c r="P3183">
        <f>IF(OR(B3183="",C3183="",E3183=""),0,IF(A3183=2,H3183*IF(E3183="SGD",1,IF(E3183="USD",Settings!$B$22,IF(E3183="HKD",Settings!$B$23,1))),0))</f>
        <v>0</v>
      </c>
      <c r="Q3183" s="312">
        <f>IF(OR(J3183="",G3183=""),"",G3183+ROW()/1000000)</f>
      </c>
      <c r="R3183" s="247">
        <f>IF(Q3183="","",SUMIFS(Txn[Signed Units],Txn[Key],J3183,Txn[Transaction Order],"&lt;="&amp;Q3183))</f>
      </c>
    </row>
    <row r="3184" spans="10:18" ht="15" customHeight="1" x14ac:dyDescent="0.15">
      <c r="J3184" s="246">
        <f>IF(OR(B3184="",C3184="",E3184=""),"",B3184&amp;":"&amp;C3184&amp;":"&amp;E3184)</f>
      </c>
      <c r="K3184" s="247">
        <f>IF(A3184="","",A3184*D3184)</f>
      </c>
      <c r="L3184" s="246">
        <f>IF(A3184="","",IF(OR(A3184=1,A3184=0),H3184,0))</f>
      </c>
      <c r="M3184" s="246">
        <f>IF(A3184="","",IF(A3184=-1,H3184,0))</f>
      </c>
      <c r="N3184">
        <f>IF(J3184="","",IF(E3184="SGD",1,IF(E3184="USD",Settings!$B$22,IF(E3184="HKD",Settings!$B$23,1))))</f>
      </c>
      <c r="O3184">
        <f>IF(OR(B3184="",C3184="",E3184=""),0,(IF(A3184=-1,H3184,0)-IF(OR(A3184=1,A3184=0),H3184,0)+IF(A3184=2,H3184,0))*IF(E3184="SGD",1,IF(E3184="USD",Settings!$B$22,IF(E3184="HKD",Settings!$B$23,1))))</f>
        <v>0</v>
      </c>
      <c r="P3184">
        <f>IF(OR(B3184="",C3184="",E3184=""),0,IF(A3184=2,H3184*IF(E3184="SGD",1,IF(E3184="USD",Settings!$B$22,IF(E3184="HKD",Settings!$B$23,1))),0))</f>
        <v>0</v>
      </c>
      <c r="Q3184" s="312">
        <f>IF(OR(J3184="",G3184=""),"",G3184+ROW()/1000000)</f>
      </c>
      <c r="R3184" s="247">
        <f>IF(Q3184="","",SUMIFS(Txn[Signed Units],Txn[Key],J3184,Txn[Transaction Order],"&lt;="&amp;Q3184))</f>
      </c>
    </row>
    <row r="3185" spans="10:18" ht="15" customHeight="1" x14ac:dyDescent="0.15">
      <c r="J3185" s="246">
        <f>IF(OR(B3185="",C3185="",E3185=""),"",B3185&amp;":"&amp;C3185&amp;":"&amp;E3185)</f>
      </c>
      <c r="K3185" s="247">
        <f>IF(A3185="","",A3185*D3185)</f>
      </c>
      <c r="L3185" s="246">
        <f>IF(A3185="","",IF(OR(A3185=1,A3185=0),H3185,0))</f>
      </c>
      <c r="M3185" s="246">
        <f>IF(A3185="","",IF(A3185=-1,H3185,0))</f>
      </c>
      <c r="N3185">
        <f>IF(J3185="","",IF(E3185="SGD",1,IF(E3185="USD",Settings!$B$22,IF(E3185="HKD",Settings!$B$23,1))))</f>
      </c>
      <c r="O3185">
        <f>IF(OR(B3185="",C3185="",E3185=""),0,(IF(A3185=-1,H3185,0)-IF(OR(A3185=1,A3185=0),H3185,0)+IF(A3185=2,H3185,0))*IF(E3185="SGD",1,IF(E3185="USD",Settings!$B$22,IF(E3185="HKD",Settings!$B$23,1))))</f>
        <v>0</v>
      </c>
      <c r="P3185">
        <f>IF(OR(B3185="",C3185="",E3185=""),0,IF(A3185=2,H3185*IF(E3185="SGD",1,IF(E3185="USD",Settings!$B$22,IF(E3185="HKD",Settings!$B$23,1))),0))</f>
        <v>0</v>
      </c>
      <c r="Q3185" s="312">
        <f>IF(OR(J3185="",G3185=""),"",G3185+ROW()/1000000)</f>
      </c>
      <c r="R3185" s="247">
        <f>IF(Q3185="","",SUMIFS(Txn[Signed Units],Txn[Key],J3185,Txn[Transaction Order],"&lt;="&amp;Q3185))</f>
      </c>
    </row>
    <row r="3186" spans="10:18" ht="15" customHeight="1" x14ac:dyDescent="0.15">
      <c r="J3186" s="246">
        <f>IF(OR(B3186="",C3186="",E3186=""),"",B3186&amp;":"&amp;C3186&amp;":"&amp;E3186)</f>
      </c>
      <c r="K3186" s="247">
        <f>IF(A3186="","",A3186*D3186)</f>
      </c>
      <c r="L3186" s="246">
        <f>IF(A3186="","",IF(OR(A3186=1,A3186=0),H3186,0))</f>
      </c>
      <c r="M3186" s="246">
        <f>IF(A3186="","",IF(A3186=-1,H3186,0))</f>
      </c>
      <c r="N3186">
        <f>IF(J3186="","",IF(E3186="SGD",1,IF(E3186="USD",Settings!$B$22,IF(E3186="HKD",Settings!$B$23,1))))</f>
      </c>
      <c r="O3186">
        <f>IF(OR(B3186="",C3186="",E3186=""),0,(IF(A3186=-1,H3186,0)-IF(OR(A3186=1,A3186=0),H3186,0)+IF(A3186=2,H3186,0))*IF(E3186="SGD",1,IF(E3186="USD",Settings!$B$22,IF(E3186="HKD",Settings!$B$23,1))))</f>
        <v>0</v>
      </c>
      <c r="P3186">
        <f>IF(OR(B3186="",C3186="",E3186=""),0,IF(A3186=2,H3186*IF(E3186="SGD",1,IF(E3186="USD",Settings!$B$22,IF(E3186="HKD",Settings!$B$23,1))),0))</f>
        <v>0</v>
      </c>
      <c r="Q3186" s="312">
        <f>IF(OR(J3186="",G3186=""),"",G3186+ROW()/1000000)</f>
      </c>
      <c r="R3186" s="247">
        <f>IF(Q3186="","",SUMIFS(Txn[Signed Units],Txn[Key],J3186,Txn[Transaction Order],"&lt;="&amp;Q3186))</f>
      </c>
    </row>
    <row r="3187" spans="10:18" ht="15" customHeight="1" x14ac:dyDescent="0.15">
      <c r="J3187" s="246">
        <f>IF(OR(B3187="",C3187="",E3187=""),"",B3187&amp;":"&amp;C3187&amp;":"&amp;E3187)</f>
      </c>
      <c r="K3187" s="247">
        <f>IF(A3187="","",A3187*D3187)</f>
      </c>
      <c r="L3187" s="246">
        <f>IF(A3187="","",IF(OR(A3187=1,A3187=0),H3187,0))</f>
      </c>
      <c r="M3187" s="246">
        <f>IF(A3187="","",IF(A3187=-1,H3187,0))</f>
      </c>
      <c r="N3187">
        <f>IF(J3187="","",IF(E3187="SGD",1,IF(E3187="USD",Settings!$B$22,IF(E3187="HKD",Settings!$B$23,1))))</f>
      </c>
      <c r="O3187">
        <f>IF(OR(B3187="",C3187="",E3187=""),0,(IF(A3187=-1,H3187,0)-IF(OR(A3187=1,A3187=0),H3187,0)+IF(A3187=2,H3187,0))*IF(E3187="SGD",1,IF(E3187="USD",Settings!$B$22,IF(E3187="HKD",Settings!$B$23,1))))</f>
        <v>0</v>
      </c>
      <c r="P3187">
        <f>IF(OR(B3187="",C3187="",E3187=""),0,IF(A3187=2,H3187*IF(E3187="SGD",1,IF(E3187="USD",Settings!$B$22,IF(E3187="HKD",Settings!$B$23,1))),0))</f>
        <v>0</v>
      </c>
      <c r="Q3187" s="312">
        <f>IF(OR(J3187="",G3187=""),"",G3187+ROW()/1000000)</f>
      </c>
      <c r="R3187" s="247">
        <f>IF(Q3187="","",SUMIFS(Txn[Signed Units],Txn[Key],J3187,Txn[Transaction Order],"&lt;="&amp;Q3187))</f>
      </c>
    </row>
    <row r="3188" spans="10:18" ht="15" customHeight="1" x14ac:dyDescent="0.15">
      <c r="J3188" s="246">
        <f>IF(OR(B3188="",C3188="",E3188=""),"",B3188&amp;":"&amp;C3188&amp;":"&amp;E3188)</f>
      </c>
      <c r="K3188" s="247">
        <f>IF(A3188="","",A3188*D3188)</f>
      </c>
      <c r="L3188" s="246">
        <f>IF(A3188="","",IF(OR(A3188=1,A3188=0),H3188,0))</f>
      </c>
      <c r="M3188" s="246">
        <f>IF(A3188="","",IF(A3188=-1,H3188,0))</f>
      </c>
      <c r="N3188">
        <f>IF(J3188="","",IF(E3188="SGD",1,IF(E3188="USD",Settings!$B$22,IF(E3188="HKD",Settings!$B$23,1))))</f>
      </c>
      <c r="O3188">
        <f>IF(OR(B3188="",C3188="",E3188=""),0,(IF(A3188=-1,H3188,0)-IF(OR(A3188=1,A3188=0),H3188,0)+IF(A3188=2,H3188,0))*IF(E3188="SGD",1,IF(E3188="USD",Settings!$B$22,IF(E3188="HKD",Settings!$B$23,1))))</f>
        <v>0</v>
      </c>
      <c r="P3188">
        <f>IF(OR(B3188="",C3188="",E3188=""),0,IF(A3188=2,H3188*IF(E3188="SGD",1,IF(E3188="USD",Settings!$B$22,IF(E3188="HKD",Settings!$B$23,1))),0))</f>
        <v>0</v>
      </c>
      <c r="Q3188" s="312">
        <f>IF(OR(J3188="",G3188=""),"",G3188+ROW()/1000000)</f>
      </c>
      <c r="R3188" s="247">
        <f>IF(Q3188="","",SUMIFS(Txn[Signed Units],Txn[Key],J3188,Txn[Transaction Order],"&lt;="&amp;Q3188))</f>
      </c>
    </row>
    <row r="3189" spans="10:18" ht="15" customHeight="1" x14ac:dyDescent="0.15">
      <c r="J3189" s="246">
        <f>IF(OR(B3189="",C3189="",E3189=""),"",B3189&amp;":"&amp;C3189&amp;":"&amp;E3189)</f>
      </c>
      <c r="K3189" s="247">
        <f>IF(A3189="","",A3189*D3189)</f>
      </c>
      <c r="L3189" s="246">
        <f>IF(A3189="","",IF(OR(A3189=1,A3189=0),H3189,0))</f>
      </c>
      <c r="M3189" s="246">
        <f>IF(A3189="","",IF(A3189=-1,H3189,0))</f>
      </c>
      <c r="N3189">
        <f>IF(J3189="","",IF(E3189="SGD",1,IF(E3189="USD",Settings!$B$22,IF(E3189="HKD",Settings!$B$23,1))))</f>
      </c>
      <c r="O3189">
        <f>IF(OR(B3189="",C3189="",E3189=""),0,(IF(A3189=-1,H3189,0)-IF(OR(A3189=1,A3189=0),H3189,0)+IF(A3189=2,H3189,0))*IF(E3189="SGD",1,IF(E3189="USD",Settings!$B$22,IF(E3189="HKD",Settings!$B$23,1))))</f>
        <v>0</v>
      </c>
      <c r="P3189">
        <f>IF(OR(B3189="",C3189="",E3189=""),0,IF(A3189=2,H3189*IF(E3189="SGD",1,IF(E3189="USD",Settings!$B$22,IF(E3189="HKD",Settings!$B$23,1))),0))</f>
        <v>0</v>
      </c>
      <c r="Q3189" s="312">
        <f>IF(OR(J3189="",G3189=""),"",G3189+ROW()/1000000)</f>
      </c>
      <c r="R3189" s="247">
        <f>IF(Q3189="","",SUMIFS(Txn[Signed Units],Txn[Key],J3189,Txn[Transaction Order],"&lt;="&amp;Q3189))</f>
      </c>
    </row>
    <row r="3190" spans="10:18" ht="15" customHeight="1" x14ac:dyDescent="0.15">
      <c r="J3190" s="246">
        <f>IF(OR(B3190="",C3190="",E3190=""),"",B3190&amp;":"&amp;C3190&amp;":"&amp;E3190)</f>
      </c>
      <c r="K3190" s="247">
        <f>IF(A3190="","",A3190*D3190)</f>
      </c>
      <c r="L3190" s="246">
        <f>IF(A3190="","",IF(OR(A3190=1,A3190=0),H3190,0))</f>
      </c>
      <c r="M3190" s="246">
        <f>IF(A3190="","",IF(A3190=-1,H3190,0))</f>
      </c>
      <c r="N3190">
        <f>IF(J3190="","",IF(E3190="SGD",1,IF(E3190="USD",Settings!$B$22,IF(E3190="HKD",Settings!$B$23,1))))</f>
      </c>
      <c r="O3190">
        <f>IF(OR(B3190="",C3190="",E3190=""),0,(IF(A3190=-1,H3190,0)-IF(OR(A3190=1,A3190=0),H3190,0)+IF(A3190=2,H3190,0))*IF(E3190="SGD",1,IF(E3190="USD",Settings!$B$22,IF(E3190="HKD",Settings!$B$23,1))))</f>
        <v>0</v>
      </c>
      <c r="P3190">
        <f>IF(OR(B3190="",C3190="",E3190=""),0,IF(A3190=2,H3190*IF(E3190="SGD",1,IF(E3190="USD",Settings!$B$22,IF(E3190="HKD",Settings!$B$23,1))),0))</f>
        <v>0</v>
      </c>
      <c r="Q3190" s="312">
        <f>IF(OR(J3190="",G3190=""),"",G3190+ROW()/1000000)</f>
      </c>
      <c r="R3190" s="247">
        <f>IF(Q3190="","",SUMIFS(Txn[Signed Units],Txn[Key],J3190,Txn[Transaction Order],"&lt;="&amp;Q3190))</f>
      </c>
    </row>
    <row r="3191" spans="10:18" ht="15" customHeight="1" x14ac:dyDescent="0.15">
      <c r="J3191" s="246">
        <f>IF(OR(B3191="",C3191="",E3191=""),"",B3191&amp;":"&amp;C3191&amp;":"&amp;E3191)</f>
      </c>
      <c r="K3191" s="247">
        <f>IF(A3191="","",A3191*D3191)</f>
      </c>
      <c r="L3191" s="246">
        <f>IF(A3191="","",IF(OR(A3191=1,A3191=0),H3191,0))</f>
      </c>
      <c r="M3191" s="246">
        <f>IF(A3191="","",IF(A3191=-1,H3191,0))</f>
      </c>
      <c r="N3191">
        <f>IF(J3191="","",IF(E3191="SGD",1,IF(E3191="USD",Settings!$B$22,IF(E3191="HKD",Settings!$B$23,1))))</f>
      </c>
      <c r="O3191">
        <f>IF(OR(B3191="",C3191="",E3191=""),0,(IF(A3191=-1,H3191,0)-IF(OR(A3191=1,A3191=0),H3191,0)+IF(A3191=2,H3191,0))*IF(E3191="SGD",1,IF(E3191="USD",Settings!$B$22,IF(E3191="HKD",Settings!$B$23,1))))</f>
        <v>0</v>
      </c>
      <c r="P3191">
        <f>IF(OR(B3191="",C3191="",E3191=""),0,IF(A3191=2,H3191*IF(E3191="SGD",1,IF(E3191="USD",Settings!$B$22,IF(E3191="HKD",Settings!$B$23,1))),0))</f>
        <v>0</v>
      </c>
      <c r="Q3191" s="312">
        <f>IF(OR(J3191="",G3191=""),"",G3191+ROW()/1000000)</f>
      </c>
      <c r="R3191" s="247">
        <f>IF(Q3191="","",SUMIFS(Txn[Signed Units],Txn[Key],J3191,Txn[Transaction Order],"&lt;="&amp;Q3191))</f>
      </c>
    </row>
    <row r="3192" spans="10:18" ht="15" customHeight="1" x14ac:dyDescent="0.15">
      <c r="J3192" s="246">
        <f>IF(OR(B3192="",C3192="",E3192=""),"",B3192&amp;":"&amp;C3192&amp;":"&amp;E3192)</f>
      </c>
      <c r="K3192" s="247">
        <f>IF(A3192="","",A3192*D3192)</f>
      </c>
      <c r="L3192" s="246">
        <f>IF(A3192="","",IF(OR(A3192=1,A3192=0),H3192,0))</f>
      </c>
      <c r="M3192" s="246">
        <f>IF(A3192="","",IF(A3192=-1,H3192,0))</f>
      </c>
      <c r="N3192">
        <f>IF(J3192="","",IF(E3192="SGD",1,IF(E3192="USD",Settings!$B$22,IF(E3192="HKD",Settings!$B$23,1))))</f>
      </c>
      <c r="O3192">
        <f>IF(OR(B3192="",C3192="",E3192=""),0,(IF(A3192=-1,H3192,0)-IF(OR(A3192=1,A3192=0),H3192,0)+IF(A3192=2,H3192,0))*IF(E3192="SGD",1,IF(E3192="USD",Settings!$B$22,IF(E3192="HKD",Settings!$B$23,1))))</f>
        <v>0</v>
      </c>
      <c r="P3192">
        <f>IF(OR(B3192="",C3192="",E3192=""),0,IF(A3192=2,H3192*IF(E3192="SGD",1,IF(E3192="USD",Settings!$B$22,IF(E3192="HKD",Settings!$B$23,1))),0))</f>
        <v>0</v>
      </c>
      <c r="Q3192" s="312">
        <f>IF(OR(J3192="",G3192=""),"",G3192+ROW()/1000000)</f>
      </c>
      <c r="R3192" s="247">
        <f>IF(Q3192="","",SUMIFS(Txn[Signed Units],Txn[Key],J3192,Txn[Transaction Order],"&lt;="&amp;Q3192))</f>
      </c>
    </row>
    <row r="3193" spans="10:18" ht="15" customHeight="1" x14ac:dyDescent="0.15">
      <c r="J3193" s="246">
        <f>IF(OR(B3193="",C3193="",E3193=""),"",B3193&amp;":"&amp;C3193&amp;":"&amp;E3193)</f>
      </c>
      <c r="K3193" s="247">
        <f>IF(A3193="","",A3193*D3193)</f>
      </c>
      <c r="L3193" s="246">
        <f>IF(A3193="","",IF(OR(A3193=1,A3193=0),H3193,0))</f>
      </c>
      <c r="M3193" s="246">
        <f>IF(A3193="","",IF(A3193=-1,H3193,0))</f>
      </c>
      <c r="N3193">
        <f>IF(J3193="","",IF(E3193="SGD",1,IF(E3193="USD",Settings!$B$22,IF(E3193="HKD",Settings!$B$23,1))))</f>
      </c>
      <c r="O3193">
        <f>IF(OR(B3193="",C3193="",E3193=""),0,(IF(A3193=-1,H3193,0)-IF(OR(A3193=1,A3193=0),H3193,0)+IF(A3193=2,H3193,0))*IF(E3193="SGD",1,IF(E3193="USD",Settings!$B$22,IF(E3193="HKD",Settings!$B$23,1))))</f>
        <v>0</v>
      </c>
      <c r="P3193">
        <f>IF(OR(B3193="",C3193="",E3193=""),0,IF(A3193=2,H3193*IF(E3193="SGD",1,IF(E3193="USD",Settings!$B$22,IF(E3193="HKD",Settings!$B$23,1))),0))</f>
        <v>0</v>
      </c>
      <c r="Q3193" s="312">
        <f>IF(OR(J3193="",G3193=""),"",G3193+ROW()/1000000)</f>
      </c>
      <c r="R3193" s="247">
        <f>IF(Q3193="","",SUMIFS(Txn[Signed Units],Txn[Key],J3193,Txn[Transaction Order],"&lt;="&amp;Q3193))</f>
      </c>
    </row>
    <row r="3194" spans="10:18" ht="15" customHeight="1" x14ac:dyDescent="0.15">
      <c r="J3194" s="246">
        <f>IF(OR(B3194="",C3194="",E3194=""),"",B3194&amp;":"&amp;C3194&amp;":"&amp;E3194)</f>
      </c>
      <c r="K3194" s="247">
        <f>IF(A3194="","",A3194*D3194)</f>
      </c>
      <c r="L3194" s="246">
        <f>IF(A3194="","",IF(OR(A3194=1,A3194=0),H3194,0))</f>
      </c>
      <c r="M3194" s="246">
        <f>IF(A3194="","",IF(A3194=-1,H3194,0))</f>
      </c>
      <c r="N3194">
        <f>IF(J3194="","",IF(E3194="SGD",1,IF(E3194="USD",Settings!$B$22,IF(E3194="HKD",Settings!$B$23,1))))</f>
      </c>
      <c r="O3194">
        <f>IF(OR(B3194="",C3194="",E3194=""),0,(IF(A3194=-1,H3194,0)-IF(OR(A3194=1,A3194=0),H3194,0)+IF(A3194=2,H3194,0))*IF(E3194="SGD",1,IF(E3194="USD",Settings!$B$22,IF(E3194="HKD",Settings!$B$23,1))))</f>
        <v>0</v>
      </c>
      <c r="P3194">
        <f>IF(OR(B3194="",C3194="",E3194=""),0,IF(A3194=2,H3194*IF(E3194="SGD",1,IF(E3194="USD",Settings!$B$22,IF(E3194="HKD",Settings!$B$23,1))),0))</f>
        <v>0</v>
      </c>
      <c r="Q3194" s="312">
        <f>IF(OR(J3194="",G3194=""),"",G3194+ROW()/1000000)</f>
      </c>
      <c r="R3194" s="247">
        <f>IF(Q3194="","",SUMIFS(Txn[Signed Units],Txn[Key],J3194,Txn[Transaction Order],"&lt;="&amp;Q3194))</f>
      </c>
    </row>
    <row r="3195" spans="10:18" ht="15" customHeight="1" x14ac:dyDescent="0.15">
      <c r="J3195" s="246">
        <f>IF(OR(B3195="",C3195="",E3195=""),"",B3195&amp;":"&amp;C3195&amp;":"&amp;E3195)</f>
      </c>
      <c r="K3195" s="247">
        <f>IF(A3195="","",A3195*D3195)</f>
      </c>
      <c r="L3195" s="246">
        <f>IF(A3195="","",IF(OR(A3195=1,A3195=0),H3195,0))</f>
      </c>
      <c r="M3195" s="246">
        <f>IF(A3195="","",IF(A3195=-1,H3195,0))</f>
      </c>
      <c r="N3195">
        <f>IF(J3195="","",IF(E3195="SGD",1,IF(E3195="USD",Settings!$B$22,IF(E3195="HKD",Settings!$B$23,1))))</f>
      </c>
      <c r="O3195">
        <f>IF(OR(B3195="",C3195="",E3195=""),0,(IF(A3195=-1,H3195,0)-IF(OR(A3195=1,A3195=0),H3195,0)+IF(A3195=2,H3195,0))*IF(E3195="SGD",1,IF(E3195="USD",Settings!$B$22,IF(E3195="HKD",Settings!$B$23,1))))</f>
        <v>0</v>
      </c>
      <c r="P3195">
        <f>IF(OR(B3195="",C3195="",E3195=""),0,IF(A3195=2,H3195*IF(E3195="SGD",1,IF(E3195="USD",Settings!$B$22,IF(E3195="HKD",Settings!$B$23,1))),0))</f>
        <v>0</v>
      </c>
      <c r="Q3195" s="312">
        <f>IF(OR(J3195="",G3195=""),"",G3195+ROW()/1000000)</f>
      </c>
      <c r="R3195" s="247">
        <f>IF(Q3195="","",SUMIFS(Txn[Signed Units],Txn[Key],J3195,Txn[Transaction Order],"&lt;="&amp;Q3195))</f>
      </c>
    </row>
    <row r="3196" spans="10:18" ht="15" customHeight="1" x14ac:dyDescent="0.15">
      <c r="J3196" s="246">
        <f>IF(OR(B3196="",C3196="",E3196=""),"",B3196&amp;":"&amp;C3196&amp;":"&amp;E3196)</f>
      </c>
      <c r="K3196" s="247">
        <f>IF(A3196="","",A3196*D3196)</f>
      </c>
      <c r="L3196" s="246">
        <f>IF(A3196="","",IF(OR(A3196=1,A3196=0),H3196,0))</f>
      </c>
      <c r="M3196" s="246">
        <f>IF(A3196="","",IF(A3196=-1,H3196,0))</f>
      </c>
      <c r="N3196">
        <f>IF(J3196="","",IF(E3196="SGD",1,IF(E3196="USD",Settings!$B$22,IF(E3196="HKD",Settings!$B$23,1))))</f>
      </c>
      <c r="O3196">
        <f>IF(OR(B3196="",C3196="",E3196=""),0,(IF(A3196=-1,H3196,0)-IF(OR(A3196=1,A3196=0),H3196,0)+IF(A3196=2,H3196,0))*IF(E3196="SGD",1,IF(E3196="USD",Settings!$B$22,IF(E3196="HKD",Settings!$B$23,1))))</f>
        <v>0</v>
      </c>
      <c r="P3196">
        <f>IF(OR(B3196="",C3196="",E3196=""),0,IF(A3196=2,H3196*IF(E3196="SGD",1,IF(E3196="USD",Settings!$B$22,IF(E3196="HKD",Settings!$B$23,1))),0))</f>
        <v>0</v>
      </c>
      <c r="Q3196" s="312">
        <f>IF(OR(J3196="",G3196=""),"",G3196+ROW()/1000000)</f>
      </c>
      <c r="R3196" s="247">
        <f>IF(Q3196="","",SUMIFS(Txn[Signed Units],Txn[Key],J3196,Txn[Transaction Order],"&lt;="&amp;Q3196))</f>
      </c>
    </row>
    <row r="3197" spans="10:18" ht="15" customHeight="1" x14ac:dyDescent="0.15">
      <c r="J3197" s="246">
        <f>IF(OR(B3197="",C3197="",E3197=""),"",B3197&amp;":"&amp;C3197&amp;":"&amp;E3197)</f>
      </c>
      <c r="K3197" s="247">
        <f>IF(A3197="","",A3197*D3197)</f>
      </c>
      <c r="L3197" s="246">
        <f>IF(A3197="","",IF(OR(A3197=1,A3197=0),H3197,0))</f>
      </c>
      <c r="M3197" s="246">
        <f>IF(A3197="","",IF(A3197=-1,H3197,0))</f>
      </c>
      <c r="N3197">
        <f>IF(J3197="","",IF(E3197="SGD",1,IF(E3197="USD",Settings!$B$22,IF(E3197="HKD",Settings!$B$23,1))))</f>
      </c>
      <c r="O3197">
        <f>IF(OR(B3197="",C3197="",E3197=""),0,(IF(A3197=-1,H3197,0)-IF(OR(A3197=1,A3197=0),H3197,0)+IF(A3197=2,H3197,0))*IF(E3197="SGD",1,IF(E3197="USD",Settings!$B$22,IF(E3197="HKD",Settings!$B$23,1))))</f>
        <v>0</v>
      </c>
      <c r="P3197">
        <f>IF(OR(B3197="",C3197="",E3197=""),0,IF(A3197=2,H3197*IF(E3197="SGD",1,IF(E3197="USD",Settings!$B$22,IF(E3197="HKD",Settings!$B$23,1))),0))</f>
        <v>0</v>
      </c>
      <c r="Q3197" s="312">
        <f>IF(OR(J3197="",G3197=""),"",G3197+ROW()/1000000)</f>
      </c>
      <c r="R3197" s="247">
        <f>IF(Q3197="","",SUMIFS(Txn[Signed Units],Txn[Key],J3197,Txn[Transaction Order],"&lt;="&amp;Q3197))</f>
      </c>
    </row>
    <row r="3198" spans="10:18" ht="15" customHeight="1" x14ac:dyDescent="0.15">
      <c r="J3198" s="246">
        <f>IF(OR(B3198="",C3198="",E3198=""),"",B3198&amp;":"&amp;C3198&amp;":"&amp;E3198)</f>
      </c>
      <c r="K3198" s="247">
        <f>IF(A3198="","",A3198*D3198)</f>
      </c>
      <c r="L3198" s="246">
        <f>IF(A3198="","",IF(OR(A3198=1,A3198=0),H3198,0))</f>
      </c>
      <c r="M3198" s="246">
        <f>IF(A3198="","",IF(A3198=-1,H3198,0))</f>
      </c>
      <c r="N3198">
        <f>IF(J3198="","",IF(E3198="SGD",1,IF(E3198="USD",Settings!$B$22,IF(E3198="HKD",Settings!$B$23,1))))</f>
      </c>
      <c r="O3198">
        <f>IF(OR(B3198="",C3198="",E3198=""),0,(IF(A3198=-1,H3198,0)-IF(OR(A3198=1,A3198=0),H3198,0)+IF(A3198=2,H3198,0))*IF(E3198="SGD",1,IF(E3198="USD",Settings!$B$22,IF(E3198="HKD",Settings!$B$23,1))))</f>
        <v>0</v>
      </c>
      <c r="P3198">
        <f>IF(OR(B3198="",C3198="",E3198=""),0,IF(A3198=2,H3198*IF(E3198="SGD",1,IF(E3198="USD",Settings!$B$22,IF(E3198="HKD",Settings!$B$23,1))),0))</f>
        <v>0</v>
      </c>
      <c r="Q3198" s="312">
        <f>IF(OR(J3198="",G3198=""),"",G3198+ROW()/1000000)</f>
      </c>
      <c r="R3198" s="247">
        <f>IF(Q3198="","",SUMIFS(Txn[Signed Units],Txn[Key],J3198,Txn[Transaction Order],"&lt;="&amp;Q3198))</f>
      </c>
    </row>
    <row r="3199" spans="10:18" ht="15" customHeight="1" x14ac:dyDescent="0.15">
      <c r="J3199" s="246">
        <f>IF(OR(B3199="",C3199="",E3199=""),"",B3199&amp;":"&amp;C3199&amp;":"&amp;E3199)</f>
      </c>
      <c r="K3199" s="247">
        <f>IF(A3199="","",A3199*D3199)</f>
      </c>
      <c r="L3199" s="246">
        <f>IF(A3199="","",IF(OR(A3199=1,A3199=0),H3199,0))</f>
      </c>
      <c r="M3199" s="246">
        <f>IF(A3199="","",IF(A3199=-1,H3199,0))</f>
      </c>
      <c r="N3199">
        <f>IF(J3199="","",IF(E3199="SGD",1,IF(E3199="USD",Settings!$B$22,IF(E3199="HKD",Settings!$B$23,1))))</f>
      </c>
      <c r="O3199">
        <f>IF(OR(B3199="",C3199="",E3199=""),0,(IF(A3199=-1,H3199,0)-IF(OR(A3199=1,A3199=0),H3199,0)+IF(A3199=2,H3199,0))*IF(E3199="SGD",1,IF(E3199="USD",Settings!$B$22,IF(E3199="HKD",Settings!$B$23,1))))</f>
        <v>0</v>
      </c>
      <c r="P3199">
        <f>IF(OR(B3199="",C3199="",E3199=""),0,IF(A3199=2,H3199*IF(E3199="SGD",1,IF(E3199="USD",Settings!$B$22,IF(E3199="HKD",Settings!$B$23,1))),0))</f>
        <v>0</v>
      </c>
      <c r="Q3199" s="312">
        <f>IF(OR(J3199="",G3199=""),"",G3199+ROW()/1000000)</f>
      </c>
      <c r="R3199" s="247">
        <f>IF(Q3199="","",SUMIFS(Txn[Signed Units],Txn[Key],J3199,Txn[Transaction Order],"&lt;="&amp;Q3199))</f>
      </c>
    </row>
    <row r="3200" spans="10:18" ht="15" customHeight="1" x14ac:dyDescent="0.15">
      <c r="J3200" s="246">
        <f>IF(OR(B3200="",C3200="",E3200=""),"",B3200&amp;":"&amp;C3200&amp;":"&amp;E3200)</f>
      </c>
      <c r="K3200" s="247">
        <f>IF(A3200="","",A3200*D3200)</f>
      </c>
      <c r="L3200" s="246">
        <f>IF(A3200="","",IF(OR(A3200=1,A3200=0),H3200,0))</f>
      </c>
      <c r="M3200" s="246">
        <f>IF(A3200="","",IF(A3200=-1,H3200,0))</f>
      </c>
      <c r="N3200">
        <f>IF(J3200="","",IF(E3200="SGD",1,IF(E3200="USD",Settings!$B$22,IF(E3200="HKD",Settings!$B$23,1))))</f>
      </c>
      <c r="O3200">
        <f>IF(OR(B3200="",C3200="",E3200=""),0,(IF(A3200=-1,H3200,0)-IF(OR(A3200=1,A3200=0),H3200,0)+IF(A3200=2,H3200,0))*IF(E3200="SGD",1,IF(E3200="USD",Settings!$B$22,IF(E3200="HKD",Settings!$B$23,1))))</f>
        <v>0</v>
      </c>
      <c r="P3200">
        <f>IF(OR(B3200="",C3200="",E3200=""),0,IF(A3200=2,H3200*IF(E3200="SGD",1,IF(E3200="USD",Settings!$B$22,IF(E3200="HKD",Settings!$B$23,1))),0))</f>
        <v>0</v>
      </c>
      <c r="Q3200" s="312">
        <f>IF(OR(J3200="",G3200=""),"",G3200+ROW()/1000000)</f>
      </c>
      <c r="R3200" s="247">
        <f>IF(Q3200="","",SUMIFS(Txn[Signed Units],Txn[Key],J3200,Txn[Transaction Order],"&lt;="&amp;Q3200))</f>
      </c>
    </row>
    <row r="3201" spans="10:18" ht="15" customHeight="1" x14ac:dyDescent="0.15">
      <c r="J3201" s="246">
        <f>IF(OR(B3201="",C3201="",E3201=""),"",B3201&amp;":"&amp;C3201&amp;":"&amp;E3201)</f>
      </c>
      <c r="K3201" s="247">
        <f>IF(A3201="","",A3201*D3201)</f>
      </c>
      <c r="L3201" s="246">
        <f>IF(A3201="","",IF(OR(A3201=1,A3201=0),H3201,0))</f>
      </c>
      <c r="M3201" s="246">
        <f>IF(A3201="","",IF(A3201=-1,H3201,0))</f>
      </c>
      <c r="N3201">
        <f>IF(J3201="","",IF(E3201="SGD",1,IF(E3201="USD",Settings!$B$22,IF(E3201="HKD",Settings!$B$23,1))))</f>
      </c>
      <c r="O3201">
        <f>IF(OR(B3201="",C3201="",E3201=""),0,(IF(A3201=-1,H3201,0)-IF(OR(A3201=1,A3201=0),H3201,0)+IF(A3201=2,H3201,0))*IF(E3201="SGD",1,IF(E3201="USD",Settings!$B$22,IF(E3201="HKD",Settings!$B$23,1))))</f>
        <v>0</v>
      </c>
      <c r="P3201">
        <f>IF(OR(B3201="",C3201="",E3201=""),0,IF(A3201=2,H3201*IF(E3201="SGD",1,IF(E3201="USD",Settings!$B$22,IF(E3201="HKD",Settings!$B$23,1))),0))</f>
        <v>0</v>
      </c>
      <c r="Q3201" s="312">
        <f>IF(OR(J3201="",G3201=""),"",G3201+ROW()/1000000)</f>
      </c>
      <c r="R3201" s="247">
        <f>IF(Q3201="","",SUMIFS(Txn[Signed Units],Txn[Key],J3201,Txn[Transaction Order],"&lt;="&amp;Q3201))</f>
      </c>
    </row>
    <row r="3202" spans="10:18" ht="15" customHeight="1" x14ac:dyDescent="0.15">
      <c r="J3202" s="246">
        <f>IF(OR(B3202="",C3202="",E3202=""),"",B3202&amp;":"&amp;C3202&amp;":"&amp;E3202)</f>
      </c>
      <c r="K3202" s="247">
        <f>IF(A3202="","",A3202*D3202)</f>
      </c>
      <c r="L3202" s="246">
        <f>IF(A3202="","",IF(OR(A3202=1,A3202=0),H3202,0))</f>
      </c>
      <c r="M3202" s="246">
        <f>IF(A3202="","",IF(A3202=-1,H3202,0))</f>
      </c>
      <c r="N3202">
        <f>IF(J3202="","",IF(E3202="SGD",1,IF(E3202="USD",Settings!$B$22,IF(E3202="HKD",Settings!$B$23,1))))</f>
      </c>
      <c r="O3202">
        <f>IF(OR(B3202="",C3202="",E3202=""),0,(IF(A3202=-1,H3202,0)-IF(OR(A3202=1,A3202=0),H3202,0)+IF(A3202=2,H3202,0))*IF(E3202="SGD",1,IF(E3202="USD",Settings!$B$22,IF(E3202="HKD",Settings!$B$23,1))))</f>
        <v>0</v>
      </c>
      <c r="P3202">
        <f>IF(OR(B3202="",C3202="",E3202=""),0,IF(A3202=2,H3202*IF(E3202="SGD",1,IF(E3202="USD",Settings!$B$22,IF(E3202="HKD",Settings!$B$23,1))),0))</f>
        <v>0</v>
      </c>
      <c r="Q3202" s="312">
        <f>IF(OR(J3202="",G3202=""),"",G3202+ROW()/1000000)</f>
      </c>
      <c r="R3202" s="247">
        <f>IF(Q3202="","",SUMIFS(Txn[Signed Units],Txn[Key],J3202,Txn[Transaction Order],"&lt;="&amp;Q3202))</f>
      </c>
    </row>
    <row r="3203" spans="10:18" ht="15" customHeight="1" x14ac:dyDescent="0.15">
      <c r="J3203" s="246">
        <f>IF(OR(B3203="",C3203="",E3203=""),"",B3203&amp;":"&amp;C3203&amp;":"&amp;E3203)</f>
      </c>
      <c r="K3203" s="247">
        <f>IF(A3203="","",A3203*D3203)</f>
      </c>
      <c r="L3203" s="246">
        <f>IF(A3203="","",IF(OR(A3203=1,A3203=0),H3203,0))</f>
      </c>
      <c r="M3203" s="246">
        <f>IF(A3203="","",IF(A3203=-1,H3203,0))</f>
      </c>
      <c r="N3203">
        <f>IF(J3203="","",IF(E3203="SGD",1,IF(E3203="USD",Settings!$B$22,IF(E3203="HKD",Settings!$B$23,1))))</f>
      </c>
      <c r="O3203">
        <f>IF(OR(B3203="",C3203="",E3203=""),0,(IF(A3203=-1,H3203,0)-IF(OR(A3203=1,A3203=0),H3203,0)+IF(A3203=2,H3203,0))*IF(E3203="SGD",1,IF(E3203="USD",Settings!$B$22,IF(E3203="HKD",Settings!$B$23,1))))</f>
        <v>0</v>
      </c>
      <c r="P3203">
        <f>IF(OR(B3203="",C3203="",E3203=""),0,IF(A3203=2,H3203*IF(E3203="SGD",1,IF(E3203="USD",Settings!$B$22,IF(E3203="HKD",Settings!$B$23,1))),0))</f>
        <v>0</v>
      </c>
      <c r="Q3203" s="312">
        <f>IF(OR(J3203="",G3203=""),"",G3203+ROW()/1000000)</f>
      </c>
      <c r="R3203" s="247">
        <f>IF(Q3203="","",SUMIFS(Txn[Signed Units],Txn[Key],J3203,Txn[Transaction Order],"&lt;="&amp;Q3203))</f>
      </c>
    </row>
    <row r="3204" spans="10:18" ht="15" customHeight="1" x14ac:dyDescent="0.15">
      <c r="J3204" s="246">
        <f>IF(OR(B3204="",C3204="",E3204=""),"",B3204&amp;":"&amp;C3204&amp;":"&amp;E3204)</f>
      </c>
      <c r="K3204" s="247">
        <f>IF(A3204="","",A3204*D3204)</f>
      </c>
      <c r="L3204" s="246">
        <f>IF(A3204="","",IF(OR(A3204=1,A3204=0),H3204,0))</f>
      </c>
      <c r="M3204" s="246">
        <f>IF(A3204="","",IF(A3204=-1,H3204,0))</f>
      </c>
      <c r="N3204">
        <f>IF(J3204="","",IF(E3204="SGD",1,IF(E3204="USD",Settings!$B$22,IF(E3204="HKD",Settings!$B$23,1))))</f>
      </c>
      <c r="O3204">
        <f>IF(OR(B3204="",C3204="",E3204=""),0,(IF(A3204=-1,H3204,0)-IF(OR(A3204=1,A3204=0),H3204,0)+IF(A3204=2,H3204,0))*IF(E3204="SGD",1,IF(E3204="USD",Settings!$B$22,IF(E3204="HKD",Settings!$B$23,1))))</f>
        <v>0</v>
      </c>
      <c r="P3204">
        <f>IF(OR(B3204="",C3204="",E3204=""),0,IF(A3204=2,H3204*IF(E3204="SGD",1,IF(E3204="USD",Settings!$B$22,IF(E3204="HKD",Settings!$B$23,1))),0))</f>
        <v>0</v>
      </c>
      <c r="Q3204" s="312">
        <f>IF(OR(J3204="",G3204=""),"",G3204+ROW()/1000000)</f>
      </c>
      <c r="R3204" s="247">
        <f>IF(Q3204="","",SUMIFS(Txn[Signed Units],Txn[Key],J3204,Txn[Transaction Order],"&lt;="&amp;Q3204))</f>
      </c>
    </row>
    <row r="3205" spans="10:18" ht="15" customHeight="1" x14ac:dyDescent="0.15">
      <c r="J3205" s="246">
        <f>IF(OR(B3205="",C3205="",E3205=""),"",B3205&amp;":"&amp;C3205&amp;":"&amp;E3205)</f>
      </c>
      <c r="K3205" s="247">
        <f>IF(A3205="","",A3205*D3205)</f>
      </c>
      <c r="L3205" s="246">
        <f>IF(A3205="","",IF(OR(A3205=1,A3205=0),H3205,0))</f>
      </c>
      <c r="M3205" s="246">
        <f>IF(A3205="","",IF(A3205=-1,H3205,0))</f>
      </c>
      <c r="N3205">
        <f>IF(J3205="","",IF(E3205="SGD",1,IF(E3205="USD",Settings!$B$22,IF(E3205="HKD",Settings!$B$23,1))))</f>
      </c>
      <c r="O3205">
        <f>IF(OR(B3205="",C3205="",E3205=""),0,(IF(A3205=-1,H3205,0)-IF(OR(A3205=1,A3205=0),H3205,0)+IF(A3205=2,H3205,0))*IF(E3205="SGD",1,IF(E3205="USD",Settings!$B$22,IF(E3205="HKD",Settings!$B$23,1))))</f>
        <v>0</v>
      </c>
      <c r="P3205">
        <f>IF(OR(B3205="",C3205="",E3205=""),0,IF(A3205=2,H3205*IF(E3205="SGD",1,IF(E3205="USD",Settings!$B$22,IF(E3205="HKD",Settings!$B$23,1))),0))</f>
        <v>0</v>
      </c>
      <c r="Q3205" s="312">
        <f>IF(OR(J3205="",G3205=""),"",G3205+ROW()/1000000)</f>
      </c>
      <c r="R3205" s="247">
        <f>IF(Q3205="","",SUMIFS(Txn[Signed Units],Txn[Key],J3205,Txn[Transaction Order],"&lt;="&amp;Q3205))</f>
      </c>
    </row>
    <row r="3206" spans="10:18" ht="15" customHeight="1" x14ac:dyDescent="0.15">
      <c r="J3206" s="246">
        <f>IF(OR(B3206="",C3206="",E3206=""),"",B3206&amp;":"&amp;C3206&amp;":"&amp;E3206)</f>
      </c>
      <c r="K3206" s="247">
        <f>IF(A3206="","",A3206*D3206)</f>
      </c>
      <c r="L3206" s="246">
        <f>IF(A3206="","",IF(OR(A3206=1,A3206=0),H3206,0))</f>
      </c>
      <c r="M3206" s="246">
        <f>IF(A3206="","",IF(A3206=-1,H3206,0))</f>
      </c>
      <c r="N3206">
        <f>IF(J3206="","",IF(E3206="SGD",1,IF(E3206="USD",Settings!$B$22,IF(E3206="HKD",Settings!$B$23,1))))</f>
      </c>
      <c r="O3206">
        <f>IF(OR(B3206="",C3206="",E3206=""),0,(IF(A3206=-1,H3206,0)-IF(OR(A3206=1,A3206=0),H3206,0)+IF(A3206=2,H3206,0))*IF(E3206="SGD",1,IF(E3206="USD",Settings!$B$22,IF(E3206="HKD",Settings!$B$23,1))))</f>
        <v>0</v>
      </c>
      <c r="P3206">
        <f>IF(OR(B3206="",C3206="",E3206=""),0,IF(A3206=2,H3206*IF(E3206="SGD",1,IF(E3206="USD",Settings!$B$22,IF(E3206="HKD",Settings!$B$23,1))),0))</f>
        <v>0</v>
      </c>
      <c r="Q3206" s="312">
        <f>IF(OR(J3206="",G3206=""),"",G3206+ROW()/1000000)</f>
      </c>
      <c r="R3206" s="247">
        <f>IF(Q3206="","",SUMIFS(Txn[Signed Units],Txn[Key],J3206,Txn[Transaction Order],"&lt;="&amp;Q3206))</f>
      </c>
    </row>
    <row r="3207" spans="10:18" ht="15" customHeight="1" x14ac:dyDescent="0.15">
      <c r="J3207" s="246">
        <f>IF(OR(B3207="",C3207="",E3207=""),"",B3207&amp;":"&amp;C3207&amp;":"&amp;E3207)</f>
      </c>
      <c r="K3207" s="247">
        <f>IF(A3207="","",A3207*D3207)</f>
      </c>
      <c r="L3207" s="246">
        <f>IF(A3207="","",IF(OR(A3207=1,A3207=0),H3207,0))</f>
      </c>
      <c r="M3207" s="246">
        <f>IF(A3207="","",IF(A3207=-1,H3207,0))</f>
      </c>
      <c r="N3207">
        <f>IF(J3207="","",IF(E3207="SGD",1,IF(E3207="USD",Settings!$B$22,IF(E3207="HKD",Settings!$B$23,1))))</f>
      </c>
      <c r="O3207">
        <f>IF(OR(B3207="",C3207="",E3207=""),0,(IF(A3207=-1,H3207,0)-IF(OR(A3207=1,A3207=0),H3207,0)+IF(A3207=2,H3207,0))*IF(E3207="SGD",1,IF(E3207="USD",Settings!$B$22,IF(E3207="HKD",Settings!$B$23,1))))</f>
        <v>0</v>
      </c>
      <c r="P3207">
        <f>IF(OR(B3207="",C3207="",E3207=""),0,IF(A3207=2,H3207*IF(E3207="SGD",1,IF(E3207="USD",Settings!$B$22,IF(E3207="HKD",Settings!$B$23,1))),0))</f>
        <v>0</v>
      </c>
      <c r="Q3207" s="312">
        <f>IF(OR(J3207="",G3207=""),"",G3207+ROW()/1000000)</f>
      </c>
      <c r="R3207" s="247">
        <f>IF(Q3207="","",SUMIFS(Txn[Signed Units],Txn[Key],J3207,Txn[Transaction Order],"&lt;="&amp;Q3207))</f>
      </c>
    </row>
    <row r="3208" spans="10:18" ht="15" customHeight="1" x14ac:dyDescent="0.15">
      <c r="J3208" s="246">
        <f>IF(OR(B3208="",C3208="",E3208=""),"",B3208&amp;":"&amp;C3208&amp;":"&amp;E3208)</f>
      </c>
      <c r="K3208" s="247">
        <f>IF(A3208="","",A3208*D3208)</f>
      </c>
      <c r="L3208" s="246">
        <f>IF(A3208="","",IF(OR(A3208=1,A3208=0),H3208,0))</f>
      </c>
      <c r="M3208" s="246">
        <f>IF(A3208="","",IF(A3208=-1,H3208,0))</f>
      </c>
      <c r="N3208">
        <f>IF(J3208="","",IF(E3208="SGD",1,IF(E3208="USD",Settings!$B$22,IF(E3208="HKD",Settings!$B$23,1))))</f>
      </c>
      <c r="O3208">
        <f>IF(OR(B3208="",C3208="",E3208=""),0,(IF(A3208=-1,H3208,0)-IF(OR(A3208=1,A3208=0),H3208,0)+IF(A3208=2,H3208,0))*IF(E3208="SGD",1,IF(E3208="USD",Settings!$B$22,IF(E3208="HKD",Settings!$B$23,1))))</f>
        <v>0</v>
      </c>
      <c r="P3208">
        <f>IF(OR(B3208="",C3208="",E3208=""),0,IF(A3208=2,H3208*IF(E3208="SGD",1,IF(E3208="USD",Settings!$B$22,IF(E3208="HKD",Settings!$B$23,1))),0))</f>
        <v>0</v>
      </c>
      <c r="Q3208" s="312">
        <f>IF(OR(J3208="",G3208=""),"",G3208+ROW()/1000000)</f>
      </c>
      <c r="R3208" s="247">
        <f>IF(Q3208="","",SUMIFS(Txn[Signed Units],Txn[Key],J3208,Txn[Transaction Order],"&lt;="&amp;Q3208))</f>
      </c>
    </row>
    <row r="3209" spans="10:18" ht="15" customHeight="1" x14ac:dyDescent="0.15">
      <c r="J3209" s="246">
        <f>IF(OR(B3209="",C3209="",E3209=""),"",B3209&amp;":"&amp;C3209&amp;":"&amp;E3209)</f>
      </c>
      <c r="K3209" s="247">
        <f>IF(A3209="","",A3209*D3209)</f>
      </c>
      <c r="L3209" s="246">
        <f>IF(A3209="","",IF(OR(A3209=1,A3209=0),H3209,0))</f>
      </c>
      <c r="M3209" s="246">
        <f>IF(A3209="","",IF(A3209=-1,H3209,0))</f>
      </c>
      <c r="N3209">
        <f>IF(J3209="","",IF(E3209="SGD",1,IF(E3209="USD",Settings!$B$22,IF(E3209="HKD",Settings!$B$23,1))))</f>
      </c>
      <c r="O3209">
        <f>IF(OR(B3209="",C3209="",E3209=""),0,(IF(A3209=-1,H3209,0)-IF(OR(A3209=1,A3209=0),H3209,0)+IF(A3209=2,H3209,0))*IF(E3209="SGD",1,IF(E3209="USD",Settings!$B$22,IF(E3209="HKD",Settings!$B$23,1))))</f>
        <v>0</v>
      </c>
      <c r="P3209">
        <f>IF(OR(B3209="",C3209="",E3209=""),0,IF(A3209=2,H3209*IF(E3209="SGD",1,IF(E3209="USD",Settings!$B$22,IF(E3209="HKD",Settings!$B$23,1))),0))</f>
        <v>0</v>
      </c>
      <c r="Q3209" s="312">
        <f>IF(OR(J3209="",G3209=""),"",G3209+ROW()/1000000)</f>
      </c>
      <c r="R3209" s="247">
        <f>IF(Q3209="","",SUMIFS(Txn[Signed Units],Txn[Key],J3209,Txn[Transaction Order],"&lt;="&amp;Q3209))</f>
      </c>
    </row>
    <row r="3210" spans="10:18" ht="15" customHeight="1" x14ac:dyDescent="0.15">
      <c r="J3210" s="246">
        <f>IF(OR(B3210="",C3210="",E3210=""),"",B3210&amp;":"&amp;C3210&amp;":"&amp;E3210)</f>
      </c>
      <c r="K3210" s="247">
        <f>IF(A3210="","",A3210*D3210)</f>
      </c>
      <c r="L3210" s="246">
        <f>IF(A3210="","",IF(OR(A3210=1,A3210=0),H3210,0))</f>
      </c>
      <c r="M3210" s="246">
        <f>IF(A3210="","",IF(A3210=-1,H3210,0))</f>
      </c>
      <c r="N3210">
        <f>IF(J3210="","",IF(E3210="SGD",1,IF(E3210="USD",Settings!$B$22,IF(E3210="HKD",Settings!$B$23,1))))</f>
      </c>
      <c r="O3210">
        <f>IF(OR(B3210="",C3210="",E3210=""),0,(IF(A3210=-1,H3210,0)-IF(OR(A3210=1,A3210=0),H3210,0)+IF(A3210=2,H3210,0))*IF(E3210="SGD",1,IF(E3210="USD",Settings!$B$22,IF(E3210="HKD",Settings!$B$23,1))))</f>
        <v>0</v>
      </c>
      <c r="P3210">
        <f>IF(OR(B3210="",C3210="",E3210=""),0,IF(A3210=2,H3210*IF(E3210="SGD",1,IF(E3210="USD",Settings!$B$22,IF(E3210="HKD",Settings!$B$23,1))),0))</f>
        <v>0</v>
      </c>
      <c r="Q3210" s="312">
        <f>IF(OR(J3210="",G3210=""),"",G3210+ROW()/1000000)</f>
      </c>
      <c r="R3210" s="247">
        <f>IF(Q3210="","",SUMIFS(Txn[Signed Units],Txn[Key],J3210,Txn[Transaction Order],"&lt;="&amp;Q3210))</f>
      </c>
    </row>
    <row r="3211" spans="10:18" ht="15" customHeight="1" x14ac:dyDescent="0.15">
      <c r="J3211" s="246">
        <f>IF(OR(B3211="",C3211="",E3211=""),"",B3211&amp;":"&amp;C3211&amp;":"&amp;E3211)</f>
      </c>
      <c r="K3211" s="247">
        <f>IF(A3211="","",A3211*D3211)</f>
      </c>
      <c r="L3211" s="246">
        <f>IF(A3211="","",IF(OR(A3211=1,A3211=0),H3211,0))</f>
      </c>
      <c r="M3211" s="246">
        <f>IF(A3211="","",IF(A3211=-1,H3211,0))</f>
      </c>
      <c r="N3211">
        <f>IF(J3211="","",IF(E3211="SGD",1,IF(E3211="USD",Settings!$B$22,IF(E3211="HKD",Settings!$B$23,1))))</f>
      </c>
      <c r="O3211">
        <f>IF(OR(B3211="",C3211="",E3211=""),0,(IF(A3211=-1,H3211,0)-IF(OR(A3211=1,A3211=0),H3211,0)+IF(A3211=2,H3211,0))*IF(E3211="SGD",1,IF(E3211="USD",Settings!$B$22,IF(E3211="HKD",Settings!$B$23,1))))</f>
        <v>0</v>
      </c>
      <c r="P3211">
        <f>IF(OR(B3211="",C3211="",E3211=""),0,IF(A3211=2,H3211*IF(E3211="SGD",1,IF(E3211="USD",Settings!$B$22,IF(E3211="HKD",Settings!$B$23,1))),0))</f>
        <v>0</v>
      </c>
      <c r="Q3211" s="312">
        <f>IF(OR(J3211="",G3211=""),"",G3211+ROW()/1000000)</f>
      </c>
      <c r="R3211" s="247">
        <f>IF(Q3211="","",SUMIFS(Txn[Signed Units],Txn[Key],J3211,Txn[Transaction Order],"&lt;="&amp;Q3211))</f>
      </c>
    </row>
    <row r="3212" spans="10:18" ht="15" customHeight="1" x14ac:dyDescent="0.15">
      <c r="J3212" s="246">
        <f>IF(OR(B3212="",C3212="",E3212=""),"",B3212&amp;":"&amp;C3212&amp;":"&amp;E3212)</f>
      </c>
      <c r="K3212" s="247">
        <f>IF(A3212="","",A3212*D3212)</f>
      </c>
      <c r="L3212" s="246">
        <f>IF(A3212="","",IF(OR(A3212=1,A3212=0),H3212,0))</f>
      </c>
      <c r="M3212" s="246">
        <f>IF(A3212="","",IF(A3212=-1,H3212,0))</f>
      </c>
      <c r="N3212">
        <f>IF(J3212="","",IF(E3212="SGD",1,IF(E3212="USD",Settings!$B$22,IF(E3212="HKD",Settings!$B$23,1))))</f>
      </c>
      <c r="O3212">
        <f>IF(OR(B3212="",C3212="",E3212=""),0,(IF(A3212=-1,H3212,0)-IF(OR(A3212=1,A3212=0),H3212,0)+IF(A3212=2,H3212,0))*IF(E3212="SGD",1,IF(E3212="USD",Settings!$B$22,IF(E3212="HKD",Settings!$B$23,1))))</f>
        <v>0</v>
      </c>
      <c r="P3212">
        <f>IF(OR(B3212="",C3212="",E3212=""),0,IF(A3212=2,H3212*IF(E3212="SGD",1,IF(E3212="USD",Settings!$B$22,IF(E3212="HKD",Settings!$B$23,1))),0))</f>
        <v>0</v>
      </c>
      <c r="Q3212" s="312">
        <f>IF(OR(J3212="",G3212=""),"",G3212+ROW()/1000000)</f>
      </c>
      <c r="R3212" s="247">
        <f>IF(Q3212="","",SUMIFS(Txn[Signed Units],Txn[Key],J3212,Txn[Transaction Order],"&lt;="&amp;Q3212))</f>
      </c>
    </row>
    <row r="3213" spans="10:18" ht="15" customHeight="1" x14ac:dyDescent="0.15">
      <c r="J3213" s="246">
        <f>IF(OR(B3213="",C3213="",E3213=""),"",B3213&amp;":"&amp;C3213&amp;":"&amp;E3213)</f>
      </c>
      <c r="K3213" s="247">
        <f>IF(A3213="","",A3213*D3213)</f>
      </c>
      <c r="L3213" s="246">
        <f>IF(A3213="","",IF(OR(A3213=1,A3213=0),H3213,0))</f>
      </c>
      <c r="M3213" s="246">
        <f>IF(A3213="","",IF(A3213=-1,H3213,0))</f>
      </c>
      <c r="N3213">
        <f>IF(J3213="","",IF(E3213="SGD",1,IF(E3213="USD",Settings!$B$22,IF(E3213="HKD",Settings!$B$23,1))))</f>
      </c>
      <c r="O3213">
        <f>IF(OR(B3213="",C3213="",E3213=""),0,(IF(A3213=-1,H3213,0)-IF(OR(A3213=1,A3213=0),H3213,0)+IF(A3213=2,H3213,0))*IF(E3213="SGD",1,IF(E3213="USD",Settings!$B$22,IF(E3213="HKD",Settings!$B$23,1))))</f>
        <v>0</v>
      </c>
      <c r="P3213">
        <f>IF(OR(B3213="",C3213="",E3213=""),0,IF(A3213=2,H3213*IF(E3213="SGD",1,IF(E3213="USD",Settings!$B$22,IF(E3213="HKD",Settings!$B$23,1))),0))</f>
        <v>0</v>
      </c>
      <c r="Q3213" s="312">
        <f>IF(OR(J3213="",G3213=""),"",G3213+ROW()/1000000)</f>
      </c>
      <c r="R3213" s="247">
        <f>IF(Q3213="","",SUMIFS(Txn[Signed Units],Txn[Key],J3213,Txn[Transaction Order],"&lt;="&amp;Q3213))</f>
      </c>
    </row>
    <row r="3214" spans="10:18" ht="15" customHeight="1" x14ac:dyDescent="0.15">
      <c r="J3214" s="246">
        <f>IF(OR(B3214="",C3214="",E3214=""),"",B3214&amp;":"&amp;C3214&amp;":"&amp;E3214)</f>
      </c>
      <c r="K3214" s="247">
        <f>IF(A3214="","",A3214*D3214)</f>
      </c>
      <c r="L3214" s="246">
        <f>IF(A3214="","",IF(OR(A3214=1,A3214=0),H3214,0))</f>
      </c>
      <c r="M3214" s="246">
        <f>IF(A3214="","",IF(A3214=-1,H3214,0))</f>
      </c>
      <c r="N3214">
        <f>IF(J3214="","",IF(E3214="SGD",1,IF(E3214="USD",Settings!$B$22,IF(E3214="HKD",Settings!$B$23,1))))</f>
      </c>
      <c r="O3214">
        <f>IF(OR(B3214="",C3214="",E3214=""),0,(IF(A3214=-1,H3214,0)-IF(OR(A3214=1,A3214=0),H3214,0)+IF(A3214=2,H3214,0))*IF(E3214="SGD",1,IF(E3214="USD",Settings!$B$22,IF(E3214="HKD",Settings!$B$23,1))))</f>
        <v>0</v>
      </c>
      <c r="P3214">
        <f>IF(OR(B3214="",C3214="",E3214=""),0,IF(A3214=2,H3214*IF(E3214="SGD",1,IF(E3214="USD",Settings!$B$22,IF(E3214="HKD",Settings!$B$23,1))),0))</f>
        <v>0</v>
      </c>
      <c r="Q3214" s="312">
        <f>IF(OR(J3214="",G3214=""),"",G3214+ROW()/1000000)</f>
      </c>
      <c r="R3214" s="247">
        <f>IF(Q3214="","",SUMIFS(Txn[Signed Units],Txn[Key],J3214,Txn[Transaction Order],"&lt;="&amp;Q3214))</f>
      </c>
    </row>
    <row r="3215" spans="10:18" ht="15" customHeight="1" x14ac:dyDescent="0.15">
      <c r="J3215" s="246">
        <f>IF(OR(B3215="",C3215="",E3215=""),"",B3215&amp;":"&amp;C3215&amp;":"&amp;E3215)</f>
      </c>
      <c r="K3215" s="247">
        <f>IF(A3215="","",A3215*D3215)</f>
      </c>
      <c r="L3215" s="246">
        <f>IF(A3215="","",IF(OR(A3215=1,A3215=0),H3215,0))</f>
      </c>
      <c r="M3215" s="246">
        <f>IF(A3215="","",IF(A3215=-1,H3215,0))</f>
      </c>
      <c r="N3215">
        <f>IF(J3215="","",IF(E3215="SGD",1,IF(E3215="USD",Settings!$B$22,IF(E3215="HKD",Settings!$B$23,1))))</f>
      </c>
      <c r="O3215">
        <f>IF(OR(B3215="",C3215="",E3215=""),0,(IF(A3215=-1,H3215,0)-IF(OR(A3215=1,A3215=0),H3215,0)+IF(A3215=2,H3215,0))*IF(E3215="SGD",1,IF(E3215="USD",Settings!$B$22,IF(E3215="HKD",Settings!$B$23,1))))</f>
        <v>0</v>
      </c>
      <c r="P3215">
        <f>IF(OR(B3215="",C3215="",E3215=""),0,IF(A3215=2,H3215*IF(E3215="SGD",1,IF(E3215="USD",Settings!$B$22,IF(E3215="HKD",Settings!$B$23,1))),0))</f>
        <v>0</v>
      </c>
      <c r="Q3215" s="312">
        <f>IF(OR(J3215="",G3215=""),"",G3215+ROW()/1000000)</f>
      </c>
      <c r="R3215" s="247">
        <f>IF(Q3215="","",SUMIFS(Txn[Signed Units],Txn[Key],J3215,Txn[Transaction Order],"&lt;="&amp;Q3215))</f>
      </c>
    </row>
    <row r="3216" spans="10:18" ht="15" customHeight="1" x14ac:dyDescent="0.15">
      <c r="J3216" s="246">
        <f>IF(OR(B3216="",C3216="",E3216=""),"",B3216&amp;":"&amp;C3216&amp;":"&amp;E3216)</f>
      </c>
      <c r="K3216" s="247">
        <f>IF(A3216="","",A3216*D3216)</f>
      </c>
      <c r="L3216" s="246">
        <f>IF(A3216="","",IF(OR(A3216=1,A3216=0),H3216,0))</f>
      </c>
      <c r="M3216" s="246">
        <f>IF(A3216="","",IF(A3216=-1,H3216,0))</f>
      </c>
      <c r="N3216">
        <f>IF(J3216="","",IF(E3216="SGD",1,IF(E3216="USD",Settings!$B$22,IF(E3216="HKD",Settings!$B$23,1))))</f>
      </c>
      <c r="O3216">
        <f>IF(OR(B3216="",C3216="",E3216=""),0,(IF(A3216=-1,H3216,0)-IF(OR(A3216=1,A3216=0),H3216,0)+IF(A3216=2,H3216,0))*IF(E3216="SGD",1,IF(E3216="USD",Settings!$B$22,IF(E3216="HKD",Settings!$B$23,1))))</f>
        <v>0</v>
      </c>
      <c r="P3216">
        <f>IF(OR(B3216="",C3216="",E3216=""),0,IF(A3216=2,H3216*IF(E3216="SGD",1,IF(E3216="USD",Settings!$B$22,IF(E3216="HKD",Settings!$B$23,1))),0))</f>
        <v>0</v>
      </c>
      <c r="Q3216" s="312">
        <f>IF(OR(J3216="",G3216=""),"",G3216+ROW()/1000000)</f>
      </c>
      <c r="R3216" s="247">
        <f>IF(Q3216="","",SUMIFS(Txn[Signed Units],Txn[Key],J3216,Txn[Transaction Order],"&lt;="&amp;Q3216))</f>
      </c>
    </row>
    <row r="3217" spans="10:18" ht="15" customHeight="1" x14ac:dyDescent="0.15">
      <c r="J3217" s="246">
        <f>IF(OR(B3217="",C3217="",E3217=""),"",B3217&amp;":"&amp;C3217&amp;":"&amp;E3217)</f>
      </c>
      <c r="K3217" s="247">
        <f>IF(A3217="","",A3217*D3217)</f>
      </c>
      <c r="L3217" s="246">
        <f>IF(A3217="","",IF(OR(A3217=1,A3217=0),H3217,0))</f>
      </c>
      <c r="M3217" s="246">
        <f>IF(A3217="","",IF(A3217=-1,H3217,0))</f>
      </c>
      <c r="N3217">
        <f>IF(J3217="","",IF(E3217="SGD",1,IF(E3217="USD",Settings!$B$22,IF(E3217="HKD",Settings!$B$23,1))))</f>
      </c>
      <c r="O3217">
        <f>IF(OR(B3217="",C3217="",E3217=""),0,(IF(A3217=-1,H3217,0)-IF(OR(A3217=1,A3217=0),H3217,0)+IF(A3217=2,H3217,0))*IF(E3217="SGD",1,IF(E3217="USD",Settings!$B$22,IF(E3217="HKD",Settings!$B$23,1))))</f>
        <v>0</v>
      </c>
      <c r="P3217">
        <f>IF(OR(B3217="",C3217="",E3217=""),0,IF(A3217=2,H3217*IF(E3217="SGD",1,IF(E3217="USD",Settings!$B$22,IF(E3217="HKD",Settings!$B$23,1))),0))</f>
        <v>0</v>
      </c>
      <c r="Q3217" s="312">
        <f>IF(OR(J3217="",G3217=""),"",G3217+ROW()/1000000)</f>
      </c>
      <c r="R3217" s="247">
        <f>IF(Q3217="","",SUMIFS(Txn[Signed Units],Txn[Key],J3217,Txn[Transaction Order],"&lt;="&amp;Q3217))</f>
      </c>
    </row>
    <row r="3218" spans="10:18" ht="15" customHeight="1" x14ac:dyDescent="0.15">
      <c r="J3218" s="246">
        <f>IF(OR(B3218="",C3218="",E3218=""),"",B3218&amp;":"&amp;C3218&amp;":"&amp;E3218)</f>
      </c>
      <c r="K3218" s="247">
        <f>IF(A3218="","",A3218*D3218)</f>
      </c>
      <c r="L3218" s="246">
        <f>IF(A3218="","",IF(OR(A3218=1,A3218=0),H3218,0))</f>
      </c>
      <c r="M3218" s="246">
        <f>IF(A3218="","",IF(A3218=-1,H3218,0))</f>
      </c>
      <c r="N3218">
        <f>IF(J3218="","",IF(E3218="SGD",1,IF(E3218="USD",Settings!$B$22,IF(E3218="HKD",Settings!$B$23,1))))</f>
      </c>
      <c r="O3218">
        <f>IF(OR(B3218="",C3218="",E3218=""),0,(IF(A3218=-1,H3218,0)-IF(OR(A3218=1,A3218=0),H3218,0)+IF(A3218=2,H3218,0))*IF(E3218="SGD",1,IF(E3218="USD",Settings!$B$22,IF(E3218="HKD",Settings!$B$23,1))))</f>
        <v>0</v>
      </c>
      <c r="P3218">
        <f>IF(OR(B3218="",C3218="",E3218=""),0,IF(A3218=2,H3218*IF(E3218="SGD",1,IF(E3218="USD",Settings!$B$22,IF(E3218="HKD",Settings!$B$23,1))),0))</f>
        <v>0</v>
      </c>
      <c r="Q3218" s="312">
        <f>IF(OR(J3218="",G3218=""),"",G3218+ROW()/1000000)</f>
      </c>
      <c r="R3218" s="247">
        <f>IF(Q3218="","",SUMIFS(Txn[Signed Units],Txn[Key],J3218,Txn[Transaction Order],"&lt;="&amp;Q3218))</f>
      </c>
    </row>
    <row r="3219" spans="10:18" ht="15" customHeight="1" x14ac:dyDescent="0.15">
      <c r="J3219" s="246">
        <f>IF(OR(B3219="",C3219="",E3219=""),"",B3219&amp;":"&amp;C3219&amp;":"&amp;E3219)</f>
      </c>
      <c r="K3219" s="247">
        <f>IF(A3219="","",A3219*D3219)</f>
      </c>
      <c r="L3219" s="246">
        <f>IF(A3219="","",IF(OR(A3219=1,A3219=0),H3219,0))</f>
      </c>
      <c r="M3219" s="246">
        <f>IF(A3219="","",IF(A3219=-1,H3219,0))</f>
      </c>
      <c r="N3219">
        <f>IF(J3219="","",IF(E3219="SGD",1,IF(E3219="USD",Settings!$B$22,IF(E3219="HKD",Settings!$B$23,1))))</f>
      </c>
      <c r="O3219">
        <f>IF(OR(B3219="",C3219="",E3219=""),0,(IF(A3219=-1,H3219,0)-IF(OR(A3219=1,A3219=0),H3219,0)+IF(A3219=2,H3219,0))*IF(E3219="SGD",1,IF(E3219="USD",Settings!$B$22,IF(E3219="HKD",Settings!$B$23,1))))</f>
        <v>0</v>
      </c>
      <c r="P3219">
        <f>IF(OR(B3219="",C3219="",E3219=""),0,IF(A3219=2,H3219*IF(E3219="SGD",1,IF(E3219="USD",Settings!$B$22,IF(E3219="HKD",Settings!$B$23,1))),0))</f>
        <v>0</v>
      </c>
      <c r="Q3219" s="312">
        <f>IF(OR(J3219="",G3219=""),"",G3219+ROW()/1000000)</f>
      </c>
      <c r="R3219" s="247">
        <f>IF(Q3219="","",SUMIFS(Txn[Signed Units],Txn[Key],J3219,Txn[Transaction Order],"&lt;="&amp;Q3219))</f>
      </c>
    </row>
    <row r="3220" spans="10:18" ht="15" customHeight="1" x14ac:dyDescent="0.15">
      <c r="J3220" s="246">
        <f>IF(OR(B3220="",C3220="",E3220=""),"",B3220&amp;":"&amp;C3220&amp;":"&amp;E3220)</f>
      </c>
      <c r="K3220" s="247">
        <f>IF(A3220="","",A3220*D3220)</f>
      </c>
      <c r="L3220" s="246">
        <f>IF(A3220="","",IF(OR(A3220=1,A3220=0),H3220,0))</f>
      </c>
      <c r="M3220" s="246">
        <f>IF(A3220="","",IF(A3220=-1,H3220,0))</f>
      </c>
      <c r="N3220">
        <f>IF(J3220="","",IF(E3220="SGD",1,IF(E3220="USD",Settings!$B$22,IF(E3220="HKD",Settings!$B$23,1))))</f>
      </c>
      <c r="O3220">
        <f>IF(OR(B3220="",C3220="",E3220=""),0,(IF(A3220=-1,H3220,0)-IF(OR(A3220=1,A3220=0),H3220,0)+IF(A3220=2,H3220,0))*IF(E3220="SGD",1,IF(E3220="USD",Settings!$B$22,IF(E3220="HKD",Settings!$B$23,1))))</f>
        <v>0</v>
      </c>
      <c r="P3220">
        <f>IF(OR(B3220="",C3220="",E3220=""),0,IF(A3220=2,H3220*IF(E3220="SGD",1,IF(E3220="USD",Settings!$B$22,IF(E3220="HKD",Settings!$B$23,1))),0))</f>
        <v>0</v>
      </c>
      <c r="Q3220" s="312">
        <f>IF(OR(J3220="",G3220=""),"",G3220+ROW()/1000000)</f>
      </c>
      <c r="R3220" s="247">
        <f>IF(Q3220="","",SUMIFS(Txn[Signed Units],Txn[Key],J3220,Txn[Transaction Order],"&lt;="&amp;Q3220))</f>
      </c>
    </row>
    <row r="3221" spans="10:18" ht="15" customHeight="1" x14ac:dyDescent="0.15">
      <c r="J3221" s="246">
        <f>IF(OR(B3221="",C3221="",E3221=""),"",B3221&amp;":"&amp;C3221&amp;":"&amp;E3221)</f>
      </c>
      <c r="K3221" s="247">
        <f>IF(A3221="","",A3221*D3221)</f>
      </c>
      <c r="L3221" s="246">
        <f>IF(A3221="","",IF(OR(A3221=1,A3221=0),H3221,0))</f>
      </c>
      <c r="M3221" s="246">
        <f>IF(A3221="","",IF(A3221=-1,H3221,0))</f>
      </c>
      <c r="N3221">
        <f>IF(J3221="","",IF(E3221="SGD",1,IF(E3221="USD",Settings!$B$22,IF(E3221="HKD",Settings!$B$23,1))))</f>
      </c>
      <c r="O3221">
        <f>IF(OR(B3221="",C3221="",E3221=""),0,(IF(A3221=-1,H3221,0)-IF(OR(A3221=1,A3221=0),H3221,0)+IF(A3221=2,H3221,0))*IF(E3221="SGD",1,IF(E3221="USD",Settings!$B$22,IF(E3221="HKD",Settings!$B$23,1))))</f>
        <v>0</v>
      </c>
      <c r="P3221">
        <f>IF(OR(B3221="",C3221="",E3221=""),0,IF(A3221=2,H3221*IF(E3221="SGD",1,IF(E3221="USD",Settings!$B$22,IF(E3221="HKD",Settings!$B$23,1))),0))</f>
        <v>0</v>
      </c>
      <c r="Q3221" s="312">
        <f>IF(OR(J3221="",G3221=""),"",G3221+ROW()/1000000)</f>
      </c>
      <c r="R3221" s="247">
        <f>IF(Q3221="","",SUMIFS(Txn[Signed Units],Txn[Key],J3221,Txn[Transaction Order],"&lt;="&amp;Q3221))</f>
      </c>
    </row>
    <row r="3222" spans="10:18" ht="15" customHeight="1" x14ac:dyDescent="0.15">
      <c r="J3222" s="246">
        <f>IF(OR(B3222="",C3222="",E3222=""),"",B3222&amp;":"&amp;C3222&amp;":"&amp;E3222)</f>
      </c>
      <c r="K3222" s="247">
        <f>IF(A3222="","",A3222*D3222)</f>
      </c>
      <c r="L3222" s="246">
        <f>IF(A3222="","",IF(OR(A3222=1,A3222=0),H3222,0))</f>
      </c>
      <c r="M3222" s="246">
        <f>IF(A3222="","",IF(A3222=-1,H3222,0))</f>
      </c>
      <c r="N3222">
        <f>IF(J3222="","",IF(E3222="SGD",1,IF(E3222="USD",Settings!$B$22,IF(E3222="HKD",Settings!$B$23,1))))</f>
      </c>
      <c r="O3222">
        <f>IF(OR(B3222="",C3222="",E3222=""),0,(IF(A3222=-1,H3222,0)-IF(OR(A3222=1,A3222=0),H3222,0)+IF(A3222=2,H3222,0))*IF(E3222="SGD",1,IF(E3222="USD",Settings!$B$22,IF(E3222="HKD",Settings!$B$23,1))))</f>
        <v>0</v>
      </c>
      <c r="P3222">
        <f>IF(OR(B3222="",C3222="",E3222=""),0,IF(A3222=2,H3222*IF(E3222="SGD",1,IF(E3222="USD",Settings!$B$22,IF(E3222="HKD",Settings!$B$23,1))),0))</f>
        <v>0</v>
      </c>
      <c r="Q3222" s="312">
        <f>IF(OR(J3222="",G3222=""),"",G3222+ROW()/1000000)</f>
      </c>
      <c r="R3222" s="247">
        <f>IF(Q3222="","",SUMIFS(Txn[Signed Units],Txn[Key],J3222,Txn[Transaction Order],"&lt;="&amp;Q3222))</f>
      </c>
    </row>
    <row r="3223" spans="10:18" ht="15" customHeight="1" x14ac:dyDescent="0.15">
      <c r="J3223" s="246">
        <f>IF(OR(B3223="",C3223="",E3223=""),"",B3223&amp;":"&amp;C3223&amp;":"&amp;E3223)</f>
      </c>
      <c r="K3223" s="247">
        <f>IF(A3223="","",A3223*D3223)</f>
      </c>
      <c r="L3223" s="246">
        <f>IF(A3223="","",IF(OR(A3223=1,A3223=0),H3223,0))</f>
      </c>
      <c r="M3223" s="246">
        <f>IF(A3223="","",IF(A3223=-1,H3223,0))</f>
      </c>
      <c r="N3223">
        <f>IF(J3223="","",IF(E3223="SGD",1,IF(E3223="USD",Settings!$B$22,IF(E3223="HKD",Settings!$B$23,1))))</f>
      </c>
      <c r="O3223">
        <f>IF(OR(B3223="",C3223="",E3223=""),0,(IF(A3223=-1,H3223,0)-IF(OR(A3223=1,A3223=0),H3223,0)+IF(A3223=2,H3223,0))*IF(E3223="SGD",1,IF(E3223="USD",Settings!$B$22,IF(E3223="HKD",Settings!$B$23,1))))</f>
        <v>0</v>
      </c>
      <c r="P3223">
        <f>IF(OR(B3223="",C3223="",E3223=""),0,IF(A3223=2,H3223*IF(E3223="SGD",1,IF(E3223="USD",Settings!$B$22,IF(E3223="HKD",Settings!$B$23,1))),0))</f>
        <v>0</v>
      </c>
      <c r="Q3223" s="312">
        <f>IF(OR(J3223="",G3223=""),"",G3223+ROW()/1000000)</f>
      </c>
      <c r="R3223" s="247">
        <f>IF(Q3223="","",SUMIFS(Txn[Signed Units],Txn[Key],J3223,Txn[Transaction Order],"&lt;="&amp;Q3223))</f>
      </c>
    </row>
    <row r="3224" spans="10:18" ht="15" customHeight="1" x14ac:dyDescent="0.15">
      <c r="J3224" s="246">
        <f>IF(OR(B3224="",C3224="",E3224=""),"",B3224&amp;":"&amp;C3224&amp;":"&amp;E3224)</f>
      </c>
      <c r="K3224" s="247">
        <f>IF(A3224="","",A3224*D3224)</f>
      </c>
      <c r="L3224" s="246">
        <f>IF(A3224="","",IF(OR(A3224=1,A3224=0),H3224,0))</f>
      </c>
      <c r="M3224" s="246">
        <f>IF(A3224="","",IF(A3224=-1,H3224,0))</f>
      </c>
      <c r="N3224">
        <f>IF(J3224="","",IF(E3224="SGD",1,IF(E3224="USD",Settings!$B$22,IF(E3224="HKD",Settings!$B$23,1))))</f>
      </c>
      <c r="O3224">
        <f>IF(OR(B3224="",C3224="",E3224=""),0,(IF(A3224=-1,H3224,0)-IF(OR(A3224=1,A3224=0),H3224,0)+IF(A3224=2,H3224,0))*IF(E3224="SGD",1,IF(E3224="USD",Settings!$B$22,IF(E3224="HKD",Settings!$B$23,1))))</f>
        <v>0</v>
      </c>
      <c r="P3224">
        <f>IF(OR(B3224="",C3224="",E3224=""),0,IF(A3224=2,H3224*IF(E3224="SGD",1,IF(E3224="USD",Settings!$B$22,IF(E3224="HKD",Settings!$B$23,1))),0))</f>
        <v>0</v>
      </c>
      <c r="Q3224" s="312">
        <f>IF(OR(J3224="",G3224=""),"",G3224+ROW()/1000000)</f>
      </c>
      <c r="R3224" s="247">
        <f>IF(Q3224="","",SUMIFS(Txn[Signed Units],Txn[Key],J3224,Txn[Transaction Order],"&lt;="&amp;Q3224))</f>
      </c>
    </row>
    <row r="3225" spans="10:18" ht="15" customHeight="1" x14ac:dyDescent="0.15">
      <c r="J3225" s="246">
        <f>IF(OR(B3225="",C3225="",E3225=""),"",B3225&amp;":"&amp;C3225&amp;":"&amp;E3225)</f>
      </c>
      <c r="K3225" s="247">
        <f>IF(A3225="","",A3225*D3225)</f>
      </c>
      <c r="L3225" s="246">
        <f>IF(A3225="","",IF(OR(A3225=1,A3225=0),H3225,0))</f>
      </c>
      <c r="M3225" s="246">
        <f>IF(A3225="","",IF(A3225=-1,H3225,0))</f>
      </c>
      <c r="N3225">
        <f>IF(J3225="","",IF(E3225="SGD",1,IF(E3225="USD",Settings!$B$22,IF(E3225="HKD",Settings!$B$23,1))))</f>
      </c>
      <c r="O3225">
        <f>IF(OR(B3225="",C3225="",E3225=""),0,(IF(A3225=-1,H3225,0)-IF(OR(A3225=1,A3225=0),H3225,0)+IF(A3225=2,H3225,0))*IF(E3225="SGD",1,IF(E3225="USD",Settings!$B$22,IF(E3225="HKD",Settings!$B$23,1))))</f>
        <v>0</v>
      </c>
      <c r="P3225">
        <f>IF(OR(B3225="",C3225="",E3225=""),0,IF(A3225=2,H3225*IF(E3225="SGD",1,IF(E3225="USD",Settings!$B$22,IF(E3225="HKD",Settings!$B$23,1))),0))</f>
        <v>0</v>
      </c>
      <c r="Q3225" s="312">
        <f>IF(OR(J3225="",G3225=""),"",G3225+ROW()/1000000)</f>
      </c>
      <c r="R3225" s="247">
        <f>IF(Q3225="","",SUMIFS(Txn[Signed Units],Txn[Key],J3225,Txn[Transaction Order],"&lt;="&amp;Q3225))</f>
      </c>
    </row>
    <row r="3226" spans="10:18" ht="15" customHeight="1" x14ac:dyDescent="0.15">
      <c r="J3226" s="246">
        <f>IF(OR(B3226="",C3226="",E3226=""),"",B3226&amp;":"&amp;C3226&amp;":"&amp;E3226)</f>
      </c>
      <c r="K3226" s="247">
        <f>IF(A3226="","",A3226*D3226)</f>
      </c>
      <c r="L3226" s="246">
        <f>IF(A3226="","",IF(OR(A3226=1,A3226=0),H3226,0))</f>
      </c>
      <c r="M3226" s="246">
        <f>IF(A3226="","",IF(A3226=-1,H3226,0))</f>
      </c>
      <c r="N3226">
        <f>IF(J3226="","",IF(E3226="SGD",1,IF(E3226="USD",Settings!$B$22,IF(E3226="HKD",Settings!$B$23,1))))</f>
      </c>
      <c r="O3226">
        <f>IF(OR(B3226="",C3226="",E3226=""),0,(IF(A3226=-1,H3226,0)-IF(OR(A3226=1,A3226=0),H3226,0)+IF(A3226=2,H3226,0))*IF(E3226="SGD",1,IF(E3226="USD",Settings!$B$22,IF(E3226="HKD",Settings!$B$23,1))))</f>
        <v>0</v>
      </c>
      <c r="P3226">
        <f>IF(OR(B3226="",C3226="",E3226=""),0,IF(A3226=2,H3226*IF(E3226="SGD",1,IF(E3226="USD",Settings!$B$22,IF(E3226="HKD",Settings!$B$23,1))),0))</f>
        <v>0</v>
      </c>
      <c r="Q3226" s="312">
        <f>IF(OR(J3226="",G3226=""),"",G3226+ROW()/1000000)</f>
      </c>
      <c r="R3226" s="247">
        <f>IF(Q3226="","",SUMIFS(Txn[Signed Units],Txn[Key],J3226,Txn[Transaction Order],"&lt;="&amp;Q3226))</f>
      </c>
    </row>
    <row r="3227" spans="10:18" ht="15" customHeight="1" x14ac:dyDescent="0.15">
      <c r="J3227" s="246">
        <f>IF(OR(B3227="",C3227="",E3227=""),"",B3227&amp;":"&amp;C3227&amp;":"&amp;E3227)</f>
      </c>
      <c r="K3227" s="247">
        <f>IF(A3227="","",A3227*D3227)</f>
      </c>
      <c r="L3227" s="246">
        <f>IF(A3227="","",IF(OR(A3227=1,A3227=0),H3227,0))</f>
      </c>
      <c r="M3227" s="246">
        <f>IF(A3227="","",IF(A3227=-1,H3227,0))</f>
      </c>
      <c r="N3227">
        <f>IF(J3227="","",IF(E3227="SGD",1,IF(E3227="USD",Settings!$B$22,IF(E3227="HKD",Settings!$B$23,1))))</f>
      </c>
      <c r="O3227">
        <f>IF(OR(B3227="",C3227="",E3227=""),0,(IF(A3227=-1,H3227,0)-IF(OR(A3227=1,A3227=0),H3227,0)+IF(A3227=2,H3227,0))*IF(E3227="SGD",1,IF(E3227="USD",Settings!$B$22,IF(E3227="HKD",Settings!$B$23,1))))</f>
        <v>0</v>
      </c>
      <c r="P3227">
        <f>IF(OR(B3227="",C3227="",E3227=""),0,IF(A3227=2,H3227*IF(E3227="SGD",1,IF(E3227="USD",Settings!$B$22,IF(E3227="HKD",Settings!$B$23,1))),0))</f>
        <v>0</v>
      </c>
      <c r="Q3227" s="312">
        <f>IF(OR(J3227="",G3227=""),"",G3227+ROW()/1000000)</f>
      </c>
      <c r="R3227" s="247">
        <f>IF(Q3227="","",SUMIFS(Txn[Signed Units],Txn[Key],J3227,Txn[Transaction Order],"&lt;="&amp;Q3227))</f>
      </c>
    </row>
    <row r="3228" spans="10:18" ht="15" customHeight="1" x14ac:dyDescent="0.15">
      <c r="J3228" s="246">
        <f>IF(OR(B3228="",C3228="",E3228=""),"",B3228&amp;":"&amp;C3228&amp;":"&amp;E3228)</f>
      </c>
      <c r="K3228" s="247">
        <f>IF(A3228="","",A3228*D3228)</f>
      </c>
      <c r="L3228" s="246">
        <f>IF(A3228="","",IF(OR(A3228=1,A3228=0),H3228,0))</f>
      </c>
      <c r="M3228" s="246">
        <f>IF(A3228="","",IF(A3228=-1,H3228,0))</f>
      </c>
      <c r="N3228">
        <f>IF(J3228="","",IF(E3228="SGD",1,IF(E3228="USD",Settings!$B$22,IF(E3228="HKD",Settings!$B$23,1))))</f>
      </c>
      <c r="O3228">
        <f>IF(OR(B3228="",C3228="",E3228=""),0,(IF(A3228=-1,H3228,0)-IF(OR(A3228=1,A3228=0),H3228,0)+IF(A3228=2,H3228,0))*IF(E3228="SGD",1,IF(E3228="USD",Settings!$B$22,IF(E3228="HKD",Settings!$B$23,1))))</f>
        <v>0</v>
      </c>
      <c r="P3228">
        <f>IF(OR(B3228="",C3228="",E3228=""),0,IF(A3228=2,H3228*IF(E3228="SGD",1,IF(E3228="USD",Settings!$B$22,IF(E3228="HKD",Settings!$B$23,1))),0))</f>
        <v>0</v>
      </c>
      <c r="Q3228" s="312">
        <f>IF(OR(J3228="",G3228=""),"",G3228+ROW()/1000000)</f>
      </c>
      <c r="R3228" s="247">
        <f>IF(Q3228="","",SUMIFS(Txn[Signed Units],Txn[Key],J3228,Txn[Transaction Order],"&lt;="&amp;Q3228))</f>
      </c>
    </row>
    <row r="3229" spans="10:18" ht="15" customHeight="1" x14ac:dyDescent="0.15">
      <c r="J3229" s="246">
        <f>IF(OR(B3229="",C3229="",E3229=""),"",B3229&amp;":"&amp;C3229&amp;":"&amp;E3229)</f>
      </c>
      <c r="K3229" s="247">
        <f>IF(A3229="","",A3229*D3229)</f>
      </c>
      <c r="L3229" s="246">
        <f>IF(A3229="","",IF(OR(A3229=1,A3229=0),H3229,0))</f>
      </c>
      <c r="M3229" s="246">
        <f>IF(A3229="","",IF(A3229=-1,H3229,0))</f>
      </c>
      <c r="N3229">
        <f>IF(J3229="","",IF(E3229="SGD",1,IF(E3229="USD",Settings!$B$22,IF(E3229="HKD",Settings!$B$23,1))))</f>
      </c>
      <c r="O3229">
        <f>IF(OR(B3229="",C3229="",E3229=""),0,(IF(A3229=-1,H3229,0)-IF(OR(A3229=1,A3229=0),H3229,0)+IF(A3229=2,H3229,0))*IF(E3229="SGD",1,IF(E3229="USD",Settings!$B$22,IF(E3229="HKD",Settings!$B$23,1))))</f>
        <v>0</v>
      </c>
      <c r="P3229">
        <f>IF(OR(B3229="",C3229="",E3229=""),0,IF(A3229=2,H3229*IF(E3229="SGD",1,IF(E3229="USD",Settings!$B$22,IF(E3229="HKD",Settings!$B$23,1))),0))</f>
        <v>0</v>
      </c>
      <c r="Q3229" s="312">
        <f>IF(OR(J3229="",G3229=""),"",G3229+ROW()/1000000)</f>
      </c>
      <c r="R3229" s="247">
        <f>IF(Q3229="","",SUMIFS(Txn[Signed Units],Txn[Key],J3229,Txn[Transaction Order],"&lt;="&amp;Q3229))</f>
      </c>
    </row>
    <row r="3230" spans="10:18" ht="15" customHeight="1" x14ac:dyDescent="0.15">
      <c r="J3230" s="246">
        <f>IF(OR(B3230="",C3230="",E3230=""),"",B3230&amp;":"&amp;C3230&amp;":"&amp;E3230)</f>
      </c>
      <c r="K3230" s="247">
        <f>IF(A3230="","",A3230*D3230)</f>
      </c>
      <c r="L3230" s="246">
        <f>IF(A3230="","",IF(OR(A3230=1,A3230=0),H3230,0))</f>
      </c>
      <c r="M3230" s="246">
        <f>IF(A3230="","",IF(A3230=-1,H3230,0))</f>
      </c>
      <c r="N3230">
        <f>IF(J3230="","",IF(E3230="SGD",1,IF(E3230="USD",Settings!$B$22,IF(E3230="HKD",Settings!$B$23,1))))</f>
      </c>
      <c r="O3230">
        <f>IF(OR(B3230="",C3230="",E3230=""),0,(IF(A3230=-1,H3230,0)-IF(OR(A3230=1,A3230=0),H3230,0)+IF(A3230=2,H3230,0))*IF(E3230="SGD",1,IF(E3230="USD",Settings!$B$22,IF(E3230="HKD",Settings!$B$23,1))))</f>
        <v>0</v>
      </c>
      <c r="P3230">
        <f>IF(OR(B3230="",C3230="",E3230=""),0,IF(A3230=2,H3230*IF(E3230="SGD",1,IF(E3230="USD",Settings!$B$22,IF(E3230="HKD",Settings!$B$23,1))),0))</f>
        <v>0</v>
      </c>
      <c r="Q3230" s="312">
        <f>IF(OR(J3230="",G3230=""),"",G3230+ROW()/1000000)</f>
      </c>
      <c r="R3230" s="247">
        <f>IF(Q3230="","",SUMIFS(Txn[Signed Units],Txn[Key],J3230,Txn[Transaction Order],"&lt;="&amp;Q3230))</f>
      </c>
    </row>
    <row r="3231" spans="10:18" ht="15" customHeight="1" x14ac:dyDescent="0.15">
      <c r="J3231" s="246">
        <f>IF(OR(B3231="",C3231="",E3231=""),"",B3231&amp;":"&amp;C3231&amp;":"&amp;E3231)</f>
      </c>
      <c r="K3231" s="247">
        <f>IF(A3231="","",A3231*D3231)</f>
      </c>
      <c r="L3231" s="246">
        <f>IF(A3231="","",IF(OR(A3231=1,A3231=0),H3231,0))</f>
      </c>
      <c r="M3231" s="246">
        <f>IF(A3231="","",IF(A3231=-1,H3231,0))</f>
      </c>
      <c r="N3231">
        <f>IF(J3231="","",IF(E3231="SGD",1,IF(E3231="USD",Settings!$B$22,IF(E3231="HKD",Settings!$B$23,1))))</f>
      </c>
      <c r="O3231">
        <f>IF(OR(B3231="",C3231="",E3231=""),0,(IF(A3231=-1,H3231,0)-IF(OR(A3231=1,A3231=0),H3231,0)+IF(A3231=2,H3231,0))*IF(E3231="SGD",1,IF(E3231="USD",Settings!$B$22,IF(E3231="HKD",Settings!$B$23,1))))</f>
        <v>0</v>
      </c>
      <c r="P3231">
        <f>IF(OR(B3231="",C3231="",E3231=""),0,IF(A3231=2,H3231*IF(E3231="SGD",1,IF(E3231="USD",Settings!$B$22,IF(E3231="HKD",Settings!$B$23,1))),0))</f>
        <v>0</v>
      </c>
      <c r="Q3231" s="312">
        <f>IF(OR(J3231="",G3231=""),"",G3231+ROW()/1000000)</f>
      </c>
      <c r="R3231" s="247">
        <f>IF(Q3231="","",SUMIFS(Txn[Signed Units],Txn[Key],J3231,Txn[Transaction Order],"&lt;="&amp;Q3231))</f>
      </c>
    </row>
    <row r="3232" spans="10:18" ht="15" customHeight="1" x14ac:dyDescent="0.15">
      <c r="J3232" s="246">
        <f>IF(OR(B3232="",C3232="",E3232=""),"",B3232&amp;":"&amp;C3232&amp;":"&amp;E3232)</f>
      </c>
      <c r="K3232" s="247">
        <f>IF(A3232="","",A3232*D3232)</f>
      </c>
      <c r="L3232" s="246">
        <f>IF(A3232="","",IF(OR(A3232=1,A3232=0),H3232,0))</f>
      </c>
      <c r="M3232" s="246">
        <f>IF(A3232="","",IF(A3232=-1,H3232,0))</f>
      </c>
      <c r="N3232">
        <f>IF(J3232="","",IF(E3232="SGD",1,IF(E3232="USD",Settings!$B$22,IF(E3232="HKD",Settings!$B$23,1))))</f>
      </c>
      <c r="O3232">
        <f>IF(OR(B3232="",C3232="",E3232=""),0,(IF(A3232=-1,H3232,0)-IF(OR(A3232=1,A3232=0),H3232,0)+IF(A3232=2,H3232,0))*IF(E3232="SGD",1,IF(E3232="USD",Settings!$B$22,IF(E3232="HKD",Settings!$B$23,1))))</f>
        <v>0</v>
      </c>
      <c r="P3232">
        <f>IF(OR(B3232="",C3232="",E3232=""),0,IF(A3232=2,H3232*IF(E3232="SGD",1,IF(E3232="USD",Settings!$B$22,IF(E3232="HKD",Settings!$B$23,1))),0))</f>
        <v>0</v>
      </c>
      <c r="Q3232" s="312">
        <f>IF(OR(J3232="",G3232=""),"",G3232+ROW()/1000000)</f>
      </c>
      <c r="R3232" s="247">
        <f>IF(Q3232="","",SUMIFS(Txn[Signed Units],Txn[Key],J3232,Txn[Transaction Order],"&lt;="&amp;Q3232))</f>
      </c>
    </row>
    <row r="3233" spans="10:18" ht="15" customHeight="1" x14ac:dyDescent="0.15">
      <c r="J3233" s="246">
        <f>IF(OR(B3233="",C3233="",E3233=""),"",B3233&amp;":"&amp;C3233&amp;":"&amp;E3233)</f>
      </c>
      <c r="K3233" s="247">
        <f>IF(A3233="","",A3233*D3233)</f>
      </c>
      <c r="L3233" s="246">
        <f>IF(A3233="","",IF(OR(A3233=1,A3233=0),H3233,0))</f>
      </c>
      <c r="M3233" s="246">
        <f>IF(A3233="","",IF(A3233=-1,H3233,0))</f>
      </c>
      <c r="N3233">
        <f>IF(J3233="","",IF(E3233="SGD",1,IF(E3233="USD",Settings!$B$22,IF(E3233="HKD",Settings!$B$23,1))))</f>
      </c>
      <c r="O3233">
        <f>IF(OR(B3233="",C3233="",E3233=""),0,(IF(A3233=-1,H3233,0)-IF(OR(A3233=1,A3233=0),H3233,0)+IF(A3233=2,H3233,0))*IF(E3233="SGD",1,IF(E3233="USD",Settings!$B$22,IF(E3233="HKD",Settings!$B$23,1))))</f>
        <v>0</v>
      </c>
      <c r="P3233">
        <f>IF(OR(B3233="",C3233="",E3233=""),0,IF(A3233=2,H3233*IF(E3233="SGD",1,IF(E3233="USD",Settings!$B$22,IF(E3233="HKD",Settings!$B$23,1))),0))</f>
        <v>0</v>
      </c>
      <c r="Q3233" s="312">
        <f>IF(OR(J3233="",G3233=""),"",G3233+ROW()/1000000)</f>
      </c>
      <c r="R3233" s="247">
        <f>IF(Q3233="","",SUMIFS(Txn[Signed Units],Txn[Key],J3233,Txn[Transaction Order],"&lt;="&amp;Q3233))</f>
      </c>
    </row>
    <row r="3234" spans="10:18" ht="15" customHeight="1" x14ac:dyDescent="0.15">
      <c r="J3234" s="246">
        <f>IF(OR(B3234="",C3234="",E3234=""),"",B3234&amp;":"&amp;C3234&amp;":"&amp;E3234)</f>
      </c>
      <c r="K3234" s="247">
        <f>IF(A3234="","",A3234*D3234)</f>
      </c>
      <c r="L3234" s="246">
        <f>IF(A3234="","",IF(OR(A3234=1,A3234=0),H3234,0))</f>
      </c>
      <c r="M3234" s="246">
        <f>IF(A3234="","",IF(A3234=-1,H3234,0))</f>
      </c>
      <c r="N3234">
        <f>IF(J3234="","",IF(E3234="SGD",1,IF(E3234="USD",Settings!$B$22,IF(E3234="HKD",Settings!$B$23,1))))</f>
      </c>
      <c r="O3234">
        <f>IF(OR(B3234="",C3234="",E3234=""),0,(IF(A3234=-1,H3234,0)-IF(OR(A3234=1,A3234=0),H3234,0)+IF(A3234=2,H3234,0))*IF(E3234="SGD",1,IF(E3234="USD",Settings!$B$22,IF(E3234="HKD",Settings!$B$23,1))))</f>
        <v>0</v>
      </c>
      <c r="P3234">
        <f>IF(OR(B3234="",C3234="",E3234=""),0,IF(A3234=2,H3234*IF(E3234="SGD",1,IF(E3234="USD",Settings!$B$22,IF(E3234="HKD",Settings!$B$23,1))),0))</f>
        <v>0</v>
      </c>
      <c r="Q3234" s="312">
        <f>IF(OR(J3234="",G3234=""),"",G3234+ROW()/1000000)</f>
      </c>
      <c r="R3234" s="247">
        <f>IF(Q3234="","",SUMIFS(Txn[Signed Units],Txn[Key],J3234,Txn[Transaction Order],"&lt;="&amp;Q3234))</f>
      </c>
    </row>
    <row r="3235" spans="10:18" ht="15" customHeight="1" x14ac:dyDescent="0.15">
      <c r="J3235" s="246">
        <f>IF(OR(B3235="",C3235="",E3235=""),"",B3235&amp;":"&amp;C3235&amp;":"&amp;E3235)</f>
      </c>
      <c r="K3235" s="247">
        <f>IF(A3235="","",A3235*D3235)</f>
      </c>
      <c r="L3235" s="246">
        <f>IF(A3235="","",IF(OR(A3235=1,A3235=0),H3235,0))</f>
      </c>
      <c r="M3235" s="246">
        <f>IF(A3235="","",IF(A3235=-1,H3235,0))</f>
      </c>
      <c r="N3235">
        <f>IF(J3235="","",IF(E3235="SGD",1,IF(E3235="USD",Settings!$B$22,IF(E3235="HKD",Settings!$B$23,1))))</f>
      </c>
      <c r="O3235">
        <f>IF(OR(B3235="",C3235="",E3235=""),0,(IF(A3235=-1,H3235,0)-IF(OR(A3235=1,A3235=0),H3235,0)+IF(A3235=2,H3235,0))*IF(E3235="SGD",1,IF(E3235="USD",Settings!$B$22,IF(E3235="HKD",Settings!$B$23,1))))</f>
        <v>0</v>
      </c>
      <c r="P3235">
        <f>IF(OR(B3235="",C3235="",E3235=""),0,IF(A3235=2,H3235*IF(E3235="SGD",1,IF(E3235="USD",Settings!$B$22,IF(E3235="HKD",Settings!$B$23,1))),0))</f>
        <v>0</v>
      </c>
      <c r="Q3235" s="312">
        <f>IF(OR(J3235="",G3235=""),"",G3235+ROW()/1000000)</f>
      </c>
      <c r="R3235" s="247">
        <f>IF(Q3235="","",SUMIFS(Txn[Signed Units],Txn[Key],J3235,Txn[Transaction Order],"&lt;="&amp;Q3235))</f>
      </c>
    </row>
    <row r="3236" spans="10:18" ht="15" customHeight="1" x14ac:dyDescent="0.15">
      <c r="J3236" s="246">
        <f>IF(OR(B3236="",C3236="",E3236=""),"",B3236&amp;":"&amp;C3236&amp;":"&amp;E3236)</f>
      </c>
      <c r="K3236" s="247">
        <f>IF(A3236="","",A3236*D3236)</f>
      </c>
      <c r="L3236" s="246">
        <f>IF(A3236="","",IF(OR(A3236=1,A3236=0),H3236,0))</f>
      </c>
      <c r="M3236" s="246">
        <f>IF(A3236="","",IF(A3236=-1,H3236,0))</f>
      </c>
      <c r="N3236">
        <f>IF(J3236="","",IF(E3236="SGD",1,IF(E3236="USD",Settings!$B$22,IF(E3236="HKD",Settings!$B$23,1))))</f>
      </c>
      <c r="O3236">
        <f>IF(OR(B3236="",C3236="",E3236=""),0,(IF(A3236=-1,H3236,0)-IF(OR(A3236=1,A3236=0),H3236,0)+IF(A3236=2,H3236,0))*IF(E3236="SGD",1,IF(E3236="USD",Settings!$B$22,IF(E3236="HKD",Settings!$B$23,1))))</f>
        <v>0</v>
      </c>
      <c r="P3236">
        <f>IF(OR(B3236="",C3236="",E3236=""),0,IF(A3236=2,H3236*IF(E3236="SGD",1,IF(E3236="USD",Settings!$B$22,IF(E3236="HKD",Settings!$B$23,1))),0))</f>
        <v>0</v>
      </c>
      <c r="Q3236" s="312">
        <f>IF(OR(J3236="",G3236=""),"",G3236+ROW()/1000000)</f>
      </c>
      <c r="R3236" s="247">
        <f>IF(Q3236="","",SUMIFS(Txn[Signed Units],Txn[Key],J3236,Txn[Transaction Order],"&lt;="&amp;Q3236))</f>
      </c>
    </row>
    <row r="3237" spans="10:18" ht="15" customHeight="1" x14ac:dyDescent="0.15">
      <c r="J3237" s="246">
        <f>IF(OR(B3237="",C3237="",E3237=""),"",B3237&amp;":"&amp;C3237&amp;":"&amp;E3237)</f>
      </c>
      <c r="K3237" s="247">
        <f>IF(A3237="","",A3237*D3237)</f>
      </c>
      <c r="L3237" s="246">
        <f>IF(A3237="","",IF(OR(A3237=1,A3237=0),H3237,0))</f>
      </c>
      <c r="M3237" s="246">
        <f>IF(A3237="","",IF(A3237=-1,H3237,0))</f>
      </c>
      <c r="N3237">
        <f>IF(J3237="","",IF(E3237="SGD",1,IF(E3237="USD",Settings!$B$22,IF(E3237="HKD",Settings!$B$23,1))))</f>
      </c>
      <c r="O3237">
        <f>IF(OR(B3237="",C3237="",E3237=""),0,(IF(A3237=-1,H3237,0)-IF(OR(A3237=1,A3237=0),H3237,0)+IF(A3237=2,H3237,0))*IF(E3237="SGD",1,IF(E3237="USD",Settings!$B$22,IF(E3237="HKD",Settings!$B$23,1))))</f>
        <v>0</v>
      </c>
      <c r="P3237">
        <f>IF(OR(B3237="",C3237="",E3237=""),0,IF(A3237=2,H3237*IF(E3237="SGD",1,IF(E3237="USD",Settings!$B$22,IF(E3237="HKD",Settings!$B$23,1))),0))</f>
        <v>0</v>
      </c>
      <c r="Q3237" s="312">
        <f>IF(OR(J3237="",G3237=""),"",G3237+ROW()/1000000)</f>
      </c>
      <c r="R3237" s="247">
        <f>IF(Q3237="","",SUMIFS(Txn[Signed Units],Txn[Key],J3237,Txn[Transaction Order],"&lt;="&amp;Q3237))</f>
      </c>
    </row>
    <row r="3238" spans="10:18" ht="15" customHeight="1" x14ac:dyDescent="0.15">
      <c r="J3238" s="246">
        <f>IF(OR(B3238="",C3238="",E3238=""),"",B3238&amp;":"&amp;C3238&amp;":"&amp;E3238)</f>
      </c>
      <c r="K3238" s="247">
        <f>IF(A3238="","",A3238*D3238)</f>
      </c>
      <c r="L3238" s="246">
        <f>IF(A3238="","",IF(OR(A3238=1,A3238=0),H3238,0))</f>
      </c>
      <c r="M3238" s="246">
        <f>IF(A3238="","",IF(A3238=-1,H3238,0))</f>
      </c>
      <c r="N3238">
        <f>IF(J3238="","",IF(E3238="SGD",1,IF(E3238="USD",Settings!$B$22,IF(E3238="HKD",Settings!$B$23,1))))</f>
      </c>
      <c r="O3238">
        <f>IF(OR(B3238="",C3238="",E3238=""),0,(IF(A3238=-1,H3238,0)-IF(OR(A3238=1,A3238=0),H3238,0)+IF(A3238=2,H3238,0))*IF(E3238="SGD",1,IF(E3238="USD",Settings!$B$22,IF(E3238="HKD",Settings!$B$23,1))))</f>
        <v>0</v>
      </c>
      <c r="P3238">
        <f>IF(OR(B3238="",C3238="",E3238=""),0,IF(A3238=2,H3238*IF(E3238="SGD",1,IF(E3238="USD",Settings!$B$22,IF(E3238="HKD",Settings!$B$23,1))),0))</f>
        <v>0</v>
      </c>
      <c r="Q3238" s="312">
        <f>IF(OR(J3238="",G3238=""),"",G3238+ROW()/1000000)</f>
      </c>
      <c r="R3238" s="247">
        <f>IF(Q3238="","",SUMIFS(Txn[Signed Units],Txn[Key],J3238,Txn[Transaction Order],"&lt;="&amp;Q3238))</f>
      </c>
    </row>
    <row r="3239" spans="10:18" ht="15" customHeight="1" x14ac:dyDescent="0.15">
      <c r="J3239" s="246">
        <f>IF(OR(B3239="",C3239="",E3239=""),"",B3239&amp;":"&amp;C3239&amp;":"&amp;E3239)</f>
      </c>
      <c r="K3239" s="247">
        <f>IF(A3239="","",A3239*D3239)</f>
      </c>
      <c r="L3239" s="246">
        <f>IF(A3239="","",IF(OR(A3239=1,A3239=0),H3239,0))</f>
      </c>
      <c r="M3239" s="246">
        <f>IF(A3239="","",IF(A3239=-1,H3239,0))</f>
      </c>
      <c r="N3239">
        <f>IF(J3239="","",IF(E3239="SGD",1,IF(E3239="USD",Settings!$B$22,IF(E3239="HKD",Settings!$B$23,1))))</f>
      </c>
      <c r="O3239">
        <f>IF(OR(B3239="",C3239="",E3239=""),0,(IF(A3239=-1,H3239,0)-IF(OR(A3239=1,A3239=0),H3239,0)+IF(A3239=2,H3239,0))*IF(E3239="SGD",1,IF(E3239="USD",Settings!$B$22,IF(E3239="HKD",Settings!$B$23,1))))</f>
        <v>0</v>
      </c>
      <c r="P3239">
        <f>IF(OR(B3239="",C3239="",E3239=""),0,IF(A3239=2,H3239*IF(E3239="SGD",1,IF(E3239="USD",Settings!$B$22,IF(E3239="HKD",Settings!$B$23,1))),0))</f>
        <v>0</v>
      </c>
      <c r="Q3239" s="312">
        <f>IF(OR(J3239="",G3239=""),"",G3239+ROW()/1000000)</f>
      </c>
      <c r="R3239" s="247">
        <f>IF(Q3239="","",SUMIFS(Txn[Signed Units],Txn[Key],J3239,Txn[Transaction Order],"&lt;="&amp;Q3239))</f>
      </c>
    </row>
    <row r="3240" spans="10:18" ht="15" customHeight="1" x14ac:dyDescent="0.15">
      <c r="J3240" s="246">
        <f>IF(OR(B3240="",C3240="",E3240=""),"",B3240&amp;":"&amp;C3240&amp;":"&amp;E3240)</f>
      </c>
      <c r="K3240" s="247">
        <f>IF(A3240="","",A3240*D3240)</f>
      </c>
      <c r="L3240" s="246">
        <f>IF(A3240="","",IF(OR(A3240=1,A3240=0),H3240,0))</f>
      </c>
      <c r="M3240" s="246">
        <f>IF(A3240="","",IF(A3240=-1,H3240,0))</f>
      </c>
      <c r="N3240">
        <f>IF(J3240="","",IF(E3240="SGD",1,IF(E3240="USD",Settings!$B$22,IF(E3240="HKD",Settings!$B$23,1))))</f>
      </c>
      <c r="O3240">
        <f>IF(OR(B3240="",C3240="",E3240=""),0,(IF(A3240=-1,H3240,0)-IF(OR(A3240=1,A3240=0),H3240,0)+IF(A3240=2,H3240,0))*IF(E3240="SGD",1,IF(E3240="USD",Settings!$B$22,IF(E3240="HKD",Settings!$B$23,1))))</f>
        <v>0</v>
      </c>
      <c r="P3240">
        <f>IF(OR(B3240="",C3240="",E3240=""),0,IF(A3240=2,H3240*IF(E3240="SGD",1,IF(E3240="USD",Settings!$B$22,IF(E3240="HKD",Settings!$B$23,1))),0))</f>
        <v>0</v>
      </c>
      <c r="Q3240" s="312">
        <f>IF(OR(J3240="",G3240=""),"",G3240+ROW()/1000000)</f>
      </c>
      <c r="R3240" s="247">
        <f>IF(Q3240="","",SUMIFS(Txn[Signed Units],Txn[Key],J3240,Txn[Transaction Order],"&lt;="&amp;Q3240))</f>
      </c>
    </row>
    <row r="3241" spans="10:18" ht="15" customHeight="1" x14ac:dyDescent="0.15">
      <c r="J3241" s="246">
        <f>IF(OR(B3241="",C3241="",E3241=""),"",B3241&amp;":"&amp;C3241&amp;":"&amp;E3241)</f>
      </c>
      <c r="K3241" s="247">
        <f>IF(A3241="","",A3241*D3241)</f>
      </c>
      <c r="L3241" s="246">
        <f>IF(A3241="","",IF(OR(A3241=1,A3241=0),H3241,0))</f>
      </c>
      <c r="M3241" s="246">
        <f>IF(A3241="","",IF(A3241=-1,H3241,0))</f>
      </c>
      <c r="N3241">
        <f>IF(J3241="","",IF(E3241="SGD",1,IF(E3241="USD",Settings!$B$22,IF(E3241="HKD",Settings!$B$23,1))))</f>
      </c>
      <c r="O3241">
        <f>IF(OR(B3241="",C3241="",E3241=""),0,(IF(A3241=-1,H3241,0)-IF(OR(A3241=1,A3241=0),H3241,0)+IF(A3241=2,H3241,0))*IF(E3241="SGD",1,IF(E3241="USD",Settings!$B$22,IF(E3241="HKD",Settings!$B$23,1))))</f>
        <v>0</v>
      </c>
      <c r="P3241">
        <f>IF(OR(B3241="",C3241="",E3241=""),0,IF(A3241=2,H3241*IF(E3241="SGD",1,IF(E3241="USD",Settings!$B$22,IF(E3241="HKD",Settings!$B$23,1))),0))</f>
        <v>0</v>
      </c>
      <c r="Q3241" s="312">
        <f>IF(OR(J3241="",G3241=""),"",G3241+ROW()/1000000)</f>
      </c>
      <c r="R3241" s="247">
        <f>IF(Q3241="","",SUMIFS(Txn[Signed Units],Txn[Key],J3241,Txn[Transaction Order],"&lt;="&amp;Q3241))</f>
      </c>
    </row>
    <row r="3242" spans="10:18" ht="15" customHeight="1" x14ac:dyDescent="0.15">
      <c r="J3242" s="246">
        <f>IF(OR(B3242="",C3242="",E3242=""),"",B3242&amp;":"&amp;C3242&amp;":"&amp;E3242)</f>
      </c>
      <c r="K3242" s="247">
        <f>IF(A3242="","",A3242*D3242)</f>
      </c>
      <c r="L3242" s="246">
        <f>IF(A3242="","",IF(OR(A3242=1,A3242=0),H3242,0))</f>
      </c>
      <c r="M3242" s="246">
        <f>IF(A3242="","",IF(A3242=-1,H3242,0))</f>
      </c>
      <c r="N3242">
        <f>IF(J3242="","",IF(E3242="SGD",1,IF(E3242="USD",Settings!$B$22,IF(E3242="HKD",Settings!$B$23,1))))</f>
      </c>
      <c r="O3242">
        <f>IF(OR(B3242="",C3242="",E3242=""),0,(IF(A3242=-1,H3242,0)-IF(OR(A3242=1,A3242=0),H3242,0)+IF(A3242=2,H3242,0))*IF(E3242="SGD",1,IF(E3242="USD",Settings!$B$22,IF(E3242="HKD",Settings!$B$23,1))))</f>
        <v>0</v>
      </c>
      <c r="P3242">
        <f>IF(OR(B3242="",C3242="",E3242=""),0,IF(A3242=2,H3242*IF(E3242="SGD",1,IF(E3242="USD",Settings!$B$22,IF(E3242="HKD",Settings!$B$23,1))),0))</f>
        <v>0</v>
      </c>
      <c r="Q3242" s="312">
        <f>IF(OR(J3242="",G3242=""),"",G3242+ROW()/1000000)</f>
      </c>
      <c r="R3242" s="247">
        <f>IF(Q3242="","",SUMIFS(Txn[Signed Units],Txn[Key],J3242,Txn[Transaction Order],"&lt;="&amp;Q3242))</f>
      </c>
    </row>
    <row r="3243" spans="10:18" ht="15" customHeight="1" x14ac:dyDescent="0.15">
      <c r="J3243" s="246">
        <f>IF(OR(B3243="",C3243="",E3243=""),"",B3243&amp;":"&amp;C3243&amp;":"&amp;E3243)</f>
      </c>
      <c r="K3243" s="247">
        <f>IF(A3243="","",A3243*D3243)</f>
      </c>
      <c r="L3243" s="246">
        <f>IF(A3243="","",IF(OR(A3243=1,A3243=0),H3243,0))</f>
      </c>
      <c r="M3243" s="246">
        <f>IF(A3243="","",IF(A3243=-1,H3243,0))</f>
      </c>
      <c r="N3243">
        <f>IF(J3243="","",IF(E3243="SGD",1,IF(E3243="USD",Settings!$B$22,IF(E3243="HKD",Settings!$B$23,1))))</f>
      </c>
      <c r="O3243">
        <f>IF(OR(B3243="",C3243="",E3243=""),0,(IF(A3243=-1,H3243,0)-IF(OR(A3243=1,A3243=0),H3243,0)+IF(A3243=2,H3243,0))*IF(E3243="SGD",1,IF(E3243="USD",Settings!$B$22,IF(E3243="HKD",Settings!$B$23,1))))</f>
        <v>0</v>
      </c>
      <c r="P3243">
        <f>IF(OR(B3243="",C3243="",E3243=""),0,IF(A3243=2,H3243*IF(E3243="SGD",1,IF(E3243="USD",Settings!$B$22,IF(E3243="HKD",Settings!$B$23,1))),0))</f>
        <v>0</v>
      </c>
      <c r="Q3243" s="312">
        <f>IF(OR(J3243="",G3243=""),"",G3243+ROW()/1000000)</f>
      </c>
      <c r="R3243" s="247">
        <f>IF(Q3243="","",SUMIFS(Txn[Signed Units],Txn[Key],J3243,Txn[Transaction Order],"&lt;="&amp;Q3243))</f>
      </c>
    </row>
    <row r="3244" spans="10:18" ht="15" customHeight="1" x14ac:dyDescent="0.15">
      <c r="J3244" s="246">
        <f>IF(OR(B3244="",C3244="",E3244=""),"",B3244&amp;":"&amp;C3244&amp;":"&amp;E3244)</f>
      </c>
      <c r="K3244" s="247">
        <f>IF(A3244="","",A3244*D3244)</f>
      </c>
      <c r="L3244" s="246">
        <f>IF(A3244="","",IF(OR(A3244=1,A3244=0),H3244,0))</f>
      </c>
      <c r="M3244" s="246">
        <f>IF(A3244="","",IF(A3244=-1,H3244,0))</f>
      </c>
      <c r="N3244">
        <f>IF(J3244="","",IF(E3244="SGD",1,IF(E3244="USD",Settings!$B$22,IF(E3244="HKD",Settings!$B$23,1))))</f>
      </c>
      <c r="O3244">
        <f>IF(OR(B3244="",C3244="",E3244=""),0,(IF(A3244=-1,H3244,0)-IF(OR(A3244=1,A3244=0),H3244,0)+IF(A3244=2,H3244,0))*IF(E3244="SGD",1,IF(E3244="USD",Settings!$B$22,IF(E3244="HKD",Settings!$B$23,1))))</f>
        <v>0</v>
      </c>
      <c r="P3244">
        <f>IF(OR(B3244="",C3244="",E3244=""),0,IF(A3244=2,H3244*IF(E3244="SGD",1,IF(E3244="USD",Settings!$B$22,IF(E3244="HKD",Settings!$B$23,1))),0))</f>
        <v>0</v>
      </c>
      <c r="Q3244" s="312">
        <f>IF(OR(J3244="",G3244=""),"",G3244+ROW()/1000000)</f>
      </c>
      <c r="R3244" s="247">
        <f>IF(Q3244="","",SUMIFS(Txn[Signed Units],Txn[Key],J3244,Txn[Transaction Order],"&lt;="&amp;Q3244))</f>
      </c>
    </row>
    <row r="3245" spans="10:18" ht="15" customHeight="1" x14ac:dyDescent="0.15">
      <c r="J3245" s="246">
        <f>IF(OR(B3245="",C3245="",E3245=""),"",B3245&amp;":"&amp;C3245&amp;":"&amp;E3245)</f>
      </c>
      <c r="K3245" s="247">
        <f>IF(A3245="","",A3245*D3245)</f>
      </c>
      <c r="L3245" s="246">
        <f>IF(A3245="","",IF(OR(A3245=1,A3245=0),H3245,0))</f>
      </c>
      <c r="M3245" s="246">
        <f>IF(A3245="","",IF(A3245=-1,H3245,0))</f>
      </c>
      <c r="N3245">
        <f>IF(J3245="","",IF(E3245="SGD",1,IF(E3245="USD",Settings!$B$22,IF(E3245="HKD",Settings!$B$23,1))))</f>
      </c>
      <c r="O3245">
        <f>IF(OR(B3245="",C3245="",E3245=""),0,(IF(A3245=-1,H3245,0)-IF(OR(A3245=1,A3245=0),H3245,0)+IF(A3245=2,H3245,0))*IF(E3245="SGD",1,IF(E3245="USD",Settings!$B$22,IF(E3245="HKD",Settings!$B$23,1))))</f>
        <v>0</v>
      </c>
      <c r="P3245">
        <f>IF(OR(B3245="",C3245="",E3245=""),0,IF(A3245=2,H3245*IF(E3245="SGD",1,IF(E3245="USD",Settings!$B$22,IF(E3245="HKD",Settings!$B$23,1))),0))</f>
        <v>0</v>
      </c>
      <c r="Q3245" s="312">
        <f>IF(OR(J3245="",G3245=""),"",G3245+ROW()/1000000)</f>
      </c>
      <c r="R3245" s="247">
        <f>IF(Q3245="","",SUMIFS(Txn[Signed Units],Txn[Key],J3245,Txn[Transaction Order],"&lt;="&amp;Q3245))</f>
      </c>
    </row>
    <row r="3246" spans="10:18" ht="15" customHeight="1" x14ac:dyDescent="0.15">
      <c r="J3246" s="246">
        <f>IF(OR(B3246="",C3246="",E3246=""),"",B3246&amp;":"&amp;C3246&amp;":"&amp;E3246)</f>
      </c>
      <c r="K3246" s="247">
        <f>IF(A3246="","",A3246*D3246)</f>
      </c>
      <c r="L3246" s="246">
        <f>IF(A3246="","",IF(OR(A3246=1,A3246=0),H3246,0))</f>
      </c>
      <c r="M3246" s="246">
        <f>IF(A3246="","",IF(A3246=-1,H3246,0))</f>
      </c>
      <c r="N3246">
        <f>IF(J3246="","",IF(E3246="SGD",1,IF(E3246="USD",Settings!$B$22,IF(E3246="HKD",Settings!$B$23,1))))</f>
      </c>
      <c r="O3246">
        <f>IF(OR(B3246="",C3246="",E3246=""),0,(IF(A3246=-1,H3246,0)-IF(OR(A3246=1,A3246=0),H3246,0)+IF(A3246=2,H3246,0))*IF(E3246="SGD",1,IF(E3246="USD",Settings!$B$22,IF(E3246="HKD",Settings!$B$23,1))))</f>
        <v>0</v>
      </c>
      <c r="P3246">
        <f>IF(OR(B3246="",C3246="",E3246=""),0,IF(A3246=2,H3246*IF(E3246="SGD",1,IF(E3246="USD",Settings!$B$22,IF(E3246="HKD",Settings!$B$23,1))),0))</f>
        <v>0</v>
      </c>
      <c r="Q3246" s="312">
        <f>IF(OR(J3246="",G3246=""),"",G3246+ROW()/1000000)</f>
      </c>
      <c r="R3246" s="247">
        <f>IF(Q3246="","",SUMIFS(Txn[Signed Units],Txn[Key],J3246,Txn[Transaction Order],"&lt;="&amp;Q3246))</f>
      </c>
    </row>
    <row r="3247" spans="10:18" ht="15" customHeight="1" x14ac:dyDescent="0.15">
      <c r="J3247" s="246">
        <f>IF(OR(B3247="",C3247="",E3247=""),"",B3247&amp;":"&amp;C3247&amp;":"&amp;E3247)</f>
      </c>
      <c r="K3247" s="247">
        <f>IF(A3247="","",A3247*D3247)</f>
      </c>
      <c r="L3247" s="246">
        <f>IF(A3247="","",IF(OR(A3247=1,A3247=0),H3247,0))</f>
      </c>
      <c r="M3247" s="246">
        <f>IF(A3247="","",IF(A3247=-1,H3247,0))</f>
      </c>
      <c r="N3247">
        <f>IF(J3247="","",IF(E3247="SGD",1,IF(E3247="USD",Settings!$B$22,IF(E3247="HKD",Settings!$B$23,1))))</f>
      </c>
      <c r="O3247">
        <f>IF(OR(B3247="",C3247="",E3247=""),0,(IF(A3247=-1,H3247,0)-IF(OR(A3247=1,A3247=0),H3247,0)+IF(A3247=2,H3247,0))*IF(E3247="SGD",1,IF(E3247="USD",Settings!$B$22,IF(E3247="HKD",Settings!$B$23,1))))</f>
        <v>0</v>
      </c>
      <c r="P3247">
        <f>IF(OR(B3247="",C3247="",E3247=""),0,IF(A3247=2,H3247*IF(E3247="SGD",1,IF(E3247="USD",Settings!$B$22,IF(E3247="HKD",Settings!$B$23,1))),0))</f>
        <v>0</v>
      </c>
      <c r="Q3247" s="312">
        <f>IF(OR(J3247="",G3247=""),"",G3247+ROW()/1000000)</f>
      </c>
      <c r="R3247" s="247">
        <f>IF(Q3247="","",SUMIFS(Txn[Signed Units],Txn[Key],J3247,Txn[Transaction Order],"&lt;="&amp;Q3247))</f>
      </c>
    </row>
    <row r="3248" spans="10:18" ht="15" customHeight="1" x14ac:dyDescent="0.15">
      <c r="J3248" s="246">
        <f>IF(OR(B3248="",C3248="",E3248=""),"",B3248&amp;":"&amp;C3248&amp;":"&amp;E3248)</f>
      </c>
      <c r="K3248" s="247">
        <f>IF(A3248="","",A3248*D3248)</f>
      </c>
      <c r="L3248" s="246">
        <f>IF(A3248="","",IF(OR(A3248=1,A3248=0),H3248,0))</f>
      </c>
      <c r="M3248" s="246">
        <f>IF(A3248="","",IF(A3248=-1,H3248,0))</f>
      </c>
      <c r="N3248">
        <f>IF(J3248="","",IF(E3248="SGD",1,IF(E3248="USD",Settings!$B$22,IF(E3248="HKD",Settings!$B$23,1))))</f>
      </c>
      <c r="O3248">
        <f>IF(OR(B3248="",C3248="",E3248=""),0,(IF(A3248=-1,H3248,0)-IF(OR(A3248=1,A3248=0),H3248,0)+IF(A3248=2,H3248,0))*IF(E3248="SGD",1,IF(E3248="USD",Settings!$B$22,IF(E3248="HKD",Settings!$B$23,1))))</f>
        <v>0</v>
      </c>
      <c r="P3248">
        <f>IF(OR(B3248="",C3248="",E3248=""),0,IF(A3248=2,H3248*IF(E3248="SGD",1,IF(E3248="USD",Settings!$B$22,IF(E3248="HKD",Settings!$B$23,1))),0))</f>
        <v>0</v>
      </c>
      <c r="Q3248" s="312">
        <f>IF(OR(J3248="",G3248=""),"",G3248+ROW()/1000000)</f>
      </c>
      <c r="R3248" s="247">
        <f>IF(Q3248="","",SUMIFS(Txn[Signed Units],Txn[Key],J3248,Txn[Transaction Order],"&lt;="&amp;Q3248))</f>
      </c>
    </row>
    <row r="3249" spans="10:18" ht="15" customHeight="1" x14ac:dyDescent="0.15">
      <c r="J3249" s="246">
        <f>IF(OR(B3249="",C3249="",E3249=""),"",B3249&amp;":"&amp;C3249&amp;":"&amp;E3249)</f>
      </c>
      <c r="K3249" s="247">
        <f>IF(A3249="","",A3249*D3249)</f>
      </c>
      <c r="L3249" s="246">
        <f>IF(A3249="","",IF(OR(A3249=1,A3249=0),H3249,0))</f>
      </c>
      <c r="M3249" s="246">
        <f>IF(A3249="","",IF(A3249=-1,H3249,0))</f>
      </c>
      <c r="N3249">
        <f>IF(J3249="","",IF(E3249="SGD",1,IF(E3249="USD",Settings!$B$22,IF(E3249="HKD",Settings!$B$23,1))))</f>
      </c>
      <c r="O3249">
        <f>IF(OR(B3249="",C3249="",E3249=""),0,(IF(A3249=-1,H3249,0)-IF(OR(A3249=1,A3249=0),H3249,0)+IF(A3249=2,H3249,0))*IF(E3249="SGD",1,IF(E3249="USD",Settings!$B$22,IF(E3249="HKD",Settings!$B$23,1))))</f>
        <v>0</v>
      </c>
      <c r="P3249">
        <f>IF(OR(B3249="",C3249="",E3249=""),0,IF(A3249=2,H3249*IF(E3249="SGD",1,IF(E3249="USD",Settings!$B$22,IF(E3249="HKD",Settings!$B$23,1))),0))</f>
        <v>0</v>
      </c>
      <c r="Q3249" s="312">
        <f>IF(OR(J3249="",G3249=""),"",G3249+ROW()/1000000)</f>
      </c>
      <c r="R3249" s="247">
        <f>IF(Q3249="","",SUMIFS(Txn[Signed Units],Txn[Key],J3249,Txn[Transaction Order],"&lt;="&amp;Q3249))</f>
      </c>
    </row>
    <row r="3250" spans="10:18" ht="15" customHeight="1" x14ac:dyDescent="0.15">
      <c r="J3250" s="246">
        <f>IF(OR(B3250="",C3250="",E3250=""),"",B3250&amp;":"&amp;C3250&amp;":"&amp;E3250)</f>
      </c>
      <c r="K3250" s="247">
        <f>IF(A3250="","",A3250*D3250)</f>
      </c>
      <c r="L3250" s="246">
        <f>IF(A3250="","",IF(OR(A3250=1,A3250=0),H3250,0))</f>
      </c>
      <c r="M3250" s="246">
        <f>IF(A3250="","",IF(A3250=-1,H3250,0))</f>
      </c>
      <c r="N3250">
        <f>IF(J3250="","",IF(E3250="SGD",1,IF(E3250="USD",Settings!$B$22,IF(E3250="HKD",Settings!$B$23,1))))</f>
      </c>
      <c r="O3250">
        <f>IF(OR(B3250="",C3250="",E3250=""),0,(IF(A3250=-1,H3250,0)-IF(OR(A3250=1,A3250=0),H3250,0)+IF(A3250=2,H3250,0))*IF(E3250="SGD",1,IF(E3250="USD",Settings!$B$22,IF(E3250="HKD",Settings!$B$23,1))))</f>
        <v>0</v>
      </c>
      <c r="P3250">
        <f>IF(OR(B3250="",C3250="",E3250=""),0,IF(A3250=2,H3250*IF(E3250="SGD",1,IF(E3250="USD",Settings!$B$22,IF(E3250="HKD",Settings!$B$23,1))),0))</f>
        <v>0</v>
      </c>
      <c r="Q3250" s="312">
        <f>IF(OR(J3250="",G3250=""),"",G3250+ROW()/1000000)</f>
      </c>
      <c r="R3250" s="247">
        <f>IF(Q3250="","",SUMIFS(Txn[Signed Units],Txn[Key],J3250,Txn[Transaction Order],"&lt;="&amp;Q3250))</f>
      </c>
    </row>
    <row r="3251" spans="10:18" ht="15" customHeight="1" x14ac:dyDescent="0.15">
      <c r="J3251" s="246">
        <f>IF(OR(B3251="",C3251="",E3251=""),"",B3251&amp;":"&amp;C3251&amp;":"&amp;E3251)</f>
      </c>
      <c r="K3251" s="247">
        <f>IF(A3251="","",A3251*D3251)</f>
      </c>
      <c r="L3251" s="246">
        <f>IF(A3251="","",IF(OR(A3251=1,A3251=0),H3251,0))</f>
      </c>
      <c r="M3251" s="246">
        <f>IF(A3251="","",IF(A3251=-1,H3251,0))</f>
      </c>
      <c r="N3251">
        <f>IF(J3251="","",IF(E3251="SGD",1,IF(E3251="USD",Settings!$B$22,IF(E3251="HKD",Settings!$B$23,1))))</f>
      </c>
      <c r="O3251">
        <f>IF(OR(B3251="",C3251="",E3251=""),0,(IF(A3251=-1,H3251,0)-IF(OR(A3251=1,A3251=0),H3251,0)+IF(A3251=2,H3251,0))*IF(E3251="SGD",1,IF(E3251="USD",Settings!$B$22,IF(E3251="HKD",Settings!$B$23,1))))</f>
        <v>0</v>
      </c>
      <c r="P3251">
        <f>IF(OR(B3251="",C3251="",E3251=""),0,IF(A3251=2,H3251*IF(E3251="SGD",1,IF(E3251="USD",Settings!$B$22,IF(E3251="HKD",Settings!$B$23,1))),0))</f>
        <v>0</v>
      </c>
      <c r="Q3251" s="312">
        <f>IF(OR(J3251="",G3251=""),"",G3251+ROW()/1000000)</f>
      </c>
      <c r="R3251" s="247">
        <f>IF(Q3251="","",SUMIFS(Txn[Signed Units],Txn[Key],J3251,Txn[Transaction Order],"&lt;="&amp;Q3251))</f>
      </c>
    </row>
    <row r="3252" spans="10:18" ht="15" customHeight="1" x14ac:dyDescent="0.15">
      <c r="J3252" s="246">
        <f>IF(OR(B3252="",C3252="",E3252=""),"",B3252&amp;":"&amp;C3252&amp;":"&amp;E3252)</f>
      </c>
      <c r="K3252" s="247">
        <f>IF(A3252="","",A3252*D3252)</f>
      </c>
      <c r="L3252" s="246">
        <f>IF(A3252="","",IF(OR(A3252=1,A3252=0),H3252,0))</f>
      </c>
      <c r="M3252" s="246">
        <f>IF(A3252="","",IF(A3252=-1,H3252,0))</f>
      </c>
      <c r="N3252">
        <f>IF(J3252="","",IF(E3252="SGD",1,IF(E3252="USD",Settings!$B$22,IF(E3252="HKD",Settings!$B$23,1))))</f>
      </c>
      <c r="O3252">
        <f>IF(OR(B3252="",C3252="",E3252=""),0,(IF(A3252=-1,H3252,0)-IF(OR(A3252=1,A3252=0),H3252,0)+IF(A3252=2,H3252,0))*IF(E3252="SGD",1,IF(E3252="USD",Settings!$B$22,IF(E3252="HKD",Settings!$B$23,1))))</f>
        <v>0</v>
      </c>
      <c r="P3252">
        <f>IF(OR(B3252="",C3252="",E3252=""),0,IF(A3252=2,H3252*IF(E3252="SGD",1,IF(E3252="USD",Settings!$B$22,IF(E3252="HKD",Settings!$B$23,1))),0))</f>
        <v>0</v>
      </c>
      <c r="Q3252" s="312">
        <f>IF(OR(J3252="",G3252=""),"",G3252+ROW()/1000000)</f>
      </c>
      <c r="R3252" s="247">
        <f>IF(Q3252="","",SUMIFS(Txn[Signed Units],Txn[Key],J3252,Txn[Transaction Order],"&lt;="&amp;Q3252))</f>
      </c>
    </row>
    <row r="3253" spans="10:18" ht="15" customHeight="1" x14ac:dyDescent="0.15">
      <c r="J3253" s="246">
        <f>IF(OR(B3253="",C3253="",E3253=""),"",B3253&amp;":"&amp;C3253&amp;":"&amp;E3253)</f>
      </c>
      <c r="K3253" s="247">
        <f>IF(A3253="","",A3253*D3253)</f>
      </c>
      <c r="L3253" s="246">
        <f>IF(A3253="","",IF(OR(A3253=1,A3253=0),H3253,0))</f>
      </c>
      <c r="M3253" s="246">
        <f>IF(A3253="","",IF(A3253=-1,H3253,0))</f>
      </c>
      <c r="N3253">
        <f>IF(J3253="","",IF(E3253="SGD",1,IF(E3253="USD",Settings!$B$22,IF(E3253="HKD",Settings!$B$23,1))))</f>
      </c>
      <c r="O3253">
        <f>IF(OR(B3253="",C3253="",E3253=""),0,(IF(A3253=-1,H3253,0)-IF(OR(A3253=1,A3253=0),H3253,0)+IF(A3253=2,H3253,0))*IF(E3253="SGD",1,IF(E3253="USD",Settings!$B$22,IF(E3253="HKD",Settings!$B$23,1))))</f>
        <v>0</v>
      </c>
      <c r="P3253">
        <f>IF(OR(B3253="",C3253="",E3253=""),0,IF(A3253=2,H3253*IF(E3253="SGD",1,IF(E3253="USD",Settings!$B$22,IF(E3253="HKD",Settings!$B$23,1))),0))</f>
        <v>0</v>
      </c>
      <c r="Q3253" s="312">
        <f>IF(OR(J3253="",G3253=""),"",G3253+ROW()/1000000)</f>
      </c>
      <c r="R3253" s="247">
        <f>IF(Q3253="","",SUMIFS(Txn[Signed Units],Txn[Key],J3253,Txn[Transaction Order],"&lt;="&amp;Q3253))</f>
      </c>
    </row>
    <row r="3254" spans="10:18" ht="15" customHeight="1" x14ac:dyDescent="0.15">
      <c r="J3254" s="246">
        <f>IF(OR(B3254="",C3254="",E3254=""),"",B3254&amp;":"&amp;C3254&amp;":"&amp;E3254)</f>
      </c>
      <c r="K3254" s="247">
        <f>IF(A3254="","",A3254*D3254)</f>
      </c>
      <c r="L3254" s="246">
        <f>IF(A3254="","",IF(OR(A3254=1,A3254=0),H3254,0))</f>
      </c>
      <c r="M3254" s="246">
        <f>IF(A3254="","",IF(A3254=-1,H3254,0))</f>
      </c>
      <c r="N3254">
        <f>IF(J3254="","",IF(E3254="SGD",1,IF(E3254="USD",Settings!$B$22,IF(E3254="HKD",Settings!$B$23,1))))</f>
      </c>
      <c r="O3254">
        <f>IF(OR(B3254="",C3254="",E3254=""),0,(IF(A3254=-1,H3254,0)-IF(OR(A3254=1,A3254=0),H3254,0)+IF(A3254=2,H3254,0))*IF(E3254="SGD",1,IF(E3254="USD",Settings!$B$22,IF(E3254="HKD",Settings!$B$23,1))))</f>
        <v>0</v>
      </c>
      <c r="P3254">
        <f>IF(OR(B3254="",C3254="",E3254=""),0,IF(A3254=2,H3254*IF(E3254="SGD",1,IF(E3254="USD",Settings!$B$22,IF(E3254="HKD",Settings!$B$23,1))),0))</f>
        <v>0</v>
      </c>
      <c r="Q3254" s="312">
        <f>IF(OR(J3254="",G3254=""),"",G3254+ROW()/1000000)</f>
      </c>
      <c r="R3254" s="247">
        <f>IF(Q3254="","",SUMIFS(Txn[Signed Units],Txn[Key],J3254,Txn[Transaction Order],"&lt;="&amp;Q3254))</f>
      </c>
    </row>
    <row r="3255" spans="10:18" ht="15" customHeight="1" x14ac:dyDescent="0.15">
      <c r="J3255" s="246">
        <f>IF(OR(B3255="",C3255="",E3255=""),"",B3255&amp;":"&amp;C3255&amp;":"&amp;E3255)</f>
      </c>
      <c r="K3255" s="247">
        <f>IF(A3255="","",A3255*D3255)</f>
      </c>
      <c r="L3255" s="246">
        <f>IF(A3255="","",IF(OR(A3255=1,A3255=0),H3255,0))</f>
      </c>
      <c r="M3255" s="246">
        <f>IF(A3255="","",IF(A3255=-1,H3255,0))</f>
      </c>
      <c r="N3255">
        <f>IF(J3255="","",IF(E3255="SGD",1,IF(E3255="USD",Settings!$B$22,IF(E3255="HKD",Settings!$B$23,1))))</f>
      </c>
      <c r="O3255">
        <f>IF(OR(B3255="",C3255="",E3255=""),0,(IF(A3255=-1,H3255,0)-IF(OR(A3255=1,A3255=0),H3255,0)+IF(A3255=2,H3255,0))*IF(E3255="SGD",1,IF(E3255="USD",Settings!$B$22,IF(E3255="HKD",Settings!$B$23,1))))</f>
        <v>0</v>
      </c>
      <c r="P3255">
        <f>IF(OR(B3255="",C3255="",E3255=""),0,IF(A3255=2,H3255*IF(E3255="SGD",1,IF(E3255="USD",Settings!$B$22,IF(E3255="HKD",Settings!$B$23,1))),0))</f>
        <v>0</v>
      </c>
      <c r="Q3255" s="312">
        <f>IF(OR(J3255="",G3255=""),"",G3255+ROW()/1000000)</f>
      </c>
      <c r="R3255" s="247">
        <f>IF(Q3255="","",SUMIFS(Txn[Signed Units],Txn[Key],J3255,Txn[Transaction Order],"&lt;="&amp;Q3255))</f>
      </c>
    </row>
    <row r="3256" spans="10:18" ht="15" customHeight="1" x14ac:dyDescent="0.15">
      <c r="J3256" s="246">
        <f>IF(OR(B3256="",C3256="",E3256=""),"",B3256&amp;":"&amp;C3256&amp;":"&amp;E3256)</f>
      </c>
      <c r="K3256" s="247">
        <f>IF(A3256="","",A3256*D3256)</f>
      </c>
      <c r="L3256" s="246">
        <f>IF(A3256="","",IF(OR(A3256=1,A3256=0),H3256,0))</f>
      </c>
      <c r="M3256" s="246">
        <f>IF(A3256="","",IF(A3256=-1,H3256,0))</f>
      </c>
      <c r="N3256">
        <f>IF(J3256="","",IF(E3256="SGD",1,IF(E3256="USD",Settings!$B$22,IF(E3256="HKD",Settings!$B$23,1))))</f>
      </c>
      <c r="O3256">
        <f>IF(OR(B3256="",C3256="",E3256=""),0,(IF(A3256=-1,H3256,0)-IF(OR(A3256=1,A3256=0),H3256,0)+IF(A3256=2,H3256,0))*IF(E3256="SGD",1,IF(E3256="USD",Settings!$B$22,IF(E3256="HKD",Settings!$B$23,1))))</f>
        <v>0</v>
      </c>
      <c r="P3256">
        <f>IF(OR(B3256="",C3256="",E3256=""),0,IF(A3256=2,H3256*IF(E3256="SGD",1,IF(E3256="USD",Settings!$B$22,IF(E3256="HKD",Settings!$B$23,1))),0))</f>
        <v>0</v>
      </c>
      <c r="Q3256" s="312">
        <f>IF(OR(J3256="",G3256=""),"",G3256+ROW()/1000000)</f>
      </c>
      <c r="R3256" s="247">
        <f>IF(Q3256="","",SUMIFS(Txn[Signed Units],Txn[Key],J3256,Txn[Transaction Order],"&lt;="&amp;Q3256))</f>
      </c>
    </row>
    <row r="3257" spans="10:18" ht="15" customHeight="1" x14ac:dyDescent="0.15">
      <c r="J3257" s="246">
        <f>IF(OR(B3257="",C3257="",E3257=""),"",B3257&amp;":"&amp;C3257&amp;":"&amp;E3257)</f>
      </c>
      <c r="K3257" s="247">
        <f>IF(A3257="","",A3257*D3257)</f>
      </c>
      <c r="L3257" s="246">
        <f>IF(A3257="","",IF(OR(A3257=1,A3257=0),H3257,0))</f>
      </c>
      <c r="M3257" s="246">
        <f>IF(A3257="","",IF(A3257=-1,H3257,0))</f>
      </c>
      <c r="N3257">
        <f>IF(J3257="","",IF(E3257="SGD",1,IF(E3257="USD",Settings!$B$22,IF(E3257="HKD",Settings!$B$23,1))))</f>
      </c>
      <c r="O3257">
        <f>IF(OR(B3257="",C3257="",E3257=""),0,(IF(A3257=-1,H3257,0)-IF(OR(A3257=1,A3257=0),H3257,0)+IF(A3257=2,H3257,0))*IF(E3257="SGD",1,IF(E3257="USD",Settings!$B$22,IF(E3257="HKD",Settings!$B$23,1))))</f>
        <v>0</v>
      </c>
      <c r="P3257">
        <f>IF(OR(B3257="",C3257="",E3257=""),0,IF(A3257=2,H3257*IF(E3257="SGD",1,IF(E3257="USD",Settings!$B$22,IF(E3257="HKD",Settings!$B$23,1))),0))</f>
        <v>0</v>
      </c>
      <c r="Q3257" s="312">
        <f>IF(OR(J3257="",G3257=""),"",G3257+ROW()/1000000)</f>
      </c>
      <c r="R3257" s="247">
        <f>IF(Q3257="","",SUMIFS(Txn[Signed Units],Txn[Key],J3257,Txn[Transaction Order],"&lt;="&amp;Q3257))</f>
      </c>
    </row>
    <row r="3258" spans="10:18" ht="15" customHeight="1" x14ac:dyDescent="0.15">
      <c r="J3258" s="246">
        <f>IF(OR(B3258="",C3258="",E3258=""),"",B3258&amp;":"&amp;C3258&amp;":"&amp;E3258)</f>
      </c>
      <c r="K3258" s="247">
        <f>IF(A3258="","",A3258*D3258)</f>
      </c>
      <c r="L3258" s="246">
        <f>IF(A3258="","",IF(OR(A3258=1,A3258=0),H3258,0))</f>
      </c>
      <c r="M3258" s="246">
        <f>IF(A3258="","",IF(A3258=-1,H3258,0))</f>
      </c>
      <c r="N3258">
        <f>IF(J3258="","",IF(E3258="SGD",1,IF(E3258="USD",Settings!$B$22,IF(E3258="HKD",Settings!$B$23,1))))</f>
      </c>
      <c r="O3258">
        <f>IF(OR(B3258="",C3258="",E3258=""),0,(IF(A3258=-1,H3258,0)-IF(OR(A3258=1,A3258=0),H3258,0)+IF(A3258=2,H3258,0))*IF(E3258="SGD",1,IF(E3258="USD",Settings!$B$22,IF(E3258="HKD",Settings!$B$23,1))))</f>
        <v>0</v>
      </c>
      <c r="P3258">
        <f>IF(OR(B3258="",C3258="",E3258=""),0,IF(A3258=2,H3258*IF(E3258="SGD",1,IF(E3258="USD",Settings!$B$22,IF(E3258="HKD",Settings!$B$23,1))),0))</f>
        <v>0</v>
      </c>
      <c r="Q3258" s="312">
        <f>IF(OR(J3258="",G3258=""),"",G3258+ROW()/1000000)</f>
      </c>
      <c r="R3258" s="247">
        <f>IF(Q3258="","",SUMIFS(Txn[Signed Units],Txn[Key],J3258,Txn[Transaction Order],"&lt;="&amp;Q3258))</f>
      </c>
    </row>
    <row r="3259" spans="10:18" ht="15" customHeight="1" x14ac:dyDescent="0.15">
      <c r="J3259" s="246">
        <f>IF(OR(B3259="",C3259="",E3259=""),"",B3259&amp;":"&amp;C3259&amp;":"&amp;E3259)</f>
      </c>
      <c r="K3259" s="247">
        <f>IF(A3259="","",A3259*D3259)</f>
      </c>
      <c r="L3259" s="246">
        <f>IF(A3259="","",IF(OR(A3259=1,A3259=0),H3259,0))</f>
      </c>
      <c r="M3259" s="246">
        <f>IF(A3259="","",IF(A3259=-1,H3259,0))</f>
      </c>
      <c r="N3259">
        <f>IF(J3259="","",IF(E3259="SGD",1,IF(E3259="USD",Settings!$B$22,IF(E3259="HKD",Settings!$B$23,1))))</f>
      </c>
      <c r="O3259">
        <f>IF(OR(B3259="",C3259="",E3259=""),0,(IF(A3259=-1,H3259,0)-IF(OR(A3259=1,A3259=0),H3259,0)+IF(A3259=2,H3259,0))*IF(E3259="SGD",1,IF(E3259="USD",Settings!$B$22,IF(E3259="HKD",Settings!$B$23,1))))</f>
        <v>0</v>
      </c>
      <c r="P3259">
        <f>IF(OR(B3259="",C3259="",E3259=""),0,IF(A3259=2,H3259*IF(E3259="SGD",1,IF(E3259="USD",Settings!$B$22,IF(E3259="HKD",Settings!$B$23,1))),0))</f>
        <v>0</v>
      </c>
      <c r="Q3259" s="312">
        <f>IF(OR(J3259="",G3259=""),"",G3259+ROW()/1000000)</f>
      </c>
      <c r="R3259" s="247">
        <f>IF(Q3259="","",SUMIFS(Txn[Signed Units],Txn[Key],J3259,Txn[Transaction Order],"&lt;="&amp;Q3259))</f>
      </c>
    </row>
    <row r="3260" spans="10:18" ht="15" customHeight="1" x14ac:dyDescent="0.15">
      <c r="J3260" s="246">
        <f>IF(OR(B3260="",C3260="",E3260=""),"",B3260&amp;":"&amp;C3260&amp;":"&amp;E3260)</f>
      </c>
      <c r="K3260" s="247">
        <f>IF(A3260="","",A3260*D3260)</f>
      </c>
      <c r="L3260" s="246">
        <f>IF(A3260="","",IF(OR(A3260=1,A3260=0),H3260,0))</f>
      </c>
      <c r="M3260" s="246">
        <f>IF(A3260="","",IF(A3260=-1,H3260,0))</f>
      </c>
      <c r="N3260">
        <f>IF(J3260="","",IF(E3260="SGD",1,IF(E3260="USD",Settings!$B$22,IF(E3260="HKD",Settings!$B$23,1))))</f>
      </c>
      <c r="O3260">
        <f>IF(OR(B3260="",C3260="",E3260=""),0,(IF(A3260=-1,H3260,0)-IF(OR(A3260=1,A3260=0),H3260,0)+IF(A3260=2,H3260,0))*IF(E3260="SGD",1,IF(E3260="USD",Settings!$B$22,IF(E3260="HKD",Settings!$B$23,1))))</f>
        <v>0</v>
      </c>
      <c r="P3260">
        <f>IF(OR(B3260="",C3260="",E3260=""),0,IF(A3260=2,H3260*IF(E3260="SGD",1,IF(E3260="USD",Settings!$B$22,IF(E3260="HKD",Settings!$B$23,1))),0))</f>
        <v>0</v>
      </c>
      <c r="Q3260" s="312">
        <f>IF(OR(J3260="",G3260=""),"",G3260+ROW()/1000000)</f>
      </c>
      <c r="R3260" s="247">
        <f>IF(Q3260="","",SUMIFS(Txn[Signed Units],Txn[Key],J3260,Txn[Transaction Order],"&lt;="&amp;Q3260))</f>
      </c>
    </row>
    <row r="3261" spans="10:18" ht="15" customHeight="1" x14ac:dyDescent="0.15">
      <c r="J3261" s="246">
        <f>IF(OR(B3261="",C3261="",E3261=""),"",B3261&amp;":"&amp;C3261&amp;":"&amp;E3261)</f>
      </c>
      <c r="K3261" s="247">
        <f>IF(A3261="","",A3261*D3261)</f>
      </c>
      <c r="L3261" s="246">
        <f>IF(A3261="","",IF(OR(A3261=1,A3261=0),H3261,0))</f>
      </c>
      <c r="M3261" s="246">
        <f>IF(A3261="","",IF(A3261=-1,H3261,0))</f>
      </c>
      <c r="N3261">
        <f>IF(J3261="","",IF(E3261="SGD",1,IF(E3261="USD",Settings!$B$22,IF(E3261="HKD",Settings!$B$23,1))))</f>
      </c>
      <c r="O3261">
        <f>IF(OR(B3261="",C3261="",E3261=""),0,(IF(A3261=-1,H3261,0)-IF(OR(A3261=1,A3261=0),H3261,0)+IF(A3261=2,H3261,0))*IF(E3261="SGD",1,IF(E3261="USD",Settings!$B$22,IF(E3261="HKD",Settings!$B$23,1))))</f>
        <v>0</v>
      </c>
      <c r="P3261">
        <f>IF(OR(B3261="",C3261="",E3261=""),0,IF(A3261=2,H3261*IF(E3261="SGD",1,IF(E3261="USD",Settings!$B$22,IF(E3261="HKD",Settings!$B$23,1))),0))</f>
        <v>0</v>
      </c>
      <c r="Q3261" s="312">
        <f>IF(OR(J3261="",G3261=""),"",G3261+ROW()/1000000)</f>
      </c>
      <c r="R3261" s="247">
        <f>IF(Q3261="","",SUMIFS(Txn[Signed Units],Txn[Key],J3261,Txn[Transaction Order],"&lt;="&amp;Q3261))</f>
      </c>
    </row>
    <row r="3262" spans="10:18" ht="15" customHeight="1" x14ac:dyDescent="0.15">
      <c r="J3262" s="246">
        <f>IF(OR(B3262="",C3262="",E3262=""),"",B3262&amp;":"&amp;C3262&amp;":"&amp;E3262)</f>
      </c>
      <c r="K3262" s="247">
        <f>IF(A3262="","",A3262*D3262)</f>
      </c>
      <c r="L3262" s="246">
        <f>IF(A3262="","",IF(OR(A3262=1,A3262=0),H3262,0))</f>
      </c>
      <c r="M3262" s="246">
        <f>IF(A3262="","",IF(A3262=-1,H3262,0))</f>
      </c>
      <c r="N3262">
        <f>IF(J3262="","",IF(E3262="SGD",1,IF(E3262="USD",Settings!$B$22,IF(E3262="HKD",Settings!$B$23,1))))</f>
      </c>
      <c r="O3262">
        <f>IF(OR(B3262="",C3262="",E3262=""),0,(IF(A3262=-1,H3262,0)-IF(OR(A3262=1,A3262=0),H3262,0)+IF(A3262=2,H3262,0))*IF(E3262="SGD",1,IF(E3262="USD",Settings!$B$22,IF(E3262="HKD",Settings!$B$23,1))))</f>
        <v>0</v>
      </c>
      <c r="P3262">
        <f>IF(OR(B3262="",C3262="",E3262=""),0,IF(A3262=2,H3262*IF(E3262="SGD",1,IF(E3262="USD",Settings!$B$22,IF(E3262="HKD",Settings!$B$23,1))),0))</f>
        <v>0</v>
      </c>
      <c r="Q3262" s="312">
        <f>IF(OR(J3262="",G3262=""),"",G3262+ROW()/1000000)</f>
      </c>
      <c r="R3262" s="247">
        <f>IF(Q3262="","",SUMIFS(Txn[Signed Units],Txn[Key],J3262,Txn[Transaction Order],"&lt;="&amp;Q3262))</f>
      </c>
    </row>
    <row r="3263" spans="10:18" ht="15" customHeight="1" x14ac:dyDescent="0.15">
      <c r="J3263" s="246">
        <f>IF(OR(B3263="",C3263="",E3263=""),"",B3263&amp;":"&amp;C3263&amp;":"&amp;E3263)</f>
      </c>
      <c r="K3263" s="247">
        <f>IF(A3263="","",A3263*D3263)</f>
      </c>
      <c r="L3263" s="246">
        <f>IF(A3263="","",IF(OR(A3263=1,A3263=0),H3263,0))</f>
      </c>
      <c r="M3263" s="246">
        <f>IF(A3263="","",IF(A3263=-1,H3263,0))</f>
      </c>
      <c r="N3263">
        <f>IF(J3263="","",IF(E3263="SGD",1,IF(E3263="USD",Settings!$B$22,IF(E3263="HKD",Settings!$B$23,1))))</f>
      </c>
      <c r="O3263">
        <f>IF(OR(B3263="",C3263="",E3263=""),0,(IF(A3263=-1,H3263,0)-IF(OR(A3263=1,A3263=0),H3263,0)+IF(A3263=2,H3263,0))*IF(E3263="SGD",1,IF(E3263="USD",Settings!$B$22,IF(E3263="HKD",Settings!$B$23,1))))</f>
        <v>0</v>
      </c>
      <c r="P3263">
        <f>IF(OR(B3263="",C3263="",E3263=""),0,IF(A3263=2,H3263*IF(E3263="SGD",1,IF(E3263="USD",Settings!$B$22,IF(E3263="HKD",Settings!$B$23,1))),0))</f>
        <v>0</v>
      </c>
      <c r="Q3263" s="312">
        <f>IF(OR(J3263="",G3263=""),"",G3263+ROW()/1000000)</f>
      </c>
      <c r="R3263" s="247">
        <f>IF(Q3263="","",SUMIFS(Txn[Signed Units],Txn[Key],J3263,Txn[Transaction Order],"&lt;="&amp;Q3263))</f>
      </c>
    </row>
    <row r="3264" spans="10:18" ht="15" customHeight="1" x14ac:dyDescent="0.15">
      <c r="J3264" s="246">
        <f>IF(OR(B3264="",C3264="",E3264=""),"",B3264&amp;":"&amp;C3264&amp;":"&amp;E3264)</f>
      </c>
      <c r="K3264" s="247">
        <f>IF(A3264="","",A3264*D3264)</f>
      </c>
      <c r="L3264" s="246">
        <f>IF(A3264="","",IF(OR(A3264=1,A3264=0),H3264,0))</f>
      </c>
      <c r="M3264" s="246">
        <f>IF(A3264="","",IF(A3264=-1,H3264,0))</f>
      </c>
      <c r="N3264">
        <f>IF(J3264="","",IF(E3264="SGD",1,IF(E3264="USD",Settings!$B$22,IF(E3264="HKD",Settings!$B$23,1))))</f>
      </c>
      <c r="O3264">
        <f>IF(OR(B3264="",C3264="",E3264=""),0,(IF(A3264=-1,H3264,0)-IF(OR(A3264=1,A3264=0),H3264,0)+IF(A3264=2,H3264,0))*IF(E3264="SGD",1,IF(E3264="USD",Settings!$B$22,IF(E3264="HKD",Settings!$B$23,1))))</f>
        <v>0</v>
      </c>
      <c r="P3264">
        <f>IF(OR(B3264="",C3264="",E3264=""),0,IF(A3264=2,H3264*IF(E3264="SGD",1,IF(E3264="USD",Settings!$B$22,IF(E3264="HKD",Settings!$B$23,1))),0))</f>
        <v>0</v>
      </c>
      <c r="Q3264" s="312">
        <f>IF(OR(J3264="",G3264=""),"",G3264+ROW()/1000000)</f>
      </c>
      <c r="R3264" s="247">
        <f>IF(Q3264="","",SUMIFS(Txn[Signed Units],Txn[Key],J3264,Txn[Transaction Order],"&lt;="&amp;Q3264))</f>
      </c>
    </row>
    <row r="3265" spans="10:18" ht="15" customHeight="1" x14ac:dyDescent="0.15">
      <c r="J3265" s="246">
        <f>IF(OR(B3265="",C3265="",E3265=""),"",B3265&amp;":"&amp;C3265&amp;":"&amp;E3265)</f>
      </c>
      <c r="K3265" s="247">
        <f>IF(A3265="","",A3265*D3265)</f>
      </c>
      <c r="L3265" s="246">
        <f>IF(A3265="","",IF(OR(A3265=1,A3265=0),H3265,0))</f>
      </c>
      <c r="M3265" s="246">
        <f>IF(A3265="","",IF(A3265=-1,H3265,0))</f>
      </c>
      <c r="N3265">
        <f>IF(J3265="","",IF(E3265="SGD",1,IF(E3265="USD",Settings!$B$22,IF(E3265="HKD",Settings!$B$23,1))))</f>
      </c>
      <c r="O3265">
        <f>IF(OR(B3265="",C3265="",E3265=""),0,(IF(A3265=-1,H3265,0)-IF(OR(A3265=1,A3265=0),H3265,0)+IF(A3265=2,H3265,0))*IF(E3265="SGD",1,IF(E3265="USD",Settings!$B$22,IF(E3265="HKD",Settings!$B$23,1))))</f>
        <v>0</v>
      </c>
      <c r="P3265">
        <f>IF(OR(B3265="",C3265="",E3265=""),0,IF(A3265=2,H3265*IF(E3265="SGD",1,IF(E3265="USD",Settings!$B$22,IF(E3265="HKD",Settings!$B$23,1))),0))</f>
        <v>0</v>
      </c>
      <c r="Q3265" s="312">
        <f>IF(OR(J3265="",G3265=""),"",G3265+ROW()/1000000)</f>
      </c>
      <c r="R3265" s="247">
        <f>IF(Q3265="","",SUMIFS(Txn[Signed Units],Txn[Key],J3265,Txn[Transaction Order],"&lt;="&amp;Q3265))</f>
      </c>
    </row>
    <row r="3266" spans="10:18" ht="15" customHeight="1" x14ac:dyDescent="0.15">
      <c r="J3266" s="246">
        <f>IF(OR(B3266="",C3266="",E3266=""),"",B3266&amp;":"&amp;C3266&amp;":"&amp;E3266)</f>
      </c>
      <c r="K3266" s="247">
        <f>IF(A3266="","",A3266*D3266)</f>
      </c>
      <c r="L3266" s="246">
        <f>IF(A3266="","",IF(OR(A3266=1,A3266=0),H3266,0))</f>
      </c>
      <c r="M3266" s="246">
        <f>IF(A3266="","",IF(A3266=-1,H3266,0))</f>
      </c>
      <c r="N3266">
        <f>IF(J3266="","",IF(E3266="SGD",1,IF(E3266="USD",Settings!$B$22,IF(E3266="HKD",Settings!$B$23,1))))</f>
      </c>
      <c r="O3266">
        <f>IF(OR(B3266="",C3266="",E3266=""),0,(IF(A3266=-1,H3266,0)-IF(OR(A3266=1,A3266=0),H3266,0)+IF(A3266=2,H3266,0))*IF(E3266="SGD",1,IF(E3266="USD",Settings!$B$22,IF(E3266="HKD",Settings!$B$23,1))))</f>
        <v>0</v>
      </c>
      <c r="P3266">
        <f>IF(OR(B3266="",C3266="",E3266=""),0,IF(A3266=2,H3266*IF(E3266="SGD",1,IF(E3266="USD",Settings!$B$22,IF(E3266="HKD",Settings!$B$23,1))),0))</f>
        <v>0</v>
      </c>
      <c r="Q3266" s="312">
        <f>IF(OR(J3266="",G3266=""),"",G3266+ROW()/1000000)</f>
      </c>
      <c r="R3266" s="247">
        <f>IF(Q3266="","",SUMIFS(Txn[Signed Units],Txn[Key],J3266,Txn[Transaction Order],"&lt;="&amp;Q3266))</f>
      </c>
    </row>
    <row r="3267" spans="10:18" ht="15" customHeight="1" x14ac:dyDescent="0.15">
      <c r="J3267" s="246">
        <f>IF(OR(B3267="",C3267="",E3267=""),"",B3267&amp;":"&amp;C3267&amp;":"&amp;E3267)</f>
      </c>
      <c r="K3267" s="247">
        <f>IF(A3267="","",A3267*D3267)</f>
      </c>
      <c r="L3267" s="246">
        <f>IF(A3267="","",IF(OR(A3267=1,A3267=0),H3267,0))</f>
      </c>
      <c r="M3267" s="246">
        <f>IF(A3267="","",IF(A3267=-1,H3267,0))</f>
      </c>
      <c r="N3267">
        <f>IF(J3267="","",IF(E3267="SGD",1,IF(E3267="USD",Settings!$B$22,IF(E3267="HKD",Settings!$B$23,1))))</f>
      </c>
      <c r="O3267">
        <f>IF(OR(B3267="",C3267="",E3267=""),0,(IF(A3267=-1,H3267,0)-IF(OR(A3267=1,A3267=0),H3267,0)+IF(A3267=2,H3267,0))*IF(E3267="SGD",1,IF(E3267="USD",Settings!$B$22,IF(E3267="HKD",Settings!$B$23,1))))</f>
        <v>0</v>
      </c>
      <c r="P3267">
        <f>IF(OR(B3267="",C3267="",E3267=""),0,IF(A3267=2,H3267*IF(E3267="SGD",1,IF(E3267="USD",Settings!$B$22,IF(E3267="HKD",Settings!$B$23,1))),0))</f>
        <v>0</v>
      </c>
      <c r="Q3267" s="312">
        <f>IF(OR(J3267="",G3267=""),"",G3267+ROW()/1000000)</f>
      </c>
      <c r="R3267" s="247">
        <f>IF(Q3267="","",SUMIFS(Txn[Signed Units],Txn[Key],J3267,Txn[Transaction Order],"&lt;="&amp;Q3267))</f>
      </c>
    </row>
    <row r="3268" spans="10:18" ht="15" customHeight="1" x14ac:dyDescent="0.15">
      <c r="J3268" s="246">
        <f>IF(OR(B3268="",C3268="",E3268=""),"",B3268&amp;":"&amp;C3268&amp;":"&amp;E3268)</f>
      </c>
      <c r="K3268" s="247">
        <f>IF(A3268="","",A3268*D3268)</f>
      </c>
      <c r="L3268" s="246">
        <f>IF(A3268="","",IF(OR(A3268=1,A3268=0),H3268,0))</f>
      </c>
      <c r="M3268" s="246">
        <f>IF(A3268="","",IF(A3268=-1,H3268,0))</f>
      </c>
      <c r="N3268">
        <f>IF(J3268="","",IF(E3268="SGD",1,IF(E3268="USD",Settings!$B$22,IF(E3268="HKD",Settings!$B$23,1))))</f>
      </c>
      <c r="O3268">
        <f>IF(OR(B3268="",C3268="",E3268=""),0,(IF(A3268=-1,H3268,0)-IF(OR(A3268=1,A3268=0),H3268,0)+IF(A3268=2,H3268,0))*IF(E3268="SGD",1,IF(E3268="USD",Settings!$B$22,IF(E3268="HKD",Settings!$B$23,1))))</f>
        <v>0</v>
      </c>
      <c r="P3268">
        <f>IF(OR(B3268="",C3268="",E3268=""),0,IF(A3268=2,H3268*IF(E3268="SGD",1,IF(E3268="USD",Settings!$B$22,IF(E3268="HKD",Settings!$B$23,1))),0))</f>
        <v>0</v>
      </c>
      <c r="Q3268" s="312">
        <f>IF(OR(J3268="",G3268=""),"",G3268+ROW()/1000000)</f>
      </c>
      <c r="R3268" s="247">
        <f>IF(Q3268="","",SUMIFS(Txn[Signed Units],Txn[Key],J3268,Txn[Transaction Order],"&lt;="&amp;Q3268))</f>
      </c>
    </row>
    <row r="3269" spans="10:18" ht="15" customHeight="1" x14ac:dyDescent="0.15">
      <c r="J3269" s="246">
        <f>IF(OR(B3269="",C3269="",E3269=""),"",B3269&amp;":"&amp;C3269&amp;":"&amp;E3269)</f>
      </c>
      <c r="K3269" s="247">
        <f>IF(A3269="","",A3269*D3269)</f>
      </c>
      <c r="L3269" s="246">
        <f>IF(A3269="","",IF(OR(A3269=1,A3269=0),H3269,0))</f>
      </c>
      <c r="M3269" s="246">
        <f>IF(A3269="","",IF(A3269=-1,H3269,0))</f>
      </c>
      <c r="N3269">
        <f>IF(J3269="","",IF(E3269="SGD",1,IF(E3269="USD",Settings!$B$22,IF(E3269="HKD",Settings!$B$23,1))))</f>
      </c>
      <c r="O3269">
        <f>IF(OR(B3269="",C3269="",E3269=""),0,(IF(A3269=-1,H3269,0)-IF(OR(A3269=1,A3269=0),H3269,0)+IF(A3269=2,H3269,0))*IF(E3269="SGD",1,IF(E3269="USD",Settings!$B$22,IF(E3269="HKD",Settings!$B$23,1))))</f>
        <v>0</v>
      </c>
      <c r="P3269">
        <f>IF(OR(B3269="",C3269="",E3269=""),0,IF(A3269=2,H3269*IF(E3269="SGD",1,IF(E3269="USD",Settings!$B$22,IF(E3269="HKD",Settings!$B$23,1))),0))</f>
        <v>0</v>
      </c>
      <c r="Q3269" s="312">
        <f>IF(OR(J3269="",G3269=""),"",G3269+ROW()/1000000)</f>
      </c>
      <c r="R3269" s="247">
        <f>IF(Q3269="","",SUMIFS(Txn[Signed Units],Txn[Key],J3269,Txn[Transaction Order],"&lt;="&amp;Q3269))</f>
      </c>
    </row>
    <row r="3270" spans="10:18" ht="15" customHeight="1" x14ac:dyDescent="0.15">
      <c r="J3270" s="246">
        <f>IF(OR(B3270="",C3270="",E3270=""),"",B3270&amp;":"&amp;C3270&amp;":"&amp;E3270)</f>
      </c>
      <c r="K3270" s="247">
        <f>IF(A3270="","",A3270*D3270)</f>
      </c>
      <c r="L3270" s="246">
        <f>IF(A3270="","",IF(OR(A3270=1,A3270=0),H3270,0))</f>
      </c>
      <c r="M3270" s="246">
        <f>IF(A3270="","",IF(A3270=-1,H3270,0))</f>
      </c>
      <c r="N3270">
        <f>IF(J3270="","",IF(E3270="SGD",1,IF(E3270="USD",Settings!$B$22,IF(E3270="HKD",Settings!$B$23,1))))</f>
      </c>
      <c r="O3270">
        <f>IF(OR(B3270="",C3270="",E3270=""),0,(IF(A3270=-1,H3270,0)-IF(OR(A3270=1,A3270=0),H3270,0)+IF(A3270=2,H3270,0))*IF(E3270="SGD",1,IF(E3270="USD",Settings!$B$22,IF(E3270="HKD",Settings!$B$23,1))))</f>
        <v>0</v>
      </c>
      <c r="P3270">
        <f>IF(OR(B3270="",C3270="",E3270=""),0,IF(A3270=2,H3270*IF(E3270="SGD",1,IF(E3270="USD",Settings!$B$22,IF(E3270="HKD",Settings!$B$23,1))),0))</f>
        <v>0</v>
      </c>
      <c r="Q3270" s="312">
        <f>IF(OR(J3270="",G3270=""),"",G3270+ROW()/1000000)</f>
      </c>
      <c r="R3270" s="247">
        <f>IF(Q3270="","",SUMIFS(Txn[Signed Units],Txn[Key],J3270,Txn[Transaction Order],"&lt;="&amp;Q3270))</f>
      </c>
    </row>
    <row r="3271" spans="10:18" ht="15" customHeight="1" x14ac:dyDescent="0.15">
      <c r="J3271" s="246">
        <f>IF(OR(B3271="",C3271="",E3271=""),"",B3271&amp;":"&amp;C3271&amp;":"&amp;E3271)</f>
      </c>
      <c r="K3271" s="247">
        <f>IF(A3271="","",A3271*D3271)</f>
      </c>
      <c r="L3271" s="246">
        <f>IF(A3271="","",IF(OR(A3271=1,A3271=0),H3271,0))</f>
      </c>
      <c r="M3271" s="246">
        <f>IF(A3271="","",IF(A3271=-1,H3271,0))</f>
      </c>
      <c r="N3271">
        <f>IF(J3271="","",IF(E3271="SGD",1,IF(E3271="USD",Settings!$B$22,IF(E3271="HKD",Settings!$B$23,1))))</f>
      </c>
      <c r="O3271">
        <f>IF(OR(B3271="",C3271="",E3271=""),0,(IF(A3271=-1,H3271,0)-IF(OR(A3271=1,A3271=0),H3271,0)+IF(A3271=2,H3271,0))*IF(E3271="SGD",1,IF(E3271="USD",Settings!$B$22,IF(E3271="HKD",Settings!$B$23,1))))</f>
        <v>0</v>
      </c>
      <c r="P3271">
        <f>IF(OR(B3271="",C3271="",E3271=""),0,IF(A3271=2,H3271*IF(E3271="SGD",1,IF(E3271="USD",Settings!$B$22,IF(E3271="HKD",Settings!$B$23,1))),0))</f>
        <v>0</v>
      </c>
      <c r="Q3271" s="312">
        <f>IF(OR(J3271="",G3271=""),"",G3271+ROW()/1000000)</f>
      </c>
      <c r="R3271" s="247">
        <f>IF(Q3271="","",SUMIFS(Txn[Signed Units],Txn[Key],J3271,Txn[Transaction Order],"&lt;="&amp;Q3271))</f>
      </c>
    </row>
    <row r="3272" spans="10:18" ht="15" customHeight="1" x14ac:dyDescent="0.15">
      <c r="J3272" s="246">
        <f>IF(OR(B3272="",C3272="",E3272=""),"",B3272&amp;":"&amp;C3272&amp;":"&amp;E3272)</f>
      </c>
      <c r="K3272" s="247">
        <f>IF(A3272="","",A3272*D3272)</f>
      </c>
      <c r="L3272" s="246">
        <f>IF(A3272="","",IF(OR(A3272=1,A3272=0),H3272,0))</f>
      </c>
      <c r="M3272" s="246">
        <f>IF(A3272="","",IF(A3272=-1,H3272,0))</f>
      </c>
      <c r="N3272">
        <f>IF(J3272="","",IF(E3272="SGD",1,IF(E3272="USD",Settings!$B$22,IF(E3272="HKD",Settings!$B$23,1))))</f>
      </c>
      <c r="O3272">
        <f>IF(OR(B3272="",C3272="",E3272=""),0,(IF(A3272=-1,H3272,0)-IF(OR(A3272=1,A3272=0),H3272,0)+IF(A3272=2,H3272,0))*IF(E3272="SGD",1,IF(E3272="USD",Settings!$B$22,IF(E3272="HKD",Settings!$B$23,1))))</f>
        <v>0</v>
      </c>
      <c r="P3272">
        <f>IF(OR(B3272="",C3272="",E3272=""),0,IF(A3272=2,H3272*IF(E3272="SGD",1,IF(E3272="USD",Settings!$B$22,IF(E3272="HKD",Settings!$B$23,1))),0))</f>
        <v>0</v>
      </c>
      <c r="Q3272" s="312">
        <f>IF(OR(J3272="",G3272=""),"",G3272+ROW()/1000000)</f>
      </c>
      <c r="R3272" s="247">
        <f>IF(Q3272="","",SUMIFS(Txn[Signed Units],Txn[Key],J3272,Txn[Transaction Order],"&lt;="&amp;Q3272))</f>
      </c>
    </row>
    <row r="3273" spans="10:18" ht="15" customHeight="1" x14ac:dyDescent="0.15">
      <c r="J3273" s="246">
        <f>IF(OR(B3273="",C3273="",E3273=""),"",B3273&amp;":"&amp;C3273&amp;":"&amp;E3273)</f>
      </c>
      <c r="K3273" s="247">
        <f>IF(A3273="","",A3273*D3273)</f>
      </c>
      <c r="L3273" s="246">
        <f>IF(A3273="","",IF(OR(A3273=1,A3273=0),H3273,0))</f>
      </c>
      <c r="M3273" s="246">
        <f>IF(A3273="","",IF(A3273=-1,H3273,0))</f>
      </c>
      <c r="N3273">
        <f>IF(J3273="","",IF(E3273="SGD",1,IF(E3273="USD",Settings!$B$22,IF(E3273="HKD",Settings!$B$23,1))))</f>
      </c>
      <c r="O3273">
        <f>IF(OR(B3273="",C3273="",E3273=""),0,(IF(A3273=-1,H3273,0)-IF(OR(A3273=1,A3273=0),H3273,0)+IF(A3273=2,H3273,0))*IF(E3273="SGD",1,IF(E3273="USD",Settings!$B$22,IF(E3273="HKD",Settings!$B$23,1))))</f>
        <v>0</v>
      </c>
      <c r="P3273">
        <f>IF(OR(B3273="",C3273="",E3273=""),0,IF(A3273=2,H3273*IF(E3273="SGD",1,IF(E3273="USD",Settings!$B$22,IF(E3273="HKD",Settings!$B$23,1))),0))</f>
        <v>0</v>
      </c>
      <c r="Q3273" s="312">
        <f>IF(OR(J3273="",G3273=""),"",G3273+ROW()/1000000)</f>
      </c>
      <c r="R3273" s="247">
        <f>IF(Q3273="","",SUMIFS(Txn[Signed Units],Txn[Key],J3273,Txn[Transaction Order],"&lt;="&amp;Q3273))</f>
      </c>
    </row>
    <row r="3274" spans="10:18" ht="15" customHeight="1" x14ac:dyDescent="0.15">
      <c r="J3274" s="246">
        <f>IF(OR(B3274="",C3274="",E3274=""),"",B3274&amp;":"&amp;C3274&amp;":"&amp;E3274)</f>
      </c>
      <c r="K3274" s="247">
        <f>IF(A3274="","",A3274*D3274)</f>
      </c>
      <c r="L3274" s="246">
        <f>IF(A3274="","",IF(OR(A3274=1,A3274=0),H3274,0))</f>
      </c>
      <c r="M3274" s="246">
        <f>IF(A3274="","",IF(A3274=-1,H3274,0))</f>
      </c>
      <c r="N3274">
        <f>IF(J3274="","",IF(E3274="SGD",1,IF(E3274="USD",Settings!$B$22,IF(E3274="HKD",Settings!$B$23,1))))</f>
      </c>
      <c r="O3274">
        <f>IF(OR(B3274="",C3274="",E3274=""),0,(IF(A3274=-1,H3274,0)-IF(OR(A3274=1,A3274=0),H3274,0)+IF(A3274=2,H3274,0))*IF(E3274="SGD",1,IF(E3274="USD",Settings!$B$22,IF(E3274="HKD",Settings!$B$23,1))))</f>
        <v>0</v>
      </c>
      <c r="P3274">
        <f>IF(OR(B3274="",C3274="",E3274=""),0,IF(A3274=2,H3274*IF(E3274="SGD",1,IF(E3274="USD",Settings!$B$22,IF(E3274="HKD",Settings!$B$23,1))),0))</f>
        <v>0</v>
      </c>
      <c r="Q3274" s="312">
        <f>IF(OR(J3274="",G3274=""),"",G3274+ROW()/1000000)</f>
      </c>
      <c r="R3274" s="247">
        <f>IF(Q3274="","",SUMIFS(Txn[Signed Units],Txn[Key],J3274,Txn[Transaction Order],"&lt;="&amp;Q3274))</f>
      </c>
    </row>
    <row r="3275" spans="10:18" ht="15" customHeight="1" x14ac:dyDescent="0.15">
      <c r="J3275" s="246">
        <f>IF(OR(B3275="",C3275="",E3275=""),"",B3275&amp;":"&amp;C3275&amp;":"&amp;E3275)</f>
      </c>
      <c r="K3275" s="247">
        <f>IF(A3275="","",A3275*D3275)</f>
      </c>
      <c r="L3275" s="246">
        <f>IF(A3275="","",IF(OR(A3275=1,A3275=0),H3275,0))</f>
      </c>
      <c r="M3275" s="246">
        <f>IF(A3275="","",IF(A3275=-1,H3275,0))</f>
      </c>
      <c r="N3275">
        <f>IF(J3275="","",IF(E3275="SGD",1,IF(E3275="USD",Settings!$B$22,IF(E3275="HKD",Settings!$B$23,1))))</f>
      </c>
      <c r="O3275">
        <f>IF(OR(B3275="",C3275="",E3275=""),0,(IF(A3275=-1,H3275,0)-IF(OR(A3275=1,A3275=0),H3275,0)+IF(A3275=2,H3275,0))*IF(E3275="SGD",1,IF(E3275="USD",Settings!$B$22,IF(E3275="HKD",Settings!$B$23,1))))</f>
        <v>0</v>
      </c>
      <c r="P3275">
        <f>IF(OR(B3275="",C3275="",E3275=""),0,IF(A3275=2,H3275*IF(E3275="SGD",1,IF(E3275="USD",Settings!$B$22,IF(E3275="HKD",Settings!$B$23,1))),0))</f>
        <v>0</v>
      </c>
      <c r="Q3275" s="312">
        <f>IF(OR(J3275="",G3275=""),"",G3275+ROW()/1000000)</f>
      </c>
      <c r="R3275" s="247">
        <f>IF(Q3275="","",SUMIFS(Txn[Signed Units],Txn[Key],J3275,Txn[Transaction Order],"&lt;="&amp;Q3275))</f>
      </c>
    </row>
    <row r="3276" spans="10:18" ht="15" customHeight="1" x14ac:dyDescent="0.15">
      <c r="J3276" s="246">
        <f>IF(OR(B3276="",C3276="",E3276=""),"",B3276&amp;":"&amp;C3276&amp;":"&amp;E3276)</f>
      </c>
      <c r="K3276" s="247">
        <f>IF(A3276="","",A3276*D3276)</f>
      </c>
      <c r="L3276" s="246">
        <f>IF(A3276="","",IF(OR(A3276=1,A3276=0),H3276,0))</f>
      </c>
      <c r="M3276" s="246">
        <f>IF(A3276="","",IF(A3276=-1,H3276,0))</f>
      </c>
      <c r="N3276">
        <f>IF(J3276="","",IF(E3276="SGD",1,IF(E3276="USD",Settings!$B$22,IF(E3276="HKD",Settings!$B$23,1))))</f>
      </c>
      <c r="O3276">
        <f>IF(OR(B3276="",C3276="",E3276=""),0,(IF(A3276=-1,H3276,0)-IF(OR(A3276=1,A3276=0),H3276,0)+IF(A3276=2,H3276,0))*IF(E3276="SGD",1,IF(E3276="USD",Settings!$B$22,IF(E3276="HKD",Settings!$B$23,1))))</f>
        <v>0</v>
      </c>
      <c r="P3276">
        <f>IF(OR(B3276="",C3276="",E3276=""),0,IF(A3276=2,H3276*IF(E3276="SGD",1,IF(E3276="USD",Settings!$B$22,IF(E3276="HKD",Settings!$B$23,1))),0))</f>
        <v>0</v>
      </c>
      <c r="Q3276" s="312">
        <f>IF(OR(J3276="",G3276=""),"",G3276+ROW()/1000000)</f>
      </c>
      <c r="R3276" s="247">
        <f>IF(Q3276="","",SUMIFS(Txn[Signed Units],Txn[Key],J3276,Txn[Transaction Order],"&lt;="&amp;Q3276))</f>
      </c>
    </row>
    <row r="3277" spans="10:18" ht="15" customHeight="1" x14ac:dyDescent="0.15">
      <c r="J3277" s="246">
        <f>IF(OR(B3277="",C3277="",E3277=""),"",B3277&amp;":"&amp;C3277&amp;":"&amp;E3277)</f>
      </c>
      <c r="K3277" s="247">
        <f>IF(A3277="","",A3277*D3277)</f>
      </c>
      <c r="L3277" s="246">
        <f>IF(A3277="","",IF(OR(A3277=1,A3277=0),H3277,0))</f>
      </c>
      <c r="M3277" s="246">
        <f>IF(A3277="","",IF(A3277=-1,H3277,0))</f>
      </c>
      <c r="N3277">
        <f>IF(J3277="","",IF(E3277="SGD",1,IF(E3277="USD",Settings!$B$22,IF(E3277="HKD",Settings!$B$23,1))))</f>
      </c>
      <c r="O3277">
        <f>IF(OR(B3277="",C3277="",E3277=""),0,(IF(A3277=-1,H3277,0)-IF(OR(A3277=1,A3277=0),H3277,0)+IF(A3277=2,H3277,0))*IF(E3277="SGD",1,IF(E3277="USD",Settings!$B$22,IF(E3277="HKD",Settings!$B$23,1))))</f>
        <v>0</v>
      </c>
      <c r="P3277">
        <f>IF(OR(B3277="",C3277="",E3277=""),0,IF(A3277=2,H3277*IF(E3277="SGD",1,IF(E3277="USD",Settings!$B$22,IF(E3277="HKD",Settings!$B$23,1))),0))</f>
        <v>0</v>
      </c>
      <c r="Q3277" s="312">
        <f>IF(OR(J3277="",G3277=""),"",G3277+ROW()/1000000)</f>
      </c>
      <c r="R3277" s="247">
        <f>IF(Q3277="","",SUMIFS(Txn[Signed Units],Txn[Key],J3277,Txn[Transaction Order],"&lt;="&amp;Q3277))</f>
      </c>
    </row>
    <row r="3278" spans="10:18" ht="15" customHeight="1" x14ac:dyDescent="0.15">
      <c r="J3278" s="246">
        <f>IF(OR(B3278="",C3278="",E3278=""),"",B3278&amp;":"&amp;C3278&amp;":"&amp;E3278)</f>
      </c>
      <c r="K3278" s="247">
        <f>IF(A3278="","",A3278*D3278)</f>
      </c>
      <c r="L3278" s="246">
        <f>IF(A3278="","",IF(OR(A3278=1,A3278=0),H3278,0))</f>
      </c>
      <c r="M3278" s="246">
        <f>IF(A3278="","",IF(A3278=-1,H3278,0))</f>
      </c>
      <c r="N3278">
        <f>IF(J3278="","",IF(E3278="SGD",1,IF(E3278="USD",Settings!$B$22,IF(E3278="HKD",Settings!$B$23,1))))</f>
      </c>
      <c r="O3278">
        <f>IF(OR(B3278="",C3278="",E3278=""),0,(IF(A3278=-1,H3278,0)-IF(OR(A3278=1,A3278=0),H3278,0)+IF(A3278=2,H3278,0))*IF(E3278="SGD",1,IF(E3278="USD",Settings!$B$22,IF(E3278="HKD",Settings!$B$23,1))))</f>
        <v>0</v>
      </c>
      <c r="P3278">
        <f>IF(OR(B3278="",C3278="",E3278=""),0,IF(A3278=2,H3278*IF(E3278="SGD",1,IF(E3278="USD",Settings!$B$22,IF(E3278="HKD",Settings!$B$23,1))),0))</f>
        <v>0</v>
      </c>
      <c r="Q3278" s="312">
        <f>IF(OR(J3278="",G3278=""),"",G3278+ROW()/1000000)</f>
      </c>
      <c r="R3278" s="247">
        <f>IF(Q3278="","",SUMIFS(Txn[Signed Units],Txn[Key],J3278,Txn[Transaction Order],"&lt;="&amp;Q3278))</f>
      </c>
    </row>
    <row r="3279" spans="10:18" ht="15" customHeight="1" x14ac:dyDescent="0.15">
      <c r="J3279" s="246">
        <f>IF(OR(B3279="",C3279="",E3279=""),"",B3279&amp;":"&amp;C3279&amp;":"&amp;E3279)</f>
      </c>
      <c r="K3279" s="247">
        <f>IF(A3279="","",A3279*D3279)</f>
      </c>
      <c r="L3279" s="246">
        <f>IF(A3279="","",IF(OR(A3279=1,A3279=0),H3279,0))</f>
      </c>
      <c r="M3279" s="246">
        <f>IF(A3279="","",IF(A3279=-1,H3279,0))</f>
      </c>
      <c r="N3279">
        <f>IF(J3279="","",IF(E3279="SGD",1,IF(E3279="USD",Settings!$B$22,IF(E3279="HKD",Settings!$B$23,1))))</f>
      </c>
      <c r="O3279">
        <f>IF(OR(B3279="",C3279="",E3279=""),0,(IF(A3279=-1,H3279,0)-IF(OR(A3279=1,A3279=0),H3279,0)+IF(A3279=2,H3279,0))*IF(E3279="SGD",1,IF(E3279="USD",Settings!$B$22,IF(E3279="HKD",Settings!$B$23,1))))</f>
        <v>0</v>
      </c>
      <c r="P3279">
        <f>IF(OR(B3279="",C3279="",E3279=""),0,IF(A3279=2,H3279*IF(E3279="SGD",1,IF(E3279="USD",Settings!$B$22,IF(E3279="HKD",Settings!$B$23,1))),0))</f>
        <v>0</v>
      </c>
      <c r="Q3279" s="312">
        <f>IF(OR(J3279="",G3279=""),"",G3279+ROW()/1000000)</f>
      </c>
      <c r="R3279" s="247">
        <f>IF(Q3279="","",SUMIFS(Txn[Signed Units],Txn[Key],J3279,Txn[Transaction Order],"&lt;="&amp;Q3279))</f>
      </c>
    </row>
    <row r="3280" spans="10:18" ht="15" customHeight="1" x14ac:dyDescent="0.15">
      <c r="J3280" s="246">
        <f>IF(OR(B3280="",C3280="",E3280=""),"",B3280&amp;":"&amp;C3280&amp;":"&amp;E3280)</f>
      </c>
      <c r="K3280" s="247">
        <f>IF(A3280="","",A3280*D3280)</f>
      </c>
      <c r="L3280" s="246">
        <f>IF(A3280="","",IF(OR(A3280=1,A3280=0),H3280,0))</f>
      </c>
      <c r="M3280" s="246">
        <f>IF(A3280="","",IF(A3280=-1,H3280,0))</f>
      </c>
      <c r="N3280">
        <f>IF(J3280="","",IF(E3280="SGD",1,IF(E3280="USD",Settings!$B$22,IF(E3280="HKD",Settings!$B$23,1))))</f>
      </c>
      <c r="O3280">
        <f>IF(OR(B3280="",C3280="",E3280=""),0,(IF(A3280=-1,H3280,0)-IF(OR(A3280=1,A3280=0),H3280,0)+IF(A3280=2,H3280,0))*IF(E3280="SGD",1,IF(E3280="USD",Settings!$B$22,IF(E3280="HKD",Settings!$B$23,1))))</f>
        <v>0</v>
      </c>
      <c r="P3280">
        <f>IF(OR(B3280="",C3280="",E3280=""),0,IF(A3280=2,H3280*IF(E3280="SGD",1,IF(E3280="USD",Settings!$B$22,IF(E3280="HKD",Settings!$B$23,1))),0))</f>
        <v>0</v>
      </c>
      <c r="Q3280" s="312">
        <f>IF(OR(J3280="",G3280=""),"",G3280+ROW()/1000000)</f>
      </c>
      <c r="R3280" s="247">
        <f>IF(Q3280="","",SUMIFS(Txn[Signed Units],Txn[Key],J3280,Txn[Transaction Order],"&lt;="&amp;Q3280))</f>
      </c>
    </row>
    <row r="3281" spans="10:18" ht="15" customHeight="1" x14ac:dyDescent="0.15">
      <c r="J3281" s="246">
        <f>IF(OR(B3281="",C3281="",E3281=""),"",B3281&amp;":"&amp;C3281&amp;":"&amp;E3281)</f>
      </c>
      <c r="K3281" s="247">
        <f>IF(A3281="","",A3281*D3281)</f>
      </c>
      <c r="L3281" s="246">
        <f>IF(A3281="","",IF(OR(A3281=1,A3281=0),H3281,0))</f>
      </c>
      <c r="M3281" s="246">
        <f>IF(A3281="","",IF(A3281=-1,H3281,0))</f>
      </c>
      <c r="N3281">
        <f>IF(J3281="","",IF(E3281="SGD",1,IF(E3281="USD",Settings!$B$22,IF(E3281="HKD",Settings!$B$23,1))))</f>
      </c>
      <c r="O3281">
        <f>IF(OR(B3281="",C3281="",E3281=""),0,(IF(A3281=-1,H3281,0)-IF(OR(A3281=1,A3281=0),H3281,0)+IF(A3281=2,H3281,0))*IF(E3281="SGD",1,IF(E3281="USD",Settings!$B$22,IF(E3281="HKD",Settings!$B$23,1))))</f>
        <v>0</v>
      </c>
      <c r="P3281">
        <f>IF(OR(B3281="",C3281="",E3281=""),0,IF(A3281=2,H3281*IF(E3281="SGD",1,IF(E3281="USD",Settings!$B$22,IF(E3281="HKD",Settings!$B$23,1))),0))</f>
        <v>0</v>
      </c>
      <c r="Q3281" s="312">
        <f>IF(OR(J3281="",G3281=""),"",G3281+ROW()/1000000)</f>
      </c>
      <c r="R3281" s="247">
        <f>IF(Q3281="","",SUMIFS(Txn[Signed Units],Txn[Key],J3281,Txn[Transaction Order],"&lt;="&amp;Q3281))</f>
      </c>
    </row>
    <row r="3282" spans="10:18" ht="15" customHeight="1" x14ac:dyDescent="0.15">
      <c r="J3282" s="246">
        <f>IF(OR(B3282="",C3282="",E3282=""),"",B3282&amp;":"&amp;C3282&amp;":"&amp;E3282)</f>
      </c>
      <c r="K3282" s="247">
        <f>IF(A3282="","",A3282*D3282)</f>
      </c>
      <c r="L3282" s="246">
        <f>IF(A3282="","",IF(OR(A3282=1,A3282=0),H3282,0))</f>
      </c>
      <c r="M3282" s="246">
        <f>IF(A3282="","",IF(A3282=-1,H3282,0))</f>
      </c>
      <c r="N3282">
        <f>IF(J3282="","",IF(E3282="SGD",1,IF(E3282="USD",Settings!$B$22,IF(E3282="HKD",Settings!$B$23,1))))</f>
      </c>
      <c r="O3282">
        <f>IF(OR(B3282="",C3282="",E3282=""),0,(IF(A3282=-1,H3282,0)-IF(OR(A3282=1,A3282=0),H3282,0)+IF(A3282=2,H3282,0))*IF(E3282="SGD",1,IF(E3282="USD",Settings!$B$22,IF(E3282="HKD",Settings!$B$23,1))))</f>
        <v>0</v>
      </c>
      <c r="P3282">
        <f>IF(OR(B3282="",C3282="",E3282=""),0,IF(A3282=2,H3282*IF(E3282="SGD",1,IF(E3282="USD",Settings!$B$22,IF(E3282="HKD",Settings!$B$23,1))),0))</f>
        <v>0</v>
      </c>
      <c r="Q3282" s="312">
        <f>IF(OR(J3282="",G3282=""),"",G3282+ROW()/1000000)</f>
      </c>
      <c r="R3282" s="247">
        <f>IF(Q3282="","",SUMIFS(Txn[Signed Units],Txn[Key],J3282,Txn[Transaction Order],"&lt;="&amp;Q3282))</f>
      </c>
    </row>
    <row r="3283" spans="10:18" ht="15" customHeight="1" x14ac:dyDescent="0.15">
      <c r="J3283" s="246">
        <f>IF(OR(B3283="",C3283="",E3283=""),"",B3283&amp;":"&amp;C3283&amp;":"&amp;E3283)</f>
      </c>
      <c r="K3283" s="247">
        <f>IF(A3283="","",A3283*D3283)</f>
      </c>
      <c r="L3283" s="246">
        <f>IF(A3283="","",IF(OR(A3283=1,A3283=0),H3283,0))</f>
      </c>
      <c r="M3283" s="246">
        <f>IF(A3283="","",IF(A3283=-1,H3283,0))</f>
      </c>
      <c r="N3283">
        <f>IF(J3283="","",IF(E3283="SGD",1,IF(E3283="USD",Settings!$B$22,IF(E3283="HKD",Settings!$B$23,1))))</f>
      </c>
      <c r="O3283">
        <f>IF(OR(B3283="",C3283="",E3283=""),0,(IF(A3283=-1,H3283,0)-IF(OR(A3283=1,A3283=0),H3283,0)+IF(A3283=2,H3283,0))*IF(E3283="SGD",1,IF(E3283="USD",Settings!$B$22,IF(E3283="HKD",Settings!$B$23,1))))</f>
        <v>0</v>
      </c>
      <c r="P3283">
        <f>IF(OR(B3283="",C3283="",E3283=""),0,IF(A3283=2,H3283*IF(E3283="SGD",1,IF(E3283="USD",Settings!$B$22,IF(E3283="HKD",Settings!$B$23,1))),0))</f>
        <v>0</v>
      </c>
      <c r="Q3283" s="312">
        <f>IF(OR(J3283="",G3283=""),"",G3283+ROW()/1000000)</f>
      </c>
      <c r="R3283" s="247">
        <f>IF(Q3283="","",SUMIFS(Txn[Signed Units],Txn[Key],J3283,Txn[Transaction Order],"&lt;="&amp;Q3283))</f>
      </c>
    </row>
    <row r="3284" spans="10:18" ht="15" customHeight="1" x14ac:dyDescent="0.15">
      <c r="J3284" s="246">
        <f>IF(OR(B3284="",C3284="",E3284=""),"",B3284&amp;":"&amp;C3284&amp;":"&amp;E3284)</f>
      </c>
      <c r="K3284" s="247">
        <f>IF(A3284="","",A3284*D3284)</f>
      </c>
      <c r="L3284" s="246">
        <f>IF(A3284="","",IF(OR(A3284=1,A3284=0),H3284,0))</f>
      </c>
      <c r="M3284" s="246">
        <f>IF(A3284="","",IF(A3284=-1,H3284,0))</f>
      </c>
      <c r="N3284">
        <f>IF(J3284="","",IF(E3284="SGD",1,IF(E3284="USD",Settings!$B$22,IF(E3284="HKD",Settings!$B$23,1))))</f>
      </c>
      <c r="O3284">
        <f>IF(OR(B3284="",C3284="",E3284=""),0,(IF(A3284=-1,H3284,0)-IF(OR(A3284=1,A3284=0),H3284,0)+IF(A3284=2,H3284,0))*IF(E3284="SGD",1,IF(E3284="USD",Settings!$B$22,IF(E3284="HKD",Settings!$B$23,1))))</f>
        <v>0</v>
      </c>
      <c r="P3284">
        <f>IF(OR(B3284="",C3284="",E3284=""),0,IF(A3284=2,H3284*IF(E3284="SGD",1,IF(E3284="USD",Settings!$B$22,IF(E3284="HKD",Settings!$B$23,1))),0))</f>
        <v>0</v>
      </c>
      <c r="Q3284" s="312">
        <f>IF(OR(J3284="",G3284=""),"",G3284+ROW()/1000000)</f>
      </c>
      <c r="R3284" s="247">
        <f>IF(Q3284="","",SUMIFS(Txn[Signed Units],Txn[Key],J3284,Txn[Transaction Order],"&lt;="&amp;Q3284))</f>
      </c>
    </row>
    <row r="3285" spans="10:18" ht="15" customHeight="1" x14ac:dyDescent="0.15">
      <c r="J3285" s="246">
        <f>IF(OR(B3285="",C3285="",E3285=""),"",B3285&amp;":"&amp;C3285&amp;":"&amp;E3285)</f>
      </c>
      <c r="K3285" s="247">
        <f>IF(A3285="","",A3285*D3285)</f>
      </c>
      <c r="L3285" s="246">
        <f>IF(A3285="","",IF(OR(A3285=1,A3285=0),H3285,0))</f>
      </c>
      <c r="M3285" s="246">
        <f>IF(A3285="","",IF(A3285=-1,H3285,0))</f>
      </c>
      <c r="N3285">
        <f>IF(J3285="","",IF(E3285="SGD",1,IF(E3285="USD",Settings!$B$22,IF(E3285="HKD",Settings!$B$23,1))))</f>
      </c>
      <c r="O3285">
        <f>IF(OR(B3285="",C3285="",E3285=""),0,(IF(A3285=-1,H3285,0)-IF(OR(A3285=1,A3285=0),H3285,0)+IF(A3285=2,H3285,0))*IF(E3285="SGD",1,IF(E3285="USD",Settings!$B$22,IF(E3285="HKD",Settings!$B$23,1))))</f>
        <v>0</v>
      </c>
      <c r="P3285">
        <f>IF(OR(B3285="",C3285="",E3285=""),0,IF(A3285=2,H3285*IF(E3285="SGD",1,IF(E3285="USD",Settings!$B$22,IF(E3285="HKD",Settings!$B$23,1))),0))</f>
        <v>0</v>
      </c>
      <c r="Q3285" s="312">
        <f>IF(OR(J3285="",G3285=""),"",G3285+ROW()/1000000)</f>
      </c>
      <c r="R3285" s="247">
        <f>IF(Q3285="","",SUMIFS(Txn[Signed Units],Txn[Key],J3285,Txn[Transaction Order],"&lt;="&amp;Q3285))</f>
      </c>
    </row>
    <row r="3286" spans="10:18" ht="15" customHeight="1" x14ac:dyDescent="0.15">
      <c r="J3286" s="246">
        <f>IF(OR(B3286="",C3286="",E3286=""),"",B3286&amp;":"&amp;C3286&amp;":"&amp;E3286)</f>
      </c>
      <c r="K3286" s="247">
        <f>IF(A3286="","",A3286*D3286)</f>
      </c>
      <c r="L3286" s="246">
        <f>IF(A3286="","",IF(OR(A3286=1,A3286=0),H3286,0))</f>
      </c>
      <c r="M3286" s="246">
        <f>IF(A3286="","",IF(A3286=-1,H3286,0))</f>
      </c>
      <c r="N3286">
        <f>IF(J3286="","",IF(E3286="SGD",1,IF(E3286="USD",Settings!$B$22,IF(E3286="HKD",Settings!$B$23,1))))</f>
      </c>
      <c r="O3286">
        <f>IF(OR(B3286="",C3286="",E3286=""),0,(IF(A3286=-1,H3286,0)-IF(OR(A3286=1,A3286=0),H3286,0)+IF(A3286=2,H3286,0))*IF(E3286="SGD",1,IF(E3286="USD",Settings!$B$22,IF(E3286="HKD",Settings!$B$23,1))))</f>
        <v>0</v>
      </c>
      <c r="P3286">
        <f>IF(OR(B3286="",C3286="",E3286=""),0,IF(A3286=2,H3286*IF(E3286="SGD",1,IF(E3286="USD",Settings!$B$22,IF(E3286="HKD",Settings!$B$23,1))),0))</f>
        <v>0</v>
      </c>
      <c r="Q3286" s="312">
        <f>IF(OR(J3286="",G3286=""),"",G3286+ROW()/1000000)</f>
      </c>
      <c r="R3286" s="247">
        <f>IF(Q3286="","",SUMIFS(Txn[Signed Units],Txn[Key],J3286,Txn[Transaction Order],"&lt;="&amp;Q3286))</f>
      </c>
    </row>
    <row r="3287" spans="10:18" ht="15" customHeight="1" x14ac:dyDescent="0.15">
      <c r="J3287" s="246">
        <f>IF(OR(B3287="",C3287="",E3287=""),"",B3287&amp;":"&amp;C3287&amp;":"&amp;E3287)</f>
      </c>
      <c r="K3287" s="247">
        <f>IF(A3287="","",A3287*D3287)</f>
      </c>
      <c r="L3287" s="246">
        <f>IF(A3287="","",IF(OR(A3287=1,A3287=0),H3287,0))</f>
      </c>
      <c r="M3287" s="246">
        <f>IF(A3287="","",IF(A3287=-1,H3287,0))</f>
      </c>
      <c r="N3287">
        <f>IF(J3287="","",IF(E3287="SGD",1,IF(E3287="USD",Settings!$B$22,IF(E3287="HKD",Settings!$B$23,1))))</f>
      </c>
      <c r="O3287">
        <f>IF(OR(B3287="",C3287="",E3287=""),0,(IF(A3287=-1,H3287,0)-IF(OR(A3287=1,A3287=0),H3287,0)+IF(A3287=2,H3287,0))*IF(E3287="SGD",1,IF(E3287="USD",Settings!$B$22,IF(E3287="HKD",Settings!$B$23,1))))</f>
        <v>0</v>
      </c>
      <c r="P3287">
        <f>IF(OR(B3287="",C3287="",E3287=""),0,IF(A3287=2,H3287*IF(E3287="SGD",1,IF(E3287="USD",Settings!$B$22,IF(E3287="HKD",Settings!$B$23,1))),0))</f>
        <v>0</v>
      </c>
      <c r="Q3287" s="312">
        <f>IF(OR(J3287="",G3287=""),"",G3287+ROW()/1000000)</f>
      </c>
      <c r="R3287" s="247">
        <f>IF(Q3287="","",SUMIFS(Txn[Signed Units],Txn[Key],J3287,Txn[Transaction Order],"&lt;="&amp;Q3287))</f>
      </c>
    </row>
    <row r="3288" spans="10:18" ht="15" customHeight="1" x14ac:dyDescent="0.15">
      <c r="J3288" s="246">
        <f>IF(OR(B3288="",C3288="",E3288=""),"",B3288&amp;":"&amp;C3288&amp;":"&amp;E3288)</f>
      </c>
      <c r="K3288" s="247">
        <f>IF(A3288="","",A3288*D3288)</f>
      </c>
      <c r="L3288" s="246">
        <f>IF(A3288="","",IF(OR(A3288=1,A3288=0),H3288,0))</f>
      </c>
      <c r="M3288" s="246">
        <f>IF(A3288="","",IF(A3288=-1,H3288,0))</f>
      </c>
      <c r="N3288">
        <f>IF(J3288="","",IF(E3288="SGD",1,IF(E3288="USD",Settings!$B$22,IF(E3288="HKD",Settings!$B$23,1))))</f>
      </c>
      <c r="O3288">
        <f>IF(OR(B3288="",C3288="",E3288=""),0,(IF(A3288=-1,H3288,0)-IF(OR(A3288=1,A3288=0),H3288,0)+IF(A3288=2,H3288,0))*IF(E3288="SGD",1,IF(E3288="USD",Settings!$B$22,IF(E3288="HKD",Settings!$B$23,1))))</f>
        <v>0</v>
      </c>
      <c r="P3288">
        <f>IF(OR(B3288="",C3288="",E3288=""),0,IF(A3288=2,H3288*IF(E3288="SGD",1,IF(E3288="USD",Settings!$B$22,IF(E3288="HKD",Settings!$B$23,1))),0))</f>
        <v>0</v>
      </c>
      <c r="Q3288" s="312">
        <f>IF(OR(J3288="",G3288=""),"",G3288+ROW()/1000000)</f>
      </c>
      <c r="R3288" s="247">
        <f>IF(Q3288="","",SUMIFS(Txn[Signed Units],Txn[Key],J3288,Txn[Transaction Order],"&lt;="&amp;Q3288))</f>
      </c>
    </row>
    <row r="3289" spans="10:18" ht="15" customHeight="1" x14ac:dyDescent="0.15">
      <c r="J3289" s="246">
        <f>IF(OR(B3289="",C3289="",E3289=""),"",B3289&amp;":"&amp;C3289&amp;":"&amp;E3289)</f>
      </c>
      <c r="K3289" s="247">
        <f>IF(A3289="","",A3289*D3289)</f>
      </c>
      <c r="L3289" s="246">
        <f>IF(A3289="","",IF(OR(A3289=1,A3289=0),H3289,0))</f>
      </c>
      <c r="M3289" s="246">
        <f>IF(A3289="","",IF(A3289=-1,H3289,0))</f>
      </c>
      <c r="N3289">
        <f>IF(J3289="","",IF(E3289="SGD",1,IF(E3289="USD",Settings!$B$22,IF(E3289="HKD",Settings!$B$23,1))))</f>
      </c>
      <c r="O3289">
        <f>IF(OR(B3289="",C3289="",E3289=""),0,(IF(A3289=-1,H3289,0)-IF(OR(A3289=1,A3289=0),H3289,0)+IF(A3289=2,H3289,0))*IF(E3289="SGD",1,IF(E3289="USD",Settings!$B$22,IF(E3289="HKD",Settings!$B$23,1))))</f>
        <v>0</v>
      </c>
      <c r="P3289">
        <f>IF(OR(B3289="",C3289="",E3289=""),0,IF(A3289=2,H3289*IF(E3289="SGD",1,IF(E3289="USD",Settings!$B$22,IF(E3289="HKD",Settings!$B$23,1))),0))</f>
        <v>0</v>
      </c>
      <c r="Q3289" s="312">
        <f>IF(OR(J3289="",G3289=""),"",G3289+ROW()/1000000)</f>
      </c>
      <c r="R3289" s="247">
        <f>IF(Q3289="","",SUMIFS(Txn[Signed Units],Txn[Key],J3289,Txn[Transaction Order],"&lt;="&amp;Q3289))</f>
      </c>
    </row>
    <row r="3290" spans="10:18" ht="15" customHeight="1" x14ac:dyDescent="0.15">
      <c r="J3290" s="246">
        <f>IF(OR(B3290="",C3290="",E3290=""),"",B3290&amp;":"&amp;C3290&amp;":"&amp;E3290)</f>
      </c>
      <c r="K3290" s="247">
        <f>IF(A3290="","",A3290*D3290)</f>
      </c>
      <c r="L3290" s="246">
        <f>IF(A3290="","",IF(OR(A3290=1,A3290=0),H3290,0))</f>
      </c>
      <c r="M3290" s="246">
        <f>IF(A3290="","",IF(A3290=-1,H3290,0))</f>
      </c>
      <c r="N3290">
        <f>IF(J3290="","",IF(E3290="SGD",1,IF(E3290="USD",Settings!$B$22,IF(E3290="HKD",Settings!$B$23,1))))</f>
      </c>
      <c r="O3290">
        <f>IF(OR(B3290="",C3290="",E3290=""),0,(IF(A3290=-1,H3290,0)-IF(OR(A3290=1,A3290=0),H3290,0)+IF(A3290=2,H3290,0))*IF(E3290="SGD",1,IF(E3290="USD",Settings!$B$22,IF(E3290="HKD",Settings!$B$23,1))))</f>
        <v>0</v>
      </c>
      <c r="P3290">
        <f>IF(OR(B3290="",C3290="",E3290=""),0,IF(A3290=2,H3290*IF(E3290="SGD",1,IF(E3290="USD",Settings!$B$22,IF(E3290="HKD",Settings!$B$23,1))),0))</f>
        <v>0</v>
      </c>
      <c r="Q3290" s="312">
        <f>IF(OR(J3290="",G3290=""),"",G3290+ROW()/1000000)</f>
      </c>
      <c r="R3290" s="247">
        <f>IF(Q3290="","",SUMIFS(Txn[Signed Units],Txn[Key],J3290,Txn[Transaction Order],"&lt;="&amp;Q3290))</f>
      </c>
    </row>
    <row r="3291" spans="10:18" ht="15" customHeight="1" x14ac:dyDescent="0.15">
      <c r="J3291" s="246">
        <f>IF(OR(B3291="",C3291="",E3291=""),"",B3291&amp;":"&amp;C3291&amp;":"&amp;E3291)</f>
      </c>
      <c r="K3291" s="247">
        <f>IF(A3291="","",A3291*D3291)</f>
      </c>
      <c r="L3291" s="246">
        <f>IF(A3291="","",IF(OR(A3291=1,A3291=0),H3291,0))</f>
      </c>
      <c r="M3291" s="246">
        <f>IF(A3291="","",IF(A3291=-1,H3291,0))</f>
      </c>
      <c r="N3291">
        <f>IF(J3291="","",IF(E3291="SGD",1,IF(E3291="USD",Settings!$B$22,IF(E3291="HKD",Settings!$B$23,1))))</f>
      </c>
      <c r="O3291">
        <f>IF(OR(B3291="",C3291="",E3291=""),0,(IF(A3291=-1,H3291,0)-IF(OR(A3291=1,A3291=0),H3291,0)+IF(A3291=2,H3291,0))*IF(E3291="SGD",1,IF(E3291="USD",Settings!$B$22,IF(E3291="HKD",Settings!$B$23,1))))</f>
        <v>0</v>
      </c>
      <c r="P3291">
        <f>IF(OR(B3291="",C3291="",E3291=""),0,IF(A3291=2,H3291*IF(E3291="SGD",1,IF(E3291="USD",Settings!$B$22,IF(E3291="HKD",Settings!$B$23,1))),0))</f>
        <v>0</v>
      </c>
      <c r="Q3291" s="312">
        <f>IF(OR(J3291="",G3291=""),"",G3291+ROW()/1000000)</f>
      </c>
      <c r="R3291" s="247">
        <f>IF(Q3291="","",SUMIFS(Txn[Signed Units],Txn[Key],J3291,Txn[Transaction Order],"&lt;="&amp;Q3291))</f>
      </c>
    </row>
    <row r="3292" spans="10:18" ht="15" customHeight="1" x14ac:dyDescent="0.15">
      <c r="J3292" s="246">
        <f>IF(OR(B3292="",C3292="",E3292=""),"",B3292&amp;":"&amp;C3292&amp;":"&amp;E3292)</f>
      </c>
      <c r="K3292" s="247">
        <f>IF(A3292="","",A3292*D3292)</f>
      </c>
      <c r="L3292" s="246">
        <f>IF(A3292="","",IF(OR(A3292=1,A3292=0),H3292,0))</f>
      </c>
      <c r="M3292" s="246">
        <f>IF(A3292="","",IF(A3292=-1,H3292,0))</f>
      </c>
      <c r="N3292">
        <f>IF(J3292="","",IF(E3292="SGD",1,IF(E3292="USD",Settings!$B$22,IF(E3292="HKD",Settings!$B$23,1))))</f>
      </c>
      <c r="O3292">
        <f>IF(OR(B3292="",C3292="",E3292=""),0,(IF(A3292=-1,H3292,0)-IF(OR(A3292=1,A3292=0),H3292,0)+IF(A3292=2,H3292,0))*IF(E3292="SGD",1,IF(E3292="USD",Settings!$B$22,IF(E3292="HKD",Settings!$B$23,1))))</f>
        <v>0</v>
      </c>
      <c r="P3292">
        <f>IF(OR(B3292="",C3292="",E3292=""),0,IF(A3292=2,H3292*IF(E3292="SGD",1,IF(E3292="USD",Settings!$B$22,IF(E3292="HKD",Settings!$B$23,1))),0))</f>
        <v>0</v>
      </c>
      <c r="Q3292" s="312">
        <f>IF(OR(J3292="",G3292=""),"",G3292+ROW()/1000000)</f>
      </c>
      <c r="R3292" s="247">
        <f>IF(Q3292="","",SUMIFS(Txn[Signed Units],Txn[Key],J3292,Txn[Transaction Order],"&lt;="&amp;Q3292))</f>
      </c>
    </row>
    <row r="3293" spans="10:18" ht="15" customHeight="1" x14ac:dyDescent="0.15">
      <c r="J3293" s="246">
        <f>IF(OR(B3293="",C3293="",E3293=""),"",B3293&amp;":"&amp;C3293&amp;":"&amp;E3293)</f>
      </c>
      <c r="K3293" s="247">
        <f>IF(A3293="","",A3293*D3293)</f>
      </c>
      <c r="L3293" s="246">
        <f>IF(A3293="","",IF(OR(A3293=1,A3293=0),H3293,0))</f>
      </c>
      <c r="M3293" s="246">
        <f>IF(A3293="","",IF(A3293=-1,H3293,0))</f>
      </c>
      <c r="N3293">
        <f>IF(J3293="","",IF(E3293="SGD",1,IF(E3293="USD",Settings!$B$22,IF(E3293="HKD",Settings!$B$23,1))))</f>
      </c>
      <c r="O3293">
        <f>IF(OR(B3293="",C3293="",E3293=""),0,(IF(A3293=-1,H3293,0)-IF(OR(A3293=1,A3293=0),H3293,0)+IF(A3293=2,H3293,0))*IF(E3293="SGD",1,IF(E3293="USD",Settings!$B$22,IF(E3293="HKD",Settings!$B$23,1))))</f>
        <v>0</v>
      </c>
      <c r="P3293">
        <f>IF(OR(B3293="",C3293="",E3293=""),0,IF(A3293=2,H3293*IF(E3293="SGD",1,IF(E3293="USD",Settings!$B$22,IF(E3293="HKD",Settings!$B$23,1))),0))</f>
        <v>0</v>
      </c>
      <c r="Q3293" s="312">
        <f>IF(OR(J3293="",G3293=""),"",G3293+ROW()/1000000)</f>
      </c>
      <c r="R3293" s="247">
        <f>IF(Q3293="","",SUMIFS(Txn[Signed Units],Txn[Key],J3293,Txn[Transaction Order],"&lt;="&amp;Q3293))</f>
      </c>
    </row>
    <row r="3294" spans="10:18" ht="15" customHeight="1" x14ac:dyDescent="0.15">
      <c r="J3294" s="246">
        <f>IF(OR(B3294="",C3294="",E3294=""),"",B3294&amp;":"&amp;C3294&amp;":"&amp;E3294)</f>
      </c>
      <c r="K3294" s="247">
        <f>IF(A3294="","",A3294*D3294)</f>
      </c>
      <c r="L3294" s="246">
        <f>IF(A3294="","",IF(OR(A3294=1,A3294=0),H3294,0))</f>
      </c>
      <c r="M3294" s="246">
        <f>IF(A3294="","",IF(A3294=-1,H3294,0))</f>
      </c>
      <c r="N3294">
        <f>IF(J3294="","",IF(E3294="SGD",1,IF(E3294="USD",Settings!$B$22,IF(E3294="HKD",Settings!$B$23,1))))</f>
      </c>
      <c r="O3294">
        <f>IF(OR(B3294="",C3294="",E3294=""),0,(IF(A3294=-1,H3294,0)-IF(OR(A3294=1,A3294=0),H3294,0)+IF(A3294=2,H3294,0))*IF(E3294="SGD",1,IF(E3294="USD",Settings!$B$22,IF(E3294="HKD",Settings!$B$23,1))))</f>
        <v>0</v>
      </c>
      <c r="P3294">
        <f>IF(OR(B3294="",C3294="",E3294=""),0,IF(A3294=2,H3294*IF(E3294="SGD",1,IF(E3294="USD",Settings!$B$22,IF(E3294="HKD",Settings!$B$23,1))),0))</f>
        <v>0</v>
      </c>
      <c r="Q3294" s="312">
        <f>IF(OR(J3294="",G3294=""),"",G3294+ROW()/1000000)</f>
      </c>
      <c r="R3294" s="247">
        <f>IF(Q3294="","",SUMIFS(Txn[Signed Units],Txn[Key],J3294,Txn[Transaction Order],"&lt;="&amp;Q3294))</f>
      </c>
    </row>
    <row r="3295" spans="10:18" ht="15" customHeight="1" x14ac:dyDescent="0.15">
      <c r="J3295" s="246">
        <f>IF(OR(B3295="",C3295="",E3295=""),"",B3295&amp;":"&amp;C3295&amp;":"&amp;E3295)</f>
      </c>
      <c r="K3295" s="247">
        <f>IF(A3295="","",A3295*D3295)</f>
      </c>
      <c r="L3295" s="246">
        <f>IF(A3295="","",IF(OR(A3295=1,A3295=0),H3295,0))</f>
      </c>
      <c r="M3295" s="246">
        <f>IF(A3295="","",IF(A3295=-1,H3295,0))</f>
      </c>
      <c r="N3295">
        <f>IF(J3295="","",IF(E3295="SGD",1,IF(E3295="USD",Settings!$B$22,IF(E3295="HKD",Settings!$B$23,1))))</f>
      </c>
      <c r="O3295">
        <f>IF(OR(B3295="",C3295="",E3295=""),0,(IF(A3295=-1,H3295,0)-IF(OR(A3295=1,A3295=0),H3295,0)+IF(A3295=2,H3295,0))*IF(E3295="SGD",1,IF(E3295="USD",Settings!$B$22,IF(E3295="HKD",Settings!$B$23,1))))</f>
        <v>0</v>
      </c>
      <c r="P3295">
        <f>IF(OR(B3295="",C3295="",E3295=""),0,IF(A3295=2,H3295*IF(E3295="SGD",1,IF(E3295="USD",Settings!$B$22,IF(E3295="HKD",Settings!$B$23,1))),0))</f>
        <v>0</v>
      </c>
      <c r="Q3295" s="312">
        <f>IF(OR(J3295="",G3295=""),"",G3295+ROW()/1000000)</f>
      </c>
      <c r="R3295" s="247">
        <f>IF(Q3295="","",SUMIFS(Txn[Signed Units],Txn[Key],J3295,Txn[Transaction Order],"&lt;="&amp;Q3295))</f>
      </c>
    </row>
    <row r="3296" spans="10:18" ht="15" customHeight="1" x14ac:dyDescent="0.15">
      <c r="J3296" s="246">
        <f>IF(OR(B3296="",C3296="",E3296=""),"",B3296&amp;":"&amp;C3296&amp;":"&amp;E3296)</f>
      </c>
      <c r="K3296" s="247">
        <f>IF(A3296="","",A3296*D3296)</f>
      </c>
      <c r="L3296" s="246">
        <f>IF(A3296="","",IF(OR(A3296=1,A3296=0),H3296,0))</f>
      </c>
      <c r="M3296" s="246">
        <f>IF(A3296="","",IF(A3296=-1,H3296,0))</f>
      </c>
      <c r="N3296">
        <f>IF(J3296="","",IF(E3296="SGD",1,IF(E3296="USD",Settings!$B$22,IF(E3296="HKD",Settings!$B$23,1))))</f>
      </c>
      <c r="O3296">
        <f>IF(OR(B3296="",C3296="",E3296=""),0,(IF(A3296=-1,H3296,0)-IF(OR(A3296=1,A3296=0),H3296,0)+IF(A3296=2,H3296,0))*IF(E3296="SGD",1,IF(E3296="USD",Settings!$B$22,IF(E3296="HKD",Settings!$B$23,1))))</f>
        <v>0</v>
      </c>
      <c r="P3296">
        <f>IF(OR(B3296="",C3296="",E3296=""),0,IF(A3296=2,H3296*IF(E3296="SGD",1,IF(E3296="USD",Settings!$B$22,IF(E3296="HKD",Settings!$B$23,1))),0))</f>
        <v>0</v>
      </c>
      <c r="Q3296" s="312">
        <f>IF(OR(J3296="",G3296=""),"",G3296+ROW()/1000000)</f>
      </c>
      <c r="R3296" s="247">
        <f>IF(Q3296="","",SUMIFS(Txn[Signed Units],Txn[Key],J3296,Txn[Transaction Order],"&lt;="&amp;Q3296))</f>
      </c>
    </row>
    <row r="3297" spans="10:18" ht="15" customHeight="1" x14ac:dyDescent="0.15">
      <c r="J3297" s="246">
        <f>IF(OR(B3297="",C3297="",E3297=""),"",B3297&amp;":"&amp;C3297&amp;":"&amp;E3297)</f>
      </c>
      <c r="K3297" s="247">
        <f>IF(A3297="","",A3297*D3297)</f>
      </c>
      <c r="L3297" s="246">
        <f>IF(A3297="","",IF(OR(A3297=1,A3297=0),H3297,0))</f>
      </c>
      <c r="M3297" s="246">
        <f>IF(A3297="","",IF(A3297=-1,H3297,0))</f>
      </c>
      <c r="N3297">
        <f>IF(J3297="","",IF(E3297="SGD",1,IF(E3297="USD",Settings!$B$22,IF(E3297="HKD",Settings!$B$23,1))))</f>
      </c>
      <c r="O3297">
        <f>IF(OR(B3297="",C3297="",E3297=""),0,(IF(A3297=-1,H3297,0)-IF(OR(A3297=1,A3297=0),H3297,0)+IF(A3297=2,H3297,0))*IF(E3297="SGD",1,IF(E3297="USD",Settings!$B$22,IF(E3297="HKD",Settings!$B$23,1))))</f>
        <v>0</v>
      </c>
      <c r="P3297">
        <f>IF(OR(B3297="",C3297="",E3297=""),0,IF(A3297=2,H3297*IF(E3297="SGD",1,IF(E3297="USD",Settings!$B$22,IF(E3297="HKD",Settings!$B$23,1))),0))</f>
        <v>0</v>
      </c>
      <c r="Q3297" s="312">
        <f>IF(OR(J3297="",G3297=""),"",G3297+ROW()/1000000)</f>
      </c>
      <c r="R3297" s="247">
        <f>IF(Q3297="","",SUMIFS(Txn[Signed Units],Txn[Key],J3297,Txn[Transaction Order],"&lt;="&amp;Q3297))</f>
      </c>
    </row>
    <row r="3298" spans="10:18" ht="15" customHeight="1" x14ac:dyDescent="0.15">
      <c r="J3298" s="246">
        <f>IF(OR(B3298="",C3298="",E3298=""),"",B3298&amp;":"&amp;C3298&amp;":"&amp;E3298)</f>
      </c>
      <c r="K3298" s="247">
        <f>IF(A3298="","",A3298*D3298)</f>
      </c>
      <c r="L3298" s="246">
        <f>IF(A3298="","",IF(OR(A3298=1,A3298=0),H3298,0))</f>
      </c>
      <c r="M3298" s="246">
        <f>IF(A3298="","",IF(A3298=-1,H3298,0))</f>
      </c>
      <c r="N3298">
        <f>IF(J3298="","",IF(E3298="SGD",1,IF(E3298="USD",Settings!$B$22,IF(E3298="HKD",Settings!$B$23,1))))</f>
      </c>
      <c r="O3298">
        <f>IF(OR(B3298="",C3298="",E3298=""),0,(IF(A3298=-1,H3298,0)-IF(OR(A3298=1,A3298=0),H3298,0)+IF(A3298=2,H3298,0))*IF(E3298="SGD",1,IF(E3298="USD",Settings!$B$22,IF(E3298="HKD",Settings!$B$23,1))))</f>
        <v>0</v>
      </c>
      <c r="P3298">
        <f>IF(OR(B3298="",C3298="",E3298=""),0,IF(A3298=2,H3298*IF(E3298="SGD",1,IF(E3298="USD",Settings!$B$22,IF(E3298="HKD",Settings!$B$23,1))),0))</f>
        <v>0</v>
      </c>
      <c r="Q3298" s="312">
        <f>IF(OR(J3298="",G3298=""),"",G3298+ROW()/1000000)</f>
      </c>
      <c r="R3298" s="247">
        <f>IF(Q3298="","",SUMIFS(Txn[Signed Units],Txn[Key],J3298,Txn[Transaction Order],"&lt;="&amp;Q3298))</f>
      </c>
    </row>
    <row r="3299" spans="10:18" ht="15" customHeight="1" x14ac:dyDescent="0.15">
      <c r="J3299" s="246">
        <f>IF(OR(B3299="",C3299="",E3299=""),"",B3299&amp;":"&amp;C3299&amp;":"&amp;E3299)</f>
      </c>
      <c r="K3299" s="247">
        <f>IF(A3299="","",A3299*D3299)</f>
      </c>
      <c r="L3299" s="246">
        <f>IF(A3299="","",IF(OR(A3299=1,A3299=0),H3299,0))</f>
      </c>
      <c r="M3299" s="246">
        <f>IF(A3299="","",IF(A3299=-1,H3299,0))</f>
      </c>
      <c r="N3299">
        <f>IF(J3299="","",IF(E3299="SGD",1,IF(E3299="USD",Settings!$B$22,IF(E3299="HKD",Settings!$B$23,1))))</f>
      </c>
      <c r="O3299">
        <f>IF(OR(B3299="",C3299="",E3299=""),0,(IF(A3299=-1,H3299,0)-IF(OR(A3299=1,A3299=0),H3299,0)+IF(A3299=2,H3299,0))*IF(E3299="SGD",1,IF(E3299="USD",Settings!$B$22,IF(E3299="HKD",Settings!$B$23,1))))</f>
        <v>0</v>
      </c>
      <c r="P3299">
        <f>IF(OR(B3299="",C3299="",E3299=""),0,IF(A3299=2,H3299*IF(E3299="SGD",1,IF(E3299="USD",Settings!$B$22,IF(E3299="HKD",Settings!$B$23,1))),0))</f>
        <v>0</v>
      </c>
      <c r="Q3299" s="312">
        <f>IF(OR(J3299="",G3299=""),"",G3299+ROW()/1000000)</f>
      </c>
      <c r="R3299" s="247">
        <f>IF(Q3299="","",SUMIFS(Txn[Signed Units],Txn[Key],J3299,Txn[Transaction Order],"&lt;="&amp;Q3299))</f>
      </c>
    </row>
    <row r="3300" spans="10:18" ht="15" customHeight="1" x14ac:dyDescent="0.15">
      <c r="J3300" s="246">
        <f>IF(OR(B3300="",C3300="",E3300=""),"",B3300&amp;":"&amp;C3300&amp;":"&amp;E3300)</f>
      </c>
      <c r="K3300" s="247">
        <f>IF(A3300="","",A3300*D3300)</f>
      </c>
      <c r="L3300" s="246">
        <f>IF(A3300="","",IF(OR(A3300=1,A3300=0),H3300,0))</f>
      </c>
      <c r="M3300" s="246">
        <f>IF(A3300="","",IF(A3300=-1,H3300,0))</f>
      </c>
      <c r="N3300">
        <f>IF(J3300="","",IF(E3300="SGD",1,IF(E3300="USD",Settings!$B$22,IF(E3300="HKD",Settings!$B$23,1))))</f>
      </c>
      <c r="O3300">
        <f>IF(OR(B3300="",C3300="",E3300=""),0,(IF(A3300=-1,H3300,0)-IF(OR(A3300=1,A3300=0),H3300,0)+IF(A3300=2,H3300,0))*IF(E3300="SGD",1,IF(E3300="USD",Settings!$B$22,IF(E3300="HKD",Settings!$B$23,1))))</f>
        <v>0</v>
      </c>
      <c r="P3300">
        <f>IF(OR(B3300="",C3300="",E3300=""),0,IF(A3300=2,H3300*IF(E3300="SGD",1,IF(E3300="USD",Settings!$B$22,IF(E3300="HKD",Settings!$B$23,1))),0))</f>
        <v>0</v>
      </c>
      <c r="Q3300" s="312">
        <f>IF(OR(J3300="",G3300=""),"",G3300+ROW()/1000000)</f>
      </c>
      <c r="R3300" s="247">
        <f>IF(Q3300="","",SUMIFS(Txn[Signed Units],Txn[Key],J3300,Txn[Transaction Order],"&lt;="&amp;Q3300))</f>
      </c>
    </row>
    <row r="3301" spans="10:18" ht="15" customHeight="1" x14ac:dyDescent="0.15">
      <c r="J3301" s="246">
        <f>IF(OR(B3301="",C3301="",E3301=""),"",B3301&amp;":"&amp;C3301&amp;":"&amp;E3301)</f>
      </c>
      <c r="K3301" s="247">
        <f>IF(A3301="","",A3301*D3301)</f>
      </c>
      <c r="L3301" s="246">
        <f>IF(A3301="","",IF(OR(A3301=1,A3301=0),H3301,0))</f>
      </c>
      <c r="M3301" s="246">
        <f>IF(A3301="","",IF(A3301=-1,H3301,0))</f>
      </c>
      <c r="N3301">
        <f>IF(J3301="","",IF(E3301="SGD",1,IF(E3301="USD",Settings!$B$22,IF(E3301="HKD",Settings!$B$23,1))))</f>
      </c>
      <c r="O3301">
        <f>IF(OR(B3301="",C3301="",E3301=""),0,(IF(A3301=-1,H3301,0)-IF(OR(A3301=1,A3301=0),H3301,0)+IF(A3301=2,H3301,0))*IF(E3301="SGD",1,IF(E3301="USD",Settings!$B$22,IF(E3301="HKD",Settings!$B$23,1))))</f>
        <v>0</v>
      </c>
      <c r="P3301">
        <f>IF(OR(B3301="",C3301="",E3301=""),0,IF(A3301=2,H3301*IF(E3301="SGD",1,IF(E3301="USD",Settings!$B$22,IF(E3301="HKD",Settings!$B$23,1))),0))</f>
        <v>0</v>
      </c>
      <c r="Q3301" s="312">
        <f>IF(OR(J3301="",G3301=""),"",G3301+ROW()/1000000)</f>
      </c>
      <c r="R3301" s="247">
        <f>IF(Q3301="","",SUMIFS(Txn[Signed Units],Txn[Key],J3301,Txn[Transaction Order],"&lt;="&amp;Q3301))</f>
      </c>
    </row>
    <row r="3302" spans="10:18" ht="15" customHeight="1" x14ac:dyDescent="0.15">
      <c r="J3302" s="246">
        <f>IF(OR(B3302="",C3302="",E3302=""),"",B3302&amp;":"&amp;C3302&amp;":"&amp;E3302)</f>
      </c>
      <c r="K3302" s="247">
        <f>IF(A3302="","",A3302*D3302)</f>
      </c>
      <c r="L3302" s="246">
        <f>IF(A3302="","",IF(OR(A3302=1,A3302=0),H3302,0))</f>
      </c>
      <c r="M3302" s="246">
        <f>IF(A3302="","",IF(A3302=-1,H3302,0))</f>
      </c>
      <c r="N3302">
        <f>IF(J3302="","",IF(E3302="SGD",1,IF(E3302="USD",Settings!$B$22,IF(E3302="HKD",Settings!$B$23,1))))</f>
      </c>
      <c r="O3302">
        <f>IF(OR(B3302="",C3302="",E3302=""),0,(IF(A3302=-1,H3302,0)-IF(OR(A3302=1,A3302=0),H3302,0)+IF(A3302=2,H3302,0))*IF(E3302="SGD",1,IF(E3302="USD",Settings!$B$22,IF(E3302="HKD",Settings!$B$23,1))))</f>
        <v>0</v>
      </c>
      <c r="P3302">
        <f>IF(OR(B3302="",C3302="",E3302=""),0,IF(A3302=2,H3302*IF(E3302="SGD",1,IF(E3302="USD",Settings!$B$22,IF(E3302="HKD",Settings!$B$23,1))),0))</f>
        <v>0</v>
      </c>
      <c r="Q3302" s="312">
        <f>IF(OR(J3302="",G3302=""),"",G3302+ROW()/1000000)</f>
      </c>
      <c r="R3302" s="247">
        <f>IF(Q3302="","",SUMIFS(Txn[Signed Units],Txn[Key],J3302,Txn[Transaction Order],"&lt;="&amp;Q3302))</f>
      </c>
    </row>
    <row r="3303" spans="10:18" ht="15" customHeight="1" x14ac:dyDescent="0.15">
      <c r="J3303" s="246">
        <f>IF(OR(B3303="",C3303="",E3303=""),"",B3303&amp;":"&amp;C3303&amp;":"&amp;E3303)</f>
      </c>
      <c r="K3303" s="247">
        <f>IF(A3303="","",A3303*D3303)</f>
      </c>
      <c r="L3303" s="246">
        <f>IF(A3303="","",IF(OR(A3303=1,A3303=0),H3303,0))</f>
      </c>
      <c r="M3303" s="246">
        <f>IF(A3303="","",IF(A3303=-1,H3303,0))</f>
      </c>
      <c r="N3303">
        <f>IF(J3303="","",IF(E3303="SGD",1,IF(E3303="USD",Settings!$B$22,IF(E3303="HKD",Settings!$B$23,1))))</f>
      </c>
      <c r="O3303">
        <f>IF(OR(B3303="",C3303="",E3303=""),0,(IF(A3303=-1,H3303,0)-IF(OR(A3303=1,A3303=0),H3303,0)+IF(A3303=2,H3303,0))*IF(E3303="SGD",1,IF(E3303="USD",Settings!$B$22,IF(E3303="HKD",Settings!$B$23,1))))</f>
        <v>0</v>
      </c>
      <c r="P3303">
        <f>IF(OR(B3303="",C3303="",E3303=""),0,IF(A3303=2,H3303*IF(E3303="SGD",1,IF(E3303="USD",Settings!$B$22,IF(E3303="HKD",Settings!$B$23,1))),0))</f>
        <v>0</v>
      </c>
      <c r="Q3303" s="312">
        <f>IF(OR(J3303="",G3303=""),"",G3303+ROW()/1000000)</f>
      </c>
      <c r="R3303" s="247">
        <f>IF(Q3303="","",SUMIFS(Txn[Signed Units],Txn[Key],J3303,Txn[Transaction Order],"&lt;="&amp;Q3303))</f>
      </c>
    </row>
    <row r="3304" spans="10:18" ht="15" customHeight="1" x14ac:dyDescent="0.15">
      <c r="J3304" s="246">
        <f>IF(OR(B3304="",C3304="",E3304=""),"",B3304&amp;":"&amp;C3304&amp;":"&amp;E3304)</f>
      </c>
      <c r="K3304" s="247">
        <f>IF(A3304="","",A3304*D3304)</f>
      </c>
      <c r="L3304" s="246">
        <f>IF(A3304="","",IF(OR(A3304=1,A3304=0),H3304,0))</f>
      </c>
      <c r="M3304" s="246">
        <f>IF(A3304="","",IF(A3304=-1,H3304,0))</f>
      </c>
      <c r="N3304">
        <f>IF(J3304="","",IF(E3304="SGD",1,IF(E3304="USD",Settings!$B$22,IF(E3304="HKD",Settings!$B$23,1))))</f>
      </c>
      <c r="O3304">
        <f>IF(OR(B3304="",C3304="",E3304=""),0,(IF(A3304=-1,H3304,0)-IF(OR(A3304=1,A3304=0),H3304,0)+IF(A3304=2,H3304,0))*IF(E3304="SGD",1,IF(E3304="USD",Settings!$B$22,IF(E3304="HKD",Settings!$B$23,1))))</f>
        <v>0</v>
      </c>
      <c r="P3304">
        <f>IF(OR(B3304="",C3304="",E3304=""),0,IF(A3304=2,H3304*IF(E3304="SGD",1,IF(E3304="USD",Settings!$B$22,IF(E3304="HKD",Settings!$B$23,1))),0))</f>
        <v>0</v>
      </c>
      <c r="Q3304" s="312">
        <f>IF(OR(J3304="",G3304=""),"",G3304+ROW()/1000000)</f>
      </c>
      <c r="R3304" s="247">
        <f>IF(Q3304="","",SUMIFS(Txn[Signed Units],Txn[Key],J3304,Txn[Transaction Order],"&lt;="&amp;Q3304))</f>
      </c>
    </row>
    <row r="3305" spans="10:18" ht="15" customHeight="1" x14ac:dyDescent="0.15">
      <c r="J3305" s="246">
        <f>IF(OR(B3305="",C3305="",E3305=""),"",B3305&amp;":"&amp;C3305&amp;":"&amp;E3305)</f>
      </c>
      <c r="K3305" s="247">
        <f>IF(A3305="","",A3305*D3305)</f>
      </c>
      <c r="L3305" s="246">
        <f>IF(A3305="","",IF(OR(A3305=1,A3305=0),H3305,0))</f>
      </c>
      <c r="M3305" s="246">
        <f>IF(A3305="","",IF(A3305=-1,H3305,0))</f>
      </c>
      <c r="N3305">
        <f>IF(J3305="","",IF(E3305="SGD",1,IF(E3305="USD",Settings!$B$22,IF(E3305="HKD",Settings!$B$23,1))))</f>
      </c>
      <c r="O3305">
        <f>IF(OR(B3305="",C3305="",E3305=""),0,(IF(A3305=-1,H3305,0)-IF(OR(A3305=1,A3305=0),H3305,0)+IF(A3305=2,H3305,0))*IF(E3305="SGD",1,IF(E3305="USD",Settings!$B$22,IF(E3305="HKD",Settings!$B$23,1))))</f>
        <v>0</v>
      </c>
      <c r="P3305">
        <f>IF(OR(B3305="",C3305="",E3305=""),0,IF(A3305=2,H3305*IF(E3305="SGD",1,IF(E3305="USD",Settings!$B$22,IF(E3305="HKD",Settings!$B$23,1))),0))</f>
        <v>0</v>
      </c>
      <c r="Q3305" s="312">
        <f>IF(OR(J3305="",G3305=""),"",G3305+ROW()/1000000)</f>
      </c>
      <c r="R3305" s="247">
        <f>IF(Q3305="","",SUMIFS(Txn[Signed Units],Txn[Key],J3305,Txn[Transaction Order],"&lt;="&amp;Q3305))</f>
      </c>
    </row>
    <row r="3306" spans="10:18" ht="15" customHeight="1" x14ac:dyDescent="0.15">
      <c r="J3306" s="246">
        <f>IF(OR(B3306="",C3306="",E3306=""),"",B3306&amp;":"&amp;C3306&amp;":"&amp;E3306)</f>
      </c>
      <c r="K3306" s="247">
        <f>IF(A3306="","",A3306*D3306)</f>
      </c>
      <c r="L3306" s="246">
        <f>IF(A3306="","",IF(OR(A3306=1,A3306=0),H3306,0))</f>
      </c>
      <c r="M3306" s="246">
        <f>IF(A3306="","",IF(A3306=-1,H3306,0))</f>
      </c>
      <c r="N3306">
        <f>IF(J3306="","",IF(E3306="SGD",1,IF(E3306="USD",Settings!$B$22,IF(E3306="HKD",Settings!$B$23,1))))</f>
      </c>
      <c r="O3306">
        <f>IF(OR(B3306="",C3306="",E3306=""),0,(IF(A3306=-1,H3306,0)-IF(OR(A3306=1,A3306=0),H3306,0)+IF(A3306=2,H3306,0))*IF(E3306="SGD",1,IF(E3306="USD",Settings!$B$22,IF(E3306="HKD",Settings!$B$23,1))))</f>
        <v>0</v>
      </c>
      <c r="P3306">
        <f>IF(OR(B3306="",C3306="",E3306=""),0,IF(A3306=2,H3306*IF(E3306="SGD",1,IF(E3306="USD",Settings!$B$22,IF(E3306="HKD",Settings!$B$23,1))),0))</f>
        <v>0</v>
      </c>
      <c r="Q3306" s="312">
        <f>IF(OR(J3306="",G3306=""),"",G3306+ROW()/1000000)</f>
      </c>
      <c r="R3306" s="247">
        <f>IF(Q3306="","",SUMIFS(Txn[Signed Units],Txn[Key],J3306,Txn[Transaction Order],"&lt;="&amp;Q3306))</f>
      </c>
    </row>
    <row r="3307" spans="10:18" ht="15" customHeight="1" x14ac:dyDescent="0.15">
      <c r="J3307" s="246">
        <f>IF(OR(B3307="",C3307="",E3307=""),"",B3307&amp;":"&amp;C3307&amp;":"&amp;E3307)</f>
      </c>
      <c r="K3307" s="247">
        <f>IF(A3307="","",A3307*D3307)</f>
      </c>
      <c r="L3307" s="246">
        <f>IF(A3307="","",IF(OR(A3307=1,A3307=0),H3307,0))</f>
      </c>
      <c r="M3307" s="246">
        <f>IF(A3307="","",IF(A3307=-1,H3307,0))</f>
      </c>
      <c r="N3307">
        <f>IF(J3307="","",IF(E3307="SGD",1,IF(E3307="USD",Settings!$B$22,IF(E3307="HKD",Settings!$B$23,1))))</f>
      </c>
      <c r="O3307">
        <f>IF(OR(B3307="",C3307="",E3307=""),0,(IF(A3307=-1,H3307,0)-IF(OR(A3307=1,A3307=0),H3307,0)+IF(A3307=2,H3307,0))*IF(E3307="SGD",1,IF(E3307="USD",Settings!$B$22,IF(E3307="HKD",Settings!$B$23,1))))</f>
        <v>0</v>
      </c>
      <c r="P3307">
        <f>IF(OR(B3307="",C3307="",E3307=""),0,IF(A3307=2,H3307*IF(E3307="SGD",1,IF(E3307="USD",Settings!$B$22,IF(E3307="HKD",Settings!$B$23,1))),0))</f>
        <v>0</v>
      </c>
      <c r="Q3307" s="312">
        <f>IF(OR(J3307="",G3307=""),"",G3307+ROW()/1000000)</f>
      </c>
      <c r="R3307" s="247">
        <f>IF(Q3307="","",SUMIFS(Txn[Signed Units],Txn[Key],J3307,Txn[Transaction Order],"&lt;="&amp;Q3307))</f>
      </c>
    </row>
    <row r="3308" spans="10:18" ht="15" customHeight="1" x14ac:dyDescent="0.15">
      <c r="J3308" s="246">
        <f>IF(OR(B3308="",C3308="",E3308=""),"",B3308&amp;":"&amp;C3308&amp;":"&amp;E3308)</f>
      </c>
      <c r="K3308" s="247">
        <f>IF(A3308="","",A3308*D3308)</f>
      </c>
      <c r="L3308" s="246">
        <f>IF(A3308="","",IF(OR(A3308=1,A3308=0),H3308,0))</f>
      </c>
      <c r="M3308" s="246">
        <f>IF(A3308="","",IF(A3308=-1,H3308,0))</f>
      </c>
      <c r="N3308">
        <f>IF(J3308="","",IF(E3308="SGD",1,IF(E3308="USD",Settings!$B$22,IF(E3308="HKD",Settings!$B$23,1))))</f>
      </c>
      <c r="O3308">
        <f>IF(OR(B3308="",C3308="",E3308=""),0,(IF(A3308=-1,H3308,0)-IF(OR(A3308=1,A3308=0),H3308,0)+IF(A3308=2,H3308,0))*IF(E3308="SGD",1,IF(E3308="USD",Settings!$B$22,IF(E3308="HKD",Settings!$B$23,1))))</f>
        <v>0</v>
      </c>
      <c r="P3308">
        <f>IF(OR(B3308="",C3308="",E3308=""),0,IF(A3308=2,H3308*IF(E3308="SGD",1,IF(E3308="USD",Settings!$B$22,IF(E3308="HKD",Settings!$B$23,1))),0))</f>
        <v>0</v>
      </c>
      <c r="Q3308" s="312">
        <f>IF(OR(J3308="",G3308=""),"",G3308+ROW()/1000000)</f>
      </c>
      <c r="R3308" s="247">
        <f>IF(Q3308="","",SUMIFS(Txn[Signed Units],Txn[Key],J3308,Txn[Transaction Order],"&lt;="&amp;Q3308))</f>
      </c>
    </row>
    <row r="3309" spans="10:18" ht="15" customHeight="1" x14ac:dyDescent="0.15">
      <c r="J3309" s="246">
        <f>IF(OR(B3309="",C3309="",E3309=""),"",B3309&amp;":"&amp;C3309&amp;":"&amp;E3309)</f>
      </c>
      <c r="K3309" s="247">
        <f>IF(A3309="","",A3309*D3309)</f>
      </c>
      <c r="L3309" s="246">
        <f>IF(A3309="","",IF(OR(A3309=1,A3309=0),H3309,0))</f>
      </c>
      <c r="M3309" s="246">
        <f>IF(A3309="","",IF(A3309=-1,H3309,0))</f>
      </c>
      <c r="N3309">
        <f>IF(J3309="","",IF(E3309="SGD",1,IF(E3309="USD",Settings!$B$22,IF(E3309="HKD",Settings!$B$23,1))))</f>
      </c>
      <c r="O3309">
        <f>IF(OR(B3309="",C3309="",E3309=""),0,(IF(A3309=-1,H3309,0)-IF(OR(A3309=1,A3309=0),H3309,0)+IF(A3309=2,H3309,0))*IF(E3309="SGD",1,IF(E3309="USD",Settings!$B$22,IF(E3309="HKD",Settings!$B$23,1))))</f>
        <v>0</v>
      </c>
      <c r="P3309">
        <f>IF(OR(B3309="",C3309="",E3309=""),0,IF(A3309=2,H3309*IF(E3309="SGD",1,IF(E3309="USD",Settings!$B$22,IF(E3309="HKD",Settings!$B$23,1))),0))</f>
        <v>0</v>
      </c>
      <c r="Q3309" s="312">
        <f>IF(OR(J3309="",G3309=""),"",G3309+ROW()/1000000)</f>
      </c>
      <c r="R3309" s="247">
        <f>IF(Q3309="","",SUMIFS(Txn[Signed Units],Txn[Key],J3309,Txn[Transaction Order],"&lt;="&amp;Q3309))</f>
      </c>
    </row>
    <row r="3310" spans="10:18" ht="15" customHeight="1" x14ac:dyDescent="0.15">
      <c r="J3310" s="246">
        <f>IF(OR(B3310="",C3310="",E3310=""),"",B3310&amp;":"&amp;C3310&amp;":"&amp;E3310)</f>
      </c>
      <c r="K3310" s="247">
        <f>IF(A3310="","",A3310*D3310)</f>
      </c>
      <c r="L3310" s="246">
        <f>IF(A3310="","",IF(OR(A3310=1,A3310=0),H3310,0))</f>
      </c>
      <c r="M3310" s="246">
        <f>IF(A3310="","",IF(A3310=-1,H3310,0))</f>
      </c>
      <c r="N3310">
        <f>IF(J3310="","",IF(E3310="SGD",1,IF(E3310="USD",Settings!$B$22,IF(E3310="HKD",Settings!$B$23,1))))</f>
      </c>
      <c r="O3310">
        <f>IF(OR(B3310="",C3310="",E3310=""),0,(IF(A3310=-1,H3310,0)-IF(OR(A3310=1,A3310=0),H3310,0)+IF(A3310=2,H3310,0))*IF(E3310="SGD",1,IF(E3310="USD",Settings!$B$22,IF(E3310="HKD",Settings!$B$23,1))))</f>
        <v>0</v>
      </c>
      <c r="P3310">
        <f>IF(OR(B3310="",C3310="",E3310=""),0,IF(A3310=2,H3310*IF(E3310="SGD",1,IF(E3310="USD",Settings!$B$22,IF(E3310="HKD",Settings!$B$23,1))),0))</f>
        <v>0</v>
      </c>
      <c r="Q3310" s="312">
        <f>IF(OR(J3310="",G3310=""),"",G3310+ROW()/1000000)</f>
      </c>
      <c r="R3310" s="247">
        <f>IF(Q3310="","",SUMIFS(Txn[Signed Units],Txn[Key],J3310,Txn[Transaction Order],"&lt;="&amp;Q3310))</f>
      </c>
    </row>
    <row r="3311" spans="10:18" ht="15" customHeight="1" x14ac:dyDescent="0.15">
      <c r="J3311" s="246">
        <f>IF(OR(B3311="",C3311="",E3311=""),"",B3311&amp;":"&amp;C3311&amp;":"&amp;E3311)</f>
      </c>
      <c r="K3311" s="247">
        <f>IF(A3311="","",A3311*D3311)</f>
      </c>
      <c r="L3311" s="246">
        <f>IF(A3311="","",IF(OR(A3311=1,A3311=0),H3311,0))</f>
      </c>
      <c r="M3311" s="246">
        <f>IF(A3311="","",IF(A3311=-1,H3311,0))</f>
      </c>
      <c r="N3311">
        <f>IF(J3311="","",IF(E3311="SGD",1,IF(E3311="USD",Settings!$B$22,IF(E3311="HKD",Settings!$B$23,1))))</f>
      </c>
      <c r="O3311">
        <f>IF(OR(B3311="",C3311="",E3311=""),0,(IF(A3311=-1,H3311,0)-IF(OR(A3311=1,A3311=0),H3311,0)+IF(A3311=2,H3311,0))*IF(E3311="SGD",1,IF(E3311="USD",Settings!$B$22,IF(E3311="HKD",Settings!$B$23,1))))</f>
        <v>0</v>
      </c>
      <c r="P3311">
        <f>IF(OR(B3311="",C3311="",E3311=""),0,IF(A3311=2,H3311*IF(E3311="SGD",1,IF(E3311="USD",Settings!$B$22,IF(E3311="HKD",Settings!$B$23,1))),0))</f>
        <v>0</v>
      </c>
      <c r="Q3311" s="312">
        <f>IF(OR(J3311="",G3311=""),"",G3311+ROW()/1000000)</f>
      </c>
      <c r="R3311" s="247">
        <f>IF(Q3311="","",SUMIFS(Txn[Signed Units],Txn[Key],J3311,Txn[Transaction Order],"&lt;="&amp;Q3311))</f>
      </c>
    </row>
    <row r="3312" spans="10:18" ht="15" customHeight="1" x14ac:dyDescent="0.15">
      <c r="J3312" s="246">
        <f>IF(OR(B3312="",C3312="",E3312=""),"",B3312&amp;":"&amp;C3312&amp;":"&amp;E3312)</f>
      </c>
      <c r="K3312" s="247">
        <f>IF(A3312="","",A3312*D3312)</f>
      </c>
      <c r="L3312" s="246">
        <f>IF(A3312="","",IF(OR(A3312=1,A3312=0),H3312,0))</f>
      </c>
      <c r="M3312" s="246">
        <f>IF(A3312="","",IF(A3312=-1,H3312,0))</f>
      </c>
      <c r="N3312">
        <f>IF(J3312="","",IF(E3312="SGD",1,IF(E3312="USD",Settings!$B$22,IF(E3312="HKD",Settings!$B$23,1))))</f>
      </c>
      <c r="O3312">
        <f>IF(OR(B3312="",C3312="",E3312=""),0,(IF(A3312=-1,H3312,0)-IF(OR(A3312=1,A3312=0),H3312,0)+IF(A3312=2,H3312,0))*IF(E3312="SGD",1,IF(E3312="USD",Settings!$B$22,IF(E3312="HKD",Settings!$B$23,1))))</f>
        <v>0</v>
      </c>
      <c r="P3312">
        <f>IF(OR(B3312="",C3312="",E3312=""),0,IF(A3312=2,H3312*IF(E3312="SGD",1,IF(E3312="USD",Settings!$B$22,IF(E3312="HKD",Settings!$B$23,1))),0))</f>
        <v>0</v>
      </c>
      <c r="Q3312" s="312">
        <f>IF(OR(J3312="",G3312=""),"",G3312+ROW()/1000000)</f>
      </c>
      <c r="R3312" s="247">
        <f>IF(Q3312="","",SUMIFS(Txn[Signed Units],Txn[Key],J3312,Txn[Transaction Order],"&lt;="&amp;Q3312))</f>
      </c>
    </row>
    <row r="3313" spans="10:18" ht="15" customHeight="1" x14ac:dyDescent="0.15">
      <c r="J3313" s="246">
        <f>IF(OR(B3313="",C3313="",E3313=""),"",B3313&amp;":"&amp;C3313&amp;":"&amp;E3313)</f>
      </c>
      <c r="K3313" s="247">
        <f>IF(A3313="","",A3313*D3313)</f>
      </c>
      <c r="L3313" s="246">
        <f>IF(A3313="","",IF(OR(A3313=1,A3313=0),H3313,0))</f>
      </c>
      <c r="M3313" s="246">
        <f>IF(A3313="","",IF(A3313=-1,H3313,0))</f>
      </c>
      <c r="N3313">
        <f>IF(J3313="","",IF(E3313="SGD",1,IF(E3313="USD",Settings!$B$22,IF(E3313="HKD",Settings!$B$23,1))))</f>
      </c>
      <c r="O3313">
        <f>IF(OR(B3313="",C3313="",E3313=""),0,(IF(A3313=-1,H3313,0)-IF(OR(A3313=1,A3313=0),H3313,0)+IF(A3313=2,H3313,0))*IF(E3313="SGD",1,IF(E3313="USD",Settings!$B$22,IF(E3313="HKD",Settings!$B$23,1))))</f>
        <v>0</v>
      </c>
      <c r="P3313">
        <f>IF(OR(B3313="",C3313="",E3313=""),0,IF(A3313=2,H3313*IF(E3313="SGD",1,IF(E3313="USD",Settings!$B$22,IF(E3313="HKD",Settings!$B$23,1))),0))</f>
        <v>0</v>
      </c>
      <c r="Q3313" s="312">
        <f>IF(OR(J3313="",G3313=""),"",G3313+ROW()/1000000)</f>
      </c>
      <c r="R3313" s="247">
        <f>IF(Q3313="","",SUMIFS(Txn[Signed Units],Txn[Key],J3313,Txn[Transaction Order],"&lt;="&amp;Q3313))</f>
      </c>
    </row>
    <row r="3314" spans="10:18" ht="15" customHeight="1" x14ac:dyDescent="0.15">
      <c r="J3314" s="246">
        <f>IF(OR(B3314="",C3314="",E3314=""),"",B3314&amp;":"&amp;C3314&amp;":"&amp;E3314)</f>
      </c>
      <c r="K3314" s="247">
        <f>IF(A3314="","",A3314*D3314)</f>
      </c>
      <c r="L3314" s="246">
        <f>IF(A3314="","",IF(OR(A3314=1,A3314=0),H3314,0))</f>
      </c>
      <c r="M3314" s="246">
        <f>IF(A3314="","",IF(A3314=-1,H3314,0))</f>
      </c>
      <c r="N3314">
        <f>IF(J3314="","",IF(E3314="SGD",1,IF(E3314="USD",Settings!$B$22,IF(E3314="HKD",Settings!$B$23,1))))</f>
      </c>
      <c r="O3314">
        <f>IF(OR(B3314="",C3314="",E3314=""),0,(IF(A3314=-1,H3314,0)-IF(OR(A3314=1,A3314=0),H3314,0)+IF(A3314=2,H3314,0))*IF(E3314="SGD",1,IF(E3314="USD",Settings!$B$22,IF(E3314="HKD",Settings!$B$23,1))))</f>
        <v>0</v>
      </c>
      <c r="P3314">
        <f>IF(OR(B3314="",C3314="",E3314=""),0,IF(A3314=2,H3314*IF(E3314="SGD",1,IF(E3314="USD",Settings!$B$22,IF(E3314="HKD",Settings!$B$23,1))),0))</f>
        <v>0</v>
      </c>
      <c r="Q3314" s="312">
        <f>IF(OR(J3314="",G3314=""),"",G3314+ROW()/1000000)</f>
      </c>
      <c r="R3314" s="247">
        <f>IF(Q3314="","",SUMIFS(Txn[Signed Units],Txn[Key],J3314,Txn[Transaction Order],"&lt;="&amp;Q3314))</f>
      </c>
    </row>
    <row r="3315" spans="10:18" ht="15" customHeight="1" x14ac:dyDescent="0.15">
      <c r="J3315" s="246">
        <f>IF(OR(B3315="",C3315="",E3315=""),"",B3315&amp;":"&amp;C3315&amp;":"&amp;E3315)</f>
      </c>
      <c r="K3315" s="247">
        <f>IF(A3315="","",A3315*D3315)</f>
      </c>
      <c r="L3315" s="246">
        <f>IF(A3315="","",IF(OR(A3315=1,A3315=0),H3315,0))</f>
      </c>
      <c r="M3315" s="246">
        <f>IF(A3315="","",IF(A3315=-1,H3315,0))</f>
      </c>
      <c r="N3315">
        <f>IF(J3315="","",IF(E3315="SGD",1,IF(E3315="USD",Settings!$B$22,IF(E3315="HKD",Settings!$B$23,1))))</f>
      </c>
      <c r="O3315">
        <f>IF(OR(B3315="",C3315="",E3315=""),0,(IF(A3315=-1,H3315,0)-IF(OR(A3315=1,A3315=0),H3315,0)+IF(A3315=2,H3315,0))*IF(E3315="SGD",1,IF(E3315="USD",Settings!$B$22,IF(E3315="HKD",Settings!$B$23,1))))</f>
        <v>0</v>
      </c>
      <c r="P3315">
        <f>IF(OR(B3315="",C3315="",E3315=""),0,IF(A3315=2,H3315*IF(E3315="SGD",1,IF(E3315="USD",Settings!$B$22,IF(E3315="HKD",Settings!$B$23,1))),0))</f>
        <v>0</v>
      </c>
      <c r="Q3315" s="312">
        <f>IF(OR(J3315="",G3315=""),"",G3315+ROW()/1000000)</f>
      </c>
      <c r="R3315" s="247">
        <f>IF(Q3315="","",SUMIFS(Txn[Signed Units],Txn[Key],J3315,Txn[Transaction Order],"&lt;="&amp;Q3315))</f>
      </c>
    </row>
    <row r="3316" spans="10:18" ht="15" customHeight="1" x14ac:dyDescent="0.15">
      <c r="J3316" s="246">
        <f>IF(OR(B3316="",C3316="",E3316=""),"",B3316&amp;":"&amp;C3316&amp;":"&amp;E3316)</f>
      </c>
      <c r="K3316" s="247">
        <f>IF(A3316="","",A3316*D3316)</f>
      </c>
      <c r="L3316" s="246">
        <f>IF(A3316="","",IF(OR(A3316=1,A3316=0),H3316,0))</f>
      </c>
      <c r="M3316" s="246">
        <f>IF(A3316="","",IF(A3316=-1,H3316,0))</f>
      </c>
      <c r="N3316">
        <f>IF(J3316="","",IF(E3316="SGD",1,IF(E3316="USD",Settings!$B$22,IF(E3316="HKD",Settings!$B$23,1))))</f>
      </c>
      <c r="O3316">
        <f>IF(OR(B3316="",C3316="",E3316=""),0,(IF(A3316=-1,H3316,0)-IF(OR(A3316=1,A3316=0),H3316,0)+IF(A3316=2,H3316,0))*IF(E3316="SGD",1,IF(E3316="USD",Settings!$B$22,IF(E3316="HKD",Settings!$B$23,1))))</f>
        <v>0</v>
      </c>
      <c r="P3316">
        <f>IF(OR(B3316="",C3316="",E3316=""),0,IF(A3316=2,H3316*IF(E3316="SGD",1,IF(E3316="USD",Settings!$B$22,IF(E3316="HKD",Settings!$B$23,1))),0))</f>
        <v>0</v>
      </c>
      <c r="Q3316" s="312">
        <f>IF(OR(J3316="",G3316=""),"",G3316+ROW()/1000000)</f>
      </c>
      <c r="R3316" s="247">
        <f>IF(Q3316="","",SUMIFS(Txn[Signed Units],Txn[Key],J3316,Txn[Transaction Order],"&lt;="&amp;Q3316))</f>
      </c>
    </row>
    <row r="3317" spans="10:18" ht="15" customHeight="1" x14ac:dyDescent="0.15">
      <c r="J3317" s="246">
        <f>IF(OR(B3317="",C3317="",E3317=""),"",B3317&amp;":"&amp;C3317&amp;":"&amp;E3317)</f>
      </c>
      <c r="K3317" s="247">
        <f>IF(A3317="","",A3317*D3317)</f>
      </c>
      <c r="L3317" s="246">
        <f>IF(A3317="","",IF(OR(A3317=1,A3317=0),H3317,0))</f>
      </c>
      <c r="M3317" s="246">
        <f>IF(A3317="","",IF(A3317=-1,H3317,0))</f>
      </c>
      <c r="N3317">
        <f>IF(J3317="","",IF(E3317="SGD",1,IF(E3317="USD",Settings!$B$22,IF(E3317="HKD",Settings!$B$23,1))))</f>
      </c>
      <c r="O3317">
        <f>IF(OR(B3317="",C3317="",E3317=""),0,(IF(A3317=-1,H3317,0)-IF(OR(A3317=1,A3317=0),H3317,0)+IF(A3317=2,H3317,0))*IF(E3317="SGD",1,IF(E3317="USD",Settings!$B$22,IF(E3317="HKD",Settings!$B$23,1))))</f>
        <v>0</v>
      </c>
      <c r="P3317">
        <f>IF(OR(B3317="",C3317="",E3317=""),0,IF(A3317=2,H3317*IF(E3317="SGD",1,IF(E3317="USD",Settings!$B$22,IF(E3317="HKD",Settings!$B$23,1))),0))</f>
        <v>0</v>
      </c>
      <c r="Q3317" s="312">
        <f>IF(OR(J3317="",G3317=""),"",G3317+ROW()/1000000)</f>
      </c>
      <c r="R3317" s="247">
        <f>IF(Q3317="","",SUMIFS(Txn[Signed Units],Txn[Key],J3317,Txn[Transaction Order],"&lt;="&amp;Q3317))</f>
      </c>
    </row>
    <row r="3318" spans="10:18" ht="15" customHeight="1" x14ac:dyDescent="0.15">
      <c r="J3318" s="246">
        <f>IF(OR(B3318="",C3318="",E3318=""),"",B3318&amp;":"&amp;C3318&amp;":"&amp;E3318)</f>
      </c>
      <c r="K3318" s="247">
        <f>IF(A3318="","",A3318*D3318)</f>
      </c>
      <c r="L3318" s="246">
        <f>IF(A3318="","",IF(OR(A3318=1,A3318=0),H3318,0))</f>
      </c>
      <c r="M3318" s="246">
        <f>IF(A3318="","",IF(A3318=-1,H3318,0))</f>
      </c>
      <c r="N3318">
        <f>IF(J3318="","",IF(E3318="SGD",1,IF(E3318="USD",Settings!$B$22,IF(E3318="HKD",Settings!$B$23,1))))</f>
      </c>
      <c r="O3318">
        <f>IF(OR(B3318="",C3318="",E3318=""),0,(IF(A3318=-1,H3318,0)-IF(OR(A3318=1,A3318=0),H3318,0)+IF(A3318=2,H3318,0))*IF(E3318="SGD",1,IF(E3318="USD",Settings!$B$22,IF(E3318="HKD",Settings!$B$23,1))))</f>
        <v>0</v>
      </c>
      <c r="P3318">
        <f>IF(OR(B3318="",C3318="",E3318=""),0,IF(A3318=2,H3318*IF(E3318="SGD",1,IF(E3318="USD",Settings!$B$22,IF(E3318="HKD",Settings!$B$23,1))),0))</f>
        <v>0</v>
      </c>
      <c r="Q3318" s="312">
        <f>IF(OR(J3318="",G3318=""),"",G3318+ROW()/1000000)</f>
      </c>
      <c r="R3318" s="247">
        <f>IF(Q3318="","",SUMIFS(Txn[Signed Units],Txn[Key],J3318,Txn[Transaction Order],"&lt;="&amp;Q3318))</f>
      </c>
    </row>
    <row r="3319" spans="10:18" ht="15" customHeight="1" x14ac:dyDescent="0.15">
      <c r="J3319" s="246">
        <f>IF(OR(B3319="",C3319="",E3319=""),"",B3319&amp;":"&amp;C3319&amp;":"&amp;E3319)</f>
      </c>
      <c r="K3319" s="247">
        <f>IF(A3319="","",A3319*D3319)</f>
      </c>
      <c r="L3319" s="246">
        <f>IF(A3319="","",IF(OR(A3319=1,A3319=0),H3319,0))</f>
      </c>
      <c r="M3319" s="246">
        <f>IF(A3319="","",IF(A3319=-1,H3319,0))</f>
      </c>
      <c r="N3319">
        <f>IF(J3319="","",IF(E3319="SGD",1,IF(E3319="USD",Settings!$B$22,IF(E3319="HKD",Settings!$B$23,1))))</f>
      </c>
      <c r="O3319">
        <f>IF(OR(B3319="",C3319="",E3319=""),0,(IF(A3319=-1,H3319,0)-IF(OR(A3319=1,A3319=0),H3319,0)+IF(A3319=2,H3319,0))*IF(E3319="SGD",1,IF(E3319="USD",Settings!$B$22,IF(E3319="HKD",Settings!$B$23,1))))</f>
        <v>0</v>
      </c>
      <c r="P3319">
        <f>IF(OR(B3319="",C3319="",E3319=""),0,IF(A3319=2,H3319*IF(E3319="SGD",1,IF(E3319="USD",Settings!$B$22,IF(E3319="HKD",Settings!$B$23,1))),0))</f>
        <v>0</v>
      </c>
      <c r="Q3319" s="312">
        <f>IF(OR(J3319="",G3319=""),"",G3319+ROW()/1000000)</f>
      </c>
      <c r="R3319" s="247">
        <f>IF(Q3319="","",SUMIFS(Txn[Signed Units],Txn[Key],J3319,Txn[Transaction Order],"&lt;="&amp;Q3319))</f>
      </c>
    </row>
    <row r="3320" spans="10:18" ht="15" customHeight="1" x14ac:dyDescent="0.15">
      <c r="J3320" s="246">
        <f>IF(OR(B3320="",C3320="",E3320=""),"",B3320&amp;":"&amp;C3320&amp;":"&amp;E3320)</f>
      </c>
      <c r="K3320" s="247">
        <f>IF(A3320="","",A3320*D3320)</f>
      </c>
      <c r="L3320" s="246">
        <f>IF(A3320="","",IF(OR(A3320=1,A3320=0),H3320,0))</f>
      </c>
      <c r="M3320" s="246">
        <f>IF(A3320="","",IF(A3320=-1,H3320,0))</f>
      </c>
      <c r="N3320">
        <f>IF(J3320="","",IF(E3320="SGD",1,IF(E3320="USD",Settings!$B$22,IF(E3320="HKD",Settings!$B$23,1))))</f>
      </c>
      <c r="O3320">
        <f>IF(OR(B3320="",C3320="",E3320=""),0,(IF(A3320=-1,H3320,0)-IF(OR(A3320=1,A3320=0),H3320,0)+IF(A3320=2,H3320,0))*IF(E3320="SGD",1,IF(E3320="USD",Settings!$B$22,IF(E3320="HKD",Settings!$B$23,1))))</f>
        <v>0</v>
      </c>
      <c r="P3320">
        <f>IF(OR(B3320="",C3320="",E3320=""),0,IF(A3320=2,H3320*IF(E3320="SGD",1,IF(E3320="USD",Settings!$B$22,IF(E3320="HKD",Settings!$B$23,1))),0))</f>
        <v>0</v>
      </c>
      <c r="Q3320" s="312">
        <f>IF(OR(J3320="",G3320=""),"",G3320+ROW()/1000000)</f>
      </c>
      <c r="R3320" s="247">
        <f>IF(Q3320="","",SUMIFS(Txn[Signed Units],Txn[Key],J3320,Txn[Transaction Order],"&lt;="&amp;Q3320))</f>
      </c>
    </row>
    <row r="3321" spans="10:18" ht="15" customHeight="1" x14ac:dyDescent="0.15">
      <c r="J3321" s="246">
        <f>IF(OR(B3321="",C3321="",E3321=""),"",B3321&amp;":"&amp;C3321&amp;":"&amp;E3321)</f>
      </c>
      <c r="K3321" s="247">
        <f>IF(A3321="","",A3321*D3321)</f>
      </c>
      <c r="L3321" s="246">
        <f>IF(A3321="","",IF(OR(A3321=1,A3321=0),H3321,0))</f>
      </c>
      <c r="M3321" s="246">
        <f>IF(A3321="","",IF(A3321=-1,H3321,0))</f>
      </c>
      <c r="N3321">
        <f>IF(J3321="","",IF(E3321="SGD",1,IF(E3321="USD",Settings!$B$22,IF(E3321="HKD",Settings!$B$23,1))))</f>
      </c>
      <c r="O3321">
        <f>IF(OR(B3321="",C3321="",E3321=""),0,(IF(A3321=-1,H3321,0)-IF(OR(A3321=1,A3321=0),H3321,0)+IF(A3321=2,H3321,0))*IF(E3321="SGD",1,IF(E3321="USD",Settings!$B$22,IF(E3321="HKD",Settings!$B$23,1))))</f>
        <v>0</v>
      </c>
      <c r="P3321">
        <f>IF(OR(B3321="",C3321="",E3321=""),0,IF(A3321=2,H3321*IF(E3321="SGD",1,IF(E3321="USD",Settings!$B$22,IF(E3321="HKD",Settings!$B$23,1))),0))</f>
        <v>0</v>
      </c>
      <c r="Q3321" s="312">
        <f>IF(OR(J3321="",G3321=""),"",G3321+ROW()/1000000)</f>
      </c>
      <c r="R3321" s="247">
        <f>IF(Q3321="","",SUMIFS(Txn[Signed Units],Txn[Key],J3321,Txn[Transaction Order],"&lt;="&amp;Q3321))</f>
      </c>
    </row>
    <row r="3322" spans="10:18" ht="15" customHeight="1" x14ac:dyDescent="0.15">
      <c r="J3322" s="246">
        <f>IF(OR(B3322="",C3322="",E3322=""),"",B3322&amp;":"&amp;C3322&amp;":"&amp;E3322)</f>
      </c>
      <c r="K3322" s="247">
        <f>IF(A3322="","",A3322*D3322)</f>
      </c>
      <c r="L3322" s="246">
        <f>IF(A3322="","",IF(OR(A3322=1,A3322=0),H3322,0))</f>
      </c>
      <c r="M3322" s="246">
        <f>IF(A3322="","",IF(A3322=-1,H3322,0))</f>
      </c>
      <c r="N3322">
        <f>IF(J3322="","",IF(E3322="SGD",1,IF(E3322="USD",Settings!$B$22,IF(E3322="HKD",Settings!$B$23,1))))</f>
      </c>
      <c r="O3322">
        <f>IF(OR(B3322="",C3322="",E3322=""),0,(IF(A3322=-1,H3322,0)-IF(OR(A3322=1,A3322=0),H3322,0)+IF(A3322=2,H3322,0))*IF(E3322="SGD",1,IF(E3322="USD",Settings!$B$22,IF(E3322="HKD",Settings!$B$23,1))))</f>
        <v>0</v>
      </c>
      <c r="P3322">
        <f>IF(OR(B3322="",C3322="",E3322=""),0,IF(A3322=2,H3322*IF(E3322="SGD",1,IF(E3322="USD",Settings!$B$22,IF(E3322="HKD",Settings!$B$23,1))),0))</f>
        <v>0</v>
      </c>
      <c r="Q3322" s="312">
        <f>IF(OR(J3322="",G3322=""),"",G3322+ROW()/1000000)</f>
      </c>
      <c r="R3322" s="247">
        <f>IF(Q3322="","",SUMIFS(Txn[Signed Units],Txn[Key],J3322,Txn[Transaction Order],"&lt;="&amp;Q3322))</f>
      </c>
    </row>
    <row r="3323" spans="10:18" ht="15" customHeight="1" x14ac:dyDescent="0.15">
      <c r="J3323" s="246">
        <f>IF(OR(B3323="",C3323="",E3323=""),"",B3323&amp;":"&amp;C3323&amp;":"&amp;E3323)</f>
      </c>
      <c r="K3323" s="247">
        <f>IF(A3323="","",A3323*D3323)</f>
      </c>
      <c r="L3323" s="246">
        <f>IF(A3323="","",IF(OR(A3323=1,A3323=0),H3323,0))</f>
      </c>
      <c r="M3323" s="246">
        <f>IF(A3323="","",IF(A3323=-1,H3323,0))</f>
      </c>
      <c r="N3323">
        <f>IF(J3323="","",IF(E3323="SGD",1,IF(E3323="USD",Settings!$B$22,IF(E3323="HKD",Settings!$B$23,1))))</f>
      </c>
      <c r="O3323">
        <f>IF(OR(B3323="",C3323="",E3323=""),0,(IF(A3323=-1,H3323,0)-IF(OR(A3323=1,A3323=0),H3323,0)+IF(A3323=2,H3323,0))*IF(E3323="SGD",1,IF(E3323="USD",Settings!$B$22,IF(E3323="HKD",Settings!$B$23,1))))</f>
        <v>0</v>
      </c>
      <c r="P3323">
        <f>IF(OR(B3323="",C3323="",E3323=""),0,IF(A3323=2,H3323*IF(E3323="SGD",1,IF(E3323="USD",Settings!$B$22,IF(E3323="HKD",Settings!$B$23,1))),0))</f>
        <v>0</v>
      </c>
      <c r="Q3323" s="312">
        <f>IF(OR(J3323="",G3323=""),"",G3323+ROW()/1000000)</f>
      </c>
      <c r="R3323" s="247">
        <f>IF(Q3323="","",SUMIFS(Txn[Signed Units],Txn[Key],J3323,Txn[Transaction Order],"&lt;="&amp;Q3323))</f>
      </c>
    </row>
    <row r="3324" spans="10:18" ht="15" customHeight="1" x14ac:dyDescent="0.15">
      <c r="J3324" s="246">
        <f>IF(OR(B3324="",C3324="",E3324=""),"",B3324&amp;":"&amp;C3324&amp;":"&amp;E3324)</f>
      </c>
      <c r="K3324" s="247">
        <f>IF(A3324="","",A3324*D3324)</f>
      </c>
      <c r="L3324" s="246">
        <f>IF(A3324="","",IF(OR(A3324=1,A3324=0),H3324,0))</f>
      </c>
      <c r="M3324" s="246">
        <f>IF(A3324="","",IF(A3324=-1,H3324,0))</f>
      </c>
      <c r="N3324">
        <f>IF(J3324="","",IF(E3324="SGD",1,IF(E3324="USD",Settings!$B$22,IF(E3324="HKD",Settings!$B$23,1))))</f>
      </c>
      <c r="O3324">
        <f>IF(OR(B3324="",C3324="",E3324=""),0,(IF(A3324=-1,H3324,0)-IF(OR(A3324=1,A3324=0),H3324,0)+IF(A3324=2,H3324,0))*IF(E3324="SGD",1,IF(E3324="USD",Settings!$B$22,IF(E3324="HKD",Settings!$B$23,1))))</f>
        <v>0</v>
      </c>
      <c r="P3324">
        <f>IF(OR(B3324="",C3324="",E3324=""),0,IF(A3324=2,H3324*IF(E3324="SGD",1,IF(E3324="USD",Settings!$B$22,IF(E3324="HKD",Settings!$B$23,1))),0))</f>
        <v>0</v>
      </c>
      <c r="Q3324" s="312">
        <f>IF(OR(J3324="",G3324=""),"",G3324+ROW()/1000000)</f>
      </c>
      <c r="R3324" s="247">
        <f>IF(Q3324="","",SUMIFS(Txn[Signed Units],Txn[Key],J3324,Txn[Transaction Order],"&lt;="&amp;Q3324))</f>
      </c>
    </row>
    <row r="3325" spans="10:18" ht="15" customHeight="1" x14ac:dyDescent="0.15">
      <c r="J3325" s="246">
        <f>IF(OR(B3325="",C3325="",E3325=""),"",B3325&amp;":"&amp;C3325&amp;":"&amp;E3325)</f>
      </c>
      <c r="K3325" s="247">
        <f>IF(A3325="","",A3325*D3325)</f>
      </c>
      <c r="L3325" s="246">
        <f>IF(A3325="","",IF(OR(A3325=1,A3325=0),H3325,0))</f>
      </c>
      <c r="M3325" s="246">
        <f>IF(A3325="","",IF(A3325=-1,H3325,0))</f>
      </c>
      <c r="N3325">
        <f>IF(J3325="","",IF(E3325="SGD",1,IF(E3325="USD",Settings!$B$22,IF(E3325="HKD",Settings!$B$23,1))))</f>
      </c>
      <c r="O3325">
        <f>IF(OR(B3325="",C3325="",E3325=""),0,(IF(A3325=-1,H3325,0)-IF(OR(A3325=1,A3325=0),H3325,0)+IF(A3325=2,H3325,0))*IF(E3325="SGD",1,IF(E3325="USD",Settings!$B$22,IF(E3325="HKD",Settings!$B$23,1))))</f>
        <v>0</v>
      </c>
      <c r="P3325">
        <f>IF(OR(B3325="",C3325="",E3325=""),0,IF(A3325=2,H3325*IF(E3325="SGD",1,IF(E3325="USD",Settings!$B$22,IF(E3325="HKD",Settings!$B$23,1))),0))</f>
        <v>0</v>
      </c>
      <c r="Q3325" s="312">
        <f>IF(OR(J3325="",G3325=""),"",G3325+ROW()/1000000)</f>
      </c>
      <c r="R3325" s="247">
        <f>IF(Q3325="","",SUMIFS(Txn[Signed Units],Txn[Key],J3325,Txn[Transaction Order],"&lt;="&amp;Q3325))</f>
      </c>
    </row>
    <row r="3326" spans="10:18" ht="15" customHeight="1" x14ac:dyDescent="0.15">
      <c r="J3326" s="246">
        <f>IF(OR(B3326="",C3326="",E3326=""),"",B3326&amp;":"&amp;C3326&amp;":"&amp;E3326)</f>
      </c>
      <c r="K3326" s="247">
        <f>IF(A3326="","",A3326*D3326)</f>
      </c>
      <c r="L3326" s="246">
        <f>IF(A3326="","",IF(OR(A3326=1,A3326=0),H3326,0))</f>
      </c>
      <c r="M3326" s="246">
        <f>IF(A3326="","",IF(A3326=-1,H3326,0))</f>
      </c>
      <c r="N3326">
        <f>IF(J3326="","",IF(E3326="SGD",1,IF(E3326="USD",Settings!$B$22,IF(E3326="HKD",Settings!$B$23,1))))</f>
      </c>
      <c r="O3326">
        <f>IF(OR(B3326="",C3326="",E3326=""),0,(IF(A3326=-1,H3326,0)-IF(OR(A3326=1,A3326=0),H3326,0)+IF(A3326=2,H3326,0))*IF(E3326="SGD",1,IF(E3326="USD",Settings!$B$22,IF(E3326="HKD",Settings!$B$23,1))))</f>
        <v>0</v>
      </c>
      <c r="P3326">
        <f>IF(OR(B3326="",C3326="",E3326=""),0,IF(A3326=2,H3326*IF(E3326="SGD",1,IF(E3326="USD",Settings!$B$22,IF(E3326="HKD",Settings!$B$23,1))),0))</f>
        <v>0</v>
      </c>
      <c r="Q3326" s="312">
        <f>IF(OR(J3326="",G3326=""),"",G3326+ROW()/1000000)</f>
      </c>
      <c r="R3326" s="247">
        <f>IF(Q3326="","",SUMIFS(Txn[Signed Units],Txn[Key],J3326,Txn[Transaction Order],"&lt;="&amp;Q3326))</f>
      </c>
    </row>
    <row r="3327" spans="10:18" ht="15" customHeight="1" x14ac:dyDescent="0.15">
      <c r="J3327" s="246">
        <f>IF(OR(B3327="",C3327="",E3327=""),"",B3327&amp;":"&amp;C3327&amp;":"&amp;E3327)</f>
      </c>
      <c r="K3327" s="247">
        <f>IF(A3327="","",A3327*D3327)</f>
      </c>
      <c r="L3327" s="246">
        <f>IF(A3327="","",IF(OR(A3327=1,A3327=0),H3327,0))</f>
      </c>
      <c r="M3327" s="246">
        <f>IF(A3327="","",IF(A3327=-1,H3327,0))</f>
      </c>
      <c r="N3327">
        <f>IF(J3327="","",IF(E3327="SGD",1,IF(E3327="USD",Settings!$B$22,IF(E3327="HKD",Settings!$B$23,1))))</f>
      </c>
      <c r="O3327">
        <f>IF(OR(B3327="",C3327="",E3327=""),0,(IF(A3327=-1,H3327,0)-IF(OR(A3327=1,A3327=0),H3327,0)+IF(A3327=2,H3327,0))*IF(E3327="SGD",1,IF(E3327="USD",Settings!$B$22,IF(E3327="HKD",Settings!$B$23,1))))</f>
        <v>0</v>
      </c>
      <c r="P3327">
        <f>IF(OR(B3327="",C3327="",E3327=""),0,IF(A3327=2,H3327*IF(E3327="SGD",1,IF(E3327="USD",Settings!$B$22,IF(E3327="HKD",Settings!$B$23,1))),0))</f>
        <v>0</v>
      </c>
      <c r="Q3327" s="312">
        <f>IF(OR(J3327="",G3327=""),"",G3327+ROW()/1000000)</f>
      </c>
      <c r="R3327" s="247">
        <f>IF(Q3327="","",SUMIFS(Txn[Signed Units],Txn[Key],J3327,Txn[Transaction Order],"&lt;="&amp;Q3327))</f>
      </c>
    </row>
    <row r="3328" spans="10:18" ht="15" customHeight="1" x14ac:dyDescent="0.15">
      <c r="J3328" s="246">
        <f>IF(OR(B3328="",C3328="",E3328=""),"",B3328&amp;":"&amp;C3328&amp;":"&amp;E3328)</f>
      </c>
      <c r="K3328" s="247">
        <f>IF(A3328="","",A3328*D3328)</f>
      </c>
      <c r="L3328" s="246">
        <f>IF(A3328="","",IF(OR(A3328=1,A3328=0),H3328,0))</f>
      </c>
      <c r="M3328" s="246">
        <f>IF(A3328="","",IF(A3328=-1,H3328,0))</f>
      </c>
      <c r="N3328">
        <f>IF(J3328="","",IF(E3328="SGD",1,IF(E3328="USD",Settings!$B$22,IF(E3328="HKD",Settings!$B$23,1))))</f>
      </c>
      <c r="O3328">
        <f>IF(OR(B3328="",C3328="",E3328=""),0,(IF(A3328=-1,H3328,0)-IF(OR(A3328=1,A3328=0),H3328,0)+IF(A3328=2,H3328,0))*IF(E3328="SGD",1,IF(E3328="USD",Settings!$B$22,IF(E3328="HKD",Settings!$B$23,1))))</f>
        <v>0</v>
      </c>
      <c r="P3328">
        <f>IF(OR(B3328="",C3328="",E3328=""),0,IF(A3328=2,H3328*IF(E3328="SGD",1,IF(E3328="USD",Settings!$B$22,IF(E3328="HKD",Settings!$B$23,1))),0))</f>
        <v>0</v>
      </c>
      <c r="Q3328" s="312">
        <f>IF(OR(J3328="",G3328=""),"",G3328+ROW()/1000000)</f>
      </c>
      <c r="R3328" s="247">
        <f>IF(Q3328="","",SUMIFS(Txn[Signed Units],Txn[Key],J3328,Txn[Transaction Order],"&lt;="&amp;Q3328))</f>
      </c>
    </row>
    <row r="3329" spans="10:18" ht="15" customHeight="1" x14ac:dyDescent="0.15">
      <c r="J3329" s="246">
        <f>IF(OR(B3329="",C3329="",E3329=""),"",B3329&amp;":"&amp;C3329&amp;":"&amp;E3329)</f>
      </c>
      <c r="K3329" s="247">
        <f>IF(A3329="","",A3329*D3329)</f>
      </c>
      <c r="L3329" s="246">
        <f>IF(A3329="","",IF(OR(A3329=1,A3329=0),H3329,0))</f>
      </c>
      <c r="M3329" s="246">
        <f>IF(A3329="","",IF(A3329=-1,H3329,0))</f>
      </c>
      <c r="N3329">
        <f>IF(J3329="","",IF(E3329="SGD",1,IF(E3329="USD",Settings!$B$22,IF(E3329="HKD",Settings!$B$23,1))))</f>
      </c>
      <c r="O3329">
        <f>IF(OR(B3329="",C3329="",E3329=""),0,(IF(A3329=-1,H3329,0)-IF(OR(A3329=1,A3329=0),H3329,0)+IF(A3329=2,H3329,0))*IF(E3329="SGD",1,IF(E3329="USD",Settings!$B$22,IF(E3329="HKD",Settings!$B$23,1))))</f>
        <v>0</v>
      </c>
      <c r="P3329">
        <f>IF(OR(B3329="",C3329="",E3329=""),0,IF(A3329=2,H3329*IF(E3329="SGD",1,IF(E3329="USD",Settings!$B$22,IF(E3329="HKD",Settings!$B$23,1))),0))</f>
        <v>0</v>
      </c>
      <c r="Q3329" s="312">
        <f>IF(OR(J3329="",G3329=""),"",G3329+ROW()/1000000)</f>
      </c>
      <c r="R3329" s="247">
        <f>IF(Q3329="","",SUMIFS(Txn[Signed Units],Txn[Key],J3329,Txn[Transaction Order],"&lt;="&amp;Q3329))</f>
      </c>
    </row>
    <row r="3330" spans="10:18" ht="15" customHeight="1" x14ac:dyDescent="0.15">
      <c r="J3330" s="246">
        <f>IF(OR(B3330="",C3330="",E3330=""),"",B3330&amp;":"&amp;C3330&amp;":"&amp;E3330)</f>
      </c>
      <c r="K3330" s="247">
        <f>IF(A3330="","",A3330*D3330)</f>
      </c>
      <c r="L3330" s="246">
        <f>IF(A3330="","",IF(OR(A3330=1,A3330=0),H3330,0))</f>
      </c>
      <c r="M3330" s="246">
        <f>IF(A3330="","",IF(A3330=-1,H3330,0))</f>
      </c>
      <c r="N3330">
        <f>IF(J3330="","",IF(E3330="SGD",1,IF(E3330="USD",Settings!$B$22,IF(E3330="HKD",Settings!$B$23,1))))</f>
      </c>
      <c r="O3330">
        <f>IF(OR(B3330="",C3330="",E3330=""),0,(IF(A3330=-1,H3330,0)-IF(OR(A3330=1,A3330=0),H3330,0)+IF(A3330=2,H3330,0))*IF(E3330="SGD",1,IF(E3330="USD",Settings!$B$22,IF(E3330="HKD",Settings!$B$23,1))))</f>
        <v>0</v>
      </c>
      <c r="P3330">
        <f>IF(OR(B3330="",C3330="",E3330=""),0,IF(A3330=2,H3330*IF(E3330="SGD",1,IF(E3330="USD",Settings!$B$22,IF(E3330="HKD",Settings!$B$23,1))),0))</f>
        <v>0</v>
      </c>
      <c r="Q3330" s="312">
        <f>IF(OR(J3330="",G3330=""),"",G3330+ROW()/1000000)</f>
      </c>
      <c r="R3330" s="247">
        <f>IF(Q3330="","",SUMIFS(Txn[Signed Units],Txn[Key],J3330,Txn[Transaction Order],"&lt;="&amp;Q3330))</f>
      </c>
    </row>
    <row r="3331" spans="10:18" ht="15" customHeight="1" x14ac:dyDescent="0.15">
      <c r="J3331" s="246">
        <f>IF(OR(B3331="",C3331="",E3331=""),"",B3331&amp;":"&amp;C3331&amp;":"&amp;E3331)</f>
      </c>
      <c r="K3331" s="247">
        <f>IF(A3331="","",A3331*D3331)</f>
      </c>
      <c r="L3331" s="246">
        <f>IF(A3331="","",IF(OR(A3331=1,A3331=0),H3331,0))</f>
      </c>
      <c r="M3331" s="246">
        <f>IF(A3331="","",IF(A3331=-1,H3331,0))</f>
      </c>
      <c r="N3331">
        <f>IF(J3331="","",IF(E3331="SGD",1,IF(E3331="USD",Settings!$B$22,IF(E3331="HKD",Settings!$B$23,1))))</f>
      </c>
      <c r="O3331">
        <f>IF(OR(B3331="",C3331="",E3331=""),0,(IF(A3331=-1,H3331,0)-IF(OR(A3331=1,A3331=0),H3331,0)+IF(A3331=2,H3331,0))*IF(E3331="SGD",1,IF(E3331="USD",Settings!$B$22,IF(E3331="HKD",Settings!$B$23,1))))</f>
        <v>0</v>
      </c>
      <c r="P3331">
        <f>IF(OR(B3331="",C3331="",E3331=""),0,IF(A3331=2,H3331*IF(E3331="SGD",1,IF(E3331="USD",Settings!$B$22,IF(E3331="HKD",Settings!$B$23,1))),0))</f>
        <v>0</v>
      </c>
      <c r="Q3331" s="312">
        <f>IF(OR(J3331="",G3331=""),"",G3331+ROW()/1000000)</f>
      </c>
      <c r="R3331" s="247">
        <f>IF(Q3331="","",SUMIFS(Txn[Signed Units],Txn[Key],J3331,Txn[Transaction Order],"&lt;="&amp;Q3331))</f>
      </c>
    </row>
    <row r="3332" spans="10:18" ht="15" customHeight="1" x14ac:dyDescent="0.15">
      <c r="J3332" s="246">
        <f>IF(OR(B3332="",C3332="",E3332=""),"",B3332&amp;":"&amp;C3332&amp;":"&amp;E3332)</f>
      </c>
      <c r="K3332" s="247">
        <f>IF(A3332="","",A3332*D3332)</f>
      </c>
      <c r="L3332" s="246">
        <f>IF(A3332="","",IF(OR(A3332=1,A3332=0),H3332,0))</f>
      </c>
      <c r="M3332" s="246">
        <f>IF(A3332="","",IF(A3332=-1,H3332,0))</f>
      </c>
      <c r="N3332">
        <f>IF(J3332="","",IF(E3332="SGD",1,IF(E3332="USD",Settings!$B$22,IF(E3332="HKD",Settings!$B$23,1))))</f>
      </c>
      <c r="O3332">
        <f>IF(OR(B3332="",C3332="",E3332=""),0,(IF(A3332=-1,H3332,0)-IF(OR(A3332=1,A3332=0),H3332,0)+IF(A3332=2,H3332,0))*IF(E3332="SGD",1,IF(E3332="USD",Settings!$B$22,IF(E3332="HKD",Settings!$B$23,1))))</f>
        <v>0</v>
      </c>
      <c r="P3332">
        <f>IF(OR(B3332="",C3332="",E3332=""),0,IF(A3332=2,H3332*IF(E3332="SGD",1,IF(E3332="USD",Settings!$B$22,IF(E3332="HKD",Settings!$B$23,1))),0))</f>
        <v>0</v>
      </c>
      <c r="Q3332" s="312">
        <f>IF(OR(J3332="",G3332=""),"",G3332+ROW()/1000000)</f>
      </c>
      <c r="R3332" s="247">
        <f>IF(Q3332="","",SUMIFS(Txn[Signed Units],Txn[Key],J3332,Txn[Transaction Order],"&lt;="&amp;Q3332))</f>
      </c>
    </row>
    <row r="3333" spans="10:18" ht="15" customHeight="1" x14ac:dyDescent="0.15">
      <c r="J3333" s="246">
        <f>IF(OR(B3333="",C3333="",E3333=""),"",B3333&amp;":"&amp;C3333&amp;":"&amp;E3333)</f>
      </c>
      <c r="K3333" s="247">
        <f>IF(A3333="","",A3333*D3333)</f>
      </c>
      <c r="L3333" s="246">
        <f>IF(A3333="","",IF(OR(A3333=1,A3333=0),H3333,0))</f>
      </c>
      <c r="M3333" s="246">
        <f>IF(A3333="","",IF(A3333=-1,H3333,0))</f>
      </c>
      <c r="N3333">
        <f>IF(J3333="","",IF(E3333="SGD",1,IF(E3333="USD",Settings!$B$22,IF(E3333="HKD",Settings!$B$23,1))))</f>
      </c>
      <c r="O3333">
        <f>IF(OR(B3333="",C3333="",E3333=""),0,(IF(A3333=-1,H3333,0)-IF(OR(A3333=1,A3333=0),H3333,0)+IF(A3333=2,H3333,0))*IF(E3333="SGD",1,IF(E3333="USD",Settings!$B$22,IF(E3333="HKD",Settings!$B$23,1))))</f>
        <v>0</v>
      </c>
      <c r="P3333">
        <f>IF(OR(B3333="",C3333="",E3333=""),0,IF(A3333=2,H3333*IF(E3333="SGD",1,IF(E3333="USD",Settings!$B$22,IF(E3333="HKD",Settings!$B$23,1))),0))</f>
        <v>0</v>
      </c>
      <c r="Q3333" s="312">
        <f>IF(OR(J3333="",G3333=""),"",G3333+ROW()/1000000)</f>
      </c>
      <c r="R3333" s="247">
        <f>IF(Q3333="","",SUMIFS(Txn[Signed Units],Txn[Key],J3333,Txn[Transaction Order],"&lt;="&amp;Q3333))</f>
      </c>
    </row>
    <row r="3334" spans="10:18" ht="15" customHeight="1" x14ac:dyDescent="0.15">
      <c r="J3334" s="246">
        <f>IF(OR(B3334="",C3334="",E3334=""),"",B3334&amp;":"&amp;C3334&amp;":"&amp;E3334)</f>
      </c>
      <c r="K3334" s="247">
        <f>IF(A3334="","",A3334*D3334)</f>
      </c>
      <c r="L3334" s="246">
        <f>IF(A3334="","",IF(OR(A3334=1,A3334=0),H3334,0))</f>
      </c>
      <c r="M3334" s="246">
        <f>IF(A3334="","",IF(A3334=-1,H3334,0))</f>
      </c>
      <c r="N3334">
        <f>IF(J3334="","",IF(E3334="SGD",1,IF(E3334="USD",Settings!$B$22,IF(E3334="HKD",Settings!$B$23,1))))</f>
      </c>
      <c r="O3334">
        <f>IF(OR(B3334="",C3334="",E3334=""),0,(IF(A3334=-1,H3334,0)-IF(OR(A3334=1,A3334=0),H3334,0)+IF(A3334=2,H3334,0))*IF(E3334="SGD",1,IF(E3334="USD",Settings!$B$22,IF(E3334="HKD",Settings!$B$23,1))))</f>
        <v>0</v>
      </c>
      <c r="P3334">
        <f>IF(OR(B3334="",C3334="",E3334=""),0,IF(A3334=2,H3334*IF(E3334="SGD",1,IF(E3334="USD",Settings!$B$22,IF(E3334="HKD",Settings!$B$23,1))),0))</f>
        <v>0</v>
      </c>
      <c r="Q3334" s="312">
        <f>IF(OR(J3334="",G3334=""),"",G3334+ROW()/1000000)</f>
      </c>
      <c r="R3334" s="247">
        <f>IF(Q3334="","",SUMIFS(Txn[Signed Units],Txn[Key],J3334,Txn[Transaction Order],"&lt;="&amp;Q3334))</f>
      </c>
    </row>
    <row r="3335" spans="10:18" ht="15" customHeight="1" x14ac:dyDescent="0.15">
      <c r="J3335" s="246">
        <f>IF(OR(B3335="",C3335="",E3335=""),"",B3335&amp;":"&amp;C3335&amp;":"&amp;E3335)</f>
      </c>
      <c r="K3335" s="247">
        <f>IF(A3335="","",A3335*D3335)</f>
      </c>
      <c r="L3335" s="246">
        <f>IF(A3335="","",IF(OR(A3335=1,A3335=0),H3335,0))</f>
      </c>
      <c r="M3335" s="246">
        <f>IF(A3335="","",IF(A3335=-1,H3335,0))</f>
      </c>
      <c r="N3335">
        <f>IF(J3335="","",IF(E3335="SGD",1,IF(E3335="USD",Settings!$B$22,IF(E3335="HKD",Settings!$B$23,1))))</f>
      </c>
      <c r="O3335">
        <f>IF(OR(B3335="",C3335="",E3335=""),0,(IF(A3335=-1,H3335,0)-IF(OR(A3335=1,A3335=0),H3335,0)+IF(A3335=2,H3335,0))*IF(E3335="SGD",1,IF(E3335="USD",Settings!$B$22,IF(E3335="HKD",Settings!$B$23,1))))</f>
        <v>0</v>
      </c>
      <c r="P3335">
        <f>IF(OR(B3335="",C3335="",E3335=""),0,IF(A3335=2,H3335*IF(E3335="SGD",1,IF(E3335="USD",Settings!$B$22,IF(E3335="HKD",Settings!$B$23,1))),0))</f>
        <v>0</v>
      </c>
      <c r="Q3335" s="312">
        <f>IF(OR(J3335="",G3335=""),"",G3335+ROW()/1000000)</f>
      </c>
      <c r="R3335" s="247">
        <f>IF(Q3335="","",SUMIFS(Txn[Signed Units],Txn[Key],J3335,Txn[Transaction Order],"&lt;="&amp;Q3335))</f>
      </c>
    </row>
    <row r="3336" spans="10:18" ht="15" customHeight="1" x14ac:dyDescent="0.15">
      <c r="J3336" s="246">
        <f>IF(OR(B3336="",C3336="",E3336=""),"",B3336&amp;":"&amp;C3336&amp;":"&amp;E3336)</f>
      </c>
      <c r="K3336" s="247">
        <f>IF(A3336="","",A3336*D3336)</f>
      </c>
      <c r="L3336" s="246">
        <f>IF(A3336="","",IF(OR(A3336=1,A3336=0),H3336,0))</f>
      </c>
      <c r="M3336" s="246">
        <f>IF(A3336="","",IF(A3336=-1,H3336,0))</f>
      </c>
      <c r="N3336">
        <f>IF(J3336="","",IF(E3336="SGD",1,IF(E3336="USD",Settings!$B$22,IF(E3336="HKD",Settings!$B$23,1))))</f>
      </c>
      <c r="O3336">
        <f>IF(OR(B3336="",C3336="",E3336=""),0,(IF(A3336=-1,H3336,0)-IF(OR(A3336=1,A3336=0),H3336,0)+IF(A3336=2,H3336,0))*IF(E3336="SGD",1,IF(E3336="USD",Settings!$B$22,IF(E3336="HKD",Settings!$B$23,1))))</f>
        <v>0</v>
      </c>
      <c r="P3336">
        <f>IF(OR(B3336="",C3336="",E3336=""),0,IF(A3336=2,H3336*IF(E3336="SGD",1,IF(E3336="USD",Settings!$B$22,IF(E3336="HKD",Settings!$B$23,1))),0))</f>
        <v>0</v>
      </c>
      <c r="Q3336" s="312">
        <f>IF(OR(J3336="",G3336=""),"",G3336+ROW()/1000000)</f>
      </c>
      <c r="R3336" s="247">
        <f>IF(Q3336="","",SUMIFS(Txn[Signed Units],Txn[Key],J3336,Txn[Transaction Order],"&lt;="&amp;Q3336))</f>
      </c>
    </row>
    <row r="3337" spans="10:18" ht="15" customHeight="1" x14ac:dyDescent="0.15">
      <c r="J3337" s="246">
        <f>IF(OR(B3337="",C3337="",E3337=""),"",B3337&amp;":"&amp;C3337&amp;":"&amp;E3337)</f>
      </c>
      <c r="K3337" s="247">
        <f>IF(A3337="","",A3337*D3337)</f>
      </c>
      <c r="L3337" s="246">
        <f>IF(A3337="","",IF(OR(A3337=1,A3337=0),H3337,0))</f>
      </c>
      <c r="M3337" s="246">
        <f>IF(A3337="","",IF(A3337=-1,H3337,0))</f>
      </c>
      <c r="N3337">
        <f>IF(J3337="","",IF(E3337="SGD",1,IF(E3337="USD",Settings!$B$22,IF(E3337="HKD",Settings!$B$23,1))))</f>
      </c>
      <c r="O3337">
        <f>IF(OR(B3337="",C3337="",E3337=""),0,(IF(A3337=-1,H3337,0)-IF(OR(A3337=1,A3337=0),H3337,0)+IF(A3337=2,H3337,0))*IF(E3337="SGD",1,IF(E3337="USD",Settings!$B$22,IF(E3337="HKD",Settings!$B$23,1))))</f>
        <v>0</v>
      </c>
      <c r="P3337">
        <f>IF(OR(B3337="",C3337="",E3337=""),0,IF(A3337=2,H3337*IF(E3337="SGD",1,IF(E3337="USD",Settings!$B$22,IF(E3337="HKD",Settings!$B$23,1))),0))</f>
        <v>0</v>
      </c>
      <c r="Q3337" s="312">
        <f>IF(OR(J3337="",G3337=""),"",G3337+ROW()/1000000)</f>
      </c>
      <c r="R3337" s="247">
        <f>IF(Q3337="","",SUMIFS(Txn[Signed Units],Txn[Key],J3337,Txn[Transaction Order],"&lt;="&amp;Q3337))</f>
      </c>
    </row>
    <row r="3338" spans="10:18" ht="15" customHeight="1" x14ac:dyDescent="0.15">
      <c r="J3338" s="246">
        <f>IF(OR(B3338="",C3338="",E3338=""),"",B3338&amp;":"&amp;C3338&amp;":"&amp;E3338)</f>
      </c>
      <c r="K3338" s="247">
        <f>IF(A3338="","",A3338*D3338)</f>
      </c>
      <c r="L3338" s="246">
        <f>IF(A3338="","",IF(OR(A3338=1,A3338=0),H3338,0))</f>
      </c>
      <c r="M3338" s="246">
        <f>IF(A3338="","",IF(A3338=-1,H3338,0))</f>
      </c>
      <c r="N3338">
        <f>IF(J3338="","",IF(E3338="SGD",1,IF(E3338="USD",Settings!$B$22,IF(E3338="HKD",Settings!$B$23,1))))</f>
      </c>
      <c r="O3338">
        <f>IF(OR(B3338="",C3338="",E3338=""),0,(IF(A3338=-1,H3338,0)-IF(OR(A3338=1,A3338=0),H3338,0)+IF(A3338=2,H3338,0))*IF(E3338="SGD",1,IF(E3338="USD",Settings!$B$22,IF(E3338="HKD",Settings!$B$23,1))))</f>
        <v>0</v>
      </c>
      <c r="P3338">
        <f>IF(OR(B3338="",C3338="",E3338=""),0,IF(A3338=2,H3338*IF(E3338="SGD",1,IF(E3338="USD",Settings!$B$22,IF(E3338="HKD",Settings!$B$23,1))),0))</f>
        <v>0</v>
      </c>
      <c r="Q3338" s="312">
        <f>IF(OR(J3338="",G3338=""),"",G3338+ROW()/1000000)</f>
      </c>
      <c r="R3338" s="247">
        <f>IF(Q3338="","",SUMIFS(Txn[Signed Units],Txn[Key],J3338,Txn[Transaction Order],"&lt;="&amp;Q3338))</f>
      </c>
    </row>
    <row r="3339" spans="10:18" ht="15" customHeight="1" x14ac:dyDescent="0.15">
      <c r="J3339" s="246">
        <f>IF(OR(B3339="",C3339="",E3339=""),"",B3339&amp;":"&amp;C3339&amp;":"&amp;E3339)</f>
      </c>
      <c r="K3339" s="247">
        <f>IF(A3339="","",A3339*D3339)</f>
      </c>
      <c r="L3339" s="246">
        <f>IF(A3339="","",IF(OR(A3339=1,A3339=0),H3339,0))</f>
      </c>
      <c r="M3339" s="246">
        <f>IF(A3339="","",IF(A3339=-1,H3339,0))</f>
      </c>
      <c r="N3339">
        <f>IF(J3339="","",IF(E3339="SGD",1,IF(E3339="USD",Settings!$B$22,IF(E3339="HKD",Settings!$B$23,1))))</f>
      </c>
      <c r="O3339">
        <f>IF(OR(B3339="",C3339="",E3339=""),0,(IF(A3339=-1,H3339,0)-IF(OR(A3339=1,A3339=0),H3339,0)+IF(A3339=2,H3339,0))*IF(E3339="SGD",1,IF(E3339="USD",Settings!$B$22,IF(E3339="HKD",Settings!$B$23,1))))</f>
        <v>0</v>
      </c>
      <c r="P3339">
        <f>IF(OR(B3339="",C3339="",E3339=""),0,IF(A3339=2,H3339*IF(E3339="SGD",1,IF(E3339="USD",Settings!$B$22,IF(E3339="HKD",Settings!$B$23,1))),0))</f>
        <v>0</v>
      </c>
      <c r="Q3339" s="312">
        <f>IF(OR(J3339="",G3339=""),"",G3339+ROW()/1000000)</f>
      </c>
      <c r="R3339" s="247">
        <f>IF(Q3339="","",SUMIFS(Txn[Signed Units],Txn[Key],J3339,Txn[Transaction Order],"&lt;="&amp;Q3339))</f>
      </c>
    </row>
    <row r="3340" spans="10:18" ht="15" customHeight="1" x14ac:dyDescent="0.15">
      <c r="J3340" s="246">
        <f>IF(OR(B3340="",C3340="",E3340=""),"",B3340&amp;":"&amp;C3340&amp;":"&amp;E3340)</f>
      </c>
      <c r="K3340" s="247">
        <f>IF(A3340="","",A3340*D3340)</f>
      </c>
      <c r="L3340" s="246">
        <f>IF(A3340="","",IF(OR(A3340=1,A3340=0),H3340,0))</f>
      </c>
      <c r="M3340" s="246">
        <f>IF(A3340="","",IF(A3340=-1,H3340,0))</f>
      </c>
      <c r="N3340">
        <f>IF(J3340="","",IF(E3340="SGD",1,IF(E3340="USD",Settings!$B$22,IF(E3340="HKD",Settings!$B$23,1))))</f>
      </c>
      <c r="O3340">
        <f>IF(OR(B3340="",C3340="",E3340=""),0,(IF(A3340=-1,H3340,0)-IF(OR(A3340=1,A3340=0),H3340,0)+IF(A3340=2,H3340,0))*IF(E3340="SGD",1,IF(E3340="USD",Settings!$B$22,IF(E3340="HKD",Settings!$B$23,1))))</f>
        <v>0</v>
      </c>
      <c r="P3340">
        <f>IF(OR(B3340="",C3340="",E3340=""),0,IF(A3340=2,H3340*IF(E3340="SGD",1,IF(E3340="USD",Settings!$B$22,IF(E3340="HKD",Settings!$B$23,1))),0))</f>
        <v>0</v>
      </c>
      <c r="Q3340" s="312">
        <f>IF(OR(J3340="",G3340=""),"",G3340+ROW()/1000000)</f>
      </c>
      <c r="R3340" s="247">
        <f>IF(Q3340="","",SUMIFS(Txn[Signed Units],Txn[Key],J3340,Txn[Transaction Order],"&lt;="&amp;Q3340))</f>
      </c>
    </row>
    <row r="3341" spans="10:18" ht="15" customHeight="1" x14ac:dyDescent="0.15">
      <c r="J3341" s="246">
        <f>IF(OR(B3341="",C3341="",E3341=""),"",B3341&amp;":"&amp;C3341&amp;":"&amp;E3341)</f>
      </c>
      <c r="K3341" s="247">
        <f>IF(A3341="","",A3341*D3341)</f>
      </c>
      <c r="L3341" s="246">
        <f>IF(A3341="","",IF(OR(A3341=1,A3341=0),H3341,0))</f>
      </c>
      <c r="M3341" s="246">
        <f>IF(A3341="","",IF(A3341=-1,H3341,0))</f>
      </c>
      <c r="N3341">
        <f>IF(J3341="","",IF(E3341="SGD",1,IF(E3341="USD",Settings!$B$22,IF(E3341="HKD",Settings!$B$23,1))))</f>
      </c>
      <c r="O3341">
        <f>IF(OR(B3341="",C3341="",E3341=""),0,(IF(A3341=-1,H3341,0)-IF(OR(A3341=1,A3341=0),H3341,0)+IF(A3341=2,H3341,0))*IF(E3341="SGD",1,IF(E3341="USD",Settings!$B$22,IF(E3341="HKD",Settings!$B$23,1))))</f>
        <v>0</v>
      </c>
      <c r="P3341">
        <f>IF(OR(B3341="",C3341="",E3341=""),0,IF(A3341=2,H3341*IF(E3341="SGD",1,IF(E3341="USD",Settings!$B$22,IF(E3341="HKD",Settings!$B$23,1))),0))</f>
        <v>0</v>
      </c>
      <c r="Q3341" s="312">
        <f>IF(OR(J3341="",G3341=""),"",G3341+ROW()/1000000)</f>
      </c>
      <c r="R3341" s="247">
        <f>IF(Q3341="","",SUMIFS(Txn[Signed Units],Txn[Key],J3341,Txn[Transaction Order],"&lt;="&amp;Q3341))</f>
      </c>
    </row>
    <row r="3342" spans="10:18" ht="15" customHeight="1" x14ac:dyDescent="0.15">
      <c r="J3342" s="246">
        <f>IF(OR(B3342="",C3342="",E3342=""),"",B3342&amp;":"&amp;C3342&amp;":"&amp;E3342)</f>
      </c>
      <c r="K3342" s="247">
        <f>IF(A3342="","",A3342*D3342)</f>
      </c>
      <c r="L3342" s="246">
        <f>IF(A3342="","",IF(OR(A3342=1,A3342=0),H3342,0))</f>
      </c>
      <c r="M3342" s="246">
        <f>IF(A3342="","",IF(A3342=-1,H3342,0))</f>
      </c>
      <c r="N3342">
        <f>IF(J3342="","",IF(E3342="SGD",1,IF(E3342="USD",Settings!$B$22,IF(E3342="HKD",Settings!$B$23,1))))</f>
      </c>
      <c r="O3342">
        <f>IF(OR(B3342="",C3342="",E3342=""),0,(IF(A3342=-1,H3342,0)-IF(OR(A3342=1,A3342=0),H3342,0)+IF(A3342=2,H3342,0))*IF(E3342="SGD",1,IF(E3342="USD",Settings!$B$22,IF(E3342="HKD",Settings!$B$23,1))))</f>
        <v>0</v>
      </c>
      <c r="P3342">
        <f>IF(OR(B3342="",C3342="",E3342=""),0,IF(A3342=2,H3342*IF(E3342="SGD",1,IF(E3342="USD",Settings!$B$22,IF(E3342="HKD",Settings!$B$23,1))),0))</f>
        <v>0</v>
      </c>
      <c r="Q3342" s="312">
        <f>IF(OR(J3342="",G3342=""),"",G3342+ROW()/1000000)</f>
      </c>
      <c r="R3342" s="247">
        <f>IF(Q3342="","",SUMIFS(Txn[Signed Units],Txn[Key],J3342,Txn[Transaction Order],"&lt;="&amp;Q3342))</f>
      </c>
    </row>
    <row r="3343" spans="10:18" ht="15" customHeight="1" x14ac:dyDescent="0.15">
      <c r="J3343" s="246">
        <f>IF(OR(B3343="",C3343="",E3343=""),"",B3343&amp;":"&amp;C3343&amp;":"&amp;E3343)</f>
      </c>
      <c r="K3343" s="247">
        <f>IF(A3343="","",A3343*D3343)</f>
      </c>
      <c r="L3343" s="246">
        <f>IF(A3343="","",IF(OR(A3343=1,A3343=0),H3343,0))</f>
      </c>
      <c r="M3343" s="246">
        <f>IF(A3343="","",IF(A3343=-1,H3343,0))</f>
      </c>
      <c r="N3343">
        <f>IF(J3343="","",IF(E3343="SGD",1,IF(E3343="USD",Settings!$B$22,IF(E3343="HKD",Settings!$B$23,1))))</f>
      </c>
      <c r="O3343">
        <f>IF(OR(B3343="",C3343="",E3343=""),0,(IF(A3343=-1,H3343,0)-IF(OR(A3343=1,A3343=0),H3343,0)+IF(A3343=2,H3343,0))*IF(E3343="SGD",1,IF(E3343="USD",Settings!$B$22,IF(E3343="HKD",Settings!$B$23,1))))</f>
        <v>0</v>
      </c>
      <c r="P3343">
        <f>IF(OR(B3343="",C3343="",E3343=""),0,IF(A3343=2,H3343*IF(E3343="SGD",1,IF(E3343="USD",Settings!$B$22,IF(E3343="HKD",Settings!$B$23,1))),0))</f>
        <v>0</v>
      </c>
      <c r="Q3343" s="312">
        <f>IF(OR(J3343="",G3343=""),"",G3343+ROW()/1000000)</f>
      </c>
      <c r="R3343" s="247">
        <f>IF(Q3343="","",SUMIFS(Txn[Signed Units],Txn[Key],J3343,Txn[Transaction Order],"&lt;="&amp;Q3343))</f>
      </c>
    </row>
    <row r="3344" spans="10:18" ht="15" customHeight="1" x14ac:dyDescent="0.15">
      <c r="J3344" s="246">
        <f>IF(OR(B3344="",C3344="",E3344=""),"",B3344&amp;":"&amp;C3344&amp;":"&amp;E3344)</f>
      </c>
      <c r="K3344" s="247">
        <f>IF(A3344="","",A3344*D3344)</f>
      </c>
      <c r="L3344" s="246">
        <f>IF(A3344="","",IF(OR(A3344=1,A3344=0),H3344,0))</f>
      </c>
      <c r="M3344" s="246">
        <f>IF(A3344="","",IF(A3344=-1,H3344,0))</f>
      </c>
      <c r="N3344">
        <f>IF(J3344="","",IF(E3344="SGD",1,IF(E3344="USD",Settings!$B$22,IF(E3344="HKD",Settings!$B$23,1))))</f>
      </c>
      <c r="O3344">
        <f>IF(OR(B3344="",C3344="",E3344=""),0,(IF(A3344=-1,H3344,0)-IF(OR(A3344=1,A3344=0),H3344,0)+IF(A3344=2,H3344,0))*IF(E3344="SGD",1,IF(E3344="USD",Settings!$B$22,IF(E3344="HKD",Settings!$B$23,1))))</f>
        <v>0</v>
      </c>
      <c r="P3344">
        <f>IF(OR(B3344="",C3344="",E3344=""),0,IF(A3344=2,H3344*IF(E3344="SGD",1,IF(E3344="USD",Settings!$B$22,IF(E3344="HKD",Settings!$B$23,1))),0))</f>
        <v>0</v>
      </c>
      <c r="Q3344" s="312">
        <f>IF(OR(J3344="",G3344=""),"",G3344+ROW()/1000000)</f>
      </c>
      <c r="R3344" s="247">
        <f>IF(Q3344="","",SUMIFS(Txn[Signed Units],Txn[Key],J3344,Txn[Transaction Order],"&lt;="&amp;Q3344))</f>
      </c>
    </row>
    <row r="3345" spans="10:18" ht="15" customHeight="1" x14ac:dyDescent="0.15">
      <c r="J3345" s="246">
        <f>IF(OR(B3345="",C3345="",E3345=""),"",B3345&amp;":"&amp;C3345&amp;":"&amp;E3345)</f>
      </c>
      <c r="K3345" s="247">
        <f>IF(A3345="","",A3345*D3345)</f>
      </c>
      <c r="L3345" s="246">
        <f>IF(A3345="","",IF(OR(A3345=1,A3345=0),H3345,0))</f>
      </c>
      <c r="M3345" s="246">
        <f>IF(A3345="","",IF(A3345=-1,H3345,0))</f>
      </c>
      <c r="N3345">
        <f>IF(J3345="","",IF(E3345="SGD",1,IF(E3345="USD",Settings!$B$22,IF(E3345="HKD",Settings!$B$23,1))))</f>
      </c>
      <c r="O3345">
        <f>IF(OR(B3345="",C3345="",E3345=""),0,(IF(A3345=-1,H3345,0)-IF(OR(A3345=1,A3345=0),H3345,0)+IF(A3345=2,H3345,0))*IF(E3345="SGD",1,IF(E3345="USD",Settings!$B$22,IF(E3345="HKD",Settings!$B$23,1))))</f>
        <v>0</v>
      </c>
      <c r="P3345">
        <f>IF(OR(B3345="",C3345="",E3345=""),0,IF(A3345=2,H3345*IF(E3345="SGD",1,IF(E3345="USD",Settings!$B$22,IF(E3345="HKD",Settings!$B$23,1))),0))</f>
        <v>0</v>
      </c>
      <c r="Q3345" s="312">
        <f>IF(OR(J3345="",G3345=""),"",G3345+ROW()/1000000)</f>
      </c>
      <c r="R3345" s="247">
        <f>IF(Q3345="","",SUMIFS(Txn[Signed Units],Txn[Key],J3345,Txn[Transaction Order],"&lt;="&amp;Q3345))</f>
      </c>
    </row>
    <row r="3346" spans="10:18" ht="15" customHeight="1" x14ac:dyDescent="0.15">
      <c r="J3346" s="246">
        <f>IF(OR(B3346="",C3346="",E3346=""),"",B3346&amp;":"&amp;C3346&amp;":"&amp;E3346)</f>
      </c>
      <c r="K3346" s="247">
        <f>IF(A3346="","",A3346*D3346)</f>
      </c>
      <c r="L3346" s="246">
        <f>IF(A3346="","",IF(OR(A3346=1,A3346=0),H3346,0))</f>
      </c>
      <c r="M3346" s="246">
        <f>IF(A3346="","",IF(A3346=-1,H3346,0))</f>
      </c>
      <c r="N3346">
        <f>IF(J3346="","",IF(E3346="SGD",1,IF(E3346="USD",Settings!$B$22,IF(E3346="HKD",Settings!$B$23,1))))</f>
      </c>
      <c r="O3346">
        <f>IF(OR(B3346="",C3346="",E3346=""),0,(IF(A3346=-1,H3346,0)-IF(OR(A3346=1,A3346=0),H3346,0)+IF(A3346=2,H3346,0))*IF(E3346="SGD",1,IF(E3346="USD",Settings!$B$22,IF(E3346="HKD",Settings!$B$23,1))))</f>
        <v>0</v>
      </c>
      <c r="P3346">
        <f>IF(OR(B3346="",C3346="",E3346=""),0,IF(A3346=2,H3346*IF(E3346="SGD",1,IF(E3346="USD",Settings!$B$22,IF(E3346="HKD",Settings!$B$23,1))),0))</f>
        <v>0</v>
      </c>
      <c r="Q3346" s="312">
        <f>IF(OR(J3346="",G3346=""),"",G3346+ROW()/1000000)</f>
      </c>
      <c r="R3346" s="247">
        <f>IF(Q3346="","",SUMIFS(Txn[Signed Units],Txn[Key],J3346,Txn[Transaction Order],"&lt;="&amp;Q3346))</f>
      </c>
    </row>
    <row r="3347" spans="10:18" ht="15" customHeight="1" x14ac:dyDescent="0.15">
      <c r="J3347" s="246">
        <f>IF(OR(B3347="",C3347="",E3347=""),"",B3347&amp;":"&amp;C3347&amp;":"&amp;E3347)</f>
      </c>
      <c r="K3347" s="247">
        <f>IF(A3347="","",A3347*D3347)</f>
      </c>
      <c r="L3347" s="246">
        <f>IF(A3347="","",IF(OR(A3347=1,A3347=0),H3347,0))</f>
      </c>
      <c r="M3347" s="246">
        <f>IF(A3347="","",IF(A3347=-1,H3347,0))</f>
      </c>
      <c r="N3347">
        <f>IF(J3347="","",IF(E3347="SGD",1,IF(E3347="USD",Settings!$B$22,IF(E3347="HKD",Settings!$B$23,1))))</f>
      </c>
      <c r="O3347">
        <f>IF(OR(B3347="",C3347="",E3347=""),0,(IF(A3347=-1,H3347,0)-IF(OR(A3347=1,A3347=0),H3347,0)+IF(A3347=2,H3347,0))*IF(E3347="SGD",1,IF(E3347="USD",Settings!$B$22,IF(E3347="HKD",Settings!$B$23,1))))</f>
        <v>0</v>
      </c>
      <c r="P3347">
        <f>IF(OR(B3347="",C3347="",E3347=""),0,IF(A3347=2,H3347*IF(E3347="SGD",1,IF(E3347="USD",Settings!$B$22,IF(E3347="HKD",Settings!$B$23,1))),0))</f>
        <v>0</v>
      </c>
      <c r="Q3347" s="312">
        <f>IF(OR(J3347="",G3347=""),"",G3347+ROW()/1000000)</f>
      </c>
      <c r="R3347" s="247">
        <f>IF(Q3347="","",SUMIFS(Txn[Signed Units],Txn[Key],J3347,Txn[Transaction Order],"&lt;="&amp;Q3347))</f>
      </c>
    </row>
    <row r="3348" spans="10:18" ht="15" customHeight="1" x14ac:dyDescent="0.15">
      <c r="J3348" s="246">
        <f>IF(OR(B3348="",C3348="",E3348=""),"",B3348&amp;":"&amp;C3348&amp;":"&amp;E3348)</f>
      </c>
      <c r="K3348" s="247">
        <f>IF(A3348="","",A3348*D3348)</f>
      </c>
      <c r="L3348" s="246">
        <f>IF(A3348="","",IF(OR(A3348=1,A3348=0),H3348,0))</f>
      </c>
      <c r="M3348" s="246">
        <f>IF(A3348="","",IF(A3348=-1,H3348,0))</f>
      </c>
      <c r="N3348">
        <f>IF(J3348="","",IF(E3348="SGD",1,IF(E3348="USD",Settings!$B$22,IF(E3348="HKD",Settings!$B$23,1))))</f>
      </c>
      <c r="O3348">
        <f>IF(OR(B3348="",C3348="",E3348=""),0,(IF(A3348=-1,H3348,0)-IF(OR(A3348=1,A3348=0),H3348,0)+IF(A3348=2,H3348,0))*IF(E3348="SGD",1,IF(E3348="USD",Settings!$B$22,IF(E3348="HKD",Settings!$B$23,1))))</f>
        <v>0</v>
      </c>
      <c r="P3348">
        <f>IF(OR(B3348="",C3348="",E3348=""),0,IF(A3348=2,H3348*IF(E3348="SGD",1,IF(E3348="USD",Settings!$B$22,IF(E3348="HKD",Settings!$B$23,1))),0))</f>
        <v>0</v>
      </c>
      <c r="Q3348" s="312">
        <f>IF(OR(J3348="",G3348=""),"",G3348+ROW()/1000000)</f>
      </c>
      <c r="R3348" s="247">
        <f>IF(Q3348="","",SUMIFS(Txn[Signed Units],Txn[Key],J3348,Txn[Transaction Order],"&lt;="&amp;Q3348))</f>
      </c>
    </row>
    <row r="3349" spans="10:18" ht="15" customHeight="1" x14ac:dyDescent="0.15">
      <c r="J3349" s="246">
        <f>IF(OR(B3349="",C3349="",E3349=""),"",B3349&amp;":"&amp;C3349&amp;":"&amp;E3349)</f>
      </c>
      <c r="K3349" s="247">
        <f>IF(A3349="","",A3349*D3349)</f>
      </c>
      <c r="L3349" s="246">
        <f>IF(A3349="","",IF(OR(A3349=1,A3349=0),H3349,0))</f>
      </c>
      <c r="M3349" s="246">
        <f>IF(A3349="","",IF(A3349=-1,H3349,0))</f>
      </c>
      <c r="N3349">
        <f>IF(J3349="","",IF(E3349="SGD",1,IF(E3349="USD",Settings!$B$22,IF(E3349="HKD",Settings!$B$23,1))))</f>
      </c>
      <c r="O3349">
        <f>IF(OR(B3349="",C3349="",E3349=""),0,(IF(A3349=-1,H3349,0)-IF(OR(A3349=1,A3349=0),H3349,0)+IF(A3349=2,H3349,0))*IF(E3349="SGD",1,IF(E3349="USD",Settings!$B$22,IF(E3349="HKD",Settings!$B$23,1))))</f>
        <v>0</v>
      </c>
      <c r="P3349">
        <f>IF(OR(B3349="",C3349="",E3349=""),0,IF(A3349=2,H3349*IF(E3349="SGD",1,IF(E3349="USD",Settings!$B$22,IF(E3349="HKD",Settings!$B$23,1))),0))</f>
        <v>0</v>
      </c>
      <c r="Q3349" s="312">
        <f>IF(OR(J3349="",G3349=""),"",G3349+ROW()/1000000)</f>
      </c>
      <c r="R3349" s="247">
        <f>IF(Q3349="","",SUMIFS(Txn[Signed Units],Txn[Key],J3349,Txn[Transaction Order],"&lt;="&amp;Q3349))</f>
      </c>
    </row>
    <row r="3350" spans="10:18" ht="15" customHeight="1" x14ac:dyDescent="0.15">
      <c r="J3350" s="246">
        <f>IF(OR(B3350="",C3350="",E3350=""),"",B3350&amp;":"&amp;C3350&amp;":"&amp;E3350)</f>
      </c>
      <c r="K3350" s="247">
        <f>IF(A3350="","",A3350*D3350)</f>
      </c>
      <c r="L3350" s="246">
        <f>IF(A3350="","",IF(OR(A3350=1,A3350=0),H3350,0))</f>
      </c>
      <c r="M3350" s="246">
        <f>IF(A3350="","",IF(A3350=-1,H3350,0))</f>
      </c>
      <c r="N3350">
        <f>IF(J3350="","",IF(E3350="SGD",1,IF(E3350="USD",Settings!$B$22,IF(E3350="HKD",Settings!$B$23,1))))</f>
      </c>
      <c r="O3350">
        <f>IF(OR(B3350="",C3350="",E3350=""),0,(IF(A3350=-1,H3350,0)-IF(OR(A3350=1,A3350=0),H3350,0)+IF(A3350=2,H3350,0))*IF(E3350="SGD",1,IF(E3350="USD",Settings!$B$22,IF(E3350="HKD",Settings!$B$23,1))))</f>
        <v>0</v>
      </c>
      <c r="P3350">
        <f>IF(OR(B3350="",C3350="",E3350=""),0,IF(A3350=2,H3350*IF(E3350="SGD",1,IF(E3350="USD",Settings!$B$22,IF(E3350="HKD",Settings!$B$23,1))),0))</f>
        <v>0</v>
      </c>
      <c r="Q3350" s="312">
        <f>IF(OR(J3350="",G3350=""),"",G3350+ROW()/1000000)</f>
      </c>
      <c r="R3350" s="247">
        <f>IF(Q3350="","",SUMIFS(Txn[Signed Units],Txn[Key],J3350,Txn[Transaction Order],"&lt;="&amp;Q3350))</f>
      </c>
    </row>
    <row r="3351" spans="10:18" ht="15" customHeight="1" x14ac:dyDescent="0.15">
      <c r="J3351" s="246">
        <f>IF(OR(B3351="",C3351="",E3351=""),"",B3351&amp;":"&amp;C3351&amp;":"&amp;E3351)</f>
      </c>
      <c r="K3351" s="247">
        <f>IF(A3351="","",A3351*D3351)</f>
      </c>
      <c r="L3351" s="246">
        <f>IF(A3351="","",IF(OR(A3351=1,A3351=0),H3351,0))</f>
      </c>
      <c r="M3351" s="246">
        <f>IF(A3351="","",IF(A3351=-1,H3351,0))</f>
      </c>
      <c r="N3351">
        <f>IF(J3351="","",IF(E3351="SGD",1,IF(E3351="USD",Settings!$B$22,IF(E3351="HKD",Settings!$B$23,1))))</f>
      </c>
      <c r="O3351">
        <f>IF(OR(B3351="",C3351="",E3351=""),0,(IF(A3351=-1,H3351,0)-IF(OR(A3351=1,A3351=0),H3351,0)+IF(A3351=2,H3351,0))*IF(E3351="SGD",1,IF(E3351="USD",Settings!$B$22,IF(E3351="HKD",Settings!$B$23,1))))</f>
        <v>0</v>
      </c>
      <c r="P3351">
        <f>IF(OR(B3351="",C3351="",E3351=""),0,IF(A3351=2,H3351*IF(E3351="SGD",1,IF(E3351="USD",Settings!$B$22,IF(E3351="HKD",Settings!$B$23,1))),0))</f>
        <v>0</v>
      </c>
      <c r="Q3351" s="312">
        <f>IF(OR(J3351="",G3351=""),"",G3351+ROW()/1000000)</f>
      </c>
      <c r="R3351" s="247">
        <f>IF(Q3351="","",SUMIFS(Txn[Signed Units],Txn[Key],J3351,Txn[Transaction Order],"&lt;="&amp;Q3351))</f>
      </c>
    </row>
    <row r="3352" spans="10:18" ht="15" customHeight="1" x14ac:dyDescent="0.15">
      <c r="J3352" s="246">
        <f>IF(OR(B3352="",C3352="",E3352=""),"",B3352&amp;":"&amp;C3352&amp;":"&amp;E3352)</f>
      </c>
      <c r="K3352" s="247">
        <f>IF(A3352="","",A3352*D3352)</f>
      </c>
      <c r="L3352" s="246">
        <f>IF(A3352="","",IF(OR(A3352=1,A3352=0),H3352,0))</f>
      </c>
      <c r="M3352" s="246">
        <f>IF(A3352="","",IF(A3352=-1,H3352,0))</f>
      </c>
      <c r="N3352">
        <f>IF(J3352="","",IF(E3352="SGD",1,IF(E3352="USD",Settings!$B$22,IF(E3352="HKD",Settings!$B$23,1))))</f>
      </c>
      <c r="O3352">
        <f>IF(OR(B3352="",C3352="",E3352=""),0,(IF(A3352=-1,H3352,0)-IF(OR(A3352=1,A3352=0),H3352,0)+IF(A3352=2,H3352,0))*IF(E3352="SGD",1,IF(E3352="USD",Settings!$B$22,IF(E3352="HKD",Settings!$B$23,1))))</f>
        <v>0</v>
      </c>
      <c r="P3352">
        <f>IF(OR(B3352="",C3352="",E3352=""),0,IF(A3352=2,H3352*IF(E3352="SGD",1,IF(E3352="USD",Settings!$B$22,IF(E3352="HKD",Settings!$B$23,1))),0))</f>
        <v>0</v>
      </c>
      <c r="Q3352" s="312">
        <f>IF(OR(J3352="",G3352=""),"",G3352+ROW()/1000000)</f>
      </c>
      <c r="R3352" s="247">
        <f>IF(Q3352="","",SUMIFS(Txn[Signed Units],Txn[Key],J3352,Txn[Transaction Order],"&lt;="&amp;Q3352))</f>
      </c>
    </row>
    <row r="3353" spans="10:18" ht="15" customHeight="1" x14ac:dyDescent="0.15">
      <c r="J3353" s="246">
        <f>IF(OR(B3353="",C3353="",E3353=""),"",B3353&amp;":"&amp;C3353&amp;":"&amp;E3353)</f>
      </c>
      <c r="K3353" s="247">
        <f>IF(A3353="","",A3353*D3353)</f>
      </c>
      <c r="L3353" s="246">
        <f>IF(A3353="","",IF(OR(A3353=1,A3353=0),H3353,0))</f>
      </c>
      <c r="M3353" s="246">
        <f>IF(A3353="","",IF(A3353=-1,H3353,0))</f>
      </c>
      <c r="N3353">
        <f>IF(J3353="","",IF(E3353="SGD",1,IF(E3353="USD",Settings!$B$22,IF(E3353="HKD",Settings!$B$23,1))))</f>
      </c>
      <c r="O3353">
        <f>IF(OR(B3353="",C3353="",E3353=""),0,(IF(A3353=-1,H3353,0)-IF(OR(A3353=1,A3353=0),H3353,0)+IF(A3353=2,H3353,0))*IF(E3353="SGD",1,IF(E3353="USD",Settings!$B$22,IF(E3353="HKD",Settings!$B$23,1))))</f>
        <v>0</v>
      </c>
      <c r="P3353">
        <f>IF(OR(B3353="",C3353="",E3353=""),0,IF(A3353=2,H3353*IF(E3353="SGD",1,IF(E3353="USD",Settings!$B$22,IF(E3353="HKD",Settings!$B$23,1))),0))</f>
        <v>0</v>
      </c>
      <c r="Q3353" s="312">
        <f>IF(OR(J3353="",G3353=""),"",G3353+ROW()/1000000)</f>
      </c>
      <c r="R3353" s="247">
        <f>IF(Q3353="","",SUMIFS(Txn[Signed Units],Txn[Key],J3353,Txn[Transaction Order],"&lt;="&amp;Q3353))</f>
      </c>
    </row>
    <row r="3354" spans="10:18" ht="15" customHeight="1" x14ac:dyDescent="0.15">
      <c r="J3354" s="246">
        <f>IF(OR(B3354="",C3354="",E3354=""),"",B3354&amp;":"&amp;C3354&amp;":"&amp;E3354)</f>
      </c>
      <c r="K3354" s="247">
        <f>IF(A3354="","",A3354*D3354)</f>
      </c>
      <c r="L3354" s="246">
        <f>IF(A3354="","",IF(OR(A3354=1,A3354=0),H3354,0))</f>
      </c>
      <c r="M3354" s="246">
        <f>IF(A3354="","",IF(A3354=-1,H3354,0))</f>
      </c>
      <c r="N3354">
        <f>IF(J3354="","",IF(E3354="SGD",1,IF(E3354="USD",Settings!$B$22,IF(E3354="HKD",Settings!$B$23,1))))</f>
      </c>
      <c r="O3354">
        <f>IF(OR(B3354="",C3354="",E3354=""),0,(IF(A3354=-1,H3354,0)-IF(OR(A3354=1,A3354=0),H3354,0)+IF(A3354=2,H3354,0))*IF(E3354="SGD",1,IF(E3354="USD",Settings!$B$22,IF(E3354="HKD",Settings!$B$23,1))))</f>
        <v>0</v>
      </c>
      <c r="P3354">
        <f>IF(OR(B3354="",C3354="",E3354=""),0,IF(A3354=2,H3354*IF(E3354="SGD",1,IF(E3354="USD",Settings!$B$22,IF(E3354="HKD",Settings!$B$23,1))),0))</f>
        <v>0</v>
      </c>
      <c r="Q3354" s="312">
        <f>IF(OR(J3354="",G3354=""),"",G3354+ROW()/1000000)</f>
      </c>
      <c r="R3354" s="247">
        <f>IF(Q3354="","",SUMIFS(Txn[Signed Units],Txn[Key],J3354,Txn[Transaction Order],"&lt;="&amp;Q3354))</f>
      </c>
    </row>
    <row r="3355" spans="10:18" ht="15" customHeight="1" x14ac:dyDescent="0.15">
      <c r="J3355" s="246">
        <f>IF(OR(B3355="",C3355="",E3355=""),"",B3355&amp;":"&amp;C3355&amp;":"&amp;E3355)</f>
      </c>
      <c r="K3355" s="247">
        <f>IF(A3355="","",A3355*D3355)</f>
      </c>
      <c r="L3355" s="246">
        <f>IF(A3355="","",IF(OR(A3355=1,A3355=0),H3355,0))</f>
      </c>
      <c r="M3355" s="246">
        <f>IF(A3355="","",IF(A3355=-1,H3355,0))</f>
      </c>
      <c r="N3355">
        <f>IF(J3355="","",IF(E3355="SGD",1,IF(E3355="USD",Settings!$B$22,IF(E3355="HKD",Settings!$B$23,1))))</f>
      </c>
      <c r="O3355">
        <f>IF(OR(B3355="",C3355="",E3355=""),0,(IF(A3355=-1,H3355,0)-IF(OR(A3355=1,A3355=0),H3355,0)+IF(A3355=2,H3355,0))*IF(E3355="SGD",1,IF(E3355="USD",Settings!$B$22,IF(E3355="HKD",Settings!$B$23,1))))</f>
        <v>0</v>
      </c>
      <c r="P3355">
        <f>IF(OR(B3355="",C3355="",E3355=""),0,IF(A3355=2,H3355*IF(E3355="SGD",1,IF(E3355="USD",Settings!$B$22,IF(E3355="HKD",Settings!$B$23,1))),0))</f>
        <v>0</v>
      </c>
      <c r="Q3355" s="312">
        <f>IF(OR(J3355="",G3355=""),"",G3355+ROW()/1000000)</f>
      </c>
      <c r="R3355" s="247">
        <f>IF(Q3355="","",SUMIFS(Txn[Signed Units],Txn[Key],J3355,Txn[Transaction Order],"&lt;="&amp;Q3355))</f>
      </c>
    </row>
    <row r="3356" spans="10:18" ht="15" customHeight="1" x14ac:dyDescent="0.15">
      <c r="J3356" s="246">
        <f>IF(OR(B3356="",C3356="",E3356=""),"",B3356&amp;":"&amp;C3356&amp;":"&amp;E3356)</f>
      </c>
      <c r="K3356" s="247">
        <f>IF(A3356="","",A3356*D3356)</f>
      </c>
      <c r="L3356" s="246">
        <f>IF(A3356="","",IF(OR(A3356=1,A3356=0),H3356,0))</f>
      </c>
      <c r="M3356" s="246">
        <f>IF(A3356="","",IF(A3356=-1,H3356,0))</f>
      </c>
      <c r="N3356">
        <f>IF(J3356="","",IF(E3356="SGD",1,IF(E3356="USD",Settings!$B$22,IF(E3356="HKD",Settings!$B$23,1))))</f>
      </c>
      <c r="O3356">
        <f>IF(OR(B3356="",C3356="",E3356=""),0,(IF(A3356=-1,H3356,0)-IF(OR(A3356=1,A3356=0),H3356,0)+IF(A3356=2,H3356,0))*IF(E3356="SGD",1,IF(E3356="USD",Settings!$B$22,IF(E3356="HKD",Settings!$B$23,1))))</f>
        <v>0</v>
      </c>
      <c r="P3356">
        <f>IF(OR(B3356="",C3356="",E3356=""),0,IF(A3356=2,H3356*IF(E3356="SGD",1,IF(E3356="USD",Settings!$B$22,IF(E3356="HKD",Settings!$B$23,1))),0))</f>
        <v>0</v>
      </c>
      <c r="Q3356" s="312">
        <f>IF(OR(J3356="",G3356=""),"",G3356+ROW()/1000000)</f>
      </c>
      <c r="R3356" s="247">
        <f>IF(Q3356="","",SUMIFS(Txn[Signed Units],Txn[Key],J3356,Txn[Transaction Order],"&lt;="&amp;Q3356))</f>
      </c>
    </row>
    <row r="3357" spans="10:18" ht="15" customHeight="1" x14ac:dyDescent="0.15">
      <c r="J3357" s="246">
        <f>IF(OR(B3357="",C3357="",E3357=""),"",B3357&amp;":"&amp;C3357&amp;":"&amp;E3357)</f>
      </c>
      <c r="K3357" s="247">
        <f>IF(A3357="","",A3357*D3357)</f>
      </c>
      <c r="L3357" s="246">
        <f>IF(A3357="","",IF(OR(A3357=1,A3357=0),H3357,0))</f>
      </c>
      <c r="M3357" s="246">
        <f>IF(A3357="","",IF(A3357=-1,H3357,0))</f>
      </c>
      <c r="N3357">
        <f>IF(J3357="","",IF(E3357="SGD",1,IF(E3357="USD",Settings!$B$22,IF(E3357="HKD",Settings!$B$23,1))))</f>
      </c>
      <c r="O3357">
        <f>IF(OR(B3357="",C3357="",E3357=""),0,(IF(A3357=-1,H3357,0)-IF(OR(A3357=1,A3357=0),H3357,0)+IF(A3357=2,H3357,0))*IF(E3357="SGD",1,IF(E3357="USD",Settings!$B$22,IF(E3357="HKD",Settings!$B$23,1))))</f>
        <v>0</v>
      </c>
      <c r="P3357">
        <f>IF(OR(B3357="",C3357="",E3357=""),0,IF(A3357=2,H3357*IF(E3357="SGD",1,IF(E3357="USD",Settings!$B$22,IF(E3357="HKD",Settings!$B$23,1))),0))</f>
        <v>0</v>
      </c>
      <c r="Q3357" s="312">
        <f>IF(OR(J3357="",G3357=""),"",G3357+ROW()/1000000)</f>
      </c>
      <c r="R3357" s="247">
        <f>IF(Q3357="","",SUMIFS(Txn[Signed Units],Txn[Key],J3357,Txn[Transaction Order],"&lt;="&amp;Q3357))</f>
      </c>
    </row>
    <row r="3358" spans="10:18" ht="15" customHeight="1" x14ac:dyDescent="0.15">
      <c r="J3358" s="246">
        <f>IF(OR(B3358="",C3358="",E3358=""),"",B3358&amp;":"&amp;C3358&amp;":"&amp;E3358)</f>
      </c>
      <c r="K3358" s="247">
        <f>IF(A3358="","",A3358*D3358)</f>
      </c>
      <c r="L3358" s="246">
        <f>IF(A3358="","",IF(OR(A3358=1,A3358=0),H3358,0))</f>
      </c>
      <c r="M3358" s="246">
        <f>IF(A3358="","",IF(A3358=-1,H3358,0))</f>
      </c>
      <c r="N3358">
        <f>IF(J3358="","",IF(E3358="SGD",1,IF(E3358="USD",Settings!$B$22,IF(E3358="HKD",Settings!$B$23,1))))</f>
      </c>
      <c r="O3358">
        <f>IF(OR(B3358="",C3358="",E3358=""),0,(IF(A3358=-1,H3358,0)-IF(OR(A3358=1,A3358=0),H3358,0)+IF(A3358=2,H3358,0))*IF(E3358="SGD",1,IF(E3358="USD",Settings!$B$22,IF(E3358="HKD",Settings!$B$23,1))))</f>
        <v>0</v>
      </c>
      <c r="P3358">
        <f>IF(OR(B3358="",C3358="",E3358=""),0,IF(A3358=2,H3358*IF(E3358="SGD",1,IF(E3358="USD",Settings!$B$22,IF(E3358="HKD",Settings!$B$23,1))),0))</f>
        <v>0</v>
      </c>
      <c r="Q3358" s="312">
        <f>IF(OR(J3358="",G3358=""),"",G3358+ROW()/1000000)</f>
      </c>
      <c r="R3358" s="247">
        <f>IF(Q3358="","",SUMIFS(Txn[Signed Units],Txn[Key],J3358,Txn[Transaction Order],"&lt;="&amp;Q3358))</f>
      </c>
    </row>
    <row r="3359" spans="10:18" ht="15" customHeight="1" x14ac:dyDescent="0.15">
      <c r="J3359" s="246">
        <f>IF(OR(B3359="",C3359="",E3359=""),"",B3359&amp;":"&amp;C3359&amp;":"&amp;E3359)</f>
      </c>
      <c r="K3359" s="247">
        <f>IF(A3359="","",A3359*D3359)</f>
      </c>
      <c r="L3359" s="246">
        <f>IF(A3359="","",IF(OR(A3359=1,A3359=0),H3359,0))</f>
      </c>
      <c r="M3359" s="246">
        <f>IF(A3359="","",IF(A3359=-1,H3359,0))</f>
      </c>
      <c r="N3359">
        <f>IF(J3359="","",IF(E3359="SGD",1,IF(E3359="USD",Settings!$B$22,IF(E3359="HKD",Settings!$B$23,1))))</f>
      </c>
      <c r="O3359">
        <f>IF(OR(B3359="",C3359="",E3359=""),0,(IF(A3359=-1,H3359,0)-IF(OR(A3359=1,A3359=0),H3359,0)+IF(A3359=2,H3359,0))*IF(E3359="SGD",1,IF(E3359="USD",Settings!$B$22,IF(E3359="HKD",Settings!$B$23,1))))</f>
        <v>0</v>
      </c>
      <c r="P3359">
        <f>IF(OR(B3359="",C3359="",E3359=""),0,IF(A3359=2,H3359*IF(E3359="SGD",1,IF(E3359="USD",Settings!$B$22,IF(E3359="HKD",Settings!$B$23,1))),0))</f>
        <v>0</v>
      </c>
      <c r="Q3359" s="312">
        <f>IF(OR(J3359="",G3359=""),"",G3359+ROW()/1000000)</f>
      </c>
      <c r="R3359" s="247">
        <f>IF(Q3359="","",SUMIFS(Txn[Signed Units],Txn[Key],J3359,Txn[Transaction Order],"&lt;="&amp;Q3359))</f>
      </c>
    </row>
    <row r="3360" spans="10:18" ht="15" customHeight="1" x14ac:dyDescent="0.15">
      <c r="J3360" s="246">
        <f>IF(OR(B3360="",C3360="",E3360=""),"",B3360&amp;":"&amp;C3360&amp;":"&amp;E3360)</f>
      </c>
      <c r="K3360" s="247">
        <f>IF(A3360="","",A3360*D3360)</f>
      </c>
      <c r="L3360" s="246">
        <f>IF(A3360="","",IF(OR(A3360=1,A3360=0),H3360,0))</f>
      </c>
      <c r="M3360" s="246">
        <f>IF(A3360="","",IF(A3360=-1,H3360,0))</f>
      </c>
      <c r="N3360">
        <f>IF(J3360="","",IF(E3360="SGD",1,IF(E3360="USD",Settings!$B$22,IF(E3360="HKD",Settings!$B$23,1))))</f>
      </c>
      <c r="O3360">
        <f>IF(OR(B3360="",C3360="",E3360=""),0,(IF(A3360=-1,H3360,0)-IF(OR(A3360=1,A3360=0),H3360,0)+IF(A3360=2,H3360,0))*IF(E3360="SGD",1,IF(E3360="USD",Settings!$B$22,IF(E3360="HKD",Settings!$B$23,1))))</f>
        <v>0</v>
      </c>
      <c r="P3360">
        <f>IF(OR(B3360="",C3360="",E3360=""),0,IF(A3360=2,H3360*IF(E3360="SGD",1,IF(E3360="USD",Settings!$B$22,IF(E3360="HKD",Settings!$B$23,1))),0))</f>
        <v>0</v>
      </c>
      <c r="Q3360" s="312">
        <f>IF(OR(J3360="",G3360=""),"",G3360+ROW()/1000000)</f>
      </c>
      <c r="R3360" s="247">
        <f>IF(Q3360="","",SUMIFS(Txn[Signed Units],Txn[Key],J3360,Txn[Transaction Order],"&lt;="&amp;Q3360))</f>
      </c>
    </row>
    <row r="3361" spans="10:18" ht="15" customHeight="1" x14ac:dyDescent="0.15">
      <c r="J3361" s="246">
        <f>IF(OR(B3361="",C3361="",E3361=""),"",B3361&amp;":"&amp;C3361&amp;":"&amp;E3361)</f>
      </c>
      <c r="K3361" s="247">
        <f>IF(A3361="","",A3361*D3361)</f>
      </c>
      <c r="L3361" s="246">
        <f>IF(A3361="","",IF(OR(A3361=1,A3361=0),H3361,0))</f>
      </c>
      <c r="M3361" s="246">
        <f>IF(A3361="","",IF(A3361=-1,H3361,0))</f>
      </c>
      <c r="N3361">
        <f>IF(J3361="","",IF(E3361="SGD",1,IF(E3361="USD",Settings!$B$22,IF(E3361="HKD",Settings!$B$23,1))))</f>
      </c>
      <c r="O3361">
        <f>IF(OR(B3361="",C3361="",E3361=""),0,(IF(A3361=-1,H3361,0)-IF(OR(A3361=1,A3361=0),H3361,0)+IF(A3361=2,H3361,0))*IF(E3361="SGD",1,IF(E3361="USD",Settings!$B$22,IF(E3361="HKD",Settings!$B$23,1))))</f>
        <v>0</v>
      </c>
      <c r="P3361">
        <f>IF(OR(B3361="",C3361="",E3361=""),0,IF(A3361=2,H3361*IF(E3361="SGD",1,IF(E3361="USD",Settings!$B$22,IF(E3361="HKD",Settings!$B$23,1))),0))</f>
        <v>0</v>
      </c>
      <c r="Q3361" s="312">
        <f>IF(OR(J3361="",G3361=""),"",G3361+ROW()/1000000)</f>
      </c>
      <c r="R3361" s="247">
        <f>IF(Q3361="","",SUMIFS(Txn[Signed Units],Txn[Key],J3361,Txn[Transaction Order],"&lt;="&amp;Q3361))</f>
      </c>
    </row>
    <row r="3362" spans="10:18" ht="15" customHeight="1" x14ac:dyDescent="0.15">
      <c r="J3362" s="246">
        <f>IF(OR(B3362="",C3362="",E3362=""),"",B3362&amp;":"&amp;C3362&amp;":"&amp;E3362)</f>
      </c>
      <c r="K3362" s="247">
        <f>IF(A3362="","",A3362*D3362)</f>
      </c>
      <c r="L3362" s="246">
        <f>IF(A3362="","",IF(OR(A3362=1,A3362=0),H3362,0))</f>
      </c>
      <c r="M3362" s="246">
        <f>IF(A3362="","",IF(A3362=-1,H3362,0))</f>
      </c>
      <c r="N3362">
        <f>IF(J3362="","",IF(E3362="SGD",1,IF(E3362="USD",Settings!$B$22,IF(E3362="HKD",Settings!$B$23,1))))</f>
      </c>
      <c r="O3362">
        <f>IF(OR(B3362="",C3362="",E3362=""),0,(IF(A3362=-1,H3362,0)-IF(OR(A3362=1,A3362=0),H3362,0)+IF(A3362=2,H3362,0))*IF(E3362="SGD",1,IF(E3362="USD",Settings!$B$22,IF(E3362="HKD",Settings!$B$23,1))))</f>
        <v>0</v>
      </c>
      <c r="P3362">
        <f>IF(OR(B3362="",C3362="",E3362=""),0,IF(A3362=2,H3362*IF(E3362="SGD",1,IF(E3362="USD",Settings!$B$22,IF(E3362="HKD",Settings!$B$23,1))),0))</f>
        <v>0</v>
      </c>
      <c r="Q3362" s="312">
        <f>IF(OR(J3362="",G3362=""),"",G3362+ROW()/1000000)</f>
      </c>
      <c r="R3362" s="247">
        <f>IF(Q3362="","",SUMIFS(Txn[Signed Units],Txn[Key],J3362,Txn[Transaction Order],"&lt;="&amp;Q3362))</f>
      </c>
    </row>
    <row r="3363" spans="10:18" ht="15" customHeight="1" x14ac:dyDescent="0.15">
      <c r="J3363" s="246">
        <f>IF(OR(B3363="",C3363="",E3363=""),"",B3363&amp;":"&amp;C3363&amp;":"&amp;E3363)</f>
      </c>
      <c r="K3363" s="247">
        <f>IF(A3363="","",A3363*D3363)</f>
      </c>
      <c r="L3363" s="246">
        <f>IF(A3363="","",IF(OR(A3363=1,A3363=0),H3363,0))</f>
      </c>
      <c r="M3363" s="246">
        <f>IF(A3363="","",IF(A3363=-1,H3363,0))</f>
      </c>
      <c r="N3363">
        <f>IF(J3363="","",IF(E3363="SGD",1,IF(E3363="USD",Settings!$B$22,IF(E3363="HKD",Settings!$B$23,1))))</f>
      </c>
      <c r="O3363">
        <f>IF(OR(B3363="",C3363="",E3363=""),0,(IF(A3363=-1,H3363,0)-IF(OR(A3363=1,A3363=0),H3363,0)+IF(A3363=2,H3363,0))*IF(E3363="SGD",1,IF(E3363="USD",Settings!$B$22,IF(E3363="HKD",Settings!$B$23,1))))</f>
        <v>0</v>
      </c>
      <c r="P3363">
        <f>IF(OR(B3363="",C3363="",E3363=""),0,IF(A3363=2,H3363*IF(E3363="SGD",1,IF(E3363="USD",Settings!$B$22,IF(E3363="HKD",Settings!$B$23,1))),0))</f>
        <v>0</v>
      </c>
      <c r="Q3363" s="312">
        <f>IF(OR(J3363="",G3363=""),"",G3363+ROW()/1000000)</f>
      </c>
      <c r="R3363" s="247">
        <f>IF(Q3363="","",SUMIFS(Txn[Signed Units],Txn[Key],J3363,Txn[Transaction Order],"&lt;="&amp;Q3363))</f>
      </c>
    </row>
    <row r="3364" spans="10:18" ht="15" customHeight="1" x14ac:dyDescent="0.15">
      <c r="J3364" s="246">
        <f>IF(OR(B3364="",C3364="",E3364=""),"",B3364&amp;":"&amp;C3364&amp;":"&amp;E3364)</f>
      </c>
      <c r="K3364" s="247">
        <f>IF(A3364="","",A3364*D3364)</f>
      </c>
      <c r="L3364" s="246">
        <f>IF(A3364="","",IF(OR(A3364=1,A3364=0),H3364,0))</f>
      </c>
      <c r="M3364" s="246">
        <f>IF(A3364="","",IF(A3364=-1,H3364,0))</f>
      </c>
      <c r="N3364">
        <f>IF(J3364="","",IF(E3364="SGD",1,IF(E3364="USD",Settings!$B$22,IF(E3364="HKD",Settings!$B$23,1))))</f>
      </c>
      <c r="O3364">
        <f>IF(OR(B3364="",C3364="",E3364=""),0,(IF(A3364=-1,H3364,0)-IF(OR(A3364=1,A3364=0),H3364,0)+IF(A3364=2,H3364,0))*IF(E3364="SGD",1,IF(E3364="USD",Settings!$B$22,IF(E3364="HKD",Settings!$B$23,1))))</f>
        <v>0</v>
      </c>
      <c r="P3364">
        <f>IF(OR(B3364="",C3364="",E3364=""),0,IF(A3364=2,H3364*IF(E3364="SGD",1,IF(E3364="USD",Settings!$B$22,IF(E3364="HKD",Settings!$B$23,1))),0))</f>
        <v>0</v>
      </c>
      <c r="Q3364" s="312">
        <f>IF(OR(J3364="",G3364=""),"",G3364+ROW()/1000000)</f>
      </c>
      <c r="R3364" s="247">
        <f>IF(Q3364="","",SUMIFS(Txn[Signed Units],Txn[Key],J3364,Txn[Transaction Order],"&lt;="&amp;Q3364))</f>
      </c>
    </row>
    <row r="3365" spans="10:18" ht="15" customHeight="1" x14ac:dyDescent="0.15">
      <c r="J3365" s="246">
        <f>IF(OR(B3365="",C3365="",E3365=""),"",B3365&amp;":"&amp;C3365&amp;":"&amp;E3365)</f>
      </c>
      <c r="K3365" s="247">
        <f>IF(A3365="","",A3365*D3365)</f>
      </c>
      <c r="L3365" s="246">
        <f>IF(A3365="","",IF(OR(A3365=1,A3365=0),H3365,0))</f>
      </c>
      <c r="M3365" s="246">
        <f>IF(A3365="","",IF(A3365=-1,H3365,0))</f>
      </c>
      <c r="N3365">
        <f>IF(J3365="","",IF(E3365="SGD",1,IF(E3365="USD",Settings!$B$22,IF(E3365="HKD",Settings!$B$23,1))))</f>
      </c>
      <c r="O3365">
        <f>IF(OR(B3365="",C3365="",E3365=""),0,(IF(A3365=-1,H3365,0)-IF(OR(A3365=1,A3365=0),H3365,0)+IF(A3365=2,H3365,0))*IF(E3365="SGD",1,IF(E3365="USD",Settings!$B$22,IF(E3365="HKD",Settings!$B$23,1))))</f>
        <v>0</v>
      </c>
      <c r="P3365">
        <f>IF(OR(B3365="",C3365="",E3365=""),0,IF(A3365=2,H3365*IF(E3365="SGD",1,IF(E3365="USD",Settings!$B$22,IF(E3365="HKD",Settings!$B$23,1))),0))</f>
        <v>0</v>
      </c>
      <c r="Q3365" s="312">
        <f>IF(OR(J3365="",G3365=""),"",G3365+ROW()/1000000)</f>
      </c>
      <c r="R3365" s="247">
        <f>IF(Q3365="","",SUMIFS(Txn[Signed Units],Txn[Key],J3365,Txn[Transaction Order],"&lt;="&amp;Q3365))</f>
      </c>
    </row>
    <row r="3366" spans="10:18" ht="15" customHeight="1" x14ac:dyDescent="0.15">
      <c r="J3366" s="246">
        <f>IF(OR(B3366="",C3366="",E3366=""),"",B3366&amp;":"&amp;C3366&amp;":"&amp;E3366)</f>
      </c>
      <c r="K3366" s="247">
        <f>IF(A3366="","",A3366*D3366)</f>
      </c>
      <c r="L3366" s="246">
        <f>IF(A3366="","",IF(OR(A3366=1,A3366=0),H3366,0))</f>
      </c>
      <c r="M3366" s="246">
        <f>IF(A3366="","",IF(A3366=-1,H3366,0))</f>
      </c>
      <c r="N3366">
        <f>IF(J3366="","",IF(E3366="SGD",1,IF(E3366="USD",Settings!$B$22,IF(E3366="HKD",Settings!$B$23,1))))</f>
      </c>
      <c r="O3366">
        <f>IF(OR(B3366="",C3366="",E3366=""),0,(IF(A3366=-1,H3366,0)-IF(OR(A3366=1,A3366=0),H3366,0)+IF(A3366=2,H3366,0))*IF(E3366="SGD",1,IF(E3366="USD",Settings!$B$22,IF(E3366="HKD",Settings!$B$23,1))))</f>
        <v>0</v>
      </c>
      <c r="P3366">
        <f>IF(OR(B3366="",C3366="",E3366=""),0,IF(A3366=2,H3366*IF(E3366="SGD",1,IF(E3366="USD",Settings!$B$22,IF(E3366="HKD",Settings!$B$23,1))),0))</f>
        <v>0</v>
      </c>
      <c r="Q3366" s="312">
        <f>IF(OR(J3366="",G3366=""),"",G3366+ROW()/1000000)</f>
      </c>
      <c r="R3366" s="247">
        <f>IF(Q3366="","",SUMIFS(Txn[Signed Units],Txn[Key],J3366,Txn[Transaction Order],"&lt;="&amp;Q3366))</f>
      </c>
    </row>
    <row r="3367" spans="10:18" ht="15" customHeight="1" x14ac:dyDescent="0.15">
      <c r="J3367" s="246">
        <f>IF(OR(B3367="",C3367="",E3367=""),"",B3367&amp;":"&amp;C3367&amp;":"&amp;E3367)</f>
      </c>
      <c r="K3367" s="247">
        <f>IF(A3367="","",A3367*D3367)</f>
      </c>
      <c r="L3367" s="246">
        <f>IF(A3367="","",IF(OR(A3367=1,A3367=0),H3367,0))</f>
      </c>
      <c r="M3367" s="246">
        <f>IF(A3367="","",IF(A3367=-1,H3367,0))</f>
      </c>
      <c r="N3367">
        <f>IF(J3367="","",IF(E3367="SGD",1,IF(E3367="USD",Settings!$B$22,IF(E3367="HKD",Settings!$B$23,1))))</f>
      </c>
      <c r="O3367">
        <f>IF(OR(B3367="",C3367="",E3367=""),0,(IF(A3367=-1,H3367,0)-IF(OR(A3367=1,A3367=0),H3367,0)+IF(A3367=2,H3367,0))*IF(E3367="SGD",1,IF(E3367="USD",Settings!$B$22,IF(E3367="HKD",Settings!$B$23,1))))</f>
        <v>0</v>
      </c>
      <c r="P3367">
        <f>IF(OR(B3367="",C3367="",E3367=""),0,IF(A3367=2,H3367*IF(E3367="SGD",1,IF(E3367="USD",Settings!$B$22,IF(E3367="HKD",Settings!$B$23,1))),0))</f>
        <v>0</v>
      </c>
      <c r="Q3367" s="312">
        <f>IF(OR(J3367="",G3367=""),"",G3367+ROW()/1000000)</f>
      </c>
      <c r="R3367" s="247">
        <f>IF(Q3367="","",SUMIFS(Txn[Signed Units],Txn[Key],J3367,Txn[Transaction Order],"&lt;="&amp;Q3367))</f>
      </c>
    </row>
    <row r="3368" spans="10:18" ht="15" customHeight="1" x14ac:dyDescent="0.15">
      <c r="J3368" s="246">
        <f>IF(OR(B3368="",C3368="",E3368=""),"",B3368&amp;":"&amp;C3368&amp;":"&amp;E3368)</f>
      </c>
      <c r="K3368" s="247">
        <f>IF(A3368="","",A3368*D3368)</f>
      </c>
      <c r="L3368" s="246">
        <f>IF(A3368="","",IF(OR(A3368=1,A3368=0),H3368,0))</f>
      </c>
      <c r="M3368" s="246">
        <f>IF(A3368="","",IF(A3368=-1,H3368,0))</f>
      </c>
      <c r="N3368">
        <f>IF(J3368="","",IF(E3368="SGD",1,IF(E3368="USD",Settings!$B$22,IF(E3368="HKD",Settings!$B$23,1))))</f>
      </c>
      <c r="O3368">
        <f>IF(OR(B3368="",C3368="",E3368=""),0,(IF(A3368=-1,H3368,0)-IF(OR(A3368=1,A3368=0),H3368,0)+IF(A3368=2,H3368,0))*IF(E3368="SGD",1,IF(E3368="USD",Settings!$B$22,IF(E3368="HKD",Settings!$B$23,1))))</f>
        <v>0</v>
      </c>
      <c r="P3368">
        <f>IF(OR(B3368="",C3368="",E3368=""),0,IF(A3368=2,H3368*IF(E3368="SGD",1,IF(E3368="USD",Settings!$B$22,IF(E3368="HKD",Settings!$B$23,1))),0))</f>
        <v>0</v>
      </c>
      <c r="Q3368" s="312">
        <f>IF(OR(J3368="",G3368=""),"",G3368+ROW()/1000000)</f>
      </c>
      <c r="R3368" s="247">
        <f>IF(Q3368="","",SUMIFS(Txn[Signed Units],Txn[Key],J3368,Txn[Transaction Order],"&lt;="&amp;Q3368))</f>
      </c>
    </row>
    <row r="3369" spans="10:18" ht="15" customHeight="1" x14ac:dyDescent="0.15">
      <c r="J3369" s="246">
        <f>IF(OR(B3369="",C3369="",E3369=""),"",B3369&amp;":"&amp;C3369&amp;":"&amp;E3369)</f>
      </c>
      <c r="K3369" s="247">
        <f>IF(A3369="","",A3369*D3369)</f>
      </c>
      <c r="L3369" s="246">
        <f>IF(A3369="","",IF(OR(A3369=1,A3369=0),H3369,0))</f>
      </c>
      <c r="M3369" s="246">
        <f>IF(A3369="","",IF(A3369=-1,H3369,0))</f>
      </c>
      <c r="N3369">
        <f>IF(J3369="","",IF(E3369="SGD",1,IF(E3369="USD",Settings!$B$22,IF(E3369="HKD",Settings!$B$23,1))))</f>
      </c>
      <c r="O3369">
        <f>IF(OR(B3369="",C3369="",E3369=""),0,(IF(A3369=-1,H3369,0)-IF(OR(A3369=1,A3369=0),H3369,0)+IF(A3369=2,H3369,0))*IF(E3369="SGD",1,IF(E3369="USD",Settings!$B$22,IF(E3369="HKD",Settings!$B$23,1))))</f>
        <v>0</v>
      </c>
      <c r="P3369">
        <f>IF(OR(B3369="",C3369="",E3369=""),0,IF(A3369=2,H3369*IF(E3369="SGD",1,IF(E3369="USD",Settings!$B$22,IF(E3369="HKD",Settings!$B$23,1))),0))</f>
        <v>0</v>
      </c>
      <c r="Q3369" s="312">
        <f>IF(OR(J3369="",G3369=""),"",G3369+ROW()/1000000)</f>
      </c>
      <c r="R3369" s="247">
        <f>IF(Q3369="","",SUMIFS(Txn[Signed Units],Txn[Key],J3369,Txn[Transaction Order],"&lt;="&amp;Q3369))</f>
      </c>
    </row>
    <row r="3370" spans="10:18" ht="15" customHeight="1" x14ac:dyDescent="0.15">
      <c r="J3370" s="246">
        <f>IF(OR(B3370="",C3370="",E3370=""),"",B3370&amp;":"&amp;C3370&amp;":"&amp;E3370)</f>
      </c>
      <c r="K3370" s="247">
        <f>IF(A3370="","",A3370*D3370)</f>
      </c>
      <c r="L3370" s="246">
        <f>IF(A3370="","",IF(OR(A3370=1,A3370=0),H3370,0))</f>
      </c>
      <c r="M3370" s="246">
        <f>IF(A3370="","",IF(A3370=-1,H3370,0))</f>
      </c>
      <c r="N3370">
        <f>IF(J3370="","",IF(E3370="SGD",1,IF(E3370="USD",Settings!$B$22,IF(E3370="HKD",Settings!$B$23,1))))</f>
      </c>
      <c r="O3370">
        <f>IF(OR(B3370="",C3370="",E3370=""),0,(IF(A3370=-1,H3370,0)-IF(OR(A3370=1,A3370=0),H3370,0)+IF(A3370=2,H3370,0))*IF(E3370="SGD",1,IF(E3370="USD",Settings!$B$22,IF(E3370="HKD",Settings!$B$23,1))))</f>
        <v>0</v>
      </c>
      <c r="P3370">
        <f>IF(OR(B3370="",C3370="",E3370=""),0,IF(A3370=2,H3370*IF(E3370="SGD",1,IF(E3370="USD",Settings!$B$22,IF(E3370="HKD",Settings!$B$23,1))),0))</f>
        <v>0</v>
      </c>
      <c r="Q3370" s="312">
        <f>IF(OR(J3370="",G3370=""),"",G3370+ROW()/1000000)</f>
      </c>
      <c r="R3370" s="247">
        <f>IF(Q3370="","",SUMIFS(Txn[Signed Units],Txn[Key],J3370,Txn[Transaction Order],"&lt;="&amp;Q3370))</f>
      </c>
    </row>
    <row r="3371" spans="10:18" ht="15" customHeight="1" x14ac:dyDescent="0.15">
      <c r="J3371" s="246">
        <f>IF(OR(B3371="",C3371="",E3371=""),"",B3371&amp;":"&amp;C3371&amp;":"&amp;E3371)</f>
      </c>
      <c r="K3371" s="247">
        <f>IF(A3371="","",A3371*D3371)</f>
      </c>
      <c r="L3371" s="246">
        <f>IF(A3371="","",IF(OR(A3371=1,A3371=0),H3371,0))</f>
      </c>
      <c r="M3371" s="246">
        <f>IF(A3371="","",IF(A3371=-1,H3371,0))</f>
      </c>
      <c r="N3371">
        <f>IF(J3371="","",IF(E3371="SGD",1,IF(E3371="USD",Settings!$B$22,IF(E3371="HKD",Settings!$B$23,1))))</f>
      </c>
      <c r="O3371">
        <f>IF(OR(B3371="",C3371="",E3371=""),0,(IF(A3371=-1,H3371,0)-IF(OR(A3371=1,A3371=0),H3371,0)+IF(A3371=2,H3371,0))*IF(E3371="SGD",1,IF(E3371="USD",Settings!$B$22,IF(E3371="HKD",Settings!$B$23,1))))</f>
        <v>0</v>
      </c>
      <c r="P3371">
        <f>IF(OR(B3371="",C3371="",E3371=""),0,IF(A3371=2,H3371*IF(E3371="SGD",1,IF(E3371="USD",Settings!$B$22,IF(E3371="HKD",Settings!$B$23,1))),0))</f>
        <v>0</v>
      </c>
      <c r="Q3371" s="312">
        <f>IF(OR(J3371="",G3371=""),"",G3371+ROW()/1000000)</f>
      </c>
      <c r="R3371" s="247">
        <f>IF(Q3371="","",SUMIFS(Txn[Signed Units],Txn[Key],J3371,Txn[Transaction Order],"&lt;="&amp;Q3371))</f>
      </c>
    </row>
    <row r="3372" spans="10:18" ht="15" customHeight="1" x14ac:dyDescent="0.15">
      <c r="J3372" s="246">
        <f>IF(OR(B3372="",C3372="",E3372=""),"",B3372&amp;":"&amp;C3372&amp;":"&amp;E3372)</f>
      </c>
      <c r="K3372" s="247">
        <f>IF(A3372="","",A3372*D3372)</f>
      </c>
      <c r="L3372" s="246">
        <f>IF(A3372="","",IF(OR(A3372=1,A3372=0),H3372,0))</f>
      </c>
      <c r="M3372" s="246">
        <f>IF(A3372="","",IF(A3372=-1,H3372,0))</f>
      </c>
      <c r="N3372">
        <f>IF(J3372="","",IF(E3372="SGD",1,IF(E3372="USD",Settings!$B$22,IF(E3372="HKD",Settings!$B$23,1))))</f>
      </c>
      <c r="O3372">
        <f>IF(OR(B3372="",C3372="",E3372=""),0,(IF(A3372=-1,H3372,0)-IF(OR(A3372=1,A3372=0),H3372,0)+IF(A3372=2,H3372,0))*IF(E3372="SGD",1,IF(E3372="USD",Settings!$B$22,IF(E3372="HKD",Settings!$B$23,1))))</f>
        <v>0</v>
      </c>
      <c r="P3372">
        <f>IF(OR(B3372="",C3372="",E3372=""),0,IF(A3372=2,H3372*IF(E3372="SGD",1,IF(E3372="USD",Settings!$B$22,IF(E3372="HKD",Settings!$B$23,1))),0))</f>
        <v>0</v>
      </c>
      <c r="Q3372" s="312">
        <f>IF(OR(J3372="",G3372=""),"",G3372+ROW()/1000000)</f>
      </c>
      <c r="R3372" s="247">
        <f>IF(Q3372="","",SUMIFS(Txn[Signed Units],Txn[Key],J3372,Txn[Transaction Order],"&lt;="&amp;Q3372))</f>
      </c>
    </row>
    <row r="3373" spans="10:18" ht="15" customHeight="1" x14ac:dyDescent="0.15">
      <c r="J3373" s="246">
        <f>IF(OR(B3373="",C3373="",E3373=""),"",B3373&amp;":"&amp;C3373&amp;":"&amp;E3373)</f>
      </c>
      <c r="K3373" s="247">
        <f>IF(A3373="","",A3373*D3373)</f>
      </c>
      <c r="L3373" s="246">
        <f>IF(A3373="","",IF(OR(A3373=1,A3373=0),H3373,0))</f>
      </c>
      <c r="M3373" s="246">
        <f>IF(A3373="","",IF(A3373=-1,H3373,0))</f>
      </c>
      <c r="N3373">
        <f>IF(J3373="","",IF(E3373="SGD",1,IF(E3373="USD",Settings!$B$22,IF(E3373="HKD",Settings!$B$23,1))))</f>
      </c>
      <c r="O3373">
        <f>IF(OR(B3373="",C3373="",E3373=""),0,(IF(A3373=-1,H3373,0)-IF(OR(A3373=1,A3373=0),H3373,0)+IF(A3373=2,H3373,0))*IF(E3373="SGD",1,IF(E3373="USD",Settings!$B$22,IF(E3373="HKD",Settings!$B$23,1))))</f>
        <v>0</v>
      </c>
      <c r="P3373">
        <f>IF(OR(B3373="",C3373="",E3373=""),0,IF(A3373=2,H3373*IF(E3373="SGD",1,IF(E3373="USD",Settings!$B$22,IF(E3373="HKD",Settings!$B$23,1))),0))</f>
        <v>0</v>
      </c>
      <c r="Q3373" s="312">
        <f>IF(OR(J3373="",G3373=""),"",G3373+ROW()/1000000)</f>
      </c>
      <c r="R3373" s="247">
        <f>IF(Q3373="","",SUMIFS(Txn[Signed Units],Txn[Key],J3373,Txn[Transaction Order],"&lt;="&amp;Q3373))</f>
      </c>
    </row>
    <row r="3374" spans="10:18" ht="15" customHeight="1" x14ac:dyDescent="0.15">
      <c r="J3374" s="246">
        <f>IF(OR(B3374="",C3374="",E3374=""),"",B3374&amp;":"&amp;C3374&amp;":"&amp;E3374)</f>
      </c>
      <c r="K3374" s="247">
        <f>IF(A3374="","",A3374*D3374)</f>
      </c>
      <c r="L3374" s="246">
        <f>IF(A3374="","",IF(OR(A3374=1,A3374=0),H3374,0))</f>
      </c>
      <c r="M3374" s="246">
        <f>IF(A3374="","",IF(A3374=-1,H3374,0))</f>
      </c>
      <c r="N3374">
        <f>IF(J3374="","",IF(E3374="SGD",1,IF(E3374="USD",Settings!$B$22,IF(E3374="HKD",Settings!$B$23,1))))</f>
      </c>
      <c r="O3374">
        <f>IF(OR(B3374="",C3374="",E3374=""),0,(IF(A3374=-1,H3374,0)-IF(OR(A3374=1,A3374=0),H3374,0)+IF(A3374=2,H3374,0))*IF(E3374="SGD",1,IF(E3374="USD",Settings!$B$22,IF(E3374="HKD",Settings!$B$23,1))))</f>
        <v>0</v>
      </c>
      <c r="P3374">
        <f>IF(OR(B3374="",C3374="",E3374=""),0,IF(A3374=2,H3374*IF(E3374="SGD",1,IF(E3374="USD",Settings!$B$22,IF(E3374="HKD",Settings!$B$23,1))),0))</f>
        <v>0</v>
      </c>
      <c r="Q3374" s="312">
        <f>IF(OR(J3374="",G3374=""),"",G3374+ROW()/1000000)</f>
      </c>
      <c r="R3374" s="247">
        <f>IF(Q3374="","",SUMIFS(Txn[Signed Units],Txn[Key],J3374,Txn[Transaction Order],"&lt;="&amp;Q3374))</f>
      </c>
    </row>
    <row r="3375" spans="10:18" ht="15" customHeight="1" x14ac:dyDescent="0.15">
      <c r="J3375" s="246">
        <f>IF(OR(B3375="",C3375="",E3375=""),"",B3375&amp;":"&amp;C3375&amp;":"&amp;E3375)</f>
      </c>
      <c r="K3375" s="247">
        <f>IF(A3375="","",A3375*D3375)</f>
      </c>
      <c r="L3375" s="246">
        <f>IF(A3375="","",IF(OR(A3375=1,A3375=0),H3375,0))</f>
      </c>
      <c r="M3375" s="246">
        <f>IF(A3375="","",IF(A3375=-1,H3375,0))</f>
      </c>
      <c r="N3375">
        <f>IF(J3375="","",IF(E3375="SGD",1,IF(E3375="USD",Settings!$B$22,IF(E3375="HKD",Settings!$B$23,1))))</f>
      </c>
      <c r="O3375">
        <f>IF(OR(B3375="",C3375="",E3375=""),0,(IF(A3375=-1,H3375,0)-IF(OR(A3375=1,A3375=0),H3375,0)+IF(A3375=2,H3375,0))*IF(E3375="SGD",1,IF(E3375="USD",Settings!$B$22,IF(E3375="HKD",Settings!$B$23,1))))</f>
        <v>0</v>
      </c>
      <c r="P3375">
        <f>IF(OR(B3375="",C3375="",E3375=""),0,IF(A3375=2,H3375*IF(E3375="SGD",1,IF(E3375="USD",Settings!$B$22,IF(E3375="HKD",Settings!$B$23,1))),0))</f>
        <v>0</v>
      </c>
      <c r="Q3375" s="312">
        <f>IF(OR(J3375="",G3375=""),"",G3375+ROW()/1000000)</f>
      </c>
      <c r="R3375" s="247">
        <f>IF(Q3375="","",SUMIFS(Txn[Signed Units],Txn[Key],J3375,Txn[Transaction Order],"&lt;="&amp;Q3375))</f>
      </c>
    </row>
    <row r="3376" spans="10:18" ht="15" customHeight="1" x14ac:dyDescent="0.15">
      <c r="J3376" s="246">
        <f>IF(OR(B3376="",C3376="",E3376=""),"",B3376&amp;":"&amp;C3376&amp;":"&amp;E3376)</f>
      </c>
      <c r="K3376" s="247">
        <f>IF(A3376="","",A3376*D3376)</f>
      </c>
      <c r="L3376" s="246">
        <f>IF(A3376="","",IF(OR(A3376=1,A3376=0),H3376,0))</f>
      </c>
      <c r="M3376" s="246">
        <f>IF(A3376="","",IF(A3376=-1,H3376,0))</f>
      </c>
      <c r="N3376">
        <f>IF(J3376="","",IF(E3376="SGD",1,IF(E3376="USD",Settings!$B$22,IF(E3376="HKD",Settings!$B$23,1))))</f>
      </c>
      <c r="O3376">
        <f>IF(OR(B3376="",C3376="",E3376=""),0,(IF(A3376=-1,H3376,0)-IF(OR(A3376=1,A3376=0),H3376,0)+IF(A3376=2,H3376,0))*IF(E3376="SGD",1,IF(E3376="USD",Settings!$B$22,IF(E3376="HKD",Settings!$B$23,1))))</f>
        <v>0</v>
      </c>
      <c r="P3376">
        <f>IF(OR(B3376="",C3376="",E3376=""),0,IF(A3376=2,H3376*IF(E3376="SGD",1,IF(E3376="USD",Settings!$B$22,IF(E3376="HKD",Settings!$B$23,1))),0))</f>
        <v>0</v>
      </c>
      <c r="Q3376" s="312">
        <f>IF(OR(J3376="",G3376=""),"",G3376+ROW()/1000000)</f>
      </c>
      <c r="R3376" s="247">
        <f>IF(Q3376="","",SUMIFS(Txn[Signed Units],Txn[Key],J3376,Txn[Transaction Order],"&lt;="&amp;Q3376))</f>
      </c>
    </row>
    <row r="3377" spans="10:18" ht="15" customHeight="1" x14ac:dyDescent="0.15">
      <c r="J3377" s="246">
        <f>IF(OR(B3377="",C3377="",E3377=""),"",B3377&amp;":"&amp;C3377&amp;":"&amp;E3377)</f>
      </c>
      <c r="K3377" s="247">
        <f>IF(A3377="","",A3377*D3377)</f>
      </c>
      <c r="L3377" s="246">
        <f>IF(A3377="","",IF(OR(A3377=1,A3377=0),H3377,0))</f>
      </c>
      <c r="M3377" s="246">
        <f>IF(A3377="","",IF(A3377=-1,H3377,0))</f>
      </c>
      <c r="N3377">
        <f>IF(J3377="","",IF(E3377="SGD",1,IF(E3377="USD",Settings!$B$22,IF(E3377="HKD",Settings!$B$23,1))))</f>
      </c>
      <c r="O3377">
        <f>IF(OR(B3377="",C3377="",E3377=""),0,(IF(A3377=-1,H3377,0)-IF(OR(A3377=1,A3377=0),H3377,0)+IF(A3377=2,H3377,0))*IF(E3377="SGD",1,IF(E3377="USD",Settings!$B$22,IF(E3377="HKD",Settings!$B$23,1))))</f>
        <v>0</v>
      </c>
      <c r="P3377">
        <f>IF(OR(B3377="",C3377="",E3377=""),0,IF(A3377=2,H3377*IF(E3377="SGD",1,IF(E3377="USD",Settings!$B$22,IF(E3377="HKD",Settings!$B$23,1))),0))</f>
        <v>0</v>
      </c>
      <c r="Q3377" s="312">
        <f>IF(OR(J3377="",G3377=""),"",G3377+ROW()/1000000)</f>
      </c>
      <c r="R3377" s="247">
        <f>IF(Q3377="","",SUMIFS(Txn[Signed Units],Txn[Key],J3377,Txn[Transaction Order],"&lt;="&amp;Q3377))</f>
      </c>
    </row>
    <row r="3378" spans="10:18" ht="15" customHeight="1" x14ac:dyDescent="0.15">
      <c r="J3378" s="246">
        <f>IF(OR(B3378="",C3378="",E3378=""),"",B3378&amp;":"&amp;C3378&amp;":"&amp;E3378)</f>
      </c>
      <c r="K3378" s="247">
        <f>IF(A3378="","",A3378*D3378)</f>
      </c>
      <c r="L3378" s="246">
        <f>IF(A3378="","",IF(OR(A3378=1,A3378=0),H3378,0))</f>
      </c>
      <c r="M3378" s="246">
        <f>IF(A3378="","",IF(A3378=-1,H3378,0))</f>
      </c>
      <c r="N3378">
        <f>IF(J3378="","",IF(E3378="SGD",1,IF(E3378="USD",Settings!$B$22,IF(E3378="HKD",Settings!$B$23,1))))</f>
      </c>
      <c r="O3378">
        <f>IF(OR(B3378="",C3378="",E3378=""),0,(IF(A3378=-1,H3378,0)-IF(OR(A3378=1,A3378=0),H3378,0)+IF(A3378=2,H3378,0))*IF(E3378="SGD",1,IF(E3378="USD",Settings!$B$22,IF(E3378="HKD",Settings!$B$23,1))))</f>
        <v>0</v>
      </c>
      <c r="P3378">
        <f>IF(OR(B3378="",C3378="",E3378=""),0,IF(A3378=2,H3378*IF(E3378="SGD",1,IF(E3378="USD",Settings!$B$22,IF(E3378="HKD",Settings!$B$23,1))),0))</f>
        <v>0</v>
      </c>
      <c r="Q3378" s="312">
        <f>IF(OR(J3378="",G3378=""),"",G3378+ROW()/1000000)</f>
      </c>
      <c r="R3378" s="247">
        <f>IF(Q3378="","",SUMIFS(Txn[Signed Units],Txn[Key],J3378,Txn[Transaction Order],"&lt;="&amp;Q3378))</f>
      </c>
    </row>
    <row r="3379" spans="10:18" ht="15" customHeight="1" x14ac:dyDescent="0.15">
      <c r="J3379" s="246">
        <f>IF(OR(B3379="",C3379="",E3379=""),"",B3379&amp;":"&amp;C3379&amp;":"&amp;E3379)</f>
      </c>
      <c r="K3379" s="247">
        <f>IF(A3379="","",A3379*D3379)</f>
      </c>
      <c r="L3379" s="246">
        <f>IF(A3379="","",IF(OR(A3379=1,A3379=0),H3379,0))</f>
      </c>
      <c r="M3379" s="246">
        <f>IF(A3379="","",IF(A3379=-1,H3379,0))</f>
      </c>
      <c r="N3379">
        <f>IF(J3379="","",IF(E3379="SGD",1,IF(E3379="USD",Settings!$B$22,IF(E3379="HKD",Settings!$B$23,1))))</f>
      </c>
      <c r="O3379">
        <f>IF(OR(B3379="",C3379="",E3379=""),0,(IF(A3379=-1,H3379,0)-IF(OR(A3379=1,A3379=0),H3379,0)+IF(A3379=2,H3379,0))*IF(E3379="SGD",1,IF(E3379="USD",Settings!$B$22,IF(E3379="HKD",Settings!$B$23,1))))</f>
        <v>0</v>
      </c>
      <c r="P3379">
        <f>IF(OR(B3379="",C3379="",E3379=""),0,IF(A3379=2,H3379*IF(E3379="SGD",1,IF(E3379="USD",Settings!$B$22,IF(E3379="HKD",Settings!$B$23,1))),0))</f>
        <v>0</v>
      </c>
      <c r="Q3379" s="312">
        <f>IF(OR(J3379="",G3379=""),"",G3379+ROW()/1000000)</f>
      </c>
      <c r="R3379" s="247">
        <f>IF(Q3379="","",SUMIFS(Txn[Signed Units],Txn[Key],J3379,Txn[Transaction Order],"&lt;="&amp;Q3379))</f>
      </c>
    </row>
    <row r="3380" spans="10:18" ht="15" customHeight="1" x14ac:dyDescent="0.15">
      <c r="J3380" s="246">
        <f>IF(OR(B3380="",C3380="",E3380=""),"",B3380&amp;":"&amp;C3380&amp;":"&amp;E3380)</f>
      </c>
      <c r="K3380" s="247">
        <f>IF(A3380="","",A3380*D3380)</f>
      </c>
      <c r="L3380" s="246">
        <f>IF(A3380="","",IF(OR(A3380=1,A3380=0),H3380,0))</f>
      </c>
      <c r="M3380" s="246">
        <f>IF(A3380="","",IF(A3380=-1,H3380,0))</f>
      </c>
      <c r="N3380">
        <f>IF(J3380="","",IF(E3380="SGD",1,IF(E3380="USD",Settings!$B$22,IF(E3380="HKD",Settings!$B$23,1))))</f>
      </c>
      <c r="O3380">
        <f>IF(OR(B3380="",C3380="",E3380=""),0,(IF(A3380=-1,H3380,0)-IF(OR(A3380=1,A3380=0),H3380,0)+IF(A3380=2,H3380,0))*IF(E3380="SGD",1,IF(E3380="USD",Settings!$B$22,IF(E3380="HKD",Settings!$B$23,1))))</f>
        <v>0</v>
      </c>
      <c r="P3380">
        <f>IF(OR(B3380="",C3380="",E3380=""),0,IF(A3380=2,H3380*IF(E3380="SGD",1,IF(E3380="USD",Settings!$B$22,IF(E3380="HKD",Settings!$B$23,1))),0))</f>
        <v>0</v>
      </c>
      <c r="Q3380" s="312">
        <f>IF(OR(J3380="",G3380=""),"",G3380+ROW()/1000000)</f>
      </c>
      <c r="R3380" s="247">
        <f>IF(Q3380="","",SUMIFS(Txn[Signed Units],Txn[Key],J3380,Txn[Transaction Order],"&lt;="&amp;Q3380))</f>
      </c>
    </row>
    <row r="3381" spans="10:18" ht="15" customHeight="1" x14ac:dyDescent="0.15">
      <c r="J3381" s="246">
        <f>IF(OR(B3381="",C3381="",E3381=""),"",B3381&amp;":"&amp;C3381&amp;":"&amp;E3381)</f>
      </c>
      <c r="K3381" s="247">
        <f>IF(A3381="","",A3381*D3381)</f>
      </c>
      <c r="L3381" s="246">
        <f>IF(A3381="","",IF(OR(A3381=1,A3381=0),H3381,0))</f>
      </c>
      <c r="M3381" s="246">
        <f>IF(A3381="","",IF(A3381=-1,H3381,0))</f>
      </c>
      <c r="N3381">
        <f>IF(J3381="","",IF(E3381="SGD",1,IF(E3381="USD",Settings!$B$22,IF(E3381="HKD",Settings!$B$23,1))))</f>
      </c>
      <c r="O3381">
        <f>IF(OR(B3381="",C3381="",E3381=""),0,(IF(A3381=-1,H3381,0)-IF(OR(A3381=1,A3381=0),H3381,0)+IF(A3381=2,H3381,0))*IF(E3381="SGD",1,IF(E3381="USD",Settings!$B$22,IF(E3381="HKD",Settings!$B$23,1))))</f>
        <v>0</v>
      </c>
      <c r="P3381">
        <f>IF(OR(B3381="",C3381="",E3381=""),0,IF(A3381=2,H3381*IF(E3381="SGD",1,IF(E3381="USD",Settings!$B$22,IF(E3381="HKD",Settings!$B$23,1))),0))</f>
        <v>0</v>
      </c>
      <c r="Q3381" s="312">
        <f>IF(OR(J3381="",G3381=""),"",G3381+ROW()/1000000)</f>
      </c>
      <c r="R3381" s="247">
        <f>IF(Q3381="","",SUMIFS(Txn[Signed Units],Txn[Key],J3381,Txn[Transaction Order],"&lt;="&amp;Q3381))</f>
      </c>
    </row>
    <row r="3382" spans="10:18" ht="15" customHeight="1" x14ac:dyDescent="0.15">
      <c r="J3382" s="246">
        <f>IF(OR(B3382="",C3382="",E3382=""),"",B3382&amp;":"&amp;C3382&amp;":"&amp;E3382)</f>
      </c>
      <c r="K3382" s="247">
        <f>IF(A3382="","",A3382*D3382)</f>
      </c>
      <c r="L3382" s="246">
        <f>IF(A3382="","",IF(OR(A3382=1,A3382=0),H3382,0))</f>
      </c>
      <c r="M3382" s="246">
        <f>IF(A3382="","",IF(A3382=-1,H3382,0))</f>
      </c>
      <c r="N3382">
        <f>IF(J3382="","",IF(E3382="SGD",1,IF(E3382="USD",Settings!$B$22,IF(E3382="HKD",Settings!$B$23,1))))</f>
      </c>
      <c r="O3382">
        <f>IF(OR(B3382="",C3382="",E3382=""),0,(IF(A3382=-1,H3382,0)-IF(OR(A3382=1,A3382=0),H3382,0)+IF(A3382=2,H3382,0))*IF(E3382="SGD",1,IF(E3382="USD",Settings!$B$22,IF(E3382="HKD",Settings!$B$23,1))))</f>
        <v>0</v>
      </c>
      <c r="P3382">
        <f>IF(OR(B3382="",C3382="",E3382=""),0,IF(A3382=2,H3382*IF(E3382="SGD",1,IF(E3382="USD",Settings!$B$22,IF(E3382="HKD",Settings!$B$23,1))),0))</f>
        <v>0</v>
      </c>
      <c r="Q3382" s="312">
        <f>IF(OR(J3382="",G3382=""),"",G3382+ROW()/1000000)</f>
      </c>
      <c r="R3382" s="247">
        <f>IF(Q3382="","",SUMIFS(Txn[Signed Units],Txn[Key],J3382,Txn[Transaction Order],"&lt;="&amp;Q3382))</f>
      </c>
    </row>
    <row r="3383" spans="10:18" ht="15" customHeight="1" x14ac:dyDescent="0.15">
      <c r="J3383" s="246">
        <f>IF(OR(B3383="",C3383="",E3383=""),"",B3383&amp;":"&amp;C3383&amp;":"&amp;E3383)</f>
      </c>
      <c r="K3383" s="247">
        <f>IF(A3383="","",A3383*D3383)</f>
      </c>
      <c r="L3383" s="246">
        <f>IF(A3383="","",IF(OR(A3383=1,A3383=0),H3383,0))</f>
      </c>
      <c r="M3383" s="246">
        <f>IF(A3383="","",IF(A3383=-1,H3383,0))</f>
      </c>
      <c r="N3383">
        <f>IF(J3383="","",IF(E3383="SGD",1,IF(E3383="USD",Settings!$B$22,IF(E3383="HKD",Settings!$B$23,1))))</f>
      </c>
      <c r="O3383">
        <f>IF(OR(B3383="",C3383="",E3383=""),0,(IF(A3383=-1,H3383,0)-IF(OR(A3383=1,A3383=0),H3383,0)+IF(A3383=2,H3383,0))*IF(E3383="SGD",1,IF(E3383="USD",Settings!$B$22,IF(E3383="HKD",Settings!$B$23,1))))</f>
        <v>0</v>
      </c>
      <c r="P3383">
        <f>IF(OR(B3383="",C3383="",E3383=""),0,IF(A3383=2,H3383*IF(E3383="SGD",1,IF(E3383="USD",Settings!$B$22,IF(E3383="HKD",Settings!$B$23,1))),0))</f>
        <v>0</v>
      </c>
      <c r="Q3383" s="312">
        <f>IF(OR(J3383="",G3383=""),"",G3383+ROW()/1000000)</f>
      </c>
      <c r="R3383" s="247">
        <f>IF(Q3383="","",SUMIFS(Txn[Signed Units],Txn[Key],J3383,Txn[Transaction Order],"&lt;="&amp;Q3383))</f>
      </c>
    </row>
    <row r="3384" spans="10:18" ht="15" customHeight="1" x14ac:dyDescent="0.15">
      <c r="J3384" s="246">
        <f>IF(OR(B3384="",C3384="",E3384=""),"",B3384&amp;":"&amp;C3384&amp;":"&amp;E3384)</f>
      </c>
      <c r="K3384" s="247">
        <f>IF(A3384="","",A3384*D3384)</f>
      </c>
      <c r="L3384" s="246">
        <f>IF(A3384="","",IF(OR(A3384=1,A3384=0),H3384,0))</f>
      </c>
      <c r="M3384" s="246">
        <f>IF(A3384="","",IF(A3384=-1,H3384,0))</f>
      </c>
      <c r="N3384">
        <f>IF(J3384="","",IF(E3384="SGD",1,IF(E3384="USD",Settings!$B$22,IF(E3384="HKD",Settings!$B$23,1))))</f>
      </c>
      <c r="O3384">
        <f>IF(OR(B3384="",C3384="",E3384=""),0,(IF(A3384=-1,H3384,0)-IF(OR(A3384=1,A3384=0),H3384,0)+IF(A3384=2,H3384,0))*IF(E3384="SGD",1,IF(E3384="USD",Settings!$B$22,IF(E3384="HKD",Settings!$B$23,1))))</f>
        <v>0</v>
      </c>
      <c r="P3384">
        <f>IF(OR(B3384="",C3384="",E3384=""),0,IF(A3384=2,H3384*IF(E3384="SGD",1,IF(E3384="USD",Settings!$B$22,IF(E3384="HKD",Settings!$B$23,1))),0))</f>
        <v>0</v>
      </c>
      <c r="Q3384" s="312">
        <f>IF(OR(J3384="",G3384=""),"",G3384+ROW()/1000000)</f>
      </c>
      <c r="R3384" s="247">
        <f>IF(Q3384="","",SUMIFS(Txn[Signed Units],Txn[Key],J3384,Txn[Transaction Order],"&lt;="&amp;Q3384))</f>
      </c>
    </row>
    <row r="3385" spans="10:18" ht="15" customHeight="1" x14ac:dyDescent="0.15">
      <c r="J3385" s="246">
        <f>IF(OR(B3385="",C3385="",E3385=""),"",B3385&amp;":"&amp;C3385&amp;":"&amp;E3385)</f>
      </c>
      <c r="K3385" s="247">
        <f>IF(A3385="","",A3385*D3385)</f>
      </c>
      <c r="L3385" s="246">
        <f>IF(A3385="","",IF(OR(A3385=1,A3385=0),H3385,0))</f>
      </c>
      <c r="M3385" s="246">
        <f>IF(A3385="","",IF(A3385=-1,H3385,0))</f>
      </c>
      <c r="N3385">
        <f>IF(J3385="","",IF(E3385="SGD",1,IF(E3385="USD",Settings!$B$22,IF(E3385="HKD",Settings!$B$23,1))))</f>
      </c>
      <c r="O3385">
        <f>IF(OR(B3385="",C3385="",E3385=""),0,(IF(A3385=-1,H3385,0)-IF(OR(A3385=1,A3385=0),H3385,0)+IF(A3385=2,H3385,0))*IF(E3385="SGD",1,IF(E3385="USD",Settings!$B$22,IF(E3385="HKD",Settings!$B$23,1))))</f>
        <v>0</v>
      </c>
      <c r="P3385">
        <f>IF(OR(B3385="",C3385="",E3385=""),0,IF(A3385=2,H3385*IF(E3385="SGD",1,IF(E3385="USD",Settings!$B$22,IF(E3385="HKD",Settings!$B$23,1))),0))</f>
        <v>0</v>
      </c>
      <c r="Q3385" s="312">
        <f>IF(OR(J3385="",G3385=""),"",G3385+ROW()/1000000)</f>
      </c>
      <c r="R3385" s="247">
        <f>IF(Q3385="","",SUMIFS(Txn[Signed Units],Txn[Key],J3385,Txn[Transaction Order],"&lt;="&amp;Q3385))</f>
      </c>
    </row>
    <row r="3386" spans="10:18" ht="15" customHeight="1" x14ac:dyDescent="0.15">
      <c r="J3386" s="246">
        <f>IF(OR(B3386="",C3386="",E3386=""),"",B3386&amp;":"&amp;C3386&amp;":"&amp;E3386)</f>
      </c>
      <c r="K3386" s="247">
        <f>IF(A3386="","",A3386*D3386)</f>
      </c>
      <c r="L3386" s="246">
        <f>IF(A3386="","",IF(OR(A3386=1,A3386=0),H3386,0))</f>
      </c>
      <c r="M3386" s="246">
        <f>IF(A3386="","",IF(A3386=-1,H3386,0))</f>
      </c>
      <c r="N3386">
        <f>IF(J3386="","",IF(E3386="SGD",1,IF(E3386="USD",Settings!$B$22,IF(E3386="HKD",Settings!$B$23,1))))</f>
      </c>
      <c r="O3386">
        <f>IF(OR(B3386="",C3386="",E3386=""),0,(IF(A3386=-1,H3386,0)-IF(OR(A3386=1,A3386=0),H3386,0)+IF(A3386=2,H3386,0))*IF(E3386="SGD",1,IF(E3386="USD",Settings!$B$22,IF(E3386="HKD",Settings!$B$23,1))))</f>
        <v>0</v>
      </c>
      <c r="P3386">
        <f>IF(OR(B3386="",C3386="",E3386=""),0,IF(A3386=2,H3386*IF(E3386="SGD",1,IF(E3386="USD",Settings!$B$22,IF(E3386="HKD",Settings!$B$23,1))),0))</f>
        <v>0</v>
      </c>
      <c r="Q3386" s="312">
        <f>IF(OR(J3386="",G3386=""),"",G3386+ROW()/1000000)</f>
      </c>
      <c r="R3386" s="247">
        <f>IF(Q3386="","",SUMIFS(Txn[Signed Units],Txn[Key],J3386,Txn[Transaction Order],"&lt;="&amp;Q3386))</f>
      </c>
    </row>
    <row r="3387" spans="10:18" ht="15" customHeight="1" x14ac:dyDescent="0.15">
      <c r="J3387" s="246">
        <f>IF(OR(B3387="",C3387="",E3387=""),"",B3387&amp;":"&amp;C3387&amp;":"&amp;E3387)</f>
      </c>
      <c r="K3387" s="247">
        <f>IF(A3387="","",A3387*D3387)</f>
      </c>
      <c r="L3387" s="246">
        <f>IF(A3387="","",IF(OR(A3387=1,A3387=0),H3387,0))</f>
      </c>
      <c r="M3387" s="246">
        <f>IF(A3387="","",IF(A3387=-1,H3387,0))</f>
      </c>
      <c r="N3387">
        <f>IF(J3387="","",IF(E3387="SGD",1,IF(E3387="USD",Settings!$B$22,IF(E3387="HKD",Settings!$B$23,1))))</f>
      </c>
      <c r="O3387">
        <f>IF(OR(B3387="",C3387="",E3387=""),0,(IF(A3387=-1,H3387,0)-IF(OR(A3387=1,A3387=0),H3387,0)+IF(A3387=2,H3387,0))*IF(E3387="SGD",1,IF(E3387="USD",Settings!$B$22,IF(E3387="HKD",Settings!$B$23,1))))</f>
        <v>0</v>
      </c>
      <c r="P3387">
        <f>IF(OR(B3387="",C3387="",E3387=""),0,IF(A3387=2,H3387*IF(E3387="SGD",1,IF(E3387="USD",Settings!$B$22,IF(E3387="HKD",Settings!$B$23,1))),0))</f>
        <v>0</v>
      </c>
      <c r="Q3387" s="312">
        <f>IF(OR(J3387="",G3387=""),"",G3387+ROW()/1000000)</f>
      </c>
      <c r="R3387" s="247">
        <f>IF(Q3387="","",SUMIFS(Txn[Signed Units],Txn[Key],J3387,Txn[Transaction Order],"&lt;="&amp;Q3387))</f>
      </c>
    </row>
    <row r="3388" spans="10:18" ht="15" customHeight="1" x14ac:dyDescent="0.15">
      <c r="J3388" s="246">
        <f>IF(OR(B3388="",C3388="",E3388=""),"",B3388&amp;":"&amp;C3388&amp;":"&amp;E3388)</f>
      </c>
      <c r="K3388" s="247">
        <f>IF(A3388="","",A3388*D3388)</f>
      </c>
      <c r="L3388" s="246">
        <f>IF(A3388="","",IF(OR(A3388=1,A3388=0),H3388,0))</f>
      </c>
      <c r="M3388" s="246">
        <f>IF(A3388="","",IF(A3388=-1,H3388,0))</f>
      </c>
      <c r="N3388">
        <f>IF(J3388="","",IF(E3388="SGD",1,IF(E3388="USD",Settings!$B$22,IF(E3388="HKD",Settings!$B$23,1))))</f>
      </c>
      <c r="O3388">
        <f>IF(OR(B3388="",C3388="",E3388=""),0,(IF(A3388=-1,H3388,0)-IF(OR(A3388=1,A3388=0),H3388,0)+IF(A3388=2,H3388,0))*IF(E3388="SGD",1,IF(E3388="USD",Settings!$B$22,IF(E3388="HKD",Settings!$B$23,1))))</f>
        <v>0</v>
      </c>
      <c r="P3388">
        <f>IF(OR(B3388="",C3388="",E3388=""),0,IF(A3388=2,H3388*IF(E3388="SGD",1,IF(E3388="USD",Settings!$B$22,IF(E3388="HKD",Settings!$B$23,1))),0))</f>
        <v>0</v>
      </c>
      <c r="Q3388" s="312">
        <f>IF(OR(J3388="",G3388=""),"",G3388+ROW()/1000000)</f>
      </c>
      <c r="R3388" s="247">
        <f>IF(Q3388="","",SUMIFS(Txn[Signed Units],Txn[Key],J3388,Txn[Transaction Order],"&lt;="&amp;Q3388))</f>
      </c>
    </row>
    <row r="3389" spans="10:18" ht="15" customHeight="1" x14ac:dyDescent="0.15">
      <c r="J3389" s="246">
        <f>IF(OR(B3389="",C3389="",E3389=""),"",B3389&amp;":"&amp;C3389&amp;":"&amp;E3389)</f>
      </c>
      <c r="K3389" s="247">
        <f>IF(A3389="","",A3389*D3389)</f>
      </c>
      <c r="L3389" s="246">
        <f>IF(A3389="","",IF(OR(A3389=1,A3389=0),H3389,0))</f>
      </c>
      <c r="M3389" s="246">
        <f>IF(A3389="","",IF(A3389=-1,H3389,0))</f>
      </c>
      <c r="N3389">
        <f>IF(J3389="","",IF(E3389="SGD",1,IF(E3389="USD",Settings!$B$22,IF(E3389="HKD",Settings!$B$23,1))))</f>
      </c>
      <c r="O3389">
        <f>IF(OR(B3389="",C3389="",E3389=""),0,(IF(A3389=-1,H3389,0)-IF(OR(A3389=1,A3389=0),H3389,0)+IF(A3389=2,H3389,0))*IF(E3389="SGD",1,IF(E3389="USD",Settings!$B$22,IF(E3389="HKD",Settings!$B$23,1))))</f>
        <v>0</v>
      </c>
      <c r="P3389">
        <f>IF(OR(B3389="",C3389="",E3389=""),0,IF(A3389=2,H3389*IF(E3389="SGD",1,IF(E3389="USD",Settings!$B$22,IF(E3389="HKD",Settings!$B$23,1))),0))</f>
        <v>0</v>
      </c>
      <c r="Q3389" s="312">
        <f>IF(OR(J3389="",G3389=""),"",G3389+ROW()/1000000)</f>
      </c>
      <c r="R3389" s="247">
        <f>IF(Q3389="","",SUMIFS(Txn[Signed Units],Txn[Key],J3389,Txn[Transaction Order],"&lt;="&amp;Q3389))</f>
      </c>
    </row>
    <row r="3390" spans="10:18" ht="15" customHeight="1" x14ac:dyDescent="0.15">
      <c r="J3390" s="246">
        <f>IF(OR(B3390="",C3390="",E3390=""),"",B3390&amp;":"&amp;C3390&amp;":"&amp;E3390)</f>
      </c>
      <c r="K3390" s="247">
        <f>IF(A3390="","",A3390*D3390)</f>
      </c>
      <c r="L3390" s="246">
        <f>IF(A3390="","",IF(OR(A3390=1,A3390=0),H3390,0))</f>
      </c>
      <c r="M3390" s="246">
        <f>IF(A3390="","",IF(A3390=-1,H3390,0))</f>
      </c>
      <c r="N3390">
        <f>IF(J3390="","",IF(E3390="SGD",1,IF(E3390="USD",Settings!$B$22,IF(E3390="HKD",Settings!$B$23,1))))</f>
      </c>
      <c r="O3390">
        <f>IF(OR(B3390="",C3390="",E3390=""),0,(IF(A3390=-1,H3390,0)-IF(OR(A3390=1,A3390=0),H3390,0)+IF(A3390=2,H3390,0))*IF(E3390="SGD",1,IF(E3390="USD",Settings!$B$22,IF(E3390="HKD",Settings!$B$23,1))))</f>
        <v>0</v>
      </c>
      <c r="P3390">
        <f>IF(OR(B3390="",C3390="",E3390=""),0,IF(A3390=2,H3390*IF(E3390="SGD",1,IF(E3390="USD",Settings!$B$22,IF(E3390="HKD",Settings!$B$23,1))),0))</f>
        <v>0</v>
      </c>
      <c r="Q3390" s="312">
        <f>IF(OR(J3390="",G3390=""),"",G3390+ROW()/1000000)</f>
      </c>
      <c r="R3390" s="247">
        <f>IF(Q3390="","",SUMIFS(Txn[Signed Units],Txn[Key],J3390,Txn[Transaction Order],"&lt;="&amp;Q3390))</f>
      </c>
    </row>
    <row r="3391" spans="10:18" ht="15" customHeight="1" x14ac:dyDescent="0.15">
      <c r="J3391" s="246">
        <f>IF(OR(B3391="",C3391="",E3391=""),"",B3391&amp;":"&amp;C3391&amp;":"&amp;E3391)</f>
      </c>
      <c r="K3391" s="247">
        <f>IF(A3391="","",A3391*D3391)</f>
      </c>
      <c r="L3391" s="246">
        <f>IF(A3391="","",IF(OR(A3391=1,A3391=0),H3391,0))</f>
      </c>
      <c r="M3391" s="246">
        <f>IF(A3391="","",IF(A3391=-1,H3391,0))</f>
      </c>
      <c r="N3391">
        <f>IF(J3391="","",IF(E3391="SGD",1,IF(E3391="USD",Settings!$B$22,IF(E3391="HKD",Settings!$B$23,1))))</f>
      </c>
      <c r="O3391">
        <f>IF(OR(B3391="",C3391="",E3391=""),0,(IF(A3391=-1,H3391,0)-IF(OR(A3391=1,A3391=0),H3391,0)+IF(A3391=2,H3391,0))*IF(E3391="SGD",1,IF(E3391="USD",Settings!$B$22,IF(E3391="HKD",Settings!$B$23,1))))</f>
        <v>0</v>
      </c>
      <c r="P3391">
        <f>IF(OR(B3391="",C3391="",E3391=""),0,IF(A3391=2,H3391*IF(E3391="SGD",1,IF(E3391="USD",Settings!$B$22,IF(E3391="HKD",Settings!$B$23,1))),0))</f>
        <v>0</v>
      </c>
      <c r="Q3391" s="312">
        <f>IF(OR(J3391="",G3391=""),"",G3391+ROW()/1000000)</f>
      </c>
      <c r="R3391" s="247">
        <f>IF(Q3391="","",SUMIFS(Txn[Signed Units],Txn[Key],J3391,Txn[Transaction Order],"&lt;="&amp;Q3391))</f>
      </c>
    </row>
    <row r="3392" spans="10:18" ht="15" customHeight="1" x14ac:dyDescent="0.15">
      <c r="J3392" s="246">
        <f>IF(OR(B3392="",C3392="",E3392=""),"",B3392&amp;":"&amp;C3392&amp;":"&amp;E3392)</f>
      </c>
      <c r="K3392" s="247">
        <f>IF(A3392="","",A3392*D3392)</f>
      </c>
      <c r="L3392" s="246">
        <f>IF(A3392="","",IF(OR(A3392=1,A3392=0),H3392,0))</f>
      </c>
      <c r="M3392" s="246">
        <f>IF(A3392="","",IF(A3392=-1,H3392,0))</f>
      </c>
      <c r="N3392">
        <f>IF(J3392="","",IF(E3392="SGD",1,IF(E3392="USD",Settings!$B$22,IF(E3392="HKD",Settings!$B$23,1))))</f>
      </c>
      <c r="O3392">
        <f>IF(OR(B3392="",C3392="",E3392=""),0,(IF(A3392=-1,H3392,0)-IF(OR(A3392=1,A3392=0),H3392,0)+IF(A3392=2,H3392,0))*IF(E3392="SGD",1,IF(E3392="USD",Settings!$B$22,IF(E3392="HKD",Settings!$B$23,1))))</f>
        <v>0</v>
      </c>
      <c r="P3392">
        <f>IF(OR(B3392="",C3392="",E3392=""),0,IF(A3392=2,H3392*IF(E3392="SGD",1,IF(E3392="USD",Settings!$B$22,IF(E3392="HKD",Settings!$B$23,1))),0))</f>
        <v>0</v>
      </c>
      <c r="Q3392" s="312">
        <f>IF(OR(J3392="",G3392=""),"",G3392+ROW()/1000000)</f>
      </c>
      <c r="R3392" s="247">
        <f>IF(Q3392="","",SUMIFS(Txn[Signed Units],Txn[Key],J3392,Txn[Transaction Order],"&lt;="&amp;Q3392))</f>
      </c>
    </row>
    <row r="3393" spans="10:18" ht="15" customHeight="1" x14ac:dyDescent="0.15">
      <c r="J3393" s="246">
        <f>IF(OR(B3393="",C3393="",E3393=""),"",B3393&amp;":"&amp;C3393&amp;":"&amp;E3393)</f>
      </c>
      <c r="K3393" s="247">
        <f>IF(A3393="","",A3393*D3393)</f>
      </c>
      <c r="L3393" s="246">
        <f>IF(A3393="","",IF(OR(A3393=1,A3393=0),H3393,0))</f>
      </c>
      <c r="M3393" s="246">
        <f>IF(A3393="","",IF(A3393=-1,H3393,0))</f>
      </c>
      <c r="N3393">
        <f>IF(J3393="","",IF(E3393="SGD",1,IF(E3393="USD",Settings!$B$22,IF(E3393="HKD",Settings!$B$23,1))))</f>
      </c>
      <c r="O3393">
        <f>IF(OR(B3393="",C3393="",E3393=""),0,(IF(A3393=-1,H3393,0)-IF(OR(A3393=1,A3393=0),H3393,0)+IF(A3393=2,H3393,0))*IF(E3393="SGD",1,IF(E3393="USD",Settings!$B$22,IF(E3393="HKD",Settings!$B$23,1))))</f>
        <v>0</v>
      </c>
      <c r="P3393">
        <f>IF(OR(B3393="",C3393="",E3393=""),0,IF(A3393=2,H3393*IF(E3393="SGD",1,IF(E3393="USD",Settings!$B$22,IF(E3393="HKD",Settings!$B$23,1))),0))</f>
        <v>0</v>
      </c>
      <c r="Q3393" s="312">
        <f>IF(OR(J3393="",G3393=""),"",G3393+ROW()/1000000)</f>
      </c>
      <c r="R3393" s="247">
        <f>IF(Q3393="","",SUMIFS(Txn[Signed Units],Txn[Key],J3393,Txn[Transaction Order],"&lt;="&amp;Q3393))</f>
      </c>
    </row>
    <row r="3394" spans="10:18" ht="15" customHeight="1" x14ac:dyDescent="0.15">
      <c r="J3394" s="246">
        <f>IF(OR(B3394="",C3394="",E3394=""),"",B3394&amp;":"&amp;C3394&amp;":"&amp;E3394)</f>
      </c>
      <c r="K3394" s="247">
        <f>IF(A3394="","",A3394*D3394)</f>
      </c>
      <c r="L3394" s="246">
        <f>IF(A3394="","",IF(OR(A3394=1,A3394=0),H3394,0))</f>
      </c>
      <c r="M3394" s="246">
        <f>IF(A3394="","",IF(A3394=-1,H3394,0))</f>
      </c>
      <c r="N3394">
        <f>IF(J3394="","",IF(E3394="SGD",1,IF(E3394="USD",Settings!$B$22,IF(E3394="HKD",Settings!$B$23,1))))</f>
      </c>
      <c r="O3394">
        <f>IF(OR(B3394="",C3394="",E3394=""),0,(IF(A3394=-1,H3394,0)-IF(OR(A3394=1,A3394=0),H3394,0)+IF(A3394=2,H3394,0))*IF(E3394="SGD",1,IF(E3394="USD",Settings!$B$22,IF(E3394="HKD",Settings!$B$23,1))))</f>
        <v>0</v>
      </c>
      <c r="P3394">
        <f>IF(OR(B3394="",C3394="",E3394=""),0,IF(A3394=2,H3394*IF(E3394="SGD",1,IF(E3394="USD",Settings!$B$22,IF(E3394="HKD",Settings!$B$23,1))),0))</f>
        <v>0</v>
      </c>
      <c r="Q3394" s="312">
        <f>IF(OR(J3394="",G3394=""),"",G3394+ROW()/1000000)</f>
      </c>
      <c r="R3394" s="247">
        <f>IF(Q3394="","",SUMIFS(Txn[Signed Units],Txn[Key],J3394,Txn[Transaction Order],"&lt;="&amp;Q3394))</f>
      </c>
    </row>
    <row r="3395" spans="10:18" ht="15" customHeight="1" x14ac:dyDescent="0.15">
      <c r="J3395" s="246">
        <f>IF(OR(B3395="",C3395="",E3395=""),"",B3395&amp;":"&amp;C3395&amp;":"&amp;E3395)</f>
      </c>
      <c r="K3395" s="247">
        <f>IF(A3395="","",A3395*D3395)</f>
      </c>
      <c r="L3395" s="246">
        <f>IF(A3395="","",IF(OR(A3395=1,A3395=0),H3395,0))</f>
      </c>
      <c r="M3395" s="246">
        <f>IF(A3395="","",IF(A3395=-1,H3395,0))</f>
      </c>
      <c r="N3395">
        <f>IF(J3395="","",IF(E3395="SGD",1,IF(E3395="USD",Settings!$B$22,IF(E3395="HKD",Settings!$B$23,1))))</f>
      </c>
      <c r="O3395">
        <f>IF(OR(B3395="",C3395="",E3395=""),0,(IF(A3395=-1,H3395,0)-IF(OR(A3395=1,A3395=0),H3395,0)+IF(A3395=2,H3395,0))*IF(E3395="SGD",1,IF(E3395="USD",Settings!$B$22,IF(E3395="HKD",Settings!$B$23,1))))</f>
        <v>0</v>
      </c>
      <c r="P3395">
        <f>IF(OR(B3395="",C3395="",E3395=""),0,IF(A3395=2,H3395*IF(E3395="SGD",1,IF(E3395="USD",Settings!$B$22,IF(E3395="HKD",Settings!$B$23,1))),0))</f>
        <v>0</v>
      </c>
      <c r="Q3395" s="312">
        <f>IF(OR(J3395="",G3395=""),"",G3395+ROW()/1000000)</f>
      </c>
      <c r="R3395" s="247">
        <f>IF(Q3395="","",SUMIFS(Txn[Signed Units],Txn[Key],J3395,Txn[Transaction Order],"&lt;="&amp;Q3395))</f>
      </c>
    </row>
    <row r="3396" spans="10:18" ht="15" customHeight="1" x14ac:dyDescent="0.15">
      <c r="J3396" s="246">
        <f>IF(OR(B3396="",C3396="",E3396=""),"",B3396&amp;":"&amp;C3396&amp;":"&amp;E3396)</f>
      </c>
      <c r="K3396" s="247">
        <f>IF(A3396="","",A3396*D3396)</f>
      </c>
      <c r="L3396" s="246">
        <f>IF(A3396="","",IF(OR(A3396=1,A3396=0),H3396,0))</f>
      </c>
      <c r="M3396" s="246">
        <f>IF(A3396="","",IF(A3396=-1,H3396,0))</f>
      </c>
      <c r="N3396">
        <f>IF(J3396="","",IF(E3396="SGD",1,IF(E3396="USD",Settings!$B$22,IF(E3396="HKD",Settings!$B$23,1))))</f>
      </c>
      <c r="O3396">
        <f>IF(OR(B3396="",C3396="",E3396=""),0,(IF(A3396=-1,H3396,0)-IF(OR(A3396=1,A3396=0),H3396,0)+IF(A3396=2,H3396,0))*IF(E3396="SGD",1,IF(E3396="USD",Settings!$B$22,IF(E3396="HKD",Settings!$B$23,1))))</f>
        <v>0</v>
      </c>
      <c r="P3396">
        <f>IF(OR(B3396="",C3396="",E3396=""),0,IF(A3396=2,H3396*IF(E3396="SGD",1,IF(E3396="USD",Settings!$B$22,IF(E3396="HKD",Settings!$B$23,1))),0))</f>
        <v>0</v>
      </c>
      <c r="Q3396" s="312">
        <f>IF(OR(J3396="",G3396=""),"",G3396+ROW()/1000000)</f>
      </c>
      <c r="R3396" s="247">
        <f>IF(Q3396="","",SUMIFS(Txn[Signed Units],Txn[Key],J3396,Txn[Transaction Order],"&lt;="&amp;Q3396))</f>
      </c>
    </row>
    <row r="3397" spans="10:18" ht="15" customHeight="1" x14ac:dyDescent="0.15">
      <c r="J3397" s="246">
        <f>IF(OR(B3397="",C3397="",E3397=""),"",B3397&amp;":"&amp;C3397&amp;":"&amp;E3397)</f>
      </c>
      <c r="K3397" s="247">
        <f>IF(A3397="","",A3397*D3397)</f>
      </c>
      <c r="L3397" s="246">
        <f>IF(A3397="","",IF(OR(A3397=1,A3397=0),H3397,0))</f>
      </c>
      <c r="M3397" s="246">
        <f>IF(A3397="","",IF(A3397=-1,H3397,0))</f>
      </c>
      <c r="N3397">
        <f>IF(J3397="","",IF(E3397="SGD",1,IF(E3397="USD",Settings!$B$22,IF(E3397="HKD",Settings!$B$23,1))))</f>
      </c>
      <c r="O3397">
        <f>IF(OR(B3397="",C3397="",E3397=""),0,(IF(A3397=-1,H3397,0)-IF(OR(A3397=1,A3397=0),H3397,0)+IF(A3397=2,H3397,0))*IF(E3397="SGD",1,IF(E3397="USD",Settings!$B$22,IF(E3397="HKD",Settings!$B$23,1))))</f>
        <v>0</v>
      </c>
      <c r="P3397">
        <f>IF(OR(B3397="",C3397="",E3397=""),0,IF(A3397=2,H3397*IF(E3397="SGD",1,IF(E3397="USD",Settings!$B$22,IF(E3397="HKD",Settings!$B$23,1))),0))</f>
        <v>0</v>
      </c>
      <c r="Q3397" s="312">
        <f>IF(OR(J3397="",G3397=""),"",G3397+ROW()/1000000)</f>
      </c>
      <c r="R3397" s="247">
        <f>IF(Q3397="","",SUMIFS(Txn[Signed Units],Txn[Key],J3397,Txn[Transaction Order],"&lt;="&amp;Q3397))</f>
      </c>
    </row>
    <row r="3398" spans="10:18" ht="15" customHeight="1" x14ac:dyDescent="0.15">
      <c r="J3398" s="246">
        <f>IF(OR(B3398="",C3398="",E3398=""),"",B3398&amp;":"&amp;C3398&amp;":"&amp;E3398)</f>
      </c>
      <c r="K3398" s="247">
        <f>IF(A3398="","",A3398*D3398)</f>
      </c>
      <c r="L3398" s="246">
        <f>IF(A3398="","",IF(OR(A3398=1,A3398=0),H3398,0))</f>
      </c>
      <c r="M3398" s="246">
        <f>IF(A3398="","",IF(A3398=-1,H3398,0))</f>
      </c>
      <c r="N3398">
        <f>IF(J3398="","",IF(E3398="SGD",1,IF(E3398="USD",Settings!$B$22,IF(E3398="HKD",Settings!$B$23,1))))</f>
      </c>
      <c r="O3398">
        <f>IF(OR(B3398="",C3398="",E3398=""),0,(IF(A3398=-1,H3398,0)-IF(OR(A3398=1,A3398=0),H3398,0)+IF(A3398=2,H3398,0))*IF(E3398="SGD",1,IF(E3398="USD",Settings!$B$22,IF(E3398="HKD",Settings!$B$23,1))))</f>
        <v>0</v>
      </c>
      <c r="P3398">
        <f>IF(OR(B3398="",C3398="",E3398=""),0,IF(A3398=2,H3398*IF(E3398="SGD",1,IF(E3398="USD",Settings!$B$22,IF(E3398="HKD",Settings!$B$23,1))),0))</f>
        <v>0</v>
      </c>
      <c r="Q3398" s="312">
        <f>IF(OR(J3398="",G3398=""),"",G3398+ROW()/1000000)</f>
      </c>
      <c r="R3398" s="247">
        <f>IF(Q3398="","",SUMIFS(Txn[Signed Units],Txn[Key],J3398,Txn[Transaction Order],"&lt;="&amp;Q3398))</f>
      </c>
    </row>
    <row r="3399" spans="10:18" ht="15" customHeight="1" x14ac:dyDescent="0.15">
      <c r="J3399" s="246">
        <f>IF(OR(B3399="",C3399="",E3399=""),"",B3399&amp;":"&amp;C3399&amp;":"&amp;E3399)</f>
      </c>
      <c r="K3399" s="247">
        <f>IF(A3399="","",A3399*D3399)</f>
      </c>
      <c r="L3399" s="246">
        <f>IF(A3399="","",IF(OR(A3399=1,A3399=0),H3399,0))</f>
      </c>
      <c r="M3399" s="246">
        <f>IF(A3399="","",IF(A3399=-1,H3399,0))</f>
      </c>
      <c r="N3399">
        <f>IF(J3399="","",IF(E3399="SGD",1,IF(E3399="USD",Settings!$B$22,IF(E3399="HKD",Settings!$B$23,1))))</f>
      </c>
      <c r="O3399">
        <f>IF(OR(B3399="",C3399="",E3399=""),0,(IF(A3399=-1,H3399,0)-IF(OR(A3399=1,A3399=0),H3399,0)+IF(A3399=2,H3399,0))*IF(E3399="SGD",1,IF(E3399="USD",Settings!$B$22,IF(E3399="HKD",Settings!$B$23,1))))</f>
        <v>0</v>
      </c>
      <c r="P3399">
        <f>IF(OR(B3399="",C3399="",E3399=""),0,IF(A3399=2,H3399*IF(E3399="SGD",1,IF(E3399="USD",Settings!$B$22,IF(E3399="HKD",Settings!$B$23,1))),0))</f>
        <v>0</v>
      </c>
      <c r="Q3399" s="312">
        <f>IF(OR(J3399="",G3399=""),"",G3399+ROW()/1000000)</f>
      </c>
      <c r="R3399" s="247">
        <f>IF(Q3399="","",SUMIFS(Txn[Signed Units],Txn[Key],J3399,Txn[Transaction Order],"&lt;="&amp;Q3399))</f>
      </c>
    </row>
    <row r="3400" spans="10:18" ht="15" customHeight="1" x14ac:dyDescent="0.15">
      <c r="J3400" s="246">
        <f>IF(OR(B3400="",C3400="",E3400=""),"",B3400&amp;":"&amp;C3400&amp;":"&amp;E3400)</f>
      </c>
      <c r="K3400" s="247">
        <f>IF(A3400="","",A3400*D3400)</f>
      </c>
      <c r="L3400" s="246">
        <f>IF(A3400="","",IF(OR(A3400=1,A3400=0),H3400,0))</f>
      </c>
      <c r="M3400" s="246">
        <f>IF(A3400="","",IF(A3400=-1,H3400,0))</f>
      </c>
      <c r="N3400">
        <f>IF(J3400="","",IF(E3400="SGD",1,IF(E3400="USD",Settings!$B$22,IF(E3400="HKD",Settings!$B$23,1))))</f>
      </c>
      <c r="O3400">
        <f>IF(OR(B3400="",C3400="",E3400=""),0,(IF(A3400=-1,H3400,0)-IF(OR(A3400=1,A3400=0),H3400,0)+IF(A3400=2,H3400,0))*IF(E3400="SGD",1,IF(E3400="USD",Settings!$B$22,IF(E3400="HKD",Settings!$B$23,1))))</f>
        <v>0</v>
      </c>
      <c r="P3400">
        <f>IF(OR(B3400="",C3400="",E3400=""),0,IF(A3400=2,H3400*IF(E3400="SGD",1,IF(E3400="USD",Settings!$B$22,IF(E3400="HKD",Settings!$B$23,1))),0))</f>
        <v>0</v>
      </c>
      <c r="Q3400" s="312">
        <f>IF(OR(J3400="",G3400=""),"",G3400+ROW()/1000000)</f>
      </c>
      <c r="R3400" s="247">
        <f>IF(Q3400="","",SUMIFS(Txn[Signed Units],Txn[Key],J3400,Txn[Transaction Order],"&lt;="&amp;Q3400))</f>
      </c>
    </row>
    <row r="3401" spans="10:18" ht="15" customHeight="1" x14ac:dyDescent="0.15">
      <c r="J3401" s="246">
        <f>IF(OR(B3401="",C3401="",E3401=""),"",B3401&amp;":"&amp;C3401&amp;":"&amp;E3401)</f>
      </c>
      <c r="K3401" s="247">
        <f>IF(A3401="","",A3401*D3401)</f>
      </c>
      <c r="L3401" s="246">
        <f>IF(A3401="","",IF(OR(A3401=1,A3401=0),H3401,0))</f>
      </c>
      <c r="M3401" s="246">
        <f>IF(A3401="","",IF(A3401=-1,H3401,0))</f>
      </c>
      <c r="N3401">
        <f>IF(J3401="","",IF(E3401="SGD",1,IF(E3401="USD",Settings!$B$22,IF(E3401="HKD",Settings!$B$23,1))))</f>
      </c>
      <c r="O3401">
        <f>IF(OR(B3401="",C3401="",E3401=""),0,(IF(A3401=-1,H3401,0)-IF(OR(A3401=1,A3401=0),H3401,0)+IF(A3401=2,H3401,0))*IF(E3401="SGD",1,IF(E3401="USD",Settings!$B$22,IF(E3401="HKD",Settings!$B$23,1))))</f>
        <v>0</v>
      </c>
      <c r="P3401">
        <f>IF(OR(B3401="",C3401="",E3401=""),0,IF(A3401=2,H3401*IF(E3401="SGD",1,IF(E3401="USD",Settings!$B$22,IF(E3401="HKD",Settings!$B$23,1))),0))</f>
        <v>0</v>
      </c>
      <c r="Q3401" s="312">
        <f>IF(OR(J3401="",G3401=""),"",G3401+ROW()/1000000)</f>
      </c>
      <c r="R3401" s="247">
        <f>IF(Q3401="","",SUMIFS(Txn[Signed Units],Txn[Key],J3401,Txn[Transaction Order],"&lt;="&amp;Q3401))</f>
      </c>
    </row>
    <row r="3402" spans="10:18" ht="15" customHeight="1" x14ac:dyDescent="0.15">
      <c r="J3402" s="246">
        <f>IF(OR(B3402="",C3402="",E3402=""),"",B3402&amp;":"&amp;C3402&amp;":"&amp;E3402)</f>
      </c>
      <c r="K3402" s="247">
        <f>IF(A3402="","",A3402*D3402)</f>
      </c>
      <c r="L3402" s="246">
        <f>IF(A3402="","",IF(OR(A3402=1,A3402=0),H3402,0))</f>
      </c>
      <c r="M3402" s="246">
        <f>IF(A3402="","",IF(A3402=-1,H3402,0))</f>
      </c>
      <c r="N3402">
        <f>IF(J3402="","",IF(E3402="SGD",1,IF(E3402="USD",Settings!$B$22,IF(E3402="HKD",Settings!$B$23,1))))</f>
      </c>
      <c r="O3402">
        <f>IF(OR(B3402="",C3402="",E3402=""),0,(IF(A3402=-1,H3402,0)-IF(OR(A3402=1,A3402=0),H3402,0)+IF(A3402=2,H3402,0))*IF(E3402="SGD",1,IF(E3402="USD",Settings!$B$22,IF(E3402="HKD",Settings!$B$23,1))))</f>
        <v>0</v>
      </c>
      <c r="P3402">
        <f>IF(OR(B3402="",C3402="",E3402=""),0,IF(A3402=2,H3402*IF(E3402="SGD",1,IF(E3402="USD",Settings!$B$22,IF(E3402="HKD",Settings!$B$23,1))),0))</f>
        <v>0</v>
      </c>
      <c r="Q3402" s="312">
        <f>IF(OR(J3402="",G3402=""),"",G3402+ROW()/1000000)</f>
      </c>
      <c r="R3402" s="247">
        <f>IF(Q3402="","",SUMIFS(Txn[Signed Units],Txn[Key],J3402,Txn[Transaction Order],"&lt;="&amp;Q3402))</f>
      </c>
    </row>
    <row r="3403" spans="10:18" ht="15" customHeight="1" x14ac:dyDescent="0.15">
      <c r="J3403" s="246">
        <f>IF(OR(B3403="",C3403="",E3403=""),"",B3403&amp;":"&amp;C3403&amp;":"&amp;E3403)</f>
      </c>
      <c r="K3403" s="247">
        <f>IF(A3403="","",A3403*D3403)</f>
      </c>
      <c r="L3403" s="246">
        <f>IF(A3403="","",IF(OR(A3403=1,A3403=0),H3403,0))</f>
      </c>
      <c r="M3403" s="246">
        <f>IF(A3403="","",IF(A3403=-1,H3403,0))</f>
      </c>
      <c r="N3403">
        <f>IF(J3403="","",IF(E3403="SGD",1,IF(E3403="USD",Settings!$B$22,IF(E3403="HKD",Settings!$B$23,1))))</f>
      </c>
      <c r="O3403">
        <f>IF(OR(B3403="",C3403="",E3403=""),0,(IF(A3403=-1,H3403,0)-IF(OR(A3403=1,A3403=0),H3403,0)+IF(A3403=2,H3403,0))*IF(E3403="SGD",1,IF(E3403="USD",Settings!$B$22,IF(E3403="HKD",Settings!$B$23,1))))</f>
        <v>0</v>
      </c>
      <c r="P3403">
        <f>IF(OR(B3403="",C3403="",E3403=""),0,IF(A3403=2,H3403*IF(E3403="SGD",1,IF(E3403="USD",Settings!$B$22,IF(E3403="HKD",Settings!$B$23,1))),0))</f>
        <v>0</v>
      </c>
      <c r="Q3403" s="312">
        <f>IF(OR(J3403="",G3403=""),"",G3403+ROW()/1000000)</f>
      </c>
      <c r="R3403" s="247">
        <f>IF(Q3403="","",SUMIFS(Txn[Signed Units],Txn[Key],J3403,Txn[Transaction Order],"&lt;="&amp;Q3403))</f>
      </c>
    </row>
    <row r="3404" spans="10:18" ht="15" customHeight="1" x14ac:dyDescent="0.15">
      <c r="J3404" s="246">
        <f>IF(OR(B3404="",C3404="",E3404=""),"",B3404&amp;":"&amp;C3404&amp;":"&amp;E3404)</f>
      </c>
      <c r="K3404" s="247">
        <f>IF(A3404="","",A3404*D3404)</f>
      </c>
      <c r="L3404" s="246">
        <f>IF(A3404="","",IF(OR(A3404=1,A3404=0),H3404,0))</f>
      </c>
      <c r="M3404" s="246">
        <f>IF(A3404="","",IF(A3404=-1,H3404,0))</f>
      </c>
      <c r="N3404">
        <f>IF(J3404="","",IF(E3404="SGD",1,IF(E3404="USD",Settings!$B$22,IF(E3404="HKD",Settings!$B$23,1))))</f>
      </c>
      <c r="O3404">
        <f>IF(OR(B3404="",C3404="",E3404=""),0,(IF(A3404=-1,H3404,0)-IF(OR(A3404=1,A3404=0),H3404,0)+IF(A3404=2,H3404,0))*IF(E3404="SGD",1,IF(E3404="USD",Settings!$B$22,IF(E3404="HKD",Settings!$B$23,1))))</f>
        <v>0</v>
      </c>
      <c r="P3404">
        <f>IF(OR(B3404="",C3404="",E3404=""),0,IF(A3404=2,H3404*IF(E3404="SGD",1,IF(E3404="USD",Settings!$B$22,IF(E3404="HKD",Settings!$B$23,1))),0))</f>
        <v>0</v>
      </c>
      <c r="Q3404" s="312">
        <f>IF(OR(J3404="",G3404=""),"",G3404+ROW()/1000000)</f>
      </c>
      <c r="R3404" s="247">
        <f>IF(Q3404="","",SUMIFS(Txn[Signed Units],Txn[Key],J3404,Txn[Transaction Order],"&lt;="&amp;Q3404))</f>
      </c>
    </row>
    <row r="3405" spans="10:18" ht="15" customHeight="1" x14ac:dyDescent="0.15">
      <c r="J3405" s="246">
        <f>IF(OR(B3405="",C3405="",E3405=""),"",B3405&amp;":"&amp;C3405&amp;":"&amp;E3405)</f>
      </c>
      <c r="K3405" s="247">
        <f>IF(A3405="","",A3405*D3405)</f>
      </c>
      <c r="L3405" s="246">
        <f>IF(A3405="","",IF(OR(A3405=1,A3405=0),H3405,0))</f>
      </c>
      <c r="M3405" s="246">
        <f>IF(A3405="","",IF(A3405=-1,H3405,0))</f>
      </c>
      <c r="N3405">
        <f>IF(J3405="","",IF(E3405="SGD",1,IF(E3405="USD",Settings!$B$22,IF(E3405="HKD",Settings!$B$23,1))))</f>
      </c>
      <c r="O3405">
        <f>IF(OR(B3405="",C3405="",E3405=""),0,(IF(A3405=-1,H3405,0)-IF(OR(A3405=1,A3405=0),H3405,0)+IF(A3405=2,H3405,0))*IF(E3405="SGD",1,IF(E3405="USD",Settings!$B$22,IF(E3405="HKD",Settings!$B$23,1))))</f>
        <v>0</v>
      </c>
      <c r="P3405">
        <f>IF(OR(B3405="",C3405="",E3405=""),0,IF(A3405=2,H3405*IF(E3405="SGD",1,IF(E3405="USD",Settings!$B$22,IF(E3405="HKD",Settings!$B$23,1))),0))</f>
        <v>0</v>
      </c>
      <c r="Q3405" s="312">
        <f>IF(OR(J3405="",G3405=""),"",G3405+ROW()/1000000)</f>
      </c>
      <c r="R3405" s="247">
        <f>IF(Q3405="","",SUMIFS(Txn[Signed Units],Txn[Key],J3405,Txn[Transaction Order],"&lt;="&amp;Q3405))</f>
      </c>
    </row>
    <row r="3406" spans="10:18" ht="15" customHeight="1" x14ac:dyDescent="0.15">
      <c r="J3406" s="246">
        <f>IF(OR(B3406="",C3406="",E3406=""),"",B3406&amp;":"&amp;C3406&amp;":"&amp;E3406)</f>
      </c>
      <c r="K3406" s="247">
        <f>IF(A3406="","",A3406*D3406)</f>
      </c>
      <c r="L3406" s="246">
        <f>IF(A3406="","",IF(OR(A3406=1,A3406=0),H3406,0))</f>
      </c>
      <c r="M3406" s="246">
        <f>IF(A3406="","",IF(A3406=-1,H3406,0))</f>
      </c>
      <c r="N3406">
        <f>IF(J3406="","",IF(E3406="SGD",1,IF(E3406="USD",Settings!$B$22,IF(E3406="HKD",Settings!$B$23,1))))</f>
      </c>
      <c r="O3406">
        <f>IF(OR(B3406="",C3406="",E3406=""),0,(IF(A3406=-1,H3406,0)-IF(OR(A3406=1,A3406=0),H3406,0)+IF(A3406=2,H3406,0))*IF(E3406="SGD",1,IF(E3406="USD",Settings!$B$22,IF(E3406="HKD",Settings!$B$23,1))))</f>
        <v>0</v>
      </c>
      <c r="P3406">
        <f>IF(OR(B3406="",C3406="",E3406=""),0,IF(A3406=2,H3406*IF(E3406="SGD",1,IF(E3406="USD",Settings!$B$22,IF(E3406="HKD",Settings!$B$23,1))),0))</f>
        <v>0</v>
      </c>
      <c r="Q3406" s="312">
        <f>IF(OR(J3406="",G3406=""),"",G3406+ROW()/1000000)</f>
      </c>
      <c r="R3406" s="247">
        <f>IF(Q3406="","",SUMIFS(Txn[Signed Units],Txn[Key],J3406,Txn[Transaction Order],"&lt;="&amp;Q3406))</f>
      </c>
    </row>
    <row r="3407" spans="10:18" ht="15" customHeight="1" x14ac:dyDescent="0.15">
      <c r="J3407" s="246">
        <f>IF(OR(B3407="",C3407="",E3407=""),"",B3407&amp;":"&amp;C3407&amp;":"&amp;E3407)</f>
      </c>
      <c r="K3407" s="247">
        <f>IF(A3407="","",A3407*D3407)</f>
      </c>
      <c r="L3407" s="246">
        <f>IF(A3407="","",IF(OR(A3407=1,A3407=0),H3407,0))</f>
      </c>
      <c r="M3407" s="246">
        <f>IF(A3407="","",IF(A3407=-1,H3407,0))</f>
      </c>
      <c r="N3407">
        <f>IF(J3407="","",IF(E3407="SGD",1,IF(E3407="USD",Settings!$B$22,IF(E3407="HKD",Settings!$B$23,1))))</f>
      </c>
      <c r="O3407">
        <f>IF(OR(B3407="",C3407="",E3407=""),0,(IF(A3407=-1,H3407,0)-IF(OR(A3407=1,A3407=0),H3407,0)+IF(A3407=2,H3407,0))*IF(E3407="SGD",1,IF(E3407="USD",Settings!$B$22,IF(E3407="HKD",Settings!$B$23,1))))</f>
        <v>0</v>
      </c>
      <c r="P3407">
        <f>IF(OR(B3407="",C3407="",E3407=""),0,IF(A3407=2,H3407*IF(E3407="SGD",1,IF(E3407="USD",Settings!$B$22,IF(E3407="HKD",Settings!$B$23,1))),0))</f>
        <v>0</v>
      </c>
      <c r="Q3407" s="312">
        <f>IF(OR(J3407="",G3407=""),"",G3407+ROW()/1000000)</f>
      </c>
      <c r="R3407" s="247">
        <f>IF(Q3407="","",SUMIFS(Txn[Signed Units],Txn[Key],J3407,Txn[Transaction Order],"&lt;="&amp;Q3407))</f>
      </c>
    </row>
    <row r="3408" spans="10:18" ht="15" customHeight="1" x14ac:dyDescent="0.15">
      <c r="J3408" s="246">
        <f>IF(OR(B3408="",C3408="",E3408=""),"",B3408&amp;":"&amp;C3408&amp;":"&amp;E3408)</f>
      </c>
      <c r="K3408" s="247">
        <f>IF(A3408="","",A3408*D3408)</f>
      </c>
      <c r="L3408" s="246">
        <f>IF(A3408="","",IF(OR(A3408=1,A3408=0),H3408,0))</f>
      </c>
      <c r="M3408" s="246">
        <f>IF(A3408="","",IF(A3408=-1,H3408,0))</f>
      </c>
      <c r="N3408">
        <f>IF(J3408="","",IF(E3408="SGD",1,IF(E3408="USD",Settings!$B$22,IF(E3408="HKD",Settings!$B$23,1))))</f>
      </c>
      <c r="O3408">
        <f>IF(OR(B3408="",C3408="",E3408=""),0,(IF(A3408=-1,H3408,0)-IF(OR(A3408=1,A3408=0),H3408,0)+IF(A3408=2,H3408,0))*IF(E3408="SGD",1,IF(E3408="USD",Settings!$B$22,IF(E3408="HKD",Settings!$B$23,1))))</f>
        <v>0</v>
      </c>
      <c r="P3408">
        <f>IF(OR(B3408="",C3408="",E3408=""),0,IF(A3408=2,H3408*IF(E3408="SGD",1,IF(E3408="USD",Settings!$B$22,IF(E3408="HKD",Settings!$B$23,1))),0))</f>
        <v>0</v>
      </c>
      <c r="Q3408" s="312">
        <f>IF(OR(J3408="",G3408=""),"",G3408+ROW()/1000000)</f>
      </c>
      <c r="R3408" s="247">
        <f>IF(Q3408="","",SUMIFS(Txn[Signed Units],Txn[Key],J3408,Txn[Transaction Order],"&lt;="&amp;Q3408))</f>
      </c>
    </row>
    <row r="3409" spans="10:18" ht="15" customHeight="1" x14ac:dyDescent="0.15">
      <c r="J3409" s="246">
        <f>IF(OR(B3409="",C3409="",E3409=""),"",B3409&amp;":"&amp;C3409&amp;":"&amp;E3409)</f>
      </c>
      <c r="K3409" s="247">
        <f>IF(A3409="","",A3409*D3409)</f>
      </c>
      <c r="L3409" s="246">
        <f>IF(A3409="","",IF(OR(A3409=1,A3409=0),H3409,0))</f>
      </c>
      <c r="M3409" s="246">
        <f>IF(A3409="","",IF(A3409=-1,H3409,0))</f>
      </c>
      <c r="N3409">
        <f>IF(J3409="","",IF(E3409="SGD",1,IF(E3409="USD",Settings!$B$22,IF(E3409="HKD",Settings!$B$23,1))))</f>
      </c>
      <c r="O3409">
        <f>IF(OR(B3409="",C3409="",E3409=""),0,(IF(A3409=-1,H3409,0)-IF(OR(A3409=1,A3409=0),H3409,0)+IF(A3409=2,H3409,0))*IF(E3409="SGD",1,IF(E3409="USD",Settings!$B$22,IF(E3409="HKD",Settings!$B$23,1))))</f>
        <v>0</v>
      </c>
      <c r="P3409">
        <f>IF(OR(B3409="",C3409="",E3409=""),0,IF(A3409=2,H3409*IF(E3409="SGD",1,IF(E3409="USD",Settings!$B$22,IF(E3409="HKD",Settings!$B$23,1))),0))</f>
        <v>0</v>
      </c>
      <c r="Q3409" s="312">
        <f>IF(OR(J3409="",G3409=""),"",G3409+ROW()/1000000)</f>
      </c>
      <c r="R3409" s="247">
        <f>IF(Q3409="","",SUMIFS(Txn[Signed Units],Txn[Key],J3409,Txn[Transaction Order],"&lt;="&amp;Q3409))</f>
      </c>
    </row>
    <row r="3410" spans="10:18" ht="15" customHeight="1" x14ac:dyDescent="0.15">
      <c r="J3410" s="246">
        <f>IF(OR(B3410="",C3410="",E3410=""),"",B3410&amp;":"&amp;C3410&amp;":"&amp;E3410)</f>
      </c>
      <c r="K3410" s="247">
        <f>IF(A3410="","",A3410*D3410)</f>
      </c>
      <c r="L3410" s="246">
        <f>IF(A3410="","",IF(OR(A3410=1,A3410=0),H3410,0))</f>
      </c>
      <c r="M3410" s="246">
        <f>IF(A3410="","",IF(A3410=-1,H3410,0))</f>
      </c>
      <c r="N3410">
        <f>IF(J3410="","",IF(E3410="SGD",1,IF(E3410="USD",Settings!$B$22,IF(E3410="HKD",Settings!$B$23,1))))</f>
      </c>
      <c r="O3410">
        <f>IF(OR(B3410="",C3410="",E3410=""),0,(IF(A3410=-1,H3410,0)-IF(OR(A3410=1,A3410=0),H3410,0)+IF(A3410=2,H3410,0))*IF(E3410="SGD",1,IF(E3410="USD",Settings!$B$22,IF(E3410="HKD",Settings!$B$23,1))))</f>
        <v>0</v>
      </c>
      <c r="P3410">
        <f>IF(OR(B3410="",C3410="",E3410=""),0,IF(A3410=2,H3410*IF(E3410="SGD",1,IF(E3410="USD",Settings!$B$22,IF(E3410="HKD",Settings!$B$23,1))),0))</f>
        <v>0</v>
      </c>
      <c r="Q3410" s="312">
        <f>IF(OR(J3410="",G3410=""),"",G3410+ROW()/1000000)</f>
      </c>
      <c r="R3410" s="247">
        <f>IF(Q3410="","",SUMIFS(Txn[Signed Units],Txn[Key],J3410,Txn[Transaction Order],"&lt;="&amp;Q3410))</f>
      </c>
    </row>
    <row r="3411" spans="10:18" ht="15" customHeight="1" x14ac:dyDescent="0.15">
      <c r="J3411" s="246">
        <f>IF(OR(B3411="",C3411="",E3411=""),"",B3411&amp;":"&amp;C3411&amp;":"&amp;E3411)</f>
      </c>
      <c r="K3411" s="247">
        <f>IF(A3411="","",A3411*D3411)</f>
      </c>
      <c r="L3411" s="246">
        <f>IF(A3411="","",IF(OR(A3411=1,A3411=0),H3411,0))</f>
      </c>
      <c r="M3411" s="246">
        <f>IF(A3411="","",IF(A3411=-1,H3411,0))</f>
      </c>
      <c r="N3411">
        <f>IF(J3411="","",IF(E3411="SGD",1,IF(E3411="USD",Settings!$B$22,IF(E3411="HKD",Settings!$B$23,1))))</f>
      </c>
      <c r="O3411">
        <f>IF(OR(B3411="",C3411="",E3411=""),0,(IF(A3411=-1,H3411,0)-IF(OR(A3411=1,A3411=0),H3411,0)+IF(A3411=2,H3411,0))*IF(E3411="SGD",1,IF(E3411="USD",Settings!$B$22,IF(E3411="HKD",Settings!$B$23,1))))</f>
        <v>0</v>
      </c>
      <c r="P3411">
        <f>IF(OR(B3411="",C3411="",E3411=""),0,IF(A3411=2,H3411*IF(E3411="SGD",1,IF(E3411="USD",Settings!$B$22,IF(E3411="HKD",Settings!$B$23,1))),0))</f>
        <v>0</v>
      </c>
      <c r="Q3411" s="312">
        <f>IF(OR(J3411="",G3411=""),"",G3411+ROW()/1000000)</f>
      </c>
      <c r="R3411" s="247">
        <f>IF(Q3411="","",SUMIFS(Txn[Signed Units],Txn[Key],J3411,Txn[Transaction Order],"&lt;="&amp;Q3411))</f>
      </c>
    </row>
    <row r="3412" spans="10:18" ht="15" customHeight="1" x14ac:dyDescent="0.15">
      <c r="J3412" s="246">
        <f>IF(OR(B3412="",C3412="",E3412=""),"",B3412&amp;":"&amp;C3412&amp;":"&amp;E3412)</f>
      </c>
      <c r="K3412" s="247">
        <f>IF(A3412="","",A3412*D3412)</f>
      </c>
      <c r="L3412" s="246">
        <f>IF(A3412="","",IF(OR(A3412=1,A3412=0),H3412,0))</f>
      </c>
      <c r="M3412" s="246">
        <f>IF(A3412="","",IF(A3412=-1,H3412,0))</f>
      </c>
      <c r="N3412">
        <f>IF(J3412="","",IF(E3412="SGD",1,IF(E3412="USD",Settings!$B$22,IF(E3412="HKD",Settings!$B$23,1))))</f>
      </c>
      <c r="O3412">
        <f>IF(OR(B3412="",C3412="",E3412=""),0,(IF(A3412=-1,H3412,0)-IF(OR(A3412=1,A3412=0),H3412,0)+IF(A3412=2,H3412,0))*IF(E3412="SGD",1,IF(E3412="USD",Settings!$B$22,IF(E3412="HKD",Settings!$B$23,1))))</f>
        <v>0</v>
      </c>
      <c r="P3412">
        <f>IF(OR(B3412="",C3412="",E3412=""),0,IF(A3412=2,H3412*IF(E3412="SGD",1,IF(E3412="USD",Settings!$B$22,IF(E3412="HKD",Settings!$B$23,1))),0))</f>
        <v>0</v>
      </c>
      <c r="Q3412" s="312">
        <f>IF(OR(J3412="",G3412=""),"",G3412+ROW()/1000000)</f>
      </c>
      <c r="R3412" s="247">
        <f>IF(Q3412="","",SUMIFS(Txn[Signed Units],Txn[Key],J3412,Txn[Transaction Order],"&lt;="&amp;Q3412))</f>
      </c>
    </row>
    <row r="3413" spans="10:18" ht="15" customHeight="1" x14ac:dyDescent="0.15">
      <c r="J3413" s="246">
        <f>IF(OR(B3413="",C3413="",E3413=""),"",B3413&amp;":"&amp;C3413&amp;":"&amp;E3413)</f>
      </c>
      <c r="K3413" s="247">
        <f>IF(A3413="","",A3413*D3413)</f>
      </c>
      <c r="L3413" s="246">
        <f>IF(A3413="","",IF(OR(A3413=1,A3413=0),H3413,0))</f>
      </c>
      <c r="M3413" s="246">
        <f>IF(A3413="","",IF(A3413=-1,H3413,0))</f>
      </c>
      <c r="N3413">
        <f>IF(J3413="","",IF(E3413="SGD",1,IF(E3413="USD",Settings!$B$22,IF(E3413="HKD",Settings!$B$23,1))))</f>
      </c>
      <c r="O3413">
        <f>IF(OR(B3413="",C3413="",E3413=""),0,(IF(A3413=-1,H3413,0)-IF(OR(A3413=1,A3413=0),H3413,0)+IF(A3413=2,H3413,0))*IF(E3413="SGD",1,IF(E3413="USD",Settings!$B$22,IF(E3413="HKD",Settings!$B$23,1))))</f>
        <v>0</v>
      </c>
      <c r="P3413">
        <f>IF(OR(B3413="",C3413="",E3413=""),0,IF(A3413=2,H3413*IF(E3413="SGD",1,IF(E3413="USD",Settings!$B$22,IF(E3413="HKD",Settings!$B$23,1))),0))</f>
        <v>0</v>
      </c>
      <c r="Q3413" s="312">
        <f>IF(OR(J3413="",G3413=""),"",G3413+ROW()/1000000)</f>
      </c>
      <c r="R3413" s="247">
        <f>IF(Q3413="","",SUMIFS(Txn[Signed Units],Txn[Key],J3413,Txn[Transaction Order],"&lt;="&amp;Q3413))</f>
      </c>
    </row>
    <row r="3414" spans="10:18" ht="15" customHeight="1" x14ac:dyDescent="0.15">
      <c r="J3414" s="246">
        <f>IF(OR(B3414="",C3414="",E3414=""),"",B3414&amp;":"&amp;C3414&amp;":"&amp;E3414)</f>
      </c>
      <c r="K3414" s="247">
        <f>IF(A3414="","",A3414*D3414)</f>
      </c>
      <c r="L3414" s="246">
        <f>IF(A3414="","",IF(OR(A3414=1,A3414=0),H3414,0))</f>
      </c>
      <c r="M3414" s="246">
        <f>IF(A3414="","",IF(A3414=-1,H3414,0))</f>
      </c>
      <c r="N3414">
        <f>IF(J3414="","",IF(E3414="SGD",1,IF(E3414="USD",Settings!$B$22,IF(E3414="HKD",Settings!$B$23,1))))</f>
      </c>
      <c r="O3414">
        <f>IF(OR(B3414="",C3414="",E3414=""),0,(IF(A3414=-1,H3414,0)-IF(OR(A3414=1,A3414=0),H3414,0)+IF(A3414=2,H3414,0))*IF(E3414="SGD",1,IF(E3414="USD",Settings!$B$22,IF(E3414="HKD",Settings!$B$23,1))))</f>
        <v>0</v>
      </c>
      <c r="P3414">
        <f>IF(OR(B3414="",C3414="",E3414=""),0,IF(A3414=2,H3414*IF(E3414="SGD",1,IF(E3414="USD",Settings!$B$22,IF(E3414="HKD",Settings!$B$23,1))),0))</f>
        <v>0</v>
      </c>
      <c r="Q3414" s="312">
        <f>IF(OR(J3414="",G3414=""),"",G3414+ROW()/1000000)</f>
      </c>
      <c r="R3414" s="247">
        <f>IF(Q3414="","",SUMIFS(Txn[Signed Units],Txn[Key],J3414,Txn[Transaction Order],"&lt;="&amp;Q3414))</f>
      </c>
    </row>
    <row r="3415" spans="10:18" ht="15" customHeight="1" x14ac:dyDescent="0.15">
      <c r="J3415" s="246">
        <f>IF(OR(B3415="",C3415="",E3415=""),"",B3415&amp;":"&amp;C3415&amp;":"&amp;E3415)</f>
      </c>
      <c r="K3415" s="247">
        <f>IF(A3415="","",A3415*D3415)</f>
      </c>
      <c r="L3415" s="246">
        <f>IF(A3415="","",IF(OR(A3415=1,A3415=0),H3415,0))</f>
      </c>
      <c r="M3415" s="246">
        <f>IF(A3415="","",IF(A3415=-1,H3415,0))</f>
      </c>
      <c r="N3415">
        <f>IF(J3415="","",IF(E3415="SGD",1,IF(E3415="USD",Settings!$B$22,IF(E3415="HKD",Settings!$B$23,1))))</f>
      </c>
      <c r="O3415">
        <f>IF(OR(B3415="",C3415="",E3415=""),0,(IF(A3415=-1,H3415,0)-IF(OR(A3415=1,A3415=0),H3415,0)+IF(A3415=2,H3415,0))*IF(E3415="SGD",1,IF(E3415="USD",Settings!$B$22,IF(E3415="HKD",Settings!$B$23,1))))</f>
        <v>0</v>
      </c>
      <c r="P3415">
        <f>IF(OR(B3415="",C3415="",E3415=""),0,IF(A3415=2,H3415*IF(E3415="SGD",1,IF(E3415="USD",Settings!$B$22,IF(E3415="HKD",Settings!$B$23,1))),0))</f>
        <v>0</v>
      </c>
      <c r="Q3415" s="312">
        <f>IF(OR(J3415="",G3415=""),"",G3415+ROW()/1000000)</f>
      </c>
      <c r="R3415" s="247">
        <f>IF(Q3415="","",SUMIFS(Txn[Signed Units],Txn[Key],J3415,Txn[Transaction Order],"&lt;="&amp;Q3415))</f>
      </c>
    </row>
    <row r="3416" spans="10:18" ht="15" customHeight="1" x14ac:dyDescent="0.15">
      <c r="J3416" s="246">
        <f>IF(OR(B3416="",C3416="",E3416=""),"",B3416&amp;":"&amp;C3416&amp;":"&amp;E3416)</f>
      </c>
      <c r="K3416" s="247">
        <f>IF(A3416="","",A3416*D3416)</f>
      </c>
      <c r="L3416" s="246">
        <f>IF(A3416="","",IF(OR(A3416=1,A3416=0),H3416,0))</f>
      </c>
      <c r="M3416" s="246">
        <f>IF(A3416="","",IF(A3416=-1,H3416,0))</f>
      </c>
      <c r="N3416">
        <f>IF(J3416="","",IF(E3416="SGD",1,IF(E3416="USD",Settings!$B$22,IF(E3416="HKD",Settings!$B$23,1))))</f>
      </c>
      <c r="O3416">
        <f>IF(OR(B3416="",C3416="",E3416=""),0,(IF(A3416=-1,H3416,0)-IF(OR(A3416=1,A3416=0),H3416,0)+IF(A3416=2,H3416,0))*IF(E3416="SGD",1,IF(E3416="USD",Settings!$B$22,IF(E3416="HKD",Settings!$B$23,1))))</f>
        <v>0</v>
      </c>
      <c r="P3416">
        <f>IF(OR(B3416="",C3416="",E3416=""),0,IF(A3416=2,H3416*IF(E3416="SGD",1,IF(E3416="USD",Settings!$B$22,IF(E3416="HKD",Settings!$B$23,1))),0))</f>
        <v>0</v>
      </c>
      <c r="Q3416" s="312">
        <f>IF(OR(J3416="",G3416=""),"",G3416+ROW()/1000000)</f>
      </c>
      <c r="R3416" s="247">
        <f>IF(Q3416="","",SUMIFS(Txn[Signed Units],Txn[Key],J3416,Txn[Transaction Order],"&lt;="&amp;Q3416))</f>
      </c>
    </row>
    <row r="3417" spans="10:18" ht="15" customHeight="1" x14ac:dyDescent="0.15">
      <c r="J3417" s="246">
        <f>IF(OR(B3417="",C3417="",E3417=""),"",B3417&amp;":"&amp;C3417&amp;":"&amp;E3417)</f>
      </c>
      <c r="K3417" s="247">
        <f>IF(A3417="","",A3417*D3417)</f>
      </c>
      <c r="L3417" s="246">
        <f>IF(A3417="","",IF(OR(A3417=1,A3417=0),H3417,0))</f>
      </c>
      <c r="M3417" s="246">
        <f>IF(A3417="","",IF(A3417=-1,H3417,0))</f>
      </c>
      <c r="N3417">
        <f>IF(J3417="","",IF(E3417="SGD",1,IF(E3417="USD",Settings!$B$22,IF(E3417="HKD",Settings!$B$23,1))))</f>
      </c>
      <c r="O3417">
        <f>IF(OR(B3417="",C3417="",E3417=""),0,(IF(A3417=-1,H3417,0)-IF(OR(A3417=1,A3417=0),H3417,0)+IF(A3417=2,H3417,0))*IF(E3417="SGD",1,IF(E3417="USD",Settings!$B$22,IF(E3417="HKD",Settings!$B$23,1))))</f>
        <v>0</v>
      </c>
      <c r="P3417">
        <f>IF(OR(B3417="",C3417="",E3417=""),0,IF(A3417=2,H3417*IF(E3417="SGD",1,IF(E3417="USD",Settings!$B$22,IF(E3417="HKD",Settings!$B$23,1))),0))</f>
        <v>0</v>
      </c>
      <c r="Q3417" s="312">
        <f>IF(OR(J3417="",G3417=""),"",G3417+ROW()/1000000)</f>
      </c>
      <c r="R3417" s="247">
        <f>IF(Q3417="","",SUMIFS(Txn[Signed Units],Txn[Key],J3417,Txn[Transaction Order],"&lt;="&amp;Q3417))</f>
      </c>
    </row>
    <row r="3418" spans="10:18" ht="15" customHeight="1" x14ac:dyDescent="0.15">
      <c r="J3418" s="246">
        <f>IF(OR(B3418="",C3418="",E3418=""),"",B3418&amp;":"&amp;C3418&amp;":"&amp;E3418)</f>
      </c>
      <c r="K3418" s="247">
        <f>IF(A3418="","",A3418*D3418)</f>
      </c>
      <c r="L3418" s="246">
        <f>IF(A3418="","",IF(OR(A3418=1,A3418=0),H3418,0))</f>
      </c>
      <c r="M3418" s="246">
        <f>IF(A3418="","",IF(A3418=-1,H3418,0))</f>
      </c>
      <c r="N3418">
        <f>IF(J3418="","",IF(E3418="SGD",1,IF(E3418="USD",Settings!$B$22,IF(E3418="HKD",Settings!$B$23,1))))</f>
      </c>
      <c r="O3418">
        <f>IF(OR(B3418="",C3418="",E3418=""),0,(IF(A3418=-1,H3418,0)-IF(OR(A3418=1,A3418=0),H3418,0)+IF(A3418=2,H3418,0))*IF(E3418="SGD",1,IF(E3418="USD",Settings!$B$22,IF(E3418="HKD",Settings!$B$23,1))))</f>
        <v>0</v>
      </c>
      <c r="P3418">
        <f>IF(OR(B3418="",C3418="",E3418=""),0,IF(A3418=2,H3418*IF(E3418="SGD",1,IF(E3418="USD",Settings!$B$22,IF(E3418="HKD",Settings!$B$23,1))),0))</f>
        <v>0</v>
      </c>
      <c r="Q3418" s="312">
        <f>IF(OR(J3418="",G3418=""),"",G3418+ROW()/1000000)</f>
      </c>
      <c r="R3418" s="247">
        <f>IF(Q3418="","",SUMIFS(Txn[Signed Units],Txn[Key],J3418,Txn[Transaction Order],"&lt;="&amp;Q3418))</f>
      </c>
    </row>
    <row r="3419" spans="10:18" ht="15" customHeight="1" x14ac:dyDescent="0.15">
      <c r="J3419" s="246">
        <f>IF(OR(B3419="",C3419="",E3419=""),"",B3419&amp;":"&amp;C3419&amp;":"&amp;E3419)</f>
      </c>
      <c r="K3419" s="247">
        <f>IF(A3419="","",A3419*D3419)</f>
      </c>
      <c r="L3419" s="246">
        <f>IF(A3419="","",IF(OR(A3419=1,A3419=0),H3419,0))</f>
      </c>
      <c r="M3419" s="246">
        <f>IF(A3419="","",IF(A3419=-1,H3419,0))</f>
      </c>
      <c r="N3419">
        <f>IF(J3419="","",IF(E3419="SGD",1,IF(E3419="USD",Settings!$B$22,IF(E3419="HKD",Settings!$B$23,1))))</f>
      </c>
      <c r="O3419">
        <f>IF(OR(B3419="",C3419="",E3419=""),0,(IF(A3419=-1,H3419,0)-IF(OR(A3419=1,A3419=0),H3419,0)+IF(A3419=2,H3419,0))*IF(E3419="SGD",1,IF(E3419="USD",Settings!$B$22,IF(E3419="HKD",Settings!$B$23,1))))</f>
        <v>0</v>
      </c>
      <c r="P3419">
        <f>IF(OR(B3419="",C3419="",E3419=""),0,IF(A3419=2,H3419*IF(E3419="SGD",1,IF(E3419="USD",Settings!$B$22,IF(E3419="HKD",Settings!$B$23,1))),0))</f>
        <v>0</v>
      </c>
      <c r="Q3419" s="312">
        <f>IF(OR(J3419="",G3419=""),"",G3419+ROW()/1000000)</f>
      </c>
      <c r="R3419" s="247">
        <f>IF(Q3419="","",SUMIFS(Txn[Signed Units],Txn[Key],J3419,Txn[Transaction Order],"&lt;="&amp;Q3419))</f>
      </c>
    </row>
    <row r="3420" spans="10:18" ht="15" customHeight="1" x14ac:dyDescent="0.15">
      <c r="J3420" s="246">
        <f>IF(OR(B3420="",C3420="",E3420=""),"",B3420&amp;":"&amp;C3420&amp;":"&amp;E3420)</f>
      </c>
      <c r="K3420" s="247">
        <f>IF(A3420="","",A3420*D3420)</f>
      </c>
      <c r="L3420" s="246">
        <f>IF(A3420="","",IF(OR(A3420=1,A3420=0),H3420,0))</f>
      </c>
      <c r="M3420" s="246">
        <f>IF(A3420="","",IF(A3420=-1,H3420,0))</f>
      </c>
      <c r="N3420">
        <f>IF(J3420="","",IF(E3420="SGD",1,IF(E3420="USD",Settings!$B$22,IF(E3420="HKD",Settings!$B$23,1))))</f>
      </c>
      <c r="O3420">
        <f>IF(OR(B3420="",C3420="",E3420=""),0,(IF(A3420=-1,H3420,0)-IF(OR(A3420=1,A3420=0),H3420,0)+IF(A3420=2,H3420,0))*IF(E3420="SGD",1,IF(E3420="USD",Settings!$B$22,IF(E3420="HKD",Settings!$B$23,1))))</f>
        <v>0</v>
      </c>
      <c r="P3420">
        <f>IF(OR(B3420="",C3420="",E3420=""),0,IF(A3420=2,H3420*IF(E3420="SGD",1,IF(E3420="USD",Settings!$B$22,IF(E3420="HKD",Settings!$B$23,1))),0))</f>
        <v>0</v>
      </c>
      <c r="Q3420" s="312">
        <f>IF(OR(J3420="",G3420=""),"",G3420+ROW()/1000000)</f>
      </c>
      <c r="R3420" s="247">
        <f>IF(Q3420="","",SUMIFS(Txn[Signed Units],Txn[Key],J3420,Txn[Transaction Order],"&lt;="&amp;Q3420))</f>
      </c>
    </row>
    <row r="3421" spans="10:18" ht="15" customHeight="1" x14ac:dyDescent="0.15">
      <c r="J3421" s="246">
        <f>IF(OR(B3421="",C3421="",E3421=""),"",B3421&amp;":"&amp;C3421&amp;":"&amp;E3421)</f>
      </c>
      <c r="K3421" s="247">
        <f>IF(A3421="","",A3421*D3421)</f>
      </c>
      <c r="L3421" s="246">
        <f>IF(A3421="","",IF(OR(A3421=1,A3421=0),H3421,0))</f>
      </c>
      <c r="M3421" s="246">
        <f>IF(A3421="","",IF(A3421=-1,H3421,0))</f>
      </c>
      <c r="N3421">
        <f>IF(J3421="","",IF(E3421="SGD",1,IF(E3421="USD",Settings!$B$22,IF(E3421="HKD",Settings!$B$23,1))))</f>
      </c>
      <c r="O3421">
        <f>IF(OR(B3421="",C3421="",E3421=""),0,(IF(A3421=-1,H3421,0)-IF(OR(A3421=1,A3421=0),H3421,0)+IF(A3421=2,H3421,0))*IF(E3421="SGD",1,IF(E3421="USD",Settings!$B$22,IF(E3421="HKD",Settings!$B$23,1))))</f>
        <v>0</v>
      </c>
      <c r="P3421">
        <f>IF(OR(B3421="",C3421="",E3421=""),0,IF(A3421=2,H3421*IF(E3421="SGD",1,IF(E3421="USD",Settings!$B$22,IF(E3421="HKD",Settings!$B$23,1))),0))</f>
        <v>0</v>
      </c>
      <c r="Q3421" s="312">
        <f>IF(OR(J3421="",G3421=""),"",G3421+ROW()/1000000)</f>
      </c>
      <c r="R3421" s="247">
        <f>IF(Q3421="","",SUMIFS(Txn[Signed Units],Txn[Key],J3421,Txn[Transaction Order],"&lt;="&amp;Q3421))</f>
      </c>
    </row>
    <row r="3422" spans="10:18" ht="15" customHeight="1" x14ac:dyDescent="0.15">
      <c r="J3422" s="246">
        <f>IF(OR(B3422="",C3422="",E3422=""),"",B3422&amp;":"&amp;C3422&amp;":"&amp;E3422)</f>
      </c>
      <c r="K3422" s="247">
        <f>IF(A3422="","",A3422*D3422)</f>
      </c>
      <c r="L3422" s="246">
        <f>IF(A3422="","",IF(OR(A3422=1,A3422=0),H3422,0))</f>
      </c>
      <c r="M3422" s="246">
        <f>IF(A3422="","",IF(A3422=-1,H3422,0))</f>
      </c>
      <c r="N3422">
        <f>IF(J3422="","",IF(E3422="SGD",1,IF(E3422="USD",Settings!$B$22,IF(E3422="HKD",Settings!$B$23,1))))</f>
      </c>
      <c r="O3422">
        <f>IF(OR(B3422="",C3422="",E3422=""),0,(IF(A3422=-1,H3422,0)-IF(OR(A3422=1,A3422=0),H3422,0)+IF(A3422=2,H3422,0))*IF(E3422="SGD",1,IF(E3422="USD",Settings!$B$22,IF(E3422="HKD",Settings!$B$23,1))))</f>
        <v>0</v>
      </c>
      <c r="P3422">
        <f>IF(OR(B3422="",C3422="",E3422=""),0,IF(A3422=2,H3422*IF(E3422="SGD",1,IF(E3422="USD",Settings!$B$22,IF(E3422="HKD",Settings!$B$23,1))),0))</f>
        <v>0</v>
      </c>
      <c r="Q3422" s="312">
        <f>IF(OR(J3422="",G3422=""),"",G3422+ROW()/1000000)</f>
      </c>
      <c r="R3422" s="247">
        <f>IF(Q3422="","",SUMIFS(Txn[Signed Units],Txn[Key],J3422,Txn[Transaction Order],"&lt;="&amp;Q3422))</f>
      </c>
    </row>
    <row r="3423" spans="10:18" ht="15" customHeight="1" x14ac:dyDescent="0.15">
      <c r="J3423" s="246">
        <f>IF(OR(B3423="",C3423="",E3423=""),"",B3423&amp;":"&amp;C3423&amp;":"&amp;E3423)</f>
      </c>
      <c r="K3423" s="247">
        <f>IF(A3423="","",A3423*D3423)</f>
      </c>
      <c r="L3423" s="246">
        <f>IF(A3423="","",IF(OR(A3423=1,A3423=0),H3423,0))</f>
      </c>
      <c r="M3423" s="246">
        <f>IF(A3423="","",IF(A3423=-1,H3423,0))</f>
      </c>
      <c r="N3423">
        <f>IF(J3423="","",IF(E3423="SGD",1,IF(E3423="USD",Settings!$B$22,IF(E3423="HKD",Settings!$B$23,1))))</f>
      </c>
      <c r="O3423">
        <f>IF(OR(B3423="",C3423="",E3423=""),0,(IF(A3423=-1,H3423,0)-IF(OR(A3423=1,A3423=0),H3423,0)+IF(A3423=2,H3423,0))*IF(E3423="SGD",1,IF(E3423="USD",Settings!$B$22,IF(E3423="HKD",Settings!$B$23,1))))</f>
        <v>0</v>
      </c>
      <c r="P3423">
        <f>IF(OR(B3423="",C3423="",E3423=""),0,IF(A3423=2,H3423*IF(E3423="SGD",1,IF(E3423="USD",Settings!$B$22,IF(E3423="HKD",Settings!$B$23,1))),0))</f>
        <v>0</v>
      </c>
      <c r="Q3423" s="312">
        <f>IF(OR(J3423="",G3423=""),"",G3423+ROW()/1000000)</f>
      </c>
      <c r="R3423" s="247">
        <f>IF(Q3423="","",SUMIFS(Txn[Signed Units],Txn[Key],J3423,Txn[Transaction Order],"&lt;="&amp;Q3423))</f>
      </c>
    </row>
    <row r="3424" spans="10:18" ht="15" customHeight="1" x14ac:dyDescent="0.15">
      <c r="J3424" s="246">
        <f>IF(OR(B3424="",C3424="",E3424=""),"",B3424&amp;":"&amp;C3424&amp;":"&amp;E3424)</f>
      </c>
      <c r="K3424" s="247">
        <f>IF(A3424="","",A3424*D3424)</f>
      </c>
      <c r="L3424" s="246">
        <f>IF(A3424="","",IF(OR(A3424=1,A3424=0),H3424,0))</f>
      </c>
      <c r="M3424" s="246">
        <f>IF(A3424="","",IF(A3424=-1,H3424,0))</f>
      </c>
      <c r="N3424">
        <f>IF(J3424="","",IF(E3424="SGD",1,IF(E3424="USD",Settings!$B$22,IF(E3424="HKD",Settings!$B$23,1))))</f>
      </c>
      <c r="O3424">
        <f>IF(OR(B3424="",C3424="",E3424=""),0,(IF(A3424=-1,H3424,0)-IF(OR(A3424=1,A3424=0),H3424,0)+IF(A3424=2,H3424,0))*IF(E3424="SGD",1,IF(E3424="USD",Settings!$B$22,IF(E3424="HKD",Settings!$B$23,1))))</f>
        <v>0</v>
      </c>
      <c r="P3424">
        <f>IF(OR(B3424="",C3424="",E3424=""),0,IF(A3424=2,H3424*IF(E3424="SGD",1,IF(E3424="USD",Settings!$B$22,IF(E3424="HKD",Settings!$B$23,1))),0))</f>
        <v>0</v>
      </c>
      <c r="Q3424" s="312">
        <f>IF(OR(J3424="",G3424=""),"",G3424+ROW()/1000000)</f>
      </c>
      <c r="R3424" s="247">
        <f>IF(Q3424="","",SUMIFS(Txn[Signed Units],Txn[Key],J3424,Txn[Transaction Order],"&lt;="&amp;Q3424))</f>
      </c>
    </row>
    <row r="3425" spans="10:18" ht="15" customHeight="1" x14ac:dyDescent="0.15">
      <c r="J3425" s="246">
        <f>IF(OR(B3425="",C3425="",E3425=""),"",B3425&amp;":"&amp;C3425&amp;":"&amp;E3425)</f>
      </c>
      <c r="K3425" s="247">
        <f>IF(A3425="","",A3425*D3425)</f>
      </c>
      <c r="L3425" s="246">
        <f>IF(A3425="","",IF(OR(A3425=1,A3425=0),H3425,0))</f>
      </c>
      <c r="M3425" s="246">
        <f>IF(A3425="","",IF(A3425=-1,H3425,0))</f>
      </c>
      <c r="N3425">
        <f>IF(J3425="","",IF(E3425="SGD",1,IF(E3425="USD",Settings!$B$22,IF(E3425="HKD",Settings!$B$23,1))))</f>
      </c>
      <c r="O3425">
        <f>IF(OR(B3425="",C3425="",E3425=""),0,(IF(A3425=-1,H3425,0)-IF(OR(A3425=1,A3425=0),H3425,0)+IF(A3425=2,H3425,0))*IF(E3425="SGD",1,IF(E3425="USD",Settings!$B$22,IF(E3425="HKD",Settings!$B$23,1))))</f>
        <v>0</v>
      </c>
      <c r="P3425">
        <f>IF(OR(B3425="",C3425="",E3425=""),0,IF(A3425=2,H3425*IF(E3425="SGD",1,IF(E3425="USD",Settings!$B$22,IF(E3425="HKD",Settings!$B$23,1))),0))</f>
        <v>0</v>
      </c>
      <c r="Q3425" s="312">
        <f>IF(OR(J3425="",G3425=""),"",G3425+ROW()/1000000)</f>
      </c>
      <c r="R3425" s="247">
        <f>IF(Q3425="","",SUMIFS(Txn[Signed Units],Txn[Key],J3425,Txn[Transaction Order],"&lt;="&amp;Q3425))</f>
      </c>
    </row>
    <row r="3426" spans="10:18" ht="15" customHeight="1" x14ac:dyDescent="0.15">
      <c r="J3426" s="246">
        <f>IF(OR(B3426="",C3426="",E3426=""),"",B3426&amp;":"&amp;C3426&amp;":"&amp;E3426)</f>
      </c>
      <c r="K3426" s="247">
        <f>IF(A3426="","",A3426*D3426)</f>
      </c>
      <c r="L3426" s="246">
        <f>IF(A3426="","",IF(OR(A3426=1,A3426=0),H3426,0))</f>
      </c>
      <c r="M3426" s="246">
        <f>IF(A3426="","",IF(A3426=-1,H3426,0))</f>
      </c>
      <c r="N3426">
        <f>IF(J3426="","",IF(E3426="SGD",1,IF(E3426="USD",Settings!$B$22,IF(E3426="HKD",Settings!$B$23,1))))</f>
      </c>
      <c r="O3426">
        <f>IF(OR(B3426="",C3426="",E3426=""),0,(IF(A3426=-1,H3426,0)-IF(OR(A3426=1,A3426=0),H3426,0)+IF(A3426=2,H3426,0))*IF(E3426="SGD",1,IF(E3426="USD",Settings!$B$22,IF(E3426="HKD",Settings!$B$23,1))))</f>
        <v>0</v>
      </c>
      <c r="P3426">
        <f>IF(OR(B3426="",C3426="",E3426=""),0,IF(A3426=2,H3426*IF(E3426="SGD",1,IF(E3426="USD",Settings!$B$22,IF(E3426="HKD",Settings!$B$23,1))),0))</f>
        <v>0</v>
      </c>
      <c r="Q3426" s="312">
        <f>IF(OR(J3426="",G3426=""),"",G3426+ROW()/1000000)</f>
      </c>
      <c r="R3426" s="247">
        <f>IF(Q3426="","",SUMIFS(Txn[Signed Units],Txn[Key],J3426,Txn[Transaction Order],"&lt;="&amp;Q3426))</f>
      </c>
    </row>
    <row r="3427" spans="10:18" ht="15" customHeight="1" x14ac:dyDescent="0.15">
      <c r="J3427" s="246">
        <f>IF(OR(B3427="",C3427="",E3427=""),"",B3427&amp;":"&amp;C3427&amp;":"&amp;E3427)</f>
      </c>
      <c r="K3427" s="247">
        <f>IF(A3427="","",A3427*D3427)</f>
      </c>
      <c r="L3427" s="246">
        <f>IF(A3427="","",IF(OR(A3427=1,A3427=0),H3427,0))</f>
      </c>
      <c r="M3427" s="246">
        <f>IF(A3427="","",IF(A3427=-1,H3427,0))</f>
      </c>
      <c r="N3427">
        <f>IF(J3427="","",IF(E3427="SGD",1,IF(E3427="USD",Settings!$B$22,IF(E3427="HKD",Settings!$B$23,1))))</f>
      </c>
      <c r="O3427">
        <f>IF(OR(B3427="",C3427="",E3427=""),0,(IF(A3427=-1,H3427,0)-IF(OR(A3427=1,A3427=0),H3427,0)+IF(A3427=2,H3427,0))*IF(E3427="SGD",1,IF(E3427="USD",Settings!$B$22,IF(E3427="HKD",Settings!$B$23,1))))</f>
        <v>0</v>
      </c>
      <c r="P3427">
        <f>IF(OR(B3427="",C3427="",E3427=""),0,IF(A3427=2,H3427*IF(E3427="SGD",1,IF(E3427="USD",Settings!$B$22,IF(E3427="HKD",Settings!$B$23,1))),0))</f>
        <v>0</v>
      </c>
      <c r="Q3427" s="312">
        <f>IF(OR(J3427="",G3427=""),"",G3427+ROW()/1000000)</f>
      </c>
      <c r="R3427" s="247">
        <f>IF(Q3427="","",SUMIFS(Txn[Signed Units],Txn[Key],J3427,Txn[Transaction Order],"&lt;="&amp;Q3427))</f>
      </c>
    </row>
    <row r="3428" spans="10:18" ht="15" customHeight="1" x14ac:dyDescent="0.15">
      <c r="J3428" s="246">
        <f>IF(OR(B3428="",C3428="",E3428=""),"",B3428&amp;":"&amp;C3428&amp;":"&amp;E3428)</f>
      </c>
      <c r="K3428" s="247">
        <f>IF(A3428="","",A3428*D3428)</f>
      </c>
      <c r="L3428" s="246">
        <f>IF(A3428="","",IF(OR(A3428=1,A3428=0),H3428,0))</f>
      </c>
      <c r="M3428" s="246">
        <f>IF(A3428="","",IF(A3428=-1,H3428,0))</f>
      </c>
      <c r="N3428">
        <f>IF(J3428="","",IF(E3428="SGD",1,IF(E3428="USD",Settings!$B$22,IF(E3428="HKD",Settings!$B$23,1))))</f>
      </c>
      <c r="O3428">
        <f>IF(OR(B3428="",C3428="",E3428=""),0,(IF(A3428=-1,H3428,0)-IF(OR(A3428=1,A3428=0),H3428,0)+IF(A3428=2,H3428,0))*IF(E3428="SGD",1,IF(E3428="USD",Settings!$B$22,IF(E3428="HKD",Settings!$B$23,1))))</f>
        <v>0</v>
      </c>
      <c r="P3428">
        <f>IF(OR(B3428="",C3428="",E3428=""),0,IF(A3428=2,H3428*IF(E3428="SGD",1,IF(E3428="USD",Settings!$B$22,IF(E3428="HKD",Settings!$B$23,1))),0))</f>
        <v>0</v>
      </c>
      <c r="Q3428" s="312">
        <f>IF(OR(J3428="",G3428=""),"",G3428+ROW()/1000000)</f>
      </c>
      <c r="R3428" s="247">
        <f>IF(Q3428="","",SUMIFS(Txn[Signed Units],Txn[Key],J3428,Txn[Transaction Order],"&lt;="&amp;Q3428))</f>
      </c>
    </row>
    <row r="3429" spans="10:18" ht="15" customHeight="1" x14ac:dyDescent="0.15">
      <c r="J3429" s="246">
        <f>IF(OR(B3429="",C3429="",E3429=""),"",B3429&amp;":"&amp;C3429&amp;":"&amp;E3429)</f>
      </c>
      <c r="K3429" s="247">
        <f>IF(A3429="","",A3429*D3429)</f>
      </c>
      <c r="L3429" s="246">
        <f>IF(A3429="","",IF(OR(A3429=1,A3429=0),H3429,0))</f>
      </c>
      <c r="M3429" s="246">
        <f>IF(A3429="","",IF(A3429=-1,H3429,0))</f>
      </c>
      <c r="N3429">
        <f>IF(J3429="","",IF(E3429="SGD",1,IF(E3429="USD",Settings!$B$22,IF(E3429="HKD",Settings!$B$23,1))))</f>
      </c>
      <c r="O3429">
        <f>IF(OR(B3429="",C3429="",E3429=""),0,(IF(A3429=-1,H3429,0)-IF(OR(A3429=1,A3429=0),H3429,0)+IF(A3429=2,H3429,0))*IF(E3429="SGD",1,IF(E3429="USD",Settings!$B$22,IF(E3429="HKD",Settings!$B$23,1))))</f>
        <v>0</v>
      </c>
      <c r="P3429">
        <f>IF(OR(B3429="",C3429="",E3429=""),0,IF(A3429=2,H3429*IF(E3429="SGD",1,IF(E3429="USD",Settings!$B$22,IF(E3429="HKD",Settings!$B$23,1))),0))</f>
        <v>0</v>
      </c>
      <c r="Q3429" s="312">
        <f>IF(OR(J3429="",G3429=""),"",G3429+ROW()/1000000)</f>
      </c>
      <c r="R3429" s="247">
        <f>IF(Q3429="","",SUMIFS(Txn[Signed Units],Txn[Key],J3429,Txn[Transaction Order],"&lt;="&amp;Q3429))</f>
      </c>
    </row>
    <row r="3430" spans="10:18" ht="15" customHeight="1" x14ac:dyDescent="0.15">
      <c r="J3430" s="246">
        <f>IF(OR(B3430="",C3430="",E3430=""),"",B3430&amp;":"&amp;C3430&amp;":"&amp;E3430)</f>
      </c>
      <c r="K3430" s="247">
        <f>IF(A3430="","",A3430*D3430)</f>
      </c>
      <c r="L3430" s="246">
        <f>IF(A3430="","",IF(OR(A3430=1,A3430=0),H3430,0))</f>
      </c>
      <c r="M3430" s="246">
        <f>IF(A3430="","",IF(A3430=-1,H3430,0))</f>
      </c>
      <c r="N3430">
        <f>IF(J3430="","",IF(E3430="SGD",1,IF(E3430="USD",Settings!$B$22,IF(E3430="HKD",Settings!$B$23,1))))</f>
      </c>
      <c r="O3430">
        <f>IF(OR(B3430="",C3430="",E3430=""),0,(IF(A3430=-1,H3430,0)-IF(OR(A3430=1,A3430=0),H3430,0)+IF(A3430=2,H3430,0))*IF(E3430="SGD",1,IF(E3430="USD",Settings!$B$22,IF(E3430="HKD",Settings!$B$23,1))))</f>
        <v>0</v>
      </c>
      <c r="P3430">
        <f>IF(OR(B3430="",C3430="",E3430=""),0,IF(A3430=2,H3430*IF(E3430="SGD",1,IF(E3430="USD",Settings!$B$22,IF(E3430="HKD",Settings!$B$23,1))),0))</f>
        <v>0</v>
      </c>
      <c r="Q3430" s="312">
        <f>IF(OR(J3430="",G3430=""),"",G3430+ROW()/1000000)</f>
      </c>
      <c r="R3430" s="247">
        <f>IF(Q3430="","",SUMIFS(Txn[Signed Units],Txn[Key],J3430,Txn[Transaction Order],"&lt;="&amp;Q3430))</f>
      </c>
    </row>
    <row r="3431" spans="10:18" ht="15" customHeight="1" x14ac:dyDescent="0.15">
      <c r="J3431" s="246">
        <f>IF(OR(B3431="",C3431="",E3431=""),"",B3431&amp;":"&amp;C3431&amp;":"&amp;E3431)</f>
      </c>
      <c r="K3431" s="247">
        <f>IF(A3431="","",A3431*D3431)</f>
      </c>
      <c r="L3431" s="246">
        <f>IF(A3431="","",IF(OR(A3431=1,A3431=0),H3431,0))</f>
      </c>
      <c r="M3431" s="246">
        <f>IF(A3431="","",IF(A3431=-1,H3431,0))</f>
      </c>
      <c r="N3431">
        <f>IF(J3431="","",IF(E3431="SGD",1,IF(E3431="USD",Settings!$B$22,IF(E3431="HKD",Settings!$B$23,1))))</f>
      </c>
      <c r="O3431">
        <f>IF(OR(B3431="",C3431="",E3431=""),0,(IF(A3431=-1,H3431,0)-IF(OR(A3431=1,A3431=0),H3431,0)+IF(A3431=2,H3431,0))*IF(E3431="SGD",1,IF(E3431="USD",Settings!$B$22,IF(E3431="HKD",Settings!$B$23,1))))</f>
        <v>0</v>
      </c>
      <c r="P3431">
        <f>IF(OR(B3431="",C3431="",E3431=""),0,IF(A3431=2,H3431*IF(E3431="SGD",1,IF(E3431="USD",Settings!$B$22,IF(E3431="HKD",Settings!$B$23,1))),0))</f>
        <v>0</v>
      </c>
      <c r="Q3431" s="312">
        <f>IF(OR(J3431="",G3431=""),"",G3431+ROW()/1000000)</f>
      </c>
      <c r="R3431" s="247">
        <f>IF(Q3431="","",SUMIFS(Txn[Signed Units],Txn[Key],J3431,Txn[Transaction Order],"&lt;="&amp;Q3431))</f>
      </c>
    </row>
    <row r="3432" spans="10:18" ht="15" customHeight="1" x14ac:dyDescent="0.15">
      <c r="J3432" s="246">
        <f>IF(OR(B3432="",C3432="",E3432=""),"",B3432&amp;":"&amp;C3432&amp;":"&amp;E3432)</f>
      </c>
      <c r="K3432" s="247">
        <f>IF(A3432="","",A3432*D3432)</f>
      </c>
      <c r="L3432" s="246">
        <f>IF(A3432="","",IF(OR(A3432=1,A3432=0),H3432,0))</f>
      </c>
      <c r="M3432" s="246">
        <f>IF(A3432="","",IF(A3432=-1,H3432,0))</f>
      </c>
      <c r="N3432">
        <f>IF(J3432="","",IF(E3432="SGD",1,IF(E3432="USD",Settings!$B$22,IF(E3432="HKD",Settings!$B$23,1))))</f>
      </c>
      <c r="O3432">
        <f>IF(OR(B3432="",C3432="",E3432=""),0,(IF(A3432=-1,H3432,0)-IF(OR(A3432=1,A3432=0),H3432,0)+IF(A3432=2,H3432,0))*IF(E3432="SGD",1,IF(E3432="USD",Settings!$B$22,IF(E3432="HKD",Settings!$B$23,1))))</f>
        <v>0</v>
      </c>
      <c r="P3432">
        <f>IF(OR(B3432="",C3432="",E3432=""),0,IF(A3432=2,H3432*IF(E3432="SGD",1,IF(E3432="USD",Settings!$B$22,IF(E3432="HKD",Settings!$B$23,1))),0))</f>
        <v>0</v>
      </c>
      <c r="Q3432" s="312">
        <f>IF(OR(J3432="",G3432=""),"",G3432+ROW()/1000000)</f>
      </c>
      <c r="R3432" s="247">
        <f>IF(Q3432="","",SUMIFS(Txn[Signed Units],Txn[Key],J3432,Txn[Transaction Order],"&lt;="&amp;Q3432))</f>
      </c>
    </row>
    <row r="3433" spans="10:18" ht="15" customHeight="1" x14ac:dyDescent="0.15">
      <c r="J3433" s="246">
        <f>IF(OR(B3433="",C3433="",E3433=""),"",B3433&amp;":"&amp;C3433&amp;":"&amp;E3433)</f>
      </c>
      <c r="K3433" s="247">
        <f>IF(A3433="","",A3433*D3433)</f>
      </c>
      <c r="L3433" s="246">
        <f>IF(A3433="","",IF(OR(A3433=1,A3433=0),H3433,0))</f>
      </c>
      <c r="M3433" s="246">
        <f>IF(A3433="","",IF(A3433=-1,H3433,0))</f>
      </c>
      <c r="N3433">
        <f>IF(J3433="","",IF(E3433="SGD",1,IF(E3433="USD",Settings!$B$22,IF(E3433="HKD",Settings!$B$23,1))))</f>
      </c>
      <c r="O3433">
        <f>IF(OR(B3433="",C3433="",E3433=""),0,(IF(A3433=-1,H3433,0)-IF(OR(A3433=1,A3433=0),H3433,0)+IF(A3433=2,H3433,0))*IF(E3433="SGD",1,IF(E3433="USD",Settings!$B$22,IF(E3433="HKD",Settings!$B$23,1))))</f>
        <v>0</v>
      </c>
      <c r="P3433">
        <f>IF(OR(B3433="",C3433="",E3433=""),0,IF(A3433=2,H3433*IF(E3433="SGD",1,IF(E3433="USD",Settings!$B$22,IF(E3433="HKD",Settings!$B$23,1))),0))</f>
        <v>0</v>
      </c>
      <c r="Q3433" s="312">
        <f>IF(OR(J3433="",G3433=""),"",G3433+ROW()/1000000)</f>
      </c>
      <c r="R3433" s="247">
        <f>IF(Q3433="","",SUMIFS(Txn[Signed Units],Txn[Key],J3433,Txn[Transaction Order],"&lt;="&amp;Q3433))</f>
      </c>
    </row>
    <row r="3434" spans="10:18" ht="15" customHeight="1" x14ac:dyDescent="0.15">
      <c r="J3434" s="246">
        <f>IF(OR(B3434="",C3434="",E3434=""),"",B3434&amp;":"&amp;C3434&amp;":"&amp;E3434)</f>
      </c>
      <c r="K3434" s="247">
        <f>IF(A3434="","",A3434*D3434)</f>
      </c>
      <c r="L3434" s="246">
        <f>IF(A3434="","",IF(OR(A3434=1,A3434=0),H3434,0))</f>
      </c>
      <c r="M3434" s="246">
        <f>IF(A3434="","",IF(A3434=-1,H3434,0))</f>
      </c>
      <c r="N3434">
        <f>IF(J3434="","",IF(E3434="SGD",1,IF(E3434="USD",Settings!$B$22,IF(E3434="HKD",Settings!$B$23,1))))</f>
      </c>
      <c r="O3434">
        <f>IF(OR(B3434="",C3434="",E3434=""),0,(IF(A3434=-1,H3434,0)-IF(OR(A3434=1,A3434=0),H3434,0)+IF(A3434=2,H3434,0))*IF(E3434="SGD",1,IF(E3434="USD",Settings!$B$22,IF(E3434="HKD",Settings!$B$23,1))))</f>
        <v>0</v>
      </c>
      <c r="P3434">
        <f>IF(OR(B3434="",C3434="",E3434=""),0,IF(A3434=2,H3434*IF(E3434="SGD",1,IF(E3434="USD",Settings!$B$22,IF(E3434="HKD",Settings!$B$23,1))),0))</f>
        <v>0</v>
      </c>
      <c r="Q3434" s="312">
        <f>IF(OR(J3434="",G3434=""),"",G3434+ROW()/1000000)</f>
      </c>
      <c r="R3434" s="247">
        <f>IF(Q3434="","",SUMIFS(Txn[Signed Units],Txn[Key],J3434,Txn[Transaction Order],"&lt;="&amp;Q3434))</f>
      </c>
    </row>
    <row r="3435" spans="10:18" ht="15" customHeight="1" x14ac:dyDescent="0.15">
      <c r="J3435" s="246">
        <f>IF(OR(B3435="",C3435="",E3435=""),"",B3435&amp;":"&amp;C3435&amp;":"&amp;E3435)</f>
      </c>
      <c r="K3435" s="247">
        <f>IF(A3435="","",A3435*D3435)</f>
      </c>
      <c r="L3435" s="246">
        <f>IF(A3435="","",IF(OR(A3435=1,A3435=0),H3435,0))</f>
      </c>
      <c r="M3435" s="246">
        <f>IF(A3435="","",IF(A3435=-1,H3435,0))</f>
      </c>
      <c r="N3435">
        <f>IF(J3435="","",IF(E3435="SGD",1,IF(E3435="USD",Settings!$B$22,IF(E3435="HKD",Settings!$B$23,1))))</f>
      </c>
      <c r="O3435">
        <f>IF(OR(B3435="",C3435="",E3435=""),0,(IF(A3435=-1,H3435,0)-IF(OR(A3435=1,A3435=0),H3435,0)+IF(A3435=2,H3435,0))*IF(E3435="SGD",1,IF(E3435="USD",Settings!$B$22,IF(E3435="HKD",Settings!$B$23,1))))</f>
        <v>0</v>
      </c>
      <c r="P3435">
        <f>IF(OR(B3435="",C3435="",E3435=""),0,IF(A3435=2,H3435*IF(E3435="SGD",1,IF(E3435="USD",Settings!$B$22,IF(E3435="HKD",Settings!$B$23,1))),0))</f>
        <v>0</v>
      </c>
      <c r="Q3435" s="312">
        <f>IF(OR(J3435="",G3435=""),"",G3435+ROW()/1000000)</f>
      </c>
      <c r="R3435" s="247">
        <f>IF(Q3435="","",SUMIFS(Txn[Signed Units],Txn[Key],J3435,Txn[Transaction Order],"&lt;="&amp;Q3435))</f>
      </c>
    </row>
    <row r="3436" spans="10:18" ht="15" customHeight="1" x14ac:dyDescent="0.15">
      <c r="J3436" s="246">
        <f>IF(OR(B3436="",C3436="",E3436=""),"",B3436&amp;":"&amp;C3436&amp;":"&amp;E3436)</f>
      </c>
      <c r="K3436" s="247">
        <f>IF(A3436="","",A3436*D3436)</f>
      </c>
      <c r="L3436" s="246">
        <f>IF(A3436="","",IF(OR(A3436=1,A3436=0),H3436,0))</f>
      </c>
      <c r="M3436" s="246">
        <f>IF(A3436="","",IF(A3436=-1,H3436,0))</f>
      </c>
      <c r="N3436">
        <f>IF(J3436="","",IF(E3436="SGD",1,IF(E3436="USD",Settings!$B$22,IF(E3436="HKD",Settings!$B$23,1))))</f>
      </c>
      <c r="O3436">
        <f>IF(OR(B3436="",C3436="",E3436=""),0,(IF(A3436=-1,H3436,0)-IF(OR(A3436=1,A3436=0),H3436,0)+IF(A3436=2,H3436,0))*IF(E3436="SGD",1,IF(E3436="USD",Settings!$B$22,IF(E3436="HKD",Settings!$B$23,1))))</f>
        <v>0</v>
      </c>
      <c r="P3436">
        <f>IF(OR(B3436="",C3436="",E3436=""),0,IF(A3436=2,H3436*IF(E3436="SGD",1,IF(E3436="USD",Settings!$B$22,IF(E3436="HKD",Settings!$B$23,1))),0))</f>
        <v>0</v>
      </c>
      <c r="Q3436" s="312">
        <f>IF(OR(J3436="",G3436=""),"",G3436+ROW()/1000000)</f>
      </c>
      <c r="R3436" s="247">
        <f>IF(Q3436="","",SUMIFS(Txn[Signed Units],Txn[Key],J3436,Txn[Transaction Order],"&lt;="&amp;Q3436))</f>
      </c>
    </row>
    <row r="3437" spans="10:18" ht="15" customHeight="1" x14ac:dyDescent="0.15">
      <c r="J3437" s="246">
        <f>IF(OR(B3437="",C3437="",E3437=""),"",B3437&amp;":"&amp;C3437&amp;":"&amp;E3437)</f>
      </c>
      <c r="K3437" s="247">
        <f>IF(A3437="","",A3437*D3437)</f>
      </c>
      <c r="L3437" s="246">
        <f>IF(A3437="","",IF(OR(A3437=1,A3437=0),H3437,0))</f>
      </c>
      <c r="M3437" s="246">
        <f>IF(A3437="","",IF(A3437=-1,H3437,0))</f>
      </c>
      <c r="N3437">
        <f>IF(J3437="","",IF(E3437="SGD",1,IF(E3437="USD",Settings!$B$22,IF(E3437="HKD",Settings!$B$23,1))))</f>
      </c>
      <c r="O3437">
        <f>IF(OR(B3437="",C3437="",E3437=""),0,(IF(A3437=-1,H3437,0)-IF(OR(A3437=1,A3437=0),H3437,0)+IF(A3437=2,H3437,0))*IF(E3437="SGD",1,IF(E3437="USD",Settings!$B$22,IF(E3437="HKD",Settings!$B$23,1))))</f>
        <v>0</v>
      </c>
      <c r="P3437">
        <f>IF(OR(B3437="",C3437="",E3437=""),0,IF(A3437=2,H3437*IF(E3437="SGD",1,IF(E3437="USD",Settings!$B$22,IF(E3437="HKD",Settings!$B$23,1))),0))</f>
        <v>0</v>
      </c>
      <c r="Q3437" s="312">
        <f>IF(OR(J3437="",G3437=""),"",G3437+ROW()/1000000)</f>
      </c>
      <c r="R3437" s="247">
        <f>IF(Q3437="","",SUMIFS(Txn[Signed Units],Txn[Key],J3437,Txn[Transaction Order],"&lt;="&amp;Q3437))</f>
      </c>
    </row>
    <row r="3438" spans="10:18" ht="15" customHeight="1" x14ac:dyDescent="0.15">
      <c r="J3438" s="246">
        <f>IF(OR(B3438="",C3438="",E3438=""),"",B3438&amp;":"&amp;C3438&amp;":"&amp;E3438)</f>
      </c>
      <c r="K3438" s="247">
        <f>IF(A3438="","",A3438*D3438)</f>
      </c>
      <c r="L3438" s="246">
        <f>IF(A3438="","",IF(OR(A3438=1,A3438=0),H3438,0))</f>
      </c>
      <c r="M3438" s="246">
        <f>IF(A3438="","",IF(A3438=-1,H3438,0))</f>
      </c>
      <c r="N3438">
        <f>IF(J3438="","",IF(E3438="SGD",1,IF(E3438="USD",Settings!$B$22,IF(E3438="HKD",Settings!$B$23,1))))</f>
      </c>
      <c r="O3438">
        <f>IF(OR(B3438="",C3438="",E3438=""),0,(IF(A3438=-1,H3438,0)-IF(OR(A3438=1,A3438=0),H3438,0)+IF(A3438=2,H3438,0))*IF(E3438="SGD",1,IF(E3438="USD",Settings!$B$22,IF(E3438="HKD",Settings!$B$23,1))))</f>
        <v>0</v>
      </c>
      <c r="P3438">
        <f>IF(OR(B3438="",C3438="",E3438=""),0,IF(A3438=2,H3438*IF(E3438="SGD",1,IF(E3438="USD",Settings!$B$22,IF(E3438="HKD",Settings!$B$23,1))),0))</f>
        <v>0</v>
      </c>
      <c r="Q3438" s="312">
        <f>IF(OR(J3438="",G3438=""),"",G3438+ROW()/1000000)</f>
      </c>
      <c r="R3438" s="247">
        <f>IF(Q3438="","",SUMIFS(Txn[Signed Units],Txn[Key],J3438,Txn[Transaction Order],"&lt;="&amp;Q3438))</f>
      </c>
    </row>
    <row r="3439" spans="10:18" ht="15" customHeight="1" x14ac:dyDescent="0.15">
      <c r="J3439" s="246">
        <f>IF(OR(B3439="",C3439="",E3439=""),"",B3439&amp;":"&amp;C3439&amp;":"&amp;E3439)</f>
      </c>
      <c r="K3439" s="247">
        <f>IF(A3439="","",A3439*D3439)</f>
      </c>
      <c r="L3439" s="246">
        <f>IF(A3439="","",IF(OR(A3439=1,A3439=0),H3439,0))</f>
      </c>
      <c r="M3439" s="246">
        <f>IF(A3439="","",IF(A3439=-1,H3439,0))</f>
      </c>
      <c r="N3439">
        <f>IF(J3439="","",IF(E3439="SGD",1,IF(E3439="USD",Settings!$B$22,IF(E3439="HKD",Settings!$B$23,1))))</f>
      </c>
      <c r="O3439">
        <f>IF(OR(B3439="",C3439="",E3439=""),0,(IF(A3439=-1,H3439,0)-IF(OR(A3439=1,A3439=0),H3439,0)+IF(A3439=2,H3439,0))*IF(E3439="SGD",1,IF(E3439="USD",Settings!$B$22,IF(E3439="HKD",Settings!$B$23,1))))</f>
        <v>0</v>
      </c>
      <c r="P3439">
        <f>IF(OR(B3439="",C3439="",E3439=""),0,IF(A3439=2,H3439*IF(E3439="SGD",1,IF(E3439="USD",Settings!$B$22,IF(E3439="HKD",Settings!$B$23,1))),0))</f>
        <v>0</v>
      </c>
      <c r="Q3439" s="312">
        <f>IF(OR(J3439="",G3439=""),"",G3439+ROW()/1000000)</f>
      </c>
      <c r="R3439" s="247">
        <f>IF(Q3439="","",SUMIFS(Txn[Signed Units],Txn[Key],J3439,Txn[Transaction Order],"&lt;="&amp;Q3439))</f>
      </c>
    </row>
    <row r="3440" spans="10:18" ht="15" customHeight="1" x14ac:dyDescent="0.15">
      <c r="J3440" s="246">
        <f>IF(OR(B3440="",C3440="",E3440=""),"",B3440&amp;":"&amp;C3440&amp;":"&amp;E3440)</f>
      </c>
      <c r="K3440" s="247">
        <f>IF(A3440="","",A3440*D3440)</f>
      </c>
      <c r="L3440" s="246">
        <f>IF(A3440="","",IF(OR(A3440=1,A3440=0),H3440,0))</f>
      </c>
      <c r="M3440" s="246">
        <f>IF(A3440="","",IF(A3440=-1,H3440,0))</f>
      </c>
      <c r="N3440">
        <f>IF(J3440="","",IF(E3440="SGD",1,IF(E3440="USD",Settings!$B$22,IF(E3440="HKD",Settings!$B$23,1))))</f>
      </c>
      <c r="O3440">
        <f>IF(OR(B3440="",C3440="",E3440=""),0,(IF(A3440=-1,H3440,0)-IF(OR(A3440=1,A3440=0),H3440,0)+IF(A3440=2,H3440,0))*IF(E3440="SGD",1,IF(E3440="USD",Settings!$B$22,IF(E3440="HKD",Settings!$B$23,1))))</f>
        <v>0</v>
      </c>
      <c r="P3440">
        <f>IF(OR(B3440="",C3440="",E3440=""),0,IF(A3440=2,H3440*IF(E3440="SGD",1,IF(E3440="USD",Settings!$B$22,IF(E3440="HKD",Settings!$B$23,1))),0))</f>
        <v>0</v>
      </c>
      <c r="Q3440" s="312">
        <f>IF(OR(J3440="",G3440=""),"",G3440+ROW()/1000000)</f>
      </c>
      <c r="R3440" s="247">
        <f>IF(Q3440="","",SUMIFS(Txn[Signed Units],Txn[Key],J3440,Txn[Transaction Order],"&lt;="&amp;Q3440))</f>
      </c>
    </row>
    <row r="3441" spans="10:18" ht="15" customHeight="1" x14ac:dyDescent="0.15">
      <c r="J3441" s="246">
        <f>IF(OR(B3441="",C3441="",E3441=""),"",B3441&amp;":"&amp;C3441&amp;":"&amp;E3441)</f>
      </c>
      <c r="K3441" s="247">
        <f>IF(A3441="","",A3441*D3441)</f>
      </c>
      <c r="L3441" s="246">
        <f>IF(A3441="","",IF(OR(A3441=1,A3441=0),H3441,0))</f>
      </c>
      <c r="M3441" s="246">
        <f>IF(A3441="","",IF(A3441=-1,H3441,0))</f>
      </c>
      <c r="N3441">
        <f>IF(J3441="","",IF(E3441="SGD",1,IF(E3441="USD",Settings!$B$22,IF(E3441="HKD",Settings!$B$23,1))))</f>
      </c>
      <c r="O3441">
        <f>IF(OR(B3441="",C3441="",E3441=""),0,(IF(A3441=-1,H3441,0)-IF(OR(A3441=1,A3441=0),H3441,0)+IF(A3441=2,H3441,0))*IF(E3441="SGD",1,IF(E3441="USD",Settings!$B$22,IF(E3441="HKD",Settings!$B$23,1))))</f>
        <v>0</v>
      </c>
      <c r="P3441">
        <f>IF(OR(B3441="",C3441="",E3441=""),0,IF(A3441=2,H3441*IF(E3441="SGD",1,IF(E3441="USD",Settings!$B$22,IF(E3441="HKD",Settings!$B$23,1))),0))</f>
        <v>0</v>
      </c>
      <c r="Q3441" s="312">
        <f>IF(OR(J3441="",G3441=""),"",G3441+ROW()/1000000)</f>
      </c>
      <c r="R3441" s="247">
        <f>IF(Q3441="","",SUMIFS(Txn[Signed Units],Txn[Key],J3441,Txn[Transaction Order],"&lt;="&amp;Q3441))</f>
      </c>
    </row>
    <row r="3442" spans="10:18" ht="15" customHeight="1" x14ac:dyDescent="0.15">
      <c r="J3442" s="246">
        <f>IF(OR(B3442="",C3442="",E3442=""),"",B3442&amp;":"&amp;C3442&amp;":"&amp;E3442)</f>
      </c>
      <c r="K3442" s="247">
        <f>IF(A3442="","",A3442*D3442)</f>
      </c>
      <c r="L3442" s="246">
        <f>IF(A3442="","",IF(OR(A3442=1,A3442=0),H3442,0))</f>
      </c>
      <c r="M3442" s="246">
        <f>IF(A3442="","",IF(A3442=-1,H3442,0))</f>
      </c>
      <c r="N3442">
        <f>IF(J3442="","",IF(E3442="SGD",1,IF(E3442="USD",Settings!$B$22,IF(E3442="HKD",Settings!$B$23,1))))</f>
      </c>
      <c r="O3442">
        <f>IF(OR(B3442="",C3442="",E3442=""),0,(IF(A3442=-1,H3442,0)-IF(OR(A3442=1,A3442=0),H3442,0)+IF(A3442=2,H3442,0))*IF(E3442="SGD",1,IF(E3442="USD",Settings!$B$22,IF(E3442="HKD",Settings!$B$23,1))))</f>
        <v>0</v>
      </c>
      <c r="P3442">
        <f>IF(OR(B3442="",C3442="",E3442=""),0,IF(A3442=2,H3442*IF(E3442="SGD",1,IF(E3442="USD",Settings!$B$22,IF(E3442="HKD",Settings!$B$23,1))),0))</f>
        <v>0</v>
      </c>
      <c r="Q3442" s="312">
        <f>IF(OR(J3442="",G3442=""),"",G3442+ROW()/1000000)</f>
      </c>
      <c r="R3442" s="247">
        <f>IF(Q3442="","",SUMIFS(Txn[Signed Units],Txn[Key],J3442,Txn[Transaction Order],"&lt;="&amp;Q3442))</f>
      </c>
    </row>
    <row r="3443" spans="10:18" ht="15" customHeight="1" x14ac:dyDescent="0.15">
      <c r="J3443" s="246">
        <f>IF(OR(B3443="",C3443="",E3443=""),"",B3443&amp;":"&amp;C3443&amp;":"&amp;E3443)</f>
      </c>
      <c r="K3443" s="247">
        <f>IF(A3443="","",A3443*D3443)</f>
      </c>
      <c r="L3443" s="246">
        <f>IF(A3443="","",IF(OR(A3443=1,A3443=0),H3443,0))</f>
      </c>
      <c r="M3443" s="246">
        <f>IF(A3443="","",IF(A3443=-1,H3443,0))</f>
      </c>
      <c r="N3443">
        <f>IF(J3443="","",IF(E3443="SGD",1,IF(E3443="USD",Settings!$B$22,IF(E3443="HKD",Settings!$B$23,1))))</f>
      </c>
      <c r="O3443">
        <f>IF(OR(B3443="",C3443="",E3443=""),0,(IF(A3443=-1,H3443,0)-IF(OR(A3443=1,A3443=0),H3443,0)+IF(A3443=2,H3443,0))*IF(E3443="SGD",1,IF(E3443="USD",Settings!$B$22,IF(E3443="HKD",Settings!$B$23,1))))</f>
        <v>0</v>
      </c>
      <c r="P3443">
        <f>IF(OR(B3443="",C3443="",E3443=""),0,IF(A3443=2,H3443*IF(E3443="SGD",1,IF(E3443="USD",Settings!$B$22,IF(E3443="HKD",Settings!$B$23,1))),0))</f>
        <v>0</v>
      </c>
      <c r="Q3443" s="312">
        <f>IF(OR(J3443="",G3443=""),"",G3443+ROW()/1000000)</f>
      </c>
      <c r="R3443" s="247">
        <f>IF(Q3443="","",SUMIFS(Txn[Signed Units],Txn[Key],J3443,Txn[Transaction Order],"&lt;="&amp;Q3443))</f>
      </c>
    </row>
    <row r="3444" spans="10:18" ht="15" customHeight="1" x14ac:dyDescent="0.15">
      <c r="J3444" s="246">
        <f>IF(OR(B3444="",C3444="",E3444=""),"",B3444&amp;":"&amp;C3444&amp;":"&amp;E3444)</f>
      </c>
      <c r="K3444" s="247">
        <f>IF(A3444="","",A3444*D3444)</f>
      </c>
      <c r="L3444" s="246">
        <f>IF(A3444="","",IF(OR(A3444=1,A3444=0),H3444,0))</f>
      </c>
      <c r="M3444" s="246">
        <f>IF(A3444="","",IF(A3444=-1,H3444,0))</f>
      </c>
      <c r="N3444">
        <f>IF(J3444="","",IF(E3444="SGD",1,IF(E3444="USD",Settings!$B$22,IF(E3444="HKD",Settings!$B$23,1))))</f>
      </c>
      <c r="O3444">
        <f>IF(OR(B3444="",C3444="",E3444=""),0,(IF(A3444=-1,H3444,0)-IF(OR(A3444=1,A3444=0),H3444,0)+IF(A3444=2,H3444,0))*IF(E3444="SGD",1,IF(E3444="USD",Settings!$B$22,IF(E3444="HKD",Settings!$B$23,1))))</f>
        <v>0</v>
      </c>
      <c r="P3444">
        <f>IF(OR(B3444="",C3444="",E3444=""),0,IF(A3444=2,H3444*IF(E3444="SGD",1,IF(E3444="USD",Settings!$B$22,IF(E3444="HKD",Settings!$B$23,1))),0))</f>
        <v>0</v>
      </c>
      <c r="Q3444" s="312">
        <f>IF(OR(J3444="",G3444=""),"",G3444+ROW()/1000000)</f>
      </c>
      <c r="R3444" s="247">
        <f>IF(Q3444="","",SUMIFS(Txn[Signed Units],Txn[Key],J3444,Txn[Transaction Order],"&lt;="&amp;Q3444))</f>
      </c>
    </row>
    <row r="3445" spans="10:18" ht="15" customHeight="1" x14ac:dyDescent="0.15">
      <c r="J3445" s="246">
        <f>IF(OR(B3445="",C3445="",E3445=""),"",B3445&amp;":"&amp;C3445&amp;":"&amp;E3445)</f>
      </c>
      <c r="K3445" s="247">
        <f>IF(A3445="","",A3445*D3445)</f>
      </c>
      <c r="L3445" s="246">
        <f>IF(A3445="","",IF(OR(A3445=1,A3445=0),H3445,0))</f>
      </c>
      <c r="M3445" s="246">
        <f>IF(A3445="","",IF(A3445=-1,H3445,0))</f>
      </c>
      <c r="N3445">
        <f>IF(J3445="","",IF(E3445="SGD",1,IF(E3445="USD",Settings!$B$22,IF(E3445="HKD",Settings!$B$23,1))))</f>
      </c>
      <c r="O3445">
        <f>IF(OR(B3445="",C3445="",E3445=""),0,(IF(A3445=-1,H3445,0)-IF(OR(A3445=1,A3445=0),H3445,0)+IF(A3445=2,H3445,0))*IF(E3445="SGD",1,IF(E3445="USD",Settings!$B$22,IF(E3445="HKD",Settings!$B$23,1))))</f>
        <v>0</v>
      </c>
      <c r="P3445">
        <f>IF(OR(B3445="",C3445="",E3445=""),0,IF(A3445=2,H3445*IF(E3445="SGD",1,IF(E3445="USD",Settings!$B$22,IF(E3445="HKD",Settings!$B$23,1))),0))</f>
        <v>0</v>
      </c>
      <c r="Q3445" s="312">
        <f>IF(OR(J3445="",G3445=""),"",G3445+ROW()/1000000)</f>
      </c>
      <c r="R3445" s="247">
        <f>IF(Q3445="","",SUMIFS(Txn[Signed Units],Txn[Key],J3445,Txn[Transaction Order],"&lt;="&amp;Q3445))</f>
      </c>
    </row>
    <row r="3446" spans="10:18" ht="15" customHeight="1" x14ac:dyDescent="0.15">
      <c r="J3446" s="246">
        <f>IF(OR(B3446="",C3446="",E3446=""),"",B3446&amp;":"&amp;C3446&amp;":"&amp;E3446)</f>
      </c>
      <c r="K3446" s="247">
        <f>IF(A3446="","",A3446*D3446)</f>
      </c>
      <c r="L3446" s="246">
        <f>IF(A3446="","",IF(OR(A3446=1,A3446=0),H3446,0))</f>
      </c>
      <c r="M3446" s="246">
        <f>IF(A3446="","",IF(A3446=-1,H3446,0))</f>
      </c>
      <c r="N3446">
        <f>IF(J3446="","",IF(E3446="SGD",1,IF(E3446="USD",Settings!$B$22,IF(E3446="HKD",Settings!$B$23,1))))</f>
      </c>
      <c r="O3446">
        <f>IF(OR(B3446="",C3446="",E3446=""),0,(IF(A3446=-1,H3446,0)-IF(OR(A3446=1,A3446=0),H3446,0)+IF(A3446=2,H3446,0))*IF(E3446="SGD",1,IF(E3446="USD",Settings!$B$22,IF(E3446="HKD",Settings!$B$23,1))))</f>
        <v>0</v>
      </c>
      <c r="P3446">
        <f>IF(OR(B3446="",C3446="",E3446=""),0,IF(A3446=2,H3446*IF(E3446="SGD",1,IF(E3446="USD",Settings!$B$22,IF(E3446="HKD",Settings!$B$23,1))),0))</f>
        <v>0</v>
      </c>
      <c r="Q3446" s="312">
        <f>IF(OR(J3446="",G3446=""),"",G3446+ROW()/1000000)</f>
      </c>
      <c r="R3446" s="247">
        <f>IF(Q3446="","",SUMIFS(Txn[Signed Units],Txn[Key],J3446,Txn[Transaction Order],"&lt;="&amp;Q3446))</f>
      </c>
    </row>
    <row r="3447" spans="10:18" ht="15" customHeight="1" x14ac:dyDescent="0.15">
      <c r="J3447" s="246">
        <f>IF(OR(B3447="",C3447="",E3447=""),"",B3447&amp;":"&amp;C3447&amp;":"&amp;E3447)</f>
      </c>
      <c r="K3447" s="247">
        <f>IF(A3447="","",A3447*D3447)</f>
      </c>
      <c r="L3447" s="246">
        <f>IF(A3447="","",IF(OR(A3447=1,A3447=0),H3447,0))</f>
      </c>
      <c r="M3447" s="246">
        <f>IF(A3447="","",IF(A3447=-1,H3447,0))</f>
      </c>
      <c r="N3447">
        <f>IF(J3447="","",IF(E3447="SGD",1,IF(E3447="USD",Settings!$B$22,IF(E3447="HKD",Settings!$B$23,1))))</f>
      </c>
      <c r="O3447">
        <f>IF(OR(B3447="",C3447="",E3447=""),0,(IF(A3447=-1,H3447,0)-IF(OR(A3447=1,A3447=0),H3447,0)+IF(A3447=2,H3447,0))*IF(E3447="SGD",1,IF(E3447="USD",Settings!$B$22,IF(E3447="HKD",Settings!$B$23,1))))</f>
        <v>0</v>
      </c>
      <c r="P3447">
        <f>IF(OR(B3447="",C3447="",E3447=""),0,IF(A3447=2,H3447*IF(E3447="SGD",1,IF(E3447="USD",Settings!$B$22,IF(E3447="HKD",Settings!$B$23,1))),0))</f>
        <v>0</v>
      </c>
      <c r="Q3447" s="312">
        <f>IF(OR(J3447="",G3447=""),"",G3447+ROW()/1000000)</f>
      </c>
      <c r="R3447" s="247">
        <f>IF(Q3447="","",SUMIFS(Txn[Signed Units],Txn[Key],J3447,Txn[Transaction Order],"&lt;="&amp;Q3447))</f>
      </c>
    </row>
    <row r="3448" spans="10:18" ht="15" customHeight="1" x14ac:dyDescent="0.15">
      <c r="J3448" s="246">
        <f>IF(OR(B3448="",C3448="",E3448=""),"",B3448&amp;":"&amp;C3448&amp;":"&amp;E3448)</f>
      </c>
      <c r="K3448" s="247">
        <f>IF(A3448="","",A3448*D3448)</f>
      </c>
      <c r="L3448" s="246">
        <f>IF(A3448="","",IF(OR(A3448=1,A3448=0),H3448,0))</f>
      </c>
      <c r="M3448" s="246">
        <f>IF(A3448="","",IF(A3448=-1,H3448,0))</f>
      </c>
      <c r="N3448">
        <f>IF(J3448="","",IF(E3448="SGD",1,IF(E3448="USD",Settings!$B$22,IF(E3448="HKD",Settings!$B$23,1))))</f>
      </c>
      <c r="O3448">
        <f>IF(OR(B3448="",C3448="",E3448=""),0,(IF(A3448=-1,H3448,0)-IF(OR(A3448=1,A3448=0),H3448,0)+IF(A3448=2,H3448,0))*IF(E3448="SGD",1,IF(E3448="USD",Settings!$B$22,IF(E3448="HKD",Settings!$B$23,1))))</f>
        <v>0</v>
      </c>
      <c r="P3448">
        <f>IF(OR(B3448="",C3448="",E3448=""),0,IF(A3448=2,H3448*IF(E3448="SGD",1,IF(E3448="USD",Settings!$B$22,IF(E3448="HKD",Settings!$B$23,1))),0))</f>
        <v>0</v>
      </c>
      <c r="Q3448" s="312">
        <f>IF(OR(J3448="",G3448=""),"",G3448+ROW()/1000000)</f>
      </c>
      <c r="R3448" s="247">
        <f>IF(Q3448="","",SUMIFS(Txn[Signed Units],Txn[Key],J3448,Txn[Transaction Order],"&lt;="&amp;Q3448))</f>
      </c>
    </row>
    <row r="3449" spans="10:18" ht="15" customHeight="1" x14ac:dyDescent="0.15">
      <c r="J3449" s="246">
        <f>IF(OR(B3449="",C3449="",E3449=""),"",B3449&amp;":"&amp;C3449&amp;":"&amp;E3449)</f>
      </c>
      <c r="K3449" s="247">
        <f>IF(A3449="","",A3449*D3449)</f>
      </c>
      <c r="L3449" s="246">
        <f>IF(A3449="","",IF(OR(A3449=1,A3449=0),H3449,0))</f>
      </c>
      <c r="M3449" s="246">
        <f>IF(A3449="","",IF(A3449=-1,H3449,0))</f>
      </c>
      <c r="N3449">
        <f>IF(J3449="","",IF(E3449="SGD",1,IF(E3449="USD",Settings!$B$22,IF(E3449="HKD",Settings!$B$23,1))))</f>
      </c>
      <c r="O3449">
        <f>IF(OR(B3449="",C3449="",E3449=""),0,(IF(A3449=-1,H3449,0)-IF(OR(A3449=1,A3449=0),H3449,0)+IF(A3449=2,H3449,0))*IF(E3449="SGD",1,IF(E3449="USD",Settings!$B$22,IF(E3449="HKD",Settings!$B$23,1))))</f>
        <v>0</v>
      </c>
      <c r="P3449">
        <f>IF(OR(B3449="",C3449="",E3449=""),0,IF(A3449=2,H3449*IF(E3449="SGD",1,IF(E3449="USD",Settings!$B$22,IF(E3449="HKD",Settings!$B$23,1))),0))</f>
        <v>0</v>
      </c>
      <c r="Q3449" s="312">
        <f>IF(OR(J3449="",G3449=""),"",G3449+ROW()/1000000)</f>
      </c>
      <c r="R3449" s="247">
        <f>IF(Q3449="","",SUMIFS(Txn[Signed Units],Txn[Key],J3449,Txn[Transaction Order],"&lt;="&amp;Q3449))</f>
      </c>
    </row>
    <row r="3450" spans="10:18" ht="15" customHeight="1" x14ac:dyDescent="0.15">
      <c r="J3450" s="246">
        <f>IF(OR(B3450="",C3450="",E3450=""),"",B3450&amp;":"&amp;C3450&amp;":"&amp;E3450)</f>
      </c>
      <c r="K3450" s="247">
        <f>IF(A3450="","",A3450*D3450)</f>
      </c>
      <c r="L3450" s="246">
        <f>IF(A3450="","",IF(OR(A3450=1,A3450=0),H3450,0))</f>
      </c>
      <c r="M3450" s="246">
        <f>IF(A3450="","",IF(A3450=-1,H3450,0))</f>
      </c>
      <c r="N3450">
        <f>IF(J3450="","",IF(E3450="SGD",1,IF(E3450="USD",Settings!$B$22,IF(E3450="HKD",Settings!$B$23,1))))</f>
      </c>
      <c r="O3450">
        <f>IF(OR(B3450="",C3450="",E3450=""),0,(IF(A3450=-1,H3450,0)-IF(OR(A3450=1,A3450=0),H3450,0)+IF(A3450=2,H3450,0))*IF(E3450="SGD",1,IF(E3450="USD",Settings!$B$22,IF(E3450="HKD",Settings!$B$23,1))))</f>
        <v>0</v>
      </c>
      <c r="P3450">
        <f>IF(OR(B3450="",C3450="",E3450=""),0,IF(A3450=2,H3450*IF(E3450="SGD",1,IF(E3450="USD",Settings!$B$22,IF(E3450="HKD",Settings!$B$23,1))),0))</f>
        <v>0</v>
      </c>
      <c r="Q3450" s="312">
        <f>IF(OR(J3450="",G3450=""),"",G3450+ROW()/1000000)</f>
      </c>
      <c r="R3450" s="247">
        <f>IF(Q3450="","",SUMIFS(Txn[Signed Units],Txn[Key],J3450,Txn[Transaction Order],"&lt;="&amp;Q3450))</f>
      </c>
    </row>
    <row r="3451" spans="10:18" ht="15" customHeight="1" x14ac:dyDescent="0.15">
      <c r="J3451" s="246">
        <f>IF(OR(B3451="",C3451="",E3451=""),"",B3451&amp;":"&amp;C3451&amp;":"&amp;E3451)</f>
      </c>
      <c r="K3451" s="247">
        <f>IF(A3451="","",A3451*D3451)</f>
      </c>
      <c r="L3451" s="246">
        <f>IF(A3451="","",IF(OR(A3451=1,A3451=0),H3451,0))</f>
      </c>
      <c r="M3451" s="246">
        <f>IF(A3451="","",IF(A3451=-1,H3451,0))</f>
      </c>
      <c r="N3451">
        <f>IF(J3451="","",IF(E3451="SGD",1,IF(E3451="USD",Settings!$B$22,IF(E3451="HKD",Settings!$B$23,1))))</f>
      </c>
      <c r="O3451">
        <f>IF(OR(B3451="",C3451="",E3451=""),0,(IF(A3451=-1,H3451,0)-IF(OR(A3451=1,A3451=0),H3451,0)+IF(A3451=2,H3451,0))*IF(E3451="SGD",1,IF(E3451="USD",Settings!$B$22,IF(E3451="HKD",Settings!$B$23,1))))</f>
        <v>0</v>
      </c>
      <c r="P3451">
        <f>IF(OR(B3451="",C3451="",E3451=""),0,IF(A3451=2,H3451*IF(E3451="SGD",1,IF(E3451="USD",Settings!$B$22,IF(E3451="HKD",Settings!$B$23,1))),0))</f>
        <v>0</v>
      </c>
      <c r="Q3451" s="312">
        <f>IF(OR(J3451="",G3451=""),"",G3451+ROW()/1000000)</f>
      </c>
      <c r="R3451" s="247">
        <f>IF(Q3451="","",SUMIFS(Txn[Signed Units],Txn[Key],J3451,Txn[Transaction Order],"&lt;="&amp;Q3451))</f>
      </c>
    </row>
    <row r="3452" spans="10:18" ht="15" customHeight="1" x14ac:dyDescent="0.15">
      <c r="J3452" s="246">
        <f>IF(OR(B3452="",C3452="",E3452=""),"",B3452&amp;":"&amp;C3452&amp;":"&amp;E3452)</f>
      </c>
      <c r="K3452" s="247">
        <f>IF(A3452="","",A3452*D3452)</f>
      </c>
      <c r="L3452" s="246">
        <f>IF(A3452="","",IF(OR(A3452=1,A3452=0),H3452,0))</f>
      </c>
      <c r="M3452" s="246">
        <f>IF(A3452="","",IF(A3452=-1,H3452,0))</f>
      </c>
      <c r="N3452">
        <f>IF(J3452="","",IF(E3452="SGD",1,IF(E3452="USD",Settings!$B$22,IF(E3452="HKD",Settings!$B$23,1))))</f>
      </c>
      <c r="O3452">
        <f>IF(OR(B3452="",C3452="",E3452=""),0,(IF(A3452=-1,H3452,0)-IF(OR(A3452=1,A3452=0),H3452,0)+IF(A3452=2,H3452,0))*IF(E3452="SGD",1,IF(E3452="USD",Settings!$B$22,IF(E3452="HKD",Settings!$B$23,1))))</f>
        <v>0</v>
      </c>
      <c r="P3452">
        <f>IF(OR(B3452="",C3452="",E3452=""),0,IF(A3452=2,H3452*IF(E3452="SGD",1,IF(E3452="USD",Settings!$B$22,IF(E3452="HKD",Settings!$B$23,1))),0))</f>
        <v>0</v>
      </c>
      <c r="Q3452" s="312">
        <f>IF(OR(J3452="",G3452=""),"",G3452+ROW()/1000000)</f>
      </c>
      <c r="R3452" s="247">
        <f>IF(Q3452="","",SUMIFS(Txn[Signed Units],Txn[Key],J3452,Txn[Transaction Order],"&lt;="&amp;Q3452))</f>
      </c>
    </row>
    <row r="3453" spans="10:18" ht="15" customHeight="1" x14ac:dyDescent="0.15">
      <c r="J3453" s="246">
        <f>IF(OR(B3453="",C3453="",E3453=""),"",B3453&amp;":"&amp;C3453&amp;":"&amp;E3453)</f>
      </c>
      <c r="K3453" s="247">
        <f>IF(A3453="","",A3453*D3453)</f>
      </c>
      <c r="L3453" s="246">
        <f>IF(A3453="","",IF(OR(A3453=1,A3453=0),H3453,0))</f>
      </c>
      <c r="M3453" s="246">
        <f>IF(A3453="","",IF(A3453=-1,H3453,0))</f>
      </c>
      <c r="N3453">
        <f>IF(J3453="","",IF(E3453="SGD",1,IF(E3453="USD",Settings!$B$22,IF(E3453="HKD",Settings!$B$23,1))))</f>
      </c>
      <c r="O3453">
        <f>IF(OR(B3453="",C3453="",E3453=""),0,(IF(A3453=-1,H3453,0)-IF(OR(A3453=1,A3453=0),H3453,0)+IF(A3453=2,H3453,0))*IF(E3453="SGD",1,IF(E3453="USD",Settings!$B$22,IF(E3453="HKD",Settings!$B$23,1))))</f>
        <v>0</v>
      </c>
      <c r="P3453">
        <f>IF(OR(B3453="",C3453="",E3453=""),0,IF(A3453=2,H3453*IF(E3453="SGD",1,IF(E3453="USD",Settings!$B$22,IF(E3453="HKD",Settings!$B$23,1))),0))</f>
        <v>0</v>
      </c>
      <c r="Q3453" s="312">
        <f>IF(OR(J3453="",G3453=""),"",G3453+ROW()/1000000)</f>
      </c>
      <c r="R3453" s="247">
        <f>IF(Q3453="","",SUMIFS(Txn[Signed Units],Txn[Key],J3453,Txn[Transaction Order],"&lt;="&amp;Q3453))</f>
      </c>
    </row>
    <row r="3454" spans="10:18" ht="15" customHeight="1" x14ac:dyDescent="0.15">
      <c r="J3454" s="246">
        <f>IF(OR(B3454="",C3454="",E3454=""),"",B3454&amp;":"&amp;C3454&amp;":"&amp;E3454)</f>
      </c>
      <c r="K3454" s="247">
        <f>IF(A3454="","",A3454*D3454)</f>
      </c>
      <c r="L3454" s="246">
        <f>IF(A3454="","",IF(OR(A3454=1,A3454=0),H3454,0))</f>
      </c>
      <c r="M3454" s="246">
        <f>IF(A3454="","",IF(A3454=-1,H3454,0))</f>
      </c>
      <c r="N3454">
        <f>IF(J3454="","",IF(E3454="SGD",1,IF(E3454="USD",Settings!$B$22,IF(E3454="HKD",Settings!$B$23,1))))</f>
      </c>
      <c r="O3454">
        <f>IF(OR(B3454="",C3454="",E3454=""),0,(IF(A3454=-1,H3454,0)-IF(OR(A3454=1,A3454=0),H3454,0)+IF(A3454=2,H3454,0))*IF(E3454="SGD",1,IF(E3454="USD",Settings!$B$22,IF(E3454="HKD",Settings!$B$23,1))))</f>
        <v>0</v>
      </c>
      <c r="P3454">
        <f>IF(OR(B3454="",C3454="",E3454=""),0,IF(A3454=2,H3454*IF(E3454="SGD",1,IF(E3454="USD",Settings!$B$22,IF(E3454="HKD",Settings!$B$23,1))),0))</f>
        <v>0</v>
      </c>
      <c r="Q3454" s="312">
        <f>IF(OR(J3454="",G3454=""),"",G3454+ROW()/1000000)</f>
      </c>
      <c r="R3454" s="247">
        <f>IF(Q3454="","",SUMIFS(Txn[Signed Units],Txn[Key],J3454,Txn[Transaction Order],"&lt;="&amp;Q3454))</f>
      </c>
    </row>
    <row r="3455" spans="10:18" ht="15" customHeight="1" x14ac:dyDescent="0.15">
      <c r="J3455" s="246">
        <f>IF(OR(B3455="",C3455="",E3455=""),"",B3455&amp;":"&amp;C3455&amp;":"&amp;E3455)</f>
      </c>
      <c r="K3455" s="247">
        <f>IF(A3455="","",A3455*D3455)</f>
      </c>
      <c r="L3455" s="246">
        <f>IF(A3455="","",IF(OR(A3455=1,A3455=0),H3455,0))</f>
      </c>
      <c r="M3455" s="246">
        <f>IF(A3455="","",IF(A3455=-1,H3455,0))</f>
      </c>
      <c r="N3455">
        <f>IF(J3455="","",IF(E3455="SGD",1,IF(E3455="USD",Settings!$B$22,IF(E3455="HKD",Settings!$B$23,1))))</f>
      </c>
      <c r="O3455">
        <f>IF(OR(B3455="",C3455="",E3455=""),0,(IF(A3455=-1,H3455,0)-IF(OR(A3455=1,A3455=0),H3455,0)+IF(A3455=2,H3455,0))*IF(E3455="SGD",1,IF(E3455="USD",Settings!$B$22,IF(E3455="HKD",Settings!$B$23,1))))</f>
        <v>0</v>
      </c>
      <c r="P3455">
        <f>IF(OR(B3455="",C3455="",E3455=""),0,IF(A3455=2,H3455*IF(E3455="SGD",1,IF(E3455="USD",Settings!$B$22,IF(E3455="HKD",Settings!$B$23,1))),0))</f>
        <v>0</v>
      </c>
      <c r="Q3455" s="312">
        <f>IF(OR(J3455="",G3455=""),"",G3455+ROW()/1000000)</f>
      </c>
      <c r="R3455" s="247">
        <f>IF(Q3455="","",SUMIFS(Txn[Signed Units],Txn[Key],J3455,Txn[Transaction Order],"&lt;="&amp;Q3455))</f>
      </c>
    </row>
    <row r="3456" spans="10:18" ht="15" customHeight="1" x14ac:dyDescent="0.15">
      <c r="J3456" s="246">
        <f>IF(OR(B3456="",C3456="",E3456=""),"",B3456&amp;":"&amp;C3456&amp;":"&amp;E3456)</f>
      </c>
      <c r="K3456" s="247">
        <f>IF(A3456="","",A3456*D3456)</f>
      </c>
      <c r="L3456" s="246">
        <f>IF(A3456="","",IF(OR(A3456=1,A3456=0),H3456,0))</f>
      </c>
      <c r="M3456" s="246">
        <f>IF(A3456="","",IF(A3456=-1,H3456,0))</f>
      </c>
      <c r="N3456">
        <f>IF(J3456="","",IF(E3456="SGD",1,IF(E3456="USD",Settings!$B$22,IF(E3456="HKD",Settings!$B$23,1))))</f>
      </c>
      <c r="O3456">
        <f>IF(OR(B3456="",C3456="",E3456=""),0,(IF(A3456=-1,H3456,0)-IF(OR(A3456=1,A3456=0),H3456,0)+IF(A3456=2,H3456,0))*IF(E3456="SGD",1,IF(E3456="USD",Settings!$B$22,IF(E3456="HKD",Settings!$B$23,1))))</f>
        <v>0</v>
      </c>
      <c r="P3456">
        <f>IF(OR(B3456="",C3456="",E3456=""),0,IF(A3456=2,H3456*IF(E3456="SGD",1,IF(E3456="USD",Settings!$B$22,IF(E3456="HKD",Settings!$B$23,1))),0))</f>
        <v>0</v>
      </c>
      <c r="Q3456" s="312">
        <f>IF(OR(J3456="",G3456=""),"",G3456+ROW()/1000000)</f>
      </c>
      <c r="R3456" s="247">
        <f>IF(Q3456="","",SUMIFS(Txn[Signed Units],Txn[Key],J3456,Txn[Transaction Order],"&lt;="&amp;Q3456))</f>
      </c>
    </row>
    <row r="3457" spans="10:18" ht="15" customHeight="1" x14ac:dyDescent="0.15">
      <c r="J3457" s="246">
        <f>IF(OR(B3457="",C3457="",E3457=""),"",B3457&amp;":"&amp;C3457&amp;":"&amp;E3457)</f>
      </c>
      <c r="K3457" s="247">
        <f>IF(A3457="","",A3457*D3457)</f>
      </c>
      <c r="L3457" s="246">
        <f>IF(A3457="","",IF(OR(A3457=1,A3457=0),H3457,0))</f>
      </c>
      <c r="M3457" s="246">
        <f>IF(A3457="","",IF(A3457=-1,H3457,0))</f>
      </c>
      <c r="N3457">
        <f>IF(J3457="","",IF(E3457="SGD",1,IF(E3457="USD",Settings!$B$22,IF(E3457="HKD",Settings!$B$23,1))))</f>
      </c>
      <c r="O3457">
        <f>IF(OR(B3457="",C3457="",E3457=""),0,(IF(A3457=-1,H3457,0)-IF(OR(A3457=1,A3457=0),H3457,0)+IF(A3457=2,H3457,0))*IF(E3457="SGD",1,IF(E3457="USD",Settings!$B$22,IF(E3457="HKD",Settings!$B$23,1))))</f>
        <v>0</v>
      </c>
      <c r="P3457">
        <f>IF(OR(B3457="",C3457="",E3457=""),0,IF(A3457=2,H3457*IF(E3457="SGD",1,IF(E3457="USD",Settings!$B$22,IF(E3457="HKD",Settings!$B$23,1))),0))</f>
        <v>0</v>
      </c>
      <c r="Q3457" s="312">
        <f>IF(OR(J3457="",G3457=""),"",G3457+ROW()/1000000)</f>
      </c>
      <c r="R3457" s="247">
        <f>IF(Q3457="","",SUMIFS(Txn[Signed Units],Txn[Key],J3457,Txn[Transaction Order],"&lt;="&amp;Q3457))</f>
      </c>
    </row>
    <row r="3458" spans="10:18" ht="15" customHeight="1" x14ac:dyDescent="0.15">
      <c r="J3458" s="246">
        <f>IF(OR(B3458="",C3458="",E3458=""),"",B3458&amp;":"&amp;C3458&amp;":"&amp;E3458)</f>
      </c>
      <c r="K3458" s="247">
        <f>IF(A3458="","",A3458*D3458)</f>
      </c>
      <c r="L3458" s="246">
        <f>IF(A3458="","",IF(OR(A3458=1,A3458=0),H3458,0))</f>
      </c>
      <c r="M3458" s="246">
        <f>IF(A3458="","",IF(A3458=-1,H3458,0))</f>
      </c>
      <c r="N3458">
        <f>IF(J3458="","",IF(E3458="SGD",1,IF(E3458="USD",Settings!$B$22,IF(E3458="HKD",Settings!$B$23,1))))</f>
      </c>
      <c r="O3458">
        <f>IF(OR(B3458="",C3458="",E3458=""),0,(IF(A3458=-1,H3458,0)-IF(OR(A3458=1,A3458=0),H3458,0)+IF(A3458=2,H3458,0))*IF(E3458="SGD",1,IF(E3458="USD",Settings!$B$22,IF(E3458="HKD",Settings!$B$23,1))))</f>
        <v>0</v>
      </c>
      <c r="P3458">
        <f>IF(OR(B3458="",C3458="",E3458=""),0,IF(A3458=2,H3458*IF(E3458="SGD",1,IF(E3458="USD",Settings!$B$22,IF(E3458="HKD",Settings!$B$23,1))),0))</f>
        <v>0</v>
      </c>
      <c r="Q3458" s="312">
        <f>IF(OR(J3458="",G3458=""),"",G3458+ROW()/1000000)</f>
      </c>
      <c r="R3458" s="247">
        <f>IF(Q3458="","",SUMIFS(Txn[Signed Units],Txn[Key],J3458,Txn[Transaction Order],"&lt;="&amp;Q3458))</f>
      </c>
    </row>
    <row r="3459" spans="10:18" ht="15" customHeight="1" x14ac:dyDescent="0.15">
      <c r="J3459" s="246">
        <f>IF(OR(B3459="",C3459="",E3459=""),"",B3459&amp;":"&amp;C3459&amp;":"&amp;E3459)</f>
      </c>
      <c r="K3459" s="247">
        <f>IF(A3459="","",A3459*D3459)</f>
      </c>
      <c r="L3459" s="246">
        <f>IF(A3459="","",IF(OR(A3459=1,A3459=0),H3459,0))</f>
      </c>
      <c r="M3459" s="246">
        <f>IF(A3459="","",IF(A3459=-1,H3459,0))</f>
      </c>
      <c r="N3459">
        <f>IF(J3459="","",IF(E3459="SGD",1,IF(E3459="USD",Settings!$B$22,IF(E3459="HKD",Settings!$B$23,1))))</f>
      </c>
      <c r="O3459">
        <f>IF(OR(B3459="",C3459="",E3459=""),0,(IF(A3459=-1,H3459,0)-IF(OR(A3459=1,A3459=0),H3459,0)+IF(A3459=2,H3459,0))*IF(E3459="SGD",1,IF(E3459="USD",Settings!$B$22,IF(E3459="HKD",Settings!$B$23,1))))</f>
        <v>0</v>
      </c>
      <c r="P3459">
        <f>IF(OR(B3459="",C3459="",E3459=""),0,IF(A3459=2,H3459*IF(E3459="SGD",1,IF(E3459="USD",Settings!$B$22,IF(E3459="HKD",Settings!$B$23,1))),0))</f>
        <v>0</v>
      </c>
      <c r="Q3459" s="312">
        <f>IF(OR(J3459="",G3459=""),"",G3459+ROW()/1000000)</f>
      </c>
      <c r="R3459" s="247">
        <f>IF(Q3459="","",SUMIFS(Txn[Signed Units],Txn[Key],J3459,Txn[Transaction Order],"&lt;="&amp;Q3459))</f>
      </c>
    </row>
    <row r="3460" spans="10:18" ht="15" customHeight="1" x14ac:dyDescent="0.15">
      <c r="J3460" s="246">
        <f>IF(OR(B3460="",C3460="",E3460=""),"",B3460&amp;":"&amp;C3460&amp;":"&amp;E3460)</f>
      </c>
      <c r="K3460" s="247">
        <f>IF(A3460="","",A3460*D3460)</f>
      </c>
      <c r="L3460" s="246">
        <f>IF(A3460="","",IF(OR(A3460=1,A3460=0),H3460,0))</f>
      </c>
      <c r="M3460" s="246">
        <f>IF(A3460="","",IF(A3460=-1,H3460,0))</f>
      </c>
      <c r="N3460">
        <f>IF(J3460="","",IF(E3460="SGD",1,IF(E3460="USD",Settings!$B$22,IF(E3460="HKD",Settings!$B$23,1))))</f>
      </c>
      <c r="O3460">
        <f>IF(OR(B3460="",C3460="",E3460=""),0,(IF(A3460=-1,H3460,0)-IF(OR(A3460=1,A3460=0),H3460,0)+IF(A3460=2,H3460,0))*IF(E3460="SGD",1,IF(E3460="USD",Settings!$B$22,IF(E3460="HKD",Settings!$B$23,1))))</f>
        <v>0</v>
      </c>
      <c r="P3460">
        <f>IF(OR(B3460="",C3460="",E3460=""),0,IF(A3460=2,H3460*IF(E3460="SGD",1,IF(E3460="USD",Settings!$B$22,IF(E3460="HKD",Settings!$B$23,1))),0))</f>
        <v>0</v>
      </c>
      <c r="Q3460" s="312">
        <f>IF(OR(J3460="",G3460=""),"",G3460+ROW()/1000000)</f>
      </c>
      <c r="R3460" s="247">
        <f>IF(Q3460="","",SUMIFS(Txn[Signed Units],Txn[Key],J3460,Txn[Transaction Order],"&lt;="&amp;Q3460))</f>
      </c>
    </row>
    <row r="3461" spans="10:18" ht="15" customHeight="1" x14ac:dyDescent="0.15">
      <c r="J3461" s="246">
        <f>IF(OR(B3461="",C3461="",E3461=""),"",B3461&amp;":"&amp;C3461&amp;":"&amp;E3461)</f>
      </c>
      <c r="K3461" s="247">
        <f>IF(A3461="","",A3461*D3461)</f>
      </c>
      <c r="L3461" s="246">
        <f>IF(A3461="","",IF(OR(A3461=1,A3461=0),H3461,0))</f>
      </c>
      <c r="M3461" s="246">
        <f>IF(A3461="","",IF(A3461=-1,H3461,0))</f>
      </c>
      <c r="N3461">
        <f>IF(J3461="","",IF(E3461="SGD",1,IF(E3461="USD",Settings!$B$22,IF(E3461="HKD",Settings!$B$23,1))))</f>
      </c>
      <c r="O3461">
        <f>IF(OR(B3461="",C3461="",E3461=""),0,(IF(A3461=-1,H3461,0)-IF(OR(A3461=1,A3461=0),H3461,0)+IF(A3461=2,H3461,0))*IF(E3461="SGD",1,IF(E3461="USD",Settings!$B$22,IF(E3461="HKD",Settings!$B$23,1))))</f>
        <v>0</v>
      </c>
      <c r="P3461">
        <f>IF(OR(B3461="",C3461="",E3461=""),0,IF(A3461=2,H3461*IF(E3461="SGD",1,IF(E3461="USD",Settings!$B$22,IF(E3461="HKD",Settings!$B$23,1))),0))</f>
        <v>0</v>
      </c>
      <c r="Q3461" s="312">
        <f>IF(OR(J3461="",G3461=""),"",G3461+ROW()/1000000)</f>
      </c>
      <c r="R3461" s="247">
        <f>IF(Q3461="","",SUMIFS(Txn[Signed Units],Txn[Key],J3461,Txn[Transaction Order],"&lt;="&amp;Q3461))</f>
      </c>
    </row>
    <row r="3462" spans="10:18" ht="15" customHeight="1" x14ac:dyDescent="0.15">
      <c r="J3462" s="246">
        <f>IF(OR(B3462="",C3462="",E3462=""),"",B3462&amp;":"&amp;C3462&amp;":"&amp;E3462)</f>
      </c>
      <c r="K3462" s="247">
        <f>IF(A3462="","",A3462*D3462)</f>
      </c>
      <c r="L3462" s="246">
        <f>IF(A3462="","",IF(OR(A3462=1,A3462=0),H3462,0))</f>
      </c>
      <c r="M3462" s="246">
        <f>IF(A3462="","",IF(A3462=-1,H3462,0))</f>
      </c>
      <c r="N3462">
        <f>IF(J3462="","",IF(E3462="SGD",1,IF(E3462="USD",Settings!$B$22,IF(E3462="HKD",Settings!$B$23,1))))</f>
      </c>
      <c r="O3462">
        <f>IF(OR(B3462="",C3462="",E3462=""),0,(IF(A3462=-1,H3462,0)-IF(OR(A3462=1,A3462=0),H3462,0)+IF(A3462=2,H3462,0))*IF(E3462="SGD",1,IF(E3462="USD",Settings!$B$22,IF(E3462="HKD",Settings!$B$23,1))))</f>
        <v>0</v>
      </c>
      <c r="P3462">
        <f>IF(OR(B3462="",C3462="",E3462=""),0,IF(A3462=2,H3462*IF(E3462="SGD",1,IF(E3462="USD",Settings!$B$22,IF(E3462="HKD",Settings!$B$23,1))),0))</f>
        <v>0</v>
      </c>
      <c r="Q3462" s="312">
        <f>IF(OR(J3462="",G3462=""),"",G3462+ROW()/1000000)</f>
      </c>
      <c r="R3462" s="247">
        <f>IF(Q3462="","",SUMIFS(Txn[Signed Units],Txn[Key],J3462,Txn[Transaction Order],"&lt;="&amp;Q3462))</f>
      </c>
    </row>
    <row r="3463" spans="10:18" ht="15" customHeight="1" x14ac:dyDescent="0.15">
      <c r="J3463" s="246">
        <f>IF(OR(B3463="",C3463="",E3463=""),"",B3463&amp;":"&amp;C3463&amp;":"&amp;E3463)</f>
      </c>
      <c r="K3463" s="247">
        <f>IF(A3463="","",A3463*D3463)</f>
      </c>
      <c r="L3463" s="246">
        <f>IF(A3463="","",IF(OR(A3463=1,A3463=0),H3463,0))</f>
      </c>
      <c r="M3463" s="246">
        <f>IF(A3463="","",IF(A3463=-1,H3463,0))</f>
      </c>
      <c r="N3463">
        <f>IF(J3463="","",IF(E3463="SGD",1,IF(E3463="USD",Settings!$B$22,IF(E3463="HKD",Settings!$B$23,1))))</f>
      </c>
      <c r="O3463">
        <f>IF(OR(B3463="",C3463="",E3463=""),0,(IF(A3463=-1,H3463,0)-IF(OR(A3463=1,A3463=0),H3463,0)+IF(A3463=2,H3463,0))*IF(E3463="SGD",1,IF(E3463="USD",Settings!$B$22,IF(E3463="HKD",Settings!$B$23,1))))</f>
        <v>0</v>
      </c>
      <c r="P3463">
        <f>IF(OR(B3463="",C3463="",E3463=""),0,IF(A3463=2,H3463*IF(E3463="SGD",1,IF(E3463="USD",Settings!$B$22,IF(E3463="HKD",Settings!$B$23,1))),0))</f>
        <v>0</v>
      </c>
      <c r="Q3463" s="312">
        <f>IF(OR(J3463="",G3463=""),"",G3463+ROW()/1000000)</f>
      </c>
      <c r="R3463" s="247">
        <f>IF(Q3463="","",SUMIFS(Txn[Signed Units],Txn[Key],J3463,Txn[Transaction Order],"&lt;="&amp;Q3463))</f>
      </c>
    </row>
    <row r="3464" spans="10:18" ht="15" customHeight="1" x14ac:dyDescent="0.15">
      <c r="J3464" s="246">
        <f>IF(OR(B3464="",C3464="",E3464=""),"",B3464&amp;":"&amp;C3464&amp;":"&amp;E3464)</f>
      </c>
      <c r="K3464" s="247">
        <f>IF(A3464="","",A3464*D3464)</f>
      </c>
      <c r="L3464" s="246">
        <f>IF(A3464="","",IF(OR(A3464=1,A3464=0),H3464,0))</f>
      </c>
      <c r="M3464" s="246">
        <f>IF(A3464="","",IF(A3464=-1,H3464,0))</f>
      </c>
      <c r="N3464">
        <f>IF(J3464="","",IF(E3464="SGD",1,IF(E3464="USD",Settings!$B$22,IF(E3464="HKD",Settings!$B$23,1))))</f>
      </c>
      <c r="O3464">
        <f>IF(OR(B3464="",C3464="",E3464=""),0,(IF(A3464=-1,H3464,0)-IF(OR(A3464=1,A3464=0),H3464,0)+IF(A3464=2,H3464,0))*IF(E3464="SGD",1,IF(E3464="USD",Settings!$B$22,IF(E3464="HKD",Settings!$B$23,1))))</f>
        <v>0</v>
      </c>
      <c r="P3464">
        <f>IF(OR(B3464="",C3464="",E3464=""),0,IF(A3464=2,H3464*IF(E3464="SGD",1,IF(E3464="USD",Settings!$B$22,IF(E3464="HKD",Settings!$B$23,1))),0))</f>
        <v>0</v>
      </c>
      <c r="Q3464" s="312">
        <f>IF(OR(J3464="",G3464=""),"",G3464+ROW()/1000000)</f>
      </c>
      <c r="R3464" s="247">
        <f>IF(Q3464="","",SUMIFS(Txn[Signed Units],Txn[Key],J3464,Txn[Transaction Order],"&lt;="&amp;Q3464))</f>
      </c>
    </row>
    <row r="3465" spans="10:18" ht="15" customHeight="1" x14ac:dyDescent="0.15">
      <c r="J3465" s="246">
        <f>IF(OR(B3465="",C3465="",E3465=""),"",B3465&amp;":"&amp;C3465&amp;":"&amp;E3465)</f>
      </c>
      <c r="K3465" s="247">
        <f>IF(A3465="","",A3465*D3465)</f>
      </c>
      <c r="L3465" s="246">
        <f>IF(A3465="","",IF(OR(A3465=1,A3465=0),H3465,0))</f>
      </c>
      <c r="M3465" s="246">
        <f>IF(A3465="","",IF(A3465=-1,H3465,0))</f>
      </c>
      <c r="N3465">
        <f>IF(J3465="","",IF(E3465="SGD",1,IF(E3465="USD",Settings!$B$22,IF(E3465="HKD",Settings!$B$23,1))))</f>
      </c>
      <c r="O3465">
        <f>IF(OR(B3465="",C3465="",E3465=""),0,(IF(A3465=-1,H3465,0)-IF(OR(A3465=1,A3465=0),H3465,0)+IF(A3465=2,H3465,0))*IF(E3465="SGD",1,IF(E3465="USD",Settings!$B$22,IF(E3465="HKD",Settings!$B$23,1))))</f>
        <v>0</v>
      </c>
      <c r="P3465">
        <f>IF(OR(B3465="",C3465="",E3465=""),0,IF(A3465=2,H3465*IF(E3465="SGD",1,IF(E3465="USD",Settings!$B$22,IF(E3465="HKD",Settings!$B$23,1))),0))</f>
        <v>0</v>
      </c>
      <c r="Q3465" s="312">
        <f>IF(OR(J3465="",G3465=""),"",G3465+ROW()/1000000)</f>
      </c>
      <c r="R3465" s="247">
        <f>IF(Q3465="","",SUMIFS(Txn[Signed Units],Txn[Key],J3465,Txn[Transaction Order],"&lt;="&amp;Q3465))</f>
      </c>
    </row>
    <row r="3466" spans="10:18" ht="15" customHeight="1" x14ac:dyDescent="0.15">
      <c r="J3466" s="246">
        <f>IF(OR(B3466="",C3466="",E3466=""),"",B3466&amp;":"&amp;C3466&amp;":"&amp;E3466)</f>
      </c>
      <c r="K3466" s="247">
        <f>IF(A3466="","",A3466*D3466)</f>
      </c>
      <c r="L3466" s="246">
        <f>IF(A3466="","",IF(OR(A3466=1,A3466=0),H3466,0))</f>
      </c>
      <c r="M3466" s="246">
        <f>IF(A3466="","",IF(A3466=-1,H3466,0))</f>
      </c>
      <c r="N3466">
        <f>IF(J3466="","",IF(E3466="SGD",1,IF(E3466="USD",Settings!$B$22,IF(E3466="HKD",Settings!$B$23,1))))</f>
      </c>
      <c r="O3466">
        <f>IF(OR(B3466="",C3466="",E3466=""),0,(IF(A3466=-1,H3466,0)-IF(OR(A3466=1,A3466=0),H3466,0)+IF(A3466=2,H3466,0))*IF(E3466="SGD",1,IF(E3466="USD",Settings!$B$22,IF(E3466="HKD",Settings!$B$23,1))))</f>
        <v>0</v>
      </c>
      <c r="P3466">
        <f>IF(OR(B3466="",C3466="",E3466=""),0,IF(A3466=2,H3466*IF(E3466="SGD",1,IF(E3466="USD",Settings!$B$22,IF(E3466="HKD",Settings!$B$23,1))),0))</f>
        <v>0</v>
      </c>
      <c r="Q3466" s="312">
        <f>IF(OR(J3466="",G3466=""),"",G3466+ROW()/1000000)</f>
      </c>
      <c r="R3466" s="247">
        <f>IF(Q3466="","",SUMIFS(Txn[Signed Units],Txn[Key],J3466,Txn[Transaction Order],"&lt;="&amp;Q3466))</f>
      </c>
    </row>
    <row r="3467" spans="10:18" ht="15" customHeight="1" x14ac:dyDescent="0.15">
      <c r="J3467" s="246">
        <f>IF(OR(B3467="",C3467="",E3467=""),"",B3467&amp;":"&amp;C3467&amp;":"&amp;E3467)</f>
      </c>
      <c r="K3467" s="247">
        <f>IF(A3467="","",A3467*D3467)</f>
      </c>
      <c r="L3467" s="246">
        <f>IF(A3467="","",IF(OR(A3467=1,A3467=0),H3467,0))</f>
      </c>
      <c r="M3467" s="246">
        <f>IF(A3467="","",IF(A3467=-1,H3467,0))</f>
      </c>
      <c r="N3467">
        <f>IF(J3467="","",IF(E3467="SGD",1,IF(E3467="USD",Settings!$B$22,IF(E3467="HKD",Settings!$B$23,1))))</f>
      </c>
      <c r="O3467">
        <f>IF(OR(B3467="",C3467="",E3467=""),0,(IF(A3467=-1,H3467,0)-IF(OR(A3467=1,A3467=0),H3467,0)+IF(A3467=2,H3467,0))*IF(E3467="SGD",1,IF(E3467="USD",Settings!$B$22,IF(E3467="HKD",Settings!$B$23,1))))</f>
        <v>0</v>
      </c>
      <c r="P3467">
        <f>IF(OR(B3467="",C3467="",E3467=""),0,IF(A3467=2,H3467*IF(E3467="SGD",1,IF(E3467="USD",Settings!$B$22,IF(E3467="HKD",Settings!$B$23,1))),0))</f>
        <v>0</v>
      </c>
      <c r="Q3467" s="312">
        <f>IF(OR(J3467="",G3467=""),"",G3467+ROW()/1000000)</f>
      </c>
      <c r="R3467" s="247">
        <f>IF(Q3467="","",SUMIFS(Txn[Signed Units],Txn[Key],J3467,Txn[Transaction Order],"&lt;="&amp;Q3467))</f>
      </c>
    </row>
    <row r="3468" spans="10:18" ht="15" customHeight="1" x14ac:dyDescent="0.15">
      <c r="J3468" s="246">
        <f>IF(OR(B3468="",C3468="",E3468=""),"",B3468&amp;":"&amp;C3468&amp;":"&amp;E3468)</f>
      </c>
      <c r="K3468" s="247">
        <f>IF(A3468="","",A3468*D3468)</f>
      </c>
      <c r="L3468" s="246">
        <f>IF(A3468="","",IF(OR(A3468=1,A3468=0),H3468,0))</f>
      </c>
      <c r="M3468" s="246">
        <f>IF(A3468="","",IF(A3468=-1,H3468,0))</f>
      </c>
      <c r="N3468">
        <f>IF(J3468="","",IF(E3468="SGD",1,IF(E3468="USD",Settings!$B$22,IF(E3468="HKD",Settings!$B$23,1))))</f>
      </c>
      <c r="O3468">
        <f>IF(OR(B3468="",C3468="",E3468=""),0,(IF(A3468=-1,H3468,0)-IF(OR(A3468=1,A3468=0),H3468,0)+IF(A3468=2,H3468,0))*IF(E3468="SGD",1,IF(E3468="USD",Settings!$B$22,IF(E3468="HKD",Settings!$B$23,1))))</f>
        <v>0</v>
      </c>
      <c r="P3468">
        <f>IF(OR(B3468="",C3468="",E3468=""),0,IF(A3468=2,H3468*IF(E3468="SGD",1,IF(E3468="USD",Settings!$B$22,IF(E3468="HKD",Settings!$B$23,1))),0))</f>
        <v>0</v>
      </c>
      <c r="Q3468" s="312">
        <f>IF(OR(J3468="",G3468=""),"",G3468+ROW()/1000000)</f>
      </c>
      <c r="R3468" s="247">
        <f>IF(Q3468="","",SUMIFS(Txn[Signed Units],Txn[Key],J3468,Txn[Transaction Order],"&lt;="&amp;Q3468))</f>
      </c>
    </row>
    <row r="3469" spans="10:18" ht="15" customHeight="1" x14ac:dyDescent="0.15">
      <c r="J3469" s="246">
        <f>IF(OR(B3469="",C3469="",E3469=""),"",B3469&amp;":"&amp;C3469&amp;":"&amp;E3469)</f>
      </c>
      <c r="K3469" s="247">
        <f>IF(A3469="","",A3469*D3469)</f>
      </c>
      <c r="L3469" s="246">
        <f>IF(A3469="","",IF(OR(A3469=1,A3469=0),H3469,0))</f>
      </c>
      <c r="M3469" s="246">
        <f>IF(A3469="","",IF(A3469=-1,H3469,0))</f>
      </c>
      <c r="N3469">
        <f>IF(J3469="","",IF(E3469="SGD",1,IF(E3469="USD",Settings!$B$22,IF(E3469="HKD",Settings!$B$23,1))))</f>
      </c>
      <c r="O3469">
        <f>IF(OR(B3469="",C3469="",E3469=""),0,(IF(A3469=-1,H3469,0)-IF(OR(A3469=1,A3469=0),H3469,0)+IF(A3469=2,H3469,0))*IF(E3469="SGD",1,IF(E3469="USD",Settings!$B$22,IF(E3469="HKD",Settings!$B$23,1))))</f>
        <v>0</v>
      </c>
      <c r="P3469">
        <f>IF(OR(B3469="",C3469="",E3469=""),0,IF(A3469=2,H3469*IF(E3469="SGD",1,IF(E3469="USD",Settings!$B$22,IF(E3469="HKD",Settings!$B$23,1))),0))</f>
        <v>0</v>
      </c>
      <c r="Q3469" s="312">
        <f>IF(OR(J3469="",G3469=""),"",G3469+ROW()/1000000)</f>
      </c>
      <c r="R3469" s="247">
        <f>IF(Q3469="","",SUMIFS(Txn[Signed Units],Txn[Key],J3469,Txn[Transaction Order],"&lt;="&amp;Q3469))</f>
      </c>
    </row>
    <row r="3470" spans="10:18" ht="15" customHeight="1" x14ac:dyDescent="0.15">
      <c r="J3470" s="246">
        <f>IF(OR(B3470="",C3470="",E3470=""),"",B3470&amp;":"&amp;C3470&amp;":"&amp;E3470)</f>
      </c>
      <c r="K3470" s="247">
        <f>IF(A3470="","",A3470*D3470)</f>
      </c>
      <c r="L3470" s="246">
        <f>IF(A3470="","",IF(OR(A3470=1,A3470=0),H3470,0))</f>
      </c>
      <c r="M3470" s="246">
        <f>IF(A3470="","",IF(A3470=-1,H3470,0))</f>
      </c>
      <c r="N3470">
        <f>IF(J3470="","",IF(E3470="SGD",1,IF(E3470="USD",Settings!$B$22,IF(E3470="HKD",Settings!$B$23,1))))</f>
      </c>
      <c r="O3470">
        <f>IF(OR(B3470="",C3470="",E3470=""),0,(IF(A3470=-1,H3470,0)-IF(OR(A3470=1,A3470=0),H3470,0)+IF(A3470=2,H3470,0))*IF(E3470="SGD",1,IF(E3470="USD",Settings!$B$22,IF(E3470="HKD",Settings!$B$23,1))))</f>
        <v>0</v>
      </c>
      <c r="P3470">
        <f>IF(OR(B3470="",C3470="",E3470=""),0,IF(A3470=2,H3470*IF(E3470="SGD",1,IF(E3470="USD",Settings!$B$22,IF(E3470="HKD",Settings!$B$23,1))),0))</f>
        <v>0</v>
      </c>
      <c r="Q3470" s="312">
        <f>IF(OR(J3470="",G3470=""),"",G3470+ROW()/1000000)</f>
      </c>
      <c r="R3470" s="247">
        <f>IF(Q3470="","",SUMIFS(Txn[Signed Units],Txn[Key],J3470,Txn[Transaction Order],"&lt;="&amp;Q3470))</f>
      </c>
    </row>
    <row r="3471" spans="10:18" ht="15" customHeight="1" x14ac:dyDescent="0.15">
      <c r="J3471" s="246">
        <f>IF(OR(B3471="",C3471="",E3471=""),"",B3471&amp;":"&amp;C3471&amp;":"&amp;E3471)</f>
      </c>
      <c r="K3471" s="247">
        <f>IF(A3471="","",A3471*D3471)</f>
      </c>
      <c r="L3471" s="246">
        <f>IF(A3471="","",IF(OR(A3471=1,A3471=0),H3471,0))</f>
      </c>
      <c r="M3471" s="246">
        <f>IF(A3471="","",IF(A3471=-1,H3471,0))</f>
      </c>
      <c r="N3471">
        <f>IF(J3471="","",IF(E3471="SGD",1,IF(E3471="USD",Settings!$B$22,IF(E3471="HKD",Settings!$B$23,1))))</f>
      </c>
      <c r="O3471">
        <f>IF(OR(B3471="",C3471="",E3471=""),0,(IF(A3471=-1,H3471,0)-IF(OR(A3471=1,A3471=0),H3471,0)+IF(A3471=2,H3471,0))*IF(E3471="SGD",1,IF(E3471="USD",Settings!$B$22,IF(E3471="HKD",Settings!$B$23,1))))</f>
        <v>0</v>
      </c>
      <c r="P3471">
        <f>IF(OR(B3471="",C3471="",E3471=""),0,IF(A3471=2,H3471*IF(E3471="SGD",1,IF(E3471="USD",Settings!$B$22,IF(E3471="HKD",Settings!$B$23,1))),0))</f>
        <v>0</v>
      </c>
      <c r="Q3471" s="312">
        <f>IF(OR(J3471="",G3471=""),"",G3471+ROW()/1000000)</f>
      </c>
      <c r="R3471" s="247">
        <f>IF(Q3471="","",SUMIFS(Txn[Signed Units],Txn[Key],J3471,Txn[Transaction Order],"&lt;="&amp;Q3471))</f>
      </c>
    </row>
    <row r="3472" spans="10:18" ht="15" customHeight="1" x14ac:dyDescent="0.15">
      <c r="J3472" s="246">
        <f>IF(OR(B3472="",C3472="",E3472=""),"",B3472&amp;":"&amp;C3472&amp;":"&amp;E3472)</f>
      </c>
      <c r="K3472" s="247">
        <f>IF(A3472="","",A3472*D3472)</f>
      </c>
      <c r="L3472" s="246">
        <f>IF(A3472="","",IF(OR(A3472=1,A3472=0),H3472,0))</f>
      </c>
      <c r="M3472" s="246">
        <f>IF(A3472="","",IF(A3472=-1,H3472,0))</f>
      </c>
      <c r="N3472">
        <f>IF(J3472="","",IF(E3472="SGD",1,IF(E3472="USD",Settings!$B$22,IF(E3472="HKD",Settings!$B$23,1))))</f>
      </c>
      <c r="O3472">
        <f>IF(OR(B3472="",C3472="",E3472=""),0,(IF(A3472=-1,H3472,0)-IF(OR(A3472=1,A3472=0),H3472,0)+IF(A3472=2,H3472,0))*IF(E3472="SGD",1,IF(E3472="USD",Settings!$B$22,IF(E3472="HKD",Settings!$B$23,1))))</f>
        <v>0</v>
      </c>
      <c r="P3472">
        <f>IF(OR(B3472="",C3472="",E3472=""),0,IF(A3472=2,H3472*IF(E3472="SGD",1,IF(E3472="USD",Settings!$B$22,IF(E3472="HKD",Settings!$B$23,1))),0))</f>
        <v>0</v>
      </c>
      <c r="Q3472" s="312">
        <f>IF(OR(J3472="",G3472=""),"",G3472+ROW()/1000000)</f>
      </c>
      <c r="R3472" s="247">
        <f>IF(Q3472="","",SUMIFS(Txn[Signed Units],Txn[Key],J3472,Txn[Transaction Order],"&lt;="&amp;Q3472))</f>
      </c>
    </row>
    <row r="3473" spans="10:18" ht="15" customHeight="1" x14ac:dyDescent="0.15">
      <c r="J3473" s="246">
        <f>IF(OR(B3473="",C3473="",E3473=""),"",B3473&amp;":"&amp;C3473&amp;":"&amp;E3473)</f>
      </c>
      <c r="K3473" s="247">
        <f>IF(A3473="","",A3473*D3473)</f>
      </c>
      <c r="L3473" s="246">
        <f>IF(A3473="","",IF(OR(A3473=1,A3473=0),H3473,0))</f>
      </c>
      <c r="M3473" s="246">
        <f>IF(A3473="","",IF(A3473=-1,H3473,0))</f>
      </c>
      <c r="N3473">
        <f>IF(J3473="","",IF(E3473="SGD",1,IF(E3473="USD",Settings!$B$22,IF(E3473="HKD",Settings!$B$23,1))))</f>
      </c>
      <c r="O3473">
        <f>IF(OR(B3473="",C3473="",E3473=""),0,(IF(A3473=-1,H3473,0)-IF(OR(A3473=1,A3473=0),H3473,0)+IF(A3473=2,H3473,0))*IF(E3473="SGD",1,IF(E3473="USD",Settings!$B$22,IF(E3473="HKD",Settings!$B$23,1))))</f>
        <v>0</v>
      </c>
      <c r="P3473">
        <f>IF(OR(B3473="",C3473="",E3473=""),0,IF(A3473=2,H3473*IF(E3473="SGD",1,IF(E3473="USD",Settings!$B$22,IF(E3473="HKD",Settings!$B$23,1))),0))</f>
        <v>0</v>
      </c>
      <c r="Q3473" s="312">
        <f>IF(OR(J3473="",G3473=""),"",G3473+ROW()/1000000)</f>
      </c>
      <c r="R3473" s="247">
        <f>IF(Q3473="","",SUMIFS(Txn[Signed Units],Txn[Key],J3473,Txn[Transaction Order],"&lt;="&amp;Q3473))</f>
      </c>
    </row>
    <row r="3474" spans="10:18" ht="15" customHeight="1" x14ac:dyDescent="0.15">
      <c r="J3474" s="246">
        <f>IF(OR(B3474="",C3474="",E3474=""),"",B3474&amp;":"&amp;C3474&amp;":"&amp;E3474)</f>
      </c>
      <c r="K3474" s="247">
        <f>IF(A3474="","",A3474*D3474)</f>
      </c>
      <c r="L3474" s="246">
        <f>IF(A3474="","",IF(OR(A3474=1,A3474=0),H3474,0))</f>
      </c>
      <c r="M3474" s="246">
        <f>IF(A3474="","",IF(A3474=-1,H3474,0))</f>
      </c>
      <c r="N3474">
        <f>IF(J3474="","",IF(E3474="SGD",1,IF(E3474="USD",Settings!$B$22,IF(E3474="HKD",Settings!$B$23,1))))</f>
      </c>
      <c r="O3474">
        <f>IF(OR(B3474="",C3474="",E3474=""),0,(IF(A3474=-1,H3474,0)-IF(OR(A3474=1,A3474=0),H3474,0)+IF(A3474=2,H3474,0))*IF(E3474="SGD",1,IF(E3474="USD",Settings!$B$22,IF(E3474="HKD",Settings!$B$23,1))))</f>
        <v>0</v>
      </c>
      <c r="P3474">
        <f>IF(OR(B3474="",C3474="",E3474=""),0,IF(A3474=2,H3474*IF(E3474="SGD",1,IF(E3474="USD",Settings!$B$22,IF(E3474="HKD",Settings!$B$23,1))),0))</f>
        <v>0</v>
      </c>
      <c r="Q3474" s="312">
        <f>IF(OR(J3474="",G3474=""),"",G3474+ROW()/1000000)</f>
      </c>
      <c r="R3474" s="247">
        <f>IF(Q3474="","",SUMIFS(Txn[Signed Units],Txn[Key],J3474,Txn[Transaction Order],"&lt;="&amp;Q3474))</f>
      </c>
    </row>
    <row r="3475" spans="10:18" ht="15" customHeight="1" x14ac:dyDescent="0.15">
      <c r="J3475" s="246">
        <f>IF(OR(B3475="",C3475="",E3475=""),"",B3475&amp;":"&amp;C3475&amp;":"&amp;E3475)</f>
      </c>
      <c r="K3475" s="247">
        <f>IF(A3475="","",A3475*D3475)</f>
      </c>
      <c r="L3475" s="246">
        <f>IF(A3475="","",IF(OR(A3475=1,A3475=0),H3475,0))</f>
      </c>
      <c r="M3475" s="246">
        <f>IF(A3475="","",IF(A3475=-1,H3475,0))</f>
      </c>
      <c r="N3475">
        <f>IF(J3475="","",IF(E3475="SGD",1,IF(E3475="USD",Settings!$B$22,IF(E3475="HKD",Settings!$B$23,1))))</f>
      </c>
      <c r="O3475">
        <f>IF(OR(B3475="",C3475="",E3475=""),0,(IF(A3475=-1,H3475,0)-IF(OR(A3475=1,A3475=0),H3475,0)+IF(A3475=2,H3475,0))*IF(E3475="SGD",1,IF(E3475="USD",Settings!$B$22,IF(E3475="HKD",Settings!$B$23,1))))</f>
        <v>0</v>
      </c>
      <c r="P3475">
        <f>IF(OR(B3475="",C3475="",E3475=""),0,IF(A3475=2,H3475*IF(E3475="SGD",1,IF(E3475="USD",Settings!$B$22,IF(E3475="HKD",Settings!$B$23,1))),0))</f>
        <v>0</v>
      </c>
      <c r="Q3475" s="312">
        <f>IF(OR(J3475="",G3475=""),"",G3475+ROW()/1000000)</f>
      </c>
      <c r="R3475" s="247">
        <f>IF(Q3475="","",SUMIFS(Txn[Signed Units],Txn[Key],J3475,Txn[Transaction Order],"&lt;="&amp;Q3475))</f>
      </c>
    </row>
    <row r="3476" spans="10:18" ht="15" customHeight="1" x14ac:dyDescent="0.15">
      <c r="J3476" s="246">
        <f>IF(OR(B3476="",C3476="",E3476=""),"",B3476&amp;":"&amp;C3476&amp;":"&amp;E3476)</f>
      </c>
      <c r="K3476" s="247">
        <f>IF(A3476="","",A3476*D3476)</f>
      </c>
      <c r="L3476" s="246">
        <f>IF(A3476="","",IF(OR(A3476=1,A3476=0),H3476,0))</f>
      </c>
      <c r="M3476" s="246">
        <f>IF(A3476="","",IF(A3476=-1,H3476,0))</f>
      </c>
      <c r="N3476">
        <f>IF(J3476="","",IF(E3476="SGD",1,IF(E3476="USD",Settings!$B$22,IF(E3476="HKD",Settings!$B$23,1))))</f>
      </c>
      <c r="O3476">
        <f>IF(OR(B3476="",C3476="",E3476=""),0,(IF(A3476=-1,H3476,0)-IF(OR(A3476=1,A3476=0),H3476,0)+IF(A3476=2,H3476,0))*IF(E3476="SGD",1,IF(E3476="USD",Settings!$B$22,IF(E3476="HKD",Settings!$B$23,1))))</f>
        <v>0</v>
      </c>
      <c r="P3476">
        <f>IF(OR(B3476="",C3476="",E3476=""),0,IF(A3476=2,H3476*IF(E3476="SGD",1,IF(E3476="USD",Settings!$B$22,IF(E3476="HKD",Settings!$B$23,1))),0))</f>
        <v>0</v>
      </c>
      <c r="Q3476" s="312">
        <f>IF(OR(J3476="",G3476=""),"",G3476+ROW()/1000000)</f>
      </c>
      <c r="R3476" s="247">
        <f>IF(Q3476="","",SUMIFS(Txn[Signed Units],Txn[Key],J3476,Txn[Transaction Order],"&lt;="&amp;Q3476))</f>
      </c>
    </row>
    <row r="3477" spans="10:18" ht="15" customHeight="1" x14ac:dyDescent="0.15">
      <c r="J3477" s="246">
        <f>IF(OR(B3477="",C3477="",E3477=""),"",B3477&amp;":"&amp;C3477&amp;":"&amp;E3477)</f>
      </c>
      <c r="K3477" s="247">
        <f>IF(A3477="","",A3477*D3477)</f>
      </c>
      <c r="L3477" s="246">
        <f>IF(A3477="","",IF(OR(A3477=1,A3477=0),H3477,0))</f>
      </c>
      <c r="M3477" s="246">
        <f>IF(A3477="","",IF(A3477=-1,H3477,0))</f>
      </c>
      <c r="N3477">
        <f>IF(J3477="","",IF(E3477="SGD",1,IF(E3477="USD",Settings!$B$22,IF(E3477="HKD",Settings!$B$23,1))))</f>
      </c>
      <c r="O3477">
        <f>IF(OR(B3477="",C3477="",E3477=""),0,(IF(A3477=-1,H3477,0)-IF(OR(A3477=1,A3477=0),H3477,0)+IF(A3477=2,H3477,0))*IF(E3477="SGD",1,IF(E3477="USD",Settings!$B$22,IF(E3477="HKD",Settings!$B$23,1))))</f>
        <v>0</v>
      </c>
      <c r="P3477">
        <f>IF(OR(B3477="",C3477="",E3477=""),0,IF(A3477=2,H3477*IF(E3477="SGD",1,IF(E3477="USD",Settings!$B$22,IF(E3477="HKD",Settings!$B$23,1))),0))</f>
        <v>0</v>
      </c>
      <c r="Q3477" s="312">
        <f>IF(OR(J3477="",G3477=""),"",G3477+ROW()/1000000)</f>
      </c>
      <c r="R3477" s="247">
        <f>IF(Q3477="","",SUMIFS(Txn[Signed Units],Txn[Key],J3477,Txn[Transaction Order],"&lt;="&amp;Q3477))</f>
      </c>
    </row>
    <row r="3478" spans="10:18" ht="15" customHeight="1" x14ac:dyDescent="0.15">
      <c r="J3478" s="246">
        <f>IF(OR(B3478="",C3478="",E3478=""),"",B3478&amp;":"&amp;C3478&amp;":"&amp;E3478)</f>
      </c>
      <c r="K3478" s="247">
        <f>IF(A3478="","",A3478*D3478)</f>
      </c>
      <c r="L3478" s="246">
        <f>IF(A3478="","",IF(OR(A3478=1,A3478=0),H3478,0))</f>
      </c>
      <c r="M3478" s="246">
        <f>IF(A3478="","",IF(A3478=-1,H3478,0))</f>
      </c>
      <c r="N3478">
        <f>IF(J3478="","",IF(E3478="SGD",1,IF(E3478="USD",Settings!$B$22,IF(E3478="HKD",Settings!$B$23,1))))</f>
      </c>
      <c r="O3478">
        <f>IF(OR(B3478="",C3478="",E3478=""),0,(IF(A3478=-1,H3478,0)-IF(OR(A3478=1,A3478=0),H3478,0)+IF(A3478=2,H3478,0))*IF(E3478="SGD",1,IF(E3478="USD",Settings!$B$22,IF(E3478="HKD",Settings!$B$23,1))))</f>
        <v>0</v>
      </c>
      <c r="P3478">
        <f>IF(OR(B3478="",C3478="",E3478=""),0,IF(A3478=2,H3478*IF(E3478="SGD",1,IF(E3478="USD",Settings!$B$22,IF(E3478="HKD",Settings!$B$23,1))),0))</f>
        <v>0</v>
      </c>
      <c r="Q3478" s="312">
        <f>IF(OR(J3478="",G3478=""),"",G3478+ROW()/1000000)</f>
      </c>
      <c r="R3478" s="247">
        <f>IF(Q3478="","",SUMIFS(Txn[Signed Units],Txn[Key],J3478,Txn[Transaction Order],"&lt;="&amp;Q3478))</f>
      </c>
    </row>
    <row r="3479" spans="10:18" ht="15" customHeight="1" x14ac:dyDescent="0.15">
      <c r="J3479" s="246">
        <f>IF(OR(B3479="",C3479="",E3479=""),"",B3479&amp;":"&amp;C3479&amp;":"&amp;E3479)</f>
      </c>
      <c r="K3479" s="247">
        <f>IF(A3479="","",A3479*D3479)</f>
      </c>
      <c r="L3479" s="246">
        <f>IF(A3479="","",IF(OR(A3479=1,A3479=0),H3479,0))</f>
      </c>
      <c r="M3479" s="246">
        <f>IF(A3479="","",IF(A3479=-1,H3479,0))</f>
      </c>
      <c r="N3479">
        <f>IF(J3479="","",IF(E3479="SGD",1,IF(E3479="USD",Settings!$B$22,IF(E3479="HKD",Settings!$B$23,1))))</f>
      </c>
      <c r="O3479">
        <f>IF(OR(B3479="",C3479="",E3479=""),0,(IF(A3479=-1,H3479,0)-IF(OR(A3479=1,A3479=0),H3479,0)+IF(A3479=2,H3479,0))*IF(E3479="SGD",1,IF(E3479="USD",Settings!$B$22,IF(E3479="HKD",Settings!$B$23,1))))</f>
        <v>0</v>
      </c>
      <c r="P3479">
        <f>IF(OR(B3479="",C3479="",E3479=""),0,IF(A3479=2,H3479*IF(E3479="SGD",1,IF(E3479="USD",Settings!$B$22,IF(E3479="HKD",Settings!$B$23,1))),0))</f>
        <v>0</v>
      </c>
      <c r="Q3479" s="312">
        <f>IF(OR(J3479="",G3479=""),"",G3479+ROW()/1000000)</f>
      </c>
      <c r="R3479" s="247">
        <f>IF(Q3479="","",SUMIFS(Txn[Signed Units],Txn[Key],J3479,Txn[Transaction Order],"&lt;="&amp;Q3479))</f>
      </c>
    </row>
    <row r="3480" spans="10:18" ht="15" customHeight="1" x14ac:dyDescent="0.15">
      <c r="J3480" s="246">
        <f>IF(OR(B3480="",C3480="",E3480=""),"",B3480&amp;":"&amp;C3480&amp;":"&amp;E3480)</f>
      </c>
      <c r="K3480" s="247">
        <f>IF(A3480="","",A3480*D3480)</f>
      </c>
      <c r="L3480" s="246">
        <f>IF(A3480="","",IF(OR(A3480=1,A3480=0),H3480,0))</f>
      </c>
      <c r="M3480" s="246">
        <f>IF(A3480="","",IF(A3480=-1,H3480,0))</f>
      </c>
      <c r="N3480">
        <f>IF(J3480="","",IF(E3480="SGD",1,IF(E3480="USD",Settings!$B$22,IF(E3480="HKD",Settings!$B$23,1))))</f>
      </c>
      <c r="O3480">
        <f>IF(OR(B3480="",C3480="",E3480=""),0,(IF(A3480=-1,H3480,0)-IF(OR(A3480=1,A3480=0),H3480,0)+IF(A3480=2,H3480,0))*IF(E3480="SGD",1,IF(E3480="USD",Settings!$B$22,IF(E3480="HKD",Settings!$B$23,1))))</f>
        <v>0</v>
      </c>
      <c r="P3480">
        <f>IF(OR(B3480="",C3480="",E3480=""),0,IF(A3480=2,H3480*IF(E3480="SGD",1,IF(E3480="USD",Settings!$B$22,IF(E3480="HKD",Settings!$B$23,1))),0))</f>
        <v>0</v>
      </c>
      <c r="Q3480" s="312">
        <f>IF(OR(J3480="",G3480=""),"",G3480+ROW()/1000000)</f>
      </c>
      <c r="R3480" s="247">
        <f>IF(Q3480="","",SUMIFS(Txn[Signed Units],Txn[Key],J3480,Txn[Transaction Order],"&lt;="&amp;Q3480))</f>
      </c>
    </row>
    <row r="3481" spans="10:18" ht="15" customHeight="1" x14ac:dyDescent="0.15">
      <c r="J3481" s="246">
        <f>IF(OR(B3481="",C3481="",E3481=""),"",B3481&amp;":"&amp;C3481&amp;":"&amp;E3481)</f>
      </c>
      <c r="K3481" s="247">
        <f>IF(A3481="","",A3481*D3481)</f>
      </c>
      <c r="L3481" s="246">
        <f>IF(A3481="","",IF(OR(A3481=1,A3481=0),H3481,0))</f>
      </c>
      <c r="M3481" s="246">
        <f>IF(A3481="","",IF(A3481=-1,H3481,0))</f>
      </c>
      <c r="N3481">
        <f>IF(J3481="","",IF(E3481="SGD",1,IF(E3481="USD",Settings!$B$22,IF(E3481="HKD",Settings!$B$23,1))))</f>
      </c>
      <c r="O3481">
        <f>IF(OR(B3481="",C3481="",E3481=""),0,(IF(A3481=-1,H3481,0)-IF(OR(A3481=1,A3481=0),H3481,0)+IF(A3481=2,H3481,0))*IF(E3481="SGD",1,IF(E3481="USD",Settings!$B$22,IF(E3481="HKD",Settings!$B$23,1))))</f>
        <v>0</v>
      </c>
      <c r="P3481">
        <f>IF(OR(B3481="",C3481="",E3481=""),0,IF(A3481=2,H3481*IF(E3481="SGD",1,IF(E3481="USD",Settings!$B$22,IF(E3481="HKD",Settings!$B$23,1))),0))</f>
        <v>0</v>
      </c>
      <c r="Q3481" s="312">
        <f>IF(OR(J3481="",G3481=""),"",G3481+ROW()/1000000)</f>
      </c>
      <c r="R3481" s="247">
        <f>IF(Q3481="","",SUMIFS(Txn[Signed Units],Txn[Key],J3481,Txn[Transaction Order],"&lt;="&amp;Q3481))</f>
      </c>
    </row>
    <row r="3482" spans="10:18" ht="15" customHeight="1" x14ac:dyDescent="0.15">
      <c r="J3482" s="246">
        <f>IF(OR(B3482="",C3482="",E3482=""),"",B3482&amp;":"&amp;C3482&amp;":"&amp;E3482)</f>
      </c>
      <c r="K3482" s="247">
        <f>IF(A3482="","",A3482*D3482)</f>
      </c>
      <c r="L3482" s="246">
        <f>IF(A3482="","",IF(OR(A3482=1,A3482=0),H3482,0))</f>
      </c>
      <c r="M3482" s="246">
        <f>IF(A3482="","",IF(A3482=-1,H3482,0))</f>
      </c>
      <c r="N3482">
        <f>IF(J3482="","",IF(E3482="SGD",1,IF(E3482="USD",Settings!$B$22,IF(E3482="HKD",Settings!$B$23,1))))</f>
      </c>
      <c r="O3482">
        <f>IF(OR(B3482="",C3482="",E3482=""),0,(IF(A3482=-1,H3482,0)-IF(OR(A3482=1,A3482=0),H3482,0)+IF(A3482=2,H3482,0))*IF(E3482="SGD",1,IF(E3482="USD",Settings!$B$22,IF(E3482="HKD",Settings!$B$23,1))))</f>
        <v>0</v>
      </c>
      <c r="P3482">
        <f>IF(OR(B3482="",C3482="",E3482=""),0,IF(A3482=2,H3482*IF(E3482="SGD",1,IF(E3482="USD",Settings!$B$22,IF(E3482="HKD",Settings!$B$23,1))),0))</f>
        <v>0</v>
      </c>
      <c r="Q3482" s="312">
        <f>IF(OR(J3482="",G3482=""),"",G3482+ROW()/1000000)</f>
      </c>
      <c r="R3482" s="247">
        <f>IF(Q3482="","",SUMIFS(Txn[Signed Units],Txn[Key],J3482,Txn[Transaction Order],"&lt;="&amp;Q3482))</f>
      </c>
    </row>
    <row r="3483" spans="10:18" ht="15" customHeight="1" x14ac:dyDescent="0.15">
      <c r="J3483" s="246">
        <f>IF(OR(B3483="",C3483="",E3483=""),"",B3483&amp;":"&amp;C3483&amp;":"&amp;E3483)</f>
      </c>
      <c r="K3483" s="247">
        <f>IF(A3483="","",A3483*D3483)</f>
      </c>
      <c r="L3483" s="246">
        <f>IF(A3483="","",IF(OR(A3483=1,A3483=0),H3483,0))</f>
      </c>
      <c r="M3483" s="246">
        <f>IF(A3483="","",IF(A3483=-1,H3483,0))</f>
      </c>
      <c r="N3483">
        <f>IF(J3483="","",IF(E3483="SGD",1,IF(E3483="USD",Settings!$B$22,IF(E3483="HKD",Settings!$B$23,1))))</f>
      </c>
      <c r="O3483">
        <f>IF(OR(B3483="",C3483="",E3483=""),0,(IF(A3483=-1,H3483,0)-IF(OR(A3483=1,A3483=0),H3483,0)+IF(A3483=2,H3483,0))*IF(E3483="SGD",1,IF(E3483="USD",Settings!$B$22,IF(E3483="HKD",Settings!$B$23,1))))</f>
        <v>0</v>
      </c>
      <c r="P3483">
        <f>IF(OR(B3483="",C3483="",E3483=""),0,IF(A3483=2,H3483*IF(E3483="SGD",1,IF(E3483="USD",Settings!$B$22,IF(E3483="HKD",Settings!$B$23,1))),0))</f>
        <v>0</v>
      </c>
      <c r="Q3483" s="312">
        <f>IF(OR(J3483="",G3483=""),"",G3483+ROW()/1000000)</f>
      </c>
      <c r="R3483" s="247">
        <f>IF(Q3483="","",SUMIFS(Txn[Signed Units],Txn[Key],J3483,Txn[Transaction Order],"&lt;="&amp;Q3483))</f>
      </c>
    </row>
    <row r="3484" spans="10:18" ht="15" customHeight="1" x14ac:dyDescent="0.15">
      <c r="J3484" s="246">
        <f>IF(OR(B3484="",C3484="",E3484=""),"",B3484&amp;":"&amp;C3484&amp;":"&amp;E3484)</f>
      </c>
      <c r="K3484" s="247">
        <f>IF(A3484="","",A3484*D3484)</f>
      </c>
      <c r="L3484" s="246">
        <f>IF(A3484="","",IF(OR(A3484=1,A3484=0),H3484,0))</f>
      </c>
      <c r="M3484" s="246">
        <f>IF(A3484="","",IF(A3484=-1,H3484,0))</f>
      </c>
      <c r="N3484">
        <f>IF(J3484="","",IF(E3484="SGD",1,IF(E3484="USD",Settings!$B$22,IF(E3484="HKD",Settings!$B$23,1))))</f>
      </c>
      <c r="O3484">
        <f>IF(OR(B3484="",C3484="",E3484=""),0,(IF(A3484=-1,H3484,0)-IF(OR(A3484=1,A3484=0),H3484,0)+IF(A3484=2,H3484,0))*IF(E3484="SGD",1,IF(E3484="USD",Settings!$B$22,IF(E3484="HKD",Settings!$B$23,1))))</f>
        <v>0</v>
      </c>
      <c r="P3484">
        <f>IF(OR(B3484="",C3484="",E3484=""),0,IF(A3484=2,H3484*IF(E3484="SGD",1,IF(E3484="USD",Settings!$B$22,IF(E3484="HKD",Settings!$B$23,1))),0))</f>
        <v>0</v>
      </c>
      <c r="Q3484" s="312">
        <f>IF(OR(J3484="",G3484=""),"",G3484+ROW()/1000000)</f>
      </c>
      <c r="R3484" s="247">
        <f>IF(Q3484="","",SUMIFS(Txn[Signed Units],Txn[Key],J3484,Txn[Transaction Order],"&lt;="&amp;Q3484))</f>
      </c>
    </row>
    <row r="3485" spans="10:18" ht="15" customHeight="1" x14ac:dyDescent="0.15">
      <c r="J3485" s="246">
        <f>IF(OR(B3485="",C3485="",E3485=""),"",B3485&amp;":"&amp;C3485&amp;":"&amp;E3485)</f>
      </c>
      <c r="K3485" s="247">
        <f>IF(A3485="","",A3485*D3485)</f>
      </c>
      <c r="L3485" s="246">
        <f>IF(A3485="","",IF(OR(A3485=1,A3485=0),H3485,0))</f>
      </c>
      <c r="M3485" s="246">
        <f>IF(A3485="","",IF(A3485=-1,H3485,0))</f>
      </c>
      <c r="N3485">
        <f>IF(J3485="","",IF(E3485="SGD",1,IF(E3485="USD",Settings!$B$22,IF(E3485="HKD",Settings!$B$23,1))))</f>
      </c>
      <c r="O3485">
        <f>IF(OR(B3485="",C3485="",E3485=""),0,(IF(A3485=-1,H3485,0)-IF(OR(A3485=1,A3485=0),H3485,0)+IF(A3485=2,H3485,0))*IF(E3485="SGD",1,IF(E3485="USD",Settings!$B$22,IF(E3485="HKD",Settings!$B$23,1))))</f>
        <v>0</v>
      </c>
      <c r="P3485">
        <f>IF(OR(B3485="",C3485="",E3485=""),0,IF(A3485=2,H3485*IF(E3485="SGD",1,IF(E3485="USD",Settings!$B$22,IF(E3485="HKD",Settings!$B$23,1))),0))</f>
        <v>0</v>
      </c>
      <c r="Q3485" s="312">
        <f>IF(OR(J3485="",G3485=""),"",G3485+ROW()/1000000)</f>
      </c>
      <c r="R3485" s="247">
        <f>IF(Q3485="","",SUMIFS(Txn[Signed Units],Txn[Key],J3485,Txn[Transaction Order],"&lt;="&amp;Q3485))</f>
      </c>
    </row>
    <row r="3486" spans="10:18" ht="15" customHeight="1" x14ac:dyDescent="0.15">
      <c r="J3486" s="246">
        <f>IF(OR(B3486="",C3486="",E3486=""),"",B3486&amp;":"&amp;C3486&amp;":"&amp;E3486)</f>
      </c>
      <c r="K3486" s="247">
        <f>IF(A3486="","",A3486*D3486)</f>
      </c>
      <c r="L3486" s="246">
        <f>IF(A3486="","",IF(OR(A3486=1,A3486=0),H3486,0))</f>
      </c>
      <c r="M3486" s="246">
        <f>IF(A3486="","",IF(A3486=-1,H3486,0))</f>
      </c>
      <c r="N3486">
        <f>IF(J3486="","",IF(E3486="SGD",1,IF(E3486="USD",Settings!$B$22,IF(E3486="HKD",Settings!$B$23,1))))</f>
      </c>
      <c r="O3486">
        <f>IF(OR(B3486="",C3486="",E3486=""),0,(IF(A3486=-1,H3486,0)-IF(OR(A3486=1,A3486=0),H3486,0)+IF(A3486=2,H3486,0))*IF(E3486="SGD",1,IF(E3486="USD",Settings!$B$22,IF(E3486="HKD",Settings!$B$23,1))))</f>
        <v>0</v>
      </c>
      <c r="P3486">
        <f>IF(OR(B3486="",C3486="",E3486=""),0,IF(A3486=2,H3486*IF(E3486="SGD",1,IF(E3486="USD",Settings!$B$22,IF(E3486="HKD",Settings!$B$23,1))),0))</f>
        <v>0</v>
      </c>
      <c r="Q3486" s="312">
        <f>IF(OR(J3486="",G3486=""),"",G3486+ROW()/1000000)</f>
      </c>
      <c r="R3486" s="247">
        <f>IF(Q3486="","",SUMIFS(Txn[Signed Units],Txn[Key],J3486,Txn[Transaction Order],"&lt;="&amp;Q3486))</f>
      </c>
    </row>
    <row r="3487" spans="10:18" ht="15" customHeight="1" x14ac:dyDescent="0.15">
      <c r="J3487" s="246">
        <f>IF(OR(B3487="",C3487="",E3487=""),"",B3487&amp;":"&amp;C3487&amp;":"&amp;E3487)</f>
      </c>
      <c r="K3487" s="247">
        <f>IF(A3487="","",A3487*D3487)</f>
      </c>
      <c r="L3487" s="246">
        <f>IF(A3487="","",IF(OR(A3487=1,A3487=0),H3487,0))</f>
      </c>
      <c r="M3487" s="246">
        <f>IF(A3487="","",IF(A3487=-1,H3487,0))</f>
      </c>
      <c r="N3487">
        <f>IF(J3487="","",IF(E3487="SGD",1,IF(E3487="USD",Settings!$B$22,IF(E3487="HKD",Settings!$B$23,1))))</f>
      </c>
      <c r="O3487">
        <f>IF(OR(B3487="",C3487="",E3487=""),0,(IF(A3487=-1,H3487,0)-IF(OR(A3487=1,A3487=0),H3487,0)+IF(A3487=2,H3487,0))*IF(E3487="SGD",1,IF(E3487="USD",Settings!$B$22,IF(E3487="HKD",Settings!$B$23,1))))</f>
        <v>0</v>
      </c>
      <c r="P3487">
        <f>IF(OR(B3487="",C3487="",E3487=""),0,IF(A3487=2,H3487*IF(E3487="SGD",1,IF(E3487="USD",Settings!$B$22,IF(E3487="HKD",Settings!$B$23,1))),0))</f>
        <v>0</v>
      </c>
      <c r="Q3487" s="312">
        <f>IF(OR(J3487="",G3487=""),"",G3487+ROW()/1000000)</f>
      </c>
      <c r="R3487" s="247">
        <f>IF(Q3487="","",SUMIFS(Txn[Signed Units],Txn[Key],J3487,Txn[Transaction Order],"&lt;="&amp;Q3487))</f>
      </c>
    </row>
    <row r="3488" spans="10:18" ht="15" customHeight="1" x14ac:dyDescent="0.15">
      <c r="J3488" s="246">
        <f>IF(OR(B3488="",C3488="",E3488=""),"",B3488&amp;":"&amp;C3488&amp;":"&amp;E3488)</f>
      </c>
      <c r="K3488" s="247">
        <f>IF(A3488="","",A3488*D3488)</f>
      </c>
      <c r="L3488" s="246">
        <f>IF(A3488="","",IF(OR(A3488=1,A3488=0),H3488,0))</f>
      </c>
      <c r="M3488" s="246">
        <f>IF(A3488="","",IF(A3488=-1,H3488,0))</f>
      </c>
      <c r="N3488">
        <f>IF(J3488="","",IF(E3488="SGD",1,IF(E3488="USD",Settings!$B$22,IF(E3488="HKD",Settings!$B$23,1))))</f>
      </c>
      <c r="O3488">
        <f>IF(OR(B3488="",C3488="",E3488=""),0,(IF(A3488=-1,H3488,0)-IF(OR(A3488=1,A3488=0),H3488,0)+IF(A3488=2,H3488,0))*IF(E3488="SGD",1,IF(E3488="USD",Settings!$B$22,IF(E3488="HKD",Settings!$B$23,1))))</f>
        <v>0</v>
      </c>
      <c r="P3488">
        <f>IF(OR(B3488="",C3488="",E3488=""),0,IF(A3488=2,H3488*IF(E3488="SGD",1,IF(E3488="USD",Settings!$B$22,IF(E3488="HKD",Settings!$B$23,1))),0))</f>
        <v>0</v>
      </c>
      <c r="Q3488" s="312">
        <f>IF(OR(J3488="",G3488=""),"",G3488+ROW()/1000000)</f>
      </c>
      <c r="R3488" s="247">
        <f>IF(Q3488="","",SUMIFS(Txn[Signed Units],Txn[Key],J3488,Txn[Transaction Order],"&lt;="&amp;Q3488))</f>
      </c>
    </row>
    <row r="3489" spans="10:18" ht="15" customHeight="1" x14ac:dyDescent="0.15">
      <c r="J3489" s="246">
        <f>IF(OR(B3489="",C3489="",E3489=""),"",B3489&amp;":"&amp;C3489&amp;":"&amp;E3489)</f>
      </c>
      <c r="K3489" s="247">
        <f>IF(A3489="","",A3489*D3489)</f>
      </c>
      <c r="L3489" s="246">
        <f>IF(A3489="","",IF(OR(A3489=1,A3489=0),H3489,0))</f>
      </c>
      <c r="M3489" s="246">
        <f>IF(A3489="","",IF(A3489=-1,H3489,0))</f>
      </c>
      <c r="N3489">
        <f>IF(J3489="","",IF(E3489="SGD",1,IF(E3489="USD",Settings!$B$22,IF(E3489="HKD",Settings!$B$23,1))))</f>
      </c>
      <c r="O3489">
        <f>IF(OR(B3489="",C3489="",E3489=""),0,(IF(A3489=-1,H3489,0)-IF(OR(A3489=1,A3489=0),H3489,0)+IF(A3489=2,H3489,0))*IF(E3489="SGD",1,IF(E3489="USD",Settings!$B$22,IF(E3489="HKD",Settings!$B$23,1))))</f>
        <v>0</v>
      </c>
      <c r="P3489">
        <f>IF(OR(B3489="",C3489="",E3489=""),0,IF(A3489=2,H3489*IF(E3489="SGD",1,IF(E3489="USD",Settings!$B$22,IF(E3489="HKD",Settings!$B$23,1))),0))</f>
        <v>0</v>
      </c>
      <c r="Q3489" s="312">
        <f>IF(OR(J3489="",G3489=""),"",G3489+ROW()/1000000)</f>
      </c>
      <c r="R3489" s="247">
        <f>IF(Q3489="","",SUMIFS(Txn[Signed Units],Txn[Key],J3489,Txn[Transaction Order],"&lt;="&amp;Q3489))</f>
      </c>
    </row>
    <row r="3490" spans="10:18" ht="15" customHeight="1" x14ac:dyDescent="0.15">
      <c r="J3490" s="246">
        <f>IF(OR(B3490="",C3490="",E3490=""),"",B3490&amp;":"&amp;C3490&amp;":"&amp;E3490)</f>
      </c>
      <c r="K3490" s="247">
        <f>IF(A3490="","",A3490*D3490)</f>
      </c>
      <c r="L3490" s="246">
        <f>IF(A3490="","",IF(OR(A3490=1,A3490=0),H3490,0))</f>
      </c>
      <c r="M3490" s="246">
        <f>IF(A3490="","",IF(A3490=-1,H3490,0))</f>
      </c>
      <c r="N3490">
        <f>IF(J3490="","",IF(E3490="SGD",1,IF(E3490="USD",Settings!$B$22,IF(E3490="HKD",Settings!$B$23,1))))</f>
      </c>
      <c r="O3490">
        <f>IF(OR(B3490="",C3490="",E3490=""),0,(IF(A3490=-1,H3490,0)-IF(OR(A3490=1,A3490=0),H3490,0)+IF(A3490=2,H3490,0))*IF(E3490="SGD",1,IF(E3490="USD",Settings!$B$22,IF(E3490="HKD",Settings!$B$23,1))))</f>
        <v>0</v>
      </c>
      <c r="P3490">
        <f>IF(OR(B3490="",C3490="",E3490=""),0,IF(A3490=2,H3490*IF(E3490="SGD",1,IF(E3490="USD",Settings!$B$22,IF(E3490="HKD",Settings!$B$23,1))),0))</f>
        <v>0</v>
      </c>
      <c r="Q3490" s="312">
        <f>IF(OR(J3490="",G3490=""),"",G3490+ROW()/1000000)</f>
      </c>
      <c r="R3490" s="247">
        <f>IF(Q3490="","",SUMIFS(Txn[Signed Units],Txn[Key],J3490,Txn[Transaction Order],"&lt;="&amp;Q3490))</f>
      </c>
    </row>
    <row r="3491" spans="10:18" ht="15" customHeight="1" x14ac:dyDescent="0.15">
      <c r="J3491" s="246">
        <f>IF(OR(B3491="",C3491="",E3491=""),"",B3491&amp;":"&amp;C3491&amp;":"&amp;E3491)</f>
      </c>
      <c r="K3491" s="247">
        <f>IF(A3491="","",A3491*D3491)</f>
      </c>
      <c r="L3491" s="246">
        <f>IF(A3491="","",IF(OR(A3491=1,A3491=0),H3491,0))</f>
      </c>
      <c r="M3491" s="246">
        <f>IF(A3491="","",IF(A3491=-1,H3491,0))</f>
      </c>
      <c r="N3491">
        <f>IF(J3491="","",IF(E3491="SGD",1,IF(E3491="USD",Settings!$B$22,IF(E3491="HKD",Settings!$B$23,1))))</f>
      </c>
      <c r="O3491">
        <f>IF(OR(B3491="",C3491="",E3491=""),0,(IF(A3491=-1,H3491,0)-IF(OR(A3491=1,A3491=0),H3491,0)+IF(A3491=2,H3491,0))*IF(E3491="SGD",1,IF(E3491="USD",Settings!$B$22,IF(E3491="HKD",Settings!$B$23,1))))</f>
        <v>0</v>
      </c>
      <c r="P3491">
        <f>IF(OR(B3491="",C3491="",E3491=""),0,IF(A3491=2,H3491*IF(E3491="SGD",1,IF(E3491="USD",Settings!$B$22,IF(E3491="HKD",Settings!$B$23,1))),0))</f>
        <v>0</v>
      </c>
      <c r="Q3491" s="312">
        <f>IF(OR(J3491="",G3491=""),"",G3491+ROW()/1000000)</f>
      </c>
      <c r="R3491" s="247">
        <f>IF(Q3491="","",SUMIFS(Txn[Signed Units],Txn[Key],J3491,Txn[Transaction Order],"&lt;="&amp;Q3491))</f>
      </c>
    </row>
    <row r="3492" spans="10:18" ht="15" customHeight="1" x14ac:dyDescent="0.15">
      <c r="J3492" s="246">
        <f>IF(OR(B3492="",C3492="",E3492=""),"",B3492&amp;":"&amp;C3492&amp;":"&amp;E3492)</f>
      </c>
      <c r="K3492" s="247">
        <f>IF(A3492="","",A3492*D3492)</f>
      </c>
      <c r="L3492" s="246">
        <f>IF(A3492="","",IF(OR(A3492=1,A3492=0),H3492,0))</f>
      </c>
      <c r="M3492" s="246">
        <f>IF(A3492="","",IF(A3492=-1,H3492,0))</f>
      </c>
      <c r="N3492">
        <f>IF(J3492="","",IF(E3492="SGD",1,IF(E3492="USD",Settings!$B$22,IF(E3492="HKD",Settings!$B$23,1))))</f>
      </c>
      <c r="O3492">
        <f>IF(OR(B3492="",C3492="",E3492=""),0,(IF(A3492=-1,H3492,0)-IF(OR(A3492=1,A3492=0),H3492,0)+IF(A3492=2,H3492,0))*IF(E3492="SGD",1,IF(E3492="USD",Settings!$B$22,IF(E3492="HKD",Settings!$B$23,1))))</f>
        <v>0</v>
      </c>
      <c r="P3492">
        <f>IF(OR(B3492="",C3492="",E3492=""),0,IF(A3492=2,H3492*IF(E3492="SGD",1,IF(E3492="USD",Settings!$B$22,IF(E3492="HKD",Settings!$B$23,1))),0))</f>
        <v>0</v>
      </c>
      <c r="Q3492" s="312">
        <f>IF(OR(J3492="",G3492=""),"",G3492+ROW()/1000000)</f>
      </c>
      <c r="R3492" s="247">
        <f>IF(Q3492="","",SUMIFS(Txn[Signed Units],Txn[Key],J3492,Txn[Transaction Order],"&lt;="&amp;Q3492))</f>
      </c>
    </row>
    <row r="3493" spans="10:18" ht="15" customHeight="1" x14ac:dyDescent="0.15">
      <c r="J3493" s="246">
        <f>IF(OR(B3493="",C3493="",E3493=""),"",B3493&amp;":"&amp;C3493&amp;":"&amp;E3493)</f>
      </c>
      <c r="K3493" s="247">
        <f>IF(A3493="","",A3493*D3493)</f>
      </c>
      <c r="L3493" s="246">
        <f>IF(A3493="","",IF(OR(A3493=1,A3493=0),H3493,0))</f>
      </c>
      <c r="M3493" s="246">
        <f>IF(A3493="","",IF(A3493=-1,H3493,0))</f>
      </c>
      <c r="N3493">
        <f>IF(J3493="","",IF(E3493="SGD",1,IF(E3493="USD",Settings!$B$22,IF(E3493="HKD",Settings!$B$23,1))))</f>
      </c>
      <c r="O3493">
        <f>IF(OR(B3493="",C3493="",E3493=""),0,(IF(A3493=-1,H3493,0)-IF(OR(A3493=1,A3493=0),H3493,0)+IF(A3493=2,H3493,0))*IF(E3493="SGD",1,IF(E3493="USD",Settings!$B$22,IF(E3493="HKD",Settings!$B$23,1))))</f>
        <v>0</v>
      </c>
      <c r="P3493">
        <f>IF(OR(B3493="",C3493="",E3493=""),0,IF(A3493=2,H3493*IF(E3493="SGD",1,IF(E3493="USD",Settings!$B$22,IF(E3493="HKD",Settings!$B$23,1))),0))</f>
        <v>0</v>
      </c>
      <c r="Q3493" s="312">
        <f>IF(OR(J3493="",G3493=""),"",G3493+ROW()/1000000)</f>
      </c>
      <c r="R3493" s="247">
        <f>IF(Q3493="","",SUMIFS(Txn[Signed Units],Txn[Key],J3493,Txn[Transaction Order],"&lt;="&amp;Q3493))</f>
      </c>
    </row>
    <row r="3494" spans="10:18" ht="15" customHeight="1" x14ac:dyDescent="0.15">
      <c r="J3494" s="246">
        <f>IF(OR(B3494="",C3494="",E3494=""),"",B3494&amp;":"&amp;C3494&amp;":"&amp;E3494)</f>
      </c>
      <c r="K3494" s="247">
        <f>IF(A3494="","",A3494*D3494)</f>
      </c>
      <c r="L3494" s="246">
        <f>IF(A3494="","",IF(OR(A3494=1,A3494=0),H3494,0))</f>
      </c>
      <c r="M3494" s="246">
        <f>IF(A3494="","",IF(A3494=-1,H3494,0))</f>
      </c>
      <c r="N3494">
        <f>IF(J3494="","",IF(E3494="SGD",1,IF(E3494="USD",Settings!$B$22,IF(E3494="HKD",Settings!$B$23,1))))</f>
      </c>
      <c r="O3494">
        <f>IF(OR(B3494="",C3494="",E3494=""),0,(IF(A3494=-1,H3494,0)-IF(OR(A3494=1,A3494=0),H3494,0)+IF(A3494=2,H3494,0))*IF(E3494="SGD",1,IF(E3494="USD",Settings!$B$22,IF(E3494="HKD",Settings!$B$23,1))))</f>
        <v>0</v>
      </c>
      <c r="P3494">
        <f>IF(OR(B3494="",C3494="",E3494=""),0,IF(A3494=2,H3494*IF(E3494="SGD",1,IF(E3494="USD",Settings!$B$22,IF(E3494="HKD",Settings!$B$23,1))),0))</f>
        <v>0</v>
      </c>
      <c r="Q3494" s="312">
        <f>IF(OR(J3494="",G3494=""),"",G3494+ROW()/1000000)</f>
      </c>
      <c r="R3494" s="247">
        <f>IF(Q3494="","",SUMIFS(Txn[Signed Units],Txn[Key],J3494,Txn[Transaction Order],"&lt;="&amp;Q3494))</f>
      </c>
    </row>
    <row r="3495" spans="10:18" ht="15" customHeight="1" x14ac:dyDescent="0.15">
      <c r="J3495" s="246">
        <f>IF(OR(B3495="",C3495="",E3495=""),"",B3495&amp;":"&amp;C3495&amp;":"&amp;E3495)</f>
      </c>
      <c r="K3495" s="247">
        <f>IF(A3495="","",A3495*D3495)</f>
      </c>
      <c r="L3495" s="246">
        <f>IF(A3495="","",IF(OR(A3495=1,A3495=0),H3495,0))</f>
      </c>
      <c r="M3495" s="246">
        <f>IF(A3495="","",IF(A3495=-1,H3495,0))</f>
      </c>
      <c r="N3495">
        <f>IF(J3495="","",IF(E3495="SGD",1,IF(E3495="USD",Settings!$B$22,IF(E3495="HKD",Settings!$B$23,1))))</f>
      </c>
      <c r="O3495">
        <f>IF(OR(B3495="",C3495="",E3495=""),0,(IF(A3495=-1,H3495,0)-IF(OR(A3495=1,A3495=0),H3495,0)+IF(A3495=2,H3495,0))*IF(E3495="SGD",1,IF(E3495="USD",Settings!$B$22,IF(E3495="HKD",Settings!$B$23,1))))</f>
        <v>0</v>
      </c>
      <c r="P3495">
        <f>IF(OR(B3495="",C3495="",E3495=""),0,IF(A3495=2,H3495*IF(E3495="SGD",1,IF(E3495="USD",Settings!$B$22,IF(E3495="HKD",Settings!$B$23,1))),0))</f>
        <v>0</v>
      </c>
      <c r="Q3495" s="312">
        <f>IF(OR(J3495="",G3495=""),"",G3495+ROW()/1000000)</f>
      </c>
      <c r="R3495" s="247">
        <f>IF(Q3495="","",SUMIFS(Txn[Signed Units],Txn[Key],J3495,Txn[Transaction Order],"&lt;="&amp;Q3495))</f>
      </c>
    </row>
    <row r="3496" spans="10:18" ht="15" customHeight="1" x14ac:dyDescent="0.15">
      <c r="J3496" s="246">
        <f>IF(OR(B3496="",C3496="",E3496=""),"",B3496&amp;":"&amp;C3496&amp;":"&amp;E3496)</f>
      </c>
      <c r="K3496" s="247">
        <f>IF(A3496="","",A3496*D3496)</f>
      </c>
      <c r="L3496" s="246">
        <f>IF(A3496="","",IF(OR(A3496=1,A3496=0),H3496,0))</f>
      </c>
      <c r="M3496" s="246">
        <f>IF(A3496="","",IF(A3496=-1,H3496,0))</f>
      </c>
      <c r="N3496">
        <f>IF(J3496="","",IF(E3496="SGD",1,IF(E3496="USD",Settings!$B$22,IF(E3496="HKD",Settings!$B$23,1))))</f>
      </c>
      <c r="O3496">
        <f>IF(OR(B3496="",C3496="",E3496=""),0,(IF(A3496=-1,H3496,0)-IF(OR(A3496=1,A3496=0),H3496,0)+IF(A3496=2,H3496,0))*IF(E3496="SGD",1,IF(E3496="USD",Settings!$B$22,IF(E3496="HKD",Settings!$B$23,1))))</f>
        <v>0</v>
      </c>
      <c r="P3496">
        <f>IF(OR(B3496="",C3496="",E3496=""),0,IF(A3496=2,H3496*IF(E3496="SGD",1,IF(E3496="USD",Settings!$B$22,IF(E3496="HKD",Settings!$B$23,1))),0))</f>
        <v>0</v>
      </c>
      <c r="Q3496" s="312">
        <f>IF(OR(J3496="",G3496=""),"",G3496+ROW()/1000000)</f>
      </c>
      <c r="R3496" s="247">
        <f>IF(Q3496="","",SUMIFS(Txn[Signed Units],Txn[Key],J3496,Txn[Transaction Order],"&lt;="&amp;Q3496))</f>
      </c>
    </row>
    <row r="3497" spans="10:18" ht="15" customHeight="1" x14ac:dyDescent="0.15">
      <c r="J3497" s="246">
        <f>IF(OR(B3497="",C3497="",E3497=""),"",B3497&amp;":"&amp;C3497&amp;":"&amp;E3497)</f>
      </c>
      <c r="K3497" s="247">
        <f>IF(A3497="","",A3497*D3497)</f>
      </c>
      <c r="L3497" s="246">
        <f>IF(A3497="","",IF(OR(A3497=1,A3497=0),H3497,0))</f>
      </c>
      <c r="M3497" s="246">
        <f>IF(A3497="","",IF(A3497=-1,H3497,0))</f>
      </c>
      <c r="N3497">
        <f>IF(J3497="","",IF(E3497="SGD",1,IF(E3497="USD",Settings!$B$22,IF(E3497="HKD",Settings!$B$23,1))))</f>
      </c>
      <c r="O3497">
        <f>IF(OR(B3497="",C3497="",E3497=""),0,(IF(A3497=-1,H3497,0)-IF(OR(A3497=1,A3497=0),H3497,0)+IF(A3497=2,H3497,0))*IF(E3497="SGD",1,IF(E3497="USD",Settings!$B$22,IF(E3497="HKD",Settings!$B$23,1))))</f>
        <v>0</v>
      </c>
      <c r="P3497">
        <f>IF(OR(B3497="",C3497="",E3497=""),0,IF(A3497=2,H3497*IF(E3497="SGD",1,IF(E3497="USD",Settings!$B$22,IF(E3497="HKD",Settings!$B$23,1))),0))</f>
        <v>0</v>
      </c>
      <c r="Q3497" s="312">
        <f>IF(OR(J3497="",G3497=""),"",G3497+ROW()/1000000)</f>
      </c>
      <c r="R3497" s="247">
        <f>IF(Q3497="","",SUMIFS(Txn[Signed Units],Txn[Key],J3497,Txn[Transaction Order],"&lt;="&amp;Q3497))</f>
      </c>
    </row>
    <row r="3498" spans="10:18" ht="15" customHeight="1" x14ac:dyDescent="0.15">
      <c r="J3498" s="246">
        <f>IF(OR(B3498="",C3498="",E3498=""),"",B3498&amp;":"&amp;C3498&amp;":"&amp;E3498)</f>
      </c>
      <c r="K3498" s="247">
        <f>IF(A3498="","",A3498*D3498)</f>
      </c>
      <c r="L3498" s="246">
        <f>IF(A3498="","",IF(OR(A3498=1,A3498=0),H3498,0))</f>
      </c>
      <c r="M3498" s="246">
        <f>IF(A3498="","",IF(A3498=-1,H3498,0))</f>
      </c>
      <c r="N3498">
        <f>IF(J3498="","",IF(E3498="SGD",1,IF(E3498="USD",Settings!$B$22,IF(E3498="HKD",Settings!$B$23,1))))</f>
      </c>
      <c r="O3498">
        <f>IF(OR(B3498="",C3498="",E3498=""),0,(IF(A3498=-1,H3498,0)-IF(OR(A3498=1,A3498=0),H3498,0)+IF(A3498=2,H3498,0))*IF(E3498="SGD",1,IF(E3498="USD",Settings!$B$22,IF(E3498="HKD",Settings!$B$23,1))))</f>
        <v>0</v>
      </c>
      <c r="P3498">
        <f>IF(OR(B3498="",C3498="",E3498=""),0,IF(A3498=2,H3498*IF(E3498="SGD",1,IF(E3498="USD",Settings!$B$22,IF(E3498="HKD",Settings!$B$23,1))),0))</f>
        <v>0</v>
      </c>
      <c r="Q3498" s="312">
        <f>IF(OR(J3498="",G3498=""),"",G3498+ROW()/1000000)</f>
      </c>
      <c r="R3498" s="247">
        <f>IF(Q3498="","",SUMIFS(Txn[Signed Units],Txn[Key],J3498,Txn[Transaction Order],"&lt;="&amp;Q3498))</f>
      </c>
    </row>
    <row r="3499" spans="10:18" ht="15" customHeight="1" x14ac:dyDescent="0.15">
      <c r="J3499" s="246">
        <f>IF(OR(B3499="",C3499="",E3499=""),"",B3499&amp;":"&amp;C3499&amp;":"&amp;E3499)</f>
      </c>
      <c r="K3499" s="247">
        <f>IF(A3499="","",A3499*D3499)</f>
      </c>
      <c r="L3499" s="246">
        <f>IF(A3499="","",IF(OR(A3499=1,A3499=0),H3499,0))</f>
      </c>
      <c r="M3499" s="246">
        <f>IF(A3499="","",IF(A3499=-1,H3499,0))</f>
      </c>
      <c r="N3499">
        <f>IF(J3499="","",IF(E3499="SGD",1,IF(E3499="USD",Settings!$B$22,IF(E3499="HKD",Settings!$B$23,1))))</f>
      </c>
      <c r="O3499">
        <f>IF(OR(B3499="",C3499="",E3499=""),0,(IF(A3499=-1,H3499,0)-IF(OR(A3499=1,A3499=0),H3499,0)+IF(A3499=2,H3499,0))*IF(E3499="SGD",1,IF(E3499="USD",Settings!$B$22,IF(E3499="HKD",Settings!$B$23,1))))</f>
        <v>0</v>
      </c>
      <c r="P3499">
        <f>IF(OR(B3499="",C3499="",E3499=""),0,IF(A3499=2,H3499*IF(E3499="SGD",1,IF(E3499="USD",Settings!$B$22,IF(E3499="HKD",Settings!$B$23,1))),0))</f>
        <v>0</v>
      </c>
      <c r="Q3499" s="312">
        <f>IF(OR(J3499="",G3499=""),"",G3499+ROW()/1000000)</f>
      </c>
      <c r="R3499" s="247">
        <f>IF(Q3499="","",SUMIFS(Txn[Signed Units],Txn[Key],J3499,Txn[Transaction Order],"&lt;="&amp;Q3499))</f>
      </c>
    </row>
    <row r="3500" spans="10:18" ht="15" customHeight="1" x14ac:dyDescent="0.15">
      <c r="J3500" s="246">
        <f>IF(OR(B3500="",C3500="",E3500=""),"",B3500&amp;":"&amp;C3500&amp;":"&amp;E3500)</f>
      </c>
      <c r="K3500" s="247">
        <f>IF(A3500="","",A3500*D3500)</f>
      </c>
      <c r="L3500" s="246">
        <f>IF(A3500="","",IF(OR(A3500=1,A3500=0),H3500,0))</f>
      </c>
      <c r="M3500" s="246">
        <f>IF(A3500="","",IF(A3500=-1,H3500,0))</f>
      </c>
      <c r="N3500">
        <f>IF(J3500="","",IF(E3500="SGD",1,IF(E3500="USD",Settings!$B$22,IF(E3500="HKD",Settings!$B$23,1))))</f>
      </c>
      <c r="O3500">
        <f>IF(OR(B3500="",C3500="",E3500=""),0,(IF(A3500=-1,H3500,0)-IF(OR(A3500=1,A3500=0),H3500,0)+IF(A3500=2,H3500,0))*IF(E3500="SGD",1,IF(E3500="USD",Settings!$B$22,IF(E3500="HKD",Settings!$B$23,1))))</f>
        <v>0</v>
      </c>
      <c r="P3500">
        <f>IF(OR(B3500="",C3500="",E3500=""),0,IF(A3500=2,H3500*IF(E3500="SGD",1,IF(E3500="USD",Settings!$B$22,IF(E3500="HKD",Settings!$B$23,1))),0))</f>
        <v>0</v>
      </c>
      <c r="Q3500" s="312">
        <f>IF(OR(J3500="",G3500=""),"",G3500+ROW()/1000000)</f>
      </c>
      <c r="R3500" s="247">
        <f>IF(Q3500="","",SUMIFS(Txn[Signed Units],Txn[Key],J3500,Txn[Transaction Order],"&lt;="&amp;Q3500))</f>
      </c>
    </row>
    <row r="3501" spans="10:18" ht="15" customHeight="1" x14ac:dyDescent="0.15">
      <c r="J3501" s="246">
        <f>IF(OR(B3501="",C3501="",E3501=""),"",B3501&amp;":"&amp;C3501&amp;":"&amp;E3501)</f>
      </c>
      <c r="K3501" s="247">
        <f>IF(A3501="","",A3501*D3501)</f>
      </c>
      <c r="L3501" s="246">
        <f>IF(A3501="","",IF(OR(A3501=1,A3501=0),H3501,0))</f>
      </c>
      <c r="M3501" s="246">
        <f>IF(A3501="","",IF(A3501=-1,H3501,0))</f>
      </c>
      <c r="N3501">
        <f>IF(J3501="","",IF(E3501="SGD",1,IF(E3501="USD",Settings!$B$22,IF(E3501="HKD",Settings!$B$23,1))))</f>
      </c>
      <c r="O3501">
        <f>IF(OR(B3501="",C3501="",E3501=""),0,(IF(A3501=-1,H3501,0)-IF(OR(A3501=1,A3501=0),H3501,0)+IF(A3501=2,H3501,0))*IF(E3501="SGD",1,IF(E3501="USD",Settings!$B$22,IF(E3501="HKD",Settings!$B$23,1))))</f>
        <v>0</v>
      </c>
      <c r="P3501">
        <f>IF(OR(B3501="",C3501="",E3501=""),0,IF(A3501=2,H3501*IF(E3501="SGD",1,IF(E3501="USD",Settings!$B$22,IF(E3501="HKD",Settings!$B$23,1))),0))</f>
        <v>0</v>
      </c>
      <c r="Q3501" s="312">
        <f>IF(OR(J3501="",G3501=""),"",G3501+ROW()/1000000)</f>
      </c>
      <c r="R3501" s="247">
        <f>IF(Q3501="","",SUMIFS(Txn[Signed Units],Txn[Key],J3501,Txn[Transaction Order],"&lt;="&amp;Q3501))</f>
      </c>
    </row>
    <row r="3502" spans="10:18" ht="15" customHeight="1" x14ac:dyDescent="0.15">
      <c r="J3502" s="246">
        <f>IF(OR(B3502="",C3502="",E3502=""),"",B3502&amp;":"&amp;C3502&amp;":"&amp;E3502)</f>
      </c>
      <c r="K3502" s="247">
        <f>IF(A3502="","",A3502*D3502)</f>
      </c>
      <c r="L3502" s="246">
        <f>IF(A3502="","",IF(OR(A3502=1,A3502=0),H3502,0))</f>
      </c>
      <c r="M3502" s="246">
        <f>IF(A3502="","",IF(A3502=-1,H3502,0))</f>
      </c>
      <c r="N3502">
        <f>IF(J3502="","",IF(E3502="SGD",1,IF(E3502="USD",Settings!$B$22,IF(E3502="HKD",Settings!$B$23,1))))</f>
      </c>
      <c r="O3502">
        <f>IF(OR(B3502="",C3502="",E3502=""),0,(IF(A3502=-1,H3502,0)-IF(OR(A3502=1,A3502=0),H3502,0)+IF(A3502=2,H3502,0))*IF(E3502="SGD",1,IF(E3502="USD",Settings!$B$22,IF(E3502="HKD",Settings!$B$23,1))))</f>
        <v>0</v>
      </c>
      <c r="P3502">
        <f>IF(OR(B3502="",C3502="",E3502=""),0,IF(A3502=2,H3502*IF(E3502="SGD",1,IF(E3502="USD",Settings!$B$22,IF(E3502="HKD",Settings!$B$23,1))),0))</f>
        <v>0</v>
      </c>
      <c r="Q3502" s="312">
        <f>IF(OR(J3502="",G3502=""),"",G3502+ROW()/1000000)</f>
      </c>
      <c r="R3502" s="247">
        <f>IF(Q3502="","",SUMIFS(Txn[Signed Units],Txn[Key],J3502,Txn[Transaction Order],"&lt;="&amp;Q3502))</f>
      </c>
    </row>
    <row r="3503" spans="10:18" ht="15" customHeight="1" x14ac:dyDescent="0.15">
      <c r="J3503" s="246">
        <f>IF(OR(B3503="",C3503="",E3503=""),"",B3503&amp;":"&amp;C3503&amp;":"&amp;E3503)</f>
      </c>
      <c r="K3503" s="247">
        <f>IF(A3503="","",A3503*D3503)</f>
      </c>
      <c r="L3503" s="246">
        <f>IF(A3503="","",IF(OR(A3503=1,A3503=0),H3503,0))</f>
      </c>
      <c r="M3503" s="246">
        <f>IF(A3503="","",IF(A3503=-1,H3503,0))</f>
      </c>
      <c r="N3503">
        <f>IF(J3503="","",IF(E3503="SGD",1,IF(E3503="USD",Settings!$B$22,IF(E3503="HKD",Settings!$B$23,1))))</f>
      </c>
      <c r="O3503">
        <f>IF(OR(B3503="",C3503="",E3503=""),0,(IF(A3503=-1,H3503,0)-IF(OR(A3503=1,A3503=0),H3503,0)+IF(A3503=2,H3503,0))*IF(E3503="SGD",1,IF(E3503="USD",Settings!$B$22,IF(E3503="HKD",Settings!$B$23,1))))</f>
        <v>0</v>
      </c>
      <c r="P3503">
        <f>IF(OR(B3503="",C3503="",E3503=""),0,IF(A3503=2,H3503*IF(E3503="SGD",1,IF(E3503="USD",Settings!$B$22,IF(E3503="HKD",Settings!$B$23,1))),0))</f>
        <v>0</v>
      </c>
      <c r="Q3503" s="312">
        <f>IF(OR(J3503="",G3503=""),"",G3503+ROW()/1000000)</f>
      </c>
      <c r="R3503" s="247">
        <f>IF(Q3503="","",SUMIFS(Txn[Signed Units],Txn[Key],J3503,Txn[Transaction Order],"&lt;="&amp;Q3503))</f>
      </c>
    </row>
    <row r="3504" spans="10:18" ht="15" customHeight="1" x14ac:dyDescent="0.15">
      <c r="J3504" s="246">
        <f>IF(OR(B3504="",C3504="",E3504=""),"",B3504&amp;":"&amp;C3504&amp;":"&amp;E3504)</f>
      </c>
      <c r="K3504" s="247">
        <f>IF(A3504="","",A3504*D3504)</f>
      </c>
      <c r="L3504" s="246">
        <f>IF(A3504="","",IF(OR(A3504=1,A3504=0),H3504,0))</f>
      </c>
      <c r="M3504" s="246">
        <f>IF(A3504="","",IF(A3504=-1,H3504,0))</f>
      </c>
      <c r="N3504">
        <f>IF(J3504="","",IF(E3504="SGD",1,IF(E3504="USD",Settings!$B$22,IF(E3504="HKD",Settings!$B$23,1))))</f>
      </c>
      <c r="O3504">
        <f>IF(OR(B3504="",C3504="",E3504=""),0,(IF(A3504=-1,H3504,0)-IF(OR(A3504=1,A3504=0),H3504,0)+IF(A3504=2,H3504,0))*IF(E3504="SGD",1,IF(E3504="USD",Settings!$B$22,IF(E3504="HKD",Settings!$B$23,1))))</f>
        <v>0</v>
      </c>
      <c r="P3504">
        <f>IF(OR(B3504="",C3504="",E3504=""),0,IF(A3504=2,H3504*IF(E3504="SGD",1,IF(E3504="USD",Settings!$B$22,IF(E3504="HKD",Settings!$B$23,1))),0))</f>
        <v>0</v>
      </c>
      <c r="Q3504" s="312">
        <f>IF(OR(J3504="",G3504=""),"",G3504+ROW()/1000000)</f>
      </c>
      <c r="R3504" s="247">
        <f>IF(Q3504="","",SUMIFS(Txn[Signed Units],Txn[Key],J3504,Txn[Transaction Order],"&lt;="&amp;Q3504))</f>
      </c>
    </row>
    <row r="3505" spans="10:18" ht="15" customHeight="1" x14ac:dyDescent="0.15">
      <c r="J3505" s="246">
        <f>IF(OR(B3505="",C3505="",E3505=""),"",B3505&amp;":"&amp;C3505&amp;":"&amp;E3505)</f>
      </c>
      <c r="K3505" s="247">
        <f>IF(A3505="","",A3505*D3505)</f>
      </c>
      <c r="L3505" s="246">
        <f>IF(A3505="","",IF(OR(A3505=1,A3505=0),H3505,0))</f>
      </c>
      <c r="M3505" s="246">
        <f>IF(A3505="","",IF(A3505=-1,H3505,0))</f>
      </c>
      <c r="N3505">
        <f>IF(J3505="","",IF(E3505="SGD",1,IF(E3505="USD",Settings!$B$22,IF(E3505="HKD",Settings!$B$23,1))))</f>
      </c>
      <c r="O3505">
        <f>IF(OR(B3505="",C3505="",E3505=""),0,(IF(A3505=-1,H3505,0)-IF(OR(A3505=1,A3505=0),H3505,0)+IF(A3505=2,H3505,0))*IF(E3505="SGD",1,IF(E3505="USD",Settings!$B$22,IF(E3505="HKD",Settings!$B$23,1))))</f>
        <v>0</v>
      </c>
      <c r="P3505">
        <f>IF(OR(B3505="",C3505="",E3505=""),0,IF(A3505=2,H3505*IF(E3505="SGD",1,IF(E3505="USD",Settings!$B$22,IF(E3505="HKD",Settings!$B$23,1))),0))</f>
        <v>0</v>
      </c>
      <c r="Q3505" s="312">
        <f>IF(OR(J3505="",G3505=""),"",G3505+ROW()/1000000)</f>
      </c>
      <c r="R3505" s="247">
        <f>IF(Q3505="","",SUMIFS(Txn[Signed Units],Txn[Key],J3505,Txn[Transaction Order],"&lt;="&amp;Q3505))</f>
      </c>
    </row>
    <row r="3506" spans="10:18" ht="15" customHeight="1" x14ac:dyDescent="0.15">
      <c r="J3506" s="246">
        <f>IF(OR(B3506="",C3506="",E3506=""),"",B3506&amp;":"&amp;C3506&amp;":"&amp;E3506)</f>
      </c>
      <c r="K3506" s="247">
        <f>IF(A3506="","",A3506*D3506)</f>
      </c>
      <c r="L3506" s="246">
        <f>IF(A3506="","",IF(OR(A3506=1,A3506=0),H3506,0))</f>
      </c>
      <c r="M3506" s="246">
        <f>IF(A3506="","",IF(A3506=-1,H3506,0))</f>
      </c>
      <c r="N3506">
        <f>IF(J3506="","",IF(E3506="SGD",1,IF(E3506="USD",Settings!$B$22,IF(E3506="HKD",Settings!$B$23,1))))</f>
      </c>
      <c r="O3506">
        <f>IF(OR(B3506="",C3506="",E3506=""),0,(IF(A3506=-1,H3506,0)-IF(OR(A3506=1,A3506=0),H3506,0)+IF(A3506=2,H3506,0))*IF(E3506="SGD",1,IF(E3506="USD",Settings!$B$22,IF(E3506="HKD",Settings!$B$23,1))))</f>
        <v>0</v>
      </c>
      <c r="P3506">
        <f>IF(OR(B3506="",C3506="",E3506=""),0,IF(A3506=2,H3506*IF(E3506="SGD",1,IF(E3506="USD",Settings!$B$22,IF(E3506="HKD",Settings!$B$23,1))),0))</f>
        <v>0</v>
      </c>
      <c r="Q3506" s="312">
        <f>IF(OR(J3506="",G3506=""),"",G3506+ROW()/1000000)</f>
      </c>
      <c r="R3506" s="247">
        <f>IF(Q3506="","",SUMIFS(Txn[Signed Units],Txn[Key],J3506,Txn[Transaction Order],"&lt;="&amp;Q3506))</f>
      </c>
    </row>
    <row r="3507" spans="10:18" ht="15" customHeight="1" x14ac:dyDescent="0.15">
      <c r="J3507" s="246">
        <f>IF(OR(B3507="",C3507="",E3507=""),"",B3507&amp;":"&amp;C3507&amp;":"&amp;E3507)</f>
      </c>
      <c r="K3507" s="247">
        <f>IF(A3507="","",A3507*D3507)</f>
      </c>
      <c r="L3507" s="246">
        <f>IF(A3507="","",IF(OR(A3507=1,A3507=0),H3507,0))</f>
      </c>
      <c r="M3507" s="246">
        <f>IF(A3507="","",IF(A3507=-1,H3507,0))</f>
      </c>
      <c r="N3507">
        <f>IF(J3507="","",IF(E3507="SGD",1,IF(E3507="USD",Settings!$B$22,IF(E3507="HKD",Settings!$B$23,1))))</f>
      </c>
      <c r="O3507">
        <f>IF(OR(B3507="",C3507="",E3507=""),0,(IF(A3507=-1,H3507,0)-IF(OR(A3507=1,A3507=0),H3507,0)+IF(A3507=2,H3507,0))*IF(E3507="SGD",1,IF(E3507="USD",Settings!$B$22,IF(E3507="HKD",Settings!$B$23,1))))</f>
        <v>0</v>
      </c>
      <c r="P3507">
        <f>IF(OR(B3507="",C3507="",E3507=""),0,IF(A3507=2,H3507*IF(E3507="SGD",1,IF(E3507="USD",Settings!$B$22,IF(E3507="HKD",Settings!$B$23,1))),0))</f>
        <v>0</v>
      </c>
      <c r="Q3507" s="312">
        <f>IF(OR(J3507="",G3507=""),"",G3507+ROW()/1000000)</f>
      </c>
      <c r="R3507" s="247">
        <f>IF(Q3507="","",SUMIFS(Txn[Signed Units],Txn[Key],J3507,Txn[Transaction Order],"&lt;="&amp;Q3507))</f>
      </c>
    </row>
    <row r="3508" spans="10:18" ht="15" customHeight="1" x14ac:dyDescent="0.15">
      <c r="J3508" s="246">
        <f>IF(OR(B3508="",C3508="",E3508=""),"",B3508&amp;":"&amp;C3508&amp;":"&amp;E3508)</f>
      </c>
      <c r="K3508" s="247">
        <f>IF(A3508="","",A3508*D3508)</f>
      </c>
      <c r="L3508" s="246">
        <f>IF(A3508="","",IF(OR(A3508=1,A3508=0),H3508,0))</f>
      </c>
      <c r="M3508" s="246">
        <f>IF(A3508="","",IF(A3508=-1,H3508,0))</f>
      </c>
      <c r="N3508">
        <f>IF(J3508="","",IF(E3508="SGD",1,IF(E3508="USD",Settings!$B$22,IF(E3508="HKD",Settings!$B$23,1))))</f>
      </c>
      <c r="O3508">
        <f>IF(OR(B3508="",C3508="",E3508=""),0,(IF(A3508=-1,H3508,0)-IF(OR(A3508=1,A3508=0),H3508,0)+IF(A3508=2,H3508,0))*IF(E3508="SGD",1,IF(E3508="USD",Settings!$B$22,IF(E3508="HKD",Settings!$B$23,1))))</f>
        <v>0</v>
      </c>
      <c r="P3508">
        <f>IF(OR(B3508="",C3508="",E3508=""),0,IF(A3508=2,H3508*IF(E3508="SGD",1,IF(E3508="USD",Settings!$B$22,IF(E3508="HKD",Settings!$B$23,1))),0))</f>
        <v>0</v>
      </c>
      <c r="Q3508" s="312">
        <f>IF(OR(J3508="",G3508=""),"",G3508+ROW()/1000000)</f>
      </c>
      <c r="R3508" s="247">
        <f>IF(Q3508="","",SUMIFS(Txn[Signed Units],Txn[Key],J3508,Txn[Transaction Order],"&lt;="&amp;Q3508))</f>
      </c>
    </row>
    <row r="3509" spans="10:18" ht="15" customHeight="1" x14ac:dyDescent="0.15">
      <c r="J3509" s="246">
        <f>IF(OR(B3509="",C3509="",E3509=""),"",B3509&amp;":"&amp;C3509&amp;":"&amp;E3509)</f>
      </c>
      <c r="K3509" s="247">
        <f>IF(A3509="","",A3509*D3509)</f>
      </c>
      <c r="L3509" s="246">
        <f>IF(A3509="","",IF(OR(A3509=1,A3509=0),H3509,0))</f>
      </c>
      <c r="M3509" s="246">
        <f>IF(A3509="","",IF(A3509=-1,H3509,0))</f>
      </c>
      <c r="N3509">
        <f>IF(J3509="","",IF(E3509="SGD",1,IF(E3509="USD",Settings!$B$22,IF(E3509="HKD",Settings!$B$23,1))))</f>
      </c>
      <c r="O3509">
        <f>IF(OR(B3509="",C3509="",E3509=""),0,(IF(A3509=-1,H3509,0)-IF(OR(A3509=1,A3509=0),H3509,0)+IF(A3509=2,H3509,0))*IF(E3509="SGD",1,IF(E3509="USD",Settings!$B$22,IF(E3509="HKD",Settings!$B$23,1))))</f>
        <v>0</v>
      </c>
      <c r="P3509">
        <f>IF(OR(B3509="",C3509="",E3509=""),0,IF(A3509=2,H3509*IF(E3509="SGD",1,IF(E3509="USD",Settings!$B$22,IF(E3509="HKD",Settings!$B$23,1))),0))</f>
        <v>0</v>
      </c>
      <c r="Q3509" s="312">
        <f>IF(OR(J3509="",G3509=""),"",G3509+ROW()/1000000)</f>
      </c>
      <c r="R3509" s="247">
        <f>IF(Q3509="","",SUMIFS(Txn[Signed Units],Txn[Key],J3509,Txn[Transaction Order],"&lt;="&amp;Q3509))</f>
      </c>
    </row>
    <row r="3510" spans="10:18" ht="15" customHeight="1" x14ac:dyDescent="0.15">
      <c r="J3510" s="246">
        <f>IF(OR(B3510="",C3510="",E3510=""),"",B3510&amp;":"&amp;C3510&amp;":"&amp;E3510)</f>
      </c>
      <c r="K3510" s="247">
        <f>IF(A3510="","",A3510*D3510)</f>
      </c>
      <c r="L3510" s="246">
        <f>IF(A3510="","",IF(OR(A3510=1,A3510=0),H3510,0))</f>
      </c>
      <c r="M3510" s="246">
        <f>IF(A3510="","",IF(A3510=-1,H3510,0))</f>
      </c>
      <c r="N3510">
        <f>IF(J3510="","",IF(E3510="SGD",1,IF(E3510="USD",Settings!$B$22,IF(E3510="HKD",Settings!$B$23,1))))</f>
      </c>
      <c r="O3510">
        <f>IF(OR(B3510="",C3510="",E3510=""),0,(IF(A3510=-1,H3510,0)-IF(OR(A3510=1,A3510=0),H3510,0)+IF(A3510=2,H3510,0))*IF(E3510="SGD",1,IF(E3510="USD",Settings!$B$22,IF(E3510="HKD",Settings!$B$23,1))))</f>
        <v>0</v>
      </c>
      <c r="P3510">
        <f>IF(OR(B3510="",C3510="",E3510=""),0,IF(A3510=2,H3510*IF(E3510="SGD",1,IF(E3510="USD",Settings!$B$22,IF(E3510="HKD",Settings!$B$23,1))),0))</f>
        <v>0</v>
      </c>
      <c r="Q3510" s="312">
        <f>IF(OR(J3510="",G3510=""),"",G3510+ROW()/1000000)</f>
      </c>
      <c r="R3510" s="247">
        <f>IF(Q3510="","",SUMIFS(Txn[Signed Units],Txn[Key],J3510,Txn[Transaction Order],"&lt;="&amp;Q3510))</f>
      </c>
    </row>
    <row r="3511" spans="10:18" ht="15" customHeight="1" x14ac:dyDescent="0.15">
      <c r="J3511" s="246">
        <f>IF(OR(B3511="",C3511="",E3511=""),"",B3511&amp;":"&amp;C3511&amp;":"&amp;E3511)</f>
      </c>
      <c r="K3511" s="247">
        <f>IF(A3511="","",A3511*D3511)</f>
      </c>
      <c r="L3511" s="246">
        <f>IF(A3511="","",IF(OR(A3511=1,A3511=0),H3511,0))</f>
      </c>
      <c r="M3511" s="246">
        <f>IF(A3511="","",IF(A3511=-1,H3511,0))</f>
      </c>
      <c r="N3511">
        <f>IF(J3511="","",IF(E3511="SGD",1,IF(E3511="USD",Settings!$B$22,IF(E3511="HKD",Settings!$B$23,1))))</f>
      </c>
      <c r="O3511">
        <f>IF(OR(B3511="",C3511="",E3511=""),0,(IF(A3511=-1,H3511,0)-IF(OR(A3511=1,A3511=0),H3511,0)+IF(A3511=2,H3511,0))*IF(E3511="SGD",1,IF(E3511="USD",Settings!$B$22,IF(E3511="HKD",Settings!$B$23,1))))</f>
        <v>0</v>
      </c>
      <c r="P3511">
        <f>IF(OR(B3511="",C3511="",E3511=""),0,IF(A3511=2,H3511*IF(E3511="SGD",1,IF(E3511="USD",Settings!$B$22,IF(E3511="HKD",Settings!$B$23,1))),0))</f>
        <v>0</v>
      </c>
      <c r="Q3511" s="312">
        <f>IF(OR(J3511="",G3511=""),"",G3511+ROW()/1000000)</f>
      </c>
      <c r="R3511" s="247">
        <f>IF(Q3511="","",SUMIFS(Txn[Signed Units],Txn[Key],J3511,Txn[Transaction Order],"&lt;="&amp;Q3511))</f>
      </c>
    </row>
    <row r="3512" spans="10:18" ht="15" customHeight="1" x14ac:dyDescent="0.15">
      <c r="J3512" s="246">
        <f>IF(OR(B3512="",C3512="",E3512=""),"",B3512&amp;":"&amp;C3512&amp;":"&amp;E3512)</f>
      </c>
      <c r="K3512" s="247">
        <f>IF(A3512="","",A3512*D3512)</f>
      </c>
      <c r="L3512" s="246">
        <f>IF(A3512="","",IF(OR(A3512=1,A3512=0),H3512,0))</f>
      </c>
      <c r="M3512" s="246">
        <f>IF(A3512="","",IF(A3512=-1,H3512,0))</f>
      </c>
      <c r="N3512">
        <f>IF(J3512="","",IF(E3512="SGD",1,IF(E3512="USD",Settings!$B$22,IF(E3512="HKD",Settings!$B$23,1))))</f>
      </c>
      <c r="O3512">
        <f>IF(OR(B3512="",C3512="",E3512=""),0,(IF(A3512=-1,H3512,0)-IF(OR(A3512=1,A3512=0),H3512,0)+IF(A3512=2,H3512,0))*IF(E3512="SGD",1,IF(E3512="USD",Settings!$B$22,IF(E3512="HKD",Settings!$B$23,1))))</f>
        <v>0</v>
      </c>
      <c r="P3512">
        <f>IF(OR(B3512="",C3512="",E3512=""),0,IF(A3512=2,H3512*IF(E3512="SGD",1,IF(E3512="USD",Settings!$B$22,IF(E3512="HKD",Settings!$B$23,1))),0))</f>
        <v>0</v>
      </c>
      <c r="Q3512" s="312">
        <f>IF(OR(J3512="",G3512=""),"",G3512+ROW()/1000000)</f>
      </c>
      <c r="R3512" s="247">
        <f>IF(Q3512="","",SUMIFS(Txn[Signed Units],Txn[Key],J3512,Txn[Transaction Order],"&lt;="&amp;Q3512))</f>
      </c>
    </row>
    <row r="3513" spans="10:18" ht="15" customHeight="1" x14ac:dyDescent="0.15">
      <c r="J3513" s="246">
        <f>IF(OR(B3513="",C3513="",E3513=""),"",B3513&amp;":"&amp;C3513&amp;":"&amp;E3513)</f>
      </c>
      <c r="K3513" s="247">
        <f>IF(A3513="","",A3513*D3513)</f>
      </c>
      <c r="L3513" s="246">
        <f>IF(A3513="","",IF(OR(A3513=1,A3513=0),H3513,0))</f>
      </c>
      <c r="M3513" s="246">
        <f>IF(A3513="","",IF(A3513=-1,H3513,0))</f>
      </c>
      <c r="N3513">
        <f>IF(J3513="","",IF(E3513="SGD",1,IF(E3513="USD",Settings!$B$22,IF(E3513="HKD",Settings!$B$23,1))))</f>
      </c>
      <c r="O3513">
        <f>IF(OR(B3513="",C3513="",E3513=""),0,(IF(A3513=-1,H3513,0)-IF(OR(A3513=1,A3513=0),H3513,0)+IF(A3513=2,H3513,0))*IF(E3513="SGD",1,IF(E3513="USD",Settings!$B$22,IF(E3513="HKD",Settings!$B$23,1))))</f>
        <v>0</v>
      </c>
      <c r="P3513">
        <f>IF(OR(B3513="",C3513="",E3513=""),0,IF(A3513=2,H3513*IF(E3513="SGD",1,IF(E3513="USD",Settings!$B$22,IF(E3513="HKD",Settings!$B$23,1))),0))</f>
        <v>0</v>
      </c>
      <c r="Q3513" s="312">
        <f>IF(OR(J3513="",G3513=""),"",G3513+ROW()/1000000)</f>
      </c>
      <c r="R3513" s="247">
        <f>IF(Q3513="","",SUMIFS(Txn[Signed Units],Txn[Key],J3513,Txn[Transaction Order],"&lt;="&amp;Q3513))</f>
      </c>
    </row>
    <row r="3514" spans="10:18" ht="15" customHeight="1" x14ac:dyDescent="0.15">
      <c r="J3514" s="246">
        <f>IF(OR(B3514="",C3514="",E3514=""),"",B3514&amp;":"&amp;C3514&amp;":"&amp;E3514)</f>
      </c>
      <c r="K3514" s="247">
        <f>IF(A3514="","",A3514*D3514)</f>
      </c>
      <c r="L3514" s="246">
        <f>IF(A3514="","",IF(OR(A3514=1,A3514=0),H3514,0))</f>
      </c>
      <c r="M3514" s="246">
        <f>IF(A3514="","",IF(A3514=-1,H3514,0))</f>
      </c>
      <c r="N3514">
        <f>IF(J3514="","",IF(E3514="SGD",1,IF(E3514="USD",Settings!$B$22,IF(E3514="HKD",Settings!$B$23,1))))</f>
      </c>
      <c r="O3514">
        <f>IF(OR(B3514="",C3514="",E3514=""),0,(IF(A3514=-1,H3514,0)-IF(OR(A3514=1,A3514=0),H3514,0)+IF(A3514=2,H3514,0))*IF(E3514="SGD",1,IF(E3514="USD",Settings!$B$22,IF(E3514="HKD",Settings!$B$23,1))))</f>
        <v>0</v>
      </c>
      <c r="P3514">
        <f>IF(OR(B3514="",C3514="",E3514=""),0,IF(A3514=2,H3514*IF(E3514="SGD",1,IF(E3514="USD",Settings!$B$22,IF(E3514="HKD",Settings!$B$23,1))),0))</f>
        <v>0</v>
      </c>
      <c r="Q3514" s="312">
        <f>IF(OR(J3514="",G3514=""),"",G3514+ROW()/1000000)</f>
      </c>
      <c r="R3514" s="247">
        <f>IF(Q3514="","",SUMIFS(Txn[Signed Units],Txn[Key],J3514,Txn[Transaction Order],"&lt;="&amp;Q3514))</f>
      </c>
    </row>
    <row r="3515" spans="10:18" ht="15" customHeight="1" x14ac:dyDescent="0.15">
      <c r="J3515" s="246">
        <f>IF(OR(B3515="",C3515="",E3515=""),"",B3515&amp;":"&amp;C3515&amp;":"&amp;E3515)</f>
      </c>
      <c r="K3515" s="247">
        <f>IF(A3515="","",A3515*D3515)</f>
      </c>
      <c r="L3515" s="246">
        <f>IF(A3515="","",IF(OR(A3515=1,A3515=0),H3515,0))</f>
      </c>
      <c r="M3515" s="246">
        <f>IF(A3515="","",IF(A3515=-1,H3515,0))</f>
      </c>
      <c r="N3515">
        <f>IF(J3515="","",IF(E3515="SGD",1,IF(E3515="USD",Settings!$B$22,IF(E3515="HKD",Settings!$B$23,1))))</f>
      </c>
      <c r="O3515">
        <f>IF(OR(B3515="",C3515="",E3515=""),0,(IF(A3515=-1,H3515,0)-IF(OR(A3515=1,A3515=0),H3515,0)+IF(A3515=2,H3515,0))*IF(E3515="SGD",1,IF(E3515="USD",Settings!$B$22,IF(E3515="HKD",Settings!$B$23,1))))</f>
        <v>0</v>
      </c>
      <c r="P3515">
        <f>IF(OR(B3515="",C3515="",E3515=""),0,IF(A3515=2,H3515*IF(E3515="SGD",1,IF(E3515="USD",Settings!$B$22,IF(E3515="HKD",Settings!$B$23,1))),0))</f>
        <v>0</v>
      </c>
      <c r="Q3515" s="312">
        <f>IF(OR(J3515="",G3515=""),"",G3515+ROW()/1000000)</f>
      </c>
      <c r="R3515" s="247">
        <f>IF(Q3515="","",SUMIFS(Txn[Signed Units],Txn[Key],J3515,Txn[Transaction Order],"&lt;="&amp;Q3515))</f>
      </c>
    </row>
    <row r="3516" spans="10:18" ht="15" customHeight="1" x14ac:dyDescent="0.15">
      <c r="J3516" s="246">
        <f>IF(OR(B3516="",C3516="",E3516=""),"",B3516&amp;":"&amp;C3516&amp;":"&amp;E3516)</f>
      </c>
      <c r="K3516" s="247">
        <f>IF(A3516="","",A3516*D3516)</f>
      </c>
      <c r="L3516" s="246">
        <f>IF(A3516="","",IF(OR(A3516=1,A3516=0),H3516,0))</f>
      </c>
      <c r="M3516" s="246">
        <f>IF(A3516="","",IF(A3516=-1,H3516,0))</f>
      </c>
      <c r="N3516">
        <f>IF(J3516="","",IF(E3516="SGD",1,IF(E3516="USD",Settings!$B$22,IF(E3516="HKD",Settings!$B$23,1))))</f>
      </c>
      <c r="O3516">
        <f>IF(OR(B3516="",C3516="",E3516=""),0,(IF(A3516=-1,H3516,0)-IF(OR(A3516=1,A3516=0),H3516,0)+IF(A3516=2,H3516,0))*IF(E3516="SGD",1,IF(E3516="USD",Settings!$B$22,IF(E3516="HKD",Settings!$B$23,1))))</f>
        <v>0</v>
      </c>
      <c r="P3516">
        <f>IF(OR(B3516="",C3516="",E3516=""),0,IF(A3516=2,H3516*IF(E3516="SGD",1,IF(E3516="USD",Settings!$B$22,IF(E3516="HKD",Settings!$B$23,1))),0))</f>
        <v>0</v>
      </c>
      <c r="Q3516" s="312">
        <f>IF(OR(J3516="",G3516=""),"",G3516+ROW()/1000000)</f>
      </c>
      <c r="R3516" s="247">
        <f>IF(Q3516="","",SUMIFS(Txn[Signed Units],Txn[Key],J3516,Txn[Transaction Order],"&lt;="&amp;Q3516))</f>
      </c>
    </row>
    <row r="3517" spans="10:18" ht="15" customHeight="1" x14ac:dyDescent="0.15">
      <c r="J3517" s="246">
        <f>IF(OR(B3517="",C3517="",E3517=""),"",B3517&amp;":"&amp;C3517&amp;":"&amp;E3517)</f>
      </c>
      <c r="K3517" s="247">
        <f>IF(A3517="","",A3517*D3517)</f>
      </c>
      <c r="L3517" s="246">
        <f>IF(A3517="","",IF(OR(A3517=1,A3517=0),H3517,0))</f>
      </c>
      <c r="M3517" s="246">
        <f>IF(A3517="","",IF(A3517=-1,H3517,0))</f>
      </c>
      <c r="N3517">
        <f>IF(J3517="","",IF(E3517="SGD",1,IF(E3517="USD",Settings!$B$22,IF(E3517="HKD",Settings!$B$23,1))))</f>
      </c>
      <c r="O3517">
        <f>IF(OR(B3517="",C3517="",E3517=""),0,(IF(A3517=-1,H3517,0)-IF(OR(A3517=1,A3517=0),H3517,0)+IF(A3517=2,H3517,0))*IF(E3517="SGD",1,IF(E3517="USD",Settings!$B$22,IF(E3517="HKD",Settings!$B$23,1))))</f>
        <v>0</v>
      </c>
      <c r="P3517">
        <f>IF(OR(B3517="",C3517="",E3517=""),0,IF(A3517=2,H3517*IF(E3517="SGD",1,IF(E3517="USD",Settings!$B$22,IF(E3517="HKD",Settings!$B$23,1))),0))</f>
        <v>0</v>
      </c>
      <c r="Q3517" s="312">
        <f>IF(OR(J3517="",G3517=""),"",G3517+ROW()/1000000)</f>
      </c>
      <c r="R3517" s="247">
        <f>IF(Q3517="","",SUMIFS(Txn[Signed Units],Txn[Key],J3517,Txn[Transaction Order],"&lt;="&amp;Q3517))</f>
      </c>
    </row>
    <row r="3518" spans="10:18" ht="15" customHeight="1" x14ac:dyDescent="0.15">
      <c r="J3518" s="246">
        <f>IF(OR(B3518="",C3518="",E3518=""),"",B3518&amp;":"&amp;C3518&amp;":"&amp;E3518)</f>
      </c>
      <c r="K3518" s="247">
        <f>IF(A3518="","",A3518*D3518)</f>
      </c>
      <c r="L3518" s="246">
        <f>IF(A3518="","",IF(OR(A3518=1,A3518=0),H3518,0))</f>
      </c>
      <c r="M3518" s="246">
        <f>IF(A3518="","",IF(A3518=-1,H3518,0))</f>
      </c>
      <c r="N3518">
        <f>IF(J3518="","",IF(E3518="SGD",1,IF(E3518="USD",Settings!$B$22,IF(E3518="HKD",Settings!$B$23,1))))</f>
      </c>
      <c r="O3518">
        <f>IF(OR(B3518="",C3518="",E3518=""),0,(IF(A3518=-1,H3518,0)-IF(OR(A3518=1,A3518=0),H3518,0)+IF(A3518=2,H3518,0))*IF(E3518="SGD",1,IF(E3518="USD",Settings!$B$22,IF(E3518="HKD",Settings!$B$23,1))))</f>
        <v>0</v>
      </c>
      <c r="P3518">
        <f>IF(OR(B3518="",C3518="",E3518=""),0,IF(A3518=2,H3518*IF(E3518="SGD",1,IF(E3518="USD",Settings!$B$22,IF(E3518="HKD",Settings!$B$23,1))),0))</f>
        <v>0</v>
      </c>
      <c r="Q3518" s="312">
        <f>IF(OR(J3518="",G3518=""),"",G3518+ROW()/1000000)</f>
      </c>
      <c r="R3518" s="247">
        <f>IF(Q3518="","",SUMIFS(Txn[Signed Units],Txn[Key],J3518,Txn[Transaction Order],"&lt;="&amp;Q3518))</f>
      </c>
    </row>
    <row r="3519" spans="10:18" ht="15" customHeight="1" x14ac:dyDescent="0.15">
      <c r="J3519" s="246">
        <f>IF(OR(B3519="",C3519="",E3519=""),"",B3519&amp;":"&amp;C3519&amp;":"&amp;E3519)</f>
      </c>
      <c r="K3519" s="247">
        <f>IF(A3519="","",A3519*D3519)</f>
      </c>
      <c r="L3519" s="246">
        <f>IF(A3519="","",IF(OR(A3519=1,A3519=0),H3519,0))</f>
      </c>
      <c r="M3519" s="246">
        <f>IF(A3519="","",IF(A3519=-1,H3519,0))</f>
      </c>
      <c r="N3519">
        <f>IF(J3519="","",IF(E3519="SGD",1,IF(E3519="USD",Settings!$B$22,IF(E3519="HKD",Settings!$B$23,1))))</f>
      </c>
      <c r="O3519">
        <f>IF(OR(B3519="",C3519="",E3519=""),0,(IF(A3519=-1,H3519,0)-IF(OR(A3519=1,A3519=0),H3519,0)+IF(A3519=2,H3519,0))*IF(E3519="SGD",1,IF(E3519="USD",Settings!$B$22,IF(E3519="HKD",Settings!$B$23,1))))</f>
        <v>0</v>
      </c>
      <c r="P3519">
        <f>IF(OR(B3519="",C3519="",E3519=""),0,IF(A3519=2,H3519*IF(E3519="SGD",1,IF(E3519="USD",Settings!$B$22,IF(E3519="HKD",Settings!$B$23,1))),0))</f>
        <v>0</v>
      </c>
      <c r="Q3519" s="312">
        <f>IF(OR(J3519="",G3519=""),"",G3519+ROW()/1000000)</f>
      </c>
      <c r="R3519" s="247">
        <f>IF(Q3519="","",SUMIFS(Txn[Signed Units],Txn[Key],J3519,Txn[Transaction Order],"&lt;="&amp;Q3519))</f>
      </c>
    </row>
    <row r="3520" spans="10:18" ht="15" customHeight="1" x14ac:dyDescent="0.15">
      <c r="J3520" s="246">
        <f>IF(OR(B3520="",C3520="",E3520=""),"",B3520&amp;":"&amp;C3520&amp;":"&amp;E3520)</f>
      </c>
      <c r="K3520" s="247">
        <f>IF(A3520="","",A3520*D3520)</f>
      </c>
      <c r="L3520" s="246">
        <f>IF(A3520="","",IF(OR(A3520=1,A3520=0),H3520,0))</f>
      </c>
      <c r="M3520" s="246">
        <f>IF(A3520="","",IF(A3520=-1,H3520,0))</f>
      </c>
      <c r="N3520">
        <f>IF(J3520="","",IF(E3520="SGD",1,IF(E3520="USD",Settings!$B$22,IF(E3520="HKD",Settings!$B$23,1))))</f>
      </c>
      <c r="O3520">
        <f>IF(OR(B3520="",C3520="",E3520=""),0,(IF(A3520=-1,H3520,0)-IF(OR(A3520=1,A3520=0),H3520,0)+IF(A3520=2,H3520,0))*IF(E3520="SGD",1,IF(E3520="USD",Settings!$B$22,IF(E3520="HKD",Settings!$B$23,1))))</f>
        <v>0</v>
      </c>
      <c r="P3520">
        <f>IF(OR(B3520="",C3520="",E3520=""),0,IF(A3520=2,H3520*IF(E3520="SGD",1,IF(E3520="USD",Settings!$B$22,IF(E3520="HKD",Settings!$B$23,1))),0))</f>
        <v>0</v>
      </c>
      <c r="Q3520" s="312">
        <f>IF(OR(J3520="",G3520=""),"",G3520+ROW()/1000000)</f>
      </c>
      <c r="R3520" s="247">
        <f>IF(Q3520="","",SUMIFS(Txn[Signed Units],Txn[Key],J3520,Txn[Transaction Order],"&lt;="&amp;Q3520))</f>
      </c>
    </row>
    <row r="3521" spans="10:18" ht="15" customHeight="1" x14ac:dyDescent="0.15">
      <c r="J3521" s="246">
        <f>IF(OR(B3521="",C3521="",E3521=""),"",B3521&amp;":"&amp;C3521&amp;":"&amp;E3521)</f>
      </c>
      <c r="K3521" s="247">
        <f>IF(A3521="","",A3521*D3521)</f>
      </c>
      <c r="L3521" s="246">
        <f>IF(A3521="","",IF(OR(A3521=1,A3521=0),H3521,0))</f>
      </c>
      <c r="M3521" s="246">
        <f>IF(A3521="","",IF(A3521=-1,H3521,0))</f>
      </c>
      <c r="N3521">
        <f>IF(J3521="","",IF(E3521="SGD",1,IF(E3521="USD",Settings!$B$22,IF(E3521="HKD",Settings!$B$23,1))))</f>
      </c>
      <c r="O3521">
        <f>IF(OR(B3521="",C3521="",E3521=""),0,(IF(A3521=-1,H3521,0)-IF(OR(A3521=1,A3521=0),H3521,0)+IF(A3521=2,H3521,0))*IF(E3521="SGD",1,IF(E3521="USD",Settings!$B$22,IF(E3521="HKD",Settings!$B$23,1))))</f>
        <v>0</v>
      </c>
      <c r="P3521">
        <f>IF(OR(B3521="",C3521="",E3521=""),0,IF(A3521=2,H3521*IF(E3521="SGD",1,IF(E3521="USD",Settings!$B$22,IF(E3521="HKD",Settings!$B$23,1))),0))</f>
        <v>0</v>
      </c>
      <c r="Q3521" s="312">
        <f>IF(OR(J3521="",G3521=""),"",G3521+ROW()/1000000)</f>
      </c>
      <c r="R3521" s="247">
        <f>IF(Q3521="","",SUMIFS(Txn[Signed Units],Txn[Key],J3521,Txn[Transaction Order],"&lt;="&amp;Q3521))</f>
      </c>
    </row>
    <row r="3522" spans="10:18" ht="15" customHeight="1" x14ac:dyDescent="0.15">
      <c r="J3522" s="246">
        <f>IF(OR(B3522="",C3522="",E3522=""),"",B3522&amp;":"&amp;C3522&amp;":"&amp;E3522)</f>
      </c>
      <c r="K3522" s="247">
        <f>IF(A3522="","",A3522*D3522)</f>
      </c>
      <c r="L3522" s="246">
        <f>IF(A3522="","",IF(OR(A3522=1,A3522=0),H3522,0))</f>
      </c>
      <c r="M3522" s="246">
        <f>IF(A3522="","",IF(A3522=-1,H3522,0))</f>
      </c>
      <c r="N3522">
        <f>IF(J3522="","",IF(E3522="SGD",1,IF(E3522="USD",Settings!$B$22,IF(E3522="HKD",Settings!$B$23,1))))</f>
      </c>
      <c r="O3522">
        <f>IF(OR(B3522="",C3522="",E3522=""),0,(IF(A3522=-1,H3522,0)-IF(OR(A3522=1,A3522=0),H3522,0)+IF(A3522=2,H3522,0))*IF(E3522="SGD",1,IF(E3522="USD",Settings!$B$22,IF(E3522="HKD",Settings!$B$23,1))))</f>
        <v>0</v>
      </c>
      <c r="P3522">
        <f>IF(OR(B3522="",C3522="",E3522=""),0,IF(A3522=2,H3522*IF(E3522="SGD",1,IF(E3522="USD",Settings!$B$22,IF(E3522="HKD",Settings!$B$23,1))),0))</f>
        <v>0</v>
      </c>
      <c r="Q3522" s="312">
        <f>IF(OR(J3522="",G3522=""),"",G3522+ROW()/1000000)</f>
      </c>
      <c r="R3522" s="247">
        <f>IF(Q3522="","",SUMIFS(Txn[Signed Units],Txn[Key],J3522,Txn[Transaction Order],"&lt;="&amp;Q3522))</f>
      </c>
    </row>
    <row r="3523" spans="10:18" ht="15" customHeight="1" x14ac:dyDescent="0.15">
      <c r="J3523" s="246">
        <f>IF(OR(B3523="",C3523="",E3523=""),"",B3523&amp;":"&amp;C3523&amp;":"&amp;E3523)</f>
      </c>
      <c r="K3523" s="247">
        <f>IF(A3523="","",A3523*D3523)</f>
      </c>
      <c r="L3523" s="246">
        <f>IF(A3523="","",IF(OR(A3523=1,A3523=0),H3523,0))</f>
      </c>
      <c r="M3523" s="246">
        <f>IF(A3523="","",IF(A3523=-1,H3523,0))</f>
      </c>
      <c r="N3523">
        <f>IF(J3523="","",IF(E3523="SGD",1,IF(E3523="USD",Settings!$B$22,IF(E3523="HKD",Settings!$B$23,1))))</f>
      </c>
      <c r="O3523">
        <f>IF(OR(B3523="",C3523="",E3523=""),0,(IF(A3523=-1,H3523,0)-IF(OR(A3523=1,A3523=0),H3523,0)+IF(A3523=2,H3523,0))*IF(E3523="SGD",1,IF(E3523="USD",Settings!$B$22,IF(E3523="HKD",Settings!$B$23,1))))</f>
        <v>0</v>
      </c>
      <c r="P3523">
        <f>IF(OR(B3523="",C3523="",E3523=""),0,IF(A3523=2,H3523*IF(E3523="SGD",1,IF(E3523="USD",Settings!$B$22,IF(E3523="HKD",Settings!$B$23,1))),0))</f>
        <v>0</v>
      </c>
      <c r="Q3523" s="312">
        <f>IF(OR(J3523="",G3523=""),"",G3523+ROW()/1000000)</f>
      </c>
      <c r="R3523" s="247">
        <f>IF(Q3523="","",SUMIFS(Txn[Signed Units],Txn[Key],J3523,Txn[Transaction Order],"&lt;="&amp;Q3523))</f>
      </c>
    </row>
    <row r="3524" spans="10:18" ht="15" customHeight="1" x14ac:dyDescent="0.15">
      <c r="J3524" s="246">
        <f>IF(OR(B3524="",C3524="",E3524=""),"",B3524&amp;":"&amp;C3524&amp;":"&amp;E3524)</f>
      </c>
      <c r="K3524" s="247">
        <f>IF(A3524="","",A3524*D3524)</f>
      </c>
      <c r="L3524" s="246">
        <f>IF(A3524="","",IF(OR(A3524=1,A3524=0),H3524,0))</f>
      </c>
      <c r="M3524" s="246">
        <f>IF(A3524="","",IF(A3524=-1,H3524,0))</f>
      </c>
      <c r="N3524">
        <f>IF(J3524="","",IF(E3524="SGD",1,IF(E3524="USD",Settings!$B$22,IF(E3524="HKD",Settings!$B$23,1))))</f>
      </c>
      <c r="O3524">
        <f>IF(OR(B3524="",C3524="",E3524=""),0,(IF(A3524=-1,H3524,0)-IF(OR(A3524=1,A3524=0),H3524,0)+IF(A3524=2,H3524,0))*IF(E3524="SGD",1,IF(E3524="USD",Settings!$B$22,IF(E3524="HKD",Settings!$B$23,1))))</f>
        <v>0</v>
      </c>
      <c r="P3524">
        <f>IF(OR(B3524="",C3524="",E3524=""),0,IF(A3524=2,H3524*IF(E3524="SGD",1,IF(E3524="USD",Settings!$B$22,IF(E3524="HKD",Settings!$B$23,1))),0))</f>
        <v>0</v>
      </c>
      <c r="Q3524" s="312">
        <f>IF(OR(J3524="",G3524=""),"",G3524+ROW()/1000000)</f>
      </c>
      <c r="R3524" s="247">
        <f>IF(Q3524="","",SUMIFS(Txn[Signed Units],Txn[Key],J3524,Txn[Transaction Order],"&lt;="&amp;Q3524))</f>
      </c>
    </row>
    <row r="3525" spans="10:18" ht="15" customHeight="1" x14ac:dyDescent="0.15">
      <c r="J3525" s="246">
        <f>IF(OR(B3525="",C3525="",E3525=""),"",B3525&amp;":"&amp;C3525&amp;":"&amp;E3525)</f>
      </c>
      <c r="K3525" s="247">
        <f>IF(A3525="","",A3525*D3525)</f>
      </c>
      <c r="L3525" s="246">
        <f>IF(A3525="","",IF(OR(A3525=1,A3525=0),H3525,0))</f>
      </c>
      <c r="M3525" s="246">
        <f>IF(A3525="","",IF(A3525=-1,H3525,0))</f>
      </c>
      <c r="N3525">
        <f>IF(J3525="","",IF(E3525="SGD",1,IF(E3525="USD",Settings!$B$22,IF(E3525="HKD",Settings!$B$23,1))))</f>
      </c>
      <c r="O3525">
        <f>IF(OR(B3525="",C3525="",E3525=""),0,(IF(A3525=-1,H3525,0)-IF(OR(A3525=1,A3525=0),H3525,0)+IF(A3525=2,H3525,0))*IF(E3525="SGD",1,IF(E3525="USD",Settings!$B$22,IF(E3525="HKD",Settings!$B$23,1))))</f>
        <v>0</v>
      </c>
      <c r="P3525">
        <f>IF(OR(B3525="",C3525="",E3525=""),0,IF(A3525=2,H3525*IF(E3525="SGD",1,IF(E3525="USD",Settings!$B$22,IF(E3525="HKD",Settings!$B$23,1))),0))</f>
        <v>0</v>
      </c>
      <c r="Q3525" s="312">
        <f>IF(OR(J3525="",G3525=""),"",G3525+ROW()/1000000)</f>
      </c>
      <c r="R3525" s="247">
        <f>IF(Q3525="","",SUMIFS(Txn[Signed Units],Txn[Key],J3525,Txn[Transaction Order],"&lt;="&amp;Q3525))</f>
      </c>
    </row>
    <row r="3526" spans="10:18" ht="15" customHeight="1" x14ac:dyDescent="0.15">
      <c r="J3526" s="246">
        <f>IF(OR(B3526="",C3526="",E3526=""),"",B3526&amp;":"&amp;C3526&amp;":"&amp;E3526)</f>
      </c>
      <c r="K3526" s="247">
        <f>IF(A3526="","",A3526*D3526)</f>
      </c>
      <c r="L3526" s="246">
        <f>IF(A3526="","",IF(OR(A3526=1,A3526=0),H3526,0))</f>
      </c>
      <c r="M3526" s="246">
        <f>IF(A3526="","",IF(A3526=-1,H3526,0))</f>
      </c>
      <c r="N3526">
        <f>IF(J3526="","",IF(E3526="SGD",1,IF(E3526="USD",Settings!$B$22,IF(E3526="HKD",Settings!$B$23,1))))</f>
      </c>
      <c r="O3526">
        <f>IF(OR(B3526="",C3526="",E3526=""),0,(IF(A3526=-1,H3526,0)-IF(OR(A3526=1,A3526=0),H3526,0)+IF(A3526=2,H3526,0))*IF(E3526="SGD",1,IF(E3526="USD",Settings!$B$22,IF(E3526="HKD",Settings!$B$23,1))))</f>
        <v>0</v>
      </c>
      <c r="P3526">
        <f>IF(OR(B3526="",C3526="",E3526=""),0,IF(A3526=2,H3526*IF(E3526="SGD",1,IF(E3526="USD",Settings!$B$22,IF(E3526="HKD",Settings!$B$23,1))),0))</f>
        <v>0</v>
      </c>
      <c r="Q3526" s="312">
        <f>IF(OR(J3526="",G3526=""),"",G3526+ROW()/1000000)</f>
      </c>
      <c r="R3526" s="247">
        <f>IF(Q3526="","",SUMIFS(Txn[Signed Units],Txn[Key],J3526,Txn[Transaction Order],"&lt;="&amp;Q3526))</f>
      </c>
    </row>
    <row r="3527" spans="10:18" ht="15" customHeight="1" x14ac:dyDescent="0.15">
      <c r="J3527" s="246">
        <f>IF(OR(B3527="",C3527="",E3527=""),"",B3527&amp;":"&amp;C3527&amp;":"&amp;E3527)</f>
      </c>
      <c r="K3527" s="247">
        <f>IF(A3527="","",A3527*D3527)</f>
      </c>
      <c r="L3527" s="246">
        <f>IF(A3527="","",IF(OR(A3527=1,A3527=0),H3527,0))</f>
      </c>
      <c r="M3527" s="246">
        <f>IF(A3527="","",IF(A3527=-1,H3527,0))</f>
      </c>
      <c r="N3527">
        <f>IF(J3527="","",IF(E3527="SGD",1,IF(E3527="USD",Settings!$B$22,IF(E3527="HKD",Settings!$B$23,1))))</f>
      </c>
      <c r="O3527">
        <f>IF(OR(B3527="",C3527="",E3527=""),0,(IF(A3527=-1,H3527,0)-IF(OR(A3527=1,A3527=0),H3527,0)+IF(A3527=2,H3527,0))*IF(E3527="SGD",1,IF(E3527="USD",Settings!$B$22,IF(E3527="HKD",Settings!$B$23,1))))</f>
        <v>0</v>
      </c>
      <c r="P3527">
        <f>IF(OR(B3527="",C3527="",E3527=""),0,IF(A3527=2,H3527*IF(E3527="SGD",1,IF(E3527="USD",Settings!$B$22,IF(E3527="HKD",Settings!$B$23,1))),0))</f>
        <v>0</v>
      </c>
      <c r="Q3527" s="312">
        <f>IF(OR(J3527="",G3527=""),"",G3527+ROW()/1000000)</f>
      </c>
      <c r="R3527" s="247">
        <f>IF(Q3527="","",SUMIFS(Txn[Signed Units],Txn[Key],J3527,Txn[Transaction Order],"&lt;="&amp;Q3527))</f>
      </c>
    </row>
    <row r="3528" spans="10:18" ht="15" customHeight="1" x14ac:dyDescent="0.15">
      <c r="J3528" s="246">
        <f>IF(OR(B3528="",C3528="",E3528=""),"",B3528&amp;":"&amp;C3528&amp;":"&amp;E3528)</f>
      </c>
      <c r="K3528" s="247">
        <f>IF(A3528="","",A3528*D3528)</f>
      </c>
      <c r="L3528" s="246">
        <f>IF(A3528="","",IF(OR(A3528=1,A3528=0),H3528,0))</f>
      </c>
      <c r="M3528" s="246">
        <f>IF(A3528="","",IF(A3528=-1,H3528,0))</f>
      </c>
      <c r="N3528">
        <f>IF(J3528="","",IF(E3528="SGD",1,IF(E3528="USD",Settings!$B$22,IF(E3528="HKD",Settings!$B$23,1))))</f>
      </c>
      <c r="O3528">
        <f>IF(OR(B3528="",C3528="",E3528=""),0,(IF(A3528=-1,H3528,0)-IF(OR(A3528=1,A3528=0),H3528,0)+IF(A3528=2,H3528,0))*IF(E3528="SGD",1,IF(E3528="USD",Settings!$B$22,IF(E3528="HKD",Settings!$B$23,1))))</f>
        <v>0</v>
      </c>
      <c r="P3528">
        <f>IF(OR(B3528="",C3528="",E3528=""),0,IF(A3528=2,H3528*IF(E3528="SGD",1,IF(E3528="USD",Settings!$B$22,IF(E3528="HKD",Settings!$B$23,1))),0))</f>
        <v>0</v>
      </c>
      <c r="Q3528" s="312">
        <f>IF(OR(J3528="",G3528=""),"",G3528+ROW()/1000000)</f>
      </c>
      <c r="R3528" s="247">
        <f>IF(Q3528="","",SUMIFS(Txn[Signed Units],Txn[Key],J3528,Txn[Transaction Order],"&lt;="&amp;Q3528))</f>
      </c>
    </row>
    <row r="3529" spans="10:18" ht="15" customHeight="1" x14ac:dyDescent="0.15">
      <c r="J3529" s="246">
        <f>IF(OR(B3529="",C3529="",E3529=""),"",B3529&amp;":"&amp;C3529&amp;":"&amp;E3529)</f>
      </c>
      <c r="K3529" s="247">
        <f>IF(A3529="","",A3529*D3529)</f>
      </c>
      <c r="L3529" s="246">
        <f>IF(A3529="","",IF(OR(A3529=1,A3529=0),H3529,0))</f>
      </c>
      <c r="M3529" s="246">
        <f>IF(A3529="","",IF(A3529=-1,H3529,0))</f>
      </c>
      <c r="N3529">
        <f>IF(J3529="","",IF(E3529="SGD",1,IF(E3529="USD",Settings!$B$22,IF(E3529="HKD",Settings!$B$23,1))))</f>
      </c>
      <c r="O3529">
        <f>IF(OR(B3529="",C3529="",E3529=""),0,(IF(A3529=-1,H3529,0)-IF(OR(A3529=1,A3529=0),H3529,0)+IF(A3529=2,H3529,0))*IF(E3529="SGD",1,IF(E3529="USD",Settings!$B$22,IF(E3529="HKD",Settings!$B$23,1))))</f>
        <v>0</v>
      </c>
      <c r="P3529">
        <f>IF(OR(B3529="",C3529="",E3529=""),0,IF(A3529=2,H3529*IF(E3529="SGD",1,IF(E3529="USD",Settings!$B$22,IF(E3529="HKD",Settings!$B$23,1))),0))</f>
        <v>0</v>
      </c>
      <c r="Q3529" s="312">
        <f>IF(OR(J3529="",G3529=""),"",G3529+ROW()/1000000)</f>
      </c>
      <c r="R3529" s="247">
        <f>IF(Q3529="","",SUMIFS(Txn[Signed Units],Txn[Key],J3529,Txn[Transaction Order],"&lt;="&amp;Q3529))</f>
      </c>
    </row>
    <row r="3530" spans="10:18" ht="15" customHeight="1" x14ac:dyDescent="0.15">
      <c r="J3530" s="246">
        <f>IF(OR(B3530="",C3530="",E3530=""),"",B3530&amp;":"&amp;C3530&amp;":"&amp;E3530)</f>
      </c>
      <c r="K3530" s="247">
        <f>IF(A3530="","",A3530*D3530)</f>
      </c>
      <c r="L3530" s="246">
        <f>IF(A3530="","",IF(OR(A3530=1,A3530=0),H3530,0))</f>
      </c>
      <c r="M3530" s="246">
        <f>IF(A3530="","",IF(A3530=-1,H3530,0))</f>
      </c>
      <c r="N3530">
        <f>IF(J3530="","",IF(E3530="SGD",1,IF(E3530="USD",Settings!$B$22,IF(E3530="HKD",Settings!$B$23,1))))</f>
      </c>
      <c r="O3530">
        <f>IF(OR(B3530="",C3530="",E3530=""),0,(IF(A3530=-1,H3530,0)-IF(OR(A3530=1,A3530=0),H3530,0)+IF(A3530=2,H3530,0))*IF(E3530="SGD",1,IF(E3530="USD",Settings!$B$22,IF(E3530="HKD",Settings!$B$23,1))))</f>
        <v>0</v>
      </c>
      <c r="P3530">
        <f>IF(OR(B3530="",C3530="",E3530=""),0,IF(A3530=2,H3530*IF(E3530="SGD",1,IF(E3530="USD",Settings!$B$22,IF(E3530="HKD",Settings!$B$23,1))),0))</f>
        <v>0</v>
      </c>
      <c r="Q3530" s="312">
        <f>IF(OR(J3530="",G3530=""),"",G3530+ROW()/1000000)</f>
      </c>
      <c r="R3530" s="247">
        <f>IF(Q3530="","",SUMIFS(Txn[Signed Units],Txn[Key],J3530,Txn[Transaction Order],"&lt;="&amp;Q3530))</f>
      </c>
    </row>
    <row r="3531" spans="10:18" ht="15" customHeight="1" x14ac:dyDescent="0.15">
      <c r="J3531" s="246">
        <f>IF(OR(B3531="",C3531="",E3531=""),"",B3531&amp;":"&amp;C3531&amp;":"&amp;E3531)</f>
      </c>
      <c r="K3531" s="247">
        <f>IF(A3531="","",A3531*D3531)</f>
      </c>
      <c r="L3531" s="246">
        <f>IF(A3531="","",IF(OR(A3531=1,A3531=0),H3531,0))</f>
      </c>
      <c r="M3531" s="246">
        <f>IF(A3531="","",IF(A3531=-1,H3531,0))</f>
      </c>
      <c r="N3531">
        <f>IF(J3531="","",IF(E3531="SGD",1,IF(E3531="USD",Settings!$B$22,IF(E3531="HKD",Settings!$B$23,1))))</f>
      </c>
      <c r="O3531">
        <f>IF(OR(B3531="",C3531="",E3531=""),0,(IF(A3531=-1,H3531,0)-IF(OR(A3531=1,A3531=0),H3531,0)+IF(A3531=2,H3531,0))*IF(E3531="SGD",1,IF(E3531="USD",Settings!$B$22,IF(E3531="HKD",Settings!$B$23,1))))</f>
        <v>0</v>
      </c>
      <c r="P3531">
        <f>IF(OR(B3531="",C3531="",E3531=""),0,IF(A3531=2,H3531*IF(E3531="SGD",1,IF(E3531="USD",Settings!$B$22,IF(E3531="HKD",Settings!$B$23,1))),0))</f>
        <v>0</v>
      </c>
      <c r="Q3531" s="312">
        <f>IF(OR(J3531="",G3531=""),"",G3531+ROW()/1000000)</f>
      </c>
      <c r="R3531" s="247">
        <f>IF(Q3531="","",SUMIFS(Txn[Signed Units],Txn[Key],J3531,Txn[Transaction Order],"&lt;="&amp;Q3531))</f>
      </c>
    </row>
    <row r="3532" spans="10:18" ht="15" customHeight="1" x14ac:dyDescent="0.15">
      <c r="J3532" s="246">
        <f>IF(OR(B3532="",C3532="",E3532=""),"",B3532&amp;":"&amp;C3532&amp;":"&amp;E3532)</f>
      </c>
      <c r="K3532" s="247">
        <f>IF(A3532="","",A3532*D3532)</f>
      </c>
      <c r="L3532" s="246">
        <f>IF(A3532="","",IF(OR(A3532=1,A3532=0),H3532,0))</f>
      </c>
      <c r="M3532" s="246">
        <f>IF(A3532="","",IF(A3532=-1,H3532,0))</f>
      </c>
      <c r="N3532">
        <f>IF(J3532="","",IF(E3532="SGD",1,IF(E3532="USD",Settings!$B$22,IF(E3532="HKD",Settings!$B$23,1))))</f>
      </c>
      <c r="O3532">
        <f>IF(OR(B3532="",C3532="",E3532=""),0,(IF(A3532=-1,H3532,0)-IF(OR(A3532=1,A3532=0),H3532,0)+IF(A3532=2,H3532,0))*IF(E3532="SGD",1,IF(E3532="USD",Settings!$B$22,IF(E3532="HKD",Settings!$B$23,1))))</f>
        <v>0</v>
      </c>
      <c r="P3532">
        <f>IF(OR(B3532="",C3532="",E3532=""),0,IF(A3532=2,H3532*IF(E3532="SGD",1,IF(E3532="USD",Settings!$B$22,IF(E3532="HKD",Settings!$B$23,1))),0))</f>
        <v>0</v>
      </c>
      <c r="Q3532" s="312">
        <f>IF(OR(J3532="",G3532=""),"",G3532+ROW()/1000000)</f>
      </c>
      <c r="R3532" s="247">
        <f>IF(Q3532="","",SUMIFS(Txn[Signed Units],Txn[Key],J3532,Txn[Transaction Order],"&lt;="&amp;Q3532))</f>
      </c>
    </row>
    <row r="3533" spans="10:18" ht="15" customHeight="1" x14ac:dyDescent="0.15">
      <c r="J3533" s="246">
        <f>IF(OR(B3533="",C3533="",E3533=""),"",B3533&amp;":"&amp;C3533&amp;":"&amp;E3533)</f>
      </c>
      <c r="K3533" s="247">
        <f>IF(A3533="","",A3533*D3533)</f>
      </c>
      <c r="L3533" s="246">
        <f>IF(A3533="","",IF(OR(A3533=1,A3533=0),H3533,0))</f>
      </c>
      <c r="M3533" s="246">
        <f>IF(A3533="","",IF(A3533=-1,H3533,0))</f>
      </c>
      <c r="N3533">
        <f>IF(J3533="","",IF(E3533="SGD",1,IF(E3533="USD",Settings!$B$22,IF(E3533="HKD",Settings!$B$23,1))))</f>
      </c>
      <c r="O3533">
        <f>IF(OR(B3533="",C3533="",E3533=""),0,(IF(A3533=-1,H3533,0)-IF(OR(A3533=1,A3533=0),H3533,0)+IF(A3533=2,H3533,0))*IF(E3533="SGD",1,IF(E3533="USD",Settings!$B$22,IF(E3533="HKD",Settings!$B$23,1))))</f>
        <v>0</v>
      </c>
      <c r="P3533">
        <f>IF(OR(B3533="",C3533="",E3533=""),0,IF(A3533=2,H3533*IF(E3533="SGD",1,IF(E3533="USD",Settings!$B$22,IF(E3533="HKD",Settings!$B$23,1))),0))</f>
        <v>0</v>
      </c>
      <c r="Q3533" s="312">
        <f>IF(OR(J3533="",G3533=""),"",G3533+ROW()/1000000)</f>
      </c>
      <c r="R3533" s="247">
        <f>IF(Q3533="","",SUMIFS(Txn[Signed Units],Txn[Key],J3533,Txn[Transaction Order],"&lt;="&amp;Q3533))</f>
      </c>
    </row>
    <row r="3534" spans="10:18" ht="15" customHeight="1" x14ac:dyDescent="0.15">
      <c r="J3534" s="246">
        <f>IF(OR(B3534="",C3534="",E3534=""),"",B3534&amp;":"&amp;C3534&amp;":"&amp;E3534)</f>
      </c>
      <c r="K3534" s="247">
        <f>IF(A3534="","",A3534*D3534)</f>
      </c>
      <c r="L3534" s="246">
        <f>IF(A3534="","",IF(OR(A3534=1,A3534=0),H3534,0))</f>
      </c>
      <c r="M3534" s="246">
        <f>IF(A3534="","",IF(A3534=-1,H3534,0))</f>
      </c>
      <c r="N3534">
        <f>IF(J3534="","",IF(E3534="SGD",1,IF(E3534="USD",Settings!$B$22,IF(E3534="HKD",Settings!$B$23,1))))</f>
      </c>
      <c r="O3534">
        <f>IF(OR(B3534="",C3534="",E3534=""),0,(IF(A3534=-1,H3534,0)-IF(OR(A3534=1,A3534=0),H3534,0)+IF(A3534=2,H3534,0))*IF(E3534="SGD",1,IF(E3534="USD",Settings!$B$22,IF(E3534="HKD",Settings!$B$23,1))))</f>
        <v>0</v>
      </c>
      <c r="P3534">
        <f>IF(OR(B3534="",C3534="",E3534=""),0,IF(A3534=2,H3534*IF(E3534="SGD",1,IF(E3534="USD",Settings!$B$22,IF(E3534="HKD",Settings!$B$23,1))),0))</f>
        <v>0</v>
      </c>
      <c r="Q3534" s="312">
        <f>IF(OR(J3534="",G3534=""),"",G3534+ROW()/1000000)</f>
      </c>
      <c r="R3534" s="247">
        <f>IF(Q3534="","",SUMIFS(Txn[Signed Units],Txn[Key],J3534,Txn[Transaction Order],"&lt;="&amp;Q3534))</f>
      </c>
    </row>
    <row r="3535" spans="10:18" ht="15" customHeight="1" x14ac:dyDescent="0.15">
      <c r="J3535" s="246">
        <f>IF(OR(B3535="",C3535="",E3535=""),"",B3535&amp;":"&amp;C3535&amp;":"&amp;E3535)</f>
      </c>
      <c r="K3535" s="247">
        <f>IF(A3535="","",A3535*D3535)</f>
      </c>
      <c r="L3535" s="246">
        <f>IF(A3535="","",IF(OR(A3535=1,A3535=0),H3535,0))</f>
      </c>
      <c r="M3535" s="246">
        <f>IF(A3535="","",IF(A3535=-1,H3535,0))</f>
      </c>
      <c r="N3535">
        <f>IF(J3535="","",IF(E3535="SGD",1,IF(E3535="USD",Settings!$B$22,IF(E3535="HKD",Settings!$B$23,1))))</f>
      </c>
      <c r="O3535">
        <f>IF(OR(B3535="",C3535="",E3535=""),0,(IF(A3535=-1,H3535,0)-IF(OR(A3535=1,A3535=0),H3535,0)+IF(A3535=2,H3535,0))*IF(E3535="SGD",1,IF(E3535="USD",Settings!$B$22,IF(E3535="HKD",Settings!$B$23,1))))</f>
        <v>0</v>
      </c>
      <c r="P3535">
        <f>IF(OR(B3535="",C3535="",E3535=""),0,IF(A3535=2,H3535*IF(E3535="SGD",1,IF(E3535="USD",Settings!$B$22,IF(E3535="HKD",Settings!$B$23,1))),0))</f>
        <v>0</v>
      </c>
      <c r="Q3535" s="312">
        <f>IF(OR(J3535="",G3535=""),"",G3535+ROW()/1000000)</f>
      </c>
      <c r="R3535" s="247">
        <f>IF(Q3535="","",SUMIFS(Txn[Signed Units],Txn[Key],J3535,Txn[Transaction Order],"&lt;="&amp;Q3535))</f>
      </c>
    </row>
    <row r="3536" spans="10:18" ht="15" customHeight="1" x14ac:dyDescent="0.15">
      <c r="J3536" s="246">
        <f>IF(OR(B3536="",C3536="",E3536=""),"",B3536&amp;":"&amp;C3536&amp;":"&amp;E3536)</f>
      </c>
      <c r="K3536" s="247">
        <f>IF(A3536="","",A3536*D3536)</f>
      </c>
      <c r="L3536" s="246">
        <f>IF(A3536="","",IF(OR(A3536=1,A3536=0),H3536,0))</f>
      </c>
      <c r="M3536" s="246">
        <f>IF(A3536="","",IF(A3536=-1,H3536,0))</f>
      </c>
      <c r="N3536">
        <f>IF(J3536="","",IF(E3536="SGD",1,IF(E3536="USD",Settings!$B$22,IF(E3536="HKD",Settings!$B$23,1))))</f>
      </c>
      <c r="O3536">
        <f>IF(OR(B3536="",C3536="",E3536=""),0,(IF(A3536=-1,H3536,0)-IF(OR(A3536=1,A3536=0),H3536,0)+IF(A3536=2,H3536,0))*IF(E3536="SGD",1,IF(E3536="USD",Settings!$B$22,IF(E3536="HKD",Settings!$B$23,1))))</f>
        <v>0</v>
      </c>
      <c r="P3536">
        <f>IF(OR(B3536="",C3536="",E3536=""),0,IF(A3536=2,H3536*IF(E3536="SGD",1,IF(E3536="USD",Settings!$B$22,IF(E3536="HKD",Settings!$B$23,1))),0))</f>
        <v>0</v>
      </c>
      <c r="Q3536" s="312">
        <f>IF(OR(J3536="",G3536=""),"",G3536+ROW()/1000000)</f>
      </c>
      <c r="R3536" s="247">
        <f>IF(Q3536="","",SUMIFS(Txn[Signed Units],Txn[Key],J3536,Txn[Transaction Order],"&lt;="&amp;Q3536))</f>
      </c>
    </row>
    <row r="3537" spans="10:18" ht="15" customHeight="1" x14ac:dyDescent="0.15">
      <c r="J3537" s="246">
        <f>IF(OR(B3537="",C3537="",E3537=""),"",B3537&amp;":"&amp;C3537&amp;":"&amp;E3537)</f>
      </c>
      <c r="K3537" s="247">
        <f>IF(A3537="","",A3537*D3537)</f>
      </c>
      <c r="L3537" s="246">
        <f>IF(A3537="","",IF(OR(A3537=1,A3537=0),H3537,0))</f>
      </c>
      <c r="M3537" s="246">
        <f>IF(A3537="","",IF(A3537=-1,H3537,0))</f>
      </c>
      <c r="N3537">
        <f>IF(J3537="","",IF(E3537="SGD",1,IF(E3537="USD",Settings!$B$22,IF(E3537="HKD",Settings!$B$23,1))))</f>
      </c>
      <c r="O3537">
        <f>IF(OR(B3537="",C3537="",E3537=""),0,(IF(A3537=-1,H3537,0)-IF(OR(A3537=1,A3537=0),H3537,0)+IF(A3537=2,H3537,0))*IF(E3537="SGD",1,IF(E3537="USD",Settings!$B$22,IF(E3537="HKD",Settings!$B$23,1))))</f>
        <v>0</v>
      </c>
      <c r="P3537">
        <f>IF(OR(B3537="",C3537="",E3537=""),0,IF(A3537=2,H3537*IF(E3537="SGD",1,IF(E3537="USD",Settings!$B$22,IF(E3537="HKD",Settings!$B$23,1))),0))</f>
        <v>0</v>
      </c>
      <c r="Q3537" s="312">
        <f>IF(OR(J3537="",G3537=""),"",G3537+ROW()/1000000)</f>
      </c>
      <c r="R3537" s="247">
        <f>IF(Q3537="","",SUMIFS(Txn[Signed Units],Txn[Key],J3537,Txn[Transaction Order],"&lt;="&amp;Q3537))</f>
      </c>
    </row>
    <row r="3538" spans="10:18" ht="15" customHeight="1" x14ac:dyDescent="0.15">
      <c r="J3538" s="246">
        <f>IF(OR(B3538="",C3538="",E3538=""),"",B3538&amp;":"&amp;C3538&amp;":"&amp;E3538)</f>
      </c>
      <c r="K3538" s="247">
        <f>IF(A3538="","",A3538*D3538)</f>
      </c>
      <c r="L3538" s="246">
        <f>IF(A3538="","",IF(OR(A3538=1,A3538=0),H3538,0))</f>
      </c>
      <c r="M3538" s="246">
        <f>IF(A3538="","",IF(A3538=-1,H3538,0))</f>
      </c>
      <c r="N3538">
        <f>IF(J3538="","",IF(E3538="SGD",1,IF(E3538="USD",Settings!$B$22,IF(E3538="HKD",Settings!$B$23,1))))</f>
      </c>
      <c r="O3538">
        <f>IF(OR(B3538="",C3538="",E3538=""),0,(IF(A3538=-1,H3538,0)-IF(OR(A3538=1,A3538=0),H3538,0)+IF(A3538=2,H3538,0))*IF(E3538="SGD",1,IF(E3538="USD",Settings!$B$22,IF(E3538="HKD",Settings!$B$23,1))))</f>
        <v>0</v>
      </c>
      <c r="P3538">
        <f>IF(OR(B3538="",C3538="",E3538=""),0,IF(A3538=2,H3538*IF(E3538="SGD",1,IF(E3538="USD",Settings!$B$22,IF(E3538="HKD",Settings!$B$23,1))),0))</f>
        <v>0</v>
      </c>
      <c r="Q3538" s="312">
        <f>IF(OR(J3538="",G3538=""),"",G3538+ROW()/1000000)</f>
      </c>
      <c r="R3538" s="247">
        <f>IF(Q3538="","",SUMIFS(Txn[Signed Units],Txn[Key],J3538,Txn[Transaction Order],"&lt;="&amp;Q3538))</f>
      </c>
    </row>
    <row r="3539" spans="10:18" ht="15" customHeight="1" x14ac:dyDescent="0.15">
      <c r="J3539" s="246">
        <f>IF(OR(B3539="",C3539="",E3539=""),"",B3539&amp;":"&amp;C3539&amp;":"&amp;E3539)</f>
      </c>
      <c r="K3539" s="247">
        <f>IF(A3539="","",A3539*D3539)</f>
      </c>
      <c r="L3539" s="246">
        <f>IF(A3539="","",IF(OR(A3539=1,A3539=0),H3539,0))</f>
      </c>
      <c r="M3539" s="246">
        <f>IF(A3539="","",IF(A3539=-1,H3539,0))</f>
      </c>
      <c r="N3539">
        <f>IF(J3539="","",IF(E3539="SGD",1,IF(E3539="USD",Settings!$B$22,IF(E3539="HKD",Settings!$B$23,1))))</f>
      </c>
      <c r="O3539">
        <f>IF(OR(B3539="",C3539="",E3539=""),0,(IF(A3539=-1,H3539,0)-IF(OR(A3539=1,A3539=0),H3539,0)+IF(A3539=2,H3539,0))*IF(E3539="SGD",1,IF(E3539="USD",Settings!$B$22,IF(E3539="HKD",Settings!$B$23,1))))</f>
        <v>0</v>
      </c>
      <c r="P3539">
        <f>IF(OR(B3539="",C3539="",E3539=""),0,IF(A3539=2,H3539*IF(E3539="SGD",1,IF(E3539="USD",Settings!$B$22,IF(E3539="HKD",Settings!$B$23,1))),0))</f>
        <v>0</v>
      </c>
      <c r="Q3539" s="312">
        <f>IF(OR(J3539="",G3539=""),"",G3539+ROW()/1000000)</f>
      </c>
      <c r="R3539" s="247">
        <f>IF(Q3539="","",SUMIFS(Txn[Signed Units],Txn[Key],J3539,Txn[Transaction Order],"&lt;="&amp;Q3539))</f>
      </c>
    </row>
    <row r="3540" spans="10:18" ht="15" customHeight="1" x14ac:dyDescent="0.15">
      <c r="J3540" s="246">
        <f>IF(OR(B3540="",C3540="",E3540=""),"",B3540&amp;":"&amp;C3540&amp;":"&amp;E3540)</f>
      </c>
      <c r="K3540" s="247">
        <f>IF(A3540="","",A3540*D3540)</f>
      </c>
      <c r="L3540" s="246">
        <f>IF(A3540="","",IF(OR(A3540=1,A3540=0),H3540,0))</f>
      </c>
      <c r="M3540" s="246">
        <f>IF(A3540="","",IF(A3540=-1,H3540,0))</f>
      </c>
      <c r="N3540">
        <f>IF(J3540="","",IF(E3540="SGD",1,IF(E3540="USD",Settings!$B$22,IF(E3540="HKD",Settings!$B$23,1))))</f>
      </c>
      <c r="O3540">
        <f>IF(OR(B3540="",C3540="",E3540=""),0,(IF(A3540=-1,H3540,0)-IF(OR(A3540=1,A3540=0),H3540,0)+IF(A3540=2,H3540,0))*IF(E3540="SGD",1,IF(E3540="USD",Settings!$B$22,IF(E3540="HKD",Settings!$B$23,1))))</f>
        <v>0</v>
      </c>
      <c r="P3540">
        <f>IF(OR(B3540="",C3540="",E3540=""),0,IF(A3540=2,H3540*IF(E3540="SGD",1,IF(E3540="USD",Settings!$B$22,IF(E3540="HKD",Settings!$B$23,1))),0))</f>
        <v>0</v>
      </c>
      <c r="Q3540" s="312">
        <f>IF(OR(J3540="",G3540=""),"",G3540+ROW()/1000000)</f>
      </c>
      <c r="R3540" s="247">
        <f>IF(Q3540="","",SUMIFS(Txn[Signed Units],Txn[Key],J3540,Txn[Transaction Order],"&lt;="&amp;Q3540))</f>
      </c>
    </row>
    <row r="3541" spans="10:18" ht="15" customHeight="1" x14ac:dyDescent="0.15">
      <c r="J3541" s="246">
        <f>IF(OR(B3541="",C3541="",E3541=""),"",B3541&amp;":"&amp;C3541&amp;":"&amp;E3541)</f>
      </c>
      <c r="K3541" s="247">
        <f>IF(A3541="","",A3541*D3541)</f>
      </c>
      <c r="L3541" s="246">
        <f>IF(A3541="","",IF(OR(A3541=1,A3541=0),H3541,0))</f>
      </c>
      <c r="M3541" s="246">
        <f>IF(A3541="","",IF(A3541=-1,H3541,0))</f>
      </c>
      <c r="N3541">
        <f>IF(J3541="","",IF(E3541="SGD",1,IF(E3541="USD",Settings!$B$22,IF(E3541="HKD",Settings!$B$23,1))))</f>
      </c>
      <c r="O3541">
        <f>IF(OR(B3541="",C3541="",E3541=""),0,(IF(A3541=-1,H3541,0)-IF(OR(A3541=1,A3541=0),H3541,0)+IF(A3541=2,H3541,0))*IF(E3541="SGD",1,IF(E3541="USD",Settings!$B$22,IF(E3541="HKD",Settings!$B$23,1))))</f>
        <v>0</v>
      </c>
      <c r="P3541">
        <f>IF(OR(B3541="",C3541="",E3541=""),0,IF(A3541=2,H3541*IF(E3541="SGD",1,IF(E3541="USD",Settings!$B$22,IF(E3541="HKD",Settings!$B$23,1))),0))</f>
        <v>0</v>
      </c>
      <c r="Q3541" s="312">
        <f>IF(OR(J3541="",G3541=""),"",G3541+ROW()/1000000)</f>
      </c>
      <c r="R3541" s="247">
        <f>IF(Q3541="","",SUMIFS(Txn[Signed Units],Txn[Key],J3541,Txn[Transaction Order],"&lt;="&amp;Q3541))</f>
      </c>
    </row>
    <row r="3542" spans="10:18" ht="15" customHeight="1" x14ac:dyDescent="0.15">
      <c r="J3542" s="246">
        <f>IF(OR(B3542="",C3542="",E3542=""),"",B3542&amp;":"&amp;C3542&amp;":"&amp;E3542)</f>
      </c>
      <c r="K3542" s="247">
        <f>IF(A3542="","",A3542*D3542)</f>
      </c>
      <c r="L3542" s="246">
        <f>IF(A3542="","",IF(OR(A3542=1,A3542=0),H3542,0))</f>
      </c>
      <c r="M3542" s="246">
        <f>IF(A3542="","",IF(A3542=-1,H3542,0))</f>
      </c>
      <c r="N3542">
        <f>IF(J3542="","",IF(E3542="SGD",1,IF(E3542="USD",Settings!$B$22,IF(E3542="HKD",Settings!$B$23,1))))</f>
      </c>
      <c r="O3542">
        <f>IF(OR(B3542="",C3542="",E3542=""),0,(IF(A3542=-1,H3542,0)-IF(OR(A3542=1,A3542=0),H3542,0)+IF(A3542=2,H3542,0))*IF(E3542="SGD",1,IF(E3542="USD",Settings!$B$22,IF(E3542="HKD",Settings!$B$23,1))))</f>
        <v>0</v>
      </c>
      <c r="P3542">
        <f>IF(OR(B3542="",C3542="",E3542=""),0,IF(A3542=2,H3542*IF(E3542="SGD",1,IF(E3542="USD",Settings!$B$22,IF(E3542="HKD",Settings!$B$23,1))),0))</f>
        <v>0</v>
      </c>
      <c r="Q3542" s="312">
        <f>IF(OR(J3542="",G3542=""),"",G3542+ROW()/1000000)</f>
      </c>
      <c r="R3542" s="247">
        <f>IF(Q3542="","",SUMIFS(Txn[Signed Units],Txn[Key],J3542,Txn[Transaction Order],"&lt;="&amp;Q3542))</f>
      </c>
    </row>
    <row r="3543" spans="10:18" ht="15" customHeight="1" x14ac:dyDescent="0.15">
      <c r="J3543" s="246">
        <f>IF(OR(B3543="",C3543="",E3543=""),"",B3543&amp;":"&amp;C3543&amp;":"&amp;E3543)</f>
      </c>
      <c r="K3543" s="247">
        <f>IF(A3543="","",A3543*D3543)</f>
      </c>
      <c r="L3543" s="246">
        <f>IF(A3543="","",IF(OR(A3543=1,A3543=0),H3543,0))</f>
      </c>
      <c r="M3543" s="246">
        <f>IF(A3543="","",IF(A3543=-1,H3543,0))</f>
      </c>
      <c r="N3543">
        <f>IF(J3543="","",IF(E3543="SGD",1,IF(E3543="USD",Settings!$B$22,IF(E3543="HKD",Settings!$B$23,1))))</f>
      </c>
      <c r="O3543">
        <f>IF(OR(B3543="",C3543="",E3543=""),0,(IF(A3543=-1,H3543,0)-IF(OR(A3543=1,A3543=0),H3543,0)+IF(A3543=2,H3543,0))*IF(E3543="SGD",1,IF(E3543="USD",Settings!$B$22,IF(E3543="HKD",Settings!$B$23,1))))</f>
        <v>0</v>
      </c>
      <c r="P3543">
        <f>IF(OR(B3543="",C3543="",E3543=""),0,IF(A3543=2,H3543*IF(E3543="SGD",1,IF(E3543="USD",Settings!$B$22,IF(E3543="HKD",Settings!$B$23,1))),0))</f>
        <v>0</v>
      </c>
      <c r="Q3543" s="312">
        <f>IF(OR(J3543="",G3543=""),"",G3543+ROW()/1000000)</f>
      </c>
      <c r="R3543" s="247">
        <f>IF(Q3543="","",SUMIFS(Txn[Signed Units],Txn[Key],J3543,Txn[Transaction Order],"&lt;="&amp;Q3543))</f>
      </c>
    </row>
    <row r="3544" spans="10:18" ht="15" customHeight="1" x14ac:dyDescent="0.15">
      <c r="J3544" s="246">
        <f>IF(OR(B3544="",C3544="",E3544=""),"",B3544&amp;":"&amp;C3544&amp;":"&amp;E3544)</f>
      </c>
      <c r="K3544" s="247">
        <f>IF(A3544="","",A3544*D3544)</f>
      </c>
      <c r="L3544" s="246">
        <f>IF(A3544="","",IF(OR(A3544=1,A3544=0),H3544,0))</f>
      </c>
      <c r="M3544" s="246">
        <f>IF(A3544="","",IF(A3544=-1,H3544,0))</f>
      </c>
      <c r="N3544">
        <f>IF(J3544="","",IF(E3544="SGD",1,IF(E3544="USD",Settings!$B$22,IF(E3544="HKD",Settings!$B$23,1))))</f>
      </c>
      <c r="O3544">
        <f>IF(OR(B3544="",C3544="",E3544=""),0,(IF(A3544=-1,H3544,0)-IF(OR(A3544=1,A3544=0),H3544,0)+IF(A3544=2,H3544,0))*IF(E3544="SGD",1,IF(E3544="USD",Settings!$B$22,IF(E3544="HKD",Settings!$B$23,1))))</f>
        <v>0</v>
      </c>
      <c r="P3544">
        <f>IF(OR(B3544="",C3544="",E3544=""),0,IF(A3544=2,H3544*IF(E3544="SGD",1,IF(E3544="USD",Settings!$B$22,IF(E3544="HKD",Settings!$B$23,1))),0))</f>
        <v>0</v>
      </c>
      <c r="Q3544" s="312">
        <f>IF(OR(J3544="",G3544=""),"",G3544+ROW()/1000000)</f>
      </c>
      <c r="R3544" s="247">
        <f>IF(Q3544="","",SUMIFS(Txn[Signed Units],Txn[Key],J3544,Txn[Transaction Order],"&lt;="&amp;Q3544))</f>
      </c>
    </row>
    <row r="3545" spans="10:18" ht="15" customHeight="1" x14ac:dyDescent="0.15">
      <c r="J3545" s="246">
        <f>IF(OR(B3545="",C3545="",E3545=""),"",B3545&amp;":"&amp;C3545&amp;":"&amp;E3545)</f>
      </c>
      <c r="K3545" s="247">
        <f>IF(A3545="","",A3545*D3545)</f>
      </c>
      <c r="L3545" s="246">
        <f>IF(A3545="","",IF(OR(A3545=1,A3545=0),H3545,0))</f>
      </c>
      <c r="M3545" s="246">
        <f>IF(A3545="","",IF(A3545=-1,H3545,0))</f>
      </c>
      <c r="N3545">
        <f>IF(J3545="","",IF(E3545="SGD",1,IF(E3545="USD",Settings!$B$22,IF(E3545="HKD",Settings!$B$23,1))))</f>
      </c>
      <c r="O3545">
        <f>IF(OR(B3545="",C3545="",E3545=""),0,(IF(A3545=-1,H3545,0)-IF(OR(A3545=1,A3545=0),H3545,0)+IF(A3545=2,H3545,0))*IF(E3545="SGD",1,IF(E3545="USD",Settings!$B$22,IF(E3545="HKD",Settings!$B$23,1))))</f>
        <v>0</v>
      </c>
      <c r="P3545">
        <f>IF(OR(B3545="",C3545="",E3545=""),0,IF(A3545=2,H3545*IF(E3545="SGD",1,IF(E3545="USD",Settings!$B$22,IF(E3545="HKD",Settings!$B$23,1))),0))</f>
        <v>0</v>
      </c>
      <c r="Q3545" s="312">
        <f>IF(OR(J3545="",G3545=""),"",G3545+ROW()/1000000)</f>
      </c>
      <c r="R3545" s="247">
        <f>IF(Q3545="","",SUMIFS(Txn[Signed Units],Txn[Key],J3545,Txn[Transaction Order],"&lt;="&amp;Q3545))</f>
      </c>
    </row>
    <row r="3546" spans="10:18" ht="15" customHeight="1" x14ac:dyDescent="0.15">
      <c r="J3546" s="246">
        <f>IF(OR(B3546="",C3546="",E3546=""),"",B3546&amp;":"&amp;C3546&amp;":"&amp;E3546)</f>
      </c>
      <c r="K3546" s="247">
        <f>IF(A3546="","",A3546*D3546)</f>
      </c>
      <c r="L3546" s="246">
        <f>IF(A3546="","",IF(OR(A3546=1,A3546=0),H3546,0))</f>
      </c>
      <c r="M3546" s="246">
        <f>IF(A3546="","",IF(A3546=-1,H3546,0))</f>
      </c>
      <c r="N3546">
        <f>IF(J3546="","",IF(E3546="SGD",1,IF(E3546="USD",Settings!$B$22,IF(E3546="HKD",Settings!$B$23,1))))</f>
      </c>
      <c r="O3546">
        <f>IF(OR(B3546="",C3546="",E3546=""),0,(IF(A3546=-1,H3546,0)-IF(OR(A3546=1,A3546=0),H3546,0)+IF(A3546=2,H3546,0))*IF(E3546="SGD",1,IF(E3546="USD",Settings!$B$22,IF(E3546="HKD",Settings!$B$23,1))))</f>
        <v>0</v>
      </c>
      <c r="P3546">
        <f>IF(OR(B3546="",C3546="",E3546=""),0,IF(A3546=2,H3546*IF(E3546="SGD",1,IF(E3546="USD",Settings!$B$22,IF(E3546="HKD",Settings!$B$23,1))),0))</f>
        <v>0</v>
      </c>
      <c r="Q3546" s="312">
        <f>IF(OR(J3546="",G3546=""),"",G3546+ROW()/1000000)</f>
      </c>
      <c r="R3546" s="247">
        <f>IF(Q3546="","",SUMIFS(Txn[Signed Units],Txn[Key],J3546,Txn[Transaction Order],"&lt;="&amp;Q3546))</f>
      </c>
    </row>
    <row r="3547" spans="10:18" ht="15" customHeight="1" x14ac:dyDescent="0.15">
      <c r="J3547" s="246">
        <f>IF(OR(B3547="",C3547="",E3547=""),"",B3547&amp;":"&amp;C3547&amp;":"&amp;E3547)</f>
      </c>
      <c r="K3547" s="247">
        <f>IF(A3547="","",A3547*D3547)</f>
      </c>
      <c r="L3547" s="246">
        <f>IF(A3547="","",IF(OR(A3547=1,A3547=0),H3547,0))</f>
      </c>
      <c r="M3547" s="246">
        <f>IF(A3547="","",IF(A3547=-1,H3547,0))</f>
      </c>
      <c r="N3547">
        <f>IF(J3547="","",IF(E3547="SGD",1,IF(E3547="USD",Settings!$B$22,IF(E3547="HKD",Settings!$B$23,1))))</f>
      </c>
      <c r="O3547">
        <f>IF(OR(B3547="",C3547="",E3547=""),0,(IF(A3547=-1,H3547,0)-IF(OR(A3547=1,A3547=0),H3547,0)+IF(A3547=2,H3547,0))*IF(E3547="SGD",1,IF(E3547="USD",Settings!$B$22,IF(E3547="HKD",Settings!$B$23,1))))</f>
        <v>0</v>
      </c>
      <c r="P3547">
        <f>IF(OR(B3547="",C3547="",E3547=""),0,IF(A3547=2,H3547*IF(E3547="SGD",1,IF(E3547="USD",Settings!$B$22,IF(E3547="HKD",Settings!$B$23,1))),0))</f>
        <v>0</v>
      </c>
      <c r="Q3547" s="312">
        <f>IF(OR(J3547="",G3547=""),"",G3547+ROW()/1000000)</f>
      </c>
      <c r="R3547" s="247">
        <f>IF(Q3547="","",SUMIFS(Txn[Signed Units],Txn[Key],J3547,Txn[Transaction Order],"&lt;="&amp;Q3547))</f>
      </c>
    </row>
    <row r="3548" spans="10:18" ht="15" customHeight="1" x14ac:dyDescent="0.15">
      <c r="J3548" s="246">
        <f>IF(OR(B3548="",C3548="",E3548=""),"",B3548&amp;":"&amp;C3548&amp;":"&amp;E3548)</f>
      </c>
      <c r="K3548" s="247">
        <f>IF(A3548="","",A3548*D3548)</f>
      </c>
      <c r="L3548" s="246">
        <f>IF(A3548="","",IF(OR(A3548=1,A3548=0),H3548,0))</f>
      </c>
      <c r="M3548" s="246">
        <f>IF(A3548="","",IF(A3548=-1,H3548,0))</f>
      </c>
      <c r="N3548">
        <f>IF(J3548="","",IF(E3548="SGD",1,IF(E3548="USD",Settings!$B$22,IF(E3548="HKD",Settings!$B$23,1))))</f>
      </c>
      <c r="O3548">
        <f>IF(OR(B3548="",C3548="",E3548=""),0,(IF(A3548=-1,H3548,0)-IF(OR(A3548=1,A3548=0),H3548,0)+IF(A3548=2,H3548,0))*IF(E3548="SGD",1,IF(E3548="USD",Settings!$B$22,IF(E3548="HKD",Settings!$B$23,1))))</f>
        <v>0</v>
      </c>
      <c r="P3548">
        <f>IF(OR(B3548="",C3548="",E3548=""),0,IF(A3548=2,H3548*IF(E3548="SGD",1,IF(E3548="USD",Settings!$B$22,IF(E3548="HKD",Settings!$B$23,1))),0))</f>
        <v>0</v>
      </c>
      <c r="Q3548" s="312">
        <f>IF(OR(J3548="",G3548=""),"",G3548+ROW()/1000000)</f>
      </c>
      <c r="R3548" s="247">
        <f>IF(Q3548="","",SUMIFS(Txn[Signed Units],Txn[Key],J3548,Txn[Transaction Order],"&lt;="&amp;Q3548))</f>
      </c>
    </row>
    <row r="3549" spans="10:18" ht="15" customHeight="1" x14ac:dyDescent="0.15">
      <c r="J3549" s="246">
        <f>IF(OR(B3549="",C3549="",E3549=""),"",B3549&amp;":"&amp;C3549&amp;":"&amp;E3549)</f>
      </c>
      <c r="K3549" s="247">
        <f>IF(A3549="","",A3549*D3549)</f>
      </c>
      <c r="L3549" s="246">
        <f>IF(A3549="","",IF(OR(A3549=1,A3549=0),H3549,0))</f>
      </c>
      <c r="M3549" s="246">
        <f>IF(A3549="","",IF(A3549=-1,H3549,0))</f>
      </c>
      <c r="N3549">
        <f>IF(J3549="","",IF(E3549="SGD",1,IF(E3549="USD",Settings!$B$22,IF(E3549="HKD",Settings!$B$23,1))))</f>
      </c>
      <c r="O3549">
        <f>IF(OR(B3549="",C3549="",E3549=""),0,(IF(A3549=-1,H3549,0)-IF(OR(A3549=1,A3549=0),H3549,0)+IF(A3549=2,H3549,0))*IF(E3549="SGD",1,IF(E3549="USD",Settings!$B$22,IF(E3549="HKD",Settings!$B$23,1))))</f>
        <v>0</v>
      </c>
      <c r="P3549">
        <f>IF(OR(B3549="",C3549="",E3549=""),0,IF(A3549=2,H3549*IF(E3549="SGD",1,IF(E3549="USD",Settings!$B$22,IF(E3549="HKD",Settings!$B$23,1))),0))</f>
        <v>0</v>
      </c>
      <c r="Q3549" s="312">
        <f>IF(OR(J3549="",G3549=""),"",G3549+ROW()/1000000)</f>
      </c>
      <c r="R3549" s="247">
        <f>IF(Q3549="","",SUMIFS(Txn[Signed Units],Txn[Key],J3549,Txn[Transaction Order],"&lt;="&amp;Q3549))</f>
      </c>
    </row>
    <row r="3550" spans="10:18" ht="15" customHeight="1" x14ac:dyDescent="0.15">
      <c r="J3550" s="246">
        <f>IF(OR(B3550="",C3550="",E3550=""),"",B3550&amp;":"&amp;C3550&amp;":"&amp;E3550)</f>
      </c>
      <c r="K3550" s="247">
        <f>IF(A3550="","",A3550*D3550)</f>
      </c>
      <c r="L3550" s="246">
        <f>IF(A3550="","",IF(OR(A3550=1,A3550=0),H3550,0))</f>
      </c>
      <c r="M3550" s="246">
        <f>IF(A3550="","",IF(A3550=-1,H3550,0))</f>
      </c>
      <c r="N3550">
        <f>IF(J3550="","",IF(E3550="SGD",1,IF(E3550="USD",Settings!$B$22,IF(E3550="HKD",Settings!$B$23,1))))</f>
      </c>
      <c r="O3550">
        <f>IF(OR(B3550="",C3550="",E3550=""),0,(IF(A3550=-1,H3550,0)-IF(OR(A3550=1,A3550=0),H3550,0)+IF(A3550=2,H3550,0))*IF(E3550="SGD",1,IF(E3550="USD",Settings!$B$22,IF(E3550="HKD",Settings!$B$23,1))))</f>
        <v>0</v>
      </c>
      <c r="P3550">
        <f>IF(OR(B3550="",C3550="",E3550=""),0,IF(A3550=2,H3550*IF(E3550="SGD",1,IF(E3550="USD",Settings!$B$22,IF(E3550="HKD",Settings!$B$23,1))),0))</f>
        <v>0</v>
      </c>
      <c r="Q3550" s="312">
        <f>IF(OR(J3550="",G3550=""),"",G3550+ROW()/1000000)</f>
      </c>
      <c r="R3550" s="247">
        <f>IF(Q3550="","",SUMIFS(Txn[Signed Units],Txn[Key],J3550,Txn[Transaction Order],"&lt;="&amp;Q3550))</f>
      </c>
    </row>
    <row r="3551" spans="10:18" ht="15" customHeight="1" x14ac:dyDescent="0.15">
      <c r="J3551" s="246">
        <f>IF(OR(B3551="",C3551="",E3551=""),"",B3551&amp;":"&amp;C3551&amp;":"&amp;E3551)</f>
      </c>
      <c r="K3551" s="247">
        <f>IF(A3551="","",A3551*D3551)</f>
      </c>
      <c r="L3551" s="246">
        <f>IF(A3551="","",IF(OR(A3551=1,A3551=0),H3551,0))</f>
      </c>
      <c r="M3551" s="246">
        <f>IF(A3551="","",IF(A3551=-1,H3551,0))</f>
      </c>
      <c r="N3551">
        <f>IF(J3551="","",IF(E3551="SGD",1,IF(E3551="USD",Settings!$B$22,IF(E3551="HKD",Settings!$B$23,1))))</f>
      </c>
      <c r="O3551">
        <f>IF(OR(B3551="",C3551="",E3551=""),0,(IF(A3551=-1,H3551,0)-IF(OR(A3551=1,A3551=0),H3551,0)+IF(A3551=2,H3551,0))*IF(E3551="SGD",1,IF(E3551="USD",Settings!$B$22,IF(E3551="HKD",Settings!$B$23,1))))</f>
        <v>0</v>
      </c>
      <c r="P3551">
        <f>IF(OR(B3551="",C3551="",E3551=""),0,IF(A3551=2,H3551*IF(E3551="SGD",1,IF(E3551="USD",Settings!$B$22,IF(E3551="HKD",Settings!$B$23,1))),0))</f>
        <v>0</v>
      </c>
      <c r="Q3551" s="312">
        <f>IF(OR(J3551="",G3551=""),"",G3551+ROW()/1000000)</f>
      </c>
      <c r="R3551" s="247">
        <f>IF(Q3551="","",SUMIFS(Txn[Signed Units],Txn[Key],J3551,Txn[Transaction Order],"&lt;="&amp;Q3551))</f>
      </c>
    </row>
    <row r="3552" spans="10:18" ht="15" customHeight="1" x14ac:dyDescent="0.15">
      <c r="J3552" s="246">
        <f>IF(OR(B3552="",C3552="",E3552=""),"",B3552&amp;":"&amp;C3552&amp;":"&amp;E3552)</f>
      </c>
      <c r="K3552" s="247">
        <f>IF(A3552="","",A3552*D3552)</f>
      </c>
      <c r="L3552" s="246">
        <f>IF(A3552="","",IF(OR(A3552=1,A3552=0),H3552,0))</f>
      </c>
      <c r="M3552" s="246">
        <f>IF(A3552="","",IF(A3552=-1,H3552,0))</f>
      </c>
      <c r="N3552">
        <f>IF(J3552="","",IF(E3552="SGD",1,IF(E3552="USD",Settings!$B$22,IF(E3552="HKD",Settings!$B$23,1))))</f>
      </c>
      <c r="O3552">
        <f>IF(OR(B3552="",C3552="",E3552=""),0,(IF(A3552=-1,H3552,0)-IF(OR(A3552=1,A3552=0),H3552,0)+IF(A3552=2,H3552,0))*IF(E3552="SGD",1,IF(E3552="USD",Settings!$B$22,IF(E3552="HKD",Settings!$B$23,1))))</f>
        <v>0</v>
      </c>
      <c r="P3552">
        <f>IF(OR(B3552="",C3552="",E3552=""),0,IF(A3552=2,H3552*IF(E3552="SGD",1,IF(E3552="USD",Settings!$B$22,IF(E3552="HKD",Settings!$B$23,1))),0))</f>
        <v>0</v>
      </c>
      <c r="Q3552" s="312">
        <f>IF(OR(J3552="",G3552=""),"",G3552+ROW()/1000000)</f>
      </c>
      <c r="R3552" s="247">
        <f>IF(Q3552="","",SUMIFS(Txn[Signed Units],Txn[Key],J3552,Txn[Transaction Order],"&lt;="&amp;Q3552))</f>
      </c>
    </row>
    <row r="3553" spans="10:18" ht="15" customHeight="1" x14ac:dyDescent="0.15">
      <c r="J3553" s="246">
        <f>IF(OR(B3553="",C3553="",E3553=""),"",B3553&amp;":"&amp;C3553&amp;":"&amp;E3553)</f>
      </c>
      <c r="K3553" s="247">
        <f>IF(A3553="","",A3553*D3553)</f>
      </c>
      <c r="L3553" s="246">
        <f>IF(A3553="","",IF(OR(A3553=1,A3553=0),H3553,0))</f>
      </c>
      <c r="M3553" s="246">
        <f>IF(A3553="","",IF(A3553=-1,H3553,0))</f>
      </c>
      <c r="N3553">
        <f>IF(J3553="","",IF(E3553="SGD",1,IF(E3553="USD",Settings!$B$22,IF(E3553="HKD",Settings!$B$23,1))))</f>
      </c>
      <c r="O3553">
        <f>IF(OR(B3553="",C3553="",E3553=""),0,(IF(A3553=-1,H3553,0)-IF(OR(A3553=1,A3553=0),H3553,0)+IF(A3553=2,H3553,0))*IF(E3553="SGD",1,IF(E3553="USD",Settings!$B$22,IF(E3553="HKD",Settings!$B$23,1))))</f>
        <v>0</v>
      </c>
      <c r="P3553">
        <f>IF(OR(B3553="",C3553="",E3553=""),0,IF(A3553=2,H3553*IF(E3553="SGD",1,IF(E3553="USD",Settings!$B$22,IF(E3553="HKD",Settings!$B$23,1))),0))</f>
        <v>0</v>
      </c>
      <c r="Q3553" s="312">
        <f>IF(OR(J3553="",G3553=""),"",G3553+ROW()/1000000)</f>
      </c>
      <c r="R3553" s="247">
        <f>IF(Q3553="","",SUMIFS(Txn[Signed Units],Txn[Key],J3553,Txn[Transaction Order],"&lt;="&amp;Q3553))</f>
      </c>
    </row>
    <row r="3554" spans="10:18" ht="15" customHeight="1" x14ac:dyDescent="0.15">
      <c r="J3554" s="246">
        <f>IF(OR(B3554="",C3554="",E3554=""),"",B3554&amp;":"&amp;C3554&amp;":"&amp;E3554)</f>
      </c>
      <c r="K3554" s="247">
        <f>IF(A3554="","",A3554*D3554)</f>
      </c>
      <c r="L3554" s="246">
        <f>IF(A3554="","",IF(OR(A3554=1,A3554=0),H3554,0))</f>
      </c>
      <c r="M3554" s="246">
        <f>IF(A3554="","",IF(A3554=-1,H3554,0))</f>
      </c>
      <c r="N3554">
        <f>IF(J3554="","",IF(E3554="SGD",1,IF(E3554="USD",Settings!$B$22,IF(E3554="HKD",Settings!$B$23,1))))</f>
      </c>
      <c r="O3554">
        <f>IF(OR(B3554="",C3554="",E3554=""),0,(IF(A3554=-1,H3554,0)-IF(OR(A3554=1,A3554=0),H3554,0)+IF(A3554=2,H3554,0))*IF(E3554="SGD",1,IF(E3554="USD",Settings!$B$22,IF(E3554="HKD",Settings!$B$23,1))))</f>
        <v>0</v>
      </c>
      <c r="P3554">
        <f>IF(OR(B3554="",C3554="",E3554=""),0,IF(A3554=2,H3554*IF(E3554="SGD",1,IF(E3554="USD",Settings!$B$22,IF(E3554="HKD",Settings!$B$23,1))),0))</f>
        <v>0</v>
      </c>
      <c r="Q3554" s="312">
        <f>IF(OR(J3554="",G3554=""),"",G3554+ROW()/1000000)</f>
      </c>
      <c r="R3554" s="247">
        <f>IF(Q3554="","",SUMIFS(Txn[Signed Units],Txn[Key],J3554,Txn[Transaction Order],"&lt;="&amp;Q3554))</f>
      </c>
    </row>
    <row r="3555" spans="10:18" ht="15" customHeight="1" x14ac:dyDescent="0.15">
      <c r="J3555" s="246">
        <f>IF(OR(B3555="",C3555="",E3555=""),"",B3555&amp;":"&amp;C3555&amp;":"&amp;E3555)</f>
      </c>
      <c r="K3555" s="247">
        <f>IF(A3555="","",A3555*D3555)</f>
      </c>
      <c r="L3555" s="246">
        <f>IF(A3555="","",IF(OR(A3555=1,A3555=0),H3555,0))</f>
      </c>
      <c r="M3555" s="246">
        <f>IF(A3555="","",IF(A3555=-1,H3555,0))</f>
      </c>
      <c r="N3555">
        <f>IF(J3555="","",IF(E3555="SGD",1,IF(E3555="USD",Settings!$B$22,IF(E3555="HKD",Settings!$B$23,1))))</f>
      </c>
      <c r="O3555">
        <f>IF(OR(B3555="",C3555="",E3555=""),0,(IF(A3555=-1,H3555,0)-IF(OR(A3555=1,A3555=0),H3555,0)+IF(A3555=2,H3555,0))*IF(E3555="SGD",1,IF(E3555="USD",Settings!$B$22,IF(E3555="HKD",Settings!$B$23,1))))</f>
        <v>0</v>
      </c>
      <c r="P3555">
        <f>IF(OR(B3555="",C3555="",E3555=""),0,IF(A3555=2,H3555*IF(E3555="SGD",1,IF(E3555="USD",Settings!$B$22,IF(E3555="HKD",Settings!$B$23,1))),0))</f>
        <v>0</v>
      </c>
      <c r="Q3555" s="312">
        <f>IF(OR(J3555="",G3555=""),"",G3555+ROW()/1000000)</f>
      </c>
      <c r="R3555" s="247">
        <f>IF(Q3555="","",SUMIFS(Txn[Signed Units],Txn[Key],J3555,Txn[Transaction Order],"&lt;="&amp;Q3555))</f>
      </c>
    </row>
    <row r="3556" spans="10:18" ht="15" customHeight="1" x14ac:dyDescent="0.15">
      <c r="J3556" s="246">
        <f>IF(OR(B3556="",C3556="",E3556=""),"",B3556&amp;":"&amp;C3556&amp;":"&amp;E3556)</f>
      </c>
      <c r="K3556" s="247">
        <f>IF(A3556="","",A3556*D3556)</f>
      </c>
      <c r="L3556" s="246">
        <f>IF(A3556="","",IF(OR(A3556=1,A3556=0),H3556,0))</f>
      </c>
      <c r="M3556" s="246">
        <f>IF(A3556="","",IF(A3556=-1,H3556,0))</f>
      </c>
      <c r="N3556">
        <f>IF(J3556="","",IF(E3556="SGD",1,IF(E3556="USD",Settings!$B$22,IF(E3556="HKD",Settings!$B$23,1))))</f>
      </c>
      <c r="O3556">
        <f>IF(OR(B3556="",C3556="",E3556=""),0,(IF(A3556=-1,H3556,0)-IF(OR(A3556=1,A3556=0),H3556,0)+IF(A3556=2,H3556,0))*IF(E3556="SGD",1,IF(E3556="USD",Settings!$B$22,IF(E3556="HKD",Settings!$B$23,1))))</f>
        <v>0</v>
      </c>
      <c r="P3556">
        <f>IF(OR(B3556="",C3556="",E3556=""),0,IF(A3556=2,H3556*IF(E3556="SGD",1,IF(E3556="USD",Settings!$B$22,IF(E3556="HKD",Settings!$B$23,1))),0))</f>
        <v>0</v>
      </c>
      <c r="Q3556" s="312">
        <f>IF(OR(J3556="",G3556=""),"",G3556+ROW()/1000000)</f>
      </c>
      <c r="R3556" s="247">
        <f>IF(Q3556="","",SUMIFS(Txn[Signed Units],Txn[Key],J3556,Txn[Transaction Order],"&lt;="&amp;Q3556))</f>
      </c>
    </row>
    <row r="3557" spans="10:18" ht="15" customHeight="1" x14ac:dyDescent="0.15">
      <c r="J3557" s="246">
        <f>IF(OR(B3557="",C3557="",E3557=""),"",B3557&amp;":"&amp;C3557&amp;":"&amp;E3557)</f>
      </c>
      <c r="K3557" s="247">
        <f>IF(A3557="","",A3557*D3557)</f>
      </c>
      <c r="L3557" s="246">
        <f>IF(A3557="","",IF(OR(A3557=1,A3557=0),H3557,0))</f>
      </c>
      <c r="M3557" s="246">
        <f>IF(A3557="","",IF(A3557=-1,H3557,0))</f>
      </c>
      <c r="N3557">
        <f>IF(J3557="","",IF(E3557="SGD",1,IF(E3557="USD",Settings!$B$22,IF(E3557="HKD",Settings!$B$23,1))))</f>
      </c>
      <c r="O3557">
        <f>IF(OR(B3557="",C3557="",E3557=""),0,(IF(A3557=-1,H3557,0)-IF(OR(A3557=1,A3557=0),H3557,0)+IF(A3557=2,H3557,0))*IF(E3557="SGD",1,IF(E3557="USD",Settings!$B$22,IF(E3557="HKD",Settings!$B$23,1))))</f>
        <v>0</v>
      </c>
      <c r="P3557">
        <f>IF(OR(B3557="",C3557="",E3557=""),0,IF(A3557=2,H3557*IF(E3557="SGD",1,IF(E3557="USD",Settings!$B$22,IF(E3557="HKD",Settings!$B$23,1))),0))</f>
        <v>0</v>
      </c>
      <c r="Q3557" s="312">
        <f>IF(OR(J3557="",G3557=""),"",G3557+ROW()/1000000)</f>
      </c>
      <c r="R3557" s="247">
        <f>IF(Q3557="","",SUMIFS(Txn[Signed Units],Txn[Key],J3557,Txn[Transaction Order],"&lt;="&amp;Q3557))</f>
      </c>
    </row>
    <row r="3558" spans="10:18" ht="15" customHeight="1" x14ac:dyDescent="0.15">
      <c r="J3558" s="246">
        <f>IF(OR(B3558="",C3558="",E3558=""),"",B3558&amp;":"&amp;C3558&amp;":"&amp;E3558)</f>
      </c>
      <c r="K3558" s="247">
        <f>IF(A3558="","",A3558*D3558)</f>
      </c>
      <c r="L3558" s="246">
        <f>IF(A3558="","",IF(OR(A3558=1,A3558=0),H3558,0))</f>
      </c>
      <c r="M3558" s="246">
        <f>IF(A3558="","",IF(A3558=-1,H3558,0))</f>
      </c>
      <c r="N3558">
        <f>IF(J3558="","",IF(E3558="SGD",1,IF(E3558="USD",Settings!$B$22,IF(E3558="HKD",Settings!$B$23,1))))</f>
      </c>
      <c r="O3558">
        <f>IF(OR(B3558="",C3558="",E3558=""),0,(IF(A3558=-1,H3558,0)-IF(OR(A3558=1,A3558=0),H3558,0)+IF(A3558=2,H3558,0))*IF(E3558="SGD",1,IF(E3558="USD",Settings!$B$22,IF(E3558="HKD",Settings!$B$23,1))))</f>
        <v>0</v>
      </c>
      <c r="P3558">
        <f>IF(OR(B3558="",C3558="",E3558=""),0,IF(A3558=2,H3558*IF(E3558="SGD",1,IF(E3558="USD",Settings!$B$22,IF(E3558="HKD",Settings!$B$23,1))),0))</f>
        <v>0</v>
      </c>
      <c r="Q3558" s="312">
        <f>IF(OR(J3558="",G3558=""),"",G3558+ROW()/1000000)</f>
      </c>
      <c r="R3558" s="247">
        <f>IF(Q3558="","",SUMIFS(Txn[Signed Units],Txn[Key],J3558,Txn[Transaction Order],"&lt;="&amp;Q3558))</f>
      </c>
    </row>
    <row r="3559" spans="10:18" ht="15" customHeight="1" x14ac:dyDescent="0.15">
      <c r="J3559" s="246">
        <f>IF(OR(B3559="",C3559="",E3559=""),"",B3559&amp;":"&amp;C3559&amp;":"&amp;E3559)</f>
      </c>
      <c r="K3559" s="247">
        <f>IF(A3559="","",A3559*D3559)</f>
      </c>
      <c r="L3559" s="246">
        <f>IF(A3559="","",IF(OR(A3559=1,A3559=0),H3559,0))</f>
      </c>
      <c r="M3559" s="246">
        <f>IF(A3559="","",IF(A3559=-1,H3559,0))</f>
      </c>
      <c r="N3559">
        <f>IF(J3559="","",IF(E3559="SGD",1,IF(E3559="USD",Settings!$B$22,IF(E3559="HKD",Settings!$B$23,1))))</f>
      </c>
      <c r="O3559">
        <f>IF(OR(B3559="",C3559="",E3559=""),0,(IF(A3559=-1,H3559,0)-IF(OR(A3559=1,A3559=0),H3559,0)+IF(A3559=2,H3559,0))*IF(E3559="SGD",1,IF(E3559="USD",Settings!$B$22,IF(E3559="HKD",Settings!$B$23,1))))</f>
        <v>0</v>
      </c>
      <c r="P3559">
        <f>IF(OR(B3559="",C3559="",E3559=""),0,IF(A3559=2,H3559*IF(E3559="SGD",1,IF(E3559="USD",Settings!$B$22,IF(E3559="HKD",Settings!$B$23,1))),0))</f>
        <v>0</v>
      </c>
      <c r="Q3559" s="312">
        <f>IF(OR(J3559="",G3559=""),"",G3559+ROW()/1000000)</f>
      </c>
      <c r="R3559" s="247">
        <f>IF(Q3559="","",SUMIFS(Txn[Signed Units],Txn[Key],J3559,Txn[Transaction Order],"&lt;="&amp;Q3559))</f>
      </c>
    </row>
    <row r="3560" spans="10:18" ht="15" customHeight="1" x14ac:dyDescent="0.15">
      <c r="J3560" s="246">
        <f>IF(OR(B3560="",C3560="",E3560=""),"",B3560&amp;":"&amp;C3560&amp;":"&amp;E3560)</f>
      </c>
      <c r="K3560" s="247">
        <f>IF(A3560="","",A3560*D3560)</f>
      </c>
      <c r="L3560" s="246">
        <f>IF(A3560="","",IF(OR(A3560=1,A3560=0),H3560,0))</f>
      </c>
      <c r="M3560" s="246">
        <f>IF(A3560="","",IF(A3560=-1,H3560,0))</f>
      </c>
      <c r="N3560">
        <f>IF(J3560="","",IF(E3560="SGD",1,IF(E3560="USD",Settings!$B$22,IF(E3560="HKD",Settings!$B$23,1))))</f>
      </c>
      <c r="O3560">
        <f>IF(OR(B3560="",C3560="",E3560=""),0,(IF(A3560=-1,H3560,0)-IF(OR(A3560=1,A3560=0),H3560,0)+IF(A3560=2,H3560,0))*IF(E3560="SGD",1,IF(E3560="USD",Settings!$B$22,IF(E3560="HKD",Settings!$B$23,1))))</f>
        <v>0</v>
      </c>
      <c r="P3560">
        <f>IF(OR(B3560="",C3560="",E3560=""),0,IF(A3560=2,H3560*IF(E3560="SGD",1,IF(E3560="USD",Settings!$B$22,IF(E3560="HKD",Settings!$B$23,1))),0))</f>
        <v>0</v>
      </c>
      <c r="Q3560" s="312">
        <f>IF(OR(J3560="",G3560=""),"",G3560+ROW()/1000000)</f>
      </c>
      <c r="R3560" s="247">
        <f>IF(Q3560="","",SUMIFS(Txn[Signed Units],Txn[Key],J3560,Txn[Transaction Order],"&lt;="&amp;Q3560))</f>
      </c>
    </row>
    <row r="3561" spans="10:18" ht="15" customHeight="1" x14ac:dyDescent="0.15">
      <c r="J3561" s="246">
        <f>IF(OR(B3561="",C3561="",E3561=""),"",B3561&amp;":"&amp;C3561&amp;":"&amp;E3561)</f>
      </c>
      <c r="K3561" s="247">
        <f>IF(A3561="","",A3561*D3561)</f>
      </c>
      <c r="L3561" s="246">
        <f>IF(A3561="","",IF(OR(A3561=1,A3561=0),H3561,0))</f>
      </c>
      <c r="M3561" s="246">
        <f>IF(A3561="","",IF(A3561=-1,H3561,0))</f>
      </c>
      <c r="N3561">
        <f>IF(J3561="","",IF(E3561="SGD",1,IF(E3561="USD",Settings!$B$22,IF(E3561="HKD",Settings!$B$23,1))))</f>
      </c>
      <c r="O3561">
        <f>IF(OR(B3561="",C3561="",E3561=""),0,(IF(A3561=-1,H3561,0)-IF(OR(A3561=1,A3561=0),H3561,0)+IF(A3561=2,H3561,0))*IF(E3561="SGD",1,IF(E3561="USD",Settings!$B$22,IF(E3561="HKD",Settings!$B$23,1))))</f>
        <v>0</v>
      </c>
      <c r="P3561">
        <f>IF(OR(B3561="",C3561="",E3561=""),0,IF(A3561=2,H3561*IF(E3561="SGD",1,IF(E3561="USD",Settings!$B$22,IF(E3561="HKD",Settings!$B$23,1))),0))</f>
        <v>0</v>
      </c>
      <c r="Q3561" s="312">
        <f>IF(OR(J3561="",G3561=""),"",G3561+ROW()/1000000)</f>
      </c>
      <c r="R3561" s="247">
        <f>IF(Q3561="","",SUMIFS(Txn[Signed Units],Txn[Key],J3561,Txn[Transaction Order],"&lt;="&amp;Q3561))</f>
      </c>
    </row>
    <row r="3562" spans="10:18" ht="15" customHeight="1" x14ac:dyDescent="0.15">
      <c r="J3562" s="246">
        <f>IF(OR(B3562="",C3562="",E3562=""),"",B3562&amp;":"&amp;C3562&amp;":"&amp;E3562)</f>
      </c>
      <c r="K3562" s="247">
        <f>IF(A3562="","",A3562*D3562)</f>
      </c>
      <c r="L3562" s="246">
        <f>IF(A3562="","",IF(OR(A3562=1,A3562=0),H3562,0))</f>
      </c>
      <c r="M3562" s="246">
        <f>IF(A3562="","",IF(A3562=-1,H3562,0))</f>
      </c>
      <c r="N3562">
        <f>IF(J3562="","",IF(E3562="SGD",1,IF(E3562="USD",Settings!$B$22,IF(E3562="HKD",Settings!$B$23,1))))</f>
      </c>
      <c r="O3562">
        <f>IF(OR(B3562="",C3562="",E3562=""),0,(IF(A3562=-1,H3562,0)-IF(OR(A3562=1,A3562=0),H3562,0)+IF(A3562=2,H3562,0))*IF(E3562="SGD",1,IF(E3562="USD",Settings!$B$22,IF(E3562="HKD",Settings!$B$23,1))))</f>
        <v>0</v>
      </c>
      <c r="P3562">
        <f>IF(OR(B3562="",C3562="",E3562=""),0,IF(A3562=2,H3562*IF(E3562="SGD",1,IF(E3562="USD",Settings!$B$22,IF(E3562="HKD",Settings!$B$23,1))),0))</f>
        <v>0</v>
      </c>
      <c r="Q3562" s="312">
        <f>IF(OR(J3562="",G3562=""),"",G3562+ROW()/1000000)</f>
      </c>
      <c r="R3562" s="247">
        <f>IF(Q3562="","",SUMIFS(Txn[Signed Units],Txn[Key],J3562,Txn[Transaction Order],"&lt;="&amp;Q3562))</f>
      </c>
    </row>
    <row r="3563" spans="10:18" ht="15" customHeight="1" x14ac:dyDescent="0.15">
      <c r="J3563" s="246">
        <f>IF(OR(B3563="",C3563="",E3563=""),"",B3563&amp;":"&amp;C3563&amp;":"&amp;E3563)</f>
      </c>
      <c r="K3563" s="247">
        <f>IF(A3563="","",A3563*D3563)</f>
      </c>
      <c r="L3563" s="246">
        <f>IF(A3563="","",IF(OR(A3563=1,A3563=0),H3563,0))</f>
      </c>
      <c r="M3563" s="246">
        <f>IF(A3563="","",IF(A3563=-1,H3563,0))</f>
      </c>
      <c r="N3563">
        <f>IF(J3563="","",IF(E3563="SGD",1,IF(E3563="USD",Settings!$B$22,IF(E3563="HKD",Settings!$B$23,1))))</f>
      </c>
      <c r="O3563">
        <f>IF(OR(B3563="",C3563="",E3563=""),0,(IF(A3563=-1,H3563,0)-IF(OR(A3563=1,A3563=0),H3563,0)+IF(A3563=2,H3563,0))*IF(E3563="SGD",1,IF(E3563="USD",Settings!$B$22,IF(E3563="HKD",Settings!$B$23,1))))</f>
        <v>0</v>
      </c>
      <c r="P3563">
        <f>IF(OR(B3563="",C3563="",E3563=""),0,IF(A3563=2,H3563*IF(E3563="SGD",1,IF(E3563="USD",Settings!$B$22,IF(E3563="HKD",Settings!$B$23,1))),0))</f>
        <v>0</v>
      </c>
      <c r="Q3563" s="312">
        <f>IF(OR(J3563="",G3563=""),"",G3563+ROW()/1000000)</f>
      </c>
      <c r="R3563" s="247">
        <f>IF(Q3563="","",SUMIFS(Txn[Signed Units],Txn[Key],J3563,Txn[Transaction Order],"&lt;="&amp;Q3563))</f>
      </c>
    </row>
    <row r="3564" spans="10:18" ht="15" customHeight="1" x14ac:dyDescent="0.15">
      <c r="J3564" s="246">
        <f>IF(OR(B3564="",C3564="",E3564=""),"",B3564&amp;":"&amp;C3564&amp;":"&amp;E3564)</f>
      </c>
      <c r="K3564" s="247">
        <f>IF(A3564="","",A3564*D3564)</f>
      </c>
      <c r="L3564" s="246">
        <f>IF(A3564="","",IF(OR(A3564=1,A3564=0),H3564,0))</f>
      </c>
      <c r="M3564" s="246">
        <f>IF(A3564="","",IF(A3564=-1,H3564,0))</f>
      </c>
      <c r="N3564">
        <f>IF(J3564="","",IF(E3564="SGD",1,IF(E3564="USD",Settings!$B$22,IF(E3564="HKD",Settings!$B$23,1))))</f>
      </c>
      <c r="O3564">
        <f>IF(OR(B3564="",C3564="",E3564=""),0,(IF(A3564=-1,H3564,0)-IF(OR(A3564=1,A3564=0),H3564,0)+IF(A3564=2,H3564,0))*IF(E3564="SGD",1,IF(E3564="USD",Settings!$B$22,IF(E3564="HKD",Settings!$B$23,1))))</f>
        <v>0</v>
      </c>
      <c r="P3564">
        <f>IF(OR(B3564="",C3564="",E3564=""),0,IF(A3564=2,H3564*IF(E3564="SGD",1,IF(E3564="USD",Settings!$B$22,IF(E3564="HKD",Settings!$B$23,1))),0))</f>
        <v>0</v>
      </c>
      <c r="Q3564" s="312">
        <f>IF(OR(J3564="",G3564=""),"",G3564+ROW()/1000000)</f>
      </c>
      <c r="R3564" s="247">
        <f>IF(Q3564="","",SUMIFS(Txn[Signed Units],Txn[Key],J3564,Txn[Transaction Order],"&lt;="&amp;Q3564))</f>
      </c>
    </row>
    <row r="3565" spans="10:18" ht="15" customHeight="1" x14ac:dyDescent="0.15">
      <c r="J3565" s="246">
        <f>IF(OR(B3565="",C3565="",E3565=""),"",B3565&amp;":"&amp;C3565&amp;":"&amp;E3565)</f>
      </c>
      <c r="K3565" s="247">
        <f>IF(A3565="","",A3565*D3565)</f>
      </c>
      <c r="L3565" s="246">
        <f>IF(A3565="","",IF(OR(A3565=1,A3565=0),H3565,0))</f>
      </c>
      <c r="M3565" s="246">
        <f>IF(A3565="","",IF(A3565=-1,H3565,0))</f>
      </c>
      <c r="N3565">
        <f>IF(J3565="","",IF(E3565="SGD",1,IF(E3565="USD",Settings!$B$22,IF(E3565="HKD",Settings!$B$23,1))))</f>
      </c>
      <c r="O3565">
        <f>IF(OR(B3565="",C3565="",E3565=""),0,(IF(A3565=-1,H3565,0)-IF(OR(A3565=1,A3565=0),H3565,0)+IF(A3565=2,H3565,0))*IF(E3565="SGD",1,IF(E3565="USD",Settings!$B$22,IF(E3565="HKD",Settings!$B$23,1))))</f>
        <v>0</v>
      </c>
      <c r="P3565">
        <f>IF(OR(B3565="",C3565="",E3565=""),0,IF(A3565=2,H3565*IF(E3565="SGD",1,IF(E3565="USD",Settings!$B$22,IF(E3565="HKD",Settings!$B$23,1))),0))</f>
        <v>0</v>
      </c>
      <c r="Q3565" s="312">
        <f>IF(OR(J3565="",G3565=""),"",G3565+ROW()/1000000)</f>
      </c>
      <c r="R3565" s="247">
        <f>IF(Q3565="","",SUMIFS(Txn[Signed Units],Txn[Key],J3565,Txn[Transaction Order],"&lt;="&amp;Q3565))</f>
      </c>
    </row>
    <row r="3566" spans="10:18" ht="15" customHeight="1" x14ac:dyDescent="0.15">
      <c r="J3566" s="246">
        <f>IF(OR(B3566="",C3566="",E3566=""),"",B3566&amp;":"&amp;C3566&amp;":"&amp;E3566)</f>
      </c>
      <c r="K3566" s="247">
        <f>IF(A3566="","",A3566*D3566)</f>
      </c>
      <c r="L3566" s="246">
        <f>IF(A3566="","",IF(OR(A3566=1,A3566=0),H3566,0))</f>
      </c>
      <c r="M3566" s="246">
        <f>IF(A3566="","",IF(A3566=-1,H3566,0))</f>
      </c>
      <c r="N3566">
        <f>IF(J3566="","",IF(E3566="SGD",1,IF(E3566="USD",Settings!$B$22,IF(E3566="HKD",Settings!$B$23,1))))</f>
      </c>
      <c r="O3566">
        <f>IF(OR(B3566="",C3566="",E3566=""),0,(IF(A3566=-1,H3566,0)-IF(OR(A3566=1,A3566=0),H3566,0)+IF(A3566=2,H3566,0))*IF(E3566="SGD",1,IF(E3566="USD",Settings!$B$22,IF(E3566="HKD",Settings!$B$23,1))))</f>
        <v>0</v>
      </c>
      <c r="P3566">
        <f>IF(OR(B3566="",C3566="",E3566=""),0,IF(A3566=2,H3566*IF(E3566="SGD",1,IF(E3566="USD",Settings!$B$22,IF(E3566="HKD",Settings!$B$23,1))),0))</f>
        <v>0</v>
      </c>
      <c r="Q3566" s="312">
        <f>IF(OR(J3566="",G3566=""),"",G3566+ROW()/1000000)</f>
      </c>
      <c r="R3566" s="247">
        <f>IF(Q3566="","",SUMIFS(Txn[Signed Units],Txn[Key],J3566,Txn[Transaction Order],"&lt;="&amp;Q3566))</f>
      </c>
    </row>
    <row r="3567" spans="10:18" ht="15" customHeight="1" x14ac:dyDescent="0.15">
      <c r="J3567" s="246">
        <f>IF(OR(B3567="",C3567="",E3567=""),"",B3567&amp;":"&amp;C3567&amp;":"&amp;E3567)</f>
      </c>
      <c r="K3567" s="247">
        <f>IF(A3567="","",A3567*D3567)</f>
      </c>
      <c r="L3567" s="246">
        <f>IF(A3567="","",IF(OR(A3567=1,A3567=0),H3567,0))</f>
      </c>
      <c r="M3567" s="246">
        <f>IF(A3567="","",IF(A3567=-1,H3567,0))</f>
      </c>
      <c r="N3567">
        <f>IF(J3567="","",IF(E3567="SGD",1,IF(E3567="USD",Settings!$B$22,IF(E3567="HKD",Settings!$B$23,1))))</f>
      </c>
      <c r="O3567">
        <f>IF(OR(B3567="",C3567="",E3567=""),0,(IF(A3567=-1,H3567,0)-IF(OR(A3567=1,A3567=0),H3567,0)+IF(A3567=2,H3567,0))*IF(E3567="SGD",1,IF(E3567="USD",Settings!$B$22,IF(E3567="HKD",Settings!$B$23,1))))</f>
        <v>0</v>
      </c>
      <c r="P3567">
        <f>IF(OR(B3567="",C3567="",E3567=""),0,IF(A3567=2,H3567*IF(E3567="SGD",1,IF(E3567="USD",Settings!$B$22,IF(E3567="HKD",Settings!$B$23,1))),0))</f>
        <v>0</v>
      </c>
      <c r="Q3567" s="312">
        <f>IF(OR(J3567="",G3567=""),"",G3567+ROW()/1000000)</f>
      </c>
      <c r="R3567" s="247">
        <f>IF(Q3567="","",SUMIFS(Txn[Signed Units],Txn[Key],J3567,Txn[Transaction Order],"&lt;="&amp;Q3567))</f>
      </c>
    </row>
    <row r="3568" spans="10:18" ht="15" customHeight="1" x14ac:dyDescent="0.15">
      <c r="J3568" s="246">
        <f>IF(OR(B3568="",C3568="",E3568=""),"",B3568&amp;":"&amp;C3568&amp;":"&amp;E3568)</f>
      </c>
      <c r="K3568" s="247">
        <f>IF(A3568="","",A3568*D3568)</f>
      </c>
      <c r="L3568" s="246">
        <f>IF(A3568="","",IF(OR(A3568=1,A3568=0),H3568,0))</f>
      </c>
      <c r="M3568" s="246">
        <f>IF(A3568="","",IF(A3568=-1,H3568,0))</f>
      </c>
      <c r="N3568">
        <f>IF(J3568="","",IF(E3568="SGD",1,IF(E3568="USD",Settings!$B$22,IF(E3568="HKD",Settings!$B$23,1))))</f>
      </c>
      <c r="O3568">
        <f>IF(OR(B3568="",C3568="",E3568=""),0,(IF(A3568=-1,H3568,0)-IF(OR(A3568=1,A3568=0),H3568,0)+IF(A3568=2,H3568,0))*IF(E3568="SGD",1,IF(E3568="USD",Settings!$B$22,IF(E3568="HKD",Settings!$B$23,1))))</f>
        <v>0</v>
      </c>
      <c r="P3568">
        <f>IF(OR(B3568="",C3568="",E3568=""),0,IF(A3568=2,H3568*IF(E3568="SGD",1,IF(E3568="USD",Settings!$B$22,IF(E3568="HKD",Settings!$B$23,1))),0))</f>
        <v>0</v>
      </c>
      <c r="Q3568" s="312">
        <f>IF(OR(J3568="",G3568=""),"",G3568+ROW()/1000000)</f>
      </c>
      <c r="R3568" s="247">
        <f>IF(Q3568="","",SUMIFS(Txn[Signed Units],Txn[Key],J3568,Txn[Transaction Order],"&lt;="&amp;Q3568))</f>
      </c>
    </row>
    <row r="3569" spans="10:18" ht="15" customHeight="1" x14ac:dyDescent="0.15">
      <c r="J3569" s="246">
        <f>IF(OR(B3569="",C3569="",E3569=""),"",B3569&amp;":"&amp;C3569&amp;":"&amp;E3569)</f>
      </c>
      <c r="K3569" s="247">
        <f>IF(A3569="","",A3569*D3569)</f>
      </c>
      <c r="L3569" s="246">
        <f>IF(A3569="","",IF(OR(A3569=1,A3569=0),H3569,0))</f>
      </c>
      <c r="M3569" s="246">
        <f>IF(A3569="","",IF(A3569=-1,H3569,0))</f>
      </c>
      <c r="N3569">
        <f>IF(J3569="","",IF(E3569="SGD",1,IF(E3569="USD",Settings!$B$22,IF(E3569="HKD",Settings!$B$23,1))))</f>
      </c>
      <c r="O3569">
        <f>IF(OR(B3569="",C3569="",E3569=""),0,(IF(A3569=-1,H3569,0)-IF(OR(A3569=1,A3569=0),H3569,0)+IF(A3569=2,H3569,0))*IF(E3569="SGD",1,IF(E3569="USD",Settings!$B$22,IF(E3569="HKD",Settings!$B$23,1))))</f>
        <v>0</v>
      </c>
      <c r="P3569">
        <f>IF(OR(B3569="",C3569="",E3569=""),0,IF(A3569=2,H3569*IF(E3569="SGD",1,IF(E3569="USD",Settings!$B$22,IF(E3569="HKD",Settings!$B$23,1))),0))</f>
        <v>0</v>
      </c>
      <c r="Q3569" s="312">
        <f>IF(OR(J3569="",G3569=""),"",G3569+ROW()/1000000)</f>
      </c>
      <c r="R3569" s="247">
        <f>IF(Q3569="","",SUMIFS(Txn[Signed Units],Txn[Key],J3569,Txn[Transaction Order],"&lt;="&amp;Q3569))</f>
      </c>
    </row>
    <row r="3570" spans="10:18" ht="15" customHeight="1" x14ac:dyDescent="0.15">
      <c r="J3570" s="246">
        <f>IF(OR(B3570="",C3570="",E3570=""),"",B3570&amp;":"&amp;C3570&amp;":"&amp;E3570)</f>
      </c>
      <c r="K3570" s="247">
        <f>IF(A3570="","",A3570*D3570)</f>
      </c>
      <c r="L3570" s="246">
        <f>IF(A3570="","",IF(OR(A3570=1,A3570=0),H3570,0))</f>
      </c>
      <c r="M3570" s="246">
        <f>IF(A3570="","",IF(A3570=-1,H3570,0))</f>
      </c>
      <c r="N3570">
        <f>IF(J3570="","",IF(E3570="SGD",1,IF(E3570="USD",Settings!$B$22,IF(E3570="HKD",Settings!$B$23,1))))</f>
      </c>
      <c r="O3570">
        <f>IF(OR(B3570="",C3570="",E3570=""),0,(IF(A3570=-1,H3570,0)-IF(OR(A3570=1,A3570=0),H3570,0)+IF(A3570=2,H3570,0))*IF(E3570="SGD",1,IF(E3570="USD",Settings!$B$22,IF(E3570="HKD",Settings!$B$23,1))))</f>
        <v>0</v>
      </c>
      <c r="P3570">
        <f>IF(OR(B3570="",C3570="",E3570=""),0,IF(A3570=2,H3570*IF(E3570="SGD",1,IF(E3570="USD",Settings!$B$22,IF(E3570="HKD",Settings!$B$23,1))),0))</f>
        <v>0</v>
      </c>
      <c r="Q3570" s="312">
        <f>IF(OR(J3570="",G3570=""),"",G3570+ROW()/1000000)</f>
      </c>
      <c r="R3570" s="247">
        <f>IF(Q3570="","",SUMIFS(Txn[Signed Units],Txn[Key],J3570,Txn[Transaction Order],"&lt;="&amp;Q3570))</f>
      </c>
    </row>
    <row r="3571" spans="10:18" ht="15" customHeight="1" x14ac:dyDescent="0.15">
      <c r="J3571" s="246">
        <f>IF(OR(B3571="",C3571="",E3571=""),"",B3571&amp;":"&amp;C3571&amp;":"&amp;E3571)</f>
      </c>
      <c r="K3571" s="247">
        <f>IF(A3571="","",A3571*D3571)</f>
      </c>
      <c r="L3571" s="246">
        <f>IF(A3571="","",IF(OR(A3571=1,A3571=0),H3571,0))</f>
      </c>
      <c r="M3571" s="246">
        <f>IF(A3571="","",IF(A3571=-1,H3571,0))</f>
      </c>
      <c r="N3571">
        <f>IF(J3571="","",IF(E3571="SGD",1,IF(E3571="USD",Settings!$B$22,IF(E3571="HKD",Settings!$B$23,1))))</f>
      </c>
      <c r="O3571">
        <f>IF(OR(B3571="",C3571="",E3571=""),0,(IF(A3571=-1,H3571,0)-IF(OR(A3571=1,A3571=0),H3571,0)+IF(A3571=2,H3571,0))*IF(E3571="SGD",1,IF(E3571="USD",Settings!$B$22,IF(E3571="HKD",Settings!$B$23,1))))</f>
        <v>0</v>
      </c>
      <c r="P3571">
        <f>IF(OR(B3571="",C3571="",E3571=""),0,IF(A3571=2,H3571*IF(E3571="SGD",1,IF(E3571="USD",Settings!$B$22,IF(E3571="HKD",Settings!$B$23,1))),0))</f>
        <v>0</v>
      </c>
      <c r="Q3571" s="312">
        <f>IF(OR(J3571="",G3571=""),"",G3571+ROW()/1000000)</f>
      </c>
      <c r="R3571" s="247">
        <f>IF(Q3571="","",SUMIFS(Txn[Signed Units],Txn[Key],J3571,Txn[Transaction Order],"&lt;="&amp;Q3571))</f>
      </c>
    </row>
    <row r="3572" spans="10:18" ht="15" customHeight="1" x14ac:dyDescent="0.15">
      <c r="J3572" s="246">
        <f>IF(OR(B3572="",C3572="",E3572=""),"",B3572&amp;":"&amp;C3572&amp;":"&amp;E3572)</f>
      </c>
      <c r="K3572" s="247">
        <f>IF(A3572="","",A3572*D3572)</f>
      </c>
      <c r="L3572" s="246">
        <f>IF(A3572="","",IF(OR(A3572=1,A3572=0),H3572,0))</f>
      </c>
      <c r="M3572" s="246">
        <f>IF(A3572="","",IF(A3572=-1,H3572,0))</f>
      </c>
      <c r="N3572">
        <f>IF(J3572="","",IF(E3572="SGD",1,IF(E3572="USD",Settings!$B$22,IF(E3572="HKD",Settings!$B$23,1))))</f>
      </c>
      <c r="O3572">
        <f>IF(OR(B3572="",C3572="",E3572=""),0,(IF(A3572=-1,H3572,0)-IF(OR(A3572=1,A3572=0),H3572,0)+IF(A3572=2,H3572,0))*IF(E3572="SGD",1,IF(E3572="USD",Settings!$B$22,IF(E3572="HKD",Settings!$B$23,1))))</f>
        <v>0</v>
      </c>
      <c r="P3572">
        <f>IF(OR(B3572="",C3572="",E3572=""),0,IF(A3572=2,H3572*IF(E3572="SGD",1,IF(E3572="USD",Settings!$B$22,IF(E3572="HKD",Settings!$B$23,1))),0))</f>
        <v>0</v>
      </c>
      <c r="Q3572" s="312">
        <f>IF(OR(J3572="",G3572=""),"",G3572+ROW()/1000000)</f>
      </c>
      <c r="R3572" s="247">
        <f>IF(Q3572="","",SUMIFS(Txn[Signed Units],Txn[Key],J3572,Txn[Transaction Order],"&lt;="&amp;Q3572))</f>
      </c>
    </row>
    <row r="3573" spans="10:18" ht="15" customHeight="1" x14ac:dyDescent="0.15">
      <c r="J3573" s="246">
        <f>IF(OR(B3573="",C3573="",E3573=""),"",B3573&amp;":"&amp;C3573&amp;":"&amp;E3573)</f>
      </c>
      <c r="K3573" s="247">
        <f>IF(A3573="","",A3573*D3573)</f>
      </c>
      <c r="L3573" s="246">
        <f>IF(A3573="","",IF(OR(A3573=1,A3573=0),H3573,0))</f>
      </c>
      <c r="M3573" s="246">
        <f>IF(A3573="","",IF(A3573=-1,H3573,0))</f>
      </c>
      <c r="N3573">
        <f>IF(J3573="","",IF(E3573="SGD",1,IF(E3573="USD",Settings!$B$22,IF(E3573="HKD",Settings!$B$23,1))))</f>
      </c>
      <c r="O3573">
        <f>IF(OR(B3573="",C3573="",E3573=""),0,(IF(A3573=-1,H3573,0)-IF(OR(A3573=1,A3573=0),H3573,0)+IF(A3573=2,H3573,0))*IF(E3573="SGD",1,IF(E3573="USD",Settings!$B$22,IF(E3573="HKD",Settings!$B$23,1))))</f>
        <v>0</v>
      </c>
      <c r="P3573">
        <f>IF(OR(B3573="",C3573="",E3573=""),0,IF(A3573=2,H3573*IF(E3573="SGD",1,IF(E3573="USD",Settings!$B$22,IF(E3573="HKD",Settings!$B$23,1))),0))</f>
        <v>0</v>
      </c>
      <c r="Q3573" s="312">
        <f>IF(OR(J3573="",G3573=""),"",G3573+ROW()/1000000)</f>
      </c>
      <c r="R3573" s="247">
        <f>IF(Q3573="","",SUMIFS(Txn[Signed Units],Txn[Key],J3573,Txn[Transaction Order],"&lt;="&amp;Q3573))</f>
      </c>
    </row>
    <row r="3574" spans="10:18" ht="15" customHeight="1" x14ac:dyDescent="0.15">
      <c r="J3574" s="246">
        <f>IF(OR(B3574="",C3574="",E3574=""),"",B3574&amp;":"&amp;C3574&amp;":"&amp;E3574)</f>
      </c>
      <c r="K3574" s="247">
        <f>IF(A3574="","",A3574*D3574)</f>
      </c>
      <c r="L3574" s="246">
        <f>IF(A3574="","",IF(OR(A3574=1,A3574=0),H3574,0))</f>
      </c>
      <c r="M3574" s="246">
        <f>IF(A3574="","",IF(A3574=-1,H3574,0))</f>
      </c>
      <c r="N3574">
        <f>IF(J3574="","",IF(E3574="SGD",1,IF(E3574="USD",Settings!$B$22,IF(E3574="HKD",Settings!$B$23,1))))</f>
      </c>
      <c r="O3574">
        <f>IF(OR(B3574="",C3574="",E3574=""),0,(IF(A3574=-1,H3574,0)-IF(OR(A3574=1,A3574=0),H3574,0)+IF(A3574=2,H3574,0))*IF(E3574="SGD",1,IF(E3574="USD",Settings!$B$22,IF(E3574="HKD",Settings!$B$23,1))))</f>
        <v>0</v>
      </c>
      <c r="P3574">
        <f>IF(OR(B3574="",C3574="",E3574=""),0,IF(A3574=2,H3574*IF(E3574="SGD",1,IF(E3574="USD",Settings!$B$22,IF(E3574="HKD",Settings!$B$23,1))),0))</f>
        <v>0</v>
      </c>
      <c r="Q3574" s="312">
        <f>IF(OR(J3574="",G3574=""),"",G3574+ROW()/1000000)</f>
      </c>
      <c r="R3574" s="247">
        <f>IF(Q3574="","",SUMIFS(Txn[Signed Units],Txn[Key],J3574,Txn[Transaction Order],"&lt;="&amp;Q3574))</f>
      </c>
    </row>
    <row r="3575" spans="10:18" ht="15" customHeight="1" x14ac:dyDescent="0.15">
      <c r="J3575" s="246">
        <f>IF(OR(B3575="",C3575="",E3575=""),"",B3575&amp;":"&amp;C3575&amp;":"&amp;E3575)</f>
      </c>
      <c r="K3575" s="247">
        <f>IF(A3575="","",A3575*D3575)</f>
      </c>
      <c r="L3575" s="246">
        <f>IF(A3575="","",IF(OR(A3575=1,A3575=0),H3575,0))</f>
      </c>
      <c r="M3575" s="246">
        <f>IF(A3575="","",IF(A3575=-1,H3575,0))</f>
      </c>
      <c r="N3575">
        <f>IF(J3575="","",IF(E3575="SGD",1,IF(E3575="USD",Settings!$B$22,IF(E3575="HKD",Settings!$B$23,1))))</f>
      </c>
      <c r="O3575">
        <f>IF(OR(B3575="",C3575="",E3575=""),0,(IF(A3575=-1,H3575,0)-IF(OR(A3575=1,A3575=0),H3575,0)+IF(A3575=2,H3575,0))*IF(E3575="SGD",1,IF(E3575="USD",Settings!$B$22,IF(E3575="HKD",Settings!$B$23,1))))</f>
        <v>0</v>
      </c>
      <c r="P3575">
        <f>IF(OR(B3575="",C3575="",E3575=""),0,IF(A3575=2,H3575*IF(E3575="SGD",1,IF(E3575="USD",Settings!$B$22,IF(E3575="HKD",Settings!$B$23,1))),0))</f>
        <v>0</v>
      </c>
      <c r="Q3575" s="312">
        <f>IF(OR(J3575="",G3575=""),"",G3575+ROW()/1000000)</f>
      </c>
      <c r="R3575" s="247">
        <f>IF(Q3575="","",SUMIFS(Txn[Signed Units],Txn[Key],J3575,Txn[Transaction Order],"&lt;="&amp;Q3575))</f>
      </c>
    </row>
    <row r="3576" spans="10:18" ht="15" customHeight="1" x14ac:dyDescent="0.15">
      <c r="J3576" s="246">
        <f>IF(OR(B3576="",C3576="",E3576=""),"",B3576&amp;":"&amp;C3576&amp;":"&amp;E3576)</f>
      </c>
      <c r="K3576" s="247">
        <f>IF(A3576="","",A3576*D3576)</f>
      </c>
      <c r="L3576" s="246">
        <f>IF(A3576="","",IF(OR(A3576=1,A3576=0),H3576,0))</f>
      </c>
      <c r="M3576" s="246">
        <f>IF(A3576="","",IF(A3576=-1,H3576,0))</f>
      </c>
      <c r="N3576">
        <f>IF(J3576="","",IF(E3576="SGD",1,IF(E3576="USD",Settings!$B$22,IF(E3576="HKD",Settings!$B$23,1))))</f>
      </c>
      <c r="O3576">
        <f>IF(OR(B3576="",C3576="",E3576=""),0,(IF(A3576=-1,H3576,0)-IF(OR(A3576=1,A3576=0),H3576,0)+IF(A3576=2,H3576,0))*IF(E3576="SGD",1,IF(E3576="USD",Settings!$B$22,IF(E3576="HKD",Settings!$B$23,1))))</f>
        <v>0</v>
      </c>
      <c r="P3576">
        <f>IF(OR(B3576="",C3576="",E3576=""),0,IF(A3576=2,H3576*IF(E3576="SGD",1,IF(E3576="USD",Settings!$B$22,IF(E3576="HKD",Settings!$B$23,1))),0))</f>
        <v>0</v>
      </c>
      <c r="Q3576" s="312">
        <f>IF(OR(J3576="",G3576=""),"",G3576+ROW()/1000000)</f>
      </c>
      <c r="R3576" s="247">
        <f>IF(Q3576="","",SUMIFS(Txn[Signed Units],Txn[Key],J3576,Txn[Transaction Order],"&lt;="&amp;Q3576))</f>
      </c>
    </row>
    <row r="3577" spans="10:18" ht="15" customHeight="1" x14ac:dyDescent="0.15">
      <c r="J3577" s="246">
        <f>IF(OR(B3577="",C3577="",E3577=""),"",B3577&amp;":"&amp;C3577&amp;":"&amp;E3577)</f>
      </c>
      <c r="K3577" s="247">
        <f>IF(A3577="","",A3577*D3577)</f>
      </c>
      <c r="L3577" s="246">
        <f>IF(A3577="","",IF(OR(A3577=1,A3577=0),H3577,0))</f>
      </c>
      <c r="M3577" s="246">
        <f>IF(A3577="","",IF(A3577=-1,H3577,0))</f>
      </c>
      <c r="N3577">
        <f>IF(J3577="","",IF(E3577="SGD",1,IF(E3577="USD",Settings!$B$22,IF(E3577="HKD",Settings!$B$23,1))))</f>
      </c>
      <c r="O3577">
        <f>IF(OR(B3577="",C3577="",E3577=""),0,(IF(A3577=-1,H3577,0)-IF(OR(A3577=1,A3577=0),H3577,0)+IF(A3577=2,H3577,0))*IF(E3577="SGD",1,IF(E3577="USD",Settings!$B$22,IF(E3577="HKD",Settings!$B$23,1))))</f>
        <v>0</v>
      </c>
      <c r="P3577">
        <f>IF(OR(B3577="",C3577="",E3577=""),0,IF(A3577=2,H3577*IF(E3577="SGD",1,IF(E3577="USD",Settings!$B$22,IF(E3577="HKD",Settings!$B$23,1))),0))</f>
        <v>0</v>
      </c>
      <c r="Q3577" s="312">
        <f>IF(OR(J3577="",G3577=""),"",G3577+ROW()/1000000)</f>
      </c>
      <c r="R3577" s="247">
        <f>IF(Q3577="","",SUMIFS(Txn[Signed Units],Txn[Key],J3577,Txn[Transaction Order],"&lt;="&amp;Q3577))</f>
      </c>
    </row>
    <row r="3578" spans="10:18" ht="15" customHeight="1" x14ac:dyDescent="0.15">
      <c r="J3578" s="246">
        <f>IF(OR(B3578="",C3578="",E3578=""),"",B3578&amp;":"&amp;C3578&amp;":"&amp;E3578)</f>
      </c>
      <c r="K3578" s="247">
        <f>IF(A3578="","",A3578*D3578)</f>
      </c>
      <c r="L3578" s="246">
        <f>IF(A3578="","",IF(OR(A3578=1,A3578=0),H3578,0))</f>
      </c>
      <c r="M3578" s="246">
        <f>IF(A3578="","",IF(A3578=-1,H3578,0))</f>
      </c>
      <c r="N3578">
        <f>IF(J3578="","",IF(E3578="SGD",1,IF(E3578="USD",Settings!$B$22,IF(E3578="HKD",Settings!$B$23,1))))</f>
      </c>
      <c r="O3578">
        <f>IF(OR(B3578="",C3578="",E3578=""),0,(IF(A3578=-1,H3578,0)-IF(OR(A3578=1,A3578=0),H3578,0)+IF(A3578=2,H3578,0))*IF(E3578="SGD",1,IF(E3578="USD",Settings!$B$22,IF(E3578="HKD",Settings!$B$23,1))))</f>
        <v>0</v>
      </c>
      <c r="P3578">
        <f>IF(OR(B3578="",C3578="",E3578=""),0,IF(A3578=2,H3578*IF(E3578="SGD",1,IF(E3578="USD",Settings!$B$22,IF(E3578="HKD",Settings!$B$23,1))),0))</f>
        <v>0</v>
      </c>
      <c r="Q3578" s="312">
        <f>IF(OR(J3578="",G3578=""),"",G3578+ROW()/1000000)</f>
      </c>
      <c r="R3578" s="247">
        <f>IF(Q3578="","",SUMIFS(Txn[Signed Units],Txn[Key],J3578,Txn[Transaction Order],"&lt;="&amp;Q3578))</f>
      </c>
    </row>
    <row r="3579" spans="10:18" ht="15" customHeight="1" x14ac:dyDescent="0.15">
      <c r="J3579" s="246">
        <f>IF(OR(B3579="",C3579="",E3579=""),"",B3579&amp;":"&amp;C3579&amp;":"&amp;E3579)</f>
      </c>
      <c r="K3579" s="247">
        <f>IF(A3579="","",A3579*D3579)</f>
      </c>
      <c r="L3579" s="246">
        <f>IF(A3579="","",IF(OR(A3579=1,A3579=0),H3579,0))</f>
      </c>
      <c r="M3579" s="246">
        <f>IF(A3579="","",IF(A3579=-1,H3579,0))</f>
      </c>
      <c r="N3579">
        <f>IF(J3579="","",IF(E3579="SGD",1,IF(E3579="USD",Settings!$B$22,IF(E3579="HKD",Settings!$B$23,1))))</f>
      </c>
      <c r="O3579">
        <f>IF(OR(B3579="",C3579="",E3579=""),0,(IF(A3579=-1,H3579,0)-IF(OR(A3579=1,A3579=0),H3579,0)+IF(A3579=2,H3579,0))*IF(E3579="SGD",1,IF(E3579="USD",Settings!$B$22,IF(E3579="HKD",Settings!$B$23,1))))</f>
        <v>0</v>
      </c>
      <c r="P3579">
        <f>IF(OR(B3579="",C3579="",E3579=""),0,IF(A3579=2,H3579*IF(E3579="SGD",1,IF(E3579="USD",Settings!$B$22,IF(E3579="HKD",Settings!$B$23,1))),0))</f>
        <v>0</v>
      </c>
      <c r="Q3579" s="312">
        <f>IF(OR(J3579="",G3579=""),"",G3579+ROW()/1000000)</f>
      </c>
      <c r="R3579" s="247">
        <f>IF(Q3579="","",SUMIFS(Txn[Signed Units],Txn[Key],J3579,Txn[Transaction Order],"&lt;="&amp;Q3579))</f>
      </c>
    </row>
    <row r="3580" spans="10:18" ht="15" customHeight="1" x14ac:dyDescent="0.15">
      <c r="J3580" s="246">
        <f>IF(OR(B3580="",C3580="",E3580=""),"",B3580&amp;":"&amp;C3580&amp;":"&amp;E3580)</f>
      </c>
      <c r="K3580" s="247">
        <f>IF(A3580="","",A3580*D3580)</f>
      </c>
      <c r="L3580" s="246">
        <f>IF(A3580="","",IF(OR(A3580=1,A3580=0),H3580,0))</f>
      </c>
      <c r="M3580" s="246">
        <f>IF(A3580="","",IF(A3580=-1,H3580,0))</f>
      </c>
      <c r="N3580">
        <f>IF(J3580="","",IF(E3580="SGD",1,IF(E3580="USD",Settings!$B$22,IF(E3580="HKD",Settings!$B$23,1))))</f>
      </c>
      <c r="O3580">
        <f>IF(OR(B3580="",C3580="",E3580=""),0,(IF(A3580=-1,H3580,0)-IF(OR(A3580=1,A3580=0),H3580,0)+IF(A3580=2,H3580,0))*IF(E3580="SGD",1,IF(E3580="USD",Settings!$B$22,IF(E3580="HKD",Settings!$B$23,1))))</f>
        <v>0</v>
      </c>
      <c r="P3580">
        <f>IF(OR(B3580="",C3580="",E3580=""),0,IF(A3580=2,H3580*IF(E3580="SGD",1,IF(E3580="USD",Settings!$B$22,IF(E3580="HKD",Settings!$B$23,1))),0))</f>
        <v>0</v>
      </c>
      <c r="Q3580" s="312">
        <f>IF(OR(J3580="",G3580=""),"",G3580+ROW()/1000000)</f>
      </c>
      <c r="R3580" s="247">
        <f>IF(Q3580="","",SUMIFS(Txn[Signed Units],Txn[Key],J3580,Txn[Transaction Order],"&lt;="&amp;Q3580))</f>
      </c>
    </row>
    <row r="3581" spans="10:18" ht="15" customHeight="1" x14ac:dyDescent="0.15">
      <c r="J3581" s="246">
        <f>IF(OR(B3581="",C3581="",E3581=""),"",B3581&amp;":"&amp;C3581&amp;":"&amp;E3581)</f>
      </c>
      <c r="K3581" s="247">
        <f>IF(A3581="","",A3581*D3581)</f>
      </c>
      <c r="L3581" s="246">
        <f>IF(A3581="","",IF(OR(A3581=1,A3581=0),H3581,0))</f>
      </c>
      <c r="M3581" s="246">
        <f>IF(A3581="","",IF(A3581=-1,H3581,0))</f>
      </c>
      <c r="N3581">
        <f>IF(J3581="","",IF(E3581="SGD",1,IF(E3581="USD",Settings!$B$22,IF(E3581="HKD",Settings!$B$23,1))))</f>
      </c>
      <c r="O3581">
        <f>IF(OR(B3581="",C3581="",E3581=""),0,(IF(A3581=-1,H3581,0)-IF(OR(A3581=1,A3581=0),H3581,0)+IF(A3581=2,H3581,0))*IF(E3581="SGD",1,IF(E3581="USD",Settings!$B$22,IF(E3581="HKD",Settings!$B$23,1))))</f>
        <v>0</v>
      </c>
      <c r="P3581">
        <f>IF(OR(B3581="",C3581="",E3581=""),0,IF(A3581=2,H3581*IF(E3581="SGD",1,IF(E3581="USD",Settings!$B$22,IF(E3581="HKD",Settings!$B$23,1))),0))</f>
        <v>0</v>
      </c>
      <c r="Q3581" s="312">
        <f>IF(OR(J3581="",G3581=""),"",G3581+ROW()/1000000)</f>
      </c>
      <c r="R3581" s="247">
        <f>IF(Q3581="","",SUMIFS(Txn[Signed Units],Txn[Key],J3581,Txn[Transaction Order],"&lt;="&amp;Q3581))</f>
      </c>
    </row>
    <row r="3582" spans="10:18" ht="15" customHeight="1" x14ac:dyDescent="0.15">
      <c r="J3582" s="246">
        <f>IF(OR(B3582="",C3582="",E3582=""),"",B3582&amp;":"&amp;C3582&amp;":"&amp;E3582)</f>
      </c>
      <c r="K3582" s="247">
        <f>IF(A3582="","",A3582*D3582)</f>
      </c>
      <c r="L3582" s="246">
        <f>IF(A3582="","",IF(OR(A3582=1,A3582=0),H3582,0))</f>
      </c>
      <c r="M3582" s="246">
        <f>IF(A3582="","",IF(A3582=-1,H3582,0))</f>
      </c>
      <c r="N3582">
        <f>IF(J3582="","",IF(E3582="SGD",1,IF(E3582="USD",Settings!$B$22,IF(E3582="HKD",Settings!$B$23,1))))</f>
      </c>
      <c r="O3582">
        <f>IF(OR(B3582="",C3582="",E3582=""),0,(IF(A3582=-1,H3582,0)-IF(OR(A3582=1,A3582=0),H3582,0)+IF(A3582=2,H3582,0))*IF(E3582="SGD",1,IF(E3582="USD",Settings!$B$22,IF(E3582="HKD",Settings!$B$23,1))))</f>
        <v>0</v>
      </c>
      <c r="P3582">
        <f>IF(OR(B3582="",C3582="",E3582=""),0,IF(A3582=2,H3582*IF(E3582="SGD",1,IF(E3582="USD",Settings!$B$22,IF(E3582="HKD",Settings!$B$23,1))),0))</f>
        <v>0</v>
      </c>
      <c r="Q3582" s="312">
        <f>IF(OR(J3582="",G3582=""),"",G3582+ROW()/1000000)</f>
      </c>
      <c r="R3582" s="247">
        <f>IF(Q3582="","",SUMIFS(Txn[Signed Units],Txn[Key],J3582,Txn[Transaction Order],"&lt;="&amp;Q3582))</f>
      </c>
    </row>
    <row r="3583" spans="10:18" ht="15" customHeight="1" x14ac:dyDescent="0.15">
      <c r="J3583" s="246">
        <f>IF(OR(B3583="",C3583="",E3583=""),"",B3583&amp;":"&amp;C3583&amp;":"&amp;E3583)</f>
      </c>
      <c r="K3583" s="247">
        <f>IF(A3583="","",A3583*D3583)</f>
      </c>
      <c r="L3583" s="246">
        <f>IF(A3583="","",IF(OR(A3583=1,A3583=0),H3583,0))</f>
      </c>
      <c r="M3583" s="246">
        <f>IF(A3583="","",IF(A3583=-1,H3583,0))</f>
      </c>
      <c r="N3583">
        <f>IF(J3583="","",IF(E3583="SGD",1,IF(E3583="USD",Settings!$B$22,IF(E3583="HKD",Settings!$B$23,1))))</f>
      </c>
      <c r="O3583">
        <f>IF(OR(B3583="",C3583="",E3583=""),0,(IF(A3583=-1,H3583,0)-IF(OR(A3583=1,A3583=0),H3583,0)+IF(A3583=2,H3583,0))*IF(E3583="SGD",1,IF(E3583="USD",Settings!$B$22,IF(E3583="HKD",Settings!$B$23,1))))</f>
        <v>0</v>
      </c>
      <c r="P3583">
        <f>IF(OR(B3583="",C3583="",E3583=""),0,IF(A3583=2,H3583*IF(E3583="SGD",1,IF(E3583="USD",Settings!$B$22,IF(E3583="HKD",Settings!$B$23,1))),0))</f>
        <v>0</v>
      </c>
      <c r="Q3583" s="312">
        <f>IF(OR(J3583="",G3583=""),"",G3583+ROW()/1000000)</f>
      </c>
      <c r="R3583" s="247">
        <f>IF(Q3583="","",SUMIFS(Txn[Signed Units],Txn[Key],J3583,Txn[Transaction Order],"&lt;="&amp;Q3583))</f>
      </c>
    </row>
    <row r="3584" spans="10:18" ht="15" customHeight="1" x14ac:dyDescent="0.15">
      <c r="J3584" s="246">
        <f>IF(OR(B3584="",C3584="",E3584=""),"",B3584&amp;":"&amp;C3584&amp;":"&amp;E3584)</f>
      </c>
      <c r="K3584" s="247">
        <f>IF(A3584="","",A3584*D3584)</f>
      </c>
      <c r="L3584" s="246">
        <f>IF(A3584="","",IF(OR(A3584=1,A3584=0),H3584,0))</f>
      </c>
      <c r="M3584" s="246">
        <f>IF(A3584="","",IF(A3584=-1,H3584,0))</f>
      </c>
      <c r="N3584">
        <f>IF(J3584="","",IF(E3584="SGD",1,IF(E3584="USD",Settings!$B$22,IF(E3584="HKD",Settings!$B$23,1))))</f>
      </c>
      <c r="O3584">
        <f>IF(OR(B3584="",C3584="",E3584=""),0,(IF(A3584=-1,H3584,0)-IF(OR(A3584=1,A3584=0),H3584,0)+IF(A3584=2,H3584,0))*IF(E3584="SGD",1,IF(E3584="USD",Settings!$B$22,IF(E3584="HKD",Settings!$B$23,1))))</f>
        <v>0</v>
      </c>
      <c r="P3584">
        <f>IF(OR(B3584="",C3584="",E3584=""),0,IF(A3584=2,H3584*IF(E3584="SGD",1,IF(E3584="USD",Settings!$B$22,IF(E3584="HKD",Settings!$B$23,1))),0))</f>
        <v>0</v>
      </c>
      <c r="Q3584" s="312">
        <f>IF(OR(J3584="",G3584=""),"",G3584+ROW()/1000000)</f>
      </c>
      <c r="R3584" s="247">
        <f>IF(Q3584="","",SUMIFS(Txn[Signed Units],Txn[Key],J3584,Txn[Transaction Order],"&lt;="&amp;Q3584))</f>
      </c>
    </row>
    <row r="3585" spans="10:18" ht="15" customHeight="1" x14ac:dyDescent="0.15">
      <c r="J3585" s="246">
        <f>IF(OR(B3585="",C3585="",E3585=""),"",B3585&amp;":"&amp;C3585&amp;":"&amp;E3585)</f>
      </c>
      <c r="K3585" s="247">
        <f>IF(A3585="","",A3585*D3585)</f>
      </c>
      <c r="L3585" s="246">
        <f>IF(A3585="","",IF(OR(A3585=1,A3585=0),H3585,0))</f>
      </c>
      <c r="M3585" s="246">
        <f>IF(A3585="","",IF(A3585=-1,H3585,0))</f>
      </c>
      <c r="N3585">
        <f>IF(J3585="","",IF(E3585="SGD",1,IF(E3585="USD",Settings!$B$22,IF(E3585="HKD",Settings!$B$23,1))))</f>
      </c>
      <c r="O3585">
        <f>IF(OR(B3585="",C3585="",E3585=""),0,(IF(A3585=-1,H3585,0)-IF(OR(A3585=1,A3585=0),H3585,0)+IF(A3585=2,H3585,0))*IF(E3585="SGD",1,IF(E3585="USD",Settings!$B$22,IF(E3585="HKD",Settings!$B$23,1))))</f>
        <v>0</v>
      </c>
      <c r="P3585">
        <f>IF(OR(B3585="",C3585="",E3585=""),0,IF(A3585=2,H3585*IF(E3585="SGD",1,IF(E3585="USD",Settings!$B$22,IF(E3585="HKD",Settings!$B$23,1))),0))</f>
        <v>0</v>
      </c>
      <c r="Q3585" s="312">
        <f>IF(OR(J3585="",G3585=""),"",G3585+ROW()/1000000)</f>
      </c>
      <c r="R3585" s="247">
        <f>IF(Q3585="","",SUMIFS(Txn[Signed Units],Txn[Key],J3585,Txn[Transaction Order],"&lt;="&amp;Q3585))</f>
      </c>
    </row>
    <row r="3586" spans="10:18" ht="15" customHeight="1" x14ac:dyDescent="0.15">
      <c r="J3586" s="246">
        <f>IF(OR(B3586="",C3586="",E3586=""),"",B3586&amp;":"&amp;C3586&amp;":"&amp;E3586)</f>
      </c>
      <c r="K3586" s="247">
        <f>IF(A3586="","",A3586*D3586)</f>
      </c>
      <c r="L3586" s="246">
        <f>IF(A3586="","",IF(OR(A3586=1,A3586=0),H3586,0))</f>
      </c>
      <c r="M3586" s="246">
        <f>IF(A3586="","",IF(A3586=-1,H3586,0))</f>
      </c>
      <c r="N3586">
        <f>IF(J3586="","",IF(E3586="SGD",1,IF(E3586="USD",Settings!$B$22,IF(E3586="HKD",Settings!$B$23,1))))</f>
      </c>
      <c r="O3586">
        <f>IF(OR(B3586="",C3586="",E3586=""),0,(IF(A3586=-1,H3586,0)-IF(OR(A3586=1,A3586=0),H3586,0)+IF(A3586=2,H3586,0))*IF(E3586="SGD",1,IF(E3586="USD",Settings!$B$22,IF(E3586="HKD",Settings!$B$23,1))))</f>
        <v>0</v>
      </c>
      <c r="P3586">
        <f>IF(OR(B3586="",C3586="",E3586=""),0,IF(A3586=2,H3586*IF(E3586="SGD",1,IF(E3586="USD",Settings!$B$22,IF(E3586="HKD",Settings!$B$23,1))),0))</f>
        <v>0</v>
      </c>
      <c r="Q3586" s="312">
        <f>IF(OR(J3586="",G3586=""),"",G3586+ROW()/1000000)</f>
      </c>
      <c r="R3586" s="247">
        <f>IF(Q3586="","",SUMIFS(Txn[Signed Units],Txn[Key],J3586,Txn[Transaction Order],"&lt;="&amp;Q3586))</f>
      </c>
    </row>
    <row r="3587" spans="10:18" ht="15" customHeight="1" x14ac:dyDescent="0.15">
      <c r="J3587" s="246">
        <f>IF(OR(B3587="",C3587="",E3587=""),"",B3587&amp;":"&amp;C3587&amp;":"&amp;E3587)</f>
      </c>
      <c r="K3587" s="247">
        <f>IF(A3587="","",A3587*D3587)</f>
      </c>
      <c r="L3587" s="246">
        <f>IF(A3587="","",IF(OR(A3587=1,A3587=0),H3587,0))</f>
      </c>
      <c r="M3587" s="246">
        <f>IF(A3587="","",IF(A3587=-1,H3587,0))</f>
      </c>
      <c r="N3587">
        <f>IF(J3587="","",IF(E3587="SGD",1,IF(E3587="USD",Settings!$B$22,IF(E3587="HKD",Settings!$B$23,1))))</f>
      </c>
      <c r="O3587">
        <f>IF(OR(B3587="",C3587="",E3587=""),0,(IF(A3587=-1,H3587,0)-IF(OR(A3587=1,A3587=0),H3587,0)+IF(A3587=2,H3587,0))*IF(E3587="SGD",1,IF(E3587="USD",Settings!$B$22,IF(E3587="HKD",Settings!$B$23,1))))</f>
        <v>0</v>
      </c>
      <c r="P3587">
        <f>IF(OR(B3587="",C3587="",E3587=""),0,IF(A3587=2,H3587*IF(E3587="SGD",1,IF(E3587="USD",Settings!$B$22,IF(E3587="HKD",Settings!$B$23,1))),0))</f>
        <v>0</v>
      </c>
      <c r="Q3587" s="312">
        <f>IF(OR(J3587="",G3587=""),"",G3587+ROW()/1000000)</f>
      </c>
      <c r="R3587" s="247">
        <f>IF(Q3587="","",SUMIFS(Txn[Signed Units],Txn[Key],J3587,Txn[Transaction Order],"&lt;="&amp;Q3587))</f>
      </c>
    </row>
    <row r="3588" spans="10:18" ht="15" customHeight="1" x14ac:dyDescent="0.15">
      <c r="J3588" s="246">
        <f>IF(OR(B3588="",C3588="",E3588=""),"",B3588&amp;":"&amp;C3588&amp;":"&amp;E3588)</f>
      </c>
      <c r="K3588" s="247">
        <f>IF(A3588="","",A3588*D3588)</f>
      </c>
      <c r="L3588" s="246">
        <f>IF(A3588="","",IF(OR(A3588=1,A3588=0),H3588,0))</f>
      </c>
      <c r="M3588" s="246">
        <f>IF(A3588="","",IF(A3588=-1,H3588,0))</f>
      </c>
      <c r="N3588">
        <f>IF(J3588="","",IF(E3588="SGD",1,IF(E3588="USD",Settings!$B$22,IF(E3588="HKD",Settings!$B$23,1))))</f>
      </c>
      <c r="O3588">
        <f>IF(OR(B3588="",C3588="",E3588=""),0,(IF(A3588=-1,H3588,0)-IF(OR(A3588=1,A3588=0),H3588,0)+IF(A3588=2,H3588,0))*IF(E3588="SGD",1,IF(E3588="USD",Settings!$B$22,IF(E3588="HKD",Settings!$B$23,1))))</f>
        <v>0</v>
      </c>
      <c r="P3588">
        <f>IF(OR(B3588="",C3588="",E3588=""),0,IF(A3588=2,H3588*IF(E3588="SGD",1,IF(E3588="USD",Settings!$B$22,IF(E3588="HKD",Settings!$B$23,1))),0))</f>
        <v>0</v>
      </c>
      <c r="Q3588" s="312">
        <f>IF(OR(J3588="",G3588=""),"",G3588+ROW()/1000000)</f>
      </c>
      <c r="R3588" s="247">
        <f>IF(Q3588="","",SUMIFS(Txn[Signed Units],Txn[Key],J3588,Txn[Transaction Order],"&lt;="&amp;Q3588))</f>
      </c>
    </row>
    <row r="3589" spans="10:18" ht="15" customHeight="1" x14ac:dyDescent="0.15">
      <c r="J3589" s="246">
        <f>IF(OR(B3589="",C3589="",E3589=""),"",B3589&amp;":"&amp;C3589&amp;":"&amp;E3589)</f>
      </c>
      <c r="K3589" s="247">
        <f>IF(A3589="","",A3589*D3589)</f>
      </c>
      <c r="L3589" s="246">
        <f>IF(A3589="","",IF(OR(A3589=1,A3589=0),H3589,0))</f>
      </c>
      <c r="M3589" s="246">
        <f>IF(A3589="","",IF(A3589=-1,H3589,0))</f>
      </c>
      <c r="N3589">
        <f>IF(J3589="","",IF(E3589="SGD",1,IF(E3589="USD",Settings!$B$22,IF(E3589="HKD",Settings!$B$23,1))))</f>
      </c>
      <c r="O3589">
        <f>IF(OR(B3589="",C3589="",E3589=""),0,(IF(A3589=-1,H3589,0)-IF(OR(A3589=1,A3589=0),H3589,0)+IF(A3589=2,H3589,0))*IF(E3589="SGD",1,IF(E3589="USD",Settings!$B$22,IF(E3589="HKD",Settings!$B$23,1))))</f>
        <v>0</v>
      </c>
      <c r="P3589">
        <f>IF(OR(B3589="",C3589="",E3589=""),0,IF(A3589=2,H3589*IF(E3589="SGD",1,IF(E3589="USD",Settings!$B$22,IF(E3589="HKD",Settings!$B$23,1))),0))</f>
        <v>0</v>
      </c>
      <c r="Q3589" s="312">
        <f>IF(OR(J3589="",G3589=""),"",G3589+ROW()/1000000)</f>
      </c>
      <c r="R3589" s="247">
        <f>IF(Q3589="","",SUMIFS(Txn[Signed Units],Txn[Key],J3589,Txn[Transaction Order],"&lt;="&amp;Q3589))</f>
      </c>
    </row>
    <row r="3590" spans="10:18" ht="15" customHeight="1" x14ac:dyDescent="0.15">
      <c r="J3590" s="246">
        <f>IF(OR(B3590="",C3590="",E3590=""),"",B3590&amp;":"&amp;C3590&amp;":"&amp;E3590)</f>
      </c>
      <c r="K3590" s="247">
        <f>IF(A3590="","",A3590*D3590)</f>
      </c>
      <c r="L3590" s="246">
        <f>IF(A3590="","",IF(OR(A3590=1,A3590=0),H3590,0))</f>
      </c>
      <c r="M3590" s="246">
        <f>IF(A3590="","",IF(A3590=-1,H3590,0))</f>
      </c>
      <c r="N3590">
        <f>IF(J3590="","",IF(E3590="SGD",1,IF(E3590="USD",Settings!$B$22,IF(E3590="HKD",Settings!$B$23,1))))</f>
      </c>
      <c r="O3590">
        <f>IF(OR(B3590="",C3590="",E3590=""),0,(IF(A3590=-1,H3590,0)-IF(OR(A3590=1,A3590=0),H3590,0)+IF(A3590=2,H3590,0))*IF(E3590="SGD",1,IF(E3590="USD",Settings!$B$22,IF(E3590="HKD",Settings!$B$23,1))))</f>
        <v>0</v>
      </c>
      <c r="P3590">
        <f>IF(OR(B3590="",C3590="",E3590=""),0,IF(A3590=2,H3590*IF(E3590="SGD",1,IF(E3590="USD",Settings!$B$22,IF(E3590="HKD",Settings!$B$23,1))),0))</f>
        <v>0</v>
      </c>
      <c r="Q3590" s="312">
        <f>IF(OR(J3590="",G3590=""),"",G3590+ROW()/1000000)</f>
      </c>
      <c r="R3590" s="247">
        <f>IF(Q3590="","",SUMIFS(Txn[Signed Units],Txn[Key],J3590,Txn[Transaction Order],"&lt;="&amp;Q3590))</f>
      </c>
    </row>
    <row r="3591" spans="10:18" ht="15" customHeight="1" x14ac:dyDescent="0.15">
      <c r="J3591" s="246">
        <f>IF(OR(B3591="",C3591="",E3591=""),"",B3591&amp;":"&amp;C3591&amp;":"&amp;E3591)</f>
      </c>
      <c r="K3591" s="247">
        <f>IF(A3591="","",A3591*D3591)</f>
      </c>
      <c r="L3591" s="246">
        <f>IF(A3591="","",IF(OR(A3591=1,A3591=0),H3591,0))</f>
      </c>
      <c r="M3591" s="246">
        <f>IF(A3591="","",IF(A3591=-1,H3591,0))</f>
      </c>
      <c r="N3591">
        <f>IF(J3591="","",IF(E3591="SGD",1,IF(E3591="USD",Settings!$B$22,IF(E3591="HKD",Settings!$B$23,1))))</f>
      </c>
      <c r="O3591">
        <f>IF(OR(B3591="",C3591="",E3591=""),0,(IF(A3591=-1,H3591,0)-IF(OR(A3591=1,A3591=0),H3591,0)+IF(A3591=2,H3591,0))*IF(E3591="SGD",1,IF(E3591="USD",Settings!$B$22,IF(E3591="HKD",Settings!$B$23,1))))</f>
        <v>0</v>
      </c>
      <c r="P3591">
        <f>IF(OR(B3591="",C3591="",E3591=""),0,IF(A3591=2,H3591*IF(E3591="SGD",1,IF(E3591="USD",Settings!$B$22,IF(E3591="HKD",Settings!$B$23,1))),0))</f>
        <v>0</v>
      </c>
      <c r="Q3591" s="312">
        <f>IF(OR(J3591="",G3591=""),"",G3591+ROW()/1000000)</f>
      </c>
      <c r="R3591" s="247">
        <f>IF(Q3591="","",SUMIFS(Txn[Signed Units],Txn[Key],J3591,Txn[Transaction Order],"&lt;="&amp;Q3591))</f>
      </c>
    </row>
    <row r="3592" spans="10:18" ht="15" customHeight="1" x14ac:dyDescent="0.15">
      <c r="J3592" s="246">
        <f>IF(OR(B3592="",C3592="",E3592=""),"",B3592&amp;":"&amp;C3592&amp;":"&amp;E3592)</f>
      </c>
      <c r="K3592" s="247">
        <f>IF(A3592="","",A3592*D3592)</f>
      </c>
      <c r="L3592" s="246">
        <f>IF(A3592="","",IF(OR(A3592=1,A3592=0),H3592,0))</f>
      </c>
      <c r="M3592" s="246">
        <f>IF(A3592="","",IF(A3592=-1,H3592,0))</f>
      </c>
      <c r="N3592">
        <f>IF(J3592="","",IF(E3592="SGD",1,IF(E3592="USD",Settings!$B$22,IF(E3592="HKD",Settings!$B$23,1))))</f>
      </c>
      <c r="O3592">
        <f>IF(OR(B3592="",C3592="",E3592=""),0,(IF(A3592=-1,H3592,0)-IF(OR(A3592=1,A3592=0),H3592,0)+IF(A3592=2,H3592,0))*IF(E3592="SGD",1,IF(E3592="USD",Settings!$B$22,IF(E3592="HKD",Settings!$B$23,1))))</f>
        <v>0</v>
      </c>
      <c r="P3592">
        <f>IF(OR(B3592="",C3592="",E3592=""),0,IF(A3592=2,H3592*IF(E3592="SGD",1,IF(E3592="USD",Settings!$B$22,IF(E3592="HKD",Settings!$B$23,1))),0))</f>
        <v>0</v>
      </c>
      <c r="Q3592" s="312">
        <f>IF(OR(J3592="",G3592=""),"",G3592+ROW()/1000000)</f>
      </c>
      <c r="R3592" s="247">
        <f>IF(Q3592="","",SUMIFS(Txn[Signed Units],Txn[Key],J3592,Txn[Transaction Order],"&lt;="&amp;Q3592))</f>
      </c>
    </row>
    <row r="3593" spans="10:18" ht="15" customHeight="1" x14ac:dyDescent="0.15">
      <c r="J3593" s="246">
        <f>IF(OR(B3593="",C3593="",E3593=""),"",B3593&amp;":"&amp;C3593&amp;":"&amp;E3593)</f>
      </c>
      <c r="K3593" s="247">
        <f>IF(A3593="","",A3593*D3593)</f>
      </c>
      <c r="L3593" s="246">
        <f>IF(A3593="","",IF(OR(A3593=1,A3593=0),H3593,0))</f>
      </c>
      <c r="M3593" s="246">
        <f>IF(A3593="","",IF(A3593=-1,H3593,0))</f>
      </c>
      <c r="N3593">
        <f>IF(J3593="","",IF(E3593="SGD",1,IF(E3593="USD",Settings!$B$22,IF(E3593="HKD",Settings!$B$23,1))))</f>
      </c>
      <c r="O3593">
        <f>IF(OR(B3593="",C3593="",E3593=""),0,(IF(A3593=-1,H3593,0)-IF(OR(A3593=1,A3593=0),H3593,0)+IF(A3593=2,H3593,0))*IF(E3593="SGD",1,IF(E3593="USD",Settings!$B$22,IF(E3593="HKD",Settings!$B$23,1))))</f>
        <v>0</v>
      </c>
      <c r="P3593">
        <f>IF(OR(B3593="",C3593="",E3593=""),0,IF(A3593=2,H3593*IF(E3593="SGD",1,IF(E3593="USD",Settings!$B$22,IF(E3593="HKD",Settings!$B$23,1))),0))</f>
        <v>0</v>
      </c>
      <c r="Q3593" s="312">
        <f>IF(OR(J3593="",G3593=""),"",G3593+ROW()/1000000)</f>
      </c>
      <c r="R3593" s="247">
        <f>IF(Q3593="","",SUMIFS(Txn[Signed Units],Txn[Key],J3593,Txn[Transaction Order],"&lt;="&amp;Q3593))</f>
      </c>
    </row>
    <row r="3594" spans="10:18" ht="15" customHeight="1" x14ac:dyDescent="0.15">
      <c r="J3594" s="246">
        <f>IF(OR(B3594="",C3594="",E3594=""),"",B3594&amp;":"&amp;C3594&amp;":"&amp;E3594)</f>
      </c>
      <c r="K3594" s="247">
        <f>IF(A3594="","",A3594*D3594)</f>
      </c>
      <c r="L3594" s="246">
        <f>IF(A3594="","",IF(OR(A3594=1,A3594=0),H3594,0))</f>
      </c>
      <c r="M3594" s="246">
        <f>IF(A3594="","",IF(A3594=-1,H3594,0))</f>
      </c>
      <c r="N3594">
        <f>IF(J3594="","",IF(E3594="SGD",1,IF(E3594="USD",Settings!$B$22,IF(E3594="HKD",Settings!$B$23,1))))</f>
      </c>
      <c r="O3594">
        <f>IF(OR(B3594="",C3594="",E3594=""),0,(IF(A3594=-1,H3594,0)-IF(OR(A3594=1,A3594=0),H3594,0)+IF(A3594=2,H3594,0))*IF(E3594="SGD",1,IF(E3594="USD",Settings!$B$22,IF(E3594="HKD",Settings!$B$23,1))))</f>
        <v>0</v>
      </c>
      <c r="P3594">
        <f>IF(OR(B3594="",C3594="",E3594=""),0,IF(A3594=2,H3594*IF(E3594="SGD",1,IF(E3594="USD",Settings!$B$22,IF(E3594="HKD",Settings!$B$23,1))),0))</f>
        <v>0</v>
      </c>
      <c r="Q3594" s="312">
        <f>IF(OR(J3594="",G3594=""),"",G3594+ROW()/1000000)</f>
      </c>
      <c r="R3594" s="247">
        <f>IF(Q3594="","",SUMIFS(Txn[Signed Units],Txn[Key],J3594,Txn[Transaction Order],"&lt;="&amp;Q3594))</f>
      </c>
    </row>
    <row r="3595" spans="10:18" ht="15" customHeight="1" x14ac:dyDescent="0.15">
      <c r="J3595" s="246">
        <f>IF(OR(B3595="",C3595="",E3595=""),"",B3595&amp;":"&amp;C3595&amp;":"&amp;E3595)</f>
      </c>
      <c r="K3595" s="247">
        <f>IF(A3595="","",A3595*D3595)</f>
      </c>
      <c r="L3595" s="246">
        <f>IF(A3595="","",IF(OR(A3595=1,A3595=0),H3595,0))</f>
      </c>
      <c r="M3595" s="246">
        <f>IF(A3595="","",IF(A3595=-1,H3595,0))</f>
      </c>
      <c r="N3595">
        <f>IF(J3595="","",IF(E3595="SGD",1,IF(E3595="USD",Settings!$B$22,IF(E3595="HKD",Settings!$B$23,1))))</f>
      </c>
      <c r="O3595">
        <f>IF(OR(B3595="",C3595="",E3595=""),0,(IF(A3595=-1,H3595,0)-IF(OR(A3595=1,A3595=0),H3595,0)+IF(A3595=2,H3595,0))*IF(E3595="SGD",1,IF(E3595="USD",Settings!$B$22,IF(E3595="HKD",Settings!$B$23,1))))</f>
        <v>0</v>
      </c>
      <c r="P3595">
        <f>IF(OR(B3595="",C3595="",E3595=""),0,IF(A3595=2,H3595*IF(E3595="SGD",1,IF(E3595="USD",Settings!$B$22,IF(E3595="HKD",Settings!$B$23,1))),0))</f>
        <v>0</v>
      </c>
      <c r="Q3595" s="312">
        <f>IF(OR(J3595="",G3595=""),"",G3595+ROW()/1000000)</f>
      </c>
      <c r="R3595" s="247">
        <f>IF(Q3595="","",SUMIFS(Txn[Signed Units],Txn[Key],J3595,Txn[Transaction Order],"&lt;="&amp;Q3595))</f>
      </c>
    </row>
    <row r="3596" spans="10:18" ht="15" customHeight="1" x14ac:dyDescent="0.15">
      <c r="J3596" s="246">
        <f>IF(OR(B3596="",C3596="",E3596=""),"",B3596&amp;":"&amp;C3596&amp;":"&amp;E3596)</f>
      </c>
      <c r="K3596" s="247">
        <f>IF(A3596="","",A3596*D3596)</f>
      </c>
      <c r="L3596" s="246">
        <f>IF(A3596="","",IF(OR(A3596=1,A3596=0),H3596,0))</f>
      </c>
      <c r="M3596" s="246">
        <f>IF(A3596="","",IF(A3596=-1,H3596,0))</f>
      </c>
      <c r="N3596">
        <f>IF(J3596="","",IF(E3596="SGD",1,IF(E3596="USD",Settings!$B$22,IF(E3596="HKD",Settings!$B$23,1))))</f>
      </c>
      <c r="O3596">
        <f>IF(OR(B3596="",C3596="",E3596=""),0,(IF(A3596=-1,H3596,0)-IF(OR(A3596=1,A3596=0),H3596,0)+IF(A3596=2,H3596,0))*IF(E3596="SGD",1,IF(E3596="USD",Settings!$B$22,IF(E3596="HKD",Settings!$B$23,1))))</f>
        <v>0</v>
      </c>
      <c r="P3596">
        <f>IF(OR(B3596="",C3596="",E3596=""),0,IF(A3596=2,H3596*IF(E3596="SGD",1,IF(E3596="USD",Settings!$B$22,IF(E3596="HKD",Settings!$B$23,1))),0))</f>
        <v>0</v>
      </c>
      <c r="Q3596" s="312">
        <f>IF(OR(J3596="",G3596=""),"",G3596+ROW()/1000000)</f>
      </c>
      <c r="R3596" s="247">
        <f>IF(Q3596="","",SUMIFS(Txn[Signed Units],Txn[Key],J3596,Txn[Transaction Order],"&lt;="&amp;Q3596))</f>
      </c>
    </row>
    <row r="3597" spans="10:18" ht="15" customHeight="1" x14ac:dyDescent="0.15">
      <c r="J3597" s="246">
        <f>IF(OR(B3597="",C3597="",E3597=""),"",B3597&amp;":"&amp;C3597&amp;":"&amp;E3597)</f>
      </c>
      <c r="K3597" s="247">
        <f>IF(A3597="","",A3597*D3597)</f>
      </c>
      <c r="L3597" s="246">
        <f>IF(A3597="","",IF(OR(A3597=1,A3597=0),H3597,0))</f>
      </c>
      <c r="M3597" s="246">
        <f>IF(A3597="","",IF(A3597=-1,H3597,0))</f>
      </c>
      <c r="N3597">
        <f>IF(J3597="","",IF(E3597="SGD",1,IF(E3597="USD",Settings!$B$22,IF(E3597="HKD",Settings!$B$23,1))))</f>
      </c>
      <c r="O3597">
        <f>IF(OR(B3597="",C3597="",E3597=""),0,(IF(A3597=-1,H3597,0)-IF(OR(A3597=1,A3597=0),H3597,0)+IF(A3597=2,H3597,0))*IF(E3597="SGD",1,IF(E3597="USD",Settings!$B$22,IF(E3597="HKD",Settings!$B$23,1))))</f>
        <v>0</v>
      </c>
      <c r="P3597">
        <f>IF(OR(B3597="",C3597="",E3597=""),0,IF(A3597=2,H3597*IF(E3597="SGD",1,IF(E3597="USD",Settings!$B$22,IF(E3597="HKD",Settings!$B$23,1))),0))</f>
        <v>0</v>
      </c>
      <c r="Q3597" s="312">
        <f>IF(OR(J3597="",G3597=""),"",G3597+ROW()/1000000)</f>
      </c>
      <c r="R3597" s="247">
        <f>IF(Q3597="","",SUMIFS(Txn[Signed Units],Txn[Key],J3597,Txn[Transaction Order],"&lt;="&amp;Q3597))</f>
      </c>
    </row>
    <row r="3598" spans="10:18" ht="15" customHeight="1" x14ac:dyDescent="0.15">
      <c r="J3598" s="246">
        <f>IF(OR(B3598="",C3598="",E3598=""),"",B3598&amp;":"&amp;C3598&amp;":"&amp;E3598)</f>
      </c>
      <c r="K3598" s="247">
        <f>IF(A3598="","",A3598*D3598)</f>
      </c>
      <c r="L3598" s="246">
        <f>IF(A3598="","",IF(OR(A3598=1,A3598=0),H3598,0))</f>
      </c>
      <c r="M3598" s="246">
        <f>IF(A3598="","",IF(A3598=-1,H3598,0))</f>
      </c>
      <c r="N3598">
        <f>IF(J3598="","",IF(E3598="SGD",1,IF(E3598="USD",Settings!$B$22,IF(E3598="HKD",Settings!$B$23,1))))</f>
      </c>
      <c r="O3598">
        <f>IF(OR(B3598="",C3598="",E3598=""),0,(IF(A3598=-1,H3598,0)-IF(OR(A3598=1,A3598=0),H3598,0)+IF(A3598=2,H3598,0))*IF(E3598="SGD",1,IF(E3598="USD",Settings!$B$22,IF(E3598="HKD",Settings!$B$23,1))))</f>
        <v>0</v>
      </c>
      <c r="P3598">
        <f>IF(OR(B3598="",C3598="",E3598=""),0,IF(A3598=2,H3598*IF(E3598="SGD",1,IF(E3598="USD",Settings!$B$22,IF(E3598="HKD",Settings!$B$23,1))),0))</f>
        <v>0</v>
      </c>
      <c r="Q3598" s="312">
        <f>IF(OR(J3598="",G3598=""),"",G3598+ROW()/1000000)</f>
      </c>
      <c r="R3598" s="247">
        <f>IF(Q3598="","",SUMIFS(Txn[Signed Units],Txn[Key],J3598,Txn[Transaction Order],"&lt;="&amp;Q3598))</f>
      </c>
    </row>
    <row r="3599" spans="10:18" ht="15" customHeight="1" x14ac:dyDescent="0.15">
      <c r="J3599" s="246">
        <f>IF(OR(B3599="",C3599="",E3599=""),"",B3599&amp;":"&amp;C3599&amp;":"&amp;E3599)</f>
      </c>
      <c r="K3599" s="247">
        <f>IF(A3599="","",A3599*D3599)</f>
      </c>
      <c r="L3599" s="246">
        <f>IF(A3599="","",IF(OR(A3599=1,A3599=0),H3599,0))</f>
      </c>
      <c r="M3599" s="246">
        <f>IF(A3599="","",IF(A3599=-1,H3599,0))</f>
      </c>
      <c r="N3599">
        <f>IF(J3599="","",IF(E3599="SGD",1,IF(E3599="USD",Settings!$B$22,IF(E3599="HKD",Settings!$B$23,1))))</f>
      </c>
      <c r="O3599">
        <f>IF(OR(B3599="",C3599="",E3599=""),0,(IF(A3599=-1,H3599,0)-IF(OR(A3599=1,A3599=0),H3599,0)+IF(A3599=2,H3599,0))*IF(E3599="SGD",1,IF(E3599="USD",Settings!$B$22,IF(E3599="HKD",Settings!$B$23,1))))</f>
        <v>0</v>
      </c>
      <c r="P3599">
        <f>IF(OR(B3599="",C3599="",E3599=""),0,IF(A3599=2,H3599*IF(E3599="SGD",1,IF(E3599="USD",Settings!$B$22,IF(E3599="HKD",Settings!$B$23,1))),0))</f>
        <v>0</v>
      </c>
      <c r="Q3599" s="312">
        <f>IF(OR(J3599="",G3599=""),"",G3599+ROW()/1000000)</f>
      </c>
      <c r="R3599" s="247">
        <f>IF(Q3599="","",SUMIFS(Txn[Signed Units],Txn[Key],J3599,Txn[Transaction Order],"&lt;="&amp;Q3599))</f>
      </c>
    </row>
    <row r="3600" spans="10:18" ht="15" customHeight="1" x14ac:dyDescent="0.15">
      <c r="J3600" s="246">
        <f>IF(OR(B3600="",C3600="",E3600=""),"",B3600&amp;":"&amp;C3600&amp;":"&amp;E3600)</f>
      </c>
      <c r="K3600" s="247">
        <f>IF(A3600="","",A3600*D3600)</f>
      </c>
      <c r="L3600" s="246">
        <f>IF(A3600="","",IF(OR(A3600=1,A3600=0),H3600,0))</f>
      </c>
      <c r="M3600" s="246">
        <f>IF(A3600="","",IF(A3600=-1,H3600,0))</f>
      </c>
      <c r="N3600">
        <f>IF(J3600="","",IF(E3600="SGD",1,IF(E3600="USD",Settings!$B$22,IF(E3600="HKD",Settings!$B$23,1))))</f>
      </c>
      <c r="O3600">
        <f>IF(OR(B3600="",C3600="",E3600=""),0,(IF(A3600=-1,H3600,0)-IF(OR(A3600=1,A3600=0),H3600,0)+IF(A3600=2,H3600,0))*IF(E3600="SGD",1,IF(E3600="USD",Settings!$B$22,IF(E3600="HKD",Settings!$B$23,1))))</f>
        <v>0</v>
      </c>
      <c r="P3600">
        <f>IF(OR(B3600="",C3600="",E3600=""),0,IF(A3600=2,H3600*IF(E3600="SGD",1,IF(E3600="USD",Settings!$B$22,IF(E3600="HKD",Settings!$B$23,1))),0))</f>
        <v>0</v>
      </c>
      <c r="Q3600" s="312">
        <f>IF(OR(J3600="",G3600=""),"",G3600+ROW()/1000000)</f>
      </c>
      <c r="R3600" s="247">
        <f>IF(Q3600="","",SUMIFS(Txn[Signed Units],Txn[Key],J3600,Txn[Transaction Order],"&lt;="&amp;Q3600))</f>
      </c>
    </row>
    <row r="3601" spans="10:18" ht="15" customHeight="1" x14ac:dyDescent="0.15">
      <c r="J3601" s="246">
        <f>IF(OR(B3601="",C3601="",E3601=""),"",B3601&amp;":"&amp;C3601&amp;":"&amp;E3601)</f>
      </c>
      <c r="K3601" s="247">
        <f>IF(A3601="","",A3601*D3601)</f>
      </c>
      <c r="L3601" s="246">
        <f>IF(A3601="","",IF(OR(A3601=1,A3601=0),H3601,0))</f>
      </c>
      <c r="M3601" s="246">
        <f>IF(A3601="","",IF(A3601=-1,H3601,0))</f>
      </c>
      <c r="N3601">
        <f>IF(J3601="","",IF(E3601="SGD",1,IF(E3601="USD",Settings!$B$22,IF(E3601="HKD",Settings!$B$23,1))))</f>
      </c>
      <c r="O3601">
        <f>IF(OR(B3601="",C3601="",E3601=""),0,(IF(A3601=-1,H3601,0)-IF(OR(A3601=1,A3601=0),H3601,0)+IF(A3601=2,H3601,0))*IF(E3601="SGD",1,IF(E3601="USD",Settings!$B$22,IF(E3601="HKD",Settings!$B$23,1))))</f>
        <v>0</v>
      </c>
      <c r="P3601">
        <f>IF(OR(B3601="",C3601="",E3601=""),0,IF(A3601=2,H3601*IF(E3601="SGD",1,IF(E3601="USD",Settings!$B$22,IF(E3601="HKD",Settings!$B$23,1))),0))</f>
        <v>0</v>
      </c>
      <c r="Q3601" s="312">
        <f>IF(OR(J3601="",G3601=""),"",G3601+ROW()/1000000)</f>
      </c>
      <c r="R3601" s="247">
        <f>IF(Q3601="","",SUMIFS(Txn[Signed Units],Txn[Key],J3601,Txn[Transaction Order],"&lt;="&amp;Q3601))</f>
      </c>
    </row>
    <row r="3602" spans="10:18" ht="15" customHeight="1" x14ac:dyDescent="0.15">
      <c r="J3602" s="246">
        <f>IF(OR(B3602="",C3602="",E3602=""),"",B3602&amp;":"&amp;C3602&amp;":"&amp;E3602)</f>
      </c>
      <c r="K3602" s="247">
        <f>IF(A3602="","",A3602*D3602)</f>
      </c>
      <c r="L3602" s="246">
        <f>IF(A3602="","",IF(OR(A3602=1,A3602=0),H3602,0))</f>
      </c>
      <c r="M3602" s="246">
        <f>IF(A3602="","",IF(A3602=-1,H3602,0))</f>
      </c>
      <c r="N3602">
        <f>IF(J3602="","",IF(E3602="SGD",1,IF(E3602="USD",Settings!$B$22,IF(E3602="HKD",Settings!$B$23,1))))</f>
      </c>
      <c r="O3602">
        <f>IF(OR(B3602="",C3602="",E3602=""),0,(IF(A3602=-1,H3602,0)-IF(OR(A3602=1,A3602=0),H3602,0)+IF(A3602=2,H3602,0))*IF(E3602="SGD",1,IF(E3602="USD",Settings!$B$22,IF(E3602="HKD",Settings!$B$23,1))))</f>
        <v>0</v>
      </c>
      <c r="P3602">
        <f>IF(OR(B3602="",C3602="",E3602=""),0,IF(A3602=2,H3602*IF(E3602="SGD",1,IF(E3602="USD",Settings!$B$22,IF(E3602="HKD",Settings!$B$23,1))),0))</f>
        <v>0</v>
      </c>
      <c r="Q3602" s="312">
        <f>IF(OR(J3602="",G3602=""),"",G3602+ROW()/1000000)</f>
      </c>
      <c r="R3602" s="247">
        <f>IF(Q3602="","",SUMIFS(Txn[Signed Units],Txn[Key],J3602,Txn[Transaction Order],"&lt;="&amp;Q3602))</f>
      </c>
    </row>
    <row r="3603" spans="10:18" ht="15" customHeight="1" x14ac:dyDescent="0.15">
      <c r="J3603" s="246">
        <f>IF(OR(B3603="",C3603="",E3603=""),"",B3603&amp;":"&amp;C3603&amp;":"&amp;E3603)</f>
      </c>
      <c r="K3603" s="247">
        <f>IF(A3603="","",A3603*D3603)</f>
      </c>
      <c r="L3603" s="246">
        <f>IF(A3603="","",IF(OR(A3603=1,A3603=0),H3603,0))</f>
      </c>
      <c r="M3603" s="246">
        <f>IF(A3603="","",IF(A3603=-1,H3603,0))</f>
      </c>
      <c r="N3603">
        <f>IF(J3603="","",IF(E3603="SGD",1,IF(E3603="USD",Settings!$B$22,IF(E3603="HKD",Settings!$B$23,1))))</f>
      </c>
      <c r="O3603">
        <f>IF(OR(B3603="",C3603="",E3603=""),0,(IF(A3603=-1,H3603,0)-IF(OR(A3603=1,A3603=0),H3603,0)+IF(A3603=2,H3603,0))*IF(E3603="SGD",1,IF(E3603="USD",Settings!$B$22,IF(E3603="HKD",Settings!$B$23,1))))</f>
        <v>0</v>
      </c>
      <c r="P3603">
        <f>IF(OR(B3603="",C3603="",E3603=""),0,IF(A3603=2,H3603*IF(E3603="SGD",1,IF(E3603="USD",Settings!$B$22,IF(E3603="HKD",Settings!$B$23,1))),0))</f>
        <v>0</v>
      </c>
      <c r="Q3603" s="312">
        <f>IF(OR(J3603="",G3603=""),"",G3603+ROW()/1000000)</f>
      </c>
      <c r="R3603" s="247">
        <f>IF(Q3603="","",SUMIFS(Txn[Signed Units],Txn[Key],J3603,Txn[Transaction Order],"&lt;="&amp;Q3603))</f>
      </c>
    </row>
    <row r="3604" spans="10:18" ht="15" customHeight="1" x14ac:dyDescent="0.15">
      <c r="J3604" s="246">
        <f>IF(OR(B3604="",C3604="",E3604=""),"",B3604&amp;":"&amp;C3604&amp;":"&amp;E3604)</f>
      </c>
      <c r="K3604" s="247">
        <f>IF(A3604="","",A3604*D3604)</f>
      </c>
      <c r="L3604" s="246">
        <f>IF(A3604="","",IF(OR(A3604=1,A3604=0),H3604,0))</f>
      </c>
      <c r="M3604" s="246">
        <f>IF(A3604="","",IF(A3604=-1,H3604,0))</f>
      </c>
      <c r="N3604">
        <f>IF(J3604="","",IF(E3604="SGD",1,IF(E3604="USD",Settings!$B$22,IF(E3604="HKD",Settings!$B$23,1))))</f>
      </c>
      <c r="O3604">
        <f>IF(OR(B3604="",C3604="",E3604=""),0,(IF(A3604=-1,H3604,0)-IF(OR(A3604=1,A3604=0),H3604,0)+IF(A3604=2,H3604,0))*IF(E3604="SGD",1,IF(E3604="USD",Settings!$B$22,IF(E3604="HKD",Settings!$B$23,1))))</f>
        <v>0</v>
      </c>
      <c r="P3604">
        <f>IF(OR(B3604="",C3604="",E3604=""),0,IF(A3604=2,H3604*IF(E3604="SGD",1,IF(E3604="USD",Settings!$B$22,IF(E3604="HKD",Settings!$B$23,1))),0))</f>
        <v>0</v>
      </c>
      <c r="Q3604" s="312">
        <f>IF(OR(J3604="",G3604=""),"",G3604+ROW()/1000000)</f>
      </c>
      <c r="R3604" s="247">
        <f>IF(Q3604="","",SUMIFS(Txn[Signed Units],Txn[Key],J3604,Txn[Transaction Order],"&lt;="&amp;Q3604))</f>
      </c>
    </row>
    <row r="3605" spans="10:18" ht="15" customHeight="1" x14ac:dyDescent="0.15">
      <c r="J3605" s="246">
        <f>IF(OR(B3605="",C3605="",E3605=""),"",B3605&amp;":"&amp;C3605&amp;":"&amp;E3605)</f>
      </c>
      <c r="K3605" s="247">
        <f>IF(A3605="","",A3605*D3605)</f>
      </c>
      <c r="L3605" s="246">
        <f>IF(A3605="","",IF(OR(A3605=1,A3605=0),H3605,0))</f>
      </c>
      <c r="M3605" s="246">
        <f>IF(A3605="","",IF(A3605=-1,H3605,0))</f>
      </c>
      <c r="N3605">
        <f>IF(J3605="","",IF(E3605="SGD",1,IF(E3605="USD",Settings!$B$22,IF(E3605="HKD",Settings!$B$23,1))))</f>
      </c>
      <c r="O3605">
        <f>IF(OR(B3605="",C3605="",E3605=""),0,(IF(A3605=-1,H3605,0)-IF(OR(A3605=1,A3605=0),H3605,0)+IF(A3605=2,H3605,0))*IF(E3605="SGD",1,IF(E3605="USD",Settings!$B$22,IF(E3605="HKD",Settings!$B$23,1))))</f>
        <v>0</v>
      </c>
      <c r="P3605">
        <f>IF(OR(B3605="",C3605="",E3605=""),0,IF(A3605=2,H3605*IF(E3605="SGD",1,IF(E3605="USD",Settings!$B$22,IF(E3605="HKD",Settings!$B$23,1))),0))</f>
        <v>0</v>
      </c>
      <c r="Q3605" s="312">
        <f>IF(OR(J3605="",G3605=""),"",G3605+ROW()/1000000)</f>
      </c>
      <c r="R3605" s="247">
        <f>IF(Q3605="","",SUMIFS(Txn[Signed Units],Txn[Key],J3605,Txn[Transaction Order],"&lt;="&amp;Q3605))</f>
      </c>
    </row>
    <row r="3606" spans="10:18" ht="15" customHeight="1" x14ac:dyDescent="0.15">
      <c r="J3606" s="246">
        <f>IF(OR(B3606="",C3606="",E3606=""),"",B3606&amp;":"&amp;C3606&amp;":"&amp;E3606)</f>
      </c>
      <c r="K3606" s="247">
        <f>IF(A3606="","",A3606*D3606)</f>
      </c>
      <c r="L3606" s="246">
        <f>IF(A3606="","",IF(OR(A3606=1,A3606=0),H3606,0))</f>
      </c>
      <c r="M3606" s="246">
        <f>IF(A3606="","",IF(A3606=-1,H3606,0))</f>
      </c>
      <c r="N3606">
        <f>IF(J3606="","",IF(E3606="SGD",1,IF(E3606="USD",Settings!$B$22,IF(E3606="HKD",Settings!$B$23,1))))</f>
      </c>
      <c r="O3606">
        <f>IF(OR(B3606="",C3606="",E3606=""),0,(IF(A3606=-1,H3606,0)-IF(OR(A3606=1,A3606=0),H3606,0)+IF(A3606=2,H3606,0))*IF(E3606="SGD",1,IF(E3606="USD",Settings!$B$22,IF(E3606="HKD",Settings!$B$23,1))))</f>
        <v>0</v>
      </c>
      <c r="P3606">
        <f>IF(OR(B3606="",C3606="",E3606=""),0,IF(A3606=2,H3606*IF(E3606="SGD",1,IF(E3606="USD",Settings!$B$22,IF(E3606="HKD",Settings!$B$23,1))),0))</f>
        <v>0</v>
      </c>
      <c r="Q3606" s="312">
        <f>IF(OR(J3606="",G3606=""),"",G3606+ROW()/1000000)</f>
      </c>
      <c r="R3606" s="247">
        <f>IF(Q3606="","",SUMIFS(Txn[Signed Units],Txn[Key],J3606,Txn[Transaction Order],"&lt;="&amp;Q3606))</f>
      </c>
    </row>
    <row r="3607" spans="10:18" ht="15" customHeight="1" x14ac:dyDescent="0.15">
      <c r="J3607" s="246">
        <f>IF(OR(B3607="",C3607="",E3607=""),"",B3607&amp;":"&amp;C3607&amp;":"&amp;E3607)</f>
      </c>
      <c r="K3607" s="247">
        <f>IF(A3607="","",A3607*D3607)</f>
      </c>
      <c r="L3607" s="246">
        <f>IF(A3607="","",IF(OR(A3607=1,A3607=0),H3607,0))</f>
      </c>
      <c r="M3607" s="246">
        <f>IF(A3607="","",IF(A3607=-1,H3607,0))</f>
      </c>
      <c r="N3607">
        <f>IF(J3607="","",IF(E3607="SGD",1,IF(E3607="USD",Settings!$B$22,IF(E3607="HKD",Settings!$B$23,1))))</f>
      </c>
      <c r="O3607">
        <f>IF(OR(B3607="",C3607="",E3607=""),0,(IF(A3607=-1,H3607,0)-IF(OR(A3607=1,A3607=0),H3607,0)+IF(A3607=2,H3607,0))*IF(E3607="SGD",1,IF(E3607="USD",Settings!$B$22,IF(E3607="HKD",Settings!$B$23,1))))</f>
        <v>0</v>
      </c>
      <c r="P3607">
        <f>IF(OR(B3607="",C3607="",E3607=""),0,IF(A3607=2,H3607*IF(E3607="SGD",1,IF(E3607="USD",Settings!$B$22,IF(E3607="HKD",Settings!$B$23,1))),0))</f>
        <v>0</v>
      </c>
      <c r="Q3607" s="312">
        <f>IF(OR(J3607="",G3607=""),"",G3607+ROW()/1000000)</f>
      </c>
      <c r="R3607" s="247">
        <f>IF(Q3607="","",SUMIFS(Txn[Signed Units],Txn[Key],J3607,Txn[Transaction Order],"&lt;="&amp;Q3607))</f>
      </c>
    </row>
    <row r="3608" spans="10:18" ht="15" customHeight="1" x14ac:dyDescent="0.15">
      <c r="J3608" s="246">
        <f>IF(OR(B3608="",C3608="",E3608=""),"",B3608&amp;":"&amp;C3608&amp;":"&amp;E3608)</f>
      </c>
      <c r="K3608" s="247">
        <f>IF(A3608="","",A3608*D3608)</f>
      </c>
      <c r="L3608" s="246">
        <f>IF(A3608="","",IF(OR(A3608=1,A3608=0),H3608,0))</f>
      </c>
      <c r="M3608" s="246">
        <f>IF(A3608="","",IF(A3608=-1,H3608,0))</f>
      </c>
      <c r="N3608">
        <f>IF(J3608="","",IF(E3608="SGD",1,IF(E3608="USD",Settings!$B$22,IF(E3608="HKD",Settings!$B$23,1))))</f>
      </c>
      <c r="O3608">
        <f>IF(OR(B3608="",C3608="",E3608=""),0,(IF(A3608=-1,H3608,0)-IF(OR(A3608=1,A3608=0),H3608,0)+IF(A3608=2,H3608,0))*IF(E3608="SGD",1,IF(E3608="USD",Settings!$B$22,IF(E3608="HKD",Settings!$B$23,1))))</f>
        <v>0</v>
      </c>
      <c r="P3608">
        <f>IF(OR(B3608="",C3608="",E3608=""),0,IF(A3608=2,H3608*IF(E3608="SGD",1,IF(E3608="USD",Settings!$B$22,IF(E3608="HKD",Settings!$B$23,1))),0))</f>
        <v>0</v>
      </c>
      <c r="Q3608" s="312">
        <f>IF(OR(J3608="",G3608=""),"",G3608+ROW()/1000000)</f>
      </c>
      <c r="R3608" s="247">
        <f>IF(Q3608="","",SUMIFS(Txn[Signed Units],Txn[Key],J3608,Txn[Transaction Order],"&lt;="&amp;Q3608))</f>
      </c>
    </row>
    <row r="3609" spans="10:18" ht="15" customHeight="1" x14ac:dyDescent="0.15">
      <c r="J3609" s="246">
        <f>IF(OR(B3609="",C3609="",E3609=""),"",B3609&amp;":"&amp;C3609&amp;":"&amp;E3609)</f>
      </c>
      <c r="K3609" s="247">
        <f>IF(A3609="","",A3609*D3609)</f>
      </c>
      <c r="L3609" s="246">
        <f>IF(A3609="","",IF(OR(A3609=1,A3609=0),H3609,0))</f>
      </c>
      <c r="M3609" s="246">
        <f>IF(A3609="","",IF(A3609=-1,H3609,0))</f>
      </c>
      <c r="N3609">
        <f>IF(J3609="","",IF(E3609="SGD",1,IF(E3609="USD",Settings!$B$22,IF(E3609="HKD",Settings!$B$23,1))))</f>
      </c>
      <c r="O3609">
        <f>IF(OR(B3609="",C3609="",E3609=""),0,(IF(A3609=-1,H3609,0)-IF(OR(A3609=1,A3609=0),H3609,0)+IF(A3609=2,H3609,0))*IF(E3609="SGD",1,IF(E3609="USD",Settings!$B$22,IF(E3609="HKD",Settings!$B$23,1))))</f>
        <v>0</v>
      </c>
      <c r="P3609">
        <f>IF(OR(B3609="",C3609="",E3609=""),0,IF(A3609=2,H3609*IF(E3609="SGD",1,IF(E3609="USD",Settings!$B$22,IF(E3609="HKD",Settings!$B$23,1))),0))</f>
        <v>0</v>
      </c>
      <c r="Q3609" s="312">
        <f>IF(OR(J3609="",G3609=""),"",G3609+ROW()/1000000)</f>
      </c>
      <c r="R3609" s="247">
        <f>IF(Q3609="","",SUMIFS(Txn[Signed Units],Txn[Key],J3609,Txn[Transaction Order],"&lt;="&amp;Q3609))</f>
      </c>
    </row>
    <row r="3610" spans="10:18" ht="15" customHeight="1" x14ac:dyDescent="0.15">
      <c r="J3610" s="246">
        <f>IF(OR(B3610="",C3610="",E3610=""),"",B3610&amp;":"&amp;C3610&amp;":"&amp;E3610)</f>
      </c>
      <c r="K3610" s="247">
        <f>IF(A3610="","",A3610*D3610)</f>
      </c>
      <c r="L3610" s="246">
        <f>IF(A3610="","",IF(OR(A3610=1,A3610=0),H3610,0))</f>
      </c>
      <c r="M3610" s="246">
        <f>IF(A3610="","",IF(A3610=-1,H3610,0))</f>
      </c>
      <c r="N3610">
        <f>IF(J3610="","",IF(E3610="SGD",1,IF(E3610="USD",Settings!$B$22,IF(E3610="HKD",Settings!$B$23,1))))</f>
      </c>
      <c r="O3610">
        <f>IF(OR(B3610="",C3610="",E3610=""),0,(IF(A3610=-1,H3610,0)-IF(OR(A3610=1,A3610=0),H3610,0)+IF(A3610=2,H3610,0))*IF(E3610="SGD",1,IF(E3610="USD",Settings!$B$22,IF(E3610="HKD",Settings!$B$23,1))))</f>
        <v>0</v>
      </c>
      <c r="P3610">
        <f>IF(OR(B3610="",C3610="",E3610=""),0,IF(A3610=2,H3610*IF(E3610="SGD",1,IF(E3610="USD",Settings!$B$22,IF(E3610="HKD",Settings!$B$23,1))),0))</f>
        <v>0</v>
      </c>
      <c r="Q3610" s="312">
        <f>IF(OR(J3610="",G3610=""),"",G3610+ROW()/1000000)</f>
      </c>
      <c r="R3610" s="247">
        <f>IF(Q3610="","",SUMIFS(Txn[Signed Units],Txn[Key],J3610,Txn[Transaction Order],"&lt;="&amp;Q3610))</f>
      </c>
    </row>
    <row r="3611" spans="10:18" ht="15" customHeight="1" x14ac:dyDescent="0.15">
      <c r="J3611" s="246">
        <f>IF(OR(B3611="",C3611="",E3611=""),"",B3611&amp;":"&amp;C3611&amp;":"&amp;E3611)</f>
      </c>
      <c r="K3611" s="247">
        <f>IF(A3611="","",A3611*D3611)</f>
      </c>
      <c r="L3611" s="246">
        <f>IF(A3611="","",IF(OR(A3611=1,A3611=0),H3611,0))</f>
      </c>
      <c r="M3611" s="246">
        <f>IF(A3611="","",IF(A3611=-1,H3611,0))</f>
      </c>
      <c r="N3611">
        <f>IF(J3611="","",IF(E3611="SGD",1,IF(E3611="USD",Settings!$B$22,IF(E3611="HKD",Settings!$B$23,1))))</f>
      </c>
      <c r="O3611">
        <f>IF(OR(B3611="",C3611="",E3611=""),0,(IF(A3611=-1,H3611,0)-IF(OR(A3611=1,A3611=0),H3611,0)+IF(A3611=2,H3611,0))*IF(E3611="SGD",1,IF(E3611="USD",Settings!$B$22,IF(E3611="HKD",Settings!$B$23,1))))</f>
        <v>0</v>
      </c>
      <c r="P3611">
        <f>IF(OR(B3611="",C3611="",E3611=""),0,IF(A3611=2,H3611*IF(E3611="SGD",1,IF(E3611="USD",Settings!$B$22,IF(E3611="HKD",Settings!$B$23,1))),0))</f>
        <v>0</v>
      </c>
      <c r="Q3611" s="312">
        <f>IF(OR(J3611="",G3611=""),"",G3611+ROW()/1000000)</f>
      </c>
      <c r="R3611" s="247">
        <f>IF(Q3611="","",SUMIFS(Txn[Signed Units],Txn[Key],J3611,Txn[Transaction Order],"&lt;="&amp;Q3611))</f>
      </c>
    </row>
    <row r="3612" spans="10:18" ht="15" customHeight="1" x14ac:dyDescent="0.15">
      <c r="J3612" s="246">
        <f>IF(OR(B3612="",C3612="",E3612=""),"",B3612&amp;":"&amp;C3612&amp;":"&amp;E3612)</f>
      </c>
      <c r="K3612" s="247">
        <f>IF(A3612="","",A3612*D3612)</f>
      </c>
      <c r="L3612" s="246">
        <f>IF(A3612="","",IF(OR(A3612=1,A3612=0),H3612,0))</f>
      </c>
      <c r="M3612" s="246">
        <f>IF(A3612="","",IF(A3612=-1,H3612,0))</f>
      </c>
      <c r="N3612">
        <f>IF(J3612="","",IF(E3612="SGD",1,IF(E3612="USD",Settings!$B$22,IF(E3612="HKD",Settings!$B$23,1))))</f>
      </c>
      <c r="O3612">
        <f>IF(OR(B3612="",C3612="",E3612=""),0,(IF(A3612=-1,H3612,0)-IF(OR(A3612=1,A3612=0),H3612,0)+IF(A3612=2,H3612,0))*IF(E3612="SGD",1,IF(E3612="USD",Settings!$B$22,IF(E3612="HKD",Settings!$B$23,1))))</f>
        <v>0</v>
      </c>
      <c r="P3612">
        <f>IF(OR(B3612="",C3612="",E3612=""),0,IF(A3612=2,H3612*IF(E3612="SGD",1,IF(E3612="USD",Settings!$B$22,IF(E3612="HKD",Settings!$B$23,1))),0))</f>
        <v>0</v>
      </c>
      <c r="Q3612" s="312">
        <f>IF(OR(J3612="",G3612=""),"",G3612+ROW()/1000000)</f>
      </c>
      <c r="R3612" s="247">
        <f>IF(Q3612="","",SUMIFS(Txn[Signed Units],Txn[Key],J3612,Txn[Transaction Order],"&lt;="&amp;Q3612))</f>
      </c>
    </row>
    <row r="3613" spans="10:18" ht="15" customHeight="1" x14ac:dyDescent="0.15">
      <c r="J3613" s="246">
        <f>IF(OR(B3613="",C3613="",E3613=""),"",B3613&amp;":"&amp;C3613&amp;":"&amp;E3613)</f>
      </c>
      <c r="K3613" s="247">
        <f>IF(A3613="","",A3613*D3613)</f>
      </c>
      <c r="L3613" s="246">
        <f>IF(A3613="","",IF(OR(A3613=1,A3613=0),H3613,0))</f>
      </c>
      <c r="M3613" s="246">
        <f>IF(A3613="","",IF(A3613=-1,H3613,0))</f>
      </c>
      <c r="N3613">
        <f>IF(J3613="","",IF(E3613="SGD",1,IF(E3613="USD",Settings!$B$22,IF(E3613="HKD",Settings!$B$23,1))))</f>
      </c>
      <c r="O3613">
        <f>IF(OR(B3613="",C3613="",E3613=""),0,(IF(A3613=-1,H3613,0)-IF(OR(A3613=1,A3613=0),H3613,0)+IF(A3613=2,H3613,0))*IF(E3613="SGD",1,IF(E3613="USD",Settings!$B$22,IF(E3613="HKD",Settings!$B$23,1))))</f>
        <v>0</v>
      </c>
      <c r="P3613">
        <f>IF(OR(B3613="",C3613="",E3613=""),0,IF(A3613=2,H3613*IF(E3613="SGD",1,IF(E3613="USD",Settings!$B$22,IF(E3613="HKD",Settings!$B$23,1))),0))</f>
        <v>0</v>
      </c>
      <c r="Q3613" s="312">
        <f>IF(OR(J3613="",G3613=""),"",G3613+ROW()/1000000)</f>
      </c>
      <c r="R3613" s="247">
        <f>IF(Q3613="","",SUMIFS(Txn[Signed Units],Txn[Key],J3613,Txn[Transaction Order],"&lt;="&amp;Q3613))</f>
      </c>
    </row>
    <row r="3614" spans="10:18" ht="15" customHeight="1" x14ac:dyDescent="0.15">
      <c r="J3614" s="246">
        <f>IF(OR(B3614="",C3614="",E3614=""),"",B3614&amp;":"&amp;C3614&amp;":"&amp;E3614)</f>
      </c>
      <c r="K3614" s="247">
        <f>IF(A3614="","",A3614*D3614)</f>
      </c>
      <c r="L3614" s="246">
        <f>IF(A3614="","",IF(OR(A3614=1,A3614=0),H3614,0))</f>
      </c>
      <c r="M3614" s="246">
        <f>IF(A3614="","",IF(A3614=-1,H3614,0))</f>
      </c>
      <c r="N3614">
        <f>IF(J3614="","",IF(E3614="SGD",1,IF(E3614="USD",Settings!$B$22,IF(E3614="HKD",Settings!$B$23,1))))</f>
      </c>
      <c r="O3614">
        <f>IF(OR(B3614="",C3614="",E3614=""),0,(IF(A3614=-1,H3614,0)-IF(OR(A3614=1,A3614=0),H3614,0)+IF(A3614=2,H3614,0))*IF(E3614="SGD",1,IF(E3614="USD",Settings!$B$22,IF(E3614="HKD",Settings!$B$23,1))))</f>
        <v>0</v>
      </c>
      <c r="P3614">
        <f>IF(OR(B3614="",C3614="",E3614=""),0,IF(A3614=2,H3614*IF(E3614="SGD",1,IF(E3614="USD",Settings!$B$22,IF(E3614="HKD",Settings!$B$23,1))),0))</f>
        <v>0</v>
      </c>
      <c r="Q3614" s="312">
        <f>IF(OR(J3614="",G3614=""),"",G3614+ROW()/1000000)</f>
      </c>
      <c r="R3614" s="247">
        <f>IF(Q3614="","",SUMIFS(Txn[Signed Units],Txn[Key],J3614,Txn[Transaction Order],"&lt;="&amp;Q3614))</f>
      </c>
    </row>
    <row r="3615" spans="10:18" ht="15" customHeight="1" x14ac:dyDescent="0.15">
      <c r="J3615" s="246">
        <f>IF(OR(B3615="",C3615="",E3615=""),"",B3615&amp;":"&amp;C3615&amp;":"&amp;E3615)</f>
      </c>
      <c r="K3615" s="247">
        <f>IF(A3615="","",A3615*D3615)</f>
      </c>
      <c r="L3615" s="246">
        <f>IF(A3615="","",IF(OR(A3615=1,A3615=0),H3615,0))</f>
      </c>
      <c r="M3615" s="246">
        <f>IF(A3615="","",IF(A3615=-1,H3615,0))</f>
      </c>
      <c r="N3615">
        <f>IF(J3615="","",IF(E3615="SGD",1,IF(E3615="USD",Settings!$B$22,IF(E3615="HKD",Settings!$B$23,1))))</f>
      </c>
      <c r="O3615">
        <f>IF(OR(B3615="",C3615="",E3615=""),0,(IF(A3615=-1,H3615,0)-IF(OR(A3615=1,A3615=0),H3615,0)+IF(A3615=2,H3615,0))*IF(E3615="SGD",1,IF(E3615="USD",Settings!$B$22,IF(E3615="HKD",Settings!$B$23,1))))</f>
        <v>0</v>
      </c>
      <c r="P3615">
        <f>IF(OR(B3615="",C3615="",E3615=""),0,IF(A3615=2,H3615*IF(E3615="SGD",1,IF(E3615="USD",Settings!$B$22,IF(E3615="HKD",Settings!$B$23,1))),0))</f>
        <v>0</v>
      </c>
      <c r="Q3615" s="312">
        <f>IF(OR(J3615="",G3615=""),"",G3615+ROW()/1000000)</f>
      </c>
      <c r="R3615" s="247">
        <f>IF(Q3615="","",SUMIFS(Txn[Signed Units],Txn[Key],J3615,Txn[Transaction Order],"&lt;="&amp;Q3615))</f>
      </c>
    </row>
    <row r="3616" spans="10:18" ht="15" customHeight="1" x14ac:dyDescent="0.15">
      <c r="J3616" s="246">
        <f>IF(OR(B3616="",C3616="",E3616=""),"",B3616&amp;":"&amp;C3616&amp;":"&amp;E3616)</f>
      </c>
      <c r="K3616" s="247">
        <f>IF(A3616="","",A3616*D3616)</f>
      </c>
      <c r="L3616" s="246">
        <f>IF(A3616="","",IF(OR(A3616=1,A3616=0),H3616,0))</f>
      </c>
      <c r="M3616" s="246">
        <f>IF(A3616="","",IF(A3616=-1,H3616,0))</f>
      </c>
      <c r="N3616">
        <f>IF(J3616="","",IF(E3616="SGD",1,IF(E3616="USD",Settings!$B$22,IF(E3616="HKD",Settings!$B$23,1))))</f>
      </c>
      <c r="O3616">
        <f>IF(OR(B3616="",C3616="",E3616=""),0,(IF(A3616=-1,H3616,0)-IF(OR(A3616=1,A3616=0),H3616,0)+IF(A3616=2,H3616,0))*IF(E3616="SGD",1,IF(E3616="USD",Settings!$B$22,IF(E3616="HKD",Settings!$B$23,1))))</f>
        <v>0</v>
      </c>
      <c r="P3616">
        <f>IF(OR(B3616="",C3616="",E3616=""),0,IF(A3616=2,H3616*IF(E3616="SGD",1,IF(E3616="USD",Settings!$B$22,IF(E3616="HKD",Settings!$B$23,1))),0))</f>
        <v>0</v>
      </c>
      <c r="Q3616" s="312">
        <f>IF(OR(J3616="",G3616=""),"",G3616+ROW()/1000000)</f>
      </c>
      <c r="R3616" s="247">
        <f>IF(Q3616="","",SUMIFS(Txn[Signed Units],Txn[Key],J3616,Txn[Transaction Order],"&lt;="&amp;Q3616))</f>
      </c>
    </row>
    <row r="3617" spans="10:18" ht="15" customHeight="1" x14ac:dyDescent="0.15">
      <c r="J3617" s="246">
        <f>IF(OR(B3617="",C3617="",E3617=""),"",B3617&amp;":"&amp;C3617&amp;":"&amp;E3617)</f>
      </c>
      <c r="K3617" s="247">
        <f>IF(A3617="","",A3617*D3617)</f>
      </c>
      <c r="L3617" s="246">
        <f>IF(A3617="","",IF(OR(A3617=1,A3617=0),H3617,0))</f>
      </c>
      <c r="M3617" s="246">
        <f>IF(A3617="","",IF(A3617=-1,H3617,0))</f>
      </c>
      <c r="N3617">
        <f>IF(J3617="","",IF(E3617="SGD",1,IF(E3617="USD",Settings!$B$22,IF(E3617="HKD",Settings!$B$23,1))))</f>
      </c>
      <c r="O3617">
        <f>IF(OR(B3617="",C3617="",E3617=""),0,(IF(A3617=-1,H3617,0)-IF(OR(A3617=1,A3617=0),H3617,0)+IF(A3617=2,H3617,0))*IF(E3617="SGD",1,IF(E3617="USD",Settings!$B$22,IF(E3617="HKD",Settings!$B$23,1))))</f>
        <v>0</v>
      </c>
      <c r="P3617">
        <f>IF(OR(B3617="",C3617="",E3617=""),0,IF(A3617=2,H3617*IF(E3617="SGD",1,IF(E3617="USD",Settings!$B$22,IF(E3617="HKD",Settings!$B$23,1))),0))</f>
        <v>0</v>
      </c>
      <c r="Q3617" s="312">
        <f>IF(OR(J3617="",G3617=""),"",G3617+ROW()/1000000)</f>
      </c>
      <c r="R3617" s="247">
        <f>IF(Q3617="","",SUMIFS(Txn[Signed Units],Txn[Key],J3617,Txn[Transaction Order],"&lt;="&amp;Q3617))</f>
      </c>
    </row>
    <row r="3618" spans="10:18" ht="15" customHeight="1" x14ac:dyDescent="0.15">
      <c r="J3618" s="246">
        <f>IF(OR(B3618="",C3618="",E3618=""),"",B3618&amp;":"&amp;C3618&amp;":"&amp;E3618)</f>
      </c>
      <c r="K3618" s="247">
        <f>IF(A3618="","",A3618*D3618)</f>
      </c>
      <c r="L3618" s="246">
        <f>IF(A3618="","",IF(OR(A3618=1,A3618=0),H3618,0))</f>
      </c>
      <c r="M3618" s="246">
        <f>IF(A3618="","",IF(A3618=-1,H3618,0))</f>
      </c>
      <c r="N3618">
        <f>IF(J3618="","",IF(E3618="SGD",1,IF(E3618="USD",Settings!$B$22,IF(E3618="HKD",Settings!$B$23,1))))</f>
      </c>
      <c r="O3618">
        <f>IF(OR(B3618="",C3618="",E3618=""),0,(IF(A3618=-1,H3618,0)-IF(OR(A3618=1,A3618=0),H3618,0)+IF(A3618=2,H3618,0))*IF(E3618="SGD",1,IF(E3618="USD",Settings!$B$22,IF(E3618="HKD",Settings!$B$23,1))))</f>
        <v>0</v>
      </c>
      <c r="P3618">
        <f>IF(OR(B3618="",C3618="",E3618=""),0,IF(A3618=2,H3618*IF(E3618="SGD",1,IF(E3618="USD",Settings!$B$22,IF(E3618="HKD",Settings!$B$23,1))),0))</f>
        <v>0</v>
      </c>
      <c r="Q3618" s="312">
        <f>IF(OR(J3618="",G3618=""),"",G3618+ROW()/1000000)</f>
      </c>
      <c r="R3618" s="247">
        <f>IF(Q3618="","",SUMIFS(Txn[Signed Units],Txn[Key],J3618,Txn[Transaction Order],"&lt;="&amp;Q3618))</f>
      </c>
    </row>
    <row r="3619" spans="10:18" ht="15" customHeight="1" x14ac:dyDescent="0.15">
      <c r="J3619" s="246">
        <f>IF(OR(B3619="",C3619="",E3619=""),"",B3619&amp;":"&amp;C3619&amp;":"&amp;E3619)</f>
      </c>
      <c r="K3619" s="247">
        <f>IF(A3619="","",A3619*D3619)</f>
      </c>
      <c r="L3619" s="246">
        <f>IF(A3619="","",IF(OR(A3619=1,A3619=0),H3619,0))</f>
      </c>
      <c r="M3619" s="246">
        <f>IF(A3619="","",IF(A3619=-1,H3619,0))</f>
      </c>
      <c r="N3619">
        <f>IF(J3619="","",IF(E3619="SGD",1,IF(E3619="USD",Settings!$B$22,IF(E3619="HKD",Settings!$B$23,1))))</f>
      </c>
      <c r="O3619">
        <f>IF(OR(B3619="",C3619="",E3619=""),0,(IF(A3619=-1,H3619,0)-IF(OR(A3619=1,A3619=0),H3619,0)+IF(A3619=2,H3619,0))*IF(E3619="SGD",1,IF(E3619="USD",Settings!$B$22,IF(E3619="HKD",Settings!$B$23,1))))</f>
        <v>0</v>
      </c>
      <c r="P3619">
        <f>IF(OR(B3619="",C3619="",E3619=""),0,IF(A3619=2,H3619*IF(E3619="SGD",1,IF(E3619="USD",Settings!$B$22,IF(E3619="HKD",Settings!$B$23,1))),0))</f>
        <v>0</v>
      </c>
      <c r="Q3619" s="312">
        <f>IF(OR(J3619="",G3619=""),"",G3619+ROW()/1000000)</f>
      </c>
      <c r="R3619" s="247">
        <f>IF(Q3619="","",SUMIFS(Txn[Signed Units],Txn[Key],J3619,Txn[Transaction Order],"&lt;="&amp;Q3619))</f>
      </c>
    </row>
    <row r="3620" spans="10:18" ht="15" customHeight="1" x14ac:dyDescent="0.15">
      <c r="J3620" s="246">
        <f>IF(OR(B3620="",C3620="",E3620=""),"",B3620&amp;":"&amp;C3620&amp;":"&amp;E3620)</f>
      </c>
      <c r="K3620" s="247">
        <f>IF(A3620="","",A3620*D3620)</f>
      </c>
      <c r="L3620" s="246">
        <f>IF(A3620="","",IF(OR(A3620=1,A3620=0),H3620,0))</f>
      </c>
      <c r="M3620" s="246">
        <f>IF(A3620="","",IF(A3620=-1,H3620,0))</f>
      </c>
      <c r="N3620">
        <f>IF(J3620="","",IF(E3620="SGD",1,IF(E3620="USD",Settings!$B$22,IF(E3620="HKD",Settings!$B$23,1))))</f>
      </c>
      <c r="O3620">
        <f>IF(OR(B3620="",C3620="",E3620=""),0,(IF(A3620=-1,H3620,0)-IF(OR(A3620=1,A3620=0),H3620,0)+IF(A3620=2,H3620,0))*IF(E3620="SGD",1,IF(E3620="USD",Settings!$B$22,IF(E3620="HKD",Settings!$B$23,1))))</f>
        <v>0</v>
      </c>
      <c r="P3620">
        <f>IF(OR(B3620="",C3620="",E3620=""),0,IF(A3620=2,H3620*IF(E3620="SGD",1,IF(E3620="USD",Settings!$B$22,IF(E3620="HKD",Settings!$B$23,1))),0))</f>
        <v>0</v>
      </c>
      <c r="Q3620" s="312">
        <f>IF(OR(J3620="",G3620=""),"",G3620+ROW()/1000000)</f>
      </c>
      <c r="R3620" s="247">
        <f>IF(Q3620="","",SUMIFS(Txn[Signed Units],Txn[Key],J3620,Txn[Transaction Order],"&lt;="&amp;Q3620))</f>
      </c>
    </row>
    <row r="3621" spans="10:18" ht="15" customHeight="1" x14ac:dyDescent="0.15">
      <c r="J3621" s="246">
        <f>IF(OR(B3621="",C3621="",E3621=""),"",B3621&amp;":"&amp;C3621&amp;":"&amp;E3621)</f>
      </c>
      <c r="K3621" s="247">
        <f>IF(A3621="","",A3621*D3621)</f>
      </c>
      <c r="L3621" s="246">
        <f>IF(A3621="","",IF(OR(A3621=1,A3621=0),H3621,0))</f>
      </c>
      <c r="M3621" s="246">
        <f>IF(A3621="","",IF(A3621=-1,H3621,0))</f>
      </c>
      <c r="N3621">
        <f>IF(J3621="","",IF(E3621="SGD",1,IF(E3621="USD",Settings!$B$22,IF(E3621="HKD",Settings!$B$23,1))))</f>
      </c>
      <c r="O3621">
        <f>IF(OR(B3621="",C3621="",E3621=""),0,(IF(A3621=-1,H3621,0)-IF(OR(A3621=1,A3621=0),H3621,0)+IF(A3621=2,H3621,0))*IF(E3621="SGD",1,IF(E3621="USD",Settings!$B$22,IF(E3621="HKD",Settings!$B$23,1))))</f>
        <v>0</v>
      </c>
      <c r="P3621">
        <f>IF(OR(B3621="",C3621="",E3621=""),0,IF(A3621=2,H3621*IF(E3621="SGD",1,IF(E3621="USD",Settings!$B$22,IF(E3621="HKD",Settings!$B$23,1))),0))</f>
        <v>0</v>
      </c>
      <c r="Q3621" s="312">
        <f>IF(OR(J3621="",G3621=""),"",G3621+ROW()/1000000)</f>
      </c>
      <c r="R3621" s="247">
        <f>IF(Q3621="","",SUMIFS(Txn[Signed Units],Txn[Key],J3621,Txn[Transaction Order],"&lt;="&amp;Q3621))</f>
      </c>
    </row>
    <row r="3622" spans="10:18" ht="15" customHeight="1" x14ac:dyDescent="0.15">
      <c r="J3622" s="246">
        <f>IF(OR(B3622="",C3622="",E3622=""),"",B3622&amp;":"&amp;C3622&amp;":"&amp;E3622)</f>
      </c>
      <c r="K3622" s="247">
        <f>IF(A3622="","",A3622*D3622)</f>
      </c>
      <c r="L3622" s="246">
        <f>IF(A3622="","",IF(OR(A3622=1,A3622=0),H3622,0))</f>
      </c>
      <c r="M3622" s="246">
        <f>IF(A3622="","",IF(A3622=-1,H3622,0))</f>
      </c>
      <c r="N3622">
        <f>IF(J3622="","",IF(E3622="SGD",1,IF(E3622="USD",Settings!$B$22,IF(E3622="HKD",Settings!$B$23,1))))</f>
      </c>
      <c r="O3622">
        <f>IF(OR(B3622="",C3622="",E3622=""),0,(IF(A3622=-1,H3622,0)-IF(OR(A3622=1,A3622=0),H3622,0)+IF(A3622=2,H3622,0))*IF(E3622="SGD",1,IF(E3622="USD",Settings!$B$22,IF(E3622="HKD",Settings!$B$23,1))))</f>
        <v>0</v>
      </c>
      <c r="P3622">
        <f>IF(OR(B3622="",C3622="",E3622=""),0,IF(A3622=2,H3622*IF(E3622="SGD",1,IF(E3622="USD",Settings!$B$22,IF(E3622="HKD",Settings!$B$23,1))),0))</f>
        <v>0</v>
      </c>
      <c r="Q3622" s="312">
        <f>IF(OR(J3622="",G3622=""),"",G3622+ROW()/1000000)</f>
      </c>
      <c r="R3622" s="247">
        <f>IF(Q3622="","",SUMIFS(Txn[Signed Units],Txn[Key],J3622,Txn[Transaction Order],"&lt;="&amp;Q3622))</f>
      </c>
    </row>
    <row r="3623" spans="10:18" ht="15" customHeight="1" x14ac:dyDescent="0.15">
      <c r="J3623" s="246">
        <f>IF(OR(B3623="",C3623="",E3623=""),"",B3623&amp;":"&amp;C3623&amp;":"&amp;E3623)</f>
      </c>
      <c r="K3623" s="247">
        <f>IF(A3623="","",A3623*D3623)</f>
      </c>
      <c r="L3623" s="246">
        <f>IF(A3623="","",IF(OR(A3623=1,A3623=0),H3623,0))</f>
      </c>
      <c r="M3623" s="246">
        <f>IF(A3623="","",IF(A3623=-1,H3623,0))</f>
      </c>
      <c r="N3623">
        <f>IF(J3623="","",IF(E3623="SGD",1,IF(E3623="USD",Settings!$B$22,IF(E3623="HKD",Settings!$B$23,1))))</f>
      </c>
      <c r="O3623">
        <f>IF(OR(B3623="",C3623="",E3623=""),0,(IF(A3623=-1,H3623,0)-IF(OR(A3623=1,A3623=0),H3623,0)+IF(A3623=2,H3623,0))*IF(E3623="SGD",1,IF(E3623="USD",Settings!$B$22,IF(E3623="HKD",Settings!$B$23,1))))</f>
        <v>0</v>
      </c>
      <c r="P3623">
        <f>IF(OR(B3623="",C3623="",E3623=""),0,IF(A3623=2,H3623*IF(E3623="SGD",1,IF(E3623="USD",Settings!$B$22,IF(E3623="HKD",Settings!$B$23,1))),0))</f>
        <v>0</v>
      </c>
      <c r="Q3623" s="312">
        <f>IF(OR(J3623="",G3623=""),"",G3623+ROW()/1000000)</f>
      </c>
      <c r="R3623" s="247">
        <f>IF(Q3623="","",SUMIFS(Txn[Signed Units],Txn[Key],J3623,Txn[Transaction Order],"&lt;="&amp;Q3623))</f>
      </c>
    </row>
    <row r="3624" spans="10:18" ht="15" customHeight="1" x14ac:dyDescent="0.15">
      <c r="J3624" s="246">
        <f>IF(OR(B3624="",C3624="",E3624=""),"",B3624&amp;":"&amp;C3624&amp;":"&amp;E3624)</f>
      </c>
      <c r="K3624" s="247">
        <f>IF(A3624="","",A3624*D3624)</f>
      </c>
      <c r="L3624" s="246">
        <f>IF(A3624="","",IF(OR(A3624=1,A3624=0),H3624,0))</f>
      </c>
      <c r="M3624" s="246">
        <f>IF(A3624="","",IF(A3624=-1,H3624,0))</f>
      </c>
      <c r="N3624">
        <f>IF(J3624="","",IF(E3624="SGD",1,IF(E3624="USD",Settings!$B$22,IF(E3624="HKD",Settings!$B$23,1))))</f>
      </c>
      <c r="O3624">
        <f>IF(OR(B3624="",C3624="",E3624=""),0,(IF(A3624=-1,H3624,0)-IF(OR(A3624=1,A3624=0),H3624,0)+IF(A3624=2,H3624,0))*IF(E3624="SGD",1,IF(E3624="USD",Settings!$B$22,IF(E3624="HKD",Settings!$B$23,1))))</f>
        <v>0</v>
      </c>
      <c r="P3624">
        <f>IF(OR(B3624="",C3624="",E3624=""),0,IF(A3624=2,H3624*IF(E3624="SGD",1,IF(E3624="USD",Settings!$B$22,IF(E3624="HKD",Settings!$B$23,1))),0))</f>
        <v>0</v>
      </c>
      <c r="Q3624" s="312">
        <f>IF(OR(J3624="",G3624=""),"",G3624+ROW()/1000000)</f>
      </c>
      <c r="R3624" s="247">
        <f>IF(Q3624="","",SUMIFS(Txn[Signed Units],Txn[Key],J3624,Txn[Transaction Order],"&lt;="&amp;Q3624))</f>
      </c>
    </row>
    <row r="3625" spans="10:18" ht="15" customHeight="1" x14ac:dyDescent="0.15">
      <c r="J3625" s="246">
        <f>IF(OR(B3625="",C3625="",E3625=""),"",B3625&amp;":"&amp;C3625&amp;":"&amp;E3625)</f>
      </c>
      <c r="K3625" s="247">
        <f>IF(A3625="","",A3625*D3625)</f>
      </c>
      <c r="L3625" s="246">
        <f>IF(A3625="","",IF(OR(A3625=1,A3625=0),H3625,0))</f>
      </c>
      <c r="M3625" s="246">
        <f>IF(A3625="","",IF(A3625=-1,H3625,0))</f>
      </c>
      <c r="N3625">
        <f>IF(J3625="","",IF(E3625="SGD",1,IF(E3625="USD",Settings!$B$22,IF(E3625="HKD",Settings!$B$23,1))))</f>
      </c>
      <c r="O3625">
        <f>IF(OR(B3625="",C3625="",E3625=""),0,(IF(A3625=-1,H3625,0)-IF(OR(A3625=1,A3625=0),H3625,0)+IF(A3625=2,H3625,0))*IF(E3625="SGD",1,IF(E3625="USD",Settings!$B$22,IF(E3625="HKD",Settings!$B$23,1))))</f>
        <v>0</v>
      </c>
      <c r="P3625">
        <f>IF(OR(B3625="",C3625="",E3625=""),0,IF(A3625=2,H3625*IF(E3625="SGD",1,IF(E3625="USD",Settings!$B$22,IF(E3625="HKD",Settings!$B$23,1))),0))</f>
        <v>0</v>
      </c>
      <c r="Q3625" s="312">
        <f>IF(OR(J3625="",G3625=""),"",G3625+ROW()/1000000)</f>
      </c>
      <c r="R3625" s="247">
        <f>IF(Q3625="","",SUMIFS(Txn[Signed Units],Txn[Key],J3625,Txn[Transaction Order],"&lt;="&amp;Q3625))</f>
      </c>
    </row>
    <row r="3626" spans="10:18" ht="15" customHeight="1" x14ac:dyDescent="0.15">
      <c r="J3626" s="246">
        <f>IF(OR(B3626="",C3626="",E3626=""),"",B3626&amp;":"&amp;C3626&amp;":"&amp;E3626)</f>
      </c>
      <c r="K3626" s="247">
        <f>IF(A3626="","",A3626*D3626)</f>
      </c>
      <c r="L3626" s="246">
        <f>IF(A3626="","",IF(OR(A3626=1,A3626=0),H3626,0))</f>
      </c>
      <c r="M3626" s="246">
        <f>IF(A3626="","",IF(A3626=-1,H3626,0))</f>
      </c>
      <c r="N3626">
        <f>IF(J3626="","",IF(E3626="SGD",1,IF(E3626="USD",Settings!$B$22,IF(E3626="HKD",Settings!$B$23,1))))</f>
      </c>
      <c r="O3626">
        <f>IF(OR(B3626="",C3626="",E3626=""),0,(IF(A3626=-1,H3626,0)-IF(OR(A3626=1,A3626=0),H3626,0)+IF(A3626=2,H3626,0))*IF(E3626="SGD",1,IF(E3626="USD",Settings!$B$22,IF(E3626="HKD",Settings!$B$23,1))))</f>
        <v>0</v>
      </c>
      <c r="P3626">
        <f>IF(OR(B3626="",C3626="",E3626=""),0,IF(A3626=2,H3626*IF(E3626="SGD",1,IF(E3626="USD",Settings!$B$22,IF(E3626="HKD",Settings!$B$23,1))),0))</f>
        <v>0</v>
      </c>
      <c r="Q3626" s="312">
        <f>IF(OR(J3626="",G3626=""),"",G3626+ROW()/1000000)</f>
      </c>
      <c r="R3626" s="247">
        <f>IF(Q3626="","",SUMIFS(Txn[Signed Units],Txn[Key],J3626,Txn[Transaction Order],"&lt;="&amp;Q3626))</f>
      </c>
    </row>
    <row r="3627" spans="10:18" ht="15" customHeight="1" x14ac:dyDescent="0.15">
      <c r="J3627" s="246">
        <f>IF(OR(B3627="",C3627="",E3627=""),"",B3627&amp;":"&amp;C3627&amp;":"&amp;E3627)</f>
      </c>
      <c r="K3627" s="247">
        <f>IF(A3627="","",A3627*D3627)</f>
      </c>
      <c r="L3627" s="246">
        <f>IF(A3627="","",IF(OR(A3627=1,A3627=0),H3627,0))</f>
      </c>
      <c r="M3627" s="246">
        <f>IF(A3627="","",IF(A3627=-1,H3627,0))</f>
      </c>
      <c r="N3627">
        <f>IF(J3627="","",IF(E3627="SGD",1,IF(E3627="USD",Settings!$B$22,IF(E3627="HKD",Settings!$B$23,1))))</f>
      </c>
      <c r="O3627">
        <f>IF(OR(B3627="",C3627="",E3627=""),0,(IF(A3627=-1,H3627,0)-IF(OR(A3627=1,A3627=0),H3627,0)+IF(A3627=2,H3627,0))*IF(E3627="SGD",1,IF(E3627="USD",Settings!$B$22,IF(E3627="HKD",Settings!$B$23,1))))</f>
        <v>0</v>
      </c>
      <c r="P3627">
        <f>IF(OR(B3627="",C3627="",E3627=""),0,IF(A3627=2,H3627*IF(E3627="SGD",1,IF(E3627="USD",Settings!$B$22,IF(E3627="HKD",Settings!$B$23,1))),0))</f>
        <v>0</v>
      </c>
      <c r="Q3627" s="312">
        <f>IF(OR(J3627="",G3627=""),"",G3627+ROW()/1000000)</f>
      </c>
      <c r="R3627" s="247">
        <f>IF(Q3627="","",SUMIFS(Txn[Signed Units],Txn[Key],J3627,Txn[Transaction Order],"&lt;="&amp;Q3627))</f>
      </c>
    </row>
    <row r="3628" spans="10:18" ht="15" customHeight="1" x14ac:dyDescent="0.15">
      <c r="J3628" s="246">
        <f>IF(OR(B3628="",C3628="",E3628=""),"",B3628&amp;":"&amp;C3628&amp;":"&amp;E3628)</f>
      </c>
      <c r="K3628" s="247">
        <f>IF(A3628="","",A3628*D3628)</f>
      </c>
      <c r="L3628" s="246">
        <f>IF(A3628="","",IF(OR(A3628=1,A3628=0),H3628,0))</f>
      </c>
      <c r="M3628" s="246">
        <f>IF(A3628="","",IF(A3628=-1,H3628,0))</f>
      </c>
      <c r="N3628">
        <f>IF(J3628="","",IF(E3628="SGD",1,IF(E3628="USD",Settings!$B$22,IF(E3628="HKD",Settings!$B$23,1))))</f>
      </c>
      <c r="O3628">
        <f>IF(OR(B3628="",C3628="",E3628=""),0,(IF(A3628=-1,H3628,0)-IF(OR(A3628=1,A3628=0),H3628,0)+IF(A3628=2,H3628,0))*IF(E3628="SGD",1,IF(E3628="USD",Settings!$B$22,IF(E3628="HKD",Settings!$B$23,1))))</f>
        <v>0</v>
      </c>
      <c r="P3628">
        <f>IF(OR(B3628="",C3628="",E3628=""),0,IF(A3628=2,H3628*IF(E3628="SGD",1,IF(E3628="USD",Settings!$B$22,IF(E3628="HKD",Settings!$B$23,1))),0))</f>
        <v>0</v>
      </c>
      <c r="Q3628" s="312">
        <f>IF(OR(J3628="",G3628=""),"",G3628+ROW()/1000000)</f>
      </c>
      <c r="R3628" s="247">
        <f>IF(Q3628="","",SUMIFS(Txn[Signed Units],Txn[Key],J3628,Txn[Transaction Order],"&lt;="&amp;Q3628))</f>
      </c>
    </row>
    <row r="3629" spans="10:18" ht="15" customHeight="1" x14ac:dyDescent="0.15">
      <c r="J3629" s="246">
        <f>IF(OR(B3629="",C3629="",E3629=""),"",B3629&amp;":"&amp;C3629&amp;":"&amp;E3629)</f>
      </c>
      <c r="K3629" s="247">
        <f>IF(A3629="","",A3629*D3629)</f>
      </c>
      <c r="L3629" s="246">
        <f>IF(A3629="","",IF(OR(A3629=1,A3629=0),H3629,0))</f>
      </c>
      <c r="M3629" s="246">
        <f>IF(A3629="","",IF(A3629=-1,H3629,0))</f>
      </c>
      <c r="N3629">
        <f>IF(J3629="","",IF(E3629="SGD",1,IF(E3629="USD",Settings!$B$22,IF(E3629="HKD",Settings!$B$23,1))))</f>
      </c>
      <c r="O3629">
        <f>IF(OR(B3629="",C3629="",E3629=""),0,(IF(A3629=-1,H3629,0)-IF(OR(A3629=1,A3629=0),H3629,0)+IF(A3629=2,H3629,0))*IF(E3629="SGD",1,IF(E3629="USD",Settings!$B$22,IF(E3629="HKD",Settings!$B$23,1))))</f>
        <v>0</v>
      </c>
      <c r="P3629">
        <f>IF(OR(B3629="",C3629="",E3629=""),0,IF(A3629=2,H3629*IF(E3629="SGD",1,IF(E3629="USD",Settings!$B$22,IF(E3629="HKD",Settings!$B$23,1))),0))</f>
        <v>0</v>
      </c>
      <c r="Q3629" s="312">
        <f>IF(OR(J3629="",G3629=""),"",G3629+ROW()/1000000)</f>
      </c>
      <c r="R3629" s="247">
        <f>IF(Q3629="","",SUMIFS(Txn[Signed Units],Txn[Key],J3629,Txn[Transaction Order],"&lt;="&amp;Q3629))</f>
      </c>
    </row>
    <row r="3630" spans="10:18" ht="15" customHeight="1" x14ac:dyDescent="0.15">
      <c r="J3630" s="246">
        <f>IF(OR(B3630="",C3630="",E3630=""),"",B3630&amp;":"&amp;C3630&amp;":"&amp;E3630)</f>
      </c>
      <c r="K3630" s="247">
        <f>IF(A3630="","",A3630*D3630)</f>
      </c>
      <c r="L3630" s="246">
        <f>IF(A3630="","",IF(OR(A3630=1,A3630=0),H3630,0))</f>
      </c>
      <c r="M3630" s="246">
        <f>IF(A3630="","",IF(A3630=-1,H3630,0))</f>
      </c>
      <c r="N3630">
        <f>IF(J3630="","",IF(E3630="SGD",1,IF(E3630="USD",Settings!$B$22,IF(E3630="HKD",Settings!$B$23,1))))</f>
      </c>
      <c r="O3630">
        <f>IF(OR(B3630="",C3630="",E3630=""),0,(IF(A3630=-1,H3630,0)-IF(OR(A3630=1,A3630=0),H3630,0)+IF(A3630=2,H3630,0))*IF(E3630="SGD",1,IF(E3630="USD",Settings!$B$22,IF(E3630="HKD",Settings!$B$23,1))))</f>
        <v>0</v>
      </c>
      <c r="P3630">
        <f>IF(OR(B3630="",C3630="",E3630=""),0,IF(A3630=2,H3630*IF(E3630="SGD",1,IF(E3630="USD",Settings!$B$22,IF(E3630="HKD",Settings!$B$23,1))),0))</f>
        <v>0</v>
      </c>
      <c r="Q3630" s="312">
        <f>IF(OR(J3630="",G3630=""),"",G3630+ROW()/1000000)</f>
      </c>
      <c r="R3630" s="247">
        <f>IF(Q3630="","",SUMIFS(Txn[Signed Units],Txn[Key],J3630,Txn[Transaction Order],"&lt;="&amp;Q3630))</f>
      </c>
    </row>
    <row r="3631" spans="10:18" ht="15" customHeight="1" x14ac:dyDescent="0.15">
      <c r="J3631" s="246">
        <f>IF(OR(B3631="",C3631="",E3631=""),"",B3631&amp;":"&amp;C3631&amp;":"&amp;E3631)</f>
      </c>
      <c r="K3631" s="247">
        <f>IF(A3631="","",A3631*D3631)</f>
      </c>
      <c r="L3631" s="246">
        <f>IF(A3631="","",IF(OR(A3631=1,A3631=0),H3631,0))</f>
      </c>
      <c r="M3631" s="246">
        <f>IF(A3631="","",IF(A3631=-1,H3631,0))</f>
      </c>
      <c r="N3631">
        <f>IF(J3631="","",IF(E3631="SGD",1,IF(E3631="USD",Settings!$B$22,IF(E3631="HKD",Settings!$B$23,1))))</f>
      </c>
      <c r="O3631">
        <f>IF(OR(B3631="",C3631="",E3631=""),0,(IF(A3631=-1,H3631,0)-IF(OR(A3631=1,A3631=0),H3631,0)+IF(A3631=2,H3631,0))*IF(E3631="SGD",1,IF(E3631="USD",Settings!$B$22,IF(E3631="HKD",Settings!$B$23,1))))</f>
        <v>0</v>
      </c>
      <c r="P3631">
        <f>IF(OR(B3631="",C3631="",E3631=""),0,IF(A3631=2,H3631*IF(E3631="SGD",1,IF(E3631="USD",Settings!$B$22,IF(E3631="HKD",Settings!$B$23,1))),0))</f>
        <v>0</v>
      </c>
      <c r="Q3631" s="312">
        <f>IF(OR(J3631="",G3631=""),"",G3631+ROW()/1000000)</f>
      </c>
      <c r="R3631" s="247">
        <f>IF(Q3631="","",SUMIFS(Txn[Signed Units],Txn[Key],J3631,Txn[Transaction Order],"&lt;="&amp;Q3631))</f>
      </c>
    </row>
    <row r="3632" spans="10:18" ht="15" customHeight="1" x14ac:dyDescent="0.15">
      <c r="J3632" s="246">
        <f>IF(OR(B3632="",C3632="",E3632=""),"",B3632&amp;":"&amp;C3632&amp;":"&amp;E3632)</f>
      </c>
      <c r="K3632" s="247">
        <f>IF(A3632="","",A3632*D3632)</f>
      </c>
      <c r="L3632" s="246">
        <f>IF(A3632="","",IF(OR(A3632=1,A3632=0),H3632,0))</f>
      </c>
      <c r="M3632" s="246">
        <f>IF(A3632="","",IF(A3632=-1,H3632,0))</f>
      </c>
      <c r="N3632">
        <f>IF(J3632="","",IF(E3632="SGD",1,IF(E3632="USD",Settings!$B$22,IF(E3632="HKD",Settings!$B$23,1))))</f>
      </c>
      <c r="O3632">
        <f>IF(OR(B3632="",C3632="",E3632=""),0,(IF(A3632=-1,H3632,0)-IF(OR(A3632=1,A3632=0),H3632,0)+IF(A3632=2,H3632,0))*IF(E3632="SGD",1,IF(E3632="USD",Settings!$B$22,IF(E3632="HKD",Settings!$B$23,1))))</f>
        <v>0</v>
      </c>
      <c r="P3632">
        <f>IF(OR(B3632="",C3632="",E3632=""),0,IF(A3632=2,H3632*IF(E3632="SGD",1,IF(E3632="USD",Settings!$B$22,IF(E3632="HKD",Settings!$B$23,1))),0))</f>
        <v>0</v>
      </c>
      <c r="Q3632" s="312">
        <f>IF(OR(J3632="",G3632=""),"",G3632+ROW()/1000000)</f>
      </c>
      <c r="R3632" s="247">
        <f>IF(Q3632="","",SUMIFS(Txn[Signed Units],Txn[Key],J3632,Txn[Transaction Order],"&lt;="&amp;Q3632))</f>
      </c>
    </row>
    <row r="3633" spans="10:18" ht="15" customHeight="1" x14ac:dyDescent="0.15">
      <c r="J3633" s="246">
        <f>IF(OR(B3633="",C3633="",E3633=""),"",B3633&amp;":"&amp;C3633&amp;":"&amp;E3633)</f>
      </c>
      <c r="K3633" s="247">
        <f>IF(A3633="","",A3633*D3633)</f>
      </c>
      <c r="L3633" s="246">
        <f>IF(A3633="","",IF(OR(A3633=1,A3633=0),H3633,0))</f>
      </c>
      <c r="M3633" s="246">
        <f>IF(A3633="","",IF(A3633=-1,H3633,0))</f>
      </c>
      <c r="N3633">
        <f>IF(J3633="","",IF(E3633="SGD",1,IF(E3633="USD",Settings!$B$22,IF(E3633="HKD",Settings!$B$23,1))))</f>
      </c>
      <c r="O3633">
        <f>IF(OR(B3633="",C3633="",E3633=""),0,(IF(A3633=-1,H3633,0)-IF(OR(A3633=1,A3633=0),H3633,0)+IF(A3633=2,H3633,0))*IF(E3633="SGD",1,IF(E3633="USD",Settings!$B$22,IF(E3633="HKD",Settings!$B$23,1))))</f>
        <v>0</v>
      </c>
      <c r="P3633">
        <f>IF(OR(B3633="",C3633="",E3633=""),0,IF(A3633=2,H3633*IF(E3633="SGD",1,IF(E3633="USD",Settings!$B$22,IF(E3633="HKD",Settings!$B$23,1))),0))</f>
        <v>0</v>
      </c>
      <c r="Q3633" s="312">
        <f>IF(OR(J3633="",G3633=""),"",G3633+ROW()/1000000)</f>
      </c>
      <c r="R3633" s="247">
        <f>IF(Q3633="","",SUMIFS(Txn[Signed Units],Txn[Key],J3633,Txn[Transaction Order],"&lt;="&amp;Q3633))</f>
      </c>
    </row>
    <row r="3634" spans="10:18" ht="15" customHeight="1" x14ac:dyDescent="0.15">
      <c r="J3634" s="246">
        <f>IF(OR(B3634="",C3634="",E3634=""),"",B3634&amp;":"&amp;C3634&amp;":"&amp;E3634)</f>
      </c>
      <c r="K3634" s="247">
        <f>IF(A3634="","",A3634*D3634)</f>
      </c>
      <c r="L3634" s="246">
        <f>IF(A3634="","",IF(OR(A3634=1,A3634=0),H3634,0))</f>
      </c>
      <c r="M3634" s="246">
        <f>IF(A3634="","",IF(A3634=-1,H3634,0))</f>
      </c>
      <c r="N3634">
        <f>IF(J3634="","",IF(E3634="SGD",1,IF(E3634="USD",Settings!$B$22,IF(E3634="HKD",Settings!$B$23,1))))</f>
      </c>
      <c r="O3634">
        <f>IF(OR(B3634="",C3634="",E3634=""),0,(IF(A3634=-1,H3634,0)-IF(OR(A3634=1,A3634=0),H3634,0)+IF(A3634=2,H3634,0))*IF(E3634="SGD",1,IF(E3634="USD",Settings!$B$22,IF(E3634="HKD",Settings!$B$23,1))))</f>
        <v>0</v>
      </c>
      <c r="P3634">
        <f>IF(OR(B3634="",C3634="",E3634=""),0,IF(A3634=2,H3634*IF(E3634="SGD",1,IF(E3634="USD",Settings!$B$22,IF(E3634="HKD",Settings!$B$23,1))),0))</f>
        <v>0</v>
      </c>
      <c r="Q3634" s="312">
        <f>IF(OR(J3634="",G3634=""),"",G3634+ROW()/1000000)</f>
      </c>
      <c r="R3634" s="247">
        <f>IF(Q3634="","",SUMIFS(Txn[Signed Units],Txn[Key],J3634,Txn[Transaction Order],"&lt;="&amp;Q3634))</f>
      </c>
    </row>
    <row r="3635" spans="10:18" ht="15" customHeight="1" x14ac:dyDescent="0.15">
      <c r="J3635" s="246">
        <f>IF(OR(B3635="",C3635="",E3635=""),"",B3635&amp;":"&amp;C3635&amp;":"&amp;E3635)</f>
      </c>
      <c r="K3635" s="247">
        <f>IF(A3635="","",A3635*D3635)</f>
      </c>
      <c r="L3635" s="246">
        <f>IF(A3635="","",IF(OR(A3635=1,A3635=0),H3635,0))</f>
      </c>
      <c r="M3635" s="246">
        <f>IF(A3635="","",IF(A3635=-1,H3635,0))</f>
      </c>
      <c r="N3635">
        <f>IF(J3635="","",IF(E3635="SGD",1,IF(E3635="USD",Settings!$B$22,IF(E3635="HKD",Settings!$B$23,1))))</f>
      </c>
      <c r="O3635">
        <f>IF(OR(B3635="",C3635="",E3635=""),0,(IF(A3635=-1,H3635,0)-IF(OR(A3635=1,A3635=0),H3635,0)+IF(A3635=2,H3635,0))*IF(E3635="SGD",1,IF(E3635="USD",Settings!$B$22,IF(E3635="HKD",Settings!$B$23,1))))</f>
        <v>0</v>
      </c>
      <c r="P3635">
        <f>IF(OR(B3635="",C3635="",E3635=""),0,IF(A3635=2,H3635*IF(E3635="SGD",1,IF(E3635="USD",Settings!$B$22,IF(E3635="HKD",Settings!$B$23,1))),0))</f>
        <v>0</v>
      </c>
      <c r="Q3635" s="312">
        <f>IF(OR(J3635="",G3635=""),"",G3635+ROW()/1000000)</f>
      </c>
      <c r="R3635" s="247">
        <f>IF(Q3635="","",SUMIFS(Txn[Signed Units],Txn[Key],J3635,Txn[Transaction Order],"&lt;="&amp;Q3635))</f>
      </c>
    </row>
    <row r="3636" spans="10:18" ht="15" customHeight="1" x14ac:dyDescent="0.15">
      <c r="J3636" s="246">
        <f>IF(OR(B3636="",C3636="",E3636=""),"",B3636&amp;":"&amp;C3636&amp;":"&amp;E3636)</f>
      </c>
      <c r="K3636" s="247">
        <f>IF(A3636="","",A3636*D3636)</f>
      </c>
      <c r="L3636" s="246">
        <f>IF(A3636="","",IF(OR(A3636=1,A3636=0),H3636,0))</f>
      </c>
      <c r="M3636" s="246">
        <f>IF(A3636="","",IF(A3636=-1,H3636,0))</f>
      </c>
      <c r="N3636">
        <f>IF(J3636="","",IF(E3636="SGD",1,IF(E3636="USD",Settings!$B$22,IF(E3636="HKD",Settings!$B$23,1))))</f>
      </c>
      <c r="O3636">
        <f>IF(OR(B3636="",C3636="",E3636=""),0,(IF(A3636=-1,H3636,0)-IF(OR(A3636=1,A3636=0),H3636,0)+IF(A3636=2,H3636,0))*IF(E3636="SGD",1,IF(E3636="USD",Settings!$B$22,IF(E3636="HKD",Settings!$B$23,1))))</f>
        <v>0</v>
      </c>
      <c r="P3636">
        <f>IF(OR(B3636="",C3636="",E3636=""),0,IF(A3636=2,H3636*IF(E3636="SGD",1,IF(E3636="USD",Settings!$B$22,IF(E3636="HKD",Settings!$B$23,1))),0))</f>
        <v>0</v>
      </c>
      <c r="Q3636" s="312">
        <f>IF(OR(J3636="",G3636=""),"",G3636+ROW()/1000000)</f>
      </c>
      <c r="R3636" s="247">
        <f>IF(Q3636="","",SUMIFS(Txn[Signed Units],Txn[Key],J3636,Txn[Transaction Order],"&lt;="&amp;Q3636))</f>
      </c>
    </row>
    <row r="3637" spans="10:18" ht="15" customHeight="1" x14ac:dyDescent="0.15">
      <c r="J3637" s="246">
        <f>IF(OR(B3637="",C3637="",E3637=""),"",B3637&amp;":"&amp;C3637&amp;":"&amp;E3637)</f>
      </c>
      <c r="K3637" s="247">
        <f>IF(A3637="","",A3637*D3637)</f>
      </c>
      <c r="L3637" s="246">
        <f>IF(A3637="","",IF(OR(A3637=1,A3637=0),H3637,0))</f>
      </c>
      <c r="M3637" s="246">
        <f>IF(A3637="","",IF(A3637=-1,H3637,0))</f>
      </c>
      <c r="N3637">
        <f>IF(J3637="","",IF(E3637="SGD",1,IF(E3637="USD",Settings!$B$22,IF(E3637="HKD",Settings!$B$23,1))))</f>
      </c>
      <c r="O3637">
        <f>IF(OR(B3637="",C3637="",E3637=""),0,(IF(A3637=-1,H3637,0)-IF(OR(A3637=1,A3637=0),H3637,0)+IF(A3637=2,H3637,0))*IF(E3637="SGD",1,IF(E3637="USD",Settings!$B$22,IF(E3637="HKD",Settings!$B$23,1))))</f>
        <v>0</v>
      </c>
      <c r="P3637">
        <f>IF(OR(B3637="",C3637="",E3637=""),0,IF(A3637=2,H3637*IF(E3637="SGD",1,IF(E3637="USD",Settings!$B$22,IF(E3637="HKD",Settings!$B$23,1))),0))</f>
        <v>0</v>
      </c>
      <c r="Q3637" s="312">
        <f>IF(OR(J3637="",G3637=""),"",G3637+ROW()/1000000)</f>
      </c>
      <c r="R3637" s="247">
        <f>IF(Q3637="","",SUMIFS(Txn[Signed Units],Txn[Key],J3637,Txn[Transaction Order],"&lt;="&amp;Q3637))</f>
      </c>
    </row>
    <row r="3638" spans="10:18" ht="15" customHeight="1" x14ac:dyDescent="0.15">
      <c r="J3638" s="246">
        <f>IF(OR(B3638="",C3638="",E3638=""),"",B3638&amp;":"&amp;C3638&amp;":"&amp;E3638)</f>
      </c>
      <c r="K3638" s="247">
        <f>IF(A3638="","",A3638*D3638)</f>
      </c>
      <c r="L3638" s="246">
        <f>IF(A3638="","",IF(OR(A3638=1,A3638=0),H3638,0))</f>
      </c>
      <c r="M3638" s="246">
        <f>IF(A3638="","",IF(A3638=-1,H3638,0))</f>
      </c>
      <c r="N3638">
        <f>IF(J3638="","",IF(E3638="SGD",1,IF(E3638="USD",Settings!$B$22,IF(E3638="HKD",Settings!$B$23,1))))</f>
      </c>
      <c r="O3638">
        <f>IF(OR(B3638="",C3638="",E3638=""),0,(IF(A3638=-1,H3638,0)-IF(OR(A3638=1,A3638=0),H3638,0)+IF(A3638=2,H3638,0))*IF(E3638="SGD",1,IF(E3638="USD",Settings!$B$22,IF(E3638="HKD",Settings!$B$23,1))))</f>
        <v>0</v>
      </c>
      <c r="P3638">
        <f>IF(OR(B3638="",C3638="",E3638=""),0,IF(A3638=2,H3638*IF(E3638="SGD",1,IF(E3638="USD",Settings!$B$22,IF(E3638="HKD",Settings!$B$23,1))),0))</f>
        <v>0</v>
      </c>
      <c r="Q3638" s="312">
        <f>IF(OR(J3638="",G3638=""),"",G3638+ROW()/1000000)</f>
      </c>
      <c r="R3638" s="247">
        <f>IF(Q3638="","",SUMIFS(Txn[Signed Units],Txn[Key],J3638,Txn[Transaction Order],"&lt;="&amp;Q3638))</f>
      </c>
    </row>
    <row r="3639" spans="10:18" ht="15" customHeight="1" x14ac:dyDescent="0.15">
      <c r="J3639" s="246">
        <f>IF(OR(B3639="",C3639="",E3639=""),"",B3639&amp;":"&amp;C3639&amp;":"&amp;E3639)</f>
      </c>
      <c r="K3639" s="247">
        <f>IF(A3639="","",A3639*D3639)</f>
      </c>
      <c r="L3639" s="246">
        <f>IF(A3639="","",IF(OR(A3639=1,A3639=0),H3639,0))</f>
      </c>
      <c r="M3639" s="246">
        <f>IF(A3639="","",IF(A3639=-1,H3639,0))</f>
      </c>
      <c r="N3639">
        <f>IF(J3639="","",IF(E3639="SGD",1,IF(E3639="USD",Settings!$B$22,IF(E3639="HKD",Settings!$B$23,1))))</f>
      </c>
      <c r="O3639">
        <f>IF(OR(B3639="",C3639="",E3639=""),0,(IF(A3639=-1,H3639,0)-IF(OR(A3639=1,A3639=0),H3639,0)+IF(A3639=2,H3639,0))*IF(E3639="SGD",1,IF(E3639="USD",Settings!$B$22,IF(E3639="HKD",Settings!$B$23,1))))</f>
        <v>0</v>
      </c>
      <c r="P3639">
        <f>IF(OR(B3639="",C3639="",E3639=""),0,IF(A3639=2,H3639*IF(E3639="SGD",1,IF(E3639="USD",Settings!$B$22,IF(E3639="HKD",Settings!$B$23,1))),0))</f>
        <v>0</v>
      </c>
      <c r="Q3639" s="312">
        <f>IF(OR(J3639="",G3639=""),"",G3639+ROW()/1000000)</f>
      </c>
      <c r="R3639" s="247">
        <f>IF(Q3639="","",SUMIFS(Txn[Signed Units],Txn[Key],J3639,Txn[Transaction Order],"&lt;="&amp;Q3639))</f>
      </c>
    </row>
    <row r="3640" spans="10:18" ht="15" customHeight="1" x14ac:dyDescent="0.15">
      <c r="J3640" s="246">
        <f>IF(OR(B3640="",C3640="",E3640=""),"",B3640&amp;":"&amp;C3640&amp;":"&amp;E3640)</f>
      </c>
      <c r="K3640" s="247">
        <f>IF(A3640="","",A3640*D3640)</f>
      </c>
      <c r="L3640" s="246">
        <f>IF(A3640="","",IF(OR(A3640=1,A3640=0),H3640,0))</f>
      </c>
      <c r="M3640" s="246">
        <f>IF(A3640="","",IF(A3640=-1,H3640,0))</f>
      </c>
      <c r="N3640">
        <f>IF(J3640="","",IF(E3640="SGD",1,IF(E3640="USD",Settings!$B$22,IF(E3640="HKD",Settings!$B$23,1))))</f>
      </c>
      <c r="O3640">
        <f>IF(OR(B3640="",C3640="",E3640=""),0,(IF(A3640=-1,H3640,0)-IF(OR(A3640=1,A3640=0),H3640,0)+IF(A3640=2,H3640,0))*IF(E3640="SGD",1,IF(E3640="USD",Settings!$B$22,IF(E3640="HKD",Settings!$B$23,1))))</f>
        <v>0</v>
      </c>
      <c r="P3640">
        <f>IF(OR(B3640="",C3640="",E3640=""),0,IF(A3640=2,H3640*IF(E3640="SGD",1,IF(E3640="USD",Settings!$B$22,IF(E3640="HKD",Settings!$B$23,1))),0))</f>
        <v>0</v>
      </c>
      <c r="Q3640" s="312">
        <f>IF(OR(J3640="",G3640=""),"",G3640+ROW()/1000000)</f>
      </c>
      <c r="R3640" s="247">
        <f>IF(Q3640="","",SUMIFS(Txn[Signed Units],Txn[Key],J3640,Txn[Transaction Order],"&lt;="&amp;Q3640))</f>
      </c>
    </row>
    <row r="3641" spans="10:18" ht="15" customHeight="1" x14ac:dyDescent="0.15">
      <c r="J3641" s="246">
        <f>IF(OR(B3641="",C3641="",E3641=""),"",B3641&amp;":"&amp;C3641&amp;":"&amp;E3641)</f>
      </c>
      <c r="K3641" s="247">
        <f>IF(A3641="","",A3641*D3641)</f>
      </c>
      <c r="L3641" s="246">
        <f>IF(A3641="","",IF(OR(A3641=1,A3641=0),H3641,0))</f>
      </c>
      <c r="M3641" s="246">
        <f>IF(A3641="","",IF(A3641=-1,H3641,0))</f>
      </c>
      <c r="N3641">
        <f>IF(J3641="","",IF(E3641="SGD",1,IF(E3641="USD",Settings!$B$22,IF(E3641="HKD",Settings!$B$23,1))))</f>
      </c>
      <c r="O3641">
        <f>IF(OR(B3641="",C3641="",E3641=""),0,(IF(A3641=-1,H3641,0)-IF(OR(A3641=1,A3641=0),H3641,0)+IF(A3641=2,H3641,0))*IF(E3641="SGD",1,IF(E3641="USD",Settings!$B$22,IF(E3641="HKD",Settings!$B$23,1))))</f>
        <v>0</v>
      </c>
      <c r="P3641">
        <f>IF(OR(B3641="",C3641="",E3641=""),0,IF(A3641=2,H3641*IF(E3641="SGD",1,IF(E3641="USD",Settings!$B$22,IF(E3641="HKD",Settings!$B$23,1))),0))</f>
        <v>0</v>
      </c>
      <c r="Q3641" s="312">
        <f>IF(OR(J3641="",G3641=""),"",G3641+ROW()/1000000)</f>
      </c>
      <c r="R3641" s="247">
        <f>IF(Q3641="","",SUMIFS(Txn[Signed Units],Txn[Key],J3641,Txn[Transaction Order],"&lt;="&amp;Q3641))</f>
      </c>
    </row>
    <row r="3642" spans="10:18" ht="15" customHeight="1" x14ac:dyDescent="0.15">
      <c r="J3642" s="246">
        <f>IF(OR(B3642="",C3642="",E3642=""),"",B3642&amp;":"&amp;C3642&amp;":"&amp;E3642)</f>
      </c>
      <c r="K3642" s="247">
        <f>IF(A3642="","",A3642*D3642)</f>
      </c>
      <c r="L3642" s="246">
        <f>IF(A3642="","",IF(OR(A3642=1,A3642=0),H3642,0))</f>
      </c>
      <c r="M3642" s="246">
        <f>IF(A3642="","",IF(A3642=-1,H3642,0))</f>
      </c>
      <c r="N3642">
        <f>IF(J3642="","",IF(E3642="SGD",1,IF(E3642="USD",Settings!$B$22,IF(E3642="HKD",Settings!$B$23,1))))</f>
      </c>
      <c r="O3642">
        <f>IF(OR(B3642="",C3642="",E3642=""),0,(IF(A3642=-1,H3642,0)-IF(OR(A3642=1,A3642=0),H3642,0)+IF(A3642=2,H3642,0))*IF(E3642="SGD",1,IF(E3642="USD",Settings!$B$22,IF(E3642="HKD",Settings!$B$23,1))))</f>
        <v>0</v>
      </c>
      <c r="P3642">
        <f>IF(OR(B3642="",C3642="",E3642=""),0,IF(A3642=2,H3642*IF(E3642="SGD",1,IF(E3642="USD",Settings!$B$22,IF(E3642="HKD",Settings!$B$23,1))),0))</f>
        <v>0</v>
      </c>
      <c r="Q3642" s="312">
        <f>IF(OR(J3642="",G3642=""),"",G3642+ROW()/1000000)</f>
      </c>
      <c r="R3642" s="247">
        <f>IF(Q3642="","",SUMIFS(Txn[Signed Units],Txn[Key],J3642,Txn[Transaction Order],"&lt;="&amp;Q3642))</f>
      </c>
    </row>
    <row r="3643" spans="10:18" ht="15" customHeight="1" x14ac:dyDescent="0.15">
      <c r="J3643" s="246">
        <f>IF(OR(B3643="",C3643="",E3643=""),"",B3643&amp;":"&amp;C3643&amp;":"&amp;E3643)</f>
      </c>
      <c r="K3643" s="247">
        <f>IF(A3643="","",A3643*D3643)</f>
      </c>
      <c r="L3643" s="246">
        <f>IF(A3643="","",IF(OR(A3643=1,A3643=0),H3643,0))</f>
      </c>
      <c r="M3643" s="246">
        <f>IF(A3643="","",IF(A3643=-1,H3643,0))</f>
      </c>
      <c r="N3643">
        <f>IF(J3643="","",IF(E3643="SGD",1,IF(E3643="USD",Settings!$B$22,IF(E3643="HKD",Settings!$B$23,1))))</f>
      </c>
      <c r="O3643">
        <f>IF(OR(B3643="",C3643="",E3643=""),0,(IF(A3643=-1,H3643,0)-IF(OR(A3643=1,A3643=0),H3643,0)+IF(A3643=2,H3643,0))*IF(E3643="SGD",1,IF(E3643="USD",Settings!$B$22,IF(E3643="HKD",Settings!$B$23,1))))</f>
        <v>0</v>
      </c>
      <c r="P3643">
        <f>IF(OR(B3643="",C3643="",E3643=""),0,IF(A3643=2,H3643*IF(E3643="SGD",1,IF(E3643="USD",Settings!$B$22,IF(E3643="HKD",Settings!$B$23,1))),0))</f>
        <v>0</v>
      </c>
      <c r="Q3643" s="312">
        <f>IF(OR(J3643="",G3643=""),"",G3643+ROW()/1000000)</f>
      </c>
      <c r="R3643" s="247">
        <f>IF(Q3643="","",SUMIFS(Txn[Signed Units],Txn[Key],J3643,Txn[Transaction Order],"&lt;="&amp;Q3643))</f>
      </c>
    </row>
    <row r="3644" spans="10:18" ht="15" customHeight="1" x14ac:dyDescent="0.15">
      <c r="J3644" s="246">
        <f>IF(OR(B3644="",C3644="",E3644=""),"",B3644&amp;":"&amp;C3644&amp;":"&amp;E3644)</f>
      </c>
      <c r="K3644" s="247">
        <f>IF(A3644="","",A3644*D3644)</f>
      </c>
      <c r="L3644" s="246">
        <f>IF(A3644="","",IF(OR(A3644=1,A3644=0),H3644,0))</f>
      </c>
      <c r="M3644" s="246">
        <f>IF(A3644="","",IF(A3644=-1,H3644,0))</f>
      </c>
      <c r="N3644">
        <f>IF(J3644="","",IF(E3644="SGD",1,IF(E3644="USD",Settings!$B$22,IF(E3644="HKD",Settings!$B$23,1))))</f>
      </c>
      <c r="O3644">
        <f>IF(OR(B3644="",C3644="",E3644=""),0,(IF(A3644=-1,H3644,0)-IF(OR(A3644=1,A3644=0),H3644,0)+IF(A3644=2,H3644,0))*IF(E3644="SGD",1,IF(E3644="USD",Settings!$B$22,IF(E3644="HKD",Settings!$B$23,1))))</f>
        <v>0</v>
      </c>
      <c r="P3644">
        <f>IF(OR(B3644="",C3644="",E3644=""),0,IF(A3644=2,H3644*IF(E3644="SGD",1,IF(E3644="USD",Settings!$B$22,IF(E3644="HKD",Settings!$B$23,1))),0))</f>
        <v>0</v>
      </c>
      <c r="Q3644" s="312">
        <f>IF(OR(J3644="",G3644=""),"",G3644+ROW()/1000000)</f>
      </c>
      <c r="R3644" s="247">
        <f>IF(Q3644="","",SUMIFS(Txn[Signed Units],Txn[Key],J3644,Txn[Transaction Order],"&lt;="&amp;Q3644))</f>
      </c>
    </row>
    <row r="3645" spans="10:18" ht="15" customHeight="1" x14ac:dyDescent="0.15">
      <c r="J3645" s="246">
        <f>IF(OR(B3645="",C3645="",E3645=""),"",B3645&amp;":"&amp;C3645&amp;":"&amp;E3645)</f>
      </c>
      <c r="K3645" s="247">
        <f>IF(A3645="","",A3645*D3645)</f>
      </c>
      <c r="L3645" s="246">
        <f>IF(A3645="","",IF(OR(A3645=1,A3645=0),H3645,0))</f>
      </c>
      <c r="M3645" s="246">
        <f>IF(A3645="","",IF(A3645=-1,H3645,0))</f>
      </c>
      <c r="N3645">
        <f>IF(J3645="","",IF(E3645="SGD",1,IF(E3645="USD",Settings!$B$22,IF(E3645="HKD",Settings!$B$23,1))))</f>
      </c>
      <c r="O3645">
        <f>IF(OR(B3645="",C3645="",E3645=""),0,(IF(A3645=-1,H3645,0)-IF(OR(A3645=1,A3645=0),H3645,0)+IF(A3645=2,H3645,0))*IF(E3645="SGD",1,IF(E3645="USD",Settings!$B$22,IF(E3645="HKD",Settings!$B$23,1))))</f>
        <v>0</v>
      </c>
      <c r="P3645">
        <f>IF(OR(B3645="",C3645="",E3645=""),0,IF(A3645=2,H3645*IF(E3645="SGD",1,IF(E3645="USD",Settings!$B$22,IF(E3645="HKD",Settings!$B$23,1))),0))</f>
        <v>0</v>
      </c>
      <c r="Q3645" s="312">
        <f>IF(OR(J3645="",G3645=""),"",G3645+ROW()/1000000)</f>
      </c>
      <c r="R3645" s="247">
        <f>IF(Q3645="","",SUMIFS(Txn[Signed Units],Txn[Key],J3645,Txn[Transaction Order],"&lt;="&amp;Q3645))</f>
      </c>
    </row>
    <row r="3646" spans="10:18" ht="15" customHeight="1" x14ac:dyDescent="0.15">
      <c r="J3646" s="246">
        <f>IF(OR(B3646="",C3646="",E3646=""),"",B3646&amp;":"&amp;C3646&amp;":"&amp;E3646)</f>
      </c>
      <c r="K3646" s="247">
        <f>IF(A3646="","",A3646*D3646)</f>
      </c>
      <c r="L3646" s="246">
        <f>IF(A3646="","",IF(OR(A3646=1,A3646=0),H3646,0))</f>
      </c>
      <c r="M3646" s="246">
        <f>IF(A3646="","",IF(A3646=-1,H3646,0))</f>
      </c>
      <c r="N3646">
        <f>IF(J3646="","",IF(E3646="SGD",1,IF(E3646="USD",Settings!$B$22,IF(E3646="HKD",Settings!$B$23,1))))</f>
      </c>
      <c r="O3646">
        <f>IF(OR(B3646="",C3646="",E3646=""),0,(IF(A3646=-1,H3646,0)-IF(OR(A3646=1,A3646=0),H3646,0)+IF(A3646=2,H3646,0))*IF(E3646="SGD",1,IF(E3646="USD",Settings!$B$22,IF(E3646="HKD",Settings!$B$23,1))))</f>
        <v>0</v>
      </c>
      <c r="P3646">
        <f>IF(OR(B3646="",C3646="",E3646=""),0,IF(A3646=2,H3646*IF(E3646="SGD",1,IF(E3646="USD",Settings!$B$22,IF(E3646="HKD",Settings!$B$23,1))),0))</f>
        <v>0</v>
      </c>
      <c r="Q3646" s="312">
        <f>IF(OR(J3646="",G3646=""),"",G3646+ROW()/1000000)</f>
      </c>
      <c r="R3646" s="247">
        <f>IF(Q3646="","",SUMIFS(Txn[Signed Units],Txn[Key],J3646,Txn[Transaction Order],"&lt;="&amp;Q3646))</f>
      </c>
    </row>
    <row r="3647" spans="10:18" ht="15" customHeight="1" x14ac:dyDescent="0.15">
      <c r="J3647" s="246">
        <f>IF(OR(B3647="",C3647="",E3647=""),"",B3647&amp;":"&amp;C3647&amp;":"&amp;E3647)</f>
      </c>
      <c r="K3647" s="247">
        <f>IF(A3647="","",A3647*D3647)</f>
      </c>
      <c r="L3647" s="246">
        <f>IF(A3647="","",IF(OR(A3647=1,A3647=0),H3647,0))</f>
      </c>
      <c r="M3647" s="246">
        <f>IF(A3647="","",IF(A3647=-1,H3647,0))</f>
      </c>
      <c r="N3647">
        <f>IF(J3647="","",IF(E3647="SGD",1,IF(E3647="USD",Settings!$B$22,IF(E3647="HKD",Settings!$B$23,1))))</f>
      </c>
      <c r="O3647">
        <f>IF(OR(B3647="",C3647="",E3647=""),0,(IF(A3647=-1,H3647,0)-IF(OR(A3647=1,A3647=0),H3647,0)+IF(A3647=2,H3647,0))*IF(E3647="SGD",1,IF(E3647="USD",Settings!$B$22,IF(E3647="HKD",Settings!$B$23,1))))</f>
        <v>0</v>
      </c>
      <c r="P3647">
        <f>IF(OR(B3647="",C3647="",E3647=""),0,IF(A3647=2,H3647*IF(E3647="SGD",1,IF(E3647="USD",Settings!$B$22,IF(E3647="HKD",Settings!$B$23,1))),0))</f>
        <v>0</v>
      </c>
      <c r="Q3647" s="312">
        <f>IF(OR(J3647="",G3647=""),"",G3647+ROW()/1000000)</f>
      </c>
      <c r="R3647" s="247">
        <f>IF(Q3647="","",SUMIFS(Txn[Signed Units],Txn[Key],J3647,Txn[Transaction Order],"&lt;="&amp;Q3647))</f>
      </c>
    </row>
    <row r="3648" spans="10:18" ht="15" customHeight="1" x14ac:dyDescent="0.15">
      <c r="J3648" s="246">
        <f>IF(OR(B3648="",C3648="",E3648=""),"",B3648&amp;":"&amp;C3648&amp;":"&amp;E3648)</f>
      </c>
      <c r="K3648" s="247">
        <f>IF(A3648="","",A3648*D3648)</f>
      </c>
      <c r="L3648" s="246">
        <f>IF(A3648="","",IF(OR(A3648=1,A3648=0),H3648,0))</f>
      </c>
      <c r="M3648" s="246">
        <f>IF(A3648="","",IF(A3648=-1,H3648,0))</f>
      </c>
      <c r="N3648">
        <f>IF(J3648="","",IF(E3648="SGD",1,IF(E3648="USD",Settings!$B$22,IF(E3648="HKD",Settings!$B$23,1))))</f>
      </c>
      <c r="O3648">
        <f>IF(OR(B3648="",C3648="",E3648=""),0,(IF(A3648=-1,H3648,0)-IF(OR(A3648=1,A3648=0),H3648,0)+IF(A3648=2,H3648,0))*IF(E3648="SGD",1,IF(E3648="USD",Settings!$B$22,IF(E3648="HKD",Settings!$B$23,1))))</f>
        <v>0</v>
      </c>
      <c r="P3648">
        <f>IF(OR(B3648="",C3648="",E3648=""),0,IF(A3648=2,H3648*IF(E3648="SGD",1,IF(E3648="USD",Settings!$B$22,IF(E3648="HKD",Settings!$B$23,1))),0))</f>
        <v>0</v>
      </c>
      <c r="Q3648" s="312">
        <f>IF(OR(J3648="",G3648=""),"",G3648+ROW()/1000000)</f>
      </c>
      <c r="R3648" s="247">
        <f>IF(Q3648="","",SUMIFS(Txn[Signed Units],Txn[Key],J3648,Txn[Transaction Order],"&lt;="&amp;Q3648))</f>
      </c>
    </row>
    <row r="3649" spans="10:18" ht="15" customHeight="1" x14ac:dyDescent="0.15">
      <c r="J3649" s="246">
        <f>IF(OR(B3649="",C3649="",E3649=""),"",B3649&amp;":"&amp;C3649&amp;":"&amp;E3649)</f>
      </c>
      <c r="K3649" s="247">
        <f>IF(A3649="","",A3649*D3649)</f>
      </c>
      <c r="L3649" s="246">
        <f>IF(A3649="","",IF(OR(A3649=1,A3649=0),H3649,0))</f>
      </c>
      <c r="M3649" s="246">
        <f>IF(A3649="","",IF(A3649=-1,H3649,0))</f>
      </c>
      <c r="N3649">
        <f>IF(J3649="","",IF(E3649="SGD",1,IF(E3649="USD",Settings!$B$22,IF(E3649="HKD",Settings!$B$23,1))))</f>
      </c>
      <c r="O3649">
        <f>IF(OR(B3649="",C3649="",E3649=""),0,(IF(A3649=-1,H3649,0)-IF(OR(A3649=1,A3649=0),H3649,0)+IF(A3649=2,H3649,0))*IF(E3649="SGD",1,IF(E3649="USD",Settings!$B$22,IF(E3649="HKD",Settings!$B$23,1))))</f>
        <v>0</v>
      </c>
      <c r="P3649">
        <f>IF(OR(B3649="",C3649="",E3649=""),0,IF(A3649=2,H3649*IF(E3649="SGD",1,IF(E3649="USD",Settings!$B$22,IF(E3649="HKD",Settings!$B$23,1))),0))</f>
        <v>0</v>
      </c>
      <c r="Q3649" s="312">
        <f>IF(OR(J3649="",G3649=""),"",G3649+ROW()/1000000)</f>
      </c>
      <c r="R3649" s="247">
        <f>IF(Q3649="","",SUMIFS(Txn[Signed Units],Txn[Key],J3649,Txn[Transaction Order],"&lt;="&amp;Q3649))</f>
      </c>
    </row>
    <row r="3650" spans="10:18" ht="15" customHeight="1" x14ac:dyDescent="0.15">
      <c r="J3650" s="246">
        <f>IF(OR(B3650="",C3650="",E3650=""),"",B3650&amp;":"&amp;C3650&amp;":"&amp;E3650)</f>
      </c>
      <c r="K3650" s="247">
        <f>IF(A3650="","",A3650*D3650)</f>
      </c>
      <c r="L3650" s="246">
        <f>IF(A3650="","",IF(OR(A3650=1,A3650=0),H3650,0))</f>
      </c>
      <c r="M3650" s="246">
        <f>IF(A3650="","",IF(A3650=-1,H3650,0))</f>
      </c>
      <c r="N3650">
        <f>IF(J3650="","",IF(E3650="SGD",1,IF(E3650="USD",Settings!$B$22,IF(E3650="HKD",Settings!$B$23,1))))</f>
      </c>
      <c r="O3650">
        <f>IF(OR(B3650="",C3650="",E3650=""),0,(IF(A3650=-1,H3650,0)-IF(OR(A3650=1,A3650=0),H3650,0)+IF(A3650=2,H3650,0))*IF(E3650="SGD",1,IF(E3650="USD",Settings!$B$22,IF(E3650="HKD",Settings!$B$23,1))))</f>
        <v>0</v>
      </c>
      <c r="P3650">
        <f>IF(OR(B3650="",C3650="",E3650=""),0,IF(A3650=2,H3650*IF(E3650="SGD",1,IF(E3650="USD",Settings!$B$22,IF(E3650="HKD",Settings!$B$23,1))),0))</f>
        <v>0</v>
      </c>
      <c r="Q3650" s="312">
        <f>IF(OR(J3650="",G3650=""),"",G3650+ROW()/1000000)</f>
      </c>
      <c r="R3650" s="247">
        <f>IF(Q3650="","",SUMIFS(Txn[Signed Units],Txn[Key],J3650,Txn[Transaction Order],"&lt;="&amp;Q3650))</f>
      </c>
    </row>
    <row r="3651" spans="10:18" ht="15" customHeight="1" x14ac:dyDescent="0.15">
      <c r="J3651" s="246">
        <f>IF(OR(B3651="",C3651="",E3651=""),"",B3651&amp;":"&amp;C3651&amp;":"&amp;E3651)</f>
      </c>
      <c r="K3651" s="247">
        <f>IF(A3651="","",A3651*D3651)</f>
      </c>
      <c r="L3651" s="246">
        <f>IF(A3651="","",IF(OR(A3651=1,A3651=0),H3651,0))</f>
      </c>
      <c r="M3651" s="246">
        <f>IF(A3651="","",IF(A3651=-1,H3651,0))</f>
      </c>
      <c r="N3651">
        <f>IF(J3651="","",IF(E3651="SGD",1,IF(E3651="USD",Settings!$B$22,IF(E3651="HKD",Settings!$B$23,1))))</f>
      </c>
      <c r="O3651">
        <f>IF(OR(B3651="",C3651="",E3651=""),0,(IF(A3651=-1,H3651,0)-IF(OR(A3651=1,A3651=0),H3651,0)+IF(A3651=2,H3651,0))*IF(E3651="SGD",1,IF(E3651="USD",Settings!$B$22,IF(E3651="HKD",Settings!$B$23,1))))</f>
        <v>0</v>
      </c>
      <c r="P3651">
        <f>IF(OR(B3651="",C3651="",E3651=""),0,IF(A3651=2,H3651*IF(E3651="SGD",1,IF(E3651="USD",Settings!$B$22,IF(E3651="HKD",Settings!$B$23,1))),0))</f>
        <v>0</v>
      </c>
      <c r="Q3651" s="312">
        <f>IF(OR(J3651="",G3651=""),"",G3651+ROW()/1000000)</f>
      </c>
      <c r="R3651" s="247">
        <f>IF(Q3651="","",SUMIFS(Txn[Signed Units],Txn[Key],J3651,Txn[Transaction Order],"&lt;="&amp;Q3651))</f>
      </c>
    </row>
    <row r="3652" spans="10:18" ht="15" customHeight="1" x14ac:dyDescent="0.15">
      <c r="J3652" s="246">
        <f>IF(OR(B3652="",C3652="",E3652=""),"",B3652&amp;":"&amp;C3652&amp;":"&amp;E3652)</f>
      </c>
      <c r="K3652" s="247">
        <f>IF(A3652="","",A3652*D3652)</f>
      </c>
      <c r="L3652" s="246">
        <f>IF(A3652="","",IF(OR(A3652=1,A3652=0),H3652,0))</f>
      </c>
      <c r="M3652" s="246">
        <f>IF(A3652="","",IF(A3652=-1,H3652,0))</f>
      </c>
      <c r="N3652">
        <f>IF(J3652="","",IF(E3652="SGD",1,IF(E3652="USD",Settings!$B$22,IF(E3652="HKD",Settings!$B$23,1))))</f>
      </c>
      <c r="O3652">
        <f>IF(OR(B3652="",C3652="",E3652=""),0,(IF(A3652=-1,H3652,0)-IF(OR(A3652=1,A3652=0),H3652,0)+IF(A3652=2,H3652,0))*IF(E3652="SGD",1,IF(E3652="USD",Settings!$B$22,IF(E3652="HKD",Settings!$B$23,1))))</f>
        <v>0</v>
      </c>
      <c r="P3652">
        <f>IF(OR(B3652="",C3652="",E3652=""),0,IF(A3652=2,H3652*IF(E3652="SGD",1,IF(E3652="USD",Settings!$B$22,IF(E3652="HKD",Settings!$B$23,1))),0))</f>
        <v>0</v>
      </c>
      <c r="Q3652" s="312">
        <f>IF(OR(J3652="",G3652=""),"",G3652+ROW()/1000000)</f>
      </c>
      <c r="R3652" s="247">
        <f>IF(Q3652="","",SUMIFS(Txn[Signed Units],Txn[Key],J3652,Txn[Transaction Order],"&lt;="&amp;Q3652))</f>
      </c>
    </row>
    <row r="3653" spans="10:18" ht="15" customHeight="1" x14ac:dyDescent="0.15">
      <c r="J3653" s="246">
        <f>IF(OR(B3653="",C3653="",E3653=""),"",B3653&amp;":"&amp;C3653&amp;":"&amp;E3653)</f>
      </c>
      <c r="K3653" s="247">
        <f>IF(A3653="","",A3653*D3653)</f>
      </c>
      <c r="L3653" s="246">
        <f>IF(A3653="","",IF(OR(A3653=1,A3653=0),H3653,0))</f>
      </c>
      <c r="M3653" s="246">
        <f>IF(A3653="","",IF(A3653=-1,H3653,0))</f>
      </c>
      <c r="N3653">
        <f>IF(J3653="","",IF(E3653="SGD",1,IF(E3653="USD",Settings!$B$22,IF(E3653="HKD",Settings!$B$23,1))))</f>
      </c>
      <c r="O3653">
        <f>IF(OR(B3653="",C3653="",E3653=""),0,(IF(A3653=-1,H3653,0)-IF(OR(A3653=1,A3653=0),H3653,0)+IF(A3653=2,H3653,0))*IF(E3653="SGD",1,IF(E3653="USD",Settings!$B$22,IF(E3653="HKD",Settings!$B$23,1))))</f>
        <v>0</v>
      </c>
      <c r="P3653">
        <f>IF(OR(B3653="",C3653="",E3653=""),0,IF(A3653=2,H3653*IF(E3653="SGD",1,IF(E3653="USD",Settings!$B$22,IF(E3653="HKD",Settings!$B$23,1))),0))</f>
        <v>0</v>
      </c>
      <c r="Q3653" s="312">
        <f>IF(OR(J3653="",G3653=""),"",G3653+ROW()/1000000)</f>
      </c>
      <c r="R3653" s="247">
        <f>IF(Q3653="","",SUMIFS(Txn[Signed Units],Txn[Key],J3653,Txn[Transaction Order],"&lt;="&amp;Q3653))</f>
      </c>
    </row>
    <row r="3654" spans="10:18" ht="15" customHeight="1" x14ac:dyDescent="0.15">
      <c r="J3654" s="246">
        <f>IF(OR(B3654="",C3654="",E3654=""),"",B3654&amp;":"&amp;C3654&amp;":"&amp;E3654)</f>
      </c>
      <c r="K3654" s="247">
        <f>IF(A3654="","",A3654*D3654)</f>
      </c>
      <c r="L3654" s="246">
        <f>IF(A3654="","",IF(OR(A3654=1,A3654=0),H3654,0))</f>
      </c>
      <c r="M3654" s="246">
        <f>IF(A3654="","",IF(A3654=-1,H3654,0))</f>
      </c>
      <c r="N3654">
        <f>IF(J3654="","",IF(E3654="SGD",1,IF(E3654="USD",Settings!$B$22,IF(E3654="HKD",Settings!$B$23,1))))</f>
      </c>
      <c r="O3654">
        <f>IF(OR(B3654="",C3654="",E3654=""),0,(IF(A3654=-1,H3654,0)-IF(OR(A3654=1,A3654=0),H3654,0)+IF(A3654=2,H3654,0))*IF(E3654="SGD",1,IF(E3654="USD",Settings!$B$22,IF(E3654="HKD",Settings!$B$23,1))))</f>
        <v>0</v>
      </c>
      <c r="P3654">
        <f>IF(OR(B3654="",C3654="",E3654=""),0,IF(A3654=2,H3654*IF(E3654="SGD",1,IF(E3654="USD",Settings!$B$22,IF(E3654="HKD",Settings!$B$23,1))),0))</f>
        <v>0</v>
      </c>
      <c r="Q3654" s="312">
        <f>IF(OR(J3654="",G3654=""),"",G3654+ROW()/1000000)</f>
      </c>
      <c r="R3654" s="247">
        <f>IF(Q3654="","",SUMIFS(Txn[Signed Units],Txn[Key],J3654,Txn[Transaction Order],"&lt;="&amp;Q3654))</f>
      </c>
    </row>
    <row r="3655" spans="10:18" ht="15" customHeight="1" x14ac:dyDescent="0.15">
      <c r="J3655" s="246">
        <f>IF(OR(B3655="",C3655="",E3655=""),"",B3655&amp;":"&amp;C3655&amp;":"&amp;E3655)</f>
      </c>
      <c r="K3655" s="247">
        <f>IF(A3655="","",A3655*D3655)</f>
      </c>
      <c r="L3655" s="246">
        <f>IF(A3655="","",IF(OR(A3655=1,A3655=0),H3655,0))</f>
      </c>
      <c r="M3655" s="246">
        <f>IF(A3655="","",IF(A3655=-1,H3655,0))</f>
      </c>
      <c r="N3655">
        <f>IF(J3655="","",IF(E3655="SGD",1,IF(E3655="USD",Settings!$B$22,IF(E3655="HKD",Settings!$B$23,1))))</f>
      </c>
      <c r="O3655">
        <f>IF(OR(B3655="",C3655="",E3655=""),0,(IF(A3655=-1,H3655,0)-IF(OR(A3655=1,A3655=0),H3655,0)+IF(A3655=2,H3655,0))*IF(E3655="SGD",1,IF(E3655="USD",Settings!$B$22,IF(E3655="HKD",Settings!$B$23,1))))</f>
        <v>0</v>
      </c>
      <c r="P3655">
        <f>IF(OR(B3655="",C3655="",E3655=""),0,IF(A3655=2,H3655*IF(E3655="SGD",1,IF(E3655="USD",Settings!$B$22,IF(E3655="HKD",Settings!$B$23,1))),0))</f>
        <v>0</v>
      </c>
      <c r="Q3655" s="312">
        <f>IF(OR(J3655="",G3655=""),"",G3655+ROW()/1000000)</f>
      </c>
      <c r="R3655" s="247">
        <f>IF(Q3655="","",SUMIFS(Txn[Signed Units],Txn[Key],J3655,Txn[Transaction Order],"&lt;="&amp;Q3655))</f>
      </c>
    </row>
    <row r="3656" spans="10:18" ht="15" customHeight="1" x14ac:dyDescent="0.15">
      <c r="J3656" s="246">
        <f>IF(OR(B3656="",C3656="",E3656=""),"",B3656&amp;":"&amp;C3656&amp;":"&amp;E3656)</f>
      </c>
      <c r="K3656" s="247">
        <f>IF(A3656="","",A3656*D3656)</f>
      </c>
      <c r="L3656" s="246">
        <f>IF(A3656="","",IF(OR(A3656=1,A3656=0),H3656,0))</f>
      </c>
      <c r="M3656" s="246">
        <f>IF(A3656="","",IF(A3656=-1,H3656,0))</f>
      </c>
      <c r="N3656">
        <f>IF(J3656="","",IF(E3656="SGD",1,IF(E3656="USD",Settings!$B$22,IF(E3656="HKD",Settings!$B$23,1))))</f>
      </c>
      <c r="O3656">
        <f>IF(OR(B3656="",C3656="",E3656=""),0,(IF(A3656=-1,H3656,0)-IF(OR(A3656=1,A3656=0),H3656,0)+IF(A3656=2,H3656,0))*IF(E3656="SGD",1,IF(E3656="USD",Settings!$B$22,IF(E3656="HKD",Settings!$B$23,1))))</f>
        <v>0</v>
      </c>
      <c r="P3656">
        <f>IF(OR(B3656="",C3656="",E3656=""),0,IF(A3656=2,H3656*IF(E3656="SGD",1,IF(E3656="USD",Settings!$B$22,IF(E3656="HKD",Settings!$B$23,1))),0))</f>
        <v>0</v>
      </c>
      <c r="Q3656" s="312">
        <f>IF(OR(J3656="",G3656=""),"",G3656+ROW()/1000000)</f>
      </c>
      <c r="R3656" s="247">
        <f>IF(Q3656="","",SUMIFS(Txn[Signed Units],Txn[Key],J3656,Txn[Transaction Order],"&lt;="&amp;Q3656))</f>
      </c>
    </row>
    <row r="3657" spans="10:18" ht="15" customHeight="1" x14ac:dyDescent="0.15">
      <c r="J3657" s="246">
        <f>IF(OR(B3657="",C3657="",E3657=""),"",B3657&amp;":"&amp;C3657&amp;":"&amp;E3657)</f>
      </c>
      <c r="K3657" s="247">
        <f>IF(A3657="","",A3657*D3657)</f>
      </c>
      <c r="L3657" s="246">
        <f>IF(A3657="","",IF(OR(A3657=1,A3657=0),H3657,0))</f>
      </c>
      <c r="M3657" s="246">
        <f>IF(A3657="","",IF(A3657=-1,H3657,0))</f>
      </c>
      <c r="N3657">
        <f>IF(J3657="","",IF(E3657="SGD",1,IF(E3657="USD",Settings!$B$22,IF(E3657="HKD",Settings!$B$23,1))))</f>
      </c>
      <c r="O3657">
        <f>IF(OR(B3657="",C3657="",E3657=""),0,(IF(A3657=-1,H3657,0)-IF(OR(A3657=1,A3657=0),H3657,0)+IF(A3657=2,H3657,0))*IF(E3657="SGD",1,IF(E3657="USD",Settings!$B$22,IF(E3657="HKD",Settings!$B$23,1))))</f>
        <v>0</v>
      </c>
      <c r="P3657">
        <f>IF(OR(B3657="",C3657="",E3657=""),0,IF(A3657=2,H3657*IF(E3657="SGD",1,IF(E3657="USD",Settings!$B$22,IF(E3657="HKD",Settings!$B$23,1))),0))</f>
        <v>0</v>
      </c>
      <c r="Q3657" s="312">
        <f>IF(OR(J3657="",G3657=""),"",G3657+ROW()/1000000)</f>
      </c>
      <c r="R3657" s="247">
        <f>IF(Q3657="","",SUMIFS(Txn[Signed Units],Txn[Key],J3657,Txn[Transaction Order],"&lt;="&amp;Q3657))</f>
      </c>
    </row>
    <row r="3658" spans="10:18" ht="15" customHeight="1" x14ac:dyDescent="0.15">
      <c r="J3658" s="246">
        <f>IF(OR(B3658="",C3658="",E3658=""),"",B3658&amp;":"&amp;C3658&amp;":"&amp;E3658)</f>
      </c>
      <c r="K3658" s="247">
        <f>IF(A3658="","",A3658*D3658)</f>
      </c>
      <c r="L3658" s="246">
        <f>IF(A3658="","",IF(OR(A3658=1,A3658=0),H3658,0))</f>
      </c>
      <c r="M3658" s="246">
        <f>IF(A3658="","",IF(A3658=-1,H3658,0))</f>
      </c>
      <c r="N3658">
        <f>IF(J3658="","",IF(E3658="SGD",1,IF(E3658="USD",Settings!$B$22,IF(E3658="HKD",Settings!$B$23,1))))</f>
      </c>
      <c r="O3658">
        <f>IF(OR(B3658="",C3658="",E3658=""),0,(IF(A3658=-1,H3658,0)-IF(OR(A3658=1,A3658=0),H3658,0)+IF(A3658=2,H3658,0))*IF(E3658="SGD",1,IF(E3658="USD",Settings!$B$22,IF(E3658="HKD",Settings!$B$23,1))))</f>
        <v>0</v>
      </c>
      <c r="P3658">
        <f>IF(OR(B3658="",C3658="",E3658=""),0,IF(A3658=2,H3658*IF(E3658="SGD",1,IF(E3658="USD",Settings!$B$22,IF(E3658="HKD",Settings!$B$23,1))),0))</f>
        <v>0</v>
      </c>
      <c r="Q3658" s="312">
        <f>IF(OR(J3658="",G3658=""),"",G3658+ROW()/1000000)</f>
      </c>
      <c r="R3658" s="247">
        <f>IF(Q3658="","",SUMIFS(Txn[Signed Units],Txn[Key],J3658,Txn[Transaction Order],"&lt;="&amp;Q3658))</f>
      </c>
    </row>
    <row r="3659" spans="10:18" ht="15" customHeight="1" x14ac:dyDescent="0.15">
      <c r="J3659" s="246">
        <f>IF(OR(B3659="",C3659="",E3659=""),"",B3659&amp;":"&amp;C3659&amp;":"&amp;E3659)</f>
      </c>
      <c r="K3659" s="247">
        <f>IF(A3659="","",A3659*D3659)</f>
      </c>
      <c r="L3659" s="246">
        <f>IF(A3659="","",IF(OR(A3659=1,A3659=0),H3659,0))</f>
      </c>
      <c r="M3659" s="246">
        <f>IF(A3659="","",IF(A3659=-1,H3659,0))</f>
      </c>
      <c r="N3659">
        <f>IF(J3659="","",IF(E3659="SGD",1,IF(E3659="USD",Settings!$B$22,IF(E3659="HKD",Settings!$B$23,1))))</f>
      </c>
      <c r="O3659">
        <f>IF(OR(B3659="",C3659="",E3659=""),0,(IF(A3659=-1,H3659,0)-IF(OR(A3659=1,A3659=0),H3659,0)+IF(A3659=2,H3659,0))*IF(E3659="SGD",1,IF(E3659="USD",Settings!$B$22,IF(E3659="HKD",Settings!$B$23,1))))</f>
        <v>0</v>
      </c>
      <c r="P3659">
        <f>IF(OR(B3659="",C3659="",E3659=""),0,IF(A3659=2,H3659*IF(E3659="SGD",1,IF(E3659="USD",Settings!$B$22,IF(E3659="HKD",Settings!$B$23,1))),0))</f>
        <v>0</v>
      </c>
      <c r="Q3659" s="312">
        <f>IF(OR(J3659="",G3659=""),"",G3659+ROW()/1000000)</f>
      </c>
      <c r="R3659" s="247">
        <f>IF(Q3659="","",SUMIFS(Txn[Signed Units],Txn[Key],J3659,Txn[Transaction Order],"&lt;="&amp;Q3659))</f>
      </c>
    </row>
    <row r="3660" spans="10:18" ht="15" customHeight="1" x14ac:dyDescent="0.15">
      <c r="J3660" s="246">
        <f>IF(OR(B3660="",C3660="",E3660=""),"",B3660&amp;":"&amp;C3660&amp;":"&amp;E3660)</f>
      </c>
      <c r="K3660" s="247">
        <f>IF(A3660="","",A3660*D3660)</f>
      </c>
      <c r="L3660" s="246">
        <f>IF(A3660="","",IF(OR(A3660=1,A3660=0),H3660,0))</f>
      </c>
      <c r="M3660" s="246">
        <f>IF(A3660="","",IF(A3660=-1,H3660,0))</f>
      </c>
      <c r="N3660">
        <f>IF(J3660="","",IF(E3660="SGD",1,IF(E3660="USD",Settings!$B$22,IF(E3660="HKD",Settings!$B$23,1))))</f>
      </c>
      <c r="O3660">
        <f>IF(OR(B3660="",C3660="",E3660=""),0,(IF(A3660=-1,H3660,0)-IF(OR(A3660=1,A3660=0),H3660,0)+IF(A3660=2,H3660,0))*IF(E3660="SGD",1,IF(E3660="USD",Settings!$B$22,IF(E3660="HKD",Settings!$B$23,1))))</f>
        <v>0</v>
      </c>
      <c r="P3660">
        <f>IF(OR(B3660="",C3660="",E3660=""),0,IF(A3660=2,H3660*IF(E3660="SGD",1,IF(E3660="USD",Settings!$B$22,IF(E3660="HKD",Settings!$B$23,1))),0))</f>
        <v>0</v>
      </c>
      <c r="Q3660" s="312">
        <f>IF(OR(J3660="",G3660=""),"",G3660+ROW()/1000000)</f>
      </c>
      <c r="R3660" s="247">
        <f>IF(Q3660="","",SUMIFS(Txn[Signed Units],Txn[Key],J3660,Txn[Transaction Order],"&lt;="&amp;Q3660))</f>
      </c>
    </row>
    <row r="3661" spans="10:18" ht="15" customHeight="1" x14ac:dyDescent="0.15">
      <c r="J3661" s="246">
        <f>IF(OR(B3661="",C3661="",E3661=""),"",B3661&amp;":"&amp;C3661&amp;":"&amp;E3661)</f>
      </c>
      <c r="K3661" s="247">
        <f>IF(A3661="","",A3661*D3661)</f>
      </c>
      <c r="L3661" s="246">
        <f>IF(A3661="","",IF(OR(A3661=1,A3661=0),H3661,0))</f>
      </c>
      <c r="M3661" s="246">
        <f>IF(A3661="","",IF(A3661=-1,H3661,0))</f>
      </c>
      <c r="N3661">
        <f>IF(J3661="","",IF(E3661="SGD",1,IF(E3661="USD",Settings!$B$22,IF(E3661="HKD",Settings!$B$23,1))))</f>
      </c>
      <c r="O3661">
        <f>IF(OR(B3661="",C3661="",E3661=""),0,(IF(A3661=-1,H3661,0)-IF(OR(A3661=1,A3661=0),H3661,0)+IF(A3661=2,H3661,0))*IF(E3661="SGD",1,IF(E3661="USD",Settings!$B$22,IF(E3661="HKD",Settings!$B$23,1))))</f>
        <v>0</v>
      </c>
      <c r="P3661">
        <f>IF(OR(B3661="",C3661="",E3661=""),0,IF(A3661=2,H3661*IF(E3661="SGD",1,IF(E3661="USD",Settings!$B$22,IF(E3661="HKD",Settings!$B$23,1))),0))</f>
        <v>0</v>
      </c>
      <c r="Q3661" s="312">
        <f>IF(OR(J3661="",G3661=""),"",G3661+ROW()/1000000)</f>
      </c>
      <c r="R3661" s="247">
        <f>IF(Q3661="","",SUMIFS(Txn[Signed Units],Txn[Key],J3661,Txn[Transaction Order],"&lt;="&amp;Q3661))</f>
      </c>
    </row>
    <row r="3662" spans="10:18" ht="15" customHeight="1" x14ac:dyDescent="0.15">
      <c r="J3662" s="246">
        <f>IF(OR(B3662="",C3662="",E3662=""),"",B3662&amp;":"&amp;C3662&amp;":"&amp;E3662)</f>
      </c>
      <c r="K3662" s="247">
        <f>IF(A3662="","",A3662*D3662)</f>
      </c>
      <c r="L3662" s="246">
        <f>IF(A3662="","",IF(OR(A3662=1,A3662=0),H3662,0))</f>
      </c>
      <c r="M3662" s="246">
        <f>IF(A3662="","",IF(A3662=-1,H3662,0))</f>
      </c>
      <c r="N3662">
        <f>IF(J3662="","",IF(E3662="SGD",1,IF(E3662="USD",Settings!$B$22,IF(E3662="HKD",Settings!$B$23,1))))</f>
      </c>
      <c r="O3662">
        <f>IF(OR(B3662="",C3662="",E3662=""),0,(IF(A3662=-1,H3662,0)-IF(OR(A3662=1,A3662=0),H3662,0)+IF(A3662=2,H3662,0))*IF(E3662="SGD",1,IF(E3662="USD",Settings!$B$22,IF(E3662="HKD",Settings!$B$23,1))))</f>
        <v>0</v>
      </c>
      <c r="P3662">
        <f>IF(OR(B3662="",C3662="",E3662=""),0,IF(A3662=2,H3662*IF(E3662="SGD",1,IF(E3662="USD",Settings!$B$22,IF(E3662="HKD",Settings!$B$23,1))),0))</f>
        <v>0</v>
      </c>
      <c r="Q3662" s="312">
        <f>IF(OR(J3662="",G3662=""),"",G3662+ROW()/1000000)</f>
      </c>
      <c r="R3662" s="247">
        <f>IF(Q3662="","",SUMIFS(Txn[Signed Units],Txn[Key],J3662,Txn[Transaction Order],"&lt;="&amp;Q3662))</f>
      </c>
    </row>
    <row r="3663" spans="10:18" ht="15" customHeight="1" x14ac:dyDescent="0.15">
      <c r="J3663" s="246">
        <f>IF(OR(B3663="",C3663="",E3663=""),"",B3663&amp;":"&amp;C3663&amp;":"&amp;E3663)</f>
      </c>
      <c r="K3663" s="247">
        <f>IF(A3663="","",A3663*D3663)</f>
      </c>
      <c r="L3663" s="246">
        <f>IF(A3663="","",IF(OR(A3663=1,A3663=0),H3663,0))</f>
      </c>
      <c r="M3663" s="246">
        <f>IF(A3663="","",IF(A3663=-1,H3663,0))</f>
      </c>
      <c r="N3663">
        <f>IF(J3663="","",IF(E3663="SGD",1,IF(E3663="USD",Settings!$B$22,IF(E3663="HKD",Settings!$B$23,1))))</f>
      </c>
      <c r="O3663">
        <f>IF(OR(B3663="",C3663="",E3663=""),0,(IF(A3663=-1,H3663,0)-IF(OR(A3663=1,A3663=0),H3663,0)+IF(A3663=2,H3663,0))*IF(E3663="SGD",1,IF(E3663="USD",Settings!$B$22,IF(E3663="HKD",Settings!$B$23,1))))</f>
        <v>0</v>
      </c>
      <c r="P3663">
        <f>IF(OR(B3663="",C3663="",E3663=""),0,IF(A3663=2,H3663*IF(E3663="SGD",1,IF(E3663="USD",Settings!$B$22,IF(E3663="HKD",Settings!$B$23,1))),0))</f>
        <v>0</v>
      </c>
      <c r="Q3663" s="312">
        <f>IF(OR(J3663="",G3663=""),"",G3663+ROW()/1000000)</f>
      </c>
      <c r="R3663" s="247">
        <f>IF(Q3663="","",SUMIFS(Txn[Signed Units],Txn[Key],J3663,Txn[Transaction Order],"&lt;="&amp;Q3663))</f>
      </c>
    </row>
    <row r="3664" spans="10:18" ht="15" customHeight="1" x14ac:dyDescent="0.15">
      <c r="J3664" s="246">
        <f>IF(OR(B3664="",C3664="",E3664=""),"",B3664&amp;":"&amp;C3664&amp;":"&amp;E3664)</f>
      </c>
      <c r="K3664" s="247">
        <f>IF(A3664="","",A3664*D3664)</f>
      </c>
      <c r="L3664" s="246">
        <f>IF(A3664="","",IF(OR(A3664=1,A3664=0),H3664,0))</f>
      </c>
      <c r="M3664" s="246">
        <f>IF(A3664="","",IF(A3664=-1,H3664,0))</f>
      </c>
      <c r="N3664">
        <f>IF(J3664="","",IF(E3664="SGD",1,IF(E3664="USD",Settings!$B$22,IF(E3664="HKD",Settings!$B$23,1))))</f>
      </c>
      <c r="O3664">
        <f>IF(OR(B3664="",C3664="",E3664=""),0,(IF(A3664=-1,H3664,0)-IF(OR(A3664=1,A3664=0),H3664,0)+IF(A3664=2,H3664,0))*IF(E3664="SGD",1,IF(E3664="USD",Settings!$B$22,IF(E3664="HKD",Settings!$B$23,1))))</f>
        <v>0</v>
      </c>
      <c r="P3664">
        <f>IF(OR(B3664="",C3664="",E3664=""),0,IF(A3664=2,H3664*IF(E3664="SGD",1,IF(E3664="USD",Settings!$B$22,IF(E3664="HKD",Settings!$B$23,1))),0))</f>
        <v>0</v>
      </c>
      <c r="Q3664" s="312">
        <f>IF(OR(J3664="",G3664=""),"",G3664+ROW()/1000000)</f>
      </c>
      <c r="R3664" s="247">
        <f>IF(Q3664="","",SUMIFS(Txn[Signed Units],Txn[Key],J3664,Txn[Transaction Order],"&lt;="&amp;Q3664))</f>
      </c>
    </row>
    <row r="3665" spans="10:18" ht="15" customHeight="1" x14ac:dyDescent="0.15">
      <c r="J3665" s="246">
        <f>IF(OR(B3665="",C3665="",E3665=""),"",B3665&amp;":"&amp;C3665&amp;":"&amp;E3665)</f>
      </c>
      <c r="K3665" s="247">
        <f>IF(A3665="","",A3665*D3665)</f>
      </c>
      <c r="L3665" s="246">
        <f>IF(A3665="","",IF(OR(A3665=1,A3665=0),H3665,0))</f>
      </c>
      <c r="M3665" s="246">
        <f>IF(A3665="","",IF(A3665=-1,H3665,0))</f>
      </c>
      <c r="N3665">
        <f>IF(J3665="","",IF(E3665="SGD",1,IF(E3665="USD",Settings!$B$22,IF(E3665="HKD",Settings!$B$23,1))))</f>
      </c>
      <c r="O3665">
        <f>IF(OR(B3665="",C3665="",E3665=""),0,(IF(A3665=-1,H3665,0)-IF(OR(A3665=1,A3665=0),H3665,0)+IF(A3665=2,H3665,0))*IF(E3665="SGD",1,IF(E3665="USD",Settings!$B$22,IF(E3665="HKD",Settings!$B$23,1))))</f>
        <v>0</v>
      </c>
      <c r="P3665">
        <f>IF(OR(B3665="",C3665="",E3665=""),0,IF(A3665=2,H3665*IF(E3665="SGD",1,IF(E3665="USD",Settings!$B$22,IF(E3665="HKD",Settings!$B$23,1))),0))</f>
        <v>0</v>
      </c>
      <c r="Q3665" s="312">
        <f>IF(OR(J3665="",G3665=""),"",G3665+ROW()/1000000)</f>
      </c>
      <c r="R3665" s="247">
        <f>IF(Q3665="","",SUMIFS(Txn[Signed Units],Txn[Key],J3665,Txn[Transaction Order],"&lt;="&amp;Q3665))</f>
      </c>
    </row>
    <row r="3666" spans="10:18" ht="15" customHeight="1" x14ac:dyDescent="0.15">
      <c r="J3666" s="246">
        <f>IF(OR(B3666="",C3666="",E3666=""),"",B3666&amp;":"&amp;C3666&amp;":"&amp;E3666)</f>
      </c>
      <c r="K3666" s="247">
        <f>IF(A3666="","",A3666*D3666)</f>
      </c>
      <c r="L3666" s="246">
        <f>IF(A3666="","",IF(OR(A3666=1,A3666=0),H3666,0))</f>
      </c>
      <c r="M3666" s="246">
        <f>IF(A3666="","",IF(A3666=-1,H3666,0))</f>
      </c>
      <c r="N3666">
        <f>IF(J3666="","",IF(E3666="SGD",1,IF(E3666="USD",Settings!$B$22,IF(E3666="HKD",Settings!$B$23,1))))</f>
      </c>
      <c r="O3666">
        <f>IF(OR(B3666="",C3666="",E3666=""),0,(IF(A3666=-1,H3666,0)-IF(OR(A3666=1,A3666=0),H3666,0)+IF(A3666=2,H3666,0))*IF(E3666="SGD",1,IF(E3666="USD",Settings!$B$22,IF(E3666="HKD",Settings!$B$23,1))))</f>
        <v>0</v>
      </c>
      <c r="P3666">
        <f>IF(OR(B3666="",C3666="",E3666=""),0,IF(A3666=2,H3666*IF(E3666="SGD",1,IF(E3666="USD",Settings!$B$22,IF(E3666="HKD",Settings!$B$23,1))),0))</f>
        <v>0</v>
      </c>
      <c r="Q3666" s="312">
        <f>IF(OR(J3666="",G3666=""),"",G3666+ROW()/1000000)</f>
      </c>
      <c r="R3666" s="247">
        <f>IF(Q3666="","",SUMIFS(Txn[Signed Units],Txn[Key],J3666,Txn[Transaction Order],"&lt;="&amp;Q3666))</f>
      </c>
    </row>
    <row r="3667" spans="10:18" ht="15" customHeight="1" x14ac:dyDescent="0.15">
      <c r="J3667" s="246">
        <f>IF(OR(B3667="",C3667="",E3667=""),"",B3667&amp;":"&amp;C3667&amp;":"&amp;E3667)</f>
      </c>
      <c r="K3667" s="247">
        <f>IF(A3667="","",A3667*D3667)</f>
      </c>
      <c r="L3667" s="246">
        <f>IF(A3667="","",IF(OR(A3667=1,A3667=0),H3667,0))</f>
      </c>
      <c r="M3667" s="246">
        <f>IF(A3667="","",IF(A3667=-1,H3667,0))</f>
      </c>
      <c r="N3667">
        <f>IF(J3667="","",IF(E3667="SGD",1,IF(E3667="USD",Settings!$B$22,IF(E3667="HKD",Settings!$B$23,1))))</f>
      </c>
      <c r="O3667">
        <f>IF(OR(B3667="",C3667="",E3667=""),0,(IF(A3667=-1,H3667,0)-IF(OR(A3667=1,A3667=0),H3667,0)+IF(A3667=2,H3667,0))*IF(E3667="SGD",1,IF(E3667="USD",Settings!$B$22,IF(E3667="HKD",Settings!$B$23,1))))</f>
        <v>0</v>
      </c>
      <c r="P3667">
        <f>IF(OR(B3667="",C3667="",E3667=""),0,IF(A3667=2,H3667*IF(E3667="SGD",1,IF(E3667="USD",Settings!$B$22,IF(E3667="HKD",Settings!$B$23,1))),0))</f>
        <v>0</v>
      </c>
      <c r="Q3667" s="312">
        <f>IF(OR(J3667="",G3667=""),"",G3667+ROW()/1000000)</f>
      </c>
      <c r="R3667" s="247">
        <f>IF(Q3667="","",SUMIFS(Txn[Signed Units],Txn[Key],J3667,Txn[Transaction Order],"&lt;="&amp;Q3667))</f>
      </c>
    </row>
    <row r="3668" spans="10:18" ht="15" customHeight="1" x14ac:dyDescent="0.15">
      <c r="J3668" s="246">
        <f>IF(OR(B3668="",C3668="",E3668=""),"",B3668&amp;":"&amp;C3668&amp;":"&amp;E3668)</f>
      </c>
      <c r="K3668" s="247">
        <f>IF(A3668="","",A3668*D3668)</f>
      </c>
      <c r="L3668" s="246">
        <f>IF(A3668="","",IF(OR(A3668=1,A3668=0),H3668,0))</f>
      </c>
      <c r="M3668" s="246">
        <f>IF(A3668="","",IF(A3668=-1,H3668,0))</f>
      </c>
      <c r="N3668">
        <f>IF(J3668="","",IF(E3668="SGD",1,IF(E3668="USD",Settings!$B$22,IF(E3668="HKD",Settings!$B$23,1))))</f>
      </c>
      <c r="O3668">
        <f>IF(OR(B3668="",C3668="",E3668=""),0,(IF(A3668=-1,H3668,0)-IF(OR(A3668=1,A3668=0),H3668,0)+IF(A3668=2,H3668,0))*IF(E3668="SGD",1,IF(E3668="USD",Settings!$B$22,IF(E3668="HKD",Settings!$B$23,1))))</f>
        <v>0</v>
      </c>
      <c r="P3668">
        <f>IF(OR(B3668="",C3668="",E3668=""),0,IF(A3668=2,H3668*IF(E3668="SGD",1,IF(E3668="USD",Settings!$B$22,IF(E3668="HKD",Settings!$B$23,1))),0))</f>
        <v>0</v>
      </c>
      <c r="Q3668" s="312">
        <f>IF(OR(J3668="",G3668=""),"",G3668+ROW()/1000000)</f>
      </c>
      <c r="R3668" s="247">
        <f>IF(Q3668="","",SUMIFS(Txn[Signed Units],Txn[Key],J3668,Txn[Transaction Order],"&lt;="&amp;Q3668))</f>
      </c>
    </row>
    <row r="3669" spans="10:18" ht="15" customHeight="1" x14ac:dyDescent="0.15">
      <c r="J3669" s="246">
        <f>IF(OR(B3669="",C3669="",E3669=""),"",B3669&amp;":"&amp;C3669&amp;":"&amp;E3669)</f>
      </c>
      <c r="K3669" s="247">
        <f>IF(A3669="","",A3669*D3669)</f>
      </c>
      <c r="L3669" s="246">
        <f>IF(A3669="","",IF(OR(A3669=1,A3669=0),H3669,0))</f>
      </c>
      <c r="M3669" s="246">
        <f>IF(A3669="","",IF(A3669=-1,H3669,0))</f>
      </c>
      <c r="N3669">
        <f>IF(J3669="","",IF(E3669="SGD",1,IF(E3669="USD",Settings!$B$22,IF(E3669="HKD",Settings!$B$23,1))))</f>
      </c>
      <c r="O3669">
        <f>IF(OR(B3669="",C3669="",E3669=""),0,(IF(A3669=-1,H3669,0)-IF(OR(A3669=1,A3669=0),H3669,0)+IF(A3669=2,H3669,0))*IF(E3669="SGD",1,IF(E3669="USD",Settings!$B$22,IF(E3669="HKD",Settings!$B$23,1))))</f>
        <v>0</v>
      </c>
      <c r="P3669">
        <f>IF(OR(B3669="",C3669="",E3669=""),0,IF(A3669=2,H3669*IF(E3669="SGD",1,IF(E3669="USD",Settings!$B$22,IF(E3669="HKD",Settings!$B$23,1))),0))</f>
        <v>0</v>
      </c>
      <c r="Q3669" s="312">
        <f>IF(OR(J3669="",G3669=""),"",G3669+ROW()/1000000)</f>
      </c>
      <c r="R3669" s="247">
        <f>IF(Q3669="","",SUMIFS(Txn[Signed Units],Txn[Key],J3669,Txn[Transaction Order],"&lt;="&amp;Q3669))</f>
      </c>
    </row>
    <row r="3670" spans="10:18" ht="15" customHeight="1" x14ac:dyDescent="0.15">
      <c r="J3670" s="246">
        <f>IF(OR(B3670="",C3670="",E3670=""),"",B3670&amp;":"&amp;C3670&amp;":"&amp;E3670)</f>
      </c>
      <c r="K3670" s="247">
        <f>IF(A3670="","",A3670*D3670)</f>
      </c>
      <c r="L3670" s="246">
        <f>IF(A3670="","",IF(OR(A3670=1,A3670=0),H3670,0))</f>
      </c>
      <c r="M3670" s="246">
        <f>IF(A3670="","",IF(A3670=-1,H3670,0))</f>
      </c>
      <c r="N3670">
        <f>IF(J3670="","",IF(E3670="SGD",1,IF(E3670="USD",Settings!$B$22,IF(E3670="HKD",Settings!$B$23,1))))</f>
      </c>
      <c r="O3670">
        <f>IF(OR(B3670="",C3670="",E3670=""),0,(IF(A3670=-1,H3670,0)-IF(OR(A3670=1,A3670=0),H3670,0)+IF(A3670=2,H3670,0))*IF(E3670="SGD",1,IF(E3670="USD",Settings!$B$22,IF(E3670="HKD",Settings!$B$23,1))))</f>
        <v>0</v>
      </c>
      <c r="P3670">
        <f>IF(OR(B3670="",C3670="",E3670=""),0,IF(A3670=2,H3670*IF(E3670="SGD",1,IF(E3670="USD",Settings!$B$22,IF(E3670="HKD",Settings!$B$23,1))),0))</f>
        <v>0</v>
      </c>
      <c r="Q3670" s="312">
        <f>IF(OR(J3670="",G3670=""),"",G3670+ROW()/1000000)</f>
      </c>
      <c r="R3670" s="247">
        <f>IF(Q3670="","",SUMIFS(Txn[Signed Units],Txn[Key],J3670,Txn[Transaction Order],"&lt;="&amp;Q3670))</f>
      </c>
    </row>
    <row r="3671" spans="10:18" ht="15" customHeight="1" x14ac:dyDescent="0.15">
      <c r="J3671" s="246">
        <f>IF(OR(B3671="",C3671="",E3671=""),"",B3671&amp;":"&amp;C3671&amp;":"&amp;E3671)</f>
      </c>
      <c r="K3671" s="247">
        <f>IF(A3671="","",A3671*D3671)</f>
      </c>
      <c r="L3671" s="246">
        <f>IF(A3671="","",IF(OR(A3671=1,A3671=0),H3671,0))</f>
      </c>
      <c r="M3671" s="246">
        <f>IF(A3671="","",IF(A3671=-1,H3671,0))</f>
      </c>
      <c r="N3671">
        <f>IF(J3671="","",IF(E3671="SGD",1,IF(E3671="USD",Settings!$B$22,IF(E3671="HKD",Settings!$B$23,1))))</f>
      </c>
      <c r="O3671">
        <f>IF(OR(B3671="",C3671="",E3671=""),0,(IF(A3671=-1,H3671,0)-IF(OR(A3671=1,A3671=0),H3671,0)+IF(A3671=2,H3671,0))*IF(E3671="SGD",1,IF(E3671="USD",Settings!$B$22,IF(E3671="HKD",Settings!$B$23,1))))</f>
        <v>0</v>
      </c>
      <c r="P3671">
        <f>IF(OR(B3671="",C3671="",E3671=""),0,IF(A3671=2,H3671*IF(E3671="SGD",1,IF(E3671="USD",Settings!$B$22,IF(E3671="HKD",Settings!$B$23,1))),0))</f>
        <v>0</v>
      </c>
      <c r="Q3671" s="312">
        <f>IF(OR(J3671="",G3671=""),"",G3671+ROW()/1000000)</f>
      </c>
      <c r="R3671" s="247">
        <f>IF(Q3671="","",SUMIFS(Txn[Signed Units],Txn[Key],J3671,Txn[Transaction Order],"&lt;="&amp;Q3671))</f>
      </c>
    </row>
    <row r="3672" spans="10:18" ht="15" customHeight="1" x14ac:dyDescent="0.15">
      <c r="J3672" s="246">
        <f>IF(OR(B3672="",C3672="",E3672=""),"",B3672&amp;":"&amp;C3672&amp;":"&amp;E3672)</f>
      </c>
      <c r="K3672" s="247">
        <f>IF(A3672="","",A3672*D3672)</f>
      </c>
      <c r="L3672" s="246">
        <f>IF(A3672="","",IF(OR(A3672=1,A3672=0),H3672,0))</f>
      </c>
      <c r="M3672" s="246">
        <f>IF(A3672="","",IF(A3672=-1,H3672,0))</f>
      </c>
      <c r="N3672">
        <f>IF(J3672="","",IF(E3672="SGD",1,IF(E3672="USD",Settings!$B$22,IF(E3672="HKD",Settings!$B$23,1))))</f>
      </c>
      <c r="O3672">
        <f>IF(OR(B3672="",C3672="",E3672=""),0,(IF(A3672=-1,H3672,0)-IF(OR(A3672=1,A3672=0),H3672,0)+IF(A3672=2,H3672,0))*IF(E3672="SGD",1,IF(E3672="USD",Settings!$B$22,IF(E3672="HKD",Settings!$B$23,1))))</f>
        <v>0</v>
      </c>
      <c r="P3672">
        <f>IF(OR(B3672="",C3672="",E3672=""),0,IF(A3672=2,H3672*IF(E3672="SGD",1,IF(E3672="USD",Settings!$B$22,IF(E3672="HKD",Settings!$B$23,1))),0))</f>
        <v>0</v>
      </c>
      <c r="Q3672" s="312">
        <f>IF(OR(J3672="",G3672=""),"",G3672+ROW()/1000000)</f>
      </c>
      <c r="R3672" s="247">
        <f>IF(Q3672="","",SUMIFS(Txn[Signed Units],Txn[Key],J3672,Txn[Transaction Order],"&lt;="&amp;Q3672))</f>
      </c>
    </row>
    <row r="3673" spans="10:18" ht="15" customHeight="1" x14ac:dyDescent="0.15">
      <c r="J3673" s="246">
        <f>IF(OR(B3673="",C3673="",E3673=""),"",B3673&amp;":"&amp;C3673&amp;":"&amp;E3673)</f>
      </c>
      <c r="K3673" s="247">
        <f>IF(A3673="","",A3673*D3673)</f>
      </c>
      <c r="L3673" s="246">
        <f>IF(A3673="","",IF(OR(A3673=1,A3673=0),H3673,0))</f>
      </c>
      <c r="M3673" s="246">
        <f>IF(A3673="","",IF(A3673=-1,H3673,0))</f>
      </c>
      <c r="N3673">
        <f>IF(J3673="","",IF(E3673="SGD",1,IF(E3673="USD",Settings!$B$22,IF(E3673="HKD",Settings!$B$23,1))))</f>
      </c>
      <c r="O3673">
        <f>IF(OR(B3673="",C3673="",E3673=""),0,(IF(A3673=-1,H3673,0)-IF(OR(A3673=1,A3673=0),H3673,0)+IF(A3673=2,H3673,0))*IF(E3673="SGD",1,IF(E3673="USD",Settings!$B$22,IF(E3673="HKD",Settings!$B$23,1))))</f>
        <v>0</v>
      </c>
      <c r="P3673">
        <f>IF(OR(B3673="",C3673="",E3673=""),0,IF(A3673=2,H3673*IF(E3673="SGD",1,IF(E3673="USD",Settings!$B$22,IF(E3673="HKD",Settings!$B$23,1))),0))</f>
        <v>0</v>
      </c>
      <c r="Q3673" s="312">
        <f>IF(OR(J3673="",G3673=""),"",G3673+ROW()/1000000)</f>
      </c>
      <c r="R3673" s="247">
        <f>IF(Q3673="","",SUMIFS(Txn[Signed Units],Txn[Key],J3673,Txn[Transaction Order],"&lt;="&amp;Q3673))</f>
      </c>
    </row>
    <row r="3674" spans="10:18" ht="15" customHeight="1" x14ac:dyDescent="0.15">
      <c r="J3674" s="246">
        <f>IF(OR(B3674="",C3674="",E3674=""),"",B3674&amp;":"&amp;C3674&amp;":"&amp;E3674)</f>
      </c>
      <c r="K3674" s="247">
        <f>IF(A3674="","",A3674*D3674)</f>
      </c>
      <c r="L3674" s="246">
        <f>IF(A3674="","",IF(OR(A3674=1,A3674=0),H3674,0))</f>
      </c>
      <c r="M3674" s="246">
        <f>IF(A3674="","",IF(A3674=-1,H3674,0))</f>
      </c>
      <c r="N3674">
        <f>IF(J3674="","",IF(E3674="SGD",1,IF(E3674="USD",Settings!$B$22,IF(E3674="HKD",Settings!$B$23,1))))</f>
      </c>
      <c r="O3674">
        <f>IF(OR(B3674="",C3674="",E3674=""),0,(IF(A3674=-1,H3674,0)-IF(OR(A3674=1,A3674=0),H3674,0)+IF(A3674=2,H3674,0))*IF(E3674="SGD",1,IF(E3674="USD",Settings!$B$22,IF(E3674="HKD",Settings!$B$23,1))))</f>
        <v>0</v>
      </c>
      <c r="P3674">
        <f>IF(OR(B3674="",C3674="",E3674=""),0,IF(A3674=2,H3674*IF(E3674="SGD",1,IF(E3674="USD",Settings!$B$22,IF(E3674="HKD",Settings!$B$23,1))),0))</f>
        <v>0</v>
      </c>
      <c r="Q3674" s="312">
        <f>IF(OR(J3674="",G3674=""),"",G3674+ROW()/1000000)</f>
      </c>
      <c r="R3674" s="247">
        <f>IF(Q3674="","",SUMIFS(Txn[Signed Units],Txn[Key],J3674,Txn[Transaction Order],"&lt;="&amp;Q3674))</f>
      </c>
    </row>
    <row r="3675" spans="10:18" ht="15" customHeight="1" x14ac:dyDescent="0.15">
      <c r="J3675" s="246">
        <f>IF(OR(B3675="",C3675="",E3675=""),"",B3675&amp;":"&amp;C3675&amp;":"&amp;E3675)</f>
      </c>
      <c r="K3675" s="247">
        <f>IF(A3675="","",A3675*D3675)</f>
      </c>
      <c r="L3675" s="246">
        <f>IF(A3675="","",IF(OR(A3675=1,A3675=0),H3675,0))</f>
      </c>
      <c r="M3675" s="246">
        <f>IF(A3675="","",IF(A3675=-1,H3675,0))</f>
      </c>
      <c r="N3675">
        <f>IF(J3675="","",IF(E3675="SGD",1,IF(E3675="USD",Settings!$B$22,IF(E3675="HKD",Settings!$B$23,1))))</f>
      </c>
      <c r="O3675">
        <f>IF(OR(B3675="",C3675="",E3675=""),0,(IF(A3675=-1,H3675,0)-IF(OR(A3675=1,A3675=0),H3675,0)+IF(A3675=2,H3675,0))*IF(E3675="SGD",1,IF(E3675="USD",Settings!$B$22,IF(E3675="HKD",Settings!$B$23,1))))</f>
        <v>0</v>
      </c>
      <c r="P3675">
        <f>IF(OR(B3675="",C3675="",E3675=""),0,IF(A3675=2,H3675*IF(E3675="SGD",1,IF(E3675="USD",Settings!$B$22,IF(E3675="HKD",Settings!$B$23,1))),0))</f>
        <v>0</v>
      </c>
      <c r="Q3675" s="312">
        <f>IF(OR(J3675="",G3675=""),"",G3675+ROW()/1000000)</f>
      </c>
      <c r="R3675" s="247">
        <f>IF(Q3675="","",SUMIFS(Txn[Signed Units],Txn[Key],J3675,Txn[Transaction Order],"&lt;="&amp;Q3675))</f>
      </c>
    </row>
    <row r="3676" spans="10:18" ht="15" customHeight="1" x14ac:dyDescent="0.15">
      <c r="J3676" s="246">
        <f>IF(OR(B3676="",C3676="",E3676=""),"",B3676&amp;":"&amp;C3676&amp;":"&amp;E3676)</f>
      </c>
      <c r="K3676" s="247">
        <f>IF(A3676="","",A3676*D3676)</f>
      </c>
      <c r="L3676" s="246">
        <f>IF(A3676="","",IF(OR(A3676=1,A3676=0),H3676,0))</f>
      </c>
      <c r="M3676" s="246">
        <f>IF(A3676="","",IF(A3676=-1,H3676,0))</f>
      </c>
      <c r="N3676">
        <f>IF(J3676="","",IF(E3676="SGD",1,IF(E3676="USD",Settings!$B$22,IF(E3676="HKD",Settings!$B$23,1))))</f>
      </c>
      <c r="O3676">
        <f>IF(OR(B3676="",C3676="",E3676=""),0,(IF(A3676=-1,H3676,0)-IF(OR(A3676=1,A3676=0),H3676,0)+IF(A3676=2,H3676,0))*IF(E3676="SGD",1,IF(E3676="USD",Settings!$B$22,IF(E3676="HKD",Settings!$B$23,1))))</f>
        <v>0</v>
      </c>
      <c r="P3676">
        <f>IF(OR(B3676="",C3676="",E3676=""),0,IF(A3676=2,H3676*IF(E3676="SGD",1,IF(E3676="USD",Settings!$B$22,IF(E3676="HKD",Settings!$B$23,1))),0))</f>
        <v>0</v>
      </c>
      <c r="Q3676" s="312">
        <f>IF(OR(J3676="",G3676=""),"",G3676+ROW()/1000000)</f>
      </c>
      <c r="R3676" s="247">
        <f>IF(Q3676="","",SUMIFS(Txn[Signed Units],Txn[Key],J3676,Txn[Transaction Order],"&lt;="&amp;Q3676))</f>
      </c>
    </row>
    <row r="3677" spans="10:18" ht="15" customHeight="1" x14ac:dyDescent="0.15">
      <c r="J3677" s="246">
        <f>IF(OR(B3677="",C3677="",E3677=""),"",B3677&amp;":"&amp;C3677&amp;":"&amp;E3677)</f>
      </c>
      <c r="K3677" s="247">
        <f>IF(A3677="","",A3677*D3677)</f>
      </c>
      <c r="L3677" s="246">
        <f>IF(A3677="","",IF(OR(A3677=1,A3677=0),H3677,0))</f>
      </c>
      <c r="M3677" s="246">
        <f>IF(A3677="","",IF(A3677=-1,H3677,0))</f>
      </c>
      <c r="N3677">
        <f>IF(J3677="","",IF(E3677="SGD",1,IF(E3677="USD",Settings!$B$22,IF(E3677="HKD",Settings!$B$23,1))))</f>
      </c>
      <c r="O3677">
        <f>IF(OR(B3677="",C3677="",E3677=""),0,(IF(A3677=-1,H3677,0)-IF(OR(A3677=1,A3677=0),H3677,0)+IF(A3677=2,H3677,0))*IF(E3677="SGD",1,IF(E3677="USD",Settings!$B$22,IF(E3677="HKD",Settings!$B$23,1))))</f>
        <v>0</v>
      </c>
      <c r="P3677">
        <f>IF(OR(B3677="",C3677="",E3677=""),0,IF(A3677=2,H3677*IF(E3677="SGD",1,IF(E3677="USD",Settings!$B$22,IF(E3677="HKD",Settings!$B$23,1))),0))</f>
        <v>0</v>
      </c>
      <c r="Q3677" s="312">
        <f>IF(OR(J3677="",G3677=""),"",G3677+ROW()/1000000)</f>
      </c>
      <c r="R3677" s="247">
        <f>IF(Q3677="","",SUMIFS(Txn[Signed Units],Txn[Key],J3677,Txn[Transaction Order],"&lt;="&amp;Q3677))</f>
      </c>
    </row>
    <row r="3678" spans="10:18" ht="15" customHeight="1" x14ac:dyDescent="0.15">
      <c r="J3678" s="246">
        <f>IF(OR(B3678="",C3678="",E3678=""),"",B3678&amp;":"&amp;C3678&amp;":"&amp;E3678)</f>
      </c>
      <c r="K3678" s="247">
        <f>IF(A3678="","",A3678*D3678)</f>
      </c>
      <c r="L3678" s="246">
        <f>IF(A3678="","",IF(OR(A3678=1,A3678=0),H3678,0))</f>
      </c>
      <c r="M3678" s="246">
        <f>IF(A3678="","",IF(A3678=-1,H3678,0))</f>
      </c>
      <c r="N3678">
        <f>IF(J3678="","",IF(E3678="SGD",1,IF(E3678="USD",Settings!$B$22,IF(E3678="HKD",Settings!$B$23,1))))</f>
      </c>
      <c r="O3678">
        <f>IF(OR(B3678="",C3678="",E3678=""),0,(IF(A3678=-1,H3678,0)-IF(OR(A3678=1,A3678=0),H3678,0)+IF(A3678=2,H3678,0))*IF(E3678="SGD",1,IF(E3678="USD",Settings!$B$22,IF(E3678="HKD",Settings!$B$23,1))))</f>
        <v>0</v>
      </c>
      <c r="P3678">
        <f>IF(OR(B3678="",C3678="",E3678=""),0,IF(A3678=2,H3678*IF(E3678="SGD",1,IF(E3678="USD",Settings!$B$22,IF(E3678="HKD",Settings!$B$23,1))),0))</f>
        <v>0</v>
      </c>
      <c r="Q3678" s="312">
        <f>IF(OR(J3678="",G3678=""),"",G3678+ROW()/1000000)</f>
      </c>
      <c r="R3678" s="247">
        <f>IF(Q3678="","",SUMIFS(Txn[Signed Units],Txn[Key],J3678,Txn[Transaction Order],"&lt;="&amp;Q3678))</f>
      </c>
    </row>
    <row r="3679" spans="10:18" ht="15" customHeight="1" x14ac:dyDescent="0.15">
      <c r="J3679" s="246">
        <f>IF(OR(B3679="",C3679="",E3679=""),"",B3679&amp;":"&amp;C3679&amp;":"&amp;E3679)</f>
      </c>
      <c r="K3679" s="247">
        <f>IF(A3679="","",A3679*D3679)</f>
      </c>
      <c r="L3679" s="246">
        <f>IF(A3679="","",IF(OR(A3679=1,A3679=0),H3679,0))</f>
      </c>
      <c r="M3679" s="246">
        <f>IF(A3679="","",IF(A3679=-1,H3679,0))</f>
      </c>
      <c r="N3679">
        <f>IF(J3679="","",IF(E3679="SGD",1,IF(E3679="USD",Settings!$B$22,IF(E3679="HKD",Settings!$B$23,1))))</f>
      </c>
      <c r="O3679">
        <f>IF(OR(B3679="",C3679="",E3679=""),0,(IF(A3679=-1,H3679,0)-IF(OR(A3679=1,A3679=0),H3679,0)+IF(A3679=2,H3679,0))*IF(E3679="SGD",1,IF(E3679="USD",Settings!$B$22,IF(E3679="HKD",Settings!$B$23,1))))</f>
        <v>0</v>
      </c>
      <c r="P3679">
        <f>IF(OR(B3679="",C3679="",E3679=""),0,IF(A3679=2,H3679*IF(E3679="SGD",1,IF(E3679="USD",Settings!$B$22,IF(E3679="HKD",Settings!$B$23,1))),0))</f>
        <v>0</v>
      </c>
      <c r="Q3679" s="312">
        <f>IF(OR(J3679="",G3679=""),"",G3679+ROW()/1000000)</f>
      </c>
      <c r="R3679" s="247">
        <f>IF(Q3679="","",SUMIFS(Txn[Signed Units],Txn[Key],J3679,Txn[Transaction Order],"&lt;="&amp;Q3679))</f>
      </c>
    </row>
    <row r="3680" spans="10:18" ht="15" customHeight="1" x14ac:dyDescent="0.15">
      <c r="J3680" s="246">
        <f>IF(OR(B3680="",C3680="",E3680=""),"",B3680&amp;":"&amp;C3680&amp;":"&amp;E3680)</f>
      </c>
      <c r="K3680" s="247">
        <f>IF(A3680="","",A3680*D3680)</f>
      </c>
      <c r="L3680" s="246">
        <f>IF(A3680="","",IF(OR(A3680=1,A3680=0),H3680,0))</f>
      </c>
      <c r="M3680" s="246">
        <f>IF(A3680="","",IF(A3680=-1,H3680,0))</f>
      </c>
      <c r="N3680">
        <f>IF(J3680="","",IF(E3680="SGD",1,IF(E3680="USD",Settings!$B$22,IF(E3680="HKD",Settings!$B$23,1))))</f>
      </c>
      <c r="O3680">
        <f>IF(OR(B3680="",C3680="",E3680=""),0,(IF(A3680=-1,H3680,0)-IF(OR(A3680=1,A3680=0),H3680,0)+IF(A3680=2,H3680,0))*IF(E3680="SGD",1,IF(E3680="USD",Settings!$B$22,IF(E3680="HKD",Settings!$B$23,1))))</f>
        <v>0</v>
      </c>
      <c r="P3680">
        <f>IF(OR(B3680="",C3680="",E3680=""),0,IF(A3680=2,H3680*IF(E3680="SGD",1,IF(E3680="USD",Settings!$B$22,IF(E3680="HKD",Settings!$B$23,1))),0))</f>
        <v>0</v>
      </c>
      <c r="Q3680" s="312">
        <f>IF(OR(J3680="",G3680=""),"",G3680+ROW()/1000000)</f>
      </c>
      <c r="R3680" s="247">
        <f>IF(Q3680="","",SUMIFS(Txn[Signed Units],Txn[Key],J3680,Txn[Transaction Order],"&lt;="&amp;Q3680))</f>
      </c>
    </row>
    <row r="3681" spans="10:18" ht="15" customHeight="1" x14ac:dyDescent="0.15">
      <c r="J3681" s="246">
        <f>IF(OR(B3681="",C3681="",E3681=""),"",B3681&amp;":"&amp;C3681&amp;":"&amp;E3681)</f>
      </c>
      <c r="K3681" s="247">
        <f>IF(A3681="","",A3681*D3681)</f>
      </c>
      <c r="L3681" s="246">
        <f>IF(A3681="","",IF(OR(A3681=1,A3681=0),H3681,0))</f>
      </c>
      <c r="M3681" s="246">
        <f>IF(A3681="","",IF(A3681=-1,H3681,0))</f>
      </c>
      <c r="N3681">
        <f>IF(J3681="","",IF(E3681="SGD",1,IF(E3681="USD",Settings!$B$22,IF(E3681="HKD",Settings!$B$23,1))))</f>
      </c>
      <c r="O3681">
        <f>IF(OR(B3681="",C3681="",E3681=""),0,(IF(A3681=-1,H3681,0)-IF(OR(A3681=1,A3681=0),H3681,0)+IF(A3681=2,H3681,0))*IF(E3681="SGD",1,IF(E3681="USD",Settings!$B$22,IF(E3681="HKD",Settings!$B$23,1))))</f>
        <v>0</v>
      </c>
      <c r="P3681">
        <f>IF(OR(B3681="",C3681="",E3681=""),0,IF(A3681=2,H3681*IF(E3681="SGD",1,IF(E3681="USD",Settings!$B$22,IF(E3681="HKD",Settings!$B$23,1))),0))</f>
        <v>0</v>
      </c>
      <c r="Q3681" s="312">
        <f>IF(OR(J3681="",G3681=""),"",G3681+ROW()/1000000)</f>
      </c>
      <c r="R3681" s="247">
        <f>IF(Q3681="","",SUMIFS(Txn[Signed Units],Txn[Key],J3681,Txn[Transaction Order],"&lt;="&amp;Q3681))</f>
      </c>
    </row>
    <row r="3682" spans="10:18" ht="15" customHeight="1" x14ac:dyDescent="0.15">
      <c r="J3682" s="246">
        <f>IF(OR(B3682="",C3682="",E3682=""),"",B3682&amp;":"&amp;C3682&amp;":"&amp;E3682)</f>
      </c>
      <c r="K3682" s="247">
        <f>IF(A3682="","",A3682*D3682)</f>
      </c>
      <c r="L3682" s="246">
        <f>IF(A3682="","",IF(OR(A3682=1,A3682=0),H3682,0))</f>
      </c>
      <c r="M3682" s="246">
        <f>IF(A3682="","",IF(A3682=-1,H3682,0))</f>
      </c>
      <c r="N3682">
        <f>IF(J3682="","",IF(E3682="SGD",1,IF(E3682="USD",Settings!$B$22,IF(E3682="HKD",Settings!$B$23,1))))</f>
      </c>
      <c r="O3682">
        <f>IF(OR(B3682="",C3682="",E3682=""),0,(IF(A3682=-1,H3682,0)-IF(OR(A3682=1,A3682=0),H3682,0)+IF(A3682=2,H3682,0))*IF(E3682="SGD",1,IF(E3682="USD",Settings!$B$22,IF(E3682="HKD",Settings!$B$23,1))))</f>
        <v>0</v>
      </c>
      <c r="P3682">
        <f>IF(OR(B3682="",C3682="",E3682=""),0,IF(A3682=2,H3682*IF(E3682="SGD",1,IF(E3682="USD",Settings!$B$22,IF(E3682="HKD",Settings!$B$23,1))),0))</f>
        <v>0</v>
      </c>
      <c r="Q3682" s="312">
        <f>IF(OR(J3682="",G3682=""),"",G3682+ROW()/1000000)</f>
      </c>
      <c r="R3682" s="247">
        <f>IF(Q3682="","",SUMIFS(Txn[Signed Units],Txn[Key],J3682,Txn[Transaction Order],"&lt;="&amp;Q3682))</f>
      </c>
    </row>
    <row r="3683" spans="10:18" ht="15" customHeight="1" x14ac:dyDescent="0.15">
      <c r="J3683" s="246">
        <f>IF(OR(B3683="",C3683="",E3683=""),"",B3683&amp;":"&amp;C3683&amp;":"&amp;E3683)</f>
      </c>
      <c r="K3683" s="247">
        <f>IF(A3683="","",A3683*D3683)</f>
      </c>
      <c r="L3683" s="246">
        <f>IF(A3683="","",IF(OR(A3683=1,A3683=0),H3683,0))</f>
      </c>
      <c r="M3683" s="246">
        <f>IF(A3683="","",IF(A3683=-1,H3683,0))</f>
      </c>
      <c r="N3683">
        <f>IF(J3683="","",IF(E3683="SGD",1,IF(E3683="USD",Settings!$B$22,IF(E3683="HKD",Settings!$B$23,1))))</f>
      </c>
      <c r="O3683">
        <f>IF(OR(B3683="",C3683="",E3683=""),0,(IF(A3683=-1,H3683,0)-IF(OR(A3683=1,A3683=0),H3683,0)+IF(A3683=2,H3683,0))*IF(E3683="SGD",1,IF(E3683="USD",Settings!$B$22,IF(E3683="HKD",Settings!$B$23,1))))</f>
        <v>0</v>
      </c>
      <c r="P3683">
        <f>IF(OR(B3683="",C3683="",E3683=""),0,IF(A3683=2,H3683*IF(E3683="SGD",1,IF(E3683="USD",Settings!$B$22,IF(E3683="HKD",Settings!$B$23,1))),0))</f>
        <v>0</v>
      </c>
      <c r="Q3683" s="312">
        <f>IF(OR(J3683="",G3683=""),"",G3683+ROW()/1000000)</f>
      </c>
      <c r="R3683" s="247">
        <f>IF(Q3683="","",SUMIFS(Txn[Signed Units],Txn[Key],J3683,Txn[Transaction Order],"&lt;="&amp;Q3683))</f>
      </c>
    </row>
    <row r="3684" spans="10:18" ht="15" customHeight="1" x14ac:dyDescent="0.15">
      <c r="J3684" s="246">
        <f>IF(OR(B3684="",C3684="",E3684=""),"",B3684&amp;":"&amp;C3684&amp;":"&amp;E3684)</f>
      </c>
      <c r="K3684" s="247">
        <f>IF(A3684="","",A3684*D3684)</f>
      </c>
      <c r="L3684" s="246">
        <f>IF(A3684="","",IF(OR(A3684=1,A3684=0),H3684,0))</f>
      </c>
      <c r="M3684" s="246">
        <f>IF(A3684="","",IF(A3684=-1,H3684,0))</f>
      </c>
      <c r="N3684">
        <f>IF(J3684="","",IF(E3684="SGD",1,IF(E3684="USD",Settings!$B$22,IF(E3684="HKD",Settings!$B$23,1))))</f>
      </c>
      <c r="O3684">
        <f>IF(OR(B3684="",C3684="",E3684=""),0,(IF(A3684=-1,H3684,0)-IF(OR(A3684=1,A3684=0),H3684,0)+IF(A3684=2,H3684,0))*IF(E3684="SGD",1,IF(E3684="USD",Settings!$B$22,IF(E3684="HKD",Settings!$B$23,1))))</f>
        <v>0</v>
      </c>
      <c r="P3684">
        <f>IF(OR(B3684="",C3684="",E3684=""),0,IF(A3684=2,H3684*IF(E3684="SGD",1,IF(E3684="USD",Settings!$B$22,IF(E3684="HKD",Settings!$B$23,1))),0))</f>
        <v>0</v>
      </c>
      <c r="Q3684" s="312">
        <f>IF(OR(J3684="",G3684=""),"",G3684+ROW()/1000000)</f>
      </c>
      <c r="R3684" s="247">
        <f>IF(Q3684="","",SUMIFS(Txn[Signed Units],Txn[Key],J3684,Txn[Transaction Order],"&lt;="&amp;Q3684))</f>
      </c>
    </row>
    <row r="3685" spans="10:18" ht="15" customHeight="1" x14ac:dyDescent="0.15">
      <c r="J3685" s="246">
        <f>IF(OR(B3685="",C3685="",E3685=""),"",B3685&amp;":"&amp;C3685&amp;":"&amp;E3685)</f>
      </c>
      <c r="K3685" s="247">
        <f>IF(A3685="","",A3685*D3685)</f>
      </c>
      <c r="L3685" s="246">
        <f>IF(A3685="","",IF(OR(A3685=1,A3685=0),H3685,0))</f>
      </c>
      <c r="M3685" s="246">
        <f>IF(A3685="","",IF(A3685=-1,H3685,0))</f>
      </c>
      <c r="N3685">
        <f>IF(J3685="","",IF(E3685="SGD",1,IF(E3685="USD",Settings!$B$22,IF(E3685="HKD",Settings!$B$23,1))))</f>
      </c>
      <c r="O3685">
        <f>IF(OR(B3685="",C3685="",E3685=""),0,(IF(A3685=-1,H3685,0)-IF(OR(A3685=1,A3685=0),H3685,0)+IF(A3685=2,H3685,0))*IF(E3685="SGD",1,IF(E3685="USD",Settings!$B$22,IF(E3685="HKD",Settings!$B$23,1))))</f>
        <v>0</v>
      </c>
      <c r="P3685">
        <f>IF(OR(B3685="",C3685="",E3685=""),0,IF(A3685=2,H3685*IF(E3685="SGD",1,IF(E3685="USD",Settings!$B$22,IF(E3685="HKD",Settings!$B$23,1))),0))</f>
        <v>0</v>
      </c>
      <c r="Q3685" s="312">
        <f>IF(OR(J3685="",G3685=""),"",G3685+ROW()/1000000)</f>
      </c>
      <c r="R3685" s="247">
        <f>IF(Q3685="","",SUMIFS(Txn[Signed Units],Txn[Key],J3685,Txn[Transaction Order],"&lt;="&amp;Q3685))</f>
      </c>
    </row>
    <row r="3686" spans="10:18" ht="15" customHeight="1" x14ac:dyDescent="0.15">
      <c r="J3686" s="246">
        <f>IF(OR(B3686="",C3686="",E3686=""),"",B3686&amp;":"&amp;C3686&amp;":"&amp;E3686)</f>
      </c>
      <c r="K3686" s="247">
        <f>IF(A3686="","",A3686*D3686)</f>
      </c>
      <c r="L3686" s="246">
        <f>IF(A3686="","",IF(OR(A3686=1,A3686=0),H3686,0))</f>
      </c>
      <c r="M3686" s="246">
        <f>IF(A3686="","",IF(A3686=-1,H3686,0))</f>
      </c>
      <c r="N3686">
        <f>IF(J3686="","",IF(E3686="SGD",1,IF(E3686="USD",Settings!$B$22,IF(E3686="HKD",Settings!$B$23,1))))</f>
      </c>
      <c r="O3686">
        <f>IF(OR(B3686="",C3686="",E3686=""),0,(IF(A3686=-1,H3686,0)-IF(OR(A3686=1,A3686=0),H3686,0)+IF(A3686=2,H3686,0))*IF(E3686="SGD",1,IF(E3686="USD",Settings!$B$22,IF(E3686="HKD",Settings!$B$23,1))))</f>
        <v>0</v>
      </c>
      <c r="P3686">
        <f>IF(OR(B3686="",C3686="",E3686=""),0,IF(A3686=2,H3686*IF(E3686="SGD",1,IF(E3686="USD",Settings!$B$22,IF(E3686="HKD",Settings!$B$23,1))),0))</f>
        <v>0</v>
      </c>
      <c r="Q3686" s="312">
        <f>IF(OR(J3686="",G3686=""),"",G3686+ROW()/1000000)</f>
      </c>
      <c r="R3686" s="247">
        <f>IF(Q3686="","",SUMIFS(Txn[Signed Units],Txn[Key],J3686,Txn[Transaction Order],"&lt;="&amp;Q3686))</f>
      </c>
    </row>
    <row r="3687" spans="10:18" ht="15" customHeight="1" x14ac:dyDescent="0.15">
      <c r="J3687" s="246">
        <f>IF(OR(B3687="",C3687="",E3687=""),"",B3687&amp;":"&amp;C3687&amp;":"&amp;E3687)</f>
      </c>
      <c r="K3687" s="247">
        <f>IF(A3687="","",A3687*D3687)</f>
      </c>
      <c r="L3687" s="246">
        <f>IF(A3687="","",IF(OR(A3687=1,A3687=0),H3687,0))</f>
      </c>
      <c r="M3687" s="246">
        <f>IF(A3687="","",IF(A3687=-1,H3687,0))</f>
      </c>
      <c r="N3687">
        <f>IF(J3687="","",IF(E3687="SGD",1,IF(E3687="USD",Settings!$B$22,IF(E3687="HKD",Settings!$B$23,1))))</f>
      </c>
      <c r="O3687">
        <f>IF(OR(B3687="",C3687="",E3687=""),0,(IF(A3687=-1,H3687,0)-IF(OR(A3687=1,A3687=0),H3687,0)+IF(A3687=2,H3687,0))*IF(E3687="SGD",1,IF(E3687="USD",Settings!$B$22,IF(E3687="HKD",Settings!$B$23,1))))</f>
        <v>0</v>
      </c>
      <c r="P3687">
        <f>IF(OR(B3687="",C3687="",E3687=""),0,IF(A3687=2,H3687*IF(E3687="SGD",1,IF(E3687="USD",Settings!$B$22,IF(E3687="HKD",Settings!$B$23,1))),0))</f>
        <v>0</v>
      </c>
      <c r="Q3687" s="312">
        <f>IF(OR(J3687="",G3687=""),"",G3687+ROW()/1000000)</f>
      </c>
      <c r="R3687" s="247">
        <f>IF(Q3687="","",SUMIFS(Txn[Signed Units],Txn[Key],J3687,Txn[Transaction Order],"&lt;="&amp;Q3687))</f>
      </c>
    </row>
    <row r="3688" spans="10:18" ht="15" customHeight="1" x14ac:dyDescent="0.15">
      <c r="J3688" s="246">
        <f>IF(OR(B3688="",C3688="",E3688=""),"",B3688&amp;":"&amp;C3688&amp;":"&amp;E3688)</f>
      </c>
      <c r="K3688" s="247">
        <f>IF(A3688="","",A3688*D3688)</f>
      </c>
      <c r="L3688" s="246">
        <f>IF(A3688="","",IF(OR(A3688=1,A3688=0),H3688,0))</f>
      </c>
      <c r="M3688" s="246">
        <f>IF(A3688="","",IF(A3688=-1,H3688,0))</f>
      </c>
      <c r="N3688">
        <f>IF(J3688="","",IF(E3688="SGD",1,IF(E3688="USD",Settings!$B$22,IF(E3688="HKD",Settings!$B$23,1))))</f>
      </c>
      <c r="O3688">
        <f>IF(OR(B3688="",C3688="",E3688=""),0,(IF(A3688=-1,H3688,0)-IF(OR(A3688=1,A3688=0),H3688,0)+IF(A3688=2,H3688,0))*IF(E3688="SGD",1,IF(E3688="USD",Settings!$B$22,IF(E3688="HKD",Settings!$B$23,1))))</f>
        <v>0</v>
      </c>
      <c r="P3688">
        <f>IF(OR(B3688="",C3688="",E3688=""),0,IF(A3688=2,H3688*IF(E3688="SGD",1,IF(E3688="USD",Settings!$B$22,IF(E3688="HKD",Settings!$B$23,1))),0))</f>
        <v>0</v>
      </c>
      <c r="Q3688" s="312">
        <f>IF(OR(J3688="",G3688=""),"",G3688+ROW()/1000000)</f>
      </c>
      <c r="R3688" s="247">
        <f>IF(Q3688="","",SUMIFS(Txn[Signed Units],Txn[Key],J3688,Txn[Transaction Order],"&lt;="&amp;Q3688))</f>
      </c>
    </row>
    <row r="3689" spans="10:18" ht="15" customHeight="1" x14ac:dyDescent="0.15">
      <c r="J3689" s="246">
        <f>IF(OR(B3689="",C3689="",E3689=""),"",B3689&amp;":"&amp;C3689&amp;":"&amp;E3689)</f>
      </c>
      <c r="K3689" s="247">
        <f>IF(A3689="","",A3689*D3689)</f>
      </c>
      <c r="L3689" s="246">
        <f>IF(A3689="","",IF(OR(A3689=1,A3689=0),H3689,0))</f>
      </c>
      <c r="M3689" s="246">
        <f>IF(A3689="","",IF(A3689=-1,H3689,0))</f>
      </c>
      <c r="N3689">
        <f>IF(J3689="","",IF(E3689="SGD",1,IF(E3689="USD",Settings!$B$22,IF(E3689="HKD",Settings!$B$23,1))))</f>
      </c>
      <c r="O3689">
        <f>IF(OR(B3689="",C3689="",E3689=""),0,(IF(A3689=-1,H3689,0)-IF(OR(A3689=1,A3689=0),H3689,0)+IF(A3689=2,H3689,0))*IF(E3689="SGD",1,IF(E3689="USD",Settings!$B$22,IF(E3689="HKD",Settings!$B$23,1))))</f>
        <v>0</v>
      </c>
      <c r="P3689">
        <f>IF(OR(B3689="",C3689="",E3689=""),0,IF(A3689=2,H3689*IF(E3689="SGD",1,IF(E3689="USD",Settings!$B$22,IF(E3689="HKD",Settings!$B$23,1))),0))</f>
        <v>0</v>
      </c>
      <c r="Q3689" s="312">
        <f>IF(OR(J3689="",G3689=""),"",G3689+ROW()/1000000)</f>
      </c>
      <c r="R3689" s="247">
        <f>IF(Q3689="","",SUMIFS(Txn[Signed Units],Txn[Key],J3689,Txn[Transaction Order],"&lt;="&amp;Q3689))</f>
      </c>
    </row>
    <row r="3690" spans="10:18" ht="15" customHeight="1" x14ac:dyDescent="0.15">
      <c r="J3690" s="246">
        <f>IF(OR(B3690="",C3690="",E3690=""),"",B3690&amp;":"&amp;C3690&amp;":"&amp;E3690)</f>
      </c>
      <c r="K3690" s="247">
        <f>IF(A3690="","",A3690*D3690)</f>
      </c>
      <c r="L3690" s="246">
        <f>IF(A3690="","",IF(OR(A3690=1,A3690=0),H3690,0))</f>
      </c>
      <c r="M3690" s="246">
        <f>IF(A3690="","",IF(A3690=-1,H3690,0))</f>
      </c>
      <c r="N3690">
        <f>IF(J3690="","",IF(E3690="SGD",1,IF(E3690="USD",Settings!$B$22,IF(E3690="HKD",Settings!$B$23,1))))</f>
      </c>
      <c r="O3690">
        <f>IF(OR(B3690="",C3690="",E3690=""),0,(IF(A3690=-1,H3690,0)-IF(OR(A3690=1,A3690=0),H3690,0)+IF(A3690=2,H3690,0))*IF(E3690="SGD",1,IF(E3690="USD",Settings!$B$22,IF(E3690="HKD",Settings!$B$23,1))))</f>
        <v>0</v>
      </c>
      <c r="P3690">
        <f>IF(OR(B3690="",C3690="",E3690=""),0,IF(A3690=2,H3690*IF(E3690="SGD",1,IF(E3690="USD",Settings!$B$22,IF(E3690="HKD",Settings!$B$23,1))),0))</f>
        <v>0</v>
      </c>
      <c r="Q3690" s="312">
        <f>IF(OR(J3690="",G3690=""),"",G3690+ROW()/1000000)</f>
      </c>
      <c r="R3690" s="247">
        <f>IF(Q3690="","",SUMIFS(Txn[Signed Units],Txn[Key],J3690,Txn[Transaction Order],"&lt;="&amp;Q3690))</f>
      </c>
    </row>
    <row r="3691" spans="10:18" ht="15" customHeight="1" x14ac:dyDescent="0.15">
      <c r="J3691" s="246">
        <f>IF(OR(B3691="",C3691="",E3691=""),"",B3691&amp;":"&amp;C3691&amp;":"&amp;E3691)</f>
      </c>
      <c r="K3691" s="247">
        <f>IF(A3691="","",A3691*D3691)</f>
      </c>
      <c r="L3691" s="246">
        <f>IF(A3691="","",IF(OR(A3691=1,A3691=0),H3691,0))</f>
      </c>
      <c r="M3691" s="246">
        <f>IF(A3691="","",IF(A3691=-1,H3691,0))</f>
      </c>
      <c r="N3691">
        <f>IF(J3691="","",IF(E3691="SGD",1,IF(E3691="USD",Settings!$B$22,IF(E3691="HKD",Settings!$B$23,1))))</f>
      </c>
      <c r="O3691">
        <f>IF(OR(B3691="",C3691="",E3691=""),0,(IF(A3691=-1,H3691,0)-IF(OR(A3691=1,A3691=0),H3691,0)+IF(A3691=2,H3691,0))*IF(E3691="SGD",1,IF(E3691="USD",Settings!$B$22,IF(E3691="HKD",Settings!$B$23,1))))</f>
        <v>0</v>
      </c>
      <c r="P3691">
        <f>IF(OR(B3691="",C3691="",E3691=""),0,IF(A3691=2,H3691*IF(E3691="SGD",1,IF(E3691="USD",Settings!$B$22,IF(E3691="HKD",Settings!$B$23,1))),0))</f>
        <v>0</v>
      </c>
      <c r="Q3691" s="312">
        <f>IF(OR(J3691="",G3691=""),"",G3691+ROW()/1000000)</f>
      </c>
      <c r="R3691" s="247">
        <f>IF(Q3691="","",SUMIFS(Txn[Signed Units],Txn[Key],J3691,Txn[Transaction Order],"&lt;="&amp;Q3691))</f>
      </c>
    </row>
    <row r="3692" spans="10:18" ht="15" customHeight="1" x14ac:dyDescent="0.15">
      <c r="J3692" s="246">
        <f>IF(OR(B3692="",C3692="",E3692=""),"",B3692&amp;":"&amp;C3692&amp;":"&amp;E3692)</f>
      </c>
      <c r="K3692" s="247">
        <f>IF(A3692="","",A3692*D3692)</f>
      </c>
      <c r="L3692" s="246">
        <f>IF(A3692="","",IF(OR(A3692=1,A3692=0),H3692,0))</f>
      </c>
      <c r="M3692" s="246">
        <f>IF(A3692="","",IF(A3692=-1,H3692,0))</f>
      </c>
      <c r="N3692">
        <f>IF(J3692="","",IF(E3692="SGD",1,IF(E3692="USD",Settings!$B$22,IF(E3692="HKD",Settings!$B$23,1))))</f>
      </c>
      <c r="O3692">
        <f>IF(OR(B3692="",C3692="",E3692=""),0,(IF(A3692=-1,H3692,0)-IF(OR(A3692=1,A3692=0),H3692,0)+IF(A3692=2,H3692,0))*IF(E3692="SGD",1,IF(E3692="USD",Settings!$B$22,IF(E3692="HKD",Settings!$B$23,1))))</f>
        <v>0</v>
      </c>
      <c r="P3692">
        <f>IF(OR(B3692="",C3692="",E3692=""),0,IF(A3692=2,H3692*IF(E3692="SGD",1,IF(E3692="USD",Settings!$B$22,IF(E3692="HKD",Settings!$B$23,1))),0))</f>
        <v>0</v>
      </c>
      <c r="Q3692" s="312">
        <f>IF(OR(J3692="",G3692=""),"",G3692+ROW()/1000000)</f>
      </c>
      <c r="R3692" s="247">
        <f>IF(Q3692="","",SUMIFS(Txn[Signed Units],Txn[Key],J3692,Txn[Transaction Order],"&lt;="&amp;Q3692))</f>
      </c>
    </row>
    <row r="3693" spans="10:18" ht="15" customHeight="1" x14ac:dyDescent="0.15">
      <c r="J3693" s="246">
        <f>IF(OR(B3693="",C3693="",E3693=""),"",B3693&amp;":"&amp;C3693&amp;":"&amp;E3693)</f>
      </c>
      <c r="K3693" s="247">
        <f>IF(A3693="","",A3693*D3693)</f>
      </c>
      <c r="L3693" s="246">
        <f>IF(A3693="","",IF(OR(A3693=1,A3693=0),H3693,0))</f>
      </c>
      <c r="M3693" s="246">
        <f>IF(A3693="","",IF(A3693=-1,H3693,0))</f>
      </c>
      <c r="N3693">
        <f>IF(J3693="","",IF(E3693="SGD",1,IF(E3693="USD",Settings!$B$22,IF(E3693="HKD",Settings!$B$23,1))))</f>
      </c>
      <c r="O3693">
        <f>IF(OR(B3693="",C3693="",E3693=""),0,(IF(A3693=-1,H3693,0)-IF(OR(A3693=1,A3693=0),H3693,0)+IF(A3693=2,H3693,0))*IF(E3693="SGD",1,IF(E3693="USD",Settings!$B$22,IF(E3693="HKD",Settings!$B$23,1))))</f>
        <v>0</v>
      </c>
      <c r="P3693">
        <f>IF(OR(B3693="",C3693="",E3693=""),0,IF(A3693=2,H3693*IF(E3693="SGD",1,IF(E3693="USD",Settings!$B$22,IF(E3693="HKD",Settings!$B$23,1))),0))</f>
        <v>0</v>
      </c>
      <c r="Q3693" s="312">
        <f>IF(OR(J3693="",G3693=""),"",G3693+ROW()/1000000)</f>
      </c>
      <c r="R3693" s="247">
        <f>IF(Q3693="","",SUMIFS(Txn[Signed Units],Txn[Key],J3693,Txn[Transaction Order],"&lt;="&amp;Q3693))</f>
      </c>
    </row>
    <row r="3694" spans="10:18" ht="15" customHeight="1" x14ac:dyDescent="0.15">
      <c r="J3694" s="246">
        <f>IF(OR(B3694="",C3694="",E3694=""),"",B3694&amp;":"&amp;C3694&amp;":"&amp;E3694)</f>
      </c>
      <c r="K3694" s="247">
        <f>IF(A3694="","",A3694*D3694)</f>
      </c>
      <c r="L3694" s="246">
        <f>IF(A3694="","",IF(OR(A3694=1,A3694=0),H3694,0))</f>
      </c>
      <c r="M3694" s="246">
        <f>IF(A3694="","",IF(A3694=-1,H3694,0))</f>
      </c>
      <c r="N3694">
        <f>IF(J3694="","",IF(E3694="SGD",1,IF(E3694="USD",Settings!$B$22,IF(E3694="HKD",Settings!$B$23,1))))</f>
      </c>
      <c r="O3694">
        <f>IF(OR(B3694="",C3694="",E3694=""),0,(IF(A3694=-1,H3694,0)-IF(OR(A3694=1,A3694=0),H3694,0)+IF(A3694=2,H3694,0))*IF(E3694="SGD",1,IF(E3694="USD",Settings!$B$22,IF(E3694="HKD",Settings!$B$23,1))))</f>
        <v>0</v>
      </c>
      <c r="P3694">
        <f>IF(OR(B3694="",C3694="",E3694=""),0,IF(A3694=2,H3694*IF(E3694="SGD",1,IF(E3694="USD",Settings!$B$22,IF(E3694="HKD",Settings!$B$23,1))),0))</f>
        <v>0</v>
      </c>
      <c r="Q3694" s="312">
        <f>IF(OR(J3694="",G3694=""),"",G3694+ROW()/1000000)</f>
      </c>
      <c r="R3694" s="247">
        <f>IF(Q3694="","",SUMIFS(Txn[Signed Units],Txn[Key],J3694,Txn[Transaction Order],"&lt;="&amp;Q3694))</f>
      </c>
    </row>
    <row r="3695" spans="10:18" ht="15" customHeight="1" x14ac:dyDescent="0.15">
      <c r="J3695" s="246">
        <f>IF(OR(B3695="",C3695="",E3695=""),"",B3695&amp;":"&amp;C3695&amp;":"&amp;E3695)</f>
      </c>
      <c r="K3695" s="247">
        <f>IF(A3695="","",A3695*D3695)</f>
      </c>
      <c r="L3695" s="246">
        <f>IF(A3695="","",IF(OR(A3695=1,A3695=0),H3695,0))</f>
      </c>
      <c r="M3695" s="246">
        <f>IF(A3695="","",IF(A3695=-1,H3695,0))</f>
      </c>
      <c r="N3695">
        <f>IF(J3695="","",IF(E3695="SGD",1,IF(E3695="USD",Settings!$B$22,IF(E3695="HKD",Settings!$B$23,1))))</f>
      </c>
      <c r="O3695">
        <f>IF(OR(B3695="",C3695="",E3695=""),0,(IF(A3695=-1,H3695,0)-IF(OR(A3695=1,A3695=0),H3695,0)+IF(A3695=2,H3695,0))*IF(E3695="SGD",1,IF(E3695="USD",Settings!$B$22,IF(E3695="HKD",Settings!$B$23,1))))</f>
        <v>0</v>
      </c>
      <c r="P3695">
        <f>IF(OR(B3695="",C3695="",E3695=""),0,IF(A3695=2,H3695*IF(E3695="SGD",1,IF(E3695="USD",Settings!$B$22,IF(E3695="HKD",Settings!$B$23,1))),0))</f>
        <v>0</v>
      </c>
      <c r="Q3695" s="312">
        <f>IF(OR(J3695="",G3695=""),"",G3695+ROW()/1000000)</f>
      </c>
      <c r="R3695" s="247">
        <f>IF(Q3695="","",SUMIFS(Txn[Signed Units],Txn[Key],J3695,Txn[Transaction Order],"&lt;="&amp;Q3695))</f>
      </c>
    </row>
    <row r="3696" spans="10:18" ht="15" customHeight="1" x14ac:dyDescent="0.15">
      <c r="J3696" s="246">
        <f>IF(OR(B3696="",C3696="",E3696=""),"",B3696&amp;":"&amp;C3696&amp;":"&amp;E3696)</f>
      </c>
      <c r="K3696" s="247">
        <f>IF(A3696="","",A3696*D3696)</f>
      </c>
      <c r="L3696" s="246">
        <f>IF(A3696="","",IF(OR(A3696=1,A3696=0),H3696,0))</f>
      </c>
      <c r="M3696" s="246">
        <f>IF(A3696="","",IF(A3696=-1,H3696,0))</f>
      </c>
      <c r="N3696">
        <f>IF(J3696="","",IF(E3696="SGD",1,IF(E3696="USD",Settings!$B$22,IF(E3696="HKD",Settings!$B$23,1))))</f>
      </c>
      <c r="O3696">
        <f>IF(OR(B3696="",C3696="",E3696=""),0,(IF(A3696=-1,H3696,0)-IF(OR(A3696=1,A3696=0),H3696,0)+IF(A3696=2,H3696,0))*IF(E3696="SGD",1,IF(E3696="USD",Settings!$B$22,IF(E3696="HKD",Settings!$B$23,1))))</f>
        <v>0</v>
      </c>
      <c r="P3696">
        <f>IF(OR(B3696="",C3696="",E3696=""),0,IF(A3696=2,H3696*IF(E3696="SGD",1,IF(E3696="USD",Settings!$B$22,IF(E3696="HKD",Settings!$B$23,1))),0))</f>
        <v>0</v>
      </c>
      <c r="Q3696" s="312">
        <f>IF(OR(J3696="",G3696=""),"",G3696+ROW()/1000000)</f>
      </c>
      <c r="R3696" s="247">
        <f>IF(Q3696="","",SUMIFS(Txn[Signed Units],Txn[Key],J3696,Txn[Transaction Order],"&lt;="&amp;Q3696))</f>
      </c>
    </row>
    <row r="3697" spans="10:18" ht="15" customHeight="1" x14ac:dyDescent="0.15">
      <c r="J3697" s="246">
        <f>IF(OR(B3697="",C3697="",E3697=""),"",B3697&amp;":"&amp;C3697&amp;":"&amp;E3697)</f>
      </c>
      <c r="K3697" s="247">
        <f>IF(A3697="","",A3697*D3697)</f>
      </c>
      <c r="L3697" s="246">
        <f>IF(A3697="","",IF(OR(A3697=1,A3697=0),H3697,0))</f>
      </c>
      <c r="M3697" s="246">
        <f>IF(A3697="","",IF(A3697=-1,H3697,0))</f>
      </c>
      <c r="N3697">
        <f>IF(J3697="","",IF(E3697="SGD",1,IF(E3697="USD",Settings!$B$22,IF(E3697="HKD",Settings!$B$23,1))))</f>
      </c>
      <c r="O3697">
        <f>IF(OR(B3697="",C3697="",E3697=""),0,(IF(A3697=-1,H3697,0)-IF(OR(A3697=1,A3697=0),H3697,0)+IF(A3697=2,H3697,0))*IF(E3697="SGD",1,IF(E3697="USD",Settings!$B$22,IF(E3697="HKD",Settings!$B$23,1))))</f>
        <v>0</v>
      </c>
      <c r="P3697">
        <f>IF(OR(B3697="",C3697="",E3697=""),0,IF(A3697=2,H3697*IF(E3697="SGD",1,IF(E3697="USD",Settings!$B$22,IF(E3697="HKD",Settings!$B$23,1))),0))</f>
        <v>0</v>
      </c>
      <c r="Q3697" s="312">
        <f>IF(OR(J3697="",G3697=""),"",G3697+ROW()/1000000)</f>
      </c>
      <c r="R3697" s="247">
        <f>IF(Q3697="","",SUMIFS(Txn[Signed Units],Txn[Key],J3697,Txn[Transaction Order],"&lt;="&amp;Q3697))</f>
      </c>
    </row>
    <row r="3698" spans="10:18" ht="15" customHeight="1" x14ac:dyDescent="0.15">
      <c r="J3698" s="246">
        <f>IF(OR(B3698="",C3698="",E3698=""),"",B3698&amp;":"&amp;C3698&amp;":"&amp;E3698)</f>
      </c>
      <c r="K3698" s="247">
        <f>IF(A3698="","",A3698*D3698)</f>
      </c>
      <c r="L3698" s="246">
        <f>IF(A3698="","",IF(OR(A3698=1,A3698=0),H3698,0))</f>
      </c>
      <c r="M3698" s="246">
        <f>IF(A3698="","",IF(A3698=-1,H3698,0))</f>
      </c>
      <c r="N3698">
        <f>IF(J3698="","",IF(E3698="SGD",1,IF(E3698="USD",Settings!$B$22,IF(E3698="HKD",Settings!$B$23,1))))</f>
      </c>
      <c r="O3698">
        <f>IF(OR(B3698="",C3698="",E3698=""),0,(IF(A3698=-1,H3698,0)-IF(OR(A3698=1,A3698=0),H3698,0)+IF(A3698=2,H3698,0))*IF(E3698="SGD",1,IF(E3698="USD",Settings!$B$22,IF(E3698="HKD",Settings!$B$23,1))))</f>
        <v>0</v>
      </c>
      <c r="P3698">
        <f>IF(OR(B3698="",C3698="",E3698=""),0,IF(A3698=2,H3698*IF(E3698="SGD",1,IF(E3698="USD",Settings!$B$22,IF(E3698="HKD",Settings!$B$23,1))),0))</f>
        <v>0</v>
      </c>
      <c r="Q3698" s="312">
        <f>IF(OR(J3698="",G3698=""),"",G3698+ROW()/1000000)</f>
      </c>
      <c r="R3698" s="247">
        <f>IF(Q3698="","",SUMIFS(Txn[Signed Units],Txn[Key],J3698,Txn[Transaction Order],"&lt;="&amp;Q3698))</f>
      </c>
    </row>
    <row r="3699" spans="10:18" ht="15" customHeight="1" x14ac:dyDescent="0.15">
      <c r="J3699" s="246">
        <f>IF(OR(B3699="",C3699="",E3699=""),"",B3699&amp;":"&amp;C3699&amp;":"&amp;E3699)</f>
      </c>
      <c r="K3699" s="247">
        <f>IF(A3699="","",A3699*D3699)</f>
      </c>
      <c r="L3699" s="246">
        <f>IF(A3699="","",IF(OR(A3699=1,A3699=0),H3699,0))</f>
      </c>
      <c r="M3699" s="246">
        <f>IF(A3699="","",IF(A3699=-1,H3699,0))</f>
      </c>
      <c r="N3699">
        <f>IF(J3699="","",IF(E3699="SGD",1,IF(E3699="USD",Settings!$B$22,IF(E3699="HKD",Settings!$B$23,1))))</f>
      </c>
      <c r="O3699">
        <f>IF(OR(B3699="",C3699="",E3699=""),0,(IF(A3699=-1,H3699,0)-IF(OR(A3699=1,A3699=0),H3699,0)+IF(A3699=2,H3699,0))*IF(E3699="SGD",1,IF(E3699="USD",Settings!$B$22,IF(E3699="HKD",Settings!$B$23,1))))</f>
        <v>0</v>
      </c>
      <c r="P3699">
        <f>IF(OR(B3699="",C3699="",E3699=""),0,IF(A3699=2,H3699*IF(E3699="SGD",1,IF(E3699="USD",Settings!$B$22,IF(E3699="HKD",Settings!$B$23,1))),0))</f>
        <v>0</v>
      </c>
      <c r="Q3699" s="312">
        <f>IF(OR(J3699="",G3699=""),"",G3699+ROW()/1000000)</f>
      </c>
      <c r="R3699" s="247">
        <f>IF(Q3699="","",SUMIFS(Txn[Signed Units],Txn[Key],J3699,Txn[Transaction Order],"&lt;="&amp;Q3699))</f>
      </c>
    </row>
    <row r="3700" spans="10:18" ht="15" customHeight="1" x14ac:dyDescent="0.15">
      <c r="J3700" s="246">
        <f>IF(OR(B3700="",C3700="",E3700=""),"",B3700&amp;":"&amp;C3700&amp;":"&amp;E3700)</f>
      </c>
      <c r="K3700" s="247">
        <f>IF(A3700="","",A3700*D3700)</f>
      </c>
      <c r="L3700" s="246">
        <f>IF(A3700="","",IF(OR(A3700=1,A3700=0),H3700,0))</f>
      </c>
      <c r="M3700" s="246">
        <f>IF(A3700="","",IF(A3700=-1,H3700,0))</f>
      </c>
      <c r="N3700">
        <f>IF(J3700="","",IF(E3700="SGD",1,IF(E3700="USD",Settings!$B$22,IF(E3700="HKD",Settings!$B$23,1))))</f>
      </c>
      <c r="O3700">
        <f>IF(OR(B3700="",C3700="",E3700=""),0,(IF(A3700=-1,H3700,0)-IF(OR(A3700=1,A3700=0),H3700,0)+IF(A3700=2,H3700,0))*IF(E3700="SGD",1,IF(E3700="USD",Settings!$B$22,IF(E3700="HKD",Settings!$B$23,1))))</f>
        <v>0</v>
      </c>
      <c r="P3700">
        <f>IF(OR(B3700="",C3700="",E3700=""),0,IF(A3700=2,H3700*IF(E3700="SGD",1,IF(E3700="USD",Settings!$B$22,IF(E3700="HKD",Settings!$B$23,1))),0))</f>
        <v>0</v>
      </c>
      <c r="Q3700" s="312">
        <f>IF(OR(J3700="",G3700=""),"",G3700+ROW()/1000000)</f>
      </c>
      <c r="R3700" s="247">
        <f>IF(Q3700="","",SUMIFS(Txn[Signed Units],Txn[Key],J3700,Txn[Transaction Order],"&lt;="&amp;Q3700))</f>
      </c>
    </row>
    <row r="3701" spans="10:18" ht="15" customHeight="1" x14ac:dyDescent="0.15">
      <c r="J3701" s="246">
        <f>IF(OR(B3701="",C3701="",E3701=""),"",B3701&amp;":"&amp;C3701&amp;":"&amp;E3701)</f>
      </c>
      <c r="K3701" s="247">
        <f>IF(A3701="","",A3701*D3701)</f>
      </c>
      <c r="L3701" s="246">
        <f>IF(A3701="","",IF(OR(A3701=1,A3701=0),H3701,0))</f>
      </c>
      <c r="M3701" s="246">
        <f>IF(A3701="","",IF(A3701=-1,H3701,0))</f>
      </c>
      <c r="N3701">
        <f>IF(J3701="","",IF(E3701="SGD",1,IF(E3701="USD",Settings!$B$22,IF(E3701="HKD",Settings!$B$23,1))))</f>
      </c>
      <c r="O3701">
        <f>IF(OR(B3701="",C3701="",E3701=""),0,(IF(A3701=-1,H3701,0)-IF(OR(A3701=1,A3701=0),H3701,0)+IF(A3701=2,H3701,0))*IF(E3701="SGD",1,IF(E3701="USD",Settings!$B$22,IF(E3701="HKD",Settings!$B$23,1))))</f>
        <v>0</v>
      </c>
      <c r="P3701">
        <f>IF(OR(B3701="",C3701="",E3701=""),0,IF(A3701=2,H3701*IF(E3701="SGD",1,IF(E3701="USD",Settings!$B$22,IF(E3701="HKD",Settings!$B$23,1))),0))</f>
        <v>0</v>
      </c>
      <c r="Q3701" s="312">
        <f>IF(OR(J3701="",G3701=""),"",G3701+ROW()/1000000)</f>
      </c>
      <c r="R3701" s="247">
        <f>IF(Q3701="","",SUMIFS(Txn[Signed Units],Txn[Key],J3701,Txn[Transaction Order],"&lt;="&amp;Q3701))</f>
      </c>
    </row>
    <row r="3702" spans="10:18" ht="15" customHeight="1" x14ac:dyDescent="0.15">
      <c r="J3702" s="246">
        <f>IF(OR(B3702="",C3702="",E3702=""),"",B3702&amp;":"&amp;C3702&amp;":"&amp;E3702)</f>
      </c>
      <c r="K3702" s="247">
        <f>IF(A3702="","",A3702*D3702)</f>
      </c>
      <c r="L3702" s="246">
        <f>IF(A3702="","",IF(OR(A3702=1,A3702=0),H3702,0))</f>
      </c>
      <c r="M3702" s="246">
        <f>IF(A3702="","",IF(A3702=-1,H3702,0))</f>
      </c>
      <c r="N3702">
        <f>IF(J3702="","",IF(E3702="SGD",1,IF(E3702="USD",Settings!$B$22,IF(E3702="HKD",Settings!$B$23,1))))</f>
      </c>
      <c r="O3702">
        <f>IF(OR(B3702="",C3702="",E3702=""),0,(IF(A3702=-1,H3702,0)-IF(OR(A3702=1,A3702=0),H3702,0)+IF(A3702=2,H3702,0))*IF(E3702="SGD",1,IF(E3702="USD",Settings!$B$22,IF(E3702="HKD",Settings!$B$23,1))))</f>
        <v>0</v>
      </c>
      <c r="P3702">
        <f>IF(OR(B3702="",C3702="",E3702=""),0,IF(A3702=2,H3702*IF(E3702="SGD",1,IF(E3702="USD",Settings!$B$22,IF(E3702="HKD",Settings!$B$23,1))),0))</f>
        <v>0</v>
      </c>
      <c r="Q3702" s="312">
        <f>IF(OR(J3702="",G3702=""),"",G3702+ROW()/1000000)</f>
      </c>
      <c r="R3702" s="247">
        <f>IF(Q3702="","",SUMIFS(Txn[Signed Units],Txn[Key],J3702,Txn[Transaction Order],"&lt;="&amp;Q3702))</f>
      </c>
    </row>
    <row r="3703" spans="10:18" ht="15" customHeight="1" x14ac:dyDescent="0.15">
      <c r="J3703" s="246">
        <f>IF(OR(B3703="",C3703="",E3703=""),"",B3703&amp;":"&amp;C3703&amp;":"&amp;E3703)</f>
      </c>
      <c r="K3703" s="247">
        <f>IF(A3703="","",A3703*D3703)</f>
      </c>
      <c r="L3703" s="246">
        <f>IF(A3703="","",IF(OR(A3703=1,A3703=0),H3703,0))</f>
      </c>
      <c r="M3703" s="246">
        <f>IF(A3703="","",IF(A3703=-1,H3703,0))</f>
      </c>
      <c r="N3703">
        <f>IF(J3703="","",IF(E3703="SGD",1,IF(E3703="USD",Settings!$B$22,IF(E3703="HKD",Settings!$B$23,1))))</f>
      </c>
      <c r="O3703">
        <f>IF(OR(B3703="",C3703="",E3703=""),0,(IF(A3703=-1,H3703,0)-IF(OR(A3703=1,A3703=0),H3703,0)+IF(A3703=2,H3703,0))*IF(E3703="SGD",1,IF(E3703="USD",Settings!$B$22,IF(E3703="HKD",Settings!$B$23,1))))</f>
        <v>0</v>
      </c>
      <c r="P3703">
        <f>IF(OR(B3703="",C3703="",E3703=""),0,IF(A3703=2,H3703*IF(E3703="SGD",1,IF(E3703="USD",Settings!$B$22,IF(E3703="HKD",Settings!$B$23,1))),0))</f>
        <v>0</v>
      </c>
      <c r="Q3703" s="312">
        <f>IF(OR(J3703="",G3703=""),"",G3703+ROW()/1000000)</f>
      </c>
      <c r="R3703" s="247">
        <f>IF(Q3703="","",SUMIFS(Txn[Signed Units],Txn[Key],J3703,Txn[Transaction Order],"&lt;="&amp;Q3703))</f>
      </c>
    </row>
    <row r="3704" spans="10:18" ht="15" customHeight="1" x14ac:dyDescent="0.15">
      <c r="J3704" s="246">
        <f>IF(OR(B3704="",C3704="",E3704=""),"",B3704&amp;":"&amp;C3704&amp;":"&amp;E3704)</f>
      </c>
      <c r="K3704" s="247">
        <f>IF(A3704="","",A3704*D3704)</f>
      </c>
      <c r="L3704" s="246">
        <f>IF(A3704="","",IF(OR(A3704=1,A3704=0),H3704,0))</f>
      </c>
      <c r="M3704" s="246">
        <f>IF(A3704="","",IF(A3704=-1,H3704,0))</f>
      </c>
      <c r="N3704">
        <f>IF(J3704="","",IF(E3704="SGD",1,IF(E3704="USD",Settings!$B$22,IF(E3704="HKD",Settings!$B$23,1))))</f>
      </c>
      <c r="O3704">
        <f>IF(OR(B3704="",C3704="",E3704=""),0,(IF(A3704=-1,H3704,0)-IF(OR(A3704=1,A3704=0),H3704,0)+IF(A3704=2,H3704,0))*IF(E3704="SGD",1,IF(E3704="USD",Settings!$B$22,IF(E3704="HKD",Settings!$B$23,1))))</f>
        <v>0</v>
      </c>
      <c r="P3704">
        <f>IF(OR(B3704="",C3704="",E3704=""),0,IF(A3704=2,H3704*IF(E3704="SGD",1,IF(E3704="USD",Settings!$B$22,IF(E3704="HKD",Settings!$B$23,1))),0))</f>
        <v>0</v>
      </c>
      <c r="Q3704" s="312">
        <f>IF(OR(J3704="",G3704=""),"",G3704+ROW()/1000000)</f>
      </c>
      <c r="R3704" s="247">
        <f>IF(Q3704="","",SUMIFS(Txn[Signed Units],Txn[Key],J3704,Txn[Transaction Order],"&lt;="&amp;Q3704))</f>
      </c>
    </row>
    <row r="3705" spans="10:18" ht="15" customHeight="1" x14ac:dyDescent="0.15">
      <c r="J3705" s="246">
        <f>IF(OR(B3705="",C3705="",E3705=""),"",B3705&amp;":"&amp;C3705&amp;":"&amp;E3705)</f>
      </c>
      <c r="K3705" s="247">
        <f>IF(A3705="","",A3705*D3705)</f>
      </c>
      <c r="L3705" s="246">
        <f>IF(A3705="","",IF(OR(A3705=1,A3705=0),H3705,0))</f>
      </c>
      <c r="M3705" s="246">
        <f>IF(A3705="","",IF(A3705=-1,H3705,0))</f>
      </c>
      <c r="N3705">
        <f>IF(J3705="","",IF(E3705="SGD",1,IF(E3705="USD",Settings!$B$22,IF(E3705="HKD",Settings!$B$23,1))))</f>
      </c>
      <c r="O3705">
        <f>IF(OR(B3705="",C3705="",E3705=""),0,(IF(A3705=-1,H3705,0)-IF(OR(A3705=1,A3705=0),H3705,0)+IF(A3705=2,H3705,0))*IF(E3705="SGD",1,IF(E3705="USD",Settings!$B$22,IF(E3705="HKD",Settings!$B$23,1))))</f>
        <v>0</v>
      </c>
      <c r="P3705">
        <f>IF(OR(B3705="",C3705="",E3705=""),0,IF(A3705=2,H3705*IF(E3705="SGD",1,IF(E3705="USD",Settings!$B$22,IF(E3705="HKD",Settings!$B$23,1))),0))</f>
        <v>0</v>
      </c>
      <c r="Q3705" s="312">
        <f>IF(OR(J3705="",G3705=""),"",G3705+ROW()/1000000)</f>
      </c>
      <c r="R3705" s="247">
        <f>IF(Q3705="","",SUMIFS(Txn[Signed Units],Txn[Key],J3705,Txn[Transaction Order],"&lt;="&amp;Q3705))</f>
      </c>
    </row>
    <row r="3706" spans="10:18" ht="15" customHeight="1" x14ac:dyDescent="0.15">
      <c r="J3706" s="246">
        <f>IF(OR(B3706="",C3706="",E3706=""),"",B3706&amp;":"&amp;C3706&amp;":"&amp;E3706)</f>
      </c>
      <c r="K3706" s="247">
        <f>IF(A3706="","",A3706*D3706)</f>
      </c>
      <c r="L3706" s="246">
        <f>IF(A3706="","",IF(OR(A3706=1,A3706=0),H3706,0))</f>
      </c>
      <c r="M3706" s="246">
        <f>IF(A3706="","",IF(A3706=-1,H3706,0))</f>
      </c>
      <c r="N3706">
        <f>IF(J3706="","",IF(E3706="SGD",1,IF(E3706="USD",Settings!$B$22,IF(E3706="HKD",Settings!$B$23,1))))</f>
      </c>
      <c r="O3706">
        <f>IF(OR(B3706="",C3706="",E3706=""),0,(IF(A3706=-1,H3706,0)-IF(OR(A3706=1,A3706=0),H3706,0)+IF(A3706=2,H3706,0))*IF(E3706="SGD",1,IF(E3706="USD",Settings!$B$22,IF(E3706="HKD",Settings!$B$23,1))))</f>
        <v>0</v>
      </c>
      <c r="P3706">
        <f>IF(OR(B3706="",C3706="",E3706=""),0,IF(A3706=2,H3706*IF(E3706="SGD",1,IF(E3706="USD",Settings!$B$22,IF(E3706="HKD",Settings!$B$23,1))),0))</f>
        <v>0</v>
      </c>
      <c r="Q3706" s="312">
        <f>IF(OR(J3706="",G3706=""),"",G3706+ROW()/1000000)</f>
      </c>
      <c r="R3706" s="247">
        <f>IF(Q3706="","",SUMIFS(Txn[Signed Units],Txn[Key],J3706,Txn[Transaction Order],"&lt;="&amp;Q3706))</f>
      </c>
    </row>
    <row r="3707" spans="10:18" ht="15" customHeight="1" x14ac:dyDescent="0.15">
      <c r="J3707" s="246">
        <f>IF(OR(B3707="",C3707="",E3707=""),"",B3707&amp;":"&amp;C3707&amp;":"&amp;E3707)</f>
      </c>
      <c r="K3707" s="247">
        <f>IF(A3707="","",A3707*D3707)</f>
      </c>
      <c r="L3707" s="246">
        <f>IF(A3707="","",IF(OR(A3707=1,A3707=0),H3707,0))</f>
      </c>
      <c r="M3707" s="246">
        <f>IF(A3707="","",IF(A3707=-1,H3707,0))</f>
      </c>
      <c r="N3707">
        <f>IF(J3707="","",IF(E3707="SGD",1,IF(E3707="USD",Settings!$B$22,IF(E3707="HKD",Settings!$B$23,1))))</f>
      </c>
      <c r="O3707">
        <f>IF(OR(B3707="",C3707="",E3707=""),0,(IF(A3707=-1,H3707,0)-IF(OR(A3707=1,A3707=0),H3707,0)+IF(A3707=2,H3707,0))*IF(E3707="SGD",1,IF(E3707="USD",Settings!$B$22,IF(E3707="HKD",Settings!$B$23,1))))</f>
        <v>0</v>
      </c>
      <c r="P3707">
        <f>IF(OR(B3707="",C3707="",E3707=""),0,IF(A3707=2,H3707*IF(E3707="SGD",1,IF(E3707="USD",Settings!$B$22,IF(E3707="HKD",Settings!$B$23,1))),0))</f>
        <v>0</v>
      </c>
      <c r="Q3707" s="312">
        <f>IF(OR(J3707="",G3707=""),"",G3707+ROW()/1000000)</f>
      </c>
      <c r="R3707" s="247">
        <f>IF(Q3707="","",SUMIFS(Txn[Signed Units],Txn[Key],J3707,Txn[Transaction Order],"&lt;="&amp;Q3707))</f>
      </c>
    </row>
    <row r="3708" spans="10:18" ht="15" customHeight="1" x14ac:dyDescent="0.15">
      <c r="J3708" s="246">
        <f>IF(OR(B3708="",C3708="",E3708=""),"",B3708&amp;":"&amp;C3708&amp;":"&amp;E3708)</f>
      </c>
      <c r="K3708" s="247">
        <f>IF(A3708="","",A3708*D3708)</f>
      </c>
      <c r="L3708" s="246">
        <f>IF(A3708="","",IF(OR(A3708=1,A3708=0),H3708,0))</f>
      </c>
      <c r="M3708" s="246">
        <f>IF(A3708="","",IF(A3708=-1,H3708,0))</f>
      </c>
      <c r="N3708">
        <f>IF(J3708="","",IF(E3708="SGD",1,IF(E3708="USD",Settings!$B$22,IF(E3708="HKD",Settings!$B$23,1))))</f>
      </c>
      <c r="O3708">
        <f>IF(OR(B3708="",C3708="",E3708=""),0,(IF(A3708=-1,H3708,0)-IF(OR(A3708=1,A3708=0),H3708,0)+IF(A3708=2,H3708,0))*IF(E3708="SGD",1,IF(E3708="USD",Settings!$B$22,IF(E3708="HKD",Settings!$B$23,1))))</f>
        <v>0</v>
      </c>
      <c r="P3708">
        <f>IF(OR(B3708="",C3708="",E3708=""),0,IF(A3708=2,H3708*IF(E3708="SGD",1,IF(E3708="USD",Settings!$B$22,IF(E3708="HKD",Settings!$B$23,1))),0))</f>
        <v>0</v>
      </c>
      <c r="Q3708" s="312">
        <f>IF(OR(J3708="",G3708=""),"",G3708+ROW()/1000000)</f>
      </c>
      <c r="R3708" s="247">
        <f>IF(Q3708="","",SUMIFS(Txn[Signed Units],Txn[Key],J3708,Txn[Transaction Order],"&lt;="&amp;Q3708))</f>
      </c>
    </row>
    <row r="3709" spans="10:18" ht="15" customHeight="1" x14ac:dyDescent="0.15">
      <c r="J3709" s="246">
        <f>IF(OR(B3709="",C3709="",E3709=""),"",B3709&amp;":"&amp;C3709&amp;":"&amp;E3709)</f>
      </c>
      <c r="K3709" s="247">
        <f>IF(A3709="","",A3709*D3709)</f>
      </c>
      <c r="L3709" s="246">
        <f>IF(A3709="","",IF(OR(A3709=1,A3709=0),H3709,0))</f>
      </c>
      <c r="M3709" s="246">
        <f>IF(A3709="","",IF(A3709=-1,H3709,0))</f>
      </c>
      <c r="N3709">
        <f>IF(J3709="","",IF(E3709="SGD",1,IF(E3709="USD",Settings!$B$22,IF(E3709="HKD",Settings!$B$23,1))))</f>
      </c>
      <c r="O3709">
        <f>IF(OR(B3709="",C3709="",E3709=""),0,(IF(A3709=-1,H3709,0)-IF(OR(A3709=1,A3709=0),H3709,0)+IF(A3709=2,H3709,0))*IF(E3709="SGD",1,IF(E3709="USD",Settings!$B$22,IF(E3709="HKD",Settings!$B$23,1))))</f>
        <v>0</v>
      </c>
      <c r="P3709">
        <f>IF(OR(B3709="",C3709="",E3709=""),0,IF(A3709=2,H3709*IF(E3709="SGD",1,IF(E3709="USD",Settings!$B$22,IF(E3709="HKD",Settings!$B$23,1))),0))</f>
        <v>0</v>
      </c>
      <c r="Q3709" s="312">
        <f>IF(OR(J3709="",G3709=""),"",G3709+ROW()/1000000)</f>
      </c>
      <c r="R3709" s="247">
        <f>IF(Q3709="","",SUMIFS(Txn[Signed Units],Txn[Key],J3709,Txn[Transaction Order],"&lt;="&amp;Q3709))</f>
      </c>
    </row>
    <row r="3710" spans="10:18" ht="15" customHeight="1" x14ac:dyDescent="0.15">
      <c r="J3710" s="246">
        <f>IF(OR(B3710="",C3710="",E3710=""),"",B3710&amp;":"&amp;C3710&amp;":"&amp;E3710)</f>
      </c>
      <c r="K3710" s="247">
        <f>IF(A3710="","",A3710*D3710)</f>
      </c>
      <c r="L3710" s="246">
        <f>IF(A3710="","",IF(OR(A3710=1,A3710=0),H3710,0))</f>
      </c>
      <c r="M3710" s="246">
        <f>IF(A3710="","",IF(A3710=-1,H3710,0))</f>
      </c>
      <c r="N3710">
        <f>IF(J3710="","",IF(E3710="SGD",1,IF(E3710="USD",Settings!$B$22,IF(E3710="HKD",Settings!$B$23,1))))</f>
      </c>
      <c r="O3710">
        <f>IF(OR(B3710="",C3710="",E3710=""),0,(IF(A3710=-1,H3710,0)-IF(OR(A3710=1,A3710=0),H3710,0)+IF(A3710=2,H3710,0))*IF(E3710="SGD",1,IF(E3710="USD",Settings!$B$22,IF(E3710="HKD",Settings!$B$23,1))))</f>
        <v>0</v>
      </c>
      <c r="P3710">
        <f>IF(OR(B3710="",C3710="",E3710=""),0,IF(A3710=2,H3710*IF(E3710="SGD",1,IF(E3710="USD",Settings!$B$22,IF(E3710="HKD",Settings!$B$23,1))),0))</f>
        <v>0</v>
      </c>
      <c r="Q3710" s="312">
        <f>IF(OR(J3710="",G3710=""),"",G3710+ROW()/1000000)</f>
      </c>
      <c r="R3710" s="247">
        <f>IF(Q3710="","",SUMIFS(Txn[Signed Units],Txn[Key],J3710,Txn[Transaction Order],"&lt;="&amp;Q3710))</f>
      </c>
    </row>
    <row r="3711" spans="10:18" ht="15" customHeight="1" x14ac:dyDescent="0.15">
      <c r="J3711" s="246">
        <f>IF(OR(B3711="",C3711="",E3711=""),"",B3711&amp;":"&amp;C3711&amp;":"&amp;E3711)</f>
      </c>
      <c r="K3711" s="247">
        <f>IF(A3711="","",A3711*D3711)</f>
      </c>
      <c r="L3711" s="246">
        <f>IF(A3711="","",IF(OR(A3711=1,A3711=0),H3711,0))</f>
      </c>
      <c r="M3711" s="246">
        <f>IF(A3711="","",IF(A3711=-1,H3711,0))</f>
      </c>
      <c r="N3711">
        <f>IF(J3711="","",IF(E3711="SGD",1,IF(E3711="USD",Settings!$B$22,IF(E3711="HKD",Settings!$B$23,1))))</f>
      </c>
      <c r="O3711">
        <f>IF(OR(B3711="",C3711="",E3711=""),0,(IF(A3711=-1,H3711,0)-IF(OR(A3711=1,A3711=0),H3711,0)+IF(A3711=2,H3711,0))*IF(E3711="SGD",1,IF(E3711="USD",Settings!$B$22,IF(E3711="HKD",Settings!$B$23,1))))</f>
        <v>0</v>
      </c>
      <c r="P3711">
        <f>IF(OR(B3711="",C3711="",E3711=""),0,IF(A3711=2,H3711*IF(E3711="SGD",1,IF(E3711="USD",Settings!$B$22,IF(E3711="HKD",Settings!$B$23,1))),0))</f>
        <v>0</v>
      </c>
      <c r="Q3711" s="312">
        <f>IF(OR(J3711="",G3711=""),"",G3711+ROW()/1000000)</f>
      </c>
      <c r="R3711" s="247">
        <f>IF(Q3711="","",SUMIFS(Txn[Signed Units],Txn[Key],J3711,Txn[Transaction Order],"&lt;="&amp;Q3711))</f>
      </c>
    </row>
    <row r="3712" spans="10:18" ht="15" customHeight="1" x14ac:dyDescent="0.15">
      <c r="J3712" s="246">
        <f>IF(OR(B3712="",C3712="",E3712=""),"",B3712&amp;":"&amp;C3712&amp;":"&amp;E3712)</f>
      </c>
      <c r="K3712" s="247">
        <f>IF(A3712="","",A3712*D3712)</f>
      </c>
      <c r="L3712" s="246">
        <f>IF(A3712="","",IF(OR(A3712=1,A3712=0),H3712,0))</f>
      </c>
      <c r="M3712" s="246">
        <f>IF(A3712="","",IF(A3712=-1,H3712,0))</f>
      </c>
      <c r="N3712">
        <f>IF(J3712="","",IF(E3712="SGD",1,IF(E3712="USD",Settings!$B$22,IF(E3712="HKD",Settings!$B$23,1))))</f>
      </c>
      <c r="O3712">
        <f>IF(OR(B3712="",C3712="",E3712=""),0,(IF(A3712=-1,H3712,0)-IF(OR(A3712=1,A3712=0),H3712,0)+IF(A3712=2,H3712,0))*IF(E3712="SGD",1,IF(E3712="USD",Settings!$B$22,IF(E3712="HKD",Settings!$B$23,1))))</f>
        <v>0</v>
      </c>
      <c r="P3712">
        <f>IF(OR(B3712="",C3712="",E3712=""),0,IF(A3712=2,H3712*IF(E3712="SGD",1,IF(E3712="USD",Settings!$B$22,IF(E3712="HKD",Settings!$B$23,1))),0))</f>
        <v>0</v>
      </c>
      <c r="Q3712" s="312">
        <f>IF(OR(J3712="",G3712=""),"",G3712+ROW()/1000000)</f>
      </c>
      <c r="R3712" s="247">
        <f>IF(Q3712="","",SUMIFS(Txn[Signed Units],Txn[Key],J3712,Txn[Transaction Order],"&lt;="&amp;Q3712))</f>
      </c>
    </row>
    <row r="3713" spans="10:18" ht="15" customHeight="1" x14ac:dyDescent="0.15">
      <c r="J3713" s="246">
        <f>IF(OR(B3713="",C3713="",E3713=""),"",B3713&amp;":"&amp;C3713&amp;":"&amp;E3713)</f>
      </c>
      <c r="K3713" s="247">
        <f>IF(A3713="","",A3713*D3713)</f>
      </c>
      <c r="L3713" s="246">
        <f>IF(A3713="","",IF(OR(A3713=1,A3713=0),H3713,0))</f>
      </c>
      <c r="M3713" s="246">
        <f>IF(A3713="","",IF(A3713=-1,H3713,0))</f>
      </c>
      <c r="N3713">
        <f>IF(J3713="","",IF(E3713="SGD",1,IF(E3713="USD",Settings!$B$22,IF(E3713="HKD",Settings!$B$23,1))))</f>
      </c>
      <c r="O3713">
        <f>IF(OR(B3713="",C3713="",E3713=""),0,(IF(A3713=-1,H3713,0)-IF(OR(A3713=1,A3713=0),H3713,0)+IF(A3713=2,H3713,0))*IF(E3713="SGD",1,IF(E3713="USD",Settings!$B$22,IF(E3713="HKD",Settings!$B$23,1))))</f>
        <v>0</v>
      </c>
      <c r="P3713">
        <f>IF(OR(B3713="",C3713="",E3713=""),0,IF(A3713=2,H3713*IF(E3713="SGD",1,IF(E3713="USD",Settings!$B$22,IF(E3713="HKD",Settings!$B$23,1))),0))</f>
        <v>0</v>
      </c>
      <c r="Q3713" s="312">
        <f>IF(OR(J3713="",G3713=""),"",G3713+ROW()/1000000)</f>
      </c>
      <c r="R3713" s="247">
        <f>IF(Q3713="","",SUMIFS(Txn[Signed Units],Txn[Key],J3713,Txn[Transaction Order],"&lt;="&amp;Q3713))</f>
      </c>
    </row>
    <row r="3714" spans="10:18" ht="15" customHeight="1" x14ac:dyDescent="0.15">
      <c r="J3714" s="246">
        <f>IF(OR(B3714="",C3714="",E3714=""),"",B3714&amp;":"&amp;C3714&amp;":"&amp;E3714)</f>
      </c>
      <c r="K3714" s="247">
        <f>IF(A3714="","",A3714*D3714)</f>
      </c>
      <c r="L3714" s="246">
        <f>IF(A3714="","",IF(OR(A3714=1,A3714=0),H3714,0))</f>
      </c>
      <c r="M3714" s="246">
        <f>IF(A3714="","",IF(A3714=-1,H3714,0))</f>
      </c>
      <c r="N3714">
        <f>IF(J3714="","",IF(E3714="SGD",1,IF(E3714="USD",Settings!$B$22,IF(E3714="HKD",Settings!$B$23,1))))</f>
      </c>
      <c r="O3714">
        <f>IF(OR(B3714="",C3714="",E3714=""),0,(IF(A3714=-1,H3714,0)-IF(OR(A3714=1,A3714=0),H3714,0)+IF(A3714=2,H3714,0))*IF(E3714="SGD",1,IF(E3714="USD",Settings!$B$22,IF(E3714="HKD",Settings!$B$23,1))))</f>
        <v>0</v>
      </c>
      <c r="P3714">
        <f>IF(OR(B3714="",C3714="",E3714=""),0,IF(A3714=2,H3714*IF(E3714="SGD",1,IF(E3714="USD",Settings!$B$22,IF(E3714="HKD",Settings!$B$23,1))),0))</f>
        <v>0</v>
      </c>
      <c r="Q3714" s="312">
        <f>IF(OR(J3714="",G3714=""),"",G3714+ROW()/1000000)</f>
      </c>
      <c r="R3714" s="247">
        <f>IF(Q3714="","",SUMIFS(Txn[Signed Units],Txn[Key],J3714,Txn[Transaction Order],"&lt;="&amp;Q3714))</f>
      </c>
    </row>
    <row r="3715" spans="10:18" ht="15" customHeight="1" x14ac:dyDescent="0.15">
      <c r="J3715" s="246">
        <f>IF(OR(B3715="",C3715="",E3715=""),"",B3715&amp;":"&amp;C3715&amp;":"&amp;E3715)</f>
      </c>
      <c r="K3715" s="247">
        <f>IF(A3715="","",A3715*D3715)</f>
      </c>
      <c r="L3715" s="246">
        <f>IF(A3715="","",IF(OR(A3715=1,A3715=0),H3715,0))</f>
      </c>
      <c r="M3715" s="246">
        <f>IF(A3715="","",IF(A3715=-1,H3715,0))</f>
      </c>
      <c r="N3715">
        <f>IF(J3715="","",IF(E3715="SGD",1,IF(E3715="USD",Settings!$B$22,IF(E3715="HKD",Settings!$B$23,1))))</f>
      </c>
      <c r="O3715">
        <f>IF(OR(B3715="",C3715="",E3715=""),0,(IF(A3715=-1,H3715,0)-IF(OR(A3715=1,A3715=0),H3715,0)+IF(A3715=2,H3715,0))*IF(E3715="SGD",1,IF(E3715="USD",Settings!$B$22,IF(E3715="HKD",Settings!$B$23,1))))</f>
        <v>0</v>
      </c>
      <c r="P3715">
        <f>IF(OR(B3715="",C3715="",E3715=""),0,IF(A3715=2,H3715*IF(E3715="SGD",1,IF(E3715="USD",Settings!$B$22,IF(E3715="HKD",Settings!$B$23,1))),0))</f>
        <v>0</v>
      </c>
      <c r="Q3715" s="312">
        <f>IF(OR(J3715="",G3715=""),"",G3715+ROW()/1000000)</f>
      </c>
      <c r="R3715" s="247">
        <f>IF(Q3715="","",SUMIFS(Txn[Signed Units],Txn[Key],J3715,Txn[Transaction Order],"&lt;="&amp;Q3715))</f>
      </c>
    </row>
    <row r="3716" spans="10:18" ht="15" customHeight="1" x14ac:dyDescent="0.15">
      <c r="J3716" s="246">
        <f>IF(OR(B3716="",C3716="",E3716=""),"",B3716&amp;":"&amp;C3716&amp;":"&amp;E3716)</f>
      </c>
      <c r="K3716" s="247">
        <f>IF(A3716="","",A3716*D3716)</f>
      </c>
      <c r="L3716" s="246">
        <f>IF(A3716="","",IF(OR(A3716=1,A3716=0),H3716,0))</f>
      </c>
      <c r="M3716" s="246">
        <f>IF(A3716="","",IF(A3716=-1,H3716,0))</f>
      </c>
      <c r="N3716">
        <f>IF(J3716="","",IF(E3716="SGD",1,IF(E3716="USD",Settings!$B$22,IF(E3716="HKD",Settings!$B$23,1))))</f>
      </c>
      <c r="O3716">
        <f>IF(OR(B3716="",C3716="",E3716=""),0,(IF(A3716=-1,H3716,0)-IF(OR(A3716=1,A3716=0),H3716,0)+IF(A3716=2,H3716,0))*IF(E3716="SGD",1,IF(E3716="USD",Settings!$B$22,IF(E3716="HKD",Settings!$B$23,1))))</f>
        <v>0</v>
      </c>
      <c r="P3716">
        <f>IF(OR(B3716="",C3716="",E3716=""),0,IF(A3716=2,H3716*IF(E3716="SGD",1,IF(E3716="USD",Settings!$B$22,IF(E3716="HKD",Settings!$B$23,1))),0))</f>
        <v>0</v>
      </c>
      <c r="Q3716" s="312">
        <f>IF(OR(J3716="",G3716=""),"",G3716+ROW()/1000000)</f>
      </c>
      <c r="R3716" s="247">
        <f>IF(Q3716="","",SUMIFS(Txn[Signed Units],Txn[Key],J3716,Txn[Transaction Order],"&lt;="&amp;Q3716))</f>
      </c>
    </row>
    <row r="3717" spans="10:18" ht="15" customHeight="1" x14ac:dyDescent="0.15">
      <c r="J3717" s="246">
        <f>IF(OR(B3717="",C3717="",E3717=""),"",B3717&amp;":"&amp;C3717&amp;":"&amp;E3717)</f>
      </c>
      <c r="K3717" s="247">
        <f>IF(A3717="","",A3717*D3717)</f>
      </c>
      <c r="L3717" s="246">
        <f>IF(A3717="","",IF(OR(A3717=1,A3717=0),H3717,0))</f>
      </c>
      <c r="M3717" s="246">
        <f>IF(A3717="","",IF(A3717=-1,H3717,0))</f>
      </c>
      <c r="N3717">
        <f>IF(J3717="","",IF(E3717="SGD",1,IF(E3717="USD",Settings!$B$22,IF(E3717="HKD",Settings!$B$23,1))))</f>
      </c>
      <c r="O3717">
        <f>IF(OR(B3717="",C3717="",E3717=""),0,(IF(A3717=-1,H3717,0)-IF(OR(A3717=1,A3717=0),H3717,0)+IF(A3717=2,H3717,0))*IF(E3717="SGD",1,IF(E3717="USD",Settings!$B$22,IF(E3717="HKD",Settings!$B$23,1))))</f>
        <v>0</v>
      </c>
      <c r="P3717">
        <f>IF(OR(B3717="",C3717="",E3717=""),0,IF(A3717=2,H3717*IF(E3717="SGD",1,IF(E3717="USD",Settings!$B$22,IF(E3717="HKD",Settings!$B$23,1))),0))</f>
        <v>0</v>
      </c>
      <c r="Q3717" s="312">
        <f>IF(OR(J3717="",G3717=""),"",G3717+ROW()/1000000)</f>
      </c>
      <c r="R3717" s="247">
        <f>IF(Q3717="","",SUMIFS(Txn[Signed Units],Txn[Key],J3717,Txn[Transaction Order],"&lt;="&amp;Q3717))</f>
      </c>
    </row>
    <row r="3718" spans="10:18" ht="15" customHeight="1" x14ac:dyDescent="0.15">
      <c r="J3718" s="246">
        <f>IF(OR(B3718="",C3718="",E3718=""),"",B3718&amp;":"&amp;C3718&amp;":"&amp;E3718)</f>
      </c>
      <c r="K3718" s="247">
        <f>IF(A3718="","",A3718*D3718)</f>
      </c>
      <c r="L3718" s="246">
        <f>IF(A3718="","",IF(OR(A3718=1,A3718=0),H3718,0))</f>
      </c>
      <c r="M3718" s="246">
        <f>IF(A3718="","",IF(A3718=-1,H3718,0))</f>
      </c>
      <c r="N3718">
        <f>IF(J3718="","",IF(E3718="SGD",1,IF(E3718="USD",Settings!$B$22,IF(E3718="HKD",Settings!$B$23,1))))</f>
      </c>
      <c r="O3718">
        <f>IF(OR(B3718="",C3718="",E3718=""),0,(IF(A3718=-1,H3718,0)-IF(OR(A3718=1,A3718=0),H3718,0)+IF(A3718=2,H3718,0))*IF(E3718="SGD",1,IF(E3718="USD",Settings!$B$22,IF(E3718="HKD",Settings!$B$23,1))))</f>
        <v>0</v>
      </c>
      <c r="P3718">
        <f>IF(OR(B3718="",C3718="",E3718=""),0,IF(A3718=2,H3718*IF(E3718="SGD",1,IF(E3718="USD",Settings!$B$22,IF(E3718="HKD",Settings!$B$23,1))),0))</f>
        <v>0</v>
      </c>
      <c r="Q3718" s="312">
        <f>IF(OR(J3718="",G3718=""),"",G3718+ROW()/1000000)</f>
      </c>
      <c r="R3718" s="247">
        <f>IF(Q3718="","",SUMIFS(Txn[Signed Units],Txn[Key],J3718,Txn[Transaction Order],"&lt;="&amp;Q3718))</f>
      </c>
    </row>
    <row r="3719" spans="10:18" ht="15" customHeight="1" x14ac:dyDescent="0.15">
      <c r="J3719" s="246">
        <f>IF(OR(B3719="",C3719="",E3719=""),"",B3719&amp;":"&amp;C3719&amp;":"&amp;E3719)</f>
      </c>
      <c r="K3719" s="247">
        <f>IF(A3719="","",A3719*D3719)</f>
      </c>
      <c r="L3719" s="246">
        <f>IF(A3719="","",IF(OR(A3719=1,A3719=0),H3719,0))</f>
      </c>
      <c r="M3719" s="246">
        <f>IF(A3719="","",IF(A3719=-1,H3719,0))</f>
      </c>
      <c r="N3719">
        <f>IF(J3719="","",IF(E3719="SGD",1,IF(E3719="USD",Settings!$B$22,IF(E3719="HKD",Settings!$B$23,1))))</f>
      </c>
      <c r="O3719">
        <f>IF(OR(B3719="",C3719="",E3719=""),0,(IF(A3719=-1,H3719,0)-IF(OR(A3719=1,A3719=0),H3719,0)+IF(A3719=2,H3719,0))*IF(E3719="SGD",1,IF(E3719="USD",Settings!$B$22,IF(E3719="HKD",Settings!$B$23,1))))</f>
        <v>0</v>
      </c>
      <c r="P3719">
        <f>IF(OR(B3719="",C3719="",E3719=""),0,IF(A3719=2,H3719*IF(E3719="SGD",1,IF(E3719="USD",Settings!$B$22,IF(E3719="HKD",Settings!$B$23,1))),0))</f>
        <v>0</v>
      </c>
      <c r="Q3719" s="312">
        <f>IF(OR(J3719="",G3719=""),"",G3719+ROW()/1000000)</f>
      </c>
      <c r="R3719" s="247">
        <f>IF(Q3719="","",SUMIFS(Txn[Signed Units],Txn[Key],J3719,Txn[Transaction Order],"&lt;="&amp;Q3719))</f>
      </c>
    </row>
    <row r="3720" spans="10:18" ht="15" customHeight="1" x14ac:dyDescent="0.15">
      <c r="J3720" s="246">
        <f>IF(OR(B3720="",C3720="",E3720=""),"",B3720&amp;":"&amp;C3720&amp;":"&amp;E3720)</f>
      </c>
      <c r="K3720" s="247">
        <f>IF(A3720="","",A3720*D3720)</f>
      </c>
      <c r="L3720" s="246">
        <f>IF(A3720="","",IF(OR(A3720=1,A3720=0),H3720,0))</f>
      </c>
      <c r="M3720" s="246">
        <f>IF(A3720="","",IF(A3720=-1,H3720,0))</f>
      </c>
      <c r="N3720">
        <f>IF(J3720="","",IF(E3720="SGD",1,IF(E3720="USD",Settings!$B$22,IF(E3720="HKD",Settings!$B$23,1))))</f>
      </c>
      <c r="O3720">
        <f>IF(OR(B3720="",C3720="",E3720=""),0,(IF(A3720=-1,H3720,0)-IF(OR(A3720=1,A3720=0),H3720,0)+IF(A3720=2,H3720,0))*IF(E3720="SGD",1,IF(E3720="USD",Settings!$B$22,IF(E3720="HKD",Settings!$B$23,1))))</f>
        <v>0</v>
      </c>
      <c r="P3720">
        <f>IF(OR(B3720="",C3720="",E3720=""),0,IF(A3720=2,H3720*IF(E3720="SGD",1,IF(E3720="USD",Settings!$B$22,IF(E3720="HKD",Settings!$B$23,1))),0))</f>
        <v>0</v>
      </c>
      <c r="Q3720" s="312">
        <f>IF(OR(J3720="",G3720=""),"",G3720+ROW()/1000000)</f>
      </c>
      <c r="R3720" s="247">
        <f>IF(Q3720="","",SUMIFS(Txn[Signed Units],Txn[Key],J3720,Txn[Transaction Order],"&lt;="&amp;Q3720))</f>
      </c>
    </row>
    <row r="3721" spans="10:18" ht="15" customHeight="1" x14ac:dyDescent="0.15">
      <c r="J3721" s="246">
        <f>IF(OR(B3721="",C3721="",E3721=""),"",B3721&amp;":"&amp;C3721&amp;":"&amp;E3721)</f>
      </c>
      <c r="K3721" s="247">
        <f>IF(A3721="","",A3721*D3721)</f>
      </c>
      <c r="L3721" s="246">
        <f>IF(A3721="","",IF(OR(A3721=1,A3721=0),H3721,0))</f>
      </c>
      <c r="M3721" s="246">
        <f>IF(A3721="","",IF(A3721=-1,H3721,0))</f>
      </c>
      <c r="N3721">
        <f>IF(J3721="","",IF(E3721="SGD",1,IF(E3721="USD",Settings!$B$22,IF(E3721="HKD",Settings!$B$23,1))))</f>
      </c>
      <c r="O3721">
        <f>IF(OR(B3721="",C3721="",E3721=""),0,(IF(A3721=-1,H3721,0)-IF(OR(A3721=1,A3721=0),H3721,0)+IF(A3721=2,H3721,0))*IF(E3721="SGD",1,IF(E3721="USD",Settings!$B$22,IF(E3721="HKD",Settings!$B$23,1))))</f>
        <v>0</v>
      </c>
      <c r="P3721">
        <f>IF(OR(B3721="",C3721="",E3721=""),0,IF(A3721=2,H3721*IF(E3721="SGD",1,IF(E3721="USD",Settings!$B$22,IF(E3721="HKD",Settings!$B$23,1))),0))</f>
        <v>0</v>
      </c>
      <c r="Q3721" s="312">
        <f>IF(OR(J3721="",G3721=""),"",G3721+ROW()/1000000)</f>
      </c>
      <c r="R3721" s="247">
        <f>IF(Q3721="","",SUMIFS(Txn[Signed Units],Txn[Key],J3721,Txn[Transaction Order],"&lt;="&amp;Q3721))</f>
      </c>
    </row>
    <row r="3722" spans="10:18" ht="15" customHeight="1" x14ac:dyDescent="0.15">
      <c r="J3722" s="246">
        <f>IF(OR(B3722="",C3722="",E3722=""),"",B3722&amp;":"&amp;C3722&amp;":"&amp;E3722)</f>
      </c>
      <c r="K3722" s="247">
        <f>IF(A3722="","",A3722*D3722)</f>
      </c>
      <c r="L3722" s="246">
        <f>IF(A3722="","",IF(OR(A3722=1,A3722=0),H3722,0))</f>
      </c>
      <c r="M3722" s="246">
        <f>IF(A3722="","",IF(A3722=-1,H3722,0))</f>
      </c>
      <c r="N3722">
        <f>IF(J3722="","",IF(E3722="SGD",1,IF(E3722="USD",Settings!$B$22,IF(E3722="HKD",Settings!$B$23,1))))</f>
      </c>
      <c r="O3722">
        <f>IF(OR(B3722="",C3722="",E3722=""),0,(IF(A3722=-1,H3722,0)-IF(OR(A3722=1,A3722=0),H3722,0)+IF(A3722=2,H3722,0))*IF(E3722="SGD",1,IF(E3722="USD",Settings!$B$22,IF(E3722="HKD",Settings!$B$23,1))))</f>
        <v>0</v>
      </c>
      <c r="P3722">
        <f>IF(OR(B3722="",C3722="",E3722=""),0,IF(A3722=2,H3722*IF(E3722="SGD",1,IF(E3722="USD",Settings!$B$22,IF(E3722="HKD",Settings!$B$23,1))),0))</f>
        <v>0</v>
      </c>
      <c r="Q3722" s="312">
        <f>IF(OR(J3722="",G3722=""),"",G3722+ROW()/1000000)</f>
      </c>
      <c r="R3722" s="247">
        <f>IF(Q3722="","",SUMIFS(Txn[Signed Units],Txn[Key],J3722,Txn[Transaction Order],"&lt;="&amp;Q3722))</f>
      </c>
    </row>
    <row r="3723" spans="10:18" ht="15" customHeight="1" x14ac:dyDescent="0.15">
      <c r="J3723" s="246">
        <f>IF(OR(B3723="",C3723="",E3723=""),"",B3723&amp;":"&amp;C3723&amp;":"&amp;E3723)</f>
      </c>
      <c r="K3723" s="247">
        <f>IF(A3723="","",A3723*D3723)</f>
      </c>
      <c r="L3723" s="246">
        <f>IF(A3723="","",IF(OR(A3723=1,A3723=0),H3723,0))</f>
      </c>
      <c r="M3723" s="246">
        <f>IF(A3723="","",IF(A3723=-1,H3723,0))</f>
      </c>
      <c r="N3723">
        <f>IF(J3723="","",IF(E3723="SGD",1,IF(E3723="USD",Settings!$B$22,IF(E3723="HKD",Settings!$B$23,1))))</f>
      </c>
      <c r="O3723">
        <f>IF(OR(B3723="",C3723="",E3723=""),0,(IF(A3723=-1,H3723,0)-IF(OR(A3723=1,A3723=0),H3723,0)+IF(A3723=2,H3723,0))*IF(E3723="SGD",1,IF(E3723="USD",Settings!$B$22,IF(E3723="HKD",Settings!$B$23,1))))</f>
        <v>0</v>
      </c>
      <c r="P3723">
        <f>IF(OR(B3723="",C3723="",E3723=""),0,IF(A3723=2,H3723*IF(E3723="SGD",1,IF(E3723="USD",Settings!$B$22,IF(E3723="HKD",Settings!$B$23,1))),0))</f>
        <v>0</v>
      </c>
      <c r="Q3723" s="312">
        <f>IF(OR(J3723="",G3723=""),"",G3723+ROW()/1000000)</f>
      </c>
      <c r="R3723" s="247">
        <f>IF(Q3723="","",SUMIFS(Txn[Signed Units],Txn[Key],J3723,Txn[Transaction Order],"&lt;="&amp;Q3723))</f>
      </c>
    </row>
    <row r="3724" spans="10:18" ht="15" customHeight="1" x14ac:dyDescent="0.15">
      <c r="J3724" s="246">
        <f>IF(OR(B3724="",C3724="",E3724=""),"",B3724&amp;":"&amp;C3724&amp;":"&amp;E3724)</f>
      </c>
      <c r="K3724" s="247">
        <f>IF(A3724="","",A3724*D3724)</f>
      </c>
      <c r="L3724" s="246">
        <f>IF(A3724="","",IF(OR(A3724=1,A3724=0),H3724,0))</f>
      </c>
      <c r="M3724" s="246">
        <f>IF(A3724="","",IF(A3724=-1,H3724,0))</f>
      </c>
      <c r="N3724">
        <f>IF(J3724="","",IF(E3724="SGD",1,IF(E3724="USD",Settings!$B$22,IF(E3724="HKD",Settings!$B$23,1))))</f>
      </c>
      <c r="O3724">
        <f>IF(OR(B3724="",C3724="",E3724=""),0,(IF(A3724=-1,H3724,0)-IF(OR(A3724=1,A3724=0),H3724,0)+IF(A3724=2,H3724,0))*IF(E3724="SGD",1,IF(E3724="USD",Settings!$B$22,IF(E3724="HKD",Settings!$B$23,1))))</f>
        <v>0</v>
      </c>
      <c r="P3724">
        <f>IF(OR(B3724="",C3724="",E3724=""),0,IF(A3724=2,H3724*IF(E3724="SGD",1,IF(E3724="USD",Settings!$B$22,IF(E3724="HKD",Settings!$B$23,1))),0))</f>
        <v>0</v>
      </c>
      <c r="Q3724" s="312">
        <f>IF(OR(J3724="",G3724=""),"",G3724+ROW()/1000000)</f>
      </c>
      <c r="R3724" s="247">
        <f>IF(Q3724="","",SUMIFS(Txn[Signed Units],Txn[Key],J3724,Txn[Transaction Order],"&lt;="&amp;Q3724))</f>
      </c>
    </row>
    <row r="3725" spans="10:18" ht="15" customHeight="1" x14ac:dyDescent="0.15">
      <c r="J3725" s="246">
        <f>IF(OR(B3725="",C3725="",E3725=""),"",B3725&amp;":"&amp;C3725&amp;":"&amp;E3725)</f>
      </c>
      <c r="K3725" s="247">
        <f>IF(A3725="","",A3725*D3725)</f>
      </c>
      <c r="L3725" s="246">
        <f>IF(A3725="","",IF(OR(A3725=1,A3725=0),H3725,0))</f>
      </c>
      <c r="M3725" s="246">
        <f>IF(A3725="","",IF(A3725=-1,H3725,0))</f>
      </c>
      <c r="N3725">
        <f>IF(J3725="","",IF(E3725="SGD",1,IF(E3725="USD",Settings!$B$22,IF(E3725="HKD",Settings!$B$23,1))))</f>
      </c>
      <c r="O3725">
        <f>IF(OR(B3725="",C3725="",E3725=""),0,(IF(A3725=-1,H3725,0)-IF(OR(A3725=1,A3725=0),H3725,0)+IF(A3725=2,H3725,0))*IF(E3725="SGD",1,IF(E3725="USD",Settings!$B$22,IF(E3725="HKD",Settings!$B$23,1))))</f>
        <v>0</v>
      </c>
      <c r="P3725">
        <f>IF(OR(B3725="",C3725="",E3725=""),0,IF(A3725=2,H3725*IF(E3725="SGD",1,IF(E3725="USD",Settings!$B$22,IF(E3725="HKD",Settings!$B$23,1))),0))</f>
        <v>0</v>
      </c>
      <c r="Q3725" s="312">
        <f>IF(OR(J3725="",G3725=""),"",G3725+ROW()/1000000)</f>
      </c>
      <c r="R3725" s="247">
        <f>IF(Q3725="","",SUMIFS(Txn[Signed Units],Txn[Key],J3725,Txn[Transaction Order],"&lt;="&amp;Q3725))</f>
      </c>
    </row>
    <row r="3726" spans="10:18" ht="15" customHeight="1" x14ac:dyDescent="0.15">
      <c r="J3726" s="246">
        <f>IF(OR(B3726="",C3726="",E3726=""),"",B3726&amp;":"&amp;C3726&amp;":"&amp;E3726)</f>
      </c>
      <c r="K3726" s="247">
        <f>IF(A3726="","",A3726*D3726)</f>
      </c>
      <c r="L3726" s="246">
        <f>IF(A3726="","",IF(OR(A3726=1,A3726=0),H3726,0))</f>
      </c>
      <c r="M3726" s="246">
        <f>IF(A3726="","",IF(A3726=-1,H3726,0))</f>
      </c>
      <c r="N3726">
        <f>IF(J3726="","",IF(E3726="SGD",1,IF(E3726="USD",Settings!$B$22,IF(E3726="HKD",Settings!$B$23,1))))</f>
      </c>
      <c r="O3726">
        <f>IF(OR(B3726="",C3726="",E3726=""),0,(IF(A3726=-1,H3726,0)-IF(OR(A3726=1,A3726=0),H3726,0)+IF(A3726=2,H3726,0))*IF(E3726="SGD",1,IF(E3726="USD",Settings!$B$22,IF(E3726="HKD",Settings!$B$23,1))))</f>
        <v>0</v>
      </c>
      <c r="P3726">
        <f>IF(OR(B3726="",C3726="",E3726=""),0,IF(A3726=2,H3726*IF(E3726="SGD",1,IF(E3726="USD",Settings!$B$22,IF(E3726="HKD",Settings!$B$23,1))),0))</f>
        <v>0</v>
      </c>
      <c r="Q3726" s="312">
        <f>IF(OR(J3726="",G3726=""),"",G3726+ROW()/1000000)</f>
      </c>
      <c r="R3726" s="247">
        <f>IF(Q3726="","",SUMIFS(Txn[Signed Units],Txn[Key],J3726,Txn[Transaction Order],"&lt;="&amp;Q3726))</f>
      </c>
    </row>
    <row r="3727" spans="10:18" ht="15" customHeight="1" x14ac:dyDescent="0.15">
      <c r="J3727" s="246">
        <f>IF(OR(B3727="",C3727="",E3727=""),"",B3727&amp;":"&amp;C3727&amp;":"&amp;E3727)</f>
      </c>
      <c r="K3727" s="247">
        <f>IF(A3727="","",A3727*D3727)</f>
      </c>
      <c r="L3727" s="246">
        <f>IF(A3727="","",IF(OR(A3727=1,A3727=0),H3727,0))</f>
      </c>
      <c r="M3727" s="246">
        <f>IF(A3727="","",IF(A3727=-1,H3727,0))</f>
      </c>
      <c r="N3727">
        <f>IF(J3727="","",IF(E3727="SGD",1,IF(E3727="USD",Settings!$B$22,IF(E3727="HKD",Settings!$B$23,1))))</f>
      </c>
      <c r="O3727">
        <f>IF(OR(B3727="",C3727="",E3727=""),0,(IF(A3727=-1,H3727,0)-IF(OR(A3727=1,A3727=0),H3727,0)+IF(A3727=2,H3727,0))*IF(E3727="SGD",1,IF(E3727="USD",Settings!$B$22,IF(E3727="HKD",Settings!$B$23,1))))</f>
        <v>0</v>
      </c>
      <c r="P3727">
        <f>IF(OR(B3727="",C3727="",E3727=""),0,IF(A3727=2,H3727*IF(E3727="SGD",1,IF(E3727="USD",Settings!$B$22,IF(E3727="HKD",Settings!$B$23,1))),0))</f>
        <v>0</v>
      </c>
      <c r="Q3727" s="312">
        <f>IF(OR(J3727="",G3727=""),"",G3727+ROW()/1000000)</f>
      </c>
      <c r="R3727" s="247">
        <f>IF(Q3727="","",SUMIFS(Txn[Signed Units],Txn[Key],J3727,Txn[Transaction Order],"&lt;="&amp;Q3727))</f>
      </c>
    </row>
    <row r="3728" spans="10:18" ht="15" customHeight="1" x14ac:dyDescent="0.15">
      <c r="J3728" s="246">
        <f>IF(OR(B3728="",C3728="",E3728=""),"",B3728&amp;":"&amp;C3728&amp;":"&amp;E3728)</f>
      </c>
      <c r="K3728" s="247">
        <f>IF(A3728="","",A3728*D3728)</f>
      </c>
      <c r="L3728" s="246">
        <f>IF(A3728="","",IF(OR(A3728=1,A3728=0),H3728,0))</f>
      </c>
      <c r="M3728" s="246">
        <f>IF(A3728="","",IF(A3728=-1,H3728,0))</f>
      </c>
      <c r="N3728">
        <f>IF(J3728="","",IF(E3728="SGD",1,IF(E3728="USD",Settings!$B$22,IF(E3728="HKD",Settings!$B$23,1))))</f>
      </c>
      <c r="O3728">
        <f>IF(OR(B3728="",C3728="",E3728=""),0,(IF(A3728=-1,H3728,0)-IF(OR(A3728=1,A3728=0),H3728,0)+IF(A3728=2,H3728,0))*IF(E3728="SGD",1,IF(E3728="USD",Settings!$B$22,IF(E3728="HKD",Settings!$B$23,1))))</f>
        <v>0</v>
      </c>
      <c r="P3728">
        <f>IF(OR(B3728="",C3728="",E3728=""),0,IF(A3728=2,H3728*IF(E3728="SGD",1,IF(E3728="USD",Settings!$B$22,IF(E3728="HKD",Settings!$B$23,1))),0))</f>
        <v>0</v>
      </c>
      <c r="Q3728" s="312">
        <f>IF(OR(J3728="",G3728=""),"",G3728+ROW()/1000000)</f>
      </c>
      <c r="R3728" s="247">
        <f>IF(Q3728="","",SUMIFS(Txn[Signed Units],Txn[Key],J3728,Txn[Transaction Order],"&lt;="&amp;Q3728))</f>
      </c>
    </row>
    <row r="3729" spans="10:18" ht="15" customHeight="1" x14ac:dyDescent="0.15">
      <c r="J3729" s="246">
        <f>IF(OR(B3729="",C3729="",E3729=""),"",B3729&amp;":"&amp;C3729&amp;":"&amp;E3729)</f>
      </c>
      <c r="K3729" s="247">
        <f>IF(A3729="","",A3729*D3729)</f>
      </c>
      <c r="L3729" s="246">
        <f>IF(A3729="","",IF(OR(A3729=1,A3729=0),H3729,0))</f>
      </c>
      <c r="M3729" s="246">
        <f>IF(A3729="","",IF(A3729=-1,H3729,0))</f>
      </c>
      <c r="N3729">
        <f>IF(J3729="","",IF(E3729="SGD",1,IF(E3729="USD",Settings!$B$22,IF(E3729="HKD",Settings!$B$23,1))))</f>
      </c>
      <c r="O3729">
        <f>IF(OR(B3729="",C3729="",E3729=""),0,(IF(A3729=-1,H3729,0)-IF(OR(A3729=1,A3729=0),H3729,0)+IF(A3729=2,H3729,0))*IF(E3729="SGD",1,IF(E3729="USD",Settings!$B$22,IF(E3729="HKD",Settings!$B$23,1))))</f>
        <v>0</v>
      </c>
      <c r="P3729">
        <f>IF(OR(B3729="",C3729="",E3729=""),0,IF(A3729=2,H3729*IF(E3729="SGD",1,IF(E3729="USD",Settings!$B$22,IF(E3729="HKD",Settings!$B$23,1))),0))</f>
        <v>0</v>
      </c>
      <c r="Q3729" s="312">
        <f>IF(OR(J3729="",G3729=""),"",G3729+ROW()/1000000)</f>
      </c>
      <c r="R3729" s="247">
        <f>IF(Q3729="","",SUMIFS(Txn[Signed Units],Txn[Key],J3729,Txn[Transaction Order],"&lt;="&amp;Q3729))</f>
      </c>
    </row>
    <row r="3730" spans="10:18" ht="15" customHeight="1" x14ac:dyDescent="0.15">
      <c r="J3730" s="246">
        <f>IF(OR(B3730="",C3730="",E3730=""),"",B3730&amp;":"&amp;C3730&amp;":"&amp;E3730)</f>
      </c>
      <c r="K3730" s="247">
        <f>IF(A3730="","",A3730*D3730)</f>
      </c>
      <c r="L3730" s="246">
        <f>IF(A3730="","",IF(OR(A3730=1,A3730=0),H3730,0))</f>
      </c>
      <c r="M3730" s="246">
        <f>IF(A3730="","",IF(A3730=-1,H3730,0))</f>
      </c>
      <c r="N3730">
        <f>IF(J3730="","",IF(E3730="SGD",1,IF(E3730="USD",Settings!$B$22,IF(E3730="HKD",Settings!$B$23,1))))</f>
      </c>
      <c r="O3730">
        <f>IF(OR(B3730="",C3730="",E3730=""),0,(IF(A3730=-1,H3730,0)-IF(OR(A3730=1,A3730=0),H3730,0)+IF(A3730=2,H3730,0))*IF(E3730="SGD",1,IF(E3730="USD",Settings!$B$22,IF(E3730="HKD",Settings!$B$23,1))))</f>
        <v>0</v>
      </c>
      <c r="P3730">
        <f>IF(OR(B3730="",C3730="",E3730=""),0,IF(A3730=2,H3730*IF(E3730="SGD",1,IF(E3730="USD",Settings!$B$22,IF(E3730="HKD",Settings!$B$23,1))),0))</f>
        <v>0</v>
      </c>
      <c r="Q3730" s="312">
        <f>IF(OR(J3730="",G3730=""),"",G3730+ROW()/1000000)</f>
      </c>
      <c r="R3730" s="247">
        <f>IF(Q3730="","",SUMIFS(Txn[Signed Units],Txn[Key],J3730,Txn[Transaction Order],"&lt;="&amp;Q3730))</f>
      </c>
    </row>
    <row r="3731" spans="10:18" ht="15" customHeight="1" x14ac:dyDescent="0.15">
      <c r="J3731" s="246">
        <f>IF(OR(B3731="",C3731="",E3731=""),"",B3731&amp;":"&amp;C3731&amp;":"&amp;E3731)</f>
      </c>
      <c r="K3731" s="247">
        <f>IF(A3731="","",A3731*D3731)</f>
      </c>
      <c r="L3731" s="246">
        <f>IF(A3731="","",IF(OR(A3731=1,A3731=0),H3731,0))</f>
      </c>
      <c r="M3731" s="246">
        <f>IF(A3731="","",IF(A3731=-1,H3731,0))</f>
      </c>
      <c r="N3731">
        <f>IF(J3731="","",IF(E3731="SGD",1,IF(E3731="USD",Settings!$B$22,IF(E3731="HKD",Settings!$B$23,1))))</f>
      </c>
      <c r="O3731">
        <f>IF(OR(B3731="",C3731="",E3731=""),0,(IF(A3731=-1,H3731,0)-IF(OR(A3731=1,A3731=0),H3731,0)+IF(A3731=2,H3731,0))*IF(E3731="SGD",1,IF(E3731="USD",Settings!$B$22,IF(E3731="HKD",Settings!$B$23,1))))</f>
        <v>0</v>
      </c>
      <c r="P3731">
        <f>IF(OR(B3731="",C3731="",E3731=""),0,IF(A3731=2,H3731*IF(E3731="SGD",1,IF(E3731="USD",Settings!$B$22,IF(E3731="HKD",Settings!$B$23,1))),0))</f>
        <v>0</v>
      </c>
      <c r="Q3731" s="312">
        <f>IF(OR(J3731="",G3731=""),"",G3731+ROW()/1000000)</f>
      </c>
      <c r="R3731" s="247">
        <f>IF(Q3731="","",SUMIFS(Txn[Signed Units],Txn[Key],J3731,Txn[Transaction Order],"&lt;="&amp;Q3731))</f>
      </c>
    </row>
    <row r="3732" spans="10:18" ht="15" customHeight="1" x14ac:dyDescent="0.15">
      <c r="J3732" s="246">
        <f>IF(OR(B3732="",C3732="",E3732=""),"",B3732&amp;":"&amp;C3732&amp;":"&amp;E3732)</f>
      </c>
      <c r="K3732" s="247">
        <f>IF(A3732="","",A3732*D3732)</f>
      </c>
      <c r="L3732" s="246">
        <f>IF(A3732="","",IF(OR(A3732=1,A3732=0),H3732,0))</f>
      </c>
      <c r="M3732" s="246">
        <f>IF(A3732="","",IF(A3732=-1,H3732,0))</f>
      </c>
      <c r="N3732">
        <f>IF(J3732="","",IF(E3732="SGD",1,IF(E3732="USD",Settings!$B$22,IF(E3732="HKD",Settings!$B$23,1))))</f>
      </c>
      <c r="O3732">
        <f>IF(OR(B3732="",C3732="",E3732=""),0,(IF(A3732=-1,H3732,0)-IF(OR(A3732=1,A3732=0),H3732,0)+IF(A3732=2,H3732,0))*IF(E3732="SGD",1,IF(E3732="USD",Settings!$B$22,IF(E3732="HKD",Settings!$B$23,1))))</f>
        <v>0</v>
      </c>
      <c r="P3732">
        <f>IF(OR(B3732="",C3732="",E3732=""),0,IF(A3732=2,H3732*IF(E3732="SGD",1,IF(E3732="USD",Settings!$B$22,IF(E3732="HKD",Settings!$B$23,1))),0))</f>
        <v>0</v>
      </c>
      <c r="Q3732" s="312">
        <f>IF(OR(J3732="",G3732=""),"",G3732+ROW()/1000000)</f>
      </c>
      <c r="R3732" s="247">
        <f>IF(Q3732="","",SUMIFS(Txn[Signed Units],Txn[Key],J3732,Txn[Transaction Order],"&lt;="&amp;Q3732))</f>
      </c>
    </row>
    <row r="3733" spans="10:18" ht="15" customHeight="1" x14ac:dyDescent="0.15">
      <c r="J3733" s="246">
        <f>IF(OR(B3733="",C3733="",E3733=""),"",B3733&amp;":"&amp;C3733&amp;":"&amp;E3733)</f>
      </c>
      <c r="K3733" s="247">
        <f>IF(A3733="","",A3733*D3733)</f>
      </c>
      <c r="L3733" s="246">
        <f>IF(A3733="","",IF(OR(A3733=1,A3733=0),H3733,0))</f>
      </c>
      <c r="M3733" s="246">
        <f>IF(A3733="","",IF(A3733=-1,H3733,0))</f>
      </c>
      <c r="N3733">
        <f>IF(J3733="","",IF(E3733="SGD",1,IF(E3733="USD",Settings!$B$22,IF(E3733="HKD",Settings!$B$23,1))))</f>
      </c>
      <c r="O3733">
        <f>IF(OR(B3733="",C3733="",E3733=""),0,(IF(A3733=-1,H3733,0)-IF(OR(A3733=1,A3733=0),H3733,0)+IF(A3733=2,H3733,0))*IF(E3733="SGD",1,IF(E3733="USD",Settings!$B$22,IF(E3733="HKD",Settings!$B$23,1))))</f>
        <v>0</v>
      </c>
      <c r="P3733">
        <f>IF(OR(B3733="",C3733="",E3733=""),0,IF(A3733=2,H3733*IF(E3733="SGD",1,IF(E3733="USD",Settings!$B$22,IF(E3733="HKD",Settings!$B$23,1))),0))</f>
        <v>0</v>
      </c>
      <c r="Q3733" s="312">
        <f>IF(OR(J3733="",G3733=""),"",G3733+ROW()/1000000)</f>
      </c>
      <c r="R3733" s="247">
        <f>IF(Q3733="","",SUMIFS(Txn[Signed Units],Txn[Key],J3733,Txn[Transaction Order],"&lt;="&amp;Q3733))</f>
      </c>
    </row>
    <row r="3734" spans="10:18" ht="15" customHeight="1" x14ac:dyDescent="0.15">
      <c r="J3734" s="246">
        <f>IF(OR(B3734="",C3734="",E3734=""),"",B3734&amp;":"&amp;C3734&amp;":"&amp;E3734)</f>
      </c>
      <c r="K3734" s="247">
        <f>IF(A3734="","",A3734*D3734)</f>
      </c>
      <c r="L3734" s="246">
        <f>IF(A3734="","",IF(OR(A3734=1,A3734=0),H3734,0))</f>
      </c>
      <c r="M3734" s="246">
        <f>IF(A3734="","",IF(A3734=-1,H3734,0))</f>
      </c>
      <c r="N3734">
        <f>IF(J3734="","",IF(E3734="SGD",1,IF(E3734="USD",Settings!$B$22,IF(E3734="HKD",Settings!$B$23,1))))</f>
      </c>
      <c r="O3734">
        <f>IF(OR(B3734="",C3734="",E3734=""),0,(IF(A3734=-1,H3734,0)-IF(OR(A3734=1,A3734=0),H3734,0)+IF(A3734=2,H3734,0))*IF(E3734="SGD",1,IF(E3734="USD",Settings!$B$22,IF(E3734="HKD",Settings!$B$23,1))))</f>
        <v>0</v>
      </c>
      <c r="P3734">
        <f>IF(OR(B3734="",C3734="",E3734=""),0,IF(A3734=2,H3734*IF(E3734="SGD",1,IF(E3734="USD",Settings!$B$22,IF(E3734="HKD",Settings!$B$23,1))),0))</f>
        <v>0</v>
      </c>
      <c r="Q3734" s="312">
        <f>IF(OR(J3734="",G3734=""),"",G3734+ROW()/1000000)</f>
      </c>
      <c r="R3734" s="247">
        <f>IF(Q3734="","",SUMIFS(Txn[Signed Units],Txn[Key],J3734,Txn[Transaction Order],"&lt;="&amp;Q3734))</f>
      </c>
    </row>
    <row r="3735" spans="10:18" ht="15" customHeight="1" x14ac:dyDescent="0.15">
      <c r="J3735" s="246">
        <f>IF(OR(B3735="",C3735="",E3735=""),"",B3735&amp;":"&amp;C3735&amp;":"&amp;E3735)</f>
      </c>
      <c r="K3735" s="247">
        <f>IF(A3735="","",A3735*D3735)</f>
      </c>
      <c r="L3735" s="246">
        <f>IF(A3735="","",IF(OR(A3735=1,A3735=0),H3735,0))</f>
      </c>
      <c r="M3735" s="246">
        <f>IF(A3735="","",IF(A3735=-1,H3735,0))</f>
      </c>
      <c r="N3735">
        <f>IF(J3735="","",IF(E3735="SGD",1,IF(E3735="USD",Settings!$B$22,IF(E3735="HKD",Settings!$B$23,1))))</f>
      </c>
      <c r="O3735">
        <f>IF(OR(B3735="",C3735="",E3735=""),0,(IF(A3735=-1,H3735,0)-IF(OR(A3735=1,A3735=0),H3735,0)+IF(A3735=2,H3735,0))*IF(E3735="SGD",1,IF(E3735="USD",Settings!$B$22,IF(E3735="HKD",Settings!$B$23,1))))</f>
        <v>0</v>
      </c>
      <c r="P3735">
        <f>IF(OR(B3735="",C3735="",E3735=""),0,IF(A3735=2,H3735*IF(E3735="SGD",1,IF(E3735="USD",Settings!$B$22,IF(E3735="HKD",Settings!$B$23,1))),0))</f>
        <v>0</v>
      </c>
      <c r="Q3735" s="312">
        <f>IF(OR(J3735="",G3735=""),"",G3735+ROW()/1000000)</f>
      </c>
      <c r="R3735" s="247">
        <f>IF(Q3735="","",SUMIFS(Txn[Signed Units],Txn[Key],J3735,Txn[Transaction Order],"&lt;="&amp;Q3735))</f>
      </c>
    </row>
    <row r="3736" spans="10:18" ht="15" customHeight="1" x14ac:dyDescent="0.15">
      <c r="J3736" s="246">
        <f>IF(OR(B3736="",C3736="",E3736=""),"",B3736&amp;":"&amp;C3736&amp;":"&amp;E3736)</f>
      </c>
      <c r="K3736" s="247">
        <f>IF(A3736="","",A3736*D3736)</f>
      </c>
      <c r="L3736" s="246">
        <f>IF(A3736="","",IF(OR(A3736=1,A3736=0),H3736,0))</f>
      </c>
      <c r="M3736" s="246">
        <f>IF(A3736="","",IF(A3736=-1,H3736,0))</f>
      </c>
      <c r="N3736">
        <f>IF(J3736="","",IF(E3736="SGD",1,IF(E3736="USD",Settings!$B$22,IF(E3736="HKD",Settings!$B$23,1))))</f>
      </c>
      <c r="O3736">
        <f>IF(OR(B3736="",C3736="",E3736=""),0,(IF(A3736=-1,H3736,0)-IF(OR(A3736=1,A3736=0),H3736,0)+IF(A3736=2,H3736,0))*IF(E3736="SGD",1,IF(E3736="USD",Settings!$B$22,IF(E3736="HKD",Settings!$B$23,1))))</f>
        <v>0</v>
      </c>
      <c r="P3736">
        <f>IF(OR(B3736="",C3736="",E3736=""),0,IF(A3736=2,H3736*IF(E3736="SGD",1,IF(E3736="USD",Settings!$B$22,IF(E3736="HKD",Settings!$B$23,1))),0))</f>
        <v>0</v>
      </c>
      <c r="Q3736" s="312">
        <f>IF(OR(J3736="",G3736=""),"",G3736+ROW()/1000000)</f>
      </c>
      <c r="R3736" s="247">
        <f>IF(Q3736="","",SUMIFS(Txn[Signed Units],Txn[Key],J3736,Txn[Transaction Order],"&lt;="&amp;Q3736))</f>
      </c>
    </row>
    <row r="3737" spans="10:18" ht="15" customHeight="1" x14ac:dyDescent="0.15">
      <c r="J3737" s="246">
        <f>IF(OR(B3737="",C3737="",E3737=""),"",B3737&amp;":"&amp;C3737&amp;":"&amp;E3737)</f>
      </c>
      <c r="K3737" s="247">
        <f>IF(A3737="","",A3737*D3737)</f>
      </c>
      <c r="L3737" s="246">
        <f>IF(A3737="","",IF(OR(A3737=1,A3737=0),H3737,0))</f>
      </c>
      <c r="M3737" s="246">
        <f>IF(A3737="","",IF(A3737=-1,H3737,0))</f>
      </c>
      <c r="N3737">
        <f>IF(J3737="","",IF(E3737="SGD",1,IF(E3737="USD",Settings!$B$22,IF(E3737="HKD",Settings!$B$23,1))))</f>
      </c>
      <c r="O3737">
        <f>IF(OR(B3737="",C3737="",E3737=""),0,(IF(A3737=-1,H3737,0)-IF(OR(A3737=1,A3737=0),H3737,0)+IF(A3737=2,H3737,0))*IF(E3737="SGD",1,IF(E3737="USD",Settings!$B$22,IF(E3737="HKD",Settings!$B$23,1))))</f>
        <v>0</v>
      </c>
      <c r="P3737">
        <f>IF(OR(B3737="",C3737="",E3737=""),0,IF(A3737=2,H3737*IF(E3737="SGD",1,IF(E3737="USD",Settings!$B$22,IF(E3737="HKD",Settings!$B$23,1))),0))</f>
        <v>0</v>
      </c>
      <c r="Q3737" s="312">
        <f>IF(OR(J3737="",G3737=""),"",G3737+ROW()/1000000)</f>
      </c>
      <c r="R3737" s="247">
        <f>IF(Q3737="","",SUMIFS(Txn[Signed Units],Txn[Key],J3737,Txn[Transaction Order],"&lt;="&amp;Q3737))</f>
      </c>
    </row>
    <row r="3738" spans="10:18" ht="15" customHeight="1" x14ac:dyDescent="0.15">
      <c r="J3738" s="246">
        <f>IF(OR(B3738="",C3738="",E3738=""),"",B3738&amp;":"&amp;C3738&amp;":"&amp;E3738)</f>
      </c>
      <c r="K3738" s="247">
        <f>IF(A3738="","",A3738*D3738)</f>
      </c>
      <c r="L3738" s="246">
        <f>IF(A3738="","",IF(OR(A3738=1,A3738=0),H3738,0))</f>
      </c>
      <c r="M3738" s="246">
        <f>IF(A3738="","",IF(A3738=-1,H3738,0))</f>
      </c>
      <c r="N3738">
        <f>IF(J3738="","",IF(E3738="SGD",1,IF(E3738="USD",Settings!$B$22,IF(E3738="HKD",Settings!$B$23,1))))</f>
      </c>
      <c r="O3738">
        <f>IF(OR(B3738="",C3738="",E3738=""),0,(IF(A3738=-1,H3738,0)-IF(OR(A3738=1,A3738=0),H3738,0)+IF(A3738=2,H3738,0))*IF(E3738="SGD",1,IF(E3738="USD",Settings!$B$22,IF(E3738="HKD",Settings!$B$23,1))))</f>
        <v>0</v>
      </c>
      <c r="P3738">
        <f>IF(OR(B3738="",C3738="",E3738=""),0,IF(A3738=2,H3738*IF(E3738="SGD",1,IF(E3738="USD",Settings!$B$22,IF(E3738="HKD",Settings!$B$23,1))),0))</f>
        <v>0</v>
      </c>
      <c r="Q3738" s="312">
        <f>IF(OR(J3738="",G3738=""),"",G3738+ROW()/1000000)</f>
      </c>
      <c r="R3738" s="247">
        <f>IF(Q3738="","",SUMIFS(Txn[Signed Units],Txn[Key],J3738,Txn[Transaction Order],"&lt;="&amp;Q3738))</f>
      </c>
    </row>
    <row r="3739" spans="10:18" ht="15" customHeight="1" x14ac:dyDescent="0.15">
      <c r="J3739" s="246">
        <f>IF(OR(B3739="",C3739="",E3739=""),"",B3739&amp;":"&amp;C3739&amp;":"&amp;E3739)</f>
      </c>
      <c r="K3739" s="247">
        <f>IF(A3739="","",A3739*D3739)</f>
      </c>
      <c r="L3739" s="246">
        <f>IF(A3739="","",IF(OR(A3739=1,A3739=0),H3739,0))</f>
      </c>
      <c r="M3739" s="246">
        <f>IF(A3739="","",IF(A3739=-1,H3739,0))</f>
      </c>
      <c r="N3739">
        <f>IF(J3739="","",IF(E3739="SGD",1,IF(E3739="USD",Settings!$B$22,IF(E3739="HKD",Settings!$B$23,1))))</f>
      </c>
      <c r="O3739">
        <f>IF(OR(B3739="",C3739="",E3739=""),0,(IF(A3739=-1,H3739,0)-IF(OR(A3739=1,A3739=0),H3739,0)+IF(A3739=2,H3739,0))*IF(E3739="SGD",1,IF(E3739="USD",Settings!$B$22,IF(E3739="HKD",Settings!$B$23,1))))</f>
        <v>0</v>
      </c>
      <c r="P3739">
        <f>IF(OR(B3739="",C3739="",E3739=""),0,IF(A3739=2,H3739*IF(E3739="SGD",1,IF(E3739="USD",Settings!$B$22,IF(E3739="HKD",Settings!$B$23,1))),0))</f>
        <v>0</v>
      </c>
      <c r="Q3739" s="312">
        <f>IF(OR(J3739="",G3739=""),"",G3739+ROW()/1000000)</f>
      </c>
      <c r="R3739" s="247">
        <f>IF(Q3739="","",SUMIFS(Txn[Signed Units],Txn[Key],J3739,Txn[Transaction Order],"&lt;="&amp;Q3739))</f>
      </c>
    </row>
    <row r="3740" spans="10:18" ht="15" customHeight="1" x14ac:dyDescent="0.15">
      <c r="J3740" s="246">
        <f>IF(OR(B3740="",C3740="",E3740=""),"",B3740&amp;":"&amp;C3740&amp;":"&amp;E3740)</f>
      </c>
      <c r="K3740" s="247">
        <f>IF(A3740="","",A3740*D3740)</f>
      </c>
      <c r="L3740" s="246">
        <f>IF(A3740="","",IF(OR(A3740=1,A3740=0),H3740,0))</f>
      </c>
      <c r="M3740" s="246">
        <f>IF(A3740="","",IF(A3740=-1,H3740,0))</f>
      </c>
      <c r="N3740">
        <f>IF(J3740="","",IF(E3740="SGD",1,IF(E3740="USD",Settings!$B$22,IF(E3740="HKD",Settings!$B$23,1))))</f>
      </c>
      <c r="O3740">
        <f>IF(OR(B3740="",C3740="",E3740=""),0,(IF(A3740=-1,H3740,0)-IF(OR(A3740=1,A3740=0),H3740,0)+IF(A3740=2,H3740,0))*IF(E3740="SGD",1,IF(E3740="USD",Settings!$B$22,IF(E3740="HKD",Settings!$B$23,1))))</f>
        <v>0</v>
      </c>
      <c r="P3740">
        <f>IF(OR(B3740="",C3740="",E3740=""),0,IF(A3740=2,H3740*IF(E3740="SGD",1,IF(E3740="USD",Settings!$B$22,IF(E3740="HKD",Settings!$B$23,1))),0))</f>
        <v>0</v>
      </c>
      <c r="Q3740" s="312">
        <f>IF(OR(J3740="",G3740=""),"",G3740+ROW()/1000000)</f>
      </c>
      <c r="R3740" s="247">
        <f>IF(Q3740="","",SUMIFS(Txn[Signed Units],Txn[Key],J3740,Txn[Transaction Order],"&lt;="&amp;Q3740))</f>
      </c>
    </row>
    <row r="3741" spans="10:18" ht="15" customHeight="1" x14ac:dyDescent="0.15">
      <c r="J3741" s="246">
        <f>IF(OR(B3741="",C3741="",E3741=""),"",B3741&amp;":"&amp;C3741&amp;":"&amp;E3741)</f>
      </c>
      <c r="K3741" s="247">
        <f>IF(A3741="","",A3741*D3741)</f>
      </c>
      <c r="L3741" s="246">
        <f>IF(A3741="","",IF(OR(A3741=1,A3741=0),H3741,0))</f>
      </c>
      <c r="M3741" s="246">
        <f>IF(A3741="","",IF(A3741=-1,H3741,0))</f>
      </c>
      <c r="N3741">
        <f>IF(J3741="","",IF(E3741="SGD",1,IF(E3741="USD",Settings!$B$22,IF(E3741="HKD",Settings!$B$23,1))))</f>
      </c>
      <c r="O3741">
        <f>IF(OR(B3741="",C3741="",E3741=""),0,(IF(A3741=-1,H3741,0)-IF(OR(A3741=1,A3741=0),H3741,0)+IF(A3741=2,H3741,0))*IF(E3741="SGD",1,IF(E3741="USD",Settings!$B$22,IF(E3741="HKD",Settings!$B$23,1))))</f>
        <v>0</v>
      </c>
      <c r="P3741">
        <f>IF(OR(B3741="",C3741="",E3741=""),0,IF(A3741=2,H3741*IF(E3741="SGD",1,IF(E3741="USD",Settings!$B$22,IF(E3741="HKD",Settings!$B$23,1))),0))</f>
        <v>0</v>
      </c>
      <c r="Q3741" s="312">
        <f>IF(OR(J3741="",G3741=""),"",G3741+ROW()/1000000)</f>
      </c>
      <c r="R3741" s="247">
        <f>IF(Q3741="","",SUMIFS(Txn[Signed Units],Txn[Key],J3741,Txn[Transaction Order],"&lt;="&amp;Q3741))</f>
      </c>
    </row>
    <row r="3742" spans="10:18" ht="15" customHeight="1" x14ac:dyDescent="0.15">
      <c r="J3742" s="246">
        <f>IF(OR(B3742="",C3742="",E3742=""),"",B3742&amp;":"&amp;C3742&amp;":"&amp;E3742)</f>
      </c>
      <c r="K3742" s="247">
        <f>IF(A3742="","",A3742*D3742)</f>
      </c>
      <c r="L3742" s="246">
        <f>IF(A3742="","",IF(OR(A3742=1,A3742=0),H3742,0))</f>
      </c>
      <c r="M3742" s="246">
        <f>IF(A3742="","",IF(A3742=-1,H3742,0))</f>
      </c>
      <c r="N3742">
        <f>IF(J3742="","",IF(E3742="SGD",1,IF(E3742="USD",Settings!$B$22,IF(E3742="HKD",Settings!$B$23,1))))</f>
      </c>
      <c r="O3742">
        <f>IF(OR(B3742="",C3742="",E3742=""),0,(IF(A3742=-1,H3742,0)-IF(OR(A3742=1,A3742=0),H3742,0)+IF(A3742=2,H3742,0))*IF(E3742="SGD",1,IF(E3742="USD",Settings!$B$22,IF(E3742="HKD",Settings!$B$23,1))))</f>
        <v>0</v>
      </c>
      <c r="P3742">
        <f>IF(OR(B3742="",C3742="",E3742=""),0,IF(A3742=2,H3742*IF(E3742="SGD",1,IF(E3742="USD",Settings!$B$22,IF(E3742="HKD",Settings!$B$23,1))),0))</f>
        <v>0</v>
      </c>
      <c r="Q3742" s="312">
        <f>IF(OR(J3742="",G3742=""),"",G3742+ROW()/1000000)</f>
      </c>
      <c r="R3742" s="247">
        <f>IF(Q3742="","",SUMIFS(Txn[Signed Units],Txn[Key],J3742,Txn[Transaction Order],"&lt;="&amp;Q3742))</f>
      </c>
    </row>
    <row r="3743" spans="10:18" ht="15" customHeight="1" x14ac:dyDescent="0.15">
      <c r="J3743" s="246">
        <f>IF(OR(B3743="",C3743="",E3743=""),"",B3743&amp;":"&amp;C3743&amp;":"&amp;E3743)</f>
      </c>
      <c r="K3743" s="247">
        <f>IF(A3743="","",A3743*D3743)</f>
      </c>
      <c r="L3743" s="246">
        <f>IF(A3743="","",IF(OR(A3743=1,A3743=0),H3743,0))</f>
      </c>
      <c r="M3743" s="246">
        <f>IF(A3743="","",IF(A3743=-1,H3743,0))</f>
      </c>
      <c r="N3743">
        <f>IF(J3743="","",IF(E3743="SGD",1,IF(E3743="USD",Settings!$B$22,IF(E3743="HKD",Settings!$B$23,1))))</f>
      </c>
      <c r="O3743">
        <f>IF(OR(B3743="",C3743="",E3743=""),0,(IF(A3743=-1,H3743,0)-IF(OR(A3743=1,A3743=0),H3743,0)+IF(A3743=2,H3743,0))*IF(E3743="SGD",1,IF(E3743="USD",Settings!$B$22,IF(E3743="HKD",Settings!$B$23,1))))</f>
        <v>0</v>
      </c>
      <c r="P3743">
        <f>IF(OR(B3743="",C3743="",E3743=""),0,IF(A3743=2,H3743*IF(E3743="SGD",1,IF(E3743="USD",Settings!$B$22,IF(E3743="HKD",Settings!$B$23,1))),0))</f>
        <v>0</v>
      </c>
      <c r="Q3743" s="312">
        <f>IF(OR(J3743="",G3743=""),"",G3743+ROW()/1000000)</f>
      </c>
      <c r="R3743" s="247">
        <f>IF(Q3743="","",SUMIFS(Txn[Signed Units],Txn[Key],J3743,Txn[Transaction Order],"&lt;="&amp;Q3743))</f>
      </c>
    </row>
    <row r="3744" spans="10:18" ht="15" customHeight="1" x14ac:dyDescent="0.15">
      <c r="J3744" s="246">
        <f>IF(OR(B3744="",C3744="",E3744=""),"",B3744&amp;":"&amp;C3744&amp;":"&amp;E3744)</f>
      </c>
      <c r="K3744" s="247">
        <f>IF(A3744="","",A3744*D3744)</f>
      </c>
      <c r="L3744" s="246">
        <f>IF(A3744="","",IF(OR(A3744=1,A3744=0),H3744,0))</f>
      </c>
      <c r="M3744" s="246">
        <f>IF(A3744="","",IF(A3744=-1,H3744,0))</f>
      </c>
      <c r="N3744">
        <f>IF(J3744="","",IF(E3744="SGD",1,IF(E3744="USD",Settings!$B$22,IF(E3744="HKD",Settings!$B$23,1))))</f>
      </c>
      <c r="O3744">
        <f>IF(OR(B3744="",C3744="",E3744=""),0,(IF(A3744=-1,H3744,0)-IF(OR(A3744=1,A3744=0),H3744,0)+IF(A3744=2,H3744,0))*IF(E3744="SGD",1,IF(E3744="USD",Settings!$B$22,IF(E3744="HKD",Settings!$B$23,1))))</f>
        <v>0</v>
      </c>
      <c r="P3744">
        <f>IF(OR(B3744="",C3744="",E3744=""),0,IF(A3744=2,H3744*IF(E3744="SGD",1,IF(E3744="USD",Settings!$B$22,IF(E3744="HKD",Settings!$B$23,1))),0))</f>
        <v>0</v>
      </c>
      <c r="Q3744" s="312">
        <f>IF(OR(J3744="",G3744=""),"",G3744+ROW()/1000000)</f>
      </c>
      <c r="R3744" s="247">
        <f>IF(Q3744="","",SUMIFS(Txn[Signed Units],Txn[Key],J3744,Txn[Transaction Order],"&lt;="&amp;Q3744))</f>
      </c>
    </row>
    <row r="3745" spans="10:18" ht="15" customHeight="1" x14ac:dyDescent="0.15">
      <c r="J3745" s="246">
        <f>IF(OR(B3745="",C3745="",E3745=""),"",B3745&amp;":"&amp;C3745&amp;":"&amp;E3745)</f>
      </c>
      <c r="K3745" s="247">
        <f>IF(A3745="","",A3745*D3745)</f>
      </c>
      <c r="L3745" s="246">
        <f>IF(A3745="","",IF(OR(A3745=1,A3745=0),H3745,0))</f>
      </c>
      <c r="M3745" s="246">
        <f>IF(A3745="","",IF(A3745=-1,H3745,0))</f>
      </c>
      <c r="N3745">
        <f>IF(J3745="","",IF(E3745="SGD",1,IF(E3745="USD",Settings!$B$22,IF(E3745="HKD",Settings!$B$23,1))))</f>
      </c>
      <c r="O3745">
        <f>IF(OR(B3745="",C3745="",E3745=""),0,(IF(A3745=-1,H3745,0)-IF(OR(A3745=1,A3745=0),H3745,0)+IF(A3745=2,H3745,0))*IF(E3745="SGD",1,IF(E3745="USD",Settings!$B$22,IF(E3745="HKD",Settings!$B$23,1))))</f>
        <v>0</v>
      </c>
      <c r="P3745">
        <f>IF(OR(B3745="",C3745="",E3745=""),0,IF(A3745=2,H3745*IF(E3745="SGD",1,IF(E3745="USD",Settings!$B$22,IF(E3745="HKD",Settings!$B$23,1))),0))</f>
        <v>0</v>
      </c>
      <c r="Q3745" s="312">
        <f>IF(OR(J3745="",G3745=""),"",G3745+ROW()/1000000)</f>
      </c>
      <c r="R3745" s="247">
        <f>IF(Q3745="","",SUMIFS(Txn[Signed Units],Txn[Key],J3745,Txn[Transaction Order],"&lt;="&amp;Q3745))</f>
      </c>
    </row>
    <row r="3746" spans="10:18" ht="15" customHeight="1" x14ac:dyDescent="0.15">
      <c r="J3746" s="246">
        <f>IF(OR(B3746="",C3746="",E3746=""),"",B3746&amp;":"&amp;C3746&amp;":"&amp;E3746)</f>
      </c>
      <c r="K3746" s="247">
        <f>IF(A3746="","",A3746*D3746)</f>
      </c>
      <c r="L3746" s="246">
        <f>IF(A3746="","",IF(OR(A3746=1,A3746=0),H3746,0))</f>
      </c>
      <c r="M3746" s="246">
        <f>IF(A3746="","",IF(A3746=-1,H3746,0))</f>
      </c>
      <c r="N3746">
        <f>IF(J3746="","",IF(E3746="SGD",1,IF(E3746="USD",Settings!$B$22,IF(E3746="HKD",Settings!$B$23,1))))</f>
      </c>
      <c r="O3746">
        <f>IF(OR(B3746="",C3746="",E3746=""),0,(IF(A3746=-1,H3746,0)-IF(OR(A3746=1,A3746=0),H3746,0)+IF(A3746=2,H3746,0))*IF(E3746="SGD",1,IF(E3746="USD",Settings!$B$22,IF(E3746="HKD",Settings!$B$23,1))))</f>
        <v>0</v>
      </c>
      <c r="P3746">
        <f>IF(OR(B3746="",C3746="",E3746=""),0,IF(A3746=2,H3746*IF(E3746="SGD",1,IF(E3746="USD",Settings!$B$22,IF(E3746="HKD",Settings!$B$23,1))),0))</f>
        <v>0</v>
      </c>
      <c r="Q3746" s="312">
        <f>IF(OR(J3746="",G3746=""),"",G3746+ROW()/1000000)</f>
      </c>
      <c r="R3746" s="247">
        <f>IF(Q3746="","",SUMIFS(Txn[Signed Units],Txn[Key],J3746,Txn[Transaction Order],"&lt;="&amp;Q3746))</f>
      </c>
    </row>
    <row r="3747" spans="10:18" ht="15" customHeight="1" x14ac:dyDescent="0.15">
      <c r="J3747" s="246">
        <f>IF(OR(B3747="",C3747="",E3747=""),"",B3747&amp;":"&amp;C3747&amp;":"&amp;E3747)</f>
      </c>
      <c r="K3747" s="247">
        <f>IF(A3747="","",A3747*D3747)</f>
      </c>
      <c r="L3747" s="246">
        <f>IF(A3747="","",IF(OR(A3747=1,A3747=0),H3747,0))</f>
      </c>
      <c r="M3747" s="246">
        <f>IF(A3747="","",IF(A3747=-1,H3747,0))</f>
      </c>
      <c r="N3747">
        <f>IF(J3747="","",IF(E3747="SGD",1,IF(E3747="USD",Settings!$B$22,IF(E3747="HKD",Settings!$B$23,1))))</f>
      </c>
      <c r="O3747">
        <f>IF(OR(B3747="",C3747="",E3747=""),0,(IF(A3747=-1,H3747,0)-IF(OR(A3747=1,A3747=0),H3747,0)+IF(A3747=2,H3747,0))*IF(E3747="SGD",1,IF(E3747="USD",Settings!$B$22,IF(E3747="HKD",Settings!$B$23,1))))</f>
        <v>0</v>
      </c>
      <c r="P3747">
        <f>IF(OR(B3747="",C3747="",E3747=""),0,IF(A3747=2,H3747*IF(E3747="SGD",1,IF(E3747="USD",Settings!$B$22,IF(E3747="HKD",Settings!$B$23,1))),0))</f>
        <v>0</v>
      </c>
      <c r="Q3747" s="312">
        <f>IF(OR(J3747="",G3747=""),"",G3747+ROW()/1000000)</f>
      </c>
      <c r="R3747" s="247">
        <f>IF(Q3747="","",SUMIFS(Txn[Signed Units],Txn[Key],J3747,Txn[Transaction Order],"&lt;="&amp;Q3747))</f>
      </c>
    </row>
    <row r="3748" spans="10:18" ht="15" customHeight="1" x14ac:dyDescent="0.15">
      <c r="J3748" s="246">
        <f>IF(OR(B3748="",C3748="",E3748=""),"",B3748&amp;":"&amp;C3748&amp;":"&amp;E3748)</f>
      </c>
      <c r="K3748" s="247">
        <f>IF(A3748="","",A3748*D3748)</f>
      </c>
      <c r="L3748" s="246">
        <f>IF(A3748="","",IF(OR(A3748=1,A3748=0),H3748,0))</f>
      </c>
      <c r="M3748" s="246">
        <f>IF(A3748="","",IF(A3748=-1,H3748,0))</f>
      </c>
      <c r="N3748">
        <f>IF(J3748="","",IF(E3748="SGD",1,IF(E3748="USD",Settings!$B$22,IF(E3748="HKD",Settings!$B$23,1))))</f>
      </c>
      <c r="O3748">
        <f>IF(OR(B3748="",C3748="",E3748=""),0,(IF(A3748=-1,H3748,0)-IF(OR(A3748=1,A3748=0),H3748,0)+IF(A3748=2,H3748,0))*IF(E3748="SGD",1,IF(E3748="USD",Settings!$B$22,IF(E3748="HKD",Settings!$B$23,1))))</f>
        <v>0</v>
      </c>
      <c r="P3748">
        <f>IF(OR(B3748="",C3748="",E3748=""),0,IF(A3748=2,H3748*IF(E3748="SGD",1,IF(E3748="USD",Settings!$B$22,IF(E3748="HKD",Settings!$B$23,1))),0))</f>
        <v>0</v>
      </c>
      <c r="Q3748" s="312">
        <f>IF(OR(J3748="",G3748=""),"",G3748+ROW()/1000000)</f>
      </c>
      <c r="R3748" s="247">
        <f>IF(Q3748="","",SUMIFS(Txn[Signed Units],Txn[Key],J3748,Txn[Transaction Order],"&lt;="&amp;Q3748))</f>
      </c>
    </row>
    <row r="3749" spans="10:18" ht="15" customHeight="1" x14ac:dyDescent="0.15">
      <c r="J3749" s="246">
        <f>IF(OR(B3749="",C3749="",E3749=""),"",B3749&amp;":"&amp;C3749&amp;":"&amp;E3749)</f>
      </c>
      <c r="K3749" s="247">
        <f>IF(A3749="","",A3749*D3749)</f>
      </c>
      <c r="L3749" s="246">
        <f>IF(A3749="","",IF(OR(A3749=1,A3749=0),H3749,0))</f>
      </c>
      <c r="M3749" s="246">
        <f>IF(A3749="","",IF(A3749=-1,H3749,0))</f>
      </c>
      <c r="N3749">
        <f>IF(J3749="","",IF(E3749="SGD",1,IF(E3749="USD",Settings!$B$22,IF(E3749="HKD",Settings!$B$23,1))))</f>
      </c>
      <c r="O3749">
        <f>IF(OR(B3749="",C3749="",E3749=""),0,(IF(A3749=-1,H3749,0)-IF(OR(A3749=1,A3749=0),H3749,0)+IF(A3749=2,H3749,0))*IF(E3749="SGD",1,IF(E3749="USD",Settings!$B$22,IF(E3749="HKD",Settings!$B$23,1))))</f>
        <v>0</v>
      </c>
      <c r="P3749">
        <f>IF(OR(B3749="",C3749="",E3749=""),0,IF(A3749=2,H3749*IF(E3749="SGD",1,IF(E3749="USD",Settings!$B$22,IF(E3749="HKD",Settings!$B$23,1))),0))</f>
        <v>0</v>
      </c>
      <c r="Q3749" s="312">
        <f>IF(OR(J3749="",G3749=""),"",G3749+ROW()/1000000)</f>
      </c>
      <c r="R3749" s="247">
        <f>IF(Q3749="","",SUMIFS(Txn[Signed Units],Txn[Key],J3749,Txn[Transaction Order],"&lt;="&amp;Q3749))</f>
      </c>
    </row>
    <row r="3750" spans="10:18" ht="15" customHeight="1" x14ac:dyDescent="0.15">
      <c r="J3750" s="246">
        <f>IF(OR(B3750="",C3750="",E3750=""),"",B3750&amp;":"&amp;C3750&amp;":"&amp;E3750)</f>
      </c>
      <c r="K3750" s="247">
        <f>IF(A3750="","",A3750*D3750)</f>
      </c>
      <c r="L3750" s="246">
        <f>IF(A3750="","",IF(OR(A3750=1,A3750=0),H3750,0))</f>
      </c>
      <c r="M3750" s="246">
        <f>IF(A3750="","",IF(A3750=-1,H3750,0))</f>
      </c>
      <c r="N3750">
        <f>IF(J3750="","",IF(E3750="SGD",1,IF(E3750="USD",Settings!$B$22,IF(E3750="HKD",Settings!$B$23,1))))</f>
      </c>
      <c r="O3750">
        <f>IF(OR(B3750="",C3750="",E3750=""),0,(IF(A3750=-1,H3750,0)-IF(OR(A3750=1,A3750=0),H3750,0)+IF(A3750=2,H3750,0))*IF(E3750="SGD",1,IF(E3750="USD",Settings!$B$22,IF(E3750="HKD",Settings!$B$23,1))))</f>
        <v>0</v>
      </c>
      <c r="P3750">
        <f>IF(OR(B3750="",C3750="",E3750=""),0,IF(A3750=2,H3750*IF(E3750="SGD",1,IF(E3750="USD",Settings!$B$22,IF(E3750="HKD",Settings!$B$23,1))),0))</f>
        <v>0</v>
      </c>
      <c r="Q3750" s="312">
        <f>IF(OR(J3750="",G3750=""),"",G3750+ROW()/1000000)</f>
      </c>
      <c r="R3750" s="247">
        <f>IF(Q3750="","",SUMIFS(Txn[Signed Units],Txn[Key],J3750,Txn[Transaction Order],"&lt;="&amp;Q3750))</f>
      </c>
    </row>
    <row r="3751" spans="10:18" ht="15" customHeight="1" x14ac:dyDescent="0.15">
      <c r="J3751" s="246">
        <f>IF(OR(B3751="",C3751="",E3751=""),"",B3751&amp;":"&amp;C3751&amp;":"&amp;E3751)</f>
      </c>
      <c r="K3751" s="247">
        <f>IF(A3751="","",A3751*D3751)</f>
      </c>
      <c r="L3751" s="246">
        <f>IF(A3751="","",IF(OR(A3751=1,A3751=0),H3751,0))</f>
      </c>
      <c r="M3751" s="246">
        <f>IF(A3751="","",IF(A3751=-1,H3751,0))</f>
      </c>
      <c r="N3751">
        <f>IF(J3751="","",IF(E3751="SGD",1,IF(E3751="USD",Settings!$B$22,IF(E3751="HKD",Settings!$B$23,1))))</f>
      </c>
      <c r="O3751">
        <f>IF(OR(B3751="",C3751="",E3751=""),0,(IF(A3751=-1,H3751,0)-IF(OR(A3751=1,A3751=0),H3751,0)+IF(A3751=2,H3751,0))*IF(E3751="SGD",1,IF(E3751="USD",Settings!$B$22,IF(E3751="HKD",Settings!$B$23,1))))</f>
        <v>0</v>
      </c>
      <c r="P3751">
        <f>IF(OR(B3751="",C3751="",E3751=""),0,IF(A3751=2,H3751*IF(E3751="SGD",1,IF(E3751="USD",Settings!$B$22,IF(E3751="HKD",Settings!$B$23,1))),0))</f>
        <v>0</v>
      </c>
      <c r="Q3751" s="312">
        <f>IF(OR(J3751="",G3751=""),"",G3751+ROW()/1000000)</f>
      </c>
      <c r="R3751" s="247">
        <f>IF(Q3751="","",SUMIFS(Txn[Signed Units],Txn[Key],J3751,Txn[Transaction Order],"&lt;="&amp;Q3751))</f>
      </c>
    </row>
    <row r="3752" spans="10:18" ht="15" customHeight="1" x14ac:dyDescent="0.15">
      <c r="J3752" s="246">
        <f>IF(OR(B3752="",C3752="",E3752=""),"",B3752&amp;":"&amp;C3752&amp;":"&amp;E3752)</f>
      </c>
      <c r="K3752" s="247">
        <f>IF(A3752="","",A3752*D3752)</f>
      </c>
      <c r="L3752" s="246">
        <f>IF(A3752="","",IF(OR(A3752=1,A3752=0),H3752,0))</f>
      </c>
      <c r="M3752" s="246">
        <f>IF(A3752="","",IF(A3752=-1,H3752,0))</f>
      </c>
      <c r="N3752">
        <f>IF(J3752="","",IF(E3752="SGD",1,IF(E3752="USD",Settings!$B$22,IF(E3752="HKD",Settings!$B$23,1))))</f>
      </c>
      <c r="O3752">
        <f>IF(OR(B3752="",C3752="",E3752=""),0,(IF(A3752=-1,H3752,0)-IF(OR(A3752=1,A3752=0),H3752,0)+IF(A3752=2,H3752,0))*IF(E3752="SGD",1,IF(E3752="USD",Settings!$B$22,IF(E3752="HKD",Settings!$B$23,1))))</f>
        <v>0</v>
      </c>
      <c r="P3752">
        <f>IF(OR(B3752="",C3752="",E3752=""),0,IF(A3752=2,H3752*IF(E3752="SGD",1,IF(E3752="USD",Settings!$B$22,IF(E3752="HKD",Settings!$B$23,1))),0))</f>
        <v>0</v>
      </c>
      <c r="Q3752" s="312">
        <f>IF(OR(J3752="",G3752=""),"",G3752+ROW()/1000000)</f>
      </c>
      <c r="R3752" s="247">
        <f>IF(Q3752="","",SUMIFS(Txn[Signed Units],Txn[Key],J3752,Txn[Transaction Order],"&lt;="&amp;Q3752))</f>
      </c>
    </row>
    <row r="3753" spans="10:18" ht="15" customHeight="1" x14ac:dyDescent="0.15">
      <c r="J3753" s="246">
        <f>IF(OR(B3753="",C3753="",E3753=""),"",B3753&amp;":"&amp;C3753&amp;":"&amp;E3753)</f>
      </c>
      <c r="K3753" s="247">
        <f>IF(A3753="","",A3753*D3753)</f>
      </c>
      <c r="L3753" s="246">
        <f>IF(A3753="","",IF(OR(A3753=1,A3753=0),H3753,0))</f>
      </c>
      <c r="M3753" s="246">
        <f>IF(A3753="","",IF(A3753=-1,H3753,0))</f>
      </c>
      <c r="N3753">
        <f>IF(J3753="","",IF(E3753="SGD",1,IF(E3753="USD",Settings!$B$22,IF(E3753="HKD",Settings!$B$23,1))))</f>
      </c>
      <c r="O3753">
        <f>IF(OR(B3753="",C3753="",E3753=""),0,(IF(A3753=-1,H3753,0)-IF(OR(A3753=1,A3753=0),H3753,0)+IF(A3753=2,H3753,0))*IF(E3753="SGD",1,IF(E3753="USD",Settings!$B$22,IF(E3753="HKD",Settings!$B$23,1))))</f>
        <v>0</v>
      </c>
      <c r="P3753">
        <f>IF(OR(B3753="",C3753="",E3753=""),0,IF(A3753=2,H3753*IF(E3753="SGD",1,IF(E3753="USD",Settings!$B$22,IF(E3753="HKD",Settings!$B$23,1))),0))</f>
        <v>0</v>
      </c>
      <c r="Q3753" s="312">
        <f>IF(OR(J3753="",G3753=""),"",G3753+ROW()/1000000)</f>
      </c>
      <c r="R3753" s="247">
        <f>IF(Q3753="","",SUMIFS(Txn[Signed Units],Txn[Key],J3753,Txn[Transaction Order],"&lt;="&amp;Q3753))</f>
      </c>
    </row>
    <row r="3754" spans="10:18" ht="15" customHeight="1" x14ac:dyDescent="0.15">
      <c r="J3754" s="246">
        <f>IF(OR(B3754="",C3754="",E3754=""),"",B3754&amp;":"&amp;C3754&amp;":"&amp;E3754)</f>
      </c>
      <c r="K3754" s="247">
        <f>IF(A3754="","",A3754*D3754)</f>
      </c>
      <c r="L3754" s="246">
        <f>IF(A3754="","",IF(OR(A3754=1,A3754=0),H3754,0))</f>
      </c>
      <c r="M3754" s="246">
        <f>IF(A3754="","",IF(A3754=-1,H3754,0))</f>
      </c>
      <c r="N3754">
        <f>IF(J3754="","",IF(E3754="SGD",1,IF(E3754="USD",Settings!$B$22,IF(E3754="HKD",Settings!$B$23,1))))</f>
      </c>
      <c r="O3754">
        <f>IF(OR(B3754="",C3754="",E3754=""),0,(IF(A3754=-1,H3754,0)-IF(OR(A3754=1,A3754=0),H3754,0)+IF(A3754=2,H3754,0))*IF(E3754="SGD",1,IF(E3754="USD",Settings!$B$22,IF(E3754="HKD",Settings!$B$23,1))))</f>
        <v>0</v>
      </c>
      <c r="P3754">
        <f>IF(OR(B3754="",C3754="",E3754=""),0,IF(A3754=2,H3754*IF(E3754="SGD",1,IF(E3754="USD",Settings!$B$22,IF(E3754="HKD",Settings!$B$23,1))),0))</f>
        <v>0</v>
      </c>
      <c r="Q3754" s="312">
        <f>IF(OR(J3754="",G3754=""),"",G3754+ROW()/1000000)</f>
      </c>
      <c r="R3754" s="247">
        <f>IF(Q3754="","",SUMIFS(Txn[Signed Units],Txn[Key],J3754,Txn[Transaction Order],"&lt;="&amp;Q3754))</f>
      </c>
    </row>
    <row r="3755" spans="10:18" ht="15" customHeight="1" x14ac:dyDescent="0.15">
      <c r="J3755" s="246">
        <f>IF(OR(B3755="",C3755="",E3755=""),"",B3755&amp;":"&amp;C3755&amp;":"&amp;E3755)</f>
      </c>
      <c r="K3755" s="247">
        <f>IF(A3755="","",A3755*D3755)</f>
      </c>
      <c r="L3755" s="246">
        <f>IF(A3755="","",IF(OR(A3755=1,A3755=0),H3755,0))</f>
      </c>
      <c r="M3755" s="246">
        <f>IF(A3755="","",IF(A3755=-1,H3755,0))</f>
      </c>
      <c r="N3755">
        <f>IF(J3755="","",IF(E3755="SGD",1,IF(E3755="USD",Settings!$B$22,IF(E3755="HKD",Settings!$B$23,1))))</f>
      </c>
      <c r="O3755">
        <f>IF(OR(B3755="",C3755="",E3755=""),0,(IF(A3755=-1,H3755,0)-IF(OR(A3755=1,A3755=0),H3755,0)+IF(A3755=2,H3755,0))*IF(E3755="SGD",1,IF(E3755="USD",Settings!$B$22,IF(E3755="HKD",Settings!$B$23,1))))</f>
        <v>0</v>
      </c>
      <c r="P3755">
        <f>IF(OR(B3755="",C3755="",E3755=""),0,IF(A3755=2,H3755*IF(E3755="SGD",1,IF(E3755="USD",Settings!$B$22,IF(E3755="HKD",Settings!$B$23,1))),0))</f>
        <v>0</v>
      </c>
      <c r="Q3755" s="312">
        <f>IF(OR(J3755="",G3755=""),"",G3755+ROW()/1000000)</f>
      </c>
      <c r="R3755" s="247">
        <f>IF(Q3755="","",SUMIFS(Txn[Signed Units],Txn[Key],J3755,Txn[Transaction Order],"&lt;="&amp;Q3755))</f>
      </c>
    </row>
    <row r="3756" spans="10:18" ht="15" customHeight="1" x14ac:dyDescent="0.15">
      <c r="J3756" s="246">
        <f>IF(OR(B3756="",C3756="",E3756=""),"",B3756&amp;":"&amp;C3756&amp;":"&amp;E3756)</f>
      </c>
      <c r="K3756" s="247">
        <f>IF(A3756="","",A3756*D3756)</f>
      </c>
      <c r="L3756" s="246">
        <f>IF(A3756="","",IF(OR(A3756=1,A3756=0),H3756,0))</f>
      </c>
      <c r="M3756" s="246">
        <f>IF(A3756="","",IF(A3756=-1,H3756,0))</f>
      </c>
      <c r="N3756">
        <f>IF(J3756="","",IF(E3756="SGD",1,IF(E3756="USD",Settings!$B$22,IF(E3756="HKD",Settings!$B$23,1))))</f>
      </c>
      <c r="O3756">
        <f>IF(OR(B3756="",C3756="",E3756=""),0,(IF(A3756=-1,H3756,0)-IF(OR(A3756=1,A3756=0),H3756,0)+IF(A3756=2,H3756,0))*IF(E3756="SGD",1,IF(E3756="USD",Settings!$B$22,IF(E3756="HKD",Settings!$B$23,1))))</f>
        <v>0</v>
      </c>
      <c r="P3756">
        <f>IF(OR(B3756="",C3756="",E3756=""),0,IF(A3756=2,H3756*IF(E3756="SGD",1,IF(E3756="USD",Settings!$B$22,IF(E3756="HKD",Settings!$B$23,1))),0))</f>
        <v>0</v>
      </c>
      <c r="Q3756" s="312">
        <f>IF(OR(J3756="",G3756=""),"",G3756+ROW()/1000000)</f>
      </c>
      <c r="R3756" s="247">
        <f>IF(Q3756="","",SUMIFS(Txn[Signed Units],Txn[Key],J3756,Txn[Transaction Order],"&lt;="&amp;Q3756))</f>
      </c>
    </row>
    <row r="3757" spans="10:18" ht="15" customHeight="1" x14ac:dyDescent="0.15">
      <c r="J3757" s="246">
        <f>IF(OR(B3757="",C3757="",E3757=""),"",B3757&amp;":"&amp;C3757&amp;":"&amp;E3757)</f>
      </c>
      <c r="K3757" s="247">
        <f>IF(A3757="","",A3757*D3757)</f>
      </c>
      <c r="L3757" s="246">
        <f>IF(A3757="","",IF(OR(A3757=1,A3757=0),H3757,0))</f>
      </c>
      <c r="M3757" s="246">
        <f>IF(A3757="","",IF(A3757=-1,H3757,0))</f>
      </c>
      <c r="N3757">
        <f>IF(J3757="","",IF(E3757="SGD",1,IF(E3757="USD",Settings!$B$22,IF(E3757="HKD",Settings!$B$23,1))))</f>
      </c>
      <c r="O3757">
        <f>IF(OR(B3757="",C3757="",E3757=""),0,(IF(A3757=-1,H3757,0)-IF(OR(A3757=1,A3757=0),H3757,0)+IF(A3757=2,H3757,0))*IF(E3757="SGD",1,IF(E3757="USD",Settings!$B$22,IF(E3757="HKD",Settings!$B$23,1))))</f>
        <v>0</v>
      </c>
      <c r="P3757">
        <f>IF(OR(B3757="",C3757="",E3757=""),0,IF(A3757=2,H3757*IF(E3757="SGD",1,IF(E3757="USD",Settings!$B$22,IF(E3757="HKD",Settings!$B$23,1))),0))</f>
        <v>0</v>
      </c>
      <c r="Q3757" s="312">
        <f>IF(OR(J3757="",G3757=""),"",G3757+ROW()/1000000)</f>
      </c>
      <c r="R3757" s="247">
        <f>IF(Q3757="","",SUMIFS(Txn[Signed Units],Txn[Key],J3757,Txn[Transaction Order],"&lt;="&amp;Q3757))</f>
      </c>
    </row>
    <row r="3758" spans="10:18" ht="15" customHeight="1" x14ac:dyDescent="0.15">
      <c r="J3758" s="246">
        <f>IF(OR(B3758="",C3758="",E3758=""),"",B3758&amp;":"&amp;C3758&amp;":"&amp;E3758)</f>
      </c>
      <c r="K3758" s="247">
        <f>IF(A3758="","",A3758*D3758)</f>
      </c>
      <c r="L3758" s="246">
        <f>IF(A3758="","",IF(OR(A3758=1,A3758=0),H3758,0))</f>
      </c>
      <c r="M3758" s="246">
        <f>IF(A3758="","",IF(A3758=-1,H3758,0))</f>
      </c>
      <c r="N3758">
        <f>IF(J3758="","",IF(E3758="SGD",1,IF(E3758="USD",Settings!$B$22,IF(E3758="HKD",Settings!$B$23,1))))</f>
      </c>
      <c r="O3758">
        <f>IF(OR(B3758="",C3758="",E3758=""),0,(IF(A3758=-1,H3758,0)-IF(OR(A3758=1,A3758=0),H3758,0)+IF(A3758=2,H3758,0))*IF(E3758="SGD",1,IF(E3758="USD",Settings!$B$22,IF(E3758="HKD",Settings!$B$23,1))))</f>
        <v>0</v>
      </c>
      <c r="P3758">
        <f>IF(OR(B3758="",C3758="",E3758=""),0,IF(A3758=2,H3758*IF(E3758="SGD",1,IF(E3758="USD",Settings!$B$22,IF(E3758="HKD",Settings!$B$23,1))),0))</f>
        <v>0</v>
      </c>
      <c r="Q3758" s="312">
        <f>IF(OR(J3758="",G3758=""),"",G3758+ROW()/1000000)</f>
      </c>
      <c r="R3758" s="247">
        <f>IF(Q3758="","",SUMIFS(Txn[Signed Units],Txn[Key],J3758,Txn[Transaction Order],"&lt;="&amp;Q3758))</f>
      </c>
    </row>
    <row r="3759" spans="10:18" ht="15" customHeight="1" x14ac:dyDescent="0.15">
      <c r="J3759" s="246">
        <f>IF(OR(B3759="",C3759="",E3759=""),"",B3759&amp;":"&amp;C3759&amp;":"&amp;E3759)</f>
      </c>
      <c r="K3759" s="247">
        <f>IF(A3759="","",A3759*D3759)</f>
      </c>
      <c r="L3759" s="246">
        <f>IF(A3759="","",IF(OR(A3759=1,A3759=0),H3759,0))</f>
      </c>
      <c r="M3759" s="246">
        <f>IF(A3759="","",IF(A3759=-1,H3759,0))</f>
      </c>
      <c r="N3759">
        <f>IF(J3759="","",IF(E3759="SGD",1,IF(E3759="USD",Settings!$B$22,IF(E3759="HKD",Settings!$B$23,1))))</f>
      </c>
      <c r="O3759">
        <f>IF(OR(B3759="",C3759="",E3759=""),0,(IF(A3759=-1,H3759,0)-IF(OR(A3759=1,A3759=0),H3759,0)+IF(A3759=2,H3759,0))*IF(E3759="SGD",1,IF(E3759="USD",Settings!$B$22,IF(E3759="HKD",Settings!$B$23,1))))</f>
        <v>0</v>
      </c>
      <c r="P3759">
        <f>IF(OR(B3759="",C3759="",E3759=""),0,IF(A3759=2,H3759*IF(E3759="SGD",1,IF(E3759="USD",Settings!$B$22,IF(E3759="HKD",Settings!$B$23,1))),0))</f>
        <v>0</v>
      </c>
      <c r="Q3759" s="312">
        <f>IF(OR(J3759="",G3759=""),"",G3759+ROW()/1000000)</f>
      </c>
      <c r="R3759" s="247">
        <f>IF(Q3759="","",SUMIFS(Txn[Signed Units],Txn[Key],J3759,Txn[Transaction Order],"&lt;="&amp;Q3759))</f>
      </c>
    </row>
    <row r="3760" spans="10:18" ht="15" customHeight="1" x14ac:dyDescent="0.15">
      <c r="J3760" s="246">
        <f>IF(OR(B3760="",C3760="",E3760=""),"",B3760&amp;":"&amp;C3760&amp;":"&amp;E3760)</f>
      </c>
      <c r="K3760" s="247">
        <f>IF(A3760="","",A3760*D3760)</f>
      </c>
      <c r="L3760" s="246">
        <f>IF(A3760="","",IF(OR(A3760=1,A3760=0),H3760,0))</f>
      </c>
      <c r="M3760" s="246">
        <f>IF(A3760="","",IF(A3760=-1,H3760,0))</f>
      </c>
      <c r="N3760">
        <f>IF(J3760="","",IF(E3760="SGD",1,IF(E3760="USD",Settings!$B$22,IF(E3760="HKD",Settings!$B$23,1))))</f>
      </c>
      <c r="O3760">
        <f>IF(OR(B3760="",C3760="",E3760=""),0,(IF(A3760=-1,H3760,0)-IF(OR(A3760=1,A3760=0),H3760,0)+IF(A3760=2,H3760,0))*IF(E3760="SGD",1,IF(E3760="USD",Settings!$B$22,IF(E3760="HKD",Settings!$B$23,1))))</f>
        <v>0</v>
      </c>
      <c r="P3760">
        <f>IF(OR(B3760="",C3760="",E3760=""),0,IF(A3760=2,H3760*IF(E3760="SGD",1,IF(E3760="USD",Settings!$B$22,IF(E3760="HKD",Settings!$B$23,1))),0))</f>
        <v>0</v>
      </c>
      <c r="Q3760" s="312">
        <f>IF(OR(J3760="",G3760=""),"",G3760+ROW()/1000000)</f>
      </c>
      <c r="R3760" s="247">
        <f>IF(Q3760="","",SUMIFS(Txn[Signed Units],Txn[Key],J3760,Txn[Transaction Order],"&lt;="&amp;Q3760))</f>
      </c>
    </row>
    <row r="3761" spans="10:18" ht="15" customHeight="1" x14ac:dyDescent="0.15">
      <c r="J3761" s="246">
        <f>IF(OR(B3761="",C3761="",E3761=""),"",B3761&amp;":"&amp;C3761&amp;":"&amp;E3761)</f>
      </c>
      <c r="K3761" s="247">
        <f>IF(A3761="","",A3761*D3761)</f>
      </c>
      <c r="L3761" s="246">
        <f>IF(A3761="","",IF(OR(A3761=1,A3761=0),H3761,0))</f>
      </c>
      <c r="M3761" s="246">
        <f>IF(A3761="","",IF(A3761=-1,H3761,0))</f>
      </c>
      <c r="N3761">
        <f>IF(J3761="","",IF(E3761="SGD",1,IF(E3761="USD",Settings!$B$22,IF(E3761="HKD",Settings!$B$23,1))))</f>
      </c>
      <c r="O3761">
        <f>IF(OR(B3761="",C3761="",E3761=""),0,(IF(A3761=-1,H3761,0)-IF(OR(A3761=1,A3761=0),H3761,0)+IF(A3761=2,H3761,0))*IF(E3761="SGD",1,IF(E3761="USD",Settings!$B$22,IF(E3761="HKD",Settings!$B$23,1))))</f>
        <v>0</v>
      </c>
      <c r="P3761">
        <f>IF(OR(B3761="",C3761="",E3761=""),0,IF(A3761=2,H3761*IF(E3761="SGD",1,IF(E3761="USD",Settings!$B$22,IF(E3761="HKD",Settings!$B$23,1))),0))</f>
        <v>0</v>
      </c>
      <c r="Q3761" s="312">
        <f>IF(OR(J3761="",G3761=""),"",G3761+ROW()/1000000)</f>
      </c>
      <c r="R3761" s="247">
        <f>IF(Q3761="","",SUMIFS(Txn[Signed Units],Txn[Key],J3761,Txn[Transaction Order],"&lt;="&amp;Q3761))</f>
      </c>
    </row>
    <row r="3762" spans="10:18" ht="15" customHeight="1" x14ac:dyDescent="0.15">
      <c r="J3762" s="246">
        <f>IF(OR(B3762="",C3762="",E3762=""),"",B3762&amp;":"&amp;C3762&amp;":"&amp;E3762)</f>
      </c>
      <c r="K3762" s="247">
        <f>IF(A3762="","",A3762*D3762)</f>
      </c>
      <c r="L3762" s="246">
        <f>IF(A3762="","",IF(OR(A3762=1,A3762=0),H3762,0))</f>
      </c>
      <c r="M3762" s="246">
        <f>IF(A3762="","",IF(A3762=-1,H3762,0))</f>
      </c>
      <c r="N3762">
        <f>IF(J3762="","",IF(E3762="SGD",1,IF(E3762="USD",Settings!$B$22,IF(E3762="HKD",Settings!$B$23,1))))</f>
      </c>
      <c r="O3762">
        <f>IF(OR(B3762="",C3762="",E3762=""),0,(IF(A3762=-1,H3762,0)-IF(OR(A3762=1,A3762=0),H3762,0)+IF(A3762=2,H3762,0))*IF(E3762="SGD",1,IF(E3762="USD",Settings!$B$22,IF(E3762="HKD",Settings!$B$23,1))))</f>
        <v>0</v>
      </c>
      <c r="P3762">
        <f>IF(OR(B3762="",C3762="",E3762=""),0,IF(A3762=2,H3762*IF(E3762="SGD",1,IF(E3762="USD",Settings!$B$22,IF(E3762="HKD",Settings!$B$23,1))),0))</f>
        <v>0</v>
      </c>
      <c r="Q3762" s="312">
        <f>IF(OR(J3762="",G3762=""),"",G3762+ROW()/1000000)</f>
      </c>
      <c r="R3762" s="247">
        <f>IF(Q3762="","",SUMIFS(Txn[Signed Units],Txn[Key],J3762,Txn[Transaction Order],"&lt;="&amp;Q3762))</f>
      </c>
    </row>
    <row r="3763" spans="10:18" ht="15" customHeight="1" x14ac:dyDescent="0.15">
      <c r="J3763" s="246">
        <f>IF(OR(B3763="",C3763="",E3763=""),"",B3763&amp;":"&amp;C3763&amp;":"&amp;E3763)</f>
      </c>
      <c r="K3763" s="247">
        <f>IF(A3763="","",A3763*D3763)</f>
      </c>
      <c r="L3763" s="246">
        <f>IF(A3763="","",IF(OR(A3763=1,A3763=0),H3763,0))</f>
      </c>
      <c r="M3763" s="246">
        <f>IF(A3763="","",IF(A3763=-1,H3763,0))</f>
      </c>
      <c r="N3763">
        <f>IF(J3763="","",IF(E3763="SGD",1,IF(E3763="USD",Settings!$B$22,IF(E3763="HKD",Settings!$B$23,1))))</f>
      </c>
      <c r="O3763">
        <f>IF(OR(B3763="",C3763="",E3763=""),0,(IF(A3763=-1,H3763,0)-IF(OR(A3763=1,A3763=0),H3763,0)+IF(A3763=2,H3763,0))*IF(E3763="SGD",1,IF(E3763="USD",Settings!$B$22,IF(E3763="HKD",Settings!$B$23,1))))</f>
        <v>0</v>
      </c>
      <c r="P3763">
        <f>IF(OR(B3763="",C3763="",E3763=""),0,IF(A3763=2,H3763*IF(E3763="SGD",1,IF(E3763="USD",Settings!$B$22,IF(E3763="HKD",Settings!$B$23,1))),0))</f>
        <v>0</v>
      </c>
      <c r="Q3763" s="312">
        <f>IF(OR(J3763="",G3763=""),"",G3763+ROW()/1000000)</f>
      </c>
      <c r="R3763" s="247">
        <f>IF(Q3763="","",SUMIFS(Txn[Signed Units],Txn[Key],J3763,Txn[Transaction Order],"&lt;="&amp;Q3763))</f>
      </c>
    </row>
    <row r="3764" spans="10:18" ht="15" customHeight="1" x14ac:dyDescent="0.15">
      <c r="J3764" s="246">
        <f>IF(OR(B3764="",C3764="",E3764=""),"",B3764&amp;":"&amp;C3764&amp;":"&amp;E3764)</f>
      </c>
      <c r="K3764" s="247">
        <f>IF(A3764="","",A3764*D3764)</f>
      </c>
      <c r="L3764" s="246">
        <f>IF(A3764="","",IF(OR(A3764=1,A3764=0),H3764,0))</f>
      </c>
      <c r="M3764" s="246">
        <f>IF(A3764="","",IF(A3764=-1,H3764,0))</f>
      </c>
      <c r="N3764">
        <f>IF(J3764="","",IF(E3764="SGD",1,IF(E3764="USD",Settings!$B$22,IF(E3764="HKD",Settings!$B$23,1))))</f>
      </c>
      <c r="O3764">
        <f>IF(OR(B3764="",C3764="",E3764=""),0,(IF(A3764=-1,H3764,0)-IF(OR(A3764=1,A3764=0),H3764,0)+IF(A3764=2,H3764,0))*IF(E3764="SGD",1,IF(E3764="USD",Settings!$B$22,IF(E3764="HKD",Settings!$B$23,1))))</f>
        <v>0</v>
      </c>
      <c r="P3764">
        <f>IF(OR(B3764="",C3764="",E3764=""),0,IF(A3764=2,H3764*IF(E3764="SGD",1,IF(E3764="USD",Settings!$B$22,IF(E3764="HKD",Settings!$B$23,1))),0))</f>
        <v>0</v>
      </c>
      <c r="Q3764" s="312">
        <f>IF(OR(J3764="",G3764=""),"",G3764+ROW()/1000000)</f>
      </c>
      <c r="R3764" s="247">
        <f>IF(Q3764="","",SUMIFS(Txn[Signed Units],Txn[Key],J3764,Txn[Transaction Order],"&lt;="&amp;Q3764))</f>
      </c>
    </row>
    <row r="3765" spans="10:18" ht="15" customHeight="1" x14ac:dyDescent="0.15">
      <c r="J3765" s="246">
        <f>IF(OR(B3765="",C3765="",E3765=""),"",B3765&amp;":"&amp;C3765&amp;":"&amp;E3765)</f>
      </c>
      <c r="K3765" s="247">
        <f>IF(A3765="","",A3765*D3765)</f>
      </c>
      <c r="L3765" s="246">
        <f>IF(A3765="","",IF(OR(A3765=1,A3765=0),H3765,0))</f>
      </c>
      <c r="M3765" s="246">
        <f>IF(A3765="","",IF(A3765=-1,H3765,0))</f>
      </c>
      <c r="N3765">
        <f>IF(J3765="","",IF(E3765="SGD",1,IF(E3765="USD",Settings!$B$22,IF(E3765="HKD",Settings!$B$23,1))))</f>
      </c>
      <c r="O3765">
        <f>IF(OR(B3765="",C3765="",E3765=""),0,(IF(A3765=-1,H3765,0)-IF(OR(A3765=1,A3765=0),H3765,0)+IF(A3765=2,H3765,0))*IF(E3765="SGD",1,IF(E3765="USD",Settings!$B$22,IF(E3765="HKD",Settings!$B$23,1))))</f>
        <v>0</v>
      </c>
      <c r="P3765">
        <f>IF(OR(B3765="",C3765="",E3765=""),0,IF(A3765=2,H3765*IF(E3765="SGD",1,IF(E3765="USD",Settings!$B$22,IF(E3765="HKD",Settings!$B$23,1))),0))</f>
        <v>0</v>
      </c>
      <c r="Q3765" s="312">
        <f>IF(OR(J3765="",G3765=""),"",G3765+ROW()/1000000)</f>
      </c>
      <c r="R3765" s="247">
        <f>IF(Q3765="","",SUMIFS(Txn[Signed Units],Txn[Key],J3765,Txn[Transaction Order],"&lt;="&amp;Q3765))</f>
      </c>
    </row>
    <row r="3766" spans="10:18" ht="15" customHeight="1" x14ac:dyDescent="0.15">
      <c r="J3766" s="246">
        <f>IF(OR(B3766="",C3766="",E3766=""),"",B3766&amp;":"&amp;C3766&amp;":"&amp;E3766)</f>
      </c>
      <c r="K3766" s="247">
        <f>IF(A3766="","",A3766*D3766)</f>
      </c>
      <c r="L3766" s="246">
        <f>IF(A3766="","",IF(OR(A3766=1,A3766=0),H3766,0))</f>
      </c>
      <c r="M3766" s="246">
        <f>IF(A3766="","",IF(A3766=-1,H3766,0))</f>
      </c>
      <c r="N3766">
        <f>IF(J3766="","",IF(E3766="SGD",1,IF(E3766="USD",Settings!$B$22,IF(E3766="HKD",Settings!$B$23,1))))</f>
      </c>
      <c r="O3766">
        <f>IF(OR(B3766="",C3766="",E3766=""),0,(IF(A3766=-1,H3766,0)-IF(OR(A3766=1,A3766=0),H3766,0)+IF(A3766=2,H3766,0))*IF(E3766="SGD",1,IF(E3766="USD",Settings!$B$22,IF(E3766="HKD",Settings!$B$23,1))))</f>
        <v>0</v>
      </c>
      <c r="P3766">
        <f>IF(OR(B3766="",C3766="",E3766=""),0,IF(A3766=2,H3766*IF(E3766="SGD",1,IF(E3766="USD",Settings!$B$22,IF(E3766="HKD",Settings!$B$23,1))),0))</f>
        <v>0</v>
      </c>
      <c r="Q3766" s="312">
        <f>IF(OR(J3766="",G3766=""),"",G3766+ROW()/1000000)</f>
      </c>
      <c r="R3766" s="247">
        <f>IF(Q3766="","",SUMIFS(Txn[Signed Units],Txn[Key],J3766,Txn[Transaction Order],"&lt;="&amp;Q3766))</f>
      </c>
    </row>
    <row r="3767" spans="10:18" ht="15" customHeight="1" x14ac:dyDescent="0.15">
      <c r="J3767" s="246">
        <f>IF(OR(B3767="",C3767="",E3767=""),"",B3767&amp;":"&amp;C3767&amp;":"&amp;E3767)</f>
      </c>
      <c r="K3767" s="247">
        <f>IF(A3767="","",A3767*D3767)</f>
      </c>
      <c r="L3767" s="246">
        <f>IF(A3767="","",IF(OR(A3767=1,A3767=0),H3767,0))</f>
      </c>
      <c r="M3767" s="246">
        <f>IF(A3767="","",IF(A3767=-1,H3767,0))</f>
      </c>
      <c r="N3767">
        <f>IF(J3767="","",IF(E3767="SGD",1,IF(E3767="USD",Settings!$B$22,IF(E3767="HKD",Settings!$B$23,1))))</f>
      </c>
      <c r="O3767">
        <f>IF(OR(B3767="",C3767="",E3767=""),0,(IF(A3767=-1,H3767,0)-IF(OR(A3767=1,A3767=0),H3767,0)+IF(A3767=2,H3767,0))*IF(E3767="SGD",1,IF(E3767="USD",Settings!$B$22,IF(E3767="HKD",Settings!$B$23,1))))</f>
        <v>0</v>
      </c>
      <c r="P3767">
        <f>IF(OR(B3767="",C3767="",E3767=""),0,IF(A3767=2,H3767*IF(E3767="SGD",1,IF(E3767="USD",Settings!$B$22,IF(E3767="HKD",Settings!$B$23,1))),0))</f>
        <v>0</v>
      </c>
      <c r="Q3767" s="312">
        <f>IF(OR(J3767="",G3767=""),"",G3767+ROW()/1000000)</f>
      </c>
      <c r="R3767" s="247">
        <f>IF(Q3767="","",SUMIFS(Txn[Signed Units],Txn[Key],J3767,Txn[Transaction Order],"&lt;="&amp;Q3767))</f>
      </c>
    </row>
    <row r="3768" spans="10:18" ht="15" customHeight="1" x14ac:dyDescent="0.15">
      <c r="J3768" s="246">
        <f>IF(OR(B3768="",C3768="",E3768=""),"",B3768&amp;":"&amp;C3768&amp;":"&amp;E3768)</f>
      </c>
      <c r="K3768" s="247">
        <f>IF(A3768="","",A3768*D3768)</f>
      </c>
      <c r="L3768" s="246">
        <f>IF(A3768="","",IF(OR(A3768=1,A3768=0),H3768,0))</f>
      </c>
      <c r="M3768" s="246">
        <f>IF(A3768="","",IF(A3768=-1,H3768,0))</f>
      </c>
      <c r="N3768">
        <f>IF(J3768="","",IF(E3768="SGD",1,IF(E3768="USD",Settings!$B$22,IF(E3768="HKD",Settings!$B$23,1))))</f>
      </c>
      <c r="O3768">
        <f>IF(OR(B3768="",C3768="",E3768=""),0,(IF(A3768=-1,H3768,0)-IF(OR(A3768=1,A3768=0),H3768,0)+IF(A3768=2,H3768,0))*IF(E3768="SGD",1,IF(E3768="USD",Settings!$B$22,IF(E3768="HKD",Settings!$B$23,1))))</f>
        <v>0</v>
      </c>
      <c r="P3768">
        <f>IF(OR(B3768="",C3768="",E3768=""),0,IF(A3768=2,H3768*IF(E3768="SGD",1,IF(E3768="USD",Settings!$B$22,IF(E3768="HKD",Settings!$B$23,1))),0))</f>
        <v>0</v>
      </c>
      <c r="Q3768" s="312">
        <f>IF(OR(J3768="",G3768=""),"",G3768+ROW()/1000000)</f>
      </c>
      <c r="R3768" s="247">
        <f>IF(Q3768="","",SUMIFS(Txn[Signed Units],Txn[Key],J3768,Txn[Transaction Order],"&lt;="&amp;Q3768))</f>
      </c>
    </row>
    <row r="3769" spans="10:18" ht="15" customHeight="1" x14ac:dyDescent="0.15">
      <c r="J3769" s="246">
        <f>IF(OR(B3769="",C3769="",E3769=""),"",B3769&amp;":"&amp;C3769&amp;":"&amp;E3769)</f>
      </c>
      <c r="K3769" s="247">
        <f>IF(A3769="","",A3769*D3769)</f>
      </c>
      <c r="L3769" s="246">
        <f>IF(A3769="","",IF(OR(A3769=1,A3769=0),H3769,0))</f>
      </c>
      <c r="M3769" s="246">
        <f>IF(A3769="","",IF(A3769=-1,H3769,0))</f>
      </c>
      <c r="N3769">
        <f>IF(J3769="","",IF(E3769="SGD",1,IF(E3769="USD",Settings!$B$22,IF(E3769="HKD",Settings!$B$23,1))))</f>
      </c>
      <c r="O3769">
        <f>IF(OR(B3769="",C3769="",E3769=""),0,(IF(A3769=-1,H3769,0)-IF(OR(A3769=1,A3769=0),H3769,0)+IF(A3769=2,H3769,0))*IF(E3769="SGD",1,IF(E3769="USD",Settings!$B$22,IF(E3769="HKD",Settings!$B$23,1))))</f>
        <v>0</v>
      </c>
      <c r="P3769">
        <f>IF(OR(B3769="",C3769="",E3769=""),0,IF(A3769=2,H3769*IF(E3769="SGD",1,IF(E3769="USD",Settings!$B$22,IF(E3769="HKD",Settings!$B$23,1))),0))</f>
        <v>0</v>
      </c>
      <c r="Q3769" s="312">
        <f>IF(OR(J3769="",G3769=""),"",G3769+ROW()/1000000)</f>
      </c>
      <c r="R3769" s="247">
        <f>IF(Q3769="","",SUMIFS(Txn[Signed Units],Txn[Key],J3769,Txn[Transaction Order],"&lt;="&amp;Q3769))</f>
      </c>
    </row>
    <row r="3770" spans="10:18" ht="15" customHeight="1" x14ac:dyDescent="0.15">
      <c r="J3770" s="246">
        <f>IF(OR(B3770="",C3770="",E3770=""),"",B3770&amp;":"&amp;C3770&amp;":"&amp;E3770)</f>
      </c>
      <c r="K3770" s="247">
        <f>IF(A3770="","",A3770*D3770)</f>
      </c>
      <c r="L3770" s="246">
        <f>IF(A3770="","",IF(OR(A3770=1,A3770=0),H3770,0))</f>
      </c>
      <c r="M3770" s="246">
        <f>IF(A3770="","",IF(A3770=-1,H3770,0))</f>
      </c>
      <c r="N3770">
        <f>IF(J3770="","",IF(E3770="SGD",1,IF(E3770="USD",Settings!$B$22,IF(E3770="HKD",Settings!$B$23,1))))</f>
      </c>
      <c r="O3770">
        <f>IF(OR(B3770="",C3770="",E3770=""),0,(IF(A3770=-1,H3770,0)-IF(OR(A3770=1,A3770=0),H3770,0)+IF(A3770=2,H3770,0))*IF(E3770="SGD",1,IF(E3770="USD",Settings!$B$22,IF(E3770="HKD",Settings!$B$23,1))))</f>
        <v>0</v>
      </c>
      <c r="P3770">
        <f>IF(OR(B3770="",C3770="",E3770=""),0,IF(A3770=2,H3770*IF(E3770="SGD",1,IF(E3770="USD",Settings!$B$22,IF(E3770="HKD",Settings!$B$23,1))),0))</f>
        <v>0</v>
      </c>
      <c r="Q3770" s="312">
        <f>IF(OR(J3770="",G3770=""),"",G3770+ROW()/1000000)</f>
      </c>
      <c r="R3770" s="247">
        <f>IF(Q3770="","",SUMIFS(Txn[Signed Units],Txn[Key],J3770,Txn[Transaction Order],"&lt;="&amp;Q3770))</f>
      </c>
    </row>
    <row r="3771" spans="10:18" ht="15" customHeight="1" x14ac:dyDescent="0.15">
      <c r="J3771" s="246">
        <f>IF(OR(B3771="",C3771="",E3771=""),"",B3771&amp;":"&amp;C3771&amp;":"&amp;E3771)</f>
      </c>
      <c r="K3771" s="247">
        <f>IF(A3771="","",A3771*D3771)</f>
      </c>
      <c r="L3771" s="246">
        <f>IF(A3771="","",IF(OR(A3771=1,A3771=0),H3771,0))</f>
      </c>
      <c r="M3771" s="246">
        <f>IF(A3771="","",IF(A3771=-1,H3771,0))</f>
      </c>
      <c r="N3771">
        <f>IF(J3771="","",IF(E3771="SGD",1,IF(E3771="USD",Settings!$B$22,IF(E3771="HKD",Settings!$B$23,1))))</f>
      </c>
      <c r="O3771">
        <f>IF(OR(B3771="",C3771="",E3771=""),0,(IF(A3771=-1,H3771,0)-IF(OR(A3771=1,A3771=0),H3771,0)+IF(A3771=2,H3771,0))*IF(E3771="SGD",1,IF(E3771="USD",Settings!$B$22,IF(E3771="HKD",Settings!$B$23,1))))</f>
        <v>0</v>
      </c>
      <c r="P3771">
        <f>IF(OR(B3771="",C3771="",E3771=""),0,IF(A3771=2,H3771*IF(E3771="SGD",1,IF(E3771="USD",Settings!$B$22,IF(E3771="HKD",Settings!$B$23,1))),0))</f>
        <v>0</v>
      </c>
      <c r="Q3771" s="312">
        <f>IF(OR(J3771="",G3771=""),"",G3771+ROW()/1000000)</f>
      </c>
      <c r="R3771" s="247">
        <f>IF(Q3771="","",SUMIFS(Txn[Signed Units],Txn[Key],J3771,Txn[Transaction Order],"&lt;="&amp;Q3771))</f>
      </c>
    </row>
    <row r="3772" spans="10:18" ht="15" customHeight="1" x14ac:dyDescent="0.15">
      <c r="J3772" s="246">
        <f>IF(OR(B3772="",C3772="",E3772=""),"",B3772&amp;":"&amp;C3772&amp;":"&amp;E3772)</f>
      </c>
      <c r="K3772" s="247">
        <f>IF(A3772="","",A3772*D3772)</f>
      </c>
      <c r="L3772" s="246">
        <f>IF(A3772="","",IF(OR(A3772=1,A3772=0),H3772,0))</f>
      </c>
      <c r="M3772" s="246">
        <f>IF(A3772="","",IF(A3772=-1,H3772,0))</f>
      </c>
      <c r="N3772">
        <f>IF(J3772="","",IF(E3772="SGD",1,IF(E3772="USD",Settings!$B$22,IF(E3772="HKD",Settings!$B$23,1))))</f>
      </c>
      <c r="O3772">
        <f>IF(OR(B3772="",C3772="",E3772=""),0,(IF(A3772=-1,H3772,0)-IF(OR(A3772=1,A3772=0),H3772,0)+IF(A3772=2,H3772,0))*IF(E3772="SGD",1,IF(E3772="USD",Settings!$B$22,IF(E3772="HKD",Settings!$B$23,1))))</f>
        <v>0</v>
      </c>
      <c r="P3772">
        <f>IF(OR(B3772="",C3772="",E3772=""),0,IF(A3772=2,H3772*IF(E3772="SGD",1,IF(E3772="USD",Settings!$B$22,IF(E3772="HKD",Settings!$B$23,1))),0))</f>
        <v>0</v>
      </c>
      <c r="Q3772" s="312">
        <f>IF(OR(J3772="",G3772=""),"",G3772+ROW()/1000000)</f>
      </c>
      <c r="R3772" s="247">
        <f>IF(Q3772="","",SUMIFS(Txn[Signed Units],Txn[Key],J3772,Txn[Transaction Order],"&lt;="&amp;Q3772))</f>
      </c>
    </row>
    <row r="3773" spans="10:18" ht="15" customHeight="1" x14ac:dyDescent="0.15">
      <c r="J3773" s="246">
        <f>IF(OR(B3773="",C3773="",E3773=""),"",B3773&amp;":"&amp;C3773&amp;":"&amp;E3773)</f>
      </c>
      <c r="K3773" s="247">
        <f>IF(A3773="","",A3773*D3773)</f>
      </c>
      <c r="L3773" s="246">
        <f>IF(A3773="","",IF(OR(A3773=1,A3773=0),H3773,0))</f>
      </c>
      <c r="M3773" s="246">
        <f>IF(A3773="","",IF(A3773=-1,H3773,0))</f>
      </c>
      <c r="N3773">
        <f>IF(J3773="","",IF(E3773="SGD",1,IF(E3773="USD",Settings!$B$22,IF(E3773="HKD",Settings!$B$23,1))))</f>
      </c>
      <c r="O3773">
        <f>IF(OR(B3773="",C3773="",E3773=""),0,(IF(A3773=-1,H3773,0)-IF(OR(A3773=1,A3773=0),H3773,0)+IF(A3773=2,H3773,0))*IF(E3773="SGD",1,IF(E3773="USD",Settings!$B$22,IF(E3773="HKD",Settings!$B$23,1))))</f>
        <v>0</v>
      </c>
      <c r="P3773">
        <f>IF(OR(B3773="",C3773="",E3773=""),0,IF(A3773=2,H3773*IF(E3773="SGD",1,IF(E3773="USD",Settings!$B$22,IF(E3773="HKD",Settings!$B$23,1))),0))</f>
        <v>0</v>
      </c>
      <c r="Q3773" s="312">
        <f>IF(OR(J3773="",G3773=""),"",G3773+ROW()/1000000)</f>
      </c>
      <c r="R3773" s="247">
        <f>IF(Q3773="","",SUMIFS(Txn[Signed Units],Txn[Key],J3773,Txn[Transaction Order],"&lt;="&amp;Q3773))</f>
      </c>
    </row>
    <row r="3774" spans="10:18" ht="15" customHeight="1" x14ac:dyDescent="0.15">
      <c r="J3774" s="246">
        <f>IF(OR(B3774="",C3774="",E3774=""),"",B3774&amp;":"&amp;C3774&amp;":"&amp;E3774)</f>
      </c>
      <c r="K3774" s="247">
        <f>IF(A3774="","",A3774*D3774)</f>
      </c>
      <c r="L3774" s="246">
        <f>IF(A3774="","",IF(OR(A3774=1,A3774=0),H3774,0))</f>
      </c>
      <c r="M3774" s="246">
        <f>IF(A3774="","",IF(A3774=-1,H3774,0))</f>
      </c>
      <c r="N3774">
        <f>IF(J3774="","",IF(E3774="SGD",1,IF(E3774="USD",Settings!$B$22,IF(E3774="HKD",Settings!$B$23,1))))</f>
      </c>
      <c r="O3774">
        <f>IF(OR(B3774="",C3774="",E3774=""),0,(IF(A3774=-1,H3774,0)-IF(OR(A3774=1,A3774=0),H3774,0)+IF(A3774=2,H3774,0))*IF(E3774="SGD",1,IF(E3774="USD",Settings!$B$22,IF(E3774="HKD",Settings!$B$23,1))))</f>
        <v>0</v>
      </c>
      <c r="P3774">
        <f>IF(OR(B3774="",C3774="",E3774=""),0,IF(A3774=2,H3774*IF(E3774="SGD",1,IF(E3774="USD",Settings!$B$22,IF(E3774="HKD",Settings!$B$23,1))),0))</f>
        <v>0</v>
      </c>
      <c r="Q3774" s="312">
        <f>IF(OR(J3774="",G3774=""),"",G3774+ROW()/1000000)</f>
      </c>
      <c r="R3774" s="247">
        <f>IF(Q3774="","",SUMIFS(Txn[Signed Units],Txn[Key],J3774,Txn[Transaction Order],"&lt;="&amp;Q3774))</f>
      </c>
    </row>
    <row r="3775" spans="10:18" ht="15" customHeight="1" x14ac:dyDescent="0.15">
      <c r="J3775" s="246">
        <f>IF(OR(B3775="",C3775="",E3775=""),"",B3775&amp;":"&amp;C3775&amp;":"&amp;E3775)</f>
      </c>
      <c r="K3775" s="247">
        <f>IF(A3775="","",A3775*D3775)</f>
      </c>
      <c r="L3775" s="246">
        <f>IF(A3775="","",IF(OR(A3775=1,A3775=0),H3775,0))</f>
      </c>
      <c r="M3775" s="246">
        <f>IF(A3775="","",IF(A3775=-1,H3775,0))</f>
      </c>
      <c r="N3775">
        <f>IF(J3775="","",IF(E3775="SGD",1,IF(E3775="USD",Settings!$B$22,IF(E3775="HKD",Settings!$B$23,1))))</f>
      </c>
      <c r="O3775">
        <f>IF(OR(B3775="",C3775="",E3775=""),0,(IF(A3775=-1,H3775,0)-IF(OR(A3775=1,A3775=0),H3775,0)+IF(A3775=2,H3775,0))*IF(E3775="SGD",1,IF(E3775="USD",Settings!$B$22,IF(E3775="HKD",Settings!$B$23,1))))</f>
        <v>0</v>
      </c>
      <c r="P3775">
        <f>IF(OR(B3775="",C3775="",E3775=""),0,IF(A3775=2,H3775*IF(E3775="SGD",1,IF(E3775="USD",Settings!$B$22,IF(E3775="HKD",Settings!$B$23,1))),0))</f>
        <v>0</v>
      </c>
      <c r="Q3775" s="312">
        <f>IF(OR(J3775="",G3775=""),"",G3775+ROW()/1000000)</f>
      </c>
      <c r="R3775" s="247">
        <f>IF(Q3775="","",SUMIFS(Txn[Signed Units],Txn[Key],J3775,Txn[Transaction Order],"&lt;="&amp;Q3775))</f>
      </c>
    </row>
    <row r="3776" spans="10:18" ht="15" customHeight="1" x14ac:dyDescent="0.15">
      <c r="J3776" s="246">
        <f>IF(OR(B3776="",C3776="",E3776=""),"",B3776&amp;":"&amp;C3776&amp;":"&amp;E3776)</f>
      </c>
      <c r="K3776" s="247">
        <f>IF(A3776="","",A3776*D3776)</f>
      </c>
      <c r="L3776" s="246">
        <f>IF(A3776="","",IF(OR(A3776=1,A3776=0),H3776,0))</f>
      </c>
      <c r="M3776" s="246">
        <f>IF(A3776="","",IF(A3776=-1,H3776,0))</f>
      </c>
      <c r="N3776">
        <f>IF(J3776="","",IF(E3776="SGD",1,IF(E3776="USD",Settings!$B$22,IF(E3776="HKD",Settings!$B$23,1))))</f>
      </c>
      <c r="O3776">
        <f>IF(OR(B3776="",C3776="",E3776=""),0,(IF(A3776=-1,H3776,0)-IF(OR(A3776=1,A3776=0),H3776,0)+IF(A3776=2,H3776,0))*IF(E3776="SGD",1,IF(E3776="USD",Settings!$B$22,IF(E3776="HKD",Settings!$B$23,1))))</f>
        <v>0</v>
      </c>
      <c r="P3776">
        <f>IF(OR(B3776="",C3776="",E3776=""),0,IF(A3776=2,H3776*IF(E3776="SGD",1,IF(E3776="USD",Settings!$B$22,IF(E3776="HKD",Settings!$B$23,1))),0))</f>
        <v>0</v>
      </c>
      <c r="Q3776" s="312">
        <f>IF(OR(J3776="",G3776=""),"",G3776+ROW()/1000000)</f>
      </c>
      <c r="R3776" s="247">
        <f>IF(Q3776="","",SUMIFS(Txn[Signed Units],Txn[Key],J3776,Txn[Transaction Order],"&lt;="&amp;Q3776))</f>
      </c>
    </row>
    <row r="3777" spans="10:18" ht="15" customHeight="1" x14ac:dyDescent="0.15">
      <c r="J3777" s="246">
        <f>IF(OR(B3777="",C3777="",E3777=""),"",B3777&amp;":"&amp;C3777&amp;":"&amp;E3777)</f>
      </c>
      <c r="K3777" s="247">
        <f>IF(A3777="","",A3777*D3777)</f>
      </c>
      <c r="L3777" s="246">
        <f>IF(A3777="","",IF(OR(A3777=1,A3777=0),H3777,0))</f>
      </c>
      <c r="M3777" s="246">
        <f>IF(A3777="","",IF(A3777=-1,H3777,0))</f>
      </c>
      <c r="N3777">
        <f>IF(J3777="","",IF(E3777="SGD",1,IF(E3777="USD",Settings!$B$22,IF(E3777="HKD",Settings!$B$23,1))))</f>
      </c>
      <c r="O3777">
        <f>IF(OR(B3777="",C3777="",E3777=""),0,(IF(A3777=-1,H3777,0)-IF(OR(A3777=1,A3777=0),H3777,0)+IF(A3777=2,H3777,0))*IF(E3777="SGD",1,IF(E3777="USD",Settings!$B$22,IF(E3777="HKD",Settings!$B$23,1))))</f>
        <v>0</v>
      </c>
      <c r="P3777">
        <f>IF(OR(B3777="",C3777="",E3777=""),0,IF(A3777=2,H3777*IF(E3777="SGD",1,IF(E3777="USD",Settings!$B$22,IF(E3777="HKD",Settings!$B$23,1))),0))</f>
        <v>0</v>
      </c>
      <c r="Q3777" s="312">
        <f>IF(OR(J3777="",G3777=""),"",G3777+ROW()/1000000)</f>
      </c>
      <c r="R3777" s="247">
        <f>IF(Q3777="","",SUMIFS(Txn[Signed Units],Txn[Key],J3777,Txn[Transaction Order],"&lt;="&amp;Q3777))</f>
      </c>
    </row>
    <row r="3778" spans="10:18" ht="15" customHeight="1" x14ac:dyDescent="0.15">
      <c r="J3778" s="246">
        <f>IF(OR(B3778="",C3778="",E3778=""),"",B3778&amp;":"&amp;C3778&amp;":"&amp;E3778)</f>
      </c>
      <c r="K3778" s="247">
        <f>IF(A3778="","",A3778*D3778)</f>
      </c>
      <c r="L3778" s="246">
        <f>IF(A3778="","",IF(OR(A3778=1,A3778=0),H3778,0))</f>
      </c>
      <c r="M3778" s="246">
        <f>IF(A3778="","",IF(A3778=-1,H3778,0))</f>
      </c>
      <c r="N3778">
        <f>IF(J3778="","",IF(E3778="SGD",1,IF(E3778="USD",Settings!$B$22,IF(E3778="HKD",Settings!$B$23,1))))</f>
      </c>
      <c r="O3778">
        <f>IF(OR(B3778="",C3778="",E3778=""),0,(IF(A3778=-1,H3778,0)-IF(OR(A3778=1,A3778=0),H3778,0)+IF(A3778=2,H3778,0))*IF(E3778="SGD",1,IF(E3778="USD",Settings!$B$22,IF(E3778="HKD",Settings!$B$23,1))))</f>
        <v>0</v>
      </c>
      <c r="P3778">
        <f>IF(OR(B3778="",C3778="",E3778=""),0,IF(A3778=2,H3778*IF(E3778="SGD",1,IF(E3778="USD",Settings!$B$22,IF(E3778="HKD",Settings!$B$23,1))),0))</f>
        <v>0</v>
      </c>
      <c r="Q3778" s="312">
        <f>IF(OR(J3778="",G3778=""),"",G3778+ROW()/1000000)</f>
      </c>
      <c r="R3778" s="247">
        <f>IF(Q3778="","",SUMIFS(Txn[Signed Units],Txn[Key],J3778,Txn[Transaction Order],"&lt;="&amp;Q3778))</f>
      </c>
    </row>
    <row r="3779" spans="10:18" ht="15" customHeight="1" x14ac:dyDescent="0.15">
      <c r="J3779" s="246">
        <f>IF(OR(B3779="",C3779="",E3779=""),"",B3779&amp;":"&amp;C3779&amp;":"&amp;E3779)</f>
      </c>
      <c r="K3779" s="247">
        <f>IF(A3779="","",A3779*D3779)</f>
      </c>
      <c r="L3779" s="246">
        <f>IF(A3779="","",IF(OR(A3779=1,A3779=0),H3779,0))</f>
      </c>
      <c r="M3779" s="246">
        <f>IF(A3779="","",IF(A3779=-1,H3779,0))</f>
      </c>
      <c r="N3779">
        <f>IF(J3779="","",IF(E3779="SGD",1,IF(E3779="USD",Settings!$B$22,IF(E3779="HKD",Settings!$B$23,1))))</f>
      </c>
      <c r="O3779">
        <f>IF(OR(B3779="",C3779="",E3779=""),0,(IF(A3779=-1,H3779,0)-IF(OR(A3779=1,A3779=0),H3779,0)+IF(A3779=2,H3779,0))*IF(E3779="SGD",1,IF(E3779="USD",Settings!$B$22,IF(E3779="HKD",Settings!$B$23,1))))</f>
        <v>0</v>
      </c>
      <c r="P3779">
        <f>IF(OR(B3779="",C3779="",E3779=""),0,IF(A3779=2,H3779*IF(E3779="SGD",1,IF(E3779="USD",Settings!$B$22,IF(E3779="HKD",Settings!$B$23,1))),0))</f>
        <v>0</v>
      </c>
      <c r="Q3779" s="312">
        <f>IF(OR(J3779="",G3779=""),"",G3779+ROW()/1000000)</f>
      </c>
      <c r="R3779" s="247">
        <f>IF(Q3779="","",SUMIFS(Txn[Signed Units],Txn[Key],J3779,Txn[Transaction Order],"&lt;="&amp;Q3779))</f>
      </c>
    </row>
    <row r="3780" spans="10:18" ht="15" customHeight="1" x14ac:dyDescent="0.15">
      <c r="J3780" s="246">
        <f>IF(OR(B3780="",C3780="",E3780=""),"",B3780&amp;":"&amp;C3780&amp;":"&amp;E3780)</f>
      </c>
      <c r="K3780" s="247">
        <f>IF(A3780="","",A3780*D3780)</f>
      </c>
      <c r="L3780" s="246">
        <f>IF(A3780="","",IF(OR(A3780=1,A3780=0),H3780,0))</f>
      </c>
      <c r="M3780" s="246">
        <f>IF(A3780="","",IF(A3780=-1,H3780,0))</f>
      </c>
      <c r="N3780">
        <f>IF(J3780="","",IF(E3780="SGD",1,IF(E3780="USD",Settings!$B$22,IF(E3780="HKD",Settings!$B$23,1))))</f>
      </c>
      <c r="O3780">
        <f>IF(OR(B3780="",C3780="",E3780=""),0,(IF(A3780=-1,H3780,0)-IF(OR(A3780=1,A3780=0),H3780,0)+IF(A3780=2,H3780,0))*IF(E3780="SGD",1,IF(E3780="USD",Settings!$B$22,IF(E3780="HKD",Settings!$B$23,1))))</f>
        <v>0</v>
      </c>
      <c r="P3780">
        <f>IF(OR(B3780="",C3780="",E3780=""),0,IF(A3780=2,H3780*IF(E3780="SGD",1,IF(E3780="USD",Settings!$B$22,IF(E3780="HKD",Settings!$B$23,1))),0))</f>
        <v>0</v>
      </c>
      <c r="Q3780" s="312">
        <f>IF(OR(J3780="",G3780=""),"",G3780+ROW()/1000000)</f>
      </c>
      <c r="R3780" s="247">
        <f>IF(Q3780="","",SUMIFS(Txn[Signed Units],Txn[Key],J3780,Txn[Transaction Order],"&lt;="&amp;Q3780))</f>
      </c>
    </row>
    <row r="3781" spans="10:18" ht="15" customHeight="1" x14ac:dyDescent="0.15">
      <c r="J3781" s="246">
        <f>IF(OR(B3781="",C3781="",E3781=""),"",B3781&amp;":"&amp;C3781&amp;":"&amp;E3781)</f>
      </c>
      <c r="K3781" s="247">
        <f>IF(A3781="","",A3781*D3781)</f>
      </c>
      <c r="L3781" s="246">
        <f>IF(A3781="","",IF(OR(A3781=1,A3781=0),H3781,0))</f>
      </c>
      <c r="M3781" s="246">
        <f>IF(A3781="","",IF(A3781=-1,H3781,0))</f>
      </c>
      <c r="N3781">
        <f>IF(J3781="","",IF(E3781="SGD",1,IF(E3781="USD",Settings!$B$22,IF(E3781="HKD",Settings!$B$23,1))))</f>
      </c>
      <c r="O3781">
        <f>IF(OR(B3781="",C3781="",E3781=""),0,(IF(A3781=-1,H3781,0)-IF(OR(A3781=1,A3781=0),H3781,0)+IF(A3781=2,H3781,0))*IF(E3781="SGD",1,IF(E3781="USD",Settings!$B$22,IF(E3781="HKD",Settings!$B$23,1))))</f>
        <v>0</v>
      </c>
      <c r="P3781">
        <f>IF(OR(B3781="",C3781="",E3781=""),0,IF(A3781=2,H3781*IF(E3781="SGD",1,IF(E3781="USD",Settings!$B$22,IF(E3781="HKD",Settings!$B$23,1))),0))</f>
        <v>0</v>
      </c>
      <c r="Q3781" s="312">
        <f>IF(OR(J3781="",G3781=""),"",G3781+ROW()/1000000)</f>
      </c>
      <c r="R3781" s="247">
        <f>IF(Q3781="","",SUMIFS(Txn[Signed Units],Txn[Key],J3781,Txn[Transaction Order],"&lt;="&amp;Q3781))</f>
      </c>
    </row>
    <row r="3782" spans="10:18" ht="15" customHeight="1" x14ac:dyDescent="0.15">
      <c r="J3782" s="246">
        <f>IF(OR(B3782="",C3782="",E3782=""),"",B3782&amp;":"&amp;C3782&amp;":"&amp;E3782)</f>
      </c>
      <c r="K3782" s="247">
        <f>IF(A3782="","",A3782*D3782)</f>
      </c>
      <c r="L3782" s="246">
        <f>IF(A3782="","",IF(OR(A3782=1,A3782=0),H3782,0))</f>
      </c>
      <c r="M3782" s="246">
        <f>IF(A3782="","",IF(A3782=-1,H3782,0))</f>
      </c>
      <c r="N3782">
        <f>IF(J3782="","",IF(E3782="SGD",1,IF(E3782="USD",Settings!$B$22,IF(E3782="HKD",Settings!$B$23,1))))</f>
      </c>
      <c r="O3782">
        <f>IF(OR(B3782="",C3782="",E3782=""),0,(IF(A3782=-1,H3782,0)-IF(OR(A3782=1,A3782=0),H3782,0)+IF(A3782=2,H3782,0))*IF(E3782="SGD",1,IF(E3782="USD",Settings!$B$22,IF(E3782="HKD",Settings!$B$23,1))))</f>
        <v>0</v>
      </c>
      <c r="P3782">
        <f>IF(OR(B3782="",C3782="",E3782=""),0,IF(A3782=2,H3782*IF(E3782="SGD",1,IF(E3782="USD",Settings!$B$22,IF(E3782="HKD",Settings!$B$23,1))),0))</f>
        <v>0</v>
      </c>
      <c r="Q3782" s="312">
        <f>IF(OR(J3782="",G3782=""),"",G3782+ROW()/1000000)</f>
      </c>
      <c r="R3782" s="247">
        <f>IF(Q3782="","",SUMIFS(Txn[Signed Units],Txn[Key],J3782,Txn[Transaction Order],"&lt;="&amp;Q3782))</f>
      </c>
    </row>
    <row r="3783" spans="10:18" ht="15" customHeight="1" x14ac:dyDescent="0.15">
      <c r="J3783" s="246">
        <f>IF(OR(B3783="",C3783="",E3783=""),"",B3783&amp;":"&amp;C3783&amp;":"&amp;E3783)</f>
      </c>
      <c r="K3783" s="247">
        <f>IF(A3783="","",A3783*D3783)</f>
      </c>
      <c r="L3783" s="246">
        <f>IF(A3783="","",IF(OR(A3783=1,A3783=0),H3783,0))</f>
      </c>
      <c r="M3783" s="246">
        <f>IF(A3783="","",IF(A3783=-1,H3783,0))</f>
      </c>
      <c r="N3783">
        <f>IF(J3783="","",IF(E3783="SGD",1,IF(E3783="USD",Settings!$B$22,IF(E3783="HKD",Settings!$B$23,1))))</f>
      </c>
      <c r="O3783">
        <f>IF(OR(B3783="",C3783="",E3783=""),0,(IF(A3783=-1,H3783,0)-IF(OR(A3783=1,A3783=0),H3783,0)+IF(A3783=2,H3783,0))*IF(E3783="SGD",1,IF(E3783="USD",Settings!$B$22,IF(E3783="HKD",Settings!$B$23,1))))</f>
        <v>0</v>
      </c>
      <c r="P3783">
        <f>IF(OR(B3783="",C3783="",E3783=""),0,IF(A3783=2,H3783*IF(E3783="SGD",1,IF(E3783="USD",Settings!$B$22,IF(E3783="HKD",Settings!$B$23,1))),0))</f>
        <v>0</v>
      </c>
      <c r="Q3783" s="312">
        <f>IF(OR(J3783="",G3783=""),"",G3783+ROW()/1000000)</f>
      </c>
      <c r="R3783" s="247">
        <f>IF(Q3783="","",SUMIFS(Txn[Signed Units],Txn[Key],J3783,Txn[Transaction Order],"&lt;="&amp;Q3783))</f>
      </c>
    </row>
    <row r="3784" spans="10:18" ht="15" customHeight="1" x14ac:dyDescent="0.15">
      <c r="J3784" s="246">
        <f>IF(OR(B3784="",C3784="",E3784=""),"",B3784&amp;":"&amp;C3784&amp;":"&amp;E3784)</f>
      </c>
      <c r="K3784" s="247">
        <f>IF(A3784="","",A3784*D3784)</f>
      </c>
      <c r="L3784" s="246">
        <f>IF(A3784="","",IF(OR(A3784=1,A3784=0),H3784,0))</f>
      </c>
      <c r="M3784" s="246">
        <f>IF(A3784="","",IF(A3784=-1,H3784,0))</f>
      </c>
      <c r="N3784">
        <f>IF(J3784="","",IF(E3784="SGD",1,IF(E3784="USD",Settings!$B$22,IF(E3784="HKD",Settings!$B$23,1))))</f>
      </c>
      <c r="O3784">
        <f>IF(OR(B3784="",C3784="",E3784=""),0,(IF(A3784=-1,H3784,0)-IF(OR(A3784=1,A3784=0),H3784,0)+IF(A3784=2,H3784,0))*IF(E3784="SGD",1,IF(E3784="USD",Settings!$B$22,IF(E3784="HKD",Settings!$B$23,1))))</f>
        <v>0</v>
      </c>
      <c r="P3784">
        <f>IF(OR(B3784="",C3784="",E3784=""),0,IF(A3784=2,H3784*IF(E3784="SGD",1,IF(E3784="USD",Settings!$B$22,IF(E3784="HKD",Settings!$B$23,1))),0))</f>
        <v>0</v>
      </c>
      <c r="Q3784" s="312">
        <f>IF(OR(J3784="",G3784=""),"",G3784+ROW()/1000000)</f>
      </c>
      <c r="R3784" s="247">
        <f>IF(Q3784="","",SUMIFS(Txn[Signed Units],Txn[Key],J3784,Txn[Transaction Order],"&lt;="&amp;Q3784))</f>
      </c>
    </row>
    <row r="3785" spans="10:18" ht="15" customHeight="1" x14ac:dyDescent="0.15">
      <c r="J3785" s="246">
        <f>IF(OR(B3785="",C3785="",E3785=""),"",B3785&amp;":"&amp;C3785&amp;":"&amp;E3785)</f>
      </c>
      <c r="K3785" s="247">
        <f>IF(A3785="","",A3785*D3785)</f>
      </c>
      <c r="L3785" s="246">
        <f>IF(A3785="","",IF(OR(A3785=1,A3785=0),H3785,0))</f>
      </c>
      <c r="M3785" s="246">
        <f>IF(A3785="","",IF(A3785=-1,H3785,0))</f>
      </c>
      <c r="N3785">
        <f>IF(J3785="","",IF(E3785="SGD",1,IF(E3785="USD",Settings!$B$22,IF(E3785="HKD",Settings!$B$23,1))))</f>
      </c>
      <c r="O3785">
        <f>IF(OR(B3785="",C3785="",E3785=""),0,(IF(A3785=-1,H3785,0)-IF(OR(A3785=1,A3785=0),H3785,0)+IF(A3785=2,H3785,0))*IF(E3785="SGD",1,IF(E3785="USD",Settings!$B$22,IF(E3785="HKD",Settings!$B$23,1))))</f>
        <v>0</v>
      </c>
      <c r="P3785">
        <f>IF(OR(B3785="",C3785="",E3785=""),0,IF(A3785=2,H3785*IF(E3785="SGD",1,IF(E3785="USD",Settings!$B$22,IF(E3785="HKD",Settings!$B$23,1))),0))</f>
        <v>0</v>
      </c>
      <c r="Q3785" s="312">
        <f>IF(OR(J3785="",G3785=""),"",G3785+ROW()/1000000)</f>
      </c>
      <c r="R3785" s="247">
        <f>IF(Q3785="","",SUMIFS(Txn[Signed Units],Txn[Key],J3785,Txn[Transaction Order],"&lt;="&amp;Q3785))</f>
      </c>
    </row>
    <row r="3786" spans="10:18" ht="15" customHeight="1" x14ac:dyDescent="0.15">
      <c r="J3786" s="246">
        <f>IF(OR(B3786="",C3786="",E3786=""),"",B3786&amp;":"&amp;C3786&amp;":"&amp;E3786)</f>
      </c>
      <c r="K3786" s="247">
        <f>IF(A3786="","",A3786*D3786)</f>
      </c>
      <c r="L3786" s="246">
        <f>IF(A3786="","",IF(OR(A3786=1,A3786=0),H3786,0))</f>
      </c>
      <c r="M3786" s="246">
        <f>IF(A3786="","",IF(A3786=-1,H3786,0))</f>
      </c>
      <c r="N3786">
        <f>IF(J3786="","",IF(E3786="SGD",1,IF(E3786="USD",Settings!$B$22,IF(E3786="HKD",Settings!$B$23,1))))</f>
      </c>
      <c r="O3786">
        <f>IF(OR(B3786="",C3786="",E3786=""),0,(IF(A3786=-1,H3786,0)-IF(OR(A3786=1,A3786=0),H3786,0)+IF(A3786=2,H3786,0))*IF(E3786="SGD",1,IF(E3786="USD",Settings!$B$22,IF(E3786="HKD",Settings!$B$23,1))))</f>
        <v>0</v>
      </c>
      <c r="P3786">
        <f>IF(OR(B3786="",C3786="",E3786=""),0,IF(A3786=2,H3786*IF(E3786="SGD",1,IF(E3786="USD",Settings!$B$22,IF(E3786="HKD",Settings!$B$23,1))),0))</f>
        <v>0</v>
      </c>
      <c r="Q3786" s="312">
        <f>IF(OR(J3786="",G3786=""),"",G3786+ROW()/1000000)</f>
      </c>
      <c r="R3786" s="247">
        <f>IF(Q3786="","",SUMIFS(Txn[Signed Units],Txn[Key],J3786,Txn[Transaction Order],"&lt;="&amp;Q3786))</f>
      </c>
    </row>
    <row r="3787" spans="10:18" ht="15" customHeight="1" x14ac:dyDescent="0.15">
      <c r="J3787" s="246">
        <f>IF(OR(B3787="",C3787="",E3787=""),"",B3787&amp;":"&amp;C3787&amp;":"&amp;E3787)</f>
      </c>
      <c r="K3787" s="247">
        <f>IF(A3787="","",A3787*D3787)</f>
      </c>
      <c r="L3787" s="246">
        <f>IF(A3787="","",IF(OR(A3787=1,A3787=0),H3787,0))</f>
      </c>
      <c r="M3787" s="246">
        <f>IF(A3787="","",IF(A3787=-1,H3787,0))</f>
      </c>
      <c r="N3787">
        <f>IF(J3787="","",IF(E3787="SGD",1,IF(E3787="USD",Settings!$B$22,IF(E3787="HKD",Settings!$B$23,1))))</f>
      </c>
      <c r="O3787">
        <f>IF(OR(B3787="",C3787="",E3787=""),0,(IF(A3787=-1,H3787,0)-IF(OR(A3787=1,A3787=0),H3787,0)+IF(A3787=2,H3787,0))*IF(E3787="SGD",1,IF(E3787="USD",Settings!$B$22,IF(E3787="HKD",Settings!$B$23,1))))</f>
        <v>0</v>
      </c>
      <c r="P3787">
        <f>IF(OR(B3787="",C3787="",E3787=""),0,IF(A3787=2,H3787*IF(E3787="SGD",1,IF(E3787="USD",Settings!$B$22,IF(E3787="HKD",Settings!$B$23,1))),0))</f>
        <v>0</v>
      </c>
      <c r="Q3787" s="312">
        <f>IF(OR(J3787="",G3787=""),"",G3787+ROW()/1000000)</f>
      </c>
      <c r="R3787" s="247">
        <f>IF(Q3787="","",SUMIFS(Txn[Signed Units],Txn[Key],J3787,Txn[Transaction Order],"&lt;="&amp;Q3787))</f>
      </c>
    </row>
    <row r="3788" spans="10:18" ht="15" customHeight="1" x14ac:dyDescent="0.15">
      <c r="J3788" s="246">
        <f>IF(OR(B3788="",C3788="",E3788=""),"",B3788&amp;":"&amp;C3788&amp;":"&amp;E3788)</f>
      </c>
      <c r="K3788" s="247">
        <f>IF(A3788="","",A3788*D3788)</f>
      </c>
      <c r="L3788" s="246">
        <f>IF(A3788="","",IF(OR(A3788=1,A3788=0),H3788,0))</f>
      </c>
      <c r="M3788" s="246">
        <f>IF(A3788="","",IF(A3788=-1,H3788,0))</f>
      </c>
      <c r="N3788">
        <f>IF(J3788="","",IF(E3788="SGD",1,IF(E3788="USD",Settings!$B$22,IF(E3788="HKD",Settings!$B$23,1))))</f>
      </c>
      <c r="O3788">
        <f>IF(OR(B3788="",C3788="",E3788=""),0,(IF(A3788=-1,H3788,0)-IF(OR(A3788=1,A3788=0),H3788,0)+IF(A3788=2,H3788,0))*IF(E3788="SGD",1,IF(E3788="USD",Settings!$B$22,IF(E3788="HKD",Settings!$B$23,1))))</f>
        <v>0</v>
      </c>
      <c r="P3788">
        <f>IF(OR(B3788="",C3788="",E3788=""),0,IF(A3788=2,H3788*IF(E3788="SGD",1,IF(E3788="USD",Settings!$B$22,IF(E3788="HKD",Settings!$B$23,1))),0))</f>
        <v>0</v>
      </c>
      <c r="Q3788" s="312">
        <f>IF(OR(J3788="",G3788=""),"",G3788+ROW()/1000000)</f>
      </c>
      <c r="R3788" s="247">
        <f>IF(Q3788="","",SUMIFS(Txn[Signed Units],Txn[Key],J3788,Txn[Transaction Order],"&lt;="&amp;Q3788))</f>
      </c>
    </row>
    <row r="3789" spans="10:18" ht="15" customHeight="1" x14ac:dyDescent="0.15">
      <c r="J3789" s="246">
        <f>IF(OR(B3789="",C3789="",E3789=""),"",B3789&amp;":"&amp;C3789&amp;":"&amp;E3789)</f>
      </c>
      <c r="K3789" s="247">
        <f>IF(A3789="","",A3789*D3789)</f>
      </c>
      <c r="L3789" s="246">
        <f>IF(A3789="","",IF(OR(A3789=1,A3789=0),H3789,0))</f>
      </c>
      <c r="M3789" s="246">
        <f>IF(A3789="","",IF(A3789=-1,H3789,0))</f>
      </c>
      <c r="N3789">
        <f>IF(J3789="","",IF(E3789="SGD",1,IF(E3789="USD",Settings!$B$22,IF(E3789="HKD",Settings!$B$23,1))))</f>
      </c>
      <c r="O3789">
        <f>IF(OR(B3789="",C3789="",E3789=""),0,(IF(A3789=-1,H3789,0)-IF(OR(A3789=1,A3789=0),H3789,0)+IF(A3789=2,H3789,0))*IF(E3789="SGD",1,IF(E3789="USD",Settings!$B$22,IF(E3789="HKD",Settings!$B$23,1))))</f>
        <v>0</v>
      </c>
      <c r="P3789">
        <f>IF(OR(B3789="",C3789="",E3789=""),0,IF(A3789=2,H3789*IF(E3789="SGD",1,IF(E3789="USD",Settings!$B$22,IF(E3789="HKD",Settings!$B$23,1))),0))</f>
        <v>0</v>
      </c>
      <c r="Q3789" s="312">
        <f>IF(OR(J3789="",G3789=""),"",G3789+ROW()/1000000)</f>
      </c>
      <c r="R3789" s="247">
        <f>IF(Q3789="","",SUMIFS(Txn[Signed Units],Txn[Key],J3789,Txn[Transaction Order],"&lt;="&amp;Q3789))</f>
      </c>
    </row>
    <row r="3790" spans="10:18" ht="15" customHeight="1" x14ac:dyDescent="0.15">
      <c r="J3790" s="246">
        <f>IF(OR(B3790="",C3790="",E3790=""),"",B3790&amp;":"&amp;C3790&amp;":"&amp;E3790)</f>
      </c>
      <c r="K3790" s="247">
        <f>IF(A3790="","",A3790*D3790)</f>
      </c>
      <c r="L3790" s="246">
        <f>IF(A3790="","",IF(OR(A3790=1,A3790=0),H3790,0))</f>
      </c>
      <c r="M3790" s="246">
        <f>IF(A3790="","",IF(A3790=-1,H3790,0))</f>
      </c>
      <c r="N3790">
        <f>IF(J3790="","",IF(E3790="SGD",1,IF(E3790="USD",Settings!$B$22,IF(E3790="HKD",Settings!$B$23,1))))</f>
      </c>
      <c r="O3790">
        <f>IF(OR(B3790="",C3790="",E3790=""),0,(IF(A3790=-1,H3790,0)-IF(OR(A3790=1,A3790=0),H3790,0)+IF(A3790=2,H3790,0))*IF(E3790="SGD",1,IF(E3790="USD",Settings!$B$22,IF(E3790="HKD",Settings!$B$23,1))))</f>
        <v>0</v>
      </c>
      <c r="P3790">
        <f>IF(OR(B3790="",C3790="",E3790=""),0,IF(A3790=2,H3790*IF(E3790="SGD",1,IF(E3790="USD",Settings!$B$22,IF(E3790="HKD",Settings!$B$23,1))),0))</f>
        <v>0</v>
      </c>
      <c r="Q3790" s="312">
        <f>IF(OR(J3790="",G3790=""),"",G3790+ROW()/1000000)</f>
      </c>
      <c r="R3790" s="247">
        <f>IF(Q3790="","",SUMIFS(Txn[Signed Units],Txn[Key],J3790,Txn[Transaction Order],"&lt;="&amp;Q3790))</f>
      </c>
    </row>
    <row r="3791" spans="10:18" ht="15" customHeight="1" x14ac:dyDescent="0.15">
      <c r="J3791" s="246">
        <f>IF(OR(B3791="",C3791="",E3791=""),"",B3791&amp;":"&amp;C3791&amp;":"&amp;E3791)</f>
      </c>
      <c r="K3791" s="247">
        <f>IF(A3791="","",A3791*D3791)</f>
      </c>
      <c r="L3791" s="246">
        <f>IF(A3791="","",IF(OR(A3791=1,A3791=0),H3791,0))</f>
      </c>
      <c r="M3791" s="246">
        <f>IF(A3791="","",IF(A3791=-1,H3791,0))</f>
      </c>
      <c r="N3791">
        <f>IF(J3791="","",IF(E3791="SGD",1,IF(E3791="USD",Settings!$B$22,IF(E3791="HKD",Settings!$B$23,1))))</f>
      </c>
      <c r="O3791">
        <f>IF(OR(B3791="",C3791="",E3791=""),0,(IF(A3791=-1,H3791,0)-IF(OR(A3791=1,A3791=0),H3791,0)+IF(A3791=2,H3791,0))*IF(E3791="SGD",1,IF(E3791="USD",Settings!$B$22,IF(E3791="HKD",Settings!$B$23,1))))</f>
        <v>0</v>
      </c>
      <c r="P3791">
        <f>IF(OR(B3791="",C3791="",E3791=""),0,IF(A3791=2,H3791*IF(E3791="SGD",1,IF(E3791="USD",Settings!$B$22,IF(E3791="HKD",Settings!$B$23,1))),0))</f>
        <v>0</v>
      </c>
      <c r="Q3791" s="312">
        <f>IF(OR(J3791="",G3791=""),"",G3791+ROW()/1000000)</f>
      </c>
      <c r="R3791" s="247">
        <f>IF(Q3791="","",SUMIFS(Txn[Signed Units],Txn[Key],J3791,Txn[Transaction Order],"&lt;="&amp;Q3791))</f>
      </c>
    </row>
    <row r="3792" spans="10:18" ht="15" customHeight="1" x14ac:dyDescent="0.15">
      <c r="J3792" s="246">
        <f>IF(OR(B3792="",C3792="",E3792=""),"",B3792&amp;":"&amp;C3792&amp;":"&amp;E3792)</f>
      </c>
      <c r="K3792" s="247">
        <f>IF(A3792="","",A3792*D3792)</f>
      </c>
      <c r="L3792" s="246">
        <f>IF(A3792="","",IF(OR(A3792=1,A3792=0),H3792,0))</f>
      </c>
      <c r="M3792" s="246">
        <f>IF(A3792="","",IF(A3792=-1,H3792,0))</f>
      </c>
      <c r="N3792">
        <f>IF(J3792="","",IF(E3792="SGD",1,IF(E3792="USD",Settings!$B$22,IF(E3792="HKD",Settings!$B$23,1))))</f>
      </c>
      <c r="O3792">
        <f>IF(OR(B3792="",C3792="",E3792=""),0,(IF(A3792=-1,H3792,0)-IF(OR(A3792=1,A3792=0),H3792,0)+IF(A3792=2,H3792,0))*IF(E3792="SGD",1,IF(E3792="USD",Settings!$B$22,IF(E3792="HKD",Settings!$B$23,1))))</f>
        <v>0</v>
      </c>
      <c r="P3792">
        <f>IF(OR(B3792="",C3792="",E3792=""),0,IF(A3792=2,H3792*IF(E3792="SGD",1,IF(E3792="USD",Settings!$B$22,IF(E3792="HKD",Settings!$B$23,1))),0))</f>
        <v>0</v>
      </c>
      <c r="Q3792" s="312">
        <f>IF(OR(J3792="",G3792=""),"",G3792+ROW()/1000000)</f>
      </c>
      <c r="R3792" s="247">
        <f>IF(Q3792="","",SUMIFS(Txn[Signed Units],Txn[Key],J3792,Txn[Transaction Order],"&lt;="&amp;Q3792))</f>
      </c>
    </row>
    <row r="3793" spans="10:18" ht="15" customHeight="1" x14ac:dyDescent="0.15">
      <c r="J3793" s="246">
        <f>IF(OR(B3793="",C3793="",E3793=""),"",B3793&amp;":"&amp;C3793&amp;":"&amp;E3793)</f>
      </c>
      <c r="K3793" s="247">
        <f>IF(A3793="","",A3793*D3793)</f>
      </c>
      <c r="L3793" s="246">
        <f>IF(A3793="","",IF(OR(A3793=1,A3793=0),H3793,0))</f>
      </c>
      <c r="M3793" s="246">
        <f>IF(A3793="","",IF(A3793=-1,H3793,0))</f>
      </c>
      <c r="N3793">
        <f>IF(J3793="","",IF(E3793="SGD",1,IF(E3793="USD",Settings!$B$22,IF(E3793="HKD",Settings!$B$23,1))))</f>
      </c>
      <c r="O3793">
        <f>IF(OR(B3793="",C3793="",E3793=""),0,(IF(A3793=-1,H3793,0)-IF(OR(A3793=1,A3793=0),H3793,0)+IF(A3793=2,H3793,0))*IF(E3793="SGD",1,IF(E3793="USD",Settings!$B$22,IF(E3793="HKD",Settings!$B$23,1))))</f>
        <v>0</v>
      </c>
      <c r="P3793">
        <f>IF(OR(B3793="",C3793="",E3793=""),0,IF(A3793=2,H3793*IF(E3793="SGD",1,IF(E3793="USD",Settings!$B$22,IF(E3793="HKD",Settings!$B$23,1))),0))</f>
        <v>0</v>
      </c>
      <c r="Q3793" s="312">
        <f>IF(OR(J3793="",G3793=""),"",G3793+ROW()/1000000)</f>
      </c>
      <c r="R3793" s="247">
        <f>IF(Q3793="","",SUMIFS(Txn[Signed Units],Txn[Key],J3793,Txn[Transaction Order],"&lt;="&amp;Q3793))</f>
      </c>
    </row>
    <row r="3794" spans="10:18" ht="15" customHeight="1" x14ac:dyDescent="0.15">
      <c r="J3794" s="246">
        <f>IF(OR(B3794="",C3794="",E3794=""),"",B3794&amp;":"&amp;C3794&amp;":"&amp;E3794)</f>
      </c>
      <c r="K3794" s="247">
        <f>IF(A3794="","",A3794*D3794)</f>
      </c>
      <c r="L3794" s="246">
        <f>IF(A3794="","",IF(OR(A3794=1,A3794=0),H3794,0))</f>
      </c>
      <c r="M3794" s="246">
        <f>IF(A3794="","",IF(A3794=-1,H3794,0))</f>
      </c>
      <c r="N3794">
        <f>IF(J3794="","",IF(E3794="SGD",1,IF(E3794="USD",Settings!$B$22,IF(E3794="HKD",Settings!$B$23,1))))</f>
      </c>
      <c r="O3794">
        <f>IF(OR(B3794="",C3794="",E3794=""),0,(IF(A3794=-1,H3794,0)-IF(OR(A3794=1,A3794=0),H3794,0)+IF(A3794=2,H3794,0))*IF(E3794="SGD",1,IF(E3794="USD",Settings!$B$22,IF(E3794="HKD",Settings!$B$23,1))))</f>
        <v>0</v>
      </c>
      <c r="P3794">
        <f>IF(OR(B3794="",C3794="",E3794=""),0,IF(A3794=2,H3794*IF(E3794="SGD",1,IF(E3794="USD",Settings!$B$22,IF(E3794="HKD",Settings!$B$23,1))),0))</f>
        <v>0</v>
      </c>
      <c r="Q3794" s="312">
        <f>IF(OR(J3794="",G3794=""),"",G3794+ROW()/1000000)</f>
      </c>
      <c r="R3794" s="247">
        <f>IF(Q3794="","",SUMIFS(Txn[Signed Units],Txn[Key],J3794,Txn[Transaction Order],"&lt;="&amp;Q3794))</f>
      </c>
    </row>
    <row r="3795" spans="10:18" ht="15" customHeight="1" x14ac:dyDescent="0.15">
      <c r="J3795" s="246">
        <f>IF(OR(B3795="",C3795="",E3795=""),"",B3795&amp;":"&amp;C3795&amp;":"&amp;E3795)</f>
      </c>
      <c r="K3795" s="247">
        <f>IF(A3795="","",A3795*D3795)</f>
      </c>
      <c r="L3795" s="246">
        <f>IF(A3795="","",IF(OR(A3795=1,A3795=0),H3795,0))</f>
      </c>
      <c r="M3795" s="246">
        <f>IF(A3795="","",IF(A3795=-1,H3795,0))</f>
      </c>
      <c r="N3795">
        <f>IF(J3795="","",IF(E3795="SGD",1,IF(E3795="USD",Settings!$B$22,IF(E3795="HKD",Settings!$B$23,1))))</f>
      </c>
      <c r="O3795">
        <f>IF(OR(B3795="",C3795="",E3795=""),0,(IF(A3795=-1,H3795,0)-IF(OR(A3795=1,A3795=0),H3795,0)+IF(A3795=2,H3795,0))*IF(E3795="SGD",1,IF(E3795="USD",Settings!$B$22,IF(E3795="HKD",Settings!$B$23,1))))</f>
        <v>0</v>
      </c>
      <c r="P3795">
        <f>IF(OR(B3795="",C3795="",E3795=""),0,IF(A3795=2,H3795*IF(E3795="SGD",1,IF(E3795="USD",Settings!$B$22,IF(E3795="HKD",Settings!$B$23,1))),0))</f>
        <v>0</v>
      </c>
      <c r="Q3795" s="312">
        <f>IF(OR(J3795="",G3795=""),"",G3795+ROW()/1000000)</f>
      </c>
      <c r="R3795" s="247">
        <f>IF(Q3795="","",SUMIFS(Txn[Signed Units],Txn[Key],J3795,Txn[Transaction Order],"&lt;="&amp;Q3795))</f>
      </c>
    </row>
    <row r="3796" spans="10:18" ht="15" customHeight="1" x14ac:dyDescent="0.15">
      <c r="J3796" s="246">
        <f>IF(OR(B3796="",C3796="",E3796=""),"",B3796&amp;":"&amp;C3796&amp;":"&amp;E3796)</f>
      </c>
      <c r="K3796" s="247">
        <f>IF(A3796="","",A3796*D3796)</f>
      </c>
      <c r="L3796" s="246">
        <f>IF(A3796="","",IF(OR(A3796=1,A3796=0),H3796,0))</f>
      </c>
      <c r="M3796" s="246">
        <f>IF(A3796="","",IF(A3796=-1,H3796,0))</f>
      </c>
      <c r="N3796">
        <f>IF(J3796="","",IF(E3796="SGD",1,IF(E3796="USD",Settings!$B$22,IF(E3796="HKD",Settings!$B$23,1))))</f>
      </c>
      <c r="O3796">
        <f>IF(OR(B3796="",C3796="",E3796=""),0,(IF(A3796=-1,H3796,0)-IF(OR(A3796=1,A3796=0),H3796,0)+IF(A3796=2,H3796,0))*IF(E3796="SGD",1,IF(E3796="USD",Settings!$B$22,IF(E3796="HKD",Settings!$B$23,1))))</f>
        <v>0</v>
      </c>
      <c r="P3796">
        <f>IF(OR(B3796="",C3796="",E3796=""),0,IF(A3796=2,H3796*IF(E3796="SGD",1,IF(E3796="USD",Settings!$B$22,IF(E3796="HKD",Settings!$B$23,1))),0))</f>
        <v>0</v>
      </c>
      <c r="Q3796" s="312">
        <f>IF(OR(J3796="",G3796=""),"",G3796+ROW()/1000000)</f>
      </c>
      <c r="R3796" s="247">
        <f>IF(Q3796="","",SUMIFS(Txn[Signed Units],Txn[Key],J3796,Txn[Transaction Order],"&lt;="&amp;Q3796))</f>
      </c>
    </row>
    <row r="3797" spans="10:18" ht="15" customHeight="1" x14ac:dyDescent="0.15">
      <c r="J3797" s="246">
        <f>IF(OR(B3797="",C3797="",E3797=""),"",B3797&amp;":"&amp;C3797&amp;":"&amp;E3797)</f>
      </c>
      <c r="K3797" s="247">
        <f>IF(A3797="","",A3797*D3797)</f>
      </c>
      <c r="L3797" s="246">
        <f>IF(A3797="","",IF(OR(A3797=1,A3797=0),H3797,0))</f>
      </c>
      <c r="M3797" s="246">
        <f>IF(A3797="","",IF(A3797=-1,H3797,0))</f>
      </c>
      <c r="N3797">
        <f>IF(J3797="","",IF(E3797="SGD",1,IF(E3797="USD",Settings!$B$22,IF(E3797="HKD",Settings!$B$23,1))))</f>
      </c>
      <c r="O3797">
        <f>IF(OR(B3797="",C3797="",E3797=""),0,(IF(A3797=-1,H3797,0)-IF(OR(A3797=1,A3797=0),H3797,0)+IF(A3797=2,H3797,0))*IF(E3797="SGD",1,IF(E3797="USD",Settings!$B$22,IF(E3797="HKD",Settings!$B$23,1))))</f>
        <v>0</v>
      </c>
      <c r="P3797">
        <f>IF(OR(B3797="",C3797="",E3797=""),0,IF(A3797=2,H3797*IF(E3797="SGD",1,IF(E3797="USD",Settings!$B$22,IF(E3797="HKD",Settings!$B$23,1))),0))</f>
        <v>0</v>
      </c>
      <c r="Q3797" s="312">
        <f>IF(OR(J3797="",G3797=""),"",G3797+ROW()/1000000)</f>
      </c>
      <c r="R3797" s="247">
        <f>IF(Q3797="","",SUMIFS(Txn[Signed Units],Txn[Key],J3797,Txn[Transaction Order],"&lt;="&amp;Q3797))</f>
      </c>
    </row>
    <row r="3798" spans="10:18" ht="15" customHeight="1" x14ac:dyDescent="0.15">
      <c r="J3798" s="246">
        <f>IF(OR(B3798="",C3798="",E3798=""),"",B3798&amp;":"&amp;C3798&amp;":"&amp;E3798)</f>
      </c>
      <c r="K3798" s="247">
        <f>IF(A3798="","",A3798*D3798)</f>
      </c>
      <c r="L3798" s="246">
        <f>IF(A3798="","",IF(OR(A3798=1,A3798=0),H3798,0))</f>
      </c>
      <c r="M3798" s="246">
        <f>IF(A3798="","",IF(A3798=-1,H3798,0))</f>
      </c>
      <c r="N3798">
        <f>IF(J3798="","",IF(E3798="SGD",1,IF(E3798="USD",Settings!$B$22,IF(E3798="HKD",Settings!$B$23,1))))</f>
      </c>
      <c r="O3798">
        <f>IF(OR(B3798="",C3798="",E3798=""),0,(IF(A3798=-1,H3798,0)-IF(OR(A3798=1,A3798=0),H3798,0)+IF(A3798=2,H3798,0))*IF(E3798="SGD",1,IF(E3798="USD",Settings!$B$22,IF(E3798="HKD",Settings!$B$23,1))))</f>
        <v>0</v>
      </c>
      <c r="P3798">
        <f>IF(OR(B3798="",C3798="",E3798=""),0,IF(A3798=2,H3798*IF(E3798="SGD",1,IF(E3798="USD",Settings!$B$22,IF(E3798="HKD",Settings!$B$23,1))),0))</f>
        <v>0</v>
      </c>
      <c r="Q3798" s="312">
        <f>IF(OR(J3798="",G3798=""),"",G3798+ROW()/1000000)</f>
      </c>
      <c r="R3798" s="247">
        <f>IF(Q3798="","",SUMIFS(Txn[Signed Units],Txn[Key],J3798,Txn[Transaction Order],"&lt;="&amp;Q3798))</f>
      </c>
    </row>
    <row r="3799" spans="10:18" ht="15" customHeight="1" x14ac:dyDescent="0.15">
      <c r="J3799" s="246">
        <f>IF(OR(B3799="",C3799="",E3799=""),"",B3799&amp;":"&amp;C3799&amp;":"&amp;E3799)</f>
      </c>
      <c r="K3799" s="247">
        <f>IF(A3799="","",A3799*D3799)</f>
      </c>
      <c r="L3799" s="246">
        <f>IF(A3799="","",IF(OR(A3799=1,A3799=0),H3799,0))</f>
      </c>
      <c r="M3799" s="246">
        <f>IF(A3799="","",IF(A3799=-1,H3799,0))</f>
      </c>
      <c r="N3799">
        <f>IF(J3799="","",IF(E3799="SGD",1,IF(E3799="USD",Settings!$B$22,IF(E3799="HKD",Settings!$B$23,1))))</f>
      </c>
      <c r="O3799">
        <f>IF(OR(B3799="",C3799="",E3799=""),0,(IF(A3799=-1,H3799,0)-IF(OR(A3799=1,A3799=0),H3799,0)+IF(A3799=2,H3799,0))*IF(E3799="SGD",1,IF(E3799="USD",Settings!$B$22,IF(E3799="HKD",Settings!$B$23,1))))</f>
        <v>0</v>
      </c>
      <c r="P3799">
        <f>IF(OR(B3799="",C3799="",E3799=""),0,IF(A3799=2,H3799*IF(E3799="SGD",1,IF(E3799="USD",Settings!$B$22,IF(E3799="HKD",Settings!$B$23,1))),0))</f>
        <v>0</v>
      </c>
      <c r="Q3799" s="312">
        <f>IF(OR(J3799="",G3799=""),"",G3799+ROW()/1000000)</f>
      </c>
      <c r="R3799" s="247">
        <f>IF(Q3799="","",SUMIFS(Txn[Signed Units],Txn[Key],J3799,Txn[Transaction Order],"&lt;="&amp;Q3799))</f>
      </c>
    </row>
    <row r="3800" spans="10:18" ht="15" customHeight="1" x14ac:dyDescent="0.15">
      <c r="J3800" s="246">
        <f>IF(OR(B3800="",C3800="",E3800=""),"",B3800&amp;":"&amp;C3800&amp;":"&amp;E3800)</f>
      </c>
      <c r="K3800" s="247">
        <f>IF(A3800="","",A3800*D3800)</f>
      </c>
      <c r="L3800" s="246">
        <f>IF(A3800="","",IF(OR(A3800=1,A3800=0),H3800,0))</f>
      </c>
      <c r="M3800" s="246">
        <f>IF(A3800="","",IF(A3800=-1,H3800,0))</f>
      </c>
      <c r="N3800">
        <f>IF(J3800="","",IF(E3800="SGD",1,IF(E3800="USD",Settings!$B$22,IF(E3800="HKD",Settings!$B$23,1))))</f>
      </c>
      <c r="O3800">
        <f>IF(OR(B3800="",C3800="",E3800=""),0,(IF(A3800=-1,H3800,0)-IF(OR(A3800=1,A3800=0),H3800,0)+IF(A3800=2,H3800,0))*IF(E3800="SGD",1,IF(E3800="USD",Settings!$B$22,IF(E3800="HKD",Settings!$B$23,1))))</f>
        <v>0</v>
      </c>
      <c r="P3800">
        <f>IF(OR(B3800="",C3800="",E3800=""),0,IF(A3800=2,H3800*IF(E3800="SGD",1,IF(E3800="USD",Settings!$B$22,IF(E3800="HKD",Settings!$B$23,1))),0))</f>
        <v>0</v>
      </c>
      <c r="Q3800" s="312">
        <f>IF(OR(J3800="",G3800=""),"",G3800+ROW()/1000000)</f>
      </c>
      <c r="R3800" s="247">
        <f>IF(Q3800="","",SUMIFS(Txn[Signed Units],Txn[Key],J3800,Txn[Transaction Order],"&lt;="&amp;Q3800))</f>
      </c>
    </row>
    <row r="3801" spans="10:18" ht="15" customHeight="1" x14ac:dyDescent="0.15">
      <c r="J3801" s="246">
        <f>IF(OR(B3801="",C3801="",E3801=""),"",B3801&amp;":"&amp;C3801&amp;":"&amp;E3801)</f>
      </c>
      <c r="K3801" s="247">
        <f>IF(A3801="","",A3801*D3801)</f>
      </c>
      <c r="L3801" s="246">
        <f>IF(A3801="","",IF(OR(A3801=1,A3801=0),H3801,0))</f>
      </c>
      <c r="M3801" s="246">
        <f>IF(A3801="","",IF(A3801=-1,H3801,0))</f>
      </c>
      <c r="N3801">
        <f>IF(J3801="","",IF(E3801="SGD",1,IF(E3801="USD",Settings!$B$22,IF(E3801="HKD",Settings!$B$23,1))))</f>
      </c>
      <c r="O3801">
        <f>IF(OR(B3801="",C3801="",E3801=""),0,(IF(A3801=-1,H3801,0)-IF(OR(A3801=1,A3801=0),H3801,0)+IF(A3801=2,H3801,0))*IF(E3801="SGD",1,IF(E3801="USD",Settings!$B$22,IF(E3801="HKD",Settings!$B$23,1))))</f>
        <v>0</v>
      </c>
      <c r="P3801">
        <f>IF(OR(B3801="",C3801="",E3801=""),0,IF(A3801=2,H3801*IF(E3801="SGD",1,IF(E3801="USD",Settings!$B$22,IF(E3801="HKD",Settings!$B$23,1))),0))</f>
        <v>0</v>
      </c>
      <c r="Q3801" s="312">
        <f>IF(OR(J3801="",G3801=""),"",G3801+ROW()/1000000)</f>
      </c>
      <c r="R3801" s="247">
        <f>IF(Q3801="","",SUMIFS(Txn[Signed Units],Txn[Key],J3801,Txn[Transaction Order],"&lt;="&amp;Q3801))</f>
      </c>
    </row>
    <row r="3802" spans="10:18" ht="15" customHeight="1" x14ac:dyDescent="0.15">
      <c r="J3802" s="246">
        <f>IF(OR(B3802="",C3802="",E3802=""),"",B3802&amp;":"&amp;C3802&amp;":"&amp;E3802)</f>
      </c>
      <c r="K3802" s="247">
        <f>IF(A3802="","",A3802*D3802)</f>
      </c>
      <c r="L3802" s="246">
        <f>IF(A3802="","",IF(OR(A3802=1,A3802=0),H3802,0))</f>
      </c>
      <c r="M3802" s="246">
        <f>IF(A3802="","",IF(A3802=-1,H3802,0))</f>
      </c>
      <c r="N3802">
        <f>IF(J3802="","",IF(E3802="SGD",1,IF(E3802="USD",Settings!$B$22,IF(E3802="HKD",Settings!$B$23,1))))</f>
      </c>
      <c r="O3802">
        <f>IF(OR(B3802="",C3802="",E3802=""),0,(IF(A3802=-1,H3802,0)-IF(OR(A3802=1,A3802=0),H3802,0)+IF(A3802=2,H3802,0))*IF(E3802="SGD",1,IF(E3802="USD",Settings!$B$22,IF(E3802="HKD",Settings!$B$23,1))))</f>
        <v>0</v>
      </c>
      <c r="P3802">
        <f>IF(OR(B3802="",C3802="",E3802=""),0,IF(A3802=2,H3802*IF(E3802="SGD",1,IF(E3802="USD",Settings!$B$22,IF(E3802="HKD",Settings!$B$23,1))),0))</f>
        <v>0</v>
      </c>
      <c r="Q3802" s="312">
        <f>IF(OR(J3802="",G3802=""),"",G3802+ROW()/1000000)</f>
      </c>
      <c r="R3802" s="247">
        <f>IF(Q3802="","",SUMIFS(Txn[Signed Units],Txn[Key],J3802,Txn[Transaction Order],"&lt;="&amp;Q3802))</f>
      </c>
    </row>
    <row r="3803" spans="10:18" ht="15" customHeight="1" x14ac:dyDescent="0.15">
      <c r="J3803" s="246">
        <f>IF(OR(B3803="",C3803="",E3803=""),"",B3803&amp;":"&amp;C3803&amp;":"&amp;E3803)</f>
      </c>
      <c r="K3803" s="247">
        <f>IF(A3803="","",A3803*D3803)</f>
      </c>
      <c r="L3803" s="246">
        <f>IF(A3803="","",IF(OR(A3803=1,A3803=0),H3803,0))</f>
      </c>
      <c r="M3803" s="246">
        <f>IF(A3803="","",IF(A3803=-1,H3803,0))</f>
      </c>
      <c r="N3803">
        <f>IF(J3803="","",IF(E3803="SGD",1,IF(E3803="USD",Settings!$B$22,IF(E3803="HKD",Settings!$B$23,1))))</f>
      </c>
      <c r="O3803">
        <f>IF(OR(B3803="",C3803="",E3803=""),0,(IF(A3803=-1,H3803,0)-IF(OR(A3803=1,A3803=0),H3803,0)+IF(A3803=2,H3803,0))*IF(E3803="SGD",1,IF(E3803="USD",Settings!$B$22,IF(E3803="HKD",Settings!$B$23,1))))</f>
        <v>0</v>
      </c>
      <c r="P3803">
        <f>IF(OR(B3803="",C3803="",E3803=""),0,IF(A3803=2,H3803*IF(E3803="SGD",1,IF(E3803="USD",Settings!$B$22,IF(E3803="HKD",Settings!$B$23,1))),0))</f>
        <v>0</v>
      </c>
      <c r="Q3803" s="312">
        <f>IF(OR(J3803="",G3803=""),"",G3803+ROW()/1000000)</f>
      </c>
      <c r="R3803" s="247">
        <f>IF(Q3803="","",SUMIFS(Txn[Signed Units],Txn[Key],J3803,Txn[Transaction Order],"&lt;="&amp;Q3803))</f>
      </c>
    </row>
    <row r="3804" spans="10:18" ht="15" customHeight="1" x14ac:dyDescent="0.15">
      <c r="J3804" s="246">
        <f>IF(OR(B3804="",C3804="",E3804=""),"",B3804&amp;":"&amp;C3804&amp;":"&amp;E3804)</f>
      </c>
      <c r="K3804" s="247">
        <f>IF(A3804="","",A3804*D3804)</f>
      </c>
      <c r="L3804" s="246">
        <f>IF(A3804="","",IF(OR(A3804=1,A3804=0),H3804,0))</f>
      </c>
      <c r="M3804" s="246">
        <f>IF(A3804="","",IF(A3804=-1,H3804,0))</f>
      </c>
      <c r="N3804">
        <f>IF(J3804="","",IF(E3804="SGD",1,IF(E3804="USD",Settings!$B$22,IF(E3804="HKD",Settings!$B$23,1))))</f>
      </c>
      <c r="O3804">
        <f>IF(OR(B3804="",C3804="",E3804=""),0,(IF(A3804=-1,H3804,0)-IF(OR(A3804=1,A3804=0),H3804,0)+IF(A3804=2,H3804,0))*IF(E3804="SGD",1,IF(E3804="USD",Settings!$B$22,IF(E3804="HKD",Settings!$B$23,1))))</f>
        <v>0</v>
      </c>
      <c r="P3804">
        <f>IF(OR(B3804="",C3804="",E3804=""),0,IF(A3804=2,H3804*IF(E3804="SGD",1,IF(E3804="USD",Settings!$B$22,IF(E3804="HKD",Settings!$B$23,1))),0))</f>
        <v>0</v>
      </c>
      <c r="Q3804" s="312">
        <f>IF(OR(J3804="",G3804=""),"",G3804+ROW()/1000000)</f>
      </c>
      <c r="R3804" s="247">
        <f>IF(Q3804="","",SUMIFS(Txn[Signed Units],Txn[Key],J3804,Txn[Transaction Order],"&lt;="&amp;Q3804))</f>
      </c>
    </row>
    <row r="3805" spans="10:18" ht="15" customHeight="1" x14ac:dyDescent="0.15">
      <c r="J3805" s="246">
        <f>IF(OR(B3805="",C3805="",E3805=""),"",B3805&amp;":"&amp;C3805&amp;":"&amp;E3805)</f>
      </c>
      <c r="K3805" s="247">
        <f>IF(A3805="","",A3805*D3805)</f>
      </c>
      <c r="L3805" s="246">
        <f>IF(A3805="","",IF(OR(A3805=1,A3805=0),H3805,0))</f>
      </c>
      <c r="M3805" s="246">
        <f>IF(A3805="","",IF(A3805=-1,H3805,0))</f>
      </c>
      <c r="N3805">
        <f>IF(J3805="","",IF(E3805="SGD",1,IF(E3805="USD",Settings!$B$22,IF(E3805="HKD",Settings!$B$23,1))))</f>
      </c>
      <c r="O3805">
        <f>IF(OR(B3805="",C3805="",E3805=""),0,(IF(A3805=-1,H3805,0)-IF(OR(A3805=1,A3805=0),H3805,0)+IF(A3805=2,H3805,0))*IF(E3805="SGD",1,IF(E3805="USD",Settings!$B$22,IF(E3805="HKD",Settings!$B$23,1))))</f>
        <v>0</v>
      </c>
      <c r="P3805">
        <f>IF(OR(B3805="",C3805="",E3805=""),0,IF(A3805=2,H3805*IF(E3805="SGD",1,IF(E3805="USD",Settings!$B$22,IF(E3805="HKD",Settings!$B$23,1))),0))</f>
        <v>0</v>
      </c>
      <c r="Q3805" s="312">
        <f>IF(OR(J3805="",G3805=""),"",G3805+ROW()/1000000)</f>
      </c>
      <c r="R3805" s="247">
        <f>IF(Q3805="","",SUMIFS(Txn[Signed Units],Txn[Key],J3805,Txn[Transaction Order],"&lt;="&amp;Q3805))</f>
      </c>
    </row>
    <row r="3806" spans="10:18" ht="15" customHeight="1" x14ac:dyDescent="0.15">
      <c r="J3806" s="246">
        <f>IF(OR(B3806="",C3806="",E3806=""),"",B3806&amp;":"&amp;C3806&amp;":"&amp;E3806)</f>
      </c>
      <c r="K3806" s="247">
        <f>IF(A3806="","",A3806*D3806)</f>
      </c>
      <c r="L3806" s="246">
        <f>IF(A3806="","",IF(OR(A3806=1,A3806=0),H3806,0))</f>
      </c>
      <c r="M3806" s="246">
        <f>IF(A3806="","",IF(A3806=-1,H3806,0))</f>
      </c>
      <c r="N3806">
        <f>IF(J3806="","",IF(E3806="SGD",1,IF(E3806="USD",Settings!$B$22,IF(E3806="HKD",Settings!$B$23,1))))</f>
      </c>
      <c r="O3806">
        <f>IF(OR(B3806="",C3806="",E3806=""),0,(IF(A3806=-1,H3806,0)-IF(OR(A3806=1,A3806=0),H3806,0)+IF(A3806=2,H3806,0))*IF(E3806="SGD",1,IF(E3806="USD",Settings!$B$22,IF(E3806="HKD",Settings!$B$23,1))))</f>
        <v>0</v>
      </c>
      <c r="P3806">
        <f>IF(OR(B3806="",C3806="",E3806=""),0,IF(A3806=2,H3806*IF(E3806="SGD",1,IF(E3806="USD",Settings!$B$22,IF(E3806="HKD",Settings!$B$23,1))),0))</f>
        <v>0</v>
      </c>
      <c r="Q3806" s="312">
        <f>IF(OR(J3806="",G3806=""),"",G3806+ROW()/1000000)</f>
      </c>
      <c r="R3806" s="247">
        <f>IF(Q3806="","",SUMIFS(Txn[Signed Units],Txn[Key],J3806,Txn[Transaction Order],"&lt;="&amp;Q3806))</f>
      </c>
    </row>
    <row r="3807" spans="10:18" ht="15" customHeight="1" x14ac:dyDescent="0.15">
      <c r="J3807" s="246">
        <f>IF(OR(B3807="",C3807="",E3807=""),"",B3807&amp;":"&amp;C3807&amp;":"&amp;E3807)</f>
      </c>
      <c r="K3807" s="247">
        <f>IF(A3807="","",A3807*D3807)</f>
      </c>
      <c r="L3807" s="246">
        <f>IF(A3807="","",IF(OR(A3807=1,A3807=0),H3807,0))</f>
      </c>
      <c r="M3807" s="246">
        <f>IF(A3807="","",IF(A3807=-1,H3807,0))</f>
      </c>
      <c r="N3807">
        <f>IF(J3807="","",IF(E3807="SGD",1,IF(E3807="USD",Settings!$B$22,IF(E3807="HKD",Settings!$B$23,1))))</f>
      </c>
      <c r="O3807">
        <f>IF(OR(B3807="",C3807="",E3807=""),0,(IF(A3807=-1,H3807,0)-IF(OR(A3807=1,A3807=0),H3807,0)+IF(A3807=2,H3807,0))*IF(E3807="SGD",1,IF(E3807="USD",Settings!$B$22,IF(E3807="HKD",Settings!$B$23,1))))</f>
        <v>0</v>
      </c>
      <c r="P3807">
        <f>IF(OR(B3807="",C3807="",E3807=""),0,IF(A3807=2,H3807*IF(E3807="SGD",1,IF(E3807="USD",Settings!$B$22,IF(E3807="HKD",Settings!$B$23,1))),0))</f>
        <v>0</v>
      </c>
      <c r="Q3807" s="312">
        <f>IF(OR(J3807="",G3807=""),"",G3807+ROW()/1000000)</f>
      </c>
      <c r="R3807" s="247">
        <f>IF(Q3807="","",SUMIFS(Txn[Signed Units],Txn[Key],J3807,Txn[Transaction Order],"&lt;="&amp;Q3807))</f>
      </c>
    </row>
    <row r="3808" spans="10:18" ht="15" customHeight="1" x14ac:dyDescent="0.15">
      <c r="J3808" s="246">
        <f>IF(OR(B3808="",C3808="",E3808=""),"",B3808&amp;":"&amp;C3808&amp;":"&amp;E3808)</f>
      </c>
      <c r="K3808" s="247">
        <f>IF(A3808="","",A3808*D3808)</f>
      </c>
      <c r="L3808" s="246">
        <f>IF(A3808="","",IF(OR(A3808=1,A3808=0),H3808,0))</f>
      </c>
      <c r="M3808" s="246">
        <f>IF(A3808="","",IF(A3808=-1,H3808,0))</f>
      </c>
      <c r="N3808">
        <f>IF(J3808="","",IF(E3808="SGD",1,IF(E3808="USD",Settings!$B$22,IF(E3808="HKD",Settings!$B$23,1))))</f>
      </c>
      <c r="O3808">
        <f>IF(OR(B3808="",C3808="",E3808=""),0,(IF(A3808=-1,H3808,0)-IF(OR(A3808=1,A3808=0),H3808,0)+IF(A3808=2,H3808,0))*IF(E3808="SGD",1,IF(E3808="USD",Settings!$B$22,IF(E3808="HKD",Settings!$B$23,1))))</f>
        <v>0</v>
      </c>
      <c r="P3808">
        <f>IF(OR(B3808="",C3808="",E3808=""),0,IF(A3808=2,H3808*IF(E3808="SGD",1,IF(E3808="USD",Settings!$B$22,IF(E3808="HKD",Settings!$B$23,1))),0))</f>
        <v>0</v>
      </c>
      <c r="Q3808" s="312">
        <f>IF(OR(J3808="",G3808=""),"",G3808+ROW()/1000000)</f>
      </c>
      <c r="R3808" s="247">
        <f>IF(Q3808="","",SUMIFS(Txn[Signed Units],Txn[Key],J3808,Txn[Transaction Order],"&lt;="&amp;Q3808))</f>
      </c>
    </row>
    <row r="3809" spans="10:18" ht="15" customHeight="1" x14ac:dyDescent="0.15">
      <c r="J3809" s="246">
        <f>IF(OR(B3809="",C3809="",E3809=""),"",B3809&amp;":"&amp;C3809&amp;":"&amp;E3809)</f>
      </c>
      <c r="K3809" s="247">
        <f>IF(A3809="","",A3809*D3809)</f>
      </c>
      <c r="L3809" s="246">
        <f>IF(A3809="","",IF(OR(A3809=1,A3809=0),H3809,0))</f>
      </c>
      <c r="M3809" s="246">
        <f>IF(A3809="","",IF(A3809=-1,H3809,0))</f>
      </c>
      <c r="N3809">
        <f>IF(J3809="","",IF(E3809="SGD",1,IF(E3809="USD",Settings!$B$22,IF(E3809="HKD",Settings!$B$23,1))))</f>
      </c>
      <c r="O3809">
        <f>IF(OR(B3809="",C3809="",E3809=""),0,(IF(A3809=-1,H3809,0)-IF(OR(A3809=1,A3809=0),H3809,0)+IF(A3809=2,H3809,0))*IF(E3809="SGD",1,IF(E3809="USD",Settings!$B$22,IF(E3809="HKD",Settings!$B$23,1))))</f>
        <v>0</v>
      </c>
      <c r="P3809">
        <f>IF(OR(B3809="",C3809="",E3809=""),0,IF(A3809=2,H3809*IF(E3809="SGD",1,IF(E3809="USD",Settings!$B$22,IF(E3809="HKD",Settings!$B$23,1))),0))</f>
        <v>0</v>
      </c>
      <c r="Q3809" s="312">
        <f>IF(OR(J3809="",G3809=""),"",G3809+ROW()/1000000)</f>
      </c>
      <c r="R3809" s="247">
        <f>IF(Q3809="","",SUMIFS(Txn[Signed Units],Txn[Key],J3809,Txn[Transaction Order],"&lt;="&amp;Q3809))</f>
      </c>
    </row>
    <row r="3810" spans="10:18" ht="15" customHeight="1" x14ac:dyDescent="0.15">
      <c r="J3810" s="246">
        <f>IF(OR(B3810="",C3810="",E3810=""),"",B3810&amp;":"&amp;C3810&amp;":"&amp;E3810)</f>
      </c>
      <c r="K3810" s="247">
        <f>IF(A3810="","",A3810*D3810)</f>
      </c>
      <c r="L3810" s="246">
        <f>IF(A3810="","",IF(OR(A3810=1,A3810=0),H3810,0))</f>
      </c>
      <c r="M3810" s="246">
        <f>IF(A3810="","",IF(A3810=-1,H3810,0))</f>
      </c>
      <c r="N3810">
        <f>IF(J3810="","",IF(E3810="SGD",1,IF(E3810="USD",Settings!$B$22,IF(E3810="HKD",Settings!$B$23,1))))</f>
      </c>
      <c r="O3810">
        <f>IF(OR(B3810="",C3810="",E3810=""),0,(IF(A3810=-1,H3810,0)-IF(OR(A3810=1,A3810=0),H3810,0)+IF(A3810=2,H3810,0))*IF(E3810="SGD",1,IF(E3810="USD",Settings!$B$22,IF(E3810="HKD",Settings!$B$23,1))))</f>
        <v>0</v>
      </c>
      <c r="P3810">
        <f>IF(OR(B3810="",C3810="",E3810=""),0,IF(A3810=2,H3810*IF(E3810="SGD",1,IF(E3810="USD",Settings!$B$22,IF(E3810="HKD",Settings!$B$23,1))),0))</f>
        <v>0</v>
      </c>
      <c r="Q3810" s="312">
        <f>IF(OR(J3810="",G3810=""),"",G3810+ROW()/1000000)</f>
      </c>
      <c r="R3810" s="247">
        <f>IF(Q3810="","",SUMIFS(Txn[Signed Units],Txn[Key],J3810,Txn[Transaction Order],"&lt;="&amp;Q3810))</f>
      </c>
    </row>
    <row r="3811" spans="10:18" ht="15" customHeight="1" x14ac:dyDescent="0.15">
      <c r="J3811" s="246">
        <f>IF(OR(B3811="",C3811="",E3811=""),"",B3811&amp;":"&amp;C3811&amp;":"&amp;E3811)</f>
      </c>
      <c r="K3811" s="247">
        <f>IF(A3811="","",A3811*D3811)</f>
      </c>
      <c r="L3811" s="246">
        <f>IF(A3811="","",IF(OR(A3811=1,A3811=0),H3811,0))</f>
      </c>
      <c r="M3811" s="246">
        <f>IF(A3811="","",IF(A3811=-1,H3811,0))</f>
      </c>
      <c r="N3811">
        <f>IF(J3811="","",IF(E3811="SGD",1,IF(E3811="USD",Settings!$B$22,IF(E3811="HKD",Settings!$B$23,1))))</f>
      </c>
      <c r="O3811">
        <f>IF(OR(B3811="",C3811="",E3811=""),0,(IF(A3811=-1,H3811,0)-IF(OR(A3811=1,A3811=0),H3811,0)+IF(A3811=2,H3811,0))*IF(E3811="SGD",1,IF(E3811="USD",Settings!$B$22,IF(E3811="HKD",Settings!$B$23,1))))</f>
        <v>0</v>
      </c>
      <c r="P3811">
        <f>IF(OR(B3811="",C3811="",E3811=""),0,IF(A3811=2,H3811*IF(E3811="SGD",1,IF(E3811="USD",Settings!$B$22,IF(E3811="HKD",Settings!$B$23,1))),0))</f>
        <v>0</v>
      </c>
      <c r="Q3811" s="312">
        <f>IF(OR(J3811="",G3811=""),"",G3811+ROW()/1000000)</f>
      </c>
      <c r="R3811" s="247">
        <f>IF(Q3811="","",SUMIFS(Txn[Signed Units],Txn[Key],J3811,Txn[Transaction Order],"&lt;="&amp;Q3811))</f>
      </c>
    </row>
    <row r="3812" spans="10:18" ht="15" customHeight="1" x14ac:dyDescent="0.15">
      <c r="J3812" s="246">
        <f>IF(OR(B3812="",C3812="",E3812=""),"",B3812&amp;":"&amp;C3812&amp;":"&amp;E3812)</f>
      </c>
      <c r="K3812" s="247">
        <f>IF(A3812="","",A3812*D3812)</f>
      </c>
      <c r="L3812" s="246">
        <f>IF(A3812="","",IF(OR(A3812=1,A3812=0),H3812,0))</f>
      </c>
      <c r="M3812" s="246">
        <f>IF(A3812="","",IF(A3812=-1,H3812,0))</f>
      </c>
      <c r="N3812">
        <f>IF(J3812="","",IF(E3812="SGD",1,IF(E3812="USD",Settings!$B$22,IF(E3812="HKD",Settings!$B$23,1))))</f>
      </c>
      <c r="O3812">
        <f>IF(OR(B3812="",C3812="",E3812=""),0,(IF(A3812=-1,H3812,0)-IF(OR(A3812=1,A3812=0),H3812,0)+IF(A3812=2,H3812,0))*IF(E3812="SGD",1,IF(E3812="USD",Settings!$B$22,IF(E3812="HKD",Settings!$B$23,1))))</f>
        <v>0</v>
      </c>
      <c r="P3812">
        <f>IF(OR(B3812="",C3812="",E3812=""),0,IF(A3812=2,H3812*IF(E3812="SGD",1,IF(E3812="USD",Settings!$B$22,IF(E3812="HKD",Settings!$B$23,1))),0))</f>
        <v>0</v>
      </c>
      <c r="Q3812" s="312">
        <f>IF(OR(J3812="",G3812=""),"",G3812+ROW()/1000000)</f>
      </c>
      <c r="R3812" s="247">
        <f>IF(Q3812="","",SUMIFS(Txn[Signed Units],Txn[Key],J3812,Txn[Transaction Order],"&lt;="&amp;Q3812))</f>
      </c>
    </row>
    <row r="3813" spans="10:18" ht="15" customHeight="1" x14ac:dyDescent="0.15">
      <c r="J3813" s="246">
        <f>IF(OR(B3813="",C3813="",E3813=""),"",B3813&amp;":"&amp;C3813&amp;":"&amp;E3813)</f>
      </c>
      <c r="K3813" s="247">
        <f>IF(A3813="","",A3813*D3813)</f>
      </c>
      <c r="L3813" s="246">
        <f>IF(A3813="","",IF(OR(A3813=1,A3813=0),H3813,0))</f>
      </c>
      <c r="M3813" s="246">
        <f>IF(A3813="","",IF(A3813=-1,H3813,0))</f>
      </c>
      <c r="N3813">
        <f>IF(J3813="","",IF(E3813="SGD",1,IF(E3813="USD",Settings!$B$22,IF(E3813="HKD",Settings!$B$23,1))))</f>
      </c>
      <c r="O3813">
        <f>IF(OR(B3813="",C3813="",E3813=""),0,(IF(A3813=-1,H3813,0)-IF(OR(A3813=1,A3813=0),H3813,0)+IF(A3813=2,H3813,0))*IF(E3813="SGD",1,IF(E3813="USD",Settings!$B$22,IF(E3813="HKD",Settings!$B$23,1))))</f>
        <v>0</v>
      </c>
      <c r="P3813">
        <f>IF(OR(B3813="",C3813="",E3813=""),0,IF(A3813=2,H3813*IF(E3813="SGD",1,IF(E3813="USD",Settings!$B$22,IF(E3813="HKD",Settings!$B$23,1))),0))</f>
        <v>0</v>
      </c>
      <c r="Q3813" s="312">
        <f>IF(OR(J3813="",G3813=""),"",G3813+ROW()/1000000)</f>
      </c>
      <c r="R3813" s="247">
        <f>IF(Q3813="","",SUMIFS(Txn[Signed Units],Txn[Key],J3813,Txn[Transaction Order],"&lt;="&amp;Q3813))</f>
      </c>
    </row>
    <row r="3814" spans="10:18" ht="15" customHeight="1" x14ac:dyDescent="0.15">
      <c r="J3814" s="246">
        <f>IF(OR(B3814="",C3814="",E3814=""),"",B3814&amp;":"&amp;C3814&amp;":"&amp;E3814)</f>
      </c>
      <c r="K3814" s="247">
        <f>IF(A3814="","",A3814*D3814)</f>
      </c>
      <c r="L3814" s="246">
        <f>IF(A3814="","",IF(OR(A3814=1,A3814=0),H3814,0))</f>
      </c>
      <c r="M3814" s="246">
        <f>IF(A3814="","",IF(A3814=-1,H3814,0))</f>
      </c>
      <c r="N3814">
        <f>IF(J3814="","",IF(E3814="SGD",1,IF(E3814="USD",Settings!$B$22,IF(E3814="HKD",Settings!$B$23,1))))</f>
      </c>
      <c r="O3814">
        <f>IF(OR(B3814="",C3814="",E3814=""),0,(IF(A3814=-1,H3814,0)-IF(OR(A3814=1,A3814=0),H3814,0)+IF(A3814=2,H3814,0))*IF(E3814="SGD",1,IF(E3814="USD",Settings!$B$22,IF(E3814="HKD",Settings!$B$23,1))))</f>
        <v>0</v>
      </c>
      <c r="P3814">
        <f>IF(OR(B3814="",C3814="",E3814=""),0,IF(A3814=2,H3814*IF(E3814="SGD",1,IF(E3814="USD",Settings!$B$22,IF(E3814="HKD",Settings!$B$23,1))),0))</f>
        <v>0</v>
      </c>
      <c r="Q3814" s="312">
        <f>IF(OR(J3814="",G3814=""),"",G3814+ROW()/1000000)</f>
      </c>
      <c r="R3814" s="247">
        <f>IF(Q3814="","",SUMIFS(Txn[Signed Units],Txn[Key],J3814,Txn[Transaction Order],"&lt;="&amp;Q3814))</f>
      </c>
    </row>
    <row r="3815" spans="10:18" ht="15" customHeight="1" x14ac:dyDescent="0.15">
      <c r="J3815" s="246">
        <f>IF(OR(B3815="",C3815="",E3815=""),"",B3815&amp;":"&amp;C3815&amp;":"&amp;E3815)</f>
      </c>
      <c r="K3815" s="247">
        <f>IF(A3815="","",A3815*D3815)</f>
      </c>
      <c r="L3815" s="246">
        <f>IF(A3815="","",IF(OR(A3815=1,A3815=0),H3815,0))</f>
      </c>
      <c r="M3815" s="246">
        <f>IF(A3815="","",IF(A3815=-1,H3815,0))</f>
      </c>
      <c r="N3815">
        <f>IF(J3815="","",IF(E3815="SGD",1,IF(E3815="USD",Settings!$B$22,IF(E3815="HKD",Settings!$B$23,1))))</f>
      </c>
      <c r="O3815">
        <f>IF(OR(B3815="",C3815="",E3815=""),0,(IF(A3815=-1,H3815,0)-IF(OR(A3815=1,A3815=0),H3815,0)+IF(A3815=2,H3815,0))*IF(E3815="SGD",1,IF(E3815="USD",Settings!$B$22,IF(E3815="HKD",Settings!$B$23,1))))</f>
        <v>0</v>
      </c>
      <c r="P3815">
        <f>IF(OR(B3815="",C3815="",E3815=""),0,IF(A3815=2,H3815*IF(E3815="SGD",1,IF(E3815="USD",Settings!$B$22,IF(E3815="HKD",Settings!$B$23,1))),0))</f>
        <v>0</v>
      </c>
      <c r="Q3815" s="312">
        <f>IF(OR(J3815="",G3815=""),"",G3815+ROW()/1000000)</f>
      </c>
      <c r="R3815" s="247">
        <f>IF(Q3815="","",SUMIFS(Txn[Signed Units],Txn[Key],J3815,Txn[Transaction Order],"&lt;="&amp;Q3815))</f>
      </c>
    </row>
    <row r="3816" spans="10:18" ht="15" customHeight="1" x14ac:dyDescent="0.15">
      <c r="J3816" s="246">
        <f>IF(OR(B3816="",C3816="",E3816=""),"",B3816&amp;":"&amp;C3816&amp;":"&amp;E3816)</f>
      </c>
      <c r="K3816" s="247">
        <f>IF(A3816="","",A3816*D3816)</f>
      </c>
      <c r="L3816" s="246">
        <f>IF(A3816="","",IF(OR(A3816=1,A3816=0),H3816,0))</f>
      </c>
      <c r="M3816" s="246">
        <f>IF(A3816="","",IF(A3816=-1,H3816,0))</f>
      </c>
      <c r="N3816">
        <f>IF(J3816="","",IF(E3816="SGD",1,IF(E3816="USD",Settings!$B$22,IF(E3816="HKD",Settings!$B$23,1))))</f>
      </c>
      <c r="O3816">
        <f>IF(OR(B3816="",C3816="",E3816=""),0,(IF(A3816=-1,H3816,0)-IF(OR(A3816=1,A3816=0),H3816,0)+IF(A3816=2,H3816,0))*IF(E3816="SGD",1,IF(E3816="USD",Settings!$B$22,IF(E3816="HKD",Settings!$B$23,1))))</f>
        <v>0</v>
      </c>
      <c r="P3816">
        <f>IF(OR(B3816="",C3816="",E3816=""),0,IF(A3816=2,H3816*IF(E3816="SGD",1,IF(E3816="USD",Settings!$B$22,IF(E3816="HKD",Settings!$B$23,1))),0))</f>
        <v>0</v>
      </c>
      <c r="Q3816" s="312">
        <f>IF(OR(J3816="",G3816=""),"",G3816+ROW()/1000000)</f>
      </c>
      <c r="R3816" s="247">
        <f>IF(Q3816="","",SUMIFS(Txn[Signed Units],Txn[Key],J3816,Txn[Transaction Order],"&lt;="&amp;Q3816))</f>
      </c>
    </row>
    <row r="3817" spans="10:18" ht="15" customHeight="1" x14ac:dyDescent="0.15">
      <c r="J3817" s="246">
        <f>IF(OR(B3817="",C3817="",E3817=""),"",B3817&amp;":"&amp;C3817&amp;":"&amp;E3817)</f>
      </c>
      <c r="K3817" s="247">
        <f>IF(A3817="","",A3817*D3817)</f>
      </c>
      <c r="L3817" s="246">
        <f>IF(A3817="","",IF(OR(A3817=1,A3817=0),H3817,0))</f>
      </c>
      <c r="M3817" s="246">
        <f>IF(A3817="","",IF(A3817=-1,H3817,0))</f>
      </c>
      <c r="N3817">
        <f>IF(J3817="","",IF(E3817="SGD",1,IF(E3817="USD",Settings!$B$22,IF(E3817="HKD",Settings!$B$23,1))))</f>
      </c>
      <c r="O3817">
        <f>IF(OR(B3817="",C3817="",E3817=""),0,(IF(A3817=-1,H3817,0)-IF(OR(A3817=1,A3817=0),H3817,0)+IF(A3817=2,H3817,0))*IF(E3817="SGD",1,IF(E3817="USD",Settings!$B$22,IF(E3817="HKD",Settings!$B$23,1))))</f>
        <v>0</v>
      </c>
      <c r="P3817">
        <f>IF(OR(B3817="",C3817="",E3817=""),0,IF(A3817=2,H3817*IF(E3817="SGD",1,IF(E3817="USD",Settings!$B$22,IF(E3817="HKD",Settings!$B$23,1))),0))</f>
        <v>0</v>
      </c>
      <c r="Q3817" s="312">
        <f>IF(OR(J3817="",G3817=""),"",G3817+ROW()/1000000)</f>
      </c>
      <c r="R3817" s="247">
        <f>IF(Q3817="","",SUMIFS(Txn[Signed Units],Txn[Key],J3817,Txn[Transaction Order],"&lt;="&amp;Q3817))</f>
      </c>
    </row>
    <row r="3818" spans="10:18" ht="15" customHeight="1" x14ac:dyDescent="0.15">
      <c r="J3818" s="246">
        <f>IF(OR(B3818="",C3818="",E3818=""),"",B3818&amp;":"&amp;C3818&amp;":"&amp;E3818)</f>
      </c>
      <c r="K3818" s="247">
        <f>IF(A3818="","",A3818*D3818)</f>
      </c>
      <c r="L3818" s="246">
        <f>IF(A3818="","",IF(OR(A3818=1,A3818=0),H3818,0))</f>
      </c>
      <c r="M3818" s="246">
        <f>IF(A3818="","",IF(A3818=-1,H3818,0))</f>
      </c>
      <c r="N3818">
        <f>IF(J3818="","",IF(E3818="SGD",1,IF(E3818="USD",Settings!$B$22,IF(E3818="HKD",Settings!$B$23,1))))</f>
      </c>
      <c r="O3818">
        <f>IF(OR(B3818="",C3818="",E3818=""),0,(IF(A3818=-1,H3818,0)-IF(OR(A3818=1,A3818=0),H3818,0)+IF(A3818=2,H3818,0))*IF(E3818="SGD",1,IF(E3818="USD",Settings!$B$22,IF(E3818="HKD",Settings!$B$23,1))))</f>
        <v>0</v>
      </c>
      <c r="P3818">
        <f>IF(OR(B3818="",C3818="",E3818=""),0,IF(A3818=2,H3818*IF(E3818="SGD",1,IF(E3818="USD",Settings!$B$22,IF(E3818="HKD",Settings!$B$23,1))),0))</f>
        <v>0</v>
      </c>
      <c r="Q3818" s="312">
        <f>IF(OR(J3818="",G3818=""),"",G3818+ROW()/1000000)</f>
      </c>
      <c r="R3818" s="247">
        <f>IF(Q3818="","",SUMIFS(Txn[Signed Units],Txn[Key],J3818,Txn[Transaction Order],"&lt;="&amp;Q3818))</f>
      </c>
    </row>
    <row r="3819" spans="10:18" ht="15" customHeight="1" x14ac:dyDescent="0.15">
      <c r="J3819" s="246">
        <f>IF(OR(B3819="",C3819="",E3819=""),"",B3819&amp;":"&amp;C3819&amp;":"&amp;E3819)</f>
      </c>
      <c r="K3819" s="247">
        <f>IF(A3819="","",A3819*D3819)</f>
      </c>
      <c r="L3819" s="246">
        <f>IF(A3819="","",IF(OR(A3819=1,A3819=0),H3819,0))</f>
      </c>
      <c r="M3819" s="246">
        <f>IF(A3819="","",IF(A3819=-1,H3819,0))</f>
      </c>
      <c r="N3819">
        <f>IF(J3819="","",IF(E3819="SGD",1,IF(E3819="USD",Settings!$B$22,IF(E3819="HKD",Settings!$B$23,1))))</f>
      </c>
      <c r="O3819">
        <f>IF(OR(B3819="",C3819="",E3819=""),0,(IF(A3819=-1,H3819,0)-IF(OR(A3819=1,A3819=0),H3819,0)+IF(A3819=2,H3819,0))*IF(E3819="SGD",1,IF(E3819="USD",Settings!$B$22,IF(E3819="HKD",Settings!$B$23,1))))</f>
        <v>0</v>
      </c>
      <c r="P3819">
        <f>IF(OR(B3819="",C3819="",E3819=""),0,IF(A3819=2,H3819*IF(E3819="SGD",1,IF(E3819="USD",Settings!$B$22,IF(E3819="HKD",Settings!$B$23,1))),0))</f>
        <v>0</v>
      </c>
      <c r="Q3819" s="312">
        <f>IF(OR(J3819="",G3819=""),"",G3819+ROW()/1000000)</f>
      </c>
      <c r="R3819" s="247">
        <f>IF(Q3819="","",SUMIFS(Txn[Signed Units],Txn[Key],J3819,Txn[Transaction Order],"&lt;="&amp;Q3819))</f>
      </c>
    </row>
    <row r="3820" spans="10:18" ht="15" customHeight="1" x14ac:dyDescent="0.15">
      <c r="J3820" s="246">
        <f>IF(OR(B3820="",C3820="",E3820=""),"",B3820&amp;":"&amp;C3820&amp;":"&amp;E3820)</f>
      </c>
      <c r="K3820" s="247">
        <f>IF(A3820="","",A3820*D3820)</f>
      </c>
      <c r="L3820" s="246">
        <f>IF(A3820="","",IF(OR(A3820=1,A3820=0),H3820,0))</f>
      </c>
      <c r="M3820" s="246">
        <f>IF(A3820="","",IF(A3820=-1,H3820,0))</f>
      </c>
      <c r="N3820">
        <f>IF(J3820="","",IF(E3820="SGD",1,IF(E3820="USD",Settings!$B$22,IF(E3820="HKD",Settings!$B$23,1))))</f>
      </c>
      <c r="O3820">
        <f>IF(OR(B3820="",C3820="",E3820=""),0,(IF(A3820=-1,H3820,0)-IF(OR(A3820=1,A3820=0),H3820,0)+IF(A3820=2,H3820,0))*IF(E3820="SGD",1,IF(E3820="USD",Settings!$B$22,IF(E3820="HKD",Settings!$B$23,1))))</f>
        <v>0</v>
      </c>
      <c r="P3820">
        <f>IF(OR(B3820="",C3820="",E3820=""),0,IF(A3820=2,H3820*IF(E3820="SGD",1,IF(E3820="USD",Settings!$B$22,IF(E3820="HKD",Settings!$B$23,1))),0))</f>
        <v>0</v>
      </c>
      <c r="Q3820" s="312">
        <f>IF(OR(J3820="",G3820=""),"",G3820+ROW()/1000000)</f>
      </c>
      <c r="R3820" s="247">
        <f>IF(Q3820="","",SUMIFS(Txn[Signed Units],Txn[Key],J3820,Txn[Transaction Order],"&lt;="&amp;Q3820))</f>
      </c>
    </row>
    <row r="3821" spans="10:18" ht="15" customHeight="1" x14ac:dyDescent="0.15">
      <c r="J3821" s="246">
        <f>IF(OR(B3821="",C3821="",E3821=""),"",B3821&amp;":"&amp;C3821&amp;":"&amp;E3821)</f>
      </c>
      <c r="K3821" s="247">
        <f>IF(A3821="","",A3821*D3821)</f>
      </c>
      <c r="L3821" s="246">
        <f>IF(A3821="","",IF(OR(A3821=1,A3821=0),H3821,0))</f>
      </c>
      <c r="M3821" s="246">
        <f>IF(A3821="","",IF(A3821=-1,H3821,0))</f>
      </c>
      <c r="N3821">
        <f>IF(J3821="","",IF(E3821="SGD",1,IF(E3821="USD",Settings!$B$22,IF(E3821="HKD",Settings!$B$23,1))))</f>
      </c>
      <c r="O3821">
        <f>IF(OR(B3821="",C3821="",E3821=""),0,(IF(A3821=-1,H3821,0)-IF(OR(A3821=1,A3821=0),H3821,0)+IF(A3821=2,H3821,0))*IF(E3821="SGD",1,IF(E3821="USD",Settings!$B$22,IF(E3821="HKD",Settings!$B$23,1))))</f>
        <v>0</v>
      </c>
      <c r="P3821">
        <f>IF(OR(B3821="",C3821="",E3821=""),0,IF(A3821=2,H3821*IF(E3821="SGD",1,IF(E3821="USD",Settings!$B$22,IF(E3821="HKD",Settings!$B$23,1))),0))</f>
        <v>0</v>
      </c>
      <c r="Q3821" s="312">
        <f>IF(OR(J3821="",G3821=""),"",G3821+ROW()/1000000)</f>
      </c>
      <c r="R3821" s="247">
        <f>IF(Q3821="","",SUMIFS(Txn[Signed Units],Txn[Key],J3821,Txn[Transaction Order],"&lt;="&amp;Q3821))</f>
      </c>
    </row>
    <row r="3822" spans="10:18" ht="15" customHeight="1" x14ac:dyDescent="0.15">
      <c r="J3822" s="246">
        <f>IF(OR(B3822="",C3822="",E3822=""),"",B3822&amp;":"&amp;C3822&amp;":"&amp;E3822)</f>
      </c>
      <c r="K3822" s="247">
        <f>IF(A3822="","",A3822*D3822)</f>
      </c>
      <c r="L3822" s="246">
        <f>IF(A3822="","",IF(OR(A3822=1,A3822=0),H3822,0))</f>
      </c>
      <c r="M3822" s="246">
        <f>IF(A3822="","",IF(A3822=-1,H3822,0))</f>
      </c>
      <c r="N3822">
        <f>IF(J3822="","",IF(E3822="SGD",1,IF(E3822="USD",Settings!$B$22,IF(E3822="HKD",Settings!$B$23,1))))</f>
      </c>
      <c r="O3822">
        <f>IF(OR(B3822="",C3822="",E3822=""),0,(IF(A3822=-1,H3822,0)-IF(OR(A3822=1,A3822=0),H3822,0)+IF(A3822=2,H3822,0))*IF(E3822="SGD",1,IF(E3822="USD",Settings!$B$22,IF(E3822="HKD",Settings!$B$23,1))))</f>
        <v>0</v>
      </c>
      <c r="P3822">
        <f>IF(OR(B3822="",C3822="",E3822=""),0,IF(A3822=2,H3822*IF(E3822="SGD",1,IF(E3822="USD",Settings!$B$22,IF(E3822="HKD",Settings!$B$23,1))),0))</f>
        <v>0</v>
      </c>
      <c r="Q3822" s="312">
        <f>IF(OR(J3822="",G3822=""),"",G3822+ROW()/1000000)</f>
      </c>
      <c r="R3822" s="247">
        <f>IF(Q3822="","",SUMIFS(Txn[Signed Units],Txn[Key],J3822,Txn[Transaction Order],"&lt;="&amp;Q3822))</f>
      </c>
    </row>
    <row r="3823" spans="10:18" ht="15" customHeight="1" x14ac:dyDescent="0.15">
      <c r="J3823" s="246">
        <f>IF(OR(B3823="",C3823="",E3823=""),"",B3823&amp;":"&amp;C3823&amp;":"&amp;E3823)</f>
      </c>
      <c r="K3823" s="247">
        <f>IF(A3823="","",A3823*D3823)</f>
      </c>
      <c r="L3823" s="246">
        <f>IF(A3823="","",IF(OR(A3823=1,A3823=0),H3823,0))</f>
      </c>
      <c r="M3823" s="246">
        <f>IF(A3823="","",IF(A3823=-1,H3823,0))</f>
      </c>
      <c r="N3823">
        <f>IF(J3823="","",IF(E3823="SGD",1,IF(E3823="USD",Settings!$B$22,IF(E3823="HKD",Settings!$B$23,1))))</f>
      </c>
      <c r="O3823">
        <f>IF(OR(B3823="",C3823="",E3823=""),0,(IF(A3823=-1,H3823,0)-IF(OR(A3823=1,A3823=0),H3823,0)+IF(A3823=2,H3823,0))*IF(E3823="SGD",1,IF(E3823="USD",Settings!$B$22,IF(E3823="HKD",Settings!$B$23,1))))</f>
        <v>0</v>
      </c>
      <c r="P3823">
        <f>IF(OR(B3823="",C3823="",E3823=""),0,IF(A3823=2,H3823*IF(E3823="SGD",1,IF(E3823="USD",Settings!$B$22,IF(E3823="HKD",Settings!$B$23,1))),0))</f>
        <v>0</v>
      </c>
      <c r="Q3823" s="312">
        <f>IF(OR(J3823="",G3823=""),"",G3823+ROW()/1000000)</f>
      </c>
      <c r="R3823" s="247">
        <f>IF(Q3823="","",SUMIFS(Txn[Signed Units],Txn[Key],J3823,Txn[Transaction Order],"&lt;="&amp;Q3823))</f>
      </c>
    </row>
    <row r="3824" spans="10:18" ht="15" customHeight="1" x14ac:dyDescent="0.15">
      <c r="J3824" s="246">
        <f>IF(OR(B3824="",C3824="",E3824=""),"",B3824&amp;":"&amp;C3824&amp;":"&amp;E3824)</f>
      </c>
      <c r="K3824" s="247">
        <f>IF(A3824="","",A3824*D3824)</f>
      </c>
      <c r="L3824" s="246">
        <f>IF(A3824="","",IF(OR(A3824=1,A3824=0),H3824,0))</f>
      </c>
      <c r="M3824" s="246">
        <f>IF(A3824="","",IF(A3824=-1,H3824,0))</f>
      </c>
      <c r="N3824">
        <f>IF(J3824="","",IF(E3824="SGD",1,IF(E3824="USD",Settings!$B$22,IF(E3824="HKD",Settings!$B$23,1))))</f>
      </c>
      <c r="O3824">
        <f>IF(OR(B3824="",C3824="",E3824=""),0,(IF(A3824=-1,H3824,0)-IF(OR(A3824=1,A3824=0),H3824,0)+IF(A3824=2,H3824,0))*IF(E3824="SGD",1,IF(E3824="USD",Settings!$B$22,IF(E3824="HKD",Settings!$B$23,1))))</f>
        <v>0</v>
      </c>
      <c r="P3824">
        <f>IF(OR(B3824="",C3824="",E3824=""),0,IF(A3824=2,H3824*IF(E3824="SGD",1,IF(E3824="USD",Settings!$B$22,IF(E3824="HKD",Settings!$B$23,1))),0))</f>
        <v>0</v>
      </c>
      <c r="Q3824" s="312">
        <f>IF(OR(J3824="",G3824=""),"",G3824+ROW()/1000000)</f>
      </c>
      <c r="R3824" s="247">
        <f>IF(Q3824="","",SUMIFS(Txn[Signed Units],Txn[Key],J3824,Txn[Transaction Order],"&lt;="&amp;Q3824))</f>
      </c>
    </row>
    <row r="3825" spans="10:18" ht="15" customHeight="1" x14ac:dyDescent="0.15">
      <c r="J3825" s="246">
        <f>IF(OR(B3825="",C3825="",E3825=""),"",B3825&amp;":"&amp;C3825&amp;":"&amp;E3825)</f>
      </c>
      <c r="K3825" s="247">
        <f>IF(A3825="","",A3825*D3825)</f>
      </c>
      <c r="L3825" s="246">
        <f>IF(A3825="","",IF(OR(A3825=1,A3825=0),H3825,0))</f>
      </c>
      <c r="M3825" s="246">
        <f>IF(A3825="","",IF(A3825=-1,H3825,0))</f>
      </c>
      <c r="N3825">
        <f>IF(J3825="","",IF(E3825="SGD",1,IF(E3825="USD",Settings!$B$22,IF(E3825="HKD",Settings!$B$23,1))))</f>
      </c>
      <c r="O3825">
        <f>IF(OR(B3825="",C3825="",E3825=""),0,(IF(A3825=-1,H3825,0)-IF(OR(A3825=1,A3825=0),H3825,0)+IF(A3825=2,H3825,0))*IF(E3825="SGD",1,IF(E3825="USD",Settings!$B$22,IF(E3825="HKD",Settings!$B$23,1))))</f>
        <v>0</v>
      </c>
      <c r="P3825">
        <f>IF(OR(B3825="",C3825="",E3825=""),0,IF(A3825=2,H3825*IF(E3825="SGD",1,IF(E3825="USD",Settings!$B$22,IF(E3825="HKD",Settings!$B$23,1))),0))</f>
        <v>0</v>
      </c>
      <c r="Q3825" s="312">
        <f>IF(OR(J3825="",G3825=""),"",G3825+ROW()/1000000)</f>
      </c>
      <c r="R3825" s="247">
        <f>IF(Q3825="","",SUMIFS(Txn[Signed Units],Txn[Key],J3825,Txn[Transaction Order],"&lt;="&amp;Q3825))</f>
      </c>
    </row>
    <row r="3826" spans="10:18" ht="15" customHeight="1" x14ac:dyDescent="0.15">
      <c r="J3826" s="246">
        <f>IF(OR(B3826="",C3826="",E3826=""),"",B3826&amp;":"&amp;C3826&amp;":"&amp;E3826)</f>
      </c>
      <c r="K3826" s="247">
        <f>IF(A3826="","",A3826*D3826)</f>
      </c>
      <c r="L3826" s="246">
        <f>IF(A3826="","",IF(OR(A3826=1,A3826=0),H3826,0))</f>
      </c>
      <c r="M3826" s="246">
        <f>IF(A3826="","",IF(A3826=-1,H3826,0))</f>
      </c>
      <c r="N3826">
        <f>IF(J3826="","",IF(E3826="SGD",1,IF(E3826="USD",Settings!$B$22,IF(E3826="HKD",Settings!$B$23,1))))</f>
      </c>
      <c r="O3826">
        <f>IF(OR(B3826="",C3826="",E3826=""),0,(IF(A3826=-1,H3826,0)-IF(OR(A3826=1,A3826=0),H3826,0)+IF(A3826=2,H3826,0))*IF(E3826="SGD",1,IF(E3826="USD",Settings!$B$22,IF(E3826="HKD",Settings!$B$23,1))))</f>
        <v>0</v>
      </c>
      <c r="P3826">
        <f>IF(OR(B3826="",C3826="",E3826=""),0,IF(A3826=2,H3826*IF(E3826="SGD",1,IF(E3826="USD",Settings!$B$22,IF(E3826="HKD",Settings!$B$23,1))),0))</f>
        <v>0</v>
      </c>
      <c r="Q3826" s="312">
        <f>IF(OR(J3826="",G3826=""),"",G3826+ROW()/1000000)</f>
      </c>
      <c r="R3826" s="247">
        <f>IF(Q3826="","",SUMIFS(Txn[Signed Units],Txn[Key],J3826,Txn[Transaction Order],"&lt;="&amp;Q3826))</f>
      </c>
    </row>
    <row r="3827" spans="10:18" ht="15" customHeight="1" x14ac:dyDescent="0.15">
      <c r="J3827" s="246">
        <f>IF(OR(B3827="",C3827="",E3827=""),"",B3827&amp;":"&amp;C3827&amp;":"&amp;E3827)</f>
      </c>
      <c r="K3827" s="247">
        <f>IF(A3827="","",A3827*D3827)</f>
      </c>
      <c r="L3827" s="246">
        <f>IF(A3827="","",IF(OR(A3827=1,A3827=0),H3827,0))</f>
      </c>
      <c r="M3827" s="246">
        <f>IF(A3827="","",IF(A3827=-1,H3827,0))</f>
      </c>
      <c r="N3827">
        <f>IF(J3827="","",IF(E3827="SGD",1,IF(E3827="USD",Settings!$B$22,IF(E3827="HKD",Settings!$B$23,1))))</f>
      </c>
      <c r="O3827">
        <f>IF(OR(B3827="",C3827="",E3827=""),0,(IF(A3827=-1,H3827,0)-IF(OR(A3827=1,A3827=0),H3827,0)+IF(A3827=2,H3827,0))*IF(E3827="SGD",1,IF(E3827="USD",Settings!$B$22,IF(E3827="HKD",Settings!$B$23,1))))</f>
        <v>0</v>
      </c>
      <c r="P3827">
        <f>IF(OR(B3827="",C3827="",E3827=""),0,IF(A3827=2,H3827*IF(E3827="SGD",1,IF(E3827="USD",Settings!$B$22,IF(E3827="HKD",Settings!$B$23,1))),0))</f>
        <v>0</v>
      </c>
      <c r="Q3827" s="312">
        <f>IF(OR(J3827="",G3827=""),"",G3827+ROW()/1000000)</f>
      </c>
      <c r="R3827" s="247">
        <f>IF(Q3827="","",SUMIFS(Txn[Signed Units],Txn[Key],J3827,Txn[Transaction Order],"&lt;="&amp;Q3827))</f>
      </c>
    </row>
    <row r="3828" spans="10:18" ht="15" customHeight="1" x14ac:dyDescent="0.15">
      <c r="J3828" s="246">
        <f>IF(OR(B3828="",C3828="",E3828=""),"",B3828&amp;":"&amp;C3828&amp;":"&amp;E3828)</f>
      </c>
      <c r="K3828" s="247">
        <f>IF(A3828="","",A3828*D3828)</f>
      </c>
      <c r="L3828" s="246">
        <f>IF(A3828="","",IF(OR(A3828=1,A3828=0),H3828,0))</f>
      </c>
      <c r="M3828" s="246">
        <f>IF(A3828="","",IF(A3828=-1,H3828,0))</f>
      </c>
      <c r="N3828">
        <f>IF(J3828="","",IF(E3828="SGD",1,IF(E3828="USD",Settings!$B$22,IF(E3828="HKD",Settings!$B$23,1))))</f>
      </c>
      <c r="O3828">
        <f>IF(OR(B3828="",C3828="",E3828=""),0,(IF(A3828=-1,H3828,0)-IF(OR(A3828=1,A3828=0),H3828,0)+IF(A3828=2,H3828,0))*IF(E3828="SGD",1,IF(E3828="USD",Settings!$B$22,IF(E3828="HKD",Settings!$B$23,1))))</f>
        <v>0</v>
      </c>
      <c r="P3828">
        <f>IF(OR(B3828="",C3828="",E3828=""),0,IF(A3828=2,H3828*IF(E3828="SGD",1,IF(E3828="USD",Settings!$B$22,IF(E3828="HKD",Settings!$B$23,1))),0))</f>
        <v>0</v>
      </c>
      <c r="Q3828" s="312">
        <f>IF(OR(J3828="",G3828=""),"",G3828+ROW()/1000000)</f>
      </c>
      <c r="R3828" s="247">
        <f>IF(Q3828="","",SUMIFS(Txn[Signed Units],Txn[Key],J3828,Txn[Transaction Order],"&lt;="&amp;Q3828))</f>
      </c>
    </row>
    <row r="3829" spans="10:18" ht="15" customHeight="1" x14ac:dyDescent="0.15">
      <c r="J3829" s="246">
        <f>IF(OR(B3829="",C3829="",E3829=""),"",B3829&amp;":"&amp;C3829&amp;":"&amp;E3829)</f>
      </c>
      <c r="K3829" s="247">
        <f>IF(A3829="","",A3829*D3829)</f>
      </c>
      <c r="L3829" s="246">
        <f>IF(A3829="","",IF(OR(A3829=1,A3829=0),H3829,0))</f>
      </c>
      <c r="M3829" s="246">
        <f>IF(A3829="","",IF(A3829=-1,H3829,0))</f>
      </c>
      <c r="N3829">
        <f>IF(J3829="","",IF(E3829="SGD",1,IF(E3829="USD",Settings!$B$22,IF(E3829="HKD",Settings!$B$23,1))))</f>
      </c>
      <c r="O3829">
        <f>IF(OR(B3829="",C3829="",E3829=""),0,(IF(A3829=-1,H3829,0)-IF(OR(A3829=1,A3829=0),H3829,0)+IF(A3829=2,H3829,0))*IF(E3829="SGD",1,IF(E3829="USD",Settings!$B$22,IF(E3829="HKD",Settings!$B$23,1))))</f>
        <v>0</v>
      </c>
      <c r="P3829">
        <f>IF(OR(B3829="",C3829="",E3829=""),0,IF(A3829=2,H3829*IF(E3829="SGD",1,IF(E3829="USD",Settings!$B$22,IF(E3829="HKD",Settings!$B$23,1))),0))</f>
        <v>0</v>
      </c>
      <c r="Q3829" s="312">
        <f>IF(OR(J3829="",G3829=""),"",G3829+ROW()/1000000)</f>
      </c>
      <c r="R3829" s="247">
        <f>IF(Q3829="","",SUMIFS(Txn[Signed Units],Txn[Key],J3829,Txn[Transaction Order],"&lt;="&amp;Q3829))</f>
      </c>
    </row>
    <row r="3830" spans="10:18" ht="15" customHeight="1" x14ac:dyDescent="0.15">
      <c r="J3830" s="246">
        <f>IF(OR(B3830="",C3830="",E3830=""),"",B3830&amp;":"&amp;C3830&amp;":"&amp;E3830)</f>
      </c>
      <c r="K3830" s="247">
        <f>IF(A3830="","",A3830*D3830)</f>
      </c>
      <c r="L3830" s="246">
        <f>IF(A3830="","",IF(OR(A3830=1,A3830=0),H3830,0))</f>
      </c>
      <c r="M3830" s="246">
        <f>IF(A3830="","",IF(A3830=-1,H3830,0))</f>
      </c>
      <c r="N3830">
        <f>IF(J3830="","",IF(E3830="SGD",1,IF(E3830="USD",Settings!$B$22,IF(E3830="HKD",Settings!$B$23,1))))</f>
      </c>
      <c r="O3830">
        <f>IF(OR(B3830="",C3830="",E3830=""),0,(IF(A3830=-1,H3830,0)-IF(OR(A3830=1,A3830=0),H3830,0)+IF(A3830=2,H3830,0))*IF(E3830="SGD",1,IF(E3830="USD",Settings!$B$22,IF(E3830="HKD",Settings!$B$23,1))))</f>
        <v>0</v>
      </c>
      <c r="P3830">
        <f>IF(OR(B3830="",C3830="",E3830=""),0,IF(A3830=2,H3830*IF(E3830="SGD",1,IF(E3830="USD",Settings!$B$22,IF(E3830="HKD",Settings!$B$23,1))),0))</f>
        <v>0</v>
      </c>
      <c r="Q3830" s="312">
        <f>IF(OR(J3830="",G3830=""),"",G3830+ROW()/1000000)</f>
      </c>
      <c r="R3830" s="247">
        <f>IF(Q3830="","",SUMIFS(Txn[Signed Units],Txn[Key],J3830,Txn[Transaction Order],"&lt;="&amp;Q3830))</f>
      </c>
    </row>
    <row r="3831" spans="10:18" ht="15" customHeight="1" x14ac:dyDescent="0.15">
      <c r="J3831" s="246">
        <f>IF(OR(B3831="",C3831="",E3831=""),"",B3831&amp;":"&amp;C3831&amp;":"&amp;E3831)</f>
      </c>
      <c r="K3831" s="247">
        <f>IF(A3831="","",A3831*D3831)</f>
      </c>
      <c r="L3831" s="246">
        <f>IF(A3831="","",IF(OR(A3831=1,A3831=0),H3831,0))</f>
      </c>
      <c r="M3831" s="246">
        <f>IF(A3831="","",IF(A3831=-1,H3831,0))</f>
      </c>
      <c r="N3831">
        <f>IF(J3831="","",IF(E3831="SGD",1,IF(E3831="USD",Settings!$B$22,IF(E3831="HKD",Settings!$B$23,1))))</f>
      </c>
      <c r="O3831">
        <f>IF(OR(B3831="",C3831="",E3831=""),0,(IF(A3831=-1,H3831,0)-IF(OR(A3831=1,A3831=0),H3831,0)+IF(A3831=2,H3831,0))*IF(E3831="SGD",1,IF(E3831="USD",Settings!$B$22,IF(E3831="HKD",Settings!$B$23,1))))</f>
        <v>0</v>
      </c>
      <c r="P3831">
        <f>IF(OR(B3831="",C3831="",E3831=""),0,IF(A3831=2,H3831*IF(E3831="SGD",1,IF(E3831="USD",Settings!$B$22,IF(E3831="HKD",Settings!$B$23,1))),0))</f>
        <v>0</v>
      </c>
      <c r="Q3831" s="312">
        <f>IF(OR(J3831="",G3831=""),"",G3831+ROW()/1000000)</f>
      </c>
      <c r="R3831" s="247">
        <f>IF(Q3831="","",SUMIFS(Txn[Signed Units],Txn[Key],J3831,Txn[Transaction Order],"&lt;="&amp;Q3831))</f>
      </c>
    </row>
    <row r="3832" spans="10:18" ht="15" customHeight="1" x14ac:dyDescent="0.15">
      <c r="J3832" s="246">
        <f>IF(OR(B3832="",C3832="",E3832=""),"",B3832&amp;":"&amp;C3832&amp;":"&amp;E3832)</f>
      </c>
      <c r="K3832" s="247">
        <f>IF(A3832="","",A3832*D3832)</f>
      </c>
      <c r="L3832" s="246">
        <f>IF(A3832="","",IF(OR(A3832=1,A3832=0),H3832,0))</f>
      </c>
      <c r="M3832" s="246">
        <f>IF(A3832="","",IF(A3832=-1,H3832,0))</f>
      </c>
      <c r="N3832">
        <f>IF(J3832="","",IF(E3832="SGD",1,IF(E3832="USD",Settings!$B$22,IF(E3832="HKD",Settings!$B$23,1))))</f>
      </c>
      <c r="O3832">
        <f>IF(OR(B3832="",C3832="",E3832=""),0,(IF(A3832=-1,H3832,0)-IF(OR(A3832=1,A3832=0),H3832,0)+IF(A3832=2,H3832,0))*IF(E3832="SGD",1,IF(E3832="USD",Settings!$B$22,IF(E3832="HKD",Settings!$B$23,1))))</f>
        <v>0</v>
      </c>
      <c r="P3832">
        <f>IF(OR(B3832="",C3832="",E3832=""),0,IF(A3832=2,H3832*IF(E3832="SGD",1,IF(E3832="USD",Settings!$B$22,IF(E3832="HKD",Settings!$B$23,1))),0))</f>
        <v>0</v>
      </c>
      <c r="Q3832" s="312">
        <f>IF(OR(J3832="",G3832=""),"",G3832+ROW()/1000000)</f>
      </c>
      <c r="R3832" s="247">
        <f>IF(Q3832="","",SUMIFS(Txn[Signed Units],Txn[Key],J3832,Txn[Transaction Order],"&lt;="&amp;Q3832))</f>
      </c>
    </row>
    <row r="3833" spans="10:18" ht="15" customHeight="1" x14ac:dyDescent="0.15">
      <c r="J3833" s="246">
        <f>IF(OR(B3833="",C3833="",E3833=""),"",B3833&amp;":"&amp;C3833&amp;":"&amp;E3833)</f>
      </c>
      <c r="K3833" s="247">
        <f>IF(A3833="","",A3833*D3833)</f>
      </c>
      <c r="L3833" s="246">
        <f>IF(A3833="","",IF(OR(A3833=1,A3833=0),H3833,0))</f>
      </c>
      <c r="M3833" s="246">
        <f>IF(A3833="","",IF(A3833=-1,H3833,0))</f>
      </c>
      <c r="N3833">
        <f>IF(J3833="","",IF(E3833="SGD",1,IF(E3833="USD",Settings!$B$22,IF(E3833="HKD",Settings!$B$23,1))))</f>
      </c>
      <c r="O3833">
        <f>IF(OR(B3833="",C3833="",E3833=""),0,(IF(A3833=-1,H3833,0)-IF(OR(A3833=1,A3833=0),H3833,0)+IF(A3833=2,H3833,0))*IF(E3833="SGD",1,IF(E3833="USD",Settings!$B$22,IF(E3833="HKD",Settings!$B$23,1))))</f>
        <v>0</v>
      </c>
      <c r="P3833">
        <f>IF(OR(B3833="",C3833="",E3833=""),0,IF(A3833=2,H3833*IF(E3833="SGD",1,IF(E3833="USD",Settings!$B$22,IF(E3833="HKD",Settings!$B$23,1))),0))</f>
        <v>0</v>
      </c>
      <c r="Q3833" s="312">
        <f>IF(OR(J3833="",G3833=""),"",G3833+ROW()/1000000)</f>
      </c>
      <c r="R3833" s="247">
        <f>IF(Q3833="","",SUMIFS(Txn[Signed Units],Txn[Key],J3833,Txn[Transaction Order],"&lt;="&amp;Q3833))</f>
      </c>
    </row>
    <row r="3834" spans="10:18" ht="15" customHeight="1" x14ac:dyDescent="0.15">
      <c r="J3834" s="246">
        <f>IF(OR(B3834="",C3834="",E3834=""),"",B3834&amp;":"&amp;C3834&amp;":"&amp;E3834)</f>
      </c>
      <c r="K3834" s="247">
        <f>IF(A3834="","",A3834*D3834)</f>
      </c>
      <c r="L3834" s="246">
        <f>IF(A3834="","",IF(OR(A3834=1,A3834=0),H3834,0))</f>
      </c>
      <c r="M3834" s="246">
        <f>IF(A3834="","",IF(A3834=-1,H3834,0))</f>
      </c>
      <c r="N3834">
        <f>IF(J3834="","",IF(E3834="SGD",1,IF(E3834="USD",Settings!$B$22,IF(E3834="HKD",Settings!$B$23,1))))</f>
      </c>
      <c r="O3834">
        <f>IF(OR(B3834="",C3834="",E3834=""),0,(IF(A3834=-1,H3834,0)-IF(OR(A3834=1,A3834=0),H3834,0)+IF(A3834=2,H3834,0))*IF(E3834="SGD",1,IF(E3834="USD",Settings!$B$22,IF(E3834="HKD",Settings!$B$23,1))))</f>
        <v>0</v>
      </c>
      <c r="P3834">
        <f>IF(OR(B3834="",C3834="",E3834=""),0,IF(A3834=2,H3834*IF(E3834="SGD",1,IF(E3834="USD",Settings!$B$22,IF(E3834="HKD",Settings!$B$23,1))),0))</f>
        <v>0</v>
      </c>
      <c r="Q3834" s="312">
        <f>IF(OR(J3834="",G3834=""),"",G3834+ROW()/1000000)</f>
      </c>
      <c r="R3834" s="247">
        <f>IF(Q3834="","",SUMIFS(Txn[Signed Units],Txn[Key],J3834,Txn[Transaction Order],"&lt;="&amp;Q3834))</f>
      </c>
    </row>
    <row r="3835" spans="10:18" ht="15" customHeight="1" x14ac:dyDescent="0.15">
      <c r="J3835" s="246">
        <f>IF(OR(B3835="",C3835="",E3835=""),"",B3835&amp;":"&amp;C3835&amp;":"&amp;E3835)</f>
      </c>
      <c r="K3835" s="247">
        <f>IF(A3835="","",A3835*D3835)</f>
      </c>
      <c r="L3835" s="246">
        <f>IF(A3835="","",IF(OR(A3835=1,A3835=0),H3835,0))</f>
      </c>
      <c r="M3835" s="246">
        <f>IF(A3835="","",IF(A3835=-1,H3835,0))</f>
      </c>
      <c r="N3835">
        <f>IF(J3835="","",IF(E3835="SGD",1,IF(E3835="USD",Settings!$B$22,IF(E3835="HKD",Settings!$B$23,1))))</f>
      </c>
      <c r="O3835">
        <f>IF(OR(B3835="",C3835="",E3835=""),0,(IF(A3835=-1,H3835,0)-IF(OR(A3835=1,A3835=0),H3835,0)+IF(A3835=2,H3835,0))*IF(E3835="SGD",1,IF(E3835="USD",Settings!$B$22,IF(E3835="HKD",Settings!$B$23,1))))</f>
        <v>0</v>
      </c>
      <c r="P3835">
        <f>IF(OR(B3835="",C3835="",E3835=""),0,IF(A3835=2,H3835*IF(E3835="SGD",1,IF(E3835="USD",Settings!$B$22,IF(E3835="HKD",Settings!$B$23,1))),0))</f>
        <v>0</v>
      </c>
      <c r="Q3835" s="312">
        <f>IF(OR(J3835="",G3835=""),"",G3835+ROW()/1000000)</f>
      </c>
      <c r="R3835" s="247">
        <f>IF(Q3835="","",SUMIFS(Txn[Signed Units],Txn[Key],J3835,Txn[Transaction Order],"&lt;="&amp;Q3835))</f>
      </c>
    </row>
    <row r="3836" spans="10:18" ht="15" customHeight="1" x14ac:dyDescent="0.15">
      <c r="J3836" s="246">
        <f>IF(OR(B3836="",C3836="",E3836=""),"",B3836&amp;":"&amp;C3836&amp;":"&amp;E3836)</f>
      </c>
      <c r="K3836" s="247">
        <f>IF(A3836="","",A3836*D3836)</f>
      </c>
      <c r="L3836" s="246">
        <f>IF(A3836="","",IF(OR(A3836=1,A3836=0),H3836,0))</f>
      </c>
      <c r="M3836" s="246">
        <f>IF(A3836="","",IF(A3836=-1,H3836,0))</f>
      </c>
      <c r="N3836">
        <f>IF(J3836="","",IF(E3836="SGD",1,IF(E3836="USD",Settings!$B$22,IF(E3836="HKD",Settings!$B$23,1))))</f>
      </c>
      <c r="O3836">
        <f>IF(OR(B3836="",C3836="",E3836=""),0,(IF(A3836=-1,H3836,0)-IF(OR(A3836=1,A3836=0),H3836,0)+IF(A3836=2,H3836,0))*IF(E3836="SGD",1,IF(E3836="USD",Settings!$B$22,IF(E3836="HKD",Settings!$B$23,1))))</f>
        <v>0</v>
      </c>
      <c r="P3836">
        <f>IF(OR(B3836="",C3836="",E3836=""),0,IF(A3836=2,H3836*IF(E3836="SGD",1,IF(E3836="USD",Settings!$B$22,IF(E3836="HKD",Settings!$B$23,1))),0))</f>
        <v>0</v>
      </c>
      <c r="Q3836" s="312">
        <f>IF(OR(J3836="",G3836=""),"",G3836+ROW()/1000000)</f>
      </c>
      <c r="R3836" s="247">
        <f>IF(Q3836="","",SUMIFS(Txn[Signed Units],Txn[Key],J3836,Txn[Transaction Order],"&lt;="&amp;Q3836))</f>
      </c>
    </row>
    <row r="3837" spans="10:18" ht="15" customHeight="1" x14ac:dyDescent="0.15">
      <c r="J3837" s="246">
        <f>IF(OR(B3837="",C3837="",E3837=""),"",B3837&amp;":"&amp;C3837&amp;":"&amp;E3837)</f>
      </c>
      <c r="K3837" s="247">
        <f>IF(A3837="","",A3837*D3837)</f>
      </c>
      <c r="L3837" s="246">
        <f>IF(A3837="","",IF(OR(A3837=1,A3837=0),H3837,0))</f>
      </c>
      <c r="M3837" s="246">
        <f>IF(A3837="","",IF(A3837=-1,H3837,0))</f>
      </c>
      <c r="N3837">
        <f>IF(J3837="","",IF(E3837="SGD",1,IF(E3837="USD",Settings!$B$22,IF(E3837="HKD",Settings!$B$23,1))))</f>
      </c>
      <c r="O3837">
        <f>IF(OR(B3837="",C3837="",E3837=""),0,(IF(A3837=-1,H3837,0)-IF(OR(A3837=1,A3837=0),H3837,0)+IF(A3837=2,H3837,0))*IF(E3837="SGD",1,IF(E3837="USD",Settings!$B$22,IF(E3837="HKD",Settings!$B$23,1))))</f>
        <v>0</v>
      </c>
      <c r="P3837">
        <f>IF(OR(B3837="",C3837="",E3837=""),0,IF(A3837=2,H3837*IF(E3837="SGD",1,IF(E3837="USD",Settings!$B$22,IF(E3837="HKD",Settings!$B$23,1))),0))</f>
        <v>0</v>
      </c>
      <c r="Q3837" s="312">
        <f>IF(OR(J3837="",G3837=""),"",G3837+ROW()/1000000)</f>
      </c>
      <c r="R3837" s="247">
        <f>IF(Q3837="","",SUMIFS(Txn[Signed Units],Txn[Key],J3837,Txn[Transaction Order],"&lt;="&amp;Q3837))</f>
      </c>
    </row>
    <row r="3838" spans="10:18" ht="15" customHeight="1" x14ac:dyDescent="0.15">
      <c r="J3838" s="246">
        <f>IF(OR(B3838="",C3838="",E3838=""),"",B3838&amp;":"&amp;C3838&amp;":"&amp;E3838)</f>
      </c>
      <c r="K3838" s="247">
        <f>IF(A3838="","",A3838*D3838)</f>
      </c>
      <c r="L3838" s="246">
        <f>IF(A3838="","",IF(OR(A3838=1,A3838=0),H3838,0))</f>
      </c>
      <c r="M3838" s="246">
        <f>IF(A3838="","",IF(A3838=-1,H3838,0))</f>
      </c>
      <c r="N3838">
        <f>IF(J3838="","",IF(E3838="SGD",1,IF(E3838="USD",Settings!$B$22,IF(E3838="HKD",Settings!$B$23,1))))</f>
      </c>
      <c r="O3838">
        <f>IF(OR(B3838="",C3838="",E3838=""),0,(IF(A3838=-1,H3838,0)-IF(OR(A3838=1,A3838=0),H3838,0)+IF(A3838=2,H3838,0))*IF(E3838="SGD",1,IF(E3838="USD",Settings!$B$22,IF(E3838="HKD",Settings!$B$23,1))))</f>
        <v>0</v>
      </c>
      <c r="P3838">
        <f>IF(OR(B3838="",C3838="",E3838=""),0,IF(A3838=2,H3838*IF(E3838="SGD",1,IF(E3838="USD",Settings!$B$22,IF(E3838="HKD",Settings!$B$23,1))),0))</f>
        <v>0</v>
      </c>
      <c r="Q3838" s="312">
        <f>IF(OR(J3838="",G3838=""),"",G3838+ROW()/1000000)</f>
      </c>
      <c r="R3838" s="247">
        <f>IF(Q3838="","",SUMIFS(Txn[Signed Units],Txn[Key],J3838,Txn[Transaction Order],"&lt;="&amp;Q3838))</f>
      </c>
    </row>
    <row r="3839" spans="10:18" ht="15" customHeight="1" x14ac:dyDescent="0.15">
      <c r="J3839" s="246">
        <f>IF(OR(B3839="",C3839="",E3839=""),"",B3839&amp;":"&amp;C3839&amp;":"&amp;E3839)</f>
      </c>
      <c r="K3839" s="247">
        <f>IF(A3839="","",A3839*D3839)</f>
      </c>
      <c r="L3839" s="246">
        <f>IF(A3839="","",IF(OR(A3839=1,A3839=0),H3839,0))</f>
      </c>
      <c r="M3839" s="246">
        <f>IF(A3839="","",IF(A3839=-1,H3839,0))</f>
      </c>
      <c r="N3839">
        <f>IF(J3839="","",IF(E3839="SGD",1,IF(E3839="USD",Settings!$B$22,IF(E3839="HKD",Settings!$B$23,1))))</f>
      </c>
      <c r="O3839">
        <f>IF(OR(B3839="",C3839="",E3839=""),0,(IF(A3839=-1,H3839,0)-IF(OR(A3839=1,A3839=0),H3839,0)+IF(A3839=2,H3839,0))*IF(E3839="SGD",1,IF(E3839="USD",Settings!$B$22,IF(E3839="HKD",Settings!$B$23,1))))</f>
        <v>0</v>
      </c>
      <c r="P3839">
        <f>IF(OR(B3839="",C3839="",E3839=""),0,IF(A3839=2,H3839*IF(E3839="SGD",1,IF(E3839="USD",Settings!$B$22,IF(E3839="HKD",Settings!$B$23,1))),0))</f>
        <v>0</v>
      </c>
      <c r="Q3839" s="312">
        <f>IF(OR(J3839="",G3839=""),"",G3839+ROW()/1000000)</f>
      </c>
      <c r="R3839" s="247">
        <f>IF(Q3839="","",SUMIFS(Txn[Signed Units],Txn[Key],J3839,Txn[Transaction Order],"&lt;="&amp;Q3839))</f>
      </c>
    </row>
    <row r="3840" spans="10:18" ht="15" customHeight="1" x14ac:dyDescent="0.15">
      <c r="J3840" s="246">
        <f>IF(OR(B3840="",C3840="",E3840=""),"",B3840&amp;":"&amp;C3840&amp;":"&amp;E3840)</f>
      </c>
      <c r="K3840" s="247">
        <f>IF(A3840="","",A3840*D3840)</f>
      </c>
      <c r="L3840" s="246">
        <f>IF(A3840="","",IF(OR(A3840=1,A3840=0),H3840,0))</f>
      </c>
      <c r="M3840" s="246">
        <f>IF(A3840="","",IF(A3840=-1,H3840,0))</f>
      </c>
      <c r="N3840">
        <f>IF(J3840="","",IF(E3840="SGD",1,IF(E3840="USD",Settings!$B$22,IF(E3840="HKD",Settings!$B$23,1))))</f>
      </c>
      <c r="O3840">
        <f>IF(OR(B3840="",C3840="",E3840=""),0,(IF(A3840=-1,H3840,0)-IF(OR(A3840=1,A3840=0),H3840,0)+IF(A3840=2,H3840,0))*IF(E3840="SGD",1,IF(E3840="USD",Settings!$B$22,IF(E3840="HKD",Settings!$B$23,1))))</f>
        <v>0</v>
      </c>
      <c r="P3840">
        <f>IF(OR(B3840="",C3840="",E3840=""),0,IF(A3840=2,H3840*IF(E3840="SGD",1,IF(E3840="USD",Settings!$B$22,IF(E3840="HKD",Settings!$B$23,1))),0))</f>
        <v>0</v>
      </c>
      <c r="Q3840" s="312">
        <f>IF(OR(J3840="",G3840=""),"",G3840+ROW()/1000000)</f>
      </c>
      <c r="R3840" s="247">
        <f>IF(Q3840="","",SUMIFS(Txn[Signed Units],Txn[Key],J3840,Txn[Transaction Order],"&lt;="&amp;Q3840))</f>
      </c>
    </row>
    <row r="3841" spans="10:18" ht="15" customHeight="1" x14ac:dyDescent="0.15">
      <c r="J3841" s="246">
        <f>IF(OR(B3841="",C3841="",E3841=""),"",B3841&amp;":"&amp;C3841&amp;":"&amp;E3841)</f>
      </c>
      <c r="K3841" s="247">
        <f>IF(A3841="","",A3841*D3841)</f>
      </c>
      <c r="L3841" s="246">
        <f>IF(A3841="","",IF(OR(A3841=1,A3841=0),H3841,0))</f>
      </c>
      <c r="M3841" s="246">
        <f>IF(A3841="","",IF(A3841=-1,H3841,0))</f>
      </c>
      <c r="N3841">
        <f>IF(J3841="","",IF(E3841="SGD",1,IF(E3841="USD",Settings!$B$22,IF(E3841="HKD",Settings!$B$23,1))))</f>
      </c>
      <c r="O3841">
        <f>IF(OR(B3841="",C3841="",E3841=""),0,(IF(A3841=-1,H3841,0)-IF(OR(A3841=1,A3841=0),H3841,0)+IF(A3841=2,H3841,0))*IF(E3841="SGD",1,IF(E3841="USD",Settings!$B$22,IF(E3841="HKD",Settings!$B$23,1))))</f>
        <v>0</v>
      </c>
      <c r="P3841">
        <f>IF(OR(B3841="",C3841="",E3841=""),0,IF(A3841=2,H3841*IF(E3841="SGD",1,IF(E3841="USD",Settings!$B$22,IF(E3841="HKD",Settings!$B$23,1))),0))</f>
        <v>0</v>
      </c>
      <c r="Q3841" s="312">
        <f>IF(OR(J3841="",G3841=""),"",G3841+ROW()/1000000)</f>
      </c>
      <c r="R3841" s="247">
        <f>IF(Q3841="","",SUMIFS(Txn[Signed Units],Txn[Key],J3841,Txn[Transaction Order],"&lt;="&amp;Q3841))</f>
      </c>
    </row>
    <row r="3842" spans="10:18" ht="15" customHeight="1" x14ac:dyDescent="0.15">
      <c r="J3842" s="246">
        <f>IF(OR(B3842="",C3842="",E3842=""),"",B3842&amp;":"&amp;C3842&amp;":"&amp;E3842)</f>
      </c>
      <c r="K3842" s="247">
        <f>IF(A3842="","",A3842*D3842)</f>
      </c>
      <c r="L3842" s="246">
        <f>IF(A3842="","",IF(OR(A3842=1,A3842=0),H3842,0))</f>
      </c>
      <c r="M3842" s="246">
        <f>IF(A3842="","",IF(A3842=-1,H3842,0))</f>
      </c>
      <c r="N3842">
        <f>IF(J3842="","",IF(E3842="SGD",1,IF(E3842="USD",Settings!$B$22,IF(E3842="HKD",Settings!$B$23,1))))</f>
      </c>
      <c r="O3842">
        <f>IF(OR(B3842="",C3842="",E3842=""),0,(IF(A3842=-1,H3842,0)-IF(OR(A3842=1,A3842=0),H3842,0)+IF(A3842=2,H3842,0))*IF(E3842="SGD",1,IF(E3842="USD",Settings!$B$22,IF(E3842="HKD",Settings!$B$23,1))))</f>
        <v>0</v>
      </c>
      <c r="P3842">
        <f>IF(OR(B3842="",C3842="",E3842=""),0,IF(A3842=2,H3842*IF(E3842="SGD",1,IF(E3842="USD",Settings!$B$22,IF(E3842="HKD",Settings!$B$23,1))),0))</f>
        <v>0</v>
      </c>
      <c r="Q3842" s="312">
        <f>IF(OR(J3842="",G3842=""),"",G3842+ROW()/1000000)</f>
      </c>
      <c r="R3842" s="247">
        <f>IF(Q3842="","",SUMIFS(Txn[Signed Units],Txn[Key],J3842,Txn[Transaction Order],"&lt;="&amp;Q3842))</f>
      </c>
    </row>
    <row r="3843" spans="10:18" ht="15" customHeight="1" x14ac:dyDescent="0.15">
      <c r="J3843" s="246">
        <f>IF(OR(B3843="",C3843="",E3843=""),"",B3843&amp;":"&amp;C3843&amp;":"&amp;E3843)</f>
      </c>
      <c r="K3843" s="247">
        <f>IF(A3843="","",A3843*D3843)</f>
      </c>
      <c r="L3843" s="246">
        <f>IF(A3843="","",IF(OR(A3843=1,A3843=0),H3843,0))</f>
      </c>
      <c r="M3843" s="246">
        <f>IF(A3843="","",IF(A3843=-1,H3843,0))</f>
      </c>
      <c r="N3843">
        <f>IF(J3843="","",IF(E3843="SGD",1,IF(E3843="USD",Settings!$B$22,IF(E3843="HKD",Settings!$B$23,1))))</f>
      </c>
      <c r="O3843">
        <f>IF(OR(B3843="",C3843="",E3843=""),0,(IF(A3843=-1,H3843,0)-IF(OR(A3843=1,A3843=0),H3843,0)+IF(A3843=2,H3843,0))*IF(E3843="SGD",1,IF(E3843="USD",Settings!$B$22,IF(E3843="HKD",Settings!$B$23,1))))</f>
        <v>0</v>
      </c>
      <c r="P3843">
        <f>IF(OR(B3843="",C3843="",E3843=""),0,IF(A3843=2,H3843*IF(E3843="SGD",1,IF(E3843="USD",Settings!$B$22,IF(E3843="HKD",Settings!$B$23,1))),0))</f>
        <v>0</v>
      </c>
      <c r="Q3843" s="312">
        <f>IF(OR(J3843="",G3843=""),"",G3843+ROW()/1000000)</f>
      </c>
      <c r="R3843" s="247">
        <f>IF(Q3843="","",SUMIFS(Txn[Signed Units],Txn[Key],J3843,Txn[Transaction Order],"&lt;="&amp;Q3843))</f>
      </c>
    </row>
    <row r="3844" spans="10:18" ht="15" customHeight="1" x14ac:dyDescent="0.15">
      <c r="J3844" s="246">
        <f>IF(OR(B3844="",C3844="",E3844=""),"",B3844&amp;":"&amp;C3844&amp;":"&amp;E3844)</f>
      </c>
      <c r="K3844" s="247">
        <f>IF(A3844="","",A3844*D3844)</f>
      </c>
      <c r="L3844" s="246">
        <f>IF(A3844="","",IF(OR(A3844=1,A3844=0),H3844,0))</f>
      </c>
      <c r="M3844" s="246">
        <f>IF(A3844="","",IF(A3844=-1,H3844,0))</f>
      </c>
      <c r="N3844">
        <f>IF(J3844="","",IF(E3844="SGD",1,IF(E3844="USD",Settings!$B$22,IF(E3844="HKD",Settings!$B$23,1))))</f>
      </c>
      <c r="O3844">
        <f>IF(OR(B3844="",C3844="",E3844=""),0,(IF(A3844=-1,H3844,0)-IF(OR(A3844=1,A3844=0),H3844,0)+IF(A3844=2,H3844,0))*IF(E3844="SGD",1,IF(E3844="USD",Settings!$B$22,IF(E3844="HKD",Settings!$B$23,1))))</f>
        <v>0</v>
      </c>
      <c r="P3844">
        <f>IF(OR(B3844="",C3844="",E3844=""),0,IF(A3844=2,H3844*IF(E3844="SGD",1,IF(E3844="USD",Settings!$B$22,IF(E3844="HKD",Settings!$B$23,1))),0))</f>
        <v>0</v>
      </c>
      <c r="Q3844" s="312">
        <f>IF(OR(J3844="",G3844=""),"",G3844+ROW()/1000000)</f>
      </c>
      <c r="R3844" s="247">
        <f>IF(Q3844="","",SUMIFS(Txn[Signed Units],Txn[Key],J3844,Txn[Transaction Order],"&lt;="&amp;Q3844))</f>
      </c>
    </row>
    <row r="3845" spans="10:18" ht="15" customHeight="1" x14ac:dyDescent="0.15">
      <c r="J3845" s="246">
        <f>IF(OR(B3845="",C3845="",E3845=""),"",B3845&amp;":"&amp;C3845&amp;":"&amp;E3845)</f>
      </c>
      <c r="K3845" s="247">
        <f>IF(A3845="","",A3845*D3845)</f>
      </c>
      <c r="L3845" s="246">
        <f>IF(A3845="","",IF(OR(A3845=1,A3845=0),H3845,0))</f>
      </c>
      <c r="M3845" s="246">
        <f>IF(A3845="","",IF(A3845=-1,H3845,0))</f>
      </c>
      <c r="N3845">
        <f>IF(J3845="","",IF(E3845="SGD",1,IF(E3845="USD",Settings!$B$22,IF(E3845="HKD",Settings!$B$23,1))))</f>
      </c>
      <c r="O3845">
        <f>IF(OR(B3845="",C3845="",E3845=""),0,(IF(A3845=-1,H3845,0)-IF(OR(A3845=1,A3845=0),H3845,0)+IF(A3845=2,H3845,0))*IF(E3845="SGD",1,IF(E3845="USD",Settings!$B$22,IF(E3845="HKD",Settings!$B$23,1))))</f>
        <v>0</v>
      </c>
      <c r="P3845">
        <f>IF(OR(B3845="",C3845="",E3845=""),0,IF(A3845=2,H3845*IF(E3845="SGD",1,IF(E3845="USD",Settings!$B$22,IF(E3845="HKD",Settings!$B$23,1))),0))</f>
        <v>0</v>
      </c>
      <c r="Q3845" s="312">
        <f>IF(OR(J3845="",G3845=""),"",G3845+ROW()/1000000)</f>
      </c>
      <c r="R3845" s="247">
        <f>IF(Q3845="","",SUMIFS(Txn[Signed Units],Txn[Key],J3845,Txn[Transaction Order],"&lt;="&amp;Q3845))</f>
      </c>
    </row>
    <row r="3846" spans="10:18" ht="15" customHeight="1" x14ac:dyDescent="0.15">
      <c r="J3846" s="246">
        <f>IF(OR(B3846="",C3846="",E3846=""),"",B3846&amp;":"&amp;C3846&amp;":"&amp;E3846)</f>
      </c>
      <c r="K3846" s="247">
        <f>IF(A3846="","",A3846*D3846)</f>
      </c>
      <c r="L3846" s="246">
        <f>IF(A3846="","",IF(OR(A3846=1,A3846=0),H3846,0))</f>
      </c>
      <c r="M3846" s="246">
        <f>IF(A3846="","",IF(A3846=-1,H3846,0))</f>
      </c>
      <c r="N3846">
        <f>IF(J3846="","",IF(E3846="SGD",1,IF(E3846="USD",Settings!$B$22,IF(E3846="HKD",Settings!$B$23,1))))</f>
      </c>
      <c r="O3846">
        <f>IF(OR(B3846="",C3846="",E3846=""),0,(IF(A3846=-1,H3846,0)-IF(OR(A3846=1,A3846=0),H3846,0)+IF(A3846=2,H3846,0))*IF(E3846="SGD",1,IF(E3846="USD",Settings!$B$22,IF(E3846="HKD",Settings!$B$23,1))))</f>
        <v>0</v>
      </c>
      <c r="P3846">
        <f>IF(OR(B3846="",C3846="",E3846=""),0,IF(A3846=2,H3846*IF(E3846="SGD",1,IF(E3846="USD",Settings!$B$22,IF(E3846="HKD",Settings!$B$23,1))),0))</f>
        <v>0</v>
      </c>
      <c r="Q3846" s="312">
        <f>IF(OR(J3846="",G3846=""),"",G3846+ROW()/1000000)</f>
      </c>
      <c r="R3846" s="247">
        <f>IF(Q3846="","",SUMIFS(Txn[Signed Units],Txn[Key],J3846,Txn[Transaction Order],"&lt;="&amp;Q3846))</f>
      </c>
    </row>
    <row r="3847" spans="10:18" ht="15" customHeight="1" x14ac:dyDescent="0.15">
      <c r="J3847" s="246">
        <f>IF(OR(B3847="",C3847="",E3847=""),"",B3847&amp;":"&amp;C3847&amp;":"&amp;E3847)</f>
      </c>
      <c r="K3847" s="247">
        <f>IF(A3847="","",A3847*D3847)</f>
      </c>
      <c r="L3847" s="246">
        <f>IF(A3847="","",IF(OR(A3847=1,A3847=0),H3847,0))</f>
      </c>
      <c r="M3847" s="246">
        <f>IF(A3847="","",IF(A3847=-1,H3847,0))</f>
      </c>
      <c r="N3847">
        <f>IF(J3847="","",IF(E3847="SGD",1,IF(E3847="USD",Settings!$B$22,IF(E3847="HKD",Settings!$B$23,1))))</f>
      </c>
      <c r="O3847">
        <f>IF(OR(B3847="",C3847="",E3847=""),0,(IF(A3847=-1,H3847,0)-IF(OR(A3847=1,A3847=0),H3847,0)+IF(A3847=2,H3847,0))*IF(E3847="SGD",1,IF(E3847="USD",Settings!$B$22,IF(E3847="HKD",Settings!$B$23,1))))</f>
        <v>0</v>
      </c>
      <c r="P3847">
        <f>IF(OR(B3847="",C3847="",E3847=""),0,IF(A3847=2,H3847*IF(E3847="SGD",1,IF(E3847="USD",Settings!$B$22,IF(E3847="HKD",Settings!$B$23,1))),0))</f>
        <v>0</v>
      </c>
      <c r="Q3847" s="312">
        <f>IF(OR(J3847="",G3847=""),"",G3847+ROW()/1000000)</f>
      </c>
      <c r="R3847" s="247">
        <f>IF(Q3847="","",SUMIFS(Txn[Signed Units],Txn[Key],J3847,Txn[Transaction Order],"&lt;="&amp;Q3847))</f>
      </c>
    </row>
    <row r="3848" spans="10:18" ht="15" customHeight="1" x14ac:dyDescent="0.15">
      <c r="J3848" s="246">
        <f>IF(OR(B3848="",C3848="",E3848=""),"",B3848&amp;":"&amp;C3848&amp;":"&amp;E3848)</f>
      </c>
      <c r="K3848" s="247">
        <f>IF(A3848="","",A3848*D3848)</f>
      </c>
      <c r="L3848" s="246">
        <f>IF(A3848="","",IF(OR(A3848=1,A3848=0),H3848,0))</f>
      </c>
      <c r="M3848" s="246">
        <f>IF(A3848="","",IF(A3848=-1,H3848,0))</f>
      </c>
      <c r="N3848">
        <f>IF(J3848="","",IF(E3848="SGD",1,IF(E3848="USD",Settings!$B$22,IF(E3848="HKD",Settings!$B$23,1))))</f>
      </c>
      <c r="O3848">
        <f>IF(OR(B3848="",C3848="",E3848=""),0,(IF(A3848=-1,H3848,0)-IF(OR(A3848=1,A3848=0),H3848,0)+IF(A3848=2,H3848,0))*IF(E3848="SGD",1,IF(E3848="USD",Settings!$B$22,IF(E3848="HKD",Settings!$B$23,1))))</f>
        <v>0</v>
      </c>
      <c r="P3848">
        <f>IF(OR(B3848="",C3848="",E3848=""),0,IF(A3848=2,H3848*IF(E3848="SGD",1,IF(E3848="USD",Settings!$B$22,IF(E3848="HKD",Settings!$B$23,1))),0))</f>
        <v>0</v>
      </c>
      <c r="Q3848" s="312">
        <f>IF(OR(J3848="",G3848=""),"",G3848+ROW()/1000000)</f>
      </c>
      <c r="R3848" s="247">
        <f>IF(Q3848="","",SUMIFS(Txn[Signed Units],Txn[Key],J3848,Txn[Transaction Order],"&lt;="&amp;Q3848))</f>
      </c>
    </row>
    <row r="3849" spans="10:18" ht="15" customHeight="1" x14ac:dyDescent="0.15">
      <c r="J3849" s="246">
        <f>IF(OR(B3849="",C3849="",E3849=""),"",B3849&amp;":"&amp;C3849&amp;":"&amp;E3849)</f>
      </c>
      <c r="K3849" s="247">
        <f>IF(A3849="","",A3849*D3849)</f>
      </c>
      <c r="L3849" s="246">
        <f>IF(A3849="","",IF(OR(A3849=1,A3849=0),H3849,0))</f>
      </c>
      <c r="M3849" s="246">
        <f>IF(A3849="","",IF(A3849=-1,H3849,0))</f>
      </c>
      <c r="N3849">
        <f>IF(J3849="","",IF(E3849="SGD",1,IF(E3849="USD",Settings!$B$22,IF(E3849="HKD",Settings!$B$23,1))))</f>
      </c>
      <c r="O3849">
        <f>IF(OR(B3849="",C3849="",E3849=""),0,(IF(A3849=-1,H3849,0)-IF(OR(A3849=1,A3849=0),H3849,0)+IF(A3849=2,H3849,0))*IF(E3849="SGD",1,IF(E3849="USD",Settings!$B$22,IF(E3849="HKD",Settings!$B$23,1))))</f>
        <v>0</v>
      </c>
      <c r="P3849">
        <f>IF(OR(B3849="",C3849="",E3849=""),0,IF(A3849=2,H3849*IF(E3849="SGD",1,IF(E3849="USD",Settings!$B$22,IF(E3849="HKD",Settings!$B$23,1))),0))</f>
        <v>0</v>
      </c>
      <c r="Q3849" s="312">
        <f>IF(OR(J3849="",G3849=""),"",G3849+ROW()/1000000)</f>
      </c>
      <c r="R3849" s="247">
        <f>IF(Q3849="","",SUMIFS(Txn[Signed Units],Txn[Key],J3849,Txn[Transaction Order],"&lt;="&amp;Q3849))</f>
      </c>
    </row>
    <row r="3850" spans="10:18" ht="15" customHeight="1" x14ac:dyDescent="0.15">
      <c r="J3850" s="246">
        <f>IF(OR(B3850="",C3850="",E3850=""),"",B3850&amp;":"&amp;C3850&amp;":"&amp;E3850)</f>
      </c>
      <c r="K3850" s="247">
        <f>IF(A3850="","",A3850*D3850)</f>
      </c>
      <c r="L3850" s="246">
        <f>IF(A3850="","",IF(OR(A3850=1,A3850=0),H3850,0))</f>
      </c>
      <c r="M3850" s="246">
        <f>IF(A3850="","",IF(A3850=-1,H3850,0))</f>
      </c>
      <c r="N3850">
        <f>IF(J3850="","",IF(E3850="SGD",1,IF(E3850="USD",Settings!$B$22,IF(E3850="HKD",Settings!$B$23,1))))</f>
      </c>
      <c r="O3850">
        <f>IF(OR(B3850="",C3850="",E3850=""),0,(IF(A3850=-1,H3850,0)-IF(OR(A3850=1,A3850=0),H3850,0)+IF(A3850=2,H3850,0))*IF(E3850="SGD",1,IF(E3850="USD",Settings!$B$22,IF(E3850="HKD",Settings!$B$23,1))))</f>
        <v>0</v>
      </c>
      <c r="P3850">
        <f>IF(OR(B3850="",C3850="",E3850=""),0,IF(A3850=2,H3850*IF(E3850="SGD",1,IF(E3850="USD",Settings!$B$22,IF(E3850="HKD",Settings!$B$23,1))),0))</f>
        <v>0</v>
      </c>
      <c r="Q3850" s="312">
        <f>IF(OR(J3850="",G3850=""),"",G3850+ROW()/1000000)</f>
      </c>
      <c r="R3850" s="247">
        <f>IF(Q3850="","",SUMIFS(Txn[Signed Units],Txn[Key],J3850,Txn[Transaction Order],"&lt;="&amp;Q3850))</f>
      </c>
    </row>
    <row r="3851" spans="10:18" ht="15" customHeight="1" x14ac:dyDescent="0.15">
      <c r="J3851" s="246">
        <f>IF(OR(B3851="",C3851="",E3851=""),"",B3851&amp;":"&amp;C3851&amp;":"&amp;E3851)</f>
      </c>
      <c r="K3851" s="247">
        <f>IF(A3851="","",A3851*D3851)</f>
      </c>
      <c r="L3851" s="246">
        <f>IF(A3851="","",IF(OR(A3851=1,A3851=0),H3851,0))</f>
      </c>
      <c r="M3851" s="246">
        <f>IF(A3851="","",IF(A3851=-1,H3851,0))</f>
      </c>
      <c r="N3851">
        <f>IF(J3851="","",IF(E3851="SGD",1,IF(E3851="USD",Settings!$B$22,IF(E3851="HKD",Settings!$B$23,1))))</f>
      </c>
      <c r="O3851">
        <f>IF(OR(B3851="",C3851="",E3851=""),0,(IF(A3851=-1,H3851,0)-IF(OR(A3851=1,A3851=0),H3851,0)+IF(A3851=2,H3851,0))*IF(E3851="SGD",1,IF(E3851="USD",Settings!$B$22,IF(E3851="HKD",Settings!$B$23,1))))</f>
        <v>0</v>
      </c>
      <c r="P3851">
        <f>IF(OR(B3851="",C3851="",E3851=""),0,IF(A3851=2,H3851*IF(E3851="SGD",1,IF(E3851="USD",Settings!$B$22,IF(E3851="HKD",Settings!$B$23,1))),0))</f>
        <v>0</v>
      </c>
      <c r="Q3851" s="312">
        <f>IF(OR(J3851="",G3851=""),"",G3851+ROW()/1000000)</f>
      </c>
      <c r="R3851" s="247">
        <f>IF(Q3851="","",SUMIFS(Txn[Signed Units],Txn[Key],J3851,Txn[Transaction Order],"&lt;="&amp;Q3851))</f>
      </c>
    </row>
    <row r="3852" spans="10:18" ht="15" customHeight="1" x14ac:dyDescent="0.15">
      <c r="J3852" s="246">
        <f>IF(OR(B3852="",C3852="",E3852=""),"",B3852&amp;":"&amp;C3852&amp;":"&amp;E3852)</f>
      </c>
      <c r="K3852" s="247">
        <f>IF(A3852="","",A3852*D3852)</f>
      </c>
      <c r="L3852" s="246">
        <f>IF(A3852="","",IF(OR(A3852=1,A3852=0),H3852,0))</f>
      </c>
      <c r="M3852" s="246">
        <f>IF(A3852="","",IF(A3852=-1,H3852,0))</f>
      </c>
      <c r="N3852">
        <f>IF(J3852="","",IF(E3852="SGD",1,IF(E3852="USD",Settings!$B$22,IF(E3852="HKD",Settings!$B$23,1))))</f>
      </c>
      <c r="O3852">
        <f>IF(OR(B3852="",C3852="",E3852=""),0,(IF(A3852=-1,H3852,0)-IF(OR(A3852=1,A3852=0),H3852,0)+IF(A3852=2,H3852,0))*IF(E3852="SGD",1,IF(E3852="USD",Settings!$B$22,IF(E3852="HKD",Settings!$B$23,1))))</f>
        <v>0</v>
      </c>
      <c r="P3852">
        <f>IF(OR(B3852="",C3852="",E3852=""),0,IF(A3852=2,H3852*IF(E3852="SGD",1,IF(E3852="USD",Settings!$B$22,IF(E3852="HKD",Settings!$B$23,1))),0))</f>
        <v>0</v>
      </c>
      <c r="Q3852" s="312">
        <f>IF(OR(J3852="",G3852=""),"",G3852+ROW()/1000000)</f>
      </c>
      <c r="R3852" s="247">
        <f>IF(Q3852="","",SUMIFS(Txn[Signed Units],Txn[Key],J3852,Txn[Transaction Order],"&lt;="&amp;Q3852))</f>
      </c>
    </row>
    <row r="3853" spans="10:18" ht="15" customHeight="1" x14ac:dyDescent="0.15">
      <c r="J3853" s="246">
        <f>IF(OR(B3853="",C3853="",E3853=""),"",B3853&amp;":"&amp;C3853&amp;":"&amp;E3853)</f>
      </c>
      <c r="K3853" s="247">
        <f>IF(A3853="","",A3853*D3853)</f>
      </c>
      <c r="L3853" s="246">
        <f>IF(A3853="","",IF(OR(A3853=1,A3853=0),H3853,0))</f>
      </c>
      <c r="M3853" s="246">
        <f>IF(A3853="","",IF(A3853=-1,H3853,0))</f>
      </c>
      <c r="N3853">
        <f>IF(J3853="","",IF(E3853="SGD",1,IF(E3853="USD",Settings!$B$22,IF(E3853="HKD",Settings!$B$23,1))))</f>
      </c>
      <c r="O3853">
        <f>IF(OR(B3853="",C3853="",E3853=""),0,(IF(A3853=-1,H3853,0)-IF(OR(A3853=1,A3853=0),H3853,0)+IF(A3853=2,H3853,0))*IF(E3853="SGD",1,IF(E3853="USD",Settings!$B$22,IF(E3853="HKD",Settings!$B$23,1))))</f>
        <v>0</v>
      </c>
      <c r="P3853">
        <f>IF(OR(B3853="",C3853="",E3853=""),0,IF(A3853=2,H3853*IF(E3853="SGD",1,IF(E3853="USD",Settings!$B$22,IF(E3853="HKD",Settings!$B$23,1))),0))</f>
        <v>0</v>
      </c>
      <c r="Q3853" s="312">
        <f>IF(OR(J3853="",G3853=""),"",G3853+ROW()/1000000)</f>
      </c>
      <c r="R3853" s="247">
        <f>IF(Q3853="","",SUMIFS(Txn[Signed Units],Txn[Key],J3853,Txn[Transaction Order],"&lt;="&amp;Q3853))</f>
      </c>
    </row>
    <row r="3854" spans="10:18" ht="15" customHeight="1" x14ac:dyDescent="0.15">
      <c r="J3854" s="246">
        <f>IF(OR(B3854="",C3854="",E3854=""),"",B3854&amp;":"&amp;C3854&amp;":"&amp;E3854)</f>
      </c>
      <c r="K3854" s="247">
        <f>IF(A3854="","",A3854*D3854)</f>
      </c>
      <c r="L3854" s="246">
        <f>IF(A3854="","",IF(OR(A3854=1,A3854=0),H3854,0))</f>
      </c>
      <c r="M3854" s="246">
        <f>IF(A3854="","",IF(A3854=-1,H3854,0))</f>
      </c>
      <c r="N3854">
        <f>IF(J3854="","",IF(E3854="SGD",1,IF(E3854="USD",Settings!$B$22,IF(E3854="HKD",Settings!$B$23,1))))</f>
      </c>
      <c r="O3854">
        <f>IF(OR(B3854="",C3854="",E3854=""),0,(IF(A3854=-1,H3854,0)-IF(OR(A3854=1,A3854=0),H3854,0)+IF(A3854=2,H3854,0))*IF(E3854="SGD",1,IF(E3854="USD",Settings!$B$22,IF(E3854="HKD",Settings!$B$23,1))))</f>
        <v>0</v>
      </c>
      <c r="P3854">
        <f>IF(OR(B3854="",C3854="",E3854=""),0,IF(A3854=2,H3854*IF(E3854="SGD",1,IF(E3854="USD",Settings!$B$22,IF(E3854="HKD",Settings!$B$23,1))),0))</f>
        <v>0</v>
      </c>
      <c r="Q3854" s="312">
        <f>IF(OR(J3854="",G3854=""),"",G3854+ROW()/1000000)</f>
      </c>
      <c r="R3854" s="247">
        <f>IF(Q3854="","",SUMIFS(Txn[Signed Units],Txn[Key],J3854,Txn[Transaction Order],"&lt;="&amp;Q3854))</f>
      </c>
    </row>
    <row r="3855" spans="10:18" ht="15" customHeight="1" x14ac:dyDescent="0.15">
      <c r="J3855" s="246">
        <f>IF(OR(B3855="",C3855="",E3855=""),"",B3855&amp;":"&amp;C3855&amp;":"&amp;E3855)</f>
      </c>
      <c r="K3855" s="247">
        <f>IF(A3855="","",A3855*D3855)</f>
      </c>
      <c r="L3855" s="246">
        <f>IF(A3855="","",IF(OR(A3855=1,A3855=0),H3855,0))</f>
      </c>
      <c r="M3855" s="246">
        <f>IF(A3855="","",IF(A3855=-1,H3855,0))</f>
      </c>
      <c r="N3855">
        <f>IF(J3855="","",IF(E3855="SGD",1,IF(E3855="USD",Settings!$B$22,IF(E3855="HKD",Settings!$B$23,1))))</f>
      </c>
      <c r="O3855">
        <f>IF(OR(B3855="",C3855="",E3855=""),0,(IF(A3855=-1,H3855,0)-IF(OR(A3855=1,A3855=0),H3855,0)+IF(A3855=2,H3855,0))*IF(E3855="SGD",1,IF(E3855="USD",Settings!$B$22,IF(E3855="HKD",Settings!$B$23,1))))</f>
        <v>0</v>
      </c>
      <c r="P3855">
        <f>IF(OR(B3855="",C3855="",E3855=""),0,IF(A3855=2,H3855*IF(E3855="SGD",1,IF(E3855="USD",Settings!$B$22,IF(E3855="HKD",Settings!$B$23,1))),0))</f>
        <v>0</v>
      </c>
      <c r="Q3855" s="312">
        <f>IF(OR(J3855="",G3855=""),"",G3855+ROW()/1000000)</f>
      </c>
      <c r="R3855" s="247">
        <f>IF(Q3855="","",SUMIFS(Txn[Signed Units],Txn[Key],J3855,Txn[Transaction Order],"&lt;="&amp;Q3855))</f>
      </c>
    </row>
    <row r="3856" spans="10:18" ht="15" customHeight="1" x14ac:dyDescent="0.15">
      <c r="J3856" s="246">
        <f>IF(OR(B3856="",C3856="",E3856=""),"",B3856&amp;":"&amp;C3856&amp;":"&amp;E3856)</f>
      </c>
      <c r="K3856" s="247">
        <f>IF(A3856="","",A3856*D3856)</f>
      </c>
      <c r="L3856" s="246">
        <f>IF(A3856="","",IF(OR(A3856=1,A3856=0),H3856,0))</f>
      </c>
      <c r="M3856" s="246">
        <f>IF(A3856="","",IF(A3856=-1,H3856,0))</f>
      </c>
      <c r="N3856">
        <f>IF(J3856="","",IF(E3856="SGD",1,IF(E3856="USD",Settings!$B$22,IF(E3856="HKD",Settings!$B$23,1))))</f>
      </c>
      <c r="O3856">
        <f>IF(OR(B3856="",C3856="",E3856=""),0,(IF(A3856=-1,H3856,0)-IF(OR(A3856=1,A3856=0),H3856,0)+IF(A3856=2,H3856,0))*IF(E3856="SGD",1,IF(E3856="USD",Settings!$B$22,IF(E3856="HKD",Settings!$B$23,1))))</f>
        <v>0</v>
      </c>
      <c r="P3856">
        <f>IF(OR(B3856="",C3856="",E3856=""),0,IF(A3856=2,H3856*IF(E3856="SGD",1,IF(E3856="USD",Settings!$B$22,IF(E3856="HKD",Settings!$B$23,1))),0))</f>
        <v>0</v>
      </c>
      <c r="Q3856" s="312">
        <f>IF(OR(J3856="",G3856=""),"",G3856+ROW()/1000000)</f>
      </c>
      <c r="R3856" s="247">
        <f>IF(Q3856="","",SUMIFS(Txn[Signed Units],Txn[Key],J3856,Txn[Transaction Order],"&lt;="&amp;Q3856))</f>
      </c>
    </row>
    <row r="3857" spans="10:18" ht="15" customHeight="1" x14ac:dyDescent="0.15">
      <c r="J3857" s="246">
        <f>IF(OR(B3857="",C3857="",E3857=""),"",B3857&amp;":"&amp;C3857&amp;":"&amp;E3857)</f>
      </c>
      <c r="K3857" s="247">
        <f>IF(A3857="","",A3857*D3857)</f>
      </c>
      <c r="L3857" s="246">
        <f>IF(A3857="","",IF(OR(A3857=1,A3857=0),H3857,0))</f>
      </c>
      <c r="M3857" s="246">
        <f>IF(A3857="","",IF(A3857=-1,H3857,0))</f>
      </c>
      <c r="N3857">
        <f>IF(J3857="","",IF(E3857="SGD",1,IF(E3857="USD",Settings!$B$22,IF(E3857="HKD",Settings!$B$23,1))))</f>
      </c>
      <c r="O3857">
        <f>IF(OR(B3857="",C3857="",E3857=""),0,(IF(A3857=-1,H3857,0)-IF(OR(A3857=1,A3857=0),H3857,0)+IF(A3857=2,H3857,0))*IF(E3857="SGD",1,IF(E3857="USD",Settings!$B$22,IF(E3857="HKD",Settings!$B$23,1))))</f>
        <v>0</v>
      </c>
      <c r="P3857">
        <f>IF(OR(B3857="",C3857="",E3857=""),0,IF(A3857=2,H3857*IF(E3857="SGD",1,IF(E3857="USD",Settings!$B$22,IF(E3857="HKD",Settings!$B$23,1))),0))</f>
        <v>0</v>
      </c>
      <c r="Q3857" s="312">
        <f>IF(OR(J3857="",G3857=""),"",G3857+ROW()/1000000)</f>
      </c>
      <c r="R3857" s="247">
        <f>IF(Q3857="","",SUMIFS(Txn[Signed Units],Txn[Key],J3857,Txn[Transaction Order],"&lt;="&amp;Q3857))</f>
      </c>
    </row>
    <row r="3858" spans="10:18" ht="15" customHeight="1" x14ac:dyDescent="0.15">
      <c r="J3858" s="246">
        <f>IF(OR(B3858="",C3858="",E3858=""),"",B3858&amp;":"&amp;C3858&amp;":"&amp;E3858)</f>
      </c>
      <c r="K3858" s="247">
        <f>IF(A3858="","",A3858*D3858)</f>
      </c>
      <c r="L3858" s="246">
        <f>IF(A3858="","",IF(OR(A3858=1,A3858=0),H3858,0))</f>
      </c>
      <c r="M3858" s="246">
        <f>IF(A3858="","",IF(A3858=-1,H3858,0))</f>
      </c>
      <c r="N3858">
        <f>IF(J3858="","",IF(E3858="SGD",1,IF(E3858="USD",Settings!$B$22,IF(E3858="HKD",Settings!$B$23,1))))</f>
      </c>
      <c r="O3858">
        <f>IF(OR(B3858="",C3858="",E3858=""),0,(IF(A3858=-1,H3858,0)-IF(OR(A3858=1,A3858=0),H3858,0)+IF(A3858=2,H3858,0))*IF(E3858="SGD",1,IF(E3858="USD",Settings!$B$22,IF(E3858="HKD",Settings!$B$23,1))))</f>
        <v>0</v>
      </c>
      <c r="P3858">
        <f>IF(OR(B3858="",C3858="",E3858=""),0,IF(A3858=2,H3858*IF(E3858="SGD",1,IF(E3858="USD",Settings!$B$22,IF(E3858="HKD",Settings!$B$23,1))),0))</f>
        <v>0</v>
      </c>
      <c r="Q3858" s="312">
        <f>IF(OR(J3858="",G3858=""),"",G3858+ROW()/1000000)</f>
      </c>
      <c r="R3858" s="247">
        <f>IF(Q3858="","",SUMIFS(Txn[Signed Units],Txn[Key],J3858,Txn[Transaction Order],"&lt;="&amp;Q3858))</f>
      </c>
    </row>
    <row r="3859" spans="10:18" ht="15" customHeight="1" x14ac:dyDescent="0.15">
      <c r="J3859" s="246">
        <f>IF(OR(B3859="",C3859="",E3859=""),"",B3859&amp;":"&amp;C3859&amp;":"&amp;E3859)</f>
      </c>
      <c r="K3859" s="247">
        <f>IF(A3859="","",A3859*D3859)</f>
      </c>
      <c r="L3859" s="246">
        <f>IF(A3859="","",IF(OR(A3859=1,A3859=0),H3859,0))</f>
      </c>
      <c r="M3859" s="246">
        <f>IF(A3859="","",IF(A3859=-1,H3859,0))</f>
      </c>
      <c r="N3859">
        <f>IF(J3859="","",IF(E3859="SGD",1,IF(E3859="USD",Settings!$B$22,IF(E3859="HKD",Settings!$B$23,1))))</f>
      </c>
      <c r="O3859">
        <f>IF(OR(B3859="",C3859="",E3859=""),0,(IF(A3859=-1,H3859,0)-IF(OR(A3859=1,A3859=0),H3859,0)+IF(A3859=2,H3859,0))*IF(E3859="SGD",1,IF(E3859="USD",Settings!$B$22,IF(E3859="HKD",Settings!$B$23,1))))</f>
        <v>0</v>
      </c>
      <c r="P3859">
        <f>IF(OR(B3859="",C3859="",E3859=""),0,IF(A3859=2,H3859*IF(E3859="SGD",1,IF(E3859="USD",Settings!$B$22,IF(E3859="HKD",Settings!$B$23,1))),0))</f>
        <v>0</v>
      </c>
      <c r="Q3859" s="312">
        <f>IF(OR(J3859="",G3859=""),"",G3859+ROW()/1000000)</f>
      </c>
      <c r="R3859" s="247">
        <f>IF(Q3859="","",SUMIFS(Txn[Signed Units],Txn[Key],J3859,Txn[Transaction Order],"&lt;="&amp;Q3859))</f>
      </c>
    </row>
    <row r="3860" spans="10:18" ht="15" customHeight="1" x14ac:dyDescent="0.15">
      <c r="J3860" s="246">
        <f>IF(OR(B3860="",C3860="",E3860=""),"",B3860&amp;":"&amp;C3860&amp;":"&amp;E3860)</f>
      </c>
      <c r="K3860" s="247">
        <f>IF(A3860="","",A3860*D3860)</f>
      </c>
      <c r="L3860" s="246">
        <f>IF(A3860="","",IF(OR(A3860=1,A3860=0),H3860,0))</f>
      </c>
      <c r="M3860" s="246">
        <f>IF(A3860="","",IF(A3860=-1,H3860,0))</f>
      </c>
      <c r="N3860">
        <f>IF(J3860="","",IF(E3860="SGD",1,IF(E3860="USD",Settings!$B$22,IF(E3860="HKD",Settings!$B$23,1))))</f>
      </c>
      <c r="O3860">
        <f>IF(OR(B3860="",C3860="",E3860=""),0,(IF(A3860=-1,H3860,0)-IF(OR(A3860=1,A3860=0),H3860,0)+IF(A3860=2,H3860,0))*IF(E3860="SGD",1,IF(E3860="USD",Settings!$B$22,IF(E3860="HKD",Settings!$B$23,1))))</f>
        <v>0</v>
      </c>
      <c r="P3860">
        <f>IF(OR(B3860="",C3860="",E3860=""),0,IF(A3860=2,H3860*IF(E3860="SGD",1,IF(E3860="USD",Settings!$B$22,IF(E3860="HKD",Settings!$B$23,1))),0))</f>
        <v>0</v>
      </c>
      <c r="Q3860" s="312">
        <f>IF(OR(J3860="",G3860=""),"",G3860+ROW()/1000000)</f>
      </c>
      <c r="R3860" s="247">
        <f>IF(Q3860="","",SUMIFS(Txn[Signed Units],Txn[Key],J3860,Txn[Transaction Order],"&lt;="&amp;Q3860))</f>
      </c>
    </row>
    <row r="3861" spans="10:18" ht="15" customHeight="1" x14ac:dyDescent="0.15">
      <c r="J3861" s="246">
        <f>IF(OR(B3861="",C3861="",E3861=""),"",B3861&amp;":"&amp;C3861&amp;":"&amp;E3861)</f>
      </c>
      <c r="K3861" s="247">
        <f>IF(A3861="","",A3861*D3861)</f>
      </c>
      <c r="L3861" s="246">
        <f>IF(A3861="","",IF(OR(A3861=1,A3861=0),H3861,0))</f>
      </c>
      <c r="M3861" s="246">
        <f>IF(A3861="","",IF(A3861=-1,H3861,0))</f>
      </c>
      <c r="N3861">
        <f>IF(J3861="","",IF(E3861="SGD",1,IF(E3861="USD",Settings!$B$22,IF(E3861="HKD",Settings!$B$23,1))))</f>
      </c>
      <c r="O3861">
        <f>IF(OR(B3861="",C3861="",E3861=""),0,(IF(A3861=-1,H3861,0)-IF(OR(A3861=1,A3861=0),H3861,0)+IF(A3861=2,H3861,0))*IF(E3861="SGD",1,IF(E3861="USD",Settings!$B$22,IF(E3861="HKD",Settings!$B$23,1))))</f>
        <v>0</v>
      </c>
      <c r="P3861">
        <f>IF(OR(B3861="",C3861="",E3861=""),0,IF(A3861=2,H3861*IF(E3861="SGD",1,IF(E3861="USD",Settings!$B$22,IF(E3861="HKD",Settings!$B$23,1))),0))</f>
        <v>0</v>
      </c>
      <c r="Q3861" s="312">
        <f>IF(OR(J3861="",G3861=""),"",G3861+ROW()/1000000)</f>
      </c>
      <c r="R3861" s="247">
        <f>IF(Q3861="","",SUMIFS(Txn[Signed Units],Txn[Key],J3861,Txn[Transaction Order],"&lt;="&amp;Q3861))</f>
      </c>
    </row>
    <row r="3862" spans="10:18" ht="15" customHeight="1" x14ac:dyDescent="0.15">
      <c r="J3862" s="246">
        <f>IF(OR(B3862="",C3862="",E3862=""),"",B3862&amp;":"&amp;C3862&amp;":"&amp;E3862)</f>
      </c>
      <c r="K3862" s="247">
        <f>IF(A3862="","",A3862*D3862)</f>
      </c>
      <c r="L3862" s="246">
        <f>IF(A3862="","",IF(OR(A3862=1,A3862=0),H3862,0))</f>
      </c>
      <c r="M3862" s="246">
        <f>IF(A3862="","",IF(A3862=-1,H3862,0))</f>
      </c>
      <c r="N3862">
        <f>IF(J3862="","",IF(E3862="SGD",1,IF(E3862="USD",Settings!$B$22,IF(E3862="HKD",Settings!$B$23,1))))</f>
      </c>
      <c r="O3862">
        <f>IF(OR(B3862="",C3862="",E3862=""),0,(IF(A3862=-1,H3862,0)-IF(OR(A3862=1,A3862=0),H3862,0)+IF(A3862=2,H3862,0))*IF(E3862="SGD",1,IF(E3862="USD",Settings!$B$22,IF(E3862="HKD",Settings!$B$23,1))))</f>
        <v>0</v>
      </c>
      <c r="P3862">
        <f>IF(OR(B3862="",C3862="",E3862=""),0,IF(A3862=2,H3862*IF(E3862="SGD",1,IF(E3862="USD",Settings!$B$22,IF(E3862="HKD",Settings!$B$23,1))),0))</f>
        <v>0</v>
      </c>
      <c r="Q3862" s="312">
        <f>IF(OR(J3862="",G3862=""),"",G3862+ROW()/1000000)</f>
      </c>
      <c r="R3862" s="247">
        <f>IF(Q3862="","",SUMIFS(Txn[Signed Units],Txn[Key],J3862,Txn[Transaction Order],"&lt;="&amp;Q3862))</f>
      </c>
    </row>
    <row r="3863" spans="10:18" ht="15" customHeight="1" x14ac:dyDescent="0.15">
      <c r="J3863" s="246">
        <f>IF(OR(B3863="",C3863="",E3863=""),"",B3863&amp;":"&amp;C3863&amp;":"&amp;E3863)</f>
      </c>
      <c r="K3863" s="247">
        <f>IF(A3863="","",A3863*D3863)</f>
      </c>
      <c r="L3863" s="246">
        <f>IF(A3863="","",IF(OR(A3863=1,A3863=0),H3863,0))</f>
      </c>
      <c r="M3863" s="246">
        <f>IF(A3863="","",IF(A3863=-1,H3863,0))</f>
      </c>
      <c r="N3863">
        <f>IF(J3863="","",IF(E3863="SGD",1,IF(E3863="USD",Settings!$B$22,IF(E3863="HKD",Settings!$B$23,1))))</f>
      </c>
      <c r="O3863">
        <f>IF(OR(B3863="",C3863="",E3863=""),0,(IF(A3863=-1,H3863,0)-IF(OR(A3863=1,A3863=0),H3863,0)+IF(A3863=2,H3863,0))*IF(E3863="SGD",1,IF(E3863="USD",Settings!$B$22,IF(E3863="HKD",Settings!$B$23,1))))</f>
        <v>0</v>
      </c>
      <c r="P3863">
        <f>IF(OR(B3863="",C3863="",E3863=""),0,IF(A3863=2,H3863*IF(E3863="SGD",1,IF(E3863="USD",Settings!$B$22,IF(E3863="HKD",Settings!$B$23,1))),0))</f>
        <v>0</v>
      </c>
      <c r="Q3863" s="312">
        <f>IF(OR(J3863="",G3863=""),"",G3863+ROW()/1000000)</f>
      </c>
      <c r="R3863" s="247">
        <f>IF(Q3863="","",SUMIFS(Txn[Signed Units],Txn[Key],J3863,Txn[Transaction Order],"&lt;="&amp;Q3863))</f>
      </c>
    </row>
    <row r="3864" spans="10:18" ht="15" customHeight="1" x14ac:dyDescent="0.15">
      <c r="J3864" s="246">
        <f>IF(OR(B3864="",C3864="",E3864=""),"",B3864&amp;":"&amp;C3864&amp;":"&amp;E3864)</f>
      </c>
      <c r="K3864" s="247">
        <f>IF(A3864="","",A3864*D3864)</f>
      </c>
      <c r="L3864" s="246">
        <f>IF(A3864="","",IF(OR(A3864=1,A3864=0),H3864,0))</f>
      </c>
      <c r="M3864" s="246">
        <f>IF(A3864="","",IF(A3864=-1,H3864,0))</f>
      </c>
      <c r="N3864">
        <f>IF(J3864="","",IF(E3864="SGD",1,IF(E3864="USD",Settings!$B$22,IF(E3864="HKD",Settings!$B$23,1))))</f>
      </c>
      <c r="O3864">
        <f>IF(OR(B3864="",C3864="",E3864=""),0,(IF(A3864=-1,H3864,0)-IF(OR(A3864=1,A3864=0),H3864,0)+IF(A3864=2,H3864,0))*IF(E3864="SGD",1,IF(E3864="USD",Settings!$B$22,IF(E3864="HKD",Settings!$B$23,1))))</f>
        <v>0</v>
      </c>
      <c r="P3864">
        <f>IF(OR(B3864="",C3864="",E3864=""),0,IF(A3864=2,H3864*IF(E3864="SGD",1,IF(E3864="USD",Settings!$B$22,IF(E3864="HKD",Settings!$B$23,1))),0))</f>
        <v>0</v>
      </c>
      <c r="Q3864" s="312">
        <f>IF(OR(J3864="",G3864=""),"",G3864+ROW()/1000000)</f>
      </c>
      <c r="R3864" s="247">
        <f>IF(Q3864="","",SUMIFS(Txn[Signed Units],Txn[Key],J3864,Txn[Transaction Order],"&lt;="&amp;Q3864))</f>
      </c>
    </row>
    <row r="3865" spans="10:18" ht="15" customHeight="1" x14ac:dyDescent="0.15">
      <c r="J3865" s="246">
        <f>IF(OR(B3865="",C3865="",E3865=""),"",B3865&amp;":"&amp;C3865&amp;":"&amp;E3865)</f>
      </c>
      <c r="K3865" s="247">
        <f>IF(A3865="","",A3865*D3865)</f>
      </c>
      <c r="L3865" s="246">
        <f>IF(A3865="","",IF(OR(A3865=1,A3865=0),H3865,0))</f>
      </c>
      <c r="M3865" s="246">
        <f>IF(A3865="","",IF(A3865=-1,H3865,0))</f>
      </c>
      <c r="N3865">
        <f>IF(J3865="","",IF(E3865="SGD",1,IF(E3865="USD",Settings!$B$22,IF(E3865="HKD",Settings!$B$23,1))))</f>
      </c>
      <c r="O3865">
        <f>IF(OR(B3865="",C3865="",E3865=""),0,(IF(A3865=-1,H3865,0)-IF(OR(A3865=1,A3865=0),H3865,0)+IF(A3865=2,H3865,0))*IF(E3865="SGD",1,IF(E3865="USD",Settings!$B$22,IF(E3865="HKD",Settings!$B$23,1))))</f>
        <v>0</v>
      </c>
      <c r="P3865">
        <f>IF(OR(B3865="",C3865="",E3865=""),0,IF(A3865=2,H3865*IF(E3865="SGD",1,IF(E3865="USD",Settings!$B$22,IF(E3865="HKD",Settings!$B$23,1))),0))</f>
        <v>0</v>
      </c>
      <c r="Q3865" s="312">
        <f>IF(OR(J3865="",G3865=""),"",G3865+ROW()/1000000)</f>
      </c>
      <c r="R3865" s="247">
        <f>IF(Q3865="","",SUMIFS(Txn[Signed Units],Txn[Key],J3865,Txn[Transaction Order],"&lt;="&amp;Q3865))</f>
      </c>
    </row>
    <row r="3866" spans="10:18" ht="15" customHeight="1" x14ac:dyDescent="0.15">
      <c r="J3866" s="246">
        <f>IF(OR(B3866="",C3866="",E3866=""),"",B3866&amp;":"&amp;C3866&amp;":"&amp;E3866)</f>
      </c>
      <c r="K3866" s="247">
        <f>IF(A3866="","",A3866*D3866)</f>
      </c>
      <c r="L3866" s="246">
        <f>IF(A3866="","",IF(OR(A3866=1,A3866=0),H3866,0))</f>
      </c>
      <c r="M3866" s="246">
        <f>IF(A3866="","",IF(A3866=-1,H3866,0))</f>
      </c>
      <c r="N3866">
        <f>IF(J3866="","",IF(E3866="SGD",1,IF(E3866="USD",Settings!$B$22,IF(E3866="HKD",Settings!$B$23,1))))</f>
      </c>
      <c r="O3866">
        <f>IF(OR(B3866="",C3866="",E3866=""),0,(IF(A3866=-1,H3866,0)-IF(OR(A3866=1,A3866=0),H3866,0)+IF(A3866=2,H3866,0))*IF(E3866="SGD",1,IF(E3866="USD",Settings!$B$22,IF(E3866="HKD",Settings!$B$23,1))))</f>
        <v>0</v>
      </c>
      <c r="P3866">
        <f>IF(OR(B3866="",C3866="",E3866=""),0,IF(A3866=2,H3866*IF(E3866="SGD",1,IF(E3866="USD",Settings!$B$22,IF(E3866="HKD",Settings!$B$23,1))),0))</f>
        <v>0</v>
      </c>
      <c r="Q3866" s="312">
        <f>IF(OR(J3866="",G3866=""),"",G3866+ROW()/1000000)</f>
      </c>
      <c r="R3866" s="247">
        <f>IF(Q3866="","",SUMIFS(Txn[Signed Units],Txn[Key],J3866,Txn[Transaction Order],"&lt;="&amp;Q3866))</f>
      </c>
    </row>
    <row r="3867" spans="10:18" ht="15" customHeight="1" x14ac:dyDescent="0.15">
      <c r="J3867" s="246">
        <f>IF(OR(B3867="",C3867="",E3867=""),"",B3867&amp;":"&amp;C3867&amp;":"&amp;E3867)</f>
      </c>
      <c r="K3867" s="247">
        <f>IF(A3867="","",A3867*D3867)</f>
      </c>
      <c r="L3867" s="246">
        <f>IF(A3867="","",IF(OR(A3867=1,A3867=0),H3867,0))</f>
      </c>
      <c r="M3867" s="246">
        <f>IF(A3867="","",IF(A3867=-1,H3867,0))</f>
      </c>
      <c r="N3867">
        <f>IF(J3867="","",IF(E3867="SGD",1,IF(E3867="USD",Settings!$B$22,IF(E3867="HKD",Settings!$B$23,1))))</f>
      </c>
      <c r="O3867">
        <f>IF(OR(B3867="",C3867="",E3867=""),0,(IF(A3867=-1,H3867,0)-IF(OR(A3867=1,A3867=0),H3867,0)+IF(A3867=2,H3867,0))*IF(E3867="SGD",1,IF(E3867="USD",Settings!$B$22,IF(E3867="HKD",Settings!$B$23,1))))</f>
        <v>0</v>
      </c>
      <c r="P3867">
        <f>IF(OR(B3867="",C3867="",E3867=""),0,IF(A3867=2,H3867*IF(E3867="SGD",1,IF(E3867="USD",Settings!$B$22,IF(E3867="HKD",Settings!$B$23,1))),0))</f>
        <v>0</v>
      </c>
      <c r="Q3867" s="312">
        <f>IF(OR(J3867="",G3867=""),"",G3867+ROW()/1000000)</f>
      </c>
      <c r="R3867" s="247">
        <f>IF(Q3867="","",SUMIFS(Txn[Signed Units],Txn[Key],J3867,Txn[Transaction Order],"&lt;="&amp;Q3867))</f>
      </c>
    </row>
    <row r="3868" spans="10:18" ht="15" customHeight="1" x14ac:dyDescent="0.15">
      <c r="J3868" s="246">
        <f>IF(OR(B3868="",C3868="",E3868=""),"",B3868&amp;":"&amp;C3868&amp;":"&amp;E3868)</f>
      </c>
      <c r="K3868" s="247">
        <f>IF(A3868="","",A3868*D3868)</f>
      </c>
      <c r="L3868" s="246">
        <f>IF(A3868="","",IF(OR(A3868=1,A3868=0),H3868,0))</f>
      </c>
      <c r="M3868" s="246">
        <f>IF(A3868="","",IF(A3868=-1,H3868,0))</f>
      </c>
      <c r="N3868">
        <f>IF(J3868="","",IF(E3868="SGD",1,IF(E3868="USD",Settings!$B$22,IF(E3868="HKD",Settings!$B$23,1))))</f>
      </c>
      <c r="O3868">
        <f>IF(OR(B3868="",C3868="",E3868=""),0,(IF(A3868=-1,H3868,0)-IF(OR(A3868=1,A3868=0),H3868,0)+IF(A3868=2,H3868,0))*IF(E3868="SGD",1,IF(E3868="USD",Settings!$B$22,IF(E3868="HKD",Settings!$B$23,1))))</f>
        <v>0</v>
      </c>
      <c r="P3868">
        <f>IF(OR(B3868="",C3868="",E3868=""),0,IF(A3868=2,H3868*IF(E3868="SGD",1,IF(E3868="USD",Settings!$B$22,IF(E3868="HKD",Settings!$B$23,1))),0))</f>
        <v>0</v>
      </c>
      <c r="Q3868" s="312">
        <f>IF(OR(J3868="",G3868=""),"",G3868+ROW()/1000000)</f>
      </c>
      <c r="R3868" s="247">
        <f>IF(Q3868="","",SUMIFS(Txn[Signed Units],Txn[Key],J3868,Txn[Transaction Order],"&lt;="&amp;Q3868))</f>
      </c>
    </row>
    <row r="3869" spans="10:18" ht="15" customHeight="1" x14ac:dyDescent="0.15">
      <c r="J3869" s="246">
        <f>IF(OR(B3869="",C3869="",E3869=""),"",B3869&amp;":"&amp;C3869&amp;":"&amp;E3869)</f>
      </c>
      <c r="K3869" s="247">
        <f>IF(A3869="","",A3869*D3869)</f>
      </c>
      <c r="L3869" s="246">
        <f>IF(A3869="","",IF(OR(A3869=1,A3869=0),H3869,0))</f>
      </c>
      <c r="M3869" s="246">
        <f>IF(A3869="","",IF(A3869=-1,H3869,0))</f>
      </c>
      <c r="N3869">
        <f>IF(J3869="","",IF(E3869="SGD",1,IF(E3869="USD",Settings!$B$22,IF(E3869="HKD",Settings!$B$23,1))))</f>
      </c>
      <c r="O3869">
        <f>IF(OR(B3869="",C3869="",E3869=""),0,(IF(A3869=-1,H3869,0)-IF(OR(A3869=1,A3869=0),H3869,0)+IF(A3869=2,H3869,0))*IF(E3869="SGD",1,IF(E3869="USD",Settings!$B$22,IF(E3869="HKD",Settings!$B$23,1))))</f>
        <v>0</v>
      </c>
      <c r="P3869">
        <f>IF(OR(B3869="",C3869="",E3869=""),0,IF(A3869=2,H3869*IF(E3869="SGD",1,IF(E3869="USD",Settings!$B$22,IF(E3869="HKD",Settings!$B$23,1))),0))</f>
        <v>0</v>
      </c>
      <c r="Q3869" s="312">
        <f>IF(OR(J3869="",G3869=""),"",G3869+ROW()/1000000)</f>
      </c>
      <c r="R3869" s="247">
        <f>IF(Q3869="","",SUMIFS(Txn[Signed Units],Txn[Key],J3869,Txn[Transaction Order],"&lt;="&amp;Q3869))</f>
      </c>
    </row>
    <row r="3870" spans="10:18" ht="15" customHeight="1" x14ac:dyDescent="0.15">
      <c r="J3870" s="246">
        <f>IF(OR(B3870="",C3870="",E3870=""),"",B3870&amp;":"&amp;C3870&amp;":"&amp;E3870)</f>
      </c>
      <c r="K3870" s="247">
        <f>IF(A3870="","",A3870*D3870)</f>
      </c>
      <c r="L3870" s="246">
        <f>IF(A3870="","",IF(OR(A3870=1,A3870=0),H3870,0))</f>
      </c>
      <c r="M3870" s="246">
        <f>IF(A3870="","",IF(A3870=-1,H3870,0))</f>
      </c>
      <c r="N3870">
        <f>IF(J3870="","",IF(E3870="SGD",1,IF(E3870="USD",Settings!$B$22,IF(E3870="HKD",Settings!$B$23,1))))</f>
      </c>
      <c r="O3870">
        <f>IF(OR(B3870="",C3870="",E3870=""),0,(IF(A3870=-1,H3870,0)-IF(OR(A3870=1,A3870=0),H3870,0)+IF(A3870=2,H3870,0))*IF(E3870="SGD",1,IF(E3870="USD",Settings!$B$22,IF(E3870="HKD",Settings!$B$23,1))))</f>
        <v>0</v>
      </c>
      <c r="P3870">
        <f>IF(OR(B3870="",C3870="",E3870=""),0,IF(A3870=2,H3870*IF(E3870="SGD",1,IF(E3870="USD",Settings!$B$22,IF(E3870="HKD",Settings!$B$23,1))),0))</f>
        <v>0</v>
      </c>
      <c r="Q3870" s="312">
        <f>IF(OR(J3870="",G3870=""),"",G3870+ROW()/1000000)</f>
      </c>
      <c r="R3870" s="247">
        <f>IF(Q3870="","",SUMIFS(Txn[Signed Units],Txn[Key],J3870,Txn[Transaction Order],"&lt;="&amp;Q3870))</f>
      </c>
    </row>
    <row r="3871" spans="10:18" ht="15" customHeight="1" x14ac:dyDescent="0.15">
      <c r="J3871" s="246">
        <f>IF(OR(B3871="",C3871="",E3871=""),"",B3871&amp;":"&amp;C3871&amp;":"&amp;E3871)</f>
      </c>
      <c r="K3871" s="247">
        <f>IF(A3871="","",A3871*D3871)</f>
      </c>
      <c r="L3871" s="246">
        <f>IF(A3871="","",IF(OR(A3871=1,A3871=0),H3871,0))</f>
      </c>
      <c r="M3871" s="246">
        <f>IF(A3871="","",IF(A3871=-1,H3871,0))</f>
      </c>
      <c r="N3871">
        <f>IF(J3871="","",IF(E3871="SGD",1,IF(E3871="USD",Settings!$B$22,IF(E3871="HKD",Settings!$B$23,1))))</f>
      </c>
      <c r="O3871">
        <f>IF(OR(B3871="",C3871="",E3871=""),0,(IF(A3871=-1,H3871,0)-IF(OR(A3871=1,A3871=0),H3871,0)+IF(A3871=2,H3871,0))*IF(E3871="SGD",1,IF(E3871="USD",Settings!$B$22,IF(E3871="HKD",Settings!$B$23,1))))</f>
        <v>0</v>
      </c>
      <c r="P3871">
        <f>IF(OR(B3871="",C3871="",E3871=""),0,IF(A3871=2,H3871*IF(E3871="SGD",1,IF(E3871="USD",Settings!$B$22,IF(E3871="HKD",Settings!$B$23,1))),0))</f>
        <v>0</v>
      </c>
      <c r="Q3871" s="312">
        <f>IF(OR(J3871="",G3871=""),"",G3871+ROW()/1000000)</f>
      </c>
      <c r="R3871" s="247">
        <f>IF(Q3871="","",SUMIFS(Txn[Signed Units],Txn[Key],J3871,Txn[Transaction Order],"&lt;="&amp;Q3871))</f>
      </c>
    </row>
    <row r="3872" spans="10:18" ht="15" customHeight="1" x14ac:dyDescent="0.15">
      <c r="J3872" s="246">
        <f>IF(OR(B3872="",C3872="",E3872=""),"",B3872&amp;":"&amp;C3872&amp;":"&amp;E3872)</f>
      </c>
      <c r="K3872" s="247">
        <f>IF(A3872="","",A3872*D3872)</f>
      </c>
      <c r="L3872" s="246">
        <f>IF(A3872="","",IF(OR(A3872=1,A3872=0),H3872,0))</f>
      </c>
      <c r="M3872" s="246">
        <f>IF(A3872="","",IF(A3872=-1,H3872,0))</f>
      </c>
      <c r="N3872">
        <f>IF(J3872="","",IF(E3872="SGD",1,IF(E3872="USD",Settings!$B$22,IF(E3872="HKD",Settings!$B$23,1))))</f>
      </c>
      <c r="O3872">
        <f>IF(OR(B3872="",C3872="",E3872=""),0,(IF(A3872=-1,H3872,0)-IF(OR(A3872=1,A3872=0),H3872,0)+IF(A3872=2,H3872,0))*IF(E3872="SGD",1,IF(E3872="USD",Settings!$B$22,IF(E3872="HKD",Settings!$B$23,1))))</f>
        <v>0</v>
      </c>
      <c r="P3872">
        <f>IF(OR(B3872="",C3872="",E3872=""),0,IF(A3872=2,H3872*IF(E3872="SGD",1,IF(E3872="USD",Settings!$B$22,IF(E3872="HKD",Settings!$B$23,1))),0))</f>
        <v>0</v>
      </c>
      <c r="Q3872" s="312">
        <f>IF(OR(J3872="",G3872=""),"",G3872+ROW()/1000000)</f>
      </c>
      <c r="R3872" s="247">
        <f>IF(Q3872="","",SUMIFS(Txn[Signed Units],Txn[Key],J3872,Txn[Transaction Order],"&lt;="&amp;Q3872))</f>
      </c>
    </row>
    <row r="3873" spans="10:18" ht="15" customHeight="1" x14ac:dyDescent="0.15">
      <c r="J3873" s="246">
        <f>IF(OR(B3873="",C3873="",E3873=""),"",B3873&amp;":"&amp;C3873&amp;":"&amp;E3873)</f>
      </c>
      <c r="K3873" s="247">
        <f>IF(A3873="","",A3873*D3873)</f>
      </c>
      <c r="L3873" s="246">
        <f>IF(A3873="","",IF(OR(A3873=1,A3873=0),H3873,0))</f>
      </c>
      <c r="M3873" s="246">
        <f>IF(A3873="","",IF(A3873=-1,H3873,0))</f>
      </c>
      <c r="N3873">
        <f>IF(J3873="","",IF(E3873="SGD",1,IF(E3873="USD",Settings!$B$22,IF(E3873="HKD",Settings!$B$23,1))))</f>
      </c>
      <c r="O3873">
        <f>IF(OR(B3873="",C3873="",E3873=""),0,(IF(A3873=-1,H3873,0)-IF(OR(A3873=1,A3873=0),H3873,0)+IF(A3873=2,H3873,0))*IF(E3873="SGD",1,IF(E3873="USD",Settings!$B$22,IF(E3873="HKD",Settings!$B$23,1))))</f>
        <v>0</v>
      </c>
      <c r="P3873">
        <f>IF(OR(B3873="",C3873="",E3873=""),0,IF(A3873=2,H3873*IF(E3873="SGD",1,IF(E3873="USD",Settings!$B$22,IF(E3873="HKD",Settings!$B$23,1))),0))</f>
        <v>0</v>
      </c>
      <c r="Q3873" s="312">
        <f>IF(OR(J3873="",G3873=""),"",G3873+ROW()/1000000)</f>
      </c>
      <c r="R3873" s="247">
        <f>IF(Q3873="","",SUMIFS(Txn[Signed Units],Txn[Key],J3873,Txn[Transaction Order],"&lt;="&amp;Q3873))</f>
      </c>
    </row>
    <row r="3874" spans="10:18" ht="15" customHeight="1" x14ac:dyDescent="0.15">
      <c r="J3874" s="246">
        <f>IF(OR(B3874="",C3874="",E3874=""),"",B3874&amp;":"&amp;C3874&amp;":"&amp;E3874)</f>
      </c>
      <c r="K3874" s="247">
        <f>IF(A3874="","",A3874*D3874)</f>
      </c>
      <c r="L3874" s="246">
        <f>IF(A3874="","",IF(OR(A3874=1,A3874=0),H3874,0))</f>
      </c>
      <c r="M3874" s="246">
        <f>IF(A3874="","",IF(A3874=-1,H3874,0))</f>
      </c>
      <c r="N3874">
        <f>IF(J3874="","",IF(E3874="SGD",1,IF(E3874="USD",Settings!$B$22,IF(E3874="HKD",Settings!$B$23,1))))</f>
      </c>
      <c r="O3874">
        <f>IF(OR(B3874="",C3874="",E3874=""),0,(IF(A3874=-1,H3874,0)-IF(OR(A3874=1,A3874=0),H3874,0)+IF(A3874=2,H3874,0))*IF(E3874="SGD",1,IF(E3874="USD",Settings!$B$22,IF(E3874="HKD",Settings!$B$23,1))))</f>
        <v>0</v>
      </c>
      <c r="P3874">
        <f>IF(OR(B3874="",C3874="",E3874=""),0,IF(A3874=2,H3874*IF(E3874="SGD",1,IF(E3874="USD",Settings!$B$22,IF(E3874="HKD",Settings!$B$23,1))),0))</f>
        <v>0</v>
      </c>
      <c r="Q3874" s="312">
        <f>IF(OR(J3874="",G3874=""),"",G3874+ROW()/1000000)</f>
      </c>
      <c r="R3874" s="247">
        <f>IF(Q3874="","",SUMIFS(Txn[Signed Units],Txn[Key],J3874,Txn[Transaction Order],"&lt;="&amp;Q3874))</f>
      </c>
    </row>
    <row r="3875" spans="10:18" ht="15" customHeight="1" x14ac:dyDescent="0.15">
      <c r="J3875" s="246">
        <f>IF(OR(B3875="",C3875="",E3875=""),"",B3875&amp;":"&amp;C3875&amp;":"&amp;E3875)</f>
      </c>
      <c r="K3875" s="247">
        <f>IF(A3875="","",A3875*D3875)</f>
      </c>
      <c r="L3875" s="246">
        <f>IF(A3875="","",IF(OR(A3875=1,A3875=0),H3875,0))</f>
      </c>
      <c r="M3875" s="246">
        <f>IF(A3875="","",IF(A3875=-1,H3875,0))</f>
      </c>
      <c r="N3875">
        <f>IF(J3875="","",IF(E3875="SGD",1,IF(E3875="USD",Settings!$B$22,IF(E3875="HKD",Settings!$B$23,1))))</f>
      </c>
      <c r="O3875">
        <f>IF(OR(B3875="",C3875="",E3875=""),0,(IF(A3875=-1,H3875,0)-IF(OR(A3875=1,A3875=0),H3875,0)+IF(A3875=2,H3875,0))*IF(E3875="SGD",1,IF(E3875="USD",Settings!$B$22,IF(E3875="HKD",Settings!$B$23,1))))</f>
        <v>0</v>
      </c>
      <c r="P3875">
        <f>IF(OR(B3875="",C3875="",E3875=""),0,IF(A3875=2,H3875*IF(E3875="SGD",1,IF(E3875="USD",Settings!$B$22,IF(E3875="HKD",Settings!$B$23,1))),0))</f>
        <v>0</v>
      </c>
      <c r="Q3875" s="312">
        <f>IF(OR(J3875="",G3875=""),"",G3875+ROW()/1000000)</f>
      </c>
      <c r="R3875" s="247">
        <f>IF(Q3875="","",SUMIFS(Txn[Signed Units],Txn[Key],J3875,Txn[Transaction Order],"&lt;="&amp;Q3875))</f>
      </c>
    </row>
    <row r="3876" spans="10:18" ht="15" customHeight="1" x14ac:dyDescent="0.15">
      <c r="J3876" s="246">
        <f>IF(OR(B3876="",C3876="",E3876=""),"",B3876&amp;":"&amp;C3876&amp;":"&amp;E3876)</f>
      </c>
      <c r="K3876" s="247">
        <f>IF(A3876="","",A3876*D3876)</f>
      </c>
      <c r="L3876" s="246">
        <f>IF(A3876="","",IF(OR(A3876=1,A3876=0),H3876,0))</f>
      </c>
      <c r="M3876" s="246">
        <f>IF(A3876="","",IF(A3876=-1,H3876,0))</f>
      </c>
      <c r="N3876">
        <f>IF(J3876="","",IF(E3876="SGD",1,IF(E3876="USD",Settings!$B$22,IF(E3876="HKD",Settings!$B$23,1))))</f>
      </c>
      <c r="O3876">
        <f>IF(OR(B3876="",C3876="",E3876=""),0,(IF(A3876=-1,H3876,0)-IF(OR(A3876=1,A3876=0),H3876,0)+IF(A3876=2,H3876,0))*IF(E3876="SGD",1,IF(E3876="USD",Settings!$B$22,IF(E3876="HKD",Settings!$B$23,1))))</f>
        <v>0</v>
      </c>
      <c r="P3876">
        <f>IF(OR(B3876="",C3876="",E3876=""),0,IF(A3876=2,H3876*IF(E3876="SGD",1,IF(E3876="USD",Settings!$B$22,IF(E3876="HKD",Settings!$B$23,1))),0))</f>
        <v>0</v>
      </c>
      <c r="Q3876" s="312">
        <f>IF(OR(J3876="",G3876=""),"",G3876+ROW()/1000000)</f>
      </c>
      <c r="R3876" s="247">
        <f>IF(Q3876="","",SUMIFS(Txn[Signed Units],Txn[Key],J3876,Txn[Transaction Order],"&lt;="&amp;Q3876))</f>
      </c>
    </row>
    <row r="3877" spans="10:18" ht="15" customHeight="1" x14ac:dyDescent="0.15">
      <c r="J3877" s="246">
        <f>IF(OR(B3877="",C3877="",E3877=""),"",B3877&amp;":"&amp;C3877&amp;":"&amp;E3877)</f>
      </c>
      <c r="K3877" s="247">
        <f>IF(A3877="","",A3877*D3877)</f>
      </c>
      <c r="L3877" s="246">
        <f>IF(A3877="","",IF(OR(A3877=1,A3877=0),H3877,0))</f>
      </c>
      <c r="M3877" s="246">
        <f>IF(A3877="","",IF(A3877=-1,H3877,0))</f>
      </c>
      <c r="N3877">
        <f>IF(J3877="","",IF(E3877="SGD",1,IF(E3877="USD",Settings!$B$22,IF(E3877="HKD",Settings!$B$23,1))))</f>
      </c>
      <c r="O3877">
        <f>IF(OR(B3877="",C3877="",E3877=""),0,(IF(A3877=-1,H3877,0)-IF(OR(A3877=1,A3877=0),H3877,0)+IF(A3877=2,H3877,0))*IF(E3877="SGD",1,IF(E3877="USD",Settings!$B$22,IF(E3877="HKD",Settings!$B$23,1))))</f>
        <v>0</v>
      </c>
      <c r="P3877">
        <f>IF(OR(B3877="",C3877="",E3877=""),0,IF(A3877=2,H3877*IF(E3877="SGD",1,IF(E3877="USD",Settings!$B$22,IF(E3877="HKD",Settings!$B$23,1))),0))</f>
        <v>0</v>
      </c>
      <c r="Q3877" s="312">
        <f>IF(OR(J3877="",G3877=""),"",G3877+ROW()/1000000)</f>
      </c>
      <c r="R3877" s="247">
        <f>IF(Q3877="","",SUMIFS(Txn[Signed Units],Txn[Key],J3877,Txn[Transaction Order],"&lt;="&amp;Q3877))</f>
      </c>
    </row>
    <row r="3878" spans="10:18" ht="15" customHeight="1" x14ac:dyDescent="0.15">
      <c r="J3878" s="246">
        <f>IF(OR(B3878="",C3878="",E3878=""),"",B3878&amp;":"&amp;C3878&amp;":"&amp;E3878)</f>
      </c>
      <c r="K3878" s="247">
        <f>IF(A3878="","",A3878*D3878)</f>
      </c>
      <c r="L3878" s="246">
        <f>IF(A3878="","",IF(OR(A3878=1,A3878=0),H3878,0))</f>
      </c>
      <c r="M3878" s="246">
        <f>IF(A3878="","",IF(A3878=-1,H3878,0))</f>
      </c>
      <c r="N3878">
        <f>IF(J3878="","",IF(E3878="SGD",1,IF(E3878="USD",Settings!$B$22,IF(E3878="HKD",Settings!$B$23,1))))</f>
      </c>
      <c r="O3878">
        <f>IF(OR(B3878="",C3878="",E3878=""),0,(IF(A3878=-1,H3878,0)-IF(OR(A3878=1,A3878=0),H3878,0)+IF(A3878=2,H3878,0))*IF(E3878="SGD",1,IF(E3878="USD",Settings!$B$22,IF(E3878="HKD",Settings!$B$23,1))))</f>
        <v>0</v>
      </c>
      <c r="P3878">
        <f>IF(OR(B3878="",C3878="",E3878=""),0,IF(A3878=2,H3878*IF(E3878="SGD",1,IF(E3878="USD",Settings!$B$22,IF(E3878="HKD",Settings!$B$23,1))),0))</f>
        <v>0</v>
      </c>
      <c r="Q3878" s="312">
        <f>IF(OR(J3878="",G3878=""),"",G3878+ROW()/1000000)</f>
      </c>
      <c r="R3878" s="247">
        <f>IF(Q3878="","",SUMIFS(Txn[Signed Units],Txn[Key],J3878,Txn[Transaction Order],"&lt;="&amp;Q3878))</f>
      </c>
    </row>
    <row r="3879" spans="10:18" ht="15" customHeight="1" x14ac:dyDescent="0.15">
      <c r="J3879" s="246">
        <f>IF(OR(B3879="",C3879="",E3879=""),"",B3879&amp;":"&amp;C3879&amp;":"&amp;E3879)</f>
      </c>
      <c r="K3879" s="247">
        <f>IF(A3879="","",A3879*D3879)</f>
      </c>
      <c r="L3879" s="246">
        <f>IF(A3879="","",IF(OR(A3879=1,A3879=0),H3879,0))</f>
      </c>
      <c r="M3879" s="246">
        <f>IF(A3879="","",IF(A3879=-1,H3879,0))</f>
      </c>
      <c r="N3879">
        <f>IF(J3879="","",IF(E3879="SGD",1,IF(E3879="USD",Settings!$B$22,IF(E3879="HKD",Settings!$B$23,1))))</f>
      </c>
      <c r="O3879">
        <f>IF(OR(B3879="",C3879="",E3879=""),0,(IF(A3879=-1,H3879,0)-IF(OR(A3879=1,A3879=0),H3879,0)+IF(A3879=2,H3879,0))*IF(E3879="SGD",1,IF(E3879="USD",Settings!$B$22,IF(E3879="HKD",Settings!$B$23,1))))</f>
        <v>0</v>
      </c>
      <c r="P3879">
        <f>IF(OR(B3879="",C3879="",E3879=""),0,IF(A3879=2,H3879*IF(E3879="SGD",1,IF(E3879="USD",Settings!$B$22,IF(E3879="HKD",Settings!$B$23,1))),0))</f>
        <v>0</v>
      </c>
      <c r="Q3879" s="312">
        <f>IF(OR(J3879="",G3879=""),"",G3879+ROW()/1000000)</f>
      </c>
      <c r="R3879" s="247">
        <f>IF(Q3879="","",SUMIFS(Txn[Signed Units],Txn[Key],J3879,Txn[Transaction Order],"&lt;="&amp;Q3879))</f>
      </c>
    </row>
    <row r="3880" spans="10:18" ht="15" customHeight="1" x14ac:dyDescent="0.15">
      <c r="J3880" s="246">
        <f>IF(OR(B3880="",C3880="",E3880=""),"",B3880&amp;":"&amp;C3880&amp;":"&amp;E3880)</f>
      </c>
      <c r="K3880" s="247">
        <f>IF(A3880="","",A3880*D3880)</f>
      </c>
      <c r="L3880" s="246">
        <f>IF(A3880="","",IF(OR(A3880=1,A3880=0),H3880,0))</f>
      </c>
      <c r="M3880" s="246">
        <f>IF(A3880="","",IF(A3880=-1,H3880,0))</f>
      </c>
      <c r="N3880">
        <f>IF(J3880="","",IF(E3880="SGD",1,IF(E3880="USD",Settings!$B$22,IF(E3880="HKD",Settings!$B$23,1))))</f>
      </c>
      <c r="O3880">
        <f>IF(OR(B3880="",C3880="",E3880=""),0,(IF(A3880=-1,H3880,0)-IF(OR(A3880=1,A3880=0),H3880,0)+IF(A3880=2,H3880,0))*IF(E3880="SGD",1,IF(E3880="USD",Settings!$B$22,IF(E3880="HKD",Settings!$B$23,1))))</f>
        <v>0</v>
      </c>
      <c r="P3880">
        <f>IF(OR(B3880="",C3880="",E3880=""),0,IF(A3880=2,H3880*IF(E3880="SGD",1,IF(E3880="USD",Settings!$B$22,IF(E3880="HKD",Settings!$B$23,1))),0))</f>
        <v>0</v>
      </c>
      <c r="Q3880" s="312">
        <f>IF(OR(J3880="",G3880=""),"",G3880+ROW()/1000000)</f>
      </c>
      <c r="R3880" s="247">
        <f>IF(Q3880="","",SUMIFS(Txn[Signed Units],Txn[Key],J3880,Txn[Transaction Order],"&lt;="&amp;Q3880))</f>
      </c>
    </row>
    <row r="3881" spans="10:18" ht="15" customHeight="1" x14ac:dyDescent="0.15">
      <c r="J3881" s="246">
        <f>IF(OR(B3881="",C3881="",E3881=""),"",B3881&amp;":"&amp;C3881&amp;":"&amp;E3881)</f>
      </c>
      <c r="K3881" s="247">
        <f>IF(A3881="","",A3881*D3881)</f>
      </c>
      <c r="L3881" s="246">
        <f>IF(A3881="","",IF(OR(A3881=1,A3881=0),H3881,0))</f>
      </c>
      <c r="M3881" s="246">
        <f>IF(A3881="","",IF(A3881=-1,H3881,0))</f>
      </c>
      <c r="N3881">
        <f>IF(J3881="","",IF(E3881="SGD",1,IF(E3881="USD",Settings!$B$22,IF(E3881="HKD",Settings!$B$23,1))))</f>
      </c>
      <c r="O3881">
        <f>IF(OR(B3881="",C3881="",E3881=""),0,(IF(A3881=-1,H3881,0)-IF(OR(A3881=1,A3881=0),H3881,0)+IF(A3881=2,H3881,0))*IF(E3881="SGD",1,IF(E3881="USD",Settings!$B$22,IF(E3881="HKD",Settings!$B$23,1))))</f>
        <v>0</v>
      </c>
      <c r="P3881">
        <f>IF(OR(B3881="",C3881="",E3881=""),0,IF(A3881=2,H3881*IF(E3881="SGD",1,IF(E3881="USD",Settings!$B$22,IF(E3881="HKD",Settings!$B$23,1))),0))</f>
        <v>0</v>
      </c>
      <c r="Q3881" s="312">
        <f>IF(OR(J3881="",G3881=""),"",G3881+ROW()/1000000)</f>
      </c>
      <c r="R3881" s="247">
        <f>IF(Q3881="","",SUMIFS(Txn[Signed Units],Txn[Key],J3881,Txn[Transaction Order],"&lt;="&amp;Q3881))</f>
      </c>
    </row>
    <row r="3882" spans="10:18" ht="15" customHeight="1" x14ac:dyDescent="0.15">
      <c r="J3882" s="246">
        <f>IF(OR(B3882="",C3882="",E3882=""),"",B3882&amp;":"&amp;C3882&amp;":"&amp;E3882)</f>
      </c>
      <c r="K3882" s="247">
        <f>IF(A3882="","",A3882*D3882)</f>
      </c>
      <c r="L3882" s="246">
        <f>IF(A3882="","",IF(OR(A3882=1,A3882=0),H3882,0))</f>
      </c>
      <c r="M3882" s="246">
        <f>IF(A3882="","",IF(A3882=-1,H3882,0))</f>
      </c>
      <c r="N3882">
        <f>IF(J3882="","",IF(E3882="SGD",1,IF(E3882="USD",Settings!$B$22,IF(E3882="HKD",Settings!$B$23,1))))</f>
      </c>
      <c r="O3882">
        <f>IF(OR(B3882="",C3882="",E3882=""),0,(IF(A3882=-1,H3882,0)-IF(OR(A3882=1,A3882=0),H3882,0)+IF(A3882=2,H3882,0))*IF(E3882="SGD",1,IF(E3882="USD",Settings!$B$22,IF(E3882="HKD",Settings!$B$23,1))))</f>
        <v>0</v>
      </c>
      <c r="P3882">
        <f>IF(OR(B3882="",C3882="",E3882=""),0,IF(A3882=2,H3882*IF(E3882="SGD",1,IF(E3882="USD",Settings!$B$22,IF(E3882="HKD",Settings!$B$23,1))),0))</f>
        <v>0</v>
      </c>
      <c r="Q3882" s="312">
        <f>IF(OR(J3882="",G3882=""),"",G3882+ROW()/1000000)</f>
      </c>
      <c r="R3882" s="247">
        <f>IF(Q3882="","",SUMIFS(Txn[Signed Units],Txn[Key],J3882,Txn[Transaction Order],"&lt;="&amp;Q3882))</f>
      </c>
    </row>
    <row r="3883" spans="10:18" ht="15" customHeight="1" x14ac:dyDescent="0.15">
      <c r="J3883" s="246">
        <f>IF(OR(B3883="",C3883="",E3883=""),"",B3883&amp;":"&amp;C3883&amp;":"&amp;E3883)</f>
      </c>
      <c r="K3883" s="247">
        <f>IF(A3883="","",A3883*D3883)</f>
      </c>
      <c r="L3883" s="246">
        <f>IF(A3883="","",IF(OR(A3883=1,A3883=0),H3883,0))</f>
      </c>
      <c r="M3883" s="246">
        <f>IF(A3883="","",IF(A3883=-1,H3883,0))</f>
      </c>
      <c r="N3883">
        <f>IF(J3883="","",IF(E3883="SGD",1,IF(E3883="USD",Settings!$B$22,IF(E3883="HKD",Settings!$B$23,1))))</f>
      </c>
      <c r="O3883">
        <f>IF(OR(B3883="",C3883="",E3883=""),0,(IF(A3883=-1,H3883,0)-IF(OR(A3883=1,A3883=0),H3883,0)+IF(A3883=2,H3883,0))*IF(E3883="SGD",1,IF(E3883="USD",Settings!$B$22,IF(E3883="HKD",Settings!$B$23,1))))</f>
        <v>0</v>
      </c>
      <c r="P3883">
        <f>IF(OR(B3883="",C3883="",E3883=""),0,IF(A3883=2,H3883*IF(E3883="SGD",1,IF(E3883="USD",Settings!$B$22,IF(E3883="HKD",Settings!$B$23,1))),0))</f>
        <v>0</v>
      </c>
      <c r="Q3883" s="312">
        <f>IF(OR(J3883="",G3883=""),"",G3883+ROW()/1000000)</f>
      </c>
      <c r="R3883" s="247">
        <f>IF(Q3883="","",SUMIFS(Txn[Signed Units],Txn[Key],J3883,Txn[Transaction Order],"&lt;="&amp;Q3883))</f>
      </c>
    </row>
    <row r="3884" spans="10:18" ht="15" customHeight="1" x14ac:dyDescent="0.15">
      <c r="J3884" s="246">
        <f>IF(OR(B3884="",C3884="",E3884=""),"",B3884&amp;":"&amp;C3884&amp;":"&amp;E3884)</f>
      </c>
      <c r="K3884" s="247">
        <f>IF(A3884="","",A3884*D3884)</f>
      </c>
      <c r="L3884" s="246">
        <f>IF(A3884="","",IF(OR(A3884=1,A3884=0),H3884,0))</f>
      </c>
      <c r="M3884" s="246">
        <f>IF(A3884="","",IF(A3884=-1,H3884,0))</f>
      </c>
      <c r="N3884">
        <f>IF(J3884="","",IF(E3884="SGD",1,IF(E3884="USD",Settings!$B$22,IF(E3884="HKD",Settings!$B$23,1))))</f>
      </c>
      <c r="O3884">
        <f>IF(OR(B3884="",C3884="",E3884=""),0,(IF(A3884=-1,H3884,0)-IF(OR(A3884=1,A3884=0),H3884,0)+IF(A3884=2,H3884,0))*IF(E3884="SGD",1,IF(E3884="USD",Settings!$B$22,IF(E3884="HKD",Settings!$B$23,1))))</f>
        <v>0</v>
      </c>
      <c r="P3884">
        <f>IF(OR(B3884="",C3884="",E3884=""),0,IF(A3884=2,H3884*IF(E3884="SGD",1,IF(E3884="USD",Settings!$B$22,IF(E3884="HKD",Settings!$B$23,1))),0))</f>
        <v>0</v>
      </c>
      <c r="Q3884" s="312">
        <f>IF(OR(J3884="",G3884=""),"",G3884+ROW()/1000000)</f>
      </c>
      <c r="R3884" s="247">
        <f>IF(Q3884="","",SUMIFS(Txn[Signed Units],Txn[Key],J3884,Txn[Transaction Order],"&lt;="&amp;Q3884))</f>
      </c>
    </row>
    <row r="3885" spans="10:18" ht="15" customHeight="1" x14ac:dyDescent="0.15">
      <c r="J3885" s="246">
        <f>IF(OR(B3885="",C3885="",E3885=""),"",B3885&amp;":"&amp;C3885&amp;":"&amp;E3885)</f>
      </c>
      <c r="K3885" s="247">
        <f>IF(A3885="","",A3885*D3885)</f>
      </c>
      <c r="L3885" s="246">
        <f>IF(A3885="","",IF(OR(A3885=1,A3885=0),H3885,0))</f>
      </c>
      <c r="M3885" s="246">
        <f>IF(A3885="","",IF(A3885=-1,H3885,0))</f>
      </c>
      <c r="N3885">
        <f>IF(J3885="","",IF(E3885="SGD",1,IF(E3885="USD",Settings!$B$22,IF(E3885="HKD",Settings!$B$23,1))))</f>
      </c>
      <c r="O3885">
        <f>IF(OR(B3885="",C3885="",E3885=""),0,(IF(A3885=-1,H3885,0)-IF(OR(A3885=1,A3885=0),H3885,0)+IF(A3885=2,H3885,0))*IF(E3885="SGD",1,IF(E3885="USD",Settings!$B$22,IF(E3885="HKD",Settings!$B$23,1))))</f>
        <v>0</v>
      </c>
      <c r="P3885">
        <f>IF(OR(B3885="",C3885="",E3885=""),0,IF(A3885=2,H3885*IF(E3885="SGD",1,IF(E3885="USD",Settings!$B$22,IF(E3885="HKD",Settings!$B$23,1))),0))</f>
        <v>0</v>
      </c>
      <c r="Q3885" s="312">
        <f>IF(OR(J3885="",G3885=""),"",G3885+ROW()/1000000)</f>
      </c>
      <c r="R3885" s="247">
        <f>IF(Q3885="","",SUMIFS(Txn[Signed Units],Txn[Key],J3885,Txn[Transaction Order],"&lt;="&amp;Q3885))</f>
      </c>
    </row>
    <row r="3886" spans="10:18" ht="15" customHeight="1" x14ac:dyDescent="0.15">
      <c r="J3886" s="246">
        <f>IF(OR(B3886="",C3886="",E3886=""),"",B3886&amp;":"&amp;C3886&amp;":"&amp;E3886)</f>
      </c>
      <c r="K3886" s="247">
        <f>IF(A3886="","",A3886*D3886)</f>
      </c>
      <c r="L3886" s="246">
        <f>IF(A3886="","",IF(OR(A3886=1,A3886=0),H3886,0))</f>
      </c>
      <c r="M3886" s="246">
        <f>IF(A3886="","",IF(A3886=-1,H3886,0))</f>
      </c>
      <c r="N3886">
        <f>IF(J3886="","",IF(E3886="SGD",1,IF(E3886="USD",Settings!$B$22,IF(E3886="HKD",Settings!$B$23,1))))</f>
      </c>
      <c r="O3886">
        <f>IF(OR(B3886="",C3886="",E3886=""),0,(IF(A3886=-1,H3886,0)-IF(OR(A3886=1,A3886=0),H3886,0)+IF(A3886=2,H3886,0))*IF(E3886="SGD",1,IF(E3886="USD",Settings!$B$22,IF(E3886="HKD",Settings!$B$23,1))))</f>
        <v>0</v>
      </c>
      <c r="P3886">
        <f>IF(OR(B3886="",C3886="",E3886=""),0,IF(A3886=2,H3886*IF(E3886="SGD",1,IF(E3886="USD",Settings!$B$22,IF(E3886="HKD",Settings!$B$23,1))),0))</f>
        <v>0</v>
      </c>
      <c r="Q3886" s="312">
        <f>IF(OR(J3886="",G3886=""),"",G3886+ROW()/1000000)</f>
      </c>
      <c r="R3886" s="247">
        <f>IF(Q3886="","",SUMIFS(Txn[Signed Units],Txn[Key],J3886,Txn[Transaction Order],"&lt;="&amp;Q3886))</f>
      </c>
    </row>
    <row r="3887" spans="10:18" ht="15" customHeight="1" x14ac:dyDescent="0.15">
      <c r="J3887" s="246">
        <f>IF(OR(B3887="",C3887="",E3887=""),"",B3887&amp;":"&amp;C3887&amp;":"&amp;E3887)</f>
      </c>
      <c r="K3887" s="247">
        <f>IF(A3887="","",A3887*D3887)</f>
      </c>
      <c r="L3887" s="246">
        <f>IF(A3887="","",IF(OR(A3887=1,A3887=0),H3887,0))</f>
      </c>
      <c r="M3887" s="246">
        <f>IF(A3887="","",IF(A3887=-1,H3887,0))</f>
      </c>
      <c r="N3887">
        <f>IF(J3887="","",IF(E3887="SGD",1,IF(E3887="USD",Settings!$B$22,IF(E3887="HKD",Settings!$B$23,1))))</f>
      </c>
      <c r="O3887">
        <f>IF(OR(B3887="",C3887="",E3887=""),0,(IF(A3887=-1,H3887,0)-IF(OR(A3887=1,A3887=0),H3887,0)+IF(A3887=2,H3887,0))*IF(E3887="SGD",1,IF(E3887="USD",Settings!$B$22,IF(E3887="HKD",Settings!$B$23,1))))</f>
        <v>0</v>
      </c>
      <c r="P3887">
        <f>IF(OR(B3887="",C3887="",E3887=""),0,IF(A3887=2,H3887*IF(E3887="SGD",1,IF(E3887="USD",Settings!$B$22,IF(E3887="HKD",Settings!$B$23,1))),0))</f>
        <v>0</v>
      </c>
      <c r="Q3887" s="312">
        <f>IF(OR(J3887="",G3887=""),"",G3887+ROW()/1000000)</f>
      </c>
      <c r="R3887" s="247">
        <f>IF(Q3887="","",SUMIFS(Txn[Signed Units],Txn[Key],J3887,Txn[Transaction Order],"&lt;="&amp;Q3887))</f>
      </c>
    </row>
    <row r="3888" spans="10:18" ht="15" customHeight="1" x14ac:dyDescent="0.15">
      <c r="J3888" s="246">
        <f>IF(OR(B3888="",C3888="",E3888=""),"",B3888&amp;":"&amp;C3888&amp;":"&amp;E3888)</f>
      </c>
      <c r="K3888" s="247">
        <f>IF(A3888="","",A3888*D3888)</f>
      </c>
      <c r="L3888" s="246">
        <f>IF(A3888="","",IF(OR(A3888=1,A3888=0),H3888,0))</f>
      </c>
      <c r="M3888" s="246">
        <f>IF(A3888="","",IF(A3888=-1,H3888,0))</f>
      </c>
      <c r="N3888">
        <f>IF(J3888="","",IF(E3888="SGD",1,IF(E3888="USD",Settings!$B$22,IF(E3888="HKD",Settings!$B$23,1))))</f>
      </c>
      <c r="O3888">
        <f>IF(OR(B3888="",C3888="",E3888=""),0,(IF(A3888=-1,H3888,0)-IF(OR(A3888=1,A3888=0),H3888,0)+IF(A3888=2,H3888,0))*IF(E3888="SGD",1,IF(E3888="USD",Settings!$B$22,IF(E3888="HKD",Settings!$B$23,1))))</f>
        <v>0</v>
      </c>
      <c r="P3888">
        <f>IF(OR(B3888="",C3888="",E3888=""),0,IF(A3888=2,H3888*IF(E3888="SGD",1,IF(E3888="USD",Settings!$B$22,IF(E3888="HKD",Settings!$B$23,1))),0))</f>
        <v>0</v>
      </c>
      <c r="Q3888" s="312">
        <f>IF(OR(J3888="",G3888=""),"",G3888+ROW()/1000000)</f>
      </c>
      <c r="R3888" s="247">
        <f>IF(Q3888="","",SUMIFS(Txn[Signed Units],Txn[Key],J3888,Txn[Transaction Order],"&lt;="&amp;Q3888))</f>
      </c>
    </row>
    <row r="3889" spans="10:18" ht="15" customHeight="1" x14ac:dyDescent="0.15">
      <c r="J3889" s="246">
        <f>IF(OR(B3889="",C3889="",E3889=""),"",B3889&amp;":"&amp;C3889&amp;":"&amp;E3889)</f>
      </c>
      <c r="K3889" s="247">
        <f>IF(A3889="","",A3889*D3889)</f>
      </c>
      <c r="L3889" s="246">
        <f>IF(A3889="","",IF(OR(A3889=1,A3889=0),H3889,0))</f>
      </c>
      <c r="M3889" s="246">
        <f>IF(A3889="","",IF(A3889=-1,H3889,0))</f>
      </c>
      <c r="N3889">
        <f>IF(J3889="","",IF(E3889="SGD",1,IF(E3889="USD",Settings!$B$22,IF(E3889="HKD",Settings!$B$23,1))))</f>
      </c>
      <c r="O3889">
        <f>IF(OR(B3889="",C3889="",E3889=""),0,(IF(A3889=-1,H3889,0)-IF(OR(A3889=1,A3889=0),H3889,0)+IF(A3889=2,H3889,0))*IF(E3889="SGD",1,IF(E3889="USD",Settings!$B$22,IF(E3889="HKD",Settings!$B$23,1))))</f>
        <v>0</v>
      </c>
      <c r="P3889">
        <f>IF(OR(B3889="",C3889="",E3889=""),0,IF(A3889=2,H3889*IF(E3889="SGD",1,IF(E3889="USD",Settings!$B$22,IF(E3889="HKD",Settings!$B$23,1))),0))</f>
        <v>0</v>
      </c>
      <c r="Q3889" s="312">
        <f>IF(OR(J3889="",G3889=""),"",G3889+ROW()/1000000)</f>
      </c>
      <c r="R3889" s="247">
        <f>IF(Q3889="","",SUMIFS(Txn[Signed Units],Txn[Key],J3889,Txn[Transaction Order],"&lt;="&amp;Q3889))</f>
      </c>
    </row>
    <row r="3890" spans="10:18" ht="15" customHeight="1" x14ac:dyDescent="0.15">
      <c r="J3890" s="246">
        <f>IF(OR(B3890="",C3890="",E3890=""),"",B3890&amp;":"&amp;C3890&amp;":"&amp;E3890)</f>
      </c>
      <c r="K3890" s="247">
        <f>IF(A3890="","",A3890*D3890)</f>
      </c>
      <c r="L3890" s="246">
        <f>IF(A3890="","",IF(OR(A3890=1,A3890=0),H3890,0))</f>
      </c>
      <c r="M3890" s="246">
        <f>IF(A3890="","",IF(A3890=-1,H3890,0))</f>
      </c>
      <c r="N3890">
        <f>IF(J3890="","",IF(E3890="SGD",1,IF(E3890="USD",Settings!$B$22,IF(E3890="HKD",Settings!$B$23,1))))</f>
      </c>
      <c r="O3890">
        <f>IF(OR(B3890="",C3890="",E3890=""),0,(IF(A3890=-1,H3890,0)-IF(OR(A3890=1,A3890=0),H3890,0)+IF(A3890=2,H3890,0))*IF(E3890="SGD",1,IF(E3890="USD",Settings!$B$22,IF(E3890="HKD",Settings!$B$23,1))))</f>
        <v>0</v>
      </c>
      <c r="P3890">
        <f>IF(OR(B3890="",C3890="",E3890=""),0,IF(A3890=2,H3890*IF(E3890="SGD",1,IF(E3890="USD",Settings!$B$22,IF(E3890="HKD",Settings!$B$23,1))),0))</f>
        <v>0</v>
      </c>
      <c r="Q3890" s="312">
        <f>IF(OR(J3890="",G3890=""),"",G3890+ROW()/1000000)</f>
      </c>
      <c r="R3890" s="247">
        <f>IF(Q3890="","",SUMIFS(Txn[Signed Units],Txn[Key],J3890,Txn[Transaction Order],"&lt;="&amp;Q3890))</f>
      </c>
    </row>
    <row r="3891" spans="10:18" ht="15" customHeight="1" x14ac:dyDescent="0.15">
      <c r="J3891" s="246">
        <f>IF(OR(B3891="",C3891="",E3891=""),"",B3891&amp;":"&amp;C3891&amp;":"&amp;E3891)</f>
      </c>
      <c r="K3891" s="247">
        <f>IF(A3891="","",A3891*D3891)</f>
      </c>
      <c r="L3891" s="246">
        <f>IF(A3891="","",IF(OR(A3891=1,A3891=0),H3891,0))</f>
      </c>
      <c r="M3891" s="246">
        <f>IF(A3891="","",IF(A3891=-1,H3891,0))</f>
      </c>
      <c r="N3891">
        <f>IF(J3891="","",IF(E3891="SGD",1,IF(E3891="USD",Settings!$B$22,IF(E3891="HKD",Settings!$B$23,1))))</f>
      </c>
      <c r="O3891">
        <f>IF(OR(B3891="",C3891="",E3891=""),0,(IF(A3891=-1,H3891,0)-IF(OR(A3891=1,A3891=0),H3891,0)+IF(A3891=2,H3891,0))*IF(E3891="SGD",1,IF(E3891="USD",Settings!$B$22,IF(E3891="HKD",Settings!$B$23,1))))</f>
        <v>0</v>
      </c>
      <c r="P3891">
        <f>IF(OR(B3891="",C3891="",E3891=""),0,IF(A3891=2,H3891*IF(E3891="SGD",1,IF(E3891="USD",Settings!$B$22,IF(E3891="HKD",Settings!$B$23,1))),0))</f>
        <v>0</v>
      </c>
      <c r="Q3891" s="312">
        <f>IF(OR(J3891="",G3891=""),"",G3891+ROW()/1000000)</f>
      </c>
      <c r="R3891" s="247">
        <f>IF(Q3891="","",SUMIFS(Txn[Signed Units],Txn[Key],J3891,Txn[Transaction Order],"&lt;="&amp;Q3891))</f>
      </c>
    </row>
    <row r="3892" spans="10:18" ht="15" customHeight="1" x14ac:dyDescent="0.15">
      <c r="J3892" s="246">
        <f>IF(OR(B3892="",C3892="",E3892=""),"",B3892&amp;":"&amp;C3892&amp;":"&amp;E3892)</f>
      </c>
      <c r="K3892" s="247">
        <f>IF(A3892="","",A3892*D3892)</f>
      </c>
      <c r="L3892" s="246">
        <f>IF(A3892="","",IF(OR(A3892=1,A3892=0),H3892,0))</f>
      </c>
      <c r="M3892" s="246">
        <f>IF(A3892="","",IF(A3892=-1,H3892,0))</f>
      </c>
      <c r="N3892">
        <f>IF(J3892="","",IF(E3892="SGD",1,IF(E3892="USD",Settings!$B$22,IF(E3892="HKD",Settings!$B$23,1))))</f>
      </c>
      <c r="O3892">
        <f>IF(OR(B3892="",C3892="",E3892=""),0,(IF(A3892=-1,H3892,0)-IF(OR(A3892=1,A3892=0),H3892,0)+IF(A3892=2,H3892,0))*IF(E3892="SGD",1,IF(E3892="USD",Settings!$B$22,IF(E3892="HKD",Settings!$B$23,1))))</f>
        <v>0</v>
      </c>
      <c r="P3892">
        <f>IF(OR(B3892="",C3892="",E3892=""),0,IF(A3892=2,H3892*IF(E3892="SGD",1,IF(E3892="USD",Settings!$B$22,IF(E3892="HKD",Settings!$B$23,1))),0))</f>
        <v>0</v>
      </c>
      <c r="Q3892" s="312">
        <f>IF(OR(J3892="",G3892=""),"",G3892+ROW()/1000000)</f>
      </c>
      <c r="R3892" s="247">
        <f>IF(Q3892="","",SUMIFS(Txn[Signed Units],Txn[Key],J3892,Txn[Transaction Order],"&lt;="&amp;Q3892))</f>
      </c>
    </row>
    <row r="3893" spans="10:18" ht="15" customHeight="1" x14ac:dyDescent="0.15">
      <c r="J3893" s="246">
        <f>IF(OR(B3893="",C3893="",E3893=""),"",B3893&amp;":"&amp;C3893&amp;":"&amp;E3893)</f>
      </c>
      <c r="K3893" s="247">
        <f>IF(A3893="","",A3893*D3893)</f>
      </c>
      <c r="L3893" s="246">
        <f>IF(A3893="","",IF(OR(A3893=1,A3893=0),H3893,0))</f>
      </c>
      <c r="M3893" s="246">
        <f>IF(A3893="","",IF(A3893=-1,H3893,0))</f>
      </c>
      <c r="N3893">
        <f>IF(J3893="","",IF(E3893="SGD",1,IF(E3893="USD",Settings!$B$22,IF(E3893="HKD",Settings!$B$23,1))))</f>
      </c>
      <c r="O3893">
        <f>IF(OR(B3893="",C3893="",E3893=""),0,(IF(A3893=-1,H3893,0)-IF(OR(A3893=1,A3893=0),H3893,0)+IF(A3893=2,H3893,0))*IF(E3893="SGD",1,IF(E3893="USD",Settings!$B$22,IF(E3893="HKD",Settings!$B$23,1))))</f>
        <v>0</v>
      </c>
      <c r="P3893">
        <f>IF(OR(B3893="",C3893="",E3893=""),0,IF(A3893=2,H3893*IF(E3893="SGD",1,IF(E3893="USD",Settings!$B$22,IF(E3893="HKD",Settings!$B$23,1))),0))</f>
        <v>0</v>
      </c>
      <c r="Q3893" s="312">
        <f>IF(OR(J3893="",G3893=""),"",G3893+ROW()/1000000)</f>
      </c>
      <c r="R3893" s="247">
        <f>IF(Q3893="","",SUMIFS(Txn[Signed Units],Txn[Key],J3893,Txn[Transaction Order],"&lt;="&amp;Q3893))</f>
      </c>
    </row>
    <row r="3894" spans="10:18" ht="15" customHeight="1" x14ac:dyDescent="0.15">
      <c r="J3894" s="246">
        <f>IF(OR(B3894="",C3894="",E3894=""),"",B3894&amp;":"&amp;C3894&amp;":"&amp;E3894)</f>
      </c>
      <c r="K3894" s="247">
        <f>IF(A3894="","",A3894*D3894)</f>
      </c>
      <c r="L3894" s="246">
        <f>IF(A3894="","",IF(OR(A3894=1,A3894=0),H3894,0))</f>
      </c>
      <c r="M3894" s="246">
        <f>IF(A3894="","",IF(A3894=-1,H3894,0))</f>
      </c>
      <c r="N3894">
        <f>IF(J3894="","",IF(E3894="SGD",1,IF(E3894="USD",Settings!$B$22,IF(E3894="HKD",Settings!$B$23,1))))</f>
      </c>
      <c r="O3894">
        <f>IF(OR(B3894="",C3894="",E3894=""),0,(IF(A3894=-1,H3894,0)-IF(OR(A3894=1,A3894=0),H3894,0)+IF(A3894=2,H3894,0))*IF(E3894="SGD",1,IF(E3894="USD",Settings!$B$22,IF(E3894="HKD",Settings!$B$23,1))))</f>
        <v>0</v>
      </c>
      <c r="P3894">
        <f>IF(OR(B3894="",C3894="",E3894=""),0,IF(A3894=2,H3894*IF(E3894="SGD",1,IF(E3894="USD",Settings!$B$22,IF(E3894="HKD",Settings!$B$23,1))),0))</f>
        <v>0</v>
      </c>
      <c r="Q3894" s="312">
        <f>IF(OR(J3894="",G3894=""),"",G3894+ROW()/1000000)</f>
      </c>
      <c r="R3894" s="247">
        <f>IF(Q3894="","",SUMIFS(Txn[Signed Units],Txn[Key],J3894,Txn[Transaction Order],"&lt;="&amp;Q3894))</f>
      </c>
    </row>
    <row r="3895" spans="10:18" ht="15" customHeight="1" x14ac:dyDescent="0.15">
      <c r="J3895" s="246">
        <f>IF(OR(B3895="",C3895="",E3895=""),"",B3895&amp;":"&amp;C3895&amp;":"&amp;E3895)</f>
      </c>
      <c r="K3895" s="247">
        <f>IF(A3895="","",A3895*D3895)</f>
      </c>
      <c r="L3895" s="246">
        <f>IF(A3895="","",IF(OR(A3895=1,A3895=0),H3895,0))</f>
      </c>
      <c r="M3895" s="246">
        <f>IF(A3895="","",IF(A3895=-1,H3895,0))</f>
      </c>
      <c r="N3895">
        <f>IF(J3895="","",IF(E3895="SGD",1,IF(E3895="USD",Settings!$B$22,IF(E3895="HKD",Settings!$B$23,1))))</f>
      </c>
      <c r="O3895">
        <f>IF(OR(B3895="",C3895="",E3895=""),0,(IF(A3895=-1,H3895,0)-IF(OR(A3895=1,A3895=0),H3895,0)+IF(A3895=2,H3895,0))*IF(E3895="SGD",1,IF(E3895="USD",Settings!$B$22,IF(E3895="HKD",Settings!$B$23,1))))</f>
        <v>0</v>
      </c>
      <c r="P3895">
        <f>IF(OR(B3895="",C3895="",E3895=""),0,IF(A3895=2,H3895*IF(E3895="SGD",1,IF(E3895="USD",Settings!$B$22,IF(E3895="HKD",Settings!$B$23,1))),0))</f>
        <v>0</v>
      </c>
      <c r="Q3895" s="312">
        <f>IF(OR(J3895="",G3895=""),"",G3895+ROW()/1000000)</f>
      </c>
      <c r="R3895" s="247">
        <f>IF(Q3895="","",SUMIFS(Txn[Signed Units],Txn[Key],J3895,Txn[Transaction Order],"&lt;="&amp;Q3895))</f>
      </c>
    </row>
    <row r="3896" spans="10:18" ht="15" customHeight="1" x14ac:dyDescent="0.15">
      <c r="J3896" s="246">
        <f>IF(OR(B3896="",C3896="",E3896=""),"",B3896&amp;":"&amp;C3896&amp;":"&amp;E3896)</f>
      </c>
      <c r="K3896" s="247">
        <f>IF(A3896="","",A3896*D3896)</f>
      </c>
      <c r="L3896" s="246">
        <f>IF(A3896="","",IF(OR(A3896=1,A3896=0),H3896,0))</f>
      </c>
      <c r="M3896" s="246">
        <f>IF(A3896="","",IF(A3896=-1,H3896,0))</f>
      </c>
      <c r="N3896">
        <f>IF(J3896="","",IF(E3896="SGD",1,IF(E3896="USD",Settings!$B$22,IF(E3896="HKD",Settings!$B$23,1))))</f>
      </c>
      <c r="O3896">
        <f>IF(OR(B3896="",C3896="",E3896=""),0,(IF(A3896=-1,H3896,0)-IF(OR(A3896=1,A3896=0),H3896,0)+IF(A3896=2,H3896,0))*IF(E3896="SGD",1,IF(E3896="USD",Settings!$B$22,IF(E3896="HKD",Settings!$B$23,1))))</f>
        <v>0</v>
      </c>
      <c r="P3896">
        <f>IF(OR(B3896="",C3896="",E3896=""),0,IF(A3896=2,H3896*IF(E3896="SGD",1,IF(E3896="USD",Settings!$B$22,IF(E3896="HKD",Settings!$B$23,1))),0))</f>
        <v>0</v>
      </c>
      <c r="Q3896" s="312">
        <f>IF(OR(J3896="",G3896=""),"",G3896+ROW()/1000000)</f>
      </c>
      <c r="R3896" s="247">
        <f>IF(Q3896="","",SUMIFS(Txn[Signed Units],Txn[Key],J3896,Txn[Transaction Order],"&lt;="&amp;Q3896))</f>
      </c>
    </row>
    <row r="3897" spans="10:18" ht="15" customHeight="1" x14ac:dyDescent="0.15">
      <c r="J3897" s="246">
        <f>IF(OR(B3897="",C3897="",E3897=""),"",B3897&amp;":"&amp;C3897&amp;":"&amp;E3897)</f>
      </c>
      <c r="K3897" s="247">
        <f>IF(A3897="","",A3897*D3897)</f>
      </c>
      <c r="L3897" s="246">
        <f>IF(A3897="","",IF(OR(A3897=1,A3897=0),H3897,0))</f>
      </c>
      <c r="M3897" s="246">
        <f>IF(A3897="","",IF(A3897=-1,H3897,0))</f>
      </c>
      <c r="N3897">
        <f>IF(J3897="","",IF(E3897="SGD",1,IF(E3897="USD",Settings!$B$22,IF(E3897="HKD",Settings!$B$23,1))))</f>
      </c>
      <c r="O3897">
        <f>IF(OR(B3897="",C3897="",E3897=""),0,(IF(A3897=-1,H3897,0)-IF(OR(A3897=1,A3897=0),H3897,0)+IF(A3897=2,H3897,0))*IF(E3897="SGD",1,IF(E3897="USD",Settings!$B$22,IF(E3897="HKD",Settings!$B$23,1))))</f>
        <v>0</v>
      </c>
      <c r="P3897">
        <f>IF(OR(B3897="",C3897="",E3897=""),0,IF(A3897=2,H3897*IF(E3897="SGD",1,IF(E3897="USD",Settings!$B$22,IF(E3897="HKD",Settings!$B$23,1))),0))</f>
        <v>0</v>
      </c>
      <c r="Q3897" s="312">
        <f>IF(OR(J3897="",G3897=""),"",G3897+ROW()/1000000)</f>
      </c>
      <c r="R3897" s="247">
        <f>IF(Q3897="","",SUMIFS(Txn[Signed Units],Txn[Key],J3897,Txn[Transaction Order],"&lt;="&amp;Q3897))</f>
      </c>
    </row>
    <row r="3898" spans="10:18" ht="15" customHeight="1" x14ac:dyDescent="0.15">
      <c r="J3898" s="246">
        <f>IF(OR(B3898="",C3898="",E3898=""),"",B3898&amp;":"&amp;C3898&amp;":"&amp;E3898)</f>
      </c>
      <c r="K3898" s="247">
        <f>IF(A3898="","",A3898*D3898)</f>
      </c>
      <c r="L3898" s="246">
        <f>IF(A3898="","",IF(OR(A3898=1,A3898=0),H3898,0))</f>
      </c>
      <c r="M3898" s="246">
        <f>IF(A3898="","",IF(A3898=-1,H3898,0))</f>
      </c>
      <c r="N3898">
        <f>IF(J3898="","",IF(E3898="SGD",1,IF(E3898="USD",Settings!$B$22,IF(E3898="HKD",Settings!$B$23,1))))</f>
      </c>
      <c r="O3898">
        <f>IF(OR(B3898="",C3898="",E3898=""),0,(IF(A3898=-1,H3898,0)-IF(OR(A3898=1,A3898=0),H3898,0)+IF(A3898=2,H3898,0))*IF(E3898="SGD",1,IF(E3898="USD",Settings!$B$22,IF(E3898="HKD",Settings!$B$23,1))))</f>
        <v>0</v>
      </c>
      <c r="P3898">
        <f>IF(OR(B3898="",C3898="",E3898=""),0,IF(A3898=2,H3898*IF(E3898="SGD",1,IF(E3898="USD",Settings!$B$22,IF(E3898="HKD",Settings!$B$23,1))),0))</f>
        <v>0</v>
      </c>
      <c r="Q3898" s="312">
        <f>IF(OR(J3898="",G3898=""),"",G3898+ROW()/1000000)</f>
      </c>
      <c r="R3898" s="247">
        <f>IF(Q3898="","",SUMIFS(Txn[Signed Units],Txn[Key],J3898,Txn[Transaction Order],"&lt;="&amp;Q3898))</f>
      </c>
    </row>
    <row r="3899" spans="10:18" ht="15" customHeight="1" x14ac:dyDescent="0.15">
      <c r="J3899" s="246">
        <f>IF(OR(B3899="",C3899="",E3899=""),"",B3899&amp;":"&amp;C3899&amp;":"&amp;E3899)</f>
      </c>
      <c r="K3899" s="247">
        <f>IF(A3899="","",A3899*D3899)</f>
      </c>
      <c r="L3899" s="246">
        <f>IF(A3899="","",IF(OR(A3899=1,A3899=0),H3899,0))</f>
      </c>
      <c r="M3899" s="246">
        <f>IF(A3899="","",IF(A3899=-1,H3899,0))</f>
      </c>
      <c r="N3899">
        <f>IF(J3899="","",IF(E3899="SGD",1,IF(E3899="USD",Settings!$B$22,IF(E3899="HKD",Settings!$B$23,1))))</f>
      </c>
      <c r="O3899">
        <f>IF(OR(B3899="",C3899="",E3899=""),0,(IF(A3899=-1,H3899,0)-IF(OR(A3899=1,A3899=0),H3899,0)+IF(A3899=2,H3899,0))*IF(E3899="SGD",1,IF(E3899="USD",Settings!$B$22,IF(E3899="HKD",Settings!$B$23,1))))</f>
        <v>0</v>
      </c>
      <c r="P3899">
        <f>IF(OR(B3899="",C3899="",E3899=""),0,IF(A3899=2,H3899*IF(E3899="SGD",1,IF(E3899="USD",Settings!$B$22,IF(E3899="HKD",Settings!$B$23,1))),0))</f>
        <v>0</v>
      </c>
      <c r="Q3899" s="312">
        <f>IF(OR(J3899="",G3899=""),"",G3899+ROW()/1000000)</f>
      </c>
      <c r="R3899" s="247">
        <f>IF(Q3899="","",SUMIFS(Txn[Signed Units],Txn[Key],J3899,Txn[Transaction Order],"&lt;="&amp;Q3899))</f>
      </c>
    </row>
    <row r="3900" spans="10:18" ht="15" customHeight="1" x14ac:dyDescent="0.15">
      <c r="J3900" s="246">
        <f>IF(OR(B3900="",C3900="",E3900=""),"",B3900&amp;":"&amp;C3900&amp;":"&amp;E3900)</f>
      </c>
      <c r="K3900" s="247">
        <f>IF(A3900="","",A3900*D3900)</f>
      </c>
      <c r="L3900" s="246">
        <f>IF(A3900="","",IF(OR(A3900=1,A3900=0),H3900,0))</f>
      </c>
      <c r="M3900" s="246">
        <f>IF(A3900="","",IF(A3900=-1,H3900,0))</f>
      </c>
      <c r="N3900">
        <f>IF(J3900="","",IF(E3900="SGD",1,IF(E3900="USD",Settings!$B$22,IF(E3900="HKD",Settings!$B$23,1))))</f>
      </c>
      <c r="O3900">
        <f>IF(OR(B3900="",C3900="",E3900=""),0,(IF(A3900=-1,H3900,0)-IF(OR(A3900=1,A3900=0),H3900,0)+IF(A3900=2,H3900,0))*IF(E3900="SGD",1,IF(E3900="USD",Settings!$B$22,IF(E3900="HKD",Settings!$B$23,1))))</f>
        <v>0</v>
      </c>
      <c r="P3900">
        <f>IF(OR(B3900="",C3900="",E3900=""),0,IF(A3900=2,H3900*IF(E3900="SGD",1,IF(E3900="USD",Settings!$B$22,IF(E3900="HKD",Settings!$B$23,1))),0))</f>
        <v>0</v>
      </c>
      <c r="Q3900" s="312">
        <f>IF(OR(J3900="",G3900=""),"",G3900+ROW()/1000000)</f>
      </c>
      <c r="R3900" s="247">
        <f>IF(Q3900="","",SUMIFS(Txn[Signed Units],Txn[Key],J3900,Txn[Transaction Order],"&lt;="&amp;Q3900))</f>
      </c>
    </row>
    <row r="3901" spans="10:18" ht="15" customHeight="1" x14ac:dyDescent="0.15">
      <c r="J3901" s="246">
        <f>IF(OR(B3901="",C3901="",E3901=""),"",B3901&amp;":"&amp;C3901&amp;":"&amp;E3901)</f>
      </c>
      <c r="K3901" s="247">
        <f>IF(A3901="","",A3901*D3901)</f>
      </c>
      <c r="L3901" s="246">
        <f>IF(A3901="","",IF(OR(A3901=1,A3901=0),H3901,0))</f>
      </c>
      <c r="M3901" s="246">
        <f>IF(A3901="","",IF(A3901=-1,H3901,0))</f>
      </c>
      <c r="N3901">
        <f>IF(J3901="","",IF(E3901="SGD",1,IF(E3901="USD",Settings!$B$22,IF(E3901="HKD",Settings!$B$23,1))))</f>
      </c>
      <c r="O3901">
        <f>IF(OR(B3901="",C3901="",E3901=""),0,(IF(A3901=-1,H3901,0)-IF(OR(A3901=1,A3901=0),H3901,0)+IF(A3901=2,H3901,0))*IF(E3901="SGD",1,IF(E3901="USD",Settings!$B$22,IF(E3901="HKD",Settings!$B$23,1))))</f>
        <v>0</v>
      </c>
      <c r="P3901">
        <f>IF(OR(B3901="",C3901="",E3901=""),0,IF(A3901=2,H3901*IF(E3901="SGD",1,IF(E3901="USD",Settings!$B$22,IF(E3901="HKD",Settings!$B$23,1))),0))</f>
        <v>0</v>
      </c>
      <c r="Q3901" s="312">
        <f>IF(OR(J3901="",G3901=""),"",G3901+ROW()/1000000)</f>
      </c>
      <c r="R3901" s="247">
        <f>IF(Q3901="","",SUMIFS(Txn[Signed Units],Txn[Key],J3901,Txn[Transaction Order],"&lt;="&amp;Q3901))</f>
      </c>
    </row>
    <row r="3902" spans="10:18" ht="15" customHeight="1" x14ac:dyDescent="0.15">
      <c r="J3902" s="246">
        <f>IF(OR(B3902="",C3902="",E3902=""),"",B3902&amp;":"&amp;C3902&amp;":"&amp;E3902)</f>
      </c>
      <c r="K3902" s="247">
        <f>IF(A3902="","",A3902*D3902)</f>
      </c>
      <c r="L3902" s="246">
        <f>IF(A3902="","",IF(OR(A3902=1,A3902=0),H3902,0))</f>
      </c>
      <c r="M3902" s="246">
        <f>IF(A3902="","",IF(A3902=-1,H3902,0))</f>
      </c>
      <c r="N3902">
        <f>IF(J3902="","",IF(E3902="SGD",1,IF(E3902="USD",Settings!$B$22,IF(E3902="HKD",Settings!$B$23,1))))</f>
      </c>
      <c r="O3902">
        <f>IF(OR(B3902="",C3902="",E3902=""),0,(IF(A3902=-1,H3902,0)-IF(OR(A3902=1,A3902=0),H3902,0)+IF(A3902=2,H3902,0))*IF(E3902="SGD",1,IF(E3902="USD",Settings!$B$22,IF(E3902="HKD",Settings!$B$23,1))))</f>
        <v>0</v>
      </c>
      <c r="P3902">
        <f>IF(OR(B3902="",C3902="",E3902=""),0,IF(A3902=2,H3902*IF(E3902="SGD",1,IF(E3902="USD",Settings!$B$22,IF(E3902="HKD",Settings!$B$23,1))),0))</f>
        <v>0</v>
      </c>
      <c r="Q3902" s="312">
        <f>IF(OR(J3902="",G3902=""),"",G3902+ROW()/1000000)</f>
      </c>
      <c r="R3902" s="247">
        <f>IF(Q3902="","",SUMIFS(Txn[Signed Units],Txn[Key],J3902,Txn[Transaction Order],"&lt;="&amp;Q3902))</f>
      </c>
    </row>
    <row r="3903" spans="10:18" ht="15" customHeight="1" x14ac:dyDescent="0.15">
      <c r="J3903" s="246">
        <f>IF(OR(B3903="",C3903="",E3903=""),"",B3903&amp;":"&amp;C3903&amp;":"&amp;E3903)</f>
      </c>
      <c r="K3903" s="247">
        <f>IF(A3903="","",A3903*D3903)</f>
      </c>
      <c r="L3903" s="246">
        <f>IF(A3903="","",IF(OR(A3903=1,A3903=0),H3903,0))</f>
      </c>
      <c r="M3903" s="246">
        <f>IF(A3903="","",IF(A3903=-1,H3903,0))</f>
      </c>
      <c r="N3903">
        <f>IF(J3903="","",IF(E3903="SGD",1,IF(E3903="USD",Settings!$B$22,IF(E3903="HKD",Settings!$B$23,1))))</f>
      </c>
      <c r="O3903">
        <f>IF(OR(B3903="",C3903="",E3903=""),0,(IF(A3903=-1,H3903,0)-IF(OR(A3903=1,A3903=0),H3903,0)+IF(A3903=2,H3903,0))*IF(E3903="SGD",1,IF(E3903="USD",Settings!$B$22,IF(E3903="HKD",Settings!$B$23,1))))</f>
        <v>0</v>
      </c>
      <c r="P3903">
        <f>IF(OR(B3903="",C3903="",E3903=""),0,IF(A3903=2,H3903*IF(E3903="SGD",1,IF(E3903="USD",Settings!$B$22,IF(E3903="HKD",Settings!$B$23,1))),0))</f>
        <v>0</v>
      </c>
      <c r="Q3903" s="312">
        <f>IF(OR(J3903="",G3903=""),"",G3903+ROW()/1000000)</f>
      </c>
      <c r="R3903" s="247">
        <f>IF(Q3903="","",SUMIFS(Txn[Signed Units],Txn[Key],J3903,Txn[Transaction Order],"&lt;="&amp;Q3903))</f>
      </c>
    </row>
    <row r="3904" spans="10:18" ht="15" customHeight="1" x14ac:dyDescent="0.15">
      <c r="J3904" s="246">
        <f>IF(OR(B3904="",C3904="",E3904=""),"",B3904&amp;":"&amp;C3904&amp;":"&amp;E3904)</f>
      </c>
      <c r="K3904" s="247">
        <f>IF(A3904="","",A3904*D3904)</f>
      </c>
      <c r="L3904" s="246">
        <f>IF(A3904="","",IF(OR(A3904=1,A3904=0),H3904,0))</f>
      </c>
      <c r="M3904" s="246">
        <f>IF(A3904="","",IF(A3904=-1,H3904,0))</f>
      </c>
      <c r="N3904">
        <f>IF(J3904="","",IF(E3904="SGD",1,IF(E3904="USD",Settings!$B$22,IF(E3904="HKD",Settings!$B$23,1))))</f>
      </c>
      <c r="O3904">
        <f>IF(OR(B3904="",C3904="",E3904=""),0,(IF(A3904=-1,H3904,0)-IF(OR(A3904=1,A3904=0),H3904,0)+IF(A3904=2,H3904,0))*IF(E3904="SGD",1,IF(E3904="USD",Settings!$B$22,IF(E3904="HKD",Settings!$B$23,1))))</f>
        <v>0</v>
      </c>
      <c r="P3904">
        <f>IF(OR(B3904="",C3904="",E3904=""),0,IF(A3904=2,H3904*IF(E3904="SGD",1,IF(E3904="USD",Settings!$B$22,IF(E3904="HKD",Settings!$B$23,1))),0))</f>
        <v>0</v>
      </c>
      <c r="Q3904" s="312">
        <f>IF(OR(J3904="",G3904=""),"",G3904+ROW()/1000000)</f>
      </c>
      <c r="R3904" s="247">
        <f>IF(Q3904="","",SUMIFS(Txn[Signed Units],Txn[Key],J3904,Txn[Transaction Order],"&lt;="&amp;Q3904))</f>
      </c>
    </row>
    <row r="3905" spans="10:18" ht="15" customHeight="1" x14ac:dyDescent="0.15">
      <c r="J3905" s="246">
        <f>IF(OR(B3905="",C3905="",E3905=""),"",B3905&amp;":"&amp;C3905&amp;":"&amp;E3905)</f>
      </c>
      <c r="K3905" s="247">
        <f>IF(A3905="","",A3905*D3905)</f>
      </c>
      <c r="L3905" s="246">
        <f>IF(A3905="","",IF(OR(A3905=1,A3905=0),H3905,0))</f>
      </c>
      <c r="M3905" s="246">
        <f>IF(A3905="","",IF(A3905=-1,H3905,0))</f>
      </c>
      <c r="N3905">
        <f>IF(J3905="","",IF(E3905="SGD",1,IF(E3905="USD",Settings!$B$22,IF(E3905="HKD",Settings!$B$23,1))))</f>
      </c>
      <c r="O3905">
        <f>IF(OR(B3905="",C3905="",E3905=""),0,(IF(A3905=-1,H3905,0)-IF(OR(A3905=1,A3905=0),H3905,0)+IF(A3905=2,H3905,0))*IF(E3905="SGD",1,IF(E3905="USD",Settings!$B$22,IF(E3905="HKD",Settings!$B$23,1))))</f>
        <v>0</v>
      </c>
      <c r="P3905">
        <f>IF(OR(B3905="",C3905="",E3905=""),0,IF(A3905=2,H3905*IF(E3905="SGD",1,IF(E3905="USD",Settings!$B$22,IF(E3905="HKD",Settings!$B$23,1))),0))</f>
        <v>0</v>
      </c>
      <c r="Q3905" s="312">
        <f>IF(OR(J3905="",G3905=""),"",G3905+ROW()/1000000)</f>
      </c>
      <c r="R3905" s="247">
        <f>IF(Q3905="","",SUMIFS(Txn[Signed Units],Txn[Key],J3905,Txn[Transaction Order],"&lt;="&amp;Q3905))</f>
      </c>
    </row>
    <row r="3906" spans="10:18" ht="15" customHeight="1" x14ac:dyDescent="0.15">
      <c r="J3906" s="246">
        <f>IF(OR(B3906="",C3906="",E3906=""),"",B3906&amp;":"&amp;C3906&amp;":"&amp;E3906)</f>
      </c>
      <c r="K3906" s="247">
        <f>IF(A3906="","",A3906*D3906)</f>
      </c>
      <c r="L3906" s="246">
        <f>IF(A3906="","",IF(OR(A3906=1,A3906=0),H3906,0))</f>
      </c>
      <c r="M3906" s="246">
        <f>IF(A3906="","",IF(A3906=-1,H3906,0))</f>
      </c>
      <c r="N3906">
        <f>IF(J3906="","",IF(E3906="SGD",1,IF(E3906="USD",Settings!$B$22,IF(E3906="HKD",Settings!$B$23,1))))</f>
      </c>
      <c r="O3906">
        <f>IF(OR(B3906="",C3906="",E3906=""),0,(IF(A3906=-1,H3906,0)-IF(OR(A3906=1,A3906=0),H3906,0)+IF(A3906=2,H3906,0))*IF(E3906="SGD",1,IF(E3906="USD",Settings!$B$22,IF(E3906="HKD",Settings!$B$23,1))))</f>
        <v>0</v>
      </c>
      <c r="P3906">
        <f>IF(OR(B3906="",C3906="",E3906=""),0,IF(A3906=2,H3906*IF(E3906="SGD",1,IF(E3906="USD",Settings!$B$22,IF(E3906="HKD",Settings!$B$23,1))),0))</f>
        <v>0</v>
      </c>
      <c r="Q3906" s="312">
        <f>IF(OR(J3906="",G3906=""),"",G3906+ROW()/1000000)</f>
      </c>
      <c r="R3906" s="247">
        <f>IF(Q3906="","",SUMIFS(Txn[Signed Units],Txn[Key],J3906,Txn[Transaction Order],"&lt;="&amp;Q3906))</f>
      </c>
    </row>
    <row r="3907" spans="10:18" ht="15" customHeight="1" x14ac:dyDescent="0.15">
      <c r="J3907" s="246">
        <f>IF(OR(B3907="",C3907="",E3907=""),"",B3907&amp;":"&amp;C3907&amp;":"&amp;E3907)</f>
      </c>
      <c r="K3907" s="247">
        <f>IF(A3907="","",A3907*D3907)</f>
      </c>
      <c r="L3907" s="246">
        <f>IF(A3907="","",IF(OR(A3907=1,A3907=0),H3907,0))</f>
      </c>
      <c r="M3907" s="246">
        <f>IF(A3907="","",IF(A3907=-1,H3907,0))</f>
      </c>
      <c r="N3907">
        <f>IF(J3907="","",IF(E3907="SGD",1,IF(E3907="USD",Settings!$B$22,IF(E3907="HKD",Settings!$B$23,1))))</f>
      </c>
      <c r="O3907">
        <f>IF(OR(B3907="",C3907="",E3907=""),0,(IF(A3907=-1,H3907,0)-IF(OR(A3907=1,A3907=0),H3907,0)+IF(A3907=2,H3907,0))*IF(E3907="SGD",1,IF(E3907="USD",Settings!$B$22,IF(E3907="HKD",Settings!$B$23,1))))</f>
        <v>0</v>
      </c>
      <c r="P3907">
        <f>IF(OR(B3907="",C3907="",E3907=""),0,IF(A3907=2,H3907*IF(E3907="SGD",1,IF(E3907="USD",Settings!$B$22,IF(E3907="HKD",Settings!$B$23,1))),0))</f>
        <v>0</v>
      </c>
      <c r="Q3907" s="312">
        <f>IF(OR(J3907="",G3907=""),"",G3907+ROW()/1000000)</f>
      </c>
      <c r="R3907" s="247">
        <f>IF(Q3907="","",SUMIFS(Txn[Signed Units],Txn[Key],J3907,Txn[Transaction Order],"&lt;="&amp;Q3907))</f>
      </c>
    </row>
    <row r="3908" spans="10:18" ht="15" customHeight="1" x14ac:dyDescent="0.15">
      <c r="J3908" s="246">
        <f>IF(OR(B3908="",C3908="",E3908=""),"",B3908&amp;":"&amp;C3908&amp;":"&amp;E3908)</f>
      </c>
      <c r="K3908" s="247">
        <f>IF(A3908="","",A3908*D3908)</f>
      </c>
      <c r="L3908" s="246">
        <f>IF(A3908="","",IF(OR(A3908=1,A3908=0),H3908,0))</f>
      </c>
      <c r="M3908" s="246">
        <f>IF(A3908="","",IF(A3908=-1,H3908,0))</f>
      </c>
      <c r="N3908">
        <f>IF(J3908="","",IF(E3908="SGD",1,IF(E3908="USD",Settings!$B$22,IF(E3908="HKD",Settings!$B$23,1))))</f>
      </c>
      <c r="O3908">
        <f>IF(OR(B3908="",C3908="",E3908=""),0,(IF(A3908=-1,H3908,0)-IF(OR(A3908=1,A3908=0),H3908,0)+IF(A3908=2,H3908,0))*IF(E3908="SGD",1,IF(E3908="USD",Settings!$B$22,IF(E3908="HKD",Settings!$B$23,1))))</f>
        <v>0</v>
      </c>
      <c r="P3908">
        <f>IF(OR(B3908="",C3908="",E3908=""),0,IF(A3908=2,H3908*IF(E3908="SGD",1,IF(E3908="USD",Settings!$B$22,IF(E3908="HKD",Settings!$B$23,1))),0))</f>
        <v>0</v>
      </c>
      <c r="Q3908" s="312">
        <f>IF(OR(J3908="",G3908=""),"",G3908+ROW()/1000000)</f>
      </c>
      <c r="R3908" s="247">
        <f>IF(Q3908="","",SUMIFS(Txn[Signed Units],Txn[Key],J3908,Txn[Transaction Order],"&lt;="&amp;Q3908))</f>
      </c>
    </row>
    <row r="3909" spans="10:18" ht="15" customHeight="1" x14ac:dyDescent="0.15">
      <c r="J3909" s="246">
        <f>IF(OR(B3909="",C3909="",E3909=""),"",B3909&amp;":"&amp;C3909&amp;":"&amp;E3909)</f>
      </c>
      <c r="K3909" s="247">
        <f>IF(A3909="","",A3909*D3909)</f>
      </c>
      <c r="L3909" s="246">
        <f>IF(A3909="","",IF(OR(A3909=1,A3909=0),H3909,0))</f>
      </c>
      <c r="M3909" s="246">
        <f>IF(A3909="","",IF(A3909=-1,H3909,0))</f>
      </c>
      <c r="N3909">
        <f>IF(J3909="","",IF(E3909="SGD",1,IF(E3909="USD",Settings!$B$22,IF(E3909="HKD",Settings!$B$23,1))))</f>
      </c>
      <c r="O3909">
        <f>IF(OR(B3909="",C3909="",E3909=""),0,(IF(A3909=-1,H3909,0)-IF(OR(A3909=1,A3909=0),H3909,0)+IF(A3909=2,H3909,0))*IF(E3909="SGD",1,IF(E3909="USD",Settings!$B$22,IF(E3909="HKD",Settings!$B$23,1))))</f>
        <v>0</v>
      </c>
      <c r="P3909">
        <f>IF(OR(B3909="",C3909="",E3909=""),0,IF(A3909=2,H3909*IF(E3909="SGD",1,IF(E3909="USD",Settings!$B$22,IF(E3909="HKD",Settings!$B$23,1))),0))</f>
        <v>0</v>
      </c>
      <c r="Q3909" s="312">
        <f>IF(OR(J3909="",G3909=""),"",G3909+ROW()/1000000)</f>
      </c>
      <c r="R3909" s="247">
        <f>IF(Q3909="","",SUMIFS(Txn[Signed Units],Txn[Key],J3909,Txn[Transaction Order],"&lt;="&amp;Q3909))</f>
      </c>
    </row>
    <row r="3910" spans="10:18" ht="15" customHeight="1" x14ac:dyDescent="0.15">
      <c r="J3910" s="246">
        <f>IF(OR(B3910="",C3910="",E3910=""),"",B3910&amp;":"&amp;C3910&amp;":"&amp;E3910)</f>
      </c>
      <c r="K3910" s="247">
        <f>IF(A3910="","",A3910*D3910)</f>
      </c>
      <c r="L3910" s="246">
        <f>IF(A3910="","",IF(OR(A3910=1,A3910=0),H3910,0))</f>
      </c>
      <c r="M3910" s="246">
        <f>IF(A3910="","",IF(A3910=-1,H3910,0))</f>
      </c>
      <c r="N3910">
        <f>IF(J3910="","",IF(E3910="SGD",1,IF(E3910="USD",Settings!$B$22,IF(E3910="HKD",Settings!$B$23,1))))</f>
      </c>
      <c r="O3910">
        <f>IF(OR(B3910="",C3910="",E3910=""),0,(IF(A3910=-1,H3910,0)-IF(OR(A3910=1,A3910=0),H3910,0)+IF(A3910=2,H3910,0))*IF(E3910="SGD",1,IF(E3910="USD",Settings!$B$22,IF(E3910="HKD",Settings!$B$23,1))))</f>
        <v>0</v>
      </c>
      <c r="P3910">
        <f>IF(OR(B3910="",C3910="",E3910=""),0,IF(A3910=2,H3910*IF(E3910="SGD",1,IF(E3910="USD",Settings!$B$22,IF(E3910="HKD",Settings!$B$23,1))),0))</f>
        <v>0</v>
      </c>
      <c r="Q3910" s="312">
        <f>IF(OR(J3910="",G3910=""),"",G3910+ROW()/1000000)</f>
      </c>
      <c r="R3910" s="247">
        <f>IF(Q3910="","",SUMIFS(Txn[Signed Units],Txn[Key],J3910,Txn[Transaction Order],"&lt;="&amp;Q3910))</f>
      </c>
    </row>
    <row r="3911" spans="10:18" ht="15" customHeight="1" x14ac:dyDescent="0.15">
      <c r="J3911" s="246">
        <f>IF(OR(B3911="",C3911="",E3911=""),"",B3911&amp;":"&amp;C3911&amp;":"&amp;E3911)</f>
      </c>
      <c r="K3911" s="247">
        <f>IF(A3911="","",A3911*D3911)</f>
      </c>
      <c r="L3911" s="246">
        <f>IF(A3911="","",IF(OR(A3911=1,A3911=0),H3911,0))</f>
      </c>
      <c r="M3911" s="246">
        <f>IF(A3911="","",IF(A3911=-1,H3911,0))</f>
      </c>
      <c r="N3911">
        <f>IF(J3911="","",IF(E3911="SGD",1,IF(E3911="USD",Settings!$B$22,IF(E3911="HKD",Settings!$B$23,1))))</f>
      </c>
      <c r="O3911">
        <f>IF(OR(B3911="",C3911="",E3911=""),0,(IF(A3911=-1,H3911,0)-IF(OR(A3911=1,A3911=0),H3911,0)+IF(A3911=2,H3911,0))*IF(E3911="SGD",1,IF(E3911="USD",Settings!$B$22,IF(E3911="HKD",Settings!$B$23,1))))</f>
        <v>0</v>
      </c>
      <c r="P3911">
        <f>IF(OR(B3911="",C3911="",E3911=""),0,IF(A3911=2,H3911*IF(E3911="SGD",1,IF(E3911="USD",Settings!$B$22,IF(E3911="HKD",Settings!$B$23,1))),0))</f>
        <v>0</v>
      </c>
      <c r="Q3911" s="312">
        <f>IF(OR(J3911="",G3911=""),"",G3911+ROW()/1000000)</f>
      </c>
      <c r="R3911" s="247">
        <f>IF(Q3911="","",SUMIFS(Txn[Signed Units],Txn[Key],J3911,Txn[Transaction Order],"&lt;="&amp;Q3911))</f>
      </c>
    </row>
    <row r="3912" spans="10:18" ht="15" customHeight="1" x14ac:dyDescent="0.15">
      <c r="J3912" s="246">
        <f>IF(OR(B3912="",C3912="",E3912=""),"",B3912&amp;":"&amp;C3912&amp;":"&amp;E3912)</f>
      </c>
      <c r="K3912" s="247">
        <f>IF(A3912="","",A3912*D3912)</f>
      </c>
      <c r="L3912" s="246">
        <f>IF(A3912="","",IF(OR(A3912=1,A3912=0),H3912,0))</f>
      </c>
      <c r="M3912" s="246">
        <f>IF(A3912="","",IF(A3912=-1,H3912,0))</f>
      </c>
      <c r="N3912">
        <f>IF(J3912="","",IF(E3912="SGD",1,IF(E3912="USD",Settings!$B$22,IF(E3912="HKD",Settings!$B$23,1))))</f>
      </c>
      <c r="O3912">
        <f>IF(OR(B3912="",C3912="",E3912=""),0,(IF(A3912=-1,H3912,0)-IF(OR(A3912=1,A3912=0),H3912,0)+IF(A3912=2,H3912,0))*IF(E3912="SGD",1,IF(E3912="USD",Settings!$B$22,IF(E3912="HKD",Settings!$B$23,1))))</f>
        <v>0</v>
      </c>
      <c r="P3912">
        <f>IF(OR(B3912="",C3912="",E3912=""),0,IF(A3912=2,H3912*IF(E3912="SGD",1,IF(E3912="USD",Settings!$B$22,IF(E3912="HKD",Settings!$B$23,1))),0))</f>
        <v>0</v>
      </c>
      <c r="Q3912" s="312">
        <f>IF(OR(J3912="",G3912=""),"",G3912+ROW()/1000000)</f>
      </c>
      <c r="R3912" s="247">
        <f>IF(Q3912="","",SUMIFS(Txn[Signed Units],Txn[Key],J3912,Txn[Transaction Order],"&lt;="&amp;Q3912))</f>
      </c>
    </row>
    <row r="3913" spans="10:18" ht="15" customHeight="1" x14ac:dyDescent="0.15">
      <c r="J3913" s="246">
        <f>IF(OR(B3913="",C3913="",E3913=""),"",B3913&amp;":"&amp;C3913&amp;":"&amp;E3913)</f>
      </c>
      <c r="K3913" s="247">
        <f>IF(A3913="","",A3913*D3913)</f>
      </c>
      <c r="L3913" s="246">
        <f>IF(A3913="","",IF(OR(A3913=1,A3913=0),H3913,0))</f>
      </c>
      <c r="M3913" s="246">
        <f>IF(A3913="","",IF(A3913=-1,H3913,0))</f>
      </c>
      <c r="N3913">
        <f>IF(J3913="","",IF(E3913="SGD",1,IF(E3913="USD",Settings!$B$22,IF(E3913="HKD",Settings!$B$23,1))))</f>
      </c>
      <c r="O3913">
        <f>IF(OR(B3913="",C3913="",E3913=""),0,(IF(A3913=-1,H3913,0)-IF(OR(A3913=1,A3913=0),H3913,0)+IF(A3913=2,H3913,0))*IF(E3913="SGD",1,IF(E3913="USD",Settings!$B$22,IF(E3913="HKD",Settings!$B$23,1))))</f>
        <v>0</v>
      </c>
      <c r="P3913">
        <f>IF(OR(B3913="",C3913="",E3913=""),0,IF(A3913=2,H3913*IF(E3913="SGD",1,IF(E3913="USD",Settings!$B$22,IF(E3913="HKD",Settings!$B$23,1))),0))</f>
        <v>0</v>
      </c>
      <c r="Q3913" s="312">
        <f>IF(OR(J3913="",G3913=""),"",G3913+ROW()/1000000)</f>
      </c>
      <c r="R3913" s="247">
        <f>IF(Q3913="","",SUMIFS(Txn[Signed Units],Txn[Key],J3913,Txn[Transaction Order],"&lt;="&amp;Q3913))</f>
      </c>
    </row>
    <row r="3914" spans="10:18" ht="15" customHeight="1" x14ac:dyDescent="0.15">
      <c r="J3914" s="246">
        <f>IF(OR(B3914="",C3914="",E3914=""),"",B3914&amp;":"&amp;C3914&amp;":"&amp;E3914)</f>
      </c>
      <c r="K3914" s="247">
        <f>IF(A3914="","",A3914*D3914)</f>
      </c>
      <c r="L3914" s="246">
        <f>IF(A3914="","",IF(OR(A3914=1,A3914=0),H3914,0))</f>
      </c>
      <c r="M3914" s="246">
        <f>IF(A3914="","",IF(A3914=-1,H3914,0))</f>
      </c>
      <c r="N3914">
        <f>IF(J3914="","",IF(E3914="SGD",1,IF(E3914="USD",Settings!$B$22,IF(E3914="HKD",Settings!$B$23,1))))</f>
      </c>
      <c r="O3914">
        <f>IF(OR(B3914="",C3914="",E3914=""),0,(IF(A3914=-1,H3914,0)-IF(OR(A3914=1,A3914=0),H3914,0)+IF(A3914=2,H3914,0))*IF(E3914="SGD",1,IF(E3914="USD",Settings!$B$22,IF(E3914="HKD",Settings!$B$23,1))))</f>
        <v>0</v>
      </c>
      <c r="P3914">
        <f>IF(OR(B3914="",C3914="",E3914=""),0,IF(A3914=2,H3914*IF(E3914="SGD",1,IF(E3914="USD",Settings!$B$22,IF(E3914="HKD",Settings!$B$23,1))),0))</f>
        <v>0</v>
      </c>
      <c r="Q3914" s="312">
        <f>IF(OR(J3914="",G3914=""),"",G3914+ROW()/1000000)</f>
      </c>
      <c r="R3914" s="247">
        <f>IF(Q3914="","",SUMIFS(Txn[Signed Units],Txn[Key],J3914,Txn[Transaction Order],"&lt;="&amp;Q3914))</f>
      </c>
    </row>
    <row r="3915" spans="10:18" ht="15" customHeight="1" x14ac:dyDescent="0.15">
      <c r="J3915" s="246">
        <f>IF(OR(B3915="",C3915="",E3915=""),"",B3915&amp;":"&amp;C3915&amp;":"&amp;E3915)</f>
      </c>
      <c r="K3915" s="247">
        <f>IF(A3915="","",A3915*D3915)</f>
      </c>
      <c r="L3915" s="246">
        <f>IF(A3915="","",IF(OR(A3915=1,A3915=0),H3915,0))</f>
      </c>
      <c r="M3915" s="246">
        <f>IF(A3915="","",IF(A3915=-1,H3915,0))</f>
      </c>
      <c r="N3915">
        <f>IF(J3915="","",IF(E3915="SGD",1,IF(E3915="USD",Settings!$B$22,IF(E3915="HKD",Settings!$B$23,1))))</f>
      </c>
      <c r="O3915">
        <f>IF(OR(B3915="",C3915="",E3915=""),0,(IF(A3915=-1,H3915,0)-IF(OR(A3915=1,A3915=0),H3915,0)+IF(A3915=2,H3915,0))*IF(E3915="SGD",1,IF(E3915="USD",Settings!$B$22,IF(E3915="HKD",Settings!$B$23,1))))</f>
        <v>0</v>
      </c>
      <c r="P3915">
        <f>IF(OR(B3915="",C3915="",E3915=""),0,IF(A3915=2,H3915*IF(E3915="SGD",1,IF(E3915="USD",Settings!$B$22,IF(E3915="HKD",Settings!$B$23,1))),0))</f>
        <v>0</v>
      </c>
      <c r="Q3915" s="312">
        <f>IF(OR(J3915="",G3915=""),"",G3915+ROW()/1000000)</f>
      </c>
      <c r="R3915" s="247">
        <f>IF(Q3915="","",SUMIFS(Txn[Signed Units],Txn[Key],J3915,Txn[Transaction Order],"&lt;="&amp;Q3915))</f>
      </c>
    </row>
    <row r="3916" spans="10:18" ht="15" customHeight="1" x14ac:dyDescent="0.15">
      <c r="J3916" s="246">
        <f>IF(OR(B3916="",C3916="",E3916=""),"",B3916&amp;":"&amp;C3916&amp;":"&amp;E3916)</f>
      </c>
      <c r="K3916" s="247">
        <f>IF(A3916="","",A3916*D3916)</f>
      </c>
      <c r="L3916" s="246">
        <f>IF(A3916="","",IF(OR(A3916=1,A3916=0),H3916,0))</f>
      </c>
      <c r="M3916" s="246">
        <f>IF(A3916="","",IF(A3916=-1,H3916,0))</f>
      </c>
      <c r="N3916">
        <f>IF(J3916="","",IF(E3916="SGD",1,IF(E3916="USD",Settings!$B$22,IF(E3916="HKD",Settings!$B$23,1))))</f>
      </c>
      <c r="O3916">
        <f>IF(OR(B3916="",C3916="",E3916=""),0,(IF(A3916=-1,H3916,0)-IF(OR(A3916=1,A3916=0),H3916,0)+IF(A3916=2,H3916,0))*IF(E3916="SGD",1,IF(E3916="USD",Settings!$B$22,IF(E3916="HKD",Settings!$B$23,1))))</f>
        <v>0</v>
      </c>
      <c r="P3916">
        <f>IF(OR(B3916="",C3916="",E3916=""),0,IF(A3916=2,H3916*IF(E3916="SGD",1,IF(E3916="USD",Settings!$B$22,IF(E3916="HKD",Settings!$B$23,1))),0))</f>
        <v>0</v>
      </c>
      <c r="Q3916" s="312">
        <f>IF(OR(J3916="",G3916=""),"",G3916+ROW()/1000000)</f>
      </c>
      <c r="R3916" s="247">
        <f>IF(Q3916="","",SUMIFS(Txn[Signed Units],Txn[Key],J3916,Txn[Transaction Order],"&lt;="&amp;Q3916))</f>
      </c>
    </row>
    <row r="3917" spans="10:18" ht="15" customHeight="1" x14ac:dyDescent="0.15">
      <c r="J3917" s="246">
        <f>IF(OR(B3917="",C3917="",E3917=""),"",B3917&amp;":"&amp;C3917&amp;":"&amp;E3917)</f>
      </c>
      <c r="K3917" s="247">
        <f>IF(A3917="","",A3917*D3917)</f>
      </c>
      <c r="L3917" s="246">
        <f>IF(A3917="","",IF(OR(A3917=1,A3917=0),H3917,0))</f>
      </c>
      <c r="M3917" s="246">
        <f>IF(A3917="","",IF(A3917=-1,H3917,0))</f>
      </c>
      <c r="N3917">
        <f>IF(J3917="","",IF(E3917="SGD",1,IF(E3917="USD",Settings!$B$22,IF(E3917="HKD",Settings!$B$23,1))))</f>
      </c>
      <c r="O3917">
        <f>IF(OR(B3917="",C3917="",E3917=""),0,(IF(A3917=-1,H3917,0)-IF(OR(A3917=1,A3917=0),H3917,0)+IF(A3917=2,H3917,0))*IF(E3917="SGD",1,IF(E3917="USD",Settings!$B$22,IF(E3917="HKD",Settings!$B$23,1))))</f>
        <v>0</v>
      </c>
      <c r="P3917">
        <f>IF(OR(B3917="",C3917="",E3917=""),0,IF(A3917=2,H3917*IF(E3917="SGD",1,IF(E3917="USD",Settings!$B$22,IF(E3917="HKD",Settings!$B$23,1))),0))</f>
        <v>0</v>
      </c>
      <c r="Q3917" s="312">
        <f>IF(OR(J3917="",G3917=""),"",G3917+ROW()/1000000)</f>
      </c>
      <c r="R3917" s="247">
        <f>IF(Q3917="","",SUMIFS(Txn[Signed Units],Txn[Key],J3917,Txn[Transaction Order],"&lt;="&amp;Q3917))</f>
      </c>
    </row>
    <row r="3918" spans="10:18" ht="15" customHeight="1" x14ac:dyDescent="0.15">
      <c r="J3918" s="246">
        <f>IF(OR(B3918="",C3918="",E3918=""),"",B3918&amp;":"&amp;C3918&amp;":"&amp;E3918)</f>
      </c>
      <c r="K3918" s="247">
        <f>IF(A3918="","",A3918*D3918)</f>
      </c>
      <c r="L3918" s="246">
        <f>IF(A3918="","",IF(OR(A3918=1,A3918=0),H3918,0))</f>
      </c>
      <c r="M3918" s="246">
        <f>IF(A3918="","",IF(A3918=-1,H3918,0))</f>
      </c>
      <c r="N3918">
        <f>IF(J3918="","",IF(E3918="SGD",1,IF(E3918="USD",Settings!$B$22,IF(E3918="HKD",Settings!$B$23,1))))</f>
      </c>
      <c r="O3918">
        <f>IF(OR(B3918="",C3918="",E3918=""),0,(IF(A3918=-1,H3918,0)-IF(OR(A3918=1,A3918=0),H3918,0)+IF(A3918=2,H3918,0))*IF(E3918="SGD",1,IF(E3918="USD",Settings!$B$22,IF(E3918="HKD",Settings!$B$23,1))))</f>
        <v>0</v>
      </c>
      <c r="P3918">
        <f>IF(OR(B3918="",C3918="",E3918=""),0,IF(A3918=2,H3918*IF(E3918="SGD",1,IF(E3918="USD",Settings!$B$22,IF(E3918="HKD",Settings!$B$23,1))),0))</f>
        <v>0</v>
      </c>
      <c r="Q3918" s="312">
        <f>IF(OR(J3918="",G3918=""),"",G3918+ROW()/1000000)</f>
      </c>
      <c r="R3918" s="247">
        <f>IF(Q3918="","",SUMIFS(Txn[Signed Units],Txn[Key],J3918,Txn[Transaction Order],"&lt;="&amp;Q3918))</f>
      </c>
    </row>
    <row r="3919" spans="10:18" ht="15" customHeight="1" x14ac:dyDescent="0.15">
      <c r="J3919" s="246">
        <f>IF(OR(B3919="",C3919="",E3919=""),"",B3919&amp;":"&amp;C3919&amp;":"&amp;E3919)</f>
      </c>
      <c r="K3919" s="247">
        <f>IF(A3919="","",A3919*D3919)</f>
      </c>
      <c r="L3919" s="246">
        <f>IF(A3919="","",IF(OR(A3919=1,A3919=0),H3919,0))</f>
      </c>
      <c r="M3919" s="246">
        <f>IF(A3919="","",IF(A3919=-1,H3919,0))</f>
      </c>
      <c r="N3919">
        <f>IF(J3919="","",IF(E3919="SGD",1,IF(E3919="USD",Settings!$B$22,IF(E3919="HKD",Settings!$B$23,1))))</f>
      </c>
      <c r="O3919">
        <f>IF(OR(B3919="",C3919="",E3919=""),0,(IF(A3919=-1,H3919,0)-IF(OR(A3919=1,A3919=0),H3919,0)+IF(A3919=2,H3919,0))*IF(E3919="SGD",1,IF(E3919="USD",Settings!$B$22,IF(E3919="HKD",Settings!$B$23,1))))</f>
        <v>0</v>
      </c>
      <c r="P3919">
        <f>IF(OR(B3919="",C3919="",E3919=""),0,IF(A3919=2,H3919*IF(E3919="SGD",1,IF(E3919="USD",Settings!$B$22,IF(E3919="HKD",Settings!$B$23,1))),0))</f>
        <v>0</v>
      </c>
      <c r="Q3919" s="312">
        <f>IF(OR(J3919="",G3919=""),"",G3919+ROW()/1000000)</f>
      </c>
      <c r="R3919" s="247">
        <f>IF(Q3919="","",SUMIFS(Txn[Signed Units],Txn[Key],J3919,Txn[Transaction Order],"&lt;="&amp;Q3919))</f>
      </c>
    </row>
    <row r="3920" spans="10:18" ht="15" customHeight="1" x14ac:dyDescent="0.15">
      <c r="J3920" s="246">
        <f>IF(OR(B3920="",C3920="",E3920=""),"",B3920&amp;":"&amp;C3920&amp;":"&amp;E3920)</f>
      </c>
      <c r="K3920" s="247">
        <f>IF(A3920="","",A3920*D3920)</f>
      </c>
      <c r="L3920" s="246">
        <f>IF(A3920="","",IF(OR(A3920=1,A3920=0),H3920,0))</f>
      </c>
      <c r="M3920" s="246">
        <f>IF(A3920="","",IF(A3920=-1,H3920,0))</f>
      </c>
      <c r="N3920">
        <f>IF(J3920="","",IF(E3920="SGD",1,IF(E3920="USD",Settings!$B$22,IF(E3920="HKD",Settings!$B$23,1))))</f>
      </c>
      <c r="O3920">
        <f>IF(OR(B3920="",C3920="",E3920=""),0,(IF(A3920=-1,H3920,0)-IF(OR(A3920=1,A3920=0),H3920,0)+IF(A3920=2,H3920,0))*IF(E3920="SGD",1,IF(E3920="USD",Settings!$B$22,IF(E3920="HKD",Settings!$B$23,1))))</f>
        <v>0</v>
      </c>
      <c r="P3920">
        <f>IF(OR(B3920="",C3920="",E3920=""),0,IF(A3920=2,H3920*IF(E3920="SGD",1,IF(E3920="USD",Settings!$B$22,IF(E3920="HKD",Settings!$B$23,1))),0))</f>
        <v>0</v>
      </c>
      <c r="Q3920" s="312">
        <f>IF(OR(J3920="",G3920=""),"",G3920+ROW()/1000000)</f>
      </c>
      <c r="R3920" s="247">
        <f>IF(Q3920="","",SUMIFS(Txn[Signed Units],Txn[Key],J3920,Txn[Transaction Order],"&lt;="&amp;Q3920))</f>
      </c>
    </row>
    <row r="3921" spans="10:18" ht="15" customHeight="1" x14ac:dyDescent="0.15">
      <c r="J3921" s="246">
        <f>IF(OR(B3921="",C3921="",E3921=""),"",B3921&amp;":"&amp;C3921&amp;":"&amp;E3921)</f>
      </c>
      <c r="K3921" s="247">
        <f>IF(A3921="","",A3921*D3921)</f>
      </c>
      <c r="L3921" s="246">
        <f>IF(A3921="","",IF(OR(A3921=1,A3921=0),H3921,0))</f>
      </c>
      <c r="M3921" s="246">
        <f>IF(A3921="","",IF(A3921=-1,H3921,0))</f>
      </c>
      <c r="N3921">
        <f>IF(J3921="","",IF(E3921="SGD",1,IF(E3921="USD",Settings!$B$22,IF(E3921="HKD",Settings!$B$23,1))))</f>
      </c>
      <c r="O3921">
        <f>IF(OR(B3921="",C3921="",E3921=""),0,(IF(A3921=-1,H3921,0)-IF(OR(A3921=1,A3921=0),H3921,0)+IF(A3921=2,H3921,0))*IF(E3921="SGD",1,IF(E3921="USD",Settings!$B$22,IF(E3921="HKD",Settings!$B$23,1))))</f>
        <v>0</v>
      </c>
      <c r="P3921">
        <f>IF(OR(B3921="",C3921="",E3921=""),0,IF(A3921=2,H3921*IF(E3921="SGD",1,IF(E3921="USD",Settings!$B$22,IF(E3921="HKD",Settings!$B$23,1))),0))</f>
        <v>0</v>
      </c>
      <c r="Q3921" s="312">
        <f>IF(OR(J3921="",G3921=""),"",G3921+ROW()/1000000)</f>
      </c>
      <c r="R3921" s="247">
        <f>IF(Q3921="","",SUMIFS(Txn[Signed Units],Txn[Key],J3921,Txn[Transaction Order],"&lt;="&amp;Q3921))</f>
      </c>
    </row>
    <row r="3922" spans="10:18" ht="15" customHeight="1" x14ac:dyDescent="0.15">
      <c r="J3922" s="246">
        <f>IF(OR(B3922="",C3922="",E3922=""),"",B3922&amp;":"&amp;C3922&amp;":"&amp;E3922)</f>
      </c>
      <c r="K3922" s="247">
        <f>IF(A3922="","",A3922*D3922)</f>
      </c>
      <c r="L3922" s="246">
        <f>IF(A3922="","",IF(OR(A3922=1,A3922=0),H3922,0))</f>
      </c>
      <c r="M3922" s="246">
        <f>IF(A3922="","",IF(A3922=-1,H3922,0))</f>
      </c>
      <c r="N3922">
        <f>IF(J3922="","",IF(E3922="SGD",1,IF(E3922="USD",Settings!$B$22,IF(E3922="HKD",Settings!$B$23,1))))</f>
      </c>
      <c r="O3922">
        <f>IF(OR(B3922="",C3922="",E3922=""),0,(IF(A3922=-1,H3922,0)-IF(OR(A3922=1,A3922=0),H3922,0)+IF(A3922=2,H3922,0))*IF(E3922="SGD",1,IF(E3922="USD",Settings!$B$22,IF(E3922="HKD",Settings!$B$23,1))))</f>
        <v>0</v>
      </c>
      <c r="P3922">
        <f>IF(OR(B3922="",C3922="",E3922=""),0,IF(A3922=2,H3922*IF(E3922="SGD",1,IF(E3922="USD",Settings!$B$22,IF(E3922="HKD",Settings!$B$23,1))),0))</f>
        <v>0</v>
      </c>
      <c r="Q3922" s="312">
        <f>IF(OR(J3922="",G3922=""),"",G3922+ROW()/1000000)</f>
      </c>
      <c r="R3922" s="247">
        <f>IF(Q3922="","",SUMIFS(Txn[Signed Units],Txn[Key],J3922,Txn[Transaction Order],"&lt;="&amp;Q3922))</f>
      </c>
    </row>
    <row r="3923" spans="10:18" ht="15" customHeight="1" x14ac:dyDescent="0.15">
      <c r="J3923" s="246">
        <f>IF(OR(B3923="",C3923="",E3923=""),"",B3923&amp;":"&amp;C3923&amp;":"&amp;E3923)</f>
      </c>
      <c r="K3923" s="247">
        <f>IF(A3923="","",A3923*D3923)</f>
      </c>
      <c r="L3923" s="246">
        <f>IF(A3923="","",IF(OR(A3923=1,A3923=0),H3923,0))</f>
      </c>
      <c r="M3923" s="246">
        <f>IF(A3923="","",IF(A3923=-1,H3923,0))</f>
      </c>
      <c r="N3923">
        <f>IF(J3923="","",IF(E3923="SGD",1,IF(E3923="USD",Settings!$B$22,IF(E3923="HKD",Settings!$B$23,1))))</f>
      </c>
      <c r="O3923">
        <f>IF(OR(B3923="",C3923="",E3923=""),0,(IF(A3923=-1,H3923,0)-IF(OR(A3923=1,A3923=0),H3923,0)+IF(A3923=2,H3923,0))*IF(E3923="SGD",1,IF(E3923="USD",Settings!$B$22,IF(E3923="HKD",Settings!$B$23,1))))</f>
        <v>0</v>
      </c>
      <c r="P3923">
        <f>IF(OR(B3923="",C3923="",E3923=""),0,IF(A3923=2,H3923*IF(E3923="SGD",1,IF(E3923="USD",Settings!$B$22,IF(E3923="HKD",Settings!$B$23,1))),0))</f>
        <v>0</v>
      </c>
      <c r="Q3923" s="312">
        <f>IF(OR(J3923="",G3923=""),"",G3923+ROW()/1000000)</f>
      </c>
      <c r="R3923" s="247">
        <f>IF(Q3923="","",SUMIFS(Txn[Signed Units],Txn[Key],J3923,Txn[Transaction Order],"&lt;="&amp;Q3923))</f>
      </c>
    </row>
    <row r="3924" spans="10:18" ht="15" customHeight="1" x14ac:dyDescent="0.15">
      <c r="J3924" s="246">
        <f>IF(OR(B3924="",C3924="",E3924=""),"",B3924&amp;":"&amp;C3924&amp;":"&amp;E3924)</f>
      </c>
      <c r="K3924" s="247">
        <f>IF(A3924="","",A3924*D3924)</f>
      </c>
      <c r="L3924" s="246">
        <f>IF(A3924="","",IF(OR(A3924=1,A3924=0),H3924,0))</f>
      </c>
      <c r="M3924" s="246">
        <f>IF(A3924="","",IF(A3924=-1,H3924,0))</f>
      </c>
      <c r="N3924">
        <f>IF(J3924="","",IF(E3924="SGD",1,IF(E3924="USD",Settings!$B$22,IF(E3924="HKD",Settings!$B$23,1))))</f>
      </c>
      <c r="O3924">
        <f>IF(OR(B3924="",C3924="",E3924=""),0,(IF(A3924=-1,H3924,0)-IF(OR(A3924=1,A3924=0),H3924,0)+IF(A3924=2,H3924,0))*IF(E3924="SGD",1,IF(E3924="USD",Settings!$B$22,IF(E3924="HKD",Settings!$B$23,1))))</f>
        <v>0</v>
      </c>
      <c r="P3924">
        <f>IF(OR(B3924="",C3924="",E3924=""),0,IF(A3924=2,H3924*IF(E3924="SGD",1,IF(E3924="USD",Settings!$B$22,IF(E3924="HKD",Settings!$B$23,1))),0))</f>
        <v>0</v>
      </c>
      <c r="Q3924" s="312">
        <f>IF(OR(J3924="",G3924=""),"",G3924+ROW()/1000000)</f>
      </c>
      <c r="R3924" s="247">
        <f>IF(Q3924="","",SUMIFS(Txn[Signed Units],Txn[Key],J3924,Txn[Transaction Order],"&lt;="&amp;Q3924))</f>
      </c>
    </row>
    <row r="3925" spans="10:18" ht="15" customHeight="1" x14ac:dyDescent="0.15">
      <c r="J3925" s="246">
        <f>IF(OR(B3925="",C3925="",E3925=""),"",B3925&amp;":"&amp;C3925&amp;":"&amp;E3925)</f>
      </c>
      <c r="K3925" s="247">
        <f>IF(A3925="","",A3925*D3925)</f>
      </c>
      <c r="L3925" s="246">
        <f>IF(A3925="","",IF(OR(A3925=1,A3925=0),H3925,0))</f>
      </c>
      <c r="M3925" s="246">
        <f>IF(A3925="","",IF(A3925=-1,H3925,0))</f>
      </c>
      <c r="N3925">
        <f>IF(J3925="","",IF(E3925="SGD",1,IF(E3925="USD",Settings!$B$22,IF(E3925="HKD",Settings!$B$23,1))))</f>
      </c>
      <c r="O3925">
        <f>IF(OR(B3925="",C3925="",E3925=""),0,(IF(A3925=-1,H3925,0)-IF(OR(A3925=1,A3925=0),H3925,0)+IF(A3925=2,H3925,0))*IF(E3925="SGD",1,IF(E3925="USD",Settings!$B$22,IF(E3925="HKD",Settings!$B$23,1))))</f>
        <v>0</v>
      </c>
      <c r="P3925">
        <f>IF(OR(B3925="",C3925="",E3925=""),0,IF(A3925=2,H3925*IF(E3925="SGD",1,IF(E3925="USD",Settings!$B$22,IF(E3925="HKD",Settings!$B$23,1))),0))</f>
        <v>0</v>
      </c>
      <c r="Q3925" s="312">
        <f>IF(OR(J3925="",G3925=""),"",G3925+ROW()/1000000)</f>
      </c>
      <c r="R3925" s="247">
        <f>IF(Q3925="","",SUMIFS(Txn[Signed Units],Txn[Key],J3925,Txn[Transaction Order],"&lt;="&amp;Q3925))</f>
      </c>
    </row>
    <row r="3926" spans="10:18" ht="15" customHeight="1" x14ac:dyDescent="0.15">
      <c r="J3926" s="246">
        <f>IF(OR(B3926="",C3926="",E3926=""),"",B3926&amp;":"&amp;C3926&amp;":"&amp;E3926)</f>
      </c>
      <c r="K3926" s="247">
        <f>IF(A3926="","",A3926*D3926)</f>
      </c>
      <c r="L3926" s="246">
        <f>IF(A3926="","",IF(OR(A3926=1,A3926=0),H3926,0))</f>
      </c>
      <c r="M3926" s="246">
        <f>IF(A3926="","",IF(A3926=-1,H3926,0))</f>
      </c>
      <c r="N3926">
        <f>IF(J3926="","",IF(E3926="SGD",1,IF(E3926="USD",Settings!$B$22,IF(E3926="HKD",Settings!$B$23,1))))</f>
      </c>
      <c r="O3926">
        <f>IF(OR(B3926="",C3926="",E3926=""),0,(IF(A3926=-1,H3926,0)-IF(OR(A3926=1,A3926=0),H3926,0)+IF(A3926=2,H3926,0))*IF(E3926="SGD",1,IF(E3926="USD",Settings!$B$22,IF(E3926="HKD",Settings!$B$23,1))))</f>
        <v>0</v>
      </c>
      <c r="P3926">
        <f>IF(OR(B3926="",C3926="",E3926=""),0,IF(A3926=2,H3926*IF(E3926="SGD",1,IF(E3926="USD",Settings!$B$22,IF(E3926="HKD",Settings!$B$23,1))),0))</f>
        <v>0</v>
      </c>
      <c r="Q3926" s="312">
        <f>IF(OR(J3926="",G3926=""),"",G3926+ROW()/1000000)</f>
      </c>
      <c r="R3926" s="247">
        <f>IF(Q3926="","",SUMIFS(Txn[Signed Units],Txn[Key],J3926,Txn[Transaction Order],"&lt;="&amp;Q3926))</f>
      </c>
    </row>
    <row r="3927" spans="10:18" ht="15" customHeight="1" x14ac:dyDescent="0.15">
      <c r="J3927" s="246">
        <f>IF(OR(B3927="",C3927="",E3927=""),"",B3927&amp;":"&amp;C3927&amp;":"&amp;E3927)</f>
      </c>
      <c r="K3927" s="247">
        <f>IF(A3927="","",A3927*D3927)</f>
      </c>
      <c r="L3927" s="246">
        <f>IF(A3927="","",IF(OR(A3927=1,A3927=0),H3927,0))</f>
      </c>
      <c r="M3927" s="246">
        <f>IF(A3927="","",IF(A3927=-1,H3927,0))</f>
      </c>
      <c r="N3927">
        <f>IF(J3927="","",IF(E3927="SGD",1,IF(E3927="USD",Settings!$B$22,IF(E3927="HKD",Settings!$B$23,1))))</f>
      </c>
      <c r="O3927">
        <f>IF(OR(B3927="",C3927="",E3927=""),0,(IF(A3927=-1,H3927,0)-IF(OR(A3927=1,A3927=0),H3927,0)+IF(A3927=2,H3927,0))*IF(E3927="SGD",1,IF(E3927="USD",Settings!$B$22,IF(E3927="HKD",Settings!$B$23,1))))</f>
        <v>0</v>
      </c>
      <c r="P3927">
        <f>IF(OR(B3927="",C3927="",E3927=""),0,IF(A3927=2,H3927*IF(E3927="SGD",1,IF(E3927="USD",Settings!$B$22,IF(E3927="HKD",Settings!$B$23,1))),0))</f>
        <v>0</v>
      </c>
      <c r="Q3927" s="312">
        <f>IF(OR(J3927="",G3927=""),"",G3927+ROW()/1000000)</f>
      </c>
      <c r="R3927" s="247">
        <f>IF(Q3927="","",SUMIFS(Txn[Signed Units],Txn[Key],J3927,Txn[Transaction Order],"&lt;="&amp;Q3927))</f>
      </c>
    </row>
    <row r="3928" spans="10:18" ht="15" customHeight="1" x14ac:dyDescent="0.15">
      <c r="J3928" s="246">
        <f>IF(OR(B3928="",C3928="",E3928=""),"",B3928&amp;":"&amp;C3928&amp;":"&amp;E3928)</f>
      </c>
      <c r="K3928" s="247">
        <f>IF(A3928="","",A3928*D3928)</f>
      </c>
      <c r="L3928" s="246">
        <f>IF(A3928="","",IF(OR(A3928=1,A3928=0),H3928,0))</f>
      </c>
      <c r="M3928" s="246">
        <f>IF(A3928="","",IF(A3928=-1,H3928,0))</f>
      </c>
      <c r="N3928">
        <f>IF(J3928="","",IF(E3928="SGD",1,IF(E3928="USD",Settings!$B$22,IF(E3928="HKD",Settings!$B$23,1))))</f>
      </c>
      <c r="O3928">
        <f>IF(OR(B3928="",C3928="",E3928=""),0,(IF(A3928=-1,H3928,0)-IF(OR(A3928=1,A3928=0),H3928,0)+IF(A3928=2,H3928,0))*IF(E3928="SGD",1,IF(E3928="USD",Settings!$B$22,IF(E3928="HKD",Settings!$B$23,1))))</f>
        <v>0</v>
      </c>
      <c r="P3928">
        <f>IF(OR(B3928="",C3928="",E3928=""),0,IF(A3928=2,H3928*IF(E3928="SGD",1,IF(E3928="USD",Settings!$B$22,IF(E3928="HKD",Settings!$B$23,1))),0))</f>
        <v>0</v>
      </c>
      <c r="Q3928" s="312">
        <f>IF(OR(J3928="",G3928=""),"",G3928+ROW()/1000000)</f>
      </c>
      <c r="R3928" s="247">
        <f>IF(Q3928="","",SUMIFS(Txn[Signed Units],Txn[Key],J3928,Txn[Transaction Order],"&lt;="&amp;Q3928))</f>
      </c>
    </row>
    <row r="3929" spans="10:18" ht="15" customHeight="1" x14ac:dyDescent="0.15">
      <c r="J3929" s="246">
        <f>IF(OR(B3929="",C3929="",E3929=""),"",B3929&amp;":"&amp;C3929&amp;":"&amp;E3929)</f>
      </c>
      <c r="K3929" s="247">
        <f>IF(A3929="","",A3929*D3929)</f>
      </c>
      <c r="L3929" s="246">
        <f>IF(A3929="","",IF(OR(A3929=1,A3929=0),H3929,0))</f>
      </c>
      <c r="M3929" s="246">
        <f>IF(A3929="","",IF(A3929=-1,H3929,0))</f>
      </c>
      <c r="N3929">
        <f>IF(J3929="","",IF(E3929="SGD",1,IF(E3929="USD",Settings!$B$22,IF(E3929="HKD",Settings!$B$23,1))))</f>
      </c>
      <c r="O3929">
        <f>IF(OR(B3929="",C3929="",E3929=""),0,(IF(A3929=-1,H3929,0)-IF(OR(A3929=1,A3929=0),H3929,0)+IF(A3929=2,H3929,0))*IF(E3929="SGD",1,IF(E3929="USD",Settings!$B$22,IF(E3929="HKD",Settings!$B$23,1))))</f>
        <v>0</v>
      </c>
      <c r="P3929">
        <f>IF(OR(B3929="",C3929="",E3929=""),0,IF(A3929=2,H3929*IF(E3929="SGD",1,IF(E3929="USD",Settings!$B$22,IF(E3929="HKD",Settings!$B$23,1))),0))</f>
        <v>0</v>
      </c>
      <c r="Q3929" s="312">
        <f>IF(OR(J3929="",G3929=""),"",G3929+ROW()/1000000)</f>
      </c>
      <c r="R3929" s="247">
        <f>IF(Q3929="","",SUMIFS(Txn[Signed Units],Txn[Key],J3929,Txn[Transaction Order],"&lt;="&amp;Q3929))</f>
      </c>
    </row>
    <row r="3930" spans="10:18" ht="15" customHeight="1" x14ac:dyDescent="0.15">
      <c r="J3930" s="246">
        <f>IF(OR(B3930="",C3930="",E3930=""),"",B3930&amp;":"&amp;C3930&amp;":"&amp;E3930)</f>
      </c>
      <c r="K3930" s="247">
        <f>IF(A3930="","",A3930*D3930)</f>
      </c>
      <c r="L3930" s="246">
        <f>IF(A3930="","",IF(OR(A3930=1,A3930=0),H3930,0))</f>
      </c>
      <c r="M3930" s="246">
        <f>IF(A3930="","",IF(A3930=-1,H3930,0))</f>
      </c>
      <c r="N3930">
        <f>IF(J3930="","",IF(E3930="SGD",1,IF(E3930="USD",Settings!$B$22,IF(E3930="HKD",Settings!$B$23,1))))</f>
      </c>
      <c r="O3930">
        <f>IF(OR(B3930="",C3930="",E3930=""),0,(IF(A3930=-1,H3930,0)-IF(OR(A3930=1,A3930=0),H3930,0)+IF(A3930=2,H3930,0))*IF(E3930="SGD",1,IF(E3930="USD",Settings!$B$22,IF(E3930="HKD",Settings!$B$23,1))))</f>
        <v>0</v>
      </c>
      <c r="P3930">
        <f>IF(OR(B3930="",C3930="",E3930=""),0,IF(A3930=2,H3930*IF(E3930="SGD",1,IF(E3930="USD",Settings!$B$22,IF(E3930="HKD",Settings!$B$23,1))),0))</f>
        <v>0</v>
      </c>
      <c r="Q3930" s="312">
        <f>IF(OR(J3930="",G3930=""),"",G3930+ROW()/1000000)</f>
      </c>
      <c r="R3930" s="247">
        <f>IF(Q3930="","",SUMIFS(Txn[Signed Units],Txn[Key],J3930,Txn[Transaction Order],"&lt;="&amp;Q3930))</f>
      </c>
    </row>
    <row r="3931" spans="10:18" ht="15" customHeight="1" x14ac:dyDescent="0.15">
      <c r="J3931" s="246">
        <f>IF(OR(B3931="",C3931="",E3931=""),"",B3931&amp;":"&amp;C3931&amp;":"&amp;E3931)</f>
      </c>
      <c r="K3931" s="247">
        <f>IF(A3931="","",A3931*D3931)</f>
      </c>
      <c r="L3931" s="246">
        <f>IF(A3931="","",IF(OR(A3931=1,A3931=0),H3931,0))</f>
      </c>
      <c r="M3931" s="246">
        <f>IF(A3931="","",IF(A3931=-1,H3931,0))</f>
      </c>
      <c r="N3931">
        <f>IF(J3931="","",IF(E3931="SGD",1,IF(E3931="USD",Settings!$B$22,IF(E3931="HKD",Settings!$B$23,1))))</f>
      </c>
      <c r="O3931">
        <f>IF(OR(B3931="",C3931="",E3931=""),0,(IF(A3931=-1,H3931,0)-IF(OR(A3931=1,A3931=0),H3931,0)+IF(A3931=2,H3931,0))*IF(E3931="SGD",1,IF(E3931="USD",Settings!$B$22,IF(E3931="HKD",Settings!$B$23,1))))</f>
        <v>0</v>
      </c>
      <c r="P3931">
        <f>IF(OR(B3931="",C3931="",E3931=""),0,IF(A3931=2,H3931*IF(E3931="SGD",1,IF(E3931="USD",Settings!$B$22,IF(E3931="HKD",Settings!$B$23,1))),0))</f>
        <v>0</v>
      </c>
      <c r="Q3931" s="312">
        <f>IF(OR(J3931="",G3931=""),"",G3931+ROW()/1000000)</f>
      </c>
      <c r="R3931" s="247">
        <f>IF(Q3931="","",SUMIFS(Txn[Signed Units],Txn[Key],J3931,Txn[Transaction Order],"&lt;="&amp;Q3931))</f>
      </c>
    </row>
    <row r="3932" spans="10:18" ht="15" customHeight="1" x14ac:dyDescent="0.15">
      <c r="J3932" s="246">
        <f>IF(OR(B3932="",C3932="",E3932=""),"",B3932&amp;":"&amp;C3932&amp;":"&amp;E3932)</f>
      </c>
      <c r="K3932" s="247">
        <f>IF(A3932="","",A3932*D3932)</f>
      </c>
      <c r="L3932" s="246">
        <f>IF(A3932="","",IF(OR(A3932=1,A3932=0),H3932,0))</f>
      </c>
      <c r="M3932" s="246">
        <f>IF(A3932="","",IF(A3932=-1,H3932,0))</f>
      </c>
      <c r="N3932">
        <f>IF(J3932="","",IF(E3932="SGD",1,IF(E3932="USD",Settings!$B$22,IF(E3932="HKD",Settings!$B$23,1))))</f>
      </c>
      <c r="O3932">
        <f>IF(OR(B3932="",C3932="",E3932=""),0,(IF(A3932=-1,H3932,0)-IF(OR(A3932=1,A3932=0),H3932,0)+IF(A3932=2,H3932,0))*IF(E3932="SGD",1,IF(E3932="USD",Settings!$B$22,IF(E3932="HKD",Settings!$B$23,1))))</f>
        <v>0</v>
      </c>
      <c r="P3932">
        <f>IF(OR(B3932="",C3932="",E3932=""),0,IF(A3932=2,H3932*IF(E3932="SGD",1,IF(E3932="USD",Settings!$B$22,IF(E3932="HKD",Settings!$B$23,1))),0))</f>
        <v>0</v>
      </c>
      <c r="Q3932" s="312">
        <f>IF(OR(J3932="",G3932=""),"",G3932+ROW()/1000000)</f>
      </c>
      <c r="R3932" s="247">
        <f>IF(Q3932="","",SUMIFS(Txn[Signed Units],Txn[Key],J3932,Txn[Transaction Order],"&lt;="&amp;Q3932))</f>
      </c>
    </row>
    <row r="3933" spans="10:18" ht="15" customHeight="1" x14ac:dyDescent="0.15">
      <c r="J3933" s="246">
        <f>IF(OR(B3933="",C3933="",E3933=""),"",B3933&amp;":"&amp;C3933&amp;":"&amp;E3933)</f>
      </c>
      <c r="K3933" s="247">
        <f>IF(A3933="","",A3933*D3933)</f>
      </c>
      <c r="L3933" s="246">
        <f>IF(A3933="","",IF(OR(A3933=1,A3933=0),H3933,0))</f>
      </c>
      <c r="M3933" s="246">
        <f>IF(A3933="","",IF(A3933=-1,H3933,0))</f>
      </c>
      <c r="N3933">
        <f>IF(J3933="","",IF(E3933="SGD",1,IF(E3933="USD",Settings!$B$22,IF(E3933="HKD",Settings!$B$23,1))))</f>
      </c>
      <c r="O3933">
        <f>IF(OR(B3933="",C3933="",E3933=""),0,(IF(A3933=-1,H3933,0)-IF(OR(A3933=1,A3933=0),H3933,0)+IF(A3933=2,H3933,0))*IF(E3933="SGD",1,IF(E3933="USD",Settings!$B$22,IF(E3933="HKD",Settings!$B$23,1))))</f>
        <v>0</v>
      </c>
      <c r="P3933">
        <f>IF(OR(B3933="",C3933="",E3933=""),0,IF(A3933=2,H3933*IF(E3933="SGD",1,IF(E3933="USD",Settings!$B$22,IF(E3933="HKD",Settings!$B$23,1))),0))</f>
        <v>0</v>
      </c>
      <c r="Q3933" s="312">
        <f>IF(OR(J3933="",G3933=""),"",G3933+ROW()/1000000)</f>
      </c>
      <c r="R3933" s="247">
        <f>IF(Q3933="","",SUMIFS(Txn[Signed Units],Txn[Key],J3933,Txn[Transaction Order],"&lt;="&amp;Q3933))</f>
      </c>
    </row>
    <row r="3934" spans="10:18" ht="15" customHeight="1" x14ac:dyDescent="0.15">
      <c r="J3934" s="246">
        <f>IF(OR(B3934="",C3934="",E3934=""),"",B3934&amp;":"&amp;C3934&amp;":"&amp;E3934)</f>
      </c>
      <c r="K3934" s="247">
        <f>IF(A3934="","",A3934*D3934)</f>
      </c>
      <c r="L3934" s="246">
        <f>IF(A3934="","",IF(OR(A3934=1,A3934=0),H3934,0))</f>
      </c>
      <c r="M3934" s="246">
        <f>IF(A3934="","",IF(A3934=-1,H3934,0))</f>
      </c>
      <c r="N3934">
        <f>IF(J3934="","",IF(E3934="SGD",1,IF(E3934="USD",Settings!$B$22,IF(E3934="HKD",Settings!$B$23,1))))</f>
      </c>
      <c r="O3934">
        <f>IF(OR(B3934="",C3934="",E3934=""),0,(IF(A3934=-1,H3934,0)-IF(OR(A3934=1,A3934=0),H3934,0)+IF(A3934=2,H3934,0))*IF(E3934="SGD",1,IF(E3934="USD",Settings!$B$22,IF(E3934="HKD",Settings!$B$23,1))))</f>
        <v>0</v>
      </c>
      <c r="P3934">
        <f>IF(OR(B3934="",C3934="",E3934=""),0,IF(A3934=2,H3934*IF(E3934="SGD",1,IF(E3934="USD",Settings!$B$22,IF(E3934="HKD",Settings!$B$23,1))),0))</f>
        <v>0</v>
      </c>
      <c r="Q3934" s="312">
        <f>IF(OR(J3934="",G3934=""),"",G3934+ROW()/1000000)</f>
      </c>
      <c r="R3934" s="247">
        <f>IF(Q3934="","",SUMIFS(Txn[Signed Units],Txn[Key],J3934,Txn[Transaction Order],"&lt;="&amp;Q3934))</f>
      </c>
    </row>
    <row r="3935" spans="10:18" ht="15" customHeight="1" x14ac:dyDescent="0.15">
      <c r="J3935" s="246">
        <f>IF(OR(B3935="",C3935="",E3935=""),"",B3935&amp;":"&amp;C3935&amp;":"&amp;E3935)</f>
      </c>
      <c r="K3935" s="247">
        <f>IF(A3935="","",A3935*D3935)</f>
      </c>
      <c r="L3935" s="246">
        <f>IF(A3935="","",IF(OR(A3935=1,A3935=0),H3935,0))</f>
      </c>
      <c r="M3935" s="246">
        <f>IF(A3935="","",IF(A3935=-1,H3935,0))</f>
      </c>
      <c r="N3935">
        <f>IF(J3935="","",IF(E3935="SGD",1,IF(E3935="USD",Settings!$B$22,IF(E3935="HKD",Settings!$B$23,1))))</f>
      </c>
      <c r="O3935">
        <f>IF(OR(B3935="",C3935="",E3935=""),0,(IF(A3935=-1,H3935,0)-IF(OR(A3935=1,A3935=0),H3935,0)+IF(A3935=2,H3935,0))*IF(E3935="SGD",1,IF(E3935="USD",Settings!$B$22,IF(E3935="HKD",Settings!$B$23,1))))</f>
        <v>0</v>
      </c>
      <c r="P3935">
        <f>IF(OR(B3935="",C3935="",E3935=""),0,IF(A3935=2,H3935*IF(E3935="SGD",1,IF(E3935="USD",Settings!$B$22,IF(E3935="HKD",Settings!$B$23,1))),0))</f>
        <v>0</v>
      </c>
      <c r="Q3935" s="312">
        <f>IF(OR(J3935="",G3935=""),"",G3935+ROW()/1000000)</f>
      </c>
      <c r="R3935" s="247">
        <f>IF(Q3935="","",SUMIFS(Txn[Signed Units],Txn[Key],J3935,Txn[Transaction Order],"&lt;="&amp;Q3935))</f>
      </c>
    </row>
    <row r="3936" spans="10:18" ht="15" customHeight="1" x14ac:dyDescent="0.15">
      <c r="J3936" s="246">
        <f>IF(OR(B3936="",C3936="",E3936=""),"",B3936&amp;":"&amp;C3936&amp;":"&amp;E3936)</f>
      </c>
      <c r="K3936" s="247">
        <f>IF(A3936="","",A3936*D3936)</f>
      </c>
      <c r="L3936" s="246">
        <f>IF(A3936="","",IF(OR(A3936=1,A3936=0),H3936,0))</f>
      </c>
      <c r="M3936" s="246">
        <f>IF(A3936="","",IF(A3936=-1,H3936,0))</f>
      </c>
      <c r="N3936">
        <f>IF(J3936="","",IF(E3936="SGD",1,IF(E3936="USD",Settings!$B$22,IF(E3936="HKD",Settings!$B$23,1))))</f>
      </c>
      <c r="O3936">
        <f>IF(OR(B3936="",C3936="",E3936=""),0,(IF(A3936=-1,H3936,0)-IF(OR(A3936=1,A3936=0),H3936,0)+IF(A3936=2,H3936,0))*IF(E3936="SGD",1,IF(E3936="USD",Settings!$B$22,IF(E3936="HKD",Settings!$B$23,1))))</f>
        <v>0</v>
      </c>
      <c r="P3936">
        <f>IF(OR(B3936="",C3936="",E3936=""),0,IF(A3936=2,H3936*IF(E3936="SGD",1,IF(E3936="USD",Settings!$B$22,IF(E3936="HKD",Settings!$B$23,1))),0))</f>
        <v>0</v>
      </c>
      <c r="Q3936" s="312">
        <f>IF(OR(J3936="",G3936=""),"",G3936+ROW()/1000000)</f>
      </c>
      <c r="R3936" s="247">
        <f>IF(Q3936="","",SUMIFS(Txn[Signed Units],Txn[Key],J3936,Txn[Transaction Order],"&lt;="&amp;Q3936))</f>
      </c>
    </row>
    <row r="3937" spans="10:18" ht="15" customHeight="1" x14ac:dyDescent="0.15">
      <c r="J3937" s="246">
        <f>IF(OR(B3937="",C3937="",E3937=""),"",B3937&amp;":"&amp;C3937&amp;":"&amp;E3937)</f>
      </c>
      <c r="K3937" s="247">
        <f>IF(A3937="","",A3937*D3937)</f>
      </c>
      <c r="L3937" s="246">
        <f>IF(A3937="","",IF(OR(A3937=1,A3937=0),H3937,0))</f>
      </c>
      <c r="M3937" s="246">
        <f>IF(A3937="","",IF(A3937=-1,H3937,0))</f>
      </c>
      <c r="N3937">
        <f>IF(J3937="","",IF(E3937="SGD",1,IF(E3937="USD",Settings!$B$22,IF(E3937="HKD",Settings!$B$23,1))))</f>
      </c>
      <c r="O3937">
        <f>IF(OR(B3937="",C3937="",E3937=""),0,(IF(A3937=-1,H3937,0)-IF(OR(A3937=1,A3937=0),H3937,0)+IF(A3937=2,H3937,0))*IF(E3937="SGD",1,IF(E3937="USD",Settings!$B$22,IF(E3937="HKD",Settings!$B$23,1))))</f>
        <v>0</v>
      </c>
      <c r="P3937">
        <f>IF(OR(B3937="",C3937="",E3937=""),0,IF(A3937=2,H3937*IF(E3937="SGD",1,IF(E3937="USD",Settings!$B$22,IF(E3937="HKD",Settings!$B$23,1))),0))</f>
        <v>0</v>
      </c>
      <c r="Q3937" s="312">
        <f>IF(OR(J3937="",G3937=""),"",G3937+ROW()/1000000)</f>
      </c>
      <c r="R3937" s="247">
        <f>IF(Q3937="","",SUMIFS(Txn[Signed Units],Txn[Key],J3937,Txn[Transaction Order],"&lt;="&amp;Q3937))</f>
      </c>
    </row>
    <row r="3938" spans="10:18" ht="15" customHeight="1" x14ac:dyDescent="0.15">
      <c r="J3938" s="246">
        <f>IF(OR(B3938="",C3938="",E3938=""),"",B3938&amp;":"&amp;C3938&amp;":"&amp;E3938)</f>
      </c>
      <c r="K3938" s="247">
        <f>IF(A3938="","",A3938*D3938)</f>
      </c>
      <c r="L3938" s="246">
        <f>IF(A3938="","",IF(OR(A3938=1,A3938=0),H3938,0))</f>
      </c>
      <c r="M3938" s="246">
        <f>IF(A3938="","",IF(A3938=-1,H3938,0))</f>
      </c>
      <c r="N3938">
        <f>IF(J3938="","",IF(E3938="SGD",1,IF(E3938="USD",Settings!$B$22,IF(E3938="HKD",Settings!$B$23,1))))</f>
      </c>
      <c r="O3938">
        <f>IF(OR(B3938="",C3938="",E3938=""),0,(IF(A3938=-1,H3938,0)-IF(OR(A3938=1,A3938=0),H3938,0)+IF(A3938=2,H3938,0))*IF(E3938="SGD",1,IF(E3938="USD",Settings!$B$22,IF(E3938="HKD",Settings!$B$23,1))))</f>
        <v>0</v>
      </c>
      <c r="P3938">
        <f>IF(OR(B3938="",C3938="",E3938=""),0,IF(A3938=2,H3938*IF(E3938="SGD",1,IF(E3938="USD",Settings!$B$22,IF(E3938="HKD",Settings!$B$23,1))),0))</f>
        <v>0</v>
      </c>
      <c r="Q3938" s="312">
        <f>IF(OR(J3938="",G3938=""),"",G3938+ROW()/1000000)</f>
      </c>
      <c r="R3938" s="247">
        <f>IF(Q3938="","",SUMIFS(Txn[Signed Units],Txn[Key],J3938,Txn[Transaction Order],"&lt;="&amp;Q3938))</f>
      </c>
    </row>
    <row r="3939" spans="10:18" ht="15" customHeight="1" x14ac:dyDescent="0.15">
      <c r="J3939" s="246">
        <f>IF(OR(B3939="",C3939="",E3939=""),"",B3939&amp;":"&amp;C3939&amp;":"&amp;E3939)</f>
      </c>
      <c r="K3939" s="247">
        <f>IF(A3939="","",A3939*D3939)</f>
      </c>
      <c r="L3939" s="246">
        <f>IF(A3939="","",IF(OR(A3939=1,A3939=0),H3939,0))</f>
      </c>
      <c r="M3939" s="246">
        <f>IF(A3939="","",IF(A3939=-1,H3939,0))</f>
      </c>
      <c r="N3939">
        <f>IF(J3939="","",IF(E3939="SGD",1,IF(E3939="USD",Settings!$B$22,IF(E3939="HKD",Settings!$B$23,1))))</f>
      </c>
      <c r="O3939">
        <f>IF(OR(B3939="",C3939="",E3939=""),0,(IF(A3939=-1,H3939,0)-IF(OR(A3939=1,A3939=0),H3939,0)+IF(A3939=2,H3939,0))*IF(E3939="SGD",1,IF(E3939="USD",Settings!$B$22,IF(E3939="HKD",Settings!$B$23,1))))</f>
        <v>0</v>
      </c>
      <c r="P3939">
        <f>IF(OR(B3939="",C3939="",E3939=""),0,IF(A3939=2,H3939*IF(E3939="SGD",1,IF(E3939="USD",Settings!$B$22,IF(E3939="HKD",Settings!$B$23,1))),0))</f>
        <v>0</v>
      </c>
      <c r="Q3939" s="312">
        <f>IF(OR(J3939="",G3939=""),"",G3939+ROW()/1000000)</f>
      </c>
      <c r="R3939" s="247">
        <f>IF(Q3939="","",SUMIFS(Txn[Signed Units],Txn[Key],J3939,Txn[Transaction Order],"&lt;="&amp;Q3939))</f>
      </c>
    </row>
    <row r="3940" spans="10:18" ht="15" customHeight="1" x14ac:dyDescent="0.15">
      <c r="J3940" s="246">
        <f>IF(OR(B3940="",C3940="",E3940=""),"",B3940&amp;":"&amp;C3940&amp;":"&amp;E3940)</f>
      </c>
      <c r="K3940" s="247">
        <f>IF(A3940="","",A3940*D3940)</f>
      </c>
      <c r="L3940" s="246">
        <f>IF(A3940="","",IF(OR(A3940=1,A3940=0),H3940,0))</f>
      </c>
      <c r="M3940" s="246">
        <f>IF(A3940="","",IF(A3940=-1,H3940,0))</f>
      </c>
      <c r="N3940">
        <f>IF(J3940="","",IF(E3940="SGD",1,IF(E3940="USD",Settings!$B$22,IF(E3940="HKD",Settings!$B$23,1))))</f>
      </c>
      <c r="O3940">
        <f>IF(OR(B3940="",C3940="",E3940=""),0,(IF(A3940=-1,H3940,0)-IF(OR(A3940=1,A3940=0),H3940,0)+IF(A3940=2,H3940,0))*IF(E3940="SGD",1,IF(E3940="USD",Settings!$B$22,IF(E3940="HKD",Settings!$B$23,1))))</f>
        <v>0</v>
      </c>
      <c r="P3940">
        <f>IF(OR(B3940="",C3940="",E3940=""),0,IF(A3940=2,H3940*IF(E3940="SGD",1,IF(E3940="USD",Settings!$B$22,IF(E3940="HKD",Settings!$B$23,1))),0))</f>
        <v>0</v>
      </c>
      <c r="Q3940" s="312">
        <f>IF(OR(J3940="",G3940=""),"",G3940+ROW()/1000000)</f>
      </c>
      <c r="R3940" s="247">
        <f>IF(Q3940="","",SUMIFS(Txn[Signed Units],Txn[Key],J3940,Txn[Transaction Order],"&lt;="&amp;Q3940))</f>
      </c>
    </row>
    <row r="3941" spans="10:18" ht="15" customHeight="1" x14ac:dyDescent="0.15">
      <c r="J3941" s="246">
        <f>IF(OR(B3941="",C3941="",E3941=""),"",B3941&amp;":"&amp;C3941&amp;":"&amp;E3941)</f>
      </c>
      <c r="K3941" s="247">
        <f>IF(A3941="","",A3941*D3941)</f>
      </c>
      <c r="L3941" s="246">
        <f>IF(A3941="","",IF(OR(A3941=1,A3941=0),H3941,0))</f>
      </c>
      <c r="M3941" s="246">
        <f>IF(A3941="","",IF(A3941=-1,H3941,0))</f>
      </c>
      <c r="N3941">
        <f>IF(J3941="","",IF(E3941="SGD",1,IF(E3941="USD",Settings!$B$22,IF(E3941="HKD",Settings!$B$23,1))))</f>
      </c>
      <c r="O3941">
        <f>IF(OR(B3941="",C3941="",E3941=""),0,(IF(A3941=-1,H3941,0)-IF(OR(A3941=1,A3941=0),H3941,0)+IF(A3941=2,H3941,0))*IF(E3941="SGD",1,IF(E3941="USD",Settings!$B$22,IF(E3941="HKD",Settings!$B$23,1))))</f>
        <v>0</v>
      </c>
      <c r="P3941">
        <f>IF(OR(B3941="",C3941="",E3941=""),0,IF(A3941=2,H3941*IF(E3941="SGD",1,IF(E3941="USD",Settings!$B$22,IF(E3941="HKD",Settings!$B$23,1))),0))</f>
        <v>0</v>
      </c>
      <c r="Q3941" s="312">
        <f>IF(OR(J3941="",G3941=""),"",G3941+ROW()/1000000)</f>
      </c>
      <c r="R3941" s="247">
        <f>IF(Q3941="","",SUMIFS(Txn[Signed Units],Txn[Key],J3941,Txn[Transaction Order],"&lt;="&amp;Q3941))</f>
      </c>
    </row>
    <row r="3942" spans="10:18" ht="15" customHeight="1" x14ac:dyDescent="0.15">
      <c r="J3942" s="246">
        <f>IF(OR(B3942="",C3942="",E3942=""),"",B3942&amp;":"&amp;C3942&amp;":"&amp;E3942)</f>
      </c>
      <c r="K3942" s="247">
        <f>IF(A3942="","",A3942*D3942)</f>
      </c>
      <c r="L3942" s="246">
        <f>IF(A3942="","",IF(OR(A3942=1,A3942=0),H3942,0))</f>
      </c>
      <c r="M3942" s="246">
        <f>IF(A3942="","",IF(A3942=-1,H3942,0))</f>
      </c>
      <c r="N3942">
        <f>IF(J3942="","",IF(E3942="SGD",1,IF(E3942="USD",Settings!$B$22,IF(E3942="HKD",Settings!$B$23,1))))</f>
      </c>
      <c r="O3942">
        <f>IF(OR(B3942="",C3942="",E3942=""),0,(IF(A3942=-1,H3942,0)-IF(OR(A3942=1,A3942=0),H3942,0)+IF(A3942=2,H3942,0))*IF(E3942="SGD",1,IF(E3942="USD",Settings!$B$22,IF(E3942="HKD",Settings!$B$23,1))))</f>
        <v>0</v>
      </c>
      <c r="P3942">
        <f>IF(OR(B3942="",C3942="",E3942=""),0,IF(A3942=2,H3942*IF(E3942="SGD",1,IF(E3942="USD",Settings!$B$22,IF(E3942="HKD",Settings!$B$23,1))),0))</f>
        <v>0</v>
      </c>
      <c r="Q3942" s="312">
        <f>IF(OR(J3942="",G3942=""),"",G3942+ROW()/1000000)</f>
      </c>
      <c r="R3942" s="247">
        <f>IF(Q3942="","",SUMIFS(Txn[Signed Units],Txn[Key],J3942,Txn[Transaction Order],"&lt;="&amp;Q3942))</f>
      </c>
    </row>
    <row r="3943" spans="10:18" ht="15" customHeight="1" x14ac:dyDescent="0.15">
      <c r="J3943" s="246">
        <f>IF(OR(B3943="",C3943="",E3943=""),"",B3943&amp;":"&amp;C3943&amp;":"&amp;E3943)</f>
      </c>
      <c r="K3943" s="247">
        <f>IF(A3943="","",A3943*D3943)</f>
      </c>
      <c r="L3943" s="246">
        <f>IF(A3943="","",IF(OR(A3943=1,A3943=0),H3943,0))</f>
      </c>
      <c r="M3943" s="246">
        <f>IF(A3943="","",IF(A3943=-1,H3943,0))</f>
      </c>
      <c r="N3943">
        <f>IF(J3943="","",IF(E3943="SGD",1,IF(E3943="USD",Settings!$B$22,IF(E3943="HKD",Settings!$B$23,1))))</f>
      </c>
      <c r="O3943">
        <f>IF(OR(B3943="",C3943="",E3943=""),0,(IF(A3943=-1,H3943,0)-IF(OR(A3943=1,A3943=0),H3943,0)+IF(A3943=2,H3943,0))*IF(E3943="SGD",1,IF(E3943="USD",Settings!$B$22,IF(E3943="HKD",Settings!$B$23,1))))</f>
        <v>0</v>
      </c>
      <c r="P3943">
        <f>IF(OR(B3943="",C3943="",E3943=""),0,IF(A3943=2,H3943*IF(E3943="SGD",1,IF(E3943="USD",Settings!$B$22,IF(E3943="HKD",Settings!$B$23,1))),0))</f>
        <v>0</v>
      </c>
      <c r="Q3943" s="312">
        <f>IF(OR(J3943="",G3943=""),"",G3943+ROW()/1000000)</f>
      </c>
      <c r="R3943" s="247">
        <f>IF(Q3943="","",SUMIFS(Txn[Signed Units],Txn[Key],J3943,Txn[Transaction Order],"&lt;="&amp;Q3943))</f>
      </c>
    </row>
    <row r="3944" spans="10:18" ht="15" customHeight="1" x14ac:dyDescent="0.15">
      <c r="J3944" s="246">
        <f>IF(OR(B3944="",C3944="",E3944=""),"",B3944&amp;":"&amp;C3944&amp;":"&amp;E3944)</f>
      </c>
      <c r="K3944" s="247">
        <f>IF(A3944="","",A3944*D3944)</f>
      </c>
      <c r="L3944" s="246">
        <f>IF(A3944="","",IF(OR(A3944=1,A3944=0),H3944,0))</f>
      </c>
      <c r="M3944" s="246">
        <f>IF(A3944="","",IF(A3944=-1,H3944,0))</f>
      </c>
      <c r="N3944">
        <f>IF(J3944="","",IF(E3944="SGD",1,IF(E3944="USD",Settings!$B$22,IF(E3944="HKD",Settings!$B$23,1))))</f>
      </c>
      <c r="O3944">
        <f>IF(OR(B3944="",C3944="",E3944=""),0,(IF(A3944=-1,H3944,0)-IF(OR(A3944=1,A3944=0),H3944,0)+IF(A3944=2,H3944,0))*IF(E3944="SGD",1,IF(E3944="USD",Settings!$B$22,IF(E3944="HKD",Settings!$B$23,1))))</f>
        <v>0</v>
      </c>
      <c r="P3944">
        <f>IF(OR(B3944="",C3944="",E3944=""),0,IF(A3944=2,H3944*IF(E3944="SGD",1,IF(E3944="USD",Settings!$B$22,IF(E3944="HKD",Settings!$B$23,1))),0))</f>
        <v>0</v>
      </c>
      <c r="Q3944" s="312">
        <f>IF(OR(J3944="",G3944=""),"",G3944+ROW()/1000000)</f>
      </c>
      <c r="R3944" s="247">
        <f>IF(Q3944="","",SUMIFS(Txn[Signed Units],Txn[Key],J3944,Txn[Transaction Order],"&lt;="&amp;Q3944))</f>
      </c>
    </row>
    <row r="3945" spans="10:18" ht="15" customHeight="1" x14ac:dyDescent="0.15">
      <c r="J3945" s="246">
        <f>IF(OR(B3945="",C3945="",E3945=""),"",B3945&amp;":"&amp;C3945&amp;":"&amp;E3945)</f>
      </c>
      <c r="K3945" s="247">
        <f>IF(A3945="","",A3945*D3945)</f>
      </c>
      <c r="L3945" s="246">
        <f>IF(A3945="","",IF(OR(A3945=1,A3945=0),H3945,0))</f>
      </c>
      <c r="M3945" s="246">
        <f>IF(A3945="","",IF(A3945=-1,H3945,0))</f>
      </c>
      <c r="N3945">
        <f>IF(J3945="","",IF(E3945="SGD",1,IF(E3945="USD",Settings!$B$22,IF(E3945="HKD",Settings!$B$23,1))))</f>
      </c>
      <c r="O3945">
        <f>IF(OR(B3945="",C3945="",E3945=""),0,(IF(A3945=-1,H3945,0)-IF(OR(A3945=1,A3945=0),H3945,0)+IF(A3945=2,H3945,0))*IF(E3945="SGD",1,IF(E3945="USD",Settings!$B$22,IF(E3945="HKD",Settings!$B$23,1))))</f>
        <v>0</v>
      </c>
      <c r="P3945">
        <f>IF(OR(B3945="",C3945="",E3945=""),0,IF(A3945=2,H3945*IF(E3945="SGD",1,IF(E3945="USD",Settings!$B$22,IF(E3945="HKD",Settings!$B$23,1))),0))</f>
        <v>0</v>
      </c>
      <c r="Q3945" s="312">
        <f>IF(OR(J3945="",G3945=""),"",G3945+ROW()/1000000)</f>
      </c>
      <c r="R3945" s="247">
        <f>IF(Q3945="","",SUMIFS(Txn[Signed Units],Txn[Key],J3945,Txn[Transaction Order],"&lt;="&amp;Q3945))</f>
      </c>
    </row>
    <row r="3946" spans="10:18" ht="15" customHeight="1" x14ac:dyDescent="0.15">
      <c r="J3946" s="246">
        <f>IF(OR(B3946="",C3946="",E3946=""),"",B3946&amp;":"&amp;C3946&amp;":"&amp;E3946)</f>
      </c>
      <c r="K3946" s="247">
        <f>IF(A3946="","",A3946*D3946)</f>
      </c>
      <c r="L3946" s="246">
        <f>IF(A3946="","",IF(OR(A3946=1,A3946=0),H3946,0))</f>
      </c>
      <c r="M3946" s="246">
        <f>IF(A3946="","",IF(A3946=-1,H3946,0))</f>
      </c>
      <c r="N3946">
        <f>IF(J3946="","",IF(E3946="SGD",1,IF(E3946="USD",Settings!$B$22,IF(E3946="HKD",Settings!$B$23,1))))</f>
      </c>
      <c r="O3946">
        <f>IF(OR(B3946="",C3946="",E3946=""),0,(IF(A3946=-1,H3946,0)-IF(OR(A3946=1,A3946=0),H3946,0)+IF(A3946=2,H3946,0))*IF(E3946="SGD",1,IF(E3946="USD",Settings!$B$22,IF(E3946="HKD",Settings!$B$23,1))))</f>
        <v>0</v>
      </c>
      <c r="P3946">
        <f>IF(OR(B3946="",C3946="",E3946=""),0,IF(A3946=2,H3946*IF(E3946="SGD",1,IF(E3946="USD",Settings!$B$22,IF(E3946="HKD",Settings!$B$23,1))),0))</f>
        <v>0</v>
      </c>
      <c r="Q3946" s="312">
        <f>IF(OR(J3946="",G3946=""),"",G3946+ROW()/1000000)</f>
      </c>
      <c r="R3946" s="247">
        <f>IF(Q3946="","",SUMIFS(Txn[Signed Units],Txn[Key],J3946,Txn[Transaction Order],"&lt;="&amp;Q3946))</f>
      </c>
    </row>
    <row r="3947" spans="10:18" ht="15" customHeight="1" x14ac:dyDescent="0.15">
      <c r="J3947" s="246">
        <f>IF(OR(B3947="",C3947="",E3947=""),"",B3947&amp;":"&amp;C3947&amp;":"&amp;E3947)</f>
      </c>
      <c r="K3947" s="247">
        <f>IF(A3947="","",A3947*D3947)</f>
      </c>
      <c r="L3947" s="246">
        <f>IF(A3947="","",IF(OR(A3947=1,A3947=0),H3947,0))</f>
      </c>
      <c r="M3947" s="246">
        <f>IF(A3947="","",IF(A3947=-1,H3947,0))</f>
      </c>
      <c r="N3947">
        <f>IF(J3947="","",IF(E3947="SGD",1,IF(E3947="USD",Settings!$B$22,IF(E3947="HKD",Settings!$B$23,1))))</f>
      </c>
      <c r="O3947">
        <f>IF(OR(B3947="",C3947="",E3947=""),0,(IF(A3947=-1,H3947,0)-IF(OR(A3947=1,A3947=0),H3947,0)+IF(A3947=2,H3947,0))*IF(E3947="SGD",1,IF(E3947="USD",Settings!$B$22,IF(E3947="HKD",Settings!$B$23,1))))</f>
        <v>0</v>
      </c>
      <c r="P3947">
        <f>IF(OR(B3947="",C3947="",E3947=""),0,IF(A3947=2,H3947*IF(E3947="SGD",1,IF(E3947="USD",Settings!$B$22,IF(E3947="HKD",Settings!$B$23,1))),0))</f>
        <v>0</v>
      </c>
      <c r="Q3947" s="312">
        <f>IF(OR(J3947="",G3947=""),"",G3947+ROW()/1000000)</f>
      </c>
      <c r="R3947" s="247">
        <f>IF(Q3947="","",SUMIFS(Txn[Signed Units],Txn[Key],J3947,Txn[Transaction Order],"&lt;="&amp;Q3947))</f>
      </c>
    </row>
    <row r="3948" spans="10:18" ht="15" customHeight="1" x14ac:dyDescent="0.15">
      <c r="J3948" s="246">
        <f>IF(OR(B3948="",C3948="",E3948=""),"",B3948&amp;":"&amp;C3948&amp;":"&amp;E3948)</f>
      </c>
      <c r="K3948" s="247">
        <f>IF(A3948="","",A3948*D3948)</f>
      </c>
      <c r="L3948" s="246">
        <f>IF(A3948="","",IF(OR(A3948=1,A3948=0),H3948,0))</f>
      </c>
      <c r="M3948" s="246">
        <f>IF(A3948="","",IF(A3948=-1,H3948,0))</f>
      </c>
      <c r="N3948">
        <f>IF(J3948="","",IF(E3948="SGD",1,IF(E3948="USD",Settings!$B$22,IF(E3948="HKD",Settings!$B$23,1))))</f>
      </c>
      <c r="O3948">
        <f>IF(OR(B3948="",C3948="",E3948=""),0,(IF(A3948=-1,H3948,0)-IF(OR(A3948=1,A3948=0),H3948,0)+IF(A3948=2,H3948,0))*IF(E3948="SGD",1,IF(E3948="USD",Settings!$B$22,IF(E3948="HKD",Settings!$B$23,1))))</f>
        <v>0</v>
      </c>
      <c r="P3948">
        <f>IF(OR(B3948="",C3948="",E3948=""),0,IF(A3948=2,H3948*IF(E3948="SGD",1,IF(E3948="USD",Settings!$B$22,IF(E3948="HKD",Settings!$B$23,1))),0))</f>
        <v>0</v>
      </c>
      <c r="Q3948" s="312">
        <f>IF(OR(J3948="",G3948=""),"",G3948+ROW()/1000000)</f>
      </c>
      <c r="R3948" s="247">
        <f>IF(Q3948="","",SUMIFS(Txn[Signed Units],Txn[Key],J3948,Txn[Transaction Order],"&lt;="&amp;Q3948))</f>
      </c>
    </row>
    <row r="3949" spans="10:18" ht="15" customHeight="1" x14ac:dyDescent="0.15">
      <c r="J3949" s="246">
        <f>IF(OR(B3949="",C3949="",E3949=""),"",B3949&amp;":"&amp;C3949&amp;":"&amp;E3949)</f>
      </c>
      <c r="K3949" s="247">
        <f>IF(A3949="","",A3949*D3949)</f>
      </c>
      <c r="L3949" s="246">
        <f>IF(A3949="","",IF(OR(A3949=1,A3949=0),H3949,0))</f>
      </c>
      <c r="M3949" s="246">
        <f>IF(A3949="","",IF(A3949=-1,H3949,0))</f>
      </c>
      <c r="N3949">
        <f>IF(J3949="","",IF(E3949="SGD",1,IF(E3949="USD",Settings!$B$22,IF(E3949="HKD",Settings!$B$23,1))))</f>
      </c>
      <c r="O3949">
        <f>IF(OR(B3949="",C3949="",E3949=""),0,(IF(A3949=-1,H3949,0)-IF(OR(A3949=1,A3949=0),H3949,0)+IF(A3949=2,H3949,0))*IF(E3949="SGD",1,IF(E3949="USD",Settings!$B$22,IF(E3949="HKD",Settings!$B$23,1))))</f>
        <v>0</v>
      </c>
      <c r="P3949">
        <f>IF(OR(B3949="",C3949="",E3949=""),0,IF(A3949=2,H3949*IF(E3949="SGD",1,IF(E3949="USD",Settings!$B$22,IF(E3949="HKD",Settings!$B$23,1))),0))</f>
        <v>0</v>
      </c>
      <c r="Q3949" s="312">
        <f>IF(OR(J3949="",G3949=""),"",G3949+ROW()/1000000)</f>
      </c>
      <c r="R3949" s="247">
        <f>IF(Q3949="","",SUMIFS(Txn[Signed Units],Txn[Key],J3949,Txn[Transaction Order],"&lt;="&amp;Q3949))</f>
      </c>
    </row>
    <row r="3950" spans="10:18" ht="15" customHeight="1" x14ac:dyDescent="0.15">
      <c r="J3950" s="246">
        <f>IF(OR(B3950="",C3950="",E3950=""),"",B3950&amp;":"&amp;C3950&amp;":"&amp;E3950)</f>
      </c>
      <c r="K3950" s="247">
        <f>IF(A3950="","",A3950*D3950)</f>
      </c>
      <c r="L3950" s="246">
        <f>IF(A3950="","",IF(OR(A3950=1,A3950=0),H3950,0))</f>
      </c>
      <c r="M3950" s="246">
        <f>IF(A3950="","",IF(A3950=-1,H3950,0))</f>
      </c>
      <c r="N3950">
        <f>IF(J3950="","",IF(E3950="SGD",1,IF(E3950="USD",Settings!$B$22,IF(E3950="HKD",Settings!$B$23,1))))</f>
      </c>
      <c r="O3950">
        <f>IF(OR(B3950="",C3950="",E3950=""),0,(IF(A3950=-1,H3950,0)-IF(OR(A3950=1,A3950=0),H3950,0)+IF(A3950=2,H3950,0))*IF(E3950="SGD",1,IF(E3950="USD",Settings!$B$22,IF(E3950="HKD",Settings!$B$23,1))))</f>
        <v>0</v>
      </c>
      <c r="P3950">
        <f>IF(OR(B3950="",C3950="",E3950=""),0,IF(A3950=2,H3950*IF(E3950="SGD",1,IF(E3950="USD",Settings!$B$22,IF(E3950="HKD",Settings!$B$23,1))),0))</f>
        <v>0</v>
      </c>
      <c r="Q3950" s="312">
        <f>IF(OR(J3950="",G3950=""),"",G3950+ROW()/1000000)</f>
      </c>
      <c r="R3950" s="247">
        <f>IF(Q3950="","",SUMIFS(Txn[Signed Units],Txn[Key],J3950,Txn[Transaction Order],"&lt;="&amp;Q3950))</f>
      </c>
    </row>
    <row r="3951" spans="10:18" ht="15" customHeight="1" x14ac:dyDescent="0.15">
      <c r="J3951" s="246">
        <f>IF(OR(B3951="",C3951="",E3951=""),"",B3951&amp;":"&amp;C3951&amp;":"&amp;E3951)</f>
      </c>
      <c r="K3951" s="247">
        <f>IF(A3951="","",A3951*D3951)</f>
      </c>
      <c r="L3951" s="246">
        <f>IF(A3951="","",IF(OR(A3951=1,A3951=0),H3951,0))</f>
      </c>
      <c r="M3951" s="246">
        <f>IF(A3951="","",IF(A3951=-1,H3951,0))</f>
      </c>
      <c r="N3951">
        <f>IF(J3951="","",IF(E3951="SGD",1,IF(E3951="USD",Settings!$B$22,IF(E3951="HKD",Settings!$B$23,1))))</f>
      </c>
      <c r="O3951">
        <f>IF(OR(B3951="",C3951="",E3951=""),0,(IF(A3951=-1,H3951,0)-IF(OR(A3951=1,A3951=0),H3951,0)+IF(A3951=2,H3951,0))*IF(E3951="SGD",1,IF(E3951="USD",Settings!$B$22,IF(E3951="HKD",Settings!$B$23,1))))</f>
        <v>0</v>
      </c>
      <c r="P3951">
        <f>IF(OR(B3951="",C3951="",E3951=""),0,IF(A3951=2,H3951*IF(E3951="SGD",1,IF(E3951="USD",Settings!$B$22,IF(E3951="HKD",Settings!$B$23,1))),0))</f>
        <v>0</v>
      </c>
      <c r="Q3951" s="312">
        <f>IF(OR(J3951="",G3951=""),"",G3951+ROW()/1000000)</f>
      </c>
      <c r="R3951" s="247">
        <f>IF(Q3951="","",SUMIFS(Txn[Signed Units],Txn[Key],J3951,Txn[Transaction Order],"&lt;="&amp;Q3951))</f>
      </c>
    </row>
    <row r="3952" spans="10:18" ht="15" customHeight="1" x14ac:dyDescent="0.15">
      <c r="J3952" s="246">
        <f>IF(OR(B3952="",C3952="",E3952=""),"",B3952&amp;":"&amp;C3952&amp;":"&amp;E3952)</f>
      </c>
      <c r="K3952" s="247">
        <f>IF(A3952="","",A3952*D3952)</f>
      </c>
      <c r="L3952" s="246">
        <f>IF(A3952="","",IF(OR(A3952=1,A3952=0),H3952,0))</f>
      </c>
      <c r="M3952" s="246">
        <f>IF(A3952="","",IF(A3952=-1,H3952,0))</f>
      </c>
      <c r="N3952">
        <f>IF(J3952="","",IF(E3952="SGD",1,IF(E3952="USD",Settings!$B$22,IF(E3952="HKD",Settings!$B$23,1))))</f>
      </c>
      <c r="O3952">
        <f>IF(OR(B3952="",C3952="",E3952=""),0,(IF(A3952=-1,H3952,0)-IF(OR(A3952=1,A3952=0),H3952,0)+IF(A3952=2,H3952,0))*IF(E3952="SGD",1,IF(E3952="USD",Settings!$B$22,IF(E3952="HKD",Settings!$B$23,1))))</f>
        <v>0</v>
      </c>
      <c r="P3952">
        <f>IF(OR(B3952="",C3952="",E3952=""),0,IF(A3952=2,H3952*IF(E3952="SGD",1,IF(E3952="USD",Settings!$B$22,IF(E3952="HKD",Settings!$B$23,1))),0))</f>
        <v>0</v>
      </c>
      <c r="Q3952" s="312">
        <f>IF(OR(J3952="",G3952=""),"",G3952+ROW()/1000000)</f>
      </c>
      <c r="R3952" s="247">
        <f>IF(Q3952="","",SUMIFS(Txn[Signed Units],Txn[Key],J3952,Txn[Transaction Order],"&lt;="&amp;Q3952))</f>
      </c>
    </row>
    <row r="3953" spans="10:18" ht="15" customHeight="1" x14ac:dyDescent="0.15">
      <c r="J3953" s="246">
        <f>IF(OR(B3953="",C3953="",E3953=""),"",B3953&amp;":"&amp;C3953&amp;":"&amp;E3953)</f>
      </c>
      <c r="K3953" s="247">
        <f>IF(A3953="","",A3953*D3953)</f>
      </c>
      <c r="L3953" s="246">
        <f>IF(A3953="","",IF(OR(A3953=1,A3953=0),H3953,0))</f>
      </c>
      <c r="M3953" s="246">
        <f>IF(A3953="","",IF(A3953=-1,H3953,0))</f>
      </c>
      <c r="N3953">
        <f>IF(J3953="","",IF(E3953="SGD",1,IF(E3953="USD",Settings!$B$22,IF(E3953="HKD",Settings!$B$23,1))))</f>
      </c>
      <c r="O3953">
        <f>IF(OR(B3953="",C3953="",E3953=""),0,(IF(A3953=-1,H3953,0)-IF(OR(A3953=1,A3953=0),H3953,0)+IF(A3953=2,H3953,0))*IF(E3953="SGD",1,IF(E3953="USD",Settings!$B$22,IF(E3953="HKD",Settings!$B$23,1))))</f>
        <v>0</v>
      </c>
      <c r="P3953">
        <f>IF(OR(B3953="",C3953="",E3953=""),0,IF(A3953=2,H3953*IF(E3953="SGD",1,IF(E3953="USD",Settings!$B$22,IF(E3953="HKD",Settings!$B$23,1))),0))</f>
        <v>0</v>
      </c>
      <c r="Q3953" s="312">
        <f>IF(OR(J3953="",G3953=""),"",G3953+ROW()/1000000)</f>
      </c>
      <c r="R3953" s="247">
        <f>IF(Q3953="","",SUMIFS(Txn[Signed Units],Txn[Key],J3953,Txn[Transaction Order],"&lt;="&amp;Q3953))</f>
      </c>
    </row>
    <row r="3954" spans="10:18" ht="15" customHeight="1" x14ac:dyDescent="0.15">
      <c r="J3954" s="246">
        <f>IF(OR(B3954="",C3954="",E3954=""),"",B3954&amp;":"&amp;C3954&amp;":"&amp;E3954)</f>
      </c>
      <c r="K3954" s="247">
        <f>IF(A3954="","",A3954*D3954)</f>
      </c>
      <c r="L3954" s="246">
        <f>IF(A3954="","",IF(OR(A3954=1,A3954=0),H3954,0))</f>
      </c>
      <c r="M3954" s="246">
        <f>IF(A3954="","",IF(A3954=-1,H3954,0))</f>
      </c>
      <c r="N3954">
        <f>IF(J3954="","",IF(E3954="SGD",1,IF(E3954="USD",Settings!$B$22,IF(E3954="HKD",Settings!$B$23,1))))</f>
      </c>
      <c r="O3954">
        <f>IF(OR(B3954="",C3954="",E3954=""),0,(IF(A3954=-1,H3954,0)-IF(OR(A3954=1,A3954=0),H3954,0)+IF(A3954=2,H3954,0))*IF(E3954="SGD",1,IF(E3954="USD",Settings!$B$22,IF(E3954="HKD",Settings!$B$23,1))))</f>
        <v>0</v>
      </c>
      <c r="P3954">
        <f>IF(OR(B3954="",C3954="",E3954=""),0,IF(A3954=2,H3954*IF(E3954="SGD",1,IF(E3954="USD",Settings!$B$22,IF(E3954="HKD",Settings!$B$23,1))),0))</f>
        <v>0</v>
      </c>
      <c r="Q3954" s="312">
        <f>IF(OR(J3954="",G3954=""),"",G3954+ROW()/1000000)</f>
      </c>
      <c r="R3954" s="247">
        <f>IF(Q3954="","",SUMIFS(Txn[Signed Units],Txn[Key],J3954,Txn[Transaction Order],"&lt;="&amp;Q3954))</f>
      </c>
    </row>
    <row r="3955" spans="10:18" ht="15" customHeight="1" x14ac:dyDescent="0.15">
      <c r="J3955" s="246">
        <f>IF(OR(B3955="",C3955="",E3955=""),"",B3955&amp;":"&amp;C3955&amp;":"&amp;E3955)</f>
      </c>
      <c r="K3955" s="247">
        <f>IF(A3955="","",A3955*D3955)</f>
      </c>
      <c r="L3955" s="246">
        <f>IF(A3955="","",IF(OR(A3955=1,A3955=0),H3955,0))</f>
      </c>
      <c r="M3955" s="246">
        <f>IF(A3955="","",IF(A3955=-1,H3955,0))</f>
      </c>
      <c r="N3955">
        <f>IF(J3955="","",IF(E3955="SGD",1,IF(E3955="USD",Settings!$B$22,IF(E3955="HKD",Settings!$B$23,1))))</f>
      </c>
      <c r="O3955">
        <f>IF(OR(B3955="",C3955="",E3955=""),0,(IF(A3955=-1,H3955,0)-IF(OR(A3955=1,A3955=0),H3955,0)+IF(A3955=2,H3955,0))*IF(E3955="SGD",1,IF(E3955="USD",Settings!$B$22,IF(E3955="HKD",Settings!$B$23,1))))</f>
        <v>0</v>
      </c>
      <c r="P3955">
        <f>IF(OR(B3955="",C3955="",E3955=""),0,IF(A3955=2,H3955*IF(E3955="SGD",1,IF(E3955="USD",Settings!$B$22,IF(E3955="HKD",Settings!$B$23,1))),0))</f>
        <v>0</v>
      </c>
      <c r="Q3955" s="312">
        <f>IF(OR(J3955="",G3955=""),"",G3955+ROW()/1000000)</f>
      </c>
      <c r="R3955" s="247">
        <f>IF(Q3955="","",SUMIFS(Txn[Signed Units],Txn[Key],J3955,Txn[Transaction Order],"&lt;="&amp;Q3955))</f>
      </c>
    </row>
    <row r="3956" spans="10:18" ht="15" customHeight="1" x14ac:dyDescent="0.15">
      <c r="J3956" s="246">
        <f>IF(OR(B3956="",C3956="",E3956=""),"",B3956&amp;":"&amp;C3956&amp;":"&amp;E3956)</f>
      </c>
      <c r="K3956" s="247">
        <f>IF(A3956="","",A3956*D3956)</f>
      </c>
      <c r="L3956" s="246">
        <f>IF(A3956="","",IF(OR(A3956=1,A3956=0),H3956,0))</f>
      </c>
      <c r="M3956" s="246">
        <f>IF(A3956="","",IF(A3956=-1,H3956,0))</f>
      </c>
      <c r="N3956">
        <f>IF(J3956="","",IF(E3956="SGD",1,IF(E3956="USD",Settings!$B$22,IF(E3956="HKD",Settings!$B$23,1))))</f>
      </c>
      <c r="O3956">
        <f>IF(OR(B3956="",C3956="",E3956=""),0,(IF(A3956=-1,H3956,0)-IF(OR(A3956=1,A3956=0),H3956,0)+IF(A3956=2,H3956,0))*IF(E3956="SGD",1,IF(E3956="USD",Settings!$B$22,IF(E3956="HKD",Settings!$B$23,1))))</f>
        <v>0</v>
      </c>
      <c r="P3956">
        <f>IF(OR(B3956="",C3956="",E3956=""),0,IF(A3956=2,H3956*IF(E3956="SGD",1,IF(E3956="USD",Settings!$B$22,IF(E3956="HKD",Settings!$B$23,1))),0))</f>
        <v>0</v>
      </c>
      <c r="Q3956" s="312">
        <f>IF(OR(J3956="",G3956=""),"",G3956+ROW()/1000000)</f>
      </c>
      <c r="R3956" s="247">
        <f>IF(Q3956="","",SUMIFS(Txn[Signed Units],Txn[Key],J3956,Txn[Transaction Order],"&lt;="&amp;Q3956))</f>
      </c>
    </row>
    <row r="3957" spans="10:18" ht="15" customHeight="1" x14ac:dyDescent="0.15">
      <c r="J3957" s="246">
        <f>IF(OR(B3957="",C3957="",E3957=""),"",B3957&amp;":"&amp;C3957&amp;":"&amp;E3957)</f>
      </c>
      <c r="K3957" s="247">
        <f>IF(A3957="","",A3957*D3957)</f>
      </c>
      <c r="L3957" s="246">
        <f>IF(A3957="","",IF(OR(A3957=1,A3957=0),H3957,0))</f>
      </c>
      <c r="M3957" s="246">
        <f>IF(A3957="","",IF(A3957=-1,H3957,0))</f>
      </c>
      <c r="N3957">
        <f>IF(J3957="","",IF(E3957="SGD",1,IF(E3957="USD",Settings!$B$22,IF(E3957="HKD",Settings!$B$23,1))))</f>
      </c>
      <c r="O3957">
        <f>IF(OR(B3957="",C3957="",E3957=""),0,(IF(A3957=-1,H3957,0)-IF(OR(A3957=1,A3957=0),H3957,0)+IF(A3957=2,H3957,0))*IF(E3957="SGD",1,IF(E3957="USD",Settings!$B$22,IF(E3957="HKD",Settings!$B$23,1))))</f>
        <v>0</v>
      </c>
      <c r="P3957">
        <f>IF(OR(B3957="",C3957="",E3957=""),0,IF(A3957=2,H3957*IF(E3957="SGD",1,IF(E3957="USD",Settings!$B$22,IF(E3957="HKD",Settings!$B$23,1))),0))</f>
        <v>0</v>
      </c>
      <c r="Q3957" s="312">
        <f>IF(OR(J3957="",G3957=""),"",G3957+ROW()/1000000)</f>
      </c>
      <c r="R3957" s="247">
        <f>IF(Q3957="","",SUMIFS(Txn[Signed Units],Txn[Key],J3957,Txn[Transaction Order],"&lt;="&amp;Q3957))</f>
      </c>
    </row>
    <row r="3958" spans="10:18" ht="15" customHeight="1" x14ac:dyDescent="0.15">
      <c r="J3958" s="246">
        <f>IF(OR(B3958="",C3958="",E3958=""),"",B3958&amp;":"&amp;C3958&amp;":"&amp;E3958)</f>
      </c>
      <c r="K3958" s="247">
        <f>IF(A3958="","",A3958*D3958)</f>
      </c>
      <c r="L3958" s="246">
        <f>IF(A3958="","",IF(OR(A3958=1,A3958=0),H3958,0))</f>
      </c>
      <c r="M3958" s="246">
        <f>IF(A3958="","",IF(A3958=-1,H3958,0))</f>
      </c>
      <c r="N3958">
        <f>IF(J3958="","",IF(E3958="SGD",1,IF(E3958="USD",Settings!$B$22,IF(E3958="HKD",Settings!$B$23,1))))</f>
      </c>
      <c r="O3958">
        <f>IF(OR(B3958="",C3958="",E3958=""),0,(IF(A3958=-1,H3958,0)-IF(OR(A3958=1,A3958=0),H3958,0)+IF(A3958=2,H3958,0))*IF(E3958="SGD",1,IF(E3958="USD",Settings!$B$22,IF(E3958="HKD",Settings!$B$23,1))))</f>
        <v>0</v>
      </c>
      <c r="P3958">
        <f>IF(OR(B3958="",C3958="",E3958=""),0,IF(A3958=2,H3958*IF(E3958="SGD",1,IF(E3958="USD",Settings!$B$22,IF(E3958="HKD",Settings!$B$23,1))),0))</f>
        <v>0</v>
      </c>
      <c r="Q3958" s="312">
        <f>IF(OR(J3958="",G3958=""),"",G3958+ROW()/1000000)</f>
      </c>
      <c r="R3958" s="247">
        <f>IF(Q3958="","",SUMIFS(Txn[Signed Units],Txn[Key],J3958,Txn[Transaction Order],"&lt;="&amp;Q3958))</f>
      </c>
    </row>
    <row r="3959" spans="10:18" ht="15" customHeight="1" x14ac:dyDescent="0.15">
      <c r="J3959" s="246">
        <f>IF(OR(B3959="",C3959="",E3959=""),"",B3959&amp;":"&amp;C3959&amp;":"&amp;E3959)</f>
      </c>
      <c r="K3959" s="247">
        <f>IF(A3959="","",A3959*D3959)</f>
      </c>
      <c r="L3959" s="246">
        <f>IF(A3959="","",IF(OR(A3959=1,A3959=0),H3959,0))</f>
      </c>
      <c r="M3959" s="246">
        <f>IF(A3959="","",IF(A3959=-1,H3959,0))</f>
      </c>
      <c r="N3959">
        <f>IF(J3959="","",IF(E3959="SGD",1,IF(E3959="USD",Settings!$B$22,IF(E3959="HKD",Settings!$B$23,1))))</f>
      </c>
      <c r="O3959">
        <f>IF(OR(B3959="",C3959="",E3959=""),0,(IF(A3959=-1,H3959,0)-IF(OR(A3959=1,A3959=0),H3959,0)+IF(A3959=2,H3959,0))*IF(E3959="SGD",1,IF(E3959="USD",Settings!$B$22,IF(E3959="HKD",Settings!$B$23,1))))</f>
        <v>0</v>
      </c>
      <c r="P3959">
        <f>IF(OR(B3959="",C3959="",E3959=""),0,IF(A3959=2,H3959*IF(E3959="SGD",1,IF(E3959="USD",Settings!$B$22,IF(E3959="HKD",Settings!$B$23,1))),0))</f>
        <v>0</v>
      </c>
      <c r="Q3959" s="312">
        <f>IF(OR(J3959="",G3959=""),"",G3959+ROW()/1000000)</f>
      </c>
      <c r="R3959" s="247">
        <f>IF(Q3959="","",SUMIFS(Txn[Signed Units],Txn[Key],J3959,Txn[Transaction Order],"&lt;="&amp;Q3959))</f>
      </c>
    </row>
    <row r="3960" spans="10:18" ht="15" customHeight="1" x14ac:dyDescent="0.15">
      <c r="J3960" s="246">
        <f>IF(OR(B3960="",C3960="",E3960=""),"",B3960&amp;":"&amp;C3960&amp;":"&amp;E3960)</f>
      </c>
      <c r="K3960" s="247">
        <f>IF(A3960="","",A3960*D3960)</f>
      </c>
      <c r="L3960" s="246">
        <f>IF(A3960="","",IF(OR(A3960=1,A3960=0),H3960,0))</f>
      </c>
      <c r="M3960" s="246">
        <f>IF(A3960="","",IF(A3960=-1,H3960,0))</f>
      </c>
      <c r="N3960">
        <f>IF(J3960="","",IF(E3960="SGD",1,IF(E3960="USD",Settings!$B$22,IF(E3960="HKD",Settings!$B$23,1))))</f>
      </c>
      <c r="O3960">
        <f>IF(OR(B3960="",C3960="",E3960=""),0,(IF(A3960=-1,H3960,0)-IF(OR(A3960=1,A3960=0),H3960,0)+IF(A3960=2,H3960,0))*IF(E3960="SGD",1,IF(E3960="USD",Settings!$B$22,IF(E3960="HKD",Settings!$B$23,1))))</f>
        <v>0</v>
      </c>
      <c r="P3960">
        <f>IF(OR(B3960="",C3960="",E3960=""),0,IF(A3960=2,H3960*IF(E3960="SGD",1,IF(E3960="USD",Settings!$B$22,IF(E3960="HKD",Settings!$B$23,1))),0))</f>
        <v>0</v>
      </c>
      <c r="Q3960" s="312">
        <f>IF(OR(J3960="",G3960=""),"",G3960+ROW()/1000000)</f>
      </c>
      <c r="R3960" s="247">
        <f>IF(Q3960="","",SUMIFS(Txn[Signed Units],Txn[Key],J3960,Txn[Transaction Order],"&lt;="&amp;Q3960))</f>
      </c>
    </row>
    <row r="3961" spans="10:18" ht="15" customHeight="1" x14ac:dyDescent="0.15">
      <c r="J3961" s="246">
        <f>IF(OR(B3961="",C3961="",E3961=""),"",B3961&amp;":"&amp;C3961&amp;":"&amp;E3961)</f>
      </c>
      <c r="K3961" s="247">
        <f>IF(A3961="","",A3961*D3961)</f>
      </c>
      <c r="L3961" s="246">
        <f>IF(A3961="","",IF(OR(A3961=1,A3961=0),H3961,0))</f>
      </c>
      <c r="M3961" s="246">
        <f>IF(A3961="","",IF(A3961=-1,H3961,0))</f>
      </c>
      <c r="N3961">
        <f>IF(J3961="","",IF(E3961="SGD",1,IF(E3961="USD",Settings!$B$22,IF(E3961="HKD",Settings!$B$23,1))))</f>
      </c>
      <c r="O3961">
        <f>IF(OR(B3961="",C3961="",E3961=""),0,(IF(A3961=-1,H3961,0)-IF(OR(A3961=1,A3961=0),H3961,0)+IF(A3961=2,H3961,0))*IF(E3961="SGD",1,IF(E3961="USD",Settings!$B$22,IF(E3961="HKD",Settings!$B$23,1))))</f>
        <v>0</v>
      </c>
      <c r="P3961">
        <f>IF(OR(B3961="",C3961="",E3961=""),0,IF(A3961=2,H3961*IF(E3961="SGD",1,IF(E3961="USD",Settings!$B$22,IF(E3961="HKD",Settings!$B$23,1))),0))</f>
        <v>0</v>
      </c>
      <c r="Q3961" s="312">
        <f>IF(OR(J3961="",G3961=""),"",G3961+ROW()/1000000)</f>
      </c>
      <c r="R3961" s="247">
        <f>IF(Q3961="","",SUMIFS(Txn[Signed Units],Txn[Key],J3961,Txn[Transaction Order],"&lt;="&amp;Q3961))</f>
      </c>
    </row>
    <row r="3962" spans="10:18" ht="15" customHeight="1" x14ac:dyDescent="0.15">
      <c r="J3962" s="246">
        <f>IF(OR(B3962="",C3962="",E3962=""),"",B3962&amp;":"&amp;C3962&amp;":"&amp;E3962)</f>
      </c>
      <c r="K3962" s="247">
        <f>IF(A3962="","",A3962*D3962)</f>
      </c>
      <c r="L3962" s="246">
        <f>IF(A3962="","",IF(OR(A3962=1,A3962=0),H3962,0))</f>
      </c>
      <c r="M3962" s="246">
        <f>IF(A3962="","",IF(A3962=-1,H3962,0))</f>
      </c>
      <c r="N3962">
        <f>IF(J3962="","",IF(E3962="SGD",1,IF(E3962="USD",Settings!$B$22,IF(E3962="HKD",Settings!$B$23,1))))</f>
      </c>
      <c r="O3962">
        <f>IF(OR(B3962="",C3962="",E3962=""),0,(IF(A3962=-1,H3962,0)-IF(OR(A3962=1,A3962=0),H3962,0)+IF(A3962=2,H3962,0))*IF(E3962="SGD",1,IF(E3962="USD",Settings!$B$22,IF(E3962="HKD",Settings!$B$23,1))))</f>
        <v>0</v>
      </c>
      <c r="P3962">
        <f>IF(OR(B3962="",C3962="",E3962=""),0,IF(A3962=2,H3962*IF(E3962="SGD",1,IF(E3962="USD",Settings!$B$22,IF(E3962="HKD",Settings!$B$23,1))),0))</f>
        <v>0</v>
      </c>
      <c r="Q3962" s="312">
        <f>IF(OR(J3962="",G3962=""),"",G3962+ROW()/1000000)</f>
      </c>
      <c r="R3962" s="247">
        <f>IF(Q3962="","",SUMIFS(Txn[Signed Units],Txn[Key],J3962,Txn[Transaction Order],"&lt;="&amp;Q3962))</f>
      </c>
    </row>
    <row r="3963" spans="10:18" ht="15" customHeight="1" x14ac:dyDescent="0.15">
      <c r="J3963" s="246">
        <f>IF(OR(B3963="",C3963="",E3963=""),"",B3963&amp;":"&amp;C3963&amp;":"&amp;E3963)</f>
      </c>
      <c r="K3963" s="247">
        <f>IF(A3963="","",A3963*D3963)</f>
      </c>
      <c r="L3963" s="246">
        <f>IF(A3963="","",IF(OR(A3963=1,A3963=0),H3963,0))</f>
      </c>
      <c r="M3963" s="246">
        <f>IF(A3963="","",IF(A3963=-1,H3963,0))</f>
      </c>
      <c r="N3963">
        <f>IF(J3963="","",IF(E3963="SGD",1,IF(E3963="USD",Settings!$B$22,IF(E3963="HKD",Settings!$B$23,1))))</f>
      </c>
      <c r="O3963">
        <f>IF(OR(B3963="",C3963="",E3963=""),0,(IF(A3963=-1,H3963,0)-IF(OR(A3963=1,A3963=0),H3963,0)+IF(A3963=2,H3963,0))*IF(E3963="SGD",1,IF(E3963="USD",Settings!$B$22,IF(E3963="HKD",Settings!$B$23,1))))</f>
        <v>0</v>
      </c>
      <c r="P3963">
        <f>IF(OR(B3963="",C3963="",E3963=""),0,IF(A3963=2,H3963*IF(E3963="SGD",1,IF(E3963="USD",Settings!$B$22,IF(E3963="HKD",Settings!$B$23,1))),0))</f>
        <v>0</v>
      </c>
      <c r="Q3963" s="312">
        <f>IF(OR(J3963="",G3963=""),"",G3963+ROW()/1000000)</f>
      </c>
      <c r="R3963" s="247">
        <f>IF(Q3963="","",SUMIFS(Txn[Signed Units],Txn[Key],J3963,Txn[Transaction Order],"&lt;="&amp;Q3963))</f>
      </c>
    </row>
    <row r="3964" spans="10:18" ht="15" customHeight="1" x14ac:dyDescent="0.15">
      <c r="J3964" s="246">
        <f>IF(OR(B3964="",C3964="",E3964=""),"",B3964&amp;":"&amp;C3964&amp;":"&amp;E3964)</f>
      </c>
      <c r="K3964" s="247">
        <f>IF(A3964="","",A3964*D3964)</f>
      </c>
      <c r="L3964" s="246">
        <f>IF(A3964="","",IF(OR(A3964=1,A3964=0),H3964,0))</f>
      </c>
      <c r="M3964" s="246">
        <f>IF(A3964="","",IF(A3964=-1,H3964,0))</f>
      </c>
      <c r="N3964">
        <f>IF(J3964="","",IF(E3964="SGD",1,IF(E3964="USD",Settings!$B$22,IF(E3964="HKD",Settings!$B$23,1))))</f>
      </c>
      <c r="O3964">
        <f>IF(OR(B3964="",C3964="",E3964=""),0,(IF(A3964=-1,H3964,0)-IF(OR(A3964=1,A3964=0),H3964,0)+IF(A3964=2,H3964,0))*IF(E3964="SGD",1,IF(E3964="USD",Settings!$B$22,IF(E3964="HKD",Settings!$B$23,1))))</f>
        <v>0</v>
      </c>
      <c r="P3964">
        <f>IF(OR(B3964="",C3964="",E3964=""),0,IF(A3964=2,H3964*IF(E3964="SGD",1,IF(E3964="USD",Settings!$B$22,IF(E3964="HKD",Settings!$B$23,1))),0))</f>
        <v>0</v>
      </c>
      <c r="Q3964" s="312">
        <f>IF(OR(J3964="",G3964=""),"",G3964+ROW()/1000000)</f>
      </c>
      <c r="R3964" s="247">
        <f>IF(Q3964="","",SUMIFS(Txn[Signed Units],Txn[Key],J3964,Txn[Transaction Order],"&lt;="&amp;Q3964))</f>
      </c>
    </row>
    <row r="3965" spans="10:18" ht="15" customHeight="1" x14ac:dyDescent="0.15">
      <c r="J3965" s="246">
        <f>IF(OR(B3965="",C3965="",E3965=""),"",B3965&amp;":"&amp;C3965&amp;":"&amp;E3965)</f>
      </c>
      <c r="K3965" s="247">
        <f>IF(A3965="","",A3965*D3965)</f>
      </c>
      <c r="L3965" s="246">
        <f>IF(A3965="","",IF(OR(A3965=1,A3965=0),H3965,0))</f>
      </c>
      <c r="M3965" s="246">
        <f>IF(A3965="","",IF(A3965=-1,H3965,0))</f>
      </c>
      <c r="N3965">
        <f>IF(J3965="","",IF(E3965="SGD",1,IF(E3965="USD",Settings!$B$22,IF(E3965="HKD",Settings!$B$23,1))))</f>
      </c>
      <c r="O3965">
        <f>IF(OR(B3965="",C3965="",E3965=""),0,(IF(A3965=-1,H3965,0)-IF(OR(A3965=1,A3965=0),H3965,0)+IF(A3965=2,H3965,0))*IF(E3965="SGD",1,IF(E3965="USD",Settings!$B$22,IF(E3965="HKD",Settings!$B$23,1))))</f>
        <v>0</v>
      </c>
      <c r="P3965">
        <f>IF(OR(B3965="",C3965="",E3965=""),0,IF(A3965=2,H3965*IF(E3965="SGD",1,IF(E3965="USD",Settings!$B$22,IF(E3965="HKD",Settings!$B$23,1))),0))</f>
        <v>0</v>
      </c>
      <c r="Q3965" s="312">
        <f>IF(OR(J3965="",G3965=""),"",G3965+ROW()/1000000)</f>
      </c>
      <c r="R3965" s="247">
        <f>IF(Q3965="","",SUMIFS(Txn[Signed Units],Txn[Key],J3965,Txn[Transaction Order],"&lt;="&amp;Q3965))</f>
      </c>
    </row>
    <row r="3966" spans="10:18" ht="15" customHeight="1" x14ac:dyDescent="0.15">
      <c r="J3966" s="246">
        <f>IF(OR(B3966="",C3966="",E3966=""),"",B3966&amp;":"&amp;C3966&amp;":"&amp;E3966)</f>
      </c>
      <c r="K3966" s="247">
        <f>IF(A3966="","",A3966*D3966)</f>
      </c>
      <c r="L3966" s="246">
        <f>IF(A3966="","",IF(OR(A3966=1,A3966=0),H3966,0))</f>
      </c>
      <c r="M3966" s="246">
        <f>IF(A3966="","",IF(A3966=-1,H3966,0))</f>
      </c>
      <c r="N3966">
        <f>IF(J3966="","",IF(E3966="SGD",1,IF(E3966="USD",Settings!$B$22,IF(E3966="HKD",Settings!$B$23,1))))</f>
      </c>
      <c r="O3966">
        <f>IF(OR(B3966="",C3966="",E3966=""),0,(IF(A3966=-1,H3966,0)-IF(OR(A3966=1,A3966=0),H3966,0)+IF(A3966=2,H3966,0))*IF(E3966="SGD",1,IF(E3966="USD",Settings!$B$22,IF(E3966="HKD",Settings!$B$23,1))))</f>
        <v>0</v>
      </c>
      <c r="P3966">
        <f>IF(OR(B3966="",C3966="",E3966=""),0,IF(A3966=2,H3966*IF(E3966="SGD",1,IF(E3966="USD",Settings!$B$22,IF(E3966="HKD",Settings!$B$23,1))),0))</f>
        <v>0</v>
      </c>
      <c r="Q3966" s="312">
        <f>IF(OR(J3966="",G3966=""),"",G3966+ROW()/1000000)</f>
      </c>
      <c r="R3966" s="247">
        <f>IF(Q3966="","",SUMIFS(Txn[Signed Units],Txn[Key],J3966,Txn[Transaction Order],"&lt;="&amp;Q3966))</f>
      </c>
    </row>
    <row r="3967" spans="10:18" ht="15" customHeight="1" x14ac:dyDescent="0.15">
      <c r="J3967" s="246">
        <f>IF(OR(B3967="",C3967="",E3967=""),"",B3967&amp;":"&amp;C3967&amp;":"&amp;E3967)</f>
      </c>
      <c r="K3967" s="247">
        <f>IF(A3967="","",A3967*D3967)</f>
      </c>
      <c r="L3967" s="246">
        <f>IF(A3967="","",IF(OR(A3967=1,A3967=0),H3967,0))</f>
      </c>
      <c r="M3967" s="246">
        <f>IF(A3967="","",IF(A3967=-1,H3967,0))</f>
      </c>
      <c r="N3967">
        <f>IF(J3967="","",IF(E3967="SGD",1,IF(E3967="USD",Settings!$B$22,IF(E3967="HKD",Settings!$B$23,1))))</f>
      </c>
      <c r="O3967">
        <f>IF(OR(B3967="",C3967="",E3967=""),0,(IF(A3967=-1,H3967,0)-IF(OR(A3967=1,A3967=0),H3967,0)+IF(A3967=2,H3967,0))*IF(E3967="SGD",1,IF(E3967="USD",Settings!$B$22,IF(E3967="HKD",Settings!$B$23,1))))</f>
        <v>0</v>
      </c>
      <c r="P3967">
        <f>IF(OR(B3967="",C3967="",E3967=""),0,IF(A3967=2,H3967*IF(E3967="SGD",1,IF(E3967="USD",Settings!$B$22,IF(E3967="HKD",Settings!$B$23,1))),0))</f>
        <v>0</v>
      </c>
      <c r="Q3967" s="312">
        <f>IF(OR(J3967="",G3967=""),"",G3967+ROW()/1000000)</f>
      </c>
      <c r="R3967" s="247">
        <f>IF(Q3967="","",SUMIFS(Txn[Signed Units],Txn[Key],J3967,Txn[Transaction Order],"&lt;="&amp;Q3967))</f>
      </c>
    </row>
    <row r="3968" spans="10:18" ht="15" customHeight="1" x14ac:dyDescent="0.15">
      <c r="J3968" s="246">
        <f>IF(OR(B3968="",C3968="",E3968=""),"",B3968&amp;":"&amp;C3968&amp;":"&amp;E3968)</f>
      </c>
      <c r="K3968" s="247">
        <f>IF(A3968="","",A3968*D3968)</f>
      </c>
      <c r="L3968" s="246">
        <f>IF(A3968="","",IF(OR(A3968=1,A3968=0),H3968,0))</f>
      </c>
      <c r="M3968" s="246">
        <f>IF(A3968="","",IF(A3968=-1,H3968,0))</f>
      </c>
      <c r="N3968">
        <f>IF(J3968="","",IF(E3968="SGD",1,IF(E3968="USD",Settings!$B$22,IF(E3968="HKD",Settings!$B$23,1))))</f>
      </c>
      <c r="O3968">
        <f>IF(OR(B3968="",C3968="",E3968=""),0,(IF(A3968=-1,H3968,0)-IF(OR(A3968=1,A3968=0),H3968,0)+IF(A3968=2,H3968,0))*IF(E3968="SGD",1,IF(E3968="USD",Settings!$B$22,IF(E3968="HKD",Settings!$B$23,1))))</f>
        <v>0</v>
      </c>
      <c r="P3968">
        <f>IF(OR(B3968="",C3968="",E3968=""),0,IF(A3968=2,H3968*IF(E3968="SGD",1,IF(E3968="USD",Settings!$B$22,IF(E3968="HKD",Settings!$B$23,1))),0))</f>
        <v>0</v>
      </c>
      <c r="Q3968" s="312">
        <f>IF(OR(J3968="",G3968=""),"",G3968+ROW()/1000000)</f>
      </c>
      <c r="R3968" s="247">
        <f>IF(Q3968="","",SUMIFS(Txn[Signed Units],Txn[Key],J3968,Txn[Transaction Order],"&lt;="&amp;Q3968))</f>
      </c>
    </row>
    <row r="3969" spans="10:18" ht="15" customHeight="1" x14ac:dyDescent="0.15">
      <c r="J3969" s="246">
        <f>IF(OR(B3969="",C3969="",E3969=""),"",B3969&amp;":"&amp;C3969&amp;":"&amp;E3969)</f>
      </c>
      <c r="K3969" s="247">
        <f>IF(A3969="","",A3969*D3969)</f>
      </c>
      <c r="L3969" s="246">
        <f>IF(A3969="","",IF(OR(A3969=1,A3969=0),H3969,0))</f>
      </c>
      <c r="M3969" s="246">
        <f>IF(A3969="","",IF(A3969=-1,H3969,0))</f>
      </c>
      <c r="N3969">
        <f>IF(J3969="","",IF(E3969="SGD",1,IF(E3969="USD",Settings!$B$22,IF(E3969="HKD",Settings!$B$23,1))))</f>
      </c>
      <c r="O3969">
        <f>IF(OR(B3969="",C3969="",E3969=""),0,(IF(A3969=-1,H3969,0)-IF(OR(A3969=1,A3969=0),H3969,0)+IF(A3969=2,H3969,0))*IF(E3969="SGD",1,IF(E3969="USD",Settings!$B$22,IF(E3969="HKD",Settings!$B$23,1))))</f>
        <v>0</v>
      </c>
      <c r="P3969">
        <f>IF(OR(B3969="",C3969="",E3969=""),0,IF(A3969=2,H3969*IF(E3969="SGD",1,IF(E3969="USD",Settings!$B$22,IF(E3969="HKD",Settings!$B$23,1))),0))</f>
        <v>0</v>
      </c>
      <c r="Q3969" s="312">
        <f>IF(OR(J3969="",G3969=""),"",G3969+ROW()/1000000)</f>
      </c>
      <c r="R3969" s="247">
        <f>IF(Q3969="","",SUMIFS(Txn[Signed Units],Txn[Key],J3969,Txn[Transaction Order],"&lt;="&amp;Q3969))</f>
      </c>
    </row>
    <row r="3970" spans="10:18" ht="15" customHeight="1" x14ac:dyDescent="0.15">
      <c r="J3970" s="246">
        <f>IF(OR(B3970="",C3970="",E3970=""),"",B3970&amp;":"&amp;C3970&amp;":"&amp;E3970)</f>
      </c>
      <c r="K3970" s="247">
        <f>IF(A3970="","",A3970*D3970)</f>
      </c>
      <c r="L3970" s="246">
        <f>IF(A3970="","",IF(OR(A3970=1,A3970=0),H3970,0))</f>
      </c>
      <c r="M3970" s="246">
        <f>IF(A3970="","",IF(A3970=-1,H3970,0))</f>
      </c>
      <c r="N3970">
        <f>IF(J3970="","",IF(E3970="SGD",1,IF(E3970="USD",Settings!$B$22,IF(E3970="HKD",Settings!$B$23,1))))</f>
      </c>
      <c r="O3970">
        <f>IF(OR(B3970="",C3970="",E3970=""),0,(IF(A3970=-1,H3970,0)-IF(OR(A3970=1,A3970=0),H3970,0)+IF(A3970=2,H3970,0))*IF(E3970="SGD",1,IF(E3970="USD",Settings!$B$22,IF(E3970="HKD",Settings!$B$23,1))))</f>
        <v>0</v>
      </c>
      <c r="P3970">
        <f>IF(OR(B3970="",C3970="",E3970=""),0,IF(A3970=2,H3970*IF(E3970="SGD",1,IF(E3970="USD",Settings!$B$22,IF(E3970="HKD",Settings!$B$23,1))),0))</f>
        <v>0</v>
      </c>
      <c r="Q3970" s="312">
        <f>IF(OR(J3970="",G3970=""),"",G3970+ROW()/1000000)</f>
      </c>
      <c r="R3970" s="247">
        <f>IF(Q3970="","",SUMIFS(Txn[Signed Units],Txn[Key],J3970,Txn[Transaction Order],"&lt;="&amp;Q3970))</f>
      </c>
    </row>
    <row r="3971" spans="10:18" ht="15" customHeight="1" x14ac:dyDescent="0.15">
      <c r="J3971" s="246">
        <f>IF(OR(B3971="",C3971="",E3971=""),"",B3971&amp;":"&amp;C3971&amp;":"&amp;E3971)</f>
      </c>
      <c r="K3971" s="247">
        <f>IF(A3971="","",A3971*D3971)</f>
      </c>
      <c r="L3971" s="246">
        <f>IF(A3971="","",IF(OR(A3971=1,A3971=0),H3971,0))</f>
      </c>
      <c r="M3971" s="246">
        <f>IF(A3971="","",IF(A3971=-1,H3971,0))</f>
      </c>
      <c r="N3971">
        <f>IF(J3971="","",IF(E3971="SGD",1,IF(E3971="USD",Settings!$B$22,IF(E3971="HKD",Settings!$B$23,1))))</f>
      </c>
      <c r="O3971">
        <f>IF(OR(B3971="",C3971="",E3971=""),0,(IF(A3971=-1,H3971,0)-IF(OR(A3971=1,A3971=0),H3971,0)+IF(A3971=2,H3971,0))*IF(E3971="SGD",1,IF(E3971="USD",Settings!$B$22,IF(E3971="HKD",Settings!$B$23,1))))</f>
        <v>0</v>
      </c>
      <c r="P3971">
        <f>IF(OR(B3971="",C3971="",E3971=""),0,IF(A3971=2,H3971*IF(E3971="SGD",1,IF(E3971="USD",Settings!$B$22,IF(E3971="HKD",Settings!$B$23,1))),0))</f>
        <v>0</v>
      </c>
      <c r="Q3971" s="312">
        <f>IF(OR(J3971="",G3971=""),"",G3971+ROW()/1000000)</f>
      </c>
      <c r="R3971" s="247">
        <f>IF(Q3971="","",SUMIFS(Txn[Signed Units],Txn[Key],J3971,Txn[Transaction Order],"&lt;="&amp;Q3971))</f>
      </c>
    </row>
    <row r="3972" spans="10:18" ht="15" customHeight="1" x14ac:dyDescent="0.15">
      <c r="J3972" s="246">
        <f>IF(OR(B3972="",C3972="",E3972=""),"",B3972&amp;":"&amp;C3972&amp;":"&amp;E3972)</f>
      </c>
      <c r="K3972" s="247">
        <f>IF(A3972="","",A3972*D3972)</f>
      </c>
      <c r="L3972" s="246">
        <f>IF(A3972="","",IF(OR(A3972=1,A3972=0),H3972,0))</f>
      </c>
      <c r="M3972" s="246">
        <f>IF(A3972="","",IF(A3972=-1,H3972,0))</f>
      </c>
      <c r="N3972">
        <f>IF(J3972="","",IF(E3972="SGD",1,IF(E3972="USD",Settings!$B$22,IF(E3972="HKD",Settings!$B$23,1))))</f>
      </c>
      <c r="O3972">
        <f>IF(OR(B3972="",C3972="",E3972=""),0,(IF(A3972=-1,H3972,0)-IF(OR(A3972=1,A3972=0),H3972,0)+IF(A3972=2,H3972,0))*IF(E3972="SGD",1,IF(E3972="USD",Settings!$B$22,IF(E3972="HKD",Settings!$B$23,1))))</f>
        <v>0</v>
      </c>
      <c r="P3972">
        <f>IF(OR(B3972="",C3972="",E3972=""),0,IF(A3972=2,H3972*IF(E3972="SGD",1,IF(E3972="USD",Settings!$B$22,IF(E3972="HKD",Settings!$B$23,1))),0))</f>
        <v>0</v>
      </c>
      <c r="Q3972" s="312">
        <f>IF(OR(J3972="",G3972=""),"",G3972+ROW()/1000000)</f>
      </c>
      <c r="R3972" s="247">
        <f>IF(Q3972="","",SUMIFS(Txn[Signed Units],Txn[Key],J3972,Txn[Transaction Order],"&lt;="&amp;Q3972))</f>
      </c>
    </row>
    <row r="3973" spans="10:18" ht="15" customHeight="1" x14ac:dyDescent="0.15">
      <c r="J3973" s="246">
        <f>IF(OR(B3973="",C3973="",E3973=""),"",B3973&amp;":"&amp;C3973&amp;":"&amp;E3973)</f>
      </c>
      <c r="K3973" s="247">
        <f>IF(A3973="","",A3973*D3973)</f>
      </c>
      <c r="L3973" s="246">
        <f>IF(A3973="","",IF(OR(A3973=1,A3973=0),H3973,0))</f>
      </c>
      <c r="M3973" s="246">
        <f>IF(A3973="","",IF(A3973=-1,H3973,0))</f>
      </c>
      <c r="N3973">
        <f>IF(J3973="","",IF(E3973="SGD",1,IF(E3973="USD",Settings!$B$22,IF(E3973="HKD",Settings!$B$23,1))))</f>
      </c>
      <c r="O3973">
        <f>IF(OR(B3973="",C3973="",E3973=""),0,(IF(A3973=-1,H3973,0)-IF(OR(A3973=1,A3973=0),H3973,0)+IF(A3973=2,H3973,0))*IF(E3973="SGD",1,IF(E3973="USD",Settings!$B$22,IF(E3973="HKD",Settings!$B$23,1))))</f>
        <v>0</v>
      </c>
      <c r="P3973">
        <f>IF(OR(B3973="",C3973="",E3973=""),0,IF(A3973=2,H3973*IF(E3973="SGD",1,IF(E3973="USD",Settings!$B$22,IF(E3973="HKD",Settings!$B$23,1))),0))</f>
        <v>0</v>
      </c>
      <c r="Q3973" s="312">
        <f>IF(OR(J3973="",G3973=""),"",G3973+ROW()/1000000)</f>
      </c>
      <c r="R3973" s="247">
        <f>IF(Q3973="","",SUMIFS(Txn[Signed Units],Txn[Key],J3973,Txn[Transaction Order],"&lt;="&amp;Q3973))</f>
      </c>
    </row>
    <row r="3974" spans="10:18" ht="15" customHeight="1" x14ac:dyDescent="0.15">
      <c r="J3974" s="246">
        <f>IF(OR(B3974="",C3974="",E3974=""),"",B3974&amp;":"&amp;C3974&amp;":"&amp;E3974)</f>
      </c>
      <c r="K3974" s="247">
        <f>IF(A3974="","",A3974*D3974)</f>
      </c>
      <c r="L3974" s="246">
        <f>IF(A3974="","",IF(OR(A3974=1,A3974=0),H3974,0))</f>
      </c>
      <c r="M3974" s="246">
        <f>IF(A3974="","",IF(A3974=-1,H3974,0))</f>
      </c>
      <c r="N3974">
        <f>IF(J3974="","",IF(E3974="SGD",1,IF(E3974="USD",Settings!$B$22,IF(E3974="HKD",Settings!$B$23,1))))</f>
      </c>
      <c r="O3974">
        <f>IF(OR(B3974="",C3974="",E3974=""),0,(IF(A3974=-1,H3974,0)-IF(OR(A3974=1,A3974=0),H3974,0)+IF(A3974=2,H3974,0))*IF(E3974="SGD",1,IF(E3974="USD",Settings!$B$22,IF(E3974="HKD",Settings!$B$23,1))))</f>
        <v>0</v>
      </c>
      <c r="P3974">
        <f>IF(OR(B3974="",C3974="",E3974=""),0,IF(A3974=2,H3974*IF(E3974="SGD",1,IF(E3974="USD",Settings!$B$22,IF(E3974="HKD",Settings!$B$23,1))),0))</f>
        <v>0</v>
      </c>
      <c r="Q3974" s="312">
        <f>IF(OR(J3974="",G3974=""),"",G3974+ROW()/1000000)</f>
      </c>
      <c r="R3974" s="247">
        <f>IF(Q3974="","",SUMIFS(Txn[Signed Units],Txn[Key],J3974,Txn[Transaction Order],"&lt;="&amp;Q3974))</f>
      </c>
    </row>
    <row r="3975" spans="10:18" ht="15" customHeight="1" x14ac:dyDescent="0.15">
      <c r="J3975" s="246">
        <f>IF(OR(B3975="",C3975="",E3975=""),"",B3975&amp;":"&amp;C3975&amp;":"&amp;E3975)</f>
      </c>
      <c r="K3975" s="247">
        <f>IF(A3975="","",A3975*D3975)</f>
      </c>
      <c r="L3975" s="246">
        <f>IF(A3975="","",IF(OR(A3975=1,A3975=0),H3975,0))</f>
      </c>
      <c r="M3975" s="246">
        <f>IF(A3975="","",IF(A3975=-1,H3975,0))</f>
      </c>
      <c r="N3975">
        <f>IF(J3975="","",IF(E3975="SGD",1,IF(E3975="USD",Settings!$B$22,IF(E3975="HKD",Settings!$B$23,1))))</f>
      </c>
      <c r="O3975">
        <f>IF(OR(B3975="",C3975="",E3975=""),0,(IF(A3975=-1,H3975,0)-IF(OR(A3975=1,A3975=0),H3975,0)+IF(A3975=2,H3975,0))*IF(E3975="SGD",1,IF(E3975="USD",Settings!$B$22,IF(E3975="HKD",Settings!$B$23,1))))</f>
        <v>0</v>
      </c>
      <c r="P3975">
        <f>IF(OR(B3975="",C3975="",E3975=""),0,IF(A3975=2,H3975*IF(E3975="SGD",1,IF(E3975="USD",Settings!$B$22,IF(E3975="HKD",Settings!$B$23,1))),0))</f>
        <v>0</v>
      </c>
      <c r="Q3975" s="312">
        <f>IF(OR(J3975="",G3975=""),"",G3975+ROW()/1000000)</f>
      </c>
      <c r="R3975" s="247">
        <f>IF(Q3975="","",SUMIFS(Txn[Signed Units],Txn[Key],J3975,Txn[Transaction Order],"&lt;="&amp;Q3975))</f>
      </c>
    </row>
    <row r="3976" spans="10:18" ht="15" customHeight="1" x14ac:dyDescent="0.15">
      <c r="J3976" s="246">
        <f>IF(OR(B3976="",C3976="",E3976=""),"",B3976&amp;":"&amp;C3976&amp;":"&amp;E3976)</f>
      </c>
      <c r="K3976" s="247">
        <f>IF(A3976="","",A3976*D3976)</f>
      </c>
      <c r="L3976" s="246">
        <f>IF(A3976="","",IF(OR(A3976=1,A3976=0),H3976,0))</f>
      </c>
      <c r="M3976" s="246">
        <f>IF(A3976="","",IF(A3976=-1,H3976,0))</f>
      </c>
      <c r="N3976">
        <f>IF(J3976="","",IF(E3976="SGD",1,IF(E3976="USD",Settings!$B$22,IF(E3976="HKD",Settings!$B$23,1))))</f>
      </c>
      <c r="O3976">
        <f>IF(OR(B3976="",C3976="",E3976=""),0,(IF(A3976=-1,H3976,0)-IF(OR(A3976=1,A3976=0),H3976,0)+IF(A3976=2,H3976,0))*IF(E3976="SGD",1,IF(E3976="USD",Settings!$B$22,IF(E3976="HKD",Settings!$B$23,1))))</f>
        <v>0</v>
      </c>
      <c r="P3976">
        <f>IF(OR(B3976="",C3976="",E3976=""),0,IF(A3976=2,H3976*IF(E3976="SGD",1,IF(E3976="USD",Settings!$B$22,IF(E3976="HKD",Settings!$B$23,1))),0))</f>
        <v>0</v>
      </c>
      <c r="Q3976" s="312">
        <f>IF(OR(J3976="",G3976=""),"",G3976+ROW()/1000000)</f>
      </c>
      <c r="R3976" s="247">
        <f>IF(Q3976="","",SUMIFS(Txn[Signed Units],Txn[Key],J3976,Txn[Transaction Order],"&lt;="&amp;Q3976))</f>
      </c>
    </row>
    <row r="3977" spans="10:18" ht="15" customHeight="1" x14ac:dyDescent="0.15">
      <c r="J3977" s="246">
        <f>IF(OR(B3977="",C3977="",E3977=""),"",B3977&amp;":"&amp;C3977&amp;":"&amp;E3977)</f>
      </c>
      <c r="K3977" s="247">
        <f>IF(A3977="","",A3977*D3977)</f>
      </c>
      <c r="L3977" s="246">
        <f>IF(A3977="","",IF(OR(A3977=1,A3977=0),H3977,0))</f>
      </c>
      <c r="M3977" s="246">
        <f>IF(A3977="","",IF(A3977=-1,H3977,0))</f>
      </c>
      <c r="N3977">
        <f>IF(J3977="","",IF(E3977="SGD",1,IF(E3977="USD",Settings!$B$22,IF(E3977="HKD",Settings!$B$23,1))))</f>
      </c>
      <c r="O3977">
        <f>IF(OR(B3977="",C3977="",E3977=""),0,(IF(A3977=-1,H3977,0)-IF(OR(A3977=1,A3977=0),H3977,0)+IF(A3977=2,H3977,0))*IF(E3977="SGD",1,IF(E3977="USD",Settings!$B$22,IF(E3977="HKD",Settings!$B$23,1))))</f>
        <v>0</v>
      </c>
      <c r="P3977">
        <f>IF(OR(B3977="",C3977="",E3977=""),0,IF(A3977=2,H3977*IF(E3977="SGD",1,IF(E3977="USD",Settings!$B$22,IF(E3977="HKD",Settings!$B$23,1))),0))</f>
        <v>0</v>
      </c>
      <c r="Q3977" s="312">
        <f>IF(OR(J3977="",G3977=""),"",G3977+ROW()/1000000)</f>
      </c>
      <c r="R3977" s="247">
        <f>IF(Q3977="","",SUMIFS(Txn[Signed Units],Txn[Key],J3977,Txn[Transaction Order],"&lt;="&amp;Q3977))</f>
      </c>
    </row>
    <row r="3978" spans="10:18" ht="15" customHeight="1" x14ac:dyDescent="0.15">
      <c r="J3978" s="246">
        <f>IF(OR(B3978="",C3978="",E3978=""),"",B3978&amp;":"&amp;C3978&amp;":"&amp;E3978)</f>
      </c>
      <c r="K3978" s="247">
        <f>IF(A3978="","",A3978*D3978)</f>
      </c>
      <c r="L3978" s="246">
        <f>IF(A3978="","",IF(OR(A3978=1,A3978=0),H3978,0))</f>
      </c>
      <c r="M3978" s="246">
        <f>IF(A3978="","",IF(A3978=-1,H3978,0))</f>
      </c>
      <c r="N3978">
        <f>IF(J3978="","",IF(E3978="SGD",1,IF(E3978="USD",Settings!$B$22,IF(E3978="HKD",Settings!$B$23,1))))</f>
      </c>
      <c r="O3978">
        <f>IF(OR(B3978="",C3978="",E3978=""),0,(IF(A3978=-1,H3978,0)-IF(OR(A3978=1,A3978=0),H3978,0)+IF(A3978=2,H3978,0))*IF(E3978="SGD",1,IF(E3978="USD",Settings!$B$22,IF(E3978="HKD",Settings!$B$23,1))))</f>
        <v>0</v>
      </c>
      <c r="P3978">
        <f>IF(OR(B3978="",C3978="",E3978=""),0,IF(A3978=2,H3978*IF(E3978="SGD",1,IF(E3978="USD",Settings!$B$22,IF(E3978="HKD",Settings!$B$23,1))),0))</f>
        <v>0</v>
      </c>
      <c r="Q3978" s="312">
        <f>IF(OR(J3978="",G3978=""),"",G3978+ROW()/1000000)</f>
      </c>
      <c r="R3978" s="247">
        <f>IF(Q3978="","",SUMIFS(Txn[Signed Units],Txn[Key],J3978,Txn[Transaction Order],"&lt;="&amp;Q3978))</f>
      </c>
    </row>
    <row r="3979" spans="10:18" ht="15" customHeight="1" x14ac:dyDescent="0.15">
      <c r="J3979" s="246">
        <f>IF(OR(B3979="",C3979="",E3979=""),"",B3979&amp;":"&amp;C3979&amp;":"&amp;E3979)</f>
      </c>
      <c r="K3979" s="247">
        <f>IF(A3979="","",A3979*D3979)</f>
      </c>
      <c r="L3979" s="246">
        <f>IF(A3979="","",IF(OR(A3979=1,A3979=0),H3979,0))</f>
      </c>
      <c r="M3979" s="246">
        <f>IF(A3979="","",IF(A3979=-1,H3979,0))</f>
      </c>
      <c r="N3979">
        <f>IF(J3979="","",IF(E3979="SGD",1,IF(E3979="USD",Settings!$B$22,IF(E3979="HKD",Settings!$B$23,1))))</f>
      </c>
      <c r="O3979">
        <f>IF(OR(B3979="",C3979="",E3979=""),0,(IF(A3979=-1,H3979,0)-IF(OR(A3979=1,A3979=0),H3979,0)+IF(A3979=2,H3979,0))*IF(E3979="SGD",1,IF(E3979="USD",Settings!$B$22,IF(E3979="HKD",Settings!$B$23,1))))</f>
        <v>0</v>
      </c>
      <c r="P3979">
        <f>IF(OR(B3979="",C3979="",E3979=""),0,IF(A3979=2,H3979*IF(E3979="SGD",1,IF(E3979="USD",Settings!$B$22,IF(E3979="HKD",Settings!$B$23,1))),0))</f>
        <v>0</v>
      </c>
      <c r="Q3979" s="312">
        <f>IF(OR(J3979="",G3979=""),"",G3979+ROW()/1000000)</f>
      </c>
      <c r="R3979" s="247">
        <f>IF(Q3979="","",SUMIFS(Txn[Signed Units],Txn[Key],J3979,Txn[Transaction Order],"&lt;="&amp;Q3979))</f>
      </c>
    </row>
    <row r="3980" spans="10:18" ht="15" customHeight="1" x14ac:dyDescent="0.15">
      <c r="J3980" s="246">
        <f>IF(OR(B3980="",C3980="",E3980=""),"",B3980&amp;":"&amp;C3980&amp;":"&amp;E3980)</f>
      </c>
      <c r="K3980" s="247">
        <f>IF(A3980="","",A3980*D3980)</f>
      </c>
      <c r="L3980" s="246">
        <f>IF(A3980="","",IF(OR(A3980=1,A3980=0),H3980,0))</f>
      </c>
      <c r="M3980" s="246">
        <f>IF(A3980="","",IF(A3980=-1,H3980,0))</f>
      </c>
      <c r="N3980">
        <f>IF(J3980="","",IF(E3980="SGD",1,IF(E3980="USD",Settings!$B$22,IF(E3980="HKD",Settings!$B$23,1))))</f>
      </c>
      <c r="O3980">
        <f>IF(OR(B3980="",C3980="",E3980=""),0,(IF(A3980=-1,H3980,0)-IF(OR(A3980=1,A3980=0),H3980,0)+IF(A3980=2,H3980,0))*IF(E3980="SGD",1,IF(E3980="USD",Settings!$B$22,IF(E3980="HKD",Settings!$B$23,1))))</f>
        <v>0</v>
      </c>
      <c r="P3980">
        <f>IF(OR(B3980="",C3980="",E3980=""),0,IF(A3980=2,H3980*IF(E3980="SGD",1,IF(E3980="USD",Settings!$B$22,IF(E3980="HKD",Settings!$B$23,1))),0))</f>
        <v>0</v>
      </c>
      <c r="Q3980" s="312">
        <f>IF(OR(J3980="",G3980=""),"",G3980+ROW()/1000000)</f>
      </c>
      <c r="R3980" s="247">
        <f>IF(Q3980="","",SUMIFS(Txn[Signed Units],Txn[Key],J3980,Txn[Transaction Order],"&lt;="&amp;Q3980))</f>
      </c>
    </row>
    <row r="3981" spans="10:18" ht="15" customHeight="1" x14ac:dyDescent="0.15">
      <c r="J3981" s="246">
        <f>IF(OR(B3981="",C3981="",E3981=""),"",B3981&amp;":"&amp;C3981&amp;":"&amp;E3981)</f>
      </c>
      <c r="K3981" s="247">
        <f>IF(A3981="","",A3981*D3981)</f>
      </c>
      <c r="L3981" s="246">
        <f>IF(A3981="","",IF(OR(A3981=1,A3981=0),H3981,0))</f>
      </c>
      <c r="M3981" s="246">
        <f>IF(A3981="","",IF(A3981=-1,H3981,0))</f>
      </c>
      <c r="N3981">
        <f>IF(J3981="","",IF(E3981="SGD",1,IF(E3981="USD",Settings!$B$22,IF(E3981="HKD",Settings!$B$23,1))))</f>
      </c>
      <c r="O3981">
        <f>IF(OR(B3981="",C3981="",E3981=""),0,(IF(A3981=-1,H3981,0)-IF(OR(A3981=1,A3981=0),H3981,0)+IF(A3981=2,H3981,0))*IF(E3981="SGD",1,IF(E3981="USD",Settings!$B$22,IF(E3981="HKD",Settings!$B$23,1))))</f>
        <v>0</v>
      </c>
      <c r="P3981">
        <f>IF(OR(B3981="",C3981="",E3981=""),0,IF(A3981=2,H3981*IF(E3981="SGD",1,IF(E3981="USD",Settings!$B$22,IF(E3981="HKD",Settings!$B$23,1))),0))</f>
        <v>0</v>
      </c>
      <c r="Q3981" s="312">
        <f>IF(OR(J3981="",G3981=""),"",G3981+ROW()/1000000)</f>
      </c>
      <c r="R3981" s="247">
        <f>IF(Q3981="","",SUMIFS(Txn[Signed Units],Txn[Key],J3981,Txn[Transaction Order],"&lt;="&amp;Q3981))</f>
      </c>
    </row>
    <row r="3982" spans="10:18" ht="15" customHeight="1" x14ac:dyDescent="0.15">
      <c r="J3982" s="246">
        <f>IF(OR(B3982="",C3982="",E3982=""),"",B3982&amp;":"&amp;C3982&amp;":"&amp;E3982)</f>
      </c>
      <c r="K3982" s="247">
        <f>IF(A3982="","",A3982*D3982)</f>
      </c>
      <c r="L3982" s="246">
        <f>IF(A3982="","",IF(OR(A3982=1,A3982=0),H3982,0))</f>
      </c>
      <c r="M3982" s="246">
        <f>IF(A3982="","",IF(A3982=-1,H3982,0))</f>
      </c>
      <c r="N3982">
        <f>IF(J3982="","",IF(E3982="SGD",1,IF(E3982="USD",Settings!$B$22,IF(E3982="HKD",Settings!$B$23,1))))</f>
      </c>
      <c r="O3982">
        <f>IF(OR(B3982="",C3982="",E3982=""),0,(IF(A3982=-1,H3982,0)-IF(OR(A3982=1,A3982=0),H3982,0)+IF(A3982=2,H3982,0))*IF(E3982="SGD",1,IF(E3982="USD",Settings!$B$22,IF(E3982="HKD",Settings!$B$23,1))))</f>
        <v>0</v>
      </c>
      <c r="P3982">
        <f>IF(OR(B3982="",C3982="",E3982=""),0,IF(A3982=2,H3982*IF(E3982="SGD",1,IF(E3982="USD",Settings!$B$22,IF(E3982="HKD",Settings!$B$23,1))),0))</f>
        <v>0</v>
      </c>
      <c r="Q3982" s="312">
        <f>IF(OR(J3982="",G3982=""),"",G3982+ROW()/1000000)</f>
      </c>
      <c r="R3982" s="247">
        <f>IF(Q3982="","",SUMIFS(Txn[Signed Units],Txn[Key],J3982,Txn[Transaction Order],"&lt;="&amp;Q3982))</f>
      </c>
    </row>
    <row r="3983" spans="10:18" ht="15" customHeight="1" x14ac:dyDescent="0.15">
      <c r="J3983" s="246">
        <f>IF(OR(B3983="",C3983="",E3983=""),"",B3983&amp;":"&amp;C3983&amp;":"&amp;E3983)</f>
      </c>
      <c r="K3983" s="247">
        <f>IF(A3983="","",A3983*D3983)</f>
      </c>
      <c r="L3983" s="246">
        <f>IF(A3983="","",IF(OR(A3983=1,A3983=0),H3983,0))</f>
      </c>
      <c r="M3983" s="246">
        <f>IF(A3983="","",IF(A3983=-1,H3983,0))</f>
      </c>
      <c r="N3983">
        <f>IF(J3983="","",IF(E3983="SGD",1,IF(E3983="USD",Settings!$B$22,IF(E3983="HKD",Settings!$B$23,1))))</f>
      </c>
      <c r="O3983">
        <f>IF(OR(B3983="",C3983="",E3983=""),0,(IF(A3983=-1,H3983,0)-IF(OR(A3983=1,A3983=0),H3983,0)+IF(A3983=2,H3983,0))*IF(E3983="SGD",1,IF(E3983="USD",Settings!$B$22,IF(E3983="HKD",Settings!$B$23,1))))</f>
        <v>0</v>
      </c>
      <c r="P3983">
        <f>IF(OR(B3983="",C3983="",E3983=""),0,IF(A3983=2,H3983*IF(E3983="SGD",1,IF(E3983="USD",Settings!$B$22,IF(E3983="HKD",Settings!$B$23,1))),0))</f>
        <v>0</v>
      </c>
      <c r="Q3983" s="312">
        <f>IF(OR(J3983="",G3983=""),"",G3983+ROW()/1000000)</f>
      </c>
      <c r="R3983" s="247">
        <f>IF(Q3983="","",SUMIFS(Txn[Signed Units],Txn[Key],J3983,Txn[Transaction Order],"&lt;="&amp;Q3983))</f>
      </c>
    </row>
    <row r="3984" spans="10:18" ht="15" customHeight="1" x14ac:dyDescent="0.15">
      <c r="J3984" s="246">
        <f>IF(OR(B3984="",C3984="",E3984=""),"",B3984&amp;":"&amp;C3984&amp;":"&amp;E3984)</f>
      </c>
      <c r="K3984" s="247">
        <f>IF(A3984="","",A3984*D3984)</f>
      </c>
      <c r="L3984" s="246">
        <f>IF(A3984="","",IF(OR(A3984=1,A3984=0),H3984,0))</f>
      </c>
      <c r="M3984" s="246">
        <f>IF(A3984="","",IF(A3984=-1,H3984,0))</f>
      </c>
      <c r="N3984">
        <f>IF(J3984="","",IF(E3984="SGD",1,IF(E3984="USD",Settings!$B$22,IF(E3984="HKD",Settings!$B$23,1))))</f>
      </c>
      <c r="O3984">
        <f>IF(OR(B3984="",C3984="",E3984=""),0,(IF(A3984=-1,H3984,0)-IF(OR(A3984=1,A3984=0),H3984,0)+IF(A3984=2,H3984,0))*IF(E3984="SGD",1,IF(E3984="USD",Settings!$B$22,IF(E3984="HKD",Settings!$B$23,1))))</f>
        <v>0</v>
      </c>
      <c r="P3984">
        <f>IF(OR(B3984="",C3984="",E3984=""),0,IF(A3984=2,H3984*IF(E3984="SGD",1,IF(E3984="USD",Settings!$B$22,IF(E3984="HKD",Settings!$B$23,1))),0))</f>
        <v>0</v>
      </c>
      <c r="Q3984" s="312">
        <f>IF(OR(J3984="",G3984=""),"",G3984+ROW()/1000000)</f>
      </c>
      <c r="R3984" s="247">
        <f>IF(Q3984="","",SUMIFS(Txn[Signed Units],Txn[Key],J3984,Txn[Transaction Order],"&lt;="&amp;Q3984))</f>
      </c>
    </row>
    <row r="3985" spans="10:18" ht="15" customHeight="1" x14ac:dyDescent="0.15">
      <c r="J3985" s="246">
        <f>IF(OR(B3985="",C3985="",E3985=""),"",B3985&amp;":"&amp;C3985&amp;":"&amp;E3985)</f>
      </c>
      <c r="K3985" s="247">
        <f>IF(A3985="","",A3985*D3985)</f>
      </c>
      <c r="L3985" s="246">
        <f>IF(A3985="","",IF(OR(A3985=1,A3985=0),H3985,0))</f>
      </c>
      <c r="M3985" s="246">
        <f>IF(A3985="","",IF(A3985=-1,H3985,0))</f>
      </c>
      <c r="N3985">
        <f>IF(J3985="","",IF(E3985="SGD",1,IF(E3985="USD",Settings!$B$22,IF(E3985="HKD",Settings!$B$23,1))))</f>
      </c>
      <c r="O3985">
        <f>IF(OR(B3985="",C3985="",E3985=""),0,(IF(A3985=-1,H3985,0)-IF(OR(A3985=1,A3985=0),H3985,0)+IF(A3985=2,H3985,0))*IF(E3985="SGD",1,IF(E3985="USD",Settings!$B$22,IF(E3985="HKD",Settings!$B$23,1))))</f>
        <v>0</v>
      </c>
      <c r="P3985">
        <f>IF(OR(B3985="",C3985="",E3985=""),0,IF(A3985=2,H3985*IF(E3985="SGD",1,IF(E3985="USD",Settings!$B$22,IF(E3985="HKD",Settings!$B$23,1))),0))</f>
        <v>0</v>
      </c>
      <c r="Q3985" s="312">
        <f>IF(OR(J3985="",G3985=""),"",G3985+ROW()/1000000)</f>
      </c>
      <c r="R3985" s="247">
        <f>IF(Q3985="","",SUMIFS(Txn[Signed Units],Txn[Key],J3985,Txn[Transaction Order],"&lt;="&amp;Q3985))</f>
      </c>
    </row>
    <row r="3986" spans="10:18" ht="15" customHeight="1" x14ac:dyDescent="0.15">
      <c r="J3986" s="246">
        <f>IF(OR(B3986="",C3986="",E3986=""),"",B3986&amp;":"&amp;C3986&amp;":"&amp;E3986)</f>
      </c>
      <c r="K3986" s="247">
        <f>IF(A3986="","",A3986*D3986)</f>
      </c>
      <c r="L3986" s="246">
        <f>IF(A3986="","",IF(OR(A3986=1,A3986=0),H3986,0))</f>
      </c>
      <c r="M3986" s="246">
        <f>IF(A3986="","",IF(A3986=-1,H3986,0))</f>
      </c>
      <c r="N3986">
        <f>IF(J3986="","",IF(E3986="SGD",1,IF(E3986="USD",Settings!$B$22,IF(E3986="HKD",Settings!$B$23,1))))</f>
      </c>
      <c r="O3986">
        <f>IF(OR(B3986="",C3986="",E3986=""),0,(IF(A3986=-1,H3986,0)-IF(OR(A3986=1,A3986=0),H3986,0)+IF(A3986=2,H3986,0))*IF(E3986="SGD",1,IF(E3986="USD",Settings!$B$22,IF(E3986="HKD",Settings!$B$23,1))))</f>
        <v>0</v>
      </c>
      <c r="P3986">
        <f>IF(OR(B3986="",C3986="",E3986=""),0,IF(A3986=2,H3986*IF(E3986="SGD",1,IF(E3986="USD",Settings!$B$22,IF(E3986="HKD",Settings!$B$23,1))),0))</f>
        <v>0</v>
      </c>
      <c r="Q3986" s="312">
        <f>IF(OR(J3986="",G3986=""),"",G3986+ROW()/1000000)</f>
      </c>
      <c r="R3986" s="247">
        <f>IF(Q3986="","",SUMIFS(Txn[Signed Units],Txn[Key],J3986,Txn[Transaction Order],"&lt;="&amp;Q3986))</f>
      </c>
    </row>
    <row r="3987" spans="10:18" ht="15" customHeight="1" x14ac:dyDescent="0.15">
      <c r="J3987" s="246">
        <f>IF(OR(B3987="",C3987="",E3987=""),"",B3987&amp;":"&amp;C3987&amp;":"&amp;E3987)</f>
      </c>
      <c r="K3987" s="247">
        <f>IF(A3987="","",A3987*D3987)</f>
      </c>
      <c r="L3987" s="246">
        <f>IF(A3987="","",IF(OR(A3987=1,A3987=0),H3987,0))</f>
      </c>
      <c r="M3987" s="246">
        <f>IF(A3987="","",IF(A3987=-1,H3987,0))</f>
      </c>
      <c r="N3987">
        <f>IF(J3987="","",IF(E3987="SGD",1,IF(E3987="USD",Settings!$B$22,IF(E3987="HKD",Settings!$B$23,1))))</f>
      </c>
      <c r="O3987">
        <f>IF(OR(B3987="",C3987="",E3987=""),0,(IF(A3987=-1,H3987,0)-IF(OR(A3987=1,A3987=0),H3987,0)+IF(A3987=2,H3987,0))*IF(E3987="SGD",1,IF(E3987="USD",Settings!$B$22,IF(E3987="HKD",Settings!$B$23,1))))</f>
        <v>0</v>
      </c>
      <c r="P3987">
        <f>IF(OR(B3987="",C3987="",E3987=""),0,IF(A3987=2,H3987*IF(E3987="SGD",1,IF(E3987="USD",Settings!$B$22,IF(E3987="HKD",Settings!$B$23,1))),0))</f>
        <v>0</v>
      </c>
      <c r="Q3987" s="312">
        <f>IF(OR(J3987="",G3987=""),"",G3987+ROW()/1000000)</f>
      </c>
      <c r="R3987" s="247">
        <f>IF(Q3987="","",SUMIFS(Txn[Signed Units],Txn[Key],J3987,Txn[Transaction Order],"&lt;="&amp;Q3987))</f>
      </c>
    </row>
    <row r="3988" spans="10:18" ht="15" customHeight="1" x14ac:dyDescent="0.15">
      <c r="J3988" s="246">
        <f>IF(OR(B3988="",C3988="",E3988=""),"",B3988&amp;":"&amp;C3988&amp;":"&amp;E3988)</f>
      </c>
      <c r="K3988" s="247">
        <f>IF(A3988="","",A3988*D3988)</f>
      </c>
      <c r="L3988" s="246">
        <f>IF(A3988="","",IF(OR(A3988=1,A3988=0),H3988,0))</f>
      </c>
      <c r="M3988" s="246">
        <f>IF(A3988="","",IF(A3988=-1,H3988,0))</f>
      </c>
      <c r="N3988">
        <f>IF(J3988="","",IF(E3988="SGD",1,IF(E3988="USD",Settings!$B$22,IF(E3988="HKD",Settings!$B$23,1))))</f>
      </c>
      <c r="O3988">
        <f>IF(OR(B3988="",C3988="",E3988=""),0,(IF(A3988=-1,H3988,0)-IF(OR(A3988=1,A3988=0),H3988,0)+IF(A3988=2,H3988,0))*IF(E3988="SGD",1,IF(E3988="USD",Settings!$B$22,IF(E3988="HKD",Settings!$B$23,1))))</f>
        <v>0</v>
      </c>
      <c r="P3988">
        <f>IF(OR(B3988="",C3988="",E3988=""),0,IF(A3988=2,H3988*IF(E3988="SGD",1,IF(E3988="USD",Settings!$B$22,IF(E3988="HKD",Settings!$B$23,1))),0))</f>
        <v>0</v>
      </c>
      <c r="Q3988" s="312">
        <f>IF(OR(J3988="",G3988=""),"",G3988+ROW()/1000000)</f>
      </c>
      <c r="R3988" s="247">
        <f>IF(Q3988="","",SUMIFS(Txn[Signed Units],Txn[Key],J3988,Txn[Transaction Order],"&lt;="&amp;Q3988))</f>
      </c>
    </row>
    <row r="3989" spans="10:18" ht="15" customHeight="1" x14ac:dyDescent="0.15">
      <c r="J3989" s="246">
        <f>IF(OR(B3989="",C3989="",E3989=""),"",B3989&amp;":"&amp;C3989&amp;":"&amp;E3989)</f>
      </c>
      <c r="K3989" s="247">
        <f>IF(A3989="","",A3989*D3989)</f>
      </c>
      <c r="L3989" s="246">
        <f>IF(A3989="","",IF(OR(A3989=1,A3989=0),H3989,0))</f>
      </c>
      <c r="M3989" s="246">
        <f>IF(A3989="","",IF(A3989=-1,H3989,0))</f>
      </c>
      <c r="N3989">
        <f>IF(J3989="","",IF(E3989="SGD",1,IF(E3989="USD",Settings!$B$22,IF(E3989="HKD",Settings!$B$23,1))))</f>
      </c>
      <c r="O3989">
        <f>IF(OR(B3989="",C3989="",E3989=""),0,(IF(A3989=-1,H3989,0)-IF(OR(A3989=1,A3989=0),H3989,0)+IF(A3989=2,H3989,0))*IF(E3989="SGD",1,IF(E3989="USD",Settings!$B$22,IF(E3989="HKD",Settings!$B$23,1))))</f>
        <v>0</v>
      </c>
      <c r="P3989">
        <f>IF(OR(B3989="",C3989="",E3989=""),0,IF(A3989=2,H3989*IF(E3989="SGD",1,IF(E3989="USD",Settings!$B$22,IF(E3989="HKD",Settings!$B$23,1))),0))</f>
        <v>0</v>
      </c>
      <c r="Q3989" s="312">
        <f>IF(OR(J3989="",G3989=""),"",G3989+ROW()/1000000)</f>
      </c>
      <c r="R3989" s="247">
        <f>IF(Q3989="","",SUMIFS(Txn[Signed Units],Txn[Key],J3989,Txn[Transaction Order],"&lt;="&amp;Q3989))</f>
      </c>
    </row>
    <row r="3990" spans="10:18" ht="15" customHeight="1" x14ac:dyDescent="0.15">
      <c r="J3990" s="246">
        <f>IF(OR(B3990="",C3990="",E3990=""),"",B3990&amp;":"&amp;C3990&amp;":"&amp;E3990)</f>
      </c>
      <c r="K3990" s="247">
        <f>IF(A3990="","",A3990*D3990)</f>
      </c>
      <c r="L3990" s="246">
        <f>IF(A3990="","",IF(OR(A3990=1,A3990=0),H3990,0))</f>
      </c>
      <c r="M3990" s="246">
        <f>IF(A3990="","",IF(A3990=-1,H3990,0))</f>
      </c>
      <c r="N3990">
        <f>IF(J3990="","",IF(E3990="SGD",1,IF(E3990="USD",Settings!$B$22,IF(E3990="HKD",Settings!$B$23,1))))</f>
      </c>
      <c r="O3990">
        <f>IF(OR(B3990="",C3990="",E3990=""),0,(IF(A3990=-1,H3990,0)-IF(OR(A3990=1,A3990=0),H3990,0)+IF(A3990=2,H3990,0))*IF(E3990="SGD",1,IF(E3990="USD",Settings!$B$22,IF(E3990="HKD",Settings!$B$23,1))))</f>
        <v>0</v>
      </c>
      <c r="P3990">
        <f>IF(OR(B3990="",C3990="",E3990=""),0,IF(A3990=2,H3990*IF(E3990="SGD",1,IF(E3990="USD",Settings!$B$22,IF(E3990="HKD",Settings!$B$23,1))),0))</f>
        <v>0</v>
      </c>
      <c r="Q3990" s="312">
        <f>IF(OR(J3990="",G3990=""),"",G3990+ROW()/1000000)</f>
      </c>
      <c r="R3990" s="247">
        <f>IF(Q3990="","",SUMIFS(Txn[Signed Units],Txn[Key],J3990,Txn[Transaction Order],"&lt;="&amp;Q3990))</f>
      </c>
    </row>
    <row r="3991" spans="10:18" ht="15" customHeight="1" x14ac:dyDescent="0.15">
      <c r="J3991" s="246">
        <f>IF(OR(B3991="",C3991="",E3991=""),"",B3991&amp;":"&amp;C3991&amp;":"&amp;E3991)</f>
      </c>
      <c r="K3991" s="247">
        <f>IF(A3991="","",A3991*D3991)</f>
      </c>
      <c r="L3991" s="246">
        <f>IF(A3991="","",IF(OR(A3991=1,A3991=0),H3991,0))</f>
      </c>
      <c r="M3991" s="246">
        <f>IF(A3991="","",IF(A3991=-1,H3991,0))</f>
      </c>
      <c r="N3991">
        <f>IF(J3991="","",IF(E3991="SGD",1,IF(E3991="USD",Settings!$B$22,IF(E3991="HKD",Settings!$B$23,1))))</f>
      </c>
      <c r="O3991">
        <f>IF(OR(B3991="",C3991="",E3991=""),0,(IF(A3991=-1,H3991,0)-IF(OR(A3991=1,A3991=0),H3991,0)+IF(A3991=2,H3991,0))*IF(E3991="SGD",1,IF(E3991="USD",Settings!$B$22,IF(E3991="HKD",Settings!$B$23,1))))</f>
        <v>0</v>
      </c>
      <c r="P3991">
        <f>IF(OR(B3991="",C3991="",E3991=""),0,IF(A3991=2,H3991*IF(E3991="SGD",1,IF(E3991="USD",Settings!$B$22,IF(E3991="HKD",Settings!$B$23,1))),0))</f>
        <v>0</v>
      </c>
      <c r="Q3991" s="312">
        <f>IF(OR(J3991="",G3991=""),"",G3991+ROW()/1000000)</f>
      </c>
      <c r="R3991" s="247">
        <f>IF(Q3991="","",SUMIFS(Txn[Signed Units],Txn[Key],J3991,Txn[Transaction Order],"&lt;="&amp;Q3991))</f>
      </c>
    </row>
    <row r="3992" spans="10:18" ht="15" customHeight="1" x14ac:dyDescent="0.15">
      <c r="J3992" s="246">
        <f>IF(OR(B3992="",C3992="",E3992=""),"",B3992&amp;":"&amp;C3992&amp;":"&amp;E3992)</f>
      </c>
      <c r="K3992" s="247">
        <f>IF(A3992="","",A3992*D3992)</f>
      </c>
      <c r="L3992" s="246">
        <f>IF(A3992="","",IF(OR(A3992=1,A3992=0),H3992,0))</f>
      </c>
      <c r="M3992" s="246">
        <f>IF(A3992="","",IF(A3992=-1,H3992,0))</f>
      </c>
      <c r="N3992">
        <f>IF(J3992="","",IF(E3992="SGD",1,IF(E3992="USD",Settings!$B$22,IF(E3992="HKD",Settings!$B$23,1))))</f>
      </c>
      <c r="O3992">
        <f>IF(OR(B3992="",C3992="",E3992=""),0,(IF(A3992=-1,H3992,0)-IF(OR(A3992=1,A3992=0),H3992,0)+IF(A3992=2,H3992,0))*IF(E3992="SGD",1,IF(E3992="USD",Settings!$B$22,IF(E3992="HKD",Settings!$B$23,1))))</f>
        <v>0</v>
      </c>
      <c r="P3992">
        <f>IF(OR(B3992="",C3992="",E3992=""),0,IF(A3992=2,H3992*IF(E3992="SGD",1,IF(E3992="USD",Settings!$B$22,IF(E3992="HKD",Settings!$B$23,1))),0))</f>
        <v>0</v>
      </c>
      <c r="Q3992" s="312">
        <f>IF(OR(J3992="",G3992=""),"",G3992+ROW()/1000000)</f>
      </c>
      <c r="R3992" s="247">
        <f>IF(Q3992="","",SUMIFS(Txn[Signed Units],Txn[Key],J3992,Txn[Transaction Order],"&lt;="&amp;Q3992))</f>
      </c>
    </row>
    <row r="3993" spans="10:18" ht="15" customHeight="1" x14ac:dyDescent="0.15">
      <c r="J3993" s="246">
        <f>IF(OR(B3993="",C3993="",E3993=""),"",B3993&amp;":"&amp;C3993&amp;":"&amp;E3993)</f>
      </c>
      <c r="K3993" s="247">
        <f>IF(A3993="","",A3993*D3993)</f>
      </c>
      <c r="L3993" s="246">
        <f>IF(A3993="","",IF(OR(A3993=1,A3993=0),H3993,0))</f>
      </c>
      <c r="M3993" s="246">
        <f>IF(A3993="","",IF(A3993=-1,H3993,0))</f>
      </c>
      <c r="N3993">
        <f>IF(J3993="","",IF(E3993="SGD",1,IF(E3993="USD",Settings!$B$22,IF(E3993="HKD",Settings!$B$23,1))))</f>
      </c>
      <c r="O3993">
        <f>IF(OR(B3993="",C3993="",E3993=""),0,(IF(A3993=-1,H3993,0)-IF(OR(A3993=1,A3993=0),H3993,0)+IF(A3993=2,H3993,0))*IF(E3993="SGD",1,IF(E3993="USD",Settings!$B$22,IF(E3993="HKD",Settings!$B$23,1))))</f>
        <v>0</v>
      </c>
      <c r="P3993">
        <f>IF(OR(B3993="",C3993="",E3993=""),0,IF(A3993=2,H3993*IF(E3993="SGD",1,IF(E3993="USD",Settings!$B$22,IF(E3993="HKD",Settings!$B$23,1))),0))</f>
        <v>0</v>
      </c>
      <c r="Q3993" s="312">
        <f>IF(OR(J3993="",G3993=""),"",G3993+ROW()/1000000)</f>
      </c>
      <c r="R3993" s="247">
        <f>IF(Q3993="","",SUMIFS(Txn[Signed Units],Txn[Key],J3993,Txn[Transaction Order],"&lt;="&amp;Q3993))</f>
      </c>
    </row>
    <row r="3994" spans="10:18" ht="15" customHeight="1" x14ac:dyDescent="0.15">
      <c r="J3994" s="246">
        <f>IF(OR(B3994="",C3994="",E3994=""),"",B3994&amp;":"&amp;C3994&amp;":"&amp;E3994)</f>
      </c>
      <c r="K3994" s="247">
        <f>IF(A3994="","",A3994*D3994)</f>
      </c>
      <c r="L3994" s="246">
        <f>IF(A3994="","",IF(OR(A3994=1,A3994=0),H3994,0))</f>
      </c>
      <c r="M3994" s="246">
        <f>IF(A3994="","",IF(A3994=-1,H3994,0))</f>
      </c>
      <c r="N3994">
        <f>IF(J3994="","",IF(E3994="SGD",1,IF(E3994="USD",Settings!$B$22,IF(E3994="HKD",Settings!$B$23,1))))</f>
      </c>
      <c r="O3994">
        <f>IF(OR(B3994="",C3994="",E3994=""),0,(IF(A3994=-1,H3994,0)-IF(OR(A3994=1,A3994=0),H3994,0)+IF(A3994=2,H3994,0))*IF(E3994="SGD",1,IF(E3994="USD",Settings!$B$22,IF(E3994="HKD",Settings!$B$23,1))))</f>
        <v>0</v>
      </c>
      <c r="P3994">
        <f>IF(OR(B3994="",C3994="",E3994=""),0,IF(A3994=2,H3994*IF(E3994="SGD",1,IF(E3994="USD",Settings!$B$22,IF(E3994="HKD",Settings!$B$23,1))),0))</f>
        <v>0</v>
      </c>
      <c r="Q3994" s="312">
        <f>IF(OR(J3994="",G3994=""),"",G3994+ROW()/1000000)</f>
      </c>
      <c r="R3994" s="247">
        <f>IF(Q3994="","",SUMIFS(Txn[Signed Units],Txn[Key],J3994,Txn[Transaction Order],"&lt;="&amp;Q3994))</f>
      </c>
    </row>
    <row r="3995" spans="10:18" ht="15" customHeight="1" x14ac:dyDescent="0.15">
      <c r="J3995" s="246">
        <f>IF(OR(B3995="",C3995="",E3995=""),"",B3995&amp;":"&amp;C3995&amp;":"&amp;E3995)</f>
      </c>
      <c r="K3995" s="247">
        <f>IF(A3995="","",A3995*D3995)</f>
      </c>
      <c r="L3995" s="246">
        <f>IF(A3995="","",IF(OR(A3995=1,A3995=0),H3995,0))</f>
      </c>
      <c r="M3995" s="246">
        <f>IF(A3995="","",IF(A3995=-1,H3995,0))</f>
      </c>
      <c r="N3995">
        <f>IF(J3995="","",IF(E3995="SGD",1,IF(E3995="USD",Settings!$B$22,IF(E3995="HKD",Settings!$B$23,1))))</f>
      </c>
      <c r="O3995">
        <f>IF(OR(B3995="",C3995="",E3995=""),0,(IF(A3995=-1,H3995,0)-IF(OR(A3995=1,A3995=0),H3995,0)+IF(A3995=2,H3995,0))*IF(E3995="SGD",1,IF(E3995="USD",Settings!$B$22,IF(E3995="HKD",Settings!$B$23,1))))</f>
        <v>0</v>
      </c>
      <c r="P3995">
        <f>IF(OR(B3995="",C3995="",E3995=""),0,IF(A3995=2,H3995*IF(E3995="SGD",1,IF(E3995="USD",Settings!$B$22,IF(E3995="HKD",Settings!$B$23,1))),0))</f>
        <v>0</v>
      </c>
      <c r="Q3995" s="312">
        <f>IF(OR(J3995="",G3995=""),"",G3995+ROW()/1000000)</f>
      </c>
      <c r="R3995" s="247">
        <f>IF(Q3995="","",SUMIFS(Txn[Signed Units],Txn[Key],J3995,Txn[Transaction Order],"&lt;="&amp;Q3995))</f>
      </c>
    </row>
    <row r="3996" spans="10:18" ht="15" customHeight="1" x14ac:dyDescent="0.15">
      <c r="J3996" s="246">
        <f>IF(OR(B3996="",C3996="",E3996=""),"",B3996&amp;":"&amp;C3996&amp;":"&amp;E3996)</f>
      </c>
      <c r="K3996" s="247">
        <f>IF(A3996="","",A3996*D3996)</f>
      </c>
      <c r="L3996" s="246">
        <f>IF(A3996="","",IF(OR(A3996=1,A3996=0),H3996,0))</f>
      </c>
      <c r="M3996" s="246">
        <f>IF(A3996="","",IF(A3996=-1,H3996,0))</f>
      </c>
      <c r="N3996">
        <f>IF(J3996="","",IF(E3996="SGD",1,IF(E3996="USD",Settings!$B$22,IF(E3996="HKD",Settings!$B$23,1))))</f>
      </c>
      <c r="O3996">
        <f>IF(OR(B3996="",C3996="",E3996=""),0,(IF(A3996=-1,H3996,0)-IF(OR(A3996=1,A3996=0),H3996,0)+IF(A3996=2,H3996,0))*IF(E3996="SGD",1,IF(E3996="USD",Settings!$B$22,IF(E3996="HKD",Settings!$B$23,1))))</f>
        <v>0</v>
      </c>
      <c r="P3996">
        <f>IF(OR(B3996="",C3996="",E3996=""),0,IF(A3996=2,H3996*IF(E3996="SGD",1,IF(E3996="USD",Settings!$B$22,IF(E3996="HKD",Settings!$B$23,1))),0))</f>
        <v>0</v>
      </c>
      <c r="Q3996" s="312">
        <f>IF(OR(J3996="",G3996=""),"",G3996+ROW()/1000000)</f>
      </c>
      <c r="R3996" s="247">
        <f>IF(Q3996="","",SUMIFS(Txn[Signed Units],Txn[Key],J3996,Txn[Transaction Order],"&lt;="&amp;Q3996))</f>
      </c>
    </row>
    <row r="3997" spans="10:18" ht="15" customHeight="1" x14ac:dyDescent="0.15">
      <c r="J3997" s="246">
        <f>IF(OR(B3997="",C3997="",E3997=""),"",B3997&amp;":"&amp;C3997&amp;":"&amp;E3997)</f>
      </c>
      <c r="K3997" s="247">
        <f>IF(A3997="","",A3997*D3997)</f>
      </c>
      <c r="L3997" s="246">
        <f>IF(A3997="","",IF(OR(A3997=1,A3997=0),H3997,0))</f>
      </c>
      <c r="M3997" s="246">
        <f>IF(A3997="","",IF(A3997=-1,H3997,0))</f>
      </c>
      <c r="N3997">
        <f>IF(J3997="","",IF(E3997="SGD",1,IF(E3997="USD",Settings!$B$22,IF(E3997="HKD",Settings!$B$23,1))))</f>
      </c>
      <c r="O3997">
        <f>IF(OR(B3997="",C3997="",E3997=""),0,(IF(A3997=-1,H3997,0)-IF(OR(A3997=1,A3997=0),H3997,0)+IF(A3997=2,H3997,0))*IF(E3997="SGD",1,IF(E3997="USD",Settings!$B$22,IF(E3997="HKD",Settings!$B$23,1))))</f>
        <v>0</v>
      </c>
      <c r="P3997">
        <f>IF(OR(B3997="",C3997="",E3997=""),0,IF(A3997=2,H3997*IF(E3997="SGD",1,IF(E3997="USD",Settings!$B$22,IF(E3997="HKD",Settings!$B$23,1))),0))</f>
        <v>0</v>
      </c>
      <c r="Q3997" s="312">
        <f>IF(OR(J3997="",G3997=""),"",G3997+ROW()/1000000)</f>
      </c>
      <c r="R3997" s="247">
        <f>IF(Q3997="","",SUMIFS(Txn[Signed Units],Txn[Key],J3997,Txn[Transaction Order],"&lt;="&amp;Q3997))</f>
      </c>
    </row>
    <row r="3998" spans="10:18" ht="15" customHeight="1" x14ac:dyDescent="0.15">
      <c r="J3998" s="246">
        <f>IF(OR(B3998="",C3998="",E3998=""),"",B3998&amp;":"&amp;C3998&amp;":"&amp;E3998)</f>
      </c>
      <c r="K3998" s="247">
        <f>IF(A3998="","",A3998*D3998)</f>
      </c>
      <c r="L3998" s="246">
        <f>IF(A3998="","",IF(OR(A3998=1,A3998=0),H3998,0))</f>
      </c>
      <c r="M3998" s="246">
        <f>IF(A3998="","",IF(A3998=-1,H3998,0))</f>
      </c>
      <c r="N3998">
        <f>IF(J3998="","",IF(E3998="SGD",1,IF(E3998="USD",Settings!$B$22,IF(E3998="HKD",Settings!$B$23,1))))</f>
      </c>
      <c r="O3998">
        <f>IF(OR(B3998="",C3998="",E3998=""),0,(IF(A3998=-1,H3998,0)-IF(OR(A3998=1,A3998=0),H3998,0)+IF(A3998=2,H3998,0))*IF(E3998="SGD",1,IF(E3998="USD",Settings!$B$22,IF(E3998="HKD",Settings!$B$23,1))))</f>
        <v>0</v>
      </c>
      <c r="P3998">
        <f>IF(OR(B3998="",C3998="",E3998=""),0,IF(A3998=2,H3998*IF(E3998="SGD",1,IF(E3998="USD",Settings!$B$22,IF(E3998="HKD",Settings!$B$23,1))),0))</f>
        <v>0</v>
      </c>
      <c r="Q3998" s="312">
        <f>IF(OR(J3998="",G3998=""),"",G3998+ROW()/1000000)</f>
      </c>
      <c r="R3998" s="247">
        <f>IF(Q3998="","",SUMIFS(Txn[Signed Units],Txn[Key],J3998,Txn[Transaction Order],"&lt;="&amp;Q3998))</f>
      </c>
    </row>
    <row r="3999" spans="10:18" ht="15" customHeight="1" x14ac:dyDescent="0.15">
      <c r="J3999" s="246">
        <f>IF(OR(B3999="",C3999="",E3999=""),"",B3999&amp;":"&amp;C3999&amp;":"&amp;E3999)</f>
      </c>
      <c r="K3999" s="247">
        <f>IF(A3999="","",A3999*D3999)</f>
      </c>
      <c r="L3999" s="246">
        <f>IF(A3999="","",IF(OR(A3999=1,A3999=0),H3999,0))</f>
      </c>
      <c r="M3999" s="246">
        <f>IF(A3999="","",IF(A3999=-1,H3999,0))</f>
      </c>
      <c r="N3999">
        <f>IF(J3999="","",IF(E3999="SGD",1,IF(E3999="USD",Settings!$B$22,IF(E3999="HKD",Settings!$B$23,1))))</f>
      </c>
      <c r="O3999">
        <f>IF(OR(B3999="",C3999="",E3999=""),0,(IF(A3999=-1,H3999,0)-IF(OR(A3999=1,A3999=0),H3999,0)+IF(A3999=2,H3999,0))*IF(E3999="SGD",1,IF(E3999="USD",Settings!$B$22,IF(E3999="HKD",Settings!$B$23,1))))</f>
        <v>0</v>
      </c>
      <c r="P3999">
        <f>IF(OR(B3999="",C3999="",E3999=""),0,IF(A3999=2,H3999*IF(E3999="SGD",1,IF(E3999="USD",Settings!$B$22,IF(E3999="HKD",Settings!$B$23,1))),0))</f>
        <v>0</v>
      </c>
      <c r="Q3999" s="312">
        <f>IF(OR(J3999="",G3999=""),"",G3999+ROW()/1000000)</f>
      </c>
      <c r="R3999" s="247">
        <f>IF(Q3999="","",SUMIFS(Txn[Signed Units],Txn[Key],J3999,Txn[Transaction Order],"&lt;="&amp;Q3999))</f>
      </c>
    </row>
    <row r="4000" spans="10:18" ht="15" customHeight="1" x14ac:dyDescent="0.15">
      <c r="J4000" s="246">
        <f>IF(OR(B4000="",C4000="",E4000=""),"",B4000&amp;":"&amp;C4000&amp;":"&amp;E4000)</f>
      </c>
      <c r="K4000" s="247">
        <f>IF(A4000="","",A4000*D4000)</f>
      </c>
      <c r="L4000" s="246">
        <f>IF(A4000="","",IF(OR(A4000=1,A4000=0),H4000,0))</f>
      </c>
      <c r="M4000" s="246">
        <f>IF(A4000="","",IF(A4000=-1,H4000,0))</f>
      </c>
      <c r="N4000">
        <f>IF(J4000="","",IF(E4000="SGD",1,IF(E4000="USD",Settings!$B$22,IF(E4000="HKD",Settings!$B$23,1))))</f>
      </c>
      <c r="O4000">
        <f>IF(OR(B4000="",C4000="",E4000=""),0,(IF(A4000=-1,H4000,0)-IF(OR(A4000=1,A4000=0),H4000,0)+IF(A4000=2,H4000,0))*IF(E4000="SGD",1,IF(E4000="USD",Settings!$B$22,IF(E4000="HKD",Settings!$B$23,1))))</f>
        <v>0</v>
      </c>
      <c r="P4000">
        <f>IF(OR(B4000="",C4000="",E4000=""),0,IF(A4000=2,H4000*IF(E4000="SGD",1,IF(E4000="USD",Settings!$B$22,IF(E4000="HKD",Settings!$B$23,1))),0))</f>
        <v>0</v>
      </c>
      <c r="Q4000" s="312">
        <f>IF(OR(J4000="",G4000=""),"",G4000+ROW()/1000000)</f>
      </c>
      <c r="R4000" s="247">
        <f>IF(Q4000="","",SUMIFS(Txn[Signed Units],Txn[Key],J4000,Txn[Transaction Order],"&lt;="&amp;Q4000))</f>
      </c>
    </row>
    <row r="4001" spans="10:18" ht="15" customHeight="1" x14ac:dyDescent="0.15">
      <c r="J4001" s="246">
        <f>IF(OR(B4001="",C4001="",E4001=""),"",B4001&amp;":"&amp;C4001&amp;":"&amp;E4001)</f>
      </c>
      <c r="K4001" s="247">
        <f>IF(A4001="","",A4001*D4001)</f>
      </c>
      <c r="L4001" s="246">
        <f>IF(A4001="","",IF(OR(A4001=1,A4001=0),H4001,0))</f>
      </c>
      <c r="M4001" s="246">
        <f>IF(A4001="","",IF(A4001=-1,H4001,0))</f>
      </c>
      <c r="N4001">
        <f>IF(J4001="","",IF(E4001="SGD",1,IF(E4001="USD",Settings!$B$22,IF(E4001="HKD",Settings!$B$23,1))))</f>
      </c>
      <c r="O4001">
        <f>IF(OR(B4001="",C4001="",E4001=""),0,(IF(A4001=-1,H4001,0)-IF(OR(A4001=1,A4001=0),H4001,0)+IF(A4001=2,H4001,0))*IF(E4001="SGD",1,IF(E4001="USD",Settings!$B$22,IF(E4001="HKD",Settings!$B$23,1))))</f>
        <v>0</v>
      </c>
      <c r="P4001">
        <f>IF(OR(B4001="",C4001="",E4001=""),0,IF(A4001=2,H4001*IF(E4001="SGD",1,IF(E4001="USD",Settings!$B$22,IF(E4001="HKD",Settings!$B$23,1))),0))</f>
        <v>0</v>
      </c>
      <c r="Q4001" s="312">
        <f>IF(OR(J4001="",G4001=""),"",G4001+ROW()/1000000)</f>
      </c>
      <c r="R4001" s="247">
        <f>IF(Q4001="","",SUMIFS(Txn[Signed Units],Txn[Key],J4001,Txn[Transaction Order],"&lt;="&amp;Q4001))</f>
      </c>
    </row>
    <row r="4002" spans="10:18" ht="15" customHeight="1" x14ac:dyDescent="0.15">
      <c r="J4002" s="246">
        <f>IF(OR(B4002="",C4002="",E4002=""),"",B4002&amp;":"&amp;C4002&amp;":"&amp;E4002)</f>
      </c>
      <c r="K4002" s="247">
        <f>IF(A4002="","",A4002*D4002)</f>
      </c>
      <c r="L4002" s="246">
        <f>IF(A4002="","",IF(OR(A4002=1,A4002=0),H4002,0))</f>
      </c>
      <c r="M4002" s="246">
        <f>IF(A4002="","",IF(A4002=-1,H4002,0))</f>
      </c>
      <c r="N4002">
        <f>IF(J4002="","",IF(E4002="SGD",1,IF(E4002="USD",Settings!$B$22,IF(E4002="HKD",Settings!$B$23,1))))</f>
      </c>
      <c r="O4002">
        <f>IF(OR(B4002="",C4002="",E4002=""),0,(IF(A4002=-1,H4002,0)-IF(OR(A4002=1,A4002=0),H4002,0)+IF(A4002=2,H4002,0))*IF(E4002="SGD",1,IF(E4002="USD",Settings!$B$22,IF(E4002="HKD",Settings!$B$23,1))))</f>
        <v>0</v>
      </c>
      <c r="P4002">
        <f>IF(OR(B4002="",C4002="",E4002=""),0,IF(A4002=2,H4002*IF(E4002="SGD",1,IF(E4002="USD",Settings!$B$22,IF(E4002="HKD",Settings!$B$23,1))),0))</f>
        <v>0</v>
      </c>
      <c r="Q4002" s="312">
        <f>IF(OR(J4002="",G4002=""),"",G4002+ROW()/1000000)</f>
      </c>
      <c r="R4002" s="247">
        <f>IF(Q4002="","",SUMIFS(Txn[Signed Units],Txn[Key],J4002,Txn[Transaction Order],"&lt;="&amp;Q4002))</f>
      </c>
    </row>
    <row r="4003" spans="10:18" ht="15" customHeight="1" x14ac:dyDescent="0.15">
      <c r="J4003" s="246">
        <f>IF(OR(B4003="",C4003="",E4003=""),"",B4003&amp;":"&amp;C4003&amp;":"&amp;E4003)</f>
      </c>
      <c r="K4003" s="247">
        <f>IF(A4003="","",A4003*D4003)</f>
      </c>
      <c r="L4003" s="246">
        <f>IF(A4003="","",IF(OR(A4003=1,A4003=0),H4003,0))</f>
      </c>
      <c r="M4003" s="246">
        <f>IF(A4003="","",IF(A4003=-1,H4003,0))</f>
      </c>
      <c r="N4003">
        <f>IF(J4003="","",IF(E4003="SGD",1,IF(E4003="USD",Settings!$B$22,IF(E4003="HKD",Settings!$B$23,1))))</f>
      </c>
      <c r="O4003">
        <f>IF(OR(B4003="",C4003="",E4003=""),0,(IF(A4003=-1,H4003,0)-IF(OR(A4003=1,A4003=0),H4003,0)+IF(A4003=2,H4003,0))*IF(E4003="SGD",1,IF(E4003="USD",Settings!$B$22,IF(E4003="HKD",Settings!$B$23,1))))</f>
        <v>0</v>
      </c>
      <c r="P4003">
        <f>IF(OR(B4003="",C4003="",E4003=""),0,IF(A4003=2,H4003*IF(E4003="SGD",1,IF(E4003="USD",Settings!$B$22,IF(E4003="HKD",Settings!$B$23,1))),0))</f>
        <v>0</v>
      </c>
      <c r="Q4003" s="312">
        <f>IF(OR(J4003="",G4003=""),"",G4003+ROW()/1000000)</f>
      </c>
      <c r="R4003" s="247">
        <f>IF(Q4003="","",SUMIFS(Txn[Signed Units],Txn[Key],J4003,Txn[Transaction Order],"&lt;="&amp;Q4003))</f>
      </c>
    </row>
    <row r="4004" spans="10:18" ht="15" customHeight="1" x14ac:dyDescent="0.15">
      <c r="J4004" s="246">
        <f>IF(OR(B4004="",C4004="",E4004=""),"",B4004&amp;":"&amp;C4004&amp;":"&amp;E4004)</f>
      </c>
      <c r="K4004" s="247">
        <f>IF(A4004="","",A4004*D4004)</f>
      </c>
      <c r="L4004" s="246">
        <f>IF(A4004="","",IF(OR(A4004=1,A4004=0),H4004,0))</f>
      </c>
      <c r="M4004" s="246">
        <f>IF(A4004="","",IF(A4004=-1,H4004,0))</f>
      </c>
      <c r="N4004">
        <f>IF(J4004="","",IF(E4004="SGD",1,IF(E4004="USD",Settings!$B$22,IF(E4004="HKD",Settings!$B$23,1))))</f>
      </c>
      <c r="O4004">
        <f>IF(OR(B4004="",C4004="",E4004=""),0,(IF(A4004=-1,H4004,0)-IF(OR(A4004=1,A4004=0),H4004,0)+IF(A4004=2,H4004,0))*IF(E4004="SGD",1,IF(E4004="USD",Settings!$B$22,IF(E4004="HKD",Settings!$B$23,1))))</f>
        <v>0</v>
      </c>
      <c r="P4004">
        <f>IF(OR(B4004="",C4004="",E4004=""),0,IF(A4004=2,H4004*IF(E4004="SGD",1,IF(E4004="USD",Settings!$B$22,IF(E4004="HKD",Settings!$B$23,1))),0))</f>
        <v>0</v>
      </c>
      <c r="Q4004" s="312">
        <f>IF(OR(J4004="",G4004=""),"",G4004+ROW()/1000000)</f>
      </c>
      <c r="R4004" s="247">
        <f>IF(Q4004="","",SUMIFS(Txn[Signed Units],Txn[Key],J4004,Txn[Transaction Order],"&lt;="&amp;Q4004))</f>
      </c>
    </row>
    <row r="4005" spans="10:18" ht="15" customHeight="1" x14ac:dyDescent="0.15">
      <c r="J4005" s="246">
        <f>IF(OR(B4005="",C4005="",E4005=""),"",B4005&amp;":"&amp;C4005&amp;":"&amp;E4005)</f>
      </c>
      <c r="K4005" s="247">
        <f>IF(A4005="","",A4005*D4005)</f>
      </c>
      <c r="L4005" s="246">
        <f>IF(A4005="","",IF(OR(A4005=1,A4005=0),H4005,0))</f>
      </c>
      <c r="M4005" s="246">
        <f>IF(A4005="","",IF(A4005=-1,H4005,0))</f>
      </c>
      <c r="N4005">
        <f>IF(J4005="","",IF(E4005="SGD",1,IF(E4005="USD",Settings!$B$22,IF(E4005="HKD",Settings!$B$23,1))))</f>
      </c>
      <c r="O4005">
        <f>IF(OR(B4005="",C4005="",E4005=""),0,(IF(A4005=-1,H4005,0)-IF(OR(A4005=1,A4005=0),H4005,0)+IF(A4005=2,H4005,0))*IF(E4005="SGD",1,IF(E4005="USD",Settings!$B$22,IF(E4005="HKD",Settings!$B$23,1))))</f>
        <v>0</v>
      </c>
      <c r="P4005">
        <f>IF(OR(B4005="",C4005="",E4005=""),0,IF(A4005=2,H4005*IF(E4005="SGD",1,IF(E4005="USD",Settings!$B$22,IF(E4005="HKD",Settings!$B$23,1))),0))</f>
        <v>0</v>
      </c>
      <c r="Q4005" s="312">
        <f>IF(OR(J4005="",G4005=""),"",G4005+ROW()/1000000)</f>
      </c>
      <c r="R4005" s="247">
        <f>IF(Q4005="","",SUMIFS(Txn[Signed Units],Txn[Key],J4005,Txn[Transaction Order],"&lt;="&amp;Q4005))</f>
      </c>
    </row>
    <row r="4006" spans="10:18" ht="15" customHeight="1" x14ac:dyDescent="0.15">
      <c r="J4006" s="246">
        <f>IF(OR(B4006="",C4006="",E4006=""),"",B4006&amp;":"&amp;C4006&amp;":"&amp;E4006)</f>
      </c>
      <c r="K4006" s="247">
        <f>IF(A4006="","",A4006*D4006)</f>
      </c>
      <c r="L4006" s="246">
        <f>IF(A4006="","",IF(OR(A4006=1,A4006=0),H4006,0))</f>
      </c>
      <c r="M4006" s="246">
        <f>IF(A4006="","",IF(A4006=-1,H4006,0))</f>
      </c>
      <c r="N4006">
        <f>IF(J4006="","",IF(E4006="SGD",1,IF(E4006="USD",Settings!$B$22,IF(E4006="HKD",Settings!$B$23,1))))</f>
      </c>
      <c r="O4006">
        <f>IF(OR(B4006="",C4006="",E4006=""),0,(IF(A4006=-1,H4006,0)-IF(OR(A4006=1,A4006=0),H4006,0)+IF(A4006=2,H4006,0))*IF(E4006="SGD",1,IF(E4006="USD",Settings!$B$22,IF(E4006="HKD",Settings!$B$23,1))))</f>
        <v>0</v>
      </c>
      <c r="P4006">
        <f>IF(OR(B4006="",C4006="",E4006=""),0,IF(A4006=2,H4006*IF(E4006="SGD",1,IF(E4006="USD",Settings!$B$22,IF(E4006="HKD",Settings!$B$23,1))),0))</f>
        <v>0</v>
      </c>
      <c r="Q4006" s="312">
        <f>IF(OR(J4006="",G4006=""),"",G4006+ROW()/1000000)</f>
      </c>
      <c r="R4006" s="247">
        <f>IF(Q4006="","",SUMIFS(Txn[Signed Units],Txn[Key],J4006,Txn[Transaction Order],"&lt;="&amp;Q4006))</f>
      </c>
    </row>
    <row r="4007" spans="10:18" ht="15" customHeight="1" x14ac:dyDescent="0.15">
      <c r="J4007" s="246">
        <f>IF(OR(B4007="",C4007="",E4007=""),"",B4007&amp;":"&amp;C4007&amp;":"&amp;E4007)</f>
      </c>
      <c r="K4007" s="247">
        <f>IF(A4007="","",A4007*D4007)</f>
      </c>
      <c r="L4007" s="246">
        <f>IF(A4007="","",IF(OR(A4007=1,A4007=0),H4007,0))</f>
      </c>
      <c r="M4007" s="246">
        <f>IF(A4007="","",IF(A4007=-1,H4007,0))</f>
      </c>
      <c r="N4007">
        <f>IF(J4007="","",IF(E4007="SGD",1,IF(E4007="USD",Settings!$B$22,IF(E4007="HKD",Settings!$B$23,1))))</f>
      </c>
      <c r="O4007">
        <f>IF(OR(B4007="",C4007="",E4007=""),0,(IF(A4007=-1,H4007,0)-IF(OR(A4007=1,A4007=0),H4007,0)+IF(A4007=2,H4007,0))*IF(E4007="SGD",1,IF(E4007="USD",Settings!$B$22,IF(E4007="HKD",Settings!$B$23,1))))</f>
        <v>0</v>
      </c>
      <c r="P4007">
        <f>IF(OR(B4007="",C4007="",E4007=""),0,IF(A4007=2,H4007*IF(E4007="SGD",1,IF(E4007="USD",Settings!$B$22,IF(E4007="HKD",Settings!$B$23,1))),0))</f>
        <v>0</v>
      </c>
      <c r="Q4007" s="312">
        <f>IF(OR(J4007="",G4007=""),"",G4007+ROW()/1000000)</f>
      </c>
      <c r="R4007" s="247">
        <f>IF(Q4007="","",SUMIFS(Txn[Signed Units],Txn[Key],J4007,Txn[Transaction Order],"&lt;="&amp;Q4007))</f>
      </c>
    </row>
    <row r="4008" spans="10:18" ht="15" customHeight="1" x14ac:dyDescent="0.15">
      <c r="J4008" s="246">
        <f>IF(OR(B4008="",C4008="",E4008=""),"",B4008&amp;":"&amp;C4008&amp;":"&amp;E4008)</f>
      </c>
      <c r="K4008" s="247">
        <f>IF(A4008="","",A4008*D4008)</f>
      </c>
      <c r="L4008" s="246">
        <f>IF(A4008="","",IF(OR(A4008=1,A4008=0),H4008,0))</f>
      </c>
      <c r="M4008" s="246">
        <f>IF(A4008="","",IF(A4008=-1,H4008,0))</f>
      </c>
      <c r="N4008">
        <f>IF(J4008="","",IF(E4008="SGD",1,IF(E4008="USD",Settings!$B$22,IF(E4008="HKD",Settings!$B$23,1))))</f>
      </c>
      <c r="O4008">
        <f>IF(OR(B4008="",C4008="",E4008=""),0,(IF(A4008=-1,H4008,0)-IF(OR(A4008=1,A4008=0),H4008,0)+IF(A4008=2,H4008,0))*IF(E4008="SGD",1,IF(E4008="USD",Settings!$B$22,IF(E4008="HKD",Settings!$B$23,1))))</f>
        <v>0</v>
      </c>
      <c r="P4008">
        <f>IF(OR(B4008="",C4008="",E4008=""),0,IF(A4008=2,H4008*IF(E4008="SGD",1,IF(E4008="USD",Settings!$B$22,IF(E4008="HKD",Settings!$B$23,1))),0))</f>
        <v>0</v>
      </c>
      <c r="Q4008" s="312">
        <f>IF(OR(J4008="",G4008=""),"",G4008+ROW()/1000000)</f>
      </c>
      <c r="R4008" s="247">
        <f>IF(Q4008="","",SUMIFS(Txn[Signed Units],Txn[Key],J4008,Txn[Transaction Order],"&lt;="&amp;Q4008))</f>
      </c>
    </row>
    <row r="4009" spans="10:18" ht="15" customHeight="1" x14ac:dyDescent="0.15">
      <c r="J4009" s="246">
        <f>IF(OR(B4009="",C4009="",E4009=""),"",B4009&amp;":"&amp;C4009&amp;":"&amp;E4009)</f>
      </c>
      <c r="K4009" s="247">
        <f>IF(A4009="","",A4009*D4009)</f>
      </c>
      <c r="L4009" s="246">
        <f>IF(A4009="","",IF(OR(A4009=1,A4009=0),H4009,0))</f>
      </c>
      <c r="M4009" s="246">
        <f>IF(A4009="","",IF(A4009=-1,H4009,0))</f>
      </c>
      <c r="N4009">
        <f>IF(J4009="","",IF(E4009="SGD",1,IF(E4009="USD",Settings!$B$22,IF(E4009="HKD",Settings!$B$23,1))))</f>
      </c>
      <c r="O4009">
        <f>IF(OR(B4009="",C4009="",E4009=""),0,(IF(A4009=-1,H4009,0)-IF(OR(A4009=1,A4009=0),H4009,0)+IF(A4009=2,H4009,0))*IF(E4009="SGD",1,IF(E4009="USD",Settings!$B$22,IF(E4009="HKD",Settings!$B$23,1))))</f>
        <v>0</v>
      </c>
      <c r="P4009">
        <f>IF(OR(B4009="",C4009="",E4009=""),0,IF(A4009=2,H4009*IF(E4009="SGD",1,IF(E4009="USD",Settings!$B$22,IF(E4009="HKD",Settings!$B$23,1))),0))</f>
        <v>0</v>
      </c>
      <c r="Q4009" s="312">
        <f>IF(OR(J4009="",G4009=""),"",G4009+ROW()/1000000)</f>
      </c>
      <c r="R4009" s="247">
        <f>IF(Q4009="","",SUMIFS(Txn[Signed Units],Txn[Key],J4009,Txn[Transaction Order],"&lt;="&amp;Q4009))</f>
      </c>
    </row>
    <row r="4010" spans="10:18" ht="15" customHeight="1" x14ac:dyDescent="0.15">
      <c r="J4010" s="246">
        <f>IF(OR(B4010="",C4010="",E4010=""),"",B4010&amp;":"&amp;C4010&amp;":"&amp;E4010)</f>
      </c>
      <c r="K4010" s="247">
        <f>IF(A4010="","",A4010*D4010)</f>
      </c>
      <c r="L4010" s="246">
        <f>IF(A4010="","",IF(OR(A4010=1,A4010=0),H4010,0))</f>
      </c>
      <c r="M4010" s="246">
        <f>IF(A4010="","",IF(A4010=-1,H4010,0))</f>
      </c>
      <c r="N4010">
        <f>IF(J4010="","",IF(E4010="SGD",1,IF(E4010="USD",Settings!$B$22,IF(E4010="HKD",Settings!$B$23,1))))</f>
      </c>
      <c r="O4010">
        <f>IF(OR(B4010="",C4010="",E4010=""),0,(IF(A4010=-1,H4010,0)-IF(OR(A4010=1,A4010=0),H4010,0)+IF(A4010=2,H4010,0))*IF(E4010="SGD",1,IF(E4010="USD",Settings!$B$22,IF(E4010="HKD",Settings!$B$23,1))))</f>
        <v>0</v>
      </c>
      <c r="P4010">
        <f>IF(OR(B4010="",C4010="",E4010=""),0,IF(A4010=2,H4010*IF(E4010="SGD",1,IF(E4010="USD",Settings!$B$22,IF(E4010="HKD",Settings!$B$23,1))),0))</f>
        <v>0</v>
      </c>
      <c r="Q4010" s="312">
        <f>IF(OR(J4010="",G4010=""),"",G4010+ROW()/1000000)</f>
      </c>
      <c r="R4010" s="247">
        <f>IF(Q4010="","",SUMIFS(Txn[Signed Units],Txn[Key],J4010,Txn[Transaction Order],"&lt;="&amp;Q4010))</f>
      </c>
    </row>
    <row r="4011" spans="10:18" ht="15" customHeight="1" x14ac:dyDescent="0.15">
      <c r="J4011" s="246">
        <f>IF(OR(B4011="",C4011="",E4011=""),"",B4011&amp;":"&amp;C4011&amp;":"&amp;E4011)</f>
      </c>
      <c r="K4011" s="247">
        <f>IF(A4011="","",A4011*D4011)</f>
      </c>
      <c r="L4011" s="246">
        <f>IF(A4011="","",IF(OR(A4011=1,A4011=0),H4011,0))</f>
      </c>
      <c r="M4011" s="246">
        <f>IF(A4011="","",IF(A4011=-1,H4011,0))</f>
      </c>
      <c r="N4011">
        <f>IF(J4011="","",IF(E4011="SGD",1,IF(E4011="USD",Settings!$B$22,IF(E4011="HKD",Settings!$B$23,1))))</f>
      </c>
      <c r="O4011">
        <f>IF(OR(B4011="",C4011="",E4011=""),0,(IF(A4011=-1,H4011,0)-IF(OR(A4011=1,A4011=0),H4011,0)+IF(A4011=2,H4011,0))*IF(E4011="SGD",1,IF(E4011="USD",Settings!$B$22,IF(E4011="HKD",Settings!$B$23,1))))</f>
        <v>0</v>
      </c>
      <c r="P4011">
        <f>IF(OR(B4011="",C4011="",E4011=""),0,IF(A4011=2,H4011*IF(E4011="SGD",1,IF(E4011="USD",Settings!$B$22,IF(E4011="HKD",Settings!$B$23,1))),0))</f>
        <v>0</v>
      </c>
      <c r="Q4011" s="312">
        <f>IF(OR(J4011="",G4011=""),"",G4011+ROW()/1000000)</f>
      </c>
      <c r="R4011" s="247">
        <f>IF(Q4011="","",SUMIFS(Txn[Signed Units],Txn[Key],J4011,Txn[Transaction Order],"&lt;="&amp;Q4011))</f>
      </c>
    </row>
    <row r="4012" spans="10:18" ht="15" customHeight="1" x14ac:dyDescent="0.15">
      <c r="J4012" s="246">
        <f>IF(OR(B4012="",C4012="",E4012=""),"",B4012&amp;":"&amp;C4012&amp;":"&amp;E4012)</f>
      </c>
      <c r="K4012" s="247">
        <f>IF(A4012="","",A4012*D4012)</f>
      </c>
      <c r="L4012" s="246">
        <f>IF(A4012="","",IF(OR(A4012=1,A4012=0),H4012,0))</f>
      </c>
      <c r="M4012" s="246">
        <f>IF(A4012="","",IF(A4012=-1,H4012,0))</f>
      </c>
      <c r="N4012">
        <f>IF(J4012="","",IF(E4012="SGD",1,IF(E4012="USD",Settings!$B$22,IF(E4012="HKD",Settings!$B$23,1))))</f>
      </c>
      <c r="O4012">
        <f>IF(OR(B4012="",C4012="",E4012=""),0,(IF(A4012=-1,H4012,0)-IF(OR(A4012=1,A4012=0),H4012,0)+IF(A4012=2,H4012,0))*IF(E4012="SGD",1,IF(E4012="USD",Settings!$B$22,IF(E4012="HKD",Settings!$B$23,1))))</f>
        <v>0</v>
      </c>
      <c r="P4012">
        <f>IF(OR(B4012="",C4012="",E4012=""),0,IF(A4012=2,H4012*IF(E4012="SGD",1,IF(E4012="USD",Settings!$B$22,IF(E4012="HKD",Settings!$B$23,1))),0))</f>
        <v>0</v>
      </c>
      <c r="Q4012" s="312">
        <f>IF(OR(J4012="",G4012=""),"",G4012+ROW()/1000000)</f>
      </c>
      <c r="R4012" s="247">
        <f>IF(Q4012="","",SUMIFS(Txn[Signed Units],Txn[Key],J4012,Txn[Transaction Order],"&lt;="&amp;Q4012))</f>
      </c>
    </row>
    <row r="4013" spans="10:18" ht="15" customHeight="1" x14ac:dyDescent="0.15">
      <c r="J4013" s="246">
        <f>IF(OR(B4013="",C4013="",E4013=""),"",B4013&amp;":"&amp;C4013&amp;":"&amp;E4013)</f>
      </c>
      <c r="K4013" s="247">
        <f>IF(A4013="","",A4013*D4013)</f>
      </c>
      <c r="L4013" s="246">
        <f>IF(A4013="","",IF(OR(A4013=1,A4013=0),H4013,0))</f>
      </c>
      <c r="M4013" s="246">
        <f>IF(A4013="","",IF(A4013=-1,H4013,0))</f>
      </c>
      <c r="N4013">
        <f>IF(J4013="","",IF(E4013="SGD",1,IF(E4013="USD",Settings!$B$22,IF(E4013="HKD",Settings!$B$23,1))))</f>
      </c>
      <c r="O4013">
        <f>IF(OR(B4013="",C4013="",E4013=""),0,(IF(A4013=-1,H4013,0)-IF(OR(A4013=1,A4013=0),H4013,0)+IF(A4013=2,H4013,0))*IF(E4013="SGD",1,IF(E4013="USD",Settings!$B$22,IF(E4013="HKD",Settings!$B$23,1))))</f>
        <v>0</v>
      </c>
      <c r="P4013">
        <f>IF(OR(B4013="",C4013="",E4013=""),0,IF(A4013=2,H4013*IF(E4013="SGD",1,IF(E4013="USD",Settings!$B$22,IF(E4013="HKD",Settings!$B$23,1))),0))</f>
        <v>0</v>
      </c>
      <c r="Q4013" s="312">
        <f>IF(OR(J4013="",G4013=""),"",G4013+ROW()/1000000)</f>
      </c>
      <c r="R4013" s="247">
        <f>IF(Q4013="","",SUMIFS(Txn[Signed Units],Txn[Key],J4013,Txn[Transaction Order],"&lt;="&amp;Q4013))</f>
      </c>
    </row>
    <row r="4014" spans="10:18" ht="15" customHeight="1" x14ac:dyDescent="0.15">
      <c r="J4014" s="246">
        <f>IF(OR(B4014="",C4014="",E4014=""),"",B4014&amp;":"&amp;C4014&amp;":"&amp;E4014)</f>
      </c>
      <c r="K4014" s="247">
        <f>IF(A4014="","",A4014*D4014)</f>
      </c>
      <c r="L4014" s="246">
        <f>IF(A4014="","",IF(OR(A4014=1,A4014=0),H4014,0))</f>
      </c>
      <c r="M4014" s="246">
        <f>IF(A4014="","",IF(A4014=-1,H4014,0))</f>
      </c>
      <c r="N4014">
        <f>IF(J4014="","",IF(E4014="SGD",1,IF(E4014="USD",Settings!$B$22,IF(E4014="HKD",Settings!$B$23,1))))</f>
      </c>
      <c r="O4014">
        <f>IF(OR(B4014="",C4014="",E4014=""),0,(IF(A4014=-1,H4014,0)-IF(OR(A4014=1,A4014=0),H4014,0)+IF(A4014=2,H4014,0))*IF(E4014="SGD",1,IF(E4014="USD",Settings!$B$22,IF(E4014="HKD",Settings!$B$23,1))))</f>
        <v>0</v>
      </c>
      <c r="P4014">
        <f>IF(OR(B4014="",C4014="",E4014=""),0,IF(A4014=2,H4014*IF(E4014="SGD",1,IF(E4014="USD",Settings!$B$22,IF(E4014="HKD",Settings!$B$23,1))),0))</f>
        <v>0</v>
      </c>
      <c r="Q4014" s="312">
        <f>IF(OR(J4014="",G4014=""),"",G4014+ROW()/1000000)</f>
      </c>
      <c r="R4014" s="247">
        <f>IF(Q4014="","",SUMIFS(Txn[Signed Units],Txn[Key],J4014,Txn[Transaction Order],"&lt;="&amp;Q4014))</f>
      </c>
    </row>
    <row r="4015" spans="10:18" ht="15" customHeight="1" x14ac:dyDescent="0.15">
      <c r="J4015" s="246">
        <f>IF(OR(B4015="",C4015="",E4015=""),"",B4015&amp;":"&amp;C4015&amp;":"&amp;E4015)</f>
      </c>
      <c r="K4015" s="247">
        <f>IF(A4015="","",A4015*D4015)</f>
      </c>
      <c r="L4015" s="246">
        <f>IF(A4015="","",IF(OR(A4015=1,A4015=0),H4015,0))</f>
      </c>
      <c r="M4015" s="246">
        <f>IF(A4015="","",IF(A4015=-1,H4015,0))</f>
      </c>
      <c r="N4015">
        <f>IF(J4015="","",IF(E4015="SGD",1,IF(E4015="USD",Settings!$B$22,IF(E4015="HKD",Settings!$B$23,1))))</f>
      </c>
      <c r="O4015">
        <f>IF(OR(B4015="",C4015="",E4015=""),0,(IF(A4015=-1,H4015,0)-IF(OR(A4015=1,A4015=0),H4015,0)+IF(A4015=2,H4015,0))*IF(E4015="SGD",1,IF(E4015="USD",Settings!$B$22,IF(E4015="HKD",Settings!$B$23,1))))</f>
        <v>0</v>
      </c>
      <c r="P4015">
        <f>IF(OR(B4015="",C4015="",E4015=""),0,IF(A4015=2,H4015*IF(E4015="SGD",1,IF(E4015="USD",Settings!$B$22,IF(E4015="HKD",Settings!$B$23,1))),0))</f>
        <v>0</v>
      </c>
      <c r="Q4015" s="312">
        <f>IF(OR(J4015="",G4015=""),"",G4015+ROW()/1000000)</f>
      </c>
      <c r="R4015" s="247">
        <f>IF(Q4015="","",SUMIFS(Txn[Signed Units],Txn[Key],J4015,Txn[Transaction Order],"&lt;="&amp;Q4015))</f>
      </c>
    </row>
    <row r="4016" spans="10:18" ht="15" customHeight="1" x14ac:dyDescent="0.15">
      <c r="J4016" s="246">
        <f>IF(OR(B4016="",C4016="",E4016=""),"",B4016&amp;":"&amp;C4016&amp;":"&amp;E4016)</f>
      </c>
      <c r="K4016" s="247">
        <f>IF(A4016="","",A4016*D4016)</f>
      </c>
      <c r="L4016" s="246">
        <f>IF(A4016="","",IF(OR(A4016=1,A4016=0),H4016,0))</f>
      </c>
      <c r="M4016" s="246">
        <f>IF(A4016="","",IF(A4016=-1,H4016,0))</f>
      </c>
      <c r="N4016">
        <f>IF(J4016="","",IF(E4016="SGD",1,IF(E4016="USD",Settings!$B$22,IF(E4016="HKD",Settings!$B$23,1))))</f>
      </c>
      <c r="O4016">
        <f>IF(OR(B4016="",C4016="",E4016=""),0,(IF(A4016=-1,H4016,0)-IF(OR(A4016=1,A4016=0),H4016,0)+IF(A4016=2,H4016,0))*IF(E4016="SGD",1,IF(E4016="USD",Settings!$B$22,IF(E4016="HKD",Settings!$B$23,1))))</f>
        <v>0</v>
      </c>
      <c r="P4016">
        <f>IF(OR(B4016="",C4016="",E4016=""),0,IF(A4016=2,H4016*IF(E4016="SGD",1,IF(E4016="USD",Settings!$B$22,IF(E4016="HKD",Settings!$B$23,1))),0))</f>
        <v>0</v>
      </c>
      <c r="Q4016" s="312">
        <f>IF(OR(J4016="",G4016=""),"",G4016+ROW()/1000000)</f>
      </c>
      <c r="R4016" s="247">
        <f>IF(Q4016="","",SUMIFS(Txn[Signed Units],Txn[Key],J4016,Txn[Transaction Order],"&lt;="&amp;Q4016))</f>
      </c>
    </row>
    <row r="4017" spans="10:18" ht="15" customHeight="1" x14ac:dyDescent="0.15">
      <c r="J4017" s="246">
        <f>IF(OR(B4017="",C4017="",E4017=""),"",B4017&amp;":"&amp;C4017&amp;":"&amp;E4017)</f>
      </c>
      <c r="K4017" s="247">
        <f>IF(A4017="","",A4017*D4017)</f>
      </c>
      <c r="L4017" s="246">
        <f>IF(A4017="","",IF(OR(A4017=1,A4017=0),H4017,0))</f>
      </c>
      <c r="M4017" s="246">
        <f>IF(A4017="","",IF(A4017=-1,H4017,0))</f>
      </c>
      <c r="N4017">
        <f>IF(J4017="","",IF(E4017="SGD",1,IF(E4017="USD",Settings!$B$22,IF(E4017="HKD",Settings!$B$23,1))))</f>
      </c>
      <c r="O4017">
        <f>IF(OR(B4017="",C4017="",E4017=""),0,(IF(A4017=-1,H4017,0)-IF(OR(A4017=1,A4017=0),H4017,0)+IF(A4017=2,H4017,0))*IF(E4017="SGD",1,IF(E4017="USD",Settings!$B$22,IF(E4017="HKD",Settings!$B$23,1))))</f>
        <v>0</v>
      </c>
      <c r="P4017">
        <f>IF(OR(B4017="",C4017="",E4017=""),0,IF(A4017=2,H4017*IF(E4017="SGD",1,IF(E4017="USD",Settings!$B$22,IF(E4017="HKD",Settings!$B$23,1))),0))</f>
        <v>0</v>
      </c>
      <c r="Q4017" s="312">
        <f>IF(OR(J4017="",G4017=""),"",G4017+ROW()/1000000)</f>
      </c>
      <c r="R4017" s="247">
        <f>IF(Q4017="","",SUMIFS(Txn[Signed Units],Txn[Key],J4017,Txn[Transaction Order],"&lt;="&amp;Q4017))</f>
      </c>
    </row>
    <row r="4018" spans="10:18" ht="15" customHeight="1" x14ac:dyDescent="0.15">
      <c r="J4018" s="246">
        <f>IF(OR(B4018="",C4018="",E4018=""),"",B4018&amp;":"&amp;C4018&amp;":"&amp;E4018)</f>
      </c>
      <c r="K4018" s="247">
        <f>IF(A4018="","",A4018*D4018)</f>
      </c>
      <c r="L4018" s="246">
        <f>IF(A4018="","",IF(OR(A4018=1,A4018=0),H4018,0))</f>
      </c>
      <c r="M4018" s="246">
        <f>IF(A4018="","",IF(A4018=-1,H4018,0))</f>
      </c>
      <c r="N4018">
        <f>IF(J4018="","",IF(E4018="SGD",1,IF(E4018="USD",Settings!$B$22,IF(E4018="HKD",Settings!$B$23,1))))</f>
      </c>
      <c r="O4018">
        <f>IF(OR(B4018="",C4018="",E4018=""),0,(IF(A4018=-1,H4018,0)-IF(OR(A4018=1,A4018=0),H4018,0)+IF(A4018=2,H4018,0))*IF(E4018="SGD",1,IF(E4018="USD",Settings!$B$22,IF(E4018="HKD",Settings!$B$23,1))))</f>
        <v>0</v>
      </c>
      <c r="P4018">
        <f>IF(OR(B4018="",C4018="",E4018=""),0,IF(A4018=2,H4018*IF(E4018="SGD",1,IF(E4018="USD",Settings!$B$22,IF(E4018="HKD",Settings!$B$23,1))),0))</f>
        <v>0</v>
      </c>
      <c r="Q4018" s="312">
        <f>IF(OR(J4018="",G4018=""),"",G4018+ROW()/1000000)</f>
      </c>
      <c r="R4018" s="247">
        <f>IF(Q4018="","",SUMIFS(Txn[Signed Units],Txn[Key],J4018,Txn[Transaction Order],"&lt;="&amp;Q4018))</f>
      </c>
    </row>
    <row r="4019" spans="10:18" ht="15" customHeight="1" x14ac:dyDescent="0.15">
      <c r="J4019" s="246">
        <f>IF(OR(B4019="",C4019="",E4019=""),"",B4019&amp;":"&amp;C4019&amp;":"&amp;E4019)</f>
      </c>
      <c r="K4019" s="247">
        <f>IF(A4019="","",A4019*D4019)</f>
      </c>
      <c r="L4019" s="246">
        <f>IF(A4019="","",IF(OR(A4019=1,A4019=0),H4019,0))</f>
      </c>
      <c r="M4019" s="246">
        <f>IF(A4019="","",IF(A4019=-1,H4019,0))</f>
      </c>
      <c r="N4019">
        <f>IF(J4019="","",IF(E4019="SGD",1,IF(E4019="USD",Settings!$B$22,IF(E4019="HKD",Settings!$B$23,1))))</f>
      </c>
      <c r="O4019">
        <f>IF(OR(B4019="",C4019="",E4019=""),0,(IF(A4019=-1,H4019,0)-IF(OR(A4019=1,A4019=0),H4019,0)+IF(A4019=2,H4019,0))*IF(E4019="SGD",1,IF(E4019="USD",Settings!$B$22,IF(E4019="HKD",Settings!$B$23,1))))</f>
        <v>0</v>
      </c>
      <c r="P4019">
        <f>IF(OR(B4019="",C4019="",E4019=""),0,IF(A4019=2,H4019*IF(E4019="SGD",1,IF(E4019="USD",Settings!$B$22,IF(E4019="HKD",Settings!$B$23,1))),0))</f>
        <v>0</v>
      </c>
      <c r="Q4019" s="312">
        <f>IF(OR(J4019="",G4019=""),"",G4019+ROW()/1000000)</f>
      </c>
      <c r="R4019" s="247">
        <f>IF(Q4019="","",SUMIFS(Txn[Signed Units],Txn[Key],J4019,Txn[Transaction Order],"&lt;="&amp;Q4019))</f>
      </c>
    </row>
    <row r="4020" spans="10:18" ht="15" customHeight="1" x14ac:dyDescent="0.15">
      <c r="J4020" s="246">
        <f>IF(OR(B4020="",C4020="",E4020=""),"",B4020&amp;":"&amp;C4020&amp;":"&amp;E4020)</f>
      </c>
      <c r="K4020" s="247">
        <f>IF(A4020="","",A4020*D4020)</f>
      </c>
      <c r="L4020" s="246">
        <f>IF(A4020="","",IF(OR(A4020=1,A4020=0),H4020,0))</f>
      </c>
      <c r="M4020" s="246">
        <f>IF(A4020="","",IF(A4020=-1,H4020,0))</f>
      </c>
      <c r="N4020">
        <f>IF(J4020="","",IF(E4020="SGD",1,IF(E4020="USD",Settings!$B$22,IF(E4020="HKD",Settings!$B$23,1))))</f>
      </c>
      <c r="O4020">
        <f>IF(OR(B4020="",C4020="",E4020=""),0,(IF(A4020=-1,H4020,0)-IF(OR(A4020=1,A4020=0),H4020,0)+IF(A4020=2,H4020,0))*IF(E4020="SGD",1,IF(E4020="USD",Settings!$B$22,IF(E4020="HKD",Settings!$B$23,1))))</f>
        <v>0</v>
      </c>
      <c r="P4020">
        <f>IF(OR(B4020="",C4020="",E4020=""),0,IF(A4020=2,H4020*IF(E4020="SGD",1,IF(E4020="USD",Settings!$B$22,IF(E4020="HKD",Settings!$B$23,1))),0))</f>
        <v>0</v>
      </c>
      <c r="Q4020" s="312">
        <f>IF(OR(J4020="",G4020=""),"",G4020+ROW()/1000000)</f>
      </c>
      <c r="R4020" s="247">
        <f>IF(Q4020="","",SUMIFS(Txn[Signed Units],Txn[Key],J4020,Txn[Transaction Order],"&lt;="&amp;Q4020))</f>
      </c>
    </row>
    <row r="4021" spans="10:18" ht="15" customHeight="1" x14ac:dyDescent="0.15">
      <c r="J4021" s="246">
        <f>IF(OR(B4021="",C4021="",E4021=""),"",B4021&amp;":"&amp;C4021&amp;":"&amp;E4021)</f>
      </c>
      <c r="K4021" s="247">
        <f>IF(A4021="","",A4021*D4021)</f>
      </c>
      <c r="L4021" s="246">
        <f>IF(A4021="","",IF(OR(A4021=1,A4021=0),H4021,0))</f>
      </c>
      <c r="M4021" s="246">
        <f>IF(A4021="","",IF(A4021=-1,H4021,0))</f>
      </c>
      <c r="N4021">
        <f>IF(J4021="","",IF(E4021="SGD",1,IF(E4021="USD",Settings!$B$22,IF(E4021="HKD",Settings!$B$23,1))))</f>
      </c>
      <c r="O4021">
        <f>IF(OR(B4021="",C4021="",E4021=""),0,(IF(A4021=-1,H4021,0)-IF(OR(A4021=1,A4021=0),H4021,0)+IF(A4021=2,H4021,0))*IF(E4021="SGD",1,IF(E4021="USD",Settings!$B$22,IF(E4021="HKD",Settings!$B$23,1))))</f>
        <v>0</v>
      </c>
      <c r="P4021">
        <f>IF(OR(B4021="",C4021="",E4021=""),0,IF(A4021=2,H4021*IF(E4021="SGD",1,IF(E4021="USD",Settings!$B$22,IF(E4021="HKD",Settings!$B$23,1))),0))</f>
        <v>0</v>
      </c>
      <c r="Q4021" s="312">
        <f>IF(OR(J4021="",G4021=""),"",G4021+ROW()/1000000)</f>
      </c>
      <c r="R4021" s="247">
        <f>IF(Q4021="","",SUMIFS(Txn[Signed Units],Txn[Key],J4021,Txn[Transaction Order],"&lt;="&amp;Q4021))</f>
      </c>
    </row>
    <row r="4022" spans="10:18" ht="15" customHeight="1" x14ac:dyDescent="0.15">
      <c r="J4022" s="246">
        <f>IF(OR(B4022="",C4022="",E4022=""),"",B4022&amp;":"&amp;C4022&amp;":"&amp;E4022)</f>
      </c>
      <c r="K4022" s="247">
        <f>IF(A4022="","",A4022*D4022)</f>
      </c>
      <c r="L4022" s="246">
        <f>IF(A4022="","",IF(OR(A4022=1,A4022=0),H4022,0))</f>
      </c>
      <c r="M4022" s="246">
        <f>IF(A4022="","",IF(A4022=-1,H4022,0))</f>
      </c>
      <c r="N4022">
        <f>IF(J4022="","",IF(E4022="SGD",1,IF(E4022="USD",Settings!$B$22,IF(E4022="HKD",Settings!$B$23,1))))</f>
      </c>
      <c r="O4022">
        <f>IF(OR(B4022="",C4022="",E4022=""),0,(IF(A4022=-1,H4022,0)-IF(OR(A4022=1,A4022=0),H4022,0)+IF(A4022=2,H4022,0))*IF(E4022="SGD",1,IF(E4022="USD",Settings!$B$22,IF(E4022="HKD",Settings!$B$23,1))))</f>
        <v>0</v>
      </c>
      <c r="P4022">
        <f>IF(OR(B4022="",C4022="",E4022=""),0,IF(A4022=2,H4022*IF(E4022="SGD",1,IF(E4022="USD",Settings!$B$22,IF(E4022="HKD",Settings!$B$23,1))),0))</f>
        <v>0</v>
      </c>
      <c r="Q4022" s="312">
        <f>IF(OR(J4022="",G4022=""),"",G4022+ROW()/1000000)</f>
      </c>
      <c r="R4022" s="247">
        <f>IF(Q4022="","",SUMIFS(Txn[Signed Units],Txn[Key],J4022,Txn[Transaction Order],"&lt;="&amp;Q4022))</f>
      </c>
    </row>
    <row r="4023" spans="10:18" ht="15" customHeight="1" x14ac:dyDescent="0.15">
      <c r="J4023" s="246">
        <f>IF(OR(B4023="",C4023="",E4023=""),"",B4023&amp;":"&amp;C4023&amp;":"&amp;E4023)</f>
      </c>
      <c r="K4023" s="247">
        <f>IF(A4023="","",A4023*D4023)</f>
      </c>
      <c r="L4023" s="246">
        <f>IF(A4023="","",IF(OR(A4023=1,A4023=0),H4023,0))</f>
      </c>
      <c r="M4023" s="246">
        <f>IF(A4023="","",IF(A4023=-1,H4023,0))</f>
      </c>
      <c r="N4023">
        <f>IF(J4023="","",IF(E4023="SGD",1,IF(E4023="USD",Settings!$B$22,IF(E4023="HKD",Settings!$B$23,1))))</f>
      </c>
      <c r="O4023">
        <f>IF(OR(B4023="",C4023="",E4023=""),0,(IF(A4023=-1,H4023,0)-IF(OR(A4023=1,A4023=0),H4023,0)+IF(A4023=2,H4023,0))*IF(E4023="SGD",1,IF(E4023="USD",Settings!$B$22,IF(E4023="HKD",Settings!$B$23,1))))</f>
        <v>0</v>
      </c>
      <c r="P4023">
        <f>IF(OR(B4023="",C4023="",E4023=""),0,IF(A4023=2,H4023*IF(E4023="SGD",1,IF(E4023="USD",Settings!$B$22,IF(E4023="HKD",Settings!$B$23,1))),0))</f>
        <v>0</v>
      </c>
      <c r="Q4023" s="312">
        <f>IF(OR(J4023="",G4023=""),"",G4023+ROW()/1000000)</f>
      </c>
      <c r="R4023" s="247">
        <f>IF(Q4023="","",SUMIFS(Txn[Signed Units],Txn[Key],J4023,Txn[Transaction Order],"&lt;="&amp;Q4023))</f>
      </c>
    </row>
    <row r="4024" spans="10:18" ht="15" customHeight="1" x14ac:dyDescent="0.15">
      <c r="J4024" s="246">
        <f>IF(OR(B4024="",C4024="",E4024=""),"",B4024&amp;":"&amp;C4024&amp;":"&amp;E4024)</f>
      </c>
      <c r="K4024" s="247">
        <f>IF(A4024="","",A4024*D4024)</f>
      </c>
      <c r="L4024" s="246">
        <f>IF(A4024="","",IF(OR(A4024=1,A4024=0),H4024,0))</f>
      </c>
      <c r="M4024" s="246">
        <f>IF(A4024="","",IF(A4024=-1,H4024,0))</f>
      </c>
      <c r="N4024">
        <f>IF(J4024="","",IF(E4024="SGD",1,IF(E4024="USD",Settings!$B$22,IF(E4024="HKD",Settings!$B$23,1))))</f>
      </c>
      <c r="O4024">
        <f>IF(OR(B4024="",C4024="",E4024=""),0,(IF(A4024=-1,H4024,0)-IF(OR(A4024=1,A4024=0),H4024,0)+IF(A4024=2,H4024,0))*IF(E4024="SGD",1,IF(E4024="USD",Settings!$B$22,IF(E4024="HKD",Settings!$B$23,1))))</f>
        <v>0</v>
      </c>
      <c r="P4024">
        <f>IF(OR(B4024="",C4024="",E4024=""),0,IF(A4024=2,H4024*IF(E4024="SGD",1,IF(E4024="USD",Settings!$B$22,IF(E4024="HKD",Settings!$B$23,1))),0))</f>
        <v>0</v>
      </c>
      <c r="Q4024" s="312">
        <f>IF(OR(J4024="",G4024=""),"",G4024+ROW()/1000000)</f>
      </c>
      <c r="R4024" s="247">
        <f>IF(Q4024="","",SUMIFS(Txn[Signed Units],Txn[Key],J4024,Txn[Transaction Order],"&lt;="&amp;Q4024))</f>
      </c>
    </row>
    <row r="4025" spans="10:18" ht="15" customHeight="1" x14ac:dyDescent="0.15">
      <c r="J4025" s="246">
        <f>IF(OR(B4025="",C4025="",E4025=""),"",B4025&amp;":"&amp;C4025&amp;":"&amp;E4025)</f>
      </c>
      <c r="K4025" s="247">
        <f>IF(A4025="","",A4025*D4025)</f>
      </c>
      <c r="L4025" s="246">
        <f>IF(A4025="","",IF(OR(A4025=1,A4025=0),H4025,0))</f>
      </c>
      <c r="M4025" s="246">
        <f>IF(A4025="","",IF(A4025=-1,H4025,0))</f>
      </c>
      <c r="N4025">
        <f>IF(J4025="","",IF(E4025="SGD",1,IF(E4025="USD",Settings!$B$22,IF(E4025="HKD",Settings!$B$23,1))))</f>
      </c>
      <c r="O4025">
        <f>IF(OR(B4025="",C4025="",E4025=""),0,(IF(A4025=-1,H4025,0)-IF(OR(A4025=1,A4025=0),H4025,0)+IF(A4025=2,H4025,0))*IF(E4025="SGD",1,IF(E4025="USD",Settings!$B$22,IF(E4025="HKD",Settings!$B$23,1))))</f>
        <v>0</v>
      </c>
      <c r="P4025">
        <f>IF(OR(B4025="",C4025="",E4025=""),0,IF(A4025=2,H4025*IF(E4025="SGD",1,IF(E4025="USD",Settings!$B$22,IF(E4025="HKD",Settings!$B$23,1))),0))</f>
        <v>0</v>
      </c>
      <c r="Q4025" s="312">
        <f>IF(OR(J4025="",G4025=""),"",G4025+ROW()/1000000)</f>
      </c>
      <c r="R4025" s="247">
        <f>IF(Q4025="","",SUMIFS(Txn[Signed Units],Txn[Key],J4025,Txn[Transaction Order],"&lt;="&amp;Q4025))</f>
      </c>
    </row>
    <row r="4026" spans="10:18" ht="15" customHeight="1" x14ac:dyDescent="0.15">
      <c r="J4026" s="246">
        <f>IF(OR(B4026="",C4026="",E4026=""),"",B4026&amp;":"&amp;C4026&amp;":"&amp;E4026)</f>
      </c>
      <c r="K4026" s="247">
        <f>IF(A4026="","",A4026*D4026)</f>
      </c>
      <c r="L4026" s="246">
        <f>IF(A4026="","",IF(OR(A4026=1,A4026=0),H4026,0))</f>
      </c>
      <c r="M4026" s="246">
        <f>IF(A4026="","",IF(A4026=-1,H4026,0))</f>
      </c>
      <c r="N4026">
        <f>IF(J4026="","",IF(E4026="SGD",1,IF(E4026="USD",Settings!$B$22,IF(E4026="HKD",Settings!$B$23,1))))</f>
      </c>
      <c r="O4026">
        <f>IF(OR(B4026="",C4026="",E4026=""),0,(IF(A4026=-1,H4026,0)-IF(OR(A4026=1,A4026=0),H4026,0)+IF(A4026=2,H4026,0))*IF(E4026="SGD",1,IF(E4026="USD",Settings!$B$22,IF(E4026="HKD",Settings!$B$23,1))))</f>
        <v>0</v>
      </c>
      <c r="P4026">
        <f>IF(OR(B4026="",C4026="",E4026=""),0,IF(A4026=2,H4026*IF(E4026="SGD",1,IF(E4026="USD",Settings!$B$22,IF(E4026="HKD",Settings!$B$23,1))),0))</f>
        <v>0</v>
      </c>
      <c r="Q4026" s="312">
        <f>IF(OR(J4026="",G4026=""),"",G4026+ROW()/1000000)</f>
      </c>
      <c r="R4026" s="247">
        <f>IF(Q4026="","",SUMIFS(Txn[Signed Units],Txn[Key],J4026,Txn[Transaction Order],"&lt;="&amp;Q4026))</f>
      </c>
    </row>
    <row r="4027" spans="10:18" ht="15" customHeight="1" x14ac:dyDescent="0.15">
      <c r="J4027" s="246">
        <f>IF(OR(B4027="",C4027="",E4027=""),"",B4027&amp;":"&amp;C4027&amp;":"&amp;E4027)</f>
      </c>
      <c r="K4027" s="247">
        <f>IF(A4027="","",A4027*D4027)</f>
      </c>
      <c r="L4027" s="246">
        <f>IF(A4027="","",IF(OR(A4027=1,A4027=0),H4027,0))</f>
      </c>
      <c r="M4027" s="246">
        <f>IF(A4027="","",IF(A4027=-1,H4027,0))</f>
      </c>
      <c r="N4027">
        <f>IF(J4027="","",IF(E4027="SGD",1,IF(E4027="USD",Settings!$B$22,IF(E4027="HKD",Settings!$B$23,1))))</f>
      </c>
      <c r="O4027">
        <f>IF(OR(B4027="",C4027="",E4027=""),0,(IF(A4027=-1,H4027,0)-IF(OR(A4027=1,A4027=0),H4027,0)+IF(A4027=2,H4027,0))*IF(E4027="SGD",1,IF(E4027="USD",Settings!$B$22,IF(E4027="HKD",Settings!$B$23,1))))</f>
        <v>0</v>
      </c>
      <c r="P4027">
        <f>IF(OR(B4027="",C4027="",E4027=""),0,IF(A4027=2,H4027*IF(E4027="SGD",1,IF(E4027="USD",Settings!$B$22,IF(E4027="HKD",Settings!$B$23,1))),0))</f>
        <v>0</v>
      </c>
      <c r="Q4027" s="312">
        <f>IF(OR(J4027="",G4027=""),"",G4027+ROW()/1000000)</f>
      </c>
      <c r="R4027" s="247">
        <f>IF(Q4027="","",SUMIFS(Txn[Signed Units],Txn[Key],J4027,Txn[Transaction Order],"&lt;="&amp;Q4027))</f>
      </c>
    </row>
    <row r="4028" spans="10:18" ht="15" customHeight="1" x14ac:dyDescent="0.15">
      <c r="J4028" s="246">
        <f>IF(OR(B4028="",C4028="",E4028=""),"",B4028&amp;":"&amp;C4028&amp;":"&amp;E4028)</f>
      </c>
      <c r="K4028" s="247">
        <f>IF(A4028="","",A4028*D4028)</f>
      </c>
      <c r="L4028" s="246">
        <f>IF(A4028="","",IF(OR(A4028=1,A4028=0),H4028,0))</f>
      </c>
      <c r="M4028" s="246">
        <f>IF(A4028="","",IF(A4028=-1,H4028,0))</f>
      </c>
      <c r="N4028">
        <f>IF(J4028="","",IF(E4028="SGD",1,IF(E4028="USD",Settings!$B$22,IF(E4028="HKD",Settings!$B$23,1))))</f>
      </c>
      <c r="O4028">
        <f>IF(OR(B4028="",C4028="",E4028=""),0,(IF(A4028=-1,H4028,0)-IF(OR(A4028=1,A4028=0),H4028,0)+IF(A4028=2,H4028,0))*IF(E4028="SGD",1,IF(E4028="USD",Settings!$B$22,IF(E4028="HKD",Settings!$B$23,1))))</f>
        <v>0</v>
      </c>
      <c r="P4028">
        <f>IF(OR(B4028="",C4028="",E4028=""),0,IF(A4028=2,H4028*IF(E4028="SGD",1,IF(E4028="USD",Settings!$B$22,IF(E4028="HKD",Settings!$B$23,1))),0))</f>
        <v>0</v>
      </c>
      <c r="Q4028" s="312">
        <f>IF(OR(J4028="",G4028=""),"",G4028+ROW()/1000000)</f>
      </c>
      <c r="R4028" s="247">
        <f>IF(Q4028="","",SUMIFS(Txn[Signed Units],Txn[Key],J4028,Txn[Transaction Order],"&lt;="&amp;Q4028))</f>
      </c>
    </row>
    <row r="4029" spans="10:18" ht="15" customHeight="1" x14ac:dyDescent="0.15">
      <c r="J4029" s="246">
        <f>IF(OR(B4029="",C4029="",E4029=""),"",B4029&amp;":"&amp;C4029&amp;":"&amp;E4029)</f>
      </c>
      <c r="K4029" s="247">
        <f>IF(A4029="","",A4029*D4029)</f>
      </c>
      <c r="L4029" s="246">
        <f>IF(A4029="","",IF(OR(A4029=1,A4029=0),H4029,0))</f>
      </c>
      <c r="M4029" s="246">
        <f>IF(A4029="","",IF(A4029=-1,H4029,0))</f>
      </c>
      <c r="N4029">
        <f>IF(J4029="","",IF(E4029="SGD",1,IF(E4029="USD",Settings!$B$22,IF(E4029="HKD",Settings!$B$23,1))))</f>
      </c>
      <c r="O4029">
        <f>IF(OR(B4029="",C4029="",E4029=""),0,(IF(A4029=-1,H4029,0)-IF(OR(A4029=1,A4029=0),H4029,0)+IF(A4029=2,H4029,0))*IF(E4029="SGD",1,IF(E4029="USD",Settings!$B$22,IF(E4029="HKD",Settings!$B$23,1))))</f>
        <v>0</v>
      </c>
      <c r="P4029">
        <f>IF(OR(B4029="",C4029="",E4029=""),0,IF(A4029=2,H4029*IF(E4029="SGD",1,IF(E4029="USD",Settings!$B$22,IF(E4029="HKD",Settings!$B$23,1))),0))</f>
        <v>0</v>
      </c>
      <c r="Q4029" s="312">
        <f>IF(OR(J4029="",G4029=""),"",G4029+ROW()/1000000)</f>
      </c>
      <c r="R4029" s="247">
        <f>IF(Q4029="","",SUMIFS(Txn[Signed Units],Txn[Key],J4029,Txn[Transaction Order],"&lt;="&amp;Q4029))</f>
      </c>
    </row>
    <row r="4030" spans="10:18" ht="15" customHeight="1" x14ac:dyDescent="0.15">
      <c r="J4030" s="246">
        <f>IF(OR(B4030="",C4030="",E4030=""),"",B4030&amp;":"&amp;C4030&amp;":"&amp;E4030)</f>
      </c>
      <c r="K4030" s="247">
        <f>IF(A4030="","",A4030*D4030)</f>
      </c>
      <c r="L4030" s="246">
        <f>IF(A4030="","",IF(OR(A4030=1,A4030=0),H4030,0))</f>
      </c>
      <c r="M4030" s="246">
        <f>IF(A4030="","",IF(A4030=-1,H4030,0))</f>
      </c>
      <c r="N4030">
        <f>IF(J4030="","",IF(E4030="SGD",1,IF(E4030="USD",Settings!$B$22,IF(E4030="HKD",Settings!$B$23,1))))</f>
      </c>
      <c r="O4030">
        <f>IF(OR(B4030="",C4030="",E4030=""),0,(IF(A4030=-1,H4030,0)-IF(OR(A4030=1,A4030=0),H4030,0)+IF(A4030=2,H4030,0))*IF(E4030="SGD",1,IF(E4030="USD",Settings!$B$22,IF(E4030="HKD",Settings!$B$23,1))))</f>
        <v>0</v>
      </c>
      <c r="P4030">
        <f>IF(OR(B4030="",C4030="",E4030=""),0,IF(A4030=2,H4030*IF(E4030="SGD",1,IF(E4030="USD",Settings!$B$22,IF(E4030="HKD",Settings!$B$23,1))),0))</f>
        <v>0</v>
      </c>
      <c r="Q4030" s="312">
        <f>IF(OR(J4030="",G4030=""),"",G4030+ROW()/1000000)</f>
      </c>
      <c r="R4030" s="247">
        <f>IF(Q4030="","",SUMIFS(Txn[Signed Units],Txn[Key],J4030,Txn[Transaction Order],"&lt;="&amp;Q4030))</f>
      </c>
    </row>
    <row r="4031" spans="10:18" ht="15" customHeight="1" x14ac:dyDescent="0.15">
      <c r="J4031" s="246">
        <f>IF(OR(B4031="",C4031="",E4031=""),"",B4031&amp;":"&amp;C4031&amp;":"&amp;E4031)</f>
      </c>
      <c r="K4031" s="247">
        <f>IF(A4031="","",A4031*D4031)</f>
      </c>
      <c r="L4031" s="246">
        <f>IF(A4031="","",IF(OR(A4031=1,A4031=0),H4031,0))</f>
      </c>
      <c r="M4031" s="246">
        <f>IF(A4031="","",IF(A4031=-1,H4031,0))</f>
      </c>
      <c r="N4031">
        <f>IF(J4031="","",IF(E4031="SGD",1,IF(E4031="USD",Settings!$B$22,IF(E4031="HKD",Settings!$B$23,1))))</f>
      </c>
      <c r="O4031">
        <f>IF(OR(B4031="",C4031="",E4031=""),0,(IF(A4031=-1,H4031,0)-IF(OR(A4031=1,A4031=0),H4031,0)+IF(A4031=2,H4031,0))*IF(E4031="SGD",1,IF(E4031="USD",Settings!$B$22,IF(E4031="HKD",Settings!$B$23,1))))</f>
        <v>0</v>
      </c>
      <c r="P4031">
        <f>IF(OR(B4031="",C4031="",E4031=""),0,IF(A4031=2,H4031*IF(E4031="SGD",1,IF(E4031="USD",Settings!$B$22,IF(E4031="HKD",Settings!$B$23,1))),0))</f>
        <v>0</v>
      </c>
      <c r="Q4031" s="312">
        <f>IF(OR(J4031="",G4031=""),"",G4031+ROW()/1000000)</f>
      </c>
      <c r="R4031" s="247">
        <f>IF(Q4031="","",SUMIFS(Txn[Signed Units],Txn[Key],J4031,Txn[Transaction Order],"&lt;="&amp;Q4031))</f>
      </c>
    </row>
    <row r="4032" spans="10:18" ht="15" customHeight="1" x14ac:dyDescent="0.15">
      <c r="J4032" s="246">
        <f>IF(OR(B4032="",C4032="",E4032=""),"",B4032&amp;":"&amp;C4032&amp;":"&amp;E4032)</f>
      </c>
      <c r="K4032" s="247">
        <f>IF(A4032="","",A4032*D4032)</f>
      </c>
      <c r="L4032" s="246">
        <f>IF(A4032="","",IF(OR(A4032=1,A4032=0),H4032,0))</f>
      </c>
      <c r="M4032" s="246">
        <f>IF(A4032="","",IF(A4032=-1,H4032,0))</f>
      </c>
      <c r="N4032">
        <f>IF(J4032="","",IF(E4032="SGD",1,IF(E4032="USD",Settings!$B$22,IF(E4032="HKD",Settings!$B$23,1))))</f>
      </c>
      <c r="O4032">
        <f>IF(OR(B4032="",C4032="",E4032=""),0,(IF(A4032=-1,H4032,0)-IF(OR(A4032=1,A4032=0),H4032,0)+IF(A4032=2,H4032,0))*IF(E4032="SGD",1,IF(E4032="USD",Settings!$B$22,IF(E4032="HKD",Settings!$B$23,1))))</f>
        <v>0</v>
      </c>
      <c r="P4032">
        <f>IF(OR(B4032="",C4032="",E4032=""),0,IF(A4032=2,H4032*IF(E4032="SGD",1,IF(E4032="USD",Settings!$B$22,IF(E4032="HKD",Settings!$B$23,1))),0))</f>
        <v>0</v>
      </c>
      <c r="Q4032" s="312">
        <f>IF(OR(J4032="",G4032=""),"",G4032+ROW()/1000000)</f>
      </c>
      <c r="R4032" s="247">
        <f>IF(Q4032="","",SUMIFS(Txn[Signed Units],Txn[Key],J4032,Txn[Transaction Order],"&lt;="&amp;Q4032))</f>
      </c>
    </row>
    <row r="4033" spans="10:18" ht="15" customHeight="1" x14ac:dyDescent="0.15">
      <c r="J4033" s="246">
        <f>IF(OR(B4033="",C4033="",E4033=""),"",B4033&amp;":"&amp;C4033&amp;":"&amp;E4033)</f>
      </c>
      <c r="K4033" s="247">
        <f>IF(A4033="","",A4033*D4033)</f>
      </c>
      <c r="L4033" s="246">
        <f>IF(A4033="","",IF(OR(A4033=1,A4033=0),H4033,0))</f>
      </c>
      <c r="M4033" s="246">
        <f>IF(A4033="","",IF(A4033=-1,H4033,0))</f>
      </c>
      <c r="N4033">
        <f>IF(J4033="","",IF(E4033="SGD",1,IF(E4033="USD",Settings!$B$22,IF(E4033="HKD",Settings!$B$23,1))))</f>
      </c>
      <c r="O4033">
        <f>IF(OR(B4033="",C4033="",E4033=""),0,(IF(A4033=-1,H4033,0)-IF(OR(A4033=1,A4033=0),H4033,0)+IF(A4033=2,H4033,0))*IF(E4033="SGD",1,IF(E4033="USD",Settings!$B$22,IF(E4033="HKD",Settings!$B$23,1))))</f>
        <v>0</v>
      </c>
      <c r="P4033">
        <f>IF(OR(B4033="",C4033="",E4033=""),0,IF(A4033=2,H4033*IF(E4033="SGD",1,IF(E4033="USD",Settings!$B$22,IF(E4033="HKD",Settings!$B$23,1))),0))</f>
        <v>0</v>
      </c>
      <c r="Q4033" s="312">
        <f>IF(OR(J4033="",G4033=""),"",G4033+ROW()/1000000)</f>
      </c>
      <c r="R4033" s="247">
        <f>IF(Q4033="","",SUMIFS(Txn[Signed Units],Txn[Key],J4033,Txn[Transaction Order],"&lt;="&amp;Q4033))</f>
      </c>
    </row>
    <row r="4034" spans="10:18" ht="15" customHeight="1" x14ac:dyDescent="0.15">
      <c r="J4034" s="246">
        <f>IF(OR(B4034="",C4034="",E4034=""),"",B4034&amp;":"&amp;C4034&amp;":"&amp;E4034)</f>
      </c>
      <c r="K4034" s="247">
        <f>IF(A4034="","",A4034*D4034)</f>
      </c>
      <c r="L4034" s="246">
        <f>IF(A4034="","",IF(OR(A4034=1,A4034=0),H4034,0))</f>
      </c>
      <c r="M4034" s="246">
        <f>IF(A4034="","",IF(A4034=-1,H4034,0))</f>
      </c>
      <c r="N4034">
        <f>IF(J4034="","",IF(E4034="SGD",1,IF(E4034="USD",Settings!$B$22,IF(E4034="HKD",Settings!$B$23,1))))</f>
      </c>
      <c r="O4034">
        <f>IF(OR(B4034="",C4034="",E4034=""),0,(IF(A4034=-1,H4034,0)-IF(OR(A4034=1,A4034=0),H4034,0)+IF(A4034=2,H4034,0))*IF(E4034="SGD",1,IF(E4034="USD",Settings!$B$22,IF(E4034="HKD",Settings!$B$23,1))))</f>
        <v>0</v>
      </c>
      <c r="P4034">
        <f>IF(OR(B4034="",C4034="",E4034=""),0,IF(A4034=2,H4034*IF(E4034="SGD",1,IF(E4034="USD",Settings!$B$22,IF(E4034="HKD",Settings!$B$23,1))),0))</f>
        <v>0</v>
      </c>
      <c r="Q4034" s="312">
        <f>IF(OR(J4034="",G4034=""),"",G4034+ROW()/1000000)</f>
      </c>
      <c r="R4034" s="247">
        <f>IF(Q4034="","",SUMIFS(Txn[Signed Units],Txn[Key],J4034,Txn[Transaction Order],"&lt;="&amp;Q4034))</f>
      </c>
    </row>
    <row r="4035" spans="10:18" ht="15" customHeight="1" x14ac:dyDescent="0.15">
      <c r="J4035" s="246">
        <f>IF(OR(B4035="",C4035="",E4035=""),"",B4035&amp;":"&amp;C4035&amp;":"&amp;E4035)</f>
      </c>
      <c r="K4035" s="247">
        <f>IF(A4035="","",A4035*D4035)</f>
      </c>
      <c r="L4035" s="246">
        <f>IF(A4035="","",IF(OR(A4035=1,A4035=0),H4035,0))</f>
      </c>
      <c r="M4035" s="246">
        <f>IF(A4035="","",IF(A4035=-1,H4035,0))</f>
      </c>
      <c r="N4035">
        <f>IF(J4035="","",IF(E4035="SGD",1,IF(E4035="USD",Settings!$B$22,IF(E4035="HKD",Settings!$B$23,1))))</f>
      </c>
      <c r="O4035">
        <f>IF(OR(B4035="",C4035="",E4035=""),0,(IF(A4035=-1,H4035,0)-IF(OR(A4035=1,A4035=0),H4035,0)+IF(A4035=2,H4035,0))*IF(E4035="SGD",1,IF(E4035="USD",Settings!$B$22,IF(E4035="HKD",Settings!$B$23,1))))</f>
        <v>0</v>
      </c>
      <c r="P4035">
        <f>IF(OR(B4035="",C4035="",E4035=""),0,IF(A4035=2,H4035*IF(E4035="SGD",1,IF(E4035="USD",Settings!$B$22,IF(E4035="HKD",Settings!$B$23,1))),0))</f>
        <v>0</v>
      </c>
      <c r="Q4035" s="312">
        <f>IF(OR(J4035="",G4035=""),"",G4035+ROW()/1000000)</f>
      </c>
      <c r="R4035" s="247">
        <f>IF(Q4035="","",SUMIFS(Txn[Signed Units],Txn[Key],J4035,Txn[Transaction Order],"&lt;="&amp;Q4035))</f>
      </c>
    </row>
    <row r="4036" spans="10:18" ht="15" customHeight="1" x14ac:dyDescent="0.15">
      <c r="J4036" s="246">
        <f>IF(OR(B4036="",C4036="",E4036=""),"",B4036&amp;":"&amp;C4036&amp;":"&amp;E4036)</f>
      </c>
      <c r="K4036" s="247">
        <f>IF(A4036="","",A4036*D4036)</f>
      </c>
      <c r="L4036" s="246">
        <f>IF(A4036="","",IF(OR(A4036=1,A4036=0),H4036,0))</f>
      </c>
      <c r="M4036" s="246">
        <f>IF(A4036="","",IF(A4036=-1,H4036,0))</f>
      </c>
      <c r="N4036">
        <f>IF(J4036="","",IF(E4036="SGD",1,IF(E4036="USD",Settings!$B$22,IF(E4036="HKD",Settings!$B$23,1))))</f>
      </c>
      <c r="O4036">
        <f>IF(OR(B4036="",C4036="",E4036=""),0,(IF(A4036=-1,H4036,0)-IF(OR(A4036=1,A4036=0),H4036,0)+IF(A4036=2,H4036,0))*IF(E4036="SGD",1,IF(E4036="USD",Settings!$B$22,IF(E4036="HKD",Settings!$B$23,1))))</f>
        <v>0</v>
      </c>
      <c r="P4036">
        <f>IF(OR(B4036="",C4036="",E4036=""),0,IF(A4036=2,H4036*IF(E4036="SGD",1,IF(E4036="USD",Settings!$B$22,IF(E4036="HKD",Settings!$B$23,1))),0))</f>
        <v>0</v>
      </c>
      <c r="Q4036" s="312">
        <f>IF(OR(J4036="",G4036=""),"",G4036+ROW()/1000000)</f>
      </c>
      <c r="R4036" s="247">
        <f>IF(Q4036="","",SUMIFS(Txn[Signed Units],Txn[Key],J4036,Txn[Transaction Order],"&lt;="&amp;Q4036))</f>
      </c>
    </row>
    <row r="4037" spans="10:18" ht="15" customHeight="1" x14ac:dyDescent="0.15">
      <c r="J4037" s="246">
        <f>IF(OR(B4037="",C4037="",E4037=""),"",B4037&amp;":"&amp;C4037&amp;":"&amp;E4037)</f>
      </c>
      <c r="K4037" s="247">
        <f>IF(A4037="","",A4037*D4037)</f>
      </c>
      <c r="L4037" s="246">
        <f>IF(A4037="","",IF(OR(A4037=1,A4037=0),H4037,0))</f>
      </c>
      <c r="M4037" s="246">
        <f>IF(A4037="","",IF(A4037=-1,H4037,0))</f>
      </c>
      <c r="N4037">
        <f>IF(J4037="","",IF(E4037="SGD",1,IF(E4037="USD",Settings!$B$22,IF(E4037="HKD",Settings!$B$23,1))))</f>
      </c>
      <c r="O4037">
        <f>IF(OR(B4037="",C4037="",E4037=""),0,(IF(A4037=-1,H4037,0)-IF(OR(A4037=1,A4037=0),H4037,0)+IF(A4037=2,H4037,0))*IF(E4037="SGD",1,IF(E4037="USD",Settings!$B$22,IF(E4037="HKD",Settings!$B$23,1))))</f>
        <v>0</v>
      </c>
      <c r="P4037">
        <f>IF(OR(B4037="",C4037="",E4037=""),0,IF(A4037=2,H4037*IF(E4037="SGD",1,IF(E4037="USD",Settings!$B$22,IF(E4037="HKD",Settings!$B$23,1))),0))</f>
        <v>0</v>
      </c>
      <c r="Q4037" s="312">
        <f>IF(OR(J4037="",G4037=""),"",G4037+ROW()/1000000)</f>
      </c>
      <c r="R4037" s="247">
        <f>IF(Q4037="","",SUMIFS(Txn[Signed Units],Txn[Key],J4037,Txn[Transaction Order],"&lt;="&amp;Q4037))</f>
      </c>
    </row>
    <row r="4038" spans="10:18" ht="15" customHeight="1" x14ac:dyDescent="0.15">
      <c r="J4038" s="246">
        <f>IF(OR(B4038="",C4038="",E4038=""),"",B4038&amp;":"&amp;C4038&amp;":"&amp;E4038)</f>
      </c>
      <c r="K4038" s="247">
        <f>IF(A4038="","",A4038*D4038)</f>
      </c>
      <c r="L4038" s="246">
        <f>IF(A4038="","",IF(OR(A4038=1,A4038=0),H4038,0))</f>
      </c>
      <c r="M4038" s="246">
        <f>IF(A4038="","",IF(A4038=-1,H4038,0))</f>
      </c>
      <c r="N4038">
        <f>IF(J4038="","",IF(E4038="SGD",1,IF(E4038="USD",Settings!$B$22,IF(E4038="HKD",Settings!$B$23,1))))</f>
      </c>
      <c r="O4038">
        <f>IF(OR(B4038="",C4038="",E4038=""),0,(IF(A4038=-1,H4038,0)-IF(OR(A4038=1,A4038=0),H4038,0)+IF(A4038=2,H4038,0))*IF(E4038="SGD",1,IF(E4038="USD",Settings!$B$22,IF(E4038="HKD",Settings!$B$23,1))))</f>
        <v>0</v>
      </c>
      <c r="P4038">
        <f>IF(OR(B4038="",C4038="",E4038=""),0,IF(A4038=2,H4038*IF(E4038="SGD",1,IF(E4038="USD",Settings!$B$22,IF(E4038="HKD",Settings!$B$23,1))),0))</f>
        <v>0</v>
      </c>
      <c r="Q4038" s="312">
        <f>IF(OR(J4038="",G4038=""),"",G4038+ROW()/1000000)</f>
      </c>
      <c r="R4038" s="247">
        <f>IF(Q4038="","",SUMIFS(Txn[Signed Units],Txn[Key],J4038,Txn[Transaction Order],"&lt;="&amp;Q4038))</f>
      </c>
    </row>
    <row r="4039" spans="10:18" ht="15" customHeight="1" x14ac:dyDescent="0.15">
      <c r="J4039" s="246">
        <f>IF(OR(B4039="",C4039="",E4039=""),"",B4039&amp;":"&amp;C4039&amp;":"&amp;E4039)</f>
      </c>
      <c r="K4039" s="247">
        <f>IF(A4039="","",A4039*D4039)</f>
      </c>
      <c r="L4039" s="246">
        <f>IF(A4039="","",IF(OR(A4039=1,A4039=0),H4039,0))</f>
      </c>
      <c r="M4039" s="246">
        <f>IF(A4039="","",IF(A4039=-1,H4039,0))</f>
      </c>
      <c r="N4039">
        <f>IF(J4039="","",IF(E4039="SGD",1,IF(E4039="USD",Settings!$B$22,IF(E4039="HKD",Settings!$B$23,1))))</f>
      </c>
      <c r="O4039">
        <f>IF(OR(B4039="",C4039="",E4039=""),0,(IF(A4039=-1,H4039,0)-IF(OR(A4039=1,A4039=0),H4039,0)+IF(A4039=2,H4039,0))*IF(E4039="SGD",1,IF(E4039="USD",Settings!$B$22,IF(E4039="HKD",Settings!$B$23,1))))</f>
        <v>0</v>
      </c>
      <c r="P4039">
        <f>IF(OR(B4039="",C4039="",E4039=""),0,IF(A4039=2,H4039*IF(E4039="SGD",1,IF(E4039="USD",Settings!$B$22,IF(E4039="HKD",Settings!$B$23,1))),0))</f>
        <v>0</v>
      </c>
      <c r="Q4039" s="312">
        <f>IF(OR(J4039="",G4039=""),"",G4039+ROW()/1000000)</f>
      </c>
      <c r="R4039" s="247">
        <f>IF(Q4039="","",SUMIFS(Txn[Signed Units],Txn[Key],J4039,Txn[Transaction Order],"&lt;="&amp;Q4039))</f>
      </c>
    </row>
    <row r="4040" spans="10:18" ht="15" customHeight="1" x14ac:dyDescent="0.15">
      <c r="J4040" s="246">
        <f>IF(OR(B4040="",C4040="",E4040=""),"",B4040&amp;":"&amp;C4040&amp;":"&amp;E4040)</f>
      </c>
      <c r="K4040" s="247">
        <f>IF(A4040="","",A4040*D4040)</f>
      </c>
      <c r="L4040" s="246">
        <f>IF(A4040="","",IF(OR(A4040=1,A4040=0),H4040,0))</f>
      </c>
      <c r="M4040" s="246">
        <f>IF(A4040="","",IF(A4040=-1,H4040,0))</f>
      </c>
      <c r="N4040">
        <f>IF(J4040="","",IF(E4040="SGD",1,IF(E4040="USD",Settings!$B$22,IF(E4040="HKD",Settings!$B$23,1))))</f>
      </c>
      <c r="O4040">
        <f>IF(OR(B4040="",C4040="",E4040=""),0,(IF(A4040=-1,H4040,0)-IF(OR(A4040=1,A4040=0),H4040,0)+IF(A4040=2,H4040,0))*IF(E4040="SGD",1,IF(E4040="USD",Settings!$B$22,IF(E4040="HKD",Settings!$B$23,1))))</f>
        <v>0</v>
      </c>
      <c r="P4040">
        <f>IF(OR(B4040="",C4040="",E4040=""),0,IF(A4040=2,H4040*IF(E4040="SGD",1,IF(E4040="USD",Settings!$B$22,IF(E4040="HKD",Settings!$B$23,1))),0))</f>
        <v>0</v>
      </c>
      <c r="Q4040" s="312">
        <f>IF(OR(J4040="",G4040=""),"",G4040+ROW()/1000000)</f>
      </c>
      <c r="R4040" s="247">
        <f>IF(Q4040="","",SUMIFS(Txn[Signed Units],Txn[Key],J4040,Txn[Transaction Order],"&lt;="&amp;Q4040))</f>
      </c>
    </row>
    <row r="4041" spans="10:18" ht="15" customHeight="1" x14ac:dyDescent="0.15">
      <c r="J4041" s="246">
        <f>IF(OR(B4041="",C4041="",E4041=""),"",B4041&amp;":"&amp;C4041&amp;":"&amp;E4041)</f>
      </c>
      <c r="K4041" s="247">
        <f>IF(A4041="","",A4041*D4041)</f>
      </c>
      <c r="L4041" s="246">
        <f>IF(A4041="","",IF(OR(A4041=1,A4041=0),H4041,0))</f>
      </c>
      <c r="M4041" s="246">
        <f>IF(A4041="","",IF(A4041=-1,H4041,0))</f>
      </c>
      <c r="N4041">
        <f>IF(J4041="","",IF(E4041="SGD",1,IF(E4041="USD",Settings!$B$22,IF(E4041="HKD",Settings!$B$23,1))))</f>
      </c>
      <c r="O4041">
        <f>IF(OR(B4041="",C4041="",E4041=""),0,(IF(A4041=-1,H4041,0)-IF(OR(A4041=1,A4041=0),H4041,0)+IF(A4041=2,H4041,0))*IF(E4041="SGD",1,IF(E4041="USD",Settings!$B$22,IF(E4041="HKD",Settings!$B$23,1))))</f>
        <v>0</v>
      </c>
      <c r="P4041">
        <f>IF(OR(B4041="",C4041="",E4041=""),0,IF(A4041=2,H4041*IF(E4041="SGD",1,IF(E4041="USD",Settings!$B$22,IF(E4041="HKD",Settings!$B$23,1))),0))</f>
        <v>0</v>
      </c>
      <c r="Q4041" s="312">
        <f>IF(OR(J4041="",G4041=""),"",G4041+ROW()/1000000)</f>
      </c>
      <c r="R4041" s="247">
        <f>IF(Q4041="","",SUMIFS(Txn[Signed Units],Txn[Key],J4041,Txn[Transaction Order],"&lt;="&amp;Q4041))</f>
      </c>
    </row>
    <row r="4042" spans="10:18" ht="15" customHeight="1" x14ac:dyDescent="0.15">
      <c r="J4042" s="246">
        <f>IF(OR(B4042="",C4042="",E4042=""),"",B4042&amp;":"&amp;C4042&amp;":"&amp;E4042)</f>
      </c>
      <c r="K4042" s="247">
        <f>IF(A4042="","",A4042*D4042)</f>
      </c>
      <c r="L4042" s="246">
        <f>IF(A4042="","",IF(OR(A4042=1,A4042=0),H4042,0))</f>
      </c>
      <c r="M4042" s="246">
        <f>IF(A4042="","",IF(A4042=-1,H4042,0))</f>
      </c>
      <c r="N4042">
        <f>IF(J4042="","",IF(E4042="SGD",1,IF(E4042="USD",Settings!$B$22,IF(E4042="HKD",Settings!$B$23,1))))</f>
      </c>
      <c r="O4042">
        <f>IF(OR(B4042="",C4042="",E4042=""),0,(IF(A4042=-1,H4042,0)-IF(OR(A4042=1,A4042=0),H4042,0)+IF(A4042=2,H4042,0))*IF(E4042="SGD",1,IF(E4042="USD",Settings!$B$22,IF(E4042="HKD",Settings!$B$23,1))))</f>
        <v>0</v>
      </c>
      <c r="P4042">
        <f>IF(OR(B4042="",C4042="",E4042=""),0,IF(A4042=2,H4042*IF(E4042="SGD",1,IF(E4042="USD",Settings!$B$22,IF(E4042="HKD",Settings!$B$23,1))),0))</f>
        <v>0</v>
      </c>
      <c r="Q4042" s="312">
        <f>IF(OR(J4042="",G4042=""),"",G4042+ROW()/1000000)</f>
      </c>
      <c r="R4042" s="247">
        <f>IF(Q4042="","",SUMIFS(Txn[Signed Units],Txn[Key],J4042,Txn[Transaction Order],"&lt;="&amp;Q4042))</f>
      </c>
    </row>
    <row r="4043" spans="10:18" ht="15" customHeight="1" x14ac:dyDescent="0.15">
      <c r="J4043" s="246">
        <f>IF(OR(B4043="",C4043="",E4043=""),"",B4043&amp;":"&amp;C4043&amp;":"&amp;E4043)</f>
      </c>
      <c r="K4043" s="247">
        <f>IF(A4043="","",A4043*D4043)</f>
      </c>
      <c r="L4043" s="246">
        <f>IF(A4043="","",IF(OR(A4043=1,A4043=0),H4043,0))</f>
      </c>
      <c r="M4043" s="246">
        <f>IF(A4043="","",IF(A4043=-1,H4043,0))</f>
      </c>
      <c r="N4043">
        <f>IF(J4043="","",IF(E4043="SGD",1,IF(E4043="USD",Settings!$B$22,IF(E4043="HKD",Settings!$B$23,1))))</f>
      </c>
      <c r="O4043">
        <f>IF(OR(B4043="",C4043="",E4043=""),0,(IF(A4043=-1,H4043,0)-IF(OR(A4043=1,A4043=0),H4043,0)+IF(A4043=2,H4043,0))*IF(E4043="SGD",1,IF(E4043="USD",Settings!$B$22,IF(E4043="HKD",Settings!$B$23,1))))</f>
        <v>0</v>
      </c>
      <c r="P4043">
        <f>IF(OR(B4043="",C4043="",E4043=""),0,IF(A4043=2,H4043*IF(E4043="SGD",1,IF(E4043="USD",Settings!$B$22,IF(E4043="HKD",Settings!$B$23,1))),0))</f>
        <v>0</v>
      </c>
      <c r="Q4043" s="312">
        <f>IF(OR(J4043="",G4043=""),"",G4043+ROW()/1000000)</f>
      </c>
      <c r="R4043" s="247">
        <f>IF(Q4043="","",SUMIFS(Txn[Signed Units],Txn[Key],J4043,Txn[Transaction Order],"&lt;="&amp;Q4043))</f>
      </c>
    </row>
    <row r="4044" spans="10:18" ht="15" customHeight="1" x14ac:dyDescent="0.15">
      <c r="J4044" s="246">
        <f>IF(OR(B4044="",C4044="",E4044=""),"",B4044&amp;":"&amp;C4044&amp;":"&amp;E4044)</f>
      </c>
      <c r="K4044" s="247">
        <f>IF(A4044="","",A4044*D4044)</f>
      </c>
      <c r="L4044" s="246">
        <f>IF(A4044="","",IF(OR(A4044=1,A4044=0),H4044,0))</f>
      </c>
      <c r="M4044" s="246">
        <f>IF(A4044="","",IF(A4044=-1,H4044,0))</f>
      </c>
      <c r="N4044">
        <f>IF(J4044="","",IF(E4044="SGD",1,IF(E4044="USD",Settings!$B$22,IF(E4044="HKD",Settings!$B$23,1))))</f>
      </c>
      <c r="O4044">
        <f>IF(OR(B4044="",C4044="",E4044=""),0,(IF(A4044=-1,H4044,0)-IF(OR(A4044=1,A4044=0),H4044,0)+IF(A4044=2,H4044,0))*IF(E4044="SGD",1,IF(E4044="USD",Settings!$B$22,IF(E4044="HKD",Settings!$B$23,1))))</f>
        <v>0</v>
      </c>
      <c r="P4044">
        <f>IF(OR(B4044="",C4044="",E4044=""),0,IF(A4044=2,H4044*IF(E4044="SGD",1,IF(E4044="USD",Settings!$B$22,IF(E4044="HKD",Settings!$B$23,1))),0))</f>
        <v>0</v>
      </c>
      <c r="Q4044" s="312">
        <f>IF(OR(J4044="",G4044=""),"",G4044+ROW()/1000000)</f>
      </c>
      <c r="R4044" s="247">
        <f>IF(Q4044="","",SUMIFS(Txn[Signed Units],Txn[Key],J4044,Txn[Transaction Order],"&lt;="&amp;Q4044))</f>
      </c>
    </row>
    <row r="4045" spans="10:18" ht="15" customHeight="1" x14ac:dyDescent="0.15">
      <c r="J4045" s="246">
        <f>IF(OR(B4045="",C4045="",E4045=""),"",B4045&amp;":"&amp;C4045&amp;":"&amp;E4045)</f>
      </c>
      <c r="K4045" s="247">
        <f>IF(A4045="","",A4045*D4045)</f>
      </c>
      <c r="L4045" s="246">
        <f>IF(A4045="","",IF(OR(A4045=1,A4045=0),H4045,0))</f>
      </c>
      <c r="M4045" s="246">
        <f>IF(A4045="","",IF(A4045=-1,H4045,0))</f>
      </c>
      <c r="N4045">
        <f>IF(J4045="","",IF(E4045="SGD",1,IF(E4045="USD",Settings!$B$22,IF(E4045="HKD",Settings!$B$23,1))))</f>
      </c>
      <c r="O4045">
        <f>IF(OR(B4045="",C4045="",E4045=""),0,(IF(A4045=-1,H4045,0)-IF(OR(A4045=1,A4045=0),H4045,0)+IF(A4045=2,H4045,0))*IF(E4045="SGD",1,IF(E4045="USD",Settings!$B$22,IF(E4045="HKD",Settings!$B$23,1))))</f>
        <v>0</v>
      </c>
      <c r="P4045">
        <f>IF(OR(B4045="",C4045="",E4045=""),0,IF(A4045=2,H4045*IF(E4045="SGD",1,IF(E4045="USD",Settings!$B$22,IF(E4045="HKD",Settings!$B$23,1))),0))</f>
        <v>0</v>
      </c>
      <c r="Q4045" s="312">
        <f>IF(OR(J4045="",G4045=""),"",G4045+ROW()/1000000)</f>
      </c>
      <c r="R4045" s="247">
        <f>IF(Q4045="","",SUMIFS(Txn[Signed Units],Txn[Key],J4045,Txn[Transaction Order],"&lt;="&amp;Q4045))</f>
      </c>
    </row>
    <row r="4046" spans="10:18" ht="15" customHeight="1" x14ac:dyDescent="0.15">
      <c r="J4046" s="246">
        <f>IF(OR(B4046="",C4046="",E4046=""),"",B4046&amp;":"&amp;C4046&amp;":"&amp;E4046)</f>
      </c>
      <c r="K4046" s="247">
        <f>IF(A4046="","",A4046*D4046)</f>
      </c>
      <c r="L4046" s="246">
        <f>IF(A4046="","",IF(OR(A4046=1,A4046=0),H4046,0))</f>
      </c>
      <c r="M4046" s="246">
        <f>IF(A4046="","",IF(A4046=-1,H4046,0))</f>
      </c>
      <c r="N4046">
        <f>IF(J4046="","",IF(E4046="SGD",1,IF(E4046="USD",Settings!$B$22,IF(E4046="HKD",Settings!$B$23,1))))</f>
      </c>
      <c r="O4046">
        <f>IF(OR(B4046="",C4046="",E4046=""),0,(IF(A4046=-1,H4046,0)-IF(OR(A4046=1,A4046=0),H4046,0)+IF(A4046=2,H4046,0))*IF(E4046="SGD",1,IF(E4046="USD",Settings!$B$22,IF(E4046="HKD",Settings!$B$23,1))))</f>
        <v>0</v>
      </c>
      <c r="P4046">
        <f>IF(OR(B4046="",C4046="",E4046=""),0,IF(A4046=2,H4046*IF(E4046="SGD",1,IF(E4046="USD",Settings!$B$22,IF(E4046="HKD",Settings!$B$23,1))),0))</f>
        <v>0</v>
      </c>
      <c r="Q4046" s="312">
        <f>IF(OR(J4046="",G4046=""),"",G4046+ROW()/1000000)</f>
      </c>
      <c r="R4046" s="247">
        <f>IF(Q4046="","",SUMIFS(Txn[Signed Units],Txn[Key],J4046,Txn[Transaction Order],"&lt;="&amp;Q4046))</f>
      </c>
    </row>
    <row r="4047" spans="10:18" ht="15" customHeight="1" x14ac:dyDescent="0.15">
      <c r="J4047" s="246">
        <f>IF(OR(B4047="",C4047="",E4047=""),"",B4047&amp;":"&amp;C4047&amp;":"&amp;E4047)</f>
      </c>
      <c r="K4047" s="247">
        <f>IF(A4047="","",A4047*D4047)</f>
      </c>
      <c r="L4047" s="246">
        <f>IF(A4047="","",IF(OR(A4047=1,A4047=0),H4047,0))</f>
      </c>
      <c r="M4047" s="246">
        <f>IF(A4047="","",IF(A4047=-1,H4047,0))</f>
      </c>
      <c r="N4047">
        <f>IF(J4047="","",IF(E4047="SGD",1,IF(E4047="USD",Settings!$B$22,IF(E4047="HKD",Settings!$B$23,1))))</f>
      </c>
      <c r="O4047">
        <f>IF(OR(B4047="",C4047="",E4047=""),0,(IF(A4047=-1,H4047,0)-IF(OR(A4047=1,A4047=0),H4047,0)+IF(A4047=2,H4047,0))*IF(E4047="SGD",1,IF(E4047="USD",Settings!$B$22,IF(E4047="HKD",Settings!$B$23,1))))</f>
        <v>0</v>
      </c>
      <c r="P4047">
        <f>IF(OR(B4047="",C4047="",E4047=""),0,IF(A4047=2,H4047*IF(E4047="SGD",1,IF(E4047="USD",Settings!$B$22,IF(E4047="HKD",Settings!$B$23,1))),0))</f>
        <v>0</v>
      </c>
      <c r="Q4047" s="312">
        <f>IF(OR(J4047="",G4047=""),"",G4047+ROW()/1000000)</f>
      </c>
      <c r="R4047" s="247">
        <f>IF(Q4047="","",SUMIFS(Txn[Signed Units],Txn[Key],J4047,Txn[Transaction Order],"&lt;="&amp;Q4047))</f>
      </c>
    </row>
    <row r="4048" spans="10:18" ht="15" customHeight="1" x14ac:dyDescent="0.15">
      <c r="J4048" s="246">
        <f>IF(OR(B4048="",C4048="",E4048=""),"",B4048&amp;":"&amp;C4048&amp;":"&amp;E4048)</f>
      </c>
      <c r="K4048" s="247">
        <f>IF(A4048="","",A4048*D4048)</f>
      </c>
      <c r="L4048" s="246">
        <f>IF(A4048="","",IF(OR(A4048=1,A4048=0),H4048,0))</f>
      </c>
      <c r="M4048" s="246">
        <f>IF(A4048="","",IF(A4048=-1,H4048,0))</f>
      </c>
      <c r="N4048">
        <f>IF(J4048="","",IF(E4048="SGD",1,IF(E4048="USD",Settings!$B$22,IF(E4048="HKD",Settings!$B$23,1))))</f>
      </c>
      <c r="O4048">
        <f>IF(OR(B4048="",C4048="",E4048=""),0,(IF(A4048=-1,H4048,0)-IF(OR(A4048=1,A4048=0),H4048,0)+IF(A4048=2,H4048,0))*IF(E4048="SGD",1,IF(E4048="USD",Settings!$B$22,IF(E4048="HKD",Settings!$B$23,1))))</f>
        <v>0</v>
      </c>
      <c r="P4048">
        <f>IF(OR(B4048="",C4048="",E4048=""),0,IF(A4048=2,H4048*IF(E4048="SGD",1,IF(E4048="USD",Settings!$B$22,IF(E4048="HKD",Settings!$B$23,1))),0))</f>
        <v>0</v>
      </c>
      <c r="Q4048" s="312">
        <f>IF(OR(J4048="",G4048=""),"",G4048+ROW()/1000000)</f>
      </c>
      <c r="R4048" s="247">
        <f>IF(Q4048="","",SUMIFS(Txn[Signed Units],Txn[Key],J4048,Txn[Transaction Order],"&lt;="&amp;Q4048))</f>
      </c>
    </row>
    <row r="4049" spans="10:18" ht="15" customHeight="1" x14ac:dyDescent="0.15">
      <c r="J4049" s="246">
        <f>IF(OR(B4049="",C4049="",E4049=""),"",B4049&amp;":"&amp;C4049&amp;":"&amp;E4049)</f>
      </c>
      <c r="K4049" s="247">
        <f>IF(A4049="","",A4049*D4049)</f>
      </c>
      <c r="L4049" s="246">
        <f>IF(A4049="","",IF(OR(A4049=1,A4049=0),H4049,0))</f>
      </c>
      <c r="M4049" s="246">
        <f>IF(A4049="","",IF(A4049=-1,H4049,0))</f>
      </c>
      <c r="N4049">
        <f>IF(J4049="","",IF(E4049="SGD",1,IF(E4049="USD",Settings!$B$22,IF(E4049="HKD",Settings!$B$23,1))))</f>
      </c>
      <c r="O4049">
        <f>IF(OR(B4049="",C4049="",E4049=""),0,(IF(A4049=-1,H4049,0)-IF(OR(A4049=1,A4049=0),H4049,0)+IF(A4049=2,H4049,0))*IF(E4049="SGD",1,IF(E4049="USD",Settings!$B$22,IF(E4049="HKD",Settings!$B$23,1))))</f>
        <v>0</v>
      </c>
      <c r="P4049">
        <f>IF(OR(B4049="",C4049="",E4049=""),0,IF(A4049=2,H4049*IF(E4049="SGD",1,IF(E4049="USD",Settings!$B$22,IF(E4049="HKD",Settings!$B$23,1))),0))</f>
        <v>0</v>
      </c>
      <c r="Q4049" s="312">
        <f>IF(OR(J4049="",G4049=""),"",G4049+ROW()/1000000)</f>
      </c>
      <c r="R4049" s="247">
        <f>IF(Q4049="","",SUMIFS(Txn[Signed Units],Txn[Key],J4049,Txn[Transaction Order],"&lt;="&amp;Q4049))</f>
      </c>
    </row>
    <row r="4050" spans="10:18" ht="15" customHeight="1" x14ac:dyDescent="0.15">
      <c r="J4050" s="246">
        <f>IF(OR(B4050="",C4050="",E4050=""),"",B4050&amp;":"&amp;C4050&amp;":"&amp;E4050)</f>
      </c>
      <c r="K4050" s="247">
        <f>IF(A4050="","",A4050*D4050)</f>
      </c>
      <c r="L4050" s="246">
        <f>IF(A4050="","",IF(OR(A4050=1,A4050=0),H4050,0))</f>
      </c>
      <c r="M4050" s="246">
        <f>IF(A4050="","",IF(A4050=-1,H4050,0))</f>
      </c>
      <c r="N4050">
        <f>IF(J4050="","",IF(E4050="SGD",1,IF(E4050="USD",Settings!$B$22,IF(E4050="HKD",Settings!$B$23,1))))</f>
      </c>
      <c r="O4050">
        <f>IF(OR(B4050="",C4050="",E4050=""),0,(IF(A4050=-1,H4050,0)-IF(OR(A4050=1,A4050=0),H4050,0)+IF(A4050=2,H4050,0))*IF(E4050="SGD",1,IF(E4050="USD",Settings!$B$22,IF(E4050="HKD",Settings!$B$23,1))))</f>
        <v>0</v>
      </c>
      <c r="P4050">
        <f>IF(OR(B4050="",C4050="",E4050=""),0,IF(A4050=2,H4050*IF(E4050="SGD",1,IF(E4050="USD",Settings!$B$22,IF(E4050="HKD",Settings!$B$23,1))),0))</f>
        <v>0</v>
      </c>
      <c r="Q4050" s="312">
        <f>IF(OR(J4050="",G4050=""),"",G4050+ROW()/1000000)</f>
      </c>
      <c r="R4050" s="247">
        <f>IF(Q4050="","",SUMIFS(Txn[Signed Units],Txn[Key],J4050,Txn[Transaction Order],"&lt;="&amp;Q4050))</f>
      </c>
    </row>
    <row r="4051" spans="10:18" ht="15" customHeight="1" x14ac:dyDescent="0.15">
      <c r="J4051" s="246">
        <f>IF(OR(B4051="",C4051="",E4051=""),"",B4051&amp;":"&amp;C4051&amp;":"&amp;E4051)</f>
      </c>
      <c r="K4051" s="247">
        <f>IF(A4051="","",A4051*D4051)</f>
      </c>
      <c r="L4051" s="246">
        <f>IF(A4051="","",IF(OR(A4051=1,A4051=0),H4051,0))</f>
      </c>
      <c r="M4051" s="246">
        <f>IF(A4051="","",IF(A4051=-1,H4051,0))</f>
      </c>
      <c r="N4051">
        <f>IF(J4051="","",IF(E4051="SGD",1,IF(E4051="USD",Settings!$B$22,IF(E4051="HKD",Settings!$B$23,1))))</f>
      </c>
      <c r="O4051">
        <f>IF(OR(B4051="",C4051="",E4051=""),0,(IF(A4051=-1,H4051,0)-IF(OR(A4051=1,A4051=0),H4051,0)+IF(A4051=2,H4051,0))*IF(E4051="SGD",1,IF(E4051="USD",Settings!$B$22,IF(E4051="HKD",Settings!$B$23,1))))</f>
        <v>0</v>
      </c>
      <c r="P4051">
        <f>IF(OR(B4051="",C4051="",E4051=""),0,IF(A4051=2,H4051*IF(E4051="SGD",1,IF(E4051="USD",Settings!$B$22,IF(E4051="HKD",Settings!$B$23,1))),0))</f>
        <v>0</v>
      </c>
      <c r="Q4051" s="312">
        <f>IF(OR(J4051="",G4051=""),"",G4051+ROW()/1000000)</f>
      </c>
      <c r="R4051" s="247">
        <f>IF(Q4051="","",SUMIFS(Txn[Signed Units],Txn[Key],J4051,Txn[Transaction Order],"&lt;="&amp;Q4051))</f>
      </c>
    </row>
    <row r="4052" spans="10:18" ht="15" customHeight="1" x14ac:dyDescent="0.15">
      <c r="J4052" s="246">
        <f>IF(OR(B4052="",C4052="",E4052=""),"",B4052&amp;":"&amp;C4052&amp;":"&amp;E4052)</f>
      </c>
      <c r="K4052" s="247">
        <f>IF(A4052="","",A4052*D4052)</f>
      </c>
      <c r="L4052" s="246">
        <f>IF(A4052="","",IF(OR(A4052=1,A4052=0),H4052,0))</f>
      </c>
      <c r="M4052" s="246">
        <f>IF(A4052="","",IF(A4052=-1,H4052,0))</f>
      </c>
      <c r="N4052">
        <f>IF(J4052="","",IF(E4052="SGD",1,IF(E4052="USD",Settings!$B$22,IF(E4052="HKD",Settings!$B$23,1))))</f>
      </c>
      <c r="O4052">
        <f>IF(OR(B4052="",C4052="",E4052=""),0,(IF(A4052=-1,H4052,0)-IF(OR(A4052=1,A4052=0),H4052,0)+IF(A4052=2,H4052,0))*IF(E4052="SGD",1,IF(E4052="USD",Settings!$B$22,IF(E4052="HKD",Settings!$B$23,1))))</f>
        <v>0</v>
      </c>
      <c r="P4052">
        <f>IF(OR(B4052="",C4052="",E4052=""),0,IF(A4052=2,H4052*IF(E4052="SGD",1,IF(E4052="USD",Settings!$B$22,IF(E4052="HKD",Settings!$B$23,1))),0))</f>
        <v>0</v>
      </c>
      <c r="Q4052" s="312">
        <f>IF(OR(J4052="",G4052=""),"",G4052+ROW()/1000000)</f>
      </c>
      <c r="R4052" s="247">
        <f>IF(Q4052="","",SUMIFS(Txn[Signed Units],Txn[Key],J4052,Txn[Transaction Order],"&lt;="&amp;Q4052))</f>
      </c>
    </row>
    <row r="4053" spans="10:18" ht="15" customHeight="1" x14ac:dyDescent="0.15">
      <c r="J4053" s="246">
        <f>IF(OR(B4053="",C4053="",E4053=""),"",B4053&amp;":"&amp;C4053&amp;":"&amp;E4053)</f>
      </c>
      <c r="K4053" s="247">
        <f>IF(A4053="","",A4053*D4053)</f>
      </c>
      <c r="L4053" s="246">
        <f>IF(A4053="","",IF(OR(A4053=1,A4053=0),H4053,0))</f>
      </c>
      <c r="M4053" s="246">
        <f>IF(A4053="","",IF(A4053=-1,H4053,0))</f>
      </c>
      <c r="N4053">
        <f>IF(J4053="","",IF(E4053="SGD",1,IF(E4053="USD",Settings!$B$22,IF(E4053="HKD",Settings!$B$23,1))))</f>
      </c>
      <c r="O4053">
        <f>IF(OR(B4053="",C4053="",E4053=""),0,(IF(A4053=-1,H4053,0)-IF(OR(A4053=1,A4053=0),H4053,0)+IF(A4053=2,H4053,0))*IF(E4053="SGD",1,IF(E4053="USD",Settings!$B$22,IF(E4053="HKD",Settings!$B$23,1))))</f>
        <v>0</v>
      </c>
      <c r="P4053">
        <f>IF(OR(B4053="",C4053="",E4053=""),0,IF(A4053=2,H4053*IF(E4053="SGD",1,IF(E4053="USD",Settings!$B$22,IF(E4053="HKD",Settings!$B$23,1))),0))</f>
        <v>0</v>
      </c>
      <c r="Q4053" s="312">
        <f>IF(OR(J4053="",G4053=""),"",G4053+ROW()/1000000)</f>
      </c>
      <c r="R4053" s="247">
        <f>IF(Q4053="","",SUMIFS(Txn[Signed Units],Txn[Key],J4053,Txn[Transaction Order],"&lt;="&amp;Q4053))</f>
      </c>
    </row>
    <row r="4054" spans="10:18" ht="15" customHeight="1" x14ac:dyDescent="0.15">
      <c r="J4054" s="246">
        <f>IF(OR(B4054="",C4054="",E4054=""),"",B4054&amp;":"&amp;C4054&amp;":"&amp;E4054)</f>
      </c>
      <c r="K4054" s="247">
        <f>IF(A4054="","",A4054*D4054)</f>
      </c>
      <c r="L4054" s="246">
        <f>IF(A4054="","",IF(OR(A4054=1,A4054=0),H4054,0))</f>
      </c>
      <c r="M4054" s="246">
        <f>IF(A4054="","",IF(A4054=-1,H4054,0))</f>
      </c>
      <c r="N4054">
        <f>IF(J4054="","",IF(E4054="SGD",1,IF(E4054="USD",Settings!$B$22,IF(E4054="HKD",Settings!$B$23,1))))</f>
      </c>
      <c r="O4054">
        <f>IF(OR(B4054="",C4054="",E4054=""),0,(IF(A4054=-1,H4054,0)-IF(OR(A4054=1,A4054=0),H4054,0)+IF(A4054=2,H4054,0))*IF(E4054="SGD",1,IF(E4054="USD",Settings!$B$22,IF(E4054="HKD",Settings!$B$23,1))))</f>
        <v>0</v>
      </c>
      <c r="P4054">
        <f>IF(OR(B4054="",C4054="",E4054=""),0,IF(A4054=2,H4054*IF(E4054="SGD",1,IF(E4054="USD",Settings!$B$22,IF(E4054="HKD",Settings!$B$23,1))),0))</f>
        <v>0</v>
      </c>
      <c r="Q4054" s="312">
        <f>IF(OR(J4054="",G4054=""),"",G4054+ROW()/1000000)</f>
      </c>
      <c r="R4054" s="247">
        <f>IF(Q4054="","",SUMIFS(Txn[Signed Units],Txn[Key],J4054,Txn[Transaction Order],"&lt;="&amp;Q4054))</f>
      </c>
    </row>
    <row r="4055" spans="10:18" ht="15" customHeight="1" x14ac:dyDescent="0.15">
      <c r="J4055" s="246">
        <f>IF(OR(B4055="",C4055="",E4055=""),"",B4055&amp;":"&amp;C4055&amp;":"&amp;E4055)</f>
      </c>
      <c r="K4055" s="247">
        <f>IF(A4055="","",A4055*D4055)</f>
      </c>
      <c r="L4055" s="246">
        <f>IF(A4055="","",IF(OR(A4055=1,A4055=0),H4055,0))</f>
      </c>
      <c r="M4055" s="246">
        <f>IF(A4055="","",IF(A4055=-1,H4055,0))</f>
      </c>
      <c r="N4055">
        <f>IF(J4055="","",IF(E4055="SGD",1,IF(E4055="USD",Settings!$B$22,IF(E4055="HKD",Settings!$B$23,1))))</f>
      </c>
      <c r="O4055">
        <f>IF(OR(B4055="",C4055="",E4055=""),0,(IF(A4055=-1,H4055,0)-IF(OR(A4055=1,A4055=0),H4055,0)+IF(A4055=2,H4055,0))*IF(E4055="SGD",1,IF(E4055="USD",Settings!$B$22,IF(E4055="HKD",Settings!$B$23,1))))</f>
        <v>0</v>
      </c>
      <c r="P4055">
        <f>IF(OR(B4055="",C4055="",E4055=""),0,IF(A4055=2,H4055*IF(E4055="SGD",1,IF(E4055="USD",Settings!$B$22,IF(E4055="HKD",Settings!$B$23,1))),0))</f>
        <v>0</v>
      </c>
      <c r="Q4055" s="312">
        <f>IF(OR(J4055="",G4055=""),"",G4055+ROW()/1000000)</f>
      </c>
      <c r="R4055" s="247">
        <f>IF(Q4055="","",SUMIFS(Txn[Signed Units],Txn[Key],J4055,Txn[Transaction Order],"&lt;="&amp;Q4055))</f>
      </c>
    </row>
    <row r="4056" spans="10:18" ht="15" customHeight="1" x14ac:dyDescent="0.15">
      <c r="J4056" s="246">
        <f>IF(OR(B4056="",C4056="",E4056=""),"",B4056&amp;":"&amp;C4056&amp;":"&amp;E4056)</f>
      </c>
      <c r="K4056" s="247">
        <f>IF(A4056="","",A4056*D4056)</f>
      </c>
      <c r="L4056" s="246">
        <f>IF(A4056="","",IF(OR(A4056=1,A4056=0),H4056,0))</f>
      </c>
      <c r="M4056" s="246">
        <f>IF(A4056="","",IF(A4056=-1,H4056,0))</f>
      </c>
      <c r="N4056">
        <f>IF(J4056="","",IF(E4056="SGD",1,IF(E4056="USD",Settings!$B$22,IF(E4056="HKD",Settings!$B$23,1))))</f>
      </c>
      <c r="O4056">
        <f>IF(OR(B4056="",C4056="",E4056=""),0,(IF(A4056=-1,H4056,0)-IF(OR(A4056=1,A4056=0),H4056,0)+IF(A4056=2,H4056,0))*IF(E4056="SGD",1,IF(E4056="USD",Settings!$B$22,IF(E4056="HKD",Settings!$B$23,1))))</f>
        <v>0</v>
      </c>
      <c r="P4056">
        <f>IF(OR(B4056="",C4056="",E4056=""),0,IF(A4056=2,H4056*IF(E4056="SGD",1,IF(E4056="USD",Settings!$B$22,IF(E4056="HKD",Settings!$B$23,1))),0))</f>
        <v>0</v>
      </c>
      <c r="Q4056" s="312">
        <f>IF(OR(J4056="",G4056=""),"",G4056+ROW()/1000000)</f>
      </c>
      <c r="R4056" s="247">
        <f>IF(Q4056="","",SUMIFS(Txn[Signed Units],Txn[Key],J4056,Txn[Transaction Order],"&lt;="&amp;Q4056))</f>
      </c>
    </row>
    <row r="4057" spans="10:18" ht="15" customHeight="1" x14ac:dyDescent="0.15">
      <c r="J4057" s="246">
        <f>IF(OR(B4057="",C4057="",E4057=""),"",B4057&amp;":"&amp;C4057&amp;":"&amp;E4057)</f>
      </c>
      <c r="K4057" s="247">
        <f>IF(A4057="","",A4057*D4057)</f>
      </c>
      <c r="L4057" s="246">
        <f>IF(A4057="","",IF(OR(A4057=1,A4057=0),H4057,0))</f>
      </c>
      <c r="M4057" s="246">
        <f>IF(A4057="","",IF(A4057=-1,H4057,0))</f>
      </c>
      <c r="N4057">
        <f>IF(J4057="","",IF(E4057="SGD",1,IF(E4057="USD",Settings!$B$22,IF(E4057="HKD",Settings!$B$23,1))))</f>
      </c>
      <c r="O4057">
        <f>IF(OR(B4057="",C4057="",E4057=""),0,(IF(A4057=-1,H4057,0)-IF(OR(A4057=1,A4057=0),H4057,0)+IF(A4057=2,H4057,0))*IF(E4057="SGD",1,IF(E4057="USD",Settings!$B$22,IF(E4057="HKD",Settings!$B$23,1))))</f>
        <v>0</v>
      </c>
      <c r="P4057">
        <f>IF(OR(B4057="",C4057="",E4057=""),0,IF(A4057=2,H4057*IF(E4057="SGD",1,IF(E4057="USD",Settings!$B$22,IF(E4057="HKD",Settings!$B$23,1))),0))</f>
        <v>0</v>
      </c>
      <c r="Q4057" s="312">
        <f>IF(OR(J4057="",G4057=""),"",G4057+ROW()/1000000)</f>
      </c>
      <c r="R4057" s="247">
        <f>IF(Q4057="","",SUMIFS(Txn[Signed Units],Txn[Key],J4057,Txn[Transaction Order],"&lt;="&amp;Q4057))</f>
      </c>
    </row>
    <row r="4058" spans="10:18" ht="15" customHeight="1" x14ac:dyDescent="0.15">
      <c r="J4058" s="246">
        <f>IF(OR(B4058="",C4058="",E4058=""),"",B4058&amp;":"&amp;C4058&amp;":"&amp;E4058)</f>
      </c>
      <c r="K4058" s="247">
        <f>IF(A4058="","",A4058*D4058)</f>
      </c>
      <c r="L4058" s="246">
        <f>IF(A4058="","",IF(OR(A4058=1,A4058=0),H4058,0))</f>
      </c>
      <c r="M4058" s="246">
        <f>IF(A4058="","",IF(A4058=-1,H4058,0))</f>
      </c>
      <c r="N4058">
        <f>IF(J4058="","",IF(E4058="SGD",1,IF(E4058="USD",Settings!$B$22,IF(E4058="HKD",Settings!$B$23,1))))</f>
      </c>
      <c r="O4058">
        <f>IF(OR(B4058="",C4058="",E4058=""),0,(IF(A4058=-1,H4058,0)-IF(OR(A4058=1,A4058=0),H4058,0)+IF(A4058=2,H4058,0))*IF(E4058="SGD",1,IF(E4058="USD",Settings!$B$22,IF(E4058="HKD",Settings!$B$23,1))))</f>
        <v>0</v>
      </c>
      <c r="P4058">
        <f>IF(OR(B4058="",C4058="",E4058=""),0,IF(A4058=2,H4058*IF(E4058="SGD",1,IF(E4058="USD",Settings!$B$22,IF(E4058="HKD",Settings!$B$23,1))),0))</f>
        <v>0</v>
      </c>
      <c r="Q4058" s="312">
        <f>IF(OR(J4058="",G4058=""),"",G4058+ROW()/1000000)</f>
      </c>
      <c r="R4058" s="247">
        <f>IF(Q4058="","",SUMIFS(Txn[Signed Units],Txn[Key],J4058,Txn[Transaction Order],"&lt;="&amp;Q4058))</f>
      </c>
    </row>
    <row r="4059" spans="10:18" ht="15" customHeight="1" x14ac:dyDescent="0.15">
      <c r="J4059" s="246">
        <f>IF(OR(B4059="",C4059="",E4059=""),"",B4059&amp;":"&amp;C4059&amp;":"&amp;E4059)</f>
      </c>
      <c r="K4059" s="247">
        <f>IF(A4059="","",A4059*D4059)</f>
      </c>
      <c r="L4059" s="246">
        <f>IF(A4059="","",IF(OR(A4059=1,A4059=0),H4059,0))</f>
      </c>
      <c r="M4059" s="246">
        <f>IF(A4059="","",IF(A4059=-1,H4059,0))</f>
      </c>
      <c r="N4059">
        <f>IF(J4059="","",IF(E4059="SGD",1,IF(E4059="USD",Settings!$B$22,IF(E4059="HKD",Settings!$B$23,1))))</f>
      </c>
      <c r="O4059">
        <f>IF(OR(B4059="",C4059="",E4059=""),0,(IF(A4059=-1,H4059,0)-IF(OR(A4059=1,A4059=0),H4059,0)+IF(A4059=2,H4059,0))*IF(E4059="SGD",1,IF(E4059="USD",Settings!$B$22,IF(E4059="HKD",Settings!$B$23,1))))</f>
        <v>0</v>
      </c>
      <c r="P4059">
        <f>IF(OR(B4059="",C4059="",E4059=""),0,IF(A4059=2,H4059*IF(E4059="SGD",1,IF(E4059="USD",Settings!$B$22,IF(E4059="HKD",Settings!$B$23,1))),0))</f>
        <v>0</v>
      </c>
      <c r="Q4059" s="312">
        <f>IF(OR(J4059="",G4059=""),"",G4059+ROW()/1000000)</f>
      </c>
      <c r="R4059" s="247">
        <f>IF(Q4059="","",SUMIFS(Txn[Signed Units],Txn[Key],J4059,Txn[Transaction Order],"&lt;="&amp;Q4059))</f>
      </c>
    </row>
    <row r="4060" spans="10:18" ht="15" customHeight="1" x14ac:dyDescent="0.15">
      <c r="J4060" s="246">
        <f>IF(OR(B4060="",C4060="",E4060=""),"",B4060&amp;":"&amp;C4060&amp;":"&amp;E4060)</f>
      </c>
      <c r="K4060" s="247">
        <f>IF(A4060="","",A4060*D4060)</f>
      </c>
      <c r="L4060" s="246">
        <f>IF(A4060="","",IF(OR(A4060=1,A4060=0),H4060,0))</f>
      </c>
      <c r="M4060" s="246">
        <f>IF(A4060="","",IF(A4060=-1,H4060,0))</f>
      </c>
      <c r="N4060">
        <f>IF(J4060="","",IF(E4060="SGD",1,IF(E4060="USD",Settings!$B$22,IF(E4060="HKD",Settings!$B$23,1))))</f>
      </c>
      <c r="O4060">
        <f>IF(OR(B4060="",C4060="",E4060=""),0,(IF(A4060=-1,H4060,0)-IF(OR(A4060=1,A4060=0),H4060,0)+IF(A4060=2,H4060,0))*IF(E4060="SGD",1,IF(E4060="USD",Settings!$B$22,IF(E4060="HKD",Settings!$B$23,1))))</f>
        <v>0</v>
      </c>
      <c r="P4060">
        <f>IF(OR(B4060="",C4060="",E4060=""),0,IF(A4060=2,H4060*IF(E4060="SGD",1,IF(E4060="USD",Settings!$B$22,IF(E4060="HKD",Settings!$B$23,1))),0))</f>
        <v>0</v>
      </c>
      <c r="Q4060" s="312">
        <f>IF(OR(J4060="",G4060=""),"",G4060+ROW()/1000000)</f>
      </c>
      <c r="R4060" s="247">
        <f>IF(Q4060="","",SUMIFS(Txn[Signed Units],Txn[Key],J4060,Txn[Transaction Order],"&lt;="&amp;Q4060))</f>
      </c>
    </row>
    <row r="4061" spans="10:18" ht="15" customHeight="1" x14ac:dyDescent="0.15">
      <c r="J4061" s="246">
        <f>IF(OR(B4061="",C4061="",E4061=""),"",B4061&amp;":"&amp;C4061&amp;":"&amp;E4061)</f>
      </c>
      <c r="K4061" s="247">
        <f>IF(A4061="","",A4061*D4061)</f>
      </c>
      <c r="L4061" s="246">
        <f>IF(A4061="","",IF(OR(A4061=1,A4061=0),H4061,0))</f>
      </c>
      <c r="M4061" s="246">
        <f>IF(A4061="","",IF(A4061=-1,H4061,0))</f>
      </c>
      <c r="N4061">
        <f>IF(J4061="","",IF(E4061="SGD",1,IF(E4061="USD",Settings!$B$22,IF(E4061="HKD",Settings!$B$23,1))))</f>
      </c>
      <c r="O4061">
        <f>IF(OR(B4061="",C4061="",E4061=""),0,(IF(A4061=-1,H4061,0)-IF(OR(A4061=1,A4061=0),H4061,0)+IF(A4061=2,H4061,0))*IF(E4061="SGD",1,IF(E4061="USD",Settings!$B$22,IF(E4061="HKD",Settings!$B$23,1))))</f>
        <v>0</v>
      </c>
      <c r="P4061">
        <f>IF(OR(B4061="",C4061="",E4061=""),0,IF(A4061=2,H4061*IF(E4061="SGD",1,IF(E4061="USD",Settings!$B$22,IF(E4061="HKD",Settings!$B$23,1))),0))</f>
        <v>0</v>
      </c>
      <c r="Q4061" s="312">
        <f>IF(OR(J4061="",G4061=""),"",G4061+ROW()/1000000)</f>
      </c>
      <c r="R4061" s="247">
        <f>IF(Q4061="","",SUMIFS(Txn[Signed Units],Txn[Key],J4061,Txn[Transaction Order],"&lt;="&amp;Q4061))</f>
      </c>
    </row>
    <row r="4062" spans="10:18" ht="15" customHeight="1" x14ac:dyDescent="0.15">
      <c r="J4062" s="246">
        <f>IF(OR(B4062="",C4062="",E4062=""),"",B4062&amp;":"&amp;C4062&amp;":"&amp;E4062)</f>
      </c>
      <c r="K4062" s="247">
        <f>IF(A4062="","",A4062*D4062)</f>
      </c>
      <c r="L4062" s="246">
        <f>IF(A4062="","",IF(OR(A4062=1,A4062=0),H4062,0))</f>
      </c>
      <c r="M4062" s="246">
        <f>IF(A4062="","",IF(A4062=-1,H4062,0))</f>
      </c>
      <c r="N4062">
        <f>IF(J4062="","",IF(E4062="SGD",1,IF(E4062="USD",Settings!$B$22,IF(E4062="HKD",Settings!$B$23,1))))</f>
      </c>
      <c r="O4062">
        <f>IF(OR(B4062="",C4062="",E4062=""),0,(IF(A4062=-1,H4062,0)-IF(OR(A4062=1,A4062=0),H4062,0)+IF(A4062=2,H4062,0))*IF(E4062="SGD",1,IF(E4062="USD",Settings!$B$22,IF(E4062="HKD",Settings!$B$23,1))))</f>
        <v>0</v>
      </c>
      <c r="P4062">
        <f>IF(OR(B4062="",C4062="",E4062=""),0,IF(A4062=2,H4062*IF(E4062="SGD",1,IF(E4062="USD",Settings!$B$22,IF(E4062="HKD",Settings!$B$23,1))),0))</f>
        <v>0</v>
      </c>
      <c r="Q4062" s="312">
        <f>IF(OR(J4062="",G4062=""),"",G4062+ROW()/1000000)</f>
      </c>
      <c r="R4062" s="247">
        <f>IF(Q4062="","",SUMIFS(Txn[Signed Units],Txn[Key],J4062,Txn[Transaction Order],"&lt;="&amp;Q4062))</f>
      </c>
    </row>
    <row r="4063" spans="10:18" ht="15" customHeight="1" x14ac:dyDescent="0.15">
      <c r="J4063" s="246">
        <f>IF(OR(B4063="",C4063="",E4063=""),"",B4063&amp;":"&amp;C4063&amp;":"&amp;E4063)</f>
      </c>
      <c r="K4063" s="247">
        <f>IF(A4063="","",A4063*D4063)</f>
      </c>
      <c r="L4063" s="246">
        <f>IF(A4063="","",IF(OR(A4063=1,A4063=0),H4063,0))</f>
      </c>
      <c r="M4063" s="246">
        <f>IF(A4063="","",IF(A4063=-1,H4063,0))</f>
      </c>
      <c r="N4063">
        <f>IF(J4063="","",IF(E4063="SGD",1,IF(E4063="USD",Settings!$B$22,IF(E4063="HKD",Settings!$B$23,1))))</f>
      </c>
      <c r="O4063">
        <f>IF(OR(B4063="",C4063="",E4063=""),0,(IF(A4063=-1,H4063,0)-IF(OR(A4063=1,A4063=0),H4063,0)+IF(A4063=2,H4063,0))*IF(E4063="SGD",1,IF(E4063="USD",Settings!$B$22,IF(E4063="HKD",Settings!$B$23,1))))</f>
        <v>0</v>
      </c>
      <c r="P4063">
        <f>IF(OR(B4063="",C4063="",E4063=""),0,IF(A4063=2,H4063*IF(E4063="SGD",1,IF(E4063="USD",Settings!$B$22,IF(E4063="HKD",Settings!$B$23,1))),0))</f>
        <v>0</v>
      </c>
      <c r="Q4063" s="312">
        <f>IF(OR(J4063="",G4063=""),"",G4063+ROW()/1000000)</f>
      </c>
      <c r="R4063" s="247">
        <f>IF(Q4063="","",SUMIFS(Txn[Signed Units],Txn[Key],J4063,Txn[Transaction Order],"&lt;="&amp;Q4063))</f>
      </c>
    </row>
    <row r="4064" spans="10:18" ht="15" customHeight="1" x14ac:dyDescent="0.15">
      <c r="J4064" s="246">
        <f>IF(OR(B4064="",C4064="",E4064=""),"",B4064&amp;":"&amp;C4064&amp;":"&amp;E4064)</f>
      </c>
      <c r="K4064" s="247">
        <f>IF(A4064="","",A4064*D4064)</f>
      </c>
      <c r="L4064" s="246">
        <f>IF(A4064="","",IF(OR(A4064=1,A4064=0),H4064,0))</f>
      </c>
      <c r="M4064" s="246">
        <f>IF(A4064="","",IF(A4064=-1,H4064,0))</f>
      </c>
      <c r="N4064">
        <f>IF(J4064="","",IF(E4064="SGD",1,IF(E4064="USD",Settings!$B$22,IF(E4064="HKD",Settings!$B$23,1))))</f>
      </c>
      <c r="O4064">
        <f>IF(OR(B4064="",C4064="",E4064=""),0,(IF(A4064=-1,H4064,0)-IF(OR(A4064=1,A4064=0),H4064,0)+IF(A4064=2,H4064,0))*IF(E4064="SGD",1,IF(E4064="USD",Settings!$B$22,IF(E4064="HKD",Settings!$B$23,1))))</f>
        <v>0</v>
      </c>
      <c r="P4064">
        <f>IF(OR(B4064="",C4064="",E4064=""),0,IF(A4064=2,H4064*IF(E4064="SGD",1,IF(E4064="USD",Settings!$B$22,IF(E4064="HKD",Settings!$B$23,1))),0))</f>
        <v>0</v>
      </c>
      <c r="Q4064" s="312">
        <f>IF(OR(J4064="",G4064=""),"",G4064+ROW()/1000000)</f>
      </c>
      <c r="R4064" s="247">
        <f>IF(Q4064="","",SUMIFS(Txn[Signed Units],Txn[Key],J4064,Txn[Transaction Order],"&lt;="&amp;Q4064))</f>
      </c>
    </row>
    <row r="4065" spans="10:18" ht="15" customHeight="1" x14ac:dyDescent="0.15">
      <c r="J4065" s="246">
        <f>IF(OR(B4065="",C4065="",E4065=""),"",B4065&amp;":"&amp;C4065&amp;":"&amp;E4065)</f>
      </c>
      <c r="K4065" s="247">
        <f>IF(A4065="","",A4065*D4065)</f>
      </c>
      <c r="L4065" s="246">
        <f>IF(A4065="","",IF(OR(A4065=1,A4065=0),H4065,0))</f>
      </c>
      <c r="M4065" s="246">
        <f>IF(A4065="","",IF(A4065=-1,H4065,0))</f>
      </c>
      <c r="N4065">
        <f>IF(J4065="","",IF(E4065="SGD",1,IF(E4065="USD",Settings!$B$22,IF(E4065="HKD",Settings!$B$23,1))))</f>
      </c>
      <c r="O4065">
        <f>IF(OR(B4065="",C4065="",E4065=""),0,(IF(A4065=-1,H4065,0)-IF(OR(A4065=1,A4065=0),H4065,0)+IF(A4065=2,H4065,0))*IF(E4065="SGD",1,IF(E4065="USD",Settings!$B$22,IF(E4065="HKD",Settings!$B$23,1))))</f>
        <v>0</v>
      </c>
      <c r="P4065">
        <f>IF(OR(B4065="",C4065="",E4065=""),0,IF(A4065=2,H4065*IF(E4065="SGD",1,IF(E4065="USD",Settings!$B$22,IF(E4065="HKD",Settings!$B$23,1))),0))</f>
        <v>0</v>
      </c>
      <c r="Q4065" s="312">
        <f>IF(OR(J4065="",G4065=""),"",G4065+ROW()/1000000)</f>
      </c>
      <c r="R4065" s="247">
        <f>IF(Q4065="","",SUMIFS(Txn[Signed Units],Txn[Key],J4065,Txn[Transaction Order],"&lt;="&amp;Q4065))</f>
      </c>
    </row>
    <row r="4066" spans="10:18" ht="15" customHeight="1" x14ac:dyDescent="0.15">
      <c r="J4066" s="246">
        <f>IF(OR(B4066="",C4066="",E4066=""),"",B4066&amp;":"&amp;C4066&amp;":"&amp;E4066)</f>
      </c>
      <c r="K4066" s="247">
        <f>IF(A4066="","",A4066*D4066)</f>
      </c>
      <c r="L4066" s="246">
        <f>IF(A4066="","",IF(OR(A4066=1,A4066=0),H4066,0))</f>
      </c>
      <c r="M4066" s="246">
        <f>IF(A4066="","",IF(A4066=-1,H4066,0))</f>
      </c>
      <c r="N4066">
        <f>IF(J4066="","",IF(E4066="SGD",1,IF(E4066="USD",Settings!$B$22,IF(E4066="HKD",Settings!$B$23,1))))</f>
      </c>
      <c r="O4066">
        <f>IF(OR(B4066="",C4066="",E4066=""),0,(IF(A4066=-1,H4066,0)-IF(OR(A4066=1,A4066=0),H4066,0)+IF(A4066=2,H4066,0))*IF(E4066="SGD",1,IF(E4066="USD",Settings!$B$22,IF(E4066="HKD",Settings!$B$23,1))))</f>
        <v>0</v>
      </c>
      <c r="P4066">
        <f>IF(OR(B4066="",C4066="",E4066=""),0,IF(A4066=2,H4066*IF(E4066="SGD",1,IF(E4066="USD",Settings!$B$22,IF(E4066="HKD",Settings!$B$23,1))),0))</f>
        <v>0</v>
      </c>
      <c r="Q4066" s="312">
        <f>IF(OR(J4066="",G4066=""),"",G4066+ROW()/1000000)</f>
      </c>
      <c r="R4066" s="247">
        <f>IF(Q4066="","",SUMIFS(Txn[Signed Units],Txn[Key],J4066,Txn[Transaction Order],"&lt;="&amp;Q4066))</f>
      </c>
    </row>
    <row r="4067" spans="10:18" ht="15" customHeight="1" x14ac:dyDescent="0.15">
      <c r="J4067" s="246">
        <f>IF(OR(B4067="",C4067="",E4067=""),"",B4067&amp;":"&amp;C4067&amp;":"&amp;E4067)</f>
      </c>
      <c r="K4067" s="247">
        <f>IF(A4067="","",A4067*D4067)</f>
      </c>
      <c r="L4067" s="246">
        <f>IF(A4067="","",IF(OR(A4067=1,A4067=0),H4067,0))</f>
      </c>
      <c r="M4067" s="246">
        <f>IF(A4067="","",IF(A4067=-1,H4067,0))</f>
      </c>
      <c r="N4067">
        <f>IF(J4067="","",IF(E4067="SGD",1,IF(E4067="USD",Settings!$B$22,IF(E4067="HKD",Settings!$B$23,1))))</f>
      </c>
      <c r="O4067">
        <f>IF(OR(B4067="",C4067="",E4067=""),0,(IF(A4067=-1,H4067,0)-IF(OR(A4067=1,A4067=0),H4067,0)+IF(A4067=2,H4067,0))*IF(E4067="SGD",1,IF(E4067="USD",Settings!$B$22,IF(E4067="HKD",Settings!$B$23,1))))</f>
        <v>0</v>
      </c>
      <c r="P4067">
        <f>IF(OR(B4067="",C4067="",E4067=""),0,IF(A4067=2,H4067*IF(E4067="SGD",1,IF(E4067="USD",Settings!$B$22,IF(E4067="HKD",Settings!$B$23,1))),0))</f>
        <v>0</v>
      </c>
      <c r="Q4067" s="312">
        <f>IF(OR(J4067="",G4067=""),"",G4067+ROW()/1000000)</f>
      </c>
      <c r="R4067" s="247">
        <f>IF(Q4067="","",SUMIFS(Txn[Signed Units],Txn[Key],J4067,Txn[Transaction Order],"&lt;="&amp;Q4067))</f>
      </c>
    </row>
    <row r="4068" spans="10:18" ht="15" customHeight="1" x14ac:dyDescent="0.15">
      <c r="J4068" s="246">
        <f>IF(OR(B4068="",C4068="",E4068=""),"",B4068&amp;":"&amp;C4068&amp;":"&amp;E4068)</f>
      </c>
      <c r="K4068" s="247">
        <f>IF(A4068="","",A4068*D4068)</f>
      </c>
      <c r="L4068" s="246">
        <f>IF(A4068="","",IF(OR(A4068=1,A4068=0),H4068,0))</f>
      </c>
      <c r="M4068" s="246">
        <f>IF(A4068="","",IF(A4068=-1,H4068,0))</f>
      </c>
      <c r="N4068">
        <f>IF(J4068="","",IF(E4068="SGD",1,IF(E4068="USD",Settings!$B$22,IF(E4068="HKD",Settings!$B$23,1))))</f>
      </c>
      <c r="O4068">
        <f>IF(OR(B4068="",C4068="",E4068=""),0,(IF(A4068=-1,H4068,0)-IF(OR(A4068=1,A4068=0),H4068,0)+IF(A4068=2,H4068,0))*IF(E4068="SGD",1,IF(E4068="USD",Settings!$B$22,IF(E4068="HKD",Settings!$B$23,1))))</f>
        <v>0</v>
      </c>
      <c r="P4068">
        <f>IF(OR(B4068="",C4068="",E4068=""),0,IF(A4068=2,H4068*IF(E4068="SGD",1,IF(E4068="USD",Settings!$B$22,IF(E4068="HKD",Settings!$B$23,1))),0))</f>
        <v>0</v>
      </c>
      <c r="Q4068" s="312">
        <f>IF(OR(J4068="",G4068=""),"",G4068+ROW()/1000000)</f>
      </c>
      <c r="R4068" s="247">
        <f>IF(Q4068="","",SUMIFS(Txn[Signed Units],Txn[Key],J4068,Txn[Transaction Order],"&lt;="&amp;Q4068))</f>
      </c>
    </row>
    <row r="4069" spans="10:18" ht="15" customHeight="1" x14ac:dyDescent="0.15">
      <c r="J4069" s="246">
        <f>IF(OR(B4069="",C4069="",E4069=""),"",B4069&amp;":"&amp;C4069&amp;":"&amp;E4069)</f>
      </c>
      <c r="K4069" s="247">
        <f>IF(A4069="","",A4069*D4069)</f>
      </c>
      <c r="L4069" s="246">
        <f>IF(A4069="","",IF(OR(A4069=1,A4069=0),H4069,0))</f>
      </c>
      <c r="M4069" s="246">
        <f>IF(A4069="","",IF(A4069=-1,H4069,0))</f>
      </c>
      <c r="N4069">
        <f>IF(J4069="","",IF(E4069="SGD",1,IF(E4069="USD",Settings!$B$22,IF(E4069="HKD",Settings!$B$23,1))))</f>
      </c>
      <c r="O4069">
        <f>IF(OR(B4069="",C4069="",E4069=""),0,(IF(A4069=-1,H4069,0)-IF(OR(A4069=1,A4069=0),H4069,0)+IF(A4069=2,H4069,0))*IF(E4069="SGD",1,IF(E4069="USD",Settings!$B$22,IF(E4069="HKD",Settings!$B$23,1))))</f>
        <v>0</v>
      </c>
      <c r="P4069">
        <f>IF(OR(B4069="",C4069="",E4069=""),0,IF(A4069=2,H4069*IF(E4069="SGD",1,IF(E4069="USD",Settings!$B$22,IF(E4069="HKD",Settings!$B$23,1))),0))</f>
        <v>0</v>
      </c>
      <c r="Q4069" s="312">
        <f>IF(OR(J4069="",G4069=""),"",G4069+ROW()/1000000)</f>
      </c>
      <c r="R4069" s="247">
        <f>IF(Q4069="","",SUMIFS(Txn[Signed Units],Txn[Key],J4069,Txn[Transaction Order],"&lt;="&amp;Q4069))</f>
      </c>
    </row>
    <row r="4070" spans="10:18" ht="15" customHeight="1" x14ac:dyDescent="0.15">
      <c r="J4070" s="246">
        <f>IF(OR(B4070="",C4070="",E4070=""),"",B4070&amp;":"&amp;C4070&amp;":"&amp;E4070)</f>
      </c>
      <c r="K4070" s="247">
        <f>IF(A4070="","",A4070*D4070)</f>
      </c>
      <c r="L4070" s="246">
        <f>IF(A4070="","",IF(OR(A4070=1,A4070=0),H4070,0))</f>
      </c>
      <c r="M4070" s="246">
        <f>IF(A4070="","",IF(A4070=-1,H4070,0))</f>
      </c>
      <c r="N4070">
        <f>IF(J4070="","",IF(E4070="SGD",1,IF(E4070="USD",Settings!$B$22,IF(E4070="HKD",Settings!$B$23,1))))</f>
      </c>
      <c r="O4070">
        <f>IF(OR(B4070="",C4070="",E4070=""),0,(IF(A4070=-1,H4070,0)-IF(OR(A4070=1,A4070=0),H4070,0)+IF(A4070=2,H4070,0))*IF(E4070="SGD",1,IF(E4070="USD",Settings!$B$22,IF(E4070="HKD",Settings!$B$23,1))))</f>
        <v>0</v>
      </c>
      <c r="P4070">
        <f>IF(OR(B4070="",C4070="",E4070=""),0,IF(A4070=2,H4070*IF(E4070="SGD",1,IF(E4070="USD",Settings!$B$22,IF(E4070="HKD",Settings!$B$23,1))),0))</f>
        <v>0</v>
      </c>
      <c r="Q4070" s="312">
        <f>IF(OR(J4070="",G4070=""),"",G4070+ROW()/1000000)</f>
      </c>
      <c r="R4070" s="247">
        <f>IF(Q4070="","",SUMIFS(Txn[Signed Units],Txn[Key],J4070,Txn[Transaction Order],"&lt;="&amp;Q4070))</f>
      </c>
    </row>
    <row r="4071" spans="10:18" ht="15" customHeight="1" x14ac:dyDescent="0.15">
      <c r="J4071" s="246">
        <f>IF(OR(B4071="",C4071="",E4071=""),"",B4071&amp;":"&amp;C4071&amp;":"&amp;E4071)</f>
      </c>
      <c r="K4071" s="247">
        <f>IF(A4071="","",A4071*D4071)</f>
      </c>
      <c r="L4071" s="246">
        <f>IF(A4071="","",IF(OR(A4071=1,A4071=0),H4071,0))</f>
      </c>
      <c r="M4071" s="246">
        <f>IF(A4071="","",IF(A4071=-1,H4071,0))</f>
      </c>
      <c r="N4071">
        <f>IF(J4071="","",IF(E4071="SGD",1,IF(E4071="USD",Settings!$B$22,IF(E4071="HKD",Settings!$B$23,1))))</f>
      </c>
      <c r="O4071">
        <f>IF(OR(B4071="",C4071="",E4071=""),0,(IF(A4071=-1,H4071,0)-IF(OR(A4071=1,A4071=0),H4071,0)+IF(A4071=2,H4071,0))*IF(E4071="SGD",1,IF(E4071="USD",Settings!$B$22,IF(E4071="HKD",Settings!$B$23,1))))</f>
        <v>0</v>
      </c>
      <c r="P4071">
        <f>IF(OR(B4071="",C4071="",E4071=""),0,IF(A4071=2,H4071*IF(E4071="SGD",1,IF(E4071="USD",Settings!$B$22,IF(E4071="HKD",Settings!$B$23,1))),0))</f>
        <v>0</v>
      </c>
      <c r="Q4071" s="312">
        <f>IF(OR(J4071="",G4071=""),"",G4071+ROW()/1000000)</f>
      </c>
      <c r="R4071" s="247">
        <f>IF(Q4071="","",SUMIFS(Txn[Signed Units],Txn[Key],J4071,Txn[Transaction Order],"&lt;="&amp;Q4071))</f>
      </c>
    </row>
    <row r="4072" spans="10:18" ht="15" customHeight="1" x14ac:dyDescent="0.15">
      <c r="J4072" s="246">
        <f>IF(OR(B4072="",C4072="",E4072=""),"",B4072&amp;":"&amp;C4072&amp;":"&amp;E4072)</f>
      </c>
      <c r="K4072" s="247">
        <f>IF(A4072="","",A4072*D4072)</f>
      </c>
      <c r="L4072" s="246">
        <f>IF(A4072="","",IF(OR(A4072=1,A4072=0),H4072,0))</f>
      </c>
      <c r="M4072" s="246">
        <f>IF(A4072="","",IF(A4072=-1,H4072,0))</f>
      </c>
      <c r="N4072">
        <f>IF(J4072="","",IF(E4072="SGD",1,IF(E4072="USD",Settings!$B$22,IF(E4072="HKD",Settings!$B$23,1))))</f>
      </c>
      <c r="O4072">
        <f>IF(OR(B4072="",C4072="",E4072=""),0,(IF(A4072=-1,H4072,0)-IF(OR(A4072=1,A4072=0),H4072,0)+IF(A4072=2,H4072,0))*IF(E4072="SGD",1,IF(E4072="USD",Settings!$B$22,IF(E4072="HKD",Settings!$B$23,1))))</f>
        <v>0</v>
      </c>
      <c r="P4072">
        <f>IF(OR(B4072="",C4072="",E4072=""),0,IF(A4072=2,H4072*IF(E4072="SGD",1,IF(E4072="USD",Settings!$B$22,IF(E4072="HKD",Settings!$B$23,1))),0))</f>
        <v>0</v>
      </c>
      <c r="Q4072" s="312">
        <f>IF(OR(J4072="",G4072=""),"",G4072+ROW()/1000000)</f>
      </c>
      <c r="R4072" s="247">
        <f>IF(Q4072="","",SUMIFS(Txn[Signed Units],Txn[Key],J4072,Txn[Transaction Order],"&lt;="&amp;Q4072))</f>
      </c>
    </row>
    <row r="4073" spans="10:18" ht="15" customHeight="1" x14ac:dyDescent="0.15">
      <c r="J4073" s="246">
        <f>IF(OR(B4073="",C4073="",E4073=""),"",B4073&amp;":"&amp;C4073&amp;":"&amp;E4073)</f>
      </c>
      <c r="K4073" s="247">
        <f>IF(A4073="","",A4073*D4073)</f>
      </c>
      <c r="L4073" s="246">
        <f>IF(A4073="","",IF(OR(A4073=1,A4073=0),H4073,0))</f>
      </c>
      <c r="M4073" s="246">
        <f>IF(A4073="","",IF(A4073=-1,H4073,0))</f>
      </c>
      <c r="N4073">
        <f>IF(J4073="","",IF(E4073="SGD",1,IF(E4073="USD",Settings!$B$22,IF(E4073="HKD",Settings!$B$23,1))))</f>
      </c>
      <c r="O4073">
        <f>IF(OR(B4073="",C4073="",E4073=""),0,(IF(A4073=-1,H4073,0)-IF(OR(A4073=1,A4073=0),H4073,0)+IF(A4073=2,H4073,0))*IF(E4073="SGD",1,IF(E4073="USD",Settings!$B$22,IF(E4073="HKD",Settings!$B$23,1))))</f>
        <v>0</v>
      </c>
      <c r="P4073">
        <f>IF(OR(B4073="",C4073="",E4073=""),0,IF(A4073=2,H4073*IF(E4073="SGD",1,IF(E4073="USD",Settings!$B$22,IF(E4073="HKD",Settings!$B$23,1))),0))</f>
        <v>0</v>
      </c>
      <c r="Q4073" s="312">
        <f>IF(OR(J4073="",G4073=""),"",G4073+ROW()/1000000)</f>
      </c>
      <c r="R4073" s="247">
        <f>IF(Q4073="","",SUMIFS(Txn[Signed Units],Txn[Key],J4073,Txn[Transaction Order],"&lt;="&amp;Q4073))</f>
      </c>
    </row>
    <row r="4074" spans="10:18" ht="15" customHeight="1" x14ac:dyDescent="0.15">
      <c r="J4074" s="246">
        <f>IF(OR(B4074="",C4074="",E4074=""),"",B4074&amp;":"&amp;C4074&amp;":"&amp;E4074)</f>
      </c>
      <c r="K4074" s="247">
        <f>IF(A4074="","",A4074*D4074)</f>
      </c>
      <c r="L4074" s="246">
        <f>IF(A4074="","",IF(OR(A4074=1,A4074=0),H4074,0))</f>
      </c>
      <c r="M4074" s="246">
        <f>IF(A4074="","",IF(A4074=-1,H4074,0))</f>
      </c>
      <c r="N4074">
        <f>IF(J4074="","",IF(E4074="SGD",1,IF(E4074="USD",Settings!$B$22,IF(E4074="HKD",Settings!$B$23,1))))</f>
      </c>
      <c r="O4074">
        <f>IF(OR(B4074="",C4074="",E4074=""),0,(IF(A4074=-1,H4074,0)-IF(OR(A4074=1,A4074=0),H4074,0)+IF(A4074=2,H4074,0))*IF(E4074="SGD",1,IF(E4074="USD",Settings!$B$22,IF(E4074="HKD",Settings!$B$23,1))))</f>
        <v>0</v>
      </c>
      <c r="P4074">
        <f>IF(OR(B4074="",C4074="",E4074=""),0,IF(A4074=2,H4074*IF(E4074="SGD",1,IF(E4074="USD",Settings!$B$22,IF(E4074="HKD",Settings!$B$23,1))),0))</f>
        <v>0</v>
      </c>
      <c r="Q4074" s="312">
        <f>IF(OR(J4074="",G4074=""),"",G4074+ROW()/1000000)</f>
      </c>
      <c r="R4074" s="247">
        <f>IF(Q4074="","",SUMIFS(Txn[Signed Units],Txn[Key],J4074,Txn[Transaction Order],"&lt;="&amp;Q4074))</f>
      </c>
    </row>
    <row r="4075" spans="10:18" ht="15" customHeight="1" x14ac:dyDescent="0.15">
      <c r="J4075" s="246">
        <f>IF(OR(B4075="",C4075="",E4075=""),"",B4075&amp;":"&amp;C4075&amp;":"&amp;E4075)</f>
      </c>
      <c r="K4075" s="247">
        <f>IF(A4075="","",A4075*D4075)</f>
      </c>
      <c r="L4075" s="246">
        <f>IF(A4075="","",IF(OR(A4075=1,A4075=0),H4075,0))</f>
      </c>
      <c r="M4075" s="246">
        <f>IF(A4075="","",IF(A4075=-1,H4075,0))</f>
      </c>
      <c r="N4075">
        <f>IF(J4075="","",IF(E4075="SGD",1,IF(E4075="USD",Settings!$B$22,IF(E4075="HKD",Settings!$B$23,1))))</f>
      </c>
      <c r="O4075">
        <f>IF(OR(B4075="",C4075="",E4075=""),0,(IF(A4075=-1,H4075,0)-IF(OR(A4075=1,A4075=0),H4075,0)+IF(A4075=2,H4075,0))*IF(E4075="SGD",1,IF(E4075="USD",Settings!$B$22,IF(E4075="HKD",Settings!$B$23,1))))</f>
        <v>0</v>
      </c>
      <c r="P4075">
        <f>IF(OR(B4075="",C4075="",E4075=""),0,IF(A4075=2,H4075*IF(E4075="SGD",1,IF(E4075="USD",Settings!$B$22,IF(E4075="HKD",Settings!$B$23,1))),0))</f>
        <v>0</v>
      </c>
      <c r="Q4075" s="312">
        <f>IF(OR(J4075="",G4075=""),"",G4075+ROW()/1000000)</f>
      </c>
      <c r="R4075" s="247">
        <f>IF(Q4075="","",SUMIFS(Txn[Signed Units],Txn[Key],J4075,Txn[Transaction Order],"&lt;="&amp;Q4075))</f>
      </c>
    </row>
    <row r="4076" spans="10:18" ht="15" customHeight="1" x14ac:dyDescent="0.15">
      <c r="J4076" s="246">
        <f>IF(OR(B4076="",C4076="",E4076=""),"",B4076&amp;":"&amp;C4076&amp;":"&amp;E4076)</f>
      </c>
      <c r="K4076" s="247">
        <f>IF(A4076="","",A4076*D4076)</f>
      </c>
      <c r="L4076" s="246">
        <f>IF(A4076="","",IF(OR(A4076=1,A4076=0),H4076,0))</f>
      </c>
      <c r="M4076" s="246">
        <f>IF(A4076="","",IF(A4076=-1,H4076,0))</f>
      </c>
      <c r="N4076">
        <f>IF(J4076="","",IF(E4076="SGD",1,IF(E4076="USD",Settings!$B$22,IF(E4076="HKD",Settings!$B$23,1))))</f>
      </c>
      <c r="O4076">
        <f>IF(OR(B4076="",C4076="",E4076=""),0,(IF(A4076=-1,H4076,0)-IF(OR(A4076=1,A4076=0),H4076,0)+IF(A4076=2,H4076,0))*IF(E4076="SGD",1,IF(E4076="USD",Settings!$B$22,IF(E4076="HKD",Settings!$B$23,1))))</f>
        <v>0</v>
      </c>
      <c r="P4076">
        <f>IF(OR(B4076="",C4076="",E4076=""),0,IF(A4076=2,H4076*IF(E4076="SGD",1,IF(E4076="USD",Settings!$B$22,IF(E4076="HKD",Settings!$B$23,1))),0))</f>
        <v>0</v>
      </c>
      <c r="Q4076" s="312">
        <f>IF(OR(J4076="",G4076=""),"",G4076+ROW()/1000000)</f>
      </c>
      <c r="R4076" s="247">
        <f>IF(Q4076="","",SUMIFS(Txn[Signed Units],Txn[Key],J4076,Txn[Transaction Order],"&lt;="&amp;Q4076))</f>
      </c>
    </row>
    <row r="4077" spans="10:18" ht="15" customHeight="1" x14ac:dyDescent="0.15">
      <c r="J4077" s="246">
        <f>IF(OR(B4077="",C4077="",E4077=""),"",B4077&amp;":"&amp;C4077&amp;":"&amp;E4077)</f>
      </c>
      <c r="K4077" s="247">
        <f>IF(A4077="","",A4077*D4077)</f>
      </c>
      <c r="L4077" s="246">
        <f>IF(A4077="","",IF(OR(A4077=1,A4077=0),H4077,0))</f>
      </c>
      <c r="M4077" s="246">
        <f>IF(A4077="","",IF(A4077=-1,H4077,0))</f>
      </c>
      <c r="N4077">
        <f>IF(J4077="","",IF(E4077="SGD",1,IF(E4077="USD",Settings!$B$22,IF(E4077="HKD",Settings!$B$23,1))))</f>
      </c>
      <c r="O4077">
        <f>IF(OR(B4077="",C4077="",E4077=""),0,(IF(A4077=-1,H4077,0)-IF(OR(A4077=1,A4077=0),H4077,0)+IF(A4077=2,H4077,0))*IF(E4077="SGD",1,IF(E4077="USD",Settings!$B$22,IF(E4077="HKD",Settings!$B$23,1))))</f>
        <v>0</v>
      </c>
      <c r="P4077">
        <f>IF(OR(B4077="",C4077="",E4077=""),0,IF(A4077=2,H4077*IF(E4077="SGD",1,IF(E4077="USD",Settings!$B$22,IF(E4077="HKD",Settings!$B$23,1))),0))</f>
        <v>0</v>
      </c>
      <c r="Q4077" s="312">
        <f>IF(OR(J4077="",G4077=""),"",G4077+ROW()/1000000)</f>
      </c>
      <c r="R4077" s="247">
        <f>IF(Q4077="","",SUMIFS(Txn[Signed Units],Txn[Key],J4077,Txn[Transaction Order],"&lt;="&amp;Q4077))</f>
      </c>
    </row>
    <row r="4078" spans="10:18" ht="15" customHeight="1" x14ac:dyDescent="0.15">
      <c r="J4078" s="246">
        <f>IF(OR(B4078="",C4078="",E4078=""),"",B4078&amp;":"&amp;C4078&amp;":"&amp;E4078)</f>
      </c>
      <c r="K4078" s="247">
        <f>IF(A4078="","",A4078*D4078)</f>
      </c>
      <c r="L4078" s="246">
        <f>IF(A4078="","",IF(OR(A4078=1,A4078=0),H4078,0))</f>
      </c>
      <c r="M4078" s="246">
        <f>IF(A4078="","",IF(A4078=-1,H4078,0))</f>
      </c>
      <c r="N4078">
        <f>IF(J4078="","",IF(E4078="SGD",1,IF(E4078="USD",Settings!$B$22,IF(E4078="HKD",Settings!$B$23,1))))</f>
      </c>
      <c r="O4078">
        <f>IF(OR(B4078="",C4078="",E4078=""),0,(IF(A4078=-1,H4078,0)-IF(OR(A4078=1,A4078=0),H4078,0)+IF(A4078=2,H4078,0))*IF(E4078="SGD",1,IF(E4078="USD",Settings!$B$22,IF(E4078="HKD",Settings!$B$23,1))))</f>
        <v>0</v>
      </c>
      <c r="P4078">
        <f>IF(OR(B4078="",C4078="",E4078=""),0,IF(A4078=2,H4078*IF(E4078="SGD",1,IF(E4078="USD",Settings!$B$22,IF(E4078="HKD",Settings!$B$23,1))),0))</f>
        <v>0</v>
      </c>
      <c r="Q4078" s="312">
        <f>IF(OR(J4078="",G4078=""),"",G4078+ROW()/1000000)</f>
      </c>
      <c r="R4078" s="247">
        <f>IF(Q4078="","",SUMIFS(Txn[Signed Units],Txn[Key],J4078,Txn[Transaction Order],"&lt;="&amp;Q4078))</f>
      </c>
    </row>
    <row r="4079" spans="10:18" ht="15" customHeight="1" x14ac:dyDescent="0.15">
      <c r="J4079" s="246">
        <f>IF(OR(B4079="",C4079="",E4079=""),"",B4079&amp;":"&amp;C4079&amp;":"&amp;E4079)</f>
      </c>
      <c r="K4079" s="247">
        <f>IF(A4079="","",A4079*D4079)</f>
      </c>
      <c r="L4079" s="246">
        <f>IF(A4079="","",IF(OR(A4079=1,A4079=0),H4079,0))</f>
      </c>
      <c r="M4079" s="246">
        <f>IF(A4079="","",IF(A4079=-1,H4079,0))</f>
      </c>
      <c r="N4079">
        <f>IF(J4079="","",IF(E4079="SGD",1,IF(E4079="USD",Settings!$B$22,IF(E4079="HKD",Settings!$B$23,1))))</f>
      </c>
      <c r="O4079">
        <f>IF(OR(B4079="",C4079="",E4079=""),0,(IF(A4079=-1,H4079,0)-IF(OR(A4079=1,A4079=0),H4079,0)+IF(A4079=2,H4079,0))*IF(E4079="SGD",1,IF(E4079="USD",Settings!$B$22,IF(E4079="HKD",Settings!$B$23,1))))</f>
        <v>0</v>
      </c>
      <c r="P4079">
        <f>IF(OR(B4079="",C4079="",E4079=""),0,IF(A4079=2,H4079*IF(E4079="SGD",1,IF(E4079="USD",Settings!$B$22,IF(E4079="HKD",Settings!$B$23,1))),0))</f>
        <v>0</v>
      </c>
      <c r="Q4079" s="312">
        <f>IF(OR(J4079="",G4079=""),"",G4079+ROW()/1000000)</f>
      </c>
      <c r="R4079" s="247">
        <f>IF(Q4079="","",SUMIFS(Txn[Signed Units],Txn[Key],J4079,Txn[Transaction Order],"&lt;="&amp;Q4079))</f>
      </c>
    </row>
    <row r="4080" spans="10:18" ht="15" customHeight="1" x14ac:dyDescent="0.15">
      <c r="J4080" s="246">
        <f>IF(OR(B4080="",C4080="",E4080=""),"",B4080&amp;":"&amp;C4080&amp;":"&amp;E4080)</f>
      </c>
      <c r="K4080" s="247">
        <f>IF(A4080="","",A4080*D4080)</f>
      </c>
      <c r="L4080" s="246">
        <f>IF(A4080="","",IF(OR(A4080=1,A4080=0),H4080,0))</f>
      </c>
      <c r="M4080" s="246">
        <f>IF(A4080="","",IF(A4080=-1,H4080,0))</f>
      </c>
      <c r="N4080">
        <f>IF(J4080="","",IF(E4080="SGD",1,IF(E4080="USD",Settings!$B$22,IF(E4080="HKD",Settings!$B$23,1))))</f>
      </c>
      <c r="O4080">
        <f>IF(OR(B4080="",C4080="",E4080=""),0,(IF(A4080=-1,H4080,0)-IF(OR(A4080=1,A4080=0),H4080,0)+IF(A4080=2,H4080,0))*IF(E4080="SGD",1,IF(E4080="USD",Settings!$B$22,IF(E4080="HKD",Settings!$B$23,1))))</f>
        <v>0</v>
      </c>
      <c r="P4080">
        <f>IF(OR(B4080="",C4080="",E4080=""),0,IF(A4080=2,H4080*IF(E4080="SGD",1,IF(E4080="USD",Settings!$B$22,IF(E4080="HKD",Settings!$B$23,1))),0))</f>
        <v>0</v>
      </c>
      <c r="Q4080" s="312">
        <f>IF(OR(J4080="",G4080=""),"",G4080+ROW()/1000000)</f>
      </c>
      <c r="R4080" s="247">
        <f>IF(Q4080="","",SUMIFS(Txn[Signed Units],Txn[Key],J4080,Txn[Transaction Order],"&lt;="&amp;Q4080))</f>
      </c>
    </row>
    <row r="4081" spans="10:18" ht="15" customHeight="1" x14ac:dyDescent="0.15">
      <c r="J4081" s="246">
        <f>IF(OR(B4081="",C4081="",E4081=""),"",B4081&amp;":"&amp;C4081&amp;":"&amp;E4081)</f>
      </c>
      <c r="K4081" s="247">
        <f>IF(A4081="","",A4081*D4081)</f>
      </c>
      <c r="L4081" s="246">
        <f>IF(A4081="","",IF(OR(A4081=1,A4081=0),H4081,0))</f>
      </c>
      <c r="M4081" s="246">
        <f>IF(A4081="","",IF(A4081=-1,H4081,0))</f>
      </c>
      <c r="N4081">
        <f>IF(J4081="","",IF(E4081="SGD",1,IF(E4081="USD",Settings!$B$22,IF(E4081="HKD",Settings!$B$23,1))))</f>
      </c>
      <c r="O4081">
        <f>IF(OR(B4081="",C4081="",E4081=""),0,(IF(A4081=-1,H4081,0)-IF(OR(A4081=1,A4081=0),H4081,0)+IF(A4081=2,H4081,0))*IF(E4081="SGD",1,IF(E4081="USD",Settings!$B$22,IF(E4081="HKD",Settings!$B$23,1))))</f>
        <v>0</v>
      </c>
      <c r="P4081">
        <f>IF(OR(B4081="",C4081="",E4081=""),0,IF(A4081=2,H4081*IF(E4081="SGD",1,IF(E4081="USD",Settings!$B$22,IF(E4081="HKD",Settings!$B$23,1))),0))</f>
        <v>0</v>
      </c>
      <c r="Q4081" s="312">
        <f>IF(OR(J4081="",G4081=""),"",G4081+ROW()/1000000)</f>
      </c>
      <c r="R4081" s="247">
        <f>IF(Q4081="","",SUMIFS(Txn[Signed Units],Txn[Key],J4081,Txn[Transaction Order],"&lt;="&amp;Q4081))</f>
      </c>
    </row>
    <row r="4082" spans="10:18" ht="15" customHeight="1" x14ac:dyDescent="0.15">
      <c r="J4082" s="246">
        <f>IF(OR(B4082="",C4082="",E4082=""),"",B4082&amp;":"&amp;C4082&amp;":"&amp;E4082)</f>
      </c>
      <c r="K4082" s="247">
        <f>IF(A4082="","",A4082*D4082)</f>
      </c>
      <c r="L4082" s="246">
        <f>IF(A4082="","",IF(OR(A4082=1,A4082=0),H4082,0))</f>
      </c>
      <c r="M4082" s="246">
        <f>IF(A4082="","",IF(A4082=-1,H4082,0))</f>
      </c>
      <c r="N4082">
        <f>IF(J4082="","",IF(E4082="SGD",1,IF(E4082="USD",Settings!$B$22,IF(E4082="HKD",Settings!$B$23,1))))</f>
      </c>
      <c r="O4082">
        <f>IF(OR(B4082="",C4082="",E4082=""),0,(IF(A4082=-1,H4082,0)-IF(OR(A4082=1,A4082=0),H4082,0)+IF(A4082=2,H4082,0))*IF(E4082="SGD",1,IF(E4082="USD",Settings!$B$22,IF(E4082="HKD",Settings!$B$23,1))))</f>
        <v>0</v>
      </c>
      <c r="P4082">
        <f>IF(OR(B4082="",C4082="",E4082=""),0,IF(A4082=2,H4082*IF(E4082="SGD",1,IF(E4082="USD",Settings!$B$22,IF(E4082="HKD",Settings!$B$23,1))),0))</f>
        <v>0</v>
      </c>
      <c r="Q4082" s="312">
        <f>IF(OR(J4082="",G4082=""),"",G4082+ROW()/1000000)</f>
      </c>
      <c r="R4082" s="247">
        <f>IF(Q4082="","",SUMIFS(Txn[Signed Units],Txn[Key],J4082,Txn[Transaction Order],"&lt;="&amp;Q4082))</f>
      </c>
    </row>
    <row r="4083" spans="10:18" ht="15" customHeight="1" x14ac:dyDescent="0.15">
      <c r="J4083" s="246">
        <f>IF(OR(B4083="",C4083="",E4083=""),"",B4083&amp;":"&amp;C4083&amp;":"&amp;E4083)</f>
      </c>
      <c r="K4083" s="247">
        <f>IF(A4083="","",A4083*D4083)</f>
      </c>
      <c r="L4083" s="246">
        <f>IF(A4083="","",IF(OR(A4083=1,A4083=0),H4083,0))</f>
      </c>
      <c r="M4083" s="246">
        <f>IF(A4083="","",IF(A4083=-1,H4083,0))</f>
      </c>
      <c r="N4083">
        <f>IF(J4083="","",IF(E4083="SGD",1,IF(E4083="USD",Settings!$B$22,IF(E4083="HKD",Settings!$B$23,1))))</f>
      </c>
      <c r="O4083">
        <f>IF(OR(B4083="",C4083="",E4083=""),0,(IF(A4083=-1,H4083,0)-IF(OR(A4083=1,A4083=0),H4083,0)+IF(A4083=2,H4083,0))*IF(E4083="SGD",1,IF(E4083="USD",Settings!$B$22,IF(E4083="HKD",Settings!$B$23,1))))</f>
        <v>0</v>
      </c>
      <c r="P4083">
        <f>IF(OR(B4083="",C4083="",E4083=""),0,IF(A4083=2,H4083*IF(E4083="SGD",1,IF(E4083="USD",Settings!$B$22,IF(E4083="HKD",Settings!$B$23,1))),0))</f>
        <v>0</v>
      </c>
      <c r="Q4083" s="312">
        <f>IF(OR(J4083="",G4083=""),"",G4083+ROW()/1000000)</f>
      </c>
      <c r="R4083" s="247">
        <f>IF(Q4083="","",SUMIFS(Txn[Signed Units],Txn[Key],J4083,Txn[Transaction Order],"&lt;="&amp;Q4083))</f>
      </c>
    </row>
    <row r="4084" spans="10:18" ht="15" customHeight="1" x14ac:dyDescent="0.15">
      <c r="J4084" s="246">
        <f>IF(OR(B4084="",C4084="",E4084=""),"",B4084&amp;":"&amp;C4084&amp;":"&amp;E4084)</f>
      </c>
      <c r="K4084" s="247">
        <f>IF(A4084="","",A4084*D4084)</f>
      </c>
      <c r="L4084" s="246">
        <f>IF(A4084="","",IF(OR(A4084=1,A4084=0),H4084,0))</f>
      </c>
      <c r="M4084" s="246">
        <f>IF(A4084="","",IF(A4084=-1,H4084,0))</f>
      </c>
      <c r="N4084">
        <f>IF(J4084="","",IF(E4084="SGD",1,IF(E4084="USD",Settings!$B$22,IF(E4084="HKD",Settings!$B$23,1))))</f>
      </c>
      <c r="O4084">
        <f>IF(OR(B4084="",C4084="",E4084=""),0,(IF(A4084=-1,H4084,0)-IF(OR(A4084=1,A4084=0),H4084,0)+IF(A4084=2,H4084,0))*IF(E4084="SGD",1,IF(E4084="USD",Settings!$B$22,IF(E4084="HKD",Settings!$B$23,1))))</f>
        <v>0</v>
      </c>
      <c r="P4084">
        <f>IF(OR(B4084="",C4084="",E4084=""),0,IF(A4084=2,H4084*IF(E4084="SGD",1,IF(E4084="USD",Settings!$B$22,IF(E4084="HKD",Settings!$B$23,1))),0))</f>
        <v>0</v>
      </c>
      <c r="Q4084" s="312">
        <f>IF(OR(J4084="",G4084=""),"",G4084+ROW()/1000000)</f>
      </c>
      <c r="R4084" s="247">
        <f>IF(Q4084="","",SUMIFS(Txn[Signed Units],Txn[Key],J4084,Txn[Transaction Order],"&lt;="&amp;Q4084))</f>
      </c>
    </row>
    <row r="4085" spans="10:18" ht="15" customHeight="1" x14ac:dyDescent="0.15">
      <c r="J4085" s="246">
        <f>IF(OR(B4085="",C4085="",E4085=""),"",B4085&amp;":"&amp;C4085&amp;":"&amp;E4085)</f>
      </c>
      <c r="K4085" s="247">
        <f>IF(A4085="","",A4085*D4085)</f>
      </c>
      <c r="L4085" s="246">
        <f>IF(A4085="","",IF(OR(A4085=1,A4085=0),H4085,0))</f>
      </c>
      <c r="M4085" s="246">
        <f>IF(A4085="","",IF(A4085=-1,H4085,0))</f>
      </c>
      <c r="N4085">
        <f>IF(J4085="","",IF(E4085="SGD",1,IF(E4085="USD",Settings!$B$22,IF(E4085="HKD",Settings!$B$23,1))))</f>
      </c>
      <c r="O4085">
        <f>IF(OR(B4085="",C4085="",E4085=""),0,(IF(A4085=-1,H4085,0)-IF(OR(A4085=1,A4085=0),H4085,0)+IF(A4085=2,H4085,0))*IF(E4085="SGD",1,IF(E4085="USD",Settings!$B$22,IF(E4085="HKD",Settings!$B$23,1))))</f>
        <v>0</v>
      </c>
      <c r="P4085">
        <f>IF(OR(B4085="",C4085="",E4085=""),0,IF(A4085=2,H4085*IF(E4085="SGD",1,IF(E4085="USD",Settings!$B$22,IF(E4085="HKD",Settings!$B$23,1))),0))</f>
        <v>0</v>
      </c>
      <c r="Q4085" s="312">
        <f>IF(OR(J4085="",G4085=""),"",G4085+ROW()/1000000)</f>
      </c>
      <c r="R4085" s="247">
        <f>IF(Q4085="","",SUMIFS(Txn[Signed Units],Txn[Key],J4085,Txn[Transaction Order],"&lt;="&amp;Q4085))</f>
      </c>
    </row>
    <row r="4086" spans="10:18" ht="15" customHeight="1" x14ac:dyDescent="0.15">
      <c r="J4086" s="246">
        <f>IF(OR(B4086="",C4086="",E4086=""),"",B4086&amp;":"&amp;C4086&amp;":"&amp;E4086)</f>
      </c>
      <c r="K4086" s="247">
        <f>IF(A4086="","",A4086*D4086)</f>
      </c>
      <c r="L4086" s="246">
        <f>IF(A4086="","",IF(OR(A4086=1,A4086=0),H4086,0))</f>
      </c>
      <c r="M4086" s="246">
        <f>IF(A4086="","",IF(A4086=-1,H4086,0))</f>
      </c>
      <c r="N4086">
        <f>IF(J4086="","",IF(E4086="SGD",1,IF(E4086="USD",Settings!$B$22,IF(E4086="HKD",Settings!$B$23,1))))</f>
      </c>
      <c r="O4086">
        <f>IF(OR(B4086="",C4086="",E4086=""),0,(IF(A4086=-1,H4086,0)-IF(OR(A4086=1,A4086=0),H4086,0)+IF(A4086=2,H4086,0))*IF(E4086="SGD",1,IF(E4086="USD",Settings!$B$22,IF(E4086="HKD",Settings!$B$23,1))))</f>
        <v>0</v>
      </c>
      <c r="P4086">
        <f>IF(OR(B4086="",C4086="",E4086=""),0,IF(A4086=2,H4086*IF(E4086="SGD",1,IF(E4086="USD",Settings!$B$22,IF(E4086="HKD",Settings!$B$23,1))),0))</f>
        <v>0</v>
      </c>
      <c r="Q4086" s="312">
        <f>IF(OR(J4086="",G4086=""),"",G4086+ROW()/1000000)</f>
      </c>
      <c r="R4086" s="247">
        <f>IF(Q4086="","",SUMIFS(Txn[Signed Units],Txn[Key],J4086,Txn[Transaction Order],"&lt;="&amp;Q4086))</f>
      </c>
    </row>
    <row r="4087" spans="10:18" ht="15" customHeight="1" x14ac:dyDescent="0.15">
      <c r="J4087" s="246">
        <f>IF(OR(B4087="",C4087="",E4087=""),"",B4087&amp;":"&amp;C4087&amp;":"&amp;E4087)</f>
      </c>
      <c r="K4087" s="247">
        <f>IF(A4087="","",A4087*D4087)</f>
      </c>
      <c r="L4087" s="246">
        <f>IF(A4087="","",IF(OR(A4087=1,A4087=0),H4087,0))</f>
      </c>
      <c r="M4087" s="246">
        <f>IF(A4087="","",IF(A4087=-1,H4087,0))</f>
      </c>
      <c r="N4087">
        <f>IF(J4087="","",IF(E4087="SGD",1,IF(E4087="USD",Settings!$B$22,IF(E4087="HKD",Settings!$B$23,1))))</f>
      </c>
      <c r="O4087">
        <f>IF(OR(B4087="",C4087="",E4087=""),0,(IF(A4087=-1,H4087,0)-IF(OR(A4087=1,A4087=0),H4087,0)+IF(A4087=2,H4087,0))*IF(E4087="SGD",1,IF(E4087="USD",Settings!$B$22,IF(E4087="HKD",Settings!$B$23,1))))</f>
        <v>0</v>
      </c>
      <c r="P4087">
        <f>IF(OR(B4087="",C4087="",E4087=""),0,IF(A4087=2,H4087*IF(E4087="SGD",1,IF(E4087="USD",Settings!$B$22,IF(E4087="HKD",Settings!$B$23,1))),0))</f>
        <v>0</v>
      </c>
      <c r="Q4087" s="312">
        <f>IF(OR(J4087="",G4087=""),"",G4087+ROW()/1000000)</f>
      </c>
      <c r="R4087" s="247">
        <f>IF(Q4087="","",SUMIFS(Txn[Signed Units],Txn[Key],J4087,Txn[Transaction Order],"&lt;="&amp;Q4087))</f>
      </c>
    </row>
    <row r="4088" spans="10:18" ht="15" customHeight="1" x14ac:dyDescent="0.15">
      <c r="J4088" s="246">
        <f>IF(OR(B4088="",C4088="",E4088=""),"",B4088&amp;":"&amp;C4088&amp;":"&amp;E4088)</f>
      </c>
      <c r="K4088" s="247">
        <f>IF(A4088="","",A4088*D4088)</f>
      </c>
      <c r="L4088" s="246">
        <f>IF(A4088="","",IF(OR(A4088=1,A4088=0),H4088,0))</f>
      </c>
      <c r="M4088" s="246">
        <f>IF(A4088="","",IF(A4088=-1,H4088,0))</f>
      </c>
      <c r="N4088">
        <f>IF(J4088="","",IF(E4088="SGD",1,IF(E4088="USD",Settings!$B$22,IF(E4088="HKD",Settings!$B$23,1))))</f>
      </c>
      <c r="O4088">
        <f>IF(OR(B4088="",C4088="",E4088=""),0,(IF(A4088=-1,H4088,0)-IF(OR(A4088=1,A4088=0),H4088,0)+IF(A4088=2,H4088,0))*IF(E4088="SGD",1,IF(E4088="USD",Settings!$B$22,IF(E4088="HKD",Settings!$B$23,1))))</f>
        <v>0</v>
      </c>
      <c r="P4088">
        <f>IF(OR(B4088="",C4088="",E4088=""),0,IF(A4088=2,H4088*IF(E4088="SGD",1,IF(E4088="USD",Settings!$B$22,IF(E4088="HKD",Settings!$B$23,1))),0))</f>
        <v>0</v>
      </c>
      <c r="Q4088" s="312">
        <f>IF(OR(J4088="",G4088=""),"",G4088+ROW()/1000000)</f>
      </c>
      <c r="R4088" s="247">
        <f>IF(Q4088="","",SUMIFS(Txn[Signed Units],Txn[Key],J4088,Txn[Transaction Order],"&lt;="&amp;Q4088))</f>
      </c>
    </row>
    <row r="4089" spans="10:18" ht="15" customHeight="1" x14ac:dyDescent="0.15">
      <c r="J4089" s="246">
        <f>IF(OR(B4089="",C4089="",E4089=""),"",B4089&amp;":"&amp;C4089&amp;":"&amp;E4089)</f>
      </c>
      <c r="K4089" s="247">
        <f>IF(A4089="","",A4089*D4089)</f>
      </c>
      <c r="L4089" s="246">
        <f>IF(A4089="","",IF(OR(A4089=1,A4089=0),H4089,0))</f>
      </c>
      <c r="M4089" s="246">
        <f>IF(A4089="","",IF(A4089=-1,H4089,0))</f>
      </c>
      <c r="N4089">
        <f>IF(J4089="","",IF(E4089="SGD",1,IF(E4089="USD",Settings!$B$22,IF(E4089="HKD",Settings!$B$23,1))))</f>
      </c>
      <c r="O4089">
        <f>IF(OR(B4089="",C4089="",E4089=""),0,(IF(A4089=-1,H4089,0)-IF(OR(A4089=1,A4089=0),H4089,0)+IF(A4089=2,H4089,0))*IF(E4089="SGD",1,IF(E4089="USD",Settings!$B$22,IF(E4089="HKD",Settings!$B$23,1))))</f>
        <v>0</v>
      </c>
      <c r="P4089">
        <f>IF(OR(B4089="",C4089="",E4089=""),0,IF(A4089=2,H4089*IF(E4089="SGD",1,IF(E4089="USD",Settings!$B$22,IF(E4089="HKD",Settings!$B$23,1))),0))</f>
        <v>0</v>
      </c>
      <c r="Q4089" s="312">
        <f>IF(OR(J4089="",G4089=""),"",G4089+ROW()/1000000)</f>
      </c>
      <c r="R4089" s="247">
        <f>IF(Q4089="","",SUMIFS(Txn[Signed Units],Txn[Key],J4089,Txn[Transaction Order],"&lt;="&amp;Q4089))</f>
      </c>
    </row>
    <row r="4090" spans="10:18" ht="15" customHeight="1" x14ac:dyDescent="0.15">
      <c r="J4090" s="246">
        <f>IF(OR(B4090="",C4090="",E4090=""),"",B4090&amp;":"&amp;C4090&amp;":"&amp;E4090)</f>
      </c>
      <c r="K4090" s="247">
        <f>IF(A4090="","",A4090*D4090)</f>
      </c>
      <c r="L4090" s="246">
        <f>IF(A4090="","",IF(OR(A4090=1,A4090=0),H4090,0))</f>
      </c>
      <c r="M4090" s="246">
        <f>IF(A4090="","",IF(A4090=-1,H4090,0))</f>
      </c>
      <c r="N4090">
        <f>IF(J4090="","",IF(E4090="SGD",1,IF(E4090="USD",Settings!$B$22,IF(E4090="HKD",Settings!$B$23,1))))</f>
      </c>
      <c r="O4090">
        <f>IF(OR(B4090="",C4090="",E4090=""),0,(IF(A4090=-1,H4090,0)-IF(OR(A4090=1,A4090=0),H4090,0)+IF(A4090=2,H4090,0))*IF(E4090="SGD",1,IF(E4090="USD",Settings!$B$22,IF(E4090="HKD",Settings!$B$23,1))))</f>
        <v>0</v>
      </c>
      <c r="P4090">
        <f>IF(OR(B4090="",C4090="",E4090=""),0,IF(A4090=2,H4090*IF(E4090="SGD",1,IF(E4090="USD",Settings!$B$22,IF(E4090="HKD",Settings!$B$23,1))),0))</f>
        <v>0</v>
      </c>
      <c r="Q4090" s="312">
        <f>IF(OR(J4090="",G4090=""),"",G4090+ROW()/1000000)</f>
      </c>
      <c r="R4090" s="247">
        <f>IF(Q4090="","",SUMIFS(Txn[Signed Units],Txn[Key],J4090,Txn[Transaction Order],"&lt;="&amp;Q4090))</f>
      </c>
    </row>
    <row r="4091" spans="10:18" ht="15" customHeight="1" x14ac:dyDescent="0.15">
      <c r="J4091" s="246">
        <f>IF(OR(B4091="",C4091="",E4091=""),"",B4091&amp;":"&amp;C4091&amp;":"&amp;E4091)</f>
      </c>
      <c r="K4091" s="247">
        <f>IF(A4091="","",A4091*D4091)</f>
      </c>
      <c r="L4091" s="246">
        <f>IF(A4091="","",IF(OR(A4091=1,A4091=0),H4091,0))</f>
      </c>
      <c r="M4091" s="246">
        <f>IF(A4091="","",IF(A4091=-1,H4091,0))</f>
      </c>
      <c r="N4091">
        <f>IF(J4091="","",IF(E4091="SGD",1,IF(E4091="USD",Settings!$B$22,IF(E4091="HKD",Settings!$B$23,1))))</f>
      </c>
      <c r="O4091">
        <f>IF(OR(B4091="",C4091="",E4091=""),0,(IF(A4091=-1,H4091,0)-IF(OR(A4091=1,A4091=0),H4091,0)+IF(A4091=2,H4091,0))*IF(E4091="SGD",1,IF(E4091="USD",Settings!$B$22,IF(E4091="HKD",Settings!$B$23,1))))</f>
        <v>0</v>
      </c>
      <c r="P4091">
        <f>IF(OR(B4091="",C4091="",E4091=""),0,IF(A4091=2,H4091*IF(E4091="SGD",1,IF(E4091="USD",Settings!$B$22,IF(E4091="HKD",Settings!$B$23,1))),0))</f>
        <v>0</v>
      </c>
      <c r="Q4091" s="312">
        <f>IF(OR(J4091="",G4091=""),"",G4091+ROW()/1000000)</f>
      </c>
      <c r="R4091" s="247">
        <f>IF(Q4091="","",SUMIFS(Txn[Signed Units],Txn[Key],J4091,Txn[Transaction Order],"&lt;="&amp;Q4091))</f>
      </c>
    </row>
    <row r="4092" spans="10:18" ht="15" customHeight="1" x14ac:dyDescent="0.15">
      <c r="J4092" s="246">
        <f>IF(OR(B4092="",C4092="",E4092=""),"",B4092&amp;":"&amp;C4092&amp;":"&amp;E4092)</f>
      </c>
      <c r="K4092" s="247">
        <f>IF(A4092="","",A4092*D4092)</f>
      </c>
      <c r="L4092" s="246">
        <f>IF(A4092="","",IF(OR(A4092=1,A4092=0),H4092,0))</f>
      </c>
      <c r="M4092" s="246">
        <f>IF(A4092="","",IF(A4092=-1,H4092,0))</f>
      </c>
      <c r="N4092">
        <f>IF(J4092="","",IF(E4092="SGD",1,IF(E4092="USD",Settings!$B$22,IF(E4092="HKD",Settings!$B$23,1))))</f>
      </c>
      <c r="O4092">
        <f>IF(OR(B4092="",C4092="",E4092=""),0,(IF(A4092=-1,H4092,0)-IF(OR(A4092=1,A4092=0),H4092,0)+IF(A4092=2,H4092,0))*IF(E4092="SGD",1,IF(E4092="USD",Settings!$B$22,IF(E4092="HKD",Settings!$B$23,1))))</f>
        <v>0</v>
      </c>
      <c r="P4092">
        <f>IF(OR(B4092="",C4092="",E4092=""),0,IF(A4092=2,H4092*IF(E4092="SGD",1,IF(E4092="USD",Settings!$B$22,IF(E4092="HKD",Settings!$B$23,1))),0))</f>
        <v>0</v>
      </c>
      <c r="Q4092" s="312">
        <f>IF(OR(J4092="",G4092=""),"",G4092+ROW()/1000000)</f>
      </c>
      <c r="R4092" s="247">
        <f>IF(Q4092="","",SUMIFS(Txn[Signed Units],Txn[Key],J4092,Txn[Transaction Order],"&lt;="&amp;Q4092))</f>
      </c>
    </row>
    <row r="4093" spans="10:18" ht="15" customHeight="1" x14ac:dyDescent="0.15">
      <c r="J4093" s="246">
        <f>IF(OR(B4093="",C4093="",E4093=""),"",B4093&amp;":"&amp;C4093&amp;":"&amp;E4093)</f>
      </c>
      <c r="K4093" s="247">
        <f>IF(A4093="","",A4093*D4093)</f>
      </c>
      <c r="L4093" s="246">
        <f>IF(A4093="","",IF(OR(A4093=1,A4093=0),H4093,0))</f>
      </c>
      <c r="M4093" s="246">
        <f>IF(A4093="","",IF(A4093=-1,H4093,0))</f>
      </c>
      <c r="N4093">
        <f>IF(J4093="","",IF(E4093="SGD",1,IF(E4093="USD",Settings!$B$22,IF(E4093="HKD",Settings!$B$23,1))))</f>
      </c>
      <c r="O4093">
        <f>IF(OR(B4093="",C4093="",E4093=""),0,(IF(A4093=-1,H4093,0)-IF(OR(A4093=1,A4093=0),H4093,0)+IF(A4093=2,H4093,0))*IF(E4093="SGD",1,IF(E4093="USD",Settings!$B$22,IF(E4093="HKD",Settings!$B$23,1))))</f>
        <v>0</v>
      </c>
      <c r="P4093">
        <f>IF(OR(B4093="",C4093="",E4093=""),0,IF(A4093=2,H4093*IF(E4093="SGD",1,IF(E4093="USD",Settings!$B$22,IF(E4093="HKD",Settings!$B$23,1))),0))</f>
        <v>0</v>
      </c>
      <c r="Q4093" s="312">
        <f>IF(OR(J4093="",G4093=""),"",G4093+ROW()/1000000)</f>
      </c>
      <c r="R4093" s="247">
        <f>IF(Q4093="","",SUMIFS(Txn[Signed Units],Txn[Key],J4093,Txn[Transaction Order],"&lt;="&amp;Q4093))</f>
      </c>
    </row>
    <row r="4094" spans="10:18" ht="15" customHeight="1" x14ac:dyDescent="0.15">
      <c r="J4094" s="246">
        <f>IF(OR(B4094="",C4094="",E4094=""),"",B4094&amp;":"&amp;C4094&amp;":"&amp;E4094)</f>
      </c>
      <c r="K4094" s="247">
        <f>IF(A4094="","",A4094*D4094)</f>
      </c>
      <c r="L4094" s="246">
        <f>IF(A4094="","",IF(OR(A4094=1,A4094=0),H4094,0))</f>
      </c>
      <c r="M4094" s="246">
        <f>IF(A4094="","",IF(A4094=-1,H4094,0))</f>
      </c>
      <c r="N4094">
        <f>IF(J4094="","",IF(E4094="SGD",1,IF(E4094="USD",Settings!$B$22,IF(E4094="HKD",Settings!$B$23,1))))</f>
      </c>
      <c r="O4094">
        <f>IF(OR(B4094="",C4094="",E4094=""),0,(IF(A4094=-1,H4094,0)-IF(OR(A4094=1,A4094=0),H4094,0)+IF(A4094=2,H4094,0))*IF(E4094="SGD",1,IF(E4094="USD",Settings!$B$22,IF(E4094="HKD",Settings!$B$23,1))))</f>
        <v>0</v>
      </c>
      <c r="P4094">
        <f>IF(OR(B4094="",C4094="",E4094=""),0,IF(A4094=2,H4094*IF(E4094="SGD",1,IF(E4094="USD",Settings!$B$22,IF(E4094="HKD",Settings!$B$23,1))),0))</f>
        <v>0</v>
      </c>
      <c r="Q4094" s="312">
        <f>IF(OR(J4094="",G4094=""),"",G4094+ROW()/1000000)</f>
      </c>
      <c r="R4094" s="247">
        <f>IF(Q4094="","",SUMIFS(Txn[Signed Units],Txn[Key],J4094,Txn[Transaction Order],"&lt;="&amp;Q4094))</f>
      </c>
    </row>
    <row r="4095" spans="10:18" ht="15" customHeight="1" x14ac:dyDescent="0.15">
      <c r="J4095" s="246">
        <f>IF(OR(B4095="",C4095="",E4095=""),"",B4095&amp;":"&amp;C4095&amp;":"&amp;E4095)</f>
      </c>
      <c r="K4095" s="247">
        <f>IF(A4095="","",A4095*D4095)</f>
      </c>
      <c r="L4095" s="246">
        <f>IF(A4095="","",IF(OR(A4095=1,A4095=0),H4095,0))</f>
      </c>
      <c r="M4095" s="246">
        <f>IF(A4095="","",IF(A4095=-1,H4095,0))</f>
      </c>
      <c r="N4095">
        <f>IF(J4095="","",IF(E4095="SGD",1,IF(E4095="USD",Settings!$B$22,IF(E4095="HKD",Settings!$B$23,1))))</f>
      </c>
      <c r="O4095">
        <f>IF(OR(B4095="",C4095="",E4095=""),0,(IF(A4095=-1,H4095,0)-IF(OR(A4095=1,A4095=0),H4095,0)+IF(A4095=2,H4095,0))*IF(E4095="SGD",1,IF(E4095="USD",Settings!$B$22,IF(E4095="HKD",Settings!$B$23,1))))</f>
        <v>0</v>
      </c>
      <c r="P4095">
        <f>IF(OR(B4095="",C4095="",E4095=""),0,IF(A4095=2,H4095*IF(E4095="SGD",1,IF(E4095="USD",Settings!$B$22,IF(E4095="HKD",Settings!$B$23,1))),0))</f>
        <v>0</v>
      </c>
      <c r="Q4095" s="312">
        <f>IF(OR(J4095="",G4095=""),"",G4095+ROW()/1000000)</f>
      </c>
      <c r="R4095" s="247">
        <f>IF(Q4095="","",SUMIFS(Txn[Signed Units],Txn[Key],J4095,Txn[Transaction Order],"&lt;="&amp;Q4095))</f>
      </c>
    </row>
    <row r="4096" spans="10:18" ht="15" customHeight="1" x14ac:dyDescent="0.15">
      <c r="J4096" s="246">
        <f>IF(OR(B4096="",C4096="",E4096=""),"",B4096&amp;":"&amp;C4096&amp;":"&amp;E4096)</f>
      </c>
      <c r="K4096" s="247">
        <f>IF(A4096="","",A4096*D4096)</f>
      </c>
      <c r="L4096" s="246">
        <f>IF(A4096="","",IF(OR(A4096=1,A4096=0),H4096,0))</f>
      </c>
      <c r="M4096" s="246">
        <f>IF(A4096="","",IF(A4096=-1,H4096,0))</f>
      </c>
      <c r="N4096">
        <f>IF(J4096="","",IF(E4096="SGD",1,IF(E4096="USD",Settings!$B$22,IF(E4096="HKD",Settings!$B$23,1))))</f>
      </c>
      <c r="O4096">
        <f>IF(OR(B4096="",C4096="",E4096=""),0,(IF(A4096=-1,H4096,0)-IF(OR(A4096=1,A4096=0),H4096,0)+IF(A4096=2,H4096,0))*IF(E4096="SGD",1,IF(E4096="USD",Settings!$B$22,IF(E4096="HKD",Settings!$B$23,1))))</f>
        <v>0</v>
      </c>
      <c r="P4096">
        <f>IF(OR(B4096="",C4096="",E4096=""),0,IF(A4096=2,H4096*IF(E4096="SGD",1,IF(E4096="USD",Settings!$B$22,IF(E4096="HKD",Settings!$B$23,1))),0))</f>
        <v>0</v>
      </c>
      <c r="Q4096" s="312">
        <f>IF(OR(J4096="",G4096=""),"",G4096+ROW()/1000000)</f>
      </c>
      <c r="R4096" s="247">
        <f>IF(Q4096="","",SUMIFS(Txn[Signed Units],Txn[Key],J4096,Txn[Transaction Order],"&lt;="&amp;Q4096))</f>
      </c>
    </row>
    <row r="4097" spans="10:18" ht="15" customHeight="1" x14ac:dyDescent="0.15">
      <c r="J4097" s="246">
        <f>IF(OR(B4097="",C4097="",E4097=""),"",B4097&amp;":"&amp;C4097&amp;":"&amp;E4097)</f>
      </c>
      <c r="K4097" s="247">
        <f>IF(A4097="","",A4097*D4097)</f>
      </c>
      <c r="L4097" s="246">
        <f>IF(A4097="","",IF(OR(A4097=1,A4097=0),H4097,0))</f>
      </c>
      <c r="M4097" s="246">
        <f>IF(A4097="","",IF(A4097=-1,H4097,0))</f>
      </c>
      <c r="N4097">
        <f>IF(J4097="","",IF(E4097="SGD",1,IF(E4097="USD",Settings!$B$22,IF(E4097="HKD",Settings!$B$23,1))))</f>
      </c>
      <c r="O4097">
        <f>IF(OR(B4097="",C4097="",E4097=""),0,(IF(A4097=-1,H4097,0)-IF(OR(A4097=1,A4097=0),H4097,0)+IF(A4097=2,H4097,0))*IF(E4097="SGD",1,IF(E4097="USD",Settings!$B$22,IF(E4097="HKD",Settings!$B$23,1))))</f>
        <v>0</v>
      </c>
      <c r="P4097">
        <f>IF(OR(B4097="",C4097="",E4097=""),0,IF(A4097=2,H4097*IF(E4097="SGD",1,IF(E4097="USD",Settings!$B$22,IF(E4097="HKD",Settings!$B$23,1))),0))</f>
        <v>0</v>
      </c>
      <c r="Q4097" s="312">
        <f>IF(OR(J4097="",G4097=""),"",G4097+ROW()/1000000)</f>
      </c>
      <c r="R4097" s="247">
        <f>IF(Q4097="","",SUMIFS(Txn[Signed Units],Txn[Key],J4097,Txn[Transaction Order],"&lt;="&amp;Q4097))</f>
      </c>
    </row>
    <row r="4098" spans="10:18" ht="15" customHeight="1" x14ac:dyDescent="0.15">
      <c r="J4098" s="246">
        <f>IF(OR(B4098="",C4098="",E4098=""),"",B4098&amp;":"&amp;C4098&amp;":"&amp;E4098)</f>
      </c>
      <c r="K4098" s="247">
        <f>IF(A4098="","",A4098*D4098)</f>
      </c>
      <c r="L4098" s="246">
        <f>IF(A4098="","",IF(OR(A4098=1,A4098=0),H4098,0))</f>
      </c>
      <c r="M4098" s="246">
        <f>IF(A4098="","",IF(A4098=-1,H4098,0))</f>
      </c>
      <c r="N4098">
        <f>IF(J4098="","",IF(E4098="SGD",1,IF(E4098="USD",Settings!$B$22,IF(E4098="HKD",Settings!$B$23,1))))</f>
      </c>
      <c r="O4098">
        <f>IF(OR(B4098="",C4098="",E4098=""),0,(IF(A4098=-1,H4098,0)-IF(OR(A4098=1,A4098=0),H4098,0)+IF(A4098=2,H4098,0))*IF(E4098="SGD",1,IF(E4098="USD",Settings!$B$22,IF(E4098="HKD",Settings!$B$23,1))))</f>
        <v>0</v>
      </c>
      <c r="P4098">
        <f>IF(OR(B4098="",C4098="",E4098=""),0,IF(A4098=2,H4098*IF(E4098="SGD",1,IF(E4098="USD",Settings!$B$22,IF(E4098="HKD",Settings!$B$23,1))),0))</f>
        <v>0</v>
      </c>
      <c r="Q4098" s="312">
        <f>IF(OR(J4098="",G4098=""),"",G4098+ROW()/1000000)</f>
      </c>
      <c r="R4098" s="247">
        <f>IF(Q4098="","",SUMIFS(Txn[Signed Units],Txn[Key],J4098,Txn[Transaction Order],"&lt;="&amp;Q4098))</f>
      </c>
    </row>
    <row r="4099" spans="10:18" ht="15" customHeight="1" x14ac:dyDescent="0.15">
      <c r="J4099" s="246">
        <f>IF(OR(B4099="",C4099="",E4099=""),"",B4099&amp;":"&amp;C4099&amp;":"&amp;E4099)</f>
      </c>
      <c r="K4099" s="247">
        <f>IF(A4099="","",A4099*D4099)</f>
      </c>
      <c r="L4099" s="246">
        <f>IF(A4099="","",IF(OR(A4099=1,A4099=0),H4099,0))</f>
      </c>
      <c r="M4099" s="246">
        <f>IF(A4099="","",IF(A4099=-1,H4099,0))</f>
      </c>
      <c r="N4099">
        <f>IF(J4099="","",IF(E4099="SGD",1,IF(E4099="USD",Settings!$B$22,IF(E4099="HKD",Settings!$B$23,1))))</f>
      </c>
      <c r="O4099">
        <f>IF(OR(B4099="",C4099="",E4099=""),0,(IF(A4099=-1,H4099,0)-IF(OR(A4099=1,A4099=0),H4099,0)+IF(A4099=2,H4099,0))*IF(E4099="SGD",1,IF(E4099="USD",Settings!$B$22,IF(E4099="HKD",Settings!$B$23,1))))</f>
        <v>0</v>
      </c>
      <c r="P4099">
        <f>IF(OR(B4099="",C4099="",E4099=""),0,IF(A4099=2,H4099*IF(E4099="SGD",1,IF(E4099="USD",Settings!$B$22,IF(E4099="HKD",Settings!$B$23,1))),0))</f>
        <v>0</v>
      </c>
      <c r="Q4099" s="312">
        <f>IF(OR(J4099="",G4099=""),"",G4099+ROW()/1000000)</f>
      </c>
      <c r="R4099" s="247">
        <f>IF(Q4099="","",SUMIFS(Txn[Signed Units],Txn[Key],J4099,Txn[Transaction Order],"&lt;="&amp;Q4099))</f>
      </c>
    </row>
    <row r="4100" spans="10:18" ht="15" customHeight="1" x14ac:dyDescent="0.15">
      <c r="J4100" s="246">
        <f>IF(OR(B4100="",C4100="",E4100=""),"",B4100&amp;":"&amp;C4100&amp;":"&amp;E4100)</f>
      </c>
      <c r="K4100" s="247">
        <f>IF(A4100="","",A4100*D4100)</f>
      </c>
      <c r="L4100" s="246">
        <f>IF(A4100="","",IF(OR(A4100=1,A4100=0),H4100,0))</f>
      </c>
      <c r="M4100" s="246">
        <f>IF(A4100="","",IF(A4100=-1,H4100,0))</f>
      </c>
      <c r="N4100">
        <f>IF(J4100="","",IF(E4100="SGD",1,IF(E4100="USD",Settings!$B$22,IF(E4100="HKD",Settings!$B$23,1))))</f>
      </c>
      <c r="O4100">
        <f>IF(OR(B4100="",C4100="",E4100=""),0,(IF(A4100=-1,H4100,0)-IF(OR(A4100=1,A4100=0),H4100,0)+IF(A4100=2,H4100,0))*IF(E4100="SGD",1,IF(E4100="USD",Settings!$B$22,IF(E4100="HKD",Settings!$B$23,1))))</f>
        <v>0</v>
      </c>
      <c r="P4100">
        <f>IF(OR(B4100="",C4100="",E4100=""),0,IF(A4100=2,H4100*IF(E4100="SGD",1,IF(E4100="USD",Settings!$B$22,IF(E4100="HKD",Settings!$B$23,1))),0))</f>
        <v>0</v>
      </c>
      <c r="Q4100" s="312">
        <f>IF(OR(J4100="",G4100=""),"",G4100+ROW()/1000000)</f>
      </c>
      <c r="R4100" s="247">
        <f>IF(Q4100="","",SUMIFS(Txn[Signed Units],Txn[Key],J4100,Txn[Transaction Order],"&lt;="&amp;Q4100))</f>
      </c>
    </row>
    <row r="4101" spans="10:18" ht="15" customHeight="1" x14ac:dyDescent="0.15">
      <c r="J4101" s="246">
        <f>IF(OR(B4101="",C4101="",E4101=""),"",B4101&amp;":"&amp;C4101&amp;":"&amp;E4101)</f>
      </c>
      <c r="K4101" s="247">
        <f>IF(A4101="","",A4101*D4101)</f>
      </c>
      <c r="L4101" s="246">
        <f>IF(A4101="","",IF(OR(A4101=1,A4101=0),H4101,0))</f>
      </c>
      <c r="M4101" s="246">
        <f>IF(A4101="","",IF(A4101=-1,H4101,0))</f>
      </c>
      <c r="N4101">
        <f>IF(J4101="","",IF(E4101="SGD",1,IF(E4101="USD",Settings!$B$22,IF(E4101="HKD",Settings!$B$23,1))))</f>
      </c>
      <c r="O4101">
        <f>IF(OR(B4101="",C4101="",E4101=""),0,(IF(A4101=-1,H4101,0)-IF(OR(A4101=1,A4101=0),H4101,0)+IF(A4101=2,H4101,0))*IF(E4101="SGD",1,IF(E4101="USD",Settings!$B$22,IF(E4101="HKD",Settings!$B$23,1))))</f>
        <v>0</v>
      </c>
      <c r="P4101">
        <f>IF(OR(B4101="",C4101="",E4101=""),0,IF(A4101=2,H4101*IF(E4101="SGD",1,IF(E4101="USD",Settings!$B$22,IF(E4101="HKD",Settings!$B$23,1))),0))</f>
        <v>0</v>
      </c>
      <c r="Q4101" s="312">
        <f>IF(OR(J4101="",G4101=""),"",G4101+ROW()/1000000)</f>
      </c>
      <c r="R4101" s="247">
        <f>IF(Q4101="","",SUMIFS(Txn[Signed Units],Txn[Key],J4101,Txn[Transaction Order],"&lt;="&amp;Q4101))</f>
      </c>
    </row>
    <row r="4102" spans="10:18" ht="15" customHeight="1" x14ac:dyDescent="0.15">
      <c r="J4102" s="246">
        <f>IF(OR(B4102="",C4102="",E4102=""),"",B4102&amp;":"&amp;C4102&amp;":"&amp;E4102)</f>
      </c>
      <c r="K4102" s="247">
        <f>IF(A4102="","",A4102*D4102)</f>
      </c>
      <c r="L4102" s="246">
        <f>IF(A4102="","",IF(OR(A4102=1,A4102=0),H4102,0))</f>
      </c>
      <c r="M4102" s="246">
        <f>IF(A4102="","",IF(A4102=-1,H4102,0))</f>
      </c>
      <c r="N4102">
        <f>IF(J4102="","",IF(E4102="SGD",1,IF(E4102="USD",Settings!$B$22,IF(E4102="HKD",Settings!$B$23,1))))</f>
      </c>
      <c r="O4102">
        <f>IF(OR(B4102="",C4102="",E4102=""),0,(IF(A4102=-1,H4102,0)-IF(OR(A4102=1,A4102=0),H4102,0)+IF(A4102=2,H4102,0))*IF(E4102="SGD",1,IF(E4102="USD",Settings!$B$22,IF(E4102="HKD",Settings!$B$23,1))))</f>
        <v>0</v>
      </c>
      <c r="P4102">
        <f>IF(OR(B4102="",C4102="",E4102=""),0,IF(A4102=2,H4102*IF(E4102="SGD",1,IF(E4102="USD",Settings!$B$22,IF(E4102="HKD",Settings!$B$23,1))),0))</f>
        <v>0</v>
      </c>
      <c r="Q4102" s="312">
        <f>IF(OR(J4102="",G4102=""),"",G4102+ROW()/1000000)</f>
      </c>
      <c r="R4102" s="247">
        <f>IF(Q4102="","",SUMIFS(Txn[Signed Units],Txn[Key],J4102,Txn[Transaction Order],"&lt;="&amp;Q4102))</f>
      </c>
    </row>
    <row r="4103" spans="10:18" ht="15" customHeight="1" x14ac:dyDescent="0.15">
      <c r="J4103" s="246">
        <f>IF(OR(B4103="",C4103="",E4103=""),"",B4103&amp;":"&amp;C4103&amp;":"&amp;E4103)</f>
      </c>
      <c r="K4103" s="247">
        <f>IF(A4103="","",A4103*D4103)</f>
      </c>
      <c r="L4103" s="246">
        <f>IF(A4103="","",IF(OR(A4103=1,A4103=0),H4103,0))</f>
      </c>
      <c r="M4103" s="246">
        <f>IF(A4103="","",IF(A4103=-1,H4103,0))</f>
      </c>
      <c r="N4103">
        <f>IF(J4103="","",IF(E4103="SGD",1,IF(E4103="USD",Settings!$B$22,IF(E4103="HKD",Settings!$B$23,1))))</f>
      </c>
      <c r="O4103">
        <f>IF(OR(B4103="",C4103="",E4103=""),0,(IF(A4103=-1,H4103,0)-IF(OR(A4103=1,A4103=0),H4103,0)+IF(A4103=2,H4103,0))*IF(E4103="SGD",1,IF(E4103="USD",Settings!$B$22,IF(E4103="HKD",Settings!$B$23,1))))</f>
        <v>0</v>
      </c>
      <c r="P4103">
        <f>IF(OR(B4103="",C4103="",E4103=""),0,IF(A4103=2,H4103*IF(E4103="SGD",1,IF(E4103="USD",Settings!$B$22,IF(E4103="HKD",Settings!$B$23,1))),0))</f>
        <v>0</v>
      </c>
      <c r="Q4103" s="312">
        <f>IF(OR(J4103="",G4103=""),"",G4103+ROW()/1000000)</f>
      </c>
      <c r="R4103" s="247">
        <f>IF(Q4103="","",SUMIFS(Txn[Signed Units],Txn[Key],J4103,Txn[Transaction Order],"&lt;="&amp;Q4103))</f>
      </c>
    </row>
    <row r="4104" spans="10:18" ht="15" customHeight="1" x14ac:dyDescent="0.15">
      <c r="J4104" s="246">
        <f>IF(OR(B4104="",C4104="",E4104=""),"",B4104&amp;":"&amp;C4104&amp;":"&amp;E4104)</f>
      </c>
      <c r="K4104" s="247">
        <f>IF(A4104="","",A4104*D4104)</f>
      </c>
      <c r="L4104" s="246">
        <f>IF(A4104="","",IF(OR(A4104=1,A4104=0),H4104,0))</f>
      </c>
      <c r="M4104" s="246">
        <f>IF(A4104="","",IF(A4104=-1,H4104,0))</f>
      </c>
      <c r="N4104">
        <f>IF(J4104="","",IF(E4104="SGD",1,IF(E4104="USD",Settings!$B$22,IF(E4104="HKD",Settings!$B$23,1))))</f>
      </c>
      <c r="O4104">
        <f>IF(OR(B4104="",C4104="",E4104=""),0,(IF(A4104=-1,H4104,0)-IF(OR(A4104=1,A4104=0),H4104,0)+IF(A4104=2,H4104,0))*IF(E4104="SGD",1,IF(E4104="USD",Settings!$B$22,IF(E4104="HKD",Settings!$B$23,1))))</f>
        <v>0</v>
      </c>
      <c r="P4104">
        <f>IF(OR(B4104="",C4104="",E4104=""),0,IF(A4104=2,H4104*IF(E4104="SGD",1,IF(E4104="USD",Settings!$B$22,IF(E4104="HKD",Settings!$B$23,1))),0))</f>
        <v>0</v>
      </c>
      <c r="Q4104" s="312">
        <f>IF(OR(J4104="",G4104=""),"",G4104+ROW()/1000000)</f>
      </c>
      <c r="R4104" s="247">
        <f>IF(Q4104="","",SUMIFS(Txn[Signed Units],Txn[Key],J4104,Txn[Transaction Order],"&lt;="&amp;Q4104))</f>
      </c>
    </row>
    <row r="4105" spans="10:18" ht="15" customHeight="1" x14ac:dyDescent="0.15">
      <c r="J4105" s="246">
        <f>IF(OR(B4105="",C4105="",E4105=""),"",B4105&amp;":"&amp;C4105&amp;":"&amp;E4105)</f>
      </c>
      <c r="K4105" s="247">
        <f>IF(A4105="","",A4105*D4105)</f>
      </c>
      <c r="L4105" s="246">
        <f>IF(A4105="","",IF(OR(A4105=1,A4105=0),H4105,0))</f>
      </c>
      <c r="M4105" s="246">
        <f>IF(A4105="","",IF(A4105=-1,H4105,0))</f>
      </c>
      <c r="N4105">
        <f>IF(J4105="","",IF(E4105="SGD",1,IF(E4105="USD",Settings!$B$22,IF(E4105="HKD",Settings!$B$23,1))))</f>
      </c>
      <c r="O4105">
        <f>IF(OR(B4105="",C4105="",E4105=""),0,(IF(A4105=-1,H4105,0)-IF(OR(A4105=1,A4105=0),H4105,0)+IF(A4105=2,H4105,0))*IF(E4105="SGD",1,IF(E4105="USD",Settings!$B$22,IF(E4105="HKD",Settings!$B$23,1))))</f>
        <v>0</v>
      </c>
      <c r="P4105">
        <f>IF(OR(B4105="",C4105="",E4105=""),0,IF(A4105=2,H4105*IF(E4105="SGD",1,IF(E4105="USD",Settings!$B$22,IF(E4105="HKD",Settings!$B$23,1))),0))</f>
        <v>0</v>
      </c>
      <c r="Q4105" s="312">
        <f>IF(OR(J4105="",G4105=""),"",G4105+ROW()/1000000)</f>
      </c>
      <c r="R4105" s="247">
        <f>IF(Q4105="","",SUMIFS(Txn[Signed Units],Txn[Key],J4105,Txn[Transaction Order],"&lt;="&amp;Q4105))</f>
      </c>
    </row>
    <row r="4106" spans="10:18" ht="15" customHeight="1" x14ac:dyDescent="0.15">
      <c r="J4106" s="246">
        <f>IF(OR(B4106="",C4106="",E4106=""),"",B4106&amp;":"&amp;C4106&amp;":"&amp;E4106)</f>
      </c>
      <c r="K4106" s="247">
        <f>IF(A4106="","",A4106*D4106)</f>
      </c>
      <c r="L4106" s="246">
        <f>IF(A4106="","",IF(OR(A4106=1,A4106=0),H4106,0))</f>
      </c>
      <c r="M4106" s="246">
        <f>IF(A4106="","",IF(A4106=-1,H4106,0))</f>
      </c>
      <c r="N4106">
        <f>IF(J4106="","",IF(E4106="SGD",1,IF(E4106="USD",Settings!$B$22,IF(E4106="HKD",Settings!$B$23,1))))</f>
      </c>
      <c r="O4106">
        <f>IF(OR(B4106="",C4106="",E4106=""),0,(IF(A4106=-1,H4106,0)-IF(OR(A4106=1,A4106=0),H4106,0)+IF(A4106=2,H4106,0))*IF(E4106="SGD",1,IF(E4106="USD",Settings!$B$22,IF(E4106="HKD",Settings!$B$23,1))))</f>
        <v>0</v>
      </c>
      <c r="P4106">
        <f>IF(OR(B4106="",C4106="",E4106=""),0,IF(A4106=2,H4106*IF(E4106="SGD",1,IF(E4106="USD",Settings!$B$22,IF(E4106="HKD",Settings!$B$23,1))),0))</f>
        <v>0</v>
      </c>
      <c r="Q4106" s="312">
        <f>IF(OR(J4106="",G4106=""),"",G4106+ROW()/1000000)</f>
      </c>
      <c r="R4106" s="247">
        <f>IF(Q4106="","",SUMIFS(Txn[Signed Units],Txn[Key],J4106,Txn[Transaction Order],"&lt;="&amp;Q4106))</f>
      </c>
    </row>
    <row r="4107" spans="10:18" ht="15" customHeight="1" x14ac:dyDescent="0.15">
      <c r="J4107" s="246">
        <f>IF(OR(B4107="",C4107="",E4107=""),"",B4107&amp;":"&amp;C4107&amp;":"&amp;E4107)</f>
      </c>
      <c r="K4107" s="247">
        <f>IF(A4107="","",A4107*D4107)</f>
      </c>
      <c r="L4107" s="246">
        <f>IF(A4107="","",IF(OR(A4107=1,A4107=0),H4107,0))</f>
      </c>
      <c r="M4107" s="246">
        <f>IF(A4107="","",IF(A4107=-1,H4107,0))</f>
      </c>
      <c r="N4107">
        <f>IF(J4107="","",IF(E4107="SGD",1,IF(E4107="USD",Settings!$B$22,IF(E4107="HKD",Settings!$B$23,1))))</f>
      </c>
      <c r="O4107">
        <f>IF(OR(B4107="",C4107="",E4107=""),0,(IF(A4107=-1,H4107,0)-IF(OR(A4107=1,A4107=0),H4107,0)+IF(A4107=2,H4107,0))*IF(E4107="SGD",1,IF(E4107="USD",Settings!$B$22,IF(E4107="HKD",Settings!$B$23,1))))</f>
        <v>0</v>
      </c>
      <c r="P4107">
        <f>IF(OR(B4107="",C4107="",E4107=""),0,IF(A4107=2,H4107*IF(E4107="SGD",1,IF(E4107="USD",Settings!$B$22,IF(E4107="HKD",Settings!$B$23,1))),0))</f>
        <v>0</v>
      </c>
      <c r="Q4107" s="312">
        <f>IF(OR(J4107="",G4107=""),"",G4107+ROW()/1000000)</f>
      </c>
      <c r="R4107" s="247">
        <f>IF(Q4107="","",SUMIFS(Txn[Signed Units],Txn[Key],J4107,Txn[Transaction Order],"&lt;="&amp;Q4107))</f>
      </c>
    </row>
    <row r="4108" spans="10:18" ht="15" customHeight="1" x14ac:dyDescent="0.15">
      <c r="J4108" s="246">
        <f>IF(OR(B4108="",C4108="",E4108=""),"",B4108&amp;":"&amp;C4108&amp;":"&amp;E4108)</f>
      </c>
      <c r="K4108" s="247">
        <f>IF(A4108="","",A4108*D4108)</f>
      </c>
      <c r="L4108" s="246">
        <f>IF(A4108="","",IF(OR(A4108=1,A4108=0),H4108,0))</f>
      </c>
      <c r="M4108" s="246">
        <f>IF(A4108="","",IF(A4108=-1,H4108,0))</f>
      </c>
      <c r="N4108">
        <f>IF(J4108="","",IF(E4108="SGD",1,IF(E4108="USD",Settings!$B$22,IF(E4108="HKD",Settings!$B$23,1))))</f>
      </c>
      <c r="O4108">
        <f>IF(OR(B4108="",C4108="",E4108=""),0,(IF(A4108=-1,H4108,0)-IF(OR(A4108=1,A4108=0),H4108,0)+IF(A4108=2,H4108,0))*IF(E4108="SGD",1,IF(E4108="USD",Settings!$B$22,IF(E4108="HKD",Settings!$B$23,1))))</f>
        <v>0</v>
      </c>
      <c r="P4108">
        <f>IF(OR(B4108="",C4108="",E4108=""),0,IF(A4108=2,H4108*IF(E4108="SGD",1,IF(E4108="USD",Settings!$B$22,IF(E4108="HKD",Settings!$B$23,1))),0))</f>
        <v>0</v>
      </c>
      <c r="Q4108" s="312">
        <f>IF(OR(J4108="",G4108=""),"",G4108+ROW()/1000000)</f>
      </c>
      <c r="R4108" s="247">
        <f>IF(Q4108="","",SUMIFS(Txn[Signed Units],Txn[Key],J4108,Txn[Transaction Order],"&lt;="&amp;Q4108))</f>
      </c>
    </row>
    <row r="4109" spans="10:18" ht="15" customHeight="1" x14ac:dyDescent="0.15">
      <c r="J4109" s="246">
        <f>IF(OR(B4109="",C4109="",E4109=""),"",B4109&amp;":"&amp;C4109&amp;":"&amp;E4109)</f>
      </c>
      <c r="K4109" s="247">
        <f>IF(A4109="","",A4109*D4109)</f>
      </c>
      <c r="L4109" s="246">
        <f>IF(A4109="","",IF(OR(A4109=1,A4109=0),H4109,0))</f>
      </c>
      <c r="M4109" s="246">
        <f>IF(A4109="","",IF(A4109=-1,H4109,0))</f>
      </c>
      <c r="N4109">
        <f>IF(J4109="","",IF(E4109="SGD",1,IF(E4109="USD",Settings!$B$22,IF(E4109="HKD",Settings!$B$23,1))))</f>
      </c>
      <c r="O4109">
        <f>IF(OR(B4109="",C4109="",E4109=""),0,(IF(A4109=-1,H4109,0)-IF(OR(A4109=1,A4109=0),H4109,0)+IF(A4109=2,H4109,0))*IF(E4109="SGD",1,IF(E4109="USD",Settings!$B$22,IF(E4109="HKD",Settings!$B$23,1))))</f>
        <v>0</v>
      </c>
      <c r="P4109">
        <f>IF(OR(B4109="",C4109="",E4109=""),0,IF(A4109=2,H4109*IF(E4109="SGD",1,IF(E4109="USD",Settings!$B$22,IF(E4109="HKD",Settings!$B$23,1))),0))</f>
        <v>0</v>
      </c>
      <c r="Q4109" s="312">
        <f>IF(OR(J4109="",G4109=""),"",G4109+ROW()/1000000)</f>
      </c>
      <c r="R4109" s="247">
        <f>IF(Q4109="","",SUMIFS(Txn[Signed Units],Txn[Key],J4109,Txn[Transaction Order],"&lt;="&amp;Q4109))</f>
      </c>
    </row>
    <row r="4110" spans="10:18" ht="15" customHeight="1" x14ac:dyDescent="0.15">
      <c r="J4110" s="246">
        <f>IF(OR(B4110="",C4110="",E4110=""),"",B4110&amp;":"&amp;C4110&amp;":"&amp;E4110)</f>
      </c>
      <c r="K4110" s="247">
        <f>IF(A4110="","",A4110*D4110)</f>
      </c>
      <c r="L4110" s="246">
        <f>IF(A4110="","",IF(OR(A4110=1,A4110=0),H4110,0))</f>
      </c>
      <c r="M4110" s="246">
        <f>IF(A4110="","",IF(A4110=-1,H4110,0))</f>
      </c>
      <c r="N4110">
        <f>IF(J4110="","",IF(E4110="SGD",1,IF(E4110="USD",Settings!$B$22,IF(E4110="HKD",Settings!$B$23,1))))</f>
      </c>
      <c r="O4110">
        <f>IF(OR(B4110="",C4110="",E4110=""),0,(IF(A4110=-1,H4110,0)-IF(OR(A4110=1,A4110=0),H4110,0)+IF(A4110=2,H4110,0))*IF(E4110="SGD",1,IF(E4110="USD",Settings!$B$22,IF(E4110="HKD",Settings!$B$23,1))))</f>
        <v>0</v>
      </c>
      <c r="P4110">
        <f>IF(OR(B4110="",C4110="",E4110=""),0,IF(A4110=2,H4110*IF(E4110="SGD",1,IF(E4110="USD",Settings!$B$22,IF(E4110="HKD",Settings!$B$23,1))),0))</f>
        <v>0</v>
      </c>
      <c r="Q4110" s="312">
        <f>IF(OR(J4110="",G4110=""),"",G4110+ROW()/1000000)</f>
      </c>
      <c r="R4110" s="247">
        <f>IF(Q4110="","",SUMIFS(Txn[Signed Units],Txn[Key],J4110,Txn[Transaction Order],"&lt;="&amp;Q4110))</f>
      </c>
    </row>
    <row r="4111" spans="10:18" ht="15" customHeight="1" x14ac:dyDescent="0.15">
      <c r="J4111" s="246">
        <f>IF(OR(B4111="",C4111="",E4111=""),"",B4111&amp;":"&amp;C4111&amp;":"&amp;E4111)</f>
      </c>
      <c r="K4111" s="247">
        <f>IF(A4111="","",A4111*D4111)</f>
      </c>
      <c r="L4111" s="246">
        <f>IF(A4111="","",IF(OR(A4111=1,A4111=0),H4111,0))</f>
      </c>
      <c r="M4111" s="246">
        <f>IF(A4111="","",IF(A4111=-1,H4111,0))</f>
      </c>
      <c r="N4111">
        <f>IF(J4111="","",IF(E4111="SGD",1,IF(E4111="USD",Settings!$B$22,IF(E4111="HKD",Settings!$B$23,1))))</f>
      </c>
      <c r="O4111">
        <f>IF(OR(B4111="",C4111="",E4111=""),0,(IF(A4111=-1,H4111,0)-IF(OR(A4111=1,A4111=0),H4111,0)+IF(A4111=2,H4111,0))*IF(E4111="SGD",1,IF(E4111="USD",Settings!$B$22,IF(E4111="HKD",Settings!$B$23,1))))</f>
        <v>0</v>
      </c>
      <c r="P4111">
        <f>IF(OR(B4111="",C4111="",E4111=""),0,IF(A4111=2,H4111*IF(E4111="SGD",1,IF(E4111="USD",Settings!$B$22,IF(E4111="HKD",Settings!$B$23,1))),0))</f>
        <v>0</v>
      </c>
      <c r="Q4111" s="312">
        <f>IF(OR(J4111="",G4111=""),"",G4111+ROW()/1000000)</f>
      </c>
      <c r="R4111" s="247">
        <f>IF(Q4111="","",SUMIFS(Txn[Signed Units],Txn[Key],J4111,Txn[Transaction Order],"&lt;="&amp;Q4111))</f>
      </c>
    </row>
    <row r="4112" spans="10:18" ht="15" customHeight="1" x14ac:dyDescent="0.15">
      <c r="J4112" s="246">
        <f>IF(OR(B4112="",C4112="",E4112=""),"",B4112&amp;":"&amp;C4112&amp;":"&amp;E4112)</f>
      </c>
      <c r="K4112" s="247">
        <f>IF(A4112="","",A4112*D4112)</f>
      </c>
      <c r="L4112" s="246">
        <f>IF(A4112="","",IF(OR(A4112=1,A4112=0),H4112,0))</f>
      </c>
      <c r="M4112" s="246">
        <f>IF(A4112="","",IF(A4112=-1,H4112,0))</f>
      </c>
      <c r="N4112">
        <f>IF(J4112="","",IF(E4112="SGD",1,IF(E4112="USD",Settings!$B$22,IF(E4112="HKD",Settings!$B$23,1))))</f>
      </c>
      <c r="O4112">
        <f>IF(OR(B4112="",C4112="",E4112=""),0,(IF(A4112=-1,H4112,0)-IF(OR(A4112=1,A4112=0),H4112,0)+IF(A4112=2,H4112,0))*IF(E4112="SGD",1,IF(E4112="USD",Settings!$B$22,IF(E4112="HKD",Settings!$B$23,1))))</f>
        <v>0</v>
      </c>
      <c r="P4112">
        <f>IF(OR(B4112="",C4112="",E4112=""),0,IF(A4112=2,H4112*IF(E4112="SGD",1,IF(E4112="USD",Settings!$B$22,IF(E4112="HKD",Settings!$B$23,1))),0))</f>
        <v>0</v>
      </c>
      <c r="Q4112" s="312">
        <f>IF(OR(J4112="",G4112=""),"",G4112+ROW()/1000000)</f>
      </c>
      <c r="R4112" s="247">
        <f>IF(Q4112="","",SUMIFS(Txn[Signed Units],Txn[Key],J4112,Txn[Transaction Order],"&lt;="&amp;Q4112))</f>
      </c>
    </row>
    <row r="4113" spans="10:18" ht="15" customHeight="1" x14ac:dyDescent="0.15">
      <c r="J4113" s="246">
        <f>IF(OR(B4113="",C4113="",E4113=""),"",B4113&amp;":"&amp;C4113&amp;":"&amp;E4113)</f>
      </c>
      <c r="K4113" s="247">
        <f>IF(A4113="","",A4113*D4113)</f>
      </c>
      <c r="L4113" s="246">
        <f>IF(A4113="","",IF(OR(A4113=1,A4113=0),H4113,0))</f>
      </c>
      <c r="M4113" s="246">
        <f>IF(A4113="","",IF(A4113=-1,H4113,0))</f>
      </c>
      <c r="N4113">
        <f>IF(J4113="","",IF(E4113="SGD",1,IF(E4113="USD",Settings!$B$22,IF(E4113="HKD",Settings!$B$23,1))))</f>
      </c>
      <c r="O4113">
        <f>IF(OR(B4113="",C4113="",E4113=""),0,(IF(A4113=-1,H4113,0)-IF(OR(A4113=1,A4113=0),H4113,0)+IF(A4113=2,H4113,0))*IF(E4113="SGD",1,IF(E4113="USD",Settings!$B$22,IF(E4113="HKD",Settings!$B$23,1))))</f>
        <v>0</v>
      </c>
      <c r="P4113">
        <f>IF(OR(B4113="",C4113="",E4113=""),0,IF(A4113=2,H4113*IF(E4113="SGD",1,IF(E4113="USD",Settings!$B$22,IF(E4113="HKD",Settings!$B$23,1))),0))</f>
        <v>0</v>
      </c>
      <c r="Q4113" s="312">
        <f>IF(OR(J4113="",G4113=""),"",G4113+ROW()/1000000)</f>
      </c>
      <c r="R4113" s="247">
        <f>IF(Q4113="","",SUMIFS(Txn[Signed Units],Txn[Key],J4113,Txn[Transaction Order],"&lt;="&amp;Q4113))</f>
      </c>
    </row>
    <row r="4114" spans="10:18" ht="15" customHeight="1" x14ac:dyDescent="0.15">
      <c r="J4114" s="246">
        <f>IF(OR(B4114="",C4114="",E4114=""),"",B4114&amp;":"&amp;C4114&amp;":"&amp;E4114)</f>
      </c>
      <c r="K4114" s="247">
        <f>IF(A4114="","",A4114*D4114)</f>
      </c>
      <c r="L4114" s="246">
        <f>IF(A4114="","",IF(OR(A4114=1,A4114=0),H4114,0))</f>
      </c>
      <c r="M4114" s="246">
        <f>IF(A4114="","",IF(A4114=-1,H4114,0))</f>
      </c>
      <c r="N4114">
        <f>IF(J4114="","",IF(E4114="SGD",1,IF(E4114="USD",Settings!$B$22,IF(E4114="HKD",Settings!$B$23,1))))</f>
      </c>
      <c r="O4114">
        <f>IF(OR(B4114="",C4114="",E4114=""),0,(IF(A4114=-1,H4114,0)-IF(OR(A4114=1,A4114=0),H4114,0)+IF(A4114=2,H4114,0))*IF(E4114="SGD",1,IF(E4114="USD",Settings!$B$22,IF(E4114="HKD",Settings!$B$23,1))))</f>
        <v>0</v>
      </c>
      <c r="P4114">
        <f>IF(OR(B4114="",C4114="",E4114=""),0,IF(A4114=2,H4114*IF(E4114="SGD",1,IF(E4114="USD",Settings!$B$22,IF(E4114="HKD",Settings!$B$23,1))),0))</f>
        <v>0</v>
      </c>
      <c r="Q4114" s="312">
        <f>IF(OR(J4114="",G4114=""),"",G4114+ROW()/1000000)</f>
      </c>
      <c r="R4114" s="247">
        <f>IF(Q4114="","",SUMIFS(Txn[Signed Units],Txn[Key],J4114,Txn[Transaction Order],"&lt;="&amp;Q4114))</f>
      </c>
    </row>
    <row r="4115" spans="10:18" ht="15" customHeight="1" x14ac:dyDescent="0.15">
      <c r="J4115" s="246">
        <f>IF(OR(B4115="",C4115="",E4115=""),"",B4115&amp;":"&amp;C4115&amp;":"&amp;E4115)</f>
      </c>
      <c r="K4115" s="247">
        <f>IF(A4115="","",A4115*D4115)</f>
      </c>
      <c r="L4115" s="246">
        <f>IF(A4115="","",IF(OR(A4115=1,A4115=0),H4115,0))</f>
      </c>
      <c r="M4115" s="246">
        <f>IF(A4115="","",IF(A4115=-1,H4115,0))</f>
      </c>
      <c r="N4115">
        <f>IF(J4115="","",IF(E4115="SGD",1,IF(E4115="USD",Settings!$B$22,IF(E4115="HKD",Settings!$B$23,1))))</f>
      </c>
      <c r="O4115">
        <f>IF(OR(B4115="",C4115="",E4115=""),0,(IF(A4115=-1,H4115,0)-IF(OR(A4115=1,A4115=0),H4115,0)+IF(A4115=2,H4115,0))*IF(E4115="SGD",1,IF(E4115="USD",Settings!$B$22,IF(E4115="HKD",Settings!$B$23,1))))</f>
        <v>0</v>
      </c>
      <c r="P4115">
        <f>IF(OR(B4115="",C4115="",E4115=""),0,IF(A4115=2,H4115*IF(E4115="SGD",1,IF(E4115="USD",Settings!$B$22,IF(E4115="HKD",Settings!$B$23,1))),0))</f>
        <v>0</v>
      </c>
      <c r="Q4115" s="312">
        <f>IF(OR(J4115="",G4115=""),"",G4115+ROW()/1000000)</f>
      </c>
      <c r="R4115" s="247">
        <f>IF(Q4115="","",SUMIFS(Txn[Signed Units],Txn[Key],J4115,Txn[Transaction Order],"&lt;="&amp;Q4115))</f>
      </c>
    </row>
    <row r="4116" spans="10:18" ht="15" customHeight="1" x14ac:dyDescent="0.15">
      <c r="J4116" s="246">
        <f>IF(OR(B4116="",C4116="",E4116=""),"",B4116&amp;":"&amp;C4116&amp;":"&amp;E4116)</f>
      </c>
      <c r="K4116" s="247">
        <f>IF(A4116="","",A4116*D4116)</f>
      </c>
      <c r="L4116" s="246">
        <f>IF(A4116="","",IF(OR(A4116=1,A4116=0),H4116,0))</f>
      </c>
      <c r="M4116" s="246">
        <f>IF(A4116="","",IF(A4116=-1,H4116,0))</f>
      </c>
      <c r="N4116">
        <f>IF(J4116="","",IF(E4116="SGD",1,IF(E4116="USD",Settings!$B$22,IF(E4116="HKD",Settings!$B$23,1))))</f>
      </c>
      <c r="O4116">
        <f>IF(OR(B4116="",C4116="",E4116=""),0,(IF(A4116=-1,H4116,0)-IF(OR(A4116=1,A4116=0),H4116,0)+IF(A4116=2,H4116,0))*IF(E4116="SGD",1,IF(E4116="USD",Settings!$B$22,IF(E4116="HKD",Settings!$B$23,1))))</f>
        <v>0</v>
      </c>
      <c r="P4116">
        <f>IF(OR(B4116="",C4116="",E4116=""),0,IF(A4116=2,H4116*IF(E4116="SGD",1,IF(E4116="USD",Settings!$B$22,IF(E4116="HKD",Settings!$B$23,1))),0))</f>
        <v>0</v>
      </c>
      <c r="Q4116" s="312">
        <f>IF(OR(J4116="",G4116=""),"",G4116+ROW()/1000000)</f>
      </c>
      <c r="R4116" s="247">
        <f>IF(Q4116="","",SUMIFS(Txn[Signed Units],Txn[Key],J4116,Txn[Transaction Order],"&lt;="&amp;Q4116))</f>
      </c>
    </row>
    <row r="4117" spans="10:18" ht="15" customHeight="1" x14ac:dyDescent="0.15">
      <c r="J4117" s="246">
        <f>IF(OR(B4117="",C4117="",E4117=""),"",B4117&amp;":"&amp;C4117&amp;":"&amp;E4117)</f>
      </c>
      <c r="K4117" s="247">
        <f>IF(A4117="","",A4117*D4117)</f>
      </c>
      <c r="L4117" s="246">
        <f>IF(A4117="","",IF(OR(A4117=1,A4117=0),H4117,0))</f>
      </c>
      <c r="M4117" s="246">
        <f>IF(A4117="","",IF(A4117=-1,H4117,0))</f>
      </c>
      <c r="N4117">
        <f>IF(J4117="","",IF(E4117="SGD",1,IF(E4117="USD",Settings!$B$22,IF(E4117="HKD",Settings!$B$23,1))))</f>
      </c>
      <c r="O4117">
        <f>IF(OR(B4117="",C4117="",E4117=""),0,(IF(A4117=-1,H4117,0)-IF(OR(A4117=1,A4117=0),H4117,0)+IF(A4117=2,H4117,0))*IF(E4117="SGD",1,IF(E4117="USD",Settings!$B$22,IF(E4117="HKD",Settings!$B$23,1))))</f>
        <v>0</v>
      </c>
      <c r="P4117">
        <f>IF(OR(B4117="",C4117="",E4117=""),0,IF(A4117=2,H4117*IF(E4117="SGD",1,IF(E4117="USD",Settings!$B$22,IF(E4117="HKD",Settings!$B$23,1))),0))</f>
        <v>0</v>
      </c>
      <c r="Q4117" s="312">
        <f>IF(OR(J4117="",G4117=""),"",G4117+ROW()/1000000)</f>
      </c>
      <c r="R4117" s="247">
        <f>IF(Q4117="","",SUMIFS(Txn[Signed Units],Txn[Key],J4117,Txn[Transaction Order],"&lt;="&amp;Q4117))</f>
      </c>
    </row>
    <row r="4118" spans="10:18" ht="15" customHeight="1" x14ac:dyDescent="0.15">
      <c r="J4118" s="246">
        <f>IF(OR(B4118="",C4118="",E4118=""),"",B4118&amp;":"&amp;C4118&amp;":"&amp;E4118)</f>
      </c>
      <c r="K4118" s="247">
        <f>IF(A4118="","",A4118*D4118)</f>
      </c>
      <c r="L4118" s="246">
        <f>IF(A4118="","",IF(OR(A4118=1,A4118=0),H4118,0))</f>
      </c>
      <c r="M4118" s="246">
        <f>IF(A4118="","",IF(A4118=-1,H4118,0))</f>
      </c>
      <c r="N4118">
        <f>IF(J4118="","",IF(E4118="SGD",1,IF(E4118="USD",Settings!$B$22,IF(E4118="HKD",Settings!$B$23,1))))</f>
      </c>
      <c r="O4118">
        <f>IF(OR(B4118="",C4118="",E4118=""),0,(IF(A4118=-1,H4118,0)-IF(OR(A4118=1,A4118=0),H4118,0)+IF(A4118=2,H4118,0))*IF(E4118="SGD",1,IF(E4118="USD",Settings!$B$22,IF(E4118="HKD",Settings!$B$23,1))))</f>
        <v>0</v>
      </c>
      <c r="P4118">
        <f>IF(OR(B4118="",C4118="",E4118=""),0,IF(A4118=2,H4118*IF(E4118="SGD",1,IF(E4118="USD",Settings!$B$22,IF(E4118="HKD",Settings!$B$23,1))),0))</f>
        <v>0</v>
      </c>
      <c r="Q4118" s="312">
        <f>IF(OR(J4118="",G4118=""),"",G4118+ROW()/1000000)</f>
      </c>
      <c r="R4118" s="247">
        <f>IF(Q4118="","",SUMIFS(Txn[Signed Units],Txn[Key],J4118,Txn[Transaction Order],"&lt;="&amp;Q4118))</f>
      </c>
    </row>
    <row r="4119" spans="10:18" ht="15" customHeight="1" x14ac:dyDescent="0.15">
      <c r="J4119" s="246">
        <f>IF(OR(B4119="",C4119="",E4119=""),"",B4119&amp;":"&amp;C4119&amp;":"&amp;E4119)</f>
      </c>
      <c r="K4119" s="247">
        <f>IF(A4119="","",A4119*D4119)</f>
      </c>
      <c r="L4119" s="246">
        <f>IF(A4119="","",IF(OR(A4119=1,A4119=0),H4119,0))</f>
      </c>
      <c r="M4119" s="246">
        <f>IF(A4119="","",IF(A4119=-1,H4119,0))</f>
      </c>
      <c r="N4119">
        <f>IF(J4119="","",IF(E4119="SGD",1,IF(E4119="USD",Settings!$B$22,IF(E4119="HKD",Settings!$B$23,1))))</f>
      </c>
      <c r="O4119">
        <f>IF(OR(B4119="",C4119="",E4119=""),0,(IF(A4119=-1,H4119,0)-IF(OR(A4119=1,A4119=0),H4119,0)+IF(A4119=2,H4119,0))*IF(E4119="SGD",1,IF(E4119="USD",Settings!$B$22,IF(E4119="HKD",Settings!$B$23,1))))</f>
        <v>0</v>
      </c>
      <c r="P4119">
        <f>IF(OR(B4119="",C4119="",E4119=""),0,IF(A4119=2,H4119*IF(E4119="SGD",1,IF(E4119="USD",Settings!$B$22,IF(E4119="HKD",Settings!$B$23,1))),0))</f>
        <v>0</v>
      </c>
      <c r="Q4119" s="312">
        <f>IF(OR(J4119="",G4119=""),"",G4119+ROW()/1000000)</f>
      </c>
      <c r="R4119" s="247">
        <f>IF(Q4119="","",SUMIFS(Txn[Signed Units],Txn[Key],J4119,Txn[Transaction Order],"&lt;="&amp;Q4119))</f>
      </c>
    </row>
    <row r="4120" spans="10:18" ht="15" customHeight="1" x14ac:dyDescent="0.15">
      <c r="J4120" s="246">
        <f>IF(OR(B4120="",C4120="",E4120=""),"",B4120&amp;":"&amp;C4120&amp;":"&amp;E4120)</f>
      </c>
      <c r="K4120" s="247">
        <f>IF(A4120="","",A4120*D4120)</f>
      </c>
      <c r="L4120" s="246">
        <f>IF(A4120="","",IF(OR(A4120=1,A4120=0),H4120,0))</f>
      </c>
      <c r="M4120" s="246">
        <f>IF(A4120="","",IF(A4120=-1,H4120,0))</f>
      </c>
      <c r="N4120">
        <f>IF(J4120="","",IF(E4120="SGD",1,IF(E4120="USD",Settings!$B$22,IF(E4120="HKD",Settings!$B$23,1))))</f>
      </c>
      <c r="O4120">
        <f>IF(OR(B4120="",C4120="",E4120=""),0,(IF(A4120=-1,H4120,0)-IF(OR(A4120=1,A4120=0),H4120,0)+IF(A4120=2,H4120,0))*IF(E4120="SGD",1,IF(E4120="USD",Settings!$B$22,IF(E4120="HKD",Settings!$B$23,1))))</f>
        <v>0</v>
      </c>
      <c r="P4120">
        <f>IF(OR(B4120="",C4120="",E4120=""),0,IF(A4120=2,H4120*IF(E4120="SGD",1,IF(E4120="USD",Settings!$B$22,IF(E4120="HKD",Settings!$B$23,1))),0))</f>
        <v>0</v>
      </c>
      <c r="Q4120" s="312">
        <f>IF(OR(J4120="",G4120=""),"",G4120+ROW()/1000000)</f>
      </c>
      <c r="R4120" s="247">
        <f>IF(Q4120="","",SUMIFS(Txn[Signed Units],Txn[Key],J4120,Txn[Transaction Order],"&lt;="&amp;Q4120))</f>
      </c>
    </row>
    <row r="4121" spans="10:18" ht="15" customHeight="1" x14ac:dyDescent="0.15">
      <c r="J4121" s="246">
        <f>IF(OR(B4121="",C4121="",E4121=""),"",B4121&amp;":"&amp;C4121&amp;":"&amp;E4121)</f>
      </c>
      <c r="K4121" s="247">
        <f>IF(A4121="","",A4121*D4121)</f>
      </c>
      <c r="L4121" s="246">
        <f>IF(A4121="","",IF(OR(A4121=1,A4121=0),H4121,0))</f>
      </c>
      <c r="M4121" s="246">
        <f>IF(A4121="","",IF(A4121=-1,H4121,0))</f>
      </c>
      <c r="N4121">
        <f>IF(J4121="","",IF(E4121="SGD",1,IF(E4121="USD",Settings!$B$22,IF(E4121="HKD",Settings!$B$23,1))))</f>
      </c>
      <c r="O4121">
        <f>IF(OR(B4121="",C4121="",E4121=""),0,(IF(A4121=-1,H4121,0)-IF(OR(A4121=1,A4121=0),H4121,0)+IF(A4121=2,H4121,0))*IF(E4121="SGD",1,IF(E4121="USD",Settings!$B$22,IF(E4121="HKD",Settings!$B$23,1))))</f>
        <v>0</v>
      </c>
      <c r="P4121">
        <f>IF(OR(B4121="",C4121="",E4121=""),0,IF(A4121=2,H4121*IF(E4121="SGD",1,IF(E4121="USD",Settings!$B$22,IF(E4121="HKD",Settings!$B$23,1))),0))</f>
        <v>0</v>
      </c>
      <c r="Q4121" s="312">
        <f>IF(OR(J4121="",G4121=""),"",G4121+ROW()/1000000)</f>
      </c>
      <c r="R4121" s="247">
        <f>IF(Q4121="","",SUMIFS(Txn[Signed Units],Txn[Key],J4121,Txn[Transaction Order],"&lt;="&amp;Q4121))</f>
      </c>
    </row>
    <row r="4122" spans="10:18" ht="15" customHeight="1" x14ac:dyDescent="0.15">
      <c r="J4122" s="246">
        <f>IF(OR(B4122="",C4122="",E4122=""),"",B4122&amp;":"&amp;C4122&amp;":"&amp;E4122)</f>
      </c>
      <c r="K4122" s="247">
        <f>IF(A4122="","",A4122*D4122)</f>
      </c>
      <c r="L4122" s="246">
        <f>IF(A4122="","",IF(OR(A4122=1,A4122=0),H4122,0))</f>
      </c>
      <c r="M4122" s="246">
        <f>IF(A4122="","",IF(A4122=-1,H4122,0))</f>
      </c>
      <c r="N4122">
        <f>IF(J4122="","",IF(E4122="SGD",1,IF(E4122="USD",Settings!$B$22,IF(E4122="HKD",Settings!$B$23,1))))</f>
      </c>
      <c r="O4122">
        <f>IF(OR(B4122="",C4122="",E4122=""),0,(IF(A4122=-1,H4122,0)-IF(OR(A4122=1,A4122=0),H4122,0)+IF(A4122=2,H4122,0))*IF(E4122="SGD",1,IF(E4122="USD",Settings!$B$22,IF(E4122="HKD",Settings!$B$23,1))))</f>
        <v>0</v>
      </c>
      <c r="P4122">
        <f>IF(OR(B4122="",C4122="",E4122=""),0,IF(A4122=2,H4122*IF(E4122="SGD",1,IF(E4122="USD",Settings!$B$22,IF(E4122="HKD",Settings!$B$23,1))),0))</f>
        <v>0</v>
      </c>
      <c r="Q4122" s="312">
        <f>IF(OR(J4122="",G4122=""),"",G4122+ROW()/1000000)</f>
      </c>
      <c r="R4122" s="247">
        <f>IF(Q4122="","",SUMIFS(Txn[Signed Units],Txn[Key],J4122,Txn[Transaction Order],"&lt;="&amp;Q4122))</f>
      </c>
    </row>
    <row r="4123" spans="10:18" ht="15" customHeight="1" x14ac:dyDescent="0.15">
      <c r="J4123" s="246">
        <f>IF(OR(B4123="",C4123="",E4123=""),"",B4123&amp;":"&amp;C4123&amp;":"&amp;E4123)</f>
      </c>
      <c r="K4123" s="247">
        <f>IF(A4123="","",A4123*D4123)</f>
      </c>
      <c r="L4123" s="246">
        <f>IF(A4123="","",IF(OR(A4123=1,A4123=0),H4123,0))</f>
      </c>
      <c r="M4123" s="246">
        <f>IF(A4123="","",IF(A4123=-1,H4123,0))</f>
      </c>
      <c r="N4123">
        <f>IF(J4123="","",IF(E4123="SGD",1,IF(E4123="USD",Settings!$B$22,IF(E4123="HKD",Settings!$B$23,1))))</f>
      </c>
      <c r="O4123">
        <f>IF(OR(B4123="",C4123="",E4123=""),0,(IF(A4123=-1,H4123,0)-IF(OR(A4123=1,A4123=0),H4123,0)+IF(A4123=2,H4123,0))*IF(E4123="SGD",1,IF(E4123="USD",Settings!$B$22,IF(E4123="HKD",Settings!$B$23,1))))</f>
        <v>0</v>
      </c>
      <c r="P4123">
        <f>IF(OR(B4123="",C4123="",E4123=""),0,IF(A4123=2,H4123*IF(E4123="SGD",1,IF(E4123="USD",Settings!$B$22,IF(E4123="HKD",Settings!$B$23,1))),0))</f>
        <v>0</v>
      </c>
      <c r="Q4123" s="312">
        <f>IF(OR(J4123="",G4123=""),"",G4123+ROW()/1000000)</f>
      </c>
      <c r="R4123" s="247">
        <f>IF(Q4123="","",SUMIFS(Txn[Signed Units],Txn[Key],J4123,Txn[Transaction Order],"&lt;="&amp;Q4123))</f>
      </c>
    </row>
    <row r="4124" spans="10:18" ht="15" customHeight="1" x14ac:dyDescent="0.15">
      <c r="J4124" s="246">
        <f>IF(OR(B4124="",C4124="",E4124=""),"",B4124&amp;":"&amp;C4124&amp;":"&amp;E4124)</f>
      </c>
      <c r="K4124" s="247">
        <f>IF(A4124="","",A4124*D4124)</f>
      </c>
      <c r="L4124" s="246">
        <f>IF(A4124="","",IF(OR(A4124=1,A4124=0),H4124,0))</f>
      </c>
      <c r="M4124" s="246">
        <f>IF(A4124="","",IF(A4124=-1,H4124,0))</f>
      </c>
      <c r="N4124">
        <f>IF(J4124="","",IF(E4124="SGD",1,IF(E4124="USD",Settings!$B$22,IF(E4124="HKD",Settings!$B$23,1))))</f>
      </c>
      <c r="O4124">
        <f>IF(OR(B4124="",C4124="",E4124=""),0,(IF(A4124=-1,H4124,0)-IF(OR(A4124=1,A4124=0),H4124,0)+IF(A4124=2,H4124,0))*IF(E4124="SGD",1,IF(E4124="USD",Settings!$B$22,IF(E4124="HKD",Settings!$B$23,1))))</f>
        <v>0</v>
      </c>
      <c r="P4124">
        <f>IF(OR(B4124="",C4124="",E4124=""),0,IF(A4124=2,H4124*IF(E4124="SGD",1,IF(E4124="USD",Settings!$B$22,IF(E4124="HKD",Settings!$B$23,1))),0))</f>
        <v>0</v>
      </c>
      <c r="Q4124" s="312">
        <f>IF(OR(J4124="",G4124=""),"",G4124+ROW()/1000000)</f>
      </c>
      <c r="R4124" s="247">
        <f>IF(Q4124="","",SUMIFS(Txn[Signed Units],Txn[Key],J4124,Txn[Transaction Order],"&lt;="&amp;Q4124))</f>
      </c>
    </row>
    <row r="4125" spans="10:18" ht="15" customHeight="1" x14ac:dyDescent="0.15">
      <c r="J4125" s="246">
        <f>IF(OR(B4125="",C4125="",E4125=""),"",B4125&amp;":"&amp;C4125&amp;":"&amp;E4125)</f>
      </c>
      <c r="K4125" s="247">
        <f>IF(A4125="","",A4125*D4125)</f>
      </c>
      <c r="L4125" s="246">
        <f>IF(A4125="","",IF(OR(A4125=1,A4125=0),H4125,0))</f>
      </c>
      <c r="M4125" s="246">
        <f>IF(A4125="","",IF(A4125=-1,H4125,0))</f>
      </c>
      <c r="N4125">
        <f>IF(J4125="","",IF(E4125="SGD",1,IF(E4125="USD",Settings!$B$22,IF(E4125="HKD",Settings!$B$23,1))))</f>
      </c>
      <c r="O4125">
        <f>IF(OR(B4125="",C4125="",E4125=""),0,(IF(A4125=-1,H4125,0)-IF(OR(A4125=1,A4125=0),H4125,0)+IF(A4125=2,H4125,0))*IF(E4125="SGD",1,IF(E4125="USD",Settings!$B$22,IF(E4125="HKD",Settings!$B$23,1))))</f>
        <v>0</v>
      </c>
      <c r="P4125">
        <f>IF(OR(B4125="",C4125="",E4125=""),0,IF(A4125=2,H4125*IF(E4125="SGD",1,IF(E4125="USD",Settings!$B$22,IF(E4125="HKD",Settings!$B$23,1))),0))</f>
        <v>0</v>
      </c>
      <c r="Q4125" s="312">
        <f>IF(OR(J4125="",G4125=""),"",G4125+ROW()/1000000)</f>
      </c>
      <c r="R4125" s="247">
        <f>IF(Q4125="","",SUMIFS(Txn[Signed Units],Txn[Key],J4125,Txn[Transaction Order],"&lt;="&amp;Q4125))</f>
      </c>
    </row>
    <row r="4126" spans="10:18" ht="15" customHeight="1" x14ac:dyDescent="0.15">
      <c r="J4126" s="246">
        <f>IF(OR(B4126="",C4126="",E4126=""),"",B4126&amp;":"&amp;C4126&amp;":"&amp;E4126)</f>
      </c>
      <c r="K4126" s="247">
        <f>IF(A4126="","",A4126*D4126)</f>
      </c>
      <c r="L4126" s="246">
        <f>IF(A4126="","",IF(OR(A4126=1,A4126=0),H4126,0))</f>
      </c>
      <c r="M4126" s="246">
        <f>IF(A4126="","",IF(A4126=-1,H4126,0))</f>
      </c>
      <c r="N4126">
        <f>IF(J4126="","",IF(E4126="SGD",1,IF(E4126="USD",Settings!$B$22,IF(E4126="HKD",Settings!$B$23,1))))</f>
      </c>
      <c r="O4126">
        <f>IF(OR(B4126="",C4126="",E4126=""),0,(IF(A4126=-1,H4126,0)-IF(OR(A4126=1,A4126=0),H4126,0)+IF(A4126=2,H4126,0))*IF(E4126="SGD",1,IF(E4126="USD",Settings!$B$22,IF(E4126="HKD",Settings!$B$23,1))))</f>
        <v>0</v>
      </c>
      <c r="P4126">
        <f>IF(OR(B4126="",C4126="",E4126=""),0,IF(A4126=2,H4126*IF(E4126="SGD",1,IF(E4126="USD",Settings!$B$22,IF(E4126="HKD",Settings!$B$23,1))),0))</f>
        <v>0</v>
      </c>
      <c r="Q4126" s="312">
        <f>IF(OR(J4126="",G4126=""),"",G4126+ROW()/1000000)</f>
      </c>
      <c r="R4126" s="247">
        <f>IF(Q4126="","",SUMIFS(Txn[Signed Units],Txn[Key],J4126,Txn[Transaction Order],"&lt;="&amp;Q4126))</f>
      </c>
    </row>
    <row r="4127" spans="10:18" ht="15" customHeight="1" x14ac:dyDescent="0.15">
      <c r="J4127" s="246">
        <f>IF(OR(B4127="",C4127="",E4127=""),"",B4127&amp;":"&amp;C4127&amp;":"&amp;E4127)</f>
      </c>
      <c r="K4127" s="247">
        <f>IF(A4127="","",A4127*D4127)</f>
      </c>
      <c r="L4127" s="246">
        <f>IF(A4127="","",IF(OR(A4127=1,A4127=0),H4127,0))</f>
      </c>
      <c r="M4127" s="246">
        <f>IF(A4127="","",IF(A4127=-1,H4127,0))</f>
      </c>
      <c r="N4127">
        <f>IF(J4127="","",IF(E4127="SGD",1,IF(E4127="USD",Settings!$B$22,IF(E4127="HKD",Settings!$B$23,1))))</f>
      </c>
      <c r="O4127">
        <f>IF(OR(B4127="",C4127="",E4127=""),0,(IF(A4127=-1,H4127,0)-IF(OR(A4127=1,A4127=0),H4127,0)+IF(A4127=2,H4127,0))*IF(E4127="SGD",1,IF(E4127="USD",Settings!$B$22,IF(E4127="HKD",Settings!$B$23,1))))</f>
        <v>0</v>
      </c>
      <c r="P4127">
        <f>IF(OR(B4127="",C4127="",E4127=""),0,IF(A4127=2,H4127*IF(E4127="SGD",1,IF(E4127="USD",Settings!$B$22,IF(E4127="HKD",Settings!$B$23,1))),0))</f>
        <v>0</v>
      </c>
      <c r="Q4127" s="312">
        <f>IF(OR(J4127="",G4127=""),"",G4127+ROW()/1000000)</f>
      </c>
      <c r="R4127" s="247">
        <f>IF(Q4127="","",SUMIFS(Txn[Signed Units],Txn[Key],J4127,Txn[Transaction Order],"&lt;="&amp;Q4127))</f>
      </c>
    </row>
    <row r="4128" spans="10:18" ht="15" customHeight="1" x14ac:dyDescent="0.15">
      <c r="J4128" s="246">
        <f>IF(OR(B4128="",C4128="",E4128=""),"",B4128&amp;":"&amp;C4128&amp;":"&amp;E4128)</f>
      </c>
      <c r="K4128" s="247">
        <f>IF(A4128="","",A4128*D4128)</f>
      </c>
      <c r="L4128" s="246">
        <f>IF(A4128="","",IF(OR(A4128=1,A4128=0),H4128,0))</f>
      </c>
      <c r="M4128" s="246">
        <f>IF(A4128="","",IF(A4128=-1,H4128,0))</f>
      </c>
      <c r="N4128">
        <f>IF(J4128="","",IF(E4128="SGD",1,IF(E4128="USD",Settings!$B$22,IF(E4128="HKD",Settings!$B$23,1))))</f>
      </c>
      <c r="O4128">
        <f>IF(OR(B4128="",C4128="",E4128=""),0,(IF(A4128=-1,H4128,0)-IF(OR(A4128=1,A4128=0),H4128,0)+IF(A4128=2,H4128,0))*IF(E4128="SGD",1,IF(E4128="USD",Settings!$B$22,IF(E4128="HKD",Settings!$B$23,1))))</f>
        <v>0</v>
      </c>
      <c r="P4128">
        <f>IF(OR(B4128="",C4128="",E4128=""),0,IF(A4128=2,H4128*IF(E4128="SGD",1,IF(E4128="USD",Settings!$B$22,IF(E4128="HKD",Settings!$B$23,1))),0))</f>
        <v>0</v>
      </c>
      <c r="Q4128" s="312">
        <f>IF(OR(J4128="",G4128=""),"",G4128+ROW()/1000000)</f>
      </c>
      <c r="R4128" s="247">
        <f>IF(Q4128="","",SUMIFS(Txn[Signed Units],Txn[Key],J4128,Txn[Transaction Order],"&lt;="&amp;Q4128))</f>
      </c>
    </row>
    <row r="4129" spans="10:18" ht="15" customHeight="1" x14ac:dyDescent="0.15">
      <c r="J4129" s="246">
        <f>IF(OR(B4129="",C4129="",E4129=""),"",B4129&amp;":"&amp;C4129&amp;":"&amp;E4129)</f>
      </c>
      <c r="K4129" s="247">
        <f>IF(A4129="","",A4129*D4129)</f>
      </c>
      <c r="L4129" s="246">
        <f>IF(A4129="","",IF(OR(A4129=1,A4129=0),H4129,0))</f>
      </c>
      <c r="M4129" s="246">
        <f>IF(A4129="","",IF(A4129=-1,H4129,0))</f>
      </c>
      <c r="N4129">
        <f>IF(J4129="","",IF(E4129="SGD",1,IF(E4129="USD",Settings!$B$22,IF(E4129="HKD",Settings!$B$23,1))))</f>
      </c>
      <c r="O4129">
        <f>IF(OR(B4129="",C4129="",E4129=""),0,(IF(A4129=-1,H4129,0)-IF(OR(A4129=1,A4129=0),H4129,0)+IF(A4129=2,H4129,0))*IF(E4129="SGD",1,IF(E4129="USD",Settings!$B$22,IF(E4129="HKD",Settings!$B$23,1))))</f>
        <v>0</v>
      </c>
      <c r="P4129">
        <f>IF(OR(B4129="",C4129="",E4129=""),0,IF(A4129=2,H4129*IF(E4129="SGD",1,IF(E4129="USD",Settings!$B$22,IF(E4129="HKD",Settings!$B$23,1))),0))</f>
        <v>0</v>
      </c>
      <c r="Q4129" s="312">
        <f>IF(OR(J4129="",G4129=""),"",G4129+ROW()/1000000)</f>
      </c>
      <c r="R4129" s="247">
        <f>IF(Q4129="","",SUMIFS(Txn[Signed Units],Txn[Key],J4129,Txn[Transaction Order],"&lt;="&amp;Q4129))</f>
      </c>
    </row>
    <row r="4130" spans="10:18" ht="15" customHeight="1" x14ac:dyDescent="0.15">
      <c r="J4130" s="246">
        <f>IF(OR(B4130="",C4130="",E4130=""),"",B4130&amp;":"&amp;C4130&amp;":"&amp;E4130)</f>
      </c>
      <c r="K4130" s="247">
        <f>IF(A4130="","",A4130*D4130)</f>
      </c>
      <c r="L4130" s="246">
        <f>IF(A4130="","",IF(OR(A4130=1,A4130=0),H4130,0))</f>
      </c>
      <c r="M4130" s="246">
        <f>IF(A4130="","",IF(A4130=-1,H4130,0))</f>
      </c>
      <c r="N4130">
        <f>IF(J4130="","",IF(E4130="SGD",1,IF(E4130="USD",Settings!$B$22,IF(E4130="HKD",Settings!$B$23,1))))</f>
      </c>
      <c r="O4130">
        <f>IF(OR(B4130="",C4130="",E4130=""),0,(IF(A4130=-1,H4130,0)-IF(OR(A4130=1,A4130=0),H4130,0)+IF(A4130=2,H4130,0))*IF(E4130="SGD",1,IF(E4130="USD",Settings!$B$22,IF(E4130="HKD",Settings!$B$23,1))))</f>
        <v>0</v>
      </c>
      <c r="P4130">
        <f>IF(OR(B4130="",C4130="",E4130=""),0,IF(A4130=2,H4130*IF(E4130="SGD",1,IF(E4130="USD",Settings!$B$22,IF(E4130="HKD",Settings!$B$23,1))),0))</f>
        <v>0</v>
      </c>
      <c r="Q4130" s="312">
        <f>IF(OR(J4130="",G4130=""),"",G4130+ROW()/1000000)</f>
      </c>
      <c r="R4130" s="247">
        <f>IF(Q4130="","",SUMIFS(Txn[Signed Units],Txn[Key],J4130,Txn[Transaction Order],"&lt;="&amp;Q4130))</f>
      </c>
    </row>
    <row r="4131" spans="10:18" ht="15" customHeight="1" x14ac:dyDescent="0.15">
      <c r="J4131" s="246">
        <f>IF(OR(B4131="",C4131="",E4131=""),"",B4131&amp;":"&amp;C4131&amp;":"&amp;E4131)</f>
      </c>
      <c r="K4131" s="247">
        <f>IF(A4131="","",A4131*D4131)</f>
      </c>
      <c r="L4131" s="246">
        <f>IF(A4131="","",IF(OR(A4131=1,A4131=0),H4131,0))</f>
      </c>
      <c r="M4131" s="246">
        <f>IF(A4131="","",IF(A4131=-1,H4131,0))</f>
      </c>
      <c r="N4131">
        <f>IF(J4131="","",IF(E4131="SGD",1,IF(E4131="USD",Settings!$B$22,IF(E4131="HKD",Settings!$B$23,1))))</f>
      </c>
      <c r="O4131">
        <f>IF(OR(B4131="",C4131="",E4131=""),0,(IF(A4131=-1,H4131,0)-IF(OR(A4131=1,A4131=0),H4131,0)+IF(A4131=2,H4131,0))*IF(E4131="SGD",1,IF(E4131="USD",Settings!$B$22,IF(E4131="HKD",Settings!$B$23,1))))</f>
        <v>0</v>
      </c>
      <c r="P4131">
        <f>IF(OR(B4131="",C4131="",E4131=""),0,IF(A4131=2,H4131*IF(E4131="SGD",1,IF(E4131="USD",Settings!$B$22,IF(E4131="HKD",Settings!$B$23,1))),0))</f>
        <v>0</v>
      </c>
      <c r="Q4131" s="312">
        <f>IF(OR(J4131="",G4131=""),"",G4131+ROW()/1000000)</f>
      </c>
      <c r="R4131" s="247">
        <f>IF(Q4131="","",SUMIFS(Txn[Signed Units],Txn[Key],J4131,Txn[Transaction Order],"&lt;="&amp;Q4131))</f>
      </c>
    </row>
    <row r="4132" spans="10:18" ht="15" customHeight="1" x14ac:dyDescent="0.15">
      <c r="J4132" s="246">
        <f>IF(OR(B4132="",C4132="",E4132=""),"",B4132&amp;":"&amp;C4132&amp;":"&amp;E4132)</f>
      </c>
      <c r="K4132" s="247">
        <f>IF(A4132="","",A4132*D4132)</f>
      </c>
      <c r="L4132" s="246">
        <f>IF(A4132="","",IF(OR(A4132=1,A4132=0),H4132,0))</f>
      </c>
      <c r="M4132" s="246">
        <f>IF(A4132="","",IF(A4132=-1,H4132,0))</f>
      </c>
      <c r="N4132">
        <f>IF(J4132="","",IF(E4132="SGD",1,IF(E4132="USD",Settings!$B$22,IF(E4132="HKD",Settings!$B$23,1))))</f>
      </c>
      <c r="O4132">
        <f>IF(OR(B4132="",C4132="",E4132=""),0,(IF(A4132=-1,H4132,0)-IF(OR(A4132=1,A4132=0),H4132,0)+IF(A4132=2,H4132,0))*IF(E4132="SGD",1,IF(E4132="USD",Settings!$B$22,IF(E4132="HKD",Settings!$B$23,1))))</f>
        <v>0</v>
      </c>
      <c r="P4132">
        <f>IF(OR(B4132="",C4132="",E4132=""),0,IF(A4132=2,H4132*IF(E4132="SGD",1,IF(E4132="USD",Settings!$B$22,IF(E4132="HKD",Settings!$B$23,1))),0))</f>
        <v>0</v>
      </c>
      <c r="Q4132" s="312">
        <f>IF(OR(J4132="",G4132=""),"",G4132+ROW()/1000000)</f>
      </c>
      <c r="R4132" s="247">
        <f>IF(Q4132="","",SUMIFS(Txn[Signed Units],Txn[Key],J4132,Txn[Transaction Order],"&lt;="&amp;Q4132))</f>
      </c>
    </row>
    <row r="4133" spans="10:18" ht="15" customHeight="1" x14ac:dyDescent="0.15">
      <c r="J4133" s="246">
        <f>IF(OR(B4133="",C4133="",E4133=""),"",B4133&amp;":"&amp;C4133&amp;":"&amp;E4133)</f>
      </c>
      <c r="K4133" s="247">
        <f>IF(A4133="","",A4133*D4133)</f>
      </c>
      <c r="L4133" s="246">
        <f>IF(A4133="","",IF(OR(A4133=1,A4133=0),H4133,0))</f>
      </c>
      <c r="M4133" s="246">
        <f>IF(A4133="","",IF(A4133=-1,H4133,0))</f>
      </c>
      <c r="N4133">
        <f>IF(J4133="","",IF(E4133="SGD",1,IF(E4133="USD",Settings!$B$22,IF(E4133="HKD",Settings!$B$23,1))))</f>
      </c>
      <c r="O4133">
        <f>IF(OR(B4133="",C4133="",E4133=""),0,(IF(A4133=-1,H4133,0)-IF(OR(A4133=1,A4133=0),H4133,0)+IF(A4133=2,H4133,0))*IF(E4133="SGD",1,IF(E4133="USD",Settings!$B$22,IF(E4133="HKD",Settings!$B$23,1))))</f>
        <v>0</v>
      </c>
      <c r="P4133">
        <f>IF(OR(B4133="",C4133="",E4133=""),0,IF(A4133=2,H4133*IF(E4133="SGD",1,IF(E4133="USD",Settings!$B$22,IF(E4133="HKD",Settings!$B$23,1))),0))</f>
        <v>0</v>
      </c>
      <c r="Q4133" s="312">
        <f>IF(OR(J4133="",G4133=""),"",G4133+ROW()/1000000)</f>
      </c>
      <c r="R4133" s="247">
        <f>IF(Q4133="","",SUMIFS(Txn[Signed Units],Txn[Key],J4133,Txn[Transaction Order],"&lt;="&amp;Q4133))</f>
      </c>
    </row>
    <row r="4134" spans="10:18" ht="15" customHeight="1" x14ac:dyDescent="0.15">
      <c r="J4134" s="246">
        <f>IF(OR(B4134="",C4134="",E4134=""),"",B4134&amp;":"&amp;C4134&amp;":"&amp;E4134)</f>
      </c>
      <c r="K4134" s="247">
        <f>IF(A4134="","",A4134*D4134)</f>
      </c>
      <c r="L4134" s="246">
        <f>IF(A4134="","",IF(OR(A4134=1,A4134=0),H4134,0))</f>
      </c>
      <c r="M4134" s="246">
        <f>IF(A4134="","",IF(A4134=-1,H4134,0))</f>
      </c>
      <c r="N4134">
        <f>IF(J4134="","",IF(E4134="SGD",1,IF(E4134="USD",Settings!$B$22,IF(E4134="HKD",Settings!$B$23,1))))</f>
      </c>
      <c r="O4134">
        <f>IF(OR(B4134="",C4134="",E4134=""),0,(IF(A4134=-1,H4134,0)-IF(OR(A4134=1,A4134=0),H4134,0)+IF(A4134=2,H4134,0))*IF(E4134="SGD",1,IF(E4134="USD",Settings!$B$22,IF(E4134="HKD",Settings!$B$23,1))))</f>
        <v>0</v>
      </c>
      <c r="P4134">
        <f>IF(OR(B4134="",C4134="",E4134=""),0,IF(A4134=2,H4134*IF(E4134="SGD",1,IF(E4134="USD",Settings!$B$22,IF(E4134="HKD",Settings!$B$23,1))),0))</f>
        <v>0</v>
      </c>
      <c r="Q4134" s="312">
        <f>IF(OR(J4134="",G4134=""),"",G4134+ROW()/1000000)</f>
      </c>
      <c r="R4134" s="247">
        <f>IF(Q4134="","",SUMIFS(Txn[Signed Units],Txn[Key],J4134,Txn[Transaction Order],"&lt;="&amp;Q4134))</f>
      </c>
    </row>
    <row r="4135" spans="10:18" ht="15" customHeight="1" x14ac:dyDescent="0.15">
      <c r="J4135" s="246">
        <f>IF(OR(B4135="",C4135="",E4135=""),"",B4135&amp;":"&amp;C4135&amp;":"&amp;E4135)</f>
      </c>
      <c r="K4135" s="247">
        <f>IF(A4135="","",A4135*D4135)</f>
      </c>
      <c r="L4135" s="246">
        <f>IF(A4135="","",IF(OR(A4135=1,A4135=0),H4135,0))</f>
      </c>
      <c r="M4135" s="246">
        <f>IF(A4135="","",IF(A4135=-1,H4135,0))</f>
      </c>
      <c r="N4135">
        <f>IF(J4135="","",IF(E4135="SGD",1,IF(E4135="USD",Settings!$B$22,IF(E4135="HKD",Settings!$B$23,1))))</f>
      </c>
      <c r="O4135">
        <f>IF(OR(B4135="",C4135="",E4135=""),0,(IF(A4135=-1,H4135,0)-IF(OR(A4135=1,A4135=0),H4135,0)+IF(A4135=2,H4135,0))*IF(E4135="SGD",1,IF(E4135="USD",Settings!$B$22,IF(E4135="HKD",Settings!$B$23,1))))</f>
        <v>0</v>
      </c>
      <c r="P4135">
        <f>IF(OR(B4135="",C4135="",E4135=""),0,IF(A4135=2,H4135*IF(E4135="SGD",1,IF(E4135="USD",Settings!$B$22,IF(E4135="HKD",Settings!$B$23,1))),0))</f>
        <v>0</v>
      </c>
      <c r="Q4135" s="312">
        <f>IF(OR(J4135="",G4135=""),"",G4135+ROW()/1000000)</f>
      </c>
      <c r="R4135" s="247">
        <f>IF(Q4135="","",SUMIFS(Txn[Signed Units],Txn[Key],J4135,Txn[Transaction Order],"&lt;="&amp;Q4135))</f>
      </c>
    </row>
    <row r="4136" spans="10:18" ht="15" customHeight="1" x14ac:dyDescent="0.15">
      <c r="J4136" s="246">
        <f>IF(OR(B4136="",C4136="",E4136=""),"",B4136&amp;":"&amp;C4136&amp;":"&amp;E4136)</f>
      </c>
      <c r="K4136" s="247">
        <f>IF(A4136="","",A4136*D4136)</f>
      </c>
      <c r="L4136" s="246">
        <f>IF(A4136="","",IF(OR(A4136=1,A4136=0),H4136,0))</f>
      </c>
      <c r="M4136" s="246">
        <f>IF(A4136="","",IF(A4136=-1,H4136,0))</f>
      </c>
      <c r="N4136">
        <f>IF(J4136="","",IF(E4136="SGD",1,IF(E4136="USD",Settings!$B$22,IF(E4136="HKD",Settings!$B$23,1))))</f>
      </c>
      <c r="O4136">
        <f>IF(OR(B4136="",C4136="",E4136=""),0,(IF(A4136=-1,H4136,0)-IF(OR(A4136=1,A4136=0),H4136,0)+IF(A4136=2,H4136,0))*IF(E4136="SGD",1,IF(E4136="USD",Settings!$B$22,IF(E4136="HKD",Settings!$B$23,1))))</f>
        <v>0</v>
      </c>
      <c r="P4136">
        <f>IF(OR(B4136="",C4136="",E4136=""),0,IF(A4136=2,H4136*IF(E4136="SGD",1,IF(E4136="USD",Settings!$B$22,IF(E4136="HKD",Settings!$B$23,1))),0))</f>
        <v>0</v>
      </c>
      <c r="Q4136" s="312">
        <f>IF(OR(J4136="",G4136=""),"",G4136+ROW()/1000000)</f>
      </c>
      <c r="R4136" s="247">
        <f>IF(Q4136="","",SUMIFS(Txn[Signed Units],Txn[Key],J4136,Txn[Transaction Order],"&lt;="&amp;Q4136))</f>
      </c>
    </row>
    <row r="4137" spans="10:18" ht="15" customHeight="1" x14ac:dyDescent="0.15">
      <c r="J4137" s="246">
        <f>IF(OR(B4137="",C4137="",E4137=""),"",B4137&amp;":"&amp;C4137&amp;":"&amp;E4137)</f>
      </c>
      <c r="K4137" s="247">
        <f>IF(A4137="","",A4137*D4137)</f>
      </c>
      <c r="L4137" s="246">
        <f>IF(A4137="","",IF(OR(A4137=1,A4137=0),H4137,0))</f>
      </c>
      <c r="M4137" s="246">
        <f>IF(A4137="","",IF(A4137=-1,H4137,0))</f>
      </c>
      <c r="N4137">
        <f>IF(J4137="","",IF(E4137="SGD",1,IF(E4137="USD",Settings!$B$22,IF(E4137="HKD",Settings!$B$23,1))))</f>
      </c>
      <c r="O4137">
        <f>IF(OR(B4137="",C4137="",E4137=""),0,(IF(A4137=-1,H4137,0)-IF(OR(A4137=1,A4137=0),H4137,0)+IF(A4137=2,H4137,0))*IF(E4137="SGD",1,IF(E4137="USD",Settings!$B$22,IF(E4137="HKD",Settings!$B$23,1))))</f>
        <v>0</v>
      </c>
      <c r="P4137">
        <f>IF(OR(B4137="",C4137="",E4137=""),0,IF(A4137=2,H4137*IF(E4137="SGD",1,IF(E4137="USD",Settings!$B$22,IF(E4137="HKD",Settings!$B$23,1))),0))</f>
        <v>0</v>
      </c>
      <c r="Q4137" s="312">
        <f>IF(OR(J4137="",G4137=""),"",G4137+ROW()/1000000)</f>
      </c>
      <c r="R4137" s="247">
        <f>IF(Q4137="","",SUMIFS(Txn[Signed Units],Txn[Key],J4137,Txn[Transaction Order],"&lt;="&amp;Q4137))</f>
      </c>
    </row>
    <row r="4138" spans="10:18" ht="15" customHeight="1" x14ac:dyDescent="0.15">
      <c r="J4138" s="246">
        <f>IF(OR(B4138="",C4138="",E4138=""),"",B4138&amp;":"&amp;C4138&amp;":"&amp;E4138)</f>
      </c>
      <c r="K4138" s="247">
        <f>IF(A4138="","",A4138*D4138)</f>
      </c>
      <c r="L4138" s="246">
        <f>IF(A4138="","",IF(OR(A4138=1,A4138=0),H4138,0))</f>
      </c>
      <c r="M4138" s="246">
        <f>IF(A4138="","",IF(A4138=-1,H4138,0))</f>
      </c>
      <c r="N4138">
        <f>IF(J4138="","",IF(E4138="SGD",1,IF(E4138="USD",Settings!$B$22,IF(E4138="HKD",Settings!$B$23,1))))</f>
      </c>
      <c r="O4138">
        <f>IF(OR(B4138="",C4138="",E4138=""),0,(IF(A4138=-1,H4138,0)-IF(OR(A4138=1,A4138=0),H4138,0)+IF(A4138=2,H4138,0))*IF(E4138="SGD",1,IF(E4138="USD",Settings!$B$22,IF(E4138="HKD",Settings!$B$23,1))))</f>
        <v>0</v>
      </c>
      <c r="P4138">
        <f>IF(OR(B4138="",C4138="",E4138=""),0,IF(A4138=2,H4138*IF(E4138="SGD",1,IF(E4138="USD",Settings!$B$22,IF(E4138="HKD",Settings!$B$23,1))),0))</f>
        <v>0</v>
      </c>
      <c r="Q4138" s="312">
        <f>IF(OR(J4138="",G4138=""),"",G4138+ROW()/1000000)</f>
      </c>
      <c r="R4138" s="247">
        <f>IF(Q4138="","",SUMIFS(Txn[Signed Units],Txn[Key],J4138,Txn[Transaction Order],"&lt;="&amp;Q4138))</f>
      </c>
    </row>
    <row r="4139" spans="10:18" ht="15" customHeight="1" x14ac:dyDescent="0.15">
      <c r="J4139" s="246">
        <f>IF(OR(B4139="",C4139="",E4139=""),"",B4139&amp;":"&amp;C4139&amp;":"&amp;E4139)</f>
      </c>
      <c r="K4139" s="247">
        <f>IF(A4139="","",A4139*D4139)</f>
      </c>
      <c r="L4139" s="246">
        <f>IF(A4139="","",IF(OR(A4139=1,A4139=0),H4139,0))</f>
      </c>
      <c r="M4139" s="246">
        <f>IF(A4139="","",IF(A4139=-1,H4139,0))</f>
      </c>
      <c r="N4139">
        <f>IF(J4139="","",IF(E4139="SGD",1,IF(E4139="USD",Settings!$B$22,IF(E4139="HKD",Settings!$B$23,1))))</f>
      </c>
      <c r="O4139">
        <f>IF(OR(B4139="",C4139="",E4139=""),0,(IF(A4139=-1,H4139,0)-IF(OR(A4139=1,A4139=0),H4139,0)+IF(A4139=2,H4139,0))*IF(E4139="SGD",1,IF(E4139="USD",Settings!$B$22,IF(E4139="HKD",Settings!$B$23,1))))</f>
        <v>0</v>
      </c>
      <c r="P4139">
        <f>IF(OR(B4139="",C4139="",E4139=""),0,IF(A4139=2,H4139*IF(E4139="SGD",1,IF(E4139="USD",Settings!$B$22,IF(E4139="HKD",Settings!$B$23,1))),0))</f>
        <v>0</v>
      </c>
      <c r="Q4139" s="312">
        <f>IF(OR(J4139="",G4139=""),"",G4139+ROW()/1000000)</f>
      </c>
      <c r="R4139" s="247">
        <f>IF(Q4139="","",SUMIFS(Txn[Signed Units],Txn[Key],J4139,Txn[Transaction Order],"&lt;="&amp;Q4139))</f>
      </c>
    </row>
    <row r="4140" spans="10:18" ht="15" customHeight="1" x14ac:dyDescent="0.15">
      <c r="J4140" s="246">
        <f>IF(OR(B4140="",C4140="",E4140=""),"",B4140&amp;":"&amp;C4140&amp;":"&amp;E4140)</f>
      </c>
      <c r="K4140" s="247">
        <f>IF(A4140="","",A4140*D4140)</f>
      </c>
      <c r="L4140" s="246">
        <f>IF(A4140="","",IF(OR(A4140=1,A4140=0),H4140,0))</f>
      </c>
      <c r="M4140" s="246">
        <f>IF(A4140="","",IF(A4140=-1,H4140,0))</f>
      </c>
      <c r="N4140">
        <f>IF(J4140="","",IF(E4140="SGD",1,IF(E4140="USD",Settings!$B$22,IF(E4140="HKD",Settings!$B$23,1))))</f>
      </c>
      <c r="O4140">
        <f>IF(OR(B4140="",C4140="",E4140=""),0,(IF(A4140=-1,H4140,0)-IF(OR(A4140=1,A4140=0),H4140,0)+IF(A4140=2,H4140,0))*IF(E4140="SGD",1,IF(E4140="USD",Settings!$B$22,IF(E4140="HKD",Settings!$B$23,1))))</f>
        <v>0</v>
      </c>
      <c r="P4140">
        <f>IF(OR(B4140="",C4140="",E4140=""),0,IF(A4140=2,H4140*IF(E4140="SGD",1,IF(E4140="USD",Settings!$B$22,IF(E4140="HKD",Settings!$B$23,1))),0))</f>
        <v>0</v>
      </c>
      <c r="Q4140" s="312">
        <f>IF(OR(J4140="",G4140=""),"",G4140+ROW()/1000000)</f>
      </c>
      <c r="R4140" s="247">
        <f>IF(Q4140="","",SUMIFS(Txn[Signed Units],Txn[Key],J4140,Txn[Transaction Order],"&lt;="&amp;Q4140))</f>
      </c>
    </row>
    <row r="4141" spans="10:18" ht="15" customHeight="1" x14ac:dyDescent="0.15">
      <c r="J4141" s="246">
        <f>IF(OR(B4141="",C4141="",E4141=""),"",B4141&amp;":"&amp;C4141&amp;":"&amp;E4141)</f>
      </c>
      <c r="K4141" s="247">
        <f>IF(A4141="","",A4141*D4141)</f>
      </c>
      <c r="L4141" s="246">
        <f>IF(A4141="","",IF(OR(A4141=1,A4141=0),H4141,0))</f>
      </c>
      <c r="M4141" s="246">
        <f>IF(A4141="","",IF(A4141=-1,H4141,0))</f>
      </c>
      <c r="N4141">
        <f>IF(J4141="","",IF(E4141="SGD",1,IF(E4141="USD",Settings!$B$22,IF(E4141="HKD",Settings!$B$23,1))))</f>
      </c>
      <c r="O4141">
        <f>IF(OR(B4141="",C4141="",E4141=""),0,(IF(A4141=-1,H4141,0)-IF(OR(A4141=1,A4141=0),H4141,0)+IF(A4141=2,H4141,0))*IF(E4141="SGD",1,IF(E4141="USD",Settings!$B$22,IF(E4141="HKD",Settings!$B$23,1))))</f>
        <v>0</v>
      </c>
      <c r="P4141">
        <f>IF(OR(B4141="",C4141="",E4141=""),0,IF(A4141=2,H4141*IF(E4141="SGD",1,IF(E4141="USD",Settings!$B$22,IF(E4141="HKD",Settings!$B$23,1))),0))</f>
        <v>0</v>
      </c>
      <c r="Q4141" s="312">
        <f>IF(OR(J4141="",G4141=""),"",G4141+ROW()/1000000)</f>
      </c>
      <c r="R4141" s="247">
        <f>IF(Q4141="","",SUMIFS(Txn[Signed Units],Txn[Key],J4141,Txn[Transaction Order],"&lt;="&amp;Q4141))</f>
      </c>
    </row>
    <row r="4142" spans="10:18" ht="15" customHeight="1" x14ac:dyDescent="0.15">
      <c r="J4142" s="246">
        <f>IF(OR(B4142="",C4142="",E4142=""),"",B4142&amp;":"&amp;C4142&amp;":"&amp;E4142)</f>
      </c>
      <c r="K4142" s="247">
        <f>IF(A4142="","",A4142*D4142)</f>
      </c>
      <c r="L4142" s="246">
        <f>IF(A4142="","",IF(OR(A4142=1,A4142=0),H4142,0))</f>
      </c>
      <c r="M4142" s="246">
        <f>IF(A4142="","",IF(A4142=-1,H4142,0))</f>
      </c>
      <c r="N4142">
        <f>IF(J4142="","",IF(E4142="SGD",1,IF(E4142="USD",Settings!$B$22,IF(E4142="HKD",Settings!$B$23,1))))</f>
      </c>
      <c r="O4142">
        <f>IF(OR(B4142="",C4142="",E4142=""),0,(IF(A4142=-1,H4142,0)-IF(OR(A4142=1,A4142=0),H4142,0)+IF(A4142=2,H4142,0))*IF(E4142="SGD",1,IF(E4142="USD",Settings!$B$22,IF(E4142="HKD",Settings!$B$23,1))))</f>
        <v>0</v>
      </c>
      <c r="P4142">
        <f>IF(OR(B4142="",C4142="",E4142=""),0,IF(A4142=2,H4142*IF(E4142="SGD",1,IF(E4142="USD",Settings!$B$22,IF(E4142="HKD",Settings!$B$23,1))),0))</f>
        <v>0</v>
      </c>
      <c r="Q4142" s="312">
        <f>IF(OR(J4142="",G4142=""),"",G4142+ROW()/1000000)</f>
      </c>
      <c r="R4142" s="247">
        <f>IF(Q4142="","",SUMIFS(Txn[Signed Units],Txn[Key],J4142,Txn[Transaction Order],"&lt;="&amp;Q4142))</f>
      </c>
    </row>
    <row r="4143" spans="10:18" ht="15" customHeight="1" x14ac:dyDescent="0.15">
      <c r="J4143" s="246">
        <f>IF(OR(B4143="",C4143="",E4143=""),"",B4143&amp;":"&amp;C4143&amp;":"&amp;E4143)</f>
      </c>
      <c r="K4143" s="247">
        <f>IF(A4143="","",A4143*D4143)</f>
      </c>
      <c r="L4143" s="246">
        <f>IF(A4143="","",IF(OR(A4143=1,A4143=0),H4143,0))</f>
      </c>
      <c r="M4143" s="246">
        <f>IF(A4143="","",IF(A4143=-1,H4143,0))</f>
      </c>
      <c r="N4143">
        <f>IF(J4143="","",IF(E4143="SGD",1,IF(E4143="USD",Settings!$B$22,IF(E4143="HKD",Settings!$B$23,1))))</f>
      </c>
      <c r="O4143">
        <f>IF(OR(B4143="",C4143="",E4143=""),0,(IF(A4143=-1,H4143,0)-IF(OR(A4143=1,A4143=0),H4143,0)+IF(A4143=2,H4143,0))*IF(E4143="SGD",1,IF(E4143="USD",Settings!$B$22,IF(E4143="HKD",Settings!$B$23,1))))</f>
        <v>0</v>
      </c>
      <c r="P4143">
        <f>IF(OR(B4143="",C4143="",E4143=""),0,IF(A4143=2,H4143*IF(E4143="SGD",1,IF(E4143="USD",Settings!$B$22,IF(E4143="HKD",Settings!$B$23,1))),0))</f>
        <v>0</v>
      </c>
      <c r="Q4143" s="312">
        <f>IF(OR(J4143="",G4143=""),"",G4143+ROW()/1000000)</f>
      </c>
      <c r="R4143" s="247">
        <f>IF(Q4143="","",SUMIFS(Txn[Signed Units],Txn[Key],J4143,Txn[Transaction Order],"&lt;="&amp;Q4143))</f>
      </c>
    </row>
    <row r="4144" spans="10:18" ht="15" customHeight="1" x14ac:dyDescent="0.15">
      <c r="J4144" s="246">
        <f>IF(OR(B4144="",C4144="",E4144=""),"",B4144&amp;":"&amp;C4144&amp;":"&amp;E4144)</f>
      </c>
      <c r="K4144" s="247">
        <f>IF(A4144="","",A4144*D4144)</f>
      </c>
      <c r="L4144" s="246">
        <f>IF(A4144="","",IF(OR(A4144=1,A4144=0),H4144,0))</f>
      </c>
      <c r="M4144" s="246">
        <f>IF(A4144="","",IF(A4144=-1,H4144,0))</f>
      </c>
      <c r="N4144">
        <f>IF(J4144="","",IF(E4144="SGD",1,IF(E4144="USD",Settings!$B$22,IF(E4144="HKD",Settings!$B$23,1))))</f>
      </c>
      <c r="O4144">
        <f>IF(OR(B4144="",C4144="",E4144=""),0,(IF(A4144=-1,H4144,0)-IF(OR(A4144=1,A4144=0),H4144,0)+IF(A4144=2,H4144,0))*IF(E4144="SGD",1,IF(E4144="USD",Settings!$B$22,IF(E4144="HKD",Settings!$B$23,1))))</f>
        <v>0</v>
      </c>
      <c r="P4144">
        <f>IF(OR(B4144="",C4144="",E4144=""),0,IF(A4144=2,H4144*IF(E4144="SGD",1,IF(E4144="USD",Settings!$B$22,IF(E4144="HKD",Settings!$B$23,1))),0))</f>
        <v>0</v>
      </c>
      <c r="Q4144" s="312">
        <f>IF(OR(J4144="",G4144=""),"",G4144+ROW()/1000000)</f>
      </c>
      <c r="R4144" s="247">
        <f>IF(Q4144="","",SUMIFS(Txn[Signed Units],Txn[Key],J4144,Txn[Transaction Order],"&lt;="&amp;Q4144))</f>
      </c>
    </row>
    <row r="4145" spans="10:18" ht="15" customHeight="1" x14ac:dyDescent="0.15">
      <c r="J4145" s="246">
        <f>IF(OR(B4145="",C4145="",E4145=""),"",B4145&amp;":"&amp;C4145&amp;":"&amp;E4145)</f>
      </c>
      <c r="K4145" s="247">
        <f>IF(A4145="","",A4145*D4145)</f>
      </c>
      <c r="L4145" s="246">
        <f>IF(A4145="","",IF(OR(A4145=1,A4145=0),H4145,0))</f>
      </c>
      <c r="M4145" s="246">
        <f>IF(A4145="","",IF(A4145=-1,H4145,0))</f>
      </c>
      <c r="N4145">
        <f>IF(J4145="","",IF(E4145="SGD",1,IF(E4145="USD",Settings!$B$22,IF(E4145="HKD",Settings!$B$23,1))))</f>
      </c>
      <c r="O4145">
        <f>IF(OR(B4145="",C4145="",E4145=""),0,(IF(A4145=-1,H4145,0)-IF(OR(A4145=1,A4145=0),H4145,0)+IF(A4145=2,H4145,0))*IF(E4145="SGD",1,IF(E4145="USD",Settings!$B$22,IF(E4145="HKD",Settings!$B$23,1))))</f>
        <v>0</v>
      </c>
      <c r="P4145">
        <f>IF(OR(B4145="",C4145="",E4145=""),0,IF(A4145=2,H4145*IF(E4145="SGD",1,IF(E4145="USD",Settings!$B$22,IF(E4145="HKD",Settings!$B$23,1))),0))</f>
        <v>0</v>
      </c>
      <c r="Q4145" s="312">
        <f>IF(OR(J4145="",G4145=""),"",G4145+ROW()/1000000)</f>
      </c>
      <c r="R4145" s="247">
        <f>IF(Q4145="","",SUMIFS(Txn[Signed Units],Txn[Key],J4145,Txn[Transaction Order],"&lt;="&amp;Q4145))</f>
      </c>
    </row>
    <row r="4146" spans="10:18" ht="15" customHeight="1" x14ac:dyDescent="0.15">
      <c r="J4146" s="246">
        <f>IF(OR(B4146="",C4146="",E4146=""),"",B4146&amp;":"&amp;C4146&amp;":"&amp;E4146)</f>
      </c>
      <c r="K4146" s="247">
        <f>IF(A4146="","",A4146*D4146)</f>
      </c>
      <c r="L4146" s="246">
        <f>IF(A4146="","",IF(OR(A4146=1,A4146=0),H4146,0))</f>
      </c>
      <c r="M4146" s="246">
        <f>IF(A4146="","",IF(A4146=-1,H4146,0))</f>
      </c>
      <c r="N4146">
        <f>IF(J4146="","",IF(E4146="SGD",1,IF(E4146="USD",Settings!$B$22,IF(E4146="HKD",Settings!$B$23,1))))</f>
      </c>
      <c r="O4146">
        <f>IF(OR(B4146="",C4146="",E4146=""),0,(IF(A4146=-1,H4146,0)-IF(OR(A4146=1,A4146=0),H4146,0)+IF(A4146=2,H4146,0))*IF(E4146="SGD",1,IF(E4146="USD",Settings!$B$22,IF(E4146="HKD",Settings!$B$23,1))))</f>
        <v>0</v>
      </c>
      <c r="P4146">
        <f>IF(OR(B4146="",C4146="",E4146=""),0,IF(A4146=2,H4146*IF(E4146="SGD",1,IF(E4146="USD",Settings!$B$22,IF(E4146="HKD",Settings!$B$23,1))),0))</f>
        <v>0</v>
      </c>
      <c r="Q4146" s="312">
        <f>IF(OR(J4146="",G4146=""),"",G4146+ROW()/1000000)</f>
      </c>
      <c r="R4146" s="247">
        <f>IF(Q4146="","",SUMIFS(Txn[Signed Units],Txn[Key],J4146,Txn[Transaction Order],"&lt;="&amp;Q4146))</f>
      </c>
    </row>
    <row r="4147" spans="10:18" ht="15" customHeight="1" x14ac:dyDescent="0.15">
      <c r="J4147" s="246">
        <f>IF(OR(B4147="",C4147="",E4147=""),"",B4147&amp;":"&amp;C4147&amp;":"&amp;E4147)</f>
      </c>
      <c r="K4147" s="247">
        <f>IF(A4147="","",A4147*D4147)</f>
      </c>
      <c r="L4147" s="246">
        <f>IF(A4147="","",IF(OR(A4147=1,A4147=0),H4147,0))</f>
      </c>
      <c r="M4147" s="246">
        <f>IF(A4147="","",IF(A4147=-1,H4147,0))</f>
      </c>
      <c r="N4147">
        <f>IF(J4147="","",IF(E4147="SGD",1,IF(E4147="USD",Settings!$B$22,IF(E4147="HKD",Settings!$B$23,1))))</f>
      </c>
      <c r="O4147">
        <f>IF(OR(B4147="",C4147="",E4147=""),0,(IF(A4147=-1,H4147,0)-IF(OR(A4147=1,A4147=0),H4147,0)+IF(A4147=2,H4147,0))*IF(E4147="SGD",1,IF(E4147="USD",Settings!$B$22,IF(E4147="HKD",Settings!$B$23,1))))</f>
        <v>0</v>
      </c>
      <c r="P4147">
        <f>IF(OR(B4147="",C4147="",E4147=""),0,IF(A4147=2,H4147*IF(E4147="SGD",1,IF(E4147="USD",Settings!$B$22,IF(E4147="HKD",Settings!$B$23,1))),0))</f>
        <v>0</v>
      </c>
      <c r="Q4147" s="312">
        <f>IF(OR(J4147="",G4147=""),"",G4147+ROW()/1000000)</f>
      </c>
      <c r="R4147" s="247">
        <f>IF(Q4147="","",SUMIFS(Txn[Signed Units],Txn[Key],J4147,Txn[Transaction Order],"&lt;="&amp;Q4147))</f>
      </c>
    </row>
    <row r="4148" spans="10:18" ht="15" customHeight="1" x14ac:dyDescent="0.15">
      <c r="J4148" s="246">
        <f>IF(OR(B4148="",C4148="",E4148=""),"",B4148&amp;":"&amp;C4148&amp;":"&amp;E4148)</f>
      </c>
      <c r="K4148" s="247">
        <f>IF(A4148="","",A4148*D4148)</f>
      </c>
      <c r="L4148" s="246">
        <f>IF(A4148="","",IF(OR(A4148=1,A4148=0),H4148,0))</f>
      </c>
      <c r="M4148" s="246">
        <f>IF(A4148="","",IF(A4148=-1,H4148,0))</f>
      </c>
      <c r="N4148">
        <f>IF(J4148="","",IF(E4148="SGD",1,IF(E4148="USD",Settings!$B$22,IF(E4148="HKD",Settings!$B$23,1))))</f>
      </c>
      <c r="O4148">
        <f>IF(OR(B4148="",C4148="",E4148=""),0,(IF(A4148=-1,H4148,0)-IF(OR(A4148=1,A4148=0),H4148,0)+IF(A4148=2,H4148,0))*IF(E4148="SGD",1,IF(E4148="USD",Settings!$B$22,IF(E4148="HKD",Settings!$B$23,1))))</f>
        <v>0</v>
      </c>
      <c r="P4148">
        <f>IF(OR(B4148="",C4148="",E4148=""),0,IF(A4148=2,H4148*IF(E4148="SGD",1,IF(E4148="USD",Settings!$B$22,IF(E4148="HKD",Settings!$B$23,1))),0))</f>
        <v>0</v>
      </c>
      <c r="Q4148" s="312">
        <f>IF(OR(J4148="",G4148=""),"",G4148+ROW()/1000000)</f>
      </c>
      <c r="R4148" s="247">
        <f>IF(Q4148="","",SUMIFS(Txn[Signed Units],Txn[Key],J4148,Txn[Transaction Order],"&lt;="&amp;Q4148))</f>
      </c>
    </row>
    <row r="4149" spans="10:18" ht="15" customHeight="1" x14ac:dyDescent="0.15">
      <c r="J4149" s="246">
        <f>IF(OR(B4149="",C4149="",E4149=""),"",B4149&amp;":"&amp;C4149&amp;":"&amp;E4149)</f>
      </c>
      <c r="K4149" s="247">
        <f>IF(A4149="","",A4149*D4149)</f>
      </c>
      <c r="L4149" s="246">
        <f>IF(A4149="","",IF(OR(A4149=1,A4149=0),H4149,0))</f>
      </c>
      <c r="M4149" s="246">
        <f>IF(A4149="","",IF(A4149=-1,H4149,0))</f>
      </c>
      <c r="N4149">
        <f>IF(J4149="","",IF(E4149="SGD",1,IF(E4149="USD",Settings!$B$22,IF(E4149="HKD",Settings!$B$23,1))))</f>
      </c>
      <c r="O4149">
        <f>IF(OR(B4149="",C4149="",E4149=""),0,(IF(A4149=-1,H4149,0)-IF(OR(A4149=1,A4149=0),H4149,0)+IF(A4149=2,H4149,0))*IF(E4149="SGD",1,IF(E4149="USD",Settings!$B$22,IF(E4149="HKD",Settings!$B$23,1))))</f>
        <v>0</v>
      </c>
      <c r="P4149">
        <f>IF(OR(B4149="",C4149="",E4149=""),0,IF(A4149=2,H4149*IF(E4149="SGD",1,IF(E4149="USD",Settings!$B$22,IF(E4149="HKD",Settings!$B$23,1))),0))</f>
        <v>0</v>
      </c>
      <c r="Q4149" s="312">
        <f>IF(OR(J4149="",G4149=""),"",G4149+ROW()/1000000)</f>
      </c>
      <c r="R4149" s="247">
        <f>IF(Q4149="","",SUMIFS(Txn[Signed Units],Txn[Key],J4149,Txn[Transaction Order],"&lt;="&amp;Q4149))</f>
      </c>
    </row>
    <row r="4150" spans="10:18" ht="15" customHeight="1" x14ac:dyDescent="0.15">
      <c r="J4150" s="246">
        <f>IF(OR(B4150="",C4150="",E4150=""),"",B4150&amp;":"&amp;C4150&amp;":"&amp;E4150)</f>
      </c>
      <c r="K4150" s="247">
        <f>IF(A4150="","",A4150*D4150)</f>
      </c>
      <c r="L4150" s="246">
        <f>IF(A4150="","",IF(OR(A4150=1,A4150=0),H4150,0))</f>
      </c>
      <c r="M4150" s="246">
        <f>IF(A4150="","",IF(A4150=-1,H4150,0))</f>
      </c>
      <c r="N4150">
        <f>IF(J4150="","",IF(E4150="SGD",1,IF(E4150="USD",Settings!$B$22,IF(E4150="HKD",Settings!$B$23,1))))</f>
      </c>
      <c r="O4150">
        <f>IF(OR(B4150="",C4150="",E4150=""),0,(IF(A4150=-1,H4150,0)-IF(OR(A4150=1,A4150=0),H4150,0)+IF(A4150=2,H4150,0))*IF(E4150="SGD",1,IF(E4150="USD",Settings!$B$22,IF(E4150="HKD",Settings!$B$23,1))))</f>
        <v>0</v>
      </c>
      <c r="P4150">
        <f>IF(OR(B4150="",C4150="",E4150=""),0,IF(A4150=2,H4150*IF(E4150="SGD",1,IF(E4150="USD",Settings!$B$22,IF(E4150="HKD",Settings!$B$23,1))),0))</f>
        <v>0</v>
      </c>
      <c r="Q4150" s="312">
        <f>IF(OR(J4150="",G4150=""),"",G4150+ROW()/1000000)</f>
      </c>
      <c r="R4150" s="247">
        <f>IF(Q4150="","",SUMIFS(Txn[Signed Units],Txn[Key],J4150,Txn[Transaction Order],"&lt;="&amp;Q4150))</f>
      </c>
    </row>
    <row r="4151" spans="10:18" ht="15" customHeight="1" x14ac:dyDescent="0.15">
      <c r="J4151" s="246">
        <f>IF(OR(B4151="",C4151="",E4151=""),"",B4151&amp;":"&amp;C4151&amp;":"&amp;E4151)</f>
      </c>
      <c r="K4151" s="247">
        <f>IF(A4151="","",A4151*D4151)</f>
      </c>
      <c r="L4151" s="246">
        <f>IF(A4151="","",IF(OR(A4151=1,A4151=0),H4151,0))</f>
      </c>
      <c r="M4151" s="246">
        <f>IF(A4151="","",IF(A4151=-1,H4151,0))</f>
      </c>
      <c r="N4151">
        <f>IF(J4151="","",IF(E4151="SGD",1,IF(E4151="USD",Settings!$B$22,IF(E4151="HKD",Settings!$B$23,1))))</f>
      </c>
      <c r="O4151">
        <f>IF(OR(B4151="",C4151="",E4151=""),0,(IF(A4151=-1,H4151,0)-IF(OR(A4151=1,A4151=0),H4151,0)+IF(A4151=2,H4151,0))*IF(E4151="SGD",1,IF(E4151="USD",Settings!$B$22,IF(E4151="HKD",Settings!$B$23,1))))</f>
        <v>0</v>
      </c>
      <c r="P4151">
        <f>IF(OR(B4151="",C4151="",E4151=""),0,IF(A4151=2,H4151*IF(E4151="SGD",1,IF(E4151="USD",Settings!$B$22,IF(E4151="HKD",Settings!$B$23,1))),0))</f>
        <v>0</v>
      </c>
      <c r="Q4151" s="312">
        <f>IF(OR(J4151="",G4151=""),"",G4151+ROW()/1000000)</f>
      </c>
      <c r="R4151" s="247">
        <f>IF(Q4151="","",SUMIFS(Txn[Signed Units],Txn[Key],J4151,Txn[Transaction Order],"&lt;="&amp;Q4151))</f>
      </c>
    </row>
    <row r="4152" spans="10:18" ht="15" customHeight="1" x14ac:dyDescent="0.15">
      <c r="J4152" s="246">
        <f>IF(OR(B4152="",C4152="",E4152=""),"",B4152&amp;":"&amp;C4152&amp;":"&amp;E4152)</f>
      </c>
      <c r="K4152" s="247">
        <f>IF(A4152="","",A4152*D4152)</f>
      </c>
      <c r="L4152" s="246">
        <f>IF(A4152="","",IF(OR(A4152=1,A4152=0),H4152,0))</f>
      </c>
      <c r="M4152" s="246">
        <f>IF(A4152="","",IF(A4152=-1,H4152,0))</f>
      </c>
      <c r="N4152">
        <f>IF(J4152="","",IF(E4152="SGD",1,IF(E4152="USD",Settings!$B$22,IF(E4152="HKD",Settings!$B$23,1))))</f>
      </c>
      <c r="O4152">
        <f>IF(OR(B4152="",C4152="",E4152=""),0,(IF(A4152=-1,H4152,0)-IF(OR(A4152=1,A4152=0),H4152,0)+IF(A4152=2,H4152,0))*IF(E4152="SGD",1,IF(E4152="USD",Settings!$B$22,IF(E4152="HKD",Settings!$B$23,1))))</f>
        <v>0</v>
      </c>
      <c r="P4152">
        <f>IF(OR(B4152="",C4152="",E4152=""),0,IF(A4152=2,H4152*IF(E4152="SGD",1,IF(E4152="USD",Settings!$B$22,IF(E4152="HKD",Settings!$B$23,1))),0))</f>
        <v>0</v>
      </c>
      <c r="Q4152" s="312">
        <f>IF(OR(J4152="",G4152=""),"",G4152+ROW()/1000000)</f>
      </c>
      <c r="R4152" s="247">
        <f>IF(Q4152="","",SUMIFS(Txn[Signed Units],Txn[Key],J4152,Txn[Transaction Order],"&lt;="&amp;Q4152))</f>
      </c>
    </row>
    <row r="4153" spans="10:18" ht="15" customHeight="1" x14ac:dyDescent="0.15">
      <c r="J4153" s="246">
        <f>IF(OR(B4153="",C4153="",E4153=""),"",B4153&amp;":"&amp;C4153&amp;":"&amp;E4153)</f>
      </c>
      <c r="K4153" s="247">
        <f>IF(A4153="","",A4153*D4153)</f>
      </c>
      <c r="L4153" s="246">
        <f>IF(A4153="","",IF(OR(A4153=1,A4153=0),H4153,0))</f>
      </c>
      <c r="M4153" s="246">
        <f>IF(A4153="","",IF(A4153=-1,H4153,0))</f>
      </c>
      <c r="N4153">
        <f>IF(J4153="","",IF(E4153="SGD",1,IF(E4153="USD",Settings!$B$22,IF(E4153="HKD",Settings!$B$23,1))))</f>
      </c>
      <c r="O4153">
        <f>IF(OR(B4153="",C4153="",E4153=""),0,(IF(A4153=-1,H4153,0)-IF(OR(A4153=1,A4153=0),H4153,0)+IF(A4153=2,H4153,0))*IF(E4153="SGD",1,IF(E4153="USD",Settings!$B$22,IF(E4153="HKD",Settings!$B$23,1))))</f>
        <v>0</v>
      </c>
      <c r="P4153">
        <f>IF(OR(B4153="",C4153="",E4153=""),0,IF(A4153=2,H4153*IF(E4153="SGD",1,IF(E4153="USD",Settings!$B$22,IF(E4153="HKD",Settings!$B$23,1))),0))</f>
        <v>0</v>
      </c>
      <c r="Q4153" s="312">
        <f>IF(OR(J4153="",G4153=""),"",G4153+ROW()/1000000)</f>
      </c>
      <c r="R4153" s="247">
        <f>IF(Q4153="","",SUMIFS(Txn[Signed Units],Txn[Key],J4153,Txn[Transaction Order],"&lt;="&amp;Q4153))</f>
      </c>
    </row>
    <row r="4154" spans="10:18" ht="15" customHeight="1" x14ac:dyDescent="0.15">
      <c r="J4154" s="246">
        <f>IF(OR(B4154="",C4154="",E4154=""),"",B4154&amp;":"&amp;C4154&amp;":"&amp;E4154)</f>
      </c>
      <c r="K4154" s="247">
        <f>IF(A4154="","",A4154*D4154)</f>
      </c>
      <c r="L4154" s="246">
        <f>IF(A4154="","",IF(OR(A4154=1,A4154=0),H4154,0))</f>
      </c>
      <c r="M4154" s="246">
        <f>IF(A4154="","",IF(A4154=-1,H4154,0))</f>
      </c>
      <c r="N4154">
        <f>IF(J4154="","",IF(E4154="SGD",1,IF(E4154="USD",Settings!$B$22,IF(E4154="HKD",Settings!$B$23,1))))</f>
      </c>
      <c r="O4154">
        <f>IF(OR(B4154="",C4154="",E4154=""),0,(IF(A4154=-1,H4154,0)-IF(OR(A4154=1,A4154=0),H4154,0)+IF(A4154=2,H4154,0))*IF(E4154="SGD",1,IF(E4154="USD",Settings!$B$22,IF(E4154="HKD",Settings!$B$23,1))))</f>
        <v>0</v>
      </c>
      <c r="P4154">
        <f>IF(OR(B4154="",C4154="",E4154=""),0,IF(A4154=2,H4154*IF(E4154="SGD",1,IF(E4154="USD",Settings!$B$22,IF(E4154="HKD",Settings!$B$23,1))),0))</f>
        <v>0</v>
      </c>
      <c r="Q4154" s="312">
        <f>IF(OR(J4154="",G4154=""),"",G4154+ROW()/1000000)</f>
      </c>
      <c r="R4154" s="247">
        <f>IF(Q4154="","",SUMIFS(Txn[Signed Units],Txn[Key],J4154,Txn[Transaction Order],"&lt;="&amp;Q4154))</f>
      </c>
    </row>
    <row r="4155" spans="10:18" ht="15" customHeight="1" x14ac:dyDescent="0.15">
      <c r="J4155" s="246">
        <f>IF(OR(B4155="",C4155="",E4155=""),"",B4155&amp;":"&amp;C4155&amp;":"&amp;E4155)</f>
      </c>
      <c r="K4155" s="247">
        <f>IF(A4155="","",A4155*D4155)</f>
      </c>
      <c r="L4155" s="246">
        <f>IF(A4155="","",IF(OR(A4155=1,A4155=0),H4155,0))</f>
      </c>
      <c r="M4155" s="246">
        <f>IF(A4155="","",IF(A4155=-1,H4155,0))</f>
      </c>
      <c r="N4155">
        <f>IF(J4155="","",IF(E4155="SGD",1,IF(E4155="USD",Settings!$B$22,IF(E4155="HKD",Settings!$B$23,1))))</f>
      </c>
      <c r="O4155">
        <f>IF(OR(B4155="",C4155="",E4155=""),0,(IF(A4155=-1,H4155,0)-IF(OR(A4155=1,A4155=0),H4155,0)+IF(A4155=2,H4155,0))*IF(E4155="SGD",1,IF(E4155="USD",Settings!$B$22,IF(E4155="HKD",Settings!$B$23,1))))</f>
        <v>0</v>
      </c>
      <c r="P4155">
        <f>IF(OR(B4155="",C4155="",E4155=""),0,IF(A4155=2,H4155*IF(E4155="SGD",1,IF(E4155="USD",Settings!$B$22,IF(E4155="HKD",Settings!$B$23,1))),0))</f>
        <v>0</v>
      </c>
      <c r="Q4155" s="312">
        <f>IF(OR(J4155="",G4155=""),"",G4155+ROW()/1000000)</f>
      </c>
      <c r="R4155" s="247">
        <f>IF(Q4155="","",SUMIFS(Txn[Signed Units],Txn[Key],J4155,Txn[Transaction Order],"&lt;="&amp;Q4155))</f>
      </c>
    </row>
    <row r="4156" spans="10:18" ht="15" customHeight="1" x14ac:dyDescent="0.15">
      <c r="J4156" s="246">
        <f>IF(OR(B4156="",C4156="",E4156=""),"",B4156&amp;":"&amp;C4156&amp;":"&amp;E4156)</f>
      </c>
      <c r="K4156" s="247">
        <f>IF(A4156="","",A4156*D4156)</f>
      </c>
      <c r="L4156" s="246">
        <f>IF(A4156="","",IF(OR(A4156=1,A4156=0),H4156,0))</f>
      </c>
      <c r="M4156" s="246">
        <f>IF(A4156="","",IF(A4156=-1,H4156,0))</f>
      </c>
      <c r="N4156">
        <f>IF(J4156="","",IF(E4156="SGD",1,IF(E4156="USD",Settings!$B$22,IF(E4156="HKD",Settings!$B$23,1))))</f>
      </c>
      <c r="O4156">
        <f>IF(OR(B4156="",C4156="",E4156=""),0,(IF(A4156=-1,H4156,0)-IF(OR(A4156=1,A4156=0),H4156,0)+IF(A4156=2,H4156,0))*IF(E4156="SGD",1,IF(E4156="USD",Settings!$B$22,IF(E4156="HKD",Settings!$B$23,1))))</f>
        <v>0</v>
      </c>
      <c r="P4156">
        <f>IF(OR(B4156="",C4156="",E4156=""),0,IF(A4156=2,H4156*IF(E4156="SGD",1,IF(E4156="USD",Settings!$B$22,IF(E4156="HKD",Settings!$B$23,1))),0))</f>
        <v>0</v>
      </c>
      <c r="Q4156" s="312">
        <f>IF(OR(J4156="",G4156=""),"",G4156+ROW()/1000000)</f>
      </c>
      <c r="R4156" s="247">
        <f>IF(Q4156="","",SUMIFS(Txn[Signed Units],Txn[Key],J4156,Txn[Transaction Order],"&lt;="&amp;Q4156))</f>
      </c>
    </row>
    <row r="4157" spans="10:18" ht="15" customHeight="1" x14ac:dyDescent="0.15">
      <c r="J4157" s="246">
        <f>IF(OR(B4157="",C4157="",E4157=""),"",B4157&amp;":"&amp;C4157&amp;":"&amp;E4157)</f>
      </c>
      <c r="K4157" s="247">
        <f>IF(A4157="","",A4157*D4157)</f>
      </c>
      <c r="L4157" s="246">
        <f>IF(A4157="","",IF(OR(A4157=1,A4157=0),H4157,0))</f>
      </c>
      <c r="M4157" s="246">
        <f>IF(A4157="","",IF(A4157=-1,H4157,0))</f>
      </c>
      <c r="N4157">
        <f>IF(J4157="","",IF(E4157="SGD",1,IF(E4157="USD",Settings!$B$22,IF(E4157="HKD",Settings!$B$23,1))))</f>
      </c>
      <c r="O4157">
        <f>IF(OR(B4157="",C4157="",E4157=""),0,(IF(A4157=-1,H4157,0)-IF(OR(A4157=1,A4157=0),H4157,0)+IF(A4157=2,H4157,0))*IF(E4157="SGD",1,IF(E4157="USD",Settings!$B$22,IF(E4157="HKD",Settings!$B$23,1))))</f>
        <v>0</v>
      </c>
      <c r="P4157">
        <f>IF(OR(B4157="",C4157="",E4157=""),0,IF(A4157=2,H4157*IF(E4157="SGD",1,IF(E4157="USD",Settings!$B$22,IF(E4157="HKD",Settings!$B$23,1))),0))</f>
        <v>0</v>
      </c>
      <c r="Q4157" s="312">
        <f>IF(OR(J4157="",G4157=""),"",G4157+ROW()/1000000)</f>
      </c>
      <c r="R4157" s="247">
        <f>IF(Q4157="","",SUMIFS(Txn[Signed Units],Txn[Key],J4157,Txn[Transaction Order],"&lt;="&amp;Q4157))</f>
      </c>
    </row>
    <row r="4158" spans="10:18" ht="15" customHeight="1" x14ac:dyDescent="0.15">
      <c r="J4158" s="246">
        <f>IF(OR(B4158="",C4158="",E4158=""),"",B4158&amp;":"&amp;C4158&amp;":"&amp;E4158)</f>
      </c>
      <c r="K4158" s="247">
        <f>IF(A4158="","",A4158*D4158)</f>
      </c>
      <c r="L4158" s="246">
        <f>IF(A4158="","",IF(OR(A4158=1,A4158=0),H4158,0))</f>
      </c>
      <c r="M4158" s="246">
        <f>IF(A4158="","",IF(A4158=-1,H4158,0))</f>
      </c>
      <c r="N4158">
        <f>IF(J4158="","",IF(E4158="SGD",1,IF(E4158="USD",Settings!$B$22,IF(E4158="HKD",Settings!$B$23,1))))</f>
      </c>
      <c r="O4158">
        <f>IF(OR(B4158="",C4158="",E4158=""),0,(IF(A4158=-1,H4158,0)-IF(OR(A4158=1,A4158=0),H4158,0)+IF(A4158=2,H4158,0))*IF(E4158="SGD",1,IF(E4158="USD",Settings!$B$22,IF(E4158="HKD",Settings!$B$23,1))))</f>
        <v>0</v>
      </c>
      <c r="P4158">
        <f>IF(OR(B4158="",C4158="",E4158=""),0,IF(A4158=2,H4158*IF(E4158="SGD",1,IF(E4158="USD",Settings!$B$22,IF(E4158="HKD",Settings!$B$23,1))),0))</f>
        <v>0</v>
      </c>
      <c r="Q4158" s="312">
        <f>IF(OR(J4158="",G4158=""),"",G4158+ROW()/1000000)</f>
      </c>
      <c r="R4158" s="247">
        <f>IF(Q4158="","",SUMIFS(Txn[Signed Units],Txn[Key],J4158,Txn[Transaction Order],"&lt;="&amp;Q4158))</f>
      </c>
    </row>
    <row r="4159" spans="10:18" ht="15" customHeight="1" x14ac:dyDescent="0.15">
      <c r="J4159" s="246">
        <f>IF(OR(B4159="",C4159="",E4159=""),"",B4159&amp;":"&amp;C4159&amp;":"&amp;E4159)</f>
      </c>
      <c r="K4159" s="247">
        <f>IF(A4159="","",A4159*D4159)</f>
      </c>
      <c r="L4159" s="246">
        <f>IF(A4159="","",IF(OR(A4159=1,A4159=0),H4159,0))</f>
      </c>
      <c r="M4159" s="246">
        <f>IF(A4159="","",IF(A4159=-1,H4159,0))</f>
      </c>
      <c r="N4159">
        <f>IF(J4159="","",IF(E4159="SGD",1,IF(E4159="USD",Settings!$B$22,IF(E4159="HKD",Settings!$B$23,1))))</f>
      </c>
      <c r="O4159">
        <f>IF(OR(B4159="",C4159="",E4159=""),0,(IF(A4159=-1,H4159,0)-IF(OR(A4159=1,A4159=0),H4159,0)+IF(A4159=2,H4159,0))*IF(E4159="SGD",1,IF(E4159="USD",Settings!$B$22,IF(E4159="HKD",Settings!$B$23,1))))</f>
        <v>0</v>
      </c>
      <c r="P4159">
        <f>IF(OR(B4159="",C4159="",E4159=""),0,IF(A4159=2,H4159*IF(E4159="SGD",1,IF(E4159="USD",Settings!$B$22,IF(E4159="HKD",Settings!$B$23,1))),0))</f>
        <v>0</v>
      </c>
      <c r="Q4159" s="312">
        <f>IF(OR(J4159="",G4159=""),"",G4159+ROW()/1000000)</f>
      </c>
      <c r="R4159" s="247">
        <f>IF(Q4159="","",SUMIFS(Txn[Signed Units],Txn[Key],J4159,Txn[Transaction Order],"&lt;="&amp;Q4159))</f>
      </c>
    </row>
    <row r="4160" spans="10:18" ht="15" customHeight="1" x14ac:dyDescent="0.15">
      <c r="J4160" s="246">
        <f>IF(OR(B4160="",C4160="",E4160=""),"",B4160&amp;":"&amp;C4160&amp;":"&amp;E4160)</f>
      </c>
      <c r="K4160" s="247">
        <f>IF(A4160="","",A4160*D4160)</f>
      </c>
      <c r="L4160" s="246">
        <f>IF(A4160="","",IF(OR(A4160=1,A4160=0),H4160,0))</f>
      </c>
      <c r="M4160" s="246">
        <f>IF(A4160="","",IF(A4160=-1,H4160,0))</f>
      </c>
      <c r="N4160">
        <f>IF(J4160="","",IF(E4160="SGD",1,IF(E4160="USD",Settings!$B$22,IF(E4160="HKD",Settings!$B$23,1))))</f>
      </c>
      <c r="O4160">
        <f>IF(OR(B4160="",C4160="",E4160=""),0,(IF(A4160=-1,H4160,0)-IF(OR(A4160=1,A4160=0),H4160,0)+IF(A4160=2,H4160,0))*IF(E4160="SGD",1,IF(E4160="USD",Settings!$B$22,IF(E4160="HKD",Settings!$B$23,1))))</f>
        <v>0</v>
      </c>
      <c r="P4160">
        <f>IF(OR(B4160="",C4160="",E4160=""),0,IF(A4160=2,H4160*IF(E4160="SGD",1,IF(E4160="USD",Settings!$B$22,IF(E4160="HKD",Settings!$B$23,1))),0))</f>
        <v>0</v>
      </c>
      <c r="Q4160" s="312">
        <f>IF(OR(J4160="",G4160=""),"",G4160+ROW()/1000000)</f>
      </c>
      <c r="R4160" s="247">
        <f>IF(Q4160="","",SUMIFS(Txn[Signed Units],Txn[Key],J4160,Txn[Transaction Order],"&lt;="&amp;Q4160))</f>
      </c>
    </row>
    <row r="4161" spans="10:18" ht="15" customHeight="1" x14ac:dyDescent="0.15">
      <c r="J4161" s="246">
        <f>IF(OR(B4161="",C4161="",E4161=""),"",B4161&amp;":"&amp;C4161&amp;":"&amp;E4161)</f>
      </c>
      <c r="K4161" s="247">
        <f>IF(A4161="","",A4161*D4161)</f>
      </c>
      <c r="L4161" s="246">
        <f>IF(A4161="","",IF(OR(A4161=1,A4161=0),H4161,0))</f>
      </c>
      <c r="M4161" s="246">
        <f>IF(A4161="","",IF(A4161=-1,H4161,0))</f>
      </c>
      <c r="N4161">
        <f>IF(J4161="","",IF(E4161="SGD",1,IF(E4161="USD",Settings!$B$22,IF(E4161="HKD",Settings!$B$23,1))))</f>
      </c>
      <c r="O4161">
        <f>IF(OR(B4161="",C4161="",E4161=""),0,(IF(A4161=-1,H4161,0)-IF(OR(A4161=1,A4161=0),H4161,0)+IF(A4161=2,H4161,0))*IF(E4161="SGD",1,IF(E4161="USD",Settings!$B$22,IF(E4161="HKD",Settings!$B$23,1))))</f>
        <v>0</v>
      </c>
      <c r="P4161">
        <f>IF(OR(B4161="",C4161="",E4161=""),0,IF(A4161=2,H4161*IF(E4161="SGD",1,IF(E4161="USD",Settings!$B$22,IF(E4161="HKD",Settings!$B$23,1))),0))</f>
        <v>0</v>
      </c>
      <c r="Q4161" s="312">
        <f>IF(OR(J4161="",G4161=""),"",G4161+ROW()/1000000)</f>
      </c>
      <c r="R4161" s="247">
        <f>IF(Q4161="","",SUMIFS(Txn[Signed Units],Txn[Key],J4161,Txn[Transaction Order],"&lt;="&amp;Q4161))</f>
      </c>
    </row>
    <row r="4162" spans="10:18" ht="15" customHeight="1" x14ac:dyDescent="0.15">
      <c r="J4162" s="246">
        <f>IF(OR(B4162="",C4162="",E4162=""),"",B4162&amp;":"&amp;C4162&amp;":"&amp;E4162)</f>
      </c>
      <c r="K4162" s="247">
        <f>IF(A4162="","",A4162*D4162)</f>
      </c>
      <c r="L4162" s="246">
        <f>IF(A4162="","",IF(OR(A4162=1,A4162=0),H4162,0))</f>
      </c>
      <c r="M4162" s="246">
        <f>IF(A4162="","",IF(A4162=-1,H4162,0))</f>
      </c>
      <c r="N4162">
        <f>IF(J4162="","",IF(E4162="SGD",1,IF(E4162="USD",Settings!$B$22,IF(E4162="HKD",Settings!$B$23,1))))</f>
      </c>
      <c r="O4162">
        <f>IF(OR(B4162="",C4162="",E4162=""),0,(IF(A4162=-1,H4162,0)-IF(OR(A4162=1,A4162=0),H4162,0)+IF(A4162=2,H4162,0))*IF(E4162="SGD",1,IF(E4162="USD",Settings!$B$22,IF(E4162="HKD",Settings!$B$23,1))))</f>
        <v>0</v>
      </c>
      <c r="P4162">
        <f>IF(OR(B4162="",C4162="",E4162=""),0,IF(A4162=2,H4162*IF(E4162="SGD",1,IF(E4162="USD",Settings!$B$22,IF(E4162="HKD",Settings!$B$23,1))),0))</f>
        <v>0</v>
      </c>
      <c r="Q4162" s="312">
        <f>IF(OR(J4162="",G4162=""),"",G4162+ROW()/1000000)</f>
      </c>
      <c r="R4162" s="247">
        <f>IF(Q4162="","",SUMIFS(Txn[Signed Units],Txn[Key],J4162,Txn[Transaction Order],"&lt;="&amp;Q4162))</f>
      </c>
    </row>
    <row r="4163" spans="10:18" ht="15" customHeight="1" x14ac:dyDescent="0.15">
      <c r="J4163" s="246">
        <f>IF(OR(B4163="",C4163="",E4163=""),"",B4163&amp;":"&amp;C4163&amp;":"&amp;E4163)</f>
      </c>
      <c r="K4163" s="247">
        <f>IF(A4163="","",A4163*D4163)</f>
      </c>
      <c r="L4163" s="246">
        <f>IF(A4163="","",IF(OR(A4163=1,A4163=0),H4163,0))</f>
      </c>
      <c r="M4163" s="246">
        <f>IF(A4163="","",IF(A4163=-1,H4163,0))</f>
      </c>
      <c r="N4163">
        <f>IF(J4163="","",IF(E4163="SGD",1,IF(E4163="USD",Settings!$B$22,IF(E4163="HKD",Settings!$B$23,1))))</f>
      </c>
      <c r="O4163">
        <f>IF(OR(B4163="",C4163="",E4163=""),0,(IF(A4163=-1,H4163,0)-IF(OR(A4163=1,A4163=0),H4163,0)+IF(A4163=2,H4163,0))*IF(E4163="SGD",1,IF(E4163="USD",Settings!$B$22,IF(E4163="HKD",Settings!$B$23,1))))</f>
        <v>0</v>
      </c>
      <c r="P4163">
        <f>IF(OR(B4163="",C4163="",E4163=""),0,IF(A4163=2,H4163*IF(E4163="SGD",1,IF(E4163="USD",Settings!$B$22,IF(E4163="HKD",Settings!$B$23,1))),0))</f>
        <v>0</v>
      </c>
      <c r="Q4163" s="312">
        <f>IF(OR(J4163="",G4163=""),"",G4163+ROW()/1000000)</f>
      </c>
      <c r="R4163" s="247">
        <f>IF(Q4163="","",SUMIFS(Txn[Signed Units],Txn[Key],J4163,Txn[Transaction Order],"&lt;="&amp;Q4163))</f>
      </c>
    </row>
    <row r="4164" spans="10:18" ht="15" customHeight="1" x14ac:dyDescent="0.15">
      <c r="J4164" s="246">
        <f>IF(OR(B4164="",C4164="",E4164=""),"",B4164&amp;":"&amp;C4164&amp;":"&amp;E4164)</f>
      </c>
      <c r="K4164" s="247">
        <f>IF(A4164="","",A4164*D4164)</f>
      </c>
      <c r="L4164" s="246">
        <f>IF(A4164="","",IF(OR(A4164=1,A4164=0),H4164,0))</f>
      </c>
      <c r="M4164" s="246">
        <f>IF(A4164="","",IF(A4164=-1,H4164,0))</f>
      </c>
      <c r="N4164">
        <f>IF(J4164="","",IF(E4164="SGD",1,IF(E4164="USD",Settings!$B$22,IF(E4164="HKD",Settings!$B$23,1))))</f>
      </c>
      <c r="O4164">
        <f>IF(OR(B4164="",C4164="",E4164=""),0,(IF(A4164=-1,H4164,0)-IF(OR(A4164=1,A4164=0),H4164,0)+IF(A4164=2,H4164,0))*IF(E4164="SGD",1,IF(E4164="USD",Settings!$B$22,IF(E4164="HKD",Settings!$B$23,1))))</f>
        <v>0</v>
      </c>
      <c r="P4164">
        <f>IF(OR(B4164="",C4164="",E4164=""),0,IF(A4164=2,H4164*IF(E4164="SGD",1,IF(E4164="USD",Settings!$B$22,IF(E4164="HKD",Settings!$B$23,1))),0))</f>
        <v>0</v>
      </c>
      <c r="Q4164" s="312">
        <f>IF(OR(J4164="",G4164=""),"",G4164+ROW()/1000000)</f>
      </c>
      <c r="R4164" s="247">
        <f>IF(Q4164="","",SUMIFS(Txn[Signed Units],Txn[Key],J4164,Txn[Transaction Order],"&lt;="&amp;Q4164))</f>
      </c>
    </row>
    <row r="4165" spans="10:18" ht="15" customHeight="1" x14ac:dyDescent="0.15">
      <c r="J4165" s="246">
        <f>IF(OR(B4165="",C4165="",E4165=""),"",B4165&amp;":"&amp;C4165&amp;":"&amp;E4165)</f>
      </c>
      <c r="K4165" s="247">
        <f>IF(A4165="","",A4165*D4165)</f>
      </c>
      <c r="L4165" s="246">
        <f>IF(A4165="","",IF(OR(A4165=1,A4165=0),H4165,0))</f>
      </c>
      <c r="M4165" s="246">
        <f>IF(A4165="","",IF(A4165=-1,H4165,0))</f>
      </c>
      <c r="N4165">
        <f>IF(J4165="","",IF(E4165="SGD",1,IF(E4165="USD",Settings!$B$22,IF(E4165="HKD",Settings!$B$23,1))))</f>
      </c>
      <c r="O4165">
        <f>IF(OR(B4165="",C4165="",E4165=""),0,(IF(A4165=-1,H4165,0)-IF(OR(A4165=1,A4165=0),H4165,0)+IF(A4165=2,H4165,0))*IF(E4165="SGD",1,IF(E4165="USD",Settings!$B$22,IF(E4165="HKD",Settings!$B$23,1))))</f>
        <v>0</v>
      </c>
      <c r="P4165">
        <f>IF(OR(B4165="",C4165="",E4165=""),0,IF(A4165=2,H4165*IF(E4165="SGD",1,IF(E4165="USD",Settings!$B$22,IF(E4165="HKD",Settings!$B$23,1))),0))</f>
        <v>0</v>
      </c>
      <c r="Q4165" s="312">
        <f>IF(OR(J4165="",G4165=""),"",G4165+ROW()/1000000)</f>
      </c>
      <c r="R4165" s="247">
        <f>IF(Q4165="","",SUMIFS(Txn[Signed Units],Txn[Key],J4165,Txn[Transaction Order],"&lt;="&amp;Q4165))</f>
      </c>
    </row>
    <row r="4166" spans="10:18" ht="15" customHeight="1" x14ac:dyDescent="0.15">
      <c r="J4166" s="246">
        <f>IF(OR(B4166="",C4166="",E4166=""),"",B4166&amp;":"&amp;C4166&amp;":"&amp;E4166)</f>
      </c>
      <c r="K4166" s="247">
        <f>IF(A4166="","",A4166*D4166)</f>
      </c>
      <c r="L4166" s="246">
        <f>IF(A4166="","",IF(OR(A4166=1,A4166=0),H4166,0))</f>
      </c>
      <c r="M4166" s="246">
        <f>IF(A4166="","",IF(A4166=-1,H4166,0))</f>
      </c>
      <c r="N4166">
        <f>IF(J4166="","",IF(E4166="SGD",1,IF(E4166="USD",Settings!$B$22,IF(E4166="HKD",Settings!$B$23,1))))</f>
      </c>
      <c r="O4166">
        <f>IF(OR(B4166="",C4166="",E4166=""),0,(IF(A4166=-1,H4166,0)-IF(OR(A4166=1,A4166=0),H4166,0)+IF(A4166=2,H4166,0))*IF(E4166="SGD",1,IF(E4166="USD",Settings!$B$22,IF(E4166="HKD",Settings!$B$23,1))))</f>
        <v>0</v>
      </c>
      <c r="P4166">
        <f>IF(OR(B4166="",C4166="",E4166=""),0,IF(A4166=2,H4166*IF(E4166="SGD",1,IF(E4166="USD",Settings!$B$22,IF(E4166="HKD",Settings!$B$23,1))),0))</f>
        <v>0</v>
      </c>
      <c r="Q4166" s="312">
        <f>IF(OR(J4166="",G4166=""),"",G4166+ROW()/1000000)</f>
      </c>
      <c r="R4166" s="247">
        <f>IF(Q4166="","",SUMIFS(Txn[Signed Units],Txn[Key],J4166,Txn[Transaction Order],"&lt;="&amp;Q4166))</f>
      </c>
    </row>
    <row r="4167" spans="10:18" ht="15" customHeight="1" x14ac:dyDescent="0.15">
      <c r="J4167" s="246">
        <f>IF(OR(B4167="",C4167="",E4167=""),"",B4167&amp;":"&amp;C4167&amp;":"&amp;E4167)</f>
      </c>
      <c r="K4167" s="247">
        <f>IF(A4167="","",A4167*D4167)</f>
      </c>
      <c r="L4167" s="246">
        <f>IF(A4167="","",IF(OR(A4167=1,A4167=0),H4167,0))</f>
      </c>
      <c r="M4167" s="246">
        <f>IF(A4167="","",IF(A4167=-1,H4167,0))</f>
      </c>
      <c r="N4167">
        <f>IF(J4167="","",IF(E4167="SGD",1,IF(E4167="USD",Settings!$B$22,IF(E4167="HKD",Settings!$B$23,1))))</f>
      </c>
      <c r="O4167">
        <f>IF(OR(B4167="",C4167="",E4167=""),0,(IF(A4167=-1,H4167,0)-IF(OR(A4167=1,A4167=0),H4167,0)+IF(A4167=2,H4167,0))*IF(E4167="SGD",1,IF(E4167="USD",Settings!$B$22,IF(E4167="HKD",Settings!$B$23,1))))</f>
        <v>0</v>
      </c>
      <c r="P4167">
        <f>IF(OR(B4167="",C4167="",E4167=""),0,IF(A4167=2,H4167*IF(E4167="SGD",1,IF(E4167="USD",Settings!$B$22,IF(E4167="HKD",Settings!$B$23,1))),0))</f>
        <v>0</v>
      </c>
      <c r="Q4167" s="312">
        <f>IF(OR(J4167="",G4167=""),"",G4167+ROW()/1000000)</f>
      </c>
      <c r="R4167" s="247">
        <f>IF(Q4167="","",SUMIFS(Txn[Signed Units],Txn[Key],J4167,Txn[Transaction Order],"&lt;="&amp;Q4167))</f>
      </c>
    </row>
    <row r="4168" spans="10:18" ht="15" customHeight="1" x14ac:dyDescent="0.15">
      <c r="J4168" s="246">
        <f>IF(OR(B4168="",C4168="",E4168=""),"",B4168&amp;":"&amp;C4168&amp;":"&amp;E4168)</f>
      </c>
      <c r="K4168" s="247">
        <f>IF(A4168="","",A4168*D4168)</f>
      </c>
      <c r="L4168" s="246">
        <f>IF(A4168="","",IF(OR(A4168=1,A4168=0),H4168,0))</f>
      </c>
      <c r="M4168" s="246">
        <f>IF(A4168="","",IF(A4168=-1,H4168,0))</f>
      </c>
      <c r="N4168">
        <f>IF(J4168="","",IF(E4168="SGD",1,IF(E4168="USD",Settings!$B$22,IF(E4168="HKD",Settings!$B$23,1))))</f>
      </c>
      <c r="O4168">
        <f>IF(OR(B4168="",C4168="",E4168=""),0,(IF(A4168=-1,H4168,0)-IF(OR(A4168=1,A4168=0),H4168,0)+IF(A4168=2,H4168,0))*IF(E4168="SGD",1,IF(E4168="USD",Settings!$B$22,IF(E4168="HKD",Settings!$B$23,1))))</f>
        <v>0</v>
      </c>
      <c r="P4168">
        <f>IF(OR(B4168="",C4168="",E4168=""),0,IF(A4168=2,H4168*IF(E4168="SGD",1,IF(E4168="USD",Settings!$B$22,IF(E4168="HKD",Settings!$B$23,1))),0))</f>
        <v>0</v>
      </c>
      <c r="Q4168" s="312">
        <f>IF(OR(J4168="",G4168=""),"",G4168+ROW()/1000000)</f>
      </c>
      <c r="R4168" s="247">
        <f>IF(Q4168="","",SUMIFS(Txn[Signed Units],Txn[Key],J4168,Txn[Transaction Order],"&lt;="&amp;Q4168))</f>
      </c>
    </row>
    <row r="4169" spans="10:18" ht="15" customHeight="1" x14ac:dyDescent="0.15">
      <c r="J4169" s="246">
        <f>IF(OR(B4169="",C4169="",E4169=""),"",B4169&amp;":"&amp;C4169&amp;":"&amp;E4169)</f>
      </c>
      <c r="K4169" s="247">
        <f>IF(A4169="","",A4169*D4169)</f>
      </c>
      <c r="L4169" s="246">
        <f>IF(A4169="","",IF(OR(A4169=1,A4169=0),H4169,0))</f>
      </c>
      <c r="M4169" s="246">
        <f>IF(A4169="","",IF(A4169=-1,H4169,0))</f>
      </c>
      <c r="N4169">
        <f>IF(J4169="","",IF(E4169="SGD",1,IF(E4169="USD",Settings!$B$22,IF(E4169="HKD",Settings!$B$23,1))))</f>
      </c>
      <c r="O4169">
        <f>IF(OR(B4169="",C4169="",E4169=""),0,(IF(A4169=-1,H4169,0)-IF(OR(A4169=1,A4169=0),H4169,0)+IF(A4169=2,H4169,0))*IF(E4169="SGD",1,IF(E4169="USD",Settings!$B$22,IF(E4169="HKD",Settings!$B$23,1))))</f>
        <v>0</v>
      </c>
      <c r="P4169">
        <f>IF(OR(B4169="",C4169="",E4169=""),0,IF(A4169=2,H4169*IF(E4169="SGD",1,IF(E4169="USD",Settings!$B$22,IF(E4169="HKD",Settings!$B$23,1))),0))</f>
        <v>0</v>
      </c>
      <c r="Q4169" s="312">
        <f>IF(OR(J4169="",G4169=""),"",G4169+ROW()/1000000)</f>
      </c>
      <c r="R4169" s="247">
        <f>IF(Q4169="","",SUMIFS(Txn[Signed Units],Txn[Key],J4169,Txn[Transaction Order],"&lt;="&amp;Q4169))</f>
      </c>
    </row>
    <row r="4170" spans="10:18" ht="15" customHeight="1" x14ac:dyDescent="0.15">
      <c r="J4170" s="246">
        <f>IF(OR(B4170="",C4170="",E4170=""),"",B4170&amp;":"&amp;C4170&amp;":"&amp;E4170)</f>
      </c>
      <c r="K4170" s="247">
        <f>IF(A4170="","",A4170*D4170)</f>
      </c>
      <c r="L4170" s="246">
        <f>IF(A4170="","",IF(OR(A4170=1,A4170=0),H4170,0))</f>
      </c>
      <c r="M4170" s="246">
        <f>IF(A4170="","",IF(A4170=-1,H4170,0))</f>
      </c>
      <c r="N4170">
        <f>IF(J4170="","",IF(E4170="SGD",1,IF(E4170="USD",Settings!$B$22,IF(E4170="HKD",Settings!$B$23,1))))</f>
      </c>
      <c r="O4170">
        <f>IF(OR(B4170="",C4170="",E4170=""),0,(IF(A4170=-1,H4170,0)-IF(OR(A4170=1,A4170=0),H4170,0)+IF(A4170=2,H4170,0))*IF(E4170="SGD",1,IF(E4170="USD",Settings!$B$22,IF(E4170="HKD",Settings!$B$23,1))))</f>
        <v>0</v>
      </c>
      <c r="P4170">
        <f>IF(OR(B4170="",C4170="",E4170=""),0,IF(A4170=2,H4170*IF(E4170="SGD",1,IF(E4170="USD",Settings!$B$22,IF(E4170="HKD",Settings!$B$23,1))),0))</f>
        <v>0</v>
      </c>
      <c r="Q4170" s="312">
        <f>IF(OR(J4170="",G4170=""),"",G4170+ROW()/1000000)</f>
      </c>
      <c r="R4170" s="247">
        <f>IF(Q4170="","",SUMIFS(Txn[Signed Units],Txn[Key],J4170,Txn[Transaction Order],"&lt;="&amp;Q4170))</f>
      </c>
    </row>
    <row r="4171" spans="10:18" ht="15" customHeight="1" x14ac:dyDescent="0.15">
      <c r="J4171" s="246">
        <f>IF(OR(B4171="",C4171="",E4171=""),"",B4171&amp;":"&amp;C4171&amp;":"&amp;E4171)</f>
      </c>
      <c r="K4171" s="247">
        <f>IF(A4171="","",A4171*D4171)</f>
      </c>
      <c r="L4171" s="246">
        <f>IF(A4171="","",IF(OR(A4171=1,A4171=0),H4171,0))</f>
      </c>
      <c r="M4171" s="246">
        <f>IF(A4171="","",IF(A4171=-1,H4171,0))</f>
      </c>
      <c r="N4171">
        <f>IF(J4171="","",IF(E4171="SGD",1,IF(E4171="USD",Settings!$B$22,IF(E4171="HKD",Settings!$B$23,1))))</f>
      </c>
      <c r="O4171">
        <f>IF(OR(B4171="",C4171="",E4171=""),0,(IF(A4171=-1,H4171,0)-IF(OR(A4171=1,A4171=0),H4171,0)+IF(A4171=2,H4171,0))*IF(E4171="SGD",1,IF(E4171="USD",Settings!$B$22,IF(E4171="HKD",Settings!$B$23,1))))</f>
        <v>0</v>
      </c>
      <c r="P4171">
        <f>IF(OR(B4171="",C4171="",E4171=""),0,IF(A4171=2,H4171*IF(E4171="SGD",1,IF(E4171="USD",Settings!$B$22,IF(E4171="HKD",Settings!$B$23,1))),0))</f>
        <v>0</v>
      </c>
      <c r="Q4171" s="312">
        <f>IF(OR(J4171="",G4171=""),"",G4171+ROW()/1000000)</f>
      </c>
      <c r="R4171" s="247">
        <f>IF(Q4171="","",SUMIFS(Txn[Signed Units],Txn[Key],J4171,Txn[Transaction Order],"&lt;="&amp;Q4171))</f>
      </c>
    </row>
    <row r="4172" spans="10:18" ht="15" customHeight="1" x14ac:dyDescent="0.15">
      <c r="J4172" s="246">
        <f>IF(OR(B4172="",C4172="",E4172=""),"",B4172&amp;":"&amp;C4172&amp;":"&amp;E4172)</f>
      </c>
      <c r="K4172" s="247">
        <f>IF(A4172="","",A4172*D4172)</f>
      </c>
      <c r="L4172" s="246">
        <f>IF(A4172="","",IF(OR(A4172=1,A4172=0),H4172,0))</f>
      </c>
      <c r="M4172" s="246">
        <f>IF(A4172="","",IF(A4172=-1,H4172,0))</f>
      </c>
      <c r="N4172">
        <f>IF(J4172="","",IF(E4172="SGD",1,IF(E4172="USD",Settings!$B$22,IF(E4172="HKD",Settings!$B$23,1))))</f>
      </c>
      <c r="O4172">
        <f>IF(OR(B4172="",C4172="",E4172=""),0,(IF(A4172=-1,H4172,0)-IF(OR(A4172=1,A4172=0),H4172,0)+IF(A4172=2,H4172,0))*IF(E4172="SGD",1,IF(E4172="USD",Settings!$B$22,IF(E4172="HKD",Settings!$B$23,1))))</f>
        <v>0</v>
      </c>
      <c r="P4172">
        <f>IF(OR(B4172="",C4172="",E4172=""),0,IF(A4172=2,H4172*IF(E4172="SGD",1,IF(E4172="USD",Settings!$B$22,IF(E4172="HKD",Settings!$B$23,1))),0))</f>
        <v>0</v>
      </c>
      <c r="Q4172" s="312">
        <f>IF(OR(J4172="",G4172=""),"",G4172+ROW()/1000000)</f>
      </c>
      <c r="R4172" s="247">
        <f>IF(Q4172="","",SUMIFS(Txn[Signed Units],Txn[Key],J4172,Txn[Transaction Order],"&lt;="&amp;Q4172))</f>
      </c>
    </row>
    <row r="4173" spans="10:18" ht="15" customHeight="1" x14ac:dyDescent="0.15">
      <c r="J4173" s="246">
        <f>IF(OR(B4173="",C4173="",E4173=""),"",B4173&amp;":"&amp;C4173&amp;":"&amp;E4173)</f>
      </c>
      <c r="K4173" s="247">
        <f>IF(A4173="","",A4173*D4173)</f>
      </c>
      <c r="L4173" s="246">
        <f>IF(A4173="","",IF(OR(A4173=1,A4173=0),H4173,0))</f>
      </c>
      <c r="M4173" s="246">
        <f>IF(A4173="","",IF(A4173=-1,H4173,0))</f>
      </c>
      <c r="N4173">
        <f>IF(J4173="","",IF(E4173="SGD",1,IF(E4173="USD",Settings!$B$22,IF(E4173="HKD",Settings!$B$23,1))))</f>
      </c>
      <c r="O4173">
        <f>IF(OR(B4173="",C4173="",E4173=""),0,(IF(A4173=-1,H4173,0)-IF(OR(A4173=1,A4173=0),H4173,0)+IF(A4173=2,H4173,0))*IF(E4173="SGD",1,IF(E4173="USD",Settings!$B$22,IF(E4173="HKD",Settings!$B$23,1))))</f>
        <v>0</v>
      </c>
      <c r="P4173">
        <f>IF(OR(B4173="",C4173="",E4173=""),0,IF(A4173=2,H4173*IF(E4173="SGD",1,IF(E4173="USD",Settings!$B$22,IF(E4173="HKD",Settings!$B$23,1))),0))</f>
        <v>0</v>
      </c>
      <c r="Q4173" s="312">
        <f>IF(OR(J4173="",G4173=""),"",G4173+ROW()/1000000)</f>
      </c>
      <c r="R4173" s="247">
        <f>IF(Q4173="","",SUMIFS(Txn[Signed Units],Txn[Key],J4173,Txn[Transaction Order],"&lt;="&amp;Q4173))</f>
      </c>
    </row>
    <row r="4174" spans="10:18" ht="15" customHeight="1" x14ac:dyDescent="0.15">
      <c r="J4174" s="246">
        <f>IF(OR(B4174="",C4174="",E4174=""),"",B4174&amp;":"&amp;C4174&amp;":"&amp;E4174)</f>
      </c>
      <c r="K4174" s="247">
        <f>IF(A4174="","",A4174*D4174)</f>
      </c>
      <c r="L4174" s="246">
        <f>IF(A4174="","",IF(OR(A4174=1,A4174=0),H4174,0))</f>
      </c>
      <c r="M4174" s="246">
        <f>IF(A4174="","",IF(A4174=-1,H4174,0))</f>
      </c>
      <c r="N4174">
        <f>IF(J4174="","",IF(E4174="SGD",1,IF(E4174="USD",Settings!$B$22,IF(E4174="HKD",Settings!$B$23,1))))</f>
      </c>
      <c r="O4174">
        <f>IF(OR(B4174="",C4174="",E4174=""),0,(IF(A4174=-1,H4174,0)-IF(OR(A4174=1,A4174=0),H4174,0)+IF(A4174=2,H4174,0))*IF(E4174="SGD",1,IF(E4174="USD",Settings!$B$22,IF(E4174="HKD",Settings!$B$23,1))))</f>
        <v>0</v>
      </c>
      <c r="P4174">
        <f>IF(OR(B4174="",C4174="",E4174=""),0,IF(A4174=2,H4174*IF(E4174="SGD",1,IF(E4174="USD",Settings!$B$22,IF(E4174="HKD",Settings!$B$23,1))),0))</f>
        <v>0</v>
      </c>
      <c r="Q4174" s="312">
        <f>IF(OR(J4174="",G4174=""),"",G4174+ROW()/1000000)</f>
      </c>
      <c r="R4174" s="247">
        <f>IF(Q4174="","",SUMIFS(Txn[Signed Units],Txn[Key],J4174,Txn[Transaction Order],"&lt;="&amp;Q4174))</f>
      </c>
    </row>
    <row r="4175" spans="10:18" ht="15" customHeight="1" x14ac:dyDescent="0.15">
      <c r="J4175" s="246">
        <f>IF(OR(B4175="",C4175="",E4175=""),"",B4175&amp;":"&amp;C4175&amp;":"&amp;E4175)</f>
      </c>
      <c r="K4175" s="247">
        <f>IF(A4175="","",A4175*D4175)</f>
      </c>
      <c r="L4175" s="246">
        <f>IF(A4175="","",IF(OR(A4175=1,A4175=0),H4175,0))</f>
      </c>
      <c r="M4175" s="246">
        <f>IF(A4175="","",IF(A4175=-1,H4175,0))</f>
      </c>
      <c r="N4175">
        <f>IF(J4175="","",IF(E4175="SGD",1,IF(E4175="USD",Settings!$B$22,IF(E4175="HKD",Settings!$B$23,1))))</f>
      </c>
      <c r="O4175">
        <f>IF(OR(B4175="",C4175="",E4175=""),0,(IF(A4175=-1,H4175,0)-IF(OR(A4175=1,A4175=0),H4175,0)+IF(A4175=2,H4175,0))*IF(E4175="SGD",1,IF(E4175="USD",Settings!$B$22,IF(E4175="HKD",Settings!$B$23,1))))</f>
        <v>0</v>
      </c>
      <c r="P4175">
        <f>IF(OR(B4175="",C4175="",E4175=""),0,IF(A4175=2,H4175*IF(E4175="SGD",1,IF(E4175="USD",Settings!$B$22,IF(E4175="HKD",Settings!$B$23,1))),0))</f>
        <v>0</v>
      </c>
      <c r="Q4175" s="312">
        <f>IF(OR(J4175="",G4175=""),"",G4175+ROW()/1000000)</f>
      </c>
      <c r="R4175" s="247">
        <f>IF(Q4175="","",SUMIFS(Txn[Signed Units],Txn[Key],J4175,Txn[Transaction Order],"&lt;="&amp;Q4175))</f>
      </c>
    </row>
    <row r="4176" spans="10:18" ht="15" customHeight="1" x14ac:dyDescent="0.15">
      <c r="J4176" s="246">
        <f>IF(OR(B4176="",C4176="",E4176=""),"",B4176&amp;":"&amp;C4176&amp;":"&amp;E4176)</f>
      </c>
      <c r="K4176" s="247">
        <f>IF(A4176="","",A4176*D4176)</f>
      </c>
      <c r="L4176" s="246">
        <f>IF(A4176="","",IF(OR(A4176=1,A4176=0),H4176,0))</f>
      </c>
      <c r="M4176" s="246">
        <f>IF(A4176="","",IF(A4176=-1,H4176,0))</f>
      </c>
      <c r="N4176">
        <f>IF(J4176="","",IF(E4176="SGD",1,IF(E4176="USD",Settings!$B$22,IF(E4176="HKD",Settings!$B$23,1))))</f>
      </c>
      <c r="O4176">
        <f>IF(OR(B4176="",C4176="",E4176=""),0,(IF(A4176=-1,H4176,0)-IF(OR(A4176=1,A4176=0),H4176,0)+IF(A4176=2,H4176,0))*IF(E4176="SGD",1,IF(E4176="USD",Settings!$B$22,IF(E4176="HKD",Settings!$B$23,1))))</f>
        <v>0</v>
      </c>
      <c r="P4176">
        <f>IF(OR(B4176="",C4176="",E4176=""),0,IF(A4176=2,H4176*IF(E4176="SGD",1,IF(E4176="USD",Settings!$B$22,IF(E4176="HKD",Settings!$B$23,1))),0))</f>
        <v>0</v>
      </c>
      <c r="Q4176" s="312">
        <f>IF(OR(J4176="",G4176=""),"",G4176+ROW()/1000000)</f>
      </c>
      <c r="R4176" s="247">
        <f>IF(Q4176="","",SUMIFS(Txn[Signed Units],Txn[Key],J4176,Txn[Transaction Order],"&lt;="&amp;Q4176))</f>
      </c>
    </row>
    <row r="4177" spans="10:18" ht="15" customHeight="1" x14ac:dyDescent="0.15">
      <c r="J4177" s="246">
        <f>IF(OR(B4177="",C4177="",E4177=""),"",B4177&amp;":"&amp;C4177&amp;":"&amp;E4177)</f>
      </c>
      <c r="K4177" s="247">
        <f>IF(A4177="","",A4177*D4177)</f>
      </c>
      <c r="L4177" s="246">
        <f>IF(A4177="","",IF(OR(A4177=1,A4177=0),H4177,0))</f>
      </c>
      <c r="M4177" s="246">
        <f>IF(A4177="","",IF(A4177=-1,H4177,0))</f>
      </c>
      <c r="N4177">
        <f>IF(J4177="","",IF(E4177="SGD",1,IF(E4177="USD",Settings!$B$22,IF(E4177="HKD",Settings!$B$23,1))))</f>
      </c>
      <c r="O4177">
        <f>IF(OR(B4177="",C4177="",E4177=""),0,(IF(A4177=-1,H4177,0)-IF(OR(A4177=1,A4177=0),H4177,0)+IF(A4177=2,H4177,0))*IF(E4177="SGD",1,IF(E4177="USD",Settings!$B$22,IF(E4177="HKD",Settings!$B$23,1))))</f>
        <v>0</v>
      </c>
      <c r="P4177">
        <f>IF(OR(B4177="",C4177="",E4177=""),0,IF(A4177=2,H4177*IF(E4177="SGD",1,IF(E4177="USD",Settings!$B$22,IF(E4177="HKD",Settings!$B$23,1))),0))</f>
        <v>0</v>
      </c>
      <c r="Q4177" s="312">
        <f>IF(OR(J4177="",G4177=""),"",G4177+ROW()/1000000)</f>
      </c>
      <c r="R4177" s="247">
        <f>IF(Q4177="","",SUMIFS(Txn[Signed Units],Txn[Key],J4177,Txn[Transaction Order],"&lt;="&amp;Q4177))</f>
      </c>
    </row>
    <row r="4178" spans="10:18" ht="15" customHeight="1" x14ac:dyDescent="0.15">
      <c r="J4178" s="246">
        <f>IF(OR(B4178="",C4178="",E4178=""),"",B4178&amp;":"&amp;C4178&amp;":"&amp;E4178)</f>
      </c>
      <c r="K4178" s="247">
        <f>IF(A4178="","",A4178*D4178)</f>
      </c>
      <c r="L4178" s="246">
        <f>IF(A4178="","",IF(OR(A4178=1,A4178=0),H4178,0))</f>
      </c>
      <c r="M4178" s="246">
        <f>IF(A4178="","",IF(A4178=-1,H4178,0))</f>
      </c>
      <c r="N4178">
        <f>IF(J4178="","",IF(E4178="SGD",1,IF(E4178="USD",Settings!$B$22,IF(E4178="HKD",Settings!$B$23,1))))</f>
      </c>
      <c r="O4178">
        <f>IF(OR(B4178="",C4178="",E4178=""),0,(IF(A4178=-1,H4178,0)-IF(OR(A4178=1,A4178=0),H4178,0)+IF(A4178=2,H4178,0))*IF(E4178="SGD",1,IF(E4178="USD",Settings!$B$22,IF(E4178="HKD",Settings!$B$23,1))))</f>
        <v>0</v>
      </c>
      <c r="P4178">
        <f>IF(OR(B4178="",C4178="",E4178=""),0,IF(A4178=2,H4178*IF(E4178="SGD",1,IF(E4178="USD",Settings!$B$22,IF(E4178="HKD",Settings!$B$23,1))),0))</f>
        <v>0</v>
      </c>
      <c r="Q4178" s="312">
        <f>IF(OR(J4178="",G4178=""),"",G4178+ROW()/1000000)</f>
      </c>
      <c r="R4178" s="247">
        <f>IF(Q4178="","",SUMIFS(Txn[Signed Units],Txn[Key],J4178,Txn[Transaction Order],"&lt;="&amp;Q4178))</f>
      </c>
    </row>
    <row r="4179" spans="10:18" ht="15" customHeight="1" x14ac:dyDescent="0.15">
      <c r="J4179" s="246">
        <f>IF(OR(B4179="",C4179="",E4179=""),"",B4179&amp;":"&amp;C4179&amp;":"&amp;E4179)</f>
      </c>
      <c r="K4179" s="247">
        <f>IF(A4179="","",A4179*D4179)</f>
      </c>
      <c r="L4179" s="246">
        <f>IF(A4179="","",IF(OR(A4179=1,A4179=0),H4179,0))</f>
      </c>
      <c r="M4179" s="246">
        <f>IF(A4179="","",IF(A4179=-1,H4179,0))</f>
      </c>
      <c r="N4179">
        <f>IF(J4179="","",IF(E4179="SGD",1,IF(E4179="USD",Settings!$B$22,IF(E4179="HKD",Settings!$B$23,1))))</f>
      </c>
      <c r="O4179">
        <f>IF(OR(B4179="",C4179="",E4179=""),0,(IF(A4179=-1,H4179,0)-IF(OR(A4179=1,A4179=0),H4179,0)+IF(A4179=2,H4179,0))*IF(E4179="SGD",1,IF(E4179="USD",Settings!$B$22,IF(E4179="HKD",Settings!$B$23,1))))</f>
        <v>0</v>
      </c>
      <c r="P4179">
        <f>IF(OR(B4179="",C4179="",E4179=""),0,IF(A4179=2,H4179*IF(E4179="SGD",1,IF(E4179="USD",Settings!$B$22,IF(E4179="HKD",Settings!$B$23,1))),0))</f>
        <v>0</v>
      </c>
      <c r="Q4179" s="312">
        <f>IF(OR(J4179="",G4179=""),"",G4179+ROW()/1000000)</f>
      </c>
      <c r="R4179" s="247">
        <f>IF(Q4179="","",SUMIFS(Txn[Signed Units],Txn[Key],J4179,Txn[Transaction Order],"&lt;="&amp;Q4179))</f>
      </c>
    </row>
    <row r="4180" spans="10:18" ht="15" customHeight="1" x14ac:dyDescent="0.15">
      <c r="J4180" s="246">
        <f>IF(OR(B4180="",C4180="",E4180=""),"",B4180&amp;":"&amp;C4180&amp;":"&amp;E4180)</f>
      </c>
      <c r="K4180" s="247">
        <f>IF(A4180="","",A4180*D4180)</f>
      </c>
      <c r="L4180" s="246">
        <f>IF(A4180="","",IF(OR(A4180=1,A4180=0),H4180,0))</f>
      </c>
      <c r="M4180" s="246">
        <f>IF(A4180="","",IF(A4180=-1,H4180,0))</f>
      </c>
      <c r="N4180">
        <f>IF(J4180="","",IF(E4180="SGD",1,IF(E4180="USD",Settings!$B$22,IF(E4180="HKD",Settings!$B$23,1))))</f>
      </c>
      <c r="O4180">
        <f>IF(OR(B4180="",C4180="",E4180=""),0,(IF(A4180=-1,H4180,0)-IF(OR(A4180=1,A4180=0),H4180,0)+IF(A4180=2,H4180,0))*IF(E4180="SGD",1,IF(E4180="USD",Settings!$B$22,IF(E4180="HKD",Settings!$B$23,1))))</f>
        <v>0</v>
      </c>
      <c r="P4180">
        <f>IF(OR(B4180="",C4180="",E4180=""),0,IF(A4180=2,H4180*IF(E4180="SGD",1,IF(E4180="USD",Settings!$B$22,IF(E4180="HKD",Settings!$B$23,1))),0))</f>
        <v>0</v>
      </c>
      <c r="Q4180" s="312">
        <f>IF(OR(J4180="",G4180=""),"",G4180+ROW()/1000000)</f>
      </c>
      <c r="R4180" s="247">
        <f>IF(Q4180="","",SUMIFS(Txn[Signed Units],Txn[Key],J4180,Txn[Transaction Order],"&lt;="&amp;Q4180))</f>
      </c>
    </row>
    <row r="4181" spans="10:18" ht="15" customHeight="1" x14ac:dyDescent="0.15">
      <c r="J4181" s="246">
        <f>IF(OR(B4181="",C4181="",E4181=""),"",B4181&amp;":"&amp;C4181&amp;":"&amp;E4181)</f>
      </c>
      <c r="K4181" s="247">
        <f>IF(A4181="","",A4181*D4181)</f>
      </c>
      <c r="L4181" s="246">
        <f>IF(A4181="","",IF(OR(A4181=1,A4181=0),H4181,0))</f>
      </c>
      <c r="M4181" s="246">
        <f>IF(A4181="","",IF(A4181=-1,H4181,0))</f>
      </c>
      <c r="N4181">
        <f>IF(J4181="","",IF(E4181="SGD",1,IF(E4181="USD",Settings!$B$22,IF(E4181="HKD",Settings!$B$23,1))))</f>
      </c>
      <c r="O4181">
        <f>IF(OR(B4181="",C4181="",E4181=""),0,(IF(A4181=-1,H4181,0)-IF(OR(A4181=1,A4181=0),H4181,0)+IF(A4181=2,H4181,0))*IF(E4181="SGD",1,IF(E4181="USD",Settings!$B$22,IF(E4181="HKD",Settings!$B$23,1))))</f>
        <v>0</v>
      </c>
      <c r="P4181">
        <f>IF(OR(B4181="",C4181="",E4181=""),0,IF(A4181=2,H4181*IF(E4181="SGD",1,IF(E4181="USD",Settings!$B$22,IF(E4181="HKD",Settings!$B$23,1))),0))</f>
        <v>0</v>
      </c>
      <c r="Q4181" s="312">
        <f>IF(OR(J4181="",G4181=""),"",G4181+ROW()/1000000)</f>
      </c>
      <c r="R4181" s="247">
        <f>IF(Q4181="","",SUMIFS(Txn[Signed Units],Txn[Key],J4181,Txn[Transaction Order],"&lt;="&amp;Q4181))</f>
      </c>
    </row>
    <row r="4182" spans="10:18" ht="15" customHeight="1" x14ac:dyDescent="0.15">
      <c r="J4182" s="246">
        <f>IF(OR(B4182="",C4182="",E4182=""),"",B4182&amp;":"&amp;C4182&amp;":"&amp;E4182)</f>
      </c>
      <c r="K4182" s="247">
        <f>IF(A4182="","",A4182*D4182)</f>
      </c>
      <c r="L4182" s="246">
        <f>IF(A4182="","",IF(OR(A4182=1,A4182=0),H4182,0))</f>
      </c>
      <c r="M4182" s="246">
        <f>IF(A4182="","",IF(A4182=-1,H4182,0))</f>
      </c>
      <c r="N4182">
        <f>IF(J4182="","",IF(E4182="SGD",1,IF(E4182="USD",Settings!$B$22,IF(E4182="HKD",Settings!$B$23,1))))</f>
      </c>
      <c r="O4182">
        <f>IF(OR(B4182="",C4182="",E4182=""),0,(IF(A4182=-1,H4182,0)-IF(OR(A4182=1,A4182=0),H4182,0)+IF(A4182=2,H4182,0))*IF(E4182="SGD",1,IF(E4182="USD",Settings!$B$22,IF(E4182="HKD",Settings!$B$23,1))))</f>
        <v>0</v>
      </c>
      <c r="P4182">
        <f>IF(OR(B4182="",C4182="",E4182=""),0,IF(A4182=2,H4182*IF(E4182="SGD",1,IF(E4182="USD",Settings!$B$22,IF(E4182="HKD",Settings!$B$23,1))),0))</f>
        <v>0</v>
      </c>
      <c r="Q4182" s="312">
        <f>IF(OR(J4182="",G4182=""),"",G4182+ROW()/1000000)</f>
      </c>
      <c r="R4182" s="247">
        <f>IF(Q4182="","",SUMIFS(Txn[Signed Units],Txn[Key],J4182,Txn[Transaction Order],"&lt;="&amp;Q4182))</f>
      </c>
    </row>
    <row r="4183" spans="10:18" ht="15" customHeight="1" x14ac:dyDescent="0.15">
      <c r="J4183" s="246">
        <f>IF(OR(B4183="",C4183="",E4183=""),"",B4183&amp;":"&amp;C4183&amp;":"&amp;E4183)</f>
      </c>
      <c r="K4183" s="247">
        <f>IF(A4183="","",A4183*D4183)</f>
      </c>
      <c r="L4183" s="246">
        <f>IF(A4183="","",IF(OR(A4183=1,A4183=0),H4183,0))</f>
      </c>
      <c r="M4183" s="246">
        <f>IF(A4183="","",IF(A4183=-1,H4183,0))</f>
      </c>
      <c r="N4183">
        <f>IF(J4183="","",IF(E4183="SGD",1,IF(E4183="USD",Settings!$B$22,IF(E4183="HKD",Settings!$B$23,1))))</f>
      </c>
      <c r="O4183">
        <f>IF(OR(B4183="",C4183="",E4183=""),0,(IF(A4183=-1,H4183,0)-IF(OR(A4183=1,A4183=0),H4183,0)+IF(A4183=2,H4183,0))*IF(E4183="SGD",1,IF(E4183="USD",Settings!$B$22,IF(E4183="HKD",Settings!$B$23,1))))</f>
        <v>0</v>
      </c>
      <c r="P4183">
        <f>IF(OR(B4183="",C4183="",E4183=""),0,IF(A4183=2,H4183*IF(E4183="SGD",1,IF(E4183="USD",Settings!$B$22,IF(E4183="HKD",Settings!$B$23,1))),0))</f>
        <v>0</v>
      </c>
      <c r="Q4183" s="312">
        <f>IF(OR(J4183="",G4183=""),"",G4183+ROW()/1000000)</f>
      </c>
      <c r="R4183" s="247">
        <f>IF(Q4183="","",SUMIFS(Txn[Signed Units],Txn[Key],J4183,Txn[Transaction Order],"&lt;="&amp;Q4183))</f>
      </c>
    </row>
    <row r="4184" spans="10:18" ht="15" customHeight="1" x14ac:dyDescent="0.15">
      <c r="J4184" s="246">
        <f>IF(OR(B4184="",C4184="",E4184=""),"",B4184&amp;":"&amp;C4184&amp;":"&amp;E4184)</f>
      </c>
      <c r="K4184" s="247">
        <f>IF(A4184="","",A4184*D4184)</f>
      </c>
      <c r="L4184" s="246">
        <f>IF(A4184="","",IF(OR(A4184=1,A4184=0),H4184,0))</f>
      </c>
      <c r="M4184" s="246">
        <f>IF(A4184="","",IF(A4184=-1,H4184,0))</f>
      </c>
      <c r="N4184">
        <f>IF(J4184="","",IF(E4184="SGD",1,IF(E4184="USD",Settings!$B$22,IF(E4184="HKD",Settings!$B$23,1))))</f>
      </c>
      <c r="O4184">
        <f>IF(OR(B4184="",C4184="",E4184=""),0,(IF(A4184=-1,H4184,0)-IF(OR(A4184=1,A4184=0),H4184,0)+IF(A4184=2,H4184,0))*IF(E4184="SGD",1,IF(E4184="USD",Settings!$B$22,IF(E4184="HKD",Settings!$B$23,1))))</f>
        <v>0</v>
      </c>
      <c r="P4184">
        <f>IF(OR(B4184="",C4184="",E4184=""),0,IF(A4184=2,H4184*IF(E4184="SGD",1,IF(E4184="USD",Settings!$B$22,IF(E4184="HKD",Settings!$B$23,1))),0))</f>
        <v>0</v>
      </c>
      <c r="Q4184" s="312">
        <f>IF(OR(J4184="",G4184=""),"",G4184+ROW()/1000000)</f>
      </c>
      <c r="R4184" s="247">
        <f>IF(Q4184="","",SUMIFS(Txn[Signed Units],Txn[Key],J4184,Txn[Transaction Order],"&lt;="&amp;Q4184))</f>
      </c>
    </row>
    <row r="4185" spans="10:18" ht="15" customHeight="1" x14ac:dyDescent="0.15">
      <c r="J4185" s="246">
        <f>IF(OR(B4185="",C4185="",E4185=""),"",B4185&amp;":"&amp;C4185&amp;":"&amp;E4185)</f>
      </c>
      <c r="K4185" s="247">
        <f>IF(A4185="","",A4185*D4185)</f>
      </c>
      <c r="L4185" s="246">
        <f>IF(A4185="","",IF(OR(A4185=1,A4185=0),H4185,0))</f>
      </c>
      <c r="M4185" s="246">
        <f>IF(A4185="","",IF(A4185=-1,H4185,0))</f>
      </c>
      <c r="N4185">
        <f>IF(J4185="","",IF(E4185="SGD",1,IF(E4185="USD",Settings!$B$22,IF(E4185="HKD",Settings!$B$23,1))))</f>
      </c>
      <c r="O4185">
        <f>IF(OR(B4185="",C4185="",E4185=""),0,(IF(A4185=-1,H4185,0)-IF(OR(A4185=1,A4185=0),H4185,0)+IF(A4185=2,H4185,0))*IF(E4185="SGD",1,IF(E4185="USD",Settings!$B$22,IF(E4185="HKD",Settings!$B$23,1))))</f>
        <v>0</v>
      </c>
      <c r="P4185">
        <f>IF(OR(B4185="",C4185="",E4185=""),0,IF(A4185=2,H4185*IF(E4185="SGD",1,IF(E4185="USD",Settings!$B$22,IF(E4185="HKD",Settings!$B$23,1))),0))</f>
        <v>0</v>
      </c>
      <c r="Q4185" s="312">
        <f>IF(OR(J4185="",G4185=""),"",G4185+ROW()/1000000)</f>
      </c>
      <c r="R4185" s="247">
        <f>IF(Q4185="","",SUMIFS(Txn[Signed Units],Txn[Key],J4185,Txn[Transaction Order],"&lt;="&amp;Q4185))</f>
      </c>
    </row>
    <row r="4186" spans="10:18" ht="15" customHeight="1" x14ac:dyDescent="0.15">
      <c r="J4186" s="246">
        <f>IF(OR(B4186="",C4186="",E4186=""),"",B4186&amp;":"&amp;C4186&amp;":"&amp;E4186)</f>
      </c>
      <c r="K4186" s="247">
        <f>IF(A4186="","",A4186*D4186)</f>
      </c>
      <c r="L4186" s="246">
        <f>IF(A4186="","",IF(OR(A4186=1,A4186=0),H4186,0))</f>
      </c>
      <c r="M4186" s="246">
        <f>IF(A4186="","",IF(A4186=-1,H4186,0))</f>
      </c>
      <c r="N4186">
        <f>IF(J4186="","",IF(E4186="SGD",1,IF(E4186="USD",Settings!$B$22,IF(E4186="HKD",Settings!$B$23,1))))</f>
      </c>
      <c r="O4186">
        <f>IF(OR(B4186="",C4186="",E4186=""),0,(IF(A4186=-1,H4186,0)-IF(OR(A4186=1,A4186=0),H4186,0)+IF(A4186=2,H4186,0))*IF(E4186="SGD",1,IF(E4186="USD",Settings!$B$22,IF(E4186="HKD",Settings!$B$23,1))))</f>
        <v>0</v>
      </c>
      <c r="P4186">
        <f>IF(OR(B4186="",C4186="",E4186=""),0,IF(A4186=2,H4186*IF(E4186="SGD",1,IF(E4186="USD",Settings!$B$22,IF(E4186="HKD",Settings!$B$23,1))),0))</f>
        <v>0</v>
      </c>
      <c r="Q4186" s="312">
        <f>IF(OR(J4186="",G4186=""),"",G4186+ROW()/1000000)</f>
      </c>
      <c r="R4186" s="247">
        <f>IF(Q4186="","",SUMIFS(Txn[Signed Units],Txn[Key],J4186,Txn[Transaction Order],"&lt;="&amp;Q4186))</f>
      </c>
    </row>
    <row r="4187" spans="10:18" ht="15" customHeight="1" x14ac:dyDescent="0.15">
      <c r="J4187" s="246">
        <f>IF(OR(B4187="",C4187="",E4187=""),"",B4187&amp;":"&amp;C4187&amp;":"&amp;E4187)</f>
      </c>
      <c r="K4187" s="247">
        <f>IF(A4187="","",A4187*D4187)</f>
      </c>
      <c r="L4187" s="246">
        <f>IF(A4187="","",IF(OR(A4187=1,A4187=0),H4187,0))</f>
      </c>
      <c r="M4187" s="246">
        <f>IF(A4187="","",IF(A4187=-1,H4187,0))</f>
      </c>
      <c r="N4187">
        <f>IF(J4187="","",IF(E4187="SGD",1,IF(E4187="USD",Settings!$B$22,IF(E4187="HKD",Settings!$B$23,1))))</f>
      </c>
      <c r="O4187">
        <f>IF(OR(B4187="",C4187="",E4187=""),0,(IF(A4187=-1,H4187,0)-IF(OR(A4187=1,A4187=0),H4187,0)+IF(A4187=2,H4187,0))*IF(E4187="SGD",1,IF(E4187="USD",Settings!$B$22,IF(E4187="HKD",Settings!$B$23,1))))</f>
        <v>0</v>
      </c>
      <c r="P4187">
        <f>IF(OR(B4187="",C4187="",E4187=""),0,IF(A4187=2,H4187*IF(E4187="SGD",1,IF(E4187="USD",Settings!$B$22,IF(E4187="HKD",Settings!$B$23,1))),0))</f>
        <v>0</v>
      </c>
      <c r="Q4187" s="312">
        <f>IF(OR(J4187="",G4187=""),"",G4187+ROW()/1000000)</f>
      </c>
      <c r="R4187" s="247">
        <f>IF(Q4187="","",SUMIFS(Txn[Signed Units],Txn[Key],J4187,Txn[Transaction Order],"&lt;="&amp;Q4187))</f>
      </c>
    </row>
    <row r="4188" spans="10:18" ht="15" customHeight="1" x14ac:dyDescent="0.15">
      <c r="J4188" s="246">
        <f>IF(OR(B4188="",C4188="",E4188=""),"",B4188&amp;":"&amp;C4188&amp;":"&amp;E4188)</f>
      </c>
      <c r="K4188" s="247">
        <f>IF(A4188="","",A4188*D4188)</f>
      </c>
      <c r="L4188" s="246">
        <f>IF(A4188="","",IF(OR(A4188=1,A4188=0),H4188,0))</f>
      </c>
      <c r="M4188" s="246">
        <f>IF(A4188="","",IF(A4188=-1,H4188,0))</f>
      </c>
      <c r="N4188">
        <f>IF(J4188="","",IF(E4188="SGD",1,IF(E4188="USD",Settings!$B$22,IF(E4188="HKD",Settings!$B$23,1))))</f>
      </c>
      <c r="O4188">
        <f>IF(OR(B4188="",C4188="",E4188=""),0,(IF(A4188=-1,H4188,0)-IF(OR(A4188=1,A4188=0),H4188,0)+IF(A4188=2,H4188,0))*IF(E4188="SGD",1,IF(E4188="USD",Settings!$B$22,IF(E4188="HKD",Settings!$B$23,1))))</f>
        <v>0</v>
      </c>
      <c r="P4188">
        <f>IF(OR(B4188="",C4188="",E4188=""),0,IF(A4188=2,H4188*IF(E4188="SGD",1,IF(E4188="USD",Settings!$B$22,IF(E4188="HKD",Settings!$B$23,1))),0))</f>
        <v>0</v>
      </c>
      <c r="Q4188" s="312">
        <f>IF(OR(J4188="",G4188=""),"",G4188+ROW()/1000000)</f>
      </c>
      <c r="R4188" s="247">
        <f>IF(Q4188="","",SUMIFS(Txn[Signed Units],Txn[Key],J4188,Txn[Transaction Order],"&lt;="&amp;Q4188))</f>
      </c>
    </row>
    <row r="4189" spans="10:18" ht="15" customHeight="1" x14ac:dyDescent="0.15">
      <c r="J4189" s="246">
        <f>IF(OR(B4189="",C4189="",E4189=""),"",B4189&amp;":"&amp;C4189&amp;":"&amp;E4189)</f>
      </c>
      <c r="K4189" s="247">
        <f>IF(A4189="","",A4189*D4189)</f>
      </c>
      <c r="L4189" s="246">
        <f>IF(A4189="","",IF(OR(A4189=1,A4189=0),H4189,0))</f>
      </c>
      <c r="M4189" s="246">
        <f>IF(A4189="","",IF(A4189=-1,H4189,0))</f>
      </c>
      <c r="N4189">
        <f>IF(J4189="","",IF(E4189="SGD",1,IF(E4189="USD",Settings!$B$22,IF(E4189="HKD",Settings!$B$23,1))))</f>
      </c>
      <c r="O4189">
        <f>IF(OR(B4189="",C4189="",E4189=""),0,(IF(A4189=-1,H4189,0)-IF(OR(A4189=1,A4189=0),H4189,0)+IF(A4189=2,H4189,0))*IF(E4189="SGD",1,IF(E4189="USD",Settings!$B$22,IF(E4189="HKD",Settings!$B$23,1))))</f>
        <v>0</v>
      </c>
      <c r="P4189">
        <f>IF(OR(B4189="",C4189="",E4189=""),0,IF(A4189=2,H4189*IF(E4189="SGD",1,IF(E4189="USD",Settings!$B$22,IF(E4189="HKD",Settings!$B$23,1))),0))</f>
        <v>0</v>
      </c>
      <c r="Q4189" s="312">
        <f>IF(OR(J4189="",G4189=""),"",G4189+ROW()/1000000)</f>
      </c>
      <c r="R4189" s="247">
        <f>IF(Q4189="","",SUMIFS(Txn[Signed Units],Txn[Key],J4189,Txn[Transaction Order],"&lt;="&amp;Q4189))</f>
      </c>
    </row>
    <row r="4190" spans="10:18" ht="15" customHeight="1" x14ac:dyDescent="0.15">
      <c r="J4190" s="246">
        <f>IF(OR(B4190="",C4190="",E4190=""),"",B4190&amp;":"&amp;C4190&amp;":"&amp;E4190)</f>
      </c>
      <c r="K4190" s="247">
        <f>IF(A4190="","",A4190*D4190)</f>
      </c>
      <c r="L4190" s="246">
        <f>IF(A4190="","",IF(OR(A4190=1,A4190=0),H4190,0))</f>
      </c>
      <c r="M4190" s="246">
        <f>IF(A4190="","",IF(A4190=-1,H4190,0))</f>
      </c>
      <c r="N4190">
        <f>IF(J4190="","",IF(E4190="SGD",1,IF(E4190="USD",Settings!$B$22,IF(E4190="HKD",Settings!$B$23,1))))</f>
      </c>
      <c r="O4190">
        <f>IF(OR(B4190="",C4190="",E4190=""),0,(IF(A4190=-1,H4190,0)-IF(OR(A4190=1,A4190=0),H4190,0)+IF(A4190=2,H4190,0))*IF(E4190="SGD",1,IF(E4190="USD",Settings!$B$22,IF(E4190="HKD",Settings!$B$23,1))))</f>
        <v>0</v>
      </c>
      <c r="P4190">
        <f>IF(OR(B4190="",C4190="",E4190=""),0,IF(A4190=2,H4190*IF(E4190="SGD",1,IF(E4190="USD",Settings!$B$22,IF(E4190="HKD",Settings!$B$23,1))),0))</f>
        <v>0</v>
      </c>
      <c r="Q4190" s="312">
        <f>IF(OR(J4190="",G4190=""),"",G4190+ROW()/1000000)</f>
      </c>
      <c r="R4190" s="247">
        <f>IF(Q4190="","",SUMIFS(Txn[Signed Units],Txn[Key],J4190,Txn[Transaction Order],"&lt;="&amp;Q4190))</f>
      </c>
    </row>
    <row r="4191" spans="10:18" ht="15" customHeight="1" x14ac:dyDescent="0.15">
      <c r="J4191" s="246">
        <f>IF(OR(B4191="",C4191="",E4191=""),"",B4191&amp;":"&amp;C4191&amp;":"&amp;E4191)</f>
      </c>
      <c r="K4191" s="247">
        <f>IF(A4191="","",A4191*D4191)</f>
      </c>
      <c r="L4191" s="246">
        <f>IF(A4191="","",IF(OR(A4191=1,A4191=0),H4191,0))</f>
      </c>
      <c r="M4191" s="246">
        <f>IF(A4191="","",IF(A4191=-1,H4191,0))</f>
      </c>
      <c r="N4191">
        <f>IF(J4191="","",IF(E4191="SGD",1,IF(E4191="USD",Settings!$B$22,IF(E4191="HKD",Settings!$B$23,1))))</f>
      </c>
      <c r="O4191">
        <f>IF(OR(B4191="",C4191="",E4191=""),0,(IF(A4191=-1,H4191,0)-IF(OR(A4191=1,A4191=0),H4191,0)+IF(A4191=2,H4191,0))*IF(E4191="SGD",1,IF(E4191="USD",Settings!$B$22,IF(E4191="HKD",Settings!$B$23,1))))</f>
        <v>0</v>
      </c>
      <c r="P4191">
        <f>IF(OR(B4191="",C4191="",E4191=""),0,IF(A4191=2,H4191*IF(E4191="SGD",1,IF(E4191="USD",Settings!$B$22,IF(E4191="HKD",Settings!$B$23,1))),0))</f>
        <v>0</v>
      </c>
      <c r="Q4191" s="312">
        <f>IF(OR(J4191="",G4191=""),"",G4191+ROW()/1000000)</f>
      </c>
      <c r="R4191" s="247">
        <f>IF(Q4191="","",SUMIFS(Txn[Signed Units],Txn[Key],J4191,Txn[Transaction Order],"&lt;="&amp;Q4191))</f>
      </c>
    </row>
    <row r="4192" spans="10:18" ht="15" customHeight="1" x14ac:dyDescent="0.15">
      <c r="J4192" s="246">
        <f>IF(OR(B4192="",C4192="",E4192=""),"",B4192&amp;":"&amp;C4192&amp;":"&amp;E4192)</f>
      </c>
      <c r="K4192" s="247">
        <f>IF(A4192="","",A4192*D4192)</f>
      </c>
      <c r="L4192" s="246">
        <f>IF(A4192="","",IF(OR(A4192=1,A4192=0),H4192,0))</f>
      </c>
      <c r="M4192" s="246">
        <f>IF(A4192="","",IF(A4192=-1,H4192,0))</f>
      </c>
      <c r="N4192">
        <f>IF(J4192="","",IF(E4192="SGD",1,IF(E4192="USD",Settings!$B$22,IF(E4192="HKD",Settings!$B$23,1))))</f>
      </c>
      <c r="O4192">
        <f>IF(OR(B4192="",C4192="",E4192=""),0,(IF(A4192=-1,H4192,0)-IF(OR(A4192=1,A4192=0),H4192,0)+IF(A4192=2,H4192,0))*IF(E4192="SGD",1,IF(E4192="USD",Settings!$B$22,IF(E4192="HKD",Settings!$B$23,1))))</f>
        <v>0</v>
      </c>
      <c r="P4192">
        <f>IF(OR(B4192="",C4192="",E4192=""),0,IF(A4192=2,H4192*IF(E4192="SGD",1,IF(E4192="USD",Settings!$B$22,IF(E4192="HKD",Settings!$B$23,1))),0))</f>
        <v>0</v>
      </c>
      <c r="Q4192" s="312">
        <f>IF(OR(J4192="",G4192=""),"",G4192+ROW()/1000000)</f>
      </c>
      <c r="R4192" s="247">
        <f>IF(Q4192="","",SUMIFS(Txn[Signed Units],Txn[Key],J4192,Txn[Transaction Order],"&lt;="&amp;Q4192))</f>
      </c>
    </row>
    <row r="4193" spans="10:18" ht="15" customHeight="1" x14ac:dyDescent="0.15">
      <c r="J4193" s="246">
        <f>IF(OR(B4193="",C4193="",E4193=""),"",B4193&amp;":"&amp;C4193&amp;":"&amp;E4193)</f>
      </c>
      <c r="K4193" s="247">
        <f>IF(A4193="","",A4193*D4193)</f>
      </c>
      <c r="L4193" s="246">
        <f>IF(A4193="","",IF(OR(A4193=1,A4193=0),H4193,0))</f>
      </c>
      <c r="M4193" s="246">
        <f>IF(A4193="","",IF(A4193=-1,H4193,0))</f>
      </c>
      <c r="N4193">
        <f>IF(J4193="","",IF(E4193="SGD",1,IF(E4193="USD",Settings!$B$22,IF(E4193="HKD",Settings!$B$23,1))))</f>
      </c>
      <c r="O4193">
        <f>IF(OR(B4193="",C4193="",E4193=""),0,(IF(A4193=-1,H4193,0)-IF(OR(A4193=1,A4193=0),H4193,0)+IF(A4193=2,H4193,0))*IF(E4193="SGD",1,IF(E4193="USD",Settings!$B$22,IF(E4193="HKD",Settings!$B$23,1))))</f>
        <v>0</v>
      </c>
      <c r="P4193">
        <f>IF(OR(B4193="",C4193="",E4193=""),0,IF(A4193=2,H4193*IF(E4193="SGD",1,IF(E4193="USD",Settings!$B$22,IF(E4193="HKD",Settings!$B$23,1))),0))</f>
        <v>0</v>
      </c>
      <c r="Q4193" s="312">
        <f>IF(OR(J4193="",G4193=""),"",G4193+ROW()/1000000)</f>
      </c>
      <c r="R4193" s="247">
        <f>IF(Q4193="","",SUMIFS(Txn[Signed Units],Txn[Key],J4193,Txn[Transaction Order],"&lt;="&amp;Q4193))</f>
      </c>
    </row>
    <row r="4194" spans="10:18" ht="15" customHeight="1" x14ac:dyDescent="0.15">
      <c r="J4194" s="246">
        <f>IF(OR(B4194="",C4194="",E4194=""),"",B4194&amp;":"&amp;C4194&amp;":"&amp;E4194)</f>
      </c>
      <c r="K4194" s="247">
        <f>IF(A4194="","",A4194*D4194)</f>
      </c>
      <c r="L4194" s="246">
        <f>IF(A4194="","",IF(OR(A4194=1,A4194=0),H4194,0))</f>
      </c>
      <c r="M4194" s="246">
        <f>IF(A4194="","",IF(A4194=-1,H4194,0))</f>
      </c>
      <c r="N4194">
        <f>IF(J4194="","",IF(E4194="SGD",1,IF(E4194="USD",Settings!$B$22,IF(E4194="HKD",Settings!$B$23,1))))</f>
      </c>
      <c r="O4194">
        <f>IF(OR(B4194="",C4194="",E4194=""),0,(IF(A4194=-1,H4194,0)-IF(OR(A4194=1,A4194=0),H4194,0)+IF(A4194=2,H4194,0))*IF(E4194="SGD",1,IF(E4194="USD",Settings!$B$22,IF(E4194="HKD",Settings!$B$23,1))))</f>
        <v>0</v>
      </c>
      <c r="P4194">
        <f>IF(OR(B4194="",C4194="",E4194=""),0,IF(A4194=2,H4194*IF(E4194="SGD",1,IF(E4194="USD",Settings!$B$22,IF(E4194="HKD",Settings!$B$23,1))),0))</f>
        <v>0</v>
      </c>
      <c r="Q4194" s="312">
        <f>IF(OR(J4194="",G4194=""),"",G4194+ROW()/1000000)</f>
      </c>
      <c r="R4194" s="247">
        <f>IF(Q4194="","",SUMIFS(Txn[Signed Units],Txn[Key],J4194,Txn[Transaction Order],"&lt;="&amp;Q4194))</f>
      </c>
    </row>
    <row r="4195" spans="10:18" ht="15" customHeight="1" x14ac:dyDescent="0.15">
      <c r="J4195" s="246">
        <f>IF(OR(B4195="",C4195="",E4195=""),"",B4195&amp;":"&amp;C4195&amp;":"&amp;E4195)</f>
      </c>
      <c r="K4195" s="247">
        <f>IF(A4195="","",A4195*D4195)</f>
      </c>
      <c r="L4195" s="246">
        <f>IF(A4195="","",IF(OR(A4195=1,A4195=0),H4195,0))</f>
      </c>
      <c r="M4195" s="246">
        <f>IF(A4195="","",IF(A4195=-1,H4195,0))</f>
      </c>
      <c r="N4195">
        <f>IF(J4195="","",IF(E4195="SGD",1,IF(E4195="USD",Settings!$B$22,IF(E4195="HKD",Settings!$B$23,1))))</f>
      </c>
      <c r="O4195">
        <f>IF(OR(B4195="",C4195="",E4195=""),0,(IF(A4195=-1,H4195,0)-IF(OR(A4195=1,A4195=0),H4195,0)+IF(A4195=2,H4195,0))*IF(E4195="SGD",1,IF(E4195="USD",Settings!$B$22,IF(E4195="HKD",Settings!$B$23,1))))</f>
        <v>0</v>
      </c>
      <c r="P4195">
        <f>IF(OR(B4195="",C4195="",E4195=""),0,IF(A4195=2,H4195*IF(E4195="SGD",1,IF(E4195="USD",Settings!$B$22,IF(E4195="HKD",Settings!$B$23,1))),0))</f>
        <v>0</v>
      </c>
      <c r="Q4195" s="312">
        <f>IF(OR(J4195="",G4195=""),"",G4195+ROW()/1000000)</f>
      </c>
      <c r="R4195" s="247">
        <f>IF(Q4195="","",SUMIFS(Txn[Signed Units],Txn[Key],J4195,Txn[Transaction Order],"&lt;="&amp;Q4195))</f>
      </c>
    </row>
    <row r="4196" spans="10:18" ht="15" customHeight="1" x14ac:dyDescent="0.15">
      <c r="J4196" s="246">
        <f>IF(OR(B4196="",C4196="",E4196=""),"",B4196&amp;":"&amp;C4196&amp;":"&amp;E4196)</f>
      </c>
      <c r="K4196" s="247">
        <f>IF(A4196="","",A4196*D4196)</f>
      </c>
      <c r="L4196" s="246">
        <f>IF(A4196="","",IF(OR(A4196=1,A4196=0),H4196,0))</f>
      </c>
      <c r="M4196" s="246">
        <f>IF(A4196="","",IF(A4196=-1,H4196,0))</f>
      </c>
      <c r="N4196">
        <f>IF(J4196="","",IF(E4196="SGD",1,IF(E4196="USD",Settings!$B$22,IF(E4196="HKD",Settings!$B$23,1))))</f>
      </c>
      <c r="O4196">
        <f>IF(OR(B4196="",C4196="",E4196=""),0,(IF(A4196=-1,H4196,0)-IF(OR(A4196=1,A4196=0),H4196,0)+IF(A4196=2,H4196,0))*IF(E4196="SGD",1,IF(E4196="USD",Settings!$B$22,IF(E4196="HKD",Settings!$B$23,1))))</f>
        <v>0</v>
      </c>
      <c r="P4196">
        <f>IF(OR(B4196="",C4196="",E4196=""),0,IF(A4196=2,H4196*IF(E4196="SGD",1,IF(E4196="USD",Settings!$B$22,IF(E4196="HKD",Settings!$B$23,1))),0))</f>
        <v>0</v>
      </c>
      <c r="Q4196" s="312">
        <f>IF(OR(J4196="",G4196=""),"",G4196+ROW()/1000000)</f>
      </c>
      <c r="R4196" s="247">
        <f>IF(Q4196="","",SUMIFS(Txn[Signed Units],Txn[Key],J4196,Txn[Transaction Order],"&lt;="&amp;Q4196))</f>
      </c>
    </row>
    <row r="4197" spans="10:18" ht="15" customHeight="1" x14ac:dyDescent="0.15">
      <c r="J4197" s="246">
        <f>IF(OR(B4197="",C4197="",E4197=""),"",B4197&amp;":"&amp;C4197&amp;":"&amp;E4197)</f>
      </c>
      <c r="K4197" s="247">
        <f>IF(A4197="","",A4197*D4197)</f>
      </c>
      <c r="L4197" s="246">
        <f>IF(A4197="","",IF(OR(A4197=1,A4197=0),H4197,0))</f>
      </c>
      <c r="M4197" s="246">
        <f>IF(A4197="","",IF(A4197=-1,H4197,0))</f>
      </c>
      <c r="N4197">
        <f>IF(J4197="","",IF(E4197="SGD",1,IF(E4197="USD",Settings!$B$22,IF(E4197="HKD",Settings!$B$23,1))))</f>
      </c>
      <c r="O4197">
        <f>IF(OR(B4197="",C4197="",E4197=""),0,(IF(A4197=-1,H4197,0)-IF(OR(A4197=1,A4197=0),H4197,0)+IF(A4197=2,H4197,0))*IF(E4197="SGD",1,IF(E4197="USD",Settings!$B$22,IF(E4197="HKD",Settings!$B$23,1))))</f>
        <v>0</v>
      </c>
      <c r="P4197">
        <f>IF(OR(B4197="",C4197="",E4197=""),0,IF(A4197=2,H4197*IF(E4197="SGD",1,IF(E4197="USD",Settings!$B$22,IF(E4197="HKD",Settings!$B$23,1))),0))</f>
        <v>0</v>
      </c>
      <c r="Q4197" s="312">
        <f>IF(OR(J4197="",G4197=""),"",G4197+ROW()/1000000)</f>
      </c>
      <c r="R4197" s="247">
        <f>IF(Q4197="","",SUMIFS(Txn[Signed Units],Txn[Key],J4197,Txn[Transaction Order],"&lt;="&amp;Q4197))</f>
      </c>
    </row>
    <row r="4198" spans="10:18" ht="15" customHeight="1" x14ac:dyDescent="0.15">
      <c r="J4198" s="246">
        <f>IF(OR(B4198="",C4198="",E4198=""),"",B4198&amp;":"&amp;C4198&amp;":"&amp;E4198)</f>
      </c>
      <c r="K4198" s="247">
        <f>IF(A4198="","",A4198*D4198)</f>
      </c>
      <c r="L4198" s="246">
        <f>IF(A4198="","",IF(OR(A4198=1,A4198=0),H4198,0))</f>
      </c>
      <c r="M4198" s="246">
        <f>IF(A4198="","",IF(A4198=-1,H4198,0))</f>
      </c>
      <c r="N4198">
        <f>IF(J4198="","",IF(E4198="SGD",1,IF(E4198="USD",Settings!$B$22,IF(E4198="HKD",Settings!$B$23,1))))</f>
      </c>
      <c r="O4198">
        <f>IF(OR(B4198="",C4198="",E4198=""),0,(IF(A4198=-1,H4198,0)-IF(OR(A4198=1,A4198=0),H4198,0)+IF(A4198=2,H4198,0))*IF(E4198="SGD",1,IF(E4198="USD",Settings!$B$22,IF(E4198="HKD",Settings!$B$23,1))))</f>
        <v>0</v>
      </c>
      <c r="P4198">
        <f>IF(OR(B4198="",C4198="",E4198=""),0,IF(A4198=2,H4198*IF(E4198="SGD",1,IF(E4198="USD",Settings!$B$22,IF(E4198="HKD",Settings!$B$23,1))),0))</f>
        <v>0</v>
      </c>
      <c r="Q4198" s="312">
        <f>IF(OR(J4198="",G4198=""),"",G4198+ROW()/1000000)</f>
      </c>
      <c r="R4198" s="247">
        <f>IF(Q4198="","",SUMIFS(Txn[Signed Units],Txn[Key],J4198,Txn[Transaction Order],"&lt;="&amp;Q4198))</f>
      </c>
    </row>
    <row r="4199" spans="10:18" ht="15" customHeight="1" x14ac:dyDescent="0.15">
      <c r="J4199" s="246">
        <f>IF(OR(B4199="",C4199="",E4199=""),"",B4199&amp;":"&amp;C4199&amp;":"&amp;E4199)</f>
      </c>
      <c r="K4199" s="247">
        <f>IF(A4199="","",A4199*D4199)</f>
      </c>
      <c r="L4199" s="246">
        <f>IF(A4199="","",IF(OR(A4199=1,A4199=0),H4199,0))</f>
      </c>
      <c r="M4199" s="246">
        <f>IF(A4199="","",IF(A4199=-1,H4199,0))</f>
      </c>
      <c r="N4199">
        <f>IF(J4199="","",IF(E4199="SGD",1,IF(E4199="USD",Settings!$B$22,IF(E4199="HKD",Settings!$B$23,1))))</f>
      </c>
      <c r="O4199">
        <f>IF(OR(B4199="",C4199="",E4199=""),0,(IF(A4199=-1,H4199,0)-IF(OR(A4199=1,A4199=0),H4199,0)+IF(A4199=2,H4199,0))*IF(E4199="SGD",1,IF(E4199="USD",Settings!$B$22,IF(E4199="HKD",Settings!$B$23,1))))</f>
        <v>0</v>
      </c>
      <c r="P4199">
        <f>IF(OR(B4199="",C4199="",E4199=""),0,IF(A4199=2,H4199*IF(E4199="SGD",1,IF(E4199="USD",Settings!$B$22,IF(E4199="HKD",Settings!$B$23,1))),0))</f>
        <v>0</v>
      </c>
      <c r="Q4199" s="312">
        <f>IF(OR(J4199="",G4199=""),"",G4199+ROW()/1000000)</f>
      </c>
      <c r="R4199" s="247">
        <f>IF(Q4199="","",SUMIFS(Txn[Signed Units],Txn[Key],J4199,Txn[Transaction Order],"&lt;="&amp;Q4199))</f>
      </c>
    </row>
    <row r="4200" spans="10:18" ht="15" customHeight="1" x14ac:dyDescent="0.15">
      <c r="J4200" s="246">
        <f>IF(OR(B4200="",C4200="",E4200=""),"",B4200&amp;":"&amp;C4200&amp;":"&amp;E4200)</f>
      </c>
      <c r="K4200" s="247">
        <f>IF(A4200="","",A4200*D4200)</f>
      </c>
      <c r="L4200" s="246">
        <f>IF(A4200="","",IF(OR(A4200=1,A4200=0),H4200,0))</f>
      </c>
      <c r="M4200" s="246">
        <f>IF(A4200="","",IF(A4200=-1,H4200,0))</f>
      </c>
      <c r="N4200">
        <f>IF(J4200="","",IF(E4200="SGD",1,IF(E4200="USD",Settings!$B$22,IF(E4200="HKD",Settings!$B$23,1))))</f>
      </c>
      <c r="O4200">
        <f>IF(OR(B4200="",C4200="",E4200=""),0,(IF(A4200=-1,H4200,0)-IF(OR(A4200=1,A4200=0),H4200,0)+IF(A4200=2,H4200,0))*IF(E4200="SGD",1,IF(E4200="USD",Settings!$B$22,IF(E4200="HKD",Settings!$B$23,1))))</f>
        <v>0</v>
      </c>
      <c r="P4200">
        <f>IF(OR(B4200="",C4200="",E4200=""),0,IF(A4200=2,H4200*IF(E4200="SGD",1,IF(E4200="USD",Settings!$B$22,IF(E4200="HKD",Settings!$B$23,1))),0))</f>
        <v>0</v>
      </c>
      <c r="Q4200" s="312">
        <f>IF(OR(J4200="",G4200=""),"",G4200+ROW()/1000000)</f>
      </c>
      <c r="R4200" s="247">
        <f>IF(Q4200="","",SUMIFS(Txn[Signed Units],Txn[Key],J4200,Txn[Transaction Order],"&lt;="&amp;Q4200))</f>
      </c>
    </row>
    <row r="4201" spans="10:18" ht="15" customHeight="1" x14ac:dyDescent="0.15">
      <c r="J4201" s="246">
        <f>IF(OR(B4201="",C4201="",E4201=""),"",B4201&amp;":"&amp;C4201&amp;":"&amp;E4201)</f>
      </c>
      <c r="K4201" s="247">
        <f>IF(A4201="","",A4201*D4201)</f>
      </c>
      <c r="L4201" s="246">
        <f>IF(A4201="","",IF(OR(A4201=1,A4201=0),H4201,0))</f>
      </c>
      <c r="M4201" s="246">
        <f>IF(A4201="","",IF(A4201=-1,H4201,0))</f>
      </c>
      <c r="N4201">
        <f>IF(J4201="","",IF(E4201="SGD",1,IF(E4201="USD",Settings!$B$22,IF(E4201="HKD",Settings!$B$23,1))))</f>
      </c>
      <c r="O4201">
        <f>IF(OR(B4201="",C4201="",E4201=""),0,(IF(A4201=-1,H4201,0)-IF(OR(A4201=1,A4201=0),H4201,0)+IF(A4201=2,H4201,0))*IF(E4201="SGD",1,IF(E4201="USD",Settings!$B$22,IF(E4201="HKD",Settings!$B$23,1))))</f>
        <v>0</v>
      </c>
      <c r="P4201">
        <f>IF(OR(B4201="",C4201="",E4201=""),0,IF(A4201=2,H4201*IF(E4201="SGD",1,IF(E4201="USD",Settings!$B$22,IF(E4201="HKD",Settings!$B$23,1))),0))</f>
        <v>0</v>
      </c>
      <c r="Q4201" s="312">
        <f>IF(OR(J4201="",G4201=""),"",G4201+ROW()/1000000)</f>
      </c>
      <c r="R4201" s="247">
        <f>IF(Q4201="","",SUMIFS(Txn[Signed Units],Txn[Key],J4201,Txn[Transaction Order],"&lt;="&amp;Q4201))</f>
      </c>
    </row>
    <row r="4202" spans="10:18" ht="15" customHeight="1" x14ac:dyDescent="0.15">
      <c r="J4202" s="246">
        <f>IF(OR(B4202="",C4202="",E4202=""),"",B4202&amp;":"&amp;C4202&amp;":"&amp;E4202)</f>
      </c>
      <c r="K4202" s="247">
        <f>IF(A4202="","",A4202*D4202)</f>
      </c>
      <c r="L4202" s="246">
        <f>IF(A4202="","",IF(OR(A4202=1,A4202=0),H4202,0))</f>
      </c>
      <c r="M4202" s="246">
        <f>IF(A4202="","",IF(A4202=-1,H4202,0))</f>
      </c>
      <c r="N4202">
        <f>IF(J4202="","",IF(E4202="SGD",1,IF(E4202="USD",Settings!$B$22,IF(E4202="HKD",Settings!$B$23,1))))</f>
      </c>
      <c r="O4202">
        <f>IF(OR(B4202="",C4202="",E4202=""),0,(IF(A4202=-1,H4202,0)-IF(OR(A4202=1,A4202=0),H4202,0)+IF(A4202=2,H4202,0))*IF(E4202="SGD",1,IF(E4202="USD",Settings!$B$22,IF(E4202="HKD",Settings!$B$23,1))))</f>
        <v>0</v>
      </c>
      <c r="P4202">
        <f>IF(OR(B4202="",C4202="",E4202=""),0,IF(A4202=2,H4202*IF(E4202="SGD",1,IF(E4202="USD",Settings!$B$22,IF(E4202="HKD",Settings!$B$23,1))),0))</f>
        <v>0</v>
      </c>
      <c r="Q4202" s="312">
        <f>IF(OR(J4202="",G4202=""),"",G4202+ROW()/1000000)</f>
      </c>
      <c r="R4202" s="247">
        <f>IF(Q4202="","",SUMIFS(Txn[Signed Units],Txn[Key],J4202,Txn[Transaction Order],"&lt;="&amp;Q4202))</f>
      </c>
    </row>
    <row r="4203" spans="10:18" ht="15" customHeight="1" x14ac:dyDescent="0.15">
      <c r="J4203" s="246">
        <f>IF(OR(B4203="",C4203="",E4203=""),"",B4203&amp;":"&amp;C4203&amp;":"&amp;E4203)</f>
      </c>
      <c r="K4203" s="247">
        <f>IF(A4203="","",A4203*D4203)</f>
      </c>
      <c r="L4203" s="246">
        <f>IF(A4203="","",IF(OR(A4203=1,A4203=0),H4203,0))</f>
      </c>
      <c r="M4203" s="246">
        <f>IF(A4203="","",IF(A4203=-1,H4203,0))</f>
      </c>
      <c r="N4203">
        <f>IF(J4203="","",IF(E4203="SGD",1,IF(E4203="USD",Settings!$B$22,IF(E4203="HKD",Settings!$B$23,1))))</f>
      </c>
      <c r="O4203">
        <f>IF(OR(B4203="",C4203="",E4203=""),0,(IF(A4203=-1,H4203,0)-IF(OR(A4203=1,A4203=0),H4203,0)+IF(A4203=2,H4203,0))*IF(E4203="SGD",1,IF(E4203="USD",Settings!$B$22,IF(E4203="HKD",Settings!$B$23,1))))</f>
        <v>0</v>
      </c>
      <c r="P4203">
        <f>IF(OR(B4203="",C4203="",E4203=""),0,IF(A4203=2,H4203*IF(E4203="SGD",1,IF(E4203="USD",Settings!$B$22,IF(E4203="HKD",Settings!$B$23,1))),0))</f>
        <v>0</v>
      </c>
      <c r="Q4203" s="312">
        <f>IF(OR(J4203="",G4203=""),"",G4203+ROW()/1000000)</f>
      </c>
      <c r="R4203" s="247">
        <f>IF(Q4203="","",SUMIFS(Txn[Signed Units],Txn[Key],J4203,Txn[Transaction Order],"&lt;="&amp;Q4203))</f>
      </c>
    </row>
    <row r="4204" spans="10:18" ht="15" customHeight="1" x14ac:dyDescent="0.15">
      <c r="J4204" s="246">
        <f>IF(OR(B4204="",C4204="",E4204=""),"",B4204&amp;":"&amp;C4204&amp;":"&amp;E4204)</f>
      </c>
      <c r="K4204" s="247">
        <f>IF(A4204="","",A4204*D4204)</f>
      </c>
      <c r="L4204" s="246">
        <f>IF(A4204="","",IF(OR(A4204=1,A4204=0),H4204,0))</f>
      </c>
      <c r="M4204" s="246">
        <f>IF(A4204="","",IF(A4204=-1,H4204,0))</f>
      </c>
      <c r="N4204">
        <f>IF(J4204="","",IF(E4204="SGD",1,IF(E4204="USD",Settings!$B$22,IF(E4204="HKD",Settings!$B$23,1))))</f>
      </c>
      <c r="O4204">
        <f>IF(OR(B4204="",C4204="",E4204=""),0,(IF(A4204=-1,H4204,0)-IF(OR(A4204=1,A4204=0),H4204,0)+IF(A4204=2,H4204,0))*IF(E4204="SGD",1,IF(E4204="USD",Settings!$B$22,IF(E4204="HKD",Settings!$B$23,1))))</f>
        <v>0</v>
      </c>
      <c r="P4204">
        <f>IF(OR(B4204="",C4204="",E4204=""),0,IF(A4204=2,H4204*IF(E4204="SGD",1,IF(E4204="USD",Settings!$B$22,IF(E4204="HKD",Settings!$B$23,1))),0))</f>
        <v>0</v>
      </c>
      <c r="Q4204" s="312">
        <f>IF(OR(J4204="",G4204=""),"",G4204+ROW()/1000000)</f>
      </c>
      <c r="R4204" s="247">
        <f>IF(Q4204="","",SUMIFS(Txn[Signed Units],Txn[Key],J4204,Txn[Transaction Order],"&lt;="&amp;Q4204))</f>
      </c>
    </row>
    <row r="4205" spans="10:18" ht="15" customHeight="1" x14ac:dyDescent="0.15">
      <c r="J4205" s="246">
        <f>IF(OR(B4205="",C4205="",E4205=""),"",B4205&amp;":"&amp;C4205&amp;":"&amp;E4205)</f>
      </c>
      <c r="K4205" s="247">
        <f>IF(A4205="","",A4205*D4205)</f>
      </c>
      <c r="L4205" s="246">
        <f>IF(A4205="","",IF(OR(A4205=1,A4205=0),H4205,0))</f>
      </c>
      <c r="M4205" s="246">
        <f>IF(A4205="","",IF(A4205=-1,H4205,0))</f>
      </c>
      <c r="N4205">
        <f>IF(J4205="","",IF(E4205="SGD",1,IF(E4205="USD",Settings!$B$22,IF(E4205="HKD",Settings!$B$23,1))))</f>
      </c>
      <c r="O4205">
        <f>IF(OR(B4205="",C4205="",E4205=""),0,(IF(A4205=-1,H4205,0)-IF(OR(A4205=1,A4205=0),H4205,0)+IF(A4205=2,H4205,0))*IF(E4205="SGD",1,IF(E4205="USD",Settings!$B$22,IF(E4205="HKD",Settings!$B$23,1))))</f>
        <v>0</v>
      </c>
      <c r="P4205">
        <f>IF(OR(B4205="",C4205="",E4205=""),0,IF(A4205=2,H4205*IF(E4205="SGD",1,IF(E4205="USD",Settings!$B$22,IF(E4205="HKD",Settings!$B$23,1))),0))</f>
        <v>0</v>
      </c>
      <c r="Q4205" s="312">
        <f>IF(OR(J4205="",G4205=""),"",G4205+ROW()/1000000)</f>
      </c>
      <c r="R4205" s="247">
        <f>IF(Q4205="","",SUMIFS(Txn[Signed Units],Txn[Key],J4205,Txn[Transaction Order],"&lt;="&amp;Q4205))</f>
      </c>
    </row>
    <row r="4206" spans="10:18" ht="15" customHeight="1" x14ac:dyDescent="0.15">
      <c r="J4206" s="246">
        <f>IF(OR(B4206="",C4206="",E4206=""),"",B4206&amp;":"&amp;C4206&amp;":"&amp;E4206)</f>
      </c>
      <c r="K4206" s="247">
        <f>IF(A4206="","",A4206*D4206)</f>
      </c>
      <c r="L4206" s="246">
        <f>IF(A4206="","",IF(OR(A4206=1,A4206=0),H4206,0))</f>
      </c>
      <c r="M4206" s="246">
        <f>IF(A4206="","",IF(A4206=-1,H4206,0))</f>
      </c>
      <c r="N4206">
        <f>IF(J4206="","",IF(E4206="SGD",1,IF(E4206="USD",Settings!$B$22,IF(E4206="HKD",Settings!$B$23,1))))</f>
      </c>
      <c r="O4206">
        <f>IF(OR(B4206="",C4206="",E4206=""),0,(IF(A4206=-1,H4206,0)-IF(OR(A4206=1,A4206=0),H4206,0)+IF(A4206=2,H4206,0))*IF(E4206="SGD",1,IF(E4206="USD",Settings!$B$22,IF(E4206="HKD",Settings!$B$23,1))))</f>
        <v>0</v>
      </c>
      <c r="P4206">
        <f>IF(OR(B4206="",C4206="",E4206=""),0,IF(A4206=2,H4206*IF(E4206="SGD",1,IF(E4206="USD",Settings!$B$22,IF(E4206="HKD",Settings!$B$23,1))),0))</f>
        <v>0</v>
      </c>
      <c r="Q4206" s="312">
        <f>IF(OR(J4206="",G4206=""),"",G4206+ROW()/1000000)</f>
      </c>
      <c r="R4206" s="247">
        <f>IF(Q4206="","",SUMIFS(Txn[Signed Units],Txn[Key],J4206,Txn[Transaction Order],"&lt;="&amp;Q4206))</f>
      </c>
    </row>
    <row r="4207" spans="10:18" ht="15" customHeight="1" x14ac:dyDescent="0.15">
      <c r="J4207" s="246">
        <f>IF(OR(B4207="",C4207="",E4207=""),"",B4207&amp;":"&amp;C4207&amp;":"&amp;E4207)</f>
      </c>
      <c r="K4207" s="247">
        <f>IF(A4207="","",A4207*D4207)</f>
      </c>
      <c r="L4207" s="246">
        <f>IF(A4207="","",IF(OR(A4207=1,A4207=0),H4207,0))</f>
      </c>
      <c r="M4207" s="246">
        <f>IF(A4207="","",IF(A4207=-1,H4207,0))</f>
      </c>
      <c r="N4207">
        <f>IF(J4207="","",IF(E4207="SGD",1,IF(E4207="USD",Settings!$B$22,IF(E4207="HKD",Settings!$B$23,1))))</f>
      </c>
      <c r="O4207">
        <f>IF(OR(B4207="",C4207="",E4207=""),0,(IF(A4207=-1,H4207,0)-IF(OR(A4207=1,A4207=0),H4207,0)+IF(A4207=2,H4207,0))*IF(E4207="SGD",1,IF(E4207="USD",Settings!$B$22,IF(E4207="HKD",Settings!$B$23,1))))</f>
        <v>0</v>
      </c>
      <c r="P4207">
        <f>IF(OR(B4207="",C4207="",E4207=""),0,IF(A4207=2,H4207*IF(E4207="SGD",1,IF(E4207="USD",Settings!$B$22,IF(E4207="HKD",Settings!$B$23,1))),0))</f>
        <v>0</v>
      </c>
      <c r="Q4207" s="312">
        <f>IF(OR(J4207="",G4207=""),"",G4207+ROW()/1000000)</f>
      </c>
      <c r="R4207" s="247">
        <f>IF(Q4207="","",SUMIFS(Txn[Signed Units],Txn[Key],J4207,Txn[Transaction Order],"&lt;="&amp;Q4207))</f>
      </c>
    </row>
    <row r="4208" spans="10:18" ht="15" customHeight="1" x14ac:dyDescent="0.15">
      <c r="J4208" s="246">
        <f>IF(OR(B4208="",C4208="",E4208=""),"",B4208&amp;":"&amp;C4208&amp;":"&amp;E4208)</f>
      </c>
      <c r="K4208" s="247">
        <f>IF(A4208="","",A4208*D4208)</f>
      </c>
      <c r="L4208" s="246">
        <f>IF(A4208="","",IF(OR(A4208=1,A4208=0),H4208,0))</f>
      </c>
      <c r="M4208" s="246">
        <f>IF(A4208="","",IF(A4208=-1,H4208,0))</f>
      </c>
      <c r="N4208">
        <f>IF(J4208="","",IF(E4208="SGD",1,IF(E4208="USD",Settings!$B$22,IF(E4208="HKD",Settings!$B$23,1))))</f>
      </c>
      <c r="O4208">
        <f>IF(OR(B4208="",C4208="",E4208=""),0,(IF(A4208=-1,H4208,0)-IF(OR(A4208=1,A4208=0),H4208,0)+IF(A4208=2,H4208,0))*IF(E4208="SGD",1,IF(E4208="USD",Settings!$B$22,IF(E4208="HKD",Settings!$B$23,1))))</f>
        <v>0</v>
      </c>
      <c r="P4208">
        <f>IF(OR(B4208="",C4208="",E4208=""),0,IF(A4208=2,H4208*IF(E4208="SGD",1,IF(E4208="USD",Settings!$B$22,IF(E4208="HKD",Settings!$B$23,1))),0))</f>
        <v>0</v>
      </c>
      <c r="Q4208" s="312">
        <f>IF(OR(J4208="",G4208=""),"",G4208+ROW()/1000000)</f>
      </c>
      <c r="R4208" s="247">
        <f>IF(Q4208="","",SUMIFS(Txn[Signed Units],Txn[Key],J4208,Txn[Transaction Order],"&lt;="&amp;Q4208))</f>
      </c>
    </row>
    <row r="4209" spans="10:18" ht="15" customHeight="1" x14ac:dyDescent="0.15">
      <c r="J4209" s="246">
        <f>IF(OR(B4209="",C4209="",E4209=""),"",B4209&amp;":"&amp;C4209&amp;":"&amp;E4209)</f>
      </c>
      <c r="K4209" s="247">
        <f>IF(A4209="","",A4209*D4209)</f>
      </c>
      <c r="L4209" s="246">
        <f>IF(A4209="","",IF(OR(A4209=1,A4209=0),H4209,0))</f>
      </c>
      <c r="M4209" s="246">
        <f>IF(A4209="","",IF(A4209=-1,H4209,0))</f>
      </c>
      <c r="N4209">
        <f>IF(J4209="","",IF(E4209="SGD",1,IF(E4209="USD",Settings!$B$22,IF(E4209="HKD",Settings!$B$23,1))))</f>
      </c>
      <c r="O4209">
        <f>IF(OR(B4209="",C4209="",E4209=""),0,(IF(A4209=-1,H4209,0)-IF(OR(A4209=1,A4209=0),H4209,0)+IF(A4209=2,H4209,0))*IF(E4209="SGD",1,IF(E4209="USD",Settings!$B$22,IF(E4209="HKD",Settings!$B$23,1))))</f>
        <v>0</v>
      </c>
      <c r="P4209">
        <f>IF(OR(B4209="",C4209="",E4209=""),0,IF(A4209=2,H4209*IF(E4209="SGD",1,IF(E4209="USD",Settings!$B$22,IF(E4209="HKD",Settings!$B$23,1))),0))</f>
        <v>0</v>
      </c>
      <c r="Q4209" s="312">
        <f>IF(OR(J4209="",G4209=""),"",G4209+ROW()/1000000)</f>
      </c>
      <c r="R4209" s="247">
        <f>IF(Q4209="","",SUMIFS(Txn[Signed Units],Txn[Key],J4209,Txn[Transaction Order],"&lt;="&amp;Q4209))</f>
      </c>
    </row>
    <row r="4210" spans="10:18" ht="15" customHeight="1" x14ac:dyDescent="0.15">
      <c r="J4210" s="246">
        <f>IF(OR(B4210="",C4210="",E4210=""),"",B4210&amp;":"&amp;C4210&amp;":"&amp;E4210)</f>
      </c>
      <c r="K4210" s="247">
        <f>IF(A4210="","",A4210*D4210)</f>
      </c>
      <c r="L4210" s="246">
        <f>IF(A4210="","",IF(OR(A4210=1,A4210=0),H4210,0))</f>
      </c>
      <c r="M4210" s="246">
        <f>IF(A4210="","",IF(A4210=-1,H4210,0))</f>
      </c>
      <c r="N4210">
        <f>IF(J4210="","",IF(E4210="SGD",1,IF(E4210="USD",Settings!$B$22,IF(E4210="HKD",Settings!$B$23,1))))</f>
      </c>
      <c r="O4210">
        <f>IF(OR(B4210="",C4210="",E4210=""),0,(IF(A4210=-1,H4210,0)-IF(OR(A4210=1,A4210=0),H4210,0)+IF(A4210=2,H4210,0))*IF(E4210="SGD",1,IF(E4210="USD",Settings!$B$22,IF(E4210="HKD",Settings!$B$23,1))))</f>
        <v>0</v>
      </c>
      <c r="P4210">
        <f>IF(OR(B4210="",C4210="",E4210=""),0,IF(A4210=2,H4210*IF(E4210="SGD",1,IF(E4210="USD",Settings!$B$22,IF(E4210="HKD",Settings!$B$23,1))),0))</f>
        <v>0</v>
      </c>
      <c r="Q4210" s="312">
        <f>IF(OR(J4210="",G4210=""),"",G4210+ROW()/1000000)</f>
      </c>
      <c r="R4210" s="247">
        <f>IF(Q4210="","",SUMIFS(Txn[Signed Units],Txn[Key],J4210,Txn[Transaction Order],"&lt;="&amp;Q4210))</f>
      </c>
    </row>
    <row r="4211" spans="10:18" ht="15" customHeight="1" x14ac:dyDescent="0.15">
      <c r="J4211" s="246">
        <f>IF(OR(B4211="",C4211="",E4211=""),"",B4211&amp;":"&amp;C4211&amp;":"&amp;E4211)</f>
      </c>
      <c r="K4211" s="247">
        <f>IF(A4211="","",A4211*D4211)</f>
      </c>
      <c r="L4211" s="246">
        <f>IF(A4211="","",IF(OR(A4211=1,A4211=0),H4211,0))</f>
      </c>
      <c r="M4211" s="246">
        <f>IF(A4211="","",IF(A4211=-1,H4211,0))</f>
      </c>
      <c r="N4211">
        <f>IF(J4211="","",IF(E4211="SGD",1,IF(E4211="USD",Settings!$B$22,IF(E4211="HKD",Settings!$B$23,1))))</f>
      </c>
      <c r="O4211">
        <f>IF(OR(B4211="",C4211="",E4211=""),0,(IF(A4211=-1,H4211,0)-IF(OR(A4211=1,A4211=0),H4211,0)+IF(A4211=2,H4211,0))*IF(E4211="SGD",1,IF(E4211="USD",Settings!$B$22,IF(E4211="HKD",Settings!$B$23,1))))</f>
        <v>0</v>
      </c>
      <c r="P4211">
        <f>IF(OR(B4211="",C4211="",E4211=""),0,IF(A4211=2,H4211*IF(E4211="SGD",1,IF(E4211="USD",Settings!$B$22,IF(E4211="HKD",Settings!$B$23,1))),0))</f>
        <v>0</v>
      </c>
      <c r="Q4211" s="312">
        <f>IF(OR(J4211="",G4211=""),"",G4211+ROW()/1000000)</f>
      </c>
      <c r="R4211" s="247">
        <f>IF(Q4211="","",SUMIFS(Txn[Signed Units],Txn[Key],J4211,Txn[Transaction Order],"&lt;="&amp;Q4211))</f>
      </c>
    </row>
    <row r="4212" spans="10:18" ht="15" customHeight="1" x14ac:dyDescent="0.15">
      <c r="J4212" s="246">
        <f>IF(OR(B4212="",C4212="",E4212=""),"",B4212&amp;":"&amp;C4212&amp;":"&amp;E4212)</f>
      </c>
      <c r="K4212" s="247">
        <f>IF(A4212="","",A4212*D4212)</f>
      </c>
      <c r="L4212" s="246">
        <f>IF(A4212="","",IF(OR(A4212=1,A4212=0),H4212,0))</f>
      </c>
      <c r="M4212" s="246">
        <f>IF(A4212="","",IF(A4212=-1,H4212,0))</f>
      </c>
      <c r="N4212">
        <f>IF(J4212="","",IF(E4212="SGD",1,IF(E4212="USD",Settings!$B$22,IF(E4212="HKD",Settings!$B$23,1))))</f>
      </c>
      <c r="O4212">
        <f>IF(OR(B4212="",C4212="",E4212=""),0,(IF(A4212=-1,H4212,0)-IF(OR(A4212=1,A4212=0),H4212,0)+IF(A4212=2,H4212,0))*IF(E4212="SGD",1,IF(E4212="USD",Settings!$B$22,IF(E4212="HKD",Settings!$B$23,1))))</f>
        <v>0</v>
      </c>
      <c r="P4212">
        <f>IF(OR(B4212="",C4212="",E4212=""),0,IF(A4212=2,H4212*IF(E4212="SGD",1,IF(E4212="USD",Settings!$B$22,IF(E4212="HKD",Settings!$B$23,1))),0))</f>
        <v>0</v>
      </c>
      <c r="Q4212" s="312">
        <f>IF(OR(J4212="",G4212=""),"",G4212+ROW()/1000000)</f>
      </c>
      <c r="R4212" s="247">
        <f>IF(Q4212="","",SUMIFS(Txn[Signed Units],Txn[Key],J4212,Txn[Transaction Order],"&lt;="&amp;Q4212))</f>
      </c>
    </row>
    <row r="4213" spans="10:18" ht="15" customHeight="1" x14ac:dyDescent="0.15">
      <c r="J4213" s="246">
        <f>IF(OR(B4213="",C4213="",E4213=""),"",B4213&amp;":"&amp;C4213&amp;":"&amp;E4213)</f>
      </c>
      <c r="K4213" s="247">
        <f>IF(A4213="","",A4213*D4213)</f>
      </c>
      <c r="L4213" s="246">
        <f>IF(A4213="","",IF(OR(A4213=1,A4213=0),H4213,0))</f>
      </c>
      <c r="M4213" s="246">
        <f>IF(A4213="","",IF(A4213=-1,H4213,0))</f>
      </c>
      <c r="N4213">
        <f>IF(J4213="","",IF(E4213="SGD",1,IF(E4213="USD",Settings!$B$22,IF(E4213="HKD",Settings!$B$23,1))))</f>
      </c>
      <c r="O4213">
        <f>IF(OR(B4213="",C4213="",E4213=""),0,(IF(A4213=-1,H4213,0)-IF(OR(A4213=1,A4213=0),H4213,0)+IF(A4213=2,H4213,0))*IF(E4213="SGD",1,IF(E4213="USD",Settings!$B$22,IF(E4213="HKD",Settings!$B$23,1))))</f>
        <v>0</v>
      </c>
      <c r="P4213">
        <f>IF(OR(B4213="",C4213="",E4213=""),0,IF(A4213=2,H4213*IF(E4213="SGD",1,IF(E4213="USD",Settings!$B$22,IF(E4213="HKD",Settings!$B$23,1))),0))</f>
        <v>0</v>
      </c>
      <c r="Q4213" s="312">
        <f>IF(OR(J4213="",G4213=""),"",G4213+ROW()/1000000)</f>
      </c>
      <c r="R4213" s="247">
        <f>IF(Q4213="","",SUMIFS(Txn[Signed Units],Txn[Key],J4213,Txn[Transaction Order],"&lt;="&amp;Q4213))</f>
      </c>
    </row>
    <row r="4214" spans="10:18" ht="15" customHeight="1" x14ac:dyDescent="0.15">
      <c r="J4214" s="246">
        <f>IF(OR(B4214="",C4214="",E4214=""),"",B4214&amp;":"&amp;C4214&amp;":"&amp;E4214)</f>
      </c>
      <c r="K4214" s="247">
        <f>IF(A4214="","",A4214*D4214)</f>
      </c>
      <c r="L4214" s="246">
        <f>IF(A4214="","",IF(OR(A4214=1,A4214=0),H4214,0))</f>
      </c>
      <c r="M4214" s="246">
        <f>IF(A4214="","",IF(A4214=-1,H4214,0))</f>
      </c>
      <c r="N4214">
        <f>IF(J4214="","",IF(E4214="SGD",1,IF(E4214="USD",Settings!$B$22,IF(E4214="HKD",Settings!$B$23,1))))</f>
      </c>
      <c r="O4214">
        <f>IF(OR(B4214="",C4214="",E4214=""),0,(IF(A4214=-1,H4214,0)-IF(OR(A4214=1,A4214=0),H4214,0)+IF(A4214=2,H4214,0))*IF(E4214="SGD",1,IF(E4214="USD",Settings!$B$22,IF(E4214="HKD",Settings!$B$23,1))))</f>
        <v>0</v>
      </c>
      <c r="P4214">
        <f>IF(OR(B4214="",C4214="",E4214=""),0,IF(A4214=2,H4214*IF(E4214="SGD",1,IF(E4214="USD",Settings!$B$22,IF(E4214="HKD",Settings!$B$23,1))),0))</f>
        <v>0</v>
      </c>
      <c r="Q4214" s="312">
        <f>IF(OR(J4214="",G4214=""),"",G4214+ROW()/1000000)</f>
      </c>
      <c r="R4214" s="247">
        <f>IF(Q4214="","",SUMIFS(Txn[Signed Units],Txn[Key],J4214,Txn[Transaction Order],"&lt;="&amp;Q4214))</f>
      </c>
    </row>
    <row r="4215" spans="10:18" ht="15" customHeight="1" x14ac:dyDescent="0.15">
      <c r="J4215" s="246">
        <f>IF(OR(B4215="",C4215="",E4215=""),"",B4215&amp;":"&amp;C4215&amp;":"&amp;E4215)</f>
      </c>
      <c r="K4215" s="247">
        <f>IF(A4215="","",A4215*D4215)</f>
      </c>
      <c r="L4215" s="246">
        <f>IF(A4215="","",IF(OR(A4215=1,A4215=0),H4215,0))</f>
      </c>
      <c r="M4215" s="246">
        <f>IF(A4215="","",IF(A4215=-1,H4215,0))</f>
      </c>
      <c r="N4215">
        <f>IF(J4215="","",IF(E4215="SGD",1,IF(E4215="USD",Settings!$B$22,IF(E4215="HKD",Settings!$B$23,1))))</f>
      </c>
      <c r="O4215">
        <f>IF(OR(B4215="",C4215="",E4215=""),0,(IF(A4215=-1,H4215,0)-IF(OR(A4215=1,A4215=0),H4215,0)+IF(A4215=2,H4215,0))*IF(E4215="SGD",1,IF(E4215="USD",Settings!$B$22,IF(E4215="HKD",Settings!$B$23,1))))</f>
        <v>0</v>
      </c>
      <c r="P4215">
        <f>IF(OR(B4215="",C4215="",E4215=""),0,IF(A4215=2,H4215*IF(E4215="SGD",1,IF(E4215="USD",Settings!$B$22,IF(E4215="HKD",Settings!$B$23,1))),0))</f>
        <v>0</v>
      </c>
      <c r="Q4215" s="312">
        <f>IF(OR(J4215="",G4215=""),"",G4215+ROW()/1000000)</f>
      </c>
      <c r="R4215" s="247">
        <f>IF(Q4215="","",SUMIFS(Txn[Signed Units],Txn[Key],J4215,Txn[Transaction Order],"&lt;="&amp;Q4215))</f>
      </c>
    </row>
    <row r="4216" spans="10:18" ht="15" customHeight="1" x14ac:dyDescent="0.15">
      <c r="J4216" s="246">
        <f>IF(OR(B4216="",C4216="",E4216=""),"",B4216&amp;":"&amp;C4216&amp;":"&amp;E4216)</f>
      </c>
      <c r="K4216" s="247">
        <f>IF(A4216="","",A4216*D4216)</f>
      </c>
      <c r="L4216" s="246">
        <f>IF(A4216="","",IF(OR(A4216=1,A4216=0),H4216,0))</f>
      </c>
      <c r="M4216" s="246">
        <f>IF(A4216="","",IF(A4216=-1,H4216,0))</f>
      </c>
      <c r="N4216">
        <f>IF(J4216="","",IF(E4216="SGD",1,IF(E4216="USD",Settings!$B$22,IF(E4216="HKD",Settings!$B$23,1))))</f>
      </c>
      <c r="O4216">
        <f>IF(OR(B4216="",C4216="",E4216=""),0,(IF(A4216=-1,H4216,0)-IF(OR(A4216=1,A4216=0),H4216,0)+IF(A4216=2,H4216,0))*IF(E4216="SGD",1,IF(E4216="USD",Settings!$B$22,IF(E4216="HKD",Settings!$B$23,1))))</f>
        <v>0</v>
      </c>
      <c r="P4216">
        <f>IF(OR(B4216="",C4216="",E4216=""),0,IF(A4216=2,H4216*IF(E4216="SGD",1,IF(E4216="USD",Settings!$B$22,IF(E4216="HKD",Settings!$B$23,1))),0))</f>
        <v>0</v>
      </c>
      <c r="Q4216" s="312">
        <f>IF(OR(J4216="",G4216=""),"",G4216+ROW()/1000000)</f>
      </c>
      <c r="R4216" s="247">
        <f>IF(Q4216="","",SUMIFS(Txn[Signed Units],Txn[Key],J4216,Txn[Transaction Order],"&lt;="&amp;Q4216))</f>
      </c>
    </row>
    <row r="4217" spans="10:18" ht="15" customHeight="1" x14ac:dyDescent="0.15">
      <c r="J4217" s="246">
        <f>IF(OR(B4217="",C4217="",E4217=""),"",B4217&amp;":"&amp;C4217&amp;":"&amp;E4217)</f>
      </c>
      <c r="K4217" s="247">
        <f>IF(A4217="","",A4217*D4217)</f>
      </c>
      <c r="L4217" s="246">
        <f>IF(A4217="","",IF(OR(A4217=1,A4217=0),H4217,0))</f>
      </c>
      <c r="M4217" s="246">
        <f>IF(A4217="","",IF(A4217=-1,H4217,0))</f>
      </c>
      <c r="N4217">
        <f>IF(J4217="","",IF(E4217="SGD",1,IF(E4217="USD",Settings!$B$22,IF(E4217="HKD",Settings!$B$23,1))))</f>
      </c>
      <c r="O4217">
        <f>IF(OR(B4217="",C4217="",E4217=""),0,(IF(A4217=-1,H4217,0)-IF(OR(A4217=1,A4217=0),H4217,0)+IF(A4217=2,H4217,0))*IF(E4217="SGD",1,IF(E4217="USD",Settings!$B$22,IF(E4217="HKD",Settings!$B$23,1))))</f>
        <v>0</v>
      </c>
      <c r="P4217">
        <f>IF(OR(B4217="",C4217="",E4217=""),0,IF(A4217=2,H4217*IF(E4217="SGD",1,IF(E4217="USD",Settings!$B$22,IF(E4217="HKD",Settings!$B$23,1))),0))</f>
        <v>0</v>
      </c>
      <c r="Q4217" s="312">
        <f>IF(OR(J4217="",G4217=""),"",G4217+ROW()/1000000)</f>
      </c>
      <c r="R4217" s="247">
        <f>IF(Q4217="","",SUMIFS(Txn[Signed Units],Txn[Key],J4217,Txn[Transaction Order],"&lt;="&amp;Q4217))</f>
      </c>
    </row>
    <row r="4218" spans="10:18" ht="15" customHeight="1" x14ac:dyDescent="0.15">
      <c r="J4218" s="246">
        <f>IF(OR(B4218="",C4218="",E4218=""),"",B4218&amp;":"&amp;C4218&amp;":"&amp;E4218)</f>
      </c>
      <c r="K4218" s="247">
        <f>IF(A4218="","",A4218*D4218)</f>
      </c>
      <c r="L4218" s="246">
        <f>IF(A4218="","",IF(OR(A4218=1,A4218=0),H4218,0))</f>
      </c>
      <c r="M4218" s="246">
        <f>IF(A4218="","",IF(A4218=-1,H4218,0))</f>
      </c>
      <c r="N4218">
        <f>IF(J4218="","",IF(E4218="SGD",1,IF(E4218="USD",Settings!$B$22,IF(E4218="HKD",Settings!$B$23,1))))</f>
      </c>
      <c r="O4218">
        <f>IF(OR(B4218="",C4218="",E4218=""),0,(IF(A4218=-1,H4218,0)-IF(OR(A4218=1,A4218=0),H4218,0)+IF(A4218=2,H4218,0))*IF(E4218="SGD",1,IF(E4218="USD",Settings!$B$22,IF(E4218="HKD",Settings!$B$23,1))))</f>
        <v>0</v>
      </c>
      <c r="P4218">
        <f>IF(OR(B4218="",C4218="",E4218=""),0,IF(A4218=2,H4218*IF(E4218="SGD",1,IF(E4218="USD",Settings!$B$22,IF(E4218="HKD",Settings!$B$23,1))),0))</f>
        <v>0</v>
      </c>
      <c r="Q4218" s="312">
        <f>IF(OR(J4218="",G4218=""),"",G4218+ROW()/1000000)</f>
      </c>
      <c r="R4218" s="247">
        <f>IF(Q4218="","",SUMIFS(Txn[Signed Units],Txn[Key],J4218,Txn[Transaction Order],"&lt;="&amp;Q4218))</f>
      </c>
    </row>
    <row r="4219" spans="10:18" ht="15" customHeight="1" x14ac:dyDescent="0.15">
      <c r="J4219" s="246">
        <f>IF(OR(B4219="",C4219="",E4219=""),"",B4219&amp;":"&amp;C4219&amp;":"&amp;E4219)</f>
      </c>
      <c r="K4219" s="247">
        <f>IF(A4219="","",A4219*D4219)</f>
      </c>
      <c r="L4219" s="246">
        <f>IF(A4219="","",IF(OR(A4219=1,A4219=0),H4219,0))</f>
      </c>
      <c r="M4219" s="246">
        <f>IF(A4219="","",IF(A4219=-1,H4219,0))</f>
      </c>
      <c r="N4219">
        <f>IF(J4219="","",IF(E4219="SGD",1,IF(E4219="USD",Settings!$B$22,IF(E4219="HKD",Settings!$B$23,1))))</f>
      </c>
      <c r="O4219">
        <f>IF(OR(B4219="",C4219="",E4219=""),0,(IF(A4219=-1,H4219,0)-IF(OR(A4219=1,A4219=0),H4219,0)+IF(A4219=2,H4219,0))*IF(E4219="SGD",1,IF(E4219="USD",Settings!$B$22,IF(E4219="HKD",Settings!$B$23,1))))</f>
        <v>0</v>
      </c>
      <c r="P4219">
        <f>IF(OR(B4219="",C4219="",E4219=""),0,IF(A4219=2,H4219*IF(E4219="SGD",1,IF(E4219="USD",Settings!$B$22,IF(E4219="HKD",Settings!$B$23,1))),0))</f>
        <v>0</v>
      </c>
      <c r="Q4219" s="312">
        <f>IF(OR(J4219="",G4219=""),"",G4219+ROW()/1000000)</f>
      </c>
      <c r="R4219" s="247">
        <f>IF(Q4219="","",SUMIFS(Txn[Signed Units],Txn[Key],J4219,Txn[Transaction Order],"&lt;="&amp;Q4219))</f>
      </c>
    </row>
    <row r="4220" spans="10:18" ht="15" customHeight="1" x14ac:dyDescent="0.15">
      <c r="J4220" s="246">
        <f>IF(OR(B4220="",C4220="",E4220=""),"",B4220&amp;":"&amp;C4220&amp;":"&amp;E4220)</f>
      </c>
      <c r="K4220" s="247">
        <f>IF(A4220="","",A4220*D4220)</f>
      </c>
      <c r="L4220" s="246">
        <f>IF(A4220="","",IF(OR(A4220=1,A4220=0),H4220,0))</f>
      </c>
      <c r="M4220" s="246">
        <f>IF(A4220="","",IF(A4220=-1,H4220,0))</f>
      </c>
      <c r="N4220">
        <f>IF(J4220="","",IF(E4220="SGD",1,IF(E4220="USD",Settings!$B$22,IF(E4220="HKD",Settings!$B$23,1))))</f>
      </c>
      <c r="O4220">
        <f>IF(OR(B4220="",C4220="",E4220=""),0,(IF(A4220=-1,H4220,0)-IF(OR(A4220=1,A4220=0),H4220,0)+IF(A4220=2,H4220,0))*IF(E4220="SGD",1,IF(E4220="USD",Settings!$B$22,IF(E4220="HKD",Settings!$B$23,1))))</f>
        <v>0</v>
      </c>
      <c r="P4220">
        <f>IF(OR(B4220="",C4220="",E4220=""),0,IF(A4220=2,H4220*IF(E4220="SGD",1,IF(E4220="USD",Settings!$B$22,IF(E4220="HKD",Settings!$B$23,1))),0))</f>
        <v>0</v>
      </c>
      <c r="Q4220" s="312">
        <f>IF(OR(J4220="",G4220=""),"",G4220+ROW()/1000000)</f>
      </c>
      <c r="R4220" s="247">
        <f>IF(Q4220="","",SUMIFS(Txn[Signed Units],Txn[Key],J4220,Txn[Transaction Order],"&lt;="&amp;Q4220))</f>
      </c>
    </row>
    <row r="4221" spans="10:18" ht="15" customHeight="1" x14ac:dyDescent="0.15">
      <c r="J4221" s="246">
        <f>IF(OR(B4221="",C4221="",E4221=""),"",B4221&amp;":"&amp;C4221&amp;":"&amp;E4221)</f>
      </c>
      <c r="K4221" s="247">
        <f>IF(A4221="","",A4221*D4221)</f>
      </c>
      <c r="L4221" s="246">
        <f>IF(A4221="","",IF(OR(A4221=1,A4221=0),H4221,0))</f>
      </c>
      <c r="M4221" s="246">
        <f>IF(A4221="","",IF(A4221=-1,H4221,0))</f>
      </c>
      <c r="N4221">
        <f>IF(J4221="","",IF(E4221="SGD",1,IF(E4221="USD",Settings!$B$22,IF(E4221="HKD",Settings!$B$23,1))))</f>
      </c>
      <c r="O4221">
        <f>IF(OR(B4221="",C4221="",E4221=""),0,(IF(A4221=-1,H4221,0)-IF(OR(A4221=1,A4221=0),H4221,0)+IF(A4221=2,H4221,0))*IF(E4221="SGD",1,IF(E4221="USD",Settings!$B$22,IF(E4221="HKD",Settings!$B$23,1))))</f>
        <v>0</v>
      </c>
      <c r="P4221">
        <f>IF(OR(B4221="",C4221="",E4221=""),0,IF(A4221=2,H4221*IF(E4221="SGD",1,IF(E4221="USD",Settings!$B$22,IF(E4221="HKD",Settings!$B$23,1))),0))</f>
        <v>0</v>
      </c>
      <c r="Q4221" s="312">
        <f>IF(OR(J4221="",G4221=""),"",G4221+ROW()/1000000)</f>
      </c>
      <c r="R4221" s="247">
        <f>IF(Q4221="","",SUMIFS(Txn[Signed Units],Txn[Key],J4221,Txn[Transaction Order],"&lt;="&amp;Q4221))</f>
      </c>
    </row>
    <row r="4222" spans="10:18" ht="15" customHeight="1" x14ac:dyDescent="0.15">
      <c r="J4222" s="246">
        <f>IF(OR(B4222="",C4222="",E4222=""),"",B4222&amp;":"&amp;C4222&amp;":"&amp;E4222)</f>
      </c>
      <c r="K4222" s="247">
        <f>IF(A4222="","",A4222*D4222)</f>
      </c>
      <c r="L4222" s="246">
        <f>IF(A4222="","",IF(OR(A4222=1,A4222=0),H4222,0))</f>
      </c>
      <c r="M4222" s="246">
        <f>IF(A4222="","",IF(A4222=-1,H4222,0))</f>
      </c>
      <c r="N4222">
        <f>IF(J4222="","",IF(E4222="SGD",1,IF(E4222="USD",Settings!$B$22,IF(E4222="HKD",Settings!$B$23,1))))</f>
      </c>
      <c r="O4222">
        <f>IF(OR(B4222="",C4222="",E4222=""),0,(IF(A4222=-1,H4222,0)-IF(OR(A4222=1,A4222=0),H4222,0)+IF(A4222=2,H4222,0))*IF(E4222="SGD",1,IF(E4222="USD",Settings!$B$22,IF(E4222="HKD",Settings!$B$23,1))))</f>
        <v>0</v>
      </c>
      <c r="P4222">
        <f>IF(OR(B4222="",C4222="",E4222=""),0,IF(A4222=2,H4222*IF(E4222="SGD",1,IF(E4222="USD",Settings!$B$22,IF(E4222="HKD",Settings!$B$23,1))),0))</f>
        <v>0</v>
      </c>
      <c r="Q4222" s="312">
        <f>IF(OR(J4222="",G4222=""),"",G4222+ROW()/1000000)</f>
      </c>
      <c r="R4222" s="247">
        <f>IF(Q4222="","",SUMIFS(Txn[Signed Units],Txn[Key],J4222,Txn[Transaction Order],"&lt;="&amp;Q4222))</f>
      </c>
    </row>
    <row r="4223" spans="10:18" ht="15" customHeight="1" x14ac:dyDescent="0.15">
      <c r="J4223" s="246">
        <f>IF(OR(B4223="",C4223="",E4223=""),"",B4223&amp;":"&amp;C4223&amp;":"&amp;E4223)</f>
      </c>
      <c r="K4223" s="247">
        <f>IF(A4223="","",A4223*D4223)</f>
      </c>
      <c r="L4223" s="246">
        <f>IF(A4223="","",IF(OR(A4223=1,A4223=0),H4223,0))</f>
      </c>
      <c r="M4223" s="246">
        <f>IF(A4223="","",IF(A4223=-1,H4223,0))</f>
      </c>
      <c r="N4223">
        <f>IF(J4223="","",IF(E4223="SGD",1,IF(E4223="USD",Settings!$B$22,IF(E4223="HKD",Settings!$B$23,1))))</f>
      </c>
      <c r="O4223">
        <f>IF(OR(B4223="",C4223="",E4223=""),0,(IF(A4223=-1,H4223,0)-IF(OR(A4223=1,A4223=0),H4223,0)+IF(A4223=2,H4223,0))*IF(E4223="SGD",1,IF(E4223="USD",Settings!$B$22,IF(E4223="HKD",Settings!$B$23,1))))</f>
        <v>0</v>
      </c>
      <c r="P4223">
        <f>IF(OR(B4223="",C4223="",E4223=""),0,IF(A4223=2,H4223*IF(E4223="SGD",1,IF(E4223="USD",Settings!$B$22,IF(E4223="HKD",Settings!$B$23,1))),0))</f>
        <v>0</v>
      </c>
      <c r="Q4223" s="312">
        <f>IF(OR(J4223="",G4223=""),"",G4223+ROW()/1000000)</f>
      </c>
      <c r="R4223" s="247">
        <f>IF(Q4223="","",SUMIFS(Txn[Signed Units],Txn[Key],J4223,Txn[Transaction Order],"&lt;="&amp;Q4223))</f>
      </c>
    </row>
    <row r="4224" spans="10:18" ht="15" customHeight="1" x14ac:dyDescent="0.15">
      <c r="J4224" s="246">
        <f>IF(OR(B4224="",C4224="",E4224=""),"",B4224&amp;":"&amp;C4224&amp;":"&amp;E4224)</f>
      </c>
      <c r="K4224" s="247">
        <f>IF(A4224="","",A4224*D4224)</f>
      </c>
      <c r="L4224" s="246">
        <f>IF(A4224="","",IF(OR(A4224=1,A4224=0),H4224,0))</f>
      </c>
      <c r="M4224" s="246">
        <f>IF(A4224="","",IF(A4224=-1,H4224,0))</f>
      </c>
      <c r="N4224">
        <f>IF(J4224="","",IF(E4224="SGD",1,IF(E4224="USD",Settings!$B$22,IF(E4224="HKD",Settings!$B$23,1))))</f>
      </c>
      <c r="O4224">
        <f>IF(OR(B4224="",C4224="",E4224=""),0,(IF(A4224=-1,H4224,0)-IF(OR(A4224=1,A4224=0),H4224,0)+IF(A4224=2,H4224,0))*IF(E4224="SGD",1,IF(E4224="USD",Settings!$B$22,IF(E4224="HKD",Settings!$B$23,1))))</f>
        <v>0</v>
      </c>
      <c r="P4224">
        <f>IF(OR(B4224="",C4224="",E4224=""),0,IF(A4224=2,H4224*IF(E4224="SGD",1,IF(E4224="USD",Settings!$B$22,IF(E4224="HKD",Settings!$B$23,1))),0))</f>
        <v>0</v>
      </c>
      <c r="Q4224" s="312">
        <f>IF(OR(J4224="",G4224=""),"",G4224+ROW()/1000000)</f>
      </c>
      <c r="R4224" s="247">
        <f>IF(Q4224="","",SUMIFS(Txn[Signed Units],Txn[Key],J4224,Txn[Transaction Order],"&lt;="&amp;Q4224))</f>
      </c>
    </row>
    <row r="4225" spans="10:18" ht="15" customHeight="1" x14ac:dyDescent="0.15">
      <c r="J4225" s="246">
        <f>IF(OR(B4225="",C4225="",E4225=""),"",B4225&amp;":"&amp;C4225&amp;":"&amp;E4225)</f>
      </c>
      <c r="K4225" s="247">
        <f>IF(A4225="","",A4225*D4225)</f>
      </c>
      <c r="L4225" s="246">
        <f>IF(A4225="","",IF(OR(A4225=1,A4225=0),H4225,0))</f>
      </c>
      <c r="M4225" s="246">
        <f>IF(A4225="","",IF(A4225=-1,H4225,0))</f>
      </c>
      <c r="N4225">
        <f>IF(J4225="","",IF(E4225="SGD",1,IF(E4225="USD",Settings!$B$22,IF(E4225="HKD",Settings!$B$23,1))))</f>
      </c>
      <c r="O4225">
        <f>IF(OR(B4225="",C4225="",E4225=""),0,(IF(A4225=-1,H4225,0)-IF(OR(A4225=1,A4225=0),H4225,0)+IF(A4225=2,H4225,0))*IF(E4225="SGD",1,IF(E4225="USD",Settings!$B$22,IF(E4225="HKD",Settings!$B$23,1))))</f>
        <v>0</v>
      </c>
      <c r="P4225">
        <f>IF(OR(B4225="",C4225="",E4225=""),0,IF(A4225=2,H4225*IF(E4225="SGD",1,IF(E4225="USD",Settings!$B$22,IF(E4225="HKD",Settings!$B$23,1))),0))</f>
        <v>0</v>
      </c>
      <c r="Q4225" s="312">
        <f>IF(OR(J4225="",G4225=""),"",G4225+ROW()/1000000)</f>
      </c>
      <c r="R4225" s="247">
        <f>IF(Q4225="","",SUMIFS(Txn[Signed Units],Txn[Key],J4225,Txn[Transaction Order],"&lt;="&amp;Q4225))</f>
      </c>
    </row>
    <row r="4226" spans="10:18" ht="15" customHeight="1" x14ac:dyDescent="0.15">
      <c r="J4226" s="246">
        <f>IF(OR(B4226="",C4226="",E4226=""),"",B4226&amp;":"&amp;C4226&amp;":"&amp;E4226)</f>
      </c>
      <c r="K4226" s="247">
        <f>IF(A4226="","",A4226*D4226)</f>
      </c>
      <c r="L4226" s="246">
        <f>IF(A4226="","",IF(OR(A4226=1,A4226=0),H4226,0))</f>
      </c>
      <c r="M4226" s="246">
        <f>IF(A4226="","",IF(A4226=-1,H4226,0))</f>
      </c>
      <c r="N4226">
        <f>IF(J4226="","",IF(E4226="SGD",1,IF(E4226="USD",Settings!$B$22,IF(E4226="HKD",Settings!$B$23,1))))</f>
      </c>
      <c r="O4226">
        <f>IF(OR(B4226="",C4226="",E4226=""),0,(IF(A4226=-1,H4226,0)-IF(OR(A4226=1,A4226=0),H4226,0)+IF(A4226=2,H4226,0))*IF(E4226="SGD",1,IF(E4226="USD",Settings!$B$22,IF(E4226="HKD",Settings!$B$23,1))))</f>
        <v>0</v>
      </c>
      <c r="P4226">
        <f>IF(OR(B4226="",C4226="",E4226=""),0,IF(A4226=2,H4226*IF(E4226="SGD",1,IF(E4226="USD",Settings!$B$22,IF(E4226="HKD",Settings!$B$23,1))),0))</f>
        <v>0</v>
      </c>
      <c r="Q4226" s="312">
        <f>IF(OR(J4226="",G4226=""),"",G4226+ROW()/1000000)</f>
      </c>
      <c r="R4226" s="247">
        <f>IF(Q4226="","",SUMIFS(Txn[Signed Units],Txn[Key],J4226,Txn[Transaction Order],"&lt;="&amp;Q4226))</f>
      </c>
    </row>
    <row r="4227" spans="10:18" ht="15" customHeight="1" x14ac:dyDescent="0.15">
      <c r="J4227" s="246">
        <f>IF(OR(B4227="",C4227="",E4227=""),"",B4227&amp;":"&amp;C4227&amp;":"&amp;E4227)</f>
      </c>
      <c r="K4227" s="247">
        <f>IF(A4227="","",A4227*D4227)</f>
      </c>
      <c r="L4227" s="246">
        <f>IF(A4227="","",IF(OR(A4227=1,A4227=0),H4227,0))</f>
      </c>
      <c r="M4227" s="246">
        <f>IF(A4227="","",IF(A4227=-1,H4227,0))</f>
      </c>
      <c r="N4227">
        <f>IF(J4227="","",IF(E4227="SGD",1,IF(E4227="USD",Settings!$B$22,IF(E4227="HKD",Settings!$B$23,1))))</f>
      </c>
      <c r="O4227">
        <f>IF(OR(B4227="",C4227="",E4227=""),0,(IF(A4227=-1,H4227,0)-IF(OR(A4227=1,A4227=0),H4227,0)+IF(A4227=2,H4227,0))*IF(E4227="SGD",1,IF(E4227="USD",Settings!$B$22,IF(E4227="HKD",Settings!$B$23,1))))</f>
        <v>0</v>
      </c>
      <c r="P4227">
        <f>IF(OR(B4227="",C4227="",E4227=""),0,IF(A4227=2,H4227*IF(E4227="SGD",1,IF(E4227="USD",Settings!$B$22,IF(E4227="HKD",Settings!$B$23,1))),0))</f>
        <v>0</v>
      </c>
      <c r="Q4227" s="312">
        <f>IF(OR(J4227="",G4227=""),"",G4227+ROW()/1000000)</f>
      </c>
      <c r="R4227" s="247">
        <f>IF(Q4227="","",SUMIFS(Txn[Signed Units],Txn[Key],J4227,Txn[Transaction Order],"&lt;="&amp;Q4227))</f>
      </c>
    </row>
    <row r="4228" spans="10:18" ht="15" customHeight="1" x14ac:dyDescent="0.15">
      <c r="J4228" s="246">
        <f>IF(OR(B4228="",C4228="",E4228=""),"",B4228&amp;":"&amp;C4228&amp;":"&amp;E4228)</f>
      </c>
      <c r="K4228" s="247">
        <f>IF(A4228="","",A4228*D4228)</f>
      </c>
      <c r="L4228" s="246">
        <f>IF(A4228="","",IF(OR(A4228=1,A4228=0),H4228,0))</f>
      </c>
      <c r="M4228" s="246">
        <f>IF(A4228="","",IF(A4228=-1,H4228,0))</f>
      </c>
      <c r="N4228">
        <f>IF(J4228="","",IF(E4228="SGD",1,IF(E4228="USD",Settings!$B$22,IF(E4228="HKD",Settings!$B$23,1))))</f>
      </c>
      <c r="O4228">
        <f>IF(OR(B4228="",C4228="",E4228=""),0,(IF(A4228=-1,H4228,0)-IF(OR(A4228=1,A4228=0),H4228,0)+IF(A4228=2,H4228,0))*IF(E4228="SGD",1,IF(E4228="USD",Settings!$B$22,IF(E4228="HKD",Settings!$B$23,1))))</f>
        <v>0</v>
      </c>
      <c r="P4228">
        <f>IF(OR(B4228="",C4228="",E4228=""),0,IF(A4228=2,H4228*IF(E4228="SGD",1,IF(E4228="USD",Settings!$B$22,IF(E4228="HKD",Settings!$B$23,1))),0))</f>
        <v>0</v>
      </c>
      <c r="Q4228" s="312">
        <f>IF(OR(J4228="",G4228=""),"",G4228+ROW()/1000000)</f>
      </c>
      <c r="R4228" s="247">
        <f>IF(Q4228="","",SUMIFS(Txn[Signed Units],Txn[Key],J4228,Txn[Transaction Order],"&lt;="&amp;Q4228))</f>
      </c>
    </row>
    <row r="4229" spans="10:18" ht="15" customHeight="1" x14ac:dyDescent="0.15">
      <c r="J4229" s="246">
        <f>IF(OR(B4229="",C4229="",E4229=""),"",B4229&amp;":"&amp;C4229&amp;":"&amp;E4229)</f>
      </c>
      <c r="K4229" s="247">
        <f>IF(A4229="","",A4229*D4229)</f>
      </c>
      <c r="L4229" s="246">
        <f>IF(A4229="","",IF(OR(A4229=1,A4229=0),H4229,0))</f>
      </c>
      <c r="M4229" s="246">
        <f>IF(A4229="","",IF(A4229=-1,H4229,0))</f>
      </c>
      <c r="N4229">
        <f>IF(J4229="","",IF(E4229="SGD",1,IF(E4229="USD",Settings!$B$22,IF(E4229="HKD",Settings!$B$23,1))))</f>
      </c>
      <c r="O4229">
        <f>IF(OR(B4229="",C4229="",E4229=""),0,(IF(A4229=-1,H4229,0)-IF(OR(A4229=1,A4229=0),H4229,0)+IF(A4229=2,H4229,0))*IF(E4229="SGD",1,IF(E4229="USD",Settings!$B$22,IF(E4229="HKD",Settings!$B$23,1))))</f>
        <v>0</v>
      </c>
      <c r="P4229">
        <f>IF(OR(B4229="",C4229="",E4229=""),0,IF(A4229=2,H4229*IF(E4229="SGD",1,IF(E4229="USD",Settings!$B$22,IF(E4229="HKD",Settings!$B$23,1))),0))</f>
        <v>0</v>
      </c>
      <c r="Q4229" s="312">
        <f>IF(OR(J4229="",G4229=""),"",G4229+ROW()/1000000)</f>
      </c>
      <c r="R4229" s="247">
        <f>IF(Q4229="","",SUMIFS(Txn[Signed Units],Txn[Key],J4229,Txn[Transaction Order],"&lt;="&amp;Q4229))</f>
      </c>
    </row>
    <row r="4230" spans="10:18" ht="15" customHeight="1" x14ac:dyDescent="0.15">
      <c r="J4230" s="246">
        <f>IF(OR(B4230="",C4230="",E4230=""),"",B4230&amp;":"&amp;C4230&amp;":"&amp;E4230)</f>
      </c>
      <c r="K4230" s="247">
        <f>IF(A4230="","",A4230*D4230)</f>
      </c>
      <c r="L4230" s="246">
        <f>IF(A4230="","",IF(OR(A4230=1,A4230=0),H4230,0))</f>
      </c>
      <c r="M4230" s="246">
        <f>IF(A4230="","",IF(A4230=-1,H4230,0))</f>
      </c>
      <c r="N4230">
        <f>IF(J4230="","",IF(E4230="SGD",1,IF(E4230="USD",Settings!$B$22,IF(E4230="HKD",Settings!$B$23,1))))</f>
      </c>
      <c r="O4230">
        <f>IF(OR(B4230="",C4230="",E4230=""),0,(IF(A4230=-1,H4230,0)-IF(OR(A4230=1,A4230=0),H4230,0)+IF(A4230=2,H4230,0))*IF(E4230="SGD",1,IF(E4230="USD",Settings!$B$22,IF(E4230="HKD",Settings!$B$23,1))))</f>
        <v>0</v>
      </c>
      <c r="P4230">
        <f>IF(OR(B4230="",C4230="",E4230=""),0,IF(A4230=2,H4230*IF(E4230="SGD",1,IF(E4230="USD",Settings!$B$22,IF(E4230="HKD",Settings!$B$23,1))),0))</f>
        <v>0</v>
      </c>
      <c r="Q4230" s="312">
        <f>IF(OR(J4230="",G4230=""),"",G4230+ROW()/1000000)</f>
      </c>
      <c r="R4230" s="247">
        <f>IF(Q4230="","",SUMIFS(Txn[Signed Units],Txn[Key],J4230,Txn[Transaction Order],"&lt;="&amp;Q4230))</f>
      </c>
    </row>
    <row r="4231" spans="10:18" ht="15" customHeight="1" x14ac:dyDescent="0.15">
      <c r="J4231" s="246">
        <f>IF(OR(B4231="",C4231="",E4231=""),"",B4231&amp;":"&amp;C4231&amp;":"&amp;E4231)</f>
      </c>
      <c r="K4231" s="247">
        <f>IF(A4231="","",A4231*D4231)</f>
      </c>
      <c r="L4231" s="246">
        <f>IF(A4231="","",IF(OR(A4231=1,A4231=0),H4231,0))</f>
      </c>
      <c r="M4231" s="246">
        <f>IF(A4231="","",IF(A4231=-1,H4231,0))</f>
      </c>
      <c r="N4231">
        <f>IF(J4231="","",IF(E4231="SGD",1,IF(E4231="USD",Settings!$B$22,IF(E4231="HKD",Settings!$B$23,1))))</f>
      </c>
      <c r="O4231">
        <f>IF(OR(B4231="",C4231="",E4231=""),0,(IF(A4231=-1,H4231,0)-IF(OR(A4231=1,A4231=0),H4231,0)+IF(A4231=2,H4231,0))*IF(E4231="SGD",1,IF(E4231="USD",Settings!$B$22,IF(E4231="HKD",Settings!$B$23,1))))</f>
        <v>0</v>
      </c>
      <c r="P4231">
        <f>IF(OR(B4231="",C4231="",E4231=""),0,IF(A4231=2,H4231*IF(E4231="SGD",1,IF(E4231="USD",Settings!$B$22,IF(E4231="HKD",Settings!$B$23,1))),0))</f>
        <v>0</v>
      </c>
      <c r="Q4231" s="312">
        <f>IF(OR(J4231="",G4231=""),"",G4231+ROW()/1000000)</f>
      </c>
      <c r="R4231" s="247">
        <f>IF(Q4231="","",SUMIFS(Txn[Signed Units],Txn[Key],J4231,Txn[Transaction Order],"&lt;="&amp;Q4231))</f>
      </c>
    </row>
    <row r="4232" spans="10:18" ht="15" customHeight="1" x14ac:dyDescent="0.15">
      <c r="J4232" s="246">
        <f>IF(OR(B4232="",C4232="",E4232=""),"",B4232&amp;":"&amp;C4232&amp;":"&amp;E4232)</f>
      </c>
      <c r="K4232" s="247">
        <f>IF(A4232="","",A4232*D4232)</f>
      </c>
      <c r="L4232" s="246">
        <f>IF(A4232="","",IF(OR(A4232=1,A4232=0),H4232,0))</f>
      </c>
      <c r="M4232" s="246">
        <f>IF(A4232="","",IF(A4232=-1,H4232,0))</f>
      </c>
      <c r="N4232">
        <f>IF(J4232="","",IF(E4232="SGD",1,IF(E4232="USD",Settings!$B$22,IF(E4232="HKD",Settings!$B$23,1))))</f>
      </c>
      <c r="O4232">
        <f>IF(OR(B4232="",C4232="",E4232=""),0,(IF(A4232=-1,H4232,0)-IF(OR(A4232=1,A4232=0),H4232,0)+IF(A4232=2,H4232,0))*IF(E4232="SGD",1,IF(E4232="USD",Settings!$B$22,IF(E4232="HKD",Settings!$B$23,1))))</f>
        <v>0</v>
      </c>
      <c r="P4232">
        <f>IF(OR(B4232="",C4232="",E4232=""),0,IF(A4232=2,H4232*IF(E4232="SGD",1,IF(E4232="USD",Settings!$B$22,IF(E4232="HKD",Settings!$B$23,1))),0))</f>
        <v>0</v>
      </c>
      <c r="Q4232" s="312">
        <f>IF(OR(J4232="",G4232=""),"",G4232+ROW()/1000000)</f>
      </c>
      <c r="R4232" s="247">
        <f>IF(Q4232="","",SUMIFS(Txn[Signed Units],Txn[Key],J4232,Txn[Transaction Order],"&lt;="&amp;Q4232))</f>
      </c>
    </row>
    <row r="4233" spans="10:18" ht="15" customHeight="1" x14ac:dyDescent="0.15">
      <c r="J4233" s="246">
        <f>IF(OR(B4233="",C4233="",E4233=""),"",B4233&amp;":"&amp;C4233&amp;":"&amp;E4233)</f>
      </c>
      <c r="K4233" s="247">
        <f>IF(A4233="","",A4233*D4233)</f>
      </c>
      <c r="L4233" s="246">
        <f>IF(A4233="","",IF(OR(A4233=1,A4233=0),H4233,0))</f>
      </c>
      <c r="M4233" s="246">
        <f>IF(A4233="","",IF(A4233=-1,H4233,0))</f>
      </c>
      <c r="N4233">
        <f>IF(J4233="","",IF(E4233="SGD",1,IF(E4233="USD",Settings!$B$22,IF(E4233="HKD",Settings!$B$23,1))))</f>
      </c>
      <c r="O4233">
        <f>IF(OR(B4233="",C4233="",E4233=""),0,(IF(A4233=-1,H4233,0)-IF(OR(A4233=1,A4233=0),H4233,0)+IF(A4233=2,H4233,0))*IF(E4233="SGD",1,IF(E4233="USD",Settings!$B$22,IF(E4233="HKD",Settings!$B$23,1))))</f>
        <v>0</v>
      </c>
      <c r="P4233">
        <f>IF(OR(B4233="",C4233="",E4233=""),0,IF(A4233=2,H4233*IF(E4233="SGD",1,IF(E4233="USD",Settings!$B$22,IF(E4233="HKD",Settings!$B$23,1))),0))</f>
        <v>0</v>
      </c>
      <c r="Q4233" s="312">
        <f>IF(OR(J4233="",G4233=""),"",G4233+ROW()/1000000)</f>
      </c>
      <c r="R4233" s="247">
        <f>IF(Q4233="","",SUMIFS(Txn[Signed Units],Txn[Key],J4233,Txn[Transaction Order],"&lt;="&amp;Q4233))</f>
      </c>
    </row>
    <row r="4234" spans="10:18" ht="15" customHeight="1" x14ac:dyDescent="0.15">
      <c r="J4234" s="246">
        <f>IF(OR(B4234="",C4234="",E4234=""),"",B4234&amp;":"&amp;C4234&amp;":"&amp;E4234)</f>
      </c>
      <c r="K4234" s="247">
        <f>IF(A4234="","",A4234*D4234)</f>
      </c>
      <c r="L4234" s="246">
        <f>IF(A4234="","",IF(OR(A4234=1,A4234=0),H4234,0))</f>
      </c>
      <c r="M4234" s="246">
        <f>IF(A4234="","",IF(A4234=-1,H4234,0))</f>
      </c>
      <c r="N4234">
        <f>IF(J4234="","",IF(E4234="SGD",1,IF(E4234="USD",Settings!$B$22,IF(E4234="HKD",Settings!$B$23,1))))</f>
      </c>
      <c r="O4234">
        <f>IF(OR(B4234="",C4234="",E4234=""),0,(IF(A4234=-1,H4234,0)-IF(OR(A4234=1,A4234=0),H4234,0)+IF(A4234=2,H4234,0))*IF(E4234="SGD",1,IF(E4234="USD",Settings!$B$22,IF(E4234="HKD",Settings!$B$23,1))))</f>
        <v>0</v>
      </c>
      <c r="P4234">
        <f>IF(OR(B4234="",C4234="",E4234=""),0,IF(A4234=2,H4234*IF(E4234="SGD",1,IF(E4234="USD",Settings!$B$22,IF(E4234="HKD",Settings!$B$23,1))),0))</f>
        <v>0</v>
      </c>
      <c r="Q4234" s="312">
        <f>IF(OR(J4234="",G4234=""),"",G4234+ROW()/1000000)</f>
      </c>
      <c r="R4234" s="247">
        <f>IF(Q4234="","",SUMIFS(Txn[Signed Units],Txn[Key],J4234,Txn[Transaction Order],"&lt;="&amp;Q4234))</f>
      </c>
    </row>
    <row r="4235" spans="10:18" ht="15" customHeight="1" x14ac:dyDescent="0.15">
      <c r="J4235" s="246">
        <f>IF(OR(B4235="",C4235="",E4235=""),"",B4235&amp;":"&amp;C4235&amp;":"&amp;E4235)</f>
      </c>
      <c r="K4235" s="247">
        <f>IF(A4235="","",A4235*D4235)</f>
      </c>
      <c r="L4235" s="246">
        <f>IF(A4235="","",IF(OR(A4235=1,A4235=0),H4235,0))</f>
      </c>
      <c r="M4235" s="246">
        <f>IF(A4235="","",IF(A4235=-1,H4235,0))</f>
      </c>
      <c r="N4235">
        <f>IF(J4235="","",IF(E4235="SGD",1,IF(E4235="USD",Settings!$B$22,IF(E4235="HKD",Settings!$B$23,1))))</f>
      </c>
      <c r="O4235">
        <f>IF(OR(B4235="",C4235="",E4235=""),0,(IF(A4235=-1,H4235,0)-IF(OR(A4235=1,A4235=0),H4235,0)+IF(A4235=2,H4235,0))*IF(E4235="SGD",1,IF(E4235="USD",Settings!$B$22,IF(E4235="HKD",Settings!$B$23,1))))</f>
        <v>0</v>
      </c>
      <c r="P4235">
        <f>IF(OR(B4235="",C4235="",E4235=""),0,IF(A4235=2,H4235*IF(E4235="SGD",1,IF(E4235="USD",Settings!$B$22,IF(E4235="HKD",Settings!$B$23,1))),0))</f>
        <v>0</v>
      </c>
      <c r="Q4235" s="312">
        <f>IF(OR(J4235="",G4235=""),"",G4235+ROW()/1000000)</f>
      </c>
      <c r="R4235" s="247">
        <f>IF(Q4235="","",SUMIFS(Txn[Signed Units],Txn[Key],J4235,Txn[Transaction Order],"&lt;="&amp;Q4235))</f>
      </c>
    </row>
    <row r="4236" spans="10:18" ht="15" customHeight="1" x14ac:dyDescent="0.15">
      <c r="J4236" s="246">
        <f>IF(OR(B4236="",C4236="",E4236=""),"",B4236&amp;":"&amp;C4236&amp;":"&amp;E4236)</f>
      </c>
      <c r="K4236" s="247">
        <f>IF(A4236="","",A4236*D4236)</f>
      </c>
      <c r="L4236" s="246">
        <f>IF(A4236="","",IF(OR(A4236=1,A4236=0),H4236,0))</f>
      </c>
      <c r="M4236" s="246">
        <f>IF(A4236="","",IF(A4236=-1,H4236,0))</f>
      </c>
      <c r="N4236">
        <f>IF(J4236="","",IF(E4236="SGD",1,IF(E4236="USD",Settings!$B$22,IF(E4236="HKD",Settings!$B$23,1))))</f>
      </c>
      <c r="O4236">
        <f>IF(OR(B4236="",C4236="",E4236=""),0,(IF(A4236=-1,H4236,0)-IF(OR(A4236=1,A4236=0),H4236,0)+IF(A4236=2,H4236,0))*IF(E4236="SGD",1,IF(E4236="USD",Settings!$B$22,IF(E4236="HKD",Settings!$B$23,1))))</f>
        <v>0</v>
      </c>
      <c r="P4236">
        <f>IF(OR(B4236="",C4236="",E4236=""),0,IF(A4236=2,H4236*IF(E4236="SGD",1,IF(E4236="USD",Settings!$B$22,IF(E4236="HKD",Settings!$B$23,1))),0))</f>
        <v>0</v>
      </c>
      <c r="Q4236" s="312">
        <f>IF(OR(J4236="",G4236=""),"",G4236+ROW()/1000000)</f>
      </c>
      <c r="R4236" s="247">
        <f>IF(Q4236="","",SUMIFS(Txn[Signed Units],Txn[Key],J4236,Txn[Transaction Order],"&lt;="&amp;Q4236))</f>
      </c>
    </row>
    <row r="4237" spans="10:18" ht="15" customHeight="1" x14ac:dyDescent="0.15">
      <c r="J4237" s="246">
        <f>IF(OR(B4237="",C4237="",E4237=""),"",B4237&amp;":"&amp;C4237&amp;":"&amp;E4237)</f>
      </c>
      <c r="K4237" s="247">
        <f>IF(A4237="","",A4237*D4237)</f>
      </c>
      <c r="L4237" s="246">
        <f>IF(A4237="","",IF(OR(A4237=1,A4237=0),H4237,0))</f>
      </c>
      <c r="M4237" s="246">
        <f>IF(A4237="","",IF(A4237=-1,H4237,0))</f>
      </c>
      <c r="N4237">
        <f>IF(J4237="","",IF(E4237="SGD",1,IF(E4237="USD",Settings!$B$22,IF(E4237="HKD",Settings!$B$23,1))))</f>
      </c>
      <c r="O4237">
        <f>IF(OR(B4237="",C4237="",E4237=""),0,(IF(A4237=-1,H4237,0)-IF(OR(A4237=1,A4237=0),H4237,0)+IF(A4237=2,H4237,0))*IF(E4237="SGD",1,IF(E4237="USD",Settings!$B$22,IF(E4237="HKD",Settings!$B$23,1))))</f>
        <v>0</v>
      </c>
      <c r="P4237">
        <f>IF(OR(B4237="",C4237="",E4237=""),0,IF(A4237=2,H4237*IF(E4237="SGD",1,IF(E4237="USD",Settings!$B$22,IF(E4237="HKD",Settings!$B$23,1))),0))</f>
        <v>0</v>
      </c>
      <c r="Q4237" s="312">
        <f>IF(OR(J4237="",G4237=""),"",G4237+ROW()/1000000)</f>
      </c>
      <c r="R4237" s="247">
        <f>IF(Q4237="","",SUMIFS(Txn[Signed Units],Txn[Key],J4237,Txn[Transaction Order],"&lt;="&amp;Q4237))</f>
      </c>
    </row>
    <row r="4238" spans="10:18" ht="15" customHeight="1" x14ac:dyDescent="0.15">
      <c r="J4238" s="246">
        <f>IF(OR(B4238="",C4238="",E4238=""),"",B4238&amp;":"&amp;C4238&amp;":"&amp;E4238)</f>
      </c>
      <c r="K4238" s="247">
        <f>IF(A4238="","",A4238*D4238)</f>
      </c>
      <c r="L4238" s="246">
        <f>IF(A4238="","",IF(OR(A4238=1,A4238=0),H4238,0))</f>
      </c>
      <c r="M4238" s="246">
        <f>IF(A4238="","",IF(A4238=-1,H4238,0))</f>
      </c>
      <c r="N4238">
        <f>IF(J4238="","",IF(E4238="SGD",1,IF(E4238="USD",Settings!$B$22,IF(E4238="HKD",Settings!$B$23,1))))</f>
      </c>
      <c r="O4238">
        <f>IF(OR(B4238="",C4238="",E4238=""),0,(IF(A4238=-1,H4238,0)-IF(OR(A4238=1,A4238=0),H4238,0)+IF(A4238=2,H4238,0))*IF(E4238="SGD",1,IF(E4238="USD",Settings!$B$22,IF(E4238="HKD",Settings!$B$23,1))))</f>
        <v>0</v>
      </c>
      <c r="P4238">
        <f>IF(OR(B4238="",C4238="",E4238=""),0,IF(A4238=2,H4238*IF(E4238="SGD",1,IF(E4238="USD",Settings!$B$22,IF(E4238="HKD",Settings!$B$23,1))),0))</f>
        <v>0</v>
      </c>
      <c r="Q4238" s="312">
        <f>IF(OR(J4238="",G4238=""),"",G4238+ROW()/1000000)</f>
      </c>
      <c r="R4238" s="247">
        <f>IF(Q4238="","",SUMIFS(Txn[Signed Units],Txn[Key],J4238,Txn[Transaction Order],"&lt;="&amp;Q4238))</f>
      </c>
    </row>
    <row r="4239" spans="10:18" ht="15" customHeight="1" x14ac:dyDescent="0.15">
      <c r="J4239" s="246">
        <f>IF(OR(B4239="",C4239="",E4239=""),"",B4239&amp;":"&amp;C4239&amp;":"&amp;E4239)</f>
      </c>
      <c r="K4239" s="247">
        <f>IF(A4239="","",A4239*D4239)</f>
      </c>
      <c r="L4239" s="246">
        <f>IF(A4239="","",IF(OR(A4239=1,A4239=0),H4239,0))</f>
      </c>
      <c r="M4239" s="246">
        <f>IF(A4239="","",IF(A4239=-1,H4239,0))</f>
      </c>
      <c r="N4239">
        <f>IF(J4239="","",IF(E4239="SGD",1,IF(E4239="USD",Settings!$B$22,IF(E4239="HKD",Settings!$B$23,1))))</f>
      </c>
      <c r="O4239">
        <f>IF(OR(B4239="",C4239="",E4239=""),0,(IF(A4239=-1,H4239,0)-IF(OR(A4239=1,A4239=0),H4239,0)+IF(A4239=2,H4239,0))*IF(E4239="SGD",1,IF(E4239="USD",Settings!$B$22,IF(E4239="HKD",Settings!$B$23,1))))</f>
        <v>0</v>
      </c>
      <c r="P4239">
        <f>IF(OR(B4239="",C4239="",E4239=""),0,IF(A4239=2,H4239*IF(E4239="SGD",1,IF(E4239="USD",Settings!$B$22,IF(E4239="HKD",Settings!$B$23,1))),0))</f>
        <v>0</v>
      </c>
      <c r="Q4239" s="312">
        <f>IF(OR(J4239="",G4239=""),"",G4239+ROW()/1000000)</f>
      </c>
      <c r="R4239" s="247">
        <f>IF(Q4239="","",SUMIFS(Txn[Signed Units],Txn[Key],J4239,Txn[Transaction Order],"&lt;="&amp;Q4239))</f>
      </c>
    </row>
    <row r="4240" spans="10:18" ht="15" customHeight="1" x14ac:dyDescent="0.15">
      <c r="J4240" s="246">
        <f>IF(OR(B4240="",C4240="",E4240=""),"",B4240&amp;":"&amp;C4240&amp;":"&amp;E4240)</f>
      </c>
      <c r="K4240" s="247">
        <f>IF(A4240="","",A4240*D4240)</f>
      </c>
      <c r="L4240" s="246">
        <f>IF(A4240="","",IF(OR(A4240=1,A4240=0),H4240,0))</f>
      </c>
      <c r="M4240" s="246">
        <f>IF(A4240="","",IF(A4240=-1,H4240,0))</f>
      </c>
      <c r="N4240">
        <f>IF(J4240="","",IF(E4240="SGD",1,IF(E4240="USD",Settings!$B$22,IF(E4240="HKD",Settings!$B$23,1))))</f>
      </c>
      <c r="O4240">
        <f>IF(OR(B4240="",C4240="",E4240=""),0,(IF(A4240=-1,H4240,0)-IF(OR(A4240=1,A4240=0),H4240,0)+IF(A4240=2,H4240,0))*IF(E4240="SGD",1,IF(E4240="USD",Settings!$B$22,IF(E4240="HKD",Settings!$B$23,1))))</f>
        <v>0</v>
      </c>
      <c r="P4240">
        <f>IF(OR(B4240="",C4240="",E4240=""),0,IF(A4240=2,H4240*IF(E4240="SGD",1,IF(E4240="USD",Settings!$B$22,IF(E4240="HKD",Settings!$B$23,1))),0))</f>
        <v>0</v>
      </c>
      <c r="Q4240" s="312">
        <f>IF(OR(J4240="",G4240=""),"",G4240+ROW()/1000000)</f>
      </c>
      <c r="R4240" s="247">
        <f>IF(Q4240="","",SUMIFS(Txn[Signed Units],Txn[Key],J4240,Txn[Transaction Order],"&lt;="&amp;Q4240))</f>
      </c>
    </row>
    <row r="4241" spans="10:18" ht="15" customHeight="1" x14ac:dyDescent="0.15">
      <c r="J4241" s="246">
        <f>IF(OR(B4241="",C4241="",E4241=""),"",B4241&amp;":"&amp;C4241&amp;":"&amp;E4241)</f>
      </c>
      <c r="K4241" s="247">
        <f>IF(A4241="","",A4241*D4241)</f>
      </c>
      <c r="L4241" s="246">
        <f>IF(A4241="","",IF(OR(A4241=1,A4241=0),H4241,0))</f>
      </c>
      <c r="M4241" s="246">
        <f>IF(A4241="","",IF(A4241=-1,H4241,0))</f>
      </c>
      <c r="N4241">
        <f>IF(J4241="","",IF(E4241="SGD",1,IF(E4241="USD",Settings!$B$22,IF(E4241="HKD",Settings!$B$23,1))))</f>
      </c>
      <c r="O4241">
        <f>IF(OR(B4241="",C4241="",E4241=""),0,(IF(A4241=-1,H4241,0)-IF(OR(A4241=1,A4241=0),H4241,0)+IF(A4241=2,H4241,0))*IF(E4241="SGD",1,IF(E4241="USD",Settings!$B$22,IF(E4241="HKD",Settings!$B$23,1))))</f>
        <v>0</v>
      </c>
      <c r="P4241">
        <f>IF(OR(B4241="",C4241="",E4241=""),0,IF(A4241=2,H4241*IF(E4241="SGD",1,IF(E4241="USD",Settings!$B$22,IF(E4241="HKD",Settings!$B$23,1))),0))</f>
        <v>0</v>
      </c>
      <c r="Q4241" s="312">
        <f>IF(OR(J4241="",G4241=""),"",G4241+ROW()/1000000)</f>
      </c>
      <c r="R4241" s="247">
        <f>IF(Q4241="","",SUMIFS(Txn[Signed Units],Txn[Key],J4241,Txn[Transaction Order],"&lt;="&amp;Q4241))</f>
      </c>
    </row>
    <row r="4242" spans="10:18" ht="15" customHeight="1" x14ac:dyDescent="0.15">
      <c r="J4242" s="246">
        <f>IF(OR(B4242="",C4242="",E4242=""),"",B4242&amp;":"&amp;C4242&amp;":"&amp;E4242)</f>
      </c>
      <c r="K4242" s="247">
        <f>IF(A4242="","",A4242*D4242)</f>
      </c>
      <c r="L4242" s="246">
        <f>IF(A4242="","",IF(OR(A4242=1,A4242=0),H4242,0))</f>
      </c>
      <c r="M4242" s="246">
        <f>IF(A4242="","",IF(A4242=-1,H4242,0))</f>
      </c>
      <c r="N4242">
        <f>IF(J4242="","",IF(E4242="SGD",1,IF(E4242="USD",Settings!$B$22,IF(E4242="HKD",Settings!$B$23,1))))</f>
      </c>
      <c r="O4242">
        <f>IF(OR(B4242="",C4242="",E4242=""),0,(IF(A4242=-1,H4242,0)-IF(OR(A4242=1,A4242=0),H4242,0)+IF(A4242=2,H4242,0))*IF(E4242="SGD",1,IF(E4242="USD",Settings!$B$22,IF(E4242="HKD",Settings!$B$23,1))))</f>
        <v>0</v>
      </c>
      <c r="P4242">
        <f>IF(OR(B4242="",C4242="",E4242=""),0,IF(A4242=2,H4242*IF(E4242="SGD",1,IF(E4242="USD",Settings!$B$22,IF(E4242="HKD",Settings!$B$23,1))),0))</f>
        <v>0</v>
      </c>
      <c r="Q4242" s="312">
        <f>IF(OR(J4242="",G4242=""),"",G4242+ROW()/1000000)</f>
      </c>
      <c r="R4242" s="247">
        <f>IF(Q4242="","",SUMIFS(Txn[Signed Units],Txn[Key],J4242,Txn[Transaction Order],"&lt;="&amp;Q4242))</f>
      </c>
    </row>
    <row r="4243" spans="10:18" ht="15" customHeight="1" x14ac:dyDescent="0.15">
      <c r="J4243" s="246">
        <f>IF(OR(B4243="",C4243="",E4243=""),"",B4243&amp;":"&amp;C4243&amp;":"&amp;E4243)</f>
      </c>
      <c r="K4243" s="247">
        <f>IF(A4243="","",A4243*D4243)</f>
      </c>
      <c r="L4243" s="246">
        <f>IF(A4243="","",IF(OR(A4243=1,A4243=0),H4243,0))</f>
      </c>
      <c r="M4243" s="246">
        <f>IF(A4243="","",IF(A4243=-1,H4243,0))</f>
      </c>
      <c r="N4243">
        <f>IF(J4243="","",IF(E4243="SGD",1,IF(E4243="USD",Settings!$B$22,IF(E4243="HKD",Settings!$B$23,1))))</f>
      </c>
      <c r="O4243">
        <f>IF(OR(B4243="",C4243="",E4243=""),0,(IF(A4243=-1,H4243,0)-IF(OR(A4243=1,A4243=0),H4243,0)+IF(A4243=2,H4243,0))*IF(E4243="SGD",1,IF(E4243="USD",Settings!$B$22,IF(E4243="HKD",Settings!$B$23,1))))</f>
        <v>0</v>
      </c>
      <c r="P4243">
        <f>IF(OR(B4243="",C4243="",E4243=""),0,IF(A4243=2,H4243*IF(E4243="SGD",1,IF(E4243="USD",Settings!$B$22,IF(E4243="HKD",Settings!$B$23,1))),0))</f>
        <v>0</v>
      </c>
      <c r="Q4243" s="312">
        <f>IF(OR(J4243="",G4243=""),"",G4243+ROW()/1000000)</f>
      </c>
      <c r="R4243" s="247">
        <f>IF(Q4243="","",SUMIFS(Txn[Signed Units],Txn[Key],J4243,Txn[Transaction Order],"&lt;="&amp;Q4243))</f>
      </c>
    </row>
    <row r="4244" spans="10:18" ht="15" customHeight="1" x14ac:dyDescent="0.15">
      <c r="J4244" s="246">
        <f>IF(OR(B4244="",C4244="",E4244=""),"",B4244&amp;":"&amp;C4244&amp;":"&amp;E4244)</f>
      </c>
      <c r="K4244" s="247">
        <f>IF(A4244="","",A4244*D4244)</f>
      </c>
      <c r="L4244" s="246">
        <f>IF(A4244="","",IF(OR(A4244=1,A4244=0),H4244,0))</f>
      </c>
      <c r="M4244" s="246">
        <f>IF(A4244="","",IF(A4244=-1,H4244,0))</f>
      </c>
      <c r="N4244">
        <f>IF(J4244="","",IF(E4244="SGD",1,IF(E4244="USD",Settings!$B$22,IF(E4244="HKD",Settings!$B$23,1))))</f>
      </c>
      <c r="O4244">
        <f>IF(OR(B4244="",C4244="",E4244=""),0,(IF(A4244=-1,H4244,0)-IF(OR(A4244=1,A4244=0),H4244,0)+IF(A4244=2,H4244,0))*IF(E4244="SGD",1,IF(E4244="USD",Settings!$B$22,IF(E4244="HKD",Settings!$B$23,1))))</f>
        <v>0</v>
      </c>
      <c r="P4244">
        <f>IF(OR(B4244="",C4244="",E4244=""),0,IF(A4244=2,H4244*IF(E4244="SGD",1,IF(E4244="USD",Settings!$B$22,IF(E4244="HKD",Settings!$B$23,1))),0))</f>
        <v>0</v>
      </c>
      <c r="Q4244" s="312">
        <f>IF(OR(J4244="",G4244=""),"",G4244+ROW()/1000000)</f>
      </c>
      <c r="R4244" s="247">
        <f>IF(Q4244="","",SUMIFS(Txn[Signed Units],Txn[Key],J4244,Txn[Transaction Order],"&lt;="&amp;Q4244))</f>
      </c>
    </row>
    <row r="4245" spans="10:18" ht="15" customHeight="1" x14ac:dyDescent="0.15">
      <c r="J4245" s="246">
        <f>IF(OR(B4245="",C4245="",E4245=""),"",B4245&amp;":"&amp;C4245&amp;":"&amp;E4245)</f>
      </c>
      <c r="K4245" s="247">
        <f>IF(A4245="","",A4245*D4245)</f>
      </c>
      <c r="L4245" s="246">
        <f>IF(A4245="","",IF(OR(A4245=1,A4245=0),H4245,0))</f>
      </c>
      <c r="M4245" s="246">
        <f>IF(A4245="","",IF(A4245=-1,H4245,0))</f>
      </c>
      <c r="N4245">
        <f>IF(J4245="","",IF(E4245="SGD",1,IF(E4245="USD",Settings!$B$22,IF(E4245="HKD",Settings!$B$23,1))))</f>
      </c>
      <c r="O4245">
        <f>IF(OR(B4245="",C4245="",E4245=""),0,(IF(A4245=-1,H4245,0)-IF(OR(A4245=1,A4245=0),H4245,0)+IF(A4245=2,H4245,0))*IF(E4245="SGD",1,IF(E4245="USD",Settings!$B$22,IF(E4245="HKD",Settings!$B$23,1))))</f>
        <v>0</v>
      </c>
      <c r="P4245">
        <f>IF(OR(B4245="",C4245="",E4245=""),0,IF(A4245=2,H4245*IF(E4245="SGD",1,IF(E4245="USD",Settings!$B$22,IF(E4245="HKD",Settings!$B$23,1))),0))</f>
        <v>0</v>
      </c>
      <c r="Q4245" s="312">
        <f>IF(OR(J4245="",G4245=""),"",G4245+ROW()/1000000)</f>
      </c>
      <c r="R4245" s="247">
        <f>IF(Q4245="","",SUMIFS(Txn[Signed Units],Txn[Key],J4245,Txn[Transaction Order],"&lt;="&amp;Q4245))</f>
      </c>
    </row>
    <row r="4246" spans="10:18" ht="15" customHeight="1" x14ac:dyDescent="0.15">
      <c r="J4246" s="246">
        <f>IF(OR(B4246="",C4246="",E4246=""),"",B4246&amp;":"&amp;C4246&amp;":"&amp;E4246)</f>
      </c>
      <c r="K4246" s="247">
        <f>IF(A4246="","",A4246*D4246)</f>
      </c>
      <c r="L4246" s="246">
        <f>IF(A4246="","",IF(OR(A4246=1,A4246=0),H4246,0))</f>
      </c>
      <c r="M4246" s="246">
        <f>IF(A4246="","",IF(A4246=-1,H4246,0))</f>
      </c>
      <c r="N4246">
        <f>IF(J4246="","",IF(E4246="SGD",1,IF(E4246="USD",Settings!$B$22,IF(E4246="HKD",Settings!$B$23,1))))</f>
      </c>
      <c r="O4246">
        <f>IF(OR(B4246="",C4246="",E4246=""),0,(IF(A4246=-1,H4246,0)-IF(OR(A4246=1,A4246=0),H4246,0)+IF(A4246=2,H4246,0))*IF(E4246="SGD",1,IF(E4246="USD",Settings!$B$22,IF(E4246="HKD",Settings!$B$23,1))))</f>
        <v>0</v>
      </c>
      <c r="P4246">
        <f>IF(OR(B4246="",C4246="",E4246=""),0,IF(A4246=2,H4246*IF(E4246="SGD",1,IF(E4246="USD",Settings!$B$22,IF(E4246="HKD",Settings!$B$23,1))),0))</f>
        <v>0</v>
      </c>
      <c r="Q4246" s="312">
        <f>IF(OR(J4246="",G4246=""),"",G4246+ROW()/1000000)</f>
      </c>
      <c r="R4246" s="247">
        <f>IF(Q4246="","",SUMIFS(Txn[Signed Units],Txn[Key],J4246,Txn[Transaction Order],"&lt;="&amp;Q4246))</f>
      </c>
    </row>
    <row r="4247" spans="10:18" ht="15" customHeight="1" x14ac:dyDescent="0.15">
      <c r="J4247" s="246">
        <f>IF(OR(B4247="",C4247="",E4247=""),"",B4247&amp;":"&amp;C4247&amp;":"&amp;E4247)</f>
      </c>
      <c r="K4247" s="247">
        <f>IF(A4247="","",A4247*D4247)</f>
      </c>
      <c r="L4247" s="246">
        <f>IF(A4247="","",IF(OR(A4247=1,A4247=0),H4247,0))</f>
      </c>
      <c r="M4247" s="246">
        <f>IF(A4247="","",IF(A4247=-1,H4247,0))</f>
      </c>
      <c r="N4247">
        <f>IF(J4247="","",IF(E4247="SGD",1,IF(E4247="USD",Settings!$B$22,IF(E4247="HKD",Settings!$B$23,1))))</f>
      </c>
      <c r="O4247">
        <f>IF(OR(B4247="",C4247="",E4247=""),0,(IF(A4247=-1,H4247,0)-IF(OR(A4247=1,A4247=0),H4247,0)+IF(A4247=2,H4247,0))*IF(E4247="SGD",1,IF(E4247="USD",Settings!$B$22,IF(E4247="HKD",Settings!$B$23,1))))</f>
        <v>0</v>
      </c>
      <c r="P4247">
        <f>IF(OR(B4247="",C4247="",E4247=""),0,IF(A4247=2,H4247*IF(E4247="SGD",1,IF(E4247="USD",Settings!$B$22,IF(E4247="HKD",Settings!$B$23,1))),0))</f>
        <v>0</v>
      </c>
      <c r="Q4247" s="312">
        <f>IF(OR(J4247="",G4247=""),"",G4247+ROW()/1000000)</f>
      </c>
      <c r="R4247" s="247">
        <f>IF(Q4247="","",SUMIFS(Txn[Signed Units],Txn[Key],J4247,Txn[Transaction Order],"&lt;="&amp;Q4247))</f>
      </c>
    </row>
    <row r="4248" spans="10:18" ht="15" customHeight="1" x14ac:dyDescent="0.15">
      <c r="J4248" s="246">
        <f>IF(OR(B4248="",C4248="",E4248=""),"",B4248&amp;":"&amp;C4248&amp;":"&amp;E4248)</f>
      </c>
      <c r="K4248" s="247">
        <f>IF(A4248="","",A4248*D4248)</f>
      </c>
      <c r="L4248" s="246">
        <f>IF(A4248="","",IF(OR(A4248=1,A4248=0),H4248,0))</f>
      </c>
      <c r="M4248" s="246">
        <f>IF(A4248="","",IF(A4248=-1,H4248,0))</f>
      </c>
      <c r="N4248">
        <f>IF(J4248="","",IF(E4248="SGD",1,IF(E4248="USD",Settings!$B$22,IF(E4248="HKD",Settings!$B$23,1))))</f>
      </c>
      <c r="O4248">
        <f>IF(OR(B4248="",C4248="",E4248=""),0,(IF(A4248=-1,H4248,0)-IF(OR(A4248=1,A4248=0),H4248,0)+IF(A4248=2,H4248,0))*IF(E4248="SGD",1,IF(E4248="USD",Settings!$B$22,IF(E4248="HKD",Settings!$B$23,1))))</f>
        <v>0</v>
      </c>
      <c r="P4248">
        <f>IF(OR(B4248="",C4248="",E4248=""),0,IF(A4248=2,H4248*IF(E4248="SGD",1,IF(E4248="USD",Settings!$B$22,IF(E4248="HKD",Settings!$B$23,1))),0))</f>
        <v>0</v>
      </c>
      <c r="Q4248" s="312">
        <f>IF(OR(J4248="",G4248=""),"",G4248+ROW()/1000000)</f>
      </c>
      <c r="R4248" s="247">
        <f>IF(Q4248="","",SUMIFS(Txn[Signed Units],Txn[Key],J4248,Txn[Transaction Order],"&lt;="&amp;Q4248))</f>
      </c>
    </row>
    <row r="4249" spans="10:18" ht="15" customHeight="1" x14ac:dyDescent="0.15">
      <c r="J4249" s="246">
        <f>IF(OR(B4249="",C4249="",E4249=""),"",B4249&amp;":"&amp;C4249&amp;":"&amp;E4249)</f>
      </c>
      <c r="K4249" s="247">
        <f>IF(A4249="","",A4249*D4249)</f>
      </c>
      <c r="L4249" s="246">
        <f>IF(A4249="","",IF(OR(A4249=1,A4249=0),H4249,0))</f>
      </c>
      <c r="M4249" s="246">
        <f>IF(A4249="","",IF(A4249=-1,H4249,0))</f>
      </c>
      <c r="N4249">
        <f>IF(J4249="","",IF(E4249="SGD",1,IF(E4249="USD",Settings!$B$22,IF(E4249="HKD",Settings!$B$23,1))))</f>
      </c>
      <c r="O4249">
        <f>IF(OR(B4249="",C4249="",E4249=""),0,(IF(A4249=-1,H4249,0)-IF(OR(A4249=1,A4249=0),H4249,0)+IF(A4249=2,H4249,0))*IF(E4249="SGD",1,IF(E4249="USD",Settings!$B$22,IF(E4249="HKD",Settings!$B$23,1))))</f>
        <v>0</v>
      </c>
      <c r="P4249">
        <f>IF(OR(B4249="",C4249="",E4249=""),0,IF(A4249=2,H4249*IF(E4249="SGD",1,IF(E4249="USD",Settings!$B$22,IF(E4249="HKD",Settings!$B$23,1))),0))</f>
        <v>0</v>
      </c>
      <c r="Q4249" s="312">
        <f>IF(OR(J4249="",G4249=""),"",G4249+ROW()/1000000)</f>
      </c>
      <c r="R4249" s="247">
        <f>IF(Q4249="","",SUMIFS(Txn[Signed Units],Txn[Key],J4249,Txn[Transaction Order],"&lt;="&amp;Q4249))</f>
      </c>
    </row>
    <row r="4250" spans="10:18" ht="15" customHeight="1" x14ac:dyDescent="0.15">
      <c r="J4250" s="246">
        <f>IF(OR(B4250="",C4250="",E4250=""),"",B4250&amp;":"&amp;C4250&amp;":"&amp;E4250)</f>
      </c>
      <c r="K4250" s="247">
        <f>IF(A4250="","",A4250*D4250)</f>
      </c>
      <c r="L4250" s="246">
        <f>IF(A4250="","",IF(OR(A4250=1,A4250=0),H4250,0))</f>
      </c>
      <c r="M4250" s="246">
        <f>IF(A4250="","",IF(A4250=-1,H4250,0))</f>
      </c>
      <c r="N4250">
        <f>IF(J4250="","",IF(E4250="SGD",1,IF(E4250="USD",Settings!$B$22,IF(E4250="HKD",Settings!$B$23,1))))</f>
      </c>
      <c r="O4250">
        <f>IF(OR(B4250="",C4250="",E4250=""),0,(IF(A4250=-1,H4250,0)-IF(OR(A4250=1,A4250=0),H4250,0)+IF(A4250=2,H4250,0))*IF(E4250="SGD",1,IF(E4250="USD",Settings!$B$22,IF(E4250="HKD",Settings!$B$23,1))))</f>
        <v>0</v>
      </c>
      <c r="P4250">
        <f>IF(OR(B4250="",C4250="",E4250=""),0,IF(A4250=2,H4250*IF(E4250="SGD",1,IF(E4250="USD",Settings!$B$22,IF(E4250="HKD",Settings!$B$23,1))),0))</f>
        <v>0</v>
      </c>
      <c r="Q4250" s="312">
        <f>IF(OR(J4250="",G4250=""),"",G4250+ROW()/1000000)</f>
      </c>
      <c r="R4250" s="247">
        <f>IF(Q4250="","",SUMIFS(Txn[Signed Units],Txn[Key],J4250,Txn[Transaction Order],"&lt;="&amp;Q4250))</f>
      </c>
    </row>
    <row r="4251" spans="10:18" ht="15" customHeight="1" x14ac:dyDescent="0.15">
      <c r="J4251" s="246">
        <f>IF(OR(B4251="",C4251="",E4251=""),"",B4251&amp;":"&amp;C4251&amp;":"&amp;E4251)</f>
      </c>
      <c r="K4251" s="247">
        <f>IF(A4251="","",A4251*D4251)</f>
      </c>
      <c r="L4251" s="246">
        <f>IF(A4251="","",IF(OR(A4251=1,A4251=0),H4251,0))</f>
      </c>
      <c r="M4251" s="246">
        <f>IF(A4251="","",IF(A4251=-1,H4251,0))</f>
      </c>
      <c r="N4251">
        <f>IF(J4251="","",IF(E4251="SGD",1,IF(E4251="USD",Settings!$B$22,IF(E4251="HKD",Settings!$B$23,1))))</f>
      </c>
      <c r="O4251">
        <f>IF(OR(B4251="",C4251="",E4251=""),0,(IF(A4251=-1,H4251,0)-IF(OR(A4251=1,A4251=0),H4251,0)+IF(A4251=2,H4251,0))*IF(E4251="SGD",1,IF(E4251="USD",Settings!$B$22,IF(E4251="HKD",Settings!$B$23,1))))</f>
        <v>0</v>
      </c>
      <c r="P4251">
        <f>IF(OR(B4251="",C4251="",E4251=""),0,IF(A4251=2,H4251*IF(E4251="SGD",1,IF(E4251="USD",Settings!$B$22,IF(E4251="HKD",Settings!$B$23,1))),0))</f>
        <v>0</v>
      </c>
      <c r="Q4251" s="312">
        <f>IF(OR(J4251="",G4251=""),"",G4251+ROW()/1000000)</f>
      </c>
      <c r="R4251" s="247">
        <f>IF(Q4251="","",SUMIFS(Txn[Signed Units],Txn[Key],J4251,Txn[Transaction Order],"&lt;="&amp;Q4251))</f>
      </c>
    </row>
    <row r="4252" spans="10:18" ht="15" customHeight="1" x14ac:dyDescent="0.15">
      <c r="J4252" s="246">
        <f>IF(OR(B4252="",C4252="",E4252=""),"",B4252&amp;":"&amp;C4252&amp;":"&amp;E4252)</f>
      </c>
      <c r="K4252" s="247">
        <f>IF(A4252="","",A4252*D4252)</f>
      </c>
      <c r="L4252" s="246">
        <f>IF(A4252="","",IF(OR(A4252=1,A4252=0),H4252,0))</f>
      </c>
      <c r="M4252" s="246">
        <f>IF(A4252="","",IF(A4252=-1,H4252,0))</f>
      </c>
      <c r="N4252">
        <f>IF(J4252="","",IF(E4252="SGD",1,IF(E4252="USD",Settings!$B$22,IF(E4252="HKD",Settings!$B$23,1))))</f>
      </c>
      <c r="O4252">
        <f>IF(OR(B4252="",C4252="",E4252=""),0,(IF(A4252=-1,H4252,0)-IF(OR(A4252=1,A4252=0),H4252,0)+IF(A4252=2,H4252,0))*IF(E4252="SGD",1,IF(E4252="USD",Settings!$B$22,IF(E4252="HKD",Settings!$B$23,1))))</f>
        <v>0</v>
      </c>
      <c r="P4252">
        <f>IF(OR(B4252="",C4252="",E4252=""),0,IF(A4252=2,H4252*IF(E4252="SGD",1,IF(E4252="USD",Settings!$B$22,IF(E4252="HKD",Settings!$B$23,1))),0))</f>
        <v>0</v>
      </c>
      <c r="Q4252" s="312">
        <f>IF(OR(J4252="",G4252=""),"",G4252+ROW()/1000000)</f>
      </c>
      <c r="R4252" s="247">
        <f>IF(Q4252="","",SUMIFS(Txn[Signed Units],Txn[Key],J4252,Txn[Transaction Order],"&lt;="&amp;Q4252))</f>
      </c>
    </row>
    <row r="4253" spans="10:18" ht="15" customHeight="1" x14ac:dyDescent="0.15">
      <c r="J4253" s="246">
        <f>IF(OR(B4253="",C4253="",E4253=""),"",B4253&amp;":"&amp;C4253&amp;":"&amp;E4253)</f>
      </c>
      <c r="K4253" s="247">
        <f>IF(A4253="","",A4253*D4253)</f>
      </c>
      <c r="L4253" s="246">
        <f>IF(A4253="","",IF(OR(A4253=1,A4253=0),H4253,0))</f>
      </c>
      <c r="M4253" s="246">
        <f>IF(A4253="","",IF(A4253=-1,H4253,0))</f>
      </c>
      <c r="N4253">
        <f>IF(J4253="","",IF(E4253="SGD",1,IF(E4253="USD",Settings!$B$22,IF(E4253="HKD",Settings!$B$23,1))))</f>
      </c>
      <c r="O4253">
        <f>IF(OR(B4253="",C4253="",E4253=""),0,(IF(A4253=-1,H4253,0)-IF(OR(A4253=1,A4253=0),H4253,0)+IF(A4253=2,H4253,0))*IF(E4253="SGD",1,IF(E4253="USD",Settings!$B$22,IF(E4253="HKD",Settings!$B$23,1))))</f>
        <v>0</v>
      </c>
      <c r="P4253">
        <f>IF(OR(B4253="",C4253="",E4253=""),0,IF(A4253=2,H4253*IF(E4253="SGD",1,IF(E4253="USD",Settings!$B$22,IF(E4253="HKD",Settings!$B$23,1))),0))</f>
        <v>0</v>
      </c>
      <c r="Q4253" s="312">
        <f>IF(OR(J4253="",G4253=""),"",G4253+ROW()/1000000)</f>
      </c>
      <c r="R4253" s="247">
        <f>IF(Q4253="","",SUMIFS(Txn[Signed Units],Txn[Key],J4253,Txn[Transaction Order],"&lt;="&amp;Q4253))</f>
      </c>
    </row>
    <row r="4254" spans="10:18" ht="15" customHeight="1" x14ac:dyDescent="0.15">
      <c r="J4254" s="246">
        <f>IF(OR(B4254="",C4254="",E4254=""),"",B4254&amp;":"&amp;C4254&amp;":"&amp;E4254)</f>
      </c>
      <c r="K4254" s="247">
        <f>IF(A4254="","",A4254*D4254)</f>
      </c>
      <c r="L4254" s="246">
        <f>IF(A4254="","",IF(OR(A4254=1,A4254=0),H4254,0))</f>
      </c>
      <c r="M4254" s="246">
        <f>IF(A4254="","",IF(A4254=-1,H4254,0))</f>
      </c>
      <c r="N4254">
        <f>IF(J4254="","",IF(E4254="SGD",1,IF(E4254="USD",Settings!$B$22,IF(E4254="HKD",Settings!$B$23,1))))</f>
      </c>
      <c r="O4254">
        <f>IF(OR(B4254="",C4254="",E4254=""),0,(IF(A4254=-1,H4254,0)-IF(OR(A4254=1,A4254=0),H4254,0)+IF(A4254=2,H4254,0))*IF(E4254="SGD",1,IF(E4254="USD",Settings!$B$22,IF(E4254="HKD",Settings!$B$23,1))))</f>
        <v>0</v>
      </c>
      <c r="P4254">
        <f>IF(OR(B4254="",C4254="",E4254=""),0,IF(A4254=2,H4254*IF(E4254="SGD",1,IF(E4254="USD",Settings!$B$22,IF(E4254="HKD",Settings!$B$23,1))),0))</f>
        <v>0</v>
      </c>
      <c r="Q4254" s="312">
        <f>IF(OR(J4254="",G4254=""),"",G4254+ROW()/1000000)</f>
      </c>
      <c r="R4254" s="247">
        <f>IF(Q4254="","",SUMIFS(Txn[Signed Units],Txn[Key],J4254,Txn[Transaction Order],"&lt;="&amp;Q4254))</f>
      </c>
    </row>
    <row r="4255" spans="10:18" ht="15" customHeight="1" x14ac:dyDescent="0.15">
      <c r="J4255" s="246">
        <f>IF(OR(B4255="",C4255="",E4255=""),"",B4255&amp;":"&amp;C4255&amp;":"&amp;E4255)</f>
      </c>
      <c r="K4255" s="247">
        <f>IF(A4255="","",A4255*D4255)</f>
      </c>
      <c r="L4255" s="246">
        <f>IF(A4255="","",IF(OR(A4255=1,A4255=0),H4255,0))</f>
      </c>
      <c r="M4255" s="246">
        <f>IF(A4255="","",IF(A4255=-1,H4255,0))</f>
      </c>
      <c r="N4255">
        <f>IF(J4255="","",IF(E4255="SGD",1,IF(E4255="USD",Settings!$B$22,IF(E4255="HKD",Settings!$B$23,1))))</f>
      </c>
      <c r="O4255">
        <f>IF(OR(B4255="",C4255="",E4255=""),0,(IF(A4255=-1,H4255,0)-IF(OR(A4255=1,A4255=0),H4255,0)+IF(A4255=2,H4255,0))*IF(E4255="SGD",1,IF(E4255="USD",Settings!$B$22,IF(E4255="HKD",Settings!$B$23,1))))</f>
        <v>0</v>
      </c>
      <c r="P4255">
        <f>IF(OR(B4255="",C4255="",E4255=""),0,IF(A4255=2,H4255*IF(E4255="SGD",1,IF(E4255="USD",Settings!$B$22,IF(E4255="HKD",Settings!$B$23,1))),0))</f>
        <v>0</v>
      </c>
      <c r="Q4255" s="312">
        <f>IF(OR(J4255="",G4255=""),"",G4255+ROW()/1000000)</f>
      </c>
      <c r="R4255" s="247">
        <f>IF(Q4255="","",SUMIFS(Txn[Signed Units],Txn[Key],J4255,Txn[Transaction Order],"&lt;="&amp;Q4255))</f>
      </c>
    </row>
    <row r="4256" spans="10:18" ht="15" customHeight="1" x14ac:dyDescent="0.15">
      <c r="J4256" s="246">
        <f>IF(OR(B4256="",C4256="",E4256=""),"",B4256&amp;":"&amp;C4256&amp;":"&amp;E4256)</f>
      </c>
      <c r="K4256" s="247">
        <f>IF(A4256="","",A4256*D4256)</f>
      </c>
      <c r="L4256" s="246">
        <f>IF(A4256="","",IF(OR(A4256=1,A4256=0),H4256,0))</f>
      </c>
      <c r="M4256" s="246">
        <f>IF(A4256="","",IF(A4256=-1,H4256,0))</f>
      </c>
      <c r="N4256">
        <f>IF(J4256="","",IF(E4256="SGD",1,IF(E4256="USD",Settings!$B$22,IF(E4256="HKD",Settings!$B$23,1))))</f>
      </c>
      <c r="O4256">
        <f>IF(OR(B4256="",C4256="",E4256=""),0,(IF(A4256=-1,H4256,0)-IF(OR(A4256=1,A4256=0),H4256,0)+IF(A4256=2,H4256,0))*IF(E4256="SGD",1,IF(E4256="USD",Settings!$B$22,IF(E4256="HKD",Settings!$B$23,1))))</f>
        <v>0</v>
      </c>
      <c r="P4256">
        <f>IF(OR(B4256="",C4256="",E4256=""),0,IF(A4256=2,H4256*IF(E4256="SGD",1,IF(E4256="USD",Settings!$B$22,IF(E4256="HKD",Settings!$B$23,1))),0))</f>
        <v>0</v>
      </c>
      <c r="Q4256" s="312">
        <f>IF(OR(J4256="",G4256=""),"",G4256+ROW()/1000000)</f>
      </c>
      <c r="R4256" s="247">
        <f>IF(Q4256="","",SUMIFS(Txn[Signed Units],Txn[Key],J4256,Txn[Transaction Order],"&lt;="&amp;Q4256))</f>
      </c>
    </row>
    <row r="4257" spans="10:18" ht="15" customHeight="1" x14ac:dyDescent="0.15">
      <c r="J4257" s="246">
        <f>IF(OR(B4257="",C4257="",E4257=""),"",B4257&amp;":"&amp;C4257&amp;":"&amp;E4257)</f>
      </c>
      <c r="K4257" s="247">
        <f>IF(A4257="","",A4257*D4257)</f>
      </c>
      <c r="L4257" s="246">
        <f>IF(A4257="","",IF(OR(A4257=1,A4257=0),H4257,0))</f>
      </c>
      <c r="M4257" s="246">
        <f>IF(A4257="","",IF(A4257=-1,H4257,0))</f>
      </c>
      <c r="N4257">
        <f>IF(J4257="","",IF(E4257="SGD",1,IF(E4257="USD",Settings!$B$22,IF(E4257="HKD",Settings!$B$23,1))))</f>
      </c>
      <c r="O4257">
        <f>IF(OR(B4257="",C4257="",E4257=""),0,(IF(A4257=-1,H4257,0)-IF(OR(A4257=1,A4257=0),H4257,0)+IF(A4257=2,H4257,0))*IF(E4257="SGD",1,IF(E4257="USD",Settings!$B$22,IF(E4257="HKD",Settings!$B$23,1))))</f>
        <v>0</v>
      </c>
      <c r="P4257">
        <f>IF(OR(B4257="",C4257="",E4257=""),0,IF(A4257=2,H4257*IF(E4257="SGD",1,IF(E4257="USD",Settings!$B$22,IF(E4257="HKD",Settings!$B$23,1))),0))</f>
        <v>0</v>
      </c>
      <c r="Q4257" s="312">
        <f>IF(OR(J4257="",G4257=""),"",G4257+ROW()/1000000)</f>
      </c>
      <c r="R4257" s="247">
        <f>IF(Q4257="","",SUMIFS(Txn[Signed Units],Txn[Key],J4257,Txn[Transaction Order],"&lt;="&amp;Q4257))</f>
      </c>
    </row>
    <row r="4258" spans="10:18" ht="15" customHeight="1" x14ac:dyDescent="0.15">
      <c r="J4258" s="246">
        <f>IF(OR(B4258="",C4258="",E4258=""),"",B4258&amp;":"&amp;C4258&amp;":"&amp;E4258)</f>
      </c>
      <c r="K4258" s="247">
        <f>IF(A4258="","",A4258*D4258)</f>
      </c>
      <c r="L4258" s="246">
        <f>IF(A4258="","",IF(OR(A4258=1,A4258=0),H4258,0))</f>
      </c>
      <c r="M4258" s="246">
        <f>IF(A4258="","",IF(A4258=-1,H4258,0))</f>
      </c>
      <c r="N4258">
        <f>IF(J4258="","",IF(E4258="SGD",1,IF(E4258="USD",Settings!$B$22,IF(E4258="HKD",Settings!$B$23,1))))</f>
      </c>
      <c r="O4258">
        <f>IF(OR(B4258="",C4258="",E4258=""),0,(IF(A4258=-1,H4258,0)-IF(OR(A4258=1,A4258=0),H4258,0)+IF(A4258=2,H4258,0))*IF(E4258="SGD",1,IF(E4258="USD",Settings!$B$22,IF(E4258="HKD",Settings!$B$23,1))))</f>
        <v>0</v>
      </c>
      <c r="P4258">
        <f>IF(OR(B4258="",C4258="",E4258=""),0,IF(A4258=2,H4258*IF(E4258="SGD",1,IF(E4258="USD",Settings!$B$22,IF(E4258="HKD",Settings!$B$23,1))),0))</f>
        <v>0</v>
      </c>
      <c r="Q4258" s="312">
        <f>IF(OR(J4258="",G4258=""),"",G4258+ROW()/1000000)</f>
      </c>
      <c r="R4258" s="247">
        <f>IF(Q4258="","",SUMIFS(Txn[Signed Units],Txn[Key],J4258,Txn[Transaction Order],"&lt;="&amp;Q4258))</f>
      </c>
    </row>
    <row r="4259" spans="10:18" ht="15" customHeight="1" x14ac:dyDescent="0.15">
      <c r="J4259" s="246">
        <f>IF(OR(B4259="",C4259="",E4259=""),"",B4259&amp;":"&amp;C4259&amp;":"&amp;E4259)</f>
      </c>
      <c r="K4259" s="247">
        <f>IF(A4259="","",A4259*D4259)</f>
      </c>
      <c r="L4259" s="246">
        <f>IF(A4259="","",IF(OR(A4259=1,A4259=0),H4259,0))</f>
      </c>
      <c r="M4259" s="246">
        <f>IF(A4259="","",IF(A4259=-1,H4259,0))</f>
      </c>
      <c r="N4259">
        <f>IF(J4259="","",IF(E4259="SGD",1,IF(E4259="USD",Settings!$B$22,IF(E4259="HKD",Settings!$B$23,1))))</f>
      </c>
      <c r="O4259">
        <f>IF(OR(B4259="",C4259="",E4259=""),0,(IF(A4259=-1,H4259,0)-IF(OR(A4259=1,A4259=0),H4259,0)+IF(A4259=2,H4259,0))*IF(E4259="SGD",1,IF(E4259="USD",Settings!$B$22,IF(E4259="HKD",Settings!$B$23,1))))</f>
        <v>0</v>
      </c>
      <c r="P4259">
        <f>IF(OR(B4259="",C4259="",E4259=""),0,IF(A4259=2,H4259*IF(E4259="SGD",1,IF(E4259="USD",Settings!$B$22,IF(E4259="HKD",Settings!$B$23,1))),0))</f>
        <v>0</v>
      </c>
      <c r="Q4259" s="312">
        <f>IF(OR(J4259="",G4259=""),"",G4259+ROW()/1000000)</f>
      </c>
      <c r="R4259" s="247">
        <f>IF(Q4259="","",SUMIFS(Txn[Signed Units],Txn[Key],J4259,Txn[Transaction Order],"&lt;="&amp;Q4259))</f>
      </c>
    </row>
    <row r="4260" spans="10:18" ht="15" customHeight="1" x14ac:dyDescent="0.15">
      <c r="J4260" s="246">
        <f>IF(OR(B4260="",C4260="",E4260=""),"",B4260&amp;":"&amp;C4260&amp;":"&amp;E4260)</f>
      </c>
      <c r="K4260" s="247">
        <f>IF(A4260="","",A4260*D4260)</f>
      </c>
      <c r="L4260" s="246">
        <f>IF(A4260="","",IF(OR(A4260=1,A4260=0),H4260,0))</f>
      </c>
      <c r="M4260" s="246">
        <f>IF(A4260="","",IF(A4260=-1,H4260,0))</f>
      </c>
      <c r="N4260">
        <f>IF(J4260="","",IF(E4260="SGD",1,IF(E4260="USD",Settings!$B$22,IF(E4260="HKD",Settings!$B$23,1))))</f>
      </c>
      <c r="O4260">
        <f>IF(OR(B4260="",C4260="",E4260=""),0,(IF(A4260=-1,H4260,0)-IF(OR(A4260=1,A4260=0),H4260,0)+IF(A4260=2,H4260,0))*IF(E4260="SGD",1,IF(E4260="USD",Settings!$B$22,IF(E4260="HKD",Settings!$B$23,1))))</f>
        <v>0</v>
      </c>
      <c r="P4260">
        <f>IF(OR(B4260="",C4260="",E4260=""),0,IF(A4260=2,H4260*IF(E4260="SGD",1,IF(E4260="USD",Settings!$B$22,IF(E4260="HKD",Settings!$B$23,1))),0))</f>
        <v>0</v>
      </c>
      <c r="Q4260" s="312">
        <f>IF(OR(J4260="",G4260=""),"",G4260+ROW()/1000000)</f>
      </c>
      <c r="R4260" s="247">
        <f>IF(Q4260="","",SUMIFS(Txn[Signed Units],Txn[Key],J4260,Txn[Transaction Order],"&lt;="&amp;Q4260))</f>
      </c>
    </row>
    <row r="4261" spans="10:18" ht="15" customHeight="1" x14ac:dyDescent="0.15">
      <c r="J4261" s="246">
        <f>IF(OR(B4261="",C4261="",E4261=""),"",B4261&amp;":"&amp;C4261&amp;":"&amp;E4261)</f>
      </c>
      <c r="K4261" s="247">
        <f>IF(A4261="","",A4261*D4261)</f>
      </c>
      <c r="L4261" s="246">
        <f>IF(A4261="","",IF(OR(A4261=1,A4261=0),H4261,0))</f>
      </c>
      <c r="M4261" s="246">
        <f>IF(A4261="","",IF(A4261=-1,H4261,0))</f>
      </c>
      <c r="N4261">
        <f>IF(J4261="","",IF(E4261="SGD",1,IF(E4261="USD",Settings!$B$22,IF(E4261="HKD",Settings!$B$23,1))))</f>
      </c>
      <c r="O4261">
        <f>IF(OR(B4261="",C4261="",E4261=""),0,(IF(A4261=-1,H4261,0)-IF(OR(A4261=1,A4261=0),H4261,0)+IF(A4261=2,H4261,0))*IF(E4261="SGD",1,IF(E4261="USD",Settings!$B$22,IF(E4261="HKD",Settings!$B$23,1))))</f>
        <v>0</v>
      </c>
      <c r="P4261">
        <f>IF(OR(B4261="",C4261="",E4261=""),0,IF(A4261=2,H4261*IF(E4261="SGD",1,IF(E4261="USD",Settings!$B$22,IF(E4261="HKD",Settings!$B$23,1))),0))</f>
        <v>0</v>
      </c>
      <c r="Q4261" s="312">
        <f>IF(OR(J4261="",G4261=""),"",G4261+ROW()/1000000)</f>
      </c>
      <c r="R4261" s="247">
        <f>IF(Q4261="","",SUMIFS(Txn[Signed Units],Txn[Key],J4261,Txn[Transaction Order],"&lt;="&amp;Q4261))</f>
      </c>
    </row>
    <row r="4262" spans="10:18" ht="15" customHeight="1" x14ac:dyDescent="0.15">
      <c r="J4262" s="246">
        <f>IF(OR(B4262="",C4262="",E4262=""),"",B4262&amp;":"&amp;C4262&amp;":"&amp;E4262)</f>
      </c>
      <c r="K4262" s="247">
        <f>IF(A4262="","",A4262*D4262)</f>
      </c>
      <c r="L4262" s="246">
        <f>IF(A4262="","",IF(OR(A4262=1,A4262=0),H4262,0))</f>
      </c>
      <c r="M4262" s="246">
        <f>IF(A4262="","",IF(A4262=-1,H4262,0))</f>
      </c>
      <c r="N4262">
        <f>IF(J4262="","",IF(E4262="SGD",1,IF(E4262="USD",Settings!$B$22,IF(E4262="HKD",Settings!$B$23,1))))</f>
      </c>
      <c r="O4262">
        <f>IF(OR(B4262="",C4262="",E4262=""),0,(IF(A4262=-1,H4262,0)-IF(OR(A4262=1,A4262=0),H4262,0)+IF(A4262=2,H4262,0))*IF(E4262="SGD",1,IF(E4262="USD",Settings!$B$22,IF(E4262="HKD",Settings!$B$23,1))))</f>
        <v>0</v>
      </c>
      <c r="P4262">
        <f>IF(OR(B4262="",C4262="",E4262=""),0,IF(A4262=2,H4262*IF(E4262="SGD",1,IF(E4262="USD",Settings!$B$22,IF(E4262="HKD",Settings!$B$23,1))),0))</f>
        <v>0</v>
      </c>
      <c r="Q4262" s="312">
        <f>IF(OR(J4262="",G4262=""),"",G4262+ROW()/1000000)</f>
      </c>
      <c r="R4262" s="247">
        <f>IF(Q4262="","",SUMIFS(Txn[Signed Units],Txn[Key],J4262,Txn[Transaction Order],"&lt;="&amp;Q4262))</f>
      </c>
    </row>
    <row r="4263" spans="10:18" ht="15" customHeight="1" x14ac:dyDescent="0.15">
      <c r="J4263" s="246">
        <f>IF(OR(B4263="",C4263="",E4263=""),"",B4263&amp;":"&amp;C4263&amp;":"&amp;E4263)</f>
      </c>
      <c r="K4263" s="247">
        <f>IF(A4263="","",A4263*D4263)</f>
      </c>
      <c r="L4263" s="246">
        <f>IF(A4263="","",IF(OR(A4263=1,A4263=0),H4263,0))</f>
      </c>
      <c r="M4263" s="246">
        <f>IF(A4263="","",IF(A4263=-1,H4263,0))</f>
      </c>
      <c r="N4263">
        <f>IF(J4263="","",IF(E4263="SGD",1,IF(E4263="USD",Settings!$B$22,IF(E4263="HKD",Settings!$B$23,1))))</f>
      </c>
      <c r="O4263">
        <f>IF(OR(B4263="",C4263="",E4263=""),0,(IF(A4263=-1,H4263,0)-IF(OR(A4263=1,A4263=0),H4263,0)+IF(A4263=2,H4263,0))*IF(E4263="SGD",1,IF(E4263="USD",Settings!$B$22,IF(E4263="HKD",Settings!$B$23,1))))</f>
        <v>0</v>
      </c>
      <c r="P4263">
        <f>IF(OR(B4263="",C4263="",E4263=""),0,IF(A4263=2,H4263*IF(E4263="SGD",1,IF(E4263="USD",Settings!$B$22,IF(E4263="HKD",Settings!$B$23,1))),0))</f>
        <v>0</v>
      </c>
      <c r="Q4263" s="312">
        <f>IF(OR(J4263="",G4263=""),"",G4263+ROW()/1000000)</f>
      </c>
      <c r="R4263" s="247">
        <f>IF(Q4263="","",SUMIFS(Txn[Signed Units],Txn[Key],J4263,Txn[Transaction Order],"&lt;="&amp;Q4263))</f>
      </c>
    </row>
    <row r="4264" spans="10:18" ht="15" customHeight="1" x14ac:dyDescent="0.15">
      <c r="J4264" s="246">
        <f>IF(OR(B4264="",C4264="",E4264=""),"",B4264&amp;":"&amp;C4264&amp;":"&amp;E4264)</f>
      </c>
      <c r="K4264" s="247">
        <f>IF(A4264="","",A4264*D4264)</f>
      </c>
      <c r="L4264" s="246">
        <f>IF(A4264="","",IF(OR(A4264=1,A4264=0),H4264,0))</f>
      </c>
      <c r="M4264" s="246">
        <f>IF(A4264="","",IF(A4264=-1,H4264,0))</f>
      </c>
      <c r="N4264">
        <f>IF(J4264="","",IF(E4264="SGD",1,IF(E4264="USD",Settings!$B$22,IF(E4264="HKD",Settings!$B$23,1))))</f>
      </c>
      <c r="O4264">
        <f>IF(OR(B4264="",C4264="",E4264=""),0,(IF(A4264=-1,H4264,0)-IF(OR(A4264=1,A4264=0),H4264,0)+IF(A4264=2,H4264,0))*IF(E4264="SGD",1,IF(E4264="USD",Settings!$B$22,IF(E4264="HKD",Settings!$B$23,1))))</f>
        <v>0</v>
      </c>
      <c r="P4264">
        <f>IF(OR(B4264="",C4264="",E4264=""),0,IF(A4264=2,H4264*IF(E4264="SGD",1,IF(E4264="USD",Settings!$B$22,IF(E4264="HKD",Settings!$B$23,1))),0))</f>
        <v>0</v>
      </c>
      <c r="Q4264" s="312">
        <f>IF(OR(J4264="",G4264=""),"",G4264+ROW()/1000000)</f>
      </c>
      <c r="R4264" s="247">
        <f>IF(Q4264="","",SUMIFS(Txn[Signed Units],Txn[Key],J4264,Txn[Transaction Order],"&lt;="&amp;Q4264))</f>
      </c>
    </row>
    <row r="4265" spans="10:18" ht="15" customHeight="1" x14ac:dyDescent="0.15">
      <c r="J4265" s="246">
        <f>IF(OR(B4265="",C4265="",E4265=""),"",B4265&amp;":"&amp;C4265&amp;":"&amp;E4265)</f>
      </c>
      <c r="K4265" s="247">
        <f>IF(A4265="","",A4265*D4265)</f>
      </c>
      <c r="L4265" s="246">
        <f>IF(A4265="","",IF(OR(A4265=1,A4265=0),H4265,0))</f>
      </c>
      <c r="M4265" s="246">
        <f>IF(A4265="","",IF(A4265=-1,H4265,0))</f>
      </c>
      <c r="N4265">
        <f>IF(J4265="","",IF(E4265="SGD",1,IF(E4265="USD",Settings!$B$22,IF(E4265="HKD",Settings!$B$23,1))))</f>
      </c>
      <c r="O4265">
        <f>IF(OR(B4265="",C4265="",E4265=""),0,(IF(A4265=-1,H4265,0)-IF(OR(A4265=1,A4265=0),H4265,0)+IF(A4265=2,H4265,0))*IF(E4265="SGD",1,IF(E4265="USD",Settings!$B$22,IF(E4265="HKD",Settings!$B$23,1))))</f>
        <v>0</v>
      </c>
      <c r="P4265">
        <f>IF(OR(B4265="",C4265="",E4265=""),0,IF(A4265=2,H4265*IF(E4265="SGD",1,IF(E4265="USD",Settings!$B$22,IF(E4265="HKD",Settings!$B$23,1))),0))</f>
        <v>0</v>
      </c>
      <c r="Q4265" s="312">
        <f>IF(OR(J4265="",G4265=""),"",G4265+ROW()/1000000)</f>
      </c>
      <c r="R4265" s="247">
        <f>IF(Q4265="","",SUMIFS(Txn[Signed Units],Txn[Key],J4265,Txn[Transaction Order],"&lt;="&amp;Q4265))</f>
      </c>
    </row>
    <row r="4266" spans="10:18" ht="15" customHeight="1" x14ac:dyDescent="0.15">
      <c r="J4266" s="246">
        <f>IF(OR(B4266="",C4266="",E4266=""),"",B4266&amp;":"&amp;C4266&amp;":"&amp;E4266)</f>
      </c>
      <c r="K4266" s="247">
        <f>IF(A4266="","",A4266*D4266)</f>
      </c>
      <c r="L4266" s="246">
        <f>IF(A4266="","",IF(OR(A4266=1,A4266=0),H4266,0))</f>
      </c>
      <c r="M4266" s="246">
        <f>IF(A4266="","",IF(A4266=-1,H4266,0))</f>
      </c>
      <c r="N4266">
        <f>IF(J4266="","",IF(E4266="SGD",1,IF(E4266="USD",Settings!$B$22,IF(E4266="HKD",Settings!$B$23,1))))</f>
      </c>
      <c r="O4266">
        <f>IF(OR(B4266="",C4266="",E4266=""),0,(IF(A4266=-1,H4266,0)-IF(OR(A4266=1,A4266=0),H4266,0)+IF(A4266=2,H4266,0))*IF(E4266="SGD",1,IF(E4266="USD",Settings!$B$22,IF(E4266="HKD",Settings!$B$23,1))))</f>
        <v>0</v>
      </c>
      <c r="P4266">
        <f>IF(OR(B4266="",C4266="",E4266=""),0,IF(A4266=2,H4266*IF(E4266="SGD",1,IF(E4266="USD",Settings!$B$22,IF(E4266="HKD",Settings!$B$23,1))),0))</f>
        <v>0</v>
      </c>
      <c r="Q4266" s="312">
        <f>IF(OR(J4266="",G4266=""),"",G4266+ROW()/1000000)</f>
      </c>
      <c r="R4266" s="247">
        <f>IF(Q4266="","",SUMIFS(Txn[Signed Units],Txn[Key],J4266,Txn[Transaction Order],"&lt;="&amp;Q4266))</f>
      </c>
    </row>
    <row r="4267" spans="10:18" ht="15" customHeight="1" x14ac:dyDescent="0.15">
      <c r="J4267" s="246">
        <f>IF(OR(B4267="",C4267="",E4267=""),"",B4267&amp;":"&amp;C4267&amp;":"&amp;E4267)</f>
      </c>
      <c r="K4267" s="247">
        <f>IF(A4267="","",A4267*D4267)</f>
      </c>
      <c r="L4267" s="246">
        <f>IF(A4267="","",IF(OR(A4267=1,A4267=0),H4267,0))</f>
      </c>
      <c r="M4267" s="246">
        <f>IF(A4267="","",IF(A4267=-1,H4267,0))</f>
      </c>
      <c r="N4267">
        <f>IF(J4267="","",IF(E4267="SGD",1,IF(E4267="USD",Settings!$B$22,IF(E4267="HKD",Settings!$B$23,1))))</f>
      </c>
      <c r="O4267">
        <f>IF(OR(B4267="",C4267="",E4267=""),0,(IF(A4267=-1,H4267,0)-IF(OR(A4267=1,A4267=0),H4267,0)+IF(A4267=2,H4267,0))*IF(E4267="SGD",1,IF(E4267="USD",Settings!$B$22,IF(E4267="HKD",Settings!$B$23,1))))</f>
        <v>0</v>
      </c>
      <c r="P4267">
        <f>IF(OR(B4267="",C4267="",E4267=""),0,IF(A4267=2,H4267*IF(E4267="SGD",1,IF(E4267="USD",Settings!$B$22,IF(E4267="HKD",Settings!$B$23,1))),0))</f>
        <v>0</v>
      </c>
      <c r="Q4267" s="312">
        <f>IF(OR(J4267="",G4267=""),"",G4267+ROW()/1000000)</f>
      </c>
      <c r="R4267" s="247">
        <f>IF(Q4267="","",SUMIFS(Txn[Signed Units],Txn[Key],J4267,Txn[Transaction Order],"&lt;="&amp;Q4267))</f>
      </c>
    </row>
    <row r="4268" spans="10:18" ht="15" customHeight="1" x14ac:dyDescent="0.15">
      <c r="J4268" s="246">
        <f>IF(OR(B4268="",C4268="",E4268=""),"",B4268&amp;":"&amp;C4268&amp;":"&amp;E4268)</f>
      </c>
      <c r="K4268" s="247">
        <f>IF(A4268="","",A4268*D4268)</f>
      </c>
      <c r="L4268" s="246">
        <f>IF(A4268="","",IF(OR(A4268=1,A4268=0),H4268,0))</f>
      </c>
      <c r="M4268" s="246">
        <f>IF(A4268="","",IF(A4268=-1,H4268,0))</f>
      </c>
      <c r="N4268">
        <f>IF(J4268="","",IF(E4268="SGD",1,IF(E4268="USD",Settings!$B$22,IF(E4268="HKD",Settings!$B$23,1))))</f>
      </c>
      <c r="O4268">
        <f>IF(OR(B4268="",C4268="",E4268=""),0,(IF(A4268=-1,H4268,0)-IF(OR(A4268=1,A4268=0),H4268,0)+IF(A4268=2,H4268,0))*IF(E4268="SGD",1,IF(E4268="USD",Settings!$B$22,IF(E4268="HKD",Settings!$B$23,1))))</f>
        <v>0</v>
      </c>
      <c r="P4268">
        <f>IF(OR(B4268="",C4268="",E4268=""),0,IF(A4268=2,H4268*IF(E4268="SGD",1,IF(E4268="USD",Settings!$B$22,IF(E4268="HKD",Settings!$B$23,1))),0))</f>
        <v>0</v>
      </c>
      <c r="Q4268" s="312">
        <f>IF(OR(J4268="",G4268=""),"",G4268+ROW()/1000000)</f>
      </c>
      <c r="R4268" s="247">
        <f>IF(Q4268="","",SUMIFS(Txn[Signed Units],Txn[Key],J4268,Txn[Transaction Order],"&lt;="&amp;Q4268))</f>
      </c>
    </row>
    <row r="4269" spans="10:18" ht="15" customHeight="1" x14ac:dyDescent="0.15">
      <c r="J4269" s="246">
        <f>IF(OR(B4269="",C4269="",E4269=""),"",B4269&amp;":"&amp;C4269&amp;":"&amp;E4269)</f>
      </c>
      <c r="K4269" s="247">
        <f>IF(A4269="","",A4269*D4269)</f>
      </c>
      <c r="L4269" s="246">
        <f>IF(A4269="","",IF(OR(A4269=1,A4269=0),H4269,0))</f>
      </c>
      <c r="M4269" s="246">
        <f>IF(A4269="","",IF(A4269=-1,H4269,0))</f>
      </c>
      <c r="N4269">
        <f>IF(J4269="","",IF(E4269="SGD",1,IF(E4269="USD",Settings!$B$22,IF(E4269="HKD",Settings!$B$23,1))))</f>
      </c>
      <c r="O4269">
        <f>IF(OR(B4269="",C4269="",E4269=""),0,(IF(A4269=-1,H4269,0)-IF(OR(A4269=1,A4269=0),H4269,0)+IF(A4269=2,H4269,0))*IF(E4269="SGD",1,IF(E4269="USD",Settings!$B$22,IF(E4269="HKD",Settings!$B$23,1))))</f>
        <v>0</v>
      </c>
      <c r="P4269">
        <f>IF(OR(B4269="",C4269="",E4269=""),0,IF(A4269=2,H4269*IF(E4269="SGD",1,IF(E4269="USD",Settings!$B$22,IF(E4269="HKD",Settings!$B$23,1))),0))</f>
        <v>0</v>
      </c>
      <c r="Q4269" s="312">
        <f>IF(OR(J4269="",G4269=""),"",G4269+ROW()/1000000)</f>
      </c>
      <c r="R4269" s="247">
        <f>IF(Q4269="","",SUMIFS(Txn[Signed Units],Txn[Key],J4269,Txn[Transaction Order],"&lt;="&amp;Q4269))</f>
      </c>
    </row>
    <row r="4270" spans="10:18" ht="15" customHeight="1" x14ac:dyDescent="0.15">
      <c r="J4270" s="246">
        <f>IF(OR(B4270="",C4270="",E4270=""),"",B4270&amp;":"&amp;C4270&amp;":"&amp;E4270)</f>
      </c>
      <c r="K4270" s="247">
        <f>IF(A4270="","",A4270*D4270)</f>
      </c>
      <c r="L4270" s="246">
        <f>IF(A4270="","",IF(OR(A4270=1,A4270=0),H4270,0))</f>
      </c>
      <c r="M4270" s="246">
        <f>IF(A4270="","",IF(A4270=-1,H4270,0))</f>
      </c>
      <c r="N4270">
        <f>IF(J4270="","",IF(E4270="SGD",1,IF(E4270="USD",Settings!$B$22,IF(E4270="HKD",Settings!$B$23,1))))</f>
      </c>
      <c r="O4270">
        <f>IF(OR(B4270="",C4270="",E4270=""),0,(IF(A4270=-1,H4270,0)-IF(OR(A4270=1,A4270=0),H4270,0)+IF(A4270=2,H4270,0))*IF(E4270="SGD",1,IF(E4270="USD",Settings!$B$22,IF(E4270="HKD",Settings!$B$23,1))))</f>
        <v>0</v>
      </c>
      <c r="P4270">
        <f>IF(OR(B4270="",C4270="",E4270=""),0,IF(A4270=2,H4270*IF(E4270="SGD",1,IF(E4270="USD",Settings!$B$22,IF(E4270="HKD",Settings!$B$23,1))),0))</f>
        <v>0</v>
      </c>
      <c r="Q4270" s="312">
        <f>IF(OR(J4270="",G4270=""),"",G4270+ROW()/1000000)</f>
      </c>
      <c r="R4270" s="247">
        <f>IF(Q4270="","",SUMIFS(Txn[Signed Units],Txn[Key],J4270,Txn[Transaction Order],"&lt;="&amp;Q4270))</f>
      </c>
    </row>
    <row r="4271" spans="10:18" ht="15" customHeight="1" x14ac:dyDescent="0.15">
      <c r="J4271" s="246">
        <f>IF(OR(B4271="",C4271="",E4271=""),"",B4271&amp;":"&amp;C4271&amp;":"&amp;E4271)</f>
      </c>
      <c r="K4271" s="247">
        <f>IF(A4271="","",A4271*D4271)</f>
      </c>
      <c r="L4271" s="246">
        <f>IF(A4271="","",IF(OR(A4271=1,A4271=0),H4271,0))</f>
      </c>
      <c r="M4271" s="246">
        <f>IF(A4271="","",IF(A4271=-1,H4271,0))</f>
      </c>
      <c r="N4271">
        <f>IF(J4271="","",IF(E4271="SGD",1,IF(E4271="USD",Settings!$B$22,IF(E4271="HKD",Settings!$B$23,1))))</f>
      </c>
      <c r="O4271">
        <f>IF(OR(B4271="",C4271="",E4271=""),0,(IF(A4271=-1,H4271,0)-IF(OR(A4271=1,A4271=0),H4271,0)+IF(A4271=2,H4271,0))*IF(E4271="SGD",1,IF(E4271="USD",Settings!$B$22,IF(E4271="HKD",Settings!$B$23,1))))</f>
        <v>0</v>
      </c>
      <c r="P4271">
        <f>IF(OR(B4271="",C4271="",E4271=""),0,IF(A4271=2,H4271*IF(E4271="SGD",1,IF(E4271="USD",Settings!$B$22,IF(E4271="HKD",Settings!$B$23,1))),0))</f>
        <v>0</v>
      </c>
      <c r="Q4271" s="312">
        <f>IF(OR(J4271="",G4271=""),"",G4271+ROW()/1000000)</f>
      </c>
      <c r="R4271" s="247">
        <f>IF(Q4271="","",SUMIFS(Txn[Signed Units],Txn[Key],J4271,Txn[Transaction Order],"&lt;="&amp;Q4271))</f>
      </c>
    </row>
    <row r="4272" spans="10:18" ht="15" customHeight="1" x14ac:dyDescent="0.15">
      <c r="J4272" s="246">
        <f>IF(OR(B4272="",C4272="",E4272=""),"",B4272&amp;":"&amp;C4272&amp;":"&amp;E4272)</f>
      </c>
      <c r="K4272" s="247">
        <f>IF(A4272="","",A4272*D4272)</f>
      </c>
      <c r="L4272" s="246">
        <f>IF(A4272="","",IF(OR(A4272=1,A4272=0),H4272,0))</f>
      </c>
      <c r="M4272" s="246">
        <f>IF(A4272="","",IF(A4272=-1,H4272,0))</f>
      </c>
      <c r="N4272">
        <f>IF(J4272="","",IF(E4272="SGD",1,IF(E4272="USD",Settings!$B$22,IF(E4272="HKD",Settings!$B$23,1))))</f>
      </c>
      <c r="O4272">
        <f>IF(OR(B4272="",C4272="",E4272=""),0,(IF(A4272=-1,H4272,0)-IF(OR(A4272=1,A4272=0),H4272,0)+IF(A4272=2,H4272,0))*IF(E4272="SGD",1,IF(E4272="USD",Settings!$B$22,IF(E4272="HKD",Settings!$B$23,1))))</f>
        <v>0</v>
      </c>
      <c r="P4272">
        <f>IF(OR(B4272="",C4272="",E4272=""),0,IF(A4272=2,H4272*IF(E4272="SGD",1,IF(E4272="USD",Settings!$B$22,IF(E4272="HKD",Settings!$B$23,1))),0))</f>
        <v>0</v>
      </c>
      <c r="Q4272" s="312">
        <f>IF(OR(J4272="",G4272=""),"",G4272+ROW()/1000000)</f>
      </c>
      <c r="R4272" s="247">
        <f>IF(Q4272="","",SUMIFS(Txn[Signed Units],Txn[Key],J4272,Txn[Transaction Order],"&lt;="&amp;Q4272))</f>
      </c>
    </row>
    <row r="4273" spans="10:18" ht="15" customHeight="1" x14ac:dyDescent="0.15">
      <c r="J4273" s="246">
        <f>IF(OR(B4273="",C4273="",E4273=""),"",B4273&amp;":"&amp;C4273&amp;":"&amp;E4273)</f>
      </c>
      <c r="K4273" s="247">
        <f>IF(A4273="","",A4273*D4273)</f>
      </c>
      <c r="L4273" s="246">
        <f>IF(A4273="","",IF(OR(A4273=1,A4273=0),H4273,0))</f>
      </c>
      <c r="M4273" s="246">
        <f>IF(A4273="","",IF(A4273=-1,H4273,0))</f>
      </c>
      <c r="N4273">
        <f>IF(J4273="","",IF(E4273="SGD",1,IF(E4273="USD",Settings!$B$22,IF(E4273="HKD",Settings!$B$23,1))))</f>
      </c>
      <c r="O4273">
        <f>IF(OR(B4273="",C4273="",E4273=""),0,(IF(A4273=-1,H4273,0)-IF(OR(A4273=1,A4273=0),H4273,0)+IF(A4273=2,H4273,0))*IF(E4273="SGD",1,IF(E4273="USD",Settings!$B$22,IF(E4273="HKD",Settings!$B$23,1))))</f>
        <v>0</v>
      </c>
      <c r="P4273">
        <f>IF(OR(B4273="",C4273="",E4273=""),0,IF(A4273=2,H4273*IF(E4273="SGD",1,IF(E4273="USD",Settings!$B$22,IF(E4273="HKD",Settings!$B$23,1))),0))</f>
        <v>0</v>
      </c>
      <c r="Q4273" s="312">
        <f>IF(OR(J4273="",G4273=""),"",G4273+ROW()/1000000)</f>
      </c>
      <c r="R4273" s="247">
        <f>IF(Q4273="","",SUMIFS(Txn[Signed Units],Txn[Key],J4273,Txn[Transaction Order],"&lt;="&amp;Q4273))</f>
      </c>
    </row>
    <row r="4274" spans="10:18" ht="15" customHeight="1" x14ac:dyDescent="0.15">
      <c r="J4274" s="246">
        <f>IF(OR(B4274="",C4274="",E4274=""),"",B4274&amp;":"&amp;C4274&amp;":"&amp;E4274)</f>
      </c>
      <c r="K4274" s="247">
        <f>IF(A4274="","",A4274*D4274)</f>
      </c>
      <c r="L4274" s="246">
        <f>IF(A4274="","",IF(OR(A4274=1,A4274=0),H4274,0))</f>
      </c>
      <c r="M4274" s="246">
        <f>IF(A4274="","",IF(A4274=-1,H4274,0))</f>
      </c>
      <c r="N4274">
        <f>IF(J4274="","",IF(E4274="SGD",1,IF(E4274="USD",Settings!$B$22,IF(E4274="HKD",Settings!$B$23,1))))</f>
      </c>
      <c r="O4274">
        <f>IF(OR(B4274="",C4274="",E4274=""),0,(IF(A4274=-1,H4274,0)-IF(OR(A4274=1,A4274=0),H4274,0)+IF(A4274=2,H4274,0))*IF(E4274="SGD",1,IF(E4274="USD",Settings!$B$22,IF(E4274="HKD",Settings!$B$23,1))))</f>
        <v>0</v>
      </c>
      <c r="P4274">
        <f>IF(OR(B4274="",C4274="",E4274=""),0,IF(A4274=2,H4274*IF(E4274="SGD",1,IF(E4274="USD",Settings!$B$22,IF(E4274="HKD",Settings!$B$23,1))),0))</f>
        <v>0</v>
      </c>
      <c r="Q4274" s="312">
        <f>IF(OR(J4274="",G4274=""),"",G4274+ROW()/1000000)</f>
      </c>
      <c r="R4274" s="247">
        <f>IF(Q4274="","",SUMIFS(Txn[Signed Units],Txn[Key],J4274,Txn[Transaction Order],"&lt;="&amp;Q4274))</f>
      </c>
    </row>
    <row r="4275" spans="10:18" ht="15" customHeight="1" x14ac:dyDescent="0.15">
      <c r="J4275" s="246">
        <f>IF(OR(B4275="",C4275="",E4275=""),"",B4275&amp;":"&amp;C4275&amp;":"&amp;E4275)</f>
      </c>
      <c r="K4275" s="247">
        <f>IF(A4275="","",A4275*D4275)</f>
      </c>
      <c r="L4275" s="246">
        <f>IF(A4275="","",IF(OR(A4275=1,A4275=0),H4275,0))</f>
      </c>
      <c r="M4275" s="246">
        <f>IF(A4275="","",IF(A4275=-1,H4275,0))</f>
      </c>
      <c r="N4275">
        <f>IF(J4275="","",IF(E4275="SGD",1,IF(E4275="USD",Settings!$B$22,IF(E4275="HKD",Settings!$B$23,1))))</f>
      </c>
      <c r="O4275">
        <f>IF(OR(B4275="",C4275="",E4275=""),0,(IF(A4275=-1,H4275,0)-IF(OR(A4275=1,A4275=0),H4275,0)+IF(A4275=2,H4275,0))*IF(E4275="SGD",1,IF(E4275="USD",Settings!$B$22,IF(E4275="HKD",Settings!$B$23,1))))</f>
        <v>0</v>
      </c>
      <c r="P4275">
        <f>IF(OR(B4275="",C4275="",E4275=""),0,IF(A4275=2,H4275*IF(E4275="SGD",1,IF(E4275="USD",Settings!$B$22,IF(E4275="HKD",Settings!$B$23,1))),0))</f>
        <v>0</v>
      </c>
      <c r="Q4275" s="312">
        <f>IF(OR(J4275="",G4275=""),"",G4275+ROW()/1000000)</f>
      </c>
      <c r="R4275" s="247">
        <f>IF(Q4275="","",SUMIFS(Txn[Signed Units],Txn[Key],J4275,Txn[Transaction Order],"&lt;="&amp;Q4275))</f>
      </c>
    </row>
    <row r="4276" spans="10:18" ht="15" customHeight="1" x14ac:dyDescent="0.15">
      <c r="J4276" s="246">
        <f>IF(OR(B4276="",C4276="",E4276=""),"",B4276&amp;":"&amp;C4276&amp;":"&amp;E4276)</f>
      </c>
      <c r="K4276" s="247">
        <f>IF(A4276="","",A4276*D4276)</f>
      </c>
      <c r="L4276" s="246">
        <f>IF(A4276="","",IF(OR(A4276=1,A4276=0),H4276,0))</f>
      </c>
      <c r="M4276" s="246">
        <f>IF(A4276="","",IF(A4276=-1,H4276,0))</f>
      </c>
      <c r="N4276">
        <f>IF(J4276="","",IF(E4276="SGD",1,IF(E4276="USD",Settings!$B$22,IF(E4276="HKD",Settings!$B$23,1))))</f>
      </c>
      <c r="O4276">
        <f>IF(OR(B4276="",C4276="",E4276=""),0,(IF(A4276=-1,H4276,0)-IF(OR(A4276=1,A4276=0),H4276,0)+IF(A4276=2,H4276,0))*IF(E4276="SGD",1,IF(E4276="USD",Settings!$B$22,IF(E4276="HKD",Settings!$B$23,1))))</f>
        <v>0</v>
      </c>
      <c r="P4276">
        <f>IF(OR(B4276="",C4276="",E4276=""),0,IF(A4276=2,H4276*IF(E4276="SGD",1,IF(E4276="USD",Settings!$B$22,IF(E4276="HKD",Settings!$B$23,1))),0))</f>
        <v>0</v>
      </c>
      <c r="Q4276" s="312">
        <f>IF(OR(J4276="",G4276=""),"",G4276+ROW()/1000000)</f>
      </c>
      <c r="R4276" s="247">
        <f>IF(Q4276="","",SUMIFS(Txn[Signed Units],Txn[Key],J4276,Txn[Transaction Order],"&lt;="&amp;Q4276))</f>
      </c>
    </row>
    <row r="4277" spans="10:18" ht="15" customHeight="1" x14ac:dyDescent="0.15">
      <c r="J4277" s="246">
        <f>IF(OR(B4277="",C4277="",E4277=""),"",B4277&amp;":"&amp;C4277&amp;":"&amp;E4277)</f>
      </c>
      <c r="K4277" s="247">
        <f>IF(A4277="","",A4277*D4277)</f>
      </c>
      <c r="L4277" s="246">
        <f>IF(A4277="","",IF(OR(A4277=1,A4277=0),H4277,0))</f>
      </c>
      <c r="M4277" s="246">
        <f>IF(A4277="","",IF(A4277=-1,H4277,0))</f>
      </c>
      <c r="N4277">
        <f>IF(J4277="","",IF(E4277="SGD",1,IF(E4277="USD",Settings!$B$22,IF(E4277="HKD",Settings!$B$23,1))))</f>
      </c>
      <c r="O4277">
        <f>IF(OR(B4277="",C4277="",E4277=""),0,(IF(A4277=-1,H4277,0)-IF(OR(A4277=1,A4277=0),H4277,0)+IF(A4277=2,H4277,0))*IF(E4277="SGD",1,IF(E4277="USD",Settings!$B$22,IF(E4277="HKD",Settings!$B$23,1))))</f>
        <v>0</v>
      </c>
      <c r="P4277">
        <f>IF(OR(B4277="",C4277="",E4277=""),0,IF(A4277=2,H4277*IF(E4277="SGD",1,IF(E4277="USD",Settings!$B$22,IF(E4277="HKD",Settings!$B$23,1))),0))</f>
        <v>0</v>
      </c>
      <c r="Q4277" s="312">
        <f>IF(OR(J4277="",G4277=""),"",G4277+ROW()/1000000)</f>
      </c>
      <c r="R4277" s="247">
        <f>IF(Q4277="","",SUMIFS(Txn[Signed Units],Txn[Key],J4277,Txn[Transaction Order],"&lt;="&amp;Q4277))</f>
      </c>
    </row>
    <row r="4278" spans="10:18" ht="15" customHeight="1" x14ac:dyDescent="0.15">
      <c r="J4278" s="246">
        <f>IF(OR(B4278="",C4278="",E4278=""),"",B4278&amp;":"&amp;C4278&amp;":"&amp;E4278)</f>
      </c>
      <c r="K4278" s="247">
        <f>IF(A4278="","",A4278*D4278)</f>
      </c>
      <c r="L4278" s="246">
        <f>IF(A4278="","",IF(OR(A4278=1,A4278=0),H4278,0))</f>
      </c>
      <c r="M4278" s="246">
        <f>IF(A4278="","",IF(A4278=-1,H4278,0))</f>
      </c>
      <c r="N4278">
        <f>IF(J4278="","",IF(E4278="SGD",1,IF(E4278="USD",Settings!$B$22,IF(E4278="HKD",Settings!$B$23,1))))</f>
      </c>
      <c r="O4278">
        <f>IF(OR(B4278="",C4278="",E4278=""),0,(IF(A4278=-1,H4278,0)-IF(OR(A4278=1,A4278=0),H4278,0)+IF(A4278=2,H4278,0))*IF(E4278="SGD",1,IF(E4278="USD",Settings!$B$22,IF(E4278="HKD",Settings!$B$23,1))))</f>
        <v>0</v>
      </c>
      <c r="P4278">
        <f>IF(OR(B4278="",C4278="",E4278=""),0,IF(A4278=2,H4278*IF(E4278="SGD",1,IF(E4278="USD",Settings!$B$22,IF(E4278="HKD",Settings!$B$23,1))),0))</f>
        <v>0</v>
      </c>
      <c r="Q4278" s="312">
        <f>IF(OR(J4278="",G4278=""),"",G4278+ROW()/1000000)</f>
      </c>
      <c r="R4278" s="247">
        <f>IF(Q4278="","",SUMIFS(Txn[Signed Units],Txn[Key],J4278,Txn[Transaction Order],"&lt;="&amp;Q4278))</f>
      </c>
    </row>
    <row r="4279" spans="10:18" ht="15" customHeight="1" x14ac:dyDescent="0.15">
      <c r="J4279" s="246">
        <f>IF(OR(B4279="",C4279="",E4279=""),"",B4279&amp;":"&amp;C4279&amp;":"&amp;E4279)</f>
      </c>
      <c r="K4279" s="247">
        <f>IF(A4279="","",A4279*D4279)</f>
      </c>
      <c r="L4279" s="246">
        <f>IF(A4279="","",IF(OR(A4279=1,A4279=0),H4279,0))</f>
      </c>
      <c r="M4279" s="246">
        <f>IF(A4279="","",IF(A4279=-1,H4279,0))</f>
      </c>
      <c r="N4279">
        <f>IF(J4279="","",IF(E4279="SGD",1,IF(E4279="USD",Settings!$B$22,IF(E4279="HKD",Settings!$B$23,1))))</f>
      </c>
      <c r="O4279">
        <f>IF(OR(B4279="",C4279="",E4279=""),0,(IF(A4279=-1,H4279,0)-IF(OR(A4279=1,A4279=0),H4279,0)+IF(A4279=2,H4279,0))*IF(E4279="SGD",1,IF(E4279="USD",Settings!$B$22,IF(E4279="HKD",Settings!$B$23,1))))</f>
        <v>0</v>
      </c>
      <c r="P4279">
        <f>IF(OR(B4279="",C4279="",E4279=""),0,IF(A4279=2,H4279*IF(E4279="SGD",1,IF(E4279="USD",Settings!$B$22,IF(E4279="HKD",Settings!$B$23,1))),0))</f>
        <v>0</v>
      </c>
      <c r="Q4279" s="312">
        <f>IF(OR(J4279="",G4279=""),"",G4279+ROW()/1000000)</f>
      </c>
      <c r="R4279" s="247">
        <f>IF(Q4279="","",SUMIFS(Txn[Signed Units],Txn[Key],J4279,Txn[Transaction Order],"&lt;="&amp;Q4279))</f>
      </c>
    </row>
    <row r="4280" spans="10:18" ht="15" customHeight="1" x14ac:dyDescent="0.15">
      <c r="J4280" s="246">
        <f>IF(OR(B4280="",C4280="",E4280=""),"",B4280&amp;":"&amp;C4280&amp;":"&amp;E4280)</f>
      </c>
      <c r="K4280" s="247">
        <f>IF(A4280="","",A4280*D4280)</f>
      </c>
      <c r="L4280" s="246">
        <f>IF(A4280="","",IF(OR(A4280=1,A4280=0),H4280,0))</f>
      </c>
      <c r="M4280" s="246">
        <f>IF(A4280="","",IF(A4280=-1,H4280,0))</f>
      </c>
      <c r="N4280">
        <f>IF(J4280="","",IF(E4280="SGD",1,IF(E4280="USD",Settings!$B$22,IF(E4280="HKD",Settings!$B$23,1))))</f>
      </c>
      <c r="O4280">
        <f>IF(OR(B4280="",C4280="",E4280=""),0,(IF(A4280=-1,H4280,0)-IF(OR(A4280=1,A4280=0),H4280,0)+IF(A4280=2,H4280,0))*IF(E4280="SGD",1,IF(E4280="USD",Settings!$B$22,IF(E4280="HKD",Settings!$B$23,1))))</f>
        <v>0</v>
      </c>
      <c r="P4280">
        <f>IF(OR(B4280="",C4280="",E4280=""),0,IF(A4280=2,H4280*IF(E4280="SGD",1,IF(E4280="USD",Settings!$B$22,IF(E4280="HKD",Settings!$B$23,1))),0))</f>
        <v>0</v>
      </c>
      <c r="Q4280" s="312">
        <f>IF(OR(J4280="",G4280=""),"",G4280+ROW()/1000000)</f>
      </c>
      <c r="R4280" s="247">
        <f>IF(Q4280="","",SUMIFS(Txn[Signed Units],Txn[Key],J4280,Txn[Transaction Order],"&lt;="&amp;Q4280))</f>
      </c>
    </row>
    <row r="4281" spans="10:18" ht="15" customHeight="1" x14ac:dyDescent="0.15">
      <c r="J4281" s="246">
        <f>IF(OR(B4281="",C4281="",E4281=""),"",B4281&amp;":"&amp;C4281&amp;":"&amp;E4281)</f>
      </c>
      <c r="K4281" s="247">
        <f>IF(A4281="","",A4281*D4281)</f>
      </c>
      <c r="L4281" s="246">
        <f>IF(A4281="","",IF(OR(A4281=1,A4281=0),H4281,0))</f>
      </c>
      <c r="M4281" s="246">
        <f>IF(A4281="","",IF(A4281=-1,H4281,0))</f>
      </c>
      <c r="N4281">
        <f>IF(J4281="","",IF(E4281="SGD",1,IF(E4281="USD",Settings!$B$22,IF(E4281="HKD",Settings!$B$23,1))))</f>
      </c>
      <c r="O4281">
        <f>IF(OR(B4281="",C4281="",E4281=""),0,(IF(A4281=-1,H4281,0)-IF(OR(A4281=1,A4281=0),H4281,0)+IF(A4281=2,H4281,0))*IF(E4281="SGD",1,IF(E4281="USD",Settings!$B$22,IF(E4281="HKD",Settings!$B$23,1))))</f>
        <v>0</v>
      </c>
      <c r="P4281">
        <f>IF(OR(B4281="",C4281="",E4281=""),0,IF(A4281=2,H4281*IF(E4281="SGD",1,IF(E4281="USD",Settings!$B$22,IF(E4281="HKD",Settings!$B$23,1))),0))</f>
        <v>0</v>
      </c>
      <c r="Q4281" s="312">
        <f>IF(OR(J4281="",G4281=""),"",G4281+ROW()/1000000)</f>
      </c>
      <c r="R4281" s="247">
        <f>IF(Q4281="","",SUMIFS(Txn[Signed Units],Txn[Key],J4281,Txn[Transaction Order],"&lt;="&amp;Q4281))</f>
      </c>
    </row>
    <row r="4282" spans="10:18" ht="15" customHeight="1" x14ac:dyDescent="0.15">
      <c r="J4282" s="246">
        <f>IF(OR(B4282="",C4282="",E4282=""),"",B4282&amp;":"&amp;C4282&amp;":"&amp;E4282)</f>
      </c>
      <c r="K4282" s="247">
        <f>IF(A4282="","",A4282*D4282)</f>
      </c>
      <c r="L4282" s="246">
        <f>IF(A4282="","",IF(OR(A4282=1,A4282=0),H4282,0))</f>
      </c>
      <c r="M4282" s="246">
        <f>IF(A4282="","",IF(A4282=-1,H4282,0))</f>
      </c>
      <c r="N4282">
        <f>IF(J4282="","",IF(E4282="SGD",1,IF(E4282="USD",Settings!$B$22,IF(E4282="HKD",Settings!$B$23,1))))</f>
      </c>
      <c r="O4282">
        <f>IF(OR(B4282="",C4282="",E4282=""),0,(IF(A4282=-1,H4282,0)-IF(OR(A4282=1,A4282=0),H4282,0)+IF(A4282=2,H4282,0))*IF(E4282="SGD",1,IF(E4282="USD",Settings!$B$22,IF(E4282="HKD",Settings!$B$23,1))))</f>
        <v>0</v>
      </c>
      <c r="P4282">
        <f>IF(OR(B4282="",C4282="",E4282=""),0,IF(A4282=2,H4282*IF(E4282="SGD",1,IF(E4282="USD",Settings!$B$22,IF(E4282="HKD",Settings!$B$23,1))),0))</f>
        <v>0</v>
      </c>
      <c r="Q4282" s="312">
        <f>IF(OR(J4282="",G4282=""),"",G4282+ROW()/1000000)</f>
      </c>
      <c r="R4282" s="247">
        <f>IF(Q4282="","",SUMIFS(Txn[Signed Units],Txn[Key],J4282,Txn[Transaction Order],"&lt;="&amp;Q4282))</f>
      </c>
    </row>
    <row r="4283" spans="10:18" ht="15" customHeight="1" x14ac:dyDescent="0.15">
      <c r="J4283" s="246">
        <f>IF(OR(B4283="",C4283="",E4283=""),"",B4283&amp;":"&amp;C4283&amp;":"&amp;E4283)</f>
      </c>
      <c r="K4283" s="247">
        <f>IF(A4283="","",A4283*D4283)</f>
      </c>
      <c r="L4283" s="246">
        <f>IF(A4283="","",IF(OR(A4283=1,A4283=0),H4283,0))</f>
      </c>
      <c r="M4283" s="246">
        <f>IF(A4283="","",IF(A4283=-1,H4283,0))</f>
      </c>
      <c r="N4283">
        <f>IF(J4283="","",IF(E4283="SGD",1,IF(E4283="USD",Settings!$B$22,IF(E4283="HKD",Settings!$B$23,1))))</f>
      </c>
      <c r="O4283">
        <f>IF(OR(B4283="",C4283="",E4283=""),0,(IF(A4283=-1,H4283,0)-IF(OR(A4283=1,A4283=0),H4283,0)+IF(A4283=2,H4283,0))*IF(E4283="SGD",1,IF(E4283="USD",Settings!$B$22,IF(E4283="HKD",Settings!$B$23,1))))</f>
        <v>0</v>
      </c>
      <c r="P4283">
        <f>IF(OR(B4283="",C4283="",E4283=""),0,IF(A4283=2,H4283*IF(E4283="SGD",1,IF(E4283="USD",Settings!$B$22,IF(E4283="HKD",Settings!$B$23,1))),0))</f>
        <v>0</v>
      </c>
      <c r="Q4283" s="312">
        <f>IF(OR(J4283="",G4283=""),"",G4283+ROW()/1000000)</f>
      </c>
      <c r="R4283" s="247">
        <f>IF(Q4283="","",SUMIFS(Txn[Signed Units],Txn[Key],J4283,Txn[Transaction Order],"&lt;="&amp;Q4283))</f>
      </c>
    </row>
    <row r="4284" spans="10:18" ht="15" customHeight="1" x14ac:dyDescent="0.15">
      <c r="J4284" s="246">
        <f>IF(OR(B4284="",C4284="",E4284=""),"",B4284&amp;":"&amp;C4284&amp;":"&amp;E4284)</f>
      </c>
      <c r="K4284" s="247">
        <f>IF(A4284="","",A4284*D4284)</f>
      </c>
      <c r="L4284" s="246">
        <f>IF(A4284="","",IF(OR(A4284=1,A4284=0),H4284,0))</f>
      </c>
      <c r="M4284" s="246">
        <f>IF(A4284="","",IF(A4284=-1,H4284,0))</f>
      </c>
      <c r="N4284">
        <f>IF(J4284="","",IF(E4284="SGD",1,IF(E4284="USD",Settings!$B$22,IF(E4284="HKD",Settings!$B$23,1))))</f>
      </c>
      <c r="O4284">
        <f>IF(OR(B4284="",C4284="",E4284=""),0,(IF(A4284=-1,H4284,0)-IF(OR(A4284=1,A4284=0),H4284,0)+IF(A4284=2,H4284,0))*IF(E4284="SGD",1,IF(E4284="USD",Settings!$B$22,IF(E4284="HKD",Settings!$B$23,1))))</f>
        <v>0</v>
      </c>
      <c r="P4284">
        <f>IF(OR(B4284="",C4284="",E4284=""),0,IF(A4284=2,H4284*IF(E4284="SGD",1,IF(E4284="USD",Settings!$B$22,IF(E4284="HKD",Settings!$B$23,1))),0))</f>
        <v>0</v>
      </c>
      <c r="Q4284" s="312">
        <f>IF(OR(J4284="",G4284=""),"",G4284+ROW()/1000000)</f>
      </c>
      <c r="R4284" s="247">
        <f>IF(Q4284="","",SUMIFS(Txn[Signed Units],Txn[Key],J4284,Txn[Transaction Order],"&lt;="&amp;Q4284))</f>
      </c>
    </row>
    <row r="4285" spans="10:18" ht="15" customHeight="1" x14ac:dyDescent="0.15">
      <c r="J4285" s="246">
        <f>IF(OR(B4285="",C4285="",E4285=""),"",B4285&amp;":"&amp;C4285&amp;":"&amp;E4285)</f>
      </c>
      <c r="K4285" s="247">
        <f>IF(A4285="","",A4285*D4285)</f>
      </c>
      <c r="L4285" s="246">
        <f>IF(A4285="","",IF(OR(A4285=1,A4285=0),H4285,0))</f>
      </c>
      <c r="M4285" s="246">
        <f>IF(A4285="","",IF(A4285=-1,H4285,0))</f>
      </c>
      <c r="N4285">
        <f>IF(J4285="","",IF(E4285="SGD",1,IF(E4285="USD",Settings!$B$22,IF(E4285="HKD",Settings!$B$23,1))))</f>
      </c>
      <c r="O4285">
        <f>IF(OR(B4285="",C4285="",E4285=""),0,(IF(A4285=-1,H4285,0)-IF(OR(A4285=1,A4285=0),H4285,0)+IF(A4285=2,H4285,0))*IF(E4285="SGD",1,IF(E4285="USD",Settings!$B$22,IF(E4285="HKD",Settings!$B$23,1))))</f>
        <v>0</v>
      </c>
      <c r="P4285">
        <f>IF(OR(B4285="",C4285="",E4285=""),0,IF(A4285=2,H4285*IF(E4285="SGD",1,IF(E4285="USD",Settings!$B$22,IF(E4285="HKD",Settings!$B$23,1))),0))</f>
        <v>0</v>
      </c>
      <c r="Q4285" s="312">
        <f>IF(OR(J4285="",G4285=""),"",G4285+ROW()/1000000)</f>
      </c>
      <c r="R4285" s="247">
        <f>IF(Q4285="","",SUMIFS(Txn[Signed Units],Txn[Key],J4285,Txn[Transaction Order],"&lt;="&amp;Q4285))</f>
      </c>
    </row>
    <row r="4286" spans="10:18" ht="15" customHeight="1" x14ac:dyDescent="0.15">
      <c r="J4286" s="246">
        <f>IF(OR(B4286="",C4286="",E4286=""),"",B4286&amp;":"&amp;C4286&amp;":"&amp;E4286)</f>
      </c>
      <c r="K4286" s="247">
        <f>IF(A4286="","",A4286*D4286)</f>
      </c>
      <c r="L4286" s="246">
        <f>IF(A4286="","",IF(OR(A4286=1,A4286=0),H4286,0))</f>
      </c>
      <c r="M4286" s="246">
        <f>IF(A4286="","",IF(A4286=-1,H4286,0))</f>
      </c>
      <c r="N4286">
        <f>IF(J4286="","",IF(E4286="SGD",1,IF(E4286="USD",Settings!$B$22,IF(E4286="HKD",Settings!$B$23,1))))</f>
      </c>
      <c r="O4286">
        <f>IF(OR(B4286="",C4286="",E4286=""),0,(IF(A4286=-1,H4286,0)-IF(OR(A4286=1,A4286=0),H4286,0)+IF(A4286=2,H4286,0))*IF(E4286="SGD",1,IF(E4286="USD",Settings!$B$22,IF(E4286="HKD",Settings!$B$23,1))))</f>
        <v>0</v>
      </c>
      <c r="P4286">
        <f>IF(OR(B4286="",C4286="",E4286=""),0,IF(A4286=2,H4286*IF(E4286="SGD",1,IF(E4286="USD",Settings!$B$22,IF(E4286="HKD",Settings!$B$23,1))),0))</f>
        <v>0</v>
      </c>
      <c r="Q4286" s="312">
        <f>IF(OR(J4286="",G4286=""),"",G4286+ROW()/1000000)</f>
      </c>
      <c r="R4286" s="247">
        <f>IF(Q4286="","",SUMIFS(Txn[Signed Units],Txn[Key],J4286,Txn[Transaction Order],"&lt;="&amp;Q4286))</f>
      </c>
    </row>
    <row r="4287" spans="10:18" ht="15" customHeight="1" x14ac:dyDescent="0.15">
      <c r="J4287" s="246">
        <f>IF(OR(B4287="",C4287="",E4287=""),"",B4287&amp;":"&amp;C4287&amp;":"&amp;E4287)</f>
      </c>
      <c r="K4287" s="247">
        <f>IF(A4287="","",A4287*D4287)</f>
      </c>
      <c r="L4287" s="246">
        <f>IF(A4287="","",IF(OR(A4287=1,A4287=0),H4287,0))</f>
      </c>
      <c r="M4287" s="246">
        <f>IF(A4287="","",IF(A4287=-1,H4287,0))</f>
      </c>
      <c r="N4287">
        <f>IF(J4287="","",IF(E4287="SGD",1,IF(E4287="USD",Settings!$B$22,IF(E4287="HKD",Settings!$B$23,1))))</f>
      </c>
      <c r="O4287">
        <f>IF(OR(B4287="",C4287="",E4287=""),0,(IF(A4287=-1,H4287,0)-IF(OR(A4287=1,A4287=0),H4287,0)+IF(A4287=2,H4287,0))*IF(E4287="SGD",1,IF(E4287="USD",Settings!$B$22,IF(E4287="HKD",Settings!$B$23,1))))</f>
        <v>0</v>
      </c>
      <c r="P4287">
        <f>IF(OR(B4287="",C4287="",E4287=""),0,IF(A4287=2,H4287*IF(E4287="SGD",1,IF(E4287="USD",Settings!$B$22,IF(E4287="HKD",Settings!$B$23,1))),0))</f>
        <v>0</v>
      </c>
      <c r="Q4287" s="312">
        <f>IF(OR(J4287="",G4287=""),"",G4287+ROW()/1000000)</f>
      </c>
      <c r="R4287" s="247">
        <f>IF(Q4287="","",SUMIFS(Txn[Signed Units],Txn[Key],J4287,Txn[Transaction Order],"&lt;="&amp;Q4287))</f>
      </c>
    </row>
    <row r="4288" spans="10:18" ht="15" customHeight="1" x14ac:dyDescent="0.15">
      <c r="J4288" s="246">
        <f>IF(OR(B4288="",C4288="",E4288=""),"",B4288&amp;":"&amp;C4288&amp;":"&amp;E4288)</f>
      </c>
      <c r="K4288" s="247">
        <f>IF(A4288="","",A4288*D4288)</f>
      </c>
      <c r="L4288" s="246">
        <f>IF(A4288="","",IF(OR(A4288=1,A4288=0),H4288,0))</f>
      </c>
      <c r="M4288" s="246">
        <f>IF(A4288="","",IF(A4288=-1,H4288,0))</f>
      </c>
      <c r="N4288">
        <f>IF(J4288="","",IF(E4288="SGD",1,IF(E4288="USD",Settings!$B$22,IF(E4288="HKD",Settings!$B$23,1))))</f>
      </c>
      <c r="O4288">
        <f>IF(OR(B4288="",C4288="",E4288=""),0,(IF(A4288=-1,H4288,0)-IF(OR(A4288=1,A4288=0),H4288,0)+IF(A4288=2,H4288,0))*IF(E4288="SGD",1,IF(E4288="USD",Settings!$B$22,IF(E4288="HKD",Settings!$B$23,1))))</f>
        <v>0</v>
      </c>
      <c r="P4288">
        <f>IF(OR(B4288="",C4288="",E4288=""),0,IF(A4288=2,H4288*IF(E4288="SGD",1,IF(E4288="USD",Settings!$B$22,IF(E4288="HKD",Settings!$B$23,1))),0))</f>
        <v>0</v>
      </c>
      <c r="Q4288" s="312">
        <f>IF(OR(J4288="",G4288=""),"",G4288+ROW()/1000000)</f>
      </c>
      <c r="R4288" s="247">
        <f>IF(Q4288="","",SUMIFS(Txn[Signed Units],Txn[Key],J4288,Txn[Transaction Order],"&lt;="&amp;Q4288))</f>
      </c>
    </row>
    <row r="4289" spans="10:18" ht="15" customHeight="1" x14ac:dyDescent="0.15">
      <c r="J4289" s="246">
        <f>IF(OR(B4289="",C4289="",E4289=""),"",B4289&amp;":"&amp;C4289&amp;":"&amp;E4289)</f>
      </c>
      <c r="K4289" s="247">
        <f>IF(A4289="","",A4289*D4289)</f>
      </c>
      <c r="L4289" s="246">
        <f>IF(A4289="","",IF(OR(A4289=1,A4289=0),H4289,0))</f>
      </c>
      <c r="M4289" s="246">
        <f>IF(A4289="","",IF(A4289=-1,H4289,0))</f>
      </c>
      <c r="N4289">
        <f>IF(J4289="","",IF(E4289="SGD",1,IF(E4289="USD",Settings!$B$22,IF(E4289="HKD",Settings!$B$23,1))))</f>
      </c>
      <c r="O4289">
        <f>IF(OR(B4289="",C4289="",E4289=""),0,(IF(A4289=-1,H4289,0)-IF(OR(A4289=1,A4289=0),H4289,0)+IF(A4289=2,H4289,0))*IF(E4289="SGD",1,IF(E4289="USD",Settings!$B$22,IF(E4289="HKD",Settings!$B$23,1))))</f>
        <v>0</v>
      </c>
      <c r="P4289">
        <f>IF(OR(B4289="",C4289="",E4289=""),0,IF(A4289=2,H4289*IF(E4289="SGD",1,IF(E4289="USD",Settings!$B$22,IF(E4289="HKD",Settings!$B$23,1))),0))</f>
        <v>0</v>
      </c>
      <c r="Q4289" s="312">
        <f>IF(OR(J4289="",G4289=""),"",G4289+ROW()/1000000)</f>
      </c>
      <c r="R4289" s="247">
        <f>IF(Q4289="","",SUMIFS(Txn[Signed Units],Txn[Key],J4289,Txn[Transaction Order],"&lt;="&amp;Q4289))</f>
      </c>
    </row>
    <row r="4290" spans="10:18" ht="15" customHeight="1" x14ac:dyDescent="0.15">
      <c r="J4290" s="246">
        <f>IF(OR(B4290="",C4290="",E4290=""),"",B4290&amp;":"&amp;C4290&amp;":"&amp;E4290)</f>
      </c>
      <c r="K4290" s="247">
        <f>IF(A4290="","",A4290*D4290)</f>
      </c>
      <c r="L4290" s="246">
        <f>IF(A4290="","",IF(OR(A4290=1,A4290=0),H4290,0))</f>
      </c>
      <c r="M4290" s="246">
        <f>IF(A4290="","",IF(A4290=-1,H4290,0))</f>
      </c>
      <c r="N4290">
        <f>IF(J4290="","",IF(E4290="SGD",1,IF(E4290="USD",Settings!$B$22,IF(E4290="HKD",Settings!$B$23,1))))</f>
      </c>
      <c r="O4290">
        <f>IF(OR(B4290="",C4290="",E4290=""),0,(IF(A4290=-1,H4290,0)-IF(OR(A4290=1,A4290=0),H4290,0)+IF(A4290=2,H4290,0))*IF(E4290="SGD",1,IF(E4290="USD",Settings!$B$22,IF(E4290="HKD",Settings!$B$23,1))))</f>
        <v>0</v>
      </c>
      <c r="P4290">
        <f>IF(OR(B4290="",C4290="",E4290=""),0,IF(A4290=2,H4290*IF(E4290="SGD",1,IF(E4290="USD",Settings!$B$22,IF(E4290="HKD",Settings!$B$23,1))),0))</f>
        <v>0</v>
      </c>
      <c r="Q4290" s="312">
        <f>IF(OR(J4290="",G4290=""),"",G4290+ROW()/1000000)</f>
      </c>
      <c r="R4290" s="247">
        <f>IF(Q4290="","",SUMIFS(Txn[Signed Units],Txn[Key],J4290,Txn[Transaction Order],"&lt;="&amp;Q4290))</f>
      </c>
    </row>
    <row r="4291" spans="10:18" ht="15" customHeight="1" x14ac:dyDescent="0.15">
      <c r="J4291" s="246">
        <f>IF(OR(B4291="",C4291="",E4291=""),"",B4291&amp;":"&amp;C4291&amp;":"&amp;E4291)</f>
      </c>
      <c r="K4291" s="247">
        <f>IF(A4291="","",A4291*D4291)</f>
      </c>
      <c r="L4291" s="246">
        <f>IF(A4291="","",IF(OR(A4291=1,A4291=0),H4291,0))</f>
      </c>
      <c r="M4291" s="246">
        <f>IF(A4291="","",IF(A4291=-1,H4291,0))</f>
      </c>
      <c r="N4291">
        <f>IF(J4291="","",IF(E4291="SGD",1,IF(E4291="USD",Settings!$B$22,IF(E4291="HKD",Settings!$B$23,1))))</f>
      </c>
      <c r="O4291">
        <f>IF(OR(B4291="",C4291="",E4291=""),0,(IF(A4291=-1,H4291,0)-IF(OR(A4291=1,A4291=0),H4291,0)+IF(A4291=2,H4291,0))*IF(E4291="SGD",1,IF(E4291="USD",Settings!$B$22,IF(E4291="HKD",Settings!$B$23,1))))</f>
        <v>0</v>
      </c>
      <c r="P4291">
        <f>IF(OR(B4291="",C4291="",E4291=""),0,IF(A4291=2,H4291*IF(E4291="SGD",1,IF(E4291="USD",Settings!$B$22,IF(E4291="HKD",Settings!$B$23,1))),0))</f>
        <v>0</v>
      </c>
      <c r="Q4291" s="312">
        <f>IF(OR(J4291="",G4291=""),"",G4291+ROW()/1000000)</f>
      </c>
      <c r="R4291" s="247">
        <f>IF(Q4291="","",SUMIFS(Txn[Signed Units],Txn[Key],J4291,Txn[Transaction Order],"&lt;="&amp;Q4291))</f>
      </c>
    </row>
    <row r="4292" spans="10:18" ht="15" customHeight="1" x14ac:dyDescent="0.15">
      <c r="J4292" s="246">
        <f>IF(OR(B4292="",C4292="",E4292=""),"",B4292&amp;":"&amp;C4292&amp;":"&amp;E4292)</f>
      </c>
      <c r="K4292" s="247">
        <f>IF(A4292="","",A4292*D4292)</f>
      </c>
      <c r="L4292" s="246">
        <f>IF(A4292="","",IF(OR(A4292=1,A4292=0),H4292,0))</f>
      </c>
      <c r="M4292" s="246">
        <f>IF(A4292="","",IF(A4292=-1,H4292,0))</f>
      </c>
      <c r="N4292">
        <f>IF(J4292="","",IF(E4292="SGD",1,IF(E4292="USD",Settings!$B$22,IF(E4292="HKD",Settings!$B$23,1))))</f>
      </c>
      <c r="O4292">
        <f>IF(OR(B4292="",C4292="",E4292=""),0,(IF(A4292=-1,H4292,0)-IF(OR(A4292=1,A4292=0),H4292,0)+IF(A4292=2,H4292,0))*IF(E4292="SGD",1,IF(E4292="USD",Settings!$B$22,IF(E4292="HKD",Settings!$B$23,1))))</f>
        <v>0</v>
      </c>
      <c r="P4292">
        <f>IF(OR(B4292="",C4292="",E4292=""),0,IF(A4292=2,H4292*IF(E4292="SGD",1,IF(E4292="USD",Settings!$B$22,IF(E4292="HKD",Settings!$B$23,1))),0))</f>
        <v>0</v>
      </c>
      <c r="Q4292" s="312">
        <f>IF(OR(J4292="",G4292=""),"",G4292+ROW()/1000000)</f>
      </c>
      <c r="R4292" s="247">
        <f>IF(Q4292="","",SUMIFS(Txn[Signed Units],Txn[Key],J4292,Txn[Transaction Order],"&lt;="&amp;Q4292))</f>
      </c>
    </row>
    <row r="4293" spans="10:18" ht="15" customHeight="1" x14ac:dyDescent="0.15">
      <c r="J4293" s="246">
        <f>IF(OR(B4293="",C4293="",E4293=""),"",B4293&amp;":"&amp;C4293&amp;":"&amp;E4293)</f>
      </c>
      <c r="K4293" s="247">
        <f>IF(A4293="","",A4293*D4293)</f>
      </c>
      <c r="L4293" s="246">
        <f>IF(A4293="","",IF(OR(A4293=1,A4293=0),H4293,0))</f>
      </c>
      <c r="M4293" s="246">
        <f>IF(A4293="","",IF(A4293=-1,H4293,0))</f>
      </c>
      <c r="N4293">
        <f>IF(J4293="","",IF(E4293="SGD",1,IF(E4293="USD",Settings!$B$22,IF(E4293="HKD",Settings!$B$23,1))))</f>
      </c>
      <c r="O4293">
        <f>IF(OR(B4293="",C4293="",E4293=""),0,(IF(A4293=-1,H4293,0)-IF(OR(A4293=1,A4293=0),H4293,0)+IF(A4293=2,H4293,0))*IF(E4293="SGD",1,IF(E4293="USD",Settings!$B$22,IF(E4293="HKD",Settings!$B$23,1))))</f>
        <v>0</v>
      </c>
      <c r="P4293">
        <f>IF(OR(B4293="",C4293="",E4293=""),0,IF(A4293=2,H4293*IF(E4293="SGD",1,IF(E4293="USD",Settings!$B$22,IF(E4293="HKD",Settings!$B$23,1))),0))</f>
        <v>0</v>
      </c>
      <c r="Q4293" s="312">
        <f>IF(OR(J4293="",G4293=""),"",G4293+ROW()/1000000)</f>
      </c>
      <c r="R4293" s="247">
        <f>IF(Q4293="","",SUMIFS(Txn[Signed Units],Txn[Key],J4293,Txn[Transaction Order],"&lt;="&amp;Q4293))</f>
      </c>
    </row>
    <row r="4294" spans="10:18" ht="15" customHeight="1" x14ac:dyDescent="0.15">
      <c r="J4294" s="246">
        <f>IF(OR(B4294="",C4294="",E4294=""),"",B4294&amp;":"&amp;C4294&amp;":"&amp;E4294)</f>
      </c>
      <c r="K4294" s="247">
        <f>IF(A4294="","",A4294*D4294)</f>
      </c>
      <c r="L4294" s="246">
        <f>IF(A4294="","",IF(OR(A4294=1,A4294=0),H4294,0))</f>
      </c>
      <c r="M4294" s="246">
        <f>IF(A4294="","",IF(A4294=-1,H4294,0))</f>
      </c>
      <c r="N4294">
        <f>IF(J4294="","",IF(E4294="SGD",1,IF(E4294="USD",Settings!$B$22,IF(E4294="HKD",Settings!$B$23,1))))</f>
      </c>
      <c r="O4294">
        <f>IF(OR(B4294="",C4294="",E4294=""),0,(IF(A4294=-1,H4294,0)-IF(OR(A4294=1,A4294=0),H4294,0)+IF(A4294=2,H4294,0))*IF(E4294="SGD",1,IF(E4294="USD",Settings!$B$22,IF(E4294="HKD",Settings!$B$23,1))))</f>
        <v>0</v>
      </c>
      <c r="P4294">
        <f>IF(OR(B4294="",C4294="",E4294=""),0,IF(A4294=2,H4294*IF(E4294="SGD",1,IF(E4294="USD",Settings!$B$22,IF(E4294="HKD",Settings!$B$23,1))),0))</f>
        <v>0</v>
      </c>
      <c r="Q4294" s="312">
        <f>IF(OR(J4294="",G4294=""),"",G4294+ROW()/1000000)</f>
      </c>
      <c r="R4294" s="247">
        <f>IF(Q4294="","",SUMIFS(Txn[Signed Units],Txn[Key],J4294,Txn[Transaction Order],"&lt;="&amp;Q4294))</f>
      </c>
    </row>
    <row r="4295" spans="10:18" ht="15" customHeight="1" x14ac:dyDescent="0.15">
      <c r="J4295" s="246">
        <f>IF(OR(B4295="",C4295="",E4295=""),"",B4295&amp;":"&amp;C4295&amp;":"&amp;E4295)</f>
      </c>
      <c r="K4295" s="247">
        <f>IF(A4295="","",A4295*D4295)</f>
      </c>
      <c r="L4295" s="246">
        <f>IF(A4295="","",IF(OR(A4295=1,A4295=0),H4295,0))</f>
      </c>
      <c r="M4295" s="246">
        <f>IF(A4295="","",IF(A4295=-1,H4295,0))</f>
      </c>
      <c r="N4295">
        <f>IF(J4295="","",IF(E4295="SGD",1,IF(E4295="USD",Settings!$B$22,IF(E4295="HKD",Settings!$B$23,1))))</f>
      </c>
      <c r="O4295">
        <f>IF(OR(B4295="",C4295="",E4295=""),0,(IF(A4295=-1,H4295,0)-IF(OR(A4295=1,A4295=0),H4295,0)+IF(A4295=2,H4295,0))*IF(E4295="SGD",1,IF(E4295="USD",Settings!$B$22,IF(E4295="HKD",Settings!$B$23,1))))</f>
        <v>0</v>
      </c>
      <c r="P4295">
        <f>IF(OR(B4295="",C4295="",E4295=""),0,IF(A4295=2,H4295*IF(E4295="SGD",1,IF(E4295="USD",Settings!$B$22,IF(E4295="HKD",Settings!$B$23,1))),0))</f>
        <v>0</v>
      </c>
      <c r="Q4295" s="312">
        <f>IF(OR(J4295="",G4295=""),"",G4295+ROW()/1000000)</f>
      </c>
      <c r="R4295" s="247">
        <f>IF(Q4295="","",SUMIFS(Txn[Signed Units],Txn[Key],J4295,Txn[Transaction Order],"&lt;="&amp;Q4295))</f>
      </c>
    </row>
    <row r="4296" spans="10:18" ht="15" customHeight="1" x14ac:dyDescent="0.15">
      <c r="J4296" s="246">
        <f>IF(OR(B4296="",C4296="",E4296=""),"",B4296&amp;":"&amp;C4296&amp;":"&amp;E4296)</f>
      </c>
      <c r="K4296" s="247">
        <f>IF(A4296="","",A4296*D4296)</f>
      </c>
      <c r="L4296" s="246">
        <f>IF(A4296="","",IF(OR(A4296=1,A4296=0),H4296,0))</f>
      </c>
      <c r="M4296" s="246">
        <f>IF(A4296="","",IF(A4296=-1,H4296,0))</f>
      </c>
      <c r="N4296">
        <f>IF(J4296="","",IF(E4296="SGD",1,IF(E4296="USD",Settings!$B$22,IF(E4296="HKD",Settings!$B$23,1))))</f>
      </c>
      <c r="O4296">
        <f>IF(OR(B4296="",C4296="",E4296=""),0,(IF(A4296=-1,H4296,0)-IF(OR(A4296=1,A4296=0),H4296,0)+IF(A4296=2,H4296,0))*IF(E4296="SGD",1,IF(E4296="USD",Settings!$B$22,IF(E4296="HKD",Settings!$B$23,1))))</f>
        <v>0</v>
      </c>
      <c r="P4296">
        <f>IF(OR(B4296="",C4296="",E4296=""),0,IF(A4296=2,H4296*IF(E4296="SGD",1,IF(E4296="USD",Settings!$B$22,IF(E4296="HKD",Settings!$B$23,1))),0))</f>
        <v>0</v>
      </c>
      <c r="Q4296" s="312">
        <f>IF(OR(J4296="",G4296=""),"",G4296+ROW()/1000000)</f>
      </c>
      <c r="R4296" s="247">
        <f>IF(Q4296="","",SUMIFS(Txn[Signed Units],Txn[Key],J4296,Txn[Transaction Order],"&lt;="&amp;Q4296))</f>
      </c>
    </row>
    <row r="4297" spans="10:18" ht="15" customHeight="1" x14ac:dyDescent="0.15">
      <c r="J4297" s="246">
        <f>IF(OR(B4297="",C4297="",E4297=""),"",B4297&amp;":"&amp;C4297&amp;":"&amp;E4297)</f>
      </c>
      <c r="K4297" s="247">
        <f>IF(A4297="","",A4297*D4297)</f>
      </c>
      <c r="L4297" s="246">
        <f>IF(A4297="","",IF(OR(A4297=1,A4297=0),H4297,0))</f>
      </c>
      <c r="M4297" s="246">
        <f>IF(A4297="","",IF(A4297=-1,H4297,0))</f>
      </c>
      <c r="N4297">
        <f>IF(J4297="","",IF(E4297="SGD",1,IF(E4297="USD",Settings!$B$22,IF(E4297="HKD",Settings!$B$23,1))))</f>
      </c>
      <c r="O4297">
        <f>IF(OR(B4297="",C4297="",E4297=""),0,(IF(A4297=-1,H4297,0)-IF(OR(A4297=1,A4297=0),H4297,0)+IF(A4297=2,H4297,0))*IF(E4297="SGD",1,IF(E4297="USD",Settings!$B$22,IF(E4297="HKD",Settings!$B$23,1))))</f>
        <v>0</v>
      </c>
      <c r="P4297">
        <f>IF(OR(B4297="",C4297="",E4297=""),0,IF(A4297=2,H4297*IF(E4297="SGD",1,IF(E4297="USD",Settings!$B$22,IF(E4297="HKD",Settings!$B$23,1))),0))</f>
        <v>0</v>
      </c>
      <c r="Q4297" s="312">
        <f>IF(OR(J4297="",G4297=""),"",G4297+ROW()/1000000)</f>
      </c>
      <c r="R4297" s="247">
        <f>IF(Q4297="","",SUMIFS(Txn[Signed Units],Txn[Key],J4297,Txn[Transaction Order],"&lt;="&amp;Q4297))</f>
      </c>
    </row>
    <row r="4298" spans="10:18" ht="15" customHeight="1" x14ac:dyDescent="0.15">
      <c r="J4298" s="246">
        <f>IF(OR(B4298="",C4298="",E4298=""),"",B4298&amp;":"&amp;C4298&amp;":"&amp;E4298)</f>
      </c>
      <c r="K4298" s="247">
        <f>IF(A4298="","",A4298*D4298)</f>
      </c>
      <c r="L4298" s="246">
        <f>IF(A4298="","",IF(OR(A4298=1,A4298=0),H4298,0))</f>
      </c>
      <c r="M4298" s="246">
        <f>IF(A4298="","",IF(A4298=-1,H4298,0))</f>
      </c>
      <c r="N4298">
        <f>IF(J4298="","",IF(E4298="SGD",1,IF(E4298="USD",Settings!$B$22,IF(E4298="HKD",Settings!$B$23,1))))</f>
      </c>
      <c r="O4298">
        <f>IF(OR(B4298="",C4298="",E4298=""),0,(IF(A4298=-1,H4298,0)-IF(OR(A4298=1,A4298=0),H4298,0)+IF(A4298=2,H4298,0))*IF(E4298="SGD",1,IF(E4298="USD",Settings!$B$22,IF(E4298="HKD",Settings!$B$23,1))))</f>
        <v>0</v>
      </c>
      <c r="P4298">
        <f>IF(OR(B4298="",C4298="",E4298=""),0,IF(A4298=2,H4298*IF(E4298="SGD",1,IF(E4298="USD",Settings!$B$22,IF(E4298="HKD",Settings!$B$23,1))),0))</f>
        <v>0</v>
      </c>
      <c r="Q4298" s="312">
        <f>IF(OR(J4298="",G4298=""),"",G4298+ROW()/1000000)</f>
      </c>
      <c r="R4298" s="247">
        <f>IF(Q4298="","",SUMIFS(Txn[Signed Units],Txn[Key],J4298,Txn[Transaction Order],"&lt;="&amp;Q4298))</f>
      </c>
    </row>
    <row r="4299" spans="10:18" ht="15" customHeight="1" x14ac:dyDescent="0.15">
      <c r="J4299" s="246">
        <f>IF(OR(B4299="",C4299="",E4299=""),"",B4299&amp;":"&amp;C4299&amp;":"&amp;E4299)</f>
      </c>
      <c r="K4299" s="247">
        <f>IF(A4299="","",A4299*D4299)</f>
      </c>
      <c r="L4299" s="246">
        <f>IF(A4299="","",IF(OR(A4299=1,A4299=0),H4299,0))</f>
      </c>
      <c r="M4299" s="246">
        <f>IF(A4299="","",IF(A4299=-1,H4299,0))</f>
      </c>
      <c r="N4299">
        <f>IF(J4299="","",IF(E4299="SGD",1,IF(E4299="USD",Settings!$B$22,IF(E4299="HKD",Settings!$B$23,1))))</f>
      </c>
      <c r="O4299">
        <f>IF(OR(B4299="",C4299="",E4299=""),0,(IF(A4299=-1,H4299,0)-IF(OR(A4299=1,A4299=0),H4299,0)+IF(A4299=2,H4299,0))*IF(E4299="SGD",1,IF(E4299="USD",Settings!$B$22,IF(E4299="HKD",Settings!$B$23,1))))</f>
        <v>0</v>
      </c>
      <c r="P4299">
        <f>IF(OR(B4299="",C4299="",E4299=""),0,IF(A4299=2,H4299*IF(E4299="SGD",1,IF(E4299="USD",Settings!$B$22,IF(E4299="HKD",Settings!$B$23,1))),0))</f>
        <v>0</v>
      </c>
      <c r="Q4299" s="312">
        <f>IF(OR(J4299="",G4299=""),"",G4299+ROW()/1000000)</f>
      </c>
      <c r="R4299" s="247">
        <f>IF(Q4299="","",SUMIFS(Txn[Signed Units],Txn[Key],J4299,Txn[Transaction Order],"&lt;="&amp;Q4299))</f>
      </c>
    </row>
    <row r="4300" spans="10:18" ht="15" customHeight="1" x14ac:dyDescent="0.15">
      <c r="J4300" s="246">
        <f>IF(OR(B4300="",C4300="",E4300=""),"",B4300&amp;":"&amp;C4300&amp;":"&amp;E4300)</f>
      </c>
      <c r="K4300" s="247">
        <f>IF(A4300="","",A4300*D4300)</f>
      </c>
      <c r="L4300" s="246">
        <f>IF(A4300="","",IF(OR(A4300=1,A4300=0),H4300,0))</f>
      </c>
      <c r="M4300" s="246">
        <f>IF(A4300="","",IF(A4300=-1,H4300,0))</f>
      </c>
      <c r="N4300">
        <f>IF(J4300="","",IF(E4300="SGD",1,IF(E4300="USD",Settings!$B$22,IF(E4300="HKD",Settings!$B$23,1))))</f>
      </c>
      <c r="O4300">
        <f>IF(OR(B4300="",C4300="",E4300=""),0,(IF(A4300=-1,H4300,0)-IF(OR(A4300=1,A4300=0),H4300,0)+IF(A4300=2,H4300,0))*IF(E4300="SGD",1,IF(E4300="USD",Settings!$B$22,IF(E4300="HKD",Settings!$B$23,1))))</f>
        <v>0</v>
      </c>
      <c r="P4300">
        <f>IF(OR(B4300="",C4300="",E4300=""),0,IF(A4300=2,H4300*IF(E4300="SGD",1,IF(E4300="USD",Settings!$B$22,IF(E4300="HKD",Settings!$B$23,1))),0))</f>
        <v>0</v>
      </c>
      <c r="Q4300" s="312">
        <f>IF(OR(J4300="",G4300=""),"",G4300+ROW()/1000000)</f>
      </c>
      <c r="R4300" s="247">
        <f>IF(Q4300="","",SUMIFS(Txn[Signed Units],Txn[Key],J4300,Txn[Transaction Order],"&lt;="&amp;Q4300))</f>
      </c>
    </row>
    <row r="4301" spans="10:18" ht="15" customHeight="1" x14ac:dyDescent="0.15">
      <c r="J4301" s="246">
        <f>IF(OR(B4301="",C4301="",E4301=""),"",B4301&amp;":"&amp;C4301&amp;":"&amp;E4301)</f>
      </c>
      <c r="K4301" s="247">
        <f>IF(A4301="","",A4301*D4301)</f>
      </c>
      <c r="L4301" s="246">
        <f>IF(A4301="","",IF(OR(A4301=1,A4301=0),H4301,0))</f>
      </c>
      <c r="M4301" s="246">
        <f>IF(A4301="","",IF(A4301=-1,H4301,0))</f>
      </c>
      <c r="N4301">
        <f>IF(J4301="","",IF(E4301="SGD",1,IF(E4301="USD",Settings!$B$22,IF(E4301="HKD",Settings!$B$23,1))))</f>
      </c>
      <c r="O4301">
        <f>IF(OR(B4301="",C4301="",E4301=""),0,(IF(A4301=-1,H4301,0)-IF(OR(A4301=1,A4301=0),H4301,0)+IF(A4301=2,H4301,0))*IF(E4301="SGD",1,IF(E4301="USD",Settings!$B$22,IF(E4301="HKD",Settings!$B$23,1))))</f>
        <v>0</v>
      </c>
      <c r="P4301">
        <f>IF(OR(B4301="",C4301="",E4301=""),0,IF(A4301=2,H4301*IF(E4301="SGD",1,IF(E4301="USD",Settings!$B$22,IF(E4301="HKD",Settings!$B$23,1))),0))</f>
        <v>0</v>
      </c>
      <c r="Q4301" s="312">
        <f>IF(OR(J4301="",G4301=""),"",G4301+ROW()/1000000)</f>
      </c>
      <c r="R4301" s="247">
        <f>IF(Q4301="","",SUMIFS(Txn[Signed Units],Txn[Key],J4301,Txn[Transaction Order],"&lt;="&amp;Q4301))</f>
      </c>
    </row>
    <row r="4302" spans="10:18" ht="15" customHeight="1" x14ac:dyDescent="0.15">
      <c r="J4302" s="246">
        <f>IF(OR(B4302="",C4302="",E4302=""),"",B4302&amp;":"&amp;C4302&amp;":"&amp;E4302)</f>
      </c>
      <c r="K4302" s="247">
        <f>IF(A4302="","",A4302*D4302)</f>
      </c>
      <c r="L4302" s="246">
        <f>IF(A4302="","",IF(OR(A4302=1,A4302=0),H4302,0))</f>
      </c>
      <c r="M4302" s="246">
        <f>IF(A4302="","",IF(A4302=-1,H4302,0))</f>
      </c>
      <c r="N4302">
        <f>IF(J4302="","",IF(E4302="SGD",1,IF(E4302="USD",Settings!$B$22,IF(E4302="HKD",Settings!$B$23,1))))</f>
      </c>
      <c r="O4302">
        <f>IF(OR(B4302="",C4302="",E4302=""),0,(IF(A4302=-1,H4302,0)-IF(OR(A4302=1,A4302=0),H4302,0)+IF(A4302=2,H4302,0))*IF(E4302="SGD",1,IF(E4302="USD",Settings!$B$22,IF(E4302="HKD",Settings!$B$23,1))))</f>
        <v>0</v>
      </c>
      <c r="P4302">
        <f>IF(OR(B4302="",C4302="",E4302=""),0,IF(A4302=2,H4302*IF(E4302="SGD",1,IF(E4302="USD",Settings!$B$22,IF(E4302="HKD",Settings!$B$23,1))),0))</f>
        <v>0</v>
      </c>
      <c r="Q4302" s="312">
        <f>IF(OR(J4302="",G4302=""),"",G4302+ROW()/1000000)</f>
      </c>
      <c r="R4302" s="247">
        <f>IF(Q4302="","",SUMIFS(Txn[Signed Units],Txn[Key],J4302,Txn[Transaction Order],"&lt;="&amp;Q4302))</f>
      </c>
    </row>
    <row r="4303" spans="10:18" ht="15" customHeight="1" x14ac:dyDescent="0.15">
      <c r="J4303" s="246">
        <f>IF(OR(B4303="",C4303="",E4303=""),"",B4303&amp;":"&amp;C4303&amp;":"&amp;E4303)</f>
      </c>
      <c r="K4303" s="247">
        <f>IF(A4303="","",A4303*D4303)</f>
      </c>
      <c r="L4303" s="246">
        <f>IF(A4303="","",IF(OR(A4303=1,A4303=0),H4303,0))</f>
      </c>
      <c r="M4303" s="246">
        <f>IF(A4303="","",IF(A4303=-1,H4303,0))</f>
      </c>
      <c r="N4303">
        <f>IF(J4303="","",IF(E4303="SGD",1,IF(E4303="USD",Settings!$B$22,IF(E4303="HKD",Settings!$B$23,1))))</f>
      </c>
      <c r="O4303">
        <f>IF(OR(B4303="",C4303="",E4303=""),0,(IF(A4303=-1,H4303,0)-IF(OR(A4303=1,A4303=0),H4303,0)+IF(A4303=2,H4303,0))*IF(E4303="SGD",1,IF(E4303="USD",Settings!$B$22,IF(E4303="HKD",Settings!$B$23,1))))</f>
        <v>0</v>
      </c>
      <c r="P4303">
        <f>IF(OR(B4303="",C4303="",E4303=""),0,IF(A4303=2,H4303*IF(E4303="SGD",1,IF(E4303="USD",Settings!$B$22,IF(E4303="HKD",Settings!$B$23,1))),0))</f>
        <v>0</v>
      </c>
      <c r="Q4303" s="312">
        <f>IF(OR(J4303="",G4303=""),"",G4303+ROW()/1000000)</f>
      </c>
      <c r="R4303" s="247">
        <f>IF(Q4303="","",SUMIFS(Txn[Signed Units],Txn[Key],J4303,Txn[Transaction Order],"&lt;="&amp;Q4303))</f>
      </c>
    </row>
    <row r="4304" spans="10:18" ht="15" customHeight="1" x14ac:dyDescent="0.15">
      <c r="J4304" s="246">
        <f>IF(OR(B4304="",C4304="",E4304=""),"",B4304&amp;":"&amp;C4304&amp;":"&amp;E4304)</f>
      </c>
      <c r="K4304" s="247">
        <f>IF(A4304="","",A4304*D4304)</f>
      </c>
      <c r="L4304" s="246">
        <f>IF(A4304="","",IF(OR(A4304=1,A4304=0),H4304,0))</f>
      </c>
      <c r="M4304" s="246">
        <f>IF(A4304="","",IF(A4304=-1,H4304,0))</f>
      </c>
      <c r="N4304">
        <f>IF(J4304="","",IF(E4304="SGD",1,IF(E4304="USD",Settings!$B$22,IF(E4304="HKD",Settings!$B$23,1))))</f>
      </c>
      <c r="O4304">
        <f>IF(OR(B4304="",C4304="",E4304=""),0,(IF(A4304=-1,H4304,0)-IF(OR(A4304=1,A4304=0),H4304,0)+IF(A4304=2,H4304,0))*IF(E4304="SGD",1,IF(E4304="USD",Settings!$B$22,IF(E4304="HKD",Settings!$B$23,1))))</f>
        <v>0</v>
      </c>
      <c r="P4304">
        <f>IF(OR(B4304="",C4304="",E4304=""),0,IF(A4304=2,H4304*IF(E4304="SGD",1,IF(E4304="USD",Settings!$B$22,IF(E4304="HKD",Settings!$B$23,1))),0))</f>
        <v>0</v>
      </c>
      <c r="Q4304" s="312">
        <f>IF(OR(J4304="",G4304=""),"",G4304+ROW()/1000000)</f>
      </c>
      <c r="R4304" s="247">
        <f>IF(Q4304="","",SUMIFS(Txn[Signed Units],Txn[Key],J4304,Txn[Transaction Order],"&lt;="&amp;Q4304))</f>
      </c>
    </row>
    <row r="4305" spans="10:18" ht="15" customHeight="1" x14ac:dyDescent="0.15">
      <c r="J4305" s="246">
        <f>IF(OR(B4305="",C4305="",E4305=""),"",B4305&amp;":"&amp;C4305&amp;":"&amp;E4305)</f>
      </c>
      <c r="K4305" s="247">
        <f>IF(A4305="","",A4305*D4305)</f>
      </c>
      <c r="L4305" s="246">
        <f>IF(A4305="","",IF(OR(A4305=1,A4305=0),H4305,0))</f>
      </c>
      <c r="M4305" s="246">
        <f>IF(A4305="","",IF(A4305=-1,H4305,0))</f>
      </c>
      <c r="N4305">
        <f>IF(J4305="","",IF(E4305="SGD",1,IF(E4305="USD",Settings!$B$22,IF(E4305="HKD",Settings!$B$23,1))))</f>
      </c>
      <c r="O4305">
        <f>IF(OR(B4305="",C4305="",E4305=""),0,(IF(A4305=-1,H4305,0)-IF(OR(A4305=1,A4305=0),H4305,0)+IF(A4305=2,H4305,0))*IF(E4305="SGD",1,IF(E4305="USD",Settings!$B$22,IF(E4305="HKD",Settings!$B$23,1))))</f>
        <v>0</v>
      </c>
      <c r="P4305">
        <f>IF(OR(B4305="",C4305="",E4305=""),0,IF(A4305=2,H4305*IF(E4305="SGD",1,IF(E4305="USD",Settings!$B$22,IF(E4305="HKD",Settings!$B$23,1))),0))</f>
        <v>0</v>
      </c>
      <c r="Q4305" s="312">
        <f>IF(OR(J4305="",G4305=""),"",G4305+ROW()/1000000)</f>
      </c>
      <c r="R4305" s="247">
        <f>IF(Q4305="","",SUMIFS(Txn[Signed Units],Txn[Key],J4305,Txn[Transaction Order],"&lt;="&amp;Q4305))</f>
      </c>
    </row>
    <row r="4306" spans="10:18" ht="15" customHeight="1" x14ac:dyDescent="0.15">
      <c r="J4306" s="246">
        <f>IF(OR(B4306="",C4306="",E4306=""),"",B4306&amp;":"&amp;C4306&amp;":"&amp;E4306)</f>
      </c>
      <c r="K4306" s="247">
        <f>IF(A4306="","",A4306*D4306)</f>
      </c>
      <c r="L4306" s="246">
        <f>IF(A4306="","",IF(OR(A4306=1,A4306=0),H4306,0))</f>
      </c>
      <c r="M4306" s="246">
        <f>IF(A4306="","",IF(A4306=-1,H4306,0))</f>
      </c>
      <c r="N4306">
        <f>IF(J4306="","",IF(E4306="SGD",1,IF(E4306="USD",Settings!$B$22,IF(E4306="HKD",Settings!$B$23,1))))</f>
      </c>
      <c r="O4306">
        <f>IF(OR(B4306="",C4306="",E4306=""),0,(IF(A4306=-1,H4306,0)-IF(OR(A4306=1,A4306=0),H4306,0)+IF(A4306=2,H4306,0))*IF(E4306="SGD",1,IF(E4306="USD",Settings!$B$22,IF(E4306="HKD",Settings!$B$23,1))))</f>
        <v>0</v>
      </c>
      <c r="P4306">
        <f>IF(OR(B4306="",C4306="",E4306=""),0,IF(A4306=2,H4306*IF(E4306="SGD",1,IF(E4306="USD",Settings!$B$22,IF(E4306="HKD",Settings!$B$23,1))),0))</f>
        <v>0</v>
      </c>
      <c r="Q4306" s="312">
        <f>IF(OR(J4306="",G4306=""),"",G4306+ROW()/1000000)</f>
      </c>
      <c r="R4306" s="247">
        <f>IF(Q4306="","",SUMIFS(Txn[Signed Units],Txn[Key],J4306,Txn[Transaction Order],"&lt;="&amp;Q4306))</f>
      </c>
    </row>
    <row r="4307" spans="10:18" ht="15" customHeight="1" x14ac:dyDescent="0.15">
      <c r="J4307" s="246">
        <f>IF(OR(B4307="",C4307="",E4307=""),"",B4307&amp;":"&amp;C4307&amp;":"&amp;E4307)</f>
      </c>
      <c r="K4307" s="247">
        <f>IF(A4307="","",A4307*D4307)</f>
      </c>
      <c r="L4307" s="246">
        <f>IF(A4307="","",IF(OR(A4307=1,A4307=0),H4307,0))</f>
      </c>
      <c r="M4307" s="246">
        <f>IF(A4307="","",IF(A4307=-1,H4307,0))</f>
      </c>
      <c r="N4307">
        <f>IF(J4307="","",IF(E4307="SGD",1,IF(E4307="USD",Settings!$B$22,IF(E4307="HKD",Settings!$B$23,1))))</f>
      </c>
      <c r="O4307">
        <f>IF(OR(B4307="",C4307="",E4307=""),0,(IF(A4307=-1,H4307,0)-IF(OR(A4307=1,A4307=0),H4307,0)+IF(A4307=2,H4307,0))*IF(E4307="SGD",1,IF(E4307="USD",Settings!$B$22,IF(E4307="HKD",Settings!$B$23,1))))</f>
        <v>0</v>
      </c>
      <c r="P4307">
        <f>IF(OR(B4307="",C4307="",E4307=""),0,IF(A4307=2,H4307*IF(E4307="SGD",1,IF(E4307="USD",Settings!$B$22,IF(E4307="HKD",Settings!$B$23,1))),0))</f>
        <v>0</v>
      </c>
      <c r="Q4307" s="312">
        <f>IF(OR(J4307="",G4307=""),"",G4307+ROW()/1000000)</f>
      </c>
      <c r="R4307" s="247">
        <f>IF(Q4307="","",SUMIFS(Txn[Signed Units],Txn[Key],J4307,Txn[Transaction Order],"&lt;="&amp;Q4307))</f>
      </c>
    </row>
    <row r="4308" spans="10:18" ht="15" customHeight="1" x14ac:dyDescent="0.15">
      <c r="J4308" s="246">
        <f>IF(OR(B4308="",C4308="",E4308=""),"",B4308&amp;":"&amp;C4308&amp;":"&amp;E4308)</f>
      </c>
      <c r="K4308" s="247">
        <f>IF(A4308="","",A4308*D4308)</f>
      </c>
      <c r="L4308" s="246">
        <f>IF(A4308="","",IF(OR(A4308=1,A4308=0),H4308,0))</f>
      </c>
      <c r="M4308" s="246">
        <f>IF(A4308="","",IF(A4308=-1,H4308,0))</f>
      </c>
      <c r="N4308">
        <f>IF(J4308="","",IF(E4308="SGD",1,IF(E4308="USD",Settings!$B$22,IF(E4308="HKD",Settings!$B$23,1))))</f>
      </c>
      <c r="O4308">
        <f>IF(OR(B4308="",C4308="",E4308=""),0,(IF(A4308=-1,H4308,0)-IF(OR(A4308=1,A4308=0),H4308,0)+IF(A4308=2,H4308,0))*IF(E4308="SGD",1,IF(E4308="USD",Settings!$B$22,IF(E4308="HKD",Settings!$B$23,1))))</f>
        <v>0</v>
      </c>
      <c r="P4308">
        <f>IF(OR(B4308="",C4308="",E4308=""),0,IF(A4308=2,H4308*IF(E4308="SGD",1,IF(E4308="USD",Settings!$B$22,IF(E4308="HKD",Settings!$B$23,1))),0))</f>
        <v>0</v>
      </c>
      <c r="Q4308" s="312">
        <f>IF(OR(J4308="",G4308=""),"",G4308+ROW()/1000000)</f>
      </c>
      <c r="R4308" s="247">
        <f>IF(Q4308="","",SUMIFS(Txn[Signed Units],Txn[Key],J4308,Txn[Transaction Order],"&lt;="&amp;Q4308))</f>
      </c>
    </row>
    <row r="4309" spans="10:18" ht="15" customHeight="1" x14ac:dyDescent="0.15">
      <c r="J4309" s="246">
        <f>IF(OR(B4309="",C4309="",E4309=""),"",B4309&amp;":"&amp;C4309&amp;":"&amp;E4309)</f>
      </c>
      <c r="K4309" s="247">
        <f>IF(A4309="","",A4309*D4309)</f>
      </c>
      <c r="L4309" s="246">
        <f>IF(A4309="","",IF(OR(A4309=1,A4309=0),H4309,0))</f>
      </c>
      <c r="M4309" s="246">
        <f>IF(A4309="","",IF(A4309=-1,H4309,0))</f>
      </c>
      <c r="N4309">
        <f>IF(J4309="","",IF(E4309="SGD",1,IF(E4309="USD",Settings!$B$22,IF(E4309="HKD",Settings!$B$23,1))))</f>
      </c>
      <c r="O4309">
        <f>IF(OR(B4309="",C4309="",E4309=""),0,(IF(A4309=-1,H4309,0)-IF(OR(A4309=1,A4309=0),H4309,0)+IF(A4309=2,H4309,0))*IF(E4309="SGD",1,IF(E4309="USD",Settings!$B$22,IF(E4309="HKD",Settings!$B$23,1))))</f>
        <v>0</v>
      </c>
      <c r="P4309">
        <f>IF(OR(B4309="",C4309="",E4309=""),0,IF(A4309=2,H4309*IF(E4309="SGD",1,IF(E4309="USD",Settings!$B$22,IF(E4309="HKD",Settings!$B$23,1))),0))</f>
        <v>0</v>
      </c>
      <c r="Q4309" s="312">
        <f>IF(OR(J4309="",G4309=""),"",G4309+ROW()/1000000)</f>
      </c>
      <c r="R4309" s="247">
        <f>IF(Q4309="","",SUMIFS(Txn[Signed Units],Txn[Key],J4309,Txn[Transaction Order],"&lt;="&amp;Q4309))</f>
      </c>
    </row>
    <row r="4310" spans="10:18" ht="15" customHeight="1" x14ac:dyDescent="0.15">
      <c r="J4310" s="246">
        <f>IF(OR(B4310="",C4310="",E4310=""),"",B4310&amp;":"&amp;C4310&amp;":"&amp;E4310)</f>
      </c>
      <c r="K4310" s="247">
        <f>IF(A4310="","",A4310*D4310)</f>
      </c>
      <c r="L4310" s="246">
        <f>IF(A4310="","",IF(OR(A4310=1,A4310=0),H4310,0))</f>
      </c>
      <c r="M4310" s="246">
        <f>IF(A4310="","",IF(A4310=-1,H4310,0))</f>
      </c>
      <c r="N4310">
        <f>IF(J4310="","",IF(E4310="SGD",1,IF(E4310="USD",Settings!$B$22,IF(E4310="HKD",Settings!$B$23,1))))</f>
      </c>
      <c r="O4310">
        <f>IF(OR(B4310="",C4310="",E4310=""),0,(IF(A4310=-1,H4310,0)-IF(OR(A4310=1,A4310=0),H4310,0)+IF(A4310=2,H4310,0))*IF(E4310="SGD",1,IF(E4310="USD",Settings!$B$22,IF(E4310="HKD",Settings!$B$23,1))))</f>
        <v>0</v>
      </c>
      <c r="P4310">
        <f>IF(OR(B4310="",C4310="",E4310=""),0,IF(A4310=2,H4310*IF(E4310="SGD",1,IF(E4310="USD",Settings!$B$22,IF(E4310="HKD",Settings!$B$23,1))),0))</f>
        <v>0</v>
      </c>
      <c r="Q4310" s="312">
        <f>IF(OR(J4310="",G4310=""),"",G4310+ROW()/1000000)</f>
      </c>
      <c r="R4310" s="247">
        <f>IF(Q4310="","",SUMIFS(Txn[Signed Units],Txn[Key],J4310,Txn[Transaction Order],"&lt;="&amp;Q4310))</f>
      </c>
    </row>
    <row r="4311" spans="10:18" ht="15" customHeight="1" x14ac:dyDescent="0.15">
      <c r="J4311" s="246">
        <f>IF(OR(B4311="",C4311="",E4311=""),"",B4311&amp;":"&amp;C4311&amp;":"&amp;E4311)</f>
      </c>
      <c r="K4311" s="247">
        <f>IF(A4311="","",A4311*D4311)</f>
      </c>
      <c r="L4311" s="246">
        <f>IF(A4311="","",IF(OR(A4311=1,A4311=0),H4311,0))</f>
      </c>
      <c r="M4311" s="246">
        <f>IF(A4311="","",IF(A4311=-1,H4311,0))</f>
      </c>
      <c r="N4311">
        <f>IF(J4311="","",IF(E4311="SGD",1,IF(E4311="USD",Settings!$B$22,IF(E4311="HKD",Settings!$B$23,1))))</f>
      </c>
      <c r="O4311">
        <f>IF(OR(B4311="",C4311="",E4311=""),0,(IF(A4311=-1,H4311,0)-IF(OR(A4311=1,A4311=0),H4311,0)+IF(A4311=2,H4311,0))*IF(E4311="SGD",1,IF(E4311="USD",Settings!$B$22,IF(E4311="HKD",Settings!$B$23,1))))</f>
        <v>0</v>
      </c>
      <c r="P4311">
        <f>IF(OR(B4311="",C4311="",E4311=""),0,IF(A4311=2,H4311*IF(E4311="SGD",1,IF(E4311="USD",Settings!$B$22,IF(E4311="HKD",Settings!$B$23,1))),0))</f>
        <v>0</v>
      </c>
      <c r="Q4311" s="312">
        <f>IF(OR(J4311="",G4311=""),"",G4311+ROW()/1000000)</f>
      </c>
      <c r="R4311" s="247">
        <f>IF(Q4311="","",SUMIFS(Txn[Signed Units],Txn[Key],J4311,Txn[Transaction Order],"&lt;="&amp;Q4311))</f>
      </c>
    </row>
    <row r="4312" spans="10:18" ht="15" customHeight="1" x14ac:dyDescent="0.15">
      <c r="J4312" s="246">
        <f>IF(OR(B4312="",C4312="",E4312=""),"",B4312&amp;":"&amp;C4312&amp;":"&amp;E4312)</f>
      </c>
      <c r="K4312" s="247">
        <f>IF(A4312="","",A4312*D4312)</f>
      </c>
      <c r="L4312" s="246">
        <f>IF(A4312="","",IF(OR(A4312=1,A4312=0),H4312,0))</f>
      </c>
      <c r="M4312" s="246">
        <f>IF(A4312="","",IF(A4312=-1,H4312,0))</f>
      </c>
      <c r="N4312">
        <f>IF(J4312="","",IF(E4312="SGD",1,IF(E4312="USD",Settings!$B$22,IF(E4312="HKD",Settings!$B$23,1))))</f>
      </c>
      <c r="O4312">
        <f>IF(OR(B4312="",C4312="",E4312=""),0,(IF(A4312=-1,H4312,0)-IF(OR(A4312=1,A4312=0),H4312,0)+IF(A4312=2,H4312,0))*IF(E4312="SGD",1,IF(E4312="USD",Settings!$B$22,IF(E4312="HKD",Settings!$B$23,1))))</f>
        <v>0</v>
      </c>
      <c r="P4312">
        <f>IF(OR(B4312="",C4312="",E4312=""),0,IF(A4312=2,H4312*IF(E4312="SGD",1,IF(E4312="USD",Settings!$B$22,IF(E4312="HKD",Settings!$B$23,1))),0))</f>
        <v>0</v>
      </c>
      <c r="Q4312" s="312">
        <f>IF(OR(J4312="",G4312=""),"",G4312+ROW()/1000000)</f>
      </c>
      <c r="R4312" s="247">
        <f>IF(Q4312="","",SUMIFS(Txn[Signed Units],Txn[Key],J4312,Txn[Transaction Order],"&lt;="&amp;Q4312))</f>
      </c>
    </row>
    <row r="4313" spans="10:18" ht="15" customHeight="1" x14ac:dyDescent="0.15">
      <c r="J4313" s="246">
        <f>IF(OR(B4313="",C4313="",E4313=""),"",B4313&amp;":"&amp;C4313&amp;":"&amp;E4313)</f>
      </c>
      <c r="K4313" s="247">
        <f>IF(A4313="","",A4313*D4313)</f>
      </c>
      <c r="L4313" s="246">
        <f>IF(A4313="","",IF(OR(A4313=1,A4313=0),H4313,0))</f>
      </c>
      <c r="M4313" s="246">
        <f>IF(A4313="","",IF(A4313=-1,H4313,0))</f>
      </c>
      <c r="N4313">
        <f>IF(J4313="","",IF(E4313="SGD",1,IF(E4313="USD",Settings!$B$22,IF(E4313="HKD",Settings!$B$23,1))))</f>
      </c>
      <c r="O4313">
        <f>IF(OR(B4313="",C4313="",E4313=""),0,(IF(A4313=-1,H4313,0)-IF(OR(A4313=1,A4313=0),H4313,0)+IF(A4313=2,H4313,0))*IF(E4313="SGD",1,IF(E4313="USD",Settings!$B$22,IF(E4313="HKD",Settings!$B$23,1))))</f>
        <v>0</v>
      </c>
      <c r="P4313">
        <f>IF(OR(B4313="",C4313="",E4313=""),0,IF(A4313=2,H4313*IF(E4313="SGD",1,IF(E4313="USD",Settings!$B$22,IF(E4313="HKD",Settings!$B$23,1))),0))</f>
        <v>0</v>
      </c>
      <c r="Q4313" s="312">
        <f>IF(OR(J4313="",G4313=""),"",G4313+ROW()/1000000)</f>
      </c>
      <c r="R4313" s="247">
        <f>IF(Q4313="","",SUMIFS(Txn[Signed Units],Txn[Key],J4313,Txn[Transaction Order],"&lt;="&amp;Q4313))</f>
      </c>
    </row>
    <row r="4314" spans="10:18" ht="15" customHeight="1" x14ac:dyDescent="0.15">
      <c r="J4314" s="246">
        <f>IF(OR(B4314="",C4314="",E4314=""),"",B4314&amp;":"&amp;C4314&amp;":"&amp;E4314)</f>
      </c>
      <c r="K4314" s="247">
        <f>IF(A4314="","",A4314*D4314)</f>
      </c>
      <c r="L4314" s="246">
        <f>IF(A4314="","",IF(OR(A4314=1,A4314=0),H4314,0))</f>
      </c>
      <c r="M4314" s="246">
        <f>IF(A4314="","",IF(A4314=-1,H4314,0))</f>
      </c>
      <c r="N4314">
        <f>IF(J4314="","",IF(E4314="SGD",1,IF(E4314="USD",Settings!$B$22,IF(E4314="HKD",Settings!$B$23,1))))</f>
      </c>
      <c r="O4314">
        <f>IF(OR(B4314="",C4314="",E4314=""),0,(IF(A4314=-1,H4314,0)-IF(OR(A4314=1,A4314=0),H4314,0)+IF(A4314=2,H4314,0))*IF(E4314="SGD",1,IF(E4314="USD",Settings!$B$22,IF(E4314="HKD",Settings!$B$23,1))))</f>
        <v>0</v>
      </c>
      <c r="P4314">
        <f>IF(OR(B4314="",C4314="",E4314=""),0,IF(A4314=2,H4314*IF(E4314="SGD",1,IF(E4314="USD",Settings!$B$22,IF(E4314="HKD",Settings!$B$23,1))),0))</f>
        <v>0</v>
      </c>
      <c r="Q4314" s="312">
        <f>IF(OR(J4314="",G4314=""),"",G4314+ROW()/1000000)</f>
      </c>
      <c r="R4314" s="247">
        <f>IF(Q4314="","",SUMIFS(Txn[Signed Units],Txn[Key],J4314,Txn[Transaction Order],"&lt;="&amp;Q4314))</f>
      </c>
    </row>
    <row r="4315" spans="10:18" ht="15" customHeight="1" x14ac:dyDescent="0.15">
      <c r="J4315" s="246">
        <f>IF(OR(B4315="",C4315="",E4315=""),"",B4315&amp;":"&amp;C4315&amp;":"&amp;E4315)</f>
      </c>
      <c r="K4315" s="247">
        <f>IF(A4315="","",A4315*D4315)</f>
      </c>
      <c r="L4315" s="246">
        <f>IF(A4315="","",IF(OR(A4315=1,A4315=0),H4315,0))</f>
      </c>
      <c r="M4315" s="246">
        <f>IF(A4315="","",IF(A4315=-1,H4315,0))</f>
      </c>
      <c r="N4315">
        <f>IF(J4315="","",IF(E4315="SGD",1,IF(E4315="USD",Settings!$B$22,IF(E4315="HKD",Settings!$B$23,1))))</f>
      </c>
      <c r="O4315">
        <f>IF(OR(B4315="",C4315="",E4315=""),0,(IF(A4315=-1,H4315,0)-IF(OR(A4315=1,A4315=0),H4315,0)+IF(A4315=2,H4315,0))*IF(E4315="SGD",1,IF(E4315="USD",Settings!$B$22,IF(E4315="HKD",Settings!$B$23,1))))</f>
        <v>0</v>
      </c>
      <c r="P4315">
        <f>IF(OR(B4315="",C4315="",E4315=""),0,IF(A4315=2,H4315*IF(E4315="SGD",1,IF(E4315="USD",Settings!$B$22,IF(E4315="HKD",Settings!$B$23,1))),0))</f>
        <v>0</v>
      </c>
      <c r="Q4315" s="312">
        <f>IF(OR(J4315="",G4315=""),"",G4315+ROW()/1000000)</f>
      </c>
      <c r="R4315" s="247">
        <f>IF(Q4315="","",SUMIFS(Txn[Signed Units],Txn[Key],J4315,Txn[Transaction Order],"&lt;="&amp;Q4315))</f>
      </c>
    </row>
    <row r="4316" spans="10:18" ht="15" customHeight="1" x14ac:dyDescent="0.15">
      <c r="J4316" s="246">
        <f>IF(OR(B4316="",C4316="",E4316=""),"",B4316&amp;":"&amp;C4316&amp;":"&amp;E4316)</f>
      </c>
      <c r="K4316" s="247">
        <f>IF(A4316="","",A4316*D4316)</f>
      </c>
      <c r="L4316" s="246">
        <f>IF(A4316="","",IF(OR(A4316=1,A4316=0),H4316,0))</f>
      </c>
      <c r="M4316" s="246">
        <f>IF(A4316="","",IF(A4316=-1,H4316,0))</f>
      </c>
      <c r="N4316">
        <f>IF(J4316="","",IF(E4316="SGD",1,IF(E4316="USD",Settings!$B$22,IF(E4316="HKD",Settings!$B$23,1))))</f>
      </c>
      <c r="O4316">
        <f>IF(OR(B4316="",C4316="",E4316=""),0,(IF(A4316=-1,H4316,0)-IF(OR(A4316=1,A4316=0),H4316,0)+IF(A4316=2,H4316,0))*IF(E4316="SGD",1,IF(E4316="USD",Settings!$B$22,IF(E4316="HKD",Settings!$B$23,1))))</f>
        <v>0</v>
      </c>
      <c r="P4316">
        <f>IF(OR(B4316="",C4316="",E4316=""),0,IF(A4316=2,H4316*IF(E4316="SGD",1,IF(E4316="USD",Settings!$B$22,IF(E4316="HKD",Settings!$B$23,1))),0))</f>
        <v>0</v>
      </c>
      <c r="Q4316" s="312">
        <f>IF(OR(J4316="",G4316=""),"",G4316+ROW()/1000000)</f>
      </c>
      <c r="R4316" s="247">
        <f>IF(Q4316="","",SUMIFS(Txn[Signed Units],Txn[Key],J4316,Txn[Transaction Order],"&lt;="&amp;Q4316))</f>
      </c>
    </row>
    <row r="4317" spans="10:18" ht="15" customHeight="1" x14ac:dyDescent="0.15">
      <c r="J4317" s="246">
        <f>IF(OR(B4317="",C4317="",E4317=""),"",B4317&amp;":"&amp;C4317&amp;":"&amp;E4317)</f>
      </c>
      <c r="K4317" s="247">
        <f>IF(A4317="","",A4317*D4317)</f>
      </c>
      <c r="L4317" s="246">
        <f>IF(A4317="","",IF(OR(A4317=1,A4317=0),H4317,0))</f>
      </c>
      <c r="M4317" s="246">
        <f>IF(A4317="","",IF(A4317=-1,H4317,0))</f>
      </c>
      <c r="N4317">
        <f>IF(J4317="","",IF(E4317="SGD",1,IF(E4317="USD",Settings!$B$22,IF(E4317="HKD",Settings!$B$23,1))))</f>
      </c>
      <c r="O4317">
        <f>IF(OR(B4317="",C4317="",E4317=""),0,(IF(A4317=-1,H4317,0)-IF(OR(A4317=1,A4317=0),H4317,0)+IF(A4317=2,H4317,0))*IF(E4317="SGD",1,IF(E4317="USD",Settings!$B$22,IF(E4317="HKD",Settings!$B$23,1))))</f>
        <v>0</v>
      </c>
      <c r="P4317">
        <f>IF(OR(B4317="",C4317="",E4317=""),0,IF(A4317=2,H4317*IF(E4317="SGD",1,IF(E4317="USD",Settings!$B$22,IF(E4317="HKD",Settings!$B$23,1))),0))</f>
        <v>0</v>
      </c>
      <c r="Q4317" s="312">
        <f>IF(OR(J4317="",G4317=""),"",G4317+ROW()/1000000)</f>
      </c>
      <c r="R4317" s="247">
        <f>IF(Q4317="","",SUMIFS(Txn[Signed Units],Txn[Key],J4317,Txn[Transaction Order],"&lt;="&amp;Q4317))</f>
      </c>
    </row>
    <row r="4318" spans="10:18" ht="15" customHeight="1" x14ac:dyDescent="0.15">
      <c r="J4318" s="246">
        <f>IF(OR(B4318="",C4318="",E4318=""),"",B4318&amp;":"&amp;C4318&amp;":"&amp;E4318)</f>
      </c>
      <c r="K4318" s="247">
        <f>IF(A4318="","",A4318*D4318)</f>
      </c>
      <c r="L4318" s="246">
        <f>IF(A4318="","",IF(OR(A4318=1,A4318=0),H4318,0))</f>
      </c>
      <c r="M4318" s="246">
        <f>IF(A4318="","",IF(A4318=-1,H4318,0))</f>
      </c>
      <c r="N4318">
        <f>IF(J4318="","",IF(E4318="SGD",1,IF(E4318="USD",Settings!$B$22,IF(E4318="HKD",Settings!$B$23,1))))</f>
      </c>
      <c r="O4318">
        <f>IF(OR(B4318="",C4318="",E4318=""),0,(IF(A4318=-1,H4318,0)-IF(OR(A4318=1,A4318=0),H4318,0)+IF(A4318=2,H4318,0))*IF(E4318="SGD",1,IF(E4318="USD",Settings!$B$22,IF(E4318="HKD",Settings!$B$23,1))))</f>
        <v>0</v>
      </c>
      <c r="P4318">
        <f>IF(OR(B4318="",C4318="",E4318=""),0,IF(A4318=2,H4318*IF(E4318="SGD",1,IF(E4318="USD",Settings!$B$22,IF(E4318="HKD",Settings!$B$23,1))),0))</f>
        <v>0</v>
      </c>
      <c r="Q4318" s="312">
        <f>IF(OR(J4318="",G4318=""),"",G4318+ROW()/1000000)</f>
      </c>
      <c r="R4318" s="247">
        <f>IF(Q4318="","",SUMIFS(Txn[Signed Units],Txn[Key],J4318,Txn[Transaction Order],"&lt;="&amp;Q4318))</f>
      </c>
    </row>
    <row r="4319" spans="10:18" ht="15" customHeight="1" x14ac:dyDescent="0.15">
      <c r="J4319" s="246">
        <f>IF(OR(B4319="",C4319="",E4319=""),"",B4319&amp;":"&amp;C4319&amp;":"&amp;E4319)</f>
      </c>
      <c r="K4319" s="247">
        <f>IF(A4319="","",A4319*D4319)</f>
      </c>
      <c r="L4319" s="246">
        <f>IF(A4319="","",IF(OR(A4319=1,A4319=0),H4319,0))</f>
      </c>
      <c r="M4319" s="246">
        <f>IF(A4319="","",IF(A4319=-1,H4319,0))</f>
      </c>
      <c r="N4319">
        <f>IF(J4319="","",IF(E4319="SGD",1,IF(E4319="USD",Settings!$B$22,IF(E4319="HKD",Settings!$B$23,1))))</f>
      </c>
      <c r="O4319">
        <f>IF(OR(B4319="",C4319="",E4319=""),0,(IF(A4319=-1,H4319,0)-IF(OR(A4319=1,A4319=0),H4319,0)+IF(A4319=2,H4319,0))*IF(E4319="SGD",1,IF(E4319="USD",Settings!$B$22,IF(E4319="HKD",Settings!$B$23,1))))</f>
        <v>0</v>
      </c>
      <c r="P4319">
        <f>IF(OR(B4319="",C4319="",E4319=""),0,IF(A4319=2,H4319*IF(E4319="SGD",1,IF(E4319="USD",Settings!$B$22,IF(E4319="HKD",Settings!$B$23,1))),0))</f>
        <v>0</v>
      </c>
      <c r="Q4319" s="312">
        <f>IF(OR(J4319="",G4319=""),"",G4319+ROW()/1000000)</f>
      </c>
      <c r="R4319" s="247">
        <f>IF(Q4319="","",SUMIFS(Txn[Signed Units],Txn[Key],J4319,Txn[Transaction Order],"&lt;="&amp;Q4319))</f>
      </c>
    </row>
    <row r="4320" spans="10:18" ht="15" customHeight="1" x14ac:dyDescent="0.15">
      <c r="J4320" s="246">
        <f>IF(OR(B4320="",C4320="",E4320=""),"",B4320&amp;":"&amp;C4320&amp;":"&amp;E4320)</f>
      </c>
      <c r="K4320" s="247">
        <f>IF(A4320="","",A4320*D4320)</f>
      </c>
      <c r="L4320" s="246">
        <f>IF(A4320="","",IF(OR(A4320=1,A4320=0),H4320,0))</f>
      </c>
      <c r="M4320" s="246">
        <f>IF(A4320="","",IF(A4320=-1,H4320,0))</f>
      </c>
      <c r="N4320">
        <f>IF(J4320="","",IF(E4320="SGD",1,IF(E4320="USD",Settings!$B$22,IF(E4320="HKD",Settings!$B$23,1))))</f>
      </c>
      <c r="O4320">
        <f>IF(OR(B4320="",C4320="",E4320=""),0,(IF(A4320=-1,H4320,0)-IF(OR(A4320=1,A4320=0),H4320,0)+IF(A4320=2,H4320,0))*IF(E4320="SGD",1,IF(E4320="USD",Settings!$B$22,IF(E4320="HKD",Settings!$B$23,1))))</f>
        <v>0</v>
      </c>
      <c r="P4320">
        <f>IF(OR(B4320="",C4320="",E4320=""),0,IF(A4320=2,H4320*IF(E4320="SGD",1,IF(E4320="USD",Settings!$B$22,IF(E4320="HKD",Settings!$B$23,1))),0))</f>
        <v>0</v>
      </c>
      <c r="Q4320" s="312">
        <f>IF(OR(J4320="",G4320=""),"",G4320+ROW()/1000000)</f>
      </c>
      <c r="R4320" s="247">
        <f>IF(Q4320="","",SUMIFS(Txn[Signed Units],Txn[Key],J4320,Txn[Transaction Order],"&lt;="&amp;Q4320))</f>
      </c>
    </row>
    <row r="4321" spans="10:18" ht="15" customHeight="1" x14ac:dyDescent="0.15">
      <c r="J4321" s="246">
        <f>IF(OR(B4321="",C4321="",E4321=""),"",B4321&amp;":"&amp;C4321&amp;":"&amp;E4321)</f>
      </c>
      <c r="K4321" s="247">
        <f>IF(A4321="","",A4321*D4321)</f>
      </c>
      <c r="L4321" s="246">
        <f>IF(A4321="","",IF(OR(A4321=1,A4321=0),H4321,0))</f>
      </c>
      <c r="M4321" s="246">
        <f>IF(A4321="","",IF(A4321=-1,H4321,0))</f>
      </c>
      <c r="N4321">
        <f>IF(J4321="","",IF(E4321="SGD",1,IF(E4321="USD",Settings!$B$22,IF(E4321="HKD",Settings!$B$23,1))))</f>
      </c>
      <c r="O4321">
        <f>IF(OR(B4321="",C4321="",E4321=""),0,(IF(A4321=-1,H4321,0)-IF(OR(A4321=1,A4321=0),H4321,0)+IF(A4321=2,H4321,0))*IF(E4321="SGD",1,IF(E4321="USD",Settings!$B$22,IF(E4321="HKD",Settings!$B$23,1))))</f>
        <v>0</v>
      </c>
      <c r="P4321">
        <f>IF(OR(B4321="",C4321="",E4321=""),0,IF(A4321=2,H4321*IF(E4321="SGD",1,IF(E4321="USD",Settings!$B$22,IF(E4321="HKD",Settings!$B$23,1))),0))</f>
        <v>0</v>
      </c>
      <c r="Q4321" s="312">
        <f>IF(OR(J4321="",G4321=""),"",G4321+ROW()/1000000)</f>
      </c>
      <c r="R4321" s="247">
        <f>IF(Q4321="","",SUMIFS(Txn[Signed Units],Txn[Key],J4321,Txn[Transaction Order],"&lt;="&amp;Q4321))</f>
      </c>
    </row>
    <row r="4322" spans="10:18" ht="15" customHeight="1" x14ac:dyDescent="0.15">
      <c r="J4322" s="246">
        <f>IF(OR(B4322="",C4322="",E4322=""),"",B4322&amp;":"&amp;C4322&amp;":"&amp;E4322)</f>
      </c>
      <c r="K4322" s="247">
        <f>IF(A4322="","",A4322*D4322)</f>
      </c>
      <c r="L4322" s="246">
        <f>IF(A4322="","",IF(OR(A4322=1,A4322=0),H4322,0))</f>
      </c>
      <c r="M4322" s="246">
        <f>IF(A4322="","",IF(A4322=-1,H4322,0))</f>
      </c>
      <c r="N4322">
        <f>IF(J4322="","",IF(E4322="SGD",1,IF(E4322="USD",Settings!$B$22,IF(E4322="HKD",Settings!$B$23,1))))</f>
      </c>
      <c r="O4322">
        <f>IF(OR(B4322="",C4322="",E4322=""),0,(IF(A4322=-1,H4322,0)-IF(OR(A4322=1,A4322=0),H4322,0)+IF(A4322=2,H4322,0))*IF(E4322="SGD",1,IF(E4322="USD",Settings!$B$22,IF(E4322="HKD",Settings!$B$23,1))))</f>
        <v>0</v>
      </c>
      <c r="P4322">
        <f>IF(OR(B4322="",C4322="",E4322=""),0,IF(A4322=2,H4322*IF(E4322="SGD",1,IF(E4322="USD",Settings!$B$22,IF(E4322="HKD",Settings!$B$23,1))),0))</f>
        <v>0</v>
      </c>
      <c r="Q4322" s="312">
        <f>IF(OR(J4322="",G4322=""),"",G4322+ROW()/1000000)</f>
      </c>
      <c r="R4322" s="247">
        <f>IF(Q4322="","",SUMIFS(Txn[Signed Units],Txn[Key],J4322,Txn[Transaction Order],"&lt;="&amp;Q4322))</f>
      </c>
    </row>
    <row r="4323" spans="10:18" ht="15" customHeight="1" x14ac:dyDescent="0.15">
      <c r="J4323" s="246">
        <f>IF(OR(B4323="",C4323="",E4323=""),"",B4323&amp;":"&amp;C4323&amp;":"&amp;E4323)</f>
      </c>
      <c r="K4323" s="247">
        <f>IF(A4323="","",A4323*D4323)</f>
      </c>
      <c r="L4323" s="246">
        <f>IF(A4323="","",IF(OR(A4323=1,A4323=0),H4323,0))</f>
      </c>
      <c r="M4323" s="246">
        <f>IF(A4323="","",IF(A4323=-1,H4323,0))</f>
      </c>
      <c r="N4323">
        <f>IF(J4323="","",IF(E4323="SGD",1,IF(E4323="USD",Settings!$B$22,IF(E4323="HKD",Settings!$B$23,1))))</f>
      </c>
      <c r="O4323">
        <f>IF(OR(B4323="",C4323="",E4323=""),0,(IF(A4323=-1,H4323,0)-IF(OR(A4323=1,A4323=0),H4323,0)+IF(A4323=2,H4323,0))*IF(E4323="SGD",1,IF(E4323="USD",Settings!$B$22,IF(E4323="HKD",Settings!$B$23,1))))</f>
        <v>0</v>
      </c>
      <c r="P4323">
        <f>IF(OR(B4323="",C4323="",E4323=""),0,IF(A4323=2,H4323*IF(E4323="SGD",1,IF(E4323="USD",Settings!$B$22,IF(E4323="HKD",Settings!$B$23,1))),0))</f>
        <v>0</v>
      </c>
      <c r="Q4323" s="312">
        <f>IF(OR(J4323="",G4323=""),"",G4323+ROW()/1000000)</f>
      </c>
      <c r="R4323" s="247">
        <f>IF(Q4323="","",SUMIFS(Txn[Signed Units],Txn[Key],J4323,Txn[Transaction Order],"&lt;="&amp;Q4323))</f>
      </c>
    </row>
    <row r="4324" spans="10:18" ht="15" customHeight="1" x14ac:dyDescent="0.15">
      <c r="J4324" s="246">
        <f>IF(OR(B4324="",C4324="",E4324=""),"",B4324&amp;":"&amp;C4324&amp;":"&amp;E4324)</f>
      </c>
      <c r="K4324" s="247">
        <f>IF(A4324="","",A4324*D4324)</f>
      </c>
      <c r="L4324" s="246">
        <f>IF(A4324="","",IF(OR(A4324=1,A4324=0),H4324,0))</f>
      </c>
      <c r="M4324" s="246">
        <f>IF(A4324="","",IF(A4324=-1,H4324,0))</f>
      </c>
      <c r="N4324">
        <f>IF(J4324="","",IF(E4324="SGD",1,IF(E4324="USD",Settings!$B$22,IF(E4324="HKD",Settings!$B$23,1))))</f>
      </c>
      <c r="O4324">
        <f>IF(OR(B4324="",C4324="",E4324=""),0,(IF(A4324=-1,H4324,0)-IF(OR(A4324=1,A4324=0),H4324,0)+IF(A4324=2,H4324,0))*IF(E4324="SGD",1,IF(E4324="USD",Settings!$B$22,IF(E4324="HKD",Settings!$B$23,1))))</f>
        <v>0</v>
      </c>
      <c r="P4324">
        <f>IF(OR(B4324="",C4324="",E4324=""),0,IF(A4324=2,H4324*IF(E4324="SGD",1,IF(E4324="USD",Settings!$B$22,IF(E4324="HKD",Settings!$B$23,1))),0))</f>
        <v>0</v>
      </c>
      <c r="Q4324" s="312">
        <f>IF(OR(J4324="",G4324=""),"",G4324+ROW()/1000000)</f>
      </c>
      <c r="R4324" s="247">
        <f>IF(Q4324="","",SUMIFS(Txn[Signed Units],Txn[Key],J4324,Txn[Transaction Order],"&lt;="&amp;Q4324))</f>
      </c>
    </row>
    <row r="4325" spans="10:18" ht="15" customHeight="1" x14ac:dyDescent="0.15">
      <c r="J4325" s="246">
        <f>IF(OR(B4325="",C4325="",E4325=""),"",B4325&amp;":"&amp;C4325&amp;":"&amp;E4325)</f>
      </c>
      <c r="K4325" s="247">
        <f>IF(A4325="","",A4325*D4325)</f>
      </c>
      <c r="L4325" s="246">
        <f>IF(A4325="","",IF(OR(A4325=1,A4325=0),H4325,0))</f>
      </c>
      <c r="M4325" s="246">
        <f>IF(A4325="","",IF(A4325=-1,H4325,0))</f>
      </c>
      <c r="N4325">
        <f>IF(J4325="","",IF(E4325="SGD",1,IF(E4325="USD",Settings!$B$22,IF(E4325="HKD",Settings!$B$23,1))))</f>
      </c>
      <c r="O4325">
        <f>IF(OR(B4325="",C4325="",E4325=""),0,(IF(A4325=-1,H4325,0)-IF(OR(A4325=1,A4325=0),H4325,0)+IF(A4325=2,H4325,0))*IF(E4325="SGD",1,IF(E4325="USD",Settings!$B$22,IF(E4325="HKD",Settings!$B$23,1))))</f>
        <v>0</v>
      </c>
      <c r="P4325">
        <f>IF(OR(B4325="",C4325="",E4325=""),0,IF(A4325=2,H4325*IF(E4325="SGD",1,IF(E4325="USD",Settings!$B$22,IF(E4325="HKD",Settings!$B$23,1))),0))</f>
        <v>0</v>
      </c>
      <c r="Q4325" s="312">
        <f>IF(OR(J4325="",G4325=""),"",G4325+ROW()/1000000)</f>
      </c>
      <c r="R4325" s="247">
        <f>IF(Q4325="","",SUMIFS(Txn[Signed Units],Txn[Key],J4325,Txn[Transaction Order],"&lt;="&amp;Q4325))</f>
      </c>
    </row>
    <row r="4326" spans="10:18" ht="15" customHeight="1" x14ac:dyDescent="0.15">
      <c r="J4326" s="246">
        <f>IF(OR(B4326="",C4326="",E4326=""),"",B4326&amp;":"&amp;C4326&amp;":"&amp;E4326)</f>
      </c>
      <c r="K4326" s="247">
        <f>IF(A4326="","",A4326*D4326)</f>
      </c>
      <c r="L4326" s="246">
        <f>IF(A4326="","",IF(OR(A4326=1,A4326=0),H4326,0))</f>
      </c>
      <c r="M4326" s="246">
        <f>IF(A4326="","",IF(A4326=-1,H4326,0))</f>
      </c>
      <c r="N4326">
        <f>IF(J4326="","",IF(E4326="SGD",1,IF(E4326="USD",Settings!$B$22,IF(E4326="HKD",Settings!$B$23,1))))</f>
      </c>
      <c r="O4326">
        <f>IF(OR(B4326="",C4326="",E4326=""),0,(IF(A4326=-1,H4326,0)-IF(OR(A4326=1,A4326=0),H4326,0)+IF(A4326=2,H4326,0))*IF(E4326="SGD",1,IF(E4326="USD",Settings!$B$22,IF(E4326="HKD",Settings!$B$23,1))))</f>
        <v>0</v>
      </c>
      <c r="P4326">
        <f>IF(OR(B4326="",C4326="",E4326=""),0,IF(A4326=2,H4326*IF(E4326="SGD",1,IF(E4326="USD",Settings!$B$22,IF(E4326="HKD",Settings!$B$23,1))),0))</f>
        <v>0</v>
      </c>
      <c r="Q4326" s="312">
        <f>IF(OR(J4326="",G4326=""),"",G4326+ROW()/1000000)</f>
      </c>
      <c r="R4326" s="247">
        <f>IF(Q4326="","",SUMIFS(Txn[Signed Units],Txn[Key],J4326,Txn[Transaction Order],"&lt;="&amp;Q4326))</f>
      </c>
    </row>
    <row r="4327" spans="10:18" ht="15" customHeight="1" x14ac:dyDescent="0.15">
      <c r="J4327" s="246">
        <f>IF(OR(B4327="",C4327="",E4327=""),"",B4327&amp;":"&amp;C4327&amp;":"&amp;E4327)</f>
      </c>
      <c r="K4327" s="247">
        <f>IF(A4327="","",A4327*D4327)</f>
      </c>
      <c r="L4327" s="246">
        <f>IF(A4327="","",IF(OR(A4327=1,A4327=0),H4327,0))</f>
      </c>
      <c r="M4327" s="246">
        <f>IF(A4327="","",IF(A4327=-1,H4327,0))</f>
      </c>
      <c r="N4327">
        <f>IF(J4327="","",IF(E4327="SGD",1,IF(E4327="USD",Settings!$B$22,IF(E4327="HKD",Settings!$B$23,1))))</f>
      </c>
      <c r="O4327">
        <f>IF(OR(B4327="",C4327="",E4327=""),0,(IF(A4327=-1,H4327,0)-IF(OR(A4327=1,A4327=0),H4327,0)+IF(A4327=2,H4327,0))*IF(E4327="SGD",1,IF(E4327="USD",Settings!$B$22,IF(E4327="HKD",Settings!$B$23,1))))</f>
        <v>0</v>
      </c>
      <c r="P4327">
        <f>IF(OR(B4327="",C4327="",E4327=""),0,IF(A4327=2,H4327*IF(E4327="SGD",1,IF(E4327="USD",Settings!$B$22,IF(E4327="HKD",Settings!$B$23,1))),0))</f>
        <v>0</v>
      </c>
      <c r="Q4327" s="312">
        <f>IF(OR(J4327="",G4327=""),"",G4327+ROW()/1000000)</f>
      </c>
      <c r="R4327" s="247">
        <f>IF(Q4327="","",SUMIFS(Txn[Signed Units],Txn[Key],J4327,Txn[Transaction Order],"&lt;="&amp;Q4327))</f>
      </c>
    </row>
    <row r="4328" spans="10:18" ht="15" customHeight="1" x14ac:dyDescent="0.15">
      <c r="J4328" s="246">
        <f>IF(OR(B4328="",C4328="",E4328=""),"",B4328&amp;":"&amp;C4328&amp;":"&amp;E4328)</f>
      </c>
      <c r="K4328" s="247">
        <f>IF(A4328="","",A4328*D4328)</f>
      </c>
      <c r="L4328" s="246">
        <f>IF(A4328="","",IF(OR(A4328=1,A4328=0),H4328,0))</f>
      </c>
      <c r="M4328" s="246">
        <f>IF(A4328="","",IF(A4328=-1,H4328,0))</f>
      </c>
      <c r="N4328">
        <f>IF(J4328="","",IF(E4328="SGD",1,IF(E4328="USD",Settings!$B$22,IF(E4328="HKD",Settings!$B$23,1))))</f>
      </c>
      <c r="O4328">
        <f>IF(OR(B4328="",C4328="",E4328=""),0,(IF(A4328=-1,H4328,0)-IF(OR(A4328=1,A4328=0),H4328,0)+IF(A4328=2,H4328,0))*IF(E4328="SGD",1,IF(E4328="USD",Settings!$B$22,IF(E4328="HKD",Settings!$B$23,1))))</f>
        <v>0</v>
      </c>
      <c r="P4328">
        <f>IF(OR(B4328="",C4328="",E4328=""),0,IF(A4328=2,H4328*IF(E4328="SGD",1,IF(E4328="USD",Settings!$B$22,IF(E4328="HKD",Settings!$B$23,1))),0))</f>
        <v>0</v>
      </c>
      <c r="Q4328" s="312">
        <f>IF(OR(J4328="",G4328=""),"",G4328+ROW()/1000000)</f>
      </c>
      <c r="R4328" s="247">
        <f>IF(Q4328="","",SUMIFS(Txn[Signed Units],Txn[Key],J4328,Txn[Transaction Order],"&lt;="&amp;Q4328))</f>
      </c>
    </row>
    <row r="4329" spans="10:18" ht="15" customHeight="1" x14ac:dyDescent="0.15">
      <c r="J4329" s="246">
        <f>IF(OR(B4329="",C4329="",E4329=""),"",B4329&amp;":"&amp;C4329&amp;":"&amp;E4329)</f>
      </c>
      <c r="K4329" s="247">
        <f>IF(A4329="","",A4329*D4329)</f>
      </c>
      <c r="L4329" s="246">
        <f>IF(A4329="","",IF(OR(A4329=1,A4329=0),H4329,0))</f>
      </c>
      <c r="M4329" s="246">
        <f>IF(A4329="","",IF(A4329=-1,H4329,0))</f>
      </c>
      <c r="N4329">
        <f>IF(J4329="","",IF(E4329="SGD",1,IF(E4329="USD",Settings!$B$22,IF(E4329="HKD",Settings!$B$23,1))))</f>
      </c>
      <c r="O4329">
        <f>IF(OR(B4329="",C4329="",E4329=""),0,(IF(A4329=-1,H4329,0)-IF(OR(A4329=1,A4329=0),H4329,0)+IF(A4329=2,H4329,0))*IF(E4329="SGD",1,IF(E4329="USD",Settings!$B$22,IF(E4329="HKD",Settings!$B$23,1))))</f>
        <v>0</v>
      </c>
      <c r="P4329">
        <f>IF(OR(B4329="",C4329="",E4329=""),0,IF(A4329=2,H4329*IF(E4329="SGD",1,IF(E4329="USD",Settings!$B$22,IF(E4329="HKD",Settings!$B$23,1))),0))</f>
        <v>0</v>
      </c>
      <c r="Q4329" s="312">
        <f>IF(OR(J4329="",G4329=""),"",G4329+ROW()/1000000)</f>
      </c>
      <c r="R4329" s="247">
        <f>IF(Q4329="","",SUMIFS(Txn[Signed Units],Txn[Key],J4329,Txn[Transaction Order],"&lt;="&amp;Q4329))</f>
      </c>
    </row>
    <row r="4330" spans="10:18" ht="15" customHeight="1" x14ac:dyDescent="0.15">
      <c r="J4330" s="246">
        <f>IF(OR(B4330="",C4330="",E4330=""),"",B4330&amp;":"&amp;C4330&amp;":"&amp;E4330)</f>
      </c>
      <c r="K4330" s="247">
        <f>IF(A4330="","",A4330*D4330)</f>
      </c>
      <c r="L4330" s="246">
        <f>IF(A4330="","",IF(OR(A4330=1,A4330=0),H4330,0))</f>
      </c>
      <c r="M4330" s="246">
        <f>IF(A4330="","",IF(A4330=-1,H4330,0))</f>
      </c>
      <c r="N4330">
        <f>IF(J4330="","",IF(E4330="SGD",1,IF(E4330="USD",Settings!$B$22,IF(E4330="HKD",Settings!$B$23,1))))</f>
      </c>
      <c r="O4330">
        <f>IF(OR(B4330="",C4330="",E4330=""),0,(IF(A4330=-1,H4330,0)-IF(OR(A4330=1,A4330=0),H4330,0)+IF(A4330=2,H4330,0))*IF(E4330="SGD",1,IF(E4330="USD",Settings!$B$22,IF(E4330="HKD",Settings!$B$23,1))))</f>
        <v>0</v>
      </c>
      <c r="P4330">
        <f>IF(OR(B4330="",C4330="",E4330=""),0,IF(A4330=2,H4330*IF(E4330="SGD",1,IF(E4330="USD",Settings!$B$22,IF(E4330="HKD",Settings!$B$23,1))),0))</f>
        <v>0</v>
      </c>
      <c r="Q4330" s="312">
        <f>IF(OR(J4330="",G4330=""),"",G4330+ROW()/1000000)</f>
      </c>
      <c r="R4330" s="247">
        <f>IF(Q4330="","",SUMIFS(Txn[Signed Units],Txn[Key],J4330,Txn[Transaction Order],"&lt;="&amp;Q4330))</f>
      </c>
    </row>
    <row r="4331" spans="10:18" ht="15" customHeight="1" x14ac:dyDescent="0.15">
      <c r="J4331" s="246">
        <f>IF(OR(B4331="",C4331="",E4331=""),"",B4331&amp;":"&amp;C4331&amp;":"&amp;E4331)</f>
      </c>
      <c r="K4331" s="247">
        <f>IF(A4331="","",A4331*D4331)</f>
      </c>
      <c r="L4331" s="246">
        <f>IF(A4331="","",IF(OR(A4331=1,A4331=0),H4331,0))</f>
      </c>
      <c r="M4331" s="246">
        <f>IF(A4331="","",IF(A4331=-1,H4331,0))</f>
      </c>
      <c r="N4331">
        <f>IF(J4331="","",IF(E4331="SGD",1,IF(E4331="USD",Settings!$B$22,IF(E4331="HKD",Settings!$B$23,1))))</f>
      </c>
      <c r="O4331">
        <f>IF(OR(B4331="",C4331="",E4331=""),0,(IF(A4331=-1,H4331,0)-IF(OR(A4331=1,A4331=0),H4331,0)+IF(A4331=2,H4331,0))*IF(E4331="SGD",1,IF(E4331="USD",Settings!$B$22,IF(E4331="HKD",Settings!$B$23,1))))</f>
        <v>0</v>
      </c>
      <c r="P4331">
        <f>IF(OR(B4331="",C4331="",E4331=""),0,IF(A4331=2,H4331*IF(E4331="SGD",1,IF(E4331="USD",Settings!$B$22,IF(E4331="HKD",Settings!$B$23,1))),0))</f>
        <v>0</v>
      </c>
      <c r="Q4331" s="312">
        <f>IF(OR(J4331="",G4331=""),"",G4331+ROW()/1000000)</f>
      </c>
      <c r="R4331" s="247">
        <f>IF(Q4331="","",SUMIFS(Txn[Signed Units],Txn[Key],J4331,Txn[Transaction Order],"&lt;="&amp;Q4331))</f>
      </c>
    </row>
    <row r="4332" spans="10:18" ht="15" customHeight="1" x14ac:dyDescent="0.15">
      <c r="J4332" s="246">
        <f>IF(OR(B4332="",C4332="",E4332=""),"",B4332&amp;":"&amp;C4332&amp;":"&amp;E4332)</f>
      </c>
      <c r="K4332" s="247">
        <f>IF(A4332="","",A4332*D4332)</f>
      </c>
      <c r="L4332" s="246">
        <f>IF(A4332="","",IF(OR(A4332=1,A4332=0),H4332,0))</f>
      </c>
      <c r="M4332" s="246">
        <f>IF(A4332="","",IF(A4332=-1,H4332,0))</f>
      </c>
      <c r="N4332">
        <f>IF(J4332="","",IF(E4332="SGD",1,IF(E4332="USD",Settings!$B$22,IF(E4332="HKD",Settings!$B$23,1))))</f>
      </c>
      <c r="O4332">
        <f>IF(OR(B4332="",C4332="",E4332=""),0,(IF(A4332=-1,H4332,0)-IF(OR(A4332=1,A4332=0),H4332,0)+IF(A4332=2,H4332,0))*IF(E4332="SGD",1,IF(E4332="USD",Settings!$B$22,IF(E4332="HKD",Settings!$B$23,1))))</f>
        <v>0</v>
      </c>
      <c r="P4332">
        <f>IF(OR(B4332="",C4332="",E4332=""),0,IF(A4332=2,H4332*IF(E4332="SGD",1,IF(E4332="USD",Settings!$B$22,IF(E4332="HKD",Settings!$B$23,1))),0))</f>
        <v>0</v>
      </c>
      <c r="Q4332" s="312">
        <f>IF(OR(J4332="",G4332=""),"",G4332+ROW()/1000000)</f>
      </c>
      <c r="R4332" s="247">
        <f>IF(Q4332="","",SUMIFS(Txn[Signed Units],Txn[Key],J4332,Txn[Transaction Order],"&lt;="&amp;Q4332))</f>
      </c>
    </row>
    <row r="4333" spans="10:18" ht="15" customHeight="1" x14ac:dyDescent="0.15">
      <c r="J4333" s="246">
        <f>IF(OR(B4333="",C4333="",E4333=""),"",B4333&amp;":"&amp;C4333&amp;":"&amp;E4333)</f>
      </c>
      <c r="K4333" s="247">
        <f>IF(A4333="","",A4333*D4333)</f>
      </c>
      <c r="L4333" s="246">
        <f>IF(A4333="","",IF(OR(A4333=1,A4333=0),H4333,0))</f>
      </c>
      <c r="M4333" s="246">
        <f>IF(A4333="","",IF(A4333=-1,H4333,0))</f>
      </c>
      <c r="N4333">
        <f>IF(J4333="","",IF(E4333="SGD",1,IF(E4333="USD",Settings!$B$22,IF(E4333="HKD",Settings!$B$23,1))))</f>
      </c>
      <c r="O4333">
        <f>IF(OR(B4333="",C4333="",E4333=""),0,(IF(A4333=-1,H4333,0)-IF(OR(A4333=1,A4333=0),H4333,0)+IF(A4333=2,H4333,0))*IF(E4333="SGD",1,IF(E4333="USD",Settings!$B$22,IF(E4333="HKD",Settings!$B$23,1))))</f>
        <v>0</v>
      </c>
      <c r="P4333">
        <f>IF(OR(B4333="",C4333="",E4333=""),0,IF(A4333=2,H4333*IF(E4333="SGD",1,IF(E4333="USD",Settings!$B$22,IF(E4333="HKD",Settings!$B$23,1))),0))</f>
        <v>0</v>
      </c>
      <c r="Q4333" s="312">
        <f>IF(OR(J4333="",G4333=""),"",G4333+ROW()/1000000)</f>
      </c>
      <c r="R4333" s="247">
        <f>IF(Q4333="","",SUMIFS(Txn[Signed Units],Txn[Key],J4333,Txn[Transaction Order],"&lt;="&amp;Q4333))</f>
      </c>
    </row>
    <row r="4334" spans="10:18" ht="15" customHeight="1" x14ac:dyDescent="0.15">
      <c r="J4334" s="246">
        <f>IF(OR(B4334="",C4334="",E4334=""),"",B4334&amp;":"&amp;C4334&amp;":"&amp;E4334)</f>
      </c>
      <c r="K4334" s="247">
        <f>IF(A4334="","",A4334*D4334)</f>
      </c>
      <c r="L4334" s="246">
        <f>IF(A4334="","",IF(OR(A4334=1,A4334=0),H4334,0))</f>
      </c>
      <c r="M4334" s="246">
        <f>IF(A4334="","",IF(A4334=-1,H4334,0))</f>
      </c>
      <c r="N4334">
        <f>IF(J4334="","",IF(E4334="SGD",1,IF(E4334="USD",Settings!$B$22,IF(E4334="HKD",Settings!$B$23,1))))</f>
      </c>
      <c r="O4334">
        <f>IF(OR(B4334="",C4334="",E4334=""),0,(IF(A4334=-1,H4334,0)-IF(OR(A4334=1,A4334=0),H4334,0)+IF(A4334=2,H4334,0))*IF(E4334="SGD",1,IF(E4334="USD",Settings!$B$22,IF(E4334="HKD",Settings!$B$23,1))))</f>
        <v>0</v>
      </c>
      <c r="P4334">
        <f>IF(OR(B4334="",C4334="",E4334=""),0,IF(A4334=2,H4334*IF(E4334="SGD",1,IF(E4334="USD",Settings!$B$22,IF(E4334="HKD",Settings!$B$23,1))),0))</f>
        <v>0</v>
      </c>
      <c r="Q4334" s="312">
        <f>IF(OR(J4334="",G4334=""),"",G4334+ROW()/1000000)</f>
      </c>
      <c r="R4334" s="247">
        <f>IF(Q4334="","",SUMIFS(Txn[Signed Units],Txn[Key],J4334,Txn[Transaction Order],"&lt;="&amp;Q4334))</f>
      </c>
    </row>
    <row r="4335" spans="10:18" ht="15" customHeight="1" x14ac:dyDescent="0.15">
      <c r="J4335" s="246">
        <f>IF(OR(B4335="",C4335="",E4335=""),"",B4335&amp;":"&amp;C4335&amp;":"&amp;E4335)</f>
      </c>
      <c r="K4335" s="247">
        <f>IF(A4335="","",A4335*D4335)</f>
      </c>
      <c r="L4335" s="246">
        <f>IF(A4335="","",IF(OR(A4335=1,A4335=0),H4335,0))</f>
      </c>
      <c r="M4335" s="246">
        <f>IF(A4335="","",IF(A4335=-1,H4335,0))</f>
      </c>
      <c r="N4335">
        <f>IF(J4335="","",IF(E4335="SGD",1,IF(E4335="USD",Settings!$B$22,IF(E4335="HKD",Settings!$B$23,1))))</f>
      </c>
      <c r="O4335">
        <f>IF(OR(B4335="",C4335="",E4335=""),0,(IF(A4335=-1,H4335,0)-IF(OR(A4335=1,A4335=0),H4335,0)+IF(A4335=2,H4335,0))*IF(E4335="SGD",1,IF(E4335="USD",Settings!$B$22,IF(E4335="HKD",Settings!$B$23,1))))</f>
        <v>0</v>
      </c>
      <c r="P4335">
        <f>IF(OR(B4335="",C4335="",E4335=""),0,IF(A4335=2,H4335*IF(E4335="SGD",1,IF(E4335="USD",Settings!$B$22,IF(E4335="HKD",Settings!$B$23,1))),0))</f>
        <v>0</v>
      </c>
      <c r="Q4335" s="312">
        <f>IF(OR(J4335="",G4335=""),"",G4335+ROW()/1000000)</f>
      </c>
      <c r="R4335" s="247">
        <f>IF(Q4335="","",SUMIFS(Txn[Signed Units],Txn[Key],J4335,Txn[Transaction Order],"&lt;="&amp;Q4335))</f>
      </c>
    </row>
    <row r="4336" spans="10:18" ht="15" customHeight="1" x14ac:dyDescent="0.15">
      <c r="J4336" s="246">
        <f>IF(OR(B4336="",C4336="",E4336=""),"",B4336&amp;":"&amp;C4336&amp;":"&amp;E4336)</f>
      </c>
      <c r="K4336" s="247">
        <f>IF(A4336="","",A4336*D4336)</f>
      </c>
      <c r="L4336" s="246">
        <f>IF(A4336="","",IF(OR(A4336=1,A4336=0),H4336,0))</f>
      </c>
      <c r="M4336" s="246">
        <f>IF(A4336="","",IF(A4336=-1,H4336,0))</f>
      </c>
      <c r="N4336">
        <f>IF(J4336="","",IF(E4336="SGD",1,IF(E4336="USD",Settings!$B$22,IF(E4336="HKD",Settings!$B$23,1))))</f>
      </c>
      <c r="O4336">
        <f>IF(OR(B4336="",C4336="",E4336=""),0,(IF(A4336=-1,H4336,0)-IF(OR(A4336=1,A4336=0),H4336,0)+IF(A4336=2,H4336,0))*IF(E4336="SGD",1,IF(E4336="USD",Settings!$B$22,IF(E4336="HKD",Settings!$B$23,1))))</f>
        <v>0</v>
      </c>
      <c r="P4336">
        <f>IF(OR(B4336="",C4336="",E4336=""),0,IF(A4336=2,H4336*IF(E4336="SGD",1,IF(E4336="USD",Settings!$B$22,IF(E4336="HKD",Settings!$B$23,1))),0))</f>
        <v>0</v>
      </c>
      <c r="Q4336" s="312">
        <f>IF(OR(J4336="",G4336=""),"",G4336+ROW()/1000000)</f>
      </c>
      <c r="R4336" s="247">
        <f>IF(Q4336="","",SUMIFS(Txn[Signed Units],Txn[Key],J4336,Txn[Transaction Order],"&lt;="&amp;Q4336))</f>
      </c>
    </row>
    <row r="4337" spans="10:18" ht="15" customHeight="1" x14ac:dyDescent="0.15">
      <c r="J4337" s="246">
        <f>IF(OR(B4337="",C4337="",E4337=""),"",B4337&amp;":"&amp;C4337&amp;":"&amp;E4337)</f>
      </c>
      <c r="K4337" s="247">
        <f>IF(A4337="","",A4337*D4337)</f>
      </c>
      <c r="L4337" s="246">
        <f>IF(A4337="","",IF(OR(A4337=1,A4337=0),H4337,0))</f>
      </c>
      <c r="M4337" s="246">
        <f>IF(A4337="","",IF(A4337=-1,H4337,0))</f>
      </c>
      <c r="N4337">
        <f>IF(J4337="","",IF(E4337="SGD",1,IF(E4337="USD",Settings!$B$22,IF(E4337="HKD",Settings!$B$23,1))))</f>
      </c>
      <c r="O4337">
        <f>IF(OR(B4337="",C4337="",E4337=""),0,(IF(A4337=-1,H4337,0)-IF(OR(A4337=1,A4337=0),H4337,0)+IF(A4337=2,H4337,0))*IF(E4337="SGD",1,IF(E4337="USD",Settings!$B$22,IF(E4337="HKD",Settings!$B$23,1))))</f>
        <v>0</v>
      </c>
      <c r="P4337">
        <f>IF(OR(B4337="",C4337="",E4337=""),0,IF(A4337=2,H4337*IF(E4337="SGD",1,IF(E4337="USD",Settings!$B$22,IF(E4337="HKD",Settings!$B$23,1))),0))</f>
        <v>0</v>
      </c>
      <c r="Q4337" s="312">
        <f>IF(OR(J4337="",G4337=""),"",G4337+ROW()/1000000)</f>
      </c>
      <c r="R4337" s="247">
        <f>IF(Q4337="","",SUMIFS(Txn[Signed Units],Txn[Key],J4337,Txn[Transaction Order],"&lt;="&amp;Q4337))</f>
      </c>
    </row>
    <row r="4338" spans="10:18" ht="15" customHeight="1" x14ac:dyDescent="0.15">
      <c r="J4338" s="246">
        <f>IF(OR(B4338="",C4338="",E4338=""),"",B4338&amp;":"&amp;C4338&amp;":"&amp;E4338)</f>
      </c>
      <c r="K4338" s="247">
        <f>IF(A4338="","",A4338*D4338)</f>
      </c>
      <c r="L4338" s="246">
        <f>IF(A4338="","",IF(OR(A4338=1,A4338=0),H4338,0))</f>
      </c>
      <c r="M4338" s="246">
        <f>IF(A4338="","",IF(A4338=-1,H4338,0))</f>
      </c>
      <c r="N4338">
        <f>IF(J4338="","",IF(E4338="SGD",1,IF(E4338="USD",Settings!$B$22,IF(E4338="HKD",Settings!$B$23,1))))</f>
      </c>
      <c r="O4338">
        <f>IF(OR(B4338="",C4338="",E4338=""),0,(IF(A4338=-1,H4338,0)-IF(OR(A4338=1,A4338=0),H4338,0)+IF(A4338=2,H4338,0))*IF(E4338="SGD",1,IF(E4338="USD",Settings!$B$22,IF(E4338="HKD",Settings!$B$23,1))))</f>
        <v>0</v>
      </c>
      <c r="P4338">
        <f>IF(OR(B4338="",C4338="",E4338=""),0,IF(A4338=2,H4338*IF(E4338="SGD",1,IF(E4338="USD",Settings!$B$22,IF(E4338="HKD",Settings!$B$23,1))),0))</f>
        <v>0</v>
      </c>
      <c r="Q4338" s="312">
        <f>IF(OR(J4338="",G4338=""),"",G4338+ROW()/1000000)</f>
      </c>
      <c r="R4338" s="247">
        <f>IF(Q4338="","",SUMIFS(Txn[Signed Units],Txn[Key],J4338,Txn[Transaction Order],"&lt;="&amp;Q4338))</f>
      </c>
    </row>
    <row r="4339" spans="10:18" ht="15" customHeight="1" x14ac:dyDescent="0.15">
      <c r="J4339" s="246">
        <f>IF(OR(B4339="",C4339="",E4339=""),"",B4339&amp;":"&amp;C4339&amp;":"&amp;E4339)</f>
      </c>
      <c r="K4339" s="247">
        <f>IF(A4339="","",A4339*D4339)</f>
      </c>
      <c r="L4339" s="246">
        <f>IF(A4339="","",IF(OR(A4339=1,A4339=0),H4339,0))</f>
      </c>
      <c r="M4339" s="246">
        <f>IF(A4339="","",IF(A4339=-1,H4339,0))</f>
      </c>
      <c r="N4339">
        <f>IF(J4339="","",IF(E4339="SGD",1,IF(E4339="USD",Settings!$B$22,IF(E4339="HKD",Settings!$B$23,1))))</f>
      </c>
      <c r="O4339">
        <f>IF(OR(B4339="",C4339="",E4339=""),0,(IF(A4339=-1,H4339,0)-IF(OR(A4339=1,A4339=0),H4339,0)+IF(A4339=2,H4339,0))*IF(E4339="SGD",1,IF(E4339="USD",Settings!$B$22,IF(E4339="HKD",Settings!$B$23,1))))</f>
        <v>0</v>
      </c>
      <c r="P4339">
        <f>IF(OR(B4339="",C4339="",E4339=""),0,IF(A4339=2,H4339*IF(E4339="SGD",1,IF(E4339="USD",Settings!$B$22,IF(E4339="HKD",Settings!$B$23,1))),0))</f>
        <v>0</v>
      </c>
      <c r="Q4339" s="312">
        <f>IF(OR(J4339="",G4339=""),"",G4339+ROW()/1000000)</f>
      </c>
      <c r="R4339" s="247">
        <f>IF(Q4339="","",SUMIFS(Txn[Signed Units],Txn[Key],J4339,Txn[Transaction Order],"&lt;="&amp;Q4339))</f>
      </c>
    </row>
    <row r="4340" spans="10:18" ht="15" customHeight="1" x14ac:dyDescent="0.15">
      <c r="J4340" s="246">
        <f>IF(OR(B4340="",C4340="",E4340=""),"",B4340&amp;":"&amp;C4340&amp;":"&amp;E4340)</f>
      </c>
      <c r="K4340" s="247">
        <f>IF(A4340="","",A4340*D4340)</f>
      </c>
      <c r="L4340" s="246">
        <f>IF(A4340="","",IF(OR(A4340=1,A4340=0),H4340,0))</f>
      </c>
      <c r="M4340" s="246">
        <f>IF(A4340="","",IF(A4340=-1,H4340,0))</f>
      </c>
      <c r="N4340">
        <f>IF(J4340="","",IF(E4340="SGD",1,IF(E4340="USD",Settings!$B$22,IF(E4340="HKD",Settings!$B$23,1))))</f>
      </c>
      <c r="O4340">
        <f>IF(OR(B4340="",C4340="",E4340=""),0,(IF(A4340=-1,H4340,0)-IF(OR(A4340=1,A4340=0),H4340,0)+IF(A4340=2,H4340,0))*IF(E4340="SGD",1,IF(E4340="USD",Settings!$B$22,IF(E4340="HKD",Settings!$B$23,1))))</f>
        <v>0</v>
      </c>
      <c r="P4340">
        <f>IF(OR(B4340="",C4340="",E4340=""),0,IF(A4340=2,H4340*IF(E4340="SGD",1,IF(E4340="USD",Settings!$B$22,IF(E4340="HKD",Settings!$B$23,1))),0))</f>
        <v>0</v>
      </c>
      <c r="Q4340" s="312">
        <f>IF(OR(J4340="",G4340=""),"",G4340+ROW()/1000000)</f>
      </c>
      <c r="R4340" s="247">
        <f>IF(Q4340="","",SUMIFS(Txn[Signed Units],Txn[Key],J4340,Txn[Transaction Order],"&lt;="&amp;Q4340))</f>
      </c>
    </row>
    <row r="4341" spans="10:18" ht="15" customHeight="1" x14ac:dyDescent="0.15">
      <c r="J4341" s="246">
        <f>IF(OR(B4341="",C4341="",E4341=""),"",B4341&amp;":"&amp;C4341&amp;":"&amp;E4341)</f>
      </c>
      <c r="K4341" s="247">
        <f>IF(A4341="","",A4341*D4341)</f>
      </c>
      <c r="L4341" s="246">
        <f>IF(A4341="","",IF(OR(A4341=1,A4341=0),H4341,0))</f>
      </c>
      <c r="M4341" s="246">
        <f>IF(A4341="","",IF(A4341=-1,H4341,0))</f>
      </c>
      <c r="N4341">
        <f>IF(J4341="","",IF(E4341="SGD",1,IF(E4341="USD",Settings!$B$22,IF(E4341="HKD",Settings!$B$23,1))))</f>
      </c>
      <c r="O4341">
        <f>IF(OR(B4341="",C4341="",E4341=""),0,(IF(A4341=-1,H4341,0)-IF(OR(A4341=1,A4341=0),H4341,0)+IF(A4341=2,H4341,0))*IF(E4341="SGD",1,IF(E4341="USD",Settings!$B$22,IF(E4341="HKD",Settings!$B$23,1))))</f>
        <v>0</v>
      </c>
      <c r="P4341">
        <f>IF(OR(B4341="",C4341="",E4341=""),0,IF(A4341=2,H4341*IF(E4341="SGD",1,IF(E4341="USD",Settings!$B$22,IF(E4341="HKD",Settings!$B$23,1))),0))</f>
        <v>0</v>
      </c>
      <c r="Q4341" s="312">
        <f>IF(OR(J4341="",G4341=""),"",G4341+ROW()/1000000)</f>
      </c>
      <c r="R4341" s="247">
        <f>IF(Q4341="","",SUMIFS(Txn[Signed Units],Txn[Key],J4341,Txn[Transaction Order],"&lt;="&amp;Q4341))</f>
      </c>
    </row>
    <row r="4342" spans="10:18" ht="15" customHeight="1" x14ac:dyDescent="0.15">
      <c r="J4342" s="246">
        <f>IF(OR(B4342="",C4342="",E4342=""),"",B4342&amp;":"&amp;C4342&amp;":"&amp;E4342)</f>
      </c>
      <c r="K4342" s="247">
        <f>IF(A4342="","",A4342*D4342)</f>
      </c>
      <c r="L4342" s="246">
        <f>IF(A4342="","",IF(OR(A4342=1,A4342=0),H4342,0))</f>
      </c>
      <c r="M4342" s="246">
        <f>IF(A4342="","",IF(A4342=-1,H4342,0))</f>
      </c>
      <c r="N4342">
        <f>IF(J4342="","",IF(E4342="SGD",1,IF(E4342="USD",Settings!$B$22,IF(E4342="HKD",Settings!$B$23,1))))</f>
      </c>
      <c r="O4342">
        <f>IF(OR(B4342="",C4342="",E4342=""),0,(IF(A4342=-1,H4342,0)-IF(OR(A4342=1,A4342=0),H4342,0)+IF(A4342=2,H4342,0))*IF(E4342="SGD",1,IF(E4342="USD",Settings!$B$22,IF(E4342="HKD",Settings!$B$23,1))))</f>
        <v>0</v>
      </c>
      <c r="P4342">
        <f>IF(OR(B4342="",C4342="",E4342=""),0,IF(A4342=2,H4342*IF(E4342="SGD",1,IF(E4342="USD",Settings!$B$22,IF(E4342="HKD",Settings!$B$23,1))),0))</f>
        <v>0</v>
      </c>
      <c r="Q4342" s="312">
        <f>IF(OR(J4342="",G4342=""),"",G4342+ROW()/1000000)</f>
      </c>
      <c r="R4342" s="247">
        <f>IF(Q4342="","",SUMIFS(Txn[Signed Units],Txn[Key],J4342,Txn[Transaction Order],"&lt;="&amp;Q4342))</f>
      </c>
    </row>
    <row r="4343" spans="10:18" ht="15" customHeight="1" x14ac:dyDescent="0.15">
      <c r="J4343" s="246">
        <f>IF(OR(B4343="",C4343="",E4343=""),"",B4343&amp;":"&amp;C4343&amp;":"&amp;E4343)</f>
      </c>
      <c r="K4343" s="247">
        <f>IF(A4343="","",A4343*D4343)</f>
      </c>
      <c r="L4343" s="246">
        <f>IF(A4343="","",IF(OR(A4343=1,A4343=0),H4343,0))</f>
      </c>
      <c r="M4343" s="246">
        <f>IF(A4343="","",IF(A4343=-1,H4343,0))</f>
      </c>
      <c r="N4343">
        <f>IF(J4343="","",IF(E4343="SGD",1,IF(E4343="USD",Settings!$B$22,IF(E4343="HKD",Settings!$B$23,1))))</f>
      </c>
      <c r="O4343">
        <f>IF(OR(B4343="",C4343="",E4343=""),0,(IF(A4343=-1,H4343,0)-IF(OR(A4343=1,A4343=0),H4343,0)+IF(A4343=2,H4343,0))*IF(E4343="SGD",1,IF(E4343="USD",Settings!$B$22,IF(E4343="HKD",Settings!$B$23,1))))</f>
        <v>0</v>
      </c>
      <c r="P4343">
        <f>IF(OR(B4343="",C4343="",E4343=""),0,IF(A4343=2,H4343*IF(E4343="SGD",1,IF(E4343="USD",Settings!$B$22,IF(E4343="HKD",Settings!$B$23,1))),0))</f>
        <v>0</v>
      </c>
      <c r="Q4343" s="312">
        <f>IF(OR(J4343="",G4343=""),"",G4343+ROW()/1000000)</f>
      </c>
      <c r="R4343" s="247">
        <f>IF(Q4343="","",SUMIFS(Txn[Signed Units],Txn[Key],J4343,Txn[Transaction Order],"&lt;="&amp;Q4343))</f>
      </c>
    </row>
    <row r="4344" spans="10:18" ht="15" customHeight="1" x14ac:dyDescent="0.15">
      <c r="J4344" s="246">
        <f>IF(OR(B4344="",C4344="",E4344=""),"",B4344&amp;":"&amp;C4344&amp;":"&amp;E4344)</f>
      </c>
      <c r="K4344" s="247">
        <f>IF(A4344="","",A4344*D4344)</f>
      </c>
      <c r="L4344" s="246">
        <f>IF(A4344="","",IF(OR(A4344=1,A4344=0),H4344,0))</f>
      </c>
      <c r="M4344" s="246">
        <f>IF(A4344="","",IF(A4344=-1,H4344,0))</f>
      </c>
      <c r="N4344">
        <f>IF(J4344="","",IF(E4344="SGD",1,IF(E4344="USD",Settings!$B$22,IF(E4344="HKD",Settings!$B$23,1))))</f>
      </c>
      <c r="O4344">
        <f>IF(OR(B4344="",C4344="",E4344=""),0,(IF(A4344=-1,H4344,0)-IF(OR(A4344=1,A4344=0),H4344,0)+IF(A4344=2,H4344,0))*IF(E4344="SGD",1,IF(E4344="USD",Settings!$B$22,IF(E4344="HKD",Settings!$B$23,1))))</f>
        <v>0</v>
      </c>
      <c r="P4344">
        <f>IF(OR(B4344="",C4344="",E4344=""),0,IF(A4344=2,H4344*IF(E4344="SGD",1,IF(E4344="USD",Settings!$B$22,IF(E4344="HKD",Settings!$B$23,1))),0))</f>
        <v>0</v>
      </c>
      <c r="Q4344" s="312">
        <f>IF(OR(J4344="",G4344=""),"",G4344+ROW()/1000000)</f>
      </c>
      <c r="R4344" s="247">
        <f>IF(Q4344="","",SUMIFS(Txn[Signed Units],Txn[Key],J4344,Txn[Transaction Order],"&lt;="&amp;Q4344))</f>
      </c>
    </row>
    <row r="4345" spans="10:18" ht="15" customHeight="1" x14ac:dyDescent="0.15">
      <c r="J4345" s="246">
        <f>IF(OR(B4345="",C4345="",E4345=""),"",B4345&amp;":"&amp;C4345&amp;":"&amp;E4345)</f>
      </c>
      <c r="K4345" s="247">
        <f>IF(A4345="","",A4345*D4345)</f>
      </c>
      <c r="L4345" s="246">
        <f>IF(A4345="","",IF(OR(A4345=1,A4345=0),H4345,0))</f>
      </c>
      <c r="M4345" s="246">
        <f>IF(A4345="","",IF(A4345=-1,H4345,0))</f>
      </c>
      <c r="N4345">
        <f>IF(J4345="","",IF(E4345="SGD",1,IF(E4345="USD",Settings!$B$22,IF(E4345="HKD",Settings!$B$23,1))))</f>
      </c>
      <c r="O4345">
        <f>IF(OR(B4345="",C4345="",E4345=""),0,(IF(A4345=-1,H4345,0)-IF(OR(A4345=1,A4345=0),H4345,0)+IF(A4345=2,H4345,0))*IF(E4345="SGD",1,IF(E4345="USD",Settings!$B$22,IF(E4345="HKD",Settings!$B$23,1))))</f>
        <v>0</v>
      </c>
      <c r="P4345">
        <f>IF(OR(B4345="",C4345="",E4345=""),0,IF(A4345=2,H4345*IF(E4345="SGD",1,IF(E4345="USD",Settings!$B$22,IF(E4345="HKD",Settings!$B$23,1))),0))</f>
        <v>0</v>
      </c>
      <c r="Q4345" s="312">
        <f>IF(OR(J4345="",G4345=""),"",G4345+ROW()/1000000)</f>
      </c>
      <c r="R4345" s="247">
        <f>IF(Q4345="","",SUMIFS(Txn[Signed Units],Txn[Key],J4345,Txn[Transaction Order],"&lt;="&amp;Q4345))</f>
      </c>
    </row>
    <row r="4346" spans="10:18" ht="15" customHeight="1" x14ac:dyDescent="0.15">
      <c r="J4346" s="246">
        <f>IF(OR(B4346="",C4346="",E4346=""),"",B4346&amp;":"&amp;C4346&amp;":"&amp;E4346)</f>
      </c>
      <c r="K4346" s="247">
        <f>IF(A4346="","",A4346*D4346)</f>
      </c>
      <c r="L4346" s="246">
        <f>IF(A4346="","",IF(OR(A4346=1,A4346=0),H4346,0))</f>
      </c>
      <c r="M4346" s="246">
        <f>IF(A4346="","",IF(A4346=-1,H4346,0))</f>
      </c>
      <c r="N4346">
        <f>IF(J4346="","",IF(E4346="SGD",1,IF(E4346="USD",Settings!$B$22,IF(E4346="HKD",Settings!$B$23,1))))</f>
      </c>
      <c r="O4346">
        <f>IF(OR(B4346="",C4346="",E4346=""),0,(IF(A4346=-1,H4346,0)-IF(OR(A4346=1,A4346=0),H4346,0)+IF(A4346=2,H4346,0))*IF(E4346="SGD",1,IF(E4346="USD",Settings!$B$22,IF(E4346="HKD",Settings!$B$23,1))))</f>
        <v>0</v>
      </c>
      <c r="P4346">
        <f>IF(OR(B4346="",C4346="",E4346=""),0,IF(A4346=2,H4346*IF(E4346="SGD",1,IF(E4346="USD",Settings!$B$22,IF(E4346="HKD",Settings!$B$23,1))),0))</f>
        <v>0</v>
      </c>
      <c r="Q4346" s="312">
        <f>IF(OR(J4346="",G4346=""),"",G4346+ROW()/1000000)</f>
      </c>
      <c r="R4346" s="247">
        <f>IF(Q4346="","",SUMIFS(Txn[Signed Units],Txn[Key],J4346,Txn[Transaction Order],"&lt;="&amp;Q4346))</f>
      </c>
    </row>
    <row r="4347" spans="10:18" ht="15" customHeight="1" x14ac:dyDescent="0.15">
      <c r="J4347" s="246">
        <f>IF(OR(B4347="",C4347="",E4347=""),"",B4347&amp;":"&amp;C4347&amp;":"&amp;E4347)</f>
      </c>
      <c r="K4347" s="247">
        <f>IF(A4347="","",A4347*D4347)</f>
      </c>
      <c r="L4347" s="246">
        <f>IF(A4347="","",IF(OR(A4347=1,A4347=0),H4347,0))</f>
      </c>
      <c r="M4347" s="246">
        <f>IF(A4347="","",IF(A4347=-1,H4347,0))</f>
      </c>
      <c r="N4347">
        <f>IF(J4347="","",IF(E4347="SGD",1,IF(E4347="USD",Settings!$B$22,IF(E4347="HKD",Settings!$B$23,1))))</f>
      </c>
      <c r="O4347">
        <f>IF(OR(B4347="",C4347="",E4347=""),0,(IF(A4347=-1,H4347,0)-IF(OR(A4347=1,A4347=0),H4347,0)+IF(A4347=2,H4347,0))*IF(E4347="SGD",1,IF(E4347="USD",Settings!$B$22,IF(E4347="HKD",Settings!$B$23,1))))</f>
        <v>0</v>
      </c>
      <c r="P4347">
        <f>IF(OR(B4347="",C4347="",E4347=""),0,IF(A4347=2,H4347*IF(E4347="SGD",1,IF(E4347="USD",Settings!$B$22,IF(E4347="HKD",Settings!$B$23,1))),0))</f>
        <v>0</v>
      </c>
      <c r="Q4347" s="312">
        <f>IF(OR(J4347="",G4347=""),"",G4347+ROW()/1000000)</f>
      </c>
      <c r="R4347" s="247">
        <f>IF(Q4347="","",SUMIFS(Txn[Signed Units],Txn[Key],J4347,Txn[Transaction Order],"&lt;="&amp;Q4347))</f>
      </c>
    </row>
    <row r="4348" spans="10:18" ht="15" customHeight="1" x14ac:dyDescent="0.15">
      <c r="J4348" s="246">
        <f>IF(OR(B4348="",C4348="",E4348=""),"",B4348&amp;":"&amp;C4348&amp;":"&amp;E4348)</f>
      </c>
      <c r="K4348" s="247">
        <f>IF(A4348="","",A4348*D4348)</f>
      </c>
      <c r="L4348" s="246">
        <f>IF(A4348="","",IF(OR(A4348=1,A4348=0),H4348,0))</f>
      </c>
      <c r="M4348" s="246">
        <f>IF(A4348="","",IF(A4348=-1,H4348,0))</f>
      </c>
      <c r="N4348">
        <f>IF(J4348="","",IF(E4348="SGD",1,IF(E4348="USD",Settings!$B$22,IF(E4348="HKD",Settings!$B$23,1))))</f>
      </c>
      <c r="O4348">
        <f>IF(OR(B4348="",C4348="",E4348=""),0,(IF(A4348=-1,H4348,0)-IF(OR(A4348=1,A4348=0),H4348,0)+IF(A4348=2,H4348,0))*IF(E4348="SGD",1,IF(E4348="USD",Settings!$B$22,IF(E4348="HKD",Settings!$B$23,1))))</f>
        <v>0</v>
      </c>
      <c r="P4348">
        <f>IF(OR(B4348="",C4348="",E4348=""),0,IF(A4348=2,H4348*IF(E4348="SGD",1,IF(E4348="USD",Settings!$B$22,IF(E4348="HKD",Settings!$B$23,1))),0))</f>
        <v>0</v>
      </c>
      <c r="Q4348" s="312">
        <f>IF(OR(J4348="",G4348=""),"",G4348+ROW()/1000000)</f>
      </c>
      <c r="R4348" s="247">
        <f>IF(Q4348="","",SUMIFS(Txn[Signed Units],Txn[Key],J4348,Txn[Transaction Order],"&lt;="&amp;Q4348))</f>
      </c>
    </row>
    <row r="4349" spans="10:18" ht="15" customHeight="1" x14ac:dyDescent="0.15">
      <c r="J4349" s="246">
        <f>IF(OR(B4349="",C4349="",E4349=""),"",B4349&amp;":"&amp;C4349&amp;":"&amp;E4349)</f>
      </c>
      <c r="K4349" s="247">
        <f>IF(A4349="","",A4349*D4349)</f>
      </c>
      <c r="L4349" s="246">
        <f>IF(A4349="","",IF(OR(A4349=1,A4349=0),H4349,0))</f>
      </c>
      <c r="M4349" s="246">
        <f>IF(A4349="","",IF(A4349=-1,H4349,0))</f>
      </c>
      <c r="N4349">
        <f>IF(J4349="","",IF(E4349="SGD",1,IF(E4349="USD",Settings!$B$22,IF(E4349="HKD",Settings!$B$23,1))))</f>
      </c>
      <c r="O4349">
        <f>IF(OR(B4349="",C4349="",E4349=""),0,(IF(A4349=-1,H4349,0)-IF(OR(A4349=1,A4349=0),H4349,0)+IF(A4349=2,H4349,0))*IF(E4349="SGD",1,IF(E4349="USD",Settings!$B$22,IF(E4349="HKD",Settings!$B$23,1))))</f>
        <v>0</v>
      </c>
      <c r="P4349">
        <f>IF(OR(B4349="",C4349="",E4349=""),0,IF(A4349=2,H4349*IF(E4349="SGD",1,IF(E4349="USD",Settings!$B$22,IF(E4349="HKD",Settings!$B$23,1))),0))</f>
        <v>0</v>
      </c>
      <c r="Q4349" s="312">
        <f>IF(OR(J4349="",G4349=""),"",G4349+ROW()/1000000)</f>
      </c>
      <c r="R4349" s="247">
        <f>IF(Q4349="","",SUMIFS(Txn[Signed Units],Txn[Key],J4349,Txn[Transaction Order],"&lt;="&amp;Q4349))</f>
      </c>
    </row>
    <row r="4350" spans="10:18" ht="15" customHeight="1" x14ac:dyDescent="0.15">
      <c r="J4350" s="246">
        <f>IF(OR(B4350="",C4350="",E4350=""),"",B4350&amp;":"&amp;C4350&amp;":"&amp;E4350)</f>
      </c>
      <c r="K4350" s="247">
        <f>IF(A4350="","",A4350*D4350)</f>
      </c>
      <c r="L4350" s="246">
        <f>IF(A4350="","",IF(OR(A4350=1,A4350=0),H4350,0))</f>
      </c>
      <c r="M4350" s="246">
        <f>IF(A4350="","",IF(A4350=-1,H4350,0))</f>
      </c>
      <c r="N4350">
        <f>IF(J4350="","",IF(E4350="SGD",1,IF(E4350="USD",Settings!$B$22,IF(E4350="HKD",Settings!$B$23,1))))</f>
      </c>
      <c r="O4350">
        <f>IF(OR(B4350="",C4350="",E4350=""),0,(IF(A4350=-1,H4350,0)-IF(OR(A4350=1,A4350=0),H4350,0)+IF(A4350=2,H4350,0))*IF(E4350="SGD",1,IF(E4350="USD",Settings!$B$22,IF(E4350="HKD",Settings!$B$23,1))))</f>
        <v>0</v>
      </c>
      <c r="P4350">
        <f>IF(OR(B4350="",C4350="",E4350=""),0,IF(A4350=2,H4350*IF(E4350="SGD",1,IF(E4350="USD",Settings!$B$22,IF(E4350="HKD",Settings!$B$23,1))),0))</f>
        <v>0</v>
      </c>
      <c r="Q4350" s="312">
        <f>IF(OR(J4350="",G4350=""),"",G4350+ROW()/1000000)</f>
      </c>
      <c r="R4350" s="247">
        <f>IF(Q4350="","",SUMIFS(Txn[Signed Units],Txn[Key],J4350,Txn[Transaction Order],"&lt;="&amp;Q4350))</f>
      </c>
    </row>
    <row r="4351" spans="10:18" ht="15" customHeight="1" x14ac:dyDescent="0.15">
      <c r="J4351" s="246">
        <f>IF(OR(B4351="",C4351="",E4351=""),"",B4351&amp;":"&amp;C4351&amp;":"&amp;E4351)</f>
      </c>
      <c r="K4351" s="247">
        <f>IF(A4351="","",A4351*D4351)</f>
      </c>
      <c r="L4351" s="246">
        <f>IF(A4351="","",IF(OR(A4351=1,A4351=0),H4351,0))</f>
      </c>
      <c r="M4351" s="246">
        <f>IF(A4351="","",IF(A4351=-1,H4351,0))</f>
      </c>
      <c r="N4351">
        <f>IF(J4351="","",IF(E4351="SGD",1,IF(E4351="USD",Settings!$B$22,IF(E4351="HKD",Settings!$B$23,1))))</f>
      </c>
      <c r="O4351">
        <f>IF(OR(B4351="",C4351="",E4351=""),0,(IF(A4351=-1,H4351,0)-IF(OR(A4351=1,A4351=0),H4351,0)+IF(A4351=2,H4351,0))*IF(E4351="SGD",1,IF(E4351="USD",Settings!$B$22,IF(E4351="HKD",Settings!$B$23,1))))</f>
        <v>0</v>
      </c>
      <c r="P4351">
        <f>IF(OR(B4351="",C4351="",E4351=""),0,IF(A4351=2,H4351*IF(E4351="SGD",1,IF(E4351="USD",Settings!$B$22,IF(E4351="HKD",Settings!$B$23,1))),0))</f>
        <v>0</v>
      </c>
      <c r="Q4351" s="312">
        <f>IF(OR(J4351="",G4351=""),"",G4351+ROW()/1000000)</f>
      </c>
      <c r="R4351" s="247">
        <f>IF(Q4351="","",SUMIFS(Txn[Signed Units],Txn[Key],J4351,Txn[Transaction Order],"&lt;="&amp;Q4351))</f>
      </c>
    </row>
    <row r="4352" spans="10:18" ht="15" customHeight="1" x14ac:dyDescent="0.15">
      <c r="J4352" s="246">
        <f>IF(OR(B4352="",C4352="",E4352=""),"",B4352&amp;":"&amp;C4352&amp;":"&amp;E4352)</f>
      </c>
      <c r="K4352" s="247">
        <f>IF(A4352="","",A4352*D4352)</f>
      </c>
      <c r="L4352" s="246">
        <f>IF(A4352="","",IF(OR(A4352=1,A4352=0),H4352,0))</f>
      </c>
      <c r="M4352" s="246">
        <f>IF(A4352="","",IF(A4352=-1,H4352,0))</f>
      </c>
      <c r="N4352">
        <f>IF(J4352="","",IF(E4352="SGD",1,IF(E4352="USD",Settings!$B$22,IF(E4352="HKD",Settings!$B$23,1))))</f>
      </c>
      <c r="O4352">
        <f>IF(OR(B4352="",C4352="",E4352=""),0,(IF(A4352=-1,H4352,0)-IF(OR(A4352=1,A4352=0),H4352,0)+IF(A4352=2,H4352,0))*IF(E4352="SGD",1,IF(E4352="USD",Settings!$B$22,IF(E4352="HKD",Settings!$B$23,1))))</f>
        <v>0</v>
      </c>
      <c r="P4352">
        <f>IF(OR(B4352="",C4352="",E4352=""),0,IF(A4352=2,H4352*IF(E4352="SGD",1,IF(E4352="USD",Settings!$B$22,IF(E4352="HKD",Settings!$B$23,1))),0))</f>
        <v>0</v>
      </c>
      <c r="Q4352" s="312">
        <f>IF(OR(J4352="",G4352=""),"",G4352+ROW()/1000000)</f>
      </c>
      <c r="R4352" s="247">
        <f>IF(Q4352="","",SUMIFS(Txn[Signed Units],Txn[Key],J4352,Txn[Transaction Order],"&lt;="&amp;Q4352))</f>
      </c>
    </row>
    <row r="4353" spans="10:18" ht="15" customHeight="1" x14ac:dyDescent="0.15">
      <c r="J4353" s="246">
        <f>IF(OR(B4353="",C4353="",E4353=""),"",B4353&amp;":"&amp;C4353&amp;":"&amp;E4353)</f>
      </c>
      <c r="K4353" s="247">
        <f>IF(A4353="","",A4353*D4353)</f>
      </c>
      <c r="L4353" s="246">
        <f>IF(A4353="","",IF(OR(A4353=1,A4353=0),H4353,0))</f>
      </c>
      <c r="M4353" s="246">
        <f>IF(A4353="","",IF(A4353=-1,H4353,0))</f>
      </c>
      <c r="N4353">
        <f>IF(J4353="","",IF(E4353="SGD",1,IF(E4353="USD",Settings!$B$22,IF(E4353="HKD",Settings!$B$23,1))))</f>
      </c>
      <c r="O4353">
        <f>IF(OR(B4353="",C4353="",E4353=""),0,(IF(A4353=-1,H4353,0)-IF(OR(A4353=1,A4353=0),H4353,0)+IF(A4353=2,H4353,0))*IF(E4353="SGD",1,IF(E4353="USD",Settings!$B$22,IF(E4353="HKD",Settings!$B$23,1))))</f>
        <v>0</v>
      </c>
      <c r="P4353">
        <f>IF(OR(B4353="",C4353="",E4353=""),0,IF(A4353=2,H4353*IF(E4353="SGD",1,IF(E4353="USD",Settings!$B$22,IF(E4353="HKD",Settings!$B$23,1))),0))</f>
        <v>0</v>
      </c>
      <c r="Q4353" s="312">
        <f>IF(OR(J4353="",G4353=""),"",G4353+ROW()/1000000)</f>
      </c>
      <c r="R4353" s="247">
        <f>IF(Q4353="","",SUMIFS(Txn[Signed Units],Txn[Key],J4353,Txn[Transaction Order],"&lt;="&amp;Q4353))</f>
      </c>
    </row>
    <row r="4354" spans="10:18" ht="15" customHeight="1" x14ac:dyDescent="0.15">
      <c r="J4354" s="246">
        <f>IF(OR(B4354="",C4354="",E4354=""),"",B4354&amp;":"&amp;C4354&amp;":"&amp;E4354)</f>
      </c>
      <c r="K4354" s="247">
        <f>IF(A4354="","",A4354*D4354)</f>
      </c>
      <c r="L4354" s="246">
        <f>IF(A4354="","",IF(OR(A4354=1,A4354=0),H4354,0))</f>
      </c>
      <c r="M4354" s="246">
        <f>IF(A4354="","",IF(A4354=-1,H4354,0))</f>
      </c>
      <c r="N4354">
        <f>IF(J4354="","",IF(E4354="SGD",1,IF(E4354="USD",Settings!$B$22,IF(E4354="HKD",Settings!$B$23,1))))</f>
      </c>
      <c r="O4354">
        <f>IF(OR(B4354="",C4354="",E4354=""),0,(IF(A4354=-1,H4354,0)-IF(OR(A4354=1,A4354=0),H4354,0)+IF(A4354=2,H4354,0))*IF(E4354="SGD",1,IF(E4354="USD",Settings!$B$22,IF(E4354="HKD",Settings!$B$23,1))))</f>
        <v>0</v>
      </c>
      <c r="P4354">
        <f>IF(OR(B4354="",C4354="",E4354=""),0,IF(A4354=2,H4354*IF(E4354="SGD",1,IF(E4354="USD",Settings!$B$22,IF(E4354="HKD",Settings!$B$23,1))),0))</f>
        <v>0</v>
      </c>
      <c r="Q4354" s="312">
        <f>IF(OR(J4354="",G4354=""),"",G4354+ROW()/1000000)</f>
      </c>
      <c r="R4354" s="247">
        <f>IF(Q4354="","",SUMIFS(Txn[Signed Units],Txn[Key],J4354,Txn[Transaction Order],"&lt;="&amp;Q4354))</f>
      </c>
    </row>
    <row r="4355" spans="10:18" ht="15" customHeight="1" x14ac:dyDescent="0.15">
      <c r="J4355" s="246">
        <f>IF(OR(B4355="",C4355="",E4355=""),"",B4355&amp;":"&amp;C4355&amp;":"&amp;E4355)</f>
      </c>
      <c r="K4355" s="247">
        <f>IF(A4355="","",A4355*D4355)</f>
      </c>
      <c r="L4355" s="246">
        <f>IF(A4355="","",IF(OR(A4355=1,A4355=0),H4355,0))</f>
      </c>
      <c r="M4355" s="246">
        <f>IF(A4355="","",IF(A4355=-1,H4355,0))</f>
      </c>
      <c r="N4355">
        <f>IF(J4355="","",IF(E4355="SGD",1,IF(E4355="USD",Settings!$B$22,IF(E4355="HKD",Settings!$B$23,1))))</f>
      </c>
      <c r="O4355">
        <f>IF(OR(B4355="",C4355="",E4355=""),0,(IF(A4355=-1,H4355,0)-IF(OR(A4355=1,A4355=0),H4355,0)+IF(A4355=2,H4355,0))*IF(E4355="SGD",1,IF(E4355="USD",Settings!$B$22,IF(E4355="HKD",Settings!$B$23,1))))</f>
        <v>0</v>
      </c>
      <c r="P4355">
        <f>IF(OR(B4355="",C4355="",E4355=""),0,IF(A4355=2,H4355*IF(E4355="SGD",1,IF(E4355="USD",Settings!$B$22,IF(E4355="HKD",Settings!$B$23,1))),0))</f>
        <v>0</v>
      </c>
      <c r="Q4355" s="312">
        <f>IF(OR(J4355="",G4355=""),"",G4355+ROW()/1000000)</f>
      </c>
      <c r="R4355" s="247">
        <f>IF(Q4355="","",SUMIFS(Txn[Signed Units],Txn[Key],J4355,Txn[Transaction Order],"&lt;="&amp;Q4355))</f>
      </c>
    </row>
    <row r="4356" spans="10:18" ht="15" customHeight="1" x14ac:dyDescent="0.15">
      <c r="J4356" s="246">
        <f>IF(OR(B4356="",C4356="",E4356=""),"",B4356&amp;":"&amp;C4356&amp;":"&amp;E4356)</f>
      </c>
      <c r="K4356" s="247">
        <f>IF(A4356="","",A4356*D4356)</f>
      </c>
      <c r="L4356" s="246">
        <f>IF(A4356="","",IF(OR(A4356=1,A4356=0),H4356,0))</f>
      </c>
      <c r="M4356" s="246">
        <f>IF(A4356="","",IF(A4356=-1,H4356,0))</f>
      </c>
      <c r="N4356">
        <f>IF(J4356="","",IF(E4356="SGD",1,IF(E4356="USD",Settings!$B$22,IF(E4356="HKD",Settings!$B$23,1))))</f>
      </c>
      <c r="O4356">
        <f>IF(OR(B4356="",C4356="",E4356=""),0,(IF(A4356=-1,H4356,0)-IF(OR(A4356=1,A4356=0),H4356,0)+IF(A4356=2,H4356,0))*IF(E4356="SGD",1,IF(E4356="USD",Settings!$B$22,IF(E4356="HKD",Settings!$B$23,1))))</f>
        <v>0</v>
      </c>
      <c r="P4356">
        <f>IF(OR(B4356="",C4356="",E4356=""),0,IF(A4356=2,H4356*IF(E4356="SGD",1,IF(E4356="USD",Settings!$B$22,IF(E4356="HKD",Settings!$B$23,1))),0))</f>
        <v>0</v>
      </c>
      <c r="Q4356" s="312">
        <f>IF(OR(J4356="",G4356=""),"",G4356+ROW()/1000000)</f>
      </c>
      <c r="R4356" s="247">
        <f>IF(Q4356="","",SUMIFS(Txn[Signed Units],Txn[Key],J4356,Txn[Transaction Order],"&lt;="&amp;Q4356))</f>
      </c>
    </row>
    <row r="4357" spans="10:18" ht="15" customHeight="1" x14ac:dyDescent="0.15">
      <c r="J4357" s="246">
        <f>IF(OR(B4357="",C4357="",E4357=""),"",B4357&amp;":"&amp;C4357&amp;":"&amp;E4357)</f>
      </c>
      <c r="K4357" s="247">
        <f>IF(A4357="","",A4357*D4357)</f>
      </c>
      <c r="L4357" s="246">
        <f>IF(A4357="","",IF(OR(A4357=1,A4357=0),H4357,0))</f>
      </c>
      <c r="M4357" s="246">
        <f>IF(A4357="","",IF(A4357=-1,H4357,0))</f>
      </c>
      <c r="N4357">
        <f>IF(J4357="","",IF(E4357="SGD",1,IF(E4357="USD",Settings!$B$22,IF(E4357="HKD",Settings!$B$23,1))))</f>
      </c>
      <c r="O4357">
        <f>IF(OR(B4357="",C4357="",E4357=""),0,(IF(A4357=-1,H4357,0)-IF(OR(A4357=1,A4357=0),H4357,0)+IF(A4357=2,H4357,0))*IF(E4357="SGD",1,IF(E4357="USD",Settings!$B$22,IF(E4357="HKD",Settings!$B$23,1))))</f>
        <v>0</v>
      </c>
      <c r="P4357">
        <f>IF(OR(B4357="",C4357="",E4357=""),0,IF(A4357=2,H4357*IF(E4357="SGD",1,IF(E4357="USD",Settings!$B$22,IF(E4357="HKD",Settings!$B$23,1))),0))</f>
        <v>0</v>
      </c>
      <c r="Q4357" s="312">
        <f>IF(OR(J4357="",G4357=""),"",G4357+ROW()/1000000)</f>
      </c>
      <c r="R4357" s="247">
        <f>IF(Q4357="","",SUMIFS(Txn[Signed Units],Txn[Key],J4357,Txn[Transaction Order],"&lt;="&amp;Q4357))</f>
      </c>
    </row>
    <row r="4358" spans="10:18" ht="15" customHeight="1" x14ac:dyDescent="0.15">
      <c r="J4358" s="246">
        <f>IF(OR(B4358="",C4358="",E4358=""),"",B4358&amp;":"&amp;C4358&amp;":"&amp;E4358)</f>
      </c>
      <c r="K4358" s="247">
        <f>IF(A4358="","",A4358*D4358)</f>
      </c>
      <c r="L4358" s="246">
        <f>IF(A4358="","",IF(OR(A4358=1,A4358=0),H4358,0))</f>
      </c>
      <c r="M4358" s="246">
        <f>IF(A4358="","",IF(A4358=-1,H4358,0))</f>
      </c>
      <c r="N4358">
        <f>IF(J4358="","",IF(E4358="SGD",1,IF(E4358="USD",Settings!$B$22,IF(E4358="HKD",Settings!$B$23,1))))</f>
      </c>
      <c r="O4358">
        <f>IF(OR(B4358="",C4358="",E4358=""),0,(IF(A4358=-1,H4358,0)-IF(OR(A4358=1,A4358=0),H4358,0)+IF(A4358=2,H4358,0))*IF(E4358="SGD",1,IF(E4358="USD",Settings!$B$22,IF(E4358="HKD",Settings!$B$23,1))))</f>
        <v>0</v>
      </c>
      <c r="P4358">
        <f>IF(OR(B4358="",C4358="",E4358=""),0,IF(A4358=2,H4358*IF(E4358="SGD",1,IF(E4358="USD",Settings!$B$22,IF(E4358="HKD",Settings!$B$23,1))),0))</f>
        <v>0</v>
      </c>
      <c r="Q4358" s="312">
        <f>IF(OR(J4358="",G4358=""),"",G4358+ROW()/1000000)</f>
      </c>
      <c r="R4358" s="247">
        <f>IF(Q4358="","",SUMIFS(Txn[Signed Units],Txn[Key],J4358,Txn[Transaction Order],"&lt;="&amp;Q4358))</f>
      </c>
    </row>
    <row r="4359" spans="10:18" ht="15" customHeight="1" x14ac:dyDescent="0.15">
      <c r="J4359" s="246">
        <f>IF(OR(B4359="",C4359="",E4359=""),"",B4359&amp;":"&amp;C4359&amp;":"&amp;E4359)</f>
      </c>
      <c r="K4359" s="247">
        <f>IF(A4359="","",A4359*D4359)</f>
      </c>
      <c r="L4359" s="246">
        <f>IF(A4359="","",IF(OR(A4359=1,A4359=0),H4359,0))</f>
      </c>
      <c r="M4359" s="246">
        <f>IF(A4359="","",IF(A4359=-1,H4359,0))</f>
      </c>
      <c r="N4359">
        <f>IF(J4359="","",IF(E4359="SGD",1,IF(E4359="USD",Settings!$B$22,IF(E4359="HKD",Settings!$B$23,1))))</f>
      </c>
      <c r="O4359">
        <f>IF(OR(B4359="",C4359="",E4359=""),0,(IF(A4359=-1,H4359,0)-IF(OR(A4359=1,A4359=0),H4359,0)+IF(A4359=2,H4359,0))*IF(E4359="SGD",1,IF(E4359="USD",Settings!$B$22,IF(E4359="HKD",Settings!$B$23,1))))</f>
        <v>0</v>
      </c>
      <c r="P4359">
        <f>IF(OR(B4359="",C4359="",E4359=""),0,IF(A4359=2,H4359*IF(E4359="SGD",1,IF(E4359="USD",Settings!$B$22,IF(E4359="HKD",Settings!$B$23,1))),0))</f>
        <v>0</v>
      </c>
      <c r="Q4359" s="312">
        <f>IF(OR(J4359="",G4359=""),"",G4359+ROW()/1000000)</f>
      </c>
      <c r="R4359" s="247">
        <f>IF(Q4359="","",SUMIFS(Txn[Signed Units],Txn[Key],J4359,Txn[Transaction Order],"&lt;="&amp;Q4359))</f>
      </c>
    </row>
    <row r="4360" spans="10:18" ht="15" customHeight="1" x14ac:dyDescent="0.15">
      <c r="J4360" s="246">
        <f>IF(OR(B4360="",C4360="",E4360=""),"",B4360&amp;":"&amp;C4360&amp;":"&amp;E4360)</f>
      </c>
      <c r="K4360" s="247">
        <f>IF(A4360="","",A4360*D4360)</f>
      </c>
      <c r="L4360" s="246">
        <f>IF(A4360="","",IF(OR(A4360=1,A4360=0),H4360,0))</f>
      </c>
      <c r="M4360" s="246">
        <f>IF(A4360="","",IF(A4360=-1,H4360,0))</f>
      </c>
      <c r="N4360">
        <f>IF(J4360="","",IF(E4360="SGD",1,IF(E4360="USD",Settings!$B$22,IF(E4360="HKD",Settings!$B$23,1))))</f>
      </c>
      <c r="O4360">
        <f>IF(OR(B4360="",C4360="",E4360=""),0,(IF(A4360=-1,H4360,0)-IF(OR(A4360=1,A4360=0),H4360,0)+IF(A4360=2,H4360,0))*IF(E4360="SGD",1,IF(E4360="USD",Settings!$B$22,IF(E4360="HKD",Settings!$B$23,1))))</f>
        <v>0</v>
      </c>
      <c r="P4360">
        <f>IF(OR(B4360="",C4360="",E4360=""),0,IF(A4360=2,H4360*IF(E4360="SGD",1,IF(E4360="USD",Settings!$B$22,IF(E4360="HKD",Settings!$B$23,1))),0))</f>
        <v>0</v>
      </c>
      <c r="Q4360" s="312">
        <f>IF(OR(J4360="",G4360=""),"",G4360+ROW()/1000000)</f>
      </c>
      <c r="R4360" s="247">
        <f>IF(Q4360="","",SUMIFS(Txn[Signed Units],Txn[Key],J4360,Txn[Transaction Order],"&lt;="&amp;Q4360))</f>
      </c>
    </row>
    <row r="4361" spans="10:18" ht="15" customHeight="1" x14ac:dyDescent="0.15">
      <c r="J4361" s="246">
        <f>IF(OR(B4361="",C4361="",E4361=""),"",B4361&amp;":"&amp;C4361&amp;":"&amp;E4361)</f>
      </c>
      <c r="K4361" s="247">
        <f>IF(A4361="","",A4361*D4361)</f>
      </c>
      <c r="L4361" s="246">
        <f>IF(A4361="","",IF(OR(A4361=1,A4361=0),H4361,0))</f>
      </c>
      <c r="M4361" s="246">
        <f>IF(A4361="","",IF(A4361=-1,H4361,0))</f>
      </c>
      <c r="N4361">
        <f>IF(J4361="","",IF(E4361="SGD",1,IF(E4361="USD",Settings!$B$22,IF(E4361="HKD",Settings!$B$23,1))))</f>
      </c>
      <c r="O4361">
        <f>IF(OR(B4361="",C4361="",E4361=""),0,(IF(A4361=-1,H4361,0)-IF(OR(A4361=1,A4361=0),H4361,0)+IF(A4361=2,H4361,0))*IF(E4361="SGD",1,IF(E4361="USD",Settings!$B$22,IF(E4361="HKD",Settings!$B$23,1))))</f>
        <v>0</v>
      </c>
      <c r="P4361">
        <f>IF(OR(B4361="",C4361="",E4361=""),0,IF(A4361=2,H4361*IF(E4361="SGD",1,IF(E4361="USD",Settings!$B$22,IF(E4361="HKD",Settings!$B$23,1))),0))</f>
        <v>0</v>
      </c>
      <c r="Q4361" s="312">
        <f>IF(OR(J4361="",G4361=""),"",G4361+ROW()/1000000)</f>
      </c>
      <c r="R4361" s="247">
        <f>IF(Q4361="","",SUMIFS(Txn[Signed Units],Txn[Key],J4361,Txn[Transaction Order],"&lt;="&amp;Q4361))</f>
      </c>
    </row>
    <row r="4362" spans="10:18" ht="15" customHeight="1" x14ac:dyDescent="0.15">
      <c r="J4362" s="246">
        <f>IF(OR(B4362="",C4362="",E4362=""),"",B4362&amp;":"&amp;C4362&amp;":"&amp;E4362)</f>
      </c>
      <c r="K4362" s="247">
        <f>IF(A4362="","",A4362*D4362)</f>
      </c>
      <c r="L4362" s="246">
        <f>IF(A4362="","",IF(OR(A4362=1,A4362=0),H4362,0))</f>
      </c>
      <c r="M4362" s="246">
        <f>IF(A4362="","",IF(A4362=-1,H4362,0))</f>
      </c>
      <c r="N4362">
        <f>IF(J4362="","",IF(E4362="SGD",1,IF(E4362="USD",Settings!$B$22,IF(E4362="HKD",Settings!$B$23,1))))</f>
      </c>
      <c r="O4362">
        <f>IF(OR(B4362="",C4362="",E4362=""),0,(IF(A4362=-1,H4362,0)-IF(OR(A4362=1,A4362=0),H4362,0)+IF(A4362=2,H4362,0))*IF(E4362="SGD",1,IF(E4362="USD",Settings!$B$22,IF(E4362="HKD",Settings!$B$23,1))))</f>
        <v>0</v>
      </c>
      <c r="P4362">
        <f>IF(OR(B4362="",C4362="",E4362=""),0,IF(A4362=2,H4362*IF(E4362="SGD",1,IF(E4362="USD",Settings!$B$22,IF(E4362="HKD",Settings!$B$23,1))),0))</f>
        <v>0</v>
      </c>
      <c r="Q4362" s="312">
        <f>IF(OR(J4362="",G4362=""),"",G4362+ROW()/1000000)</f>
      </c>
      <c r="R4362" s="247">
        <f>IF(Q4362="","",SUMIFS(Txn[Signed Units],Txn[Key],J4362,Txn[Transaction Order],"&lt;="&amp;Q4362))</f>
      </c>
    </row>
    <row r="4363" spans="10:18" ht="15" customHeight="1" x14ac:dyDescent="0.15">
      <c r="J4363" s="246">
        <f>IF(OR(B4363="",C4363="",E4363=""),"",B4363&amp;":"&amp;C4363&amp;":"&amp;E4363)</f>
      </c>
      <c r="K4363" s="247">
        <f>IF(A4363="","",A4363*D4363)</f>
      </c>
      <c r="L4363" s="246">
        <f>IF(A4363="","",IF(OR(A4363=1,A4363=0),H4363,0))</f>
      </c>
      <c r="M4363" s="246">
        <f>IF(A4363="","",IF(A4363=-1,H4363,0))</f>
      </c>
      <c r="N4363">
        <f>IF(J4363="","",IF(E4363="SGD",1,IF(E4363="USD",Settings!$B$22,IF(E4363="HKD",Settings!$B$23,1))))</f>
      </c>
      <c r="O4363">
        <f>IF(OR(B4363="",C4363="",E4363=""),0,(IF(A4363=-1,H4363,0)-IF(OR(A4363=1,A4363=0),H4363,0)+IF(A4363=2,H4363,0))*IF(E4363="SGD",1,IF(E4363="USD",Settings!$B$22,IF(E4363="HKD",Settings!$B$23,1))))</f>
        <v>0</v>
      </c>
      <c r="P4363">
        <f>IF(OR(B4363="",C4363="",E4363=""),0,IF(A4363=2,H4363*IF(E4363="SGD",1,IF(E4363="USD",Settings!$B$22,IF(E4363="HKD",Settings!$B$23,1))),0))</f>
        <v>0</v>
      </c>
      <c r="Q4363" s="312">
        <f>IF(OR(J4363="",G4363=""),"",G4363+ROW()/1000000)</f>
      </c>
      <c r="R4363" s="247">
        <f>IF(Q4363="","",SUMIFS(Txn[Signed Units],Txn[Key],J4363,Txn[Transaction Order],"&lt;="&amp;Q4363))</f>
      </c>
    </row>
    <row r="4364" spans="10:18" ht="15" customHeight="1" x14ac:dyDescent="0.15">
      <c r="J4364" s="246">
        <f>IF(OR(B4364="",C4364="",E4364=""),"",B4364&amp;":"&amp;C4364&amp;":"&amp;E4364)</f>
      </c>
      <c r="K4364" s="247">
        <f>IF(A4364="","",A4364*D4364)</f>
      </c>
      <c r="L4364" s="246">
        <f>IF(A4364="","",IF(OR(A4364=1,A4364=0),H4364,0))</f>
      </c>
      <c r="M4364" s="246">
        <f>IF(A4364="","",IF(A4364=-1,H4364,0))</f>
      </c>
      <c r="N4364">
        <f>IF(J4364="","",IF(E4364="SGD",1,IF(E4364="USD",Settings!$B$22,IF(E4364="HKD",Settings!$B$23,1))))</f>
      </c>
      <c r="O4364">
        <f>IF(OR(B4364="",C4364="",E4364=""),0,(IF(A4364=-1,H4364,0)-IF(OR(A4364=1,A4364=0),H4364,0)+IF(A4364=2,H4364,0))*IF(E4364="SGD",1,IF(E4364="USD",Settings!$B$22,IF(E4364="HKD",Settings!$B$23,1))))</f>
        <v>0</v>
      </c>
      <c r="P4364">
        <f>IF(OR(B4364="",C4364="",E4364=""),0,IF(A4364=2,H4364*IF(E4364="SGD",1,IF(E4364="USD",Settings!$B$22,IF(E4364="HKD",Settings!$B$23,1))),0))</f>
        <v>0</v>
      </c>
      <c r="Q4364" s="312">
        <f>IF(OR(J4364="",G4364=""),"",G4364+ROW()/1000000)</f>
      </c>
      <c r="R4364" s="247">
        <f>IF(Q4364="","",SUMIFS(Txn[Signed Units],Txn[Key],J4364,Txn[Transaction Order],"&lt;="&amp;Q4364))</f>
      </c>
    </row>
    <row r="4365" spans="10:18" ht="15" customHeight="1" x14ac:dyDescent="0.15">
      <c r="J4365" s="246">
        <f>IF(OR(B4365="",C4365="",E4365=""),"",B4365&amp;":"&amp;C4365&amp;":"&amp;E4365)</f>
      </c>
      <c r="K4365" s="247">
        <f>IF(A4365="","",A4365*D4365)</f>
      </c>
      <c r="L4365" s="246">
        <f>IF(A4365="","",IF(OR(A4365=1,A4365=0),H4365,0))</f>
      </c>
      <c r="M4365" s="246">
        <f>IF(A4365="","",IF(A4365=-1,H4365,0))</f>
      </c>
      <c r="N4365">
        <f>IF(J4365="","",IF(E4365="SGD",1,IF(E4365="USD",Settings!$B$22,IF(E4365="HKD",Settings!$B$23,1))))</f>
      </c>
      <c r="O4365">
        <f>IF(OR(B4365="",C4365="",E4365=""),0,(IF(A4365=-1,H4365,0)-IF(OR(A4365=1,A4365=0),H4365,0)+IF(A4365=2,H4365,0))*IF(E4365="SGD",1,IF(E4365="USD",Settings!$B$22,IF(E4365="HKD",Settings!$B$23,1))))</f>
        <v>0</v>
      </c>
      <c r="P4365">
        <f>IF(OR(B4365="",C4365="",E4365=""),0,IF(A4365=2,H4365*IF(E4365="SGD",1,IF(E4365="USD",Settings!$B$22,IF(E4365="HKD",Settings!$B$23,1))),0))</f>
        <v>0</v>
      </c>
      <c r="Q4365" s="312">
        <f>IF(OR(J4365="",G4365=""),"",G4365+ROW()/1000000)</f>
      </c>
      <c r="R4365" s="247">
        <f>IF(Q4365="","",SUMIFS(Txn[Signed Units],Txn[Key],J4365,Txn[Transaction Order],"&lt;="&amp;Q4365))</f>
      </c>
    </row>
    <row r="4366" spans="10:18" ht="15" customHeight="1" x14ac:dyDescent="0.15">
      <c r="J4366" s="246">
        <f>IF(OR(B4366="",C4366="",E4366=""),"",B4366&amp;":"&amp;C4366&amp;":"&amp;E4366)</f>
      </c>
      <c r="K4366" s="247">
        <f>IF(A4366="","",A4366*D4366)</f>
      </c>
      <c r="L4366" s="246">
        <f>IF(A4366="","",IF(OR(A4366=1,A4366=0),H4366,0))</f>
      </c>
      <c r="M4366" s="246">
        <f>IF(A4366="","",IF(A4366=-1,H4366,0))</f>
      </c>
      <c r="N4366">
        <f>IF(J4366="","",IF(E4366="SGD",1,IF(E4366="USD",Settings!$B$22,IF(E4366="HKD",Settings!$B$23,1))))</f>
      </c>
      <c r="O4366">
        <f>IF(OR(B4366="",C4366="",E4366=""),0,(IF(A4366=-1,H4366,0)-IF(OR(A4366=1,A4366=0),H4366,0)+IF(A4366=2,H4366,0))*IF(E4366="SGD",1,IF(E4366="USD",Settings!$B$22,IF(E4366="HKD",Settings!$B$23,1))))</f>
        <v>0</v>
      </c>
      <c r="P4366">
        <f>IF(OR(B4366="",C4366="",E4366=""),0,IF(A4366=2,H4366*IF(E4366="SGD",1,IF(E4366="USD",Settings!$B$22,IF(E4366="HKD",Settings!$B$23,1))),0))</f>
        <v>0</v>
      </c>
      <c r="Q4366" s="312">
        <f>IF(OR(J4366="",G4366=""),"",G4366+ROW()/1000000)</f>
      </c>
      <c r="R4366" s="247">
        <f>IF(Q4366="","",SUMIFS(Txn[Signed Units],Txn[Key],J4366,Txn[Transaction Order],"&lt;="&amp;Q4366))</f>
      </c>
    </row>
    <row r="4367" spans="10:18" ht="15" customHeight="1" x14ac:dyDescent="0.15">
      <c r="J4367" s="246">
        <f>IF(OR(B4367="",C4367="",E4367=""),"",B4367&amp;":"&amp;C4367&amp;":"&amp;E4367)</f>
      </c>
      <c r="K4367" s="247">
        <f>IF(A4367="","",A4367*D4367)</f>
      </c>
      <c r="L4367" s="246">
        <f>IF(A4367="","",IF(OR(A4367=1,A4367=0),H4367,0))</f>
      </c>
      <c r="M4367" s="246">
        <f>IF(A4367="","",IF(A4367=-1,H4367,0))</f>
      </c>
      <c r="N4367">
        <f>IF(J4367="","",IF(E4367="SGD",1,IF(E4367="USD",Settings!$B$22,IF(E4367="HKD",Settings!$B$23,1))))</f>
      </c>
      <c r="O4367">
        <f>IF(OR(B4367="",C4367="",E4367=""),0,(IF(A4367=-1,H4367,0)-IF(OR(A4367=1,A4367=0),H4367,0)+IF(A4367=2,H4367,0))*IF(E4367="SGD",1,IF(E4367="USD",Settings!$B$22,IF(E4367="HKD",Settings!$B$23,1))))</f>
        <v>0</v>
      </c>
      <c r="P4367">
        <f>IF(OR(B4367="",C4367="",E4367=""),0,IF(A4367=2,H4367*IF(E4367="SGD",1,IF(E4367="USD",Settings!$B$22,IF(E4367="HKD",Settings!$B$23,1))),0))</f>
        <v>0</v>
      </c>
      <c r="Q4367" s="312">
        <f>IF(OR(J4367="",G4367=""),"",G4367+ROW()/1000000)</f>
      </c>
      <c r="R4367" s="247">
        <f>IF(Q4367="","",SUMIFS(Txn[Signed Units],Txn[Key],J4367,Txn[Transaction Order],"&lt;="&amp;Q4367))</f>
      </c>
    </row>
    <row r="4368" spans="10:18" ht="15" customHeight="1" x14ac:dyDescent="0.15">
      <c r="J4368" s="246">
        <f>IF(OR(B4368="",C4368="",E4368=""),"",B4368&amp;":"&amp;C4368&amp;":"&amp;E4368)</f>
      </c>
      <c r="K4368" s="247">
        <f>IF(A4368="","",A4368*D4368)</f>
      </c>
      <c r="L4368" s="246">
        <f>IF(A4368="","",IF(OR(A4368=1,A4368=0),H4368,0))</f>
      </c>
      <c r="M4368" s="246">
        <f>IF(A4368="","",IF(A4368=-1,H4368,0))</f>
      </c>
      <c r="N4368">
        <f>IF(J4368="","",IF(E4368="SGD",1,IF(E4368="USD",Settings!$B$22,IF(E4368="HKD",Settings!$B$23,1))))</f>
      </c>
      <c r="O4368">
        <f>IF(OR(B4368="",C4368="",E4368=""),0,(IF(A4368=-1,H4368,0)-IF(OR(A4368=1,A4368=0),H4368,0)+IF(A4368=2,H4368,0))*IF(E4368="SGD",1,IF(E4368="USD",Settings!$B$22,IF(E4368="HKD",Settings!$B$23,1))))</f>
        <v>0</v>
      </c>
      <c r="P4368">
        <f>IF(OR(B4368="",C4368="",E4368=""),0,IF(A4368=2,H4368*IF(E4368="SGD",1,IF(E4368="USD",Settings!$B$22,IF(E4368="HKD",Settings!$B$23,1))),0))</f>
        <v>0</v>
      </c>
      <c r="Q4368" s="312">
        <f>IF(OR(J4368="",G4368=""),"",G4368+ROW()/1000000)</f>
      </c>
      <c r="R4368" s="247">
        <f>IF(Q4368="","",SUMIFS(Txn[Signed Units],Txn[Key],J4368,Txn[Transaction Order],"&lt;="&amp;Q4368))</f>
      </c>
    </row>
    <row r="4369" spans="10:18" ht="15" customHeight="1" x14ac:dyDescent="0.15">
      <c r="J4369" s="246">
        <f>IF(OR(B4369="",C4369="",E4369=""),"",B4369&amp;":"&amp;C4369&amp;":"&amp;E4369)</f>
      </c>
      <c r="K4369" s="247">
        <f>IF(A4369="","",A4369*D4369)</f>
      </c>
      <c r="L4369" s="246">
        <f>IF(A4369="","",IF(OR(A4369=1,A4369=0),H4369,0))</f>
      </c>
      <c r="M4369" s="246">
        <f>IF(A4369="","",IF(A4369=-1,H4369,0))</f>
      </c>
      <c r="N4369">
        <f>IF(J4369="","",IF(E4369="SGD",1,IF(E4369="USD",Settings!$B$22,IF(E4369="HKD",Settings!$B$23,1))))</f>
      </c>
      <c r="O4369">
        <f>IF(OR(B4369="",C4369="",E4369=""),0,(IF(A4369=-1,H4369,0)-IF(OR(A4369=1,A4369=0),H4369,0)+IF(A4369=2,H4369,0))*IF(E4369="SGD",1,IF(E4369="USD",Settings!$B$22,IF(E4369="HKD",Settings!$B$23,1))))</f>
        <v>0</v>
      </c>
      <c r="P4369">
        <f>IF(OR(B4369="",C4369="",E4369=""),0,IF(A4369=2,H4369*IF(E4369="SGD",1,IF(E4369="USD",Settings!$B$22,IF(E4369="HKD",Settings!$B$23,1))),0))</f>
        <v>0</v>
      </c>
      <c r="Q4369" s="312">
        <f>IF(OR(J4369="",G4369=""),"",G4369+ROW()/1000000)</f>
      </c>
      <c r="R4369" s="247">
        <f>IF(Q4369="","",SUMIFS(Txn[Signed Units],Txn[Key],J4369,Txn[Transaction Order],"&lt;="&amp;Q4369))</f>
      </c>
    </row>
    <row r="4370" spans="10:18" ht="15" customHeight="1" x14ac:dyDescent="0.15">
      <c r="J4370" s="246">
        <f>IF(OR(B4370="",C4370="",E4370=""),"",B4370&amp;":"&amp;C4370&amp;":"&amp;E4370)</f>
      </c>
      <c r="K4370" s="247">
        <f>IF(A4370="","",A4370*D4370)</f>
      </c>
      <c r="L4370" s="246">
        <f>IF(A4370="","",IF(OR(A4370=1,A4370=0),H4370,0))</f>
      </c>
      <c r="M4370" s="246">
        <f>IF(A4370="","",IF(A4370=-1,H4370,0))</f>
      </c>
      <c r="N4370">
        <f>IF(J4370="","",IF(E4370="SGD",1,IF(E4370="USD",Settings!$B$22,IF(E4370="HKD",Settings!$B$23,1))))</f>
      </c>
      <c r="O4370">
        <f>IF(OR(B4370="",C4370="",E4370=""),0,(IF(A4370=-1,H4370,0)-IF(OR(A4370=1,A4370=0),H4370,0)+IF(A4370=2,H4370,0))*IF(E4370="SGD",1,IF(E4370="USD",Settings!$B$22,IF(E4370="HKD",Settings!$B$23,1))))</f>
        <v>0</v>
      </c>
      <c r="P4370">
        <f>IF(OR(B4370="",C4370="",E4370=""),0,IF(A4370=2,H4370*IF(E4370="SGD",1,IF(E4370="USD",Settings!$B$22,IF(E4370="HKD",Settings!$B$23,1))),0))</f>
        <v>0</v>
      </c>
      <c r="Q4370" s="312">
        <f>IF(OR(J4370="",G4370=""),"",G4370+ROW()/1000000)</f>
      </c>
      <c r="R4370" s="247">
        <f>IF(Q4370="","",SUMIFS(Txn[Signed Units],Txn[Key],J4370,Txn[Transaction Order],"&lt;="&amp;Q4370))</f>
      </c>
    </row>
    <row r="4371" spans="10:18" ht="15" customHeight="1" x14ac:dyDescent="0.15">
      <c r="J4371" s="246">
        <f>IF(OR(B4371="",C4371="",E4371=""),"",B4371&amp;":"&amp;C4371&amp;":"&amp;E4371)</f>
      </c>
      <c r="K4371" s="247">
        <f>IF(A4371="","",A4371*D4371)</f>
      </c>
      <c r="L4371" s="246">
        <f>IF(A4371="","",IF(OR(A4371=1,A4371=0),H4371,0))</f>
      </c>
      <c r="M4371" s="246">
        <f>IF(A4371="","",IF(A4371=-1,H4371,0))</f>
      </c>
      <c r="N4371">
        <f>IF(J4371="","",IF(E4371="SGD",1,IF(E4371="USD",Settings!$B$22,IF(E4371="HKD",Settings!$B$23,1))))</f>
      </c>
      <c r="O4371">
        <f>IF(OR(B4371="",C4371="",E4371=""),0,(IF(A4371=-1,H4371,0)-IF(OR(A4371=1,A4371=0),H4371,0)+IF(A4371=2,H4371,0))*IF(E4371="SGD",1,IF(E4371="USD",Settings!$B$22,IF(E4371="HKD",Settings!$B$23,1))))</f>
        <v>0</v>
      </c>
      <c r="P4371">
        <f>IF(OR(B4371="",C4371="",E4371=""),0,IF(A4371=2,H4371*IF(E4371="SGD",1,IF(E4371="USD",Settings!$B$22,IF(E4371="HKD",Settings!$B$23,1))),0))</f>
        <v>0</v>
      </c>
      <c r="Q4371" s="312">
        <f>IF(OR(J4371="",G4371=""),"",G4371+ROW()/1000000)</f>
      </c>
      <c r="R4371" s="247">
        <f>IF(Q4371="","",SUMIFS(Txn[Signed Units],Txn[Key],J4371,Txn[Transaction Order],"&lt;="&amp;Q4371))</f>
      </c>
    </row>
    <row r="4372" spans="10:18" ht="15" customHeight="1" x14ac:dyDescent="0.15">
      <c r="J4372" s="246">
        <f>IF(OR(B4372="",C4372="",E4372=""),"",B4372&amp;":"&amp;C4372&amp;":"&amp;E4372)</f>
      </c>
      <c r="K4372" s="247">
        <f>IF(A4372="","",A4372*D4372)</f>
      </c>
      <c r="L4372" s="246">
        <f>IF(A4372="","",IF(OR(A4372=1,A4372=0),H4372,0))</f>
      </c>
      <c r="M4372" s="246">
        <f>IF(A4372="","",IF(A4372=-1,H4372,0))</f>
      </c>
      <c r="N4372">
        <f>IF(J4372="","",IF(E4372="SGD",1,IF(E4372="USD",Settings!$B$22,IF(E4372="HKD",Settings!$B$23,1))))</f>
      </c>
      <c r="O4372">
        <f>IF(OR(B4372="",C4372="",E4372=""),0,(IF(A4372=-1,H4372,0)-IF(OR(A4372=1,A4372=0),H4372,0)+IF(A4372=2,H4372,0))*IF(E4372="SGD",1,IF(E4372="USD",Settings!$B$22,IF(E4372="HKD",Settings!$B$23,1))))</f>
        <v>0</v>
      </c>
      <c r="P4372">
        <f>IF(OR(B4372="",C4372="",E4372=""),0,IF(A4372=2,H4372*IF(E4372="SGD",1,IF(E4372="USD",Settings!$B$22,IF(E4372="HKD",Settings!$B$23,1))),0))</f>
        <v>0</v>
      </c>
      <c r="Q4372" s="312">
        <f>IF(OR(J4372="",G4372=""),"",G4372+ROW()/1000000)</f>
      </c>
      <c r="R4372" s="247">
        <f>IF(Q4372="","",SUMIFS(Txn[Signed Units],Txn[Key],J4372,Txn[Transaction Order],"&lt;="&amp;Q4372))</f>
      </c>
    </row>
    <row r="4373" spans="10:18" ht="15" customHeight="1" x14ac:dyDescent="0.15">
      <c r="J4373" s="246">
        <f>IF(OR(B4373="",C4373="",E4373=""),"",B4373&amp;":"&amp;C4373&amp;":"&amp;E4373)</f>
      </c>
      <c r="K4373" s="247">
        <f>IF(A4373="","",A4373*D4373)</f>
      </c>
      <c r="L4373" s="246">
        <f>IF(A4373="","",IF(OR(A4373=1,A4373=0),H4373,0))</f>
      </c>
      <c r="M4373" s="246">
        <f>IF(A4373="","",IF(A4373=-1,H4373,0))</f>
      </c>
      <c r="N4373">
        <f>IF(J4373="","",IF(E4373="SGD",1,IF(E4373="USD",Settings!$B$22,IF(E4373="HKD",Settings!$B$23,1))))</f>
      </c>
      <c r="O4373">
        <f>IF(OR(B4373="",C4373="",E4373=""),0,(IF(A4373=-1,H4373,0)-IF(OR(A4373=1,A4373=0),H4373,0)+IF(A4373=2,H4373,0))*IF(E4373="SGD",1,IF(E4373="USD",Settings!$B$22,IF(E4373="HKD",Settings!$B$23,1))))</f>
        <v>0</v>
      </c>
      <c r="P4373">
        <f>IF(OR(B4373="",C4373="",E4373=""),0,IF(A4373=2,H4373*IF(E4373="SGD",1,IF(E4373="USD",Settings!$B$22,IF(E4373="HKD",Settings!$B$23,1))),0))</f>
        <v>0</v>
      </c>
      <c r="Q4373" s="312">
        <f>IF(OR(J4373="",G4373=""),"",G4373+ROW()/1000000)</f>
      </c>
      <c r="R4373" s="247">
        <f>IF(Q4373="","",SUMIFS(Txn[Signed Units],Txn[Key],J4373,Txn[Transaction Order],"&lt;="&amp;Q4373))</f>
      </c>
    </row>
    <row r="4374" spans="10:18" ht="15" customHeight="1" x14ac:dyDescent="0.15">
      <c r="J4374" s="246">
        <f>IF(OR(B4374="",C4374="",E4374=""),"",B4374&amp;":"&amp;C4374&amp;":"&amp;E4374)</f>
      </c>
      <c r="K4374" s="247">
        <f>IF(A4374="","",A4374*D4374)</f>
      </c>
      <c r="L4374" s="246">
        <f>IF(A4374="","",IF(OR(A4374=1,A4374=0),H4374,0))</f>
      </c>
      <c r="M4374" s="246">
        <f>IF(A4374="","",IF(A4374=-1,H4374,0))</f>
      </c>
      <c r="N4374">
        <f>IF(J4374="","",IF(E4374="SGD",1,IF(E4374="USD",Settings!$B$22,IF(E4374="HKD",Settings!$B$23,1))))</f>
      </c>
      <c r="O4374">
        <f>IF(OR(B4374="",C4374="",E4374=""),0,(IF(A4374=-1,H4374,0)-IF(OR(A4374=1,A4374=0),H4374,0)+IF(A4374=2,H4374,0))*IF(E4374="SGD",1,IF(E4374="USD",Settings!$B$22,IF(E4374="HKD",Settings!$B$23,1))))</f>
        <v>0</v>
      </c>
      <c r="P4374">
        <f>IF(OR(B4374="",C4374="",E4374=""),0,IF(A4374=2,H4374*IF(E4374="SGD",1,IF(E4374="USD",Settings!$B$22,IF(E4374="HKD",Settings!$B$23,1))),0))</f>
        <v>0</v>
      </c>
      <c r="Q4374" s="312">
        <f>IF(OR(J4374="",G4374=""),"",G4374+ROW()/1000000)</f>
      </c>
      <c r="R4374" s="247">
        <f>IF(Q4374="","",SUMIFS(Txn[Signed Units],Txn[Key],J4374,Txn[Transaction Order],"&lt;="&amp;Q4374))</f>
      </c>
    </row>
    <row r="4375" spans="10:18" ht="15" customHeight="1" x14ac:dyDescent="0.15">
      <c r="J4375" s="246">
        <f>IF(OR(B4375="",C4375="",E4375=""),"",B4375&amp;":"&amp;C4375&amp;":"&amp;E4375)</f>
      </c>
      <c r="K4375" s="247">
        <f>IF(A4375="","",A4375*D4375)</f>
      </c>
      <c r="L4375" s="246">
        <f>IF(A4375="","",IF(OR(A4375=1,A4375=0),H4375,0))</f>
      </c>
      <c r="M4375" s="246">
        <f>IF(A4375="","",IF(A4375=-1,H4375,0))</f>
      </c>
      <c r="N4375">
        <f>IF(J4375="","",IF(E4375="SGD",1,IF(E4375="USD",Settings!$B$22,IF(E4375="HKD",Settings!$B$23,1))))</f>
      </c>
      <c r="O4375">
        <f>IF(OR(B4375="",C4375="",E4375=""),0,(IF(A4375=-1,H4375,0)-IF(OR(A4375=1,A4375=0),H4375,0)+IF(A4375=2,H4375,0))*IF(E4375="SGD",1,IF(E4375="USD",Settings!$B$22,IF(E4375="HKD",Settings!$B$23,1))))</f>
        <v>0</v>
      </c>
      <c r="P4375">
        <f>IF(OR(B4375="",C4375="",E4375=""),0,IF(A4375=2,H4375*IF(E4375="SGD",1,IF(E4375="USD",Settings!$B$22,IF(E4375="HKD",Settings!$B$23,1))),0))</f>
        <v>0</v>
      </c>
      <c r="Q4375" s="312">
        <f>IF(OR(J4375="",G4375=""),"",G4375+ROW()/1000000)</f>
      </c>
      <c r="R4375" s="247">
        <f>IF(Q4375="","",SUMIFS(Txn[Signed Units],Txn[Key],J4375,Txn[Transaction Order],"&lt;="&amp;Q4375))</f>
      </c>
    </row>
    <row r="4376" spans="10:18" ht="15" customHeight="1" x14ac:dyDescent="0.15">
      <c r="J4376" s="246">
        <f>IF(OR(B4376="",C4376="",E4376=""),"",B4376&amp;":"&amp;C4376&amp;":"&amp;E4376)</f>
      </c>
      <c r="K4376" s="247">
        <f>IF(A4376="","",A4376*D4376)</f>
      </c>
      <c r="L4376" s="246">
        <f>IF(A4376="","",IF(OR(A4376=1,A4376=0),H4376,0))</f>
      </c>
      <c r="M4376" s="246">
        <f>IF(A4376="","",IF(A4376=-1,H4376,0))</f>
      </c>
      <c r="N4376">
        <f>IF(J4376="","",IF(E4376="SGD",1,IF(E4376="USD",Settings!$B$22,IF(E4376="HKD",Settings!$B$23,1))))</f>
      </c>
      <c r="O4376">
        <f>IF(OR(B4376="",C4376="",E4376=""),0,(IF(A4376=-1,H4376,0)-IF(OR(A4376=1,A4376=0),H4376,0)+IF(A4376=2,H4376,0))*IF(E4376="SGD",1,IF(E4376="USD",Settings!$B$22,IF(E4376="HKD",Settings!$B$23,1))))</f>
        <v>0</v>
      </c>
      <c r="P4376">
        <f>IF(OR(B4376="",C4376="",E4376=""),0,IF(A4376=2,H4376*IF(E4376="SGD",1,IF(E4376="USD",Settings!$B$22,IF(E4376="HKD",Settings!$B$23,1))),0))</f>
        <v>0</v>
      </c>
      <c r="Q4376" s="312">
        <f>IF(OR(J4376="",G4376=""),"",G4376+ROW()/1000000)</f>
      </c>
      <c r="R4376" s="247">
        <f>IF(Q4376="","",SUMIFS(Txn[Signed Units],Txn[Key],J4376,Txn[Transaction Order],"&lt;="&amp;Q4376))</f>
      </c>
    </row>
    <row r="4377" spans="10:18" ht="15" customHeight="1" x14ac:dyDescent="0.15">
      <c r="J4377" s="246">
        <f>IF(OR(B4377="",C4377="",E4377=""),"",B4377&amp;":"&amp;C4377&amp;":"&amp;E4377)</f>
      </c>
      <c r="K4377" s="247">
        <f>IF(A4377="","",A4377*D4377)</f>
      </c>
      <c r="L4377" s="246">
        <f>IF(A4377="","",IF(OR(A4377=1,A4377=0),H4377,0))</f>
      </c>
      <c r="M4377" s="246">
        <f>IF(A4377="","",IF(A4377=-1,H4377,0))</f>
      </c>
      <c r="N4377">
        <f>IF(J4377="","",IF(E4377="SGD",1,IF(E4377="USD",Settings!$B$22,IF(E4377="HKD",Settings!$B$23,1))))</f>
      </c>
      <c r="O4377">
        <f>IF(OR(B4377="",C4377="",E4377=""),0,(IF(A4377=-1,H4377,0)-IF(OR(A4377=1,A4377=0),H4377,0)+IF(A4377=2,H4377,0))*IF(E4377="SGD",1,IF(E4377="USD",Settings!$B$22,IF(E4377="HKD",Settings!$B$23,1))))</f>
        <v>0</v>
      </c>
      <c r="P4377">
        <f>IF(OR(B4377="",C4377="",E4377=""),0,IF(A4377=2,H4377*IF(E4377="SGD",1,IF(E4377="USD",Settings!$B$22,IF(E4377="HKD",Settings!$B$23,1))),0))</f>
        <v>0</v>
      </c>
      <c r="Q4377" s="312">
        <f>IF(OR(J4377="",G4377=""),"",G4377+ROW()/1000000)</f>
      </c>
      <c r="R4377" s="247">
        <f>IF(Q4377="","",SUMIFS(Txn[Signed Units],Txn[Key],J4377,Txn[Transaction Order],"&lt;="&amp;Q4377))</f>
      </c>
    </row>
    <row r="4378" spans="10:18" ht="15" customHeight="1" x14ac:dyDescent="0.15">
      <c r="J4378" s="246">
        <f>IF(OR(B4378="",C4378="",E4378=""),"",B4378&amp;":"&amp;C4378&amp;":"&amp;E4378)</f>
      </c>
      <c r="K4378" s="247">
        <f>IF(A4378="","",A4378*D4378)</f>
      </c>
      <c r="L4378" s="246">
        <f>IF(A4378="","",IF(OR(A4378=1,A4378=0),H4378,0))</f>
      </c>
      <c r="M4378" s="246">
        <f>IF(A4378="","",IF(A4378=-1,H4378,0))</f>
      </c>
      <c r="N4378">
        <f>IF(J4378="","",IF(E4378="SGD",1,IF(E4378="USD",Settings!$B$22,IF(E4378="HKD",Settings!$B$23,1))))</f>
      </c>
      <c r="O4378">
        <f>IF(OR(B4378="",C4378="",E4378=""),0,(IF(A4378=-1,H4378,0)-IF(OR(A4378=1,A4378=0),H4378,0)+IF(A4378=2,H4378,0))*IF(E4378="SGD",1,IF(E4378="USD",Settings!$B$22,IF(E4378="HKD",Settings!$B$23,1))))</f>
        <v>0</v>
      </c>
      <c r="P4378">
        <f>IF(OR(B4378="",C4378="",E4378=""),0,IF(A4378=2,H4378*IF(E4378="SGD",1,IF(E4378="USD",Settings!$B$22,IF(E4378="HKD",Settings!$B$23,1))),0))</f>
        <v>0</v>
      </c>
      <c r="Q4378" s="312">
        <f>IF(OR(J4378="",G4378=""),"",G4378+ROW()/1000000)</f>
      </c>
      <c r="R4378" s="247">
        <f>IF(Q4378="","",SUMIFS(Txn[Signed Units],Txn[Key],J4378,Txn[Transaction Order],"&lt;="&amp;Q4378))</f>
      </c>
    </row>
    <row r="4379" spans="10:18" ht="15" customHeight="1" x14ac:dyDescent="0.15">
      <c r="J4379" s="246">
        <f>IF(OR(B4379="",C4379="",E4379=""),"",B4379&amp;":"&amp;C4379&amp;":"&amp;E4379)</f>
      </c>
      <c r="K4379" s="247">
        <f>IF(A4379="","",A4379*D4379)</f>
      </c>
      <c r="L4379" s="246">
        <f>IF(A4379="","",IF(OR(A4379=1,A4379=0),H4379,0))</f>
      </c>
      <c r="M4379" s="246">
        <f>IF(A4379="","",IF(A4379=-1,H4379,0))</f>
      </c>
      <c r="N4379">
        <f>IF(J4379="","",IF(E4379="SGD",1,IF(E4379="USD",Settings!$B$22,IF(E4379="HKD",Settings!$B$23,1))))</f>
      </c>
      <c r="O4379">
        <f>IF(OR(B4379="",C4379="",E4379=""),0,(IF(A4379=-1,H4379,0)-IF(OR(A4379=1,A4379=0),H4379,0)+IF(A4379=2,H4379,0))*IF(E4379="SGD",1,IF(E4379="USD",Settings!$B$22,IF(E4379="HKD",Settings!$B$23,1))))</f>
        <v>0</v>
      </c>
      <c r="P4379">
        <f>IF(OR(B4379="",C4379="",E4379=""),0,IF(A4379=2,H4379*IF(E4379="SGD",1,IF(E4379="USD",Settings!$B$22,IF(E4379="HKD",Settings!$B$23,1))),0))</f>
        <v>0</v>
      </c>
      <c r="Q4379" s="312">
        <f>IF(OR(J4379="",G4379=""),"",G4379+ROW()/1000000)</f>
      </c>
      <c r="R4379" s="247">
        <f>IF(Q4379="","",SUMIFS(Txn[Signed Units],Txn[Key],J4379,Txn[Transaction Order],"&lt;="&amp;Q4379))</f>
      </c>
    </row>
    <row r="4380" spans="10:18" ht="15" customHeight="1" x14ac:dyDescent="0.15">
      <c r="J4380" s="246">
        <f>IF(OR(B4380="",C4380="",E4380=""),"",B4380&amp;":"&amp;C4380&amp;":"&amp;E4380)</f>
      </c>
      <c r="K4380" s="247">
        <f>IF(A4380="","",A4380*D4380)</f>
      </c>
      <c r="L4380" s="246">
        <f>IF(A4380="","",IF(OR(A4380=1,A4380=0),H4380,0))</f>
      </c>
      <c r="M4380" s="246">
        <f>IF(A4380="","",IF(A4380=-1,H4380,0))</f>
      </c>
      <c r="N4380">
        <f>IF(J4380="","",IF(E4380="SGD",1,IF(E4380="USD",Settings!$B$22,IF(E4380="HKD",Settings!$B$23,1))))</f>
      </c>
      <c r="O4380">
        <f>IF(OR(B4380="",C4380="",E4380=""),0,(IF(A4380=-1,H4380,0)-IF(OR(A4380=1,A4380=0),H4380,0)+IF(A4380=2,H4380,0))*IF(E4380="SGD",1,IF(E4380="USD",Settings!$B$22,IF(E4380="HKD",Settings!$B$23,1))))</f>
        <v>0</v>
      </c>
      <c r="P4380">
        <f>IF(OR(B4380="",C4380="",E4380=""),0,IF(A4380=2,H4380*IF(E4380="SGD",1,IF(E4380="USD",Settings!$B$22,IF(E4380="HKD",Settings!$B$23,1))),0))</f>
        <v>0</v>
      </c>
      <c r="Q4380" s="312">
        <f>IF(OR(J4380="",G4380=""),"",G4380+ROW()/1000000)</f>
      </c>
      <c r="R4380" s="247">
        <f>IF(Q4380="","",SUMIFS(Txn[Signed Units],Txn[Key],J4380,Txn[Transaction Order],"&lt;="&amp;Q4380))</f>
      </c>
    </row>
    <row r="4381" spans="10:18" ht="15" customHeight="1" x14ac:dyDescent="0.15">
      <c r="J4381" s="246">
        <f>IF(OR(B4381="",C4381="",E4381=""),"",B4381&amp;":"&amp;C4381&amp;":"&amp;E4381)</f>
      </c>
      <c r="K4381" s="247">
        <f>IF(A4381="","",A4381*D4381)</f>
      </c>
      <c r="L4381" s="246">
        <f>IF(A4381="","",IF(OR(A4381=1,A4381=0),H4381,0))</f>
      </c>
      <c r="M4381" s="246">
        <f>IF(A4381="","",IF(A4381=-1,H4381,0))</f>
      </c>
      <c r="N4381">
        <f>IF(J4381="","",IF(E4381="SGD",1,IF(E4381="USD",Settings!$B$22,IF(E4381="HKD",Settings!$B$23,1))))</f>
      </c>
      <c r="O4381">
        <f>IF(OR(B4381="",C4381="",E4381=""),0,(IF(A4381=-1,H4381,0)-IF(OR(A4381=1,A4381=0),H4381,0)+IF(A4381=2,H4381,0))*IF(E4381="SGD",1,IF(E4381="USD",Settings!$B$22,IF(E4381="HKD",Settings!$B$23,1))))</f>
        <v>0</v>
      </c>
      <c r="P4381">
        <f>IF(OR(B4381="",C4381="",E4381=""),0,IF(A4381=2,H4381*IF(E4381="SGD",1,IF(E4381="USD",Settings!$B$22,IF(E4381="HKD",Settings!$B$23,1))),0))</f>
        <v>0</v>
      </c>
      <c r="Q4381" s="312">
        <f>IF(OR(J4381="",G4381=""),"",G4381+ROW()/1000000)</f>
      </c>
      <c r="R4381" s="247">
        <f>IF(Q4381="","",SUMIFS(Txn[Signed Units],Txn[Key],J4381,Txn[Transaction Order],"&lt;="&amp;Q4381))</f>
      </c>
    </row>
    <row r="4382" spans="10:18" ht="15" customHeight="1" x14ac:dyDescent="0.15">
      <c r="J4382" s="246">
        <f>IF(OR(B4382="",C4382="",E4382=""),"",B4382&amp;":"&amp;C4382&amp;":"&amp;E4382)</f>
      </c>
      <c r="K4382" s="247">
        <f>IF(A4382="","",A4382*D4382)</f>
      </c>
      <c r="L4382" s="246">
        <f>IF(A4382="","",IF(OR(A4382=1,A4382=0),H4382,0))</f>
      </c>
      <c r="M4382" s="246">
        <f>IF(A4382="","",IF(A4382=-1,H4382,0))</f>
      </c>
      <c r="N4382">
        <f>IF(J4382="","",IF(E4382="SGD",1,IF(E4382="USD",Settings!$B$22,IF(E4382="HKD",Settings!$B$23,1))))</f>
      </c>
      <c r="O4382">
        <f>IF(OR(B4382="",C4382="",E4382=""),0,(IF(A4382=-1,H4382,0)-IF(OR(A4382=1,A4382=0),H4382,0)+IF(A4382=2,H4382,0))*IF(E4382="SGD",1,IF(E4382="USD",Settings!$B$22,IF(E4382="HKD",Settings!$B$23,1))))</f>
        <v>0</v>
      </c>
      <c r="P4382">
        <f>IF(OR(B4382="",C4382="",E4382=""),0,IF(A4382=2,H4382*IF(E4382="SGD",1,IF(E4382="USD",Settings!$B$22,IF(E4382="HKD",Settings!$B$23,1))),0))</f>
        <v>0</v>
      </c>
      <c r="Q4382" s="312">
        <f>IF(OR(J4382="",G4382=""),"",G4382+ROW()/1000000)</f>
      </c>
      <c r="R4382" s="247">
        <f>IF(Q4382="","",SUMIFS(Txn[Signed Units],Txn[Key],J4382,Txn[Transaction Order],"&lt;="&amp;Q4382))</f>
      </c>
    </row>
    <row r="4383" spans="10:18" ht="15" customHeight="1" x14ac:dyDescent="0.15">
      <c r="J4383" s="246">
        <f>IF(OR(B4383="",C4383="",E4383=""),"",B4383&amp;":"&amp;C4383&amp;":"&amp;E4383)</f>
      </c>
      <c r="K4383" s="247">
        <f>IF(A4383="","",A4383*D4383)</f>
      </c>
      <c r="L4383" s="246">
        <f>IF(A4383="","",IF(OR(A4383=1,A4383=0),H4383,0))</f>
      </c>
      <c r="M4383" s="246">
        <f>IF(A4383="","",IF(A4383=-1,H4383,0))</f>
      </c>
      <c r="N4383">
        <f>IF(J4383="","",IF(E4383="SGD",1,IF(E4383="USD",Settings!$B$22,IF(E4383="HKD",Settings!$B$23,1))))</f>
      </c>
      <c r="O4383">
        <f>IF(OR(B4383="",C4383="",E4383=""),0,(IF(A4383=-1,H4383,0)-IF(OR(A4383=1,A4383=0),H4383,0)+IF(A4383=2,H4383,0))*IF(E4383="SGD",1,IF(E4383="USD",Settings!$B$22,IF(E4383="HKD",Settings!$B$23,1))))</f>
        <v>0</v>
      </c>
      <c r="P4383">
        <f>IF(OR(B4383="",C4383="",E4383=""),0,IF(A4383=2,H4383*IF(E4383="SGD",1,IF(E4383="USD",Settings!$B$22,IF(E4383="HKD",Settings!$B$23,1))),0))</f>
        <v>0</v>
      </c>
      <c r="Q4383" s="312">
        <f>IF(OR(J4383="",G4383=""),"",G4383+ROW()/1000000)</f>
      </c>
      <c r="R4383" s="247">
        <f>IF(Q4383="","",SUMIFS(Txn[Signed Units],Txn[Key],J4383,Txn[Transaction Order],"&lt;="&amp;Q4383))</f>
      </c>
    </row>
    <row r="4384" spans="10:18" ht="15" customHeight="1" x14ac:dyDescent="0.15">
      <c r="J4384" s="246">
        <f>IF(OR(B4384="",C4384="",E4384=""),"",B4384&amp;":"&amp;C4384&amp;":"&amp;E4384)</f>
      </c>
      <c r="K4384" s="247">
        <f>IF(A4384="","",A4384*D4384)</f>
      </c>
      <c r="L4384" s="246">
        <f>IF(A4384="","",IF(OR(A4384=1,A4384=0),H4384,0))</f>
      </c>
      <c r="M4384" s="246">
        <f>IF(A4384="","",IF(A4384=-1,H4384,0))</f>
      </c>
      <c r="N4384">
        <f>IF(J4384="","",IF(E4384="SGD",1,IF(E4384="USD",Settings!$B$22,IF(E4384="HKD",Settings!$B$23,1))))</f>
      </c>
      <c r="O4384">
        <f>IF(OR(B4384="",C4384="",E4384=""),0,(IF(A4384=-1,H4384,0)-IF(OR(A4384=1,A4384=0),H4384,0)+IF(A4384=2,H4384,0))*IF(E4384="SGD",1,IF(E4384="USD",Settings!$B$22,IF(E4384="HKD",Settings!$B$23,1))))</f>
        <v>0</v>
      </c>
      <c r="P4384">
        <f>IF(OR(B4384="",C4384="",E4384=""),0,IF(A4384=2,H4384*IF(E4384="SGD",1,IF(E4384="USD",Settings!$B$22,IF(E4384="HKD",Settings!$B$23,1))),0))</f>
        <v>0</v>
      </c>
      <c r="Q4384" s="312">
        <f>IF(OR(J4384="",G4384=""),"",G4384+ROW()/1000000)</f>
      </c>
      <c r="R4384" s="247">
        <f>IF(Q4384="","",SUMIFS(Txn[Signed Units],Txn[Key],J4384,Txn[Transaction Order],"&lt;="&amp;Q4384))</f>
      </c>
    </row>
    <row r="4385" spans="10:18" ht="15" customHeight="1" x14ac:dyDescent="0.15">
      <c r="J4385" s="246">
        <f>IF(OR(B4385="",C4385="",E4385=""),"",B4385&amp;":"&amp;C4385&amp;":"&amp;E4385)</f>
      </c>
      <c r="K4385" s="247">
        <f>IF(A4385="","",A4385*D4385)</f>
      </c>
      <c r="L4385" s="246">
        <f>IF(A4385="","",IF(OR(A4385=1,A4385=0),H4385,0))</f>
      </c>
      <c r="M4385" s="246">
        <f>IF(A4385="","",IF(A4385=-1,H4385,0))</f>
      </c>
      <c r="N4385">
        <f>IF(J4385="","",IF(E4385="SGD",1,IF(E4385="USD",Settings!$B$22,IF(E4385="HKD",Settings!$B$23,1))))</f>
      </c>
      <c r="O4385">
        <f>IF(OR(B4385="",C4385="",E4385=""),0,(IF(A4385=-1,H4385,0)-IF(OR(A4385=1,A4385=0),H4385,0)+IF(A4385=2,H4385,0))*IF(E4385="SGD",1,IF(E4385="USD",Settings!$B$22,IF(E4385="HKD",Settings!$B$23,1))))</f>
        <v>0</v>
      </c>
      <c r="P4385">
        <f>IF(OR(B4385="",C4385="",E4385=""),0,IF(A4385=2,H4385*IF(E4385="SGD",1,IF(E4385="USD",Settings!$B$22,IF(E4385="HKD",Settings!$B$23,1))),0))</f>
        <v>0</v>
      </c>
      <c r="Q4385" s="312">
        <f>IF(OR(J4385="",G4385=""),"",G4385+ROW()/1000000)</f>
      </c>
      <c r="R4385" s="247">
        <f>IF(Q4385="","",SUMIFS(Txn[Signed Units],Txn[Key],J4385,Txn[Transaction Order],"&lt;="&amp;Q4385))</f>
      </c>
    </row>
    <row r="4386" spans="10:18" ht="15" customHeight="1" x14ac:dyDescent="0.15">
      <c r="J4386" s="246">
        <f>IF(OR(B4386="",C4386="",E4386=""),"",B4386&amp;":"&amp;C4386&amp;":"&amp;E4386)</f>
      </c>
      <c r="K4386" s="247">
        <f>IF(A4386="","",A4386*D4386)</f>
      </c>
      <c r="L4386" s="246">
        <f>IF(A4386="","",IF(OR(A4386=1,A4386=0),H4386,0))</f>
      </c>
      <c r="M4386" s="246">
        <f>IF(A4386="","",IF(A4386=-1,H4386,0))</f>
      </c>
      <c r="N4386">
        <f>IF(J4386="","",IF(E4386="SGD",1,IF(E4386="USD",Settings!$B$22,IF(E4386="HKD",Settings!$B$23,1))))</f>
      </c>
      <c r="O4386">
        <f>IF(OR(B4386="",C4386="",E4386=""),0,(IF(A4386=-1,H4386,0)-IF(OR(A4386=1,A4386=0),H4386,0)+IF(A4386=2,H4386,0))*IF(E4386="SGD",1,IF(E4386="USD",Settings!$B$22,IF(E4386="HKD",Settings!$B$23,1))))</f>
        <v>0</v>
      </c>
      <c r="P4386">
        <f>IF(OR(B4386="",C4386="",E4386=""),0,IF(A4386=2,H4386*IF(E4386="SGD",1,IF(E4386="USD",Settings!$B$22,IF(E4386="HKD",Settings!$B$23,1))),0))</f>
        <v>0</v>
      </c>
      <c r="Q4386" s="312">
        <f>IF(OR(J4386="",G4386=""),"",G4386+ROW()/1000000)</f>
      </c>
      <c r="R4386" s="247">
        <f>IF(Q4386="","",SUMIFS(Txn[Signed Units],Txn[Key],J4386,Txn[Transaction Order],"&lt;="&amp;Q4386))</f>
      </c>
    </row>
    <row r="4387" spans="10:18" ht="15" customHeight="1" x14ac:dyDescent="0.15">
      <c r="J4387" s="246">
        <f>IF(OR(B4387="",C4387="",E4387=""),"",B4387&amp;":"&amp;C4387&amp;":"&amp;E4387)</f>
      </c>
      <c r="K4387" s="247">
        <f>IF(A4387="","",A4387*D4387)</f>
      </c>
      <c r="L4387" s="246">
        <f>IF(A4387="","",IF(OR(A4387=1,A4387=0),H4387,0))</f>
      </c>
      <c r="M4387" s="246">
        <f>IF(A4387="","",IF(A4387=-1,H4387,0))</f>
      </c>
      <c r="N4387">
        <f>IF(J4387="","",IF(E4387="SGD",1,IF(E4387="USD",Settings!$B$22,IF(E4387="HKD",Settings!$B$23,1))))</f>
      </c>
      <c r="O4387">
        <f>IF(OR(B4387="",C4387="",E4387=""),0,(IF(A4387=-1,H4387,0)-IF(OR(A4387=1,A4387=0),H4387,0)+IF(A4387=2,H4387,0))*IF(E4387="SGD",1,IF(E4387="USD",Settings!$B$22,IF(E4387="HKD",Settings!$B$23,1))))</f>
        <v>0</v>
      </c>
      <c r="P4387">
        <f>IF(OR(B4387="",C4387="",E4387=""),0,IF(A4387=2,H4387*IF(E4387="SGD",1,IF(E4387="USD",Settings!$B$22,IF(E4387="HKD",Settings!$B$23,1))),0))</f>
        <v>0</v>
      </c>
      <c r="Q4387" s="312">
        <f>IF(OR(J4387="",G4387=""),"",G4387+ROW()/1000000)</f>
      </c>
      <c r="R4387" s="247">
        <f>IF(Q4387="","",SUMIFS(Txn[Signed Units],Txn[Key],J4387,Txn[Transaction Order],"&lt;="&amp;Q4387))</f>
      </c>
    </row>
    <row r="4388" spans="10:18" ht="15" customHeight="1" x14ac:dyDescent="0.15">
      <c r="J4388" s="246">
        <f>IF(OR(B4388="",C4388="",E4388=""),"",B4388&amp;":"&amp;C4388&amp;":"&amp;E4388)</f>
      </c>
      <c r="K4388" s="247">
        <f>IF(A4388="","",A4388*D4388)</f>
      </c>
      <c r="L4388" s="246">
        <f>IF(A4388="","",IF(OR(A4388=1,A4388=0),H4388,0))</f>
      </c>
      <c r="M4388" s="246">
        <f>IF(A4388="","",IF(A4388=-1,H4388,0))</f>
      </c>
      <c r="N4388">
        <f>IF(J4388="","",IF(E4388="SGD",1,IF(E4388="USD",Settings!$B$22,IF(E4388="HKD",Settings!$B$23,1))))</f>
      </c>
      <c r="O4388">
        <f>IF(OR(B4388="",C4388="",E4388=""),0,(IF(A4388=-1,H4388,0)-IF(OR(A4388=1,A4388=0),H4388,0)+IF(A4388=2,H4388,0))*IF(E4388="SGD",1,IF(E4388="USD",Settings!$B$22,IF(E4388="HKD",Settings!$B$23,1))))</f>
        <v>0</v>
      </c>
      <c r="P4388">
        <f>IF(OR(B4388="",C4388="",E4388=""),0,IF(A4388=2,H4388*IF(E4388="SGD",1,IF(E4388="USD",Settings!$B$22,IF(E4388="HKD",Settings!$B$23,1))),0))</f>
        <v>0</v>
      </c>
      <c r="Q4388" s="312">
        <f>IF(OR(J4388="",G4388=""),"",G4388+ROW()/1000000)</f>
      </c>
      <c r="R4388" s="247">
        <f>IF(Q4388="","",SUMIFS(Txn[Signed Units],Txn[Key],J4388,Txn[Transaction Order],"&lt;="&amp;Q4388))</f>
      </c>
    </row>
    <row r="4389" spans="10:18" ht="15" customHeight="1" x14ac:dyDescent="0.15">
      <c r="J4389" s="246">
        <f>IF(OR(B4389="",C4389="",E4389=""),"",B4389&amp;":"&amp;C4389&amp;":"&amp;E4389)</f>
      </c>
      <c r="K4389" s="247">
        <f>IF(A4389="","",A4389*D4389)</f>
      </c>
      <c r="L4389" s="246">
        <f>IF(A4389="","",IF(OR(A4389=1,A4389=0),H4389,0))</f>
      </c>
      <c r="M4389" s="246">
        <f>IF(A4389="","",IF(A4389=-1,H4389,0))</f>
      </c>
      <c r="N4389">
        <f>IF(J4389="","",IF(E4389="SGD",1,IF(E4389="USD",Settings!$B$22,IF(E4389="HKD",Settings!$B$23,1))))</f>
      </c>
      <c r="O4389">
        <f>IF(OR(B4389="",C4389="",E4389=""),0,(IF(A4389=-1,H4389,0)-IF(OR(A4389=1,A4389=0),H4389,0)+IF(A4389=2,H4389,0))*IF(E4389="SGD",1,IF(E4389="USD",Settings!$B$22,IF(E4389="HKD",Settings!$B$23,1))))</f>
        <v>0</v>
      </c>
      <c r="P4389">
        <f>IF(OR(B4389="",C4389="",E4389=""),0,IF(A4389=2,H4389*IF(E4389="SGD",1,IF(E4389="USD",Settings!$B$22,IF(E4389="HKD",Settings!$B$23,1))),0))</f>
        <v>0</v>
      </c>
      <c r="Q4389" s="312">
        <f>IF(OR(J4389="",G4389=""),"",G4389+ROW()/1000000)</f>
      </c>
      <c r="R4389" s="247">
        <f>IF(Q4389="","",SUMIFS(Txn[Signed Units],Txn[Key],J4389,Txn[Transaction Order],"&lt;="&amp;Q4389))</f>
      </c>
    </row>
    <row r="4390" spans="10:18" ht="15" customHeight="1" x14ac:dyDescent="0.15">
      <c r="J4390" s="246">
        <f>IF(OR(B4390="",C4390="",E4390=""),"",B4390&amp;":"&amp;C4390&amp;":"&amp;E4390)</f>
      </c>
      <c r="K4390" s="247">
        <f>IF(A4390="","",A4390*D4390)</f>
      </c>
      <c r="L4390" s="246">
        <f>IF(A4390="","",IF(OR(A4390=1,A4390=0),H4390,0))</f>
      </c>
      <c r="M4390" s="246">
        <f>IF(A4390="","",IF(A4390=-1,H4390,0))</f>
      </c>
      <c r="N4390">
        <f>IF(J4390="","",IF(E4390="SGD",1,IF(E4390="USD",Settings!$B$22,IF(E4390="HKD",Settings!$B$23,1))))</f>
      </c>
      <c r="O4390">
        <f>IF(OR(B4390="",C4390="",E4390=""),0,(IF(A4390=-1,H4390,0)-IF(OR(A4390=1,A4390=0),H4390,0)+IF(A4390=2,H4390,0))*IF(E4390="SGD",1,IF(E4390="USD",Settings!$B$22,IF(E4390="HKD",Settings!$B$23,1))))</f>
        <v>0</v>
      </c>
      <c r="P4390">
        <f>IF(OR(B4390="",C4390="",E4390=""),0,IF(A4390=2,H4390*IF(E4390="SGD",1,IF(E4390="USD",Settings!$B$22,IF(E4390="HKD",Settings!$B$23,1))),0))</f>
        <v>0</v>
      </c>
      <c r="Q4390" s="312">
        <f>IF(OR(J4390="",G4390=""),"",G4390+ROW()/1000000)</f>
      </c>
      <c r="R4390" s="247">
        <f>IF(Q4390="","",SUMIFS(Txn[Signed Units],Txn[Key],J4390,Txn[Transaction Order],"&lt;="&amp;Q4390))</f>
      </c>
    </row>
    <row r="4391" spans="10:18" ht="15" customHeight="1" x14ac:dyDescent="0.15">
      <c r="J4391" s="246">
        <f>IF(OR(B4391="",C4391="",E4391=""),"",B4391&amp;":"&amp;C4391&amp;":"&amp;E4391)</f>
      </c>
      <c r="K4391" s="247">
        <f>IF(A4391="","",A4391*D4391)</f>
      </c>
      <c r="L4391" s="246">
        <f>IF(A4391="","",IF(OR(A4391=1,A4391=0),H4391,0))</f>
      </c>
      <c r="M4391" s="246">
        <f>IF(A4391="","",IF(A4391=-1,H4391,0))</f>
      </c>
      <c r="N4391">
        <f>IF(J4391="","",IF(E4391="SGD",1,IF(E4391="USD",Settings!$B$22,IF(E4391="HKD",Settings!$B$23,1))))</f>
      </c>
      <c r="O4391">
        <f>IF(OR(B4391="",C4391="",E4391=""),0,(IF(A4391=-1,H4391,0)-IF(OR(A4391=1,A4391=0),H4391,0)+IF(A4391=2,H4391,0))*IF(E4391="SGD",1,IF(E4391="USD",Settings!$B$22,IF(E4391="HKD",Settings!$B$23,1))))</f>
        <v>0</v>
      </c>
      <c r="P4391">
        <f>IF(OR(B4391="",C4391="",E4391=""),0,IF(A4391=2,H4391*IF(E4391="SGD",1,IF(E4391="USD",Settings!$B$22,IF(E4391="HKD",Settings!$B$23,1))),0))</f>
        <v>0</v>
      </c>
      <c r="Q4391" s="312">
        <f>IF(OR(J4391="",G4391=""),"",G4391+ROW()/1000000)</f>
      </c>
      <c r="R4391" s="247">
        <f>IF(Q4391="","",SUMIFS(Txn[Signed Units],Txn[Key],J4391,Txn[Transaction Order],"&lt;="&amp;Q4391))</f>
      </c>
    </row>
    <row r="4392" spans="10:18" ht="15" customHeight="1" x14ac:dyDescent="0.15">
      <c r="J4392" s="246">
        <f>IF(OR(B4392="",C4392="",E4392=""),"",B4392&amp;":"&amp;C4392&amp;":"&amp;E4392)</f>
      </c>
      <c r="K4392" s="247">
        <f>IF(A4392="","",A4392*D4392)</f>
      </c>
      <c r="L4392" s="246">
        <f>IF(A4392="","",IF(OR(A4392=1,A4392=0),H4392,0))</f>
      </c>
      <c r="M4392" s="246">
        <f>IF(A4392="","",IF(A4392=-1,H4392,0))</f>
      </c>
      <c r="N4392">
        <f>IF(J4392="","",IF(E4392="SGD",1,IF(E4392="USD",Settings!$B$22,IF(E4392="HKD",Settings!$B$23,1))))</f>
      </c>
      <c r="O4392">
        <f>IF(OR(B4392="",C4392="",E4392=""),0,(IF(A4392=-1,H4392,0)-IF(OR(A4392=1,A4392=0),H4392,0)+IF(A4392=2,H4392,0))*IF(E4392="SGD",1,IF(E4392="USD",Settings!$B$22,IF(E4392="HKD",Settings!$B$23,1))))</f>
        <v>0</v>
      </c>
      <c r="P4392">
        <f>IF(OR(B4392="",C4392="",E4392=""),0,IF(A4392=2,H4392*IF(E4392="SGD",1,IF(E4392="USD",Settings!$B$22,IF(E4392="HKD",Settings!$B$23,1))),0))</f>
        <v>0</v>
      </c>
      <c r="Q4392" s="312">
        <f>IF(OR(J4392="",G4392=""),"",G4392+ROW()/1000000)</f>
      </c>
      <c r="R4392" s="247">
        <f>IF(Q4392="","",SUMIFS(Txn[Signed Units],Txn[Key],J4392,Txn[Transaction Order],"&lt;="&amp;Q4392))</f>
      </c>
    </row>
    <row r="4393" spans="10:18" ht="15" customHeight="1" x14ac:dyDescent="0.15">
      <c r="J4393" s="246">
        <f>IF(OR(B4393="",C4393="",E4393=""),"",B4393&amp;":"&amp;C4393&amp;":"&amp;E4393)</f>
      </c>
      <c r="K4393" s="247">
        <f>IF(A4393="","",A4393*D4393)</f>
      </c>
      <c r="L4393" s="246">
        <f>IF(A4393="","",IF(OR(A4393=1,A4393=0),H4393,0))</f>
      </c>
      <c r="M4393" s="246">
        <f>IF(A4393="","",IF(A4393=-1,H4393,0))</f>
      </c>
      <c r="N4393">
        <f>IF(J4393="","",IF(E4393="SGD",1,IF(E4393="USD",Settings!$B$22,IF(E4393="HKD",Settings!$B$23,1))))</f>
      </c>
      <c r="O4393">
        <f>IF(OR(B4393="",C4393="",E4393=""),0,(IF(A4393=-1,H4393,0)-IF(OR(A4393=1,A4393=0),H4393,0)+IF(A4393=2,H4393,0))*IF(E4393="SGD",1,IF(E4393="USD",Settings!$B$22,IF(E4393="HKD",Settings!$B$23,1))))</f>
        <v>0</v>
      </c>
      <c r="P4393">
        <f>IF(OR(B4393="",C4393="",E4393=""),0,IF(A4393=2,H4393*IF(E4393="SGD",1,IF(E4393="USD",Settings!$B$22,IF(E4393="HKD",Settings!$B$23,1))),0))</f>
        <v>0</v>
      </c>
      <c r="Q4393" s="312">
        <f>IF(OR(J4393="",G4393=""),"",G4393+ROW()/1000000)</f>
      </c>
      <c r="R4393" s="247">
        <f>IF(Q4393="","",SUMIFS(Txn[Signed Units],Txn[Key],J4393,Txn[Transaction Order],"&lt;="&amp;Q4393))</f>
      </c>
    </row>
    <row r="4394" spans="10:18" ht="15" customHeight="1" x14ac:dyDescent="0.15">
      <c r="J4394" s="246">
        <f>IF(OR(B4394="",C4394="",E4394=""),"",B4394&amp;":"&amp;C4394&amp;":"&amp;E4394)</f>
      </c>
      <c r="K4394" s="247">
        <f>IF(A4394="","",A4394*D4394)</f>
      </c>
      <c r="L4394" s="246">
        <f>IF(A4394="","",IF(OR(A4394=1,A4394=0),H4394,0))</f>
      </c>
      <c r="M4394" s="246">
        <f>IF(A4394="","",IF(A4394=-1,H4394,0))</f>
      </c>
      <c r="N4394">
        <f>IF(J4394="","",IF(E4394="SGD",1,IF(E4394="USD",Settings!$B$22,IF(E4394="HKD",Settings!$B$23,1))))</f>
      </c>
      <c r="O4394">
        <f>IF(OR(B4394="",C4394="",E4394=""),0,(IF(A4394=-1,H4394,0)-IF(OR(A4394=1,A4394=0),H4394,0)+IF(A4394=2,H4394,0))*IF(E4394="SGD",1,IF(E4394="USD",Settings!$B$22,IF(E4394="HKD",Settings!$B$23,1))))</f>
        <v>0</v>
      </c>
      <c r="P4394">
        <f>IF(OR(B4394="",C4394="",E4394=""),0,IF(A4394=2,H4394*IF(E4394="SGD",1,IF(E4394="USD",Settings!$B$22,IF(E4394="HKD",Settings!$B$23,1))),0))</f>
        <v>0</v>
      </c>
      <c r="Q4394" s="312">
        <f>IF(OR(J4394="",G4394=""),"",G4394+ROW()/1000000)</f>
      </c>
      <c r="R4394" s="247">
        <f>IF(Q4394="","",SUMIFS(Txn[Signed Units],Txn[Key],J4394,Txn[Transaction Order],"&lt;="&amp;Q4394))</f>
      </c>
    </row>
    <row r="4395" spans="10:18" ht="15" customHeight="1" x14ac:dyDescent="0.15">
      <c r="J4395" s="246">
        <f>IF(OR(B4395="",C4395="",E4395=""),"",B4395&amp;":"&amp;C4395&amp;":"&amp;E4395)</f>
      </c>
      <c r="K4395" s="247">
        <f>IF(A4395="","",A4395*D4395)</f>
      </c>
      <c r="L4395" s="246">
        <f>IF(A4395="","",IF(OR(A4395=1,A4395=0),H4395,0))</f>
      </c>
      <c r="M4395" s="246">
        <f>IF(A4395="","",IF(A4395=-1,H4395,0))</f>
      </c>
      <c r="N4395">
        <f>IF(J4395="","",IF(E4395="SGD",1,IF(E4395="USD",Settings!$B$22,IF(E4395="HKD",Settings!$B$23,1))))</f>
      </c>
      <c r="O4395">
        <f>IF(OR(B4395="",C4395="",E4395=""),0,(IF(A4395=-1,H4395,0)-IF(OR(A4395=1,A4395=0),H4395,0)+IF(A4395=2,H4395,0))*IF(E4395="SGD",1,IF(E4395="USD",Settings!$B$22,IF(E4395="HKD",Settings!$B$23,1))))</f>
        <v>0</v>
      </c>
      <c r="P4395">
        <f>IF(OR(B4395="",C4395="",E4395=""),0,IF(A4395=2,H4395*IF(E4395="SGD",1,IF(E4395="USD",Settings!$B$22,IF(E4395="HKD",Settings!$B$23,1))),0))</f>
        <v>0</v>
      </c>
      <c r="Q4395" s="312">
        <f>IF(OR(J4395="",G4395=""),"",G4395+ROW()/1000000)</f>
      </c>
      <c r="R4395" s="247">
        <f>IF(Q4395="","",SUMIFS(Txn[Signed Units],Txn[Key],J4395,Txn[Transaction Order],"&lt;="&amp;Q4395))</f>
      </c>
    </row>
    <row r="4396" spans="10:18" ht="15" customHeight="1" x14ac:dyDescent="0.15">
      <c r="J4396" s="246">
        <f>IF(OR(B4396="",C4396="",E4396=""),"",B4396&amp;":"&amp;C4396&amp;":"&amp;E4396)</f>
      </c>
      <c r="K4396" s="247">
        <f>IF(A4396="","",A4396*D4396)</f>
      </c>
      <c r="L4396" s="246">
        <f>IF(A4396="","",IF(OR(A4396=1,A4396=0),H4396,0))</f>
      </c>
      <c r="M4396" s="246">
        <f>IF(A4396="","",IF(A4396=-1,H4396,0))</f>
      </c>
      <c r="N4396">
        <f>IF(J4396="","",IF(E4396="SGD",1,IF(E4396="USD",Settings!$B$22,IF(E4396="HKD",Settings!$B$23,1))))</f>
      </c>
      <c r="O4396">
        <f>IF(OR(B4396="",C4396="",E4396=""),0,(IF(A4396=-1,H4396,0)-IF(OR(A4396=1,A4396=0),H4396,0)+IF(A4396=2,H4396,0))*IF(E4396="SGD",1,IF(E4396="USD",Settings!$B$22,IF(E4396="HKD",Settings!$B$23,1))))</f>
        <v>0</v>
      </c>
      <c r="P4396">
        <f>IF(OR(B4396="",C4396="",E4396=""),0,IF(A4396=2,H4396*IF(E4396="SGD",1,IF(E4396="USD",Settings!$B$22,IF(E4396="HKD",Settings!$B$23,1))),0))</f>
        <v>0</v>
      </c>
      <c r="Q4396" s="312">
        <f>IF(OR(J4396="",G4396=""),"",G4396+ROW()/1000000)</f>
      </c>
      <c r="R4396" s="247">
        <f>IF(Q4396="","",SUMIFS(Txn[Signed Units],Txn[Key],J4396,Txn[Transaction Order],"&lt;="&amp;Q4396))</f>
      </c>
    </row>
    <row r="4397" spans="10:18" ht="15" customHeight="1" x14ac:dyDescent="0.15">
      <c r="J4397" s="246">
        <f>IF(OR(B4397="",C4397="",E4397=""),"",B4397&amp;":"&amp;C4397&amp;":"&amp;E4397)</f>
      </c>
      <c r="K4397" s="247">
        <f>IF(A4397="","",A4397*D4397)</f>
      </c>
      <c r="L4397" s="246">
        <f>IF(A4397="","",IF(OR(A4397=1,A4397=0),H4397,0))</f>
      </c>
      <c r="M4397" s="246">
        <f>IF(A4397="","",IF(A4397=-1,H4397,0))</f>
      </c>
      <c r="N4397">
        <f>IF(J4397="","",IF(E4397="SGD",1,IF(E4397="USD",Settings!$B$22,IF(E4397="HKD",Settings!$B$23,1))))</f>
      </c>
      <c r="O4397">
        <f>IF(OR(B4397="",C4397="",E4397=""),0,(IF(A4397=-1,H4397,0)-IF(OR(A4397=1,A4397=0),H4397,0)+IF(A4397=2,H4397,0))*IF(E4397="SGD",1,IF(E4397="USD",Settings!$B$22,IF(E4397="HKD",Settings!$B$23,1))))</f>
        <v>0</v>
      </c>
      <c r="P4397">
        <f>IF(OR(B4397="",C4397="",E4397=""),0,IF(A4397=2,H4397*IF(E4397="SGD",1,IF(E4397="USD",Settings!$B$22,IF(E4397="HKD",Settings!$B$23,1))),0))</f>
        <v>0</v>
      </c>
      <c r="Q4397" s="312">
        <f>IF(OR(J4397="",G4397=""),"",G4397+ROW()/1000000)</f>
      </c>
      <c r="R4397" s="247">
        <f>IF(Q4397="","",SUMIFS(Txn[Signed Units],Txn[Key],J4397,Txn[Transaction Order],"&lt;="&amp;Q4397))</f>
      </c>
    </row>
    <row r="4398" spans="10:18" ht="15" customHeight="1" x14ac:dyDescent="0.15">
      <c r="J4398" s="246">
        <f>IF(OR(B4398="",C4398="",E4398=""),"",B4398&amp;":"&amp;C4398&amp;":"&amp;E4398)</f>
      </c>
      <c r="K4398" s="247">
        <f>IF(A4398="","",A4398*D4398)</f>
      </c>
      <c r="L4398" s="246">
        <f>IF(A4398="","",IF(OR(A4398=1,A4398=0),H4398,0))</f>
      </c>
      <c r="M4398" s="246">
        <f>IF(A4398="","",IF(A4398=-1,H4398,0))</f>
      </c>
      <c r="N4398">
        <f>IF(J4398="","",IF(E4398="SGD",1,IF(E4398="USD",Settings!$B$22,IF(E4398="HKD",Settings!$B$23,1))))</f>
      </c>
      <c r="O4398">
        <f>IF(OR(B4398="",C4398="",E4398=""),0,(IF(A4398=-1,H4398,0)-IF(OR(A4398=1,A4398=0),H4398,0)+IF(A4398=2,H4398,0))*IF(E4398="SGD",1,IF(E4398="USD",Settings!$B$22,IF(E4398="HKD",Settings!$B$23,1))))</f>
        <v>0</v>
      </c>
      <c r="P4398">
        <f>IF(OR(B4398="",C4398="",E4398=""),0,IF(A4398=2,H4398*IF(E4398="SGD",1,IF(E4398="USD",Settings!$B$22,IF(E4398="HKD",Settings!$B$23,1))),0))</f>
        <v>0</v>
      </c>
      <c r="Q4398" s="312">
        <f>IF(OR(J4398="",G4398=""),"",G4398+ROW()/1000000)</f>
      </c>
      <c r="R4398" s="247">
        <f>IF(Q4398="","",SUMIFS(Txn[Signed Units],Txn[Key],J4398,Txn[Transaction Order],"&lt;="&amp;Q4398))</f>
      </c>
    </row>
    <row r="4399" spans="10:18" ht="15" customHeight="1" x14ac:dyDescent="0.15">
      <c r="J4399" s="246">
        <f>IF(OR(B4399="",C4399="",E4399=""),"",B4399&amp;":"&amp;C4399&amp;":"&amp;E4399)</f>
      </c>
      <c r="K4399" s="247">
        <f>IF(A4399="","",A4399*D4399)</f>
      </c>
      <c r="L4399" s="246">
        <f>IF(A4399="","",IF(OR(A4399=1,A4399=0),H4399,0))</f>
      </c>
      <c r="M4399" s="246">
        <f>IF(A4399="","",IF(A4399=-1,H4399,0))</f>
      </c>
      <c r="N4399">
        <f>IF(J4399="","",IF(E4399="SGD",1,IF(E4399="USD",Settings!$B$22,IF(E4399="HKD",Settings!$B$23,1))))</f>
      </c>
      <c r="O4399">
        <f>IF(OR(B4399="",C4399="",E4399=""),0,(IF(A4399=-1,H4399,0)-IF(OR(A4399=1,A4399=0),H4399,0)+IF(A4399=2,H4399,0))*IF(E4399="SGD",1,IF(E4399="USD",Settings!$B$22,IF(E4399="HKD",Settings!$B$23,1))))</f>
        <v>0</v>
      </c>
      <c r="P4399">
        <f>IF(OR(B4399="",C4399="",E4399=""),0,IF(A4399=2,H4399*IF(E4399="SGD",1,IF(E4399="USD",Settings!$B$22,IF(E4399="HKD",Settings!$B$23,1))),0))</f>
        <v>0</v>
      </c>
      <c r="Q4399" s="312">
        <f>IF(OR(J4399="",G4399=""),"",G4399+ROW()/1000000)</f>
      </c>
      <c r="R4399" s="247">
        <f>IF(Q4399="","",SUMIFS(Txn[Signed Units],Txn[Key],J4399,Txn[Transaction Order],"&lt;="&amp;Q4399))</f>
      </c>
    </row>
    <row r="4400" spans="10:18" ht="15" customHeight="1" x14ac:dyDescent="0.15">
      <c r="J4400" s="246">
        <f>IF(OR(B4400="",C4400="",E4400=""),"",B4400&amp;":"&amp;C4400&amp;":"&amp;E4400)</f>
      </c>
      <c r="K4400" s="247">
        <f>IF(A4400="","",A4400*D4400)</f>
      </c>
      <c r="L4400" s="246">
        <f>IF(A4400="","",IF(OR(A4400=1,A4400=0),H4400,0))</f>
      </c>
      <c r="M4400" s="246">
        <f>IF(A4400="","",IF(A4400=-1,H4400,0))</f>
      </c>
      <c r="N4400">
        <f>IF(J4400="","",IF(E4400="SGD",1,IF(E4400="USD",Settings!$B$22,IF(E4400="HKD",Settings!$B$23,1))))</f>
      </c>
      <c r="O4400">
        <f>IF(OR(B4400="",C4400="",E4400=""),0,(IF(A4400=-1,H4400,0)-IF(OR(A4400=1,A4400=0),H4400,0)+IF(A4400=2,H4400,0))*IF(E4400="SGD",1,IF(E4400="USD",Settings!$B$22,IF(E4400="HKD",Settings!$B$23,1))))</f>
        <v>0</v>
      </c>
      <c r="P4400">
        <f>IF(OR(B4400="",C4400="",E4400=""),0,IF(A4400=2,H4400*IF(E4400="SGD",1,IF(E4400="USD",Settings!$B$22,IF(E4400="HKD",Settings!$B$23,1))),0))</f>
        <v>0</v>
      </c>
      <c r="Q4400" s="312">
        <f>IF(OR(J4400="",G4400=""),"",G4400+ROW()/1000000)</f>
      </c>
      <c r="R4400" s="247">
        <f>IF(Q4400="","",SUMIFS(Txn[Signed Units],Txn[Key],J4400,Txn[Transaction Order],"&lt;="&amp;Q4400))</f>
      </c>
    </row>
    <row r="4401" spans="10:18" ht="15" customHeight="1" x14ac:dyDescent="0.15">
      <c r="J4401" s="246">
        <f>IF(OR(B4401="",C4401="",E4401=""),"",B4401&amp;":"&amp;C4401&amp;":"&amp;E4401)</f>
      </c>
      <c r="K4401" s="247">
        <f>IF(A4401="","",A4401*D4401)</f>
      </c>
      <c r="L4401" s="246">
        <f>IF(A4401="","",IF(OR(A4401=1,A4401=0),H4401,0))</f>
      </c>
      <c r="M4401" s="246">
        <f>IF(A4401="","",IF(A4401=-1,H4401,0))</f>
      </c>
      <c r="N4401">
        <f>IF(J4401="","",IF(E4401="SGD",1,IF(E4401="USD",Settings!$B$22,IF(E4401="HKD",Settings!$B$23,1))))</f>
      </c>
      <c r="O4401">
        <f>IF(OR(B4401="",C4401="",E4401=""),0,(IF(A4401=-1,H4401,0)-IF(OR(A4401=1,A4401=0),H4401,0)+IF(A4401=2,H4401,0))*IF(E4401="SGD",1,IF(E4401="USD",Settings!$B$22,IF(E4401="HKD",Settings!$B$23,1))))</f>
        <v>0</v>
      </c>
      <c r="P4401">
        <f>IF(OR(B4401="",C4401="",E4401=""),0,IF(A4401=2,H4401*IF(E4401="SGD",1,IF(E4401="USD",Settings!$B$22,IF(E4401="HKD",Settings!$B$23,1))),0))</f>
        <v>0</v>
      </c>
      <c r="Q4401" s="312">
        <f>IF(OR(J4401="",G4401=""),"",G4401+ROW()/1000000)</f>
      </c>
      <c r="R4401" s="247">
        <f>IF(Q4401="","",SUMIFS(Txn[Signed Units],Txn[Key],J4401,Txn[Transaction Order],"&lt;="&amp;Q4401))</f>
      </c>
    </row>
    <row r="4402" spans="10:18" ht="15" customHeight="1" x14ac:dyDescent="0.15">
      <c r="J4402" s="246">
        <f>IF(OR(B4402="",C4402="",E4402=""),"",B4402&amp;":"&amp;C4402&amp;":"&amp;E4402)</f>
      </c>
      <c r="K4402" s="247">
        <f>IF(A4402="","",A4402*D4402)</f>
      </c>
      <c r="L4402" s="246">
        <f>IF(A4402="","",IF(OR(A4402=1,A4402=0),H4402,0))</f>
      </c>
      <c r="M4402" s="246">
        <f>IF(A4402="","",IF(A4402=-1,H4402,0))</f>
      </c>
      <c r="N4402">
        <f>IF(J4402="","",IF(E4402="SGD",1,IF(E4402="USD",Settings!$B$22,IF(E4402="HKD",Settings!$B$23,1))))</f>
      </c>
      <c r="O4402">
        <f>IF(OR(B4402="",C4402="",E4402=""),0,(IF(A4402=-1,H4402,0)-IF(OR(A4402=1,A4402=0),H4402,0)+IF(A4402=2,H4402,0))*IF(E4402="SGD",1,IF(E4402="USD",Settings!$B$22,IF(E4402="HKD",Settings!$B$23,1))))</f>
        <v>0</v>
      </c>
      <c r="P4402">
        <f>IF(OR(B4402="",C4402="",E4402=""),0,IF(A4402=2,H4402*IF(E4402="SGD",1,IF(E4402="USD",Settings!$B$22,IF(E4402="HKD",Settings!$B$23,1))),0))</f>
        <v>0</v>
      </c>
      <c r="Q4402" s="312">
        <f>IF(OR(J4402="",G4402=""),"",G4402+ROW()/1000000)</f>
      </c>
      <c r="R4402" s="247">
        <f>IF(Q4402="","",SUMIFS(Txn[Signed Units],Txn[Key],J4402,Txn[Transaction Order],"&lt;="&amp;Q4402))</f>
      </c>
    </row>
    <row r="4403" spans="10:18" ht="15" customHeight="1" x14ac:dyDescent="0.15">
      <c r="J4403" s="246">
        <f>IF(OR(B4403="",C4403="",E4403=""),"",B4403&amp;":"&amp;C4403&amp;":"&amp;E4403)</f>
      </c>
      <c r="K4403" s="247">
        <f>IF(A4403="","",A4403*D4403)</f>
      </c>
      <c r="L4403" s="246">
        <f>IF(A4403="","",IF(OR(A4403=1,A4403=0),H4403,0))</f>
      </c>
      <c r="M4403" s="246">
        <f>IF(A4403="","",IF(A4403=-1,H4403,0))</f>
      </c>
      <c r="N4403">
        <f>IF(J4403="","",IF(E4403="SGD",1,IF(E4403="USD",Settings!$B$22,IF(E4403="HKD",Settings!$B$23,1))))</f>
      </c>
      <c r="O4403">
        <f>IF(OR(B4403="",C4403="",E4403=""),0,(IF(A4403=-1,H4403,0)-IF(OR(A4403=1,A4403=0),H4403,0)+IF(A4403=2,H4403,0))*IF(E4403="SGD",1,IF(E4403="USD",Settings!$B$22,IF(E4403="HKD",Settings!$B$23,1))))</f>
        <v>0</v>
      </c>
      <c r="P4403">
        <f>IF(OR(B4403="",C4403="",E4403=""),0,IF(A4403=2,H4403*IF(E4403="SGD",1,IF(E4403="USD",Settings!$B$22,IF(E4403="HKD",Settings!$B$23,1))),0))</f>
        <v>0</v>
      </c>
      <c r="Q4403" s="312">
        <f>IF(OR(J4403="",G4403=""),"",G4403+ROW()/1000000)</f>
      </c>
      <c r="R4403" s="247">
        <f>IF(Q4403="","",SUMIFS(Txn[Signed Units],Txn[Key],J4403,Txn[Transaction Order],"&lt;="&amp;Q4403))</f>
      </c>
    </row>
    <row r="4404" spans="10:18" ht="15" customHeight="1" x14ac:dyDescent="0.15">
      <c r="J4404" s="246">
        <f>IF(OR(B4404="",C4404="",E4404=""),"",B4404&amp;":"&amp;C4404&amp;":"&amp;E4404)</f>
      </c>
      <c r="K4404" s="247">
        <f>IF(A4404="","",A4404*D4404)</f>
      </c>
      <c r="L4404" s="246">
        <f>IF(A4404="","",IF(OR(A4404=1,A4404=0),H4404,0))</f>
      </c>
      <c r="M4404" s="246">
        <f>IF(A4404="","",IF(A4404=-1,H4404,0))</f>
      </c>
      <c r="N4404">
        <f>IF(J4404="","",IF(E4404="SGD",1,IF(E4404="USD",Settings!$B$22,IF(E4404="HKD",Settings!$B$23,1))))</f>
      </c>
      <c r="O4404">
        <f>IF(OR(B4404="",C4404="",E4404=""),0,(IF(A4404=-1,H4404,0)-IF(OR(A4404=1,A4404=0),H4404,0)+IF(A4404=2,H4404,0))*IF(E4404="SGD",1,IF(E4404="USD",Settings!$B$22,IF(E4404="HKD",Settings!$B$23,1))))</f>
        <v>0</v>
      </c>
      <c r="P4404">
        <f>IF(OR(B4404="",C4404="",E4404=""),0,IF(A4404=2,H4404*IF(E4404="SGD",1,IF(E4404="USD",Settings!$B$22,IF(E4404="HKD",Settings!$B$23,1))),0))</f>
        <v>0</v>
      </c>
      <c r="Q4404" s="312">
        <f>IF(OR(J4404="",G4404=""),"",G4404+ROW()/1000000)</f>
      </c>
      <c r="R4404" s="247">
        <f>IF(Q4404="","",SUMIFS(Txn[Signed Units],Txn[Key],J4404,Txn[Transaction Order],"&lt;="&amp;Q4404))</f>
      </c>
    </row>
    <row r="4405" spans="10:18" ht="15" customHeight="1" x14ac:dyDescent="0.15">
      <c r="J4405" s="246">
        <f>IF(OR(B4405="",C4405="",E4405=""),"",B4405&amp;":"&amp;C4405&amp;":"&amp;E4405)</f>
      </c>
      <c r="K4405" s="247">
        <f>IF(A4405="","",A4405*D4405)</f>
      </c>
      <c r="L4405" s="246">
        <f>IF(A4405="","",IF(OR(A4405=1,A4405=0),H4405,0))</f>
      </c>
      <c r="M4405" s="246">
        <f>IF(A4405="","",IF(A4405=-1,H4405,0))</f>
      </c>
      <c r="N4405">
        <f>IF(J4405="","",IF(E4405="SGD",1,IF(E4405="USD",Settings!$B$22,IF(E4405="HKD",Settings!$B$23,1))))</f>
      </c>
      <c r="O4405">
        <f>IF(OR(B4405="",C4405="",E4405=""),0,(IF(A4405=-1,H4405,0)-IF(OR(A4405=1,A4405=0),H4405,0)+IF(A4405=2,H4405,0))*IF(E4405="SGD",1,IF(E4405="USD",Settings!$B$22,IF(E4405="HKD",Settings!$B$23,1))))</f>
        <v>0</v>
      </c>
      <c r="P4405">
        <f>IF(OR(B4405="",C4405="",E4405=""),0,IF(A4405=2,H4405*IF(E4405="SGD",1,IF(E4405="USD",Settings!$B$22,IF(E4405="HKD",Settings!$B$23,1))),0))</f>
        <v>0</v>
      </c>
      <c r="Q4405" s="312">
        <f>IF(OR(J4405="",G4405=""),"",G4405+ROW()/1000000)</f>
      </c>
      <c r="R4405" s="247">
        <f>IF(Q4405="","",SUMIFS(Txn[Signed Units],Txn[Key],J4405,Txn[Transaction Order],"&lt;="&amp;Q4405))</f>
      </c>
    </row>
    <row r="4406" spans="10:18" ht="15" customHeight="1" x14ac:dyDescent="0.15">
      <c r="J4406" s="246">
        <f>IF(OR(B4406="",C4406="",E4406=""),"",B4406&amp;":"&amp;C4406&amp;":"&amp;E4406)</f>
      </c>
      <c r="K4406" s="247">
        <f>IF(A4406="","",A4406*D4406)</f>
      </c>
      <c r="L4406" s="246">
        <f>IF(A4406="","",IF(OR(A4406=1,A4406=0),H4406,0))</f>
      </c>
      <c r="M4406" s="246">
        <f>IF(A4406="","",IF(A4406=-1,H4406,0))</f>
      </c>
      <c r="N4406">
        <f>IF(J4406="","",IF(E4406="SGD",1,IF(E4406="USD",Settings!$B$22,IF(E4406="HKD",Settings!$B$23,1))))</f>
      </c>
      <c r="O4406">
        <f>IF(OR(B4406="",C4406="",E4406=""),0,(IF(A4406=-1,H4406,0)-IF(OR(A4406=1,A4406=0),H4406,0)+IF(A4406=2,H4406,0))*IF(E4406="SGD",1,IF(E4406="USD",Settings!$B$22,IF(E4406="HKD",Settings!$B$23,1))))</f>
        <v>0</v>
      </c>
      <c r="P4406">
        <f>IF(OR(B4406="",C4406="",E4406=""),0,IF(A4406=2,H4406*IF(E4406="SGD",1,IF(E4406="USD",Settings!$B$22,IF(E4406="HKD",Settings!$B$23,1))),0))</f>
        <v>0</v>
      </c>
      <c r="Q4406" s="312">
        <f>IF(OR(J4406="",G4406=""),"",G4406+ROW()/1000000)</f>
      </c>
      <c r="R4406" s="247">
        <f>IF(Q4406="","",SUMIFS(Txn[Signed Units],Txn[Key],J4406,Txn[Transaction Order],"&lt;="&amp;Q4406))</f>
      </c>
    </row>
    <row r="4407" spans="10:18" ht="15" customHeight="1" x14ac:dyDescent="0.15">
      <c r="J4407" s="246">
        <f>IF(OR(B4407="",C4407="",E4407=""),"",B4407&amp;":"&amp;C4407&amp;":"&amp;E4407)</f>
      </c>
      <c r="K4407" s="247">
        <f>IF(A4407="","",A4407*D4407)</f>
      </c>
      <c r="L4407" s="246">
        <f>IF(A4407="","",IF(OR(A4407=1,A4407=0),H4407,0))</f>
      </c>
      <c r="M4407" s="246">
        <f>IF(A4407="","",IF(A4407=-1,H4407,0))</f>
      </c>
      <c r="N4407">
        <f>IF(J4407="","",IF(E4407="SGD",1,IF(E4407="USD",Settings!$B$22,IF(E4407="HKD",Settings!$B$23,1))))</f>
      </c>
      <c r="O4407">
        <f>IF(OR(B4407="",C4407="",E4407=""),0,(IF(A4407=-1,H4407,0)-IF(OR(A4407=1,A4407=0),H4407,0)+IF(A4407=2,H4407,0))*IF(E4407="SGD",1,IF(E4407="USD",Settings!$B$22,IF(E4407="HKD",Settings!$B$23,1))))</f>
        <v>0</v>
      </c>
      <c r="P4407">
        <f>IF(OR(B4407="",C4407="",E4407=""),0,IF(A4407=2,H4407*IF(E4407="SGD",1,IF(E4407="USD",Settings!$B$22,IF(E4407="HKD",Settings!$B$23,1))),0))</f>
        <v>0</v>
      </c>
      <c r="Q4407" s="312">
        <f>IF(OR(J4407="",G4407=""),"",G4407+ROW()/1000000)</f>
      </c>
      <c r="R4407" s="247">
        <f>IF(Q4407="","",SUMIFS(Txn[Signed Units],Txn[Key],J4407,Txn[Transaction Order],"&lt;="&amp;Q4407))</f>
      </c>
    </row>
    <row r="4408" spans="10:18" ht="15" customHeight="1" x14ac:dyDescent="0.15">
      <c r="J4408" s="246">
        <f>IF(OR(B4408="",C4408="",E4408=""),"",B4408&amp;":"&amp;C4408&amp;":"&amp;E4408)</f>
      </c>
      <c r="K4408" s="247">
        <f>IF(A4408="","",A4408*D4408)</f>
      </c>
      <c r="L4408" s="246">
        <f>IF(A4408="","",IF(OR(A4408=1,A4408=0),H4408,0))</f>
      </c>
      <c r="M4408" s="246">
        <f>IF(A4408="","",IF(A4408=-1,H4408,0))</f>
      </c>
      <c r="N4408">
        <f>IF(J4408="","",IF(E4408="SGD",1,IF(E4408="USD",Settings!$B$22,IF(E4408="HKD",Settings!$B$23,1))))</f>
      </c>
      <c r="O4408">
        <f>IF(OR(B4408="",C4408="",E4408=""),0,(IF(A4408=-1,H4408,0)-IF(OR(A4408=1,A4408=0),H4408,0)+IF(A4408=2,H4408,0))*IF(E4408="SGD",1,IF(E4408="USD",Settings!$B$22,IF(E4408="HKD",Settings!$B$23,1))))</f>
        <v>0</v>
      </c>
      <c r="P4408">
        <f>IF(OR(B4408="",C4408="",E4408=""),0,IF(A4408=2,H4408*IF(E4408="SGD",1,IF(E4408="USD",Settings!$B$22,IF(E4408="HKD",Settings!$B$23,1))),0))</f>
        <v>0</v>
      </c>
      <c r="Q4408" s="312">
        <f>IF(OR(J4408="",G4408=""),"",G4408+ROW()/1000000)</f>
      </c>
      <c r="R4408" s="247">
        <f>IF(Q4408="","",SUMIFS(Txn[Signed Units],Txn[Key],J4408,Txn[Transaction Order],"&lt;="&amp;Q4408))</f>
      </c>
    </row>
    <row r="4409" spans="10:18" ht="15" customHeight="1" x14ac:dyDescent="0.15">
      <c r="J4409" s="246">
        <f>IF(OR(B4409="",C4409="",E4409=""),"",B4409&amp;":"&amp;C4409&amp;":"&amp;E4409)</f>
      </c>
      <c r="K4409" s="247">
        <f>IF(A4409="","",A4409*D4409)</f>
      </c>
      <c r="L4409" s="246">
        <f>IF(A4409="","",IF(OR(A4409=1,A4409=0),H4409,0))</f>
      </c>
      <c r="M4409" s="246">
        <f>IF(A4409="","",IF(A4409=-1,H4409,0))</f>
      </c>
      <c r="N4409">
        <f>IF(J4409="","",IF(E4409="SGD",1,IF(E4409="USD",Settings!$B$22,IF(E4409="HKD",Settings!$B$23,1))))</f>
      </c>
      <c r="O4409">
        <f>IF(OR(B4409="",C4409="",E4409=""),0,(IF(A4409=-1,H4409,0)-IF(OR(A4409=1,A4409=0),H4409,0)+IF(A4409=2,H4409,0))*IF(E4409="SGD",1,IF(E4409="USD",Settings!$B$22,IF(E4409="HKD",Settings!$B$23,1))))</f>
        <v>0</v>
      </c>
      <c r="P4409">
        <f>IF(OR(B4409="",C4409="",E4409=""),0,IF(A4409=2,H4409*IF(E4409="SGD",1,IF(E4409="USD",Settings!$B$22,IF(E4409="HKD",Settings!$B$23,1))),0))</f>
        <v>0</v>
      </c>
      <c r="Q4409" s="312">
        <f>IF(OR(J4409="",G4409=""),"",G4409+ROW()/1000000)</f>
      </c>
      <c r="R4409" s="247">
        <f>IF(Q4409="","",SUMIFS(Txn[Signed Units],Txn[Key],J4409,Txn[Transaction Order],"&lt;="&amp;Q4409))</f>
      </c>
    </row>
    <row r="4410" spans="10:18" ht="15" customHeight="1" x14ac:dyDescent="0.15">
      <c r="J4410" s="246">
        <f>IF(OR(B4410="",C4410="",E4410=""),"",B4410&amp;":"&amp;C4410&amp;":"&amp;E4410)</f>
      </c>
      <c r="K4410" s="247">
        <f>IF(A4410="","",A4410*D4410)</f>
      </c>
      <c r="L4410" s="246">
        <f>IF(A4410="","",IF(OR(A4410=1,A4410=0),H4410,0))</f>
      </c>
      <c r="M4410" s="246">
        <f>IF(A4410="","",IF(A4410=-1,H4410,0))</f>
      </c>
      <c r="N4410">
        <f>IF(J4410="","",IF(E4410="SGD",1,IF(E4410="USD",Settings!$B$22,IF(E4410="HKD",Settings!$B$23,1))))</f>
      </c>
      <c r="O4410">
        <f>IF(OR(B4410="",C4410="",E4410=""),0,(IF(A4410=-1,H4410,0)-IF(OR(A4410=1,A4410=0),H4410,0)+IF(A4410=2,H4410,0))*IF(E4410="SGD",1,IF(E4410="USD",Settings!$B$22,IF(E4410="HKD",Settings!$B$23,1))))</f>
        <v>0</v>
      </c>
      <c r="P4410">
        <f>IF(OR(B4410="",C4410="",E4410=""),0,IF(A4410=2,H4410*IF(E4410="SGD",1,IF(E4410="USD",Settings!$B$22,IF(E4410="HKD",Settings!$B$23,1))),0))</f>
        <v>0</v>
      </c>
      <c r="Q4410" s="312">
        <f>IF(OR(J4410="",G4410=""),"",G4410+ROW()/1000000)</f>
      </c>
      <c r="R4410" s="247">
        <f>IF(Q4410="","",SUMIFS(Txn[Signed Units],Txn[Key],J4410,Txn[Transaction Order],"&lt;="&amp;Q4410))</f>
      </c>
    </row>
    <row r="4411" spans="10:18" ht="15" customHeight="1" x14ac:dyDescent="0.15">
      <c r="J4411" s="246">
        <f>IF(OR(B4411="",C4411="",E4411=""),"",B4411&amp;":"&amp;C4411&amp;":"&amp;E4411)</f>
      </c>
      <c r="K4411" s="247">
        <f>IF(A4411="","",A4411*D4411)</f>
      </c>
      <c r="L4411" s="246">
        <f>IF(A4411="","",IF(OR(A4411=1,A4411=0),H4411,0))</f>
      </c>
      <c r="M4411" s="246">
        <f>IF(A4411="","",IF(A4411=-1,H4411,0))</f>
      </c>
      <c r="N4411">
        <f>IF(J4411="","",IF(E4411="SGD",1,IF(E4411="USD",Settings!$B$22,IF(E4411="HKD",Settings!$B$23,1))))</f>
      </c>
      <c r="O4411">
        <f>IF(OR(B4411="",C4411="",E4411=""),0,(IF(A4411=-1,H4411,0)-IF(OR(A4411=1,A4411=0),H4411,0)+IF(A4411=2,H4411,0))*IF(E4411="SGD",1,IF(E4411="USD",Settings!$B$22,IF(E4411="HKD",Settings!$B$23,1))))</f>
        <v>0</v>
      </c>
      <c r="P4411">
        <f>IF(OR(B4411="",C4411="",E4411=""),0,IF(A4411=2,H4411*IF(E4411="SGD",1,IF(E4411="USD",Settings!$B$22,IF(E4411="HKD",Settings!$B$23,1))),0))</f>
        <v>0</v>
      </c>
      <c r="Q4411" s="312">
        <f>IF(OR(J4411="",G4411=""),"",G4411+ROW()/1000000)</f>
      </c>
      <c r="R4411" s="247">
        <f>IF(Q4411="","",SUMIFS(Txn[Signed Units],Txn[Key],J4411,Txn[Transaction Order],"&lt;="&amp;Q4411))</f>
      </c>
    </row>
    <row r="4412" spans="10:18" ht="15" customHeight="1" x14ac:dyDescent="0.15">
      <c r="J4412" s="246">
        <f>IF(OR(B4412="",C4412="",E4412=""),"",B4412&amp;":"&amp;C4412&amp;":"&amp;E4412)</f>
      </c>
      <c r="K4412" s="247">
        <f>IF(A4412="","",A4412*D4412)</f>
      </c>
      <c r="L4412" s="246">
        <f>IF(A4412="","",IF(OR(A4412=1,A4412=0),H4412,0))</f>
      </c>
      <c r="M4412" s="246">
        <f>IF(A4412="","",IF(A4412=-1,H4412,0))</f>
      </c>
      <c r="N4412">
        <f>IF(J4412="","",IF(E4412="SGD",1,IF(E4412="USD",Settings!$B$22,IF(E4412="HKD",Settings!$B$23,1))))</f>
      </c>
      <c r="O4412">
        <f>IF(OR(B4412="",C4412="",E4412=""),0,(IF(A4412=-1,H4412,0)-IF(OR(A4412=1,A4412=0),H4412,0)+IF(A4412=2,H4412,0))*IF(E4412="SGD",1,IF(E4412="USD",Settings!$B$22,IF(E4412="HKD",Settings!$B$23,1))))</f>
        <v>0</v>
      </c>
      <c r="P4412">
        <f>IF(OR(B4412="",C4412="",E4412=""),0,IF(A4412=2,H4412*IF(E4412="SGD",1,IF(E4412="USD",Settings!$B$22,IF(E4412="HKD",Settings!$B$23,1))),0))</f>
        <v>0</v>
      </c>
      <c r="Q4412" s="312">
        <f>IF(OR(J4412="",G4412=""),"",G4412+ROW()/1000000)</f>
      </c>
      <c r="R4412" s="247">
        <f>IF(Q4412="","",SUMIFS(Txn[Signed Units],Txn[Key],J4412,Txn[Transaction Order],"&lt;="&amp;Q4412))</f>
      </c>
    </row>
    <row r="4413" spans="10:18" ht="15" customHeight="1" x14ac:dyDescent="0.15">
      <c r="J4413" s="246">
        <f>IF(OR(B4413="",C4413="",E4413=""),"",B4413&amp;":"&amp;C4413&amp;":"&amp;E4413)</f>
      </c>
      <c r="K4413" s="247">
        <f>IF(A4413="","",A4413*D4413)</f>
      </c>
      <c r="L4413" s="246">
        <f>IF(A4413="","",IF(OR(A4413=1,A4413=0),H4413,0))</f>
      </c>
      <c r="M4413" s="246">
        <f>IF(A4413="","",IF(A4413=-1,H4413,0))</f>
      </c>
      <c r="N4413">
        <f>IF(J4413="","",IF(E4413="SGD",1,IF(E4413="USD",Settings!$B$22,IF(E4413="HKD",Settings!$B$23,1))))</f>
      </c>
      <c r="O4413">
        <f>IF(OR(B4413="",C4413="",E4413=""),0,(IF(A4413=-1,H4413,0)-IF(OR(A4413=1,A4413=0),H4413,0)+IF(A4413=2,H4413,0))*IF(E4413="SGD",1,IF(E4413="USD",Settings!$B$22,IF(E4413="HKD",Settings!$B$23,1))))</f>
        <v>0</v>
      </c>
      <c r="P4413">
        <f>IF(OR(B4413="",C4413="",E4413=""),0,IF(A4413=2,H4413*IF(E4413="SGD",1,IF(E4413="USD",Settings!$B$22,IF(E4413="HKD",Settings!$B$23,1))),0))</f>
        <v>0</v>
      </c>
      <c r="Q4413" s="312">
        <f>IF(OR(J4413="",G4413=""),"",G4413+ROW()/1000000)</f>
      </c>
      <c r="R4413" s="247">
        <f>IF(Q4413="","",SUMIFS(Txn[Signed Units],Txn[Key],J4413,Txn[Transaction Order],"&lt;="&amp;Q4413))</f>
      </c>
    </row>
    <row r="4414" spans="10:18" ht="15" customHeight="1" x14ac:dyDescent="0.15">
      <c r="J4414" s="246">
        <f>IF(OR(B4414="",C4414="",E4414=""),"",B4414&amp;":"&amp;C4414&amp;":"&amp;E4414)</f>
      </c>
      <c r="K4414" s="247">
        <f>IF(A4414="","",A4414*D4414)</f>
      </c>
      <c r="L4414" s="246">
        <f>IF(A4414="","",IF(OR(A4414=1,A4414=0),H4414,0))</f>
      </c>
      <c r="M4414" s="246">
        <f>IF(A4414="","",IF(A4414=-1,H4414,0))</f>
      </c>
      <c r="N4414">
        <f>IF(J4414="","",IF(E4414="SGD",1,IF(E4414="USD",Settings!$B$22,IF(E4414="HKD",Settings!$B$23,1))))</f>
      </c>
      <c r="O4414">
        <f>IF(OR(B4414="",C4414="",E4414=""),0,(IF(A4414=-1,H4414,0)-IF(OR(A4414=1,A4414=0),H4414,0)+IF(A4414=2,H4414,0))*IF(E4414="SGD",1,IF(E4414="USD",Settings!$B$22,IF(E4414="HKD",Settings!$B$23,1))))</f>
        <v>0</v>
      </c>
      <c r="P4414">
        <f>IF(OR(B4414="",C4414="",E4414=""),0,IF(A4414=2,H4414*IF(E4414="SGD",1,IF(E4414="USD",Settings!$B$22,IF(E4414="HKD",Settings!$B$23,1))),0))</f>
        <v>0</v>
      </c>
      <c r="Q4414" s="312">
        <f>IF(OR(J4414="",G4414=""),"",G4414+ROW()/1000000)</f>
      </c>
      <c r="R4414" s="247">
        <f>IF(Q4414="","",SUMIFS(Txn[Signed Units],Txn[Key],J4414,Txn[Transaction Order],"&lt;="&amp;Q4414))</f>
      </c>
    </row>
    <row r="4415" spans="10:18" ht="15" customHeight="1" x14ac:dyDescent="0.15">
      <c r="J4415" s="246">
        <f>IF(OR(B4415="",C4415="",E4415=""),"",B4415&amp;":"&amp;C4415&amp;":"&amp;E4415)</f>
      </c>
      <c r="K4415" s="247">
        <f>IF(A4415="","",A4415*D4415)</f>
      </c>
      <c r="L4415" s="246">
        <f>IF(A4415="","",IF(OR(A4415=1,A4415=0),H4415,0))</f>
      </c>
      <c r="M4415" s="246">
        <f>IF(A4415="","",IF(A4415=-1,H4415,0))</f>
      </c>
      <c r="N4415">
        <f>IF(J4415="","",IF(E4415="SGD",1,IF(E4415="USD",Settings!$B$22,IF(E4415="HKD",Settings!$B$23,1))))</f>
      </c>
      <c r="O4415">
        <f>IF(OR(B4415="",C4415="",E4415=""),0,(IF(A4415=-1,H4415,0)-IF(OR(A4415=1,A4415=0),H4415,0)+IF(A4415=2,H4415,0))*IF(E4415="SGD",1,IF(E4415="USD",Settings!$B$22,IF(E4415="HKD",Settings!$B$23,1))))</f>
        <v>0</v>
      </c>
      <c r="P4415">
        <f>IF(OR(B4415="",C4415="",E4415=""),0,IF(A4415=2,H4415*IF(E4415="SGD",1,IF(E4415="USD",Settings!$B$22,IF(E4415="HKD",Settings!$B$23,1))),0))</f>
        <v>0</v>
      </c>
      <c r="Q4415" s="312">
        <f>IF(OR(J4415="",G4415=""),"",G4415+ROW()/1000000)</f>
      </c>
      <c r="R4415" s="247">
        <f>IF(Q4415="","",SUMIFS(Txn[Signed Units],Txn[Key],J4415,Txn[Transaction Order],"&lt;="&amp;Q4415))</f>
      </c>
    </row>
    <row r="4416" spans="10:18" ht="15" customHeight="1" x14ac:dyDescent="0.15">
      <c r="J4416" s="246">
        <f>IF(OR(B4416="",C4416="",E4416=""),"",B4416&amp;":"&amp;C4416&amp;":"&amp;E4416)</f>
      </c>
      <c r="K4416" s="247">
        <f>IF(A4416="","",A4416*D4416)</f>
      </c>
      <c r="L4416" s="246">
        <f>IF(A4416="","",IF(OR(A4416=1,A4416=0),H4416,0))</f>
      </c>
      <c r="M4416" s="246">
        <f>IF(A4416="","",IF(A4416=-1,H4416,0))</f>
      </c>
      <c r="N4416">
        <f>IF(J4416="","",IF(E4416="SGD",1,IF(E4416="USD",Settings!$B$22,IF(E4416="HKD",Settings!$B$23,1))))</f>
      </c>
      <c r="O4416">
        <f>IF(OR(B4416="",C4416="",E4416=""),0,(IF(A4416=-1,H4416,0)-IF(OR(A4416=1,A4416=0),H4416,0)+IF(A4416=2,H4416,0))*IF(E4416="SGD",1,IF(E4416="USD",Settings!$B$22,IF(E4416="HKD",Settings!$B$23,1))))</f>
        <v>0</v>
      </c>
      <c r="P4416">
        <f>IF(OR(B4416="",C4416="",E4416=""),0,IF(A4416=2,H4416*IF(E4416="SGD",1,IF(E4416="USD",Settings!$B$22,IF(E4416="HKD",Settings!$B$23,1))),0))</f>
        <v>0</v>
      </c>
      <c r="Q4416" s="312">
        <f>IF(OR(J4416="",G4416=""),"",G4416+ROW()/1000000)</f>
      </c>
      <c r="R4416" s="247">
        <f>IF(Q4416="","",SUMIFS(Txn[Signed Units],Txn[Key],J4416,Txn[Transaction Order],"&lt;="&amp;Q4416))</f>
      </c>
    </row>
    <row r="4417" spans="10:18" ht="15" customHeight="1" x14ac:dyDescent="0.15">
      <c r="J4417" s="246">
        <f>IF(OR(B4417="",C4417="",E4417=""),"",B4417&amp;":"&amp;C4417&amp;":"&amp;E4417)</f>
      </c>
      <c r="K4417" s="247">
        <f>IF(A4417="","",A4417*D4417)</f>
      </c>
      <c r="L4417" s="246">
        <f>IF(A4417="","",IF(OR(A4417=1,A4417=0),H4417,0))</f>
      </c>
      <c r="M4417" s="246">
        <f>IF(A4417="","",IF(A4417=-1,H4417,0))</f>
      </c>
      <c r="N4417">
        <f>IF(J4417="","",IF(E4417="SGD",1,IF(E4417="USD",Settings!$B$22,IF(E4417="HKD",Settings!$B$23,1))))</f>
      </c>
      <c r="O4417">
        <f>IF(OR(B4417="",C4417="",E4417=""),0,(IF(A4417=-1,H4417,0)-IF(OR(A4417=1,A4417=0),H4417,0)+IF(A4417=2,H4417,0))*IF(E4417="SGD",1,IF(E4417="USD",Settings!$B$22,IF(E4417="HKD",Settings!$B$23,1))))</f>
        <v>0</v>
      </c>
      <c r="P4417">
        <f>IF(OR(B4417="",C4417="",E4417=""),0,IF(A4417=2,H4417*IF(E4417="SGD",1,IF(E4417="USD",Settings!$B$22,IF(E4417="HKD",Settings!$B$23,1))),0))</f>
        <v>0</v>
      </c>
      <c r="Q4417" s="312">
        <f>IF(OR(J4417="",G4417=""),"",G4417+ROW()/1000000)</f>
      </c>
      <c r="R4417" s="247">
        <f>IF(Q4417="","",SUMIFS(Txn[Signed Units],Txn[Key],J4417,Txn[Transaction Order],"&lt;="&amp;Q4417))</f>
      </c>
    </row>
    <row r="4418" spans="10:18" ht="15" customHeight="1" x14ac:dyDescent="0.15">
      <c r="J4418" s="246">
        <f>IF(OR(B4418="",C4418="",E4418=""),"",B4418&amp;":"&amp;C4418&amp;":"&amp;E4418)</f>
      </c>
      <c r="K4418" s="247">
        <f>IF(A4418="","",A4418*D4418)</f>
      </c>
      <c r="L4418" s="246">
        <f>IF(A4418="","",IF(OR(A4418=1,A4418=0),H4418,0))</f>
      </c>
      <c r="M4418" s="246">
        <f>IF(A4418="","",IF(A4418=-1,H4418,0))</f>
      </c>
      <c r="N4418">
        <f>IF(J4418="","",IF(E4418="SGD",1,IF(E4418="USD",Settings!$B$22,IF(E4418="HKD",Settings!$B$23,1))))</f>
      </c>
      <c r="O4418">
        <f>IF(OR(B4418="",C4418="",E4418=""),0,(IF(A4418=-1,H4418,0)-IF(OR(A4418=1,A4418=0),H4418,0)+IF(A4418=2,H4418,0))*IF(E4418="SGD",1,IF(E4418="USD",Settings!$B$22,IF(E4418="HKD",Settings!$B$23,1))))</f>
        <v>0</v>
      </c>
      <c r="P4418">
        <f>IF(OR(B4418="",C4418="",E4418=""),0,IF(A4418=2,H4418*IF(E4418="SGD",1,IF(E4418="USD",Settings!$B$22,IF(E4418="HKD",Settings!$B$23,1))),0))</f>
        <v>0</v>
      </c>
      <c r="Q4418" s="312">
        <f>IF(OR(J4418="",G4418=""),"",G4418+ROW()/1000000)</f>
      </c>
      <c r="R4418" s="247">
        <f>IF(Q4418="","",SUMIFS(Txn[Signed Units],Txn[Key],J4418,Txn[Transaction Order],"&lt;="&amp;Q4418))</f>
      </c>
    </row>
    <row r="4419" spans="10:18" ht="15" customHeight="1" x14ac:dyDescent="0.15">
      <c r="J4419" s="246">
        <f>IF(OR(B4419="",C4419="",E4419=""),"",B4419&amp;":"&amp;C4419&amp;":"&amp;E4419)</f>
      </c>
      <c r="K4419" s="247">
        <f>IF(A4419="","",A4419*D4419)</f>
      </c>
      <c r="L4419" s="246">
        <f>IF(A4419="","",IF(OR(A4419=1,A4419=0),H4419,0))</f>
      </c>
      <c r="M4419" s="246">
        <f>IF(A4419="","",IF(A4419=-1,H4419,0))</f>
      </c>
      <c r="N4419">
        <f>IF(J4419="","",IF(E4419="SGD",1,IF(E4419="USD",Settings!$B$22,IF(E4419="HKD",Settings!$B$23,1))))</f>
      </c>
      <c r="O4419">
        <f>IF(OR(B4419="",C4419="",E4419=""),0,(IF(A4419=-1,H4419,0)-IF(OR(A4419=1,A4419=0),H4419,0)+IF(A4419=2,H4419,0))*IF(E4419="SGD",1,IF(E4419="USD",Settings!$B$22,IF(E4419="HKD",Settings!$B$23,1))))</f>
        <v>0</v>
      </c>
      <c r="P4419">
        <f>IF(OR(B4419="",C4419="",E4419=""),0,IF(A4419=2,H4419*IF(E4419="SGD",1,IF(E4419="USD",Settings!$B$22,IF(E4419="HKD",Settings!$B$23,1))),0))</f>
        <v>0</v>
      </c>
      <c r="Q4419" s="312">
        <f>IF(OR(J4419="",G4419=""),"",G4419+ROW()/1000000)</f>
      </c>
      <c r="R4419" s="247">
        <f>IF(Q4419="","",SUMIFS(Txn[Signed Units],Txn[Key],J4419,Txn[Transaction Order],"&lt;="&amp;Q4419))</f>
      </c>
    </row>
    <row r="4420" spans="10:18" ht="15" customHeight="1" x14ac:dyDescent="0.15">
      <c r="J4420" s="246">
        <f>IF(OR(B4420="",C4420="",E4420=""),"",B4420&amp;":"&amp;C4420&amp;":"&amp;E4420)</f>
      </c>
      <c r="K4420" s="247">
        <f>IF(A4420="","",A4420*D4420)</f>
      </c>
      <c r="L4420" s="246">
        <f>IF(A4420="","",IF(OR(A4420=1,A4420=0),H4420,0))</f>
      </c>
      <c r="M4420" s="246">
        <f>IF(A4420="","",IF(A4420=-1,H4420,0))</f>
      </c>
      <c r="N4420">
        <f>IF(J4420="","",IF(E4420="SGD",1,IF(E4420="USD",Settings!$B$22,IF(E4420="HKD",Settings!$B$23,1))))</f>
      </c>
      <c r="O4420">
        <f>IF(OR(B4420="",C4420="",E4420=""),0,(IF(A4420=-1,H4420,0)-IF(OR(A4420=1,A4420=0),H4420,0)+IF(A4420=2,H4420,0))*IF(E4420="SGD",1,IF(E4420="USD",Settings!$B$22,IF(E4420="HKD",Settings!$B$23,1))))</f>
        <v>0</v>
      </c>
      <c r="P4420">
        <f>IF(OR(B4420="",C4420="",E4420=""),0,IF(A4420=2,H4420*IF(E4420="SGD",1,IF(E4420="USD",Settings!$B$22,IF(E4420="HKD",Settings!$B$23,1))),0))</f>
        <v>0</v>
      </c>
      <c r="Q4420" s="312">
        <f>IF(OR(J4420="",G4420=""),"",G4420+ROW()/1000000)</f>
      </c>
      <c r="R4420" s="247">
        <f>IF(Q4420="","",SUMIFS(Txn[Signed Units],Txn[Key],J4420,Txn[Transaction Order],"&lt;="&amp;Q4420))</f>
      </c>
    </row>
    <row r="4421" spans="10:18" ht="15" customHeight="1" x14ac:dyDescent="0.15">
      <c r="J4421" s="246">
        <f>IF(OR(B4421="",C4421="",E4421=""),"",B4421&amp;":"&amp;C4421&amp;":"&amp;E4421)</f>
      </c>
      <c r="K4421" s="247">
        <f>IF(A4421="","",A4421*D4421)</f>
      </c>
      <c r="L4421" s="246">
        <f>IF(A4421="","",IF(OR(A4421=1,A4421=0),H4421,0))</f>
      </c>
      <c r="M4421" s="246">
        <f>IF(A4421="","",IF(A4421=-1,H4421,0))</f>
      </c>
      <c r="N4421">
        <f>IF(J4421="","",IF(E4421="SGD",1,IF(E4421="USD",Settings!$B$22,IF(E4421="HKD",Settings!$B$23,1))))</f>
      </c>
      <c r="O4421">
        <f>IF(OR(B4421="",C4421="",E4421=""),0,(IF(A4421=-1,H4421,0)-IF(OR(A4421=1,A4421=0),H4421,0)+IF(A4421=2,H4421,0))*IF(E4421="SGD",1,IF(E4421="USD",Settings!$B$22,IF(E4421="HKD",Settings!$B$23,1))))</f>
        <v>0</v>
      </c>
      <c r="P4421">
        <f>IF(OR(B4421="",C4421="",E4421=""),0,IF(A4421=2,H4421*IF(E4421="SGD",1,IF(E4421="USD",Settings!$B$22,IF(E4421="HKD",Settings!$B$23,1))),0))</f>
        <v>0</v>
      </c>
      <c r="Q4421" s="312">
        <f>IF(OR(J4421="",G4421=""),"",G4421+ROW()/1000000)</f>
      </c>
      <c r="R4421" s="247">
        <f>IF(Q4421="","",SUMIFS(Txn[Signed Units],Txn[Key],J4421,Txn[Transaction Order],"&lt;="&amp;Q4421))</f>
      </c>
    </row>
    <row r="4422" spans="10:18" ht="15" customHeight="1" x14ac:dyDescent="0.15">
      <c r="J4422" s="246">
        <f>IF(OR(B4422="",C4422="",E4422=""),"",B4422&amp;":"&amp;C4422&amp;":"&amp;E4422)</f>
      </c>
      <c r="K4422" s="247">
        <f>IF(A4422="","",A4422*D4422)</f>
      </c>
      <c r="L4422" s="246">
        <f>IF(A4422="","",IF(OR(A4422=1,A4422=0),H4422,0))</f>
      </c>
      <c r="M4422" s="246">
        <f>IF(A4422="","",IF(A4422=-1,H4422,0))</f>
      </c>
      <c r="N4422">
        <f>IF(J4422="","",IF(E4422="SGD",1,IF(E4422="USD",Settings!$B$22,IF(E4422="HKD",Settings!$B$23,1))))</f>
      </c>
      <c r="O4422">
        <f>IF(OR(B4422="",C4422="",E4422=""),0,(IF(A4422=-1,H4422,0)-IF(OR(A4422=1,A4422=0),H4422,0)+IF(A4422=2,H4422,0))*IF(E4422="SGD",1,IF(E4422="USD",Settings!$B$22,IF(E4422="HKD",Settings!$B$23,1))))</f>
        <v>0</v>
      </c>
      <c r="P4422">
        <f>IF(OR(B4422="",C4422="",E4422=""),0,IF(A4422=2,H4422*IF(E4422="SGD",1,IF(E4422="USD",Settings!$B$22,IF(E4422="HKD",Settings!$B$23,1))),0))</f>
        <v>0</v>
      </c>
      <c r="Q4422" s="312">
        <f>IF(OR(J4422="",G4422=""),"",G4422+ROW()/1000000)</f>
      </c>
      <c r="R4422" s="247">
        <f>IF(Q4422="","",SUMIFS(Txn[Signed Units],Txn[Key],J4422,Txn[Transaction Order],"&lt;="&amp;Q4422))</f>
      </c>
    </row>
    <row r="4423" spans="10:18" ht="15" customHeight="1" x14ac:dyDescent="0.15">
      <c r="J4423" s="246">
        <f>IF(OR(B4423="",C4423="",E4423=""),"",B4423&amp;":"&amp;C4423&amp;":"&amp;E4423)</f>
      </c>
      <c r="K4423" s="247">
        <f>IF(A4423="","",A4423*D4423)</f>
      </c>
      <c r="L4423" s="246">
        <f>IF(A4423="","",IF(OR(A4423=1,A4423=0),H4423,0))</f>
      </c>
      <c r="M4423" s="246">
        <f>IF(A4423="","",IF(A4423=-1,H4423,0))</f>
      </c>
      <c r="N4423">
        <f>IF(J4423="","",IF(E4423="SGD",1,IF(E4423="USD",Settings!$B$22,IF(E4423="HKD",Settings!$B$23,1))))</f>
      </c>
      <c r="O4423">
        <f>IF(OR(B4423="",C4423="",E4423=""),0,(IF(A4423=-1,H4423,0)-IF(OR(A4423=1,A4423=0),H4423,0)+IF(A4423=2,H4423,0))*IF(E4423="SGD",1,IF(E4423="USD",Settings!$B$22,IF(E4423="HKD",Settings!$B$23,1))))</f>
        <v>0</v>
      </c>
      <c r="P4423">
        <f>IF(OR(B4423="",C4423="",E4423=""),0,IF(A4423=2,H4423*IF(E4423="SGD",1,IF(E4423="USD",Settings!$B$22,IF(E4423="HKD",Settings!$B$23,1))),0))</f>
        <v>0</v>
      </c>
      <c r="Q4423" s="312">
        <f>IF(OR(J4423="",G4423=""),"",G4423+ROW()/1000000)</f>
      </c>
      <c r="R4423" s="247">
        <f>IF(Q4423="","",SUMIFS(Txn[Signed Units],Txn[Key],J4423,Txn[Transaction Order],"&lt;="&amp;Q4423))</f>
      </c>
    </row>
    <row r="4424" spans="10:18" ht="15" customHeight="1" x14ac:dyDescent="0.15">
      <c r="J4424" s="246">
        <f>IF(OR(B4424="",C4424="",E4424=""),"",B4424&amp;":"&amp;C4424&amp;":"&amp;E4424)</f>
      </c>
      <c r="K4424" s="247">
        <f>IF(A4424="","",A4424*D4424)</f>
      </c>
      <c r="L4424" s="246">
        <f>IF(A4424="","",IF(OR(A4424=1,A4424=0),H4424,0))</f>
      </c>
      <c r="M4424" s="246">
        <f>IF(A4424="","",IF(A4424=-1,H4424,0))</f>
      </c>
      <c r="N4424">
        <f>IF(J4424="","",IF(E4424="SGD",1,IF(E4424="USD",Settings!$B$22,IF(E4424="HKD",Settings!$B$23,1))))</f>
      </c>
      <c r="O4424">
        <f>IF(OR(B4424="",C4424="",E4424=""),0,(IF(A4424=-1,H4424,0)-IF(OR(A4424=1,A4424=0),H4424,0)+IF(A4424=2,H4424,0))*IF(E4424="SGD",1,IF(E4424="USD",Settings!$B$22,IF(E4424="HKD",Settings!$B$23,1))))</f>
        <v>0</v>
      </c>
      <c r="P4424">
        <f>IF(OR(B4424="",C4424="",E4424=""),0,IF(A4424=2,H4424*IF(E4424="SGD",1,IF(E4424="USD",Settings!$B$22,IF(E4424="HKD",Settings!$B$23,1))),0))</f>
        <v>0</v>
      </c>
      <c r="Q4424" s="312">
        <f>IF(OR(J4424="",G4424=""),"",G4424+ROW()/1000000)</f>
      </c>
      <c r="R4424" s="247">
        <f>IF(Q4424="","",SUMIFS(Txn[Signed Units],Txn[Key],J4424,Txn[Transaction Order],"&lt;="&amp;Q4424))</f>
      </c>
    </row>
    <row r="4425" spans="10:18" ht="15" customHeight="1" x14ac:dyDescent="0.15">
      <c r="J4425" s="246">
        <f>IF(OR(B4425="",C4425="",E4425=""),"",B4425&amp;":"&amp;C4425&amp;":"&amp;E4425)</f>
      </c>
      <c r="K4425" s="247">
        <f>IF(A4425="","",A4425*D4425)</f>
      </c>
      <c r="L4425" s="246">
        <f>IF(A4425="","",IF(OR(A4425=1,A4425=0),H4425,0))</f>
      </c>
      <c r="M4425" s="246">
        <f>IF(A4425="","",IF(A4425=-1,H4425,0))</f>
      </c>
      <c r="N4425">
        <f>IF(J4425="","",IF(E4425="SGD",1,IF(E4425="USD",Settings!$B$22,IF(E4425="HKD",Settings!$B$23,1))))</f>
      </c>
      <c r="O4425">
        <f>IF(OR(B4425="",C4425="",E4425=""),0,(IF(A4425=-1,H4425,0)-IF(OR(A4425=1,A4425=0),H4425,0)+IF(A4425=2,H4425,0))*IF(E4425="SGD",1,IF(E4425="USD",Settings!$B$22,IF(E4425="HKD",Settings!$B$23,1))))</f>
        <v>0</v>
      </c>
      <c r="P4425">
        <f>IF(OR(B4425="",C4425="",E4425=""),0,IF(A4425=2,H4425*IF(E4425="SGD",1,IF(E4425="USD",Settings!$B$22,IF(E4425="HKD",Settings!$B$23,1))),0))</f>
        <v>0</v>
      </c>
      <c r="Q4425" s="312">
        <f>IF(OR(J4425="",G4425=""),"",G4425+ROW()/1000000)</f>
      </c>
      <c r="R4425" s="247">
        <f>IF(Q4425="","",SUMIFS(Txn[Signed Units],Txn[Key],J4425,Txn[Transaction Order],"&lt;="&amp;Q4425))</f>
      </c>
    </row>
    <row r="4426" spans="10:18" ht="15" customHeight="1" x14ac:dyDescent="0.15">
      <c r="J4426" s="246">
        <f>IF(OR(B4426="",C4426="",E4426=""),"",B4426&amp;":"&amp;C4426&amp;":"&amp;E4426)</f>
      </c>
      <c r="K4426" s="247">
        <f>IF(A4426="","",A4426*D4426)</f>
      </c>
      <c r="L4426" s="246">
        <f>IF(A4426="","",IF(OR(A4426=1,A4426=0),H4426,0))</f>
      </c>
      <c r="M4426" s="246">
        <f>IF(A4426="","",IF(A4426=-1,H4426,0))</f>
      </c>
      <c r="N4426">
        <f>IF(J4426="","",IF(E4426="SGD",1,IF(E4426="USD",Settings!$B$22,IF(E4426="HKD",Settings!$B$23,1))))</f>
      </c>
      <c r="O4426">
        <f>IF(OR(B4426="",C4426="",E4426=""),0,(IF(A4426=-1,H4426,0)-IF(OR(A4426=1,A4426=0),H4426,0)+IF(A4426=2,H4426,0))*IF(E4426="SGD",1,IF(E4426="USD",Settings!$B$22,IF(E4426="HKD",Settings!$B$23,1))))</f>
        <v>0</v>
      </c>
      <c r="P4426">
        <f>IF(OR(B4426="",C4426="",E4426=""),0,IF(A4426=2,H4426*IF(E4426="SGD",1,IF(E4426="USD",Settings!$B$22,IF(E4426="HKD",Settings!$B$23,1))),0))</f>
        <v>0</v>
      </c>
      <c r="Q4426" s="312">
        <f>IF(OR(J4426="",G4426=""),"",G4426+ROW()/1000000)</f>
      </c>
      <c r="R4426" s="247">
        <f>IF(Q4426="","",SUMIFS(Txn[Signed Units],Txn[Key],J4426,Txn[Transaction Order],"&lt;="&amp;Q4426))</f>
      </c>
    </row>
    <row r="4427" spans="10:18" ht="15" customHeight="1" x14ac:dyDescent="0.15">
      <c r="J4427" s="246">
        <f>IF(OR(B4427="",C4427="",E4427=""),"",B4427&amp;":"&amp;C4427&amp;":"&amp;E4427)</f>
      </c>
      <c r="K4427" s="247">
        <f>IF(A4427="","",A4427*D4427)</f>
      </c>
      <c r="L4427" s="246">
        <f>IF(A4427="","",IF(OR(A4427=1,A4427=0),H4427,0))</f>
      </c>
      <c r="M4427" s="246">
        <f>IF(A4427="","",IF(A4427=-1,H4427,0))</f>
      </c>
      <c r="N4427">
        <f>IF(J4427="","",IF(E4427="SGD",1,IF(E4427="USD",Settings!$B$22,IF(E4427="HKD",Settings!$B$23,1))))</f>
      </c>
      <c r="O4427">
        <f>IF(OR(B4427="",C4427="",E4427=""),0,(IF(A4427=-1,H4427,0)-IF(OR(A4427=1,A4427=0),H4427,0)+IF(A4427=2,H4427,0))*IF(E4427="SGD",1,IF(E4427="USD",Settings!$B$22,IF(E4427="HKD",Settings!$B$23,1))))</f>
        <v>0</v>
      </c>
      <c r="P4427">
        <f>IF(OR(B4427="",C4427="",E4427=""),0,IF(A4427=2,H4427*IF(E4427="SGD",1,IF(E4427="USD",Settings!$B$22,IF(E4427="HKD",Settings!$B$23,1))),0))</f>
        <v>0</v>
      </c>
      <c r="Q4427" s="312">
        <f>IF(OR(J4427="",G4427=""),"",G4427+ROW()/1000000)</f>
      </c>
      <c r="R4427" s="247">
        <f>IF(Q4427="","",SUMIFS(Txn[Signed Units],Txn[Key],J4427,Txn[Transaction Order],"&lt;="&amp;Q4427))</f>
      </c>
    </row>
    <row r="4428" spans="10:18" ht="15" customHeight="1" x14ac:dyDescent="0.15">
      <c r="J4428" s="246">
        <f>IF(OR(B4428="",C4428="",E4428=""),"",B4428&amp;":"&amp;C4428&amp;":"&amp;E4428)</f>
      </c>
      <c r="K4428" s="247">
        <f>IF(A4428="","",A4428*D4428)</f>
      </c>
      <c r="L4428" s="246">
        <f>IF(A4428="","",IF(OR(A4428=1,A4428=0),H4428,0))</f>
      </c>
      <c r="M4428" s="246">
        <f>IF(A4428="","",IF(A4428=-1,H4428,0))</f>
      </c>
      <c r="N4428">
        <f>IF(J4428="","",IF(E4428="SGD",1,IF(E4428="USD",Settings!$B$22,IF(E4428="HKD",Settings!$B$23,1))))</f>
      </c>
      <c r="O4428">
        <f>IF(OR(B4428="",C4428="",E4428=""),0,(IF(A4428=-1,H4428,0)-IF(OR(A4428=1,A4428=0),H4428,0)+IF(A4428=2,H4428,0))*IF(E4428="SGD",1,IF(E4428="USD",Settings!$B$22,IF(E4428="HKD",Settings!$B$23,1))))</f>
        <v>0</v>
      </c>
      <c r="P4428">
        <f>IF(OR(B4428="",C4428="",E4428=""),0,IF(A4428=2,H4428*IF(E4428="SGD",1,IF(E4428="USD",Settings!$B$22,IF(E4428="HKD",Settings!$B$23,1))),0))</f>
        <v>0</v>
      </c>
      <c r="Q4428" s="312">
        <f>IF(OR(J4428="",G4428=""),"",G4428+ROW()/1000000)</f>
      </c>
      <c r="R4428" s="247">
        <f>IF(Q4428="","",SUMIFS(Txn[Signed Units],Txn[Key],J4428,Txn[Transaction Order],"&lt;="&amp;Q4428))</f>
      </c>
    </row>
    <row r="4429" spans="10:18" ht="15" customHeight="1" x14ac:dyDescent="0.15">
      <c r="J4429" s="246">
        <f>IF(OR(B4429="",C4429="",E4429=""),"",B4429&amp;":"&amp;C4429&amp;":"&amp;E4429)</f>
      </c>
      <c r="K4429" s="247">
        <f>IF(A4429="","",A4429*D4429)</f>
      </c>
      <c r="L4429" s="246">
        <f>IF(A4429="","",IF(OR(A4429=1,A4429=0),H4429,0))</f>
      </c>
      <c r="M4429" s="246">
        <f>IF(A4429="","",IF(A4429=-1,H4429,0))</f>
      </c>
      <c r="N4429">
        <f>IF(J4429="","",IF(E4429="SGD",1,IF(E4429="USD",Settings!$B$22,IF(E4429="HKD",Settings!$B$23,1))))</f>
      </c>
      <c r="O4429">
        <f>IF(OR(B4429="",C4429="",E4429=""),0,(IF(A4429=-1,H4429,0)-IF(OR(A4429=1,A4429=0),H4429,0)+IF(A4429=2,H4429,0))*IF(E4429="SGD",1,IF(E4429="USD",Settings!$B$22,IF(E4429="HKD",Settings!$B$23,1))))</f>
        <v>0</v>
      </c>
      <c r="P4429">
        <f>IF(OR(B4429="",C4429="",E4429=""),0,IF(A4429=2,H4429*IF(E4429="SGD",1,IF(E4429="USD",Settings!$B$22,IF(E4429="HKD",Settings!$B$23,1))),0))</f>
        <v>0</v>
      </c>
      <c r="Q4429" s="312">
        <f>IF(OR(J4429="",G4429=""),"",G4429+ROW()/1000000)</f>
      </c>
      <c r="R4429" s="247">
        <f>IF(Q4429="","",SUMIFS(Txn[Signed Units],Txn[Key],J4429,Txn[Transaction Order],"&lt;="&amp;Q4429))</f>
      </c>
    </row>
    <row r="4430" spans="10:18" ht="15" customHeight="1" x14ac:dyDescent="0.15">
      <c r="J4430" s="246">
        <f>IF(OR(B4430="",C4430="",E4430=""),"",B4430&amp;":"&amp;C4430&amp;":"&amp;E4430)</f>
      </c>
      <c r="K4430" s="247">
        <f>IF(A4430="","",A4430*D4430)</f>
      </c>
      <c r="L4430" s="246">
        <f>IF(A4430="","",IF(OR(A4430=1,A4430=0),H4430,0))</f>
      </c>
      <c r="M4430" s="246">
        <f>IF(A4430="","",IF(A4430=-1,H4430,0))</f>
      </c>
      <c r="N4430">
        <f>IF(J4430="","",IF(E4430="SGD",1,IF(E4430="USD",Settings!$B$22,IF(E4430="HKD",Settings!$B$23,1))))</f>
      </c>
      <c r="O4430">
        <f>IF(OR(B4430="",C4430="",E4430=""),0,(IF(A4430=-1,H4430,0)-IF(OR(A4430=1,A4430=0),H4430,0)+IF(A4430=2,H4430,0))*IF(E4430="SGD",1,IF(E4430="USD",Settings!$B$22,IF(E4430="HKD",Settings!$B$23,1))))</f>
        <v>0</v>
      </c>
      <c r="P4430">
        <f>IF(OR(B4430="",C4430="",E4430=""),0,IF(A4430=2,H4430*IF(E4430="SGD",1,IF(E4430="USD",Settings!$B$22,IF(E4430="HKD",Settings!$B$23,1))),0))</f>
        <v>0</v>
      </c>
      <c r="Q4430" s="312">
        <f>IF(OR(J4430="",G4430=""),"",G4430+ROW()/1000000)</f>
      </c>
      <c r="R4430" s="247">
        <f>IF(Q4430="","",SUMIFS(Txn[Signed Units],Txn[Key],J4430,Txn[Transaction Order],"&lt;="&amp;Q4430))</f>
      </c>
    </row>
    <row r="4431" spans="10:18" ht="15" customHeight="1" x14ac:dyDescent="0.15">
      <c r="J4431" s="246">
        <f>IF(OR(B4431="",C4431="",E4431=""),"",B4431&amp;":"&amp;C4431&amp;":"&amp;E4431)</f>
      </c>
      <c r="K4431" s="247">
        <f>IF(A4431="","",A4431*D4431)</f>
      </c>
      <c r="L4431" s="246">
        <f>IF(A4431="","",IF(OR(A4431=1,A4431=0),H4431,0))</f>
      </c>
      <c r="M4431" s="246">
        <f>IF(A4431="","",IF(A4431=-1,H4431,0))</f>
      </c>
      <c r="N4431">
        <f>IF(J4431="","",IF(E4431="SGD",1,IF(E4431="USD",Settings!$B$22,IF(E4431="HKD",Settings!$B$23,1))))</f>
      </c>
      <c r="O4431">
        <f>IF(OR(B4431="",C4431="",E4431=""),0,(IF(A4431=-1,H4431,0)-IF(OR(A4431=1,A4431=0),H4431,0)+IF(A4431=2,H4431,0))*IF(E4431="SGD",1,IF(E4431="USD",Settings!$B$22,IF(E4431="HKD",Settings!$B$23,1))))</f>
        <v>0</v>
      </c>
      <c r="P4431">
        <f>IF(OR(B4431="",C4431="",E4431=""),0,IF(A4431=2,H4431*IF(E4431="SGD",1,IF(E4431="USD",Settings!$B$22,IF(E4431="HKD",Settings!$B$23,1))),0))</f>
        <v>0</v>
      </c>
      <c r="Q4431" s="312">
        <f>IF(OR(J4431="",G4431=""),"",G4431+ROW()/1000000)</f>
      </c>
      <c r="R4431" s="247">
        <f>IF(Q4431="","",SUMIFS(Txn[Signed Units],Txn[Key],J4431,Txn[Transaction Order],"&lt;="&amp;Q4431))</f>
      </c>
    </row>
    <row r="4432" spans="10:18" ht="15" customHeight="1" x14ac:dyDescent="0.15">
      <c r="J4432" s="246">
        <f>IF(OR(B4432="",C4432="",E4432=""),"",B4432&amp;":"&amp;C4432&amp;":"&amp;E4432)</f>
      </c>
      <c r="K4432" s="247">
        <f>IF(A4432="","",A4432*D4432)</f>
      </c>
      <c r="L4432" s="246">
        <f>IF(A4432="","",IF(OR(A4432=1,A4432=0),H4432,0))</f>
      </c>
      <c r="M4432" s="246">
        <f>IF(A4432="","",IF(A4432=-1,H4432,0))</f>
      </c>
      <c r="N4432">
        <f>IF(J4432="","",IF(E4432="SGD",1,IF(E4432="USD",Settings!$B$22,IF(E4432="HKD",Settings!$B$23,1))))</f>
      </c>
      <c r="O4432">
        <f>IF(OR(B4432="",C4432="",E4432=""),0,(IF(A4432=-1,H4432,0)-IF(OR(A4432=1,A4432=0),H4432,0)+IF(A4432=2,H4432,0))*IF(E4432="SGD",1,IF(E4432="USD",Settings!$B$22,IF(E4432="HKD",Settings!$B$23,1))))</f>
        <v>0</v>
      </c>
      <c r="P4432">
        <f>IF(OR(B4432="",C4432="",E4432=""),0,IF(A4432=2,H4432*IF(E4432="SGD",1,IF(E4432="USD",Settings!$B$22,IF(E4432="HKD",Settings!$B$23,1))),0))</f>
        <v>0</v>
      </c>
      <c r="Q4432" s="312">
        <f>IF(OR(J4432="",G4432=""),"",G4432+ROW()/1000000)</f>
      </c>
      <c r="R4432" s="247">
        <f>IF(Q4432="","",SUMIFS(Txn[Signed Units],Txn[Key],J4432,Txn[Transaction Order],"&lt;="&amp;Q4432))</f>
      </c>
    </row>
    <row r="4433" spans="10:18" ht="15" customHeight="1" x14ac:dyDescent="0.15">
      <c r="J4433" s="246">
        <f>IF(OR(B4433="",C4433="",E4433=""),"",B4433&amp;":"&amp;C4433&amp;":"&amp;E4433)</f>
      </c>
      <c r="K4433" s="247">
        <f>IF(A4433="","",A4433*D4433)</f>
      </c>
      <c r="L4433" s="246">
        <f>IF(A4433="","",IF(OR(A4433=1,A4433=0),H4433,0))</f>
      </c>
      <c r="M4433" s="246">
        <f>IF(A4433="","",IF(A4433=-1,H4433,0))</f>
      </c>
      <c r="N4433">
        <f>IF(J4433="","",IF(E4433="SGD",1,IF(E4433="USD",Settings!$B$22,IF(E4433="HKD",Settings!$B$23,1))))</f>
      </c>
      <c r="O4433">
        <f>IF(OR(B4433="",C4433="",E4433=""),0,(IF(A4433=-1,H4433,0)-IF(OR(A4433=1,A4433=0),H4433,0)+IF(A4433=2,H4433,0))*IF(E4433="SGD",1,IF(E4433="USD",Settings!$B$22,IF(E4433="HKD",Settings!$B$23,1))))</f>
        <v>0</v>
      </c>
      <c r="P4433">
        <f>IF(OR(B4433="",C4433="",E4433=""),0,IF(A4433=2,H4433*IF(E4433="SGD",1,IF(E4433="USD",Settings!$B$22,IF(E4433="HKD",Settings!$B$23,1))),0))</f>
        <v>0</v>
      </c>
      <c r="Q4433" s="312">
        <f>IF(OR(J4433="",G4433=""),"",G4433+ROW()/1000000)</f>
      </c>
      <c r="R4433" s="247">
        <f>IF(Q4433="","",SUMIFS(Txn[Signed Units],Txn[Key],J4433,Txn[Transaction Order],"&lt;="&amp;Q4433))</f>
      </c>
    </row>
    <row r="4434" spans="10:18" ht="15" customHeight="1" x14ac:dyDescent="0.15">
      <c r="J4434" s="246">
        <f>IF(OR(B4434="",C4434="",E4434=""),"",B4434&amp;":"&amp;C4434&amp;":"&amp;E4434)</f>
      </c>
      <c r="K4434" s="247">
        <f>IF(A4434="","",A4434*D4434)</f>
      </c>
      <c r="L4434" s="246">
        <f>IF(A4434="","",IF(OR(A4434=1,A4434=0),H4434,0))</f>
      </c>
      <c r="M4434" s="246">
        <f>IF(A4434="","",IF(A4434=-1,H4434,0))</f>
      </c>
      <c r="N4434">
        <f>IF(J4434="","",IF(E4434="SGD",1,IF(E4434="USD",Settings!$B$22,IF(E4434="HKD",Settings!$B$23,1))))</f>
      </c>
      <c r="O4434">
        <f>IF(OR(B4434="",C4434="",E4434=""),0,(IF(A4434=-1,H4434,0)-IF(OR(A4434=1,A4434=0),H4434,0)+IF(A4434=2,H4434,0))*IF(E4434="SGD",1,IF(E4434="USD",Settings!$B$22,IF(E4434="HKD",Settings!$B$23,1))))</f>
        <v>0</v>
      </c>
      <c r="P4434">
        <f>IF(OR(B4434="",C4434="",E4434=""),0,IF(A4434=2,H4434*IF(E4434="SGD",1,IF(E4434="USD",Settings!$B$22,IF(E4434="HKD",Settings!$B$23,1))),0))</f>
        <v>0</v>
      </c>
      <c r="Q4434" s="312">
        <f>IF(OR(J4434="",G4434=""),"",G4434+ROW()/1000000)</f>
      </c>
      <c r="R4434" s="247">
        <f>IF(Q4434="","",SUMIFS(Txn[Signed Units],Txn[Key],J4434,Txn[Transaction Order],"&lt;="&amp;Q4434))</f>
      </c>
    </row>
    <row r="4435" spans="10:18" ht="15" customHeight="1" x14ac:dyDescent="0.15">
      <c r="J4435" s="246">
        <f>IF(OR(B4435="",C4435="",E4435=""),"",B4435&amp;":"&amp;C4435&amp;":"&amp;E4435)</f>
      </c>
      <c r="K4435" s="247">
        <f>IF(A4435="","",A4435*D4435)</f>
      </c>
      <c r="L4435" s="246">
        <f>IF(A4435="","",IF(OR(A4435=1,A4435=0),H4435,0))</f>
      </c>
      <c r="M4435" s="246">
        <f>IF(A4435="","",IF(A4435=-1,H4435,0))</f>
      </c>
      <c r="N4435">
        <f>IF(J4435="","",IF(E4435="SGD",1,IF(E4435="USD",Settings!$B$22,IF(E4435="HKD",Settings!$B$23,1))))</f>
      </c>
      <c r="O4435">
        <f>IF(OR(B4435="",C4435="",E4435=""),0,(IF(A4435=-1,H4435,0)-IF(OR(A4435=1,A4435=0),H4435,0)+IF(A4435=2,H4435,0))*IF(E4435="SGD",1,IF(E4435="USD",Settings!$B$22,IF(E4435="HKD",Settings!$B$23,1))))</f>
        <v>0</v>
      </c>
      <c r="P4435">
        <f>IF(OR(B4435="",C4435="",E4435=""),0,IF(A4435=2,H4435*IF(E4435="SGD",1,IF(E4435="USD",Settings!$B$22,IF(E4435="HKD",Settings!$B$23,1))),0))</f>
        <v>0</v>
      </c>
      <c r="Q4435" s="312">
        <f>IF(OR(J4435="",G4435=""),"",G4435+ROW()/1000000)</f>
      </c>
      <c r="R4435" s="247">
        <f>IF(Q4435="","",SUMIFS(Txn[Signed Units],Txn[Key],J4435,Txn[Transaction Order],"&lt;="&amp;Q4435))</f>
      </c>
    </row>
    <row r="4436" spans="10:18" ht="15" customHeight="1" x14ac:dyDescent="0.15">
      <c r="J4436" s="246">
        <f>IF(OR(B4436="",C4436="",E4436=""),"",B4436&amp;":"&amp;C4436&amp;":"&amp;E4436)</f>
      </c>
      <c r="K4436" s="247">
        <f>IF(A4436="","",A4436*D4436)</f>
      </c>
      <c r="L4436" s="246">
        <f>IF(A4436="","",IF(OR(A4436=1,A4436=0),H4436,0))</f>
      </c>
      <c r="M4436" s="246">
        <f>IF(A4436="","",IF(A4436=-1,H4436,0))</f>
      </c>
      <c r="N4436">
        <f>IF(J4436="","",IF(E4436="SGD",1,IF(E4436="USD",Settings!$B$22,IF(E4436="HKD",Settings!$B$23,1))))</f>
      </c>
      <c r="O4436">
        <f>IF(OR(B4436="",C4436="",E4436=""),0,(IF(A4436=-1,H4436,0)-IF(OR(A4436=1,A4436=0),H4436,0)+IF(A4436=2,H4436,0))*IF(E4436="SGD",1,IF(E4436="USD",Settings!$B$22,IF(E4436="HKD",Settings!$B$23,1))))</f>
        <v>0</v>
      </c>
      <c r="P4436">
        <f>IF(OR(B4436="",C4436="",E4436=""),0,IF(A4436=2,H4436*IF(E4436="SGD",1,IF(E4436="USD",Settings!$B$22,IF(E4436="HKD",Settings!$B$23,1))),0))</f>
        <v>0</v>
      </c>
      <c r="Q4436" s="312">
        <f>IF(OR(J4436="",G4436=""),"",G4436+ROW()/1000000)</f>
      </c>
      <c r="R4436" s="247">
        <f>IF(Q4436="","",SUMIFS(Txn[Signed Units],Txn[Key],J4436,Txn[Transaction Order],"&lt;="&amp;Q4436))</f>
      </c>
    </row>
    <row r="4437" spans="10:18" ht="15" customHeight="1" x14ac:dyDescent="0.15">
      <c r="J4437" s="246">
        <f>IF(OR(B4437="",C4437="",E4437=""),"",B4437&amp;":"&amp;C4437&amp;":"&amp;E4437)</f>
      </c>
      <c r="K4437" s="247">
        <f>IF(A4437="","",A4437*D4437)</f>
      </c>
      <c r="L4437" s="246">
        <f>IF(A4437="","",IF(OR(A4437=1,A4437=0),H4437,0))</f>
      </c>
      <c r="M4437" s="246">
        <f>IF(A4437="","",IF(A4437=-1,H4437,0))</f>
      </c>
      <c r="N4437">
        <f>IF(J4437="","",IF(E4437="SGD",1,IF(E4437="USD",Settings!$B$22,IF(E4437="HKD",Settings!$B$23,1))))</f>
      </c>
      <c r="O4437">
        <f>IF(OR(B4437="",C4437="",E4437=""),0,(IF(A4437=-1,H4437,0)-IF(OR(A4437=1,A4437=0),H4437,0)+IF(A4437=2,H4437,0))*IF(E4437="SGD",1,IF(E4437="USD",Settings!$B$22,IF(E4437="HKD",Settings!$B$23,1))))</f>
        <v>0</v>
      </c>
      <c r="P4437">
        <f>IF(OR(B4437="",C4437="",E4437=""),0,IF(A4437=2,H4437*IF(E4437="SGD",1,IF(E4437="USD",Settings!$B$22,IF(E4437="HKD",Settings!$B$23,1))),0))</f>
        <v>0</v>
      </c>
      <c r="Q4437" s="312">
        <f>IF(OR(J4437="",G4437=""),"",G4437+ROW()/1000000)</f>
      </c>
      <c r="R4437" s="247">
        <f>IF(Q4437="","",SUMIFS(Txn[Signed Units],Txn[Key],J4437,Txn[Transaction Order],"&lt;="&amp;Q4437))</f>
      </c>
    </row>
    <row r="4438" spans="10:18" ht="15" customHeight="1" x14ac:dyDescent="0.15">
      <c r="J4438" s="246">
        <f>IF(OR(B4438="",C4438="",E4438=""),"",B4438&amp;":"&amp;C4438&amp;":"&amp;E4438)</f>
      </c>
      <c r="K4438" s="247">
        <f>IF(A4438="","",A4438*D4438)</f>
      </c>
      <c r="L4438" s="246">
        <f>IF(A4438="","",IF(OR(A4438=1,A4438=0),H4438,0))</f>
      </c>
      <c r="M4438" s="246">
        <f>IF(A4438="","",IF(A4438=-1,H4438,0))</f>
      </c>
      <c r="N4438">
        <f>IF(J4438="","",IF(E4438="SGD",1,IF(E4438="USD",Settings!$B$22,IF(E4438="HKD",Settings!$B$23,1))))</f>
      </c>
      <c r="O4438">
        <f>IF(OR(B4438="",C4438="",E4438=""),0,(IF(A4438=-1,H4438,0)-IF(OR(A4438=1,A4438=0),H4438,0)+IF(A4438=2,H4438,0))*IF(E4438="SGD",1,IF(E4438="USD",Settings!$B$22,IF(E4438="HKD",Settings!$B$23,1))))</f>
        <v>0</v>
      </c>
      <c r="P4438">
        <f>IF(OR(B4438="",C4438="",E4438=""),0,IF(A4438=2,H4438*IF(E4438="SGD",1,IF(E4438="USD",Settings!$B$22,IF(E4438="HKD",Settings!$B$23,1))),0))</f>
        <v>0</v>
      </c>
      <c r="Q4438" s="312">
        <f>IF(OR(J4438="",G4438=""),"",G4438+ROW()/1000000)</f>
      </c>
      <c r="R4438" s="247">
        <f>IF(Q4438="","",SUMIFS(Txn[Signed Units],Txn[Key],J4438,Txn[Transaction Order],"&lt;="&amp;Q4438))</f>
      </c>
    </row>
    <row r="4439" spans="10:18" ht="15" customHeight="1" x14ac:dyDescent="0.15">
      <c r="J4439" s="246">
        <f>IF(OR(B4439="",C4439="",E4439=""),"",B4439&amp;":"&amp;C4439&amp;":"&amp;E4439)</f>
      </c>
      <c r="K4439" s="247">
        <f>IF(A4439="","",A4439*D4439)</f>
      </c>
      <c r="L4439" s="246">
        <f>IF(A4439="","",IF(OR(A4439=1,A4439=0),H4439,0))</f>
      </c>
      <c r="M4439" s="246">
        <f>IF(A4439="","",IF(A4439=-1,H4439,0))</f>
      </c>
      <c r="N4439">
        <f>IF(J4439="","",IF(E4439="SGD",1,IF(E4439="USD",Settings!$B$22,IF(E4439="HKD",Settings!$B$23,1))))</f>
      </c>
      <c r="O4439">
        <f>IF(OR(B4439="",C4439="",E4439=""),0,(IF(A4439=-1,H4439,0)-IF(OR(A4439=1,A4439=0),H4439,0)+IF(A4439=2,H4439,0))*IF(E4439="SGD",1,IF(E4439="USD",Settings!$B$22,IF(E4439="HKD",Settings!$B$23,1))))</f>
        <v>0</v>
      </c>
      <c r="P4439">
        <f>IF(OR(B4439="",C4439="",E4439=""),0,IF(A4439=2,H4439*IF(E4439="SGD",1,IF(E4439="USD",Settings!$B$22,IF(E4439="HKD",Settings!$B$23,1))),0))</f>
        <v>0</v>
      </c>
      <c r="Q4439" s="312">
        <f>IF(OR(J4439="",G4439=""),"",G4439+ROW()/1000000)</f>
      </c>
      <c r="R4439" s="247">
        <f>IF(Q4439="","",SUMIFS(Txn[Signed Units],Txn[Key],J4439,Txn[Transaction Order],"&lt;="&amp;Q4439))</f>
      </c>
    </row>
    <row r="4440" spans="10:18" ht="15" customHeight="1" x14ac:dyDescent="0.15">
      <c r="J4440" s="246">
        <f>IF(OR(B4440="",C4440="",E4440=""),"",B4440&amp;":"&amp;C4440&amp;":"&amp;E4440)</f>
      </c>
      <c r="K4440" s="247">
        <f>IF(A4440="","",A4440*D4440)</f>
      </c>
      <c r="L4440" s="246">
        <f>IF(A4440="","",IF(OR(A4440=1,A4440=0),H4440,0))</f>
      </c>
      <c r="M4440" s="246">
        <f>IF(A4440="","",IF(A4440=-1,H4440,0))</f>
      </c>
      <c r="N4440">
        <f>IF(J4440="","",IF(E4440="SGD",1,IF(E4440="USD",Settings!$B$22,IF(E4440="HKD",Settings!$B$23,1))))</f>
      </c>
      <c r="O4440">
        <f>IF(OR(B4440="",C4440="",E4440=""),0,(IF(A4440=-1,H4440,0)-IF(OR(A4440=1,A4440=0),H4440,0)+IF(A4440=2,H4440,0))*IF(E4440="SGD",1,IF(E4440="USD",Settings!$B$22,IF(E4440="HKD",Settings!$B$23,1))))</f>
        <v>0</v>
      </c>
      <c r="P4440">
        <f>IF(OR(B4440="",C4440="",E4440=""),0,IF(A4440=2,H4440*IF(E4440="SGD",1,IF(E4440="USD",Settings!$B$22,IF(E4440="HKD",Settings!$B$23,1))),0))</f>
        <v>0</v>
      </c>
      <c r="Q4440" s="312">
        <f>IF(OR(J4440="",G4440=""),"",G4440+ROW()/1000000)</f>
      </c>
      <c r="R4440" s="247">
        <f>IF(Q4440="","",SUMIFS(Txn[Signed Units],Txn[Key],J4440,Txn[Transaction Order],"&lt;="&amp;Q4440))</f>
      </c>
    </row>
    <row r="4441" spans="10:18" ht="15" customHeight="1" x14ac:dyDescent="0.15">
      <c r="J4441" s="246">
        <f>IF(OR(B4441="",C4441="",E4441=""),"",B4441&amp;":"&amp;C4441&amp;":"&amp;E4441)</f>
      </c>
      <c r="K4441" s="247">
        <f>IF(A4441="","",A4441*D4441)</f>
      </c>
      <c r="L4441" s="246">
        <f>IF(A4441="","",IF(OR(A4441=1,A4441=0),H4441,0))</f>
      </c>
      <c r="M4441" s="246">
        <f>IF(A4441="","",IF(A4441=-1,H4441,0))</f>
      </c>
      <c r="N4441">
        <f>IF(J4441="","",IF(E4441="SGD",1,IF(E4441="USD",Settings!$B$22,IF(E4441="HKD",Settings!$B$23,1))))</f>
      </c>
      <c r="O4441">
        <f>IF(OR(B4441="",C4441="",E4441=""),0,(IF(A4441=-1,H4441,0)-IF(OR(A4441=1,A4441=0),H4441,0)+IF(A4441=2,H4441,0))*IF(E4441="SGD",1,IF(E4441="USD",Settings!$B$22,IF(E4441="HKD",Settings!$B$23,1))))</f>
        <v>0</v>
      </c>
      <c r="P4441">
        <f>IF(OR(B4441="",C4441="",E4441=""),0,IF(A4441=2,H4441*IF(E4441="SGD",1,IF(E4441="USD",Settings!$B$22,IF(E4441="HKD",Settings!$B$23,1))),0))</f>
        <v>0</v>
      </c>
      <c r="Q4441" s="312">
        <f>IF(OR(J4441="",G4441=""),"",G4441+ROW()/1000000)</f>
      </c>
      <c r="R4441" s="247">
        <f>IF(Q4441="","",SUMIFS(Txn[Signed Units],Txn[Key],J4441,Txn[Transaction Order],"&lt;="&amp;Q4441))</f>
      </c>
    </row>
    <row r="4442" spans="10:18" ht="15" customHeight="1" x14ac:dyDescent="0.15">
      <c r="J4442" s="246">
        <f>IF(OR(B4442="",C4442="",E4442=""),"",B4442&amp;":"&amp;C4442&amp;":"&amp;E4442)</f>
      </c>
      <c r="K4442" s="247">
        <f>IF(A4442="","",A4442*D4442)</f>
      </c>
      <c r="L4442" s="246">
        <f>IF(A4442="","",IF(OR(A4442=1,A4442=0),H4442,0))</f>
      </c>
      <c r="M4442" s="246">
        <f>IF(A4442="","",IF(A4442=-1,H4442,0))</f>
      </c>
      <c r="N4442">
        <f>IF(J4442="","",IF(E4442="SGD",1,IF(E4442="USD",Settings!$B$22,IF(E4442="HKD",Settings!$B$23,1))))</f>
      </c>
      <c r="O4442">
        <f>IF(OR(B4442="",C4442="",E4442=""),0,(IF(A4442=-1,H4442,0)-IF(OR(A4442=1,A4442=0),H4442,0)+IF(A4442=2,H4442,0))*IF(E4442="SGD",1,IF(E4442="USD",Settings!$B$22,IF(E4442="HKD",Settings!$B$23,1))))</f>
        <v>0</v>
      </c>
      <c r="P4442">
        <f>IF(OR(B4442="",C4442="",E4442=""),0,IF(A4442=2,H4442*IF(E4442="SGD",1,IF(E4442="USD",Settings!$B$22,IF(E4442="HKD",Settings!$B$23,1))),0))</f>
        <v>0</v>
      </c>
      <c r="Q4442" s="312">
        <f>IF(OR(J4442="",G4442=""),"",G4442+ROW()/1000000)</f>
      </c>
      <c r="R4442" s="247">
        <f>IF(Q4442="","",SUMIFS(Txn[Signed Units],Txn[Key],J4442,Txn[Transaction Order],"&lt;="&amp;Q4442))</f>
      </c>
    </row>
    <row r="4443" spans="10:18" ht="15" customHeight="1" x14ac:dyDescent="0.15">
      <c r="J4443" s="246">
        <f>IF(OR(B4443="",C4443="",E4443=""),"",B4443&amp;":"&amp;C4443&amp;":"&amp;E4443)</f>
      </c>
      <c r="K4443" s="247">
        <f>IF(A4443="","",A4443*D4443)</f>
      </c>
      <c r="L4443" s="246">
        <f>IF(A4443="","",IF(OR(A4443=1,A4443=0),H4443,0))</f>
      </c>
      <c r="M4443" s="246">
        <f>IF(A4443="","",IF(A4443=-1,H4443,0))</f>
      </c>
      <c r="N4443">
        <f>IF(J4443="","",IF(E4443="SGD",1,IF(E4443="USD",Settings!$B$22,IF(E4443="HKD",Settings!$B$23,1))))</f>
      </c>
      <c r="O4443">
        <f>IF(OR(B4443="",C4443="",E4443=""),0,(IF(A4443=-1,H4443,0)-IF(OR(A4443=1,A4443=0),H4443,0)+IF(A4443=2,H4443,0))*IF(E4443="SGD",1,IF(E4443="USD",Settings!$B$22,IF(E4443="HKD",Settings!$B$23,1))))</f>
        <v>0</v>
      </c>
      <c r="P4443">
        <f>IF(OR(B4443="",C4443="",E4443=""),0,IF(A4443=2,H4443*IF(E4443="SGD",1,IF(E4443="USD",Settings!$B$22,IF(E4443="HKD",Settings!$B$23,1))),0))</f>
        <v>0</v>
      </c>
      <c r="Q4443" s="312">
        <f>IF(OR(J4443="",G4443=""),"",G4443+ROW()/1000000)</f>
      </c>
      <c r="R4443" s="247">
        <f>IF(Q4443="","",SUMIFS(Txn[Signed Units],Txn[Key],J4443,Txn[Transaction Order],"&lt;="&amp;Q4443))</f>
      </c>
    </row>
    <row r="4444" spans="10:18" ht="15" customHeight="1" x14ac:dyDescent="0.15">
      <c r="J4444" s="246">
        <f>IF(OR(B4444="",C4444="",E4444=""),"",B4444&amp;":"&amp;C4444&amp;":"&amp;E4444)</f>
      </c>
      <c r="K4444" s="247">
        <f>IF(A4444="","",A4444*D4444)</f>
      </c>
      <c r="L4444" s="246">
        <f>IF(A4444="","",IF(OR(A4444=1,A4444=0),H4444,0))</f>
      </c>
      <c r="M4444" s="246">
        <f>IF(A4444="","",IF(A4444=-1,H4444,0))</f>
      </c>
      <c r="N4444">
        <f>IF(J4444="","",IF(E4444="SGD",1,IF(E4444="USD",Settings!$B$22,IF(E4444="HKD",Settings!$B$23,1))))</f>
      </c>
      <c r="O4444">
        <f>IF(OR(B4444="",C4444="",E4444=""),0,(IF(A4444=-1,H4444,0)-IF(OR(A4444=1,A4444=0),H4444,0)+IF(A4444=2,H4444,0))*IF(E4444="SGD",1,IF(E4444="USD",Settings!$B$22,IF(E4444="HKD",Settings!$B$23,1))))</f>
        <v>0</v>
      </c>
      <c r="P4444">
        <f>IF(OR(B4444="",C4444="",E4444=""),0,IF(A4444=2,H4444*IF(E4444="SGD",1,IF(E4444="USD",Settings!$B$22,IF(E4444="HKD",Settings!$B$23,1))),0))</f>
        <v>0</v>
      </c>
      <c r="Q4444" s="312">
        <f>IF(OR(J4444="",G4444=""),"",G4444+ROW()/1000000)</f>
      </c>
      <c r="R4444" s="247">
        <f>IF(Q4444="","",SUMIFS(Txn[Signed Units],Txn[Key],J4444,Txn[Transaction Order],"&lt;="&amp;Q4444))</f>
      </c>
    </row>
    <row r="4445" spans="10:18" ht="15" customHeight="1" x14ac:dyDescent="0.15">
      <c r="J4445" s="246">
        <f>IF(OR(B4445="",C4445="",E4445=""),"",B4445&amp;":"&amp;C4445&amp;":"&amp;E4445)</f>
      </c>
      <c r="K4445" s="247">
        <f>IF(A4445="","",A4445*D4445)</f>
      </c>
      <c r="L4445" s="246">
        <f>IF(A4445="","",IF(OR(A4445=1,A4445=0),H4445,0))</f>
      </c>
      <c r="M4445" s="246">
        <f>IF(A4445="","",IF(A4445=-1,H4445,0))</f>
      </c>
      <c r="N4445">
        <f>IF(J4445="","",IF(E4445="SGD",1,IF(E4445="USD",Settings!$B$22,IF(E4445="HKD",Settings!$B$23,1))))</f>
      </c>
      <c r="O4445">
        <f>IF(OR(B4445="",C4445="",E4445=""),0,(IF(A4445=-1,H4445,0)-IF(OR(A4445=1,A4445=0),H4445,0)+IF(A4445=2,H4445,0))*IF(E4445="SGD",1,IF(E4445="USD",Settings!$B$22,IF(E4445="HKD",Settings!$B$23,1))))</f>
        <v>0</v>
      </c>
      <c r="P4445">
        <f>IF(OR(B4445="",C4445="",E4445=""),0,IF(A4445=2,H4445*IF(E4445="SGD",1,IF(E4445="USD",Settings!$B$22,IF(E4445="HKD",Settings!$B$23,1))),0))</f>
        <v>0</v>
      </c>
      <c r="Q4445" s="312">
        <f>IF(OR(J4445="",G4445=""),"",G4445+ROW()/1000000)</f>
      </c>
      <c r="R4445" s="247">
        <f>IF(Q4445="","",SUMIFS(Txn[Signed Units],Txn[Key],J4445,Txn[Transaction Order],"&lt;="&amp;Q4445))</f>
      </c>
    </row>
    <row r="4446" spans="10:18" ht="15" customHeight="1" x14ac:dyDescent="0.15">
      <c r="J4446" s="246">
        <f>IF(OR(B4446="",C4446="",E4446=""),"",B4446&amp;":"&amp;C4446&amp;":"&amp;E4446)</f>
      </c>
      <c r="K4446" s="247">
        <f>IF(A4446="","",A4446*D4446)</f>
      </c>
      <c r="L4446" s="246">
        <f>IF(A4446="","",IF(OR(A4446=1,A4446=0),H4446,0))</f>
      </c>
      <c r="M4446" s="246">
        <f>IF(A4446="","",IF(A4446=-1,H4446,0))</f>
      </c>
      <c r="N4446">
        <f>IF(J4446="","",IF(E4446="SGD",1,IF(E4446="USD",Settings!$B$22,IF(E4446="HKD",Settings!$B$23,1))))</f>
      </c>
      <c r="O4446">
        <f>IF(OR(B4446="",C4446="",E4446=""),0,(IF(A4446=-1,H4446,0)-IF(OR(A4446=1,A4446=0),H4446,0)+IF(A4446=2,H4446,0))*IF(E4446="SGD",1,IF(E4446="USD",Settings!$B$22,IF(E4446="HKD",Settings!$B$23,1))))</f>
        <v>0</v>
      </c>
      <c r="P4446">
        <f>IF(OR(B4446="",C4446="",E4446=""),0,IF(A4446=2,H4446*IF(E4446="SGD",1,IF(E4446="USD",Settings!$B$22,IF(E4446="HKD",Settings!$B$23,1))),0))</f>
        <v>0</v>
      </c>
      <c r="Q4446" s="312">
        <f>IF(OR(J4446="",G4446=""),"",G4446+ROW()/1000000)</f>
      </c>
      <c r="R4446" s="247">
        <f>IF(Q4446="","",SUMIFS(Txn[Signed Units],Txn[Key],J4446,Txn[Transaction Order],"&lt;="&amp;Q4446))</f>
      </c>
    </row>
    <row r="4447" spans="10:18" ht="15" customHeight="1" x14ac:dyDescent="0.15">
      <c r="J4447" s="246">
        <f>IF(OR(B4447="",C4447="",E4447=""),"",B4447&amp;":"&amp;C4447&amp;":"&amp;E4447)</f>
      </c>
      <c r="K4447" s="247">
        <f>IF(A4447="","",A4447*D4447)</f>
      </c>
      <c r="L4447" s="246">
        <f>IF(A4447="","",IF(OR(A4447=1,A4447=0),H4447,0))</f>
      </c>
      <c r="M4447" s="246">
        <f>IF(A4447="","",IF(A4447=-1,H4447,0))</f>
      </c>
      <c r="N4447">
        <f>IF(J4447="","",IF(E4447="SGD",1,IF(E4447="USD",Settings!$B$22,IF(E4447="HKD",Settings!$B$23,1))))</f>
      </c>
      <c r="O4447">
        <f>IF(OR(B4447="",C4447="",E4447=""),0,(IF(A4447=-1,H4447,0)-IF(OR(A4447=1,A4447=0),H4447,0)+IF(A4447=2,H4447,0))*IF(E4447="SGD",1,IF(E4447="USD",Settings!$B$22,IF(E4447="HKD",Settings!$B$23,1))))</f>
        <v>0</v>
      </c>
      <c r="P4447">
        <f>IF(OR(B4447="",C4447="",E4447=""),0,IF(A4447=2,H4447*IF(E4447="SGD",1,IF(E4447="USD",Settings!$B$22,IF(E4447="HKD",Settings!$B$23,1))),0))</f>
        <v>0</v>
      </c>
      <c r="Q4447" s="312">
        <f>IF(OR(J4447="",G4447=""),"",G4447+ROW()/1000000)</f>
      </c>
      <c r="R4447" s="247">
        <f>IF(Q4447="","",SUMIFS(Txn[Signed Units],Txn[Key],J4447,Txn[Transaction Order],"&lt;="&amp;Q4447))</f>
      </c>
    </row>
    <row r="4448" spans="10:18" ht="15" customHeight="1" x14ac:dyDescent="0.15">
      <c r="J4448" s="246">
        <f>IF(OR(B4448="",C4448="",E4448=""),"",B4448&amp;":"&amp;C4448&amp;":"&amp;E4448)</f>
      </c>
      <c r="K4448" s="247">
        <f>IF(A4448="","",A4448*D4448)</f>
      </c>
      <c r="L4448" s="246">
        <f>IF(A4448="","",IF(OR(A4448=1,A4448=0),H4448,0))</f>
      </c>
      <c r="M4448" s="246">
        <f>IF(A4448="","",IF(A4448=-1,H4448,0))</f>
      </c>
      <c r="N4448">
        <f>IF(J4448="","",IF(E4448="SGD",1,IF(E4448="USD",Settings!$B$22,IF(E4448="HKD",Settings!$B$23,1))))</f>
      </c>
      <c r="O4448">
        <f>IF(OR(B4448="",C4448="",E4448=""),0,(IF(A4448=-1,H4448,0)-IF(OR(A4448=1,A4448=0),H4448,0)+IF(A4448=2,H4448,0))*IF(E4448="SGD",1,IF(E4448="USD",Settings!$B$22,IF(E4448="HKD",Settings!$B$23,1))))</f>
        <v>0</v>
      </c>
      <c r="P4448">
        <f>IF(OR(B4448="",C4448="",E4448=""),0,IF(A4448=2,H4448*IF(E4448="SGD",1,IF(E4448="USD",Settings!$B$22,IF(E4448="HKD",Settings!$B$23,1))),0))</f>
        <v>0</v>
      </c>
      <c r="Q4448" s="312">
        <f>IF(OR(J4448="",G4448=""),"",G4448+ROW()/1000000)</f>
      </c>
      <c r="R4448" s="247">
        <f>IF(Q4448="","",SUMIFS(Txn[Signed Units],Txn[Key],J4448,Txn[Transaction Order],"&lt;="&amp;Q4448))</f>
      </c>
    </row>
    <row r="4449" spans="10:18" ht="15" customHeight="1" x14ac:dyDescent="0.15">
      <c r="J4449" s="246">
        <f>IF(OR(B4449="",C4449="",E4449=""),"",B4449&amp;":"&amp;C4449&amp;":"&amp;E4449)</f>
      </c>
      <c r="K4449" s="247">
        <f>IF(A4449="","",A4449*D4449)</f>
      </c>
      <c r="L4449" s="246">
        <f>IF(A4449="","",IF(OR(A4449=1,A4449=0),H4449,0))</f>
      </c>
      <c r="M4449" s="246">
        <f>IF(A4449="","",IF(A4449=-1,H4449,0))</f>
      </c>
      <c r="N4449">
        <f>IF(J4449="","",IF(E4449="SGD",1,IF(E4449="USD",Settings!$B$22,IF(E4449="HKD",Settings!$B$23,1))))</f>
      </c>
      <c r="O4449">
        <f>IF(OR(B4449="",C4449="",E4449=""),0,(IF(A4449=-1,H4449,0)-IF(OR(A4449=1,A4449=0),H4449,0)+IF(A4449=2,H4449,0))*IF(E4449="SGD",1,IF(E4449="USD",Settings!$B$22,IF(E4449="HKD",Settings!$B$23,1))))</f>
        <v>0</v>
      </c>
      <c r="P4449">
        <f>IF(OR(B4449="",C4449="",E4449=""),0,IF(A4449=2,H4449*IF(E4449="SGD",1,IF(E4449="USD",Settings!$B$22,IF(E4449="HKD",Settings!$B$23,1))),0))</f>
        <v>0</v>
      </c>
      <c r="Q4449" s="312">
        <f>IF(OR(J4449="",G4449=""),"",G4449+ROW()/1000000)</f>
      </c>
      <c r="R4449" s="247">
        <f>IF(Q4449="","",SUMIFS(Txn[Signed Units],Txn[Key],J4449,Txn[Transaction Order],"&lt;="&amp;Q4449))</f>
      </c>
    </row>
    <row r="4450" spans="10:18" ht="15" customHeight="1" x14ac:dyDescent="0.15">
      <c r="J4450" s="246">
        <f>IF(OR(B4450="",C4450="",E4450=""),"",B4450&amp;":"&amp;C4450&amp;":"&amp;E4450)</f>
      </c>
      <c r="K4450" s="247">
        <f>IF(A4450="","",A4450*D4450)</f>
      </c>
      <c r="L4450" s="246">
        <f>IF(A4450="","",IF(OR(A4450=1,A4450=0),H4450,0))</f>
      </c>
      <c r="M4450" s="246">
        <f>IF(A4450="","",IF(A4450=-1,H4450,0))</f>
      </c>
      <c r="N4450">
        <f>IF(J4450="","",IF(E4450="SGD",1,IF(E4450="USD",Settings!$B$22,IF(E4450="HKD",Settings!$B$23,1))))</f>
      </c>
      <c r="O4450">
        <f>IF(OR(B4450="",C4450="",E4450=""),0,(IF(A4450=-1,H4450,0)-IF(OR(A4450=1,A4450=0),H4450,0)+IF(A4450=2,H4450,0))*IF(E4450="SGD",1,IF(E4450="USD",Settings!$B$22,IF(E4450="HKD",Settings!$B$23,1))))</f>
        <v>0</v>
      </c>
      <c r="P4450">
        <f>IF(OR(B4450="",C4450="",E4450=""),0,IF(A4450=2,H4450*IF(E4450="SGD",1,IF(E4450="USD",Settings!$B$22,IF(E4450="HKD",Settings!$B$23,1))),0))</f>
        <v>0</v>
      </c>
      <c r="Q4450" s="312">
        <f>IF(OR(J4450="",G4450=""),"",G4450+ROW()/1000000)</f>
      </c>
      <c r="R4450" s="247">
        <f>IF(Q4450="","",SUMIFS(Txn[Signed Units],Txn[Key],J4450,Txn[Transaction Order],"&lt;="&amp;Q4450))</f>
      </c>
    </row>
    <row r="4451" spans="10:18" ht="15" customHeight="1" x14ac:dyDescent="0.15">
      <c r="J4451" s="246">
        <f>IF(OR(B4451="",C4451="",E4451=""),"",B4451&amp;":"&amp;C4451&amp;":"&amp;E4451)</f>
      </c>
      <c r="K4451" s="247">
        <f>IF(A4451="","",A4451*D4451)</f>
      </c>
      <c r="L4451" s="246">
        <f>IF(A4451="","",IF(OR(A4451=1,A4451=0),H4451,0))</f>
      </c>
      <c r="M4451" s="246">
        <f>IF(A4451="","",IF(A4451=-1,H4451,0))</f>
      </c>
      <c r="N4451">
        <f>IF(J4451="","",IF(E4451="SGD",1,IF(E4451="USD",Settings!$B$22,IF(E4451="HKD",Settings!$B$23,1))))</f>
      </c>
      <c r="O4451">
        <f>IF(OR(B4451="",C4451="",E4451=""),0,(IF(A4451=-1,H4451,0)-IF(OR(A4451=1,A4451=0),H4451,0)+IF(A4451=2,H4451,0))*IF(E4451="SGD",1,IF(E4451="USD",Settings!$B$22,IF(E4451="HKD",Settings!$B$23,1))))</f>
        <v>0</v>
      </c>
      <c r="P4451">
        <f>IF(OR(B4451="",C4451="",E4451=""),0,IF(A4451=2,H4451*IF(E4451="SGD",1,IF(E4451="USD",Settings!$B$22,IF(E4451="HKD",Settings!$B$23,1))),0))</f>
        <v>0</v>
      </c>
      <c r="Q4451" s="312">
        <f>IF(OR(J4451="",G4451=""),"",G4451+ROW()/1000000)</f>
      </c>
      <c r="R4451" s="247">
        <f>IF(Q4451="","",SUMIFS(Txn[Signed Units],Txn[Key],J4451,Txn[Transaction Order],"&lt;="&amp;Q4451))</f>
      </c>
    </row>
    <row r="4452" spans="10:18" ht="15" customHeight="1" x14ac:dyDescent="0.15">
      <c r="J4452" s="246">
        <f>IF(OR(B4452="",C4452="",E4452=""),"",B4452&amp;":"&amp;C4452&amp;":"&amp;E4452)</f>
      </c>
      <c r="K4452" s="247">
        <f>IF(A4452="","",A4452*D4452)</f>
      </c>
      <c r="L4452" s="246">
        <f>IF(A4452="","",IF(OR(A4452=1,A4452=0),H4452,0))</f>
      </c>
      <c r="M4452" s="246">
        <f>IF(A4452="","",IF(A4452=-1,H4452,0))</f>
      </c>
      <c r="N4452">
        <f>IF(J4452="","",IF(E4452="SGD",1,IF(E4452="USD",Settings!$B$22,IF(E4452="HKD",Settings!$B$23,1))))</f>
      </c>
      <c r="O4452">
        <f>IF(OR(B4452="",C4452="",E4452=""),0,(IF(A4452=-1,H4452,0)-IF(OR(A4452=1,A4452=0),H4452,0)+IF(A4452=2,H4452,0))*IF(E4452="SGD",1,IF(E4452="USD",Settings!$B$22,IF(E4452="HKD",Settings!$B$23,1))))</f>
        <v>0</v>
      </c>
      <c r="P4452">
        <f>IF(OR(B4452="",C4452="",E4452=""),0,IF(A4452=2,H4452*IF(E4452="SGD",1,IF(E4452="USD",Settings!$B$22,IF(E4452="HKD",Settings!$B$23,1))),0))</f>
        <v>0</v>
      </c>
      <c r="Q4452" s="312">
        <f>IF(OR(J4452="",G4452=""),"",G4452+ROW()/1000000)</f>
      </c>
      <c r="R4452" s="247">
        <f>IF(Q4452="","",SUMIFS(Txn[Signed Units],Txn[Key],J4452,Txn[Transaction Order],"&lt;="&amp;Q4452))</f>
      </c>
    </row>
    <row r="4453" spans="10:18" ht="15" customHeight="1" x14ac:dyDescent="0.15">
      <c r="J4453" s="246">
        <f>IF(OR(B4453="",C4453="",E4453=""),"",B4453&amp;":"&amp;C4453&amp;":"&amp;E4453)</f>
      </c>
      <c r="K4453" s="247">
        <f>IF(A4453="","",A4453*D4453)</f>
      </c>
      <c r="L4453" s="246">
        <f>IF(A4453="","",IF(OR(A4453=1,A4453=0),H4453,0))</f>
      </c>
      <c r="M4453" s="246">
        <f>IF(A4453="","",IF(A4453=-1,H4453,0))</f>
      </c>
      <c r="N4453">
        <f>IF(J4453="","",IF(E4453="SGD",1,IF(E4453="USD",Settings!$B$22,IF(E4453="HKD",Settings!$B$23,1))))</f>
      </c>
      <c r="O4453">
        <f>IF(OR(B4453="",C4453="",E4453=""),0,(IF(A4453=-1,H4453,0)-IF(OR(A4453=1,A4453=0),H4453,0)+IF(A4453=2,H4453,0))*IF(E4453="SGD",1,IF(E4453="USD",Settings!$B$22,IF(E4453="HKD",Settings!$B$23,1))))</f>
        <v>0</v>
      </c>
      <c r="P4453">
        <f>IF(OR(B4453="",C4453="",E4453=""),0,IF(A4453=2,H4453*IF(E4453="SGD",1,IF(E4453="USD",Settings!$B$22,IF(E4453="HKD",Settings!$B$23,1))),0))</f>
        <v>0</v>
      </c>
      <c r="Q4453" s="312">
        <f>IF(OR(J4453="",G4453=""),"",G4453+ROW()/1000000)</f>
      </c>
      <c r="R4453" s="247">
        <f>IF(Q4453="","",SUMIFS(Txn[Signed Units],Txn[Key],J4453,Txn[Transaction Order],"&lt;="&amp;Q4453))</f>
      </c>
    </row>
    <row r="4454" spans="10:18" ht="15" customHeight="1" x14ac:dyDescent="0.15">
      <c r="J4454" s="246">
        <f>IF(OR(B4454="",C4454="",E4454=""),"",B4454&amp;":"&amp;C4454&amp;":"&amp;E4454)</f>
      </c>
      <c r="K4454" s="247">
        <f>IF(A4454="","",A4454*D4454)</f>
      </c>
      <c r="L4454" s="246">
        <f>IF(A4454="","",IF(OR(A4454=1,A4454=0),H4454,0))</f>
      </c>
      <c r="M4454" s="246">
        <f>IF(A4454="","",IF(A4454=-1,H4454,0))</f>
      </c>
      <c r="N4454">
        <f>IF(J4454="","",IF(E4454="SGD",1,IF(E4454="USD",Settings!$B$22,IF(E4454="HKD",Settings!$B$23,1))))</f>
      </c>
      <c r="O4454">
        <f>IF(OR(B4454="",C4454="",E4454=""),0,(IF(A4454=-1,H4454,0)-IF(OR(A4454=1,A4454=0),H4454,0)+IF(A4454=2,H4454,0))*IF(E4454="SGD",1,IF(E4454="USD",Settings!$B$22,IF(E4454="HKD",Settings!$B$23,1))))</f>
        <v>0</v>
      </c>
      <c r="P4454">
        <f>IF(OR(B4454="",C4454="",E4454=""),0,IF(A4454=2,H4454*IF(E4454="SGD",1,IF(E4454="USD",Settings!$B$22,IF(E4454="HKD",Settings!$B$23,1))),0))</f>
        <v>0</v>
      </c>
      <c r="Q4454" s="312">
        <f>IF(OR(J4454="",G4454=""),"",G4454+ROW()/1000000)</f>
      </c>
      <c r="R4454" s="247">
        <f>IF(Q4454="","",SUMIFS(Txn[Signed Units],Txn[Key],J4454,Txn[Transaction Order],"&lt;="&amp;Q4454))</f>
      </c>
    </row>
    <row r="4455" spans="10:18" ht="15" customHeight="1" x14ac:dyDescent="0.15">
      <c r="J4455" s="246">
        <f>IF(OR(B4455="",C4455="",E4455=""),"",B4455&amp;":"&amp;C4455&amp;":"&amp;E4455)</f>
      </c>
      <c r="K4455" s="247">
        <f>IF(A4455="","",A4455*D4455)</f>
      </c>
      <c r="L4455" s="246">
        <f>IF(A4455="","",IF(OR(A4455=1,A4455=0),H4455,0))</f>
      </c>
      <c r="M4455" s="246">
        <f>IF(A4455="","",IF(A4455=-1,H4455,0))</f>
      </c>
      <c r="N4455">
        <f>IF(J4455="","",IF(E4455="SGD",1,IF(E4455="USD",Settings!$B$22,IF(E4455="HKD",Settings!$B$23,1))))</f>
      </c>
      <c r="O4455">
        <f>IF(OR(B4455="",C4455="",E4455=""),0,(IF(A4455=-1,H4455,0)-IF(OR(A4455=1,A4455=0),H4455,0)+IF(A4455=2,H4455,0))*IF(E4455="SGD",1,IF(E4455="USD",Settings!$B$22,IF(E4455="HKD",Settings!$B$23,1))))</f>
        <v>0</v>
      </c>
      <c r="P4455">
        <f>IF(OR(B4455="",C4455="",E4455=""),0,IF(A4455=2,H4455*IF(E4455="SGD",1,IF(E4455="USD",Settings!$B$22,IF(E4455="HKD",Settings!$B$23,1))),0))</f>
        <v>0</v>
      </c>
      <c r="Q4455" s="312">
        <f>IF(OR(J4455="",G4455=""),"",G4455+ROW()/1000000)</f>
      </c>
      <c r="R4455" s="247">
        <f>IF(Q4455="","",SUMIFS(Txn[Signed Units],Txn[Key],J4455,Txn[Transaction Order],"&lt;="&amp;Q4455))</f>
      </c>
    </row>
    <row r="4456" spans="10:18" ht="15" customHeight="1" x14ac:dyDescent="0.15">
      <c r="J4456" s="246">
        <f>IF(OR(B4456="",C4456="",E4456=""),"",B4456&amp;":"&amp;C4456&amp;":"&amp;E4456)</f>
      </c>
      <c r="K4456" s="247">
        <f>IF(A4456="","",A4456*D4456)</f>
      </c>
      <c r="L4456" s="246">
        <f>IF(A4456="","",IF(OR(A4456=1,A4456=0),H4456,0))</f>
      </c>
      <c r="M4456" s="246">
        <f>IF(A4456="","",IF(A4456=-1,H4456,0))</f>
      </c>
      <c r="N4456">
        <f>IF(J4456="","",IF(E4456="SGD",1,IF(E4456="USD",Settings!$B$22,IF(E4456="HKD",Settings!$B$23,1))))</f>
      </c>
      <c r="O4456">
        <f>IF(OR(B4456="",C4456="",E4456=""),0,(IF(A4456=-1,H4456,0)-IF(OR(A4456=1,A4456=0),H4456,0)+IF(A4456=2,H4456,0))*IF(E4456="SGD",1,IF(E4456="USD",Settings!$B$22,IF(E4456="HKD",Settings!$B$23,1))))</f>
        <v>0</v>
      </c>
      <c r="P4456">
        <f>IF(OR(B4456="",C4456="",E4456=""),0,IF(A4456=2,H4456*IF(E4456="SGD",1,IF(E4456="USD",Settings!$B$22,IF(E4456="HKD",Settings!$B$23,1))),0))</f>
        <v>0</v>
      </c>
      <c r="Q4456" s="312">
        <f>IF(OR(J4456="",G4456=""),"",G4456+ROW()/1000000)</f>
      </c>
      <c r="R4456" s="247">
        <f>IF(Q4456="","",SUMIFS(Txn[Signed Units],Txn[Key],J4456,Txn[Transaction Order],"&lt;="&amp;Q4456))</f>
      </c>
    </row>
    <row r="4457" spans="10:18" ht="15" customHeight="1" x14ac:dyDescent="0.15">
      <c r="J4457" s="246">
        <f>IF(OR(B4457="",C4457="",E4457=""),"",B4457&amp;":"&amp;C4457&amp;":"&amp;E4457)</f>
      </c>
      <c r="K4457" s="247">
        <f>IF(A4457="","",A4457*D4457)</f>
      </c>
      <c r="L4457" s="246">
        <f>IF(A4457="","",IF(OR(A4457=1,A4457=0),H4457,0))</f>
      </c>
      <c r="M4457" s="246">
        <f>IF(A4457="","",IF(A4457=-1,H4457,0))</f>
      </c>
      <c r="N4457">
        <f>IF(J4457="","",IF(E4457="SGD",1,IF(E4457="USD",Settings!$B$22,IF(E4457="HKD",Settings!$B$23,1))))</f>
      </c>
      <c r="O4457">
        <f>IF(OR(B4457="",C4457="",E4457=""),0,(IF(A4457=-1,H4457,0)-IF(OR(A4457=1,A4457=0),H4457,0)+IF(A4457=2,H4457,0))*IF(E4457="SGD",1,IF(E4457="USD",Settings!$B$22,IF(E4457="HKD",Settings!$B$23,1))))</f>
        <v>0</v>
      </c>
      <c r="P4457">
        <f>IF(OR(B4457="",C4457="",E4457=""),0,IF(A4457=2,H4457*IF(E4457="SGD",1,IF(E4457="USD",Settings!$B$22,IF(E4457="HKD",Settings!$B$23,1))),0))</f>
        <v>0</v>
      </c>
      <c r="Q4457" s="312">
        <f>IF(OR(J4457="",G4457=""),"",G4457+ROW()/1000000)</f>
      </c>
      <c r="R4457" s="247">
        <f>IF(Q4457="","",SUMIFS(Txn[Signed Units],Txn[Key],J4457,Txn[Transaction Order],"&lt;="&amp;Q4457))</f>
      </c>
    </row>
    <row r="4458" spans="10:18" ht="15" customHeight="1" x14ac:dyDescent="0.15">
      <c r="J4458" s="246">
        <f>IF(OR(B4458="",C4458="",E4458=""),"",B4458&amp;":"&amp;C4458&amp;":"&amp;E4458)</f>
      </c>
      <c r="K4458" s="247">
        <f>IF(A4458="","",A4458*D4458)</f>
      </c>
      <c r="L4458" s="246">
        <f>IF(A4458="","",IF(OR(A4458=1,A4458=0),H4458,0))</f>
      </c>
      <c r="M4458" s="246">
        <f>IF(A4458="","",IF(A4458=-1,H4458,0))</f>
      </c>
      <c r="N4458">
        <f>IF(J4458="","",IF(E4458="SGD",1,IF(E4458="USD",Settings!$B$22,IF(E4458="HKD",Settings!$B$23,1))))</f>
      </c>
      <c r="O4458">
        <f>IF(OR(B4458="",C4458="",E4458=""),0,(IF(A4458=-1,H4458,0)-IF(OR(A4458=1,A4458=0),H4458,0)+IF(A4458=2,H4458,0))*IF(E4458="SGD",1,IF(E4458="USD",Settings!$B$22,IF(E4458="HKD",Settings!$B$23,1))))</f>
        <v>0</v>
      </c>
      <c r="P4458">
        <f>IF(OR(B4458="",C4458="",E4458=""),0,IF(A4458=2,H4458*IF(E4458="SGD",1,IF(E4458="USD",Settings!$B$22,IF(E4458="HKD",Settings!$B$23,1))),0))</f>
        <v>0</v>
      </c>
      <c r="Q4458" s="312">
        <f>IF(OR(J4458="",G4458=""),"",G4458+ROW()/1000000)</f>
      </c>
      <c r="R4458" s="247">
        <f>IF(Q4458="","",SUMIFS(Txn[Signed Units],Txn[Key],J4458,Txn[Transaction Order],"&lt;="&amp;Q4458))</f>
      </c>
    </row>
    <row r="4459" spans="10:18" ht="15" customHeight="1" x14ac:dyDescent="0.15">
      <c r="J4459" s="246">
        <f>IF(OR(B4459="",C4459="",E4459=""),"",B4459&amp;":"&amp;C4459&amp;":"&amp;E4459)</f>
      </c>
      <c r="K4459" s="247">
        <f>IF(A4459="","",A4459*D4459)</f>
      </c>
      <c r="L4459" s="246">
        <f>IF(A4459="","",IF(OR(A4459=1,A4459=0),H4459,0))</f>
      </c>
      <c r="M4459" s="246">
        <f>IF(A4459="","",IF(A4459=-1,H4459,0))</f>
      </c>
      <c r="N4459">
        <f>IF(J4459="","",IF(E4459="SGD",1,IF(E4459="USD",Settings!$B$22,IF(E4459="HKD",Settings!$B$23,1))))</f>
      </c>
      <c r="O4459">
        <f>IF(OR(B4459="",C4459="",E4459=""),0,(IF(A4459=-1,H4459,0)-IF(OR(A4459=1,A4459=0),H4459,0)+IF(A4459=2,H4459,0))*IF(E4459="SGD",1,IF(E4459="USD",Settings!$B$22,IF(E4459="HKD",Settings!$B$23,1))))</f>
        <v>0</v>
      </c>
      <c r="P4459">
        <f>IF(OR(B4459="",C4459="",E4459=""),0,IF(A4459=2,H4459*IF(E4459="SGD",1,IF(E4459="USD",Settings!$B$22,IF(E4459="HKD",Settings!$B$23,1))),0))</f>
        <v>0</v>
      </c>
      <c r="Q4459" s="312">
        <f>IF(OR(J4459="",G4459=""),"",G4459+ROW()/1000000)</f>
      </c>
      <c r="R4459" s="247">
        <f>IF(Q4459="","",SUMIFS(Txn[Signed Units],Txn[Key],J4459,Txn[Transaction Order],"&lt;="&amp;Q4459))</f>
      </c>
    </row>
    <row r="4460" spans="10:18" ht="15" customHeight="1" x14ac:dyDescent="0.15">
      <c r="J4460" s="246">
        <f>IF(OR(B4460="",C4460="",E4460=""),"",B4460&amp;":"&amp;C4460&amp;":"&amp;E4460)</f>
      </c>
      <c r="K4460" s="247">
        <f>IF(A4460="","",A4460*D4460)</f>
      </c>
      <c r="L4460" s="246">
        <f>IF(A4460="","",IF(OR(A4460=1,A4460=0),H4460,0))</f>
      </c>
      <c r="M4460" s="246">
        <f>IF(A4460="","",IF(A4460=-1,H4460,0))</f>
      </c>
      <c r="N4460">
        <f>IF(J4460="","",IF(E4460="SGD",1,IF(E4460="USD",Settings!$B$22,IF(E4460="HKD",Settings!$B$23,1))))</f>
      </c>
      <c r="O4460">
        <f>IF(OR(B4460="",C4460="",E4460=""),0,(IF(A4460=-1,H4460,0)-IF(OR(A4460=1,A4460=0),H4460,0)+IF(A4460=2,H4460,0))*IF(E4460="SGD",1,IF(E4460="USD",Settings!$B$22,IF(E4460="HKD",Settings!$B$23,1))))</f>
        <v>0</v>
      </c>
      <c r="P4460">
        <f>IF(OR(B4460="",C4460="",E4460=""),0,IF(A4460=2,H4460*IF(E4460="SGD",1,IF(E4460="USD",Settings!$B$22,IF(E4460="HKD",Settings!$B$23,1))),0))</f>
        <v>0</v>
      </c>
      <c r="Q4460" s="312">
        <f>IF(OR(J4460="",G4460=""),"",G4460+ROW()/1000000)</f>
      </c>
      <c r="R4460" s="247">
        <f>IF(Q4460="","",SUMIFS(Txn[Signed Units],Txn[Key],J4460,Txn[Transaction Order],"&lt;="&amp;Q4460))</f>
      </c>
    </row>
    <row r="4461" spans="10:18" ht="15" customHeight="1" x14ac:dyDescent="0.15">
      <c r="J4461" s="246">
        <f>IF(OR(B4461="",C4461="",E4461=""),"",B4461&amp;":"&amp;C4461&amp;":"&amp;E4461)</f>
      </c>
      <c r="K4461" s="247">
        <f>IF(A4461="","",A4461*D4461)</f>
      </c>
      <c r="L4461" s="246">
        <f>IF(A4461="","",IF(OR(A4461=1,A4461=0),H4461,0))</f>
      </c>
      <c r="M4461" s="246">
        <f>IF(A4461="","",IF(A4461=-1,H4461,0))</f>
      </c>
      <c r="N4461">
        <f>IF(J4461="","",IF(E4461="SGD",1,IF(E4461="USD",Settings!$B$22,IF(E4461="HKD",Settings!$B$23,1))))</f>
      </c>
      <c r="O4461">
        <f>IF(OR(B4461="",C4461="",E4461=""),0,(IF(A4461=-1,H4461,0)-IF(OR(A4461=1,A4461=0),H4461,0)+IF(A4461=2,H4461,0))*IF(E4461="SGD",1,IF(E4461="USD",Settings!$B$22,IF(E4461="HKD",Settings!$B$23,1))))</f>
        <v>0</v>
      </c>
      <c r="P4461">
        <f>IF(OR(B4461="",C4461="",E4461=""),0,IF(A4461=2,H4461*IF(E4461="SGD",1,IF(E4461="USD",Settings!$B$22,IF(E4461="HKD",Settings!$B$23,1))),0))</f>
        <v>0</v>
      </c>
      <c r="Q4461" s="312">
        <f>IF(OR(J4461="",G4461=""),"",G4461+ROW()/1000000)</f>
      </c>
      <c r="R4461" s="247">
        <f>IF(Q4461="","",SUMIFS(Txn[Signed Units],Txn[Key],J4461,Txn[Transaction Order],"&lt;="&amp;Q4461))</f>
      </c>
    </row>
    <row r="4462" spans="10:18" ht="15" customHeight="1" x14ac:dyDescent="0.15">
      <c r="J4462" s="246">
        <f>IF(OR(B4462="",C4462="",E4462=""),"",B4462&amp;":"&amp;C4462&amp;":"&amp;E4462)</f>
      </c>
      <c r="K4462" s="247">
        <f>IF(A4462="","",A4462*D4462)</f>
      </c>
      <c r="L4462" s="246">
        <f>IF(A4462="","",IF(OR(A4462=1,A4462=0),H4462,0))</f>
      </c>
      <c r="M4462" s="246">
        <f>IF(A4462="","",IF(A4462=-1,H4462,0))</f>
      </c>
      <c r="N4462">
        <f>IF(J4462="","",IF(E4462="SGD",1,IF(E4462="USD",Settings!$B$22,IF(E4462="HKD",Settings!$B$23,1))))</f>
      </c>
      <c r="O4462">
        <f>IF(OR(B4462="",C4462="",E4462=""),0,(IF(A4462=-1,H4462,0)-IF(OR(A4462=1,A4462=0),H4462,0)+IF(A4462=2,H4462,0))*IF(E4462="SGD",1,IF(E4462="USD",Settings!$B$22,IF(E4462="HKD",Settings!$B$23,1))))</f>
        <v>0</v>
      </c>
      <c r="P4462">
        <f>IF(OR(B4462="",C4462="",E4462=""),0,IF(A4462=2,H4462*IF(E4462="SGD",1,IF(E4462="USD",Settings!$B$22,IF(E4462="HKD",Settings!$B$23,1))),0))</f>
        <v>0</v>
      </c>
      <c r="Q4462" s="312">
        <f>IF(OR(J4462="",G4462=""),"",G4462+ROW()/1000000)</f>
      </c>
      <c r="R4462" s="247">
        <f>IF(Q4462="","",SUMIFS(Txn[Signed Units],Txn[Key],J4462,Txn[Transaction Order],"&lt;="&amp;Q4462))</f>
      </c>
    </row>
    <row r="4463" spans="10:18" ht="15" customHeight="1" x14ac:dyDescent="0.15">
      <c r="J4463" s="246">
        <f>IF(OR(B4463="",C4463="",E4463=""),"",B4463&amp;":"&amp;C4463&amp;":"&amp;E4463)</f>
      </c>
      <c r="K4463" s="247">
        <f>IF(A4463="","",A4463*D4463)</f>
      </c>
      <c r="L4463" s="246">
        <f>IF(A4463="","",IF(OR(A4463=1,A4463=0),H4463,0))</f>
      </c>
      <c r="M4463" s="246">
        <f>IF(A4463="","",IF(A4463=-1,H4463,0))</f>
      </c>
      <c r="N4463">
        <f>IF(J4463="","",IF(E4463="SGD",1,IF(E4463="USD",Settings!$B$22,IF(E4463="HKD",Settings!$B$23,1))))</f>
      </c>
      <c r="O4463">
        <f>IF(OR(B4463="",C4463="",E4463=""),0,(IF(A4463=-1,H4463,0)-IF(OR(A4463=1,A4463=0),H4463,0)+IF(A4463=2,H4463,0))*IF(E4463="SGD",1,IF(E4463="USD",Settings!$B$22,IF(E4463="HKD",Settings!$B$23,1))))</f>
        <v>0</v>
      </c>
      <c r="P4463">
        <f>IF(OR(B4463="",C4463="",E4463=""),0,IF(A4463=2,H4463*IF(E4463="SGD",1,IF(E4463="USD",Settings!$B$22,IF(E4463="HKD",Settings!$B$23,1))),0))</f>
        <v>0</v>
      </c>
      <c r="Q4463" s="312">
        <f>IF(OR(J4463="",G4463=""),"",G4463+ROW()/1000000)</f>
      </c>
      <c r="R4463" s="247">
        <f>IF(Q4463="","",SUMIFS(Txn[Signed Units],Txn[Key],J4463,Txn[Transaction Order],"&lt;="&amp;Q4463))</f>
      </c>
    </row>
    <row r="4464" spans="10:18" ht="15" customHeight="1" x14ac:dyDescent="0.15">
      <c r="J4464" s="246">
        <f>IF(OR(B4464="",C4464="",E4464=""),"",B4464&amp;":"&amp;C4464&amp;":"&amp;E4464)</f>
      </c>
      <c r="K4464" s="247">
        <f>IF(A4464="","",A4464*D4464)</f>
      </c>
      <c r="L4464" s="246">
        <f>IF(A4464="","",IF(OR(A4464=1,A4464=0),H4464,0))</f>
      </c>
      <c r="M4464" s="246">
        <f>IF(A4464="","",IF(A4464=-1,H4464,0))</f>
      </c>
      <c r="N4464">
        <f>IF(J4464="","",IF(E4464="SGD",1,IF(E4464="USD",Settings!$B$22,IF(E4464="HKD",Settings!$B$23,1))))</f>
      </c>
      <c r="O4464">
        <f>IF(OR(B4464="",C4464="",E4464=""),0,(IF(A4464=-1,H4464,0)-IF(OR(A4464=1,A4464=0),H4464,0)+IF(A4464=2,H4464,0))*IF(E4464="SGD",1,IF(E4464="USD",Settings!$B$22,IF(E4464="HKD",Settings!$B$23,1))))</f>
        <v>0</v>
      </c>
      <c r="P4464">
        <f>IF(OR(B4464="",C4464="",E4464=""),0,IF(A4464=2,H4464*IF(E4464="SGD",1,IF(E4464="USD",Settings!$B$22,IF(E4464="HKD",Settings!$B$23,1))),0))</f>
        <v>0</v>
      </c>
      <c r="Q4464" s="312">
        <f>IF(OR(J4464="",G4464=""),"",G4464+ROW()/1000000)</f>
      </c>
      <c r="R4464" s="247">
        <f>IF(Q4464="","",SUMIFS(Txn[Signed Units],Txn[Key],J4464,Txn[Transaction Order],"&lt;="&amp;Q4464))</f>
      </c>
    </row>
    <row r="4465" spans="10:18" ht="15" customHeight="1" x14ac:dyDescent="0.15">
      <c r="J4465" s="246">
        <f>IF(OR(B4465="",C4465="",E4465=""),"",B4465&amp;":"&amp;C4465&amp;":"&amp;E4465)</f>
      </c>
      <c r="K4465" s="247">
        <f>IF(A4465="","",A4465*D4465)</f>
      </c>
      <c r="L4465" s="246">
        <f>IF(A4465="","",IF(OR(A4465=1,A4465=0),H4465,0))</f>
      </c>
      <c r="M4465" s="246">
        <f>IF(A4465="","",IF(A4465=-1,H4465,0))</f>
      </c>
      <c r="N4465">
        <f>IF(J4465="","",IF(E4465="SGD",1,IF(E4465="USD",Settings!$B$22,IF(E4465="HKD",Settings!$B$23,1))))</f>
      </c>
      <c r="O4465">
        <f>IF(OR(B4465="",C4465="",E4465=""),0,(IF(A4465=-1,H4465,0)-IF(OR(A4465=1,A4465=0),H4465,0)+IF(A4465=2,H4465,0))*IF(E4465="SGD",1,IF(E4465="USD",Settings!$B$22,IF(E4465="HKD",Settings!$B$23,1))))</f>
        <v>0</v>
      </c>
      <c r="P4465">
        <f>IF(OR(B4465="",C4465="",E4465=""),0,IF(A4465=2,H4465*IF(E4465="SGD",1,IF(E4465="USD",Settings!$B$22,IF(E4465="HKD",Settings!$B$23,1))),0))</f>
        <v>0</v>
      </c>
      <c r="Q4465" s="312">
        <f>IF(OR(J4465="",G4465=""),"",G4465+ROW()/1000000)</f>
      </c>
      <c r="R4465" s="247">
        <f>IF(Q4465="","",SUMIFS(Txn[Signed Units],Txn[Key],J4465,Txn[Transaction Order],"&lt;="&amp;Q4465))</f>
      </c>
    </row>
    <row r="4466" spans="10:18" ht="15" customHeight="1" x14ac:dyDescent="0.15">
      <c r="J4466" s="246">
        <f>IF(OR(B4466="",C4466="",E4466=""),"",B4466&amp;":"&amp;C4466&amp;":"&amp;E4466)</f>
      </c>
      <c r="K4466" s="247">
        <f>IF(A4466="","",A4466*D4466)</f>
      </c>
      <c r="L4466" s="246">
        <f>IF(A4466="","",IF(OR(A4466=1,A4466=0),H4466,0))</f>
      </c>
      <c r="M4466" s="246">
        <f>IF(A4466="","",IF(A4466=-1,H4466,0))</f>
      </c>
      <c r="N4466">
        <f>IF(J4466="","",IF(E4466="SGD",1,IF(E4466="USD",Settings!$B$22,IF(E4466="HKD",Settings!$B$23,1))))</f>
      </c>
      <c r="O4466">
        <f>IF(OR(B4466="",C4466="",E4466=""),0,(IF(A4466=-1,H4466,0)-IF(OR(A4466=1,A4466=0),H4466,0)+IF(A4466=2,H4466,0))*IF(E4466="SGD",1,IF(E4466="USD",Settings!$B$22,IF(E4466="HKD",Settings!$B$23,1))))</f>
        <v>0</v>
      </c>
      <c r="P4466">
        <f>IF(OR(B4466="",C4466="",E4466=""),0,IF(A4466=2,H4466*IF(E4466="SGD",1,IF(E4466="USD",Settings!$B$22,IF(E4466="HKD",Settings!$B$23,1))),0))</f>
        <v>0</v>
      </c>
      <c r="Q4466" s="312">
        <f>IF(OR(J4466="",G4466=""),"",G4466+ROW()/1000000)</f>
      </c>
      <c r="R4466" s="247">
        <f>IF(Q4466="","",SUMIFS(Txn[Signed Units],Txn[Key],J4466,Txn[Transaction Order],"&lt;="&amp;Q4466))</f>
      </c>
    </row>
    <row r="4467" spans="10:18" ht="15" customHeight="1" x14ac:dyDescent="0.15">
      <c r="J4467" s="246">
        <f>IF(OR(B4467="",C4467="",E4467=""),"",B4467&amp;":"&amp;C4467&amp;":"&amp;E4467)</f>
      </c>
      <c r="K4467" s="247">
        <f>IF(A4467="","",A4467*D4467)</f>
      </c>
      <c r="L4467" s="246">
        <f>IF(A4467="","",IF(OR(A4467=1,A4467=0),H4467,0))</f>
      </c>
      <c r="M4467" s="246">
        <f>IF(A4467="","",IF(A4467=-1,H4467,0))</f>
      </c>
      <c r="N4467">
        <f>IF(J4467="","",IF(E4467="SGD",1,IF(E4467="USD",Settings!$B$22,IF(E4467="HKD",Settings!$B$23,1))))</f>
      </c>
      <c r="O4467">
        <f>IF(OR(B4467="",C4467="",E4467=""),0,(IF(A4467=-1,H4467,0)-IF(OR(A4467=1,A4467=0),H4467,0)+IF(A4467=2,H4467,0))*IF(E4467="SGD",1,IF(E4467="USD",Settings!$B$22,IF(E4467="HKD",Settings!$B$23,1))))</f>
        <v>0</v>
      </c>
      <c r="P4467">
        <f>IF(OR(B4467="",C4467="",E4467=""),0,IF(A4467=2,H4467*IF(E4467="SGD",1,IF(E4467="USD",Settings!$B$22,IF(E4467="HKD",Settings!$B$23,1))),0))</f>
        <v>0</v>
      </c>
      <c r="Q4467" s="312">
        <f>IF(OR(J4467="",G4467=""),"",G4467+ROW()/1000000)</f>
      </c>
      <c r="R4467" s="247">
        <f>IF(Q4467="","",SUMIFS(Txn[Signed Units],Txn[Key],J4467,Txn[Transaction Order],"&lt;="&amp;Q4467))</f>
      </c>
    </row>
    <row r="4468" spans="10:18" ht="15" customHeight="1" x14ac:dyDescent="0.15">
      <c r="J4468" s="246">
        <f>IF(OR(B4468="",C4468="",E4468=""),"",B4468&amp;":"&amp;C4468&amp;":"&amp;E4468)</f>
      </c>
      <c r="K4468" s="247">
        <f>IF(A4468="","",A4468*D4468)</f>
      </c>
      <c r="L4468" s="246">
        <f>IF(A4468="","",IF(OR(A4468=1,A4468=0),H4468,0))</f>
      </c>
      <c r="M4468" s="246">
        <f>IF(A4468="","",IF(A4468=-1,H4468,0))</f>
      </c>
      <c r="N4468">
        <f>IF(J4468="","",IF(E4468="SGD",1,IF(E4468="USD",Settings!$B$22,IF(E4468="HKD",Settings!$B$23,1))))</f>
      </c>
      <c r="O4468">
        <f>IF(OR(B4468="",C4468="",E4468=""),0,(IF(A4468=-1,H4468,0)-IF(OR(A4468=1,A4468=0),H4468,0)+IF(A4468=2,H4468,0))*IF(E4468="SGD",1,IF(E4468="USD",Settings!$B$22,IF(E4468="HKD",Settings!$B$23,1))))</f>
        <v>0</v>
      </c>
      <c r="P4468">
        <f>IF(OR(B4468="",C4468="",E4468=""),0,IF(A4468=2,H4468*IF(E4468="SGD",1,IF(E4468="USD",Settings!$B$22,IF(E4468="HKD",Settings!$B$23,1))),0))</f>
        <v>0</v>
      </c>
      <c r="Q4468" s="312">
        <f>IF(OR(J4468="",G4468=""),"",G4468+ROW()/1000000)</f>
      </c>
      <c r="R4468" s="247">
        <f>IF(Q4468="","",SUMIFS(Txn[Signed Units],Txn[Key],J4468,Txn[Transaction Order],"&lt;="&amp;Q4468))</f>
      </c>
    </row>
    <row r="4469" spans="10:18" ht="15" customHeight="1" x14ac:dyDescent="0.15">
      <c r="J4469" s="246">
        <f>IF(OR(B4469="",C4469="",E4469=""),"",B4469&amp;":"&amp;C4469&amp;":"&amp;E4469)</f>
      </c>
      <c r="K4469" s="247">
        <f>IF(A4469="","",A4469*D4469)</f>
      </c>
      <c r="L4469" s="246">
        <f>IF(A4469="","",IF(OR(A4469=1,A4469=0),H4469,0))</f>
      </c>
      <c r="M4469" s="246">
        <f>IF(A4469="","",IF(A4469=-1,H4469,0))</f>
      </c>
      <c r="N4469">
        <f>IF(J4469="","",IF(E4469="SGD",1,IF(E4469="USD",Settings!$B$22,IF(E4469="HKD",Settings!$B$23,1))))</f>
      </c>
      <c r="O4469">
        <f>IF(OR(B4469="",C4469="",E4469=""),0,(IF(A4469=-1,H4469,0)-IF(OR(A4469=1,A4469=0),H4469,0)+IF(A4469=2,H4469,0))*IF(E4469="SGD",1,IF(E4469="USD",Settings!$B$22,IF(E4469="HKD",Settings!$B$23,1))))</f>
        <v>0</v>
      </c>
      <c r="P4469">
        <f>IF(OR(B4469="",C4469="",E4469=""),0,IF(A4469=2,H4469*IF(E4469="SGD",1,IF(E4469="USD",Settings!$B$22,IF(E4469="HKD",Settings!$B$23,1))),0))</f>
        <v>0</v>
      </c>
      <c r="Q4469" s="312">
        <f>IF(OR(J4469="",G4469=""),"",G4469+ROW()/1000000)</f>
      </c>
      <c r="R4469" s="247">
        <f>IF(Q4469="","",SUMIFS(Txn[Signed Units],Txn[Key],J4469,Txn[Transaction Order],"&lt;="&amp;Q4469))</f>
      </c>
    </row>
    <row r="4470" spans="10:18" ht="15" customHeight="1" x14ac:dyDescent="0.15">
      <c r="J4470" s="246">
        <f>IF(OR(B4470="",C4470="",E4470=""),"",B4470&amp;":"&amp;C4470&amp;":"&amp;E4470)</f>
      </c>
      <c r="K4470" s="247">
        <f>IF(A4470="","",A4470*D4470)</f>
      </c>
      <c r="L4470" s="246">
        <f>IF(A4470="","",IF(OR(A4470=1,A4470=0),H4470,0))</f>
      </c>
      <c r="M4470" s="246">
        <f>IF(A4470="","",IF(A4470=-1,H4470,0))</f>
      </c>
      <c r="N4470">
        <f>IF(J4470="","",IF(E4470="SGD",1,IF(E4470="USD",Settings!$B$22,IF(E4470="HKD",Settings!$B$23,1))))</f>
      </c>
      <c r="O4470">
        <f>IF(OR(B4470="",C4470="",E4470=""),0,(IF(A4470=-1,H4470,0)-IF(OR(A4470=1,A4470=0),H4470,0)+IF(A4470=2,H4470,0))*IF(E4470="SGD",1,IF(E4470="USD",Settings!$B$22,IF(E4470="HKD",Settings!$B$23,1))))</f>
        <v>0</v>
      </c>
      <c r="P4470">
        <f>IF(OR(B4470="",C4470="",E4470=""),0,IF(A4470=2,H4470*IF(E4470="SGD",1,IF(E4470="USD",Settings!$B$22,IF(E4470="HKD",Settings!$B$23,1))),0))</f>
        <v>0</v>
      </c>
      <c r="Q4470" s="312">
        <f>IF(OR(J4470="",G4470=""),"",G4470+ROW()/1000000)</f>
      </c>
      <c r="R4470" s="247">
        <f>IF(Q4470="","",SUMIFS(Txn[Signed Units],Txn[Key],J4470,Txn[Transaction Order],"&lt;="&amp;Q4470))</f>
      </c>
    </row>
    <row r="4471" spans="10:18" ht="15" customHeight="1" x14ac:dyDescent="0.15">
      <c r="J4471" s="246">
        <f>IF(OR(B4471="",C4471="",E4471=""),"",B4471&amp;":"&amp;C4471&amp;":"&amp;E4471)</f>
      </c>
      <c r="K4471" s="247">
        <f>IF(A4471="","",A4471*D4471)</f>
      </c>
      <c r="L4471" s="246">
        <f>IF(A4471="","",IF(OR(A4471=1,A4471=0),H4471,0))</f>
      </c>
      <c r="M4471" s="246">
        <f>IF(A4471="","",IF(A4471=-1,H4471,0))</f>
      </c>
      <c r="N4471">
        <f>IF(J4471="","",IF(E4471="SGD",1,IF(E4471="USD",Settings!$B$22,IF(E4471="HKD",Settings!$B$23,1))))</f>
      </c>
      <c r="O4471">
        <f>IF(OR(B4471="",C4471="",E4471=""),0,(IF(A4471=-1,H4471,0)-IF(OR(A4471=1,A4471=0),H4471,0)+IF(A4471=2,H4471,0))*IF(E4471="SGD",1,IF(E4471="USD",Settings!$B$22,IF(E4471="HKD",Settings!$B$23,1))))</f>
        <v>0</v>
      </c>
      <c r="P4471">
        <f>IF(OR(B4471="",C4471="",E4471=""),0,IF(A4471=2,H4471*IF(E4471="SGD",1,IF(E4471="USD",Settings!$B$22,IF(E4471="HKD",Settings!$B$23,1))),0))</f>
        <v>0</v>
      </c>
      <c r="Q4471" s="312">
        <f>IF(OR(J4471="",G4471=""),"",G4471+ROW()/1000000)</f>
      </c>
      <c r="R4471" s="247">
        <f>IF(Q4471="","",SUMIFS(Txn[Signed Units],Txn[Key],J4471,Txn[Transaction Order],"&lt;="&amp;Q4471))</f>
      </c>
    </row>
    <row r="4472" spans="10:18" ht="15" customHeight="1" x14ac:dyDescent="0.15">
      <c r="J4472" s="246">
        <f>IF(OR(B4472="",C4472="",E4472=""),"",B4472&amp;":"&amp;C4472&amp;":"&amp;E4472)</f>
      </c>
      <c r="K4472" s="247">
        <f>IF(A4472="","",A4472*D4472)</f>
      </c>
      <c r="L4472" s="246">
        <f>IF(A4472="","",IF(OR(A4472=1,A4472=0),H4472,0))</f>
      </c>
      <c r="M4472" s="246">
        <f>IF(A4472="","",IF(A4472=-1,H4472,0))</f>
      </c>
      <c r="N4472">
        <f>IF(J4472="","",IF(E4472="SGD",1,IF(E4472="USD",Settings!$B$22,IF(E4472="HKD",Settings!$B$23,1))))</f>
      </c>
      <c r="O4472">
        <f>IF(OR(B4472="",C4472="",E4472=""),0,(IF(A4472=-1,H4472,0)-IF(OR(A4472=1,A4472=0),H4472,0)+IF(A4472=2,H4472,0))*IF(E4472="SGD",1,IF(E4472="USD",Settings!$B$22,IF(E4472="HKD",Settings!$B$23,1))))</f>
        <v>0</v>
      </c>
      <c r="P4472">
        <f>IF(OR(B4472="",C4472="",E4472=""),0,IF(A4472=2,H4472*IF(E4472="SGD",1,IF(E4472="USD",Settings!$B$22,IF(E4472="HKD",Settings!$B$23,1))),0))</f>
        <v>0</v>
      </c>
      <c r="Q4472" s="312">
        <f>IF(OR(J4472="",G4472=""),"",G4472+ROW()/1000000)</f>
      </c>
      <c r="R4472" s="247">
        <f>IF(Q4472="","",SUMIFS(Txn[Signed Units],Txn[Key],J4472,Txn[Transaction Order],"&lt;="&amp;Q4472))</f>
      </c>
    </row>
    <row r="4473" spans="10:18" ht="15" customHeight="1" x14ac:dyDescent="0.15">
      <c r="J4473" s="246">
        <f>IF(OR(B4473="",C4473="",E4473=""),"",B4473&amp;":"&amp;C4473&amp;":"&amp;E4473)</f>
      </c>
      <c r="K4473" s="247">
        <f>IF(A4473="","",A4473*D4473)</f>
      </c>
      <c r="L4473" s="246">
        <f>IF(A4473="","",IF(OR(A4473=1,A4473=0),H4473,0))</f>
      </c>
      <c r="M4473" s="246">
        <f>IF(A4473="","",IF(A4473=-1,H4473,0))</f>
      </c>
      <c r="N4473">
        <f>IF(J4473="","",IF(E4473="SGD",1,IF(E4473="USD",Settings!$B$22,IF(E4473="HKD",Settings!$B$23,1))))</f>
      </c>
      <c r="O4473">
        <f>IF(OR(B4473="",C4473="",E4473=""),0,(IF(A4473=-1,H4473,0)-IF(OR(A4473=1,A4473=0),H4473,0)+IF(A4473=2,H4473,0))*IF(E4473="SGD",1,IF(E4473="USD",Settings!$B$22,IF(E4473="HKD",Settings!$B$23,1))))</f>
        <v>0</v>
      </c>
      <c r="P4473">
        <f>IF(OR(B4473="",C4473="",E4473=""),0,IF(A4473=2,H4473*IF(E4473="SGD",1,IF(E4473="USD",Settings!$B$22,IF(E4473="HKD",Settings!$B$23,1))),0))</f>
        <v>0</v>
      </c>
      <c r="Q4473" s="312">
        <f>IF(OR(J4473="",G4473=""),"",G4473+ROW()/1000000)</f>
      </c>
      <c r="R4473" s="247">
        <f>IF(Q4473="","",SUMIFS(Txn[Signed Units],Txn[Key],J4473,Txn[Transaction Order],"&lt;="&amp;Q4473))</f>
      </c>
    </row>
    <row r="4474" spans="10:18" ht="15" customHeight="1" x14ac:dyDescent="0.15">
      <c r="J4474" s="246">
        <f>IF(OR(B4474="",C4474="",E4474=""),"",B4474&amp;":"&amp;C4474&amp;":"&amp;E4474)</f>
      </c>
      <c r="K4474" s="247">
        <f>IF(A4474="","",A4474*D4474)</f>
      </c>
      <c r="L4474" s="246">
        <f>IF(A4474="","",IF(OR(A4474=1,A4474=0),H4474,0))</f>
      </c>
      <c r="M4474" s="246">
        <f>IF(A4474="","",IF(A4474=-1,H4474,0))</f>
      </c>
      <c r="N4474">
        <f>IF(J4474="","",IF(E4474="SGD",1,IF(E4474="USD",Settings!$B$22,IF(E4474="HKD",Settings!$B$23,1))))</f>
      </c>
      <c r="O4474">
        <f>IF(OR(B4474="",C4474="",E4474=""),0,(IF(A4474=-1,H4474,0)-IF(OR(A4474=1,A4474=0),H4474,0)+IF(A4474=2,H4474,0))*IF(E4474="SGD",1,IF(E4474="USD",Settings!$B$22,IF(E4474="HKD",Settings!$B$23,1))))</f>
        <v>0</v>
      </c>
      <c r="P4474">
        <f>IF(OR(B4474="",C4474="",E4474=""),0,IF(A4474=2,H4474*IF(E4474="SGD",1,IF(E4474="USD",Settings!$B$22,IF(E4474="HKD",Settings!$B$23,1))),0))</f>
        <v>0</v>
      </c>
      <c r="Q4474" s="312">
        <f>IF(OR(J4474="",G4474=""),"",G4474+ROW()/1000000)</f>
      </c>
      <c r="R4474" s="247">
        <f>IF(Q4474="","",SUMIFS(Txn[Signed Units],Txn[Key],J4474,Txn[Transaction Order],"&lt;="&amp;Q4474))</f>
      </c>
    </row>
    <row r="4475" spans="10:18" ht="15" customHeight="1" x14ac:dyDescent="0.15">
      <c r="J4475" s="246">
        <f>IF(OR(B4475="",C4475="",E4475=""),"",B4475&amp;":"&amp;C4475&amp;":"&amp;E4475)</f>
      </c>
      <c r="K4475" s="247">
        <f>IF(A4475="","",A4475*D4475)</f>
      </c>
      <c r="L4475" s="246">
        <f>IF(A4475="","",IF(OR(A4475=1,A4475=0),H4475,0))</f>
      </c>
      <c r="M4475" s="246">
        <f>IF(A4475="","",IF(A4475=-1,H4475,0))</f>
      </c>
      <c r="N4475">
        <f>IF(J4475="","",IF(E4475="SGD",1,IF(E4475="USD",Settings!$B$22,IF(E4475="HKD",Settings!$B$23,1))))</f>
      </c>
      <c r="O4475">
        <f>IF(OR(B4475="",C4475="",E4475=""),0,(IF(A4475=-1,H4475,0)-IF(OR(A4475=1,A4475=0),H4475,0)+IF(A4475=2,H4475,0))*IF(E4475="SGD",1,IF(E4475="USD",Settings!$B$22,IF(E4475="HKD",Settings!$B$23,1))))</f>
        <v>0</v>
      </c>
      <c r="P4475">
        <f>IF(OR(B4475="",C4475="",E4475=""),0,IF(A4475=2,H4475*IF(E4475="SGD",1,IF(E4475="USD",Settings!$B$22,IF(E4475="HKD",Settings!$B$23,1))),0))</f>
        <v>0</v>
      </c>
      <c r="Q4475" s="312">
        <f>IF(OR(J4475="",G4475=""),"",G4475+ROW()/1000000)</f>
      </c>
      <c r="R4475" s="247">
        <f>IF(Q4475="","",SUMIFS(Txn[Signed Units],Txn[Key],J4475,Txn[Transaction Order],"&lt;="&amp;Q4475))</f>
      </c>
    </row>
    <row r="4476" spans="10:18" ht="15" customHeight="1" x14ac:dyDescent="0.15">
      <c r="J4476" s="246">
        <f>IF(OR(B4476="",C4476="",E4476=""),"",B4476&amp;":"&amp;C4476&amp;":"&amp;E4476)</f>
      </c>
      <c r="K4476" s="247">
        <f>IF(A4476="","",A4476*D4476)</f>
      </c>
      <c r="L4476" s="246">
        <f>IF(A4476="","",IF(OR(A4476=1,A4476=0),H4476,0))</f>
      </c>
      <c r="M4476" s="246">
        <f>IF(A4476="","",IF(A4476=-1,H4476,0))</f>
      </c>
      <c r="N4476">
        <f>IF(J4476="","",IF(E4476="SGD",1,IF(E4476="USD",Settings!$B$22,IF(E4476="HKD",Settings!$B$23,1))))</f>
      </c>
      <c r="O4476">
        <f>IF(OR(B4476="",C4476="",E4476=""),0,(IF(A4476=-1,H4476,0)-IF(OR(A4476=1,A4476=0),H4476,0)+IF(A4476=2,H4476,0))*IF(E4476="SGD",1,IF(E4476="USD",Settings!$B$22,IF(E4476="HKD",Settings!$B$23,1))))</f>
        <v>0</v>
      </c>
      <c r="P4476">
        <f>IF(OR(B4476="",C4476="",E4476=""),0,IF(A4476=2,H4476*IF(E4476="SGD",1,IF(E4476="USD",Settings!$B$22,IF(E4476="HKD",Settings!$B$23,1))),0))</f>
        <v>0</v>
      </c>
      <c r="Q4476" s="312">
        <f>IF(OR(J4476="",G4476=""),"",G4476+ROW()/1000000)</f>
      </c>
      <c r="R4476" s="247">
        <f>IF(Q4476="","",SUMIFS(Txn[Signed Units],Txn[Key],J4476,Txn[Transaction Order],"&lt;="&amp;Q4476))</f>
      </c>
    </row>
    <row r="4477" spans="10:18" ht="15" customHeight="1" x14ac:dyDescent="0.15">
      <c r="J4477" s="246">
        <f>IF(OR(B4477="",C4477="",E4477=""),"",B4477&amp;":"&amp;C4477&amp;":"&amp;E4477)</f>
      </c>
      <c r="K4477" s="247">
        <f>IF(A4477="","",A4477*D4477)</f>
      </c>
      <c r="L4477" s="246">
        <f>IF(A4477="","",IF(OR(A4477=1,A4477=0),H4477,0))</f>
      </c>
      <c r="M4477" s="246">
        <f>IF(A4477="","",IF(A4477=-1,H4477,0))</f>
      </c>
      <c r="N4477">
        <f>IF(J4477="","",IF(E4477="SGD",1,IF(E4477="USD",Settings!$B$22,IF(E4477="HKD",Settings!$B$23,1))))</f>
      </c>
      <c r="O4477">
        <f>IF(OR(B4477="",C4477="",E4477=""),0,(IF(A4477=-1,H4477,0)-IF(OR(A4477=1,A4477=0),H4477,0)+IF(A4477=2,H4477,0))*IF(E4477="SGD",1,IF(E4477="USD",Settings!$B$22,IF(E4477="HKD",Settings!$B$23,1))))</f>
        <v>0</v>
      </c>
      <c r="P4477">
        <f>IF(OR(B4477="",C4477="",E4477=""),0,IF(A4477=2,H4477*IF(E4477="SGD",1,IF(E4477="USD",Settings!$B$22,IF(E4477="HKD",Settings!$B$23,1))),0))</f>
        <v>0</v>
      </c>
      <c r="Q4477" s="312">
        <f>IF(OR(J4477="",G4477=""),"",G4477+ROW()/1000000)</f>
      </c>
      <c r="R4477" s="247">
        <f>IF(Q4477="","",SUMIFS(Txn[Signed Units],Txn[Key],J4477,Txn[Transaction Order],"&lt;="&amp;Q4477))</f>
      </c>
    </row>
    <row r="4478" spans="10:18" ht="15" customHeight="1" x14ac:dyDescent="0.15">
      <c r="J4478" s="246">
        <f>IF(OR(B4478="",C4478="",E4478=""),"",B4478&amp;":"&amp;C4478&amp;":"&amp;E4478)</f>
      </c>
      <c r="K4478" s="247">
        <f>IF(A4478="","",A4478*D4478)</f>
      </c>
      <c r="L4478" s="246">
        <f>IF(A4478="","",IF(OR(A4478=1,A4478=0),H4478,0))</f>
      </c>
      <c r="M4478" s="246">
        <f>IF(A4478="","",IF(A4478=-1,H4478,0))</f>
      </c>
      <c r="N4478">
        <f>IF(J4478="","",IF(E4478="SGD",1,IF(E4478="USD",Settings!$B$22,IF(E4478="HKD",Settings!$B$23,1))))</f>
      </c>
      <c r="O4478">
        <f>IF(OR(B4478="",C4478="",E4478=""),0,(IF(A4478=-1,H4478,0)-IF(OR(A4478=1,A4478=0),H4478,0)+IF(A4478=2,H4478,0))*IF(E4478="SGD",1,IF(E4478="USD",Settings!$B$22,IF(E4478="HKD",Settings!$B$23,1))))</f>
        <v>0</v>
      </c>
      <c r="P4478">
        <f>IF(OR(B4478="",C4478="",E4478=""),0,IF(A4478=2,H4478*IF(E4478="SGD",1,IF(E4478="USD",Settings!$B$22,IF(E4478="HKD",Settings!$B$23,1))),0))</f>
        <v>0</v>
      </c>
      <c r="Q4478" s="312">
        <f>IF(OR(J4478="",G4478=""),"",G4478+ROW()/1000000)</f>
      </c>
      <c r="R4478" s="247">
        <f>IF(Q4478="","",SUMIFS(Txn[Signed Units],Txn[Key],J4478,Txn[Transaction Order],"&lt;="&amp;Q4478))</f>
      </c>
    </row>
    <row r="4479" spans="10:18" ht="15" customHeight="1" x14ac:dyDescent="0.15">
      <c r="J4479" s="246">
        <f>IF(OR(B4479="",C4479="",E4479=""),"",B4479&amp;":"&amp;C4479&amp;":"&amp;E4479)</f>
      </c>
      <c r="K4479" s="247">
        <f>IF(A4479="","",A4479*D4479)</f>
      </c>
      <c r="L4479" s="246">
        <f>IF(A4479="","",IF(OR(A4479=1,A4479=0),H4479,0))</f>
      </c>
      <c r="M4479" s="246">
        <f>IF(A4479="","",IF(A4479=-1,H4479,0))</f>
      </c>
      <c r="N4479">
        <f>IF(J4479="","",IF(E4479="SGD",1,IF(E4479="USD",Settings!$B$22,IF(E4479="HKD",Settings!$B$23,1))))</f>
      </c>
      <c r="O4479">
        <f>IF(OR(B4479="",C4479="",E4479=""),0,(IF(A4479=-1,H4479,0)-IF(OR(A4479=1,A4479=0),H4479,0)+IF(A4479=2,H4479,0))*IF(E4479="SGD",1,IF(E4479="USD",Settings!$B$22,IF(E4479="HKD",Settings!$B$23,1))))</f>
        <v>0</v>
      </c>
      <c r="P4479">
        <f>IF(OR(B4479="",C4479="",E4479=""),0,IF(A4479=2,H4479*IF(E4479="SGD",1,IF(E4479="USD",Settings!$B$22,IF(E4479="HKD",Settings!$B$23,1))),0))</f>
        <v>0</v>
      </c>
      <c r="Q4479" s="312">
        <f>IF(OR(J4479="",G4479=""),"",G4479+ROW()/1000000)</f>
      </c>
      <c r="R4479" s="247">
        <f>IF(Q4479="","",SUMIFS(Txn[Signed Units],Txn[Key],J4479,Txn[Transaction Order],"&lt;="&amp;Q4479))</f>
      </c>
    </row>
    <row r="4480" spans="10:18" ht="15" customHeight="1" x14ac:dyDescent="0.15">
      <c r="J4480" s="246">
        <f>IF(OR(B4480="",C4480="",E4480=""),"",B4480&amp;":"&amp;C4480&amp;":"&amp;E4480)</f>
      </c>
      <c r="K4480" s="247">
        <f>IF(A4480="","",A4480*D4480)</f>
      </c>
      <c r="L4480" s="246">
        <f>IF(A4480="","",IF(OR(A4480=1,A4480=0),H4480,0))</f>
      </c>
      <c r="M4480" s="246">
        <f>IF(A4480="","",IF(A4480=-1,H4480,0))</f>
      </c>
      <c r="N4480">
        <f>IF(J4480="","",IF(E4480="SGD",1,IF(E4480="USD",Settings!$B$22,IF(E4480="HKD",Settings!$B$23,1))))</f>
      </c>
      <c r="O4480">
        <f>IF(OR(B4480="",C4480="",E4480=""),0,(IF(A4480=-1,H4480,0)-IF(OR(A4480=1,A4480=0),H4480,0)+IF(A4480=2,H4480,0))*IF(E4480="SGD",1,IF(E4480="USD",Settings!$B$22,IF(E4480="HKD",Settings!$B$23,1))))</f>
        <v>0</v>
      </c>
      <c r="P4480">
        <f>IF(OR(B4480="",C4480="",E4480=""),0,IF(A4480=2,H4480*IF(E4480="SGD",1,IF(E4480="USD",Settings!$B$22,IF(E4480="HKD",Settings!$B$23,1))),0))</f>
        <v>0</v>
      </c>
      <c r="Q4480" s="312">
        <f>IF(OR(J4480="",G4480=""),"",G4480+ROW()/1000000)</f>
      </c>
      <c r="R4480" s="247">
        <f>IF(Q4480="","",SUMIFS(Txn[Signed Units],Txn[Key],J4480,Txn[Transaction Order],"&lt;="&amp;Q4480))</f>
      </c>
    </row>
    <row r="4481" spans="10:18" ht="15" customHeight="1" x14ac:dyDescent="0.15">
      <c r="J4481" s="246">
        <f>IF(OR(B4481="",C4481="",E4481=""),"",B4481&amp;":"&amp;C4481&amp;":"&amp;E4481)</f>
      </c>
      <c r="K4481" s="247">
        <f>IF(A4481="","",A4481*D4481)</f>
      </c>
      <c r="L4481" s="246">
        <f>IF(A4481="","",IF(OR(A4481=1,A4481=0),H4481,0))</f>
      </c>
      <c r="M4481" s="246">
        <f>IF(A4481="","",IF(A4481=-1,H4481,0))</f>
      </c>
      <c r="N4481">
        <f>IF(J4481="","",IF(E4481="SGD",1,IF(E4481="USD",Settings!$B$22,IF(E4481="HKD",Settings!$B$23,1))))</f>
      </c>
      <c r="O4481">
        <f>IF(OR(B4481="",C4481="",E4481=""),0,(IF(A4481=-1,H4481,0)-IF(OR(A4481=1,A4481=0),H4481,0)+IF(A4481=2,H4481,0))*IF(E4481="SGD",1,IF(E4481="USD",Settings!$B$22,IF(E4481="HKD",Settings!$B$23,1))))</f>
        <v>0</v>
      </c>
      <c r="P4481">
        <f>IF(OR(B4481="",C4481="",E4481=""),0,IF(A4481=2,H4481*IF(E4481="SGD",1,IF(E4481="USD",Settings!$B$22,IF(E4481="HKD",Settings!$B$23,1))),0))</f>
        <v>0</v>
      </c>
      <c r="Q4481" s="312">
        <f>IF(OR(J4481="",G4481=""),"",G4481+ROW()/1000000)</f>
      </c>
      <c r="R4481" s="247">
        <f>IF(Q4481="","",SUMIFS(Txn[Signed Units],Txn[Key],J4481,Txn[Transaction Order],"&lt;="&amp;Q4481))</f>
      </c>
    </row>
    <row r="4482" spans="10:18" ht="15" customHeight="1" x14ac:dyDescent="0.15">
      <c r="J4482" s="246">
        <f>IF(OR(B4482="",C4482="",E4482=""),"",B4482&amp;":"&amp;C4482&amp;":"&amp;E4482)</f>
      </c>
      <c r="K4482" s="247">
        <f>IF(A4482="","",A4482*D4482)</f>
      </c>
      <c r="L4482" s="246">
        <f>IF(A4482="","",IF(OR(A4482=1,A4482=0),H4482,0))</f>
      </c>
      <c r="M4482" s="246">
        <f>IF(A4482="","",IF(A4482=-1,H4482,0))</f>
      </c>
      <c r="N4482">
        <f>IF(J4482="","",IF(E4482="SGD",1,IF(E4482="USD",Settings!$B$22,IF(E4482="HKD",Settings!$B$23,1))))</f>
      </c>
      <c r="O4482">
        <f>IF(OR(B4482="",C4482="",E4482=""),0,(IF(A4482=-1,H4482,0)-IF(OR(A4482=1,A4482=0),H4482,0)+IF(A4482=2,H4482,0))*IF(E4482="SGD",1,IF(E4482="USD",Settings!$B$22,IF(E4482="HKD",Settings!$B$23,1))))</f>
        <v>0</v>
      </c>
      <c r="P4482">
        <f>IF(OR(B4482="",C4482="",E4482=""),0,IF(A4482=2,H4482*IF(E4482="SGD",1,IF(E4482="USD",Settings!$B$22,IF(E4482="HKD",Settings!$B$23,1))),0))</f>
        <v>0</v>
      </c>
      <c r="Q4482" s="312">
        <f>IF(OR(J4482="",G4482=""),"",G4482+ROW()/1000000)</f>
      </c>
      <c r="R4482" s="247">
        <f>IF(Q4482="","",SUMIFS(Txn[Signed Units],Txn[Key],J4482,Txn[Transaction Order],"&lt;="&amp;Q4482))</f>
      </c>
    </row>
    <row r="4483" spans="10:18" ht="15" customHeight="1" x14ac:dyDescent="0.15">
      <c r="J4483" s="246">
        <f>IF(OR(B4483="",C4483="",E4483=""),"",B4483&amp;":"&amp;C4483&amp;":"&amp;E4483)</f>
      </c>
      <c r="K4483" s="247">
        <f>IF(A4483="","",A4483*D4483)</f>
      </c>
      <c r="L4483" s="246">
        <f>IF(A4483="","",IF(OR(A4483=1,A4483=0),H4483,0))</f>
      </c>
      <c r="M4483" s="246">
        <f>IF(A4483="","",IF(A4483=-1,H4483,0))</f>
      </c>
      <c r="N4483">
        <f>IF(J4483="","",IF(E4483="SGD",1,IF(E4483="USD",Settings!$B$22,IF(E4483="HKD",Settings!$B$23,1))))</f>
      </c>
      <c r="O4483">
        <f>IF(OR(B4483="",C4483="",E4483=""),0,(IF(A4483=-1,H4483,0)-IF(OR(A4483=1,A4483=0),H4483,0)+IF(A4483=2,H4483,0))*IF(E4483="SGD",1,IF(E4483="USD",Settings!$B$22,IF(E4483="HKD",Settings!$B$23,1))))</f>
        <v>0</v>
      </c>
      <c r="P4483">
        <f>IF(OR(B4483="",C4483="",E4483=""),0,IF(A4483=2,H4483*IF(E4483="SGD",1,IF(E4483="USD",Settings!$B$22,IF(E4483="HKD",Settings!$B$23,1))),0))</f>
        <v>0</v>
      </c>
      <c r="Q4483" s="312">
        <f>IF(OR(J4483="",G4483=""),"",G4483+ROW()/1000000)</f>
      </c>
      <c r="R4483" s="247">
        <f>IF(Q4483="","",SUMIFS(Txn[Signed Units],Txn[Key],J4483,Txn[Transaction Order],"&lt;="&amp;Q4483))</f>
      </c>
    </row>
    <row r="4484" spans="10:18" ht="15" customHeight="1" x14ac:dyDescent="0.15">
      <c r="J4484" s="246">
        <f>IF(OR(B4484="",C4484="",E4484=""),"",B4484&amp;":"&amp;C4484&amp;":"&amp;E4484)</f>
      </c>
      <c r="K4484" s="247">
        <f>IF(A4484="","",A4484*D4484)</f>
      </c>
      <c r="L4484" s="246">
        <f>IF(A4484="","",IF(OR(A4484=1,A4484=0),H4484,0))</f>
      </c>
      <c r="M4484" s="246">
        <f>IF(A4484="","",IF(A4484=-1,H4484,0))</f>
      </c>
      <c r="N4484">
        <f>IF(J4484="","",IF(E4484="SGD",1,IF(E4484="USD",Settings!$B$22,IF(E4484="HKD",Settings!$B$23,1))))</f>
      </c>
      <c r="O4484">
        <f>IF(OR(B4484="",C4484="",E4484=""),0,(IF(A4484=-1,H4484,0)-IF(OR(A4484=1,A4484=0),H4484,0)+IF(A4484=2,H4484,0))*IF(E4484="SGD",1,IF(E4484="USD",Settings!$B$22,IF(E4484="HKD",Settings!$B$23,1))))</f>
        <v>0</v>
      </c>
      <c r="P4484">
        <f>IF(OR(B4484="",C4484="",E4484=""),0,IF(A4484=2,H4484*IF(E4484="SGD",1,IF(E4484="USD",Settings!$B$22,IF(E4484="HKD",Settings!$B$23,1))),0))</f>
        <v>0</v>
      </c>
      <c r="Q4484" s="312">
        <f>IF(OR(J4484="",G4484=""),"",G4484+ROW()/1000000)</f>
      </c>
      <c r="R4484" s="247">
        <f>IF(Q4484="","",SUMIFS(Txn[Signed Units],Txn[Key],J4484,Txn[Transaction Order],"&lt;="&amp;Q4484))</f>
      </c>
    </row>
    <row r="4485" spans="10:18" ht="15" customHeight="1" x14ac:dyDescent="0.15">
      <c r="J4485" s="246">
        <f>IF(OR(B4485="",C4485="",E4485=""),"",B4485&amp;":"&amp;C4485&amp;":"&amp;E4485)</f>
      </c>
      <c r="K4485" s="247">
        <f>IF(A4485="","",A4485*D4485)</f>
      </c>
      <c r="L4485" s="246">
        <f>IF(A4485="","",IF(OR(A4485=1,A4485=0),H4485,0))</f>
      </c>
      <c r="M4485" s="246">
        <f>IF(A4485="","",IF(A4485=-1,H4485,0))</f>
      </c>
      <c r="N4485">
        <f>IF(J4485="","",IF(E4485="SGD",1,IF(E4485="USD",Settings!$B$22,IF(E4485="HKD",Settings!$B$23,1))))</f>
      </c>
      <c r="O4485">
        <f>IF(OR(B4485="",C4485="",E4485=""),0,(IF(A4485=-1,H4485,0)-IF(OR(A4485=1,A4485=0),H4485,0)+IF(A4485=2,H4485,0))*IF(E4485="SGD",1,IF(E4485="USD",Settings!$B$22,IF(E4485="HKD",Settings!$B$23,1))))</f>
        <v>0</v>
      </c>
      <c r="P4485">
        <f>IF(OR(B4485="",C4485="",E4485=""),0,IF(A4485=2,H4485*IF(E4485="SGD",1,IF(E4485="USD",Settings!$B$22,IF(E4485="HKD",Settings!$B$23,1))),0))</f>
        <v>0</v>
      </c>
      <c r="Q4485" s="312">
        <f>IF(OR(J4485="",G4485=""),"",G4485+ROW()/1000000)</f>
      </c>
      <c r="R4485" s="247">
        <f>IF(Q4485="","",SUMIFS(Txn[Signed Units],Txn[Key],J4485,Txn[Transaction Order],"&lt;="&amp;Q4485))</f>
      </c>
    </row>
    <row r="4486" spans="10:18" ht="15" customHeight="1" x14ac:dyDescent="0.15">
      <c r="J4486" s="246">
        <f>IF(OR(B4486="",C4486="",E4486=""),"",B4486&amp;":"&amp;C4486&amp;":"&amp;E4486)</f>
      </c>
      <c r="K4486" s="247">
        <f>IF(A4486="","",A4486*D4486)</f>
      </c>
      <c r="L4486" s="246">
        <f>IF(A4486="","",IF(OR(A4486=1,A4486=0),H4486,0))</f>
      </c>
      <c r="M4486" s="246">
        <f>IF(A4486="","",IF(A4486=-1,H4486,0))</f>
      </c>
      <c r="N4486">
        <f>IF(J4486="","",IF(E4486="SGD",1,IF(E4486="USD",Settings!$B$22,IF(E4486="HKD",Settings!$B$23,1))))</f>
      </c>
      <c r="O4486">
        <f>IF(OR(B4486="",C4486="",E4486=""),0,(IF(A4486=-1,H4486,0)-IF(OR(A4486=1,A4486=0),H4486,0)+IF(A4486=2,H4486,0))*IF(E4486="SGD",1,IF(E4486="USD",Settings!$B$22,IF(E4486="HKD",Settings!$B$23,1))))</f>
        <v>0</v>
      </c>
      <c r="P4486">
        <f>IF(OR(B4486="",C4486="",E4486=""),0,IF(A4486=2,H4486*IF(E4486="SGD",1,IF(E4486="USD",Settings!$B$22,IF(E4486="HKD",Settings!$B$23,1))),0))</f>
        <v>0</v>
      </c>
      <c r="Q4486" s="312">
        <f>IF(OR(J4486="",G4486=""),"",G4486+ROW()/1000000)</f>
      </c>
      <c r="R4486" s="247">
        <f>IF(Q4486="","",SUMIFS(Txn[Signed Units],Txn[Key],J4486,Txn[Transaction Order],"&lt;="&amp;Q4486))</f>
      </c>
    </row>
    <row r="4487" spans="10:18" ht="15" customHeight="1" x14ac:dyDescent="0.15">
      <c r="J4487" s="246">
        <f>IF(OR(B4487="",C4487="",E4487=""),"",B4487&amp;":"&amp;C4487&amp;":"&amp;E4487)</f>
      </c>
      <c r="K4487" s="247">
        <f>IF(A4487="","",A4487*D4487)</f>
      </c>
      <c r="L4487" s="246">
        <f>IF(A4487="","",IF(OR(A4487=1,A4487=0),H4487,0))</f>
      </c>
      <c r="M4487" s="246">
        <f>IF(A4487="","",IF(A4487=-1,H4487,0))</f>
      </c>
      <c r="N4487">
        <f>IF(J4487="","",IF(E4487="SGD",1,IF(E4487="USD",Settings!$B$22,IF(E4487="HKD",Settings!$B$23,1))))</f>
      </c>
      <c r="O4487">
        <f>IF(OR(B4487="",C4487="",E4487=""),0,(IF(A4487=-1,H4487,0)-IF(OR(A4487=1,A4487=0),H4487,0)+IF(A4487=2,H4487,0))*IF(E4487="SGD",1,IF(E4487="USD",Settings!$B$22,IF(E4487="HKD",Settings!$B$23,1))))</f>
        <v>0</v>
      </c>
      <c r="P4487">
        <f>IF(OR(B4487="",C4487="",E4487=""),0,IF(A4487=2,H4487*IF(E4487="SGD",1,IF(E4487="USD",Settings!$B$22,IF(E4487="HKD",Settings!$B$23,1))),0))</f>
        <v>0</v>
      </c>
      <c r="Q4487" s="312">
        <f>IF(OR(J4487="",G4487=""),"",G4487+ROW()/1000000)</f>
      </c>
      <c r="R4487" s="247">
        <f>IF(Q4487="","",SUMIFS(Txn[Signed Units],Txn[Key],J4487,Txn[Transaction Order],"&lt;="&amp;Q4487))</f>
      </c>
    </row>
    <row r="4488" spans="10:18" ht="15" customHeight="1" x14ac:dyDescent="0.15">
      <c r="J4488" s="246">
        <f>IF(OR(B4488="",C4488="",E4488=""),"",B4488&amp;":"&amp;C4488&amp;":"&amp;E4488)</f>
      </c>
      <c r="K4488" s="247">
        <f>IF(A4488="","",A4488*D4488)</f>
      </c>
      <c r="L4488" s="246">
        <f>IF(A4488="","",IF(OR(A4488=1,A4488=0),H4488,0))</f>
      </c>
      <c r="M4488" s="246">
        <f>IF(A4488="","",IF(A4488=-1,H4488,0))</f>
      </c>
      <c r="N4488">
        <f>IF(J4488="","",IF(E4488="SGD",1,IF(E4488="USD",Settings!$B$22,IF(E4488="HKD",Settings!$B$23,1))))</f>
      </c>
      <c r="O4488">
        <f>IF(OR(B4488="",C4488="",E4488=""),0,(IF(A4488=-1,H4488,0)-IF(OR(A4488=1,A4488=0),H4488,0)+IF(A4488=2,H4488,0))*IF(E4488="SGD",1,IF(E4488="USD",Settings!$B$22,IF(E4488="HKD",Settings!$B$23,1))))</f>
        <v>0</v>
      </c>
      <c r="P4488">
        <f>IF(OR(B4488="",C4488="",E4488=""),0,IF(A4488=2,H4488*IF(E4488="SGD",1,IF(E4488="USD",Settings!$B$22,IF(E4488="HKD",Settings!$B$23,1))),0))</f>
        <v>0</v>
      </c>
      <c r="Q4488" s="312">
        <f>IF(OR(J4488="",G4488=""),"",G4488+ROW()/1000000)</f>
      </c>
      <c r="R4488" s="247">
        <f>IF(Q4488="","",SUMIFS(Txn[Signed Units],Txn[Key],J4488,Txn[Transaction Order],"&lt;="&amp;Q4488))</f>
      </c>
    </row>
    <row r="4489" spans="10:18" ht="15" customHeight="1" x14ac:dyDescent="0.15">
      <c r="J4489" s="246">
        <f>IF(OR(B4489="",C4489="",E4489=""),"",B4489&amp;":"&amp;C4489&amp;":"&amp;E4489)</f>
      </c>
      <c r="K4489" s="247">
        <f>IF(A4489="","",A4489*D4489)</f>
      </c>
      <c r="L4489" s="246">
        <f>IF(A4489="","",IF(OR(A4489=1,A4489=0),H4489,0))</f>
      </c>
      <c r="M4489" s="246">
        <f>IF(A4489="","",IF(A4489=-1,H4489,0))</f>
      </c>
      <c r="N4489">
        <f>IF(J4489="","",IF(E4489="SGD",1,IF(E4489="USD",Settings!$B$22,IF(E4489="HKD",Settings!$B$23,1))))</f>
      </c>
      <c r="O4489">
        <f>IF(OR(B4489="",C4489="",E4489=""),0,(IF(A4489=-1,H4489,0)-IF(OR(A4489=1,A4489=0),H4489,0)+IF(A4489=2,H4489,0))*IF(E4489="SGD",1,IF(E4489="USD",Settings!$B$22,IF(E4489="HKD",Settings!$B$23,1))))</f>
        <v>0</v>
      </c>
      <c r="P4489">
        <f>IF(OR(B4489="",C4489="",E4489=""),0,IF(A4489=2,H4489*IF(E4489="SGD",1,IF(E4489="USD",Settings!$B$22,IF(E4489="HKD",Settings!$B$23,1))),0))</f>
        <v>0</v>
      </c>
      <c r="Q4489" s="312">
        <f>IF(OR(J4489="",G4489=""),"",G4489+ROW()/1000000)</f>
      </c>
      <c r="R4489" s="247">
        <f>IF(Q4489="","",SUMIFS(Txn[Signed Units],Txn[Key],J4489,Txn[Transaction Order],"&lt;="&amp;Q4489))</f>
      </c>
    </row>
    <row r="4490" spans="10:18" ht="15" customHeight="1" x14ac:dyDescent="0.15">
      <c r="J4490" s="246">
        <f>IF(OR(B4490="",C4490="",E4490=""),"",B4490&amp;":"&amp;C4490&amp;":"&amp;E4490)</f>
      </c>
      <c r="K4490" s="247">
        <f>IF(A4490="","",A4490*D4490)</f>
      </c>
      <c r="L4490" s="246">
        <f>IF(A4490="","",IF(OR(A4490=1,A4490=0),H4490,0))</f>
      </c>
      <c r="M4490" s="246">
        <f>IF(A4490="","",IF(A4490=-1,H4490,0))</f>
      </c>
      <c r="N4490">
        <f>IF(J4490="","",IF(E4490="SGD",1,IF(E4490="USD",Settings!$B$22,IF(E4490="HKD",Settings!$B$23,1))))</f>
      </c>
      <c r="O4490">
        <f>IF(OR(B4490="",C4490="",E4490=""),0,(IF(A4490=-1,H4490,0)-IF(OR(A4490=1,A4490=0),H4490,0)+IF(A4490=2,H4490,0))*IF(E4490="SGD",1,IF(E4490="USD",Settings!$B$22,IF(E4490="HKD",Settings!$B$23,1))))</f>
        <v>0</v>
      </c>
      <c r="P4490">
        <f>IF(OR(B4490="",C4490="",E4490=""),0,IF(A4490=2,H4490*IF(E4490="SGD",1,IF(E4490="USD",Settings!$B$22,IF(E4490="HKD",Settings!$B$23,1))),0))</f>
        <v>0</v>
      </c>
      <c r="Q4490" s="312">
        <f>IF(OR(J4490="",G4490=""),"",G4490+ROW()/1000000)</f>
      </c>
      <c r="R4490" s="247">
        <f>IF(Q4490="","",SUMIFS(Txn[Signed Units],Txn[Key],J4490,Txn[Transaction Order],"&lt;="&amp;Q4490))</f>
      </c>
    </row>
    <row r="4491" spans="10:18" ht="15" customHeight="1" x14ac:dyDescent="0.15">
      <c r="J4491" s="246">
        <f>IF(OR(B4491="",C4491="",E4491=""),"",B4491&amp;":"&amp;C4491&amp;":"&amp;E4491)</f>
      </c>
      <c r="K4491" s="247">
        <f>IF(A4491="","",A4491*D4491)</f>
      </c>
      <c r="L4491" s="246">
        <f>IF(A4491="","",IF(OR(A4491=1,A4491=0),H4491,0))</f>
      </c>
      <c r="M4491" s="246">
        <f>IF(A4491="","",IF(A4491=-1,H4491,0))</f>
      </c>
      <c r="N4491">
        <f>IF(J4491="","",IF(E4491="SGD",1,IF(E4491="USD",Settings!$B$22,IF(E4491="HKD",Settings!$B$23,1))))</f>
      </c>
      <c r="O4491">
        <f>IF(OR(B4491="",C4491="",E4491=""),0,(IF(A4491=-1,H4491,0)-IF(OR(A4491=1,A4491=0),H4491,0)+IF(A4491=2,H4491,0))*IF(E4491="SGD",1,IF(E4491="USD",Settings!$B$22,IF(E4491="HKD",Settings!$B$23,1))))</f>
        <v>0</v>
      </c>
      <c r="P4491">
        <f>IF(OR(B4491="",C4491="",E4491=""),0,IF(A4491=2,H4491*IF(E4491="SGD",1,IF(E4491="USD",Settings!$B$22,IF(E4491="HKD",Settings!$B$23,1))),0))</f>
        <v>0</v>
      </c>
      <c r="Q4491" s="312">
        <f>IF(OR(J4491="",G4491=""),"",G4491+ROW()/1000000)</f>
      </c>
      <c r="R4491" s="247">
        <f>IF(Q4491="","",SUMIFS(Txn[Signed Units],Txn[Key],J4491,Txn[Transaction Order],"&lt;="&amp;Q4491))</f>
      </c>
    </row>
    <row r="4492" spans="10:18" ht="15" customHeight="1" x14ac:dyDescent="0.15">
      <c r="J4492" s="246">
        <f>IF(OR(B4492="",C4492="",E4492=""),"",B4492&amp;":"&amp;C4492&amp;":"&amp;E4492)</f>
      </c>
      <c r="K4492" s="247">
        <f>IF(A4492="","",A4492*D4492)</f>
      </c>
      <c r="L4492" s="246">
        <f>IF(A4492="","",IF(OR(A4492=1,A4492=0),H4492,0))</f>
      </c>
      <c r="M4492" s="246">
        <f>IF(A4492="","",IF(A4492=-1,H4492,0))</f>
      </c>
      <c r="N4492">
        <f>IF(J4492="","",IF(E4492="SGD",1,IF(E4492="USD",Settings!$B$22,IF(E4492="HKD",Settings!$B$23,1))))</f>
      </c>
      <c r="O4492">
        <f>IF(OR(B4492="",C4492="",E4492=""),0,(IF(A4492=-1,H4492,0)-IF(OR(A4492=1,A4492=0),H4492,0)+IF(A4492=2,H4492,0))*IF(E4492="SGD",1,IF(E4492="USD",Settings!$B$22,IF(E4492="HKD",Settings!$B$23,1))))</f>
        <v>0</v>
      </c>
      <c r="P4492">
        <f>IF(OR(B4492="",C4492="",E4492=""),0,IF(A4492=2,H4492*IF(E4492="SGD",1,IF(E4492="USD",Settings!$B$22,IF(E4492="HKD",Settings!$B$23,1))),0))</f>
        <v>0</v>
      </c>
      <c r="Q4492" s="312">
        <f>IF(OR(J4492="",G4492=""),"",G4492+ROW()/1000000)</f>
      </c>
      <c r="R4492" s="247">
        <f>IF(Q4492="","",SUMIFS(Txn[Signed Units],Txn[Key],J4492,Txn[Transaction Order],"&lt;="&amp;Q4492))</f>
      </c>
    </row>
    <row r="4493" spans="10:18" ht="15" customHeight="1" x14ac:dyDescent="0.15">
      <c r="J4493" s="246">
        <f>IF(OR(B4493="",C4493="",E4493=""),"",B4493&amp;":"&amp;C4493&amp;":"&amp;E4493)</f>
      </c>
      <c r="K4493" s="247">
        <f>IF(A4493="","",A4493*D4493)</f>
      </c>
      <c r="L4493" s="246">
        <f>IF(A4493="","",IF(OR(A4493=1,A4493=0),H4493,0))</f>
      </c>
      <c r="M4493" s="246">
        <f>IF(A4493="","",IF(A4493=-1,H4493,0))</f>
      </c>
      <c r="N4493">
        <f>IF(J4493="","",IF(E4493="SGD",1,IF(E4493="USD",Settings!$B$22,IF(E4493="HKD",Settings!$B$23,1))))</f>
      </c>
      <c r="O4493">
        <f>IF(OR(B4493="",C4493="",E4493=""),0,(IF(A4493=-1,H4493,0)-IF(OR(A4493=1,A4493=0),H4493,0)+IF(A4493=2,H4493,0))*IF(E4493="SGD",1,IF(E4493="USD",Settings!$B$22,IF(E4493="HKD",Settings!$B$23,1))))</f>
        <v>0</v>
      </c>
      <c r="P4493">
        <f>IF(OR(B4493="",C4493="",E4493=""),0,IF(A4493=2,H4493*IF(E4493="SGD",1,IF(E4493="USD",Settings!$B$22,IF(E4493="HKD",Settings!$B$23,1))),0))</f>
        <v>0</v>
      </c>
      <c r="Q4493" s="312">
        <f>IF(OR(J4493="",G4493=""),"",G4493+ROW()/1000000)</f>
      </c>
      <c r="R4493" s="247">
        <f>IF(Q4493="","",SUMIFS(Txn[Signed Units],Txn[Key],J4493,Txn[Transaction Order],"&lt;="&amp;Q4493))</f>
      </c>
    </row>
    <row r="4494" spans="10:18" ht="15" customHeight="1" x14ac:dyDescent="0.15">
      <c r="J4494" s="246">
        <f>IF(OR(B4494="",C4494="",E4494=""),"",B4494&amp;":"&amp;C4494&amp;":"&amp;E4494)</f>
      </c>
      <c r="K4494" s="247">
        <f>IF(A4494="","",A4494*D4494)</f>
      </c>
      <c r="L4494" s="246">
        <f>IF(A4494="","",IF(OR(A4494=1,A4494=0),H4494,0))</f>
      </c>
      <c r="M4494" s="246">
        <f>IF(A4494="","",IF(A4494=-1,H4494,0))</f>
      </c>
      <c r="N4494">
        <f>IF(J4494="","",IF(E4494="SGD",1,IF(E4494="USD",Settings!$B$22,IF(E4494="HKD",Settings!$B$23,1))))</f>
      </c>
      <c r="O4494">
        <f>IF(OR(B4494="",C4494="",E4494=""),0,(IF(A4494=-1,H4494,0)-IF(OR(A4494=1,A4494=0),H4494,0)+IF(A4494=2,H4494,0))*IF(E4494="SGD",1,IF(E4494="USD",Settings!$B$22,IF(E4494="HKD",Settings!$B$23,1))))</f>
        <v>0</v>
      </c>
      <c r="P4494">
        <f>IF(OR(B4494="",C4494="",E4494=""),0,IF(A4494=2,H4494*IF(E4494="SGD",1,IF(E4494="USD",Settings!$B$22,IF(E4494="HKD",Settings!$B$23,1))),0))</f>
        <v>0</v>
      </c>
      <c r="Q4494" s="312">
        <f>IF(OR(J4494="",G4494=""),"",G4494+ROW()/1000000)</f>
      </c>
      <c r="R4494" s="247">
        <f>IF(Q4494="","",SUMIFS(Txn[Signed Units],Txn[Key],J4494,Txn[Transaction Order],"&lt;="&amp;Q4494))</f>
      </c>
    </row>
    <row r="4495" spans="10:18" ht="15" customHeight="1" x14ac:dyDescent="0.15">
      <c r="J4495" s="246">
        <f>IF(OR(B4495="",C4495="",E4495=""),"",B4495&amp;":"&amp;C4495&amp;":"&amp;E4495)</f>
      </c>
      <c r="K4495" s="247">
        <f>IF(A4495="","",A4495*D4495)</f>
      </c>
      <c r="L4495" s="246">
        <f>IF(A4495="","",IF(OR(A4495=1,A4495=0),H4495,0))</f>
      </c>
      <c r="M4495" s="246">
        <f>IF(A4495="","",IF(A4495=-1,H4495,0))</f>
      </c>
      <c r="N4495">
        <f>IF(J4495="","",IF(E4495="SGD",1,IF(E4495="USD",Settings!$B$22,IF(E4495="HKD",Settings!$B$23,1))))</f>
      </c>
      <c r="O4495">
        <f>IF(OR(B4495="",C4495="",E4495=""),0,(IF(A4495=-1,H4495,0)-IF(OR(A4495=1,A4495=0),H4495,0)+IF(A4495=2,H4495,0))*IF(E4495="SGD",1,IF(E4495="USD",Settings!$B$22,IF(E4495="HKD",Settings!$B$23,1))))</f>
        <v>0</v>
      </c>
      <c r="P4495">
        <f>IF(OR(B4495="",C4495="",E4495=""),0,IF(A4495=2,H4495*IF(E4495="SGD",1,IF(E4495="USD",Settings!$B$22,IF(E4495="HKD",Settings!$B$23,1))),0))</f>
        <v>0</v>
      </c>
      <c r="Q4495" s="312">
        <f>IF(OR(J4495="",G4495=""),"",G4495+ROW()/1000000)</f>
      </c>
      <c r="R4495" s="247">
        <f>IF(Q4495="","",SUMIFS(Txn[Signed Units],Txn[Key],J4495,Txn[Transaction Order],"&lt;="&amp;Q4495))</f>
      </c>
    </row>
    <row r="4496" spans="10:18" ht="15" customHeight="1" x14ac:dyDescent="0.15">
      <c r="J4496" s="246">
        <f>IF(OR(B4496="",C4496="",E4496=""),"",B4496&amp;":"&amp;C4496&amp;":"&amp;E4496)</f>
      </c>
      <c r="K4496" s="247">
        <f>IF(A4496="","",A4496*D4496)</f>
      </c>
      <c r="L4496" s="246">
        <f>IF(A4496="","",IF(OR(A4496=1,A4496=0),H4496,0))</f>
      </c>
      <c r="M4496" s="246">
        <f>IF(A4496="","",IF(A4496=-1,H4496,0))</f>
      </c>
      <c r="N4496">
        <f>IF(J4496="","",IF(E4496="SGD",1,IF(E4496="USD",Settings!$B$22,IF(E4496="HKD",Settings!$B$23,1))))</f>
      </c>
      <c r="O4496">
        <f>IF(OR(B4496="",C4496="",E4496=""),0,(IF(A4496=-1,H4496,0)-IF(OR(A4496=1,A4496=0),H4496,0)+IF(A4496=2,H4496,0))*IF(E4496="SGD",1,IF(E4496="USD",Settings!$B$22,IF(E4496="HKD",Settings!$B$23,1))))</f>
        <v>0</v>
      </c>
      <c r="P4496">
        <f>IF(OR(B4496="",C4496="",E4496=""),0,IF(A4496=2,H4496*IF(E4496="SGD",1,IF(E4496="USD",Settings!$B$22,IF(E4496="HKD",Settings!$B$23,1))),0))</f>
        <v>0</v>
      </c>
      <c r="Q4496" s="312">
        <f>IF(OR(J4496="",G4496=""),"",G4496+ROW()/1000000)</f>
      </c>
      <c r="R4496" s="247">
        <f>IF(Q4496="","",SUMIFS(Txn[Signed Units],Txn[Key],J4496,Txn[Transaction Order],"&lt;="&amp;Q4496))</f>
      </c>
    </row>
    <row r="4497" spans="10:18" ht="15" customHeight="1" x14ac:dyDescent="0.15">
      <c r="J4497" s="246">
        <f>IF(OR(B4497="",C4497="",E4497=""),"",B4497&amp;":"&amp;C4497&amp;":"&amp;E4497)</f>
      </c>
      <c r="K4497" s="247">
        <f>IF(A4497="","",A4497*D4497)</f>
      </c>
      <c r="L4497" s="246">
        <f>IF(A4497="","",IF(OR(A4497=1,A4497=0),H4497,0))</f>
      </c>
      <c r="M4497" s="246">
        <f>IF(A4497="","",IF(A4497=-1,H4497,0))</f>
      </c>
      <c r="N4497">
        <f>IF(J4497="","",IF(E4497="SGD",1,IF(E4497="USD",Settings!$B$22,IF(E4497="HKD",Settings!$B$23,1))))</f>
      </c>
      <c r="O4497">
        <f>IF(OR(B4497="",C4497="",E4497=""),0,(IF(A4497=-1,H4497,0)-IF(OR(A4497=1,A4497=0),H4497,0)+IF(A4497=2,H4497,0))*IF(E4497="SGD",1,IF(E4497="USD",Settings!$B$22,IF(E4497="HKD",Settings!$B$23,1))))</f>
        <v>0</v>
      </c>
      <c r="P4497">
        <f>IF(OR(B4497="",C4497="",E4497=""),0,IF(A4497=2,H4497*IF(E4497="SGD",1,IF(E4497="USD",Settings!$B$22,IF(E4497="HKD",Settings!$B$23,1))),0))</f>
        <v>0</v>
      </c>
      <c r="Q4497" s="312">
        <f>IF(OR(J4497="",G4497=""),"",G4497+ROW()/1000000)</f>
      </c>
      <c r="R4497" s="247">
        <f>IF(Q4497="","",SUMIFS(Txn[Signed Units],Txn[Key],J4497,Txn[Transaction Order],"&lt;="&amp;Q4497))</f>
      </c>
    </row>
    <row r="4498" spans="10:18" ht="15" customHeight="1" x14ac:dyDescent="0.15">
      <c r="J4498" s="246">
        <f>IF(OR(B4498="",C4498="",E4498=""),"",B4498&amp;":"&amp;C4498&amp;":"&amp;E4498)</f>
      </c>
      <c r="K4498" s="247">
        <f>IF(A4498="","",A4498*D4498)</f>
      </c>
      <c r="L4498" s="246">
        <f>IF(A4498="","",IF(OR(A4498=1,A4498=0),H4498,0))</f>
      </c>
      <c r="M4498" s="246">
        <f>IF(A4498="","",IF(A4498=-1,H4498,0))</f>
      </c>
      <c r="N4498">
        <f>IF(J4498="","",IF(E4498="SGD",1,IF(E4498="USD",Settings!$B$22,IF(E4498="HKD",Settings!$B$23,1))))</f>
      </c>
      <c r="O4498">
        <f>IF(OR(B4498="",C4498="",E4498=""),0,(IF(A4498=-1,H4498,0)-IF(OR(A4498=1,A4498=0),H4498,0)+IF(A4498=2,H4498,0))*IF(E4498="SGD",1,IF(E4498="USD",Settings!$B$22,IF(E4498="HKD",Settings!$B$23,1))))</f>
        <v>0</v>
      </c>
      <c r="P4498">
        <f>IF(OR(B4498="",C4498="",E4498=""),0,IF(A4498=2,H4498*IF(E4498="SGD",1,IF(E4498="USD",Settings!$B$22,IF(E4498="HKD",Settings!$B$23,1))),0))</f>
        <v>0</v>
      </c>
      <c r="Q4498" s="312">
        <f>IF(OR(J4498="",G4498=""),"",G4498+ROW()/1000000)</f>
      </c>
      <c r="R4498" s="247">
        <f>IF(Q4498="","",SUMIFS(Txn[Signed Units],Txn[Key],J4498,Txn[Transaction Order],"&lt;="&amp;Q4498))</f>
      </c>
    </row>
    <row r="4499" spans="10:18" ht="15" customHeight="1" x14ac:dyDescent="0.15">
      <c r="J4499" s="246">
        <f>IF(OR(B4499="",C4499="",E4499=""),"",B4499&amp;":"&amp;C4499&amp;":"&amp;E4499)</f>
      </c>
      <c r="K4499" s="247">
        <f>IF(A4499="","",A4499*D4499)</f>
      </c>
      <c r="L4499" s="246">
        <f>IF(A4499="","",IF(OR(A4499=1,A4499=0),H4499,0))</f>
      </c>
      <c r="M4499" s="246">
        <f>IF(A4499="","",IF(A4499=-1,H4499,0))</f>
      </c>
      <c r="N4499">
        <f>IF(J4499="","",IF(E4499="SGD",1,IF(E4499="USD",Settings!$B$22,IF(E4499="HKD",Settings!$B$23,1))))</f>
      </c>
      <c r="O4499">
        <f>IF(OR(B4499="",C4499="",E4499=""),0,(IF(A4499=-1,H4499,0)-IF(OR(A4499=1,A4499=0),H4499,0)+IF(A4499=2,H4499,0))*IF(E4499="SGD",1,IF(E4499="USD",Settings!$B$22,IF(E4499="HKD",Settings!$B$23,1))))</f>
        <v>0</v>
      </c>
      <c r="P4499">
        <f>IF(OR(B4499="",C4499="",E4499=""),0,IF(A4499=2,H4499*IF(E4499="SGD",1,IF(E4499="USD",Settings!$B$22,IF(E4499="HKD",Settings!$B$23,1))),0))</f>
        <v>0</v>
      </c>
      <c r="Q4499" s="312">
        <f>IF(OR(J4499="",G4499=""),"",G4499+ROW()/1000000)</f>
      </c>
      <c r="R4499" s="247">
        <f>IF(Q4499="","",SUMIFS(Txn[Signed Units],Txn[Key],J4499,Txn[Transaction Order],"&lt;="&amp;Q4499))</f>
      </c>
    </row>
    <row r="4500" spans="10:18" ht="15" customHeight="1" x14ac:dyDescent="0.15">
      <c r="J4500" s="246">
        <f>IF(OR(B4500="",C4500="",E4500=""),"",B4500&amp;":"&amp;C4500&amp;":"&amp;E4500)</f>
      </c>
      <c r="K4500" s="247">
        <f>IF(A4500="","",A4500*D4500)</f>
      </c>
      <c r="L4500" s="246">
        <f>IF(A4500="","",IF(OR(A4500=1,A4500=0),H4500,0))</f>
      </c>
      <c r="M4500" s="246">
        <f>IF(A4500="","",IF(A4500=-1,H4500,0))</f>
      </c>
      <c r="N4500">
        <f>IF(J4500="","",IF(E4500="SGD",1,IF(E4500="USD",Settings!$B$22,IF(E4500="HKD",Settings!$B$23,1))))</f>
      </c>
      <c r="O4500">
        <f>IF(OR(B4500="",C4500="",E4500=""),0,(IF(A4500=-1,H4500,0)-IF(OR(A4500=1,A4500=0),H4500,0)+IF(A4500=2,H4500,0))*IF(E4500="SGD",1,IF(E4500="USD",Settings!$B$22,IF(E4500="HKD",Settings!$B$23,1))))</f>
        <v>0</v>
      </c>
      <c r="P4500">
        <f>IF(OR(B4500="",C4500="",E4500=""),0,IF(A4500=2,H4500*IF(E4500="SGD",1,IF(E4500="USD",Settings!$B$22,IF(E4500="HKD",Settings!$B$23,1))),0))</f>
        <v>0</v>
      </c>
      <c r="Q4500" s="312">
        <f>IF(OR(J4500="",G4500=""),"",G4500+ROW()/1000000)</f>
      </c>
      <c r="R4500" s="247">
        <f>IF(Q4500="","",SUMIFS(Txn[Signed Units],Txn[Key],J4500,Txn[Transaction Order],"&lt;="&amp;Q4500))</f>
      </c>
    </row>
    <row r="4501" spans="10:18" ht="15" customHeight="1" x14ac:dyDescent="0.15">
      <c r="J4501" s="246">
        <f>IF(OR(B4501="",C4501="",E4501=""),"",B4501&amp;":"&amp;C4501&amp;":"&amp;E4501)</f>
      </c>
      <c r="K4501" s="247">
        <f>IF(A4501="","",A4501*D4501)</f>
      </c>
      <c r="L4501" s="246">
        <f>IF(A4501="","",IF(OR(A4501=1,A4501=0),H4501,0))</f>
      </c>
      <c r="M4501" s="246">
        <f>IF(A4501="","",IF(A4501=-1,H4501,0))</f>
      </c>
      <c r="N4501">
        <f>IF(J4501="","",IF(E4501="SGD",1,IF(E4501="USD",Settings!$B$22,IF(E4501="HKD",Settings!$B$23,1))))</f>
      </c>
      <c r="O4501">
        <f>IF(OR(B4501="",C4501="",E4501=""),0,(IF(A4501=-1,H4501,0)-IF(OR(A4501=1,A4501=0),H4501,0)+IF(A4501=2,H4501,0))*IF(E4501="SGD",1,IF(E4501="USD",Settings!$B$22,IF(E4501="HKD",Settings!$B$23,1))))</f>
        <v>0</v>
      </c>
      <c r="P4501">
        <f>IF(OR(B4501="",C4501="",E4501=""),0,IF(A4501=2,H4501*IF(E4501="SGD",1,IF(E4501="USD",Settings!$B$22,IF(E4501="HKD",Settings!$B$23,1))),0))</f>
        <v>0</v>
      </c>
      <c r="Q4501" s="312">
        <f>IF(OR(J4501="",G4501=""),"",G4501+ROW()/1000000)</f>
      </c>
      <c r="R4501" s="247">
        <f>IF(Q4501="","",SUMIFS(Txn[Signed Units],Txn[Key],J4501,Txn[Transaction Order],"&lt;="&amp;Q4501))</f>
      </c>
    </row>
    <row r="4502" spans="10:18" ht="15" customHeight="1" x14ac:dyDescent="0.15">
      <c r="J4502" s="246">
        <f>IF(OR(B4502="",C4502="",E4502=""),"",B4502&amp;":"&amp;C4502&amp;":"&amp;E4502)</f>
      </c>
      <c r="K4502" s="247">
        <f>IF(A4502="","",A4502*D4502)</f>
      </c>
      <c r="L4502" s="246">
        <f>IF(A4502="","",IF(OR(A4502=1,A4502=0),H4502,0))</f>
      </c>
      <c r="M4502" s="246">
        <f>IF(A4502="","",IF(A4502=-1,H4502,0))</f>
      </c>
      <c r="N4502">
        <f>IF(J4502="","",IF(E4502="SGD",1,IF(E4502="USD",Settings!$B$22,IF(E4502="HKD",Settings!$B$23,1))))</f>
      </c>
      <c r="O4502">
        <f>IF(OR(B4502="",C4502="",E4502=""),0,(IF(A4502=-1,H4502,0)-IF(OR(A4502=1,A4502=0),H4502,0)+IF(A4502=2,H4502,0))*IF(E4502="SGD",1,IF(E4502="USD",Settings!$B$22,IF(E4502="HKD",Settings!$B$23,1))))</f>
        <v>0</v>
      </c>
      <c r="P4502">
        <f>IF(OR(B4502="",C4502="",E4502=""),0,IF(A4502=2,H4502*IF(E4502="SGD",1,IF(E4502="USD",Settings!$B$22,IF(E4502="HKD",Settings!$B$23,1))),0))</f>
        <v>0</v>
      </c>
      <c r="Q4502" s="312">
        <f>IF(OR(J4502="",G4502=""),"",G4502+ROW()/1000000)</f>
      </c>
      <c r="R4502" s="247">
        <f>IF(Q4502="","",SUMIFS(Txn[Signed Units],Txn[Key],J4502,Txn[Transaction Order],"&lt;="&amp;Q4502))</f>
      </c>
    </row>
    <row r="4503" spans="10:18" ht="15" customHeight="1" x14ac:dyDescent="0.15">
      <c r="J4503" s="246">
        <f>IF(OR(B4503="",C4503="",E4503=""),"",B4503&amp;":"&amp;C4503&amp;":"&amp;E4503)</f>
      </c>
      <c r="K4503" s="247">
        <f>IF(A4503="","",A4503*D4503)</f>
      </c>
      <c r="L4503" s="246">
        <f>IF(A4503="","",IF(OR(A4503=1,A4503=0),H4503,0))</f>
      </c>
      <c r="M4503" s="246">
        <f>IF(A4503="","",IF(A4503=-1,H4503,0))</f>
      </c>
      <c r="N4503">
        <f>IF(J4503="","",IF(E4503="SGD",1,IF(E4503="USD",Settings!$B$22,IF(E4503="HKD",Settings!$B$23,1))))</f>
      </c>
      <c r="O4503">
        <f>IF(OR(B4503="",C4503="",E4503=""),0,(IF(A4503=-1,H4503,0)-IF(OR(A4503=1,A4503=0),H4503,0)+IF(A4503=2,H4503,0))*IF(E4503="SGD",1,IF(E4503="USD",Settings!$B$22,IF(E4503="HKD",Settings!$B$23,1))))</f>
        <v>0</v>
      </c>
      <c r="P4503">
        <f>IF(OR(B4503="",C4503="",E4503=""),0,IF(A4503=2,H4503*IF(E4503="SGD",1,IF(E4503="USD",Settings!$B$22,IF(E4503="HKD",Settings!$B$23,1))),0))</f>
        <v>0</v>
      </c>
      <c r="Q4503" s="312">
        <f>IF(OR(J4503="",G4503=""),"",G4503+ROW()/1000000)</f>
      </c>
      <c r="R4503" s="247">
        <f>IF(Q4503="","",SUMIFS(Txn[Signed Units],Txn[Key],J4503,Txn[Transaction Order],"&lt;="&amp;Q4503))</f>
      </c>
    </row>
    <row r="4504" spans="10:18" ht="15" customHeight="1" x14ac:dyDescent="0.15">
      <c r="J4504" s="246">
        <f>IF(OR(B4504="",C4504="",E4504=""),"",B4504&amp;":"&amp;C4504&amp;":"&amp;E4504)</f>
      </c>
      <c r="K4504" s="247">
        <f>IF(A4504="","",A4504*D4504)</f>
      </c>
      <c r="L4504" s="246">
        <f>IF(A4504="","",IF(OR(A4504=1,A4504=0),H4504,0))</f>
      </c>
      <c r="M4504" s="246">
        <f>IF(A4504="","",IF(A4504=-1,H4504,0))</f>
      </c>
      <c r="N4504">
        <f>IF(J4504="","",IF(E4504="SGD",1,IF(E4504="USD",Settings!$B$22,IF(E4504="HKD",Settings!$B$23,1))))</f>
      </c>
      <c r="O4504">
        <f>IF(OR(B4504="",C4504="",E4504=""),0,(IF(A4504=-1,H4504,0)-IF(OR(A4504=1,A4504=0),H4504,0)+IF(A4504=2,H4504,0))*IF(E4504="SGD",1,IF(E4504="USD",Settings!$B$22,IF(E4504="HKD",Settings!$B$23,1))))</f>
        <v>0</v>
      </c>
      <c r="P4504">
        <f>IF(OR(B4504="",C4504="",E4504=""),0,IF(A4504=2,H4504*IF(E4504="SGD",1,IF(E4504="USD",Settings!$B$22,IF(E4504="HKD",Settings!$B$23,1))),0))</f>
        <v>0</v>
      </c>
      <c r="Q4504" s="312">
        <f>IF(OR(J4504="",G4504=""),"",G4504+ROW()/1000000)</f>
      </c>
      <c r="R4504" s="247">
        <f>IF(Q4504="","",SUMIFS(Txn[Signed Units],Txn[Key],J4504,Txn[Transaction Order],"&lt;="&amp;Q4504))</f>
      </c>
    </row>
    <row r="4505" spans="10:18" ht="15" customHeight="1" x14ac:dyDescent="0.15">
      <c r="J4505" s="246">
        <f>IF(OR(B4505="",C4505="",E4505=""),"",B4505&amp;":"&amp;C4505&amp;":"&amp;E4505)</f>
      </c>
      <c r="K4505" s="247">
        <f>IF(A4505="","",A4505*D4505)</f>
      </c>
      <c r="L4505" s="246">
        <f>IF(A4505="","",IF(OR(A4505=1,A4505=0),H4505,0))</f>
      </c>
      <c r="M4505" s="246">
        <f>IF(A4505="","",IF(A4505=-1,H4505,0))</f>
      </c>
      <c r="N4505">
        <f>IF(J4505="","",IF(E4505="SGD",1,IF(E4505="USD",Settings!$B$22,IF(E4505="HKD",Settings!$B$23,1))))</f>
      </c>
      <c r="O4505">
        <f>IF(OR(B4505="",C4505="",E4505=""),0,(IF(A4505=-1,H4505,0)-IF(OR(A4505=1,A4505=0),H4505,0)+IF(A4505=2,H4505,0))*IF(E4505="SGD",1,IF(E4505="USD",Settings!$B$22,IF(E4505="HKD",Settings!$B$23,1))))</f>
        <v>0</v>
      </c>
      <c r="P4505">
        <f>IF(OR(B4505="",C4505="",E4505=""),0,IF(A4505=2,H4505*IF(E4505="SGD",1,IF(E4505="USD",Settings!$B$22,IF(E4505="HKD",Settings!$B$23,1))),0))</f>
        <v>0</v>
      </c>
      <c r="Q4505" s="312">
        <f>IF(OR(J4505="",G4505=""),"",G4505+ROW()/1000000)</f>
      </c>
      <c r="R4505" s="247">
        <f>IF(Q4505="","",SUMIFS(Txn[Signed Units],Txn[Key],J4505,Txn[Transaction Order],"&lt;="&amp;Q4505))</f>
      </c>
    </row>
    <row r="4506" spans="10:18" ht="15" customHeight="1" x14ac:dyDescent="0.15">
      <c r="J4506" s="246">
        <f>IF(OR(B4506="",C4506="",E4506=""),"",B4506&amp;":"&amp;C4506&amp;":"&amp;E4506)</f>
      </c>
      <c r="K4506" s="247">
        <f>IF(A4506="","",A4506*D4506)</f>
      </c>
      <c r="L4506" s="246">
        <f>IF(A4506="","",IF(OR(A4506=1,A4506=0),H4506,0))</f>
      </c>
      <c r="M4506" s="246">
        <f>IF(A4506="","",IF(A4506=-1,H4506,0))</f>
      </c>
      <c r="N4506">
        <f>IF(J4506="","",IF(E4506="SGD",1,IF(E4506="USD",Settings!$B$22,IF(E4506="HKD",Settings!$B$23,1))))</f>
      </c>
      <c r="O4506">
        <f>IF(OR(B4506="",C4506="",E4506=""),0,(IF(A4506=-1,H4506,0)-IF(OR(A4506=1,A4506=0),H4506,0)+IF(A4506=2,H4506,0))*IF(E4506="SGD",1,IF(E4506="USD",Settings!$B$22,IF(E4506="HKD",Settings!$B$23,1))))</f>
        <v>0</v>
      </c>
      <c r="P4506">
        <f>IF(OR(B4506="",C4506="",E4506=""),0,IF(A4506=2,H4506*IF(E4506="SGD",1,IF(E4506="USD",Settings!$B$22,IF(E4506="HKD",Settings!$B$23,1))),0))</f>
        <v>0</v>
      </c>
      <c r="Q4506" s="312">
        <f>IF(OR(J4506="",G4506=""),"",G4506+ROW()/1000000)</f>
      </c>
      <c r="R4506" s="247">
        <f>IF(Q4506="","",SUMIFS(Txn[Signed Units],Txn[Key],J4506,Txn[Transaction Order],"&lt;="&amp;Q4506))</f>
      </c>
    </row>
    <row r="4507" spans="10:18" ht="15" customHeight="1" x14ac:dyDescent="0.15">
      <c r="J4507" s="246">
        <f>IF(OR(B4507="",C4507="",E4507=""),"",B4507&amp;":"&amp;C4507&amp;":"&amp;E4507)</f>
      </c>
      <c r="K4507" s="247">
        <f>IF(A4507="","",A4507*D4507)</f>
      </c>
      <c r="L4507" s="246">
        <f>IF(A4507="","",IF(OR(A4507=1,A4507=0),H4507,0))</f>
      </c>
      <c r="M4507" s="246">
        <f>IF(A4507="","",IF(A4507=-1,H4507,0))</f>
      </c>
      <c r="N4507">
        <f>IF(J4507="","",IF(E4507="SGD",1,IF(E4507="USD",Settings!$B$22,IF(E4507="HKD",Settings!$B$23,1))))</f>
      </c>
      <c r="O4507">
        <f>IF(OR(B4507="",C4507="",E4507=""),0,(IF(A4507=-1,H4507,0)-IF(OR(A4507=1,A4507=0),H4507,0)+IF(A4507=2,H4507,0))*IF(E4507="SGD",1,IF(E4507="USD",Settings!$B$22,IF(E4507="HKD",Settings!$B$23,1))))</f>
        <v>0</v>
      </c>
      <c r="P4507">
        <f>IF(OR(B4507="",C4507="",E4507=""),0,IF(A4507=2,H4507*IF(E4507="SGD",1,IF(E4507="USD",Settings!$B$22,IF(E4507="HKD",Settings!$B$23,1))),0))</f>
        <v>0</v>
      </c>
      <c r="Q4507" s="312">
        <f>IF(OR(J4507="",G4507=""),"",G4507+ROW()/1000000)</f>
      </c>
      <c r="R4507" s="247">
        <f>IF(Q4507="","",SUMIFS(Txn[Signed Units],Txn[Key],J4507,Txn[Transaction Order],"&lt;="&amp;Q4507))</f>
      </c>
    </row>
    <row r="4508" spans="10:18" ht="15" customHeight="1" x14ac:dyDescent="0.15">
      <c r="J4508" s="246">
        <f>IF(OR(B4508="",C4508="",E4508=""),"",B4508&amp;":"&amp;C4508&amp;":"&amp;E4508)</f>
      </c>
      <c r="K4508" s="247">
        <f>IF(A4508="","",A4508*D4508)</f>
      </c>
      <c r="L4508" s="246">
        <f>IF(A4508="","",IF(OR(A4508=1,A4508=0),H4508,0))</f>
      </c>
      <c r="M4508" s="246">
        <f>IF(A4508="","",IF(A4508=-1,H4508,0))</f>
      </c>
      <c r="N4508">
        <f>IF(J4508="","",IF(E4508="SGD",1,IF(E4508="USD",Settings!$B$22,IF(E4508="HKD",Settings!$B$23,1))))</f>
      </c>
      <c r="O4508">
        <f>IF(OR(B4508="",C4508="",E4508=""),0,(IF(A4508=-1,H4508,0)-IF(OR(A4508=1,A4508=0),H4508,0)+IF(A4508=2,H4508,0))*IF(E4508="SGD",1,IF(E4508="USD",Settings!$B$22,IF(E4508="HKD",Settings!$B$23,1))))</f>
        <v>0</v>
      </c>
      <c r="P4508">
        <f>IF(OR(B4508="",C4508="",E4508=""),0,IF(A4508=2,H4508*IF(E4508="SGD",1,IF(E4508="USD",Settings!$B$22,IF(E4508="HKD",Settings!$B$23,1))),0))</f>
        <v>0</v>
      </c>
      <c r="Q4508" s="312">
        <f>IF(OR(J4508="",G4508=""),"",G4508+ROW()/1000000)</f>
      </c>
      <c r="R4508" s="247">
        <f>IF(Q4508="","",SUMIFS(Txn[Signed Units],Txn[Key],J4508,Txn[Transaction Order],"&lt;="&amp;Q4508))</f>
      </c>
    </row>
    <row r="4509" spans="10:18" ht="15" customHeight="1" x14ac:dyDescent="0.15">
      <c r="J4509" s="246">
        <f>IF(OR(B4509="",C4509="",E4509=""),"",B4509&amp;":"&amp;C4509&amp;":"&amp;E4509)</f>
      </c>
      <c r="K4509" s="247">
        <f>IF(A4509="","",A4509*D4509)</f>
      </c>
      <c r="L4509" s="246">
        <f>IF(A4509="","",IF(OR(A4509=1,A4509=0),H4509,0))</f>
      </c>
      <c r="M4509" s="246">
        <f>IF(A4509="","",IF(A4509=-1,H4509,0))</f>
      </c>
      <c r="N4509">
        <f>IF(J4509="","",IF(E4509="SGD",1,IF(E4509="USD",Settings!$B$22,IF(E4509="HKD",Settings!$B$23,1))))</f>
      </c>
      <c r="O4509">
        <f>IF(OR(B4509="",C4509="",E4509=""),0,(IF(A4509=-1,H4509,0)-IF(OR(A4509=1,A4509=0),H4509,0)+IF(A4509=2,H4509,0))*IF(E4509="SGD",1,IF(E4509="USD",Settings!$B$22,IF(E4509="HKD",Settings!$B$23,1))))</f>
        <v>0</v>
      </c>
      <c r="P4509">
        <f>IF(OR(B4509="",C4509="",E4509=""),0,IF(A4509=2,H4509*IF(E4509="SGD",1,IF(E4509="USD",Settings!$B$22,IF(E4509="HKD",Settings!$B$23,1))),0))</f>
        <v>0</v>
      </c>
      <c r="Q4509" s="312">
        <f>IF(OR(J4509="",G4509=""),"",G4509+ROW()/1000000)</f>
      </c>
      <c r="R4509" s="247">
        <f>IF(Q4509="","",SUMIFS(Txn[Signed Units],Txn[Key],J4509,Txn[Transaction Order],"&lt;="&amp;Q4509))</f>
      </c>
    </row>
    <row r="4510" spans="10:18" ht="15" customHeight="1" x14ac:dyDescent="0.15">
      <c r="J4510" s="246">
        <f>IF(OR(B4510="",C4510="",E4510=""),"",B4510&amp;":"&amp;C4510&amp;":"&amp;E4510)</f>
      </c>
      <c r="K4510" s="247">
        <f>IF(A4510="","",A4510*D4510)</f>
      </c>
      <c r="L4510" s="246">
        <f>IF(A4510="","",IF(OR(A4510=1,A4510=0),H4510,0))</f>
      </c>
      <c r="M4510" s="246">
        <f>IF(A4510="","",IF(A4510=-1,H4510,0))</f>
      </c>
      <c r="N4510">
        <f>IF(J4510="","",IF(E4510="SGD",1,IF(E4510="USD",Settings!$B$22,IF(E4510="HKD",Settings!$B$23,1))))</f>
      </c>
      <c r="O4510">
        <f>IF(OR(B4510="",C4510="",E4510=""),0,(IF(A4510=-1,H4510,0)-IF(OR(A4510=1,A4510=0),H4510,0)+IF(A4510=2,H4510,0))*IF(E4510="SGD",1,IF(E4510="USD",Settings!$B$22,IF(E4510="HKD",Settings!$B$23,1))))</f>
        <v>0</v>
      </c>
      <c r="P4510">
        <f>IF(OR(B4510="",C4510="",E4510=""),0,IF(A4510=2,H4510*IF(E4510="SGD",1,IF(E4510="USD",Settings!$B$22,IF(E4510="HKD",Settings!$B$23,1))),0))</f>
        <v>0</v>
      </c>
      <c r="Q4510" s="312">
        <f>IF(OR(J4510="",G4510=""),"",G4510+ROW()/1000000)</f>
      </c>
      <c r="R4510" s="247">
        <f>IF(Q4510="","",SUMIFS(Txn[Signed Units],Txn[Key],J4510,Txn[Transaction Order],"&lt;="&amp;Q4510))</f>
      </c>
    </row>
    <row r="4511" spans="10:18" ht="15" customHeight="1" x14ac:dyDescent="0.15">
      <c r="J4511" s="246">
        <f>IF(OR(B4511="",C4511="",E4511=""),"",B4511&amp;":"&amp;C4511&amp;":"&amp;E4511)</f>
      </c>
      <c r="K4511" s="247">
        <f>IF(A4511="","",A4511*D4511)</f>
      </c>
      <c r="L4511" s="246">
        <f>IF(A4511="","",IF(OR(A4511=1,A4511=0),H4511,0))</f>
      </c>
      <c r="M4511" s="246">
        <f>IF(A4511="","",IF(A4511=-1,H4511,0))</f>
      </c>
      <c r="N4511">
        <f>IF(J4511="","",IF(E4511="SGD",1,IF(E4511="USD",Settings!$B$22,IF(E4511="HKD",Settings!$B$23,1))))</f>
      </c>
      <c r="O4511">
        <f>IF(OR(B4511="",C4511="",E4511=""),0,(IF(A4511=-1,H4511,0)-IF(OR(A4511=1,A4511=0),H4511,0)+IF(A4511=2,H4511,0))*IF(E4511="SGD",1,IF(E4511="USD",Settings!$B$22,IF(E4511="HKD",Settings!$B$23,1))))</f>
        <v>0</v>
      </c>
      <c r="P4511">
        <f>IF(OR(B4511="",C4511="",E4511=""),0,IF(A4511=2,H4511*IF(E4511="SGD",1,IF(E4511="USD",Settings!$B$22,IF(E4511="HKD",Settings!$B$23,1))),0))</f>
        <v>0</v>
      </c>
      <c r="Q4511" s="312">
        <f>IF(OR(J4511="",G4511=""),"",G4511+ROW()/1000000)</f>
      </c>
      <c r="R4511" s="247">
        <f>IF(Q4511="","",SUMIFS(Txn[Signed Units],Txn[Key],J4511,Txn[Transaction Order],"&lt;="&amp;Q4511))</f>
      </c>
    </row>
    <row r="4512" spans="10:18" ht="15" customHeight="1" x14ac:dyDescent="0.15">
      <c r="J4512" s="246">
        <f>IF(OR(B4512="",C4512="",E4512=""),"",B4512&amp;":"&amp;C4512&amp;":"&amp;E4512)</f>
      </c>
      <c r="K4512" s="247">
        <f>IF(A4512="","",A4512*D4512)</f>
      </c>
      <c r="L4512" s="246">
        <f>IF(A4512="","",IF(OR(A4512=1,A4512=0),H4512,0))</f>
      </c>
      <c r="M4512" s="246">
        <f>IF(A4512="","",IF(A4512=-1,H4512,0))</f>
      </c>
      <c r="N4512">
        <f>IF(J4512="","",IF(E4512="SGD",1,IF(E4512="USD",Settings!$B$22,IF(E4512="HKD",Settings!$B$23,1))))</f>
      </c>
      <c r="O4512">
        <f>IF(OR(B4512="",C4512="",E4512=""),0,(IF(A4512=-1,H4512,0)-IF(OR(A4512=1,A4512=0),H4512,0)+IF(A4512=2,H4512,0))*IF(E4512="SGD",1,IF(E4512="USD",Settings!$B$22,IF(E4512="HKD",Settings!$B$23,1))))</f>
        <v>0</v>
      </c>
      <c r="P4512">
        <f>IF(OR(B4512="",C4512="",E4512=""),0,IF(A4512=2,H4512*IF(E4512="SGD",1,IF(E4512="USD",Settings!$B$22,IF(E4512="HKD",Settings!$B$23,1))),0))</f>
        <v>0</v>
      </c>
      <c r="Q4512" s="312">
        <f>IF(OR(J4512="",G4512=""),"",G4512+ROW()/1000000)</f>
      </c>
      <c r="R4512" s="247">
        <f>IF(Q4512="","",SUMIFS(Txn[Signed Units],Txn[Key],J4512,Txn[Transaction Order],"&lt;="&amp;Q4512))</f>
      </c>
    </row>
    <row r="4513" spans="10:18" ht="15" customHeight="1" x14ac:dyDescent="0.15">
      <c r="J4513" s="246">
        <f>IF(OR(B4513="",C4513="",E4513=""),"",B4513&amp;":"&amp;C4513&amp;":"&amp;E4513)</f>
      </c>
      <c r="K4513" s="247">
        <f>IF(A4513="","",A4513*D4513)</f>
      </c>
      <c r="L4513" s="246">
        <f>IF(A4513="","",IF(OR(A4513=1,A4513=0),H4513,0))</f>
      </c>
      <c r="M4513" s="246">
        <f>IF(A4513="","",IF(A4513=-1,H4513,0))</f>
      </c>
      <c r="N4513">
        <f>IF(J4513="","",IF(E4513="SGD",1,IF(E4513="USD",Settings!$B$22,IF(E4513="HKD",Settings!$B$23,1))))</f>
      </c>
      <c r="O4513">
        <f>IF(OR(B4513="",C4513="",E4513=""),0,(IF(A4513=-1,H4513,0)-IF(OR(A4513=1,A4513=0),H4513,0)+IF(A4513=2,H4513,0))*IF(E4513="SGD",1,IF(E4513="USD",Settings!$B$22,IF(E4513="HKD",Settings!$B$23,1))))</f>
        <v>0</v>
      </c>
      <c r="P4513">
        <f>IF(OR(B4513="",C4513="",E4513=""),0,IF(A4513=2,H4513*IF(E4513="SGD",1,IF(E4513="USD",Settings!$B$22,IF(E4513="HKD",Settings!$B$23,1))),0))</f>
        <v>0</v>
      </c>
      <c r="Q4513" s="312">
        <f>IF(OR(J4513="",G4513=""),"",G4513+ROW()/1000000)</f>
      </c>
      <c r="R4513" s="247">
        <f>IF(Q4513="","",SUMIFS(Txn[Signed Units],Txn[Key],J4513,Txn[Transaction Order],"&lt;="&amp;Q4513))</f>
      </c>
    </row>
    <row r="4514" spans="10:18" ht="15" customHeight="1" x14ac:dyDescent="0.15">
      <c r="J4514" s="246">
        <f>IF(OR(B4514="",C4514="",E4514=""),"",B4514&amp;":"&amp;C4514&amp;":"&amp;E4514)</f>
      </c>
      <c r="K4514" s="247">
        <f>IF(A4514="","",A4514*D4514)</f>
      </c>
      <c r="L4514" s="246">
        <f>IF(A4514="","",IF(OR(A4514=1,A4514=0),H4514,0))</f>
      </c>
      <c r="M4514" s="246">
        <f>IF(A4514="","",IF(A4514=-1,H4514,0))</f>
      </c>
      <c r="N4514">
        <f>IF(J4514="","",IF(E4514="SGD",1,IF(E4514="USD",Settings!$B$22,IF(E4514="HKD",Settings!$B$23,1))))</f>
      </c>
      <c r="O4514">
        <f>IF(OR(B4514="",C4514="",E4514=""),0,(IF(A4514=-1,H4514,0)-IF(OR(A4514=1,A4514=0),H4514,0)+IF(A4514=2,H4514,0))*IF(E4514="SGD",1,IF(E4514="USD",Settings!$B$22,IF(E4514="HKD",Settings!$B$23,1))))</f>
        <v>0</v>
      </c>
      <c r="P4514">
        <f>IF(OR(B4514="",C4514="",E4514=""),0,IF(A4514=2,H4514*IF(E4514="SGD",1,IF(E4514="USD",Settings!$B$22,IF(E4514="HKD",Settings!$B$23,1))),0))</f>
        <v>0</v>
      </c>
      <c r="Q4514" s="312">
        <f>IF(OR(J4514="",G4514=""),"",G4514+ROW()/1000000)</f>
      </c>
      <c r="R4514" s="247">
        <f>IF(Q4514="","",SUMIFS(Txn[Signed Units],Txn[Key],J4514,Txn[Transaction Order],"&lt;="&amp;Q4514))</f>
      </c>
    </row>
    <row r="4515" spans="10:18" ht="15" customHeight="1" x14ac:dyDescent="0.15">
      <c r="J4515" s="246">
        <f>IF(OR(B4515="",C4515="",E4515=""),"",B4515&amp;":"&amp;C4515&amp;":"&amp;E4515)</f>
      </c>
      <c r="K4515" s="247">
        <f>IF(A4515="","",A4515*D4515)</f>
      </c>
      <c r="L4515" s="246">
        <f>IF(A4515="","",IF(OR(A4515=1,A4515=0),H4515,0))</f>
      </c>
      <c r="M4515" s="246">
        <f>IF(A4515="","",IF(A4515=-1,H4515,0))</f>
      </c>
      <c r="N4515">
        <f>IF(J4515="","",IF(E4515="SGD",1,IF(E4515="USD",Settings!$B$22,IF(E4515="HKD",Settings!$B$23,1))))</f>
      </c>
      <c r="O4515">
        <f>IF(OR(B4515="",C4515="",E4515=""),0,(IF(A4515=-1,H4515,0)-IF(OR(A4515=1,A4515=0),H4515,0)+IF(A4515=2,H4515,0))*IF(E4515="SGD",1,IF(E4515="USD",Settings!$B$22,IF(E4515="HKD",Settings!$B$23,1))))</f>
        <v>0</v>
      </c>
      <c r="P4515">
        <f>IF(OR(B4515="",C4515="",E4515=""),0,IF(A4515=2,H4515*IF(E4515="SGD",1,IF(E4515="USD",Settings!$B$22,IF(E4515="HKD",Settings!$B$23,1))),0))</f>
        <v>0</v>
      </c>
      <c r="Q4515" s="312">
        <f>IF(OR(J4515="",G4515=""),"",G4515+ROW()/1000000)</f>
      </c>
      <c r="R4515" s="247">
        <f>IF(Q4515="","",SUMIFS(Txn[Signed Units],Txn[Key],J4515,Txn[Transaction Order],"&lt;="&amp;Q4515))</f>
      </c>
    </row>
    <row r="4516" spans="10:18" ht="15" customHeight="1" x14ac:dyDescent="0.15">
      <c r="J4516" s="246">
        <f>IF(OR(B4516="",C4516="",E4516=""),"",B4516&amp;":"&amp;C4516&amp;":"&amp;E4516)</f>
      </c>
      <c r="K4516" s="247">
        <f>IF(A4516="","",A4516*D4516)</f>
      </c>
      <c r="L4516" s="246">
        <f>IF(A4516="","",IF(OR(A4516=1,A4516=0),H4516,0))</f>
      </c>
      <c r="M4516" s="246">
        <f>IF(A4516="","",IF(A4516=-1,H4516,0))</f>
      </c>
      <c r="N4516">
        <f>IF(J4516="","",IF(E4516="SGD",1,IF(E4516="USD",Settings!$B$22,IF(E4516="HKD",Settings!$B$23,1))))</f>
      </c>
      <c r="O4516">
        <f>IF(OR(B4516="",C4516="",E4516=""),0,(IF(A4516=-1,H4516,0)-IF(OR(A4516=1,A4516=0),H4516,0)+IF(A4516=2,H4516,0))*IF(E4516="SGD",1,IF(E4516="USD",Settings!$B$22,IF(E4516="HKD",Settings!$B$23,1))))</f>
        <v>0</v>
      </c>
      <c r="P4516">
        <f>IF(OR(B4516="",C4516="",E4516=""),0,IF(A4516=2,H4516*IF(E4516="SGD",1,IF(E4516="USD",Settings!$B$22,IF(E4516="HKD",Settings!$B$23,1))),0))</f>
        <v>0</v>
      </c>
      <c r="Q4516" s="312">
        <f>IF(OR(J4516="",G4516=""),"",G4516+ROW()/1000000)</f>
      </c>
      <c r="R4516" s="247">
        <f>IF(Q4516="","",SUMIFS(Txn[Signed Units],Txn[Key],J4516,Txn[Transaction Order],"&lt;="&amp;Q4516))</f>
      </c>
    </row>
    <row r="4517" spans="10:18" ht="15" customHeight="1" x14ac:dyDescent="0.15">
      <c r="J4517" s="246">
        <f>IF(OR(B4517="",C4517="",E4517=""),"",B4517&amp;":"&amp;C4517&amp;":"&amp;E4517)</f>
      </c>
      <c r="K4517" s="247">
        <f>IF(A4517="","",A4517*D4517)</f>
      </c>
      <c r="L4517" s="246">
        <f>IF(A4517="","",IF(OR(A4517=1,A4517=0),H4517,0))</f>
      </c>
      <c r="M4517" s="246">
        <f>IF(A4517="","",IF(A4517=-1,H4517,0))</f>
      </c>
      <c r="N4517">
        <f>IF(J4517="","",IF(E4517="SGD",1,IF(E4517="USD",Settings!$B$22,IF(E4517="HKD",Settings!$B$23,1))))</f>
      </c>
      <c r="O4517">
        <f>IF(OR(B4517="",C4517="",E4517=""),0,(IF(A4517=-1,H4517,0)-IF(OR(A4517=1,A4517=0),H4517,0)+IF(A4517=2,H4517,0))*IF(E4517="SGD",1,IF(E4517="USD",Settings!$B$22,IF(E4517="HKD",Settings!$B$23,1))))</f>
        <v>0</v>
      </c>
      <c r="P4517">
        <f>IF(OR(B4517="",C4517="",E4517=""),0,IF(A4517=2,H4517*IF(E4517="SGD",1,IF(E4517="USD",Settings!$B$22,IF(E4517="HKD",Settings!$B$23,1))),0))</f>
        <v>0</v>
      </c>
      <c r="Q4517" s="312">
        <f>IF(OR(J4517="",G4517=""),"",G4517+ROW()/1000000)</f>
      </c>
      <c r="R4517" s="247">
        <f>IF(Q4517="","",SUMIFS(Txn[Signed Units],Txn[Key],J4517,Txn[Transaction Order],"&lt;="&amp;Q4517))</f>
      </c>
    </row>
    <row r="4518" spans="10:18" ht="15" customHeight="1" x14ac:dyDescent="0.15">
      <c r="J4518" s="246">
        <f>IF(OR(B4518="",C4518="",E4518=""),"",B4518&amp;":"&amp;C4518&amp;":"&amp;E4518)</f>
      </c>
      <c r="K4518" s="247">
        <f>IF(A4518="","",A4518*D4518)</f>
      </c>
      <c r="L4518" s="246">
        <f>IF(A4518="","",IF(OR(A4518=1,A4518=0),H4518,0))</f>
      </c>
      <c r="M4518" s="246">
        <f>IF(A4518="","",IF(A4518=-1,H4518,0))</f>
      </c>
      <c r="N4518">
        <f>IF(J4518="","",IF(E4518="SGD",1,IF(E4518="USD",Settings!$B$22,IF(E4518="HKD",Settings!$B$23,1))))</f>
      </c>
      <c r="O4518">
        <f>IF(OR(B4518="",C4518="",E4518=""),0,(IF(A4518=-1,H4518,0)-IF(OR(A4518=1,A4518=0),H4518,0)+IF(A4518=2,H4518,0))*IF(E4518="SGD",1,IF(E4518="USD",Settings!$B$22,IF(E4518="HKD",Settings!$B$23,1))))</f>
        <v>0</v>
      </c>
      <c r="P4518">
        <f>IF(OR(B4518="",C4518="",E4518=""),0,IF(A4518=2,H4518*IF(E4518="SGD",1,IF(E4518="USD",Settings!$B$22,IF(E4518="HKD",Settings!$B$23,1))),0))</f>
        <v>0</v>
      </c>
      <c r="Q4518" s="312">
        <f>IF(OR(J4518="",G4518=""),"",G4518+ROW()/1000000)</f>
      </c>
      <c r="R4518" s="247">
        <f>IF(Q4518="","",SUMIFS(Txn[Signed Units],Txn[Key],J4518,Txn[Transaction Order],"&lt;="&amp;Q4518))</f>
      </c>
    </row>
    <row r="4519" spans="10:18" ht="15" customHeight="1" x14ac:dyDescent="0.15">
      <c r="J4519" s="246">
        <f>IF(OR(B4519="",C4519="",E4519=""),"",B4519&amp;":"&amp;C4519&amp;":"&amp;E4519)</f>
      </c>
      <c r="K4519" s="247">
        <f>IF(A4519="","",A4519*D4519)</f>
      </c>
      <c r="L4519" s="246">
        <f>IF(A4519="","",IF(OR(A4519=1,A4519=0),H4519,0))</f>
      </c>
      <c r="M4519" s="246">
        <f>IF(A4519="","",IF(A4519=-1,H4519,0))</f>
      </c>
      <c r="N4519">
        <f>IF(J4519="","",IF(E4519="SGD",1,IF(E4519="USD",Settings!$B$22,IF(E4519="HKD",Settings!$B$23,1))))</f>
      </c>
      <c r="O4519">
        <f>IF(OR(B4519="",C4519="",E4519=""),0,(IF(A4519=-1,H4519,0)-IF(OR(A4519=1,A4519=0),H4519,0)+IF(A4519=2,H4519,0))*IF(E4519="SGD",1,IF(E4519="USD",Settings!$B$22,IF(E4519="HKD",Settings!$B$23,1))))</f>
        <v>0</v>
      </c>
      <c r="P4519">
        <f>IF(OR(B4519="",C4519="",E4519=""),0,IF(A4519=2,H4519*IF(E4519="SGD",1,IF(E4519="USD",Settings!$B$22,IF(E4519="HKD",Settings!$B$23,1))),0))</f>
        <v>0</v>
      </c>
      <c r="Q4519" s="312">
        <f>IF(OR(J4519="",G4519=""),"",G4519+ROW()/1000000)</f>
      </c>
      <c r="R4519" s="247">
        <f>IF(Q4519="","",SUMIFS(Txn[Signed Units],Txn[Key],J4519,Txn[Transaction Order],"&lt;="&amp;Q4519))</f>
      </c>
    </row>
    <row r="4520" spans="10:18" ht="15" customHeight="1" x14ac:dyDescent="0.15">
      <c r="J4520" s="246">
        <f>IF(OR(B4520="",C4520="",E4520=""),"",B4520&amp;":"&amp;C4520&amp;":"&amp;E4520)</f>
      </c>
      <c r="K4520" s="247">
        <f>IF(A4520="","",A4520*D4520)</f>
      </c>
      <c r="L4520" s="246">
        <f>IF(A4520="","",IF(OR(A4520=1,A4520=0),H4520,0))</f>
      </c>
      <c r="M4520" s="246">
        <f>IF(A4520="","",IF(A4520=-1,H4520,0))</f>
      </c>
      <c r="N4520">
        <f>IF(J4520="","",IF(E4520="SGD",1,IF(E4520="USD",Settings!$B$22,IF(E4520="HKD",Settings!$B$23,1))))</f>
      </c>
      <c r="O4520">
        <f>IF(OR(B4520="",C4520="",E4520=""),0,(IF(A4520=-1,H4520,0)-IF(OR(A4520=1,A4520=0),H4520,0)+IF(A4520=2,H4520,0))*IF(E4520="SGD",1,IF(E4520="USD",Settings!$B$22,IF(E4520="HKD",Settings!$B$23,1))))</f>
        <v>0</v>
      </c>
      <c r="P4520">
        <f>IF(OR(B4520="",C4520="",E4520=""),0,IF(A4520=2,H4520*IF(E4520="SGD",1,IF(E4520="USD",Settings!$B$22,IF(E4520="HKD",Settings!$B$23,1))),0))</f>
        <v>0</v>
      </c>
      <c r="Q4520" s="312">
        <f>IF(OR(J4520="",G4520=""),"",G4520+ROW()/1000000)</f>
      </c>
      <c r="R4520" s="247">
        <f>IF(Q4520="","",SUMIFS(Txn[Signed Units],Txn[Key],J4520,Txn[Transaction Order],"&lt;="&amp;Q4520))</f>
      </c>
    </row>
    <row r="4521" spans="10:18" ht="15" customHeight="1" x14ac:dyDescent="0.15">
      <c r="J4521" s="246">
        <f>IF(OR(B4521="",C4521="",E4521=""),"",B4521&amp;":"&amp;C4521&amp;":"&amp;E4521)</f>
      </c>
      <c r="K4521" s="247">
        <f>IF(A4521="","",A4521*D4521)</f>
      </c>
      <c r="L4521" s="246">
        <f>IF(A4521="","",IF(OR(A4521=1,A4521=0),H4521,0))</f>
      </c>
      <c r="M4521" s="246">
        <f>IF(A4521="","",IF(A4521=-1,H4521,0))</f>
      </c>
      <c r="N4521">
        <f>IF(J4521="","",IF(E4521="SGD",1,IF(E4521="USD",Settings!$B$22,IF(E4521="HKD",Settings!$B$23,1))))</f>
      </c>
      <c r="O4521">
        <f>IF(OR(B4521="",C4521="",E4521=""),0,(IF(A4521=-1,H4521,0)-IF(OR(A4521=1,A4521=0),H4521,0)+IF(A4521=2,H4521,0))*IF(E4521="SGD",1,IF(E4521="USD",Settings!$B$22,IF(E4521="HKD",Settings!$B$23,1))))</f>
        <v>0</v>
      </c>
      <c r="P4521">
        <f>IF(OR(B4521="",C4521="",E4521=""),0,IF(A4521=2,H4521*IF(E4521="SGD",1,IF(E4521="USD",Settings!$B$22,IF(E4521="HKD",Settings!$B$23,1))),0))</f>
        <v>0</v>
      </c>
      <c r="Q4521" s="312">
        <f>IF(OR(J4521="",G4521=""),"",G4521+ROW()/1000000)</f>
      </c>
      <c r="R4521" s="247">
        <f>IF(Q4521="","",SUMIFS(Txn[Signed Units],Txn[Key],J4521,Txn[Transaction Order],"&lt;="&amp;Q4521))</f>
      </c>
    </row>
    <row r="4522" spans="10:18" ht="15" customHeight="1" x14ac:dyDescent="0.15">
      <c r="J4522" s="246">
        <f>IF(OR(B4522="",C4522="",E4522=""),"",B4522&amp;":"&amp;C4522&amp;":"&amp;E4522)</f>
      </c>
      <c r="K4522" s="247">
        <f>IF(A4522="","",A4522*D4522)</f>
      </c>
      <c r="L4522" s="246">
        <f>IF(A4522="","",IF(OR(A4522=1,A4522=0),H4522,0))</f>
      </c>
      <c r="M4522" s="246">
        <f>IF(A4522="","",IF(A4522=-1,H4522,0))</f>
      </c>
      <c r="N4522">
        <f>IF(J4522="","",IF(E4522="SGD",1,IF(E4522="USD",Settings!$B$22,IF(E4522="HKD",Settings!$B$23,1))))</f>
      </c>
      <c r="O4522">
        <f>IF(OR(B4522="",C4522="",E4522=""),0,(IF(A4522=-1,H4522,0)-IF(OR(A4522=1,A4522=0),H4522,0)+IF(A4522=2,H4522,0))*IF(E4522="SGD",1,IF(E4522="USD",Settings!$B$22,IF(E4522="HKD",Settings!$B$23,1))))</f>
        <v>0</v>
      </c>
      <c r="P4522">
        <f>IF(OR(B4522="",C4522="",E4522=""),0,IF(A4522=2,H4522*IF(E4522="SGD",1,IF(E4522="USD",Settings!$B$22,IF(E4522="HKD",Settings!$B$23,1))),0))</f>
        <v>0</v>
      </c>
      <c r="Q4522" s="312">
        <f>IF(OR(J4522="",G4522=""),"",G4522+ROW()/1000000)</f>
      </c>
      <c r="R4522" s="247">
        <f>IF(Q4522="","",SUMIFS(Txn[Signed Units],Txn[Key],J4522,Txn[Transaction Order],"&lt;="&amp;Q4522))</f>
      </c>
    </row>
    <row r="4523" spans="10:18" ht="15" customHeight="1" x14ac:dyDescent="0.15">
      <c r="J4523" s="246">
        <f>IF(OR(B4523="",C4523="",E4523=""),"",B4523&amp;":"&amp;C4523&amp;":"&amp;E4523)</f>
      </c>
      <c r="K4523" s="247">
        <f>IF(A4523="","",A4523*D4523)</f>
      </c>
      <c r="L4523" s="246">
        <f>IF(A4523="","",IF(OR(A4523=1,A4523=0),H4523,0))</f>
      </c>
      <c r="M4523" s="246">
        <f>IF(A4523="","",IF(A4523=-1,H4523,0))</f>
      </c>
      <c r="N4523">
        <f>IF(J4523="","",IF(E4523="SGD",1,IF(E4523="USD",Settings!$B$22,IF(E4523="HKD",Settings!$B$23,1))))</f>
      </c>
      <c r="O4523">
        <f>IF(OR(B4523="",C4523="",E4523=""),0,(IF(A4523=-1,H4523,0)-IF(OR(A4523=1,A4523=0),H4523,0)+IF(A4523=2,H4523,0))*IF(E4523="SGD",1,IF(E4523="USD",Settings!$B$22,IF(E4523="HKD",Settings!$B$23,1))))</f>
        <v>0</v>
      </c>
      <c r="P4523">
        <f>IF(OR(B4523="",C4523="",E4523=""),0,IF(A4523=2,H4523*IF(E4523="SGD",1,IF(E4523="USD",Settings!$B$22,IF(E4523="HKD",Settings!$B$23,1))),0))</f>
        <v>0</v>
      </c>
      <c r="Q4523" s="312">
        <f>IF(OR(J4523="",G4523=""),"",G4523+ROW()/1000000)</f>
      </c>
      <c r="R4523" s="247">
        <f>IF(Q4523="","",SUMIFS(Txn[Signed Units],Txn[Key],J4523,Txn[Transaction Order],"&lt;="&amp;Q4523))</f>
      </c>
    </row>
    <row r="4524" spans="10:18" ht="15" customHeight="1" x14ac:dyDescent="0.15">
      <c r="J4524" s="246">
        <f>IF(OR(B4524="",C4524="",E4524=""),"",B4524&amp;":"&amp;C4524&amp;":"&amp;E4524)</f>
      </c>
      <c r="K4524" s="247">
        <f>IF(A4524="","",A4524*D4524)</f>
      </c>
      <c r="L4524" s="246">
        <f>IF(A4524="","",IF(OR(A4524=1,A4524=0),H4524,0))</f>
      </c>
      <c r="M4524" s="246">
        <f>IF(A4524="","",IF(A4524=-1,H4524,0))</f>
      </c>
      <c r="N4524">
        <f>IF(J4524="","",IF(E4524="SGD",1,IF(E4524="USD",Settings!$B$22,IF(E4524="HKD",Settings!$B$23,1))))</f>
      </c>
      <c r="O4524">
        <f>IF(OR(B4524="",C4524="",E4524=""),0,(IF(A4524=-1,H4524,0)-IF(OR(A4524=1,A4524=0),H4524,0)+IF(A4524=2,H4524,0))*IF(E4524="SGD",1,IF(E4524="USD",Settings!$B$22,IF(E4524="HKD",Settings!$B$23,1))))</f>
        <v>0</v>
      </c>
      <c r="P4524">
        <f>IF(OR(B4524="",C4524="",E4524=""),0,IF(A4524=2,H4524*IF(E4524="SGD",1,IF(E4524="USD",Settings!$B$22,IF(E4524="HKD",Settings!$B$23,1))),0))</f>
        <v>0</v>
      </c>
      <c r="Q4524" s="312">
        <f>IF(OR(J4524="",G4524=""),"",G4524+ROW()/1000000)</f>
      </c>
      <c r="R4524" s="247">
        <f>IF(Q4524="","",SUMIFS(Txn[Signed Units],Txn[Key],J4524,Txn[Transaction Order],"&lt;="&amp;Q4524))</f>
      </c>
    </row>
    <row r="4525" spans="10:18" ht="15" customHeight="1" x14ac:dyDescent="0.15">
      <c r="J4525" s="246">
        <f>IF(OR(B4525="",C4525="",E4525=""),"",B4525&amp;":"&amp;C4525&amp;":"&amp;E4525)</f>
      </c>
      <c r="K4525" s="247">
        <f>IF(A4525="","",A4525*D4525)</f>
      </c>
      <c r="L4525" s="246">
        <f>IF(A4525="","",IF(OR(A4525=1,A4525=0),H4525,0))</f>
      </c>
      <c r="M4525" s="246">
        <f>IF(A4525="","",IF(A4525=-1,H4525,0))</f>
      </c>
      <c r="N4525">
        <f>IF(J4525="","",IF(E4525="SGD",1,IF(E4525="USD",Settings!$B$22,IF(E4525="HKD",Settings!$B$23,1))))</f>
      </c>
      <c r="O4525">
        <f>IF(OR(B4525="",C4525="",E4525=""),0,(IF(A4525=-1,H4525,0)-IF(OR(A4525=1,A4525=0),H4525,0)+IF(A4525=2,H4525,0))*IF(E4525="SGD",1,IF(E4525="USD",Settings!$B$22,IF(E4525="HKD",Settings!$B$23,1))))</f>
        <v>0</v>
      </c>
      <c r="P4525">
        <f>IF(OR(B4525="",C4525="",E4525=""),0,IF(A4525=2,H4525*IF(E4525="SGD",1,IF(E4525="USD",Settings!$B$22,IF(E4525="HKD",Settings!$B$23,1))),0))</f>
        <v>0</v>
      </c>
      <c r="Q4525" s="312">
        <f>IF(OR(J4525="",G4525=""),"",G4525+ROW()/1000000)</f>
      </c>
      <c r="R4525" s="247">
        <f>IF(Q4525="","",SUMIFS(Txn[Signed Units],Txn[Key],J4525,Txn[Transaction Order],"&lt;="&amp;Q4525))</f>
      </c>
    </row>
    <row r="4526" spans="10:18" ht="15" customHeight="1" x14ac:dyDescent="0.15">
      <c r="J4526" s="246">
        <f>IF(OR(B4526="",C4526="",E4526=""),"",B4526&amp;":"&amp;C4526&amp;":"&amp;E4526)</f>
      </c>
      <c r="K4526" s="247">
        <f>IF(A4526="","",A4526*D4526)</f>
      </c>
      <c r="L4526" s="246">
        <f>IF(A4526="","",IF(OR(A4526=1,A4526=0),H4526,0))</f>
      </c>
      <c r="M4526" s="246">
        <f>IF(A4526="","",IF(A4526=-1,H4526,0))</f>
      </c>
      <c r="N4526">
        <f>IF(J4526="","",IF(E4526="SGD",1,IF(E4526="USD",Settings!$B$22,IF(E4526="HKD",Settings!$B$23,1))))</f>
      </c>
      <c r="O4526">
        <f>IF(OR(B4526="",C4526="",E4526=""),0,(IF(A4526=-1,H4526,0)-IF(OR(A4526=1,A4526=0),H4526,0)+IF(A4526=2,H4526,0))*IF(E4526="SGD",1,IF(E4526="USD",Settings!$B$22,IF(E4526="HKD",Settings!$B$23,1))))</f>
        <v>0</v>
      </c>
      <c r="P4526">
        <f>IF(OR(B4526="",C4526="",E4526=""),0,IF(A4526=2,H4526*IF(E4526="SGD",1,IF(E4526="USD",Settings!$B$22,IF(E4526="HKD",Settings!$B$23,1))),0))</f>
        <v>0</v>
      </c>
      <c r="Q4526" s="312">
        <f>IF(OR(J4526="",G4526=""),"",G4526+ROW()/1000000)</f>
      </c>
      <c r="R4526" s="247">
        <f>IF(Q4526="","",SUMIFS(Txn[Signed Units],Txn[Key],J4526,Txn[Transaction Order],"&lt;="&amp;Q4526))</f>
      </c>
    </row>
    <row r="4527" spans="10:18" ht="15" customHeight="1" x14ac:dyDescent="0.15">
      <c r="J4527" s="246">
        <f>IF(OR(B4527="",C4527="",E4527=""),"",B4527&amp;":"&amp;C4527&amp;":"&amp;E4527)</f>
      </c>
      <c r="K4527" s="247">
        <f>IF(A4527="","",A4527*D4527)</f>
      </c>
      <c r="L4527" s="246">
        <f>IF(A4527="","",IF(OR(A4527=1,A4527=0),H4527,0))</f>
      </c>
      <c r="M4527" s="246">
        <f>IF(A4527="","",IF(A4527=-1,H4527,0))</f>
      </c>
      <c r="N4527">
        <f>IF(J4527="","",IF(E4527="SGD",1,IF(E4527="USD",Settings!$B$22,IF(E4527="HKD",Settings!$B$23,1))))</f>
      </c>
      <c r="O4527">
        <f>IF(OR(B4527="",C4527="",E4527=""),0,(IF(A4527=-1,H4527,0)-IF(OR(A4527=1,A4527=0),H4527,0)+IF(A4527=2,H4527,0))*IF(E4527="SGD",1,IF(E4527="USD",Settings!$B$22,IF(E4527="HKD",Settings!$B$23,1))))</f>
        <v>0</v>
      </c>
      <c r="P4527">
        <f>IF(OR(B4527="",C4527="",E4527=""),0,IF(A4527=2,H4527*IF(E4527="SGD",1,IF(E4527="USD",Settings!$B$22,IF(E4527="HKD",Settings!$B$23,1))),0))</f>
        <v>0</v>
      </c>
      <c r="Q4527" s="312">
        <f>IF(OR(J4527="",G4527=""),"",G4527+ROW()/1000000)</f>
      </c>
      <c r="R4527" s="247">
        <f>IF(Q4527="","",SUMIFS(Txn[Signed Units],Txn[Key],J4527,Txn[Transaction Order],"&lt;="&amp;Q4527))</f>
      </c>
    </row>
    <row r="4528" spans="10:18" ht="15" customHeight="1" x14ac:dyDescent="0.15">
      <c r="J4528" s="246">
        <f>IF(OR(B4528="",C4528="",E4528=""),"",B4528&amp;":"&amp;C4528&amp;":"&amp;E4528)</f>
      </c>
      <c r="K4528" s="247">
        <f>IF(A4528="","",A4528*D4528)</f>
      </c>
      <c r="L4528" s="246">
        <f>IF(A4528="","",IF(OR(A4528=1,A4528=0),H4528,0))</f>
      </c>
      <c r="M4528" s="246">
        <f>IF(A4528="","",IF(A4528=-1,H4528,0))</f>
      </c>
      <c r="N4528">
        <f>IF(J4528="","",IF(E4528="SGD",1,IF(E4528="USD",Settings!$B$22,IF(E4528="HKD",Settings!$B$23,1))))</f>
      </c>
      <c r="O4528">
        <f>IF(OR(B4528="",C4528="",E4528=""),0,(IF(A4528=-1,H4528,0)-IF(OR(A4528=1,A4528=0),H4528,0)+IF(A4528=2,H4528,0))*IF(E4528="SGD",1,IF(E4528="USD",Settings!$B$22,IF(E4528="HKD",Settings!$B$23,1))))</f>
        <v>0</v>
      </c>
      <c r="P4528">
        <f>IF(OR(B4528="",C4528="",E4528=""),0,IF(A4528=2,H4528*IF(E4528="SGD",1,IF(E4528="USD",Settings!$B$22,IF(E4528="HKD",Settings!$B$23,1))),0))</f>
        <v>0</v>
      </c>
      <c r="Q4528" s="312">
        <f>IF(OR(J4528="",G4528=""),"",G4528+ROW()/1000000)</f>
      </c>
      <c r="R4528" s="247">
        <f>IF(Q4528="","",SUMIFS(Txn[Signed Units],Txn[Key],J4528,Txn[Transaction Order],"&lt;="&amp;Q4528))</f>
      </c>
    </row>
    <row r="4529" spans="10:18" ht="15" customHeight="1" x14ac:dyDescent="0.15">
      <c r="J4529" s="246">
        <f>IF(OR(B4529="",C4529="",E4529=""),"",B4529&amp;":"&amp;C4529&amp;":"&amp;E4529)</f>
      </c>
      <c r="K4529" s="247">
        <f>IF(A4529="","",A4529*D4529)</f>
      </c>
      <c r="L4529" s="246">
        <f>IF(A4529="","",IF(OR(A4529=1,A4529=0),H4529,0))</f>
      </c>
      <c r="M4529" s="246">
        <f>IF(A4529="","",IF(A4529=-1,H4529,0))</f>
      </c>
      <c r="N4529">
        <f>IF(J4529="","",IF(E4529="SGD",1,IF(E4529="USD",Settings!$B$22,IF(E4529="HKD",Settings!$B$23,1))))</f>
      </c>
      <c r="O4529">
        <f>IF(OR(B4529="",C4529="",E4529=""),0,(IF(A4529=-1,H4529,0)-IF(OR(A4529=1,A4529=0),H4529,0)+IF(A4529=2,H4529,0))*IF(E4529="SGD",1,IF(E4529="USD",Settings!$B$22,IF(E4529="HKD",Settings!$B$23,1))))</f>
        <v>0</v>
      </c>
      <c r="P4529">
        <f>IF(OR(B4529="",C4529="",E4529=""),0,IF(A4529=2,H4529*IF(E4529="SGD",1,IF(E4529="USD",Settings!$B$22,IF(E4529="HKD",Settings!$B$23,1))),0))</f>
        <v>0</v>
      </c>
      <c r="Q4529" s="312">
        <f>IF(OR(J4529="",G4529=""),"",G4529+ROW()/1000000)</f>
      </c>
      <c r="R4529" s="247">
        <f>IF(Q4529="","",SUMIFS(Txn[Signed Units],Txn[Key],J4529,Txn[Transaction Order],"&lt;="&amp;Q4529))</f>
      </c>
    </row>
    <row r="4530" spans="10:18" ht="15" customHeight="1" x14ac:dyDescent="0.15">
      <c r="J4530" s="246">
        <f>IF(OR(B4530="",C4530="",E4530=""),"",B4530&amp;":"&amp;C4530&amp;":"&amp;E4530)</f>
      </c>
      <c r="K4530" s="247">
        <f>IF(A4530="","",A4530*D4530)</f>
      </c>
      <c r="L4530" s="246">
        <f>IF(A4530="","",IF(OR(A4530=1,A4530=0),H4530,0))</f>
      </c>
      <c r="M4530" s="246">
        <f>IF(A4530="","",IF(A4530=-1,H4530,0))</f>
      </c>
      <c r="N4530">
        <f>IF(J4530="","",IF(E4530="SGD",1,IF(E4530="USD",Settings!$B$22,IF(E4530="HKD",Settings!$B$23,1))))</f>
      </c>
      <c r="O4530">
        <f>IF(OR(B4530="",C4530="",E4530=""),0,(IF(A4530=-1,H4530,0)-IF(OR(A4530=1,A4530=0),H4530,0)+IF(A4530=2,H4530,0))*IF(E4530="SGD",1,IF(E4530="USD",Settings!$B$22,IF(E4530="HKD",Settings!$B$23,1))))</f>
        <v>0</v>
      </c>
      <c r="P4530">
        <f>IF(OR(B4530="",C4530="",E4530=""),0,IF(A4530=2,H4530*IF(E4530="SGD",1,IF(E4530="USD",Settings!$B$22,IF(E4530="HKD",Settings!$B$23,1))),0))</f>
        <v>0</v>
      </c>
      <c r="Q4530" s="312">
        <f>IF(OR(J4530="",G4530=""),"",G4530+ROW()/1000000)</f>
      </c>
      <c r="R4530" s="247">
        <f>IF(Q4530="","",SUMIFS(Txn[Signed Units],Txn[Key],J4530,Txn[Transaction Order],"&lt;="&amp;Q4530))</f>
      </c>
    </row>
    <row r="4531" spans="10:18" ht="15" customHeight="1" x14ac:dyDescent="0.15">
      <c r="J4531" s="246">
        <f>IF(OR(B4531="",C4531="",E4531=""),"",B4531&amp;":"&amp;C4531&amp;":"&amp;E4531)</f>
      </c>
      <c r="K4531" s="247">
        <f>IF(A4531="","",A4531*D4531)</f>
      </c>
      <c r="L4531" s="246">
        <f>IF(A4531="","",IF(OR(A4531=1,A4531=0),H4531,0))</f>
      </c>
      <c r="M4531" s="246">
        <f>IF(A4531="","",IF(A4531=-1,H4531,0))</f>
      </c>
      <c r="N4531">
        <f>IF(J4531="","",IF(E4531="SGD",1,IF(E4531="USD",Settings!$B$22,IF(E4531="HKD",Settings!$B$23,1))))</f>
      </c>
      <c r="O4531">
        <f>IF(OR(B4531="",C4531="",E4531=""),0,(IF(A4531=-1,H4531,0)-IF(OR(A4531=1,A4531=0),H4531,0)+IF(A4531=2,H4531,0))*IF(E4531="SGD",1,IF(E4531="USD",Settings!$B$22,IF(E4531="HKD",Settings!$B$23,1))))</f>
        <v>0</v>
      </c>
      <c r="P4531">
        <f>IF(OR(B4531="",C4531="",E4531=""),0,IF(A4531=2,H4531*IF(E4531="SGD",1,IF(E4531="USD",Settings!$B$22,IF(E4531="HKD",Settings!$B$23,1))),0))</f>
        <v>0</v>
      </c>
      <c r="Q4531" s="312">
        <f>IF(OR(J4531="",G4531=""),"",G4531+ROW()/1000000)</f>
      </c>
      <c r="R4531" s="247">
        <f>IF(Q4531="","",SUMIFS(Txn[Signed Units],Txn[Key],J4531,Txn[Transaction Order],"&lt;="&amp;Q4531))</f>
      </c>
    </row>
    <row r="4532" spans="10:18" ht="15" customHeight="1" x14ac:dyDescent="0.15">
      <c r="J4532" s="246">
        <f>IF(OR(B4532="",C4532="",E4532=""),"",B4532&amp;":"&amp;C4532&amp;":"&amp;E4532)</f>
      </c>
      <c r="K4532" s="247">
        <f>IF(A4532="","",A4532*D4532)</f>
      </c>
      <c r="L4532" s="246">
        <f>IF(A4532="","",IF(OR(A4532=1,A4532=0),H4532,0))</f>
      </c>
      <c r="M4532" s="246">
        <f>IF(A4532="","",IF(A4532=-1,H4532,0))</f>
      </c>
      <c r="N4532">
        <f>IF(J4532="","",IF(E4532="SGD",1,IF(E4532="USD",Settings!$B$22,IF(E4532="HKD",Settings!$B$23,1))))</f>
      </c>
      <c r="O4532">
        <f>IF(OR(B4532="",C4532="",E4532=""),0,(IF(A4532=-1,H4532,0)-IF(OR(A4532=1,A4532=0),H4532,0)+IF(A4532=2,H4532,0))*IF(E4532="SGD",1,IF(E4532="USD",Settings!$B$22,IF(E4532="HKD",Settings!$B$23,1))))</f>
        <v>0</v>
      </c>
      <c r="P4532">
        <f>IF(OR(B4532="",C4532="",E4532=""),0,IF(A4532=2,H4532*IF(E4532="SGD",1,IF(E4532="USD",Settings!$B$22,IF(E4532="HKD",Settings!$B$23,1))),0))</f>
        <v>0</v>
      </c>
      <c r="Q4532" s="312">
        <f>IF(OR(J4532="",G4532=""),"",G4532+ROW()/1000000)</f>
      </c>
      <c r="R4532" s="247">
        <f>IF(Q4532="","",SUMIFS(Txn[Signed Units],Txn[Key],J4532,Txn[Transaction Order],"&lt;="&amp;Q4532))</f>
      </c>
    </row>
    <row r="4533" spans="10:18" ht="15" customHeight="1" x14ac:dyDescent="0.15">
      <c r="J4533" s="246">
        <f>IF(OR(B4533="",C4533="",E4533=""),"",B4533&amp;":"&amp;C4533&amp;":"&amp;E4533)</f>
      </c>
      <c r="K4533" s="247">
        <f>IF(A4533="","",A4533*D4533)</f>
      </c>
      <c r="L4533" s="246">
        <f>IF(A4533="","",IF(OR(A4533=1,A4533=0),H4533,0))</f>
      </c>
      <c r="M4533" s="246">
        <f>IF(A4533="","",IF(A4533=-1,H4533,0))</f>
      </c>
      <c r="N4533">
        <f>IF(J4533="","",IF(E4533="SGD",1,IF(E4533="USD",Settings!$B$22,IF(E4533="HKD",Settings!$B$23,1))))</f>
      </c>
      <c r="O4533">
        <f>IF(OR(B4533="",C4533="",E4533=""),0,(IF(A4533=-1,H4533,0)-IF(OR(A4533=1,A4533=0),H4533,0)+IF(A4533=2,H4533,0))*IF(E4533="SGD",1,IF(E4533="USD",Settings!$B$22,IF(E4533="HKD",Settings!$B$23,1))))</f>
        <v>0</v>
      </c>
      <c r="P4533">
        <f>IF(OR(B4533="",C4533="",E4533=""),0,IF(A4533=2,H4533*IF(E4533="SGD",1,IF(E4533="USD",Settings!$B$22,IF(E4533="HKD",Settings!$B$23,1))),0))</f>
        <v>0</v>
      </c>
      <c r="Q4533" s="312">
        <f>IF(OR(J4533="",G4533=""),"",G4533+ROW()/1000000)</f>
      </c>
      <c r="R4533" s="247">
        <f>IF(Q4533="","",SUMIFS(Txn[Signed Units],Txn[Key],J4533,Txn[Transaction Order],"&lt;="&amp;Q4533))</f>
      </c>
    </row>
    <row r="4534" spans="10:18" ht="15" customHeight="1" x14ac:dyDescent="0.15">
      <c r="J4534" s="246">
        <f>IF(OR(B4534="",C4534="",E4534=""),"",B4534&amp;":"&amp;C4534&amp;":"&amp;E4534)</f>
      </c>
      <c r="K4534" s="247">
        <f>IF(A4534="","",A4534*D4534)</f>
      </c>
      <c r="L4534" s="246">
        <f>IF(A4534="","",IF(OR(A4534=1,A4534=0),H4534,0))</f>
      </c>
      <c r="M4534" s="246">
        <f>IF(A4534="","",IF(A4534=-1,H4534,0))</f>
      </c>
      <c r="N4534">
        <f>IF(J4534="","",IF(E4534="SGD",1,IF(E4534="USD",Settings!$B$22,IF(E4534="HKD",Settings!$B$23,1))))</f>
      </c>
      <c r="O4534">
        <f>IF(OR(B4534="",C4534="",E4534=""),0,(IF(A4534=-1,H4534,0)-IF(OR(A4534=1,A4534=0),H4534,0)+IF(A4534=2,H4534,0))*IF(E4534="SGD",1,IF(E4534="USD",Settings!$B$22,IF(E4534="HKD",Settings!$B$23,1))))</f>
        <v>0</v>
      </c>
      <c r="P4534">
        <f>IF(OR(B4534="",C4534="",E4534=""),0,IF(A4534=2,H4534*IF(E4534="SGD",1,IF(E4534="USD",Settings!$B$22,IF(E4534="HKD",Settings!$B$23,1))),0))</f>
        <v>0</v>
      </c>
      <c r="Q4534" s="312">
        <f>IF(OR(J4534="",G4534=""),"",G4534+ROW()/1000000)</f>
      </c>
      <c r="R4534" s="247">
        <f>IF(Q4534="","",SUMIFS(Txn[Signed Units],Txn[Key],J4534,Txn[Transaction Order],"&lt;="&amp;Q4534))</f>
      </c>
    </row>
    <row r="4535" spans="10:18" ht="15" customHeight="1" x14ac:dyDescent="0.15">
      <c r="J4535" s="246">
        <f>IF(OR(B4535="",C4535="",E4535=""),"",B4535&amp;":"&amp;C4535&amp;":"&amp;E4535)</f>
      </c>
      <c r="K4535" s="247">
        <f>IF(A4535="","",A4535*D4535)</f>
      </c>
      <c r="L4535" s="246">
        <f>IF(A4535="","",IF(OR(A4535=1,A4535=0),H4535,0))</f>
      </c>
      <c r="M4535" s="246">
        <f>IF(A4535="","",IF(A4535=-1,H4535,0))</f>
      </c>
      <c r="N4535">
        <f>IF(J4535="","",IF(E4535="SGD",1,IF(E4535="USD",Settings!$B$22,IF(E4535="HKD",Settings!$B$23,1))))</f>
      </c>
      <c r="O4535">
        <f>IF(OR(B4535="",C4535="",E4535=""),0,(IF(A4535=-1,H4535,0)-IF(OR(A4535=1,A4535=0),H4535,0)+IF(A4535=2,H4535,0))*IF(E4535="SGD",1,IF(E4535="USD",Settings!$B$22,IF(E4535="HKD",Settings!$B$23,1))))</f>
        <v>0</v>
      </c>
      <c r="P4535">
        <f>IF(OR(B4535="",C4535="",E4535=""),0,IF(A4535=2,H4535*IF(E4535="SGD",1,IF(E4535="USD",Settings!$B$22,IF(E4535="HKD",Settings!$B$23,1))),0))</f>
        <v>0</v>
      </c>
      <c r="Q4535" s="312">
        <f>IF(OR(J4535="",G4535=""),"",G4535+ROW()/1000000)</f>
      </c>
      <c r="R4535" s="247">
        <f>IF(Q4535="","",SUMIFS(Txn[Signed Units],Txn[Key],J4535,Txn[Transaction Order],"&lt;="&amp;Q4535))</f>
      </c>
    </row>
    <row r="4536" spans="10:18" ht="15" customHeight="1" x14ac:dyDescent="0.15">
      <c r="J4536" s="246">
        <f>IF(OR(B4536="",C4536="",E4536=""),"",B4536&amp;":"&amp;C4536&amp;":"&amp;E4536)</f>
      </c>
      <c r="K4536" s="247">
        <f>IF(A4536="","",A4536*D4536)</f>
      </c>
      <c r="L4536" s="246">
        <f>IF(A4536="","",IF(OR(A4536=1,A4536=0),H4536,0))</f>
      </c>
      <c r="M4536" s="246">
        <f>IF(A4536="","",IF(A4536=-1,H4536,0))</f>
      </c>
      <c r="N4536">
        <f>IF(J4536="","",IF(E4536="SGD",1,IF(E4536="USD",Settings!$B$22,IF(E4536="HKD",Settings!$B$23,1))))</f>
      </c>
      <c r="O4536">
        <f>IF(OR(B4536="",C4536="",E4536=""),0,(IF(A4536=-1,H4536,0)-IF(OR(A4536=1,A4536=0),H4536,0)+IF(A4536=2,H4536,0))*IF(E4536="SGD",1,IF(E4536="USD",Settings!$B$22,IF(E4536="HKD",Settings!$B$23,1))))</f>
        <v>0</v>
      </c>
      <c r="P4536">
        <f>IF(OR(B4536="",C4536="",E4536=""),0,IF(A4536=2,H4536*IF(E4536="SGD",1,IF(E4536="USD",Settings!$B$22,IF(E4536="HKD",Settings!$B$23,1))),0))</f>
        <v>0</v>
      </c>
      <c r="Q4536" s="312">
        <f>IF(OR(J4536="",G4536=""),"",G4536+ROW()/1000000)</f>
      </c>
      <c r="R4536" s="247">
        <f>IF(Q4536="","",SUMIFS(Txn[Signed Units],Txn[Key],J4536,Txn[Transaction Order],"&lt;="&amp;Q4536))</f>
      </c>
    </row>
    <row r="4537" spans="10:18" ht="15" customHeight="1" x14ac:dyDescent="0.15">
      <c r="J4537" s="246">
        <f>IF(OR(B4537="",C4537="",E4537=""),"",B4537&amp;":"&amp;C4537&amp;":"&amp;E4537)</f>
      </c>
      <c r="K4537" s="247">
        <f>IF(A4537="","",A4537*D4537)</f>
      </c>
      <c r="L4537" s="246">
        <f>IF(A4537="","",IF(OR(A4537=1,A4537=0),H4537,0))</f>
      </c>
      <c r="M4537" s="246">
        <f>IF(A4537="","",IF(A4537=-1,H4537,0))</f>
      </c>
      <c r="N4537">
        <f>IF(J4537="","",IF(E4537="SGD",1,IF(E4537="USD",Settings!$B$22,IF(E4537="HKD",Settings!$B$23,1))))</f>
      </c>
      <c r="O4537">
        <f>IF(OR(B4537="",C4537="",E4537=""),0,(IF(A4537=-1,H4537,0)-IF(OR(A4537=1,A4537=0),H4537,0)+IF(A4537=2,H4537,0))*IF(E4537="SGD",1,IF(E4537="USD",Settings!$B$22,IF(E4537="HKD",Settings!$B$23,1))))</f>
        <v>0</v>
      </c>
      <c r="P4537">
        <f>IF(OR(B4537="",C4537="",E4537=""),0,IF(A4537=2,H4537*IF(E4537="SGD",1,IF(E4537="USD",Settings!$B$22,IF(E4537="HKD",Settings!$B$23,1))),0))</f>
        <v>0</v>
      </c>
      <c r="Q4537" s="312">
        <f>IF(OR(J4537="",G4537=""),"",G4537+ROW()/1000000)</f>
      </c>
      <c r="R4537" s="247">
        <f>IF(Q4537="","",SUMIFS(Txn[Signed Units],Txn[Key],J4537,Txn[Transaction Order],"&lt;="&amp;Q4537))</f>
      </c>
    </row>
    <row r="4538" spans="10:18" ht="15" customHeight="1" x14ac:dyDescent="0.15">
      <c r="J4538" s="246">
        <f>IF(OR(B4538="",C4538="",E4538=""),"",B4538&amp;":"&amp;C4538&amp;":"&amp;E4538)</f>
      </c>
      <c r="K4538" s="247">
        <f>IF(A4538="","",A4538*D4538)</f>
      </c>
      <c r="L4538" s="246">
        <f>IF(A4538="","",IF(OR(A4538=1,A4538=0),H4538,0))</f>
      </c>
      <c r="M4538" s="246">
        <f>IF(A4538="","",IF(A4538=-1,H4538,0))</f>
      </c>
      <c r="N4538">
        <f>IF(J4538="","",IF(E4538="SGD",1,IF(E4538="USD",Settings!$B$22,IF(E4538="HKD",Settings!$B$23,1))))</f>
      </c>
      <c r="O4538">
        <f>IF(OR(B4538="",C4538="",E4538=""),0,(IF(A4538=-1,H4538,0)-IF(OR(A4538=1,A4538=0),H4538,0)+IF(A4538=2,H4538,0))*IF(E4538="SGD",1,IF(E4538="USD",Settings!$B$22,IF(E4538="HKD",Settings!$B$23,1))))</f>
        <v>0</v>
      </c>
      <c r="P4538">
        <f>IF(OR(B4538="",C4538="",E4538=""),0,IF(A4538=2,H4538*IF(E4538="SGD",1,IF(E4538="USD",Settings!$B$22,IF(E4538="HKD",Settings!$B$23,1))),0))</f>
        <v>0</v>
      </c>
      <c r="Q4538" s="312">
        <f>IF(OR(J4538="",G4538=""),"",G4538+ROW()/1000000)</f>
      </c>
      <c r="R4538" s="247">
        <f>IF(Q4538="","",SUMIFS(Txn[Signed Units],Txn[Key],J4538,Txn[Transaction Order],"&lt;="&amp;Q4538))</f>
      </c>
    </row>
    <row r="4539" spans="10:18" ht="15" customHeight="1" x14ac:dyDescent="0.15">
      <c r="J4539" s="246">
        <f>IF(OR(B4539="",C4539="",E4539=""),"",B4539&amp;":"&amp;C4539&amp;":"&amp;E4539)</f>
      </c>
      <c r="K4539" s="247">
        <f>IF(A4539="","",A4539*D4539)</f>
      </c>
      <c r="L4539" s="246">
        <f>IF(A4539="","",IF(OR(A4539=1,A4539=0),H4539,0))</f>
      </c>
      <c r="M4539" s="246">
        <f>IF(A4539="","",IF(A4539=-1,H4539,0))</f>
      </c>
      <c r="N4539">
        <f>IF(J4539="","",IF(E4539="SGD",1,IF(E4539="USD",Settings!$B$22,IF(E4539="HKD",Settings!$B$23,1))))</f>
      </c>
      <c r="O4539">
        <f>IF(OR(B4539="",C4539="",E4539=""),0,(IF(A4539=-1,H4539,0)-IF(OR(A4539=1,A4539=0),H4539,0)+IF(A4539=2,H4539,0))*IF(E4539="SGD",1,IF(E4539="USD",Settings!$B$22,IF(E4539="HKD",Settings!$B$23,1))))</f>
        <v>0</v>
      </c>
      <c r="P4539">
        <f>IF(OR(B4539="",C4539="",E4539=""),0,IF(A4539=2,H4539*IF(E4539="SGD",1,IF(E4539="USD",Settings!$B$22,IF(E4539="HKD",Settings!$B$23,1))),0))</f>
        <v>0</v>
      </c>
      <c r="Q4539" s="312">
        <f>IF(OR(J4539="",G4539=""),"",G4539+ROW()/1000000)</f>
      </c>
      <c r="R4539" s="247">
        <f>IF(Q4539="","",SUMIFS(Txn[Signed Units],Txn[Key],J4539,Txn[Transaction Order],"&lt;="&amp;Q4539))</f>
      </c>
    </row>
    <row r="4540" spans="10:18" ht="15" customHeight="1" x14ac:dyDescent="0.15">
      <c r="J4540" s="246">
        <f>IF(OR(B4540="",C4540="",E4540=""),"",B4540&amp;":"&amp;C4540&amp;":"&amp;E4540)</f>
      </c>
      <c r="K4540" s="247">
        <f>IF(A4540="","",A4540*D4540)</f>
      </c>
      <c r="L4540" s="246">
        <f>IF(A4540="","",IF(OR(A4540=1,A4540=0),H4540,0))</f>
      </c>
      <c r="M4540" s="246">
        <f>IF(A4540="","",IF(A4540=-1,H4540,0))</f>
      </c>
      <c r="N4540">
        <f>IF(J4540="","",IF(E4540="SGD",1,IF(E4540="USD",Settings!$B$22,IF(E4540="HKD",Settings!$B$23,1))))</f>
      </c>
      <c r="O4540">
        <f>IF(OR(B4540="",C4540="",E4540=""),0,(IF(A4540=-1,H4540,0)-IF(OR(A4540=1,A4540=0),H4540,0)+IF(A4540=2,H4540,0))*IF(E4540="SGD",1,IF(E4540="USD",Settings!$B$22,IF(E4540="HKD",Settings!$B$23,1))))</f>
        <v>0</v>
      </c>
      <c r="P4540">
        <f>IF(OR(B4540="",C4540="",E4540=""),0,IF(A4540=2,H4540*IF(E4540="SGD",1,IF(E4540="USD",Settings!$B$22,IF(E4540="HKD",Settings!$B$23,1))),0))</f>
        <v>0</v>
      </c>
      <c r="Q4540" s="312">
        <f>IF(OR(J4540="",G4540=""),"",G4540+ROW()/1000000)</f>
      </c>
      <c r="R4540" s="247">
        <f>IF(Q4540="","",SUMIFS(Txn[Signed Units],Txn[Key],J4540,Txn[Transaction Order],"&lt;="&amp;Q4540))</f>
      </c>
    </row>
    <row r="4541" spans="10:18" ht="15" customHeight="1" x14ac:dyDescent="0.15">
      <c r="J4541" s="246">
        <f>IF(OR(B4541="",C4541="",E4541=""),"",B4541&amp;":"&amp;C4541&amp;":"&amp;E4541)</f>
      </c>
      <c r="K4541" s="247">
        <f>IF(A4541="","",A4541*D4541)</f>
      </c>
      <c r="L4541" s="246">
        <f>IF(A4541="","",IF(OR(A4541=1,A4541=0),H4541,0))</f>
      </c>
      <c r="M4541" s="246">
        <f>IF(A4541="","",IF(A4541=-1,H4541,0))</f>
      </c>
      <c r="N4541">
        <f>IF(J4541="","",IF(E4541="SGD",1,IF(E4541="USD",Settings!$B$22,IF(E4541="HKD",Settings!$B$23,1))))</f>
      </c>
      <c r="O4541">
        <f>IF(OR(B4541="",C4541="",E4541=""),0,(IF(A4541=-1,H4541,0)-IF(OR(A4541=1,A4541=0),H4541,0)+IF(A4541=2,H4541,0))*IF(E4541="SGD",1,IF(E4541="USD",Settings!$B$22,IF(E4541="HKD",Settings!$B$23,1))))</f>
        <v>0</v>
      </c>
      <c r="P4541">
        <f>IF(OR(B4541="",C4541="",E4541=""),0,IF(A4541=2,H4541*IF(E4541="SGD",1,IF(E4541="USD",Settings!$B$22,IF(E4541="HKD",Settings!$B$23,1))),0))</f>
        <v>0</v>
      </c>
      <c r="Q4541" s="312">
        <f>IF(OR(J4541="",G4541=""),"",G4541+ROW()/1000000)</f>
      </c>
      <c r="R4541" s="247">
        <f>IF(Q4541="","",SUMIFS(Txn[Signed Units],Txn[Key],J4541,Txn[Transaction Order],"&lt;="&amp;Q4541))</f>
      </c>
    </row>
    <row r="4542" spans="10:18" ht="15" customHeight="1" x14ac:dyDescent="0.15">
      <c r="J4542" s="246">
        <f>IF(OR(B4542="",C4542="",E4542=""),"",B4542&amp;":"&amp;C4542&amp;":"&amp;E4542)</f>
      </c>
      <c r="K4542" s="247">
        <f>IF(A4542="","",A4542*D4542)</f>
      </c>
      <c r="L4542" s="246">
        <f>IF(A4542="","",IF(OR(A4542=1,A4542=0),H4542,0))</f>
      </c>
      <c r="M4542" s="246">
        <f>IF(A4542="","",IF(A4542=-1,H4542,0))</f>
      </c>
      <c r="N4542">
        <f>IF(J4542="","",IF(E4542="SGD",1,IF(E4542="USD",Settings!$B$22,IF(E4542="HKD",Settings!$B$23,1))))</f>
      </c>
      <c r="O4542">
        <f>IF(OR(B4542="",C4542="",E4542=""),0,(IF(A4542=-1,H4542,0)-IF(OR(A4542=1,A4542=0),H4542,0)+IF(A4542=2,H4542,0))*IF(E4542="SGD",1,IF(E4542="USD",Settings!$B$22,IF(E4542="HKD",Settings!$B$23,1))))</f>
        <v>0</v>
      </c>
      <c r="P4542">
        <f>IF(OR(B4542="",C4542="",E4542=""),0,IF(A4542=2,H4542*IF(E4542="SGD",1,IF(E4542="USD",Settings!$B$22,IF(E4542="HKD",Settings!$B$23,1))),0))</f>
        <v>0</v>
      </c>
      <c r="Q4542" s="312">
        <f>IF(OR(J4542="",G4542=""),"",G4542+ROW()/1000000)</f>
      </c>
      <c r="R4542" s="247">
        <f>IF(Q4542="","",SUMIFS(Txn[Signed Units],Txn[Key],J4542,Txn[Transaction Order],"&lt;="&amp;Q4542))</f>
      </c>
    </row>
    <row r="4543" spans="10:18" ht="15" customHeight="1" x14ac:dyDescent="0.15">
      <c r="J4543" s="246">
        <f>IF(OR(B4543="",C4543="",E4543=""),"",B4543&amp;":"&amp;C4543&amp;":"&amp;E4543)</f>
      </c>
      <c r="K4543" s="247">
        <f>IF(A4543="","",A4543*D4543)</f>
      </c>
      <c r="L4543" s="246">
        <f>IF(A4543="","",IF(OR(A4543=1,A4543=0),H4543,0))</f>
      </c>
      <c r="M4543" s="246">
        <f>IF(A4543="","",IF(A4543=-1,H4543,0))</f>
      </c>
      <c r="N4543">
        <f>IF(J4543="","",IF(E4543="SGD",1,IF(E4543="USD",Settings!$B$22,IF(E4543="HKD",Settings!$B$23,1))))</f>
      </c>
      <c r="O4543">
        <f>IF(OR(B4543="",C4543="",E4543=""),0,(IF(A4543=-1,H4543,0)-IF(OR(A4543=1,A4543=0),H4543,0)+IF(A4543=2,H4543,0))*IF(E4543="SGD",1,IF(E4543="USD",Settings!$B$22,IF(E4543="HKD",Settings!$B$23,1))))</f>
        <v>0</v>
      </c>
      <c r="P4543">
        <f>IF(OR(B4543="",C4543="",E4543=""),0,IF(A4543=2,H4543*IF(E4543="SGD",1,IF(E4543="USD",Settings!$B$22,IF(E4543="HKD",Settings!$B$23,1))),0))</f>
        <v>0</v>
      </c>
      <c r="Q4543" s="312">
        <f>IF(OR(J4543="",G4543=""),"",G4543+ROW()/1000000)</f>
      </c>
      <c r="R4543" s="247">
        <f>IF(Q4543="","",SUMIFS(Txn[Signed Units],Txn[Key],J4543,Txn[Transaction Order],"&lt;="&amp;Q4543))</f>
      </c>
    </row>
    <row r="4544" spans="10:18" ht="15" customHeight="1" x14ac:dyDescent="0.15">
      <c r="J4544" s="246">
        <f>IF(OR(B4544="",C4544="",E4544=""),"",B4544&amp;":"&amp;C4544&amp;":"&amp;E4544)</f>
      </c>
      <c r="K4544" s="247">
        <f>IF(A4544="","",A4544*D4544)</f>
      </c>
      <c r="L4544" s="246">
        <f>IF(A4544="","",IF(OR(A4544=1,A4544=0),H4544,0))</f>
      </c>
      <c r="M4544" s="246">
        <f>IF(A4544="","",IF(A4544=-1,H4544,0))</f>
      </c>
      <c r="N4544">
        <f>IF(J4544="","",IF(E4544="SGD",1,IF(E4544="USD",Settings!$B$22,IF(E4544="HKD",Settings!$B$23,1))))</f>
      </c>
      <c r="O4544">
        <f>IF(OR(B4544="",C4544="",E4544=""),0,(IF(A4544=-1,H4544,0)-IF(OR(A4544=1,A4544=0),H4544,0)+IF(A4544=2,H4544,0))*IF(E4544="SGD",1,IF(E4544="USD",Settings!$B$22,IF(E4544="HKD",Settings!$B$23,1))))</f>
        <v>0</v>
      </c>
      <c r="P4544">
        <f>IF(OR(B4544="",C4544="",E4544=""),0,IF(A4544=2,H4544*IF(E4544="SGD",1,IF(E4544="USD",Settings!$B$22,IF(E4544="HKD",Settings!$B$23,1))),0))</f>
        <v>0</v>
      </c>
      <c r="Q4544" s="312">
        <f>IF(OR(J4544="",G4544=""),"",G4544+ROW()/1000000)</f>
      </c>
      <c r="R4544" s="247">
        <f>IF(Q4544="","",SUMIFS(Txn[Signed Units],Txn[Key],J4544,Txn[Transaction Order],"&lt;="&amp;Q4544))</f>
      </c>
    </row>
    <row r="4545" spans="10:18" ht="15" customHeight="1" x14ac:dyDescent="0.15">
      <c r="J4545" s="246">
        <f>IF(OR(B4545="",C4545="",E4545=""),"",B4545&amp;":"&amp;C4545&amp;":"&amp;E4545)</f>
      </c>
      <c r="K4545" s="247">
        <f>IF(A4545="","",A4545*D4545)</f>
      </c>
      <c r="L4545" s="246">
        <f>IF(A4545="","",IF(OR(A4545=1,A4545=0),H4545,0))</f>
      </c>
      <c r="M4545" s="246">
        <f>IF(A4545="","",IF(A4545=-1,H4545,0))</f>
      </c>
      <c r="N4545">
        <f>IF(J4545="","",IF(E4545="SGD",1,IF(E4545="USD",Settings!$B$22,IF(E4545="HKD",Settings!$B$23,1))))</f>
      </c>
      <c r="O4545">
        <f>IF(OR(B4545="",C4545="",E4545=""),0,(IF(A4545=-1,H4545,0)-IF(OR(A4545=1,A4545=0),H4545,0)+IF(A4545=2,H4545,0))*IF(E4545="SGD",1,IF(E4545="USD",Settings!$B$22,IF(E4545="HKD",Settings!$B$23,1))))</f>
        <v>0</v>
      </c>
      <c r="P4545">
        <f>IF(OR(B4545="",C4545="",E4545=""),0,IF(A4545=2,H4545*IF(E4545="SGD",1,IF(E4545="USD",Settings!$B$22,IF(E4545="HKD",Settings!$B$23,1))),0))</f>
        <v>0</v>
      </c>
      <c r="Q4545" s="312">
        <f>IF(OR(J4545="",G4545=""),"",G4545+ROW()/1000000)</f>
      </c>
      <c r="R4545" s="247">
        <f>IF(Q4545="","",SUMIFS(Txn[Signed Units],Txn[Key],J4545,Txn[Transaction Order],"&lt;="&amp;Q4545))</f>
      </c>
    </row>
    <row r="4546" spans="10:18" ht="15" customHeight="1" x14ac:dyDescent="0.15">
      <c r="J4546" s="246">
        <f>IF(OR(B4546="",C4546="",E4546=""),"",B4546&amp;":"&amp;C4546&amp;":"&amp;E4546)</f>
      </c>
      <c r="K4546" s="247">
        <f>IF(A4546="","",A4546*D4546)</f>
      </c>
      <c r="L4546" s="246">
        <f>IF(A4546="","",IF(OR(A4546=1,A4546=0),H4546,0))</f>
      </c>
      <c r="M4546" s="246">
        <f>IF(A4546="","",IF(A4546=-1,H4546,0))</f>
      </c>
      <c r="N4546">
        <f>IF(J4546="","",IF(E4546="SGD",1,IF(E4546="USD",Settings!$B$22,IF(E4546="HKD",Settings!$B$23,1))))</f>
      </c>
      <c r="O4546">
        <f>IF(OR(B4546="",C4546="",E4546=""),0,(IF(A4546=-1,H4546,0)-IF(OR(A4546=1,A4546=0),H4546,0)+IF(A4546=2,H4546,0))*IF(E4546="SGD",1,IF(E4546="USD",Settings!$B$22,IF(E4546="HKD",Settings!$B$23,1))))</f>
        <v>0</v>
      </c>
      <c r="P4546">
        <f>IF(OR(B4546="",C4546="",E4546=""),0,IF(A4546=2,H4546*IF(E4546="SGD",1,IF(E4546="USD",Settings!$B$22,IF(E4546="HKD",Settings!$B$23,1))),0))</f>
        <v>0</v>
      </c>
      <c r="Q4546" s="312">
        <f>IF(OR(J4546="",G4546=""),"",G4546+ROW()/1000000)</f>
      </c>
      <c r="R4546" s="247">
        <f>IF(Q4546="","",SUMIFS(Txn[Signed Units],Txn[Key],J4546,Txn[Transaction Order],"&lt;="&amp;Q4546))</f>
      </c>
    </row>
    <row r="4547" spans="10:18" ht="15" customHeight="1" x14ac:dyDescent="0.15">
      <c r="J4547" s="246">
        <f>IF(OR(B4547="",C4547="",E4547=""),"",B4547&amp;":"&amp;C4547&amp;":"&amp;E4547)</f>
      </c>
      <c r="K4547" s="247">
        <f>IF(A4547="","",A4547*D4547)</f>
      </c>
      <c r="L4547" s="246">
        <f>IF(A4547="","",IF(OR(A4547=1,A4547=0),H4547,0))</f>
      </c>
      <c r="M4547" s="246">
        <f>IF(A4547="","",IF(A4547=-1,H4547,0))</f>
      </c>
      <c r="N4547">
        <f>IF(J4547="","",IF(E4547="SGD",1,IF(E4547="USD",Settings!$B$22,IF(E4547="HKD",Settings!$B$23,1))))</f>
      </c>
      <c r="O4547">
        <f>IF(OR(B4547="",C4547="",E4547=""),0,(IF(A4547=-1,H4547,0)-IF(OR(A4547=1,A4547=0),H4547,0)+IF(A4547=2,H4547,0))*IF(E4547="SGD",1,IF(E4547="USD",Settings!$B$22,IF(E4547="HKD",Settings!$B$23,1))))</f>
        <v>0</v>
      </c>
      <c r="P4547">
        <f>IF(OR(B4547="",C4547="",E4547=""),0,IF(A4547=2,H4547*IF(E4547="SGD",1,IF(E4547="USD",Settings!$B$22,IF(E4547="HKD",Settings!$B$23,1))),0))</f>
        <v>0</v>
      </c>
      <c r="Q4547" s="312">
        <f>IF(OR(J4547="",G4547=""),"",G4547+ROW()/1000000)</f>
      </c>
      <c r="R4547" s="247">
        <f>IF(Q4547="","",SUMIFS(Txn[Signed Units],Txn[Key],J4547,Txn[Transaction Order],"&lt;="&amp;Q4547))</f>
      </c>
    </row>
    <row r="4548" spans="10:18" ht="15" customHeight="1" x14ac:dyDescent="0.15">
      <c r="J4548" s="246">
        <f>IF(OR(B4548="",C4548="",E4548=""),"",B4548&amp;":"&amp;C4548&amp;":"&amp;E4548)</f>
      </c>
      <c r="K4548" s="247">
        <f>IF(A4548="","",A4548*D4548)</f>
      </c>
      <c r="L4548" s="246">
        <f>IF(A4548="","",IF(OR(A4548=1,A4548=0),H4548,0))</f>
      </c>
      <c r="M4548" s="246">
        <f>IF(A4548="","",IF(A4548=-1,H4548,0))</f>
      </c>
      <c r="N4548">
        <f>IF(J4548="","",IF(E4548="SGD",1,IF(E4548="USD",Settings!$B$22,IF(E4548="HKD",Settings!$B$23,1))))</f>
      </c>
      <c r="O4548">
        <f>IF(OR(B4548="",C4548="",E4548=""),0,(IF(A4548=-1,H4548,0)-IF(OR(A4548=1,A4548=0),H4548,0)+IF(A4548=2,H4548,0))*IF(E4548="SGD",1,IF(E4548="USD",Settings!$B$22,IF(E4548="HKD",Settings!$B$23,1))))</f>
        <v>0</v>
      </c>
      <c r="P4548">
        <f>IF(OR(B4548="",C4548="",E4548=""),0,IF(A4548=2,H4548*IF(E4548="SGD",1,IF(E4548="USD",Settings!$B$22,IF(E4548="HKD",Settings!$B$23,1))),0))</f>
        <v>0</v>
      </c>
      <c r="Q4548" s="312">
        <f>IF(OR(J4548="",G4548=""),"",G4548+ROW()/1000000)</f>
      </c>
      <c r="R4548" s="247">
        <f>IF(Q4548="","",SUMIFS(Txn[Signed Units],Txn[Key],J4548,Txn[Transaction Order],"&lt;="&amp;Q4548))</f>
      </c>
    </row>
    <row r="4549" spans="10:18" ht="15" customHeight="1" x14ac:dyDescent="0.15">
      <c r="J4549" s="246">
        <f>IF(OR(B4549="",C4549="",E4549=""),"",B4549&amp;":"&amp;C4549&amp;":"&amp;E4549)</f>
      </c>
      <c r="K4549" s="247">
        <f>IF(A4549="","",A4549*D4549)</f>
      </c>
      <c r="L4549" s="246">
        <f>IF(A4549="","",IF(OR(A4549=1,A4549=0),H4549,0))</f>
      </c>
      <c r="M4549" s="246">
        <f>IF(A4549="","",IF(A4549=-1,H4549,0))</f>
      </c>
      <c r="N4549">
        <f>IF(J4549="","",IF(E4549="SGD",1,IF(E4549="USD",Settings!$B$22,IF(E4549="HKD",Settings!$B$23,1))))</f>
      </c>
      <c r="O4549">
        <f>IF(OR(B4549="",C4549="",E4549=""),0,(IF(A4549=-1,H4549,0)-IF(OR(A4549=1,A4549=0),H4549,0)+IF(A4549=2,H4549,0))*IF(E4549="SGD",1,IF(E4549="USD",Settings!$B$22,IF(E4549="HKD",Settings!$B$23,1))))</f>
        <v>0</v>
      </c>
      <c r="P4549">
        <f>IF(OR(B4549="",C4549="",E4549=""),0,IF(A4549=2,H4549*IF(E4549="SGD",1,IF(E4549="USD",Settings!$B$22,IF(E4549="HKD",Settings!$B$23,1))),0))</f>
        <v>0</v>
      </c>
      <c r="Q4549" s="312">
        <f>IF(OR(J4549="",G4549=""),"",G4549+ROW()/1000000)</f>
      </c>
      <c r="R4549" s="247">
        <f>IF(Q4549="","",SUMIFS(Txn[Signed Units],Txn[Key],J4549,Txn[Transaction Order],"&lt;="&amp;Q4549))</f>
      </c>
    </row>
    <row r="4550" spans="10:18" ht="15" customHeight="1" x14ac:dyDescent="0.15">
      <c r="J4550" s="246">
        <f>IF(OR(B4550="",C4550="",E4550=""),"",B4550&amp;":"&amp;C4550&amp;":"&amp;E4550)</f>
      </c>
      <c r="K4550" s="247">
        <f>IF(A4550="","",A4550*D4550)</f>
      </c>
      <c r="L4550" s="246">
        <f>IF(A4550="","",IF(OR(A4550=1,A4550=0),H4550,0))</f>
      </c>
      <c r="M4550" s="246">
        <f>IF(A4550="","",IF(A4550=-1,H4550,0))</f>
      </c>
      <c r="N4550">
        <f>IF(J4550="","",IF(E4550="SGD",1,IF(E4550="USD",Settings!$B$22,IF(E4550="HKD",Settings!$B$23,1))))</f>
      </c>
      <c r="O4550">
        <f>IF(OR(B4550="",C4550="",E4550=""),0,(IF(A4550=-1,H4550,0)-IF(OR(A4550=1,A4550=0),H4550,0)+IF(A4550=2,H4550,0))*IF(E4550="SGD",1,IF(E4550="USD",Settings!$B$22,IF(E4550="HKD",Settings!$B$23,1))))</f>
        <v>0</v>
      </c>
      <c r="P4550">
        <f>IF(OR(B4550="",C4550="",E4550=""),0,IF(A4550=2,H4550*IF(E4550="SGD",1,IF(E4550="USD",Settings!$B$22,IF(E4550="HKD",Settings!$B$23,1))),0))</f>
        <v>0</v>
      </c>
      <c r="Q4550" s="312">
        <f>IF(OR(J4550="",G4550=""),"",G4550+ROW()/1000000)</f>
      </c>
      <c r="R4550" s="247">
        <f>IF(Q4550="","",SUMIFS(Txn[Signed Units],Txn[Key],J4550,Txn[Transaction Order],"&lt;="&amp;Q4550))</f>
      </c>
    </row>
    <row r="4551" spans="10:18" ht="15" customHeight="1" x14ac:dyDescent="0.15">
      <c r="J4551" s="246">
        <f>IF(OR(B4551="",C4551="",E4551=""),"",B4551&amp;":"&amp;C4551&amp;":"&amp;E4551)</f>
      </c>
      <c r="K4551" s="247">
        <f>IF(A4551="","",A4551*D4551)</f>
      </c>
      <c r="L4551" s="246">
        <f>IF(A4551="","",IF(OR(A4551=1,A4551=0),H4551,0))</f>
      </c>
      <c r="M4551" s="246">
        <f>IF(A4551="","",IF(A4551=-1,H4551,0))</f>
      </c>
      <c r="N4551">
        <f>IF(J4551="","",IF(E4551="SGD",1,IF(E4551="USD",Settings!$B$22,IF(E4551="HKD",Settings!$B$23,1))))</f>
      </c>
      <c r="O4551">
        <f>IF(OR(B4551="",C4551="",E4551=""),0,(IF(A4551=-1,H4551,0)-IF(OR(A4551=1,A4551=0),H4551,0)+IF(A4551=2,H4551,0))*IF(E4551="SGD",1,IF(E4551="USD",Settings!$B$22,IF(E4551="HKD",Settings!$B$23,1))))</f>
        <v>0</v>
      </c>
      <c r="P4551">
        <f>IF(OR(B4551="",C4551="",E4551=""),0,IF(A4551=2,H4551*IF(E4551="SGD",1,IF(E4551="USD",Settings!$B$22,IF(E4551="HKD",Settings!$B$23,1))),0))</f>
        <v>0</v>
      </c>
      <c r="Q4551" s="312">
        <f>IF(OR(J4551="",G4551=""),"",G4551+ROW()/1000000)</f>
      </c>
      <c r="R4551" s="247">
        <f>IF(Q4551="","",SUMIFS(Txn[Signed Units],Txn[Key],J4551,Txn[Transaction Order],"&lt;="&amp;Q4551))</f>
      </c>
    </row>
    <row r="4552" spans="10:18" ht="15" customHeight="1" x14ac:dyDescent="0.15">
      <c r="J4552" s="246">
        <f>IF(OR(B4552="",C4552="",E4552=""),"",B4552&amp;":"&amp;C4552&amp;":"&amp;E4552)</f>
      </c>
      <c r="K4552" s="247">
        <f>IF(A4552="","",A4552*D4552)</f>
      </c>
      <c r="L4552" s="246">
        <f>IF(A4552="","",IF(OR(A4552=1,A4552=0),H4552,0))</f>
      </c>
      <c r="M4552" s="246">
        <f>IF(A4552="","",IF(A4552=-1,H4552,0))</f>
      </c>
      <c r="N4552">
        <f>IF(J4552="","",IF(E4552="SGD",1,IF(E4552="USD",Settings!$B$22,IF(E4552="HKD",Settings!$B$23,1))))</f>
      </c>
      <c r="O4552">
        <f>IF(OR(B4552="",C4552="",E4552=""),0,(IF(A4552=-1,H4552,0)-IF(OR(A4552=1,A4552=0),H4552,0)+IF(A4552=2,H4552,0))*IF(E4552="SGD",1,IF(E4552="USD",Settings!$B$22,IF(E4552="HKD",Settings!$B$23,1))))</f>
        <v>0</v>
      </c>
      <c r="P4552">
        <f>IF(OR(B4552="",C4552="",E4552=""),0,IF(A4552=2,H4552*IF(E4552="SGD",1,IF(E4552="USD",Settings!$B$22,IF(E4552="HKD",Settings!$B$23,1))),0))</f>
        <v>0</v>
      </c>
      <c r="Q4552" s="312">
        <f>IF(OR(J4552="",G4552=""),"",G4552+ROW()/1000000)</f>
      </c>
      <c r="R4552" s="247">
        <f>IF(Q4552="","",SUMIFS(Txn[Signed Units],Txn[Key],J4552,Txn[Transaction Order],"&lt;="&amp;Q4552))</f>
      </c>
    </row>
    <row r="4553" spans="10:18" ht="15" customHeight="1" x14ac:dyDescent="0.15">
      <c r="J4553" s="246">
        <f>IF(OR(B4553="",C4553="",E4553=""),"",B4553&amp;":"&amp;C4553&amp;":"&amp;E4553)</f>
      </c>
      <c r="K4553" s="247">
        <f>IF(A4553="","",A4553*D4553)</f>
      </c>
      <c r="L4553" s="246">
        <f>IF(A4553="","",IF(OR(A4553=1,A4553=0),H4553,0))</f>
      </c>
      <c r="M4553" s="246">
        <f>IF(A4553="","",IF(A4553=-1,H4553,0))</f>
      </c>
      <c r="N4553">
        <f>IF(J4553="","",IF(E4553="SGD",1,IF(E4553="USD",Settings!$B$22,IF(E4553="HKD",Settings!$B$23,1))))</f>
      </c>
      <c r="O4553">
        <f>IF(OR(B4553="",C4553="",E4553=""),0,(IF(A4553=-1,H4553,0)-IF(OR(A4553=1,A4553=0),H4553,0)+IF(A4553=2,H4553,0))*IF(E4553="SGD",1,IF(E4553="USD",Settings!$B$22,IF(E4553="HKD",Settings!$B$23,1))))</f>
        <v>0</v>
      </c>
      <c r="P4553">
        <f>IF(OR(B4553="",C4553="",E4553=""),0,IF(A4553=2,H4553*IF(E4553="SGD",1,IF(E4553="USD",Settings!$B$22,IF(E4553="HKD",Settings!$B$23,1))),0))</f>
        <v>0</v>
      </c>
      <c r="Q4553" s="312">
        <f>IF(OR(J4553="",G4553=""),"",G4553+ROW()/1000000)</f>
      </c>
      <c r="R4553" s="247">
        <f>IF(Q4553="","",SUMIFS(Txn[Signed Units],Txn[Key],J4553,Txn[Transaction Order],"&lt;="&amp;Q4553))</f>
      </c>
    </row>
    <row r="4554" spans="10:18" ht="15" customHeight="1" x14ac:dyDescent="0.15">
      <c r="J4554" s="246">
        <f>IF(OR(B4554="",C4554="",E4554=""),"",B4554&amp;":"&amp;C4554&amp;":"&amp;E4554)</f>
      </c>
      <c r="K4554" s="247">
        <f>IF(A4554="","",A4554*D4554)</f>
      </c>
      <c r="L4554" s="246">
        <f>IF(A4554="","",IF(OR(A4554=1,A4554=0),H4554,0))</f>
      </c>
      <c r="M4554" s="246">
        <f>IF(A4554="","",IF(A4554=-1,H4554,0))</f>
      </c>
      <c r="N4554">
        <f>IF(J4554="","",IF(E4554="SGD",1,IF(E4554="USD",Settings!$B$22,IF(E4554="HKD",Settings!$B$23,1))))</f>
      </c>
      <c r="O4554">
        <f>IF(OR(B4554="",C4554="",E4554=""),0,(IF(A4554=-1,H4554,0)-IF(OR(A4554=1,A4554=0),H4554,0)+IF(A4554=2,H4554,0))*IF(E4554="SGD",1,IF(E4554="USD",Settings!$B$22,IF(E4554="HKD",Settings!$B$23,1))))</f>
        <v>0</v>
      </c>
      <c r="P4554">
        <f>IF(OR(B4554="",C4554="",E4554=""),0,IF(A4554=2,H4554*IF(E4554="SGD",1,IF(E4554="USD",Settings!$B$22,IF(E4554="HKD",Settings!$B$23,1))),0))</f>
        <v>0</v>
      </c>
      <c r="Q4554" s="312">
        <f>IF(OR(J4554="",G4554=""),"",G4554+ROW()/1000000)</f>
      </c>
      <c r="R4554" s="247">
        <f>IF(Q4554="","",SUMIFS(Txn[Signed Units],Txn[Key],J4554,Txn[Transaction Order],"&lt;="&amp;Q4554))</f>
      </c>
    </row>
    <row r="4555" spans="10:18" ht="15" customHeight="1" x14ac:dyDescent="0.15">
      <c r="J4555" s="246">
        <f>IF(OR(B4555="",C4555="",E4555=""),"",B4555&amp;":"&amp;C4555&amp;":"&amp;E4555)</f>
      </c>
      <c r="K4555" s="247">
        <f>IF(A4555="","",A4555*D4555)</f>
      </c>
      <c r="L4555" s="246">
        <f>IF(A4555="","",IF(OR(A4555=1,A4555=0),H4555,0))</f>
      </c>
      <c r="M4555" s="246">
        <f>IF(A4555="","",IF(A4555=-1,H4555,0))</f>
      </c>
      <c r="N4555">
        <f>IF(J4555="","",IF(E4555="SGD",1,IF(E4555="USD",Settings!$B$22,IF(E4555="HKD",Settings!$B$23,1))))</f>
      </c>
      <c r="O4555">
        <f>IF(OR(B4555="",C4555="",E4555=""),0,(IF(A4555=-1,H4555,0)-IF(OR(A4555=1,A4555=0),H4555,0)+IF(A4555=2,H4555,0))*IF(E4555="SGD",1,IF(E4555="USD",Settings!$B$22,IF(E4555="HKD",Settings!$B$23,1))))</f>
        <v>0</v>
      </c>
      <c r="P4555">
        <f>IF(OR(B4555="",C4555="",E4555=""),0,IF(A4555=2,H4555*IF(E4555="SGD",1,IF(E4555="USD",Settings!$B$22,IF(E4555="HKD",Settings!$B$23,1))),0))</f>
        <v>0</v>
      </c>
      <c r="Q4555" s="312">
        <f>IF(OR(J4555="",G4555=""),"",G4555+ROW()/1000000)</f>
      </c>
      <c r="R4555" s="247">
        <f>IF(Q4555="","",SUMIFS(Txn[Signed Units],Txn[Key],J4555,Txn[Transaction Order],"&lt;="&amp;Q4555))</f>
      </c>
    </row>
    <row r="4556" spans="10:18" ht="15" customHeight="1" x14ac:dyDescent="0.15">
      <c r="J4556" s="246">
        <f>IF(OR(B4556="",C4556="",E4556=""),"",B4556&amp;":"&amp;C4556&amp;":"&amp;E4556)</f>
      </c>
      <c r="K4556" s="247">
        <f>IF(A4556="","",A4556*D4556)</f>
      </c>
      <c r="L4556" s="246">
        <f>IF(A4556="","",IF(OR(A4556=1,A4556=0),H4556,0))</f>
      </c>
      <c r="M4556" s="246">
        <f>IF(A4556="","",IF(A4556=-1,H4556,0))</f>
      </c>
      <c r="N4556">
        <f>IF(J4556="","",IF(E4556="SGD",1,IF(E4556="USD",Settings!$B$22,IF(E4556="HKD",Settings!$B$23,1))))</f>
      </c>
      <c r="O4556">
        <f>IF(OR(B4556="",C4556="",E4556=""),0,(IF(A4556=-1,H4556,0)-IF(OR(A4556=1,A4556=0),H4556,0)+IF(A4556=2,H4556,0))*IF(E4556="SGD",1,IF(E4556="USD",Settings!$B$22,IF(E4556="HKD",Settings!$B$23,1))))</f>
        <v>0</v>
      </c>
      <c r="P4556">
        <f>IF(OR(B4556="",C4556="",E4556=""),0,IF(A4556=2,H4556*IF(E4556="SGD",1,IF(E4556="USD",Settings!$B$22,IF(E4556="HKD",Settings!$B$23,1))),0))</f>
        <v>0</v>
      </c>
      <c r="Q4556" s="312">
        <f>IF(OR(J4556="",G4556=""),"",G4556+ROW()/1000000)</f>
      </c>
      <c r="R4556" s="247">
        <f>IF(Q4556="","",SUMIFS(Txn[Signed Units],Txn[Key],J4556,Txn[Transaction Order],"&lt;="&amp;Q4556))</f>
      </c>
    </row>
    <row r="4557" spans="10:18" ht="15" customHeight="1" x14ac:dyDescent="0.15">
      <c r="J4557" s="246">
        <f>IF(OR(B4557="",C4557="",E4557=""),"",B4557&amp;":"&amp;C4557&amp;":"&amp;E4557)</f>
      </c>
      <c r="K4557" s="247">
        <f>IF(A4557="","",A4557*D4557)</f>
      </c>
      <c r="L4557" s="246">
        <f>IF(A4557="","",IF(OR(A4557=1,A4557=0),H4557,0))</f>
      </c>
      <c r="M4557" s="246">
        <f>IF(A4557="","",IF(A4557=-1,H4557,0))</f>
      </c>
      <c r="N4557">
        <f>IF(J4557="","",IF(E4557="SGD",1,IF(E4557="USD",Settings!$B$22,IF(E4557="HKD",Settings!$B$23,1))))</f>
      </c>
      <c r="O4557">
        <f>IF(OR(B4557="",C4557="",E4557=""),0,(IF(A4557=-1,H4557,0)-IF(OR(A4557=1,A4557=0),H4557,0)+IF(A4557=2,H4557,0))*IF(E4557="SGD",1,IF(E4557="USD",Settings!$B$22,IF(E4557="HKD",Settings!$B$23,1))))</f>
        <v>0</v>
      </c>
      <c r="P4557">
        <f>IF(OR(B4557="",C4557="",E4557=""),0,IF(A4557=2,H4557*IF(E4557="SGD",1,IF(E4557="USD",Settings!$B$22,IF(E4557="HKD",Settings!$B$23,1))),0))</f>
        <v>0</v>
      </c>
      <c r="Q4557" s="312">
        <f>IF(OR(J4557="",G4557=""),"",G4557+ROW()/1000000)</f>
      </c>
      <c r="R4557" s="247">
        <f>IF(Q4557="","",SUMIFS(Txn[Signed Units],Txn[Key],J4557,Txn[Transaction Order],"&lt;="&amp;Q4557))</f>
      </c>
    </row>
    <row r="4558" spans="10:18" ht="15" customHeight="1" x14ac:dyDescent="0.15">
      <c r="J4558" s="246">
        <f>IF(OR(B4558="",C4558="",E4558=""),"",B4558&amp;":"&amp;C4558&amp;":"&amp;E4558)</f>
      </c>
      <c r="K4558" s="247">
        <f>IF(A4558="","",A4558*D4558)</f>
      </c>
      <c r="L4558" s="246">
        <f>IF(A4558="","",IF(OR(A4558=1,A4558=0),H4558,0))</f>
      </c>
      <c r="M4558" s="246">
        <f>IF(A4558="","",IF(A4558=-1,H4558,0))</f>
      </c>
      <c r="N4558">
        <f>IF(J4558="","",IF(E4558="SGD",1,IF(E4558="USD",Settings!$B$22,IF(E4558="HKD",Settings!$B$23,1))))</f>
      </c>
      <c r="O4558">
        <f>IF(OR(B4558="",C4558="",E4558=""),0,(IF(A4558=-1,H4558,0)-IF(OR(A4558=1,A4558=0),H4558,0)+IF(A4558=2,H4558,0))*IF(E4558="SGD",1,IF(E4558="USD",Settings!$B$22,IF(E4558="HKD",Settings!$B$23,1))))</f>
        <v>0</v>
      </c>
      <c r="P4558">
        <f>IF(OR(B4558="",C4558="",E4558=""),0,IF(A4558=2,H4558*IF(E4558="SGD",1,IF(E4558="USD",Settings!$B$22,IF(E4558="HKD",Settings!$B$23,1))),0))</f>
        <v>0</v>
      </c>
      <c r="Q4558" s="312">
        <f>IF(OR(J4558="",G4558=""),"",G4558+ROW()/1000000)</f>
      </c>
      <c r="R4558" s="247">
        <f>IF(Q4558="","",SUMIFS(Txn[Signed Units],Txn[Key],J4558,Txn[Transaction Order],"&lt;="&amp;Q4558))</f>
      </c>
    </row>
    <row r="4559" spans="10:18" ht="15" customHeight="1" x14ac:dyDescent="0.15">
      <c r="J4559" s="246">
        <f>IF(OR(B4559="",C4559="",E4559=""),"",B4559&amp;":"&amp;C4559&amp;":"&amp;E4559)</f>
      </c>
      <c r="K4559" s="247">
        <f>IF(A4559="","",A4559*D4559)</f>
      </c>
      <c r="L4559" s="246">
        <f>IF(A4559="","",IF(OR(A4559=1,A4559=0),H4559,0))</f>
      </c>
      <c r="M4559" s="246">
        <f>IF(A4559="","",IF(A4559=-1,H4559,0))</f>
      </c>
      <c r="N4559">
        <f>IF(J4559="","",IF(E4559="SGD",1,IF(E4559="USD",Settings!$B$22,IF(E4559="HKD",Settings!$B$23,1))))</f>
      </c>
      <c r="O4559">
        <f>IF(OR(B4559="",C4559="",E4559=""),0,(IF(A4559=-1,H4559,0)-IF(OR(A4559=1,A4559=0),H4559,0)+IF(A4559=2,H4559,0))*IF(E4559="SGD",1,IF(E4559="USD",Settings!$B$22,IF(E4559="HKD",Settings!$B$23,1))))</f>
        <v>0</v>
      </c>
      <c r="P4559">
        <f>IF(OR(B4559="",C4559="",E4559=""),0,IF(A4559=2,H4559*IF(E4559="SGD",1,IF(E4559="USD",Settings!$B$22,IF(E4559="HKD",Settings!$B$23,1))),0))</f>
        <v>0</v>
      </c>
      <c r="Q4559" s="312">
        <f>IF(OR(J4559="",G4559=""),"",G4559+ROW()/1000000)</f>
      </c>
      <c r="R4559" s="247">
        <f>IF(Q4559="","",SUMIFS(Txn[Signed Units],Txn[Key],J4559,Txn[Transaction Order],"&lt;="&amp;Q4559))</f>
      </c>
    </row>
    <row r="4560" spans="10:18" ht="15" customHeight="1" x14ac:dyDescent="0.15">
      <c r="J4560" s="246">
        <f>IF(OR(B4560="",C4560="",E4560=""),"",B4560&amp;":"&amp;C4560&amp;":"&amp;E4560)</f>
      </c>
      <c r="K4560" s="247">
        <f>IF(A4560="","",A4560*D4560)</f>
      </c>
      <c r="L4560" s="246">
        <f>IF(A4560="","",IF(OR(A4560=1,A4560=0),H4560,0))</f>
      </c>
      <c r="M4560" s="246">
        <f>IF(A4560="","",IF(A4560=-1,H4560,0))</f>
      </c>
      <c r="N4560">
        <f>IF(J4560="","",IF(E4560="SGD",1,IF(E4560="USD",Settings!$B$22,IF(E4560="HKD",Settings!$B$23,1))))</f>
      </c>
      <c r="O4560">
        <f>IF(OR(B4560="",C4560="",E4560=""),0,(IF(A4560=-1,H4560,0)-IF(OR(A4560=1,A4560=0),H4560,0)+IF(A4560=2,H4560,0))*IF(E4560="SGD",1,IF(E4560="USD",Settings!$B$22,IF(E4560="HKD",Settings!$B$23,1))))</f>
        <v>0</v>
      </c>
      <c r="P4560">
        <f>IF(OR(B4560="",C4560="",E4560=""),0,IF(A4560=2,H4560*IF(E4560="SGD",1,IF(E4560="USD",Settings!$B$22,IF(E4560="HKD",Settings!$B$23,1))),0))</f>
        <v>0</v>
      </c>
      <c r="Q4560" s="312">
        <f>IF(OR(J4560="",G4560=""),"",G4560+ROW()/1000000)</f>
      </c>
      <c r="R4560" s="247">
        <f>IF(Q4560="","",SUMIFS(Txn[Signed Units],Txn[Key],J4560,Txn[Transaction Order],"&lt;="&amp;Q4560))</f>
      </c>
    </row>
    <row r="4561" spans="10:18" ht="15" customHeight="1" x14ac:dyDescent="0.15">
      <c r="J4561" s="246">
        <f>IF(OR(B4561="",C4561="",E4561=""),"",B4561&amp;":"&amp;C4561&amp;":"&amp;E4561)</f>
      </c>
      <c r="K4561" s="247">
        <f>IF(A4561="","",A4561*D4561)</f>
      </c>
      <c r="L4561" s="246">
        <f>IF(A4561="","",IF(OR(A4561=1,A4561=0),H4561,0))</f>
      </c>
      <c r="M4561" s="246">
        <f>IF(A4561="","",IF(A4561=-1,H4561,0))</f>
      </c>
      <c r="N4561">
        <f>IF(J4561="","",IF(E4561="SGD",1,IF(E4561="USD",Settings!$B$22,IF(E4561="HKD",Settings!$B$23,1))))</f>
      </c>
      <c r="O4561">
        <f>IF(OR(B4561="",C4561="",E4561=""),0,(IF(A4561=-1,H4561,0)-IF(OR(A4561=1,A4561=0),H4561,0)+IF(A4561=2,H4561,0))*IF(E4561="SGD",1,IF(E4561="USD",Settings!$B$22,IF(E4561="HKD",Settings!$B$23,1))))</f>
        <v>0</v>
      </c>
      <c r="P4561">
        <f>IF(OR(B4561="",C4561="",E4561=""),0,IF(A4561=2,H4561*IF(E4561="SGD",1,IF(E4561="USD",Settings!$B$22,IF(E4561="HKD",Settings!$B$23,1))),0))</f>
        <v>0</v>
      </c>
      <c r="Q4561" s="312">
        <f>IF(OR(J4561="",G4561=""),"",G4561+ROW()/1000000)</f>
      </c>
      <c r="R4561" s="247">
        <f>IF(Q4561="","",SUMIFS(Txn[Signed Units],Txn[Key],J4561,Txn[Transaction Order],"&lt;="&amp;Q4561))</f>
      </c>
    </row>
    <row r="4562" spans="10:18" ht="15" customHeight="1" x14ac:dyDescent="0.15">
      <c r="J4562" s="246">
        <f>IF(OR(B4562="",C4562="",E4562=""),"",B4562&amp;":"&amp;C4562&amp;":"&amp;E4562)</f>
      </c>
      <c r="K4562" s="247">
        <f>IF(A4562="","",A4562*D4562)</f>
      </c>
      <c r="L4562" s="246">
        <f>IF(A4562="","",IF(OR(A4562=1,A4562=0),H4562,0))</f>
      </c>
      <c r="M4562" s="246">
        <f>IF(A4562="","",IF(A4562=-1,H4562,0))</f>
      </c>
      <c r="N4562">
        <f>IF(J4562="","",IF(E4562="SGD",1,IF(E4562="USD",Settings!$B$22,IF(E4562="HKD",Settings!$B$23,1))))</f>
      </c>
      <c r="O4562">
        <f>IF(OR(B4562="",C4562="",E4562=""),0,(IF(A4562=-1,H4562,0)-IF(OR(A4562=1,A4562=0),H4562,0)+IF(A4562=2,H4562,0))*IF(E4562="SGD",1,IF(E4562="USD",Settings!$B$22,IF(E4562="HKD",Settings!$B$23,1))))</f>
        <v>0</v>
      </c>
      <c r="P4562">
        <f>IF(OR(B4562="",C4562="",E4562=""),0,IF(A4562=2,H4562*IF(E4562="SGD",1,IF(E4562="USD",Settings!$B$22,IF(E4562="HKD",Settings!$B$23,1))),0))</f>
        <v>0</v>
      </c>
      <c r="Q4562" s="312">
        <f>IF(OR(J4562="",G4562=""),"",G4562+ROW()/1000000)</f>
      </c>
      <c r="R4562" s="247">
        <f>IF(Q4562="","",SUMIFS(Txn[Signed Units],Txn[Key],J4562,Txn[Transaction Order],"&lt;="&amp;Q4562))</f>
      </c>
    </row>
    <row r="4563" spans="10:18" ht="15" customHeight="1" x14ac:dyDescent="0.15">
      <c r="J4563" s="246">
        <f>IF(OR(B4563="",C4563="",E4563=""),"",B4563&amp;":"&amp;C4563&amp;":"&amp;E4563)</f>
      </c>
      <c r="K4563" s="247">
        <f>IF(A4563="","",A4563*D4563)</f>
      </c>
      <c r="L4563" s="246">
        <f>IF(A4563="","",IF(OR(A4563=1,A4563=0),H4563,0))</f>
      </c>
      <c r="M4563" s="246">
        <f>IF(A4563="","",IF(A4563=-1,H4563,0))</f>
      </c>
      <c r="N4563">
        <f>IF(J4563="","",IF(E4563="SGD",1,IF(E4563="USD",Settings!$B$22,IF(E4563="HKD",Settings!$B$23,1))))</f>
      </c>
      <c r="O4563">
        <f>IF(OR(B4563="",C4563="",E4563=""),0,(IF(A4563=-1,H4563,0)-IF(OR(A4563=1,A4563=0),H4563,0)+IF(A4563=2,H4563,0))*IF(E4563="SGD",1,IF(E4563="USD",Settings!$B$22,IF(E4563="HKD",Settings!$B$23,1))))</f>
        <v>0</v>
      </c>
      <c r="P4563">
        <f>IF(OR(B4563="",C4563="",E4563=""),0,IF(A4563=2,H4563*IF(E4563="SGD",1,IF(E4563="USD",Settings!$B$22,IF(E4563="HKD",Settings!$B$23,1))),0))</f>
        <v>0</v>
      </c>
      <c r="Q4563" s="312">
        <f>IF(OR(J4563="",G4563=""),"",G4563+ROW()/1000000)</f>
      </c>
      <c r="R4563" s="247">
        <f>IF(Q4563="","",SUMIFS(Txn[Signed Units],Txn[Key],J4563,Txn[Transaction Order],"&lt;="&amp;Q4563))</f>
      </c>
    </row>
    <row r="4564" spans="10:18" ht="15" customHeight="1" x14ac:dyDescent="0.15">
      <c r="J4564" s="246">
        <f>IF(OR(B4564="",C4564="",E4564=""),"",B4564&amp;":"&amp;C4564&amp;":"&amp;E4564)</f>
      </c>
      <c r="K4564" s="247">
        <f>IF(A4564="","",A4564*D4564)</f>
      </c>
      <c r="L4564" s="246">
        <f>IF(A4564="","",IF(OR(A4564=1,A4564=0),H4564,0))</f>
      </c>
      <c r="M4564" s="246">
        <f>IF(A4564="","",IF(A4564=-1,H4564,0))</f>
      </c>
      <c r="N4564">
        <f>IF(J4564="","",IF(E4564="SGD",1,IF(E4564="USD",Settings!$B$22,IF(E4564="HKD",Settings!$B$23,1))))</f>
      </c>
      <c r="O4564">
        <f>IF(OR(B4564="",C4564="",E4564=""),0,(IF(A4564=-1,H4564,0)-IF(OR(A4564=1,A4564=0),H4564,0)+IF(A4564=2,H4564,0))*IF(E4564="SGD",1,IF(E4564="USD",Settings!$B$22,IF(E4564="HKD",Settings!$B$23,1))))</f>
        <v>0</v>
      </c>
      <c r="P4564">
        <f>IF(OR(B4564="",C4564="",E4564=""),0,IF(A4564=2,H4564*IF(E4564="SGD",1,IF(E4564="USD",Settings!$B$22,IF(E4564="HKD",Settings!$B$23,1))),0))</f>
        <v>0</v>
      </c>
      <c r="Q4564" s="312">
        <f>IF(OR(J4564="",G4564=""),"",G4564+ROW()/1000000)</f>
      </c>
      <c r="R4564" s="247">
        <f>IF(Q4564="","",SUMIFS(Txn[Signed Units],Txn[Key],J4564,Txn[Transaction Order],"&lt;="&amp;Q4564))</f>
      </c>
    </row>
    <row r="4565" spans="10:18" ht="15" customHeight="1" x14ac:dyDescent="0.15">
      <c r="J4565" s="246">
        <f>IF(OR(B4565="",C4565="",E4565=""),"",B4565&amp;":"&amp;C4565&amp;":"&amp;E4565)</f>
      </c>
      <c r="K4565" s="247">
        <f>IF(A4565="","",A4565*D4565)</f>
      </c>
      <c r="L4565" s="246">
        <f>IF(A4565="","",IF(OR(A4565=1,A4565=0),H4565,0))</f>
      </c>
      <c r="M4565" s="246">
        <f>IF(A4565="","",IF(A4565=-1,H4565,0))</f>
      </c>
      <c r="N4565">
        <f>IF(J4565="","",IF(E4565="SGD",1,IF(E4565="USD",Settings!$B$22,IF(E4565="HKD",Settings!$B$23,1))))</f>
      </c>
      <c r="O4565">
        <f>IF(OR(B4565="",C4565="",E4565=""),0,(IF(A4565=-1,H4565,0)-IF(OR(A4565=1,A4565=0),H4565,0)+IF(A4565=2,H4565,0))*IF(E4565="SGD",1,IF(E4565="USD",Settings!$B$22,IF(E4565="HKD",Settings!$B$23,1))))</f>
        <v>0</v>
      </c>
      <c r="P4565">
        <f>IF(OR(B4565="",C4565="",E4565=""),0,IF(A4565=2,H4565*IF(E4565="SGD",1,IF(E4565="USD",Settings!$B$22,IF(E4565="HKD",Settings!$B$23,1))),0))</f>
        <v>0</v>
      </c>
      <c r="Q4565" s="312">
        <f>IF(OR(J4565="",G4565=""),"",G4565+ROW()/1000000)</f>
      </c>
      <c r="R4565" s="247">
        <f>IF(Q4565="","",SUMIFS(Txn[Signed Units],Txn[Key],J4565,Txn[Transaction Order],"&lt;="&amp;Q4565))</f>
      </c>
    </row>
    <row r="4566" spans="10:18" ht="15" customHeight="1" x14ac:dyDescent="0.15">
      <c r="J4566" s="246">
        <f>IF(OR(B4566="",C4566="",E4566=""),"",B4566&amp;":"&amp;C4566&amp;":"&amp;E4566)</f>
      </c>
      <c r="K4566" s="247">
        <f>IF(A4566="","",A4566*D4566)</f>
      </c>
      <c r="L4566" s="246">
        <f>IF(A4566="","",IF(OR(A4566=1,A4566=0),H4566,0))</f>
      </c>
      <c r="M4566" s="246">
        <f>IF(A4566="","",IF(A4566=-1,H4566,0))</f>
      </c>
      <c r="N4566">
        <f>IF(J4566="","",IF(E4566="SGD",1,IF(E4566="USD",Settings!$B$22,IF(E4566="HKD",Settings!$B$23,1))))</f>
      </c>
      <c r="O4566">
        <f>IF(OR(B4566="",C4566="",E4566=""),0,(IF(A4566=-1,H4566,0)-IF(OR(A4566=1,A4566=0),H4566,0)+IF(A4566=2,H4566,0))*IF(E4566="SGD",1,IF(E4566="USD",Settings!$B$22,IF(E4566="HKD",Settings!$B$23,1))))</f>
        <v>0</v>
      </c>
      <c r="P4566">
        <f>IF(OR(B4566="",C4566="",E4566=""),0,IF(A4566=2,H4566*IF(E4566="SGD",1,IF(E4566="USD",Settings!$B$22,IF(E4566="HKD",Settings!$B$23,1))),0))</f>
        <v>0</v>
      </c>
      <c r="Q4566" s="312">
        <f>IF(OR(J4566="",G4566=""),"",G4566+ROW()/1000000)</f>
      </c>
      <c r="R4566" s="247">
        <f>IF(Q4566="","",SUMIFS(Txn[Signed Units],Txn[Key],J4566,Txn[Transaction Order],"&lt;="&amp;Q4566))</f>
      </c>
    </row>
    <row r="4567" spans="10:18" ht="15" customHeight="1" x14ac:dyDescent="0.15">
      <c r="J4567" s="246">
        <f>IF(OR(B4567="",C4567="",E4567=""),"",B4567&amp;":"&amp;C4567&amp;":"&amp;E4567)</f>
      </c>
      <c r="K4567" s="247">
        <f>IF(A4567="","",A4567*D4567)</f>
      </c>
      <c r="L4567" s="246">
        <f>IF(A4567="","",IF(OR(A4567=1,A4567=0),H4567,0))</f>
      </c>
      <c r="M4567" s="246">
        <f>IF(A4567="","",IF(A4567=-1,H4567,0))</f>
      </c>
      <c r="N4567">
        <f>IF(J4567="","",IF(E4567="SGD",1,IF(E4567="USD",Settings!$B$22,IF(E4567="HKD",Settings!$B$23,1))))</f>
      </c>
      <c r="O4567">
        <f>IF(OR(B4567="",C4567="",E4567=""),0,(IF(A4567=-1,H4567,0)-IF(OR(A4567=1,A4567=0),H4567,0)+IF(A4567=2,H4567,0))*IF(E4567="SGD",1,IF(E4567="USD",Settings!$B$22,IF(E4567="HKD",Settings!$B$23,1))))</f>
        <v>0</v>
      </c>
      <c r="P4567">
        <f>IF(OR(B4567="",C4567="",E4567=""),0,IF(A4567=2,H4567*IF(E4567="SGD",1,IF(E4567="USD",Settings!$B$22,IF(E4567="HKD",Settings!$B$23,1))),0))</f>
        <v>0</v>
      </c>
      <c r="Q4567" s="312">
        <f>IF(OR(J4567="",G4567=""),"",G4567+ROW()/1000000)</f>
      </c>
      <c r="R4567" s="247">
        <f>IF(Q4567="","",SUMIFS(Txn[Signed Units],Txn[Key],J4567,Txn[Transaction Order],"&lt;="&amp;Q4567))</f>
      </c>
    </row>
    <row r="4568" spans="10:18" ht="15" customHeight="1" x14ac:dyDescent="0.15">
      <c r="J4568" s="246">
        <f>IF(OR(B4568="",C4568="",E4568=""),"",B4568&amp;":"&amp;C4568&amp;":"&amp;E4568)</f>
      </c>
      <c r="K4568" s="247">
        <f>IF(A4568="","",A4568*D4568)</f>
      </c>
      <c r="L4568" s="246">
        <f>IF(A4568="","",IF(OR(A4568=1,A4568=0),H4568,0))</f>
      </c>
      <c r="M4568" s="246">
        <f>IF(A4568="","",IF(A4568=-1,H4568,0))</f>
      </c>
      <c r="N4568">
        <f>IF(J4568="","",IF(E4568="SGD",1,IF(E4568="USD",Settings!$B$22,IF(E4568="HKD",Settings!$B$23,1))))</f>
      </c>
      <c r="O4568">
        <f>IF(OR(B4568="",C4568="",E4568=""),0,(IF(A4568=-1,H4568,0)-IF(OR(A4568=1,A4568=0),H4568,0)+IF(A4568=2,H4568,0))*IF(E4568="SGD",1,IF(E4568="USD",Settings!$B$22,IF(E4568="HKD",Settings!$B$23,1))))</f>
        <v>0</v>
      </c>
      <c r="P4568">
        <f>IF(OR(B4568="",C4568="",E4568=""),0,IF(A4568=2,H4568*IF(E4568="SGD",1,IF(E4568="USD",Settings!$B$22,IF(E4568="HKD",Settings!$B$23,1))),0))</f>
        <v>0</v>
      </c>
      <c r="Q4568" s="312">
        <f>IF(OR(J4568="",G4568=""),"",G4568+ROW()/1000000)</f>
      </c>
      <c r="R4568" s="247">
        <f>IF(Q4568="","",SUMIFS(Txn[Signed Units],Txn[Key],J4568,Txn[Transaction Order],"&lt;="&amp;Q4568))</f>
      </c>
    </row>
    <row r="4569" spans="10:18" ht="15" customHeight="1" x14ac:dyDescent="0.15">
      <c r="J4569" s="246">
        <f>IF(OR(B4569="",C4569="",E4569=""),"",B4569&amp;":"&amp;C4569&amp;":"&amp;E4569)</f>
      </c>
      <c r="K4569" s="247">
        <f>IF(A4569="","",A4569*D4569)</f>
      </c>
      <c r="L4569" s="246">
        <f>IF(A4569="","",IF(OR(A4569=1,A4569=0),H4569,0))</f>
      </c>
      <c r="M4569" s="246">
        <f>IF(A4569="","",IF(A4569=-1,H4569,0))</f>
      </c>
      <c r="N4569">
        <f>IF(J4569="","",IF(E4569="SGD",1,IF(E4569="USD",Settings!$B$22,IF(E4569="HKD",Settings!$B$23,1))))</f>
      </c>
      <c r="O4569">
        <f>IF(OR(B4569="",C4569="",E4569=""),0,(IF(A4569=-1,H4569,0)-IF(OR(A4569=1,A4569=0),H4569,0)+IF(A4569=2,H4569,0))*IF(E4569="SGD",1,IF(E4569="USD",Settings!$B$22,IF(E4569="HKD",Settings!$B$23,1))))</f>
        <v>0</v>
      </c>
      <c r="P4569">
        <f>IF(OR(B4569="",C4569="",E4569=""),0,IF(A4569=2,H4569*IF(E4569="SGD",1,IF(E4569="USD",Settings!$B$22,IF(E4569="HKD",Settings!$B$23,1))),0))</f>
        <v>0</v>
      </c>
      <c r="Q4569" s="312">
        <f>IF(OR(J4569="",G4569=""),"",G4569+ROW()/1000000)</f>
      </c>
      <c r="R4569" s="247">
        <f>IF(Q4569="","",SUMIFS(Txn[Signed Units],Txn[Key],J4569,Txn[Transaction Order],"&lt;="&amp;Q4569))</f>
      </c>
    </row>
    <row r="4570" spans="10:18" ht="15" customHeight="1" x14ac:dyDescent="0.15">
      <c r="J4570" s="246">
        <f>IF(OR(B4570="",C4570="",E4570=""),"",B4570&amp;":"&amp;C4570&amp;":"&amp;E4570)</f>
      </c>
      <c r="K4570" s="247">
        <f>IF(A4570="","",A4570*D4570)</f>
      </c>
      <c r="L4570" s="246">
        <f>IF(A4570="","",IF(OR(A4570=1,A4570=0),H4570,0))</f>
      </c>
      <c r="M4570" s="246">
        <f>IF(A4570="","",IF(A4570=-1,H4570,0))</f>
      </c>
      <c r="N4570">
        <f>IF(J4570="","",IF(E4570="SGD",1,IF(E4570="USD",Settings!$B$22,IF(E4570="HKD",Settings!$B$23,1))))</f>
      </c>
      <c r="O4570">
        <f>IF(OR(B4570="",C4570="",E4570=""),0,(IF(A4570=-1,H4570,0)-IF(OR(A4570=1,A4570=0),H4570,0)+IF(A4570=2,H4570,0))*IF(E4570="SGD",1,IF(E4570="USD",Settings!$B$22,IF(E4570="HKD",Settings!$B$23,1))))</f>
        <v>0</v>
      </c>
      <c r="P4570">
        <f>IF(OR(B4570="",C4570="",E4570=""),0,IF(A4570=2,H4570*IF(E4570="SGD",1,IF(E4570="USD",Settings!$B$22,IF(E4570="HKD",Settings!$B$23,1))),0))</f>
        <v>0</v>
      </c>
      <c r="Q4570" s="312">
        <f>IF(OR(J4570="",G4570=""),"",G4570+ROW()/1000000)</f>
      </c>
      <c r="R4570" s="247">
        <f>IF(Q4570="","",SUMIFS(Txn[Signed Units],Txn[Key],J4570,Txn[Transaction Order],"&lt;="&amp;Q4570))</f>
      </c>
    </row>
    <row r="4571" spans="10:18" ht="15" customHeight="1" x14ac:dyDescent="0.15">
      <c r="J4571" s="246">
        <f>IF(OR(B4571="",C4571="",E4571=""),"",B4571&amp;":"&amp;C4571&amp;":"&amp;E4571)</f>
      </c>
      <c r="K4571" s="247">
        <f>IF(A4571="","",A4571*D4571)</f>
      </c>
      <c r="L4571" s="246">
        <f>IF(A4571="","",IF(OR(A4571=1,A4571=0),H4571,0))</f>
      </c>
      <c r="M4571" s="246">
        <f>IF(A4571="","",IF(A4571=-1,H4571,0))</f>
      </c>
      <c r="N4571">
        <f>IF(J4571="","",IF(E4571="SGD",1,IF(E4571="USD",Settings!$B$22,IF(E4571="HKD",Settings!$B$23,1))))</f>
      </c>
      <c r="O4571">
        <f>IF(OR(B4571="",C4571="",E4571=""),0,(IF(A4571=-1,H4571,0)-IF(OR(A4571=1,A4571=0),H4571,0)+IF(A4571=2,H4571,0))*IF(E4571="SGD",1,IF(E4571="USD",Settings!$B$22,IF(E4571="HKD",Settings!$B$23,1))))</f>
        <v>0</v>
      </c>
      <c r="P4571">
        <f>IF(OR(B4571="",C4571="",E4571=""),0,IF(A4571=2,H4571*IF(E4571="SGD",1,IF(E4571="USD",Settings!$B$22,IF(E4571="HKD",Settings!$B$23,1))),0))</f>
        <v>0</v>
      </c>
      <c r="Q4571" s="312">
        <f>IF(OR(J4571="",G4571=""),"",G4571+ROW()/1000000)</f>
      </c>
      <c r="R4571" s="247">
        <f>IF(Q4571="","",SUMIFS(Txn[Signed Units],Txn[Key],J4571,Txn[Transaction Order],"&lt;="&amp;Q4571))</f>
      </c>
    </row>
    <row r="4572" spans="10:18" ht="15" customHeight="1" x14ac:dyDescent="0.15">
      <c r="J4572" s="246">
        <f>IF(OR(B4572="",C4572="",E4572=""),"",B4572&amp;":"&amp;C4572&amp;":"&amp;E4572)</f>
      </c>
      <c r="K4572" s="247">
        <f>IF(A4572="","",A4572*D4572)</f>
      </c>
      <c r="L4572" s="246">
        <f>IF(A4572="","",IF(OR(A4572=1,A4572=0),H4572,0))</f>
      </c>
      <c r="M4572" s="246">
        <f>IF(A4572="","",IF(A4572=-1,H4572,0))</f>
      </c>
      <c r="N4572">
        <f>IF(J4572="","",IF(E4572="SGD",1,IF(E4572="USD",Settings!$B$22,IF(E4572="HKD",Settings!$B$23,1))))</f>
      </c>
      <c r="O4572">
        <f>IF(OR(B4572="",C4572="",E4572=""),0,(IF(A4572=-1,H4572,0)-IF(OR(A4572=1,A4572=0),H4572,0)+IF(A4572=2,H4572,0))*IF(E4572="SGD",1,IF(E4572="USD",Settings!$B$22,IF(E4572="HKD",Settings!$B$23,1))))</f>
        <v>0</v>
      </c>
      <c r="P4572">
        <f>IF(OR(B4572="",C4572="",E4572=""),0,IF(A4572=2,H4572*IF(E4572="SGD",1,IF(E4572="USD",Settings!$B$22,IF(E4572="HKD",Settings!$B$23,1))),0))</f>
        <v>0</v>
      </c>
      <c r="Q4572" s="312">
        <f>IF(OR(J4572="",G4572=""),"",G4572+ROW()/1000000)</f>
      </c>
      <c r="R4572" s="247">
        <f>IF(Q4572="","",SUMIFS(Txn[Signed Units],Txn[Key],J4572,Txn[Transaction Order],"&lt;="&amp;Q4572))</f>
      </c>
    </row>
    <row r="4573" spans="10:18" ht="15" customHeight="1" x14ac:dyDescent="0.15">
      <c r="J4573" s="246">
        <f>IF(OR(B4573="",C4573="",E4573=""),"",B4573&amp;":"&amp;C4573&amp;":"&amp;E4573)</f>
      </c>
      <c r="K4573" s="247">
        <f>IF(A4573="","",A4573*D4573)</f>
      </c>
      <c r="L4573" s="246">
        <f>IF(A4573="","",IF(OR(A4573=1,A4573=0),H4573,0))</f>
      </c>
      <c r="M4573" s="246">
        <f>IF(A4573="","",IF(A4573=-1,H4573,0))</f>
      </c>
      <c r="N4573">
        <f>IF(J4573="","",IF(E4573="SGD",1,IF(E4573="USD",Settings!$B$22,IF(E4573="HKD",Settings!$B$23,1))))</f>
      </c>
      <c r="O4573">
        <f>IF(OR(B4573="",C4573="",E4573=""),0,(IF(A4573=-1,H4573,0)-IF(OR(A4573=1,A4573=0),H4573,0)+IF(A4573=2,H4573,0))*IF(E4573="SGD",1,IF(E4573="USD",Settings!$B$22,IF(E4573="HKD",Settings!$B$23,1))))</f>
        <v>0</v>
      </c>
      <c r="P4573">
        <f>IF(OR(B4573="",C4573="",E4573=""),0,IF(A4573=2,H4573*IF(E4573="SGD",1,IF(E4573="USD",Settings!$B$22,IF(E4573="HKD",Settings!$B$23,1))),0))</f>
        <v>0</v>
      </c>
      <c r="Q4573" s="312">
        <f>IF(OR(J4573="",G4573=""),"",G4573+ROW()/1000000)</f>
      </c>
      <c r="R4573" s="247">
        <f>IF(Q4573="","",SUMIFS(Txn[Signed Units],Txn[Key],J4573,Txn[Transaction Order],"&lt;="&amp;Q4573))</f>
      </c>
    </row>
    <row r="4574" spans="10:18" ht="15" customHeight="1" x14ac:dyDescent="0.15">
      <c r="J4574" s="246">
        <f>IF(OR(B4574="",C4574="",E4574=""),"",B4574&amp;":"&amp;C4574&amp;":"&amp;E4574)</f>
      </c>
      <c r="K4574" s="247">
        <f>IF(A4574="","",A4574*D4574)</f>
      </c>
      <c r="L4574" s="246">
        <f>IF(A4574="","",IF(OR(A4574=1,A4574=0),H4574,0))</f>
      </c>
      <c r="M4574" s="246">
        <f>IF(A4574="","",IF(A4574=-1,H4574,0))</f>
      </c>
      <c r="N4574">
        <f>IF(J4574="","",IF(E4574="SGD",1,IF(E4574="USD",Settings!$B$22,IF(E4574="HKD",Settings!$B$23,1))))</f>
      </c>
      <c r="O4574">
        <f>IF(OR(B4574="",C4574="",E4574=""),0,(IF(A4574=-1,H4574,0)-IF(OR(A4574=1,A4574=0),H4574,0)+IF(A4574=2,H4574,0))*IF(E4574="SGD",1,IF(E4574="USD",Settings!$B$22,IF(E4574="HKD",Settings!$B$23,1))))</f>
        <v>0</v>
      </c>
      <c r="P4574">
        <f>IF(OR(B4574="",C4574="",E4574=""),0,IF(A4574=2,H4574*IF(E4574="SGD",1,IF(E4574="USD",Settings!$B$22,IF(E4574="HKD",Settings!$B$23,1))),0))</f>
        <v>0</v>
      </c>
      <c r="Q4574" s="312">
        <f>IF(OR(J4574="",G4574=""),"",G4574+ROW()/1000000)</f>
      </c>
      <c r="R4574" s="247">
        <f>IF(Q4574="","",SUMIFS(Txn[Signed Units],Txn[Key],J4574,Txn[Transaction Order],"&lt;="&amp;Q4574))</f>
      </c>
    </row>
    <row r="4575" spans="10:18" ht="15" customHeight="1" x14ac:dyDescent="0.15">
      <c r="J4575" s="246">
        <f>IF(OR(B4575="",C4575="",E4575=""),"",B4575&amp;":"&amp;C4575&amp;":"&amp;E4575)</f>
      </c>
      <c r="K4575" s="247">
        <f>IF(A4575="","",A4575*D4575)</f>
      </c>
      <c r="L4575" s="246">
        <f>IF(A4575="","",IF(OR(A4575=1,A4575=0),H4575,0))</f>
      </c>
      <c r="M4575" s="246">
        <f>IF(A4575="","",IF(A4575=-1,H4575,0))</f>
      </c>
      <c r="N4575">
        <f>IF(J4575="","",IF(E4575="SGD",1,IF(E4575="USD",Settings!$B$22,IF(E4575="HKD",Settings!$B$23,1))))</f>
      </c>
      <c r="O4575">
        <f>IF(OR(B4575="",C4575="",E4575=""),0,(IF(A4575=-1,H4575,0)-IF(OR(A4575=1,A4575=0),H4575,0)+IF(A4575=2,H4575,0))*IF(E4575="SGD",1,IF(E4575="USD",Settings!$B$22,IF(E4575="HKD",Settings!$B$23,1))))</f>
        <v>0</v>
      </c>
      <c r="P4575">
        <f>IF(OR(B4575="",C4575="",E4575=""),0,IF(A4575=2,H4575*IF(E4575="SGD",1,IF(E4575="USD",Settings!$B$22,IF(E4575="HKD",Settings!$B$23,1))),0))</f>
        <v>0</v>
      </c>
      <c r="Q4575" s="312">
        <f>IF(OR(J4575="",G4575=""),"",G4575+ROW()/1000000)</f>
      </c>
      <c r="R4575" s="247">
        <f>IF(Q4575="","",SUMIFS(Txn[Signed Units],Txn[Key],J4575,Txn[Transaction Order],"&lt;="&amp;Q4575))</f>
      </c>
    </row>
    <row r="4576" spans="10:18" ht="15" customHeight="1" x14ac:dyDescent="0.15">
      <c r="J4576" s="246">
        <f>IF(OR(B4576="",C4576="",E4576=""),"",B4576&amp;":"&amp;C4576&amp;":"&amp;E4576)</f>
      </c>
      <c r="K4576" s="247">
        <f>IF(A4576="","",A4576*D4576)</f>
      </c>
      <c r="L4576" s="246">
        <f>IF(A4576="","",IF(OR(A4576=1,A4576=0),H4576,0))</f>
      </c>
      <c r="M4576" s="246">
        <f>IF(A4576="","",IF(A4576=-1,H4576,0))</f>
      </c>
      <c r="N4576">
        <f>IF(J4576="","",IF(E4576="SGD",1,IF(E4576="USD",Settings!$B$22,IF(E4576="HKD",Settings!$B$23,1))))</f>
      </c>
      <c r="O4576">
        <f>IF(OR(B4576="",C4576="",E4576=""),0,(IF(A4576=-1,H4576,0)-IF(OR(A4576=1,A4576=0),H4576,0)+IF(A4576=2,H4576,0))*IF(E4576="SGD",1,IF(E4576="USD",Settings!$B$22,IF(E4576="HKD",Settings!$B$23,1))))</f>
        <v>0</v>
      </c>
      <c r="P4576">
        <f>IF(OR(B4576="",C4576="",E4576=""),0,IF(A4576=2,H4576*IF(E4576="SGD",1,IF(E4576="USD",Settings!$B$22,IF(E4576="HKD",Settings!$B$23,1))),0))</f>
        <v>0</v>
      </c>
      <c r="Q4576" s="312">
        <f>IF(OR(J4576="",G4576=""),"",G4576+ROW()/1000000)</f>
      </c>
      <c r="R4576" s="247">
        <f>IF(Q4576="","",SUMIFS(Txn[Signed Units],Txn[Key],J4576,Txn[Transaction Order],"&lt;="&amp;Q4576))</f>
      </c>
    </row>
    <row r="4577" spans="10:18" ht="15" customHeight="1" x14ac:dyDescent="0.15">
      <c r="J4577" s="246">
        <f>IF(OR(B4577="",C4577="",E4577=""),"",B4577&amp;":"&amp;C4577&amp;":"&amp;E4577)</f>
      </c>
      <c r="K4577" s="247">
        <f>IF(A4577="","",A4577*D4577)</f>
      </c>
      <c r="L4577" s="246">
        <f>IF(A4577="","",IF(OR(A4577=1,A4577=0),H4577,0))</f>
      </c>
      <c r="M4577" s="246">
        <f>IF(A4577="","",IF(A4577=-1,H4577,0))</f>
      </c>
      <c r="N4577">
        <f>IF(J4577="","",IF(E4577="SGD",1,IF(E4577="USD",Settings!$B$22,IF(E4577="HKD",Settings!$B$23,1))))</f>
      </c>
      <c r="O4577">
        <f>IF(OR(B4577="",C4577="",E4577=""),0,(IF(A4577=-1,H4577,0)-IF(OR(A4577=1,A4577=0),H4577,0)+IF(A4577=2,H4577,0))*IF(E4577="SGD",1,IF(E4577="USD",Settings!$B$22,IF(E4577="HKD",Settings!$B$23,1))))</f>
        <v>0</v>
      </c>
      <c r="P4577">
        <f>IF(OR(B4577="",C4577="",E4577=""),0,IF(A4577=2,H4577*IF(E4577="SGD",1,IF(E4577="USD",Settings!$B$22,IF(E4577="HKD",Settings!$B$23,1))),0))</f>
        <v>0</v>
      </c>
      <c r="Q4577" s="312">
        <f>IF(OR(J4577="",G4577=""),"",G4577+ROW()/1000000)</f>
      </c>
      <c r="R4577" s="247">
        <f>IF(Q4577="","",SUMIFS(Txn[Signed Units],Txn[Key],J4577,Txn[Transaction Order],"&lt;="&amp;Q4577))</f>
      </c>
    </row>
    <row r="4578" spans="10:18" ht="15" customHeight="1" x14ac:dyDescent="0.15">
      <c r="J4578" s="246">
        <f>IF(OR(B4578="",C4578="",E4578=""),"",B4578&amp;":"&amp;C4578&amp;":"&amp;E4578)</f>
      </c>
      <c r="K4578" s="247">
        <f>IF(A4578="","",A4578*D4578)</f>
      </c>
      <c r="L4578" s="246">
        <f>IF(A4578="","",IF(OR(A4578=1,A4578=0),H4578,0))</f>
      </c>
      <c r="M4578" s="246">
        <f>IF(A4578="","",IF(A4578=-1,H4578,0))</f>
      </c>
      <c r="N4578">
        <f>IF(J4578="","",IF(E4578="SGD",1,IF(E4578="USD",Settings!$B$22,IF(E4578="HKD",Settings!$B$23,1))))</f>
      </c>
      <c r="O4578">
        <f>IF(OR(B4578="",C4578="",E4578=""),0,(IF(A4578=-1,H4578,0)-IF(OR(A4578=1,A4578=0),H4578,0)+IF(A4578=2,H4578,0))*IF(E4578="SGD",1,IF(E4578="USD",Settings!$B$22,IF(E4578="HKD",Settings!$B$23,1))))</f>
        <v>0</v>
      </c>
      <c r="P4578">
        <f>IF(OR(B4578="",C4578="",E4578=""),0,IF(A4578=2,H4578*IF(E4578="SGD",1,IF(E4578="USD",Settings!$B$22,IF(E4578="HKD",Settings!$B$23,1))),0))</f>
        <v>0</v>
      </c>
      <c r="Q4578" s="312">
        <f>IF(OR(J4578="",G4578=""),"",G4578+ROW()/1000000)</f>
      </c>
      <c r="R4578" s="247">
        <f>IF(Q4578="","",SUMIFS(Txn[Signed Units],Txn[Key],J4578,Txn[Transaction Order],"&lt;="&amp;Q4578))</f>
      </c>
    </row>
    <row r="4579" spans="10:18" ht="15" customHeight="1" x14ac:dyDescent="0.15">
      <c r="J4579" s="246">
        <f>IF(OR(B4579="",C4579="",E4579=""),"",B4579&amp;":"&amp;C4579&amp;":"&amp;E4579)</f>
      </c>
      <c r="K4579" s="247">
        <f>IF(A4579="","",A4579*D4579)</f>
      </c>
      <c r="L4579" s="246">
        <f>IF(A4579="","",IF(OR(A4579=1,A4579=0),H4579,0))</f>
      </c>
      <c r="M4579" s="246">
        <f>IF(A4579="","",IF(A4579=-1,H4579,0))</f>
      </c>
      <c r="N4579">
        <f>IF(J4579="","",IF(E4579="SGD",1,IF(E4579="USD",Settings!$B$22,IF(E4579="HKD",Settings!$B$23,1))))</f>
      </c>
      <c r="O4579">
        <f>IF(OR(B4579="",C4579="",E4579=""),0,(IF(A4579=-1,H4579,0)-IF(OR(A4579=1,A4579=0),H4579,0)+IF(A4579=2,H4579,0))*IF(E4579="SGD",1,IF(E4579="USD",Settings!$B$22,IF(E4579="HKD",Settings!$B$23,1))))</f>
        <v>0</v>
      </c>
      <c r="P4579">
        <f>IF(OR(B4579="",C4579="",E4579=""),0,IF(A4579=2,H4579*IF(E4579="SGD",1,IF(E4579="USD",Settings!$B$22,IF(E4579="HKD",Settings!$B$23,1))),0))</f>
        <v>0</v>
      </c>
      <c r="Q4579" s="312">
        <f>IF(OR(J4579="",G4579=""),"",G4579+ROW()/1000000)</f>
      </c>
      <c r="R4579" s="247">
        <f>IF(Q4579="","",SUMIFS(Txn[Signed Units],Txn[Key],J4579,Txn[Transaction Order],"&lt;="&amp;Q4579))</f>
      </c>
    </row>
    <row r="4580" spans="10:18" ht="15" customHeight="1" x14ac:dyDescent="0.15">
      <c r="J4580" s="246">
        <f>IF(OR(B4580="",C4580="",E4580=""),"",B4580&amp;":"&amp;C4580&amp;":"&amp;E4580)</f>
      </c>
      <c r="K4580" s="247">
        <f>IF(A4580="","",A4580*D4580)</f>
      </c>
      <c r="L4580" s="246">
        <f>IF(A4580="","",IF(OR(A4580=1,A4580=0),H4580,0))</f>
      </c>
      <c r="M4580" s="246">
        <f>IF(A4580="","",IF(A4580=-1,H4580,0))</f>
      </c>
      <c r="N4580">
        <f>IF(J4580="","",IF(E4580="SGD",1,IF(E4580="USD",Settings!$B$22,IF(E4580="HKD",Settings!$B$23,1))))</f>
      </c>
      <c r="O4580">
        <f>IF(OR(B4580="",C4580="",E4580=""),0,(IF(A4580=-1,H4580,0)-IF(OR(A4580=1,A4580=0),H4580,0)+IF(A4580=2,H4580,0))*IF(E4580="SGD",1,IF(E4580="USD",Settings!$B$22,IF(E4580="HKD",Settings!$B$23,1))))</f>
        <v>0</v>
      </c>
      <c r="P4580">
        <f>IF(OR(B4580="",C4580="",E4580=""),0,IF(A4580=2,H4580*IF(E4580="SGD",1,IF(E4580="USD",Settings!$B$22,IF(E4580="HKD",Settings!$B$23,1))),0))</f>
        <v>0</v>
      </c>
      <c r="Q4580" s="312">
        <f>IF(OR(J4580="",G4580=""),"",G4580+ROW()/1000000)</f>
      </c>
      <c r="R4580" s="247">
        <f>IF(Q4580="","",SUMIFS(Txn[Signed Units],Txn[Key],J4580,Txn[Transaction Order],"&lt;="&amp;Q4580))</f>
      </c>
    </row>
    <row r="4581" spans="10:18" ht="15" customHeight="1" x14ac:dyDescent="0.15">
      <c r="J4581" s="246">
        <f>IF(OR(B4581="",C4581="",E4581=""),"",B4581&amp;":"&amp;C4581&amp;":"&amp;E4581)</f>
      </c>
      <c r="K4581" s="247">
        <f>IF(A4581="","",A4581*D4581)</f>
      </c>
      <c r="L4581" s="246">
        <f>IF(A4581="","",IF(OR(A4581=1,A4581=0),H4581,0))</f>
      </c>
      <c r="M4581" s="246">
        <f>IF(A4581="","",IF(A4581=-1,H4581,0))</f>
      </c>
      <c r="N4581">
        <f>IF(J4581="","",IF(E4581="SGD",1,IF(E4581="USD",Settings!$B$22,IF(E4581="HKD",Settings!$B$23,1))))</f>
      </c>
      <c r="O4581">
        <f>IF(OR(B4581="",C4581="",E4581=""),0,(IF(A4581=-1,H4581,0)-IF(OR(A4581=1,A4581=0),H4581,0)+IF(A4581=2,H4581,0))*IF(E4581="SGD",1,IF(E4581="USD",Settings!$B$22,IF(E4581="HKD",Settings!$B$23,1))))</f>
        <v>0</v>
      </c>
      <c r="P4581">
        <f>IF(OR(B4581="",C4581="",E4581=""),0,IF(A4581=2,H4581*IF(E4581="SGD",1,IF(E4581="USD",Settings!$B$22,IF(E4581="HKD",Settings!$B$23,1))),0))</f>
        <v>0</v>
      </c>
      <c r="Q4581" s="312">
        <f>IF(OR(J4581="",G4581=""),"",G4581+ROW()/1000000)</f>
      </c>
      <c r="R4581" s="247">
        <f>IF(Q4581="","",SUMIFS(Txn[Signed Units],Txn[Key],J4581,Txn[Transaction Order],"&lt;="&amp;Q4581))</f>
      </c>
    </row>
    <row r="4582" spans="10:18" ht="15" customHeight="1" x14ac:dyDescent="0.15">
      <c r="J4582" s="246">
        <f>IF(OR(B4582="",C4582="",E4582=""),"",B4582&amp;":"&amp;C4582&amp;":"&amp;E4582)</f>
      </c>
      <c r="K4582" s="247">
        <f>IF(A4582="","",A4582*D4582)</f>
      </c>
      <c r="L4582" s="246">
        <f>IF(A4582="","",IF(OR(A4582=1,A4582=0),H4582,0))</f>
      </c>
      <c r="M4582" s="246">
        <f>IF(A4582="","",IF(A4582=-1,H4582,0))</f>
      </c>
      <c r="N4582">
        <f>IF(J4582="","",IF(E4582="SGD",1,IF(E4582="USD",Settings!$B$22,IF(E4582="HKD",Settings!$B$23,1))))</f>
      </c>
      <c r="O4582">
        <f>IF(OR(B4582="",C4582="",E4582=""),0,(IF(A4582=-1,H4582,0)-IF(OR(A4582=1,A4582=0),H4582,0)+IF(A4582=2,H4582,0))*IF(E4582="SGD",1,IF(E4582="USD",Settings!$B$22,IF(E4582="HKD",Settings!$B$23,1))))</f>
        <v>0</v>
      </c>
      <c r="P4582">
        <f>IF(OR(B4582="",C4582="",E4582=""),0,IF(A4582=2,H4582*IF(E4582="SGD",1,IF(E4582="USD",Settings!$B$22,IF(E4582="HKD",Settings!$B$23,1))),0))</f>
        <v>0</v>
      </c>
      <c r="Q4582" s="312">
        <f>IF(OR(J4582="",G4582=""),"",G4582+ROW()/1000000)</f>
      </c>
      <c r="R4582" s="247">
        <f>IF(Q4582="","",SUMIFS(Txn[Signed Units],Txn[Key],J4582,Txn[Transaction Order],"&lt;="&amp;Q4582))</f>
      </c>
    </row>
    <row r="4583" spans="10:18" ht="15" customHeight="1" x14ac:dyDescent="0.15">
      <c r="J4583" s="246">
        <f>IF(OR(B4583="",C4583="",E4583=""),"",B4583&amp;":"&amp;C4583&amp;":"&amp;E4583)</f>
      </c>
      <c r="K4583" s="247">
        <f>IF(A4583="","",A4583*D4583)</f>
      </c>
      <c r="L4583" s="246">
        <f>IF(A4583="","",IF(OR(A4583=1,A4583=0),H4583,0))</f>
      </c>
      <c r="M4583" s="246">
        <f>IF(A4583="","",IF(A4583=-1,H4583,0))</f>
      </c>
      <c r="N4583">
        <f>IF(J4583="","",IF(E4583="SGD",1,IF(E4583="USD",Settings!$B$22,IF(E4583="HKD",Settings!$B$23,1))))</f>
      </c>
      <c r="O4583">
        <f>IF(OR(B4583="",C4583="",E4583=""),0,(IF(A4583=-1,H4583,0)-IF(OR(A4583=1,A4583=0),H4583,0)+IF(A4583=2,H4583,0))*IF(E4583="SGD",1,IF(E4583="USD",Settings!$B$22,IF(E4583="HKD",Settings!$B$23,1))))</f>
        <v>0</v>
      </c>
      <c r="P4583">
        <f>IF(OR(B4583="",C4583="",E4583=""),0,IF(A4583=2,H4583*IF(E4583="SGD",1,IF(E4583="USD",Settings!$B$22,IF(E4583="HKD",Settings!$B$23,1))),0))</f>
        <v>0</v>
      </c>
      <c r="Q4583" s="312">
        <f>IF(OR(J4583="",G4583=""),"",G4583+ROW()/1000000)</f>
      </c>
      <c r="R4583" s="247">
        <f>IF(Q4583="","",SUMIFS(Txn[Signed Units],Txn[Key],J4583,Txn[Transaction Order],"&lt;="&amp;Q4583))</f>
      </c>
    </row>
    <row r="4584" spans="10:18" ht="15" customHeight="1" x14ac:dyDescent="0.15">
      <c r="J4584" s="246">
        <f>IF(OR(B4584="",C4584="",E4584=""),"",B4584&amp;":"&amp;C4584&amp;":"&amp;E4584)</f>
      </c>
      <c r="K4584" s="247">
        <f>IF(A4584="","",A4584*D4584)</f>
      </c>
      <c r="L4584" s="246">
        <f>IF(A4584="","",IF(OR(A4584=1,A4584=0),H4584,0))</f>
      </c>
      <c r="M4584" s="246">
        <f>IF(A4584="","",IF(A4584=-1,H4584,0))</f>
      </c>
      <c r="N4584">
        <f>IF(J4584="","",IF(E4584="SGD",1,IF(E4584="USD",Settings!$B$22,IF(E4584="HKD",Settings!$B$23,1))))</f>
      </c>
      <c r="O4584">
        <f>IF(OR(B4584="",C4584="",E4584=""),0,(IF(A4584=-1,H4584,0)-IF(OR(A4584=1,A4584=0),H4584,0)+IF(A4584=2,H4584,0))*IF(E4584="SGD",1,IF(E4584="USD",Settings!$B$22,IF(E4584="HKD",Settings!$B$23,1))))</f>
        <v>0</v>
      </c>
      <c r="P4584">
        <f>IF(OR(B4584="",C4584="",E4584=""),0,IF(A4584=2,H4584*IF(E4584="SGD",1,IF(E4584="USD",Settings!$B$22,IF(E4584="HKD",Settings!$B$23,1))),0))</f>
        <v>0</v>
      </c>
      <c r="Q4584" s="312">
        <f>IF(OR(J4584="",G4584=""),"",G4584+ROW()/1000000)</f>
      </c>
      <c r="R4584" s="247">
        <f>IF(Q4584="","",SUMIFS(Txn[Signed Units],Txn[Key],J4584,Txn[Transaction Order],"&lt;="&amp;Q4584))</f>
      </c>
    </row>
    <row r="4585" spans="10:18" ht="15" customHeight="1" x14ac:dyDescent="0.15">
      <c r="J4585" s="246">
        <f>IF(OR(B4585="",C4585="",E4585=""),"",B4585&amp;":"&amp;C4585&amp;":"&amp;E4585)</f>
      </c>
      <c r="K4585" s="247">
        <f>IF(A4585="","",A4585*D4585)</f>
      </c>
      <c r="L4585" s="246">
        <f>IF(A4585="","",IF(OR(A4585=1,A4585=0),H4585,0))</f>
      </c>
      <c r="M4585" s="246">
        <f>IF(A4585="","",IF(A4585=-1,H4585,0))</f>
      </c>
      <c r="N4585">
        <f>IF(J4585="","",IF(E4585="SGD",1,IF(E4585="USD",Settings!$B$22,IF(E4585="HKD",Settings!$B$23,1))))</f>
      </c>
      <c r="O4585">
        <f>IF(OR(B4585="",C4585="",E4585=""),0,(IF(A4585=-1,H4585,0)-IF(OR(A4585=1,A4585=0),H4585,0)+IF(A4585=2,H4585,0))*IF(E4585="SGD",1,IF(E4585="USD",Settings!$B$22,IF(E4585="HKD",Settings!$B$23,1))))</f>
        <v>0</v>
      </c>
      <c r="P4585">
        <f>IF(OR(B4585="",C4585="",E4585=""),0,IF(A4585=2,H4585*IF(E4585="SGD",1,IF(E4585="USD",Settings!$B$22,IF(E4585="HKD",Settings!$B$23,1))),0))</f>
        <v>0</v>
      </c>
      <c r="Q4585" s="312">
        <f>IF(OR(J4585="",G4585=""),"",G4585+ROW()/1000000)</f>
      </c>
      <c r="R4585" s="247">
        <f>IF(Q4585="","",SUMIFS(Txn[Signed Units],Txn[Key],J4585,Txn[Transaction Order],"&lt;="&amp;Q4585))</f>
      </c>
    </row>
    <row r="4586" spans="10:18" ht="15" customHeight="1" x14ac:dyDescent="0.15">
      <c r="J4586" s="246">
        <f>IF(OR(B4586="",C4586="",E4586=""),"",B4586&amp;":"&amp;C4586&amp;":"&amp;E4586)</f>
      </c>
      <c r="K4586" s="247">
        <f>IF(A4586="","",A4586*D4586)</f>
      </c>
      <c r="L4586" s="246">
        <f>IF(A4586="","",IF(OR(A4586=1,A4586=0),H4586,0))</f>
      </c>
      <c r="M4586" s="246">
        <f>IF(A4586="","",IF(A4586=-1,H4586,0))</f>
      </c>
      <c r="N4586">
        <f>IF(J4586="","",IF(E4586="SGD",1,IF(E4586="USD",Settings!$B$22,IF(E4586="HKD",Settings!$B$23,1))))</f>
      </c>
      <c r="O4586">
        <f>IF(OR(B4586="",C4586="",E4586=""),0,(IF(A4586=-1,H4586,0)-IF(OR(A4586=1,A4586=0),H4586,0)+IF(A4586=2,H4586,0))*IF(E4586="SGD",1,IF(E4586="USD",Settings!$B$22,IF(E4586="HKD",Settings!$B$23,1))))</f>
        <v>0</v>
      </c>
      <c r="P4586">
        <f>IF(OR(B4586="",C4586="",E4586=""),0,IF(A4586=2,H4586*IF(E4586="SGD",1,IF(E4586="USD",Settings!$B$22,IF(E4586="HKD",Settings!$B$23,1))),0))</f>
        <v>0</v>
      </c>
      <c r="Q4586" s="312">
        <f>IF(OR(J4586="",G4586=""),"",G4586+ROW()/1000000)</f>
      </c>
      <c r="R4586" s="247">
        <f>IF(Q4586="","",SUMIFS(Txn[Signed Units],Txn[Key],J4586,Txn[Transaction Order],"&lt;="&amp;Q4586))</f>
      </c>
    </row>
    <row r="4587" spans="10:18" ht="15" customHeight="1" x14ac:dyDescent="0.15">
      <c r="J4587" s="246">
        <f>IF(OR(B4587="",C4587="",E4587=""),"",B4587&amp;":"&amp;C4587&amp;":"&amp;E4587)</f>
      </c>
      <c r="K4587" s="247">
        <f>IF(A4587="","",A4587*D4587)</f>
      </c>
      <c r="L4587" s="246">
        <f>IF(A4587="","",IF(OR(A4587=1,A4587=0),H4587,0))</f>
      </c>
      <c r="M4587" s="246">
        <f>IF(A4587="","",IF(A4587=-1,H4587,0))</f>
      </c>
      <c r="N4587">
        <f>IF(J4587="","",IF(E4587="SGD",1,IF(E4587="USD",Settings!$B$22,IF(E4587="HKD",Settings!$B$23,1))))</f>
      </c>
      <c r="O4587">
        <f>IF(OR(B4587="",C4587="",E4587=""),0,(IF(A4587=-1,H4587,0)-IF(OR(A4587=1,A4587=0),H4587,0)+IF(A4587=2,H4587,0))*IF(E4587="SGD",1,IF(E4587="USD",Settings!$B$22,IF(E4587="HKD",Settings!$B$23,1))))</f>
        <v>0</v>
      </c>
      <c r="P4587">
        <f>IF(OR(B4587="",C4587="",E4587=""),0,IF(A4587=2,H4587*IF(E4587="SGD",1,IF(E4587="USD",Settings!$B$22,IF(E4587="HKD",Settings!$B$23,1))),0))</f>
        <v>0</v>
      </c>
      <c r="Q4587" s="312">
        <f>IF(OR(J4587="",G4587=""),"",G4587+ROW()/1000000)</f>
      </c>
      <c r="R4587" s="247">
        <f>IF(Q4587="","",SUMIFS(Txn[Signed Units],Txn[Key],J4587,Txn[Transaction Order],"&lt;="&amp;Q4587))</f>
      </c>
    </row>
    <row r="4588" spans="10:18" ht="15" customHeight="1" x14ac:dyDescent="0.15">
      <c r="J4588" s="246">
        <f>IF(OR(B4588="",C4588="",E4588=""),"",B4588&amp;":"&amp;C4588&amp;":"&amp;E4588)</f>
      </c>
      <c r="K4588" s="247">
        <f>IF(A4588="","",A4588*D4588)</f>
      </c>
      <c r="L4588" s="246">
        <f>IF(A4588="","",IF(OR(A4588=1,A4588=0),H4588,0))</f>
      </c>
      <c r="M4588" s="246">
        <f>IF(A4588="","",IF(A4588=-1,H4588,0))</f>
      </c>
      <c r="N4588">
        <f>IF(J4588="","",IF(E4588="SGD",1,IF(E4588="USD",Settings!$B$22,IF(E4588="HKD",Settings!$B$23,1))))</f>
      </c>
      <c r="O4588">
        <f>IF(OR(B4588="",C4588="",E4588=""),0,(IF(A4588=-1,H4588,0)-IF(OR(A4588=1,A4588=0),H4588,0)+IF(A4588=2,H4588,0))*IF(E4588="SGD",1,IF(E4588="USD",Settings!$B$22,IF(E4588="HKD",Settings!$B$23,1))))</f>
        <v>0</v>
      </c>
      <c r="P4588">
        <f>IF(OR(B4588="",C4588="",E4588=""),0,IF(A4588=2,H4588*IF(E4588="SGD",1,IF(E4588="USD",Settings!$B$22,IF(E4588="HKD",Settings!$B$23,1))),0))</f>
        <v>0</v>
      </c>
      <c r="Q4588" s="312">
        <f>IF(OR(J4588="",G4588=""),"",G4588+ROW()/1000000)</f>
      </c>
      <c r="R4588" s="247">
        <f>IF(Q4588="","",SUMIFS(Txn[Signed Units],Txn[Key],J4588,Txn[Transaction Order],"&lt;="&amp;Q4588))</f>
      </c>
    </row>
    <row r="4589" spans="10:18" ht="15" customHeight="1" x14ac:dyDescent="0.15">
      <c r="J4589" s="246">
        <f>IF(OR(B4589="",C4589="",E4589=""),"",B4589&amp;":"&amp;C4589&amp;":"&amp;E4589)</f>
      </c>
      <c r="K4589" s="247">
        <f>IF(A4589="","",A4589*D4589)</f>
      </c>
      <c r="L4589" s="246">
        <f>IF(A4589="","",IF(OR(A4589=1,A4589=0),H4589,0))</f>
      </c>
      <c r="M4589" s="246">
        <f>IF(A4589="","",IF(A4589=-1,H4589,0))</f>
      </c>
      <c r="N4589">
        <f>IF(J4589="","",IF(E4589="SGD",1,IF(E4589="USD",Settings!$B$22,IF(E4589="HKD",Settings!$B$23,1))))</f>
      </c>
      <c r="O4589">
        <f>IF(OR(B4589="",C4589="",E4589=""),0,(IF(A4589=-1,H4589,0)-IF(OR(A4589=1,A4589=0),H4589,0)+IF(A4589=2,H4589,0))*IF(E4589="SGD",1,IF(E4589="USD",Settings!$B$22,IF(E4589="HKD",Settings!$B$23,1))))</f>
        <v>0</v>
      </c>
      <c r="P4589">
        <f>IF(OR(B4589="",C4589="",E4589=""),0,IF(A4589=2,H4589*IF(E4589="SGD",1,IF(E4589="USD",Settings!$B$22,IF(E4589="HKD",Settings!$B$23,1))),0))</f>
        <v>0</v>
      </c>
      <c r="Q4589" s="312">
        <f>IF(OR(J4589="",G4589=""),"",G4589+ROW()/1000000)</f>
      </c>
      <c r="R4589" s="247">
        <f>IF(Q4589="","",SUMIFS(Txn[Signed Units],Txn[Key],J4589,Txn[Transaction Order],"&lt;="&amp;Q4589))</f>
      </c>
    </row>
    <row r="4590" spans="10:18" ht="15" customHeight="1" x14ac:dyDescent="0.15">
      <c r="J4590" s="246">
        <f>IF(OR(B4590="",C4590="",E4590=""),"",B4590&amp;":"&amp;C4590&amp;":"&amp;E4590)</f>
      </c>
      <c r="K4590" s="247">
        <f>IF(A4590="","",A4590*D4590)</f>
      </c>
      <c r="L4590" s="246">
        <f>IF(A4590="","",IF(OR(A4590=1,A4590=0),H4590,0))</f>
      </c>
      <c r="M4590" s="246">
        <f>IF(A4590="","",IF(A4590=-1,H4590,0))</f>
      </c>
      <c r="N4590">
        <f>IF(J4590="","",IF(E4590="SGD",1,IF(E4590="USD",Settings!$B$22,IF(E4590="HKD",Settings!$B$23,1))))</f>
      </c>
      <c r="O4590">
        <f>IF(OR(B4590="",C4590="",E4590=""),0,(IF(A4590=-1,H4590,0)-IF(OR(A4590=1,A4590=0),H4590,0)+IF(A4590=2,H4590,0))*IF(E4590="SGD",1,IF(E4590="USD",Settings!$B$22,IF(E4590="HKD",Settings!$B$23,1))))</f>
        <v>0</v>
      </c>
      <c r="P4590">
        <f>IF(OR(B4590="",C4590="",E4590=""),0,IF(A4590=2,H4590*IF(E4590="SGD",1,IF(E4590="USD",Settings!$B$22,IF(E4590="HKD",Settings!$B$23,1))),0))</f>
        <v>0</v>
      </c>
      <c r="Q4590" s="312">
        <f>IF(OR(J4590="",G4590=""),"",G4590+ROW()/1000000)</f>
      </c>
      <c r="R4590" s="247">
        <f>IF(Q4590="","",SUMIFS(Txn[Signed Units],Txn[Key],J4590,Txn[Transaction Order],"&lt;="&amp;Q4590))</f>
      </c>
    </row>
    <row r="4591" spans="10:18" ht="15" customHeight="1" x14ac:dyDescent="0.15">
      <c r="J4591" s="246">
        <f>IF(OR(B4591="",C4591="",E4591=""),"",B4591&amp;":"&amp;C4591&amp;":"&amp;E4591)</f>
      </c>
      <c r="K4591" s="247">
        <f>IF(A4591="","",A4591*D4591)</f>
      </c>
      <c r="L4591" s="246">
        <f>IF(A4591="","",IF(OR(A4591=1,A4591=0),H4591,0))</f>
      </c>
      <c r="M4591" s="246">
        <f>IF(A4591="","",IF(A4591=-1,H4591,0))</f>
      </c>
      <c r="N4591">
        <f>IF(J4591="","",IF(E4591="SGD",1,IF(E4591="USD",Settings!$B$22,IF(E4591="HKD",Settings!$B$23,1))))</f>
      </c>
      <c r="O4591">
        <f>IF(OR(B4591="",C4591="",E4591=""),0,(IF(A4591=-1,H4591,0)-IF(OR(A4591=1,A4591=0),H4591,0)+IF(A4591=2,H4591,0))*IF(E4591="SGD",1,IF(E4591="USD",Settings!$B$22,IF(E4591="HKD",Settings!$B$23,1))))</f>
        <v>0</v>
      </c>
      <c r="P4591">
        <f>IF(OR(B4591="",C4591="",E4591=""),0,IF(A4591=2,H4591*IF(E4591="SGD",1,IF(E4591="USD",Settings!$B$22,IF(E4591="HKD",Settings!$B$23,1))),0))</f>
        <v>0</v>
      </c>
      <c r="Q4591" s="312">
        <f>IF(OR(J4591="",G4591=""),"",G4591+ROW()/1000000)</f>
      </c>
      <c r="R4591" s="247">
        <f>IF(Q4591="","",SUMIFS(Txn[Signed Units],Txn[Key],J4591,Txn[Transaction Order],"&lt;="&amp;Q4591))</f>
      </c>
    </row>
    <row r="4592" spans="10:18" ht="15" customHeight="1" x14ac:dyDescent="0.15">
      <c r="J4592" s="246">
        <f>IF(OR(B4592="",C4592="",E4592=""),"",B4592&amp;":"&amp;C4592&amp;":"&amp;E4592)</f>
      </c>
      <c r="K4592" s="247">
        <f>IF(A4592="","",A4592*D4592)</f>
      </c>
      <c r="L4592" s="246">
        <f>IF(A4592="","",IF(OR(A4592=1,A4592=0),H4592,0))</f>
      </c>
      <c r="M4592" s="246">
        <f>IF(A4592="","",IF(A4592=-1,H4592,0))</f>
      </c>
      <c r="N4592">
        <f>IF(J4592="","",IF(E4592="SGD",1,IF(E4592="USD",Settings!$B$22,IF(E4592="HKD",Settings!$B$23,1))))</f>
      </c>
      <c r="O4592">
        <f>IF(OR(B4592="",C4592="",E4592=""),0,(IF(A4592=-1,H4592,0)-IF(OR(A4592=1,A4592=0),H4592,0)+IF(A4592=2,H4592,0))*IF(E4592="SGD",1,IF(E4592="USD",Settings!$B$22,IF(E4592="HKD",Settings!$B$23,1))))</f>
        <v>0</v>
      </c>
      <c r="P4592">
        <f>IF(OR(B4592="",C4592="",E4592=""),0,IF(A4592=2,H4592*IF(E4592="SGD",1,IF(E4592="USD",Settings!$B$22,IF(E4592="HKD",Settings!$B$23,1))),0))</f>
        <v>0</v>
      </c>
      <c r="Q4592" s="312">
        <f>IF(OR(J4592="",G4592=""),"",G4592+ROW()/1000000)</f>
      </c>
      <c r="R4592" s="247">
        <f>IF(Q4592="","",SUMIFS(Txn[Signed Units],Txn[Key],J4592,Txn[Transaction Order],"&lt;="&amp;Q4592))</f>
      </c>
    </row>
    <row r="4593" spans="10:18" ht="15" customHeight="1" x14ac:dyDescent="0.15">
      <c r="J4593" s="246">
        <f>IF(OR(B4593="",C4593="",E4593=""),"",B4593&amp;":"&amp;C4593&amp;":"&amp;E4593)</f>
      </c>
      <c r="K4593" s="247">
        <f>IF(A4593="","",A4593*D4593)</f>
      </c>
      <c r="L4593" s="246">
        <f>IF(A4593="","",IF(OR(A4593=1,A4593=0),H4593,0))</f>
      </c>
      <c r="M4593" s="246">
        <f>IF(A4593="","",IF(A4593=-1,H4593,0))</f>
      </c>
      <c r="N4593">
        <f>IF(J4593="","",IF(E4593="SGD",1,IF(E4593="USD",Settings!$B$22,IF(E4593="HKD",Settings!$B$23,1))))</f>
      </c>
      <c r="O4593">
        <f>IF(OR(B4593="",C4593="",E4593=""),0,(IF(A4593=-1,H4593,0)-IF(OR(A4593=1,A4593=0),H4593,0)+IF(A4593=2,H4593,0))*IF(E4593="SGD",1,IF(E4593="USD",Settings!$B$22,IF(E4593="HKD",Settings!$B$23,1))))</f>
        <v>0</v>
      </c>
      <c r="P4593">
        <f>IF(OR(B4593="",C4593="",E4593=""),0,IF(A4593=2,H4593*IF(E4593="SGD",1,IF(E4593="USD",Settings!$B$22,IF(E4593="HKD",Settings!$B$23,1))),0))</f>
        <v>0</v>
      </c>
      <c r="Q4593" s="312">
        <f>IF(OR(J4593="",G4593=""),"",G4593+ROW()/1000000)</f>
      </c>
      <c r="R4593" s="247">
        <f>IF(Q4593="","",SUMIFS(Txn[Signed Units],Txn[Key],J4593,Txn[Transaction Order],"&lt;="&amp;Q4593))</f>
      </c>
    </row>
    <row r="4594" spans="10:18" ht="15" customHeight="1" x14ac:dyDescent="0.15">
      <c r="J4594" s="246">
        <f>IF(OR(B4594="",C4594="",E4594=""),"",B4594&amp;":"&amp;C4594&amp;":"&amp;E4594)</f>
      </c>
      <c r="K4594" s="247">
        <f>IF(A4594="","",A4594*D4594)</f>
      </c>
      <c r="L4594" s="246">
        <f>IF(A4594="","",IF(OR(A4594=1,A4594=0),H4594,0))</f>
      </c>
      <c r="M4594" s="246">
        <f>IF(A4594="","",IF(A4594=-1,H4594,0))</f>
      </c>
      <c r="N4594">
        <f>IF(J4594="","",IF(E4594="SGD",1,IF(E4594="USD",Settings!$B$22,IF(E4594="HKD",Settings!$B$23,1))))</f>
      </c>
      <c r="O4594">
        <f>IF(OR(B4594="",C4594="",E4594=""),0,(IF(A4594=-1,H4594,0)-IF(OR(A4594=1,A4594=0),H4594,0)+IF(A4594=2,H4594,0))*IF(E4594="SGD",1,IF(E4594="USD",Settings!$B$22,IF(E4594="HKD",Settings!$B$23,1))))</f>
        <v>0</v>
      </c>
      <c r="P4594">
        <f>IF(OR(B4594="",C4594="",E4594=""),0,IF(A4594=2,H4594*IF(E4594="SGD",1,IF(E4594="USD",Settings!$B$22,IF(E4594="HKD",Settings!$B$23,1))),0))</f>
        <v>0</v>
      </c>
      <c r="Q4594" s="312">
        <f>IF(OR(J4594="",G4594=""),"",G4594+ROW()/1000000)</f>
      </c>
      <c r="R4594" s="247">
        <f>IF(Q4594="","",SUMIFS(Txn[Signed Units],Txn[Key],J4594,Txn[Transaction Order],"&lt;="&amp;Q4594))</f>
      </c>
    </row>
    <row r="4595" spans="10:18" ht="15" customHeight="1" x14ac:dyDescent="0.15">
      <c r="J4595" s="246">
        <f>IF(OR(B4595="",C4595="",E4595=""),"",B4595&amp;":"&amp;C4595&amp;":"&amp;E4595)</f>
      </c>
      <c r="K4595" s="247">
        <f>IF(A4595="","",A4595*D4595)</f>
      </c>
      <c r="L4595" s="246">
        <f>IF(A4595="","",IF(OR(A4595=1,A4595=0),H4595,0))</f>
      </c>
      <c r="M4595" s="246">
        <f>IF(A4595="","",IF(A4595=-1,H4595,0))</f>
      </c>
      <c r="N4595">
        <f>IF(J4595="","",IF(E4595="SGD",1,IF(E4595="USD",Settings!$B$22,IF(E4595="HKD",Settings!$B$23,1))))</f>
      </c>
      <c r="O4595">
        <f>IF(OR(B4595="",C4595="",E4595=""),0,(IF(A4595=-1,H4595,0)-IF(OR(A4595=1,A4595=0),H4595,0)+IF(A4595=2,H4595,0))*IF(E4595="SGD",1,IF(E4595="USD",Settings!$B$22,IF(E4595="HKD",Settings!$B$23,1))))</f>
        <v>0</v>
      </c>
      <c r="P4595">
        <f>IF(OR(B4595="",C4595="",E4595=""),0,IF(A4595=2,H4595*IF(E4595="SGD",1,IF(E4595="USD",Settings!$B$22,IF(E4595="HKD",Settings!$B$23,1))),0))</f>
        <v>0</v>
      </c>
      <c r="Q4595" s="312">
        <f>IF(OR(J4595="",G4595=""),"",G4595+ROW()/1000000)</f>
      </c>
      <c r="R4595" s="247">
        <f>IF(Q4595="","",SUMIFS(Txn[Signed Units],Txn[Key],J4595,Txn[Transaction Order],"&lt;="&amp;Q4595))</f>
      </c>
    </row>
    <row r="4596" spans="10:18" ht="15" customHeight="1" x14ac:dyDescent="0.15">
      <c r="J4596" s="246">
        <f>IF(OR(B4596="",C4596="",E4596=""),"",B4596&amp;":"&amp;C4596&amp;":"&amp;E4596)</f>
      </c>
      <c r="K4596" s="247">
        <f>IF(A4596="","",A4596*D4596)</f>
      </c>
      <c r="L4596" s="246">
        <f>IF(A4596="","",IF(OR(A4596=1,A4596=0),H4596,0))</f>
      </c>
      <c r="M4596" s="246">
        <f>IF(A4596="","",IF(A4596=-1,H4596,0))</f>
      </c>
      <c r="N4596">
        <f>IF(J4596="","",IF(E4596="SGD",1,IF(E4596="USD",Settings!$B$22,IF(E4596="HKD",Settings!$B$23,1))))</f>
      </c>
      <c r="O4596">
        <f>IF(OR(B4596="",C4596="",E4596=""),0,(IF(A4596=-1,H4596,0)-IF(OR(A4596=1,A4596=0),H4596,0)+IF(A4596=2,H4596,0))*IF(E4596="SGD",1,IF(E4596="USD",Settings!$B$22,IF(E4596="HKD",Settings!$B$23,1))))</f>
        <v>0</v>
      </c>
      <c r="P4596">
        <f>IF(OR(B4596="",C4596="",E4596=""),0,IF(A4596=2,H4596*IF(E4596="SGD",1,IF(E4596="USD",Settings!$B$22,IF(E4596="HKD",Settings!$B$23,1))),0))</f>
        <v>0</v>
      </c>
      <c r="Q4596" s="312">
        <f>IF(OR(J4596="",G4596=""),"",G4596+ROW()/1000000)</f>
      </c>
      <c r="R4596" s="247">
        <f>IF(Q4596="","",SUMIFS(Txn[Signed Units],Txn[Key],J4596,Txn[Transaction Order],"&lt;="&amp;Q4596))</f>
      </c>
    </row>
    <row r="4597" spans="10:18" ht="15" customHeight="1" x14ac:dyDescent="0.15">
      <c r="J4597" s="246">
        <f>IF(OR(B4597="",C4597="",E4597=""),"",B4597&amp;":"&amp;C4597&amp;":"&amp;E4597)</f>
      </c>
      <c r="K4597" s="247">
        <f>IF(A4597="","",A4597*D4597)</f>
      </c>
      <c r="L4597" s="246">
        <f>IF(A4597="","",IF(OR(A4597=1,A4597=0),H4597,0))</f>
      </c>
      <c r="M4597" s="246">
        <f>IF(A4597="","",IF(A4597=-1,H4597,0))</f>
      </c>
      <c r="N4597">
        <f>IF(J4597="","",IF(E4597="SGD",1,IF(E4597="USD",Settings!$B$22,IF(E4597="HKD",Settings!$B$23,1))))</f>
      </c>
      <c r="O4597">
        <f>IF(OR(B4597="",C4597="",E4597=""),0,(IF(A4597=-1,H4597,0)-IF(OR(A4597=1,A4597=0),H4597,0)+IF(A4597=2,H4597,0))*IF(E4597="SGD",1,IF(E4597="USD",Settings!$B$22,IF(E4597="HKD",Settings!$B$23,1))))</f>
        <v>0</v>
      </c>
      <c r="P4597">
        <f>IF(OR(B4597="",C4597="",E4597=""),0,IF(A4597=2,H4597*IF(E4597="SGD",1,IF(E4597="USD",Settings!$B$22,IF(E4597="HKD",Settings!$B$23,1))),0))</f>
        <v>0</v>
      </c>
      <c r="Q4597" s="312">
        <f>IF(OR(J4597="",G4597=""),"",G4597+ROW()/1000000)</f>
      </c>
      <c r="R4597" s="247">
        <f>IF(Q4597="","",SUMIFS(Txn[Signed Units],Txn[Key],J4597,Txn[Transaction Order],"&lt;="&amp;Q4597))</f>
      </c>
    </row>
    <row r="4598" spans="10:18" ht="15" customHeight="1" x14ac:dyDescent="0.15">
      <c r="J4598" s="246">
        <f>IF(OR(B4598="",C4598="",E4598=""),"",B4598&amp;":"&amp;C4598&amp;":"&amp;E4598)</f>
      </c>
      <c r="K4598" s="247">
        <f>IF(A4598="","",A4598*D4598)</f>
      </c>
      <c r="L4598" s="246">
        <f>IF(A4598="","",IF(OR(A4598=1,A4598=0),H4598,0))</f>
      </c>
      <c r="M4598" s="246">
        <f>IF(A4598="","",IF(A4598=-1,H4598,0))</f>
      </c>
      <c r="N4598">
        <f>IF(J4598="","",IF(E4598="SGD",1,IF(E4598="USD",Settings!$B$22,IF(E4598="HKD",Settings!$B$23,1))))</f>
      </c>
      <c r="O4598">
        <f>IF(OR(B4598="",C4598="",E4598=""),0,(IF(A4598=-1,H4598,0)-IF(OR(A4598=1,A4598=0),H4598,0)+IF(A4598=2,H4598,0))*IF(E4598="SGD",1,IF(E4598="USD",Settings!$B$22,IF(E4598="HKD",Settings!$B$23,1))))</f>
        <v>0</v>
      </c>
      <c r="P4598">
        <f>IF(OR(B4598="",C4598="",E4598=""),0,IF(A4598=2,H4598*IF(E4598="SGD",1,IF(E4598="USD",Settings!$B$22,IF(E4598="HKD",Settings!$B$23,1))),0))</f>
        <v>0</v>
      </c>
      <c r="Q4598" s="312">
        <f>IF(OR(J4598="",G4598=""),"",G4598+ROW()/1000000)</f>
      </c>
      <c r="R4598" s="247">
        <f>IF(Q4598="","",SUMIFS(Txn[Signed Units],Txn[Key],J4598,Txn[Transaction Order],"&lt;="&amp;Q4598))</f>
      </c>
    </row>
    <row r="4599" spans="10:18" ht="15" customHeight="1" x14ac:dyDescent="0.15">
      <c r="J4599" s="246">
        <f>IF(OR(B4599="",C4599="",E4599=""),"",B4599&amp;":"&amp;C4599&amp;":"&amp;E4599)</f>
      </c>
      <c r="K4599" s="247">
        <f>IF(A4599="","",A4599*D4599)</f>
      </c>
      <c r="L4599" s="246">
        <f>IF(A4599="","",IF(OR(A4599=1,A4599=0),H4599,0))</f>
      </c>
      <c r="M4599" s="246">
        <f>IF(A4599="","",IF(A4599=-1,H4599,0))</f>
      </c>
      <c r="N4599">
        <f>IF(J4599="","",IF(E4599="SGD",1,IF(E4599="USD",Settings!$B$22,IF(E4599="HKD",Settings!$B$23,1))))</f>
      </c>
      <c r="O4599">
        <f>IF(OR(B4599="",C4599="",E4599=""),0,(IF(A4599=-1,H4599,0)-IF(OR(A4599=1,A4599=0),H4599,0)+IF(A4599=2,H4599,0))*IF(E4599="SGD",1,IF(E4599="USD",Settings!$B$22,IF(E4599="HKD",Settings!$B$23,1))))</f>
        <v>0</v>
      </c>
      <c r="P4599">
        <f>IF(OR(B4599="",C4599="",E4599=""),0,IF(A4599=2,H4599*IF(E4599="SGD",1,IF(E4599="USD",Settings!$B$22,IF(E4599="HKD",Settings!$B$23,1))),0))</f>
        <v>0</v>
      </c>
      <c r="Q4599" s="312">
        <f>IF(OR(J4599="",G4599=""),"",G4599+ROW()/1000000)</f>
      </c>
      <c r="R4599" s="247">
        <f>IF(Q4599="","",SUMIFS(Txn[Signed Units],Txn[Key],J4599,Txn[Transaction Order],"&lt;="&amp;Q4599))</f>
      </c>
    </row>
    <row r="4600" spans="10:18" ht="15" customHeight="1" x14ac:dyDescent="0.15">
      <c r="J4600" s="246">
        <f>IF(OR(B4600="",C4600="",E4600=""),"",B4600&amp;":"&amp;C4600&amp;":"&amp;E4600)</f>
      </c>
      <c r="K4600" s="247">
        <f>IF(A4600="","",A4600*D4600)</f>
      </c>
      <c r="L4600" s="246">
        <f>IF(A4600="","",IF(OR(A4600=1,A4600=0),H4600,0))</f>
      </c>
      <c r="M4600" s="246">
        <f>IF(A4600="","",IF(A4600=-1,H4600,0))</f>
      </c>
      <c r="N4600">
        <f>IF(J4600="","",IF(E4600="SGD",1,IF(E4600="USD",Settings!$B$22,IF(E4600="HKD",Settings!$B$23,1))))</f>
      </c>
      <c r="O4600">
        <f>IF(OR(B4600="",C4600="",E4600=""),0,(IF(A4600=-1,H4600,0)-IF(OR(A4600=1,A4600=0),H4600,0)+IF(A4600=2,H4600,0))*IF(E4600="SGD",1,IF(E4600="USD",Settings!$B$22,IF(E4600="HKD",Settings!$B$23,1))))</f>
        <v>0</v>
      </c>
      <c r="P4600">
        <f>IF(OR(B4600="",C4600="",E4600=""),0,IF(A4600=2,H4600*IF(E4600="SGD",1,IF(E4600="USD",Settings!$B$22,IF(E4600="HKD",Settings!$B$23,1))),0))</f>
        <v>0</v>
      </c>
      <c r="Q4600" s="312">
        <f>IF(OR(J4600="",G4600=""),"",G4600+ROW()/1000000)</f>
      </c>
      <c r="R4600" s="247">
        <f>IF(Q4600="","",SUMIFS(Txn[Signed Units],Txn[Key],J4600,Txn[Transaction Order],"&lt;="&amp;Q4600))</f>
      </c>
    </row>
    <row r="4601" spans="10:18" ht="15" customHeight="1" x14ac:dyDescent="0.15">
      <c r="J4601" s="246">
        <f>IF(OR(B4601="",C4601="",E4601=""),"",B4601&amp;":"&amp;C4601&amp;":"&amp;E4601)</f>
      </c>
      <c r="K4601" s="247">
        <f>IF(A4601="","",A4601*D4601)</f>
      </c>
      <c r="L4601" s="246">
        <f>IF(A4601="","",IF(OR(A4601=1,A4601=0),H4601,0))</f>
      </c>
      <c r="M4601" s="246">
        <f>IF(A4601="","",IF(A4601=-1,H4601,0))</f>
      </c>
      <c r="N4601">
        <f>IF(J4601="","",IF(E4601="SGD",1,IF(E4601="USD",Settings!$B$22,IF(E4601="HKD",Settings!$B$23,1))))</f>
      </c>
      <c r="O4601">
        <f>IF(OR(B4601="",C4601="",E4601=""),0,(IF(A4601=-1,H4601,0)-IF(OR(A4601=1,A4601=0),H4601,0)+IF(A4601=2,H4601,0))*IF(E4601="SGD",1,IF(E4601="USD",Settings!$B$22,IF(E4601="HKD",Settings!$B$23,1))))</f>
        <v>0</v>
      </c>
      <c r="P4601">
        <f>IF(OR(B4601="",C4601="",E4601=""),0,IF(A4601=2,H4601*IF(E4601="SGD",1,IF(E4601="USD",Settings!$B$22,IF(E4601="HKD",Settings!$B$23,1))),0))</f>
        <v>0</v>
      </c>
      <c r="Q4601" s="312">
        <f>IF(OR(J4601="",G4601=""),"",G4601+ROW()/1000000)</f>
      </c>
      <c r="R4601" s="247">
        <f>IF(Q4601="","",SUMIFS(Txn[Signed Units],Txn[Key],J4601,Txn[Transaction Order],"&lt;="&amp;Q4601))</f>
      </c>
    </row>
    <row r="4602" spans="10:18" ht="15" customHeight="1" x14ac:dyDescent="0.15">
      <c r="J4602" s="246">
        <f>IF(OR(B4602="",C4602="",E4602=""),"",B4602&amp;":"&amp;C4602&amp;":"&amp;E4602)</f>
      </c>
      <c r="K4602" s="247">
        <f>IF(A4602="","",A4602*D4602)</f>
      </c>
      <c r="L4602" s="246">
        <f>IF(A4602="","",IF(OR(A4602=1,A4602=0),H4602,0))</f>
      </c>
      <c r="M4602" s="246">
        <f>IF(A4602="","",IF(A4602=-1,H4602,0))</f>
      </c>
      <c r="N4602">
        <f>IF(J4602="","",IF(E4602="SGD",1,IF(E4602="USD",Settings!$B$22,IF(E4602="HKD",Settings!$B$23,1))))</f>
      </c>
      <c r="O4602">
        <f>IF(OR(B4602="",C4602="",E4602=""),0,(IF(A4602=-1,H4602,0)-IF(OR(A4602=1,A4602=0),H4602,0)+IF(A4602=2,H4602,0))*IF(E4602="SGD",1,IF(E4602="USD",Settings!$B$22,IF(E4602="HKD",Settings!$B$23,1))))</f>
        <v>0</v>
      </c>
      <c r="P4602">
        <f>IF(OR(B4602="",C4602="",E4602=""),0,IF(A4602=2,H4602*IF(E4602="SGD",1,IF(E4602="USD",Settings!$B$22,IF(E4602="HKD",Settings!$B$23,1))),0))</f>
        <v>0</v>
      </c>
      <c r="Q4602" s="312">
        <f>IF(OR(J4602="",G4602=""),"",G4602+ROW()/1000000)</f>
      </c>
      <c r="R4602" s="247">
        <f>IF(Q4602="","",SUMIFS(Txn[Signed Units],Txn[Key],J4602,Txn[Transaction Order],"&lt;="&amp;Q4602))</f>
      </c>
    </row>
    <row r="4603" spans="10:18" ht="15" customHeight="1" x14ac:dyDescent="0.15">
      <c r="J4603" s="246">
        <f>IF(OR(B4603="",C4603="",E4603=""),"",B4603&amp;":"&amp;C4603&amp;":"&amp;E4603)</f>
      </c>
      <c r="K4603" s="247">
        <f>IF(A4603="","",A4603*D4603)</f>
      </c>
      <c r="L4603" s="246">
        <f>IF(A4603="","",IF(OR(A4603=1,A4603=0),H4603,0))</f>
      </c>
      <c r="M4603" s="246">
        <f>IF(A4603="","",IF(A4603=-1,H4603,0))</f>
      </c>
      <c r="N4603">
        <f>IF(J4603="","",IF(E4603="SGD",1,IF(E4603="USD",Settings!$B$22,IF(E4603="HKD",Settings!$B$23,1))))</f>
      </c>
      <c r="O4603">
        <f>IF(OR(B4603="",C4603="",E4603=""),0,(IF(A4603=-1,H4603,0)-IF(OR(A4603=1,A4603=0),H4603,0)+IF(A4603=2,H4603,0))*IF(E4603="SGD",1,IF(E4603="USD",Settings!$B$22,IF(E4603="HKD",Settings!$B$23,1))))</f>
        <v>0</v>
      </c>
      <c r="P4603">
        <f>IF(OR(B4603="",C4603="",E4603=""),0,IF(A4603=2,H4603*IF(E4603="SGD",1,IF(E4603="USD",Settings!$B$22,IF(E4603="HKD",Settings!$B$23,1))),0))</f>
        <v>0</v>
      </c>
      <c r="Q4603" s="312">
        <f>IF(OR(J4603="",G4603=""),"",G4603+ROW()/1000000)</f>
      </c>
      <c r="R4603" s="247">
        <f>IF(Q4603="","",SUMIFS(Txn[Signed Units],Txn[Key],J4603,Txn[Transaction Order],"&lt;="&amp;Q4603))</f>
      </c>
    </row>
    <row r="4604" spans="10:18" ht="15" customHeight="1" x14ac:dyDescent="0.15">
      <c r="J4604" s="246">
        <f>IF(OR(B4604="",C4604="",E4604=""),"",B4604&amp;":"&amp;C4604&amp;":"&amp;E4604)</f>
      </c>
      <c r="K4604" s="247">
        <f>IF(A4604="","",A4604*D4604)</f>
      </c>
      <c r="L4604" s="246">
        <f>IF(A4604="","",IF(OR(A4604=1,A4604=0),H4604,0))</f>
      </c>
      <c r="M4604" s="246">
        <f>IF(A4604="","",IF(A4604=-1,H4604,0))</f>
      </c>
      <c r="N4604">
        <f>IF(J4604="","",IF(E4604="SGD",1,IF(E4604="USD",Settings!$B$22,IF(E4604="HKD",Settings!$B$23,1))))</f>
      </c>
      <c r="O4604">
        <f>IF(OR(B4604="",C4604="",E4604=""),0,(IF(A4604=-1,H4604,0)-IF(OR(A4604=1,A4604=0),H4604,0)+IF(A4604=2,H4604,0))*IF(E4604="SGD",1,IF(E4604="USD",Settings!$B$22,IF(E4604="HKD",Settings!$B$23,1))))</f>
        <v>0</v>
      </c>
      <c r="P4604">
        <f>IF(OR(B4604="",C4604="",E4604=""),0,IF(A4604=2,H4604*IF(E4604="SGD",1,IF(E4604="USD",Settings!$B$22,IF(E4604="HKD",Settings!$B$23,1))),0))</f>
        <v>0</v>
      </c>
      <c r="Q4604" s="312">
        <f>IF(OR(J4604="",G4604=""),"",G4604+ROW()/1000000)</f>
      </c>
      <c r="R4604" s="247">
        <f>IF(Q4604="","",SUMIFS(Txn[Signed Units],Txn[Key],J4604,Txn[Transaction Order],"&lt;="&amp;Q4604))</f>
      </c>
    </row>
    <row r="4605" spans="10:18" ht="15" customHeight="1" x14ac:dyDescent="0.15">
      <c r="J4605" s="246">
        <f>IF(OR(B4605="",C4605="",E4605=""),"",B4605&amp;":"&amp;C4605&amp;":"&amp;E4605)</f>
      </c>
      <c r="K4605" s="247">
        <f>IF(A4605="","",A4605*D4605)</f>
      </c>
      <c r="L4605" s="246">
        <f>IF(A4605="","",IF(OR(A4605=1,A4605=0),H4605,0))</f>
      </c>
      <c r="M4605" s="246">
        <f>IF(A4605="","",IF(A4605=-1,H4605,0))</f>
      </c>
      <c r="N4605">
        <f>IF(J4605="","",IF(E4605="SGD",1,IF(E4605="USD",Settings!$B$22,IF(E4605="HKD",Settings!$B$23,1))))</f>
      </c>
      <c r="O4605">
        <f>IF(OR(B4605="",C4605="",E4605=""),0,(IF(A4605=-1,H4605,0)-IF(OR(A4605=1,A4605=0),H4605,0)+IF(A4605=2,H4605,0))*IF(E4605="SGD",1,IF(E4605="USD",Settings!$B$22,IF(E4605="HKD",Settings!$B$23,1))))</f>
        <v>0</v>
      </c>
      <c r="P4605">
        <f>IF(OR(B4605="",C4605="",E4605=""),0,IF(A4605=2,H4605*IF(E4605="SGD",1,IF(E4605="USD",Settings!$B$22,IF(E4605="HKD",Settings!$B$23,1))),0))</f>
        <v>0</v>
      </c>
      <c r="Q4605" s="312">
        <f>IF(OR(J4605="",G4605=""),"",G4605+ROW()/1000000)</f>
      </c>
      <c r="R4605" s="247">
        <f>IF(Q4605="","",SUMIFS(Txn[Signed Units],Txn[Key],J4605,Txn[Transaction Order],"&lt;="&amp;Q4605))</f>
      </c>
    </row>
    <row r="4606" spans="10:18" ht="15" customHeight="1" x14ac:dyDescent="0.15">
      <c r="J4606" s="246">
        <f>IF(OR(B4606="",C4606="",E4606=""),"",B4606&amp;":"&amp;C4606&amp;":"&amp;E4606)</f>
      </c>
      <c r="K4606" s="247">
        <f>IF(A4606="","",A4606*D4606)</f>
      </c>
      <c r="L4606" s="246">
        <f>IF(A4606="","",IF(OR(A4606=1,A4606=0),H4606,0))</f>
      </c>
      <c r="M4606" s="246">
        <f>IF(A4606="","",IF(A4606=-1,H4606,0))</f>
      </c>
      <c r="N4606">
        <f>IF(J4606="","",IF(E4606="SGD",1,IF(E4606="USD",Settings!$B$22,IF(E4606="HKD",Settings!$B$23,1))))</f>
      </c>
      <c r="O4606">
        <f>IF(OR(B4606="",C4606="",E4606=""),0,(IF(A4606=-1,H4606,0)-IF(OR(A4606=1,A4606=0),H4606,0)+IF(A4606=2,H4606,0))*IF(E4606="SGD",1,IF(E4606="USD",Settings!$B$22,IF(E4606="HKD",Settings!$B$23,1))))</f>
        <v>0</v>
      </c>
      <c r="P4606">
        <f>IF(OR(B4606="",C4606="",E4606=""),0,IF(A4606=2,H4606*IF(E4606="SGD",1,IF(E4606="USD",Settings!$B$22,IF(E4606="HKD",Settings!$B$23,1))),0))</f>
        <v>0</v>
      </c>
      <c r="Q4606" s="312">
        <f>IF(OR(J4606="",G4606=""),"",G4606+ROW()/1000000)</f>
      </c>
      <c r="R4606" s="247">
        <f>IF(Q4606="","",SUMIFS(Txn[Signed Units],Txn[Key],J4606,Txn[Transaction Order],"&lt;="&amp;Q4606))</f>
      </c>
    </row>
    <row r="4607" spans="10:18" ht="15" customHeight="1" x14ac:dyDescent="0.15">
      <c r="J4607" s="246">
        <f>IF(OR(B4607="",C4607="",E4607=""),"",B4607&amp;":"&amp;C4607&amp;":"&amp;E4607)</f>
      </c>
      <c r="K4607" s="247">
        <f>IF(A4607="","",A4607*D4607)</f>
      </c>
      <c r="L4607" s="246">
        <f>IF(A4607="","",IF(OR(A4607=1,A4607=0),H4607,0))</f>
      </c>
      <c r="M4607" s="246">
        <f>IF(A4607="","",IF(A4607=-1,H4607,0))</f>
      </c>
      <c r="N4607">
        <f>IF(J4607="","",IF(E4607="SGD",1,IF(E4607="USD",Settings!$B$22,IF(E4607="HKD",Settings!$B$23,1))))</f>
      </c>
      <c r="O4607">
        <f>IF(OR(B4607="",C4607="",E4607=""),0,(IF(A4607=-1,H4607,0)-IF(OR(A4607=1,A4607=0),H4607,0)+IF(A4607=2,H4607,0))*IF(E4607="SGD",1,IF(E4607="USD",Settings!$B$22,IF(E4607="HKD",Settings!$B$23,1))))</f>
        <v>0</v>
      </c>
      <c r="P4607">
        <f>IF(OR(B4607="",C4607="",E4607=""),0,IF(A4607=2,H4607*IF(E4607="SGD",1,IF(E4607="USD",Settings!$B$22,IF(E4607="HKD",Settings!$B$23,1))),0))</f>
        <v>0</v>
      </c>
      <c r="Q4607" s="312">
        <f>IF(OR(J4607="",G4607=""),"",G4607+ROW()/1000000)</f>
      </c>
      <c r="R4607" s="247">
        <f>IF(Q4607="","",SUMIFS(Txn[Signed Units],Txn[Key],J4607,Txn[Transaction Order],"&lt;="&amp;Q4607))</f>
      </c>
    </row>
    <row r="4608" spans="10:18" ht="15" customHeight="1" x14ac:dyDescent="0.15">
      <c r="J4608" s="246">
        <f>IF(OR(B4608="",C4608="",E4608=""),"",B4608&amp;":"&amp;C4608&amp;":"&amp;E4608)</f>
      </c>
      <c r="K4608" s="247">
        <f>IF(A4608="","",A4608*D4608)</f>
      </c>
      <c r="L4608" s="246">
        <f>IF(A4608="","",IF(OR(A4608=1,A4608=0),H4608,0))</f>
      </c>
      <c r="M4608" s="246">
        <f>IF(A4608="","",IF(A4608=-1,H4608,0))</f>
      </c>
      <c r="N4608">
        <f>IF(J4608="","",IF(E4608="SGD",1,IF(E4608="USD",Settings!$B$22,IF(E4608="HKD",Settings!$B$23,1))))</f>
      </c>
      <c r="O4608">
        <f>IF(OR(B4608="",C4608="",E4608=""),0,(IF(A4608=-1,H4608,0)-IF(OR(A4608=1,A4608=0),H4608,0)+IF(A4608=2,H4608,0))*IF(E4608="SGD",1,IF(E4608="USD",Settings!$B$22,IF(E4608="HKD",Settings!$B$23,1))))</f>
        <v>0</v>
      </c>
      <c r="P4608">
        <f>IF(OR(B4608="",C4608="",E4608=""),0,IF(A4608=2,H4608*IF(E4608="SGD",1,IF(E4608="USD",Settings!$B$22,IF(E4608="HKD",Settings!$B$23,1))),0))</f>
        <v>0</v>
      </c>
      <c r="Q4608" s="312">
        <f>IF(OR(J4608="",G4608=""),"",G4608+ROW()/1000000)</f>
      </c>
      <c r="R4608" s="247">
        <f>IF(Q4608="","",SUMIFS(Txn[Signed Units],Txn[Key],J4608,Txn[Transaction Order],"&lt;="&amp;Q4608))</f>
      </c>
    </row>
    <row r="4609" spans="10:18" ht="15" customHeight="1" x14ac:dyDescent="0.15">
      <c r="J4609" s="246">
        <f>IF(OR(B4609="",C4609="",E4609=""),"",B4609&amp;":"&amp;C4609&amp;":"&amp;E4609)</f>
      </c>
      <c r="K4609" s="247">
        <f>IF(A4609="","",A4609*D4609)</f>
      </c>
      <c r="L4609" s="246">
        <f>IF(A4609="","",IF(OR(A4609=1,A4609=0),H4609,0))</f>
      </c>
      <c r="M4609" s="246">
        <f>IF(A4609="","",IF(A4609=-1,H4609,0))</f>
      </c>
      <c r="N4609">
        <f>IF(J4609="","",IF(E4609="SGD",1,IF(E4609="USD",Settings!$B$22,IF(E4609="HKD",Settings!$B$23,1))))</f>
      </c>
      <c r="O4609">
        <f>IF(OR(B4609="",C4609="",E4609=""),0,(IF(A4609=-1,H4609,0)-IF(OR(A4609=1,A4609=0),H4609,0)+IF(A4609=2,H4609,0))*IF(E4609="SGD",1,IF(E4609="USD",Settings!$B$22,IF(E4609="HKD",Settings!$B$23,1))))</f>
        <v>0</v>
      </c>
      <c r="P4609">
        <f>IF(OR(B4609="",C4609="",E4609=""),0,IF(A4609=2,H4609*IF(E4609="SGD",1,IF(E4609="USD",Settings!$B$22,IF(E4609="HKD",Settings!$B$23,1))),0))</f>
        <v>0</v>
      </c>
      <c r="Q4609" s="312">
        <f>IF(OR(J4609="",G4609=""),"",G4609+ROW()/1000000)</f>
      </c>
      <c r="R4609" s="247">
        <f>IF(Q4609="","",SUMIFS(Txn[Signed Units],Txn[Key],J4609,Txn[Transaction Order],"&lt;="&amp;Q4609))</f>
      </c>
    </row>
    <row r="4610" spans="10:18" ht="15" customHeight="1" x14ac:dyDescent="0.15">
      <c r="J4610" s="246">
        <f>IF(OR(B4610="",C4610="",E4610=""),"",B4610&amp;":"&amp;C4610&amp;":"&amp;E4610)</f>
      </c>
      <c r="K4610" s="247">
        <f>IF(A4610="","",A4610*D4610)</f>
      </c>
      <c r="L4610" s="246">
        <f>IF(A4610="","",IF(OR(A4610=1,A4610=0),H4610,0))</f>
      </c>
      <c r="M4610" s="246">
        <f>IF(A4610="","",IF(A4610=-1,H4610,0))</f>
      </c>
      <c r="N4610">
        <f>IF(J4610="","",IF(E4610="SGD",1,IF(E4610="USD",Settings!$B$22,IF(E4610="HKD",Settings!$B$23,1))))</f>
      </c>
      <c r="O4610">
        <f>IF(OR(B4610="",C4610="",E4610=""),0,(IF(A4610=-1,H4610,0)-IF(OR(A4610=1,A4610=0),H4610,0)+IF(A4610=2,H4610,0))*IF(E4610="SGD",1,IF(E4610="USD",Settings!$B$22,IF(E4610="HKD",Settings!$B$23,1))))</f>
        <v>0</v>
      </c>
      <c r="P4610">
        <f>IF(OR(B4610="",C4610="",E4610=""),0,IF(A4610=2,H4610*IF(E4610="SGD",1,IF(E4610="USD",Settings!$B$22,IF(E4610="HKD",Settings!$B$23,1))),0))</f>
        <v>0</v>
      </c>
      <c r="Q4610" s="312">
        <f>IF(OR(J4610="",G4610=""),"",G4610+ROW()/1000000)</f>
      </c>
      <c r="R4610" s="247">
        <f>IF(Q4610="","",SUMIFS(Txn[Signed Units],Txn[Key],J4610,Txn[Transaction Order],"&lt;="&amp;Q4610))</f>
      </c>
    </row>
    <row r="4611" spans="10:18" ht="15" customHeight="1" x14ac:dyDescent="0.15">
      <c r="J4611" s="246">
        <f>IF(OR(B4611="",C4611="",E4611=""),"",B4611&amp;":"&amp;C4611&amp;":"&amp;E4611)</f>
      </c>
      <c r="K4611" s="247">
        <f>IF(A4611="","",A4611*D4611)</f>
      </c>
      <c r="L4611" s="246">
        <f>IF(A4611="","",IF(OR(A4611=1,A4611=0),H4611,0))</f>
      </c>
      <c r="M4611" s="246">
        <f>IF(A4611="","",IF(A4611=-1,H4611,0))</f>
      </c>
      <c r="N4611">
        <f>IF(J4611="","",IF(E4611="SGD",1,IF(E4611="USD",Settings!$B$22,IF(E4611="HKD",Settings!$B$23,1))))</f>
      </c>
      <c r="O4611">
        <f>IF(OR(B4611="",C4611="",E4611=""),0,(IF(A4611=-1,H4611,0)-IF(OR(A4611=1,A4611=0),H4611,0)+IF(A4611=2,H4611,0))*IF(E4611="SGD",1,IF(E4611="USD",Settings!$B$22,IF(E4611="HKD",Settings!$B$23,1))))</f>
        <v>0</v>
      </c>
      <c r="P4611">
        <f>IF(OR(B4611="",C4611="",E4611=""),0,IF(A4611=2,H4611*IF(E4611="SGD",1,IF(E4611="USD",Settings!$B$22,IF(E4611="HKD",Settings!$B$23,1))),0))</f>
        <v>0</v>
      </c>
      <c r="Q4611" s="312">
        <f>IF(OR(J4611="",G4611=""),"",G4611+ROW()/1000000)</f>
      </c>
      <c r="R4611" s="247">
        <f>IF(Q4611="","",SUMIFS(Txn[Signed Units],Txn[Key],J4611,Txn[Transaction Order],"&lt;="&amp;Q4611))</f>
      </c>
    </row>
    <row r="4612" spans="10:18" ht="15" customHeight="1" x14ac:dyDescent="0.15">
      <c r="J4612" s="246">
        <f>IF(OR(B4612="",C4612="",E4612=""),"",B4612&amp;":"&amp;C4612&amp;":"&amp;E4612)</f>
      </c>
      <c r="K4612" s="247">
        <f>IF(A4612="","",A4612*D4612)</f>
      </c>
      <c r="L4612" s="246">
        <f>IF(A4612="","",IF(OR(A4612=1,A4612=0),H4612,0))</f>
      </c>
      <c r="M4612" s="246">
        <f>IF(A4612="","",IF(A4612=-1,H4612,0))</f>
      </c>
      <c r="N4612">
        <f>IF(J4612="","",IF(E4612="SGD",1,IF(E4612="USD",Settings!$B$22,IF(E4612="HKD",Settings!$B$23,1))))</f>
      </c>
      <c r="O4612">
        <f>IF(OR(B4612="",C4612="",E4612=""),0,(IF(A4612=-1,H4612,0)-IF(OR(A4612=1,A4612=0),H4612,0)+IF(A4612=2,H4612,0))*IF(E4612="SGD",1,IF(E4612="USD",Settings!$B$22,IF(E4612="HKD",Settings!$B$23,1))))</f>
        <v>0</v>
      </c>
      <c r="P4612">
        <f>IF(OR(B4612="",C4612="",E4612=""),0,IF(A4612=2,H4612*IF(E4612="SGD",1,IF(E4612="USD",Settings!$B$22,IF(E4612="HKD",Settings!$B$23,1))),0))</f>
        <v>0</v>
      </c>
      <c r="Q4612" s="312">
        <f>IF(OR(J4612="",G4612=""),"",G4612+ROW()/1000000)</f>
      </c>
      <c r="R4612" s="247">
        <f>IF(Q4612="","",SUMIFS(Txn[Signed Units],Txn[Key],J4612,Txn[Transaction Order],"&lt;="&amp;Q4612))</f>
      </c>
    </row>
    <row r="4613" spans="10:18" ht="15" customHeight="1" x14ac:dyDescent="0.15">
      <c r="J4613" s="246">
        <f>IF(OR(B4613="",C4613="",E4613=""),"",B4613&amp;":"&amp;C4613&amp;":"&amp;E4613)</f>
      </c>
      <c r="K4613" s="247">
        <f>IF(A4613="","",A4613*D4613)</f>
      </c>
      <c r="L4613" s="246">
        <f>IF(A4613="","",IF(OR(A4613=1,A4613=0),H4613,0))</f>
      </c>
      <c r="M4613" s="246">
        <f>IF(A4613="","",IF(A4613=-1,H4613,0))</f>
      </c>
      <c r="N4613">
        <f>IF(J4613="","",IF(E4613="SGD",1,IF(E4613="USD",Settings!$B$22,IF(E4613="HKD",Settings!$B$23,1))))</f>
      </c>
      <c r="O4613">
        <f>IF(OR(B4613="",C4613="",E4613=""),0,(IF(A4613=-1,H4613,0)-IF(OR(A4613=1,A4613=0),H4613,0)+IF(A4613=2,H4613,0))*IF(E4613="SGD",1,IF(E4613="USD",Settings!$B$22,IF(E4613="HKD",Settings!$B$23,1))))</f>
        <v>0</v>
      </c>
      <c r="P4613">
        <f>IF(OR(B4613="",C4613="",E4613=""),0,IF(A4613=2,H4613*IF(E4613="SGD",1,IF(E4613="USD",Settings!$B$22,IF(E4613="HKD",Settings!$B$23,1))),0))</f>
        <v>0</v>
      </c>
      <c r="Q4613" s="312">
        <f>IF(OR(J4613="",G4613=""),"",G4613+ROW()/1000000)</f>
      </c>
      <c r="R4613" s="247">
        <f>IF(Q4613="","",SUMIFS(Txn[Signed Units],Txn[Key],J4613,Txn[Transaction Order],"&lt;="&amp;Q4613))</f>
      </c>
    </row>
    <row r="4614" spans="10:18" ht="15" customHeight="1" x14ac:dyDescent="0.15">
      <c r="J4614" s="246">
        <f>IF(OR(B4614="",C4614="",E4614=""),"",B4614&amp;":"&amp;C4614&amp;":"&amp;E4614)</f>
      </c>
      <c r="K4614" s="247">
        <f>IF(A4614="","",A4614*D4614)</f>
      </c>
      <c r="L4614" s="246">
        <f>IF(A4614="","",IF(OR(A4614=1,A4614=0),H4614,0))</f>
      </c>
      <c r="M4614" s="246">
        <f>IF(A4614="","",IF(A4614=-1,H4614,0))</f>
      </c>
      <c r="N4614">
        <f>IF(J4614="","",IF(E4614="SGD",1,IF(E4614="USD",Settings!$B$22,IF(E4614="HKD",Settings!$B$23,1))))</f>
      </c>
      <c r="O4614">
        <f>IF(OR(B4614="",C4614="",E4614=""),0,(IF(A4614=-1,H4614,0)-IF(OR(A4614=1,A4614=0),H4614,0)+IF(A4614=2,H4614,0))*IF(E4614="SGD",1,IF(E4614="USD",Settings!$B$22,IF(E4614="HKD",Settings!$B$23,1))))</f>
        <v>0</v>
      </c>
      <c r="P4614">
        <f>IF(OR(B4614="",C4614="",E4614=""),0,IF(A4614=2,H4614*IF(E4614="SGD",1,IF(E4614="USD",Settings!$B$22,IF(E4614="HKD",Settings!$B$23,1))),0))</f>
        <v>0</v>
      </c>
      <c r="Q4614" s="312">
        <f>IF(OR(J4614="",G4614=""),"",G4614+ROW()/1000000)</f>
      </c>
      <c r="R4614" s="247">
        <f>IF(Q4614="","",SUMIFS(Txn[Signed Units],Txn[Key],J4614,Txn[Transaction Order],"&lt;="&amp;Q4614))</f>
      </c>
    </row>
    <row r="4615" spans="10:18" ht="15" customHeight="1" x14ac:dyDescent="0.15">
      <c r="J4615" s="246">
        <f>IF(OR(B4615="",C4615="",E4615=""),"",B4615&amp;":"&amp;C4615&amp;":"&amp;E4615)</f>
      </c>
      <c r="K4615" s="247">
        <f>IF(A4615="","",A4615*D4615)</f>
      </c>
      <c r="L4615" s="246">
        <f>IF(A4615="","",IF(OR(A4615=1,A4615=0),H4615,0))</f>
      </c>
      <c r="M4615" s="246">
        <f>IF(A4615="","",IF(A4615=-1,H4615,0))</f>
      </c>
      <c r="N4615">
        <f>IF(J4615="","",IF(E4615="SGD",1,IF(E4615="USD",Settings!$B$22,IF(E4615="HKD",Settings!$B$23,1))))</f>
      </c>
      <c r="O4615">
        <f>IF(OR(B4615="",C4615="",E4615=""),0,(IF(A4615=-1,H4615,0)-IF(OR(A4615=1,A4615=0),H4615,0)+IF(A4615=2,H4615,0))*IF(E4615="SGD",1,IF(E4615="USD",Settings!$B$22,IF(E4615="HKD",Settings!$B$23,1))))</f>
        <v>0</v>
      </c>
      <c r="P4615">
        <f>IF(OR(B4615="",C4615="",E4615=""),0,IF(A4615=2,H4615*IF(E4615="SGD",1,IF(E4615="USD",Settings!$B$22,IF(E4615="HKD",Settings!$B$23,1))),0))</f>
        <v>0</v>
      </c>
      <c r="Q4615" s="312">
        <f>IF(OR(J4615="",G4615=""),"",G4615+ROW()/1000000)</f>
      </c>
      <c r="R4615" s="247">
        <f>IF(Q4615="","",SUMIFS(Txn[Signed Units],Txn[Key],J4615,Txn[Transaction Order],"&lt;="&amp;Q4615))</f>
      </c>
    </row>
    <row r="4616" spans="10:18" ht="15" customHeight="1" x14ac:dyDescent="0.15">
      <c r="J4616" s="246">
        <f>IF(OR(B4616="",C4616="",E4616=""),"",B4616&amp;":"&amp;C4616&amp;":"&amp;E4616)</f>
      </c>
      <c r="K4616" s="247">
        <f>IF(A4616="","",A4616*D4616)</f>
      </c>
      <c r="L4616" s="246">
        <f>IF(A4616="","",IF(OR(A4616=1,A4616=0),H4616,0))</f>
      </c>
      <c r="M4616" s="246">
        <f>IF(A4616="","",IF(A4616=-1,H4616,0))</f>
      </c>
      <c r="N4616">
        <f>IF(J4616="","",IF(E4616="SGD",1,IF(E4616="USD",Settings!$B$22,IF(E4616="HKD",Settings!$B$23,1))))</f>
      </c>
      <c r="O4616">
        <f>IF(OR(B4616="",C4616="",E4616=""),0,(IF(A4616=-1,H4616,0)-IF(OR(A4616=1,A4616=0),H4616,0)+IF(A4616=2,H4616,0))*IF(E4616="SGD",1,IF(E4616="USD",Settings!$B$22,IF(E4616="HKD",Settings!$B$23,1))))</f>
        <v>0</v>
      </c>
      <c r="P4616">
        <f>IF(OR(B4616="",C4616="",E4616=""),0,IF(A4616=2,H4616*IF(E4616="SGD",1,IF(E4616="USD",Settings!$B$22,IF(E4616="HKD",Settings!$B$23,1))),0))</f>
        <v>0</v>
      </c>
      <c r="Q4616" s="312">
        <f>IF(OR(J4616="",G4616=""),"",G4616+ROW()/1000000)</f>
      </c>
      <c r="R4616" s="247">
        <f>IF(Q4616="","",SUMIFS(Txn[Signed Units],Txn[Key],J4616,Txn[Transaction Order],"&lt;="&amp;Q4616))</f>
      </c>
    </row>
    <row r="4617" spans="10:18" ht="15" customHeight="1" x14ac:dyDescent="0.15">
      <c r="J4617" s="246">
        <f>IF(OR(B4617="",C4617="",E4617=""),"",B4617&amp;":"&amp;C4617&amp;":"&amp;E4617)</f>
      </c>
      <c r="K4617" s="247">
        <f>IF(A4617="","",A4617*D4617)</f>
      </c>
      <c r="L4617" s="246">
        <f>IF(A4617="","",IF(OR(A4617=1,A4617=0),H4617,0))</f>
      </c>
      <c r="M4617" s="246">
        <f>IF(A4617="","",IF(A4617=-1,H4617,0))</f>
      </c>
      <c r="N4617">
        <f>IF(J4617="","",IF(E4617="SGD",1,IF(E4617="USD",Settings!$B$22,IF(E4617="HKD",Settings!$B$23,1))))</f>
      </c>
      <c r="O4617">
        <f>IF(OR(B4617="",C4617="",E4617=""),0,(IF(A4617=-1,H4617,0)-IF(OR(A4617=1,A4617=0),H4617,0)+IF(A4617=2,H4617,0))*IF(E4617="SGD",1,IF(E4617="USD",Settings!$B$22,IF(E4617="HKD",Settings!$B$23,1))))</f>
        <v>0</v>
      </c>
      <c r="P4617">
        <f>IF(OR(B4617="",C4617="",E4617=""),0,IF(A4617=2,H4617*IF(E4617="SGD",1,IF(E4617="USD",Settings!$B$22,IF(E4617="HKD",Settings!$B$23,1))),0))</f>
        <v>0</v>
      </c>
      <c r="Q4617" s="312">
        <f>IF(OR(J4617="",G4617=""),"",G4617+ROW()/1000000)</f>
      </c>
      <c r="R4617" s="247">
        <f>IF(Q4617="","",SUMIFS(Txn[Signed Units],Txn[Key],J4617,Txn[Transaction Order],"&lt;="&amp;Q4617))</f>
      </c>
    </row>
    <row r="4618" spans="10:18" ht="15" customHeight="1" x14ac:dyDescent="0.15">
      <c r="J4618" s="246">
        <f>IF(OR(B4618="",C4618="",E4618=""),"",B4618&amp;":"&amp;C4618&amp;":"&amp;E4618)</f>
      </c>
      <c r="K4618" s="247">
        <f>IF(A4618="","",A4618*D4618)</f>
      </c>
      <c r="L4618" s="246">
        <f>IF(A4618="","",IF(OR(A4618=1,A4618=0),H4618,0))</f>
      </c>
      <c r="M4618" s="246">
        <f>IF(A4618="","",IF(A4618=-1,H4618,0))</f>
      </c>
      <c r="N4618">
        <f>IF(J4618="","",IF(E4618="SGD",1,IF(E4618="USD",Settings!$B$22,IF(E4618="HKD",Settings!$B$23,1))))</f>
      </c>
      <c r="O4618">
        <f>IF(OR(B4618="",C4618="",E4618=""),0,(IF(A4618=-1,H4618,0)-IF(OR(A4618=1,A4618=0),H4618,0)+IF(A4618=2,H4618,0))*IF(E4618="SGD",1,IF(E4618="USD",Settings!$B$22,IF(E4618="HKD",Settings!$B$23,1))))</f>
        <v>0</v>
      </c>
      <c r="P4618">
        <f>IF(OR(B4618="",C4618="",E4618=""),0,IF(A4618=2,H4618*IF(E4618="SGD",1,IF(E4618="USD",Settings!$B$22,IF(E4618="HKD",Settings!$B$23,1))),0))</f>
        <v>0</v>
      </c>
      <c r="Q4618" s="312">
        <f>IF(OR(J4618="",G4618=""),"",G4618+ROW()/1000000)</f>
      </c>
      <c r="R4618" s="247">
        <f>IF(Q4618="","",SUMIFS(Txn[Signed Units],Txn[Key],J4618,Txn[Transaction Order],"&lt;="&amp;Q4618))</f>
      </c>
    </row>
    <row r="4619" spans="10:18" ht="15" customHeight="1" x14ac:dyDescent="0.15">
      <c r="J4619" s="246">
        <f>IF(OR(B4619="",C4619="",E4619=""),"",B4619&amp;":"&amp;C4619&amp;":"&amp;E4619)</f>
      </c>
      <c r="K4619" s="247">
        <f>IF(A4619="","",A4619*D4619)</f>
      </c>
      <c r="L4619" s="246">
        <f>IF(A4619="","",IF(OR(A4619=1,A4619=0),H4619,0))</f>
      </c>
      <c r="M4619" s="246">
        <f>IF(A4619="","",IF(A4619=-1,H4619,0))</f>
      </c>
      <c r="N4619">
        <f>IF(J4619="","",IF(E4619="SGD",1,IF(E4619="USD",Settings!$B$22,IF(E4619="HKD",Settings!$B$23,1))))</f>
      </c>
      <c r="O4619">
        <f>IF(OR(B4619="",C4619="",E4619=""),0,(IF(A4619=-1,H4619,0)-IF(OR(A4619=1,A4619=0),H4619,0)+IF(A4619=2,H4619,0))*IF(E4619="SGD",1,IF(E4619="USD",Settings!$B$22,IF(E4619="HKD",Settings!$B$23,1))))</f>
        <v>0</v>
      </c>
      <c r="P4619">
        <f>IF(OR(B4619="",C4619="",E4619=""),0,IF(A4619=2,H4619*IF(E4619="SGD",1,IF(E4619="USD",Settings!$B$22,IF(E4619="HKD",Settings!$B$23,1))),0))</f>
        <v>0</v>
      </c>
      <c r="Q4619" s="312">
        <f>IF(OR(J4619="",G4619=""),"",G4619+ROW()/1000000)</f>
      </c>
      <c r="R4619" s="247">
        <f>IF(Q4619="","",SUMIFS(Txn[Signed Units],Txn[Key],J4619,Txn[Transaction Order],"&lt;="&amp;Q4619))</f>
      </c>
    </row>
    <row r="4620" spans="10:18" ht="15" customHeight="1" x14ac:dyDescent="0.15">
      <c r="J4620" s="246">
        <f>IF(OR(B4620="",C4620="",E4620=""),"",B4620&amp;":"&amp;C4620&amp;":"&amp;E4620)</f>
      </c>
      <c r="K4620" s="247">
        <f>IF(A4620="","",A4620*D4620)</f>
      </c>
      <c r="L4620" s="246">
        <f>IF(A4620="","",IF(OR(A4620=1,A4620=0),H4620,0))</f>
      </c>
      <c r="M4620" s="246">
        <f>IF(A4620="","",IF(A4620=-1,H4620,0))</f>
      </c>
      <c r="N4620">
        <f>IF(J4620="","",IF(E4620="SGD",1,IF(E4620="USD",Settings!$B$22,IF(E4620="HKD",Settings!$B$23,1))))</f>
      </c>
      <c r="O4620">
        <f>IF(OR(B4620="",C4620="",E4620=""),0,(IF(A4620=-1,H4620,0)-IF(OR(A4620=1,A4620=0),H4620,0)+IF(A4620=2,H4620,0))*IF(E4620="SGD",1,IF(E4620="USD",Settings!$B$22,IF(E4620="HKD",Settings!$B$23,1))))</f>
        <v>0</v>
      </c>
      <c r="P4620">
        <f>IF(OR(B4620="",C4620="",E4620=""),0,IF(A4620=2,H4620*IF(E4620="SGD",1,IF(E4620="USD",Settings!$B$22,IF(E4620="HKD",Settings!$B$23,1))),0))</f>
        <v>0</v>
      </c>
      <c r="Q4620" s="312">
        <f>IF(OR(J4620="",G4620=""),"",G4620+ROW()/1000000)</f>
      </c>
      <c r="R4620" s="247">
        <f>IF(Q4620="","",SUMIFS(Txn[Signed Units],Txn[Key],J4620,Txn[Transaction Order],"&lt;="&amp;Q4620))</f>
      </c>
    </row>
    <row r="4621" spans="10:18" ht="15" customHeight="1" x14ac:dyDescent="0.15">
      <c r="J4621" s="246">
        <f>IF(OR(B4621="",C4621="",E4621=""),"",B4621&amp;":"&amp;C4621&amp;":"&amp;E4621)</f>
      </c>
      <c r="K4621" s="247">
        <f>IF(A4621="","",A4621*D4621)</f>
      </c>
      <c r="L4621" s="246">
        <f>IF(A4621="","",IF(OR(A4621=1,A4621=0),H4621,0))</f>
      </c>
      <c r="M4621" s="246">
        <f>IF(A4621="","",IF(A4621=-1,H4621,0))</f>
      </c>
      <c r="N4621">
        <f>IF(J4621="","",IF(E4621="SGD",1,IF(E4621="USD",Settings!$B$22,IF(E4621="HKD",Settings!$B$23,1))))</f>
      </c>
      <c r="O4621">
        <f>IF(OR(B4621="",C4621="",E4621=""),0,(IF(A4621=-1,H4621,0)-IF(OR(A4621=1,A4621=0),H4621,0)+IF(A4621=2,H4621,0))*IF(E4621="SGD",1,IF(E4621="USD",Settings!$B$22,IF(E4621="HKD",Settings!$B$23,1))))</f>
        <v>0</v>
      </c>
      <c r="P4621">
        <f>IF(OR(B4621="",C4621="",E4621=""),0,IF(A4621=2,H4621*IF(E4621="SGD",1,IF(E4621="USD",Settings!$B$22,IF(E4621="HKD",Settings!$B$23,1))),0))</f>
        <v>0</v>
      </c>
      <c r="Q4621" s="312">
        <f>IF(OR(J4621="",G4621=""),"",G4621+ROW()/1000000)</f>
      </c>
      <c r="R4621" s="247">
        <f>IF(Q4621="","",SUMIFS(Txn[Signed Units],Txn[Key],J4621,Txn[Transaction Order],"&lt;="&amp;Q4621))</f>
      </c>
    </row>
    <row r="4622" spans="10:18" ht="15" customHeight="1" x14ac:dyDescent="0.15">
      <c r="J4622" s="246">
        <f>IF(OR(B4622="",C4622="",E4622=""),"",B4622&amp;":"&amp;C4622&amp;":"&amp;E4622)</f>
      </c>
      <c r="K4622" s="247">
        <f>IF(A4622="","",A4622*D4622)</f>
      </c>
      <c r="L4622" s="246">
        <f>IF(A4622="","",IF(OR(A4622=1,A4622=0),H4622,0))</f>
      </c>
      <c r="M4622" s="246">
        <f>IF(A4622="","",IF(A4622=-1,H4622,0))</f>
      </c>
      <c r="N4622">
        <f>IF(J4622="","",IF(E4622="SGD",1,IF(E4622="USD",Settings!$B$22,IF(E4622="HKD",Settings!$B$23,1))))</f>
      </c>
      <c r="O4622">
        <f>IF(OR(B4622="",C4622="",E4622=""),0,(IF(A4622=-1,H4622,0)-IF(OR(A4622=1,A4622=0),H4622,0)+IF(A4622=2,H4622,0))*IF(E4622="SGD",1,IF(E4622="USD",Settings!$B$22,IF(E4622="HKD",Settings!$B$23,1))))</f>
        <v>0</v>
      </c>
      <c r="P4622">
        <f>IF(OR(B4622="",C4622="",E4622=""),0,IF(A4622=2,H4622*IF(E4622="SGD",1,IF(E4622="USD",Settings!$B$22,IF(E4622="HKD",Settings!$B$23,1))),0))</f>
        <v>0</v>
      </c>
      <c r="Q4622" s="312">
        <f>IF(OR(J4622="",G4622=""),"",G4622+ROW()/1000000)</f>
      </c>
      <c r="R4622" s="247">
        <f>IF(Q4622="","",SUMIFS(Txn[Signed Units],Txn[Key],J4622,Txn[Transaction Order],"&lt;="&amp;Q4622))</f>
      </c>
    </row>
    <row r="4623" spans="10:18" ht="15" customHeight="1" x14ac:dyDescent="0.15">
      <c r="J4623" s="246">
        <f>IF(OR(B4623="",C4623="",E4623=""),"",B4623&amp;":"&amp;C4623&amp;":"&amp;E4623)</f>
      </c>
      <c r="K4623" s="247">
        <f>IF(A4623="","",A4623*D4623)</f>
      </c>
      <c r="L4623" s="246">
        <f>IF(A4623="","",IF(OR(A4623=1,A4623=0),H4623,0))</f>
      </c>
      <c r="M4623" s="246">
        <f>IF(A4623="","",IF(A4623=-1,H4623,0))</f>
      </c>
      <c r="N4623">
        <f>IF(J4623="","",IF(E4623="SGD",1,IF(E4623="USD",Settings!$B$22,IF(E4623="HKD",Settings!$B$23,1))))</f>
      </c>
      <c r="O4623">
        <f>IF(OR(B4623="",C4623="",E4623=""),0,(IF(A4623=-1,H4623,0)-IF(OR(A4623=1,A4623=0),H4623,0)+IF(A4623=2,H4623,0))*IF(E4623="SGD",1,IF(E4623="USD",Settings!$B$22,IF(E4623="HKD",Settings!$B$23,1))))</f>
        <v>0</v>
      </c>
      <c r="P4623">
        <f>IF(OR(B4623="",C4623="",E4623=""),0,IF(A4623=2,H4623*IF(E4623="SGD",1,IF(E4623="USD",Settings!$B$22,IF(E4623="HKD",Settings!$B$23,1))),0))</f>
        <v>0</v>
      </c>
      <c r="Q4623" s="312">
        <f>IF(OR(J4623="",G4623=""),"",G4623+ROW()/1000000)</f>
      </c>
      <c r="R4623" s="247">
        <f>IF(Q4623="","",SUMIFS(Txn[Signed Units],Txn[Key],J4623,Txn[Transaction Order],"&lt;="&amp;Q4623))</f>
      </c>
    </row>
    <row r="4624" spans="10:18" ht="15" customHeight="1" x14ac:dyDescent="0.15">
      <c r="J4624" s="246">
        <f>IF(OR(B4624="",C4624="",E4624=""),"",B4624&amp;":"&amp;C4624&amp;":"&amp;E4624)</f>
      </c>
      <c r="K4624" s="247">
        <f>IF(A4624="","",A4624*D4624)</f>
      </c>
      <c r="L4624" s="246">
        <f>IF(A4624="","",IF(OR(A4624=1,A4624=0),H4624,0))</f>
      </c>
      <c r="M4624" s="246">
        <f>IF(A4624="","",IF(A4624=-1,H4624,0))</f>
      </c>
      <c r="N4624">
        <f>IF(J4624="","",IF(E4624="SGD",1,IF(E4624="USD",Settings!$B$22,IF(E4624="HKD",Settings!$B$23,1))))</f>
      </c>
      <c r="O4624">
        <f>IF(OR(B4624="",C4624="",E4624=""),0,(IF(A4624=-1,H4624,0)-IF(OR(A4624=1,A4624=0),H4624,0)+IF(A4624=2,H4624,0))*IF(E4624="SGD",1,IF(E4624="USD",Settings!$B$22,IF(E4624="HKD",Settings!$B$23,1))))</f>
        <v>0</v>
      </c>
      <c r="P4624">
        <f>IF(OR(B4624="",C4624="",E4624=""),0,IF(A4624=2,H4624*IF(E4624="SGD",1,IF(E4624="USD",Settings!$B$22,IF(E4624="HKD",Settings!$B$23,1))),0))</f>
        <v>0</v>
      </c>
      <c r="Q4624" s="312">
        <f>IF(OR(J4624="",G4624=""),"",G4624+ROW()/1000000)</f>
      </c>
      <c r="R4624" s="247">
        <f>IF(Q4624="","",SUMIFS(Txn[Signed Units],Txn[Key],J4624,Txn[Transaction Order],"&lt;="&amp;Q4624))</f>
      </c>
    </row>
    <row r="4625" spans="10:18" ht="15" customHeight="1" x14ac:dyDescent="0.15">
      <c r="J4625" s="246">
        <f>IF(OR(B4625="",C4625="",E4625=""),"",B4625&amp;":"&amp;C4625&amp;":"&amp;E4625)</f>
      </c>
      <c r="K4625" s="247">
        <f>IF(A4625="","",A4625*D4625)</f>
      </c>
      <c r="L4625" s="246">
        <f>IF(A4625="","",IF(OR(A4625=1,A4625=0),H4625,0))</f>
      </c>
      <c r="M4625" s="246">
        <f>IF(A4625="","",IF(A4625=-1,H4625,0))</f>
      </c>
      <c r="N4625">
        <f>IF(J4625="","",IF(E4625="SGD",1,IF(E4625="USD",Settings!$B$22,IF(E4625="HKD",Settings!$B$23,1))))</f>
      </c>
      <c r="O4625">
        <f>IF(OR(B4625="",C4625="",E4625=""),0,(IF(A4625=-1,H4625,0)-IF(OR(A4625=1,A4625=0),H4625,0)+IF(A4625=2,H4625,0))*IF(E4625="SGD",1,IF(E4625="USD",Settings!$B$22,IF(E4625="HKD",Settings!$B$23,1))))</f>
        <v>0</v>
      </c>
      <c r="P4625">
        <f>IF(OR(B4625="",C4625="",E4625=""),0,IF(A4625=2,H4625*IF(E4625="SGD",1,IF(E4625="USD",Settings!$B$22,IF(E4625="HKD",Settings!$B$23,1))),0))</f>
        <v>0</v>
      </c>
      <c r="Q4625" s="312">
        <f>IF(OR(J4625="",G4625=""),"",G4625+ROW()/1000000)</f>
      </c>
      <c r="R4625" s="247">
        <f>IF(Q4625="","",SUMIFS(Txn[Signed Units],Txn[Key],J4625,Txn[Transaction Order],"&lt;="&amp;Q4625))</f>
      </c>
    </row>
    <row r="4626" spans="10:18" ht="15" customHeight="1" x14ac:dyDescent="0.15">
      <c r="J4626" s="246">
        <f>IF(OR(B4626="",C4626="",E4626=""),"",B4626&amp;":"&amp;C4626&amp;":"&amp;E4626)</f>
      </c>
      <c r="K4626" s="247">
        <f>IF(A4626="","",A4626*D4626)</f>
      </c>
      <c r="L4626" s="246">
        <f>IF(A4626="","",IF(OR(A4626=1,A4626=0),H4626,0))</f>
      </c>
      <c r="M4626" s="246">
        <f>IF(A4626="","",IF(A4626=-1,H4626,0))</f>
      </c>
      <c r="N4626">
        <f>IF(J4626="","",IF(E4626="SGD",1,IF(E4626="USD",Settings!$B$22,IF(E4626="HKD",Settings!$B$23,1))))</f>
      </c>
      <c r="O4626">
        <f>IF(OR(B4626="",C4626="",E4626=""),0,(IF(A4626=-1,H4626,0)-IF(OR(A4626=1,A4626=0),H4626,0)+IF(A4626=2,H4626,0))*IF(E4626="SGD",1,IF(E4626="USD",Settings!$B$22,IF(E4626="HKD",Settings!$B$23,1))))</f>
        <v>0</v>
      </c>
      <c r="P4626">
        <f>IF(OR(B4626="",C4626="",E4626=""),0,IF(A4626=2,H4626*IF(E4626="SGD",1,IF(E4626="USD",Settings!$B$22,IF(E4626="HKD",Settings!$B$23,1))),0))</f>
        <v>0</v>
      </c>
      <c r="Q4626" s="312">
        <f>IF(OR(J4626="",G4626=""),"",G4626+ROW()/1000000)</f>
      </c>
      <c r="R4626" s="247">
        <f>IF(Q4626="","",SUMIFS(Txn[Signed Units],Txn[Key],J4626,Txn[Transaction Order],"&lt;="&amp;Q4626))</f>
      </c>
    </row>
    <row r="4627" spans="10:18" ht="15" customHeight="1" x14ac:dyDescent="0.15">
      <c r="J4627" s="246">
        <f>IF(OR(B4627="",C4627="",E4627=""),"",B4627&amp;":"&amp;C4627&amp;":"&amp;E4627)</f>
      </c>
      <c r="K4627" s="247">
        <f>IF(A4627="","",A4627*D4627)</f>
      </c>
      <c r="L4627" s="246">
        <f>IF(A4627="","",IF(OR(A4627=1,A4627=0),H4627,0))</f>
      </c>
      <c r="M4627" s="246">
        <f>IF(A4627="","",IF(A4627=-1,H4627,0))</f>
      </c>
      <c r="N4627">
        <f>IF(J4627="","",IF(E4627="SGD",1,IF(E4627="USD",Settings!$B$22,IF(E4627="HKD",Settings!$B$23,1))))</f>
      </c>
      <c r="O4627">
        <f>IF(OR(B4627="",C4627="",E4627=""),0,(IF(A4627=-1,H4627,0)-IF(OR(A4627=1,A4627=0),H4627,0)+IF(A4627=2,H4627,0))*IF(E4627="SGD",1,IF(E4627="USD",Settings!$B$22,IF(E4627="HKD",Settings!$B$23,1))))</f>
        <v>0</v>
      </c>
      <c r="P4627">
        <f>IF(OR(B4627="",C4627="",E4627=""),0,IF(A4627=2,H4627*IF(E4627="SGD",1,IF(E4627="USD",Settings!$B$22,IF(E4627="HKD",Settings!$B$23,1))),0))</f>
        <v>0</v>
      </c>
      <c r="Q4627" s="312">
        <f>IF(OR(J4627="",G4627=""),"",G4627+ROW()/1000000)</f>
      </c>
      <c r="R4627" s="247">
        <f>IF(Q4627="","",SUMIFS(Txn[Signed Units],Txn[Key],J4627,Txn[Transaction Order],"&lt;="&amp;Q4627))</f>
      </c>
    </row>
    <row r="4628" spans="10:18" ht="15" customHeight="1" x14ac:dyDescent="0.15">
      <c r="J4628" s="246">
        <f>IF(OR(B4628="",C4628="",E4628=""),"",B4628&amp;":"&amp;C4628&amp;":"&amp;E4628)</f>
      </c>
      <c r="K4628" s="247">
        <f>IF(A4628="","",A4628*D4628)</f>
      </c>
      <c r="L4628" s="246">
        <f>IF(A4628="","",IF(OR(A4628=1,A4628=0),H4628,0))</f>
      </c>
      <c r="M4628" s="246">
        <f>IF(A4628="","",IF(A4628=-1,H4628,0))</f>
      </c>
      <c r="N4628">
        <f>IF(J4628="","",IF(E4628="SGD",1,IF(E4628="USD",Settings!$B$22,IF(E4628="HKD",Settings!$B$23,1))))</f>
      </c>
      <c r="O4628">
        <f>IF(OR(B4628="",C4628="",E4628=""),0,(IF(A4628=-1,H4628,0)-IF(OR(A4628=1,A4628=0),H4628,0)+IF(A4628=2,H4628,0))*IF(E4628="SGD",1,IF(E4628="USD",Settings!$B$22,IF(E4628="HKD",Settings!$B$23,1))))</f>
        <v>0</v>
      </c>
      <c r="P4628">
        <f>IF(OR(B4628="",C4628="",E4628=""),0,IF(A4628=2,H4628*IF(E4628="SGD",1,IF(E4628="USD",Settings!$B$22,IF(E4628="HKD",Settings!$B$23,1))),0))</f>
        <v>0</v>
      </c>
      <c r="Q4628" s="312">
        <f>IF(OR(J4628="",G4628=""),"",G4628+ROW()/1000000)</f>
      </c>
      <c r="R4628" s="247">
        <f>IF(Q4628="","",SUMIFS(Txn[Signed Units],Txn[Key],J4628,Txn[Transaction Order],"&lt;="&amp;Q4628))</f>
      </c>
    </row>
    <row r="4629" spans="10:18" ht="15" customHeight="1" x14ac:dyDescent="0.15">
      <c r="J4629" s="246">
        <f>IF(OR(B4629="",C4629="",E4629=""),"",B4629&amp;":"&amp;C4629&amp;":"&amp;E4629)</f>
      </c>
      <c r="K4629" s="247">
        <f>IF(A4629="","",A4629*D4629)</f>
      </c>
      <c r="L4629" s="246">
        <f>IF(A4629="","",IF(OR(A4629=1,A4629=0),H4629,0))</f>
      </c>
      <c r="M4629" s="246">
        <f>IF(A4629="","",IF(A4629=-1,H4629,0))</f>
      </c>
      <c r="N4629">
        <f>IF(J4629="","",IF(E4629="SGD",1,IF(E4629="USD",Settings!$B$22,IF(E4629="HKD",Settings!$B$23,1))))</f>
      </c>
      <c r="O4629">
        <f>IF(OR(B4629="",C4629="",E4629=""),0,(IF(A4629=-1,H4629,0)-IF(OR(A4629=1,A4629=0),H4629,0)+IF(A4629=2,H4629,0))*IF(E4629="SGD",1,IF(E4629="USD",Settings!$B$22,IF(E4629="HKD",Settings!$B$23,1))))</f>
        <v>0</v>
      </c>
      <c r="P4629">
        <f>IF(OR(B4629="",C4629="",E4629=""),0,IF(A4629=2,H4629*IF(E4629="SGD",1,IF(E4629="USD",Settings!$B$22,IF(E4629="HKD",Settings!$B$23,1))),0))</f>
        <v>0</v>
      </c>
      <c r="Q4629" s="312">
        <f>IF(OR(J4629="",G4629=""),"",G4629+ROW()/1000000)</f>
      </c>
      <c r="R4629" s="247">
        <f>IF(Q4629="","",SUMIFS(Txn[Signed Units],Txn[Key],J4629,Txn[Transaction Order],"&lt;="&amp;Q4629))</f>
      </c>
    </row>
    <row r="4630" spans="10:18" ht="15" customHeight="1" x14ac:dyDescent="0.15">
      <c r="J4630" s="246">
        <f>IF(OR(B4630="",C4630="",E4630=""),"",B4630&amp;":"&amp;C4630&amp;":"&amp;E4630)</f>
      </c>
      <c r="K4630" s="247">
        <f>IF(A4630="","",A4630*D4630)</f>
      </c>
      <c r="L4630" s="246">
        <f>IF(A4630="","",IF(OR(A4630=1,A4630=0),H4630,0))</f>
      </c>
      <c r="M4630" s="246">
        <f>IF(A4630="","",IF(A4630=-1,H4630,0))</f>
      </c>
      <c r="N4630">
        <f>IF(J4630="","",IF(E4630="SGD",1,IF(E4630="USD",Settings!$B$22,IF(E4630="HKD",Settings!$B$23,1))))</f>
      </c>
      <c r="O4630">
        <f>IF(OR(B4630="",C4630="",E4630=""),0,(IF(A4630=-1,H4630,0)-IF(OR(A4630=1,A4630=0),H4630,0)+IF(A4630=2,H4630,0))*IF(E4630="SGD",1,IF(E4630="USD",Settings!$B$22,IF(E4630="HKD",Settings!$B$23,1))))</f>
        <v>0</v>
      </c>
      <c r="P4630">
        <f>IF(OR(B4630="",C4630="",E4630=""),0,IF(A4630=2,H4630*IF(E4630="SGD",1,IF(E4630="USD",Settings!$B$22,IF(E4630="HKD",Settings!$B$23,1))),0))</f>
        <v>0</v>
      </c>
      <c r="Q4630" s="312">
        <f>IF(OR(J4630="",G4630=""),"",G4630+ROW()/1000000)</f>
      </c>
      <c r="R4630" s="247">
        <f>IF(Q4630="","",SUMIFS(Txn[Signed Units],Txn[Key],J4630,Txn[Transaction Order],"&lt;="&amp;Q4630))</f>
      </c>
    </row>
    <row r="4631" spans="10:18" ht="15" customHeight="1" x14ac:dyDescent="0.15">
      <c r="J4631" s="246">
        <f>IF(OR(B4631="",C4631="",E4631=""),"",B4631&amp;":"&amp;C4631&amp;":"&amp;E4631)</f>
      </c>
      <c r="K4631" s="247">
        <f>IF(A4631="","",A4631*D4631)</f>
      </c>
      <c r="L4631" s="246">
        <f>IF(A4631="","",IF(OR(A4631=1,A4631=0),H4631,0))</f>
      </c>
      <c r="M4631" s="246">
        <f>IF(A4631="","",IF(A4631=-1,H4631,0))</f>
      </c>
      <c r="N4631">
        <f>IF(J4631="","",IF(E4631="SGD",1,IF(E4631="USD",Settings!$B$22,IF(E4631="HKD",Settings!$B$23,1))))</f>
      </c>
      <c r="O4631">
        <f>IF(OR(B4631="",C4631="",E4631=""),0,(IF(A4631=-1,H4631,0)-IF(OR(A4631=1,A4631=0),H4631,0)+IF(A4631=2,H4631,0))*IF(E4631="SGD",1,IF(E4631="USD",Settings!$B$22,IF(E4631="HKD",Settings!$B$23,1))))</f>
        <v>0</v>
      </c>
      <c r="P4631">
        <f>IF(OR(B4631="",C4631="",E4631=""),0,IF(A4631=2,H4631*IF(E4631="SGD",1,IF(E4631="USD",Settings!$B$22,IF(E4631="HKD",Settings!$B$23,1))),0))</f>
        <v>0</v>
      </c>
      <c r="Q4631" s="312">
        <f>IF(OR(J4631="",G4631=""),"",G4631+ROW()/1000000)</f>
      </c>
      <c r="R4631" s="247">
        <f>IF(Q4631="","",SUMIFS(Txn[Signed Units],Txn[Key],J4631,Txn[Transaction Order],"&lt;="&amp;Q4631))</f>
      </c>
    </row>
    <row r="4632" spans="10:18" ht="15" customHeight="1" x14ac:dyDescent="0.15">
      <c r="J4632" s="246">
        <f>IF(OR(B4632="",C4632="",E4632=""),"",B4632&amp;":"&amp;C4632&amp;":"&amp;E4632)</f>
      </c>
      <c r="K4632" s="247">
        <f>IF(A4632="","",A4632*D4632)</f>
      </c>
      <c r="L4632" s="246">
        <f>IF(A4632="","",IF(OR(A4632=1,A4632=0),H4632,0))</f>
      </c>
      <c r="M4632" s="246">
        <f>IF(A4632="","",IF(A4632=-1,H4632,0))</f>
      </c>
      <c r="N4632">
        <f>IF(J4632="","",IF(E4632="SGD",1,IF(E4632="USD",Settings!$B$22,IF(E4632="HKD",Settings!$B$23,1))))</f>
      </c>
      <c r="O4632">
        <f>IF(OR(B4632="",C4632="",E4632=""),0,(IF(A4632=-1,H4632,0)-IF(OR(A4632=1,A4632=0),H4632,0)+IF(A4632=2,H4632,0))*IF(E4632="SGD",1,IF(E4632="USD",Settings!$B$22,IF(E4632="HKD",Settings!$B$23,1))))</f>
        <v>0</v>
      </c>
      <c r="P4632">
        <f>IF(OR(B4632="",C4632="",E4632=""),0,IF(A4632=2,H4632*IF(E4632="SGD",1,IF(E4632="USD",Settings!$B$22,IF(E4632="HKD",Settings!$B$23,1))),0))</f>
        <v>0</v>
      </c>
      <c r="Q4632" s="312">
        <f>IF(OR(J4632="",G4632=""),"",G4632+ROW()/1000000)</f>
      </c>
      <c r="R4632" s="247">
        <f>IF(Q4632="","",SUMIFS(Txn[Signed Units],Txn[Key],J4632,Txn[Transaction Order],"&lt;="&amp;Q4632))</f>
      </c>
    </row>
    <row r="4633" spans="10:18" ht="15" customHeight="1" x14ac:dyDescent="0.15">
      <c r="J4633" s="246">
        <f>IF(OR(B4633="",C4633="",E4633=""),"",B4633&amp;":"&amp;C4633&amp;":"&amp;E4633)</f>
      </c>
      <c r="K4633" s="247">
        <f>IF(A4633="","",A4633*D4633)</f>
      </c>
      <c r="L4633" s="246">
        <f>IF(A4633="","",IF(OR(A4633=1,A4633=0),H4633,0))</f>
      </c>
      <c r="M4633" s="246">
        <f>IF(A4633="","",IF(A4633=-1,H4633,0))</f>
      </c>
      <c r="N4633">
        <f>IF(J4633="","",IF(E4633="SGD",1,IF(E4633="USD",Settings!$B$22,IF(E4633="HKD",Settings!$B$23,1))))</f>
      </c>
      <c r="O4633">
        <f>IF(OR(B4633="",C4633="",E4633=""),0,(IF(A4633=-1,H4633,0)-IF(OR(A4633=1,A4633=0),H4633,0)+IF(A4633=2,H4633,0))*IF(E4633="SGD",1,IF(E4633="USD",Settings!$B$22,IF(E4633="HKD",Settings!$B$23,1))))</f>
        <v>0</v>
      </c>
      <c r="P4633">
        <f>IF(OR(B4633="",C4633="",E4633=""),0,IF(A4633=2,H4633*IF(E4633="SGD",1,IF(E4633="USD",Settings!$B$22,IF(E4633="HKD",Settings!$B$23,1))),0))</f>
        <v>0</v>
      </c>
      <c r="Q4633" s="312">
        <f>IF(OR(J4633="",G4633=""),"",G4633+ROW()/1000000)</f>
      </c>
      <c r="R4633" s="247">
        <f>IF(Q4633="","",SUMIFS(Txn[Signed Units],Txn[Key],J4633,Txn[Transaction Order],"&lt;="&amp;Q4633))</f>
      </c>
    </row>
    <row r="4634" spans="10:18" ht="15" customHeight="1" x14ac:dyDescent="0.15">
      <c r="J4634" s="246">
        <f>IF(OR(B4634="",C4634="",E4634=""),"",B4634&amp;":"&amp;C4634&amp;":"&amp;E4634)</f>
      </c>
      <c r="K4634" s="247">
        <f>IF(A4634="","",A4634*D4634)</f>
      </c>
      <c r="L4634" s="246">
        <f>IF(A4634="","",IF(OR(A4634=1,A4634=0),H4634,0))</f>
      </c>
      <c r="M4634" s="246">
        <f>IF(A4634="","",IF(A4634=-1,H4634,0))</f>
      </c>
      <c r="N4634">
        <f>IF(J4634="","",IF(E4634="SGD",1,IF(E4634="USD",Settings!$B$22,IF(E4634="HKD",Settings!$B$23,1))))</f>
      </c>
      <c r="O4634">
        <f>IF(OR(B4634="",C4634="",E4634=""),0,(IF(A4634=-1,H4634,0)-IF(OR(A4634=1,A4634=0),H4634,0)+IF(A4634=2,H4634,0))*IF(E4634="SGD",1,IF(E4634="USD",Settings!$B$22,IF(E4634="HKD",Settings!$B$23,1))))</f>
        <v>0</v>
      </c>
      <c r="P4634">
        <f>IF(OR(B4634="",C4634="",E4634=""),0,IF(A4634=2,H4634*IF(E4634="SGD",1,IF(E4634="USD",Settings!$B$22,IF(E4634="HKD",Settings!$B$23,1))),0))</f>
        <v>0</v>
      </c>
      <c r="Q4634" s="312">
        <f>IF(OR(J4634="",G4634=""),"",G4634+ROW()/1000000)</f>
      </c>
      <c r="R4634" s="247">
        <f>IF(Q4634="","",SUMIFS(Txn[Signed Units],Txn[Key],J4634,Txn[Transaction Order],"&lt;="&amp;Q4634))</f>
      </c>
    </row>
    <row r="4635" spans="10:18" ht="15" customHeight="1" x14ac:dyDescent="0.15">
      <c r="J4635" s="246">
        <f>IF(OR(B4635="",C4635="",E4635=""),"",B4635&amp;":"&amp;C4635&amp;":"&amp;E4635)</f>
      </c>
      <c r="K4635" s="247">
        <f>IF(A4635="","",A4635*D4635)</f>
      </c>
      <c r="L4635" s="246">
        <f>IF(A4635="","",IF(OR(A4635=1,A4635=0),H4635,0))</f>
      </c>
      <c r="M4635" s="246">
        <f>IF(A4635="","",IF(A4635=-1,H4635,0))</f>
      </c>
      <c r="N4635">
        <f>IF(J4635="","",IF(E4635="SGD",1,IF(E4635="USD",Settings!$B$22,IF(E4635="HKD",Settings!$B$23,1))))</f>
      </c>
      <c r="O4635">
        <f>IF(OR(B4635="",C4635="",E4635=""),0,(IF(A4635=-1,H4635,0)-IF(OR(A4635=1,A4635=0),H4635,0)+IF(A4635=2,H4635,0))*IF(E4635="SGD",1,IF(E4635="USD",Settings!$B$22,IF(E4635="HKD",Settings!$B$23,1))))</f>
        <v>0</v>
      </c>
      <c r="P4635">
        <f>IF(OR(B4635="",C4635="",E4635=""),0,IF(A4635=2,H4635*IF(E4635="SGD",1,IF(E4635="USD",Settings!$B$22,IF(E4635="HKD",Settings!$B$23,1))),0))</f>
        <v>0</v>
      </c>
      <c r="Q4635" s="312">
        <f>IF(OR(J4635="",G4635=""),"",G4635+ROW()/1000000)</f>
      </c>
      <c r="R4635" s="247">
        <f>IF(Q4635="","",SUMIFS(Txn[Signed Units],Txn[Key],J4635,Txn[Transaction Order],"&lt;="&amp;Q4635))</f>
      </c>
    </row>
    <row r="4636" spans="10:18" ht="15" customHeight="1" x14ac:dyDescent="0.15">
      <c r="J4636" s="246">
        <f>IF(OR(B4636="",C4636="",E4636=""),"",B4636&amp;":"&amp;C4636&amp;":"&amp;E4636)</f>
      </c>
      <c r="K4636" s="247">
        <f>IF(A4636="","",A4636*D4636)</f>
      </c>
      <c r="L4636" s="246">
        <f>IF(A4636="","",IF(OR(A4636=1,A4636=0),H4636,0))</f>
      </c>
      <c r="M4636" s="246">
        <f>IF(A4636="","",IF(A4636=-1,H4636,0))</f>
      </c>
      <c r="N4636">
        <f>IF(J4636="","",IF(E4636="SGD",1,IF(E4636="USD",Settings!$B$22,IF(E4636="HKD",Settings!$B$23,1))))</f>
      </c>
      <c r="O4636">
        <f>IF(OR(B4636="",C4636="",E4636=""),0,(IF(A4636=-1,H4636,0)-IF(OR(A4636=1,A4636=0),H4636,0)+IF(A4636=2,H4636,0))*IF(E4636="SGD",1,IF(E4636="USD",Settings!$B$22,IF(E4636="HKD",Settings!$B$23,1))))</f>
        <v>0</v>
      </c>
      <c r="P4636">
        <f>IF(OR(B4636="",C4636="",E4636=""),0,IF(A4636=2,H4636*IF(E4636="SGD",1,IF(E4636="USD",Settings!$B$22,IF(E4636="HKD",Settings!$B$23,1))),0))</f>
        <v>0</v>
      </c>
      <c r="Q4636" s="312">
        <f>IF(OR(J4636="",G4636=""),"",G4636+ROW()/1000000)</f>
      </c>
      <c r="R4636" s="247">
        <f>IF(Q4636="","",SUMIFS(Txn[Signed Units],Txn[Key],J4636,Txn[Transaction Order],"&lt;="&amp;Q4636))</f>
      </c>
    </row>
    <row r="4637" spans="10:18" ht="15" customHeight="1" x14ac:dyDescent="0.15">
      <c r="J4637" s="246">
        <f>IF(OR(B4637="",C4637="",E4637=""),"",B4637&amp;":"&amp;C4637&amp;":"&amp;E4637)</f>
      </c>
      <c r="K4637" s="247">
        <f>IF(A4637="","",A4637*D4637)</f>
      </c>
      <c r="L4637" s="246">
        <f>IF(A4637="","",IF(OR(A4637=1,A4637=0),H4637,0))</f>
      </c>
      <c r="M4637" s="246">
        <f>IF(A4637="","",IF(A4637=-1,H4637,0))</f>
      </c>
      <c r="N4637">
        <f>IF(J4637="","",IF(E4637="SGD",1,IF(E4637="USD",Settings!$B$22,IF(E4637="HKD",Settings!$B$23,1))))</f>
      </c>
      <c r="O4637">
        <f>IF(OR(B4637="",C4637="",E4637=""),0,(IF(A4637=-1,H4637,0)-IF(OR(A4637=1,A4637=0),H4637,0)+IF(A4637=2,H4637,0))*IF(E4637="SGD",1,IF(E4637="USD",Settings!$B$22,IF(E4637="HKD",Settings!$B$23,1))))</f>
        <v>0</v>
      </c>
      <c r="P4637">
        <f>IF(OR(B4637="",C4637="",E4637=""),0,IF(A4637=2,H4637*IF(E4637="SGD",1,IF(E4637="USD",Settings!$B$22,IF(E4637="HKD",Settings!$B$23,1))),0))</f>
        <v>0</v>
      </c>
      <c r="Q4637" s="312">
        <f>IF(OR(J4637="",G4637=""),"",G4637+ROW()/1000000)</f>
      </c>
      <c r="R4637" s="247">
        <f>IF(Q4637="","",SUMIFS(Txn[Signed Units],Txn[Key],J4637,Txn[Transaction Order],"&lt;="&amp;Q4637))</f>
      </c>
    </row>
    <row r="4638" spans="10:18" ht="15" customHeight="1" x14ac:dyDescent="0.15">
      <c r="J4638" s="246">
        <f>IF(OR(B4638="",C4638="",E4638=""),"",B4638&amp;":"&amp;C4638&amp;":"&amp;E4638)</f>
      </c>
      <c r="K4638" s="247">
        <f>IF(A4638="","",A4638*D4638)</f>
      </c>
      <c r="L4638" s="246">
        <f>IF(A4638="","",IF(OR(A4638=1,A4638=0),H4638,0))</f>
      </c>
      <c r="M4638" s="246">
        <f>IF(A4638="","",IF(A4638=-1,H4638,0))</f>
      </c>
      <c r="N4638">
        <f>IF(J4638="","",IF(E4638="SGD",1,IF(E4638="USD",Settings!$B$22,IF(E4638="HKD",Settings!$B$23,1))))</f>
      </c>
      <c r="O4638">
        <f>IF(OR(B4638="",C4638="",E4638=""),0,(IF(A4638=-1,H4638,0)-IF(OR(A4638=1,A4638=0),H4638,0)+IF(A4638=2,H4638,0))*IF(E4638="SGD",1,IF(E4638="USD",Settings!$B$22,IF(E4638="HKD",Settings!$B$23,1))))</f>
        <v>0</v>
      </c>
      <c r="P4638">
        <f>IF(OR(B4638="",C4638="",E4638=""),0,IF(A4638=2,H4638*IF(E4638="SGD",1,IF(E4638="USD",Settings!$B$22,IF(E4638="HKD",Settings!$B$23,1))),0))</f>
        <v>0</v>
      </c>
      <c r="Q4638" s="312">
        <f>IF(OR(J4638="",G4638=""),"",G4638+ROW()/1000000)</f>
      </c>
      <c r="R4638" s="247">
        <f>IF(Q4638="","",SUMIFS(Txn[Signed Units],Txn[Key],J4638,Txn[Transaction Order],"&lt;="&amp;Q4638))</f>
      </c>
    </row>
    <row r="4639" spans="10:18" ht="15" customHeight="1" x14ac:dyDescent="0.15">
      <c r="J4639" s="246">
        <f>IF(OR(B4639="",C4639="",E4639=""),"",B4639&amp;":"&amp;C4639&amp;":"&amp;E4639)</f>
      </c>
      <c r="K4639" s="247">
        <f>IF(A4639="","",A4639*D4639)</f>
      </c>
      <c r="L4639" s="246">
        <f>IF(A4639="","",IF(OR(A4639=1,A4639=0),H4639,0))</f>
      </c>
      <c r="M4639" s="246">
        <f>IF(A4639="","",IF(A4639=-1,H4639,0))</f>
      </c>
      <c r="N4639">
        <f>IF(J4639="","",IF(E4639="SGD",1,IF(E4639="USD",Settings!$B$22,IF(E4639="HKD",Settings!$B$23,1))))</f>
      </c>
      <c r="O4639">
        <f>IF(OR(B4639="",C4639="",E4639=""),0,(IF(A4639=-1,H4639,0)-IF(OR(A4639=1,A4639=0),H4639,0)+IF(A4639=2,H4639,0))*IF(E4639="SGD",1,IF(E4639="USD",Settings!$B$22,IF(E4639="HKD",Settings!$B$23,1))))</f>
        <v>0</v>
      </c>
      <c r="P4639">
        <f>IF(OR(B4639="",C4639="",E4639=""),0,IF(A4639=2,H4639*IF(E4639="SGD",1,IF(E4639="USD",Settings!$B$22,IF(E4639="HKD",Settings!$B$23,1))),0))</f>
        <v>0</v>
      </c>
      <c r="Q4639" s="312">
        <f>IF(OR(J4639="",G4639=""),"",G4639+ROW()/1000000)</f>
      </c>
      <c r="R4639" s="247">
        <f>IF(Q4639="","",SUMIFS(Txn[Signed Units],Txn[Key],J4639,Txn[Transaction Order],"&lt;="&amp;Q4639))</f>
      </c>
    </row>
    <row r="4640" spans="10:18" ht="15" customHeight="1" x14ac:dyDescent="0.15">
      <c r="J4640" s="246">
        <f>IF(OR(B4640="",C4640="",E4640=""),"",B4640&amp;":"&amp;C4640&amp;":"&amp;E4640)</f>
      </c>
      <c r="K4640" s="247">
        <f>IF(A4640="","",A4640*D4640)</f>
      </c>
      <c r="L4640" s="246">
        <f>IF(A4640="","",IF(OR(A4640=1,A4640=0),H4640,0))</f>
      </c>
      <c r="M4640" s="246">
        <f>IF(A4640="","",IF(A4640=-1,H4640,0))</f>
      </c>
      <c r="N4640">
        <f>IF(J4640="","",IF(E4640="SGD",1,IF(E4640="USD",Settings!$B$22,IF(E4640="HKD",Settings!$B$23,1))))</f>
      </c>
      <c r="O4640">
        <f>IF(OR(B4640="",C4640="",E4640=""),0,(IF(A4640=-1,H4640,0)-IF(OR(A4640=1,A4640=0),H4640,0)+IF(A4640=2,H4640,0))*IF(E4640="SGD",1,IF(E4640="USD",Settings!$B$22,IF(E4640="HKD",Settings!$B$23,1))))</f>
        <v>0</v>
      </c>
      <c r="P4640">
        <f>IF(OR(B4640="",C4640="",E4640=""),0,IF(A4640=2,H4640*IF(E4640="SGD",1,IF(E4640="USD",Settings!$B$22,IF(E4640="HKD",Settings!$B$23,1))),0))</f>
        <v>0</v>
      </c>
      <c r="Q4640" s="312">
        <f>IF(OR(J4640="",G4640=""),"",G4640+ROW()/1000000)</f>
      </c>
      <c r="R4640" s="247">
        <f>IF(Q4640="","",SUMIFS(Txn[Signed Units],Txn[Key],J4640,Txn[Transaction Order],"&lt;="&amp;Q4640))</f>
      </c>
    </row>
    <row r="4641" spans="10:18" ht="15" customHeight="1" x14ac:dyDescent="0.15">
      <c r="J4641" s="246">
        <f>IF(OR(B4641="",C4641="",E4641=""),"",B4641&amp;":"&amp;C4641&amp;":"&amp;E4641)</f>
      </c>
      <c r="K4641" s="247">
        <f>IF(A4641="","",A4641*D4641)</f>
      </c>
      <c r="L4641" s="246">
        <f>IF(A4641="","",IF(OR(A4641=1,A4641=0),H4641,0))</f>
      </c>
      <c r="M4641" s="246">
        <f>IF(A4641="","",IF(A4641=-1,H4641,0))</f>
      </c>
      <c r="N4641">
        <f>IF(J4641="","",IF(E4641="SGD",1,IF(E4641="USD",Settings!$B$22,IF(E4641="HKD",Settings!$B$23,1))))</f>
      </c>
      <c r="O4641">
        <f>IF(OR(B4641="",C4641="",E4641=""),0,(IF(A4641=-1,H4641,0)-IF(OR(A4641=1,A4641=0),H4641,0)+IF(A4641=2,H4641,0))*IF(E4641="SGD",1,IF(E4641="USD",Settings!$B$22,IF(E4641="HKD",Settings!$B$23,1))))</f>
        <v>0</v>
      </c>
      <c r="P4641">
        <f>IF(OR(B4641="",C4641="",E4641=""),0,IF(A4641=2,H4641*IF(E4641="SGD",1,IF(E4641="USD",Settings!$B$22,IF(E4641="HKD",Settings!$B$23,1))),0))</f>
        <v>0</v>
      </c>
      <c r="Q4641" s="312">
        <f>IF(OR(J4641="",G4641=""),"",G4641+ROW()/1000000)</f>
      </c>
      <c r="R4641" s="247">
        <f>IF(Q4641="","",SUMIFS(Txn[Signed Units],Txn[Key],J4641,Txn[Transaction Order],"&lt;="&amp;Q4641))</f>
      </c>
    </row>
    <row r="4642" spans="10:18" ht="15" customHeight="1" x14ac:dyDescent="0.15">
      <c r="J4642" s="246">
        <f>IF(OR(B4642="",C4642="",E4642=""),"",B4642&amp;":"&amp;C4642&amp;":"&amp;E4642)</f>
      </c>
      <c r="K4642" s="247">
        <f>IF(A4642="","",A4642*D4642)</f>
      </c>
      <c r="L4642" s="246">
        <f>IF(A4642="","",IF(OR(A4642=1,A4642=0),H4642,0))</f>
      </c>
      <c r="M4642" s="246">
        <f>IF(A4642="","",IF(A4642=-1,H4642,0))</f>
      </c>
      <c r="N4642">
        <f>IF(J4642="","",IF(E4642="SGD",1,IF(E4642="USD",Settings!$B$22,IF(E4642="HKD",Settings!$B$23,1))))</f>
      </c>
      <c r="O4642">
        <f>IF(OR(B4642="",C4642="",E4642=""),0,(IF(A4642=-1,H4642,0)-IF(OR(A4642=1,A4642=0),H4642,0)+IF(A4642=2,H4642,0))*IF(E4642="SGD",1,IF(E4642="USD",Settings!$B$22,IF(E4642="HKD",Settings!$B$23,1))))</f>
        <v>0</v>
      </c>
      <c r="P4642">
        <f>IF(OR(B4642="",C4642="",E4642=""),0,IF(A4642=2,H4642*IF(E4642="SGD",1,IF(E4642="USD",Settings!$B$22,IF(E4642="HKD",Settings!$B$23,1))),0))</f>
        <v>0</v>
      </c>
      <c r="Q4642" s="312">
        <f>IF(OR(J4642="",G4642=""),"",G4642+ROW()/1000000)</f>
      </c>
      <c r="R4642" s="247">
        <f>IF(Q4642="","",SUMIFS(Txn[Signed Units],Txn[Key],J4642,Txn[Transaction Order],"&lt;="&amp;Q4642))</f>
      </c>
    </row>
    <row r="4643" spans="10:18" ht="15" customHeight="1" x14ac:dyDescent="0.15">
      <c r="J4643" s="246">
        <f>IF(OR(B4643="",C4643="",E4643=""),"",B4643&amp;":"&amp;C4643&amp;":"&amp;E4643)</f>
      </c>
      <c r="K4643" s="247">
        <f>IF(A4643="","",A4643*D4643)</f>
      </c>
      <c r="L4643" s="246">
        <f>IF(A4643="","",IF(OR(A4643=1,A4643=0),H4643,0))</f>
      </c>
      <c r="M4643" s="246">
        <f>IF(A4643="","",IF(A4643=-1,H4643,0))</f>
      </c>
      <c r="N4643">
        <f>IF(J4643="","",IF(E4643="SGD",1,IF(E4643="USD",Settings!$B$22,IF(E4643="HKD",Settings!$B$23,1))))</f>
      </c>
      <c r="O4643">
        <f>IF(OR(B4643="",C4643="",E4643=""),0,(IF(A4643=-1,H4643,0)-IF(OR(A4643=1,A4643=0),H4643,0)+IF(A4643=2,H4643,0))*IF(E4643="SGD",1,IF(E4643="USD",Settings!$B$22,IF(E4643="HKD",Settings!$B$23,1))))</f>
        <v>0</v>
      </c>
      <c r="P4643">
        <f>IF(OR(B4643="",C4643="",E4643=""),0,IF(A4643=2,H4643*IF(E4643="SGD",1,IF(E4643="USD",Settings!$B$22,IF(E4643="HKD",Settings!$B$23,1))),0))</f>
        <v>0</v>
      </c>
      <c r="Q4643" s="312">
        <f>IF(OR(J4643="",G4643=""),"",G4643+ROW()/1000000)</f>
      </c>
      <c r="R4643" s="247">
        <f>IF(Q4643="","",SUMIFS(Txn[Signed Units],Txn[Key],J4643,Txn[Transaction Order],"&lt;="&amp;Q4643))</f>
      </c>
    </row>
    <row r="4644" spans="10:18" ht="15" customHeight="1" x14ac:dyDescent="0.15">
      <c r="J4644" s="246">
        <f>IF(OR(B4644="",C4644="",E4644=""),"",B4644&amp;":"&amp;C4644&amp;":"&amp;E4644)</f>
      </c>
      <c r="K4644" s="247">
        <f>IF(A4644="","",A4644*D4644)</f>
      </c>
      <c r="L4644" s="246">
        <f>IF(A4644="","",IF(OR(A4644=1,A4644=0),H4644,0))</f>
      </c>
      <c r="M4644" s="246">
        <f>IF(A4644="","",IF(A4644=-1,H4644,0))</f>
      </c>
      <c r="N4644">
        <f>IF(J4644="","",IF(E4644="SGD",1,IF(E4644="USD",Settings!$B$22,IF(E4644="HKD",Settings!$B$23,1))))</f>
      </c>
      <c r="O4644">
        <f>IF(OR(B4644="",C4644="",E4644=""),0,(IF(A4644=-1,H4644,0)-IF(OR(A4644=1,A4644=0),H4644,0)+IF(A4644=2,H4644,0))*IF(E4644="SGD",1,IF(E4644="USD",Settings!$B$22,IF(E4644="HKD",Settings!$B$23,1))))</f>
        <v>0</v>
      </c>
      <c r="P4644">
        <f>IF(OR(B4644="",C4644="",E4644=""),0,IF(A4644=2,H4644*IF(E4644="SGD",1,IF(E4644="USD",Settings!$B$22,IF(E4644="HKD",Settings!$B$23,1))),0))</f>
        <v>0</v>
      </c>
      <c r="Q4644" s="312">
        <f>IF(OR(J4644="",G4644=""),"",G4644+ROW()/1000000)</f>
      </c>
      <c r="R4644" s="247">
        <f>IF(Q4644="","",SUMIFS(Txn[Signed Units],Txn[Key],J4644,Txn[Transaction Order],"&lt;="&amp;Q4644))</f>
      </c>
    </row>
    <row r="4645" spans="10:18" ht="15" customHeight="1" x14ac:dyDescent="0.15">
      <c r="J4645" s="246">
        <f>IF(OR(B4645="",C4645="",E4645=""),"",B4645&amp;":"&amp;C4645&amp;":"&amp;E4645)</f>
      </c>
      <c r="K4645" s="247">
        <f>IF(A4645="","",A4645*D4645)</f>
      </c>
      <c r="L4645" s="246">
        <f>IF(A4645="","",IF(OR(A4645=1,A4645=0),H4645,0))</f>
      </c>
      <c r="M4645" s="246">
        <f>IF(A4645="","",IF(A4645=-1,H4645,0))</f>
      </c>
      <c r="N4645">
        <f>IF(J4645="","",IF(E4645="SGD",1,IF(E4645="USD",Settings!$B$22,IF(E4645="HKD",Settings!$B$23,1))))</f>
      </c>
      <c r="O4645">
        <f>IF(OR(B4645="",C4645="",E4645=""),0,(IF(A4645=-1,H4645,0)-IF(OR(A4645=1,A4645=0),H4645,0)+IF(A4645=2,H4645,0))*IF(E4645="SGD",1,IF(E4645="USD",Settings!$B$22,IF(E4645="HKD",Settings!$B$23,1))))</f>
        <v>0</v>
      </c>
      <c r="P4645">
        <f>IF(OR(B4645="",C4645="",E4645=""),0,IF(A4645=2,H4645*IF(E4645="SGD",1,IF(E4645="USD",Settings!$B$22,IF(E4645="HKD",Settings!$B$23,1))),0))</f>
        <v>0</v>
      </c>
      <c r="Q4645" s="312">
        <f>IF(OR(J4645="",G4645=""),"",G4645+ROW()/1000000)</f>
      </c>
      <c r="R4645" s="247">
        <f>IF(Q4645="","",SUMIFS(Txn[Signed Units],Txn[Key],J4645,Txn[Transaction Order],"&lt;="&amp;Q4645))</f>
      </c>
    </row>
    <row r="4646" spans="10:18" ht="15" customHeight="1" x14ac:dyDescent="0.15">
      <c r="J4646" s="246">
        <f>IF(OR(B4646="",C4646="",E4646=""),"",B4646&amp;":"&amp;C4646&amp;":"&amp;E4646)</f>
      </c>
      <c r="K4646" s="247">
        <f>IF(A4646="","",A4646*D4646)</f>
      </c>
      <c r="L4646" s="246">
        <f>IF(A4646="","",IF(OR(A4646=1,A4646=0),H4646,0))</f>
      </c>
      <c r="M4646" s="246">
        <f>IF(A4646="","",IF(A4646=-1,H4646,0))</f>
      </c>
      <c r="N4646">
        <f>IF(J4646="","",IF(E4646="SGD",1,IF(E4646="USD",Settings!$B$22,IF(E4646="HKD",Settings!$B$23,1))))</f>
      </c>
      <c r="O4646">
        <f>IF(OR(B4646="",C4646="",E4646=""),0,(IF(A4646=-1,H4646,0)-IF(OR(A4646=1,A4646=0),H4646,0)+IF(A4646=2,H4646,0))*IF(E4646="SGD",1,IF(E4646="USD",Settings!$B$22,IF(E4646="HKD",Settings!$B$23,1))))</f>
        <v>0</v>
      </c>
      <c r="P4646">
        <f>IF(OR(B4646="",C4646="",E4646=""),0,IF(A4646=2,H4646*IF(E4646="SGD",1,IF(E4646="USD",Settings!$B$22,IF(E4646="HKD",Settings!$B$23,1))),0))</f>
        <v>0</v>
      </c>
      <c r="Q4646" s="312">
        <f>IF(OR(J4646="",G4646=""),"",G4646+ROW()/1000000)</f>
      </c>
      <c r="R4646" s="247">
        <f>IF(Q4646="","",SUMIFS(Txn[Signed Units],Txn[Key],J4646,Txn[Transaction Order],"&lt;="&amp;Q4646))</f>
      </c>
    </row>
    <row r="4647" spans="10:18" ht="15" customHeight="1" x14ac:dyDescent="0.15">
      <c r="J4647" s="246">
        <f>IF(OR(B4647="",C4647="",E4647=""),"",B4647&amp;":"&amp;C4647&amp;":"&amp;E4647)</f>
      </c>
      <c r="K4647" s="247">
        <f>IF(A4647="","",A4647*D4647)</f>
      </c>
      <c r="L4647" s="246">
        <f>IF(A4647="","",IF(OR(A4647=1,A4647=0),H4647,0))</f>
      </c>
      <c r="M4647" s="246">
        <f>IF(A4647="","",IF(A4647=-1,H4647,0))</f>
      </c>
      <c r="N4647">
        <f>IF(J4647="","",IF(E4647="SGD",1,IF(E4647="USD",Settings!$B$22,IF(E4647="HKD",Settings!$B$23,1))))</f>
      </c>
      <c r="O4647">
        <f>IF(OR(B4647="",C4647="",E4647=""),0,(IF(A4647=-1,H4647,0)-IF(OR(A4647=1,A4647=0),H4647,0)+IF(A4647=2,H4647,0))*IF(E4647="SGD",1,IF(E4647="USD",Settings!$B$22,IF(E4647="HKD",Settings!$B$23,1))))</f>
        <v>0</v>
      </c>
      <c r="P4647">
        <f>IF(OR(B4647="",C4647="",E4647=""),0,IF(A4647=2,H4647*IF(E4647="SGD",1,IF(E4647="USD",Settings!$B$22,IF(E4647="HKD",Settings!$B$23,1))),0))</f>
        <v>0</v>
      </c>
      <c r="Q4647" s="312">
        <f>IF(OR(J4647="",G4647=""),"",G4647+ROW()/1000000)</f>
      </c>
      <c r="R4647" s="247">
        <f>IF(Q4647="","",SUMIFS(Txn[Signed Units],Txn[Key],J4647,Txn[Transaction Order],"&lt;="&amp;Q4647))</f>
      </c>
    </row>
    <row r="4648" spans="10:18" ht="15" customHeight="1" x14ac:dyDescent="0.15">
      <c r="J4648" s="246">
        <f>IF(OR(B4648="",C4648="",E4648=""),"",B4648&amp;":"&amp;C4648&amp;":"&amp;E4648)</f>
      </c>
      <c r="K4648" s="247">
        <f>IF(A4648="","",A4648*D4648)</f>
      </c>
      <c r="L4648" s="246">
        <f>IF(A4648="","",IF(OR(A4648=1,A4648=0),H4648,0))</f>
      </c>
      <c r="M4648" s="246">
        <f>IF(A4648="","",IF(A4648=-1,H4648,0))</f>
      </c>
      <c r="N4648">
        <f>IF(J4648="","",IF(E4648="SGD",1,IF(E4648="USD",Settings!$B$22,IF(E4648="HKD",Settings!$B$23,1))))</f>
      </c>
      <c r="O4648">
        <f>IF(OR(B4648="",C4648="",E4648=""),0,(IF(A4648=-1,H4648,0)-IF(OR(A4648=1,A4648=0),H4648,0)+IF(A4648=2,H4648,0))*IF(E4648="SGD",1,IF(E4648="USD",Settings!$B$22,IF(E4648="HKD",Settings!$B$23,1))))</f>
        <v>0</v>
      </c>
      <c r="P4648">
        <f>IF(OR(B4648="",C4648="",E4648=""),0,IF(A4648=2,H4648*IF(E4648="SGD",1,IF(E4648="USD",Settings!$B$22,IF(E4648="HKD",Settings!$B$23,1))),0))</f>
        <v>0</v>
      </c>
      <c r="Q4648" s="312">
        <f>IF(OR(J4648="",G4648=""),"",G4648+ROW()/1000000)</f>
      </c>
      <c r="R4648" s="247">
        <f>IF(Q4648="","",SUMIFS(Txn[Signed Units],Txn[Key],J4648,Txn[Transaction Order],"&lt;="&amp;Q4648))</f>
      </c>
    </row>
    <row r="4649" spans="10:18" ht="15" customHeight="1" x14ac:dyDescent="0.15">
      <c r="J4649" s="246">
        <f>IF(OR(B4649="",C4649="",E4649=""),"",B4649&amp;":"&amp;C4649&amp;":"&amp;E4649)</f>
      </c>
      <c r="K4649" s="247">
        <f>IF(A4649="","",A4649*D4649)</f>
      </c>
      <c r="L4649" s="246">
        <f>IF(A4649="","",IF(OR(A4649=1,A4649=0),H4649,0))</f>
      </c>
      <c r="M4649" s="246">
        <f>IF(A4649="","",IF(A4649=-1,H4649,0))</f>
      </c>
      <c r="N4649">
        <f>IF(J4649="","",IF(E4649="SGD",1,IF(E4649="USD",Settings!$B$22,IF(E4649="HKD",Settings!$B$23,1))))</f>
      </c>
      <c r="O4649">
        <f>IF(OR(B4649="",C4649="",E4649=""),0,(IF(A4649=-1,H4649,0)-IF(OR(A4649=1,A4649=0),H4649,0)+IF(A4649=2,H4649,0))*IF(E4649="SGD",1,IF(E4649="USD",Settings!$B$22,IF(E4649="HKD",Settings!$B$23,1))))</f>
        <v>0</v>
      </c>
      <c r="P4649">
        <f>IF(OR(B4649="",C4649="",E4649=""),0,IF(A4649=2,H4649*IF(E4649="SGD",1,IF(E4649="USD",Settings!$B$22,IF(E4649="HKD",Settings!$B$23,1))),0))</f>
        <v>0</v>
      </c>
      <c r="Q4649" s="312">
        <f>IF(OR(J4649="",G4649=""),"",G4649+ROW()/1000000)</f>
      </c>
      <c r="R4649" s="247">
        <f>IF(Q4649="","",SUMIFS(Txn[Signed Units],Txn[Key],J4649,Txn[Transaction Order],"&lt;="&amp;Q4649))</f>
      </c>
    </row>
    <row r="4650" spans="10:18" ht="15" customHeight="1" x14ac:dyDescent="0.15">
      <c r="J4650" s="246">
        <f>IF(OR(B4650="",C4650="",E4650=""),"",B4650&amp;":"&amp;C4650&amp;":"&amp;E4650)</f>
      </c>
      <c r="K4650" s="247">
        <f>IF(A4650="","",A4650*D4650)</f>
      </c>
      <c r="L4650" s="246">
        <f>IF(A4650="","",IF(OR(A4650=1,A4650=0),H4650,0))</f>
      </c>
      <c r="M4650" s="246">
        <f>IF(A4650="","",IF(A4650=-1,H4650,0))</f>
      </c>
      <c r="N4650">
        <f>IF(J4650="","",IF(E4650="SGD",1,IF(E4650="USD",Settings!$B$22,IF(E4650="HKD",Settings!$B$23,1))))</f>
      </c>
      <c r="O4650">
        <f>IF(OR(B4650="",C4650="",E4650=""),0,(IF(A4650=-1,H4650,0)-IF(OR(A4650=1,A4650=0),H4650,0)+IF(A4650=2,H4650,0))*IF(E4650="SGD",1,IF(E4650="USD",Settings!$B$22,IF(E4650="HKD",Settings!$B$23,1))))</f>
        <v>0</v>
      </c>
      <c r="P4650">
        <f>IF(OR(B4650="",C4650="",E4650=""),0,IF(A4650=2,H4650*IF(E4650="SGD",1,IF(E4650="USD",Settings!$B$22,IF(E4650="HKD",Settings!$B$23,1))),0))</f>
        <v>0</v>
      </c>
      <c r="Q4650" s="312">
        <f>IF(OR(J4650="",G4650=""),"",G4650+ROW()/1000000)</f>
      </c>
      <c r="R4650" s="247">
        <f>IF(Q4650="","",SUMIFS(Txn[Signed Units],Txn[Key],J4650,Txn[Transaction Order],"&lt;="&amp;Q4650))</f>
      </c>
    </row>
    <row r="4651" spans="10:18" ht="15" customHeight="1" x14ac:dyDescent="0.15">
      <c r="J4651" s="246">
        <f>IF(OR(B4651="",C4651="",E4651=""),"",B4651&amp;":"&amp;C4651&amp;":"&amp;E4651)</f>
      </c>
      <c r="K4651" s="247">
        <f>IF(A4651="","",A4651*D4651)</f>
      </c>
      <c r="L4651" s="246">
        <f>IF(A4651="","",IF(OR(A4651=1,A4651=0),H4651,0))</f>
      </c>
      <c r="M4651" s="246">
        <f>IF(A4651="","",IF(A4651=-1,H4651,0))</f>
      </c>
      <c r="N4651">
        <f>IF(J4651="","",IF(E4651="SGD",1,IF(E4651="USD",Settings!$B$22,IF(E4651="HKD",Settings!$B$23,1))))</f>
      </c>
      <c r="O4651">
        <f>IF(OR(B4651="",C4651="",E4651=""),0,(IF(A4651=-1,H4651,0)-IF(OR(A4651=1,A4651=0),H4651,0)+IF(A4651=2,H4651,0))*IF(E4651="SGD",1,IF(E4651="USD",Settings!$B$22,IF(E4651="HKD",Settings!$B$23,1))))</f>
        <v>0</v>
      </c>
      <c r="P4651">
        <f>IF(OR(B4651="",C4651="",E4651=""),0,IF(A4651=2,H4651*IF(E4651="SGD",1,IF(E4651="USD",Settings!$B$22,IF(E4651="HKD",Settings!$B$23,1))),0))</f>
        <v>0</v>
      </c>
      <c r="Q4651" s="312">
        <f>IF(OR(J4651="",G4651=""),"",G4651+ROW()/1000000)</f>
      </c>
      <c r="R4651" s="247">
        <f>IF(Q4651="","",SUMIFS(Txn[Signed Units],Txn[Key],J4651,Txn[Transaction Order],"&lt;="&amp;Q4651))</f>
      </c>
    </row>
    <row r="4652" spans="10:18" ht="15" customHeight="1" x14ac:dyDescent="0.15">
      <c r="J4652" s="246">
        <f>IF(OR(B4652="",C4652="",E4652=""),"",B4652&amp;":"&amp;C4652&amp;":"&amp;E4652)</f>
      </c>
      <c r="K4652" s="247">
        <f>IF(A4652="","",A4652*D4652)</f>
      </c>
      <c r="L4652" s="246">
        <f>IF(A4652="","",IF(OR(A4652=1,A4652=0),H4652,0))</f>
      </c>
      <c r="M4652" s="246">
        <f>IF(A4652="","",IF(A4652=-1,H4652,0))</f>
      </c>
      <c r="N4652">
        <f>IF(J4652="","",IF(E4652="SGD",1,IF(E4652="USD",Settings!$B$22,IF(E4652="HKD",Settings!$B$23,1))))</f>
      </c>
      <c r="O4652">
        <f>IF(OR(B4652="",C4652="",E4652=""),0,(IF(A4652=-1,H4652,0)-IF(OR(A4652=1,A4652=0),H4652,0)+IF(A4652=2,H4652,0))*IF(E4652="SGD",1,IF(E4652="USD",Settings!$B$22,IF(E4652="HKD",Settings!$B$23,1))))</f>
        <v>0</v>
      </c>
      <c r="P4652">
        <f>IF(OR(B4652="",C4652="",E4652=""),0,IF(A4652=2,H4652*IF(E4652="SGD",1,IF(E4652="USD",Settings!$B$22,IF(E4652="HKD",Settings!$B$23,1))),0))</f>
        <v>0</v>
      </c>
      <c r="Q4652" s="312">
        <f>IF(OR(J4652="",G4652=""),"",G4652+ROW()/1000000)</f>
      </c>
      <c r="R4652" s="247">
        <f>IF(Q4652="","",SUMIFS(Txn[Signed Units],Txn[Key],J4652,Txn[Transaction Order],"&lt;="&amp;Q4652))</f>
      </c>
    </row>
    <row r="4653" spans="10:18" ht="15" customHeight="1" x14ac:dyDescent="0.15">
      <c r="J4653" s="246">
        <f>IF(OR(B4653="",C4653="",E4653=""),"",B4653&amp;":"&amp;C4653&amp;":"&amp;E4653)</f>
      </c>
      <c r="K4653" s="247">
        <f>IF(A4653="","",A4653*D4653)</f>
      </c>
      <c r="L4653" s="246">
        <f>IF(A4653="","",IF(OR(A4653=1,A4653=0),H4653,0))</f>
      </c>
      <c r="M4653" s="246">
        <f>IF(A4653="","",IF(A4653=-1,H4653,0))</f>
      </c>
      <c r="N4653">
        <f>IF(J4653="","",IF(E4653="SGD",1,IF(E4653="USD",Settings!$B$22,IF(E4653="HKD",Settings!$B$23,1))))</f>
      </c>
      <c r="O4653">
        <f>IF(OR(B4653="",C4653="",E4653=""),0,(IF(A4653=-1,H4653,0)-IF(OR(A4653=1,A4653=0),H4653,0)+IF(A4653=2,H4653,0))*IF(E4653="SGD",1,IF(E4653="USD",Settings!$B$22,IF(E4653="HKD",Settings!$B$23,1))))</f>
        <v>0</v>
      </c>
      <c r="P4653">
        <f>IF(OR(B4653="",C4653="",E4653=""),0,IF(A4653=2,H4653*IF(E4653="SGD",1,IF(E4653="USD",Settings!$B$22,IF(E4653="HKD",Settings!$B$23,1))),0))</f>
        <v>0</v>
      </c>
      <c r="Q4653" s="312">
        <f>IF(OR(J4653="",G4653=""),"",G4653+ROW()/1000000)</f>
      </c>
      <c r="R4653" s="247">
        <f>IF(Q4653="","",SUMIFS(Txn[Signed Units],Txn[Key],J4653,Txn[Transaction Order],"&lt;="&amp;Q4653))</f>
      </c>
    </row>
    <row r="4654" spans="10:18" ht="15" customHeight="1" x14ac:dyDescent="0.15">
      <c r="J4654" s="246">
        <f>IF(OR(B4654="",C4654="",E4654=""),"",B4654&amp;":"&amp;C4654&amp;":"&amp;E4654)</f>
      </c>
      <c r="K4654" s="247">
        <f>IF(A4654="","",A4654*D4654)</f>
      </c>
      <c r="L4654" s="246">
        <f>IF(A4654="","",IF(OR(A4654=1,A4654=0),H4654,0))</f>
      </c>
      <c r="M4654" s="246">
        <f>IF(A4654="","",IF(A4654=-1,H4654,0))</f>
      </c>
      <c r="N4654">
        <f>IF(J4654="","",IF(E4654="SGD",1,IF(E4654="USD",Settings!$B$22,IF(E4654="HKD",Settings!$B$23,1))))</f>
      </c>
      <c r="O4654">
        <f>IF(OR(B4654="",C4654="",E4654=""),0,(IF(A4654=-1,H4654,0)-IF(OR(A4654=1,A4654=0),H4654,0)+IF(A4654=2,H4654,0))*IF(E4654="SGD",1,IF(E4654="USD",Settings!$B$22,IF(E4654="HKD",Settings!$B$23,1))))</f>
        <v>0</v>
      </c>
      <c r="P4654">
        <f>IF(OR(B4654="",C4654="",E4654=""),0,IF(A4654=2,H4654*IF(E4654="SGD",1,IF(E4654="USD",Settings!$B$22,IF(E4654="HKD",Settings!$B$23,1))),0))</f>
        <v>0</v>
      </c>
      <c r="Q4654" s="312">
        <f>IF(OR(J4654="",G4654=""),"",G4654+ROW()/1000000)</f>
      </c>
      <c r="R4654" s="247">
        <f>IF(Q4654="","",SUMIFS(Txn[Signed Units],Txn[Key],J4654,Txn[Transaction Order],"&lt;="&amp;Q4654))</f>
      </c>
    </row>
    <row r="4655" spans="10:18" ht="15" customHeight="1" x14ac:dyDescent="0.15">
      <c r="J4655" s="246">
        <f>IF(OR(B4655="",C4655="",E4655=""),"",B4655&amp;":"&amp;C4655&amp;":"&amp;E4655)</f>
      </c>
      <c r="K4655" s="247">
        <f>IF(A4655="","",A4655*D4655)</f>
      </c>
      <c r="L4655" s="246">
        <f>IF(A4655="","",IF(OR(A4655=1,A4655=0),H4655,0))</f>
      </c>
      <c r="M4655" s="246">
        <f>IF(A4655="","",IF(A4655=-1,H4655,0))</f>
      </c>
      <c r="N4655">
        <f>IF(J4655="","",IF(E4655="SGD",1,IF(E4655="USD",Settings!$B$22,IF(E4655="HKD",Settings!$B$23,1))))</f>
      </c>
      <c r="O4655">
        <f>IF(OR(B4655="",C4655="",E4655=""),0,(IF(A4655=-1,H4655,0)-IF(OR(A4655=1,A4655=0),H4655,0)+IF(A4655=2,H4655,0))*IF(E4655="SGD",1,IF(E4655="USD",Settings!$B$22,IF(E4655="HKD",Settings!$B$23,1))))</f>
        <v>0</v>
      </c>
      <c r="P4655">
        <f>IF(OR(B4655="",C4655="",E4655=""),0,IF(A4655=2,H4655*IF(E4655="SGD",1,IF(E4655="USD",Settings!$B$22,IF(E4655="HKD",Settings!$B$23,1))),0))</f>
        <v>0</v>
      </c>
      <c r="Q4655" s="312">
        <f>IF(OR(J4655="",G4655=""),"",G4655+ROW()/1000000)</f>
      </c>
      <c r="R4655" s="247">
        <f>IF(Q4655="","",SUMIFS(Txn[Signed Units],Txn[Key],J4655,Txn[Transaction Order],"&lt;="&amp;Q4655))</f>
      </c>
    </row>
    <row r="4656" spans="10:18" ht="15" customHeight="1" x14ac:dyDescent="0.15">
      <c r="J4656" s="246">
        <f>IF(OR(B4656="",C4656="",E4656=""),"",B4656&amp;":"&amp;C4656&amp;":"&amp;E4656)</f>
      </c>
      <c r="K4656" s="247">
        <f>IF(A4656="","",A4656*D4656)</f>
      </c>
      <c r="L4656" s="246">
        <f>IF(A4656="","",IF(OR(A4656=1,A4656=0),H4656,0))</f>
      </c>
      <c r="M4656" s="246">
        <f>IF(A4656="","",IF(A4656=-1,H4656,0))</f>
      </c>
      <c r="N4656">
        <f>IF(J4656="","",IF(E4656="SGD",1,IF(E4656="USD",Settings!$B$22,IF(E4656="HKD",Settings!$B$23,1))))</f>
      </c>
      <c r="O4656">
        <f>IF(OR(B4656="",C4656="",E4656=""),0,(IF(A4656=-1,H4656,0)-IF(OR(A4656=1,A4656=0),H4656,0)+IF(A4656=2,H4656,0))*IF(E4656="SGD",1,IF(E4656="USD",Settings!$B$22,IF(E4656="HKD",Settings!$B$23,1))))</f>
        <v>0</v>
      </c>
      <c r="P4656">
        <f>IF(OR(B4656="",C4656="",E4656=""),0,IF(A4656=2,H4656*IF(E4656="SGD",1,IF(E4656="USD",Settings!$B$22,IF(E4656="HKD",Settings!$B$23,1))),0))</f>
        <v>0</v>
      </c>
      <c r="Q4656" s="312">
        <f>IF(OR(J4656="",G4656=""),"",G4656+ROW()/1000000)</f>
      </c>
      <c r="R4656" s="247">
        <f>IF(Q4656="","",SUMIFS(Txn[Signed Units],Txn[Key],J4656,Txn[Transaction Order],"&lt;="&amp;Q4656))</f>
      </c>
    </row>
    <row r="4657" spans="10:18" ht="15" customHeight="1" x14ac:dyDescent="0.15">
      <c r="J4657" s="246">
        <f>IF(OR(B4657="",C4657="",E4657=""),"",B4657&amp;":"&amp;C4657&amp;":"&amp;E4657)</f>
      </c>
      <c r="K4657" s="247">
        <f>IF(A4657="","",A4657*D4657)</f>
      </c>
      <c r="L4657" s="246">
        <f>IF(A4657="","",IF(OR(A4657=1,A4657=0),H4657,0))</f>
      </c>
      <c r="M4657" s="246">
        <f>IF(A4657="","",IF(A4657=-1,H4657,0))</f>
      </c>
      <c r="N4657">
        <f>IF(J4657="","",IF(E4657="SGD",1,IF(E4657="USD",Settings!$B$22,IF(E4657="HKD",Settings!$B$23,1))))</f>
      </c>
      <c r="O4657">
        <f>IF(OR(B4657="",C4657="",E4657=""),0,(IF(A4657=-1,H4657,0)-IF(OR(A4657=1,A4657=0),H4657,0)+IF(A4657=2,H4657,0))*IF(E4657="SGD",1,IF(E4657="USD",Settings!$B$22,IF(E4657="HKD",Settings!$B$23,1))))</f>
        <v>0</v>
      </c>
      <c r="P4657">
        <f>IF(OR(B4657="",C4657="",E4657=""),0,IF(A4657=2,H4657*IF(E4657="SGD",1,IF(E4657="USD",Settings!$B$22,IF(E4657="HKD",Settings!$B$23,1))),0))</f>
        <v>0</v>
      </c>
      <c r="Q4657" s="312">
        <f>IF(OR(J4657="",G4657=""),"",G4657+ROW()/1000000)</f>
      </c>
      <c r="R4657" s="247">
        <f>IF(Q4657="","",SUMIFS(Txn[Signed Units],Txn[Key],J4657,Txn[Transaction Order],"&lt;="&amp;Q4657))</f>
      </c>
    </row>
    <row r="4658" spans="10:18" ht="15" customHeight="1" x14ac:dyDescent="0.15">
      <c r="J4658" s="246">
        <f>IF(OR(B4658="",C4658="",E4658=""),"",B4658&amp;":"&amp;C4658&amp;":"&amp;E4658)</f>
      </c>
      <c r="K4658" s="247">
        <f>IF(A4658="","",A4658*D4658)</f>
      </c>
      <c r="L4658" s="246">
        <f>IF(A4658="","",IF(OR(A4658=1,A4658=0),H4658,0))</f>
      </c>
      <c r="M4658" s="246">
        <f>IF(A4658="","",IF(A4658=-1,H4658,0))</f>
      </c>
      <c r="N4658">
        <f>IF(J4658="","",IF(E4658="SGD",1,IF(E4658="USD",Settings!$B$22,IF(E4658="HKD",Settings!$B$23,1))))</f>
      </c>
      <c r="O4658">
        <f>IF(OR(B4658="",C4658="",E4658=""),0,(IF(A4658=-1,H4658,0)-IF(OR(A4658=1,A4658=0),H4658,0)+IF(A4658=2,H4658,0))*IF(E4658="SGD",1,IF(E4658="USD",Settings!$B$22,IF(E4658="HKD",Settings!$B$23,1))))</f>
        <v>0</v>
      </c>
      <c r="P4658">
        <f>IF(OR(B4658="",C4658="",E4658=""),0,IF(A4658=2,H4658*IF(E4658="SGD",1,IF(E4658="USD",Settings!$B$22,IF(E4658="HKD",Settings!$B$23,1))),0))</f>
        <v>0</v>
      </c>
      <c r="Q4658" s="312">
        <f>IF(OR(J4658="",G4658=""),"",G4658+ROW()/1000000)</f>
      </c>
      <c r="R4658" s="247">
        <f>IF(Q4658="","",SUMIFS(Txn[Signed Units],Txn[Key],J4658,Txn[Transaction Order],"&lt;="&amp;Q4658))</f>
      </c>
    </row>
    <row r="4659" spans="10:18" ht="15" customHeight="1" x14ac:dyDescent="0.15">
      <c r="J4659" s="246">
        <f>IF(OR(B4659="",C4659="",E4659=""),"",B4659&amp;":"&amp;C4659&amp;":"&amp;E4659)</f>
      </c>
      <c r="K4659" s="247">
        <f>IF(A4659="","",A4659*D4659)</f>
      </c>
      <c r="L4659" s="246">
        <f>IF(A4659="","",IF(OR(A4659=1,A4659=0),H4659,0))</f>
      </c>
      <c r="M4659" s="246">
        <f>IF(A4659="","",IF(A4659=-1,H4659,0))</f>
      </c>
      <c r="N4659">
        <f>IF(J4659="","",IF(E4659="SGD",1,IF(E4659="USD",Settings!$B$22,IF(E4659="HKD",Settings!$B$23,1))))</f>
      </c>
      <c r="O4659">
        <f>IF(OR(B4659="",C4659="",E4659=""),0,(IF(A4659=-1,H4659,0)-IF(OR(A4659=1,A4659=0),H4659,0)+IF(A4659=2,H4659,0))*IF(E4659="SGD",1,IF(E4659="USD",Settings!$B$22,IF(E4659="HKD",Settings!$B$23,1))))</f>
        <v>0</v>
      </c>
      <c r="P4659">
        <f>IF(OR(B4659="",C4659="",E4659=""),0,IF(A4659=2,H4659*IF(E4659="SGD",1,IF(E4659="USD",Settings!$B$22,IF(E4659="HKD",Settings!$B$23,1))),0))</f>
        <v>0</v>
      </c>
      <c r="Q4659" s="312">
        <f>IF(OR(J4659="",G4659=""),"",G4659+ROW()/1000000)</f>
      </c>
      <c r="R4659" s="247">
        <f>IF(Q4659="","",SUMIFS(Txn[Signed Units],Txn[Key],J4659,Txn[Transaction Order],"&lt;="&amp;Q4659))</f>
      </c>
    </row>
    <row r="4660" spans="10:18" ht="15" customHeight="1" x14ac:dyDescent="0.15">
      <c r="J4660" s="246">
        <f>IF(OR(B4660="",C4660="",E4660=""),"",B4660&amp;":"&amp;C4660&amp;":"&amp;E4660)</f>
      </c>
      <c r="K4660" s="247">
        <f>IF(A4660="","",A4660*D4660)</f>
      </c>
      <c r="L4660" s="246">
        <f>IF(A4660="","",IF(OR(A4660=1,A4660=0),H4660,0))</f>
      </c>
      <c r="M4660" s="246">
        <f>IF(A4660="","",IF(A4660=-1,H4660,0))</f>
      </c>
      <c r="N4660">
        <f>IF(J4660="","",IF(E4660="SGD",1,IF(E4660="USD",Settings!$B$22,IF(E4660="HKD",Settings!$B$23,1))))</f>
      </c>
      <c r="O4660">
        <f>IF(OR(B4660="",C4660="",E4660=""),0,(IF(A4660=-1,H4660,0)-IF(OR(A4660=1,A4660=0),H4660,0)+IF(A4660=2,H4660,0))*IF(E4660="SGD",1,IF(E4660="USD",Settings!$B$22,IF(E4660="HKD",Settings!$B$23,1))))</f>
        <v>0</v>
      </c>
      <c r="P4660">
        <f>IF(OR(B4660="",C4660="",E4660=""),0,IF(A4660=2,H4660*IF(E4660="SGD",1,IF(E4660="USD",Settings!$B$22,IF(E4660="HKD",Settings!$B$23,1))),0))</f>
        <v>0</v>
      </c>
      <c r="Q4660" s="312">
        <f>IF(OR(J4660="",G4660=""),"",G4660+ROW()/1000000)</f>
      </c>
      <c r="R4660" s="247">
        <f>IF(Q4660="","",SUMIFS(Txn[Signed Units],Txn[Key],J4660,Txn[Transaction Order],"&lt;="&amp;Q4660))</f>
      </c>
    </row>
    <row r="4661" spans="10:18" ht="15" customHeight="1" x14ac:dyDescent="0.15">
      <c r="J4661" s="246">
        <f>IF(OR(B4661="",C4661="",E4661=""),"",B4661&amp;":"&amp;C4661&amp;":"&amp;E4661)</f>
      </c>
      <c r="K4661" s="247">
        <f>IF(A4661="","",A4661*D4661)</f>
      </c>
      <c r="L4661" s="246">
        <f>IF(A4661="","",IF(OR(A4661=1,A4661=0),H4661,0))</f>
      </c>
      <c r="M4661" s="246">
        <f>IF(A4661="","",IF(A4661=-1,H4661,0))</f>
      </c>
      <c r="N4661">
        <f>IF(J4661="","",IF(E4661="SGD",1,IF(E4661="USD",Settings!$B$22,IF(E4661="HKD",Settings!$B$23,1))))</f>
      </c>
      <c r="O4661">
        <f>IF(OR(B4661="",C4661="",E4661=""),0,(IF(A4661=-1,H4661,0)-IF(OR(A4661=1,A4661=0),H4661,0)+IF(A4661=2,H4661,0))*IF(E4661="SGD",1,IF(E4661="USD",Settings!$B$22,IF(E4661="HKD",Settings!$B$23,1))))</f>
        <v>0</v>
      </c>
      <c r="P4661">
        <f>IF(OR(B4661="",C4661="",E4661=""),0,IF(A4661=2,H4661*IF(E4661="SGD",1,IF(E4661="USD",Settings!$B$22,IF(E4661="HKD",Settings!$B$23,1))),0))</f>
        <v>0</v>
      </c>
      <c r="Q4661" s="312">
        <f>IF(OR(J4661="",G4661=""),"",G4661+ROW()/1000000)</f>
      </c>
      <c r="R4661" s="247">
        <f>IF(Q4661="","",SUMIFS(Txn[Signed Units],Txn[Key],J4661,Txn[Transaction Order],"&lt;="&amp;Q4661))</f>
      </c>
    </row>
    <row r="4662" spans="10:18" ht="15" customHeight="1" x14ac:dyDescent="0.15">
      <c r="J4662" s="246">
        <f>IF(OR(B4662="",C4662="",E4662=""),"",B4662&amp;":"&amp;C4662&amp;":"&amp;E4662)</f>
      </c>
      <c r="K4662" s="247">
        <f>IF(A4662="","",A4662*D4662)</f>
      </c>
      <c r="L4662" s="246">
        <f>IF(A4662="","",IF(OR(A4662=1,A4662=0),H4662,0))</f>
      </c>
      <c r="M4662" s="246">
        <f>IF(A4662="","",IF(A4662=-1,H4662,0))</f>
      </c>
      <c r="N4662">
        <f>IF(J4662="","",IF(E4662="SGD",1,IF(E4662="USD",Settings!$B$22,IF(E4662="HKD",Settings!$B$23,1))))</f>
      </c>
      <c r="O4662">
        <f>IF(OR(B4662="",C4662="",E4662=""),0,(IF(A4662=-1,H4662,0)-IF(OR(A4662=1,A4662=0),H4662,0)+IF(A4662=2,H4662,0))*IF(E4662="SGD",1,IF(E4662="USD",Settings!$B$22,IF(E4662="HKD",Settings!$B$23,1))))</f>
        <v>0</v>
      </c>
      <c r="P4662">
        <f>IF(OR(B4662="",C4662="",E4662=""),0,IF(A4662=2,H4662*IF(E4662="SGD",1,IF(E4662="USD",Settings!$B$22,IF(E4662="HKD",Settings!$B$23,1))),0))</f>
        <v>0</v>
      </c>
      <c r="Q4662" s="312">
        <f>IF(OR(J4662="",G4662=""),"",G4662+ROW()/1000000)</f>
      </c>
      <c r="R4662" s="247">
        <f>IF(Q4662="","",SUMIFS(Txn[Signed Units],Txn[Key],J4662,Txn[Transaction Order],"&lt;="&amp;Q4662))</f>
      </c>
    </row>
    <row r="4663" spans="10:18" ht="15" customHeight="1" x14ac:dyDescent="0.15">
      <c r="J4663" s="246">
        <f>IF(OR(B4663="",C4663="",E4663=""),"",B4663&amp;":"&amp;C4663&amp;":"&amp;E4663)</f>
      </c>
      <c r="K4663" s="247">
        <f>IF(A4663="","",A4663*D4663)</f>
      </c>
      <c r="L4663" s="246">
        <f>IF(A4663="","",IF(OR(A4663=1,A4663=0),H4663,0))</f>
      </c>
      <c r="M4663" s="246">
        <f>IF(A4663="","",IF(A4663=-1,H4663,0))</f>
      </c>
      <c r="N4663">
        <f>IF(J4663="","",IF(E4663="SGD",1,IF(E4663="USD",Settings!$B$22,IF(E4663="HKD",Settings!$B$23,1))))</f>
      </c>
      <c r="O4663">
        <f>IF(OR(B4663="",C4663="",E4663=""),0,(IF(A4663=-1,H4663,0)-IF(OR(A4663=1,A4663=0),H4663,0)+IF(A4663=2,H4663,0))*IF(E4663="SGD",1,IF(E4663="USD",Settings!$B$22,IF(E4663="HKD",Settings!$B$23,1))))</f>
        <v>0</v>
      </c>
      <c r="P4663">
        <f>IF(OR(B4663="",C4663="",E4663=""),0,IF(A4663=2,H4663*IF(E4663="SGD",1,IF(E4663="USD",Settings!$B$22,IF(E4663="HKD",Settings!$B$23,1))),0))</f>
        <v>0</v>
      </c>
      <c r="Q4663" s="312">
        <f>IF(OR(J4663="",G4663=""),"",G4663+ROW()/1000000)</f>
      </c>
      <c r="R4663" s="247">
        <f>IF(Q4663="","",SUMIFS(Txn[Signed Units],Txn[Key],J4663,Txn[Transaction Order],"&lt;="&amp;Q4663))</f>
      </c>
    </row>
    <row r="4664" spans="10:18" ht="15" customHeight="1" x14ac:dyDescent="0.15">
      <c r="J4664" s="246">
        <f>IF(OR(B4664="",C4664="",E4664=""),"",B4664&amp;":"&amp;C4664&amp;":"&amp;E4664)</f>
      </c>
      <c r="K4664" s="247">
        <f>IF(A4664="","",A4664*D4664)</f>
      </c>
      <c r="L4664" s="246">
        <f>IF(A4664="","",IF(OR(A4664=1,A4664=0),H4664,0))</f>
      </c>
      <c r="M4664" s="246">
        <f>IF(A4664="","",IF(A4664=-1,H4664,0))</f>
      </c>
      <c r="N4664">
        <f>IF(J4664="","",IF(E4664="SGD",1,IF(E4664="USD",Settings!$B$22,IF(E4664="HKD",Settings!$B$23,1))))</f>
      </c>
      <c r="O4664">
        <f>IF(OR(B4664="",C4664="",E4664=""),0,(IF(A4664=-1,H4664,0)-IF(OR(A4664=1,A4664=0),H4664,0)+IF(A4664=2,H4664,0))*IF(E4664="SGD",1,IF(E4664="USD",Settings!$B$22,IF(E4664="HKD",Settings!$B$23,1))))</f>
        <v>0</v>
      </c>
      <c r="P4664">
        <f>IF(OR(B4664="",C4664="",E4664=""),0,IF(A4664=2,H4664*IF(E4664="SGD",1,IF(E4664="USD",Settings!$B$22,IF(E4664="HKD",Settings!$B$23,1))),0))</f>
        <v>0</v>
      </c>
      <c r="Q4664" s="312">
        <f>IF(OR(J4664="",G4664=""),"",G4664+ROW()/1000000)</f>
      </c>
      <c r="R4664" s="247">
        <f>IF(Q4664="","",SUMIFS(Txn[Signed Units],Txn[Key],J4664,Txn[Transaction Order],"&lt;="&amp;Q4664))</f>
      </c>
    </row>
    <row r="4665" spans="10:18" ht="15" customHeight="1" x14ac:dyDescent="0.15">
      <c r="J4665" s="246">
        <f>IF(OR(B4665="",C4665="",E4665=""),"",B4665&amp;":"&amp;C4665&amp;":"&amp;E4665)</f>
      </c>
      <c r="K4665" s="247">
        <f>IF(A4665="","",A4665*D4665)</f>
      </c>
      <c r="L4665" s="246">
        <f>IF(A4665="","",IF(OR(A4665=1,A4665=0),H4665,0))</f>
      </c>
      <c r="M4665" s="246">
        <f>IF(A4665="","",IF(A4665=-1,H4665,0))</f>
      </c>
      <c r="N4665">
        <f>IF(J4665="","",IF(E4665="SGD",1,IF(E4665="USD",Settings!$B$22,IF(E4665="HKD",Settings!$B$23,1))))</f>
      </c>
      <c r="O4665">
        <f>IF(OR(B4665="",C4665="",E4665=""),0,(IF(A4665=-1,H4665,0)-IF(OR(A4665=1,A4665=0),H4665,0)+IF(A4665=2,H4665,0))*IF(E4665="SGD",1,IF(E4665="USD",Settings!$B$22,IF(E4665="HKD",Settings!$B$23,1))))</f>
        <v>0</v>
      </c>
      <c r="P4665">
        <f>IF(OR(B4665="",C4665="",E4665=""),0,IF(A4665=2,H4665*IF(E4665="SGD",1,IF(E4665="USD",Settings!$B$22,IF(E4665="HKD",Settings!$B$23,1))),0))</f>
        <v>0</v>
      </c>
      <c r="Q4665" s="312">
        <f>IF(OR(J4665="",G4665=""),"",G4665+ROW()/1000000)</f>
      </c>
      <c r="R4665" s="247">
        <f>IF(Q4665="","",SUMIFS(Txn[Signed Units],Txn[Key],J4665,Txn[Transaction Order],"&lt;="&amp;Q4665))</f>
      </c>
    </row>
    <row r="4666" spans="10:18" ht="15" customHeight="1" x14ac:dyDescent="0.15">
      <c r="J4666" s="246">
        <f>IF(OR(B4666="",C4666="",E4666=""),"",B4666&amp;":"&amp;C4666&amp;":"&amp;E4666)</f>
      </c>
      <c r="K4666" s="247">
        <f>IF(A4666="","",A4666*D4666)</f>
      </c>
      <c r="L4666" s="246">
        <f>IF(A4666="","",IF(OR(A4666=1,A4666=0),H4666,0))</f>
      </c>
      <c r="M4666" s="246">
        <f>IF(A4666="","",IF(A4666=-1,H4666,0))</f>
      </c>
      <c r="N4666">
        <f>IF(J4666="","",IF(E4666="SGD",1,IF(E4666="USD",Settings!$B$22,IF(E4666="HKD",Settings!$B$23,1))))</f>
      </c>
      <c r="O4666">
        <f>IF(OR(B4666="",C4666="",E4666=""),0,(IF(A4666=-1,H4666,0)-IF(OR(A4666=1,A4666=0),H4666,0)+IF(A4666=2,H4666,0))*IF(E4666="SGD",1,IF(E4666="USD",Settings!$B$22,IF(E4666="HKD",Settings!$B$23,1))))</f>
        <v>0</v>
      </c>
      <c r="P4666">
        <f>IF(OR(B4666="",C4666="",E4666=""),0,IF(A4666=2,H4666*IF(E4666="SGD",1,IF(E4666="USD",Settings!$B$22,IF(E4666="HKD",Settings!$B$23,1))),0))</f>
        <v>0</v>
      </c>
      <c r="Q4666" s="312">
        <f>IF(OR(J4666="",G4666=""),"",G4666+ROW()/1000000)</f>
      </c>
      <c r="R4666" s="247">
        <f>IF(Q4666="","",SUMIFS(Txn[Signed Units],Txn[Key],J4666,Txn[Transaction Order],"&lt;="&amp;Q4666))</f>
      </c>
    </row>
    <row r="4667" spans="10:18" ht="15" customHeight="1" x14ac:dyDescent="0.15">
      <c r="J4667" s="246">
        <f>IF(OR(B4667="",C4667="",E4667=""),"",B4667&amp;":"&amp;C4667&amp;":"&amp;E4667)</f>
      </c>
      <c r="K4667" s="247">
        <f>IF(A4667="","",A4667*D4667)</f>
      </c>
      <c r="L4667" s="246">
        <f>IF(A4667="","",IF(OR(A4667=1,A4667=0),H4667,0))</f>
      </c>
      <c r="M4667" s="246">
        <f>IF(A4667="","",IF(A4667=-1,H4667,0))</f>
      </c>
      <c r="N4667">
        <f>IF(J4667="","",IF(E4667="SGD",1,IF(E4667="USD",Settings!$B$22,IF(E4667="HKD",Settings!$B$23,1))))</f>
      </c>
      <c r="O4667">
        <f>IF(OR(B4667="",C4667="",E4667=""),0,(IF(A4667=-1,H4667,0)-IF(OR(A4667=1,A4667=0),H4667,0)+IF(A4667=2,H4667,0))*IF(E4667="SGD",1,IF(E4667="USD",Settings!$B$22,IF(E4667="HKD",Settings!$B$23,1))))</f>
        <v>0</v>
      </c>
      <c r="P4667">
        <f>IF(OR(B4667="",C4667="",E4667=""),0,IF(A4667=2,H4667*IF(E4667="SGD",1,IF(E4667="USD",Settings!$B$22,IF(E4667="HKD",Settings!$B$23,1))),0))</f>
        <v>0</v>
      </c>
      <c r="Q4667" s="312">
        <f>IF(OR(J4667="",G4667=""),"",G4667+ROW()/1000000)</f>
      </c>
      <c r="R4667" s="247">
        <f>IF(Q4667="","",SUMIFS(Txn[Signed Units],Txn[Key],J4667,Txn[Transaction Order],"&lt;="&amp;Q4667))</f>
      </c>
    </row>
    <row r="4668" spans="10:18" ht="15" customHeight="1" x14ac:dyDescent="0.15">
      <c r="J4668" s="246">
        <f>IF(OR(B4668="",C4668="",E4668=""),"",B4668&amp;":"&amp;C4668&amp;":"&amp;E4668)</f>
      </c>
      <c r="K4668" s="247">
        <f>IF(A4668="","",A4668*D4668)</f>
      </c>
      <c r="L4668" s="246">
        <f>IF(A4668="","",IF(OR(A4668=1,A4668=0),H4668,0))</f>
      </c>
      <c r="M4668" s="246">
        <f>IF(A4668="","",IF(A4668=-1,H4668,0))</f>
      </c>
      <c r="N4668">
        <f>IF(J4668="","",IF(E4668="SGD",1,IF(E4668="USD",Settings!$B$22,IF(E4668="HKD",Settings!$B$23,1))))</f>
      </c>
      <c r="O4668">
        <f>IF(OR(B4668="",C4668="",E4668=""),0,(IF(A4668=-1,H4668,0)-IF(OR(A4668=1,A4668=0),H4668,0)+IF(A4668=2,H4668,0))*IF(E4668="SGD",1,IF(E4668="USD",Settings!$B$22,IF(E4668="HKD",Settings!$B$23,1))))</f>
        <v>0</v>
      </c>
      <c r="P4668">
        <f>IF(OR(B4668="",C4668="",E4668=""),0,IF(A4668=2,H4668*IF(E4668="SGD",1,IF(E4668="USD",Settings!$B$22,IF(E4668="HKD",Settings!$B$23,1))),0))</f>
        <v>0</v>
      </c>
      <c r="Q4668" s="312">
        <f>IF(OR(J4668="",G4668=""),"",G4668+ROW()/1000000)</f>
      </c>
      <c r="R4668" s="247">
        <f>IF(Q4668="","",SUMIFS(Txn[Signed Units],Txn[Key],J4668,Txn[Transaction Order],"&lt;="&amp;Q4668))</f>
      </c>
    </row>
    <row r="4669" spans="10:18" ht="15" customHeight="1" x14ac:dyDescent="0.15">
      <c r="J4669" s="246">
        <f>IF(OR(B4669="",C4669="",E4669=""),"",B4669&amp;":"&amp;C4669&amp;":"&amp;E4669)</f>
      </c>
      <c r="K4669" s="247">
        <f>IF(A4669="","",A4669*D4669)</f>
      </c>
      <c r="L4669" s="246">
        <f>IF(A4669="","",IF(OR(A4669=1,A4669=0),H4669,0))</f>
      </c>
      <c r="M4669" s="246">
        <f>IF(A4669="","",IF(A4669=-1,H4669,0))</f>
      </c>
      <c r="N4669">
        <f>IF(J4669="","",IF(E4669="SGD",1,IF(E4669="USD",Settings!$B$22,IF(E4669="HKD",Settings!$B$23,1))))</f>
      </c>
      <c r="O4669">
        <f>IF(OR(B4669="",C4669="",E4669=""),0,(IF(A4669=-1,H4669,0)-IF(OR(A4669=1,A4669=0),H4669,0)+IF(A4669=2,H4669,0))*IF(E4669="SGD",1,IF(E4669="USD",Settings!$B$22,IF(E4669="HKD",Settings!$B$23,1))))</f>
        <v>0</v>
      </c>
      <c r="P4669">
        <f>IF(OR(B4669="",C4669="",E4669=""),0,IF(A4669=2,H4669*IF(E4669="SGD",1,IF(E4669="USD",Settings!$B$22,IF(E4669="HKD",Settings!$B$23,1))),0))</f>
        <v>0</v>
      </c>
      <c r="Q4669" s="312">
        <f>IF(OR(J4669="",G4669=""),"",G4669+ROW()/1000000)</f>
      </c>
      <c r="R4669" s="247">
        <f>IF(Q4669="","",SUMIFS(Txn[Signed Units],Txn[Key],J4669,Txn[Transaction Order],"&lt;="&amp;Q4669))</f>
      </c>
    </row>
    <row r="4670" spans="10:18" ht="15" customHeight="1" x14ac:dyDescent="0.15">
      <c r="J4670" s="246">
        <f>IF(OR(B4670="",C4670="",E4670=""),"",B4670&amp;":"&amp;C4670&amp;":"&amp;E4670)</f>
      </c>
      <c r="K4670" s="247">
        <f>IF(A4670="","",A4670*D4670)</f>
      </c>
      <c r="L4670" s="246">
        <f>IF(A4670="","",IF(OR(A4670=1,A4670=0),H4670,0))</f>
      </c>
      <c r="M4670" s="246">
        <f>IF(A4670="","",IF(A4670=-1,H4670,0))</f>
      </c>
      <c r="N4670">
        <f>IF(J4670="","",IF(E4670="SGD",1,IF(E4670="USD",Settings!$B$22,IF(E4670="HKD",Settings!$B$23,1))))</f>
      </c>
      <c r="O4670">
        <f>IF(OR(B4670="",C4670="",E4670=""),0,(IF(A4670=-1,H4670,0)-IF(OR(A4670=1,A4670=0),H4670,0)+IF(A4670=2,H4670,0))*IF(E4670="SGD",1,IF(E4670="USD",Settings!$B$22,IF(E4670="HKD",Settings!$B$23,1))))</f>
        <v>0</v>
      </c>
      <c r="P4670">
        <f>IF(OR(B4670="",C4670="",E4670=""),0,IF(A4670=2,H4670*IF(E4670="SGD",1,IF(E4670="USD",Settings!$B$22,IF(E4670="HKD",Settings!$B$23,1))),0))</f>
        <v>0</v>
      </c>
      <c r="Q4670" s="312">
        <f>IF(OR(J4670="",G4670=""),"",G4670+ROW()/1000000)</f>
      </c>
      <c r="R4670" s="247">
        <f>IF(Q4670="","",SUMIFS(Txn[Signed Units],Txn[Key],J4670,Txn[Transaction Order],"&lt;="&amp;Q4670))</f>
      </c>
    </row>
    <row r="4671" spans="10:18" ht="15" customHeight="1" x14ac:dyDescent="0.15">
      <c r="J4671" s="246">
        <f>IF(OR(B4671="",C4671="",E4671=""),"",B4671&amp;":"&amp;C4671&amp;":"&amp;E4671)</f>
      </c>
      <c r="K4671" s="247">
        <f>IF(A4671="","",A4671*D4671)</f>
      </c>
      <c r="L4671" s="246">
        <f>IF(A4671="","",IF(OR(A4671=1,A4671=0),H4671,0))</f>
      </c>
      <c r="M4671" s="246">
        <f>IF(A4671="","",IF(A4671=-1,H4671,0))</f>
      </c>
      <c r="N4671">
        <f>IF(J4671="","",IF(E4671="SGD",1,IF(E4671="USD",Settings!$B$22,IF(E4671="HKD",Settings!$B$23,1))))</f>
      </c>
      <c r="O4671">
        <f>IF(OR(B4671="",C4671="",E4671=""),0,(IF(A4671=-1,H4671,0)-IF(OR(A4671=1,A4671=0),H4671,0)+IF(A4671=2,H4671,0))*IF(E4671="SGD",1,IF(E4671="USD",Settings!$B$22,IF(E4671="HKD",Settings!$B$23,1))))</f>
        <v>0</v>
      </c>
      <c r="P4671">
        <f>IF(OR(B4671="",C4671="",E4671=""),0,IF(A4671=2,H4671*IF(E4671="SGD",1,IF(E4671="USD",Settings!$B$22,IF(E4671="HKD",Settings!$B$23,1))),0))</f>
        <v>0</v>
      </c>
      <c r="Q4671" s="312">
        <f>IF(OR(J4671="",G4671=""),"",G4671+ROW()/1000000)</f>
      </c>
      <c r="R4671" s="247">
        <f>IF(Q4671="","",SUMIFS(Txn[Signed Units],Txn[Key],J4671,Txn[Transaction Order],"&lt;="&amp;Q4671))</f>
      </c>
    </row>
    <row r="4672" spans="10:18" ht="15" customHeight="1" x14ac:dyDescent="0.15">
      <c r="J4672" s="246">
        <f>IF(OR(B4672="",C4672="",E4672=""),"",B4672&amp;":"&amp;C4672&amp;":"&amp;E4672)</f>
      </c>
      <c r="K4672" s="247">
        <f>IF(A4672="","",A4672*D4672)</f>
      </c>
      <c r="L4672" s="246">
        <f>IF(A4672="","",IF(OR(A4672=1,A4672=0),H4672,0))</f>
      </c>
      <c r="M4672" s="246">
        <f>IF(A4672="","",IF(A4672=-1,H4672,0))</f>
      </c>
      <c r="N4672">
        <f>IF(J4672="","",IF(E4672="SGD",1,IF(E4672="USD",Settings!$B$22,IF(E4672="HKD",Settings!$B$23,1))))</f>
      </c>
      <c r="O4672">
        <f>IF(OR(B4672="",C4672="",E4672=""),0,(IF(A4672=-1,H4672,0)-IF(OR(A4672=1,A4672=0),H4672,0)+IF(A4672=2,H4672,0))*IF(E4672="SGD",1,IF(E4672="USD",Settings!$B$22,IF(E4672="HKD",Settings!$B$23,1))))</f>
        <v>0</v>
      </c>
      <c r="P4672">
        <f>IF(OR(B4672="",C4672="",E4672=""),0,IF(A4672=2,H4672*IF(E4672="SGD",1,IF(E4672="USD",Settings!$B$22,IF(E4672="HKD",Settings!$B$23,1))),0))</f>
        <v>0</v>
      </c>
      <c r="Q4672" s="312">
        <f>IF(OR(J4672="",G4672=""),"",G4672+ROW()/1000000)</f>
      </c>
      <c r="R4672" s="247">
        <f>IF(Q4672="","",SUMIFS(Txn[Signed Units],Txn[Key],J4672,Txn[Transaction Order],"&lt;="&amp;Q4672))</f>
      </c>
    </row>
    <row r="4673" spans="10:18" ht="15" customHeight="1" x14ac:dyDescent="0.15">
      <c r="J4673" s="246">
        <f>IF(OR(B4673="",C4673="",E4673=""),"",B4673&amp;":"&amp;C4673&amp;":"&amp;E4673)</f>
      </c>
      <c r="K4673" s="247">
        <f>IF(A4673="","",A4673*D4673)</f>
      </c>
      <c r="L4673" s="246">
        <f>IF(A4673="","",IF(OR(A4673=1,A4673=0),H4673,0))</f>
      </c>
      <c r="M4673" s="246">
        <f>IF(A4673="","",IF(A4673=-1,H4673,0))</f>
      </c>
      <c r="N4673">
        <f>IF(J4673="","",IF(E4673="SGD",1,IF(E4673="USD",Settings!$B$22,IF(E4673="HKD",Settings!$B$23,1))))</f>
      </c>
      <c r="O4673">
        <f>IF(OR(B4673="",C4673="",E4673=""),0,(IF(A4673=-1,H4673,0)-IF(OR(A4673=1,A4673=0),H4673,0)+IF(A4673=2,H4673,0))*IF(E4673="SGD",1,IF(E4673="USD",Settings!$B$22,IF(E4673="HKD",Settings!$B$23,1))))</f>
        <v>0</v>
      </c>
      <c r="P4673">
        <f>IF(OR(B4673="",C4673="",E4673=""),0,IF(A4673=2,H4673*IF(E4673="SGD",1,IF(E4673="USD",Settings!$B$22,IF(E4673="HKD",Settings!$B$23,1))),0))</f>
        <v>0</v>
      </c>
      <c r="Q4673" s="312">
        <f>IF(OR(J4673="",G4673=""),"",G4673+ROW()/1000000)</f>
      </c>
      <c r="R4673" s="247">
        <f>IF(Q4673="","",SUMIFS(Txn[Signed Units],Txn[Key],J4673,Txn[Transaction Order],"&lt;="&amp;Q4673))</f>
      </c>
    </row>
    <row r="4674" spans="10:18" ht="15" customHeight="1" x14ac:dyDescent="0.15">
      <c r="J4674" s="246">
        <f>IF(OR(B4674="",C4674="",E4674=""),"",B4674&amp;":"&amp;C4674&amp;":"&amp;E4674)</f>
      </c>
      <c r="K4674" s="247">
        <f>IF(A4674="","",A4674*D4674)</f>
      </c>
      <c r="L4674" s="246">
        <f>IF(A4674="","",IF(OR(A4674=1,A4674=0),H4674,0))</f>
      </c>
      <c r="M4674" s="246">
        <f>IF(A4674="","",IF(A4674=-1,H4674,0))</f>
      </c>
      <c r="N4674">
        <f>IF(J4674="","",IF(E4674="SGD",1,IF(E4674="USD",Settings!$B$22,IF(E4674="HKD",Settings!$B$23,1))))</f>
      </c>
      <c r="O4674">
        <f>IF(OR(B4674="",C4674="",E4674=""),0,(IF(A4674=-1,H4674,0)-IF(OR(A4674=1,A4674=0),H4674,0)+IF(A4674=2,H4674,0))*IF(E4674="SGD",1,IF(E4674="USD",Settings!$B$22,IF(E4674="HKD",Settings!$B$23,1))))</f>
        <v>0</v>
      </c>
      <c r="P4674">
        <f>IF(OR(B4674="",C4674="",E4674=""),0,IF(A4674=2,H4674*IF(E4674="SGD",1,IF(E4674="USD",Settings!$B$22,IF(E4674="HKD",Settings!$B$23,1))),0))</f>
        <v>0</v>
      </c>
      <c r="Q4674" s="312">
        <f>IF(OR(J4674="",G4674=""),"",G4674+ROW()/1000000)</f>
      </c>
      <c r="R4674" s="247">
        <f>IF(Q4674="","",SUMIFS(Txn[Signed Units],Txn[Key],J4674,Txn[Transaction Order],"&lt;="&amp;Q4674))</f>
      </c>
    </row>
    <row r="4675" spans="10:18" ht="15" customHeight="1" x14ac:dyDescent="0.15">
      <c r="J4675" s="246">
        <f>IF(OR(B4675="",C4675="",E4675=""),"",B4675&amp;":"&amp;C4675&amp;":"&amp;E4675)</f>
      </c>
      <c r="K4675" s="247">
        <f>IF(A4675="","",A4675*D4675)</f>
      </c>
      <c r="L4675" s="246">
        <f>IF(A4675="","",IF(OR(A4675=1,A4675=0),H4675,0))</f>
      </c>
      <c r="M4675" s="246">
        <f>IF(A4675="","",IF(A4675=-1,H4675,0))</f>
      </c>
      <c r="N4675">
        <f>IF(J4675="","",IF(E4675="SGD",1,IF(E4675="USD",Settings!$B$22,IF(E4675="HKD",Settings!$B$23,1))))</f>
      </c>
      <c r="O4675">
        <f>IF(OR(B4675="",C4675="",E4675=""),0,(IF(A4675=-1,H4675,0)-IF(OR(A4675=1,A4675=0),H4675,0)+IF(A4675=2,H4675,0))*IF(E4675="SGD",1,IF(E4675="USD",Settings!$B$22,IF(E4675="HKD",Settings!$B$23,1))))</f>
        <v>0</v>
      </c>
      <c r="P4675">
        <f>IF(OR(B4675="",C4675="",E4675=""),0,IF(A4675=2,H4675*IF(E4675="SGD",1,IF(E4675="USD",Settings!$B$22,IF(E4675="HKD",Settings!$B$23,1))),0))</f>
        <v>0</v>
      </c>
      <c r="Q4675" s="312">
        <f>IF(OR(J4675="",G4675=""),"",G4675+ROW()/1000000)</f>
      </c>
      <c r="R4675" s="247">
        <f>IF(Q4675="","",SUMIFS(Txn[Signed Units],Txn[Key],J4675,Txn[Transaction Order],"&lt;="&amp;Q4675))</f>
      </c>
    </row>
    <row r="4676" spans="10:18" ht="15" customHeight="1" x14ac:dyDescent="0.15">
      <c r="J4676" s="246">
        <f>IF(OR(B4676="",C4676="",E4676=""),"",B4676&amp;":"&amp;C4676&amp;":"&amp;E4676)</f>
      </c>
      <c r="K4676" s="247">
        <f>IF(A4676="","",A4676*D4676)</f>
      </c>
      <c r="L4676" s="246">
        <f>IF(A4676="","",IF(OR(A4676=1,A4676=0),H4676,0))</f>
      </c>
      <c r="M4676" s="246">
        <f>IF(A4676="","",IF(A4676=-1,H4676,0))</f>
      </c>
      <c r="N4676">
        <f>IF(J4676="","",IF(E4676="SGD",1,IF(E4676="USD",Settings!$B$22,IF(E4676="HKD",Settings!$B$23,1))))</f>
      </c>
      <c r="O4676">
        <f>IF(OR(B4676="",C4676="",E4676=""),0,(IF(A4676=-1,H4676,0)-IF(OR(A4676=1,A4676=0),H4676,0)+IF(A4676=2,H4676,0))*IF(E4676="SGD",1,IF(E4676="USD",Settings!$B$22,IF(E4676="HKD",Settings!$B$23,1))))</f>
        <v>0</v>
      </c>
      <c r="P4676">
        <f>IF(OR(B4676="",C4676="",E4676=""),0,IF(A4676=2,H4676*IF(E4676="SGD",1,IF(E4676="USD",Settings!$B$22,IF(E4676="HKD",Settings!$B$23,1))),0))</f>
        <v>0</v>
      </c>
      <c r="Q4676" s="312">
        <f>IF(OR(J4676="",G4676=""),"",G4676+ROW()/1000000)</f>
      </c>
      <c r="R4676" s="247">
        <f>IF(Q4676="","",SUMIFS(Txn[Signed Units],Txn[Key],J4676,Txn[Transaction Order],"&lt;="&amp;Q4676))</f>
      </c>
    </row>
    <row r="4677" spans="10:18" ht="15" customHeight="1" x14ac:dyDescent="0.15">
      <c r="J4677" s="246">
        <f>IF(OR(B4677="",C4677="",E4677=""),"",B4677&amp;":"&amp;C4677&amp;":"&amp;E4677)</f>
      </c>
      <c r="K4677" s="247">
        <f>IF(A4677="","",A4677*D4677)</f>
      </c>
      <c r="L4677" s="246">
        <f>IF(A4677="","",IF(OR(A4677=1,A4677=0),H4677,0))</f>
      </c>
      <c r="M4677" s="246">
        <f>IF(A4677="","",IF(A4677=-1,H4677,0))</f>
      </c>
      <c r="N4677">
        <f>IF(J4677="","",IF(E4677="SGD",1,IF(E4677="USD",Settings!$B$22,IF(E4677="HKD",Settings!$B$23,1))))</f>
      </c>
      <c r="O4677">
        <f>IF(OR(B4677="",C4677="",E4677=""),0,(IF(A4677=-1,H4677,0)-IF(OR(A4677=1,A4677=0),H4677,0)+IF(A4677=2,H4677,0))*IF(E4677="SGD",1,IF(E4677="USD",Settings!$B$22,IF(E4677="HKD",Settings!$B$23,1))))</f>
        <v>0</v>
      </c>
      <c r="P4677">
        <f>IF(OR(B4677="",C4677="",E4677=""),0,IF(A4677=2,H4677*IF(E4677="SGD",1,IF(E4677="USD",Settings!$B$22,IF(E4677="HKD",Settings!$B$23,1))),0))</f>
        <v>0</v>
      </c>
      <c r="Q4677" s="312">
        <f>IF(OR(J4677="",G4677=""),"",G4677+ROW()/1000000)</f>
      </c>
      <c r="R4677" s="247">
        <f>IF(Q4677="","",SUMIFS(Txn[Signed Units],Txn[Key],J4677,Txn[Transaction Order],"&lt;="&amp;Q4677))</f>
      </c>
    </row>
    <row r="4678" spans="10:18" ht="15" customHeight="1" x14ac:dyDescent="0.15">
      <c r="J4678" s="246">
        <f>IF(OR(B4678="",C4678="",E4678=""),"",B4678&amp;":"&amp;C4678&amp;":"&amp;E4678)</f>
      </c>
      <c r="K4678" s="247">
        <f>IF(A4678="","",A4678*D4678)</f>
      </c>
      <c r="L4678" s="246">
        <f>IF(A4678="","",IF(OR(A4678=1,A4678=0),H4678,0))</f>
      </c>
      <c r="M4678" s="246">
        <f>IF(A4678="","",IF(A4678=-1,H4678,0))</f>
      </c>
      <c r="N4678">
        <f>IF(J4678="","",IF(E4678="SGD",1,IF(E4678="USD",Settings!$B$22,IF(E4678="HKD",Settings!$B$23,1))))</f>
      </c>
      <c r="O4678">
        <f>IF(OR(B4678="",C4678="",E4678=""),0,(IF(A4678=-1,H4678,0)-IF(OR(A4678=1,A4678=0),H4678,0)+IF(A4678=2,H4678,0))*IF(E4678="SGD",1,IF(E4678="USD",Settings!$B$22,IF(E4678="HKD",Settings!$B$23,1))))</f>
        <v>0</v>
      </c>
      <c r="P4678">
        <f>IF(OR(B4678="",C4678="",E4678=""),0,IF(A4678=2,H4678*IF(E4678="SGD",1,IF(E4678="USD",Settings!$B$22,IF(E4678="HKD",Settings!$B$23,1))),0))</f>
        <v>0</v>
      </c>
      <c r="Q4678" s="312">
        <f>IF(OR(J4678="",G4678=""),"",G4678+ROW()/1000000)</f>
      </c>
      <c r="R4678" s="247">
        <f>IF(Q4678="","",SUMIFS(Txn[Signed Units],Txn[Key],J4678,Txn[Transaction Order],"&lt;="&amp;Q4678))</f>
      </c>
    </row>
    <row r="4679" spans="10:18" ht="15" customHeight="1" x14ac:dyDescent="0.15">
      <c r="J4679" s="246">
        <f>IF(OR(B4679="",C4679="",E4679=""),"",B4679&amp;":"&amp;C4679&amp;":"&amp;E4679)</f>
      </c>
      <c r="K4679" s="247">
        <f>IF(A4679="","",A4679*D4679)</f>
      </c>
      <c r="L4679" s="246">
        <f>IF(A4679="","",IF(OR(A4679=1,A4679=0),H4679,0))</f>
      </c>
      <c r="M4679" s="246">
        <f>IF(A4679="","",IF(A4679=-1,H4679,0))</f>
      </c>
      <c r="N4679">
        <f>IF(J4679="","",IF(E4679="SGD",1,IF(E4679="USD",Settings!$B$22,IF(E4679="HKD",Settings!$B$23,1))))</f>
      </c>
      <c r="O4679">
        <f>IF(OR(B4679="",C4679="",E4679=""),0,(IF(A4679=-1,H4679,0)-IF(OR(A4679=1,A4679=0),H4679,0)+IF(A4679=2,H4679,0))*IF(E4679="SGD",1,IF(E4679="USD",Settings!$B$22,IF(E4679="HKD",Settings!$B$23,1))))</f>
        <v>0</v>
      </c>
      <c r="P4679">
        <f>IF(OR(B4679="",C4679="",E4679=""),0,IF(A4679=2,H4679*IF(E4679="SGD",1,IF(E4679="USD",Settings!$B$22,IF(E4679="HKD",Settings!$B$23,1))),0))</f>
        <v>0</v>
      </c>
      <c r="Q4679" s="312">
        <f>IF(OR(J4679="",G4679=""),"",G4679+ROW()/1000000)</f>
      </c>
      <c r="R4679" s="247">
        <f>IF(Q4679="","",SUMIFS(Txn[Signed Units],Txn[Key],J4679,Txn[Transaction Order],"&lt;="&amp;Q4679))</f>
      </c>
    </row>
    <row r="4680" spans="10:18" ht="15" customHeight="1" x14ac:dyDescent="0.15">
      <c r="J4680" s="246">
        <f>IF(OR(B4680="",C4680="",E4680=""),"",B4680&amp;":"&amp;C4680&amp;":"&amp;E4680)</f>
      </c>
      <c r="K4680" s="247">
        <f>IF(A4680="","",A4680*D4680)</f>
      </c>
      <c r="L4680" s="246">
        <f>IF(A4680="","",IF(OR(A4680=1,A4680=0),H4680,0))</f>
      </c>
      <c r="M4680" s="246">
        <f>IF(A4680="","",IF(A4680=-1,H4680,0))</f>
      </c>
      <c r="N4680">
        <f>IF(J4680="","",IF(E4680="SGD",1,IF(E4680="USD",Settings!$B$22,IF(E4680="HKD",Settings!$B$23,1))))</f>
      </c>
      <c r="O4680">
        <f>IF(OR(B4680="",C4680="",E4680=""),0,(IF(A4680=-1,H4680,0)-IF(OR(A4680=1,A4680=0),H4680,0)+IF(A4680=2,H4680,0))*IF(E4680="SGD",1,IF(E4680="USD",Settings!$B$22,IF(E4680="HKD",Settings!$B$23,1))))</f>
        <v>0</v>
      </c>
      <c r="P4680">
        <f>IF(OR(B4680="",C4680="",E4680=""),0,IF(A4680=2,H4680*IF(E4680="SGD",1,IF(E4680="USD",Settings!$B$22,IF(E4680="HKD",Settings!$B$23,1))),0))</f>
        <v>0</v>
      </c>
      <c r="Q4680" s="312">
        <f>IF(OR(J4680="",G4680=""),"",G4680+ROW()/1000000)</f>
      </c>
      <c r="R4680" s="247">
        <f>IF(Q4680="","",SUMIFS(Txn[Signed Units],Txn[Key],J4680,Txn[Transaction Order],"&lt;="&amp;Q4680))</f>
      </c>
    </row>
    <row r="4681" spans="10:18" ht="15" customHeight="1" x14ac:dyDescent="0.15">
      <c r="J4681" s="246">
        <f>IF(OR(B4681="",C4681="",E4681=""),"",B4681&amp;":"&amp;C4681&amp;":"&amp;E4681)</f>
      </c>
      <c r="K4681" s="247">
        <f>IF(A4681="","",A4681*D4681)</f>
      </c>
      <c r="L4681" s="246">
        <f>IF(A4681="","",IF(OR(A4681=1,A4681=0),H4681,0))</f>
      </c>
      <c r="M4681" s="246">
        <f>IF(A4681="","",IF(A4681=-1,H4681,0))</f>
      </c>
      <c r="N4681">
        <f>IF(J4681="","",IF(E4681="SGD",1,IF(E4681="USD",Settings!$B$22,IF(E4681="HKD",Settings!$B$23,1))))</f>
      </c>
      <c r="O4681">
        <f>IF(OR(B4681="",C4681="",E4681=""),0,(IF(A4681=-1,H4681,0)-IF(OR(A4681=1,A4681=0),H4681,0)+IF(A4681=2,H4681,0))*IF(E4681="SGD",1,IF(E4681="USD",Settings!$B$22,IF(E4681="HKD",Settings!$B$23,1))))</f>
        <v>0</v>
      </c>
      <c r="P4681">
        <f>IF(OR(B4681="",C4681="",E4681=""),0,IF(A4681=2,H4681*IF(E4681="SGD",1,IF(E4681="USD",Settings!$B$22,IF(E4681="HKD",Settings!$B$23,1))),0))</f>
        <v>0</v>
      </c>
      <c r="Q4681" s="312">
        <f>IF(OR(J4681="",G4681=""),"",G4681+ROW()/1000000)</f>
      </c>
      <c r="R4681" s="247">
        <f>IF(Q4681="","",SUMIFS(Txn[Signed Units],Txn[Key],J4681,Txn[Transaction Order],"&lt;="&amp;Q4681))</f>
      </c>
    </row>
    <row r="4682" spans="10:18" ht="15" customHeight="1" x14ac:dyDescent="0.15">
      <c r="J4682" s="246">
        <f>IF(OR(B4682="",C4682="",E4682=""),"",B4682&amp;":"&amp;C4682&amp;":"&amp;E4682)</f>
      </c>
      <c r="K4682" s="247">
        <f>IF(A4682="","",A4682*D4682)</f>
      </c>
      <c r="L4682" s="246">
        <f>IF(A4682="","",IF(OR(A4682=1,A4682=0),H4682,0))</f>
      </c>
      <c r="M4682" s="246">
        <f>IF(A4682="","",IF(A4682=-1,H4682,0))</f>
      </c>
      <c r="N4682">
        <f>IF(J4682="","",IF(E4682="SGD",1,IF(E4682="USD",Settings!$B$22,IF(E4682="HKD",Settings!$B$23,1))))</f>
      </c>
      <c r="O4682">
        <f>IF(OR(B4682="",C4682="",E4682=""),0,(IF(A4682=-1,H4682,0)-IF(OR(A4682=1,A4682=0),H4682,0)+IF(A4682=2,H4682,0))*IF(E4682="SGD",1,IF(E4682="USD",Settings!$B$22,IF(E4682="HKD",Settings!$B$23,1))))</f>
        <v>0</v>
      </c>
      <c r="P4682">
        <f>IF(OR(B4682="",C4682="",E4682=""),0,IF(A4682=2,H4682*IF(E4682="SGD",1,IF(E4682="USD",Settings!$B$22,IF(E4682="HKD",Settings!$B$23,1))),0))</f>
        <v>0</v>
      </c>
      <c r="Q4682" s="312">
        <f>IF(OR(J4682="",G4682=""),"",G4682+ROW()/1000000)</f>
      </c>
      <c r="R4682" s="247">
        <f>IF(Q4682="","",SUMIFS(Txn[Signed Units],Txn[Key],J4682,Txn[Transaction Order],"&lt;="&amp;Q4682))</f>
      </c>
    </row>
    <row r="4683" spans="10:18" ht="15" customHeight="1" x14ac:dyDescent="0.15">
      <c r="J4683" s="246">
        <f>IF(OR(B4683="",C4683="",E4683=""),"",B4683&amp;":"&amp;C4683&amp;":"&amp;E4683)</f>
      </c>
      <c r="K4683" s="247">
        <f>IF(A4683="","",A4683*D4683)</f>
      </c>
      <c r="L4683" s="246">
        <f>IF(A4683="","",IF(OR(A4683=1,A4683=0),H4683,0))</f>
      </c>
      <c r="M4683" s="246">
        <f>IF(A4683="","",IF(A4683=-1,H4683,0))</f>
      </c>
      <c r="N4683">
        <f>IF(J4683="","",IF(E4683="SGD",1,IF(E4683="USD",Settings!$B$22,IF(E4683="HKD",Settings!$B$23,1))))</f>
      </c>
      <c r="O4683">
        <f>IF(OR(B4683="",C4683="",E4683=""),0,(IF(A4683=-1,H4683,0)-IF(OR(A4683=1,A4683=0),H4683,0)+IF(A4683=2,H4683,0))*IF(E4683="SGD",1,IF(E4683="USD",Settings!$B$22,IF(E4683="HKD",Settings!$B$23,1))))</f>
        <v>0</v>
      </c>
      <c r="P4683">
        <f>IF(OR(B4683="",C4683="",E4683=""),0,IF(A4683=2,H4683*IF(E4683="SGD",1,IF(E4683="USD",Settings!$B$22,IF(E4683="HKD",Settings!$B$23,1))),0))</f>
        <v>0</v>
      </c>
      <c r="Q4683" s="312">
        <f>IF(OR(J4683="",G4683=""),"",G4683+ROW()/1000000)</f>
      </c>
      <c r="R4683" s="247">
        <f>IF(Q4683="","",SUMIFS(Txn[Signed Units],Txn[Key],J4683,Txn[Transaction Order],"&lt;="&amp;Q4683))</f>
      </c>
    </row>
    <row r="4684" spans="10:18" ht="15" customHeight="1" x14ac:dyDescent="0.15">
      <c r="J4684" s="246">
        <f>IF(OR(B4684="",C4684="",E4684=""),"",B4684&amp;":"&amp;C4684&amp;":"&amp;E4684)</f>
      </c>
      <c r="K4684" s="247">
        <f>IF(A4684="","",A4684*D4684)</f>
      </c>
      <c r="L4684" s="246">
        <f>IF(A4684="","",IF(OR(A4684=1,A4684=0),H4684,0))</f>
      </c>
      <c r="M4684" s="246">
        <f>IF(A4684="","",IF(A4684=-1,H4684,0))</f>
      </c>
      <c r="N4684">
        <f>IF(J4684="","",IF(E4684="SGD",1,IF(E4684="USD",Settings!$B$22,IF(E4684="HKD",Settings!$B$23,1))))</f>
      </c>
      <c r="O4684">
        <f>IF(OR(B4684="",C4684="",E4684=""),0,(IF(A4684=-1,H4684,0)-IF(OR(A4684=1,A4684=0),H4684,0)+IF(A4684=2,H4684,0))*IF(E4684="SGD",1,IF(E4684="USD",Settings!$B$22,IF(E4684="HKD",Settings!$B$23,1))))</f>
        <v>0</v>
      </c>
      <c r="P4684">
        <f>IF(OR(B4684="",C4684="",E4684=""),0,IF(A4684=2,H4684*IF(E4684="SGD",1,IF(E4684="USD",Settings!$B$22,IF(E4684="HKD",Settings!$B$23,1))),0))</f>
        <v>0</v>
      </c>
      <c r="Q4684" s="312">
        <f>IF(OR(J4684="",G4684=""),"",G4684+ROW()/1000000)</f>
      </c>
      <c r="R4684" s="247">
        <f>IF(Q4684="","",SUMIFS(Txn[Signed Units],Txn[Key],J4684,Txn[Transaction Order],"&lt;="&amp;Q4684))</f>
      </c>
    </row>
    <row r="4685" spans="10:18" ht="15" customHeight="1" x14ac:dyDescent="0.15">
      <c r="J4685" s="246">
        <f>IF(OR(B4685="",C4685="",E4685=""),"",B4685&amp;":"&amp;C4685&amp;":"&amp;E4685)</f>
      </c>
      <c r="K4685" s="247">
        <f>IF(A4685="","",A4685*D4685)</f>
      </c>
      <c r="L4685" s="246">
        <f>IF(A4685="","",IF(OR(A4685=1,A4685=0),H4685,0))</f>
      </c>
      <c r="M4685" s="246">
        <f>IF(A4685="","",IF(A4685=-1,H4685,0))</f>
      </c>
      <c r="N4685">
        <f>IF(J4685="","",IF(E4685="SGD",1,IF(E4685="USD",Settings!$B$22,IF(E4685="HKD",Settings!$B$23,1))))</f>
      </c>
      <c r="O4685">
        <f>IF(OR(B4685="",C4685="",E4685=""),0,(IF(A4685=-1,H4685,0)-IF(OR(A4685=1,A4685=0),H4685,0)+IF(A4685=2,H4685,0))*IF(E4685="SGD",1,IF(E4685="USD",Settings!$B$22,IF(E4685="HKD",Settings!$B$23,1))))</f>
        <v>0</v>
      </c>
      <c r="P4685">
        <f>IF(OR(B4685="",C4685="",E4685=""),0,IF(A4685=2,H4685*IF(E4685="SGD",1,IF(E4685="USD",Settings!$B$22,IF(E4685="HKD",Settings!$B$23,1))),0))</f>
        <v>0</v>
      </c>
      <c r="Q4685" s="312">
        <f>IF(OR(J4685="",G4685=""),"",G4685+ROW()/1000000)</f>
      </c>
      <c r="R4685" s="247">
        <f>IF(Q4685="","",SUMIFS(Txn[Signed Units],Txn[Key],J4685,Txn[Transaction Order],"&lt;="&amp;Q4685))</f>
      </c>
    </row>
    <row r="4686" spans="10:18" ht="15" customHeight="1" x14ac:dyDescent="0.15">
      <c r="J4686" s="246">
        <f>IF(OR(B4686="",C4686="",E4686=""),"",B4686&amp;":"&amp;C4686&amp;":"&amp;E4686)</f>
      </c>
      <c r="K4686" s="247">
        <f>IF(A4686="","",A4686*D4686)</f>
      </c>
      <c r="L4686" s="246">
        <f>IF(A4686="","",IF(OR(A4686=1,A4686=0),H4686,0))</f>
      </c>
      <c r="M4686" s="246">
        <f>IF(A4686="","",IF(A4686=-1,H4686,0))</f>
      </c>
      <c r="N4686">
        <f>IF(J4686="","",IF(E4686="SGD",1,IF(E4686="USD",Settings!$B$22,IF(E4686="HKD",Settings!$B$23,1))))</f>
      </c>
      <c r="O4686">
        <f>IF(OR(B4686="",C4686="",E4686=""),0,(IF(A4686=-1,H4686,0)-IF(OR(A4686=1,A4686=0),H4686,0)+IF(A4686=2,H4686,0))*IF(E4686="SGD",1,IF(E4686="USD",Settings!$B$22,IF(E4686="HKD",Settings!$B$23,1))))</f>
        <v>0</v>
      </c>
      <c r="P4686">
        <f>IF(OR(B4686="",C4686="",E4686=""),0,IF(A4686=2,H4686*IF(E4686="SGD",1,IF(E4686="USD",Settings!$B$22,IF(E4686="HKD",Settings!$B$23,1))),0))</f>
        <v>0</v>
      </c>
      <c r="Q4686" s="312">
        <f>IF(OR(J4686="",G4686=""),"",G4686+ROW()/1000000)</f>
      </c>
      <c r="R4686" s="247">
        <f>IF(Q4686="","",SUMIFS(Txn[Signed Units],Txn[Key],J4686,Txn[Transaction Order],"&lt;="&amp;Q4686))</f>
      </c>
    </row>
    <row r="4687" spans="10:18" ht="15" customHeight="1" x14ac:dyDescent="0.15">
      <c r="J4687" s="246">
        <f>IF(OR(B4687="",C4687="",E4687=""),"",B4687&amp;":"&amp;C4687&amp;":"&amp;E4687)</f>
      </c>
      <c r="K4687" s="247">
        <f>IF(A4687="","",A4687*D4687)</f>
      </c>
      <c r="L4687" s="246">
        <f>IF(A4687="","",IF(OR(A4687=1,A4687=0),H4687,0))</f>
      </c>
      <c r="M4687" s="246">
        <f>IF(A4687="","",IF(A4687=-1,H4687,0))</f>
      </c>
      <c r="N4687">
        <f>IF(J4687="","",IF(E4687="SGD",1,IF(E4687="USD",Settings!$B$22,IF(E4687="HKD",Settings!$B$23,1))))</f>
      </c>
      <c r="O4687">
        <f>IF(OR(B4687="",C4687="",E4687=""),0,(IF(A4687=-1,H4687,0)-IF(OR(A4687=1,A4687=0),H4687,0)+IF(A4687=2,H4687,0))*IF(E4687="SGD",1,IF(E4687="USD",Settings!$B$22,IF(E4687="HKD",Settings!$B$23,1))))</f>
        <v>0</v>
      </c>
      <c r="P4687">
        <f>IF(OR(B4687="",C4687="",E4687=""),0,IF(A4687=2,H4687*IF(E4687="SGD",1,IF(E4687="USD",Settings!$B$22,IF(E4687="HKD",Settings!$B$23,1))),0))</f>
        <v>0</v>
      </c>
      <c r="Q4687" s="312">
        <f>IF(OR(J4687="",G4687=""),"",G4687+ROW()/1000000)</f>
      </c>
      <c r="R4687" s="247">
        <f>IF(Q4687="","",SUMIFS(Txn[Signed Units],Txn[Key],J4687,Txn[Transaction Order],"&lt;="&amp;Q4687))</f>
      </c>
    </row>
    <row r="4688" spans="10:18" ht="15" customHeight="1" x14ac:dyDescent="0.15">
      <c r="J4688" s="246">
        <f>IF(OR(B4688="",C4688="",E4688=""),"",B4688&amp;":"&amp;C4688&amp;":"&amp;E4688)</f>
      </c>
      <c r="K4688" s="247">
        <f>IF(A4688="","",A4688*D4688)</f>
      </c>
      <c r="L4688" s="246">
        <f>IF(A4688="","",IF(OR(A4688=1,A4688=0),H4688,0))</f>
      </c>
      <c r="M4688" s="246">
        <f>IF(A4688="","",IF(A4688=-1,H4688,0))</f>
      </c>
      <c r="N4688">
        <f>IF(J4688="","",IF(E4688="SGD",1,IF(E4688="USD",Settings!$B$22,IF(E4688="HKD",Settings!$B$23,1))))</f>
      </c>
      <c r="O4688">
        <f>IF(OR(B4688="",C4688="",E4688=""),0,(IF(A4688=-1,H4688,0)-IF(OR(A4688=1,A4688=0),H4688,0)+IF(A4688=2,H4688,0))*IF(E4688="SGD",1,IF(E4688="USD",Settings!$B$22,IF(E4688="HKD",Settings!$B$23,1))))</f>
        <v>0</v>
      </c>
      <c r="P4688">
        <f>IF(OR(B4688="",C4688="",E4688=""),0,IF(A4688=2,H4688*IF(E4688="SGD",1,IF(E4688="USD",Settings!$B$22,IF(E4688="HKD",Settings!$B$23,1))),0))</f>
        <v>0</v>
      </c>
      <c r="Q4688" s="312">
        <f>IF(OR(J4688="",G4688=""),"",G4688+ROW()/1000000)</f>
      </c>
      <c r="R4688" s="247">
        <f>IF(Q4688="","",SUMIFS(Txn[Signed Units],Txn[Key],J4688,Txn[Transaction Order],"&lt;="&amp;Q4688))</f>
      </c>
    </row>
    <row r="4689" spans="10:18" ht="15" customHeight="1" x14ac:dyDescent="0.15">
      <c r="J4689" s="246">
        <f>IF(OR(B4689="",C4689="",E4689=""),"",B4689&amp;":"&amp;C4689&amp;":"&amp;E4689)</f>
      </c>
      <c r="K4689" s="247">
        <f>IF(A4689="","",A4689*D4689)</f>
      </c>
      <c r="L4689" s="246">
        <f>IF(A4689="","",IF(OR(A4689=1,A4689=0),H4689,0))</f>
      </c>
      <c r="M4689" s="246">
        <f>IF(A4689="","",IF(A4689=-1,H4689,0))</f>
      </c>
      <c r="N4689">
        <f>IF(J4689="","",IF(E4689="SGD",1,IF(E4689="USD",Settings!$B$22,IF(E4689="HKD",Settings!$B$23,1))))</f>
      </c>
      <c r="O4689">
        <f>IF(OR(B4689="",C4689="",E4689=""),0,(IF(A4689=-1,H4689,0)-IF(OR(A4689=1,A4689=0),H4689,0)+IF(A4689=2,H4689,0))*IF(E4689="SGD",1,IF(E4689="USD",Settings!$B$22,IF(E4689="HKD",Settings!$B$23,1))))</f>
        <v>0</v>
      </c>
      <c r="P4689">
        <f>IF(OR(B4689="",C4689="",E4689=""),0,IF(A4689=2,H4689*IF(E4689="SGD",1,IF(E4689="USD",Settings!$B$22,IF(E4689="HKD",Settings!$B$23,1))),0))</f>
        <v>0</v>
      </c>
      <c r="Q4689" s="312">
        <f>IF(OR(J4689="",G4689=""),"",G4689+ROW()/1000000)</f>
      </c>
      <c r="R4689" s="247">
        <f>IF(Q4689="","",SUMIFS(Txn[Signed Units],Txn[Key],J4689,Txn[Transaction Order],"&lt;="&amp;Q4689))</f>
      </c>
    </row>
    <row r="4690" spans="10:18" ht="15" customHeight="1" x14ac:dyDescent="0.15">
      <c r="J4690" s="246">
        <f>IF(OR(B4690="",C4690="",E4690=""),"",B4690&amp;":"&amp;C4690&amp;":"&amp;E4690)</f>
      </c>
      <c r="K4690" s="247">
        <f>IF(A4690="","",A4690*D4690)</f>
      </c>
      <c r="L4690" s="246">
        <f>IF(A4690="","",IF(OR(A4690=1,A4690=0),H4690,0))</f>
      </c>
      <c r="M4690" s="246">
        <f>IF(A4690="","",IF(A4690=-1,H4690,0))</f>
      </c>
      <c r="N4690">
        <f>IF(J4690="","",IF(E4690="SGD",1,IF(E4690="USD",Settings!$B$22,IF(E4690="HKD",Settings!$B$23,1))))</f>
      </c>
      <c r="O4690">
        <f>IF(OR(B4690="",C4690="",E4690=""),0,(IF(A4690=-1,H4690,0)-IF(OR(A4690=1,A4690=0),H4690,0)+IF(A4690=2,H4690,0))*IF(E4690="SGD",1,IF(E4690="USD",Settings!$B$22,IF(E4690="HKD",Settings!$B$23,1))))</f>
        <v>0</v>
      </c>
      <c r="P4690">
        <f>IF(OR(B4690="",C4690="",E4690=""),0,IF(A4690=2,H4690*IF(E4690="SGD",1,IF(E4690="USD",Settings!$B$22,IF(E4690="HKD",Settings!$B$23,1))),0))</f>
        <v>0</v>
      </c>
      <c r="Q4690" s="312">
        <f>IF(OR(J4690="",G4690=""),"",G4690+ROW()/1000000)</f>
      </c>
      <c r="R4690" s="247">
        <f>IF(Q4690="","",SUMIFS(Txn[Signed Units],Txn[Key],J4690,Txn[Transaction Order],"&lt;="&amp;Q4690))</f>
      </c>
    </row>
    <row r="4691" spans="10:18" ht="15" customHeight="1" x14ac:dyDescent="0.15">
      <c r="J4691" s="246">
        <f>IF(OR(B4691="",C4691="",E4691=""),"",B4691&amp;":"&amp;C4691&amp;":"&amp;E4691)</f>
      </c>
      <c r="K4691" s="247">
        <f>IF(A4691="","",A4691*D4691)</f>
      </c>
      <c r="L4691" s="246">
        <f>IF(A4691="","",IF(OR(A4691=1,A4691=0),H4691,0))</f>
      </c>
      <c r="M4691" s="246">
        <f>IF(A4691="","",IF(A4691=-1,H4691,0))</f>
      </c>
      <c r="N4691">
        <f>IF(J4691="","",IF(E4691="SGD",1,IF(E4691="USD",Settings!$B$22,IF(E4691="HKD",Settings!$B$23,1))))</f>
      </c>
      <c r="O4691">
        <f>IF(OR(B4691="",C4691="",E4691=""),0,(IF(A4691=-1,H4691,0)-IF(OR(A4691=1,A4691=0),H4691,0)+IF(A4691=2,H4691,0))*IF(E4691="SGD",1,IF(E4691="USD",Settings!$B$22,IF(E4691="HKD",Settings!$B$23,1))))</f>
        <v>0</v>
      </c>
      <c r="P4691">
        <f>IF(OR(B4691="",C4691="",E4691=""),0,IF(A4691=2,H4691*IF(E4691="SGD",1,IF(E4691="USD",Settings!$B$22,IF(E4691="HKD",Settings!$B$23,1))),0))</f>
        <v>0</v>
      </c>
      <c r="Q4691" s="312">
        <f>IF(OR(J4691="",G4691=""),"",G4691+ROW()/1000000)</f>
      </c>
      <c r="R4691" s="247">
        <f>IF(Q4691="","",SUMIFS(Txn[Signed Units],Txn[Key],J4691,Txn[Transaction Order],"&lt;="&amp;Q4691))</f>
      </c>
    </row>
    <row r="4692" spans="10:18" ht="15" customHeight="1" x14ac:dyDescent="0.15">
      <c r="J4692" s="246">
        <f>IF(OR(B4692="",C4692="",E4692=""),"",B4692&amp;":"&amp;C4692&amp;":"&amp;E4692)</f>
      </c>
      <c r="K4692" s="247">
        <f>IF(A4692="","",A4692*D4692)</f>
      </c>
      <c r="L4692" s="246">
        <f>IF(A4692="","",IF(OR(A4692=1,A4692=0),H4692,0))</f>
      </c>
      <c r="M4692" s="246">
        <f>IF(A4692="","",IF(A4692=-1,H4692,0))</f>
      </c>
      <c r="N4692">
        <f>IF(J4692="","",IF(E4692="SGD",1,IF(E4692="USD",Settings!$B$22,IF(E4692="HKD",Settings!$B$23,1))))</f>
      </c>
      <c r="O4692">
        <f>IF(OR(B4692="",C4692="",E4692=""),0,(IF(A4692=-1,H4692,0)-IF(OR(A4692=1,A4692=0),H4692,0)+IF(A4692=2,H4692,0))*IF(E4692="SGD",1,IF(E4692="USD",Settings!$B$22,IF(E4692="HKD",Settings!$B$23,1))))</f>
        <v>0</v>
      </c>
      <c r="P4692">
        <f>IF(OR(B4692="",C4692="",E4692=""),0,IF(A4692=2,H4692*IF(E4692="SGD",1,IF(E4692="USD",Settings!$B$22,IF(E4692="HKD",Settings!$B$23,1))),0))</f>
        <v>0</v>
      </c>
      <c r="Q4692" s="312">
        <f>IF(OR(J4692="",G4692=""),"",G4692+ROW()/1000000)</f>
      </c>
      <c r="R4692" s="247">
        <f>IF(Q4692="","",SUMIFS(Txn[Signed Units],Txn[Key],J4692,Txn[Transaction Order],"&lt;="&amp;Q4692))</f>
      </c>
    </row>
    <row r="4693" spans="10:18" ht="15" customHeight="1" x14ac:dyDescent="0.15">
      <c r="J4693" s="246">
        <f>IF(OR(B4693="",C4693="",E4693=""),"",B4693&amp;":"&amp;C4693&amp;":"&amp;E4693)</f>
      </c>
      <c r="K4693" s="247">
        <f>IF(A4693="","",A4693*D4693)</f>
      </c>
      <c r="L4693" s="246">
        <f>IF(A4693="","",IF(OR(A4693=1,A4693=0),H4693,0))</f>
      </c>
      <c r="M4693" s="246">
        <f>IF(A4693="","",IF(A4693=-1,H4693,0))</f>
      </c>
      <c r="N4693">
        <f>IF(J4693="","",IF(E4693="SGD",1,IF(E4693="USD",Settings!$B$22,IF(E4693="HKD",Settings!$B$23,1))))</f>
      </c>
      <c r="O4693">
        <f>IF(OR(B4693="",C4693="",E4693=""),0,(IF(A4693=-1,H4693,0)-IF(OR(A4693=1,A4693=0),H4693,0)+IF(A4693=2,H4693,0))*IF(E4693="SGD",1,IF(E4693="USD",Settings!$B$22,IF(E4693="HKD",Settings!$B$23,1))))</f>
        <v>0</v>
      </c>
      <c r="P4693">
        <f>IF(OR(B4693="",C4693="",E4693=""),0,IF(A4693=2,H4693*IF(E4693="SGD",1,IF(E4693="USD",Settings!$B$22,IF(E4693="HKD",Settings!$B$23,1))),0))</f>
        <v>0</v>
      </c>
      <c r="Q4693" s="312">
        <f>IF(OR(J4693="",G4693=""),"",G4693+ROW()/1000000)</f>
      </c>
      <c r="R4693" s="247">
        <f>IF(Q4693="","",SUMIFS(Txn[Signed Units],Txn[Key],J4693,Txn[Transaction Order],"&lt;="&amp;Q4693))</f>
      </c>
    </row>
    <row r="4694" spans="10:18" ht="15" customHeight="1" x14ac:dyDescent="0.15">
      <c r="J4694" s="246">
        <f>IF(OR(B4694="",C4694="",E4694=""),"",B4694&amp;":"&amp;C4694&amp;":"&amp;E4694)</f>
      </c>
      <c r="K4694" s="247">
        <f>IF(A4694="","",A4694*D4694)</f>
      </c>
      <c r="L4694" s="246">
        <f>IF(A4694="","",IF(OR(A4694=1,A4694=0),H4694,0))</f>
      </c>
      <c r="M4694" s="246">
        <f>IF(A4694="","",IF(A4694=-1,H4694,0))</f>
      </c>
      <c r="N4694">
        <f>IF(J4694="","",IF(E4694="SGD",1,IF(E4694="USD",Settings!$B$22,IF(E4694="HKD",Settings!$B$23,1))))</f>
      </c>
      <c r="O4694">
        <f>IF(OR(B4694="",C4694="",E4694=""),0,(IF(A4694=-1,H4694,0)-IF(OR(A4694=1,A4694=0),H4694,0)+IF(A4694=2,H4694,0))*IF(E4694="SGD",1,IF(E4694="USD",Settings!$B$22,IF(E4694="HKD",Settings!$B$23,1))))</f>
        <v>0</v>
      </c>
      <c r="P4694">
        <f>IF(OR(B4694="",C4694="",E4694=""),0,IF(A4694=2,H4694*IF(E4694="SGD",1,IF(E4694="USD",Settings!$B$22,IF(E4694="HKD",Settings!$B$23,1))),0))</f>
        <v>0</v>
      </c>
      <c r="Q4694" s="312">
        <f>IF(OR(J4694="",G4694=""),"",G4694+ROW()/1000000)</f>
      </c>
      <c r="R4694" s="247">
        <f>IF(Q4694="","",SUMIFS(Txn[Signed Units],Txn[Key],J4694,Txn[Transaction Order],"&lt;="&amp;Q4694))</f>
      </c>
    </row>
    <row r="4695" spans="10:18" ht="15" customHeight="1" x14ac:dyDescent="0.15">
      <c r="J4695" s="246">
        <f>IF(OR(B4695="",C4695="",E4695=""),"",B4695&amp;":"&amp;C4695&amp;":"&amp;E4695)</f>
      </c>
      <c r="K4695" s="247">
        <f>IF(A4695="","",A4695*D4695)</f>
      </c>
      <c r="L4695" s="246">
        <f>IF(A4695="","",IF(OR(A4695=1,A4695=0),H4695,0))</f>
      </c>
      <c r="M4695" s="246">
        <f>IF(A4695="","",IF(A4695=-1,H4695,0))</f>
      </c>
      <c r="N4695">
        <f>IF(J4695="","",IF(E4695="SGD",1,IF(E4695="USD",Settings!$B$22,IF(E4695="HKD",Settings!$B$23,1))))</f>
      </c>
      <c r="O4695">
        <f>IF(OR(B4695="",C4695="",E4695=""),0,(IF(A4695=-1,H4695,0)-IF(OR(A4695=1,A4695=0),H4695,0)+IF(A4695=2,H4695,0))*IF(E4695="SGD",1,IF(E4695="USD",Settings!$B$22,IF(E4695="HKD",Settings!$B$23,1))))</f>
        <v>0</v>
      </c>
      <c r="P4695">
        <f>IF(OR(B4695="",C4695="",E4695=""),0,IF(A4695=2,H4695*IF(E4695="SGD",1,IF(E4695="USD",Settings!$B$22,IF(E4695="HKD",Settings!$B$23,1))),0))</f>
        <v>0</v>
      </c>
      <c r="Q4695" s="312">
        <f>IF(OR(J4695="",G4695=""),"",G4695+ROW()/1000000)</f>
      </c>
      <c r="R4695" s="247">
        <f>IF(Q4695="","",SUMIFS(Txn[Signed Units],Txn[Key],J4695,Txn[Transaction Order],"&lt;="&amp;Q4695))</f>
      </c>
    </row>
    <row r="4696" spans="10:18" ht="15" customHeight="1" x14ac:dyDescent="0.15">
      <c r="J4696" s="246">
        <f>IF(OR(B4696="",C4696="",E4696=""),"",B4696&amp;":"&amp;C4696&amp;":"&amp;E4696)</f>
      </c>
      <c r="K4696" s="247">
        <f>IF(A4696="","",A4696*D4696)</f>
      </c>
      <c r="L4696" s="246">
        <f>IF(A4696="","",IF(OR(A4696=1,A4696=0),H4696,0))</f>
      </c>
      <c r="M4696" s="246">
        <f>IF(A4696="","",IF(A4696=-1,H4696,0))</f>
      </c>
      <c r="N4696">
        <f>IF(J4696="","",IF(E4696="SGD",1,IF(E4696="USD",Settings!$B$22,IF(E4696="HKD",Settings!$B$23,1))))</f>
      </c>
      <c r="O4696">
        <f>IF(OR(B4696="",C4696="",E4696=""),0,(IF(A4696=-1,H4696,0)-IF(OR(A4696=1,A4696=0),H4696,0)+IF(A4696=2,H4696,0))*IF(E4696="SGD",1,IF(E4696="USD",Settings!$B$22,IF(E4696="HKD",Settings!$B$23,1))))</f>
        <v>0</v>
      </c>
      <c r="P4696">
        <f>IF(OR(B4696="",C4696="",E4696=""),0,IF(A4696=2,H4696*IF(E4696="SGD",1,IF(E4696="USD",Settings!$B$22,IF(E4696="HKD",Settings!$B$23,1))),0))</f>
        <v>0</v>
      </c>
      <c r="Q4696" s="312">
        <f>IF(OR(J4696="",G4696=""),"",G4696+ROW()/1000000)</f>
      </c>
      <c r="R4696" s="247">
        <f>IF(Q4696="","",SUMIFS(Txn[Signed Units],Txn[Key],J4696,Txn[Transaction Order],"&lt;="&amp;Q4696))</f>
      </c>
    </row>
    <row r="4697" spans="10:18" ht="15" customHeight="1" x14ac:dyDescent="0.15">
      <c r="J4697" s="246">
        <f>IF(OR(B4697="",C4697="",E4697=""),"",B4697&amp;":"&amp;C4697&amp;":"&amp;E4697)</f>
      </c>
      <c r="K4697" s="247">
        <f>IF(A4697="","",A4697*D4697)</f>
      </c>
      <c r="L4697" s="246">
        <f>IF(A4697="","",IF(OR(A4697=1,A4697=0),H4697,0))</f>
      </c>
      <c r="M4697" s="246">
        <f>IF(A4697="","",IF(A4697=-1,H4697,0))</f>
      </c>
      <c r="N4697">
        <f>IF(J4697="","",IF(E4697="SGD",1,IF(E4697="USD",Settings!$B$22,IF(E4697="HKD",Settings!$B$23,1))))</f>
      </c>
      <c r="O4697">
        <f>IF(OR(B4697="",C4697="",E4697=""),0,(IF(A4697=-1,H4697,0)-IF(OR(A4697=1,A4697=0),H4697,0)+IF(A4697=2,H4697,0))*IF(E4697="SGD",1,IF(E4697="USD",Settings!$B$22,IF(E4697="HKD",Settings!$B$23,1))))</f>
        <v>0</v>
      </c>
      <c r="P4697">
        <f>IF(OR(B4697="",C4697="",E4697=""),0,IF(A4697=2,H4697*IF(E4697="SGD",1,IF(E4697="USD",Settings!$B$22,IF(E4697="HKD",Settings!$B$23,1))),0))</f>
        <v>0</v>
      </c>
      <c r="Q4697" s="312">
        <f>IF(OR(J4697="",G4697=""),"",G4697+ROW()/1000000)</f>
      </c>
      <c r="R4697" s="247">
        <f>IF(Q4697="","",SUMIFS(Txn[Signed Units],Txn[Key],J4697,Txn[Transaction Order],"&lt;="&amp;Q4697))</f>
      </c>
    </row>
    <row r="4698" spans="10:18" ht="15" customHeight="1" x14ac:dyDescent="0.15">
      <c r="J4698" s="246">
        <f>IF(OR(B4698="",C4698="",E4698=""),"",B4698&amp;":"&amp;C4698&amp;":"&amp;E4698)</f>
      </c>
      <c r="K4698" s="247">
        <f>IF(A4698="","",A4698*D4698)</f>
      </c>
      <c r="L4698" s="246">
        <f>IF(A4698="","",IF(OR(A4698=1,A4698=0),H4698,0))</f>
      </c>
      <c r="M4698" s="246">
        <f>IF(A4698="","",IF(A4698=-1,H4698,0))</f>
      </c>
      <c r="N4698">
        <f>IF(J4698="","",IF(E4698="SGD",1,IF(E4698="USD",Settings!$B$22,IF(E4698="HKD",Settings!$B$23,1))))</f>
      </c>
      <c r="O4698">
        <f>IF(OR(B4698="",C4698="",E4698=""),0,(IF(A4698=-1,H4698,0)-IF(OR(A4698=1,A4698=0),H4698,0)+IF(A4698=2,H4698,0))*IF(E4698="SGD",1,IF(E4698="USD",Settings!$B$22,IF(E4698="HKD",Settings!$B$23,1))))</f>
        <v>0</v>
      </c>
      <c r="P4698">
        <f>IF(OR(B4698="",C4698="",E4698=""),0,IF(A4698=2,H4698*IF(E4698="SGD",1,IF(E4698="USD",Settings!$B$22,IF(E4698="HKD",Settings!$B$23,1))),0))</f>
        <v>0</v>
      </c>
      <c r="Q4698" s="312">
        <f>IF(OR(J4698="",G4698=""),"",G4698+ROW()/1000000)</f>
      </c>
      <c r="R4698" s="247">
        <f>IF(Q4698="","",SUMIFS(Txn[Signed Units],Txn[Key],J4698,Txn[Transaction Order],"&lt;="&amp;Q4698))</f>
      </c>
    </row>
    <row r="4699" spans="10:18" ht="15" customHeight="1" x14ac:dyDescent="0.15">
      <c r="J4699" s="246">
        <f>IF(OR(B4699="",C4699="",E4699=""),"",B4699&amp;":"&amp;C4699&amp;":"&amp;E4699)</f>
      </c>
      <c r="K4699" s="247">
        <f>IF(A4699="","",A4699*D4699)</f>
      </c>
      <c r="L4699" s="246">
        <f>IF(A4699="","",IF(OR(A4699=1,A4699=0),H4699,0))</f>
      </c>
      <c r="M4699" s="246">
        <f>IF(A4699="","",IF(A4699=-1,H4699,0))</f>
      </c>
      <c r="N4699">
        <f>IF(J4699="","",IF(E4699="SGD",1,IF(E4699="USD",Settings!$B$22,IF(E4699="HKD",Settings!$B$23,1))))</f>
      </c>
      <c r="O4699">
        <f>IF(OR(B4699="",C4699="",E4699=""),0,(IF(A4699=-1,H4699,0)-IF(OR(A4699=1,A4699=0),H4699,0)+IF(A4699=2,H4699,0))*IF(E4699="SGD",1,IF(E4699="USD",Settings!$B$22,IF(E4699="HKD",Settings!$B$23,1))))</f>
        <v>0</v>
      </c>
      <c r="P4699">
        <f>IF(OR(B4699="",C4699="",E4699=""),0,IF(A4699=2,H4699*IF(E4699="SGD",1,IF(E4699="USD",Settings!$B$22,IF(E4699="HKD",Settings!$B$23,1))),0))</f>
        <v>0</v>
      </c>
      <c r="Q4699" s="312">
        <f>IF(OR(J4699="",G4699=""),"",G4699+ROW()/1000000)</f>
      </c>
      <c r="R4699" s="247">
        <f>IF(Q4699="","",SUMIFS(Txn[Signed Units],Txn[Key],J4699,Txn[Transaction Order],"&lt;="&amp;Q4699))</f>
      </c>
    </row>
    <row r="4700" spans="10:18" ht="15" customHeight="1" x14ac:dyDescent="0.15">
      <c r="J4700" s="246">
        <f>IF(OR(B4700="",C4700="",E4700=""),"",B4700&amp;":"&amp;C4700&amp;":"&amp;E4700)</f>
      </c>
      <c r="K4700" s="247">
        <f>IF(A4700="","",A4700*D4700)</f>
      </c>
      <c r="L4700" s="246">
        <f>IF(A4700="","",IF(OR(A4700=1,A4700=0),H4700,0))</f>
      </c>
      <c r="M4700" s="246">
        <f>IF(A4700="","",IF(A4700=-1,H4700,0))</f>
      </c>
      <c r="N4700">
        <f>IF(J4700="","",IF(E4700="SGD",1,IF(E4700="USD",Settings!$B$22,IF(E4700="HKD",Settings!$B$23,1))))</f>
      </c>
      <c r="O4700">
        <f>IF(OR(B4700="",C4700="",E4700=""),0,(IF(A4700=-1,H4700,0)-IF(OR(A4700=1,A4700=0),H4700,0)+IF(A4700=2,H4700,0))*IF(E4700="SGD",1,IF(E4700="USD",Settings!$B$22,IF(E4700="HKD",Settings!$B$23,1))))</f>
        <v>0</v>
      </c>
      <c r="P4700">
        <f>IF(OR(B4700="",C4700="",E4700=""),0,IF(A4700=2,H4700*IF(E4700="SGD",1,IF(E4700="USD",Settings!$B$22,IF(E4700="HKD",Settings!$B$23,1))),0))</f>
        <v>0</v>
      </c>
      <c r="Q4700" s="312">
        <f>IF(OR(J4700="",G4700=""),"",G4700+ROW()/1000000)</f>
      </c>
      <c r="R4700" s="247">
        <f>IF(Q4700="","",SUMIFS(Txn[Signed Units],Txn[Key],J4700,Txn[Transaction Order],"&lt;="&amp;Q4700))</f>
      </c>
    </row>
    <row r="4701" spans="10:18" ht="15" customHeight="1" x14ac:dyDescent="0.15">
      <c r="J4701" s="246">
        <f>IF(OR(B4701="",C4701="",E4701=""),"",B4701&amp;":"&amp;C4701&amp;":"&amp;E4701)</f>
      </c>
      <c r="K4701" s="247">
        <f>IF(A4701="","",A4701*D4701)</f>
      </c>
      <c r="L4701" s="246">
        <f>IF(A4701="","",IF(OR(A4701=1,A4701=0),H4701,0))</f>
      </c>
      <c r="M4701" s="246">
        <f>IF(A4701="","",IF(A4701=-1,H4701,0))</f>
      </c>
      <c r="N4701">
        <f>IF(J4701="","",IF(E4701="SGD",1,IF(E4701="USD",Settings!$B$22,IF(E4701="HKD",Settings!$B$23,1))))</f>
      </c>
      <c r="O4701">
        <f>IF(OR(B4701="",C4701="",E4701=""),0,(IF(A4701=-1,H4701,0)-IF(OR(A4701=1,A4701=0),H4701,0)+IF(A4701=2,H4701,0))*IF(E4701="SGD",1,IF(E4701="USD",Settings!$B$22,IF(E4701="HKD",Settings!$B$23,1))))</f>
        <v>0</v>
      </c>
      <c r="P4701">
        <f>IF(OR(B4701="",C4701="",E4701=""),0,IF(A4701=2,H4701*IF(E4701="SGD",1,IF(E4701="USD",Settings!$B$22,IF(E4701="HKD",Settings!$B$23,1))),0))</f>
        <v>0</v>
      </c>
      <c r="Q4701" s="312">
        <f>IF(OR(J4701="",G4701=""),"",G4701+ROW()/1000000)</f>
      </c>
      <c r="R4701" s="247">
        <f>IF(Q4701="","",SUMIFS(Txn[Signed Units],Txn[Key],J4701,Txn[Transaction Order],"&lt;="&amp;Q4701))</f>
      </c>
    </row>
    <row r="4702" spans="10:18" ht="15" customHeight="1" x14ac:dyDescent="0.15">
      <c r="J4702" s="246">
        <f>IF(OR(B4702="",C4702="",E4702=""),"",B4702&amp;":"&amp;C4702&amp;":"&amp;E4702)</f>
      </c>
      <c r="K4702" s="247">
        <f>IF(A4702="","",A4702*D4702)</f>
      </c>
      <c r="L4702" s="246">
        <f>IF(A4702="","",IF(OR(A4702=1,A4702=0),H4702,0))</f>
      </c>
      <c r="M4702" s="246">
        <f>IF(A4702="","",IF(A4702=-1,H4702,0))</f>
      </c>
      <c r="N4702">
        <f>IF(J4702="","",IF(E4702="SGD",1,IF(E4702="USD",Settings!$B$22,IF(E4702="HKD",Settings!$B$23,1))))</f>
      </c>
      <c r="O4702">
        <f>IF(OR(B4702="",C4702="",E4702=""),0,(IF(A4702=-1,H4702,0)-IF(OR(A4702=1,A4702=0),H4702,0)+IF(A4702=2,H4702,0))*IF(E4702="SGD",1,IF(E4702="USD",Settings!$B$22,IF(E4702="HKD",Settings!$B$23,1))))</f>
        <v>0</v>
      </c>
      <c r="P4702">
        <f>IF(OR(B4702="",C4702="",E4702=""),0,IF(A4702=2,H4702*IF(E4702="SGD",1,IF(E4702="USD",Settings!$B$22,IF(E4702="HKD",Settings!$B$23,1))),0))</f>
        <v>0</v>
      </c>
      <c r="Q4702" s="312">
        <f>IF(OR(J4702="",G4702=""),"",G4702+ROW()/1000000)</f>
      </c>
      <c r="R4702" s="247">
        <f>IF(Q4702="","",SUMIFS(Txn[Signed Units],Txn[Key],J4702,Txn[Transaction Order],"&lt;="&amp;Q4702))</f>
      </c>
    </row>
    <row r="4703" spans="10:18" ht="15" customHeight="1" x14ac:dyDescent="0.15">
      <c r="J4703" s="246">
        <f>IF(OR(B4703="",C4703="",E4703=""),"",B4703&amp;":"&amp;C4703&amp;":"&amp;E4703)</f>
      </c>
      <c r="K4703" s="247">
        <f>IF(A4703="","",A4703*D4703)</f>
      </c>
      <c r="L4703" s="246">
        <f>IF(A4703="","",IF(OR(A4703=1,A4703=0),H4703,0))</f>
      </c>
      <c r="M4703" s="246">
        <f>IF(A4703="","",IF(A4703=-1,H4703,0))</f>
      </c>
      <c r="N4703">
        <f>IF(J4703="","",IF(E4703="SGD",1,IF(E4703="USD",Settings!$B$22,IF(E4703="HKD",Settings!$B$23,1))))</f>
      </c>
      <c r="O4703">
        <f>IF(OR(B4703="",C4703="",E4703=""),0,(IF(A4703=-1,H4703,0)-IF(OR(A4703=1,A4703=0),H4703,0)+IF(A4703=2,H4703,0))*IF(E4703="SGD",1,IF(E4703="USD",Settings!$B$22,IF(E4703="HKD",Settings!$B$23,1))))</f>
        <v>0</v>
      </c>
      <c r="P4703">
        <f>IF(OR(B4703="",C4703="",E4703=""),0,IF(A4703=2,H4703*IF(E4703="SGD",1,IF(E4703="USD",Settings!$B$22,IF(E4703="HKD",Settings!$B$23,1))),0))</f>
        <v>0</v>
      </c>
      <c r="Q4703" s="312">
        <f>IF(OR(J4703="",G4703=""),"",G4703+ROW()/1000000)</f>
      </c>
      <c r="R4703" s="247">
        <f>IF(Q4703="","",SUMIFS(Txn[Signed Units],Txn[Key],J4703,Txn[Transaction Order],"&lt;="&amp;Q4703))</f>
      </c>
    </row>
    <row r="4704" spans="10:18" ht="15" customHeight="1" x14ac:dyDescent="0.15">
      <c r="J4704" s="246">
        <f>IF(OR(B4704="",C4704="",E4704=""),"",B4704&amp;":"&amp;C4704&amp;":"&amp;E4704)</f>
      </c>
      <c r="K4704" s="247">
        <f>IF(A4704="","",A4704*D4704)</f>
      </c>
      <c r="L4704" s="246">
        <f>IF(A4704="","",IF(OR(A4704=1,A4704=0),H4704,0))</f>
      </c>
      <c r="M4704" s="246">
        <f>IF(A4704="","",IF(A4704=-1,H4704,0))</f>
      </c>
      <c r="N4704">
        <f>IF(J4704="","",IF(E4704="SGD",1,IF(E4704="USD",Settings!$B$22,IF(E4704="HKD",Settings!$B$23,1))))</f>
      </c>
      <c r="O4704">
        <f>IF(OR(B4704="",C4704="",E4704=""),0,(IF(A4704=-1,H4704,0)-IF(OR(A4704=1,A4704=0),H4704,0)+IF(A4704=2,H4704,0))*IF(E4704="SGD",1,IF(E4704="USD",Settings!$B$22,IF(E4704="HKD",Settings!$B$23,1))))</f>
        <v>0</v>
      </c>
      <c r="P4704">
        <f>IF(OR(B4704="",C4704="",E4704=""),0,IF(A4704=2,H4704*IF(E4704="SGD",1,IF(E4704="USD",Settings!$B$22,IF(E4704="HKD",Settings!$B$23,1))),0))</f>
        <v>0</v>
      </c>
      <c r="Q4704" s="312">
        <f>IF(OR(J4704="",G4704=""),"",G4704+ROW()/1000000)</f>
      </c>
      <c r="R4704" s="247">
        <f>IF(Q4704="","",SUMIFS(Txn[Signed Units],Txn[Key],J4704,Txn[Transaction Order],"&lt;="&amp;Q4704))</f>
      </c>
    </row>
    <row r="4705" spans="10:18" ht="15" customHeight="1" x14ac:dyDescent="0.15">
      <c r="J4705" s="246">
        <f>IF(OR(B4705="",C4705="",E4705=""),"",B4705&amp;":"&amp;C4705&amp;":"&amp;E4705)</f>
      </c>
      <c r="K4705" s="247">
        <f>IF(A4705="","",A4705*D4705)</f>
      </c>
      <c r="L4705" s="246">
        <f>IF(A4705="","",IF(OR(A4705=1,A4705=0),H4705,0))</f>
      </c>
      <c r="M4705" s="246">
        <f>IF(A4705="","",IF(A4705=-1,H4705,0))</f>
      </c>
      <c r="N4705">
        <f>IF(J4705="","",IF(E4705="SGD",1,IF(E4705="USD",Settings!$B$22,IF(E4705="HKD",Settings!$B$23,1))))</f>
      </c>
      <c r="O4705">
        <f>IF(OR(B4705="",C4705="",E4705=""),0,(IF(A4705=-1,H4705,0)-IF(OR(A4705=1,A4705=0),H4705,0)+IF(A4705=2,H4705,0))*IF(E4705="SGD",1,IF(E4705="USD",Settings!$B$22,IF(E4705="HKD",Settings!$B$23,1))))</f>
        <v>0</v>
      </c>
      <c r="P4705">
        <f>IF(OR(B4705="",C4705="",E4705=""),0,IF(A4705=2,H4705*IF(E4705="SGD",1,IF(E4705="USD",Settings!$B$22,IF(E4705="HKD",Settings!$B$23,1))),0))</f>
        <v>0</v>
      </c>
      <c r="Q4705" s="312">
        <f>IF(OR(J4705="",G4705=""),"",G4705+ROW()/1000000)</f>
      </c>
      <c r="R4705" s="247">
        <f>IF(Q4705="","",SUMIFS(Txn[Signed Units],Txn[Key],J4705,Txn[Transaction Order],"&lt;="&amp;Q4705))</f>
      </c>
    </row>
    <row r="4706" spans="10:18" ht="15" customHeight="1" x14ac:dyDescent="0.15">
      <c r="J4706" s="246">
        <f>IF(OR(B4706="",C4706="",E4706=""),"",B4706&amp;":"&amp;C4706&amp;":"&amp;E4706)</f>
      </c>
      <c r="K4706" s="247">
        <f>IF(A4706="","",A4706*D4706)</f>
      </c>
      <c r="L4706" s="246">
        <f>IF(A4706="","",IF(OR(A4706=1,A4706=0),H4706,0))</f>
      </c>
      <c r="M4706" s="246">
        <f>IF(A4706="","",IF(A4706=-1,H4706,0))</f>
      </c>
      <c r="N4706">
        <f>IF(J4706="","",IF(E4706="SGD",1,IF(E4706="USD",Settings!$B$22,IF(E4706="HKD",Settings!$B$23,1))))</f>
      </c>
      <c r="O4706">
        <f>IF(OR(B4706="",C4706="",E4706=""),0,(IF(A4706=-1,H4706,0)-IF(OR(A4706=1,A4706=0),H4706,0)+IF(A4706=2,H4706,0))*IF(E4706="SGD",1,IF(E4706="USD",Settings!$B$22,IF(E4706="HKD",Settings!$B$23,1))))</f>
        <v>0</v>
      </c>
      <c r="P4706">
        <f>IF(OR(B4706="",C4706="",E4706=""),0,IF(A4706=2,H4706*IF(E4706="SGD",1,IF(E4706="USD",Settings!$B$22,IF(E4706="HKD",Settings!$B$23,1))),0))</f>
        <v>0</v>
      </c>
      <c r="Q4706" s="312">
        <f>IF(OR(J4706="",G4706=""),"",G4706+ROW()/1000000)</f>
      </c>
      <c r="R4706" s="247">
        <f>IF(Q4706="","",SUMIFS(Txn[Signed Units],Txn[Key],J4706,Txn[Transaction Order],"&lt;="&amp;Q4706))</f>
      </c>
    </row>
    <row r="4707" spans="10:18" ht="15" customHeight="1" x14ac:dyDescent="0.15">
      <c r="J4707" s="246">
        <f>IF(OR(B4707="",C4707="",E4707=""),"",B4707&amp;":"&amp;C4707&amp;":"&amp;E4707)</f>
      </c>
      <c r="K4707" s="247">
        <f>IF(A4707="","",A4707*D4707)</f>
      </c>
      <c r="L4707" s="246">
        <f>IF(A4707="","",IF(OR(A4707=1,A4707=0),H4707,0))</f>
      </c>
      <c r="M4707" s="246">
        <f>IF(A4707="","",IF(A4707=-1,H4707,0))</f>
      </c>
      <c r="N4707">
        <f>IF(J4707="","",IF(E4707="SGD",1,IF(E4707="USD",Settings!$B$22,IF(E4707="HKD",Settings!$B$23,1))))</f>
      </c>
      <c r="O4707">
        <f>IF(OR(B4707="",C4707="",E4707=""),0,(IF(A4707=-1,H4707,0)-IF(OR(A4707=1,A4707=0),H4707,0)+IF(A4707=2,H4707,0))*IF(E4707="SGD",1,IF(E4707="USD",Settings!$B$22,IF(E4707="HKD",Settings!$B$23,1))))</f>
        <v>0</v>
      </c>
      <c r="P4707">
        <f>IF(OR(B4707="",C4707="",E4707=""),0,IF(A4707=2,H4707*IF(E4707="SGD",1,IF(E4707="USD",Settings!$B$22,IF(E4707="HKD",Settings!$B$23,1))),0))</f>
        <v>0</v>
      </c>
      <c r="Q4707" s="312">
        <f>IF(OR(J4707="",G4707=""),"",G4707+ROW()/1000000)</f>
      </c>
      <c r="R4707" s="247">
        <f>IF(Q4707="","",SUMIFS(Txn[Signed Units],Txn[Key],J4707,Txn[Transaction Order],"&lt;="&amp;Q4707))</f>
      </c>
    </row>
    <row r="4708" spans="10:18" ht="15" customHeight="1" x14ac:dyDescent="0.15">
      <c r="J4708" s="246">
        <f>IF(OR(B4708="",C4708="",E4708=""),"",B4708&amp;":"&amp;C4708&amp;":"&amp;E4708)</f>
      </c>
      <c r="K4708" s="247">
        <f>IF(A4708="","",A4708*D4708)</f>
      </c>
      <c r="L4708" s="246">
        <f>IF(A4708="","",IF(OR(A4708=1,A4708=0),H4708,0))</f>
      </c>
      <c r="M4708" s="246">
        <f>IF(A4708="","",IF(A4708=-1,H4708,0))</f>
      </c>
      <c r="N4708">
        <f>IF(J4708="","",IF(E4708="SGD",1,IF(E4708="USD",Settings!$B$22,IF(E4708="HKD",Settings!$B$23,1))))</f>
      </c>
      <c r="O4708">
        <f>IF(OR(B4708="",C4708="",E4708=""),0,(IF(A4708=-1,H4708,0)-IF(OR(A4708=1,A4708=0),H4708,0)+IF(A4708=2,H4708,0))*IF(E4708="SGD",1,IF(E4708="USD",Settings!$B$22,IF(E4708="HKD",Settings!$B$23,1))))</f>
        <v>0</v>
      </c>
      <c r="P4708">
        <f>IF(OR(B4708="",C4708="",E4708=""),0,IF(A4708=2,H4708*IF(E4708="SGD",1,IF(E4708="USD",Settings!$B$22,IF(E4708="HKD",Settings!$B$23,1))),0))</f>
        <v>0</v>
      </c>
      <c r="Q4708" s="312">
        <f>IF(OR(J4708="",G4708=""),"",G4708+ROW()/1000000)</f>
      </c>
      <c r="R4708" s="247">
        <f>IF(Q4708="","",SUMIFS(Txn[Signed Units],Txn[Key],J4708,Txn[Transaction Order],"&lt;="&amp;Q4708))</f>
      </c>
    </row>
    <row r="4709" spans="10:18" ht="15" customHeight="1" x14ac:dyDescent="0.15">
      <c r="J4709" s="246">
        <f>IF(OR(B4709="",C4709="",E4709=""),"",B4709&amp;":"&amp;C4709&amp;":"&amp;E4709)</f>
      </c>
      <c r="K4709" s="247">
        <f>IF(A4709="","",A4709*D4709)</f>
      </c>
      <c r="L4709" s="246">
        <f>IF(A4709="","",IF(OR(A4709=1,A4709=0),H4709,0))</f>
      </c>
      <c r="M4709" s="246">
        <f>IF(A4709="","",IF(A4709=-1,H4709,0))</f>
      </c>
      <c r="N4709">
        <f>IF(J4709="","",IF(E4709="SGD",1,IF(E4709="USD",Settings!$B$22,IF(E4709="HKD",Settings!$B$23,1))))</f>
      </c>
      <c r="O4709">
        <f>IF(OR(B4709="",C4709="",E4709=""),0,(IF(A4709=-1,H4709,0)-IF(OR(A4709=1,A4709=0),H4709,0)+IF(A4709=2,H4709,0))*IF(E4709="SGD",1,IF(E4709="USD",Settings!$B$22,IF(E4709="HKD",Settings!$B$23,1))))</f>
        <v>0</v>
      </c>
      <c r="P4709">
        <f>IF(OR(B4709="",C4709="",E4709=""),0,IF(A4709=2,H4709*IF(E4709="SGD",1,IF(E4709="USD",Settings!$B$22,IF(E4709="HKD",Settings!$B$23,1))),0))</f>
        <v>0</v>
      </c>
      <c r="Q4709" s="312">
        <f>IF(OR(J4709="",G4709=""),"",G4709+ROW()/1000000)</f>
      </c>
      <c r="R4709" s="247">
        <f>IF(Q4709="","",SUMIFS(Txn[Signed Units],Txn[Key],J4709,Txn[Transaction Order],"&lt;="&amp;Q4709))</f>
      </c>
    </row>
    <row r="4710" spans="10:18" ht="15" customHeight="1" x14ac:dyDescent="0.15">
      <c r="J4710" s="246">
        <f>IF(OR(B4710="",C4710="",E4710=""),"",B4710&amp;":"&amp;C4710&amp;":"&amp;E4710)</f>
      </c>
      <c r="K4710" s="247">
        <f>IF(A4710="","",A4710*D4710)</f>
      </c>
      <c r="L4710" s="246">
        <f>IF(A4710="","",IF(OR(A4710=1,A4710=0),H4710,0))</f>
      </c>
      <c r="M4710" s="246">
        <f>IF(A4710="","",IF(A4710=-1,H4710,0))</f>
      </c>
      <c r="N4710">
        <f>IF(J4710="","",IF(E4710="SGD",1,IF(E4710="USD",Settings!$B$22,IF(E4710="HKD",Settings!$B$23,1))))</f>
      </c>
      <c r="O4710">
        <f>IF(OR(B4710="",C4710="",E4710=""),0,(IF(A4710=-1,H4710,0)-IF(OR(A4710=1,A4710=0),H4710,0)+IF(A4710=2,H4710,0))*IF(E4710="SGD",1,IF(E4710="USD",Settings!$B$22,IF(E4710="HKD",Settings!$B$23,1))))</f>
        <v>0</v>
      </c>
      <c r="P4710">
        <f>IF(OR(B4710="",C4710="",E4710=""),0,IF(A4710=2,H4710*IF(E4710="SGD",1,IF(E4710="USD",Settings!$B$22,IF(E4710="HKD",Settings!$B$23,1))),0))</f>
        <v>0</v>
      </c>
      <c r="Q4710" s="312">
        <f>IF(OR(J4710="",G4710=""),"",G4710+ROW()/1000000)</f>
      </c>
      <c r="R4710" s="247">
        <f>IF(Q4710="","",SUMIFS(Txn[Signed Units],Txn[Key],J4710,Txn[Transaction Order],"&lt;="&amp;Q4710))</f>
      </c>
    </row>
    <row r="4711" spans="10:18" ht="15" customHeight="1" x14ac:dyDescent="0.15">
      <c r="J4711" s="246">
        <f>IF(OR(B4711="",C4711="",E4711=""),"",B4711&amp;":"&amp;C4711&amp;":"&amp;E4711)</f>
      </c>
      <c r="K4711" s="247">
        <f>IF(A4711="","",A4711*D4711)</f>
      </c>
      <c r="L4711" s="246">
        <f>IF(A4711="","",IF(OR(A4711=1,A4711=0),H4711,0))</f>
      </c>
      <c r="M4711" s="246">
        <f>IF(A4711="","",IF(A4711=-1,H4711,0))</f>
      </c>
      <c r="N4711">
        <f>IF(J4711="","",IF(E4711="SGD",1,IF(E4711="USD",Settings!$B$22,IF(E4711="HKD",Settings!$B$23,1))))</f>
      </c>
      <c r="O4711">
        <f>IF(OR(B4711="",C4711="",E4711=""),0,(IF(A4711=-1,H4711,0)-IF(OR(A4711=1,A4711=0),H4711,0)+IF(A4711=2,H4711,0))*IF(E4711="SGD",1,IF(E4711="USD",Settings!$B$22,IF(E4711="HKD",Settings!$B$23,1))))</f>
        <v>0</v>
      </c>
      <c r="P4711">
        <f>IF(OR(B4711="",C4711="",E4711=""),0,IF(A4711=2,H4711*IF(E4711="SGD",1,IF(E4711="USD",Settings!$B$22,IF(E4711="HKD",Settings!$B$23,1))),0))</f>
        <v>0</v>
      </c>
      <c r="Q4711" s="312">
        <f>IF(OR(J4711="",G4711=""),"",G4711+ROW()/1000000)</f>
      </c>
      <c r="R4711" s="247">
        <f>IF(Q4711="","",SUMIFS(Txn[Signed Units],Txn[Key],J4711,Txn[Transaction Order],"&lt;="&amp;Q4711))</f>
      </c>
    </row>
    <row r="4712" spans="10:18" ht="15" customHeight="1" x14ac:dyDescent="0.15">
      <c r="J4712" s="246">
        <f>IF(OR(B4712="",C4712="",E4712=""),"",B4712&amp;":"&amp;C4712&amp;":"&amp;E4712)</f>
      </c>
      <c r="K4712" s="247">
        <f>IF(A4712="","",A4712*D4712)</f>
      </c>
      <c r="L4712" s="246">
        <f>IF(A4712="","",IF(OR(A4712=1,A4712=0),H4712,0))</f>
      </c>
      <c r="M4712" s="246">
        <f>IF(A4712="","",IF(A4712=-1,H4712,0))</f>
      </c>
      <c r="N4712">
        <f>IF(J4712="","",IF(E4712="SGD",1,IF(E4712="USD",Settings!$B$22,IF(E4712="HKD",Settings!$B$23,1))))</f>
      </c>
      <c r="O4712">
        <f>IF(OR(B4712="",C4712="",E4712=""),0,(IF(A4712=-1,H4712,0)-IF(OR(A4712=1,A4712=0),H4712,0)+IF(A4712=2,H4712,0))*IF(E4712="SGD",1,IF(E4712="USD",Settings!$B$22,IF(E4712="HKD",Settings!$B$23,1))))</f>
        <v>0</v>
      </c>
      <c r="P4712">
        <f>IF(OR(B4712="",C4712="",E4712=""),0,IF(A4712=2,H4712*IF(E4712="SGD",1,IF(E4712="USD",Settings!$B$22,IF(E4712="HKD",Settings!$B$23,1))),0))</f>
        <v>0</v>
      </c>
      <c r="Q4712" s="312">
        <f>IF(OR(J4712="",G4712=""),"",G4712+ROW()/1000000)</f>
      </c>
      <c r="R4712" s="247">
        <f>IF(Q4712="","",SUMIFS(Txn[Signed Units],Txn[Key],J4712,Txn[Transaction Order],"&lt;="&amp;Q4712))</f>
      </c>
    </row>
    <row r="4713" spans="10:18" ht="15" customHeight="1" x14ac:dyDescent="0.15">
      <c r="J4713" s="246">
        <f>IF(OR(B4713="",C4713="",E4713=""),"",B4713&amp;":"&amp;C4713&amp;":"&amp;E4713)</f>
      </c>
      <c r="K4713" s="247">
        <f>IF(A4713="","",A4713*D4713)</f>
      </c>
      <c r="L4713" s="246">
        <f>IF(A4713="","",IF(OR(A4713=1,A4713=0),H4713,0))</f>
      </c>
      <c r="M4713" s="246">
        <f>IF(A4713="","",IF(A4713=-1,H4713,0))</f>
      </c>
      <c r="N4713">
        <f>IF(J4713="","",IF(E4713="SGD",1,IF(E4713="USD",Settings!$B$22,IF(E4713="HKD",Settings!$B$23,1))))</f>
      </c>
      <c r="O4713">
        <f>IF(OR(B4713="",C4713="",E4713=""),0,(IF(A4713=-1,H4713,0)-IF(OR(A4713=1,A4713=0),H4713,0)+IF(A4713=2,H4713,0))*IF(E4713="SGD",1,IF(E4713="USD",Settings!$B$22,IF(E4713="HKD",Settings!$B$23,1))))</f>
        <v>0</v>
      </c>
      <c r="P4713">
        <f>IF(OR(B4713="",C4713="",E4713=""),0,IF(A4713=2,H4713*IF(E4713="SGD",1,IF(E4713="USD",Settings!$B$22,IF(E4713="HKD",Settings!$B$23,1))),0))</f>
        <v>0</v>
      </c>
      <c r="Q4713" s="312">
        <f>IF(OR(J4713="",G4713=""),"",G4713+ROW()/1000000)</f>
      </c>
      <c r="R4713" s="247">
        <f>IF(Q4713="","",SUMIFS(Txn[Signed Units],Txn[Key],J4713,Txn[Transaction Order],"&lt;="&amp;Q4713))</f>
      </c>
    </row>
    <row r="4714" spans="10:18" ht="15" customHeight="1" x14ac:dyDescent="0.15">
      <c r="J4714" s="246">
        <f>IF(OR(B4714="",C4714="",E4714=""),"",B4714&amp;":"&amp;C4714&amp;":"&amp;E4714)</f>
      </c>
      <c r="K4714" s="247">
        <f>IF(A4714="","",A4714*D4714)</f>
      </c>
      <c r="L4714" s="246">
        <f>IF(A4714="","",IF(OR(A4714=1,A4714=0),H4714,0))</f>
      </c>
      <c r="M4714" s="246">
        <f>IF(A4714="","",IF(A4714=-1,H4714,0))</f>
      </c>
      <c r="N4714">
        <f>IF(J4714="","",IF(E4714="SGD",1,IF(E4714="USD",Settings!$B$22,IF(E4714="HKD",Settings!$B$23,1))))</f>
      </c>
      <c r="O4714">
        <f>IF(OR(B4714="",C4714="",E4714=""),0,(IF(A4714=-1,H4714,0)-IF(OR(A4714=1,A4714=0),H4714,0)+IF(A4714=2,H4714,0))*IF(E4714="SGD",1,IF(E4714="USD",Settings!$B$22,IF(E4714="HKD",Settings!$B$23,1))))</f>
        <v>0</v>
      </c>
      <c r="P4714">
        <f>IF(OR(B4714="",C4714="",E4714=""),0,IF(A4714=2,H4714*IF(E4714="SGD",1,IF(E4714="USD",Settings!$B$22,IF(E4714="HKD",Settings!$B$23,1))),0))</f>
        <v>0</v>
      </c>
      <c r="Q4714" s="312">
        <f>IF(OR(J4714="",G4714=""),"",G4714+ROW()/1000000)</f>
      </c>
      <c r="R4714" s="247">
        <f>IF(Q4714="","",SUMIFS(Txn[Signed Units],Txn[Key],J4714,Txn[Transaction Order],"&lt;="&amp;Q4714))</f>
      </c>
    </row>
    <row r="4715" spans="10:18" ht="15" customHeight="1" x14ac:dyDescent="0.15">
      <c r="J4715" s="246">
        <f>IF(OR(B4715="",C4715="",E4715=""),"",B4715&amp;":"&amp;C4715&amp;":"&amp;E4715)</f>
      </c>
      <c r="K4715" s="247">
        <f>IF(A4715="","",A4715*D4715)</f>
      </c>
      <c r="L4715" s="246">
        <f>IF(A4715="","",IF(OR(A4715=1,A4715=0),H4715,0))</f>
      </c>
      <c r="M4715" s="246">
        <f>IF(A4715="","",IF(A4715=-1,H4715,0))</f>
      </c>
      <c r="N4715">
        <f>IF(J4715="","",IF(E4715="SGD",1,IF(E4715="USD",Settings!$B$22,IF(E4715="HKD",Settings!$B$23,1))))</f>
      </c>
      <c r="O4715">
        <f>IF(OR(B4715="",C4715="",E4715=""),0,(IF(A4715=-1,H4715,0)-IF(OR(A4715=1,A4715=0),H4715,0)+IF(A4715=2,H4715,0))*IF(E4715="SGD",1,IF(E4715="USD",Settings!$B$22,IF(E4715="HKD",Settings!$B$23,1))))</f>
        <v>0</v>
      </c>
      <c r="P4715">
        <f>IF(OR(B4715="",C4715="",E4715=""),0,IF(A4715=2,H4715*IF(E4715="SGD",1,IF(E4715="USD",Settings!$B$22,IF(E4715="HKD",Settings!$B$23,1))),0))</f>
        <v>0</v>
      </c>
      <c r="Q4715" s="312">
        <f>IF(OR(J4715="",G4715=""),"",G4715+ROW()/1000000)</f>
      </c>
      <c r="R4715" s="247">
        <f>IF(Q4715="","",SUMIFS(Txn[Signed Units],Txn[Key],J4715,Txn[Transaction Order],"&lt;="&amp;Q4715))</f>
      </c>
    </row>
    <row r="4716" spans="10:18" ht="15" customHeight="1" x14ac:dyDescent="0.15">
      <c r="J4716" s="246">
        <f>IF(OR(B4716="",C4716="",E4716=""),"",B4716&amp;":"&amp;C4716&amp;":"&amp;E4716)</f>
      </c>
      <c r="K4716" s="247">
        <f>IF(A4716="","",A4716*D4716)</f>
      </c>
      <c r="L4716" s="246">
        <f>IF(A4716="","",IF(OR(A4716=1,A4716=0),H4716,0))</f>
      </c>
      <c r="M4716" s="246">
        <f>IF(A4716="","",IF(A4716=-1,H4716,0))</f>
      </c>
      <c r="N4716">
        <f>IF(J4716="","",IF(E4716="SGD",1,IF(E4716="USD",Settings!$B$22,IF(E4716="HKD",Settings!$B$23,1))))</f>
      </c>
      <c r="O4716">
        <f>IF(OR(B4716="",C4716="",E4716=""),0,(IF(A4716=-1,H4716,0)-IF(OR(A4716=1,A4716=0),H4716,0)+IF(A4716=2,H4716,0))*IF(E4716="SGD",1,IF(E4716="USD",Settings!$B$22,IF(E4716="HKD",Settings!$B$23,1))))</f>
        <v>0</v>
      </c>
      <c r="P4716">
        <f>IF(OR(B4716="",C4716="",E4716=""),0,IF(A4716=2,H4716*IF(E4716="SGD",1,IF(E4716="USD",Settings!$B$22,IF(E4716="HKD",Settings!$B$23,1))),0))</f>
        <v>0</v>
      </c>
      <c r="Q4716" s="312">
        <f>IF(OR(J4716="",G4716=""),"",G4716+ROW()/1000000)</f>
      </c>
      <c r="R4716" s="247">
        <f>IF(Q4716="","",SUMIFS(Txn[Signed Units],Txn[Key],J4716,Txn[Transaction Order],"&lt;="&amp;Q4716))</f>
      </c>
    </row>
    <row r="4717" spans="10:18" ht="15" customHeight="1" x14ac:dyDescent="0.15">
      <c r="J4717" s="246">
        <f>IF(OR(B4717="",C4717="",E4717=""),"",B4717&amp;":"&amp;C4717&amp;":"&amp;E4717)</f>
      </c>
      <c r="K4717" s="247">
        <f>IF(A4717="","",A4717*D4717)</f>
      </c>
      <c r="L4717" s="246">
        <f>IF(A4717="","",IF(OR(A4717=1,A4717=0),H4717,0))</f>
      </c>
      <c r="M4717" s="246">
        <f>IF(A4717="","",IF(A4717=-1,H4717,0))</f>
      </c>
      <c r="N4717">
        <f>IF(J4717="","",IF(E4717="SGD",1,IF(E4717="USD",Settings!$B$22,IF(E4717="HKD",Settings!$B$23,1))))</f>
      </c>
      <c r="O4717">
        <f>IF(OR(B4717="",C4717="",E4717=""),0,(IF(A4717=-1,H4717,0)-IF(OR(A4717=1,A4717=0),H4717,0)+IF(A4717=2,H4717,0))*IF(E4717="SGD",1,IF(E4717="USD",Settings!$B$22,IF(E4717="HKD",Settings!$B$23,1))))</f>
        <v>0</v>
      </c>
      <c r="P4717">
        <f>IF(OR(B4717="",C4717="",E4717=""),0,IF(A4717=2,H4717*IF(E4717="SGD",1,IF(E4717="USD",Settings!$B$22,IF(E4717="HKD",Settings!$B$23,1))),0))</f>
        <v>0</v>
      </c>
      <c r="Q4717" s="312">
        <f>IF(OR(J4717="",G4717=""),"",G4717+ROW()/1000000)</f>
      </c>
      <c r="R4717" s="247">
        <f>IF(Q4717="","",SUMIFS(Txn[Signed Units],Txn[Key],J4717,Txn[Transaction Order],"&lt;="&amp;Q4717))</f>
      </c>
    </row>
    <row r="4718" spans="10:18" ht="15" customHeight="1" x14ac:dyDescent="0.15">
      <c r="J4718" s="246">
        <f>IF(OR(B4718="",C4718="",E4718=""),"",B4718&amp;":"&amp;C4718&amp;":"&amp;E4718)</f>
      </c>
      <c r="K4718" s="247">
        <f>IF(A4718="","",A4718*D4718)</f>
      </c>
      <c r="L4718" s="246">
        <f>IF(A4718="","",IF(OR(A4718=1,A4718=0),H4718,0))</f>
      </c>
      <c r="M4718" s="246">
        <f>IF(A4718="","",IF(A4718=-1,H4718,0))</f>
      </c>
      <c r="N4718">
        <f>IF(J4718="","",IF(E4718="SGD",1,IF(E4718="USD",Settings!$B$22,IF(E4718="HKD",Settings!$B$23,1))))</f>
      </c>
      <c r="O4718">
        <f>IF(OR(B4718="",C4718="",E4718=""),0,(IF(A4718=-1,H4718,0)-IF(OR(A4718=1,A4718=0),H4718,0)+IF(A4718=2,H4718,0))*IF(E4718="SGD",1,IF(E4718="USD",Settings!$B$22,IF(E4718="HKD",Settings!$B$23,1))))</f>
        <v>0</v>
      </c>
      <c r="P4718">
        <f>IF(OR(B4718="",C4718="",E4718=""),0,IF(A4718=2,H4718*IF(E4718="SGD",1,IF(E4718="USD",Settings!$B$22,IF(E4718="HKD",Settings!$B$23,1))),0))</f>
        <v>0</v>
      </c>
      <c r="Q4718" s="312">
        <f>IF(OR(J4718="",G4718=""),"",G4718+ROW()/1000000)</f>
      </c>
      <c r="R4718" s="247">
        <f>IF(Q4718="","",SUMIFS(Txn[Signed Units],Txn[Key],J4718,Txn[Transaction Order],"&lt;="&amp;Q4718))</f>
      </c>
    </row>
    <row r="4719" spans="10:18" ht="15" customHeight="1" x14ac:dyDescent="0.15">
      <c r="J4719" s="246">
        <f>IF(OR(B4719="",C4719="",E4719=""),"",B4719&amp;":"&amp;C4719&amp;":"&amp;E4719)</f>
      </c>
      <c r="K4719" s="247">
        <f>IF(A4719="","",A4719*D4719)</f>
      </c>
      <c r="L4719" s="246">
        <f>IF(A4719="","",IF(OR(A4719=1,A4719=0),H4719,0))</f>
      </c>
      <c r="M4719" s="246">
        <f>IF(A4719="","",IF(A4719=-1,H4719,0))</f>
      </c>
      <c r="N4719">
        <f>IF(J4719="","",IF(E4719="SGD",1,IF(E4719="USD",Settings!$B$22,IF(E4719="HKD",Settings!$B$23,1))))</f>
      </c>
      <c r="O4719">
        <f>IF(OR(B4719="",C4719="",E4719=""),0,(IF(A4719=-1,H4719,0)-IF(OR(A4719=1,A4719=0),H4719,0)+IF(A4719=2,H4719,0))*IF(E4719="SGD",1,IF(E4719="USD",Settings!$B$22,IF(E4719="HKD",Settings!$B$23,1))))</f>
        <v>0</v>
      </c>
      <c r="P4719">
        <f>IF(OR(B4719="",C4719="",E4719=""),0,IF(A4719=2,H4719*IF(E4719="SGD",1,IF(E4719="USD",Settings!$B$22,IF(E4719="HKD",Settings!$B$23,1))),0))</f>
        <v>0</v>
      </c>
      <c r="Q4719" s="312">
        <f>IF(OR(J4719="",G4719=""),"",G4719+ROW()/1000000)</f>
      </c>
      <c r="R4719" s="247">
        <f>IF(Q4719="","",SUMIFS(Txn[Signed Units],Txn[Key],J4719,Txn[Transaction Order],"&lt;="&amp;Q4719))</f>
      </c>
    </row>
    <row r="4720" spans="10:18" ht="15" customHeight="1" x14ac:dyDescent="0.15">
      <c r="J4720" s="246">
        <f>IF(OR(B4720="",C4720="",E4720=""),"",B4720&amp;":"&amp;C4720&amp;":"&amp;E4720)</f>
      </c>
      <c r="K4720" s="247">
        <f>IF(A4720="","",A4720*D4720)</f>
      </c>
      <c r="L4720" s="246">
        <f>IF(A4720="","",IF(OR(A4720=1,A4720=0),H4720,0))</f>
      </c>
      <c r="M4720" s="246">
        <f>IF(A4720="","",IF(A4720=-1,H4720,0))</f>
      </c>
      <c r="N4720">
        <f>IF(J4720="","",IF(E4720="SGD",1,IF(E4720="USD",Settings!$B$22,IF(E4720="HKD",Settings!$B$23,1))))</f>
      </c>
      <c r="O4720">
        <f>IF(OR(B4720="",C4720="",E4720=""),0,(IF(A4720=-1,H4720,0)-IF(OR(A4720=1,A4720=0),H4720,0)+IF(A4720=2,H4720,0))*IF(E4720="SGD",1,IF(E4720="USD",Settings!$B$22,IF(E4720="HKD",Settings!$B$23,1))))</f>
        <v>0</v>
      </c>
      <c r="P4720">
        <f>IF(OR(B4720="",C4720="",E4720=""),0,IF(A4720=2,H4720*IF(E4720="SGD",1,IF(E4720="USD",Settings!$B$22,IF(E4720="HKD",Settings!$B$23,1))),0))</f>
        <v>0</v>
      </c>
      <c r="Q4720" s="312">
        <f>IF(OR(J4720="",G4720=""),"",G4720+ROW()/1000000)</f>
      </c>
      <c r="R4720" s="247">
        <f>IF(Q4720="","",SUMIFS(Txn[Signed Units],Txn[Key],J4720,Txn[Transaction Order],"&lt;="&amp;Q4720))</f>
      </c>
    </row>
    <row r="4721" spans="10:18" ht="15" customHeight="1" x14ac:dyDescent="0.15">
      <c r="J4721" s="246">
        <f>IF(OR(B4721="",C4721="",E4721=""),"",B4721&amp;":"&amp;C4721&amp;":"&amp;E4721)</f>
      </c>
      <c r="K4721" s="247">
        <f>IF(A4721="","",A4721*D4721)</f>
      </c>
      <c r="L4721" s="246">
        <f>IF(A4721="","",IF(OR(A4721=1,A4721=0),H4721,0))</f>
      </c>
      <c r="M4721" s="246">
        <f>IF(A4721="","",IF(A4721=-1,H4721,0))</f>
      </c>
      <c r="N4721">
        <f>IF(J4721="","",IF(E4721="SGD",1,IF(E4721="USD",Settings!$B$22,IF(E4721="HKD",Settings!$B$23,1))))</f>
      </c>
      <c r="O4721">
        <f>IF(OR(B4721="",C4721="",E4721=""),0,(IF(A4721=-1,H4721,0)-IF(OR(A4721=1,A4721=0),H4721,0)+IF(A4721=2,H4721,0))*IF(E4721="SGD",1,IF(E4721="USD",Settings!$B$22,IF(E4721="HKD",Settings!$B$23,1))))</f>
        <v>0</v>
      </c>
      <c r="P4721">
        <f>IF(OR(B4721="",C4721="",E4721=""),0,IF(A4721=2,H4721*IF(E4721="SGD",1,IF(E4721="USD",Settings!$B$22,IF(E4721="HKD",Settings!$B$23,1))),0))</f>
        <v>0</v>
      </c>
      <c r="Q4721" s="312">
        <f>IF(OR(J4721="",G4721=""),"",G4721+ROW()/1000000)</f>
      </c>
      <c r="R4721" s="247">
        <f>IF(Q4721="","",SUMIFS(Txn[Signed Units],Txn[Key],J4721,Txn[Transaction Order],"&lt;="&amp;Q4721))</f>
      </c>
    </row>
    <row r="4722" spans="10:18" ht="15" customHeight="1" x14ac:dyDescent="0.15">
      <c r="J4722" s="246">
        <f>IF(OR(B4722="",C4722="",E4722=""),"",B4722&amp;":"&amp;C4722&amp;":"&amp;E4722)</f>
      </c>
      <c r="K4722" s="247">
        <f>IF(A4722="","",A4722*D4722)</f>
      </c>
      <c r="L4722" s="246">
        <f>IF(A4722="","",IF(OR(A4722=1,A4722=0),H4722,0))</f>
      </c>
      <c r="M4722" s="246">
        <f>IF(A4722="","",IF(A4722=-1,H4722,0))</f>
      </c>
      <c r="N4722">
        <f>IF(J4722="","",IF(E4722="SGD",1,IF(E4722="USD",Settings!$B$22,IF(E4722="HKD",Settings!$B$23,1))))</f>
      </c>
      <c r="O4722">
        <f>IF(OR(B4722="",C4722="",E4722=""),0,(IF(A4722=-1,H4722,0)-IF(OR(A4722=1,A4722=0),H4722,0)+IF(A4722=2,H4722,0))*IF(E4722="SGD",1,IF(E4722="USD",Settings!$B$22,IF(E4722="HKD",Settings!$B$23,1))))</f>
        <v>0</v>
      </c>
      <c r="P4722">
        <f>IF(OR(B4722="",C4722="",E4722=""),0,IF(A4722=2,H4722*IF(E4722="SGD",1,IF(E4722="USD",Settings!$B$22,IF(E4722="HKD",Settings!$B$23,1))),0))</f>
        <v>0</v>
      </c>
      <c r="Q4722" s="312">
        <f>IF(OR(J4722="",G4722=""),"",G4722+ROW()/1000000)</f>
      </c>
      <c r="R4722" s="247">
        <f>IF(Q4722="","",SUMIFS(Txn[Signed Units],Txn[Key],J4722,Txn[Transaction Order],"&lt;="&amp;Q4722))</f>
      </c>
    </row>
    <row r="4723" spans="10:18" ht="15" customHeight="1" x14ac:dyDescent="0.15">
      <c r="J4723" s="246">
        <f>IF(OR(B4723="",C4723="",E4723=""),"",B4723&amp;":"&amp;C4723&amp;":"&amp;E4723)</f>
      </c>
      <c r="K4723" s="247">
        <f>IF(A4723="","",A4723*D4723)</f>
      </c>
      <c r="L4723" s="246">
        <f>IF(A4723="","",IF(OR(A4723=1,A4723=0),H4723,0))</f>
      </c>
      <c r="M4723" s="246">
        <f>IF(A4723="","",IF(A4723=-1,H4723,0))</f>
      </c>
      <c r="N4723">
        <f>IF(J4723="","",IF(E4723="SGD",1,IF(E4723="USD",Settings!$B$22,IF(E4723="HKD",Settings!$B$23,1))))</f>
      </c>
      <c r="O4723">
        <f>IF(OR(B4723="",C4723="",E4723=""),0,(IF(A4723=-1,H4723,0)-IF(OR(A4723=1,A4723=0),H4723,0)+IF(A4723=2,H4723,0))*IF(E4723="SGD",1,IF(E4723="USD",Settings!$B$22,IF(E4723="HKD",Settings!$B$23,1))))</f>
        <v>0</v>
      </c>
      <c r="P4723">
        <f>IF(OR(B4723="",C4723="",E4723=""),0,IF(A4723=2,H4723*IF(E4723="SGD",1,IF(E4723="USD",Settings!$B$22,IF(E4723="HKD",Settings!$B$23,1))),0))</f>
        <v>0</v>
      </c>
      <c r="Q4723" s="312">
        <f>IF(OR(J4723="",G4723=""),"",G4723+ROW()/1000000)</f>
      </c>
      <c r="R4723" s="247">
        <f>IF(Q4723="","",SUMIFS(Txn[Signed Units],Txn[Key],J4723,Txn[Transaction Order],"&lt;="&amp;Q4723))</f>
      </c>
    </row>
    <row r="4724" spans="10:18" ht="15" customHeight="1" x14ac:dyDescent="0.15">
      <c r="J4724" s="246">
        <f>IF(OR(B4724="",C4724="",E4724=""),"",B4724&amp;":"&amp;C4724&amp;":"&amp;E4724)</f>
      </c>
      <c r="K4724" s="247">
        <f>IF(A4724="","",A4724*D4724)</f>
      </c>
      <c r="L4724" s="246">
        <f>IF(A4724="","",IF(OR(A4724=1,A4724=0),H4724,0))</f>
      </c>
      <c r="M4724" s="246">
        <f>IF(A4724="","",IF(A4724=-1,H4724,0))</f>
      </c>
      <c r="N4724">
        <f>IF(J4724="","",IF(E4724="SGD",1,IF(E4724="USD",Settings!$B$22,IF(E4724="HKD",Settings!$B$23,1))))</f>
      </c>
      <c r="O4724">
        <f>IF(OR(B4724="",C4724="",E4724=""),0,(IF(A4724=-1,H4724,0)-IF(OR(A4724=1,A4724=0),H4724,0)+IF(A4724=2,H4724,0))*IF(E4724="SGD",1,IF(E4724="USD",Settings!$B$22,IF(E4724="HKD",Settings!$B$23,1))))</f>
        <v>0</v>
      </c>
      <c r="P4724">
        <f>IF(OR(B4724="",C4724="",E4724=""),0,IF(A4724=2,H4724*IF(E4724="SGD",1,IF(E4724="USD",Settings!$B$22,IF(E4724="HKD",Settings!$B$23,1))),0))</f>
        <v>0</v>
      </c>
      <c r="Q4724" s="312">
        <f>IF(OR(J4724="",G4724=""),"",G4724+ROW()/1000000)</f>
      </c>
      <c r="R4724" s="247">
        <f>IF(Q4724="","",SUMIFS(Txn[Signed Units],Txn[Key],J4724,Txn[Transaction Order],"&lt;="&amp;Q4724))</f>
      </c>
    </row>
    <row r="4725" spans="10:18" ht="15" customHeight="1" x14ac:dyDescent="0.15">
      <c r="J4725" s="246">
        <f>IF(OR(B4725="",C4725="",E4725=""),"",B4725&amp;":"&amp;C4725&amp;":"&amp;E4725)</f>
      </c>
      <c r="K4725" s="247">
        <f>IF(A4725="","",A4725*D4725)</f>
      </c>
      <c r="L4725" s="246">
        <f>IF(A4725="","",IF(OR(A4725=1,A4725=0),H4725,0))</f>
      </c>
      <c r="M4725" s="246">
        <f>IF(A4725="","",IF(A4725=-1,H4725,0))</f>
      </c>
      <c r="N4725">
        <f>IF(J4725="","",IF(E4725="SGD",1,IF(E4725="USD",Settings!$B$22,IF(E4725="HKD",Settings!$B$23,1))))</f>
      </c>
      <c r="O4725">
        <f>IF(OR(B4725="",C4725="",E4725=""),0,(IF(A4725=-1,H4725,0)-IF(OR(A4725=1,A4725=0),H4725,0)+IF(A4725=2,H4725,0))*IF(E4725="SGD",1,IF(E4725="USD",Settings!$B$22,IF(E4725="HKD",Settings!$B$23,1))))</f>
        <v>0</v>
      </c>
      <c r="P4725">
        <f>IF(OR(B4725="",C4725="",E4725=""),0,IF(A4725=2,H4725*IF(E4725="SGD",1,IF(E4725="USD",Settings!$B$22,IF(E4725="HKD",Settings!$B$23,1))),0))</f>
        <v>0</v>
      </c>
      <c r="Q4725" s="312">
        <f>IF(OR(J4725="",G4725=""),"",G4725+ROW()/1000000)</f>
      </c>
      <c r="R4725" s="247">
        <f>IF(Q4725="","",SUMIFS(Txn[Signed Units],Txn[Key],J4725,Txn[Transaction Order],"&lt;="&amp;Q4725))</f>
      </c>
    </row>
    <row r="4726" spans="10:18" ht="15" customHeight="1" x14ac:dyDescent="0.15">
      <c r="J4726" s="246">
        <f>IF(OR(B4726="",C4726="",E4726=""),"",B4726&amp;":"&amp;C4726&amp;":"&amp;E4726)</f>
      </c>
      <c r="K4726" s="247">
        <f>IF(A4726="","",A4726*D4726)</f>
      </c>
      <c r="L4726" s="246">
        <f>IF(A4726="","",IF(OR(A4726=1,A4726=0),H4726,0))</f>
      </c>
      <c r="M4726" s="246">
        <f>IF(A4726="","",IF(A4726=-1,H4726,0))</f>
      </c>
      <c r="N4726">
        <f>IF(J4726="","",IF(E4726="SGD",1,IF(E4726="USD",Settings!$B$22,IF(E4726="HKD",Settings!$B$23,1))))</f>
      </c>
      <c r="O4726">
        <f>IF(OR(B4726="",C4726="",E4726=""),0,(IF(A4726=-1,H4726,0)-IF(OR(A4726=1,A4726=0),H4726,0)+IF(A4726=2,H4726,0))*IF(E4726="SGD",1,IF(E4726="USD",Settings!$B$22,IF(E4726="HKD",Settings!$B$23,1))))</f>
        <v>0</v>
      </c>
      <c r="P4726">
        <f>IF(OR(B4726="",C4726="",E4726=""),0,IF(A4726=2,H4726*IF(E4726="SGD",1,IF(E4726="USD",Settings!$B$22,IF(E4726="HKD",Settings!$B$23,1))),0))</f>
        <v>0</v>
      </c>
      <c r="Q4726" s="312">
        <f>IF(OR(J4726="",G4726=""),"",G4726+ROW()/1000000)</f>
      </c>
      <c r="R4726" s="247">
        <f>IF(Q4726="","",SUMIFS(Txn[Signed Units],Txn[Key],J4726,Txn[Transaction Order],"&lt;="&amp;Q4726))</f>
      </c>
    </row>
    <row r="4727" spans="10:18" ht="15" customHeight="1" x14ac:dyDescent="0.15">
      <c r="J4727" s="246">
        <f>IF(OR(B4727="",C4727="",E4727=""),"",B4727&amp;":"&amp;C4727&amp;":"&amp;E4727)</f>
      </c>
      <c r="K4727" s="247">
        <f>IF(A4727="","",A4727*D4727)</f>
      </c>
      <c r="L4727" s="246">
        <f>IF(A4727="","",IF(OR(A4727=1,A4727=0),H4727,0))</f>
      </c>
      <c r="M4727" s="246">
        <f>IF(A4727="","",IF(A4727=-1,H4727,0))</f>
      </c>
      <c r="N4727">
        <f>IF(J4727="","",IF(E4727="SGD",1,IF(E4727="USD",Settings!$B$22,IF(E4727="HKD",Settings!$B$23,1))))</f>
      </c>
      <c r="O4727">
        <f>IF(OR(B4727="",C4727="",E4727=""),0,(IF(A4727=-1,H4727,0)-IF(OR(A4727=1,A4727=0),H4727,0)+IF(A4727=2,H4727,0))*IF(E4727="SGD",1,IF(E4727="USD",Settings!$B$22,IF(E4727="HKD",Settings!$B$23,1))))</f>
        <v>0</v>
      </c>
      <c r="P4727">
        <f>IF(OR(B4727="",C4727="",E4727=""),0,IF(A4727=2,H4727*IF(E4727="SGD",1,IF(E4727="USD",Settings!$B$22,IF(E4727="HKD",Settings!$B$23,1))),0))</f>
        <v>0</v>
      </c>
      <c r="Q4727" s="312">
        <f>IF(OR(J4727="",G4727=""),"",G4727+ROW()/1000000)</f>
      </c>
      <c r="R4727" s="247">
        <f>IF(Q4727="","",SUMIFS(Txn[Signed Units],Txn[Key],J4727,Txn[Transaction Order],"&lt;="&amp;Q4727))</f>
      </c>
    </row>
    <row r="4728" spans="10:18" ht="15" customHeight="1" x14ac:dyDescent="0.15">
      <c r="J4728" s="246">
        <f>IF(OR(B4728="",C4728="",E4728=""),"",B4728&amp;":"&amp;C4728&amp;":"&amp;E4728)</f>
      </c>
      <c r="K4728" s="247">
        <f>IF(A4728="","",A4728*D4728)</f>
      </c>
      <c r="L4728" s="246">
        <f>IF(A4728="","",IF(OR(A4728=1,A4728=0),H4728,0))</f>
      </c>
      <c r="M4728" s="246">
        <f>IF(A4728="","",IF(A4728=-1,H4728,0))</f>
      </c>
      <c r="N4728">
        <f>IF(J4728="","",IF(E4728="SGD",1,IF(E4728="USD",Settings!$B$22,IF(E4728="HKD",Settings!$B$23,1))))</f>
      </c>
      <c r="O4728">
        <f>IF(OR(B4728="",C4728="",E4728=""),0,(IF(A4728=-1,H4728,0)-IF(OR(A4728=1,A4728=0),H4728,0)+IF(A4728=2,H4728,0))*IF(E4728="SGD",1,IF(E4728="USD",Settings!$B$22,IF(E4728="HKD",Settings!$B$23,1))))</f>
        <v>0</v>
      </c>
      <c r="P4728">
        <f>IF(OR(B4728="",C4728="",E4728=""),0,IF(A4728=2,H4728*IF(E4728="SGD",1,IF(E4728="USD",Settings!$B$22,IF(E4728="HKD",Settings!$B$23,1))),0))</f>
        <v>0</v>
      </c>
      <c r="Q4728" s="312">
        <f>IF(OR(J4728="",G4728=""),"",G4728+ROW()/1000000)</f>
      </c>
      <c r="R4728" s="247">
        <f>IF(Q4728="","",SUMIFS(Txn[Signed Units],Txn[Key],J4728,Txn[Transaction Order],"&lt;="&amp;Q4728))</f>
      </c>
    </row>
    <row r="4729" spans="10:18" ht="15" customHeight="1" x14ac:dyDescent="0.15">
      <c r="J4729" s="246">
        <f>IF(OR(B4729="",C4729="",E4729=""),"",B4729&amp;":"&amp;C4729&amp;":"&amp;E4729)</f>
      </c>
      <c r="K4729" s="247">
        <f>IF(A4729="","",A4729*D4729)</f>
      </c>
      <c r="L4729" s="246">
        <f>IF(A4729="","",IF(OR(A4729=1,A4729=0),H4729,0))</f>
      </c>
      <c r="M4729" s="246">
        <f>IF(A4729="","",IF(A4729=-1,H4729,0))</f>
      </c>
      <c r="N4729">
        <f>IF(J4729="","",IF(E4729="SGD",1,IF(E4729="USD",Settings!$B$22,IF(E4729="HKD",Settings!$B$23,1))))</f>
      </c>
      <c r="O4729">
        <f>IF(OR(B4729="",C4729="",E4729=""),0,(IF(A4729=-1,H4729,0)-IF(OR(A4729=1,A4729=0),H4729,0)+IF(A4729=2,H4729,0))*IF(E4729="SGD",1,IF(E4729="USD",Settings!$B$22,IF(E4729="HKD",Settings!$B$23,1))))</f>
        <v>0</v>
      </c>
      <c r="P4729">
        <f>IF(OR(B4729="",C4729="",E4729=""),0,IF(A4729=2,H4729*IF(E4729="SGD",1,IF(E4729="USD",Settings!$B$22,IF(E4729="HKD",Settings!$B$23,1))),0))</f>
        <v>0</v>
      </c>
      <c r="Q4729" s="312">
        <f>IF(OR(J4729="",G4729=""),"",G4729+ROW()/1000000)</f>
      </c>
      <c r="R4729" s="247">
        <f>IF(Q4729="","",SUMIFS(Txn[Signed Units],Txn[Key],J4729,Txn[Transaction Order],"&lt;="&amp;Q4729))</f>
      </c>
    </row>
    <row r="4730" spans="10:18" ht="15" customHeight="1" x14ac:dyDescent="0.15">
      <c r="J4730" s="246">
        <f>IF(OR(B4730="",C4730="",E4730=""),"",B4730&amp;":"&amp;C4730&amp;":"&amp;E4730)</f>
      </c>
      <c r="K4730" s="247">
        <f>IF(A4730="","",A4730*D4730)</f>
      </c>
      <c r="L4730" s="246">
        <f>IF(A4730="","",IF(OR(A4730=1,A4730=0),H4730,0))</f>
      </c>
      <c r="M4730" s="246">
        <f>IF(A4730="","",IF(A4730=-1,H4730,0))</f>
      </c>
      <c r="N4730">
        <f>IF(J4730="","",IF(E4730="SGD",1,IF(E4730="USD",Settings!$B$22,IF(E4730="HKD",Settings!$B$23,1))))</f>
      </c>
      <c r="O4730">
        <f>IF(OR(B4730="",C4730="",E4730=""),0,(IF(A4730=-1,H4730,0)-IF(OR(A4730=1,A4730=0),H4730,0)+IF(A4730=2,H4730,0))*IF(E4730="SGD",1,IF(E4730="USD",Settings!$B$22,IF(E4730="HKD",Settings!$B$23,1))))</f>
        <v>0</v>
      </c>
      <c r="P4730">
        <f>IF(OR(B4730="",C4730="",E4730=""),0,IF(A4730=2,H4730*IF(E4730="SGD",1,IF(E4730="USD",Settings!$B$22,IF(E4730="HKD",Settings!$B$23,1))),0))</f>
        <v>0</v>
      </c>
      <c r="Q4730" s="312">
        <f>IF(OR(J4730="",G4730=""),"",G4730+ROW()/1000000)</f>
      </c>
      <c r="R4730" s="247">
        <f>IF(Q4730="","",SUMIFS(Txn[Signed Units],Txn[Key],J4730,Txn[Transaction Order],"&lt;="&amp;Q4730))</f>
      </c>
    </row>
    <row r="4731" spans="10:18" ht="15" customHeight="1" x14ac:dyDescent="0.15">
      <c r="J4731" s="246">
        <f>IF(OR(B4731="",C4731="",E4731=""),"",B4731&amp;":"&amp;C4731&amp;":"&amp;E4731)</f>
      </c>
      <c r="K4731" s="247">
        <f>IF(A4731="","",A4731*D4731)</f>
      </c>
      <c r="L4731" s="246">
        <f>IF(A4731="","",IF(OR(A4731=1,A4731=0),H4731,0))</f>
      </c>
      <c r="M4731" s="246">
        <f>IF(A4731="","",IF(A4731=-1,H4731,0))</f>
      </c>
      <c r="N4731">
        <f>IF(J4731="","",IF(E4731="SGD",1,IF(E4731="USD",Settings!$B$22,IF(E4731="HKD",Settings!$B$23,1))))</f>
      </c>
      <c r="O4731">
        <f>IF(OR(B4731="",C4731="",E4731=""),0,(IF(A4731=-1,H4731,0)-IF(OR(A4731=1,A4731=0),H4731,0)+IF(A4731=2,H4731,0))*IF(E4731="SGD",1,IF(E4731="USD",Settings!$B$22,IF(E4731="HKD",Settings!$B$23,1))))</f>
        <v>0</v>
      </c>
      <c r="P4731">
        <f>IF(OR(B4731="",C4731="",E4731=""),0,IF(A4731=2,H4731*IF(E4731="SGD",1,IF(E4731="USD",Settings!$B$22,IF(E4731="HKD",Settings!$B$23,1))),0))</f>
        <v>0</v>
      </c>
      <c r="Q4731" s="312">
        <f>IF(OR(J4731="",G4731=""),"",G4731+ROW()/1000000)</f>
      </c>
      <c r="R4731" s="247">
        <f>IF(Q4731="","",SUMIFS(Txn[Signed Units],Txn[Key],J4731,Txn[Transaction Order],"&lt;="&amp;Q4731))</f>
      </c>
    </row>
    <row r="4732" spans="10:18" ht="15" customHeight="1" x14ac:dyDescent="0.15">
      <c r="J4732" s="246">
        <f>IF(OR(B4732="",C4732="",E4732=""),"",B4732&amp;":"&amp;C4732&amp;":"&amp;E4732)</f>
      </c>
      <c r="K4732" s="247">
        <f>IF(A4732="","",A4732*D4732)</f>
      </c>
      <c r="L4732" s="246">
        <f>IF(A4732="","",IF(OR(A4732=1,A4732=0),H4732,0))</f>
      </c>
      <c r="M4732" s="246">
        <f>IF(A4732="","",IF(A4732=-1,H4732,0))</f>
      </c>
      <c r="N4732">
        <f>IF(J4732="","",IF(E4732="SGD",1,IF(E4732="USD",Settings!$B$22,IF(E4732="HKD",Settings!$B$23,1))))</f>
      </c>
      <c r="O4732">
        <f>IF(OR(B4732="",C4732="",E4732=""),0,(IF(A4732=-1,H4732,0)-IF(OR(A4732=1,A4732=0),H4732,0)+IF(A4732=2,H4732,0))*IF(E4732="SGD",1,IF(E4732="USD",Settings!$B$22,IF(E4732="HKD",Settings!$B$23,1))))</f>
        <v>0</v>
      </c>
      <c r="P4732">
        <f>IF(OR(B4732="",C4732="",E4732=""),0,IF(A4732=2,H4732*IF(E4732="SGD",1,IF(E4732="USD",Settings!$B$22,IF(E4732="HKD",Settings!$B$23,1))),0))</f>
        <v>0</v>
      </c>
      <c r="Q4732" s="312">
        <f>IF(OR(J4732="",G4732=""),"",G4732+ROW()/1000000)</f>
      </c>
      <c r="R4732" s="247">
        <f>IF(Q4732="","",SUMIFS(Txn[Signed Units],Txn[Key],J4732,Txn[Transaction Order],"&lt;="&amp;Q4732))</f>
      </c>
    </row>
    <row r="4733" spans="10:18" ht="15" customHeight="1" x14ac:dyDescent="0.15">
      <c r="J4733" s="246">
        <f>IF(OR(B4733="",C4733="",E4733=""),"",B4733&amp;":"&amp;C4733&amp;":"&amp;E4733)</f>
      </c>
      <c r="K4733" s="247">
        <f>IF(A4733="","",A4733*D4733)</f>
      </c>
      <c r="L4733" s="246">
        <f>IF(A4733="","",IF(OR(A4733=1,A4733=0),H4733,0))</f>
      </c>
      <c r="M4733" s="246">
        <f>IF(A4733="","",IF(A4733=-1,H4733,0))</f>
      </c>
      <c r="N4733">
        <f>IF(J4733="","",IF(E4733="SGD",1,IF(E4733="USD",Settings!$B$22,IF(E4733="HKD",Settings!$B$23,1))))</f>
      </c>
      <c r="O4733">
        <f>IF(OR(B4733="",C4733="",E4733=""),0,(IF(A4733=-1,H4733,0)-IF(OR(A4733=1,A4733=0),H4733,0)+IF(A4733=2,H4733,0))*IF(E4733="SGD",1,IF(E4733="USD",Settings!$B$22,IF(E4733="HKD",Settings!$B$23,1))))</f>
        <v>0</v>
      </c>
      <c r="P4733">
        <f>IF(OR(B4733="",C4733="",E4733=""),0,IF(A4733=2,H4733*IF(E4733="SGD",1,IF(E4733="USD",Settings!$B$22,IF(E4733="HKD",Settings!$B$23,1))),0))</f>
        <v>0</v>
      </c>
      <c r="Q4733" s="312">
        <f>IF(OR(J4733="",G4733=""),"",G4733+ROW()/1000000)</f>
      </c>
      <c r="R4733" s="247">
        <f>IF(Q4733="","",SUMIFS(Txn[Signed Units],Txn[Key],J4733,Txn[Transaction Order],"&lt;="&amp;Q4733))</f>
      </c>
    </row>
    <row r="4734" spans="10:18" ht="15" customHeight="1" x14ac:dyDescent="0.15">
      <c r="J4734" s="246">
        <f>IF(OR(B4734="",C4734="",E4734=""),"",B4734&amp;":"&amp;C4734&amp;":"&amp;E4734)</f>
      </c>
      <c r="K4734" s="247">
        <f>IF(A4734="","",A4734*D4734)</f>
      </c>
      <c r="L4734" s="246">
        <f>IF(A4734="","",IF(OR(A4734=1,A4734=0),H4734,0))</f>
      </c>
      <c r="M4734" s="246">
        <f>IF(A4734="","",IF(A4734=-1,H4734,0))</f>
      </c>
      <c r="N4734">
        <f>IF(J4734="","",IF(E4734="SGD",1,IF(E4734="USD",Settings!$B$22,IF(E4734="HKD",Settings!$B$23,1))))</f>
      </c>
      <c r="O4734">
        <f>IF(OR(B4734="",C4734="",E4734=""),0,(IF(A4734=-1,H4734,0)-IF(OR(A4734=1,A4734=0),H4734,0)+IF(A4734=2,H4734,0))*IF(E4734="SGD",1,IF(E4734="USD",Settings!$B$22,IF(E4734="HKD",Settings!$B$23,1))))</f>
        <v>0</v>
      </c>
      <c r="P4734">
        <f>IF(OR(B4734="",C4734="",E4734=""),0,IF(A4734=2,H4734*IF(E4734="SGD",1,IF(E4734="USD",Settings!$B$22,IF(E4734="HKD",Settings!$B$23,1))),0))</f>
        <v>0</v>
      </c>
      <c r="Q4734" s="312">
        <f>IF(OR(J4734="",G4734=""),"",G4734+ROW()/1000000)</f>
      </c>
      <c r="R4734" s="247">
        <f>IF(Q4734="","",SUMIFS(Txn[Signed Units],Txn[Key],J4734,Txn[Transaction Order],"&lt;="&amp;Q4734))</f>
      </c>
    </row>
    <row r="4735" spans="10:18" ht="15" customHeight="1" x14ac:dyDescent="0.15">
      <c r="J4735" s="246">
        <f>IF(OR(B4735="",C4735="",E4735=""),"",B4735&amp;":"&amp;C4735&amp;":"&amp;E4735)</f>
      </c>
      <c r="K4735" s="247">
        <f>IF(A4735="","",A4735*D4735)</f>
      </c>
      <c r="L4735" s="246">
        <f>IF(A4735="","",IF(OR(A4735=1,A4735=0),H4735,0))</f>
      </c>
      <c r="M4735" s="246">
        <f>IF(A4735="","",IF(A4735=-1,H4735,0))</f>
      </c>
      <c r="N4735">
        <f>IF(J4735="","",IF(E4735="SGD",1,IF(E4735="USD",Settings!$B$22,IF(E4735="HKD",Settings!$B$23,1))))</f>
      </c>
      <c r="O4735">
        <f>IF(OR(B4735="",C4735="",E4735=""),0,(IF(A4735=-1,H4735,0)-IF(OR(A4735=1,A4735=0),H4735,0)+IF(A4735=2,H4735,0))*IF(E4735="SGD",1,IF(E4735="USD",Settings!$B$22,IF(E4735="HKD",Settings!$B$23,1))))</f>
        <v>0</v>
      </c>
      <c r="P4735">
        <f>IF(OR(B4735="",C4735="",E4735=""),0,IF(A4735=2,H4735*IF(E4735="SGD",1,IF(E4735="USD",Settings!$B$22,IF(E4735="HKD",Settings!$B$23,1))),0))</f>
        <v>0</v>
      </c>
      <c r="Q4735" s="312">
        <f>IF(OR(J4735="",G4735=""),"",G4735+ROW()/1000000)</f>
      </c>
      <c r="R4735" s="247">
        <f>IF(Q4735="","",SUMIFS(Txn[Signed Units],Txn[Key],J4735,Txn[Transaction Order],"&lt;="&amp;Q4735))</f>
      </c>
    </row>
    <row r="4736" spans="10:18" ht="15" customHeight="1" x14ac:dyDescent="0.15">
      <c r="J4736" s="246">
        <f>IF(OR(B4736="",C4736="",E4736=""),"",B4736&amp;":"&amp;C4736&amp;":"&amp;E4736)</f>
      </c>
      <c r="K4736" s="247">
        <f>IF(A4736="","",A4736*D4736)</f>
      </c>
      <c r="L4736" s="246">
        <f>IF(A4736="","",IF(OR(A4736=1,A4736=0),H4736,0))</f>
      </c>
      <c r="M4736" s="246">
        <f>IF(A4736="","",IF(A4736=-1,H4736,0))</f>
      </c>
      <c r="N4736">
        <f>IF(J4736="","",IF(E4736="SGD",1,IF(E4736="USD",Settings!$B$22,IF(E4736="HKD",Settings!$B$23,1))))</f>
      </c>
      <c r="O4736">
        <f>IF(OR(B4736="",C4736="",E4736=""),0,(IF(A4736=-1,H4736,0)-IF(OR(A4736=1,A4736=0),H4736,0)+IF(A4736=2,H4736,0))*IF(E4736="SGD",1,IF(E4736="USD",Settings!$B$22,IF(E4736="HKD",Settings!$B$23,1))))</f>
        <v>0</v>
      </c>
      <c r="P4736">
        <f>IF(OR(B4736="",C4736="",E4736=""),0,IF(A4736=2,H4736*IF(E4736="SGD",1,IF(E4736="USD",Settings!$B$22,IF(E4736="HKD",Settings!$B$23,1))),0))</f>
        <v>0</v>
      </c>
      <c r="Q4736" s="312">
        <f>IF(OR(J4736="",G4736=""),"",G4736+ROW()/1000000)</f>
      </c>
      <c r="R4736" s="247">
        <f>IF(Q4736="","",SUMIFS(Txn[Signed Units],Txn[Key],J4736,Txn[Transaction Order],"&lt;="&amp;Q4736))</f>
      </c>
    </row>
    <row r="4737" spans="10:18" ht="15" customHeight="1" x14ac:dyDescent="0.15">
      <c r="J4737" s="246">
        <f>IF(OR(B4737="",C4737="",E4737=""),"",B4737&amp;":"&amp;C4737&amp;":"&amp;E4737)</f>
      </c>
      <c r="K4737" s="247">
        <f>IF(A4737="","",A4737*D4737)</f>
      </c>
      <c r="L4737" s="246">
        <f>IF(A4737="","",IF(OR(A4737=1,A4737=0),H4737,0))</f>
      </c>
      <c r="M4737" s="246">
        <f>IF(A4737="","",IF(A4737=-1,H4737,0))</f>
      </c>
      <c r="N4737">
        <f>IF(J4737="","",IF(E4737="SGD",1,IF(E4737="USD",Settings!$B$22,IF(E4737="HKD",Settings!$B$23,1))))</f>
      </c>
      <c r="O4737">
        <f>IF(OR(B4737="",C4737="",E4737=""),0,(IF(A4737=-1,H4737,0)-IF(OR(A4737=1,A4737=0),H4737,0)+IF(A4737=2,H4737,0))*IF(E4737="SGD",1,IF(E4737="USD",Settings!$B$22,IF(E4737="HKD",Settings!$B$23,1))))</f>
        <v>0</v>
      </c>
      <c r="P4737">
        <f>IF(OR(B4737="",C4737="",E4737=""),0,IF(A4737=2,H4737*IF(E4737="SGD",1,IF(E4737="USD",Settings!$B$22,IF(E4737="HKD",Settings!$B$23,1))),0))</f>
        <v>0</v>
      </c>
      <c r="Q4737" s="312">
        <f>IF(OR(J4737="",G4737=""),"",G4737+ROW()/1000000)</f>
      </c>
      <c r="R4737" s="247">
        <f>IF(Q4737="","",SUMIFS(Txn[Signed Units],Txn[Key],J4737,Txn[Transaction Order],"&lt;="&amp;Q4737))</f>
      </c>
    </row>
    <row r="4738" spans="10:18" ht="15" customHeight="1" x14ac:dyDescent="0.15">
      <c r="J4738" s="246">
        <f>IF(OR(B4738="",C4738="",E4738=""),"",B4738&amp;":"&amp;C4738&amp;":"&amp;E4738)</f>
      </c>
      <c r="K4738" s="247">
        <f>IF(A4738="","",A4738*D4738)</f>
      </c>
      <c r="L4738" s="246">
        <f>IF(A4738="","",IF(OR(A4738=1,A4738=0),H4738,0))</f>
      </c>
      <c r="M4738" s="246">
        <f>IF(A4738="","",IF(A4738=-1,H4738,0))</f>
      </c>
      <c r="N4738">
        <f>IF(J4738="","",IF(E4738="SGD",1,IF(E4738="USD",Settings!$B$22,IF(E4738="HKD",Settings!$B$23,1))))</f>
      </c>
      <c r="O4738">
        <f>IF(OR(B4738="",C4738="",E4738=""),0,(IF(A4738=-1,H4738,0)-IF(OR(A4738=1,A4738=0),H4738,0)+IF(A4738=2,H4738,0))*IF(E4738="SGD",1,IF(E4738="USD",Settings!$B$22,IF(E4738="HKD",Settings!$B$23,1))))</f>
        <v>0</v>
      </c>
      <c r="P4738">
        <f>IF(OR(B4738="",C4738="",E4738=""),0,IF(A4738=2,H4738*IF(E4738="SGD",1,IF(E4738="USD",Settings!$B$22,IF(E4738="HKD",Settings!$B$23,1))),0))</f>
        <v>0</v>
      </c>
      <c r="Q4738" s="312">
        <f>IF(OR(J4738="",G4738=""),"",G4738+ROW()/1000000)</f>
      </c>
      <c r="R4738" s="247">
        <f>IF(Q4738="","",SUMIFS(Txn[Signed Units],Txn[Key],J4738,Txn[Transaction Order],"&lt;="&amp;Q4738))</f>
      </c>
    </row>
    <row r="4739" spans="10:18" ht="15" customHeight="1" x14ac:dyDescent="0.15">
      <c r="J4739" s="246">
        <f>IF(OR(B4739="",C4739="",E4739=""),"",B4739&amp;":"&amp;C4739&amp;":"&amp;E4739)</f>
      </c>
      <c r="K4739" s="247">
        <f>IF(A4739="","",A4739*D4739)</f>
      </c>
      <c r="L4739" s="246">
        <f>IF(A4739="","",IF(OR(A4739=1,A4739=0),H4739,0))</f>
      </c>
      <c r="M4739" s="246">
        <f>IF(A4739="","",IF(A4739=-1,H4739,0))</f>
      </c>
      <c r="N4739">
        <f>IF(J4739="","",IF(E4739="SGD",1,IF(E4739="USD",Settings!$B$22,IF(E4739="HKD",Settings!$B$23,1))))</f>
      </c>
      <c r="O4739">
        <f>IF(OR(B4739="",C4739="",E4739=""),0,(IF(A4739=-1,H4739,0)-IF(OR(A4739=1,A4739=0),H4739,0)+IF(A4739=2,H4739,0))*IF(E4739="SGD",1,IF(E4739="USD",Settings!$B$22,IF(E4739="HKD",Settings!$B$23,1))))</f>
        <v>0</v>
      </c>
      <c r="P4739">
        <f>IF(OR(B4739="",C4739="",E4739=""),0,IF(A4739=2,H4739*IF(E4739="SGD",1,IF(E4739="USD",Settings!$B$22,IF(E4739="HKD",Settings!$B$23,1))),0))</f>
        <v>0</v>
      </c>
      <c r="Q4739" s="312">
        <f>IF(OR(J4739="",G4739=""),"",G4739+ROW()/1000000)</f>
      </c>
      <c r="R4739" s="247">
        <f>IF(Q4739="","",SUMIFS(Txn[Signed Units],Txn[Key],J4739,Txn[Transaction Order],"&lt;="&amp;Q4739))</f>
      </c>
    </row>
    <row r="4740" spans="10:18" ht="15" customHeight="1" x14ac:dyDescent="0.15">
      <c r="J4740" s="246">
        <f>IF(OR(B4740="",C4740="",E4740=""),"",B4740&amp;":"&amp;C4740&amp;":"&amp;E4740)</f>
      </c>
      <c r="K4740" s="247">
        <f>IF(A4740="","",A4740*D4740)</f>
      </c>
      <c r="L4740" s="246">
        <f>IF(A4740="","",IF(OR(A4740=1,A4740=0),H4740,0))</f>
      </c>
      <c r="M4740" s="246">
        <f>IF(A4740="","",IF(A4740=-1,H4740,0))</f>
      </c>
      <c r="N4740">
        <f>IF(J4740="","",IF(E4740="SGD",1,IF(E4740="USD",Settings!$B$22,IF(E4740="HKD",Settings!$B$23,1))))</f>
      </c>
      <c r="O4740">
        <f>IF(OR(B4740="",C4740="",E4740=""),0,(IF(A4740=-1,H4740,0)-IF(OR(A4740=1,A4740=0),H4740,0)+IF(A4740=2,H4740,0))*IF(E4740="SGD",1,IF(E4740="USD",Settings!$B$22,IF(E4740="HKD",Settings!$B$23,1))))</f>
        <v>0</v>
      </c>
      <c r="P4740">
        <f>IF(OR(B4740="",C4740="",E4740=""),0,IF(A4740=2,H4740*IF(E4740="SGD",1,IF(E4740="USD",Settings!$B$22,IF(E4740="HKD",Settings!$B$23,1))),0))</f>
        <v>0</v>
      </c>
      <c r="Q4740" s="312">
        <f>IF(OR(J4740="",G4740=""),"",G4740+ROW()/1000000)</f>
      </c>
      <c r="R4740" s="247">
        <f>IF(Q4740="","",SUMIFS(Txn[Signed Units],Txn[Key],J4740,Txn[Transaction Order],"&lt;="&amp;Q4740))</f>
      </c>
    </row>
    <row r="4741" spans="10:18" ht="15" customHeight="1" x14ac:dyDescent="0.15">
      <c r="J4741" s="246">
        <f>IF(OR(B4741="",C4741="",E4741=""),"",B4741&amp;":"&amp;C4741&amp;":"&amp;E4741)</f>
      </c>
      <c r="K4741" s="247">
        <f>IF(A4741="","",A4741*D4741)</f>
      </c>
      <c r="L4741" s="246">
        <f>IF(A4741="","",IF(OR(A4741=1,A4741=0),H4741,0))</f>
      </c>
      <c r="M4741" s="246">
        <f>IF(A4741="","",IF(A4741=-1,H4741,0))</f>
      </c>
      <c r="N4741">
        <f>IF(J4741="","",IF(E4741="SGD",1,IF(E4741="USD",Settings!$B$22,IF(E4741="HKD",Settings!$B$23,1))))</f>
      </c>
      <c r="O4741">
        <f>IF(OR(B4741="",C4741="",E4741=""),0,(IF(A4741=-1,H4741,0)-IF(OR(A4741=1,A4741=0),H4741,0)+IF(A4741=2,H4741,0))*IF(E4741="SGD",1,IF(E4741="USD",Settings!$B$22,IF(E4741="HKD",Settings!$B$23,1))))</f>
        <v>0</v>
      </c>
      <c r="P4741">
        <f>IF(OR(B4741="",C4741="",E4741=""),0,IF(A4741=2,H4741*IF(E4741="SGD",1,IF(E4741="USD",Settings!$B$22,IF(E4741="HKD",Settings!$B$23,1))),0))</f>
        <v>0</v>
      </c>
      <c r="Q4741" s="312">
        <f>IF(OR(J4741="",G4741=""),"",G4741+ROW()/1000000)</f>
      </c>
      <c r="R4741" s="247">
        <f>IF(Q4741="","",SUMIFS(Txn[Signed Units],Txn[Key],J4741,Txn[Transaction Order],"&lt;="&amp;Q4741))</f>
      </c>
    </row>
    <row r="4742" spans="10:18" ht="15" customHeight="1" x14ac:dyDescent="0.15">
      <c r="J4742" s="246">
        <f>IF(OR(B4742="",C4742="",E4742=""),"",B4742&amp;":"&amp;C4742&amp;":"&amp;E4742)</f>
      </c>
      <c r="K4742" s="247">
        <f>IF(A4742="","",A4742*D4742)</f>
      </c>
      <c r="L4742" s="246">
        <f>IF(A4742="","",IF(OR(A4742=1,A4742=0),H4742,0))</f>
      </c>
      <c r="M4742" s="246">
        <f>IF(A4742="","",IF(A4742=-1,H4742,0))</f>
      </c>
      <c r="N4742">
        <f>IF(J4742="","",IF(E4742="SGD",1,IF(E4742="USD",Settings!$B$22,IF(E4742="HKD",Settings!$B$23,1))))</f>
      </c>
      <c r="O4742">
        <f>IF(OR(B4742="",C4742="",E4742=""),0,(IF(A4742=-1,H4742,0)-IF(OR(A4742=1,A4742=0),H4742,0)+IF(A4742=2,H4742,0))*IF(E4742="SGD",1,IF(E4742="USD",Settings!$B$22,IF(E4742="HKD",Settings!$B$23,1))))</f>
        <v>0</v>
      </c>
      <c r="P4742">
        <f>IF(OR(B4742="",C4742="",E4742=""),0,IF(A4742=2,H4742*IF(E4742="SGD",1,IF(E4742="USD",Settings!$B$22,IF(E4742="HKD",Settings!$B$23,1))),0))</f>
        <v>0</v>
      </c>
      <c r="Q4742" s="312">
        <f>IF(OR(J4742="",G4742=""),"",G4742+ROW()/1000000)</f>
      </c>
      <c r="R4742" s="247">
        <f>IF(Q4742="","",SUMIFS(Txn[Signed Units],Txn[Key],J4742,Txn[Transaction Order],"&lt;="&amp;Q4742))</f>
      </c>
    </row>
    <row r="4743" spans="10:18" ht="15" customHeight="1" x14ac:dyDescent="0.15">
      <c r="J4743" s="246">
        <f>IF(OR(B4743="",C4743="",E4743=""),"",B4743&amp;":"&amp;C4743&amp;":"&amp;E4743)</f>
      </c>
      <c r="K4743" s="247">
        <f>IF(A4743="","",A4743*D4743)</f>
      </c>
      <c r="L4743" s="246">
        <f>IF(A4743="","",IF(OR(A4743=1,A4743=0),H4743,0))</f>
      </c>
      <c r="M4743" s="246">
        <f>IF(A4743="","",IF(A4743=-1,H4743,0))</f>
      </c>
      <c r="N4743">
        <f>IF(J4743="","",IF(E4743="SGD",1,IF(E4743="USD",Settings!$B$22,IF(E4743="HKD",Settings!$B$23,1))))</f>
      </c>
      <c r="O4743">
        <f>IF(OR(B4743="",C4743="",E4743=""),0,(IF(A4743=-1,H4743,0)-IF(OR(A4743=1,A4743=0),H4743,0)+IF(A4743=2,H4743,0))*IF(E4743="SGD",1,IF(E4743="USD",Settings!$B$22,IF(E4743="HKD",Settings!$B$23,1))))</f>
        <v>0</v>
      </c>
      <c r="P4743">
        <f>IF(OR(B4743="",C4743="",E4743=""),0,IF(A4743=2,H4743*IF(E4743="SGD",1,IF(E4743="USD",Settings!$B$22,IF(E4743="HKD",Settings!$B$23,1))),0))</f>
        <v>0</v>
      </c>
      <c r="Q4743" s="312">
        <f>IF(OR(J4743="",G4743=""),"",G4743+ROW()/1000000)</f>
      </c>
      <c r="R4743" s="247">
        <f>IF(Q4743="","",SUMIFS(Txn[Signed Units],Txn[Key],J4743,Txn[Transaction Order],"&lt;="&amp;Q4743))</f>
      </c>
    </row>
    <row r="4744" spans="10:18" ht="15" customHeight="1" x14ac:dyDescent="0.15">
      <c r="J4744" s="246">
        <f>IF(OR(B4744="",C4744="",E4744=""),"",B4744&amp;":"&amp;C4744&amp;":"&amp;E4744)</f>
      </c>
      <c r="K4744" s="247">
        <f>IF(A4744="","",A4744*D4744)</f>
      </c>
      <c r="L4744" s="246">
        <f>IF(A4744="","",IF(OR(A4744=1,A4744=0),H4744,0))</f>
      </c>
      <c r="M4744" s="246">
        <f>IF(A4744="","",IF(A4744=-1,H4744,0))</f>
      </c>
      <c r="N4744">
        <f>IF(J4744="","",IF(E4744="SGD",1,IF(E4744="USD",Settings!$B$22,IF(E4744="HKD",Settings!$B$23,1))))</f>
      </c>
      <c r="O4744">
        <f>IF(OR(B4744="",C4744="",E4744=""),0,(IF(A4744=-1,H4744,0)-IF(OR(A4744=1,A4744=0),H4744,0)+IF(A4744=2,H4744,0))*IF(E4744="SGD",1,IF(E4744="USD",Settings!$B$22,IF(E4744="HKD",Settings!$B$23,1))))</f>
        <v>0</v>
      </c>
      <c r="P4744">
        <f>IF(OR(B4744="",C4744="",E4744=""),0,IF(A4744=2,H4744*IF(E4744="SGD",1,IF(E4744="USD",Settings!$B$22,IF(E4744="HKD",Settings!$B$23,1))),0))</f>
        <v>0</v>
      </c>
      <c r="Q4744" s="312">
        <f>IF(OR(J4744="",G4744=""),"",G4744+ROW()/1000000)</f>
      </c>
      <c r="R4744" s="247">
        <f>IF(Q4744="","",SUMIFS(Txn[Signed Units],Txn[Key],J4744,Txn[Transaction Order],"&lt;="&amp;Q4744))</f>
      </c>
    </row>
    <row r="4745" spans="10:18" ht="15" customHeight="1" x14ac:dyDescent="0.15">
      <c r="J4745" s="246">
        <f>IF(OR(B4745="",C4745="",E4745=""),"",B4745&amp;":"&amp;C4745&amp;":"&amp;E4745)</f>
      </c>
      <c r="K4745" s="247">
        <f>IF(A4745="","",A4745*D4745)</f>
      </c>
      <c r="L4745" s="246">
        <f>IF(A4745="","",IF(OR(A4745=1,A4745=0),H4745,0))</f>
      </c>
      <c r="M4745" s="246">
        <f>IF(A4745="","",IF(A4745=-1,H4745,0))</f>
      </c>
      <c r="N4745">
        <f>IF(J4745="","",IF(E4745="SGD",1,IF(E4745="USD",Settings!$B$22,IF(E4745="HKD",Settings!$B$23,1))))</f>
      </c>
      <c r="O4745">
        <f>IF(OR(B4745="",C4745="",E4745=""),0,(IF(A4745=-1,H4745,0)-IF(OR(A4745=1,A4745=0),H4745,0)+IF(A4745=2,H4745,0))*IF(E4745="SGD",1,IF(E4745="USD",Settings!$B$22,IF(E4745="HKD",Settings!$B$23,1))))</f>
        <v>0</v>
      </c>
      <c r="P4745">
        <f>IF(OR(B4745="",C4745="",E4745=""),0,IF(A4745=2,H4745*IF(E4745="SGD",1,IF(E4745="USD",Settings!$B$22,IF(E4745="HKD",Settings!$B$23,1))),0))</f>
        <v>0</v>
      </c>
      <c r="Q4745" s="312">
        <f>IF(OR(J4745="",G4745=""),"",G4745+ROW()/1000000)</f>
      </c>
      <c r="R4745" s="247">
        <f>IF(Q4745="","",SUMIFS(Txn[Signed Units],Txn[Key],J4745,Txn[Transaction Order],"&lt;="&amp;Q4745))</f>
      </c>
    </row>
    <row r="4746" spans="10:18" ht="15" customHeight="1" x14ac:dyDescent="0.15">
      <c r="J4746" s="246">
        <f>IF(OR(B4746="",C4746="",E4746=""),"",B4746&amp;":"&amp;C4746&amp;":"&amp;E4746)</f>
      </c>
      <c r="K4746" s="247">
        <f>IF(A4746="","",A4746*D4746)</f>
      </c>
      <c r="L4746" s="246">
        <f>IF(A4746="","",IF(OR(A4746=1,A4746=0),H4746,0))</f>
      </c>
      <c r="M4746" s="246">
        <f>IF(A4746="","",IF(A4746=-1,H4746,0))</f>
      </c>
      <c r="N4746">
        <f>IF(J4746="","",IF(E4746="SGD",1,IF(E4746="USD",Settings!$B$22,IF(E4746="HKD",Settings!$B$23,1))))</f>
      </c>
      <c r="O4746">
        <f>IF(OR(B4746="",C4746="",E4746=""),0,(IF(A4746=-1,H4746,0)-IF(OR(A4746=1,A4746=0),H4746,0)+IF(A4746=2,H4746,0))*IF(E4746="SGD",1,IF(E4746="USD",Settings!$B$22,IF(E4746="HKD",Settings!$B$23,1))))</f>
        <v>0</v>
      </c>
      <c r="P4746">
        <f>IF(OR(B4746="",C4746="",E4746=""),0,IF(A4746=2,H4746*IF(E4746="SGD",1,IF(E4746="USD",Settings!$B$22,IF(E4746="HKD",Settings!$B$23,1))),0))</f>
        <v>0</v>
      </c>
      <c r="Q4746" s="312">
        <f>IF(OR(J4746="",G4746=""),"",G4746+ROW()/1000000)</f>
      </c>
      <c r="R4746" s="247">
        <f>IF(Q4746="","",SUMIFS(Txn[Signed Units],Txn[Key],J4746,Txn[Transaction Order],"&lt;="&amp;Q4746))</f>
      </c>
    </row>
    <row r="4747" spans="10:18" ht="15" customHeight="1" x14ac:dyDescent="0.15">
      <c r="J4747" s="246">
        <f>IF(OR(B4747="",C4747="",E4747=""),"",B4747&amp;":"&amp;C4747&amp;":"&amp;E4747)</f>
      </c>
      <c r="K4747" s="247">
        <f>IF(A4747="","",A4747*D4747)</f>
      </c>
      <c r="L4747" s="246">
        <f>IF(A4747="","",IF(OR(A4747=1,A4747=0),H4747,0))</f>
      </c>
      <c r="M4747" s="246">
        <f>IF(A4747="","",IF(A4747=-1,H4747,0))</f>
      </c>
      <c r="N4747">
        <f>IF(J4747="","",IF(E4747="SGD",1,IF(E4747="USD",Settings!$B$22,IF(E4747="HKD",Settings!$B$23,1))))</f>
      </c>
      <c r="O4747">
        <f>IF(OR(B4747="",C4747="",E4747=""),0,(IF(A4747=-1,H4747,0)-IF(OR(A4747=1,A4747=0),H4747,0)+IF(A4747=2,H4747,0))*IF(E4747="SGD",1,IF(E4747="USD",Settings!$B$22,IF(E4747="HKD",Settings!$B$23,1))))</f>
        <v>0</v>
      </c>
      <c r="P4747">
        <f>IF(OR(B4747="",C4747="",E4747=""),0,IF(A4747=2,H4747*IF(E4747="SGD",1,IF(E4747="USD",Settings!$B$22,IF(E4747="HKD",Settings!$B$23,1))),0))</f>
        <v>0</v>
      </c>
      <c r="Q4747" s="312">
        <f>IF(OR(J4747="",G4747=""),"",G4747+ROW()/1000000)</f>
      </c>
      <c r="R4747" s="247">
        <f>IF(Q4747="","",SUMIFS(Txn[Signed Units],Txn[Key],J4747,Txn[Transaction Order],"&lt;="&amp;Q4747))</f>
      </c>
    </row>
    <row r="4748" spans="10:18" ht="15" customHeight="1" x14ac:dyDescent="0.15">
      <c r="J4748" s="246">
        <f>IF(OR(B4748="",C4748="",E4748=""),"",B4748&amp;":"&amp;C4748&amp;":"&amp;E4748)</f>
      </c>
      <c r="K4748" s="247">
        <f>IF(A4748="","",A4748*D4748)</f>
      </c>
      <c r="L4748" s="246">
        <f>IF(A4748="","",IF(OR(A4748=1,A4748=0),H4748,0))</f>
      </c>
      <c r="M4748" s="246">
        <f>IF(A4748="","",IF(A4748=-1,H4748,0))</f>
      </c>
      <c r="N4748">
        <f>IF(J4748="","",IF(E4748="SGD",1,IF(E4748="USD",Settings!$B$22,IF(E4748="HKD",Settings!$B$23,1))))</f>
      </c>
      <c r="O4748">
        <f>IF(OR(B4748="",C4748="",E4748=""),0,(IF(A4748=-1,H4748,0)-IF(OR(A4748=1,A4748=0),H4748,0)+IF(A4748=2,H4748,0))*IF(E4748="SGD",1,IF(E4748="USD",Settings!$B$22,IF(E4748="HKD",Settings!$B$23,1))))</f>
        <v>0</v>
      </c>
      <c r="P4748">
        <f>IF(OR(B4748="",C4748="",E4748=""),0,IF(A4748=2,H4748*IF(E4748="SGD",1,IF(E4748="USD",Settings!$B$22,IF(E4748="HKD",Settings!$B$23,1))),0))</f>
        <v>0</v>
      </c>
      <c r="Q4748" s="312">
        <f>IF(OR(J4748="",G4748=""),"",G4748+ROW()/1000000)</f>
      </c>
      <c r="R4748" s="247">
        <f>IF(Q4748="","",SUMIFS(Txn[Signed Units],Txn[Key],J4748,Txn[Transaction Order],"&lt;="&amp;Q4748))</f>
      </c>
    </row>
    <row r="4749" spans="10:18" ht="15" customHeight="1" x14ac:dyDescent="0.15">
      <c r="J4749" s="246">
        <f>IF(OR(B4749="",C4749="",E4749=""),"",B4749&amp;":"&amp;C4749&amp;":"&amp;E4749)</f>
      </c>
      <c r="K4749" s="247">
        <f>IF(A4749="","",A4749*D4749)</f>
      </c>
      <c r="L4749" s="246">
        <f>IF(A4749="","",IF(OR(A4749=1,A4749=0),H4749,0))</f>
      </c>
      <c r="M4749" s="246">
        <f>IF(A4749="","",IF(A4749=-1,H4749,0))</f>
      </c>
      <c r="N4749">
        <f>IF(J4749="","",IF(E4749="SGD",1,IF(E4749="USD",Settings!$B$22,IF(E4749="HKD",Settings!$B$23,1))))</f>
      </c>
      <c r="O4749">
        <f>IF(OR(B4749="",C4749="",E4749=""),0,(IF(A4749=-1,H4749,0)-IF(OR(A4749=1,A4749=0),H4749,0)+IF(A4749=2,H4749,0))*IF(E4749="SGD",1,IF(E4749="USD",Settings!$B$22,IF(E4749="HKD",Settings!$B$23,1))))</f>
        <v>0</v>
      </c>
      <c r="P4749">
        <f>IF(OR(B4749="",C4749="",E4749=""),0,IF(A4749=2,H4749*IF(E4749="SGD",1,IF(E4749="USD",Settings!$B$22,IF(E4749="HKD",Settings!$B$23,1))),0))</f>
        <v>0</v>
      </c>
      <c r="Q4749" s="312">
        <f>IF(OR(J4749="",G4749=""),"",G4749+ROW()/1000000)</f>
      </c>
      <c r="R4749" s="247">
        <f>IF(Q4749="","",SUMIFS(Txn[Signed Units],Txn[Key],J4749,Txn[Transaction Order],"&lt;="&amp;Q4749))</f>
      </c>
    </row>
    <row r="4750" spans="10:18" ht="15" customHeight="1" x14ac:dyDescent="0.15">
      <c r="J4750" s="246">
        <f>IF(OR(B4750="",C4750="",E4750=""),"",B4750&amp;":"&amp;C4750&amp;":"&amp;E4750)</f>
      </c>
      <c r="K4750" s="247">
        <f>IF(A4750="","",A4750*D4750)</f>
      </c>
      <c r="L4750" s="246">
        <f>IF(A4750="","",IF(OR(A4750=1,A4750=0),H4750,0))</f>
      </c>
      <c r="M4750" s="246">
        <f>IF(A4750="","",IF(A4750=-1,H4750,0))</f>
      </c>
      <c r="N4750">
        <f>IF(J4750="","",IF(E4750="SGD",1,IF(E4750="USD",Settings!$B$22,IF(E4750="HKD",Settings!$B$23,1))))</f>
      </c>
      <c r="O4750">
        <f>IF(OR(B4750="",C4750="",E4750=""),0,(IF(A4750=-1,H4750,0)-IF(OR(A4750=1,A4750=0),H4750,0)+IF(A4750=2,H4750,0))*IF(E4750="SGD",1,IF(E4750="USD",Settings!$B$22,IF(E4750="HKD",Settings!$B$23,1))))</f>
        <v>0</v>
      </c>
      <c r="P4750">
        <f>IF(OR(B4750="",C4750="",E4750=""),0,IF(A4750=2,H4750*IF(E4750="SGD",1,IF(E4750="USD",Settings!$B$22,IF(E4750="HKD",Settings!$B$23,1))),0))</f>
        <v>0</v>
      </c>
      <c r="Q4750" s="312">
        <f>IF(OR(J4750="",G4750=""),"",G4750+ROW()/1000000)</f>
      </c>
      <c r="R4750" s="247">
        <f>IF(Q4750="","",SUMIFS(Txn[Signed Units],Txn[Key],J4750,Txn[Transaction Order],"&lt;="&amp;Q4750))</f>
      </c>
    </row>
    <row r="4751" spans="10:18" ht="15" customHeight="1" x14ac:dyDescent="0.15">
      <c r="J4751" s="246">
        <f>IF(OR(B4751="",C4751="",E4751=""),"",B4751&amp;":"&amp;C4751&amp;":"&amp;E4751)</f>
      </c>
      <c r="K4751" s="247">
        <f>IF(A4751="","",A4751*D4751)</f>
      </c>
      <c r="L4751" s="246">
        <f>IF(A4751="","",IF(OR(A4751=1,A4751=0),H4751,0))</f>
      </c>
      <c r="M4751" s="246">
        <f>IF(A4751="","",IF(A4751=-1,H4751,0))</f>
      </c>
      <c r="N4751">
        <f>IF(J4751="","",IF(E4751="SGD",1,IF(E4751="USD",Settings!$B$22,IF(E4751="HKD",Settings!$B$23,1))))</f>
      </c>
      <c r="O4751">
        <f>IF(OR(B4751="",C4751="",E4751=""),0,(IF(A4751=-1,H4751,0)-IF(OR(A4751=1,A4751=0),H4751,0)+IF(A4751=2,H4751,0))*IF(E4751="SGD",1,IF(E4751="USD",Settings!$B$22,IF(E4751="HKD",Settings!$B$23,1))))</f>
        <v>0</v>
      </c>
      <c r="P4751">
        <f>IF(OR(B4751="",C4751="",E4751=""),0,IF(A4751=2,H4751*IF(E4751="SGD",1,IF(E4751="USD",Settings!$B$22,IF(E4751="HKD",Settings!$B$23,1))),0))</f>
        <v>0</v>
      </c>
      <c r="Q4751" s="312">
        <f>IF(OR(J4751="",G4751=""),"",G4751+ROW()/1000000)</f>
      </c>
      <c r="R4751" s="247">
        <f>IF(Q4751="","",SUMIFS(Txn[Signed Units],Txn[Key],J4751,Txn[Transaction Order],"&lt;="&amp;Q4751))</f>
      </c>
    </row>
    <row r="4752" spans="10:18" ht="15" customHeight="1" x14ac:dyDescent="0.15">
      <c r="J4752" s="246">
        <f>IF(OR(B4752="",C4752="",E4752=""),"",B4752&amp;":"&amp;C4752&amp;":"&amp;E4752)</f>
      </c>
      <c r="K4752" s="247">
        <f>IF(A4752="","",A4752*D4752)</f>
      </c>
      <c r="L4752" s="246">
        <f>IF(A4752="","",IF(OR(A4752=1,A4752=0),H4752,0))</f>
      </c>
      <c r="M4752" s="246">
        <f>IF(A4752="","",IF(A4752=-1,H4752,0))</f>
      </c>
      <c r="N4752">
        <f>IF(J4752="","",IF(E4752="SGD",1,IF(E4752="USD",Settings!$B$22,IF(E4752="HKD",Settings!$B$23,1))))</f>
      </c>
      <c r="O4752">
        <f>IF(OR(B4752="",C4752="",E4752=""),0,(IF(A4752=-1,H4752,0)-IF(OR(A4752=1,A4752=0),H4752,0)+IF(A4752=2,H4752,0))*IF(E4752="SGD",1,IF(E4752="USD",Settings!$B$22,IF(E4752="HKD",Settings!$B$23,1))))</f>
        <v>0</v>
      </c>
      <c r="P4752">
        <f>IF(OR(B4752="",C4752="",E4752=""),0,IF(A4752=2,H4752*IF(E4752="SGD",1,IF(E4752="USD",Settings!$B$22,IF(E4752="HKD",Settings!$B$23,1))),0))</f>
        <v>0</v>
      </c>
      <c r="Q4752" s="312">
        <f>IF(OR(J4752="",G4752=""),"",G4752+ROW()/1000000)</f>
      </c>
      <c r="R4752" s="247">
        <f>IF(Q4752="","",SUMIFS(Txn[Signed Units],Txn[Key],J4752,Txn[Transaction Order],"&lt;="&amp;Q4752))</f>
      </c>
    </row>
    <row r="4753" spans="10:18" ht="15" customHeight="1" x14ac:dyDescent="0.15">
      <c r="J4753" s="246">
        <f>IF(OR(B4753="",C4753="",E4753=""),"",B4753&amp;":"&amp;C4753&amp;":"&amp;E4753)</f>
      </c>
      <c r="K4753" s="247">
        <f>IF(A4753="","",A4753*D4753)</f>
      </c>
      <c r="L4753" s="246">
        <f>IF(A4753="","",IF(OR(A4753=1,A4753=0),H4753,0))</f>
      </c>
      <c r="M4753" s="246">
        <f>IF(A4753="","",IF(A4753=-1,H4753,0))</f>
      </c>
      <c r="N4753">
        <f>IF(J4753="","",IF(E4753="SGD",1,IF(E4753="USD",Settings!$B$22,IF(E4753="HKD",Settings!$B$23,1))))</f>
      </c>
      <c r="O4753">
        <f>IF(OR(B4753="",C4753="",E4753=""),0,(IF(A4753=-1,H4753,0)-IF(OR(A4753=1,A4753=0),H4753,0)+IF(A4753=2,H4753,0))*IF(E4753="SGD",1,IF(E4753="USD",Settings!$B$22,IF(E4753="HKD",Settings!$B$23,1))))</f>
        <v>0</v>
      </c>
      <c r="P4753">
        <f>IF(OR(B4753="",C4753="",E4753=""),0,IF(A4753=2,H4753*IF(E4753="SGD",1,IF(E4753="USD",Settings!$B$22,IF(E4753="HKD",Settings!$B$23,1))),0))</f>
        <v>0</v>
      </c>
      <c r="Q4753" s="312">
        <f>IF(OR(J4753="",G4753=""),"",G4753+ROW()/1000000)</f>
      </c>
      <c r="R4753" s="247">
        <f>IF(Q4753="","",SUMIFS(Txn[Signed Units],Txn[Key],J4753,Txn[Transaction Order],"&lt;="&amp;Q4753))</f>
      </c>
    </row>
    <row r="4754" spans="10:18" ht="15" customHeight="1" x14ac:dyDescent="0.15">
      <c r="J4754" s="246">
        <f>IF(OR(B4754="",C4754="",E4754=""),"",B4754&amp;":"&amp;C4754&amp;":"&amp;E4754)</f>
      </c>
      <c r="K4754" s="247">
        <f>IF(A4754="","",A4754*D4754)</f>
      </c>
      <c r="L4754" s="246">
        <f>IF(A4754="","",IF(OR(A4754=1,A4754=0),H4754,0))</f>
      </c>
      <c r="M4754" s="246">
        <f>IF(A4754="","",IF(A4754=-1,H4754,0))</f>
      </c>
      <c r="N4754">
        <f>IF(J4754="","",IF(E4754="SGD",1,IF(E4754="USD",Settings!$B$22,IF(E4754="HKD",Settings!$B$23,1))))</f>
      </c>
      <c r="O4754">
        <f>IF(OR(B4754="",C4754="",E4754=""),0,(IF(A4754=-1,H4754,0)-IF(OR(A4754=1,A4754=0),H4754,0)+IF(A4754=2,H4754,0))*IF(E4754="SGD",1,IF(E4754="USD",Settings!$B$22,IF(E4754="HKD",Settings!$B$23,1))))</f>
        <v>0</v>
      </c>
      <c r="P4754">
        <f>IF(OR(B4754="",C4754="",E4754=""),0,IF(A4754=2,H4754*IF(E4754="SGD",1,IF(E4754="USD",Settings!$B$22,IF(E4754="HKD",Settings!$B$23,1))),0))</f>
        <v>0</v>
      </c>
      <c r="Q4754" s="312">
        <f>IF(OR(J4754="",G4754=""),"",G4754+ROW()/1000000)</f>
      </c>
      <c r="R4754" s="247">
        <f>IF(Q4754="","",SUMIFS(Txn[Signed Units],Txn[Key],J4754,Txn[Transaction Order],"&lt;="&amp;Q4754))</f>
      </c>
    </row>
    <row r="4755" spans="10:18" ht="15" customHeight="1" x14ac:dyDescent="0.15">
      <c r="J4755" s="246">
        <f>IF(OR(B4755="",C4755="",E4755=""),"",B4755&amp;":"&amp;C4755&amp;":"&amp;E4755)</f>
      </c>
      <c r="K4755" s="247">
        <f>IF(A4755="","",A4755*D4755)</f>
      </c>
      <c r="L4755" s="246">
        <f>IF(A4755="","",IF(OR(A4755=1,A4755=0),H4755,0))</f>
      </c>
      <c r="M4755" s="246">
        <f>IF(A4755="","",IF(A4755=-1,H4755,0))</f>
      </c>
      <c r="N4755">
        <f>IF(J4755="","",IF(E4755="SGD",1,IF(E4755="USD",Settings!$B$22,IF(E4755="HKD",Settings!$B$23,1))))</f>
      </c>
      <c r="O4755">
        <f>IF(OR(B4755="",C4755="",E4755=""),0,(IF(A4755=-1,H4755,0)-IF(OR(A4755=1,A4755=0),H4755,0)+IF(A4755=2,H4755,0))*IF(E4755="SGD",1,IF(E4755="USD",Settings!$B$22,IF(E4755="HKD",Settings!$B$23,1))))</f>
        <v>0</v>
      </c>
      <c r="P4755">
        <f>IF(OR(B4755="",C4755="",E4755=""),0,IF(A4755=2,H4755*IF(E4755="SGD",1,IF(E4755="USD",Settings!$B$22,IF(E4755="HKD",Settings!$B$23,1))),0))</f>
        <v>0</v>
      </c>
      <c r="Q4755" s="312">
        <f>IF(OR(J4755="",G4755=""),"",G4755+ROW()/1000000)</f>
      </c>
      <c r="R4755" s="247">
        <f>IF(Q4755="","",SUMIFS(Txn[Signed Units],Txn[Key],J4755,Txn[Transaction Order],"&lt;="&amp;Q4755))</f>
      </c>
    </row>
    <row r="4756" spans="10:18" ht="15" customHeight="1" x14ac:dyDescent="0.15">
      <c r="J4756" s="246">
        <f>IF(OR(B4756="",C4756="",E4756=""),"",B4756&amp;":"&amp;C4756&amp;":"&amp;E4756)</f>
      </c>
      <c r="K4756" s="247">
        <f>IF(A4756="","",A4756*D4756)</f>
      </c>
      <c r="L4756" s="246">
        <f>IF(A4756="","",IF(OR(A4756=1,A4756=0),H4756,0))</f>
      </c>
      <c r="M4756" s="246">
        <f>IF(A4756="","",IF(A4756=-1,H4756,0))</f>
      </c>
      <c r="N4756">
        <f>IF(J4756="","",IF(E4756="SGD",1,IF(E4756="USD",Settings!$B$22,IF(E4756="HKD",Settings!$B$23,1))))</f>
      </c>
      <c r="O4756">
        <f>IF(OR(B4756="",C4756="",E4756=""),0,(IF(A4756=-1,H4756,0)-IF(OR(A4756=1,A4756=0),H4756,0)+IF(A4756=2,H4756,0))*IF(E4756="SGD",1,IF(E4756="USD",Settings!$B$22,IF(E4756="HKD",Settings!$B$23,1))))</f>
        <v>0</v>
      </c>
      <c r="P4756">
        <f>IF(OR(B4756="",C4756="",E4756=""),0,IF(A4756=2,H4756*IF(E4756="SGD",1,IF(E4756="USD",Settings!$B$22,IF(E4756="HKD",Settings!$B$23,1))),0))</f>
        <v>0</v>
      </c>
      <c r="Q4756" s="312">
        <f>IF(OR(J4756="",G4756=""),"",G4756+ROW()/1000000)</f>
      </c>
      <c r="R4756" s="247">
        <f>IF(Q4756="","",SUMIFS(Txn[Signed Units],Txn[Key],J4756,Txn[Transaction Order],"&lt;="&amp;Q4756))</f>
      </c>
    </row>
    <row r="4757" spans="10:18" ht="15" customHeight="1" x14ac:dyDescent="0.15">
      <c r="J4757" s="246">
        <f>IF(OR(B4757="",C4757="",E4757=""),"",B4757&amp;":"&amp;C4757&amp;":"&amp;E4757)</f>
      </c>
      <c r="K4757" s="247">
        <f>IF(A4757="","",A4757*D4757)</f>
      </c>
      <c r="L4757" s="246">
        <f>IF(A4757="","",IF(OR(A4757=1,A4757=0),H4757,0))</f>
      </c>
      <c r="M4757" s="246">
        <f>IF(A4757="","",IF(A4757=-1,H4757,0))</f>
      </c>
      <c r="N4757">
        <f>IF(J4757="","",IF(E4757="SGD",1,IF(E4757="USD",Settings!$B$22,IF(E4757="HKD",Settings!$B$23,1))))</f>
      </c>
      <c r="O4757">
        <f>IF(OR(B4757="",C4757="",E4757=""),0,(IF(A4757=-1,H4757,0)-IF(OR(A4757=1,A4757=0),H4757,0)+IF(A4757=2,H4757,0))*IF(E4757="SGD",1,IF(E4757="USD",Settings!$B$22,IF(E4757="HKD",Settings!$B$23,1))))</f>
        <v>0</v>
      </c>
      <c r="P4757">
        <f>IF(OR(B4757="",C4757="",E4757=""),0,IF(A4757=2,H4757*IF(E4757="SGD",1,IF(E4757="USD",Settings!$B$22,IF(E4757="HKD",Settings!$B$23,1))),0))</f>
        <v>0</v>
      </c>
      <c r="Q4757" s="312">
        <f>IF(OR(J4757="",G4757=""),"",G4757+ROW()/1000000)</f>
      </c>
      <c r="R4757" s="247">
        <f>IF(Q4757="","",SUMIFS(Txn[Signed Units],Txn[Key],J4757,Txn[Transaction Order],"&lt;="&amp;Q4757))</f>
      </c>
    </row>
    <row r="4758" spans="10:18" ht="15" customHeight="1" x14ac:dyDescent="0.15">
      <c r="J4758" s="246">
        <f>IF(OR(B4758="",C4758="",E4758=""),"",B4758&amp;":"&amp;C4758&amp;":"&amp;E4758)</f>
      </c>
      <c r="K4758" s="247">
        <f>IF(A4758="","",A4758*D4758)</f>
      </c>
      <c r="L4758" s="246">
        <f>IF(A4758="","",IF(OR(A4758=1,A4758=0),H4758,0))</f>
      </c>
      <c r="M4758" s="246">
        <f>IF(A4758="","",IF(A4758=-1,H4758,0))</f>
      </c>
      <c r="N4758">
        <f>IF(J4758="","",IF(E4758="SGD",1,IF(E4758="USD",Settings!$B$22,IF(E4758="HKD",Settings!$B$23,1))))</f>
      </c>
      <c r="O4758">
        <f>IF(OR(B4758="",C4758="",E4758=""),0,(IF(A4758=-1,H4758,0)-IF(OR(A4758=1,A4758=0),H4758,0)+IF(A4758=2,H4758,0))*IF(E4758="SGD",1,IF(E4758="USD",Settings!$B$22,IF(E4758="HKD",Settings!$B$23,1))))</f>
        <v>0</v>
      </c>
      <c r="P4758">
        <f>IF(OR(B4758="",C4758="",E4758=""),0,IF(A4758=2,H4758*IF(E4758="SGD",1,IF(E4758="USD",Settings!$B$22,IF(E4758="HKD",Settings!$B$23,1))),0))</f>
        <v>0</v>
      </c>
      <c r="Q4758" s="312">
        <f>IF(OR(J4758="",G4758=""),"",G4758+ROW()/1000000)</f>
      </c>
      <c r="R4758" s="247">
        <f>IF(Q4758="","",SUMIFS(Txn[Signed Units],Txn[Key],J4758,Txn[Transaction Order],"&lt;="&amp;Q4758))</f>
      </c>
    </row>
    <row r="4759" spans="10:18" ht="15" customHeight="1" x14ac:dyDescent="0.15">
      <c r="J4759" s="246">
        <f>IF(OR(B4759="",C4759="",E4759=""),"",B4759&amp;":"&amp;C4759&amp;":"&amp;E4759)</f>
      </c>
      <c r="K4759" s="247">
        <f>IF(A4759="","",A4759*D4759)</f>
      </c>
      <c r="L4759" s="246">
        <f>IF(A4759="","",IF(OR(A4759=1,A4759=0),H4759,0))</f>
      </c>
      <c r="M4759" s="246">
        <f>IF(A4759="","",IF(A4759=-1,H4759,0))</f>
      </c>
      <c r="N4759">
        <f>IF(J4759="","",IF(E4759="SGD",1,IF(E4759="USD",Settings!$B$22,IF(E4759="HKD",Settings!$B$23,1))))</f>
      </c>
      <c r="O4759">
        <f>IF(OR(B4759="",C4759="",E4759=""),0,(IF(A4759=-1,H4759,0)-IF(OR(A4759=1,A4759=0),H4759,0)+IF(A4759=2,H4759,0))*IF(E4759="SGD",1,IF(E4759="USD",Settings!$B$22,IF(E4759="HKD",Settings!$B$23,1))))</f>
        <v>0</v>
      </c>
      <c r="P4759">
        <f>IF(OR(B4759="",C4759="",E4759=""),0,IF(A4759=2,H4759*IF(E4759="SGD",1,IF(E4759="USD",Settings!$B$22,IF(E4759="HKD",Settings!$B$23,1))),0))</f>
        <v>0</v>
      </c>
      <c r="Q4759" s="312">
        <f>IF(OR(J4759="",G4759=""),"",G4759+ROW()/1000000)</f>
      </c>
      <c r="R4759" s="247">
        <f>IF(Q4759="","",SUMIFS(Txn[Signed Units],Txn[Key],J4759,Txn[Transaction Order],"&lt;="&amp;Q4759))</f>
      </c>
    </row>
    <row r="4760" spans="10:18" ht="15" customHeight="1" x14ac:dyDescent="0.15">
      <c r="J4760" s="246">
        <f>IF(OR(B4760="",C4760="",E4760=""),"",B4760&amp;":"&amp;C4760&amp;":"&amp;E4760)</f>
      </c>
      <c r="K4760" s="247">
        <f>IF(A4760="","",A4760*D4760)</f>
      </c>
      <c r="L4760" s="246">
        <f>IF(A4760="","",IF(OR(A4760=1,A4760=0),H4760,0))</f>
      </c>
      <c r="M4760" s="246">
        <f>IF(A4760="","",IF(A4760=-1,H4760,0))</f>
      </c>
      <c r="N4760">
        <f>IF(J4760="","",IF(E4760="SGD",1,IF(E4760="USD",Settings!$B$22,IF(E4760="HKD",Settings!$B$23,1))))</f>
      </c>
      <c r="O4760">
        <f>IF(OR(B4760="",C4760="",E4760=""),0,(IF(A4760=-1,H4760,0)-IF(OR(A4760=1,A4760=0),H4760,0)+IF(A4760=2,H4760,0))*IF(E4760="SGD",1,IF(E4760="USD",Settings!$B$22,IF(E4760="HKD",Settings!$B$23,1))))</f>
        <v>0</v>
      </c>
      <c r="P4760">
        <f>IF(OR(B4760="",C4760="",E4760=""),0,IF(A4760=2,H4760*IF(E4760="SGD",1,IF(E4760="USD",Settings!$B$22,IF(E4760="HKD",Settings!$B$23,1))),0))</f>
        <v>0</v>
      </c>
      <c r="Q4760" s="312">
        <f>IF(OR(J4760="",G4760=""),"",G4760+ROW()/1000000)</f>
      </c>
      <c r="R4760" s="247">
        <f>IF(Q4760="","",SUMIFS(Txn[Signed Units],Txn[Key],J4760,Txn[Transaction Order],"&lt;="&amp;Q4760))</f>
      </c>
    </row>
    <row r="4761" spans="10:18" ht="15" customHeight="1" x14ac:dyDescent="0.15">
      <c r="J4761" s="246">
        <f>IF(OR(B4761="",C4761="",E4761=""),"",B4761&amp;":"&amp;C4761&amp;":"&amp;E4761)</f>
      </c>
      <c r="K4761" s="247">
        <f>IF(A4761="","",A4761*D4761)</f>
      </c>
      <c r="L4761" s="246">
        <f>IF(A4761="","",IF(OR(A4761=1,A4761=0),H4761,0))</f>
      </c>
      <c r="M4761" s="246">
        <f>IF(A4761="","",IF(A4761=-1,H4761,0))</f>
      </c>
      <c r="N4761">
        <f>IF(J4761="","",IF(E4761="SGD",1,IF(E4761="USD",Settings!$B$22,IF(E4761="HKD",Settings!$B$23,1))))</f>
      </c>
      <c r="O4761">
        <f>IF(OR(B4761="",C4761="",E4761=""),0,(IF(A4761=-1,H4761,0)-IF(OR(A4761=1,A4761=0),H4761,0)+IF(A4761=2,H4761,0))*IF(E4761="SGD",1,IF(E4761="USD",Settings!$B$22,IF(E4761="HKD",Settings!$B$23,1))))</f>
        <v>0</v>
      </c>
      <c r="P4761">
        <f>IF(OR(B4761="",C4761="",E4761=""),0,IF(A4761=2,H4761*IF(E4761="SGD",1,IF(E4761="USD",Settings!$B$22,IF(E4761="HKD",Settings!$B$23,1))),0))</f>
        <v>0</v>
      </c>
      <c r="Q4761" s="312">
        <f>IF(OR(J4761="",G4761=""),"",G4761+ROW()/1000000)</f>
      </c>
      <c r="R4761" s="247">
        <f>IF(Q4761="","",SUMIFS(Txn[Signed Units],Txn[Key],J4761,Txn[Transaction Order],"&lt;="&amp;Q4761))</f>
      </c>
    </row>
    <row r="4762" spans="10:18" ht="15" customHeight="1" x14ac:dyDescent="0.15">
      <c r="J4762" s="246">
        <f>IF(OR(B4762="",C4762="",E4762=""),"",B4762&amp;":"&amp;C4762&amp;":"&amp;E4762)</f>
      </c>
      <c r="K4762" s="247">
        <f>IF(A4762="","",A4762*D4762)</f>
      </c>
      <c r="L4762" s="246">
        <f>IF(A4762="","",IF(OR(A4762=1,A4762=0),H4762,0))</f>
      </c>
      <c r="M4762" s="246">
        <f>IF(A4762="","",IF(A4762=-1,H4762,0))</f>
      </c>
      <c r="N4762">
        <f>IF(J4762="","",IF(E4762="SGD",1,IF(E4762="USD",Settings!$B$22,IF(E4762="HKD",Settings!$B$23,1))))</f>
      </c>
      <c r="O4762">
        <f>IF(OR(B4762="",C4762="",E4762=""),0,(IF(A4762=-1,H4762,0)-IF(OR(A4762=1,A4762=0),H4762,0)+IF(A4762=2,H4762,0))*IF(E4762="SGD",1,IF(E4762="USD",Settings!$B$22,IF(E4762="HKD",Settings!$B$23,1))))</f>
        <v>0</v>
      </c>
      <c r="P4762">
        <f>IF(OR(B4762="",C4762="",E4762=""),0,IF(A4762=2,H4762*IF(E4762="SGD",1,IF(E4762="USD",Settings!$B$22,IF(E4762="HKD",Settings!$B$23,1))),0))</f>
        <v>0</v>
      </c>
      <c r="Q4762" s="312">
        <f>IF(OR(J4762="",G4762=""),"",G4762+ROW()/1000000)</f>
      </c>
      <c r="R4762" s="247">
        <f>IF(Q4762="","",SUMIFS(Txn[Signed Units],Txn[Key],J4762,Txn[Transaction Order],"&lt;="&amp;Q4762))</f>
      </c>
    </row>
    <row r="4763" spans="10:18" ht="15" customHeight="1" x14ac:dyDescent="0.15">
      <c r="J4763" s="246">
        <f>IF(OR(B4763="",C4763="",E4763=""),"",B4763&amp;":"&amp;C4763&amp;":"&amp;E4763)</f>
      </c>
      <c r="K4763" s="247">
        <f>IF(A4763="","",A4763*D4763)</f>
      </c>
      <c r="L4763" s="246">
        <f>IF(A4763="","",IF(OR(A4763=1,A4763=0),H4763,0))</f>
      </c>
      <c r="M4763" s="246">
        <f>IF(A4763="","",IF(A4763=-1,H4763,0))</f>
      </c>
      <c r="N4763">
        <f>IF(J4763="","",IF(E4763="SGD",1,IF(E4763="USD",Settings!$B$22,IF(E4763="HKD",Settings!$B$23,1))))</f>
      </c>
      <c r="O4763">
        <f>IF(OR(B4763="",C4763="",E4763=""),0,(IF(A4763=-1,H4763,0)-IF(OR(A4763=1,A4763=0),H4763,0)+IF(A4763=2,H4763,0))*IF(E4763="SGD",1,IF(E4763="USD",Settings!$B$22,IF(E4763="HKD",Settings!$B$23,1))))</f>
        <v>0</v>
      </c>
      <c r="P4763">
        <f>IF(OR(B4763="",C4763="",E4763=""),0,IF(A4763=2,H4763*IF(E4763="SGD",1,IF(E4763="USD",Settings!$B$22,IF(E4763="HKD",Settings!$B$23,1))),0))</f>
        <v>0</v>
      </c>
      <c r="Q4763" s="312">
        <f>IF(OR(J4763="",G4763=""),"",G4763+ROW()/1000000)</f>
      </c>
      <c r="R4763" s="247">
        <f>IF(Q4763="","",SUMIFS(Txn[Signed Units],Txn[Key],J4763,Txn[Transaction Order],"&lt;="&amp;Q4763))</f>
      </c>
    </row>
    <row r="4764" spans="10:18" ht="15" customHeight="1" x14ac:dyDescent="0.15">
      <c r="J4764" s="246">
        <f>IF(OR(B4764="",C4764="",E4764=""),"",B4764&amp;":"&amp;C4764&amp;":"&amp;E4764)</f>
      </c>
      <c r="K4764" s="247">
        <f>IF(A4764="","",A4764*D4764)</f>
      </c>
      <c r="L4764" s="246">
        <f>IF(A4764="","",IF(OR(A4764=1,A4764=0),H4764,0))</f>
      </c>
      <c r="M4764" s="246">
        <f>IF(A4764="","",IF(A4764=-1,H4764,0))</f>
      </c>
      <c r="N4764">
        <f>IF(J4764="","",IF(E4764="SGD",1,IF(E4764="USD",Settings!$B$22,IF(E4764="HKD",Settings!$B$23,1))))</f>
      </c>
      <c r="O4764">
        <f>IF(OR(B4764="",C4764="",E4764=""),0,(IF(A4764=-1,H4764,0)-IF(OR(A4764=1,A4764=0),H4764,0)+IF(A4764=2,H4764,0))*IF(E4764="SGD",1,IF(E4764="USD",Settings!$B$22,IF(E4764="HKD",Settings!$B$23,1))))</f>
        <v>0</v>
      </c>
      <c r="P4764">
        <f>IF(OR(B4764="",C4764="",E4764=""),0,IF(A4764=2,H4764*IF(E4764="SGD",1,IF(E4764="USD",Settings!$B$22,IF(E4764="HKD",Settings!$B$23,1))),0))</f>
        <v>0</v>
      </c>
      <c r="Q4764" s="312">
        <f>IF(OR(J4764="",G4764=""),"",G4764+ROW()/1000000)</f>
      </c>
      <c r="R4764" s="247">
        <f>IF(Q4764="","",SUMIFS(Txn[Signed Units],Txn[Key],J4764,Txn[Transaction Order],"&lt;="&amp;Q4764))</f>
      </c>
    </row>
    <row r="4765" spans="10:18" ht="15" customHeight="1" x14ac:dyDescent="0.15">
      <c r="J4765" s="246">
        <f>IF(OR(B4765="",C4765="",E4765=""),"",B4765&amp;":"&amp;C4765&amp;":"&amp;E4765)</f>
      </c>
      <c r="K4765" s="247">
        <f>IF(A4765="","",A4765*D4765)</f>
      </c>
      <c r="L4765" s="246">
        <f>IF(A4765="","",IF(OR(A4765=1,A4765=0),H4765,0))</f>
      </c>
      <c r="M4765" s="246">
        <f>IF(A4765="","",IF(A4765=-1,H4765,0))</f>
      </c>
      <c r="N4765">
        <f>IF(J4765="","",IF(E4765="SGD",1,IF(E4765="USD",Settings!$B$22,IF(E4765="HKD",Settings!$B$23,1))))</f>
      </c>
      <c r="O4765">
        <f>IF(OR(B4765="",C4765="",E4765=""),0,(IF(A4765=-1,H4765,0)-IF(OR(A4765=1,A4765=0),H4765,0)+IF(A4765=2,H4765,0))*IF(E4765="SGD",1,IF(E4765="USD",Settings!$B$22,IF(E4765="HKD",Settings!$B$23,1))))</f>
        <v>0</v>
      </c>
      <c r="P4765">
        <f>IF(OR(B4765="",C4765="",E4765=""),0,IF(A4765=2,H4765*IF(E4765="SGD",1,IF(E4765="USD",Settings!$B$22,IF(E4765="HKD",Settings!$B$23,1))),0))</f>
        <v>0</v>
      </c>
      <c r="Q4765" s="312">
        <f>IF(OR(J4765="",G4765=""),"",G4765+ROW()/1000000)</f>
      </c>
      <c r="R4765" s="247">
        <f>IF(Q4765="","",SUMIFS(Txn[Signed Units],Txn[Key],J4765,Txn[Transaction Order],"&lt;="&amp;Q4765))</f>
      </c>
    </row>
    <row r="4766" spans="10:18" ht="15" customHeight="1" x14ac:dyDescent="0.15">
      <c r="J4766" s="246">
        <f>IF(OR(B4766="",C4766="",E4766=""),"",B4766&amp;":"&amp;C4766&amp;":"&amp;E4766)</f>
      </c>
      <c r="K4766" s="247">
        <f>IF(A4766="","",A4766*D4766)</f>
      </c>
      <c r="L4766" s="246">
        <f>IF(A4766="","",IF(OR(A4766=1,A4766=0),H4766,0))</f>
      </c>
      <c r="M4766" s="246">
        <f>IF(A4766="","",IF(A4766=-1,H4766,0))</f>
      </c>
      <c r="N4766">
        <f>IF(J4766="","",IF(E4766="SGD",1,IF(E4766="USD",Settings!$B$22,IF(E4766="HKD",Settings!$B$23,1))))</f>
      </c>
      <c r="O4766">
        <f>IF(OR(B4766="",C4766="",E4766=""),0,(IF(A4766=-1,H4766,0)-IF(OR(A4766=1,A4766=0),H4766,0)+IF(A4766=2,H4766,0))*IF(E4766="SGD",1,IF(E4766="USD",Settings!$B$22,IF(E4766="HKD",Settings!$B$23,1))))</f>
        <v>0</v>
      </c>
      <c r="P4766">
        <f>IF(OR(B4766="",C4766="",E4766=""),0,IF(A4766=2,H4766*IF(E4766="SGD",1,IF(E4766="USD",Settings!$B$22,IF(E4766="HKD",Settings!$B$23,1))),0))</f>
        <v>0</v>
      </c>
      <c r="Q4766" s="312">
        <f>IF(OR(J4766="",G4766=""),"",G4766+ROW()/1000000)</f>
      </c>
      <c r="R4766" s="247">
        <f>IF(Q4766="","",SUMIFS(Txn[Signed Units],Txn[Key],J4766,Txn[Transaction Order],"&lt;="&amp;Q4766))</f>
      </c>
    </row>
    <row r="4767" spans="10:18" ht="15" customHeight="1" x14ac:dyDescent="0.15">
      <c r="J4767" s="246">
        <f>IF(OR(B4767="",C4767="",E4767=""),"",B4767&amp;":"&amp;C4767&amp;":"&amp;E4767)</f>
      </c>
      <c r="K4767" s="247">
        <f>IF(A4767="","",A4767*D4767)</f>
      </c>
      <c r="L4767" s="246">
        <f>IF(A4767="","",IF(OR(A4767=1,A4767=0),H4767,0))</f>
      </c>
      <c r="M4767" s="246">
        <f>IF(A4767="","",IF(A4767=-1,H4767,0))</f>
      </c>
      <c r="N4767">
        <f>IF(J4767="","",IF(E4767="SGD",1,IF(E4767="USD",Settings!$B$22,IF(E4767="HKD",Settings!$B$23,1))))</f>
      </c>
      <c r="O4767">
        <f>IF(OR(B4767="",C4767="",E4767=""),0,(IF(A4767=-1,H4767,0)-IF(OR(A4767=1,A4767=0),H4767,0)+IF(A4767=2,H4767,0))*IF(E4767="SGD",1,IF(E4767="USD",Settings!$B$22,IF(E4767="HKD",Settings!$B$23,1))))</f>
        <v>0</v>
      </c>
      <c r="P4767">
        <f>IF(OR(B4767="",C4767="",E4767=""),0,IF(A4767=2,H4767*IF(E4767="SGD",1,IF(E4767="USD",Settings!$B$22,IF(E4767="HKD",Settings!$B$23,1))),0))</f>
        <v>0</v>
      </c>
      <c r="Q4767" s="312">
        <f>IF(OR(J4767="",G4767=""),"",G4767+ROW()/1000000)</f>
      </c>
      <c r="R4767" s="247">
        <f>IF(Q4767="","",SUMIFS(Txn[Signed Units],Txn[Key],J4767,Txn[Transaction Order],"&lt;="&amp;Q4767))</f>
      </c>
    </row>
    <row r="4768" spans="10:18" ht="15" customHeight="1" x14ac:dyDescent="0.15">
      <c r="J4768" s="246">
        <f>IF(OR(B4768="",C4768="",E4768=""),"",B4768&amp;":"&amp;C4768&amp;":"&amp;E4768)</f>
      </c>
      <c r="K4768" s="247">
        <f>IF(A4768="","",A4768*D4768)</f>
      </c>
      <c r="L4768" s="246">
        <f>IF(A4768="","",IF(OR(A4768=1,A4768=0),H4768,0))</f>
      </c>
      <c r="M4768" s="246">
        <f>IF(A4768="","",IF(A4768=-1,H4768,0))</f>
      </c>
      <c r="N4768">
        <f>IF(J4768="","",IF(E4768="SGD",1,IF(E4768="USD",Settings!$B$22,IF(E4768="HKD",Settings!$B$23,1))))</f>
      </c>
      <c r="O4768">
        <f>IF(OR(B4768="",C4768="",E4768=""),0,(IF(A4768=-1,H4768,0)-IF(OR(A4768=1,A4768=0),H4768,0)+IF(A4768=2,H4768,0))*IF(E4768="SGD",1,IF(E4768="USD",Settings!$B$22,IF(E4768="HKD",Settings!$B$23,1))))</f>
        <v>0</v>
      </c>
      <c r="P4768">
        <f>IF(OR(B4768="",C4768="",E4768=""),0,IF(A4768=2,H4768*IF(E4768="SGD",1,IF(E4768="USD",Settings!$B$22,IF(E4768="HKD",Settings!$B$23,1))),0))</f>
        <v>0</v>
      </c>
      <c r="Q4768" s="312">
        <f>IF(OR(J4768="",G4768=""),"",G4768+ROW()/1000000)</f>
      </c>
      <c r="R4768" s="247">
        <f>IF(Q4768="","",SUMIFS(Txn[Signed Units],Txn[Key],J4768,Txn[Transaction Order],"&lt;="&amp;Q4768))</f>
      </c>
    </row>
    <row r="4769" spans="10:18" ht="15" customHeight="1" x14ac:dyDescent="0.15">
      <c r="J4769" s="246">
        <f>IF(OR(B4769="",C4769="",E4769=""),"",B4769&amp;":"&amp;C4769&amp;":"&amp;E4769)</f>
      </c>
      <c r="K4769" s="247">
        <f>IF(A4769="","",A4769*D4769)</f>
      </c>
      <c r="L4769" s="246">
        <f>IF(A4769="","",IF(OR(A4769=1,A4769=0),H4769,0))</f>
      </c>
      <c r="M4769" s="246">
        <f>IF(A4769="","",IF(A4769=-1,H4769,0))</f>
      </c>
      <c r="N4769">
        <f>IF(J4769="","",IF(E4769="SGD",1,IF(E4769="USD",Settings!$B$22,IF(E4769="HKD",Settings!$B$23,1))))</f>
      </c>
      <c r="O4769">
        <f>IF(OR(B4769="",C4769="",E4769=""),0,(IF(A4769=-1,H4769,0)-IF(OR(A4769=1,A4769=0),H4769,0)+IF(A4769=2,H4769,0))*IF(E4769="SGD",1,IF(E4769="USD",Settings!$B$22,IF(E4769="HKD",Settings!$B$23,1))))</f>
        <v>0</v>
      </c>
      <c r="P4769">
        <f>IF(OR(B4769="",C4769="",E4769=""),0,IF(A4769=2,H4769*IF(E4769="SGD",1,IF(E4769="USD",Settings!$B$22,IF(E4769="HKD",Settings!$B$23,1))),0))</f>
        <v>0</v>
      </c>
      <c r="Q4769" s="312">
        <f>IF(OR(J4769="",G4769=""),"",G4769+ROW()/1000000)</f>
      </c>
      <c r="R4769" s="247">
        <f>IF(Q4769="","",SUMIFS(Txn[Signed Units],Txn[Key],J4769,Txn[Transaction Order],"&lt;="&amp;Q4769))</f>
      </c>
    </row>
    <row r="4770" spans="10:18" ht="15" customHeight="1" x14ac:dyDescent="0.15">
      <c r="J4770" s="246">
        <f>IF(OR(B4770="",C4770="",E4770=""),"",B4770&amp;":"&amp;C4770&amp;":"&amp;E4770)</f>
      </c>
      <c r="K4770" s="247">
        <f>IF(A4770="","",A4770*D4770)</f>
      </c>
      <c r="L4770" s="246">
        <f>IF(A4770="","",IF(OR(A4770=1,A4770=0),H4770,0))</f>
      </c>
      <c r="M4770" s="246">
        <f>IF(A4770="","",IF(A4770=-1,H4770,0))</f>
      </c>
      <c r="N4770">
        <f>IF(J4770="","",IF(E4770="SGD",1,IF(E4770="USD",Settings!$B$22,IF(E4770="HKD",Settings!$B$23,1))))</f>
      </c>
      <c r="O4770">
        <f>IF(OR(B4770="",C4770="",E4770=""),0,(IF(A4770=-1,H4770,0)-IF(OR(A4770=1,A4770=0),H4770,0)+IF(A4770=2,H4770,0))*IF(E4770="SGD",1,IF(E4770="USD",Settings!$B$22,IF(E4770="HKD",Settings!$B$23,1))))</f>
        <v>0</v>
      </c>
      <c r="P4770">
        <f>IF(OR(B4770="",C4770="",E4770=""),0,IF(A4770=2,H4770*IF(E4770="SGD",1,IF(E4770="USD",Settings!$B$22,IF(E4770="HKD",Settings!$B$23,1))),0))</f>
        <v>0</v>
      </c>
      <c r="Q4770" s="312">
        <f>IF(OR(J4770="",G4770=""),"",G4770+ROW()/1000000)</f>
      </c>
      <c r="R4770" s="247">
        <f>IF(Q4770="","",SUMIFS(Txn[Signed Units],Txn[Key],J4770,Txn[Transaction Order],"&lt;="&amp;Q4770))</f>
      </c>
    </row>
    <row r="4771" spans="10:18" ht="15" customHeight="1" x14ac:dyDescent="0.15">
      <c r="J4771" s="246">
        <f>IF(OR(B4771="",C4771="",E4771=""),"",B4771&amp;":"&amp;C4771&amp;":"&amp;E4771)</f>
      </c>
      <c r="K4771" s="247">
        <f>IF(A4771="","",A4771*D4771)</f>
      </c>
      <c r="L4771" s="246">
        <f>IF(A4771="","",IF(OR(A4771=1,A4771=0),H4771,0))</f>
      </c>
      <c r="M4771" s="246">
        <f>IF(A4771="","",IF(A4771=-1,H4771,0))</f>
      </c>
      <c r="N4771">
        <f>IF(J4771="","",IF(E4771="SGD",1,IF(E4771="USD",Settings!$B$22,IF(E4771="HKD",Settings!$B$23,1))))</f>
      </c>
      <c r="O4771">
        <f>IF(OR(B4771="",C4771="",E4771=""),0,(IF(A4771=-1,H4771,0)-IF(OR(A4771=1,A4771=0),H4771,0)+IF(A4771=2,H4771,0))*IF(E4771="SGD",1,IF(E4771="USD",Settings!$B$22,IF(E4771="HKD",Settings!$B$23,1))))</f>
        <v>0</v>
      </c>
      <c r="P4771">
        <f>IF(OR(B4771="",C4771="",E4771=""),0,IF(A4771=2,H4771*IF(E4771="SGD",1,IF(E4771="USD",Settings!$B$22,IF(E4771="HKD",Settings!$B$23,1))),0))</f>
        <v>0</v>
      </c>
      <c r="Q4771" s="312">
        <f>IF(OR(J4771="",G4771=""),"",G4771+ROW()/1000000)</f>
      </c>
      <c r="R4771" s="247">
        <f>IF(Q4771="","",SUMIFS(Txn[Signed Units],Txn[Key],J4771,Txn[Transaction Order],"&lt;="&amp;Q4771))</f>
      </c>
    </row>
    <row r="4772" spans="10:18" ht="15" customHeight="1" x14ac:dyDescent="0.15">
      <c r="J4772" s="246">
        <f>IF(OR(B4772="",C4772="",E4772=""),"",B4772&amp;":"&amp;C4772&amp;":"&amp;E4772)</f>
      </c>
      <c r="K4772" s="247">
        <f>IF(A4772="","",A4772*D4772)</f>
      </c>
      <c r="L4772" s="246">
        <f>IF(A4772="","",IF(OR(A4772=1,A4772=0),H4772,0))</f>
      </c>
      <c r="M4772" s="246">
        <f>IF(A4772="","",IF(A4772=-1,H4772,0))</f>
      </c>
      <c r="N4772">
        <f>IF(J4772="","",IF(E4772="SGD",1,IF(E4772="USD",Settings!$B$22,IF(E4772="HKD",Settings!$B$23,1))))</f>
      </c>
      <c r="O4772">
        <f>IF(OR(B4772="",C4772="",E4772=""),0,(IF(A4772=-1,H4772,0)-IF(OR(A4772=1,A4772=0),H4772,0)+IF(A4772=2,H4772,0))*IF(E4772="SGD",1,IF(E4772="USD",Settings!$B$22,IF(E4772="HKD",Settings!$B$23,1))))</f>
        <v>0</v>
      </c>
      <c r="P4772">
        <f>IF(OR(B4772="",C4772="",E4772=""),0,IF(A4772=2,H4772*IF(E4772="SGD",1,IF(E4772="USD",Settings!$B$22,IF(E4772="HKD",Settings!$B$23,1))),0))</f>
        <v>0</v>
      </c>
      <c r="Q4772" s="312">
        <f>IF(OR(J4772="",G4772=""),"",G4772+ROW()/1000000)</f>
      </c>
      <c r="R4772" s="247">
        <f>IF(Q4772="","",SUMIFS(Txn[Signed Units],Txn[Key],J4772,Txn[Transaction Order],"&lt;="&amp;Q4772))</f>
      </c>
    </row>
    <row r="4773" spans="10:18" ht="15" customHeight="1" x14ac:dyDescent="0.15">
      <c r="J4773" s="246">
        <f>IF(OR(B4773="",C4773="",E4773=""),"",B4773&amp;":"&amp;C4773&amp;":"&amp;E4773)</f>
      </c>
      <c r="K4773" s="247">
        <f>IF(A4773="","",A4773*D4773)</f>
      </c>
      <c r="L4773" s="246">
        <f>IF(A4773="","",IF(OR(A4773=1,A4773=0),H4773,0))</f>
      </c>
      <c r="M4773" s="246">
        <f>IF(A4773="","",IF(A4773=-1,H4773,0))</f>
      </c>
      <c r="N4773">
        <f>IF(J4773="","",IF(E4773="SGD",1,IF(E4773="USD",Settings!$B$22,IF(E4773="HKD",Settings!$B$23,1))))</f>
      </c>
      <c r="O4773">
        <f>IF(OR(B4773="",C4773="",E4773=""),0,(IF(A4773=-1,H4773,0)-IF(OR(A4773=1,A4773=0),H4773,0)+IF(A4773=2,H4773,0))*IF(E4773="SGD",1,IF(E4773="USD",Settings!$B$22,IF(E4773="HKD",Settings!$B$23,1))))</f>
        <v>0</v>
      </c>
      <c r="P4773">
        <f>IF(OR(B4773="",C4773="",E4773=""),0,IF(A4773=2,H4773*IF(E4773="SGD",1,IF(E4773="USD",Settings!$B$22,IF(E4773="HKD",Settings!$B$23,1))),0))</f>
        <v>0</v>
      </c>
      <c r="Q4773" s="312">
        <f>IF(OR(J4773="",G4773=""),"",G4773+ROW()/1000000)</f>
      </c>
      <c r="R4773" s="247">
        <f>IF(Q4773="","",SUMIFS(Txn[Signed Units],Txn[Key],J4773,Txn[Transaction Order],"&lt;="&amp;Q4773))</f>
      </c>
    </row>
    <row r="4774" spans="10:18" ht="15" customHeight="1" x14ac:dyDescent="0.15">
      <c r="J4774" s="246">
        <f>IF(OR(B4774="",C4774="",E4774=""),"",B4774&amp;":"&amp;C4774&amp;":"&amp;E4774)</f>
      </c>
      <c r="K4774" s="247">
        <f>IF(A4774="","",A4774*D4774)</f>
      </c>
      <c r="L4774" s="246">
        <f>IF(A4774="","",IF(OR(A4774=1,A4774=0),H4774,0))</f>
      </c>
      <c r="M4774" s="246">
        <f>IF(A4774="","",IF(A4774=-1,H4774,0))</f>
      </c>
      <c r="N4774">
        <f>IF(J4774="","",IF(E4774="SGD",1,IF(E4774="USD",Settings!$B$22,IF(E4774="HKD",Settings!$B$23,1))))</f>
      </c>
      <c r="O4774">
        <f>IF(OR(B4774="",C4774="",E4774=""),0,(IF(A4774=-1,H4774,0)-IF(OR(A4774=1,A4774=0),H4774,0)+IF(A4774=2,H4774,0))*IF(E4774="SGD",1,IF(E4774="USD",Settings!$B$22,IF(E4774="HKD",Settings!$B$23,1))))</f>
        <v>0</v>
      </c>
      <c r="P4774">
        <f>IF(OR(B4774="",C4774="",E4774=""),0,IF(A4774=2,H4774*IF(E4774="SGD",1,IF(E4774="USD",Settings!$B$22,IF(E4774="HKD",Settings!$B$23,1))),0))</f>
        <v>0</v>
      </c>
      <c r="Q4774" s="312">
        <f>IF(OR(J4774="",G4774=""),"",G4774+ROW()/1000000)</f>
      </c>
      <c r="R4774" s="247">
        <f>IF(Q4774="","",SUMIFS(Txn[Signed Units],Txn[Key],J4774,Txn[Transaction Order],"&lt;="&amp;Q4774))</f>
      </c>
    </row>
    <row r="4775" spans="10:18" ht="15" customHeight="1" x14ac:dyDescent="0.15">
      <c r="J4775" s="246">
        <f>IF(OR(B4775="",C4775="",E4775=""),"",B4775&amp;":"&amp;C4775&amp;":"&amp;E4775)</f>
      </c>
      <c r="K4775" s="247">
        <f>IF(A4775="","",A4775*D4775)</f>
      </c>
      <c r="L4775" s="246">
        <f>IF(A4775="","",IF(OR(A4775=1,A4775=0),H4775,0))</f>
      </c>
      <c r="M4775" s="246">
        <f>IF(A4775="","",IF(A4775=-1,H4775,0))</f>
      </c>
      <c r="N4775">
        <f>IF(J4775="","",IF(E4775="SGD",1,IF(E4775="USD",Settings!$B$22,IF(E4775="HKD",Settings!$B$23,1))))</f>
      </c>
      <c r="O4775">
        <f>IF(OR(B4775="",C4775="",E4775=""),0,(IF(A4775=-1,H4775,0)-IF(OR(A4775=1,A4775=0),H4775,0)+IF(A4775=2,H4775,0))*IF(E4775="SGD",1,IF(E4775="USD",Settings!$B$22,IF(E4775="HKD",Settings!$B$23,1))))</f>
        <v>0</v>
      </c>
      <c r="P4775">
        <f>IF(OR(B4775="",C4775="",E4775=""),0,IF(A4775=2,H4775*IF(E4775="SGD",1,IF(E4775="USD",Settings!$B$22,IF(E4775="HKD",Settings!$B$23,1))),0))</f>
        <v>0</v>
      </c>
      <c r="Q4775" s="312">
        <f>IF(OR(J4775="",G4775=""),"",G4775+ROW()/1000000)</f>
      </c>
      <c r="R4775" s="247">
        <f>IF(Q4775="","",SUMIFS(Txn[Signed Units],Txn[Key],J4775,Txn[Transaction Order],"&lt;="&amp;Q4775))</f>
      </c>
    </row>
    <row r="4776" spans="10:18" ht="15" customHeight="1" x14ac:dyDescent="0.15">
      <c r="J4776" s="246">
        <f>IF(OR(B4776="",C4776="",E4776=""),"",B4776&amp;":"&amp;C4776&amp;":"&amp;E4776)</f>
      </c>
      <c r="K4776" s="247">
        <f>IF(A4776="","",A4776*D4776)</f>
      </c>
      <c r="L4776" s="246">
        <f>IF(A4776="","",IF(OR(A4776=1,A4776=0),H4776,0))</f>
      </c>
      <c r="M4776" s="246">
        <f>IF(A4776="","",IF(A4776=-1,H4776,0))</f>
      </c>
      <c r="N4776">
        <f>IF(J4776="","",IF(E4776="SGD",1,IF(E4776="USD",Settings!$B$22,IF(E4776="HKD",Settings!$B$23,1))))</f>
      </c>
      <c r="O4776">
        <f>IF(OR(B4776="",C4776="",E4776=""),0,(IF(A4776=-1,H4776,0)-IF(OR(A4776=1,A4776=0),H4776,0)+IF(A4776=2,H4776,0))*IF(E4776="SGD",1,IF(E4776="USD",Settings!$B$22,IF(E4776="HKD",Settings!$B$23,1))))</f>
        <v>0</v>
      </c>
      <c r="P4776">
        <f>IF(OR(B4776="",C4776="",E4776=""),0,IF(A4776=2,H4776*IF(E4776="SGD",1,IF(E4776="USD",Settings!$B$22,IF(E4776="HKD",Settings!$B$23,1))),0))</f>
        <v>0</v>
      </c>
      <c r="Q4776" s="312">
        <f>IF(OR(J4776="",G4776=""),"",G4776+ROW()/1000000)</f>
      </c>
      <c r="R4776" s="247">
        <f>IF(Q4776="","",SUMIFS(Txn[Signed Units],Txn[Key],J4776,Txn[Transaction Order],"&lt;="&amp;Q4776))</f>
      </c>
    </row>
    <row r="4777" spans="10:18" ht="15" customHeight="1" x14ac:dyDescent="0.15">
      <c r="J4777" s="246">
        <f>IF(OR(B4777="",C4777="",E4777=""),"",B4777&amp;":"&amp;C4777&amp;":"&amp;E4777)</f>
      </c>
      <c r="K4777" s="247">
        <f>IF(A4777="","",A4777*D4777)</f>
      </c>
      <c r="L4777" s="246">
        <f>IF(A4777="","",IF(OR(A4777=1,A4777=0),H4777,0))</f>
      </c>
      <c r="M4777" s="246">
        <f>IF(A4777="","",IF(A4777=-1,H4777,0))</f>
      </c>
      <c r="N4777">
        <f>IF(J4777="","",IF(E4777="SGD",1,IF(E4777="USD",Settings!$B$22,IF(E4777="HKD",Settings!$B$23,1))))</f>
      </c>
      <c r="O4777">
        <f>IF(OR(B4777="",C4777="",E4777=""),0,(IF(A4777=-1,H4777,0)-IF(OR(A4777=1,A4777=0),H4777,0)+IF(A4777=2,H4777,0))*IF(E4777="SGD",1,IF(E4777="USD",Settings!$B$22,IF(E4777="HKD",Settings!$B$23,1))))</f>
        <v>0</v>
      </c>
      <c r="P4777">
        <f>IF(OR(B4777="",C4777="",E4777=""),0,IF(A4777=2,H4777*IF(E4777="SGD",1,IF(E4777="USD",Settings!$B$22,IF(E4777="HKD",Settings!$B$23,1))),0))</f>
        <v>0</v>
      </c>
      <c r="Q4777" s="312">
        <f>IF(OR(J4777="",G4777=""),"",G4777+ROW()/1000000)</f>
      </c>
      <c r="R4777" s="247">
        <f>IF(Q4777="","",SUMIFS(Txn[Signed Units],Txn[Key],J4777,Txn[Transaction Order],"&lt;="&amp;Q4777))</f>
      </c>
    </row>
    <row r="4778" spans="10:18" ht="15" customHeight="1" x14ac:dyDescent="0.15">
      <c r="J4778" s="246">
        <f>IF(OR(B4778="",C4778="",E4778=""),"",B4778&amp;":"&amp;C4778&amp;":"&amp;E4778)</f>
      </c>
      <c r="K4778" s="247">
        <f>IF(A4778="","",A4778*D4778)</f>
      </c>
      <c r="L4778" s="246">
        <f>IF(A4778="","",IF(OR(A4778=1,A4778=0),H4778,0))</f>
      </c>
      <c r="M4778" s="246">
        <f>IF(A4778="","",IF(A4778=-1,H4778,0))</f>
      </c>
      <c r="N4778">
        <f>IF(J4778="","",IF(E4778="SGD",1,IF(E4778="USD",Settings!$B$22,IF(E4778="HKD",Settings!$B$23,1))))</f>
      </c>
      <c r="O4778">
        <f>IF(OR(B4778="",C4778="",E4778=""),0,(IF(A4778=-1,H4778,0)-IF(OR(A4778=1,A4778=0),H4778,0)+IF(A4778=2,H4778,0))*IF(E4778="SGD",1,IF(E4778="USD",Settings!$B$22,IF(E4778="HKD",Settings!$B$23,1))))</f>
        <v>0</v>
      </c>
      <c r="P4778">
        <f>IF(OR(B4778="",C4778="",E4778=""),0,IF(A4778=2,H4778*IF(E4778="SGD",1,IF(E4778="USD",Settings!$B$22,IF(E4778="HKD",Settings!$B$23,1))),0))</f>
        <v>0</v>
      </c>
      <c r="Q4778" s="312">
        <f>IF(OR(J4778="",G4778=""),"",G4778+ROW()/1000000)</f>
      </c>
      <c r="R4778" s="247">
        <f>IF(Q4778="","",SUMIFS(Txn[Signed Units],Txn[Key],J4778,Txn[Transaction Order],"&lt;="&amp;Q4778))</f>
      </c>
    </row>
    <row r="4779" spans="10:18" ht="15" customHeight="1" x14ac:dyDescent="0.15">
      <c r="J4779" s="246">
        <f>IF(OR(B4779="",C4779="",E4779=""),"",B4779&amp;":"&amp;C4779&amp;":"&amp;E4779)</f>
      </c>
      <c r="K4779" s="247">
        <f>IF(A4779="","",A4779*D4779)</f>
      </c>
      <c r="L4779" s="246">
        <f>IF(A4779="","",IF(OR(A4779=1,A4779=0),H4779,0))</f>
      </c>
      <c r="M4779" s="246">
        <f>IF(A4779="","",IF(A4779=-1,H4779,0))</f>
      </c>
      <c r="N4779">
        <f>IF(J4779="","",IF(E4779="SGD",1,IF(E4779="USD",Settings!$B$22,IF(E4779="HKD",Settings!$B$23,1))))</f>
      </c>
      <c r="O4779">
        <f>IF(OR(B4779="",C4779="",E4779=""),0,(IF(A4779=-1,H4779,0)-IF(OR(A4779=1,A4779=0),H4779,0)+IF(A4779=2,H4779,0))*IF(E4779="SGD",1,IF(E4779="USD",Settings!$B$22,IF(E4779="HKD",Settings!$B$23,1))))</f>
        <v>0</v>
      </c>
      <c r="P4779">
        <f>IF(OR(B4779="",C4779="",E4779=""),0,IF(A4779=2,H4779*IF(E4779="SGD",1,IF(E4779="USD",Settings!$B$22,IF(E4779="HKD",Settings!$B$23,1))),0))</f>
        <v>0</v>
      </c>
      <c r="Q4779" s="312">
        <f>IF(OR(J4779="",G4779=""),"",G4779+ROW()/1000000)</f>
      </c>
      <c r="R4779" s="247">
        <f>IF(Q4779="","",SUMIFS(Txn[Signed Units],Txn[Key],J4779,Txn[Transaction Order],"&lt;="&amp;Q4779))</f>
      </c>
    </row>
    <row r="4780" spans="10:18" ht="15" customHeight="1" x14ac:dyDescent="0.15">
      <c r="J4780" s="246">
        <f>IF(OR(B4780="",C4780="",E4780=""),"",B4780&amp;":"&amp;C4780&amp;":"&amp;E4780)</f>
      </c>
      <c r="K4780" s="247">
        <f>IF(A4780="","",A4780*D4780)</f>
      </c>
      <c r="L4780" s="246">
        <f>IF(A4780="","",IF(OR(A4780=1,A4780=0),H4780,0))</f>
      </c>
      <c r="M4780" s="246">
        <f>IF(A4780="","",IF(A4780=-1,H4780,0))</f>
      </c>
      <c r="N4780">
        <f>IF(J4780="","",IF(E4780="SGD",1,IF(E4780="USD",Settings!$B$22,IF(E4780="HKD",Settings!$B$23,1))))</f>
      </c>
      <c r="O4780">
        <f>IF(OR(B4780="",C4780="",E4780=""),0,(IF(A4780=-1,H4780,0)-IF(OR(A4780=1,A4780=0),H4780,0)+IF(A4780=2,H4780,0))*IF(E4780="SGD",1,IF(E4780="USD",Settings!$B$22,IF(E4780="HKD",Settings!$B$23,1))))</f>
        <v>0</v>
      </c>
      <c r="P4780">
        <f>IF(OR(B4780="",C4780="",E4780=""),0,IF(A4780=2,H4780*IF(E4780="SGD",1,IF(E4780="USD",Settings!$B$22,IF(E4780="HKD",Settings!$B$23,1))),0))</f>
        <v>0</v>
      </c>
      <c r="Q4780" s="312">
        <f>IF(OR(J4780="",G4780=""),"",G4780+ROW()/1000000)</f>
      </c>
      <c r="R4780" s="247">
        <f>IF(Q4780="","",SUMIFS(Txn[Signed Units],Txn[Key],J4780,Txn[Transaction Order],"&lt;="&amp;Q4780))</f>
      </c>
    </row>
    <row r="4781" spans="10:18" ht="15" customHeight="1" x14ac:dyDescent="0.15">
      <c r="J4781" s="246">
        <f>IF(OR(B4781="",C4781="",E4781=""),"",B4781&amp;":"&amp;C4781&amp;":"&amp;E4781)</f>
      </c>
      <c r="K4781" s="247">
        <f>IF(A4781="","",A4781*D4781)</f>
      </c>
      <c r="L4781" s="246">
        <f>IF(A4781="","",IF(OR(A4781=1,A4781=0),H4781,0))</f>
      </c>
      <c r="M4781" s="246">
        <f>IF(A4781="","",IF(A4781=-1,H4781,0))</f>
      </c>
      <c r="N4781">
        <f>IF(J4781="","",IF(E4781="SGD",1,IF(E4781="USD",Settings!$B$22,IF(E4781="HKD",Settings!$B$23,1))))</f>
      </c>
      <c r="O4781">
        <f>IF(OR(B4781="",C4781="",E4781=""),0,(IF(A4781=-1,H4781,0)-IF(OR(A4781=1,A4781=0),H4781,0)+IF(A4781=2,H4781,0))*IF(E4781="SGD",1,IF(E4781="USD",Settings!$B$22,IF(E4781="HKD",Settings!$B$23,1))))</f>
        <v>0</v>
      </c>
      <c r="P4781">
        <f>IF(OR(B4781="",C4781="",E4781=""),0,IF(A4781=2,H4781*IF(E4781="SGD",1,IF(E4781="USD",Settings!$B$22,IF(E4781="HKD",Settings!$B$23,1))),0))</f>
        <v>0</v>
      </c>
      <c r="Q4781" s="312">
        <f>IF(OR(J4781="",G4781=""),"",G4781+ROW()/1000000)</f>
      </c>
      <c r="R4781" s="247">
        <f>IF(Q4781="","",SUMIFS(Txn[Signed Units],Txn[Key],J4781,Txn[Transaction Order],"&lt;="&amp;Q4781))</f>
      </c>
    </row>
    <row r="4782" spans="10:18" ht="15" customHeight="1" x14ac:dyDescent="0.15">
      <c r="J4782" s="246">
        <f>IF(OR(B4782="",C4782="",E4782=""),"",B4782&amp;":"&amp;C4782&amp;":"&amp;E4782)</f>
      </c>
      <c r="K4782" s="247">
        <f>IF(A4782="","",A4782*D4782)</f>
      </c>
      <c r="L4782" s="246">
        <f>IF(A4782="","",IF(OR(A4782=1,A4782=0),H4782,0))</f>
      </c>
      <c r="M4782" s="246">
        <f>IF(A4782="","",IF(A4782=-1,H4782,0))</f>
      </c>
      <c r="N4782">
        <f>IF(J4782="","",IF(E4782="SGD",1,IF(E4782="USD",Settings!$B$22,IF(E4782="HKD",Settings!$B$23,1))))</f>
      </c>
      <c r="O4782">
        <f>IF(OR(B4782="",C4782="",E4782=""),0,(IF(A4782=-1,H4782,0)-IF(OR(A4782=1,A4782=0),H4782,0)+IF(A4782=2,H4782,0))*IF(E4782="SGD",1,IF(E4782="USD",Settings!$B$22,IF(E4782="HKD",Settings!$B$23,1))))</f>
        <v>0</v>
      </c>
      <c r="P4782">
        <f>IF(OR(B4782="",C4782="",E4782=""),0,IF(A4782=2,H4782*IF(E4782="SGD",1,IF(E4782="USD",Settings!$B$22,IF(E4782="HKD",Settings!$B$23,1))),0))</f>
        <v>0</v>
      </c>
      <c r="Q4782" s="312">
        <f>IF(OR(J4782="",G4782=""),"",G4782+ROW()/1000000)</f>
      </c>
      <c r="R4782" s="247">
        <f>IF(Q4782="","",SUMIFS(Txn[Signed Units],Txn[Key],J4782,Txn[Transaction Order],"&lt;="&amp;Q4782))</f>
      </c>
    </row>
    <row r="4783" spans="10:18" ht="15" customHeight="1" x14ac:dyDescent="0.15">
      <c r="J4783" s="246">
        <f>IF(OR(B4783="",C4783="",E4783=""),"",B4783&amp;":"&amp;C4783&amp;":"&amp;E4783)</f>
      </c>
      <c r="K4783" s="247">
        <f>IF(A4783="","",A4783*D4783)</f>
      </c>
      <c r="L4783" s="246">
        <f>IF(A4783="","",IF(OR(A4783=1,A4783=0),H4783,0))</f>
      </c>
      <c r="M4783" s="246">
        <f>IF(A4783="","",IF(A4783=-1,H4783,0))</f>
      </c>
      <c r="N4783">
        <f>IF(J4783="","",IF(E4783="SGD",1,IF(E4783="USD",Settings!$B$22,IF(E4783="HKD",Settings!$B$23,1))))</f>
      </c>
      <c r="O4783">
        <f>IF(OR(B4783="",C4783="",E4783=""),0,(IF(A4783=-1,H4783,0)-IF(OR(A4783=1,A4783=0),H4783,0)+IF(A4783=2,H4783,0))*IF(E4783="SGD",1,IF(E4783="USD",Settings!$B$22,IF(E4783="HKD",Settings!$B$23,1))))</f>
        <v>0</v>
      </c>
      <c r="P4783">
        <f>IF(OR(B4783="",C4783="",E4783=""),0,IF(A4783=2,H4783*IF(E4783="SGD",1,IF(E4783="USD",Settings!$B$22,IF(E4783="HKD",Settings!$B$23,1))),0))</f>
        <v>0</v>
      </c>
      <c r="Q4783" s="312">
        <f>IF(OR(J4783="",G4783=""),"",G4783+ROW()/1000000)</f>
      </c>
      <c r="R4783" s="247">
        <f>IF(Q4783="","",SUMIFS(Txn[Signed Units],Txn[Key],J4783,Txn[Transaction Order],"&lt;="&amp;Q4783))</f>
      </c>
    </row>
    <row r="4784" spans="10:18" ht="15" customHeight="1" x14ac:dyDescent="0.15">
      <c r="J4784" s="246">
        <f>IF(OR(B4784="",C4784="",E4784=""),"",B4784&amp;":"&amp;C4784&amp;":"&amp;E4784)</f>
      </c>
      <c r="K4784" s="247">
        <f>IF(A4784="","",A4784*D4784)</f>
      </c>
      <c r="L4784" s="246">
        <f>IF(A4784="","",IF(OR(A4784=1,A4784=0),H4784,0))</f>
      </c>
      <c r="M4784" s="246">
        <f>IF(A4784="","",IF(A4784=-1,H4784,0))</f>
      </c>
      <c r="N4784">
        <f>IF(J4784="","",IF(E4784="SGD",1,IF(E4784="USD",Settings!$B$22,IF(E4784="HKD",Settings!$B$23,1))))</f>
      </c>
      <c r="O4784">
        <f>IF(OR(B4784="",C4784="",E4784=""),0,(IF(A4784=-1,H4784,0)-IF(OR(A4784=1,A4784=0),H4784,0)+IF(A4784=2,H4784,0))*IF(E4784="SGD",1,IF(E4784="USD",Settings!$B$22,IF(E4784="HKD",Settings!$B$23,1))))</f>
        <v>0</v>
      </c>
      <c r="P4784">
        <f>IF(OR(B4784="",C4784="",E4784=""),0,IF(A4784=2,H4784*IF(E4784="SGD",1,IF(E4784="USD",Settings!$B$22,IF(E4784="HKD",Settings!$B$23,1))),0))</f>
        <v>0</v>
      </c>
      <c r="Q4784" s="312">
        <f>IF(OR(J4784="",G4784=""),"",G4784+ROW()/1000000)</f>
      </c>
      <c r="R4784" s="247">
        <f>IF(Q4784="","",SUMIFS(Txn[Signed Units],Txn[Key],J4784,Txn[Transaction Order],"&lt;="&amp;Q4784))</f>
      </c>
    </row>
    <row r="4785" spans="10:18" ht="15" customHeight="1" x14ac:dyDescent="0.15">
      <c r="J4785" s="246">
        <f>IF(OR(B4785="",C4785="",E4785=""),"",B4785&amp;":"&amp;C4785&amp;":"&amp;E4785)</f>
      </c>
      <c r="K4785" s="247">
        <f>IF(A4785="","",A4785*D4785)</f>
      </c>
      <c r="L4785" s="246">
        <f>IF(A4785="","",IF(OR(A4785=1,A4785=0),H4785,0))</f>
      </c>
      <c r="M4785" s="246">
        <f>IF(A4785="","",IF(A4785=-1,H4785,0))</f>
      </c>
      <c r="N4785">
        <f>IF(J4785="","",IF(E4785="SGD",1,IF(E4785="USD",Settings!$B$22,IF(E4785="HKD",Settings!$B$23,1))))</f>
      </c>
      <c r="O4785">
        <f>IF(OR(B4785="",C4785="",E4785=""),0,(IF(A4785=-1,H4785,0)-IF(OR(A4785=1,A4785=0),H4785,0)+IF(A4785=2,H4785,0))*IF(E4785="SGD",1,IF(E4785="USD",Settings!$B$22,IF(E4785="HKD",Settings!$B$23,1))))</f>
        <v>0</v>
      </c>
      <c r="P4785">
        <f>IF(OR(B4785="",C4785="",E4785=""),0,IF(A4785=2,H4785*IF(E4785="SGD",1,IF(E4785="USD",Settings!$B$22,IF(E4785="HKD",Settings!$B$23,1))),0))</f>
        <v>0</v>
      </c>
      <c r="Q4785" s="312">
        <f>IF(OR(J4785="",G4785=""),"",G4785+ROW()/1000000)</f>
      </c>
      <c r="R4785" s="247">
        <f>IF(Q4785="","",SUMIFS(Txn[Signed Units],Txn[Key],J4785,Txn[Transaction Order],"&lt;="&amp;Q4785))</f>
      </c>
    </row>
    <row r="4786" spans="10:18" ht="15" customHeight="1" x14ac:dyDescent="0.15">
      <c r="J4786" s="246">
        <f>IF(OR(B4786="",C4786="",E4786=""),"",B4786&amp;":"&amp;C4786&amp;":"&amp;E4786)</f>
      </c>
      <c r="K4786" s="247">
        <f>IF(A4786="","",A4786*D4786)</f>
      </c>
      <c r="L4786" s="246">
        <f>IF(A4786="","",IF(OR(A4786=1,A4786=0),H4786,0))</f>
      </c>
      <c r="M4786" s="246">
        <f>IF(A4786="","",IF(A4786=-1,H4786,0))</f>
      </c>
      <c r="N4786">
        <f>IF(J4786="","",IF(E4786="SGD",1,IF(E4786="USD",Settings!$B$22,IF(E4786="HKD",Settings!$B$23,1))))</f>
      </c>
      <c r="O4786">
        <f>IF(OR(B4786="",C4786="",E4786=""),0,(IF(A4786=-1,H4786,0)-IF(OR(A4786=1,A4786=0),H4786,0)+IF(A4786=2,H4786,0))*IF(E4786="SGD",1,IF(E4786="USD",Settings!$B$22,IF(E4786="HKD",Settings!$B$23,1))))</f>
        <v>0</v>
      </c>
      <c r="P4786">
        <f>IF(OR(B4786="",C4786="",E4786=""),0,IF(A4786=2,H4786*IF(E4786="SGD",1,IF(E4786="USD",Settings!$B$22,IF(E4786="HKD",Settings!$B$23,1))),0))</f>
        <v>0</v>
      </c>
      <c r="Q4786" s="312">
        <f>IF(OR(J4786="",G4786=""),"",G4786+ROW()/1000000)</f>
      </c>
      <c r="R4786" s="247">
        <f>IF(Q4786="","",SUMIFS(Txn[Signed Units],Txn[Key],J4786,Txn[Transaction Order],"&lt;="&amp;Q4786))</f>
      </c>
    </row>
    <row r="4787" spans="10:18" ht="15" customHeight="1" x14ac:dyDescent="0.15">
      <c r="J4787" s="246">
        <f>IF(OR(B4787="",C4787="",E4787=""),"",B4787&amp;":"&amp;C4787&amp;":"&amp;E4787)</f>
      </c>
      <c r="K4787" s="247">
        <f>IF(A4787="","",A4787*D4787)</f>
      </c>
      <c r="L4787" s="246">
        <f>IF(A4787="","",IF(OR(A4787=1,A4787=0),H4787,0))</f>
      </c>
      <c r="M4787" s="246">
        <f>IF(A4787="","",IF(A4787=-1,H4787,0))</f>
      </c>
      <c r="N4787">
        <f>IF(J4787="","",IF(E4787="SGD",1,IF(E4787="USD",Settings!$B$22,IF(E4787="HKD",Settings!$B$23,1))))</f>
      </c>
      <c r="O4787">
        <f>IF(OR(B4787="",C4787="",E4787=""),0,(IF(A4787=-1,H4787,0)-IF(OR(A4787=1,A4787=0),H4787,0)+IF(A4787=2,H4787,0))*IF(E4787="SGD",1,IF(E4787="USD",Settings!$B$22,IF(E4787="HKD",Settings!$B$23,1))))</f>
        <v>0</v>
      </c>
      <c r="P4787">
        <f>IF(OR(B4787="",C4787="",E4787=""),0,IF(A4787=2,H4787*IF(E4787="SGD",1,IF(E4787="USD",Settings!$B$22,IF(E4787="HKD",Settings!$B$23,1))),0))</f>
        <v>0</v>
      </c>
      <c r="Q4787" s="312">
        <f>IF(OR(J4787="",G4787=""),"",G4787+ROW()/1000000)</f>
      </c>
      <c r="R4787" s="247">
        <f>IF(Q4787="","",SUMIFS(Txn[Signed Units],Txn[Key],J4787,Txn[Transaction Order],"&lt;="&amp;Q4787))</f>
      </c>
    </row>
    <row r="4788" spans="10:18" ht="15" customHeight="1" x14ac:dyDescent="0.15">
      <c r="J4788" s="246">
        <f>IF(OR(B4788="",C4788="",E4788=""),"",B4788&amp;":"&amp;C4788&amp;":"&amp;E4788)</f>
      </c>
      <c r="K4788" s="247">
        <f>IF(A4788="","",A4788*D4788)</f>
      </c>
      <c r="L4788" s="246">
        <f>IF(A4788="","",IF(OR(A4788=1,A4788=0),H4788,0))</f>
      </c>
      <c r="M4788" s="246">
        <f>IF(A4788="","",IF(A4788=-1,H4788,0))</f>
      </c>
      <c r="N4788">
        <f>IF(J4788="","",IF(E4788="SGD",1,IF(E4788="USD",Settings!$B$22,IF(E4788="HKD",Settings!$B$23,1))))</f>
      </c>
      <c r="O4788">
        <f>IF(OR(B4788="",C4788="",E4788=""),0,(IF(A4788=-1,H4788,0)-IF(OR(A4788=1,A4788=0),H4788,0)+IF(A4788=2,H4788,0))*IF(E4788="SGD",1,IF(E4788="USD",Settings!$B$22,IF(E4788="HKD",Settings!$B$23,1))))</f>
        <v>0</v>
      </c>
      <c r="P4788">
        <f>IF(OR(B4788="",C4788="",E4788=""),0,IF(A4788=2,H4788*IF(E4788="SGD",1,IF(E4788="USD",Settings!$B$22,IF(E4788="HKD",Settings!$B$23,1))),0))</f>
        <v>0</v>
      </c>
      <c r="Q4788" s="312">
        <f>IF(OR(J4788="",G4788=""),"",G4788+ROW()/1000000)</f>
      </c>
      <c r="R4788" s="247">
        <f>IF(Q4788="","",SUMIFS(Txn[Signed Units],Txn[Key],J4788,Txn[Transaction Order],"&lt;="&amp;Q4788))</f>
      </c>
    </row>
    <row r="4789" spans="10:18" ht="15" customHeight="1" x14ac:dyDescent="0.15">
      <c r="J4789" s="246">
        <f>IF(OR(B4789="",C4789="",E4789=""),"",B4789&amp;":"&amp;C4789&amp;":"&amp;E4789)</f>
      </c>
      <c r="K4789" s="247">
        <f>IF(A4789="","",A4789*D4789)</f>
      </c>
      <c r="L4789" s="246">
        <f>IF(A4789="","",IF(OR(A4789=1,A4789=0),H4789,0))</f>
      </c>
      <c r="M4789" s="246">
        <f>IF(A4789="","",IF(A4789=-1,H4789,0))</f>
      </c>
      <c r="N4789">
        <f>IF(J4789="","",IF(E4789="SGD",1,IF(E4789="USD",Settings!$B$22,IF(E4789="HKD",Settings!$B$23,1))))</f>
      </c>
      <c r="O4789">
        <f>IF(OR(B4789="",C4789="",E4789=""),0,(IF(A4789=-1,H4789,0)-IF(OR(A4789=1,A4789=0),H4789,0)+IF(A4789=2,H4789,0))*IF(E4789="SGD",1,IF(E4789="USD",Settings!$B$22,IF(E4789="HKD",Settings!$B$23,1))))</f>
        <v>0</v>
      </c>
      <c r="P4789">
        <f>IF(OR(B4789="",C4789="",E4789=""),0,IF(A4789=2,H4789*IF(E4789="SGD",1,IF(E4789="USD",Settings!$B$22,IF(E4789="HKD",Settings!$B$23,1))),0))</f>
        <v>0</v>
      </c>
      <c r="Q4789" s="312">
        <f>IF(OR(J4789="",G4789=""),"",G4789+ROW()/1000000)</f>
      </c>
      <c r="R4789" s="247">
        <f>IF(Q4789="","",SUMIFS(Txn[Signed Units],Txn[Key],J4789,Txn[Transaction Order],"&lt;="&amp;Q4789))</f>
      </c>
    </row>
    <row r="4790" spans="10:18" ht="15" customHeight="1" x14ac:dyDescent="0.15">
      <c r="J4790" s="246">
        <f>IF(OR(B4790="",C4790="",E4790=""),"",B4790&amp;":"&amp;C4790&amp;":"&amp;E4790)</f>
      </c>
      <c r="K4790" s="247">
        <f>IF(A4790="","",A4790*D4790)</f>
      </c>
      <c r="L4790" s="246">
        <f>IF(A4790="","",IF(OR(A4790=1,A4790=0),H4790,0))</f>
      </c>
      <c r="M4790" s="246">
        <f>IF(A4790="","",IF(A4790=-1,H4790,0))</f>
      </c>
      <c r="N4790">
        <f>IF(J4790="","",IF(E4790="SGD",1,IF(E4790="USD",Settings!$B$22,IF(E4790="HKD",Settings!$B$23,1))))</f>
      </c>
      <c r="O4790">
        <f>IF(OR(B4790="",C4790="",E4790=""),0,(IF(A4790=-1,H4790,0)-IF(OR(A4790=1,A4790=0),H4790,0)+IF(A4790=2,H4790,0))*IF(E4790="SGD",1,IF(E4790="USD",Settings!$B$22,IF(E4790="HKD",Settings!$B$23,1))))</f>
        <v>0</v>
      </c>
      <c r="P4790">
        <f>IF(OR(B4790="",C4790="",E4790=""),0,IF(A4790=2,H4790*IF(E4790="SGD",1,IF(E4790="USD",Settings!$B$22,IF(E4790="HKD",Settings!$B$23,1))),0))</f>
        <v>0</v>
      </c>
      <c r="Q4790" s="312">
        <f>IF(OR(J4790="",G4790=""),"",G4790+ROW()/1000000)</f>
      </c>
      <c r="R4790" s="247">
        <f>IF(Q4790="","",SUMIFS(Txn[Signed Units],Txn[Key],J4790,Txn[Transaction Order],"&lt;="&amp;Q4790))</f>
      </c>
    </row>
    <row r="4791" spans="10:18" ht="15" customHeight="1" x14ac:dyDescent="0.15">
      <c r="J4791" s="246">
        <f>IF(OR(B4791="",C4791="",E4791=""),"",B4791&amp;":"&amp;C4791&amp;":"&amp;E4791)</f>
      </c>
      <c r="K4791" s="247">
        <f>IF(A4791="","",A4791*D4791)</f>
      </c>
      <c r="L4791" s="246">
        <f>IF(A4791="","",IF(OR(A4791=1,A4791=0),H4791,0))</f>
      </c>
      <c r="M4791" s="246">
        <f>IF(A4791="","",IF(A4791=-1,H4791,0))</f>
      </c>
      <c r="N4791">
        <f>IF(J4791="","",IF(E4791="SGD",1,IF(E4791="USD",Settings!$B$22,IF(E4791="HKD",Settings!$B$23,1))))</f>
      </c>
      <c r="O4791">
        <f>IF(OR(B4791="",C4791="",E4791=""),0,(IF(A4791=-1,H4791,0)-IF(OR(A4791=1,A4791=0),H4791,0)+IF(A4791=2,H4791,0))*IF(E4791="SGD",1,IF(E4791="USD",Settings!$B$22,IF(E4791="HKD",Settings!$B$23,1))))</f>
        <v>0</v>
      </c>
      <c r="P4791">
        <f>IF(OR(B4791="",C4791="",E4791=""),0,IF(A4791=2,H4791*IF(E4791="SGD",1,IF(E4791="USD",Settings!$B$22,IF(E4791="HKD",Settings!$B$23,1))),0))</f>
        <v>0</v>
      </c>
      <c r="Q4791" s="312">
        <f>IF(OR(J4791="",G4791=""),"",G4791+ROW()/1000000)</f>
      </c>
      <c r="R4791" s="247">
        <f>IF(Q4791="","",SUMIFS(Txn[Signed Units],Txn[Key],J4791,Txn[Transaction Order],"&lt;="&amp;Q4791))</f>
      </c>
    </row>
    <row r="4792" spans="10:18" ht="15" customHeight="1" x14ac:dyDescent="0.15">
      <c r="J4792" s="246">
        <f>IF(OR(B4792="",C4792="",E4792=""),"",B4792&amp;":"&amp;C4792&amp;":"&amp;E4792)</f>
      </c>
      <c r="K4792" s="247">
        <f>IF(A4792="","",A4792*D4792)</f>
      </c>
      <c r="L4792" s="246">
        <f>IF(A4792="","",IF(OR(A4792=1,A4792=0),H4792,0))</f>
      </c>
      <c r="M4792" s="246">
        <f>IF(A4792="","",IF(A4792=-1,H4792,0))</f>
      </c>
      <c r="N4792">
        <f>IF(J4792="","",IF(E4792="SGD",1,IF(E4792="USD",Settings!$B$22,IF(E4792="HKD",Settings!$B$23,1))))</f>
      </c>
      <c r="O4792">
        <f>IF(OR(B4792="",C4792="",E4792=""),0,(IF(A4792=-1,H4792,0)-IF(OR(A4792=1,A4792=0),H4792,0)+IF(A4792=2,H4792,0))*IF(E4792="SGD",1,IF(E4792="USD",Settings!$B$22,IF(E4792="HKD",Settings!$B$23,1))))</f>
        <v>0</v>
      </c>
      <c r="P4792">
        <f>IF(OR(B4792="",C4792="",E4792=""),0,IF(A4792=2,H4792*IF(E4792="SGD",1,IF(E4792="USD",Settings!$B$22,IF(E4792="HKD",Settings!$B$23,1))),0))</f>
        <v>0</v>
      </c>
      <c r="Q4792" s="312">
        <f>IF(OR(J4792="",G4792=""),"",G4792+ROW()/1000000)</f>
      </c>
      <c r="R4792" s="247">
        <f>IF(Q4792="","",SUMIFS(Txn[Signed Units],Txn[Key],J4792,Txn[Transaction Order],"&lt;="&amp;Q4792))</f>
      </c>
    </row>
    <row r="4793" spans="10:18" ht="15" customHeight="1" x14ac:dyDescent="0.15">
      <c r="J4793" s="246">
        <f>IF(OR(B4793="",C4793="",E4793=""),"",B4793&amp;":"&amp;C4793&amp;":"&amp;E4793)</f>
      </c>
      <c r="K4793" s="247">
        <f>IF(A4793="","",A4793*D4793)</f>
      </c>
      <c r="L4793" s="246">
        <f>IF(A4793="","",IF(OR(A4793=1,A4793=0),H4793,0))</f>
      </c>
      <c r="M4793" s="246">
        <f>IF(A4793="","",IF(A4793=-1,H4793,0))</f>
      </c>
      <c r="N4793">
        <f>IF(J4793="","",IF(E4793="SGD",1,IF(E4793="USD",Settings!$B$22,IF(E4793="HKD",Settings!$B$23,1))))</f>
      </c>
      <c r="O4793">
        <f>IF(OR(B4793="",C4793="",E4793=""),0,(IF(A4793=-1,H4793,0)-IF(OR(A4793=1,A4793=0),H4793,0)+IF(A4793=2,H4793,0))*IF(E4793="SGD",1,IF(E4793="USD",Settings!$B$22,IF(E4793="HKD",Settings!$B$23,1))))</f>
        <v>0</v>
      </c>
      <c r="P4793">
        <f>IF(OR(B4793="",C4793="",E4793=""),0,IF(A4793=2,H4793*IF(E4793="SGD",1,IF(E4793="USD",Settings!$B$22,IF(E4793="HKD",Settings!$B$23,1))),0))</f>
        <v>0</v>
      </c>
      <c r="Q4793" s="312">
        <f>IF(OR(J4793="",G4793=""),"",G4793+ROW()/1000000)</f>
      </c>
      <c r="R4793" s="247">
        <f>IF(Q4793="","",SUMIFS(Txn[Signed Units],Txn[Key],J4793,Txn[Transaction Order],"&lt;="&amp;Q4793))</f>
      </c>
    </row>
    <row r="4794" spans="10:18" ht="15" customHeight="1" x14ac:dyDescent="0.15">
      <c r="J4794" s="246">
        <f>IF(OR(B4794="",C4794="",E4794=""),"",B4794&amp;":"&amp;C4794&amp;":"&amp;E4794)</f>
      </c>
      <c r="K4794" s="247">
        <f>IF(A4794="","",A4794*D4794)</f>
      </c>
      <c r="L4794" s="246">
        <f>IF(A4794="","",IF(OR(A4794=1,A4794=0),H4794,0))</f>
      </c>
      <c r="M4794" s="246">
        <f>IF(A4794="","",IF(A4794=-1,H4794,0))</f>
      </c>
      <c r="N4794">
        <f>IF(J4794="","",IF(E4794="SGD",1,IF(E4794="USD",Settings!$B$22,IF(E4794="HKD",Settings!$B$23,1))))</f>
      </c>
      <c r="O4794">
        <f>IF(OR(B4794="",C4794="",E4794=""),0,(IF(A4794=-1,H4794,0)-IF(OR(A4794=1,A4794=0),H4794,0)+IF(A4794=2,H4794,0))*IF(E4794="SGD",1,IF(E4794="USD",Settings!$B$22,IF(E4794="HKD",Settings!$B$23,1))))</f>
        <v>0</v>
      </c>
      <c r="P4794">
        <f>IF(OR(B4794="",C4794="",E4794=""),0,IF(A4794=2,H4794*IF(E4794="SGD",1,IF(E4794="USD",Settings!$B$22,IF(E4794="HKD",Settings!$B$23,1))),0))</f>
        <v>0</v>
      </c>
      <c r="Q4794" s="312">
        <f>IF(OR(J4794="",G4794=""),"",G4794+ROW()/1000000)</f>
      </c>
      <c r="R4794" s="247">
        <f>IF(Q4794="","",SUMIFS(Txn[Signed Units],Txn[Key],J4794,Txn[Transaction Order],"&lt;="&amp;Q4794))</f>
      </c>
    </row>
    <row r="4795" spans="10:18" ht="15" customHeight="1" x14ac:dyDescent="0.15">
      <c r="J4795" s="246">
        <f>IF(OR(B4795="",C4795="",E4795=""),"",B4795&amp;":"&amp;C4795&amp;":"&amp;E4795)</f>
      </c>
      <c r="K4795" s="247">
        <f>IF(A4795="","",A4795*D4795)</f>
      </c>
      <c r="L4795" s="246">
        <f>IF(A4795="","",IF(OR(A4795=1,A4795=0),H4795,0))</f>
      </c>
      <c r="M4795" s="246">
        <f>IF(A4795="","",IF(A4795=-1,H4795,0))</f>
      </c>
      <c r="N4795">
        <f>IF(J4795="","",IF(E4795="SGD",1,IF(E4795="USD",Settings!$B$22,IF(E4795="HKD",Settings!$B$23,1))))</f>
      </c>
      <c r="O4795">
        <f>IF(OR(B4795="",C4795="",E4795=""),0,(IF(A4795=-1,H4795,0)-IF(OR(A4795=1,A4795=0),H4795,0)+IF(A4795=2,H4795,0))*IF(E4795="SGD",1,IF(E4795="USD",Settings!$B$22,IF(E4795="HKD",Settings!$B$23,1))))</f>
        <v>0</v>
      </c>
      <c r="P4795">
        <f>IF(OR(B4795="",C4795="",E4795=""),0,IF(A4795=2,H4795*IF(E4795="SGD",1,IF(E4795="USD",Settings!$B$22,IF(E4795="HKD",Settings!$B$23,1))),0))</f>
        <v>0</v>
      </c>
      <c r="Q4795" s="312">
        <f>IF(OR(J4795="",G4795=""),"",G4795+ROW()/1000000)</f>
      </c>
      <c r="R4795" s="247">
        <f>IF(Q4795="","",SUMIFS(Txn[Signed Units],Txn[Key],J4795,Txn[Transaction Order],"&lt;="&amp;Q4795))</f>
      </c>
    </row>
    <row r="4796" spans="10:18" ht="15" customHeight="1" x14ac:dyDescent="0.15">
      <c r="J4796" s="246">
        <f>IF(OR(B4796="",C4796="",E4796=""),"",B4796&amp;":"&amp;C4796&amp;":"&amp;E4796)</f>
      </c>
      <c r="K4796" s="247">
        <f>IF(A4796="","",A4796*D4796)</f>
      </c>
      <c r="L4796" s="246">
        <f>IF(A4796="","",IF(OR(A4796=1,A4796=0),H4796,0))</f>
      </c>
      <c r="M4796" s="246">
        <f>IF(A4796="","",IF(A4796=-1,H4796,0))</f>
      </c>
      <c r="N4796">
        <f>IF(J4796="","",IF(E4796="SGD",1,IF(E4796="USD",Settings!$B$22,IF(E4796="HKD",Settings!$B$23,1))))</f>
      </c>
      <c r="O4796">
        <f>IF(OR(B4796="",C4796="",E4796=""),0,(IF(A4796=-1,H4796,0)-IF(OR(A4796=1,A4796=0),H4796,0)+IF(A4796=2,H4796,0))*IF(E4796="SGD",1,IF(E4796="USD",Settings!$B$22,IF(E4796="HKD",Settings!$B$23,1))))</f>
        <v>0</v>
      </c>
      <c r="P4796">
        <f>IF(OR(B4796="",C4796="",E4796=""),0,IF(A4796=2,H4796*IF(E4796="SGD",1,IF(E4796="USD",Settings!$B$22,IF(E4796="HKD",Settings!$B$23,1))),0))</f>
        <v>0</v>
      </c>
      <c r="Q4796" s="312">
        <f>IF(OR(J4796="",G4796=""),"",G4796+ROW()/1000000)</f>
      </c>
      <c r="R4796" s="247">
        <f>IF(Q4796="","",SUMIFS(Txn[Signed Units],Txn[Key],J4796,Txn[Transaction Order],"&lt;="&amp;Q4796))</f>
      </c>
    </row>
    <row r="4797" spans="10:18" ht="15" customHeight="1" x14ac:dyDescent="0.15">
      <c r="J4797" s="246">
        <f>IF(OR(B4797="",C4797="",E4797=""),"",B4797&amp;":"&amp;C4797&amp;":"&amp;E4797)</f>
      </c>
      <c r="K4797" s="247">
        <f>IF(A4797="","",A4797*D4797)</f>
      </c>
      <c r="L4797" s="246">
        <f>IF(A4797="","",IF(OR(A4797=1,A4797=0),H4797,0))</f>
      </c>
      <c r="M4797" s="246">
        <f>IF(A4797="","",IF(A4797=-1,H4797,0))</f>
      </c>
      <c r="N4797">
        <f>IF(J4797="","",IF(E4797="SGD",1,IF(E4797="USD",Settings!$B$22,IF(E4797="HKD",Settings!$B$23,1))))</f>
      </c>
      <c r="O4797">
        <f>IF(OR(B4797="",C4797="",E4797=""),0,(IF(A4797=-1,H4797,0)-IF(OR(A4797=1,A4797=0),H4797,0)+IF(A4797=2,H4797,0))*IF(E4797="SGD",1,IF(E4797="USD",Settings!$B$22,IF(E4797="HKD",Settings!$B$23,1))))</f>
        <v>0</v>
      </c>
      <c r="P4797">
        <f>IF(OR(B4797="",C4797="",E4797=""),0,IF(A4797=2,H4797*IF(E4797="SGD",1,IF(E4797="USD",Settings!$B$22,IF(E4797="HKD",Settings!$B$23,1))),0))</f>
        <v>0</v>
      </c>
      <c r="Q4797" s="312">
        <f>IF(OR(J4797="",G4797=""),"",G4797+ROW()/1000000)</f>
      </c>
      <c r="R4797" s="247">
        <f>IF(Q4797="","",SUMIFS(Txn[Signed Units],Txn[Key],J4797,Txn[Transaction Order],"&lt;="&amp;Q4797))</f>
      </c>
    </row>
    <row r="4798" spans="10:18" ht="15" customHeight="1" x14ac:dyDescent="0.15">
      <c r="J4798" s="246">
        <f>IF(OR(B4798="",C4798="",E4798=""),"",B4798&amp;":"&amp;C4798&amp;":"&amp;E4798)</f>
      </c>
      <c r="K4798" s="247">
        <f>IF(A4798="","",A4798*D4798)</f>
      </c>
      <c r="L4798" s="246">
        <f>IF(A4798="","",IF(OR(A4798=1,A4798=0),H4798,0))</f>
      </c>
      <c r="M4798" s="246">
        <f>IF(A4798="","",IF(A4798=-1,H4798,0))</f>
      </c>
      <c r="N4798">
        <f>IF(J4798="","",IF(E4798="SGD",1,IF(E4798="USD",Settings!$B$22,IF(E4798="HKD",Settings!$B$23,1))))</f>
      </c>
      <c r="O4798">
        <f>IF(OR(B4798="",C4798="",E4798=""),0,(IF(A4798=-1,H4798,0)-IF(OR(A4798=1,A4798=0),H4798,0)+IF(A4798=2,H4798,0))*IF(E4798="SGD",1,IF(E4798="USD",Settings!$B$22,IF(E4798="HKD",Settings!$B$23,1))))</f>
        <v>0</v>
      </c>
      <c r="P4798">
        <f>IF(OR(B4798="",C4798="",E4798=""),0,IF(A4798=2,H4798*IF(E4798="SGD",1,IF(E4798="USD",Settings!$B$22,IF(E4798="HKD",Settings!$B$23,1))),0))</f>
        <v>0</v>
      </c>
      <c r="Q4798" s="312">
        <f>IF(OR(J4798="",G4798=""),"",G4798+ROW()/1000000)</f>
      </c>
      <c r="R4798" s="247">
        <f>IF(Q4798="","",SUMIFS(Txn[Signed Units],Txn[Key],J4798,Txn[Transaction Order],"&lt;="&amp;Q4798))</f>
      </c>
    </row>
    <row r="4799" spans="10:18" ht="15" customHeight="1" x14ac:dyDescent="0.15">
      <c r="J4799" s="246">
        <f>IF(OR(B4799="",C4799="",E4799=""),"",B4799&amp;":"&amp;C4799&amp;":"&amp;E4799)</f>
      </c>
      <c r="K4799" s="247">
        <f>IF(A4799="","",A4799*D4799)</f>
      </c>
      <c r="L4799" s="246">
        <f>IF(A4799="","",IF(OR(A4799=1,A4799=0),H4799,0))</f>
      </c>
      <c r="M4799" s="246">
        <f>IF(A4799="","",IF(A4799=-1,H4799,0))</f>
      </c>
      <c r="N4799">
        <f>IF(J4799="","",IF(E4799="SGD",1,IF(E4799="USD",Settings!$B$22,IF(E4799="HKD",Settings!$B$23,1))))</f>
      </c>
      <c r="O4799">
        <f>IF(OR(B4799="",C4799="",E4799=""),0,(IF(A4799=-1,H4799,0)-IF(OR(A4799=1,A4799=0),H4799,0)+IF(A4799=2,H4799,0))*IF(E4799="SGD",1,IF(E4799="USD",Settings!$B$22,IF(E4799="HKD",Settings!$B$23,1))))</f>
        <v>0</v>
      </c>
      <c r="P4799">
        <f>IF(OR(B4799="",C4799="",E4799=""),0,IF(A4799=2,H4799*IF(E4799="SGD",1,IF(E4799="USD",Settings!$B$22,IF(E4799="HKD",Settings!$B$23,1))),0))</f>
        <v>0</v>
      </c>
      <c r="Q4799" s="312">
        <f>IF(OR(J4799="",G4799=""),"",G4799+ROW()/1000000)</f>
      </c>
      <c r="R4799" s="247">
        <f>IF(Q4799="","",SUMIFS(Txn[Signed Units],Txn[Key],J4799,Txn[Transaction Order],"&lt;="&amp;Q4799))</f>
      </c>
    </row>
    <row r="4800" spans="10:18" ht="15" customHeight="1" x14ac:dyDescent="0.15">
      <c r="J4800" s="246">
        <f>IF(OR(B4800="",C4800="",E4800=""),"",B4800&amp;":"&amp;C4800&amp;":"&amp;E4800)</f>
      </c>
      <c r="K4800" s="247">
        <f>IF(A4800="","",A4800*D4800)</f>
      </c>
      <c r="L4800" s="246">
        <f>IF(A4800="","",IF(OR(A4800=1,A4800=0),H4800,0))</f>
      </c>
      <c r="M4800" s="246">
        <f>IF(A4800="","",IF(A4800=-1,H4800,0))</f>
      </c>
      <c r="N4800">
        <f>IF(J4800="","",IF(E4800="SGD",1,IF(E4800="USD",Settings!$B$22,IF(E4800="HKD",Settings!$B$23,1))))</f>
      </c>
      <c r="O4800">
        <f>IF(OR(B4800="",C4800="",E4800=""),0,(IF(A4800=-1,H4800,0)-IF(OR(A4800=1,A4800=0),H4800,0)+IF(A4800=2,H4800,0))*IF(E4800="SGD",1,IF(E4800="USD",Settings!$B$22,IF(E4800="HKD",Settings!$B$23,1))))</f>
        <v>0</v>
      </c>
      <c r="P4800">
        <f>IF(OR(B4800="",C4800="",E4800=""),0,IF(A4800=2,H4800*IF(E4800="SGD",1,IF(E4800="USD",Settings!$B$22,IF(E4800="HKD",Settings!$B$23,1))),0))</f>
        <v>0</v>
      </c>
      <c r="Q4800" s="312">
        <f>IF(OR(J4800="",G4800=""),"",G4800+ROW()/1000000)</f>
      </c>
      <c r="R4800" s="247">
        <f>IF(Q4800="","",SUMIFS(Txn[Signed Units],Txn[Key],J4800,Txn[Transaction Order],"&lt;="&amp;Q4800))</f>
      </c>
    </row>
    <row r="4801" spans="10:18" ht="15" customHeight="1" x14ac:dyDescent="0.15">
      <c r="J4801" s="246">
        <f>IF(OR(B4801="",C4801="",E4801=""),"",B4801&amp;":"&amp;C4801&amp;":"&amp;E4801)</f>
      </c>
      <c r="K4801" s="247">
        <f>IF(A4801="","",A4801*D4801)</f>
      </c>
      <c r="L4801" s="246">
        <f>IF(A4801="","",IF(OR(A4801=1,A4801=0),H4801,0))</f>
      </c>
      <c r="M4801" s="246">
        <f>IF(A4801="","",IF(A4801=-1,H4801,0))</f>
      </c>
      <c r="N4801">
        <f>IF(J4801="","",IF(E4801="SGD",1,IF(E4801="USD",Settings!$B$22,IF(E4801="HKD",Settings!$B$23,1))))</f>
      </c>
      <c r="O4801">
        <f>IF(OR(B4801="",C4801="",E4801=""),0,(IF(A4801=-1,H4801,0)-IF(OR(A4801=1,A4801=0),H4801,0)+IF(A4801=2,H4801,0))*IF(E4801="SGD",1,IF(E4801="USD",Settings!$B$22,IF(E4801="HKD",Settings!$B$23,1))))</f>
        <v>0</v>
      </c>
      <c r="P4801">
        <f>IF(OR(B4801="",C4801="",E4801=""),0,IF(A4801=2,H4801*IF(E4801="SGD",1,IF(E4801="USD",Settings!$B$22,IF(E4801="HKD",Settings!$B$23,1))),0))</f>
        <v>0</v>
      </c>
      <c r="Q4801" s="312">
        <f>IF(OR(J4801="",G4801=""),"",G4801+ROW()/1000000)</f>
      </c>
      <c r="R4801" s="247">
        <f>IF(Q4801="","",SUMIFS(Txn[Signed Units],Txn[Key],J4801,Txn[Transaction Order],"&lt;="&amp;Q4801))</f>
      </c>
    </row>
    <row r="4802" spans="10:18" ht="15" customHeight="1" x14ac:dyDescent="0.15">
      <c r="J4802" s="246">
        <f>IF(OR(B4802="",C4802="",E4802=""),"",B4802&amp;":"&amp;C4802&amp;":"&amp;E4802)</f>
      </c>
      <c r="K4802" s="247">
        <f>IF(A4802="","",A4802*D4802)</f>
      </c>
      <c r="L4802" s="246">
        <f>IF(A4802="","",IF(OR(A4802=1,A4802=0),H4802,0))</f>
      </c>
      <c r="M4802" s="246">
        <f>IF(A4802="","",IF(A4802=-1,H4802,0))</f>
      </c>
      <c r="N4802">
        <f>IF(J4802="","",IF(E4802="SGD",1,IF(E4802="USD",Settings!$B$22,IF(E4802="HKD",Settings!$B$23,1))))</f>
      </c>
      <c r="O4802">
        <f>IF(OR(B4802="",C4802="",E4802=""),0,(IF(A4802=-1,H4802,0)-IF(OR(A4802=1,A4802=0),H4802,0)+IF(A4802=2,H4802,0))*IF(E4802="SGD",1,IF(E4802="USD",Settings!$B$22,IF(E4802="HKD",Settings!$B$23,1))))</f>
        <v>0</v>
      </c>
      <c r="P4802">
        <f>IF(OR(B4802="",C4802="",E4802=""),0,IF(A4802=2,H4802*IF(E4802="SGD",1,IF(E4802="USD",Settings!$B$22,IF(E4802="HKD",Settings!$B$23,1))),0))</f>
        <v>0</v>
      </c>
      <c r="Q4802" s="312">
        <f>IF(OR(J4802="",G4802=""),"",G4802+ROW()/1000000)</f>
      </c>
      <c r="R4802" s="247">
        <f>IF(Q4802="","",SUMIFS(Txn[Signed Units],Txn[Key],J4802,Txn[Transaction Order],"&lt;="&amp;Q4802))</f>
      </c>
    </row>
    <row r="4803" spans="10:18" ht="15" customHeight="1" x14ac:dyDescent="0.15">
      <c r="J4803" s="246">
        <f>IF(OR(B4803="",C4803="",E4803=""),"",B4803&amp;":"&amp;C4803&amp;":"&amp;E4803)</f>
      </c>
      <c r="K4803" s="247">
        <f>IF(A4803="","",A4803*D4803)</f>
      </c>
      <c r="L4803" s="246">
        <f>IF(A4803="","",IF(OR(A4803=1,A4803=0),H4803,0))</f>
      </c>
      <c r="M4803" s="246">
        <f>IF(A4803="","",IF(A4803=-1,H4803,0))</f>
      </c>
      <c r="N4803">
        <f>IF(J4803="","",IF(E4803="SGD",1,IF(E4803="USD",Settings!$B$22,IF(E4803="HKD",Settings!$B$23,1))))</f>
      </c>
      <c r="O4803">
        <f>IF(OR(B4803="",C4803="",E4803=""),0,(IF(A4803=-1,H4803,0)-IF(OR(A4803=1,A4803=0),H4803,0)+IF(A4803=2,H4803,0))*IF(E4803="SGD",1,IF(E4803="USD",Settings!$B$22,IF(E4803="HKD",Settings!$B$23,1))))</f>
        <v>0</v>
      </c>
      <c r="P4803">
        <f>IF(OR(B4803="",C4803="",E4803=""),0,IF(A4803=2,H4803*IF(E4803="SGD",1,IF(E4803="USD",Settings!$B$22,IF(E4803="HKD",Settings!$B$23,1))),0))</f>
        <v>0</v>
      </c>
      <c r="Q4803" s="312">
        <f>IF(OR(J4803="",G4803=""),"",G4803+ROW()/1000000)</f>
      </c>
      <c r="R4803" s="247">
        <f>IF(Q4803="","",SUMIFS(Txn[Signed Units],Txn[Key],J4803,Txn[Transaction Order],"&lt;="&amp;Q4803))</f>
      </c>
    </row>
    <row r="4804" spans="10:18" ht="15" customHeight="1" x14ac:dyDescent="0.15">
      <c r="J4804" s="246">
        <f>IF(OR(B4804="",C4804="",E4804=""),"",B4804&amp;":"&amp;C4804&amp;":"&amp;E4804)</f>
      </c>
      <c r="K4804" s="247">
        <f>IF(A4804="","",A4804*D4804)</f>
      </c>
      <c r="L4804" s="246">
        <f>IF(A4804="","",IF(OR(A4804=1,A4804=0),H4804,0))</f>
      </c>
      <c r="M4804" s="246">
        <f>IF(A4804="","",IF(A4804=-1,H4804,0))</f>
      </c>
      <c r="N4804">
        <f>IF(J4804="","",IF(E4804="SGD",1,IF(E4804="USD",Settings!$B$22,IF(E4804="HKD",Settings!$B$23,1))))</f>
      </c>
      <c r="O4804">
        <f>IF(OR(B4804="",C4804="",E4804=""),0,(IF(A4804=-1,H4804,0)-IF(OR(A4804=1,A4804=0),H4804,0)+IF(A4804=2,H4804,0))*IF(E4804="SGD",1,IF(E4804="USD",Settings!$B$22,IF(E4804="HKD",Settings!$B$23,1))))</f>
        <v>0</v>
      </c>
      <c r="P4804">
        <f>IF(OR(B4804="",C4804="",E4804=""),0,IF(A4804=2,H4804*IF(E4804="SGD",1,IF(E4804="USD",Settings!$B$22,IF(E4804="HKD",Settings!$B$23,1))),0))</f>
        <v>0</v>
      </c>
      <c r="Q4804" s="312">
        <f>IF(OR(J4804="",G4804=""),"",G4804+ROW()/1000000)</f>
      </c>
      <c r="R4804" s="247">
        <f>IF(Q4804="","",SUMIFS(Txn[Signed Units],Txn[Key],J4804,Txn[Transaction Order],"&lt;="&amp;Q4804))</f>
      </c>
    </row>
    <row r="4805" spans="10:18" ht="15" customHeight="1" x14ac:dyDescent="0.15">
      <c r="J4805" s="246">
        <f>IF(OR(B4805="",C4805="",E4805=""),"",B4805&amp;":"&amp;C4805&amp;":"&amp;E4805)</f>
      </c>
      <c r="K4805" s="247">
        <f>IF(A4805="","",A4805*D4805)</f>
      </c>
      <c r="L4805" s="246">
        <f>IF(A4805="","",IF(OR(A4805=1,A4805=0),H4805,0))</f>
      </c>
      <c r="M4805" s="246">
        <f>IF(A4805="","",IF(A4805=-1,H4805,0))</f>
      </c>
      <c r="N4805">
        <f>IF(J4805="","",IF(E4805="SGD",1,IF(E4805="USD",Settings!$B$22,IF(E4805="HKD",Settings!$B$23,1))))</f>
      </c>
      <c r="O4805">
        <f>IF(OR(B4805="",C4805="",E4805=""),0,(IF(A4805=-1,H4805,0)-IF(OR(A4805=1,A4805=0),H4805,0)+IF(A4805=2,H4805,0))*IF(E4805="SGD",1,IF(E4805="USD",Settings!$B$22,IF(E4805="HKD",Settings!$B$23,1))))</f>
        <v>0</v>
      </c>
      <c r="P4805">
        <f>IF(OR(B4805="",C4805="",E4805=""),0,IF(A4805=2,H4805*IF(E4805="SGD",1,IF(E4805="USD",Settings!$B$22,IF(E4805="HKD",Settings!$B$23,1))),0))</f>
        <v>0</v>
      </c>
      <c r="Q4805" s="312">
        <f>IF(OR(J4805="",G4805=""),"",G4805+ROW()/1000000)</f>
      </c>
      <c r="R4805" s="247">
        <f>IF(Q4805="","",SUMIFS(Txn[Signed Units],Txn[Key],J4805,Txn[Transaction Order],"&lt;="&amp;Q4805))</f>
      </c>
    </row>
    <row r="4806" spans="10:18" ht="15" customHeight="1" x14ac:dyDescent="0.15">
      <c r="J4806" s="246">
        <f>IF(OR(B4806="",C4806="",E4806=""),"",B4806&amp;":"&amp;C4806&amp;":"&amp;E4806)</f>
      </c>
      <c r="K4806" s="247">
        <f>IF(A4806="","",A4806*D4806)</f>
      </c>
      <c r="L4806" s="246">
        <f>IF(A4806="","",IF(OR(A4806=1,A4806=0),H4806,0))</f>
      </c>
      <c r="M4806" s="246">
        <f>IF(A4806="","",IF(A4806=-1,H4806,0))</f>
      </c>
      <c r="N4806">
        <f>IF(J4806="","",IF(E4806="SGD",1,IF(E4806="USD",Settings!$B$22,IF(E4806="HKD",Settings!$B$23,1))))</f>
      </c>
      <c r="O4806">
        <f>IF(OR(B4806="",C4806="",E4806=""),0,(IF(A4806=-1,H4806,0)-IF(OR(A4806=1,A4806=0),H4806,0)+IF(A4806=2,H4806,0))*IF(E4806="SGD",1,IF(E4806="USD",Settings!$B$22,IF(E4806="HKD",Settings!$B$23,1))))</f>
        <v>0</v>
      </c>
      <c r="P4806">
        <f>IF(OR(B4806="",C4806="",E4806=""),0,IF(A4806=2,H4806*IF(E4806="SGD",1,IF(E4806="USD",Settings!$B$22,IF(E4806="HKD",Settings!$B$23,1))),0))</f>
        <v>0</v>
      </c>
      <c r="Q4806" s="312">
        <f>IF(OR(J4806="",G4806=""),"",G4806+ROW()/1000000)</f>
      </c>
      <c r="R4806" s="247">
        <f>IF(Q4806="","",SUMIFS(Txn[Signed Units],Txn[Key],J4806,Txn[Transaction Order],"&lt;="&amp;Q4806))</f>
      </c>
    </row>
    <row r="4807" spans="10:18" ht="15" customHeight="1" x14ac:dyDescent="0.15">
      <c r="J4807" s="246">
        <f>IF(OR(B4807="",C4807="",E4807=""),"",B4807&amp;":"&amp;C4807&amp;":"&amp;E4807)</f>
      </c>
      <c r="K4807" s="247">
        <f>IF(A4807="","",A4807*D4807)</f>
      </c>
      <c r="L4807" s="246">
        <f>IF(A4807="","",IF(OR(A4807=1,A4807=0),H4807,0))</f>
      </c>
      <c r="M4807" s="246">
        <f>IF(A4807="","",IF(A4807=-1,H4807,0))</f>
      </c>
      <c r="N4807">
        <f>IF(J4807="","",IF(E4807="SGD",1,IF(E4807="USD",Settings!$B$22,IF(E4807="HKD",Settings!$B$23,1))))</f>
      </c>
      <c r="O4807">
        <f>IF(OR(B4807="",C4807="",E4807=""),0,(IF(A4807=-1,H4807,0)-IF(OR(A4807=1,A4807=0),H4807,0)+IF(A4807=2,H4807,0))*IF(E4807="SGD",1,IF(E4807="USD",Settings!$B$22,IF(E4807="HKD",Settings!$B$23,1))))</f>
        <v>0</v>
      </c>
      <c r="P4807">
        <f>IF(OR(B4807="",C4807="",E4807=""),0,IF(A4807=2,H4807*IF(E4807="SGD",1,IF(E4807="USD",Settings!$B$22,IF(E4807="HKD",Settings!$B$23,1))),0))</f>
        <v>0</v>
      </c>
      <c r="Q4807" s="312">
        <f>IF(OR(J4807="",G4807=""),"",G4807+ROW()/1000000)</f>
      </c>
      <c r="R4807" s="247">
        <f>IF(Q4807="","",SUMIFS(Txn[Signed Units],Txn[Key],J4807,Txn[Transaction Order],"&lt;="&amp;Q4807))</f>
      </c>
    </row>
    <row r="4808" spans="10:18" ht="15" customHeight="1" x14ac:dyDescent="0.15">
      <c r="J4808" s="246">
        <f>IF(OR(B4808="",C4808="",E4808=""),"",B4808&amp;":"&amp;C4808&amp;":"&amp;E4808)</f>
      </c>
      <c r="K4808" s="247">
        <f>IF(A4808="","",A4808*D4808)</f>
      </c>
      <c r="L4808" s="246">
        <f>IF(A4808="","",IF(OR(A4808=1,A4808=0),H4808,0))</f>
      </c>
      <c r="M4808" s="246">
        <f>IF(A4808="","",IF(A4808=-1,H4808,0))</f>
      </c>
      <c r="N4808">
        <f>IF(J4808="","",IF(E4808="SGD",1,IF(E4808="USD",Settings!$B$22,IF(E4808="HKD",Settings!$B$23,1))))</f>
      </c>
      <c r="O4808">
        <f>IF(OR(B4808="",C4808="",E4808=""),0,(IF(A4808=-1,H4808,0)-IF(OR(A4808=1,A4808=0),H4808,0)+IF(A4808=2,H4808,0))*IF(E4808="SGD",1,IF(E4808="USD",Settings!$B$22,IF(E4808="HKD",Settings!$B$23,1))))</f>
        <v>0</v>
      </c>
      <c r="P4808">
        <f>IF(OR(B4808="",C4808="",E4808=""),0,IF(A4808=2,H4808*IF(E4808="SGD",1,IF(E4808="USD",Settings!$B$22,IF(E4808="HKD",Settings!$B$23,1))),0))</f>
        <v>0</v>
      </c>
      <c r="Q4808" s="312">
        <f>IF(OR(J4808="",G4808=""),"",G4808+ROW()/1000000)</f>
      </c>
      <c r="R4808" s="247">
        <f>IF(Q4808="","",SUMIFS(Txn[Signed Units],Txn[Key],J4808,Txn[Transaction Order],"&lt;="&amp;Q4808))</f>
      </c>
    </row>
    <row r="4809" spans="10:18" ht="15" customHeight="1" x14ac:dyDescent="0.15">
      <c r="J4809" s="246">
        <f>IF(OR(B4809="",C4809="",E4809=""),"",B4809&amp;":"&amp;C4809&amp;":"&amp;E4809)</f>
      </c>
      <c r="K4809" s="247">
        <f>IF(A4809="","",A4809*D4809)</f>
      </c>
      <c r="L4809" s="246">
        <f>IF(A4809="","",IF(OR(A4809=1,A4809=0),H4809,0))</f>
      </c>
      <c r="M4809" s="246">
        <f>IF(A4809="","",IF(A4809=-1,H4809,0))</f>
      </c>
      <c r="N4809">
        <f>IF(J4809="","",IF(E4809="SGD",1,IF(E4809="USD",Settings!$B$22,IF(E4809="HKD",Settings!$B$23,1))))</f>
      </c>
      <c r="O4809">
        <f>IF(OR(B4809="",C4809="",E4809=""),0,(IF(A4809=-1,H4809,0)-IF(OR(A4809=1,A4809=0),H4809,0)+IF(A4809=2,H4809,0))*IF(E4809="SGD",1,IF(E4809="USD",Settings!$B$22,IF(E4809="HKD",Settings!$B$23,1))))</f>
        <v>0</v>
      </c>
      <c r="P4809">
        <f>IF(OR(B4809="",C4809="",E4809=""),0,IF(A4809=2,H4809*IF(E4809="SGD",1,IF(E4809="USD",Settings!$B$22,IF(E4809="HKD",Settings!$B$23,1))),0))</f>
        <v>0</v>
      </c>
      <c r="Q4809" s="312">
        <f>IF(OR(J4809="",G4809=""),"",G4809+ROW()/1000000)</f>
      </c>
      <c r="R4809" s="247">
        <f>IF(Q4809="","",SUMIFS(Txn[Signed Units],Txn[Key],J4809,Txn[Transaction Order],"&lt;="&amp;Q4809))</f>
      </c>
    </row>
    <row r="4810" spans="10:18" ht="15" customHeight="1" x14ac:dyDescent="0.15">
      <c r="J4810" s="246">
        <f>IF(OR(B4810="",C4810="",E4810=""),"",B4810&amp;":"&amp;C4810&amp;":"&amp;E4810)</f>
      </c>
      <c r="K4810" s="247">
        <f>IF(A4810="","",A4810*D4810)</f>
      </c>
      <c r="L4810" s="246">
        <f>IF(A4810="","",IF(OR(A4810=1,A4810=0),H4810,0))</f>
      </c>
      <c r="M4810" s="246">
        <f>IF(A4810="","",IF(A4810=-1,H4810,0))</f>
      </c>
      <c r="N4810">
        <f>IF(J4810="","",IF(E4810="SGD",1,IF(E4810="USD",Settings!$B$22,IF(E4810="HKD",Settings!$B$23,1))))</f>
      </c>
      <c r="O4810">
        <f>IF(OR(B4810="",C4810="",E4810=""),0,(IF(A4810=-1,H4810,0)-IF(OR(A4810=1,A4810=0),H4810,0)+IF(A4810=2,H4810,0))*IF(E4810="SGD",1,IF(E4810="USD",Settings!$B$22,IF(E4810="HKD",Settings!$B$23,1))))</f>
        <v>0</v>
      </c>
      <c r="P4810">
        <f>IF(OR(B4810="",C4810="",E4810=""),0,IF(A4810=2,H4810*IF(E4810="SGD",1,IF(E4810="USD",Settings!$B$22,IF(E4810="HKD",Settings!$B$23,1))),0))</f>
        <v>0</v>
      </c>
      <c r="Q4810" s="312">
        <f>IF(OR(J4810="",G4810=""),"",G4810+ROW()/1000000)</f>
      </c>
      <c r="R4810" s="247">
        <f>IF(Q4810="","",SUMIFS(Txn[Signed Units],Txn[Key],J4810,Txn[Transaction Order],"&lt;="&amp;Q4810))</f>
      </c>
    </row>
    <row r="4811" spans="10:18" ht="15" customHeight="1" x14ac:dyDescent="0.15">
      <c r="J4811" s="246">
        <f>IF(OR(B4811="",C4811="",E4811=""),"",B4811&amp;":"&amp;C4811&amp;":"&amp;E4811)</f>
      </c>
      <c r="K4811" s="247">
        <f>IF(A4811="","",A4811*D4811)</f>
      </c>
      <c r="L4811" s="246">
        <f>IF(A4811="","",IF(OR(A4811=1,A4811=0),H4811,0))</f>
      </c>
      <c r="M4811" s="246">
        <f>IF(A4811="","",IF(A4811=-1,H4811,0))</f>
      </c>
      <c r="N4811">
        <f>IF(J4811="","",IF(E4811="SGD",1,IF(E4811="USD",Settings!$B$22,IF(E4811="HKD",Settings!$B$23,1))))</f>
      </c>
      <c r="O4811">
        <f>IF(OR(B4811="",C4811="",E4811=""),0,(IF(A4811=-1,H4811,0)-IF(OR(A4811=1,A4811=0),H4811,0)+IF(A4811=2,H4811,0))*IF(E4811="SGD",1,IF(E4811="USD",Settings!$B$22,IF(E4811="HKD",Settings!$B$23,1))))</f>
        <v>0</v>
      </c>
      <c r="P4811">
        <f>IF(OR(B4811="",C4811="",E4811=""),0,IF(A4811=2,H4811*IF(E4811="SGD",1,IF(E4811="USD",Settings!$B$22,IF(E4811="HKD",Settings!$B$23,1))),0))</f>
        <v>0</v>
      </c>
      <c r="Q4811" s="312">
        <f>IF(OR(J4811="",G4811=""),"",G4811+ROW()/1000000)</f>
      </c>
      <c r="R4811" s="247">
        <f>IF(Q4811="","",SUMIFS(Txn[Signed Units],Txn[Key],J4811,Txn[Transaction Order],"&lt;="&amp;Q4811))</f>
      </c>
    </row>
    <row r="4812" spans="10:18" ht="15" customHeight="1" x14ac:dyDescent="0.15">
      <c r="J4812" s="246">
        <f>IF(OR(B4812="",C4812="",E4812=""),"",B4812&amp;":"&amp;C4812&amp;":"&amp;E4812)</f>
      </c>
      <c r="K4812" s="247">
        <f>IF(A4812="","",A4812*D4812)</f>
      </c>
      <c r="L4812" s="246">
        <f>IF(A4812="","",IF(OR(A4812=1,A4812=0),H4812,0))</f>
      </c>
      <c r="M4812" s="246">
        <f>IF(A4812="","",IF(A4812=-1,H4812,0))</f>
      </c>
      <c r="N4812">
        <f>IF(J4812="","",IF(E4812="SGD",1,IF(E4812="USD",Settings!$B$22,IF(E4812="HKD",Settings!$B$23,1))))</f>
      </c>
      <c r="O4812">
        <f>IF(OR(B4812="",C4812="",E4812=""),0,(IF(A4812=-1,H4812,0)-IF(OR(A4812=1,A4812=0),H4812,0)+IF(A4812=2,H4812,0))*IF(E4812="SGD",1,IF(E4812="USD",Settings!$B$22,IF(E4812="HKD",Settings!$B$23,1))))</f>
        <v>0</v>
      </c>
      <c r="P4812">
        <f>IF(OR(B4812="",C4812="",E4812=""),0,IF(A4812=2,H4812*IF(E4812="SGD",1,IF(E4812="USD",Settings!$B$22,IF(E4812="HKD",Settings!$B$23,1))),0))</f>
        <v>0</v>
      </c>
      <c r="Q4812" s="312">
        <f>IF(OR(J4812="",G4812=""),"",G4812+ROW()/1000000)</f>
      </c>
      <c r="R4812" s="247">
        <f>IF(Q4812="","",SUMIFS(Txn[Signed Units],Txn[Key],J4812,Txn[Transaction Order],"&lt;="&amp;Q4812))</f>
      </c>
    </row>
    <row r="4813" spans="10:18" ht="15" customHeight="1" x14ac:dyDescent="0.15">
      <c r="J4813" s="246">
        <f>IF(OR(B4813="",C4813="",E4813=""),"",B4813&amp;":"&amp;C4813&amp;":"&amp;E4813)</f>
      </c>
      <c r="K4813" s="247">
        <f>IF(A4813="","",A4813*D4813)</f>
      </c>
      <c r="L4813" s="246">
        <f>IF(A4813="","",IF(OR(A4813=1,A4813=0),H4813,0))</f>
      </c>
      <c r="M4813" s="246">
        <f>IF(A4813="","",IF(A4813=-1,H4813,0))</f>
      </c>
      <c r="N4813">
        <f>IF(J4813="","",IF(E4813="SGD",1,IF(E4813="USD",Settings!$B$22,IF(E4813="HKD",Settings!$B$23,1))))</f>
      </c>
      <c r="O4813">
        <f>IF(OR(B4813="",C4813="",E4813=""),0,(IF(A4813=-1,H4813,0)-IF(OR(A4813=1,A4813=0),H4813,0)+IF(A4813=2,H4813,0))*IF(E4813="SGD",1,IF(E4813="USD",Settings!$B$22,IF(E4813="HKD",Settings!$B$23,1))))</f>
        <v>0</v>
      </c>
      <c r="P4813">
        <f>IF(OR(B4813="",C4813="",E4813=""),0,IF(A4813=2,H4813*IF(E4813="SGD",1,IF(E4813="USD",Settings!$B$22,IF(E4813="HKD",Settings!$B$23,1))),0))</f>
        <v>0</v>
      </c>
      <c r="Q4813" s="312">
        <f>IF(OR(J4813="",G4813=""),"",G4813+ROW()/1000000)</f>
      </c>
      <c r="R4813" s="247">
        <f>IF(Q4813="","",SUMIFS(Txn[Signed Units],Txn[Key],J4813,Txn[Transaction Order],"&lt;="&amp;Q4813))</f>
      </c>
    </row>
    <row r="4814" spans="10:18" ht="15" customHeight="1" x14ac:dyDescent="0.15">
      <c r="J4814" s="246">
        <f>IF(OR(B4814="",C4814="",E4814=""),"",B4814&amp;":"&amp;C4814&amp;":"&amp;E4814)</f>
      </c>
      <c r="K4814" s="247">
        <f>IF(A4814="","",A4814*D4814)</f>
      </c>
      <c r="L4814" s="246">
        <f>IF(A4814="","",IF(OR(A4814=1,A4814=0),H4814,0))</f>
      </c>
      <c r="M4814" s="246">
        <f>IF(A4814="","",IF(A4814=-1,H4814,0))</f>
      </c>
      <c r="N4814">
        <f>IF(J4814="","",IF(E4814="SGD",1,IF(E4814="USD",Settings!$B$22,IF(E4814="HKD",Settings!$B$23,1))))</f>
      </c>
      <c r="O4814">
        <f>IF(OR(B4814="",C4814="",E4814=""),0,(IF(A4814=-1,H4814,0)-IF(OR(A4814=1,A4814=0),H4814,0)+IF(A4814=2,H4814,0))*IF(E4814="SGD",1,IF(E4814="USD",Settings!$B$22,IF(E4814="HKD",Settings!$B$23,1))))</f>
        <v>0</v>
      </c>
      <c r="P4814">
        <f>IF(OR(B4814="",C4814="",E4814=""),0,IF(A4814=2,H4814*IF(E4814="SGD",1,IF(E4814="USD",Settings!$B$22,IF(E4814="HKD",Settings!$B$23,1))),0))</f>
        <v>0</v>
      </c>
      <c r="Q4814" s="312">
        <f>IF(OR(J4814="",G4814=""),"",G4814+ROW()/1000000)</f>
      </c>
      <c r="R4814" s="247">
        <f>IF(Q4814="","",SUMIFS(Txn[Signed Units],Txn[Key],J4814,Txn[Transaction Order],"&lt;="&amp;Q4814))</f>
      </c>
    </row>
    <row r="4815" spans="10:18" ht="15" customHeight="1" x14ac:dyDescent="0.15">
      <c r="J4815" s="246">
        <f>IF(OR(B4815="",C4815="",E4815=""),"",B4815&amp;":"&amp;C4815&amp;":"&amp;E4815)</f>
      </c>
      <c r="K4815" s="247">
        <f>IF(A4815="","",A4815*D4815)</f>
      </c>
      <c r="L4815" s="246">
        <f>IF(A4815="","",IF(OR(A4815=1,A4815=0),H4815,0))</f>
      </c>
      <c r="M4815" s="246">
        <f>IF(A4815="","",IF(A4815=-1,H4815,0))</f>
      </c>
      <c r="N4815">
        <f>IF(J4815="","",IF(E4815="SGD",1,IF(E4815="USD",Settings!$B$22,IF(E4815="HKD",Settings!$B$23,1))))</f>
      </c>
      <c r="O4815">
        <f>IF(OR(B4815="",C4815="",E4815=""),0,(IF(A4815=-1,H4815,0)-IF(OR(A4815=1,A4815=0),H4815,0)+IF(A4815=2,H4815,0))*IF(E4815="SGD",1,IF(E4815="USD",Settings!$B$22,IF(E4815="HKD",Settings!$B$23,1))))</f>
        <v>0</v>
      </c>
      <c r="P4815">
        <f>IF(OR(B4815="",C4815="",E4815=""),0,IF(A4815=2,H4815*IF(E4815="SGD",1,IF(E4815="USD",Settings!$B$22,IF(E4815="HKD",Settings!$B$23,1))),0))</f>
        <v>0</v>
      </c>
      <c r="Q4815" s="312">
        <f>IF(OR(J4815="",G4815=""),"",G4815+ROW()/1000000)</f>
      </c>
      <c r="R4815" s="247">
        <f>IF(Q4815="","",SUMIFS(Txn[Signed Units],Txn[Key],J4815,Txn[Transaction Order],"&lt;="&amp;Q4815))</f>
      </c>
    </row>
    <row r="4816" spans="10:18" ht="15" customHeight="1" x14ac:dyDescent="0.15">
      <c r="J4816" s="246">
        <f>IF(OR(B4816="",C4816="",E4816=""),"",B4816&amp;":"&amp;C4816&amp;":"&amp;E4816)</f>
      </c>
      <c r="K4816" s="247">
        <f>IF(A4816="","",A4816*D4816)</f>
      </c>
      <c r="L4816" s="246">
        <f>IF(A4816="","",IF(OR(A4816=1,A4816=0),H4816,0))</f>
      </c>
      <c r="M4816" s="246">
        <f>IF(A4816="","",IF(A4816=-1,H4816,0))</f>
      </c>
      <c r="N4816">
        <f>IF(J4816="","",IF(E4816="SGD",1,IF(E4816="USD",Settings!$B$22,IF(E4816="HKD",Settings!$B$23,1))))</f>
      </c>
      <c r="O4816">
        <f>IF(OR(B4816="",C4816="",E4816=""),0,(IF(A4816=-1,H4816,0)-IF(OR(A4816=1,A4816=0),H4816,0)+IF(A4816=2,H4816,0))*IF(E4816="SGD",1,IF(E4816="USD",Settings!$B$22,IF(E4816="HKD",Settings!$B$23,1))))</f>
        <v>0</v>
      </c>
      <c r="P4816">
        <f>IF(OR(B4816="",C4816="",E4816=""),0,IF(A4816=2,H4816*IF(E4816="SGD",1,IF(E4816="USD",Settings!$B$22,IF(E4816="HKD",Settings!$B$23,1))),0))</f>
        <v>0</v>
      </c>
      <c r="Q4816" s="312">
        <f>IF(OR(J4816="",G4816=""),"",G4816+ROW()/1000000)</f>
      </c>
      <c r="R4816" s="247">
        <f>IF(Q4816="","",SUMIFS(Txn[Signed Units],Txn[Key],J4816,Txn[Transaction Order],"&lt;="&amp;Q4816))</f>
      </c>
    </row>
    <row r="4817" spans="10:18" ht="15" customHeight="1" x14ac:dyDescent="0.15">
      <c r="J4817" s="246">
        <f>IF(OR(B4817="",C4817="",E4817=""),"",B4817&amp;":"&amp;C4817&amp;":"&amp;E4817)</f>
      </c>
      <c r="K4817" s="247">
        <f>IF(A4817="","",A4817*D4817)</f>
      </c>
      <c r="L4817" s="246">
        <f>IF(A4817="","",IF(OR(A4817=1,A4817=0),H4817,0))</f>
      </c>
      <c r="M4817" s="246">
        <f>IF(A4817="","",IF(A4817=-1,H4817,0))</f>
      </c>
      <c r="N4817">
        <f>IF(J4817="","",IF(E4817="SGD",1,IF(E4817="USD",Settings!$B$22,IF(E4817="HKD",Settings!$B$23,1))))</f>
      </c>
      <c r="O4817">
        <f>IF(OR(B4817="",C4817="",E4817=""),0,(IF(A4817=-1,H4817,0)-IF(OR(A4817=1,A4817=0),H4817,0)+IF(A4817=2,H4817,0))*IF(E4817="SGD",1,IF(E4817="USD",Settings!$B$22,IF(E4817="HKD",Settings!$B$23,1))))</f>
        <v>0</v>
      </c>
      <c r="P4817">
        <f>IF(OR(B4817="",C4817="",E4817=""),0,IF(A4817=2,H4817*IF(E4817="SGD",1,IF(E4817="USD",Settings!$B$22,IF(E4817="HKD",Settings!$B$23,1))),0))</f>
        <v>0</v>
      </c>
      <c r="Q4817" s="312">
        <f>IF(OR(J4817="",G4817=""),"",G4817+ROW()/1000000)</f>
      </c>
      <c r="R4817" s="247">
        <f>IF(Q4817="","",SUMIFS(Txn[Signed Units],Txn[Key],J4817,Txn[Transaction Order],"&lt;="&amp;Q4817))</f>
      </c>
    </row>
    <row r="4818" spans="10:18" ht="15" customHeight="1" x14ac:dyDescent="0.15">
      <c r="J4818" s="246">
        <f>IF(OR(B4818="",C4818="",E4818=""),"",B4818&amp;":"&amp;C4818&amp;":"&amp;E4818)</f>
      </c>
      <c r="K4818" s="247">
        <f>IF(A4818="","",A4818*D4818)</f>
      </c>
      <c r="L4818" s="246">
        <f>IF(A4818="","",IF(OR(A4818=1,A4818=0),H4818,0))</f>
      </c>
      <c r="M4818" s="246">
        <f>IF(A4818="","",IF(A4818=-1,H4818,0))</f>
      </c>
      <c r="N4818">
        <f>IF(J4818="","",IF(E4818="SGD",1,IF(E4818="USD",Settings!$B$22,IF(E4818="HKD",Settings!$B$23,1))))</f>
      </c>
      <c r="O4818">
        <f>IF(OR(B4818="",C4818="",E4818=""),0,(IF(A4818=-1,H4818,0)-IF(OR(A4818=1,A4818=0),H4818,0)+IF(A4818=2,H4818,0))*IF(E4818="SGD",1,IF(E4818="USD",Settings!$B$22,IF(E4818="HKD",Settings!$B$23,1))))</f>
        <v>0</v>
      </c>
      <c r="P4818">
        <f>IF(OR(B4818="",C4818="",E4818=""),0,IF(A4818=2,H4818*IF(E4818="SGD",1,IF(E4818="USD",Settings!$B$22,IF(E4818="HKD",Settings!$B$23,1))),0))</f>
        <v>0</v>
      </c>
      <c r="Q4818" s="312">
        <f>IF(OR(J4818="",G4818=""),"",G4818+ROW()/1000000)</f>
      </c>
      <c r="R4818" s="247">
        <f>IF(Q4818="","",SUMIFS(Txn[Signed Units],Txn[Key],J4818,Txn[Transaction Order],"&lt;="&amp;Q4818))</f>
      </c>
    </row>
    <row r="4819" spans="10:18" ht="15" customHeight="1" x14ac:dyDescent="0.15">
      <c r="J4819" s="246">
        <f>IF(OR(B4819="",C4819="",E4819=""),"",B4819&amp;":"&amp;C4819&amp;":"&amp;E4819)</f>
      </c>
      <c r="K4819" s="247">
        <f>IF(A4819="","",A4819*D4819)</f>
      </c>
      <c r="L4819" s="246">
        <f>IF(A4819="","",IF(OR(A4819=1,A4819=0),H4819,0))</f>
      </c>
      <c r="M4819" s="246">
        <f>IF(A4819="","",IF(A4819=-1,H4819,0))</f>
      </c>
      <c r="N4819">
        <f>IF(J4819="","",IF(E4819="SGD",1,IF(E4819="USD",Settings!$B$22,IF(E4819="HKD",Settings!$B$23,1))))</f>
      </c>
      <c r="O4819">
        <f>IF(OR(B4819="",C4819="",E4819=""),0,(IF(A4819=-1,H4819,0)-IF(OR(A4819=1,A4819=0),H4819,0)+IF(A4819=2,H4819,0))*IF(E4819="SGD",1,IF(E4819="USD",Settings!$B$22,IF(E4819="HKD",Settings!$B$23,1))))</f>
        <v>0</v>
      </c>
      <c r="P4819">
        <f>IF(OR(B4819="",C4819="",E4819=""),0,IF(A4819=2,H4819*IF(E4819="SGD",1,IF(E4819="USD",Settings!$B$22,IF(E4819="HKD",Settings!$B$23,1))),0))</f>
        <v>0</v>
      </c>
      <c r="Q4819" s="312">
        <f>IF(OR(J4819="",G4819=""),"",G4819+ROW()/1000000)</f>
      </c>
      <c r="R4819" s="247">
        <f>IF(Q4819="","",SUMIFS(Txn[Signed Units],Txn[Key],J4819,Txn[Transaction Order],"&lt;="&amp;Q4819))</f>
      </c>
    </row>
    <row r="4820" spans="10:18" ht="15" customHeight="1" x14ac:dyDescent="0.15">
      <c r="J4820" s="246">
        <f>IF(OR(B4820="",C4820="",E4820=""),"",B4820&amp;":"&amp;C4820&amp;":"&amp;E4820)</f>
      </c>
      <c r="K4820" s="247">
        <f>IF(A4820="","",A4820*D4820)</f>
      </c>
      <c r="L4820" s="246">
        <f>IF(A4820="","",IF(OR(A4820=1,A4820=0),H4820,0))</f>
      </c>
      <c r="M4820" s="246">
        <f>IF(A4820="","",IF(A4820=-1,H4820,0))</f>
      </c>
      <c r="N4820">
        <f>IF(J4820="","",IF(E4820="SGD",1,IF(E4820="USD",Settings!$B$22,IF(E4820="HKD",Settings!$B$23,1))))</f>
      </c>
      <c r="O4820">
        <f>IF(OR(B4820="",C4820="",E4820=""),0,(IF(A4820=-1,H4820,0)-IF(OR(A4820=1,A4820=0),H4820,0)+IF(A4820=2,H4820,0))*IF(E4820="SGD",1,IF(E4820="USD",Settings!$B$22,IF(E4820="HKD",Settings!$B$23,1))))</f>
        <v>0</v>
      </c>
      <c r="P4820">
        <f>IF(OR(B4820="",C4820="",E4820=""),0,IF(A4820=2,H4820*IF(E4820="SGD",1,IF(E4820="USD",Settings!$B$22,IF(E4820="HKD",Settings!$B$23,1))),0))</f>
        <v>0</v>
      </c>
      <c r="Q4820" s="312">
        <f>IF(OR(J4820="",G4820=""),"",G4820+ROW()/1000000)</f>
      </c>
      <c r="R4820" s="247">
        <f>IF(Q4820="","",SUMIFS(Txn[Signed Units],Txn[Key],J4820,Txn[Transaction Order],"&lt;="&amp;Q4820))</f>
      </c>
    </row>
    <row r="4821" spans="10:18" ht="15" customHeight="1" x14ac:dyDescent="0.15">
      <c r="J4821" s="246">
        <f>IF(OR(B4821="",C4821="",E4821=""),"",B4821&amp;":"&amp;C4821&amp;":"&amp;E4821)</f>
      </c>
      <c r="K4821" s="247">
        <f>IF(A4821="","",A4821*D4821)</f>
      </c>
      <c r="L4821" s="246">
        <f>IF(A4821="","",IF(OR(A4821=1,A4821=0),H4821,0))</f>
      </c>
      <c r="M4821" s="246">
        <f>IF(A4821="","",IF(A4821=-1,H4821,0))</f>
      </c>
      <c r="N4821">
        <f>IF(J4821="","",IF(E4821="SGD",1,IF(E4821="USD",Settings!$B$22,IF(E4821="HKD",Settings!$B$23,1))))</f>
      </c>
      <c r="O4821">
        <f>IF(OR(B4821="",C4821="",E4821=""),0,(IF(A4821=-1,H4821,0)-IF(OR(A4821=1,A4821=0),H4821,0)+IF(A4821=2,H4821,0))*IF(E4821="SGD",1,IF(E4821="USD",Settings!$B$22,IF(E4821="HKD",Settings!$B$23,1))))</f>
        <v>0</v>
      </c>
      <c r="P4821">
        <f>IF(OR(B4821="",C4821="",E4821=""),0,IF(A4821=2,H4821*IF(E4821="SGD",1,IF(E4821="USD",Settings!$B$22,IF(E4821="HKD",Settings!$B$23,1))),0))</f>
        <v>0</v>
      </c>
      <c r="Q4821" s="312">
        <f>IF(OR(J4821="",G4821=""),"",G4821+ROW()/1000000)</f>
      </c>
      <c r="R4821" s="247">
        <f>IF(Q4821="","",SUMIFS(Txn[Signed Units],Txn[Key],J4821,Txn[Transaction Order],"&lt;="&amp;Q4821))</f>
      </c>
    </row>
    <row r="4822" spans="10:18" ht="15" customHeight="1" x14ac:dyDescent="0.15">
      <c r="J4822" s="246">
        <f>IF(OR(B4822="",C4822="",E4822=""),"",B4822&amp;":"&amp;C4822&amp;":"&amp;E4822)</f>
      </c>
      <c r="K4822" s="247">
        <f>IF(A4822="","",A4822*D4822)</f>
      </c>
      <c r="L4822" s="246">
        <f>IF(A4822="","",IF(OR(A4822=1,A4822=0),H4822,0))</f>
      </c>
      <c r="M4822" s="246">
        <f>IF(A4822="","",IF(A4822=-1,H4822,0))</f>
      </c>
      <c r="N4822">
        <f>IF(J4822="","",IF(E4822="SGD",1,IF(E4822="USD",Settings!$B$22,IF(E4822="HKD",Settings!$B$23,1))))</f>
      </c>
      <c r="O4822">
        <f>IF(OR(B4822="",C4822="",E4822=""),0,(IF(A4822=-1,H4822,0)-IF(OR(A4822=1,A4822=0),H4822,0)+IF(A4822=2,H4822,0))*IF(E4822="SGD",1,IF(E4822="USD",Settings!$B$22,IF(E4822="HKD",Settings!$B$23,1))))</f>
        <v>0</v>
      </c>
      <c r="P4822">
        <f>IF(OR(B4822="",C4822="",E4822=""),0,IF(A4822=2,H4822*IF(E4822="SGD",1,IF(E4822="USD",Settings!$B$22,IF(E4822="HKD",Settings!$B$23,1))),0))</f>
        <v>0</v>
      </c>
      <c r="Q4822" s="312">
        <f>IF(OR(J4822="",G4822=""),"",G4822+ROW()/1000000)</f>
      </c>
      <c r="R4822" s="247">
        <f>IF(Q4822="","",SUMIFS(Txn[Signed Units],Txn[Key],J4822,Txn[Transaction Order],"&lt;="&amp;Q4822))</f>
      </c>
    </row>
    <row r="4823" spans="10:18" ht="15" customHeight="1" x14ac:dyDescent="0.15">
      <c r="J4823" s="246">
        <f>IF(OR(B4823="",C4823="",E4823=""),"",B4823&amp;":"&amp;C4823&amp;":"&amp;E4823)</f>
      </c>
      <c r="K4823" s="247">
        <f>IF(A4823="","",A4823*D4823)</f>
      </c>
      <c r="L4823" s="246">
        <f>IF(A4823="","",IF(OR(A4823=1,A4823=0),H4823,0))</f>
      </c>
      <c r="M4823" s="246">
        <f>IF(A4823="","",IF(A4823=-1,H4823,0))</f>
      </c>
      <c r="N4823">
        <f>IF(J4823="","",IF(E4823="SGD",1,IF(E4823="USD",Settings!$B$22,IF(E4823="HKD",Settings!$B$23,1))))</f>
      </c>
      <c r="O4823">
        <f>IF(OR(B4823="",C4823="",E4823=""),0,(IF(A4823=-1,H4823,0)-IF(OR(A4823=1,A4823=0),H4823,0)+IF(A4823=2,H4823,0))*IF(E4823="SGD",1,IF(E4823="USD",Settings!$B$22,IF(E4823="HKD",Settings!$B$23,1))))</f>
        <v>0</v>
      </c>
      <c r="P4823">
        <f>IF(OR(B4823="",C4823="",E4823=""),0,IF(A4823=2,H4823*IF(E4823="SGD",1,IF(E4823="USD",Settings!$B$22,IF(E4823="HKD",Settings!$B$23,1))),0))</f>
        <v>0</v>
      </c>
      <c r="Q4823" s="312">
        <f>IF(OR(J4823="",G4823=""),"",G4823+ROW()/1000000)</f>
      </c>
      <c r="R4823" s="247">
        <f>IF(Q4823="","",SUMIFS(Txn[Signed Units],Txn[Key],J4823,Txn[Transaction Order],"&lt;="&amp;Q4823))</f>
      </c>
    </row>
    <row r="4824" spans="10:18" ht="15" customHeight="1" x14ac:dyDescent="0.15">
      <c r="J4824" s="246">
        <f>IF(OR(B4824="",C4824="",E4824=""),"",B4824&amp;":"&amp;C4824&amp;":"&amp;E4824)</f>
      </c>
      <c r="K4824" s="247">
        <f>IF(A4824="","",A4824*D4824)</f>
      </c>
      <c r="L4824" s="246">
        <f>IF(A4824="","",IF(OR(A4824=1,A4824=0),H4824,0))</f>
      </c>
      <c r="M4824" s="246">
        <f>IF(A4824="","",IF(A4824=-1,H4824,0))</f>
      </c>
      <c r="N4824">
        <f>IF(J4824="","",IF(E4824="SGD",1,IF(E4824="USD",Settings!$B$22,IF(E4824="HKD",Settings!$B$23,1))))</f>
      </c>
      <c r="O4824">
        <f>IF(OR(B4824="",C4824="",E4824=""),0,(IF(A4824=-1,H4824,0)-IF(OR(A4824=1,A4824=0),H4824,0)+IF(A4824=2,H4824,0))*IF(E4824="SGD",1,IF(E4824="USD",Settings!$B$22,IF(E4824="HKD",Settings!$B$23,1))))</f>
        <v>0</v>
      </c>
      <c r="P4824">
        <f>IF(OR(B4824="",C4824="",E4824=""),0,IF(A4824=2,H4824*IF(E4824="SGD",1,IF(E4824="USD",Settings!$B$22,IF(E4824="HKD",Settings!$B$23,1))),0))</f>
        <v>0</v>
      </c>
      <c r="Q4824" s="312">
        <f>IF(OR(J4824="",G4824=""),"",G4824+ROW()/1000000)</f>
      </c>
      <c r="R4824" s="247">
        <f>IF(Q4824="","",SUMIFS(Txn[Signed Units],Txn[Key],J4824,Txn[Transaction Order],"&lt;="&amp;Q4824))</f>
      </c>
    </row>
    <row r="4825" spans="10:18" ht="15" customHeight="1" x14ac:dyDescent="0.15">
      <c r="J4825" s="246">
        <f>IF(OR(B4825="",C4825="",E4825=""),"",B4825&amp;":"&amp;C4825&amp;":"&amp;E4825)</f>
      </c>
      <c r="K4825" s="247">
        <f>IF(A4825="","",A4825*D4825)</f>
      </c>
      <c r="L4825" s="246">
        <f>IF(A4825="","",IF(OR(A4825=1,A4825=0),H4825,0))</f>
      </c>
      <c r="M4825" s="246">
        <f>IF(A4825="","",IF(A4825=-1,H4825,0))</f>
      </c>
      <c r="N4825">
        <f>IF(J4825="","",IF(E4825="SGD",1,IF(E4825="USD",Settings!$B$22,IF(E4825="HKD",Settings!$B$23,1))))</f>
      </c>
      <c r="O4825">
        <f>IF(OR(B4825="",C4825="",E4825=""),0,(IF(A4825=-1,H4825,0)-IF(OR(A4825=1,A4825=0),H4825,0)+IF(A4825=2,H4825,0))*IF(E4825="SGD",1,IF(E4825="USD",Settings!$B$22,IF(E4825="HKD",Settings!$B$23,1))))</f>
        <v>0</v>
      </c>
      <c r="P4825">
        <f>IF(OR(B4825="",C4825="",E4825=""),0,IF(A4825=2,H4825*IF(E4825="SGD",1,IF(E4825="USD",Settings!$B$22,IF(E4825="HKD",Settings!$B$23,1))),0))</f>
        <v>0</v>
      </c>
      <c r="Q4825" s="312">
        <f>IF(OR(J4825="",G4825=""),"",G4825+ROW()/1000000)</f>
      </c>
      <c r="R4825" s="247">
        <f>IF(Q4825="","",SUMIFS(Txn[Signed Units],Txn[Key],J4825,Txn[Transaction Order],"&lt;="&amp;Q4825))</f>
      </c>
    </row>
    <row r="4826" spans="10:18" ht="15" customHeight="1" x14ac:dyDescent="0.15">
      <c r="J4826" s="246">
        <f>IF(OR(B4826="",C4826="",E4826=""),"",B4826&amp;":"&amp;C4826&amp;":"&amp;E4826)</f>
      </c>
      <c r="K4826" s="247">
        <f>IF(A4826="","",A4826*D4826)</f>
      </c>
      <c r="L4826" s="246">
        <f>IF(A4826="","",IF(OR(A4826=1,A4826=0),H4826,0))</f>
      </c>
      <c r="M4826" s="246">
        <f>IF(A4826="","",IF(A4826=-1,H4826,0))</f>
      </c>
      <c r="N4826">
        <f>IF(J4826="","",IF(E4826="SGD",1,IF(E4826="USD",Settings!$B$22,IF(E4826="HKD",Settings!$B$23,1))))</f>
      </c>
      <c r="O4826">
        <f>IF(OR(B4826="",C4826="",E4826=""),0,(IF(A4826=-1,H4826,0)-IF(OR(A4826=1,A4826=0),H4826,0)+IF(A4826=2,H4826,0))*IF(E4826="SGD",1,IF(E4826="USD",Settings!$B$22,IF(E4826="HKD",Settings!$B$23,1))))</f>
        <v>0</v>
      </c>
      <c r="P4826">
        <f>IF(OR(B4826="",C4826="",E4826=""),0,IF(A4826=2,H4826*IF(E4826="SGD",1,IF(E4826="USD",Settings!$B$22,IF(E4826="HKD",Settings!$B$23,1))),0))</f>
        <v>0</v>
      </c>
      <c r="Q4826" s="312">
        <f>IF(OR(J4826="",G4826=""),"",G4826+ROW()/1000000)</f>
      </c>
      <c r="R4826" s="247">
        <f>IF(Q4826="","",SUMIFS(Txn[Signed Units],Txn[Key],J4826,Txn[Transaction Order],"&lt;="&amp;Q4826))</f>
      </c>
    </row>
    <row r="4827" spans="10:18" ht="15" customHeight="1" x14ac:dyDescent="0.15">
      <c r="J4827" s="246">
        <f>IF(OR(B4827="",C4827="",E4827=""),"",B4827&amp;":"&amp;C4827&amp;":"&amp;E4827)</f>
      </c>
      <c r="K4827" s="247">
        <f>IF(A4827="","",A4827*D4827)</f>
      </c>
      <c r="L4827" s="246">
        <f>IF(A4827="","",IF(OR(A4827=1,A4827=0),H4827,0))</f>
      </c>
      <c r="M4827" s="246">
        <f>IF(A4827="","",IF(A4827=-1,H4827,0))</f>
      </c>
      <c r="N4827">
        <f>IF(J4827="","",IF(E4827="SGD",1,IF(E4827="USD",Settings!$B$22,IF(E4827="HKD",Settings!$B$23,1))))</f>
      </c>
      <c r="O4827">
        <f>IF(OR(B4827="",C4827="",E4827=""),0,(IF(A4827=-1,H4827,0)-IF(OR(A4827=1,A4827=0),H4827,0)+IF(A4827=2,H4827,0))*IF(E4827="SGD",1,IF(E4827="USD",Settings!$B$22,IF(E4827="HKD",Settings!$B$23,1))))</f>
        <v>0</v>
      </c>
      <c r="P4827">
        <f>IF(OR(B4827="",C4827="",E4827=""),0,IF(A4827=2,H4827*IF(E4827="SGD",1,IF(E4827="USD",Settings!$B$22,IF(E4827="HKD",Settings!$B$23,1))),0))</f>
        <v>0</v>
      </c>
      <c r="Q4827" s="312">
        <f>IF(OR(J4827="",G4827=""),"",G4827+ROW()/1000000)</f>
      </c>
      <c r="R4827" s="247">
        <f>IF(Q4827="","",SUMIFS(Txn[Signed Units],Txn[Key],J4827,Txn[Transaction Order],"&lt;="&amp;Q4827))</f>
      </c>
    </row>
    <row r="4828" spans="10:18" ht="15" customHeight="1" x14ac:dyDescent="0.15">
      <c r="J4828" s="246">
        <f>IF(OR(B4828="",C4828="",E4828=""),"",B4828&amp;":"&amp;C4828&amp;":"&amp;E4828)</f>
      </c>
      <c r="K4828" s="247">
        <f>IF(A4828="","",A4828*D4828)</f>
      </c>
      <c r="L4828" s="246">
        <f>IF(A4828="","",IF(OR(A4828=1,A4828=0),H4828,0))</f>
      </c>
      <c r="M4828" s="246">
        <f>IF(A4828="","",IF(A4828=-1,H4828,0))</f>
      </c>
      <c r="N4828">
        <f>IF(J4828="","",IF(E4828="SGD",1,IF(E4828="USD",Settings!$B$22,IF(E4828="HKD",Settings!$B$23,1))))</f>
      </c>
      <c r="O4828">
        <f>IF(OR(B4828="",C4828="",E4828=""),0,(IF(A4828=-1,H4828,0)-IF(OR(A4828=1,A4828=0),H4828,0)+IF(A4828=2,H4828,0))*IF(E4828="SGD",1,IF(E4828="USD",Settings!$B$22,IF(E4828="HKD",Settings!$B$23,1))))</f>
        <v>0</v>
      </c>
      <c r="P4828">
        <f>IF(OR(B4828="",C4828="",E4828=""),0,IF(A4828=2,H4828*IF(E4828="SGD",1,IF(E4828="USD",Settings!$B$22,IF(E4828="HKD",Settings!$B$23,1))),0))</f>
        <v>0</v>
      </c>
      <c r="Q4828" s="312">
        <f>IF(OR(J4828="",G4828=""),"",G4828+ROW()/1000000)</f>
      </c>
      <c r="R4828" s="247">
        <f>IF(Q4828="","",SUMIFS(Txn[Signed Units],Txn[Key],J4828,Txn[Transaction Order],"&lt;="&amp;Q4828))</f>
      </c>
    </row>
    <row r="4829" spans="10:18" ht="15" customHeight="1" x14ac:dyDescent="0.15">
      <c r="J4829" s="246">
        <f>IF(OR(B4829="",C4829="",E4829=""),"",B4829&amp;":"&amp;C4829&amp;":"&amp;E4829)</f>
      </c>
      <c r="K4829" s="247">
        <f>IF(A4829="","",A4829*D4829)</f>
      </c>
      <c r="L4829" s="246">
        <f>IF(A4829="","",IF(OR(A4829=1,A4829=0),H4829,0))</f>
      </c>
      <c r="M4829" s="246">
        <f>IF(A4829="","",IF(A4829=-1,H4829,0))</f>
      </c>
      <c r="N4829">
        <f>IF(J4829="","",IF(E4829="SGD",1,IF(E4829="USD",Settings!$B$22,IF(E4829="HKD",Settings!$B$23,1))))</f>
      </c>
      <c r="O4829">
        <f>IF(OR(B4829="",C4829="",E4829=""),0,(IF(A4829=-1,H4829,0)-IF(OR(A4829=1,A4829=0),H4829,0)+IF(A4829=2,H4829,0))*IF(E4829="SGD",1,IF(E4829="USD",Settings!$B$22,IF(E4829="HKD",Settings!$B$23,1))))</f>
        <v>0</v>
      </c>
      <c r="P4829">
        <f>IF(OR(B4829="",C4829="",E4829=""),0,IF(A4829=2,H4829*IF(E4829="SGD",1,IF(E4829="USD",Settings!$B$22,IF(E4829="HKD",Settings!$B$23,1))),0))</f>
        <v>0</v>
      </c>
      <c r="Q4829" s="312">
        <f>IF(OR(J4829="",G4829=""),"",G4829+ROW()/1000000)</f>
      </c>
      <c r="R4829" s="247">
        <f>IF(Q4829="","",SUMIFS(Txn[Signed Units],Txn[Key],J4829,Txn[Transaction Order],"&lt;="&amp;Q4829))</f>
      </c>
    </row>
    <row r="4830" spans="10:18" ht="15" customHeight="1" x14ac:dyDescent="0.15">
      <c r="J4830" s="246">
        <f>IF(OR(B4830="",C4830="",E4830=""),"",B4830&amp;":"&amp;C4830&amp;":"&amp;E4830)</f>
      </c>
      <c r="K4830" s="247">
        <f>IF(A4830="","",A4830*D4830)</f>
      </c>
      <c r="L4830" s="246">
        <f>IF(A4830="","",IF(OR(A4830=1,A4830=0),H4830,0))</f>
      </c>
      <c r="M4830" s="246">
        <f>IF(A4830="","",IF(A4830=-1,H4830,0))</f>
      </c>
      <c r="N4830">
        <f>IF(J4830="","",IF(E4830="SGD",1,IF(E4830="USD",Settings!$B$22,IF(E4830="HKD",Settings!$B$23,1))))</f>
      </c>
      <c r="O4830">
        <f>IF(OR(B4830="",C4830="",E4830=""),0,(IF(A4830=-1,H4830,0)-IF(OR(A4830=1,A4830=0),H4830,0)+IF(A4830=2,H4830,0))*IF(E4830="SGD",1,IF(E4830="USD",Settings!$B$22,IF(E4830="HKD",Settings!$B$23,1))))</f>
        <v>0</v>
      </c>
      <c r="P4830">
        <f>IF(OR(B4830="",C4830="",E4830=""),0,IF(A4830=2,H4830*IF(E4830="SGD",1,IF(E4830="USD",Settings!$B$22,IF(E4830="HKD",Settings!$B$23,1))),0))</f>
        <v>0</v>
      </c>
      <c r="Q4830" s="312">
        <f>IF(OR(J4830="",G4830=""),"",G4830+ROW()/1000000)</f>
      </c>
      <c r="R4830" s="247">
        <f>IF(Q4830="","",SUMIFS(Txn[Signed Units],Txn[Key],J4830,Txn[Transaction Order],"&lt;="&amp;Q4830))</f>
      </c>
    </row>
    <row r="4831" spans="10:18" ht="15" customHeight="1" x14ac:dyDescent="0.15">
      <c r="J4831" s="246">
        <f>IF(OR(B4831="",C4831="",E4831=""),"",B4831&amp;":"&amp;C4831&amp;":"&amp;E4831)</f>
      </c>
      <c r="K4831" s="247">
        <f>IF(A4831="","",A4831*D4831)</f>
      </c>
      <c r="L4831" s="246">
        <f>IF(A4831="","",IF(OR(A4831=1,A4831=0),H4831,0))</f>
      </c>
      <c r="M4831" s="246">
        <f>IF(A4831="","",IF(A4831=-1,H4831,0))</f>
      </c>
      <c r="N4831">
        <f>IF(J4831="","",IF(E4831="SGD",1,IF(E4831="USD",Settings!$B$22,IF(E4831="HKD",Settings!$B$23,1))))</f>
      </c>
      <c r="O4831">
        <f>IF(OR(B4831="",C4831="",E4831=""),0,(IF(A4831=-1,H4831,0)-IF(OR(A4831=1,A4831=0),H4831,0)+IF(A4831=2,H4831,0))*IF(E4831="SGD",1,IF(E4831="USD",Settings!$B$22,IF(E4831="HKD",Settings!$B$23,1))))</f>
        <v>0</v>
      </c>
      <c r="P4831">
        <f>IF(OR(B4831="",C4831="",E4831=""),0,IF(A4831=2,H4831*IF(E4831="SGD",1,IF(E4831="USD",Settings!$B$22,IF(E4831="HKD",Settings!$B$23,1))),0))</f>
        <v>0</v>
      </c>
      <c r="Q4831" s="312">
        <f>IF(OR(J4831="",G4831=""),"",G4831+ROW()/1000000)</f>
      </c>
      <c r="R4831" s="247">
        <f>IF(Q4831="","",SUMIFS(Txn[Signed Units],Txn[Key],J4831,Txn[Transaction Order],"&lt;="&amp;Q4831))</f>
      </c>
    </row>
    <row r="4832" spans="10:18" ht="15" customHeight="1" x14ac:dyDescent="0.15">
      <c r="J4832" s="246">
        <f>IF(OR(B4832="",C4832="",E4832=""),"",B4832&amp;":"&amp;C4832&amp;":"&amp;E4832)</f>
      </c>
      <c r="K4832" s="247">
        <f>IF(A4832="","",A4832*D4832)</f>
      </c>
      <c r="L4832" s="246">
        <f>IF(A4832="","",IF(OR(A4832=1,A4832=0),H4832,0))</f>
      </c>
      <c r="M4832" s="246">
        <f>IF(A4832="","",IF(A4832=-1,H4832,0))</f>
      </c>
      <c r="N4832">
        <f>IF(J4832="","",IF(E4832="SGD",1,IF(E4832="USD",Settings!$B$22,IF(E4832="HKD",Settings!$B$23,1))))</f>
      </c>
      <c r="O4832">
        <f>IF(OR(B4832="",C4832="",E4832=""),0,(IF(A4832=-1,H4832,0)-IF(OR(A4832=1,A4832=0),H4832,0)+IF(A4832=2,H4832,0))*IF(E4832="SGD",1,IF(E4832="USD",Settings!$B$22,IF(E4832="HKD",Settings!$B$23,1))))</f>
        <v>0</v>
      </c>
      <c r="P4832">
        <f>IF(OR(B4832="",C4832="",E4832=""),0,IF(A4832=2,H4832*IF(E4832="SGD",1,IF(E4832="USD",Settings!$B$22,IF(E4832="HKD",Settings!$B$23,1))),0))</f>
        <v>0</v>
      </c>
      <c r="Q4832" s="312">
        <f>IF(OR(J4832="",G4832=""),"",G4832+ROW()/1000000)</f>
      </c>
      <c r="R4832" s="247">
        <f>IF(Q4832="","",SUMIFS(Txn[Signed Units],Txn[Key],J4832,Txn[Transaction Order],"&lt;="&amp;Q4832))</f>
      </c>
    </row>
    <row r="4833" spans="10:18" ht="15" customHeight="1" x14ac:dyDescent="0.15">
      <c r="J4833" s="246">
        <f>IF(OR(B4833="",C4833="",E4833=""),"",B4833&amp;":"&amp;C4833&amp;":"&amp;E4833)</f>
      </c>
      <c r="K4833" s="247">
        <f>IF(A4833="","",A4833*D4833)</f>
      </c>
      <c r="L4833" s="246">
        <f>IF(A4833="","",IF(OR(A4833=1,A4833=0),H4833,0))</f>
      </c>
      <c r="M4833" s="246">
        <f>IF(A4833="","",IF(A4833=-1,H4833,0))</f>
      </c>
      <c r="N4833">
        <f>IF(J4833="","",IF(E4833="SGD",1,IF(E4833="USD",Settings!$B$22,IF(E4833="HKD",Settings!$B$23,1))))</f>
      </c>
      <c r="O4833">
        <f>IF(OR(B4833="",C4833="",E4833=""),0,(IF(A4833=-1,H4833,0)-IF(OR(A4833=1,A4833=0),H4833,0)+IF(A4833=2,H4833,0))*IF(E4833="SGD",1,IF(E4833="USD",Settings!$B$22,IF(E4833="HKD",Settings!$B$23,1))))</f>
        <v>0</v>
      </c>
      <c r="P4833">
        <f>IF(OR(B4833="",C4833="",E4833=""),0,IF(A4833=2,H4833*IF(E4833="SGD",1,IF(E4833="USD",Settings!$B$22,IF(E4833="HKD",Settings!$B$23,1))),0))</f>
        <v>0</v>
      </c>
      <c r="Q4833" s="312">
        <f>IF(OR(J4833="",G4833=""),"",G4833+ROW()/1000000)</f>
      </c>
      <c r="R4833" s="247">
        <f>IF(Q4833="","",SUMIFS(Txn[Signed Units],Txn[Key],J4833,Txn[Transaction Order],"&lt;="&amp;Q4833))</f>
      </c>
    </row>
    <row r="4834" spans="10:18" ht="15" customHeight="1" x14ac:dyDescent="0.15">
      <c r="J4834" s="246">
        <f>IF(OR(B4834="",C4834="",E4834=""),"",B4834&amp;":"&amp;C4834&amp;":"&amp;E4834)</f>
      </c>
      <c r="K4834" s="247">
        <f>IF(A4834="","",A4834*D4834)</f>
      </c>
      <c r="L4834" s="246">
        <f>IF(A4834="","",IF(OR(A4834=1,A4834=0),H4834,0))</f>
      </c>
      <c r="M4834" s="246">
        <f>IF(A4834="","",IF(A4834=-1,H4834,0))</f>
      </c>
      <c r="N4834">
        <f>IF(J4834="","",IF(E4834="SGD",1,IF(E4834="USD",Settings!$B$22,IF(E4834="HKD",Settings!$B$23,1))))</f>
      </c>
      <c r="O4834">
        <f>IF(OR(B4834="",C4834="",E4834=""),0,(IF(A4834=-1,H4834,0)-IF(OR(A4834=1,A4834=0),H4834,0)+IF(A4834=2,H4834,0))*IF(E4834="SGD",1,IF(E4834="USD",Settings!$B$22,IF(E4834="HKD",Settings!$B$23,1))))</f>
        <v>0</v>
      </c>
      <c r="P4834">
        <f>IF(OR(B4834="",C4834="",E4834=""),0,IF(A4834=2,H4834*IF(E4834="SGD",1,IF(E4834="USD",Settings!$B$22,IF(E4834="HKD",Settings!$B$23,1))),0))</f>
        <v>0</v>
      </c>
      <c r="Q4834" s="312">
        <f>IF(OR(J4834="",G4834=""),"",G4834+ROW()/1000000)</f>
      </c>
      <c r="R4834" s="247">
        <f>IF(Q4834="","",SUMIFS(Txn[Signed Units],Txn[Key],J4834,Txn[Transaction Order],"&lt;="&amp;Q4834))</f>
      </c>
    </row>
    <row r="4835" spans="10:18" ht="15" customHeight="1" x14ac:dyDescent="0.15">
      <c r="J4835" s="246">
        <f>IF(OR(B4835="",C4835="",E4835=""),"",B4835&amp;":"&amp;C4835&amp;":"&amp;E4835)</f>
      </c>
      <c r="K4835" s="247">
        <f>IF(A4835="","",A4835*D4835)</f>
      </c>
      <c r="L4835" s="246">
        <f>IF(A4835="","",IF(OR(A4835=1,A4835=0),H4835,0))</f>
      </c>
      <c r="M4835" s="246">
        <f>IF(A4835="","",IF(A4835=-1,H4835,0))</f>
      </c>
      <c r="N4835">
        <f>IF(J4835="","",IF(E4835="SGD",1,IF(E4835="USD",Settings!$B$22,IF(E4835="HKD",Settings!$B$23,1))))</f>
      </c>
      <c r="O4835">
        <f>IF(OR(B4835="",C4835="",E4835=""),0,(IF(A4835=-1,H4835,0)-IF(OR(A4835=1,A4835=0),H4835,0)+IF(A4835=2,H4835,0))*IF(E4835="SGD",1,IF(E4835="USD",Settings!$B$22,IF(E4835="HKD",Settings!$B$23,1))))</f>
        <v>0</v>
      </c>
      <c r="P4835">
        <f>IF(OR(B4835="",C4835="",E4835=""),0,IF(A4835=2,H4835*IF(E4835="SGD",1,IF(E4835="USD",Settings!$B$22,IF(E4835="HKD",Settings!$B$23,1))),0))</f>
        <v>0</v>
      </c>
      <c r="Q4835" s="312">
        <f>IF(OR(J4835="",G4835=""),"",G4835+ROW()/1000000)</f>
      </c>
      <c r="R4835" s="247">
        <f>IF(Q4835="","",SUMIFS(Txn[Signed Units],Txn[Key],J4835,Txn[Transaction Order],"&lt;="&amp;Q4835))</f>
      </c>
    </row>
    <row r="4836" spans="10:18" ht="15" customHeight="1" x14ac:dyDescent="0.15">
      <c r="J4836" s="246">
        <f>IF(OR(B4836="",C4836="",E4836=""),"",B4836&amp;":"&amp;C4836&amp;":"&amp;E4836)</f>
      </c>
      <c r="K4836" s="247">
        <f>IF(A4836="","",A4836*D4836)</f>
      </c>
      <c r="L4836" s="246">
        <f>IF(A4836="","",IF(OR(A4836=1,A4836=0),H4836,0))</f>
      </c>
      <c r="M4836" s="246">
        <f>IF(A4836="","",IF(A4836=-1,H4836,0))</f>
      </c>
      <c r="N4836">
        <f>IF(J4836="","",IF(E4836="SGD",1,IF(E4836="USD",Settings!$B$22,IF(E4836="HKD",Settings!$B$23,1))))</f>
      </c>
      <c r="O4836">
        <f>IF(OR(B4836="",C4836="",E4836=""),0,(IF(A4836=-1,H4836,0)-IF(OR(A4836=1,A4836=0),H4836,0)+IF(A4836=2,H4836,0))*IF(E4836="SGD",1,IF(E4836="USD",Settings!$B$22,IF(E4836="HKD",Settings!$B$23,1))))</f>
        <v>0</v>
      </c>
      <c r="P4836">
        <f>IF(OR(B4836="",C4836="",E4836=""),0,IF(A4836=2,H4836*IF(E4836="SGD",1,IF(E4836="USD",Settings!$B$22,IF(E4836="HKD",Settings!$B$23,1))),0))</f>
        <v>0</v>
      </c>
      <c r="Q4836" s="312">
        <f>IF(OR(J4836="",G4836=""),"",G4836+ROW()/1000000)</f>
      </c>
      <c r="R4836" s="247">
        <f>IF(Q4836="","",SUMIFS(Txn[Signed Units],Txn[Key],J4836,Txn[Transaction Order],"&lt;="&amp;Q4836))</f>
      </c>
    </row>
    <row r="4837" spans="10:18" ht="15" customHeight="1" x14ac:dyDescent="0.15">
      <c r="J4837" s="246">
        <f>IF(OR(B4837="",C4837="",E4837=""),"",B4837&amp;":"&amp;C4837&amp;":"&amp;E4837)</f>
      </c>
      <c r="K4837" s="247">
        <f>IF(A4837="","",A4837*D4837)</f>
      </c>
      <c r="L4837" s="246">
        <f>IF(A4837="","",IF(OR(A4837=1,A4837=0),H4837,0))</f>
      </c>
      <c r="M4837" s="246">
        <f>IF(A4837="","",IF(A4837=-1,H4837,0))</f>
      </c>
      <c r="N4837">
        <f>IF(J4837="","",IF(E4837="SGD",1,IF(E4837="USD",Settings!$B$22,IF(E4837="HKD",Settings!$B$23,1))))</f>
      </c>
      <c r="O4837">
        <f>IF(OR(B4837="",C4837="",E4837=""),0,(IF(A4837=-1,H4837,0)-IF(OR(A4837=1,A4837=0),H4837,0)+IF(A4837=2,H4837,0))*IF(E4837="SGD",1,IF(E4837="USD",Settings!$B$22,IF(E4837="HKD",Settings!$B$23,1))))</f>
        <v>0</v>
      </c>
      <c r="P4837">
        <f>IF(OR(B4837="",C4837="",E4837=""),0,IF(A4837=2,H4837*IF(E4837="SGD",1,IF(E4837="USD",Settings!$B$22,IF(E4837="HKD",Settings!$B$23,1))),0))</f>
        <v>0</v>
      </c>
      <c r="Q4837" s="312">
        <f>IF(OR(J4837="",G4837=""),"",G4837+ROW()/1000000)</f>
      </c>
      <c r="R4837" s="247">
        <f>IF(Q4837="","",SUMIFS(Txn[Signed Units],Txn[Key],J4837,Txn[Transaction Order],"&lt;="&amp;Q4837))</f>
      </c>
    </row>
    <row r="4838" spans="10:18" ht="15" customHeight="1" x14ac:dyDescent="0.15">
      <c r="J4838" s="246">
        <f>IF(OR(B4838="",C4838="",E4838=""),"",B4838&amp;":"&amp;C4838&amp;":"&amp;E4838)</f>
      </c>
      <c r="K4838" s="247">
        <f>IF(A4838="","",A4838*D4838)</f>
      </c>
      <c r="L4838" s="246">
        <f>IF(A4838="","",IF(OR(A4838=1,A4838=0),H4838,0))</f>
      </c>
      <c r="M4838" s="246">
        <f>IF(A4838="","",IF(A4838=-1,H4838,0))</f>
      </c>
      <c r="N4838">
        <f>IF(J4838="","",IF(E4838="SGD",1,IF(E4838="USD",Settings!$B$22,IF(E4838="HKD",Settings!$B$23,1))))</f>
      </c>
      <c r="O4838">
        <f>IF(OR(B4838="",C4838="",E4838=""),0,(IF(A4838=-1,H4838,0)-IF(OR(A4838=1,A4838=0),H4838,0)+IF(A4838=2,H4838,0))*IF(E4838="SGD",1,IF(E4838="USD",Settings!$B$22,IF(E4838="HKD",Settings!$B$23,1))))</f>
        <v>0</v>
      </c>
      <c r="P4838">
        <f>IF(OR(B4838="",C4838="",E4838=""),0,IF(A4838=2,H4838*IF(E4838="SGD",1,IF(E4838="USD",Settings!$B$22,IF(E4838="HKD",Settings!$B$23,1))),0))</f>
        <v>0</v>
      </c>
      <c r="Q4838" s="312">
        <f>IF(OR(J4838="",G4838=""),"",G4838+ROW()/1000000)</f>
      </c>
      <c r="R4838" s="247">
        <f>IF(Q4838="","",SUMIFS(Txn[Signed Units],Txn[Key],J4838,Txn[Transaction Order],"&lt;="&amp;Q4838))</f>
      </c>
    </row>
    <row r="4839" spans="10:18" ht="15" customHeight="1" x14ac:dyDescent="0.15">
      <c r="J4839" s="246">
        <f>IF(OR(B4839="",C4839="",E4839=""),"",B4839&amp;":"&amp;C4839&amp;":"&amp;E4839)</f>
      </c>
      <c r="K4839" s="247">
        <f>IF(A4839="","",A4839*D4839)</f>
      </c>
      <c r="L4839" s="246">
        <f>IF(A4839="","",IF(OR(A4839=1,A4839=0),H4839,0))</f>
      </c>
      <c r="M4839" s="246">
        <f>IF(A4839="","",IF(A4839=-1,H4839,0))</f>
      </c>
      <c r="N4839">
        <f>IF(J4839="","",IF(E4839="SGD",1,IF(E4839="USD",Settings!$B$22,IF(E4839="HKD",Settings!$B$23,1))))</f>
      </c>
      <c r="O4839">
        <f>IF(OR(B4839="",C4839="",E4839=""),0,(IF(A4839=-1,H4839,0)-IF(OR(A4839=1,A4839=0),H4839,0)+IF(A4839=2,H4839,0))*IF(E4839="SGD",1,IF(E4839="USD",Settings!$B$22,IF(E4839="HKD",Settings!$B$23,1))))</f>
        <v>0</v>
      </c>
      <c r="P4839">
        <f>IF(OR(B4839="",C4839="",E4839=""),0,IF(A4839=2,H4839*IF(E4839="SGD",1,IF(E4839="USD",Settings!$B$22,IF(E4839="HKD",Settings!$B$23,1))),0))</f>
        <v>0</v>
      </c>
      <c r="Q4839" s="312">
        <f>IF(OR(J4839="",G4839=""),"",G4839+ROW()/1000000)</f>
      </c>
      <c r="R4839" s="247">
        <f>IF(Q4839="","",SUMIFS(Txn[Signed Units],Txn[Key],J4839,Txn[Transaction Order],"&lt;="&amp;Q4839))</f>
      </c>
    </row>
    <row r="4840" spans="10:18" ht="15" customHeight="1" x14ac:dyDescent="0.15">
      <c r="J4840" s="246">
        <f>IF(OR(B4840="",C4840="",E4840=""),"",B4840&amp;":"&amp;C4840&amp;":"&amp;E4840)</f>
      </c>
      <c r="K4840" s="247">
        <f>IF(A4840="","",A4840*D4840)</f>
      </c>
      <c r="L4840" s="246">
        <f>IF(A4840="","",IF(OR(A4840=1,A4840=0),H4840,0))</f>
      </c>
      <c r="M4840" s="246">
        <f>IF(A4840="","",IF(A4840=-1,H4840,0))</f>
      </c>
      <c r="N4840">
        <f>IF(J4840="","",IF(E4840="SGD",1,IF(E4840="USD",Settings!$B$22,IF(E4840="HKD",Settings!$B$23,1))))</f>
      </c>
      <c r="O4840">
        <f>IF(OR(B4840="",C4840="",E4840=""),0,(IF(A4840=-1,H4840,0)-IF(OR(A4840=1,A4840=0),H4840,0)+IF(A4840=2,H4840,0))*IF(E4840="SGD",1,IF(E4840="USD",Settings!$B$22,IF(E4840="HKD",Settings!$B$23,1))))</f>
        <v>0</v>
      </c>
      <c r="P4840">
        <f>IF(OR(B4840="",C4840="",E4840=""),0,IF(A4840=2,H4840*IF(E4840="SGD",1,IF(E4840="USD",Settings!$B$22,IF(E4840="HKD",Settings!$B$23,1))),0))</f>
        <v>0</v>
      </c>
      <c r="Q4840" s="312">
        <f>IF(OR(J4840="",G4840=""),"",G4840+ROW()/1000000)</f>
      </c>
      <c r="R4840" s="247">
        <f>IF(Q4840="","",SUMIFS(Txn[Signed Units],Txn[Key],J4840,Txn[Transaction Order],"&lt;="&amp;Q4840))</f>
      </c>
    </row>
    <row r="4841" spans="10:18" ht="15" customHeight="1" x14ac:dyDescent="0.15">
      <c r="J4841" s="246">
        <f>IF(OR(B4841="",C4841="",E4841=""),"",B4841&amp;":"&amp;C4841&amp;":"&amp;E4841)</f>
      </c>
      <c r="K4841" s="247">
        <f>IF(A4841="","",A4841*D4841)</f>
      </c>
      <c r="L4841" s="246">
        <f>IF(A4841="","",IF(OR(A4841=1,A4841=0),H4841,0))</f>
      </c>
      <c r="M4841" s="246">
        <f>IF(A4841="","",IF(A4841=-1,H4841,0))</f>
      </c>
      <c r="N4841">
        <f>IF(J4841="","",IF(E4841="SGD",1,IF(E4841="USD",Settings!$B$22,IF(E4841="HKD",Settings!$B$23,1))))</f>
      </c>
      <c r="O4841">
        <f>IF(OR(B4841="",C4841="",E4841=""),0,(IF(A4841=-1,H4841,0)-IF(OR(A4841=1,A4841=0),H4841,0)+IF(A4841=2,H4841,0))*IF(E4841="SGD",1,IF(E4841="USD",Settings!$B$22,IF(E4841="HKD",Settings!$B$23,1))))</f>
        <v>0</v>
      </c>
      <c r="P4841">
        <f>IF(OR(B4841="",C4841="",E4841=""),0,IF(A4841=2,H4841*IF(E4841="SGD",1,IF(E4841="USD",Settings!$B$22,IF(E4841="HKD",Settings!$B$23,1))),0))</f>
        <v>0</v>
      </c>
      <c r="Q4841" s="312">
        <f>IF(OR(J4841="",G4841=""),"",G4841+ROW()/1000000)</f>
      </c>
      <c r="R4841" s="247">
        <f>IF(Q4841="","",SUMIFS(Txn[Signed Units],Txn[Key],J4841,Txn[Transaction Order],"&lt;="&amp;Q4841))</f>
      </c>
    </row>
    <row r="4842" spans="10:18" ht="15" customHeight="1" x14ac:dyDescent="0.15">
      <c r="J4842" s="246">
        <f>IF(OR(B4842="",C4842="",E4842=""),"",B4842&amp;":"&amp;C4842&amp;":"&amp;E4842)</f>
      </c>
      <c r="K4842" s="247">
        <f>IF(A4842="","",A4842*D4842)</f>
      </c>
      <c r="L4842" s="246">
        <f>IF(A4842="","",IF(OR(A4842=1,A4842=0),H4842,0))</f>
      </c>
      <c r="M4842" s="246">
        <f>IF(A4842="","",IF(A4842=-1,H4842,0))</f>
      </c>
      <c r="N4842">
        <f>IF(J4842="","",IF(E4842="SGD",1,IF(E4842="USD",Settings!$B$22,IF(E4842="HKD",Settings!$B$23,1))))</f>
      </c>
      <c r="O4842">
        <f>IF(OR(B4842="",C4842="",E4842=""),0,(IF(A4842=-1,H4842,0)-IF(OR(A4842=1,A4842=0),H4842,0)+IF(A4842=2,H4842,0))*IF(E4842="SGD",1,IF(E4842="USD",Settings!$B$22,IF(E4842="HKD",Settings!$B$23,1))))</f>
        <v>0</v>
      </c>
      <c r="P4842">
        <f>IF(OR(B4842="",C4842="",E4842=""),0,IF(A4842=2,H4842*IF(E4842="SGD",1,IF(E4842="USD",Settings!$B$22,IF(E4842="HKD",Settings!$B$23,1))),0))</f>
        <v>0</v>
      </c>
      <c r="Q4842" s="312">
        <f>IF(OR(J4842="",G4842=""),"",G4842+ROW()/1000000)</f>
      </c>
      <c r="R4842" s="247">
        <f>IF(Q4842="","",SUMIFS(Txn[Signed Units],Txn[Key],J4842,Txn[Transaction Order],"&lt;="&amp;Q4842))</f>
      </c>
    </row>
    <row r="4843" spans="10:18" ht="15" customHeight="1" x14ac:dyDescent="0.15">
      <c r="J4843" s="246">
        <f>IF(OR(B4843="",C4843="",E4843=""),"",B4843&amp;":"&amp;C4843&amp;":"&amp;E4843)</f>
      </c>
      <c r="K4843" s="247">
        <f>IF(A4843="","",A4843*D4843)</f>
      </c>
      <c r="L4843" s="246">
        <f>IF(A4843="","",IF(OR(A4843=1,A4843=0),H4843,0))</f>
      </c>
      <c r="M4843" s="246">
        <f>IF(A4843="","",IF(A4843=-1,H4843,0))</f>
      </c>
      <c r="N4843">
        <f>IF(J4843="","",IF(E4843="SGD",1,IF(E4843="USD",Settings!$B$22,IF(E4843="HKD",Settings!$B$23,1))))</f>
      </c>
      <c r="O4843">
        <f>IF(OR(B4843="",C4843="",E4843=""),0,(IF(A4843=-1,H4843,0)-IF(OR(A4843=1,A4843=0),H4843,0)+IF(A4843=2,H4843,0))*IF(E4843="SGD",1,IF(E4843="USD",Settings!$B$22,IF(E4843="HKD",Settings!$B$23,1))))</f>
        <v>0</v>
      </c>
      <c r="P4843">
        <f>IF(OR(B4843="",C4843="",E4843=""),0,IF(A4843=2,H4843*IF(E4843="SGD",1,IF(E4843="USD",Settings!$B$22,IF(E4843="HKD",Settings!$B$23,1))),0))</f>
        <v>0</v>
      </c>
      <c r="Q4843" s="312">
        <f>IF(OR(J4843="",G4843=""),"",G4843+ROW()/1000000)</f>
      </c>
      <c r="R4843" s="247">
        <f>IF(Q4843="","",SUMIFS(Txn[Signed Units],Txn[Key],J4843,Txn[Transaction Order],"&lt;="&amp;Q4843))</f>
      </c>
    </row>
    <row r="4844" spans="10:18" ht="15" customHeight="1" x14ac:dyDescent="0.15">
      <c r="J4844" s="246">
        <f>IF(OR(B4844="",C4844="",E4844=""),"",B4844&amp;":"&amp;C4844&amp;":"&amp;E4844)</f>
      </c>
      <c r="K4844" s="247">
        <f>IF(A4844="","",A4844*D4844)</f>
      </c>
      <c r="L4844" s="246">
        <f>IF(A4844="","",IF(OR(A4844=1,A4844=0),H4844,0))</f>
      </c>
      <c r="M4844" s="246">
        <f>IF(A4844="","",IF(A4844=-1,H4844,0))</f>
      </c>
      <c r="N4844">
        <f>IF(J4844="","",IF(E4844="SGD",1,IF(E4844="USD",Settings!$B$22,IF(E4844="HKD",Settings!$B$23,1))))</f>
      </c>
      <c r="O4844">
        <f>IF(OR(B4844="",C4844="",E4844=""),0,(IF(A4844=-1,H4844,0)-IF(OR(A4844=1,A4844=0),H4844,0)+IF(A4844=2,H4844,0))*IF(E4844="SGD",1,IF(E4844="USD",Settings!$B$22,IF(E4844="HKD",Settings!$B$23,1))))</f>
        <v>0</v>
      </c>
      <c r="P4844">
        <f>IF(OR(B4844="",C4844="",E4844=""),0,IF(A4844=2,H4844*IF(E4844="SGD",1,IF(E4844="USD",Settings!$B$22,IF(E4844="HKD",Settings!$B$23,1))),0))</f>
        <v>0</v>
      </c>
      <c r="Q4844" s="312">
        <f>IF(OR(J4844="",G4844=""),"",G4844+ROW()/1000000)</f>
      </c>
      <c r="R4844" s="247">
        <f>IF(Q4844="","",SUMIFS(Txn[Signed Units],Txn[Key],J4844,Txn[Transaction Order],"&lt;="&amp;Q4844))</f>
      </c>
    </row>
    <row r="4845" spans="10:18" ht="15" customHeight="1" x14ac:dyDescent="0.15">
      <c r="J4845" s="246">
        <f>IF(OR(B4845="",C4845="",E4845=""),"",B4845&amp;":"&amp;C4845&amp;":"&amp;E4845)</f>
      </c>
      <c r="K4845" s="247">
        <f>IF(A4845="","",A4845*D4845)</f>
      </c>
      <c r="L4845" s="246">
        <f>IF(A4845="","",IF(OR(A4845=1,A4845=0),H4845,0))</f>
      </c>
      <c r="M4845" s="246">
        <f>IF(A4845="","",IF(A4845=-1,H4845,0))</f>
      </c>
      <c r="N4845">
        <f>IF(J4845="","",IF(E4845="SGD",1,IF(E4845="USD",Settings!$B$22,IF(E4845="HKD",Settings!$B$23,1))))</f>
      </c>
      <c r="O4845">
        <f>IF(OR(B4845="",C4845="",E4845=""),0,(IF(A4845=-1,H4845,0)-IF(OR(A4845=1,A4845=0),H4845,0)+IF(A4845=2,H4845,0))*IF(E4845="SGD",1,IF(E4845="USD",Settings!$B$22,IF(E4845="HKD",Settings!$B$23,1))))</f>
        <v>0</v>
      </c>
      <c r="P4845">
        <f>IF(OR(B4845="",C4845="",E4845=""),0,IF(A4845=2,H4845*IF(E4845="SGD",1,IF(E4845="USD",Settings!$B$22,IF(E4845="HKD",Settings!$B$23,1))),0))</f>
        <v>0</v>
      </c>
      <c r="Q4845" s="312">
        <f>IF(OR(J4845="",G4845=""),"",G4845+ROW()/1000000)</f>
      </c>
      <c r="R4845" s="247">
        <f>IF(Q4845="","",SUMIFS(Txn[Signed Units],Txn[Key],J4845,Txn[Transaction Order],"&lt;="&amp;Q4845))</f>
      </c>
    </row>
    <row r="4846" spans="10:18" ht="15" customHeight="1" x14ac:dyDescent="0.15">
      <c r="J4846" s="246">
        <f>IF(OR(B4846="",C4846="",E4846=""),"",B4846&amp;":"&amp;C4846&amp;":"&amp;E4846)</f>
      </c>
      <c r="K4846" s="247">
        <f>IF(A4846="","",A4846*D4846)</f>
      </c>
      <c r="L4846" s="246">
        <f>IF(A4846="","",IF(OR(A4846=1,A4846=0),H4846,0))</f>
      </c>
      <c r="M4846" s="246">
        <f>IF(A4846="","",IF(A4846=-1,H4846,0))</f>
      </c>
      <c r="N4846">
        <f>IF(J4846="","",IF(E4846="SGD",1,IF(E4846="USD",Settings!$B$22,IF(E4846="HKD",Settings!$B$23,1))))</f>
      </c>
      <c r="O4846">
        <f>IF(OR(B4846="",C4846="",E4846=""),0,(IF(A4846=-1,H4846,0)-IF(OR(A4846=1,A4846=0),H4846,0)+IF(A4846=2,H4846,0))*IF(E4846="SGD",1,IF(E4846="USD",Settings!$B$22,IF(E4846="HKD",Settings!$B$23,1))))</f>
        <v>0</v>
      </c>
      <c r="P4846">
        <f>IF(OR(B4846="",C4846="",E4846=""),0,IF(A4846=2,H4846*IF(E4846="SGD",1,IF(E4846="USD",Settings!$B$22,IF(E4846="HKD",Settings!$B$23,1))),0))</f>
        <v>0</v>
      </c>
      <c r="Q4846" s="312">
        <f>IF(OR(J4846="",G4846=""),"",G4846+ROW()/1000000)</f>
      </c>
      <c r="R4846" s="247">
        <f>IF(Q4846="","",SUMIFS(Txn[Signed Units],Txn[Key],J4846,Txn[Transaction Order],"&lt;="&amp;Q4846))</f>
      </c>
    </row>
    <row r="4847" spans="10:18" ht="15" customHeight="1" x14ac:dyDescent="0.15">
      <c r="J4847" s="246">
        <f>IF(OR(B4847="",C4847="",E4847=""),"",B4847&amp;":"&amp;C4847&amp;":"&amp;E4847)</f>
      </c>
      <c r="K4847" s="247">
        <f>IF(A4847="","",A4847*D4847)</f>
      </c>
      <c r="L4847" s="246">
        <f>IF(A4847="","",IF(OR(A4847=1,A4847=0),H4847,0))</f>
      </c>
      <c r="M4847" s="246">
        <f>IF(A4847="","",IF(A4847=-1,H4847,0))</f>
      </c>
      <c r="N4847">
        <f>IF(J4847="","",IF(E4847="SGD",1,IF(E4847="USD",Settings!$B$22,IF(E4847="HKD",Settings!$B$23,1))))</f>
      </c>
      <c r="O4847">
        <f>IF(OR(B4847="",C4847="",E4847=""),0,(IF(A4847=-1,H4847,0)-IF(OR(A4847=1,A4847=0),H4847,0)+IF(A4847=2,H4847,0))*IF(E4847="SGD",1,IF(E4847="USD",Settings!$B$22,IF(E4847="HKD",Settings!$B$23,1))))</f>
        <v>0</v>
      </c>
      <c r="P4847">
        <f>IF(OR(B4847="",C4847="",E4847=""),0,IF(A4847=2,H4847*IF(E4847="SGD",1,IF(E4847="USD",Settings!$B$22,IF(E4847="HKD",Settings!$B$23,1))),0))</f>
        <v>0</v>
      </c>
      <c r="Q4847" s="312">
        <f>IF(OR(J4847="",G4847=""),"",G4847+ROW()/1000000)</f>
      </c>
      <c r="R4847" s="247">
        <f>IF(Q4847="","",SUMIFS(Txn[Signed Units],Txn[Key],J4847,Txn[Transaction Order],"&lt;="&amp;Q4847))</f>
      </c>
    </row>
    <row r="4848" spans="10:18" ht="15" customHeight="1" x14ac:dyDescent="0.15">
      <c r="J4848" s="246">
        <f>IF(OR(B4848="",C4848="",E4848=""),"",B4848&amp;":"&amp;C4848&amp;":"&amp;E4848)</f>
      </c>
      <c r="K4848" s="247">
        <f>IF(A4848="","",A4848*D4848)</f>
      </c>
      <c r="L4848" s="246">
        <f>IF(A4848="","",IF(OR(A4848=1,A4848=0),H4848,0))</f>
      </c>
      <c r="M4848" s="246">
        <f>IF(A4848="","",IF(A4848=-1,H4848,0))</f>
      </c>
      <c r="N4848">
        <f>IF(J4848="","",IF(E4848="SGD",1,IF(E4848="USD",Settings!$B$22,IF(E4848="HKD",Settings!$B$23,1))))</f>
      </c>
      <c r="O4848">
        <f>IF(OR(B4848="",C4848="",E4848=""),0,(IF(A4848=-1,H4848,0)-IF(OR(A4848=1,A4848=0),H4848,0)+IF(A4848=2,H4848,0))*IF(E4848="SGD",1,IF(E4848="USD",Settings!$B$22,IF(E4848="HKD",Settings!$B$23,1))))</f>
        <v>0</v>
      </c>
      <c r="P4848">
        <f>IF(OR(B4848="",C4848="",E4848=""),0,IF(A4848=2,H4848*IF(E4848="SGD",1,IF(E4848="USD",Settings!$B$22,IF(E4848="HKD",Settings!$B$23,1))),0))</f>
        <v>0</v>
      </c>
      <c r="Q4848" s="312">
        <f>IF(OR(J4848="",G4848=""),"",G4848+ROW()/1000000)</f>
      </c>
      <c r="R4848" s="247">
        <f>IF(Q4848="","",SUMIFS(Txn[Signed Units],Txn[Key],J4848,Txn[Transaction Order],"&lt;="&amp;Q4848))</f>
      </c>
    </row>
    <row r="4849" spans="10:18" ht="15" customHeight="1" x14ac:dyDescent="0.15">
      <c r="J4849" s="246">
        <f>IF(OR(B4849="",C4849="",E4849=""),"",B4849&amp;":"&amp;C4849&amp;":"&amp;E4849)</f>
      </c>
      <c r="K4849" s="247">
        <f>IF(A4849="","",A4849*D4849)</f>
      </c>
      <c r="L4849" s="246">
        <f>IF(A4849="","",IF(OR(A4849=1,A4849=0),H4849,0))</f>
      </c>
      <c r="M4849" s="246">
        <f>IF(A4849="","",IF(A4849=-1,H4849,0))</f>
      </c>
      <c r="N4849">
        <f>IF(J4849="","",IF(E4849="SGD",1,IF(E4849="USD",Settings!$B$22,IF(E4849="HKD",Settings!$B$23,1))))</f>
      </c>
      <c r="O4849">
        <f>IF(OR(B4849="",C4849="",E4849=""),0,(IF(A4849=-1,H4849,0)-IF(OR(A4849=1,A4849=0),H4849,0)+IF(A4849=2,H4849,0))*IF(E4849="SGD",1,IF(E4849="USD",Settings!$B$22,IF(E4849="HKD",Settings!$B$23,1))))</f>
        <v>0</v>
      </c>
      <c r="P4849">
        <f>IF(OR(B4849="",C4849="",E4849=""),0,IF(A4849=2,H4849*IF(E4849="SGD",1,IF(E4849="USD",Settings!$B$22,IF(E4849="HKD",Settings!$B$23,1))),0))</f>
        <v>0</v>
      </c>
      <c r="Q4849" s="312">
        <f>IF(OR(J4849="",G4849=""),"",G4849+ROW()/1000000)</f>
      </c>
      <c r="R4849" s="247">
        <f>IF(Q4849="","",SUMIFS(Txn[Signed Units],Txn[Key],J4849,Txn[Transaction Order],"&lt;="&amp;Q4849))</f>
      </c>
    </row>
    <row r="4850" spans="10:18" ht="15" customHeight="1" x14ac:dyDescent="0.15">
      <c r="J4850" s="246">
        <f>IF(OR(B4850="",C4850="",E4850=""),"",B4850&amp;":"&amp;C4850&amp;":"&amp;E4850)</f>
      </c>
      <c r="K4850" s="247">
        <f>IF(A4850="","",A4850*D4850)</f>
      </c>
      <c r="L4850" s="246">
        <f>IF(A4850="","",IF(OR(A4850=1,A4850=0),H4850,0))</f>
      </c>
      <c r="M4850" s="246">
        <f>IF(A4850="","",IF(A4850=-1,H4850,0))</f>
      </c>
      <c r="N4850">
        <f>IF(J4850="","",IF(E4850="SGD",1,IF(E4850="USD",Settings!$B$22,IF(E4850="HKD",Settings!$B$23,1))))</f>
      </c>
      <c r="O4850">
        <f>IF(OR(B4850="",C4850="",E4850=""),0,(IF(A4850=-1,H4850,0)-IF(OR(A4850=1,A4850=0),H4850,0)+IF(A4850=2,H4850,0))*IF(E4850="SGD",1,IF(E4850="USD",Settings!$B$22,IF(E4850="HKD",Settings!$B$23,1))))</f>
        <v>0</v>
      </c>
      <c r="P4850">
        <f>IF(OR(B4850="",C4850="",E4850=""),0,IF(A4850=2,H4850*IF(E4850="SGD",1,IF(E4850="USD",Settings!$B$22,IF(E4850="HKD",Settings!$B$23,1))),0))</f>
        <v>0</v>
      </c>
      <c r="Q4850" s="312">
        <f>IF(OR(J4850="",G4850=""),"",G4850+ROW()/1000000)</f>
      </c>
      <c r="R4850" s="247">
        <f>IF(Q4850="","",SUMIFS(Txn[Signed Units],Txn[Key],J4850,Txn[Transaction Order],"&lt;="&amp;Q4850))</f>
      </c>
    </row>
    <row r="4851" spans="10:18" ht="15" customHeight="1" x14ac:dyDescent="0.15">
      <c r="J4851" s="246">
        <f>IF(OR(B4851="",C4851="",E4851=""),"",B4851&amp;":"&amp;C4851&amp;":"&amp;E4851)</f>
      </c>
      <c r="K4851" s="247">
        <f>IF(A4851="","",A4851*D4851)</f>
      </c>
      <c r="L4851" s="246">
        <f>IF(A4851="","",IF(OR(A4851=1,A4851=0),H4851,0))</f>
      </c>
      <c r="M4851" s="246">
        <f>IF(A4851="","",IF(A4851=-1,H4851,0))</f>
      </c>
      <c r="N4851">
        <f>IF(J4851="","",IF(E4851="SGD",1,IF(E4851="USD",Settings!$B$22,IF(E4851="HKD",Settings!$B$23,1))))</f>
      </c>
      <c r="O4851">
        <f>IF(OR(B4851="",C4851="",E4851=""),0,(IF(A4851=-1,H4851,0)-IF(OR(A4851=1,A4851=0),H4851,0)+IF(A4851=2,H4851,0))*IF(E4851="SGD",1,IF(E4851="USD",Settings!$B$22,IF(E4851="HKD",Settings!$B$23,1))))</f>
        <v>0</v>
      </c>
      <c r="P4851">
        <f>IF(OR(B4851="",C4851="",E4851=""),0,IF(A4851=2,H4851*IF(E4851="SGD",1,IF(E4851="USD",Settings!$B$22,IF(E4851="HKD",Settings!$B$23,1))),0))</f>
        <v>0</v>
      </c>
      <c r="Q4851" s="312">
        <f>IF(OR(J4851="",G4851=""),"",G4851+ROW()/1000000)</f>
      </c>
      <c r="R4851" s="247">
        <f>IF(Q4851="","",SUMIFS(Txn[Signed Units],Txn[Key],J4851,Txn[Transaction Order],"&lt;="&amp;Q4851))</f>
      </c>
    </row>
    <row r="4852" spans="10:18" ht="15" customHeight="1" x14ac:dyDescent="0.15">
      <c r="J4852" s="246">
        <f>IF(OR(B4852="",C4852="",E4852=""),"",B4852&amp;":"&amp;C4852&amp;":"&amp;E4852)</f>
      </c>
      <c r="K4852" s="247">
        <f>IF(A4852="","",A4852*D4852)</f>
      </c>
      <c r="L4852" s="246">
        <f>IF(A4852="","",IF(OR(A4852=1,A4852=0),H4852,0))</f>
      </c>
      <c r="M4852" s="246">
        <f>IF(A4852="","",IF(A4852=-1,H4852,0))</f>
      </c>
      <c r="N4852">
        <f>IF(J4852="","",IF(E4852="SGD",1,IF(E4852="USD",Settings!$B$22,IF(E4852="HKD",Settings!$B$23,1))))</f>
      </c>
      <c r="O4852">
        <f>IF(OR(B4852="",C4852="",E4852=""),0,(IF(A4852=-1,H4852,0)-IF(OR(A4852=1,A4852=0),H4852,0)+IF(A4852=2,H4852,0))*IF(E4852="SGD",1,IF(E4852="USD",Settings!$B$22,IF(E4852="HKD",Settings!$B$23,1))))</f>
        <v>0</v>
      </c>
      <c r="P4852">
        <f>IF(OR(B4852="",C4852="",E4852=""),0,IF(A4852=2,H4852*IF(E4852="SGD",1,IF(E4852="USD",Settings!$B$22,IF(E4852="HKD",Settings!$B$23,1))),0))</f>
        <v>0</v>
      </c>
      <c r="Q4852" s="312">
        <f>IF(OR(J4852="",G4852=""),"",G4852+ROW()/1000000)</f>
      </c>
      <c r="R4852" s="247">
        <f>IF(Q4852="","",SUMIFS(Txn[Signed Units],Txn[Key],J4852,Txn[Transaction Order],"&lt;="&amp;Q4852))</f>
      </c>
    </row>
    <row r="4853" spans="10:18" ht="15" customHeight="1" x14ac:dyDescent="0.15">
      <c r="J4853" s="246">
        <f>IF(OR(B4853="",C4853="",E4853=""),"",B4853&amp;":"&amp;C4853&amp;":"&amp;E4853)</f>
      </c>
      <c r="K4853" s="247">
        <f>IF(A4853="","",A4853*D4853)</f>
      </c>
      <c r="L4853" s="246">
        <f>IF(A4853="","",IF(OR(A4853=1,A4853=0),H4853,0))</f>
      </c>
      <c r="M4853" s="246">
        <f>IF(A4853="","",IF(A4853=-1,H4853,0))</f>
      </c>
      <c r="N4853">
        <f>IF(J4853="","",IF(E4853="SGD",1,IF(E4853="USD",Settings!$B$22,IF(E4853="HKD",Settings!$B$23,1))))</f>
      </c>
      <c r="O4853">
        <f>IF(OR(B4853="",C4853="",E4853=""),0,(IF(A4853=-1,H4853,0)-IF(OR(A4853=1,A4853=0),H4853,0)+IF(A4853=2,H4853,0))*IF(E4853="SGD",1,IF(E4853="USD",Settings!$B$22,IF(E4853="HKD",Settings!$B$23,1))))</f>
        <v>0</v>
      </c>
      <c r="P4853">
        <f>IF(OR(B4853="",C4853="",E4853=""),0,IF(A4853=2,H4853*IF(E4853="SGD",1,IF(E4853="USD",Settings!$B$22,IF(E4853="HKD",Settings!$B$23,1))),0))</f>
        <v>0</v>
      </c>
      <c r="Q4853" s="312">
        <f>IF(OR(J4853="",G4853=""),"",G4853+ROW()/1000000)</f>
      </c>
      <c r="R4853" s="247">
        <f>IF(Q4853="","",SUMIFS(Txn[Signed Units],Txn[Key],J4853,Txn[Transaction Order],"&lt;="&amp;Q4853))</f>
      </c>
    </row>
    <row r="4854" spans="10:18" ht="15" customHeight="1" x14ac:dyDescent="0.15">
      <c r="J4854" s="246">
        <f>IF(OR(B4854="",C4854="",E4854=""),"",B4854&amp;":"&amp;C4854&amp;":"&amp;E4854)</f>
      </c>
      <c r="K4854" s="247">
        <f>IF(A4854="","",A4854*D4854)</f>
      </c>
      <c r="L4854" s="246">
        <f>IF(A4854="","",IF(OR(A4854=1,A4854=0),H4854,0))</f>
      </c>
      <c r="M4854" s="246">
        <f>IF(A4854="","",IF(A4854=-1,H4854,0))</f>
      </c>
      <c r="N4854">
        <f>IF(J4854="","",IF(E4854="SGD",1,IF(E4854="USD",Settings!$B$22,IF(E4854="HKD",Settings!$B$23,1))))</f>
      </c>
      <c r="O4854">
        <f>IF(OR(B4854="",C4854="",E4854=""),0,(IF(A4854=-1,H4854,0)-IF(OR(A4854=1,A4854=0),H4854,0)+IF(A4854=2,H4854,0))*IF(E4854="SGD",1,IF(E4854="USD",Settings!$B$22,IF(E4854="HKD",Settings!$B$23,1))))</f>
        <v>0</v>
      </c>
      <c r="P4854">
        <f>IF(OR(B4854="",C4854="",E4854=""),0,IF(A4854=2,H4854*IF(E4854="SGD",1,IF(E4854="USD",Settings!$B$22,IF(E4854="HKD",Settings!$B$23,1))),0))</f>
        <v>0</v>
      </c>
      <c r="Q4854" s="312">
        <f>IF(OR(J4854="",G4854=""),"",G4854+ROW()/1000000)</f>
      </c>
      <c r="R4854" s="247">
        <f>IF(Q4854="","",SUMIFS(Txn[Signed Units],Txn[Key],J4854,Txn[Transaction Order],"&lt;="&amp;Q4854))</f>
      </c>
    </row>
    <row r="4855" spans="10:18" ht="15" customHeight="1" x14ac:dyDescent="0.15">
      <c r="J4855" s="246">
        <f>IF(OR(B4855="",C4855="",E4855=""),"",B4855&amp;":"&amp;C4855&amp;":"&amp;E4855)</f>
      </c>
      <c r="K4855" s="247">
        <f>IF(A4855="","",A4855*D4855)</f>
      </c>
      <c r="L4855" s="246">
        <f>IF(A4855="","",IF(OR(A4855=1,A4855=0),H4855,0))</f>
      </c>
      <c r="M4855" s="246">
        <f>IF(A4855="","",IF(A4855=-1,H4855,0))</f>
      </c>
      <c r="N4855">
        <f>IF(J4855="","",IF(E4855="SGD",1,IF(E4855="USD",Settings!$B$22,IF(E4855="HKD",Settings!$B$23,1))))</f>
      </c>
      <c r="O4855">
        <f>IF(OR(B4855="",C4855="",E4855=""),0,(IF(A4855=-1,H4855,0)-IF(OR(A4855=1,A4855=0),H4855,0)+IF(A4855=2,H4855,0))*IF(E4855="SGD",1,IF(E4855="USD",Settings!$B$22,IF(E4855="HKD",Settings!$B$23,1))))</f>
        <v>0</v>
      </c>
      <c r="P4855">
        <f>IF(OR(B4855="",C4855="",E4855=""),0,IF(A4855=2,H4855*IF(E4855="SGD",1,IF(E4855="USD",Settings!$B$22,IF(E4855="HKD",Settings!$B$23,1))),0))</f>
        <v>0</v>
      </c>
      <c r="Q4855" s="312">
        <f>IF(OR(J4855="",G4855=""),"",G4855+ROW()/1000000)</f>
      </c>
      <c r="R4855" s="247">
        <f>IF(Q4855="","",SUMIFS(Txn[Signed Units],Txn[Key],J4855,Txn[Transaction Order],"&lt;="&amp;Q4855))</f>
      </c>
    </row>
    <row r="4856" spans="10:18" ht="15" customHeight="1" x14ac:dyDescent="0.15">
      <c r="J4856" s="246">
        <f>IF(OR(B4856="",C4856="",E4856=""),"",B4856&amp;":"&amp;C4856&amp;":"&amp;E4856)</f>
      </c>
      <c r="K4856" s="247">
        <f>IF(A4856="","",A4856*D4856)</f>
      </c>
      <c r="L4856" s="246">
        <f>IF(A4856="","",IF(OR(A4856=1,A4856=0),H4856,0))</f>
      </c>
      <c r="M4856" s="246">
        <f>IF(A4856="","",IF(A4856=-1,H4856,0))</f>
      </c>
      <c r="N4856">
        <f>IF(J4856="","",IF(E4856="SGD",1,IF(E4856="USD",Settings!$B$22,IF(E4856="HKD",Settings!$B$23,1))))</f>
      </c>
      <c r="O4856">
        <f>IF(OR(B4856="",C4856="",E4856=""),0,(IF(A4856=-1,H4856,0)-IF(OR(A4856=1,A4856=0),H4856,0)+IF(A4856=2,H4856,0))*IF(E4856="SGD",1,IF(E4856="USD",Settings!$B$22,IF(E4856="HKD",Settings!$B$23,1))))</f>
        <v>0</v>
      </c>
      <c r="P4856">
        <f>IF(OR(B4856="",C4856="",E4856=""),0,IF(A4856=2,H4856*IF(E4856="SGD",1,IF(E4856="USD",Settings!$B$22,IF(E4856="HKD",Settings!$B$23,1))),0))</f>
        <v>0</v>
      </c>
      <c r="Q4856" s="312">
        <f>IF(OR(J4856="",G4856=""),"",G4856+ROW()/1000000)</f>
      </c>
      <c r="R4856" s="247">
        <f>IF(Q4856="","",SUMIFS(Txn[Signed Units],Txn[Key],J4856,Txn[Transaction Order],"&lt;="&amp;Q4856))</f>
      </c>
    </row>
    <row r="4857" spans="10:18" ht="15" customHeight="1" x14ac:dyDescent="0.15">
      <c r="J4857" s="246">
        <f>IF(OR(B4857="",C4857="",E4857=""),"",B4857&amp;":"&amp;C4857&amp;":"&amp;E4857)</f>
      </c>
      <c r="K4857" s="247">
        <f>IF(A4857="","",A4857*D4857)</f>
      </c>
      <c r="L4857" s="246">
        <f>IF(A4857="","",IF(OR(A4857=1,A4857=0),H4857,0))</f>
      </c>
      <c r="M4857" s="246">
        <f>IF(A4857="","",IF(A4857=-1,H4857,0))</f>
      </c>
      <c r="N4857">
        <f>IF(J4857="","",IF(E4857="SGD",1,IF(E4857="USD",Settings!$B$22,IF(E4857="HKD",Settings!$B$23,1))))</f>
      </c>
      <c r="O4857">
        <f>IF(OR(B4857="",C4857="",E4857=""),0,(IF(A4857=-1,H4857,0)-IF(OR(A4857=1,A4857=0),H4857,0)+IF(A4857=2,H4857,0))*IF(E4857="SGD",1,IF(E4857="USD",Settings!$B$22,IF(E4857="HKD",Settings!$B$23,1))))</f>
        <v>0</v>
      </c>
      <c r="P4857">
        <f>IF(OR(B4857="",C4857="",E4857=""),0,IF(A4857=2,H4857*IF(E4857="SGD",1,IF(E4857="USD",Settings!$B$22,IF(E4857="HKD",Settings!$B$23,1))),0))</f>
        <v>0</v>
      </c>
      <c r="Q4857" s="312">
        <f>IF(OR(J4857="",G4857=""),"",G4857+ROW()/1000000)</f>
      </c>
      <c r="R4857" s="247">
        <f>IF(Q4857="","",SUMIFS(Txn[Signed Units],Txn[Key],J4857,Txn[Transaction Order],"&lt;="&amp;Q4857))</f>
      </c>
    </row>
    <row r="4858" spans="10:18" ht="15" customHeight="1" x14ac:dyDescent="0.15">
      <c r="J4858" s="246">
        <f>IF(OR(B4858="",C4858="",E4858=""),"",B4858&amp;":"&amp;C4858&amp;":"&amp;E4858)</f>
      </c>
      <c r="K4858" s="247">
        <f>IF(A4858="","",A4858*D4858)</f>
      </c>
      <c r="L4858" s="246">
        <f>IF(A4858="","",IF(OR(A4858=1,A4858=0),H4858,0))</f>
      </c>
      <c r="M4858" s="246">
        <f>IF(A4858="","",IF(A4858=-1,H4858,0))</f>
      </c>
      <c r="N4858">
        <f>IF(J4858="","",IF(E4858="SGD",1,IF(E4858="USD",Settings!$B$22,IF(E4858="HKD",Settings!$B$23,1))))</f>
      </c>
      <c r="O4858">
        <f>IF(OR(B4858="",C4858="",E4858=""),0,(IF(A4858=-1,H4858,0)-IF(OR(A4858=1,A4858=0),H4858,0)+IF(A4858=2,H4858,0))*IF(E4858="SGD",1,IF(E4858="USD",Settings!$B$22,IF(E4858="HKD",Settings!$B$23,1))))</f>
        <v>0</v>
      </c>
      <c r="P4858">
        <f>IF(OR(B4858="",C4858="",E4858=""),0,IF(A4858=2,H4858*IF(E4858="SGD",1,IF(E4858="USD",Settings!$B$22,IF(E4858="HKD",Settings!$B$23,1))),0))</f>
        <v>0</v>
      </c>
      <c r="Q4858" s="312">
        <f>IF(OR(J4858="",G4858=""),"",G4858+ROW()/1000000)</f>
      </c>
      <c r="R4858" s="247">
        <f>IF(Q4858="","",SUMIFS(Txn[Signed Units],Txn[Key],J4858,Txn[Transaction Order],"&lt;="&amp;Q4858))</f>
      </c>
    </row>
    <row r="4859" spans="10:18" ht="15" customHeight="1" x14ac:dyDescent="0.15">
      <c r="J4859" s="246">
        <f>IF(OR(B4859="",C4859="",E4859=""),"",B4859&amp;":"&amp;C4859&amp;":"&amp;E4859)</f>
      </c>
      <c r="K4859" s="247">
        <f>IF(A4859="","",A4859*D4859)</f>
      </c>
      <c r="L4859" s="246">
        <f>IF(A4859="","",IF(OR(A4859=1,A4859=0),H4859,0))</f>
      </c>
      <c r="M4859" s="246">
        <f>IF(A4859="","",IF(A4859=-1,H4859,0))</f>
      </c>
      <c r="N4859">
        <f>IF(J4859="","",IF(E4859="SGD",1,IF(E4859="USD",Settings!$B$22,IF(E4859="HKD",Settings!$B$23,1))))</f>
      </c>
      <c r="O4859">
        <f>IF(OR(B4859="",C4859="",E4859=""),0,(IF(A4859=-1,H4859,0)-IF(OR(A4859=1,A4859=0),H4859,0)+IF(A4859=2,H4859,0))*IF(E4859="SGD",1,IF(E4859="USD",Settings!$B$22,IF(E4859="HKD",Settings!$B$23,1))))</f>
        <v>0</v>
      </c>
      <c r="P4859">
        <f>IF(OR(B4859="",C4859="",E4859=""),0,IF(A4859=2,H4859*IF(E4859="SGD",1,IF(E4859="USD",Settings!$B$22,IF(E4859="HKD",Settings!$B$23,1))),0))</f>
        <v>0</v>
      </c>
      <c r="Q4859" s="312">
        <f>IF(OR(J4859="",G4859=""),"",G4859+ROW()/1000000)</f>
      </c>
      <c r="R4859" s="247">
        <f>IF(Q4859="","",SUMIFS(Txn[Signed Units],Txn[Key],J4859,Txn[Transaction Order],"&lt;="&amp;Q4859))</f>
      </c>
    </row>
    <row r="4860" spans="10:18" ht="15" customHeight="1" x14ac:dyDescent="0.15">
      <c r="J4860" s="246">
        <f>IF(OR(B4860="",C4860="",E4860=""),"",B4860&amp;":"&amp;C4860&amp;":"&amp;E4860)</f>
      </c>
      <c r="K4860" s="247">
        <f>IF(A4860="","",A4860*D4860)</f>
      </c>
      <c r="L4860" s="246">
        <f>IF(A4860="","",IF(OR(A4860=1,A4860=0),H4860,0))</f>
      </c>
      <c r="M4860" s="246">
        <f>IF(A4860="","",IF(A4860=-1,H4860,0))</f>
      </c>
      <c r="N4860">
        <f>IF(J4860="","",IF(E4860="SGD",1,IF(E4860="USD",Settings!$B$22,IF(E4860="HKD",Settings!$B$23,1))))</f>
      </c>
      <c r="O4860">
        <f>IF(OR(B4860="",C4860="",E4860=""),0,(IF(A4860=-1,H4860,0)-IF(OR(A4860=1,A4860=0),H4860,0)+IF(A4860=2,H4860,0))*IF(E4860="SGD",1,IF(E4860="USD",Settings!$B$22,IF(E4860="HKD",Settings!$B$23,1))))</f>
        <v>0</v>
      </c>
      <c r="P4860">
        <f>IF(OR(B4860="",C4860="",E4860=""),0,IF(A4860=2,H4860*IF(E4860="SGD",1,IF(E4860="USD",Settings!$B$22,IF(E4860="HKD",Settings!$B$23,1))),0))</f>
        <v>0</v>
      </c>
      <c r="Q4860" s="312">
        <f>IF(OR(J4860="",G4860=""),"",G4860+ROW()/1000000)</f>
      </c>
      <c r="R4860" s="247">
        <f>IF(Q4860="","",SUMIFS(Txn[Signed Units],Txn[Key],J4860,Txn[Transaction Order],"&lt;="&amp;Q4860))</f>
      </c>
    </row>
    <row r="4861" spans="10:18" ht="15" customHeight="1" x14ac:dyDescent="0.15">
      <c r="J4861" s="246">
        <f>IF(OR(B4861="",C4861="",E4861=""),"",B4861&amp;":"&amp;C4861&amp;":"&amp;E4861)</f>
      </c>
      <c r="K4861" s="247">
        <f>IF(A4861="","",A4861*D4861)</f>
      </c>
      <c r="L4861" s="246">
        <f>IF(A4861="","",IF(OR(A4861=1,A4861=0),H4861,0))</f>
      </c>
      <c r="M4861" s="246">
        <f>IF(A4861="","",IF(A4861=-1,H4861,0))</f>
      </c>
      <c r="N4861">
        <f>IF(J4861="","",IF(E4861="SGD",1,IF(E4861="USD",Settings!$B$22,IF(E4861="HKD",Settings!$B$23,1))))</f>
      </c>
      <c r="O4861">
        <f>IF(OR(B4861="",C4861="",E4861=""),0,(IF(A4861=-1,H4861,0)-IF(OR(A4861=1,A4861=0),H4861,0)+IF(A4861=2,H4861,0))*IF(E4861="SGD",1,IF(E4861="USD",Settings!$B$22,IF(E4861="HKD",Settings!$B$23,1))))</f>
        <v>0</v>
      </c>
      <c r="P4861">
        <f>IF(OR(B4861="",C4861="",E4861=""),0,IF(A4861=2,H4861*IF(E4861="SGD",1,IF(E4861="USD",Settings!$B$22,IF(E4861="HKD",Settings!$B$23,1))),0))</f>
        <v>0</v>
      </c>
      <c r="Q4861" s="312">
        <f>IF(OR(J4861="",G4861=""),"",G4861+ROW()/1000000)</f>
      </c>
      <c r="R4861" s="247">
        <f>IF(Q4861="","",SUMIFS(Txn[Signed Units],Txn[Key],J4861,Txn[Transaction Order],"&lt;="&amp;Q4861))</f>
      </c>
    </row>
    <row r="4862" spans="10:18" ht="15" customHeight="1" x14ac:dyDescent="0.15">
      <c r="J4862" s="246">
        <f>IF(OR(B4862="",C4862="",E4862=""),"",B4862&amp;":"&amp;C4862&amp;":"&amp;E4862)</f>
      </c>
      <c r="K4862" s="247">
        <f>IF(A4862="","",A4862*D4862)</f>
      </c>
      <c r="L4862" s="246">
        <f>IF(A4862="","",IF(OR(A4862=1,A4862=0),H4862,0))</f>
      </c>
      <c r="M4862" s="246">
        <f>IF(A4862="","",IF(A4862=-1,H4862,0))</f>
      </c>
      <c r="N4862">
        <f>IF(J4862="","",IF(E4862="SGD",1,IF(E4862="USD",Settings!$B$22,IF(E4862="HKD",Settings!$B$23,1))))</f>
      </c>
      <c r="O4862">
        <f>IF(OR(B4862="",C4862="",E4862=""),0,(IF(A4862=-1,H4862,0)-IF(OR(A4862=1,A4862=0),H4862,0)+IF(A4862=2,H4862,0))*IF(E4862="SGD",1,IF(E4862="USD",Settings!$B$22,IF(E4862="HKD",Settings!$B$23,1))))</f>
        <v>0</v>
      </c>
      <c r="P4862">
        <f>IF(OR(B4862="",C4862="",E4862=""),0,IF(A4862=2,H4862*IF(E4862="SGD",1,IF(E4862="USD",Settings!$B$22,IF(E4862="HKD",Settings!$B$23,1))),0))</f>
        <v>0</v>
      </c>
      <c r="Q4862" s="312">
        <f>IF(OR(J4862="",G4862=""),"",G4862+ROW()/1000000)</f>
      </c>
      <c r="R4862" s="247">
        <f>IF(Q4862="","",SUMIFS(Txn[Signed Units],Txn[Key],J4862,Txn[Transaction Order],"&lt;="&amp;Q4862))</f>
      </c>
    </row>
    <row r="4863" spans="10:18" ht="15" customHeight="1" x14ac:dyDescent="0.15">
      <c r="J4863" s="246">
        <f>IF(OR(B4863="",C4863="",E4863=""),"",B4863&amp;":"&amp;C4863&amp;":"&amp;E4863)</f>
      </c>
      <c r="K4863" s="247">
        <f>IF(A4863="","",A4863*D4863)</f>
      </c>
      <c r="L4863" s="246">
        <f>IF(A4863="","",IF(OR(A4863=1,A4863=0),H4863,0))</f>
      </c>
      <c r="M4863" s="246">
        <f>IF(A4863="","",IF(A4863=-1,H4863,0))</f>
      </c>
      <c r="N4863">
        <f>IF(J4863="","",IF(E4863="SGD",1,IF(E4863="USD",Settings!$B$22,IF(E4863="HKD",Settings!$B$23,1))))</f>
      </c>
      <c r="O4863">
        <f>IF(OR(B4863="",C4863="",E4863=""),0,(IF(A4863=-1,H4863,0)-IF(OR(A4863=1,A4863=0),H4863,0)+IF(A4863=2,H4863,0))*IF(E4863="SGD",1,IF(E4863="USD",Settings!$B$22,IF(E4863="HKD",Settings!$B$23,1))))</f>
        <v>0</v>
      </c>
      <c r="P4863">
        <f>IF(OR(B4863="",C4863="",E4863=""),0,IF(A4863=2,H4863*IF(E4863="SGD",1,IF(E4863="USD",Settings!$B$22,IF(E4863="HKD",Settings!$B$23,1))),0))</f>
        <v>0</v>
      </c>
      <c r="Q4863" s="312">
        <f>IF(OR(J4863="",G4863=""),"",G4863+ROW()/1000000)</f>
      </c>
      <c r="R4863" s="247">
        <f>IF(Q4863="","",SUMIFS(Txn[Signed Units],Txn[Key],J4863,Txn[Transaction Order],"&lt;="&amp;Q4863))</f>
      </c>
    </row>
    <row r="4864" spans="10:18" ht="15" customHeight="1" x14ac:dyDescent="0.15">
      <c r="J4864" s="246">
        <f>IF(OR(B4864="",C4864="",E4864=""),"",B4864&amp;":"&amp;C4864&amp;":"&amp;E4864)</f>
      </c>
      <c r="K4864" s="247">
        <f>IF(A4864="","",A4864*D4864)</f>
      </c>
      <c r="L4864" s="246">
        <f>IF(A4864="","",IF(OR(A4864=1,A4864=0),H4864,0))</f>
      </c>
      <c r="M4864" s="246">
        <f>IF(A4864="","",IF(A4864=-1,H4864,0))</f>
      </c>
      <c r="N4864">
        <f>IF(J4864="","",IF(E4864="SGD",1,IF(E4864="USD",Settings!$B$22,IF(E4864="HKD",Settings!$B$23,1))))</f>
      </c>
      <c r="O4864">
        <f>IF(OR(B4864="",C4864="",E4864=""),0,(IF(A4864=-1,H4864,0)-IF(OR(A4864=1,A4864=0),H4864,0)+IF(A4864=2,H4864,0))*IF(E4864="SGD",1,IF(E4864="USD",Settings!$B$22,IF(E4864="HKD",Settings!$B$23,1))))</f>
        <v>0</v>
      </c>
      <c r="P4864">
        <f>IF(OR(B4864="",C4864="",E4864=""),0,IF(A4864=2,H4864*IF(E4864="SGD",1,IF(E4864="USD",Settings!$B$22,IF(E4864="HKD",Settings!$B$23,1))),0))</f>
        <v>0</v>
      </c>
      <c r="Q4864" s="312">
        <f>IF(OR(J4864="",G4864=""),"",G4864+ROW()/1000000)</f>
      </c>
      <c r="R4864" s="247">
        <f>IF(Q4864="","",SUMIFS(Txn[Signed Units],Txn[Key],J4864,Txn[Transaction Order],"&lt;="&amp;Q4864))</f>
      </c>
    </row>
    <row r="4865" spans="10:18" ht="15" customHeight="1" x14ac:dyDescent="0.15">
      <c r="J4865" s="246">
        <f>IF(OR(B4865="",C4865="",E4865=""),"",B4865&amp;":"&amp;C4865&amp;":"&amp;E4865)</f>
      </c>
      <c r="K4865" s="247">
        <f>IF(A4865="","",A4865*D4865)</f>
      </c>
      <c r="L4865" s="246">
        <f>IF(A4865="","",IF(OR(A4865=1,A4865=0),H4865,0))</f>
      </c>
      <c r="M4865" s="246">
        <f>IF(A4865="","",IF(A4865=-1,H4865,0))</f>
      </c>
      <c r="N4865">
        <f>IF(J4865="","",IF(E4865="SGD",1,IF(E4865="USD",Settings!$B$22,IF(E4865="HKD",Settings!$B$23,1))))</f>
      </c>
      <c r="O4865">
        <f>IF(OR(B4865="",C4865="",E4865=""),0,(IF(A4865=-1,H4865,0)-IF(OR(A4865=1,A4865=0),H4865,0)+IF(A4865=2,H4865,0))*IF(E4865="SGD",1,IF(E4865="USD",Settings!$B$22,IF(E4865="HKD",Settings!$B$23,1))))</f>
        <v>0</v>
      </c>
      <c r="P4865">
        <f>IF(OR(B4865="",C4865="",E4865=""),0,IF(A4865=2,H4865*IF(E4865="SGD",1,IF(E4865="USD",Settings!$B$22,IF(E4865="HKD",Settings!$B$23,1))),0))</f>
        <v>0</v>
      </c>
      <c r="Q4865" s="312">
        <f>IF(OR(J4865="",G4865=""),"",G4865+ROW()/1000000)</f>
      </c>
      <c r="R4865" s="247">
        <f>IF(Q4865="","",SUMIFS(Txn[Signed Units],Txn[Key],J4865,Txn[Transaction Order],"&lt;="&amp;Q4865))</f>
      </c>
    </row>
    <row r="4866" spans="10:18" ht="15" customHeight="1" x14ac:dyDescent="0.15">
      <c r="J4866" s="246">
        <f>IF(OR(B4866="",C4866="",E4866=""),"",B4866&amp;":"&amp;C4866&amp;":"&amp;E4866)</f>
      </c>
      <c r="K4866" s="247">
        <f>IF(A4866="","",A4866*D4866)</f>
      </c>
      <c r="L4866" s="246">
        <f>IF(A4866="","",IF(OR(A4866=1,A4866=0),H4866,0))</f>
      </c>
      <c r="M4866" s="246">
        <f>IF(A4866="","",IF(A4866=-1,H4866,0))</f>
      </c>
      <c r="N4866">
        <f>IF(J4866="","",IF(E4866="SGD",1,IF(E4866="USD",Settings!$B$22,IF(E4866="HKD",Settings!$B$23,1))))</f>
      </c>
      <c r="O4866">
        <f>IF(OR(B4866="",C4866="",E4866=""),0,(IF(A4866=-1,H4866,0)-IF(OR(A4866=1,A4866=0),H4866,0)+IF(A4866=2,H4866,0))*IF(E4866="SGD",1,IF(E4866="USD",Settings!$B$22,IF(E4866="HKD",Settings!$B$23,1))))</f>
        <v>0</v>
      </c>
      <c r="P4866">
        <f>IF(OR(B4866="",C4866="",E4866=""),0,IF(A4866=2,H4866*IF(E4866="SGD",1,IF(E4866="USD",Settings!$B$22,IF(E4866="HKD",Settings!$B$23,1))),0))</f>
        <v>0</v>
      </c>
      <c r="Q4866" s="312">
        <f>IF(OR(J4866="",G4866=""),"",G4866+ROW()/1000000)</f>
      </c>
      <c r="R4866" s="247">
        <f>IF(Q4866="","",SUMIFS(Txn[Signed Units],Txn[Key],J4866,Txn[Transaction Order],"&lt;="&amp;Q4866))</f>
      </c>
    </row>
    <row r="4867" spans="10:18" ht="15" customHeight="1" x14ac:dyDescent="0.15">
      <c r="J4867" s="246">
        <f>IF(OR(B4867="",C4867="",E4867=""),"",B4867&amp;":"&amp;C4867&amp;":"&amp;E4867)</f>
      </c>
      <c r="K4867" s="247">
        <f>IF(A4867="","",A4867*D4867)</f>
      </c>
      <c r="L4867" s="246">
        <f>IF(A4867="","",IF(OR(A4867=1,A4867=0),H4867,0))</f>
      </c>
      <c r="M4867" s="246">
        <f>IF(A4867="","",IF(A4867=-1,H4867,0))</f>
      </c>
      <c r="N4867">
        <f>IF(J4867="","",IF(E4867="SGD",1,IF(E4867="USD",Settings!$B$22,IF(E4867="HKD",Settings!$B$23,1))))</f>
      </c>
      <c r="O4867">
        <f>IF(OR(B4867="",C4867="",E4867=""),0,(IF(A4867=-1,H4867,0)-IF(OR(A4867=1,A4867=0),H4867,0)+IF(A4867=2,H4867,0))*IF(E4867="SGD",1,IF(E4867="USD",Settings!$B$22,IF(E4867="HKD",Settings!$B$23,1))))</f>
        <v>0</v>
      </c>
      <c r="P4867">
        <f>IF(OR(B4867="",C4867="",E4867=""),0,IF(A4867=2,H4867*IF(E4867="SGD",1,IF(E4867="USD",Settings!$B$22,IF(E4867="HKD",Settings!$B$23,1))),0))</f>
        <v>0</v>
      </c>
      <c r="Q4867" s="312">
        <f>IF(OR(J4867="",G4867=""),"",G4867+ROW()/1000000)</f>
      </c>
      <c r="R4867" s="247">
        <f>IF(Q4867="","",SUMIFS(Txn[Signed Units],Txn[Key],J4867,Txn[Transaction Order],"&lt;="&amp;Q4867))</f>
      </c>
    </row>
    <row r="4868" spans="10:18" ht="15" customHeight="1" x14ac:dyDescent="0.15">
      <c r="J4868" s="246">
        <f>IF(OR(B4868="",C4868="",E4868=""),"",B4868&amp;":"&amp;C4868&amp;":"&amp;E4868)</f>
      </c>
      <c r="K4868" s="247">
        <f>IF(A4868="","",A4868*D4868)</f>
      </c>
      <c r="L4868" s="246">
        <f>IF(A4868="","",IF(OR(A4868=1,A4868=0),H4868,0))</f>
      </c>
      <c r="M4868" s="246">
        <f>IF(A4868="","",IF(A4868=-1,H4868,0))</f>
      </c>
      <c r="N4868">
        <f>IF(J4868="","",IF(E4868="SGD",1,IF(E4868="USD",Settings!$B$22,IF(E4868="HKD",Settings!$B$23,1))))</f>
      </c>
      <c r="O4868">
        <f>IF(OR(B4868="",C4868="",E4868=""),0,(IF(A4868=-1,H4868,0)-IF(OR(A4868=1,A4868=0),H4868,0)+IF(A4868=2,H4868,0))*IF(E4868="SGD",1,IF(E4868="USD",Settings!$B$22,IF(E4868="HKD",Settings!$B$23,1))))</f>
        <v>0</v>
      </c>
      <c r="P4868">
        <f>IF(OR(B4868="",C4868="",E4868=""),0,IF(A4868=2,H4868*IF(E4868="SGD",1,IF(E4868="USD",Settings!$B$22,IF(E4868="HKD",Settings!$B$23,1))),0))</f>
        <v>0</v>
      </c>
      <c r="Q4868" s="312">
        <f>IF(OR(J4868="",G4868=""),"",G4868+ROW()/1000000)</f>
      </c>
      <c r="R4868" s="247">
        <f>IF(Q4868="","",SUMIFS(Txn[Signed Units],Txn[Key],J4868,Txn[Transaction Order],"&lt;="&amp;Q4868))</f>
      </c>
    </row>
    <row r="4869" spans="10:18" ht="15" customHeight="1" x14ac:dyDescent="0.15">
      <c r="J4869" s="246">
        <f>IF(OR(B4869="",C4869="",E4869=""),"",B4869&amp;":"&amp;C4869&amp;":"&amp;E4869)</f>
      </c>
      <c r="K4869" s="247">
        <f>IF(A4869="","",A4869*D4869)</f>
      </c>
      <c r="L4869" s="246">
        <f>IF(A4869="","",IF(OR(A4869=1,A4869=0),H4869,0))</f>
      </c>
      <c r="M4869" s="246">
        <f>IF(A4869="","",IF(A4869=-1,H4869,0))</f>
      </c>
      <c r="N4869">
        <f>IF(J4869="","",IF(E4869="SGD",1,IF(E4869="USD",Settings!$B$22,IF(E4869="HKD",Settings!$B$23,1))))</f>
      </c>
      <c r="O4869">
        <f>IF(OR(B4869="",C4869="",E4869=""),0,(IF(A4869=-1,H4869,0)-IF(OR(A4869=1,A4869=0),H4869,0)+IF(A4869=2,H4869,0))*IF(E4869="SGD",1,IF(E4869="USD",Settings!$B$22,IF(E4869="HKD",Settings!$B$23,1))))</f>
        <v>0</v>
      </c>
      <c r="P4869">
        <f>IF(OR(B4869="",C4869="",E4869=""),0,IF(A4869=2,H4869*IF(E4869="SGD",1,IF(E4869="USD",Settings!$B$22,IF(E4869="HKD",Settings!$B$23,1))),0))</f>
        <v>0</v>
      </c>
      <c r="Q4869" s="312">
        <f>IF(OR(J4869="",G4869=""),"",G4869+ROW()/1000000)</f>
      </c>
      <c r="R4869" s="247">
        <f>IF(Q4869="","",SUMIFS(Txn[Signed Units],Txn[Key],J4869,Txn[Transaction Order],"&lt;="&amp;Q4869))</f>
      </c>
    </row>
    <row r="4870" spans="10:18" ht="15" customHeight="1" x14ac:dyDescent="0.15">
      <c r="J4870" s="246">
        <f>IF(OR(B4870="",C4870="",E4870=""),"",B4870&amp;":"&amp;C4870&amp;":"&amp;E4870)</f>
      </c>
      <c r="K4870" s="247">
        <f>IF(A4870="","",A4870*D4870)</f>
      </c>
      <c r="L4870" s="246">
        <f>IF(A4870="","",IF(OR(A4870=1,A4870=0),H4870,0))</f>
      </c>
      <c r="M4870" s="246">
        <f>IF(A4870="","",IF(A4870=-1,H4870,0))</f>
      </c>
      <c r="N4870">
        <f>IF(J4870="","",IF(E4870="SGD",1,IF(E4870="USD",Settings!$B$22,IF(E4870="HKD",Settings!$B$23,1))))</f>
      </c>
      <c r="O4870">
        <f>IF(OR(B4870="",C4870="",E4870=""),0,(IF(A4870=-1,H4870,0)-IF(OR(A4870=1,A4870=0),H4870,0)+IF(A4870=2,H4870,0))*IF(E4870="SGD",1,IF(E4870="USD",Settings!$B$22,IF(E4870="HKD",Settings!$B$23,1))))</f>
        <v>0</v>
      </c>
      <c r="P4870">
        <f>IF(OR(B4870="",C4870="",E4870=""),0,IF(A4870=2,H4870*IF(E4870="SGD",1,IF(E4870="USD",Settings!$B$22,IF(E4870="HKD",Settings!$B$23,1))),0))</f>
        <v>0</v>
      </c>
      <c r="Q4870" s="312">
        <f>IF(OR(J4870="",G4870=""),"",G4870+ROW()/1000000)</f>
      </c>
      <c r="R4870" s="247">
        <f>IF(Q4870="","",SUMIFS(Txn[Signed Units],Txn[Key],J4870,Txn[Transaction Order],"&lt;="&amp;Q4870))</f>
      </c>
    </row>
    <row r="4871" spans="10:18" ht="15" customHeight="1" x14ac:dyDescent="0.15">
      <c r="J4871" s="246">
        <f>IF(OR(B4871="",C4871="",E4871=""),"",B4871&amp;":"&amp;C4871&amp;":"&amp;E4871)</f>
      </c>
      <c r="K4871" s="247">
        <f>IF(A4871="","",A4871*D4871)</f>
      </c>
      <c r="L4871" s="246">
        <f>IF(A4871="","",IF(OR(A4871=1,A4871=0),H4871,0))</f>
      </c>
      <c r="M4871" s="246">
        <f>IF(A4871="","",IF(A4871=-1,H4871,0))</f>
      </c>
      <c r="N4871">
        <f>IF(J4871="","",IF(E4871="SGD",1,IF(E4871="USD",Settings!$B$22,IF(E4871="HKD",Settings!$B$23,1))))</f>
      </c>
      <c r="O4871">
        <f>IF(OR(B4871="",C4871="",E4871=""),0,(IF(A4871=-1,H4871,0)-IF(OR(A4871=1,A4871=0),H4871,0)+IF(A4871=2,H4871,0))*IF(E4871="SGD",1,IF(E4871="USD",Settings!$B$22,IF(E4871="HKD",Settings!$B$23,1))))</f>
        <v>0</v>
      </c>
      <c r="P4871">
        <f>IF(OR(B4871="",C4871="",E4871=""),0,IF(A4871=2,H4871*IF(E4871="SGD",1,IF(E4871="USD",Settings!$B$22,IF(E4871="HKD",Settings!$B$23,1))),0))</f>
        <v>0</v>
      </c>
      <c r="Q4871" s="312">
        <f>IF(OR(J4871="",G4871=""),"",G4871+ROW()/1000000)</f>
      </c>
      <c r="R4871" s="247">
        <f>IF(Q4871="","",SUMIFS(Txn[Signed Units],Txn[Key],J4871,Txn[Transaction Order],"&lt;="&amp;Q4871))</f>
      </c>
    </row>
    <row r="4872" spans="10:18" ht="15" customHeight="1" x14ac:dyDescent="0.15">
      <c r="J4872" s="246">
        <f>IF(OR(B4872="",C4872="",E4872=""),"",B4872&amp;":"&amp;C4872&amp;":"&amp;E4872)</f>
      </c>
      <c r="K4872" s="247">
        <f>IF(A4872="","",A4872*D4872)</f>
      </c>
      <c r="L4872" s="246">
        <f>IF(A4872="","",IF(OR(A4872=1,A4872=0),H4872,0))</f>
      </c>
      <c r="M4872" s="246">
        <f>IF(A4872="","",IF(A4872=-1,H4872,0))</f>
      </c>
      <c r="N4872">
        <f>IF(J4872="","",IF(E4872="SGD",1,IF(E4872="USD",Settings!$B$22,IF(E4872="HKD",Settings!$B$23,1))))</f>
      </c>
      <c r="O4872">
        <f>IF(OR(B4872="",C4872="",E4872=""),0,(IF(A4872=-1,H4872,0)-IF(OR(A4872=1,A4872=0),H4872,0)+IF(A4872=2,H4872,0))*IF(E4872="SGD",1,IF(E4872="USD",Settings!$B$22,IF(E4872="HKD",Settings!$B$23,1))))</f>
        <v>0</v>
      </c>
      <c r="P4872">
        <f>IF(OR(B4872="",C4872="",E4872=""),0,IF(A4872=2,H4872*IF(E4872="SGD",1,IF(E4872="USD",Settings!$B$22,IF(E4872="HKD",Settings!$B$23,1))),0))</f>
        <v>0</v>
      </c>
      <c r="Q4872" s="312">
        <f>IF(OR(J4872="",G4872=""),"",G4872+ROW()/1000000)</f>
      </c>
      <c r="R4872" s="247">
        <f>IF(Q4872="","",SUMIFS(Txn[Signed Units],Txn[Key],J4872,Txn[Transaction Order],"&lt;="&amp;Q4872))</f>
      </c>
    </row>
    <row r="4873" spans="10:18" ht="15" customHeight="1" x14ac:dyDescent="0.15">
      <c r="J4873" s="246">
        <f>IF(OR(B4873="",C4873="",E4873=""),"",B4873&amp;":"&amp;C4873&amp;":"&amp;E4873)</f>
      </c>
      <c r="K4873" s="247">
        <f>IF(A4873="","",A4873*D4873)</f>
      </c>
      <c r="L4873" s="246">
        <f>IF(A4873="","",IF(OR(A4873=1,A4873=0),H4873,0))</f>
      </c>
      <c r="M4873" s="246">
        <f>IF(A4873="","",IF(A4873=-1,H4873,0))</f>
      </c>
      <c r="N4873">
        <f>IF(J4873="","",IF(E4873="SGD",1,IF(E4873="USD",Settings!$B$22,IF(E4873="HKD",Settings!$B$23,1))))</f>
      </c>
      <c r="O4873">
        <f>IF(OR(B4873="",C4873="",E4873=""),0,(IF(A4873=-1,H4873,0)-IF(OR(A4873=1,A4873=0),H4873,0)+IF(A4873=2,H4873,0))*IF(E4873="SGD",1,IF(E4873="USD",Settings!$B$22,IF(E4873="HKD",Settings!$B$23,1))))</f>
        <v>0</v>
      </c>
      <c r="P4873">
        <f>IF(OR(B4873="",C4873="",E4873=""),0,IF(A4873=2,H4873*IF(E4873="SGD",1,IF(E4873="USD",Settings!$B$22,IF(E4873="HKD",Settings!$B$23,1))),0))</f>
        <v>0</v>
      </c>
      <c r="Q4873" s="312">
        <f>IF(OR(J4873="",G4873=""),"",G4873+ROW()/1000000)</f>
      </c>
      <c r="R4873" s="247">
        <f>IF(Q4873="","",SUMIFS(Txn[Signed Units],Txn[Key],J4873,Txn[Transaction Order],"&lt;="&amp;Q4873))</f>
      </c>
    </row>
    <row r="4874" spans="10:18" ht="15" customHeight="1" x14ac:dyDescent="0.15">
      <c r="J4874" s="246">
        <f>IF(OR(B4874="",C4874="",E4874=""),"",B4874&amp;":"&amp;C4874&amp;":"&amp;E4874)</f>
      </c>
      <c r="K4874" s="247">
        <f>IF(A4874="","",A4874*D4874)</f>
      </c>
      <c r="L4874" s="246">
        <f>IF(A4874="","",IF(OR(A4874=1,A4874=0),H4874,0))</f>
      </c>
      <c r="M4874" s="246">
        <f>IF(A4874="","",IF(A4874=-1,H4874,0))</f>
      </c>
      <c r="N4874">
        <f>IF(J4874="","",IF(E4874="SGD",1,IF(E4874="USD",Settings!$B$22,IF(E4874="HKD",Settings!$B$23,1))))</f>
      </c>
      <c r="O4874">
        <f>IF(OR(B4874="",C4874="",E4874=""),0,(IF(A4874=-1,H4874,0)-IF(OR(A4874=1,A4874=0),H4874,0)+IF(A4874=2,H4874,0))*IF(E4874="SGD",1,IF(E4874="USD",Settings!$B$22,IF(E4874="HKD",Settings!$B$23,1))))</f>
        <v>0</v>
      </c>
      <c r="P4874">
        <f>IF(OR(B4874="",C4874="",E4874=""),0,IF(A4874=2,H4874*IF(E4874="SGD",1,IF(E4874="USD",Settings!$B$22,IF(E4874="HKD",Settings!$B$23,1))),0))</f>
        <v>0</v>
      </c>
      <c r="Q4874" s="312">
        <f>IF(OR(J4874="",G4874=""),"",G4874+ROW()/1000000)</f>
      </c>
      <c r="R4874" s="247">
        <f>IF(Q4874="","",SUMIFS(Txn[Signed Units],Txn[Key],J4874,Txn[Transaction Order],"&lt;="&amp;Q4874))</f>
      </c>
    </row>
    <row r="4875" spans="10:18" ht="15" customHeight="1" x14ac:dyDescent="0.15">
      <c r="J4875" s="246">
        <f>IF(OR(B4875="",C4875="",E4875=""),"",B4875&amp;":"&amp;C4875&amp;":"&amp;E4875)</f>
      </c>
      <c r="K4875" s="247">
        <f>IF(A4875="","",A4875*D4875)</f>
      </c>
      <c r="L4875" s="246">
        <f>IF(A4875="","",IF(OR(A4875=1,A4875=0),H4875,0))</f>
      </c>
      <c r="M4875" s="246">
        <f>IF(A4875="","",IF(A4875=-1,H4875,0))</f>
      </c>
      <c r="N4875">
        <f>IF(J4875="","",IF(E4875="SGD",1,IF(E4875="USD",Settings!$B$22,IF(E4875="HKD",Settings!$B$23,1))))</f>
      </c>
      <c r="O4875">
        <f>IF(OR(B4875="",C4875="",E4875=""),0,(IF(A4875=-1,H4875,0)-IF(OR(A4875=1,A4875=0),H4875,0)+IF(A4875=2,H4875,0))*IF(E4875="SGD",1,IF(E4875="USD",Settings!$B$22,IF(E4875="HKD",Settings!$B$23,1))))</f>
        <v>0</v>
      </c>
      <c r="P4875">
        <f>IF(OR(B4875="",C4875="",E4875=""),0,IF(A4875=2,H4875*IF(E4875="SGD",1,IF(E4875="USD",Settings!$B$22,IF(E4875="HKD",Settings!$B$23,1))),0))</f>
        <v>0</v>
      </c>
      <c r="Q4875" s="312">
        <f>IF(OR(J4875="",G4875=""),"",G4875+ROW()/1000000)</f>
      </c>
      <c r="R4875" s="247">
        <f>IF(Q4875="","",SUMIFS(Txn[Signed Units],Txn[Key],J4875,Txn[Transaction Order],"&lt;="&amp;Q4875))</f>
      </c>
    </row>
    <row r="4876" spans="10:18" ht="15" customHeight="1" x14ac:dyDescent="0.15">
      <c r="J4876" s="246">
        <f>IF(OR(B4876="",C4876="",E4876=""),"",B4876&amp;":"&amp;C4876&amp;":"&amp;E4876)</f>
      </c>
      <c r="K4876" s="247">
        <f>IF(A4876="","",A4876*D4876)</f>
      </c>
      <c r="L4876" s="246">
        <f>IF(A4876="","",IF(OR(A4876=1,A4876=0),H4876,0))</f>
      </c>
      <c r="M4876" s="246">
        <f>IF(A4876="","",IF(A4876=-1,H4876,0))</f>
      </c>
      <c r="N4876">
        <f>IF(J4876="","",IF(E4876="SGD",1,IF(E4876="USD",Settings!$B$22,IF(E4876="HKD",Settings!$B$23,1))))</f>
      </c>
      <c r="O4876">
        <f>IF(OR(B4876="",C4876="",E4876=""),0,(IF(A4876=-1,H4876,0)-IF(OR(A4876=1,A4876=0),H4876,0)+IF(A4876=2,H4876,0))*IF(E4876="SGD",1,IF(E4876="USD",Settings!$B$22,IF(E4876="HKD",Settings!$B$23,1))))</f>
        <v>0</v>
      </c>
      <c r="P4876">
        <f>IF(OR(B4876="",C4876="",E4876=""),0,IF(A4876=2,H4876*IF(E4876="SGD",1,IF(E4876="USD",Settings!$B$22,IF(E4876="HKD",Settings!$B$23,1))),0))</f>
        <v>0</v>
      </c>
      <c r="Q4876" s="312">
        <f>IF(OR(J4876="",G4876=""),"",G4876+ROW()/1000000)</f>
      </c>
      <c r="R4876" s="247">
        <f>IF(Q4876="","",SUMIFS(Txn[Signed Units],Txn[Key],J4876,Txn[Transaction Order],"&lt;="&amp;Q4876))</f>
      </c>
    </row>
    <row r="4877" spans="10:18" ht="15" customHeight="1" x14ac:dyDescent="0.15">
      <c r="J4877" s="246">
        <f>IF(OR(B4877="",C4877="",E4877=""),"",B4877&amp;":"&amp;C4877&amp;":"&amp;E4877)</f>
      </c>
      <c r="K4877" s="247">
        <f>IF(A4877="","",A4877*D4877)</f>
      </c>
      <c r="L4877" s="246">
        <f>IF(A4877="","",IF(OR(A4877=1,A4877=0),H4877,0))</f>
      </c>
      <c r="M4877" s="246">
        <f>IF(A4877="","",IF(A4877=-1,H4877,0))</f>
      </c>
      <c r="N4877">
        <f>IF(J4877="","",IF(E4877="SGD",1,IF(E4877="USD",Settings!$B$22,IF(E4877="HKD",Settings!$B$23,1))))</f>
      </c>
      <c r="O4877">
        <f>IF(OR(B4877="",C4877="",E4877=""),0,(IF(A4877=-1,H4877,0)-IF(OR(A4877=1,A4877=0),H4877,0)+IF(A4877=2,H4877,0))*IF(E4877="SGD",1,IF(E4877="USD",Settings!$B$22,IF(E4877="HKD",Settings!$B$23,1))))</f>
        <v>0</v>
      </c>
      <c r="P4877">
        <f>IF(OR(B4877="",C4877="",E4877=""),0,IF(A4877=2,H4877*IF(E4877="SGD",1,IF(E4877="USD",Settings!$B$22,IF(E4877="HKD",Settings!$B$23,1))),0))</f>
        <v>0</v>
      </c>
      <c r="Q4877" s="312">
        <f>IF(OR(J4877="",G4877=""),"",G4877+ROW()/1000000)</f>
      </c>
      <c r="R4877" s="247">
        <f>IF(Q4877="","",SUMIFS(Txn[Signed Units],Txn[Key],J4877,Txn[Transaction Order],"&lt;="&amp;Q4877))</f>
      </c>
    </row>
    <row r="4878" spans="10:18" ht="15" customHeight="1" x14ac:dyDescent="0.15">
      <c r="J4878" s="246">
        <f>IF(OR(B4878="",C4878="",E4878=""),"",B4878&amp;":"&amp;C4878&amp;":"&amp;E4878)</f>
      </c>
      <c r="K4878" s="247">
        <f>IF(A4878="","",A4878*D4878)</f>
      </c>
      <c r="L4878" s="246">
        <f>IF(A4878="","",IF(OR(A4878=1,A4878=0),H4878,0))</f>
      </c>
      <c r="M4878" s="246">
        <f>IF(A4878="","",IF(A4878=-1,H4878,0))</f>
      </c>
      <c r="N4878">
        <f>IF(J4878="","",IF(E4878="SGD",1,IF(E4878="USD",Settings!$B$22,IF(E4878="HKD",Settings!$B$23,1))))</f>
      </c>
      <c r="O4878">
        <f>IF(OR(B4878="",C4878="",E4878=""),0,(IF(A4878=-1,H4878,0)-IF(OR(A4878=1,A4878=0),H4878,0)+IF(A4878=2,H4878,0))*IF(E4878="SGD",1,IF(E4878="USD",Settings!$B$22,IF(E4878="HKD",Settings!$B$23,1))))</f>
        <v>0</v>
      </c>
      <c r="P4878">
        <f>IF(OR(B4878="",C4878="",E4878=""),0,IF(A4878=2,H4878*IF(E4878="SGD",1,IF(E4878="USD",Settings!$B$22,IF(E4878="HKD",Settings!$B$23,1))),0))</f>
        <v>0</v>
      </c>
      <c r="Q4878" s="312">
        <f>IF(OR(J4878="",G4878=""),"",G4878+ROW()/1000000)</f>
      </c>
      <c r="R4878" s="247">
        <f>IF(Q4878="","",SUMIFS(Txn[Signed Units],Txn[Key],J4878,Txn[Transaction Order],"&lt;="&amp;Q4878))</f>
      </c>
    </row>
    <row r="4879" spans="10:18" ht="15" customHeight="1" x14ac:dyDescent="0.15">
      <c r="J4879" s="246">
        <f>IF(OR(B4879="",C4879="",E4879=""),"",B4879&amp;":"&amp;C4879&amp;":"&amp;E4879)</f>
      </c>
      <c r="K4879" s="247">
        <f>IF(A4879="","",A4879*D4879)</f>
      </c>
      <c r="L4879" s="246">
        <f>IF(A4879="","",IF(OR(A4879=1,A4879=0),H4879,0))</f>
      </c>
      <c r="M4879" s="246">
        <f>IF(A4879="","",IF(A4879=-1,H4879,0))</f>
      </c>
      <c r="N4879">
        <f>IF(J4879="","",IF(E4879="SGD",1,IF(E4879="USD",Settings!$B$22,IF(E4879="HKD",Settings!$B$23,1))))</f>
      </c>
      <c r="O4879">
        <f>IF(OR(B4879="",C4879="",E4879=""),0,(IF(A4879=-1,H4879,0)-IF(OR(A4879=1,A4879=0),H4879,0)+IF(A4879=2,H4879,0))*IF(E4879="SGD",1,IF(E4879="USD",Settings!$B$22,IF(E4879="HKD",Settings!$B$23,1))))</f>
        <v>0</v>
      </c>
      <c r="P4879">
        <f>IF(OR(B4879="",C4879="",E4879=""),0,IF(A4879=2,H4879*IF(E4879="SGD",1,IF(E4879="USD",Settings!$B$22,IF(E4879="HKD",Settings!$B$23,1))),0))</f>
        <v>0</v>
      </c>
      <c r="Q4879" s="312">
        <f>IF(OR(J4879="",G4879=""),"",G4879+ROW()/1000000)</f>
      </c>
      <c r="R4879" s="247">
        <f>IF(Q4879="","",SUMIFS(Txn[Signed Units],Txn[Key],J4879,Txn[Transaction Order],"&lt;="&amp;Q4879))</f>
      </c>
    </row>
    <row r="4880" spans="10:18" ht="15" customHeight="1" x14ac:dyDescent="0.15">
      <c r="J4880" s="246">
        <f>IF(OR(B4880="",C4880="",E4880=""),"",B4880&amp;":"&amp;C4880&amp;":"&amp;E4880)</f>
      </c>
      <c r="K4880" s="247">
        <f>IF(A4880="","",A4880*D4880)</f>
      </c>
      <c r="L4880" s="246">
        <f>IF(A4880="","",IF(OR(A4880=1,A4880=0),H4880,0))</f>
      </c>
      <c r="M4880" s="246">
        <f>IF(A4880="","",IF(A4880=-1,H4880,0))</f>
      </c>
      <c r="N4880">
        <f>IF(J4880="","",IF(E4880="SGD",1,IF(E4880="USD",Settings!$B$22,IF(E4880="HKD",Settings!$B$23,1))))</f>
      </c>
      <c r="O4880">
        <f>IF(OR(B4880="",C4880="",E4880=""),0,(IF(A4880=-1,H4880,0)-IF(OR(A4880=1,A4880=0),H4880,0)+IF(A4880=2,H4880,0))*IF(E4880="SGD",1,IF(E4880="USD",Settings!$B$22,IF(E4880="HKD",Settings!$B$23,1))))</f>
        <v>0</v>
      </c>
      <c r="P4880">
        <f>IF(OR(B4880="",C4880="",E4880=""),0,IF(A4880=2,H4880*IF(E4880="SGD",1,IF(E4880="USD",Settings!$B$22,IF(E4880="HKD",Settings!$B$23,1))),0))</f>
        <v>0</v>
      </c>
      <c r="Q4880" s="312">
        <f>IF(OR(J4880="",G4880=""),"",G4880+ROW()/1000000)</f>
      </c>
      <c r="R4880" s="247">
        <f>IF(Q4880="","",SUMIFS(Txn[Signed Units],Txn[Key],J4880,Txn[Transaction Order],"&lt;="&amp;Q4880))</f>
      </c>
    </row>
    <row r="4881" spans="10:18" ht="15" customHeight="1" x14ac:dyDescent="0.15">
      <c r="J4881" s="246">
        <f>IF(OR(B4881="",C4881="",E4881=""),"",B4881&amp;":"&amp;C4881&amp;":"&amp;E4881)</f>
      </c>
      <c r="K4881" s="247">
        <f>IF(A4881="","",A4881*D4881)</f>
      </c>
      <c r="L4881" s="246">
        <f>IF(A4881="","",IF(OR(A4881=1,A4881=0),H4881,0))</f>
      </c>
      <c r="M4881" s="246">
        <f>IF(A4881="","",IF(A4881=-1,H4881,0))</f>
      </c>
      <c r="N4881">
        <f>IF(J4881="","",IF(E4881="SGD",1,IF(E4881="USD",Settings!$B$22,IF(E4881="HKD",Settings!$B$23,1))))</f>
      </c>
      <c r="O4881">
        <f>IF(OR(B4881="",C4881="",E4881=""),0,(IF(A4881=-1,H4881,0)-IF(OR(A4881=1,A4881=0),H4881,0)+IF(A4881=2,H4881,0))*IF(E4881="SGD",1,IF(E4881="USD",Settings!$B$22,IF(E4881="HKD",Settings!$B$23,1))))</f>
        <v>0</v>
      </c>
      <c r="P4881">
        <f>IF(OR(B4881="",C4881="",E4881=""),0,IF(A4881=2,H4881*IF(E4881="SGD",1,IF(E4881="USD",Settings!$B$22,IF(E4881="HKD",Settings!$B$23,1))),0))</f>
        <v>0</v>
      </c>
      <c r="Q4881" s="312">
        <f>IF(OR(J4881="",G4881=""),"",G4881+ROW()/1000000)</f>
      </c>
      <c r="R4881" s="247">
        <f>IF(Q4881="","",SUMIFS(Txn[Signed Units],Txn[Key],J4881,Txn[Transaction Order],"&lt;="&amp;Q4881))</f>
      </c>
    </row>
    <row r="4882" spans="10:18" ht="15" customHeight="1" x14ac:dyDescent="0.15">
      <c r="J4882" s="246">
        <f>IF(OR(B4882="",C4882="",E4882=""),"",B4882&amp;":"&amp;C4882&amp;":"&amp;E4882)</f>
      </c>
      <c r="K4882" s="247">
        <f>IF(A4882="","",A4882*D4882)</f>
      </c>
      <c r="L4882" s="246">
        <f>IF(A4882="","",IF(OR(A4882=1,A4882=0),H4882,0))</f>
      </c>
      <c r="M4882" s="246">
        <f>IF(A4882="","",IF(A4882=-1,H4882,0))</f>
      </c>
      <c r="N4882">
        <f>IF(J4882="","",IF(E4882="SGD",1,IF(E4882="USD",Settings!$B$22,IF(E4882="HKD",Settings!$B$23,1))))</f>
      </c>
      <c r="O4882">
        <f>IF(OR(B4882="",C4882="",E4882=""),0,(IF(A4882=-1,H4882,0)-IF(OR(A4882=1,A4882=0),H4882,0)+IF(A4882=2,H4882,0))*IF(E4882="SGD",1,IF(E4882="USD",Settings!$B$22,IF(E4882="HKD",Settings!$B$23,1))))</f>
        <v>0</v>
      </c>
      <c r="P4882">
        <f>IF(OR(B4882="",C4882="",E4882=""),0,IF(A4882=2,H4882*IF(E4882="SGD",1,IF(E4882="USD",Settings!$B$22,IF(E4882="HKD",Settings!$B$23,1))),0))</f>
        <v>0</v>
      </c>
      <c r="Q4882" s="312">
        <f>IF(OR(J4882="",G4882=""),"",G4882+ROW()/1000000)</f>
      </c>
      <c r="R4882" s="247">
        <f>IF(Q4882="","",SUMIFS(Txn[Signed Units],Txn[Key],J4882,Txn[Transaction Order],"&lt;="&amp;Q4882))</f>
      </c>
    </row>
    <row r="4883" spans="10:18" ht="15" customHeight="1" x14ac:dyDescent="0.15">
      <c r="J4883" s="246">
        <f>IF(OR(B4883="",C4883="",E4883=""),"",B4883&amp;":"&amp;C4883&amp;":"&amp;E4883)</f>
      </c>
      <c r="K4883" s="247">
        <f>IF(A4883="","",A4883*D4883)</f>
      </c>
      <c r="L4883" s="246">
        <f>IF(A4883="","",IF(OR(A4883=1,A4883=0),H4883,0))</f>
      </c>
      <c r="M4883" s="246">
        <f>IF(A4883="","",IF(A4883=-1,H4883,0))</f>
      </c>
      <c r="N4883">
        <f>IF(J4883="","",IF(E4883="SGD",1,IF(E4883="USD",Settings!$B$22,IF(E4883="HKD",Settings!$B$23,1))))</f>
      </c>
      <c r="O4883">
        <f>IF(OR(B4883="",C4883="",E4883=""),0,(IF(A4883=-1,H4883,0)-IF(OR(A4883=1,A4883=0),H4883,0)+IF(A4883=2,H4883,0))*IF(E4883="SGD",1,IF(E4883="USD",Settings!$B$22,IF(E4883="HKD",Settings!$B$23,1))))</f>
        <v>0</v>
      </c>
      <c r="P4883">
        <f>IF(OR(B4883="",C4883="",E4883=""),0,IF(A4883=2,H4883*IF(E4883="SGD",1,IF(E4883="USD",Settings!$B$22,IF(E4883="HKD",Settings!$B$23,1))),0))</f>
        <v>0</v>
      </c>
      <c r="Q4883" s="312">
        <f>IF(OR(J4883="",G4883=""),"",G4883+ROW()/1000000)</f>
      </c>
      <c r="R4883" s="247">
        <f>IF(Q4883="","",SUMIFS(Txn[Signed Units],Txn[Key],J4883,Txn[Transaction Order],"&lt;="&amp;Q4883))</f>
      </c>
    </row>
    <row r="4884" spans="10:18" ht="15" customHeight="1" x14ac:dyDescent="0.15">
      <c r="J4884" s="246">
        <f>IF(OR(B4884="",C4884="",E4884=""),"",B4884&amp;":"&amp;C4884&amp;":"&amp;E4884)</f>
      </c>
      <c r="K4884" s="247">
        <f>IF(A4884="","",A4884*D4884)</f>
      </c>
      <c r="L4884" s="246">
        <f>IF(A4884="","",IF(OR(A4884=1,A4884=0),H4884,0))</f>
      </c>
      <c r="M4884" s="246">
        <f>IF(A4884="","",IF(A4884=-1,H4884,0))</f>
      </c>
      <c r="N4884">
        <f>IF(J4884="","",IF(E4884="SGD",1,IF(E4884="USD",Settings!$B$22,IF(E4884="HKD",Settings!$B$23,1))))</f>
      </c>
      <c r="O4884">
        <f>IF(OR(B4884="",C4884="",E4884=""),0,(IF(A4884=-1,H4884,0)-IF(OR(A4884=1,A4884=0),H4884,0)+IF(A4884=2,H4884,0))*IF(E4884="SGD",1,IF(E4884="USD",Settings!$B$22,IF(E4884="HKD",Settings!$B$23,1))))</f>
        <v>0</v>
      </c>
      <c r="P4884">
        <f>IF(OR(B4884="",C4884="",E4884=""),0,IF(A4884=2,H4884*IF(E4884="SGD",1,IF(E4884="USD",Settings!$B$22,IF(E4884="HKD",Settings!$B$23,1))),0))</f>
        <v>0</v>
      </c>
      <c r="Q4884" s="312">
        <f>IF(OR(J4884="",G4884=""),"",G4884+ROW()/1000000)</f>
      </c>
      <c r="R4884" s="247">
        <f>IF(Q4884="","",SUMIFS(Txn[Signed Units],Txn[Key],J4884,Txn[Transaction Order],"&lt;="&amp;Q4884))</f>
      </c>
    </row>
    <row r="4885" spans="10:18" ht="15" customHeight="1" x14ac:dyDescent="0.15">
      <c r="J4885" s="246">
        <f>IF(OR(B4885="",C4885="",E4885=""),"",B4885&amp;":"&amp;C4885&amp;":"&amp;E4885)</f>
      </c>
      <c r="K4885" s="247">
        <f>IF(A4885="","",A4885*D4885)</f>
      </c>
      <c r="L4885" s="246">
        <f>IF(A4885="","",IF(OR(A4885=1,A4885=0),H4885,0))</f>
      </c>
      <c r="M4885" s="246">
        <f>IF(A4885="","",IF(A4885=-1,H4885,0))</f>
      </c>
      <c r="N4885">
        <f>IF(J4885="","",IF(E4885="SGD",1,IF(E4885="USD",Settings!$B$22,IF(E4885="HKD",Settings!$B$23,1))))</f>
      </c>
      <c r="O4885">
        <f>IF(OR(B4885="",C4885="",E4885=""),0,(IF(A4885=-1,H4885,0)-IF(OR(A4885=1,A4885=0),H4885,0)+IF(A4885=2,H4885,0))*IF(E4885="SGD",1,IF(E4885="USD",Settings!$B$22,IF(E4885="HKD",Settings!$B$23,1))))</f>
        <v>0</v>
      </c>
      <c r="P4885">
        <f>IF(OR(B4885="",C4885="",E4885=""),0,IF(A4885=2,H4885*IF(E4885="SGD",1,IF(E4885="USD",Settings!$B$22,IF(E4885="HKD",Settings!$B$23,1))),0))</f>
        <v>0</v>
      </c>
      <c r="Q4885" s="312">
        <f>IF(OR(J4885="",G4885=""),"",G4885+ROW()/1000000)</f>
      </c>
      <c r="R4885" s="247">
        <f>IF(Q4885="","",SUMIFS(Txn[Signed Units],Txn[Key],J4885,Txn[Transaction Order],"&lt;="&amp;Q4885))</f>
      </c>
    </row>
    <row r="4886" spans="10:18" ht="15" customHeight="1" x14ac:dyDescent="0.15">
      <c r="J4886" s="246">
        <f>IF(OR(B4886="",C4886="",E4886=""),"",B4886&amp;":"&amp;C4886&amp;":"&amp;E4886)</f>
      </c>
      <c r="K4886" s="247">
        <f>IF(A4886="","",A4886*D4886)</f>
      </c>
      <c r="L4886" s="246">
        <f>IF(A4886="","",IF(OR(A4886=1,A4886=0),H4886,0))</f>
      </c>
      <c r="M4886" s="246">
        <f>IF(A4886="","",IF(A4886=-1,H4886,0))</f>
      </c>
      <c r="N4886">
        <f>IF(J4886="","",IF(E4886="SGD",1,IF(E4886="USD",Settings!$B$22,IF(E4886="HKD",Settings!$B$23,1))))</f>
      </c>
      <c r="O4886">
        <f>IF(OR(B4886="",C4886="",E4886=""),0,(IF(A4886=-1,H4886,0)-IF(OR(A4886=1,A4886=0),H4886,0)+IF(A4886=2,H4886,0))*IF(E4886="SGD",1,IF(E4886="USD",Settings!$B$22,IF(E4886="HKD",Settings!$B$23,1))))</f>
        <v>0</v>
      </c>
      <c r="P4886">
        <f>IF(OR(B4886="",C4886="",E4886=""),0,IF(A4886=2,H4886*IF(E4886="SGD",1,IF(E4886="USD",Settings!$B$22,IF(E4886="HKD",Settings!$B$23,1))),0))</f>
        <v>0</v>
      </c>
      <c r="Q4886" s="312">
        <f>IF(OR(J4886="",G4886=""),"",G4886+ROW()/1000000)</f>
      </c>
      <c r="R4886" s="247">
        <f>IF(Q4886="","",SUMIFS(Txn[Signed Units],Txn[Key],J4886,Txn[Transaction Order],"&lt;="&amp;Q4886))</f>
      </c>
    </row>
    <row r="4887" spans="10:18" ht="15" customHeight="1" x14ac:dyDescent="0.15">
      <c r="J4887" s="246">
        <f>IF(OR(B4887="",C4887="",E4887=""),"",B4887&amp;":"&amp;C4887&amp;":"&amp;E4887)</f>
      </c>
      <c r="K4887" s="247">
        <f>IF(A4887="","",A4887*D4887)</f>
      </c>
      <c r="L4887" s="246">
        <f>IF(A4887="","",IF(OR(A4887=1,A4887=0),H4887,0))</f>
      </c>
      <c r="M4887" s="246">
        <f>IF(A4887="","",IF(A4887=-1,H4887,0))</f>
      </c>
      <c r="N4887">
        <f>IF(J4887="","",IF(E4887="SGD",1,IF(E4887="USD",Settings!$B$22,IF(E4887="HKD",Settings!$B$23,1))))</f>
      </c>
      <c r="O4887">
        <f>IF(OR(B4887="",C4887="",E4887=""),0,(IF(A4887=-1,H4887,0)-IF(OR(A4887=1,A4887=0),H4887,0)+IF(A4887=2,H4887,0))*IF(E4887="SGD",1,IF(E4887="USD",Settings!$B$22,IF(E4887="HKD",Settings!$B$23,1))))</f>
        <v>0</v>
      </c>
      <c r="P4887">
        <f>IF(OR(B4887="",C4887="",E4887=""),0,IF(A4887=2,H4887*IF(E4887="SGD",1,IF(E4887="USD",Settings!$B$22,IF(E4887="HKD",Settings!$B$23,1))),0))</f>
        <v>0</v>
      </c>
      <c r="Q4887" s="312">
        <f>IF(OR(J4887="",G4887=""),"",G4887+ROW()/1000000)</f>
      </c>
      <c r="R4887" s="247">
        <f>IF(Q4887="","",SUMIFS(Txn[Signed Units],Txn[Key],J4887,Txn[Transaction Order],"&lt;="&amp;Q4887))</f>
      </c>
    </row>
    <row r="4888" spans="10:18" ht="15" customHeight="1" x14ac:dyDescent="0.15">
      <c r="J4888" s="246">
        <f>IF(OR(B4888="",C4888="",E4888=""),"",B4888&amp;":"&amp;C4888&amp;":"&amp;E4888)</f>
      </c>
      <c r="K4888" s="247">
        <f>IF(A4888="","",A4888*D4888)</f>
      </c>
      <c r="L4888" s="246">
        <f>IF(A4888="","",IF(OR(A4888=1,A4888=0),H4888,0))</f>
      </c>
      <c r="M4888" s="246">
        <f>IF(A4888="","",IF(A4888=-1,H4888,0))</f>
      </c>
      <c r="N4888">
        <f>IF(J4888="","",IF(E4888="SGD",1,IF(E4888="USD",Settings!$B$22,IF(E4888="HKD",Settings!$B$23,1))))</f>
      </c>
      <c r="O4888">
        <f>IF(OR(B4888="",C4888="",E4888=""),0,(IF(A4888=-1,H4888,0)-IF(OR(A4888=1,A4888=0),H4888,0)+IF(A4888=2,H4888,0))*IF(E4888="SGD",1,IF(E4888="USD",Settings!$B$22,IF(E4888="HKD",Settings!$B$23,1))))</f>
        <v>0</v>
      </c>
      <c r="P4888">
        <f>IF(OR(B4888="",C4888="",E4888=""),0,IF(A4888=2,H4888*IF(E4888="SGD",1,IF(E4888="USD",Settings!$B$22,IF(E4888="HKD",Settings!$B$23,1))),0))</f>
        <v>0</v>
      </c>
      <c r="Q4888" s="312">
        <f>IF(OR(J4888="",G4888=""),"",G4888+ROW()/1000000)</f>
      </c>
      <c r="R4888" s="247">
        <f>IF(Q4888="","",SUMIFS(Txn[Signed Units],Txn[Key],J4888,Txn[Transaction Order],"&lt;="&amp;Q4888))</f>
      </c>
    </row>
    <row r="4889" spans="10:18" ht="15" customHeight="1" x14ac:dyDescent="0.15">
      <c r="J4889" s="246">
        <f>IF(OR(B4889="",C4889="",E4889=""),"",B4889&amp;":"&amp;C4889&amp;":"&amp;E4889)</f>
      </c>
      <c r="K4889" s="247">
        <f>IF(A4889="","",A4889*D4889)</f>
      </c>
      <c r="L4889" s="246">
        <f>IF(A4889="","",IF(OR(A4889=1,A4889=0),H4889,0))</f>
      </c>
      <c r="M4889" s="246">
        <f>IF(A4889="","",IF(A4889=-1,H4889,0))</f>
      </c>
      <c r="N4889">
        <f>IF(J4889="","",IF(E4889="SGD",1,IF(E4889="USD",Settings!$B$22,IF(E4889="HKD",Settings!$B$23,1))))</f>
      </c>
      <c r="O4889">
        <f>IF(OR(B4889="",C4889="",E4889=""),0,(IF(A4889=-1,H4889,0)-IF(OR(A4889=1,A4889=0),H4889,0)+IF(A4889=2,H4889,0))*IF(E4889="SGD",1,IF(E4889="USD",Settings!$B$22,IF(E4889="HKD",Settings!$B$23,1))))</f>
        <v>0</v>
      </c>
      <c r="P4889">
        <f>IF(OR(B4889="",C4889="",E4889=""),0,IF(A4889=2,H4889*IF(E4889="SGD",1,IF(E4889="USD",Settings!$B$22,IF(E4889="HKD",Settings!$B$23,1))),0))</f>
        <v>0</v>
      </c>
      <c r="Q4889" s="312">
        <f>IF(OR(J4889="",G4889=""),"",G4889+ROW()/1000000)</f>
      </c>
      <c r="R4889" s="247">
        <f>IF(Q4889="","",SUMIFS(Txn[Signed Units],Txn[Key],J4889,Txn[Transaction Order],"&lt;="&amp;Q4889))</f>
      </c>
    </row>
    <row r="4890" spans="10:18" ht="15" customHeight="1" x14ac:dyDescent="0.15">
      <c r="J4890" s="246">
        <f>IF(OR(B4890="",C4890="",E4890=""),"",B4890&amp;":"&amp;C4890&amp;":"&amp;E4890)</f>
      </c>
      <c r="K4890" s="247">
        <f>IF(A4890="","",A4890*D4890)</f>
      </c>
      <c r="L4890" s="246">
        <f>IF(A4890="","",IF(OR(A4890=1,A4890=0),H4890,0))</f>
      </c>
      <c r="M4890" s="246">
        <f>IF(A4890="","",IF(A4890=-1,H4890,0))</f>
      </c>
      <c r="N4890">
        <f>IF(J4890="","",IF(E4890="SGD",1,IF(E4890="USD",Settings!$B$22,IF(E4890="HKD",Settings!$B$23,1))))</f>
      </c>
      <c r="O4890">
        <f>IF(OR(B4890="",C4890="",E4890=""),0,(IF(A4890=-1,H4890,0)-IF(OR(A4890=1,A4890=0),H4890,0)+IF(A4890=2,H4890,0))*IF(E4890="SGD",1,IF(E4890="USD",Settings!$B$22,IF(E4890="HKD",Settings!$B$23,1))))</f>
        <v>0</v>
      </c>
      <c r="P4890">
        <f>IF(OR(B4890="",C4890="",E4890=""),0,IF(A4890=2,H4890*IF(E4890="SGD",1,IF(E4890="USD",Settings!$B$22,IF(E4890="HKD",Settings!$B$23,1))),0))</f>
        <v>0</v>
      </c>
      <c r="Q4890" s="312">
        <f>IF(OR(J4890="",G4890=""),"",G4890+ROW()/1000000)</f>
      </c>
      <c r="R4890" s="247">
        <f>IF(Q4890="","",SUMIFS(Txn[Signed Units],Txn[Key],J4890,Txn[Transaction Order],"&lt;="&amp;Q4890))</f>
      </c>
    </row>
    <row r="4891" spans="10:18" ht="15" customHeight="1" x14ac:dyDescent="0.15">
      <c r="J4891" s="246">
        <f>IF(OR(B4891="",C4891="",E4891=""),"",B4891&amp;":"&amp;C4891&amp;":"&amp;E4891)</f>
      </c>
      <c r="K4891" s="247">
        <f>IF(A4891="","",A4891*D4891)</f>
      </c>
      <c r="L4891" s="246">
        <f>IF(A4891="","",IF(OR(A4891=1,A4891=0),H4891,0))</f>
      </c>
      <c r="M4891" s="246">
        <f>IF(A4891="","",IF(A4891=-1,H4891,0))</f>
      </c>
      <c r="N4891">
        <f>IF(J4891="","",IF(E4891="SGD",1,IF(E4891="USD",Settings!$B$22,IF(E4891="HKD",Settings!$B$23,1))))</f>
      </c>
      <c r="O4891">
        <f>IF(OR(B4891="",C4891="",E4891=""),0,(IF(A4891=-1,H4891,0)-IF(OR(A4891=1,A4891=0),H4891,0)+IF(A4891=2,H4891,0))*IF(E4891="SGD",1,IF(E4891="USD",Settings!$B$22,IF(E4891="HKD",Settings!$B$23,1))))</f>
        <v>0</v>
      </c>
      <c r="P4891">
        <f>IF(OR(B4891="",C4891="",E4891=""),0,IF(A4891=2,H4891*IF(E4891="SGD",1,IF(E4891="USD",Settings!$B$22,IF(E4891="HKD",Settings!$B$23,1))),0))</f>
        <v>0</v>
      </c>
      <c r="Q4891" s="312">
        <f>IF(OR(J4891="",G4891=""),"",G4891+ROW()/1000000)</f>
      </c>
      <c r="R4891" s="247">
        <f>IF(Q4891="","",SUMIFS(Txn[Signed Units],Txn[Key],J4891,Txn[Transaction Order],"&lt;="&amp;Q4891))</f>
      </c>
    </row>
    <row r="4892" spans="10:18" ht="15" customHeight="1" x14ac:dyDescent="0.15">
      <c r="J4892" s="246">
        <f>IF(OR(B4892="",C4892="",E4892=""),"",B4892&amp;":"&amp;C4892&amp;":"&amp;E4892)</f>
      </c>
      <c r="K4892" s="247">
        <f>IF(A4892="","",A4892*D4892)</f>
      </c>
      <c r="L4892" s="246">
        <f>IF(A4892="","",IF(OR(A4892=1,A4892=0),H4892,0))</f>
      </c>
      <c r="M4892" s="246">
        <f>IF(A4892="","",IF(A4892=-1,H4892,0))</f>
      </c>
      <c r="N4892">
        <f>IF(J4892="","",IF(E4892="SGD",1,IF(E4892="USD",Settings!$B$22,IF(E4892="HKD",Settings!$B$23,1))))</f>
      </c>
      <c r="O4892">
        <f>IF(OR(B4892="",C4892="",E4892=""),0,(IF(A4892=-1,H4892,0)-IF(OR(A4892=1,A4892=0),H4892,0)+IF(A4892=2,H4892,0))*IF(E4892="SGD",1,IF(E4892="USD",Settings!$B$22,IF(E4892="HKD",Settings!$B$23,1))))</f>
        <v>0</v>
      </c>
      <c r="P4892">
        <f>IF(OR(B4892="",C4892="",E4892=""),0,IF(A4892=2,H4892*IF(E4892="SGD",1,IF(E4892="USD",Settings!$B$22,IF(E4892="HKD",Settings!$B$23,1))),0))</f>
        <v>0</v>
      </c>
      <c r="Q4892" s="312">
        <f>IF(OR(J4892="",G4892=""),"",G4892+ROW()/1000000)</f>
      </c>
      <c r="R4892" s="247">
        <f>IF(Q4892="","",SUMIFS(Txn[Signed Units],Txn[Key],J4892,Txn[Transaction Order],"&lt;="&amp;Q4892))</f>
      </c>
    </row>
    <row r="4893" spans="10:18" ht="15" customHeight="1" x14ac:dyDescent="0.15">
      <c r="J4893" s="246">
        <f>IF(OR(B4893="",C4893="",E4893=""),"",B4893&amp;":"&amp;C4893&amp;":"&amp;E4893)</f>
      </c>
      <c r="K4893" s="247">
        <f>IF(A4893="","",A4893*D4893)</f>
      </c>
      <c r="L4893" s="246">
        <f>IF(A4893="","",IF(OR(A4893=1,A4893=0),H4893,0))</f>
      </c>
      <c r="M4893" s="246">
        <f>IF(A4893="","",IF(A4893=-1,H4893,0))</f>
      </c>
      <c r="N4893">
        <f>IF(J4893="","",IF(E4893="SGD",1,IF(E4893="USD",Settings!$B$22,IF(E4893="HKD",Settings!$B$23,1))))</f>
      </c>
      <c r="O4893">
        <f>IF(OR(B4893="",C4893="",E4893=""),0,(IF(A4893=-1,H4893,0)-IF(OR(A4893=1,A4893=0),H4893,0)+IF(A4893=2,H4893,0))*IF(E4893="SGD",1,IF(E4893="USD",Settings!$B$22,IF(E4893="HKD",Settings!$B$23,1))))</f>
        <v>0</v>
      </c>
      <c r="P4893">
        <f>IF(OR(B4893="",C4893="",E4893=""),0,IF(A4893=2,H4893*IF(E4893="SGD",1,IF(E4893="USD",Settings!$B$22,IF(E4893="HKD",Settings!$B$23,1))),0))</f>
        <v>0</v>
      </c>
      <c r="Q4893" s="312">
        <f>IF(OR(J4893="",G4893=""),"",G4893+ROW()/1000000)</f>
      </c>
      <c r="R4893" s="247">
        <f>IF(Q4893="","",SUMIFS(Txn[Signed Units],Txn[Key],J4893,Txn[Transaction Order],"&lt;="&amp;Q4893))</f>
      </c>
    </row>
    <row r="4894" spans="10:18" ht="15" customHeight="1" x14ac:dyDescent="0.15">
      <c r="J4894" s="246">
        <f>IF(OR(B4894="",C4894="",E4894=""),"",B4894&amp;":"&amp;C4894&amp;":"&amp;E4894)</f>
      </c>
      <c r="K4894" s="247">
        <f>IF(A4894="","",A4894*D4894)</f>
      </c>
      <c r="L4894" s="246">
        <f>IF(A4894="","",IF(OR(A4894=1,A4894=0),H4894,0))</f>
      </c>
      <c r="M4894" s="246">
        <f>IF(A4894="","",IF(A4894=-1,H4894,0))</f>
      </c>
      <c r="N4894">
        <f>IF(J4894="","",IF(E4894="SGD",1,IF(E4894="USD",Settings!$B$22,IF(E4894="HKD",Settings!$B$23,1))))</f>
      </c>
      <c r="O4894">
        <f>IF(OR(B4894="",C4894="",E4894=""),0,(IF(A4894=-1,H4894,0)-IF(OR(A4894=1,A4894=0),H4894,0)+IF(A4894=2,H4894,0))*IF(E4894="SGD",1,IF(E4894="USD",Settings!$B$22,IF(E4894="HKD",Settings!$B$23,1))))</f>
        <v>0</v>
      </c>
      <c r="P4894">
        <f>IF(OR(B4894="",C4894="",E4894=""),0,IF(A4894=2,H4894*IF(E4894="SGD",1,IF(E4894="USD",Settings!$B$22,IF(E4894="HKD",Settings!$B$23,1))),0))</f>
        <v>0</v>
      </c>
      <c r="Q4894" s="312">
        <f>IF(OR(J4894="",G4894=""),"",G4894+ROW()/1000000)</f>
      </c>
      <c r="R4894" s="247">
        <f>IF(Q4894="","",SUMIFS(Txn[Signed Units],Txn[Key],J4894,Txn[Transaction Order],"&lt;="&amp;Q4894))</f>
      </c>
    </row>
    <row r="4895" spans="10:18" ht="15" customHeight="1" x14ac:dyDescent="0.15">
      <c r="J4895" s="246">
        <f>IF(OR(B4895="",C4895="",E4895=""),"",B4895&amp;":"&amp;C4895&amp;":"&amp;E4895)</f>
      </c>
      <c r="K4895" s="247">
        <f>IF(A4895="","",A4895*D4895)</f>
      </c>
      <c r="L4895" s="246">
        <f>IF(A4895="","",IF(OR(A4895=1,A4895=0),H4895,0))</f>
      </c>
      <c r="M4895" s="246">
        <f>IF(A4895="","",IF(A4895=-1,H4895,0))</f>
      </c>
      <c r="N4895">
        <f>IF(J4895="","",IF(E4895="SGD",1,IF(E4895="USD",Settings!$B$22,IF(E4895="HKD",Settings!$B$23,1))))</f>
      </c>
      <c r="O4895">
        <f>IF(OR(B4895="",C4895="",E4895=""),0,(IF(A4895=-1,H4895,0)-IF(OR(A4895=1,A4895=0),H4895,0)+IF(A4895=2,H4895,0))*IF(E4895="SGD",1,IF(E4895="USD",Settings!$B$22,IF(E4895="HKD",Settings!$B$23,1))))</f>
        <v>0</v>
      </c>
      <c r="P4895">
        <f>IF(OR(B4895="",C4895="",E4895=""),0,IF(A4895=2,H4895*IF(E4895="SGD",1,IF(E4895="USD",Settings!$B$22,IF(E4895="HKD",Settings!$B$23,1))),0))</f>
        <v>0</v>
      </c>
      <c r="Q4895" s="312">
        <f>IF(OR(J4895="",G4895=""),"",G4895+ROW()/1000000)</f>
      </c>
      <c r="R4895" s="247">
        <f>IF(Q4895="","",SUMIFS(Txn[Signed Units],Txn[Key],J4895,Txn[Transaction Order],"&lt;="&amp;Q4895))</f>
      </c>
    </row>
    <row r="4896" spans="10:18" ht="15" customHeight="1" x14ac:dyDescent="0.15">
      <c r="J4896" s="246">
        <f>IF(OR(B4896="",C4896="",E4896=""),"",B4896&amp;":"&amp;C4896&amp;":"&amp;E4896)</f>
      </c>
      <c r="K4896" s="247">
        <f>IF(A4896="","",A4896*D4896)</f>
      </c>
      <c r="L4896" s="246">
        <f>IF(A4896="","",IF(OR(A4896=1,A4896=0),H4896,0))</f>
      </c>
      <c r="M4896" s="246">
        <f>IF(A4896="","",IF(A4896=-1,H4896,0))</f>
      </c>
      <c r="N4896">
        <f>IF(J4896="","",IF(E4896="SGD",1,IF(E4896="USD",Settings!$B$22,IF(E4896="HKD",Settings!$B$23,1))))</f>
      </c>
      <c r="O4896">
        <f>IF(OR(B4896="",C4896="",E4896=""),0,(IF(A4896=-1,H4896,0)-IF(OR(A4896=1,A4896=0),H4896,0)+IF(A4896=2,H4896,0))*IF(E4896="SGD",1,IF(E4896="USD",Settings!$B$22,IF(E4896="HKD",Settings!$B$23,1))))</f>
        <v>0</v>
      </c>
      <c r="P4896">
        <f>IF(OR(B4896="",C4896="",E4896=""),0,IF(A4896=2,H4896*IF(E4896="SGD",1,IF(E4896="USD",Settings!$B$22,IF(E4896="HKD",Settings!$B$23,1))),0))</f>
        <v>0</v>
      </c>
      <c r="Q4896" s="312">
        <f>IF(OR(J4896="",G4896=""),"",G4896+ROW()/1000000)</f>
      </c>
      <c r="R4896" s="247">
        <f>IF(Q4896="","",SUMIFS(Txn[Signed Units],Txn[Key],J4896,Txn[Transaction Order],"&lt;="&amp;Q4896))</f>
      </c>
    </row>
    <row r="4897" spans="10:18" ht="15" customHeight="1" x14ac:dyDescent="0.15">
      <c r="J4897" s="246">
        <f>IF(OR(B4897="",C4897="",E4897=""),"",B4897&amp;":"&amp;C4897&amp;":"&amp;E4897)</f>
      </c>
      <c r="K4897" s="247">
        <f>IF(A4897="","",A4897*D4897)</f>
      </c>
      <c r="L4897" s="246">
        <f>IF(A4897="","",IF(OR(A4897=1,A4897=0),H4897,0))</f>
      </c>
      <c r="M4897" s="246">
        <f>IF(A4897="","",IF(A4897=-1,H4897,0))</f>
      </c>
      <c r="N4897">
        <f>IF(J4897="","",IF(E4897="SGD",1,IF(E4897="USD",Settings!$B$22,IF(E4897="HKD",Settings!$B$23,1))))</f>
      </c>
      <c r="O4897">
        <f>IF(OR(B4897="",C4897="",E4897=""),0,(IF(A4897=-1,H4897,0)-IF(OR(A4897=1,A4897=0),H4897,0)+IF(A4897=2,H4897,0))*IF(E4897="SGD",1,IF(E4897="USD",Settings!$B$22,IF(E4897="HKD",Settings!$B$23,1))))</f>
        <v>0</v>
      </c>
      <c r="P4897">
        <f>IF(OR(B4897="",C4897="",E4897=""),0,IF(A4897=2,H4897*IF(E4897="SGD",1,IF(E4897="USD",Settings!$B$22,IF(E4897="HKD",Settings!$B$23,1))),0))</f>
        <v>0</v>
      </c>
      <c r="Q4897" s="312">
        <f>IF(OR(J4897="",G4897=""),"",G4897+ROW()/1000000)</f>
      </c>
      <c r="R4897" s="247">
        <f>IF(Q4897="","",SUMIFS(Txn[Signed Units],Txn[Key],J4897,Txn[Transaction Order],"&lt;="&amp;Q4897))</f>
      </c>
    </row>
    <row r="4898" spans="10:18" ht="15" customHeight="1" x14ac:dyDescent="0.15">
      <c r="J4898" s="246">
        <f>IF(OR(B4898="",C4898="",E4898=""),"",B4898&amp;":"&amp;C4898&amp;":"&amp;E4898)</f>
      </c>
      <c r="K4898" s="247">
        <f>IF(A4898="","",A4898*D4898)</f>
      </c>
      <c r="L4898" s="246">
        <f>IF(A4898="","",IF(OR(A4898=1,A4898=0),H4898,0))</f>
      </c>
      <c r="M4898" s="246">
        <f>IF(A4898="","",IF(A4898=-1,H4898,0))</f>
      </c>
      <c r="N4898">
        <f>IF(J4898="","",IF(E4898="SGD",1,IF(E4898="USD",Settings!$B$22,IF(E4898="HKD",Settings!$B$23,1))))</f>
      </c>
      <c r="O4898">
        <f>IF(OR(B4898="",C4898="",E4898=""),0,(IF(A4898=-1,H4898,0)-IF(OR(A4898=1,A4898=0),H4898,0)+IF(A4898=2,H4898,0))*IF(E4898="SGD",1,IF(E4898="USD",Settings!$B$22,IF(E4898="HKD",Settings!$B$23,1))))</f>
        <v>0</v>
      </c>
      <c r="P4898">
        <f>IF(OR(B4898="",C4898="",E4898=""),0,IF(A4898=2,H4898*IF(E4898="SGD",1,IF(E4898="USD",Settings!$B$22,IF(E4898="HKD",Settings!$B$23,1))),0))</f>
        <v>0</v>
      </c>
      <c r="Q4898" s="312">
        <f>IF(OR(J4898="",G4898=""),"",G4898+ROW()/1000000)</f>
      </c>
      <c r="R4898" s="247">
        <f>IF(Q4898="","",SUMIFS(Txn[Signed Units],Txn[Key],J4898,Txn[Transaction Order],"&lt;="&amp;Q4898))</f>
      </c>
    </row>
    <row r="4899" spans="10:18" ht="15" customHeight="1" x14ac:dyDescent="0.15">
      <c r="J4899" s="246">
        <f>IF(OR(B4899="",C4899="",E4899=""),"",B4899&amp;":"&amp;C4899&amp;":"&amp;E4899)</f>
      </c>
      <c r="K4899" s="247">
        <f>IF(A4899="","",A4899*D4899)</f>
      </c>
      <c r="L4899" s="246">
        <f>IF(A4899="","",IF(OR(A4899=1,A4899=0),H4899,0))</f>
      </c>
      <c r="M4899" s="246">
        <f>IF(A4899="","",IF(A4899=-1,H4899,0))</f>
      </c>
      <c r="N4899">
        <f>IF(J4899="","",IF(E4899="SGD",1,IF(E4899="USD",Settings!$B$22,IF(E4899="HKD",Settings!$B$23,1))))</f>
      </c>
      <c r="O4899">
        <f>IF(OR(B4899="",C4899="",E4899=""),0,(IF(A4899=-1,H4899,0)-IF(OR(A4899=1,A4899=0),H4899,0)+IF(A4899=2,H4899,0))*IF(E4899="SGD",1,IF(E4899="USD",Settings!$B$22,IF(E4899="HKD",Settings!$B$23,1))))</f>
        <v>0</v>
      </c>
      <c r="P4899">
        <f>IF(OR(B4899="",C4899="",E4899=""),0,IF(A4899=2,H4899*IF(E4899="SGD",1,IF(E4899="USD",Settings!$B$22,IF(E4899="HKD",Settings!$B$23,1))),0))</f>
        <v>0</v>
      </c>
      <c r="Q4899" s="312">
        <f>IF(OR(J4899="",G4899=""),"",G4899+ROW()/1000000)</f>
      </c>
      <c r="R4899" s="247">
        <f>IF(Q4899="","",SUMIFS(Txn[Signed Units],Txn[Key],J4899,Txn[Transaction Order],"&lt;="&amp;Q4899))</f>
      </c>
    </row>
    <row r="4900" spans="10:18" ht="15" customHeight="1" x14ac:dyDescent="0.15">
      <c r="J4900" s="246">
        <f>IF(OR(B4900="",C4900="",E4900=""),"",B4900&amp;":"&amp;C4900&amp;":"&amp;E4900)</f>
      </c>
      <c r="K4900" s="247">
        <f>IF(A4900="","",A4900*D4900)</f>
      </c>
      <c r="L4900" s="246">
        <f>IF(A4900="","",IF(OR(A4900=1,A4900=0),H4900,0))</f>
      </c>
      <c r="M4900" s="246">
        <f>IF(A4900="","",IF(A4900=-1,H4900,0))</f>
      </c>
      <c r="N4900">
        <f>IF(J4900="","",IF(E4900="SGD",1,IF(E4900="USD",Settings!$B$22,IF(E4900="HKD",Settings!$B$23,1))))</f>
      </c>
      <c r="O4900">
        <f>IF(OR(B4900="",C4900="",E4900=""),0,(IF(A4900=-1,H4900,0)-IF(OR(A4900=1,A4900=0),H4900,0)+IF(A4900=2,H4900,0))*IF(E4900="SGD",1,IF(E4900="USD",Settings!$B$22,IF(E4900="HKD",Settings!$B$23,1))))</f>
        <v>0</v>
      </c>
      <c r="P4900">
        <f>IF(OR(B4900="",C4900="",E4900=""),0,IF(A4900=2,H4900*IF(E4900="SGD",1,IF(E4900="USD",Settings!$B$22,IF(E4900="HKD",Settings!$B$23,1))),0))</f>
        <v>0</v>
      </c>
      <c r="Q4900" s="312">
        <f>IF(OR(J4900="",G4900=""),"",G4900+ROW()/1000000)</f>
      </c>
      <c r="R4900" s="247">
        <f>IF(Q4900="","",SUMIFS(Txn[Signed Units],Txn[Key],J4900,Txn[Transaction Order],"&lt;="&amp;Q4900))</f>
      </c>
    </row>
    <row r="4901" spans="10:18" ht="15" customHeight="1" x14ac:dyDescent="0.15">
      <c r="J4901" s="246">
        <f>IF(OR(B4901="",C4901="",E4901=""),"",B4901&amp;":"&amp;C4901&amp;":"&amp;E4901)</f>
      </c>
      <c r="K4901" s="247">
        <f>IF(A4901="","",A4901*D4901)</f>
      </c>
      <c r="L4901" s="246">
        <f>IF(A4901="","",IF(OR(A4901=1,A4901=0),H4901,0))</f>
      </c>
      <c r="M4901" s="246">
        <f>IF(A4901="","",IF(A4901=-1,H4901,0))</f>
      </c>
      <c r="N4901">
        <f>IF(J4901="","",IF(E4901="SGD",1,IF(E4901="USD",Settings!$B$22,IF(E4901="HKD",Settings!$B$23,1))))</f>
      </c>
      <c r="O4901">
        <f>IF(OR(B4901="",C4901="",E4901=""),0,(IF(A4901=-1,H4901,0)-IF(OR(A4901=1,A4901=0),H4901,0)+IF(A4901=2,H4901,0))*IF(E4901="SGD",1,IF(E4901="USD",Settings!$B$22,IF(E4901="HKD",Settings!$B$23,1))))</f>
        <v>0</v>
      </c>
      <c r="P4901">
        <f>IF(OR(B4901="",C4901="",E4901=""),0,IF(A4901=2,H4901*IF(E4901="SGD",1,IF(E4901="USD",Settings!$B$22,IF(E4901="HKD",Settings!$B$23,1))),0))</f>
        <v>0</v>
      </c>
      <c r="Q4901" s="312">
        <f>IF(OR(J4901="",G4901=""),"",G4901+ROW()/1000000)</f>
      </c>
      <c r="R4901" s="247">
        <f>IF(Q4901="","",SUMIFS(Txn[Signed Units],Txn[Key],J4901,Txn[Transaction Order],"&lt;="&amp;Q4901))</f>
      </c>
    </row>
    <row r="4902" spans="10:18" ht="15" customHeight="1" x14ac:dyDescent="0.15">
      <c r="J4902" s="246">
        <f>IF(OR(B4902="",C4902="",E4902=""),"",B4902&amp;":"&amp;C4902&amp;":"&amp;E4902)</f>
      </c>
      <c r="K4902" s="247">
        <f>IF(A4902="","",A4902*D4902)</f>
      </c>
      <c r="L4902" s="246">
        <f>IF(A4902="","",IF(OR(A4902=1,A4902=0),H4902,0))</f>
      </c>
      <c r="M4902" s="246">
        <f>IF(A4902="","",IF(A4902=-1,H4902,0))</f>
      </c>
      <c r="N4902">
        <f>IF(J4902="","",IF(E4902="SGD",1,IF(E4902="USD",Settings!$B$22,IF(E4902="HKD",Settings!$B$23,1))))</f>
      </c>
      <c r="O4902">
        <f>IF(OR(B4902="",C4902="",E4902=""),0,(IF(A4902=-1,H4902,0)-IF(OR(A4902=1,A4902=0),H4902,0)+IF(A4902=2,H4902,0))*IF(E4902="SGD",1,IF(E4902="USD",Settings!$B$22,IF(E4902="HKD",Settings!$B$23,1))))</f>
        <v>0</v>
      </c>
      <c r="P4902">
        <f>IF(OR(B4902="",C4902="",E4902=""),0,IF(A4902=2,H4902*IF(E4902="SGD",1,IF(E4902="USD",Settings!$B$22,IF(E4902="HKD",Settings!$B$23,1))),0))</f>
        <v>0</v>
      </c>
      <c r="Q4902" s="312">
        <f>IF(OR(J4902="",G4902=""),"",G4902+ROW()/1000000)</f>
      </c>
      <c r="R4902" s="247">
        <f>IF(Q4902="","",SUMIFS(Txn[Signed Units],Txn[Key],J4902,Txn[Transaction Order],"&lt;="&amp;Q4902))</f>
      </c>
    </row>
    <row r="4903" spans="10:18" ht="15" customHeight="1" x14ac:dyDescent="0.15">
      <c r="J4903" s="246">
        <f>IF(OR(B4903="",C4903="",E4903=""),"",B4903&amp;":"&amp;C4903&amp;":"&amp;E4903)</f>
      </c>
      <c r="K4903" s="247">
        <f>IF(A4903="","",A4903*D4903)</f>
      </c>
      <c r="L4903" s="246">
        <f>IF(A4903="","",IF(OR(A4903=1,A4903=0),H4903,0))</f>
      </c>
      <c r="M4903" s="246">
        <f>IF(A4903="","",IF(A4903=-1,H4903,0))</f>
      </c>
      <c r="N4903">
        <f>IF(J4903="","",IF(E4903="SGD",1,IF(E4903="USD",Settings!$B$22,IF(E4903="HKD",Settings!$B$23,1))))</f>
      </c>
      <c r="O4903">
        <f>IF(OR(B4903="",C4903="",E4903=""),0,(IF(A4903=-1,H4903,0)-IF(OR(A4903=1,A4903=0),H4903,0)+IF(A4903=2,H4903,0))*IF(E4903="SGD",1,IF(E4903="USD",Settings!$B$22,IF(E4903="HKD",Settings!$B$23,1))))</f>
        <v>0</v>
      </c>
      <c r="P4903">
        <f>IF(OR(B4903="",C4903="",E4903=""),0,IF(A4903=2,H4903*IF(E4903="SGD",1,IF(E4903="USD",Settings!$B$22,IF(E4903="HKD",Settings!$B$23,1))),0))</f>
        <v>0</v>
      </c>
      <c r="Q4903" s="312">
        <f>IF(OR(J4903="",G4903=""),"",G4903+ROW()/1000000)</f>
      </c>
      <c r="R4903" s="247">
        <f>IF(Q4903="","",SUMIFS(Txn[Signed Units],Txn[Key],J4903,Txn[Transaction Order],"&lt;="&amp;Q4903))</f>
      </c>
    </row>
    <row r="4904" spans="10:18" ht="15" customHeight="1" x14ac:dyDescent="0.15">
      <c r="J4904" s="246">
        <f>IF(OR(B4904="",C4904="",E4904=""),"",B4904&amp;":"&amp;C4904&amp;":"&amp;E4904)</f>
      </c>
      <c r="K4904" s="247">
        <f>IF(A4904="","",A4904*D4904)</f>
      </c>
      <c r="L4904" s="246">
        <f>IF(A4904="","",IF(OR(A4904=1,A4904=0),H4904,0))</f>
      </c>
      <c r="M4904" s="246">
        <f>IF(A4904="","",IF(A4904=-1,H4904,0))</f>
      </c>
      <c r="N4904">
        <f>IF(J4904="","",IF(E4904="SGD",1,IF(E4904="USD",Settings!$B$22,IF(E4904="HKD",Settings!$B$23,1))))</f>
      </c>
      <c r="O4904">
        <f>IF(OR(B4904="",C4904="",E4904=""),0,(IF(A4904=-1,H4904,0)-IF(OR(A4904=1,A4904=0),H4904,0)+IF(A4904=2,H4904,0))*IF(E4904="SGD",1,IF(E4904="USD",Settings!$B$22,IF(E4904="HKD",Settings!$B$23,1))))</f>
        <v>0</v>
      </c>
      <c r="P4904">
        <f>IF(OR(B4904="",C4904="",E4904=""),0,IF(A4904=2,H4904*IF(E4904="SGD",1,IF(E4904="USD",Settings!$B$22,IF(E4904="HKD",Settings!$B$23,1))),0))</f>
        <v>0</v>
      </c>
      <c r="Q4904" s="312">
        <f>IF(OR(J4904="",G4904=""),"",G4904+ROW()/1000000)</f>
      </c>
      <c r="R4904" s="247">
        <f>IF(Q4904="","",SUMIFS(Txn[Signed Units],Txn[Key],J4904,Txn[Transaction Order],"&lt;="&amp;Q4904))</f>
      </c>
    </row>
    <row r="4905" spans="10:18" ht="15" customHeight="1" x14ac:dyDescent="0.15">
      <c r="J4905" s="246">
        <f>IF(OR(B4905="",C4905="",E4905=""),"",B4905&amp;":"&amp;C4905&amp;":"&amp;E4905)</f>
      </c>
      <c r="K4905" s="247">
        <f>IF(A4905="","",A4905*D4905)</f>
      </c>
      <c r="L4905" s="246">
        <f>IF(A4905="","",IF(OR(A4905=1,A4905=0),H4905,0))</f>
      </c>
      <c r="M4905" s="246">
        <f>IF(A4905="","",IF(A4905=-1,H4905,0))</f>
      </c>
      <c r="N4905">
        <f>IF(J4905="","",IF(E4905="SGD",1,IF(E4905="USD",Settings!$B$22,IF(E4905="HKD",Settings!$B$23,1))))</f>
      </c>
      <c r="O4905">
        <f>IF(OR(B4905="",C4905="",E4905=""),0,(IF(A4905=-1,H4905,0)-IF(OR(A4905=1,A4905=0),H4905,0)+IF(A4905=2,H4905,0))*IF(E4905="SGD",1,IF(E4905="USD",Settings!$B$22,IF(E4905="HKD",Settings!$B$23,1))))</f>
        <v>0</v>
      </c>
      <c r="P4905">
        <f>IF(OR(B4905="",C4905="",E4905=""),0,IF(A4905=2,H4905*IF(E4905="SGD",1,IF(E4905="USD",Settings!$B$22,IF(E4905="HKD",Settings!$B$23,1))),0))</f>
        <v>0</v>
      </c>
      <c r="Q4905" s="312">
        <f>IF(OR(J4905="",G4905=""),"",G4905+ROW()/1000000)</f>
      </c>
      <c r="R4905" s="247">
        <f>IF(Q4905="","",SUMIFS(Txn[Signed Units],Txn[Key],J4905,Txn[Transaction Order],"&lt;="&amp;Q4905))</f>
      </c>
    </row>
    <row r="4906" spans="10:18" ht="15" customHeight="1" x14ac:dyDescent="0.15">
      <c r="J4906" s="246">
        <f>IF(OR(B4906="",C4906="",E4906=""),"",B4906&amp;":"&amp;C4906&amp;":"&amp;E4906)</f>
      </c>
      <c r="K4906" s="247">
        <f>IF(A4906="","",A4906*D4906)</f>
      </c>
      <c r="L4906" s="246">
        <f>IF(A4906="","",IF(OR(A4906=1,A4906=0),H4906,0))</f>
      </c>
      <c r="M4906" s="246">
        <f>IF(A4906="","",IF(A4906=-1,H4906,0))</f>
      </c>
      <c r="N4906">
        <f>IF(J4906="","",IF(E4906="SGD",1,IF(E4906="USD",Settings!$B$22,IF(E4906="HKD",Settings!$B$23,1))))</f>
      </c>
      <c r="O4906">
        <f>IF(OR(B4906="",C4906="",E4906=""),0,(IF(A4906=-1,H4906,0)-IF(OR(A4906=1,A4906=0),H4906,0)+IF(A4906=2,H4906,0))*IF(E4906="SGD",1,IF(E4906="USD",Settings!$B$22,IF(E4906="HKD",Settings!$B$23,1))))</f>
        <v>0</v>
      </c>
      <c r="P4906">
        <f>IF(OR(B4906="",C4906="",E4906=""),0,IF(A4906=2,H4906*IF(E4906="SGD",1,IF(E4906="USD",Settings!$B$22,IF(E4906="HKD",Settings!$B$23,1))),0))</f>
        <v>0</v>
      </c>
      <c r="Q4906" s="312">
        <f>IF(OR(J4906="",G4906=""),"",G4906+ROW()/1000000)</f>
      </c>
      <c r="R4906" s="247">
        <f>IF(Q4906="","",SUMIFS(Txn[Signed Units],Txn[Key],J4906,Txn[Transaction Order],"&lt;="&amp;Q4906))</f>
      </c>
    </row>
    <row r="4907" spans="10:18" ht="15" customHeight="1" x14ac:dyDescent="0.15">
      <c r="J4907" s="246">
        <f>IF(OR(B4907="",C4907="",E4907=""),"",B4907&amp;":"&amp;C4907&amp;":"&amp;E4907)</f>
      </c>
      <c r="K4907" s="247">
        <f>IF(A4907="","",A4907*D4907)</f>
      </c>
      <c r="L4907" s="246">
        <f>IF(A4907="","",IF(OR(A4907=1,A4907=0),H4907,0))</f>
      </c>
      <c r="M4907" s="246">
        <f>IF(A4907="","",IF(A4907=-1,H4907,0))</f>
      </c>
      <c r="N4907">
        <f>IF(J4907="","",IF(E4907="SGD",1,IF(E4907="USD",Settings!$B$22,IF(E4907="HKD",Settings!$B$23,1))))</f>
      </c>
      <c r="O4907">
        <f>IF(OR(B4907="",C4907="",E4907=""),0,(IF(A4907=-1,H4907,0)-IF(OR(A4907=1,A4907=0),H4907,0)+IF(A4907=2,H4907,0))*IF(E4907="SGD",1,IF(E4907="USD",Settings!$B$22,IF(E4907="HKD",Settings!$B$23,1))))</f>
        <v>0</v>
      </c>
      <c r="P4907">
        <f>IF(OR(B4907="",C4907="",E4907=""),0,IF(A4907=2,H4907*IF(E4907="SGD",1,IF(E4907="USD",Settings!$B$22,IF(E4907="HKD",Settings!$B$23,1))),0))</f>
        <v>0</v>
      </c>
      <c r="Q4907" s="312">
        <f>IF(OR(J4907="",G4907=""),"",G4907+ROW()/1000000)</f>
      </c>
      <c r="R4907" s="247">
        <f>IF(Q4907="","",SUMIFS(Txn[Signed Units],Txn[Key],J4907,Txn[Transaction Order],"&lt;="&amp;Q4907))</f>
      </c>
    </row>
    <row r="4908" spans="10:18" ht="15" customHeight="1" x14ac:dyDescent="0.15">
      <c r="J4908" s="246">
        <f>IF(OR(B4908="",C4908="",E4908=""),"",B4908&amp;":"&amp;C4908&amp;":"&amp;E4908)</f>
      </c>
      <c r="K4908" s="247">
        <f>IF(A4908="","",A4908*D4908)</f>
      </c>
      <c r="L4908" s="246">
        <f>IF(A4908="","",IF(OR(A4908=1,A4908=0),H4908,0))</f>
      </c>
      <c r="M4908" s="246">
        <f>IF(A4908="","",IF(A4908=-1,H4908,0))</f>
      </c>
      <c r="N4908">
        <f>IF(J4908="","",IF(E4908="SGD",1,IF(E4908="USD",Settings!$B$22,IF(E4908="HKD",Settings!$B$23,1))))</f>
      </c>
      <c r="O4908">
        <f>IF(OR(B4908="",C4908="",E4908=""),0,(IF(A4908=-1,H4908,0)-IF(OR(A4908=1,A4908=0),H4908,0)+IF(A4908=2,H4908,0))*IF(E4908="SGD",1,IF(E4908="USD",Settings!$B$22,IF(E4908="HKD",Settings!$B$23,1))))</f>
        <v>0</v>
      </c>
      <c r="P4908">
        <f>IF(OR(B4908="",C4908="",E4908=""),0,IF(A4908=2,H4908*IF(E4908="SGD",1,IF(E4908="USD",Settings!$B$22,IF(E4908="HKD",Settings!$B$23,1))),0))</f>
        <v>0</v>
      </c>
      <c r="Q4908" s="312">
        <f>IF(OR(J4908="",G4908=""),"",G4908+ROW()/1000000)</f>
      </c>
      <c r="R4908" s="247">
        <f>IF(Q4908="","",SUMIFS(Txn[Signed Units],Txn[Key],J4908,Txn[Transaction Order],"&lt;="&amp;Q4908))</f>
      </c>
    </row>
    <row r="4909" spans="10:18" ht="15" customHeight="1" x14ac:dyDescent="0.15">
      <c r="J4909" s="246">
        <f>IF(OR(B4909="",C4909="",E4909=""),"",B4909&amp;":"&amp;C4909&amp;":"&amp;E4909)</f>
      </c>
      <c r="K4909" s="247">
        <f>IF(A4909="","",A4909*D4909)</f>
      </c>
      <c r="L4909" s="246">
        <f>IF(A4909="","",IF(OR(A4909=1,A4909=0),H4909,0))</f>
      </c>
      <c r="M4909" s="246">
        <f>IF(A4909="","",IF(A4909=-1,H4909,0))</f>
      </c>
      <c r="N4909">
        <f>IF(J4909="","",IF(E4909="SGD",1,IF(E4909="USD",Settings!$B$22,IF(E4909="HKD",Settings!$B$23,1))))</f>
      </c>
      <c r="O4909">
        <f>IF(OR(B4909="",C4909="",E4909=""),0,(IF(A4909=-1,H4909,0)-IF(OR(A4909=1,A4909=0),H4909,0)+IF(A4909=2,H4909,0))*IF(E4909="SGD",1,IF(E4909="USD",Settings!$B$22,IF(E4909="HKD",Settings!$B$23,1))))</f>
        <v>0</v>
      </c>
      <c r="P4909">
        <f>IF(OR(B4909="",C4909="",E4909=""),0,IF(A4909=2,H4909*IF(E4909="SGD",1,IF(E4909="USD",Settings!$B$22,IF(E4909="HKD",Settings!$B$23,1))),0))</f>
        <v>0</v>
      </c>
      <c r="Q4909" s="312">
        <f>IF(OR(J4909="",G4909=""),"",G4909+ROW()/1000000)</f>
      </c>
      <c r="R4909" s="247">
        <f>IF(Q4909="","",SUMIFS(Txn[Signed Units],Txn[Key],J4909,Txn[Transaction Order],"&lt;="&amp;Q4909))</f>
      </c>
    </row>
    <row r="4910" spans="10:18" ht="15" customHeight="1" x14ac:dyDescent="0.15">
      <c r="J4910" s="246">
        <f>IF(OR(B4910="",C4910="",E4910=""),"",B4910&amp;":"&amp;C4910&amp;":"&amp;E4910)</f>
      </c>
      <c r="K4910" s="247">
        <f>IF(A4910="","",A4910*D4910)</f>
      </c>
      <c r="L4910" s="246">
        <f>IF(A4910="","",IF(OR(A4910=1,A4910=0),H4910,0))</f>
      </c>
      <c r="M4910" s="246">
        <f>IF(A4910="","",IF(A4910=-1,H4910,0))</f>
      </c>
      <c r="N4910">
        <f>IF(J4910="","",IF(E4910="SGD",1,IF(E4910="USD",Settings!$B$22,IF(E4910="HKD",Settings!$B$23,1))))</f>
      </c>
      <c r="O4910">
        <f>IF(OR(B4910="",C4910="",E4910=""),0,(IF(A4910=-1,H4910,0)-IF(OR(A4910=1,A4910=0),H4910,0)+IF(A4910=2,H4910,0))*IF(E4910="SGD",1,IF(E4910="USD",Settings!$B$22,IF(E4910="HKD",Settings!$B$23,1))))</f>
        <v>0</v>
      </c>
      <c r="P4910">
        <f>IF(OR(B4910="",C4910="",E4910=""),0,IF(A4910=2,H4910*IF(E4910="SGD",1,IF(E4910="USD",Settings!$B$22,IF(E4910="HKD",Settings!$B$23,1))),0))</f>
        <v>0</v>
      </c>
      <c r="Q4910" s="312">
        <f>IF(OR(J4910="",G4910=""),"",G4910+ROW()/1000000)</f>
      </c>
      <c r="R4910" s="247">
        <f>IF(Q4910="","",SUMIFS(Txn[Signed Units],Txn[Key],J4910,Txn[Transaction Order],"&lt;="&amp;Q4910))</f>
      </c>
    </row>
    <row r="4911" spans="10:18" ht="15" customHeight="1" x14ac:dyDescent="0.15">
      <c r="J4911" s="246">
        <f>IF(OR(B4911="",C4911="",E4911=""),"",B4911&amp;":"&amp;C4911&amp;":"&amp;E4911)</f>
      </c>
      <c r="K4911" s="247">
        <f>IF(A4911="","",A4911*D4911)</f>
      </c>
      <c r="L4911" s="246">
        <f>IF(A4911="","",IF(OR(A4911=1,A4911=0),H4911,0))</f>
      </c>
      <c r="M4911" s="246">
        <f>IF(A4911="","",IF(A4911=-1,H4911,0))</f>
      </c>
      <c r="N4911">
        <f>IF(J4911="","",IF(E4911="SGD",1,IF(E4911="USD",Settings!$B$22,IF(E4911="HKD",Settings!$B$23,1))))</f>
      </c>
      <c r="O4911">
        <f>IF(OR(B4911="",C4911="",E4911=""),0,(IF(A4911=-1,H4911,0)-IF(OR(A4911=1,A4911=0),H4911,0)+IF(A4911=2,H4911,0))*IF(E4911="SGD",1,IF(E4911="USD",Settings!$B$22,IF(E4911="HKD",Settings!$B$23,1))))</f>
        <v>0</v>
      </c>
      <c r="P4911">
        <f>IF(OR(B4911="",C4911="",E4911=""),0,IF(A4911=2,H4911*IF(E4911="SGD",1,IF(E4911="USD",Settings!$B$22,IF(E4911="HKD",Settings!$B$23,1))),0))</f>
        <v>0</v>
      </c>
      <c r="Q4911" s="312">
        <f>IF(OR(J4911="",G4911=""),"",G4911+ROW()/1000000)</f>
      </c>
      <c r="R4911" s="247">
        <f>IF(Q4911="","",SUMIFS(Txn[Signed Units],Txn[Key],J4911,Txn[Transaction Order],"&lt;="&amp;Q4911))</f>
      </c>
    </row>
    <row r="4912" spans="10:18" ht="15" customHeight="1" x14ac:dyDescent="0.15">
      <c r="J4912" s="246">
        <f>IF(OR(B4912="",C4912="",E4912=""),"",B4912&amp;":"&amp;C4912&amp;":"&amp;E4912)</f>
      </c>
      <c r="K4912" s="247">
        <f>IF(A4912="","",A4912*D4912)</f>
      </c>
      <c r="L4912" s="246">
        <f>IF(A4912="","",IF(OR(A4912=1,A4912=0),H4912,0))</f>
      </c>
      <c r="M4912" s="246">
        <f>IF(A4912="","",IF(A4912=-1,H4912,0))</f>
      </c>
      <c r="N4912">
        <f>IF(J4912="","",IF(E4912="SGD",1,IF(E4912="USD",Settings!$B$22,IF(E4912="HKD",Settings!$B$23,1))))</f>
      </c>
      <c r="O4912">
        <f>IF(OR(B4912="",C4912="",E4912=""),0,(IF(A4912=-1,H4912,0)-IF(OR(A4912=1,A4912=0),H4912,0)+IF(A4912=2,H4912,0))*IF(E4912="SGD",1,IF(E4912="USD",Settings!$B$22,IF(E4912="HKD",Settings!$B$23,1))))</f>
        <v>0</v>
      </c>
      <c r="P4912">
        <f>IF(OR(B4912="",C4912="",E4912=""),0,IF(A4912=2,H4912*IF(E4912="SGD",1,IF(E4912="USD",Settings!$B$22,IF(E4912="HKD",Settings!$B$23,1))),0))</f>
        <v>0</v>
      </c>
      <c r="Q4912" s="312">
        <f>IF(OR(J4912="",G4912=""),"",G4912+ROW()/1000000)</f>
      </c>
      <c r="R4912" s="247">
        <f>IF(Q4912="","",SUMIFS(Txn[Signed Units],Txn[Key],J4912,Txn[Transaction Order],"&lt;="&amp;Q4912))</f>
      </c>
    </row>
    <row r="4913" spans="10:18" ht="15" customHeight="1" x14ac:dyDescent="0.15">
      <c r="J4913" s="246">
        <f>IF(OR(B4913="",C4913="",E4913=""),"",B4913&amp;":"&amp;C4913&amp;":"&amp;E4913)</f>
      </c>
      <c r="K4913" s="247">
        <f>IF(A4913="","",A4913*D4913)</f>
      </c>
      <c r="L4913" s="246">
        <f>IF(A4913="","",IF(OR(A4913=1,A4913=0),H4913,0))</f>
      </c>
      <c r="M4913" s="246">
        <f>IF(A4913="","",IF(A4913=-1,H4913,0))</f>
      </c>
      <c r="N4913">
        <f>IF(J4913="","",IF(E4913="SGD",1,IF(E4913="USD",Settings!$B$22,IF(E4913="HKD",Settings!$B$23,1))))</f>
      </c>
      <c r="O4913">
        <f>IF(OR(B4913="",C4913="",E4913=""),0,(IF(A4913=-1,H4913,0)-IF(OR(A4913=1,A4913=0),H4913,0)+IF(A4913=2,H4913,0))*IF(E4913="SGD",1,IF(E4913="USD",Settings!$B$22,IF(E4913="HKD",Settings!$B$23,1))))</f>
        <v>0</v>
      </c>
      <c r="P4913">
        <f>IF(OR(B4913="",C4913="",E4913=""),0,IF(A4913=2,H4913*IF(E4913="SGD",1,IF(E4913="USD",Settings!$B$22,IF(E4913="HKD",Settings!$B$23,1))),0))</f>
        <v>0</v>
      </c>
      <c r="Q4913" s="312">
        <f>IF(OR(J4913="",G4913=""),"",G4913+ROW()/1000000)</f>
      </c>
      <c r="R4913" s="247">
        <f>IF(Q4913="","",SUMIFS(Txn[Signed Units],Txn[Key],J4913,Txn[Transaction Order],"&lt;="&amp;Q4913))</f>
      </c>
    </row>
    <row r="4914" spans="10:18" ht="15" customHeight="1" x14ac:dyDescent="0.15">
      <c r="J4914" s="246">
        <f>IF(OR(B4914="",C4914="",E4914=""),"",B4914&amp;":"&amp;C4914&amp;":"&amp;E4914)</f>
      </c>
      <c r="K4914" s="247">
        <f>IF(A4914="","",A4914*D4914)</f>
      </c>
      <c r="L4914" s="246">
        <f>IF(A4914="","",IF(OR(A4914=1,A4914=0),H4914,0))</f>
      </c>
      <c r="M4914" s="246">
        <f>IF(A4914="","",IF(A4914=-1,H4914,0))</f>
      </c>
      <c r="N4914">
        <f>IF(J4914="","",IF(E4914="SGD",1,IF(E4914="USD",Settings!$B$22,IF(E4914="HKD",Settings!$B$23,1))))</f>
      </c>
      <c r="O4914">
        <f>IF(OR(B4914="",C4914="",E4914=""),0,(IF(A4914=-1,H4914,0)-IF(OR(A4914=1,A4914=0),H4914,0)+IF(A4914=2,H4914,0))*IF(E4914="SGD",1,IF(E4914="USD",Settings!$B$22,IF(E4914="HKD",Settings!$B$23,1))))</f>
        <v>0</v>
      </c>
      <c r="P4914">
        <f>IF(OR(B4914="",C4914="",E4914=""),0,IF(A4914=2,H4914*IF(E4914="SGD",1,IF(E4914="USD",Settings!$B$22,IF(E4914="HKD",Settings!$B$23,1))),0))</f>
        <v>0</v>
      </c>
      <c r="Q4914" s="312">
        <f>IF(OR(J4914="",G4914=""),"",G4914+ROW()/1000000)</f>
      </c>
      <c r="R4914" s="247">
        <f>IF(Q4914="","",SUMIFS(Txn[Signed Units],Txn[Key],J4914,Txn[Transaction Order],"&lt;="&amp;Q4914))</f>
      </c>
    </row>
    <row r="4915" spans="10:18" ht="15" customHeight="1" x14ac:dyDescent="0.15">
      <c r="J4915" s="246">
        <f>IF(OR(B4915="",C4915="",E4915=""),"",B4915&amp;":"&amp;C4915&amp;":"&amp;E4915)</f>
      </c>
      <c r="K4915" s="247">
        <f>IF(A4915="","",A4915*D4915)</f>
      </c>
      <c r="L4915" s="246">
        <f>IF(A4915="","",IF(OR(A4915=1,A4915=0),H4915,0))</f>
      </c>
      <c r="M4915" s="246">
        <f>IF(A4915="","",IF(A4915=-1,H4915,0))</f>
      </c>
      <c r="N4915">
        <f>IF(J4915="","",IF(E4915="SGD",1,IF(E4915="USD",Settings!$B$22,IF(E4915="HKD",Settings!$B$23,1))))</f>
      </c>
      <c r="O4915">
        <f>IF(OR(B4915="",C4915="",E4915=""),0,(IF(A4915=-1,H4915,0)-IF(OR(A4915=1,A4915=0),H4915,0)+IF(A4915=2,H4915,0))*IF(E4915="SGD",1,IF(E4915="USD",Settings!$B$22,IF(E4915="HKD",Settings!$B$23,1))))</f>
        <v>0</v>
      </c>
      <c r="P4915">
        <f>IF(OR(B4915="",C4915="",E4915=""),0,IF(A4915=2,H4915*IF(E4915="SGD",1,IF(E4915="USD",Settings!$B$22,IF(E4915="HKD",Settings!$B$23,1))),0))</f>
        <v>0</v>
      </c>
      <c r="Q4915" s="312">
        <f>IF(OR(J4915="",G4915=""),"",G4915+ROW()/1000000)</f>
      </c>
      <c r="R4915" s="247">
        <f>IF(Q4915="","",SUMIFS(Txn[Signed Units],Txn[Key],J4915,Txn[Transaction Order],"&lt;="&amp;Q4915))</f>
      </c>
    </row>
    <row r="4916" spans="10:18" ht="15" customHeight="1" x14ac:dyDescent="0.15">
      <c r="J4916" s="246">
        <f>IF(OR(B4916="",C4916="",E4916=""),"",B4916&amp;":"&amp;C4916&amp;":"&amp;E4916)</f>
      </c>
      <c r="K4916" s="247">
        <f>IF(A4916="","",A4916*D4916)</f>
      </c>
      <c r="L4916" s="246">
        <f>IF(A4916="","",IF(OR(A4916=1,A4916=0),H4916,0))</f>
      </c>
      <c r="M4916" s="246">
        <f>IF(A4916="","",IF(A4916=-1,H4916,0))</f>
      </c>
      <c r="N4916">
        <f>IF(J4916="","",IF(E4916="SGD",1,IF(E4916="USD",Settings!$B$22,IF(E4916="HKD",Settings!$B$23,1))))</f>
      </c>
      <c r="O4916">
        <f>IF(OR(B4916="",C4916="",E4916=""),0,(IF(A4916=-1,H4916,0)-IF(OR(A4916=1,A4916=0),H4916,0)+IF(A4916=2,H4916,0))*IF(E4916="SGD",1,IF(E4916="USD",Settings!$B$22,IF(E4916="HKD",Settings!$B$23,1))))</f>
        <v>0</v>
      </c>
      <c r="P4916">
        <f>IF(OR(B4916="",C4916="",E4916=""),0,IF(A4916=2,H4916*IF(E4916="SGD",1,IF(E4916="USD",Settings!$B$22,IF(E4916="HKD",Settings!$B$23,1))),0))</f>
        <v>0</v>
      </c>
      <c r="Q4916" s="312">
        <f>IF(OR(J4916="",G4916=""),"",G4916+ROW()/1000000)</f>
      </c>
      <c r="R4916" s="247">
        <f>IF(Q4916="","",SUMIFS(Txn[Signed Units],Txn[Key],J4916,Txn[Transaction Order],"&lt;="&amp;Q4916))</f>
      </c>
    </row>
    <row r="4917" spans="10:18" ht="15" customHeight="1" x14ac:dyDescent="0.15">
      <c r="J4917" s="246">
        <f>IF(OR(B4917="",C4917="",E4917=""),"",B4917&amp;":"&amp;C4917&amp;":"&amp;E4917)</f>
      </c>
      <c r="K4917" s="247">
        <f>IF(A4917="","",A4917*D4917)</f>
      </c>
      <c r="L4917" s="246">
        <f>IF(A4917="","",IF(OR(A4917=1,A4917=0),H4917,0))</f>
      </c>
      <c r="M4917" s="246">
        <f>IF(A4917="","",IF(A4917=-1,H4917,0))</f>
      </c>
      <c r="N4917">
        <f>IF(J4917="","",IF(E4917="SGD",1,IF(E4917="USD",Settings!$B$22,IF(E4917="HKD",Settings!$B$23,1))))</f>
      </c>
      <c r="O4917">
        <f>IF(OR(B4917="",C4917="",E4917=""),0,(IF(A4917=-1,H4917,0)-IF(OR(A4917=1,A4917=0),H4917,0)+IF(A4917=2,H4917,0))*IF(E4917="SGD",1,IF(E4917="USD",Settings!$B$22,IF(E4917="HKD",Settings!$B$23,1))))</f>
        <v>0</v>
      </c>
      <c r="P4917">
        <f>IF(OR(B4917="",C4917="",E4917=""),0,IF(A4917=2,H4917*IF(E4917="SGD",1,IF(E4917="USD",Settings!$B$22,IF(E4917="HKD",Settings!$B$23,1))),0))</f>
        <v>0</v>
      </c>
      <c r="Q4917" s="312">
        <f>IF(OR(J4917="",G4917=""),"",G4917+ROW()/1000000)</f>
      </c>
      <c r="R4917" s="247">
        <f>IF(Q4917="","",SUMIFS(Txn[Signed Units],Txn[Key],J4917,Txn[Transaction Order],"&lt;="&amp;Q4917))</f>
      </c>
    </row>
    <row r="4918" spans="10:18" ht="15" customHeight="1" x14ac:dyDescent="0.15">
      <c r="J4918" s="246">
        <f>IF(OR(B4918="",C4918="",E4918=""),"",B4918&amp;":"&amp;C4918&amp;":"&amp;E4918)</f>
      </c>
      <c r="K4918" s="247">
        <f>IF(A4918="","",A4918*D4918)</f>
      </c>
      <c r="L4918" s="246">
        <f>IF(A4918="","",IF(OR(A4918=1,A4918=0),H4918,0))</f>
      </c>
      <c r="M4918" s="246">
        <f>IF(A4918="","",IF(A4918=-1,H4918,0))</f>
      </c>
      <c r="N4918">
        <f>IF(J4918="","",IF(E4918="SGD",1,IF(E4918="USD",Settings!$B$22,IF(E4918="HKD",Settings!$B$23,1))))</f>
      </c>
      <c r="O4918">
        <f>IF(OR(B4918="",C4918="",E4918=""),0,(IF(A4918=-1,H4918,0)-IF(OR(A4918=1,A4918=0),H4918,0)+IF(A4918=2,H4918,0))*IF(E4918="SGD",1,IF(E4918="USD",Settings!$B$22,IF(E4918="HKD",Settings!$B$23,1))))</f>
        <v>0</v>
      </c>
      <c r="P4918">
        <f>IF(OR(B4918="",C4918="",E4918=""),0,IF(A4918=2,H4918*IF(E4918="SGD",1,IF(E4918="USD",Settings!$B$22,IF(E4918="HKD",Settings!$B$23,1))),0))</f>
        <v>0</v>
      </c>
      <c r="Q4918" s="312">
        <f>IF(OR(J4918="",G4918=""),"",G4918+ROW()/1000000)</f>
      </c>
      <c r="R4918" s="247">
        <f>IF(Q4918="","",SUMIFS(Txn[Signed Units],Txn[Key],J4918,Txn[Transaction Order],"&lt;="&amp;Q4918))</f>
      </c>
    </row>
    <row r="4919" spans="10:18" ht="15" customHeight="1" x14ac:dyDescent="0.15">
      <c r="J4919" s="246">
        <f>IF(OR(B4919="",C4919="",E4919=""),"",B4919&amp;":"&amp;C4919&amp;":"&amp;E4919)</f>
      </c>
      <c r="K4919" s="247">
        <f>IF(A4919="","",A4919*D4919)</f>
      </c>
      <c r="L4919" s="246">
        <f>IF(A4919="","",IF(OR(A4919=1,A4919=0),H4919,0))</f>
      </c>
      <c r="M4919" s="246">
        <f>IF(A4919="","",IF(A4919=-1,H4919,0))</f>
      </c>
      <c r="N4919">
        <f>IF(J4919="","",IF(E4919="SGD",1,IF(E4919="USD",Settings!$B$22,IF(E4919="HKD",Settings!$B$23,1))))</f>
      </c>
      <c r="O4919">
        <f>IF(OR(B4919="",C4919="",E4919=""),0,(IF(A4919=-1,H4919,0)-IF(OR(A4919=1,A4919=0),H4919,0)+IF(A4919=2,H4919,0))*IF(E4919="SGD",1,IF(E4919="USD",Settings!$B$22,IF(E4919="HKD",Settings!$B$23,1))))</f>
        <v>0</v>
      </c>
      <c r="P4919">
        <f>IF(OR(B4919="",C4919="",E4919=""),0,IF(A4919=2,H4919*IF(E4919="SGD",1,IF(E4919="USD",Settings!$B$22,IF(E4919="HKD",Settings!$B$23,1))),0))</f>
        <v>0</v>
      </c>
      <c r="Q4919" s="312">
        <f>IF(OR(J4919="",G4919=""),"",G4919+ROW()/1000000)</f>
      </c>
      <c r="R4919" s="247">
        <f>IF(Q4919="","",SUMIFS(Txn[Signed Units],Txn[Key],J4919,Txn[Transaction Order],"&lt;="&amp;Q4919))</f>
      </c>
    </row>
    <row r="4920" spans="10:18" ht="15" customHeight="1" x14ac:dyDescent="0.15">
      <c r="J4920" s="246">
        <f>IF(OR(B4920="",C4920="",E4920=""),"",B4920&amp;":"&amp;C4920&amp;":"&amp;E4920)</f>
      </c>
      <c r="K4920" s="247">
        <f>IF(A4920="","",A4920*D4920)</f>
      </c>
      <c r="L4920" s="246">
        <f>IF(A4920="","",IF(OR(A4920=1,A4920=0),H4920,0))</f>
      </c>
      <c r="M4920" s="246">
        <f>IF(A4920="","",IF(A4920=-1,H4920,0))</f>
      </c>
      <c r="N4920">
        <f>IF(J4920="","",IF(E4920="SGD",1,IF(E4920="USD",Settings!$B$22,IF(E4920="HKD",Settings!$B$23,1))))</f>
      </c>
      <c r="O4920">
        <f>IF(OR(B4920="",C4920="",E4920=""),0,(IF(A4920=-1,H4920,0)-IF(OR(A4920=1,A4920=0),H4920,0)+IF(A4920=2,H4920,0))*IF(E4920="SGD",1,IF(E4920="USD",Settings!$B$22,IF(E4920="HKD",Settings!$B$23,1))))</f>
        <v>0</v>
      </c>
      <c r="P4920">
        <f>IF(OR(B4920="",C4920="",E4920=""),0,IF(A4920=2,H4920*IF(E4920="SGD",1,IF(E4920="USD",Settings!$B$22,IF(E4920="HKD",Settings!$B$23,1))),0))</f>
        <v>0</v>
      </c>
      <c r="Q4920" s="312">
        <f>IF(OR(J4920="",G4920=""),"",G4920+ROW()/1000000)</f>
      </c>
      <c r="R4920" s="247">
        <f>IF(Q4920="","",SUMIFS(Txn[Signed Units],Txn[Key],J4920,Txn[Transaction Order],"&lt;="&amp;Q4920))</f>
      </c>
    </row>
    <row r="4921" spans="10:18" ht="15" customHeight="1" x14ac:dyDescent="0.15">
      <c r="J4921" s="246">
        <f>IF(OR(B4921="",C4921="",E4921=""),"",B4921&amp;":"&amp;C4921&amp;":"&amp;E4921)</f>
      </c>
      <c r="K4921" s="247">
        <f>IF(A4921="","",A4921*D4921)</f>
      </c>
      <c r="L4921" s="246">
        <f>IF(A4921="","",IF(OR(A4921=1,A4921=0),H4921,0))</f>
      </c>
      <c r="M4921" s="246">
        <f>IF(A4921="","",IF(A4921=-1,H4921,0))</f>
      </c>
      <c r="N4921">
        <f>IF(J4921="","",IF(E4921="SGD",1,IF(E4921="USD",Settings!$B$22,IF(E4921="HKD",Settings!$B$23,1))))</f>
      </c>
      <c r="O4921">
        <f>IF(OR(B4921="",C4921="",E4921=""),0,(IF(A4921=-1,H4921,0)-IF(OR(A4921=1,A4921=0),H4921,0)+IF(A4921=2,H4921,0))*IF(E4921="SGD",1,IF(E4921="USD",Settings!$B$22,IF(E4921="HKD",Settings!$B$23,1))))</f>
        <v>0</v>
      </c>
      <c r="P4921">
        <f>IF(OR(B4921="",C4921="",E4921=""),0,IF(A4921=2,H4921*IF(E4921="SGD",1,IF(E4921="USD",Settings!$B$22,IF(E4921="HKD",Settings!$B$23,1))),0))</f>
        <v>0</v>
      </c>
      <c r="Q4921" s="312">
        <f>IF(OR(J4921="",G4921=""),"",G4921+ROW()/1000000)</f>
      </c>
      <c r="R4921" s="247">
        <f>IF(Q4921="","",SUMIFS(Txn[Signed Units],Txn[Key],J4921,Txn[Transaction Order],"&lt;="&amp;Q4921))</f>
      </c>
    </row>
    <row r="4922" spans="10:18" ht="15" customHeight="1" x14ac:dyDescent="0.15">
      <c r="J4922" s="246">
        <f>IF(OR(B4922="",C4922="",E4922=""),"",B4922&amp;":"&amp;C4922&amp;":"&amp;E4922)</f>
      </c>
      <c r="K4922" s="247">
        <f>IF(A4922="","",A4922*D4922)</f>
      </c>
      <c r="L4922" s="246">
        <f>IF(A4922="","",IF(OR(A4922=1,A4922=0),H4922,0))</f>
      </c>
      <c r="M4922" s="246">
        <f>IF(A4922="","",IF(A4922=-1,H4922,0))</f>
      </c>
      <c r="N4922">
        <f>IF(J4922="","",IF(E4922="SGD",1,IF(E4922="USD",Settings!$B$22,IF(E4922="HKD",Settings!$B$23,1))))</f>
      </c>
      <c r="O4922">
        <f>IF(OR(B4922="",C4922="",E4922=""),0,(IF(A4922=-1,H4922,0)-IF(OR(A4922=1,A4922=0),H4922,0)+IF(A4922=2,H4922,0))*IF(E4922="SGD",1,IF(E4922="USD",Settings!$B$22,IF(E4922="HKD",Settings!$B$23,1))))</f>
        <v>0</v>
      </c>
      <c r="P4922">
        <f>IF(OR(B4922="",C4922="",E4922=""),0,IF(A4922=2,H4922*IF(E4922="SGD",1,IF(E4922="USD",Settings!$B$22,IF(E4922="HKD",Settings!$B$23,1))),0))</f>
        <v>0</v>
      </c>
      <c r="Q4922" s="312">
        <f>IF(OR(J4922="",G4922=""),"",G4922+ROW()/1000000)</f>
      </c>
      <c r="R4922" s="247">
        <f>IF(Q4922="","",SUMIFS(Txn[Signed Units],Txn[Key],J4922,Txn[Transaction Order],"&lt;="&amp;Q4922))</f>
      </c>
    </row>
    <row r="4923" spans="10:18" ht="15" customHeight="1" x14ac:dyDescent="0.15">
      <c r="J4923" s="246">
        <f>IF(OR(B4923="",C4923="",E4923=""),"",B4923&amp;":"&amp;C4923&amp;":"&amp;E4923)</f>
      </c>
      <c r="K4923" s="247">
        <f>IF(A4923="","",A4923*D4923)</f>
      </c>
      <c r="L4923" s="246">
        <f>IF(A4923="","",IF(OR(A4923=1,A4923=0),H4923,0))</f>
      </c>
      <c r="M4923" s="246">
        <f>IF(A4923="","",IF(A4923=-1,H4923,0))</f>
      </c>
      <c r="N4923">
        <f>IF(J4923="","",IF(E4923="SGD",1,IF(E4923="USD",Settings!$B$22,IF(E4923="HKD",Settings!$B$23,1))))</f>
      </c>
      <c r="O4923">
        <f>IF(OR(B4923="",C4923="",E4923=""),0,(IF(A4923=-1,H4923,0)-IF(OR(A4923=1,A4923=0),H4923,0)+IF(A4923=2,H4923,0))*IF(E4923="SGD",1,IF(E4923="USD",Settings!$B$22,IF(E4923="HKD",Settings!$B$23,1))))</f>
        <v>0</v>
      </c>
      <c r="P4923">
        <f>IF(OR(B4923="",C4923="",E4923=""),0,IF(A4923=2,H4923*IF(E4923="SGD",1,IF(E4923="USD",Settings!$B$22,IF(E4923="HKD",Settings!$B$23,1))),0))</f>
        <v>0</v>
      </c>
      <c r="Q4923" s="312">
        <f>IF(OR(J4923="",G4923=""),"",G4923+ROW()/1000000)</f>
      </c>
      <c r="R4923" s="247">
        <f>IF(Q4923="","",SUMIFS(Txn[Signed Units],Txn[Key],J4923,Txn[Transaction Order],"&lt;="&amp;Q4923))</f>
      </c>
    </row>
    <row r="4924" spans="10:18" ht="15" customHeight="1" x14ac:dyDescent="0.15">
      <c r="J4924" s="246">
        <f>IF(OR(B4924="",C4924="",E4924=""),"",B4924&amp;":"&amp;C4924&amp;":"&amp;E4924)</f>
      </c>
      <c r="K4924" s="247">
        <f>IF(A4924="","",A4924*D4924)</f>
      </c>
      <c r="L4924" s="246">
        <f>IF(A4924="","",IF(OR(A4924=1,A4924=0),H4924,0))</f>
      </c>
      <c r="M4924" s="246">
        <f>IF(A4924="","",IF(A4924=-1,H4924,0))</f>
      </c>
      <c r="N4924">
        <f>IF(J4924="","",IF(E4924="SGD",1,IF(E4924="USD",Settings!$B$22,IF(E4924="HKD",Settings!$B$23,1))))</f>
      </c>
      <c r="O4924">
        <f>IF(OR(B4924="",C4924="",E4924=""),0,(IF(A4924=-1,H4924,0)-IF(OR(A4924=1,A4924=0),H4924,0)+IF(A4924=2,H4924,0))*IF(E4924="SGD",1,IF(E4924="USD",Settings!$B$22,IF(E4924="HKD",Settings!$B$23,1))))</f>
        <v>0</v>
      </c>
      <c r="P4924">
        <f>IF(OR(B4924="",C4924="",E4924=""),0,IF(A4924=2,H4924*IF(E4924="SGD",1,IF(E4924="USD",Settings!$B$22,IF(E4924="HKD",Settings!$B$23,1))),0))</f>
        <v>0</v>
      </c>
      <c r="Q4924" s="312">
        <f>IF(OR(J4924="",G4924=""),"",G4924+ROW()/1000000)</f>
      </c>
      <c r="R4924" s="247">
        <f>IF(Q4924="","",SUMIFS(Txn[Signed Units],Txn[Key],J4924,Txn[Transaction Order],"&lt;="&amp;Q4924))</f>
      </c>
    </row>
    <row r="4925" spans="10:18" ht="15" customHeight="1" x14ac:dyDescent="0.15">
      <c r="J4925" s="246">
        <f>IF(OR(B4925="",C4925="",E4925=""),"",B4925&amp;":"&amp;C4925&amp;":"&amp;E4925)</f>
      </c>
      <c r="K4925" s="247">
        <f>IF(A4925="","",A4925*D4925)</f>
      </c>
      <c r="L4925" s="246">
        <f>IF(A4925="","",IF(OR(A4925=1,A4925=0),H4925,0))</f>
      </c>
      <c r="M4925" s="246">
        <f>IF(A4925="","",IF(A4925=-1,H4925,0))</f>
      </c>
      <c r="N4925">
        <f>IF(J4925="","",IF(E4925="SGD",1,IF(E4925="USD",Settings!$B$22,IF(E4925="HKD",Settings!$B$23,1))))</f>
      </c>
      <c r="O4925">
        <f>IF(OR(B4925="",C4925="",E4925=""),0,(IF(A4925=-1,H4925,0)-IF(OR(A4925=1,A4925=0),H4925,0)+IF(A4925=2,H4925,0))*IF(E4925="SGD",1,IF(E4925="USD",Settings!$B$22,IF(E4925="HKD",Settings!$B$23,1))))</f>
        <v>0</v>
      </c>
      <c r="P4925">
        <f>IF(OR(B4925="",C4925="",E4925=""),0,IF(A4925=2,H4925*IF(E4925="SGD",1,IF(E4925="USD",Settings!$B$22,IF(E4925="HKD",Settings!$B$23,1))),0))</f>
        <v>0</v>
      </c>
      <c r="Q4925" s="312">
        <f>IF(OR(J4925="",G4925=""),"",G4925+ROW()/1000000)</f>
      </c>
      <c r="R4925" s="247">
        <f>IF(Q4925="","",SUMIFS(Txn[Signed Units],Txn[Key],J4925,Txn[Transaction Order],"&lt;="&amp;Q4925))</f>
      </c>
    </row>
    <row r="4926" spans="10:18" ht="15" customHeight="1" x14ac:dyDescent="0.15">
      <c r="J4926" s="246">
        <f>IF(OR(B4926="",C4926="",E4926=""),"",B4926&amp;":"&amp;C4926&amp;":"&amp;E4926)</f>
      </c>
      <c r="K4926" s="247">
        <f>IF(A4926="","",A4926*D4926)</f>
      </c>
      <c r="L4926" s="246">
        <f>IF(A4926="","",IF(OR(A4926=1,A4926=0),H4926,0))</f>
      </c>
      <c r="M4926" s="246">
        <f>IF(A4926="","",IF(A4926=-1,H4926,0))</f>
      </c>
      <c r="N4926">
        <f>IF(J4926="","",IF(E4926="SGD",1,IF(E4926="USD",Settings!$B$22,IF(E4926="HKD",Settings!$B$23,1))))</f>
      </c>
      <c r="O4926">
        <f>IF(OR(B4926="",C4926="",E4926=""),0,(IF(A4926=-1,H4926,0)-IF(OR(A4926=1,A4926=0),H4926,0)+IF(A4926=2,H4926,0))*IF(E4926="SGD",1,IF(E4926="USD",Settings!$B$22,IF(E4926="HKD",Settings!$B$23,1))))</f>
        <v>0</v>
      </c>
      <c r="P4926">
        <f>IF(OR(B4926="",C4926="",E4926=""),0,IF(A4926=2,H4926*IF(E4926="SGD",1,IF(E4926="USD",Settings!$B$22,IF(E4926="HKD",Settings!$B$23,1))),0))</f>
        <v>0</v>
      </c>
      <c r="Q4926" s="312">
        <f>IF(OR(J4926="",G4926=""),"",G4926+ROW()/1000000)</f>
      </c>
      <c r="R4926" s="247">
        <f>IF(Q4926="","",SUMIFS(Txn[Signed Units],Txn[Key],J4926,Txn[Transaction Order],"&lt;="&amp;Q4926))</f>
      </c>
    </row>
    <row r="4927" spans="10:18" ht="15" customHeight="1" x14ac:dyDescent="0.15">
      <c r="J4927" s="246">
        <f>IF(OR(B4927="",C4927="",E4927=""),"",B4927&amp;":"&amp;C4927&amp;":"&amp;E4927)</f>
      </c>
      <c r="K4927" s="247">
        <f>IF(A4927="","",A4927*D4927)</f>
      </c>
      <c r="L4927" s="246">
        <f>IF(A4927="","",IF(OR(A4927=1,A4927=0),H4927,0))</f>
      </c>
      <c r="M4927" s="246">
        <f>IF(A4927="","",IF(A4927=-1,H4927,0))</f>
      </c>
      <c r="N4927">
        <f>IF(J4927="","",IF(E4927="SGD",1,IF(E4927="USD",Settings!$B$22,IF(E4927="HKD",Settings!$B$23,1))))</f>
      </c>
      <c r="O4927">
        <f>IF(OR(B4927="",C4927="",E4927=""),0,(IF(A4927=-1,H4927,0)-IF(OR(A4927=1,A4927=0),H4927,0)+IF(A4927=2,H4927,0))*IF(E4927="SGD",1,IF(E4927="USD",Settings!$B$22,IF(E4927="HKD",Settings!$B$23,1))))</f>
        <v>0</v>
      </c>
      <c r="P4927">
        <f>IF(OR(B4927="",C4927="",E4927=""),0,IF(A4927=2,H4927*IF(E4927="SGD",1,IF(E4927="USD",Settings!$B$22,IF(E4927="HKD",Settings!$B$23,1))),0))</f>
        <v>0</v>
      </c>
      <c r="Q4927" s="312">
        <f>IF(OR(J4927="",G4927=""),"",G4927+ROW()/1000000)</f>
      </c>
      <c r="R4927" s="247">
        <f>IF(Q4927="","",SUMIFS(Txn[Signed Units],Txn[Key],J4927,Txn[Transaction Order],"&lt;="&amp;Q4927))</f>
      </c>
    </row>
    <row r="4928" spans="10:18" ht="15" customHeight="1" x14ac:dyDescent="0.15">
      <c r="J4928" s="246">
        <f>IF(OR(B4928="",C4928="",E4928=""),"",B4928&amp;":"&amp;C4928&amp;":"&amp;E4928)</f>
      </c>
      <c r="K4928" s="247">
        <f>IF(A4928="","",A4928*D4928)</f>
      </c>
      <c r="L4928" s="246">
        <f>IF(A4928="","",IF(OR(A4928=1,A4928=0),H4928,0))</f>
      </c>
      <c r="M4928" s="246">
        <f>IF(A4928="","",IF(A4928=-1,H4928,0))</f>
      </c>
      <c r="N4928">
        <f>IF(J4928="","",IF(E4928="SGD",1,IF(E4928="USD",Settings!$B$22,IF(E4928="HKD",Settings!$B$23,1))))</f>
      </c>
      <c r="O4928">
        <f>IF(OR(B4928="",C4928="",E4928=""),0,(IF(A4928=-1,H4928,0)-IF(OR(A4928=1,A4928=0),H4928,0)+IF(A4928=2,H4928,0))*IF(E4928="SGD",1,IF(E4928="USD",Settings!$B$22,IF(E4928="HKD",Settings!$B$23,1))))</f>
        <v>0</v>
      </c>
      <c r="P4928">
        <f>IF(OR(B4928="",C4928="",E4928=""),0,IF(A4928=2,H4928*IF(E4928="SGD",1,IF(E4928="USD",Settings!$B$22,IF(E4928="HKD",Settings!$B$23,1))),0))</f>
        <v>0</v>
      </c>
      <c r="Q4928" s="312">
        <f>IF(OR(J4928="",G4928=""),"",G4928+ROW()/1000000)</f>
      </c>
      <c r="R4928" s="247">
        <f>IF(Q4928="","",SUMIFS(Txn[Signed Units],Txn[Key],J4928,Txn[Transaction Order],"&lt;="&amp;Q4928))</f>
      </c>
    </row>
    <row r="4929" spans="10:18" ht="15" customHeight="1" x14ac:dyDescent="0.15">
      <c r="J4929" s="246">
        <f>IF(OR(B4929="",C4929="",E4929=""),"",B4929&amp;":"&amp;C4929&amp;":"&amp;E4929)</f>
      </c>
      <c r="K4929" s="247">
        <f>IF(A4929="","",A4929*D4929)</f>
      </c>
      <c r="L4929" s="246">
        <f>IF(A4929="","",IF(OR(A4929=1,A4929=0),H4929,0))</f>
      </c>
      <c r="M4929" s="246">
        <f>IF(A4929="","",IF(A4929=-1,H4929,0))</f>
      </c>
      <c r="N4929">
        <f>IF(J4929="","",IF(E4929="SGD",1,IF(E4929="USD",Settings!$B$22,IF(E4929="HKD",Settings!$B$23,1))))</f>
      </c>
      <c r="O4929">
        <f>IF(OR(B4929="",C4929="",E4929=""),0,(IF(A4929=-1,H4929,0)-IF(OR(A4929=1,A4929=0),H4929,0)+IF(A4929=2,H4929,0))*IF(E4929="SGD",1,IF(E4929="USD",Settings!$B$22,IF(E4929="HKD",Settings!$B$23,1))))</f>
        <v>0</v>
      </c>
      <c r="P4929">
        <f>IF(OR(B4929="",C4929="",E4929=""),0,IF(A4929=2,H4929*IF(E4929="SGD",1,IF(E4929="USD",Settings!$B$22,IF(E4929="HKD",Settings!$B$23,1))),0))</f>
        <v>0</v>
      </c>
      <c r="Q4929" s="312">
        <f>IF(OR(J4929="",G4929=""),"",G4929+ROW()/1000000)</f>
      </c>
      <c r="R4929" s="247">
        <f>IF(Q4929="","",SUMIFS(Txn[Signed Units],Txn[Key],J4929,Txn[Transaction Order],"&lt;="&amp;Q4929))</f>
      </c>
    </row>
    <row r="4930" spans="10:18" ht="15" customHeight="1" x14ac:dyDescent="0.15">
      <c r="J4930" s="246">
        <f>IF(OR(B4930="",C4930="",E4930=""),"",B4930&amp;":"&amp;C4930&amp;":"&amp;E4930)</f>
      </c>
      <c r="K4930" s="247">
        <f>IF(A4930="","",A4930*D4930)</f>
      </c>
      <c r="L4930" s="246">
        <f>IF(A4930="","",IF(OR(A4930=1,A4930=0),H4930,0))</f>
      </c>
      <c r="M4930" s="246">
        <f>IF(A4930="","",IF(A4930=-1,H4930,0))</f>
      </c>
      <c r="N4930">
        <f>IF(J4930="","",IF(E4930="SGD",1,IF(E4930="USD",Settings!$B$22,IF(E4930="HKD",Settings!$B$23,1))))</f>
      </c>
      <c r="O4930">
        <f>IF(OR(B4930="",C4930="",E4930=""),0,(IF(A4930=-1,H4930,0)-IF(OR(A4930=1,A4930=0),H4930,0)+IF(A4930=2,H4930,0))*IF(E4930="SGD",1,IF(E4930="USD",Settings!$B$22,IF(E4930="HKD",Settings!$B$23,1))))</f>
        <v>0</v>
      </c>
      <c r="P4930">
        <f>IF(OR(B4930="",C4930="",E4930=""),0,IF(A4930=2,H4930*IF(E4930="SGD",1,IF(E4930="USD",Settings!$B$22,IF(E4930="HKD",Settings!$B$23,1))),0))</f>
        <v>0</v>
      </c>
      <c r="Q4930" s="312">
        <f>IF(OR(J4930="",G4930=""),"",G4930+ROW()/1000000)</f>
      </c>
      <c r="R4930" s="247">
        <f>IF(Q4930="","",SUMIFS(Txn[Signed Units],Txn[Key],J4930,Txn[Transaction Order],"&lt;="&amp;Q4930))</f>
      </c>
    </row>
    <row r="4931" spans="10:18" ht="15" customHeight="1" x14ac:dyDescent="0.15">
      <c r="J4931" s="246">
        <f>IF(OR(B4931="",C4931="",E4931=""),"",B4931&amp;":"&amp;C4931&amp;":"&amp;E4931)</f>
      </c>
      <c r="K4931" s="247">
        <f>IF(A4931="","",A4931*D4931)</f>
      </c>
      <c r="L4931" s="246">
        <f>IF(A4931="","",IF(OR(A4931=1,A4931=0),H4931,0))</f>
      </c>
      <c r="M4931" s="246">
        <f>IF(A4931="","",IF(A4931=-1,H4931,0))</f>
      </c>
      <c r="N4931">
        <f>IF(J4931="","",IF(E4931="SGD",1,IF(E4931="USD",Settings!$B$22,IF(E4931="HKD",Settings!$B$23,1))))</f>
      </c>
      <c r="O4931">
        <f>IF(OR(B4931="",C4931="",E4931=""),0,(IF(A4931=-1,H4931,0)-IF(OR(A4931=1,A4931=0),H4931,0)+IF(A4931=2,H4931,0))*IF(E4931="SGD",1,IF(E4931="USD",Settings!$B$22,IF(E4931="HKD",Settings!$B$23,1))))</f>
        <v>0</v>
      </c>
      <c r="P4931">
        <f>IF(OR(B4931="",C4931="",E4931=""),0,IF(A4931=2,H4931*IF(E4931="SGD",1,IF(E4931="USD",Settings!$B$22,IF(E4931="HKD",Settings!$B$23,1))),0))</f>
        <v>0</v>
      </c>
      <c r="Q4931" s="312">
        <f>IF(OR(J4931="",G4931=""),"",G4931+ROW()/1000000)</f>
      </c>
      <c r="R4931" s="247">
        <f>IF(Q4931="","",SUMIFS(Txn[Signed Units],Txn[Key],J4931,Txn[Transaction Order],"&lt;="&amp;Q4931))</f>
      </c>
    </row>
    <row r="4932" spans="10:18" ht="15" customHeight="1" x14ac:dyDescent="0.15">
      <c r="J4932" s="246">
        <f>IF(OR(B4932="",C4932="",E4932=""),"",B4932&amp;":"&amp;C4932&amp;":"&amp;E4932)</f>
      </c>
      <c r="K4932" s="247">
        <f>IF(A4932="","",A4932*D4932)</f>
      </c>
      <c r="L4932" s="246">
        <f>IF(A4932="","",IF(OR(A4932=1,A4932=0),H4932,0))</f>
      </c>
      <c r="M4932" s="246">
        <f>IF(A4932="","",IF(A4932=-1,H4932,0))</f>
      </c>
      <c r="N4932">
        <f>IF(J4932="","",IF(E4932="SGD",1,IF(E4932="USD",Settings!$B$22,IF(E4932="HKD",Settings!$B$23,1))))</f>
      </c>
      <c r="O4932">
        <f>IF(OR(B4932="",C4932="",E4932=""),0,(IF(A4932=-1,H4932,0)-IF(OR(A4932=1,A4932=0),H4932,0)+IF(A4932=2,H4932,0))*IF(E4932="SGD",1,IF(E4932="USD",Settings!$B$22,IF(E4932="HKD",Settings!$B$23,1))))</f>
        <v>0</v>
      </c>
      <c r="P4932">
        <f>IF(OR(B4932="",C4932="",E4932=""),0,IF(A4932=2,H4932*IF(E4932="SGD",1,IF(E4932="USD",Settings!$B$22,IF(E4932="HKD",Settings!$B$23,1))),0))</f>
        <v>0</v>
      </c>
      <c r="Q4932" s="312">
        <f>IF(OR(J4932="",G4932=""),"",G4932+ROW()/1000000)</f>
      </c>
      <c r="R4932" s="247">
        <f>IF(Q4932="","",SUMIFS(Txn[Signed Units],Txn[Key],J4932,Txn[Transaction Order],"&lt;="&amp;Q4932))</f>
      </c>
    </row>
    <row r="4933" spans="10:18" ht="15" customHeight="1" x14ac:dyDescent="0.15">
      <c r="J4933" s="246">
        <f>IF(OR(B4933="",C4933="",E4933=""),"",B4933&amp;":"&amp;C4933&amp;":"&amp;E4933)</f>
      </c>
      <c r="K4933" s="247">
        <f>IF(A4933="","",A4933*D4933)</f>
      </c>
      <c r="L4933" s="246">
        <f>IF(A4933="","",IF(OR(A4933=1,A4933=0),H4933,0))</f>
      </c>
      <c r="M4933" s="246">
        <f>IF(A4933="","",IF(A4933=-1,H4933,0))</f>
      </c>
      <c r="N4933">
        <f>IF(J4933="","",IF(E4933="SGD",1,IF(E4933="USD",Settings!$B$22,IF(E4933="HKD",Settings!$B$23,1))))</f>
      </c>
      <c r="O4933">
        <f>IF(OR(B4933="",C4933="",E4933=""),0,(IF(A4933=-1,H4933,0)-IF(OR(A4933=1,A4933=0),H4933,0)+IF(A4933=2,H4933,0))*IF(E4933="SGD",1,IF(E4933="USD",Settings!$B$22,IF(E4933="HKD",Settings!$B$23,1))))</f>
        <v>0</v>
      </c>
      <c r="P4933">
        <f>IF(OR(B4933="",C4933="",E4933=""),0,IF(A4933=2,H4933*IF(E4933="SGD",1,IF(E4933="USD",Settings!$B$22,IF(E4933="HKD",Settings!$B$23,1))),0))</f>
        <v>0</v>
      </c>
      <c r="Q4933" s="312">
        <f>IF(OR(J4933="",G4933=""),"",G4933+ROW()/1000000)</f>
      </c>
      <c r="R4933" s="247">
        <f>IF(Q4933="","",SUMIFS(Txn[Signed Units],Txn[Key],J4933,Txn[Transaction Order],"&lt;="&amp;Q4933))</f>
      </c>
    </row>
    <row r="4934" spans="10:18" ht="15" customHeight="1" x14ac:dyDescent="0.15">
      <c r="J4934" s="246">
        <f>IF(OR(B4934="",C4934="",E4934=""),"",B4934&amp;":"&amp;C4934&amp;":"&amp;E4934)</f>
      </c>
      <c r="K4934" s="247">
        <f>IF(A4934="","",A4934*D4934)</f>
      </c>
      <c r="L4934" s="246">
        <f>IF(A4934="","",IF(OR(A4934=1,A4934=0),H4934,0))</f>
      </c>
      <c r="M4934" s="246">
        <f>IF(A4934="","",IF(A4934=-1,H4934,0))</f>
      </c>
      <c r="N4934">
        <f>IF(J4934="","",IF(E4934="SGD",1,IF(E4934="USD",Settings!$B$22,IF(E4934="HKD",Settings!$B$23,1))))</f>
      </c>
      <c r="O4934">
        <f>IF(OR(B4934="",C4934="",E4934=""),0,(IF(A4934=-1,H4934,0)-IF(OR(A4934=1,A4934=0),H4934,0)+IF(A4934=2,H4934,0))*IF(E4934="SGD",1,IF(E4934="USD",Settings!$B$22,IF(E4934="HKD",Settings!$B$23,1))))</f>
        <v>0</v>
      </c>
      <c r="P4934">
        <f>IF(OR(B4934="",C4934="",E4934=""),0,IF(A4934=2,H4934*IF(E4934="SGD",1,IF(E4934="USD",Settings!$B$22,IF(E4934="HKD",Settings!$B$23,1))),0))</f>
        <v>0</v>
      </c>
      <c r="Q4934" s="312">
        <f>IF(OR(J4934="",G4934=""),"",G4934+ROW()/1000000)</f>
      </c>
      <c r="R4934" s="247">
        <f>IF(Q4934="","",SUMIFS(Txn[Signed Units],Txn[Key],J4934,Txn[Transaction Order],"&lt;="&amp;Q4934))</f>
      </c>
    </row>
    <row r="4935" spans="10:18" ht="15" customHeight="1" x14ac:dyDescent="0.15">
      <c r="J4935" s="246">
        <f>IF(OR(B4935="",C4935="",E4935=""),"",B4935&amp;":"&amp;C4935&amp;":"&amp;E4935)</f>
      </c>
      <c r="K4935" s="247">
        <f>IF(A4935="","",A4935*D4935)</f>
      </c>
      <c r="L4935" s="246">
        <f>IF(A4935="","",IF(OR(A4935=1,A4935=0),H4935,0))</f>
      </c>
      <c r="M4935" s="246">
        <f>IF(A4935="","",IF(A4935=-1,H4935,0))</f>
      </c>
      <c r="N4935">
        <f>IF(J4935="","",IF(E4935="SGD",1,IF(E4935="USD",Settings!$B$22,IF(E4935="HKD",Settings!$B$23,1))))</f>
      </c>
      <c r="O4935">
        <f>IF(OR(B4935="",C4935="",E4935=""),0,(IF(A4935=-1,H4935,0)-IF(OR(A4935=1,A4935=0),H4935,0)+IF(A4935=2,H4935,0))*IF(E4935="SGD",1,IF(E4935="USD",Settings!$B$22,IF(E4935="HKD",Settings!$B$23,1))))</f>
        <v>0</v>
      </c>
      <c r="P4935">
        <f>IF(OR(B4935="",C4935="",E4935=""),0,IF(A4935=2,H4935*IF(E4935="SGD",1,IF(E4935="USD",Settings!$B$22,IF(E4935="HKD",Settings!$B$23,1))),0))</f>
        <v>0</v>
      </c>
      <c r="Q4935" s="312">
        <f>IF(OR(J4935="",G4935=""),"",G4935+ROW()/1000000)</f>
      </c>
      <c r="R4935" s="247">
        <f>IF(Q4935="","",SUMIFS(Txn[Signed Units],Txn[Key],J4935,Txn[Transaction Order],"&lt;="&amp;Q4935))</f>
      </c>
    </row>
    <row r="4936" spans="10:18" ht="15" customHeight="1" x14ac:dyDescent="0.15">
      <c r="J4936" s="246">
        <f>IF(OR(B4936="",C4936="",E4936=""),"",B4936&amp;":"&amp;C4936&amp;":"&amp;E4936)</f>
      </c>
      <c r="K4936" s="247">
        <f>IF(A4936="","",A4936*D4936)</f>
      </c>
      <c r="L4936" s="246">
        <f>IF(A4936="","",IF(OR(A4936=1,A4936=0),H4936,0))</f>
      </c>
      <c r="M4936" s="246">
        <f>IF(A4936="","",IF(A4936=-1,H4936,0))</f>
      </c>
      <c r="N4936">
        <f>IF(J4936="","",IF(E4936="SGD",1,IF(E4936="USD",Settings!$B$22,IF(E4936="HKD",Settings!$B$23,1))))</f>
      </c>
      <c r="O4936">
        <f>IF(OR(B4936="",C4936="",E4936=""),0,(IF(A4936=-1,H4936,0)-IF(OR(A4936=1,A4936=0),H4936,0)+IF(A4936=2,H4936,0))*IF(E4936="SGD",1,IF(E4936="USD",Settings!$B$22,IF(E4936="HKD",Settings!$B$23,1))))</f>
        <v>0</v>
      </c>
      <c r="P4936">
        <f>IF(OR(B4936="",C4936="",E4936=""),0,IF(A4936=2,H4936*IF(E4936="SGD",1,IF(E4936="USD",Settings!$B$22,IF(E4936="HKD",Settings!$B$23,1))),0))</f>
        <v>0</v>
      </c>
      <c r="Q4936" s="312">
        <f>IF(OR(J4936="",G4936=""),"",G4936+ROW()/1000000)</f>
      </c>
      <c r="R4936" s="247">
        <f>IF(Q4936="","",SUMIFS(Txn[Signed Units],Txn[Key],J4936,Txn[Transaction Order],"&lt;="&amp;Q4936))</f>
      </c>
    </row>
    <row r="4937" spans="10:18" ht="15" customHeight="1" x14ac:dyDescent="0.15">
      <c r="J4937" s="246">
        <f>IF(OR(B4937="",C4937="",E4937=""),"",B4937&amp;":"&amp;C4937&amp;":"&amp;E4937)</f>
      </c>
      <c r="K4937" s="247">
        <f>IF(A4937="","",A4937*D4937)</f>
      </c>
      <c r="L4937" s="246">
        <f>IF(A4937="","",IF(OR(A4937=1,A4937=0),H4937,0))</f>
      </c>
      <c r="M4937" s="246">
        <f>IF(A4937="","",IF(A4937=-1,H4937,0))</f>
      </c>
      <c r="N4937">
        <f>IF(J4937="","",IF(E4937="SGD",1,IF(E4937="USD",Settings!$B$22,IF(E4937="HKD",Settings!$B$23,1))))</f>
      </c>
      <c r="O4937">
        <f>IF(OR(B4937="",C4937="",E4937=""),0,(IF(A4937=-1,H4937,0)-IF(OR(A4937=1,A4937=0),H4937,0)+IF(A4937=2,H4937,0))*IF(E4937="SGD",1,IF(E4937="USD",Settings!$B$22,IF(E4937="HKD",Settings!$B$23,1))))</f>
        <v>0</v>
      </c>
      <c r="P4937">
        <f>IF(OR(B4937="",C4937="",E4937=""),0,IF(A4937=2,H4937*IF(E4937="SGD",1,IF(E4937="USD",Settings!$B$22,IF(E4937="HKD",Settings!$B$23,1))),0))</f>
        <v>0</v>
      </c>
      <c r="Q4937" s="312">
        <f>IF(OR(J4937="",G4937=""),"",G4937+ROW()/1000000)</f>
      </c>
      <c r="R4937" s="247">
        <f>IF(Q4937="","",SUMIFS(Txn[Signed Units],Txn[Key],J4937,Txn[Transaction Order],"&lt;="&amp;Q4937))</f>
      </c>
    </row>
    <row r="4938" spans="10:18" ht="15" customHeight="1" x14ac:dyDescent="0.15">
      <c r="J4938" s="246">
        <f>IF(OR(B4938="",C4938="",E4938=""),"",B4938&amp;":"&amp;C4938&amp;":"&amp;E4938)</f>
      </c>
      <c r="K4938" s="247">
        <f>IF(A4938="","",A4938*D4938)</f>
      </c>
      <c r="L4938" s="246">
        <f>IF(A4938="","",IF(OR(A4938=1,A4938=0),H4938,0))</f>
      </c>
      <c r="M4938" s="246">
        <f>IF(A4938="","",IF(A4938=-1,H4938,0))</f>
      </c>
      <c r="N4938">
        <f>IF(J4938="","",IF(E4938="SGD",1,IF(E4938="USD",Settings!$B$22,IF(E4938="HKD",Settings!$B$23,1))))</f>
      </c>
      <c r="O4938">
        <f>IF(OR(B4938="",C4938="",E4938=""),0,(IF(A4938=-1,H4938,0)-IF(OR(A4938=1,A4938=0),H4938,0)+IF(A4938=2,H4938,0))*IF(E4938="SGD",1,IF(E4938="USD",Settings!$B$22,IF(E4938="HKD",Settings!$B$23,1))))</f>
        <v>0</v>
      </c>
      <c r="P4938">
        <f>IF(OR(B4938="",C4938="",E4938=""),0,IF(A4938=2,H4938*IF(E4938="SGD",1,IF(E4938="USD",Settings!$B$22,IF(E4938="HKD",Settings!$B$23,1))),0))</f>
        <v>0</v>
      </c>
      <c r="Q4938" s="312">
        <f>IF(OR(J4938="",G4938=""),"",G4938+ROW()/1000000)</f>
      </c>
      <c r="R4938" s="247">
        <f>IF(Q4938="","",SUMIFS(Txn[Signed Units],Txn[Key],J4938,Txn[Transaction Order],"&lt;="&amp;Q4938))</f>
      </c>
    </row>
    <row r="4939" spans="10:18" ht="15" customHeight="1" x14ac:dyDescent="0.15">
      <c r="J4939" s="246">
        <f>IF(OR(B4939="",C4939="",E4939=""),"",B4939&amp;":"&amp;C4939&amp;":"&amp;E4939)</f>
      </c>
      <c r="K4939" s="247">
        <f>IF(A4939="","",A4939*D4939)</f>
      </c>
      <c r="L4939" s="246">
        <f>IF(A4939="","",IF(OR(A4939=1,A4939=0),H4939,0))</f>
      </c>
      <c r="M4939" s="246">
        <f>IF(A4939="","",IF(A4939=-1,H4939,0))</f>
      </c>
      <c r="N4939">
        <f>IF(J4939="","",IF(E4939="SGD",1,IF(E4939="USD",Settings!$B$22,IF(E4939="HKD",Settings!$B$23,1))))</f>
      </c>
      <c r="O4939">
        <f>IF(OR(B4939="",C4939="",E4939=""),0,(IF(A4939=-1,H4939,0)-IF(OR(A4939=1,A4939=0),H4939,0)+IF(A4939=2,H4939,0))*IF(E4939="SGD",1,IF(E4939="USD",Settings!$B$22,IF(E4939="HKD",Settings!$B$23,1))))</f>
        <v>0</v>
      </c>
      <c r="P4939">
        <f>IF(OR(B4939="",C4939="",E4939=""),0,IF(A4939=2,H4939*IF(E4939="SGD",1,IF(E4939="USD",Settings!$B$22,IF(E4939="HKD",Settings!$B$23,1))),0))</f>
        <v>0</v>
      </c>
      <c r="Q4939" s="312">
        <f>IF(OR(J4939="",G4939=""),"",G4939+ROW()/1000000)</f>
      </c>
      <c r="R4939" s="247">
        <f>IF(Q4939="","",SUMIFS(Txn[Signed Units],Txn[Key],J4939,Txn[Transaction Order],"&lt;="&amp;Q4939))</f>
      </c>
    </row>
    <row r="4940" spans="10:18" ht="15" customHeight="1" x14ac:dyDescent="0.15">
      <c r="J4940" s="246">
        <f>IF(OR(B4940="",C4940="",E4940=""),"",B4940&amp;":"&amp;C4940&amp;":"&amp;E4940)</f>
      </c>
      <c r="K4940" s="247">
        <f>IF(A4940="","",A4940*D4940)</f>
      </c>
      <c r="L4940" s="246">
        <f>IF(A4940="","",IF(OR(A4940=1,A4940=0),H4940,0))</f>
      </c>
      <c r="M4940" s="246">
        <f>IF(A4940="","",IF(A4940=-1,H4940,0))</f>
      </c>
      <c r="N4940">
        <f>IF(J4940="","",IF(E4940="SGD",1,IF(E4940="USD",Settings!$B$22,IF(E4940="HKD",Settings!$B$23,1))))</f>
      </c>
      <c r="O4940">
        <f>IF(OR(B4940="",C4940="",E4940=""),0,(IF(A4940=-1,H4940,0)-IF(OR(A4940=1,A4940=0),H4940,0)+IF(A4940=2,H4940,0))*IF(E4940="SGD",1,IF(E4940="USD",Settings!$B$22,IF(E4940="HKD",Settings!$B$23,1))))</f>
        <v>0</v>
      </c>
      <c r="P4940">
        <f>IF(OR(B4940="",C4940="",E4940=""),0,IF(A4940=2,H4940*IF(E4940="SGD",1,IF(E4940="USD",Settings!$B$22,IF(E4940="HKD",Settings!$B$23,1))),0))</f>
        <v>0</v>
      </c>
      <c r="Q4940" s="312">
        <f>IF(OR(J4940="",G4940=""),"",G4940+ROW()/1000000)</f>
      </c>
      <c r="R4940" s="247">
        <f>IF(Q4940="","",SUMIFS(Txn[Signed Units],Txn[Key],J4940,Txn[Transaction Order],"&lt;="&amp;Q4940))</f>
      </c>
    </row>
    <row r="4941" spans="10:18" ht="15" customHeight="1" x14ac:dyDescent="0.15">
      <c r="J4941" s="246">
        <f>IF(OR(B4941="",C4941="",E4941=""),"",B4941&amp;":"&amp;C4941&amp;":"&amp;E4941)</f>
      </c>
      <c r="K4941" s="247">
        <f>IF(A4941="","",A4941*D4941)</f>
      </c>
      <c r="L4941" s="246">
        <f>IF(A4941="","",IF(OR(A4941=1,A4941=0),H4941,0))</f>
      </c>
      <c r="M4941" s="246">
        <f>IF(A4941="","",IF(A4941=-1,H4941,0))</f>
      </c>
      <c r="N4941">
        <f>IF(J4941="","",IF(E4941="SGD",1,IF(E4941="USD",Settings!$B$22,IF(E4941="HKD",Settings!$B$23,1))))</f>
      </c>
      <c r="O4941">
        <f>IF(OR(B4941="",C4941="",E4941=""),0,(IF(A4941=-1,H4941,0)-IF(OR(A4941=1,A4941=0),H4941,0)+IF(A4941=2,H4941,0))*IF(E4941="SGD",1,IF(E4941="USD",Settings!$B$22,IF(E4941="HKD",Settings!$B$23,1))))</f>
        <v>0</v>
      </c>
      <c r="P4941">
        <f>IF(OR(B4941="",C4941="",E4941=""),0,IF(A4941=2,H4941*IF(E4941="SGD",1,IF(E4941="USD",Settings!$B$22,IF(E4941="HKD",Settings!$B$23,1))),0))</f>
        <v>0</v>
      </c>
      <c r="Q4941" s="312">
        <f>IF(OR(J4941="",G4941=""),"",G4941+ROW()/1000000)</f>
      </c>
      <c r="R4941" s="247">
        <f>IF(Q4941="","",SUMIFS(Txn[Signed Units],Txn[Key],J4941,Txn[Transaction Order],"&lt;="&amp;Q4941))</f>
      </c>
    </row>
    <row r="4942" spans="10:18" ht="15" customHeight="1" x14ac:dyDescent="0.15">
      <c r="J4942" s="246">
        <f>IF(OR(B4942="",C4942="",E4942=""),"",B4942&amp;":"&amp;C4942&amp;":"&amp;E4942)</f>
      </c>
      <c r="K4942" s="247">
        <f>IF(A4942="","",A4942*D4942)</f>
      </c>
      <c r="L4942" s="246">
        <f>IF(A4942="","",IF(OR(A4942=1,A4942=0),H4942,0))</f>
      </c>
      <c r="M4942" s="246">
        <f>IF(A4942="","",IF(A4942=-1,H4942,0))</f>
      </c>
      <c r="N4942">
        <f>IF(J4942="","",IF(E4942="SGD",1,IF(E4942="USD",Settings!$B$22,IF(E4942="HKD",Settings!$B$23,1))))</f>
      </c>
      <c r="O4942">
        <f>IF(OR(B4942="",C4942="",E4942=""),0,(IF(A4942=-1,H4942,0)-IF(OR(A4942=1,A4942=0),H4942,0)+IF(A4942=2,H4942,0))*IF(E4942="SGD",1,IF(E4942="USD",Settings!$B$22,IF(E4942="HKD",Settings!$B$23,1))))</f>
        <v>0</v>
      </c>
      <c r="P4942">
        <f>IF(OR(B4942="",C4942="",E4942=""),0,IF(A4942=2,H4942*IF(E4942="SGD",1,IF(E4942="USD",Settings!$B$22,IF(E4942="HKD",Settings!$B$23,1))),0))</f>
        <v>0</v>
      </c>
      <c r="Q4942" s="312">
        <f>IF(OR(J4942="",G4942=""),"",G4942+ROW()/1000000)</f>
      </c>
      <c r="R4942" s="247">
        <f>IF(Q4942="","",SUMIFS(Txn[Signed Units],Txn[Key],J4942,Txn[Transaction Order],"&lt;="&amp;Q4942))</f>
      </c>
    </row>
    <row r="4943" spans="10:18" ht="15" customHeight="1" x14ac:dyDescent="0.15">
      <c r="J4943" s="246">
        <f>IF(OR(B4943="",C4943="",E4943=""),"",B4943&amp;":"&amp;C4943&amp;":"&amp;E4943)</f>
      </c>
      <c r="K4943" s="247">
        <f>IF(A4943="","",A4943*D4943)</f>
      </c>
      <c r="L4943" s="246">
        <f>IF(A4943="","",IF(OR(A4943=1,A4943=0),H4943,0))</f>
      </c>
      <c r="M4943" s="246">
        <f>IF(A4943="","",IF(A4943=-1,H4943,0))</f>
      </c>
      <c r="N4943">
        <f>IF(J4943="","",IF(E4943="SGD",1,IF(E4943="USD",Settings!$B$22,IF(E4943="HKD",Settings!$B$23,1))))</f>
      </c>
      <c r="O4943">
        <f>IF(OR(B4943="",C4943="",E4943=""),0,(IF(A4943=-1,H4943,0)-IF(OR(A4943=1,A4943=0),H4943,0)+IF(A4943=2,H4943,0))*IF(E4943="SGD",1,IF(E4943="USD",Settings!$B$22,IF(E4943="HKD",Settings!$B$23,1))))</f>
        <v>0</v>
      </c>
      <c r="P4943">
        <f>IF(OR(B4943="",C4943="",E4943=""),0,IF(A4943=2,H4943*IF(E4943="SGD",1,IF(E4943="USD",Settings!$B$22,IF(E4943="HKD",Settings!$B$23,1))),0))</f>
        <v>0</v>
      </c>
      <c r="Q4943" s="312">
        <f>IF(OR(J4943="",G4943=""),"",G4943+ROW()/1000000)</f>
      </c>
      <c r="R4943" s="247">
        <f>IF(Q4943="","",SUMIFS(Txn[Signed Units],Txn[Key],J4943,Txn[Transaction Order],"&lt;="&amp;Q4943))</f>
      </c>
    </row>
    <row r="4944" spans="10:18" ht="15" customHeight="1" x14ac:dyDescent="0.15">
      <c r="J4944" s="246">
        <f>IF(OR(B4944="",C4944="",E4944=""),"",B4944&amp;":"&amp;C4944&amp;":"&amp;E4944)</f>
      </c>
      <c r="K4944" s="247">
        <f>IF(A4944="","",A4944*D4944)</f>
      </c>
      <c r="L4944" s="246">
        <f>IF(A4944="","",IF(OR(A4944=1,A4944=0),H4944,0))</f>
      </c>
      <c r="M4944" s="246">
        <f>IF(A4944="","",IF(A4944=-1,H4944,0))</f>
      </c>
      <c r="N4944">
        <f>IF(J4944="","",IF(E4944="SGD",1,IF(E4944="USD",Settings!$B$22,IF(E4944="HKD",Settings!$B$23,1))))</f>
      </c>
      <c r="O4944">
        <f>IF(OR(B4944="",C4944="",E4944=""),0,(IF(A4944=-1,H4944,0)-IF(OR(A4944=1,A4944=0),H4944,0)+IF(A4944=2,H4944,0))*IF(E4944="SGD",1,IF(E4944="USD",Settings!$B$22,IF(E4944="HKD",Settings!$B$23,1))))</f>
        <v>0</v>
      </c>
      <c r="P4944">
        <f>IF(OR(B4944="",C4944="",E4944=""),0,IF(A4944=2,H4944*IF(E4944="SGD",1,IF(E4944="USD",Settings!$B$22,IF(E4944="HKD",Settings!$B$23,1))),0))</f>
        <v>0</v>
      </c>
      <c r="Q4944" s="312">
        <f>IF(OR(J4944="",G4944=""),"",G4944+ROW()/1000000)</f>
      </c>
      <c r="R4944" s="247">
        <f>IF(Q4944="","",SUMIFS(Txn[Signed Units],Txn[Key],J4944,Txn[Transaction Order],"&lt;="&amp;Q4944))</f>
      </c>
    </row>
    <row r="4945" spans="10:18" ht="15" customHeight="1" x14ac:dyDescent="0.15">
      <c r="J4945" s="246">
        <f>IF(OR(B4945="",C4945="",E4945=""),"",B4945&amp;":"&amp;C4945&amp;":"&amp;E4945)</f>
      </c>
      <c r="K4945" s="247">
        <f>IF(A4945="","",A4945*D4945)</f>
      </c>
      <c r="L4945" s="246">
        <f>IF(A4945="","",IF(OR(A4945=1,A4945=0),H4945,0))</f>
      </c>
      <c r="M4945" s="246">
        <f>IF(A4945="","",IF(A4945=-1,H4945,0))</f>
      </c>
      <c r="N4945">
        <f>IF(J4945="","",IF(E4945="SGD",1,IF(E4945="USD",Settings!$B$22,IF(E4945="HKD",Settings!$B$23,1))))</f>
      </c>
      <c r="O4945">
        <f>IF(OR(B4945="",C4945="",E4945=""),0,(IF(A4945=-1,H4945,0)-IF(OR(A4945=1,A4945=0),H4945,0)+IF(A4945=2,H4945,0))*IF(E4945="SGD",1,IF(E4945="USD",Settings!$B$22,IF(E4945="HKD",Settings!$B$23,1))))</f>
        <v>0</v>
      </c>
      <c r="P4945">
        <f>IF(OR(B4945="",C4945="",E4945=""),0,IF(A4945=2,H4945*IF(E4945="SGD",1,IF(E4945="USD",Settings!$B$22,IF(E4945="HKD",Settings!$B$23,1))),0))</f>
        <v>0</v>
      </c>
      <c r="Q4945" s="312">
        <f>IF(OR(J4945="",G4945=""),"",G4945+ROW()/1000000)</f>
      </c>
      <c r="R4945" s="247">
        <f>IF(Q4945="","",SUMIFS(Txn[Signed Units],Txn[Key],J4945,Txn[Transaction Order],"&lt;="&amp;Q4945))</f>
      </c>
    </row>
    <row r="4946" spans="10:18" ht="15" customHeight="1" x14ac:dyDescent="0.15">
      <c r="J4946" s="246">
        <f>IF(OR(B4946="",C4946="",E4946=""),"",B4946&amp;":"&amp;C4946&amp;":"&amp;E4946)</f>
      </c>
      <c r="K4946" s="247">
        <f>IF(A4946="","",A4946*D4946)</f>
      </c>
      <c r="L4946" s="246">
        <f>IF(A4946="","",IF(OR(A4946=1,A4946=0),H4946,0))</f>
      </c>
      <c r="M4946" s="246">
        <f>IF(A4946="","",IF(A4946=-1,H4946,0))</f>
      </c>
      <c r="N4946">
        <f>IF(J4946="","",IF(E4946="SGD",1,IF(E4946="USD",Settings!$B$22,IF(E4946="HKD",Settings!$B$23,1))))</f>
      </c>
      <c r="O4946">
        <f>IF(OR(B4946="",C4946="",E4946=""),0,(IF(A4946=-1,H4946,0)-IF(OR(A4946=1,A4946=0),H4946,0)+IF(A4946=2,H4946,0))*IF(E4946="SGD",1,IF(E4946="USD",Settings!$B$22,IF(E4946="HKD",Settings!$B$23,1))))</f>
        <v>0</v>
      </c>
      <c r="P4946">
        <f>IF(OR(B4946="",C4946="",E4946=""),0,IF(A4946=2,H4946*IF(E4946="SGD",1,IF(E4946="USD",Settings!$B$22,IF(E4946="HKD",Settings!$B$23,1))),0))</f>
        <v>0</v>
      </c>
      <c r="Q4946" s="312">
        <f>IF(OR(J4946="",G4946=""),"",G4946+ROW()/1000000)</f>
      </c>
      <c r="R4946" s="247">
        <f>IF(Q4946="","",SUMIFS(Txn[Signed Units],Txn[Key],J4946,Txn[Transaction Order],"&lt;="&amp;Q4946))</f>
      </c>
    </row>
    <row r="4947" spans="10:18" ht="15" customHeight="1" x14ac:dyDescent="0.15">
      <c r="J4947" s="246">
        <f>IF(OR(B4947="",C4947="",E4947=""),"",B4947&amp;":"&amp;C4947&amp;":"&amp;E4947)</f>
      </c>
      <c r="K4947" s="247">
        <f>IF(A4947="","",A4947*D4947)</f>
      </c>
      <c r="L4947" s="246">
        <f>IF(A4947="","",IF(OR(A4947=1,A4947=0),H4947,0))</f>
      </c>
      <c r="M4947" s="246">
        <f>IF(A4947="","",IF(A4947=-1,H4947,0))</f>
      </c>
      <c r="N4947">
        <f>IF(J4947="","",IF(E4947="SGD",1,IF(E4947="USD",Settings!$B$22,IF(E4947="HKD",Settings!$B$23,1))))</f>
      </c>
      <c r="O4947">
        <f>IF(OR(B4947="",C4947="",E4947=""),0,(IF(A4947=-1,H4947,0)-IF(OR(A4947=1,A4947=0),H4947,0)+IF(A4947=2,H4947,0))*IF(E4947="SGD",1,IF(E4947="USD",Settings!$B$22,IF(E4947="HKD",Settings!$B$23,1))))</f>
        <v>0</v>
      </c>
      <c r="P4947">
        <f>IF(OR(B4947="",C4947="",E4947=""),0,IF(A4947=2,H4947*IF(E4947="SGD",1,IF(E4947="USD",Settings!$B$22,IF(E4947="HKD",Settings!$B$23,1))),0))</f>
        <v>0</v>
      </c>
      <c r="Q4947" s="312">
        <f>IF(OR(J4947="",G4947=""),"",G4947+ROW()/1000000)</f>
      </c>
      <c r="R4947" s="247">
        <f>IF(Q4947="","",SUMIFS(Txn[Signed Units],Txn[Key],J4947,Txn[Transaction Order],"&lt;="&amp;Q4947))</f>
      </c>
    </row>
    <row r="4948" spans="10:18" ht="15" customHeight="1" x14ac:dyDescent="0.15">
      <c r="J4948" s="246">
        <f>IF(OR(B4948="",C4948="",E4948=""),"",B4948&amp;":"&amp;C4948&amp;":"&amp;E4948)</f>
      </c>
      <c r="K4948" s="247">
        <f>IF(A4948="","",A4948*D4948)</f>
      </c>
      <c r="L4948" s="246">
        <f>IF(A4948="","",IF(OR(A4948=1,A4948=0),H4948,0))</f>
      </c>
      <c r="M4948" s="246">
        <f>IF(A4948="","",IF(A4948=-1,H4948,0))</f>
      </c>
      <c r="N4948">
        <f>IF(J4948="","",IF(E4948="SGD",1,IF(E4948="USD",Settings!$B$22,IF(E4948="HKD",Settings!$B$23,1))))</f>
      </c>
      <c r="O4948">
        <f>IF(OR(B4948="",C4948="",E4948=""),0,(IF(A4948=-1,H4948,0)-IF(OR(A4948=1,A4948=0),H4948,0)+IF(A4948=2,H4948,0))*IF(E4948="SGD",1,IF(E4948="USD",Settings!$B$22,IF(E4948="HKD",Settings!$B$23,1))))</f>
        <v>0</v>
      </c>
      <c r="P4948">
        <f>IF(OR(B4948="",C4948="",E4948=""),0,IF(A4948=2,H4948*IF(E4948="SGD",1,IF(E4948="USD",Settings!$B$22,IF(E4948="HKD",Settings!$B$23,1))),0))</f>
        <v>0</v>
      </c>
      <c r="Q4948" s="312">
        <f>IF(OR(J4948="",G4948=""),"",G4948+ROW()/1000000)</f>
      </c>
      <c r="R4948" s="247">
        <f>IF(Q4948="","",SUMIFS(Txn[Signed Units],Txn[Key],J4948,Txn[Transaction Order],"&lt;="&amp;Q4948))</f>
      </c>
    </row>
    <row r="4949" spans="10:18" ht="15" customHeight="1" x14ac:dyDescent="0.15">
      <c r="J4949" s="246">
        <f>IF(OR(B4949="",C4949="",E4949=""),"",B4949&amp;":"&amp;C4949&amp;":"&amp;E4949)</f>
      </c>
      <c r="K4949" s="247">
        <f>IF(A4949="","",A4949*D4949)</f>
      </c>
      <c r="L4949" s="246">
        <f>IF(A4949="","",IF(OR(A4949=1,A4949=0),H4949,0))</f>
      </c>
      <c r="M4949" s="246">
        <f>IF(A4949="","",IF(A4949=-1,H4949,0))</f>
      </c>
      <c r="N4949">
        <f>IF(J4949="","",IF(E4949="SGD",1,IF(E4949="USD",Settings!$B$22,IF(E4949="HKD",Settings!$B$23,1))))</f>
      </c>
      <c r="O4949">
        <f>IF(OR(B4949="",C4949="",E4949=""),0,(IF(A4949=-1,H4949,0)-IF(OR(A4949=1,A4949=0),H4949,0)+IF(A4949=2,H4949,0))*IF(E4949="SGD",1,IF(E4949="USD",Settings!$B$22,IF(E4949="HKD",Settings!$B$23,1))))</f>
        <v>0</v>
      </c>
      <c r="P4949">
        <f>IF(OR(B4949="",C4949="",E4949=""),0,IF(A4949=2,H4949*IF(E4949="SGD",1,IF(E4949="USD",Settings!$B$22,IF(E4949="HKD",Settings!$B$23,1))),0))</f>
        <v>0</v>
      </c>
      <c r="Q4949" s="312">
        <f>IF(OR(J4949="",G4949=""),"",G4949+ROW()/1000000)</f>
      </c>
      <c r="R4949" s="247">
        <f>IF(Q4949="","",SUMIFS(Txn[Signed Units],Txn[Key],J4949,Txn[Transaction Order],"&lt;="&amp;Q4949))</f>
      </c>
    </row>
    <row r="4950" spans="10:18" ht="15" customHeight="1" x14ac:dyDescent="0.15">
      <c r="J4950" s="246">
        <f>IF(OR(B4950="",C4950="",E4950=""),"",B4950&amp;":"&amp;C4950&amp;":"&amp;E4950)</f>
      </c>
      <c r="K4950" s="247">
        <f>IF(A4950="","",A4950*D4950)</f>
      </c>
      <c r="L4950" s="246">
        <f>IF(A4950="","",IF(OR(A4950=1,A4950=0),H4950,0))</f>
      </c>
      <c r="M4950" s="246">
        <f>IF(A4950="","",IF(A4950=-1,H4950,0))</f>
      </c>
      <c r="N4950">
        <f>IF(J4950="","",IF(E4950="SGD",1,IF(E4950="USD",Settings!$B$22,IF(E4950="HKD",Settings!$B$23,1))))</f>
      </c>
      <c r="O4950">
        <f>IF(OR(B4950="",C4950="",E4950=""),0,(IF(A4950=-1,H4950,0)-IF(OR(A4950=1,A4950=0),H4950,0)+IF(A4950=2,H4950,0))*IF(E4950="SGD",1,IF(E4950="USD",Settings!$B$22,IF(E4950="HKD",Settings!$B$23,1))))</f>
        <v>0</v>
      </c>
      <c r="P4950">
        <f>IF(OR(B4950="",C4950="",E4950=""),0,IF(A4950=2,H4950*IF(E4950="SGD",1,IF(E4950="USD",Settings!$B$22,IF(E4950="HKD",Settings!$B$23,1))),0))</f>
        <v>0</v>
      </c>
      <c r="Q4950" s="312">
        <f>IF(OR(J4950="",G4950=""),"",G4950+ROW()/1000000)</f>
      </c>
      <c r="R4950" s="247">
        <f>IF(Q4950="","",SUMIFS(Txn[Signed Units],Txn[Key],J4950,Txn[Transaction Order],"&lt;="&amp;Q4950))</f>
      </c>
    </row>
    <row r="4951" spans="10:18" ht="15" customHeight="1" x14ac:dyDescent="0.15">
      <c r="J4951" s="246">
        <f>IF(OR(B4951="",C4951="",E4951=""),"",B4951&amp;":"&amp;C4951&amp;":"&amp;E4951)</f>
      </c>
      <c r="K4951" s="247">
        <f>IF(A4951="","",A4951*D4951)</f>
      </c>
      <c r="L4951" s="246">
        <f>IF(A4951="","",IF(OR(A4951=1,A4951=0),H4951,0))</f>
      </c>
      <c r="M4951" s="246">
        <f>IF(A4951="","",IF(A4951=-1,H4951,0))</f>
      </c>
      <c r="N4951">
        <f>IF(J4951="","",IF(E4951="SGD",1,IF(E4951="USD",Settings!$B$22,IF(E4951="HKD",Settings!$B$23,1))))</f>
      </c>
      <c r="O4951">
        <f>IF(OR(B4951="",C4951="",E4951=""),0,(IF(A4951=-1,H4951,0)-IF(OR(A4951=1,A4951=0),H4951,0)+IF(A4951=2,H4951,0))*IF(E4951="SGD",1,IF(E4951="USD",Settings!$B$22,IF(E4951="HKD",Settings!$B$23,1))))</f>
        <v>0</v>
      </c>
      <c r="P4951">
        <f>IF(OR(B4951="",C4951="",E4951=""),0,IF(A4951=2,H4951*IF(E4951="SGD",1,IF(E4951="USD",Settings!$B$22,IF(E4951="HKD",Settings!$B$23,1))),0))</f>
        <v>0</v>
      </c>
      <c r="Q4951" s="312">
        <f>IF(OR(J4951="",G4951=""),"",G4951+ROW()/1000000)</f>
      </c>
      <c r="R4951" s="247">
        <f>IF(Q4951="","",SUMIFS(Txn[Signed Units],Txn[Key],J4951,Txn[Transaction Order],"&lt;="&amp;Q4951))</f>
      </c>
    </row>
    <row r="4952" spans="10:18" ht="15" customHeight="1" x14ac:dyDescent="0.15">
      <c r="J4952" s="246">
        <f>IF(OR(B4952="",C4952="",E4952=""),"",B4952&amp;":"&amp;C4952&amp;":"&amp;E4952)</f>
      </c>
      <c r="K4952" s="247">
        <f>IF(A4952="","",A4952*D4952)</f>
      </c>
      <c r="L4952" s="246">
        <f>IF(A4952="","",IF(OR(A4952=1,A4952=0),H4952,0))</f>
      </c>
      <c r="M4952" s="246">
        <f>IF(A4952="","",IF(A4952=-1,H4952,0))</f>
      </c>
      <c r="N4952">
        <f>IF(J4952="","",IF(E4952="SGD",1,IF(E4952="USD",Settings!$B$22,IF(E4952="HKD",Settings!$B$23,1))))</f>
      </c>
      <c r="O4952">
        <f>IF(OR(B4952="",C4952="",E4952=""),0,(IF(A4952=-1,H4952,0)-IF(OR(A4952=1,A4952=0),H4952,0)+IF(A4952=2,H4952,0))*IF(E4952="SGD",1,IF(E4952="USD",Settings!$B$22,IF(E4952="HKD",Settings!$B$23,1))))</f>
        <v>0</v>
      </c>
      <c r="P4952">
        <f>IF(OR(B4952="",C4952="",E4952=""),0,IF(A4952=2,H4952*IF(E4952="SGD",1,IF(E4952="USD",Settings!$B$22,IF(E4952="HKD",Settings!$B$23,1))),0))</f>
        <v>0</v>
      </c>
      <c r="Q4952" s="312">
        <f>IF(OR(J4952="",G4952=""),"",G4952+ROW()/1000000)</f>
      </c>
      <c r="R4952" s="247">
        <f>IF(Q4952="","",SUMIFS(Txn[Signed Units],Txn[Key],J4952,Txn[Transaction Order],"&lt;="&amp;Q4952))</f>
      </c>
    </row>
    <row r="4953" spans="10:18" ht="15" customHeight="1" x14ac:dyDescent="0.15">
      <c r="J4953" s="246">
        <f>IF(OR(B4953="",C4953="",E4953=""),"",B4953&amp;":"&amp;C4953&amp;":"&amp;E4953)</f>
      </c>
      <c r="K4953" s="247">
        <f>IF(A4953="","",A4953*D4953)</f>
      </c>
      <c r="L4953" s="246">
        <f>IF(A4953="","",IF(OR(A4953=1,A4953=0),H4953,0))</f>
      </c>
      <c r="M4953" s="246">
        <f>IF(A4953="","",IF(A4953=-1,H4953,0))</f>
      </c>
      <c r="N4953">
        <f>IF(J4953="","",IF(E4953="SGD",1,IF(E4953="USD",Settings!$B$22,IF(E4953="HKD",Settings!$B$23,1))))</f>
      </c>
      <c r="O4953">
        <f>IF(OR(B4953="",C4953="",E4953=""),0,(IF(A4953=-1,H4953,0)-IF(OR(A4953=1,A4953=0),H4953,0)+IF(A4953=2,H4953,0))*IF(E4953="SGD",1,IF(E4953="USD",Settings!$B$22,IF(E4953="HKD",Settings!$B$23,1))))</f>
        <v>0</v>
      </c>
      <c r="P4953">
        <f>IF(OR(B4953="",C4953="",E4953=""),0,IF(A4953=2,H4953*IF(E4953="SGD",1,IF(E4953="USD",Settings!$B$22,IF(E4953="HKD",Settings!$B$23,1))),0))</f>
        <v>0</v>
      </c>
      <c r="Q4953" s="312">
        <f>IF(OR(J4953="",G4953=""),"",G4953+ROW()/1000000)</f>
      </c>
      <c r="R4953" s="247">
        <f>IF(Q4953="","",SUMIFS(Txn[Signed Units],Txn[Key],J4953,Txn[Transaction Order],"&lt;="&amp;Q4953))</f>
      </c>
    </row>
    <row r="4954" spans="10:18" ht="15" customHeight="1" x14ac:dyDescent="0.15">
      <c r="J4954" s="246">
        <f>IF(OR(B4954="",C4954="",E4954=""),"",B4954&amp;":"&amp;C4954&amp;":"&amp;E4954)</f>
      </c>
      <c r="K4954" s="247">
        <f>IF(A4954="","",A4954*D4954)</f>
      </c>
      <c r="L4954" s="246">
        <f>IF(A4954="","",IF(OR(A4954=1,A4954=0),H4954,0))</f>
      </c>
      <c r="M4954" s="246">
        <f>IF(A4954="","",IF(A4954=-1,H4954,0))</f>
      </c>
      <c r="N4954">
        <f>IF(J4954="","",IF(E4954="SGD",1,IF(E4954="USD",Settings!$B$22,IF(E4954="HKD",Settings!$B$23,1))))</f>
      </c>
      <c r="O4954">
        <f>IF(OR(B4954="",C4954="",E4954=""),0,(IF(A4954=-1,H4954,0)-IF(OR(A4954=1,A4954=0),H4954,0)+IF(A4954=2,H4954,0))*IF(E4954="SGD",1,IF(E4954="USD",Settings!$B$22,IF(E4954="HKD",Settings!$B$23,1))))</f>
        <v>0</v>
      </c>
      <c r="P4954">
        <f>IF(OR(B4954="",C4954="",E4954=""),0,IF(A4954=2,H4954*IF(E4954="SGD",1,IF(E4954="USD",Settings!$B$22,IF(E4954="HKD",Settings!$B$23,1))),0))</f>
        <v>0</v>
      </c>
      <c r="Q4954" s="312">
        <f>IF(OR(J4954="",G4954=""),"",G4954+ROW()/1000000)</f>
      </c>
      <c r="R4954" s="247">
        <f>IF(Q4954="","",SUMIFS(Txn[Signed Units],Txn[Key],J4954,Txn[Transaction Order],"&lt;="&amp;Q4954))</f>
      </c>
    </row>
    <row r="4955" spans="10:18" ht="15" customHeight="1" x14ac:dyDescent="0.15">
      <c r="J4955" s="246">
        <f>IF(OR(B4955="",C4955="",E4955=""),"",B4955&amp;":"&amp;C4955&amp;":"&amp;E4955)</f>
      </c>
      <c r="K4955" s="247">
        <f>IF(A4955="","",A4955*D4955)</f>
      </c>
      <c r="L4955" s="246">
        <f>IF(A4955="","",IF(OR(A4955=1,A4955=0),H4955,0))</f>
      </c>
      <c r="M4955" s="246">
        <f>IF(A4955="","",IF(A4955=-1,H4955,0))</f>
      </c>
      <c r="N4955">
        <f>IF(J4955="","",IF(E4955="SGD",1,IF(E4955="USD",Settings!$B$22,IF(E4955="HKD",Settings!$B$23,1))))</f>
      </c>
      <c r="O4955">
        <f>IF(OR(B4955="",C4955="",E4955=""),0,(IF(A4955=-1,H4955,0)-IF(OR(A4955=1,A4955=0),H4955,0)+IF(A4955=2,H4955,0))*IF(E4955="SGD",1,IF(E4955="USD",Settings!$B$22,IF(E4955="HKD",Settings!$B$23,1))))</f>
        <v>0</v>
      </c>
      <c r="P4955">
        <f>IF(OR(B4955="",C4955="",E4955=""),0,IF(A4955=2,H4955*IF(E4955="SGD",1,IF(E4955="USD",Settings!$B$22,IF(E4955="HKD",Settings!$B$23,1))),0))</f>
        <v>0</v>
      </c>
      <c r="Q4955" s="312">
        <f>IF(OR(J4955="",G4955=""),"",G4955+ROW()/1000000)</f>
      </c>
      <c r="R4955" s="247">
        <f>IF(Q4955="","",SUMIFS(Txn[Signed Units],Txn[Key],J4955,Txn[Transaction Order],"&lt;="&amp;Q4955))</f>
      </c>
    </row>
    <row r="4956" spans="10:18" ht="15" customHeight="1" x14ac:dyDescent="0.15">
      <c r="J4956" s="246">
        <f>IF(OR(B4956="",C4956="",E4956=""),"",B4956&amp;":"&amp;C4956&amp;":"&amp;E4956)</f>
      </c>
      <c r="K4956" s="247">
        <f>IF(A4956="","",A4956*D4956)</f>
      </c>
      <c r="L4956" s="246">
        <f>IF(A4956="","",IF(OR(A4956=1,A4956=0),H4956,0))</f>
      </c>
      <c r="M4956" s="246">
        <f>IF(A4956="","",IF(A4956=-1,H4956,0))</f>
      </c>
      <c r="N4956">
        <f>IF(J4956="","",IF(E4956="SGD",1,IF(E4956="USD",Settings!$B$22,IF(E4956="HKD",Settings!$B$23,1))))</f>
      </c>
      <c r="O4956">
        <f>IF(OR(B4956="",C4956="",E4956=""),0,(IF(A4956=-1,H4956,0)-IF(OR(A4956=1,A4956=0),H4956,0)+IF(A4956=2,H4956,0))*IF(E4956="SGD",1,IF(E4956="USD",Settings!$B$22,IF(E4956="HKD",Settings!$B$23,1))))</f>
        <v>0</v>
      </c>
      <c r="P4956">
        <f>IF(OR(B4956="",C4956="",E4956=""),0,IF(A4956=2,H4956*IF(E4956="SGD",1,IF(E4956="USD",Settings!$B$22,IF(E4956="HKD",Settings!$B$23,1))),0))</f>
        <v>0</v>
      </c>
      <c r="Q4956" s="312">
        <f>IF(OR(J4956="",G4956=""),"",G4956+ROW()/1000000)</f>
      </c>
      <c r="R4956" s="247">
        <f>IF(Q4956="","",SUMIFS(Txn[Signed Units],Txn[Key],J4956,Txn[Transaction Order],"&lt;="&amp;Q4956))</f>
      </c>
    </row>
    <row r="4957" spans="10:18" ht="15" customHeight="1" x14ac:dyDescent="0.15">
      <c r="J4957" s="246">
        <f>IF(OR(B4957="",C4957="",E4957=""),"",B4957&amp;":"&amp;C4957&amp;":"&amp;E4957)</f>
      </c>
      <c r="K4957" s="247">
        <f>IF(A4957="","",A4957*D4957)</f>
      </c>
      <c r="L4957" s="246">
        <f>IF(A4957="","",IF(OR(A4957=1,A4957=0),H4957,0))</f>
      </c>
      <c r="M4957" s="246">
        <f>IF(A4957="","",IF(A4957=-1,H4957,0))</f>
      </c>
      <c r="N4957">
        <f>IF(J4957="","",IF(E4957="SGD",1,IF(E4957="USD",Settings!$B$22,IF(E4957="HKD",Settings!$B$23,1))))</f>
      </c>
      <c r="O4957">
        <f>IF(OR(B4957="",C4957="",E4957=""),0,(IF(A4957=-1,H4957,0)-IF(OR(A4957=1,A4957=0),H4957,0)+IF(A4957=2,H4957,0))*IF(E4957="SGD",1,IF(E4957="USD",Settings!$B$22,IF(E4957="HKD",Settings!$B$23,1))))</f>
        <v>0</v>
      </c>
      <c r="P4957">
        <f>IF(OR(B4957="",C4957="",E4957=""),0,IF(A4957=2,H4957*IF(E4957="SGD",1,IF(E4957="USD",Settings!$B$22,IF(E4957="HKD",Settings!$B$23,1))),0))</f>
        <v>0</v>
      </c>
      <c r="Q4957" s="312">
        <f>IF(OR(J4957="",G4957=""),"",G4957+ROW()/1000000)</f>
      </c>
      <c r="R4957" s="247">
        <f>IF(Q4957="","",SUMIFS(Txn[Signed Units],Txn[Key],J4957,Txn[Transaction Order],"&lt;="&amp;Q4957))</f>
      </c>
    </row>
    <row r="4958" spans="10:18" ht="15" customHeight="1" x14ac:dyDescent="0.15">
      <c r="J4958" s="246">
        <f>IF(OR(B4958="",C4958="",E4958=""),"",B4958&amp;":"&amp;C4958&amp;":"&amp;E4958)</f>
      </c>
      <c r="K4958" s="247">
        <f>IF(A4958="","",A4958*D4958)</f>
      </c>
      <c r="L4958" s="246">
        <f>IF(A4958="","",IF(OR(A4958=1,A4958=0),H4958,0))</f>
      </c>
      <c r="M4958" s="246">
        <f>IF(A4958="","",IF(A4958=-1,H4958,0))</f>
      </c>
      <c r="N4958">
        <f>IF(J4958="","",IF(E4958="SGD",1,IF(E4958="USD",Settings!$B$22,IF(E4958="HKD",Settings!$B$23,1))))</f>
      </c>
      <c r="O4958">
        <f>IF(OR(B4958="",C4958="",E4958=""),0,(IF(A4958=-1,H4958,0)-IF(OR(A4958=1,A4958=0),H4958,0)+IF(A4958=2,H4958,0))*IF(E4958="SGD",1,IF(E4958="USD",Settings!$B$22,IF(E4958="HKD",Settings!$B$23,1))))</f>
        <v>0</v>
      </c>
      <c r="P4958">
        <f>IF(OR(B4958="",C4958="",E4958=""),0,IF(A4958=2,H4958*IF(E4958="SGD",1,IF(E4958="USD",Settings!$B$22,IF(E4958="HKD",Settings!$B$23,1))),0))</f>
        <v>0</v>
      </c>
      <c r="Q4958" s="312">
        <f>IF(OR(J4958="",G4958=""),"",G4958+ROW()/1000000)</f>
      </c>
      <c r="R4958" s="247">
        <f>IF(Q4958="","",SUMIFS(Txn[Signed Units],Txn[Key],J4958,Txn[Transaction Order],"&lt;="&amp;Q4958))</f>
      </c>
    </row>
    <row r="4959" spans="10:18" ht="15" customHeight="1" x14ac:dyDescent="0.15">
      <c r="J4959" s="246">
        <f>IF(OR(B4959="",C4959="",E4959=""),"",B4959&amp;":"&amp;C4959&amp;":"&amp;E4959)</f>
      </c>
      <c r="K4959" s="247">
        <f>IF(A4959="","",A4959*D4959)</f>
      </c>
      <c r="L4959" s="246">
        <f>IF(A4959="","",IF(OR(A4959=1,A4959=0),H4959,0))</f>
      </c>
      <c r="M4959" s="246">
        <f>IF(A4959="","",IF(A4959=-1,H4959,0))</f>
      </c>
      <c r="N4959">
        <f>IF(J4959="","",IF(E4959="SGD",1,IF(E4959="USD",Settings!$B$22,IF(E4959="HKD",Settings!$B$23,1))))</f>
      </c>
      <c r="O4959">
        <f>IF(OR(B4959="",C4959="",E4959=""),0,(IF(A4959=-1,H4959,0)-IF(OR(A4959=1,A4959=0),H4959,0)+IF(A4959=2,H4959,0))*IF(E4959="SGD",1,IF(E4959="USD",Settings!$B$22,IF(E4959="HKD",Settings!$B$23,1))))</f>
        <v>0</v>
      </c>
      <c r="P4959">
        <f>IF(OR(B4959="",C4959="",E4959=""),0,IF(A4959=2,H4959*IF(E4959="SGD",1,IF(E4959="USD",Settings!$B$22,IF(E4959="HKD",Settings!$B$23,1))),0))</f>
        <v>0</v>
      </c>
      <c r="Q4959" s="312">
        <f>IF(OR(J4959="",G4959=""),"",G4959+ROW()/1000000)</f>
      </c>
      <c r="R4959" s="247">
        <f>IF(Q4959="","",SUMIFS(Txn[Signed Units],Txn[Key],J4959,Txn[Transaction Order],"&lt;="&amp;Q4959))</f>
      </c>
    </row>
    <row r="4960" spans="10:18" ht="15" customHeight="1" x14ac:dyDescent="0.15">
      <c r="J4960" s="246">
        <f>IF(OR(B4960="",C4960="",E4960=""),"",B4960&amp;":"&amp;C4960&amp;":"&amp;E4960)</f>
      </c>
      <c r="K4960" s="247">
        <f>IF(A4960="","",A4960*D4960)</f>
      </c>
      <c r="L4960" s="246">
        <f>IF(A4960="","",IF(OR(A4960=1,A4960=0),H4960,0))</f>
      </c>
      <c r="M4960" s="246">
        <f>IF(A4960="","",IF(A4960=-1,H4960,0))</f>
      </c>
      <c r="N4960">
        <f>IF(J4960="","",IF(E4960="SGD",1,IF(E4960="USD",Settings!$B$22,IF(E4960="HKD",Settings!$B$23,1))))</f>
      </c>
      <c r="O4960">
        <f>IF(OR(B4960="",C4960="",E4960=""),0,(IF(A4960=-1,H4960,0)-IF(OR(A4960=1,A4960=0),H4960,0)+IF(A4960=2,H4960,0))*IF(E4960="SGD",1,IF(E4960="USD",Settings!$B$22,IF(E4960="HKD",Settings!$B$23,1))))</f>
        <v>0</v>
      </c>
      <c r="P4960">
        <f>IF(OR(B4960="",C4960="",E4960=""),0,IF(A4960=2,H4960*IF(E4960="SGD",1,IF(E4960="USD",Settings!$B$22,IF(E4960="HKD",Settings!$B$23,1))),0))</f>
        <v>0</v>
      </c>
      <c r="Q4960" s="312">
        <f>IF(OR(J4960="",G4960=""),"",G4960+ROW()/1000000)</f>
      </c>
      <c r="R4960" s="247">
        <f>IF(Q4960="","",SUMIFS(Txn[Signed Units],Txn[Key],J4960,Txn[Transaction Order],"&lt;="&amp;Q4960))</f>
      </c>
    </row>
    <row r="4961" spans="10:18" ht="15" customHeight="1" x14ac:dyDescent="0.15">
      <c r="J4961" s="246">
        <f>IF(OR(B4961="",C4961="",E4961=""),"",B4961&amp;":"&amp;C4961&amp;":"&amp;E4961)</f>
      </c>
      <c r="K4961" s="247">
        <f>IF(A4961="","",A4961*D4961)</f>
      </c>
      <c r="L4961" s="246">
        <f>IF(A4961="","",IF(OR(A4961=1,A4961=0),H4961,0))</f>
      </c>
      <c r="M4961" s="246">
        <f>IF(A4961="","",IF(A4961=-1,H4961,0))</f>
      </c>
      <c r="N4961">
        <f>IF(J4961="","",IF(E4961="SGD",1,IF(E4961="USD",Settings!$B$22,IF(E4961="HKD",Settings!$B$23,1))))</f>
      </c>
      <c r="O4961">
        <f>IF(OR(B4961="",C4961="",E4961=""),0,(IF(A4961=-1,H4961,0)-IF(OR(A4961=1,A4961=0),H4961,0)+IF(A4961=2,H4961,0))*IF(E4961="SGD",1,IF(E4961="USD",Settings!$B$22,IF(E4961="HKD",Settings!$B$23,1))))</f>
        <v>0</v>
      </c>
      <c r="P4961">
        <f>IF(OR(B4961="",C4961="",E4961=""),0,IF(A4961=2,H4961*IF(E4961="SGD",1,IF(E4961="USD",Settings!$B$22,IF(E4961="HKD",Settings!$B$23,1))),0))</f>
        <v>0</v>
      </c>
      <c r="Q4961" s="312">
        <f>IF(OR(J4961="",G4961=""),"",G4961+ROW()/1000000)</f>
      </c>
      <c r="R4961" s="247">
        <f>IF(Q4961="","",SUMIFS(Txn[Signed Units],Txn[Key],J4961,Txn[Transaction Order],"&lt;="&amp;Q4961))</f>
      </c>
    </row>
    <row r="4962" spans="10:18" ht="15" customHeight="1" x14ac:dyDescent="0.15">
      <c r="J4962" s="246">
        <f>IF(OR(B4962="",C4962="",E4962=""),"",B4962&amp;":"&amp;C4962&amp;":"&amp;E4962)</f>
      </c>
      <c r="K4962" s="247">
        <f>IF(A4962="","",A4962*D4962)</f>
      </c>
      <c r="L4962" s="246">
        <f>IF(A4962="","",IF(OR(A4962=1,A4962=0),H4962,0))</f>
      </c>
      <c r="M4962" s="246">
        <f>IF(A4962="","",IF(A4962=-1,H4962,0))</f>
      </c>
      <c r="N4962">
        <f>IF(J4962="","",IF(E4962="SGD",1,IF(E4962="USD",Settings!$B$22,IF(E4962="HKD",Settings!$B$23,1))))</f>
      </c>
      <c r="O4962">
        <f>IF(OR(B4962="",C4962="",E4962=""),0,(IF(A4962=-1,H4962,0)-IF(OR(A4962=1,A4962=0),H4962,0)+IF(A4962=2,H4962,0))*IF(E4962="SGD",1,IF(E4962="USD",Settings!$B$22,IF(E4962="HKD",Settings!$B$23,1))))</f>
        <v>0</v>
      </c>
      <c r="P4962">
        <f>IF(OR(B4962="",C4962="",E4962=""),0,IF(A4962=2,H4962*IF(E4962="SGD",1,IF(E4962="USD",Settings!$B$22,IF(E4962="HKD",Settings!$B$23,1))),0))</f>
        <v>0</v>
      </c>
      <c r="Q4962" s="312">
        <f>IF(OR(J4962="",G4962=""),"",G4962+ROW()/1000000)</f>
      </c>
      <c r="R4962" s="247">
        <f>IF(Q4962="","",SUMIFS(Txn[Signed Units],Txn[Key],J4962,Txn[Transaction Order],"&lt;="&amp;Q4962))</f>
      </c>
    </row>
    <row r="4963" spans="10:18" ht="15" customHeight="1" x14ac:dyDescent="0.15">
      <c r="J4963" s="246">
        <f>IF(OR(B4963="",C4963="",E4963=""),"",B4963&amp;":"&amp;C4963&amp;":"&amp;E4963)</f>
      </c>
      <c r="K4963" s="247">
        <f>IF(A4963="","",A4963*D4963)</f>
      </c>
      <c r="L4963" s="246">
        <f>IF(A4963="","",IF(OR(A4963=1,A4963=0),H4963,0))</f>
      </c>
      <c r="M4963" s="246">
        <f>IF(A4963="","",IF(A4963=-1,H4963,0))</f>
      </c>
      <c r="N4963">
        <f>IF(J4963="","",IF(E4963="SGD",1,IF(E4963="USD",Settings!$B$22,IF(E4963="HKD",Settings!$B$23,1))))</f>
      </c>
      <c r="O4963">
        <f>IF(OR(B4963="",C4963="",E4963=""),0,(IF(A4963=-1,H4963,0)-IF(OR(A4963=1,A4963=0),H4963,0)+IF(A4963=2,H4963,0))*IF(E4963="SGD",1,IF(E4963="USD",Settings!$B$22,IF(E4963="HKD",Settings!$B$23,1))))</f>
        <v>0</v>
      </c>
      <c r="P4963">
        <f>IF(OR(B4963="",C4963="",E4963=""),0,IF(A4963=2,H4963*IF(E4963="SGD",1,IF(E4963="USD",Settings!$B$22,IF(E4963="HKD",Settings!$B$23,1))),0))</f>
        <v>0</v>
      </c>
      <c r="Q4963" s="312">
        <f>IF(OR(J4963="",G4963=""),"",G4963+ROW()/1000000)</f>
      </c>
      <c r="R4963" s="247">
        <f>IF(Q4963="","",SUMIFS(Txn[Signed Units],Txn[Key],J4963,Txn[Transaction Order],"&lt;="&amp;Q4963))</f>
      </c>
    </row>
    <row r="4964" spans="10:18" ht="15" customHeight="1" x14ac:dyDescent="0.15">
      <c r="J4964" s="246">
        <f>IF(OR(B4964="",C4964="",E4964=""),"",B4964&amp;":"&amp;C4964&amp;":"&amp;E4964)</f>
      </c>
      <c r="K4964" s="247">
        <f>IF(A4964="","",A4964*D4964)</f>
      </c>
      <c r="L4964" s="246">
        <f>IF(A4964="","",IF(OR(A4964=1,A4964=0),H4964,0))</f>
      </c>
      <c r="M4964" s="246">
        <f>IF(A4964="","",IF(A4964=-1,H4964,0))</f>
      </c>
      <c r="N4964">
        <f>IF(J4964="","",IF(E4964="SGD",1,IF(E4964="USD",Settings!$B$22,IF(E4964="HKD",Settings!$B$23,1))))</f>
      </c>
      <c r="O4964">
        <f>IF(OR(B4964="",C4964="",E4964=""),0,(IF(A4964=-1,H4964,0)-IF(OR(A4964=1,A4964=0),H4964,0)+IF(A4964=2,H4964,0))*IF(E4964="SGD",1,IF(E4964="USD",Settings!$B$22,IF(E4964="HKD",Settings!$B$23,1))))</f>
        <v>0</v>
      </c>
      <c r="P4964">
        <f>IF(OR(B4964="",C4964="",E4964=""),0,IF(A4964=2,H4964*IF(E4964="SGD",1,IF(E4964="USD",Settings!$B$22,IF(E4964="HKD",Settings!$B$23,1))),0))</f>
        <v>0</v>
      </c>
      <c r="Q4964" s="312">
        <f>IF(OR(J4964="",G4964=""),"",G4964+ROW()/1000000)</f>
      </c>
      <c r="R4964" s="247">
        <f>IF(Q4964="","",SUMIFS(Txn[Signed Units],Txn[Key],J4964,Txn[Transaction Order],"&lt;="&amp;Q4964))</f>
      </c>
    </row>
    <row r="4965" spans="10:18" ht="15" customHeight="1" x14ac:dyDescent="0.15">
      <c r="J4965" s="246">
        <f>IF(OR(B4965="",C4965="",E4965=""),"",B4965&amp;":"&amp;C4965&amp;":"&amp;E4965)</f>
      </c>
      <c r="K4965" s="247">
        <f>IF(A4965="","",A4965*D4965)</f>
      </c>
      <c r="L4965" s="246">
        <f>IF(A4965="","",IF(OR(A4965=1,A4965=0),H4965,0))</f>
      </c>
      <c r="M4965" s="246">
        <f>IF(A4965="","",IF(A4965=-1,H4965,0))</f>
      </c>
      <c r="N4965">
        <f>IF(J4965="","",IF(E4965="SGD",1,IF(E4965="USD",Settings!$B$22,IF(E4965="HKD",Settings!$B$23,1))))</f>
      </c>
      <c r="O4965">
        <f>IF(OR(B4965="",C4965="",E4965=""),0,(IF(A4965=-1,H4965,0)-IF(OR(A4965=1,A4965=0),H4965,0)+IF(A4965=2,H4965,0))*IF(E4965="SGD",1,IF(E4965="USD",Settings!$B$22,IF(E4965="HKD",Settings!$B$23,1))))</f>
        <v>0</v>
      </c>
      <c r="P4965">
        <f>IF(OR(B4965="",C4965="",E4965=""),0,IF(A4965=2,H4965*IF(E4965="SGD",1,IF(E4965="USD",Settings!$B$22,IF(E4965="HKD",Settings!$B$23,1))),0))</f>
        <v>0</v>
      </c>
      <c r="Q4965" s="312">
        <f>IF(OR(J4965="",G4965=""),"",G4965+ROW()/1000000)</f>
      </c>
      <c r="R4965" s="247">
        <f>IF(Q4965="","",SUMIFS(Txn[Signed Units],Txn[Key],J4965,Txn[Transaction Order],"&lt;="&amp;Q4965))</f>
      </c>
    </row>
    <row r="4966" spans="10:18" ht="15" customHeight="1" x14ac:dyDescent="0.15">
      <c r="J4966" s="246">
        <f>IF(OR(B4966="",C4966="",E4966=""),"",B4966&amp;":"&amp;C4966&amp;":"&amp;E4966)</f>
      </c>
      <c r="K4966" s="247">
        <f>IF(A4966="","",A4966*D4966)</f>
      </c>
      <c r="L4966" s="246">
        <f>IF(A4966="","",IF(OR(A4966=1,A4966=0),H4966,0))</f>
      </c>
      <c r="M4966" s="246">
        <f>IF(A4966="","",IF(A4966=-1,H4966,0))</f>
      </c>
      <c r="N4966">
        <f>IF(J4966="","",IF(E4966="SGD",1,IF(E4966="USD",Settings!$B$22,IF(E4966="HKD",Settings!$B$23,1))))</f>
      </c>
      <c r="O4966">
        <f>IF(OR(B4966="",C4966="",E4966=""),0,(IF(A4966=-1,H4966,0)-IF(OR(A4966=1,A4966=0),H4966,0)+IF(A4966=2,H4966,0))*IF(E4966="SGD",1,IF(E4966="USD",Settings!$B$22,IF(E4966="HKD",Settings!$B$23,1))))</f>
        <v>0</v>
      </c>
      <c r="P4966">
        <f>IF(OR(B4966="",C4966="",E4966=""),0,IF(A4966=2,H4966*IF(E4966="SGD",1,IF(E4966="USD",Settings!$B$22,IF(E4966="HKD",Settings!$B$23,1))),0))</f>
        <v>0</v>
      </c>
      <c r="Q4966" s="312">
        <f>IF(OR(J4966="",G4966=""),"",G4966+ROW()/1000000)</f>
      </c>
      <c r="R4966" s="247">
        <f>IF(Q4966="","",SUMIFS(Txn[Signed Units],Txn[Key],J4966,Txn[Transaction Order],"&lt;="&amp;Q4966))</f>
      </c>
    </row>
    <row r="4967" spans="10:18" ht="15" customHeight="1" x14ac:dyDescent="0.15">
      <c r="J4967" s="246">
        <f>IF(OR(B4967="",C4967="",E4967=""),"",B4967&amp;":"&amp;C4967&amp;":"&amp;E4967)</f>
      </c>
      <c r="K4967" s="247">
        <f>IF(A4967="","",A4967*D4967)</f>
      </c>
      <c r="L4967" s="246">
        <f>IF(A4967="","",IF(OR(A4967=1,A4967=0),H4967,0))</f>
      </c>
      <c r="M4967" s="246">
        <f>IF(A4967="","",IF(A4967=-1,H4967,0))</f>
      </c>
      <c r="N4967">
        <f>IF(J4967="","",IF(E4967="SGD",1,IF(E4967="USD",Settings!$B$22,IF(E4967="HKD",Settings!$B$23,1))))</f>
      </c>
      <c r="O4967">
        <f>IF(OR(B4967="",C4967="",E4967=""),0,(IF(A4967=-1,H4967,0)-IF(OR(A4967=1,A4967=0),H4967,0)+IF(A4967=2,H4967,0))*IF(E4967="SGD",1,IF(E4967="USD",Settings!$B$22,IF(E4967="HKD",Settings!$B$23,1))))</f>
        <v>0</v>
      </c>
      <c r="P4967">
        <f>IF(OR(B4967="",C4967="",E4967=""),0,IF(A4967=2,H4967*IF(E4967="SGD",1,IF(E4967="USD",Settings!$B$22,IF(E4967="HKD",Settings!$B$23,1))),0))</f>
        <v>0</v>
      </c>
      <c r="Q4967" s="312">
        <f>IF(OR(J4967="",G4967=""),"",G4967+ROW()/1000000)</f>
      </c>
      <c r="R4967" s="247">
        <f>IF(Q4967="","",SUMIFS(Txn[Signed Units],Txn[Key],J4967,Txn[Transaction Order],"&lt;="&amp;Q4967))</f>
      </c>
    </row>
    <row r="4968" spans="10:18" ht="15" customHeight="1" x14ac:dyDescent="0.15">
      <c r="J4968" s="246">
        <f>IF(OR(B4968="",C4968="",E4968=""),"",B4968&amp;":"&amp;C4968&amp;":"&amp;E4968)</f>
      </c>
      <c r="K4968" s="247">
        <f>IF(A4968="","",A4968*D4968)</f>
      </c>
      <c r="L4968" s="246">
        <f>IF(A4968="","",IF(OR(A4968=1,A4968=0),H4968,0))</f>
      </c>
      <c r="M4968" s="246">
        <f>IF(A4968="","",IF(A4968=-1,H4968,0))</f>
      </c>
      <c r="N4968">
        <f>IF(J4968="","",IF(E4968="SGD",1,IF(E4968="USD",Settings!$B$22,IF(E4968="HKD",Settings!$B$23,1))))</f>
      </c>
      <c r="O4968">
        <f>IF(OR(B4968="",C4968="",E4968=""),0,(IF(A4968=-1,H4968,0)-IF(OR(A4968=1,A4968=0),H4968,0)+IF(A4968=2,H4968,0))*IF(E4968="SGD",1,IF(E4968="USD",Settings!$B$22,IF(E4968="HKD",Settings!$B$23,1))))</f>
        <v>0</v>
      </c>
      <c r="P4968">
        <f>IF(OR(B4968="",C4968="",E4968=""),0,IF(A4968=2,H4968*IF(E4968="SGD",1,IF(E4968="USD",Settings!$B$22,IF(E4968="HKD",Settings!$B$23,1))),0))</f>
        <v>0</v>
      </c>
      <c r="Q4968" s="312">
        <f>IF(OR(J4968="",G4968=""),"",G4968+ROW()/1000000)</f>
      </c>
      <c r="R4968" s="247">
        <f>IF(Q4968="","",SUMIFS(Txn[Signed Units],Txn[Key],J4968,Txn[Transaction Order],"&lt;="&amp;Q4968))</f>
      </c>
    </row>
    <row r="4969" spans="10:18" ht="15" customHeight="1" x14ac:dyDescent="0.15">
      <c r="J4969" s="246">
        <f>IF(OR(B4969="",C4969="",E4969=""),"",B4969&amp;":"&amp;C4969&amp;":"&amp;E4969)</f>
      </c>
      <c r="K4969" s="247">
        <f>IF(A4969="","",A4969*D4969)</f>
      </c>
      <c r="L4969" s="246">
        <f>IF(A4969="","",IF(OR(A4969=1,A4969=0),H4969,0))</f>
      </c>
      <c r="M4969" s="246">
        <f>IF(A4969="","",IF(A4969=-1,H4969,0))</f>
      </c>
      <c r="N4969">
        <f>IF(J4969="","",IF(E4969="SGD",1,IF(E4969="USD",Settings!$B$22,IF(E4969="HKD",Settings!$B$23,1))))</f>
      </c>
      <c r="O4969">
        <f>IF(OR(B4969="",C4969="",E4969=""),0,(IF(A4969=-1,H4969,0)-IF(OR(A4969=1,A4969=0),H4969,0)+IF(A4969=2,H4969,0))*IF(E4969="SGD",1,IF(E4969="USD",Settings!$B$22,IF(E4969="HKD",Settings!$B$23,1))))</f>
        <v>0</v>
      </c>
      <c r="P4969">
        <f>IF(OR(B4969="",C4969="",E4969=""),0,IF(A4969=2,H4969*IF(E4969="SGD",1,IF(E4969="USD",Settings!$B$22,IF(E4969="HKD",Settings!$B$23,1))),0))</f>
        <v>0</v>
      </c>
      <c r="Q4969" s="312">
        <f>IF(OR(J4969="",G4969=""),"",G4969+ROW()/1000000)</f>
      </c>
      <c r="R4969" s="247">
        <f>IF(Q4969="","",SUMIFS(Txn[Signed Units],Txn[Key],J4969,Txn[Transaction Order],"&lt;="&amp;Q4969))</f>
      </c>
    </row>
    <row r="4970" spans="10:18" ht="15" customHeight="1" x14ac:dyDescent="0.15">
      <c r="J4970" s="246">
        <f>IF(OR(B4970="",C4970="",E4970=""),"",B4970&amp;":"&amp;C4970&amp;":"&amp;E4970)</f>
      </c>
      <c r="K4970" s="247">
        <f>IF(A4970="","",A4970*D4970)</f>
      </c>
      <c r="L4970" s="246">
        <f>IF(A4970="","",IF(OR(A4970=1,A4970=0),H4970,0))</f>
      </c>
      <c r="M4970" s="246">
        <f>IF(A4970="","",IF(A4970=-1,H4970,0))</f>
      </c>
      <c r="N4970">
        <f>IF(J4970="","",IF(E4970="SGD",1,IF(E4970="USD",Settings!$B$22,IF(E4970="HKD",Settings!$B$23,1))))</f>
      </c>
      <c r="O4970">
        <f>IF(OR(B4970="",C4970="",E4970=""),0,(IF(A4970=-1,H4970,0)-IF(OR(A4970=1,A4970=0),H4970,0)+IF(A4970=2,H4970,0))*IF(E4970="SGD",1,IF(E4970="USD",Settings!$B$22,IF(E4970="HKD",Settings!$B$23,1))))</f>
        <v>0</v>
      </c>
      <c r="P4970">
        <f>IF(OR(B4970="",C4970="",E4970=""),0,IF(A4970=2,H4970*IF(E4970="SGD",1,IF(E4970="USD",Settings!$B$22,IF(E4970="HKD",Settings!$B$23,1))),0))</f>
        <v>0</v>
      </c>
      <c r="Q4970" s="312">
        <f>IF(OR(J4970="",G4970=""),"",G4970+ROW()/1000000)</f>
      </c>
      <c r="R4970" s="247">
        <f>IF(Q4970="","",SUMIFS(Txn[Signed Units],Txn[Key],J4970,Txn[Transaction Order],"&lt;="&amp;Q4970))</f>
      </c>
    </row>
    <row r="4971" spans="10:18" ht="15" customHeight="1" x14ac:dyDescent="0.15">
      <c r="J4971" s="246">
        <f>IF(OR(B4971="",C4971="",E4971=""),"",B4971&amp;":"&amp;C4971&amp;":"&amp;E4971)</f>
      </c>
      <c r="K4971" s="247">
        <f>IF(A4971="","",A4971*D4971)</f>
      </c>
      <c r="L4971" s="246">
        <f>IF(A4971="","",IF(OR(A4971=1,A4971=0),H4971,0))</f>
      </c>
      <c r="M4971" s="246">
        <f>IF(A4971="","",IF(A4971=-1,H4971,0))</f>
      </c>
      <c r="N4971">
        <f>IF(J4971="","",IF(E4971="SGD",1,IF(E4971="USD",Settings!$B$22,IF(E4971="HKD",Settings!$B$23,1))))</f>
      </c>
      <c r="O4971">
        <f>IF(OR(B4971="",C4971="",E4971=""),0,(IF(A4971=-1,H4971,0)-IF(OR(A4971=1,A4971=0),H4971,0)+IF(A4971=2,H4971,0))*IF(E4971="SGD",1,IF(E4971="USD",Settings!$B$22,IF(E4971="HKD",Settings!$B$23,1))))</f>
        <v>0</v>
      </c>
      <c r="P4971">
        <f>IF(OR(B4971="",C4971="",E4971=""),0,IF(A4971=2,H4971*IF(E4971="SGD",1,IF(E4971="USD",Settings!$B$22,IF(E4971="HKD",Settings!$B$23,1))),0))</f>
        <v>0</v>
      </c>
      <c r="Q4971" s="312">
        <f>IF(OR(J4971="",G4971=""),"",G4971+ROW()/1000000)</f>
      </c>
      <c r="R4971" s="247">
        <f>IF(Q4971="","",SUMIFS(Txn[Signed Units],Txn[Key],J4971,Txn[Transaction Order],"&lt;="&amp;Q4971))</f>
      </c>
    </row>
    <row r="4972" spans="10:18" ht="15" customHeight="1" x14ac:dyDescent="0.15">
      <c r="J4972" s="246">
        <f>IF(OR(B4972="",C4972="",E4972=""),"",B4972&amp;":"&amp;C4972&amp;":"&amp;E4972)</f>
      </c>
      <c r="K4972" s="247">
        <f>IF(A4972="","",A4972*D4972)</f>
      </c>
      <c r="L4972" s="246">
        <f>IF(A4972="","",IF(OR(A4972=1,A4972=0),H4972,0))</f>
      </c>
      <c r="M4972" s="246">
        <f>IF(A4972="","",IF(A4972=-1,H4972,0))</f>
      </c>
      <c r="N4972">
        <f>IF(J4972="","",IF(E4972="SGD",1,IF(E4972="USD",Settings!$B$22,IF(E4972="HKD",Settings!$B$23,1))))</f>
      </c>
      <c r="O4972">
        <f>IF(OR(B4972="",C4972="",E4972=""),0,(IF(A4972=-1,H4972,0)-IF(OR(A4972=1,A4972=0),H4972,0)+IF(A4972=2,H4972,0))*IF(E4972="SGD",1,IF(E4972="USD",Settings!$B$22,IF(E4972="HKD",Settings!$B$23,1))))</f>
        <v>0</v>
      </c>
      <c r="P4972">
        <f>IF(OR(B4972="",C4972="",E4972=""),0,IF(A4972=2,H4972*IF(E4972="SGD",1,IF(E4972="USD",Settings!$B$22,IF(E4972="HKD",Settings!$B$23,1))),0))</f>
        <v>0</v>
      </c>
      <c r="Q4972" s="312">
        <f>IF(OR(J4972="",G4972=""),"",G4972+ROW()/1000000)</f>
      </c>
      <c r="R4972" s="247">
        <f>IF(Q4972="","",SUMIFS(Txn[Signed Units],Txn[Key],J4972,Txn[Transaction Order],"&lt;="&amp;Q4972))</f>
      </c>
    </row>
    <row r="4973" spans="10:18" ht="15" customHeight="1" x14ac:dyDescent="0.15">
      <c r="J4973" s="246">
        <f>IF(OR(B4973="",C4973="",E4973=""),"",B4973&amp;":"&amp;C4973&amp;":"&amp;E4973)</f>
      </c>
      <c r="K4973" s="247">
        <f>IF(A4973="","",A4973*D4973)</f>
      </c>
      <c r="L4973" s="246">
        <f>IF(A4973="","",IF(OR(A4973=1,A4973=0),H4973,0))</f>
      </c>
      <c r="M4973" s="246">
        <f>IF(A4973="","",IF(A4973=-1,H4973,0))</f>
      </c>
      <c r="N4973">
        <f>IF(J4973="","",IF(E4973="SGD",1,IF(E4973="USD",Settings!$B$22,IF(E4973="HKD",Settings!$B$23,1))))</f>
      </c>
      <c r="O4973">
        <f>IF(OR(B4973="",C4973="",E4973=""),0,(IF(A4973=-1,H4973,0)-IF(OR(A4973=1,A4973=0),H4973,0)+IF(A4973=2,H4973,0))*IF(E4973="SGD",1,IF(E4973="USD",Settings!$B$22,IF(E4973="HKD",Settings!$B$23,1))))</f>
        <v>0</v>
      </c>
      <c r="P4973">
        <f>IF(OR(B4973="",C4973="",E4973=""),0,IF(A4973=2,H4973*IF(E4973="SGD",1,IF(E4973="USD",Settings!$B$22,IF(E4973="HKD",Settings!$B$23,1))),0))</f>
        <v>0</v>
      </c>
      <c r="Q4973" s="312">
        <f>IF(OR(J4973="",G4973=""),"",G4973+ROW()/1000000)</f>
      </c>
      <c r="R4973" s="247">
        <f>IF(Q4973="","",SUMIFS(Txn[Signed Units],Txn[Key],J4973,Txn[Transaction Order],"&lt;="&amp;Q4973))</f>
      </c>
    </row>
    <row r="4974" spans="10:18" ht="15" customHeight="1" x14ac:dyDescent="0.15">
      <c r="J4974" s="246">
        <f>IF(OR(B4974="",C4974="",E4974=""),"",B4974&amp;":"&amp;C4974&amp;":"&amp;E4974)</f>
      </c>
      <c r="K4974" s="247">
        <f>IF(A4974="","",A4974*D4974)</f>
      </c>
      <c r="L4974" s="246">
        <f>IF(A4974="","",IF(OR(A4974=1,A4974=0),H4974,0))</f>
      </c>
      <c r="M4974" s="246">
        <f>IF(A4974="","",IF(A4974=-1,H4974,0))</f>
      </c>
      <c r="N4974">
        <f>IF(J4974="","",IF(E4974="SGD",1,IF(E4974="USD",Settings!$B$22,IF(E4974="HKD",Settings!$B$23,1))))</f>
      </c>
      <c r="O4974">
        <f>IF(OR(B4974="",C4974="",E4974=""),0,(IF(A4974=-1,H4974,0)-IF(OR(A4974=1,A4974=0),H4974,0)+IF(A4974=2,H4974,0))*IF(E4974="SGD",1,IF(E4974="USD",Settings!$B$22,IF(E4974="HKD",Settings!$B$23,1))))</f>
        <v>0</v>
      </c>
      <c r="P4974">
        <f>IF(OR(B4974="",C4974="",E4974=""),0,IF(A4974=2,H4974*IF(E4974="SGD",1,IF(E4974="USD",Settings!$B$22,IF(E4974="HKD",Settings!$B$23,1))),0))</f>
        <v>0</v>
      </c>
      <c r="Q4974" s="312">
        <f>IF(OR(J4974="",G4974=""),"",G4974+ROW()/1000000)</f>
      </c>
      <c r="R4974" s="247">
        <f>IF(Q4974="","",SUMIFS(Txn[Signed Units],Txn[Key],J4974,Txn[Transaction Order],"&lt;="&amp;Q4974))</f>
      </c>
    </row>
    <row r="4975" spans="10:18" ht="15" customHeight="1" x14ac:dyDescent="0.15">
      <c r="J4975" s="246">
        <f>IF(OR(B4975="",C4975="",E4975=""),"",B4975&amp;":"&amp;C4975&amp;":"&amp;E4975)</f>
      </c>
      <c r="K4975" s="247">
        <f>IF(A4975="","",A4975*D4975)</f>
      </c>
      <c r="L4975" s="246">
        <f>IF(A4975="","",IF(OR(A4975=1,A4975=0),H4975,0))</f>
      </c>
      <c r="M4975" s="246">
        <f>IF(A4975="","",IF(A4975=-1,H4975,0))</f>
      </c>
      <c r="N4975">
        <f>IF(J4975="","",IF(E4975="SGD",1,IF(E4975="USD",Settings!$B$22,IF(E4975="HKD",Settings!$B$23,1))))</f>
      </c>
      <c r="O4975">
        <f>IF(OR(B4975="",C4975="",E4975=""),0,(IF(A4975=-1,H4975,0)-IF(OR(A4975=1,A4975=0),H4975,0)+IF(A4975=2,H4975,0))*IF(E4975="SGD",1,IF(E4975="USD",Settings!$B$22,IF(E4975="HKD",Settings!$B$23,1))))</f>
        <v>0</v>
      </c>
      <c r="P4975">
        <f>IF(OR(B4975="",C4975="",E4975=""),0,IF(A4975=2,H4975*IF(E4975="SGD",1,IF(E4975="USD",Settings!$B$22,IF(E4975="HKD",Settings!$B$23,1))),0))</f>
        <v>0</v>
      </c>
      <c r="Q4975" s="312">
        <f>IF(OR(J4975="",G4975=""),"",G4975+ROW()/1000000)</f>
      </c>
      <c r="R4975" s="247">
        <f>IF(Q4975="","",SUMIFS(Txn[Signed Units],Txn[Key],J4975,Txn[Transaction Order],"&lt;="&amp;Q4975))</f>
      </c>
    </row>
    <row r="4976" spans="10:18" ht="15" customHeight="1" x14ac:dyDescent="0.15">
      <c r="J4976" s="246">
        <f>IF(OR(B4976="",C4976="",E4976=""),"",B4976&amp;":"&amp;C4976&amp;":"&amp;E4976)</f>
      </c>
      <c r="K4976" s="247">
        <f>IF(A4976="","",A4976*D4976)</f>
      </c>
      <c r="L4976" s="246">
        <f>IF(A4976="","",IF(OR(A4976=1,A4976=0),H4976,0))</f>
      </c>
      <c r="M4976" s="246">
        <f>IF(A4976="","",IF(A4976=-1,H4976,0))</f>
      </c>
      <c r="N4976">
        <f>IF(J4976="","",IF(E4976="SGD",1,IF(E4976="USD",Settings!$B$22,IF(E4976="HKD",Settings!$B$23,1))))</f>
      </c>
      <c r="O4976">
        <f>IF(OR(B4976="",C4976="",E4976=""),0,(IF(A4976=-1,H4976,0)-IF(OR(A4976=1,A4976=0),H4976,0)+IF(A4976=2,H4976,0))*IF(E4976="SGD",1,IF(E4976="USD",Settings!$B$22,IF(E4976="HKD",Settings!$B$23,1))))</f>
        <v>0</v>
      </c>
      <c r="P4976">
        <f>IF(OR(B4976="",C4976="",E4976=""),0,IF(A4976=2,H4976*IF(E4976="SGD",1,IF(E4976="USD",Settings!$B$22,IF(E4976="HKD",Settings!$B$23,1))),0))</f>
        <v>0</v>
      </c>
      <c r="Q4976" s="312">
        <f>IF(OR(J4976="",G4976=""),"",G4976+ROW()/1000000)</f>
      </c>
      <c r="R4976" s="247">
        <f>IF(Q4976="","",SUMIFS(Txn[Signed Units],Txn[Key],J4976,Txn[Transaction Order],"&lt;="&amp;Q4976))</f>
      </c>
    </row>
    <row r="4977" spans="10:18" ht="15" customHeight="1" x14ac:dyDescent="0.15">
      <c r="J4977" s="246">
        <f>IF(OR(B4977="",C4977="",E4977=""),"",B4977&amp;":"&amp;C4977&amp;":"&amp;E4977)</f>
      </c>
      <c r="K4977" s="247">
        <f>IF(A4977="","",A4977*D4977)</f>
      </c>
      <c r="L4977" s="246">
        <f>IF(A4977="","",IF(OR(A4977=1,A4977=0),H4977,0))</f>
      </c>
      <c r="M4977" s="246">
        <f>IF(A4977="","",IF(A4977=-1,H4977,0))</f>
      </c>
      <c r="N4977">
        <f>IF(J4977="","",IF(E4977="SGD",1,IF(E4977="USD",Settings!$B$22,IF(E4977="HKD",Settings!$B$23,1))))</f>
      </c>
      <c r="O4977">
        <f>IF(OR(B4977="",C4977="",E4977=""),0,(IF(A4977=-1,H4977,0)-IF(OR(A4977=1,A4977=0),H4977,0)+IF(A4977=2,H4977,0))*IF(E4977="SGD",1,IF(E4977="USD",Settings!$B$22,IF(E4977="HKD",Settings!$B$23,1))))</f>
        <v>0</v>
      </c>
      <c r="P4977">
        <f>IF(OR(B4977="",C4977="",E4977=""),0,IF(A4977=2,H4977*IF(E4977="SGD",1,IF(E4977="USD",Settings!$B$22,IF(E4977="HKD",Settings!$B$23,1))),0))</f>
        <v>0</v>
      </c>
      <c r="Q4977" s="312">
        <f>IF(OR(J4977="",G4977=""),"",G4977+ROW()/1000000)</f>
      </c>
      <c r="R4977" s="247">
        <f>IF(Q4977="","",SUMIFS(Txn[Signed Units],Txn[Key],J4977,Txn[Transaction Order],"&lt;="&amp;Q4977))</f>
      </c>
    </row>
    <row r="4978" spans="10:18" ht="15" customHeight="1" x14ac:dyDescent="0.15">
      <c r="J4978" s="246">
        <f>IF(OR(B4978="",C4978="",E4978=""),"",B4978&amp;":"&amp;C4978&amp;":"&amp;E4978)</f>
      </c>
      <c r="K4978" s="247">
        <f>IF(A4978="","",A4978*D4978)</f>
      </c>
      <c r="L4978" s="246">
        <f>IF(A4978="","",IF(OR(A4978=1,A4978=0),H4978,0))</f>
      </c>
      <c r="M4978" s="246">
        <f>IF(A4978="","",IF(A4978=-1,H4978,0))</f>
      </c>
      <c r="N4978">
        <f>IF(J4978="","",IF(E4978="SGD",1,IF(E4978="USD",Settings!$B$22,IF(E4978="HKD",Settings!$B$23,1))))</f>
      </c>
      <c r="O4978">
        <f>IF(OR(B4978="",C4978="",E4978=""),0,(IF(A4978=-1,H4978,0)-IF(OR(A4978=1,A4978=0),H4978,0)+IF(A4978=2,H4978,0))*IF(E4978="SGD",1,IF(E4978="USD",Settings!$B$22,IF(E4978="HKD",Settings!$B$23,1))))</f>
        <v>0</v>
      </c>
      <c r="P4978">
        <f>IF(OR(B4978="",C4978="",E4978=""),0,IF(A4978=2,H4978*IF(E4978="SGD",1,IF(E4978="USD",Settings!$B$22,IF(E4978="HKD",Settings!$B$23,1))),0))</f>
        <v>0</v>
      </c>
      <c r="Q4978" s="312">
        <f>IF(OR(J4978="",G4978=""),"",G4978+ROW()/1000000)</f>
      </c>
      <c r="R4978" s="247">
        <f>IF(Q4978="","",SUMIFS(Txn[Signed Units],Txn[Key],J4978,Txn[Transaction Order],"&lt;="&amp;Q4978))</f>
      </c>
    </row>
    <row r="4979" spans="10:18" ht="15" customHeight="1" x14ac:dyDescent="0.15">
      <c r="J4979" s="246">
        <f>IF(OR(B4979="",C4979="",E4979=""),"",B4979&amp;":"&amp;C4979&amp;":"&amp;E4979)</f>
      </c>
      <c r="K4979" s="247">
        <f>IF(A4979="","",A4979*D4979)</f>
      </c>
      <c r="L4979" s="246">
        <f>IF(A4979="","",IF(OR(A4979=1,A4979=0),H4979,0))</f>
      </c>
      <c r="M4979" s="246">
        <f>IF(A4979="","",IF(A4979=-1,H4979,0))</f>
      </c>
      <c r="N4979">
        <f>IF(J4979="","",IF(E4979="SGD",1,IF(E4979="USD",Settings!$B$22,IF(E4979="HKD",Settings!$B$23,1))))</f>
      </c>
      <c r="O4979">
        <f>IF(OR(B4979="",C4979="",E4979=""),0,(IF(A4979=-1,H4979,0)-IF(OR(A4979=1,A4979=0),H4979,0)+IF(A4979=2,H4979,0))*IF(E4979="SGD",1,IF(E4979="USD",Settings!$B$22,IF(E4979="HKD",Settings!$B$23,1))))</f>
        <v>0</v>
      </c>
      <c r="P4979">
        <f>IF(OR(B4979="",C4979="",E4979=""),0,IF(A4979=2,H4979*IF(E4979="SGD",1,IF(E4979="USD",Settings!$B$22,IF(E4979="HKD",Settings!$B$23,1))),0))</f>
        <v>0</v>
      </c>
      <c r="Q4979" s="312">
        <f>IF(OR(J4979="",G4979=""),"",G4979+ROW()/1000000)</f>
      </c>
      <c r="R4979" s="247">
        <f>IF(Q4979="","",SUMIFS(Txn[Signed Units],Txn[Key],J4979,Txn[Transaction Order],"&lt;="&amp;Q4979))</f>
      </c>
    </row>
    <row r="4980" spans="10:18" ht="15" customHeight="1" x14ac:dyDescent="0.15">
      <c r="J4980" s="246">
        <f>IF(OR(B4980="",C4980="",E4980=""),"",B4980&amp;":"&amp;C4980&amp;":"&amp;E4980)</f>
      </c>
      <c r="K4980" s="247">
        <f>IF(A4980="","",A4980*D4980)</f>
      </c>
      <c r="L4980" s="246">
        <f>IF(A4980="","",IF(OR(A4980=1,A4980=0),H4980,0))</f>
      </c>
      <c r="M4980" s="246">
        <f>IF(A4980="","",IF(A4980=-1,H4980,0))</f>
      </c>
      <c r="N4980">
        <f>IF(J4980="","",IF(E4980="SGD",1,IF(E4980="USD",Settings!$B$22,IF(E4980="HKD",Settings!$B$23,1))))</f>
      </c>
      <c r="O4980">
        <f>IF(OR(B4980="",C4980="",E4980=""),0,(IF(A4980=-1,H4980,0)-IF(OR(A4980=1,A4980=0),H4980,0)+IF(A4980=2,H4980,0))*IF(E4980="SGD",1,IF(E4980="USD",Settings!$B$22,IF(E4980="HKD",Settings!$B$23,1))))</f>
        <v>0</v>
      </c>
      <c r="P4980">
        <f>IF(OR(B4980="",C4980="",E4980=""),0,IF(A4980=2,H4980*IF(E4980="SGD",1,IF(E4980="USD",Settings!$B$22,IF(E4980="HKD",Settings!$B$23,1))),0))</f>
        <v>0</v>
      </c>
      <c r="Q4980" s="312">
        <f>IF(OR(J4980="",G4980=""),"",G4980+ROW()/1000000)</f>
      </c>
      <c r="R4980" s="247">
        <f>IF(Q4980="","",SUMIFS(Txn[Signed Units],Txn[Key],J4980,Txn[Transaction Order],"&lt;="&amp;Q4980))</f>
      </c>
    </row>
    <row r="4981" spans="10:18" ht="15" customHeight="1" x14ac:dyDescent="0.15">
      <c r="J4981" s="246">
        <f>IF(OR(B4981="",C4981="",E4981=""),"",B4981&amp;":"&amp;C4981&amp;":"&amp;E4981)</f>
      </c>
      <c r="K4981" s="247">
        <f>IF(A4981="","",A4981*D4981)</f>
      </c>
      <c r="L4981" s="246">
        <f>IF(A4981="","",IF(OR(A4981=1,A4981=0),H4981,0))</f>
      </c>
      <c r="M4981" s="246">
        <f>IF(A4981="","",IF(A4981=-1,H4981,0))</f>
      </c>
      <c r="N4981">
        <f>IF(J4981="","",IF(E4981="SGD",1,IF(E4981="USD",Settings!$B$22,IF(E4981="HKD",Settings!$B$23,1))))</f>
      </c>
      <c r="O4981">
        <f>IF(OR(B4981="",C4981="",E4981=""),0,(IF(A4981=-1,H4981,0)-IF(OR(A4981=1,A4981=0),H4981,0)+IF(A4981=2,H4981,0))*IF(E4981="SGD",1,IF(E4981="USD",Settings!$B$22,IF(E4981="HKD",Settings!$B$23,1))))</f>
        <v>0</v>
      </c>
      <c r="P4981">
        <f>IF(OR(B4981="",C4981="",E4981=""),0,IF(A4981=2,H4981*IF(E4981="SGD",1,IF(E4981="USD",Settings!$B$22,IF(E4981="HKD",Settings!$B$23,1))),0))</f>
        <v>0</v>
      </c>
      <c r="Q4981" s="312">
        <f>IF(OR(J4981="",G4981=""),"",G4981+ROW()/1000000)</f>
      </c>
      <c r="R4981" s="247">
        <f>IF(Q4981="","",SUMIFS(Txn[Signed Units],Txn[Key],J4981,Txn[Transaction Order],"&lt;="&amp;Q4981))</f>
      </c>
    </row>
    <row r="4982" spans="10:18" ht="15" customHeight="1" x14ac:dyDescent="0.15">
      <c r="J4982" s="246">
        <f>IF(OR(B4982="",C4982="",E4982=""),"",B4982&amp;":"&amp;C4982&amp;":"&amp;E4982)</f>
      </c>
      <c r="K4982" s="247">
        <f>IF(A4982="","",A4982*D4982)</f>
      </c>
      <c r="L4982" s="246">
        <f>IF(A4982="","",IF(OR(A4982=1,A4982=0),H4982,0))</f>
      </c>
      <c r="M4982" s="246">
        <f>IF(A4982="","",IF(A4982=-1,H4982,0))</f>
      </c>
      <c r="N4982">
        <f>IF(J4982="","",IF(E4982="SGD",1,IF(E4982="USD",Settings!$B$22,IF(E4982="HKD",Settings!$B$23,1))))</f>
      </c>
      <c r="O4982">
        <f>IF(OR(B4982="",C4982="",E4982=""),0,(IF(A4982=-1,H4982,0)-IF(OR(A4982=1,A4982=0),H4982,0)+IF(A4982=2,H4982,0))*IF(E4982="SGD",1,IF(E4982="USD",Settings!$B$22,IF(E4982="HKD",Settings!$B$23,1))))</f>
        <v>0</v>
      </c>
      <c r="P4982">
        <f>IF(OR(B4982="",C4982="",E4982=""),0,IF(A4982=2,H4982*IF(E4982="SGD",1,IF(E4982="USD",Settings!$B$22,IF(E4982="HKD",Settings!$B$23,1))),0))</f>
        <v>0</v>
      </c>
      <c r="Q4982" s="312">
        <f>IF(OR(J4982="",G4982=""),"",G4982+ROW()/1000000)</f>
      </c>
      <c r="R4982" s="247">
        <f>IF(Q4982="","",SUMIFS(Txn[Signed Units],Txn[Key],J4982,Txn[Transaction Order],"&lt;="&amp;Q4982))</f>
      </c>
    </row>
    <row r="4983" spans="10:18" ht="15" customHeight="1" x14ac:dyDescent="0.15">
      <c r="J4983" s="246">
        <f>IF(OR(B4983="",C4983="",E4983=""),"",B4983&amp;":"&amp;C4983&amp;":"&amp;E4983)</f>
      </c>
      <c r="K4983" s="247">
        <f>IF(A4983="","",A4983*D4983)</f>
      </c>
      <c r="L4983" s="246">
        <f>IF(A4983="","",IF(OR(A4983=1,A4983=0),H4983,0))</f>
      </c>
      <c r="M4983" s="246">
        <f>IF(A4983="","",IF(A4983=-1,H4983,0))</f>
      </c>
      <c r="N4983">
        <f>IF(J4983="","",IF(E4983="SGD",1,IF(E4983="USD",Settings!$B$22,IF(E4983="HKD",Settings!$B$23,1))))</f>
      </c>
      <c r="O4983">
        <f>IF(OR(B4983="",C4983="",E4983=""),0,(IF(A4983=-1,H4983,0)-IF(OR(A4983=1,A4983=0),H4983,0)+IF(A4983=2,H4983,0))*IF(E4983="SGD",1,IF(E4983="USD",Settings!$B$22,IF(E4983="HKD",Settings!$B$23,1))))</f>
        <v>0</v>
      </c>
      <c r="P4983">
        <f>IF(OR(B4983="",C4983="",E4983=""),0,IF(A4983=2,H4983*IF(E4983="SGD",1,IF(E4983="USD",Settings!$B$22,IF(E4983="HKD",Settings!$B$23,1))),0))</f>
        <v>0</v>
      </c>
      <c r="Q4983" s="312">
        <f>IF(OR(J4983="",G4983=""),"",G4983+ROW()/1000000)</f>
      </c>
      <c r="R4983" s="247">
        <f>IF(Q4983="","",SUMIFS(Txn[Signed Units],Txn[Key],J4983,Txn[Transaction Order],"&lt;="&amp;Q4983))</f>
      </c>
    </row>
    <row r="4984" spans="10:18" ht="15" customHeight="1" x14ac:dyDescent="0.15">
      <c r="J4984" s="246">
        <f>IF(OR(B4984="",C4984="",E4984=""),"",B4984&amp;":"&amp;C4984&amp;":"&amp;E4984)</f>
      </c>
      <c r="K4984" s="247">
        <f>IF(A4984="","",A4984*D4984)</f>
      </c>
      <c r="L4984" s="246">
        <f>IF(A4984="","",IF(OR(A4984=1,A4984=0),H4984,0))</f>
      </c>
      <c r="M4984" s="246">
        <f>IF(A4984="","",IF(A4984=-1,H4984,0))</f>
      </c>
      <c r="N4984">
        <f>IF(J4984="","",IF(E4984="SGD",1,IF(E4984="USD",Settings!$B$22,IF(E4984="HKD",Settings!$B$23,1))))</f>
      </c>
      <c r="O4984">
        <f>IF(OR(B4984="",C4984="",E4984=""),0,(IF(A4984=-1,H4984,0)-IF(OR(A4984=1,A4984=0),H4984,0)+IF(A4984=2,H4984,0))*IF(E4984="SGD",1,IF(E4984="USD",Settings!$B$22,IF(E4984="HKD",Settings!$B$23,1))))</f>
        <v>0</v>
      </c>
      <c r="P4984">
        <f>IF(OR(B4984="",C4984="",E4984=""),0,IF(A4984=2,H4984*IF(E4984="SGD",1,IF(E4984="USD",Settings!$B$22,IF(E4984="HKD",Settings!$B$23,1))),0))</f>
        <v>0</v>
      </c>
      <c r="Q4984" s="312">
        <f>IF(OR(J4984="",G4984=""),"",G4984+ROW()/1000000)</f>
      </c>
      <c r="R4984" s="247">
        <f>IF(Q4984="","",SUMIFS(Txn[Signed Units],Txn[Key],J4984,Txn[Transaction Order],"&lt;="&amp;Q4984))</f>
      </c>
    </row>
    <row r="4985" spans="10:18" ht="15" customHeight="1" x14ac:dyDescent="0.15">
      <c r="J4985" s="246">
        <f>IF(OR(B4985="",C4985="",E4985=""),"",B4985&amp;":"&amp;C4985&amp;":"&amp;E4985)</f>
      </c>
      <c r="K4985" s="247">
        <f>IF(A4985="","",A4985*D4985)</f>
      </c>
      <c r="L4985" s="246">
        <f>IF(A4985="","",IF(OR(A4985=1,A4985=0),H4985,0))</f>
      </c>
      <c r="M4985" s="246">
        <f>IF(A4985="","",IF(A4985=-1,H4985,0))</f>
      </c>
      <c r="N4985">
        <f>IF(J4985="","",IF(E4985="SGD",1,IF(E4985="USD",Settings!$B$22,IF(E4985="HKD",Settings!$B$23,1))))</f>
      </c>
      <c r="O4985">
        <f>IF(OR(B4985="",C4985="",E4985=""),0,(IF(A4985=-1,H4985,0)-IF(OR(A4985=1,A4985=0),H4985,0)+IF(A4985=2,H4985,0))*IF(E4985="SGD",1,IF(E4985="USD",Settings!$B$22,IF(E4985="HKD",Settings!$B$23,1))))</f>
        <v>0</v>
      </c>
      <c r="P4985">
        <f>IF(OR(B4985="",C4985="",E4985=""),0,IF(A4985=2,H4985*IF(E4985="SGD",1,IF(E4985="USD",Settings!$B$22,IF(E4985="HKD",Settings!$B$23,1))),0))</f>
        <v>0</v>
      </c>
      <c r="Q4985" s="312">
        <f>IF(OR(J4985="",G4985=""),"",G4985+ROW()/1000000)</f>
      </c>
      <c r="R4985" s="247">
        <f>IF(Q4985="","",SUMIFS(Txn[Signed Units],Txn[Key],J4985,Txn[Transaction Order],"&lt;="&amp;Q4985))</f>
      </c>
    </row>
    <row r="4986" spans="10:18" ht="15" customHeight="1" x14ac:dyDescent="0.15">
      <c r="J4986" s="246">
        <f>IF(OR(B4986="",C4986="",E4986=""),"",B4986&amp;":"&amp;C4986&amp;":"&amp;E4986)</f>
      </c>
      <c r="K4986" s="247">
        <f>IF(A4986="","",A4986*D4986)</f>
      </c>
      <c r="L4986" s="246">
        <f>IF(A4986="","",IF(OR(A4986=1,A4986=0),H4986,0))</f>
      </c>
      <c r="M4986" s="246">
        <f>IF(A4986="","",IF(A4986=-1,H4986,0))</f>
      </c>
      <c r="N4986">
        <f>IF(J4986="","",IF(E4986="SGD",1,IF(E4986="USD",Settings!$B$22,IF(E4986="HKD",Settings!$B$23,1))))</f>
      </c>
      <c r="O4986">
        <f>IF(OR(B4986="",C4986="",E4986=""),0,(IF(A4986=-1,H4986,0)-IF(OR(A4986=1,A4986=0),H4986,0)+IF(A4986=2,H4986,0))*IF(E4986="SGD",1,IF(E4986="USD",Settings!$B$22,IF(E4986="HKD",Settings!$B$23,1))))</f>
        <v>0</v>
      </c>
      <c r="P4986">
        <f>IF(OR(B4986="",C4986="",E4986=""),0,IF(A4986=2,H4986*IF(E4986="SGD",1,IF(E4986="USD",Settings!$B$22,IF(E4986="HKD",Settings!$B$23,1))),0))</f>
        <v>0</v>
      </c>
      <c r="Q4986" s="312">
        <f>IF(OR(J4986="",G4986=""),"",G4986+ROW()/1000000)</f>
      </c>
      <c r="R4986" s="247">
        <f>IF(Q4986="","",SUMIFS(Txn[Signed Units],Txn[Key],J4986,Txn[Transaction Order],"&lt;="&amp;Q4986))</f>
      </c>
    </row>
    <row r="4987" spans="10:18" ht="15" customHeight="1" x14ac:dyDescent="0.15">
      <c r="J4987" s="246">
        <f>IF(OR(B4987="",C4987="",E4987=""),"",B4987&amp;":"&amp;C4987&amp;":"&amp;E4987)</f>
      </c>
      <c r="K4987" s="247">
        <f>IF(A4987="","",A4987*D4987)</f>
      </c>
      <c r="L4987" s="246">
        <f>IF(A4987="","",IF(OR(A4987=1,A4987=0),H4987,0))</f>
      </c>
      <c r="M4987" s="246">
        <f>IF(A4987="","",IF(A4987=-1,H4987,0))</f>
      </c>
      <c r="N4987">
        <f>IF(J4987="","",IF(E4987="SGD",1,IF(E4987="USD",Settings!$B$22,IF(E4987="HKD",Settings!$B$23,1))))</f>
      </c>
      <c r="O4987">
        <f>IF(OR(B4987="",C4987="",E4987=""),0,(IF(A4987=-1,H4987,0)-IF(OR(A4987=1,A4987=0),H4987,0)+IF(A4987=2,H4987,0))*IF(E4987="SGD",1,IF(E4987="USD",Settings!$B$22,IF(E4987="HKD",Settings!$B$23,1))))</f>
        <v>0</v>
      </c>
      <c r="P4987">
        <f>IF(OR(B4987="",C4987="",E4987=""),0,IF(A4987=2,H4987*IF(E4987="SGD",1,IF(E4987="USD",Settings!$B$22,IF(E4987="HKD",Settings!$B$23,1))),0))</f>
        <v>0</v>
      </c>
      <c r="Q4987" s="312">
        <f>IF(OR(J4987="",G4987=""),"",G4987+ROW()/1000000)</f>
      </c>
      <c r="R4987" s="247">
        <f>IF(Q4987="","",SUMIFS(Txn[Signed Units],Txn[Key],J4987,Txn[Transaction Order],"&lt;="&amp;Q4987))</f>
      </c>
    </row>
    <row r="4988" spans="10:18" ht="15" customHeight="1" x14ac:dyDescent="0.15">
      <c r="J4988" s="246">
        <f>IF(OR(B4988="",C4988="",E4988=""),"",B4988&amp;":"&amp;C4988&amp;":"&amp;E4988)</f>
      </c>
      <c r="K4988" s="247">
        <f>IF(A4988="","",A4988*D4988)</f>
      </c>
      <c r="L4988" s="246">
        <f>IF(A4988="","",IF(OR(A4988=1,A4988=0),H4988,0))</f>
      </c>
      <c r="M4988" s="246">
        <f>IF(A4988="","",IF(A4988=-1,H4988,0))</f>
      </c>
      <c r="N4988">
        <f>IF(J4988="","",IF(E4988="SGD",1,IF(E4988="USD",Settings!$B$22,IF(E4988="HKD",Settings!$B$23,1))))</f>
      </c>
      <c r="O4988">
        <f>IF(OR(B4988="",C4988="",E4988=""),0,(IF(A4988=-1,H4988,0)-IF(OR(A4988=1,A4988=0),H4988,0)+IF(A4988=2,H4988,0))*IF(E4988="SGD",1,IF(E4988="USD",Settings!$B$22,IF(E4988="HKD",Settings!$B$23,1))))</f>
        <v>0</v>
      </c>
      <c r="P4988">
        <f>IF(OR(B4988="",C4988="",E4988=""),0,IF(A4988=2,H4988*IF(E4988="SGD",1,IF(E4988="USD",Settings!$B$22,IF(E4988="HKD",Settings!$B$23,1))),0))</f>
        <v>0</v>
      </c>
      <c r="Q4988" s="312">
        <f>IF(OR(J4988="",G4988=""),"",G4988+ROW()/1000000)</f>
      </c>
      <c r="R4988" s="247">
        <f>IF(Q4988="","",SUMIFS(Txn[Signed Units],Txn[Key],J4988,Txn[Transaction Order],"&lt;="&amp;Q4988))</f>
      </c>
    </row>
    <row r="4989" spans="10:18" ht="15" customHeight="1" x14ac:dyDescent="0.15">
      <c r="J4989" s="246">
        <f>IF(OR(B4989="",C4989="",E4989=""),"",B4989&amp;":"&amp;C4989&amp;":"&amp;E4989)</f>
      </c>
      <c r="K4989" s="247">
        <f>IF(A4989="","",A4989*D4989)</f>
      </c>
      <c r="L4989" s="246">
        <f>IF(A4989="","",IF(OR(A4989=1,A4989=0),H4989,0))</f>
      </c>
      <c r="M4989" s="246">
        <f>IF(A4989="","",IF(A4989=-1,H4989,0))</f>
      </c>
      <c r="N4989">
        <f>IF(J4989="","",IF(E4989="SGD",1,IF(E4989="USD",Settings!$B$22,IF(E4989="HKD",Settings!$B$23,1))))</f>
      </c>
      <c r="O4989">
        <f>IF(OR(B4989="",C4989="",E4989=""),0,(IF(A4989=-1,H4989,0)-IF(OR(A4989=1,A4989=0),H4989,0)+IF(A4989=2,H4989,0))*IF(E4989="SGD",1,IF(E4989="USD",Settings!$B$22,IF(E4989="HKD",Settings!$B$23,1))))</f>
        <v>0</v>
      </c>
      <c r="P4989">
        <f>IF(OR(B4989="",C4989="",E4989=""),0,IF(A4989=2,H4989*IF(E4989="SGD",1,IF(E4989="USD",Settings!$B$22,IF(E4989="HKD",Settings!$B$23,1))),0))</f>
        <v>0</v>
      </c>
      <c r="Q4989" s="312">
        <f>IF(OR(J4989="",G4989=""),"",G4989+ROW()/1000000)</f>
      </c>
      <c r="R4989" s="247">
        <f>IF(Q4989="","",SUMIFS(Txn[Signed Units],Txn[Key],J4989,Txn[Transaction Order],"&lt;="&amp;Q4989))</f>
      </c>
    </row>
    <row r="4990" spans="10:18" ht="15" customHeight="1" x14ac:dyDescent="0.15">
      <c r="J4990" s="246">
        <f>IF(OR(B4990="",C4990="",E4990=""),"",B4990&amp;":"&amp;C4990&amp;":"&amp;E4990)</f>
      </c>
      <c r="K4990" s="247">
        <f>IF(A4990="","",A4990*D4990)</f>
      </c>
      <c r="L4990" s="246">
        <f>IF(A4990="","",IF(OR(A4990=1,A4990=0),H4990,0))</f>
      </c>
      <c r="M4990" s="246">
        <f>IF(A4990="","",IF(A4990=-1,H4990,0))</f>
      </c>
      <c r="N4990">
        <f>IF(J4990="","",IF(E4990="SGD",1,IF(E4990="USD",Settings!$B$22,IF(E4990="HKD",Settings!$B$23,1))))</f>
      </c>
      <c r="O4990">
        <f>IF(OR(B4990="",C4990="",E4990=""),0,(IF(A4990=-1,H4990,0)-IF(OR(A4990=1,A4990=0),H4990,0)+IF(A4990=2,H4990,0))*IF(E4990="SGD",1,IF(E4990="USD",Settings!$B$22,IF(E4990="HKD",Settings!$B$23,1))))</f>
        <v>0</v>
      </c>
      <c r="P4990">
        <f>IF(OR(B4990="",C4990="",E4990=""),0,IF(A4990=2,H4990*IF(E4990="SGD",1,IF(E4990="USD",Settings!$B$22,IF(E4990="HKD",Settings!$B$23,1))),0))</f>
        <v>0</v>
      </c>
      <c r="Q4990" s="312">
        <f>IF(OR(J4990="",G4990=""),"",G4990+ROW()/1000000)</f>
      </c>
      <c r="R4990" s="247">
        <f>IF(Q4990="","",SUMIFS(Txn[Signed Units],Txn[Key],J4990,Txn[Transaction Order],"&lt;="&amp;Q4990))</f>
      </c>
    </row>
    <row r="4991" spans="10:18" ht="15" customHeight="1" x14ac:dyDescent="0.15">
      <c r="J4991" s="246">
        <f>IF(OR(B4991="",C4991="",E4991=""),"",B4991&amp;":"&amp;C4991&amp;":"&amp;E4991)</f>
      </c>
      <c r="K4991" s="247">
        <f>IF(A4991="","",A4991*D4991)</f>
      </c>
      <c r="L4991" s="246">
        <f>IF(A4991="","",IF(OR(A4991=1,A4991=0),H4991,0))</f>
      </c>
      <c r="M4991" s="246">
        <f>IF(A4991="","",IF(A4991=-1,H4991,0))</f>
      </c>
      <c r="N4991">
        <f>IF(J4991="","",IF(E4991="SGD",1,IF(E4991="USD",Settings!$B$22,IF(E4991="HKD",Settings!$B$23,1))))</f>
      </c>
      <c r="O4991">
        <f>IF(OR(B4991="",C4991="",E4991=""),0,(IF(A4991=-1,H4991,0)-IF(OR(A4991=1,A4991=0),H4991,0)+IF(A4991=2,H4991,0))*IF(E4991="SGD",1,IF(E4991="USD",Settings!$B$22,IF(E4991="HKD",Settings!$B$23,1))))</f>
        <v>0</v>
      </c>
      <c r="P4991">
        <f>IF(OR(B4991="",C4991="",E4991=""),0,IF(A4991=2,H4991*IF(E4991="SGD",1,IF(E4991="USD",Settings!$B$22,IF(E4991="HKD",Settings!$B$23,1))),0))</f>
        <v>0</v>
      </c>
      <c r="Q4991" s="312">
        <f>IF(OR(J4991="",G4991=""),"",G4991+ROW()/1000000)</f>
      </c>
      <c r="R4991" s="247">
        <f>IF(Q4991="","",SUMIFS(Txn[Signed Units],Txn[Key],J4991,Txn[Transaction Order],"&lt;="&amp;Q4991))</f>
      </c>
    </row>
    <row r="4992" spans="10:18" ht="15" customHeight="1" x14ac:dyDescent="0.15">
      <c r="J4992" s="246">
        <f>IF(OR(B4992="",C4992="",E4992=""),"",B4992&amp;":"&amp;C4992&amp;":"&amp;E4992)</f>
      </c>
      <c r="K4992" s="247">
        <f>IF(A4992="","",A4992*D4992)</f>
      </c>
      <c r="L4992" s="246">
        <f>IF(A4992="","",IF(OR(A4992=1,A4992=0),H4992,0))</f>
      </c>
      <c r="M4992" s="246">
        <f>IF(A4992="","",IF(A4992=-1,H4992,0))</f>
      </c>
      <c r="N4992">
        <f>IF(J4992="","",IF(E4992="SGD",1,IF(E4992="USD",Settings!$B$22,IF(E4992="HKD",Settings!$B$23,1))))</f>
      </c>
      <c r="O4992">
        <f>IF(OR(B4992="",C4992="",E4992=""),0,(IF(A4992=-1,H4992,0)-IF(OR(A4992=1,A4992=0),H4992,0)+IF(A4992=2,H4992,0))*IF(E4992="SGD",1,IF(E4992="USD",Settings!$B$22,IF(E4992="HKD",Settings!$B$23,1))))</f>
        <v>0</v>
      </c>
      <c r="P4992">
        <f>IF(OR(B4992="",C4992="",E4992=""),0,IF(A4992=2,H4992*IF(E4992="SGD",1,IF(E4992="USD",Settings!$B$22,IF(E4992="HKD",Settings!$B$23,1))),0))</f>
        <v>0</v>
      </c>
      <c r="Q4992" s="312">
        <f>IF(OR(J4992="",G4992=""),"",G4992+ROW()/1000000)</f>
      </c>
      <c r="R4992" s="247">
        <f>IF(Q4992="","",SUMIFS(Txn[Signed Units],Txn[Key],J4992,Txn[Transaction Order],"&lt;="&amp;Q4992))</f>
      </c>
    </row>
    <row r="4993" spans="10:18" ht="15" customHeight="1" x14ac:dyDescent="0.15">
      <c r="J4993" s="246">
        <f>IF(OR(B4993="",C4993="",E4993=""),"",B4993&amp;":"&amp;C4993&amp;":"&amp;E4993)</f>
      </c>
      <c r="K4993" s="247">
        <f>IF(A4993="","",A4993*D4993)</f>
      </c>
      <c r="L4993" s="246">
        <f>IF(A4993="","",IF(OR(A4993=1,A4993=0),H4993,0))</f>
      </c>
      <c r="M4993" s="246">
        <f>IF(A4993="","",IF(A4993=-1,H4993,0))</f>
      </c>
      <c r="N4993">
        <f>IF(J4993="","",IF(E4993="SGD",1,IF(E4993="USD",Settings!$B$22,IF(E4993="HKD",Settings!$B$23,1))))</f>
      </c>
      <c r="O4993">
        <f>IF(OR(B4993="",C4993="",E4993=""),0,(IF(A4993=-1,H4993,0)-IF(OR(A4993=1,A4993=0),H4993,0)+IF(A4993=2,H4993,0))*IF(E4993="SGD",1,IF(E4993="USD",Settings!$B$22,IF(E4993="HKD",Settings!$B$23,1))))</f>
        <v>0</v>
      </c>
      <c r="P4993">
        <f>IF(OR(B4993="",C4993="",E4993=""),0,IF(A4993=2,H4993*IF(E4993="SGD",1,IF(E4993="USD",Settings!$B$22,IF(E4993="HKD",Settings!$B$23,1))),0))</f>
        <v>0</v>
      </c>
      <c r="Q4993" s="312">
        <f>IF(OR(J4993="",G4993=""),"",G4993+ROW()/1000000)</f>
      </c>
      <c r="R4993" s="247">
        <f>IF(Q4993="","",SUMIFS(Txn[Signed Units],Txn[Key],J4993,Txn[Transaction Order],"&lt;="&amp;Q4993))</f>
      </c>
    </row>
    <row r="4994" spans="10:18" ht="15" customHeight="1" x14ac:dyDescent="0.15">
      <c r="J4994" s="246">
        <f>IF(OR(B4994="",C4994="",E4994=""),"",B4994&amp;":"&amp;C4994&amp;":"&amp;E4994)</f>
      </c>
      <c r="K4994" s="247">
        <f>IF(A4994="","",A4994*D4994)</f>
      </c>
      <c r="L4994" s="246">
        <f>IF(A4994="","",IF(OR(A4994=1,A4994=0),H4994,0))</f>
      </c>
      <c r="M4994" s="246">
        <f>IF(A4994="","",IF(A4994=-1,H4994,0))</f>
      </c>
      <c r="N4994">
        <f>IF(J4994="","",IF(E4994="SGD",1,IF(E4994="USD",Settings!$B$22,IF(E4994="HKD",Settings!$B$23,1))))</f>
      </c>
      <c r="O4994">
        <f>IF(OR(B4994="",C4994="",E4994=""),0,(IF(A4994=-1,H4994,0)-IF(OR(A4994=1,A4994=0),H4994,0)+IF(A4994=2,H4994,0))*IF(E4994="SGD",1,IF(E4994="USD",Settings!$B$22,IF(E4994="HKD",Settings!$B$23,1))))</f>
        <v>0</v>
      </c>
      <c r="P4994">
        <f>IF(OR(B4994="",C4994="",E4994=""),0,IF(A4994=2,H4994*IF(E4994="SGD",1,IF(E4994="USD",Settings!$B$22,IF(E4994="HKD",Settings!$B$23,1))),0))</f>
        <v>0</v>
      </c>
      <c r="Q4994" s="312">
        <f>IF(OR(J4994="",G4994=""),"",G4994+ROW()/1000000)</f>
      </c>
      <c r="R4994" s="247">
        <f>IF(Q4994="","",SUMIFS(Txn[Signed Units],Txn[Key],J4994,Txn[Transaction Order],"&lt;="&amp;Q4994))</f>
      </c>
    </row>
    <row r="4995" spans="10:18" ht="15" customHeight="1" x14ac:dyDescent="0.15">
      <c r="J4995" s="246">
        <f>IF(OR(B4995="",C4995="",E4995=""),"",B4995&amp;":"&amp;C4995&amp;":"&amp;E4995)</f>
      </c>
      <c r="K4995" s="247">
        <f>IF(A4995="","",A4995*D4995)</f>
      </c>
      <c r="L4995" s="246">
        <f>IF(A4995="","",IF(OR(A4995=1,A4995=0),H4995,0))</f>
      </c>
      <c r="M4995" s="246">
        <f>IF(A4995="","",IF(A4995=-1,H4995,0))</f>
      </c>
      <c r="N4995">
        <f>IF(J4995="","",IF(E4995="SGD",1,IF(E4995="USD",Settings!$B$22,IF(E4995="HKD",Settings!$B$23,1))))</f>
      </c>
      <c r="O4995">
        <f>IF(OR(B4995="",C4995="",E4995=""),0,(IF(A4995=-1,H4995,0)-IF(OR(A4995=1,A4995=0),H4995,0)+IF(A4995=2,H4995,0))*IF(E4995="SGD",1,IF(E4995="USD",Settings!$B$22,IF(E4995="HKD",Settings!$B$23,1))))</f>
        <v>0</v>
      </c>
      <c r="P4995">
        <f>IF(OR(B4995="",C4995="",E4995=""),0,IF(A4995=2,H4995*IF(E4995="SGD",1,IF(E4995="USD",Settings!$B$22,IF(E4995="HKD",Settings!$B$23,1))),0))</f>
        <v>0</v>
      </c>
      <c r="Q4995" s="312">
        <f>IF(OR(J4995="",G4995=""),"",G4995+ROW()/1000000)</f>
      </c>
      <c r="R4995" s="247">
        <f>IF(Q4995="","",SUMIFS(Txn[Signed Units],Txn[Key],J4995,Txn[Transaction Order],"&lt;="&amp;Q4995))</f>
      </c>
    </row>
    <row r="4996" spans="10:18" ht="15" customHeight="1" x14ac:dyDescent="0.15">
      <c r="J4996" s="246">
        <f>IF(OR(B4996="",C4996="",E4996=""),"",B4996&amp;":"&amp;C4996&amp;":"&amp;E4996)</f>
      </c>
      <c r="K4996" s="247">
        <f>IF(A4996="","",A4996*D4996)</f>
      </c>
      <c r="L4996" s="246">
        <f>IF(A4996="","",IF(OR(A4996=1,A4996=0),H4996,0))</f>
      </c>
      <c r="M4996" s="246">
        <f>IF(A4996="","",IF(A4996=-1,H4996,0))</f>
      </c>
      <c r="N4996">
        <f>IF(J4996="","",IF(E4996="SGD",1,IF(E4996="USD",Settings!$B$22,IF(E4996="HKD",Settings!$B$23,1))))</f>
      </c>
      <c r="O4996">
        <f>IF(OR(B4996="",C4996="",E4996=""),0,(IF(A4996=-1,H4996,0)-IF(OR(A4996=1,A4996=0),H4996,0)+IF(A4996=2,H4996,0))*IF(E4996="SGD",1,IF(E4996="USD",Settings!$B$22,IF(E4996="HKD",Settings!$B$23,1))))</f>
        <v>0</v>
      </c>
      <c r="P4996">
        <f>IF(OR(B4996="",C4996="",E4996=""),0,IF(A4996=2,H4996*IF(E4996="SGD",1,IF(E4996="USD",Settings!$B$22,IF(E4996="HKD",Settings!$B$23,1))),0))</f>
        <v>0</v>
      </c>
      <c r="Q4996" s="312">
        <f>IF(OR(J4996="",G4996=""),"",G4996+ROW()/1000000)</f>
      </c>
      <c r="R4996" s="247">
        <f>IF(Q4996="","",SUMIFS(Txn[Signed Units],Txn[Key],J4996,Txn[Transaction Order],"&lt;="&amp;Q4996))</f>
      </c>
    </row>
    <row r="4997" spans="10:18" ht="15" customHeight="1" x14ac:dyDescent="0.15">
      <c r="J4997" s="246">
        <f>IF(OR(B4997="",C4997="",E4997=""),"",B4997&amp;":"&amp;C4997&amp;":"&amp;E4997)</f>
      </c>
      <c r="K4997" s="247">
        <f>IF(A4997="","",A4997*D4997)</f>
      </c>
      <c r="L4997" s="246">
        <f>IF(A4997="","",IF(OR(A4997=1,A4997=0),H4997,0))</f>
      </c>
      <c r="M4997" s="246">
        <f>IF(A4997="","",IF(A4997=-1,H4997,0))</f>
      </c>
      <c r="N4997">
        <f>IF(J4997="","",IF(E4997="SGD",1,IF(E4997="USD",Settings!$B$22,IF(E4997="HKD",Settings!$B$23,1))))</f>
      </c>
      <c r="O4997">
        <f>IF(OR(B4997="",C4997="",E4997=""),0,(IF(A4997=-1,H4997,0)-IF(OR(A4997=1,A4997=0),H4997,0)+IF(A4997=2,H4997,0))*IF(E4997="SGD",1,IF(E4997="USD",Settings!$B$22,IF(E4997="HKD",Settings!$B$23,1))))</f>
        <v>0</v>
      </c>
      <c r="P4997">
        <f>IF(OR(B4997="",C4997="",E4997=""),0,IF(A4997=2,H4997*IF(E4997="SGD",1,IF(E4997="USD",Settings!$B$22,IF(E4997="HKD",Settings!$B$23,1))),0))</f>
        <v>0</v>
      </c>
      <c r="Q4997" s="312">
        <f>IF(OR(J4997="",G4997=""),"",G4997+ROW()/1000000)</f>
      </c>
      <c r="R4997" s="247">
        <f>IF(Q4997="","",SUMIFS(Txn[Signed Units],Txn[Key],J4997,Txn[Transaction Order],"&lt;="&amp;Q4997))</f>
      </c>
    </row>
    <row r="4998" spans="10:18" ht="15" customHeight="1" x14ac:dyDescent="0.15">
      <c r="J4998" s="246">
        <f>IF(OR(B4998="",C4998="",E4998=""),"",B4998&amp;":"&amp;C4998&amp;":"&amp;E4998)</f>
      </c>
      <c r="K4998" s="247">
        <f>IF(A4998="","",A4998*D4998)</f>
      </c>
      <c r="L4998" s="246">
        <f>IF(A4998="","",IF(OR(A4998=1,A4998=0),H4998,0))</f>
      </c>
      <c r="M4998" s="246">
        <f>IF(A4998="","",IF(A4998=-1,H4998,0))</f>
      </c>
      <c r="N4998">
        <f>IF(J4998="","",IF(E4998="SGD",1,IF(E4998="USD",Settings!$B$22,IF(E4998="HKD",Settings!$B$23,1))))</f>
      </c>
      <c r="O4998">
        <f>IF(OR(B4998="",C4998="",E4998=""),0,(IF(A4998=-1,H4998,0)-IF(OR(A4998=1,A4998=0),H4998,0)+IF(A4998=2,H4998,0))*IF(E4998="SGD",1,IF(E4998="USD",Settings!$B$22,IF(E4998="HKD",Settings!$B$23,1))))</f>
        <v>0</v>
      </c>
      <c r="P4998">
        <f>IF(OR(B4998="",C4998="",E4998=""),0,IF(A4998=2,H4998*IF(E4998="SGD",1,IF(E4998="USD",Settings!$B$22,IF(E4998="HKD",Settings!$B$23,1))),0))</f>
        <v>0</v>
      </c>
      <c r="Q4998" s="312">
        <f>IF(OR(J4998="",G4998=""),"",G4998+ROW()/1000000)</f>
      </c>
      <c r="R4998" s="247">
        <f>IF(Q4998="","",SUMIFS(Txn[Signed Units],Txn[Key],J4998,Txn[Transaction Order],"&lt;="&amp;Q4998))</f>
      </c>
    </row>
    <row r="4999" spans="10:18" ht="15" customHeight="1" x14ac:dyDescent="0.15">
      <c r="J4999" s="246">
        <f>IF(OR(B4999="",C4999="",E4999=""),"",B4999&amp;":"&amp;C4999&amp;":"&amp;E4999)</f>
      </c>
      <c r="K4999" s="247">
        <f>IF(A4999="","",A4999*D4999)</f>
      </c>
      <c r="L4999" s="246">
        <f>IF(A4999="","",IF(OR(A4999=1,A4999=0),H4999,0))</f>
      </c>
      <c r="M4999" s="246">
        <f>IF(A4999="","",IF(A4999=-1,H4999,0))</f>
      </c>
      <c r="N4999">
        <f>IF(J4999="","",IF(E4999="SGD",1,IF(E4999="USD",Settings!$B$22,IF(E4999="HKD",Settings!$B$23,1))))</f>
      </c>
      <c r="O4999">
        <f>IF(OR(B4999="",C4999="",E4999=""),0,(IF(A4999=-1,H4999,0)-IF(OR(A4999=1,A4999=0),H4999,0)+IF(A4999=2,H4999,0))*IF(E4999="SGD",1,IF(E4999="USD",Settings!$B$22,IF(E4999="HKD",Settings!$B$23,1))))</f>
        <v>0</v>
      </c>
      <c r="P4999">
        <f>IF(OR(B4999="",C4999="",E4999=""),0,IF(A4999=2,H4999*IF(E4999="SGD",1,IF(E4999="USD",Settings!$B$22,IF(E4999="HKD",Settings!$B$23,1))),0))</f>
        <v>0</v>
      </c>
      <c r="Q4999" s="312">
        <f>IF(OR(J4999="",G4999=""),"",G4999+ROW()/1000000)</f>
      </c>
      <c r="R4999" s="247">
        <f>IF(Q4999="","",SUMIFS(Txn[Signed Units],Txn[Key],J4999,Txn[Transaction Order],"&lt;="&amp;Q4999))</f>
      </c>
    </row>
    <row r="5000" spans="10:18" ht="15" customHeight="1" x14ac:dyDescent="0.15">
      <c r="J5000" s="246">
        <f>IF(OR(B5000="",C5000="",E5000=""),"",B5000&amp;":"&amp;C5000&amp;":"&amp;E5000)</f>
      </c>
      <c r="K5000" s="247">
        <f>IF(A5000="","",A5000*D5000)</f>
      </c>
      <c r="L5000" s="246">
        <f>IF(A5000="","",IF(OR(A5000=1,A5000=0),H5000,0))</f>
      </c>
      <c r="M5000" s="246">
        <f>IF(A5000="","",IF(A5000=-1,H5000,0))</f>
      </c>
      <c r="N5000">
        <f>IF(J5000="","",IF(E5000="SGD",1,IF(E5000="USD",Settings!$B$22,IF(E5000="HKD",Settings!$B$23,1))))</f>
      </c>
      <c r="O5000">
        <f>IF(OR(B5000="",C5000="",E5000=""),0,(IF(A5000=-1,H5000,0)-IF(OR(A5000=1,A5000=0),H5000,0)+IF(A5000=2,H5000,0))*IF(E5000="SGD",1,IF(E5000="USD",Settings!$B$22,IF(E5000="HKD",Settings!$B$23,1))))</f>
        <v>0</v>
      </c>
      <c r="P5000">
        <f>IF(OR(B5000="",C5000="",E5000=""),0,IF(A5000=2,H5000*IF(E5000="SGD",1,IF(E5000="USD",Settings!$B$22,IF(E5000="HKD",Settings!$B$23,1))),0))</f>
        <v>0</v>
      </c>
      <c r="Q5000" s="312">
        <f>IF(OR(J5000="",G5000=""),"",G5000+ROW()/1000000)</f>
      </c>
      <c r="R5000" s="247">
        <f>IF(Q5000="","",SUMIFS(Txn[Signed Units],Txn[Key],J5000,Txn[Transaction Order],"&lt;="&amp;Q5000))</f>
      </c>
    </row>
    <row r="5001" spans="10:18" ht="15" customHeight="1" x14ac:dyDescent="0.15">
      <c r="J5001" s="246">
        <f>IF(OR(B5001="",C5001="",E5001=""),"",B5001&amp;":"&amp;C5001&amp;":"&amp;E5001)</f>
      </c>
      <c r="K5001" s="247">
        <f>IF(A5001="","",A5001*D5001)</f>
      </c>
      <c r="L5001" s="246">
        <f>IF(A5001="","",IF(OR(A5001=1,A5001=0),H5001,0))</f>
      </c>
      <c r="M5001" s="246">
        <f>IF(A5001="","",IF(A5001=-1,H5001,0))</f>
      </c>
      <c r="N5001">
        <f>IF(J5001="","",IF(E5001="SGD",1,IF(E5001="USD",Settings!$B$22,IF(E5001="HKD",Settings!$B$23,1))))</f>
      </c>
      <c r="O5001">
        <f>IF(OR(B5001="",C5001="",E5001=""),0,(IF(A5001=-1,H5001,0)-IF(OR(A5001=1,A5001=0),H5001,0)+IF(A5001=2,H5001,0))*IF(E5001="SGD",1,IF(E5001="USD",Settings!$B$22,IF(E5001="HKD",Settings!$B$23,1))))</f>
        <v>0</v>
      </c>
      <c r="P5001">
        <f>IF(OR(B5001="",C5001="",E5001=""),0,IF(A5001=2,H5001*IF(E5001="SGD",1,IF(E5001="USD",Settings!$B$22,IF(E5001="HKD",Settings!$B$23,1))),0))</f>
        <v>0</v>
      </c>
      <c r="Q5001" s="312">
        <f>IF(OR(J5001="",G5001=""),"",G5001+ROW()/1000000)</f>
      </c>
      <c r="R5001" s="247">
        <f>IF(Q5001="","",SUMIFS(Txn[Signed Units],Txn[Key],J5001,Txn[Transaction Order],"&lt;="&amp;Q5001))</f>
      </c>
    </row>
    <row r="5002" spans="10:18" ht="15" customHeight="1" x14ac:dyDescent="0.15">
      <c r="J5002" s="246">
        <f>IF(OR(B5002="",C5002="",E5002=""),"",B5002&amp;":"&amp;C5002&amp;":"&amp;E5002)</f>
      </c>
      <c r="K5002" s="247">
        <f>IF(A5002="","",A5002*D5002)</f>
      </c>
      <c r="L5002" s="246">
        <f>IF(A5002="","",IF(OR(A5002=1,A5002=0),H5002,0))</f>
      </c>
      <c r="M5002" s="246">
        <f>IF(A5002="","",IF(A5002=-1,H5002,0))</f>
      </c>
      <c r="N5002">
        <f>IF(J5002="","",IF(E5002="SGD",1,IF(E5002="USD",Settings!$B$22,IF(E5002="HKD",Settings!$B$23,1))))</f>
      </c>
      <c r="O5002">
        <f>IF(OR(B5002="",C5002="",E5002=""),0,(IF(A5002=-1,H5002,0)-IF(OR(A5002=1,A5002=0),H5002,0)+IF(A5002=2,H5002,0))*IF(E5002="SGD",1,IF(E5002="USD",Settings!$B$22,IF(E5002="HKD",Settings!$B$23,1))))</f>
        <v>0</v>
      </c>
      <c r="P5002">
        <f>IF(OR(B5002="",C5002="",E5002=""),0,IF(A5002=2,H5002*IF(E5002="SGD",1,IF(E5002="USD",Settings!$B$22,IF(E5002="HKD",Settings!$B$23,1))),0))</f>
        <v>0</v>
      </c>
      <c r="Q5002" s="312">
        <f>IF(OR(J5002="",G5002=""),"",G5002+ROW()/1000000)</f>
      </c>
      <c r="R5002" s="247">
        <f>IF(Q5002="","",SUMIFS(Txn[Signed Units],Txn[Key],J5002,Txn[Transaction Order],"&lt;="&amp;Q5002))</f>
      </c>
    </row>
    <row r="5003" spans="10:18" ht="15" customHeight="1" x14ac:dyDescent="0.15">
      <c r="J5003" s="246">
        <f>IF(OR(B5003="",C5003="",E5003=""),"",B5003&amp;":"&amp;C5003&amp;":"&amp;E5003)</f>
      </c>
      <c r="K5003" s="247">
        <f>IF(A5003="","",A5003*D5003)</f>
      </c>
      <c r="L5003" s="246">
        <f>IF(A5003="","",IF(OR(A5003=1,A5003=0),H5003,0))</f>
      </c>
      <c r="M5003" s="246">
        <f>IF(A5003="","",IF(A5003=-1,H5003,0))</f>
      </c>
      <c r="N5003">
        <f>IF(J5003="","",IF(E5003="SGD",1,IF(E5003="USD",Settings!$B$22,IF(E5003="HKD",Settings!$B$23,1))))</f>
      </c>
      <c r="O5003">
        <f>IF(OR(B5003="",C5003="",E5003=""),0,(IF(A5003=-1,H5003,0)-IF(OR(A5003=1,A5003=0),H5003,0)+IF(A5003=2,H5003,0))*IF(E5003="SGD",1,IF(E5003="USD",Settings!$B$22,IF(E5003="HKD",Settings!$B$23,1))))</f>
        <v>0</v>
      </c>
      <c r="P5003">
        <f>IF(OR(B5003="",C5003="",E5003=""),0,IF(A5003=2,H5003*IF(E5003="SGD",1,IF(E5003="USD",Settings!$B$22,IF(E5003="HKD",Settings!$B$23,1))),0))</f>
        <v>0</v>
      </c>
      <c r="Q5003" s="312">
        <f>IF(OR(J5003="",G5003=""),"",G5003+ROW()/1000000)</f>
      </c>
      <c r="R5003" s="247">
        <f>IF(Q5003="","",SUMIFS(Txn[Signed Units],Txn[Key],J5003,Txn[Transaction Order],"&lt;="&amp;Q5003))</f>
      </c>
    </row>
    <row r="5004" spans="10:18" ht="15" customHeight="1" x14ac:dyDescent="0.15">
      <c r="J5004" s="246">
        <f>IF(OR(B5004="",C5004="",E5004=""),"",B5004&amp;":"&amp;C5004&amp;":"&amp;E5004)</f>
      </c>
      <c r="K5004" s="247">
        <f>IF(A5004="","",A5004*D5004)</f>
      </c>
      <c r="L5004" s="246">
        <f>IF(A5004="","",IF(OR(A5004=1,A5004=0),H5004,0))</f>
      </c>
      <c r="M5004" s="246">
        <f>IF(A5004="","",IF(A5004=-1,H5004,0))</f>
      </c>
      <c r="N5004">
        <f>IF(J5004="","",IF(E5004="SGD",1,IF(E5004="USD",Settings!$B$22,IF(E5004="HKD",Settings!$B$23,1))))</f>
      </c>
      <c r="O5004">
        <f>IF(OR(B5004="",C5004="",E5004=""),0,(IF(A5004=-1,H5004,0)-IF(OR(A5004=1,A5004=0),H5004,0)+IF(A5004=2,H5004,0))*IF(E5004="SGD",1,IF(E5004="USD",Settings!$B$22,IF(E5004="HKD",Settings!$B$23,1))))</f>
        <v>0</v>
      </c>
      <c r="P5004">
        <f>IF(OR(B5004="",C5004="",E5004=""),0,IF(A5004=2,H5004*IF(E5004="SGD",1,IF(E5004="USD",Settings!$B$22,IF(E5004="HKD",Settings!$B$23,1))),0))</f>
        <v>0</v>
      </c>
      <c r="Q5004" s="312">
        <f>IF(OR(J5004="",G5004=""),"",G5004+ROW()/1000000)</f>
      </c>
      <c r="R5004" s="247">
        <f>IF(Q5004="","",SUMIFS(Txn[Signed Units],Txn[Key],J5004,Txn[Transaction Order],"&lt;="&amp;Q5004))</f>
      </c>
    </row>
    <row r="5005" spans="10:18" ht="15" customHeight="1" x14ac:dyDescent="0.15">
      <c r="J5005" s="246">
        <f>IF(OR(B5005="",C5005="",E5005=""),"",B5005&amp;":"&amp;C5005&amp;":"&amp;E5005)</f>
      </c>
      <c r="K5005" s="247">
        <f>IF(A5005="","",A5005*D5005)</f>
      </c>
      <c r="L5005" s="246">
        <f>IF(A5005="","",IF(OR(A5005=1,A5005=0),H5005,0))</f>
      </c>
      <c r="M5005" s="246">
        <f>IF(A5005="","",IF(A5005=-1,H5005,0))</f>
      </c>
      <c r="N5005">
        <f>IF(J5005="","",IF(E5005="SGD",1,IF(E5005="USD",Settings!$B$22,IF(E5005="HKD",Settings!$B$23,1))))</f>
      </c>
      <c r="O5005">
        <f>IF(OR(B5005="",C5005="",E5005=""),0,(IF(A5005=-1,H5005,0)-IF(OR(A5005=1,A5005=0),H5005,0)+IF(A5005=2,H5005,0))*IF(E5005="SGD",1,IF(E5005="USD",Settings!$B$22,IF(E5005="HKD",Settings!$B$23,1))))</f>
        <v>0</v>
      </c>
      <c r="P5005">
        <f>IF(OR(B5005="",C5005="",E5005=""),0,IF(A5005=2,H5005*IF(E5005="SGD",1,IF(E5005="USD",Settings!$B$22,IF(E5005="HKD",Settings!$B$23,1))),0))</f>
        <v>0</v>
      </c>
      <c r="Q5005" s="312">
        <f>IF(OR(J5005="",G5005=""),"",G5005+ROW()/1000000)</f>
      </c>
      <c r="R5005" s="247">
        <f>IF(Q5005="","",SUMIFS(Txn[Signed Units],Txn[Key],J5005,Txn[Transaction Order],"&lt;="&amp;Q5005))</f>
      </c>
    </row>
    <row r="5006" spans="10:18" ht="15" customHeight="1" x14ac:dyDescent="0.15">
      <c r="J5006" s="246">
        <f>IF(OR(B5006="",C5006="",E5006=""),"",B5006&amp;":"&amp;C5006&amp;":"&amp;E5006)</f>
      </c>
      <c r="K5006" s="247">
        <f>IF(A5006="","",A5006*D5006)</f>
      </c>
      <c r="L5006" s="246">
        <f>IF(A5006="","",IF(OR(A5006=1,A5006=0),H5006,0))</f>
      </c>
      <c r="M5006" s="246">
        <f>IF(A5006="","",IF(A5006=-1,H5006,0))</f>
      </c>
      <c r="N5006">
        <f>IF(J5006="","",IF(E5006="SGD",1,IF(E5006="USD",Settings!$B$22,IF(E5006="HKD",Settings!$B$23,1))))</f>
      </c>
      <c r="O5006">
        <f>IF(OR(B5006="",C5006="",E5006=""),0,(IF(A5006=-1,H5006,0)-IF(OR(A5006=1,A5006=0),H5006,0)+IF(A5006=2,H5006,0))*IF(E5006="SGD",1,IF(E5006="USD",Settings!$B$22,IF(E5006="HKD",Settings!$B$23,1))))</f>
        <v>0</v>
      </c>
      <c r="P5006">
        <f>IF(OR(B5006="",C5006="",E5006=""),0,IF(A5006=2,H5006*IF(E5006="SGD",1,IF(E5006="USD",Settings!$B$22,IF(E5006="HKD",Settings!$B$23,1))),0))</f>
        <v>0</v>
      </c>
      <c r="Q5006" s="312">
        <f>IF(OR(J5006="",G5006=""),"",G5006+ROW()/1000000)</f>
      </c>
      <c r="R5006" s="247">
        <f>IF(Q5006="","",SUMIFS(Txn[Signed Units],Txn[Key],J5006,Txn[Transaction Order],"&lt;="&amp;Q5006))</f>
      </c>
    </row>
    <row r="5007" spans="10:18" ht="15" customHeight="1" x14ac:dyDescent="0.15">
      <c r="J5007" s="246">
        <f>IF(OR(B5007="",C5007="",E5007=""),"",B5007&amp;":"&amp;C5007&amp;":"&amp;E5007)</f>
      </c>
      <c r="K5007" s="247">
        <f>IF(A5007="","",A5007*D5007)</f>
      </c>
      <c r="L5007" s="246">
        <f>IF(A5007="","",IF(OR(A5007=1,A5007=0),H5007,0))</f>
      </c>
      <c r="M5007" s="246">
        <f>IF(A5007="","",IF(A5007=-1,H5007,0))</f>
      </c>
      <c r="N5007">
        <f>IF(J5007="","",IF(E5007="SGD",1,IF(E5007="USD",Settings!$B$22,IF(E5007="HKD",Settings!$B$23,1))))</f>
      </c>
      <c r="O5007">
        <f>IF(OR(B5007="",C5007="",E5007=""),0,(IF(A5007=-1,H5007,0)-IF(OR(A5007=1,A5007=0),H5007,0)+IF(A5007=2,H5007,0))*IF(E5007="SGD",1,IF(E5007="USD",Settings!$B$22,IF(E5007="HKD",Settings!$B$23,1))))</f>
        <v>0</v>
      </c>
      <c r="P5007">
        <f>IF(OR(B5007="",C5007="",E5007=""),0,IF(A5007=2,H5007*IF(E5007="SGD",1,IF(E5007="USD",Settings!$B$22,IF(E5007="HKD",Settings!$B$23,1))),0))</f>
        <v>0</v>
      </c>
      <c r="Q5007" s="312">
        <f>IF(OR(J5007="",G5007=""),"",G5007+ROW()/1000000)</f>
      </c>
      <c r="R5007" s="247">
        <f>IF(Q5007="","",SUMIFS(Txn[Signed Units],Txn[Key],J5007,Txn[Transaction Order],"&lt;="&amp;Q5007))</f>
      </c>
    </row>
    <row r="5008" spans="10:18" ht="15" customHeight="1" x14ac:dyDescent="0.15">
      <c r="J5008" s="246">
        <f>IF(OR(B5008="",C5008="",E5008=""),"",B5008&amp;":"&amp;C5008&amp;":"&amp;E5008)</f>
      </c>
      <c r="K5008" s="247">
        <f>IF(A5008="","",A5008*D5008)</f>
      </c>
      <c r="L5008" s="246">
        <f>IF(A5008="","",IF(OR(A5008=1,A5008=0),H5008,0))</f>
      </c>
      <c r="M5008" s="246">
        <f>IF(A5008="","",IF(A5008=-1,H5008,0))</f>
      </c>
      <c r="N5008">
        <f>IF(J5008="","",IF(E5008="SGD",1,IF(E5008="USD",Settings!$B$22,IF(E5008="HKD",Settings!$B$23,1))))</f>
      </c>
      <c r="O5008">
        <f>IF(OR(B5008="",C5008="",E5008=""),0,(IF(A5008=-1,H5008,0)-IF(OR(A5008=1,A5008=0),H5008,0)+IF(A5008=2,H5008,0))*IF(E5008="SGD",1,IF(E5008="USD",Settings!$B$22,IF(E5008="HKD",Settings!$B$23,1))))</f>
        <v>0</v>
      </c>
      <c r="P5008">
        <f>IF(OR(B5008="",C5008="",E5008=""),0,IF(A5008=2,H5008*IF(E5008="SGD",1,IF(E5008="USD",Settings!$B$22,IF(E5008="HKD",Settings!$B$23,1))),0))</f>
        <v>0</v>
      </c>
      <c r="Q5008" s="312">
        <f>IF(OR(J5008="",G5008=""),"",G5008+ROW()/1000000)</f>
      </c>
      <c r="R5008" s="247">
        <f>IF(Q5008="","",SUMIFS(Txn[Signed Units],Txn[Key],J5008,Txn[Transaction Order],"&lt;="&amp;Q5008))</f>
      </c>
    </row>
    <row r="5009" spans="10:18" ht="15" customHeight="1" x14ac:dyDescent="0.15">
      <c r="J5009" s="246">
        <f>IF(OR(B5009="",C5009="",E5009=""),"",B5009&amp;":"&amp;C5009&amp;":"&amp;E5009)</f>
      </c>
      <c r="K5009" s="247">
        <f>IF(A5009="","",A5009*D5009)</f>
      </c>
      <c r="L5009" s="246">
        <f>IF(A5009="","",IF(OR(A5009=1,A5009=0),H5009,0))</f>
      </c>
      <c r="M5009" s="246">
        <f>IF(A5009="","",IF(A5009=-1,H5009,0))</f>
      </c>
      <c r="N5009">
        <f>IF(J5009="","",IF(E5009="SGD",1,IF(E5009="USD",Settings!$B$22,IF(E5009="HKD",Settings!$B$23,1))))</f>
      </c>
      <c r="O5009">
        <f>IF(OR(B5009="",C5009="",E5009=""),0,(IF(A5009=-1,H5009,0)-IF(OR(A5009=1,A5009=0),H5009,0)+IF(A5009=2,H5009,0))*IF(E5009="SGD",1,IF(E5009="USD",Settings!$B$22,IF(E5009="HKD",Settings!$B$23,1))))</f>
        <v>0</v>
      </c>
      <c r="P5009">
        <f>IF(OR(B5009="",C5009="",E5009=""),0,IF(A5009=2,H5009*IF(E5009="SGD",1,IF(E5009="USD",Settings!$B$22,IF(E5009="HKD",Settings!$B$23,1))),0))</f>
        <v>0</v>
      </c>
      <c r="Q5009" s="312">
        <f>IF(OR(J5009="",G5009=""),"",G5009+ROW()/1000000)</f>
      </c>
      <c r="R5009" s="247">
        <f>IF(Q5009="","",SUMIFS(Txn[Signed Units],Txn[Key],J5009,Txn[Transaction Order],"&lt;="&amp;Q5009))</f>
      </c>
    </row>
    <row r="5010" spans="10:18" ht="15" customHeight="1" x14ac:dyDescent="0.15">
      <c r="J5010" s="246">
        <f>IF(OR(B5010="",C5010="",E5010=""),"",B5010&amp;":"&amp;C5010&amp;":"&amp;E5010)</f>
      </c>
      <c r="K5010" s="247">
        <f>IF(A5010="","",A5010*D5010)</f>
      </c>
      <c r="L5010" s="246">
        <f>IF(A5010="","",IF(OR(A5010=1,A5010=0),H5010,0))</f>
      </c>
      <c r="M5010" s="246">
        <f>IF(A5010="","",IF(A5010=-1,H5010,0))</f>
      </c>
      <c r="N5010">
        <f>IF(J5010="","",IF(E5010="SGD",1,IF(E5010="USD",Settings!$B$22,IF(E5010="HKD",Settings!$B$23,1))))</f>
      </c>
      <c r="O5010">
        <f>IF(OR(B5010="",C5010="",E5010=""),0,(IF(A5010=-1,H5010,0)-IF(OR(A5010=1,A5010=0),H5010,0)+IF(A5010=2,H5010,0))*IF(E5010="SGD",1,IF(E5010="USD",Settings!$B$22,IF(E5010="HKD",Settings!$B$23,1))))</f>
        <v>0</v>
      </c>
      <c r="P5010">
        <f>IF(OR(B5010="",C5010="",E5010=""),0,IF(A5010=2,H5010*IF(E5010="SGD",1,IF(E5010="USD",Settings!$B$22,IF(E5010="HKD",Settings!$B$23,1))),0))</f>
        <v>0</v>
      </c>
      <c r="Q5010" s="312">
        <f>IF(OR(J5010="",G5010=""),"",G5010+ROW()/1000000)</f>
      </c>
      <c r="R5010" s="247">
        <f>IF(Q5010="","",SUMIFS(Txn[Signed Units],Txn[Key],J5010,Txn[Transaction Order],"&lt;="&amp;Q5010))</f>
      </c>
    </row>
    <row r="5011" spans="10:18" ht="15" customHeight="1" x14ac:dyDescent="0.15">
      <c r="J5011" s="246">
        <f>IF(OR(B5011="",C5011="",E5011=""),"",B5011&amp;":"&amp;C5011&amp;":"&amp;E5011)</f>
      </c>
      <c r="K5011" s="247">
        <f>IF(A5011="","",A5011*D5011)</f>
      </c>
      <c r="L5011" s="246">
        <f>IF(A5011="","",IF(OR(A5011=1,A5011=0),H5011,0))</f>
      </c>
      <c r="M5011" s="246">
        <f>IF(A5011="","",IF(A5011=-1,H5011,0))</f>
      </c>
      <c r="N5011">
        <f>IF(J5011="","",IF(E5011="SGD",1,IF(E5011="USD",Settings!$B$22,IF(E5011="HKD",Settings!$B$23,1))))</f>
      </c>
      <c r="O5011">
        <f>IF(OR(B5011="",C5011="",E5011=""),0,(IF(A5011=-1,H5011,0)-IF(OR(A5011=1,A5011=0),H5011,0)+IF(A5011=2,H5011,0))*IF(E5011="SGD",1,IF(E5011="USD",Settings!$B$22,IF(E5011="HKD",Settings!$B$23,1))))</f>
        <v>0</v>
      </c>
      <c r="P5011">
        <f>IF(OR(B5011="",C5011="",E5011=""),0,IF(A5011=2,H5011*IF(E5011="SGD",1,IF(E5011="USD",Settings!$B$22,IF(E5011="HKD",Settings!$B$23,1))),0))</f>
        <v>0</v>
      </c>
      <c r="Q5011" s="312">
        <f>IF(OR(J5011="",G5011=""),"",G5011+ROW()/1000000)</f>
      </c>
      <c r="R5011" s="247">
        <f>IF(Q5011="","",SUMIFS(Txn[Signed Units],Txn[Key],J5011,Txn[Transaction Order],"&lt;="&amp;Q5011))</f>
      </c>
    </row>
    <row r="5012" spans="10:18" ht="15" customHeight="1" x14ac:dyDescent="0.15">
      <c r="J5012" s="246">
        <f>IF(OR(B5012="",C5012="",E5012=""),"",B5012&amp;":"&amp;C5012&amp;":"&amp;E5012)</f>
      </c>
      <c r="K5012" s="247">
        <f>IF(A5012="","",A5012*D5012)</f>
      </c>
      <c r="L5012" s="246">
        <f>IF(A5012="","",IF(OR(A5012=1,A5012=0),H5012,0))</f>
      </c>
      <c r="M5012" s="246">
        <f>IF(A5012="","",IF(A5012=-1,H5012,0))</f>
      </c>
      <c r="N5012">
        <f>IF(J5012="","",IF(E5012="SGD",1,IF(E5012="USD",Settings!$B$22,IF(E5012="HKD",Settings!$B$23,1))))</f>
      </c>
      <c r="O5012">
        <f>IF(OR(B5012="",C5012="",E5012=""),0,(IF(A5012=-1,H5012,0)-IF(OR(A5012=1,A5012=0),H5012,0)+IF(A5012=2,H5012,0))*IF(E5012="SGD",1,IF(E5012="USD",Settings!$B$22,IF(E5012="HKD",Settings!$B$23,1))))</f>
        <v>0</v>
      </c>
      <c r="P5012">
        <f>IF(OR(B5012="",C5012="",E5012=""),0,IF(A5012=2,H5012*IF(E5012="SGD",1,IF(E5012="USD",Settings!$B$22,IF(E5012="HKD",Settings!$B$23,1))),0))</f>
        <v>0</v>
      </c>
      <c r="Q5012" s="312">
        <f>IF(OR(J5012="",G5012=""),"",G5012+ROW()/1000000)</f>
      </c>
      <c r="R5012" s="247">
        <f>IF(Q5012="","",SUMIFS(Txn[Signed Units],Txn[Key],J5012,Txn[Transaction Order],"&lt;="&amp;Q5012))</f>
      </c>
    </row>
    <row r="5013" spans="10:18" ht="15" customHeight="1" x14ac:dyDescent="0.15">
      <c r="J5013" s="246">
        <f>IF(OR(B5013="",C5013="",E5013=""),"",B5013&amp;":"&amp;C5013&amp;":"&amp;E5013)</f>
      </c>
      <c r="K5013" s="247">
        <f>IF(A5013="","",A5013*D5013)</f>
      </c>
      <c r="L5013" s="246">
        <f>IF(A5013="","",IF(OR(A5013=1,A5013=0),H5013,0))</f>
      </c>
      <c r="M5013" s="246">
        <f>IF(A5013="","",IF(A5013=-1,H5013,0))</f>
      </c>
      <c r="N5013">
        <f>IF(J5013="","",IF(E5013="SGD",1,IF(E5013="USD",Settings!$B$22,IF(E5013="HKD",Settings!$B$23,1))))</f>
      </c>
      <c r="O5013">
        <f>IF(OR(B5013="",C5013="",E5013=""),0,(IF(A5013=-1,H5013,0)-IF(OR(A5013=1,A5013=0),H5013,0)+IF(A5013=2,H5013,0))*IF(E5013="SGD",1,IF(E5013="USD",Settings!$B$22,IF(E5013="HKD",Settings!$B$23,1))))</f>
        <v>0</v>
      </c>
      <c r="P5013">
        <f>IF(OR(B5013="",C5013="",E5013=""),0,IF(A5013=2,H5013*IF(E5013="SGD",1,IF(E5013="USD",Settings!$B$22,IF(E5013="HKD",Settings!$B$23,1))),0))</f>
        <v>0</v>
      </c>
      <c r="Q5013" s="312">
        <f>IF(OR(J5013="",G5013=""),"",G5013+ROW()/1000000)</f>
      </c>
      <c r="R5013" s="247">
        <f>IF(Q5013="","",SUMIFS(Txn[Signed Units],Txn[Key],J5013,Txn[Transaction Order],"&lt;="&amp;Q5013))</f>
      </c>
    </row>
    <row r="5014" spans="10:18" ht="15" customHeight="1" x14ac:dyDescent="0.15">
      <c r="J5014" s="246">
        <f>IF(OR(B5014="",C5014="",E5014=""),"",B5014&amp;":"&amp;C5014&amp;":"&amp;E5014)</f>
      </c>
      <c r="K5014" s="247">
        <f>IF(A5014="","",A5014*D5014)</f>
      </c>
      <c r="L5014" s="246">
        <f>IF(A5014="","",IF(OR(A5014=1,A5014=0),H5014,0))</f>
      </c>
      <c r="M5014" s="246">
        <f>IF(A5014="","",IF(A5014=-1,H5014,0))</f>
      </c>
      <c r="N5014">
        <f>IF(J5014="","",IF(E5014="SGD",1,IF(E5014="USD",Settings!$B$22,IF(E5014="HKD",Settings!$B$23,1))))</f>
      </c>
      <c r="O5014">
        <f>IF(OR(B5014="",C5014="",E5014=""),0,(IF(A5014=-1,H5014,0)-IF(OR(A5014=1,A5014=0),H5014,0)+IF(A5014=2,H5014,0))*IF(E5014="SGD",1,IF(E5014="USD",Settings!$B$22,IF(E5014="HKD",Settings!$B$23,1))))</f>
        <v>0</v>
      </c>
      <c r="P5014">
        <f>IF(OR(B5014="",C5014="",E5014=""),0,IF(A5014=2,H5014*IF(E5014="SGD",1,IF(E5014="USD",Settings!$B$22,IF(E5014="HKD",Settings!$B$23,1))),0))</f>
        <v>0</v>
      </c>
      <c r="Q5014" s="312">
        <f>IF(OR(J5014="",G5014=""),"",G5014+ROW()/1000000)</f>
      </c>
      <c r="R5014" s="247">
        <f>IF(Q5014="","",SUMIFS(Txn[Signed Units],Txn[Key],J5014,Txn[Transaction Order],"&lt;="&amp;Q5014))</f>
      </c>
    </row>
    <row r="5015" spans="10:18" ht="15" customHeight="1" x14ac:dyDescent="0.15">
      <c r="J5015" s="246">
        <f>IF(OR(B5015="",C5015="",E5015=""),"",B5015&amp;":"&amp;C5015&amp;":"&amp;E5015)</f>
      </c>
      <c r="K5015" s="247">
        <f>IF(A5015="","",A5015*D5015)</f>
      </c>
      <c r="L5015" s="246">
        <f>IF(A5015="","",IF(OR(A5015=1,A5015=0),H5015,0))</f>
      </c>
      <c r="M5015" s="246">
        <f>IF(A5015="","",IF(A5015=-1,H5015,0))</f>
      </c>
      <c r="N5015">
        <f>IF(J5015="","",IF(E5015="SGD",1,IF(E5015="USD",Settings!$B$22,IF(E5015="HKD",Settings!$B$23,1))))</f>
      </c>
      <c r="O5015">
        <f>IF(OR(B5015="",C5015="",E5015=""),0,(IF(A5015=-1,H5015,0)-IF(OR(A5015=1,A5015=0),H5015,0)+IF(A5015=2,H5015,0))*IF(E5015="SGD",1,IF(E5015="USD",Settings!$B$22,IF(E5015="HKD",Settings!$B$23,1))))</f>
        <v>0</v>
      </c>
      <c r="P5015">
        <f>IF(OR(B5015="",C5015="",E5015=""),0,IF(A5015=2,H5015*IF(E5015="SGD",1,IF(E5015="USD",Settings!$B$22,IF(E5015="HKD",Settings!$B$23,1))),0))</f>
        <v>0</v>
      </c>
      <c r="Q5015" s="312">
        <f>IF(OR(J5015="",G5015=""),"",G5015+ROW()/1000000)</f>
      </c>
      <c r="R5015" s="247">
        <f>IF(Q5015="","",SUMIFS(Txn[Signed Units],Txn[Key],J5015,Txn[Transaction Order],"&lt;="&amp;Q5015))</f>
      </c>
    </row>
    <row r="5016" spans="10:18" ht="15" customHeight="1" x14ac:dyDescent="0.15">
      <c r="J5016" s="246">
        <f>IF(OR(B5016="",C5016="",E5016=""),"",B5016&amp;":"&amp;C5016&amp;":"&amp;E5016)</f>
      </c>
      <c r="K5016" s="247">
        <f>IF(A5016="","",A5016*D5016)</f>
      </c>
      <c r="L5016" s="246">
        <f>IF(A5016="","",IF(OR(A5016=1,A5016=0),H5016,0))</f>
      </c>
      <c r="M5016" s="246">
        <f>IF(A5016="","",IF(A5016=-1,H5016,0))</f>
      </c>
      <c r="N5016">
        <f>IF(J5016="","",IF(E5016="SGD",1,IF(E5016="USD",Settings!$B$22,IF(E5016="HKD",Settings!$B$23,1))))</f>
      </c>
      <c r="O5016">
        <f>IF(OR(B5016="",C5016="",E5016=""),0,(IF(A5016=-1,H5016,0)-IF(OR(A5016=1,A5016=0),H5016,0)+IF(A5016=2,H5016,0))*IF(E5016="SGD",1,IF(E5016="USD",Settings!$B$22,IF(E5016="HKD",Settings!$B$23,1))))</f>
        <v>0</v>
      </c>
      <c r="P5016">
        <f>IF(OR(B5016="",C5016="",E5016=""),0,IF(A5016=2,H5016*IF(E5016="SGD",1,IF(E5016="USD",Settings!$B$22,IF(E5016="HKD",Settings!$B$23,1))),0))</f>
        <v>0</v>
      </c>
      <c r="Q5016" s="312">
        <f>IF(OR(J5016="",G5016=""),"",G5016+ROW()/1000000)</f>
      </c>
      <c r="R5016" s="247">
        <f>IF(Q5016="","",SUMIFS(Txn[Signed Units],Txn[Key],J5016,Txn[Transaction Order],"&lt;="&amp;Q5016))</f>
      </c>
    </row>
    <row r="5017" spans="10:18" ht="15" customHeight="1" x14ac:dyDescent="0.15">
      <c r="J5017" s="246">
        <f>IF(OR(B5017="",C5017="",E5017=""),"",B5017&amp;":"&amp;C5017&amp;":"&amp;E5017)</f>
      </c>
      <c r="K5017" s="247">
        <f>IF(A5017="","",A5017*D5017)</f>
      </c>
      <c r="L5017" s="246">
        <f>IF(A5017="","",IF(OR(A5017=1,A5017=0),H5017,0))</f>
      </c>
      <c r="M5017" s="246">
        <f>IF(A5017="","",IF(A5017=-1,H5017,0))</f>
      </c>
      <c r="N5017">
        <f>IF(J5017="","",IF(E5017="SGD",1,IF(E5017="USD",Settings!$B$22,IF(E5017="HKD",Settings!$B$23,1))))</f>
      </c>
      <c r="O5017">
        <f>IF(OR(B5017="",C5017="",E5017=""),0,(IF(A5017=-1,H5017,0)-IF(OR(A5017=1,A5017=0),H5017,0)+IF(A5017=2,H5017,0))*IF(E5017="SGD",1,IF(E5017="USD",Settings!$B$22,IF(E5017="HKD",Settings!$B$23,1))))</f>
        <v>0</v>
      </c>
      <c r="P5017">
        <f>IF(OR(B5017="",C5017="",E5017=""),0,IF(A5017=2,H5017*IF(E5017="SGD",1,IF(E5017="USD",Settings!$B$22,IF(E5017="HKD",Settings!$B$23,1))),0))</f>
        <v>0</v>
      </c>
      <c r="Q5017" s="312">
        <f>IF(OR(J5017="",G5017=""),"",G5017+ROW()/1000000)</f>
      </c>
      <c r="R5017" s="247">
        <f>IF(Q5017="","",SUMIFS(Txn[Signed Units],Txn[Key],J5017,Txn[Transaction Order],"&lt;="&amp;Q5017))</f>
      </c>
    </row>
    <row r="5018" spans="10:18" ht="15" customHeight="1" x14ac:dyDescent="0.15">
      <c r="J5018" s="246">
        <f>IF(OR(B5018="",C5018="",E5018=""),"",B5018&amp;":"&amp;C5018&amp;":"&amp;E5018)</f>
      </c>
      <c r="K5018" s="247">
        <f>IF(A5018="","",A5018*D5018)</f>
      </c>
      <c r="L5018" s="246">
        <f>IF(A5018="","",IF(OR(A5018=1,A5018=0),H5018,0))</f>
      </c>
      <c r="M5018" s="246">
        <f>IF(A5018="","",IF(A5018=-1,H5018,0))</f>
      </c>
      <c r="N5018">
        <f>IF(J5018="","",IF(E5018="SGD",1,IF(E5018="USD",Settings!$B$22,IF(E5018="HKD",Settings!$B$23,1))))</f>
      </c>
      <c r="O5018">
        <f>IF(OR(B5018="",C5018="",E5018=""),0,(IF(A5018=-1,H5018,0)-IF(OR(A5018=1,A5018=0),H5018,0)+IF(A5018=2,H5018,0))*IF(E5018="SGD",1,IF(E5018="USD",Settings!$B$22,IF(E5018="HKD",Settings!$B$23,1))))</f>
        <v>0</v>
      </c>
      <c r="P5018">
        <f>IF(OR(B5018="",C5018="",E5018=""),0,IF(A5018=2,H5018*IF(E5018="SGD",1,IF(E5018="USD",Settings!$B$22,IF(E5018="HKD",Settings!$B$23,1))),0))</f>
        <v>0</v>
      </c>
      <c r="Q5018" s="312">
        <f>IF(OR(J5018="",G5018=""),"",G5018+ROW()/1000000)</f>
      </c>
      <c r="R5018" s="247">
        <f>IF(Q5018="","",SUMIFS(Txn[Signed Units],Txn[Key],J5018,Txn[Transaction Order],"&lt;="&amp;Q5018))</f>
      </c>
    </row>
    <row r="5019" spans="10:18" ht="15" customHeight="1" x14ac:dyDescent="0.15">
      <c r="J5019" s="246">
        <f>IF(OR(B5019="",C5019="",E5019=""),"",B5019&amp;":"&amp;C5019&amp;":"&amp;E5019)</f>
      </c>
      <c r="K5019" s="247">
        <f>IF(A5019="","",A5019*D5019)</f>
      </c>
      <c r="L5019" s="246">
        <f>IF(A5019="","",IF(OR(A5019=1,A5019=0),H5019,0))</f>
      </c>
      <c r="M5019" s="246">
        <f>IF(A5019="","",IF(A5019=-1,H5019,0))</f>
      </c>
      <c r="N5019">
        <f>IF(J5019="","",IF(E5019="SGD",1,IF(E5019="USD",Settings!$B$22,IF(E5019="HKD",Settings!$B$23,1))))</f>
      </c>
      <c r="O5019">
        <f>IF(OR(B5019="",C5019="",E5019=""),0,(IF(A5019=-1,H5019,0)-IF(OR(A5019=1,A5019=0),H5019,0)+IF(A5019=2,H5019,0))*IF(E5019="SGD",1,IF(E5019="USD",Settings!$B$22,IF(E5019="HKD",Settings!$B$23,1))))</f>
        <v>0</v>
      </c>
      <c r="P5019">
        <f>IF(OR(B5019="",C5019="",E5019=""),0,IF(A5019=2,H5019*IF(E5019="SGD",1,IF(E5019="USD",Settings!$B$22,IF(E5019="HKD",Settings!$B$23,1))),0))</f>
        <v>0</v>
      </c>
      <c r="Q5019" s="312">
        <f>IF(OR(J5019="",G5019=""),"",G5019+ROW()/1000000)</f>
      </c>
      <c r="R5019" s="247">
        <f>IF(Q5019="","",SUMIFS(Txn[Signed Units],Txn[Key],J5019,Txn[Transaction Order],"&lt;="&amp;Q5019))</f>
      </c>
    </row>
    <row r="5020" spans="10:18" ht="15" customHeight="1" x14ac:dyDescent="0.15">
      <c r="J5020" s="246">
        <f>IF(OR(B5020="",C5020="",E5020=""),"",B5020&amp;":"&amp;C5020&amp;":"&amp;E5020)</f>
      </c>
      <c r="K5020" s="247">
        <f>IF(A5020="","",A5020*D5020)</f>
      </c>
      <c r="L5020" s="246">
        <f>IF(A5020="","",IF(OR(A5020=1,A5020=0),H5020,0))</f>
      </c>
      <c r="M5020" s="246">
        <f>IF(A5020="","",IF(A5020=-1,H5020,0))</f>
      </c>
      <c r="N5020">
        <f>IF(J5020="","",IF(E5020="SGD",1,IF(E5020="USD",Settings!$B$22,IF(E5020="HKD",Settings!$B$23,1))))</f>
      </c>
      <c r="O5020">
        <f>IF(OR(B5020="",C5020="",E5020=""),0,(IF(A5020=-1,H5020,0)-IF(OR(A5020=1,A5020=0),H5020,0)+IF(A5020=2,H5020,0))*IF(E5020="SGD",1,IF(E5020="USD",Settings!$B$22,IF(E5020="HKD",Settings!$B$23,1))))</f>
        <v>0</v>
      </c>
      <c r="P5020">
        <f>IF(OR(B5020="",C5020="",E5020=""),0,IF(A5020=2,H5020*IF(E5020="SGD",1,IF(E5020="USD",Settings!$B$22,IF(E5020="HKD",Settings!$B$23,1))),0))</f>
        <v>0</v>
      </c>
      <c r="Q5020" s="312">
        <f>IF(OR(J5020="",G5020=""),"",G5020+ROW()/1000000)</f>
      </c>
      <c r="R5020" s="247">
        <f>IF(Q5020="","",SUMIFS(Txn[Signed Units],Txn[Key],J5020,Txn[Transaction Order],"&lt;="&amp;Q5020))</f>
      </c>
    </row>
    <row r="5021" spans="10:18" ht="15" customHeight="1" x14ac:dyDescent="0.15">
      <c r="J5021" s="246">
        <f>IF(OR(B5021="",C5021="",E5021=""),"",B5021&amp;":"&amp;C5021&amp;":"&amp;E5021)</f>
      </c>
      <c r="K5021" s="247">
        <f>IF(A5021="","",A5021*D5021)</f>
      </c>
      <c r="L5021" s="246">
        <f>IF(A5021="","",IF(OR(A5021=1,A5021=0),H5021,0))</f>
      </c>
      <c r="M5021" s="246">
        <f>IF(A5021="","",IF(A5021=-1,H5021,0))</f>
      </c>
      <c r="N5021">
        <f>IF(J5021="","",IF(E5021="SGD",1,IF(E5021="USD",Settings!$B$22,IF(E5021="HKD",Settings!$B$23,1))))</f>
      </c>
      <c r="O5021">
        <f>IF(OR(B5021="",C5021="",E5021=""),0,(IF(A5021=-1,H5021,0)-IF(OR(A5021=1,A5021=0),H5021,0)+IF(A5021=2,H5021,0))*IF(E5021="SGD",1,IF(E5021="USD",Settings!$B$22,IF(E5021="HKD",Settings!$B$23,1))))</f>
        <v>0</v>
      </c>
      <c r="P5021">
        <f>IF(OR(B5021="",C5021="",E5021=""),0,IF(A5021=2,H5021*IF(E5021="SGD",1,IF(E5021="USD",Settings!$B$22,IF(E5021="HKD",Settings!$B$23,1))),0))</f>
        <v>0</v>
      </c>
      <c r="Q5021" s="312">
        <f>IF(OR(J5021="",G5021=""),"",G5021+ROW()/1000000)</f>
      </c>
      <c r="R5021" s="247">
        <f>IF(Q5021="","",SUMIFS(Txn[Signed Units],Txn[Key],J5021,Txn[Transaction Order],"&lt;="&amp;Q5021))</f>
      </c>
    </row>
    <row r="5022" spans="10:18" ht="15" customHeight="1" x14ac:dyDescent="0.15">
      <c r="J5022" s="246">
        <f>IF(OR(B5022="",C5022="",E5022=""),"",B5022&amp;":"&amp;C5022&amp;":"&amp;E5022)</f>
      </c>
      <c r="K5022" s="247">
        <f>IF(A5022="","",A5022*D5022)</f>
      </c>
      <c r="L5022" s="246">
        <f>IF(A5022="","",IF(OR(A5022=1,A5022=0),H5022,0))</f>
      </c>
      <c r="M5022" s="246">
        <f>IF(A5022="","",IF(A5022=-1,H5022,0))</f>
      </c>
      <c r="N5022">
        <f>IF(J5022="","",IF(E5022="SGD",1,IF(E5022="USD",Settings!$B$22,IF(E5022="HKD",Settings!$B$23,1))))</f>
      </c>
      <c r="O5022">
        <f>IF(OR(B5022="",C5022="",E5022=""),0,(IF(A5022=-1,H5022,0)-IF(OR(A5022=1,A5022=0),H5022,0)+IF(A5022=2,H5022,0))*IF(E5022="SGD",1,IF(E5022="USD",Settings!$B$22,IF(E5022="HKD",Settings!$B$23,1))))</f>
        <v>0</v>
      </c>
      <c r="P5022">
        <f>IF(OR(B5022="",C5022="",E5022=""),0,IF(A5022=2,H5022*IF(E5022="SGD",1,IF(E5022="USD",Settings!$B$22,IF(E5022="HKD",Settings!$B$23,1))),0))</f>
        <v>0</v>
      </c>
      <c r="Q5022" s="312">
        <f>IF(OR(J5022="",G5022=""),"",G5022+ROW()/1000000)</f>
      </c>
      <c r="R5022" s="247">
        <f>IF(Q5022="","",SUMIFS(Txn[Signed Units],Txn[Key],J5022,Txn[Transaction Order],"&lt;="&amp;Q5022))</f>
      </c>
    </row>
    <row r="5023" spans="10:18" ht="15" customHeight="1" x14ac:dyDescent="0.15">
      <c r="J5023" s="246">
        <f>IF(OR(B5023="",C5023="",E5023=""),"",B5023&amp;":"&amp;C5023&amp;":"&amp;E5023)</f>
      </c>
      <c r="K5023" s="247">
        <f>IF(A5023="","",A5023*D5023)</f>
      </c>
      <c r="L5023" s="246">
        <f>IF(A5023="","",IF(OR(A5023=1,A5023=0),H5023,0))</f>
      </c>
      <c r="M5023" s="246">
        <f>IF(A5023="","",IF(A5023=-1,H5023,0))</f>
      </c>
      <c r="N5023">
        <f>IF(J5023="","",IF(E5023="SGD",1,IF(E5023="USD",Settings!$B$22,IF(E5023="HKD",Settings!$B$23,1))))</f>
      </c>
      <c r="O5023">
        <f>IF(OR(B5023="",C5023="",E5023=""),0,(IF(A5023=-1,H5023,0)-IF(OR(A5023=1,A5023=0),H5023,0)+IF(A5023=2,H5023,0))*IF(E5023="SGD",1,IF(E5023="USD",Settings!$B$22,IF(E5023="HKD",Settings!$B$23,1))))</f>
        <v>0</v>
      </c>
      <c r="P5023">
        <f>IF(OR(B5023="",C5023="",E5023=""),0,IF(A5023=2,H5023*IF(E5023="SGD",1,IF(E5023="USD",Settings!$B$22,IF(E5023="HKD",Settings!$B$23,1))),0))</f>
        <v>0</v>
      </c>
      <c r="Q5023" s="312">
        <f>IF(OR(J5023="",G5023=""),"",G5023+ROW()/1000000)</f>
      </c>
      <c r="R5023" s="247">
        <f>IF(Q5023="","",SUMIFS(Txn[Signed Units],Txn[Key],J5023,Txn[Transaction Order],"&lt;="&amp;Q5023))</f>
      </c>
    </row>
    <row r="5024" spans="10:18" ht="15" customHeight="1" x14ac:dyDescent="0.15">
      <c r="J5024" s="246">
        <f>IF(OR(B5024="",C5024="",E5024=""),"",B5024&amp;":"&amp;C5024&amp;":"&amp;E5024)</f>
      </c>
      <c r="K5024" s="247">
        <f>IF(A5024="","",A5024*D5024)</f>
      </c>
      <c r="L5024" s="246">
        <f>IF(A5024="","",IF(OR(A5024=1,A5024=0),H5024,0))</f>
      </c>
      <c r="M5024" s="246">
        <f>IF(A5024="","",IF(A5024=-1,H5024,0))</f>
      </c>
      <c r="N5024">
        <f>IF(J5024="","",IF(E5024="SGD",1,IF(E5024="USD",Settings!$B$22,IF(E5024="HKD",Settings!$B$23,1))))</f>
      </c>
      <c r="O5024">
        <f>IF(OR(B5024="",C5024="",E5024=""),0,(IF(A5024=-1,H5024,0)-IF(OR(A5024=1,A5024=0),H5024,0)+IF(A5024=2,H5024,0))*IF(E5024="SGD",1,IF(E5024="USD",Settings!$B$22,IF(E5024="HKD",Settings!$B$23,1))))</f>
        <v>0</v>
      </c>
      <c r="P5024">
        <f>IF(OR(B5024="",C5024="",E5024=""),0,IF(A5024=2,H5024*IF(E5024="SGD",1,IF(E5024="USD",Settings!$B$22,IF(E5024="HKD",Settings!$B$23,1))),0))</f>
        <v>0</v>
      </c>
      <c r="Q5024" s="312">
        <f>IF(OR(J5024="",G5024=""),"",G5024+ROW()/1000000)</f>
      </c>
      <c r="R5024" s="247">
        <f>IF(Q5024="","",SUMIFS(Txn[Signed Units],Txn[Key],J5024,Txn[Transaction Order],"&lt;="&amp;Q5024))</f>
      </c>
    </row>
    <row r="5025" spans="10:18" ht="15" customHeight="1" x14ac:dyDescent="0.15">
      <c r="J5025" s="246">
        <f>IF(OR(B5025="",C5025="",E5025=""),"",B5025&amp;":"&amp;C5025&amp;":"&amp;E5025)</f>
      </c>
      <c r="K5025" s="247">
        <f>IF(A5025="","",A5025*D5025)</f>
      </c>
      <c r="L5025" s="246">
        <f>IF(A5025="","",IF(OR(A5025=1,A5025=0),H5025,0))</f>
      </c>
      <c r="M5025" s="246">
        <f>IF(A5025="","",IF(A5025=-1,H5025,0))</f>
      </c>
      <c r="N5025">
        <f>IF(J5025="","",IF(E5025="SGD",1,IF(E5025="USD",Settings!$B$22,IF(E5025="HKD",Settings!$B$23,1))))</f>
      </c>
      <c r="O5025">
        <f>IF(OR(B5025="",C5025="",E5025=""),0,(IF(A5025=-1,H5025,0)-IF(OR(A5025=1,A5025=0),H5025,0)+IF(A5025=2,H5025,0))*IF(E5025="SGD",1,IF(E5025="USD",Settings!$B$22,IF(E5025="HKD",Settings!$B$23,1))))</f>
        <v>0</v>
      </c>
      <c r="P5025">
        <f>IF(OR(B5025="",C5025="",E5025=""),0,IF(A5025=2,H5025*IF(E5025="SGD",1,IF(E5025="USD",Settings!$B$22,IF(E5025="HKD",Settings!$B$23,1))),0))</f>
        <v>0</v>
      </c>
      <c r="Q5025" s="312">
        <f>IF(OR(J5025="",G5025=""),"",G5025+ROW()/1000000)</f>
      </c>
      <c r="R5025" s="247">
        <f>IF(Q5025="","",SUMIFS(Txn[Signed Units],Txn[Key],J5025,Txn[Transaction Order],"&lt;="&amp;Q5025))</f>
      </c>
    </row>
    <row r="5026" spans="10:18" ht="15" customHeight="1" x14ac:dyDescent="0.15">
      <c r="J5026" s="246">
        <f>IF(OR(B5026="",C5026="",E5026=""),"",B5026&amp;":"&amp;C5026&amp;":"&amp;E5026)</f>
      </c>
      <c r="K5026" s="247">
        <f>IF(A5026="","",A5026*D5026)</f>
      </c>
      <c r="L5026" s="246">
        <f>IF(A5026="","",IF(OR(A5026=1,A5026=0),H5026,0))</f>
      </c>
      <c r="M5026" s="246">
        <f>IF(A5026="","",IF(A5026=-1,H5026,0))</f>
      </c>
      <c r="N5026">
        <f>IF(J5026="","",IF(E5026="SGD",1,IF(E5026="USD",Settings!$B$22,IF(E5026="HKD",Settings!$B$23,1))))</f>
      </c>
      <c r="O5026">
        <f>IF(OR(B5026="",C5026="",E5026=""),0,(IF(A5026=-1,H5026,0)-IF(OR(A5026=1,A5026=0),H5026,0)+IF(A5026=2,H5026,0))*IF(E5026="SGD",1,IF(E5026="USD",Settings!$B$22,IF(E5026="HKD",Settings!$B$23,1))))</f>
        <v>0</v>
      </c>
      <c r="P5026">
        <f>IF(OR(B5026="",C5026="",E5026=""),0,IF(A5026=2,H5026*IF(E5026="SGD",1,IF(E5026="USD",Settings!$B$22,IF(E5026="HKD",Settings!$B$23,1))),0))</f>
        <v>0</v>
      </c>
      <c r="Q5026" s="312">
        <f>IF(OR(J5026="",G5026=""),"",G5026+ROW()/1000000)</f>
      </c>
      <c r="R5026" s="247">
        <f>IF(Q5026="","",SUMIFS(Txn[Signed Units],Txn[Key],J5026,Txn[Transaction Order],"&lt;="&amp;Q5026))</f>
      </c>
    </row>
    <row r="5027" spans="10:18" ht="15" customHeight="1" x14ac:dyDescent="0.15">
      <c r="J5027" s="246">
        <f>IF(OR(B5027="",C5027="",E5027=""),"",B5027&amp;":"&amp;C5027&amp;":"&amp;E5027)</f>
      </c>
      <c r="K5027" s="247">
        <f>IF(A5027="","",A5027*D5027)</f>
      </c>
      <c r="L5027" s="246">
        <f>IF(A5027="","",IF(OR(A5027=1,A5027=0),H5027,0))</f>
      </c>
      <c r="M5027" s="246">
        <f>IF(A5027="","",IF(A5027=-1,H5027,0))</f>
      </c>
      <c r="N5027">
        <f>IF(J5027="","",IF(E5027="SGD",1,IF(E5027="USD",Settings!$B$22,IF(E5027="HKD",Settings!$B$23,1))))</f>
      </c>
      <c r="O5027">
        <f>IF(OR(B5027="",C5027="",E5027=""),0,(IF(A5027=-1,H5027,0)-IF(OR(A5027=1,A5027=0),H5027,0)+IF(A5027=2,H5027,0))*IF(E5027="SGD",1,IF(E5027="USD",Settings!$B$22,IF(E5027="HKD",Settings!$B$23,1))))</f>
        <v>0</v>
      </c>
      <c r="P5027">
        <f>IF(OR(B5027="",C5027="",E5027=""),0,IF(A5027=2,H5027*IF(E5027="SGD",1,IF(E5027="USD",Settings!$B$22,IF(E5027="HKD",Settings!$B$23,1))),0))</f>
        <v>0</v>
      </c>
      <c r="Q5027" s="312">
        <f>IF(OR(J5027="",G5027=""),"",G5027+ROW()/1000000)</f>
      </c>
      <c r="R5027" s="247">
        <f>IF(Q5027="","",SUMIFS(Txn[Signed Units],Txn[Key],J5027,Txn[Transaction Order],"&lt;="&amp;Q5027))</f>
      </c>
    </row>
    <row r="5028" spans="10:18" ht="15" customHeight="1" x14ac:dyDescent="0.15">
      <c r="J5028" s="246">
        <f>IF(OR(B5028="",C5028="",E5028=""),"",B5028&amp;":"&amp;C5028&amp;":"&amp;E5028)</f>
      </c>
      <c r="K5028" s="247">
        <f>IF(A5028="","",A5028*D5028)</f>
      </c>
      <c r="L5028" s="246">
        <f>IF(A5028="","",IF(OR(A5028=1,A5028=0),H5028,0))</f>
      </c>
      <c r="M5028" s="246">
        <f>IF(A5028="","",IF(A5028=-1,H5028,0))</f>
      </c>
      <c r="N5028">
        <f>IF(J5028="","",IF(E5028="SGD",1,IF(E5028="USD",Settings!$B$22,IF(E5028="HKD",Settings!$B$23,1))))</f>
      </c>
      <c r="O5028">
        <f>IF(OR(B5028="",C5028="",E5028=""),0,(IF(A5028=-1,H5028,0)-IF(OR(A5028=1,A5028=0),H5028,0)+IF(A5028=2,H5028,0))*IF(E5028="SGD",1,IF(E5028="USD",Settings!$B$22,IF(E5028="HKD",Settings!$B$23,1))))</f>
        <v>0</v>
      </c>
      <c r="P5028">
        <f>IF(OR(B5028="",C5028="",E5028=""),0,IF(A5028=2,H5028*IF(E5028="SGD",1,IF(E5028="USD",Settings!$B$22,IF(E5028="HKD",Settings!$B$23,1))),0))</f>
        <v>0</v>
      </c>
      <c r="Q5028" s="312">
        <f>IF(OR(J5028="",G5028=""),"",G5028+ROW()/1000000)</f>
      </c>
      <c r="R5028" s="247">
        <f>IF(Q5028="","",SUMIFS(Txn[Signed Units],Txn[Key],J5028,Txn[Transaction Order],"&lt;="&amp;Q5028))</f>
      </c>
    </row>
    <row r="5029" spans="10:18" ht="15" customHeight="1" x14ac:dyDescent="0.15">
      <c r="J5029" s="246">
        <f>IF(OR(B5029="",C5029="",E5029=""),"",B5029&amp;":"&amp;C5029&amp;":"&amp;E5029)</f>
      </c>
      <c r="K5029" s="247">
        <f>IF(A5029="","",A5029*D5029)</f>
      </c>
      <c r="L5029" s="246">
        <f>IF(A5029="","",IF(OR(A5029=1,A5029=0),H5029,0))</f>
      </c>
      <c r="M5029" s="246">
        <f>IF(A5029="","",IF(A5029=-1,H5029,0))</f>
      </c>
      <c r="N5029">
        <f>IF(J5029="","",IF(E5029="SGD",1,IF(E5029="USD",Settings!$B$22,IF(E5029="HKD",Settings!$B$23,1))))</f>
      </c>
      <c r="O5029">
        <f>IF(OR(B5029="",C5029="",E5029=""),0,(IF(A5029=-1,H5029,0)-IF(OR(A5029=1,A5029=0),H5029,0)+IF(A5029=2,H5029,0))*IF(E5029="SGD",1,IF(E5029="USD",Settings!$B$22,IF(E5029="HKD",Settings!$B$23,1))))</f>
        <v>0</v>
      </c>
      <c r="P5029">
        <f>IF(OR(B5029="",C5029="",E5029=""),0,IF(A5029=2,H5029*IF(E5029="SGD",1,IF(E5029="USD",Settings!$B$22,IF(E5029="HKD",Settings!$B$23,1))),0))</f>
        <v>0</v>
      </c>
      <c r="Q5029" s="312">
        <f>IF(OR(J5029="",G5029=""),"",G5029+ROW()/1000000)</f>
      </c>
      <c r="R5029" s="247">
        <f>IF(Q5029="","",SUMIFS(Txn[Signed Units],Txn[Key],J5029,Txn[Transaction Order],"&lt;="&amp;Q5029))</f>
      </c>
    </row>
    <row r="5030" spans="10:18" ht="15" customHeight="1" x14ac:dyDescent="0.15">
      <c r="J5030" s="246">
        <f>IF(OR(B5030="",C5030="",E5030=""),"",B5030&amp;":"&amp;C5030&amp;":"&amp;E5030)</f>
      </c>
      <c r="K5030" s="247">
        <f>IF(A5030="","",A5030*D5030)</f>
      </c>
      <c r="L5030" s="246">
        <f>IF(A5030="","",IF(OR(A5030=1,A5030=0),H5030,0))</f>
      </c>
      <c r="M5030" s="246">
        <f>IF(A5030="","",IF(A5030=-1,H5030,0))</f>
      </c>
      <c r="N5030">
        <f>IF(J5030="","",IF(E5030="SGD",1,IF(E5030="USD",Settings!$B$22,IF(E5030="HKD",Settings!$B$23,1))))</f>
      </c>
      <c r="O5030">
        <f>IF(OR(B5030="",C5030="",E5030=""),0,(IF(A5030=-1,H5030,0)-IF(OR(A5030=1,A5030=0),H5030,0)+IF(A5030=2,H5030,0))*IF(E5030="SGD",1,IF(E5030="USD",Settings!$B$22,IF(E5030="HKD",Settings!$B$23,1))))</f>
        <v>0</v>
      </c>
      <c r="P5030">
        <f>IF(OR(B5030="",C5030="",E5030=""),0,IF(A5030=2,H5030*IF(E5030="SGD",1,IF(E5030="USD",Settings!$B$22,IF(E5030="HKD",Settings!$B$23,1))),0))</f>
        <v>0</v>
      </c>
      <c r="Q5030" s="312">
        <f>IF(OR(J5030="",G5030=""),"",G5030+ROW()/1000000)</f>
      </c>
      <c r="R5030" s="247">
        <f>IF(Q5030="","",SUMIFS(Txn[Signed Units],Txn[Key],J5030,Txn[Transaction Order],"&lt;="&amp;Q5030))</f>
      </c>
    </row>
    <row r="5031" spans="10:18" ht="15" customHeight="1" x14ac:dyDescent="0.15">
      <c r="J5031" s="246">
        <f>IF(OR(B5031="",C5031="",E5031=""),"",B5031&amp;":"&amp;C5031&amp;":"&amp;E5031)</f>
      </c>
      <c r="K5031" s="247">
        <f>IF(A5031="","",A5031*D5031)</f>
      </c>
      <c r="L5031" s="246">
        <f>IF(A5031="","",IF(OR(A5031=1,A5031=0),H5031,0))</f>
      </c>
      <c r="M5031" s="246">
        <f>IF(A5031="","",IF(A5031=-1,H5031,0))</f>
      </c>
      <c r="N5031">
        <f>IF(J5031="","",IF(E5031="SGD",1,IF(E5031="USD",Settings!$B$22,IF(E5031="HKD",Settings!$B$23,1))))</f>
      </c>
      <c r="O5031">
        <f>IF(OR(B5031="",C5031="",E5031=""),0,(IF(A5031=-1,H5031,0)-IF(OR(A5031=1,A5031=0),H5031,0)+IF(A5031=2,H5031,0))*IF(E5031="SGD",1,IF(E5031="USD",Settings!$B$22,IF(E5031="HKD",Settings!$B$23,1))))</f>
        <v>0</v>
      </c>
      <c r="P5031">
        <f>IF(OR(B5031="",C5031="",E5031=""),0,IF(A5031=2,H5031*IF(E5031="SGD",1,IF(E5031="USD",Settings!$B$22,IF(E5031="HKD",Settings!$B$23,1))),0))</f>
        <v>0</v>
      </c>
      <c r="Q5031" s="312">
        <f>IF(OR(J5031="",G5031=""),"",G5031+ROW()/1000000)</f>
      </c>
      <c r="R5031" s="247">
        <f>IF(Q5031="","",SUMIFS(Txn[Signed Units],Txn[Key],J5031,Txn[Transaction Order],"&lt;="&amp;Q5031))</f>
      </c>
    </row>
    <row r="5032" spans="10:18" ht="15" customHeight="1" x14ac:dyDescent="0.15">
      <c r="J5032" s="246">
        <f>IF(OR(B5032="",C5032="",E5032=""),"",B5032&amp;":"&amp;C5032&amp;":"&amp;E5032)</f>
      </c>
      <c r="K5032" s="247">
        <f>IF(A5032="","",A5032*D5032)</f>
      </c>
      <c r="L5032" s="246">
        <f>IF(A5032="","",IF(OR(A5032=1,A5032=0),H5032,0))</f>
      </c>
      <c r="M5032" s="246">
        <f>IF(A5032="","",IF(A5032=-1,H5032,0))</f>
      </c>
      <c r="N5032">
        <f>IF(J5032="","",IF(E5032="SGD",1,IF(E5032="USD",Settings!$B$22,IF(E5032="HKD",Settings!$B$23,1))))</f>
      </c>
      <c r="O5032">
        <f>IF(OR(B5032="",C5032="",E5032=""),0,(IF(A5032=-1,H5032,0)-IF(OR(A5032=1,A5032=0),H5032,0)+IF(A5032=2,H5032,0))*IF(E5032="SGD",1,IF(E5032="USD",Settings!$B$22,IF(E5032="HKD",Settings!$B$23,1))))</f>
        <v>0</v>
      </c>
      <c r="P5032">
        <f>IF(OR(B5032="",C5032="",E5032=""),0,IF(A5032=2,H5032*IF(E5032="SGD",1,IF(E5032="USD",Settings!$B$22,IF(E5032="HKD",Settings!$B$23,1))),0))</f>
        <v>0</v>
      </c>
      <c r="Q5032" s="312">
        <f>IF(OR(J5032="",G5032=""),"",G5032+ROW()/1000000)</f>
      </c>
      <c r="R5032" s="247">
        <f>IF(Q5032="","",SUMIFS(Txn[Signed Units],Txn[Key],J5032,Txn[Transaction Order],"&lt;="&amp;Q5032))</f>
      </c>
    </row>
    <row r="5033" spans="10:18" ht="15" customHeight="1" x14ac:dyDescent="0.15">
      <c r="J5033" s="246">
        <f>IF(OR(B5033="",C5033="",E5033=""),"",B5033&amp;":"&amp;C5033&amp;":"&amp;E5033)</f>
      </c>
      <c r="K5033" s="247">
        <f>IF(A5033="","",A5033*D5033)</f>
      </c>
      <c r="L5033" s="246">
        <f>IF(A5033="","",IF(OR(A5033=1,A5033=0),H5033,0))</f>
      </c>
      <c r="M5033" s="246">
        <f>IF(A5033="","",IF(A5033=-1,H5033,0))</f>
      </c>
      <c r="N5033">
        <f>IF(J5033="","",IF(E5033="SGD",1,IF(E5033="USD",Settings!$B$22,IF(E5033="HKD",Settings!$B$23,1))))</f>
      </c>
      <c r="O5033">
        <f>IF(OR(B5033="",C5033="",E5033=""),0,(IF(A5033=-1,H5033,0)-IF(OR(A5033=1,A5033=0),H5033,0)+IF(A5033=2,H5033,0))*IF(E5033="SGD",1,IF(E5033="USD",Settings!$B$22,IF(E5033="HKD",Settings!$B$23,1))))</f>
        <v>0</v>
      </c>
      <c r="P5033">
        <f>IF(OR(B5033="",C5033="",E5033=""),0,IF(A5033=2,H5033*IF(E5033="SGD",1,IF(E5033="USD",Settings!$B$22,IF(E5033="HKD",Settings!$B$23,1))),0))</f>
        <v>0</v>
      </c>
      <c r="Q5033" s="312">
        <f>IF(OR(J5033="",G5033=""),"",G5033+ROW()/1000000)</f>
      </c>
      <c r="R5033" s="247">
        <f>IF(Q5033="","",SUMIFS(Txn[Signed Units],Txn[Key],J5033,Txn[Transaction Order],"&lt;="&amp;Q5033))</f>
      </c>
    </row>
    <row r="5034" spans="10:18" ht="15" customHeight="1" x14ac:dyDescent="0.15">
      <c r="J5034" s="246">
        <f>IF(OR(B5034="",C5034="",E5034=""),"",B5034&amp;":"&amp;C5034&amp;":"&amp;E5034)</f>
      </c>
      <c r="K5034" s="247">
        <f>IF(A5034="","",A5034*D5034)</f>
      </c>
      <c r="L5034" s="246">
        <f>IF(A5034="","",IF(OR(A5034=1,A5034=0),H5034,0))</f>
      </c>
      <c r="M5034" s="246">
        <f>IF(A5034="","",IF(A5034=-1,H5034,0))</f>
      </c>
      <c r="N5034">
        <f>IF(J5034="","",IF(E5034="SGD",1,IF(E5034="USD",Settings!$B$22,IF(E5034="HKD",Settings!$B$23,1))))</f>
      </c>
      <c r="O5034">
        <f>IF(OR(B5034="",C5034="",E5034=""),0,(IF(A5034=-1,H5034,0)-IF(OR(A5034=1,A5034=0),H5034,0)+IF(A5034=2,H5034,0))*IF(E5034="SGD",1,IF(E5034="USD",Settings!$B$22,IF(E5034="HKD",Settings!$B$23,1))))</f>
        <v>0</v>
      </c>
      <c r="P5034">
        <f>IF(OR(B5034="",C5034="",E5034=""),0,IF(A5034=2,H5034*IF(E5034="SGD",1,IF(E5034="USD",Settings!$B$22,IF(E5034="HKD",Settings!$B$23,1))),0))</f>
        <v>0</v>
      </c>
      <c r="Q5034" s="312">
        <f>IF(OR(J5034="",G5034=""),"",G5034+ROW()/1000000)</f>
      </c>
      <c r="R5034" s="247">
        <f>IF(Q5034="","",SUMIFS(Txn[Signed Units],Txn[Key],J5034,Txn[Transaction Order],"&lt;="&amp;Q5034))</f>
      </c>
    </row>
    <row r="5035" spans="10:18" ht="15" customHeight="1" x14ac:dyDescent="0.15">
      <c r="J5035" s="246">
        <f>IF(OR(B5035="",C5035="",E5035=""),"",B5035&amp;":"&amp;C5035&amp;":"&amp;E5035)</f>
      </c>
      <c r="K5035" s="247">
        <f>IF(A5035="","",A5035*D5035)</f>
      </c>
      <c r="L5035" s="246">
        <f>IF(A5035="","",IF(OR(A5035=1,A5035=0),H5035,0))</f>
      </c>
      <c r="M5035" s="246">
        <f>IF(A5035="","",IF(A5035=-1,H5035,0))</f>
      </c>
      <c r="N5035">
        <f>IF(J5035="","",IF(E5035="SGD",1,IF(E5035="USD",Settings!$B$22,IF(E5035="HKD",Settings!$B$23,1))))</f>
      </c>
      <c r="O5035">
        <f>IF(OR(B5035="",C5035="",E5035=""),0,(IF(A5035=-1,H5035,0)-IF(OR(A5035=1,A5035=0),H5035,0)+IF(A5035=2,H5035,0))*IF(E5035="SGD",1,IF(E5035="USD",Settings!$B$22,IF(E5035="HKD",Settings!$B$23,1))))</f>
        <v>0</v>
      </c>
      <c r="P5035">
        <f>IF(OR(B5035="",C5035="",E5035=""),0,IF(A5035=2,H5035*IF(E5035="SGD",1,IF(E5035="USD",Settings!$B$22,IF(E5035="HKD",Settings!$B$23,1))),0))</f>
        <v>0</v>
      </c>
      <c r="Q5035" s="312">
        <f>IF(OR(J5035="",G5035=""),"",G5035+ROW()/1000000)</f>
      </c>
      <c r="R5035" s="247">
        <f>IF(Q5035="","",SUMIFS(Txn[Signed Units],Txn[Key],J5035,Txn[Transaction Order],"&lt;="&amp;Q5035))</f>
      </c>
    </row>
    <row r="5036" spans="10:18" ht="15" customHeight="1" x14ac:dyDescent="0.15">
      <c r="J5036" s="246">
        <f>IF(OR(B5036="",C5036="",E5036=""),"",B5036&amp;":"&amp;C5036&amp;":"&amp;E5036)</f>
      </c>
      <c r="K5036" s="247">
        <f>IF(A5036="","",A5036*D5036)</f>
      </c>
      <c r="L5036" s="246">
        <f>IF(A5036="","",IF(OR(A5036=1,A5036=0),H5036,0))</f>
      </c>
      <c r="M5036" s="246">
        <f>IF(A5036="","",IF(A5036=-1,H5036,0))</f>
      </c>
      <c r="N5036">
        <f>IF(J5036="","",IF(E5036="SGD",1,IF(E5036="USD",Settings!$B$22,IF(E5036="HKD",Settings!$B$23,1))))</f>
      </c>
      <c r="O5036">
        <f>IF(OR(B5036="",C5036="",E5036=""),0,(IF(A5036=-1,H5036,0)-IF(OR(A5036=1,A5036=0),H5036,0)+IF(A5036=2,H5036,0))*IF(E5036="SGD",1,IF(E5036="USD",Settings!$B$22,IF(E5036="HKD",Settings!$B$23,1))))</f>
        <v>0</v>
      </c>
      <c r="P5036">
        <f>IF(OR(B5036="",C5036="",E5036=""),0,IF(A5036=2,H5036*IF(E5036="SGD",1,IF(E5036="USD",Settings!$B$22,IF(E5036="HKD",Settings!$B$23,1))),0))</f>
        <v>0</v>
      </c>
      <c r="Q5036" s="312">
        <f>IF(OR(J5036="",G5036=""),"",G5036+ROW()/1000000)</f>
      </c>
      <c r="R5036" s="247">
        <f>IF(Q5036="","",SUMIFS(Txn[Signed Units],Txn[Key],J5036,Txn[Transaction Order],"&lt;="&amp;Q5036))</f>
      </c>
    </row>
    <row r="5037" spans="10:18" ht="15" customHeight="1" x14ac:dyDescent="0.15">
      <c r="J5037" s="246">
        <f>IF(OR(B5037="",C5037="",E5037=""),"",B5037&amp;":"&amp;C5037&amp;":"&amp;E5037)</f>
      </c>
      <c r="K5037" s="247">
        <f>IF(A5037="","",A5037*D5037)</f>
      </c>
      <c r="L5037" s="246">
        <f>IF(A5037="","",IF(OR(A5037=1,A5037=0),H5037,0))</f>
      </c>
      <c r="M5037" s="246">
        <f>IF(A5037="","",IF(A5037=-1,H5037,0))</f>
      </c>
      <c r="N5037">
        <f>IF(J5037="","",IF(E5037="SGD",1,IF(E5037="USD",Settings!$B$22,IF(E5037="HKD",Settings!$B$23,1))))</f>
      </c>
      <c r="O5037">
        <f>IF(OR(B5037="",C5037="",E5037=""),0,(IF(A5037=-1,H5037,0)-IF(OR(A5037=1,A5037=0),H5037,0)+IF(A5037=2,H5037,0))*IF(E5037="SGD",1,IF(E5037="USD",Settings!$B$22,IF(E5037="HKD",Settings!$B$23,1))))</f>
        <v>0</v>
      </c>
      <c r="P5037">
        <f>IF(OR(B5037="",C5037="",E5037=""),0,IF(A5037=2,H5037*IF(E5037="SGD",1,IF(E5037="USD",Settings!$B$22,IF(E5037="HKD",Settings!$B$23,1))),0))</f>
        <v>0</v>
      </c>
      <c r="Q5037" s="312">
        <f>IF(OR(J5037="",G5037=""),"",G5037+ROW()/1000000)</f>
      </c>
      <c r="R5037" s="247">
        <f>IF(Q5037="","",SUMIFS(Txn[Signed Units],Txn[Key],J5037,Txn[Transaction Order],"&lt;="&amp;Q5037))</f>
      </c>
    </row>
    <row r="5038" spans="10:18" ht="15" customHeight="1" x14ac:dyDescent="0.15">
      <c r="J5038" s="246">
        <f>IF(OR(B5038="",C5038="",E5038=""),"",B5038&amp;":"&amp;C5038&amp;":"&amp;E5038)</f>
      </c>
      <c r="K5038" s="247">
        <f>IF(A5038="","",A5038*D5038)</f>
      </c>
      <c r="L5038" s="246">
        <f>IF(A5038="","",IF(OR(A5038=1,A5038=0),H5038,0))</f>
      </c>
      <c r="M5038" s="246">
        <f>IF(A5038="","",IF(A5038=-1,H5038,0))</f>
      </c>
      <c r="N5038">
        <f>IF(J5038="","",IF(E5038="SGD",1,IF(E5038="USD",Settings!$B$22,IF(E5038="HKD",Settings!$B$23,1))))</f>
      </c>
      <c r="O5038">
        <f>IF(OR(B5038="",C5038="",E5038=""),0,(IF(A5038=-1,H5038,0)-IF(OR(A5038=1,A5038=0),H5038,0)+IF(A5038=2,H5038,0))*IF(E5038="SGD",1,IF(E5038="USD",Settings!$B$22,IF(E5038="HKD",Settings!$B$23,1))))</f>
        <v>0</v>
      </c>
      <c r="P5038">
        <f>IF(OR(B5038="",C5038="",E5038=""),0,IF(A5038=2,H5038*IF(E5038="SGD",1,IF(E5038="USD",Settings!$B$22,IF(E5038="HKD",Settings!$B$23,1))),0))</f>
        <v>0</v>
      </c>
      <c r="Q5038" s="312">
        <f>IF(OR(J5038="",G5038=""),"",G5038+ROW()/1000000)</f>
      </c>
      <c r="R5038" s="247">
        <f>IF(Q5038="","",SUMIFS(Txn[Signed Units],Txn[Key],J5038,Txn[Transaction Order],"&lt;="&amp;Q5038))</f>
      </c>
    </row>
    <row r="5039" spans="10:18" ht="15" customHeight="1" x14ac:dyDescent="0.15">
      <c r="J5039" s="246">
        <f>IF(OR(B5039="",C5039="",E5039=""),"",B5039&amp;":"&amp;C5039&amp;":"&amp;E5039)</f>
      </c>
      <c r="K5039" s="247">
        <f>IF(A5039="","",A5039*D5039)</f>
      </c>
      <c r="L5039" s="246">
        <f>IF(A5039="","",IF(OR(A5039=1,A5039=0),H5039,0))</f>
      </c>
      <c r="M5039" s="246">
        <f>IF(A5039="","",IF(A5039=-1,H5039,0))</f>
      </c>
      <c r="N5039">
        <f>IF(J5039="","",IF(E5039="SGD",1,IF(E5039="USD",Settings!$B$22,IF(E5039="HKD",Settings!$B$23,1))))</f>
      </c>
      <c r="O5039">
        <f>IF(OR(B5039="",C5039="",E5039=""),0,(IF(A5039=-1,H5039,0)-IF(OR(A5039=1,A5039=0),H5039,0)+IF(A5039=2,H5039,0))*IF(E5039="SGD",1,IF(E5039="USD",Settings!$B$22,IF(E5039="HKD",Settings!$B$23,1))))</f>
        <v>0</v>
      </c>
      <c r="P5039">
        <f>IF(OR(B5039="",C5039="",E5039=""),0,IF(A5039=2,H5039*IF(E5039="SGD",1,IF(E5039="USD",Settings!$B$22,IF(E5039="HKD",Settings!$B$23,1))),0))</f>
        <v>0</v>
      </c>
      <c r="Q5039" s="312">
        <f>IF(OR(J5039="",G5039=""),"",G5039+ROW()/1000000)</f>
      </c>
      <c r="R5039" s="247">
        <f>IF(Q5039="","",SUMIFS(Txn[Signed Units],Txn[Key],J5039,Txn[Transaction Order],"&lt;="&amp;Q5039))</f>
      </c>
    </row>
    <row r="5040" spans="10:18" ht="15" customHeight="1" x14ac:dyDescent="0.15">
      <c r="J5040" s="246">
        <f>IF(OR(B5040="",C5040="",E5040=""),"",B5040&amp;":"&amp;C5040&amp;":"&amp;E5040)</f>
      </c>
      <c r="K5040" s="247">
        <f>IF(A5040="","",A5040*D5040)</f>
      </c>
      <c r="L5040" s="246">
        <f>IF(A5040="","",IF(OR(A5040=1,A5040=0),H5040,0))</f>
      </c>
      <c r="M5040" s="246">
        <f>IF(A5040="","",IF(A5040=-1,H5040,0))</f>
      </c>
      <c r="N5040">
        <f>IF(J5040="","",IF(E5040="SGD",1,IF(E5040="USD",Settings!$B$22,IF(E5040="HKD",Settings!$B$23,1))))</f>
      </c>
      <c r="O5040">
        <f>IF(OR(B5040="",C5040="",E5040=""),0,(IF(A5040=-1,H5040,0)-IF(OR(A5040=1,A5040=0),H5040,0)+IF(A5040=2,H5040,0))*IF(E5040="SGD",1,IF(E5040="USD",Settings!$B$22,IF(E5040="HKD",Settings!$B$23,1))))</f>
        <v>0</v>
      </c>
      <c r="P5040">
        <f>IF(OR(B5040="",C5040="",E5040=""),0,IF(A5040=2,H5040*IF(E5040="SGD",1,IF(E5040="USD",Settings!$B$22,IF(E5040="HKD",Settings!$B$23,1))),0))</f>
        <v>0</v>
      </c>
      <c r="Q5040" s="312">
        <f>IF(OR(J5040="",G5040=""),"",G5040+ROW()/1000000)</f>
      </c>
      <c r="R5040" s="247">
        <f>IF(Q5040="","",SUMIFS(Txn[Signed Units],Txn[Key],J5040,Txn[Transaction Order],"&lt;="&amp;Q5040))</f>
      </c>
    </row>
    <row r="5041" spans="10:18" ht="15" customHeight="1" x14ac:dyDescent="0.15">
      <c r="J5041" s="246">
        <f>IF(OR(B5041="",C5041="",E5041=""),"",B5041&amp;":"&amp;C5041&amp;":"&amp;E5041)</f>
      </c>
      <c r="K5041" s="247">
        <f>IF(A5041="","",A5041*D5041)</f>
      </c>
      <c r="L5041" s="246">
        <f>IF(A5041="","",IF(OR(A5041=1,A5041=0),H5041,0))</f>
      </c>
      <c r="M5041" s="246">
        <f>IF(A5041="","",IF(A5041=-1,H5041,0))</f>
      </c>
      <c r="N5041">
        <f>IF(J5041="","",IF(E5041="SGD",1,IF(E5041="USD",Settings!$B$22,IF(E5041="HKD",Settings!$B$23,1))))</f>
      </c>
      <c r="O5041">
        <f>IF(OR(B5041="",C5041="",E5041=""),0,(IF(A5041=-1,H5041,0)-IF(OR(A5041=1,A5041=0),H5041,0)+IF(A5041=2,H5041,0))*IF(E5041="SGD",1,IF(E5041="USD",Settings!$B$22,IF(E5041="HKD",Settings!$B$23,1))))</f>
        <v>0</v>
      </c>
      <c r="P5041">
        <f>IF(OR(B5041="",C5041="",E5041=""),0,IF(A5041=2,H5041*IF(E5041="SGD",1,IF(E5041="USD",Settings!$B$22,IF(E5041="HKD",Settings!$B$23,1))),0))</f>
        <v>0</v>
      </c>
      <c r="Q5041" s="312">
        <f>IF(OR(J5041="",G5041=""),"",G5041+ROW()/1000000)</f>
      </c>
      <c r="R5041" s="247">
        <f>IF(Q5041="","",SUMIFS(Txn[Signed Units],Txn[Key],J5041,Txn[Transaction Order],"&lt;="&amp;Q5041))</f>
      </c>
    </row>
    <row r="5042" spans="10:18" ht="15" customHeight="1" x14ac:dyDescent="0.15">
      <c r="J5042" s="246">
        <f>IF(OR(B5042="",C5042="",E5042=""),"",B5042&amp;":"&amp;C5042&amp;":"&amp;E5042)</f>
      </c>
      <c r="K5042" s="247">
        <f>IF(A5042="","",A5042*D5042)</f>
      </c>
      <c r="L5042" s="246">
        <f>IF(A5042="","",IF(OR(A5042=1,A5042=0),H5042,0))</f>
      </c>
      <c r="M5042" s="246">
        <f>IF(A5042="","",IF(A5042=-1,H5042,0))</f>
      </c>
      <c r="N5042">
        <f>IF(J5042="","",IF(E5042="SGD",1,IF(E5042="USD",Settings!$B$22,IF(E5042="HKD",Settings!$B$23,1))))</f>
      </c>
      <c r="O5042">
        <f>IF(OR(B5042="",C5042="",E5042=""),0,(IF(A5042=-1,H5042,0)-IF(OR(A5042=1,A5042=0),H5042,0)+IF(A5042=2,H5042,0))*IF(E5042="SGD",1,IF(E5042="USD",Settings!$B$22,IF(E5042="HKD",Settings!$B$23,1))))</f>
        <v>0</v>
      </c>
      <c r="P5042">
        <f>IF(OR(B5042="",C5042="",E5042=""),0,IF(A5042=2,H5042*IF(E5042="SGD",1,IF(E5042="USD",Settings!$B$22,IF(E5042="HKD",Settings!$B$23,1))),0))</f>
        <v>0</v>
      </c>
      <c r="Q5042" s="312">
        <f>IF(OR(J5042="",G5042=""),"",G5042+ROW()/1000000)</f>
      </c>
      <c r="R5042" s="247">
        <f>IF(Q5042="","",SUMIFS(Txn[Signed Units],Txn[Key],J5042,Txn[Transaction Order],"&lt;="&amp;Q5042))</f>
      </c>
    </row>
    <row r="5043" spans="10:18" ht="15" customHeight="1" x14ac:dyDescent="0.15">
      <c r="J5043" s="246">
        <f>IF(OR(B5043="",C5043="",E5043=""),"",B5043&amp;":"&amp;C5043&amp;":"&amp;E5043)</f>
      </c>
      <c r="K5043" s="247">
        <f>IF(A5043="","",A5043*D5043)</f>
      </c>
      <c r="L5043" s="246">
        <f>IF(A5043="","",IF(OR(A5043=1,A5043=0),H5043,0))</f>
      </c>
      <c r="M5043" s="246">
        <f>IF(A5043="","",IF(A5043=-1,H5043,0))</f>
      </c>
      <c r="N5043">
        <f>IF(J5043="","",IF(E5043="SGD",1,IF(E5043="USD",Settings!$B$22,IF(E5043="HKD",Settings!$B$23,1))))</f>
      </c>
      <c r="O5043">
        <f>IF(OR(B5043="",C5043="",E5043=""),0,(IF(A5043=-1,H5043,0)-IF(OR(A5043=1,A5043=0),H5043,0)+IF(A5043=2,H5043,0))*IF(E5043="SGD",1,IF(E5043="USD",Settings!$B$22,IF(E5043="HKD",Settings!$B$23,1))))</f>
        <v>0</v>
      </c>
      <c r="P5043">
        <f>IF(OR(B5043="",C5043="",E5043=""),0,IF(A5043=2,H5043*IF(E5043="SGD",1,IF(E5043="USD",Settings!$B$22,IF(E5043="HKD",Settings!$B$23,1))),0))</f>
        <v>0</v>
      </c>
      <c r="Q5043" s="312">
        <f>IF(OR(J5043="",G5043=""),"",G5043+ROW()/1000000)</f>
      </c>
      <c r="R5043" s="247">
        <f>IF(Q5043="","",SUMIFS(Txn[Signed Units],Txn[Key],J5043,Txn[Transaction Order],"&lt;="&amp;Q5043))</f>
      </c>
    </row>
    <row r="5044" spans="10:18" ht="15" customHeight="1" x14ac:dyDescent="0.15">
      <c r="J5044" s="246">
        <f>IF(OR(B5044="",C5044="",E5044=""),"",B5044&amp;":"&amp;C5044&amp;":"&amp;E5044)</f>
      </c>
      <c r="K5044" s="247">
        <f>IF(A5044="","",A5044*D5044)</f>
      </c>
      <c r="L5044" s="246">
        <f>IF(A5044="","",IF(OR(A5044=1,A5044=0),H5044,0))</f>
      </c>
      <c r="M5044" s="246">
        <f>IF(A5044="","",IF(A5044=-1,H5044,0))</f>
      </c>
      <c r="N5044">
        <f>IF(J5044="","",IF(E5044="SGD",1,IF(E5044="USD",Settings!$B$22,IF(E5044="HKD",Settings!$B$23,1))))</f>
      </c>
      <c r="O5044">
        <f>IF(OR(B5044="",C5044="",E5044=""),0,(IF(A5044=-1,H5044,0)-IF(OR(A5044=1,A5044=0),H5044,0)+IF(A5044=2,H5044,0))*IF(E5044="SGD",1,IF(E5044="USD",Settings!$B$22,IF(E5044="HKD",Settings!$B$23,1))))</f>
        <v>0</v>
      </c>
      <c r="P5044">
        <f>IF(OR(B5044="",C5044="",E5044=""),0,IF(A5044=2,H5044*IF(E5044="SGD",1,IF(E5044="USD",Settings!$B$22,IF(E5044="HKD",Settings!$B$23,1))),0))</f>
        <v>0</v>
      </c>
      <c r="Q5044" s="312">
        <f>IF(OR(J5044="",G5044=""),"",G5044+ROW()/1000000)</f>
      </c>
      <c r="R5044" s="247">
        <f>IF(Q5044="","",SUMIFS(Txn[Signed Units],Txn[Key],J5044,Txn[Transaction Order],"&lt;="&amp;Q5044))</f>
      </c>
    </row>
    <row r="5045" spans="10:18" ht="15" customHeight="1" x14ac:dyDescent="0.15">
      <c r="J5045" s="246">
        <f>IF(OR(B5045="",C5045="",E5045=""),"",B5045&amp;":"&amp;C5045&amp;":"&amp;E5045)</f>
      </c>
      <c r="K5045" s="247">
        <f>IF(A5045="","",A5045*D5045)</f>
      </c>
      <c r="L5045" s="246">
        <f>IF(A5045="","",IF(OR(A5045=1,A5045=0),H5045,0))</f>
      </c>
      <c r="M5045" s="246">
        <f>IF(A5045="","",IF(A5045=-1,H5045,0))</f>
      </c>
      <c r="N5045">
        <f>IF(J5045="","",IF(E5045="SGD",1,IF(E5045="USD",Settings!$B$22,IF(E5045="HKD",Settings!$B$23,1))))</f>
      </c>
      <c r="O5045">
        <f>IF(OR(B5045="",C5045="",E5045=""),0,(IF(A5045=-1,H5045,0)-IF(OR(A5045=1,A5045=0),H5045,0)+IF(A5045=2,H5045,0))*IF(E5045="SGD",1,IF(E5045="USD",Settings!$B$22,IF(E5045="HKD",Settings!$B$23,1))))</f>
        <v>0</v>
      </c>
      <c r="P5045">
        <f>IF(OR(B5045="",C5045="",E5045=""),0,IF(A5045=2,H5045*IF(E5045="SGD",1,IF(E5045="USD",Settings!$B$22,IF(E5045="HKD",Settings!$B$23,1))),0))</f>
        <v>0</v>
      </c>
      <c r="Q5045" s="312">
        <f>IF(OR(J5045="",G5045=""),"",G5045+ROW()/1000000)</f>
      </c>
      <c r="R5045" s="247">
        <f>IF(Q5045="","",SUMIFS(Txn[Signed Units],Txn[Key],J5045,Txn[Transaction Order],"&lt;="&amp;Q5045))</f>
      </c>
    </row>
    <row r="5046" spans="10:18" ht="15" customHeight="1" x14ac:dyDescent="0.15">
      <c r="J5046" s="246">
        <f>IF(OR(B5046="",C5046="",E5046=""),"",B5046&amp;":"&amp;C5046&amp;":"&amp;E5046)</f>
      </c>
      <c r="K5046" s="247">
        <f>IF(A5046="","",A5046*D5046)</f>
      </c>
      <c r="L5046" s="246">
        <f>IF(A5046="","",IF(OR(A5046=1,A5046=0),H5046,0))</f>
      </c>
      <c r="M5046" s="246">
        <f>IF(A5046="","",IF(A5046=-1,H5046,0))</f>
      </c>
      <c r="N5046">
        <f>IF(J5046="","",IF(E5046="SGD",1,IF(E5046="USD",Settings!$B$22,IF(E5046="HKD",Settings!$B$23,1))))</f>
      </c>
      <c r="O5046">
        <f>IF(OR(B5046="",C5046="",E5046=""),0,(IF(A5046=-1,H5046,0)-IF(OR(A5046=1,A5046=0),H5046,0)+IF(A5046=2,H5046,0))*IF(E5046="SGD",1,IF(E5046="USD",Settings!$B$22,IF(E5046="HKD",Settings!$B$23,1))))</f>
        <v>0</v>
      </c>
      <c r="P5046">
        <f>IF(OR(B5046="",C5046="",E5046=""),0,IF(A5046=2,H5046*IF(E5046="SGD",1,IF(E5046="USD",Settings!$B$22,IF(E5046="HKD",Settings!$B$23,1))),0))</f>
        <v>0</v>
      </c>
      <c r="Q5046" s="312">
        <f>IF(OR(J5046="",G5046=""),"",G5046+ROW()/1000000)</f>
      </c>
      <c r="R5046" s="247">
        <f>IF(Q5046="","",SUMIFS(Txn[Signed Units],Txn[Key],J5046,Txn[Transaction Order],"&lt;="&amp;Q5046))</f>
      </c>
    </row>
    <row r="5047" spans="10:18" ht="15" customHeight="1" x14ac:dyDescent="0.15">
      <c r="J5047" s="246">
        <f>IF(OR(B5047="",C5047="",E5047=""),"",B5047&amp;":"&amp;C5047&amp;":"&amp;E5047)</f>
      </c>
      <c r="K5047" s="247">
        <f>IF(A5047="","",A5047*D5047)</f>
      </c>
      <c r="L5047" s="246">
        <f>IF(A5047="","",IF(OR(A5047=1,A5047=0),H5047,0))</f>
      </c>
      <c r="M5047" s="246">
        <f>IF(A5047="","",IF(A5047=-1,H5047,0))</f>
      </c>
      <c r="N5047">
        <f>IF(J5047="","",IF(E5047="SGD",1,IF(E5047="USD",Settings!$B$22,IF(E5047="HKD",Settings!$B$23,1))))</f>
      </c>
      <c r="O5047">
        <f>IF(OR(B5047="",C5047="",E5047=""),0,(IF(A5047=-1,H5047,0)-IF(OR(A5047=1,A5047=0),H5047,0)+IF(A5047=2,H5047,0))*IF(E5047="SGD",1,IF(E5047="USD",Settings!$B$22,IF(E5047="HKD",Settings!$B$23,1))))</f>
        <v>0</v>
      </c>
      <c r="P5047">
        <f>IF(OR(B5047="",C5047="",E5047=""),0,IF(A5047=2,H5047*IF(E5047="SGD",1,IF(E5047="USD",Settings!$B$22,IF(E5047="HKD",Settings!$B$23,1))),0))</f>
        <v>0</v>
      </c>
      <c r="Q5047" s="312">
        <f>IF(OR(J5047="",G5047=""),"",G5047+ROW()/1000000)</f>
      </c>
      <c r="R5047" s="247">
        <f>IF(Q5047="","",SUMIFS(Txn[Signed Units],Txn[Key],J5047,Txn[Transaction Order],"&lt;="&amp;Q5047))</f>
      </c>
    </row>
    <row r="5048" spans="10:18" ht="15" customHeight="1" x14ac:dyDescent="0.15">
      <c r="J5048" s="246">
        <f>IF(OR(B5048="",C5048="",E5048=""),"",B5048&amp;":"&amp;C5048&amp;":"&amp;E5048)</f>
      </c>
      <c r="K5048" s="247">
        <f>IF(A5048="","",A5048*D5048)</f>
      </c>
      <c r="L5048" s="246">
        <f>IF(A5048="","",IF(OR(A5048=1,A5048=0),H5048,0))</f>
      </c>
      <c r="M5048" s="246">
        <f>IF(A5048="","",IF(A5048=-1,H5048,0))</f>
      </c>
      <c r="N5048">
        <f>IF(J5048="","",IF(E5048="SGD",1,IF(E5048="USD",Settings!$B$22,IF(E5048="HKD",Settings!$B$23,1))))</f>
      </c>
      <c r="O5048">
        <f>IF(OR(B5048="",C5048="",E5048=""),0,(IF(A5048=-1,H5048,0)-IF(OR(A5048=1,A5048=0),H5048,0)+IF(A5048=2,H5048,0))*IF(E5048="SGD",1,IF(E5048="USD",Settings!$B$22,IF(E5048="HKD",Settings!$B$23,1))))</f>
        <v>0</v>
      </c>
      <c r="P5048">
        <f>IF(OR(B5048="",C5048="",E5048=""),0,IF(A5048=2,H5048*IF(E5048="SGD",1,IF(E5048="USD",Settings!$B$22,IF(E5048="HKD",Settings!$B$23,1))),0))</f>
        <v>0</v>
      </c>
      <c r="Q5048" s="312">
        <f>IF(OR(J5048="",G5048=""),"",G5048+ROW()/1000000)</f>
      </c>
      <c r="R5048" s="247">
        <f>IF(Q5048="","",SUMIFS(Txn[Signed Units],Txn[Key],J5048,Txn[Transaction Order],"&lt;="&amp;Q5048))</f>
      </c>
    </row>
    <row r="5049" spans="10:18" ht="15" customHeight="1" x14ac:dyDescent="0.15">
      <c r="J5049" s="246">
        <f>IF(OR(B5049="",C5049="",E5049=""),"",B5049&amp;":"&amp;C5049&amp;":"&amp;E5049)</f>
      </c>
      <c r="K5049" s="247">
        <f>IF(A5049="","",A5049*D5049)</f>
      </c>
      <c r="L5049" s="246">
        <f>IF(A5049="","",IF(OR(A5049=1,A5049=0),H5049,0))</f>
      </c>
      <c r="M5049" s="246">
        <f>IF(A5049="","",IF(A5049=-1,H5049,0))</f>
      </c>
      <c r="N5049">
        <f>IF(J5049="","",IF(E5049="SGD",1,IF(E5049="USD",Settings!$B$22,IF(E5049="HKD",Settings!$B$23,1))))</f>
      </c>
      <c r="O5049">
        <f>IF(OR(B5049="",C5049="",E5049=""),0,(IF(A5049=-1,H5049,0)-IF(OR(A5049=1,A5049=0),H5049,0)+IF(A5049=2,H5049,0))*IF(E5049="SGD",1,IF(E5049="USD",Settings!$B$22,IF(E5049="HKD",Settings!$B$23,1))))</f>
        <v>0</v>
      </c>
      <c r="P5049">
        <f>IF(OR(B5049="",C5049="",E5049=""),0,IF(A5049=2,H5049*IF(E5049="SGD",1,IF(E5049="USD",Settings!$B$22,IF(E5049="HKD",Settings!$B$23,1))),0))</f>
        <v>0</v>
      </c>
      <c r="Q5049" s="312">
        <f>IF(OR(J5049="",G5049=""),"",G5049+ROW()/1000000)</f>
      </c>
      <c r="R5049" s="247">
        <f>IF(Q5049="","",SUMIFS(Txn[Signed Units],Txn[Key],J5049,Txn[Transaction Order],"&lt;="&amp;Q5049))</f>
      </c>
    </row>
    <row r="5050" spans="10:18" ht="15" customHeight="1" x14ac:dyDescent="0.15">
      <c r="J5050" s="246">
        <f>IF(OR(B5050="",C5050="",E5050=""),"",B5050&amp;":"&amp;C5050&amp;":"&amp;E5050)</f>
      </c>
      <c r="K5050" s="247">
        <f>IF(A5050="","",A5050*D5050)</f>
      </c>
      <c r="L5050" s="246">
        <f>IF(A5050="","",IF(OR(A5050=1,A5050=0),H5050,0))</f>
      </c>
      <c r="M5050" s="246">
        <f>IF(A5050="","",IF(A5050=-1,H5050,0))</f>
      </c>
      <c r="N5050">
        <f>IF(J5050="","",IF(E5050="SGD",1,IF(E5050="USD",Settings!$B$22,IF(E5050="HKD",Settings!$B$23,1))))</f>
      </c>
      <c r="O5050">
        <f>IF(OR(B5050="",C5050="",E5050=""),0,(IF(A5050=-1,H5050,0)-IF(OR(A5050=1,A5050=0),H5050,0)+IF(A5050=2,H5050,0))*IF(E5050="SGD",1,IF(E5050="USD",Settings!$B$22,IF(E5050="HKD",Settings!$B$23,1))))</f>
        <v>0</v>
      </c>
      <c r="P5050">
        <f>IF(OR(B5050="",C5050="",E5050=""),0,IF(A5050=2,H5050*IF(E5050="SGD",1,IF(E5050="USD",Settings!$B$22,IF(E5050="HKD",Settings!$B$23,1))),0))</f>
        <v>0</v>
      </c>
      <c r="Q5050" s="312">
        <f>IF(OR(J5050="",G5050=""),"",G5050+ROW()/1000000)</f>
      </c>
      <c r="R5050" s="247">
        <f>IF(Q5050="","",SUMIFS(Txn[Signed Units],Txn[Key],J5050,Txn[Transaction Order],"&lt;="&amp;Q5050))</f>
      </c>
    </row>
    <row r="5051" spans="10:18" ht="15" customHeight="1" x14ac:dyDescent="0.15">
      <c r="J5051" s="246">
        <f>IF(OR(B5051="",C5051="",E5051=""),"",B5051&amp;":"&amp;C5051&amp;":"&amp;E5051)</f>
      </c>
      <c r="K5051" s="247">
        <f>IF(A5051="","",A5051*D5051)</f>
      </c>
      <c r="L5051" s="246">
        <f>IF(A5051="","",IF(OR(A5051=1,A5051=0),H5051,0))</f>
      </c>
      <c r="M5051" s="246">
        <f>IF(A5051="","",IF(A5051=-1,H5051,0))</f>
      </c>
      <c r="N5051">
        <f>IF(J5051="","",IF(E5051="SGD",1,IF(E5051="USD",Settings!$B$22,IF(E5051="HKD",Settings!$B$23,1))))</f>
      </c>
      <c r="O5051">
        <f>IF(OR(B5051="",C5051="",E5051=""),0,(IF(A5051=-1,H5051,0)-IF(OR(A5051=1,A5051=0),H5051,0)+IF(A5051=2,H5051,0))*IF(E5051="SGD",1,IF(E5051="USD",Settings!$B$22,IF(E5051="HKD",Settings!$B$23,1))))</f>
        <v>0</v>
      </c>
      <c r="P5051">
        <f>IF(OR(B5051="",C5051="",E5051=""),0,IF(A5051=2,H5051*IF(E5051="SGD",1,IF(E5051="USD",Settings!$B$22,IF(E5051="HKD",Settings!$B$23,1))),0))</f>
        <v>0</v>
      </c>
      <c r="Q5051" s="312">
        <f>IF(OR(J5051="",G5051=""),"",G5051+ROW()/1000000)</f>
      </c>
      <c r="R5051" s="247">
        <f>IF(Q5051="","",SUMIFS(Txn[Signed Units],Txn[Key],J5051,Txn[Transaction Order],"&lt;="&amp;Q5051))</f>
      </c>
    </row>
    <row r="5052" spans="10:18" ht="15" customHeight="1" x14ac:dyDescent="0.15">
      <c r="J5052" s="246">
        <f>IF(OR(B5052="",C5052="",E5052=""),"",B5052&amp;":"&amp;C5052&amp;":"&amp;E5052)</f>
      </c>
      <c r="K5052" s="247">
        <f>IF(A5052="","",A5052*D5052)</f>
      </c>
      <c r="L5052" s="246">
        <f>IF(A5052="","",IF(OR(A5052=1,A5052=0),H5052,0))</f>
      </c>
      <c r="M5052" s="246">
        <f>IF(A5052="","",IF(A5052=-1,H5052,0))</f>
      </c>
      <c r="N5052">
        <f>IF(J5052="","",IF(E5052="SGD",1,IF(E5052="USD",Settings!$B$22,IF(E5052="HKD",Settings!$B$23,1))))</f>
      </c>
      <c r="O5052">
        <f>IF(OR(B5052="",C5052="",E5052=""),0,(IF(A5052=-1,H5052,0)-IF(OR(A5052=1,A5052=0),H5052,0)+IF(A5052=2,H5052,0))*IF(E5052="SGD",1,IF(E5052="USD",Settings!$B$22,IF(E5052="HKD",Settings!$B$23,1))))</f>
        <v>0</v>
      </c>
      <c r="P5052">
        <f>IF(OR(B5052="",C5052="",E5052=""),0,IF(A5052=2,H5052*IF(E5052="SGD",1,IF(E5052="USD",Settings!$B$22,IF(E5052="HKD",Settings!$B$23,1))),0))</f>
        <v>0</v>
      </c>
      <c r="Q5052" s="312">
        <f>IF(OR(J5052="",G5052=""),"",G5052+ROW()/1000000)</f>
      </c>
      <c r="R5052" s="247">
        <f>IF(Q5052="","",SUMIFS(Txn[Signed Units],Txn[Key],J5052,Txn[Transaction Order],"&lt;="&amp;Q5052))</f>
      </c>
    </row>
    <row r="5053" spans="10:18" ht="15" customHeight="1" x14ac:dyDescent="0.15">
      <c r="J5053" s="246">
        <f>IF(OR(B5053="",C5053="",E5053=""),"",B5053&amp;":"&amp;C5053&amp;":"&amp;E5053)</f>
      </c>
      <c r="K5053" s="247">
        <f>IF(A5053="","",A5053*D5053)</f>
      </c>
      <c r="L5053" s="246">
        <f>IF(A5053="","",IF(OR(A5053=1,A5053=0),H5053,0))</f>
      </c>
      <c r="M5053" s="246">
        <f>IF(A5053="","",IF(A5053=-1,H5053,0))</f>
      </c>
      <c r="N5053">
        <f>IF(J5053="","",IF(E5053="SGD",1,IF(E5053="USD",Settings!$B$22,IF(E5053="HKD",Settings!$B$23,1))))</f>
      </c>
      <c r="O5053">
        <f>IF(OR(B5053="",C5053="",E5053=""),0,(IF(A5053=-1,H5053,0)-IF(OR(A5053=1,A5053=0),H5053,0)+IF(A5053=2,H5053,0))*IF(E5053="SGD",1,IF(E5053="USD",Settings!$B$22,IF(E5053="HKD",Settings!$B$23,1))))</f>
        <v>0</v>
      </c>
      <c r="P5053">
        <f>IF(OR(B5053="",C5053="",E5053=""),0,IF(A5053=2,H5053*IF(E5053="SGD",1,IF(E5053="USD",Settings!$B$22,IF(E5053="HKD",Settings!$B$23,1))),0))</f>
        <v>0</v>
      </c>
      <c r="Q5053" s="312">
        <f>IF(OR(J5053="",G5053=""),"",G5053+ROW()/1000000)</f>
      </c>
      <c r="R5053" s="247">
        <f>IF(Q5053="","",SUMIFS(Txn[Signed Units],Txn[Key],J5053,Txn[Transaction Order],"&lt;="&amp;Q5053))</f>
      </c>
    </row>
    <row r="5054" spans="10:18" ht="15" customHeight="1" x14ac:dyDescent="0.15">
      <c r="J5054" s="246">
        <f>IF(OR(B5054="",C5054="",E5054=""),"",B5054&amp;":"&amp;C5054&amp;":"&amp;E5054)</f>
      </c>
      <c r="K5054" s="247">
        <f>IF(A5054="","",A5054*D5054)</f>
      </c>
      <c r="L5054" s="246">
        <f>IF(A5054="","",IF(OR(A5054=1,A5054=0),H5054,0))</f>
      </c>
      <c r="M5054" s="246">
        <f>IF(A5054="","",IF(A5054=-1,H5054,0))</f>
      </c>
      <c r="N5054">
        <f>IF(J5054="","",IF(E5054="SGD",1,IF(E5054="USD",Settings!$B$22,IF(E5054="HKD",Settings!$B$23,1))))</f>
      </c>
      <c r="O5054">
        <f>IF(OR(B5054="",C5054="",E5054=""),0,(IF(A5054=-1,H5054,0)-IF(OR(A5054=1,A5054=0),H5054,0)+IF(A5054=2,H5054,0))*IF(E5054="SGD",1,IF(E5054="USD",Settings!$B$22,IF(E5054="HKD",Settings!$B$23,1))))</f>
        <v>0</v>
      </c>
      <c r="P5054">
        <f>IF(OR(B5054="",C5054="",E5054=""),0,IF(A5054=2,H5054*IF(E5054="SGD",1,IF(E5054="USD",Settings!$B$22,IF(E5054="HKD",Settings!$B$23,1))),0))</f>
        <v>0</v>
      </c>
      <c r="Q5054" s="312">
        <f>IF(OR(J5054="",G5054=""),"",G5054+ROW()/1000000)</f>
      </c>
      <c r="R5054" s="247">
        <f>IF(Q5054="","",SUMIFS(Txn[Signed Units],Txn[Key],J5054,Txn[Transaction Order],"&lt;="&amp;Q5054))</f>
      </c>
    </row>
    <row r="5055" spans="10:18" ht="15" customHeight="1" x14ac:dyDescent="0.15">
      <c r="J5055" s="246">
        <f>IF(OR(B5055="",C5055="",E5055=""),"",B5055&amp;":"&amp;C5055&amp;":"&amp;E5055)</f>
      </c>
      <c r="K5055" s="247">
        <f>IF(A5055="","",A5055*D5055)</f>
      </c>
      <c r="L5055" s="246">
        <f>IF(A5055="","",IF(OR(A5055=1,A5055=0),H5055,0))</f>
      </c>
      <c r="M5055" s="246">
        <f>IF(A5055="","",IF(A5055=-1,H5055,0))</f>
      </c>
      <c r="N5055">
        <f>IF(J5055="","",IF(E5055="SGD",1,IF(E5055="USD",Settings!$B$22,IF(E5055="HKD",Settings!$B$23,1))))</f>
      </c>
      <c r="O5055">
        <f>IF(OR(B5055="",C5055="",E5055=""),0,(IF(A5055=-1,H5055,0)-IF(OR(A5055=1,A5055=0),H5055,0)+IF(A5055=2,H5055,0))*IF(E5055="SGD",1,IF(E5055="USD",Settings!$B$22,IF(E5055="HKD",Settings!$B$23,1))))</f>
        <v>0</v>
      </c>
      <c r="P5055">
        <f>IF(OR(B5055="",C5055="",E5055=""),0,IF(A5055=2,H5055*IF(E5055="SGD",1,IF(E5055="USD",Settings!$B$22,IF(E5055="HKD",Settings!$B$23,1))),0))</f>
        <v>0</v>
      </c>
      <c r="Q5055" s="312">
        <f>IF(OR(J5055="",G5055=""),"",G5055+ROW()/1000000)</f>
      </c>
      <c r="R5055" s="247">
        <f>IF(Q5055="","",SUMIFS(Txn[Signed Units],Txn[Key],J5055,Txn[Transaction Order],"&lt;="&amp;Q5055))</f>
      </c>
    </row>
    <row r="5056" spans="10:18" ht="15" customHeight="1" x14ac:dyDescent="0.15">
      <c r="J5056" s="246">
        <f>IF(OR(B5056="",C5056="",E5056=""),"",B5056&amp;":"&amp;C5056&amp;":"&amp;E5056)</f>
      </c>
      <c r="K5056" s="247">
        <f>IF(A5056="","",A5056*D5056)</f>
      </c>
      <c r="L5056" s="246">
        <f>IF(A5056="","",IF(OR(A5056=1,A5056=0),H5056,0))</f>
      </c>
      <c r="M5056" s="246">
        <f>IF(A5056="","",IF(A5056=-1,H5056,0))</f>
      </c>
      <c r="N5056">
        <f>IF(J5056="","",IF(E5056="SGD",1,IF(E5056="USD",Settings!$B$22,IF(E5056="HKD",Settings!$B$23,1))))</f>
      </c>
      <c r="O5056">
        <f>IF(OR(B5056="",C5056="",E5056=""),0,(IF(A5056=-1,H5056,0)-IF(OR(A5056=1,A5056=0),H5056,0)+IF(A5056=2,H5056,0))*IF(E5056="SGD",1,IF(E5056="USD",Settings!$B$22,IF(E5056="HKD",Settings!$B$23,1))))</f>
        <v>0</v>
      </c>
      <c r="P5056">
        <f>IF(OR(B5056="",C5056="",E5056=""),0,IF(A5056=2,H5056*IF(E5056="SGD",1,IF(E5056="USD",Settings!$B$22,IF(E5056="HKD",Settings!$B$23,1))),0))</f>
        <v>0</v>
      </c>
      <c r="Q5056" s="312">
        <f>IF(OR(J5056="",G5056=""),"",G5056+ROW()/1000000)</f>
      </c>
      <c r="R5056" s="247">
        <f>IF(Q5056="","",SUMIFS(Txn[Signed Units],Txn[Key],J5056,Txn[Transaction Order],"&lt;="&amp;Q5056))</f>
      </c>
    </row>
    <row r="5057" spans="10:18" ht="15" customHeight="1" x14ac:dyDescent="0.15">
      <c r="J5057" s="246">
        <f>IF(OR(B5057="",C5057="",E5057=""),"",B5057&amp;":"&amp;C5057&amp;":"&amp;E5057)</f>
      </c>
      <c r="K5057" s="247">
        <f>IF(A5057="","",A5057*D5057)</f>
      </c>
      <c r="L5057" s="246">
        <f>IF(A5057="","",IF(OR(A5057=1,A5057=0),H5057,0))</f>
      </c>
      <c r="M5057" s="246">
        <f>IF(A5057="","",IF(A5057=-1,H5057,0))</f>
      </c>
      <c r="N5057">
        <f>IF(J5057="","",IF(E5057="SGD",1,IF(E5057="USD",Settings!$B$22,IF(E5057="HKD",Settings!$B$23,1))))</f>
      </c>
      <c r="O5057">
        <f>IF(OR(B5057="",C5057="",E5057=""),0,(IF(A5057=-1,H5057,0)-IF(OR(A5057=1,A5057=0),H5057,0)+IF(A5057=2,H5057,0))*IF(E5057="SGD",1,IF(E5057="USD",Settings!$B$22,IF(E5057="HKD",Settings!$B$23,1))))</f>
        <v>0</v>
      </c>
      <c r="P5057">
        <f>IF(OR(B5057="",C5057="",E5057=""),0,IF(A5057=2,H5057*IF(E5057="SGD",1,IF(E5057="USD",Settings!$B$22,IF(E5057="HKD",Settings!$B$23,1))),0))</f>
        <v>0</v>
      </c>
      <c r="Q5057" s="312">
        <f>IF(OR(J5057="",G5057=""),"",G5057+ROW()/1000000)</f>
      </c>
      <c r="R5057" s="247">
        <f>IF(Q5057="","",SUMIFS(Txn[Signed Units],Txn[Key],J5057,Txn[Transaction Order],"&lt;="&amp;Q5057))</f>
      </c>
    </row>
    <row r="5058" spans="10:18" ht="15" customHeight="1" x14ac:dyDescent="0.15">
      <c r="J5058" s="246">
        <f>IF(OR(B5058="",C5058="",E5058=""),"",B5058&amp;":"&amp;C5058&amp;":"&amp;E5058)</f>
      </c>
      <c r="K5058" s="247">
        <f>IF(A5058="","",A5058*D5058)</f>
      </c>
      <c r="L5058" s="246">
        <f>IF(A5058="","",IF(OR(A5058=1,A5058=0),H5058,0))</f>
      </c>
      <c r="M5058" s="246">
        <f>IF(A5058="","",IF(A5058=-1,H5058,0))</f>
      </c>
      <c r="N5058">
        <f>IF(J5058="","",IF(E5058="SGD",1,IF(E5058="USD",Settings!$B$22,IF(E5058="HKD",Settings!$B$23,1))))</f>
      </c>
      <c r="O5058">
        <f>IF(OR(B5058="",C5058="",E5058=""),0,(IF(A5058=-1,H5058,0)-IF(OR(A5058=1,A5058=0),H5058,0)+IF(A5058=2,H5058,0))*IF(E5058="SGD",1,IF(E5058="USD",Settings!$B$22,IF(E5058="HKD",Settings!$B$23,1))))</f>
        <v>0</v>
      </c>
      <c r="P5058">
        <f>IF(OR(B5058="",C5058="",E5058=""),0,IF(A5058=2,H5058*IF(E5058="SGD",1,IF(E5058="USD",Settings!$B$22,IF(E5058="HKD",Settings!$B$23,1))),0))</f>
        <v>0</v>
      </c>
      <c r="Q5058" s="312">
        <f>IF(OR(J5058="",G5058=""),"",G5058+ROW()/1000000)</f>
      </c>
      <c r="R5058" s="247">
        <f>IF(Q5058="","",SUMIFS(Txn[Signed Units],Txn[Key],J5058,Txn[Transaction Order],"&lt;="&amp;Q5058))</f>
      </c>
    </row>
    <row r="5059" spans="10:18" ht="15" customHeight="1" x14ac:dyDescent="0.15">
      <c r="J5059" s="246">
        <f>IF(OR(B5059="",C5059="",E5059=""),"",B5059&amp;":"&amp;C5059&amp;":"&amp;E5059)</f>
      </c>
      <c r="K5059" s="247">
        <f>IF(A5059="","",A5059*D5059)</f>
      </c>
      <c r="L5059" s="246">
        <f>IF(A5059="","",IF(OR(A5059=1,A5059=0),H5059,0))</f>
      </c>
      <c r="M5059" s="246">
        <f>IF(A5059="","",IF(A5059=-1,H5059,0))</f>
      </c>
      <c r="N5059">
        <f>IF(J5059="","",IF(E5059="SGD",1,IF(E5059="USD",Settings!$B$22,IF(E5059="HKD",Settings!$B$23,1))))</f>
      </c>
      <c r="O5059">
        <f>IF(OR(B5059="",C5059="",E5059=""),0,(IF(A5059=-1,H5059,0)-IF(OR(A5059=1,A5059=0),H5059,0)+IF(A5059=2,H5059,0))*IF(E5059="SGD",1,IF(E5059="USD",Settings!$B$22,IF(E5059="HKD",Settings!$B$23,1))))</f>
        <v>0</v>
      </c>
      <c r="P5059">
        <f>IF(OR(B5059="",C5059="",E5059=""),0,IF(A5059=2,H5059*IF(E5059="SGD",1,IF(E5059="USD",Settings!$B$22,IF(E5059="HKD",Settings!$B$23,1))),0))</f>
        <v>0</v>
      </c>
      <c r="Q5059" s="312">
        <f>IF(OR(J5059="",G5059=""),"",G5059+ROW()/1000000)</f>
      </c>
      <c r="R5059" s="247">
        <f>IF(Q5059="","",SUMIFS(Txn[Signed Units],Txn[Key],J5059,Txn[Transaction Order],"&lt;="&amp;Q5059))</f>
      </c>
    </row>
    <row r="5060" spans="10:18" ht="15" customHeight="1" x14ac:dyDescent="0.15">
      <c r="J5060" s="246">
        <f>IF(OR(B5060="",C5060="",E5060=""),"",B5060&amp;":"&amp;C5060&amp;":"&amp;E5060)</f>
      </c>
      <c r="K5060" s="247">
        <f>IF(A5060="","",A5060*D5060)</f>
      </c>
      <c r="L5060" s="246">
        <f>IF(A5060="","",IF(OR(A5060=1,A5060=0),H5060,0))</f>
      </c>
      <c r="M5060" s="246">
        <f>IF(A5060="","",IF(A5060=-1,H5060,0))</f>
      </c>
      <c r="N5060">
        <f>IF(J5060="","",IF(E5060="SGD",1,IF(E5060="USD",Settings!$B$22,IF(E5060="HKD",Settings!$B$23,1))))</f>
      </c>
      <c r="O5060">
        <f>IF(OR(B5060="",C5060="",E5060=""),0,(IF(A5060=-1,H5060,0)-IF(OR(A5060=1,A5060=0),H5060,0)+IF(A5060=2,H5060,0))*IF(E5060="SGD",1,IF(E5060="USD",Settings!$B$22,IF(E5060="HKD",Settings!$B$23,1))))</f>
        <v>0</v>
      </c>
      <c r="P5060">
        <f>IF(OR(B5060="",C5060="",E5060=""),0,IF(A5060=2,H5060*IF(E5060="SGD",1,IF(E5060="USD",Settings!$B$22,IF(E5060="HKD",Settings!$B$23,1))),0))</f>
        <v>0</v>
      </c>
      <c r="Q5060" s="312">
        <f>IF(OR(J5060="",G5060=""),"",G5060+ROW()/1000000)</f>
      </c>
      <c r="R5060" s="247">
        <f>IF(Q5060="","",SUMIFS(Txn[Signed Units],Txn[Key],J5060,Txn[Transaction Order],"&lt;="&amp;Q5060))</f>
      </c>
    </row>
    <row r="5061" spans="10:18" ht="15" customHeight="1" x14ac:dyDescent="0.15">
      <c r="J5061" s="246">
        <f>IF(OR(B5061="",C5061="",E5061=""),"",B5061&amp;":"&amp;C5061&amp;":"&amp;E5061)</f>
      </c>
      <c r="K5061" s="247">
        <f>IF(A5061="","",A5061*D5061)</f>
      </c>
      <c r="L5061" s="246">
        <f>IF(A5061="","",IF(OR(A5061=1,A5061=0),H5061,0))</f>
      </c>
      <c r="M5061" s="246">
        <f>IF(A5061="","",IF(A5061=-1,H5061,0))</f>
      </c>
      <c r="N5061">
        <f>IF(J5061="","",IF(E5061="SGD",1,IF(E5061="USD",Settings!$B$22,IF(E5061="HKD",Settings!$B$23,1))))</f>
      </c>
      <c r="O5061">
        <f>IF(OR(B5061="",C5061="",E5061=""),0,(IF(A5061=-1,H5061,0)-IF(OR(A5061=1,A5061=0),H5061,0)+IF(A5061=2,H5061,0))*IF(E5061="SGD",1,IF(E5061="USD",Settings!$B$22,IF(E5061="HKD",Settings!$B$23,1))))</f>
        <v>0</v>
      </c>
      <c r="P5061">
        <f>IF(OR(B5061="",C5061="",E5061=""),0,IF(A5061=2,H5061*IF(E5061="SGD",1,IF(E5061="USD",Settings!$B$22,IF(E5061="HKD",Settings!$B$23,1))),0))</f>
        <v>0</v>
      </c>
      <c r="Q5061" s="312">
        <f>IF(OR(J5061="",G5061=""),"",G5061+ROW()/1000000)</f>
      </c>
      <c r="R5061" s="247">
        <f>IF(Q5061="","",SUMIFS(Txn[Signed Units],Txn[Key],J5061,Txn[Transaction Order],"&lt;="&amp;Q5061))</f>
      </c>
    </row>
    <row r="5062" spans="10:18" ht="15" customHeight="1" x14ac:dyDescent="0.15">
      <c r="J5062" s="246">
        <f>IF(OR(B5062="",C5062="",E5062=""),"",B5062&amp;":"&amp;C5062&amp;":"&amp;E5062)</f>
      </c>
      <c r="K5062" s="247">
        <f>IF(A5062="","",A5062*D5062)</f>
      </c>
      <c r="L5062" s="246">
        <f>IF(A5062="","",IF(OR(A5062=1,A5062=0),H5062,0))</f>
      </c>
      <c r="M5062" s="246">
        <f>IF(A5062="","",IF(A5062=-1,H5062,0))</f>
      </c>
      <c r="N5062">
        <f>IF(J5062="","",IF(E5062="SGD",1,IF(E5062="USD",Settings!$B$22,IF(E5062="HKD",Settings!$B$23,1))))</f>
      </c>
      <c r="O5062">
        <f>IF(OR(B5062="",C5062="",E5062=""),0,(IF(A5062=-1,H5062,0)-IF(OR(A5062=1,A5062=0),H5062,0)+IF(A5062=2,H5062,0))*IF(E5062="SGD",1,IF(E5062="USD",Settings!$B$22,IF(E5062="HKD",Settings!$B$23,1))))</f>
        <v>0</v>
      </c>
      <c r="P5062">
        <f>IF(OR(B5062="",C5062="",E5062=""),0,IF(A5062=2,H5062*IF(E5062="SGD",1,IF(E5062="USD",Settings!$B$22,IF(E5062="HKD",Settings!$B$23,1))),0))</f>
        <v>0</v>
      </c>
      <c r="Q5062" s="312">
        <f>IF(OR(J5062="",G5062=""),"",G5062+ROW()/1000000)</f>
      </c>
      <c r="R5062" s="247">
        <f>IF(Q5062="","",SUMIFS(Txn[Signed Units],Txn[Key],J5062,Txn[Transaction Order],"&lt;="&amp;Q5062))</f>
      </c>
    </row>
    <row r="5063" spans="10:18" ht="15" customHeight="1" x14ac:dyDescent="0.15">
      <c r="J5063" s="246">
        <f>IF(OR(B5063="",C5063="",E5063=""),"",B5063&amp;":"&amp;C5063&amp;":"&amp;E5063)</f>
      </c>
      <c r="K5063" s="247">
        <f>IF(A5063="","",A5063*D5063)</f>
      </c>
      <c r="L5063" s="246">
        <f>IF(A5063="","",IF(OR(A5063=1,A5063=0),H5063,0))</f>
      </c>
      <c r="M5063" s="246">
        <f>IF(A5063="","",IF(A5063=-1,H5063,0))</f>
      </c>
      <c r="N5063">
        <f>IF(J5063="","",IF(E5063="SGD",1,IF(E5063="USD",Settings!$B$22,IF(E5063="HKD",Settings!$B$23,1))))</f>
      </c>
      <c r="O5063">
        <f>IF(OR(B5063="",C5063="",E5063=""),0,(IF(A5063=-1,H5063,0)-IF(OR(A5063=1,A5063=0),H5063,0)+IF(A5063=2,H5063,0))*IF(E5063="SGD",1,IF(E5063="USD",Settings!$B$22,IF(E5063="HKD",Settings!$B$23,1))))</f>
        <v>0</v>
      </c>
      <c r="P5063">
        <f>IF(OR(B5063="",C5063="",E5063=""),0,IF(A5063=2,H5063*IF(E5063="SGD",1,IF(E5063="USD",Settings!$B$22,IF(E5063="HKD",Settings!$B$23,1))),0))</f>
        <v>0</v>
      </c>
      <c r="Q5063" s="312">
        <f>IF(OR(J5063="",G5063=""),"",G5063+ROW()/1000000)</f>
      </c>
      <c r="R5063" s="247">
        <f>IF(Q5063="","",SUMIFS(Txn[Signed Units],Txn[Key],J5063,Txn[Transaction Order],"&lt;="&amp;Q5063))</f>
      </c>
    </row>
    <row r="5064" spans="10:18" ht="15" customHeight="1" x14ac:dyDescent="0.15">
      <c r="J5064" s="246">
        <f>IF(OR(B5064="",C5064="",E5064=""),"",B5064&amp;":"&amp;C5064&amp;":"&amp;E5064)</f>
      </c>
      <c r="K5064" s="247">
        <f>IF(A5064="","",A5064*D5064)</f>
      </c>
      <c r="L5064" s="246">
        <f>IF(A5064="","",IF(OR(A5064=1,A5064=0),H5064,0))</f>
      </c>
      <c r="M5064" s="246">
        <f>IF(A5064="","",IF(A5064=-1,H5064,0))</f>
      </c>
      <c r="N5064">
        <f>IF(J5064="","",IF(E5064="SGD",1,IF(E5064="USD",Settings!$B$22,IF(E5064="HKD",Settings!$B$23,1))))</f>
      </c>
      <c r="O5064">
        <f>IF(OR(B5064="",C5064="",E5064=""),0,(IF(A5064=-1,H5064,0)-IF(OR(A5064=1,A5064=0),H5064,0)+IF(A5064=2,H5064,0))*IF(E5064="SGD",1,IF(E5064="USD",Settings!$B$22,IF(E5064="HKD",Settings!$B$23,1))))</f>
        <v>0</v>
      </c>
      <c r="P5064">
        <f>IF(OR(B5064="",C5064="",E5064=""),0,IF(A5064=2,H5064*IF(E5064="SGD",1,IF(E5064="USD",Settings!$B$22,IF(E5064="HKD",Settings!$B$23,1))),0))</f>
        <v>0</v>
      </c>
      <c r="Q5064" s="312">
        <f>IF(OR(J5064="",G5064=""),"",G5064+ROW()/1000000)</f>
      </c>
      <c r="R5064" s="247">
        <f>IF(Q5064="","",SUMIFS(Txn[Signed Units],Txn[Key],J5064,Txn[Transaction Order],"&lt;="&amp;Q5064))</f>
      </c>
    </row>
    <row r="5065" spans="10:18" ht="15" customHeight="1" x14ac:dyDescent="0.15">
      <c r="J5065" s="246">
        <f>IF(OR(B5065="",C5065="",E5065=""),"",B5065&amp;":"&amp;C5065&amp;":"&amp;E5065)</f>
      </c>
      <c r="K5065" s="247">
        <f>IF(A5065="","",A5065*D5065)</f>
      </c>
      <c r="L5065" s="246">
        <f>IF(A5065="","",IF(OR(A5065=1,A5065=0),H5065,0))</f>
      </c>
      <c r="M5065" s="246">
        <f>IF(A5065="","",IF(A5065=-1,H5065,0))</f>
      </c>
      <c r="N5065">
        <f>IF(J5065="","",IF(E5065="SGD",1,IF(E5065="USD",Settings!$B$22,IF(E5065="HKD",Settings!$B$23,1))))</f>
      </c>
      <c r="O5065">
        <f>IF(OR(B5065="",C5065="",E5065=""),0,(IF(A5065=-1,H5065,0)-IF(OR(A5065=1,A5065=0),H5065,0)+IF(A5065=2,H5065,0))*IF(E5065="SGD",1,IF(E5065="USD",Settings!$B$22,IF(E5065="HKD",Settings!$B$23,1))))</f>
        <v>0</v>
      </c>
      <c r="P5065">
        <f>IF(OR(B5065="",C5065="",E5065=""),0,IF(A5065=2,H5065*IF(E5065="SGD",1,IF(E5065="USD",Settings!$B$22,IF(E5065="HKD",Settings!$B$23,1))),0))</f>
        <v>0</v>
      </c>
      <c r="Q5065" s="312">
        <f>IF(OR(J5065="",G5065=""),"",G5065+ROW()/1000000)</f>
      </c>
      <c r="R5065" s="247">
        <f>IF(Q5065="","",SUMIFS(Txn[Signed Units],Txn[Key],J5065,Txn[Transaction Order],"&lt;="&amp;Q5065))</f>
      </c>
    </row>
    <row r="5066" spans="10:18" ht="15" customHeight="1" x14ac:dyDescent="0.15">
      <c r="J5066" s="246">
        <f>IF(OR(B5066="",C5066="",E5066=""),"",B5066&amp;":"&amp;C5066&amp;":"&amp;E5066)</f>
      </c>
      <c r="K5066" s="247">
        <f>IF(A5066="","",A5066*D5066)</f>
      </c>
      <c r="L5066" s="246">
        <f>IF(A5066="","",IF(OR(A5066=1,A5066=0),H5066,0))</f>
      </c>
      <c r="M5066" s="246">
        <f>IF(A5066="","",IF(A5066=-1,H5066,0))</f>
      </c>
      <c r="N5066">
        <f>IF(J5066="","",IF(E5066="SGD",1,IF(E5066="USD",Settings!$B$22,IF(E5066="HKD",Settings!$B$23,1))))</f>
      </c>
      <c r="O5066">
        <f>IF(OR(B5066="",C5066="",E5066=""),0,(IF(A5066=-1,H5066,0)-IF(OR(A5066=1,A5066=0),H5066,0)+IF(A5066=2,H5066,0))*IF(E5066="SGD",1,IF(E5066="USD",Settings!$B$22,IF(E5066="HKD",Settings!$B$23,1))))</f>
        <v>0</v>
      </c>
      <c r="P5066">
        <f>IF(OR(B5066="",C5066="",E5066=""),0,IF(A5066=2,H5066*IF(E5066="SGD",1,IF(E5066="USD",Settings!$B$22,IF(E5066="HKD",Settings!$B$23,1))),0))</f>
        <v>0</v>
      </c>
      <c r="Q5066" s="312">
        <f>IF(OR(J5066="",G5066=""),"",G5066+ROW()/1000000)</f>
      </c>
      <c r="R5066" s="247">
        <f>IF(Q5066="","",SUMIFS(Txn[Signed Units],Txn[Key],J5066,Txn[Transaction Order],"&lt;="&amp;Q5066))</f>
      </c>
    </row>
    <row r="5067" spans="10:18" ht="15" customHeight="1" x14ac:dyDescent="0.15">
      <c r="J5067" s="246">
        <f>IF(OR(B5067="",C5067="",E5067=""),"",B5067&amp;":"&amp;C5067&amp;":"&amp;E5067)</f>
      </c>
      <c r="K5067" s="247">
        <f>IF(A5067="","",A5067*D5067)</f>
      </c>
      <c r="L5067" s="246">
        <f>IF(A5067="","",IF(OR(A5067=1,A5067=0),H5067,0))</f>
      </c>
      <c r="M5067" s="246">
        <f>IF(A5067="","",IF(A5067=-1,H5067,0))</f>
      </c>
      <c r="N5067">
        <f>IF(J5067="","",IF(E5067="SGD",1,IF(E5067="USD",Settings!$B$22,IF(E5067="HKD",Settings!$B$23,1))))</f>
      </c>
      <c r="O5067">
        <f>IF(OR(B5067="",C5067="",E5067=""),0,(IF(A5067=-1,H5067,0)-IF(OR(A5067=1,A5067=0),H5067,0)+IF(A5067=2,H5067,0))*IF(E5067="SGD",1,IF(E5067="USD",Settings!$B$22,IF(E5067="HKD",Settings!$B$23,1))))</f>
        <v>0</v>
      </c>
      <c r="P5067">
        <f>IF(OR(B5067="",C5067="",E5067=""),0,IF(A5067=2,H5067*IF(E5067="SGD",1,IF(E5067="USD",Settings!$B$22,IF(E5067="HKD",Settings!$B$23,1))),0))</f>
        <v>0</v>
      </c>
      <c r="Q5067" s="312">
        <f>IF(OR(J5067="",G5067=""),"",G5067+ROW()/1000000)</f>
      </c>
      <c r="R5067" s="247">
        <f>IF(Q5067="","",SUMIFS(Txn[Signed Units],Txn[Key],J5067,Txn[Transaction Order],"&lt;="&amp;Q5067))</f>
      </c>
    </row>
    <row r="5068" spans="10:18" ht="15" customHeight="1" x14ac:dyDescent="0.15">
      <c r="J5068" s="246">
        <f>IF(OR(B5068="",C5068="",E5068=""),"",B5068&amp;":"&amp;C5068&amp;":"&amp;E5068)</f>
      </c>
      <c r="K5068" s="247">
        <f>IF(A5068="","",A5068*D5068)</f>
      </c>
      <c r="L5068" s="246">
        <f>IF(A5068="","",IF(OR(A5068=1,A5068=0),H5068,0))</f>
      </c>
      <c r="M5068" s="246">
        <f>IF(A5068="","",IF(A5068=-1,H5068,0))</f>
      </c>
      <c r="N5068">
        <f>IF(J5068="","",IF(E5068="SGD",1,IF(E5068="USD",Settings!$B$22,IF(E5068="HKD",Settings!$B$23,1))))</f>
      </c>
      <c r="O5068">
        <f>IF(OR(B5068="",C5068="",E5068=""),0,(IF(A5068=-1,H5068,0)-IF(OR(A5068=1,A5068=0),H5068,0)+IF(A5068=2,H5068,0))*IF(E5068="SGD",1,IF(E5068="USD",Settings!$B$22,IF(E5068="HKD",Settings!$B$23,1))))</f>
        <v>0</v>
      </c>
      <c r="P5068">
        <f>IF(OR(B5068="",C5068="",E5068=""),0,IF(A5068=2,H5068*IF(E5068="SGD",1,IF(E5068="USD",Settings!$B$22,IF(E5068="HKD",Settings!$B$23,1))),0))</f>
        <v>0</v>
      </c>
      <c r="Q5068" s="312">
        <f>IF(OR(J5068="",G5068=""),"",G5068+ROW()/1000000)</f>
      </c>
      <c r="R5068" s="247">
        <f>IF(Q5068="","",SUMIFS(Txn[Signed Units],Txn[Key],J5068,Txn[Transaction Order],"&lt;="&amp;Q5068))</f>
      </c>
    </row>
    <row r="5069" spans="10:18" ht="15" customHeight="1" x14ac:dyDescent="0.15">
      <c r="J5069" s="246">
        <f>IF(OR(B5069="",C5069="",E5069=""),"",B5069&amp;":"&amp;C5069&amp;":"&amp;E5069)</f>
      </c>
      <c r="K5069" s="247">
        <f>IF(A5069="","",A5069*D5069)</f>
      </c>
      <c r="L5069" s="246">
        <f>IF(A5069="","",IF(OR(A5069=1,A5069=0),H5069,0))</f>
      </c>
      <c r="M5069" s="246">
        <f>IF(A5069="","",IF(A5069=-1,H5069,0))</f>
      </c>
      <c r="N5069">
        <f>IF(J5069="","",IF(E5069="SGD",1,IF(E5069="USD",Settings!$B$22,IF(E5069="HKD",Settings!$B$23,1))))</f>
      </c>
      <c r="O5069">
        <f>IF(OR(B5069="",C5069="",E5069=""),0,(IF(A5069=-1,H5069,0)-IF(OR(A5069=1,A5069=0),H5069,0)+IF(A5069=2,H5069,0))*IF(E5069="SGD",1,IF(E5069="USD",Settings!$B$22,IF(E5069="HKD",Settings!$B$23,1))))</f>
        <v>0</v>
      </c>
      <c r="P5069">
        <f>IF(OR(B5069="",C5069="",E5069=""),0,IF(A5069=2,H5069*IF(E5069="SGD",1,IF(E5069="USD",Settings!$B$22,IF(E5069="HKD",Settings!$B$23,1))),0))</f>
        <v>0</v>
      </c>
      <c r="Q5069" s="312">
        <f>IF(OR(J5069="",G5069=""),"",G5069+ROW()/1000000)</f>
      </c>
      <c r="R5069" s="247">
        <f>IF(Q5069="","",SUMIFS(Txn[Signed Units],Txn[Key],J5069,Txn[Transaction Order],"&lt;="&amp;Q5069))</f>
      </c>
    </row>
    <row r="5070" spans="10:18" ht="15" customHeight="1" x14ac:dyDescent="0.15">
      <c r="J5070" s="246">
        <f>IF(OR(B5070="",C5070="",E5070=""),"",B5070&amp;":"&amp;C5070&amp;":"&amp;E5070)</f>
      </c>
      <c r="K5070" s="247">
        <f>IF(A5070="","",A5070*D5070)</f>
      </c>
      <c r="L5070" s="246">
        <f>IF(A5070="","",IF(OR(A5070=1,A5070=0),H5070,0))</f>
      </c>
      <c r="M5070" s="246">
        <f>IF(A5070="","",IF(A5070=-1,H5070,0))</f>
      </c>
      <c r="N5070">
        <f>IF(J5070="","",IF(E5070="SGD",1,IF(E5070="USD",Settings!$B$22,IF(E5070="HKD",Settings!$B$23,1))))</f>
      </c>
      <c r="O5070">
        <f>IF(OR(B5070="",C5070="",E5070=""),0,(IF(A5070=-1,H5070,0)-IF(OR(A5070=1,A5070=0),H5070,0)+IF(A5070=2,H5070,0))*IF(E5070="SGD",1,IF(E5070="USD",Settings!$B$22,IF(E5070="HKD",Settings!$B$23,1))))</f>
        <v>0</v>
      </c>
      <c r="P5070">
        <f>IF(OR(B5070="",C5070="",E5070=""),0,IF(A5070=2,H5070*IF(E5070="SGD",1,IF(E5070="USD",Settings!$B$22,IF(E5070="HKD",Settings!$B$23,1))),0))</f>
        <v>0</v>
      </c>
      <c r="Q5070" s="312">
        <f>IF(OR(J5070="",G5070=""),"",G5070+ROW()/1000000)</f>
      </c>
      <c r="R5070" s="247">
        <f>IF(Q5070="","",SUMIFS(Txn[Signed Units],Txn[Key],J5070,Txn[Transaction Order],"&lt;="&amp;Q5070))</f>
      </c>
    </row>
    <row r="5071" spans="10:18" ht="15" customHeight="1" x14ac:dyDescent="0.15">
      <c r="J5071" s="246">
        <f>IF(OR(B5071="",C5071="",E5071=""),"",B5071&amp;":"&amp;C5071&amp;":"&amp;E5071)</f>
      </c>
      <c r="K5071" s="247">
        <f>IF(A5071="","",A5071*D5071)</f>
      </c>
      <c r="L5071" s="246">
        <f>IF(A5071="","",IF(OR(A5071=1,A5071=0),H5071,0))</f>
      </c>
      <c r="M5071" s="246">
        <f>IF(A5071="","",IF(A5071=-1,H5071,0))</f>
      </c>
      <c r="N5071">
        <f>IF(J5071="","",IF(E5071="SGD",1,IF(E5071="USD",Settings!$B$22,IF(E5071="HKD",Settings!$B$23,1))))</f>
      </c>
      <c r="O5071">
        <f>IF(OR(B5071="",C5071="",E5071=""),0,(IF(A5071=-1,H5071,0)-IF(OR(A5071=1,A5071=0),H5071,0)+IF(A5071=2,H5071,0))*IF(E5071="SGD",1,IF(E5071="USD",Settings!$B$22,IF(E5071="HKD",Settings!$B$23,1))))</f>
        <v>0</v>
      </c>
      <c r="P5071">
        <f>IF(OR(B5071="",C5071="",E5071=""),0,IF(A5071=2,H5071*IF(E5071="SGD",1,IF(E5071="USD",Settings!$B$22,IF(E5071="HKD",Settings!$B$23,1))),0))</f>
        <v>0</v>
      </c>
      <c r="Q5071" s="312">
        <f>IF(OR(J5071="",G5071=""),"",G5071+ROW()/1000000)</f>
      </c>
      <c r="R5071" s="247">
        <f>IF(Q5071="","",SUMIFS(Txn[Signed Units],Txn[Key],J5071,Txn[Transaction Order],"&lt;="&amp;Q5071))</f>
      </c>
    </row>
    <row r="5072" spans="10:18" ht="15" customHeight="1" x14ac:dyDescent="0.15">
      <c r="J5072" s="246">
        <f>IF(OR(B5072="",C5072="",E5072=""),"",B5072&amp;":"&amp;C5072&amp;":"&amp;E5072)</f>
      </c>
      <c r="K5072" s="247">
        <f>IF(A5072="","",A5072*D5072)</f>
      </c>
      <c r="L5072" s="246">
        <f>IF(A5072="","",IF(OR(A5072=1,A5072=0),H5072,0))</f>
      </c>
      <c r="M5072" s="246">
        <f>IF(A5072="","",IF(A5072=-1,H5072,0))</f>
      </c>
      <c r="N5072">
        <f>IF(J5072="","",IF(E5072="SGD",1,IF(E5072="USD",Settings!$B$22,IF(E5072="HKD",Settings!$B$23,1))))</f>
      </c>
      <c r="O5072">
        <f>IF(OR(B5072="",C5072="",E5072=""),0,(IF(A5072=-1,H5072,0)-IF(OR(A5072=1,A5072=0),H5072,0)+IF(A5072=2,H5072,0))*IF(E5072="SGD",1,IF(E5072="USD",Settings!$B$22,IF(E5072="HKD",Settings!$B$23,1))))</f>
        <v>0</v>
      </c>
      <c r="P5072">
        <f>IF(OR(B5072="",C5072="",E5072=""),0,IF(A5072=2,H5072*IF(E5072="SGD",1,IF(E5072="USD",Settings!$B$22,IF(E5072="HKD",Settings!$B$23,1))),0))</f>
        <v>0</v>
      </c>
      <c r="Q5072" s="312">
        <f>IF(OR(J5072="",G5072=""),"",G5072+ROW()/1000000)</f>
      </c>
      <c r="R5072" s="247">
        <f>IF(Q5072="","",SUMIFS(Txn[Signed Units],Txn[Key],J5072,Txn[Transaction Order],"&lt;="&amp;Q5072))</f>
      </c>
    </row>
    <row r="5073" spans="10:18" ht="15" customHeight="1" x14ac:dyDescent="0.15">
      <c r="J5073" s="246">
        <f>IF(OR(B5073="",C5073="",E5073=""),"",B5073&amp;":"&amp;C5073&amp;":"&amp;E5073)</f>
      </c>
      <c r="K5073" s="247">
        <f>IF(A5073="","",A5073*D5073)</f>
      </c>
      <c r="L5073" s="246">
        <f>IF(A5073="","",IF(OR(A5073=1,A5073=0),H5073,0))</f>
      </c>
      <c r="M5073" s="246">
        <f>IF(A5073="","",IF(A5073=-1,H5073,0))</f>
      </c>
      <c r="N5073">
        <f>IF(J5073="","",IF(E5073="SGD",1,IF(E5073="USD",Settings!$B$22,IF(E5073="HKD",Settings!$B$23,1))))</f>
      </c>
      <c r="O5073">
        <f>IF(OR(B5073="",C5073="",E5073=""),0,(IF(A5073=-1,H5073,0)-IF(OR(A5073=1,A5073=0),H5073,0)+IF(A5073=2,H5073,0))*IF(E5073="SGD",1,IF(E5073="USD",Settings!$B$22,IF(E5073="HKD",Settings!$B$23,1))))</f>
        <v>0</v>
      </c>
      <c r="P5073">
        <f>IF(OR(B5073="",C5073="",E5073=""),0,IF(A5073=2,H5073*IF(E5073="SGD",1,IF(E5073="USD",Settings!$B$22,IF(E5073="HKD",Settings!$B$23,1))),0))</f>
        <v>0</v>
      </c>
      <c r="Q5073" s="312">
        <f>IF(OR(J5073="",G5073=""),"",G5073+ROW()/1000000)</f>
      </c>
      <c r="R5073" s="247">
        <f>IF(Q5073="","",SUMIFS(Txn[Signed Units],Txn[Key],J5073,Txn[Transaction Order],"&lt;="&amp;Q5073))</f>
      </c>
    </row>
    <row r="5074" spans="10:18" ht="15" customHeight="1" x14ac:dyDescent="0.15">
      <c r="J5074" s="246">
        <f>IF(OR(B5074="",C5074="",E5074=""),"",B5074&amp;":"&amp;C5074&amp;":"&amp;E5074)</f>
      </c>
      <c r="K5074" s="247">
        <f>IF(A5074="","",A5074*D5074)</f>
      </c>
      <c r="L5074" s="246">
        <f>IF(A5074="","",IF(OR(A5074=1,A5074=0),H5074,0))</f>
      </c>
      <c r="M5074" s="246">
        <f>IF(A5074="","",IF(A5074=-1,H5074,0))</f>
      </c>
      <c r="N5074">
        <f>IF(J5074="","",IF(E5074="SGD",1,IF(E5074="USD",Settings!$B$22,IF(E5074="HKD",Settings!$B$23,1))))</f>
      </c>
      <c r="O5074">
        <f>IF(OR(B5074="",C5074="",E5074=""),0,(IF(A5074=-1,H5074,0)-IF(OR(A5074=1,A5074=0),H5074,0)+IF(A5074=2,H5074,0))*IF(E5074="SGD",1,IF(E5074="USD",Settings!$B$22,IF(E5074="HKD",Settings!$B$23,1))))</f>
        <v>0</v>
      </c>
      <c r="P5074">
        <f>IF(OR(B5074="",C5074="",E5074=""),0,IF(A5074=2,H5074*IF(E5074="SGD",1,IF(E5074="USD",Settings!$B$22,IF(E5074="HKD",Settings!$B$23,1))),0))</f>
        <v>0</v>
      </c>
      <c r="Q5074" s="312">
        <f>IF(OR(J5074="",G5074=""),"",G5074+ROW()/1000000)</f>
      </c>
      <c r="R5074" s="247">
        <f>IF(Q5074="","",SUMIFS(Txn[Signed Units],Txn[Key],J5074,Txn[Transaction Order],"&lt;="&amp;Q5074))</f>
      </c>
    </row>
    <row r="5075" spans="10:18" ht="15" customHeight="1" x14ac:dyDescent="0.15">
      <c r="J5075" s="246">
        <f>IF(OR(B5075="",C5075="",E5075=""),"",B5075&amp;":"&amp;C5075&amp;":"&amp;E5075)</f>
      </c>
      <c r="K5075" s="247">
        <f>IF(A5075="","",A5075*D5075)</f>
      </c>
      <c r="L5075" s="246">
        <f>IF(A5075="","",IF(OR(A5075=1,A5075=0),H5075,0))</f>
      </c>
      <c r="M5075" s="246">
        <f>IF(A5075="","",IF(A5075=-1,H5075,0))</f>
      </c>
      <c r="N5075">
        <f>IF(J5075="","",IF(E5075="SGD",1,IF(E5075="USD",Settings!$B$22,IF(E5075="HKD",Settings!$B$23,1))))</f>
      </c>
      <c r="O5075">
        <f>IF(OR(B5075="",C5075="",E5075=""),0,(IF(A5075=-1,H5075,0)-IF(OR(A5075=1,A5075=0),H5075,0)+IF(A5075=2,H5075,0))*IF(E5075="SGD",1,IF(E5075="USD",Settings!$B$22,IF(E5075="HKD",Settings!$B$23,1))))</f>
        <v>0</v>
      </c>
      <c r="P5075">
        <f>IF(OR(B5075="",C5075="",E5075=""),0,IF(A5075=2,H5075*IF(E5075="SGD",1,IF(E5075="USD",Settings!$B$22,IF(E5075="HKD",Settings!$B$23,1))),0))</f>
        <v>0</v>
      </c>
      <c r="Q5075" s="312">
        <f>IF(OR(J5075="",G5075=""),"",G5075+ROW()/1000000)</f>
      </c>
      <c r="R5075" s="247">
        <f>IF(Q5075="","",SUMIFS(Txn[Signed Units],Txn[Key],J5075,Txn[Transaction Order],"&lt;="&amp;Q5075))</f>
      </c>
    </row>
    <row r="5076" spans="10:18" ht="15" customHeight="1" x14ac:dyDescent="0.15">
      <c r="J5076" s="246">
        <f>IF(OR(B5076="",C5076="",E5076=""),"",B5076&amp;":"&amp;C5076&amp;":"&amp;E5076)</f>
      </c>
      <c r="K5076" s="247">
        <f>IF(A5076="","",A5076*D5076)</f>
      </c>
      <c r="L5076" s="246">
        <f>IF(A5076="","",IF(OR(A5076=1,A5076=0),H5076,0))</f>
      </c>
      <c r="M5076" s="246">
        <f>IF(A5076="","",IF(A5076=-1,H5076,0))</f>
      </c>
      <c r="N5076">
        <f>IF(J5076="","",IF(E5076="SGD",1,IF(E5076="USD",Settings!$B$22,IF(E5076="HKD",Settings!$B$23,1))))</f>
      </c>
      <c r="O5076">
        <f>IF(OR(B5076="",C5076="",E5076=""),0,(IF(A5076=-1,H5076,0)-IF(OR(A5076=1,A5076=0),H5076,0)+IF(A5076=2,H5076,0))*IF(E5076="SGD",1,IF(E5076="USD",Settings!$B$22,IF(E5076="HKD",Settings!$B$23,1))))</f>
        <v>0</v>
      </c>
      <c r="P5076">
        <f>IF(OR(B5076="",C5076="",E5076=""),0,IF(A5076=2,H5076*IF(E5076="SGD",1,IF(E5076="USD",Settings!$B$22,IF(E5076="HKD",Settings!$B$23,1))),0))</f>
        <v>0</v>
      </c>
      <c r="Q5076" s="312">
        <f>IF(OR(J5076="",G5076=""),"",G5076+ROW()/1000000)</f>
      </c>
      <c r="R5076" s="247">
        <f>IF(Q5076="","",SUMIFS(Txn[Signed Units],Txn[Key],J5076,Txn[Transaction Order],"&lt;="&amp;Q5076))</f>
      </c>
    </row>
    <row r="5077" spans="10:18" ht="15" customHeight="1" x14ac:dyDescent="0.15">
      <c r="J5077" s="246">
        <f>IF(OR(B5077="",C5077="",E5077=""),"",B5077&amp;":"&amp;C5077&amp;":"&amp;E5077)</f>
      </c>
      <c r="K5077" s="247">
        <f>IF(A5077="","",A5077*D5077)</f>
      </c>
      <c r="L5077" s="246">
        <f>IF(A5077="","",IF(OR(A5077=1,A5077=0),H5077,0))</f>
      </c>
      <c r="M5077" s="246">
        <f>IF(A5077="","",IF(A5077=-1,H5077,0))</f>
      </c>
      <c r="N5077">
        <f>IF(J5077="","",IF(E5077="SGD",1,IF(E5077="USD",Settings!$B$22,IF(E5077="HKD",Settings!$B$23,1))))</f>
      </c>
      <c r="O5077">
        <f>IF(OR(B5077="",C5077="",E5077=""),0,(IF(A5077=-1,H5077,0)-IF(OR(A5077=1,A5077=0),H5077,0)+IF(A5077=2,H5077,0))*IF(E5077="SGD",1,IF(E5077="USD",Settings!$B$22,IF(E5077="HKD",Settings!$B$23,1))))</f>
        <v>0</v>
      </c>
      <c r="P5077">
        <f>IF(OR(B5077="",C5077="",E5077=""),0,IF(A5077=2,H5077*IF(E5077="SGD",1,IF(E5077="USD",Settings!$B$22,IF(E5077="HKD",Settings!$B$23,1))),0))</f>
        <v>0</v>
      </c>
      <c r="Q5077" s="312">
        <f>IF(OR(J5077="",G5077=""),"",G5077+ROW()/1000000)</f>
      </c>
      <c r="R5077" s="247">
        <f>IF(Q5077="","",SUMIFS(Txn[Signed Units],Txn[Key],J5077,Txn[Transaction Order],"&lt;="&amp;Q5077))</f>
      </c>
    </row>
    <row r="5078" spans="10:18" ht="15" customHeight="1" x14ac:dyDescent="0.15">
      <c r="J5078" s="246">
        <f>IF(OR(B5078="",C5078="",E5078=""),"",B5078&amp;":"&amp;C5078&amp;":"&amp;E5078)</f>
      </c>
      <c r="K5078" s="247">
        <f>IF(A5078="","",A5078*D5078)</f>
      </c>
      <c r="L5078" s="246">
        <f>IF(A5078="","",IF(OR(A5078=1,A5078=0),H5078,0))</f>
      </c>
      <c r="M5078" s="246">
        <f>IF(A5078="","",IF(A5078=-1,H5078,0))</f>
      </c>
      <c r="N5078">
        <f>IF(J5078="","",IF(E5078="SGD",1,IF(E5078="USD",Settings!$B$22,IF(E5078="HKD",Settings!$B$23,1))))</f>
      </c>
      <c r="O5078">
        <f>IF(OR(B5078="",C5078="",E5078=""),0,(IF(A5078=-1,H5078,0)-IF(OR(A5078=1,A5078=0),H5078,0)+IF(A5078=2,H5078,0))*IF(E5078="SGD",1,IF(E5078="USD",Settings!$B$22,IF(E5078="HKD",Settings!$B$23,1))))</f>
        <v>0</v>
      </c>
      <c r="P5078">
        <f>IF(OR(B5078="",C5078="",E5078=""),0,IF(A5078=2,H5078*IF(E5078="SGD",1,IF(E5078="USD",Settings!$B$22,IF(E5078="HKD",Settings!$B$23,1))),0))</f>
        <v>0</v>
      </c>
      <c r="Q5078" s="312">
        <f>IF(OR(J5078="",G5078=""),"",G5078+ROW()/1000000)</f>
      </c>
      <c r="R5078" s="247">
        <f>IF(Q5078="","",SUMIFS(Txn[Signed Units],Txn[Key],J5078,Txn[Transaction Order],"&lt;="&amp;Q5078))</f>
      </c>
    </row>
    <row r="5079" spans="10:18" ht="15" customHeight="1" x14ac:dyDescent="0.15">
      <c r="J5079" s="246">
        <f>IF(OR(B5079="",C5079="",E5079=""),"",B5079&amp;":"&amp;C5079&amp;":"&amp;E5079)</f>
      </c>
      <c r="K5079" s="247">
        <f>IF(A5079="","",A5079*D5079)</f>
      </c>
      <c r="L5079" s="246">
        <f>IF(A5079="","",IF(OR(A5079=1,A5079=0),H5079,0))</f>
      </c>
      <c r="M5079" s="246">
        <f>IF(A5079="","",IF(A5079=-1,H5079,0))</f>
      </c>
      <c r="N5079">
        <f>IF(J5079="","",IF(E5079="SGD",1,IF(E5079="USD",Settings!$B$22,IF(E5079="HKD",Settings!$B$23,1))))</f>
      </c>
      <c r="O5079">
        <f>IF(OR(B5079="",C5079="",E5079=""),0,(IF(A5079=-1,H5079,0)-IF(OR(A5079=1,A5079=0),H5079,0)+IF(A5079=2,H5079,0))*IF(E5079="SGD",1,IF(E5079="USD",Settings!$B$22,IF(E5079="HKD",Settings!$B$23,1))))</f>
        <v>0</v>
      </c>
      <c r="P5079">
        <f>IF(OR(B5079="",C5079="",E5079=""),0,IF(A5079=2,H5079*IF(E5079="SGD",1,IF(E5079="USD",Settings!$B$22,IF(E5079="HKD",Settings!$B$23,1))),0))</f>
        <v>0</v>
      </c>
      <c r="Q5079" s="312">
        <f>IF(OR(J5079="",G5079=""),"",G5079+ROW()/1000000)</f>
      </c>
      <c r="R5079" s="247">
        <f>IF(Q5079="","",SUMIFS(Txn[Signed Units],Txn[Key],J5079,Txn[Transaction Order],"&lt;="&amp;Q5079))</f>
      </c>
    </row>
    <row r="5080" spans="10:18" ht="15" customHeight="1" x14ac:dyDescent="0.15">
      <c r="J5080" s="246">
        <f>IF(OR(B5080="",C5080="",E5080=""),"",B5080&amp;":"&amp;C5080&amp;":"&amp;E5080)</f>
      </c>
      <c r="K5080" s="247">
        <f>IF(A5080="","",A5080*D5080)</f>
      </c>
      <c r="L5080" s="246">
        <f>IF(A5080="","",IF(OR(A5080=1,A5080=0),H5080,0))</f>
      </c>
      <c r="M5080" s="246">
        <f>IF(A5080="","",IF(A5080=-1,H5080,0))</f>
      </c>
      <c r="N5080">
        <f>IF(J5080="","",IF(E5080="SGD",1,IF(E5080="USD",Settings!$B$22,IF(E5080="HKD",Settings!$B$23,1))))</f>
      </c>
      <c r="O5080">
        <f>IF(OR(B5080="",C5080="",E5080=""),0,(IF(A5080=-1,H5080,0)-IF(OR(A5080=1,A5080=0),H5080,0)+IF(A5080=2,H5080,0))*IF(E5080="SGD",1,IF(E5080="USD",Settings!$B$22,IF(E5080="HKD",Settings!$B$23,1))))</f>
        <v>0</v>
      </c>
      <c r="P5080">
        <f>IF(OR(B5080="",C5080="",E5080=""),0,IF(A5080=2,H5080*IF(E5080="SGD",1,IF(E5080="USD",Settings!$B$22,IF(E5080="HKD",Settings!$B$23,1))),0))</f>
        <v>0</v>
      </c>
      <c r="Q5080" s="312">
        <f>IF(OR(J5080="",G5080=""),"",G5080+ROW()/1000000)</f>
      </c>
      <c r="R5080" s="247">
        <f>IF(Q5080="","",SUMIFS(Txn[Signed Units],Txn[Key],J5080,Txn[Transaction Order],"&lt;="&amp;Q5080))</f>
      </c>
    </row>
    <row r="5081" spans="10:18" ht="15" customHeight="1" x14ac:dyDescent="0.15">
      <c r="J5081" s="246">
        <f>IF(OR(B5081="",C5081="",E5081=""),"",B5081&amp;":"&amp;C5081&amp;":"&amp;E5081)</f>
      </c>
      <c r="K5081" s="247">
        <f>IF(A5081="","",A5081*D5081)</f>
      </c>
      <c r="L5081" s="246">
        <f>IF(A5081="","",IF(OR(A5081=1,A5081=0),H5081,0))</f>
      </c>
      <c r="M5081" s="246">
        <f>IF(A5081="","",IF(A5081=-1,H5081,0))</f>
      </c>
      <c r="N5081">
        <f>IF(J5081="","",IF(E5081="SGD",1,IF(E5081="USD",Settings!$B$22,IF(E5081="HKD",Settings!$B$23,1))))</f>
      </c>
      <c r="O5081">
        <f>IF(OR(B5081="",C5081="",E5081=""),0,(IF(A5081=-1,H5081,0)-IF(OR(A5081=1,A5081=0),H5081,0)+IF(A5081=2,H5081,0))*IF(E5081="SGD",1,IF(E5081="USD",Settings!$B$22,IF(E5081="HKD",Settings!$B$23,1))))</f>
        <v>0</v>
      </c>
      <c r="P5081">
        <f>IF(OR(B5081="",C5081="",E5081=""),0,IF(A5081=2,H5081*IF(E5081="SGD",1,IF(E5081="USD",Settings!$B$22,IF(E5081="HKD",Settings!$B$23,1))),0))</f>
        <v>0</v>
      </c>
      <c r="Q5081" s="312">
        <f>IF(OR(J5081="",G5081=""),"",G5081+ROW()/1000000)</f>
      </c>
      <c r="R5081" s="247">
        <f>IF(Q5081="","",SUMIFS(Txn[Signed Units],Txn[Key],J5081,Txn[Transaction Order],"&lt;="&amp;Q5081))</f>
      </c>
    </row>
    <row r="5082" spans="10:18" ht="15" customHeight="1" x14ac:dyDescent="0.15">
      <c r="J5082" s="246">
        <f>IF(OR(B5082="",C5082="",E5082=""),"",B5082&amp;":"&amp;C5082&amp;":"&amp;E5082)</f>
      </c>
      <c r="K5082" s="247">
        <f>IF(A5082="","",A5082*D5082)</f>
      </c>
      <c r="L5082" s="246">
        <f>IF(A5082="","",IF(OR(A5082=1,A5082=0),H5082,0))</f>
      </c>
      <c r="M5082" s="246">
        <f>IF(A5082="","",IF(A5082=-1,H5082,0))</f>
      </c>
      <c r="N5082">
        <f>IF(J5082="","",IF(E5082="SGD",1,IF(E5082="USD",Settings!$B$22,IF(E5082="HKD",Settings!$B$23,1))))</f>
      </c>
      <c r="O5082">
        <f>IF(OR(B5082="",C5082="",E5082=""),0,(IF(A5082=-1,H5082,0)-IF(OR(A5082=1,A5082=0),H5082,0)+IF(A5082=2,H5082,0))*IF(E5082="SGD",1,IF(E5082="USD",Settings!$B$22,IF(E5082="HKD",Settings!$B$23,1))))</f>
        <v>0</v>
      </c>
      <c r="P5082">
        <f>IF(OR(B5082="",C5082="",E5082=""),0,IF(A5082=2,H5082*IF(E5082="SGD",1,IF(E5082="USD",Settings!$B$22,IF(E5082="HKD",Settings!$B$23,1))),0))</f>
        <v>0</v>
      </c>
      <c r="Q5082" s="312">
        <f>IF(OR(J5082="",G5082=""),"",G5082+ROW()/1000000)</f>
      </c>
      <c r="R5082" s="247">
        <f>IF(Q5082="","",SUMIFS(Txn[Signed Units],Txn[Key],J5082,Txn[Transaction Order],"&lt;="&amp;Q5082))</f>
      </c>
    </row>
    <row r="5083" spans="10:18" ht="15" customHeight="1" x14ac:dyDescent="0.15">
      <c r="J5083" s="246">
        <f>IF(OR(B5083="",C5083="",E5083=""),"",B5083&amp;":"&amp;C5083&amp;":"&amp;E5083)</f>
      </c>
      <c r="K5083" s="247">
        <f>IF(A5083="","",A5083*D5083)</f>
      </c>
      <c r="L5083" s="246">
        <f>IF(A5083="","",IF(OR(A5083=1,A5083=0),H5083,0))</f>
      </c>
      <c r="M5083" s="246">
        <f>IF(A5083="","",IF(A5083=-1,H5083,0))</f>
      </c>
      <c r="N5083">
        <f>IF(J5083="","",IF(E5083="SGD",1,IF(E5083="USD",Settings!$B$22,IF(E5083="HKD",Settings!$B$23,1))))</f>
      </c>
      <c r="O5083">
        <f>IF(OR(B5083="",C5083="",E5083=""),0,(IF(A5083=-1,H5083,0)-IF(OR(A5083=1,A5083=0),H5083,0)+IF(A5083=2,H5083,0))*IF(E5083="SGD",1,IF(E5083="USD",Settings!$B$22,IF(E5083="HKD",Settings!$B$23,1))))</f>
        <v>0</v>
      </c>
      <c r="P5083">
        <f>IF(OR(B5083="",C5083="",E5083=""),0,IF(A5083=2,H5083*IF(E5083="SGD",1,IF(E5083="USD",Settings!$B$22,IF(E5083="HKD",Settings!$B$23,1))),0))</f>
        <v>0</v>
      </c>
      <c r="Q5083" s="312">
        <f>IF(OR(J5083="",G5083=""),"",G5083+ROW()/1000000)</f>
      </c>
      <c r="R5083" s="247">
        <f>IF(Q5083="","",SUMIFS(Txn[Signed Units],Txn[Key],J5083,Txn[Transaction Order],"&lt;="&amp;Q5083))</f>
      </c>
    </row>
    <row r="5084" spans="10:18" ht="15" customHeight="1" x14ac:dyDescent="0.15">
      <c r="J5084" s="246">
        <f>IF(OR(B5084="",C5084="",E5084=""),"",B5084&amp;":"&amp;C5084&amp;":"&amp;E5084)</f>
      </c>
      <c r="K5084" s="247">
        <f>IF(A5084="","",A5084*D5084)</f>
      </c>
      <c r="L5084" s="246">
        <f>IF(A5084="","",IF(OR(A5084=1,A5084=0),H5084,0))</f>
      </c>
      <c r="M5084" s="246">
        <f>IF(A5084="","",IF(A5084=-1,H5084,0))</f>
      </c>
      <c r="N5084">
        <f>IF(J5084="","",IF(E5084="SGD",1,IF(E5084="USD",Settings!$B$22,IF(E5084="HKD",Settings!$B$23,1))))</f>
      </c>
      <c r="O5084">
        <f>IF(OR(B5084="",C5084="",E5084=""),0,(IF(A5084=-1,H5084,0)-IF(OR(A5084=1,A5084=0),H5084,0)+IF(A5084=2,H5084,0))*IF(E5084="SGD",1,IF(E5084="USD",Settings!$B$22,IF(E5084="HKD",Settings!$B$23,1))))</f>
        <v>0</v>
      </c>
      <c r="P5084">
        <f>IF(OR(B5084="",C5084="",E5084=""),0,IF(A5084=2,H5084*IF(E5084="SGD",1,IF(E5084="USD",Settings!$B$22,IF(E5084="HKD",Settings!$B$23,1))),0))</f>
        <v>0</v>
      </c>
      <c r="Q5084" s="312">
        <f>IF(OR(J5084="",G5084=""),"",G5084+ROW()/1000000)</f>
      </c>
      <c r="R5084" s="247">
        <f>IF(Q5084="","",SUMIFS(Txn[Signed Units],Txn[Key],J5084,Txn[Transaction Order],"&lt;="&amp;Q5084))</f>
      </c>
    </row>
    <row r="5085" spans="10:18" ht="15" customHeight="1" x14ac:dyDescent="0.15">
      <c r="J5085" s="246">
        <f>IF(OR(B5085="",C5085="",E5085=""),"",B5085&amp;":"&amp;C5085&amp;":"&amp;E5085)</f>
      </c>
      <c r="K5085" s="247">
        <f>IF(A5085="","",A5085*D5085)</f>
      </c>
      <c r="L5085" s="246">
        <f>IF(A5085="","",IF(OR(A5085=1,A5085=0),H5085,0))</f>
      </c>
      <c r="M5085" s="246">
        <f>IF(A5085="","",IF(A5085=-1,H5085,0))</f>
      </c>
      <c r="N5085">
        <f>IF(J5085="","",IF(E5085="SGD",1,IF(E5085="USD",Settings!$B$22,IF(E5085="HKD",Settings!$B$23,1))))</f>
      </c>
      <c r="O5085">
        <f>IF(OR(B5085="",C5085="",E5085=""),0,(IF(A5085=-1,H5085,0)-IF(OR(A5085=1,A5085=0),H5085,0)+IF(A5085=2,H5085,0))*IF(E5085="SGD",1,IF(E5085="USD",Settings!$B$22,IF(E5085="HKD",Settings!$B$23,1))))</f>
        <v>0</v>
      </c>
      <c r="P5085">
        <f>IF(OR(B5085="",C5085="",E5085=""),0,IF(A5085=2,H5085*IF(E5085="SGD",1,IF(E5085="USD",Settings!$B$22,IF(E5085="HKD",Settings!$B$23,1))),0))</f>
        <v>0</v>
      </c>
      <c r="Q5085" s="312">
        <f>IF(OR(J5085="",G5085=""),"",G5085+ROW()/1000000)</f>
      </c>
      <c r="R5085" s="247">
        <f>IF(Q5085="","",SUMIFS(Txn[Signed Units],Txn[Key],J5085,Txn[Transaction Order],"&lt;="&amp;Q5085))</f>
      </c>
    </row>
    <row r="5086" spans="10:18" ht="15" customHeight="1" x14ac:dyDescent="0.15">
      <c r="J5086" s="246">
        <f>IF(OR(B5086="",C5086="",E5086=""),"",B5086&amp;":"&amp;C5086&amp;":"&amp;E5086)</f>
      </c>
      <c r="K5086" s="247">
        <f>IF(A5086="","",A5086*D5086)</f>
      </c>
      <c r="L5086" s="246">
        <f>IF(A5086="","",IF(OR(A5086=1,A5086=0),H5086,0))</f>
      </c>
      <c r="M5086" s="246">
        <f>IF(A5086="","",IF(A5086=-1,H5086,0))</f>
      </c>
      <c r="N5086">
        <f>IF(J5086="","",IF(E5086="SGD",1,IF(E5086="USD",Settings!$B$22,IF(E5086="HKD",Settings!$B$23,1))))</f>
      </c>
      <c r="O5086">
        <f>IF(OR(B5086="",C5086="",E5086=""),0,(IF(A5086=-1,H5086,0)-IF(OR(A5086=1,A5086=0),H5086,0)+IF(A5086=2,H5086,0))*IF(E5086="SGD",1,IF(E5086="USD",Settings!$B$22,IF(E5086="HKD",Settings!$B$23,1))))</f>
        <v>0</v>
      </c>
      <c r="P5086">
        <f>IF(OR(B5086="",C5086="",E5086=""),0,IF(A5086=2,H5086*IF(E5086="SGD",1,IF(E5086="USD",Settings!$B$22,IF(E5086="HKD",Settings!$B$23,1))),0))</f>
        <v>0</v>
      </c>
      <c r="Q5086" s="312">
        <f>IF(OR(J5086="",G5086=""),"",G5086+ROW()/1000000)</f>
      </c>
      <c r="R5086" s="247">
        <f>IF(Q5086="","",SUMIFS(Txn[Signed Units],Txn[Key],J5086,Txn[Transaction Order],"&lt;="&amp;Q5086))</f>
      </c>
    </row>
    <row r="5087" spans="10:18" ht="15" customHeight="1" x14ac:dyDescent="0.15">
      <c r="J5087" s="246">
        <f>IF(OR(B5087="",C5087="",E5087=""),"",B5087&amp;":"&amp;C5087&amp;":"&amp;E5087)</f>
      </c>
      <c r="K5087" s="247">
        <f>IF(A5087="","",A5087*D5087)</f>
      </c>
      <c r="L5087" s="246">
        <f>IF(A5087="","",IF(OR(A5087=1,A5087=0),H5087,0))</f>
      </c>
      <c r="M5087" s="246">
        <f>IF(A5087="","",IF(A5087=-1,H5087,0))</f>
      </c>
      <c r="N5087">
        <f>IF(J5087="","",IF(E5087="SGD",1,IF(E5087="USD",Settings!$B$22,IF(E5087="HKD",Settings!$B$23,1))))</f>
      </c>
      <c r="O5087">
        <f>IF(OR(B5087="",C5087="",E5087=""),0,(IF(A5087=-1,H5087,0)-IF(OR(A5087=1,A5087=0),H5087,0)+IF(A5087=2,H5087,0))*IF(E5087="SGD",1,IF(E5087="USD",Settings!$B$22,IF(E5087="HKD",Settings!$B$23,1))))</f>
        <v>0</v>
      </c>
      <c r="P5087">
        <f>IF(OR(B5087="",C5087="",E5087=""),0,IF(A5087=2,H5087*IF(E5087="SGD",1,IF(E5087="USD",Settings!$B$22,IF(E5087="HKD",Settings!$B$23,1))),0))</f>
        <v>0</v>
      </c>
      <c r="Q5087" s="312">
        <f>IF(OR(J5087="",G5087=""),"",G5087+ROW()/1000000)</f>
      </c>
      <c r="R5087" s="247">
        <f>IF(Q5087="","",SUMIFS(Txn[Signed Units],Txn[Key],J5087,Txn[Transaction Order],"&lt;="&amp;Q5087))</f>
      </c>
    </row>
    <row r="5088" spans="10:18" ht="15" customHeight="1" x14ac:dyDescent="0.15">
      <c r="J5088" s="246">
        <f>IF(OR(B5088="",C5088="",E5088=""),"",B5088&amp;":"&amp;C5088&amp;":"&amp;E5088)</f>
      </c>
      <c r="K5088" s="247">
        <f>IF(A5088="","",A5088*D5088)</f>
      </c>
      <c r="L5088" s="246">
        <f>IF(A5088="","",IF(OR(A5088=1,A5088=0),H5088,0))</f>
      </c>
      <c r="M5088" s="246">
        <f>IF(A5088="","",IF(A5088=-1,H5088,0))</f>
      </c>
      <c r="N5088">
        <f>IF(J5088="","",IF(E5088="SGD",1,IF(E5088="USD",Settings!$B$22,IF(E5088="HKD",Settings!$B$23,1))))</f>
      </c>
      <c r="O5088">
        <f>IF(OR(B5088="",C5088="",E5088=""),0,(IF(A5088=-1,H5088,0)-IF(OR(A5088=1,A5088=0),H5088,0)+IF(A5088=2,H5088,0))*IF(E5088="SGD",1,IF(E5088="USD",Settings!$B$22,IF(E5088="HKD",Settings!$B$23,1))))</f>
        <v>0</v>
      </c>
      <c r="P5088">
        <f>IF(OR(B5088="",C5088="",E5088=""),0,IF(A5088=2,H5088*IF(E5088="SGD",1,IF(E5088="USD",Settings!$B$22,IF(E5088="HKD",Settings!$B$23,1))),0))</f>
        <v>0</v>
      </c>
      <c r="Q5088" s="312">
        <f>IF(OR(J5088="",G5088=""),"",G5088+ROW()/1000000)</f>
      </c>
      <c r="R5088" s="247">
        <f>IF(Q5088="","",SUMIFS(Txn[Signed Units],Txn[Key],J5088,Txn[Transaction Order],"&lt;="&amp;Q5088))</f>
      </c>
    </row>
    <row r="5089" spans="10:18" ht="15" customHeight="1" x14ac:dyDescent="0.15">
      <c r="J5089" s="246">
        <f>IF(OR(B5089="",C5089="",E5089=""),"",B5089&amp;":"&amp;C5089&amp;":"&amp;E5089)</f>
      </c>
      <c r="K5089" s="247">
        <f>IF(A5089="","",A5089*D5089)</f>
      </c>
      <c r="L5089" s="246">
        <f>IF(A5089="","",IF(OR(A5089=1,A5089=0),H5089,0))</f>
      </c>
      <c r="M5089" s="246">
        <f>IF(A5089="","",IF(A5089=-1,H5089,0))</f>
      </c>
      <c r="N5089">
        <f>IF(J5089="","",IF(E5089="SGD",1,IF(E5089="USD",Settings!$B$22,IF(E5089="HKD",Settings!$B$23,1))))</f>
      </c>
      <c r="O5089">
        <f>IF(OR(B5089="",C5089="",E5089=""),0,(IF(A5089=-1,H5089,0)-IF(OR(A5089=1,A5089=0),H5089,0)+IF(A5089=2,H5089,0))*IF(E5089="SGD",1,IF(E5089="USD",Settings!$B$22,IF(E5089="HKD",Settings!$B$23,1))))</f>
        <v>0</v>
      </c>
      <c r="P5089">
        <f>IF(OR(B5089="",C5089="",E5089=""),0,IF(A5089=2,H5089*IF(E5089="SGD",1,IF(E5089="USD",Settings!$B$22,IF(E5089="HKD",Settings!$B$23,1))),0))</f>
        <v>0</v>
      </c>
      <c r="Q5089" s="312">
        <f>IF(OR(J5089="",G5089=""),"",G5089+ROW()/1000000)</f>
      </c>
      <c r="R5089" s="247">
        <f>IF(Q5089="","",SUMIFS(Txn[Signed Units],Txn[Key],J5089,Txn[Transaction Order],"&lt;="&amp;Q5089))</f>
      </c>
    </row>
    <row r="5090" spans="10:18" ht="15" customHeight="1" x14ac:dyDescent="0.15">
      <c r="J5090" s="246">
        <f>IF(OR(B5090="",C5090="",E5090=""),"",B5090&amp;":"&amp;C5090&amp;":"&amp;E5090)</f>
      </c>
      <c r="K5090" s="247">
        <f>IF(A5090="","",A5090*D5090)</f>
      </c>
      <c r="L5090" s="246">
        <f>IF(A5090="","",IF(OR(A5090=1,A5090=0),H5090,0))</f>
      </c>
      <c r="M5090" s="246">
        <f>IF(A5090="","",IF(A5090=-1,H5090,0))</f>
      </c>
      <c r="N5090">
        <f>IF(J5090="","",IF(E5090="SGD",1,IF(E5090="USD",Settings!$B$22,IF(E5090="HKD",Settings!$B$23,1))))</f>
      </c>
      <c r="O5090">
        <f>IF(OR(B5090="",C5090="",E5090=""),0,(IF(A5090=-1,H5090,0)-IF(OR(A5090=1,A5090=0),H5090,0)+IF(A5090=2,H5090,0))*IF(E5090="SGD",1,IF(E5090="USD",Settings!$B$22,IF(E5090="HKD",Settings!$B$23,1))))</f>
        <v>0</v>
      </c>
      <c r="P5090">
        <f>IF(OR(B5090="",C5090="",E5090=""),0,IF(A5090=2,H5090*IF(E5090="SGD",1,IF(E5090="USD",Settings!$B$22,IF(E5090="HKD",Settings!$B$23,1))),0))</f>
        <v>0</v>
      </c>
      <c r="Q5090" s="312">
        <f>IF(OR(J5090="",G5090=""),"",G5090+ROW()/1000000)</f>
      </c>
      <c r="R5090" s="247">
        <f>IF(Q5090="","",SUMIFS(Txn[Signed Units],Txn[Key],J5090,Txn[Transaction Order],"&lt;="&amp;Q5090))</f>
      </c>
    </row>
    <row r="5091" spans="10:18" ht="15" customHeight="1" x14ac:dyDescent="0.15">
      <c r="J5091" s="246">
        <f>IF(OR(B5091="",C5091="",E5091=""),"",B5091&amp;":"&amp;C5091&amp;":"&amp;E5091)</f>
      </c>
      <c r="K5091" s="247">
        <f>IF(A5091="","",A5091*D5091)</f>
      </c>
      <c r="L5091" s="246">
        <f>IF(A5091="","",IF(OR(A5091=1,A5091=0),H5091,0))</f>
      </c>
      <c r="M5091" s="246">
        <f>IF(A5091="","",IF(A5091=-1,H5091,0))</f>
      </c>
      <c r="N5091">
        <f>IF(J5091="","",IF(E5091="SGD",1,IF(E5091="USD",Settings!$B$22,IF(E5091="HKD",Settings!$B$23,1))))</f>
      </c>
      <c r="O5091">
        <f>IF(OR(B5091="",C5091="",E5091=""),0,(IF(A5091=-1,H5091,0)-IF(OR(A5091=1,A5091=0),H5091,0)+IF(A5091=2,H5091,0))*IF(E5091="SGD",1,IF(E5091="USD",Settings!$B$22,IF(E5091="HKD",Settings!$B$23,1))))</f>
        <v>0</v>
      </c>
      <c r="P5091">
        <f>IF(OR(B5091="",C5091="",E5091=""),0,IF(A5091=2,H5091*IF(E5091="SGD",1,IF(E5091="USD",Settings!$B$22,IF(E5091="HKD",Settings!$B$23,1))),0))</f>
        <v>0</v>
      </c>
      <c r="Q5091" s="312">
        <f>IF(OR(J5091="",G5091=""),"",G5091+ROW()/1000000)</f>
      </c>
      <c r="R5091" s="247">
        <f>IF(Q5091="","",SUMIFS(Txn[Signed Units],Txn[Key],J5091,Txn[Transaction Order],"&lt;="&amp;Q5091))</f>
      </c>
    </row>
    <row r="5092" spans="10:18" ht="15" customHeight="1" x14ac:dyDescent="0.15">
      <c r="J5092" s="246">
        <f>IF(OR(B5092="",C5092="",E5092=""),"",B5092&amp;":"&amp;C5092&amp;":"&amp;E5092)</f>
      </c>
      <c r="K5092" s="247">
        <f>IF(A5092="","",A5092*D5092)</f>
      </c>
      <c r="L5092" s="246">
        <f>IF(A5092="","",IF(OR(A5092=1,A5092=0),H5092,0))</f>
      </c>
      <c r="M5092" s="246">
        <f>IF(A5092="","",IF(A5092=-1,H5092,0))</f>
      </c>
      <c r="N5092">
        <f>IF(J5092="","",IF(E5092="SGD",1,IF(E5092="USD",Settings!$B$22,IF(E5092="HKD",Settings!$B$23,1))))</f>
      </c>
      <c r="O5092">
        <f>IF(OR(B5092="",C5092="",E5092=""),0,(IF(A5092=-1,H5092,0)-IF(OR(A5092=1,A5092=0),H5092,0)+IF(A5092=2,H5092,0))*IF(E5092="SGD",1,IF(E5092="USD",Settings!$B$22,IF(E5092="HKD",Settings!$B$23,1))))</f>
        <v>0</v>
      </c>
      <c r="P5092">
        <f>IF(OR(B5092="",C5092="",E5092=""),0,IF(A5092=2,H5092*IF(E5092="SGD",1,IF(E5092="USD",Settings!$B$22,IF(E5092="HKD",Settings!$B$23,1))),0))</f>
        <v>0</v>
      </c>
      <c r="Q5092" s="312">
        <f>IF(OR(J5092="",G5092=""),"",G5092+ROW()/1000000)</f>
      </c>
      <c r="R5092" s="247">
        <f>IF(Q5092="","",SUMIFS(Txn[Signed Units],Txn[Key],J5092,Txn[Transaction Order],"&lt;="&amp;Q5092))</f>
      </c>
    </row>
    <row r="5093" spans="10:18" ht="15" customHeight="1" x14ac:dyDescent="0.15">
      <c r="J5093" s="246">
        <f>IF(OR(B5093="",C5093="",E5093=""),"",B5093&amp;":"&amp;C5093&amp;":"&amp;E5093)</f>
      </c>
      <c r="K5093" s="247">
        <f>IF(A5093="","",A5093*D5093)</f>
      </c>
      <c r="L5093" s="246">
        <f>IF(A5093="","",IF(OR(A5093=1,A5093=0),H5093,0))</f>
      </c>
      <c r="M5093" s="246">
        <f>IF(A5093="","",IF(A5093=-1,H5093,0))</f>
      </c>
      <c r="N5093">
        <f>IF(J5093="","",IF(E5093="SGD",1,IF(E5093="USD",Settings!$B$22,IF(E5093="HKD",Settings!$B$23,1))))</f>
      </c>
      <c r="O5093">
        <f>IF(OR(B5093="",C5093="",E5093=""),0,(IF(A5093=-1,H5093,0)-IF(OR(A5093=1,A5093=0),H5093,0)+IF(A5093=2,H5093,0))*IF(E5093="SGD",1,IF(E5093="USD",Settings!$B$22,IF(E5093="HKD",Settings!$B$23,1))))</f>
        <v>0</v>
      </c>
      <c r="P5093">
        <f>IF(OR(B5093="",C5093="",E5093=""),0,IF(A5093=2,H5093*IF(E5093="SGD",1,IF(E5093="USD",Settings!$B$22,IF(E5093="HKD",Settings!$B$23,1))),0))</f>
        <v>0</v>
      </c>
      <c r="Q5093" s="312">
        <f>IF(OR(J5093="",G5093=""),"",G5093+ROW()/1000000)</f>
      </c>
      <c r="R5093" s="247">
        <f>IF(Q5093="","",SUMIFS(Txn[Signed Units],Txn[Key],J5093,Txn[Transaction Order],"&lt;="&amp;Q5093))</f>
      </c>
    </row>
    <row r="5094" spans="10:18" ht="15" customHeight="1" x14ac:dyDescent="0.15">
      <c r="J5094" s="246">
        <f>IF(OR(B5094="",C5094="",E5094=""),"",B5094&amp;":"&amp;C5094&amp;":"&amp;E5094)</f>
      </c>
      <c r="K5094" s="247">
        <f>IF(A5094="","",A5094*D5094)</f>
      </c>
      <c r="L5094" s="246">
        <f>IF(A5094="","",IF(OR(A5094=1,A5094=0),H5094,0))</f>
      </c>
      <c r="M5094" s="246">
        <f>IF(A5094="","",IF(A5094=-1,H5094,0))</f>
      </c>
      <c r="N5094">
        <f>IF(J5094="","",IF(E5094="SGD",1,IF(E5094="USD",Settings!$B$22,IF(E5094="HKD",Settings!$B$23,1))))</f>
      </c>
      <c r="O5094">
        <f>IF(OR(B5094="",C5094="",E5094=""),0,(IF(A5094=-1,H5094,0)-IF(OR(A5094=1,A5094=0),H5094,0)+IF(A5094=2,H5094,0))*IF(E5094="SGD",1,IF(E5094="USD",Settings!$B$22,IF(E5094="HKD",Settings!$B$23,1))))</f>
        <v>0</v>
      </c>
      <c r="P5094">
        <f>IF(OR(B5094="",C5094="",E5094=""),0,IF(A5094=2,H5094*IF(E5094="SGD",1,IF(E5094="USD",Settings!$B$22,IF(E5094="HKD",Settings!$B$23,1))),0))</f>
        <v>0</v>
      </c>
      <c r="Q5094" s="312">
        <f>IF(OR(J5094="",G5094=""),"",G5094+ROW()/1000000)</f>
      </c>
      <c r="R5094" s="247">
        <f>IF(Q5094="","",SUMIFS(Txn[Signed Units],Txn[Key],J5094,Txn[Transaction Order],"&lt;="&amp;Q5094))</f>
      </c>
    </row>
    <row r="5095" spans="10:18" ht="15" customHeight="1" x14ac:dyDescent="0.15">
      <c r="J5095" s="246">
        <f>IF(OR(B5095="",C5095="",E5095=""),"",B5095&amp;":"&amp;C5095&amp;":"&amp;E5095)</f>
      </c>
      <c r="K5095" s="247">
        <f>IF(A5095="","",A5095*D5095)</f>
      </c>
      <c r="L5095" s="246">
        <f>IF(A5095="","",IF(OR(A5095=1,A5095=0),H5095,0))</f>
      </c>
      <c r="M5095" s="246">
        <f>IF(A5095="","",IF(A5095=-1,H5095,0))</f>
      </c>
      <c r="N5095">
        <f>IF(J5095="","",IF(E5095="SGD",1,IF(E5095="USD",Settings!$B$22,IF(E5095="HKD",Settings!$B$23,1))))</f>
      </c>
      <c r="O5095">
        <f>IF(OR(B5095="",C5095="",E5095=""),0,(IF(A5095=-1,H5095,0)-IF(OR(A5095=1,A5095=0),H5095,0)+IF(A5095=2,H5095,0))*IF(E5095="SGD",1,IF(E5095="USD",Settings!$B$22,IF(E5095="HKD",Settings!$B$23,1))))</f>
        <v>0</v>
      </c>
      <c r="P5095">
        <f>IF(OR(B5095="",C5095="",E5095=""),0,IF(A5095=2,H5095*IF(E5095="SGD",1,IF(E5095="USD",Settings!$B$22,IF(E5095="HKD",Settings!$B$23,1))),0))</f>
        <v>0</v>
      </c>
      <c r="Q5095" s="312">
        <f>IF(OR(J5095="",G5095=""),"",G5095+ROW()/1000000)</f>
      </c>
      <c r="R5095" s="247">
        <f>IF(Q5095="","",SUMIFS(Txn[Signed Units],Txn[Key],J5095,Txn[Transaction Order],"&lt;="&amp;Q5095))</f>
      </c>
    </row>
    <row r="5096" spans="10:18" ht="15" customHeight="1" x14ac:dyDescent="0.15">
      <c r="J5096" s="246">
        <f>IF(OR(B5096="",C5096="",E5096=""),"",B5096&amp;":"&amp;C5096&amp;":"&amp;E5096)</f>
      </c>
      <c r="K5096" s="247">
        <f>IF(A5096="","",A5096*D5096)</f>
      </c>
      <c r="L5096" s="246">
        <f>IF(A5096="","",IF(OR(A5096=1,A5096=0),H5096,0))</f>
      </c>
      <c r="M5096" s="246">
        <f>IF(A5096="","",IF(A5096=-1,H5096,0))</f>
      </c>
      <c r="N5096">
        <f>IF(J5096="","",IF(E5096="SGD",1,IF(E5096="USD",Settings!$B$22,IF(E5096="HKD",Settings!$B$23,1))))</f>
      </c>
      <c r="O5096">
        <f>IF(OR(B5096="",C5096="",E5096=""),0,(IF(A5096=-1,H5096,0)-IF(OR(A5096=1,A5096=0),H5096,0)+IF(A5096=2,H5096,0))*IF(E5096="SGD",1,IF(E5096="USD",Settings!$B$22,IF(E5096="HKD",Settings!$B$23,1))))</f>
        <v>0</v>
      </c>
      <c r="P5096">
        <f>IF(OR(B5096="",C5096="",E5096=""),0,IF(A5096=2,H5096*IF(E5096="SGD",1,IF(E5096="USD",Settings!$B$22,IF(E5096="HKD",Settings!$B$23,1))),0))</f>
        <v>0</v>
      </c>
      <c r="Q5096" s="312">
        <f>IF(OR(J5096="",G5096=""),"",G5096+ROW()/1000000)</f>
      </c>
      <c r="R5096" s="247">
        <f>IF(Q5096="","",SUMIFS(Txn[Signed Units],Txn[Key],J5096,Txn[Transaction Order],"&lt;="&amp;Q5096))</f>
      </c>
    </row>
    <row r="5097" spans="10:18" ht="15" customHeight="1" x14ac:dyDescent="0.15">
      <c r="J5097" s="246">
        <f>IF(OR(B5097="",C5097="",E5097=""),"",B5097&amp;":"&amp;C5097&amp;":"&amp;E5097)</f>
      </c>
      <c r="K5097" s="247">
        <f>IF(A5097="","",A5097*D5097)</f>
      </c>
      <c r="L5097" s="246">
        <f>IF(A5097="","",IF(OR(A5097=1,A5097=0),H5097,0))</f>
      </c>
      <c r="M5097" s="246">
        <f>IF(A5097="","",IF(A5097=-1,H5097,0))</f>
      </c>
      <c r="N5097">
        <f>IF(J5097="","",IF(E5097="SGD",1,IF(E5097="USD",Settings!$B$22,IF(E5097="HKD",Settings!$B$23,1))))</f>
      </c>
      <c r="O5097">
        <f>IF(OR(B5097="",C5097="",E5097=""),0,(IF(A5097=-1,H5097,0)-IF(OR(A5097=1,A5097=0),H5097,0)+IF(A5097=2,H5097,0))*IF(E5097="SGD",1,IF(E5097="USD",Settings!$B$22,IF(E5097="HKD",Settings!$B$23,1))))</f>
        <v>0</v>
      </c>
      <c r="P5097">
        <f>IF(OR(B5097="",C5097="",E5097=""),0,IF(A5097=2,H5097*IF(E5097="SGD",1,IF(E5097="USD",Settings!$B$22,IF(E5097="HKD",Settings!$B$23,1))),0))</f>
        <v>0</v>
      </c>
      <c r="Q5097" s="312">
        <f>IF(OR(J5097="",G5097=""),"",G5097+ROW()/1000000)</f>
      </c>
      <c r="R5097" s="247">
        <f>IF(Q5097="","",SUMIFS(Txn[Signed Units],Txn[Key],J5097,Txn[Transaction Order],"&lt;="&amp;Q5097))</f>
      </c>
    </row>
    <row r="5098" spans="10:18" ht="15" customHeight="1" x14ac:dyDescent="0.15">
      <c r="J5098" s="246">
        <f>IF(OR(B5098="",C5098="",E5098=""),"",B5098&amp;":"&amp;C5098&amp;":"&amp;E5098)</f>
      </c>
      <c r="K5098" s="247">
        <f>IF(A5098="","",A5098*D5098)</f>
      </c>
      <c r="L5098" s="246">
        <f>IF(A5098="","",IF(OR(A5098=1,A5098=0),H5098,0))</f>
      </c>
      <c r="M5098" s="246">
        <f>IF(A5098="","",IF(A5098=-1,H5098,0))</f>
      </c>
      <c r="N5098">
        <f>IF(J5098="","",IF(E5098="SGD",1,IF(E5098="USD",Settings!$B$22,IF(E5098="HKD",Settings!$B$23,1))))</f>
      </c>
      <c r="O5098">
        <f>IF(OR(B5098="",C5098="",E5098=""),0,(IF(A5098=-1,H5098,0)-IF(OR(A5098=1,A5098=0),H5098,0)+IF(A5098=2,H5098,0))*IF(E5098="SGD",1,IF(E5098="USD",Settings!$B$22,IF(E5098="HKD",Settings!$B$23,1))))</f>
        <v>0</v>
      </c>
      <c r="P5098">
        <f>IF(OR(B5098="",C5098="",E5098=""),0,IF(A5098=2,H5098*IF(E5098="SGD",1,IF(E5098="USD",Settings!$B$22,IF(E5098="HKD",Settings!$B$23,1))),0))</f>
        <v>0</v>
      </c>
      <c r="Q5098" s="312">
        <f>IF(OR(J5098="",G5098=""),"",G5098+ROW()/1000000)</f>
      </c>
      <c r="R5098" s="247">
        <f>IF(Q5098="","",SUMIFS(Txn[Signed Units],Txn[Key],J5098,Txn[Transaction Order],"&lt;="&amp;Q5098))</f>
      </c>
    </row>
    <row r="5099" spans="10:18" ht="15" customHeight="1" x14ac:dyDescent="0.15">
      <c r="J5099" s="246">
        <f>IF(OR(B5099="",C5099="",E5099=""),"",B5099&amp;":"&amp;C5099&amp;":"&amp;E5099)</f>
      </c>
      <c r="K5099" s="247">
        <f>IF(A5099="","",A5099*D5099)</f>
      </c>
      <c r="L5099" s="246">
        <f>IF(A5099="","",IF(OR(A5099=1,A5099=0),H5099,0))</f>
      </c>
      <c r="M5099" s="246">
        <f>IF(A5099="","",IF(A5099=-1,H5099,0))</f>
      </c>
      <c r="N5099">
        <f>IF(J5099="","",IF(E5099="SGD",1,IF(E5099="USD",Settings!$B$22,IF(E5099="HKD",Settings!$B$23,1))))</f>
      </c>
      <c r="O5099">
        <f>IF(OR(B5099="",C5099="",E5099=""),0,(IF(A5099=-1,H5099,0)-IF(OR(A5099=1,A5099=0),H5099,0)+IF(A5099=2,H5099,0))*IF(E5099="SGD",1,IF(E5099="USD",Settings!$B$22,IF(E5099="HKD",Settings!$B$23,1))))</f>
        <v>0</v>
      </c>
      <c r="P5099">
        <f>IF(OR(B5099="",C5099="",E5099=""),0,IF(A5099=2,H5099*IF(E5099="SGD",1,IF(E5099="USD",Settings!$B$22,IF(E5099="HKD",Settings!$B$23,1))),0))</f>
        <v>0</v>
      </c>
      <c r="Q5099" s="312">
        <f>IF(OR(J5099="",G5099=""),"",G5099+ROW()/1000000)</f>
      </c>
      <c r="R5099" s="247">
        <f>IF(Q5099="","",SUMIFS(Txn[Signed Units],Txn[Key],J5099,Txn[Transaction Order],"&lt;="&amp;Q5099))</f>
      </c>
    </row>
    <row r="5100" spans="10:18" ht="15" customHeight="1" x14ac:dyDescent="0.15">
      <c r="J5100" s="246">
        <f>IF(OR(B5100="",C5100="",E5100=""),"",B5100&amp;":"&amp;C5100&amp;":"&amp;E5100)</f>
      </c>
      <c r="K5100" s="247">
        <f>IF(A5100="","",A5100*D5100)</f>
      </c>
      <c r="L5100" s="246">
        <f>IF(A5100="","",IF(OR(A5100=1,A5100=0),H5100,0))</f>
      </c>
      <c r="M5100" s="246">
        <f>IF(A5100="","",IF(A5100=-1,H5100,0))</f>
      </c>
      <c r="N5100">
        <f>IF(J5100="","",IF(E5100="SGD",1,IF(E5100="USD",Settings!$B$22,IF(E5100="HKD",Settings!$B$23,1))))</f>
      </c>
      <c r="O5100">
        <f>IF(OR(B5100="",C5100="",E5100=""),0,(IF(A5100=-1,H5100,0)-IF(OR(A5100=1,A5100=0),H5100,0)+IF(A5100=2,H5100,0))*IF(E5100="SGD",1,IF(E5100="USD",Settings!$B$22,IF(E5100="HKD",Settings!$B$23,1))))</f>
        <v>0</v>
      </c>
      <c r="P5100">
        <f>IF(OR(B5100="",C5100="",E5100=""),0,IF(A5100=2,H5100*IF(E5100="SGD",1,IF(E5100="USD",Settings!$B$22,IF(E5100="HKD",Settings!$B$23,1))),0))</f>
        <v>0</v>
      </c>
      <c r="Q5100" s="312">
        <f>IF(OR(J5100="",G5100=""),"",G5100+ROW()/1000000)</f>
      </c>
      <c r="R5100" s="247">
        <f>IF(Q5100="","",SUMIFS(Txn[Signed Units],Txn[Key],J5100,Txn[Transaction Order],"&lt;="&amp;Q5100))</f>
      </c>
    </row>
    <row r="5101" spans="10:18" ht="15" customHeight="1" x14ac:dyDescent="0.15">
      <c r="J5101" s="246">
        <f>IF(OR(B5101="",C5101="",E5101=""),"",B5101&amp;":"&amp;C5101&amp;":"&amp;E5101)</f>
      </c>
      <c r="K5101" s="247">
        <f>IF(A5101="","",A5101*D5101)</f>
      </c>
      <c r="L5101" s="246">
        <f>IF(A5101="","",IF(OR(A5101=1,A5101=0),H5101,0))</f>
      </c>
      <c r="M5101" s="246">
        <f>IF(A5101="","",IF(A5101=-1,H5101,0))</f>
      </c>
      <c r="N5101">
        <f>IF(J5101="","",IF(E5101="SGD",1,IF(E5101="USD",Settings!$B$22,IF(E5101="HKD",Settings!$B$23,1))))</f>
      </c>
      <c r="O5101">
        <f>IF(OR(B5101="",C5101="",E5101=""),0,(IF(A5101=-1,H5101,0)-IF(OR(A5101=1,A5101=0),H5101,0)+IF(A5101=2,H5101,0))*IF(E5101="SGD",1,IF(E5101="USD",Settings!$B$22,IF(E5101="HKD",Settings!$B$23,1))))</f>
        <v>0</v>
      </c>
      <c r="P5101">
        <f>IF(OR(B5101="",C5101="",E5101=""),0,IF(A5101=2,H5101*IF(E5101="SGD",1,IF(E5101="USD",Settings!$B$22,IF(E5101="HKD",Settings!$B$23,1))),0))</f>
        <v>0</v>
      </c>
      <c r="Q5101" s="312">
        <f>IF(OR(J5101="",G5101=""),"",G5101+ROW()/1000000)</f>
      </c>
      <c r="R5101" s="247">
        <f>IF(Q5101="","",SUMIFS(Txn[Signed Units],Txn[Key],J5101,Txn[Transaction Order],"&lt;="&amp;Q5101))</f>
      </c>
    </row>
    <row r="5102" spans="10:18" ht="15" customHeight="1" x14ac:dyDescent="0.15">
      <c r="J5102" s="246">
        <f>IF(OR(B5102="",C5102="",E5102=""),"",B5102&amp;":"&amp;C5102&amp;":"&amp;E5102)</f>
      </c>
      <c r="K5102" s="247">
        <f>IF(A5102="","",A5102*D5102)</f>
      </c>
      <c r="L5102" s="246">
        <f>IF(A5102="","",IF(OR(A5102=1,A5102=0),H5102,0))</f>
      </c>
      <c r="M5102" s="246">
        <f>IF(A5102="","",IF(A5102=-1,H5102,0))</f>
      </c>
      <c r="N5102">
        <f>IF(J5102="","",IF(E5102="SGD",1,IF(E5102="USD",Settings!$B$22,IF(E5102="HKD",Settings!$B$23,1))))</f>
      </c>
      <c r="O5102">
        <f>IF(OR(B5102="",C5102="",E5102=""),0,(IF(A5102=-1,H5102,0)-IF(OR(A5102=1,A5102=0),H5102,0)+IF(A5102=2,H5102,0))*IF(E5102="SGD",1,IF(E5102="USD",Settings!$B$22,IF(E5102="HKD",Settings!$B$23,1))))</f>
        <v>0</v>
      </c>
      <c r="P5102">
        <f>IF(OR(B5102="",C5102="",E5102=""),0,IF(A5102=2,H5102*IF(E5102="SGD",1,IF(E5102="USD",Settings!$B$22,IF(E5102="HKD",Settings!$B$23,1))),0))</f>
        <v>0</v>
      </c>
      <c r="Q5102" s="312">
        <f>IF(OR(J5102="",G5102=""),"",G5102+ROW()/1000000)</f>
      </c>
      <c r="R5102" s="247">
        <f>IF(Q5102="","",SUMIFS(Txn[Signed Units],Txn[Key],J5102,Txn[Transaction Order],"&lt;="&amp;Q5102))</f>
      </c>
    </row>
    <row r="5103" spans="10:18" ht="15" customHeight="1" x14ac:dyDescent="0.15">
      <c r="J5103" s="246">
        <f>IF(OR(B5103="",C5103="",E5103=""),"",B5103&amp;":"&amp;C5103&amp;":"&amp;E5103)</f>
      </c>
      <c r="K5103" s="247">
        <f>IF(A5103="","",A5103*D5103)</f>
      </c>
      <c r="L5103" s="246">
        <f>IF(A5103="","",IF(OR(A5103=1,A5103=0),H5103,0))</f>
      </c>
      <c r="M5103" s="246">
        <f>IF(A5103="","",IF(A5103=-1,H5103,0))</f>
      </c>
      <c r="N5103">
        <f>IF(J5103="","",IF(E5103="SGD",1,IF(E5103="USD",Settings!$B$22,IF(E5103="HKD",Settings!$B$23,1))))</f>
      </c>
      <c r="O5103">
        <f>IF(OR(B5103="",C5103="",E5103=""),0,(IF(A5103=-1,H5103,0)-IF(OR(A5103=1,A5103=0),H5103,0)+IF(A5103=2,H5103,0))*IF(E5103="SGD",1,IF(E5103="USD",Settings!$B$22,IF(E5103="HKD",Settings!$B$23,1))))</f>
        <v>0</v>
      </c>
      <c r="P5103">
        <f>IF(OR(B5103="",C5103="",E5103=""),0,IF(A5103=2,H5103*IF(E5103="SGD",1,IF(E5103="USD",Settings!$B$22,IF(E5103="HKD",Settings!$B$23,1))),0))</f>
        <v>0</v>
      </c>
      <c r="Q5103" s="312">
        <f>IF(OR(J5103="",G5103=""),"",G5103+ROW()/1000000)</f>
      </c>
      <c r="R5103" s="247">
        <f>IF(Q5103="","",SUMIFS(Txn[Signed Units],Txn[Key],J5103,Txn[Transaction Order],"&lt;="&amp;Q5103))</f>
      </c>
    </row>
    <row r="5104" spans="10:18" ht="15" customHeight="1" x14ac:dyDescent="0.15">
      <c r="J5104" s="246">
        <f>IF(OR(B5104="",C5104="",E5104=""),"",B5104&amp;":"&amp;C5104&amp;":"&amp;E5104)</f>
      </c>
      <c r="K5104" s="247">
        <f>IF(A5104="","",A5104*D5104)</f>
      </c>
      <c r="L5104" s="246">
        <f>IF(A5104="","",IF(OR(A5104=1,A5104=0),H5104,0))</f>
      </c>
      <c r="M5104" s="246">
        <f>IF(A5104="","",IF(A5104=-1,H5104,0))</f>
      </c>
      <c r="N5104">
        <f>IF(J5104="","",IF(E5104="SGD",1,IF(E5104="USD",Settings!$B$22,IF(E5104="HKD",Settings!$B$23,1))))</f>
      </c>
      <c r="O5104">
        <f>IF(OR(B5104="",C5104="",E5104=""),0,(IF(A5104=-1,H5104,0)-IF(OR(A5104=1,A5104=0),H5104,0)+IF(A5104=2,H5104,0))*IF(E5104="SGD",1,IF(E5104="USD",Settings!$B$22,IF(E5104="HKD",Settings!$B$23,1))))</f>
        <v>0</v>
      </c>
      <c r="P5104">
        <f>IF(OR(B5104="",C5104="",E5104=""),0,IF(A5104=2,H5104*IF(E5104="SGD",1,IF(E5104="USD",Settings!$B$22,IF(E5104="HKD",Settings!$B$23,1))),0))</f>
        <v>0</v>
      </c>
      <c r="Q5104" s="312">
        <f>IF(OR(J5104="",G5104=""),"",G5104+ROW()/1000000)</f>
      </c>
      <c r="R5104" s="247">
        <f>IF(Q5104="","",SUMIFS(Txn[Signed Units],Txn[Key],J5104,Txn[Transaction Order],"&lt;="&amp;Q5104))</f>
      </c>
    </row>
    <row r="5105" spans="10:18" ht="15" customHeight="1" x14ac:dyDescent="0.15">
      <c r="J5105" s="246">
        <f>IF(OR(B5105="",C5105="",E5105=""),"",B5105&amp;":"&amp;C5105&amp;":"&amp;E5105)</f>
      </c>
      <c r="K5105" s="247">
        <f>IF(A5105="","",A5105*D5105)</f>
      </c>
      <c r="L5105" s="246">
        <f>IF(A5105="","",IF(OR(A5105=1,A5105=0),H5105,0))</f>
      </c>
      <c r="M5105" s="246">
        <f>IF(A5105="","",IF(A5105=-1,H5105,0))</f>
      </c>
      <c r="N5105">
        <f>IF(J5105="","",IF(E5105="SGD",1,IF(E5105="USD",Settings!$B$22,IF(E5105="HKD",Settings!$B$23,1))))</f>
      </c>
      <c r="O5105">
        <f>IF(OR(B5105="",C5105="",E5105=""),0,(IF(A5105=-1,H5105,0)-IF(OR(A5105=1,A5105=0),H5105,0)+IF(A5105=2,H5105,0))*IF(E5105="SGD",1,IF(E5105="USD",Settings!$B$22,IF(E5105="HKD",Settings!$B$23,1))))</f>
        <v>0</v>
      </c>
      <c r="P5105">
        <f>IF(OR(B5105="",C5105="",E5105=""),0,IF(A5105=2,H5105*IF(E5105="SGD",1,IF(E5105="USD",Settings!$B$22,IF(E5105="HKD",Settings!$B$23,1))),0))</f>
        <v>0</v>
      </c>
      <c r="Q5105" s="312">
        <f>IF(OR(J5105="",G5105=""),"",G5105+ROW()/1000000)</f>
      </c>
      <c r="R5105" s="247">
        <f>IF(Q5105="","",SUMIFS(Txn[Signed Units],Txn[Key],J5105,Txn[Transaction Order],"&lt;="&amp;Q5105))</f>
      </c>
    </row>
    <row r="5106" spans="10:18" ht="15" customHeight="1" x14ac:dyDescent="0.15">
      <c r="J5106" s="246">
        <f>IF(OR(B5106="",C5106="",E5106=""),"",B5106&amp;":"&amp;C5106&amp;":"&amp;E5106)</f>
      </c>
      <c r="K5106" s="247">
        <f>IF(A5106="","",A5106*D5106)</f>
      </c>
      <c r="L5106" s="246">
        <f>IF(A5106="","",IF(OR(A5106=1,A5106=0),H5106,0))</f>
      </c>
      <c r="M5106" s="246">
        <f>IF(A5106="","",IF(A5106=-1,H5106,0))</f>
      </c>
      <c r="N5106">
        <f>IF(J5106="","",IF(E5106="SGD",1,IF(E5106="USD",Settings!$B$22,IF(E5106="HKD",Settings!$B$23,1))))</f>
      </c>
      <c r="O5106">
        <f>IF(OR(B5106="",C5106="",E5106=""),0,(IF(A5106=-1,H5106,0)-IF(OR(A5106=1,A5106=0),H5106,0)+IF(A5106=2,H5106,0))*IF(E5106="SGD",1,IF(E5106="USD",Settings!$B$22,IF(E5106="HKD",Settings!$B$23,1))))</f>
        <v>0</v>
      </c>
      <c r="P5106">
        <f>IF(OR(B5106="",C5106="",E5106=""),0,IF(A5106=2,H5106*IF(E5106="SGD",1,IF(E5106="USD",Settings!$B$22,IF(E5106="HKD",Settings!$B$23,1))),0))</f>
        <v>0</v>
      </c>
      <c r="Q5106" s="312">
        <f>IF(OR(J5106="",G5106=""),"",G5106+ROW()/1000000)</f>
      </c>
      <c r="R5106" s="247">
        <f>IF(Q5106="","",SUMIFS(Txn[Signed Units],Txn[Key],J5106,Txn[Transaction Order],"&lt;="&amp;Q5106))</f>
      </c>
    </row>
    <row r="5107" spans="10:18" ht="15" customHeight="1" x14ac:dyDescent="0.15">
      <c r="J5107" s="246">
        <f>IF(OR(B5107="",C5107="",E5107=""),"",B5107&amp;":"&amp;C5107&amp;":"&amp;E5107)</f>
      </c>
      <c r="K5107" s="247">
        <f>IF(A5107="","",A5107*D5107)</f>
      </c>
      <c r="L5107" s="246">
        <f>IF(A5107="","",IF(OR(A5107=1,A5107=0),H5107,0))</f>
      </c>
      <c r="M5107" s="246">
        <f>IF(A5107="","",IF(A5107=-1,H5107,0))</f>
      </c>
      <c r="N5107">
        <f>IF(J5107="","",IF(E5107="SGD",1,IF(E5107="USD",Settings!$B$22,IF(E5107="HKD",Settings!$B$23,1))))</f>
      </c>
      <c r="O5107">
        <f>IF(OR(B5107="",C5107="",E5107=""),0,(IF(A5107=-1,H5107,0)-IF(OR(A5107=1,A5107=0),H5107,0)+IF(A5107=2,H5107,0))*IF(E5107="SGD",1,IF(E5107="USD",Settings!$B$22,IF(E5107="HKD",Settings!$B$23,1))))</f>
        <v>0</v>
      </c>
      <c r="P5107">
        <f>IF(OR(B5107="",C5107="",E5107=""),0,IF(A5107=2,H5107*IF(E5107="SGD",1,IF(E5107="USD",Settings!$B$22,IF(E5107="HKD",Settings!$B$23,1))),0))</f>
        <v>0</v>
      </c>
      <c r="Q5107" s="312">
        <f>IF(OR(J5107="",G5107=""),"",G5107+ROW()/1000000)</f>
      </c>
      <c r="R5107" s="247">
        <f>IF(Q5107="","",SUMIFS(Txn[Signed Units],Txn[Key],J5107,Txn[Transaction Order],"&lt;="&amp;Q5107))</f>
      </c>
    </row>
    <row r="5108" spans="10:18" ht="15" customHeight="1" x14ac:dyDescent="0.15">
      <c r="J5108" s="246">
        <f>IF(OR(B5108="",C5108="",E5108=""),"",B5108&amp;":"&amp;C5108&amp;":"&amp;E5108)</f>
      </c>
      <c r="K5108" s="247">
        <f>IF(A5108="","",A5108*D5108)</f>
      </c>
      <c r="L5108" s="246">
        <f>IF(A5108="","",IF(OR(A5108=1,A5108=0),H5108,0))</f>
      </c>
      <c r="M5108" s="246">
        <f>IF(A5108="","",IF(A5108=-1,H5108,0))</f>
      </c>
      <c r="N5108">
        <f>IF(J5108="","",IF(E5108="SGD",1,IF(E5108="USD",Settings!$B$22,IF(E5108="HKD",Settings!$B$23,1))))</f>
      </c>
      <c r="O5108">
        <f>IF(OR(B5108="",C5108="",E5108=""),0,(IF(A5108=-1,H5108,0)-IF(OR(A5108=1,A5108=0),H5108,0)+IF(A5108=2,H5108,0))*IF(E5108="SGD",1,IF(E5108="USD",Settings!$B$22,IF(E5108="HKD",Settings!$B$23,1))))</f>
        <v>0</v>
      </c>
      <c r="P5108">
        <f>IF(OR(B5108="",C5108="",E5108=""),0,IF(A5108=2,H5108*IF(E5108="SGD",1,IF(E5108="USD",Settings!$B$22,IF(E5108="HKD",Settings!$B$23,1))),0))</f>
        <v>0</v>
      </c>
      <c r="Q5108" s="312">
        <f>IF(OR(J5108="",G5108=""),"",G5108+ROW()/1000000)</f>
      </c>
      <c r="R5108" s="247">
        <f>IF(Q5108="","",SUMIFS(Txn[Signed Units],Txn[Key],J5108,Txn[Transaction Order],"&lt;="&amp;Q5108))</f>
      </c>
    </row>
    <row r="5109" spans="10:18" ht="15" customHeight="1" x14ac:dyDescent="0.15">
      <c r="J5109" s="246">
        <f>IF(OR(B5109="",C5109="",E5109=""),"",B5109&amp;":"&amp;C5109&amp;":"&amp;E5109)</f>
      </c>
      <c r="K5109" s="247">
        <f>IF(A5109="","",A5109*D5109)</f>
      </c>
      <c r="L5109" s="246">
        <f>IF(A5109="","",IF(OR(A5109=1,A5109=0),H5109,0))</f>
      </c>
      <c r="M5109" s="246">
        <f>IF(A5109="","",IF(A5109=-1,H5109,0))</f>
      </c>
      <c r="N5109">
        <f>IF(J5109="","",IF(E5109="SGD",1,IF(E5109="USD",Settings!$B$22,IF(E5109="HKD",Settings!$B$23,1))))</f>
      </c>
      <c r="O5109">
        <f>IF(OR(B5109="",C5109="",E5109=""),0,(IF(A5109=-1,H5109,0)-IF(OR(A5109=1,A5109=0),H5109,0)+IF(A5109=2,H5109,0))*IF(E5109="SGD",1,IF(E5109="USD",Settings!$B$22,IF(E5109="HKD",Settings!$B$23,1))))</f>
        <v>0</v>
      </c>
      <c r="P5109">
        <f>IF(OR(B5109="",C5109="",E5109=""),0,IF(A5109=2,H5109*IF(E5109="SGD",1,IF(E5109="USD",Settings!$B$22,IF(E5109="HKD",Settings!$B$23,1))),0))</f>
        <v>0</v>
      </c>
      <c r="Q5109" s="312">
        <f>IF(OR(J5109="",G5109=""),"",G5109+ROW()/1000000)</f>
      </c>
      <c r="R5109" s="247">
        <f>IF(Q5109="","",SUMIFS(Txn[Signed Units],Txn[Key],J5109,Txn[Transaction Order],"&lt;="&amp;Q5109))</f>
      </c>
    </row>
    <row r="5110" spans="10:18" ht="15" customHeight="1" x14ac:dyDescent="0.15">
      <c r="J5110" s="246">
        <f>IF(OR(B5110="",C5110="",E5110=""),"",B5110&amp;":"&amp;C5110&amp;":"&amp;E5110)</f>
      </c>
      <c r="K5110" s="247">
        <f>IF(A5110="","",A5110*D5110)</f>
      </c>
      <c r="L5110" s="246">
        <f>IF(A5110="","",IF(OR(A5110=1,A5110=0),H5110,0))</f>
      </c>
      <c r="M5110" s="246">
        <f>IF(A5110="","",IF(A5110=-1,H5110,0))</f>
      </c>
      <c r="N5110">
        <f>IF(J5110="","",IF(E5110="SGD",1,IF(E5110="USD",Settings!$B$22,IF(E5110="HKD",Settings!$B$23,1))))</f>
      </c>
      <c r="O5110">
        <f>IF(OR(B5110="",C5110="",E5110=""),0,(IF(A5110=-1,H5110,0)-IF(OR(A5110=1,A5110=0),H5110,0)+IF(A5110=2,H5110,0))*IF(E5110="SGD",1,IF(E5110="USD",Settings!$B$22,IF(E5110="HKD",Settings!$B$23,1))))</f>
        <v>0</v>
      </c>
      <c r="P5110">
        <f>IF(OR(B5110="",C5110="",E5110=""),0,IF(A5110=2,H5110*IF(E5110="SGD",1,IF(E5110="USD",Settings!$B$22,IF(E5110="HKD",Settings!$B$23,1))),0))</f>
        <v>0</v>
      </c>
      <c r="Q5110" s="312">
        <f>IF(OR(J5110="",G5110=""),"",G5110+ROW()/1000000)</f>
      </c>
      <c r="R5110" s="247">
        <f>IF(Q5110="","",SUMIFS(Txn[Signed Units],Txn[Key],J5110,Txn[Transaction Order],"&lt;="&amp;Q5110))</f>
      </c>
    </row>
    <row r="5111" spans="10:18" ht="15" customHeight="1" x14ac:dyDescent="0.15">
      <c r="J5111" s="246">
        <f>IF(OR(B5111="",C5111="",E5111=""),"",B5111&amp;":"&amp;C5111&amp;":"&amp;E5111)</f>
      </c>
      <c r="K5111" s="247">
        <f>IF(A5111="","",A5111*D5111)</f>
      </c>
      <c r="L5111" s="246">
        <f>IF(A5111="","",IF(OR(A5111=1,A5111=0),H5111,0))</f>
      </c>
      <c r="M5111" s="246">
        <f>IF(A5111="","",IF(A5111=-1,H5111,0))</f>
      </c>
      <c r="N5111">
        <f>IF(J5111="","",IF(E5111="SGD",1,IF(E5111="USD",Settings!$B$22,IF(E5111="HKD",Settings!$B$23,1))))</f>
      </c>
      <c r="O5111">
        <f>IF(OR(B5111="",C5111="",E5111=""),0,(IF(A5111=-1,H5111,0)-IF(OR(A5111=1,A5111=0),H5111,0)+IF(A5111=2,H5111,0))*IF(E5111="SGD",1,IF(E5111="USD",Settings!$B$22,IF(E5111="HKD",Settings!$B$23,1))))</f>
        <v>0</v>
      </c>
      <c r="P5111">
        <f>IF(OR(B5111="",C5111="",E5111=""),0,IF(A5111=2,H5111*IF(E5111="SGD",1,IF(E5111="USD",Settings!$B$22,IF(E5111="HKD",Settings!$B$23,1))),0))</f>
        <v>0</v>
      </c>
      <c r="Q5111" s="312">
        <f>IF(OR(J5111="",G5111=""),"",G5111+ROW()/1000000)</f>
      </c>
      <c r="R5111" s="247">
        <f>IF(Q5111="","",SUMIFS(Txn[Signed Units],Txn[Key],J5111,Txn[Transaction Order],"&lt;="&amp;Q5111))</f>
      </c>
    </row>
    <row r="5112" spans="10:18" ht="15" customHeight="1" x14ac:dyDescent="0.15">
      <c r="J5112" s="246">
        <f>IF(OR(B5112="",C5112="",E5112=""),"",B5112&amp;":"&amp;C5112&amp;":"&amp;E5112)</f>
      </c>
      <c r="K5112" s="247">
        <f>IF(A5112="","",A5112*D5112)</f>
      </c>
      <c r="L5112" s="246">
        <f>IF(A5112="","",IF(OR(A5112=1,A5112=0),H5112,0))</f>
      </c>
      <c r="M5112" s="246">
        <f>IF(A5112="","",IF(A5112=-1,H5112,0))</f>
      </c>
      <c r="N5112">
        <f>IF(J5112="","",IF(E5112="SGD",1,IF(E5112="USD",Settings!$B$22,IF(E5112="HKD",Settings!$B$23,1))))</f>
      </c>
      <c r="O5112">
        <f>IF(OR(B5112="",C5112="",E5112=""),0,(IF(A5112=-1,H5112,0)-IF(OR(A5112=1,A5112=0),H5112,0)+IF(A5112=2,H5112,0))*IF(E5112="SGD",1,IF(E5112="USD",Settings!$B$22,IF(E5112="HKD",Settings!$B$23,1))))</f>
        <v>0</v>
      </c>
      <c r="P5112">
        <f>IF(OR(B5112="",C5112="",E5112=""),0,IF(A5112=2,H5112*IF(E5112="SGD",1,IF(E5112="USD",Settings!$B$22,IF(E5112="HKD",Settings!$B$23,1))),0))</f>
        <v>0</v>
      </c>
      <c r="Q5112" s="312">
        <f>IF(OR(J5112="",G5112=""),"",G5112+ROW()/1000000)</f>
      </c>
      <c r="R5112" s="247">
        <f>IF(Q5112="","",SUMIFS(Txn[Signed Units],Txn[Key],J5112,Txn[Transaction Order],"&lt;="&amp;Q5112))</f>
      </c>
    </row>
    <row r="5113" spans="10:18" ht="15" customHeight="1" x14ac:dyDescent="0.15">
      <c r="J5113" s="246">
        <f>IF(OR(B5113="",C5113="",E5113=""),"",B5113&amp;":"&amp;C5113&amp;":"&amp;E5113)</f>
      </c>
      <c r="K5113" s="247">
        <f>IF(A5113="","",A5113*D5113)</f>
      </c>
      <c r="L5113" s="246">
        <f>IF(A5113="","",IF(OR(A5113=1,A5113=0),H5113,0))</f>
      </c>
      <c r="M5113" s="246">
        <f>IF(A5113="","",IF(A5113=-1,H5113,0))</f>
      </c>
      <c r="N5113">
        <f>IF(J5113="","",IF(E5113="SGD",1,IF(E5113="USD",Settings!$B$22,IF(E5113="HKD",Settings!$B$23,1))))</f>
      </c>
      <c r="O5113">
        <f>IF(OR(B5113="",C5113="",E5113=""),0,(IF(A5113=-1,H5113,0)-IF(OR(A5113=1,A5113=0),H5113,0)+IF(A5113=2,H5113,0))*IF(E5113="SGD",1,IF(E5113="USD",Settings!$B$22,IF(E5113="HKD",Settings!$B$23,1))))</f>
        <v>0</v>
      </c>
      <c r="P5113">
        <f>IF(OR(B5113="",C5113="",E5113=""),0,IF(A5113=2,H5113*IF(E5113="SGD",1,IF(E5113="USD",Settings!$B$22,IF(E5113="HKD",Settings!$B$23,1))),0))</f>
        <v>0</v>
      </c>
      <c r="Q5113" s="312">
        <f>IF(OR(J5113="",G5113=""),"",G5113+ROW()/1000000)</f>
      </c>
      <c r="R5113" s="247">
        <f>IF(Q5113="","",SUMIFS(Txn[Signed Units],Txn[Key],J5113,Txn[Transaction Order],"&lt;="&amp;Q5113))</f>
      </c>
    </row>
    <row r="5114" spans="10:18" ht="15" customHeight="1" x14ac:dyDescent="0.15">
      <c r="J5114" s="246">
        <f>IF(OR(B5114="",C5114="",E5114=""),"",B5114&amp;":"&amp;C5114&amp;":"&amp;E5114)</f>
      </c>
      <c r="K5114" s="247">
        <f>IF(A5114="","",A5114*D5114)</f>
      </c>
      <c r="L5114" s="246">
        <f>IF(A5114="","",IF(OR(A5114=1,A5114=0),H5114,0))</f>
      </c>
      <c r="M5114" s="246">
        <f>IF(A5114="","",IF(A5114=-1,H5114,0))</f>
      </c>
      <c r="N5114">
        <f>IF(J5114="","",IF(E5114="SGD",1,IF(E5114="USD",Settings!$B$22,IF(E5114="HKD",Settings!$B$23,1))))</f>
      </c>
      <c r="O5114">
        <f>IF(OR(B5114="",C5114="",E5114=""),0,(IF(A5114=-1,H5114,0)-IF(OR(A5114=1,A5114=0),H5114,0)+IF(A5114=2,H5114,0))*IF(E5114="SGD",1,IF(E5114="USD",Settings!$B$22,IF(E5114="HKD",Settings!$B$23,1))))</f>
        <v>0</v>
      </c>
      <c r="P5114">
        <f>IF(OR(B5114="",C5114="",E5114=""),0,IF(A5114=2,H5114*IF(E5114="SGD",1,IF(E5114="USD",Settings!$B$22,IF(E5114="HKD",Settings!$B$23,1))),0))</f>
        <v>0</v>
      </c>
      <c r="Q5114" s="312">
        <f>IF(OR(J5114="",G5114=""),"",G5114+ROW()/1000000)</f>
      </c>
      <c r="R5114" s="247">
        <f>IF(Q5114="","",SUMIFS(Txn[Signed Units],Txn[Key],J5114,Txn[Transaction Order],"&lt;="&amp;Q5114))</f>
      </c>
    </row>
    <row r="5115" spans="10:18" ht="15" customHeight="1" x14ac:dyDescent="0.15">
      <c r="J5115" s="246">
        <f>IF(OR(B5115="",C5115="",E5115=""),"",B5115&amp;":"&amp;C5115&amp;":"&amp;E5115)</f>
      </c>
      <c r="K5115" s="247">
        <f>IF(A5115="","",A5115*D5115)</f>
      </c>
      <c r="L5115" s="246">
        <f>IF(A5115="","",IF(OR(A5115=1,A5115=0),H5115,0))</f>
      </c>
      <c r="M5115" s="246">
        <f>IF(A5115="","",IF(A5115=-1,H5115,0))</f>
      </c>
      <c r="N5115">
        <f>IF(J5115="","",IF(E5115="SGD",1,IF(E5115="USD",Settings!$B$22,IF(E5115="HKD",Settings!$B$23,1))))</f>
      </c>
      <c r="O5115">
        <f>IF(OR(B5115="",C5115="",E5115=""),0,(IF(A5115=-1,H5115,0)-IF(OR(A5115=1,A5115=0),H5115,0)+IF(A5115=2,H5115,0))*IF(E5115="SGD",1,IF(E5115="USD",Settings!$B$22,IF(E5115="HKD",Settings!$B$23,1))))</f>
        <v>0</v>
      </c>
      <c r="P5115">
        <f>IF(OR(B5115="",C5115="",E5115=""),0,IF(A5115=2,H5115*IF(E5115="SGD",1,IF(E5115="USD",Settings!$B$22,IF(E5115="HKD",Settings!$B$23,1))),0))</f>
        <v>0</v>
      </c>
      <c r="Q5115" s="312">
        <f>IF(OR(J5115="",G5115=""),"",G5115+ROW()/1000000)</f>
      </c>
      <c r="R5115" s="247">
        <f>IF(Q5115="","",SUMIFS(Txn[Signed Units],Txn[Key],J5115,Txn[Transaction Order],"&lt;="&amp;Q5115))</f>
      </c>
    </row>
    <row r="5116" spans="10:18" ht="15" customHeight="1" x14ac:dyDescent="0.15">
      <c r="J5116" s="246">
        <f>IF(OR(B5116="",C5116="",E5116=""),"",B5116&amp;":"&amp;C5116&amp;":"&amp;E5116)</f>
      </c>
      <c r="K5116" s="247">
        <f>IF(A5116="","",A5116*D5116)</f>
      </c>
      <c r="L5116" s="246">
        <f>IF(A5116="","",IF(OR(A5116=1,A5116=0),H5116,0))</f>
      </c>
      <c r="M5116" s="246">
        <f>IF(A5116="","",IF(A5116=-1,H5116,0))</f>
      </c>
      <c r="N5116">
        <f>IF(J5116="","",IF(E5116="SGD",1,IF(E5116="USD",Settings!$B$22,IF(E5116="HKD",Settings!$B$23,1))))</f>
      </c>
      <c r="O5116">
        <f>IF(OR(B5116="",C5116="",E5116=""),0,(IF(A5116=-1,H5116,0)-IF(OR(A5116=1,A5116=0),H5116,0)+IF(A5116=2,H5116,0))*IF(E5116="SGD",1,IF(E5116="USD",Settings!$B$22,IF(E5116="HKD",Settings!$B$23,1))))</f>
        <v>0</v>
      </c>
      <c r="P5116">
        <f>IF(OR(B5116="",C5116="",E5116=""),0,IF(A5116=2,H5116*IF(E5116="SGD",1,IF(E5116="USD",Settings!$B$22,IF(E5116="HKD",Settings!$B$23,1))),0))</f>
        <v>0</v>
      </c>
      <c r="Q5116" s="312">
        <f>IF(OR(J5116="",G5116=""),"",G5116+ROW()/1000000)</f>
      </c>
      <c r="R5116" s="247">
        <f>IF(Q5116="","",SUMIFS(Txn[Signed Units],Txn[Key],J5116,Txn[Transaction Order],"&lt;="&amp;Q5116))</f>
      </c>
    </row>
    <row r="5117" spans="10:18" ht="15" customHeight="1" x14ac:dyDescent="0.15">
      <c r="J5117" s="246">
        <f>IF(OR(B5117="",C5117="",E5117=""),"",B5117&amp;":"&amp;C5117&amp;":"&amp;E5117)</f>
      </c>
      <c r="K5117" s="247">
        <f>IF(A5117="","",A5117*D5117)</f>
      </c>
      <c r="L5117" s="246">
        <f>IF(A5117="","",IF(OR(A5117=1,A5117=0),H5117,0))</f>
      </c>
      <c r="M5117" s="246">
        <f>IF(A5117="","",IF(A5117=-1,H5117,0))</f>
      </c>
      <c r="N5117">
        <f>IF(J5117="","",IF(E5117="SGD",1,IF(E5117="USD",Settings!$B$22,IF(E5117="HKD",Settings!$B$23,1))))</f>
      </c>
      <c r="O5117">
        <f>IF(OR(B5117="",C5117="",E5117=""),0,(IF(A5117=-1,H5117,0)-IF(OR(A5117=1,A5117=0),H5117,0)+IF(A5117=2,H5117,0))*IF(E5117="SGD",1,IF(E5117="USD",Settings!$B$22,IF(E5117="HKD",Settings!$B$23,1))))</f>
        <v>0</v>
      </c>
      <c r="P5117">
        <f>IF(OR(B5117="",C5117="",E5117=""),0,IF(A5117=2,H5117*IF(E5117="SGD",1,IF(E5117="USD",Settings!$B$22,IF(E5117="HKD",Settings!$B$23,1))),0))</f>
        <v>0</v>
      </c>
      <c r="Q5117" s="312">
        <f>IF(OR(J5117="",G5117=""),"",G5117+ROW()/1000000)</f>
      </c>
      <c r="R5117" s="247">
        <f>IF(Q5117="","",SUMIFS(Txn[Signed Units],Txn[Key],J5117,Txn[Transaction Order],"&lt;="&amp;Q5117))</f>
      </c>
    </row>
    <row r="5118" spans="10:18" ht="15" customHeight="1" x14ac:dyDescent="0.15">
      <c r="J5118" s="246">
        <f>IF(OR(B5118="",C5118="",E5118=""),"",B5118&amp;":"&amp;C5118&amp;":"&amp;E5118)</f>
      </c>
      <c r="K5118" s="247">
        <f>IF(A5118="","",A5118*D5118)</f>
      </c>
      <c r="L5118" s="246">
        <f>IF(A5118="","",IF(OR(A5118=1,A5118=0),H5118,0))</f>
      </c>
      <c r="M5118" s="246">
        <f>IF(A5118="","",IF(A5118=-1,H5118,0))</f>
      </c>
      <c r="N5118">
        <f>IF(J5118="","",IF(E5118="SGD",1,IF(E5118="USD",Settings!$B$22,IF(E5118="HKD",Settings!$B$23,1))))</f>
      </c>
      <c r="O5118">
        <f>IF(OR(B5118="",C5118="",E5118=""),0,(IF(A5118=-1,H5118,0)-IF(OR(A5118=1,A5118=0),H5118,0)+IF(A5118=2,H5118,0))*IF(E5118="SGD",1,IF(E5118="USD",Settings!$B$22,IF(E5118="HKD",Settings!$B$23,1))))</f>
        <v>0</v>
      </c>
      <c r="P5118">
        <f>IF(OR(B5118="",C5118="",E5118=""),0,IF(A5118=2,H5118*IF(E5118="SGD",1,IF(E5118="USD",Settings!$B$22,IF(E5118="HKD",Settings!$B$23,1))),0))</f>
        <v>0</v>
      </c>
      <c r="Q5118" s="312">
        <f>IF(OR(J5118="",G5118=""),"",G5118+ROW()/1000000)</f>
      </c>
      <c r="R5118" s="247">
        <f>IF(Q5118="","",SUMIFS(Txn[Signed Units],Txn[Key],J5118,Txn[Transaction Order],"&lt;="&amp;Q5118))</f>
      </c>
    </row>
    <row r="5119" spans="10:18" ht="15" customHeight="1" x14ac:dyDescent="0.15">
      <c r="J5119" s="246">
        <f>IF(OR(B5119="",C5119="",E5119=""),"",B5119&amp;":"&amp;C5119&amp;":"&amp;E5119)</f>
      </c>
      <c r="K5119" s="247">
        <f>IF(A5119="","",A5119*D5119)</f>
      </c>
      <c r="L5119" s="246">
        <f>IF(A5119="","",IF(OR(A5119=1,A5119=0),H5119,0))</f>
      </c>
      <c r="M5119" s="246">
        <f>IF(A5119="","",IF(A5119=-1,H5119,0))</f>
      </c>
      <c r="N5119">
        <f>IF(J5119="","",IF(E5119="SGD",1,IF(E5119="USD",Settings!$B$22,IF(E5119="HKD",Settings!$B$23,1))))</f>
      </c>
      <c r="O5119">
        <f>IF(OR(B5119="",C5119="",E5119=""),0,(IF(A5119=-1,H5119,0)-IF(OR(A5119=1,A5119=0),H5119,0)+IF(A5119=2,H5119,0))*IF(E5119="SGD",1,IF(E5119="USD",Settings!$B$22,IF(E5119="HKD",Settings!$B$23,1))))</f>
        <v>0</v>
      </c>
      <c r="P5119">
        <f>IF(OR(B5119="",C5119="",E5119=""),0,IF(A5119=2,H5119*IF(E5119="SGD",1,IF(E5119="USD",Settings!$B$22,IF(E5119="HKD",Settings!$B$23,1))),0))</f>
        <v>0</v>
      </c>
      <c r="Q5119" s="312">
        <f>IF(OR(J5119="",G5119=""),"",G5119+ROW()/1000000)</f>
      </c>
      <c r="R5119" s="247">
        <f>IF(Q5119="","",SUMIFS(Txn[Signed Units],Txn[Key],J5119,Txn[Transaction Order],"&lt;="&amp;Q5119))</f>
      </c>
    </row>
    <row r="5120" spans="10:18" ht="15" customHeight="1" x14ac:dyDescent="0.15">
      <c r="J5120" s="246">
        <f>IF(OR(B5120="",C5120="",E5120=""),"",B5120&amp;":"&amp;C5120&amp;":"&amp;E5120)</f>
      </c>
      <c r="K5120" s="247">
        <f>IF(A5120="","",A5120*D5120)</f>
      </c>
      <c r="L5120" s="246">
        <f>IF(A5120="","",IF(OR(A5120=1,A5120=0),H5120,0))</f>
      </c>
      <c r="M5120" s="246">
        <f>IF(A5120="","",IF(A5120=-1,H5120,0))</f>
      </c>
      <c r="N5120">
        <f>IF(J5120="","",IF(E5120="SGD",1,IF(E5120="USD",Settings!$B$22,IF(E5120="HKD",Settings!$B$23,1))))</f>
      </c>
      <c r="O5120">
        <f>IF(OR(B5120="",C5120="",E5120=""),0,(IF(A5120=-1,H5120,0)-IF(OR(A5120=1,A5120=0),H5120,0)+IF(A5120=2,H5120,0))*IF(E5120="SGD",1,IF(E5120="USD",Settings!$B$22,IF(E5120="HKD",Settings!$B$23,1))))</f>
        <v>0</v>
      </c>
      <c r="P5120">
        <f>IF(OR(B5120="",C5120="",E5120=""),0,IF(A5120=2,H5120*IF(E5120="SGD",1,IF(E5120="USD",Settings!$B$22,IF(E5120="HKD",Settings!$B$23,1))),0))</f>
        <v>0</v>
      </c>
      <c r="Q5120" s="312">
        <f>IF(OR(J5120="",G5120=""),"",G5120+ROW()/1000000)</f>
      </c>
      <c r="R5120" s="247">
        <f>IF(Q5120="","",SUMIFS(Txn[Signed Units],Txn[Key],J5120,Txn[Transaction Order],"&lt;="&amp;Q5120))</f>
      </c>
    </row>
    <row r="5121" spans="10:18" ht="15" customHeight="1" x14ac:dyDescent="0.15">
      <c r="J5121" s="246">
        <f>IF(OR(B5121="",C5121="",E5121=""),"",B5121&amp;":"&amp;C5121&amp;":"&amp;E5121)</f>
      </c>
      <c r="K5121" s="247">
        <f>IF(A5121="","",A5121*D5121)</f>
      </c>
      <c r="L5121" s="246">
        <f>IF(A5121="","",IF(OR(A5121=1,A5121=0),H5121,0))</f>
      </c>
      <c r="M5121" s="246">
        <f>IF(A5121="","",IF(A5121=-1,H5121,0))</f>
      </c>
      <c r="N5121">
        <f>IF(J5121="","",IF(E5121="SGD",1,IF(E5121="USD",Settings!$B$22,IF(E5121="HKD",Settings!$B$23,1))))</f>
      </c>
      <c r="O5121">
        <f>IF(OR(B5121="",C5121="",E5121=""),0,(IF(A5121=-1,H5121,0)-IF(OR(A5121=1,A5121=0),H5121,0)+IF(A5121=2,H5121,0))*IF(E5121="SGD",1,IF(E5121="USD",Settings!$B$22,IF(E5121="HKD",Settings!$B$23,1))))</f>
        <v>0</v>
      </c>
      <c r="P5121">
        <f>IF(OR(B5121="",C5121="",E5121=""),0,IF(A5121=2,H5121*IF(E5121="SGD",1,IF(E5121="USD",Settings!$B$22,IF(E5121="HKD",Settings!$B$23,1))),0))</f>
        <v>0</v>
      </c>
      <c r="Q5121" s="312">
        <f>IF(OR(J5121="",G5121=""),"",G5121+ROW()/1000000)</f>
      </c>
      <c r="R5121" s="247">
        <f>IF(Q5121="","",SUMIFS(Txn[Signed Units],Txn[Key],J5121,Txn[Transaction Order],"&lt;="&amp;Q5121))</f>
      </c>
    </row>
    <row r="5122" spans="10:18" ht="15" customHeight="1" x14ac:dyDescent="0.15">
      <c r="J5122" s="246">
        <f>IF(OR(B5122="",C5122="",E5122=""),"",B5122&amp;":"&amp;C5122&amp;":"&amp;E5122)</f>
      </c>
      <c r="K5122" s="247">
        <f>IF(A5122="","",A5122*D5122)</f>
      </c>
      <c r="L5122" s="246">
        <f>IF(A5122="","",IF(OR(A5122=1,A5122=0),H5122,0))</f>
      </c>
      <c r="M5122" s="246">
        <f>IF(A5122="","",IF(A5122=-1,H5122,0))</f>
      </c>
      <c r="N5122">
        <f>IF(J5122="","",IF(E5122="SGD",1,IF(E5122="USD",Settings!$B$22,IF(E5122="HKD",Settings!$B$23,1))))</f>
      </c>
      <c r="O5122">
        <f>IF(OR(B5122="",C5122="",E5122=""),0,(IF(A5122=-1,H5122,0)-IF(OR(A5122=1,A5122=0),H5122,0)+IF(A5122=2,H5122,0))*IF(E5122="SGD",1,IF(E5122="USD",Settings!$B$22,IF(E5122="HKD",Settings!$B$23,1))))</f>
        <v>0</v>
      </c>
      <c r="P5122">
        <f>IF(OR(B5122="",C5122="",E5122=""),0,IF(A5122=2,H5122*IF(E5122="SGD",1,IF(E5122="USD",Settings!$B$22,IF(E5122="HKD",Settings!$B$23,1))),0))</f>
        <v>0</v>
      </c>
      <c r="Q5122" s="312">
        <f>IF(OR(J5122="",G5122=""),"",G5122+ROW()/1000000)</f>
      </c>
      <c r="R5122" s="247">
        <f>IF(Q5122="","",SUMIFS(Txn[Signed Units],Txn[Key],J5122,Txn[Transaction Order],"&lt;="&amp;Q5122))</f>
      </c>
    </row>
    <row r="5123" spans="10:18" ht="15" customHeight="1" x14ac:dyDescent="0.15">
      <c r="J5123" s="246">
        <f>IF(OR(B5123="",C5123="",E5123=""),"",B5123&amp;":"&amp;C5123&amp;":"&amp;E5123)</f>
      </c>
      <c r="K5123" s="247">
        <f>IF(A5123="","",A5123*D5123)</f>
      </c>
      <c r="L5123" s="246">
        <f>IF(A5123="","",IF(OR(A5123=1,A5123=0),H5123,0))</f>
      </c>
      <c r="M5123" s="246">
        <f>IF(A5123="","",IF(A5123=-1,H5123,0))</f>
      </c>
      <c r="N5123">
        <f>IF(J5123="","",IF(E5123="SGD",1,IF(E5123="USD",Settings!$B$22,IF(E5123="HKD",Settings!$B$23,1))))</f>
      </c>
      <c r="O5123">
        <f>IF(OR(B5123="",C5123="",E5123=""),0,(IF(A5123=-1,H5123,0)-IF(OR(A5123=1,A5123=0),H5123,0)+IF(A5123=2,H5123,0))*IF(E5123="SGD",1,IF(E5123="USD",Settings!$B$22,IF(E5123="HKD",Settings!$B$23,1))))</f>
        <v>0</v>
      </c>
      <c r="P5123">
        <f>IF(OR(B5123="",C5123="",E5123=""),0,IF(A5123=2,H5123*IF(E5123="SGD",1,IF(E5123="USD",Settings!$B$22,IF(E5123="HKD",Settings!$B$23,1))),0))</f>
        <v>0</v>
      </c>
      <c r="Q5123" s="312">
        <f>IF(OR(J5123="",G5123=""),"",G5123+ROW()/1000000)</f>
      </c>
      <c r="R5123" s="247">
        <f>IF(Q5123="","",SUMIFS(Txn[Signed Units],Txn[Key],J5123,Txn[Transaction Order],"&lt;="&amp;Q5123))</f>
      </c>
    </row>
    <row r="5124" spans="10:18" ht="15" customHeight="1" x14ac:dyDescent="0.15">
      <c r="J5124" s="246">
        <f>IF(OR(B5124="",C5124="",E5124=""),"",B5124&amp;":"&amp;C5124&amp;":"&amp;E5124)</f>
      </c>
      <c r="K5124" s="247">
        <f>IF(A5124="","",A5124*D5124)</f>
      </c>
      <c r="L5124" s="246">
        <f>IF(A5124="","",IF(OR(A5124=1,A5124=0),H5124,0))</f>
      </c>
      <c r="M5124" s="246">
        <f>IF(A5124="","",IF(A5124=-1,H5124,0))</f>
      </c>
      <c r="N5124">
        <f>IF(J5124="","",IF(E5124="SGD",1,IF(E5124="USD",Settings!$B$22,IF(E5124="HKD",Settings!$B$23,1))))</f>
      </c>
      <c r="O5124">
        <f>IF(OR(B5124="",C5124="",E5124=""),0,(IF(A5124=-1,H5124,0)-IF(OR(A5124=1,A5124=0),H5124,0)+IF(A5124=2,H5124,0))*IF(E5124="SGD",1,IF(E5124="USD",Settings!$B$22,IF(E5124="HKD",Settings!$B$23,1))))</f>
        <v>0</v>
      </c>
      <c r="P5124">
        <f>IF(OR(B5124="",C5124="",E5124=""),0,IF(A5124=2,H5124*IF(E5124="SGD",1,IF(E5124="USD",Settings!$B$22,IF(E5124="HKD",Settings!$B$23,1))),0))</f>
        <v>0</v>
      </c>
      <c r="Q5124" s="312">
        <f>IF(OR(J5124="",G5124=""),"",G5124+ROW()/1000000)</f>
      </c>
      <c r="R5124" s="247">
        <f>IF(Q5124="","",SUMIFS(Txn[Signed Units],Txn[Key],J5124,Txn[Transaction Order],"&lt;="&amp;Q5124))</f>
      </c>
    </row>
    <row r="5125" spans="10:18" ht="15" customHeight="1" x14ac:dyDescent="0.15">
      <c r="J5125" s="246">
        <f>IF(OR(B5125="",C5125="",E5125=""),"",B5125&amp;":"&amp;C5125&amp;":"&amp;E5125)</f>
      </c>
      <c r="K5125" s="247">
        <f>IF(A5125="","",A5125*D5125)</f>
      </c>
      <c r="L5125" s="246">
        <f>IF(A5125="","",IF(OR(A5125=1,A5125=0),H5125,0))</f>
      </c>
      <c r="M5125" s="246">
        <f>IF(A5125="","",IF(A5125=-1,H5125,0))</f>
      </c>
      <c r="N5125">
        <f>IF(J5125="","",IF(E5125="SGD",1,IF(E5125="USD",Settings!$B$22,IF(E5125="HKD",Settings!$B$23,1))))</f>
      </c>
      <c r="O5125">
        <f>IF(OR(B5125="",C5125="",E5125=""),0,(IF(A5125=-1,H5125,0)-IF(OR(A5125=1,A5125=0),H5125,0)+IF(A5125=2,H5125,0))*IF(E5125="SGD",1,IF(E5125="USD",Settings!$B$22,IF(E5125="HKD",Settings!$B$23,1))))</f>
        <v>0</v>
      </c>
      <c r="P5125">
        <f>IF(OR(B5125="",C5125="",E5125=""),0,IF(A5125=2,H5125*IF(E5125="SGD",1,IF(E5125="USD",Settings!$B$22,IF(E5125="HKD",Settings!$B$23,1))),0))</f>
        <v>0</v>
      </c>
      <c r="Q5125" s="312">
        <f>IF(OR(J5125="",G5125=""),"",G5125+ROW()/1000000)</f>
      </c>
      <c r="R5125" s="247">
        <f>IF(Q5125="","",SUMIFS(Txn[Signed Units],Txn[Key],J5125,Txn[Transaction Order],"&lt;="&amp;Q5125))</f>
      </c>
    </row>
    <row r="5126" spans="10:18" ht="15" customHeight="1" x14ac:dyDescent="0.15">
      <c r="J5126" s="246">
        <f>IF(OR(B5126="",C5126="",E5126=""),"",B5126&amp;":"&amp;C5126&amp;":"&amp;E5126)</f>
      </c>
      <c r="K5126" s="247">
        <f>IF(A5126="","",A5126*D5126)</f>
      </c>
      <c r="L5126" s="246">
        <f>IF(A5126="","",IF(OR(A5126=1,A5126=0),H5126,0))</f>
      </c>
      <c r="M5126" s="246">
        <f>IF(A5126="","",IF(A5126=-1,H5126,0))</f>
      </c>
      <c r="N5126">
        <f>IF(J5126="","",IF(E5126="SGD",1,IF(E5126="USD",Settings!$B$22,IF(E5126="HKD",Settings!$B$23,1))))</f>
      </c>
      <c r="O5126">
        <f>IF(OR(B5126="",C5126="",E5126=""),0,(IF(A5126=-1,H5126,0)-IF(OR(A5126=1,A5126=0),H5126,0)+IF(A5126=2,H5126,0))*IF(E5126="SGD",1,IF(E5126="USD",Settings!$B$22,IF(E5126="HKD",Settings!$B$23,1))))</f>
        <v>0</v>
      </c>
      <c r="P5126">
        <f>IF(OR(B5126="",C5126="",E5126=""),0,IF(A5126=2,H5126*IF(E5126="SGD",1,IF(E5126="USD",Settings!$B$22,IF(E5126="HKD",Settings!$B$23,1))),0))</f>
        <v>0</v>
      </c>
      <c r="Q5126" s="312">
        <f>IF(OR(J5126="",G5126=""),"",G5126+ROW()/1000000)</f>
      </c>
      <c r="R5126" s="247">
        <f>IF(Q5126="","",SUMIFS(Txn[Signed Units],Txn[Key],J5126,Txn[Transaction Order],"&lt;="&amp;Q5126))</f>
      </c>
    </row>
    <row r="5127" spans="10:18" ht="15" customHeight="1" x14ac:dyDescent="0.15">
      <c r="J5127" s="246">
        <f>IF(OR(B5127="",C5127="",E5127=""),"",B5127&amp;":"&amp;C5127&amp;":"&amp;E5127)</f>
      </c>
      <c r="K5127" s="247">
        <f>IF(A5127="","",A5127*D5127)</f>
      </c>
      <c r="L5127" s="246">
        <f>IF(A5127="","",IF(OR(A5127=1,A5127=0),H5127,0))</f>
      </c>
      <c r="M5127" s="246">
        <f>IF(A5127="","",IF(A5127=-1,H5127,0))</f>
      </c>
      <c r="N5127">
        <f>IF(J5127="","",IF(E5127="SGD",1,IF(E5127="USD",Settings!$B$22,IF(E5127="HKD",Settings!$B$23,1))))</f>
      </c>
      <c r="O5127">
        <f>IF(OR(B5127="",C5127="",E5127=""),0,(IF(A5127=-1,H5127,0)-IF(OR(A5127=1,A5127=0),H5127,0)+IF(A5127=2,H5127,0))*IF(E5127="SGD",1,IF(E5127="USD",Settings!$B$22,IF(E5127="HKD",Settings!$B$23,1))))</f>
        <v>0</v>
      </c>
      <c r="P5127">
        <f>IF(OR(B5127="",C5127="",E5127=""),0,IF(A5127=2,H5127*IF(E5127="SGD",1,IF(E5127="USD",Settings!$B$22,IF(E5127="HKD",Settings!$B$23,1))),0))</f>
        <v>0</v>
      </c>
      <c r="Q5127" s="312">
        <f>IF(OR(J5127="",G5127=""),"",G5127+ROW()/1000000)</f>
      </c>
      <c r="R5127" s="247">
        <f>IF(Q5127="","",SUMIFS(Txn[Signed Units],Txn[Key],J5127,Txn[Transaction Order],"&lt;="&amp;Q5127))</f>
      </c>
    </row>
    <row r="5128" spans="10:18" ht="15" customHeight="1" x14ac:dyDescent="0.15">
      <c r="J5128" s="246">
        <f>IF(OR(B5128="",C5128="",E5128=""),"",B5128&amp;":"&amp;C5128&amp;":"&amp;E5128)</f>
      </c>
      <c r="K5128" s="247">
        <f>IF(A5128="","",A5128*D5128)</f>
      </c>
      <c r="L5128" s="246">
        <f>IF(A5128="","",IF(OR(A5128=1,A5128=0),H5128,0))</f>
      </c>
      <c r="M5128" s="246">
        <f>IF(A5128="","",IF(A5128=-1,H5128,0))</f>
      </c>
      <c r="N5128">
        <f>IF(J5128="","",IF(E5128="SGD",1,IF(E5128="USD",Settings!$B$22,IF(E5128="HKD",Settings!$B$23,1))))</f>
      </c>
      <c r="O5128">
        <f>IF(OR(B5128="",C5128="",E5128=""),0,(IF(A5128=-1,H5128,0)-IF(OR(A5128=1,A5128=0),H5128,0)+IF(A5128=2,H5128,0))*IF(E5128="SGD",1,IF(E5128="USD",Settings!$B$22,IF(E5128="HKD",Settings!$B$23,1))))</f>
        <v>0</v>
      </c>
      <c r="P5128">
        <f>IF(OR(B5128="",C5128="",E5128=""),0,IF(A5128=2,H5128*IF(E5128="SGD",1,IF(E5128="USD",Settings!$B$22,IF(E5128="HKD",Settings!$B$23,1))),0))</f>
        <v>0</v>
      </c>
      <c r="Q5128" s="312">
        <f>IF(OR(J5128="",G5128=""),"",G5128+ROW()/1000000)</f>
      </c>
      <c r="R5128" s="247">
        <f>IF(Q5128="","",SUMIFS(Txn[Signed Units],Txn[Key],J5128,Txn[Transaction Order],"&lt;="&amp;Q5128))</f>
      </c>
    </row>
    <row r="5129" spans="10:18" ht="15" customHeight="1" x14ac:dyDescent="0.15">
      <c r="J5129" s="246">
        <f>IF(OR(B5129="",C5129="",E5129=""),"",B5129&amp;":"&amp;C5129&amp;":"&amp;E5129)</f>
      </c>
      <c r="K5129" s="247">
        <f>IF(A5129="","",A5129*D5129)</f>
      </c>
      <c r="L5129" s="246">
        <f>IF(A5129="","",IF(OR(A5129=1,A5129=0),H5129,0))</f>
      </c>
      <c r="M5129" s="246">
        <f>IF(A5129="","",IF(A5129=-1,H5129,0))</f>
      </c>
      <c r="N5129">
        <f>IF(J5129="","",IF(E5129="SGD",1,IF(E5129="USD",Settings!$B$22,IF(E5129="HKD",Settings!$B$23,1))))</f>
      </c>
      <c r="O5129">
        <f>IF(OR(B5129="",C5129="",E5129=""),0,(IF(A5129=-1,H5129,0)-IF(OR(A5129=1,A5129=0),H5129,0)+IF(A5129=2,H5129,0))*IF(E5129="SGD",1,IF(E5129="USD",Settings!$B$22,IF(E5129="HKD",Settings!$B$23,1))))</f>
        <v>0</v>
      </c>
      <c r="P5129">
        <f>IF(OR(B5129="",C5129="",E5129=""),0,IF(A5129=2,H5129*IF(E5129="SGD",1,IF(E5129="USD",Settings!$B$22,IF(E5129="HKD",Settings!$B$23,1))),0))</f>
        <v>0</v>
      </c>
      <c r="Q5129" s="312">
        <f>IF(OR(J5129="",G5129=""),"",G5129+ROW()/1000000)</f>
      </c>
      <c r="R5129" s="247">
        <f>IF(Q5129="","",SUMIFS(Txn[Signed Units],Txn[Key],J5129,Txn[Transaction Order],"&lt;="&amp;Q5129))</f>
      </c>
    </row>
    <row r="5130" spans="10:18" ht="15" customHeight="1" x14ac:dyDescent="0.15">
      <c r="J5130" s="246">
        <f>IF(OR(B5130="",C5130="",E5130=""),"",B5130&amp;":"&amp;C5130&amp;":"&amp;E5130)</f>
      </c>
      <c r="K5130" s="247">
        <f>IF(A5130="","",A5130*D5130)</f>
      </c>
      <c r="L5130" s="246">
        <f>IF(A5130="","",IF(OR(A5130=1,A5130=0),H5130,0))</f>
      </c>
      <c r="M5130" s="246">
        <f>IF(A5130="","",IF(A5130=-1,H5130,0))</f>
      </c>
      <c r="N5130">
        <f>IF(J5130="","",IF(E5130="SGD",1,IF(E5130="USD",Settings!$B$22,IF(E5130="HKD",Settings!$B$23,1))))</f>
      </c>
      <c r="O5130">
        <f>IF(OR(B5130="",C5130="",E5130=""),0,(IF(A5130=-1,H5130,0)-IF(OR(A5130=1,A5130=0),H5130,0)+IF(A5130=2,H5130,0))*IF(E5130="SGD",1,IF(E5130="USD",Settings!$B$22,IF(E5130="HKD",Settings!$B$23,1))))</f>
        <v>0</v>
      </c>
      <c r="P5130">
        <f>IF(OR(B5130="",C5130="",E5130=""),0,IF(A5130=2,H5130*IF(E5130="SGD",1,IF(E5130="USD",Settings!$B$22,IF(E5130="HKD",Settings!$B$23,1))),0))</f>
        <v>0</v>
      </c>
      <c r="Q5130" s="312">
        <f>IF(OR(J5130="",G5130=""),"",G5130+ROW()/1000000)</f>
      </c>
      <c r="R5130" s="247">
        <f>IF(Q5130="","",SUMIFS(Txn[Signed Units],Txn[Key],J5130,Txn[Transaction Order],"&lt;="&amp;Q5130))</f>
      </c>
    </row>
    <row r="5131" spans="10:18" ht="15" customHeight="1" x14ac:dyDescent="0.15">
      <c r="J5131" s="246">
        <f>IF(OR(B5131="",C5131="",E5131=""),"",B5131&amp;":"&amp;C5131&amp;":"&amp;E5131)</f>
      </c>
      <c r="K5131" s="247">
        <f>IF(A5131="","",A5131*D5131)</f>
      </c>
      <c r="L5131" s="246">
        <f>IF(A5131="","",IF(OR(A5131=1,A5131=0),H5131,0))</f>
      </c>
      <c r="M5131" s="246">
        <f>IF(A5131="","",IF(A5131=-1,H5131,0))</f>
      </c>
      <c r="N5131">
        <f>IF(J5131="","",IF(E5131="SGD",1,IF(E5131="USD",Settings!$B$22,IF(E5131="HKD",Settings!$B$23,1))))</f>
      </c>
      <c r="O5131">
        <f>IF(OR(B5131="",C5131="",E5131=""),0,(IF(A5131=-1,H5131,0)-IF(OR(A5131=1,A5131=0),H5131,0)+IF(A5131=2,H5131,0))*IF(E5131="SGD",1,IF(E5131="USD",Settings!$B$22,IF(E5131="HKD",Settings!$B$23,1))))</f>
        <v>0</v>
      </c>
      <c r="P5131">
        <f>IF(OR(B5131="",C5131="",E5131=""),0,IF(A5131=2,H5131*IF(E5131="SGD",1,IF(E5131="USD",Settings!$B$22,IF(E5131="HKD",Settings!$B$23,1))),0))</f>
        <v>0</v>
      </c>
      <c r="Q5131" s="312">
        <f>IF(OR(J5131="",G5131=""),"",G5131+ROW()/1000000)</f>
      </c>
      <c r="R5131" s="247">
        <f>IF(Q5131="","",SUMIFS(Txn[Signed Units],Txn[Key],J5131,Txn[Transaction Order],"&lt;="&amp;Q5131))</f>
      </c>
    </row>
    <row r="5132" spans="10:18" ht="15" customHeight="1" x14ac:dyDescent="0.15">
      <c r="J5132" s="246">
        <f>IF(OR(B5132="",C5132="",E5132=""),"",B5132&amp;":"&amp;C5132&amp;":"&amp;E5132)</f>
      </c>
      <c r="K5132" s="247">
        <f>IF(A5132="","",A5132*D5132)</f>
      </c>
      <c r="L5132" s="246">
        <f>IF(A5132="","",IF(OR(A5132=1,A5132=0),H5132,0))</f>
      </c>
      <c r="M5132" s="246">
        <f>IF(A5132="","",IF(A5132=-1,H5132,0))</f>
      </c>
      <c r="N5132">
        <f>IF(J5132="","",IF(E5132="SGD",1,IF(E5132="USD",Settings!$B$22,IF(E5132="HKD",Settings!$B$23,1))))</f>
      </c>
      <c r="O5132">
        <f>IF(OR(B5132="",C5132="",E5132=""),0,(IF(A5132=-1,H5132,0)-IF(OR(A5132=1,A5132=0),H5132,0)+IF(A5132=2,H5132,0))*IF(E5132="SGD",1,IF(E5132="USD",Settings!$B$22,IF(E5132="HKD",Settings!$B$23,1))))</f>
        <v>0</v>
      </c>
      <c r="P5132">
        <f>IF(OR(B5132="",C5132="",E5132=""),0,IF(A5132=2,H5132*IF(E5132="SGD",1,IF(E5132="USD",Settings!$B$22,IF(E5132="HKD",Settings!$B$23,1))),0))</f>
        <v>0</v>
      </c>
      <c r="Q5132" s="312">
        <f>IF(OR(J5132="",G5132=""),"",G5132+ROW()/1000000)</f>
      </c>
      <c r="R5132" s="247">
        <f>IF(Q5132="","",SUMIFS(Txn[Signed Units],Txn[Key],J5132,Txn[Transaction Order],"&lt;="&amp;Q5132))</f>
      </c>
    </row>
    <row r="5133" spans="10:18" ht="15" customHeight="1" x14ac:dyDescent="0.15">
      <c r="J5133" s="246">
        <f>IF(OR(B5133="",C5133="",E5133=""),"",B5133&amp;":"&amp;C5133&amp;":"&amp;E5133)</f>
      </c>
      <c r="K5133" s="247">
        <f>IF(A5133="","",A5133*D5133)</f>
      </c>
      <c r="L5133" s="246">
        <f>IF(A5133="","",IF(OR(A5133=1,A5133=0),H5133,0))</f>
      </c>
      <c r="M5133" s="246">
        <f>IF(A5133="","",IF(A5133=-1,H5133,0))</f>
      </c>
      <c r="N5133">
        <f>IF(J5133="","",IF(E5133="SGD",1,IF(E5133="USD",Settings!$B$22,IF(E5133="HKD",Settings!$B$23,1))))</f>
      </c>
      <c r="O5133">
        <f>IF(OR(B5133="",C5133="",E5133=""),0,(IF(A5133=-1,H5133,0)-IF(OR(A5133=1,A5133=0),H5133,0)+IF(A5133=2,H5133,0))*IF(E5133="SGD",1,IF(E5133="USD",Settings!$B$22,IF(E5133="HKD",Settings!$B$23,1))))</f>
        <v>0</v>
      </c>
      <c r="P5133">
        <f>IF(OR(B5133="",C5133="",E5133=""),0,IF(A5133=2,H5133*IF(E5133="SGD",1,IF(E5133="USD",Settings!$B$22,IF(E5133="HKD",Settings!$B$23,1))),0))</f>
        <v>0</v>
      </c>
      <c r="Q5133" s="312">
        <f>IF(OR(J5133="",G5133=""),"",G5133+ROW()/1000000)</f>
      </c>
      <c r="R5133" s="247">
        <f>IF(Q5133="","",SUMIFS(Txn[Signed Units],Txn[Key],J5133,Txn[Transaction Order],"&lt;="&amp;Q5133))</f>
      </c>
    </row>
    <row r="5134" spans="10:18" ht="15" customHeight="1" x14ac:dyDescent="0.15">
      <c r="J5134" s="246">
        <f>IF(OR(B5134="",C5134="",E5134=""),"",B5134&amp;":"&amp;C5134&amp;":"&amp;E5134)</f>
      </c>
      <c r="K5134" s="247">
        <f>IF(A5134="","",A5134*D5134)</f>
      </c>
      <c r="L5134" s="246">
        <f>IF(A5134="","",IF(OR(A5134=1,A5134=0),H5134,0))</f>
      </c>
      <c r="M5134" s="246">
        <f>IF(A5134="","",IF(A5134=-1,H5134,0))</f>
      </c>
      <c r="N5134">
        <f>IF(J5134="","",IF(E5134="SGD",1,IF(E5134="USD",Settings!$B$22,IF(E5134="HKD",Settings!$B$23,1))))</f>
      </c>
      <c r="O5134">
        <f>IF(OR(B5134="",C5134="",E5134=""),0,(IF(A5134=-1,H5134,0)-IF(OR(A5134=1,A5134=0),H5134,0)+IF(A5134=2,H5134,0))*IF(E5134="SGD",1,IF(E5134="USD",Settings!$B$22,IF(E5134="HKD",Settings!$B$23,1))))</f>
        <v>0</v>
      </c>
      <c r="P5134">
        <f>IF(OR(B5134="",C5134="",E5134=""),0,IF(A5134=2,H5134*IF(E5134="SGD",1,IF(E5134="USD",Settings!$B$22,IF(E5134="HKD",Settings!$B$23,1))),0))</f>
        <v>0</v>
      </c>
      <c r="Q5134" s="312">
        <f>IF(OR(J5134="",G5134=""),"",G5134+ROW()/1000000)</f>
      </c>
      <c r="R5134" s="247">
        <f>IF(Q5134="","",SUMIFS(Txn[Signed Units],Txn[Key],J5134,Txn[Transaction Order],"&lt;="&amp;Q5134))</f>
      </c>
    </row>
    <row r="5135" spans="10:18" ht="15" customHeight="1" x14ac:dyDescent="0.15">
      <c r="J5135" s="246">
        <f>IF(OR(B5135="",C5135="",E5135=""),"",B5135&amp;":"&amp;C5135&amp;":"&amp;E5135)</f>
      </c>
      <c r="K5135" s="247">
        <f>IF(A5135="","",A5135*D5135)</f>
      </c>
      <c r="L5135" s="246">
        <f>IF(A5135="","",IF(OR(A5135=1,A5135=0),H5135,0))</f>
      </c>
      <c r="M5135" s="246">
        <f>IF(A5135="","",IF(A5135=-1,H5135,0))</f>
      </c>
      <c r="N5135">
        <f>IF(J5135="","",IF(E5135="SGD",1,IF(E5135="USD",Settings!$B$22,IF(E5135="HKD",Settings!$B$23,1))))</f>
      </c>
      <c r="O5135">
        <f>IF(OR(B5135="",C5135="",E5135=""),0,(IF(A5135=-1,H5135,0)-IF(OR(A5135=1,A5135=0),H5135,0)+IF(A5135=2,H5135,0))*IF(E5135="SGD",1,IF(E5135="USD",Settings!$B$22,IF(E5135="HKD",Settings!$B$23,1))))</f>
        <v>0</v>
      </c>
      <c r="P5135">
        <f>IF(OR(B5135="",C5135="",E5135=""),0,IF(A5135=2,H5135*IF(E5135="SGD",1,IF(E5135="USD",Settings!$B$22,IF(E5135="HKD",Settings!$B$23,1))),0))</f>
        <v>0</v>
      </c>
      <c r="Q5135" s="312">
        <f>IF(OR(J5135="",G5135=""),"",G5135+ROW()/1000000)</f>
      </c>
      <c r="R5135" s="247">
        <f>IF(Q5135="","",SUMIFS(Txn[Signed Units],Txn[Key],J5135,Txn[Transaction Order],"&lt;="&amp;Q5135))</f>
      </c>
    </row>
    <row r="5136" spans="10:18" ht="15" customHeight="1" x14ac:dyDescent="0.15">
      <c r="J5136" s="246">
        <f>IF(OR(B5136="",C5136="",E5136=""),"",B5136&amp;":"&amp;C5136&amp;":"&amp;E5136)</f>
      </c>
      <c r="K5136" s="247">
        <f>IF(A5136="","",A5136*D5136)</f>
      </c>
      <c r="L5136" s="246">
        <f>IF(A5136="","",IF(OR(A5136=1,A5136=0),H5136,0))</f>
      </c>
      <c r="M5136" s="246">
        <f>IF(A5136="","",IF(A5136=-1,H5136,0))</f>
      </c>
      <c r="N5136">
        <f>IF(J5136="","",IF(E5136="SGD",1,IF(E5136="USD",Settings!$B$22,IF(E5136="HKD",Settings!$B$23,1))))</f>
      </c>
      <c r="O5136">
        <f>IF(OR(B5136="",C5136="",E5136=""),0,(IF(A5136=-1,H5136,0)-IF(OR(A5136=1,A5136=0),H5136,0)+IF(A5136=2,H5136,0))*IF(E5136="SGD",1,IF(E5136="USD",Settings!$B$22,IF(E5136="HKD",Settings!$B$23,1))))</f>
        <v>0</v>
      </c>
      <c r="P5136">
        <f>IF(OR(B5136="",C5136="",E5136=""),0,IF(A5136=2,H5136*IF(E5136="SGD",1,IF(E5136="USD",Settings!$B$22,IF(E5136="HKD",Settings!$B$23,1))),0))</f>
        <v>0</v>
      </c>
      <c r="Q5136" s="312">
        <f>IF(OR(J5136="",G5136=""),"",G5136+ROW()/1000000)</f>
      </c>
      <c r="R5136" s="247">
        <f>IF(Q5136="","",SUMIFS(Txn[Signed Units],Txn[Key],J5136,Txn[Transaction Order],"&lt;="&amp;Q5136))</f>
      </c>
    </row>
    <row r="5137" spans="10:18" ht="15" customHeight="1" x14ac:dyDescent="0.15">
      <c r="J5137" s="246">
        <f>IF(OR(B5137="",C5137="",E5137=""),"",B5137&amp;":"&amp;C5137&amp;":"&amp;E5137)</f>
      </c>
      <c r="K5137" s="247">
        <f>IF(A5137="","",A5137*D5137)</f>
      </c>
      <c r="L5137" s="246">
        <f>IF(A5137="","",IF(OR(A5137=1,A5137=0),H5137,0))</f>
      </c>
      <c r="M5137" s="246">
        <f>IF(A5137="","",IF(A5137=-1,H5137,0))</f>
      </c>
      <c r="N5137">
        <f>IF(J5137="","",IF(E5137="SGD",1,IF(E5137="USD",Settings!$B$22,IF(E5137="HKD",Settings!$B$23,1))))</f>
      </c>
      <c r="O5137">
        <f>IF(OR(B5137="",C5137="",E5137=""),0,(IF(A5137=-1,H5137,0)-IF(OR(A5137=1,A5137=0),H5137,0)+IF(A5137=2,H5137,0))*IF(E5137="SGD",1,IF(E5137="USD",Settings!$B$22,IF(E5137="HKD",Settings!$B$23,1))))</f>
        <v>0</v>
      </c>
      <c r="P5137">
        <f>IF(OR(B5137="",C5137="",E5137=""),0,IF(A5137=2,H5137*IF(E5137="SGD",1,IF(E5137="USD",Settings!$B$22,IF(E5137="HKD",Settings!$B$23,1))),0))</f>
        <v>0</v>
      </c>
      <c r="Q5137" s="312">
        <f>IF(OR(J5137="",G5137=""),"",G5137+ROW()/1000000)</f>
      </c>
      <c r="R5137" s="247">
        <f>IF(Q5137="","",SUMIFS(Txn[Signed Units],Txn[Key],J5137,Txn[Transaction Order],"&lt;="&amp;Q5137))</f>
      </c>
    </row>
    <row r="5138" spans="10:18" ht="15" customHeight="1" x14ac:dyDescent="0.15">
      <c r="J5138" s="246">
        <f>IF(OR(B5138="",C5138="",E5138=""),"",B5138&amp;":"&amp;C5138&amp;":"&amp;E5138)</f>
      </c>
      <c r="K5138" s="247">
        <f>IF(A5138="","",A5138*D5138)</f>
      </c>
      <c r="L5138" s="246">
        <f>IF(A5138="","",IF(OR(A5138=1,A5138=0),H5138,0))</f>
      </c>
      <c r="M5138" s="246">
        <f>IF(A5138="","",IF(A5138=-1,H5138,0))</f>
      </c>
      <c r="N5138">
        <f>IF(J5138="","",IF(E5138="SGD",1,IF(E5138="USD",Settings!$B$22,IF(E5138="HKD",Settings!$B$23,1))))</f>
      </c>
      <c r="O5138">
        <f>IF(OR(B5138="",C5138="",E5138=""),0,(IF(A5138=-1,H5138,0)-IF(OR(A5138=1,A5138=0),H5138,0)+IF(A5138=2,H5138,0))*IF(E5138="SGD",1,IF(E5138="USD",Settings!$B$22,IF(E5138="HKD",Settings!$B$23,1))))</f>
        <v>0</v>
      </c>
      <c r="P5138">
        <f>IF(OR(B5138="",C5138="",E5138=""),0,IF(A5138=2,H5138*IF(E5138="SGD",1,IF(E5138="USD",Settings!$B$22,IF(E5138="HKD",Settings!$B$23,1))),0))</f>
        <v>0</v>
      </c>
      <c r="Q5138" s="312">
        <f>IF(OR(J5138="",G5138=""),"",G5138+ROW()/1000000)</f>
      </c>
      <c r="R5138" s="247">
        <f>IF(Q5138="","",SUMIFS(Txn[Signed Units],Txn[Key],J5138,Txn[Transaction Order],"&lt;="&amp;Q5138))</f>
      </c>
    </row>
    <row r="5139" spans="10:18" ht="15" customHeight="1" x14ac:dyDescent="0.15">
      <c r="J5139" s="246">
        <f>IF(OR(B5139="",C5139="",E5139=""),"",B5139&amp;":"&amp;C5139&amp;":"&amp;E5139)</f>
      </c>
      <c r="K5139" s="247">
        <f>IF(A5139="","",A5139*D5139)</f>
      </c>
      <c r="L5139" s="246">
        <f>IF(A5139="","",IF(OR(A5139=1,A5139=0),H5139,0))</f>
      </c>
      <c r="M5139" s="246">
        <f>IF(A5139="","",IF(A5139=-1,H5139,0))</f>
      </c>
      <c r="N5139">
        <f>IF(J5139="","",IF(E5139="SGD",1,IF(E5139="USD",Settings!$B$22,IF(E5139="HKD",Settings!$B$23,1))))</f>
      </c>
      <c r="O5139">
        <f>IF(OR(B5139="",C5139="",E5139=""),0,(IF(A5139=-1,H5139,0)-IF(OR(A5139=1,A5139=0),H5139,0)+IF(A5139=2,H5139,0))*IF(E5139="SGD",1,IF(E5139="USD",Settings!$B$22,IF(E5139="HKD",Settings!$B$23,1))))</f>
        <v>0</v>
      </c>
      <c r="P5139">
        <f>IF(OR(B5139="",C5139="",E5139=""),0,IF(A5139=2,H5139*IF(E5139="SGD",1,IF(E5139="USD",Settings!$B$22,IF(E5139="HKD",Settings!$B$23,1))),0))</f>
        <v>0</v>
      </c>
      <c r="Q5139" s="312">
        <f>IF(OR(J5139="",G5139=""),"",G5139+ROW()/1000000)</f>
      </c>
      <c r="R5139" s="247">
        <f>IF(Q5139="","",SUMIFS(Txn[Signed Units],Txn[Key],J5139,Txn[Transaction Order],"&lt;="&amp;Q5139))</f>
      </c>
    </row>
    <row r="5140" spans="10:18" ht="15" customHeight="1" x14ac:dyDescent="0.15">
      <c r="J5140" s="246">
        <f>IF(OR(B5140="",C5140="",E5140=""),"",B5140&amp;":"&amp;C5140&amp;":"&amp;E5140)</f>
      </c>
      <c r="K5140" s="247">
        <f>IF(A5140="","",A5140*D5140)</f>
      </c>
      <c r="L5140" s="246">
        <f>IF(A5140="","",IF(OR(A5140=1,A5140=0),H5140,0))</f>
      </c>
      <c r="M5140" s="246">
        <f>IF(A5140="","",IF(A5140=-1,H5140,0))</f>
      </c>
      <c r="N5140">
        <f>IF(J5140="","",IF(E5140="SGD",1,IF(E5140="USD",Settings!$B$22,IF(E5140="HKD",Settings!$B$23,1))))</f>
      </c>
      <c r="O5140">
        <f>IF(OR(B5140="",C5140="",E5140=""),0,(IF(A5140=-1,H5140,0)-IF(OR(A5140=1,A5140=0),H5140,0)+IF(A5140=2,H5140,0))*IF(E5140="SGD",1,IF(E5140="USD",Settings!$B$22,IF(E5140="HKD",Settings!$B$23,1))))</f>
        <v>0</v>
      </c>
      <c r="P5140">
        <f>IF(OR(B5140="",C5140="",E5140=""),0,IF(A5140=2,H5140*IF(E5140="SGD",1,IF(E5140="USD",Settings!$B$22,IF(E5140="HKD",Settings!$B$23,1))),0))</f>
        <v>0</v>
      </c>
      <c r="Q5140" s="312">
        <f>IF(OR(J5140="",G5140=""),"",G5140+ROW()/1000000)</f>
      </c>
      <c r="R5140" s="247">
        <f>IF(Q5140="","",SUMIFS(Txn[Signed Units],Txn[Key],J5140,Txn[Transaction Order],"&lt;="&amp;Q5140))</f>
      </c>
    </row>
    <row r="5141" spans="10:18" ht="15" customHeight="1" x14ac:dyDescent="0.15">
      <c r="J5141" s="246">
        <f>IF(OR(B5141="",C5141="",E5141=""),"",B5141&amp;":"&amp;C5141&amp;":"&amp;E5141)</f>
      </c>
      <c r="K5141" s="247">
        <f>IF(A5141="","",A5141*D5141)</f>
      </c>
      <c r="L5141" s="246">
        <f>IF(A5141="","",IF(OR(A5141=1,A5141=0),H5141,0))</f>
      </c>
      <c r="M5141" s="246">
        <f>IF(A5141="","",IF(A5141=-1,H5141,0))</f>
      </c>
      <c r="N5141">
        <f>IF(J5141="","",IF(E5141="SGD",1,IF(E5141="USD",Settings!$B$22,IF(E5141="HKD",Settings!$B$23,1))))</f>
      </c>
      <c r="O5141">
        <f>IF(OR(B5141="",C5141="",E5141=""),0,(IF(A5141=-1,H5141,0)-IF(OR(A5141=1,A5141=0),H5141,0)+IF(A5141=2,H5141,0))*IF(E5141="SGD",1,IF(E5141="USD",Settings!$B$22,IF(E5141="HKD",Settings!$B$23,1))))</f>
        <v>0</v>
      </c>
      <c r="P5141">
        <f>IF(OR(B5141="",C5141="",E5141=""),0,IF(A5141=2,H5141*IF(E5141="SGD",1,IF(E5141="USD",Settings!$B$22,IF(E5141="HKD",Settings!$B$23,1))),0))</f>
        <v>0</v>
      </c>
      <c r="Q5141" s="312">
        <f>IF(OR(J5141="",G5141=""),"",G5141+ROW()/1000000)</f>
      </c>
      <c r="R5141" s="247">
        <f>IF(Q5141="","",SUMIFS(Txn[Signed Units],Txn[Key],J5141,Txn[Transaction Order],"&lt;="&amp;Q5141))</f>
      </c>
    </row>
    <row r="5142" spans="10:18" ht="15" customHeight="1" x14ac:dyDescent="0.15">
      <c r="J5142" s="246">
        <f>IF(OR(B5142="",C5142="",E5142=""),"",B5142&amp;":"&amp;C5142&amp;":"&amp;E5142)</f>
      </c>
      <c r="K5142" s="247">
        <f>IF(A5142="","",A5142*D5142)</f>
      </c>
      <c r="L5142" s="246">
        <f>IF(A5142="","",IF(OR(A5142=1,A5142=0),H5142,0))</f>
      </c>
      <c r="M5142" s="246">
        <f>IF(A5142="","",IF(A5142=-1,H5142,0))</f>
      </c>
      <c r="N5142">
        <f>IF(J5142="","",IF(E5142="SGD",1,IF(E5142="USD",Settings!$B$22,IF(E5142="HKD",Settings!$B$23,1))))</f>
      </c>
      <c r="O5142">
        <f>IF(OR(B5142="",C5142="",E5142=""),0,(IF(A5142=-1,H5142,0)-IF(OR(A5142=1,A5142=0),H5142,0)+IF(A5142=2,H5142,0))*IF(E5142="SGD",1,IF(E5142="USD",Settings!$B$22,IF(E5142="HKD",Settings!$B$23,1))))</f>
        <v>0</v>
      </c>
      <c r="P5142">
        <f>IF(OR(B5142="",C5142="",E5142=""),0,IF(A5142=2,H5142*IF(E5142="SGD",1,IF(E5142="USD",Settings!$B$22,IF(E5142="HKD",Settings!$B$23,1))),0))</f>
        <v>0</v>
      </c>
      <c r="Q5142" s="312">
        <f>IF(OR(J5142="",G5142=""),"",G5142+ROW()/1000000)</f>
      </c>
      <c r="R5142" s="247">
        <f>IF(Q5142="","",SUMIFS(Txn[Signed Units],Txn[Key],J5142,Txn[Transaction Order],"&lt;="&amp;Q5142))</f>
      </c>
    </row>
    <row r="5143" spans="10:18" ht="15" customHeight="1" x14ac:dyDescent="0.15">
      <c r="J5143" s="246">
        <f>IF(OR(B5143="",C5143="",E5143=""),"",B5143&amp;":"&amp;C5143&amp;":"&amp;E5143)</f>
      </c>
      <c r="K5143" s="247">
        <f>IF(A5143="","",A5143*D5143)</f>
      </c>
      <c r="L5143" s="246">
        <f>IF(A5143="","",IF(OR(A5143=1,A5143=0),H5143,0))</f>
      </c>
      <c r="M5143" s="246">
        <f>IF(A5143="","",IF(A5143=-1,H5143,0))</f>
      </c>
      <c r="N5143">
        <f>IF(J5143="","",IF(E5143="SGD",1,IF(E5143="USD",Settings!$B$22,IF(E5143="HKD",Settings!$B$23,1))))</f>
      </c>
      <c r="O5143">
        <f>IF(OR(B5143="",C5143="",E5143=""),0,(IF(A5143=-1,H5143,0)-IF(OR(A5143=1,A5143=0),H5143,0)+IF(A5143=2,H5143,0))*IF(E5143="SGD",1,IF(E5143="USD",Settings!$B$22,IF(E5143="HKD",Settings!$B$23,1))))</f>
        <v>0</v>
      </c>
      <c r="P5143">
        <f>IF(OR(B5143="",C5143="",E5143=""),0,IF(A5143=2,H5143*IF(E5143="SGD",1,IF(E5143="USD",Settings!$B$22,IF(E5143="HKD",Settings!$B$23,1))),0))</f>
        <v>0</v>
      </c>
      <c r="Q5143" s="312">
        <f>IF(OR(J5143="",G5143=""),"",G5143+ROW()/1000000)</f>
      </c>
      <c r="R5143" s="247">
        <f>IF(Q5143="","",SUMIFS(Txn[Signed Units],Txn[Key],J5143,Txn[Transaction Order],"&lt;="&amp;Q5143))</f>
      </c>
    </row>
    <row r="5144" spans="10:18" ht="15" customHeight="1" x14ac:dyDescent="0.15">
      <c r="J5144" s="246">
        <f>IF(OR(B5144="",C5144="",E5144=""),"",B5144&amp;":"&amp;C5144&amp;":"&amp;E5144)</f>
      </c>
      <c r="K5144" s="247">
        <f>IF(A5144="","",A5144*D5144)</f>
      </c>
      <c r="L5144" s="246">
        <f>IF(A5144="","",IF(OR(A5144=1,A5144=0),H5144,0))</f>
      </c>
      <c r="M5144" s="246">
        <f>IF(A5144="","",IF(A5144=-1,H5144,0))</f>
      </c>
      <c r="N5144">
        <f>IF(J5144="","",IF(E5144="SGD",1,IF(E5144="USD",Settings!$B$22,IF(E5144="HKD",Settings!$B$23,1))))</f>
      </c>
      <c r="O5144">
        <f>IF(OR(B5144="",C5144="",E5144=""),0,(IF(A5144=-1,H5144,0)-IF(OR(A5144=1,A5144=0),H5144,0)+IF(A5144=2,H5144,0))*IF(E5144="SGD",1,IF(E5144="USD",Settings!$B$22,IF(E5144="HKD",Settings!$B$23,1))))</f>
        <v>0</v>
      </c>
      <c r="P5144">
        <f>IF(OR(B5144="",C5144="",E5144=""),0,IF(A5144=2,H5144*IF(E5144="SGD",1,IF(E5144="USD",Settings!$B$22,IF(E5144="HKD",Settings!$B$23,1))),0))</f>
        <v>0</v>
      </c>
      <c r="Q5144" s="312">
        <f>IF(OR(J5144="",G5144=""),"",G5144+ROW()/1000000)</f>
      </c>
      <c r="R5144" s="247">
        <f>IF(Q5144="","",SUMIFS(Txn[Signed Units],Txn[Key],J5144,Txn[Transaction Order],"&lt;="&amp;Q5144))</f>
      </c>
    </row>
    <row r="5145" spans="10:18" ht="15" customHeight="1" x14ac:dyDescent="0.15">
      <c r="J5145" s="246">
        <f>IF(OR(B5145="",C5145="",E5145=""),"",B5145&amp;":"&amp;C5145&amp;":"&amp;E5145)</f>
      </c>
      <c r="K5145" s="247">
        <f>IF(A5145="","",A5145*D5145)</f>
      </c>
      <c r="L5145" s="246">
        <f>IF(A5145="","",IF(OR(A5145=1,A5145=0),H5145,0))</f>
      </c>
      <c r="M5145" s="246">
        <f>IF(A5145="","",IF(A5145=-1,H5145,0))</f>
      </c>
      <c r="N5145">
        <f>IF(J5145="","",IF(E5145="SGD",1,IF(E5145="USD",Settings!$B$22,IF(E5145="HKD",Settings!$B$23,1))))</f>
      </c>
      <c r="O5145">
        <f>IF(OR(B5145="",C5145="",E5145=""),0,(IF(A5145=-1,H5145,0)-IF(OR(A5145=1,A5145=0),H5145,0)+IF(A5145=2,H5145,0))*IF(E5145="SGD",1,IF(E5145="USD",Settings!$B$22,IF(E5145="HKD",Settings!$B$23,1))))</f>
        <v>0</v>
      </c>
      <c r="P5145">
        <f>IF(OR(B5145="",C5145="",E5145=""),0,IF(A5145=2,H5145*IF(E5145="SGD",1,IF(E5145="USD",Settings!$B$22,IF(E5145="HKD",Settings!$B$23,1))),0))</f>
        <v>0</v>
      </c>
      <c r="Q5145" s="312">
        <f>IF(OR(J5145="",G5145=""),"",G5145+ROW()/1000000)</f>
      </c>
      <c r="R5145" s="247">
        <f>IF(Q5145="","",SUMIFS(Txn[Signed Units],Txn[Key],J5145,Txn[Transaction Order],"&lt;="&amp;Q5145))</f>
      </c>
    </row>
    <row r="5146" spans="10:18" ht="15" customHeight="1" x14ac:dyDescent="0.15">
      <c r="J5146" s="246">
        <f>IF(OR(B5146="",C5146="",E5146=""),"",B5146&amp;":"&amp;C5146&amp;":"&amp;E5146)</f>
      </c>
      <c r="K5146" s="247">
        <f>IF(A5146="","",A5146*D5146)</f>
      </c>
      <c r="L5146" s="246">
        <f>IF(A5146="","",IF(OR(A5146=1,A5146=0),H5146,0))</f>
      </c>
      <c r="M5146" s="246">
        <f>IF(A5146="","",IF(A5146=-1,H5146,0))</f>
      </c>
      <c r="N5146">
        <f>IF(J5146="","",IF(E5146="SGD",1,IF(E5146="USD",Settings!$B$22,IF(E5146="HKD",Settings!$B$23,1))))</f>
      </c>
      <c r="O5146">
        <f>IF(OR(B5146="",C5146="",E5146=""),0,(IF(A5146=-1,H5146,0)-IF(OR(A5146=1,A5146=0),H5146,0)+IF(A5146=2,H5146,0))*IF(E5146="SGD",1,IF(E5146="USD",Settings!$B$22,IF(E5146="HKD",Settings!$B$23,1))))</f>
        <v>0</v>
      </c>
      <c r="P5146">
        <f>IF(OR(B5146="",C5146="",E5146=""),0,IF(A5146=2,H5146*IF(E5146="SGD",1,IF(E5146="USD",Settings!$B$22,IF(E5146="HKD",Settings!$B$23,1))),0))</f>
        <v>0</v>
      </c>
      <c r="Q5146" s="312">
        <f>IF(OR(J5146="",G5146=""),"",G5146+ROW()/1000000)</f>
      </c>
      <c r="R5146" s="247">
        <f>IF(Q5146="","",SUMIFS(Txn[Signed Units],Txn[Key],J5146,Txn[Transaction Order],"&lt;="&amp;Q5146))</f>
      </c>
    </row>
    <row r="5147" spans="10:18" ht="15" customHeight="1" x14ac:dyDescent="0.15">
      <c r="J5147" s="246">
        <f>IF(OR(B5147="",C5147="",E5147=""),"",B5147&amp;":"&amp;C5147&amp;":"&amp;E5147)</f>
      </c>
      <c r="K5147" s="247">
        <f>IF(A5147="","",A5147*D5147)</f>
      </c>
      <c r="L5147" s="246">
        <f>IF(A5147="","",IF(OR(A5147=1,A5147=0),H5147,0))</f>
      </c>
      <c r="M5147" s="246">
        <f>IF(A5147="","",IF(A5147=-1,H5147,0))</f>
      </c>
      <c r="N5147">
        <f>IF(J5147="","",IF(E5147="SGD",1,IF(E5147="USD",Settings!$B$22,IF(E5147="HKD",Settings!$B$23,1))))</f>
      </c>
      <c r="O5147">
        <f>IF(OR(B5147="",C5147="",E5147=""),0,(IF(A5147=-1,H5147,0)-IF(OR(A5147=1,A5147=0),H5147,0)+IF(A5147=2,H5147,0))*IF(E5147="SGD",1,IF(E5147="USD",Settings!$B$22,IF(E5147="HKD",Settings!$B$23,1))))</f>
        <v>0</v>
      </c>
      <c r="P5147">
        <f>IF(OR(B5147="",C5147="",E5147=""),0,IF(A5147=2,H5147*IF(E5147="SGD",1,IF(E5147="USD",Settings!$B$22,IF(E5147="HKD",Settings!$B$23,1))),0))</f>
        <v>0</v>
      </c>
      <c r="Q5147" s="312">
        <f>IF(OR(J5147="",G5147=""),"",G5147+ROW()/1000000)</f>
      </c>
      <c r="R5147" s="247">
        <f>IF(Q5147="","",SUMIFS(Txn[Signed Units],Txn[Key],J5147,Txn[Transaction Order],"&lt;="&amp;Q5147))</f>
      </c>
    </row>
    <row r="5148" spans="10:18" ht="15" customHeight="1" x14ac:dyDescent="0.15">
      <c r="J5148" s="246">
        <f>IF(OR(B5148="",C5148="",E5148=""),"",B5148&amp;":"&amp;C5148&amp;":"&amp;E5148)</f>
      </c>
      <c r="K5148" s="247">
        <f>IF(A5148="","",A5148*D5148)</f>
      </c>
      <c r="L5148" s="246">
        <f>IF(A5148="","",IF(OR(A5148=1,A5148=0),H5148,0))</f>
      </c>
      <c r="M5148" s="246">
        <f>IF(A5148="","",IF(A5148=-1,H5148,0))</f>
      </c>
      <c r="N5148">
        <f>IF(J5148="","",IF(E5148="SGD",1,IF(E5148="USD",Settings!$B$22,IF(E5148="HKD",Settings!$B$23,1))))</f>
      </c>
      <c r="O5148">
        <f>IF(OR(B5148="",C5148="",E5148=""),0,(IF(A5148=-1,H5148,0)-IF(OR(A5148=1,A5148=0),H5148,0)+IF(A5148=2,H5148,0))*IF(E5148="SGD",1,IF(E5148="USD",Settings!$B$22,IF(E5148="HKD",Settings!$B$23,1))))</f>
        <v>0</v>
      </c>
      <c r="P5148">
        <f>IF(OR(B5148="",C5148="",E5148=""),0,IF(A5148=2,H5148*IF(E5148="SGD",1,IF(E5148="USD",Settings!$B$22,IF(E5148="HKD",Settings!$B$23,1))),0))</f>
        <v>0</v>
      </c>
      <c r="Q5148" s="312">
        <f>IF(OR(J5148="",G5148=""),"",G5148+ROW()/1000000)</f>
      </c>
      <c r="R5148" s="247">
        <f>IF(Q5148="","",SUMIFS(Txn[Signed Units],Txn[Key],J5148,Txn[Transaction Order],"&lt;="&amp;Q5148))</f>
      </c>
    </row>
    <row r="5149" spans="10:18" ht="15" customHeight="1" x14ac:dyDescent="0.15">
      <c r="J5149" s="246">
        <f>IF(OR(B5149="",C5149="",E5149=""),"",B5149&amp;":"&amp;C5149&amp;":"&amp;E5149)</f>
      </c>
      <c r="K5149" s="247">
        <f>IF(A5149="","",A5149*D5149)</f>
      </c>
      <c r="L5149" s="246">
        <f>IF(A5149="","",IF(OR(A5149=1,A5149=0),H5149,0))</f>
      </c>
      <c r="M5149" s="246">
        <f>IF(A5149="","",IF(A5149=-1,H5149,0))</f>
      </c>
      <c r="N5149">
        <f>IF(J5149="","",IF(E5149="SGD",1,IF(E5149="USD",Settings!$B$22,IF(E5149="HKD",Settings!$B$23,1))))</f>
      </c>
      <c r="O5149">
        <f>IF(OR(B5149="",C5149="",E5149=""),0,(IF(A5149=-1,H5149,0)-IF(OR(A5149=1,A5149=0),H5149,0)+IF(A5149=2,H5149,0))*IF(E5149="SGD",1,IF(E5149="USD",Settings!$B$22,IF(E5149="HKD",Settings!$B$23,1))))</f>
        <v>0</v>
      </c>
      <c r="P5149">
        <f>IF(OR(B5149="",C5149="",E5149=""),0,IF(A5149=2,H5149*IF(E5149="SGD",1,IF(E5149="USD",Settings!$B$22,IF(E5149="HKD",Settings!$B$23,1))),0))</f>
        <v>0</v>
      </c>
      <c r="Q5149" s="312">
        <f>IF(OR(J5149="",G5149=""),"",G5149+ROW()/1000000)</f>
      </c>
      <c r="R5149" s="247">
        <f>IF(Q5149="","",SUMIFS(Txn[Signed Units],Txn[Key],J5149,Txn[Transaction Order],"&lt;="&amp;Q5149))</f>
      </c>
    </row>
    <row r="5150" spans="10:18" ht="15" customHeight="1" x14ac:dyDescent="0.15">
      <c r="J5150" s="246">
        <f>IF(OR(B5150="",C5150="",E5150=""),"",B5150&amp;":"&amp;C5150&amp;":"&amp;E5150)</f>
      </c>
      <c r="K5150" s="247">
        <f>IF(A5150="","",A5150*D5150)</f>
      </c>
      <c r="L5150" s="246">
        <f>IF(A5150="","",IF(OR(A5150=1,A5150=0),H5150,0))</f>
      </c>
      <c r="M5150" s="246">
        <f>IF(A5150="","",IF(A5150=-1,H5150,0))</f>
      </c>
      <c r="N5150">
        <f>IF(J5150="","",IF(E5150="SGD",1,IF(E5150="USD",Settings!$B$22,IF(E5150="HKD",Settings!$B$23,1))))</f>
      </c>
      <c r="O5150">
        <f>IF(OR(B5150="",C5150="",E5150=""),0,(IF(A5150=-1,H5150,0)-IF(OR(A5150=1,A5150=0),H5150,0)+IF(A5150=2,H5150,0))*IF(E5150="SGD",1,IF(E5150="USD",Settings!$B$22,IF(E5150="HKD",Settings!$B$23,1))))</f>
        <v>0</v>
      </c>
      <c r="P5150">
        <f>IF(OR(B5150="",C5150="",E5150=""),0,IF(A5150=2,H5150*IF(E5150="SGD",1,IF(E5150="USD",Settings!$B$22,IF(E5150="HKD",Settings!$B$23,1))),0))</f>
        <v>0</v>
      </c>
      <c r="Q5150" s="312">
        <f>IF(OR(J5150="",G5150=""),"",G5150+ROW()/1000000)</f>
      </c>
      <c r="R5150" s="247">
        <f>IF(Q5150="","",SUMIFS(Txn[Signed Units],Txn[Key],J5150,Txn[Transaction Order],"&lt;="&amp;Q5150))</f>
      </c>
    </row>
    <row r="5151" spans="10:18" ht="15" customHeight="1" x14ac:dyDescent="0.15">
      <c r="J5151" s="246">
        <f>IF(OR(B5151="",C5151="",E5151=""),"",B5151&amp;":"&amp;C5151&amp;":"&amp;E5151)</f>
      </c>
      <c r="K5151" s="247">
        <f>IF(A5151="","",A5151*D5151)</f>
      </c>
      <c r="L5151" s="246">
        <f>IF(A5151="","",IF(OR(A5151=1,A5151=0),H5151,0))</f>
      </c>
      <c r="M5151" s="246">
        <f>IF(A5151="","",IF(A5151=-1,H5151,0))</f>
      </c>
      <c r="N5151">
        <f>IF(J5151="","",IF(E5151="SGD",1,IF(E5151="USD",Settings!$B$22,IF(E5151="HKD",Settings!$B$23,1))))</f>
      </c>
      <c r="O5151">
        <f>IF(OR(B5151="",C5151="",E5151=""),0,(IF(A5151=-1,H5151,0)-IF(OR(A5151=1,A5151=0),H5151,0)+IF(A5151=2,H5151,0))*IF(E5151="SGD",1,IF(E5151="USD",Settings!$B$22,IF(E5151="HKD",Settings!$B$23,1))))</f>
        <v>0</v>
      </c>
      <c r="P5151">
        <f>IF(OR(B5151="",C5151="",E5151=""),0,IF(A5151=2,H5151*IF(E5151="SGD",1,IF(E5151="USD",Settings!$B$22,IF(E5151="HKD",Settings!$B$23,1))),0))</f>
        <v>0</v>
      </c>
      <c r="Q5151" s="312">
        <f>IF(OR(J5151="",G5151=""),"",G5151+ROW()/1000000)</f>
      </c>
      <c r="R5151" s="247">
        <f>IF(Q5151="","",SUMIFS(Txn[Signed Units],Txn[Key],J5151,Txn[Transaction Order],"&lt;="&amp;Q5151))</f>
      </c>
    </row>
    <row r="5152" spans="10:18" ht="15" customHeight="1" x14ac:dyDescent="0.15">
      <c r="J5152" s="246">
        <f>IF(OR(B5152="",C5152="",E5152=""),"",B5152&amp;":"&amp;C5152&amp;":"&amp;E5152)</f>
      </c>
      <c r="K5152" s="247">
        <f>IF(A5152="","",A5152*D5152)</f>
      </c>
      <c r="L5152" s="246">
        <f>IF(A5152="","",IF(OR(A5152=1,A5152=0),H5152,0))</f>
      </c>
      <c r="M5152" s="246">
        <f>IF(A5152="","",IF(A5152=-1,H5152,0))</f>
      </c>
      <c r="N5152">
        <f>IF(J5152="","",IF(E5152="SGD",1,IF(E5152="USD",Settings!$B$22,IF(E5152="HKD",Settings!$B$23,1))))</f>
      </c>
      <c r="O5152">
        <f>IF(OR(B5152="",C5152="",E5152=""),0,(IF(A5152=-1,H5152,0)-IF(OR(A5152=1,A5152=0),H5152,0)+IF(A5152=2,H5152,0))*IF(E5152="SGD",1,IF(E5152="USD",Settings!$B$22,IF(E5152="HKD",Settings!$B$23,1))))</f>
        <v>0</v>
      </c>
      <c r="P5152">
        <f>IF(OR(B5152="",C5152="",E5152=""),0,IF(A5152=2,H5152*IF(E5152="SGD",1,IF(E5152="USD",Settings!$B$22,IF(E5152="HKD",Settings!$B$23,1))),0))</f>
        <v>0</v>
      </c>
      <c r="Q5152" s="312">
        <f>IF(OR(J5152="",G5152=""),"",G5152+ROW()/1000000)</f>
      </c>
      <c r="R5152" s="247">
        <f>IF(Q5152="","",SUMIFS(Txn[Signed Units],Txn[Key],J5152,Txn[Transaction Order],"&lt;="&amp;Q5152))</f>
      </c>
    </row>
    <row r="5153" spans="10:18" ht="15" customHeight="1" x14ac:dyDescent="0.15">
      <c r="J5153" s="246">
        <f>IF(OR(B5153="",C5153="",E5153=""),"",B5153&amp;":"&amp;C5153&amp;":"&amp;E5153)</f>
      </c>
      <c r="K5153" s="247">
        <f>IF(A5153="","",A5153*D5153)</f>
      </c>
      <c r="L5153" s="246">
        <f>IF(A5153="","",IF(OR(A5153=1,A5153=0),H5153,0))</f>
      </c>
      <c r="M5153" s="246">
        <f>IF(A5153="","",IF(A5153=-1,H5153,0))</f>
      </c>
      <c r="N5153">
        <f>IF(J5153="","",IF(E5153="SGD",1,IF(E5153="USD",Settings!$B$22,IF(E5153="HKD",Settings!$B$23,1))))</f>
      </c>
      <c r="O5153">
        <f>IF(OR(B5153="",C5153="",E5153=""),0,(IF(A5153=-1,H5153,0)-IF(OR(A5153=1,A5153=0),H5153,0)+IF(A5153=2,H5153,0))*IF(E5153="SGD",1,IF(E5153="USD",Settings!$B$22,IF(E5153="HKD",Settings!$B$23,1))))</f>
        <v>0</v>
      </c>
      <c r="P5153">
        <f>IF(OR(B5153="",C5153="",E5153=""),0,IF(A5153=2,H5153*IF(E5153="SGD",1,IF(E5153="USD",Settings!$B$22,IF(E5153="HKD",Settings!$B$23,1))),0))</f>
        <v>0</v>
      </c>
      <c r="Q5153" s="312">
        <f>IF(OR(J5153="",G5153=""),"",G5153+ROW()/1000000)</f>
      </c>
      <c r="R5153" s="247">
        <f>IF(Q5153="","",SUMIFS(Txn[Signed Units],Txn[Key],J5153,Txn[Transaction Order],"&lt;="&amp;Q5153))</f>
      </c>
    </row>
    <row r="5154" spans="10:18" ht="15" customHeight="1" x14ac:dyDescent="0.15">
      <c r="J5154" s="246">
        <f>IF(OR(B5154="",C5154="",E5154=""),"",B5154&amp;":"&amp;C5154&amp;":"&amp;E5154)</f>
      </c>
      <c r="K5154" s="247">
        <f>IF(A5154="","",A5154*D5154)</f>
      </c>
      <c r="L5154" s="246">
        <f>IF(A5154="","",IF(OR(A5154=1,A5154=0),H5154,0))</f>
      </c>
      <c r="M5154" s="246">
        <f>IF(A5154="","",IF(A5154=-1,H5154,0))</f>
      </c>
      <c r="N5154">
        <f>IF(J5154="","",IF(E5154="SGD",1,IF(E5154="USD",Settings!$B$22,IF(E5154="HKD",Settings!$B$23,1))))</f>
      </c>
      <c r="O5154">
        <f>IF(OR(B5154="",C5154="",E5154=""),0,(IF(A5154=-1,H5154,0)-IF(OR(A5154=1,A5154=0),H5154,0)+IF(A5154=2,H5154,0))*IF(E5154="SGD",1,IF(E5154="USD",Settings!$B$22,IF(E5154="HKD",Settings!$B$23,1))))</f>
        <v>0</v>
      </c>
      <c r="P5154">
        <f>IF(OR(B5154="",C5154="",E5154=""),0,IF(A5154=2,H5154*IF(E5154="SGD",1,IF(E5154="USD",Settings!$B$22,IF(E5154="HKD",Settings!$B$23,1))),0))</f>
        <v>0</v>
      </c>
      <c r="Q5154" s="312">
        <f>IF(OR(J5154="",G5154=""),"",G5154+ROW()/1000000)</f>
      </c>
      <c r="R5154" s="247">
        <f>IF(Q5154="","",SUMIFS(Txn[Signed Units],Txn[Key],J5154,Txn[Transaction Order],"&lt;="&amp;Q5154))</f>
      </c>
    </row>
    <row r="5155" spans="10:18" ht="15" customHeight="1" x14ac:dyDescent="0.15">
      <c r="J5155" s="246">
        <f>IF(OR(B5155="",C5155="",E5155=""),"",B5155&amp;":"&amp;C5155&amp;":"&amp;E5155)</f>
      </c>
      <c r="K5155" s="247">
        <f>IF(A5155="","",A5155*D5155)</f>
      </c>
      <c r="L5155" s="246">
        <f>IF(A5155="","",IF(OR(A5155=1,A5155=0),H5155,0))</f>
      </c>
      <c r="M5155" s="246">
        <f>IF(A5155="","",IF(A5155=-1,H5155,0))</f>
      </c>
      <c r="N5155">
        <f>IF(J5155="","",IF(E5155="SGD",1,IF(E5155="USD",Settings!$B$22,IF(E5155="HKD",Settings!$B$23,1))))</f>
      </c>
      <c r="O5155">
        <f>IF(OR(B5155="",C5155="",E5155=""),0,(IF(A5155=-1,H5155,0)-IF(OR(A5155=1,A5155=0),H5155,0)+IF(A5155=2,H5155,0))*IF(E5155="SGD",1,IF(E5155="USD",Settings!$B$22,IF(E5155="HKD",Settings!$B$23,1))))</f>
        <v>0</v>
      </c>
      <c r="P5155">
        <f>IF(OR(B5155="",C5155="",E5155=""),0,IF(A5155=2,H5155*IF(E5155="SGD",1,IF(E5155="USD",Settings!$B$22,IF(E5155="HKD",Settings!$B$23,1))),0))</f>
        <v>0</v>
      </c>
      <c r="Q5155" s="312">
        <f>IF(OR(J5155="",G5155=""),"",G5155+ROW()/1000000)</f>
      </c>
      <c r="R5155" s="247">
        <f>IF(Q5155="","",SUMIFS(Txn[Signed Units],Txn[Key],J5155,Txn[Transaction Order],"&lt;="&amp;Q5155))</f>
      </c>
    </row>
    <row r="5156" spans="10:18" ht="15" customHeight="1" x14ac:dyDescent="0.15">
      <c r="J5156" s="246">
        <f>IF(OR(B5156="",C5156="",E5156=""),"",B5156&amp;":"&amp;C5156&amp;":"&amp;E5156)</f>
      </c>
      <c r="K5156" s="247">
        <f>IF(A5156="","",A5156*D5156)</f>
      </c>
      <c r="L5156" s="246">
        <f>IF(A5156="","",IF(OR(A5156=1,A5156=0),H5156,0))</f>
      </c>
      <c r="M5156" s="246">
        <f>IF(A5156="","",IF(A5156=-1,H5156,0))</f>
      </c>
      <c r="N5156">
        <f>IF(J5156="","",IF(E5156="SGD",1,IF(E5156="USD",Settings!$B$22,IF(E5156="HKD",Settings!$B$23,1))))</f>
      </c>
      <c r="O5156">
        <f>IF(OR(B5156="",C5156="",E5156=""),0,(IF(A5156=-1,H5156,0)-IF(OR(A5156=1,A5156=0),H5156,0)+IF(A5156=2,H5156,0))*IF(E5156="SGD",1,IF(E5156="USD",Settings!$B$22,IF(E5156="HKD",Settings!$B$23,1))))</f>
        <v>0</v>
      </c>
      <c r="P5156">
        <f>IF(OR(B5156="",C5156="",E5156=""),0,IF(A5156=2,H5156*IF(E5156="SGD",1,IF(E5156="USD",Settings!$B$22,IF(E5156="HKD",Settings!$B$23,1))),0))</f>
        <v>0</v>
      </c>
      <c r="Q5156" s="312">
        <f>IF(OR(J5156="",G5156=""),"",G5156+ROW()/1000000)</f>
      </c>
      <c r="R5156" s="247">
        <f>IF(Q5156="","",SUMIFS(Txn[Signed Units],Txn[Key],J5156,Txn[Transaction Order],"&lt;="&amp;Q5156))</f>
      </c>
    </row>
    <row r="5157" spans="10:18" ht="15" customHeight="1" x14ac:dyDescent="0.15">
      <c r="J5157" s="246">
        <f>IF(OR(B5157="",C5157="",E5157=""),"",B5157&amp;":"&amp;C5157&amp;":"&amp;E5157)</f>
      </c>
      <c r="K5157" s="247">
        <f>IF(A5157="","",A5157*D5157)</f>
      </c>
      <c r="L5157" s="246">
        <f>IF(A5157="","",IF(OR(A5157=1,A5157=0),H5157,0))</f>
      </c>
      <c r="M5157" s="246">
        <f>IF(A5157="","",IF(A5157=-1,H5157,0))</f>
      </c>
      <c r="N5157">
        <f>IF(J5157="","",IF(E5157="SGD",1,IF(E5157="USD",Settings!$B$22,IF(E5157="HKD",Settings!$B$23,1))))</f>
      </c>
      <c r="O5157">
        <f>IF(OR(B5157="",C5157="",E5157=""),0,(IF(A5157=-1,H5157,0)-IF(OR(A5157=1,A5157=0),H5157,0)+IF(A5157=2,H5157,0))*IF(E5157="SGD",1,IF(E5157="USD",Settings!$B$22,IF(E5157="HKD",Settings!$B$23,1))))</f>
        <v>0</v>
      </c>
      <c r="P5157">
        <f>IF(OR(B5157="",C5157="",E5157=""),0,IF(A5157=2,H5157*IF(E5157="SGD",1,IF(E5157="USD",Settings!$B$22,IF(E5157="HKD",Settings!$B$23,1))),0))</f>
        <v>0</v>
      </c>
      <c r="Q5157" s="312">
        <f>IF(OR(J5157="",G5157=""),"",G5157+ROW()/1000000)</f>
      </c>
      <c r="R5157" s="247">
        <f>IF(Q5157="","",SUMIFS(Txn[Signed Units],Txn[Key],J5157,Txn[Transaction Order],"&lt;="&amp;Q5157))</f>
      </c>
    </row>
    <row r="5158" spans="10:18" ht="15" customHeight="1" x14ac:dyDescent="0.15">
      <c r="J5158" s="246">
        <f>IF(OR(B5158="",C5158="",E5158=""),"",B5158&amp;":"&amp;C5158&amp;":"&amp;E5158)</f>
      </c>
      <c r="K5158" s="247">
        <f>IF(A5158="","",A5158*D5158)</f>
      </c>
      <c r="L5158" s="246">
        <f>IF(A5158="","",IF(OR(A5158=1,A5158=0),H5158,0))</f>
      </c>
      <c r="M5158" s="246">
        <f>IF(A5158="","",IF(A5158=-1,H5158,0))</f>
      </c>
      <c r="N5158">
        <f>IF(J5158="","",IF(E5158="SGD",1,IF(E5158="USD",Settings!$B$22,IF(E5158="HKD",Settings!$B$23,1))))</f>
      </c>
      <c r="O5158">
        <f>IF(OR(B5158="",C5158="",E5158=""),0,(IF(A5158=-1,H5158,0)-IF(OR(A5158=1,A5158=0),H5158,0)+IF(A5158=2,H5158,0))*IF(E5158="SGD",1,IF(E5158="USD",Settings!$B$22,IF(E5158="HKD",Settings!$B$23,1))))</f>
        <v>0</v>
      </c>
      <c r="P5158">
        <f>IF(OR(B5158="",C5158="",E5158=""),0,IF(A5158=2,H5158*IF(E5158="SGD",1,IF(E5158="USD",Settings!$B$22,IF(E5158="HKD",Settings!$B$23,1))),0))</f>
        <v>0</v>
      </c>
      <c r="Q5158" s="312">
        <f>IF(OR(J5158="",G5158=""),"",G5158+ROW()/1000000)</f>
      </c>
      <c r="R5158" s="247">
        <f>IF(Q5158="","",SUMIFS(Txn[Signed Units],Txn[Key],J5158,Txn[Transaction Order],"&lt;="&amp;Q5158))</f>
      </c>
    </row>
    <row r="5159" spans="10:18" ht="15" customHeight="1" x14ac:dyDescent="0.15">
      <c r="J5159" s="246">
        <f>IF(OR(B5159="",C5159="",E5159=""),"",B5159&amp;":"&amp;C5159&amp;":"&amp;E5159)</f>
      </c>
      <c r="K5159" s="247">
        <f>IF(A5159="","",A5159*D5159)</f>
      </c>
      <c r="L5159" s="246">
        <f>IF(A5159="","",IF(OR(A5159=1,A5159=0),H5159,0))</f>
      </c>
      <c r="M5159" s="246">
        <f>IF(A5159="","",IF(A5159=-1,H5159,0))</f>
      </c>
      <c r="N5159">
        <f>IF(J5159="","",IF(E5159="SGD",1,IF(E5159="USD",Settings!$B$22,IF(E5159="HKD",Settings!$B$23,1))))</f>
      </c>
      <c r="O5159">
        <f>IF(OR(B5159="",C5159="",E5159=""),0,(IF(A5159=-1,H5159,0)-IF(OR(A5159=1,A5159=0),H5159,0)+IF(A5159=2,H5159,0))*IF(E5159="SGD",1,IF(E5159="USD",Settings!$B$22,IF(E5159="HKD",Settings!$B$23,1))))</f>
        <v>0</v>
      </c>
      <c r="P5159">
        <f>IF(OR(B5159="",C5159="",E5159=""),0,IF(A5159=2,H5159*IF(E5159="SGD",1,IF(E5159="USD",Settings!$B$22,IF(E5159="HKD",Settings!$B$23,1))),0))</f>
        <v>0</v>
      </c>
      <c r="Q5159" s="312">
        <f>IF(OR(J5159="",G5159=""),"",G5159+ROW()/1000000)</f>
      </c>
      <c r="R5159" s="247">
        <f>IF(Q5159="","",SUMIFS(Txn[Signed Units],Txn[Key],J5159,Txn[Transaction Order],"&lt;="&amp;Q5159))</f>
      </c>
    </row>
    <row r="5160" spans="10:18" ht="15" customHeight="1" x14ac:dyDescent="0.15">
      <c r="J5160" s="246">
        <f>IF(OR(B5160="",C5160="",E5160=""),"",B5160&amp;":"&amp;C5160&amp;":"&amp;E5160)</f>
      </c>
      <c r="K5160" s="247">
        <f>IF(A5160="","",A5160*D5160)</f>
      </c>
      <c r="L5160" s="246">
        <f>IF(A5160="","",IF(OR(A5160=1,A5160=0),H5160,0))</f>
      </c>
      <c r="M5160" s="246">
        <f>IF(A5160="","",IF(A5160=-1,H5160,0))</f>
      </c>
      <c r="N5160">
        <f>IF(J5160="","",IF(E5160="SGD",1,IF(E5160="USD",Settings!$B$22,IF(E5160="HKD",Settings!$B$23,1))))</f>
      </c>
      <c r="O5160">
        <f>IF(OR(B5160="",C5160="",E5160=""),0,(IF(A5160=-1,H5160,0)-IF(OR(A5160=1,A5160=0),H5160,0)+IF(A5160=2,H5160,0))*IF(E5160="SGD",1,IF(E5160="USD",Settings!$B$22,IF(E5160="HKD",Settings!$B$23,1))))</f>
        <v>0</v>
      </c>
      <c r="P5160">
        <f>IF(OR(B5160="",C5160="",E5160=""),0,IF(A5160=2,H5160*IF(E5160="SGD",1,IF(E5160="USD",Settings!$B$22,IF(E5160="HKD",Settings!$B$23,1))),0))</f>
        <v>0</v>
      </c>
      <c r="Q5160" s="312">
        <f>IF(OR(J5160="",G5160=""),"",G5160+ROW()/1000000)</f>
      </c>
      <c r="R5160" s="247">
        <f>IF(Q5160="","",SUMIFS(Txn[Signed Units],Txn[Key],J5160,Txn[Transaction Order],"&lt;="&amp;Q5160))</f>
      </c>
    </row>
    <row r="5161" spans="10:18" ht="15" customHeight="1" x14ac:dyDescent="0.15">
      <c r="J5161" s="246">
        <f>IF(OR(B5161="",C5161="",E5161=""),"",B5161&amp;":"&amp;C5161&amp;":"&amp;E5161)</f>
      </c>
      <c r="K5161" s="247">
        <f>IF(A5161="","",A5161*D5161)</f>
      </c>
      <c r="L5161" s="246">
        <f>IF(A5161="","",IF(OR(A5161=1,A5161=0),H5161,0))</f>
      </c>
      <c r="M5161" s="246">
        <f>IF(A5161="","",IF(A5161=-1,H5161,0))</f>
      </c>
      <c r="N5161">
        <f>IF(J5161="","",IF(E5161="SGD",1,IF(E5161="USD",Settings!$B$22,IF(E5161="HKD",Settings!$B$23,1))))</f>
      </c>
      <c r="O5161">
        <f>IF(OR(B5161="",C5161="",E5161=""),0,(IF(A5161=-1,H5161,0)-IF(OR(A5161=1,A5161=0),H5161,0)+IF(A5161=2,H5161,0))*IF(E5161="SGD",1,IF(E5161="USD",Settings!$B$22,IF(E5161="HKD",Settings!$B$23,1))))</f>
        <v>0</v>
      </c>
      <c r="P5161">
        <f>IF(OR(B5161="",C5161="",E5161=""),0,IF(A5161=2,H5161*IF(E5161="SGD",1,IF(E5161="USD",Settings!$B$22,IF(E5161="HKD",Settings!$B$23,1))),0))</f>
        <v>0</v>
      </c>
      <c r="Q5161" s="312">
        <f>IF(OR(J5161="",G5161=""),"",G5161+ROW()/1000000)</f>
      </c>
      <c r="R5161" s="247">
        <f>IF(Q5161="","",SUMIFS(Txn[Signed Units],Txn[Key],J5161,Txn[Transaction Order],"&lt;="&amp;Q5161))</f>
      </c>
    </row>
    <row r="5162" spans="10:18" ht="15" customHeight="1" x14ac:dyDescent="0.15">
      <c r="J5162" s="246">
        <f>IF(OR(B5162="",C5162="",E5162=""),"",B5162&amp;":"&amp;C5162&amp;":"&amp;E5162)</f>
      </c>
      <c r="K5162" s="247">
        <f>IF(A5162="","",A5162*D5162)</f>
      </c>
      <c r="L5162" s="246">
        <f>IF(A5162="","",IF(OR(A5162=1,A5162=0),H5162,0))</f>
      </c>
      <c r="M5162" s="246">
        <f>IF(A5162="","",IF(A5162=-1,H5162,0))</f>
      </c>
      <c r="N5162">
        <f>IF(J5162="","",IF(E5162="SGD",1,IF(E5162="USD",Settings!$B$22,IF(E5162="HKD",Settings!$B$23,1))))</f>
      </c>
      <c r="O5162">
        <f>IF(OR(B5162="",C5162="",E5162=""),0,(IF(A5162=-1,H5162,0)-IF(OR(A5162=1,A5162=0),H5162,0)+IF(A5162=2,H5162,0))*IF(E5162="SGD",1,IF(E5162="USD",Settings!$B$22,IF(E5162="HKD",Settings!$B$23,1))))</f>
        <v>0</v>
      </c>
      <c r="P5162">
        <f>IF(OR(B5162="",C5162="",E5162=""),0,IF(A5162=2,H5162*IF(E5162="SGD",1,IF(E5162="USD",Settings!$B$22,IF(E5162="HKD",Settings!$B$23,1))),0))</f>
        <v>0</v>
      </c>
      <c r="Q5162" s="312">
        <f>IF(OR(J5162="",G5162=""),"",G5162+ROW()/1000000)</f>
      </c>
      <c r="R5162" s="247">
        <f>IF(Q5162="","",SUMIFS(Txn[Signed Units],Txn[Key],J5162,Txn[Transaction Order],"&lt;="&amp;Q5162))</f>
      </c>
    </row>
    <row r="5163" spans="10:18" ht="15" customHeight="1" x14ac:dyDescent="0.15">
      <c r="J5163" s="246">
        <f>IF(OR(B5163="",C5163="",E5163=""),"",B5163&amp;":"&amp;C5163&amp;":"&amp;E5163)</f>
      </c>
      <c r="K5163" s="247">
        <f>IF(A5163="","",A5163*D5163)</f>
      </c>
      <c r="L5163" s="246">
        <f>IF(A5163="","",IF(OR(A5163=1,A5163=0),H5163,0))</f>
      </c>
      <c r="M5163" s="246">
        <f>IF(A5163="","",IF(A5163=-1,H5163,0))</f>
      </c>
      <c r="N5163">
        <f>IF(J5163="","",IF(E5163="SGD",1,IF(E5163="USD",Settings!$B$22,IF(E5163="HKD",Settings!$B$23,1))))</f>
      </c>
      <c r="O5163">
        <f>IF(OR(B5163="",C5163="",E5163=""),0,(IF(A5163=-1,H5163,0)-IF(OR(A5163=1,A5163=0),H5163,0)+IF(A5163=2,H5163,0))*IF(E5163="SGD",1,IF(E5163="USD",Settings!$B$22,IF(E5163="HKD",Settings!$B$23,1))))</f>
        <v>0</v>
      </c>
      <c r="P5163">
        <f>IF(OR(B5163="",C5163="",E5163=""),0,IF(A5163=2,H5163*IF(E5163="SGD",1,IF(E5163="USD",Settings!$B$22,IF(E5163="HKD",Settings!$B$23,1))),0))</f>
        <v>0</v>
      </c>
      <c r="Q5163" s="312">
        <f>IF(OR(J5163="",G5163=""),"",G5163+ROW()/1000000)</f>
      </c>
      <c r="R5163" s="247">
        <f>IF(Q5163="","",SUMIFS(Txn[Signed Units],Txn[Key],J5163,Txn[Transaction Order],"&lt;="&amp;Q5163))</f>
      </c>
    </row>
    <row r="5164" spans="10:18" ht="15" customHeight="1" x14ac:dyDescent="0.15">
      <c r="J5164" s="246">
        <f>IF(OR(B5164="",C5164="",E5164=""),"",B5164&amp;":"&amp;C5164&amp;":"&amp;E5164)</f>
      </c>
      <c r="K5164" s="247">
        <f>IF(A5164="","",A5164*D5164)</f>
      </c>
      <c r="L5164" s="246">
        <f>IF(A5164="","",IF(OR(A5164=1,A5164=0),H5164,0))</f>
      </c>
      <c r="M5164" s="246">
        <f>IF(A5164="","",IF(A5164=-1,H5164,0))</f>
      </c>
      <c r="N5164">
        <f>IF(J5164="","",IF(E5164="SGD",1,IF(E5164="USD",Settings!$B$22,IF(E5164="HKD",Settings!$B$23,1))))</f>
      </c>
      <c r="O5164">
        <f>IF(OR(B5164="",C5164="",E5164=""),0,(IF(A5164=-1,H5164,0)-IF(OR(A5164=1,A5164=0),H5164,0)+IF(A5164=2,H5164,0))*IF(E5164="SGD",1,IF(E5164="USD",Settings!$B$22,IF(E5164="HKD",Settings!$B$23,1))))</f>
        <v>0</v>
      </c>
      <c r="P5164">
        <f>IF(OR(B5164="",C5164="",E5164=""),0,IF(A5164=2,H5164*IF(E5164="SGD",1,IF(E5164="USD",Settings!$B$22,IF(E5164="HKD",Settings!$B$23,1))),0))</f>
        <v>0</v>
      </c>
      <c r="Q5164" s="312">
        <f>IF(OR(J5164="",G5164=""),"",G5164+ROW()/1000000)</f>
      </c>
      <c r="R5164" s="247">
        <f>IF(Q5164="","",SUMIFS(Txn[Signed Units],Txn[Key],J5164,Txn[Transaction Order],"&lt;="&amp;Q5164))</f>
      </c>
    </row>
    <row r="5165" spans="10:18" ht="15" customHeight="1" x14ac:dyDescent="0.15">
      <c r="J5165" s="246">
        <f>IF(OR(B5165="",C5165="",E5165=""),"",B5165&amp;":"&amp;C5165&amp;":"&amp;E5165)</f>
      </c>
      <c r="K5165" s="247">
        <f>IF(A5165="","",A5165*D5165)</f>
      </c>
      <c r="L5165" s="246">
        <f>IF(A5165="","",IF(OR(A5165=1,A5165=0),H5165,0))</f>
      </c>
      <c r="M5165" s="246">
        <f>IF(A5165="","",IF(A5165=-1,H5165,0))</f>
      </c>
      <c r="N5165">
        <f>IF(J5165="","",IF(E5165="SGD",1,IF(E5165="USD",Settings!$B$22,IF(E5165="HKD",Settings!$B$23,1))))</f>
      </c>
      <c r="O5165">
        <f>IF(OR(B5165="",C5165="",E5165=""),0,(IF(A5165=-1,H5165,0)-IF(OR(A5165=1,A5165=0),H5165,0)+IF(A5165=2,H5165,0))*IF(E5165="SGD",1,IF(E5165="USD",Settings!$B$22,IF(E5165="HKD",Settings!$B$23,1))))</f>
        <v>0</v>
      </c>
      <c r="P5165">
        <f>IF(OR(B5165="",C5165="",E5165=""),0,IF(A5165=2,H5165*IF(E5165="SGD",1,IF(E5165="USD",Settings!$B$22,IF(E5165="HKD",Settings!$B$23,1))),0))</f>
        <v>0</v>
      </c>
      <c r="Q5165" s="312">
        <f>IF(OR(J5165="",G5165=""),"",G5165+ROW()/1000000)</f>
      </c>
      <c r="R5165" s="247">
        <f>IF(Q5165="","",SUMIFS(Txn[Signed Units],Txn[Key],J5165,Txn[Transaction Order],"&lt;="&amp;Q5165))</f>
      </c>
    </row>
    <row r="5166" spans="10:18" ht="15" customHeight="1" x14ac:dyDescent="0.15">
      <c r="J5166" s="246">
        <f>IF(OR(B5166="",C5166="",E5166=""),"",B5166&amp;":"&amp;C5166&amp;":"&amp;E5166)</f>
      </c>
      <c r="K5166" s="247">
        <f>IF(A5166="","",A5166*D5166)</f>
      </c>
      <c r="L5166" s="246">
        <f>IF(A5166="","",IF(OR(A5166=1,A5166=0),H5166,0))</f>
      </c>
      <c r="M5166" s="246">
        <f>IF(A5166="","",IF(A5166=-1,H5166,0))</f>
      </c>
      <c r="N5166">
        <f>IF(J5166="","",IF(E5166="SGD",1,IF(E5166="USD",Settings!$B$22,IF(E5166="HKD",Settings!$B$23,1))))</f>
      </c>
      <c r="O5166">
        <f>IF(OR(B5166="",C5166="",E5166=""),0,(IF(A5166=-1,H5166,0)-IF(OR(A5166=1,A5166=0),H5166,0)+IF(A5166=2,H5166,0))*IF(E5166="SGD",1,IF(E5166="USD",Settings!$B$22,IF(E5166="HKD",Settings!$B$23,1))))</f>
        <v>0</v>
      </c>
      <c r="P5166">
        <f>IF(OR(B5166="",C5166="",E5166=""),0,IF(A5166=2,H5166*IF(E5166="SGD",1,IF(E5166="USD",Settings!$B$22,IF(E5166="HKD",Settings!$B$23,1))),0))</f>
        <v>0</v>
      </c>
      <c r="Q5166" s="312">
        <f>IF(OR(J5166="",G5166=""),"",G5166+ROW()/1000000)</f>
      </c>
      <c r="R5166" s="247">
        <f>IF(Q5166="","",SUMIFS(Txn[Signed Units],Txn[Key],J5166,Txn[Transaction Order],"&lt;="&amp;Q5166))</f>
      </c>
    </row>
    <row r="5167" spans="10:18" ht="15" customHeight="1" x14ac:dyDescent="0.15">
      <c r="J5167" s="246">
        <f>IF(OR(B5167="",C5167="",E5167=""),"",B5167&amp;":"&amp;C5167&amp;":"&amp;E5167)</f>
      </c>
      <c r="K5167" s="247">
        <f>IF(A5167="","",A5167*D5167)</f>
      </c>
      <c r="L5167" s="246">
        <f>IF(A5167="","",IF(OR(A5167=1,A5167=0),H5167,0))</f>
      </c>
      <c r="M5167" s="246">
        <f>IF(A5167="","",IF(A5167=-1,H5167,0))</f>
      </c>
      <c r="N5167">
        <f>IF(J5167="","",IF(E5167="SGD",1,IF(E5167="USD",Settings!$B$22,IF(E5167="HKD",Settings!$B$23,1))))</f>
      </c>
      <c r="O5167">
        <f>IF(OR(B5167="",C5167="",E5167=""),0,(IF(A5167=-1,H5167,0)-IF(OR(A5167=1,A5167=0),H5167,0)+IF(A5167=2,H5167,0))*IF(E5167="SGD",1,IF(E5167="USD",Settings!$B$22,IF(E5167="HKD",Settings!$B$23,1))))</f>
        <v>0</v>
      </c>
      <c r="P5167">
        <f>IF(OR(B5167="",C5167="",E5167=""),0,IF(A5167=2,H5167*IF(E5167="SGD",1,IF(E5167="USD",Settings!$B$22,IF(E5167="HKD",Settings!$B$23,1))),0))</f>
        <v>0</v>
      </c>
      <c r="Q5167" s="312">
        <f>IF(OR(J5167="",G5167=""),"",G5167+ROW()/1000000)</f>
      </c>
      <c r="R5167" s="247">
        <f>IF(Q5167="","",SUMIFS(Txn[Signed Units],Txn[Key],J5167,Txn[Transaction Order],"&lt;="&amp;Q5167))</f>
      </c>
    </row>
    <row r="5168" spans="10:18" ht="15" customHeight="1" x14ac:dyDescent="0.15">
      <c r="J5168" s="246">
        <f>IF(OR(B5168="",C5168="",E5168=""),"",B5168&amp;":"&amp;C5168&amp;":"&amp;E5168)</f>
      </c>
      <c r="K5168" s="247">
        <f>IF(A5168="","",A5168*D5168)</f>
      </c>
      <c r="L5168" s="246">
        <f>IF(A5168="","",IF(OR(A5168=1,A5168=0),H5168,0))</f>
      </c>
      <c r="M5168" s="246">
        <f>IF(A5168="","",IF(A5168=-1,H5168,0))</f>
      </c>
      <c r="N5168">
        <f>IF(J5168="","",IF(E5168="SGD",1,IF(E5168="USD",Settings!$B$22,IF(E5168="HKD",Settings!$B$23,1))))</f>
      </c>
      <c r="O5168">
        <f>IF(OR(B5168="",C5168="",E5168=""),0,(IF(A5168=-1,H5168,0)-IF(OR(A5168=1,A5168=0),H5168,0)+IF(A5168=2,H5168,0))*IF(E5168="SGD",1,IF(E5168="USD",Settings!$B$22,IF(E5168="HKD",Settings!$B$23,1))))</f>
        <v>0</v>
      </c>
      <c r="P5168">
        <f>IF(OR(B5168="",C5168="",E5168=""),0,IF(A5168=2,H5168*IF(E5168="SGD",1,IF(E5168="USD",Settings!$B$22,IF(E5168="HKD",Settings!$B$23,1))),0))</f>
        <v>0</v>
      </c>
      <c r="Q5168" s="312">
        <f>IF(OR(J5168="",G5168=""),"",G5168+ROW()/1000000)</f>
      </c>
      <c r="R5168" s="247">
        <f>IF(Q5168="","",SUMIFS(Txn[Signed Units],Txn[Key],J5168,Txn[Transaction Order],"&lt;="&amp;Q5168))</f>
      </c>
    </row>
    <row r="5169" spans="10:18" ht="15" customHeight="1" x14ac:dyDescent="0.15">
      <c r="J5169" s="246">
        <f>IF(OR(B5169="",C5169="",E5169=""),"",B5169&amp;":"&amp;C5169&amp;":"&amp;E5169)</f>
      </c>
      <c r="K5169" s="247">
        <f>IF(A5169="","",A5169*D5169)</f>
      </c>
      <c r="L5169" s="246">
        <f>IF(A5169="","",IF(OR(A5169=1,A5169=0),H5169,0))</f>
      </c>
      <c r="M5169" s="246">
        <f>IF(A5169="","",IF(A5169=-1,H5169,0))</f>
      </c>
      <c r="N5169">
        <f>IF(J5169="","",IF(E5169="SGD",1,IF(E5169="USD",Settings!$B$22,IF(E5169="HKD",Settings!$B$23,1))))</f>
      </c>
      <c r="O5169">
        <f>IF(OR(B5169="",C5169="",E5169=""),0,(IF(A5169=-1,H5169,0)-IF(OR(A5169=1,A5169=0),H5169,0)+IF(A5169=2,H5169,0))*IF(E5169="SGD",1,IF(E5169="USD",Settings!$B$22,IF(E5169="HKD",Settings!$B$23,1))))</f>
        <v>0</v>
      </c>
      <c r="P5169">
        <f>IF(OR(B5169="",C5169="",E5169=""),0,IF(A5169=2,H5169*IF(E5169="SGD",1,IF(E5169="USD",Settings!$B$22,IF(E5169="HKD",Settings!$B$23,1))),0))</f>
        <v>0</v>
      </c>
      <c r="Q5169" s="312">
        <f>IF(OR(J5169="",G5169=""),"",G5169+ROW()/1000000)</f>
      </c>
      <c r="R5169" s="247">
        <f>IF(Q5169="","",SUMIFS(Txn[Signed Units],Txn[Key],J5169,Txn[Transaction Order],"&lt;="&amp;Q5169))</f>
      </c>
    </row>
    <row r="5170" spans="10:18" ht="15" customHeight="1" x14ac:dyDescent="0.15">
      <c r="J5170" s="246">
        <f>IF(OR(B5170="",C5170="",E5170=""),"",B5170&amp;":"&amp;C5170&amp;":"&amp;E5170)</f>
      </c>
      <c r="K5170" s="247">
        <f>IF(A5170="","",A5170*D5170)</f>
      </c>
      <c r="L5170" s="246">
        <f>IF(A5170="","",IF(OR(A5170=1,A5170=0),H5170,0))</f>
      </c>
      <c r="M5170" s="246">
        <f>IF(A5170="","",IF(A5170=-1,H5170,0))</f>
      </c>
      <c r="N5170">
        <f>IF(J5170="","",IF(E5170="SGD",1,IF(E5170="USD",Settings!$B$22,IF(E5170="HKD",Settings!$B$23,1))))</f>
      </c>
      <c r="O5170">
        <f>IF(OR(B5170="",C5170="",E5170=""),0,(IF(A5170=-1,H5170,0)-IF(OR(A5170=1,A5170=0),H5170,0)+IF(A5170=2,H5170,0))*IF(E5170="SGD",1,IF(E5170="USD",Settings!$B$22,IF(E5170="HKD",Settings!$B$23,1))))</f>
        <v>0</v>
      </c>
      <c r="P5170">
        <f>IF(OR(B5170="",C5170="",E5170=""),0,IF(A5170=2,H5170*IF(E5170="SGD",1,IF(E5170="USD",Settings!$B$22,IF(E5170="HKD",Settings!$B$23,1))),0))</f>
        <v>0</v>
      </c>
      <c r="Q5170" s="312">
        <f>IF(OR(J5170="",G5170=""),"",G5170+ROW()/1000000)</f>
      </c>
      <c r="R5170" s="247">
        <f>IF(Q5170="","",SUMIFS(Txn[Signed Units],Txn[Key],J5170,Txn[Transaction Order],"&lt;="&amp;Q5170))</f>
      </c>
    </row>
    <row r="5171" spans="10:18" ht="15" customHeight="1" x14ac:dyDescent="0.15">
      <c r="J5171" s="246">
        <f>IF(OR(B5171="",C5171="",E5171=""),"",B5171&amp;":"&amp;C5171&amp;":"&amp;E5171)</f>
      </c>
      <c r="K5171" s="247">
        <f>IF(A5171="","",A5171*D5171)</f>
      </c>
      <c r="L5171" s="246">
        <f>IF(A5171="","",IF(OR(A5171=1,A5171=0),H5171,0))</f>
      </c>
      <c r="M5171" s="246">
        <f>IF(A5171="","",IF(A5171=-1,H5171,0))</f>
      </c>
      <c r="N5171">
        <f>IF(J5171="","",IF(E5171="SGD",1,IF(E5171="USD",Settings!$B$22,IF(E5171="HKD",Settings!$B$23,1))))</f>
      </c>
      <c r="O5171">
        <f>IF(OR(B5171="",C5171="",E5171=""),0,(IF(A5171=-1,H5171,0)-IF(OR(A5171=1,A5171=0),H5171,0)+IF(A5171=2,H5171,0))*IF(E5171="SGD",1,IF(E5171="USD",Settings!$B$22,IF(E5171="HKD",Settings!$B$23,1))))</f>
        <v>0</v>
      </c>
      <c r="P5171">
        <f>IF(OR(B5171="",C5171="",E5171=""),0,IF(A5171=2,H5171*IF(E5171="SGD",1,IF(E5171="USD",Settings!$B$22,IF(E5171="HKD",Settings!$B$23,1))),0))</f>
        <v>0</v>
      </c>
      <c r="Q5171" s="312">
        <f>IF(OR(J5171="",G5171=""),"",G5171+ROW()/1000000)</f>
      </c>
      <c r="R5171" s="247">
        <f>IF(Q5171="","",SUMIFS(Txn[Signed Units],Txn[Key],J5171,Txn[Transaction Order],"&lt;="&amp;Q5171))</f>
      </c>
    </row>
    <row r="5172" spans="10:18" ht="15" customHeight="1" x14ac:dyDescent="0.15">
      <c r="J5172" s="246">
        <f>IF(OR(B5172="",C5172="",E5172=""),"",B5172&amp;":"&amp;C5172&amp;":"&amp;E5172)</f>
      </c>
      <c r="K5172" s="247">
        <f>IF(A5172="","",A5172*D5172)</f>
      </c>
      <c r="L5172" s="246">
        <f>IF(A5172="","",IF(OR(A5172=1,A5172=0),H5172,0))</f>
      </c>
      <c r="M5172" s="246">
        <f>IF(A5172="","",IF(A5172=-1,H5172,0))</f>
      </c>
      <c r="N5172">
        <f>IF(J5172="","",IF(E5172="SGD",1,IF(E5172="USD",Settings!$B$22,IF(E5172="HKD",Settings!$B$23,1))))</f>
      </c>
      <c r="O5172">
        <f>IF(OR(B5172="",C5172="",E5172=""),0,(IF(A5172=-1,H5172,0)-IF(OR(A5172=1,A5172=0),H5172,0)+IF(A5172=2,H5172,0))*IF(E5172="SGD",1,IF(E5172="USD",Settings!$B$22,IF(E5172="HKD",Settings!$B$23,1))))</f>
        <v>0</v>
      </c>
      <c r="P5172">
        <f>IF(OR(B5172="",C5172="",E5172=""),0,IF(A5172=2,H5172*IF(E5172="SGD",1,IF(E5172="USD",Settings!$B$22,IF(E5172="HKD",Settings!$B$23,1))),0))</f>
        <v>0</v>
      </c>
      <c r="Q5172" s="312">
        <f>IF(OR(J5172="",G5172=""),"",G5172+ROW()/1000000)</f>
      </c>
      <c r="R5172" s="247">
        <f>IF(Q5172="","",SUMIFS(Txn[Signed Units],Txn[Key],J5172,Txn[Transaction Order],"&lt;="&amp;Q5172))</f>
      </c>
    </row>
    <row r="5173" spans="10:18" ht="15" customHeight="1" x14ac:dyDescent="0.15">
      <c r="J5173" s="246">
        <f>IF(OR(B5173="",C5173="",E5173=""),"",B5173&amp;":"&amp;C5173&amp;":"&amp;E5173)</f>
      </c>
      <c r="K5173" s="247">
        <f>IF(A5173="","",A5173*D5173)</f>
      </c>
      <c r="L5173" s="246">
        <f>IF(A5173="","",IF(OR(A5173=1,A5173=0),H5173,0))</f>
      </c>
      <c r="M5173" s="246">
        <f>IF(A5173="","",IF(A5173=-1,H5173,0))</f>
      </c>
      <c r="N5173">
        <f>IF(J5173="","",IF(E5173="SGD",1,IF(E5173="USD",Settings!$B$22,IF(E5173="HKD",Settings!$B$23,1))))</f>
      </c>
      <c r="O5173">
        <f>IF(OR(B5173="",C5173="",E5173=""),0,(IF(A5173=-1,H5173,0)-IF(OR(A5173=1,A5173=0),H5173,0)+IF(A5173=2,H5173,0))*IF(E5173="SGD",1,IF(E5173="USD",Settings!$B$22,IF(E5173="HKD",Settings!$B$23,1))))</f>
        <v>0</v>
      </c>
      <c r="P5173">
        <f>IF(OR(B5173="",C5173="",E5173=""),0,IF(A5173=2,H5173*IF(E5173="SGD",1,IF(E5173="USD",Settings!$B$22,IF(E5173="HKD",Settings!$B$23,1))),0))</f>
        <v>0</v>
      </c>
      <c r="Q5173" s="312">
        <f>IF(OR(J5173="",G5173=""),"",G5173+ROW()/1000000)</f>
      </c>
      <c r="R5173" s="247">
        <f>IF(Q5173="","",SUMIFS(Txn[Signed Units],Txn[Key],J5173,Txn[Transaction Order],"&lt;="&amp;Q5173))</f>
      </c>
    </row>
    <row r="5174" spans="10:18" ht="15" customHeight="1" x14ac:dyDescent="0.15">
      <c r="J5174" s="246">
        <f>IF(OR(B5174="",C5174="",E5174=""),"",B5174&amp;":"&amp;C5174&amp;":"&amp;E5174)</f>
      </c>
      <c r="K5174" s="247">
        <f>IF(A5174="","",A5174*D5174)</f>
      </c>
      <c r="L5174" s="246">
        <f>IF(A5174="","",IF(OR(A5174=1,A5174=0),H5174,0))</f>
      </c>
      <c r="M5174" s="246">
        <f>IF(A5174="","",IF(A5174=-1,H5174,0))</f>
      </c>
      <c r="N5174">
        <f>IF(J5174="","",IF(E5174="SGD",1,IF(E5174="USD",Settings!$B$22,IF(E5174="HKD",Settings!$B$23,1))))</f>
      </c>
      <c r="O5174">
        <f>IF(OR(B5174="",C5174="",E5174=""),0,(IF(A5174=-1,H5174,0)-IF(OR(A5174=1,A5174=0),H5174,0)+IF(A5174=2,H5174,0))*IF(E5174="SGD",1,IF(E5174="USD",Settings!$B$22,IF(E5174="HKD",Settings!$B$23,1))))</f>
        <v>0</v>
      </c>
      <c r="P5174">
        <f>IF(OR(B5174="",C5174="",E5174=""),0,IF(A5174=2,H5174*IF(E5174="SGD",1,IF(E5174="USD",Settings!$B$22,IF(E5174="HKD",Settings!$B$23,1))),0))</f>
        <v>0</v>
      </c>
      <c r="Q5174" s="312">
        <f>IF(OR(J5174="",G5174=""),"",G5174+ROW()/1000000)</f>
      </c>
      <c r="R5174" s="247">
        <f>IF(Q5174="","",SUMIFS(Txn[Signed Units],Txn[Key],J5174,Txn[Transaction Order],"&lt;="&amp;Q5174))</f>
      </c>
    </row>
    <row r="5175" spans="10:18" ht="15" customHeight="1" x14ac:dyDescent="0.15">
      <c r="J5175" s="246">
        <f>IF(OR(B5175="",C5175="",E5175=""),"",B5175&amp;":"&amp;C5175&amp;":"&amp;E5175)</f>
      </c>
      <c r="K5175" s="247">
        <f>IF(A5175="","",A5175*D5175)</f>
      </c>
      <c r="L5175" s="246">
        <f>IF(A5175="","",IF(OR(A5175=1,A5175=0),H5175,0))</f>
      </c>
      <c r="M5175" s="246">
        <f>IF(A5175="","",IF(A5175=-1,H5175,0))</f>
      </c>
      <c r="N5175">
        <f>IF(J5175="","",IF(E5175="SGD",1,IF(E5175="USD",Settings!$B$22,IF(E5175="HKD",Settings!$B$23,1))))</f>
      </c>
      <c r="O5175">
        <f>IF(OR(B5175="",C5175="",E5175=""),0,(IF(A5175=-1,H5175,0)-IF(OR(A5175=1,A5175=0),H5175,0)+IF(A5175=2,H5175,0))*IF(E5175="SGD",1,IF(E5175="USD",Settings!$B$22,IF(E5175="HKD",Settings!$B$23,1))))</f>
        <v>0</v>
      </c>
      <c r="P5175">
        <f>IF(OR(B5175="",C5175="",E5175=""),0,IF(A5175=2,H5175*IF(E5175="SGD",1,IF(E5175="USD",Settings!$B$22,IF(E5175="HKD",Settings!$B$23,1))),0))</f>
        <v>0</v>
      </c>
      <c r="Q5175" s="312">
        <f>IF(OR(J5175="",G5175=""),"",G5175+ROW()/1000000)</f>
      </c>
      <c r="R5175" s="247">
        <f>IF(Q5175="","",SUMIFS(Txn[Signed Units],Txn[Key],J5175,Txn[Transaction Order],"&lt;="&amp;Q5175))</f>
      </c>
    </row>
    <row r="5176" spans="10:18" ht="15" customHeight="1" x14ac:dyDescent="0.15">
      <c r="J5176" s="246">
        <f>IF(OR(B5176="",C5176="",E5176=""),"",B5176&amp;":"&amp;C5176&amp;":"&amp;E5176)</f>
      </c>
      <c r="K5176" s="247">
        <f>IF(A5176="","",A5176*D5176)</f>
      </c>
      <c r="L5176" s="246">
        <f>IF(A5176="","",IF(OR(A5176=1,A5176=0),H5176,0))</f>
      </c>
      <c r="M5176" s="246">
        <f>IF(A5176="","",IF(A5176=-1,H5176,0))</f>
      </c>
      <c r="N5176">
        <f>IF(J5176="","",IF(E5176="SGD",1,IF(E5176="USD",Settings!$B$22,IF(E5176="HKD",Settings!$B$23,1))))</f>
      </c>
      <c r="O5176">
        <f>IF(OR(B5176="",C5176="",E5176=""),0,(IF(A5176=-1,H5176,0)-IF(OR(A5176=1,A5176=0),H5176,0)+IF(A5176=2,H5176,0))*IF(E5176="SGD",1,IF(E5176="USD",Settings!$B$22,IF(E5176="HKD",Settings!$B$23,1))))</f>
        <v>0</v>
      </c>
      <c r="P5176">
        <f>IF(OR(B5176="",C5176="",E5176=""),0,IF(A5176=2,H5176*IF(E5176="SGD",1,IF(E5176="USD",Settings!$B$22,IF(E5176="HKD",Settings!$B$23,1))),0))</f>
        <v>0</v>
      </c>
      <c r="Q5176" s="312">
        <f>IF(OR(J5176="",G5176=""),"",G5176+ROW()/1000000)</f>
      </c>
      <c r="R5176" s="247">
        <f>IF(Q5176="","",SUMIFS(Txn[Signed Units],Txn[Key],J5176,Txn[Transaction Order],"&lt;="&amp;Q5176))</f>
      </c>
    </row>
    <row r="5177" spans="10:18" ht="15" customHeight="1" x14ac:dyDescent="0.15">
      <c r="J5177" s="246">
        <f>IF(OR(B5177="",C5177="",E5177=""),"",B5177&amp;":"&amp;C5177&amp;":"&amp;E5177)</f>
      </c>
      <c r="K5177" s="247">
        <f>IF(A5177="","",A5177*D5177)</f>
      </c>
      <c r="L5177" s="246">
        <f>IF(A5177="","",IF(OR(A5177=1,A5177=0),H5177,0))</f>
      </c>
      <c r="M5177" s="246">
        <f>IF(A5177="","",IF(A5177=-1,H5177,0))</f>
      </c>
      <c r="N5177">
        <f>IF(J5177="","",IF(E5177="SGD",1,IF(E5177="USD",Settings!$B$22,IF(E5177="HKD",Settings!$B$23,1))))</f>
      </c>
      <c r="O5177">
        <f>IF(OR(B5177="",C5177="",E5177=""),0,(IF(A5177=-1,H5177,0)-IF(OR(A5177=1,A5177=0),H5177,0)+IF(A5177=2,H5177,0))*IF(E5177="SGD",1,IF(E5177="USD",Settings!$B$22,IF(E5177="HKD",Settings!$B$23,1))))</f>
        <v>0</v>
      </c>
      <c r="P5177">
        <f>IF(OR(B5177="",C5177="",E5177=""),0,IF(A5177=2,H5177*IF(E5177="SGD",1,IF(E5177="USD",Settings!$B$22,IF(E5177="HKD",Settings!$B$23,1))),0))</f>
        <v>0</v>
      </c>
      <c r="Q5177" s="312">
        <f>IF(OR(J5177="",G5177=""),"",G5177+ROW()/1000000)</f>
      </c>
      <c r="R5177" s="247">
        <f>IF(Q5177="","",SUMIFS(Txn[Signed Units],Txn[Key],J5177,Txn[Transaction Order],"&lt;="&amp;Q5177))</f>
      </c>
    </row>
    <row r="5178" spans="10:18" ht="15" customHeight="1" x14ac:dyDescent="0.15">
      <c r="J5178" s="246">
        <f>IF(OR(B5178="",C5178="",E5178=""),"",B5178&amp;":"&amp;C5178&amp;":"&amp;E5178)</f>
      </c>
      <c r="K5178" s="247">
        <f>IF(A5178="","",A5178*D5178)</f>
      </c>
      <c r="L5178" s="246">
        <f>IF(A5178="","",IF(OR(A5178=1,A5178=0),H5178,0))</f>
      </c>
      <c r="M5178" s="246">
        <f>IF(A5178="","",IF(A5178=-1,H5178,0))</f>
      </c>
      <c r="N5178">
        <f>IF(J5178="","",IF(E5178="SGD",1,IF(E5178="USD",Settings!$B$22,IF(E5178="HKD",Settings!$B$23,1))))</f>
      </c>
      <c r="O5178">
        <f>IF(OR(B5178="",C5178="",E5178=""),0,(IF(A5178=-1,H5178,0)-IF(OR(A5178=1,A5178=0),H5178,0)+IF(A5178=2,H5178,0))*IF(E5178="SGD",1,IF(E5178="USD",Settings!$B$22,IF(E5178="HKD",Settings!$B$23,1))))</f>
        <v>0</v>
      </c>
      <c r="P5178">
        <f>IF(OR(B5178="",C5178="",E5178=""),0,IF(A5178=2,H5178*IF(E5178="SGD",1,IF(E5178="USD",Settings!$B$22,IF(E5178="HKD",Settings!$B$23,1))),0))</f>
        <v>0</v>
      </c>
      <c r="Q5178" s="312">
        <f>IF(OR(J5178="",G5178=""),"",G5178+ROW()/1000000)</f>
      </c>
      <c r="R5178" s="247">
        <f>IF(Q5178="","",SUMIFS(Txn[Signed Units],Txn[Key],J5178,Txn[Transaction Order],"&lt;="&amp;Q5178))</f>
      </c>
    </row>
    <row r="5179" spans="10:18" ht="15" customHeight="1" x14ac:dyDescent="0.15">
      <c r="J5179" s="246">
        <f>IF(OR(B5179="",C5179="",E5179=""),"",B5179&amp;":"&amp;C5179&amp;":"&amp;E5179)</f>
      </c>
      <c r="K5179" s="247">
        <f>IF(A5179="","",A5179*D5179)</f>
      </c>
      <c r="L5179" s="246">
        <f>IF(A5179="","",IF(OR(A5179=1,A5179=0),H5179,0))</f>
      </c>
      <c r="M5179" s="246">
        <f>IF(A5179="","",IF(A5179=-1,H5179,0))</f>
      </c>
      <c r="N5179">
        <f>IF(J5179="","",IF(E5179="SGD",1,IF(E5179="USD",Settings!$B$22,IF(E5179="HKD",Settings!$B$23,1))))</f>
      </c>
      <c r="O5179">
        <f>IF(OR(B5179="",C5179="",E5179=""),0,(IF(A5179=-1,H5179,0)-IF(OR(A5179=1,A5179=0),H5179,0)+IF(A5179=2,H5179,0))*IF(E5179="SGD",1,IF(E5179="USD",Settings!$B$22,IF(E5179="HKD",Settings!$B$23,1))))</f>
        <v>0</v>
      </c>
      <c r="P5179">
        <f>IF(OR(B5179="",C5179="",E5179=""),0,IF(A5179=2,H5179*IF(E5179="SGD",1,IF(E5179="USD",Settings!$B$22,IF(E5179="HKD",Settings!$B$23,1))),0))</f>
        <v>0</v>
      </c>
      <c r="Q5179" s="312">
        <f>IF(OR(J5179="",G5179=""),"",G5179+ROW()/1000000)</f>
      </c>
      <c r="R5179" s="247">
        <f>IF(Q5179="","",SUMIFS(Txn[Signed Units],Txn[Key],J5179,Txn[Transaction Order],"&lt;="&amp;Q5179))</f>
      </c>
    </row>
    <row r="5180" spans="10:18" ht="15" customHeight="1" x14ac:dyDescent="0.15">
      <c r="J5180" s="246">
        <f>IF(OR(B5180="",C5180="",E5180=""),"",B5180&amp;":"&amp;C5180&amp;":"&amp;E5180)</f>
      </c>
      <c r="K5180" s="247">
        <f>IF(A5180="","",A5180*D5180)</f>
      </c>
      <c r="L5180" s="246">
        <f>IF(A5180="","",IF(OR(A5180=1,A5180=0),H5180,0))</f>
      </c>
      <c r="M5180" s="246">
        <f>IF(A5180="","",IF(A5180=-1,H5180,0))</f>
      </c>
      <c r="N5180">
        <f>IF(J5180="","",IF(E5180="SGD",1,IF(E5180="USD",Settings!$B$22,IF(E5180="HKD",Settings!$B$23,1))))</f>
      </c>
      <c r="O5180">
        <f>IF(OR(B5180="",C5180="",E5180=""),0,(IF(A5180=-1,H5180,0)-IF(OR(A5180=1,A5180=0),H5180,0)+IF(A5180=2,H5180,0))*IF(E5180="SGD",1,IF(E5180="USD",Settings!$B$22,IF(E5180="HKD",Settings!$B$23,1))))</f>
        <v>0</v>
      </c>
      <c r="P5180">
        <f>IF(OR(B5180="",C5180="",E5180=""),0,IF(A5180=2,H5180*IF(E5180="SGD",1,IF(E5180="USD",Settings!$B$22,IF(E5180="HKD",Settings!$B$23,1))),0))</f>
        <v>0</v>
      </c>
      <c r="Q5180" s="312">
        <f>IF(OR(J5180="",G5180=""),"",G5180+ROW()/1000000)</f>
      </c>
      <c r="R5180" s="247">
        <f>IF(Q5180="","",SUMIFS(Txn[Signed Units],Txn[Key],J5180,Txn[Transaction Order],"&lt;="&amp;Q5180))</f>
      </c>
    </row>
    <row r="5181" spans="10:18" ht="15" customHeight="1" x14ac:dyDescent="0.15">
      <c r="J5181" s="246">
        <f>IF(OR(B5181="",C5181="",E5181=""),"",B5181&amp;":"&amp;C5181&amp;":"&amp;E5181)</f>
      </c>
      <c r="K5181" s="247">
        <f>IF(A5181="","",A5181*D5181)</f>
      </c>
      <c r="L5181" s="246">
        <f>IF(A5181="","",IF(OR(A5181=1,A5181=0),H5181,0))</f>
      </c>
      <c r="M5181" s="246">
        <f>IF(A5181="","",IF(A5181=-1,H5181,0))</f>
      </c>
      <c r="N5181">
        <f>IF(J5181="","",IF(E5181="SGD",1,IF(E5181="USD",Settings!$B$22,IF(E5181="HKD",Settings!$B$23,1))))</f>
      </c>
      <c r="O5181">
        <f>IF(OR(B5181="",C5181="",E5181=""),0,(IF(A5181=-1,H5181,0)-IF(OR(A5181=1,A5181=0),H5181,0)+IF(A5181=2,H5181,0))*IF(E5181="SGD",1,IF(E5181="USD",Settings!$B$22,IF(E5181="HKD",Settings!$B$23,1))))</f>
        <v>0</v>
      </c>
      <c r="P5181">
        <f>IF(OR(B5181="",C5181="",E5181=""),0,IF(A5181=2,H5181*IF(E5181="SGD",1,IF(E5181="USD",Settings!$B$22,IF(E5181="HKD",Settings!$B$23,1))),0))</f>
        <v>0</v>
      </c>
      <c r="Q5181" s="312">
        <f>IF(OR(J5181="",G5181=""),"",G5181+ROW()/1000000)</f>
      </c>
      <c r="R5181" s="247">
        <f>IF(Q5181="","",SUMIFS(Txn[Signed Units],Txn[Key],J5181,Txn[Transaction Order],"&lt;="&amp;Q5181))</f>
      </c>
    </row>
    <row r="5182" spans="10:18" ht="15" customHeight="1" x14ac:dyDescent="0.15">
      <c r="J5182" s="246">
        <f>IF(OR(B5182="",C5182="",E5182=""),"",B5182&amp;":"&amp;C5182&amp;":"&amp;E5182)</f>
      </c>
      <c r="K5182" s="247">
        <f>IF(A5182="","",A5182*D5182)</f>
      </c>
      <c r="L5182" s="246">
        <f>IF(A5182="","",IF(OR(A5182=1,A5182=0),H5182,0))</f>
      </c>
      <c r="M5182" s="246">
        <f>IF(A5182="","",IF(A5182=-1,H5182,0))</f>
      </c>
      <c r="N5182">
        <f>IF(J5182="","",IF(E5182="SGD",1,IF(E5182="USD",Settings!$B$22,IF(E5182="HKD",Settings!$B$23,1))))</f>
      </c>
      <c r="O5182">
        <f>IF(OR(B5182="",C5182="",E5182=""),0,(IF(A5182=-1,H5182,0)-IF(OR(A5182=1,A5182=0),H5182,0)+IF(A5182=2,H5182,0))*IF(E5182="SGD",1,IF(E5182="USD",Settings!$B$22,IF(E5182="HKD",Settings!$B$23,1))))</f>
        <v>0</v>
      </c>
      <c r="P5182">
        <f>IF(OR(B5182="",C5182="",E5182=""),0,IF(A5182=2,H5182*IF(E5182="SGD",1,IF(E5182="USD",Settings!$B$22,IF(E5182="HKD",Settings!$B$23,1))),0))</f>
        <v>0</v>
      </c>
      <c r="Q5182" s="312">
        <f>IF(OR(J5182="",G5182=""),"",G5182+ROW()/1000000)</f>
      </c>
      <c r="R5182" s="247">
        <f>IF(Q5182="","",SUMIFS(Txn[Signed Units],Txn[Key],J5182,Txn[Transaction Order],"&lt;="&amp;Q5182))</f>
      </c>
    </row>
    <row r="5183" spans="10:18" ht="15" customHeight="1" x14ac:dyDescent="0.15">
      <c r="J5183" s="246">
        <f>IF(OR(B5183="",C5183="",E5183=""),"",B5183&amp;":"&amp;C5183&amp;":"&amp;E5183)</f>
      </c>
      <c r="K5183" s="247">
        <f>IF(A5183="","",A5183*D5183)</f>
      </c>
      <c r="L5183" s="246">
        <f>IF(A5183="","",IF(OR(A5183=1,A5183=0),H5183,0))</f>
      </c>
      <c r="M5183" s="246">
        <f>IF(A5183="","",IF(A5183=-1,H5183,0))</f>
      </c>
      <c r="N5183">
        <f>IF(J5183="","",IF(E5183="SGD",1,IF(E5183="USD",Settings!$B$22,IF(E5183="HKD",Settings!$B$23,1))))</f>
      </c>
      <c r="O5183">
        <f>IF(OR(B5183="",C5183="",E5183=""),0,(IF(A5183=-1,H5183,0)-IF(OR(A5183=1,A5183=0),H5183,0)+IF(A5183=2,H5183,0))*IF(E5183="SGD",1,IF(E5183="USD",Settings!$B$22,IF(E5183="HKD",Settings!$B$23,1))))</f>
        <v>0</v>
      </c>
      <c r="P5183">
        <f>IF(OR(B5183="",C5183="",E5183=""),0,IF(A5183=2,H5183*IF(E5183="SGD",1,IF(E5183="USD",Settings!$B$22,IF(E5183="HKD",Settings!$B$23,1))),0))</f>
        <v>0</v>
      </c>
      <c r="Q5183" s="312">
        <f>IF(OR(J5183="",G5183=""),"",G5183+ROW()/1000000)</f>
      </c>
      <c r="R5183" s="247">
        <f>IF(Q5183="","",SUMIFS(Txn[Signed Units],Txn[Key],J5183,Txn[Transaction Order],"&lt;="&amp;Q5183))</f>
      </c>
    </row>
    <row r="5184" spans="10:18" ht="15" customHeight="1" x14ac:dyDescent="0.15">
      <c r="J5184" s="246">
        <f>IF(OR(B5184="",C5184="",E5184=""),"",B5184&amp;":"&amp;C5184&amp;":"&amp;E5184)</f>
      </c>
      <c r="K5184" s="247">
        <f>IF(A5184="","",A5184*D5184)</f>
      </c>
      <c r="L5184" s="246">
        <f>IF(A5184="","",IF(OR(A5184=1,A5184=0),H5184,0))</f>
      </c>
      <c r="M5184" s="246">
        <f>IF(A5184="","",IF(A5184=-1,H5184,0))</f>
      </c>
      <c r="N5184">
        <f>IF(J5184="","",IF(E5184="SGD",1,IF(E5184="USD",Settings!$B$22,IF(E5184="HKD",Settings!$B$23,1))))</f>
      </c>
      <c r="O5184">
        <f>IF(OR(B5184="",C5184="",E5184=""),0,(IF(A5184=-1,H5184,0)-IF(OR(A5184=1,A5184=0),H5184,0)+IF(A5184=2,H5184,0))*IF(E5184="SGD",1,IF(E5184="USD",Settings!$B$22,IF(E5184="HKD",Settings!$B$23,1))))</f>
        <v>0</v>
      </c>
      <c r="P5184">
        <f>IF(OR(B5184="",C5184="",E5184=""),0,IF(A5184=2,H5184*IF(E5184="SGD",1,IF(E5184="USD",Settings!$B$22,IF(E5184="HKD",Settings!$B$23,1))),0))</f>
        <v>0</v>
      </c>
      <c r="Q5184" s="312">
        <f>IF(OR(J5184="",G5184=""),"",G5184+ROW()/1000000)</f>
      </c>
      <c r="R5184" s="247">
        <f>IF(Q5184="","",SUMIFS(Txn[Signed Units],Txn[Key],J5184,Txn[Transaction Order],"&lt;="&amp;Q5184))</f>
      </c>
    </row>
    <row r="5185" spans="10:18" ht="15" customHeight="1" x14ac:dyDescent="0.15">
      <c r="J5185" s="246">
        <f>IF(OR(B5185="",C5185="",E5185=""),"",B5185&amp;":"&amp;C5185&amp;":"&amp;E5185)</f>
      </c>
      <c r="K5185" s="247">
        <f>IF(A5185="","",A5185*D5185)</f>
      </c>
      <c r="L5185" s="246">
        <f>IF(A5185="","",IF(OR(A5185=1,A5185=0),H5185,0))</f>
      </c>
      <c r="M5185" s="246">
        <f>IF(A5185="","",IF(A5185=-1,H5185,0))</f>
      </c>
      <c r="N5185">
        <f>IF(J5185="","",IF(E5185="SGD",1,IF(E5185="USD",Settings!$B$22,IF(E5185="HKD",Settings!$B$23,1))))</f>
      </c>
      <c r="O5185">
        <f>IF(OR(B5185="",C5185="",E5185=""),0,(IF(A5185=-1,H5185,0)-IF(OR(A5185=1,A5185=0),H5185,0)+IF(A5185=2,H5185,0))*IF(E5185="SGD",1,IF(E5185="USD",Settings!$B$22,IF(E5185="HKD",Settings!$B$23,1))))</f>
        <v>0</v>
      </c>
      <c r="P5185">
        <f>IF(OR(B5185="",C5185="",E5185=""),0,IF(A5185=2,H5185*IF(E5185="SGD",1,IF(E5185="USD",Settings!$B$22,IF(E5185="HKD",Settings!$B$23,1))),0))</f>
        <v>0</v>
      </c>
      <c r="Q5185" s="312">
        <f>IF(OR(J5185="",G5185=""),"",G5185+ROW()/1000000)</f>
      </c>
      <c r="R5185" s="247">
        <f>IF(Q5185="","",SUMIFS(Txn[Signed Units],Txn[Key],J5185,Txn[Transaction Order],"&lt;="&amp;Q5185))</f>
      </c>
    </row>
    <row r="5186" spans="10:18" ht="15" customHeight="1" x14ac:dyDescent="0.15">
      <c r="J5186" s="246">
        <f>IF(OR(B5186="",C5186="",E5186=""),"",B5186&amp;":"&amp;C5186&amp;":"&amp;E5186)</f>
      </c>
      <c r="K5186" s="247">
        <f>IF(A5186="","",A5186*D5186)</f>
      </c>
      <c r="L5186" s="246">
        <f>IF(A5186="","",IF(OR(A5186=1,A5186=0),H5186,0))</f>
      </c>
      <c r="M5186" s="246">
        <f>IF(A5186="","",IF(A5186=-1,H5186,0))</f>
      </c>
      <c r="N5186">
        <f>IF(J5186="","",IF(E5186="SGD",1,IF(E5186="USD",Settings!$B$22,IF(E5186="HKD",Settings!$B$23,1))))</f>
      </c>
      <c r="O5186">
        <f>IF(OR(B5186="",C5186="",E5186=""),0,(IF(A5186=-1,H5186,0)-IF(OR(A5186=1,A5186=0),H5186,0)+IF(A5186=2,H5186,0))*IF(E5186="SGD",1,IF(E5186="USD",Settings!$B$22,IF(E5186="HKD",Settings!$B$23,1))))</f>
        <v>0</v>
      </c>
      <c r="P5186">
        <f>IF(OR(B5186="",C5186="",E5186=""),0,IF(A5186=2,H5186*IF(E5186="SGD",1,IF(E5186="USD",Settings!$B$22,IF(E5186="HKD",Settings!$B$23,1))),0))</f>
        <v>0</v>
      </c>
      <c r="Q5186" s="312">
        <f>IF(OR(J5186="",G5186=""),"",G5186+ROW()/1000000)</f>
      </c>
      <c r="R5186" s="247">
        <f>IF(Q5186="","",SUMIFS(Txn[Signed Units],Txn[Key],J5186,Txn[Transaction Order],"&lt;="&amp;Q5186))</f>
      </c>
    </row>
    <row r="5187" spans="10:18" ht="15" customHeight="1" x14ac:dyDescent="0.15">
      <c r="J5187" s="246">
        <f>IF(OR(B5187="",C5187="",E5187=""),"",B5187&amp;":"&amp;C5187&amp;":"&amp;E5187)</f>
      </c>
      <c r="K5187" s="247">
        <f>IF(A5187="","",A5187*D5187)</f>
      </c>
      <c r="L5187" s="246">
        <f>IF(A5187="","",IF(OR(A5187=1,A5187=0),H5187,0))</f>
      </c>
      <c r="M5187" s="246">
        <f>IF(A5187="","",IF(A5187=-1,H5187,0))</f>
      </c>
      <c r="N5187">
        <f>IF(J5187="","",IF(E5187="SGD",1,IF(E5187="USD",Settings!$B$22,IF(E5187="HKD",Settings!$B$23,1))))</f>
      </c>
      <c r="O5187">
        <f>IF(OR(B5187="",C5187="",E5187=""),0,(IF(A5187=-1,H5187,0)-IF(OR(A5187=1,A5187=0),H5187,0)+IF(A5187=2,H5187,0))*IF(E5187="SGD",1,IF(E5187="USD",Settings!$B$22,IF(E5187="HKD",Settings!$B$23,1))))</f>
        <v>0</v>
      </c>
      <c r="P5187">
        <f>IF(OR(B5187="",C5187="",E5187=""),0,IF(A5187=2,H5187*IF(E5187="SGD",1,IF(E5187="USD",Settings!$B$22,IF(E5187="HKD",Settings!$B$23,1))),0))</f>
        <v>0</v>
      </c>
      <c r="Q5187" s="312">
        <f>IF(OR(J5187="",G5187=""),"",G5187+ROW()/1000000)</f>
      </c>
      <c r="R5187" s="247">
        <f>IF(Q5187="","",SUMIFS(Txn[Signed Units],Txn[Key],J5187,Txn[Transaction Order],"&lt;="&amp;Q5187))</f>
      </c>
    </row>
    <row r="5188" spans="10:18" ht="15" customHeight="1" x14ac:dyDescent="0.15">
      <c r="J5188" s="246">
        <f>IF(OR(B5188="",C5188="",E5188=""),"",B5188&amp;":"&amp;C5188&amp;":"&amp;E5188)</f>
      </c>
      <c r="K5188" s="247">
        <f>IF(A5188="","",A5188*D5188)</f>
      </c>
      <c r="L5188" s="246">
        <f>IF(A5188="","",IF(OR(A5188=1,A5188=0),H5188,0))</f>
      </c>
      <c r="M5188" s="246">
        <f>IF(A5188="","",IF(A5188=-1,H5188,0))</f>
      </c>
      <c r="N5188">
        <f>IF(J5188="","",IF(E5188="SGD",1,IF(E5188="USD",Settings!$B$22,IF(E5188="HKD",Settings!$B$23,1))))</f>
      </c>
      <c r="O5188">
        <f>IF(OR(B5188="",C5188="",E5188=""),0,(IF(A5188=-1,H5188,0)-IF(OR(A5188=1,A5188=0),H5188,0)+IF(A5188=2,H5188,0))*IF(E5188="SGD",1,IF(E5188="USD",Settings!$B$22,IF(E5188="HKD",Settings!$B$23,1))))</f>
        <v>0</v>
      </c>
      <c r="P5188">
        <f>IF(OR(B5188="",C5188="",E5188=""),0,IF(A5188=2,H5188*IF(E5188="SGD",1,IF(E5188="USD",Settings!$B$22,IF(E5188="HKD",Settings!$B$23,1))),0))</f>
        <v>0</v>
      </c>
      <c r="Q5188" s="312">
        <f>IF(OR(J5188="",G5188=""),"",G5188+ROW()/1000000)</f>
      </c>
      <c r="R5188" s="247">
        <f>IF(Q5188="","",SUMIFS(Txn[Signed Units],Txn[Key],J5188,Txn[Transaction Order],"&lt;="&amp;Q5188))</f>
      </c>
    </row>
    <row r="5189" spans="10:18" ht="15" customHeight="1" x14ac:dyDescent="0.15">
      <c r="J5189" s="246">
        <f>IF(OR(B5189="",C5189="",E5189=""),"",B5189&amp;":"&amp;C5189&amp;":"&amp;E5189)</f>
      </c>
      <c r="K5189" s="247">
        <f>IF(A5189="","",A5189*D5189)</f>
      </c>
      <c r="L5189" s="246">
        <f>IF(A5189="","",IF(OR(A5189=1,A5189=0),H5189,0))</f>
      </c>
      <c r="M5189" s="246">
        <f>IF(A5189="","",IF(A5189=-1,H5189,0))</f>
      </c>
      <c r="N5189">
        <f>IF(J5189="","",IF(E5189="SGD",1,IF(E5189="USD",Settings!$B$22,IF(E5189="HKD",Settings!$B$23,1))))</f>
      </c>
      <c r="O5189">
        <f>IF(OR(B5189="",C5189="",E5189=""),0,(IF(A5189=-1,H5189,0)-IF(OR(A5189=1,A5189=0),H5189,0)+IF(A5189=2,H5189,0))*IF(E5189="SGD",1,IF(E5189="USD",Settings!$B$22,IF(E5189="HKD",Settings!$B$23,1))))</f>
        <v>0</v>
      </c>
      <c r="P5189">
        <f>IF(OR(B5189="",C5189="",E5189=""),0,IF(A5189=2,H5189*IF(E5189="SGD",1,IF(E5189="USD",Settings!$B$22,IF(E5189="HKD",Settings!$B$23,1))),0))</f>
        <v>0</v>
      </c>
      <c r="Q5189" s="312">
        <f>IF(OR(J5189="",G5189=""),"",G5189+ROW()/1000000)</f>
      </c>
      <c r="R5189" s="247">
        <f>IF(Q5189="","",SUMIFS(Txn[Signed Units],Txn[Key],J5189,Txn[Transaction Order],"&lt;="&amp;Q5189))</f>
      </c>
    </row>
    <row r="5190" spans="10:18" ht="15" customHeight="1" x14ac:dyDescent="0.15">
      <c r="J5190" s="246">
        <f>IF(OR(B5190="",C5190="",E5190=""),"",B5190&amp;":"&amp;C5190&amp;":"&amp;E5190)</f>
      </c>
      <c r="K5190" s="247">
        <f>IF(A5190="","",A5190*D5190)</f>
      </c>
      <c r="L5190" s="246">
        <f>IF(A5190="","",IF(OR(A5190=1,A5190=0),H5190,0))</f>
      </c>
      <c r="M5190" s="246">
        <f>IF(A5190="","",IF(A5190=-1,H5190,0))</f>
      </c>
      <c r="N5190">
        <f>IF(J5190="","",IF(E5190="SGD",1,IF(E5190="USD",Settings!$B$22,IF(E5190="HKD",Settings!$B$23,1))))</f>
      </c>
      <c r="O5190">
        <f>IF(OR(B5190="",C5190="",E5190=""),0,(IF(A5190=-1,H5190,0)-IF(OR(A5190=1,A5190=0),H5190,0)+IF(A5190=2,H5190,0))*IF(E5190="SGD",1,IF(E5190="USD",Settings!$B$22,IF(E5190="HKD",Settings!$B$23,1))))</f>
        <v>0</v>
      </c>
      <c r="P5190">
        <f>IF(OR(B5190="",C5190="",E5190=""),0,IF(A5190=2,H5190*IF(E5190="SGD",1,IF(E5190="USD",Settings!$B$22,IF(E5190="HKD",Settings!$B$23,1))),0))</f>
        <v>0</v>
      </c>
      <c r="Q5190" s="312">
        <f>IF(OR(J5190="",G5190=""),"",G5190+ROW()/1000000)</f>
      </c>
      <c r="R5190" s="247">
        <f>IF(Q5190="","",SUMIFS(Txn[Signed Units],Txn[Key],J5190,Txn[Transaction Order],"&lt;="&amp;Q5190))</f>
      </c>
    </row>
    <row r="5191" spans="10:18" ht="15" customHeight="1" x14ac:dyDescent="0.15">
      <c r="J5191" s="246">
        <f>IF(OR(B5191="",C5191="",E5191=""),"",B5191&amp;":"&amp;C5191&amp;":"&amp;E5191)</f>
      </c>
      <c r="K5191" s="247">
        <f>IF(A5191="","",A5191*D5191)</f>
      </c>
      <c r="L5191" s="246">
        <f>IF(A5191="","",IF(OR(A5191=1,A5191=0),H5191,0))</f>
      </c>
      <c r="M5191" s="246">
        <f>IF(A5191="","",IF(A5191=-1,H5191,0))</f>
      </c>
      <c r="N5191">
        <f>IF(J5191="","",IF(E5191="SGD",1,IF(E5191="USD",Settings!$B$22,IF(E5191="HKD",Settings!$B$23,1))))</f>
      </c>
      <c r="O5191">
        <f>IF(OR(B5191="",C5191="",E5191=""),0,(IF(A5191=-1,H5191,0)-IF(OR(A5191=1,A5191=0),H5191,0)+IF(A5191=2,H5191,0))*IF(E5191="SGD",1,IF(E5191="USD",Settings!$B$22,IF(E5191="HKD",Settings!$B$23,1))))</f>
        <v>0</v>
      </c>
      <c r="P5191">
        <f>IF(OR(B5191="",C5191="",E5191=""),0,IF(A5191=2,H5191*IF(E5191="SGD",1,IF(E5191="USD",Settings!$B$22,IF(E5191="HKD",Settings!$B$23,1))),0))</f>
        <v>0</v>
      </c>
      <c r="Q5191" s="312">
        <f>IF(OR(J5191="",G5191=""),"",G5191+ROW()/1000000)</f>
      </c>
      <c r="R5191" s="247">
        <f>IF(Q5191="","",SUMIFS(Txn[Signed Units],Txn[Key],J5191,Txn[Transaction Order],"&lt;="&amp;Q5191))</f>
      </c>
    </row>
    <row r="5192" spans="10:18" ht="15" customHeight="1" x14ac:dyDescent="0.15">
      <c r="J5192" s="246">
        <f>IF(OR(B5192="",C5192="",E5192=""),"",B5192&amp;":"&amp;C5192&amp;":"&amp;E5192)</f>
      </c>
      <c r="K5192" s="247">
        <f>IF(A5192="","",A5192*D5192)</f>
      </c>
      <c r="L5192" s="246">
        <f>IF(A5192="","",IF(OR(A5192=1,A5192=0),H5192,0))</f>
      </c>
      <c r="M5192" s="246">
        <f>IF(A5192="","",IF(A5192=-1,H5192,0))</f>
      </c>
      <c r="N5192">
        <f>IF(J5192="","",IF(E5192="SGD",1,IF(E5192="USD",Settings!$B$22,IF(E5192="HKD",Settings!$B$23,1))))</f>
      </c>
      <c r="O5192">
        <f>IF(OR(B5192="",C5192="",E5192=""),0,(IF(A5192=-1,H5192,0)-IF(OR(A5192=1,A5192=0),H5192,0)+IF(A5192=2,H5192,0))*IF(E5192="SGD",1,IF(E5192="USD",Settings!$B$22,IF(E5192="HKD",Settings!$B$23,1))))</f>
        <v>0</v>
      </c>
      <c r="P5192">
        <f>IF(OR(B5192="",C5192="",E5192=""),0,IF(A5192=2,H5192*IF(E5192="SGD",1,IF(E5192="USD",Settings!$B$22,IF(E5192="HKD",Settings!$B$23,1))),0))</f>
        <v>0</v>
      </c>
      <c r="Q5192" s="312">
        <f>IF(OR(J5192="",G5192=""),"",G5192+ROW()/1000000)</f>
      </c>
      <c r="R5192" s="247">
        <f>IF(Q5192="","",SUMIFS(Txn[Signed Units],Txn[Key],J5192,Txn[Transaction Order],"&lt;="&amp;Q5192))</f>
      </c>
    </row>
    <row r="5193" spans="10:18" ht="15" customHeight="1" x14ac:dyDescent="0.15">
      <c r="J5193" s="246">
        <f>IF(OR(B5193="",C5193="",E5193=""),"",B5193&amp;":"&amp;C5193&amp;":"&amp;E5193)</f>
      </c>
      <c r="K5193" s="247">
        <f>IF(A5193="","",A5193*D5193)</f>
      </c>
      <c r="L5193" s="246">
        <f>IF(A5193="","",IF(OR(A5193=1,A5193=0),H5193,0))</f>
      </c>
      <c r="M5193" s="246">
        <f>IF(A5193="","",IF(A5193=-1,H5193,0))</f>
      </c>
      <c r="N5193">
        <f>IF(J5193="","",IF(E5193="SGD",1,IF(E5193="USD",Settings!$B$22,IF(E5193="HKD",Settings!$B$23,1))))</f>
      </c>
      <c r="O5193">
        <f>IF(OR(B5193="",C5193="",E5193=""),0,(IF(A5193=-1,H5193,0)-IF(OR(A5193=1,A5193=0),H5193,0)+IF(A5193=2,H5193,0))*IF(E5193="SGD",1,IF(E5193="USD",Settings!$B$22,IF(E5193="HKD",Settings!$B$23,1))))</f>
        <v>0</v>
      </c>
      <c r="P5193">
        <f>IF(OR(B5193="",C5193="",E5193=""),0,IF(A5193=2,H5193*IF(E5193="SGD",1,IF(E5193="USD",Settings!$B$22,IF(E5193="HKD",Settings!$B$23,1))),0))</f>
        <v>0</v>
      </c>
      <c r="Q5193" s="312">
        <f>IF(OR(J5193="",G5193=""),"",G5193+ROW()/1000000)</f>
      </c>
      <c r="R5193" s="247">
        <f>IF(Q5193="","",SUMIFS(Txn[Signed Units],Txn[Key],J5193,Txn[Transaction Order],"&lt;="&amp;Q5193))</f>
      </c>
    </row>
    <row r="5194" spans="10:18" ht="15" customHeight="1" x14ac:dyDescent="0.15">
      <c r="J5194" s="246">
        <f>IF(OR(B5194="",C5194="",E5194=""),"",B5194&amp;":"&amp;C5194&amp;":"&amp;E5194)</f>
      </c>
      <c r="K5194" s="247">
        <f>IF(A5194="","",A5194*D5194)</f>
      </c>
      <c r="L5194" s="246">
        <f>IF(A5194="","",IF(OR(A5194=1,A5194=0),H5194,0))</f>
      </c>
      <c r="M5194" s="246">
        <f>IF(A5194="","",IF(A5194=-1,H5194,0))</f>
      </c>
      <c r="N5194">
        <f>IF(J5194="","",IF(E5194="SGD",1,IF(E5194="USD",Settings!$B$22,IF(E5194="HKD",Settings!$B$23,1))))</f>
      </c>
      <c r="O5194">
        <f>IF(OR(B5194="",C5194="",E5194=""),0,(IF(A5194=-1,H5194,0)-IF(OR(A5194=1,A5194=0),H5194,0)+IF(A5194=2,H5194,0))*IF(E5194="SGD",1,IF(E5194="USD",Settings!$B$22,IF(E5194="HKD",Settings!$B$23,1))))</f>
        <v>0</v>
      </c>
      <c r="P5194">
        <f>IF(OR(B5194="",C5194="",E5194=""),0,IF(A5194=2,H5194*IF(E5194="SGD",1,IF(E5194="USD",Settings!$B$22,IF(E5194="HKD",Settings!$B$23,1))),0))</f>
        <v>0</v>
      </c>
      <c r="Q5194" s="312">
        <f>IF(OR(J5194="",G5194=""),"",G5194+ROW()/1000000)</f>
      </c>
      <c r="R5194" s="247">
        <f>IF(Q5194="","",SUMIFS(Txn[Signed Units],Txn[Key],J5194,Txn[Transaction Order],"&lt;="&amp;Q5194))</f>
      </c>
    </row>
    <row r="5195" spans="10:18" ht="15" customHeight="1" x14ac:dyDescent="0.15">
      <c r="J5195" s="246">
        <f>IF(OR(B5195="",C5195="",E5195=""),"",B5195&amp;":"&amp;C5195&amp;":"&amp;E5195)</f>
      </c>
      <c r="K5195" s="247">
        <f>IF(A5195="","",A5195*D5195)</f>
      </c>
      <c r="L5195" s="246">
        <f>IF(A5195="","",IF(OR(A5195=1,A5195=0),H5195,0))</f>
      </c>
      <c r="M5195" s="246">
        <f>IF(A5195="","",IF(A5195=-1,H5195,0))</f>
      </c>
      <c r="N5195">
        <f>IF(J5195="","",IF(E5195="SGD",1,IF(E5195="USD",Settings!$B$22,IF(E5195="HKD",Settings!$B$23,1))))</f>
      </c>
      <c r="O5195">
        <f>IF(OR(B5195="",C5195="",E5195=""),0,(IF(A5195=-1,H5195,0)-IF(OR(A5195=1,A5195=0),H5195,0)+IF(A5195=2,H5195,0))*IF(E5195="SGD",1,IF(E5195="USD",Settings!$B$22,IF(E5195="HKD",Settings!$B$23,1))))</f>
        <v>0</v>
      </c>
      <c r="P5195">
        <f>IF(OR(B5195="",C5195="",E5195=""),0,IF(A5195=2,H5195*IF(E5195="SGD",1,IF(E5195="USD",Settings!$B$22,IF(E5195="HKD",Settings!$B$23,1))),0))</f>
        <v>0</v>
      </c>
      <c r="Q5195" s="312">
        <f>IF(OR(J5195="",G5195=""),"",G5195+ROW()/1000000)</f>
      </c>
      <c r="R5195" s="247">
        <f>IF(Q5195="","",SUMIFS(Txn[Signed Units],Txn[Key],J5195,Txn[Transaction Order],"&lt;="&amp;Q5195))</f>
      </c>
    </row>
    <row r="5196" spans="10:18" ht="15" customHeight="1" x14ac:dyDescent="0.15">
      <c r="J5196" s="246">
        <f>IF(OR(B5196="",C5196="",E5196=""),"",B5196&amp;":"&amp;C5196&amp;":"&amp;E5196)</f>
      </c>
      <c r="K5196" s="247">
        <f>IF(A5196="","",A5196*D5196)</f>
      </c>
      <c r="L5196" s="246">
        <f>IF(A5196="","",IF(OR(A5196=1,A5196=0),H5196,0))</f>
      </c>
      <c r="M5196" s="246">
        <f>IF(A5196="","",IF(A5196=-1,H5196,0))</f>
      </c>
      <c r="N5196">
        <f>IF(J5196="","",IF(E5196="SGD",1,IF(E5196="USD",Settings!$B$22,IF(E5196="HKD",Settings!$B$23,1))))</f>
      </c>
      <c r="O5196">
        <f>IF(OR(B5196="",C5196="",E5196=""),0,(IF(A5196=-1,H5196,0)-IF(OR(A5196=1,A5196=0),H5196,0)+IF(A5196=2,H5196,0))*IF(E5196="SGD",1,IF(E5196="USD",Settings!$B$22,IF(E5196="HKD",Settings!$B$23,1))))</f>
        <v>0</v>
      </c>
      <c r="P5196">
        <f>IF(OR(B5196="",C5196="",E5196=""),0,IF(A5196=2,H5196*IF(E5196="SGD",1,IF(E5196="USD",Settings!$B$22,IF(E5196="HKD",Settings!$B$23,1))),0))</f>
        <v>0</v>
      </c>
      <c r="Q5196" s="312">
        <f>IF(OR(J5196="",G5196=""),"",G5196+ROW()/1000000)</f>
      </c>
      <c r="R5196" s="247">
        <f>IF(Q5196="","",SUMIFS(Txn[Signed Units],Txn[Key],J5196,Txn[Transaction Order],"&lt;="&amp;Q5196))</f>
      </c>
    </row>
    <row r="5197" spans="10:18" ht="15" customHeight="1" x14ac:dyDescent="0.15">
      <c r="J5197" s="246">
        <f>IF(OR(B5197="",C5197="",E5197=""),"",B5197&amp;":"&amp;C5197&amp;":"&amp;E5197)</f>
      </c>
      <c r="K5197" s="247">
        <f>IF(A5197="","",A5197*D5197)</f>
      </c>
      <c r="L5197" s="246">
        <f>IF(A5197="","",IF(OR(A5197=1,A5197=0),H5197,0))</f>
      </c>
      <c r="M5197" s="246">
        <f>IF(A5197="","",IF(A5197=-1,H5197,0))</f>
      </c>
      <c r="N5197">
        <f>IF(J5197="","",IF(E5197="SGD",1,IF(E5197="USD",Settings!$B$22,IF(E5197="HKD",Settings!$B$23,1))))</f>
      </c>
      <c r="O5197">
        <f>IF(OR(B5197="",C5197="",E5197=""),0,(IF(A5197=-1,H5197,0)-IF(OR(A5197=1,A5197=0),H5197,0)+IF(A5197=2,H5197,0))*IF(E5197="SGD",1,IF(E5197="USD",Settings!$B$22,IF(E5197="HKD",Settings!$B$23,1))))</f>
        <v>0</v>
      </c>
      <c r="P5197">
        <f>IF(OR(B5197="",C5197="",E5197=""),0,IF(A5197=2,H5197*IF(E5197="SGD",1,IF(E5197="USD",Settings!$B$22,IF(E5197="HKD",Settings!$B$23,1))),0))</f>
        <v>0</v>
      </c>
      <c r="Q5197" s="312">
        <f>IF(OR(J5197="",G5197=""),"",G5197+ROW()/1000000)</f>
      </c>
      <c r="R5197" s="247">
        <f>IF(Q5197="","",SUMIFS(Txn[Signed Units],Txn[Key],J5197,Txn[Transaction Order],"&lt;="&amp;Q5197))</f>
      </c>
    </row>
    <row r="5198" spans="10:18" ht="15" customHeight="1" x14ac:dyDescent="0.15">
      <c r="J5198" s="246">
        <f>IF(OR(B5198="",C5198="",E5198=""),"",B5198&amp;":"&amp;C5198&amp;":"&amp;E5198)</f>
      </c>
      <c r="K5198" s="247">
        <f>IF(A5198="","",A5198*D5198)</f>
      </c>
      <c r="L5198" s="246">
        <f>IF(A5198="","",IF(OR(A5198=1,A5198=0),H5198,0))</f>
      </c>
      <c r="M5198" s="246">
        <f>IF(A5198="","",IF(A5198=-1,H5198,0))</f>
      </c>
      <c r="N5198">
        <f>IF(J5198="","",IF(E5198="SGD",1,IF(E5198="USD",Settings!$B$22,IF(E5198="HKD",Settings!$B$23,1))))</f>
      </c>
      <c r="O5198">
        <f>IF(OR(B5198="",C5198="",E5198=""),0,(IF(A5198=-1,H5198,0)-IF(OR(A5198=1,A5198=0),H5198,0)+IF(A5198=2,H5198,0))*IF(E5198="SGD",1,IF(E5198="USD",Settings!$B$22,IF(E5198="HKD",Settings!$B$23,1))))</f>
        <v>0</v>
      </c>
      <c r="P5198">
        <f>IF(OR(B5198="",C5198="",E5198=""),0,IF(A5198=2,H5198*IF(E5198="SGD",1,IF(E5198="USD",Settings!$B$22,IF(E5198="HKD",Settings!$B$23,1))),0))</f>
        <v>0</v>
      </c>
      <c r="Q5198" s="312">
        <f>IF(OR(J5198="",G5198=""),"",G5198+ROW()/1000000)</f>
      </c>
      <c r="R5198" s="247">
        <f>IF(Q5198="","",SUMIFS(Txn[Signed Units],Txn[Key],J5198,Txn[Transaction Order],"&lt;="&amp;Q5198))</f>
      </c>
    </row>
    <row r="5199" spans="10:18" ht="15" customHeight="1" x14ac:dyDescent="0.15">
      <c r="J5199" s="246">
        <f>IF(OR(B5199="",C5199="",E5199=""),"",B5199&amp;":"&amp;C5199&amp;":"&amp;E5199)</f>
      </c>
      <c r="K5199" s="247">
        <f>IF(A5199="","",A5199*D5199)</f>
      </c>
      <c r="L5199" s="246">
        <f>IF(A5199="","",IF(OR(A5199=1,A5199=0),H5199,0))</f>
      </c>
      <c r="M5199" s="246">
        <f>IF(A5199="","",IF(A5199=-1,H5199,0))</f>
      </c>
      <c r="N5199">
        <f>IF(J5199="","",IF(E5199="SGD",1,IF(E5199="USD",Settings!$B$22,IF(E5199="HKD",Settings!$B$23,1))))</f>
      </c>
      <c r="O5199">
        <f>IF(OR(B5199="",C5199="",E5199=""),0,(IF(A5199=-1,H5199,0)-IF(OR(A5199=1,A5199=0),H5199,0)+IF(A5199=2,H5199,0))*IF(E5199="SGD",1,IF(E5199="USD",Settings!$B$22,IF(E5199="HKD",Settings!$B$23,1))))</f>
        <v>0</v>
      </c>
      <c r="P5199">
        <f>IF(OR(B5199="",C5199="",E5199=""),0,IF(A5199=2,H5199*IF(E5199="SGD",1,IF(E5199="USD",Settings!$B$22,IF(E5199="HKD",Settings!$B$23,1))),0))</f>
        <v>0</v>
      </c>
      <c r="Q5199" s="312">
        <f>IF(OR(J5199="",G5199=""),"",G5199+ROW()/1000000)</f>
      </c>
      <c r="R5199" s="247">
        <f>IF(Q5199="","",SUMIFS(Txn[Signed Units],Txn[Key],J5199,Txn[Transaction Order],"&lt;="&amp;Q5199))</f>
      </c>
    </row>
    <row r="5200" spans="10:18" ht="15" customHeight="1" x14ac:dyDescent="0.15">
      <c r="J5200" s="246">
        <f>IF(OR(B5200="",C5200="",E5200=""),"",B5200&amp;":"&amp;C5200&amp;":"&amp;E5200)</f>
      </c>
      <c r="K5200" s="247">
        <f>IF(A5200="","",A5200*D5200)</f>
      </c>
      <c r="L5200" s="246">
        <f>IF(A5200="","",IF(OR(A5200=1,A5200=0),H5200,0))</f>
      </c>
      <c r="M5200" s="246">
        <f>IF(A5200="","",IF(A5200=-1,H5200,0))</f>
      </c>
      <c r="N5200">
        <f>IF(J5200="","",IF(E5200="SGD",1,IF(E5200="USD",Settings!$B$22,IF(E5200="HKD",Settings!$B$23,1))))</f>
      </c>
      <c r="O5200">
        <f>IF(OR(B5200="",C5200="",E5200=""),0,(IF(A5200=-1,H5200,0)-IF(OR(A5200=1,A5200=0),H5200,0)+IF(A5200=2,H5200,0))*IF(E5200="SGD",1,IF(E5200="USD",Settings!$B$22,IF(E5200="HKD",Settings!$B$23,1))))</f>
        <v>0</v>
      </c>
      <c r="P5200">
        <f>IF(OR(B5200="",C5200="",E5200=""),0,IF(A5200=2,H5200*IF(E5200="SGD",1,IF(E5200="USD",Settings!$B$22,IF(E5200="HKD",Settings!$B$23,1))),0))</f>
        <v>0</v>
      </c>
      <c r="Q5200" s="312">
        <f>IF(OR(J5200="",G5200=""),"",G5200+ROW()/1000000)</f>
      </c>
      <c r="R5200" s="247">
        <f>IF(Q5200="","",SUMIFS(Txn[Signed Units],Txn[Key],J5200,Txn[Transaction Order],"&lt;="&amp;Q5200))</f>
      </c>
    </row>
    <row r="5201" spans="10:18" ht="15" customHeight="1" x14ac:dyDescent="0.15">
      <c r="J5201" s="246">
        <f>IF(OR(B5201="",C5201="",E5201=""),"",B5201&amp;":"&amp;C5201&amp;":"&amp;E5201)</f>
      </c>
      <c r="K5201" s="247">
        <f>IF(A5201="","",A5201*D5201)</f>
      </c>
      <c r="L5201" s="246">
        <f>IF(A5201="","",IF(OR(A5201=1,A5201=0),H5201,0))</f>
      </c>
      <c r="M5201" s="246">
        <f>IF(A5201="","",IF(A5201=-1,H5201,0))</f>
      </c>
      <c r="N5201">
        <f>IF(J5201="","",IF(E5201="SGD",1,IF(E5201="USD",Settings!$B$22,IF(E5201="HKD",Settings!$B$23,1))))</f>
      </c>
      <c r="O5201">
        <f>IF(OR(B5201="",C5201="",E5201=""),0,(IF(A5201=-1,H5201,0)-IF(OR(A5201=1,A5201=0),H5201,0)+IF(A5201=2,H5201,0))*IF(E5201="SGD",1,IF(E5201="USD",Settings!$B$22,IF(E5201="HKD",Settings!$B$23,1))))</f>
        <v>0</v>
      </c>
      <c r="P5201">
        <f>IF(OR(B5201="",C5201="",E5201=""),0,IF(A5201=2,H5201*IF(E5201="SGD",1,IF(E5201="USD",Settings!$B$22,IF(E5201="HKD",Settings!$B$23,1))),0))</f>
        <v>0</v>
      </c>
      <c r="Q5201" s="312">
        <f>IF(OR(J5201="",G5201=""),"",G5201+ROW()/1000000)</f>
      </c>
      <c r="R5201" s="247">
        <f>IF(Q5201="","",SUMIFS(Txn[Signed Units],Txn[Key],J5201,Txn[Transaction Order],"&lt;="&amp;Q5201))</f>
      </c>
    </row>
    <row r="5202" spans="10:18" ht="15" customHeight="1" x14ac:dyDescent="0.15">
      <c r="J5202" s="246">
        <f>IF(OR(B5202="",C5202="",E5202=""),"",B5202&amp;":"&amp;C5202&amp;":"&amp;E5202)</f>
      </c>
      <c r="K5202" s="247">
        <f>IF(A5202="","",A5202*D5202)</f>
      </c>
      <c r="L5202" s="246">
        <f>IF(A5202="","",IF(OR(A5202=1,A5202=0),H5202,0))</f>
      </c>
      <c r="M5202" s="246">
        <f>IF(A5202="","",IF(A5202=-1,H5202,0))</f>
      </c>
      <c r="N5202">
        <f>IF(J5202="","",IF(E5202="SGD",1,IF(E5202="USD",Settings!$B$22,IF(E5202="HKD",Settings!$B$23,1))))</f>
      </c>
      <c r="O5202">
        <f>IF(OR(B5202="",C5202="",E5202=""),0,(IF(A5202=-1,H5202,0)-IF(OR(A5202=1,A5202=0),H5202,0)+IF(A5202=2,H5202,0))*IF(E5202="SGD",1,IF(E5202="USD",Settings!$B$22,IF(E5202="HKD",Settings!$B$23,1))))</f>
        <v>0</v>
      </c>
      <c r="P5202">
        <f>IF(OR(B5202="",C5202="",E5202=""),0,IF(A5202=2,H5202*IF(E5202="SGD",1,IF(E5202="USD",Settings!$B$22,IF(E5202="HKD",Settings!$B$23,1))),0))</f>
        <v>0</v>
      </c>
      <c r="Q5202" s="312">
        <f>IF(OR(J5202="",G5202=""),"",G5202+ROW()/1000000)</f>
      </c>
      <c r="R5202" s="247">
        <f>IF(Q5202="","",SUMIFS(Txn[Signed Units],Txn[Key],J5202,Txn[Transaction Order],"&lt;="&amp;Q5202))</f>
      </c>
    </row>
    <row r="5203" spans="10:18" ht="15" customHeight="1" x14ac:dyDescent="0.15">
      <c r="J5203" s="246">
        <f>IF(OR(B5203="",C5203="",E5203=""),"",B5203&amp;":"&amp;C5203&amp;":"&amp;E5203)</f>
      </c>
      <c r="K5203" s="247">
        <f>IF(A5203="","",A5203*D5203)</f>
      </c>
      <c r="L5203" s="246">
        <f>IF(A5203="","",IF(OR(A5203=1,A5203=0),H5203,0))</f>
      </c>
      <c r="M5203" s="246">
        <f>IF(A5203="","",IF(A5203=-1,H5203,0))</f>
      </c>
      <c r="N5203">
        <f>IF(J5203="","",IF(E5203="SGD",1,IF(E5203="USD",Settings!$B$22,IF(E5203="HKD",Settings!$B$23,1))))</f>
      </c>
      <c r="O5203">
        <f>IF(OR(B5203="",C5203="",E5203=""),0,(IF(A5203=-1,H5203,0)-IF(OR(A5203=1,A5203=0),H5203,0)+IF(A5203=2,H5203,0))*IF(E5203="SGD",1,IF(E5203="USD",Settings!$B$22,IF(E5203="HKD",Settings!$B$23,1))))</f>
        <v>0</v>
      </c>
      <c r="P5203">
        <f>IF(OR(B5203="",C5203="",E5203=""),0,IF(A5203=2,H5203*IF(E5203="SGD",1,IF(E5203="USD",Settings!$B$22,IF(E5203="HKD",Settings!$B$23,1))),0))</f>
        <v>0</v>
      </c>
      <c r="Q5203" s="312">
        <f>IF(OR(J5203="",G5203=""),"",G5203+ROW()/1000000)</f>
      </c>
      <c r="R5203" s="247">
        <f>IF(Q5203="","",SUMIFS(Txn[Signed Units],Txn[Key],J5203,Txn[Transaction Order],"&lt;="&amp;Q5203))</f>
      </c>
    </row>
    <row r="5204" spans="10:18" ht="15" customHeight="1" x14ac:dyDescent="0.15">
      <c r="J5204" s="246">
        <f>IF(OR(B5204="",C5204="",E5204=""),"",B5204&amp;":"&amp;C5204&amp;":"&amp;E5204)</f>
      </c>
      <c r="K5204" s="247">
        <f>IF(A5204="","",A5204*D5204)</f>
      </c>
      <c r="L5204" s="246">
        <f>IF(A5204="","",IF(OR(A5204=1,A5204=0),H5204,0))</f>
      </c>
      <c r="M5204" s="246">
        <f>IF(A5204="","",IF(A5204=-1,H5204,0))</f>
      </c>
      <c r="N5204">
        <f>IF(J5204="","",IF(E5204="SGD",1,IF(E5204="USD",Settings!$B$22,IF(E5204="HKD",Settings!$B$23,1))))</f>
      </c>
      <c r="O5204">
        <f>IF(OR(B5204="",C5204="",E5204=""),0,(IF(A5204=-1,H5204,0)-IF(OR(A5204=1,A5204=0),H5204,0)+IF(A5204=2,H5204,0))*IF(E5204="SGD",1,IF(E5204="USD",Settings!$B$22,IF(E5204="HKD",Settings!$B$23,1))))</f>
        <v>0</v>
      </c>
      <c r="P5204">
        <f>IF(OR(B5204="",C5204="",E5204=""),0,IF(A5204=2,H5204*IF(E5204="SGD",1,IF(E5204="USD",Settings!$B$22,IF(E5204="HKD",Settings!$B$23,1))),0))</f>
        <v>0</v>
      </c>
      <c r="Q5204" s="312">
        <f>IF(OR(J5204="",G5204=""),"",G5204+ROW()/1000000)</f>
      </c>
      <c r="R5204" s="247">
        <f>IF(Q5204="","",SUMIFS(Txn[Signed Units],Txn[Key],J5204,Txn[Transaction Order],"&lt;="&amp;Q5204))</f>
      </c>
    </row>
    <row r="5205" spans="10:18" ht="15" customHeight="1" x14ac:dyDescent="0.15">
      <c r="J5205" s="246">
        <f>IF(OR(B5205="",C5205="",E5205=""),"",B5205&amp;":"&amp;C5205&amp;":"&amp;E5205)</f>
      </c>
      <c r="K5205" s="247">
        <f>IF(A5205="","",A5205*D5205)</f>
      </c>
      <c r="L5205" s="246">
        <f>IF(A5205="","",IF(OR(A5205=1,A5205=0),H5205,0))</f>
      </c>
      <c r="M5205" s="246">
        <f>IF(A5205="","",IF(A5205=-1,H5205,0))</f>
      </c>
      <c r="N5205">
        <f>IF(J5205="","",IF(E5205="SGD",1,IF(E5205="USD",Settings!$B$22,IF(E5205="HKD",Settings!$B$23,1))))</f>
      </c>
      <c r="O5205">
        <f>IF(OR(B5205="",C5205="",E5205=""),0,(IF(A5205=-1,H5205,0)-IF(OR(A5205=1,A5205=0),H5205,0)+IF(A5205=2,H5205,0))*IF(E5205="SGD",1,IF(E5205="USD",Settings!$B$22,IF(E5205="HKD",Settings!$B$23,1))))</f>
        <v>0</v>
      </c>
      <c r="P5205">
        <f>IF(OR(B5205="",C5205="",E5205=""),0,IF(A5205=2,H5205*IF(E5205="SGD",1,IF(E5205="USD",Settings!$B$22,IF(E5205="HKD",Settings!$B$23,1))),0))</f>
        <v>0</v>
      </c>
      <c r="Q5205" s="312">
        <f>IF(OR(J5205="",G5205=""),"",G5205+ROW()/1000000)</f>
      </c>
      <c r="R5205" s="247">
        <f>IF(Q5205="","",SUMIFS(Txn[Signed Units],Txn[Key],J5205,Txn[Transaction Order],"&lt;="&amp;Q5205))</f>
      </c>
    </row>
    <row r="5206" spans="10:18" ht="15" customHeight="1" x14ac:dyDescent="0.15">
      <c r="J5206" s="246">
        <f>IF(OR(B5206="",C5206="",E5206=""),"",B5206&amp;":"&amp;C5206&amp;":"&amp;E5206)</f>
      </c>
      <c r="K5206" s="247">
        <f>IF(A5206="","",A5206*D5206)</f>
      </c>
      <c r="L5206" s="246">
        <f>IF(A5206="","",IF(OR(A5206=1,A5206=0),H5206,0))</f>
      </c>
      <c r="M5206" s="246">
        <f>IF(A5206="","",IF(A5206=-1,H5206,0))</f>
      </c>
      <c r="N5206">
        <f>IF(J5206="","",IF(E5206="SGD",1,IF(E5206="USD",Settings!$B$22,IF(E5206="HKD",Settings!$B$23,1))))</f>
      </c>
      <c r="O5206">
        <f>IF(OR(B5206="",C5206="",E5206=""),0,(IF(A5206=-1,H5206,0)-IF(OR(A5206=1,A5206=0),H5206,0)+IF(A5206=2,H5206,0))*IF(E5206="SGD",1,IF(E5206="USD",Settings!$B$22,IF(E5206="HKD",Settings!$B$23,1))))</f>
        <v>0</v>
      </c>
      <c r="P5206">
        <f>IF(OR(B5206="",C5206="",E5206=""),0,IF(A5206=2,H5206*IF(E5206="SGD",1,IF(E5206="USD",Settings!$B$22,IF(E5206="HKD",Settings!$B$23,1))),0))</f>
        <v>0</v>
      </c>
      <c r="Q5206" s="312">
        <f>IF(OR(J5206="",G5206=""),"",G5206+ROW()/1000000)</f>
      </c>
      <c r="R5206" s="247">
        <f>IF(Q5206="","",SUMIFS(Txn[Signed Units],Txn[Key],J5206,Txn[Transaction Order],"&lt;="&amp;Q5206))</f>
      </c>
    </row>
    <row r="5207" spans="10:18" ht="15" customHeight="1" x14ac:dyDescent="0.15">
      <c r="J5207" s="246">
        <f>IF(OR(B5207="",C5207="",E5207=""),"",B5207&amp;":"&amp;C5207&amp;":"&amp;E5207)</f>
      </c>
      <c r="K5207" s="247">
        <f>IF(A5207="","",A5207*D5207)</f>
      </c>
      <c r="L5207" s="246">
        <f>IF(A5207="","",IF(OR(A5207=1,A5207=0),H5207,0))</f>
      </c>
      <c r="M5207" s="246">
        <f>IF(A5207="","",IF(A5207=-1,H5207,0))</f>
      </c>
      <c r="N5207">
        <f>IF(J5207="","",IF(E5207="SGD",1,IF(E5207="USD",Settings!$B$22,IF(E5207="HKD",Settings!$B$23,1))))</f>
      </c>
      <c r="O5207">
        <f>IF(OR(B5207="",C5207="",E5207=""),0,(IF(A5207=-1,H5207,0)-IF(OR(A5207=1,A5207=0),H5207,0)+IF(A5207=2,H5207,0))*IF(E5207="SGD",1,IF(E5207="USD",Settings!$B$22,IF(E5207="HKD",Settings!$B$23,1))))</f>
        <v>0</v>
      </c>
      <c r="P5207">
        <f>IF(OR(B5207="",C5207="",E5207=""),0,IF(A5207=2,H5207*IF(E5207="SGD",1,IF(E5207="USD",Settings!$B$22,IF(E5207="HKD",Settings!$B$23,1))),0))</f>
        <v>0</v>
      </c>
      <c r="Q5207" s="312">
        <f>IF(OR(J5207="",G5207=""),"",G5207+ROW()/1000000)</f>
      </c>
      <c r="R5207" s="247">
        <f>IF(Q5207="","",SUMIFS(Txn[Signed Units],Txn[Key],J5207,Txn[Transaction Order],"&lt;="&amp;Q5207))</f>
      </c>
    </row>
    <row r="5208" spans="10:18" ht="15" customHeight="1" x14ac:dyDescent="0.15">
      <c r="J5208" s="246">
        <f>IF(OR(B5208="",C5208="",E5208=""),"",B5208&amp;":"&amp;C5208&amp;":"&amp;E5208)</f>
      </c>
      <c r="K5208" s="247">
        <f>IF(A5208="","",A5208*D5208)</f>
      </c>
      <c r="L5208" s="246">
        <f>IF(A5208="","",IF(OR(A5208=1,A5208=0),H5208,0))</f>
      </c>
      <c r="M5208" s="246">
        <f>IF(A5208="","",IF(A5208=-1,H5208,0))</f>
      </c>
      <c r="N5208">
        <f>IF(J5208="","",IF(E5208="SGD",1,IF(E5208="USD",Settings!$B$22,IF(E5208="HKD",Settings!$B$23,1))))</f>
      </c>
      <c r="O5208">
        <f>IF(OR(B5208="",C5208="",E5208=""),0,(IF(A5208=-1,H5208,0)-IF(OR(A5208=1,A5208=0),H5208,0)+IF(A5208=2,H5208,0))*IF(E5208="SGD",1,IF(E5208="USD",Settings!$B$22,IF(E5208="HKD",Settings!$B$23,1))))</f>
        <v>0</v>
      </c>
      <c r="P5208">
        <f>IF(OR(B5208="",C5208="",E5208=""),0,IF(A5208=2,H5208*IF(E5208="SGD",1,IF(E5208="USD",Settings!$B$22,IF(E5208="HKD",Settings!$B$23,1))),0))</f>
        <v>0</v>
      </c>
      <c r="Q5208" s="312">
        <f>IF(OR(J5208="",G5208=""),"",G5208+ROW()/1000000)</f>
      </c>
      <c r="R5208" s="247">
        <f>IF(Q5208="","",SUMIFS(Txn[Signed Units],Txn[Key],J5208,Txn[Transaction Order],"&lt;="&amp;Q5208))</f>
      </c>
    </row>
    <row r="5209" spans="10:18" ht="15" customHeight="1" x14ac:dyDescent="0.15">
      <c r="J5209" s="246">
        <f>IF(OR(B5209="",C5209="",E5209=""),"",B5209&amp;":"&amp;C5209&amp;":"&amp;E5209)</f>
      </c>
      <c r="K5209" s="247">
        <f>IF(A5209="","",A5209*D5209)</f>
      </c>
      <c r="L5209" s="246">
        <f>IF(A5209="","",IF(OR(A5209=1,A5209=0),H5209,0))</f>
      </c>
      <c r="M5209" s="246">
        <f>IF(A5209="","",IF(A5209=-1,H5209,0))</f>
      </c>
      <c r="N5209">
        <f>IF(J5209="","",IF(E5209="SGD",1,IF(E5209="USD",Settings!$B$22,IF(E5209="HKD",Settings!$B$23,1))))</f>
      </c>
      <c r="O5209">
        <f>IF(OR(B5209="",C5209="",E5209=""),0,(IF(A5209=-1,H5209,0)-IF(OR(A5209=1,A5209=0),H5209,0)+IF(A5209=2,H5209,0))*IF(E5209="SGD",1,IF(E5209="USD",Settings!$B$22,IF(E5209="HKD",Settings!$B$23,1))))</f>
        <v>0</v>
      </c>
      <c r="P5209">
        <f>IF(OR(B5209="",C5209="",E5209=""),0,IF(A5209=2,H5209*IF(E5209="SGD",1,IF(E5209="USD",Settings!$B$22,IF(E5209="HKD",Settings!$B$23,1))),0))</f>
        <v>0</v>
      </c>
      <c r="Q5209" s="312">
        <f>IF(OR(J5209="",G5209=""),"",G5209+ROW()/1000000)</f>
      </c>
      <c r="R5209" s="247">
        <f>IF(Q5209="","",SUMIFS(Txn[Signed Units],Txn[Key],J5209,Txn[Transaction Order],"&lt;="&amp;Q5209))</f>
      </c>
    </row>
    <row r="5210" spans="10:18" ht="15" customHeight="1" x14ac:dyDescent="0.15">
      <c r="J5210" s="246">
        <f>IF(OR(B5210="",C5210="",E5210=""),"",B5210&amp;":"&amp;C5210&amp;":"&amp;E5210)</f>
      </c>
      <c r="K5210" s="247">
        <f>IF(A5210="","",A5210*D5210)</f>
      </c>
      <c r="L5210" s="246">
        <f>IF(A5210="","",IF(OR(A5210=1,A5210=0),H5210,0))</f>
      </c>
      <c r="M5210" s="246">
        <f>IF(A5210="","",IF(A5210=-1,H5210,0))</f>
      </c>
      <c r="N5210">
        <f>IF(J5210="","",IF(E5210="SGD",1,IF(E5210="USD",Settings!$B$22,IF(E5210="HKD",Settings!$B$23,1))))</f>
      </c>
      <c r="O5210">
        <f>IF(OR(B5210="",C5210="",E5210=""),0,(IF(A5210=-1,H5210,0)-IF(OR(A5210=1,A5210=0),H5210,0)+IF(A5210=2,H5210,0))*IF(E5210="SGD",1,IF(E5210="USD",Settings!$B$22,IF(E5210="HKD",Settings!$B$23,1))))</f>
        <v>0</v>
      </c>
      <c r="P5210">
        <f>IF(OR(B5210="",C5210="",E5210=""),0,IF(A5210=2,H5210*IF(E5210="SGD",1,IF(E5210="USD",Settings!$B$22,IF(E5210="HKD",Settings!$B$23,1))),0))</f>
        <v>0</v>
      </c>
      <c r="Q5210" s="312">
        <f>IF(OR(J5210="",G5210=""),"",G5210+ROW()/1000000)</f>
      </c>
      <c r="R5210" s="247">
        <f>IF(Q5210="","",SUMIFS(Txn[Signed Units],Txn[Key],J5210,Txn[Transaction Order],"&lt;="&amp;Q5210))</f>
      </c>
    </row>
    <row r="5211" spans="10:18" ht="15" customHeight="1" x14ac:dyDescent="0.15">
      <c r="J5211" s="246">
        <f>IF(OR(B5211="",C5211="",E5211=""),"",B5211&amp;":"&amp;C5211&amp;":"&amp;E5211)</f>
      </c>
      <c r="K5211" s="247">
        <f>IF(A5211="","",A5211*D5211)</f>
      </c>
      <c r="L5211" s="246">
        <f>IF(A5211="","",IF(OR(A5211=1,A5211=0),H5211,0))</f>
      </c>
      <c r="M5211" s="246">
        <f>IF(A5211="","",IF(A5211=-1,H5211,0))</f>
      </c>
      <c r="N5211">
        <f>IF(J5211="","",IF(E5211="SGD",1,IF(E5211="USD",Settings!$B$22,IF(E5211="HKD",Settings!$B$23,1))))</f>
      </c>
      <c r="O5211">
        <f>IF(OR(B5211="",C5211="",E5211=""),0,(IF(A5211=-1,H5211,0)-IF(OR(A5211=1,A5211=0),H5211,0)+IF(A5211=2,H5211,0))*IF(E5211="SGD",1,IF(E5211="USD",Settings!$B$22,IF(E5211="HKD",Settings!$B$23,1))))</f>
        <v>0</v>
      </c>
      <c r="P5211">
        <f>IF(OR(B5211="",C5211="",E5211=""),0,IF(A5211=2,H5211*IF(E5211="SGD",1,IF(E5211="USD",Settings!$B$22,IF(E5211="HKD",Settings!$B$23,1))),0))</f>
        <v>0</v>
      </c>
      <c r="Q5211" s="312">
        <f>IF(OR(J5211="",G5211=""),"",G5211+ROW()/1000000)</f>
      </c>
      <c r="R5211" s="247">
        <f>IF(Q5211="","",SUMIFS(Txn[Signed Units],Txn[Key],J5211,Txn[Transaction Order],"&lt;="&amp;Q5211))</f>
      </c>
    </row>
    <row r="5212" spans="10:18" ht="15" customHeight="1" x14ac:dyDescent="0.15">
      <c r="J5212" s="246">
        <f>IF(OR(B5212="",C5212="",E5212=""),"",B5212&amp;":"&amp;C5212&amp;":"&amp;E5212)</f>
      </c>
      <c r="K5212" s="247">
        <f>IF(A5212="","",A5212*D5212)</f>
      </c>
      <c r="L5212" s="246">
        <f>IF(A5212="","",IF(OR(A5212=1,A5212=0),H5212,0))</f>
      </c>
      <c r="M5212" s="246">
        <f>IF(A5212="","",IF(A5212=-1,H5212,0))</f>
      </c>
      <c r="N5212">
        <f>IF(J5212="","",IF(E5212="SGD",1,IF(E5212="USD",Settings!$B$22,IF(E5212="HKD",Settings!$B$23,1))))</f>
      </c>
      <c r="O5212">
        <f>IF(OR(B5212="",C5212="",E5212=""),0,(IF(A5212=-1,H5212,0)-IF(OR(A5212=1,A5212=0),H5212,0)+IF(A5212=2,H5212,0))*IF(E5212="SGD",1,IF(E5212="USD",Settings!$B$22,IF(E5212="HKD",Settings!$B$23,1))))</f>
        <v>0</v>
      </c>
      <c r="P5212">
        <f>IF(OR(B5212="",C5212="",E5212=""),0,IF(A5212=2,H5212*IF(E5212="SGD",1,IF(E5212="USD",Settings!$B$22,IF(E5212="HKD",Settings!$B$23,1))),0))</f>
        <v>0</v>
      </c>
      <c r="Q5212" s="312">
        <f>IF(OR(J5212="",G5212=""),"",G5212+ROW()/1000000)</f>
      </c>
      <c r="R5212" s="247">
        <f>IF(Q5212="","",SUMIFS(Txn[Signed Units],Txn[Key],J5212,Txn[Transaction Order],"&lt;="&amp;Q5212))</f>
      </c>
    </row>
    <row r="5213" spans="10:18" ht="15" customHeight="1" x14ac:dyDescent="0.15">
      <c r="J5213" s="246">
        <f>IF(OR(B5213="",C5213="",E5213=""),"",B5213&amp;":"&amp;C5213&amp;":"&amp;E5213)</f>
      </c>
      <c r="K5213" s="247">
        <f>IF(A5213="","",A5213*D5213)</f>
      </c>
      <c r="L5213" s="246">
        <f>IF(A5213="","",IF(OR(A5213=1,A5213=0),H5213,0))</f>
      </c>
      <c r="M5213" s="246">
        <f>IF(A5213="","",IF(A5213=-1,H5213,0))</f>
      </c>
      <c r="N5213">
        <f>IF(J5213="","",IF(E5213="SGD",1,IF(E5213="USD",Settings!$B$22,IF(E5213="HKD",Settings!$B$23,1))))</f>
      </c>
      <c r="O5213">
        <f>IF(OR(B5213="",C5213="",E5213=""),0,(IF(A5213=-1,H5213,0)-IF(OR(A5213=1,A5213=0),H5213,0)+IF(A5213=2,H5213,0))*IF(E5213="SGD",1,IF(E5213="USD",Settings!$B$22,IF(E5213="HKD",Settings!$B$23,1))))</f>
        <v>0</v>
      </c>
      <c r="P5213">
        <f>IF(OR(B5213="",C5213="",E5213=""),0,IF(A5213=2,H5213*IF(E5213="SGD",1,IF(E5213="USD",Settings!$B$22,IF(E5213="HKD",Settings!$B$23,1))),0))</f>
        <v>0</v>
      </c>
      <c r="Q5213" s="312">
        <f>IF(OR(J5213="",G5213=""),"",G5213+ROW()/1000000)</f>
      </c>
      <c r="R5213" s="247">
        <f>IF(Q5213="","",SUMIFS(Txn[Signed Units],Txn[Key],J5213,Txn[Transaction Order],"&lt;="&amp;Q5213))</f>
      </c>
    </row>
    <row r="5214" spans="10:18" ht="15" customHeight="1" x14ac:dyDescent="0.15">
      <c r="J5214" s="246">
        <f>IF(OR(B5214="",C5214="",E5214=""),"",B5214&amp;":"&amp;C5214&amp;":"&amp;E5214)</f>
      </c>
      <c r="K5214" s="247">
        <f>IF(A5214="","",A5214*D5214)</f>
      </c>
      <c r="L5214" s="246">
        <f>IF(A5214="","",IF(OR(A5214=1,A5214=0),H5214,0))</f>
      </c>
      <c r="M5214" s="246">
        <f>IF(A5214="","",IF(A5214=-1,H5214,0))</f>
      </c>
      <c r="N5214">
        <f>IF(J5214="","",IF(E5214="SGD",1,IF(E5214="USD",Settings!$B$22,IF(E5214="HKD",Settings!$B$23,1))))</f>
      </c>
      <c r="O5214">
        <f>IF(OR(B5214="",C5214="",E5214=""),0,(IF(A5214=-1,H5214,0)-IF(OR(A5214=1,A5214=0),H5214,0)+IF(A5214=2,H5214,0))*IF(E5214="SGD",1,IF(E5214="USD",Settings!$B$22,IF(E5214="HKD",Settings!$B$23,1))))</f>
        <v>0</v>
      </c>
      <c r="P5214">
        <f>IF(OR(B5214="",C5214="",E5214=""),0,IF(A5214=2,H5214*IF(E5214="SGD",1,IF(E5214="USD",Settings!$B$22,IF(E5214="HKD",Settings!$B$23,1))),0))</f>
        <v>0</v>
      </c>
      <c r="Q5214" s="312">
        <f>IF(OR(J5214="",G5214=""),"",G5214+ROW()/1000000)</f>
      </c>
      <c r="R5214" s="247">
        <f>IF(Q5214="","",SUMIFS(Txn[Signed Units],Txn[Key],J5214,Txn[Transaction Order],"&lt;="&amp;Q5214))</f>
      </c>
    </row>
    <row r="5215" spans="10:18" ht="15" customHeight="1" x14ac:dyDescent="0.15">
      <c r="J5215" s="246">
        <f>IF(OR(B5215="",C5215="",E5215=""),"",B5215&amp;":"&amp;C5215&amp;":"&amp;E5215)</f>
      </c>
      <c r="K5215" s="247">
        <f>IF(A5215="","",A5215*D5215)</f>
      </c>
      <c r="L5215" s="246">
        <f>IF(A5215="","",IF(OR(A5215=1,A5215=0),H5215,0))</f>
      </c>
      <c r="M5215" s="246">
        <f>IF(A5215="","",IF(A5215=-1,H5215,0))</f>
      </c>
      <c r="N5215">
        <f>IF(J5215="","",IF(E5215="SGD",1,IF(E5215="USD",Settings!$B$22,IF(E5215="HKD",Settings!$B$23,1))))</f>
      </c>
      <c r="O5215">
        <f>IF(OR(B5215="",C5215="",E5215=""),0,(IF(A5215=-1,H5215,0)-IF(OR(A5215=1,A5215=0),H5215,0)+IF(A5215=2,H5215,0))*IF(E5215="SGD",1,IF(E5215="USD",Settings!$B$22,IF(E5215="HKD",Settings!$B$23,1))))</f>
        <v>0</v>
      </c>
      <c r="P5215">
        <f>IF(OR(B5215="",C5215="",E5215=""),0,IF(A5215=2,H5215*IF(E5215="SGD",1,IF(E5215="USD",Settings!$B$22,IF(E5215="HKD",Settings!$B$23,1))),0))</f>
        <v>0</v>
      </c>
      <c r="Q5215" s="312">
        <f>IF(OR(J5215="",G5215=""),"",G5215+ROW()/1000000)</f>
      </c>
      <c r="R5215" s="247">
        <f>IF(Q5215="","",SUMIFS(Txn[Signed Units],Txn[Key],J5215,Txn[Transaction Order],"&lt;="&amp;Q5215))</f>
      </c>
    </row>
    <row r="5216" spans="10:18" ht="15" customHeight="1" x14ac:dyDescent="0.15">
      <c r="J5216" s="246">
        <f>IF(OR(B5216="",C5216="",E5216=""),"",B5216&amp;":"&amp;C5216&amp;":"&amp;E5216)</f>
      </c>
      <c r="K5216" s="247">
        <f>IF(A5216="","",A5216*D5216)</f>
      </c>
      <c r="L5216" s="246">
        <f>IF(A5216="","",IF(OR(A5216=1,A5216=0),H5216,0))</f>
      </c>
      <c r="M5216" s="246">
        <f>IF(A5216="","",IF(A5216=-1,H5216,0))</f>
      </c>
      <c r="N5216">
        <f>IF(J5216="","",IF(E5216="SGD",1,IF(E5216="USD",Settings!$B$22,IF(E5216="HKD",Settings!$B$23,1))))</f>
      </c>
      <c r="O5216">
        <f>IF(OR(B5216="",C5216="",E5216=""),0,(IF(A5216=-1,H5216,0)-IF(OR(A5216=1,A5216=0),H5216,0)+IF(A5216=2,H5216,0))*IF(E5216="SGD",1,IF(E5216="USD",Settings!$B$22,IF(E5216="HKD",Settings!$B$23,1))))</f>
        <v>0</v>
      </c>
      <c r="P5216">
        <f>IF(OR(B5216="",C5216="",E5216=""),0,IF(A5216=2,H5216*IF(E5216="SGD",1,IF(E5216="USD",Settings!$B$22,IF(E5216="HKD",Settings!$B$23,1))),0))</f>
        <v>0</v>
      </c>
      <c r="Q5216" s="312">
        <f>IF(OR(J5216="",G5216=""),"",G5216+ROW()/1000000)</f>
      </c>
      <c r="R5216" s="247">
        <f>IF(Q5216="","",SUMIFS(Txn[Signed Units],Txn[Key],J5216,Txn[Transaction Order],"&lt;="&amp;Q5216))</f>
      </c>
    </row>
    <row r="5217" spans="10:18" ht="15" customHeight="1" x14ac:dyDescent="0.15">
      <c r="J5217" s="246">
        <f>IF(OR(B5217="",C5217="",E5217=""),"",B5217&amp;":"&amp;C5217&amp;":"&amp;E5217)</f>
      </c>
      <c r="K5217" s="247">
        <f>IF(A5217="","",A5217*D5217)</f>
      </c>
      <c r="L5217" s="246">
        <f>IF(A5217="","",IF(OR(A5217=1,A5217=0),H5217,0))</f>
      </c>
      <c r="M5217" s="246">
        <f>IF(A5217="","",IF(A5217=-1,H5217,0))</f>
      </c>
      <c r="N5217">
        <f>IF(J5217="","",IF(E5217="SGD",1,IF(E5217="USD",Settings!$B$22,IF(E5217="HKD",Settings!$B$23,1))))</f>
      </c>
      <c r="O5217">
        <f>IF(OR(B5217="",C5217="",E5217=""),0,(IF(A5217=-1,H5217,0)-IF(OR(A5217=1,A5217=0),H5217,0)+IF(A5217=2,H5217,0))*IF(E5217="SGD",1,IF(E5217="USD",Settings!$B$22,IF(E5217="HKD",Settings!$B$23,1))))</f>
        <v>0</v>
      </c>
      <c r="P5217">
        <f>IF(OR(B5217="",C5217="",E5217=""),0,IF(A5217=2,H5217*IF(E5217="SGD",1,IF(E5217="USD",Settings!$B$22,IF(E5217="HKD",Settings!$B$23,1))),0))</f>
        <v>0</v>
      </c>
      <c r="Q5217" s="312">
        <f>IF(OR(J5217="",G5217=""),"",G5217+ROW()/1000000)</f>
      </c>
      <c r="R5217" s="247">
        <f>IF(Q5217="","",SUMIFS(Txn[Signed Units],Txn[Key],J5217,Txn[Transaction Order],"&lt;="&amp;Q5217))</f>
      </c>
    </row>
    <row r="5218" spans="10:18" ht="15" customHeight="1" x14ac:dyDescent="0.15">
      <c r="J5218" s="246">
        <f>IF(OR(B5218="",C5218="",E5218=""),"",B5218&amp;":"&amp;C5218&amp;":"&amp;E5218)</f>
      </c>
      <c r="K5218" s="247">
        <f>IF(A5218="","",A5218*D5218)</f>
      </c>
      <c r="L5218" s="246">
        <f>IF(A5218="","",IF(OR(A5218=1,A5218=0),H5218,0))</f>
      </c>
      <c r="M5218" s="246">
        <f>IF(A5218="","",IF(A5218=-1,H5218,0))</f>
      </c>
      <c r="N5218">
        <f>IF(J5218="","",IF(E5218="SGD",1,IF(E5218="USD",Settings!$B$22,IF(E5218="HKD",Settings!$B$23,1))))</f>
      </c>
      <c r="O5218">
        <f>IF(OR(B5218="",C5218="",E5218=""),0,(IF(A5218=-1,H5218,0)-IF(OR(A5218=1,A5218=0),H5218,0)+IF(A5218=2,H5218,0))*IF(E5218="SGD",1,IF(E5218="USD",Settings!$B$22,IF(E5218="HKD",Settings!$B$23,1))))</f>
        <v>0</v>
      </c>
      <c r="P5218">
        <f>IF(OR(B5218="",C5218="",E5218=""),0,IF(A5218=2,H5218*IF(E5218="SGD",1,IF(E5218="USD",Settings!$B$22,IF(E5218="HKD",Settings!$B$23,1))),0))</f>
        <v>0</v>
      </c>
      <c r="Q5218" s="312">
        <f>IF(OR(J5218="",G5218=""),"",G5218+ROW()/1000000)</f>
      </c>
      <c r="R5218" s="247">
        <f>IF(Q5218="","",SUMIFS(Txn[Signed Units],Txn[Key],J5218,Txn[Transaction Order],"&lt;="&amp;Q5218))</f>
      </c>
    </row>
    <row r="5219" spans="10:18" ht="15" customHeight="1" x14ac:dyDescent="0.15">
      <c r="J5219" s="246">
        <f>IF(OR(B5219="",C5219="",E5219=""),"",B5219&amp;":"&amp;C5219&amp;":"&amp;E5219)</f>
      </c>
      <c r="K5219" s="247">
        <f>IF(A5219="","",A5219*D5219)</f>
      </c>
      <c r="L5219" s="246">
        <f>IF(A5219="","",IF(OR(A5219=1,A5219=0),H5219,0))</f>
      </c>
      <c r="M5219" s="246">
        <f>IF(A5219="","",IF(A5219=-1,H5219,0))</f>
      </c>
      <c r="N5219">
        <f>IF(J5219="","",IF(E5219="SGD",1,IF(E5219="USD",Settings!$B$22,IF(E5219="HKD",Settings!$B$23,1))))</f>
      </c>
      <c r="O5219">
        <f>IF(OR(B5219="",C5219="",E5219=""),0,(IF(A5219=-1,H5219,0)-IF(OR(A5219=1,A5219=0),H5219,0)+IF(A5219=2,H5219,0))*IF(E5219="SGD",1,IF(E5219="USD",Settings!$B$22,IF(E5219="HKD",Settings!$B$23,1))))</f>
        <v>0</v>
      </c>
      <c r="P5219">
        <f>IF(OR(B5219="",C5219="",E5219=""),0,IF(A5219=2,H5219*IF(E5219="SGD",1,IF(E5219="USD",Settings!$B$22,IF(E5219="HKD",Settings!$B$23,1))),0))</f>
        <v>0</v>
      </c>
      <c r="Q5219" s="312">
        <f>IF(OR(J5219="",G5219=""),"",G5219+ROW()/1000000)</f>
      </c>
      <c r="R5219" s="247">
        <f>IF(Q5219="","",SUMIFS(Txn[Signed Units],Txn[Key],J5219,Txn[Transaction Order],"&lt;="&amp;Q5219))</f>
      </c>
    </row>
    <row r="5220" spans="10:18" ht="15" customHeight="1" x14ac:dyDescent="0.15">
      <c r="J5220" s="246">
        <f>IF(OR(B5220="",C5220="",E5220=""),"",B5220&amp;":"&amp;C5220&amp;":"&amp;E5220)</f>
      </c>
      <c r="K5220" s="247">
        <f>IF(A5220="","",A5220*D5220)</f>
      </c>
      <c r="L5220" s="246">
        <f>IF(A5220="","",IF(OR(A5220=1,A5220=0),H5220,0))</f>
      </c>
      <c r="M5220" s="246">
        <f>IF(A5220="","",IF(A5220=-1,H5220,0))</f>
      </c>
      <c r="N5220">
        <f>IF(J5220="","",IF(E5220="SGD",1,IF(E5220="USD",Settings!$B$22,IF(E5220="HKD",Settings!$B$23,1))))</f>
      </c>
      <c r="O5220">
        <f>IF(OR(B5220="",C5220="",E5220=""),0,(IF(A5220=-1,H5220,0)-IF(OR(A5220=1,A5220=0),H5220,0)+IF(A5220=2,H5220,0))*IF(E5220="SGD",1,IF(E5220="USD",Settings!$B$22,IF(E5220="HKD",Settings!$B$23,1))))</f>
        <v>0</v>
      </c>
      <c r="P5220">
        <f>IF(OR(B5220="",C5220="",E5220=""),0,IF(A5220=2,H5220*IF(E5220="SGD",1,IF(E5220="USD",Settings!$B$22,IF(E5220="HKD",Settings!$B$23,1))),0))</f>
        <v>0</v>
      </c>
      <c r="Q5220" s="312">
        <f>IF(OR(J5220="",G5220=""),"",G5220+ROW()/1000000)</f>
      </c>
      <c r="R5220" s="247">
        <f>IF(Q5220="","",SUMIFS(Txn[Signed Units],Txn[Key],J5220,Txn[Transaction Order],"&lt;="&amp;Q5220))</f>
      </c>
    </row>
    <row r="5221" spans="10:18" ht="15" customHeight="1" x14ac:dyDescent="0.15">
      <c r="J5221" s="246">
        <f>IF(OR(B5221="",C5221="",E5221=""),"",B5221&amp;":"&amp;C5221&amp;":"&amp;E5221)</f>
      </c>
      <c r="K5221" s="247">
        <f>IF(A5221="","",A5221*D5221)</f>
      </c>
      <c r="L5221" s="246">
        <f>IF(A5221="","",IF(OR(A5221=1,A5221=0),H5221,0))</f>
      </c>
      <c r="M5221" s="246">
        <f>IF(A5221="","",IF(A5221=-1,H5221,0))</f>
      </c>
      <c r="N5221">
        <f>IF(J5221="","",IF(E5221="SGD",1,IF(E5221="USD",Settings!$B$22,IF(E5221="HKD",Settings!$B$23,1))))</f>
      </c>
      <c r="O5221">
        <f>IF(OR(B5221="",C5221="",E5221=""),0,(IF(A5221=-1,H5221,0)-IF(OR(A5221=1,A5221=0),H5221,0)+IF(A5221=2,H5221,0))*IF(E5221="SGD",1,IF(E5221="USD",Settings!$B$22,IF(E5221="HKD",Settings!$B$23,1))))</f>
        <v>0</v>
      </c>
      <c r="P5221">
        <f>IF(OR(B5221="",C5221="",E5221=""),0,IF(A5221=2,H5221*IF(E5221="SGD",1,IF(E5221="USD",Settings!$B$22,IF(E5221="HKD",Settings!$B$23,1))),0))</f>
        <v>0</v>
      </c>
      <c r="Q5221" s="312">
        <f>IF(OR(J5221="",G5221=""),"",G5221+ROW()/1000000)</f>
      </c>
      <c r="R5221" s="247">
        <f>IF(Q5221="","",SUMIFS(Txn[Signed Units],Txn[Key],J5221,Txn[Transaction Order],"&lt;="&amp;Q5221))</f>
      </c>
    </row>
    <row r="5222" spans="10:18" ht="15" customHeight="1" x14ac:dyDescent="0.15">
      <c r="J5222" s="246">
        <f>IF(OR(B5222="",C5222="",E5222=""),"",B5222&amp;":"&amp;C5222&amp;":"&amp;E5222)</f>
      </c>
      <c r="K5222" s="247">
        <f>IF(A5222="","",A5222*D5222)</f>
      </c>
      <c r="L5222" s="246">
        <f>IF(A5222="","",IF(OR(A5222=1,A5222=0),H5222,0))</f>
      </c>
      <c r="M5222" s="246">
        <f>IF(A5222="","",IF(A5222=-1,H5222,0))</f>
      </c>
      <c r="N5222">
        <f>IF(J5222="","",IF(E5222="SGD",1,IF(E5222="USD",Settings!$B$22,IF(E5222="HKD",Settings!$B$23,1))))</f>
      </c>
      <c r="O5222">
        <f>IF(OR(B5222="",C5222="",E5222=""),0,(IF(A5222=-1,H5222,0)-IF(OR(A5222=1,A5222=0),H5222,0)+IF(A5222=2,H5222,0))*IF(E5222="SGD",1,IF(E5222="USD",Settings!$B$22,IF(E5222="HKD",Settings!$B$23,1))))</f>
        <v>0</v>
      </c>
      <c r="P5222">
        <f>IF(OR(B5222="",C5222="",E5222=""),0,IF(A5222=2,H5222*IF(E5222="SGD",1,IF(E5222="USD",Settings!$B$22,IF(E5222="HKD",Settings!$B$23,1))),0))</f>
        <v>0</v>
      </c>
      <c r="Q5222" s="312">
        <f>IF(OR(J5222="",G5222=""),"",G5222+ROW()/1000000)</f>
      </c>
      <c r="R5222" s="247">
        <f>IF(Q5222="","",SUMIFS(Txn[Signed Units],Txn[Key],J5222,Txn[Transaction Order],"&lt;="&amp;Q5222))</f>
      </c>
    </row>
    <row r="5223" spans="10:18" ht="15" customHeight="1" x14ac:dyDescent="0.15">
      <c r="J5223" s="246">
        <f>IF(OR(B5223="",C5223="",E5223=""),"",B5223&amp;":"&amp;C5223&amp;":"&amp;E5223)</f>
      </c>
      <c r="K5223" s="247">
        <f>IF(A5223="","",A5223*D5223)</f>
      </c>
      <c r="L5223" s="246">
        <f>IF(A5223="","",IF(OR(A5223=1,A5223=0),H5223,0))</f>
      </c>
      <c r="M5223" s="246">
        <f>IF(A5223="","",IF(A5223=-1,H5223,0))</f>
      </c>
      <c r="N5223">
        <f>IF(J5223="","",IF(E5223="SGD",1,IF(E5223="USD",Settings!$B$22,IF(E5223="HKD",Settings!$B$23,1))))</f>
      </c>
      <c r="O5223">
        <f>IF(OR(B5223="",C5223="",E5223=""),0,(IF(A5223=-1,H5223,0)-IF(OR(A5223=1,A5223=0),H5223,0)+IF(A5223=2,H5223,0))*IF(E5223="SGD",1,IF(E5223="USD",Settings!$B$22,IF(E5223="HKD",Settings!$B$23,1))))</f>
        <v>0</v>
      </c>
      <c r="P5223">
        <f>IF(OR(B5223="",C5223="",E5223=""),0,IF(A5223=2,H5223*IF(E5223="SGD",1,IF(E5223="USD",Settings!$B$22,IF(E5223="HKD",Settings!$B$23,1))),0))</f>
        <v>0</v>
      </c>
      <c r="Q5223" s="312">
        <f>IF(OR(J5223="",G5223=""),"",G5223+ROW()/1000000)</f>
      </c>
      <c r="R5223" s="247">
        <f>IF(Q5223="","",SUMIFS(Txn[Signed Units],Txn[Key],J5223,Txn[Transaction Order],"&lt;="&amp;Q5223))</f>
      </c>
    </row>
    <row r="5224" spans="10:18" ht="15" customHeight="1" x14ac:dyDescent="0.15">
      <c r="J5224" s="246">
        <f>IF(OR(B5224="",C5224="",E5224=""),"",B5224&amp;":"&amp;C5224&amp;":"&amp;E5224)</f>
      </c>
      <c r="K5224" s="247">
        <f>IF(A5224="","",A5224*D5224)</f>
      </c>
      <c r="L5224" s="246">
        <f>IF(A5224="","",IF(OR(A5224=1,A5224=0),H5224,0))</f>
      </c>
      <c r="M5224" s="246">
        <f>IF(A5224="","",IF(A5224=-1,H5224,0))</f>
      </c>
      <c r="N5224">
        <f>IF(J5224="","",IF(E5224="SGD",1,IF(E5224="USD",Settings!$B$22,IF(E5224="HKD",Settings!$B$23,1))))</f>
      </c>
      <c r="O5224">
        <f>IF(OR(B5224="",C5224="",E5224=""),0,(IF(A5224=-1,H5224,0)-IF(OR(A5224=1,A5224=0),H5224,0)+IF(A5224=2,H5224,0))*IF(E5224="SGD",1,IF(E5224="USD",Settings!$B$22,IF(E5224="HKD",Settings!$B$23,1))))</f>
        <v>0</v>
      </c>
      <c r="P5224">
        <f>IF(OR(B5224="",C5224="",E5224=""),0,IF(A5224=2,H5224*IF(E5224="SGD",1,IF(E5224="USD",Settings!$B$22,IF(E5224="HKD",Settings!$B$23,1))),0))</f>
        <v>0</v>
      </c>
      <c r="Q5224" s="312">
        <f>IF(OR(J5224="",G5224=""),"",G5224+ROW()/1000000)</f>
      </c>
      <c r="R5224" s="247">
        <f>IF(Q5224="","",SUMIFS(Txn[Signed Units],Txn[Key],J5224,Txn[Transaction Order],"&lt;="&amp;Q5224))</f>
      </c>
    </row>
    <row r="5225" spans="10:18" ht="15" customHeight="1" x14ac:dyDescent="0.15">
      <c r="J5225" s="246">
        <f>IF(OR(B5225="",C5225="",E5225=""),"",B5225&amp;":"&amp;C5225&amp;":"&amp;E5225)</f>
      </c>
      <c r="K5225" s="247">
        <f>IF(A5225="","",A5225*D5225)</f>
      </c>
      <c r="L5225" s="246">
        <f>IF(A5225="","",IF(OR(A5225=1,A5225=0),H5225,0))</f>
      </c>
      <c r="M5225" s="246">
        <f>IF(A5225="","",IF(A5225=-1,H5225,0))</f>
      </c>
      <c r="N5225">
        <f>IF(J5225="","",IF(E5225="SGD",1,IF(E5225="USD",Settings!$B$22,IF(E5225="HKD",Settings!$B$23,1))))</f>
      </c>
      <c r="O5225">
        <f>IF(OR(B5225="",C5225="",E5225=""),0,(IF(A5225=-1,H5225,0)-IF(OR(A5225=1,A5225=0),H5225,0)+IF(A5225=2,H5225,0))*IF(E5225="SGD",1,IF(E5225="USD",Settings!$B$22,IF(E5225="HKD",Settings!$B$23,1))))</f>
        <v>0</v>
      </c>
      <c r="P5225">
        <f>IF(OR(B5225="",C5225="",E5225=""),0,IF(A5225=2,H5225*IF(E5225="SGD",1,IF(E5225="USD",Settings!$B$22,IF(E5225="HKD",Settings!$B$23,1))),0))</f>
        <v>0</v>
      </c>
      <c r="Q5225" s="312">
        <f>IF(OR(J5225="",G5225=""),"",G5225+ROW()/1000000)</f>
      </c>
      <c r="R5225" s="247">
        <f>IF(Q5225="","",SUMIFS(Txn[Signed Units],Txn[Key],J5225,Txn[Transaction Order],"&lt;="&amp;Q5225))</f>
      </c>
    </row>
    <row r="5226" spans="10:18" ht="15" customHeight="1" x14ac:dyDescent="0.15">
      <c r="J5226" s="246">
        <f>IF(OR(B5226="",C5226="",E5226=""),"",B5226&amp;":"&amp;C5226&amp;":"&amp;E5226)</f>
      </c>
      <c r="K5226" s="247">
        <f>IF(A5226="","",A5226*D5226)</f>
      </c>
      <c r="L5226" s="246">
        <f>IF(A5226="","",IF(OR(A5226=1,A5226=0),H5226,0))</f>
      </c>
      <c r="M5226" s="246">
        <f>IF(A5226="","",IF(A5226=-1,H5226,0))</f>
      </c>
      <c r="N5226">
        <f>IF(J5226="","",IF(E5226="SGD",1,IF(E5226="USD",Settings!$B$22,IF(E5226="HKD",Settings!$B$23,1))))</f>
      </c>
      <c r="O5226">
        <f>IF(OR(B5226="",C5226="",E5226=""),0,(IF(A5226=-1,H5226,0)-IF(OR(A5226=1,A5226=0),H5226,0)+IF(A5226=2,H5226,0))*IF(E5226="SGD",1,IF(E5226="USD",Settings!$B$22,IF(E5226="HKD",Settings!$B$23,1))))</f>
        <v>0</v>
      </c>
      <c r="P5226">
        <f>IF(OR(B5226="",C5226="",E5226=""),0,IF(A5226=2,H5226*IF(E5226="SGD",1,IF(E5226="USD",Settings!$B$22,IF(E5226="HKD",Settings!$B$23,1))),0))</f>
        <v>0</v>
      </c>
      <c r="Q5226" s="312">
        <f>IF(OR(J5226="",G5226=""),"",G5226+ROW()/1000000)</f>
      </c>
      <c r="R5226" s="247">
        <f>IF(Q5226="","",SUMIFS(Txn[Signed Units],Txn[Key],J5226,Txn[Transaction Order],"&lt;="&amp;Q5226))</f>
      </c>
    </row>
    <row r="5227" spans="10:18" ht="15" customHeight="1" x14ac:dyDescent="0.15">
      <c r="J5227" s="246">
        <f>IF(OR(B5227="",C5227="",E5227=""),"",B5227&amp;":"&amp;C5227&amp;":"&amp;E5227)</f>
      </c>
      <c r="K5227" s="247">
        <f>IF(A5227="","",A5227*D5227)</f>
      </c>
      <c r="L5227" s="246">
        <f>IF(A5227="","",IF(OR(A5227=1,A5227=0),H5227,0))</f>
      </c>
      <c r="M5227" s="246">
        <f>IF(A5227="","",IF(A5227=-1,H5227,0))</f>
      </c>
      <c r="N5227">
        <f>IF(J5227="","",IF(E5227="SGD",1,IF(E5227="USD",Settings!$B$22,IF(E5227="HKD",Settings!$B$23,1))))</f>
      </c>
      <c r="O5227">
        <f>IF(OR(B5227="",C5227="",E5227=""),0,(IF(A5227=-1,H5227,0)-IF(OR(A5227=1,A5227=0),H5227,0)+IF(A5227=2,H5227,0))*IF(E5227="SGD",1,IF(E5227="USD",Settings!$B$22,IF(E5227="HKD",Settings!$B$23,1))))</f>
        <v>0</v>
      </c>
      <c r="P5227">
        <f>IF(OR(B5227="",C5227="",E5227=""),0,IF(A5227=2,H5227*IF(E5227="SGD",1,IF(E5227="USD",Settings!$B$22,IF(E5227="HKD",Settings!$B$23,1))),0))</f>
        <v>0</v>
      </c>
      <c r="Q5227" s="312">
        <f>IF(OR(J5227="",G5227=""),"",G5227+ROW()/1000000)</f>
      </c>
      <c r="R5227" s="247">
        <f>IF(Q5227="","",SUMIFS(Txn[Signed Units],Txn[Key],J5227,Txn[Transaction Order],"&lt;="&amp;Q5227))</f>
      </c>
    </row>
    <row r="5228" spans="10:18" ht="15" customHeight="1" x14ac:dyDescent="0.15">
      <c r="J5228" s="246">
        <f>IF(OR(B5228="",C5228="",E5228=""),"",B5228&amp;":"&amp;C5228&amp;":"&amp;E5228)</f>
      </c>
      <c r="K5228" s="247">
        <f>IF(A5228="","",A5228*D5228)</f>
      </c>
      <c r="L5228" s="246">
        <f>IF(A5228="","",IF(OR(A5228=1,A5228=0),H5228,0))</f>
      </c>
      <c r="M5228" s="246">
        <f>IF(A5228="","",IF(A5228=-1,H5228,0))</f>
      </c>
      <c r="N5228">
        <f>IF(J5228="","",IF(E5228="SGD",1,IF(E5228="USD",Settings!$B$22,IF(E5228="HKD",Settings!$B$23,1))))</f>
      </c>
      <c r="O5228">
        <f>IF(OR(B5228="",C5228="",E5228=""),0,(IF(A5228=-1,H5228,0)-IF(OR(A5228=1,A5228=0),H5228,0)+IF(A5228=2,H5228,0))*IF(E5228="SGD",1,IF(E5228="USD",Settings!$B$22,IF(E5228="HKD",Settings!$B$23,1))))</f>
        <v>0</v>
      </c>
      <c r="P5228">
        <f>IF(OR(B5228="",C5228="",E5228=""),0,IF(A5228=2,H5228*IF(E5228="SGD",1,IF(E5228="USD",Settings!$B$22,IF(E5228="HKD",Settings!$B$23,1))),0))</f>
        <v>0</v>
      </c>
      <c r="Q5228" s="312">
        <f>IF(OR(J5228="",G5228=""),"",G5228+ROW()/1000000)</f>
      </c>
      <c r="R5228" s="247">
        <f>IF(Q5228="","",SUMIFS(Txn[Signed Units],Txn[Key],J5228,Txn[Transaction Order],"&lt;="&amp;Q5228))</f>
      </c>
    </row>
    <row r="5229" spans="10:18" ht="15" customHeight="1" x14ac:dyDescent="0.15">
      <c r="J5229" s="246">
        <f>IF(OR(B5229="",C5229="",E5229=""),"",B5229&amp;":"&amp;C5229&amp;":"&amp;E5229)</f>
      </c>
      <c r="K5229" s="247">
        <f>IF(A5229="","",A5229*D5229)</f>
      </c>
      <c r="L5229" s="246">
        <f>IF(A5229="","",IF(OR(A5229=1,A5229=0),H5229,0))</f>
      </c>
      <c r="M5229" s="246">
        <f>IF(A5229="","",IF(A5229=-1,H5229,0))</f>
      </c>
      <c r="N5229">
        <f>IF(J5229="","",IF(E5229="SGD",1,IF(E5229="USD",Settings!$B$22,IF(E5229="HKD",Settings!$B$23,1))))</f>
      </c>
      <c r="O5229">
        <f>IF(OR(B5229="",C5229="",E5229=""),0,(IF(A5229=-1,H5229,0)-IF(OR(A5229=1,A5229=0),H5229,0)+IF(A5229=2,H5229,0))*IF(E5229="SGD",1,IF(E5229="USD",Settings!$B$22,IF(E5229="HKD",Settings!$B$23,1))))</f>
        <v>0</v>
      </c>
      <c r="P5229">
        <f>IF(OR(B5229="",C5229="",E5229=""),0,IF(A5229=2,H5229*IF(E5229="SGD",1,IF(E5229="USD",Settings!$B$22,IF(E5229="HKD",Settings!$B$23,1))),0))</f>
        <v>0</v>
      </c>
      <c r="Q5229" s="312">
        <f>IF(OR(J5229="",G5229=""),"",G5229+ROW()/1000000)</f>
      </c>
      <c r="R5229" s="247">
        <f>IF(Q5229="","",SUMIFS(Txn[Signed Units],Txn[Key],J5229,Txn[Transaction Order],"&lt;="&amp;Q5229))</f>
      </c>
    </row>
    <row r="5230" spans="10:18" ht="15" customHeight="1" x14ac:dyDescent="0.15">
      <c r="J5230" s="246">
        <f>IF(OR(B5230="",C5230="",E5230=""),"",B5230&amp;":"&amp;C5230&amp;":"&amp;E5230)</f>
      </c>
      <c r="K5230" s="247">
        <f>IF(A5230="","",A5230*D5230)</f>
      </c>
      <c r="L5230" s="246">
        <f>IF(A5230="","",IF(OR(A5230=1,A5230=0),H5230,0))</f>
      </c>
      <c r="M5230" s="246">
        <f>IF(A5230="","",IF(A5230=-1,H5230,0))</f>
      </c>
      <c r="N5230">
        <f>IF(J5230="","",IF(E5230="SGD",1,IF(E5230="USD",Settings!$B$22,IF(E5230="HKD",Settings!$B$23,1))))</f>
      </c>
      <c r="O5230">
        <f>IF(OR(B5230="",C5230="",E5230=""),0,(IF(A5230=-1,H5230,0)-IF(OR(A5230=1,A5230=0),H5230,0)+IF(A5230=2,H5230,0))*IF(E5230="SGD",1,IF(E5230="USD",Settings!$B$22,IF(E5230="HKD",Settings!$B$23,1))))</f>
        <v>0</v>
      </c>
      <c r="P5230">
        <f>IF(OR(B5230="",C5230="",E5230=""),0,IF(A5230=2,H5230*IF(E5230="SGD",1,IF(E5230="USD",Settings!$B$22,IF(E5230="HKD",Settings!$B$23,1))),0))</f>
        <v>0</v>
      </c>
      <c r="Q5230" s="312">
        <f>IF(OR(J5230="",G5230=""),"",G5230+ROW()/1000000)</f>
      </c>
      <c r="R5230" s="247">
        <f>IF(Q5230="","",SUMIFS(Txn[Signed Units],Txn[Key],J5230,Txn[Transaction Order],"&lt;="&amp;Q5230))</f>
      </c>
    </row>
    <row r="5231" spans="10:18" ht="15" customHeight="1" x14ac:dyDescent="0.15">
      <c r="J5231" s="246">
        <f>IF(OR(B5231="",C5231="",E5231=""),"",B5231&amp;":"&amp;C5231&amp;":"&amp;E5231)</f>
      </c>
      <c r="K5231" s="247">
        <f>IF(A5231="","",A5231*D5231)</f>
      </c>
      <c r="L5231" s="246">
        <f>IF(A5231="","",IF(OR(A5231=1,A5231=0),H5231,0))</f>
      </c>
      <c r="M5231" s="246">
        <f>IF(A5231="","",IF(A5231=-1,H5231,0))</f>
      </c>
      <c r="N5231">
        <f>IF(J5231="","",IF(E5231="SGD",1,IF(E5231="USD",Settings!$B$22,IF(E5231="HKD",Settings!$B$23,1))))</f>
      </c>
      <c r="O5231">
        <f>IF(OR(B5231="",C5231="",E5231=""),0,(IF(A5231=-1,H5231,0)-IF(OR(A5231=1,A5231=0),H5231,0)+IF(A5231=2,H5231,0))*IF(E5231="SGD",1,IF(E5231="USD",Settings!$B$22,IF(E5231="HKD",Settings!$B$23,1))))</f>
        <v>0</v>
      </c>
      <c r="P5231">
        <f>IF(OR(B5231="",C5231="",E5231=""),0,IF(A5231=2,H5231*IF(E5231="SGD",1,IF(E5231="USD",Settings!$B$22,IF(E5231="HKD",Settings!$B$23,1))),0))</f>
        <v>0</v>
      </c>
      <c r="Q5231" s="312">
        <f>IF(OR(J5231="",G5231=""),"",G5231+ROW()/1000000)</f>
      </c>
      <c r="R5231" s="247">
        <f>IF(Q5231="","",SUMIFS(Txn[Signed Units],Txn[Key],J5231,Txn[Transaction Order],"&lt;="&amp;Q5231))</f>
      </c>
    </row>
    <row r="5232" spans="10:18" ht="15" customHeight="1" x14ac:dyDescent="0.15">
      <c r="J5232" s="246">
        <f>IF(OR(B5232="",C5232="",E5232=""),"",B5232&amp;":"&amp;C5232&amp;":"&amp;E5232)</f>
      </c>
      <c r="K5232" s="247">
        <f>IF(A5232="","",A5232*D5232)</f>
      </c>
      <c r="L5232" s="246">
        <f>IF(A5232="","",IF(OR(A5232=1,A5232=0),H5232,0))</f>
      </c>
      <c r="M5232" s="246">
        <f>IF(A5232="","",IF(A5232=-1,H5232,0))</f>
      </c>
      <c r="N5232">
        <f>IF(J5232="","",IF(E5232="SGD",1,IF(E5232="USD",Settings!$B$22,IF(E5232="HKD",Settings!$B$23,1))))</f>
      </c>
      <c r="O5232">
        <f>IF(OR(B5232="",C5232="",E5232=""),0,(IF(A5232=-1,H5232,0)-IF(OR(A5232=1,A5232=0),H5232,0)+IF(A5232=2,H5232,0))*IF(E5232="SGD",1,IF(E5232="USD",Settings!$B$22,IF(E5232="HKD",Settings!$B$23,1))))</f>
        <v>0</v>
      </c>
      <c r="P5232">
        <f>IF(OR(B5232="",C5232="",E5232=""),0,IF(A5232=2,H5232*IF(E5232="SGD",1,IF(E5232="USD",Settings!$B$22,IF(E5232="HKD",Settings!$B$23,1))),0))</f>
        <v>0</v>
      </c>
      <c r="Q5232" s="312">
        <f>IF(OR(J5232="",G5232=""),"",G5232+ROW()/1000000)</f>
      </c>
      <c r="R5232" s="247">
        <f>IF(Q5232="","",SUMIFS(Txn[Signed Units],Txn[Key],J5232,Txn[Transaction Order],"&lt;="&amp;Q5232))</f>
      </c>
    </row>
    <row r="5233" spans="10:18" ht="15" customHeight="1" x14ac:dyDescent="0.15">
      <c r="J5233" s="246">
        <f>IF(OR(B5233="",C5233="",E5233=""),"",B5233&amp;":"&amp;C5233&amp;":"&amp;E5233)</f>
      </c>
      <c r="K5233" s="247">
        <f>IF(A5233="","",A5233*D5233)</f>
      </c>
      <c r="L5233" s="246">
        <f>IF(A5233="","",IF(OR(A5233=1,A5233=0),H5233,0))</f>
      </c>
      <c r="M5233" s="246">
        <f>IF(A5233="","",IF(A5233=-1,H5233,0))</f>
      </c>
      <c r="N5233">
        <f>IF(J5233="","",IF(E5233="SGD",1,IF(E5233="USD",Settings!$B$22,IF(E5233="HKD",Settings!$B$23,1))))</f>
      </c>
      <c r="O5233">
        <f>IF(OR(B5233="",C5233="",E5233=""),0,(IF(A5233=-1,H5233,0)-IF(OR(A5233=1,A5233=0),H5233,0)+IF(A5233=2,H5233,0))*IF(E5233="SGD",1,IF(E5233="USD",Settings!$B$22,IF(E5233="HKD",Settings!$B$23,1))))</f>
        <v>0</v>
      </c>
      <c r="P5233">
        <f>IF(OR(B5233="",C5233="",E5233=""),0,IF(A5233=2,H5233*IF(E5233="SGD",1,IF(E5233="USD",Settings!$B$22,IF(E5233="HKD",Settings!$B$23,1))),0))</f>
        <v>0</v>
      </c>
      <c r="Q5233" s="312">
        <f>IF(OR(J5233="",G5233=""),"",G5233+ROW()/1000000)</f>
      </c>
      <c r="R5233" s="247">
        <f>IF(Q5233="","",SUMIFS(Txn[Signed Units],Txn[Key],J5233,Txn[Transaction Order],"&lt;="&amp;Q5233))</f>
      </c>
    </row>
    <row r="5234" spans="10:18" ht="15" customHeight="1" x14ac:dyDescent="0.15">
      <c r="J5234" s="246">
        <f>IF(OR(B5234="",C5234="",E5234=""),"",B5234&amp;":"&amp;C5234&amp;":"&amp;E5234)</f>
      </c>
      <c r="K5234" s="247">
        <f>IF(A5234="","",A5234*D5234)</f>
      </c>
      <c r="L5234" s="246">
        <f>IF(A5234="","",IF(OR(A5234=1,A5234=0),H5234,0))</f>
      </c>
      <c r="M5234" s="246">
        <f>IF(A5234="","",IF(A5234=-1,H5234,0))</f>
      </c>
      <c r="N5234">
        <f>IF(J5234="","",IF(E5234="SGD",1,IF(E5234="USD",Settings!$B$22,IF(E5234="HKD",Settings!$B$23,1))))</f>
      </c>
      <c r="O5234">
        <f>IF(OR(B5234="",C5234="",E5234=""),0,(IF(A5234=-1,H5234,0)-IF(OR(A5234=1,A5234=0),H5234,0)+IF(A5234=2,H5234,0))*IF(E5234="SGD",1,IF(E5234="USD",Settings!$B$22,IF(E5234="HKD",Settings!$B$23,1))))</f>
        <v>0</v>
      </c>
      <c r="P5234">
        <f>IF(OR(B5234="",C5234="",E5234=""),0,IF(A5234=2,H5234*IF(E5234="SGD",1,IF(E5234="USD",Settings!$B$22,IF(E5234="HKD",Settings!$B$23,1))),0))</f>
        <v>0</v>
      </c>
      <c r="Q5234" s="312">
        <f>IF(OR(J5234="",G5234=""),"",G5234+ROW()/1000000)</f>
      </c>
      <c r="R5234" s="247">
        <f>IF(Q5234="","",SUMIFS(Txn[Signed Units],Txn[Key],J5234,Txn[Transaction Order],"&lt;="&amp;Q5234))</f>
      </c>
    </row>
    <row r="5235" spans="10:18" ht="15" customHeight="1" x14ac:dyDescent="0.15">
      <c r="J5235" s="246">
        <f>IF(OR(B5235="",C5235="",E5235=""),"",B5235&amp;":"&amp;C5235&amp;":"&amp;E5235)</f>
      </c>
      <c r="K5235" s="247">
        <f>IF(A5235="","",A5235*D5235)</f>
      </c>
      <c r="L5235" s="246">
        <f>IF(A5235="","",IF(OR(A5235=1,A5235=0),H5235,0))</f>
      </c>
      <c r="M5235" s="246">
        <f>IF(A5235="","",IF(A5235=-1,H5235,0))</f>
      </c>
      <c r="N5235">
        <f>IF(J5235="","",IF(E5235="SGD",1,IF(E5235="USD",Settings!$B$22,IF(E5235="HKD",Settings!$B$23,1))))</f>
      </c>
      <c r="O5235">
        <f>IF(OR(B5235="",C5235="",E5235=""),0,(IF(A5235=-1,H5235,0)-IF(OR(A5235=1,A5235=0),H5235,0)+IF(A5235=2,H5235,0))*IF(E5235="SGD",1,IF(E5235="USD",Settings!$B$22,IF(E5235="HKD",Settings!$B$23,1))))</f>
        <v>0</v>
      </c>
      <c r="P5235">
        <f>IF(OR(B5235="",C5235="",E5235=""),0,IF(A5235=2,H5235*IF(E5235="SGD",1,IF(E5235="USD",Settings!$B$22,IF(E5235="HKD",Settings!$B$23,1))),0))</f>
        <v>0</v>
      </c>
      <c r="Q5235" s="312">
        <f>IF(OR(J5235="",G5235=""),"",G5235+ROW()/1000000)</f>
      </c>
      <c r="R5235" s="247">
        <f>IF(Q5235="","",SUMIFS(Txn[Signed Units],Txn[Key],J5235,Txn[Transaction Order],"&lt;="&amp;Q5235))</f>
      </c>
    </row>
    <row r="5236" spans="10:18" ht="15" customHeight="1" x14ac:dyDescent="0.15">
      <c r="J5236" s="246">
        <f>IF(OR(B5236="",C5236="",E5236=""),"",B5236&amp;":"&amp;C5236&amp;":"&amp;E5236)</f>
      </c>
      <c r="K5236" s="247">
        <f>IF(A5236="","",A5236*D5236)</f>
      </c>
      <c r="L5236" s="246">
        <f>IF(A5236="","",IF(OR(A5236=1,A5236=0),H5236,0))</f>
      </c>
      <c r="M5236" s="246">
        <f>IF(A5236="","",IF(A5236=-1,H5236,0))</f>
      </c>
      <c r="N5236">
        <f>IF(J5236="","",IF(E5236="SGD",1,IF(E5236="USD",Settings!$B$22,IF(E5236="HKD",Settings!$B$23,1))))</f>
      </c>
      <c r="O5236">
        <f>IF(OR(B5236="",C5236="",E5236=""),0,(IF(A5236=-1,H5236,0)-IF(OR(A5236=1,A5236=0),H5236,0)+IF(A5236=2,H5236,0))*IF(E5236="SGD",1,IF(E5236="USD",Settings!$B$22,IF(E5236="HKD",Settings!$B$23,1))))</f>
        <v>0</v>
      </c>
      <c r="P5236">
        <f>IF(OR(B5236="",C5236="",E5236=""),0,IF(A5236=2,H5236*IF(E5236="SGD",1,IF(E5236="USD",Settings!$B$22,IF(E5236="HKD",Settings!$B$23,1))),0))</f>
        <v>0</v>
      </c>
      <c r="Q5236" s="312">
        <f>IF(OR(J5236="",G5236=""),"",G5236+ROW()/1000000)</f>
      </c>
      <c r="R5236" s="247">
        <f>IF(Q5236="","",SUMIFS(Txn[Signed Units],Txn[Key],J5236,Txn[Transaction Order],"&lt;="&amp;Q5236))</f>
      </c>
    </row>
    <row r="5237" spans="10:18" ht="15" customHeight="1" x14ac:dyDescent="0.15">
      <c r="J5237" s="246">
        <f>IF(OR(B5237="",C5237="",E5237=""),"",B5237&amp;":"&amp;C5237&amp;":"&amp;E5237)</f>
      </c>
      <c r="K5237" s="247">
        <f>IF(A5237="","",A5237*D5237)</f>
      </c>
      <c r="L5237" s="246">
        <f>IF(A5237="","",IF(OR(A5237=1,A5237=0),H5237,0))</f>
      </c>
      <c r="M5237" s="246">
        <f>IF(A5237="","",IF(A5237=-1,H5237,0))</f>
      </c>
      <c r="N5237">
        <f>IF(J5237="","",IF(E5237="SGD",1,IF(E5237="USD",Settings!$B$22,IF(E5237="HKD",Settings!$B$23,1))))</f>
      </c>
      <c r="O5237">
        <f>IF(OR(B5237="",C5237="",E5237=""),0,(IF(A5237=-1,H5237,0)-IF(OR(A5237=1,A5237=0),H5237,0)+IF(A5237=2,H5237,0))*IF(E5237="SGD",1,IF(E5237="USD",Settings!$B$22,IF(E5237="HKD",Settings!$B$23,1))))</f>
        <v>0</v>
      </c>
      <c r="P5237">
        <f>IF(OR(B5237="",C5237="",E5237=""),0,IF(A5237=2,H5237*IF(E5237="SGD",1,IF(E5237="USD",Settings!$B$22,IF(E5237="HKD",Settings!$B$23,1))),0))</f>
        <v>0</v>
      </c>
      <c r="Q5237" s="312">
        <f>IF(OR(J5237="",G5237=""),"",G5237+ROW()/1000000)</f>
      </c>
      <c r="R5237" s="247">
        <f>IF(Q5237="","",SUMIFS(Txn[Signed Units],Txn[Key],J5237,Txn[Transaction Order],"&lt;="&amp;Q5237))</f>
      </c>
    </row>
    <row r="5238" spans="10:18" ht="15" customHeight="1" x14ac:dyDescent="0.15">
      <c r="J5238" s="246">
        <f>IF(OR(B5238="",C5238="",E5238=""),"",B5238&amp;":"&amp;C5238&amp;":"&amp;E5238)</f>
      </c>
      <c r="K5238" s="247">
        <f>IF(A5238="","",A5238*D5238)</f>
      </c>
      <c r="L5238" s="246">
        <f>IF(A5238="","",IF(OR(A5238=1,A5238=0),H5238,0))</f>
      </c>
      <c r="M5238" s="246">
        <f>IF(A5238="","",IF(A5238=-1,H5238,0))</f>
      </c>
      <c r="N5238">
        <f>IF(J5238="","",IF(E5238="SGD",1,IF(E5238="USD",Settings!$B$22,IF(E5238="HKD",Settings!$B$23,1))))</f>
      </c>
      <c r="O5238">
        <f>IF(OR(B5238="",C5238="",E5238=""),0,(IF(A5238=-1,H5238,0)-IF(OR(A5238=1,A5238=0),H5238,0)+IF(A5238=2,H5238,0))*IF(E5238="SGD",1,IF(E5238="USD",Settings!$B$22,IF(E5238="HKD",Settings!$B$23,1))))</f>
        <v>0</v>
      </c>
      <c r="P5238">
        <f>IF(OR(B5238="",C5238="",E5238=""),0,IF(A5238=2,H5238*IF(E5238="SGD",1,IF(E5238="USD",Settings!$B$22,IF(E5238="HKD",Settings!$B$23,1))),0))</f>
        <v>0</v>
      </c>
      <c r="Q5238" s="312">
        <f>IF(OR(J5238="",G5238=""),"",G5238+ROW()/1000000)</f>
      </c>
      <c r="R5238" s="247">
        <f>IF(Q5238="","",SUMIFS(Txn[Signed Units],Txn[Key],J5238,Txn[Transaction Order],"&lt;="&amp;Q5238))</f>
      </c>
    </row>
    <row r="5239" spans="10:18" ht="15" customHeight="1" x14ac:dyDescent="0.15">
      <c r="J5239" s="246">
        <f>IF(OR(B5239="",C5239="",E5239=""),"",B5239&amp;":"&amp;C5239&amp;":"&amp;E5239)</f>
      </c>
      <c r="K5239" s="247">
        <f>IF(A5239="","",A5239*D5239)</f>
      </c>
      <c r="L5239" s="246">
        <f>IF(A5239="","",IF(OR(A5239=1,A5239=0),H5239,0))</f>
      </c>
      <c r="M5239" s="246">
        <f>IF(A5239="","",IF(A5239=-1,H5239,0))</f>
      </c>
      <c r="N5239">
        <f>IF(J5239="","",IF(E5239="SGD",1,IF(E5239="USD",Settings!$B$22,IF(E5239="HKD",Settings!$B$23,1))))</f>
      </c>
      <c r="O5239">
        <f>IF(OR(B5239="",C5239="",E5239=""),0,(IF(A5239=-1,H5239,0)-IF(OR(A5239=1,A5239=0),H5239,0)+IF(A5239=2,H5239,0))*IF(E5239="SGD",1,IF(E5239="USD",Settings!$B$22,IF(E5239="HKD",Settings!$B$23,1))))</f>
        <v>0</v>
      </c>
      <c r="P5239">
        <f>IF(OR(B5239="",C5239="",E5239=""),0,IF(A5239=2,H5239*IF(E5239="SGD",1,IF(E5239="USD",Settings!$B$22,IF(E5239="HKD",Settings!$B$23,1))),0))</f>
        <v>0</v>
      </c>
      <c r="Q5239" s="312">
        <f>IF(OR(J5239="",G5239=""),"",G5239+ROW()/1000000)</f>
      </c>
      <c r="R5239" s="247">
        <f>IF(Q5239="","",SUMIFS(Txn[Signed Units],Txn[Key],J5239,Txn[Transaction Order],"&lt;="&amp;Q5239))</f>
      </c>
    </row>
    <row r="5240" spans="10:18" ht="15" customHeight="1" x14ac:dyDescent="0.15">
      <c r="J5240" s="246">
        <f>IF(OR(B5240="",C5240="",E5240=""),"",B5240&amp;":"&amp;C5240&amp;":"&amp;E5240)</f>
      </c>
      <c r="K5240" s="247">
        <f>IF(A5240="","",A5240*D5240)</f>
      </c>
      <c r="L5240" s="246">
        <f>IF(A5240="","",IF(OR(A5240=1,A5240=0),H5240,0))</f>
      </c>
      <c r="M5240" s="246">
        <f>IF(A5240="","",IF(A5240=-1,H5240,0))</f>
      </c>
      <c r="N5240">
        <f>IF(J5240="","",IF(E5240="SGD",1,IF(E5240="USD",Settings!$B$22,IF(E5240="HKD",Settings!$B$23,1))))</f>
      </c>
      <c r="O5240">
        <f>IF(OR(B5240="",C5240="",E5240=""),0,(IF(A5240=-1,H5240,0)-IF(OR(A5240=1,A5240=0),H5240,0)+IF(A5240=2,H5240,0))*IF(E5240="SGD",1,IF(E5240="USD",Settings!$B$22,IF(E5240="HKD",Settings!$B$23,1))))</f>
        <v>0</v>
      </c>
      <c r="P5240">
        <f>IF(OR(B5240="",C5240="",E5240=""),0,IF(A5240=2,H5240*IF(E5240="SGD",1,IF(E5240="USD",Settings!$B$22,IF(E5240="HKD",Settings!$B$23,1))),0))</f>
        <v>0</v>
      </c>
      <c r="Q5240" s="312">
        <f>IF(OR(J5240="",G5240=""),"",G5240+ROW()/1000000)</f>
      </c>
      <c r="R5240" s="247">
        <f>IF(Q5240="","",SUMIFS(Txn[Signed Units],Txn[Key],J5240,Txn[Transaction Order],"&lt;="&amp;Q5240))</f>
      </c>
    </row>
    <row r="5241" spans="10:18" ht="15" customHeight="1" x14ac:dyDescent="0.15">
      <c r="J5241" s="246">
        <f>IF(OR(B5241="",C5241="",E5241=""),"",B5241&amp;":"&amp;C5241&amp;":"&amp;E5241)</f>
      </c>
      <c r="K5241" s="247">
        <f>IF(A5241="","",A5241*D5241)</f>
      </c>
      <c r="L5241" s="246">
        <f>IF(A5241="","",IF(OR(A5241=1,A5241=0),H5241,0))</f>
      </c>
      <c r="M5241" s="246">
        <f>IF(A5241="","",IF(A5241=-1,H5241,0))</f>
      </c>
      <c r="N5241">
        <f>IF(J5241="","",IF(E5241="SGD",1,IF(E5241="USD",Settings!$B$22,IF(E5241="HKD",Settings!$B$23,1))))</f>
      </c>
      <c r="O5241">
        <f>IF(OR(B5241="",C5241="",E5241=""),0,(IF(A5241=-1,H5241,0)-IF(OR(A5241=1,A5241=0),H5241,0)+IF(A5241=2,H5241,0))*IF(E5241="SGD",1,IF(E5241="USD",Settings!$B$22,IF(E5241="HKD",Settings!$B$23,1))))</f>
        <v>0</v>
      </c>
      <c r="P5241">
        <f>IF(OR(B5241="",C5241="",E5241=""),0,IF(A5241=2,H5241*IF(E5241="SGD",1,IF(E5241="USD",Settings!$B$22,IF(E5241="HKD",Settings!$B$23,1))),0))</f>
        <v>0</v>
      </c>
      <c r="Q5241" s="312">
        <f>IF(OR(J5241="",G5241=""),"",G5241+ROW()/1000000)</f>
      </c>
      <c r="R5241" s="247">
        <f>IF(Q5241="","",SUMIFS(Txn[Signed Units],Txn[Key],J5241,Txn[Transaction Order],"&lt;="&amp;Q5241))</f>
      </c>
    </row>
    <row r="5242" spans="10:18" ht="15" customHeight="1" x14ac:dyDescent="0.15">
      <c r="J5242" s="246">
        <f>IF(OR(B5242="",C5242="",E5242=""),"",B5242&amp;":"&amp;C5242&amp;":"&amp;E5242)</f>
      </c>
      <c r="K5242" s="247">
        <f>IF(A5242="","",A5242*D5242)</f>
      </c>
      <c r="L5242" s="246">
        <f>IF(A5242="","",IF(OR(A5242=1,A5242=0),H5242,0))</f>
      </c>
      <c r="M5242" s="246">
        <f>IF(A5242="","",IF(A5242=-1,H5242,0))</f>
      </c>
      <c r="N5242">
        <f>IF(J5242="","",IF(E5242="SGD",1,IF(E5242="USD",Settings!$B$22,IF(E5242="HKD",Settings!$B$23,1))))</f>
      </c>
      <c r="O5242">
        <f>IF(OR(B5242="",C5242="",E5242=""),0,(IF(A5242=-1,H5242,0)-IF(OR(A5242=1,A5242=0),H5242,0)+IF(A5242=2,H5242,0))*IF(E5242="SGD",1,IF(E5242="USD",Settings!$B$22,IF(E5242="HKD",Settings!$B$23,1))))</f>
        <v>0</v>
      </c>
      <c r="P5242">
        <f>IF(OR(B5242="",C5242="",E5242=""),0,IF(A5242=2,H5242*IF(E5242="SGD",1,IF(E5242="USD",Settings!$B$22,IF(E5242="HKD",Settings!$B$23,1))),0))</f>
        <v>0</v>
      </c>
      <c r="Q5242" s="312">
        <f>IF(OR(J5242="",G5242=""),"",G5242+ROW()/1000000)</f>
      </c>
      <c r="R5242" s="247">
        <f>IF(Q5242="","",SUMIFS(Txn[Signed Units],Txn[Key],J5242,Txn[Transaction Order],"&lt;="&amp;Q5242))</f>
      </c>
    </row>
    <row r="5243" spans="10:18" ht="15" customHeight="1" x14ac:dyDescent="0.15">
      <c r="J5243" s="246">
        <f>IF(OR(B5243="",C5243="",E5243=""),"",B5243&amp;":"&amp;C5243&amp;":"&amp;E5243)</f>
      </c>
      <c r="K5243" s="247">
        <f>IF(A5243="","",A5243*D5243)</f>
      </c>
      <c r="L5243" s="246">
        <f>IF(A5243="","",IF(OR(A5243=1,A5243=0),H5243,0))</f>
      </c>
      <c r="M5243" s="246">
        <f>IF(A5243="","",IF(A5243=-1,H5243,0))</f>
      </c>
      <c r="N5243">
        <f>IF(J5243="","",IF(E5243="SGD",1,IF(E5243="USD",Settings!$B$22,IF(E5243="HKD",Settings!$B$23,1))))</f>
      </c>
      <c r="O5243">
        <f>IF(OR(B5243="",C5243="",E5243=""),0,(IF(A5243=-1,H5243,0)-IF(OR(A5243=1,A5243=0),H5243,0)+IF(A5243=2,H5243,0))*IF(E5243="SGD",1,IF(E5243="USD",Settings!$B$22,IF(E5243="HKD",Settings!$B$23,1))))</f>
        <v>0</v>
      </c>
      <c r="P5243">
        <f>IF(OR(B5243="",C5243="",E5243=""),0,IF(A5243=2,H5243*IF(E5243="SGD",1,IF(E5243="USD",Settings!$B$22,IF(E5243="HKD",Settings!$B$23,1))),0))</f>
        <v>0</v>
      </c>
      <c r="Q5243" s="312">
        <f>IF(OR(J5243="",G5243=""),"",G5243+ROW()/1000000)</f>
      </c>
      <c r="R5243" s="247">
        <f>IF(Q5243="","",SUMIFS(Txn[Signed Units],Txn[Key],J5243,Txn[Transaction Order],"&lt;="&amp;Q5243))</f>
      </c>
    </row>
    <row r="5244" spans="10:18" ht="15" customHeight="1" x14ac:dyDescent="0.15">
      <c r="J5244" s="246">
        <f>IF(OR(B5244="",C5244="",E5244=""),"",B5244&amp;":"&amp;C5244&amp;":"&amp;E5244)</f>
      </c>
      <c r="K5244" s="247">
        <f>IF(A5244="","",A5244*D5244)</f>
      </c>
      <c r="L5244" s="246">
        <f>IF(A5244="","",IF(OR(A5244=1,A5244=0),H5244,0))</f>
      </c>
      <c r="M5244" s="246">
        <f>IF(A5244="","",IF(A5244=-1,H5244,0))</f>
      </c>
      <c r="N5244">
        <f>IF(J5244="","",IF(E5244="SGD",1,IF(E5244="USD",Settings!$B$22,IF(E5244="HKD",Settings!$B$23,1))))</f>
      </c>
      <c r="O5244">
        <f>IF(OR(B5244="",C5244="",E5244=""),0,(IF(A5244=-1,H5244,0)-IF(OR(A5244=1,A5244=0),H5244,0)+IF(A5244=2,H5244,0))*IF(E5244="SGD",1,IF(E5244="USD",Settings!$B$22,IF(E5244="HKD",Settings!$B$23,1))))</f>
        <v>0</v>
      </c>
      <c r="P5244">
        <f>IF(OR(B5244="",C5244="",E5244=""),0,IF(A5244=2,H5244*IF(E5244="SGD",1,IF(E5244="USD",Settings!$B$22,IF(E5244="HKD",Settings!$B$23,1))),0))</f>
        <v>0</v>
      </c>
      <c r="Q5244" s="312">
        <f>IF(OR(J5244="",G5244=""),"",G5244+ROW()/1000000)</f>
      </c>
      <c r="R5244" s="247">
        <f>IF(Q5244="","",SUMIFS(Txn[Signed Units],Txn[Key],J5244,Txn[Transaction Order],"&lt;="&amp;Q5244))</f>
      </c>
    </row>
    <row r="5245" spans="10:18" ht="15" customHeight="1" x14ac:dyDescent="0.15">
      <c r="J5245" s="246">
        <f>IF(OR(B5245="",C5245="",E5245=""),"",B5245&amp;":"&amp;C5245&amp;":"&amp;E5245)</f>
      </c>
      <c r="K5245" s="247">
        <f>IF(A5245="","",A5245*D5245)</f>
      </c>
      <c r="L5245" s="246">
        <f>IF(A5245="","",IF(OR(A5245=1,A5245=0),H5245,0))</f>
      </c>
      <c r="M5245" s="246">
        <f>IF(A5245="","",IF(A5245=-1,H5245,0))</f>
      </c>
      <c r="N5245">
        <f>IF(J5245="","",IF(E5245="SGD",1,IF(E5245="USD",Settings!$B$22,IF(E5245="HKD",Settings!$B$23,1))))</f>
      </c>
      <c r="O5245">
        <f>IF(OR(B5245="",C5245="",E5245=""),0,(IF(A5245=-1,H5245,0)-IF(OR(A5245=1,A5245=0),H5245,0)+IF(A5245=2,H5245,0))*IF(E5245="SGD",1,IF(E5245="USD",Settings!$B$22,IF(E5245="HKD",Settings!$B$23,1))))</f>
        <v>0</v>
      </c>
      <c r="P5245">
        <f>IF(OR(B5245="",C5245="",E5245=""),0,IF(A5245=2,H5245*IF(E5245="SGD",1,IF(E5245="USD",Settings!$B$22,IF(E5245="HKD",Settings!$B$23,1))),0))</f>
        <v>0</v>
      </c>
      <c r="Q5245" s="312">
        <f>IF(OR(J5245="",G5245=""),"",G5245+ROW()/1000000)</f>
      </c>
      <c r="R5245" s="247">
        <f>IF(Q5245="","",SUMIFS(Txn[Signed Units],Txn[Key],J5245,Txn[Transaction Order],"&lt;="&amp;Q5245))</f>
      </c>
    </row>
    <row r="5246" spans="10:18" ht="15" customHeight="1" x14ac:dyDescent="0.15">
      <c r="J5246" s="246">
        <f>IF(OR(B5246="",C5246="",E5246=""),"",B5246&amp;":"&amp;C5246&amp;":"&amp;E5246)</f>
      </c>
      <c r="K5246" s="247">
        <f>IF(A5246="","",A5246*D5246)</f>
      </c>
      <c r="L5246" s="246">
        <f>IF(A5246="","",IF(OR(A5246=1,A5246=0),H5246,0))</f>
      </c>
      <c r="M5246" s="246">
        <f>IF(A5246="","",IF(A5246=-1,H5246,0))</f>
      </c>
      <c r="N5246">
        <f>IF(J5246="","",IF(E5246="SGD",1,IF(E5246="USD",Settings!$B$22,IF(E5246="HKD",Settings!$B$23,1))))</f>
      </c>
      <c r="O5246">
        <f>IF(OR(B5246="",C5246="",E5246=""),0,(IF(A5246=-1,H5246,0)-IF(OR(A5246=1,A5246=0),H5246,0)+IF(A5246=2,H5246,0))*IF(E5246="SGD",1,IF(E5246="USD",Settings!$B$22,IF(E5246="HKD",Settings!$B$23,1))))</f>
        <v>0</v>
      </c>
      <c r="P5246">
        <f>IF(OR(B5246="",C5246="",E5246=""),0,IF(A5246=2,H5246*IF(E5246="SGD",1,IF(E5246="USD",Settings!$B$22,IF(E5246="HKD",Settings!$B$23,1))),0))</f>
        <v>0</v>
      </c>
      <c r="Q5246" s="312">
        <f>IF(OR(J5246="",G5246=""),"",G5246+ROW()/1000000)</f>
      </c>
      <c r="R5246" s="247">
        <f>IF(Q5246="","",SUMIFS(Txn[Signed Units],Txn[Key],J5246,Txn[Transaction Order],"&lt;="&amp;Q5246))</f>
      </c>
    </row>
    <row r="5247" spans="10:18" ht="15" customHeight="1" x14ac:dyDescent="0.15">
      <c r="J5247" s="246">
        <f>IF(OR(B5247="",C5247="",E5247=""),"",B5247&amp;":"&amp;C5247&amp;":"&amp;E5247)</f>
      </c>
      <c r="K5247" s="247">
        <f>IF(A5247="","",A5247*D5247)</f>
      </c>
      <c r="L5247" s="246">
        <f>IF(A5247="","",IF(OR(A5247=1,A5247=0),H5247,0))</f>
      </c>
      <c r="M5247" s="246">
        <f>IF(A5247="","",IF(A5247=-1,H5247,0))</f>
      </c>
      <c r="N5247">
        <f>IF(J5247="","",IF(E5247="SGD",1,IF(E5247="USD",Settings!$B$22,IF(E5247="HKD",Settings!$B$23,1))))</f>
      </c>
      <c r="O5247">
        <f>IF(OR(B5247="",C5247="",E5247=""),0,(IF(A5247=-1,H5247,0)-IF(OR(A5247=1,A5247=0),H5247,0)+IF(A5247=2,H5247,0))*IF(E5247="SGD",1,IF(E5247="USD",Settings!$B$22,IF(E5247="HKD",Settings!$B$23,1))))</f>
        <v>0</v>
      </c>
      <c r="P5247">
        <f>IF(OR(B5247="",C5247="",E5247=""),0,IF(A5247=2,H5247*IF(E5247="SGD",1,IF(E5247="USD",Settings!$B$22,IF(E5247="HKD",Settings!$B$23,1))),0))</f>
        <v>0</v>
      </c>
      <c r="Q5247" s="312">
        <f>IF(OR(J5247="",G5247=""),"",G5247+ROW()/1000000)</f>
      </c>
      <c r="R5247" s="247">
        <f>IF(Q5247="","",SUMIFS(Txn[Signed Units],Txn[Key],J5247,Txn[Transaction Order],"&lt;="&amp;Q5247))</f>
      </c>
    </row>
    <row r="5248" spans="10:18" ht="15" customHeight="1" x14ac:dyDescent="0.15">
      <c r="J5248" s="246">
        <f>IF(OR(B5248="",C5248="",E5248=""),"",B5248&amp;":"&amp;C5248&amp;":"&amp;E5248)</f>
      </c>
      <c r="K5248" s="247">
        <f>IF(A5248="","",A5248*D5248)</f>
      </c>
      <c r="L5248" s="246">
        <f>IF(A5248="","",IF(OR(A5248=1,A5248=0),H5248,0))</f>
      </c>
      <c r="M5248" s="246">
        <f>IF(A5248="","",IF(A5248=-1,H5248,0))</f>
      </c>
      <c r="N5248">
        <f>IF(J5248="","",IF(E5248="SGD",1,IF(E5248="USD",Settings!$B$22,IF(E5248="HKD",Settings!$B$23,1))))</f>
      </c>
      <c r="O5248">
        <f>IF(OR(B5248="",C5248="",E5248=""),0,(IF(A5248=-1,H5248,0)-IF(OR(A5248=1,A5248=0),H5248,0)+IF(A5248=2,H5248,0))*IF(E5248="SGD",1,IF(E5248="USD",Settings!$B$22,IF(E5248="HKD",Settings!$B$23,1))))</f>
        <v>0</v>
      </c>
      <c r="P5248">
        <f>IF(OR(B5248="",C5248="",E5248=""),0,IF(A5248=2,H5248*IF(E5248="SGD",1,IF(E5248="USD",Settings!$B$22,IF(E5248="HKD",Settings!$B$23,1))),0))</f>
        <v>0</v>
      </c>
      <c r="Q5248" s="312">
        <f>IF(OR(J5248="",G5248=""),"",G5248+ROW()/1000000)</f>
      </c>
      <c r="R5248" s="247">
        <f>IF(Q5248="","",SUMIFS(Txn[Signed Units],Txn[Key],J5248,Txn[Transaction Order],"&lt;="&amp;Q5248))</f>
      </c>
    </row>
    <row r="5249" spans="10:18" ht="15" customHeight="1" x14ac:dyDescent="0.15">
      <c r="J5249" s="246">
        <f>IF(OR(B5249="",C5249="",E5249=""),"",B5249&amp;":"&amp;C5249&amp;":"&amp;E5249)</f>
      </c>
      <c r="K5249" s="247">
        <f>IF(A5249="","",A5249*D5249)</f>
      </c>
      <c r="L5249" s="246">
        <f>IF(A5249="","",IF(OR(A5249=1,A5249=0),H5249,0))</f>
      </c>
      <c r="M5249" s="246">
        <f>IF(A5249="","",IF(A5249=-1,H5249,0))</f>
      </c>
      <c r="N5249">
        <f>IF(J5249="","",IF(E5249="SGD",1,IF(E5249="USD",Settings!$B$22,IF(E5249="HKD",Settings!$B$23,1))))</f>
      </c>
      <c r="O5249">
        <f>IF(OR(B5249="",C5249="",E5249=""),0,(IF(A5249=-1,H5249,0)-IF(OR(A5249=1,A5249=0),H5249,0)+IF(A5249=2,H5249,0))*IF(E5249="SGD",1,IF(E5249="USD",Settings!$B$22,IF(E5249="HKD",Settings!$B$23,1))))</f>
        <v>0</v>
      </c>
      <c r="P5249">
        <f>IF(OR(B5249="",C5249="",E5249=""),0,IF(A5249=2,H5249*IF(E5249="SGD",1,IF(E5249="USD",Settings!$B$22,IF(E5249="HKD",Settings!$B$23,1))),0))</f>
        <v>0</v>
      </c>
      <c r="Q5249" s="312">
        <f>IF(OR(J5249="",G5249=""),"",G5249+ROW()/1000000)</f>
      </c>
      <c r="R5249" s="247">
        <f>IF(Q5249="","",SUMIFS(Txn[Signed Units],Txn[Key],J5249,Txn[Transaction Order],"&lt;="&amp;Q5249))</f>
      </c>
    </row>
    <row r="5250" spans="10:18" ht="15" customHeight="1" x14ac:dyDescent="0.15">
      <c r="J5250" s="246">
        <f>IF(OR(B5250="",C5250="",E5250=""),"",B5250&amp;":"&amp;C5250&amp;":"&amp;E5250)</f>
      </c>
      <c r="K5250" s="247">
        <f>IF(A5250="","",A5250*D5250)</f>
      </c>
      <c r="L5250" s="246">
        <f>IF(A5250="","",IF(OR(A5250=1,A5250=0),H5250,0))</f>
      </c>
      <c r="M5250" s="246">
        <f>IF(A5250="","",IF(A5250=-1,H5250,0))</f>
      </c>
      <c r="N5250">
        <f>IF(J5250="","",IF(E5250="SGD",1,IF(E5250="USD",Settings!$B$22,IF(E5250="HKD",Settings!$B$23,1))))</f>
      </c>
      <c r="O5250">
        <f>IF(OR(B5250="",C5250="",E5250=""),0,(IF(A5250=-1,H5250,0)-IF(OR(A5250=1,A5250=0),H5250,0)+IF(A5250=2,H5250,0))*IF(E5250="SGD",1,IF(E5250="USD",Settings!$B$22,IF(E5250="HKD",Settings!$B$23,1))))</f>
        <v>0</v>
      </c>
      <c r="P5250">
        <f>IF(OR(B5250="",C5250="",E5250=""),0,IF(A5250=2,H5250*IF(E5250="SGD",1,IF(E5250="USD",Settings!$B$22,IF(E5250="HKD",Settings!$B$23,1))),0))</f>
        <v>0</v>
      </c>
      <c r="Q5250" s="312">
        <f>IF(OR(J5250="",G5250=""),"",G5250+ROW()/1000000)</f>
      </c>
      <c r="R5250" s="247">
        <f>IF(Q5250="","",SUMIFS(Txn[Signed Units],Txn[Key],J5250,Txn[Transaction Order],"&lt;="&amp;Q5250))</f>
      </c>
    </row>
    <row r="5251" spans="10:18" ht="15" customHeight="1" x14ac:dyDescent="0.15">
      <c r="J5251" s="246">
        <f>IF(OR(B5251="",C5251="",E5251=""),"",B5251&amp;":"&amp;C5251&amp;":"&amp;E5251)</f>
      </c>
      <c r="K5251" s="247">
        <f>IF(A5251="","",A5251*D5251)</f>
      </c>
      <c r="L5251" s="246">
        <f>IF(A5251="","",IF(OR(A5251=1,A5251=0),H5251,0))</f>
      </c>
      <c r="M5251" s="246">
        <f>IF(A5251="","",IF(A5251=-1,H5251,0))</f>
      </c>
      <c r="N5251">
        <f>IF(J5251="","",IF(E5251="SGD",1,IF(E5251="USD",Settings!$B$22,IF(E5251="HKD",Settings!$B$23,1))))</f>
      </c>
      <c r="O5251">
        <f>IF(OR(B5251="",C5251="",E5251=""),0,(IF(A5251=-1,H5251,0)-IF(OR(A5251=1,A5251=0),H5251,0)+IF(A5251=2,H5251,0))*IF(E5251="SGD",1,IF(E5251="USD",Settings!$B$22,IF(E5251="HKD",Settings!$B$23,1))))</f>
        <v>0</v>
      </c>
      <c r="P5251">
        <f>IF(OR(B5251="",C5251="",E5251=""),0,IF(A5251=2,H5251*IF(E5251="SGD",1,IF(E5251="USD",Settings!$B$22,IF(E5251="HKD",Settings!$B$23,1))),0))</f>
        <v>0</v>
      </c>
      <c r="Q5251" s="312">
        <f>IF(OR(J5251="",G5251=""),"",G5251+ROW()/1000000)</f>
      </c>
      <c r="R5251" s="247">
        <f>IF(Q5251="","",SUMIFS(Txn[Signed Units],Txn[Key],J5251,Txn[Transaction Order],"&lt;="&amp;Q5251))</f>
      </c>
    </row>
    <row r="5252" spans="10:18" ht="15" customHeight="1" x14ac:dyDescent="0.15">
      <c r="J5252" s="246">
        <f>IF(OR(B5252="",C5252="",E5252=""),"",B5252&amp;":"&amp;C5252&amp;":"&amp;E5252)</f>
      </c>
      <c r="K5252" s="247">
        <f>IF(A5252="","",A5252*D5252)</f>
      </c>
      <c r="L5252" s="246">
        <f>IF(A5252="","",IF(OR(A5252=1,A5252=0),H5252,0))</f>
      </c>
      <c r="M5252" s="246">
        <f>IF(A5252="","",IF(A5252=-1,H5252,0))</f>
      </c>
      <c r="N5252">
        <f>IF(J5252="","",IF(E5252="SGD",1,IF(E5252="USD",Settings!$B$22,IF(E5252="HKD",Settings!$B$23,1))))</f>
      </c>
      <c r="O5252">
        <f>IF(OR(B5252="",C5252="",E5252=""),0,(IF(A5252=-1,H5252,0)-IF(OR(A5252=1,A5252=0),H5252,0)+IF(A5252=2,H5252,0))*IF(E5252="SGD",1,IF(E5252="USD",Settings!$B$22,IF(E5252="HKD",Settings!$B$23,1))))</f>
        <v>0</v>
      </c>
      <c r="P5252">
        <f>IF(OR(B5252="",C5252="",E5252=""),0,IF(A5252=2,H5252*IF(E5252="SGD",1,IF(E5252="USD",Settings!$B$22,IF(E5252="HKD",Settings!$B$23,1))),0))</f>
        <v>0</v>
      </c>
      <c r="Q5252" s="312">
        <f>IF(OR(J5252="",G5252=""),"",G5252+ROW()/1000000)</f>
      </c>
      <c r="R5252" s="247">
        <f>IF(Q5252="","",SUMIFS(Txn[Signed Units],Txn[Key],J5252,Txn[Transaction Order],"&lt;="&amp;Q5252))</f>
      </c>
    </row>
    <row r="5253" spans="10:18" ht="15" customHeight="1" x14ac:dyDescent="0.15">
      <c r="J5253" s="246">
        <f>IF(OR(B5253="",C5253="",E5253=""),"",B5253&amp;":"&amp;C5253&amp;":"&amp;E5253)</f>
      </c>
      <c r="K5253" s="247">
        <f>IF(A5253="","",A5253*D5253)</f>
      </c>
      <c r="L5253" s="246">
        <f>IF(A5253="","",IF(OR(A5253=1,A5253=0),H5253,0))</f>
      </c>
      <c r="M5253" s="246">
        <f>IF(A5253="","",IF(A5253=-1,H5253,0))</f>
      </c>
      <c r="N5253">
        <f>IF(J5253="","",IF(E5253="SGD",1,IF(E5253="USD",Settings!$B$22,IF(E5253="HKD",Settings!$B$23,1))))</f>
      </c>
      <c r="O5253">
        <f>IF(OR(B5253="",C5253="",E5253=""),0,(IF(A5253=-1,H5253,0)-IF(OR(A5253=1,A5253=0),H5253,0)+IF(A5253=2,H5253,0))*IF(E5253="SGD",1,IF(E5253="USD",Settings!$B$22,IF(E5253="HKD",Settings!$B$23,1))))</f>
        <v>0</v>
      </c>
      <c r="P5253">
        <f>IF(OR(B5253="",C5253="",E5253=""),0,IF(A5253=2,H5253*IF(E5253="SGD",1,IF(E5253="USD",Settings!$B$22,IF(E5253="HKD",Settings!$B$23,1))),0))</f>
        <v>0</v>
      </c>
      <c r="Q5253" s="312">
        <f>IF(OR(J5253="",G5253=""),"",G5253+ROW()/1000000)</f>
      </c>
      <c r="R5253" s="247">
        <f>IF(Q5253="","",SUMIFS(Txn[Signed Units],Txn[Key],J5253,Txn[Transaction Order],"&lt;="&amp;Q5253))</f>
      </c>
    </row>
    <row r="5254" spans="10:18" ht="15" customHeight="1" x14ac:dyDescent="0.15">
      <c r="J5254" s="246">
        <f>IF(OR(B5254="",C5254="",E5254=""),"",B5254&amp;":"&amp;C5254&amp;":"&amp;E5254)</f>
      </c>
      <c r="K5254" s="247">
        <f>IF(A5254="","",A5254*D5254)</f>
      </c>
      <c r="L5254" s="246">
        <f>IF(A5254="","",IF(OR(A5254=1,A5254=0),H5254,0))</f>
      </c>
      <c r="M5254" s="246">
        <f>IF(A5254="","",IF(A5254=-1,H5254,0))</f>
      </c>
      <c r="N5254">
        <f>IF(J5254="","",IF(E5254="SGD",1,IF(E5254="USD",Settings!$B$22,IF(E5254="HKD",Settings!$B$23,1))))</f>
      </c>
      <c r="O5254">
        <f>IF(OR(B5254="",C5254="",E5254=""),0,(IF(A5254=-1,H5254,0)-IF(OR(A5254=1,A5254=0),H5254,0)+IF(A5254=2,H5254,0))*IF(E5254="SGD",1,IF(E5254="USD",Settings!$B$22,IF(E5254="HKD",Settings!$B$23,1))))</f>
        <v>0</v>
      </c>
      <c r="P5254">
        <f>IF(OR(B5254="",C5254="",E5254=""),0,IF(A5254=2,H5254*IF(E5254="SGD",1,IF(E5254="USD",Settings!$B$22,IF(E5254="HKD",Settings!$B$23,1))),0))</f>
        <v>0</v>
      </c>
      <c r="Q5254" s="312">
        <f>IF(OR(J5254="",G5254=""),"",G5254+ROW()/1000000)</f>
      </c>
      <c r="R5254" s="247">
        <f>IF(Q5254="","",SUMIFS(Txn[Signed Units],Txn[Key],J5254,Txn[Transaction Order],"&lt;="&amp;Q5254))</f>
      </c>
    </row>
    <row r="5255" spans="10:18" ht="15" customHeight="1" x14ac:dyDescent="0.15">
      <c r="J5255" s="246">
        <f>IF(OR(B5255="",C5255="",E5255=""),"",B5255&amp;":"&amp;C5255&amp;":"&amp;E5255)</f>
      </c>
      <c r="K5255" s="247">
        <f>IF(A5255="","",A5255*D5255)</f>
      </c>
      <c r="L5255" s="246">
        <f>IF(A5255="","",IF(OR(A5255=1,A5255=0),H5255,0))</f>
      </c>
      <c r="M5255" s="246">
        <f>IF(A5255="","",IF(A5255=-1,H5255,0))</f>
      </c>
      <c r="N5255">
        <f>IF(J5255="","",IF(E5255="SGD",1,IF(E5255="USD",Settings!$B$22,IF(E5255="HKD",Settings!$B$23,1))))</f>
      </c>
      <c r="O5255">
        <f>IF(OR(B5255="",C5255="",E5255=""),0,(IF(A5255=-1,H5255,0)-IF(OR(A5255=1,A5255=0),H5255,0)+IF(A5255=2,H5255,0))*IF(E5255="SGD",1,IF(E5255="USD",Settings!$B$22,IF(E5255="HKD",Settings!$B$23,1))))</f>
        <v>0</v>
      </c>
      <c r="P5255">
        <f>IF(OR(B5255="",C5255="",E5255=""),0,IF(A5255=2,H5255*IF(E5255="SGD",1,IF(E5255="USD",Settings!$B$22,IF(E5255="HKD",Settings!$B$23,1))),0))</f>
        <v>0</v>
      </c>
      <c r="Q5255" s="312">
        <f>IF(OR(J5255="",G5255=""),"",G5255+ROW()/1000000)</f>
      </c>
      <c r="R5255" s="247">
        <f>IF(Q5255="","",SUMIFS(Txn[Signed Units],Txn[Key],J5255,Txn[Transaction Order],"&lt;="&amp;Q5255))</f>
      </c>
    </row>
    <row r="5256" spans="10:18" ht="15" customHeight="1" x14ac:dyDescent="0.15">
      <c r="J5256" s="246">
        <f>IF(OR(B5256="",C5256="",E5256=""),"",B5256&amp;":"&amp;C5256&amp;":"&amp;E5256)</f>
      </c>
      <c r="K5256" s="247">
        <f>IF(A5256="","",A5256*D5256)</f>
      </c>
      <c r="L5256" s="246">
        <f>IF(A5256="","",IF(OR(A5256=1,A5256=0),H5256,0))</f>
      </c>
      <c r="M5256" s="246">
        <f>IF(A5256="","",IF(A5256=-1,H5256,0))</f>
      </c>
      <c r="N5256">
        <f>IF(J5256="","",IF(E5256="SGD",1,IF(E5256="USD",Settings!$B$22,IF(E5256="HKD",Settings!$B$23,1))))</f>
      </c>
      <c r="O5256">
        <f>IF(OR(B5256="",C5256="",E5256=""),0,(IF(A5256=-1,H5256,0)-IF(OR(A5256=1,A5256=0),H5256,0)+IF(A5256=2,H5256,0))*IF(E5256="SGD",1,IF(E5256="USD",Settings!$B$22,IF(E5256="HKD",Settings!$B$23,1))))</f>
        <v>0</v>
      </c>
      <c r="P5256">
        <f>IF(OR(B5256="",C5256="",E5256=""),0,IF(A5256=2,H5256*IF(E5256="SGD",1,IF(E5256="USD",Settings!$B$22,IF(E5256="HKD",Settings!$B$23,1))),0))</f>
        <v>0</v>
      </c>
      <c r="Q5256" s="312">
        <f>IF(OR(J5256="",G5256=""),"",G5256+ROW()/1000000)</f>
      </c>
      <c r="R5256" s="247">
        <f>IF(Q5256="","",SUMIFS(Txn[Signed Units],Txn[Key],J5256,Txn[Transaction Order],"&lt;="&amp;Q5256))</f>
      </c>
    </row>
    <row r="5257" spans="10:18" ht="15" customHeight="1" x14ac:dyDescent="0.15">
      <c r="J5257" s="246">
        <f>IF(OR(B5257="",C5257="",E5257=""),"",B5257&amp;":"&amp;C5257&amp;":"&amp;E5257)</f>
      </c>
      <c r="K5257" s="247">
        <f>IF(A5257="","",A5257*D5257)</f>
      </c>
      <c r="L5257" s="246">
        <f>IF(A5257="","",IF(OR(A5257=1,A5257=0),H5257,0))</f>
      </c>
      <c r="M5257" s="246">
        <f>IF(A5257="","",IF(A5257=-1,H5257,0))</f>
      </c>
      <c r="N5257">
        <f>IF(J5257="","",IF(E5257="SGD",1,IF(E5257="USD",Settings!$B$22,IF(E5257="HKD",Settings!$B$23,1))))</f>
      </c>
      <c r="O5257">
        <f>IF(OR(B5257="",C5257="",E5257=""),0,(IF(A5257=-1,H5257,0)-IF(OR(A5257=1,A5257=0),H5257,0)+IF(A5257=2,H5257,0))*IF(E5257="SGD",1,IF(E5257="USD",Settings!$B$22,IF(E5257="HKD",Settings!$B$23,1))))</f>
        <v>0</v>
      </c>
      <c r="P5257">
        <f>IF(OR(B5257="",C5257="",E5257=""),0,IF(A5257=2,H5257*IF(E5257="SGD",1,IF(E5257="USD",Settings!$B$22,IF(E5257="HKD",Settings!$B$23,1))),0))</f>
        <v>0</v>
      </c>
      <c r="Q5257" s="312">
        <f>IF(OR(J5257="",G5257=""),"",G5257+ROW()/1000000)</f>
      </c>
      <c r="R5257" s="247">
        <f>IF(Q5257="","",SUMIFS(Txn[Signed Units],Txn[Key],J5257,Txn[Transaction Order],"&lt;="&amp;Q5257))</f>
      </c>
    </row>
    <row r="5258" spans="10:18" ht="15" customHeight="1" x14ac:dyDescent="0.15">
      <c r="J5258" s="246">
        <f>IF(OR(B5258="",C5258="",E5258=""),"",B5258&amp;":"&amp;C5258&amp;":"&amp;E5258)</f>
      </c>
      <c r="K5258" s="247">
        <f>IF(A5258="","",A5258*D5258)</f>
      </c>
      <c r="L5258" s="246">
        <f>IF(A5258="","",IF(OR(A5258=1,A5258=0),H5258,0))</f>
      </c>
      <c r="M5258" s="246">
        <f>IF(A5258="","",IF(A5258=-1,H5258,0))</f>
      </c>
      <c r="N5258">
        <f>IF(J5258="","",IF(E5258="SGD",1,IF(E5258="USD",Settings!$B$22,IF(E5258="HKD",Settings!$B$23,1))))</f>
      </c>
      <c r="O5258">
        <f>IF(OR(B5258="",C5258="",E5258=""),0,(IF(A5258=-1,H5258,0)-IF(OR(A5258=1,A5258=0),H5258,0)+IF(A5258=2,H5258,0))*IF(E5258="SGD",1,IF(E5258="USD",Settings!$B$22,IF(E5258="HKD",Settings!$B$23,1))))</f>
        <v>0</v>
      </c>
      <c r="P5258">
        <f>IF(OR(B5258="",C5258="",E5258=""),0,IF(A5258=2,H5258*IF(E5258="SGD",1,IF(E5258="USD",Settings!$B$22,IF(E5258="HKD",Settings!$B$23,1))),0))</f>
        <v>0</v>
      </c>
      <c r="Q5258" s="312">
        <f>IF(OR(J5258="",G5258=""),"",G5258+ROW()/1000000)</f>
      </c>
      <c r="R5258" s="247">
        <f>IF(Q5258="","",SUMIFS(Txn[Signed Units],Txn[Key],J5258,Txn[Transaction Order],"&lt;="&amp;Q5258))</f>
      </c>
    </row>
    <row r="5259" spans="10:18" ht="15" customHeight="1" x14ac:dyDescent="0.15">
      <c r="J5259" s="246">
        <f>IF(OR(B5259="",C5259="",E5259=""),"",B5259&amp;":"&amp;C5259&amp;":"&amp;E5259)</f>
      </c>
      <c r="K5259" s="247">
        <f>IF(A5259="","",A5259*D5259)</f>
      </c>
      <c r="L5259" s="246">
        <f>IF(A5259="","",IF(OR(A5259=1,A5259=0),H5259,0))</f>
      </c>
      <c r="M5259" s="246">
        <f>IF(A5259="","",IF(A5259=-1,H5259,0))</f>
      </c>
      <c r="N5259">
        <f>IF(J5259="","",IF(E5259="SGD",1,IF(E5259="USD",Settings!$B$22,IF(E5259="HKD",Settings!$B$23,1))))</f>
      </c>
      <c r="O5259">
        <f>IF(OR(B5259="",C5259="",E5259=""),0,(IF(A5259=-1,H5259,0)-IF(OR(A5259=1,A5259=0),H5259,0)+IF(A5259=2,H5259,0))*IF(E5259="SGD",1,IF(E5259="USD",Settings!$B$22,IF(E5259="HKD",Settings!$B$23,1))))</f>
        <v>0</v>
      </c>
      <c r="P5259">
        <f>IF(OR(B5259="",C5259="",E5259=""),0,IF(A5259=2,H5259*IF(E5259="SGD",1,IF(E5259="USD",Settings!$B$22,IF(E5259="HKD",Settings!$B$23,1))),0))</f>
        <v>0</v>
      </c>
      <c r="Q5259" s="312">
        <f>IF(OR(J5259="",G5259=""),"",G5259+ROW()/1000000)</f>
      </c>
      <c r="R5259" s="247">
        <f>IF(Q5259="","",SUMIFS(Txn[Signed Units],Txn[Key],J5259,Txn[Transaction Order],"&lt;="&amp;Q5259))</f>
      </c>
    </row>
    <row r="5260" spans="10:18" ht="15" customHeight="1" x14ac:dyDescent="0.15">
      <c r="J5260" s="246">
        <f>IF(OR(B5260="",C5260="",E5260=""),"",B5260&amp;":"&amp;C5260&amp;":"&amp;E5260)</f>
      </c>
      <c r="K5260" s="247">
        <f>IF(A5260="","",A5260*D5260)</f>
      </c>
      <c r="L5260" s="246">
        <f>IF(A5260="","",IF(OR(A5260=1,A5260=0),H5260,0))</f>
      </c>
      <c r="M5260" s="246">
        <f>IF(A5260="","",IF(A5260=-1,H5260,0))</f>
      </c>
      <c r="N5260">
        <f>IF(J5260="","",IF(E5260="SGD",1,IF(E5260="USD",Settings!$B$22,IF(E5260="HKD",Settings!$B$23,1))))</f>
      </c>
      <c r="O5260">
        <f>IF(OR(B5260="",C5260="",E5260=""),0,(IF(A5260=-1,H5260,0)-IF(OR(A5260=1,A5260=0),H5260,0)+IF(A5260=2,H5260,0))*IF(E5260="SGD",1,IF(E5260="USD",Settings!$B$22,IF(E5260="HKD",Settings!$B$23,1))))</f>
        <v>0</v>
      </c>
      <c r="P5260">
        <f>IF(OR(B5260="",C5260="",E5260=""),0,IF(A5260=2,H5260*IF(E5260="SGD",1,IF(E5260="USD",Settings!$B$22,IF(E5260="HKD",Settings!$B$23,1))),0))</f>
        <v>0</v>
      </c>
      <c r="Q5260" s="312">
        <f>IF(OR(J5260="",G5260=""),"",G5260+ROW()/1000000)</f>
      </c>
      <c r="R5260" s="247">
        <f>IF(Q5260="","",SUMIFS(Txn[Signed Units],Txn[Key],J5260,Txn[Transaction Order],"&lt;="&amp;Q5260))</f>
      </c>
    </row>
    <row r="5261" spans="10:18" ht="15" customHeight="1" x14ac:dyDescent="0.15">
      <c r="J5261" s="246">
        <f>IF(OR(B5261="",C5261="",E5261=""),"",B5261&amp;":"&amp;C5261&amp;":"&amp;E5261)</f>
      </c>
      <c r="K5261" s="247">
        <f>IF(A5261="","",A5261*D5261)</f>
      </c>
      <c r="L5261" s="246">
        <f>IF(A5261="","",IF(OR(A5261=1,A5261=0),H5261,0))</f>
      </c>
      <c r="M5261" s="246">
        <f>IF(A5261="","",IF(A5261=-1,H5261,0))</f>
      </c>
      <c r="N5261">
        <f>IF(J5261="","",IF(E5261="SGD",1,IF(E5261="USD",Settings!$B$22,IF(E5261="HKD",Settings!$B$23,1))))</f>
      </c>
      <c r="O5261">
        <f>IF(OR(B5261="",C5261="",E5261=""),0,(IF(A5261=-1,H5261,0)-IF(OR(A5261=1,A5261=0),H5261,0)+IF(A5261=2,H5261,0))*IF(E5261="SGD",1,IF(E5261="USD",Settings!$B$22,IF(E5261="HKD",Settings!$B$23,1))))</f>
        <v>0</v>
      </c>
      <c r="P5261">
        <f>IF(OR(B5261="",C5261="",E5261=""),0,IF(A5261=2,H5261*IF(E5261="SGD",1,IF(E5261="USD",Settings!$B$22,IF(E5261="HKD",Settings!$B$23,1))),0))</f>
        <v>0</v>
      </c>
      <c r="Q5261" s="312">
        <f>IF(OR(J5261="",G5261=""),"",G5261+ROW()/1000000)</f>
      </c>
      <c r="R5261" s="247">
        <f>IF(Q5261="","",SUMIFS(Txn[Signed Units],Txn[Key],J5261,Txn[Transaction Order],"&lt;="&amp;Q5261))</f>
      </c>
    </row>
    <row r="5262" spans="10:18" ht="15" customHeight="1" x14ac:dyDescent="0.15">
      <c r="J5262" s="246">
        <f>IF(OR(B5262="",C5262="",E5262=""),"",B5262&amp;":"&amp;C5262&amp;":"&amp;E5262)</f>
      </c>
      <c r="K5262" s="247">
        <f>IF(A5262="","",A5262*D5262)</f>
      </c>
      <c r="L5262" s="246">
        <f>IF(A5262="","",IF(OR(A5262=1,A5262=0),H5262,0))</f>
      </c>
      <c r="M5262" s="246">
        <f>IF(A5262="","",IF(A5262=-1,H5262,0))</f>
      </c>
      <c r="N5262">
        <f>IF(J5262="","",IF(E5262="SGD",1,IF(E5262="USD",Settings!$B$22,IF(E5262="HKD",Settings!$B$23,1))))</f>
      </c>
      <c r="O5262">
        <f>IF(OR(B5262="",C5262="",E5262=""),0,(IF(A5262=-1,H5262,0)-IF(OR(A5262=1,A5262=0),H5262,0)+IF(A5262=2,H5262,0))*IF(E5262="SGD",1,IF(E5262="USD",Settings!$B$22,IF(E5262="HKD",Settings!$B$23,1))))</f>
        <v>0</v>
      </c>
      <c r="P5262">
        <f>IF(OR(B5262="",C5262="",E5262=""),0,IF(A5262=2,H5262*IF(E5262="SGD",1,IF(E5262="USD",Settings!$B$22,IF(E5262="HKD",Settings!$B$23,1))),0))</f>
        <v>0</v>
      </c>
      <c r="Q5262" s="312">
        <f>IF(OR(J5262="",G5262=""),"",G5262+ROW()/1000000)</f>
      </c>
      <c r="R5262" s="247">
        <f>IF(Q5262="","",SUMIFS(Txn[Signed Units],Txn[Key],J5262,Txn[Transaction Order],"&lt;="&amp;Q5262))</f>
      </c>
    </row>
    <row r="5263" spans="10:18" ht="15" customHeight="1" x14ac:dyDescent="0.15">
      <c r="J5263" s="246">
        <f>IF(OR(B5263="",C5263="",E5263=""),"",B5263&amp;":"&amp;C5263&amp;":"&amp;E5263)</f>
      </c>
      <c r="K5263" s="247">
        <f>IF(A5263="","",A5263*D5263)</f>
      </c>
      <c r="L5263" s="246">
        <f>IF(A5263="","",IF(OR(A5263=1,A5263=0),H5263,0))</f>
      </c>
      <c r="M5263" s="246">
        <f>IF(A5263="","",IF(A5263=-1,H5263,0))</f>
      </c>
      <c r="N5263">
        <f>IF(J5263="","",IF(E5263="SGD",1,IF(E5263="USD",Settings!$B$22,IF(E5263="HKD",Settings!$B$23,1))))</f>
      </c>
      <c r="O5263">
        <f>IF(OR(B5263="",C5263="",E5263=""),0,(IF(A5263=-1,H5263,0)-IF(OR(A5263=1,A5263=0),H5263,0)+IF(A5263=2,H5263,0))*IF(E5263="SGD",1,IF(E5263="USD",Settings!$B$22,IF(E5263="HKD",Settings!$B$23,1))))</f>
        <v>0</v>
      </c>
      <c r="P5263">
        <f>IF(OR(B5263="",C5263="",E5263=""),0,IF(A5263=2,H5263*IF(E5263="SGD",1,IF(E5263="USD",Settings!$B$22,IF(E5263="HKD",Settings!$B$23,1))),0))</f>
        <v>0</v>
      </c>
      <c r="Q5263" s="312">
        <f>IF(OR(J5263="",G5263=""),"",G5263+ROW()/1000000)</f>
      </c>
      <c r="R5263" s="247">
        <f>IF(Q5263="","",SUMIFS(Txn[Signed Units],Txn[Key],J5263,Txn[Transaction Order],"&lt;="&amp;Q5263))</f>
      </c>
    </row>
    <row r="5264" spans="10:18" ht="15" customHeight="1" x14ac:dyDescent="0.15">
      <c r="J5264" s="246">
        <f>IF(OR(B5264="",C5264="",E5264=""),"",B5264&amp;":"&amp;C5264&amp;":"&amp;E5264)</f>
      </c>
      <c r="K5264" s="247">
        <f>IF(A5264="","",A5264*D5264)</f>
      </c>
      <c r="L5264" s="246">
        <f>IF(A5264="","",IF(OR(A5264=1,A5264=0),H5264,0))</f>
      </c>
      <c r="M5264" s="246">
        <f>IF(A5264="","",IF(A5264=-1,H5264,0))</f>
      </c>
      <c r="N5264">
        <f>IF(J5264="","",IF(E5264="SGD",1,IF(E5264="USD",Settings!$B$22,IF(E5264="HKD",Settings!$B$23,1))))</f>
      </c>
      <c r="O5264">
        <f>IF(OR(B5264="",C5264="",E5264=""),0,(IF(A5264=-1,H5264,0)-IF(OR(A5264=1,A5264=0),H5264,0)+IF(A5264=2,H5264,0))*IF(E5264="SGD",1,IF(E5264="USD",Settings!$B$22,IF(E5264="HKD",Settings!$B$23,1))))</f>
        <v>0</v>
      </c>
      <c r="P5264">
        <f>IF(OR(B5264="",C5264="",E5264=""),0,IF(A5264=2,H5264*IF(E5264="SGD",1,IF(E5264="USD",Settings!$B$22,IF(E5264="HKD",Settings!$B$23,1))),0))</f>
        <v>0</v>
      </c>
      <c r="Q5264" s="312">
        <f>IF(OR(J5264="",G5264=""),"",G5264+ROW()/1000000)</f>
      </c>
      <c r="R5264" s="247">
        <f>IF(Q5264="","",SUMIFS(Txn[Signed Units],Txn[Key],J5264,Txn[Transaction Order],"&lt;="&amp;Q5264))</f>
      </c>
    </row>
    <row r="5265" spans="10:18" ht="15" customHeight="1" x14ac:dyDescent="0.15">
      <c r="J5265" s="246">
        <f>IF(OR(B5265="",C5265="",E5265=""),"",B5265&amp;":"&amp;C5265&amp;":"&amp;E5265)</f>
      </c>
      <c r="K5265" s="247">
        <f>IF(A5265="","",A5265*D5265)</f>
      </c>
      <c r="L5265" s="246">
        <f>IF(A5265="","",IF(OR(A5265=1,A5265=0),H5265,0))</f>
      </c>
      <c r="M5265" s="246">
        <f>IF(A5265="","",IF(A5265=-1,H5265,0))</f>
      </c>
      <c r="N5265">
        <f>IF(J5265="","",IF(E5265="SGD",1,IF(E5265="USD",Settings!$B$22,IF(E5265="HKD",Settings!$B$23,1))))</f>
      </c>
      <c r="O5265">
        <f>IF(OR(B5265="",C5265="",E5265=""),0,(IF(A5265=-1,H5265,0)-IF(OR(A5265=1,A5265=0),H5265,0)+IF(A5265=2,H5265,0))*IF(E5265="SGD",1,IF(E5265="USD",Settings!$B$22,IF(E5265="HKD",Settings!$B$23,1))))</f>
        <v>0</v>
      </c>
      <c r="P5265">
        <f>IF(OR(B5265="",C5265="",E5265=""),0,IF(A5265=2,H5265*IF(E5265="SGD",1,IF(E5265="USD",Settings!$B$22,IF(E5265="HKD",Settings!$B$23,1))),0))</f>
        <v>0</v>
      </c>
      <c r="Q5265" s="312">
        <f>IF(OR(J5265="",G5265=""),"",G5265+ROW()/1000000)</f>
      </c>
      <c r="R5265" s="247">
        <f>IF(Q5265="","",SUMIFS(Txn[Signed Units],Txn[Key],J5265,Txn[Transaction Order],"&lt;="&amp;Q5265))</f>
      </c>
    </row>
    <row r="5266" spans="10:18" ht="15" customHeight="1" x14ac:dyDescent="0.15">
      <c r="J5266" s="246">
        <f>IF(OR(B5266="",C5266="",E5266=""),"",B5266&amp;":"&amp;C5266&amp;":"&amp;E5266)</f>
      </c>
      <c r="K5266" s="247">
        <f>IF(A5266="","",A5266*D5266)</f>
      </c>
      <c r="L5266" s="246">
        <f>IF(A5266="","",IF(OR(A5266=1,A5266=0),H5266,0))</f>
      </c>
      <c r="M5266" s="246">
        <f>IF(A5266="","",IF(A5266=-1,H5266,0))</f>
      </c>
      <c r="N5266">
        <f>IF(J5266="","",IF(E5266="SGD",1,IF(E5266="USD",Settings!$B$22,IF(E5266="HKD",Settings!$B$23,1))))</f>
      </c>
      <c r="O5266">
        <f>IF(OR(B5266="",C5266="",E5266=""),0,(IF(A5266=-1,H5266,0)-IF(OR(A5266=1,A5266=0),H5266,0)+IF(A5266=2,H5266,0))*IF(E5266="SGD",1,IF(E5266="USD",Settings!$B$22,IF(E5266="HKD",Settings!$B$23,1))))</f>
        <v>0</v>
      </c>
      <c r="P5266">
        <f>IF(OR(B5266="",C5266="",E5266=""),0,IF(A5266=2,H5266*IF(E5266="SGD",1,IF(E5266="USD",Settings!$B$22,IF(E5266="HKD",Settings!$B$23,1))),0))</f>
        <v>0</v>
      </c>
      <c r="Q5266" s="312">
        <f>IF(OR(J5266="",G5266=""),"",G5266+ROW()/1000000)</f>
      </c>
      <c r="R5266" s="247">
        <f>IF(Q5266="","",SUMIFS(Txn[Signed Units],Txn[Key],J5266,Txn[Transaction Order],"&lt;="&amp;Q5266))</f>
      </c>
    </row>
    <row r="5267" spans="10:18" ht="15" customHeight="1" x14ac:dyDescent="0.15">
      <c r="J5267" s="246">
        <f>IF(OR(B5267="",C5267="",E5267=""),"",B5267&amp;":"&amp;C5267&amp;":"&amp;E5267)</f>
      </c>
      <c r="K5267" s="247">
        <f>IF(A5267="","",A5267*D5267)</f>
      </c>
      <c r="L5267" s="246">
        <f>IF(A5267="","",IF(OR(A5267=1,A5267=0),H5267,0))</f>
      </c>
      <c r="M5267" s="246">
        <f>IF(A5267="","",IF(A5267=-1,H5267,0))</f>
      </c>
      <c r="N5267">
        <f>IF(J5267="","",IF(E5267="SGD",1,IF(E5267="USD",Settings!$B$22,IF(E5267="HKD",Settings!$B$23,1))))</f>
      </c>
      <c r="O5267">
        <f>IF(OR(B5267="",C5267="",E5267=""),0,(IF(A5267=-1,H5267,0)-IF(OR(A5267=1,A5267=0),H5267,0)+IF(A5267=2,H5267,0))*IF(E5267="SGD",1,IF(E5267="USD",Settings!$B$22,IF(E5267="HKD",Settings!$B$23,1))))</f>
        <v>0</v>
      </c>
      <c r="P5267">
        <f>IF(OR(B5267="",C5267="",E5267=""),0,IF(A5267=2,H5267*IF(E5267="SGD",1,IF(E5267="USD",Settings!$B$22,IF(E5267="HKD",Settings!$B$23,1))),0))</f>
        <v>0</v>
      </c>
      <c r="Q5267" s="312">
        <f>IF(OR(J5267="",G5267=""),"",G5267+ROW()/1000000)</f>
      </c>
      <c r="R5267" s="247">
        <f>IF(Q5267="","",SUMIFS(Txn[Signed Units],Txn[Key],J5267,Txn[Transaction Order],"&lt;="&amp;Q5267))</f>
      </c>
    </row>
    <row r="5268" spans="10:18" ht="15" customHeight="1" x14ac:dyDescent="0.15">
      <c r="J5268" s="246">
        <f>IF(OR(B5268="",C5268="",E5268=""),"",B5268&amp;":"&amp;C5268&amp;":"&amp;E5268)</f>
      </c>
      <c r="K5268" s="247">
        <f>IF(A5268="","",A5268*D5268)</f>
      </c>
      <c r="L5268" s="246">
        <f>IF(A5268="","",IF(OR(A5268=1,A5268=0),H5268,0))</f>
      </c>
      <c r="M5268" s="246">
        <f>IF(A5268="","",IF(A5268=-1,H5268,0))</f>
      </c>
      <c r="N5268">
        <f>IF(J5268="","",IF(E5268="SGD",1,IF(E5268="USD",Settings!$B$22,IF(E5268="HKD",Settings!$B$23,1))))</f>
      </c>
      <c r="O5268">
        <f>IF(OR(B5268="",C5268="",E5268=""),0,(IF(A5268=-1,H5268,0)-IF(OR(A5268=1,A5268=0),H5268,0)+IF(A5268=2,H5268,0))*IF(E5268="SGD",1,IF(E5268="USD",Settings!$B$22,IF(E5268="HKD",Settings!$B$23,1))))</f>
        <v>0</v>
      </c>
      <c r="P5268">
        <f>IF(OR(B5268="",C5268="",E5268=""),0,IF(A5268=2,H5268*IF(E5268="SGD",1,IF(E5268="USD",Settings!$B$22,IF(E5268="HKD",Settings!$B$23,1))),0))</f>
        <v>0</v>
      </c>
      <c r="Q5268" s="312">
        <f>IF(OR(J5268="",G5268=""),"",G5268+ROW()/1000000)</f>
      </c>
      <c r="R5268" s="247">
        <f>IF(Q5268="","",SUMIFS(Txn[Signed Units],Txn[Key],J5268,Txn[Transaction Order],"&lt;="&amp;Q5268))</f>
      </c>
    </row>
    <row r="5269" spans="10:18" ht="15" customHeight="1" x14ac:dyDescent="0.15">
      <c r="J5269" s="246">
        <f>IF(OR(B5269="",C5269="",E5269=""),"",B5269&amp;":"&amp;C5269&amp;":"&amp;E5269)</f>
      </c>
      <c r="K5269" s="247">
        <f>IF(A5269="","",A5269*D5269)</f>
      </c>
      <c r="L5269" s="246">
        <f>IF(A5269="","",IF(OR(A5269=1,A5269=0),H5269,0))</f>
      </c>
      <c r="M5269" s="246">
        <f>IF(A5269="","",IF(A5269=-1,H5269,0))</f>
      </c>
      <c r="N5269">
        <f>IF(J5269="","",IF(E5269="SGD",1,IF(E5269="USD",Settings!$B$22,IF(E5269="HKD",Settings!$B$23,1))))</f>
      </c>
      <c r="O5269">
        <f>IF(OR(B5269="",C5269="",E5269=""),0,(IF(A5269=-1,H5269,0)-IF(OR(A5269=1,A5269=0),H5269,0)+IF(A5269=2,H5269,0))*IF(E5269="SGD",1,IF(E5269="USD",Settings!$B$22,IF(E5269="HKD",Settings!$B$23,1))))</f>
        <v>0</v>
      </c>
      <c r="P5269">
        <f>IF(OR(B5269="",C5269="",E5269=""),0,IF(A5269=2,H5269*IF(E5269="SGD",1,IF(E5269="USD",Settings!$B$22,IF(E5269="HKD",Settings!$B$23,1))),0))</f>
        <v>0</v>
      </c>
      <c r="Q5269" s="312">
        <f>IF(OR(J5269="",G5269=""),"",G5269+ROW()/1000000)</f>
      </c>
      <c r="R5269" s="247">
        <f>IF(Q5269="","",SUMIFS(Txn[Signed Units],Txn[Key],J5269,Txn[Transaction Order],"&lt;="&amp;Q5269))</f>
      </c>
    </row>
    <row r="5270" spans="10:18" ht="15" customHeight="1" x14ac:dyDescent="0.15">
      <c r="J5270" s="246">
        <f>IF(OR(B5270="",C5270="",E5270=""),"",B5270&amp;":"&amp;C5270&amp;":"&amp;E5270)</f>
      </c>
      <c r="K5270" s="247">
        <f>IF(A5270="","",A5270*D5270)</f>
      </c>
      <c r="L5270" s="246">
        <f>IF(A5270="","",IF(OR(A5270=1,A5270=0),H5270,0))</f>
      </c>
      <c r="M5270" s="246">
        <f>IF(A5270="","",IF(A5270=-1,H5270,0))</f>
      </c>
      <c r="N5270">
        <f>IF(J5270="","",IF(E5270="SGD",1,IF(E5270="USD",Settings!$B$22,IF(E5270="HKD",Settings!$B$23,1))))</f>
      </c>
      <c r="O5270">
        <f>IF(OR(B5270="",C5270="",E5270=""),0,(IF(A5270=-1,H5270,0)-IF(OR(A5270=1,A5270=0),H5270,0)+IF(A5270=2,H5270,0))*IF(E5270="SGD",1,IF(E5270="USD",Settings!$B$22,IF(E5270="HKD",Settings!$B$23,1))))</f>
        <v>0</v>
      </c>
      <c r="P5270">
        <f>IF(OR(B5270="",C5270="",E5270=""),0,IF(A5270=2,H5270*IF(E5270="SGD",1,IF(E5270="USD",Settings!$B$22,IF(E5270="HKD",Settings!$B$23,1))),0))</f>
        <v>0</v>
      </c>
      <c r="Q5270" s="312">
        <f>IF(OR(J5270="",G5270=""),"",G5270+ROW()/1000000)</f>
      </c>
      <c r="R5270" s="247">
        <f>IF(Q5270="","",SUMIFS(Txn[Signed Units],Txn[Key],J5270,Txn[Transaction Order],"&lt;="&amp;Q5270))</f>
      </c>
    </row>
    <row r="5271" spans="10:18" ht="15" customHeight="1" x14ac:dyDescent="0.15">
      <c r="J5271" s="246">
        <f>IF(OR(B5271="",C5271="",E5271=""),"",B5271&amp;":"&amp;C5271&amp;":"&amp;E5271)</f>
      </c>
      <c r="K5271" s="247">
        <f>IF(A5271="","",A5271*D5271)</f>
      </c>
      <c r="L5271" s="246">
        <f>IF(A5271="","",IF(OR(A5271=1,A5271=0),H5271,0))</f>
      </c>
      <c r="M5271" s="246">
        <f>IF(A5271="","",IF(A5271=-1,H5271,0))</f>
      </c>
      <c r="N5271">
        <f>IF(J5271="","",IF(E5271="SGD",1,IF(E5271="USD",Settings!$B$22,IF(E5271="HKD",Settings!$B$23,1))))</f>
      </c>
      <c r="O5271">
        <f>IF(OR(B5271="",C5271="",E5271=""),0,(IF(A5271=-1,H5271,0)-IF(OR(A5271=1,A5271=0),H5271,0)+IF(A5271=2,H5271,0))*IF(E5271="SGD",1,IF(E5271="USD",Settings!$B$22,IF(E5271="HKD",Settings!$B$23,1))))</f>
        <v>0</v>
      </c>
      <c r="P5271">
        <f>IF(OR(B5271="",C5271="",E5271=""),0,IF(A5271=2,H5271*IF(E5271="SGD",1,IF(E5271="USD",Settings!$B$22,IF(E5271="HKD",Settings!$B$23,1))),0))</f>
        <v>0</v>
      </c>
      <c r="Q5271" s="312">
        <f>IF(OR(J5271="",G5271=""),"",G5271+ROW()/1000000)</f>
      </c>
      <c r="R5271" s="247">
        <f>IF(Q5271="","",SUMIFS(Txn[Signed Units],Txn[Key],J5271,Txn[Transaction Order],"&lt;="&amp;Q5271))</f>
      </c>
    </row>
    <row r="5272" spans="10:18" ht="15" customHeight="1" x14ac:dyDescent="0.15">
      <c r="J5272" s="246">
        <f>IF(OR(B5272="",C5272="",E5272=""),"",B5272&amp;":"&amp;C5272&amp;":"&amp;E5272)</f>
      </c>
      <c r="K5272" s="247">
        <f>IF(A5272="","",A5272*D5272)</f>
      </c>
      <c r="L5272" s="246">
        <f>IF(A5272="","",IF(OR(A5272=1,A5272=0),H5272,0))</f>
      </c>
      <c r="M5272" s="246">
        <f>IF(A5272="","",IF(A5272=-1,H5272,0))</f>
      </c>
      <c r="N5272">
        <f>IF(J5272="","",IF(E5272="SGD",1,IF(E5272="USD",Settings!$B$22,IF(E5272="HKD",Settings!$B$23,1))))</f>
      </c>
      <c r="O5272">
        <f>IF(OR(B5272="",C5272="",E5272=""),0,(IF(A5272=-1,H5272,0)-IF(OR(A5272=1,A5272=0),H5272,0)+IF(A5272=2,H5272,0))*IF(E5272="SGD",1,IF(E5272="USD",Settings!$B$22,IF(E5272="HKD",Settings!$B$23,1))))</f>
        <v>0</v>
      </c>
      <c r="P5272">
        <f>IF(OR(B5272="",C5272="",E5272=""),0,IF(A5272=2,H5272*IF(E5272="SGD",1,IF(E5272="USD",Settings!$B$22,IF(E5272="HKD",Settings!$B$23,1))),0))</f>
        <v>0</v>
      </c>
      <c r="Q5272" s="312">
        <f>IF(OR(J5272="",G5272=""),"",G5272+ROW()/1000000)</f>
      </c>
      <c r="R5272" s="247">
        <f>IF(Q5272="","",SUMIFS(Txn[Signed Units],Txn[Key],J5272,Txn[Transaction Order],"&lt;="&amp;Q5272))</f>
      </c>
    </row>
    <row r="5273" spans="10:18" ht="15" customHeight="1" x14ac:dyDescent="0.15">
      <c r="J5273" s="246">
        <f>IF(OR(B5273="",C5273="",E5273=""),"",B5273&amp;":"&amp;C5273&amp;":"&amp;E5273)</f>
      </c>
      <c r="K5273" s="247">
        <f>IF(A5273="","",A5273*D5273)</f>
      </c>
      <c r="L5273" s="246">
        <f>IF(A5273="","",IF(OR(A5273=1,A5273=0),H5273,0))</f>
      </c>
      <c r="M5273" s="246">
        <f>IF(A5273="","",IF(A5273=-1,H5273,0))</f>
      </c>
      <c r="N5273">
        <f>IF(J5273="","",IF(E5273="SGD",1,IF(E5273="USD",Settings!$B$22,IF(E5273="HKD",Settings!$B$23,1))))</f>
      </c>
      <c r="O5273">
        <f>IF(OR(B5273="",C5273="",E5273=""),0,(IF(A5273=-1,H5273,0)-IF(OR(A5273=1,A5273=0),H5273,0)+IF(A5273=2,H5273,0))*IF(E5273="SGD",1,IF(E5273="USD",Settings!$B$22,IF(E5273="HKD",Settings!$B$23,1))))</f>
        <v>0</v>
      </c>
      <c r="P5273">
        <f>IF(OR(B5273="",C5273="",E5273=""),0,IF(A5273=2,H5273*IF(E5273="SGD",1,IF(E5273="USD",Settings!$B$22,IF(E5273="HKD",Settings!$B$23,1))),0))</f>
        <v>0</v>
      </c>
      <c r="Q5273" s="312">
        <f>IF(OR(J5273="",G5273=""),"",G5273+ROW()/1000000)</f>
      </c>
      <c r="R5273" s="247">
        <f>IF(Q5273="","",SUMIFS(Txn[Signed Units],Txn[Key],J5273,Txn[Transaction Order],"&lt;="&amp;Q5273))</f>
      </c>
    </row>
    <row r="5274" spans="10:18" ht="15" customHeight="1" x14ac:dyDescent="0.15">
      <c r="J5274" s="246">
        <f>IF(OR(B5274="",C5274="",E5274=""),"",B5274&amp;":"&amp;C5274&amp;":"&amp;E5274)</f>
      </c>
      <c r="K5274" s="247">
        <f>IF(A5274="","",A5274*D5274)</f>
      </c>
      <c r="L5274" s="246">
        <f>IF(A5274="","",IF(OR(A5274=1,A5274=0),H5274,0))</f>
      </c>
      <c r="M5274" s="246">
        <f>IF(A5274="","",IF(A5274=-1,H5274,0))</f>
      </c>
      <c r="N5274">
        <f>IF(J5274="","",IF(E5274="SGD",1,IF(E5274="USD",Settings!$B$22,IF(E5274="HKD",Settings!$B$23,1))))</f>
      </c>
      <c r="O5274">
        <f>IF(OR(B5274="",C5274="",E5274=""),0,(IF(A5274=-1,H5274,0)-IF(OR(A5274=1,A5274=0),H5274,0)+IF(A5274=2,H5274,0))*IF(E5274="SGD",1,IF(E5274="USD",Settings!$B$22,IF(E5274="HKD",Settings!$B$23,1))))</f>
        <v>0</v>
      </c>
      <c r="P5274">
        <f>IF(OR(B5274="",C5274="",E5274=""),0,IF(A5274=2,H5274*IF(E5274="SGD",1,IF(E5274="USD",Settings!$B$22,IF(E5274="HKD",Settings!$B$23,1))),0))</f>
        <v>0</v>
      </c>
      <c r="Q5274" s="312">
        <f>IF(OR(J5274="",G5274=""),"",G5274+ROW()/1000000)</f>
      </c>
      <c r="R5274" s="247">
        <f>IF(Q5274="","",SUMIFS(Txn[Signed Units],Txn[Key],J5274,Txn[Transaction Order],"&lt;="&amp;Q5274))</f>
      </c>
    </row>
    <row r="5275" spans="10:18" ht="15" customHeight="1" x14ac:dyDescent="0.15">
      <c r="J5275" s="246">
        <f>IF(OR(B5275="",C5275="",E5275=""),"",B5275&amp;":"&amp;C5275&amp;":"&amp;E5275)</f>
      </c>
      <c r="K5275" s="247">
        <f>IF(A5275="","",A5275*D5275)</f>
      </c>
      <c r="L5275" s="246">
        <f>IF(A5275="","",IF(OR(A5275=1,A5275=0),H5275,0))</f>
      </c>
      <c r="M5275" s="246">
        <f>IF(A5275="","",IF(A5275=-1,H5275,0))</f>
      </c>
      <c r="N5275">
        <f>IF(J5275="","",IF(E5275="SGD",1,IF(E5275="USD",Settings!$B$22,IF(E5275="HKD",Settings!$B$23,1))))</f>
      </c>
      <c r="O5275">
        <f>IF(OR(B5275="",C5275="",E5275=""),0,(IF(A5275=-1,H5275,0)-IF(OR(A5275=1,A5275=0),H5275,0)+IF(A5275=2,H5275,0))*IF(E5275="SGD",1,IF(E5275="USD",Settings!$B$22,IF(E5275="HKD",Settings!$B$23,1))))</f>
        <v>0</v>
      </c>
      <c r="P5275">
        <f>IF(OR(B5275="",C5275="",E5275=""),0,IF(A5275=2,H5275*IF(E5275="SGD",1,IF(E5275="USD",Settings!$B$22,IF(E5275="HKD",Settings!$B$23,1))),0))</f>
        <v>0</v>
      </c>
      <c r="Q5275" s="312">
        <f>IF(OR(J5275="",G5275=""),"",G5275+ROW()/1000000)</f>
      </c>
      <c r="R5275" s="247">
        <f>IF(Q5275="","",SUMIFS(Txn[Signed Units],Txn[Key],J5275,Txn[Transaction Order],"&lt;="&amp;Q5275))</f>
      </c>
    </row>
    <row r="5276" spans="10:18" ht="15" customHeight="1" x14ac:dyDescent="0.15">
      <c r="J5276" s="246">
        <f>IF(OR(B5276="",C5276="",E5276=""),"",B5276&amp;":"&amp;C5276&amp;":"&amp;E5276)</f>
      </c>
      <c r="K5276" s="247">
        <f>IF(A5276="","",A5276*D5276)</f>
      </c>
      <c r="L5276" s="246">
        <f>IF(A5276="","",IF(OR(A5276=1,A5276=0),H5276,0))</f>
      </c>
      <c r="M5276" s="246">
        <f>IF(A5276="","",IF(A5276=-1,H5276,0))</f>
      </c>
      <c r="N5276">
        <f>IF(J5276="","",IF(E5276="SGD",1,IF(E5276="USD",Settings!$B$22,IF(E5276="HKD",Settings!$B$23,1))))</f>
      </c>
      <c r="O5276">
        <f>IF(OR(B5276="",C5276="",E5276=""),0,(IF(A5276=-1,H5276,0)-IF(OR(A5276=1,A5276=0),H5276,0)+IF(A5276=2,H5276,0))*IF(E5276="SGD",1,IF(E5276="USD",Settings!$B$22,IF(E5276="HKD",Settings!$B$23,1))))</f>
        <v>0</v>
      </c>
      <c r="P5276">
        <f>IF(OR(B5276="",C5276="",E5276=""),0,IF(A5276=2,H5276*IF(E5276="SGD",1,IF(E5276="USD",Settings!$B$22,IF(E5276="HKD",Settings!$B$23,1))),0))</f>
        <v>0</v>
      </c>
      <c r="Q5276" s="312">
        <f>IF(OR(J5276="",G5276=""),"",G5276+ROW()/1000000)</f>
      </c>
      <c r="R5276" s="247">
        <f>IF(Q5276="","",SUMIFS(Txn[Signed Units],Txn[Key],J5276,Txn[Transaction Order],"&lt;="&amp;Q5276))</f>
      </c>
    </row>
    <row r="5277" spans="10:18" ht="15" customHeight="1" x14ac:dyDescent="0.15">
      <c r="J5277" s="246">
        <f>IF(OR(B5277="",C5277="",E5277=""),"",B5277&amp;":"&amp;C5277&amp;":"&amp;E5277)</f>
      </c>
      <c r="K5277" s="247">
        <f>IF(A5277="","",A5277*D5277)</f>
      </c>
      <c r="L5277" s="246">
        <f>IF(A5277="","",IF(OR(A5277=1,A5277=0),H5277,0))</f>
      </c>
      <c r="M5277" s="246">
        <f>IF(A5277="","",IF(A5277=-1,H5277,0))</f>
      </c>
      <c r="N5277">
        <f>IF(J5277="","",IF(E5277="SGD",1,IF(E5277="USD",Settings!$B$22,IF(E5277="HKD",Settings!$B$23,1))))</f>
      </c>
      <c r="O5277">
        <f>IF(OR(B5277="",C5277="",E5277=""),0,(IF(A5277=-1,H5277,0)-IF(OR(A5277=1,A5277=0),H5277,0)+IF(A5277=2,H5277,0))*IF(E5277="SGD",1,IF(E5277="USD",Settings!$B$22,IF(E5277="HKD",Settings!$B$23,1))))</f>
        <v>0</v>
      </c>
      <c r="P5277">
        <f>IF(OR(B5277="",C5277="",E5277=""),0,IF(A5277=2,H5277*IF(E5277="SGD",1,IF(E5277="USD",Settings!$B$22,IF(E5277="HKD",Settings!$B$23,1))),0))</f>
        <v>0</v>
      </c>
      <c r="Q5277" s="312">
        <f>IF(OR(J5277="",G5277=""),"",G5277+ROW()/1000000)</f>
      </c>
      <c r="R5277" s="247">
        <f>IF(Q5277="","",SUMIFS(Txn[Signed Units],Txn[Key],J5277,Txn[Transaction Order],"&lt;="&amp;Q5277))</f>
      </c>
    </row>
    <row r="5278" spans="10:18" ht="15" customHeight="1" x14ac:dyDescent="0.15">
      <c r="J5278" s="246">
        <f>IF(OR(B5278="",C5278="",E5278=""),"",B5278&amp;":"&amp;C5278&amp;":"&amp;E5278)</f>
      </c>
      <c r="K5278" s="247">
        <f>IF(A5278="","",A5278*D5278)</f>
      </c>
      <c r="L5278" s="246">
        <f>IF(A5278="","",IF(OR(A5278=1,A5278=0),H5278,0))</f>
      </c>
      <c r="M5278" s="246">
        <f>IF(A5278="","",IF(A5278=-1,H5278,0))</f>
      </c>
      <c r="N5278">
        <f>IF(J5278="","",IF(E5278="SGD",1,IF(E5278="USD",Settings!$B$22,IF(E5278="HKD",Settings!$B$23,1))))</f>
      </c>
      <c r="O5278">
        <f>IF(OR(B5278="",C5278="",E5278=""),0,(IF(A5278=-1,H5278,0)-IF(OR(A5278=1,A5278=0),H5278,0)+IF(A5278=2,H5278,0))*IF(E5278="SGD",1,IF(E5278="USD",Settings!$B$22,IF(E5278="HKD",Settings!$B$23,1))))</f>
        <v>0</v>
      </c>
      <c r="P5278">
        <f>IF(OR(B5278="",C5278="",E5278=""),0,IF(A5278=2,H5278*IF(E5278="SGD",1,IF(E5278="USD",Settings!$B$22,IF(E5278="HKD",Settings!$B$23,1))),0))</f>
        <v>0</v>
      </c>
      <c r="Q5278" s="312">
        <f>IF(OR(J5278="",G5278=""),"",G5278+ROW()/1000000)</f>
      </c>
      <c r="R5278" s="247">
        <f>IF(Q5278="","",SUMIFS(Txn[Signed Units],Txn[Key],J5278,Txn[Transaction Order],"&lt;="&amp;Q5278))</f>
      </c>
    </row>
    <row r="5279" spans="10:18" ht="15" customHeight="1" x14ac:dyDescent="0.15">
      <c r="J5279" s="246">
        <f>IF(OR(B5279="",C5279="",E5279=""),"",B5279&amp;":"&amp;C5279&amp;":"&amp;E5279)</f>
      </c>
      <c r="K5279" s="247">
        <f>IF(A5279="","",A5279*D5279)</f>
      </c>
      <c r="L5279" s="246">
        <f>IF(A5279="","",IF(OR(A5279=1,A5279=0),H5279,0))</f>
      </c>
      <c r="M5279" s="246">
        <f>IF(A5279="","",IF(A5279=-1,H5279,0))</f>
      </c>
      <c r="N5279">
        <f>IF(J5279="","",IF(E5279="SGD",1,IF(E5279="USD",Settings!$B$22,IF(E5279="HKD",Settings!$B$23,1))))</f>
      </c>
      <c r="O5279">
        <f>IF(OR(B5279="",C5279="",E5279=""),0,(IF(A5279=-1,H5279,0)-IF(OR(A5279=1,A5279=0),H5279,0)+IF(A5279=2,H5279,0))*IF(E5279="SGD",1,IF(E5279="USD",Settings!$B$22,IF(E5279="HKD",Settings!$B$23,1))))</f>
        <v>0</v>
      </c>
      <c r="P5279">
        <f>IF(OR(B5279="",C5279="",E5279=""),0,IF(A5279=2,H5279*IF(E5279="SGD",1,IF(E5279="USD",Settings!$B$22,IF(E5279="HKD",Settings!$B$23,1))),0))</f>
        <v>0</v>
      </c>
      <c r="Q5279" s="312">
        <f>IF(OR(J5279="",G5279=""),"",G5279+ROW()/1000000)</f>
      </c>
      <c r="R5279" s="247">
        <f>IF(Q5279="","",SUMIFS(Txn[Signed Units],Txn[Key],J5279,Txn[Transaction Order],"&lt;="&amp;Q5279))</f>
      </c>
    </row>
    <row r="5280" spans="10:18" ht="15" customHeight="1" x14ac:dyDescent="0.15">
      <c r="J5280" s="246">
        <f>IF(OR(B5280="",C5280="",E5280=""),"",B5280&amp;":"&amp;C5280&amp;":"&amp;E5280)</f>
      </c>
      <c r="K5280" s="247">
        <f>IF(A5280="","",A5280*D5280)</f>
      </c>
      <c r="L5280" s="246">
        <f>IF(A5280="","",IF(OR(A5280=1,A5280=0),H5280,0))</f>
      </c>
      <c r="M5280" s="246">
        <f>IF(A5280="","",IF(A5280=-1,H5280,0))</f>
      </c>
      <c r="N5280">
        <f>IF(J5280="","",IF(E5280="SGD",1,IF(E5280="USD",Settings!$B$22,IF(E5280="HKD",Settings!$B$23,1))))</f>
      </c>
      <c r="O5280">
        <f>IF(OR(B5280="",C5280="",E5280=""),0,(IF(A5280=-1,H5280,0)-IF(OR(A5280=1,A5280=0),H5280,0)+IF(A5280=2,H5280,0))*IF(E5280="SGD",1,IF(E5280="USD",Settings!$B$22,IF(E5280="HKD",Settings!$B$23,1))))</f>
        <v>0</v>
      </c>
      <c r="P5280">
        <f>IF(OR(B5280="",C5280="",E5280=""),0,IF(A5280=2,H5280*IF(E5280="SGD",1,IF(E5280="USD",Settings!$B$22,IF(E5280="HKD",Settings!$B$23,1))),0))</f>
        <v>0</v>
      </c>
      <c r="Q5280" s="312">
        <f>IF(OR(J5280="",G5280=""),"",G5280+ROW()/1000000)</f>
      </c>
      <c r="R5280" s="247">
        <f>IF(Q5280="","",SUMIFS(Txn[Signed Units],Txn[Key],J5280,Txn[Transaction Order],"&lt;="&amp;Q5280))</f>
      </c>
    </row>
    <row r="5281" spans="10:18" ht="15" customHeight="1" x14ac:dyDescent="0.15">
      <c r="J5281" s="246">
        <f>IF(OR(B5281="",C5281="",E5281=""),"",B5281&amp;":"&amp;C5281&amp;":"&amp;E5281)</f>
      </c>
      <c r="K5281" s="247">
        <f>IF(A5281="","",A5281*D5281)</f>
      </c>
      <c r="L5281" s="246">
        <f>IF(A5281="","",IF(OR(A5281=1,A5281=0),H5281,0))</f>
      </c>
      <c r="M5281" s="246">
        <f>IF(A5281="","",IF(A5281=-1,H5281,0))</f>
      </c>
      <c r="N5281">
        <f>IF(J5281="","",IF(E5281="SGD",1,IF(E5281="USD",Settings!$B$22,IF(E5281="HKD",Settings!$B$23,1))))</f>
      </c>
      <c r="O5281">
        <f>IF(OR(B5281="",C5281="",E5281=""),0,(IF(A5281=-1,H5281,0)-IF(OR(A5281=1,A5281=0),H5281,0)+IF(A5281=2,H5281,0))*IF(E5281="SGD",1,IF(E5281="USD",Settings!$B$22,IF(E5281="HKD",Settings!$B$23,1))))</f>
        <v>0</v>
      </c>
      <c r="P5281">
        <f>IF(OR(B5281="",C5281="",E5281=""),0,IF(A5281=2,H5281*IF(E5281="SGD",1,IF(E5281="USD",Settings!$B$22,IF(E5281="HKD",Settings!$B$23,1))),0))</f>
        <v>0</v>
      </c>
      <c r="Q5281" s="312">
        <f>IF(OR(J5281="",G5281=""),"",G5281+ROW()/1000000)</f>
      </c>
      <c r="R5281" s="247">
        <f>IF(Q5281="","",SUMIFS(Txn[Signed Units],Txn[Key],J5281,Txn[Transaction Order],"&lt;="&amp;Q5281))</f>
      </c>
    </row>
    <row r="5282" spans="10:18" ht="15" customHeight="1" x14ac:dyDescent="0.15">
      <c r="J5282" s="246">
        <f>IF(OR(B5282="",C5282="",E5282=""),"",B5282&amp;":"&amp;C5282&amp;":"&amp;E5282)</f>
      </c>
      <c r="K5282" s="247">
        <f>IF(A5282="","",A5282*D5282)</f>
      </c>
      <c r="L5282" s="246">
        <f>IF(A5282="","",IF(OR(A5282=1,A5282=0),H5282,0))</f>
      </c>
      <c r="M5282" s="246">
        <f>IF(A5282="","",IF(A5282=-1,H5282,0))</f>
      </c>
      <c r="N5282">
        <f>IF(J5282="","",IF(E5282="SGD",1,IF(E5282="USD",Settings!$B$22,IF(E5282="HKD",Settings!$B$23,1))))</f>
      </c>
      <c r="O5282">
        <f>IF(OR(B5282="",C5282="",E5282=""),0,(IF(A5282=-1,H5282,0)-IF(OR(A5282=1,A5282=0),H5282,0)+IF(A5282=2,H5282,0))*IF(E5282="SGD",1,IF(E5282="USD",Settings!$B$22,IF(E5282="HKD",Settings!$B$23,1))))</f>
        <v>0</v>
      </c>
      <c r="P5282">
        <f>IF(OR(B5282="",C5282="",E5282=""),0,IF(A5282=2,H5282*IF(E5282="SGD",1,IF(E5282="USD",Settings!$B$22,IF(E5282="HKD",Settings!$B$23,1))),0))</f>
        <v>0</v>
      </c>
      <c r="Q5282" s="312">
        <f>IF(OR(J5282="",G5282=""),"",G5282+ROW()/1000000)</f>
      </c>
      <c r="R5282" s="247">
        <f>IF(Q5282="","",SUMIFS(Txn[Signed Units],Txn[Key],J5282,Txn[Transaction Order],"&lt;="&amp;Q5282))</f>
      </c>
    </row>
    <row r="5283" spans="10:18" ht="15" customHeight="1" x14ac:dyDescent="0.15">
      <c r="J5283" s="246">
        <f>IF(OR(B5283="",C5283="",E5283=""),"",B5283&amp;":"&amp;C5283&amp;":"&amp;E5283)</f>
      </c>
      <c r="K5283" s="247">
        <f>IF(A5283="","",A5283*D5283)</f>
      </c>
      <c r="L5283" s="246">
        <f>IF(A5283="","",IF(OR(A5283=1,A5283=0),H5283,0))</f>
      </c>
      <c r="M5283" s="246">
        <f>IF(A5283="","",IF(A5283=-1,H5283,0))</f>
      </c>
      <c r="N5283">
        <f>IF(J5283="","",IF(E5283="SGD",1,IF(E5283="USD",Settings!$B$22,IF(E5283="HKD",Settings!$B$23,1))))</f>
      </c>
      <c r="O5283">
        <f>IF(OR(B5283="",C5283="",E5283=""),0,(IF(A5283=-1,H5283,0)-IF(OR(A5283=1,A5283=0),H5283,0)+IF(A5283=2,H5283,0))*IF(E5283="SGD",1,IF(E5283="USD",Settings!$B$22,IF(E5283="HKD",Settings!$B$23,1))))</f>
        <v>0</v>
      </c>
      <c r="P5283">
        <f>IF(OR(B5283="",C5283="",E5283=""),0,IF(A5283=2,H5283*IF(E5283="SGD",1,IF(E5283="USD",Settings!$B$22,IF(E5283="HKD",Settings!$B$23,1))),0))</f>
        <v>0</v>
      </c>
      <c r="Q5283" s="312">
        <f>IF(OR(J5283="",G5283=""),"",G5283+ROW()/1000000)</f>
      </c>
      <c r="R5283" s="247">
        <f>IF(Q5283="","",SUMIFS(Txn[Signed Units],Txn[Key],J5283,Txn[Transaction Order],"&lt;="&amp;Q5283))</f>
      </c>
    </row>
    <row r="5284" spans="10:18" ht="15" customHeight="1" x14ac:dyDescent="0.15">
      <c r="J5284" s="246">
        <f>IF(OR(B5284="",C5284="",E5284=""),"",B5284&amp;":"&amp;C5284&amp;":"&amp;E5284)</f>
      </c>
      <c r="K5284" s="247">
        <f>IF(A5284="","",A5284*D5284)</f>
      </c>
      <c r="L5284" s="246">
        <f>IF(A5284="","",IF(OR(A5284=1,A5284=0),H5284,0))</f>
      </c>
      <c r="M5284" s="246">
        <f>IF(A5284="","",IF(A5284=-1,H5284,0))</f>
      </c>
      <c r="N5284">
        <f>IF(J5284="","",IF(E5284="SGD",1,IF(E5284="USD",Settings!$B$22,IF(E5284="HKD",Settings!$B$23,1))))</f>
      </c>
      <c r="O5284">
        <f>IF(OR(B5284="",C5284="",E5284=""),0,(IF(A5284=-1,H5284,0)-IF(OR(A5284=1,A5284=0),H5284,0)+IF(A5284=2,H5284,0))*IF(E5284="SGD",1,IF(E5284="USD",Settings!$B$22,IF(E5284="HKD",Settings!$B$23,1))))</f>
        <v>0</v>
      </c>
      <c r="P5284">
        <f>IF(OR(B5284="",C5284="",E5284=""),0,IF(A5284=2,H5284*IF(E5284="SGD",1,IF(E5284="USD",Settings!$B$22,IF(E5284="HKD",Settings!$B$23,1))),0))</f>
        <v>0</v>
      </c>
      <c r="Q5284" s="312">
        <f>IF(OR(J5284="",G5284=""),"",G5284+ROW()/1000000)</f>
      </c>
      <c r="R5284" s="247">
        <f>IF(Q5284="","",SUMIFS(Txn[Signed Units],Txn[Key],J5284,Txn[Transaction Order],"&lt;="&amp;Q5284))</f>
      </c>
    </row>
    <row r="5285" spans="10:18" ht="15" customHeight="1" x14ac:dyDescent="0.15">
      <c r="J5285" s="246">
        <f>IF(OR(B5285="",C5285="",E5285=""),"",B5285&amp;":"&amp;C5285&amp;":"&amp;E5285)</f>
      </c>
      <c r="K5285" s="247">
        <f>IF(A5285="","",A5285*D5285)</f>
      </c>
      <c r="L5285" s="246">
        <f>IF(A5285="","",IF(OR(A5285=1,A5285=0),H5285,0))</f>
      </c>
      <c r="M5285" s="246">
        <f>IF(A5285="","",IF(A5285=-1,H5285,0))</f>
      </c>
      <c r="N5285">
        <f>IF(J5285="","",IF(E5285="SGD",1,IF(E5285="USD",Settings!$B$22,IF(E5285="HKD",Settings!$B$23,1))))</f>
      </c>
      <c r="O5285">
        <f>IF(OR(B5285="",C5285="",E5285=""),0,(IF(A5285=-1,H5285,0)-IF(OR(A5285=1,A5285=0),H5285,0)+IF(A5285=2,H5285,0))*IF(E5285="SGD",1,IF(E5285="USD",Settings!$B$22,IF(E5285="HKD",Settings!$B$23,1))))</f>
        <v>0</v>
      </c>
      <c r="P5285">
        <f>IF(OR(B5285="",C5285="",E5285=""),0,IF(A5285=2,H5285*IF(E5285="SGD",1,IF(E5285="USD",Settings!$B$22,IF(E5285="HKD",Settings!$B$23,1))),0))</f>
        <v>0</v>
      </c>
      <c r="Q5285" s="312">
        <f>IF(OR(J5285="",G5285=""),"",G5285+ROW()/1000000)</f>
      </c>
      <c r="R5285" s="247">
        <f>IF(Q5285="","",SUMIFS(Txn[Signed Units],Txn[Key],J5285,Txn[Transaction Order],"&lt;="&amp;Q5285))</f>
      </c>
    </row>
    <row r="5286" spans="10:18" ht="15" customHeight="1" x14ac:dyDescent="0.15">
      <c r="J5286" s="246">
        <f>IF(OR(B5286="",C5286="",E5286=""),"",B5286&amp;":"&amp;C5286&amp;":"&amp;E5286)</f>
      </c>
      <c r="K5286" s="247">
        <f>IF(A5286="","",A5286*D5286)</f>
      </c>
      <c r="L5286" s="246">
        <f>IF(A5286="","",IF(OR(A5286=1,A5286=0),H5286,0))</f>
      </c>
      <c r="M5286" s="246">
        <f>IF(A5286="","",IF(A5286=-1,H5286,0))</f>
      </c>
      <c r="N5286">
        <f>IF(J5286="","",IF(E5286="SGD",1,IF(E5286="USD",Settings!$B$22,IF(E5286="HKD",Settings!$B$23,1))))</f>
      </c>
      <c r="O5286">
        <f>IF(OR(B5286="",C5286="",E5286=""),0,(IF(A5286=-1,H5286,0)-IF(OR(A5286=1,A5286=0),H5286,0)+IF(A5286=2,H5286,0))*IF(E5286="SGD",1,IF(E5286="USD",Settings!$B$22,IF(E5286="HKD",Settings!$B$23,1))))</f>
        <v>0</v>
      </c>
      <c r="P5286">
        <f>IF(OR(B5286="",C5286="",E5286=""),0,IF(A5286=2,H5286*IF(E5286="SGD",1,IF(E5286="USD",Settings!$B$22,IF(E5286="HKD",Settings!$B$23,1))),0))</f>
        <v>0</v>
      </c>
      <c r="Q5286" s="312">
        <f>IF(OR(J5286="",G5286=""),"",G5286+ROW()/1000000)</f>
      </c>
      <c r="R5286" s="247">
        <f>IF(Q5286="","",SUMIFS(Txn[Signed Units],Txn[Key],J5286,Txn[Transaction Order],"&lt;="&amp;Q5286))</f>
      </c>
    </row>
    <row r="5287" spans="10:18" ht="15" customHeight="1" x14ac:dyDescent="0.15">
      <c r="J5287" s="246">
        <f>IF(OR(B5287="",C5287="",E5287=""),"",B5287&amp;":"&amp;C5287&amp;":"&amp;E5287)</f>
      </c>
      <c r="K5287" s="247">
        <f>IF(A5287="","",A5287*D5287)</f>
      </c>
      <c r="L5287" s="246">
        <f>IF(A5287="","",IF(OR(A5287=1,A5287=0),H5287,0))</f>
      </c>
      <c r="M5287" s="246">
        <f>IF(A5287="","",IF(A5287=-1,H5287,0))</f>
      </c>
      <c r="N5287">
        <f>IF(J5287="","",IF(E5287="SGD",1,IF(E5287="USD",Settings!$B$22,IF(E5287="HKD",Settings!$B$23,1))))</f>
      </c>
      <c r="O5287">
        <f>IF(OR(B5287="",C5287="",E5287=""),0,(IF(A5287=-1,H5287,0)-IF(OR(A5287=1,A5287=0),H5287,0)+IF(A5287=2,H5287,0))*IF(E5287="SGD",1,IF(E5287="USD",Settings!$B$22,IF(E5287="HKD",Settings!$B$23,1))))</f>
        <v>0</v>
      </c>
      <c r="P5287">
        <f>IF(OR(B5287="",C5287="",E5287=""),0,IF(A5287=2,H5287*IF(E5287="SGD",1,IF(E5287="USD",Settings!$B$22,IF(E5287="HKD",Settings!$B$23,1))),0))</f>
        <v>0</v>
      </c>
      <c r="Q5287" s="312">
        <f>IF(OR(J5287="",G5287=""),"",G5287+ROW()/1000000)</f>
      </c>
      <c r="R5287" s="247">
        <f>IF(Q5287="","",SUMIFS(Txn[Signed Units],Txn[Key],J5287,Txn[Transaction Order],"&lt;="&amp;Q5287))</f>
      </c>
    </row>
    <row r="5288" spans="10:18" ht="15" customHeight="1" x14ac:dyDescent="0.15">
      <c r="J5288" s="246">
        <f>IF(OR(B5288="",C5288="",E5288=""),"",B5288&amp;":"&amp;C5288&amp;":"&amp;E5288)</f>
      </c>
      <c r="K5288" s="247">
        <f>IF(A5288="","",A5288*D5288)</f>
      </c>
      <c r="L5288" s="246">
        <f>IF(A5288="","",IF(OR(A5288=1,A5288=0),H5288,0))</f>
      </c>
      <c r="M5288" s="246">
        <f>IF(A5288="","",IF(A5288=-1,H5288,0))</f>
      </c>
      <c r="N5288">
        <f>IF(J5288="","",IF(E5288="SGD",1,IF(E5288="USD",Settings!$B$22,IF(E5288="HKD",Settings!$B$23,1))))</f>
      </c>
      <c r="O5288">
        <f>IF(OR(B5288="",C5288="",E5288=""),0,(IF(A5288=-1,H5288,0)-IF(OR(A5288=1,A5288=0),H5288,0)+IF(A5288=2,H5288,0))*IF(E5288="SGD",1,IF(E5288="USD",Settings!$B$22,IF(E5288="HKD",Settings!$B$23,1))))</f>
        <v>0</v>
      </c>
      <c r="P5288">
        <f>IF(OR(B5288="",C5288="",E5288=""),0,IF(A5288=2,H5288*IF(E5288="SGD",1,IF(E5288="USD",Settings!$B$22,IF(E5288="HKD",Settings!$B$23,1))),0))</f>
        <v>0</v>
      </c>
      <c r="Q5288" s="312">
        <f>IF(OR(J5288="",G5288=""),"",G5288+ROW()/1000000)</f>
      </c>
      <c r="R5288" s="247">
        <f>IF(Q5288="","",SUMIFS(Txn[Signed Units],Txn[Key],J5288,Txn[Transaction Order],"&lt;="&amp;Q5288))</f>
      </c>
    </row>
    <row r="5289" spans="10:18" ht="15" customHeight="1" x14ac:dyDescent="0.15">
      <c r="J5289" s="246">
        <f>IF(OR(B5289="",C5289="",E5289=""),"",B5289&amp;":"&amp;C5289&amp;":"&amp;E5289)</f>
      </c>
      <c r="K5289" s="247">
        <f>IF(A5289="","",A5289*D5289)</f>
      </c>
      <c r="L5289" s="246">
        <f>IF(A5289="","",IF(OR(A5289=1,A5289=0),H5289,0))</f>
      </c>
      <c r="M5289" s="246">
        <f>IF(A5289="","",IF(A5289=-1,H5289,0))</f>
      </c>
      <c r="N5289">
        <f>IF(J5289="","",IF(E5289="SGD",1,IF(E5289="USD",Settings!$B$22,IF(E5289="HKD",Settings!$B$23,1))))</f>
      </c>
      <c r="O5289">
        <f>IF(OR(B5289="",C5289="",E5289=""),0,(IF(A5289=-1,H5289,0)-IF(OR(A5289=1,A5289=0),H5289,0)+IF(A5289=2,H5289,0))*IF(E5289="SGD",1,IF(E5289="USD",Settings!$B$22,IF(E5289="HKD",Settings!$B$23,1))))</f>
        <v>0</v>
      </c>
      <c r="P5289">
        <f>IF(OR(B5289="",C5289="",E5289=""),0,IF(A5289=2,H5289*IF(E5289="SGD",1,IF(E5289="USD",Settings!$B$22,IF(E5289="HKD",Settings!$B$23,1))),0))</f>
        <v>0</v>
      </c>
      <c r="Q5289" s="312">
        <f>IF(OR(J5289="",G5289=""),"",G5289+ROW()/1000000)</f>
      </c>
      <c r="R5289" s="247">
        <f>IF(Q5289="","",SUMIFS(Txn[Signed Units],Txn[Key],J5289,Txn[Transaction Order],"&lt;="&amp;Q5289))</f>
      </c>
    </row>
    <row r="5290" spans="10:18" ht="15" customHeight="1" x14ac:dyDescent="0.15">
      <c r="J5290" s="246">
        <f>IF(OR(B5290="",C5290="",E5290=""),"",B5290&amp;":"&amp;C5290&amp;":"&amp;E5290)</f>
      </c>
      <c r="K5290" s="247">
        <f>IF(A5290="","",A5290*D5290)</f>
      </c>
      <c r="L5290" s="246">
        <f>IF(A5290="","",IF(OR(A5290=1,A5290=0),H5290,0))</f>
      </c>
      <c r="M5290" s="246">
        <f>IF(A5290="","",IF(A5290=-1,H5290,0))</f>
      </c>
      <c r="N5290">
        <f>IF(J5290="","",IF(E5290="SGD",1,IF(E5290="USD",Settings!$B$22,IF(E5290="HKD",Settings!$B$23,1))))</f>
      </c>
      <c r="O5290">
        <f>IF(OR(B5290="",C5290="",E5290=""),0,(IF(A5290=-1,H5290,0)-IF(OR(A5290=1,A5290=0),H5290,0)+IF(A5290=2,H5290,0))*IF(E5290="SGD",1,IF(E5290="USD",Settings!$B$22,IF(E5290="HKD",Settings!$B$23,1))))</f>
        <v>0</v>
      </c>
      <c r="P5290">
        <f>IF(OR(B5290="",C5290="",E5290=""),0,IF(A5290=2,H5290*IF(E5290="SGD",1,IF(E5290="USD",Settings!$B$22,IF(E5290="HKD",Settings!$B$23,1))),0))</f>
        <v>0</v>
      </c>
      <c r="Q5290" s="312">
        <f>IF(OR(J5290="",G5290=""),"",G5290+ROW()/1000000)</f>
      </c>
      <c r="R5290" s="247">
        <f>IF(Q5290="","",SUMIFS(Txn[Signed Units],Txn[Key],J5290,Txn[Transaction Order],"&lt;="&amp;Q5290))</f>
      </c>
    </row>
    <row r="5291" spans="10:18" ht="15" customHeight="1" x14ac:dyDescent="0.15">
      <c r="J5291" s="246">
        <f>IF(OR(B5291="",C5291="",E5291=""),"",B5291&amp;":"&amp;C5291&amp;":"&amp;E5291)</f>
      </c>
      <c r="K5291" s="247">
        <f>IF(A5291="","",A5291*D5291)</f>
      </c>
      <c r="L5291" s="246">
        <f>IF(A5291="","",IF(OR(A5291=1,A5291=0),H5291,0))</f>
      </c>
      <c r="M5291" s="246">
        <f>IF(A5291="","",IF(A5291=-1,H5291,0))</f>
      </c>
      <c r="N5291">
        <f>IF(J5291="","",IF(E5291="SGD",1,IF(E5291="USD",Settings!$B$22,IF(E5291="HKD",Settings!$B$23,1))))</f>
      </c>
      <c r="O5291">
        <f>IF(OR(B5291="",C5291="",E5291=""),0,(IF(A5291=-1,H5291,0)-IF(OR(A5291=1,A5291=0),H5291,0)+IF(A5291=2,H5291,0))*IF(E5291="SGD",1,IF(E5291="USD",Settings!$B$22,IF(E5291="HKD",Settings!$B$23,1))))</f>
        <v>0</v>
      </c>
      <c r="P5291">
        <f>IF(OR(B5291="",C5291="",E5291=""),0,IF(A5291=2,H5291*IF(E5291="SGD",1,IF(E5291="USD",Settings!$B$22,IF(E5291="HKD",Settings!$B$23,1))),0))</f>
        <v>0</v>
      </c>
      <c r="Q5291" s="312">
        <f>IF(OR(J5291="",G5291=""),"",G5291+ROW()/1000000)</f>
      </c>
      <c r="R5291" s="247">
        <f>IF(Q5291="","",SUMIFS(Txn[Signed Units],Txn[Key],J5291,Txn[Transaction Order],"&lt;="&amp;Q5291))</f>
      </c>
    </row>
    <row r="5292" spans="10:18" ht="15" customHeight="1" x14ac:dyDescent="0.15">
      <c r="J5292" s="246">
        <f>IF(OR(B5292="",C5292="",E5292=""),"",B5292&amp;":"&amp;C5292&amp;":"&amp;E5292)</f>
      </c>
      <c r="K5292" s="247">
        <f>IF(A5292="","",A5292*D5292)</f>
      </c>
      <c r="L5292" s="246">
        <f>IF(A5292="","",IF(OR(A5292=1,A5292=0),H5292,0))</f>
      </c>
      <c r="M5292" s="246">
        <f>IF(A5292="","",IF(A5292=-1,H5292,0))</f>
      </c>
      <c r="N5292">
        <f>IF(J5292="","",IF(E5292="SGD",1,IF(E5292="USD",Settings!$B$22,IF(E5292="HKD",Settings!$B$23,1))))</f>
      </c>
      <c r="O5292">
        <f>IF(OR(B5292="",C5292="",E5292=""),0,(IF(A5292=-1,H5292,0)-IF(OR(A5292=1,A5292=0),H5292,0)+IF(A5292=2,H5292,0))*IF(E5292="SGD",1,IF(E5292="USD",Settings!$B$22,IF(E5292="HKD",Settings!$B$23,1))))</f>
        <v>0</v>
      </c>
      <c r="P5292">
        <f>IF(OR(B5292="",C5292="",E5292=""),0,IF(A5292=2,H5292*IF(E5292="SGD",1,IF(E5292="USD",Settings!$B$22,IF(E5292="HKD",Settings!$B$23,1))),0))</f>
        <v>0</v>
      </c>
      <c r="Q5292" s="312">
        <f>IF(OR(J5292="",G5292=""),"",G5292+ROW()/1000000)</f>
      </c>
      <c r="R5292" s="247">
        <f>IF(Q5292="","",SUMIFS(Txn[Signed Units],Txn[Key],J5292,Txn[Transaction Order],"&lt;="&amp;Q5292))</f>
      </c>
    </row>
    <row r="5293" spans="10:18" ht="15" customHeight="1" x14ac:dyDescent="0.15">
      <c r="J5293" s="246">
        <f>IF(OR(B5293="",C5293="",E5293=""),"",B5293&amp;":"&amp;C5293&amp;":"&amp;E5293)</f>
      </c>
      <c r="K5293" s="247">
        <f>IF(A5293="","",A5293*D5293)</f>
      </c>
      <c r="L5293" s="246">
        <f>IF(A5293="","",IF(OR(A5293=1,A5293=0),H5293,0))</f>
      </c>
      <c r="M5293" s="246">
        <f>IF(A5293="","",IF(A5293=-1,H5293,0))</f>
      </c>
      <c r="N5293">
        <f>IF(J5293="","",IF(E5293="SGD",1,IF(E5293="USD",Settings!$B$22,IF(E5293="HKD",Settings!$B$23,1))))</f>
      </c>
      <c r="O5293">
        <f>IF(OR(B5293="",C5293="",E5293=""),0,(IF(A5293=-1,H5293,0)-IF(OR(A5293=1,A5293=0),H5293,0)+IF(A5293=2,H5293,0))*IF(E5293="SGD",1,IF(E5293="USD",Settings!$B$22,IF(E5293="HKD",Settings!$B$23,1))))</f>
        <v>0</v>
      </c>
      <c r="P5293">
        <f>IF(OR(B5293="",C5293="",E5293=""),0,IF(A5293=2,H5293*IF(E5293="SGD",1,IF(E5293="USD",Settings!$B$22,IF(E5293="HKD",Settings!$B$23,1))),0))</f>
        <v>0</v>
      </c>
      <c r="Q5293" s="312">
        <f>IF(OR(J5293="",G5293=""),"",G5293+ROW()/1000000)</f>
      </c>
      <c r="R5293" s="247">
        <f>IF(Q5293="","",SUMIFS(Txn[Signed Units],Txn[Key],J5293,Txn[Transaction Order],"&lt;="&amp;Q5293))</f>
      </c>
    </row>
    <row r="5294" spans="10:18" ht="15" customHeight="1" x14ac:dyDescent="0.15">
      <c r="J5294" s="246">
        <f>IF(OR(B5294="",C5294="",E5294=""),"",B5294&amp;":"&amp;C5294&amp;":"&amp;E5294)</f>
      </c>
      <c r="K5294" s="247">
        <f>IF(A5294="","",A5294*D5294)</f>
      </c>
      <c r="L5294" s="246">
        <f>IF(A5294="","",IF(OR(A5294=1,A5294=0),H5294,0))</f>
      </c>
      <c r="M5294" s="246">
        <f>IF(A5294="","",IF(A5294=-1,H5294,0))</f>
      </c>
      <c r="N5294">
        <f>IF(J5294="","",IF(E5294="SGD",1,IF(E5294="USD",Settings!$B$22,IF(E5294="HKD",Settings!$B$23,1))))</f>
      </c>
      <c r="O5294">
        <f>IF(OR(B5294="",C5294="",E5294=""),0,(IF(A5294=-1,H5294,0)-IF(OR(A5294=1,A5294=0),H5294,0)+IF(A5294=2,H5294,0))*IF(E5294="SGD",1,IF(E5294="USD",Settings!$B$22,IF(E5294="HKD",Settings!$B$23,1))))</f>
        <v>0</v>
      </c>
      <c r="P5294">
        <f>IF(OR(B5294="",C5294="",E5294=""),0,IF(A5294=2,H5294*IF(E5294="SGD",1,IF(E5294="USD",Settings!$B$22,IF(E5294="HKD",Settings!$B$23,1))),0))</f>
        <v>0</v>
      </c>
      <c r="Q5294" s="312">
        <f>IF(OR(J5294="",G5294=""),"",G5294+ROW()/1000000)</f>
      </c>
      <c r="R5294" s="247">
        <f>IF(Q5294="","",SUMIFS(Txn[Signed Units],Txn[Key],J5294,Txn[Transaction Order],"&lt;="&amp;Q5294))</f>
      </c>
    </row>
    <row r="5295" spans="10:18" ht="15" customHeight="1" x14ac:dyDescent="0.15">
      <c r="J5295" s="246">
        <f>IF(OR(B5295="",C5295="",E5295=""),"",B5295&amp;":"&amp;C5295&amp;":"&amp;E5295)</f>
      </c>
      <c r="K5295" s="247">
        <f>IF(A5295="","",A5295*D5295)</f>
      </c>
      <c r="L5295" s="246">
        <f>IF(A5295="","",IF(OR(A5295=1,A5295=0),H5295,0))</f>
      </c>
      <c r="M5295" s="246">
        <f>IF(A5295="","",IF(A5295=-1,H5295,0))</f>
      </c>
      <c r="N5295">
        <f>IF(J5295="","",IF(E5295="SGD",1,IF(E5295="USD",Settings!$B$22,IF(E5295="HKD",Settings!$B$23,1))))</f>
      </c>
      <c r="O5295">
        <f>IF(OR(B5295="",C5295="",E5295=""),0,(IF(A5295=-1,H5295,0)-IF(OR(A5295=1,A5295=0),H5295,0)+IF(A5295=2,H5295,0))*IF(E5295="SGD",1,IF(E5295="USD",Settings!$B$22,IF(E5295="HKD",Settings!$B$23,1))))</f>
        <v>0</v>
      </c>
      <c r="P5295">
        <f>IF(OR(B5295="",C5295="",E5295=""),0,IF(A5295=2,H5295*IF(E5295="SGD",1,IF(E5295="USD",Settings!$B$22,IF(E5295="HKD",Settings!$B$23,1))),0))</f>
        <v>0</v>
      </c>
      <c r="Q5295" s="312">
        <f>IF(OR(J5295="",G5295=""),"",G5295+ROW()/1000000)</f>
      </c>
      <c r="R5295" s="247">
        <f>IF(Q5295="","",SUMIFS(Txn[Signed Units],Txn[Key],J5295,Txn[Transaction Order],"&lt;="&amp;Q5295))</f>
      </c>
    </row>
    <row r="5296" spans="10:18" ht="15" customHeight="1" x14ac:dyDescent="0.15">
      <c r="J5296" s="246">
        <f>IF(OR(B5296="",C5296="",E5296=""),"",B5296&amp;":"&amp;C5296&amp;":"&amp;E5296)</f>
      </c>
      <c r="K5296" s="247">
        <f>IF(A5296="","",A5296*D5296)</f>
      </c>
      <c r="L5296" s="246">
        <f>IF(A5296="","",IF(OR(A5296=1,A5296=0),H5296,0))</f>
      </c>
      <c r="M5296" s="246">
        <f>IF(A5296="","",IF(A5296=-1,H5296,0))</f>
      </c>
      <c r="N5296">
        <f>IF(J5296="","",IF(E5296="SGD",1,IF(E5296="USD",Settings!$B$22,IF(E5296="HKD",Settings!$B$23,1))))</f>
      </c>
      <c r="O5296">
        <f>IF(OR(B5296="",C5296="",E5296=""),0,(IF(A5296=-1,H5296,0)-IF(OR(A5296=1,A5296=0),H5296,0)+IF(A5296=2,H5296,0))*IF(E5296="SGD",1,IF(E5296="USD",Settings!$B$22,IF(E5296="HKD",Settings!$B$23,1))))</f>
        <v>0</v>
      </c>
      <c r="P5296">
        <f>IF(OR(B5296="",C5296="",E5296=""),0,IF(A5296=2,H5296*IF(E5296="SGD",1,IF(E5296="USD",Settings!$B$22,IF(E5296="HKD",Settings!$B$23,1))),0))</f>
        <v>0</v>
      </c>
      <c r="Q5296" s="312">
        <f>IF(OR(J5296="",G5296=""),"",G5296+ROW()/1000000)</f>
      </c>
      <c r="R5296" s="247">
        <f>IF(Q5296="","",SUMIFS(Txn[Signed Units],Txn[Key],J5296,Txn[Transaction Order],"&lt;="&amp;Q5296))</f>
      </c>
    </row>
    <row r="5297" spans="10:18" ht="15" customHeight="1" x14ac:dyDescent="0.15">
      <c r="J5297" s="246">
        <f>IF(OR(B5297="",C5297="",E5297=""),"",B5297&amp;":"&amp;C5297&amp;":"&amp;E5297)</f>
      </c>
      <c r="K5297" s="247">
        <f>IF(A5297="","",A5297*D5297)</f>
      </c>
      <c r="L5297" s="246">
        <f>IF(A5297="","",IF(OR(A5297=1,A5297=0),H5297,0))</f>
      </c>
      <c r="M5297" s="246">
        <f>IF(A5297="","",IF(A5297=-1,H5297,0))</f>
      </c>
      <c r="N5297">
        <f>IF(J5297="","",IF(E5297="SGD",1,IF(E5297="USD",Settings!$B$22,IF(E5297="HKD",Settings!$B$23,1))))</f>
      </c>
      <c r="O5297">
        <f>IF(OR(B5297="",C5297="",E5297=""),0,(IF(A5297=-1,H5297,0)-IF(OR(A5297=1,A5297=0),H5297,0)+IF(A5297=2,H5297,0))*IF(E5297="SGD",1,IF(E5297="USD",Settings!$B$22,IF(E5297="HKD",Settings!$B$23,1))))</f>
        <v>0</v>
      </c>
      <c r="P5297">
        <f>IF(OR(B5297="",C5297="",E5297=""),0,IF(A5297=2,H5297*IF(E5297="SGD",1,IF(E5297="USD",Settings!$B$22,IF(E5297="HKD",Settings!$B$23,1))),0))</f>
        <v>0</v>
      </c>
      <c r="Q5297" s="312">
        <f>IF(OR(J5297="",G5297=""),"",G5297+ROW()/1000000)</f>
      </c>
      <c r="R5297" s="247">
        <f>IF(Q5297="","",SUMIFS(Txn[Signed Units],Txn[Key],J5297,Txn[Transaction Order],"&lt;="&amp;Q5297))</f>
      </c>
    </row>
    <row r="5298" spans="10:18" ht="15" customHeight="1" x14ac:dyDescent="0.15">
      <c r="J5298" s="246">
        <f>IF(OR(B5298="",C5298="",E5298=""),"",B5298&amp;":"&amp;C5298&amp;":"&amp;E5298)</f>
      </c>
      <c r="K5298" s="247">
        <f>IF(A5298="","",A5298*D5298)</f>
      </c>
      <c r="L5298" s="246">
        <f>IF(A5298="","",IF(OR(A5298=1,A5298=0),H5298,0))</f>
      </c>
      <c r="M5298" s="246">
        <f>IF(A5298="","",IF(A5298=-1,H5298,0))</f>
      </c>
      <c r="N5298">
        <f>IF(J5298="","",IF(E5298="SGD",1,IF(E5298="USD",Settings!$B$22,IF(E5298="HKD",Settings!$B$23,1))))</f>
      </c>
      <c r="O5298">
        <f>IF(OR(B5298="",C5298="",E5298=""),0,(IF(A5298=-1,H5298,0)-IF(OR(A5298=1,A5298=0),H5298,0)+IF(A5298=2,H5298,0))*IF(E5298="SGD",1,IF(E5298="USD",Settings!$B$22,IF(E5298="HKD",Settings!$B$23,1))))</f>
        <v>0</v>
      </c>
      <c r="P5298">
        <f>IF(OR(B5298="",C5298="",E5298=""),0,IF(A5298=2,H5298*IF(E5298="SGD",1,IF(E5298="USD",Settings!$B$22,IF(E5298="HKD",Settings!$B$23,1))),0))</f>
        <v>0</v>
      </c>
      <c r="Q5298" s="312">
        <f>IF(OR(J5298="",G5298=""),"",G5298+ROW()/1000000)</f>
      </c>
      <c r="R5298" s="247">
        <f>IF(Q5298="","",SUMIFS(Txn[Signed Units],Txn[Key],J5298,Txn[Transaction Order],"&lt;="&amp;Q5298))</f>
      </c>
    </row>
    <row r="5299" spans="10:18" ht="15" customHeight="1" x14ac:dyDescent="0.15">
      <c r="J5299" s="246">
        <f>IF(OR(B5299="",C5299="",E5299=""),"",B5299&amp;":"&amp;C5299&amp;":"&amp;E5299)</f>
      </c>
      <c r="K5299" s="247">
        <f>IF(A5299="","",A5299*D5299)</f>
      </c>
      <c r="L5299" s="246">
        <f>IF(A5299="","",IF(OR(A5299=1,A5299=0),H5299,0))</f>
      </c>
      <c r="M5299" s="246">
        <f>IF(A5299="","",IF(A5299=-1,H5299,0))</f>
      </c>
      <c r="N5299">
        <f>IF(J5299="","",IF(E5299="SGD",1,IF(E5299="USD",Settings!$B$22,IF(E5299="HKD",Settings!$B$23,1))))</f>
      </c>
      <c r="O5299">
        <f>IF(OR(B5299="",C5299="",E5299=""),0,(IF(A5299=-1,H5299,0)-IF(OR(A5299=1,A5299=0),H5299,0)+IF(A5299=2,H5299,0))*IF(E5299="SGD",1,IF(E5299="USD",Settings!$B$22,IF(E5299="HKD",Settings!$B$23,1))))</f>
        <v>0</v>
      </c>
      <c r="P5299">
        <f>IF(OR(B5299="",C5299="",E5299=""),0,IF(A5299=2,H5299*IF(E5299="SGD",1,IF(E5299="USD",Settings!$B$22,IF(E5299="HKD",Settings!$B$23,1))),0))</f>
        <v>0</v>
      </c>
      <c r="Q5299" s="312">
        <f>IF(OR(J5299="",G5299=""),"",G5299+ROW()/1000000)</f>
      </c>
      <c r="R5299" s="247">
        <f>IF(Q5299="","",SUMIFS(Txn[Signed Units],Txn[Key],J5299,Txn[Transaction Order],"&lt;="&amp;Q5299))</f>
      </c>
    </row>
    <row r="5300" spans="10:18" ht="15" customHeight="1" x14ac:dyDescent="0.15">
      <c r="J5300" s="246">
        <f>IF(OR(B5300="",C5300="",E5300=""),"",B5300&amp;":"&amp;C5300&amp;":"&amp;E5300)</f>
      </c>
      <c r="K5300" s="247">
        <f>IF(A5300="","",A5300*D5300)</f>
      </c>
      <c r="L5300" s="246">
        <f>IF(A5300="","",IF(OR(A5300=1,A5300=0),H5300,0))</f>
      </c>
      <c r="M5300" s="246">
        <f>IF(A5300="","",IF(A5300=-1,H5300,0))</f>
      </c>
      <c r="N5300">
        <f>IF(J5300="","",IF(E5300="SGD",1,IF(E5300="USD",Settings!$B$22,IF(E5300="HKD",Settings!$B$23,1))))</f>
      </c>
      <c r="O5300">
        <f>IF(OR(B5300="",C5300="",E5300=""),0,(IF(A5300=-1,H5300,0)-IF(OR(A5300=1,A5300=0),H5300,0)+IF(A5300=2,H5300,0))*IF(E5300="SGD",1,IF(E5300="USD",Settings!$B$22,IF(E5300="HKD",Settings!$B$23,1))))</f>
        <v>0</v>
      </c>
      <c r="P5300">
        <f>IF(OR(B5300="",C5300="",E5300=""),0,IF(A5300=2,H5300*IF(E5300="SGD",1,IF(E5300="USD",Settings!$B$22,IF(E5300="HKD",Settings!$B$23,1))),0))</f>
        <v>0</v>
      </c>
      <c r="Q5300" s="312">
        <f>IF(OR(J5300="",G5300=""),"",G5300+ROW()/1000000)</f>
      </c>
      <c r="R5300" s="247">
        <f>IF(Q5300="","",SUMIFS(Txn[Signed Units],Txn[Key],J5300,Txn[Transaction Order],"&lt;="&amp;Q5300))</f>
      </c>
    </row>
    <row r="5301" spans="10:18" ht="15" customHeight="1" x14ac:dyDescent="0.15">
      <c r="J5301" s="246">
        <f>IF(OR(B5301="",C5301="",E5301=""),"",B5301&amp;":"&amp;C5301&amp;":"&amp;E5301)</f>
      </c>
      <c r="K5301" s="247">
        <f>IF(A5301="","",A5301*D5301)</f>
      </c>
      <c r="L5301" s="246">
        <f>IF(A5301="","",IF(OR(A5301=1,A5301=0),H5301,0))</f>
      </c>
      <c r="M5301" s="246">
        <f>IF(A5301="","",IF(A5301=-1,H5301,0))</f>
      </c>
      <c r="N5301">
        <f>IF(J5301="","",IF(E5301="SGD",1,IF(E5301="USD",Settings!$B$22,IF(E5301="HKD",Settings!$B$23,1))))</f>
      </c>
      <c r="O5301">
        <f>IF(OR(B5301="",C5301="",E5301=""),0,(IF(A5301=-1,H5301,0)-IF(OR(A5301=1,A5301=0),H5301,0)+IF(A5301=2,H5301,0))*IF(E5301="SGD",1,IF(E5301="USD",Settings!$B$22,IF(E5301="HKD",Settings!$B$23,1))))</f>
        <v>0</v>
      </c>
      <c r="P5301">
        <f>IF(OR(B5301="",C5301="",E5301=""),0,IF(A5301=2,H5301*IF(E5301="SGD",1,IF(E5301="USD",Settings!$B$22,IF(E5301="HKD",Settings!$B$23,1))),0))</f>
        <v>0</v>
      </c>
      <c r="Q5301" s="312">
        <f>IF(OR(J5301="",G5301=""),"",G5301+ROW()/1000000)</f>
      </c>
      <c r="R5301" s="247">
        <f>IF(Q5301="","",SUMIFS(Txn[Signed Units],Txn[Key],J5301,Txn[Transaction Order],"&lt;="&amp;Q5301))</f>
      </c>
    </row>
    <row r="5302" spans="10:18" ht="15" customHeight="1" x14ac:dyDescent="0.15">
      <c r="J5302" s="246">
        <f>IF(OR(B5302="",C5302="",E5302=""),"",B5302&amp;":"&amp;C5302&amp;":"&amp;E5302)</f>
      </c>
      <c r="K5302" s="247">
        <f>IF(A5302="","",A5302*D5302)</f>
      </c>
      <c r="L5302" s="246">
        <f>IF(A5302="","",IF(OR(A5302=1,A5302=0),H5302,0))</f>
      </c>
      <c r="M5302" s="246">
        <f>IF(A5302="","",IF(A5302=-1,H5302,0))</f>
      </c>
      <c r="N5302">
        <f>IF(J5302="","",IF(E5302="SGD",1,IF(E5302="USD",Settings!$B$22,IF(E5302="HKD",Settings!$B$23,1))))</f>
      </c>
      <c r="O5302">
        <f>IF(OR(B5302="",C5302="",E5302=""),0,(IF(A5302=-1,H5302,0)-IF(OR(A5302=1,A5302=0),H5302,0)+IF(A5302=2,H5302,0))*IF(E5302="SGD",1,IF(E5302="USD",Settings!$B$22,IF(E5302="HKD",Settings!$B$23,1))))</f>
        <v>0</v>
      </c>
      <c r="P5302">
        <f>IF(OR(B5302="",C5302="",E5302=""),0,IF(A5302=2,H5302*IF(E5302="SGD",1,IF(E5302="USD",Settings!$B$22,IF(E5302="HKD",Settings!$B$23,1))),0))</f>
        <v>0</v>
      </c>
      <c r="Q5302" s="312">
        <f>IF(OR(J5302="",G5302=""),"",G5302+ROW()/1000000)</f>
      </c>
      <c r="R5302" s="247">
        <f>IF(Q5302="","",SUMIFS(Txn[Signed Units],Txn[Key],J5302,Txn[Transaction Order],"&lt;="&amp;Q5302))</f>
      </c>
    </row>
    <row r="5303" spans="10:18" ht="15" customHeight="1" x14ac:dyDescent="0.15">
      <c r="J5303" s="246">
        <f>IF(OR(B5303="",C5303="",E5303=""),"",B5303&amp;":"&amp;C5303&amp;":"&amp;E5303)</f>
      </c>
      <c r="K5303" s="247">
        <f>IF(A5303="","",A5303*D5303)</f>
      </c>
      <c r="L5303" s="246">
        <f>IF(A5303="","",IF(OR(A5303=1,A5303=0),H5303,0))</f>
      </c>
      <c r="M5303" s="246">
        <f>IF(A5303="","",IF(A5303=-1,H5303,0))</f>
      </c>
      <c r="N5303">
        <f>IF(J5303="","",IF(E5303="SGD",1,IF(E5303="USD",Settings!$B$22,IF(E5303="HKD",Settings!$B$23,1))))</f>
      </c>
      <c r="O5303">
        <f>IF(OR(B5303="",C5303="",E5303=""),0,(IF(A5303=-1,H5303,0)-IF(OR(A5303=1,A5303=0),H5303,0)+IF(A5303=2,H5303,0))*IF(E5303="SGD",1,IF(E5303="USD",Settings!$B$22,IF(E5303="HKD",Settings!$B$23,1))))</f>
        <v>0</v>
      </c>
      <c r="P5303">
        <f>IF(OR(B5303="",C5303="",E5303=""),0,IF(A5303=2,H5303*IF(E5303="SGD",1,IF(E5303="USD",Settings!$B$22,IF(E5303="HKD",Settings!$B$23,1))),0))</f>
        <v>0</v>
      </c>
      <c r="Q5303" s="312">
        <f>IF(OR(J5303="",G5303=""),"",G5303+ROW()/1000000)</f>
      </c>
      <c r="R5303" s="247">
        <f>IF(Q5303="","",SUMIFS(Txn[Signed Units],Txn[Key],J5303,Txn[Transaction Order],"&lt;="&amp;Q5303))</f>
      </c>
    </row>
    <row r="5304" spans="10:18" ht="15" customHeight="1" x14ac:dyDescent="0.15">
      <c r="J5304" s="246">
        <f>IF(OR(B5304="",C5304="",E5304=""),"",B5304&amp;":"&amp;C5304&amp;":"&amp;E5304)</f>
      </c>
      <c r="K5304" s="247">
        <f>IF(A5304="","",A5304*D5304)</f>
      </c>
      <c r="L5304" s="246">
        <f>IF(A5304="","",IF(OR(A5304=1,A5304=0),H5304,0))</f>
      </c>
      <c r="M5304" s="246">
        <f>IF(A5304="","",IF(A5304=-1,H5304,0))</f>
      </c>
      <c r="N5304">
        <f>IF(J5304="","",IF(E5304="SGD",1,IF(E5304="USD",Settings!$B$22,IF(E5304="HKD",Settings!$B$23,1))))</f>
      </c>
      <c r="O5304">
        <f>IF(OR(B5304="",C5304="",E5304=""),0,(IF(A5304=-1,H5304,0)-IF(OR(A5304=1,A5304=0),H5304,0)+IF(A5304=2,H5304,0))*IF(E5304="SGD",1,IF(E5304="USD",Settings!$B$22,IF(E5304="HKD",Settings!$B$23,1))))</f>
        <v>0</v>
      </c>
      <c r="P5304">
        <f>IF(OR(B5304="",C5304="",E5304=""),0,IF(A5304=2,H5304*IF(E5304="SGD",1,IF(E5304="USD",Settings!$B$22,IF(E5304="HKD",Settings!$B$23,1))),0))</f>
        <v>0</v>
      </c>
      <c r="Q5304" s="312">
        <f>IF(OR(J5304="",G5304=""),"",G5304+ROW()/1000000)</f>
      </c>
      <c r="R5304" s="247">
        <f>IF(Q5304="","",SUMIFS(Txn[Signed Units],Txn[Key],J5304,Txn[Transaction Order],"&lt;="&amp;Q5304))</f>
      </c>
    </row>
    <row r="5305" spans="10:18" ht="15" customHeight="1" x14ac:dyDescent="0.15">
      <c r="J5305" s="246">
        <f>IF(OR(B5305="",C5305="",E5305=""),"",B5305&amp;":"&amp;C5305&amp;":"&amp;E5305)</f>
      </c>
      <c r="K5305" s="247">
        <f>IF(A5305="","",A5305*D5305)</f>
      </c>
      <c r="L5305" s="246">
        <f>IF(A5305="","",IF(OR(A5305=1,A5305=0),H5305,0))</f>
      </c>
      <c r="M5305" s="246">
        <f>IF(A5305="","",IF(A5305=-1,H5305,0))</f>
      </c>
      <c r="N5305">
        <f>IF(J5305="","",IF(E5305="SGD",1,IF(E5305="USD",Settings!$B$22,IF(E5305="HKD",Settings!$B$23,1))))</f>
      </c>
      <c r="O5305">
        <f>IF(OR(B5305="",C5305="",E5305=""),0,(IF(A5305=-1,H5305,0)-IF(OR(A5305=1,A5305=0),H5305,0)+IF(A5305=2,H5305,0))*IF(E5305="SGD",1,IF(E5305="USD",Settings!$B$22,IF(E5305="HKD",Settings!$B$23,1))))</f>
        <v>0</v>
      </c>
      <c r="P5305">
        <f>IF(OR(B5305="",C5305="",E5305=""),0,IF(A5305=2,H5305*IF(E5305="SGD",1,IF(E5305="USD",Settings!$B$22,IF(E5305="HKD",Settings!$B$23,1))),0))</f>
        <v>0</v>
      </c>
      <c r="Q5305" s="312">
        <f>IF(OR(J5305="",G5305=""),"",G5305+ROW()/1000000)</f>
      </c>
      <c r="R5305" s="247">
        <f>IF(Q5305="","",SUMIFS(Txn[Signed Units],Txn[Key],J5305,Txn[Transaction Order],"&lt;="&amp;Q5305))</f>
      </c>
    </row>
    <row r="5306" spans="10:18" ht="15" customHeight="1" x14ac:dyDescent="0.15">
      <c r="J5306" s="246">
        <f>IF(OR(B5306="",C5306="",E5306=""),"",B5306&amp;":"&amp;C5306&amp;":"&amp;E5306)</f>
      </c>
      <c r="K5306" s="247">
        <f>IF(A5306="","",A5306*D5306)</f>
      </c>
      <c r="L5306" s="246">
        <f>IF(A5306="","",IF(OR(A5306=1,A5306=0),H5306,0))</f>
      </c>
      <c r="M5306" s="246">
        <f>IF(A5306="","",IF(A5306=-1,H5306,0))</f>
      </c>
      <c r="N5306">
        <f>IF(J5306="","",IF(E5306="SGD",1,IF(E5306="USD",Settings!$B$22,IF(E5306="HKD",Settings!$B$23,1))))</f>
      </c>
      <c r="O5306">
        <f>IF(OR(B5306="",C5306="",E5306=""),0,(IF(A5306=-1,H5306,0)-IF(OR(A5306=1,A5306=0),H5306,0)+IF(A5306=2,H5306,0))*IF(E5306="SGD",1,IF(E5306="USD",Settings!$B$22,IF(E5306="HKD",Settings!$B$23,1))))</f>
        <v>0</v>
      </c>
      <c r="P5306">
        <f>IF(OR(B5306="",C5306="",E5306=""),0,IF(A5306=2,H5306*IF(E5306="SGD",1,IF(E5306="USD",Settings!$B$22,IF(E5306="HKD",Settings!$B$23,1))),0))</f>
        <v>0</v>
      </c>
      <c r="Q5306" s="312">
        <f>IF(OR(J5306="",G5306=""),"",G5306+ROW()/1000000)</f>
      </c>
      <c r="R5306" s="247">
        <f>IF(Q5306="","",SUMIFS(Txn[Signed Units],Txn[Key],J5306,Txn[Transaction Order],"&lt;="&amp;Q5306))</f>
      </c>
    </row>
    <row r="5307" spans="10:18" ht="15" customHeight="1" x14ac:dyDescent="0.15">
      <c r="J5307" s="246">
        <f>IF(OR(B5307="",C5307="",E5307=""),"",B5307&amp;":"&amp;C5307&amp;":"&amp;E5307)</f>
      </c>
      <c r="K5307" s="247">
        <f>IF(A5307="","",A5307*D5307)</f>
      </c>
      <c r="L5307" s="246">
        <f>IF(A5307="","",IF(OR(A5307=1,A5307=0),H5307,0))</f>
      </c>
      <c r="M5307" s="246">
        <f>IF(A5307="","",IF(A5307=-1,H5307,0))</f>
      </c>
      <c r="N5307">
        <f>IF(J5307="","",IF(E5307="SGD",1,IF(E5307="USD",Settings!$B$22,IF(E5307="HKD",Settings!$B$23,1))))</f>
      </c>
      <c r="O5307">
        <f>IF(OR(B5307="",C5307="",E5307=""),0,(IF(A5307=-1,H5307,0)-IF(OR(A5307=1,A5307=0),H5307,0)+IF(A5307=2,H5307,0))*IF(E5307="SGD",1,IF(E5307="USD",Settings!$B$22,IF(E5307="HKD",Settings!$B$23,1))))</f>
        <v>0</v>
      </c>
      <c r="P5307">
        <f>IF(OR(B5307="",C5307="",E5307=""),0,IF(A5307=2,H5307*IF(E5307="SGD",1,IF(E5307="USD",Settings!$B$22,IF(E5307="HKD",Settings!$B$23,1))),0))</f>
        <v>0</v>
      </c>
      <c r="Q5307" s="312">
        <f>IF(OR(J5307="",G5307=""),"",G5307+ROW()/1000000)</f>
      </c>
      <c r="R5307" s="247">
        <f>IF(Q5307="","",SUMIFS(Txn[Signed Units],Txn[Key],J5307,Txn[Transaction Order],"&lt;="&amp;Q5307))</f>
      </c>
    </row>
    <row r="5308" spans="10:18" ht="15" customHeight="1" x14ac:dyDescent="0.15">
      <c r="J5308" s="246">
        <f>IF(OR(B5308="",C5308="",E5308=""),"",B5308&amp;":"&amp;C5308&amp;":"&amp;E5308)</f>
      </c>
      <c r="K5308" s="247">
        <f>IF(A5308="","",A5308*D5308)</f>
      </c>
      <c r="L5308" s="246">
        <f>IF(A5308="","",IF(OR(A5308=1,A5308=0),H5308,0))</f>
      </c>
      <c r="M5308" s="246">
        <f>IF(A5308="","",IF(A5308=-1,H5308,0))</f>
      </c>
      <c r="N5308">
        <f>IF(J5308="","",IF(E5308="SGD",1,IF(E5308="USD",Settings!$B$22,IF(E5308="HKD",Settings!$B$23,1))))</f>
      </c>
      <c r="O5308">
        <f>IF(OR(B5308="",C5308="",E5308=""),0,(IF(A5308=-1,H5308,0)-IF(OR(A5308=1,A5308=0),H5308,0)+IF(A5308=2,H5308,0))*IF(E5308="SGD",1,IF(E5308="USD",Settings!$B$22,IF(E5308="HKD",Settings!$B$23,1))))</f>
        <v>0</v>
      </c>
      <c r="P5308">
        <f>IF(OR(B5308="",C5308="",E5308=""),0,IF(A5308=2,H5308*IF(E5308="SGD",1,IF(E5308="USD",Settings!$B$22,IF(E5308="HKD",Settings!$B$23,1))),0))</f>
        <v>0</v>
      </c>
      <c r="Q5308" s="312">
        <f>IF(OR(J5308="",G5308=""),"",G5308+ROW()/1000000)</f>
      </c>
      <c r="R5308" s="247">
        <f>IF(Q5308="","",SUMIFS(Txn[Signed Units],Txn[Key],J5308,Txn[Transaction Order],"&lt;="&amp;Q5308))</f>
      </c>
    </row>
    <row r="5309" spans="10:18" ht="15" customHeight="1" x14ac:dyDescent="0.15">
      <c r="J5309" s="246">
        <f>IF(OR(B5309="",C5309="",E5309=""),"",B5309&amp;":"&amp;C5309&amp;":"&amp;E5309)</f>
      </c>
      <c r="K5309" s="247">
        <f>IF(A5309="","",A5309*D5309)</f>
      </c>
      <c r="L5309" s="246">
        <f>IF(A5309="","",IF(OR(A5309=1,A5309=0),H5309,0))</f>
      </c>
      <c r="M5309" s="246">
        <f>IF(A5309="","",IF(A5309=-1,H5309,0))</f>
      </c>
      <c r="N5309">
        <f>IF(J5309="","",IF(E5309="SGD",1,IF(E5309="USD",Settings!$B$22,IF(E5309="HKD",Settings!$B$23,1))))</f>
      </c>
      <c r="O5309">
        <f>IF(OR(B5309="",C5309="",E5309=""),0,(IF(A5309=-1,H5309,0)-IF(OR(A5309=1,A5309=0),H5309,0)+IF(A5309=2,H5309,0))*IF(E5309="SGD",1,IF(E5309="USD",Settings!$B$22,IF(E5309="HKD",Settings!$B$23,1))))</f>
        <v>0</v>
      </c>
      <c r="P5309">
        <f>IF(OR(B5309="",C5309="",E5309=""),0,IF(A5309=2,H5309*IF(E5309="SGD",1,IF(E5309="USD",Settings!$B$22,IF(E5309="HKD",Settings!$B$23,1))),0))</f>
        <v>0</v>
      </c>
      <c r="Q5309" s="312">
        <f>IF(OR(J5309="",G5309=""),"",G5309+ROW()/1000000)</f>
      </c>
      <c r="R5309" s="247">
        <f>IF(Q5309="","",SUMIFS(Txn[Signed Units],Txn[Key],J5309,Txn[Transaction Order],"&lt;="&amp;Q5309))</f>
      </c>
    </row>
    <row r="5310" spans="10:18" ht="15" customHeight="1" x14ac:dyDescent="0.15">
      <c r="J5310" s="246">
        <f>IF(OR(B5310="",C5310="",E5310=""),"",B5310&amp;":"&amp;C5310&amp;":"&amp;E5310)</f>
      </c>
      <c r="K5310" s="247">
        <f>IF(A5310="","",A5310*D5310)</f>
      </c>
      <c r="L5310" s="246">
        <f>IF(A5310="","",IF(OR(A5310=1,A5310=0),H5310,0))</f>
      </c>
      <c r="M5310" s="246">
        <f>IF(A5310="","",IF(A5310=-1,H5310,0))</f>
      </c>
      <c r="N5310">
        <f>IF(J5310="","",IF(E5310="SGD",1,IF(E5310="USD",Settings!$B$22,IF(E5310="HKD",Settings!$B$23,1))))</f>
      </c>
      <c r="O5310">
        <f>IF(OR(B5310="",C5310="",E5310=""),0,(IF(A5310=-1,H5310,0)-IF(OR(A5310=1,A5310=0),H5310,0)+IF(A5310=2,H5310,0))*IF(E5310="SGD",1,IF(E5310="USD",Settings!$B$22,IF(E5310="HKD",Settings!$B$23,1))))</f>
        <v>0</v>
      </c>
      <c r="P5310">
        <f>IF(OR(B5310="",C5310="",E5310=""),0,IF(A5310=2,H5310*IF(E5310="SGD",1,IF(E5310="USD",Settings!$B$22,IF(E5310="HKD",Settings!$B$23,1))),0))</f>
        <v>0</v>
      </c>
      <c r="Q5310" s="312">
        <f>IF(OR(J5310="",G5310=""),"",G5310+ROW()/1000000)</f>
      </c>
      <c r="R5310" s="247">
        <f>IF(Q5310="","",SUMIFS(Txn[Signed Units],Txn[Key],J5310,Txn[Transaction Order],"&lt;="&amp;Q5310))</f>
      </c>
    </row>
    <row r="5311" spans="10:18" ht="15" customHeight="1" x14ac:dyDescent="0.15">
      <c r="J5311" s="246">
        <f>IF(OR(B5311="",C5311="",E5311=""),"",B5311&amp;":"&amp;C5311&amp;":"&amp;E5311)</f>
      </c>
      <c r="K5311" s="247">
        <f>IF(A5311="","",A5311*D5311)</f>
      </c>
      <c r="L5311" s="246">
        <f>IF(A5311="","",IF(OR(A5311=1,A5311=0),H5311,0))</f>
      </c>
      <c r="M5311" s="246">
        <f>IF(A5311="","",IF(A5311=-1,H5311,0))</f>
      </c>
      <c r="N5311">
        <f>IF(J5311="","",IF(E5311="SGD",1,IF(E5311="USD",Settings!$B$22,IF(E5311="HKD",Settings!$B$23,1))))</f>
      </c>
      <c r="O5311">
        <f>IF(OR(B5311="",C5311="",E5311=""),0,(IF(A5311=-1,H5311,0)-IF(OR(A5311=1,A5311=0),H5311,0)+IF(A5311=2,H5311,0))*IF(E5311="SGD",1,IF(E5311="USD",Settings!$B$22,IF(E5311="HKD",Settings!$B$23,1))))</f>
        <v>0</v>
      </c>
      <c r="P5311">
        <f>IF(OR(B5311="",C5311="",E5311=""),0,IF(A5311=2,H5311*IF(E5311="SGD",1,IF(E5311="USD",Settings!$B$22,IF(E5311="HKD",Settings!$B$23,1))),0))</f>
        <v>0</v>
      </c>
      <c r="Q5311" s="312">
        <f>IF(OR(J5311="",G5311=""),"",G5311+ROW()/1000000)</f>
      </c>
      <c r="R5311" s="247">
        <f>IF(Q5311="","",SUMIFS(Txn[Signed Units],Txn[Key],J5311,Txn[Transaction Order],"&lt;="&amp;Q5311))</f>
      </c>
    </row>
    <row r="5312" spans="10:18" ht="15" customHeight="1" x14ac:dyDescent="0.15">
      <c r="J5312" s="246">
        <f>IF(OR(B5312="",C5312="",E5312=""),"",B5312&amp;":"&amp;C5312&amp;":"&amp;E5312)</f>
      </c>
      <c r="K5312" s="247">
        <f>IF(A5312="","",A5312*D5312)</f>
      </c>
      <c r="L5312" s="246">
        <f>IF(A5312="","",IF(OR(A5312=1,A5312=0),H5312,0))</f>
      </c>
      <c r="M5312" s="246">
        <f>IF(A5312="","",IF(A5312=-1,H5312,0))</f>
      </c>
      <c r="N5312">
        <f>IF(J5312="","",IF(E5312="SGD",1,IF(E5312="USD",Settings!$B$22,IF(E5312="HKD",Settings!$B$23,1))))</f>
      </c>
      <c r="O5312">
        <f>IF(OR(B5312="",C5312="",E5312=""),0,(IF(A5312=-1,H5312,0)-IF(OR(A5312=1,A5312=0),H5312,0)+IF(A5312=2,H5312,0))*IF(E5312="SGD",1,IF(E5312="USD",Settings!$B$22,IF(E5312="HKD",Settings!$B$23,1))))</f>
        <v>0</v>
      </c>
      <c r="P5312">
        <f>IF(OR(B5312="",C5312="",E5312=""),0,IF(A5312=2,H5312*IF(E5312="SGD",1,IF(E5312="USD",Settings!$B$22,IF(E5312="HKD",Settings!$B$23,1))),0))</f>
        <v>0</v>
      </c>
      <c r="Q5312" s="312">
        <f>IF(OR(J5312="",G5312=""),"",G5312+ROW()/1000000)</f>
      </c>
      <c r="R5312" s="247">
        <f>IF(Q5312="","",SUMIFS(Txn[Signed Units],Txn[Key],J5312,Txn[Transaction Order],"&lt;="&amp;Q5312))</f>
      </c>
    </row>
    <row r="5313" spans="10:18" ht="15" customHeight="1" x14ac:dyDescent="0.15">
      <c r="J5313" s="246">
        <f>IF(OR(B5313="",C5313="",E5313=""),"",B5313&amp;":"&amp;C5313&amp;":"&amp;E5313)</f>
      </c>
      <c r="K5313" s="247">
        <f>IF(A5313="","",A5313*D5313)</f>
      </c>
      <c r="L5313" s="246">
        <f>IF(A5313="","",IF(OR(A5313=1,A5313=0),H5313,0))</f>
      </c>
      <c r="M5313" s="246">
        <f>IF(A5313="","",IF(A5313=-1,H5313,0))</f>
      </c>
      <c r="N5313">
        <f>IF(J5313="","",IF(E5313="SGD",1,IF(E5313="USD",Settings!$B$22,IF(E5313="HKD",Settings!$B$23,1))))</f>
      </c>
      <c r="O5313">
        <f>IF(OR(B5313="",C5313="",E5313=""),0,(IF(A5313=-1,H5313,0)-IF(OR(A5313=1,A5313=0),H5313,0)+IF(A5313=2,H5313,0))*IF(E5313="SGD",1,IF(E5313="USD",Settings!$B$22,IF(E5313="HKD",Settings!$B$23,1))))</f>
        <v>0</v>
      </c>
      <c r="P5313">
        <f>IF(OR(B5313="",C5313="",E5313=""),0,IF(A5313=2,H5313*IF(E5313="SGD",1,IF(E5313="USD",Settings!$B$22,IF(E5313="HKD",Settings!$B$23,1))),0))</f>
        <v>0</v>
      </c>
      <c r="Q5313" s="312">
        <f>IF(OR(J5313="",G5313=""),"",G5313+ROW()/1000000)</f>
      </c>
      <c r="R5313" s="247">
        <f>IF(Q5313="","",SUMIFS(Txn[Signed Units],Txn[Key],J5313,Txn[Transaction Order],"&lt;="&amp;Q5313))</f>
      </c>
    </row>
    <row r="5314" spans="10:18" ht="15" customHeight="1" x14ac:dyDescent="0.15">
      <c r="J5314" s="246">
        <f>IF(OR(B5314="",C5314="",E5314=""),"",B5314&amp;":"&amp;C5314&amp;":"&amp;E5314)</f>
      </c>
      <c r="K5314" s="247">
        <f>IF(A5314="","",A5314*D5314)</f>
      </c>
      <c r="L5314" s="246">
        <f>IF(A5314="","",IF(OR(A5314=1,A5314=0),H5314,0))</f>
      </c>
      <c r="M5314" s="246">
        <f>IF(A5314="","",IF(A5314=-1,H5314,0))</f>
      </c>
      <c r="N5314">
        <f>IF(J5314="","",IF(E5314="SGD",1,IF(E5314="USD",Settings!$B$22,IF(E5314="HKD",Settings!$B$23,1))))</f>
      </c>
      <c r="O5314">
        <f>IF(OR(B5314="",C5314="",E5314=""),0,(IF(A5314=-1,H5314,0)-IF(OR(A5314=1,A5314=0),H5314,0)+IF(A5314=2,H5314,0))*IF(E5314="SGD",1,IF(E5314="USD",Settings!$B$22,IF(E5314="HKD",Settings!$B$23,1))))</f>
        <v>0</v>
      </c>
      <c r="P5314">
        <f>IF(OR(B5314="",C5314="",E5314=""),0,IF(A5314=2,H5314*IF(E5314="SGD",1,IF(E5314="USD",Settings!$B$22,IF(E5314="HKD",Settings!$B$23,1))),0))</f>
        <v>0</v>
      </c>
      <c r="Q5314" s="312">
        <f>IF(OR(J5314="",G5314=""),"",G5314+ROW()/1000000)</f>
      </c>
      <c r="R5314" s="247">
        <f>IF(Q5314="","",SUMIFS(Txn[Signed Units],Txn[Key],J5314,Txn[Transaction Order],"&lt;="&amp;Q5314))</f>
      </c>
    </row>
    <row r="5315" spans="10:18" ht="15" customHeight="1" x14ac:dyDescent="0.15">
      <c r="J5315" s="246">
        <f>IF(OR(B5315="",C5315="",E5315=""),"",B5315&amp;":"&amp;C5315&amp;":"&amp;E5315)</f>
      </c>
      <c r="K5315" s="247">
        <f>IF(A5315="","",A5315*D5315)</f>
      </c>
      <c r="L5315" s="246">
        <f>IF(A5315="","",IF(OR(A5315=1,A5315=0),H5315,0))</f>
      </c>
      <c r="M5315" s="246">
        <f>IF(A5315="","",IF(A5315=-1,H5315,0))</f>
      </c>
      <c r="N5315">
        <f>IF(J5315="","",IF(E5315="SGD",1,IF(E5315="USD",Settings!$B$22,IF(E5315="HKD",Settings!$B$23,1))))</f>
      </c>
      <c r="O5315">
        <f>IF(OR(B5315="",C5315="",E5315=""),0,(IF(A5315=-1,H5315,0)-IF(OR(A5315=1,A5315=0),H5315,0)+IF(A5315=2,H5315,0))*IF(E5315="SGD",1,IF(E5315="USD",Settings!$B$22,IF(E5315="HKD",Settings!$B$23,1))))</f>
        <v>0</v>
      </c>
      <c r="P5315">
        <f>IF(OR(B5315="",C5315="",E5315=""),0,IF(A5315=2,H5315*IF(E5315="SGD",1,IF(E5315="USD",Settings!$B$22,IF(E5315="HKD",Settings!$B$23,1))),0))</f>
        <v>0</v>
      </c>
      <c r="Q5315" s="312">
        <f>IF(OR(J5315="",G5315=""),"",G5315+ROW()/1000000)</f>
      </c>
      <c r="R5315" s="247">
        <f>IF(Q5315="","",SUMIFS(Txn[Signed Units],Txn[Key],J5315,Txn[Transaction Order],"&lt;="&amp;Q5315))</f>
      </c>
    </row>
    <row r="5316" spans="10:18" ht="15" customHeight="1" x14ac:dyDescent="0.15">
      <c r="J5316" s="246">
        <f>IF(OR(B5316="",C5316="",E5316=""),"",B5316&amp;":"&amp;C5316&amp;":"&amp;E5316)</f>
      </c>
      <c r="K5316" s="247">
        <f>IF(A5316="","",A5316*D5316)</f>
      </c>
      <c r="L5316" s="246">
        <f>IF(A5316="","",IF(OR(A5316=1,A5316=0),H5316,0))</f>
      </c>
      <c r="M5316" s="246">
        <f>IF(A5316="","",IF(A5316=-1,H5316,0))</f>
      </c>
      <c r="N5316">
        <f>IF(J5316="","",IF(E5316="SGD",1,IF(E5316="USD",Settings!$B$22,IF(E5316="HKD",Settings!$B$23,1))))</f>
      </c>
      <c r="O5316">
        <f>IF(OR(B5316="",C5316="",E5316=""),0,(IF(A5316=-1,H5316,0)-IF(OR(A5316=1,A5316=0),H5316,0)+IF(A5316=2,H5316,0))*IF(E5316="SGD",1,IF(E5316="USD",Settings!$B$22,IF(E5316="HKD",Settings!$B$23,1))))</f>
        <v>0</v>
      </c>
      <c r="P5316">
        <f>IF(OR(B5316="",C5316="",E5316=""),0,IF(A5316=2,H5316*IF(E5316="SGD",1,IF(E5316="USD",Settings!$B$22,IF(E5316="HKD",Settings!$B$23,1))),0))</f>
        <v>0</v>
      </c>
      <c r="Q5316" s="312">
        <f>IF(OR(J5316="",G5316=""),"",G5316+ROW()/1000000)</f>
      </c>
      <c r="R5316" s="247">
        <f>IF(Q5316="","",SUMIFS(Txn[Signed Units],Txn[Key],J5316,Txn[Transaction Order],"&lt;="&amp;Q5316))</f>
      </c>
    </row>
    <row r="5317" spans="10:18" ht="15" customHeight="1" x14ac:dyDescent="0.15">
      <c r="J5317" s="246">
        <f>IF(OR(B5317="",C5317="",E5317=""),"",B5317&amp;":"&amp;C5317&amp;":"&amp;E5317)</f>
      </c>
      <c r="K5317" s="247">
        <f>IF(A5317="","",A5317*D5317)</f>
      </c>
      <c r="L5317" s="246">
        <f>IF(A5317="","",IF(OR(A5317=1,A5317=0),H5317,0))</f>
      </c>
      <c r="M5317" s="246">
        <f>IF(A5317="","",IF(A5317=-1,H5317,0))</f>
      </c>
      <c r="N5317">
        <f>IF(J5317="","",IF(E5317="SGD",1,IF(E5317="USD",Settings!$B$22,IF(E5317="HKD",Settings!$B$23,1))))</f>
      </c>
      <c r="O5317">
        <f>IF(OR(B5317="",C5317="",E5317=""),0,(IF(A5317=-1,H5317,0)-IF(OR(A5317=1,A5317=0),H5317,0)+IF(A5317=2,H5317,0))*IF(E5317="SGD",1,IF(E5317="USD",Settings!$B$22,IF(E5317="HKD",Settings!$B$23,1))))</f>
        <v>0</v>
      </c>
      <c r="P5317">
        <f>IF(OR(B5317="",C5317="",E5317=""),0,IF(A5317=2,H5317*IF(E5317="SGD",1,IF(E5317="USD",Settings!$B$22,IF(E5317="HKD",Settings!$B$23,1))),0))</f>
        <v>0</v>
      </c>
      <c r="Q5317" s="312">
        <f>IF(OR(J5317="",G5317=""),"",G5317+ROW()/1000000)</f>
      </c>
      <c r="R5317" s="247">
        <f>IF(Q5317="","",SUMIFS(Txn[Signed Units],Txn[Key],J5317,Txn[Transaction Order],"&lt;="&amp;Q5317))</f>
      </c>
    </row>
    <row r="5318" spans="10:18" ht="15" customHeight="1" x14ac:dyDescent="0.15">
      <c r="J5318" s="246">
        <f>IF(OR(B5318="",C5318="",E5318=""),"",B5318&amp;":"&amp;C5318&amp;":"&amp;E5318)</f>
      </c>
      <c r="K5318" s="247">
        <f>IF(A5318="","",A5318*D5318)</f>
      </c>
      <c r="L5318" s="246">
        <f>IF(A5318="","",IF(OR(A5318=1,A5318=0),H5318,0))</f>
      </c>
      <c r="M5318" s="246">
        <f>IF(A5318="","",IF(A5318=-1,H5318,0))</f>
      </c>
      <c r="N5318">
        <f>IF(J5318="","",IF(E5318="SGD",1,IF(E5318="USD",Settings!$B$22,IF(E5318="HKD",Settings!$B$23,1))))</f>
      </c>
      <c r="O5318">
        <f>IF(OR(B5318="",C5318="",E5318=""),0,(IF(A5318=-1,H5318,0)-IF(OR(A5318=1,A5318=0),H5318,0)+IF(A5318=2,H5318,0))*IF(E5318="SGD",1,IF(E5318="USD",Settings!$B$22,IF(E5318="HKD",Settings!$B$23,1))))</f>
        <v>0</v>
      </c>
      <c r="P5318">
        <f>IF(OR(B5318="",C5318="",E5318=""),0,IF(A5318=2,H5318*IF(E5318="SGD",1,IF(E5318="USD",Settings!$B$22,IF(E5318="HKD",Settings!$B$23,1))),0))</f>
        <v>0</v>
      </c>
      <c r="Q5318" s="312">
        <f>IF(OR(J5318="",G5318=""),"",G5318+ROW()/1000000)</f>
      </c>
      <c r="R5318" s="247">
        <f>IF(Q5318="","",SUMIFS(Txn[Signed Units],Txn[Key],J5318,Txn[Transaction Order],"&lt;="&amp;Q5318))</f>
      </c>
    </row>
    <row r="5319" spans="10:18" ht="15" customHeight="1" x14ac:dyDescent="0.15">
      <c r="J5319" s="246">
        <f>IF(OR(B5319="",C5319="",E5319=""),"",B5319&amp;":"&amp;C5319&amp;":"&amp;E5319)</f>
      </c>
      <c r="K5319" s="247">
        <f>IF(A5319="","",A5319*D5319)</f>
      </c>
      <c r="L5319" s="246">
        <f>IF(A5319="","",IF(OR(A5319=1,A5319=0),H5319,0))</f>
      </c>
      <c r="M5319" s="246">
        <f>IF(A5319="","",IF(A5319=-1,H5319,0))</f>
      </c>
      <c r="N5319">
        <f>IF(J5319="","",IF(E5319="SGD",1,IF(E5319="USD",Settings!$B$22,IF(E5319="HKD",Settings!$B$23,1))))</f>
      </c>
      <c r="O5319">
        <f>IF(OR(B5319="",C5319="",E5319=""),0,(IF(A5319=-1,H5319,0)-IF(OR(A5319=1,A5319=0),H5319,0)+IF(A5319=2,H5319,0))*IF(E5319="SGD",1,IF(E5319="USD",Settings!$B$22,IF(E5319="HKD",Settings!$B$23,1))))</f>
        <v>0</v>
      </c>
      <c r="P5319">
        <f>IF(OR(B5319="",C5319="",E5319=""),0,IF(A5319=2,H5319*IF(E5319="SGD",1,IF(E5319="USD",Settings!$B$22,IF(E5319="HKD",Settings!$B$23,1))),0))</f>
        <v>0</v>
      </c>
      <c r="Q5319" s="312">
        <f>IF(OR(J5319="",G5319=""),"",G5319+ROW()/1000000)</f>
      </c>
      <c r="R5319" s="247">
        <f>IF(Q5319="","",SUMIFS(Txn[Signed Units],Txn[Key],J5319,Txn[Transaction Order],"&lt;="&amp;Q5319))</f>
      </c>
    </row>
    <row r="5320" spans="10:18" ht="15" customHeight="1" x14ac:dyDescent="0.15">
      <c r="J5320" s="246">
        <f>IF(OR(B5320="",C5320="",E5320=""),"",B5320&amp;":"&amp;C5320&amp;":"&amp;E5320)</f>
      </c>
      <c r="K5320" s="247">
        <f>IF(A5320="","",A5320*D5320)</f>
      </c>
      <c r="L5320" s="246">
        <f>IF(A5320="","",IF(OR(A5320=1,A5320=0),H5320,0))</f>
      </c>
      <c r="M5320" s="246">
        <f>IF(A5320="","",IF(A5320=-1,H5320,0))</f>
      </c>
      <c r="N5320">
        <f>IF(J5320="","",IF(E5320="SGD",1,IF(E5320="USD",Settings!$B$22,IF(E5320="HKD",Settings!$B$23,1))))</f>
      </c>
      <c r="O5320">
        <f>IF(OR(B5320="",C5320="",E5320=""),0,(IF(A5320=-1,H5320,0)-IF(OR(A5320=1,A5320=0),H5320,0)+IF(A5320=2,H5320,0))*IF(E5320="SGD",1,IF(E5320="USD",Settings!$B$22,IF(E5320="HKD",Settings!$B$23,1))))</f>
        <v>0</v>
      </c>
      <c r="P5320">
        <f>IF(OR(B5320="",C5320="",E5320=""),0,IF(A5320=2,H5320*IF(E5320="SGD",1,IF(E5320="USD",Settings!$B$22,IF(E5320="HKD",Settings!$B$23,1))),0))</f>
        <v>0</v>
      </c>
      <c r="Q5320" s="312">
        <f>IF(OR(J5320="",G5320=""),"",G5320+ROW()/1000000)</f>
      </c>
      <c r="R5320" s="247">
        <f>IF(Q5320="","",SUMIFS(Txn[Signed Units],Txn[Key],J5320,Txn[Transaction Order],"&lt;="&amp;Q5320))</f>
      </c>
    </row>
    <row r="5321" spans="10:18" ht="15" customHeight="1" x14ac:dyDescent="0.15">
      <c r="J5321" s="246">
        <f>IF(OR(B5321="",C5321="",E5321=""),"",B5321&amp;":"&amp;C5321&amp;":"&amp;E5321)</f>
      </c>
      <c r="K5321" s="247">
        <f>IF(A5321="","",A5321*D5321)</f>
      </c>
      <c r="L5321" s="246">
        <f>IF(A5321="","",IF(OR(A5321=1,A5321=0),H5321,0))</f>
      </c>
      <c r="M5321" s="246">
        <f>IF(A5321="","",IF(A5321=-1,H5321,0))</f>
      </c>
      <c r="N5321">
        <f>IF(J5321="","",IF(E5321="SGD",1,IF(E5321="USD",Settings!$B$22,IF(E5321="HKD",Settings!$B$23,1))))</f>
      </c>
      <c r="O5321">
        <f>IF(OR(B5321="",C5321="",E5321=""),0,(IF(A5321=-1,H5321,0)-IF(OR(A5321=1,A5321=0),H5321,0)+IF(A5321=2,H5321,0))*IF(E5321="SGD",1,IF(E5321="USD",Settings!$B$22,IF(E5321="HKD",Settings!$B$23,1))))</f>
        <v>0</v>
      </c>
      <c r="P5321">
        <f>IF(OR(B5321="",C5321="",E5321=""),0,IF(A5321=2,H5321*IF(E5321="SGD",1,IF(E5321="USD",Settings!$B$22,IF(E5321="HKD",Settings!$B$23,1))),0))</f>
        <v>0</v>
      </c>
      <c r="Q5321" s="312">
        <f>IF(OR(J5321="",G5321=""),"",G5321+ROW()/1000000)</f>
      </c>
      <c r="R5321" s="247">
        <f>IF(Q5321="","",SUMIFS(Txn[Signed Units],Txn[Key],J5321,Txn[Transaction Order],"&lt;="&amp;Q5321))</f>
      </c>
    </row>
    <row r="5322" spans="10:18" ht="15" customHeight="1" x14ac:dyDescent="0.15">
      <c r="J5322" s="246">
        <f>IF(OR(B5322="",C5322="",E5322=""),"",B5322&amp;":"&amp;C5322&amp;":"&amp;E5322)</f>
      </c>
      <c r="K5322" s="247">
        <f>IF(A5322="","",A5322*D5322)</f>
      </c>
      <c r="L5322" s="246">
        <f>IF(A5322="","",IF(OR(A5322=1,A5322=0),H5322,0))</f>
      </c>
      <c r="M5322" s="246">
        <f>IF(A5322="","",IF(A5322=-1,H5322,0))</f>
      </c>
      <c r="N5322">
        <f>IF(J5322="","",IF(E5322="SGD",1,IF(E5322="USD",Settings!$B$22,IF(E5322="HKD",Settings!$B$23,1))))</f>
      </c>
      <c r="O5322">
        <f>IF(OR(B5322="",C5322="",E5322=""),0,(IF(A5322=-1,H5322,0)-IF(OR(A5322=1,A5322=0),H5322,0)+IF(A5322=2,H5322,0))*IF(E5322="SGD",1,IF(E5322="USD",Settings!$B$22,IF(E5322="HKD",Settings!$B$23,1))))</f>
        <v>0</v>
      </c>
      <c r="P5322">
        <f>IF(OR(B5322="",C5322="",E5322=""),0,IF(A5322=2,H5322*IF(E5322="SGD",1,IF(E5322="USD",Settings!$B$22,IF(E5322="HKD",Settings!$B$23,1))),0))</f>
        <v>0</v>
      </c>
      <c r="Q5322" s="312">
        <f>IF(OR(J5322="",G5322=""),"",G5322+ROW()/1000000)</f>
      </c>
      <c r="R5322" s="247">
        <f>IF(Q5322="","",SUMIFS(Txn[Signed Units],Txn[Key],J5322,Txn[Transaction Order],"&lt;="&amp;Q5322))</f>
      </c>
    </row>
    <row r="5323" spans="10:18" ht="15" customHeight="1" x14ac:dyDescent="0.15">
      <c r="J5323" s="246">
        <f>IF(OR(B5323="",C5323="",E5323=""),"",B5323&amp;":"&amp;C5323&amp;":"&amp;E5323)</f>
      </c>
      <c r="K5323" s="247">
        <f>IF(A5323="","",A5323*D5323)</f>
      </c>
      <c r="L5323" s="246">
        <f>IF(A5323="","",IF(OR(A5323=1,A5323=0),H5323,0))</f>
      </c>
      <c r="M5323" s="246">
        <f>IF(A5323="","",IF(A5323=-1,H5323,0))</f>
      </c>
      <c r="N5323">
        <f>IF(J5323="","",IF(E5323="SGD",1,IF(E5323="USD",Settings!$B$22,IF(E5323="HKD",Settings!$B$23,1))))</f>
      </c>
      <c r="O5323">
        <f>IF(OR(B5323="",C5323="",E5323=""),0,(IF(A5323=-1,H5323,0)-IF(OR(A5323=1,A5323=0),H5323,0)+IF(A5323=2,H5323,0))*IF(E5323="SGD",1,IF(E5323="USD",Settings!$B$22,IF(E5323="HKD",Settings!$B$23,1))))</f>
        <v>0</v>
      </c>
      <c r="P5323">
        <f>IF(OR(B5323="",C5323="",E5323=""),0,IF(A5323=2,H5323*IF(E5323="SGD",1,IF(E5323="USD",Settings!$B$22,IF(E5323="HKD",Settings!$B$23,1))),0))</f>
        <v>0</v>
      </c>
      <c r="Q5323" s="312">
        <f>IF(OR(J5323="",G5323=""),"",G5323+ROW()/1000000)</f>
      </c>
      <c r="R5323" s="247">
        <f>IF(Q5323="","",SUMIFS(Txn[Signed Units],Txn[Key],J5323,Txn[Transaction Order],"&lt;="&amp;Q5323))</f>
      </c>
    </row>
    <row r="5324" spans="10:18" ht="15" customHeight="1" x14ac:dyDescent="0.15">
      <c r="J5324" s="246">
        <f>IF(OR(B5324="",C5324="",E5324=""),"",B5324&amp;":"&amp;C5324&amp;":"&amp;E5324)</f>
      </c>
      <c r="K5324" s="247">
        <f>IF(A5324="","",A5324*D5324)</f>
      </c>
      <c r="L5324" s="246">
        <f>IF(A5324="","",IF(OR(A5324=1,A5324=0),H5324,0))</f>
      </c>
      <c r="M5324" s="246">
        <f>IF(A5324="","",IF(A5324=-1,H5324,0))</f>
      </c>
      <c r="N5324">
        <f>IF(J5324="","",IF(E5324="SGD",1,IF(E5324="USD",Settings!$B$22,IF(E5324="HKD",Settings!$B$23,1))))</f>
      </c>
      <c r="O5324">
        <f>IF(OR(B5324="",C5324="",E5324=""),0,(IF(A5324=-1,H5324,0)-IF(OR(A5324=1,A5324=0),H5324,0)+IF(A5324=2,H5324,0))*IF(E5324="SGD",1,IF(E5324="USD",Settings!$B$22,IF(E5324="HKD",Settings!$B$23,1))))</f>
        <v>0</v>
      </c>
      <c r="P5324">
        <f>IF(OR(B5324="",C5324="",E5324=""),0,IF(A5324=2,H5324*IF(E5324="SGD",1,IF(E5324="USD",Settings!$B$22,IF(E5324="HKD",Settings!$B$23,1))),0))</f>
        <v>0</v>
      </c>
      <c r="Q5324" s="312">
        <f>IF(OR(J5324="",G5324=""),"",G5324+ROW()/1000000)</f>
      </c>
      <c r="R5324" s="247">
        <f>IF(Q5324="","",SUMIFS(Txn[Signed Units],Txn[Key],J5324,Txn[Transaction Order],"&lt;="&amp;Q5324))</f>
      </c>
    </row>
    <row r="5325" spans="10:18" ht="15" customHeight="1" x14ac:dyDescent="0.15">
      <c r="J5325" s="246">
        <f>IF(OR(B5325="",C5325="",E5325=""),"",B5325&amp;":"&amp;C5325&amp;":"&amp;E5325)</f>
      </c>
      <c r="K5325" s="247">
        <f>IF(A5325="","",A5325*D5325)</f>
      </c>
      <c r="L5325" s="246">
        <f>IF(A5325="","",IF(OR(A5325=1,A5325=0),H5325,0))</f>
      </c>
      <c r="M5325" s="246">
        <f>IF(A5325="","",IF(A5325=-1,H5325,0))</f>
      </c>
      <c r="N5325">
        <f>IF(J5325="","",IF(E5325="SGD",1,IF(E5325="USD",Settings!$B$22,IF(E5325="HKD",Settings!$B$23,1))))</f>
      </c>
      <c r="O5325">
        <f>IF(OR(B5325="",C5325="",E5325=""),0,(IF(A5325=-1,H5325,0)-IF(OR(A5325=1,A5325=0),H5325,0)+IF(A5325=2,H5325,0))*IF(E5325="SGD",1,IF(E5325="USD",Settings!$B$22,IF(E5325="HKD",Settings!$B$23,1))))</f>
        <v>0</v>
      </c>
      <c r="P5325">
        <f>IF(OR(B5325="",C5325="",E5325=""),0,IF(A5325=2,H5325*IF(E5325="SGD",1,IF(E5325="USD",Settings!$B$22,IF(E5325="HKD",Settings!$B$23,1))),0))</f>
        <v>0</v>
      </c>
      <c r="Q5325" s="312">
        <f>IF(OR(J5325="",G5325=""),"",G5325+ROW()/1000000)</f>
      </c>
      <c r="R5325" s="247">
        <f>IF(Q5325="","",SUMIFS(Txn[Signed Units],Txn[Key],J5325,Txn[Transaction Order],"&lt;="&amp;Q5325))</f>
      </c>
    </row>
    <row r="5326" spans="10:18" ht="15" customHeight="1" x14ac:dyDescent="0.15">
      <c r="J5326" s="246">
        <f>IF(OR(B5326="",C5326="",E5326=""),"",B5326&amp;":"&amp;C5326&amp;":"&amp;E5326)</f>
      </c>
      <c r="K5326" s="247">
        <f>IF(A5326="","",A5326*D5326)</f>
      </c>
      <c r="L5326" s="246">
        <f>IF(A5326="","",IF(OR(A5326=1,A5326=0),H5326,0))</f>
      </c>
      <c r="M5326" s="246">
        <f>IF(A5326="","",IF(A5326=-1,H5326,0))</f>
      </c>
      <c r="N5326">
        <f>IF(J5326="","",IF(E5326="SGD",1,IF(E5326="USD",Settings!$B$22,IF(E5326="HKD",Settings!$B$23,1))))</f>
      </c>
      <c r="O5326">
        <f>IF(OR(B5326="",C5326="",E5326=""),0,(IF(A5326=-1,H5326,0)-IF(OR(A5326=1,A5326=0),H5326,0)+IF(A5326=2,H5326,0))*IF(E5326="SGD",1,IF(E5326="USD",Settings!$B$22,IF(E5326="HKD",Settings!$B$23,1))))</f>
        <v>0</v>
      </c>
      <c r="P5326">
        <f>IF(OR(B5326="",C5326="",E5326=""),0,IF(A5326=2,H5326*IF(E5326="SGD",1,IF(E5326="USD",Settings!$B$22,IF(E5326="HKD",Settings!$B$23,1))),0))</f>
        <v>0</v>
      </c>
      <c r="Q5326" s="312">
        <f>IF(OR(J5326="",G5326=""),"",G5326+ROW()/1000000)</f>
      </c>
      <c r="R5326" s="247">
        <f>IF(Q5326="","",SUMIFS(Txn[Signed Units],Txn[Key],J5326,Txn[Transaction Order],"&lt;="&amp;Q5326))</f>
      </c>
    </row>
    <row r="5327" spans="10:18" ht="15" customHeight="1" x14ac:dyDescent="0.15">
      <c r="J5327" s="246">
        <f>IF(OR(B5327="",C5327="",E5327=""),"",B5327&amp;":"&amp;C5327&amp;":"&amp;E5327)</f>
      </c>
      <c r="K5327" s="247">
        <f>IF(A5327="","",A5327*D5327)</f>
      </c>
      <c r="L5327" s="246">
        <f>IF(A5327="","",IF(OR(A5327=1,A5327=0),H5327,0))</f>
      </c>
      <c r="M5327" s="246">
        <f>IF(A5327="","",IF(A5327=-1,H5327,0))</f>
      </c>
      <c r="N5327">
        <f>IF(J5327="","",IF(E5327="SGD",1,IF(E5327="USD",Settings!$B$22,IF(E5327="HKD",Settings!$B$23,1))))</f>
      </c>
      <c r="O5327">
        <f>IF(OR(B5327="",C5327="",E5327=""),0,(IF(A5327=-1,H5327,0)-IF(OR(A5327=1,A5327=0),H5327,0)+IF(A5327=2,H5327,0))*IF(E5327="SGD",1,IF(E5327="USD",Settings!$B$22,IF(E5327="HKD",Settings!$B$23,1))))</f>
        <v>0</v>
      </c>
      <c r="P5327">
        <f>IF(OR(B5327="",C5327="",E5327=""),0,IF(A5327=2,H5327*IF(E5327="SGD",1,IF(E5327="USD",Settings!$B$22,IF(E5327="HKD",Settings!$B$23,1))),0))</f>
        <v>0</v>
      </c>
      <c r="Q5327" s="312">
        <f>IF(OR(J5327="",G5327=""),"",G5327+ROW()/1000000)</f>
      </c>
      <c r="R5327" s="247">
        <f>IF(Q5327="","",SUMIFS(Txn[Signed Units],Txn[Key],J5327,Txn[Transaction Order],"&lt;="&amp;Q5327))</f>
      </c>
    </row>
    <row r="5328" spans="10:18" ht="15" customHeight="1" x14ac:dyDescent="0.15">
      <c r="J5328" s="246">
        <f>IF(OR(B5328="",C5328="",E5328=""),"",B5328&amp;":"&amp;C5328&amp;":"&amp;E5328)</f>
      </c>
      <c r="K5328" s="247">
        <f>IF(A5328="","",A5328*D5328)</f>
      </c>
      <c r="L5328" s="246">
        <f>IF(A5328="","",IF(OR(A5328=1,A5328=0),H5328,0))</f>
      </c>
      <c r="M5328" s="246">
        <f>IF(A5328="","",IF(A5328=-1,H5328,0))</f>
      </c>
      <c r="N5328">
        <f>IF(J5328="","",IF(E5328="SGD",1,IF(E5328="USD",Settings!$B$22,IF(E5328="HKD",Settings!$B$23,1))))</f>
      </c>
      <c r="O5328">
        <f>IF(OR(B5328="",C5328="",E5328=""),0,(IF(A5328=-1,H5328,0)-IF(OR(A5328=1,A5328=0),H5328,0)+IF(A5328=2,H5328,0))*IF(E5328="SGD",1,IF(E5328="USD",Settings!$B$22,IF(E5328="HKD",Settings!$B$23,1))))</f>
        <v>0</v>
      </c>
      <c r="P5328">
        <f>IF(OR(B5328="",C5328="",E5328=""),0,IF(A5328=2,H5328*IF(E5328="SGD",1,IF(E5328="USD",Settings!$B$22,IF(E5328="HKD",Settings!$B$23,1))),0))</f>
        <v>0</v>
      </c>
      <c r="Q5328" s="312">
        <f>IF(OR(J5328="",G5328=""),"",G5328+ROW()/1000000)</f>
      </c>
      <c r="R5328" s="247">
        <f>IF(Q5328="","",SUMIFS(Txn[Signed Units],Txn[Key],J5328,Txn[Transaction Order],"&lt;="&amp;Q5328))</f>
      </c>
    </row>
    <row r="5329" spans="10:18" ht="15" customHeight="1" x14ac:dyDescent="0.15">
      <c r="J5329" s="246">
        <f>IF(OR(B5329="",C5329="",E5329=""),"",B5329&amp;":"&amp;C5329&amp;":"&amp;E5329)</f>
      </c>
      <c r="K5329" s="247">
        <f>IF(A5329="","",A5329*D5329)</f>
      </c>
      <c r="L5329" s="246">
        <f>IF(A5329="","",IF(OR(A5329=1,A5329=0),H5329,0))</f>
      </c>
      <c r="M5329" s="246">
        <f>IF(A5329="","",IF(A5329=-1,H5329,0))</f>
      </c>
      <c r="N5329">
        <f>IF(J5329="","",IF(E5329="SGD",1,IF(E5329="USD",Settings!$B$22,IF(E5329="HKD",Settings!$B$23,1))))</f>
      </c>
      <c r="O5329">
        <f>IF(OR(B5329="",C5329="",E5329=""),0,(IF(A5329=-1,H5329,0)-IF(OR(A5329=1,A5329=0),H5329,0)+IF(A5329=2,H5329,0))*IF(E5329="SGD",1,IF(E5329="USD",Settings!$B$22,IF(E5329="HKD",Settings!$B$23,1))))</f>
        <v>0</v>
      </c>
      <c r="P5329">
        <f>IF(OR(B5329="",C5329="",E5329=""),0,IF(A5329=2,H5329*IF(E5329="SGD",1,IF(E5329="USD",Settings!$B$22,IF(E5329="HKD",Settings!$B$23,1))),0))</f>
        <v>0</v>
      </c>
      <c r="Q5329" s="312">
        <f>IF(OR(J5329="",G5329=""),"",G5329+ROW()/1000000)</f>
      </c>
      <c r="R5329" s="247">
        <f>IF(Q5329="","",SUMIFS(Txn[Signed Units],Txn[Key],J5329,Txn[Transaction Order],"&lt;="&amp;Q5329))</f>
      </c>
    </row>
    <row r="5330" spans="10:18" ht="15" customHeight="1" x14ac:dyDescent="0.15">
      <c r="J5330" s="246">
        <f>IF(OR(B5330="",C5330="",E5330=""),"",B5330&amp;":"&amp;C5330&amp;":"&amp;E5330)</f>
      </c>
      <c r="K5330" s="247">
        <f>IF(A5330="","",A5330*D5330)</f>
      </c>
      <c r="L5330" s="246">
        <f>IF(A5330="","",IF(OR(A5330=1,A5330=0),H5330,0))</f>
      </c>
      <c r="M5330" s="246">
        <f>IF(A5330="","",IF(A5330=-1,H5330,0))</f>
      </c>
      <c r="N5330">
        <f>IF(J5330="","",IF(E5330="SGD",1,IF(E5330="USD",Settings!$B$22,IF(E5330="HKD",Settings!$B$23,1))))</f>
      </c>
      <c r="O5330">
        <f>IF(OR(B5330="",C5330="",E5330=""),0,(IF(A5330=-1,H5330,0)-IF(OR(A5330=1,A5330=0),H5330,0)+IF(A5330=2,H5330,0))*IF(E5330="SGD",1,IF(E5330="USD",Settings!$B$22,IF(E5330="HKD",Settings!$B$23,1))))</f>
        <v>0</v>
      </c>
      <c r="P5330">
        <f>IF(OR(B5330="",C5330="",E5330=""),0,IF(A5330=2,H5330*IF(E5330="SGD",1,IF(E5330="USD",Settings!$B$22,IF(E5330="HKD",Settings!$B$23,1))),0))</f>
        <v>0</v>
      </c>
      <c r="Q5330" s="312">
        <f>IF(OR(J5330="",G5330=""),"",G5330+ROW()/1000000)</f>
      </c>
      <c r="R5330" s="247">
        <f>IF(Q5330="","",SUMIFS(Txn[Signed Units],Txn[Key],J5330,Txn[Transaction Order],"&lt;="&amp;Q5330))</f>
      </c>
    </row>
    <row r="5331" spans="10:18" ht="15" customHeight="1" x14ac:dyDescent="0.15">
      <c r="J5331" s="246">
        <f>IF(OR(B5331="",C5331="",E5331=""),"",B5331&amp;":"&amp;C5331&amp;":"&amp;E5331)</f>
      </c>
      <c r="K5331" s="247">
        <f>IF(A5331="","",A5331*D5331)</f>
      </c>
      <c r="L5331" s="246">
        <f>IF(A5331="","",IF(OR(A5331=1,A5331=0),H5331,0))</f>
      </c>
      <c r="M5331" s="246">
        <f>IF(A5331="","",IF(A5331=-1,H5331,0))</f>
      </c>
      <c r="N5331">
        <f>IF(J5331="","",IF(E5331="SGD",1,IF(E5331="USD",Settings!$B$22,IF(E5331="HKD",Settings!$B$23,1))))</f>
      </c>
      <c r="O5331">
        <f>IF(OR(B5331="",C5331="",E5331=""),0,(IF(A5331=-1,H5331,0)-IF(OR(A5331=1,A5331=0),H5331,0)+IF(A5331=2,H5331,0))*IF(E5331="SGD",1,IF(E5331="USD",Settings!$B$22,IF(E5331="HKD",Settings!$B$23,1))))</f>
        <v>0</v>
      </c>
      <c r="P5331">
        <f>IF(OR(B5331="",C5331="",E5331=""),0,IF(A5331=2,H5331*IF(E5331="SGD",1,IF(E5331="USD",Settings!$B$22,IF(E5331="HKD",Settings!$B$23,1))),0))</f>
        <v>0</v>
      </c>
      <c r="Q5331" s="312">
        <f>IF(OR(J5331="",G5331=""),"",G5331+ROW()/1000000)</f>
      </c>
      <c r="R5331" s="247">
        <f>IF(Q5331="","",SUMIFS(Txn[Signed Units],Txn[Key],J5331,Txn[Transaction Order],"&lt;="&amp;Q5331))</f>
      </c>
    </row>
    <row r="5332" spans="10:18" ht="15" customHeight="1" x14ac:dyDescent="0.15">
      <c r="J5332" s="246">
        <f>IF(OR(B5332="",C5332="",E5332=""),"",B5332&amp;":"&amp;C5332&amp;":"&amp;E5332)</f>
      </c>
      <c r="K5332" s="247">
        <f>IF(A5332="","",A5332*D5332)</f>
      </c>
      <c r="L5332" s="246">
        <f>IF(A5332="","",IF(OR(A5332=1,A5332=0),H5332,0))</f>
      </c>
      <c r="M5332" s="246">
        <f>IF(A5332="","",IF(A5332=-1,H5332,0))</f>
      </c>
      <c r="N5332">
        <f>IF(J5332="","",IF(E5332="SGD",1,IF(E5332="USD",Settings!$B$22,IF(E5332="HKD",Settings!$B$23,1))))</f>
      </c>
      <c r="O5332">
        <f>IF(OR(B5332="",C5332="",E5332=""),0,(IF(A5332=-1,H5332,0)-IF(OR(A5332=1,A5332=0),H5332,0)+IF(A5332=2,H5332,0))*IF(E5332="SGD",1,IF(E5332="USD",Settings!$B$22,IF(E5332="HKD",Settings!$B$23,1))))</f>
        <v>0</v>
      </c>
      <c r="P5332">
        <f>IF(OR(B5332="",C5332="",E5332=""),0,IF(A5332=2,H5332*IF(E5332="SGD",1,IF(E5332="USD",Settings!$B$22,IF(E5332="HKD",Settings!$B$23,1))),0))</f>
        <v>0</v>
      </c>
      <c r="Q5332" s="312">
        <f>IF(OR(J5332="",G5332=""),"",G5332+ROW()/1000000)</f>
      </c>
      <c r="R5332" s="247">
        <f>IF(Q5332="","",SUMIFS(Txn[Signed Units],Txn[Key],J5332,Txn[Transaction Order],"&lt;="&amp;Q5332))</f>
      </c>
    </row>
    <row r="5333" spans="10:18" ht="15" customHeight="1" x14ac:dyDescent="0.15">
      <c r="J5333" s="246">
        <f>IF(OR(B5333="",C5333="",E5333=""),"",B5333&amp;":"&amp;C5333&amp;":"&amp;E5333)</f>
      </c>
      <c r="K5333" s="247">
        <f>IF(A5333="","",A5333*D5333)</f>
      </c>
      <c r="L5333" s="246">
        <f>IF(A5333="","",IF(OR(A5333=1,A5333=0),H5333,0))</f>
      </c>
      <c r="M5333" s="246">
        <f>IF(A5333="","",IF(A5333=-1,H5333,0))</f>
      </c>
      <c r="N5333">
        <f>IF(J5333="","",IF(E5333="SGD",1,IF(E5333="USD",Settings!$B$22,IF(E5333="HKD",Settings!$B$23,1))))</f>
      </c>
      <c r="O5333">
        <f>IF(OR(B5333="",C5333="",E5333=""),0,(IF(A5333=-1,H5333,0)-IF(OR(A5333=1,A5333=0),H5333,0)+IF(A5333=2,H5333,0))*IF(E5333="SGD",1,IF(E5333="USD",Settings!$B$22,IF(E5333="HKD",Settings!$B$23,1))))</f>
        <v>0</v>
      </c>
      <c r="P5333">
        <f>IF(OR(B5333="",C5333="",E5333=""),0,IF(A5333=2,H5333*IF(E5333="SGD",1,IF(E5333="USD",Settings!$B$22,IF(E5333="HKD",Settings!$B$23,1))),0))</f>
        <v>0</v>
      </c>
      <c r="Q5333" s="312">
        <f>IF(OR(J5333="",G5333=""),"",G5333+ROW()/1000000)</f>
      </c>
      <c r="R5333" s="247">
        <f>IF(Q5333="","",SUMIFS(Txn[Signed Units],Txn[Key],J5333,Txn[Transaction Order],"&lt;="&amp;Q5333))</f>
      </c>
    </row>
    <row r="5334" spans="10:18" ht="15" customHeight="1" x14ac:dyDescent="0.15">
      <c r="J5334" s="246">
        <f>IF(OR(B5334="",C5334="",E5334=""),"",B5334&amp;":"&amp;C5334&amp;":"&amp;E5334)</f>
      </c>
      <c r="K5334" s="247">
        <f>IF(A5334="","",A5334*D5334)</f>
      </c>
      <c r="L5334" s="246">
        <f>IF(A5334="","",IF(OR(A5334=1,A5334=0),H5334,0))</f>
      </c>
      <c r="M5334" s="246">
        <f>IF(A5334="","",IF(A5334=-1,H5334,0))</f>
      </c>
      <c r="N5334">
        <f>IF(J5334="","",IF(E5334="SGD",1,IF(E5334="USD",Settings!$B$22,IF(E5334="HKD",Settings!$B$23,1))))</f>
      </c>
      <c r="O5334">
        <f>IF(OR(B5334="",C5334="",E5334=""),0,(IF(A5334=-1,H5334,0)-IF(OR(A5334=1,A5334=0),H5334,0)+IF(A5334=2,H5334,0))*IF(E5334="SGD",1,IF(E5334="USD",Settings!$B$22,IF(E5334="HKD",Settings!$B$23,1))))</f>
        <v>0</v>
      </c>
      <c r="P5334">
        <f>IF(OR(B5334="",C5334="",E5334=""),0,IF(A5334=2,H5334*IF(E5334="SGD",1,IF(E5334="USD",Settings!$B$22,IF(E5334="HKD",Settings!$B$23,1))),0))</f>
        <v>0</v>
      </c>
      <c r="Q5334" s="312">
        <f>IF(OR(J5334="",G5334=""),"",G5334+ROW()/1000000)</f>
      </c>
      <c r="R5334" s="247">
        <f>IF(Q5334="","",SUMIFS(Txn[Signed Units],Txn[Key],J5334,Txn[Transaction Order],"&lt;="&amp;Q5334))</f>
      </c>
    </row>
    <row r="5335" spans="10:18" ht="15" customHeight="1" x14ac:dyDescent="0.15">
      <c r="J5335" s="246">
        <f>IF(OR(B5335="",C5335="",E5335=""),"",B5335&amp;":"&amp;C5335&amp;":"&amp;E5335)</f>
      </c>
      <c r="K5335" s="247">
        <f>IF(A5335="","",A5335*D5335)</f>
      </c>
      <c r="L5335" s="246">
        <f>IF(A5335="","",IF(OR(A5335=1,A5335=0),H5335,0))</f>
      </c>
      <c r="M5335" s="246">
        <f>IF(A5335="","",IF(A5335=-1,H5335,0))</f>
      </c>
      <c r="N5335">
        <f>IF(J5335="","",IF(E5335="SGD",1,IF(E5335="USD",Settings!$B$22,IF(E5335="HKD",Settings!$B$23,1))))</f>
      </c>
      <c r="O5335">
        <f>IF(OR(B5335="",C5335="",E5335=""),0,(IF(A5335=-1,H5335,0)-IF(OR(A5335=1,A5335=0),H5335,0)+IF(A5335=2,H5335,0))*IF(E5335="SGD",1,IF(E5335="USD",Settings!$B$22,IF(E5335="HKD",Settings!$B$23,1))))</f>
        <v>0</v>
      </c>
      <c r="P5335">
        <f>IF(OR(B5335="",C5335="",E5335=""),0,IF(A5335=2,H5335*IF(E5335="SGD",1,IF(E5335="USD",Settings!$B$22,IF(E5335="HKD",Settings!$B$23,1))),0))</f>
        <v>0</v>
      </c>
      <c r="Q5335" s="312">
        <f>IF(OR(J5335="",G5335=""),"",G5335+ROW()/1000000)</f>
      </c>
      <c r="R5335" s="247">
        <f>IF(Q5335="","",SUMIFS(Txn[Signed Units],Txn[Key],J5335,Txn[Transaction Order],"&lt;="&amp;Q5335))</f>
      </c>
    </row>
    <row r="5336" spans="10:18" ht="15" customHeight="1" x14ac:dyDescent="0.15">
      <c r="J5336" s="246">
        <f>IF(OR(B5336="",C5336="",E5336=""),"",B5336&amp;":"&amp;C5336&amp;":"&amp;E5336)</f>
      </c>
      <c r="K5336" s="247">
        <f>IF(A5336="","",A5336*D5336)</f>
      </c>
      <c r="L5336" s="246">
        <f>IF(A5336="","",IF(OR(A5336=1,A5336=0),H5336,0))</f>
      </c>
      <c r="M5336" s="246">
        <f>IF(A5336="","",IF(A5336=-1,H5336,0))</f>
      </c>
      <c r="N5336">
        <f>IF(J5336="","",IF(E5336="SGD",1,IF(E5336="USD",Settings!$B$22,IF(E5336="HKD",Settings!$B$23,1))))</f>
      </c>
      <c r="O5336">
        <f>IF(OR(B5336="",C5336="",E5336=""),0,(IF(A5336=-1,H5336,0)-IF(OR(A5336=1,A5336=0),H5336,0)+IF(A5336=2,H5336,0))*IF(E5336="SGD",1,IF(E5336="USD",Settings!$B$22,IF(E5336="HKD",Settings!$B$23,1))))</f>
        <v>0</v>
      </c>
      <c r="P5336">
        <f>IF(OR(B5336="",C5336="",E5336=""),0,IF(A5336=2,H5336*IF(E5336="SGD",1,IF(E5336="USD",Settings!$B$22,IF(E5336="HKD",Settings!$B$23,1))),0))</f>
        <v>0</v>
      </c>
      <c r="Q5336" s="312">
        <f>IF(OR(J5336="",G5336=""),"",G5336+ROW()/1000000)</f>
      </c>
      <c r="R5336" s="247">
        <f>IF(Q5336="","",SUMIFS(Txn[Signed Units],Txn[Key],J5336,Txn[Transaction Order],"&lt;="&amp;Q5336))</f>
      </c>
    </row>
    <row r="5337" spans="10:18" ht="15" customHeight="1" x14ac:dyDescent="0.15">
      <c r="J5337" s="246">
        <f>IF(OR(B5337="",C5337="",E5337=""),"",B5337&amp;":"&amp;C5337&amp;":"&amp;E5337)</f>
      </c>
      <c r="K5337" s="247">
        <f>IF(A5337="","",A5337*D5337)</f>
      </c>
      <c r="L5337" s="246">
        <f>IF(A5337="","",IF(OR(A5337=1,A5337=0),H5337,0))</f>
      </c>
      <c r="M5337" s="246">
        <f>IF(A5337="","",IF(A5337=-1,H5337,0))</f>
      </c>
      <c r="N5337">
        <f>IF(J5337="","",IF(E5337="SGD",1,IF(E5337="USD",Settings!$B$22,IF(E5337="HKD",Settings!$B$23,1))))</f>
      </c>
      <c r="O5337">
        <f>IF(OR(B5337="",C5337="",E5337=""),0,(IF(A5337=-1,H5337,0)-IF(OR(A5337=1,A5337=0),H5337,0)+IF(A5337=2,H5337,0))*IF(E5337="SGD",1,IF(E5337="USD",Settings!$B$22,IF(E5337="HKD",Settings!$B$23,1))))</f>
        <v>0</v>
      </c>
      <c r="P5337">
        <f>IF(OR(B5337="",C5337="",E5337=""),0,IF(A5337=2,H5337*IF(E5337="SGD",1,IF(E5337="USD",Settings!$B$22,IF(E5337="HKD",Settings!$B$23,1))),0))</f>
        <v>0</v>
      </c>
      <c r="Q5337" s="312">
        <f>IF(OR(J5337="",G5337=""),"",G5337+ROW()/1000000)</f>
      </c>
      <c r="R5337" s="247">
        <f>IF(Q5337="","",SUMIFS(Txn[Signed Units],Txn[Key],J5337,Txn[Transaction Order],"&lt;="&amp;Q5337))</f>
      </c>
    </row>
    <row r="5338" spans="10:18" ht="15" customHeight="1" x14ac:dyDescent="0.15">
      <c r="J5338" s="246">
        <f>IF(OR(B5338="",C5338="",E5338=""),"",B5338&amp;":"&amp;C5338&amp;":"&amp;E5338)</f>
      </c>
      <c r="K5338" s="247">
        <f>IF(A5338="","",A5338*D5338)</f>
      </c>
      <c r="L5338" s="246">
        <f>IF(A5338="","",IF(OR(A5338=1,A5338=0),H5338,0))</f>
      </c>
      <c r="M5338" s="246">
        <f>IF(A5338="","",IF(A5338=-1,H5338,0))</f>
      </c>
      <c r="N5338">
        <f>IF(J5338="","",IF(E5338="SGD",1,IF(E5338="USD",Settings!$B$22,IF(E5338="HKD",Settings!$B$23,1))))</f>
      </c>
      <c r="O5338">
        <f>IF(OR(B5338="",C5338="",E5338=""),0,(IF(A5338=-1,H5338,0)-IF(OR(A5338=1,A5338=0),H5338,0)+IF(A5338=2,H5338,0))*IF(E5338="SGD",1,IF(E5338="USD",Settings!$B$22,IF(E5338="HKD",Settings!$B$23,1))))</f>
        <v>0</v>
      </c>
      <c r="P5338">
        <f>IF(OR(B5338="",C5338="",E5338=""),0,IF(A5338=2,H5338*IF(E5338="SGD",1,IF(E5338="USD",Settings!$B$22,IF(E5338="HKD",Settings!$B$23,1))),0))</f>
        <v>0</v>
      </c>
      <c r="Q5338" s="312">
        <f>IF(OR(J5338="",G5338=""),"",G5338+ROW()/1000000)</f>
      </c>
      <c r="R5338" s="247">
        <f>IF(Q5338="","",SUMIFS(Txn[Signed Units],Txn[Key],J5338,Txn[Transaction Order],"&lt;="&amp;Q5338))</f>
      </c>
    </row>
    <row r="5339" spans="10:18" ht="15" customHeight="1" x14ac:dyDescent="0.15">
      <c r="J5339" s="246">
        <f>IF(OR(B5339="",C5339="",E5339=""),"",B5339&amp;":"&amp;C5339&amp;":"&amp;E5339)</f>
      </c>
      <c r="K5339" s="247">
        <f>IF(A5339="","",A5339*D5339)</f>
      </c>
      <c r="L5339" s="246">
        <f>IF(A5339="","",IF(OR(A5339=1,A5339=0),H5339,0))</f>
      </c>
      <c r="M5339" s="246">
        <f>IF(A5339="","",IF(A5339=-1,H5339,0))</f>
      </c>
      <c r="N5339">
        <f>IF(J5339="","",IF(E5339="SGD",1,IF(E5339="USD",Settings!$B$22,IF(E5339="HKD",Settings!$B$23,1))))</f>
      </c>
      <c r="O5339">
        <f>IF(OR(B5339="",C5339="",E5339=""),0,(IF(A5339=-1,H5339,0)-IF(OR(A5339=1,A5339=0),H5339,0)+IF(A5339=2,H5339,0))*IF(E5339="SGD",1,IF(E5339="USD",Settings!$B$22,IF(E5339="HKD",Settings!$B$23,1))))</f>
        <v>0</v>
      </c>
      <c r="P5339">
        <f>IF(OR(B5339="",C5339="",E5339=""),0,IF(A5339=2,H5339*IF(E5339="SGD",1,IF(E5339="USD",Settings!$B$22,IF(E5339="HKD",Settings!$B$23,1))),0))</f>
        <v>0</v>
      </c>
      <c r="Q5339" s="312">
        <f>IF(OR(J5339="",G5339=""),"",G5339+ROW()/1000000)</f>
      </c>
      <c r="R5339" s="247">
        <f>IF(Q5339="","",SUMIFS(Txn[Signed Units],Txn[Key],J5339,Txn[Transaction Order],"&lt;="&amp;Q5339))</f>
      </c>
    </row>
    <row r="5340" spans="10:18" ht="15" customHeight="1" x14ac:dyDescent="0.15">
      <c r="J5340" s="246">
        <f>IF(OR(B5340="",C5340="",E5340=""),"",B5340&amp;":"&amp;C5340&amp;":"&amp;E5340)</f>
      </c>
      <c r="K5340" s="247">
        <f>IF(A5340="","",A5340*D5340)</f>
      </c>
      <c r="L5340" s="246">
        <f>IF(A5340="","",IF(OR(A5340=1,A5340=0),H5340,0))</f>
      </c>
      <c r="M5340" s="246">
        <f>IF(A5340="","",IF(A5340=-1,H5340,0))</f>
      </c>
      <c r="N5340">
        <f>IF(J5340="","",IF(E5340="SGD",1,IF(E5340="USD",Settings!$B$22,IF(E5340="HKD",Settings!$B$23,1))))</f>
      </c>
      <c r="O5340">
        <f>IF(OR(B5340="",C5340="",E5340=""),0,(IF(A5340=-1,H5340,0)-IF(OR(A5340=1,A5340=0),H5340,0)+IF(A5340=2,H5340,0))*IF(E5340="SGD",1,IF(E5340="USD",Settings!$B$22,IF(E5340="HKD",Settings!$B$23,1))))</f>
        <v>0</v>
      </c>
      <c r="P5340">
        <f>IF(OR(B5340="",C5340="",E5340=""),0,IF(A5340=2,H5340*IF(E5340="SGD",1,IF(E5340="USD",Settings!$B$22,IF(E5340="HKD",Settings!$B$23,1))),0))</f>
        <v>0</v>
      </c>
      <c r="Q5340" s="312">
        <f>IF(OR(J5340="",G5340=""),"",G5340+ROW()/1000000)</f>
      </c>
      <c r="R5340" s="247">
        <f>IF(Q5340="","",SUMIFS(Txn[Signed Units],Txn[Key],J5340,Txn[Transaction Order],"&lt;="&amp;Q5340))</f>
      </c>
    </row>
    <row r="5341" spans="10:18" ht="15" customHeight="1" x14ac:dyDescent="0.15">
      <c r="J5341" s="246">
        <f>IF(OR(B5341="",C5341="",E5341=""),"",B5341&amp;":"&amp;C5341&amp;":"&amp;E5341)</f>
      </c>
      <c r="K5341" s="247">
        <f>IF(A5341="","",A5341*D5341)</f>
      </c>
      <c r="L5341" s="246">
        <f>IF(A5341="","",IF(OR(A5341=1,A5341=0),H5341,0))</f>
      </c>
      <c r="M5341" s="246">
        <f>IF(A5341="","",IF(A5341=-1,H5341,0))</f>
      </c>
      <c r="N5341">
        <f>IF(J5341="","",IF(E5341="SGD",1,IF(E5341="USD",Settings!$B$22,IF(E5341="HKD",Settings!$B$23,1))))</f>
      </c>
      <c r="O5341">
        <f>IF(OR(B5341="",C5341="",E5341=""),0,(IF(A5341=-1,H5341,0)-IF(OR(A5341=1,A5341=0),H5341,0)+IF(A5341=2,H5341,0))*IF(E5341="SGD",1,IF(E5341="USD",Settings!$B$22,IF(E5341="HKD",Settings!$B$23,1))))</f>
        <v>0</v>
      </c>
      <c r="P5341">
        <f>IF(OR(B5341="",C5341="",E5341=""),0,IF(A5341=2,H5341*IF(E5341="SGD",1,IF(E5341="USD",Settings!$B$22,IF(E5341="HKD",Settings!$B$23,1))),0))</f>
        <v>0</v>
      </c>
      <c r="Q5341" s="312">
        <f>IF(OR(J5341="",G5341=""),"",G5341+ROW()/1000000)</f>
      </c>
      <c r="R5341" s="247">
        <f>IF(Q5341="","",SUMIFS(Txn[Signed Units],Txn[Key],J5341,Txn[Transaction Order],"&lt;="&amp;Q5341))</f>
      </c>
    </row>
    <row r="5342" spans="10:18" ht="15" customHeight="1" x14ac:dyDescent="0.15">
      <c r="J5342" s="246">
        <f>IF(OR(B5342="",C5342="",E5342=""),"",B5342&amp;":"&amp;C5342&amp;":"&amp;E5342)</f>
      </c>
      <c r="K5342" s="247">
        <f>IF(A5342="","",A5342*D5342)</f>
      </c>
      <c r="L5342" s="246">
        <f>IF(A5342="","",IF(OR(A5342=1,A5342=0),H5342,0))</f>
      </c>
      <c r="M5342" s="246">
        <f>IF(A5342="","",IF(A5342=-1,H5342,0))</f>
      </c>
      <c r="N5342">
        <f>IF(J5342="","",IF(E5342="SGD",1,IF(E5342="USD",Settings!$B$22,IF(E5342="HKD",Settings!$B$23,1))))</f>
      </c>
      <c r="O5342">
        <f>IF(OR(B5342="",C5342="",E5342=""),0,(IF(A5342=-1,H5342,0)-IF(OR(A5342=1,A5342=0),H5342,0)+IF(A5342=2,H5342,0))*IF(E5342="SGD",1,IF(E5342="USD",Settings!$B$22,IF(E5342="HKD",Settings!$B$23,1))))</f>
        <v>0</v>
      </c>
      <c r="P5342">
        <f>IF(OR(B5342="",C5342="",E5342=""),0,IF(A5342=2,H5342*IF(E5342="SGD",1,IF(E5342="USD",Settings!$B$22,IF(E5342="HKD",Settings!$B$23,1))),0))</f>
        <v>0</v>
      </c>
      <c r="Q5342" s="312">
        <f>IF(OR(J5342="",G5342=""),"",G5342+ROW()/1000000)</f>
      </c>
      <c r="R5342" s="247">
        <f>IF(Q5342="","",SUMIFS(Txn[Signed Units],Txn[Key],J5342,Txn[Transaction Order],"&lt;="&amp;Q5342))</f>
      </c>
    </row>
    <row r="5343" spans="10:18" ht="15" customHeight="1" x14ac:dyDescent="0.15">
      <c r="J5343" s="246">
        <f>IF(OR(B5343="",C5343="",E5343=""),"",B5343&amp;":"&amp;C5343&amp;":"&amp;E5343)</f>
      </c>
      <c r="K5343" s="247">
        <f>IF(A5343="","",A5343*D5343)</f>
      </c>
      <c r="L5343" s="246">
        <f>IF(A5343="","",IF(OR(A5343=1,A5343=0),H5343,0))</f>
      </c>
      <c r="M5343" s="246">
        <f>IF(A5343="","",IF(A5343=-1,H5343,0))</f>
      </c>
      <c r="N5343">
        <f>IF(J5343="","",IF(E5343="SGD",1,IF(E5343="USD",Settings!$B$22,IF(E5343="HKD",Settings!$B$23,1))))</f>
      </c>
      <c r="O5343">
        <f>IF(OR(B5343="",C5343="",E5343=""),0,(IF(A5343=-1,H5343,0)-IF(OR(A5343=1,A5343=0),H5343,0)+IF(A5343=2,H5343,0))*IF(E5343="SGD",1,IF(E5343="USD",Settings!$B$22,IF(E5343="HKD",Settings!$B$23,1))))</f>
        <v>0</v>
      </c>
      <c r="P5343">
        <f>IF(OR(B5343="",C5343="",E5343=""),0,IF(A5343=2,H5343*IF(E5343="SGD",1,IF(E5343="USD",Settings!$B$22,IF(E5343="HKD",Settings!$B$23,1))),0))</f>
        <v>0</v>
      </c>
      <c r="Q5343" s="312">
        <f>IF(OR(J5343="",G5343=""),"",G5343+ROW()/1000000)</f>
      </c>
      <c r="R5343" s="247">
        <f>IF(Q5343="","",SUMIFS(Txn[Signed Units],Txn[Key],J5343,Txn[Transaction Order],"&lt;="&amp;Q5343))</f>
      </c>
    </row>
    <row r="5344" spans="10:18" ht="15" customHeight="1" x14ac:dyDescent="0.15">
      <c r="J5344" s="246">
        <f>IF(OR(B5344="",C5344="",E5344=""),"",B5344&amp;":"&amp;C5344&amp;":"&amp;E5344)</f>
      </c>
      <c r="K5344" s="247">
        <f>IF(A5344="","",A5344*D5344)</f>
      </c>
      <c r="L5344" s="246">
        <f>IF(A5344="","",IF(OR(A5344=1,A5344=0),H5344,0))</f>
      </c>
      <c r="M5344" s="246">
        <f>IF(A5344="","",IF(A5344=-1,H5344,0))</f>
      </c>
      <c r="N5344">
        <f>IF(J5344="","",IF(E5344="SGD",1,IF(E5344="USD",Settings!$B$22,IF(E5344="HKD",Settings!$B$23,1))))</f>
      </c>
      <c r="O5344">
        <f>IF(OR(B5344="",C5344="",E5344=""),0,(IF(A5344=-1,H5344,0)-IF(OR(A5344=1,A5344=0),H5344,0)+IF(A5344=2,H5344,0))*IF(E5344="SGD",1,IF(E5344="USD",Settings!$B$22,IF(E5344="HKD",Settings!$B$23,1))))</f>
        <v>0</v>
      </c>
      <c r="P5344">
        <f>IF(OR(B5344="",C5344="",E5344=""),0,IF(A5344=2,H5344*IF(E5344="SGD",1,IF(E5344="USD",Settings!$B$22,IF(E5344="HKD",Settings!$B$23,1))),0))</f>
        <v>0</v>
      </c>
      <c r="Q5344" s="312">
        <f>IF(OR(J5344="",G5344=""),"",G5344+ROW()/1000000)</f>
      </c>
      <c r="R5344" s="247">
        <f>IF(Q5344="","",SUMIFS(Txn[Signed Units],Txn[Key],J5344,Txn[Transaction Order],"&lt;="&amp;Q5344))</f>
      </c>
    </row>
    <row r="5345" spans="10:18" ht="15" customHeight="1" x14ac:dyDescent="0.15">
      <c r="J5345" s="246">
        <f>IF(OR(B5345="",C5345="",E5345=""),"",B5345&amp;":"&amp;C5345&amp;":"&amp;E5345)</f>
      </c>
      <c r="K5345" s="247">
        <f>IF(A5345="","",A5345*D5345)</f>
      </c>
      <c r="L5345" s="246">
        <f>IF(A5345="","",IF(OR(A5345=1,A5345=0),H5345,0))</f>
      </c>
      <c r="M5345" s="246">
        <f>IF(A5345="","",IF(A5345=-1,H5345,0))</f>
      </c>
      <c r="N5345">
        <f>IF(J5345="","",IF(E5345="SGD",1,IF(E5345="USD",Settings!$B$22,IF(E5345="HKD",Settings!$B$23,1))))</f>
      </c>
      <c r="O5345">
        <f>IF(OR(B5345="",C5345="",E5345=""),0,(IF(A5345=-1,H5345,0)-IF(OR(A5345=1,A5345=0),H5345,0)+IF(A5345=2,H5345,0))*IF(E5345="SGD",1,IF(E5345="USD",Settings!$B$22,IF(E5345="HKD",Settings!$B$23,1))))</f>
        <v>0</v>
      </c>
      <c r="P5345">
        <f>IF(OR(B5345="",C5345="",E5345=""),0,IF(A5345=2,H5345*IF(E5345="SGD",1,IF(E5345="USD",Settings!$B$22,IF(E5345="HKD",Settings!$B$23,1))),0))</f>
        <v>0</v>
      </c>
      <c r="Q5345" s="312">
        <f>IF(OR(J5345="",G5345=""),"",G5345+ROW()/1000000)</f>
      </c>
      <c r="R5345" s="247">
        <f>IF(Q5345="","",SUMIFS(Txn[Signed Units],Txn[Key],J5345,Txn[Transaction Order],"&lt;="&amp;Q5345))</f>
      </c>
    </row>
    <row r="5346" spans="10:18" ht="15" customHeight="1" x14ac:dyDescent="0.15">
      <c r="J5346" s="246">
        <f>IF(OR(B5346="",C5346="",E5346=""),"",B5346&amp;":"&amp;C5346&amp;":"&amp;E5346)</f>
      </c>
      <c r="K5346" s="247">
        <f>IF(A5346="","",A5346*D5346)</f>
      </c>
      <c r="L5346" s="246">
        <f>IF(A5346="","",IF(OR(A5346=1,A5346=0),H5346,0))</f>
      </c>
      <c r="M5346" s="246">
        <f>IF(A5346="","",IF(A5346=-1,H5346,0))</f>
      </c>
      <c r="N5346">
        <f>IF(J5346="","",IF(E5346="SGD",1,IF(E5346="USD",Settings!$B$22,IF(E5346="HKD",Settings!$B$23,1))))</f>
      </c>
      <c r="O5346">
        <f>IF(OR(B5346="",C5346="",E5346=""),0,(IF(A5346=-1,H5346,0)-IF(OR(A5346=1,A5346=0),H5346,0)+IF(A5346=2,H5346,0))*IF(E5346="SGD",1,IF(E5346="USD",Settings!$B$22,IF(E5346="HKD",Settings!$B$23,1))))</f>
        <v>0</v>
      </c>
      <c r="P5346">
        <f>IF(OR(B5346="",C5346="",E5346=""),0,IF(A5346=2,H5346*IF(E5346="SGD",1,IF(E5346="USD",Settings!$B$22,IF(E5346="HKD",Settings!$B$23,1))),0))</f>
        <v>0</v>
      </c>
      <c r="Q5346" s="312">
        <f>IF(OR(J5346="",G5346=""),"",G5346+ROW()/1000000)</f>
      </c>
      <c r="R5346" s="247">
        <f>IF(Q5346="","",SUMIFS(Txn[Signed Units],Txn[Key],J5346,Txn[Transaction Order],"&lt;="&amp;Q5346))</f>
      </c>
    </row>
    <row r="5347" spans="10:18" ht="15" customHeight="1" x14ac:dyDescent="0.15">
      <c r="J5347" s="246">
        <f>IF(OR(B5347="",C5347="",E5347=""),"",B5347&amp;":"&amp;C5347&amp;":"&amp;E5347)</f>
      </c>
      <c r="K5347" s="247">
        <f>IF(A5347="","",A5347*D5347)</f>
      </c>
      <c r="L5347" s="246">
        <f>IF(A5347="","",IF(OR(A5347=1,A5347=0),H5347,0))</f>
      </c>
      <c r="M5347" s="246">
        <f>IF(A5347="","",IF(A5347=-1,H5347,0))</f>
      </c>
      <c r="N5347">
        <f>IF(J5347="","",IF(E5347="SGD",1,IF(E5347="USD",Settings!$B$22,IF(E5347="HKD",Settings!$B$23,1))))</f>
      </c>
      <c r="O5347">
        <f>IF(OR(B5347="",C5347="",E5347=""),0,(IF(A5347=-1,H5347,0)-IF(OR(A5347=1,A5347=0),H5347,0)+IF(A5347=2,H5347,0))*IF(E5347="SGD",1,IF(E5347="USD",Settings!$B$22,IF(E5347="HKD",Settings!$B$23,1))))</f>
        <v>0</v>
      </c>
      <c r="P5347">
        <f>IF(OR(B5347="",C5347="",E5347=""),0,IF(A5347=2,H5347*IF(E5347="SGD",1,IF(E5347="USD",Settings!$B$22,IF(E5347="HKD",Settings!$B$23,1))),0))</f>
        <v>0</v>
      </c>
      <c r="Q5347" s="312">
        <f>IF(OR(J5347="",G5347=""),"",G5347+ROW()/1000000)</f>
      </c>
      <c r="R5347" s="247">
        <f>IF(Q5347="","",SUMIFS(Txn[Signed Units],Txn[Key],J5347,Txn[Transaction Order],"&lt;="&amp;Q5347))</f>
      </c>
    </row>
    <row r="5348" spans="10:18" ht="15" customHeight="1" x14ac:dyDescent="0.15">
      <c r="J5348" s="246">
        <f>IF(OR(B5348="",C5348="",E5348=""),"",B5348&amp;":"&amp;C5348&amp;":"&amp;E5348)</f>
      </c>
      <c r="K5348" s="247">
        <f>IF(A5348="","",A5348*D5348)</f>
      </c>
      <c r="L5348" s="246">
        <f>IF(A5348="","",IF(OR(A5348=1,A5348=0),H5348,0))</f>
      </c>
      <c r="M5348" s="246">
        <f>IF(A5348="","",IF(A5348=-1,H5348,0))</f>
      </c>
      <c r="N5348">
        <f>IF(J5348="","",IF(E5348="SGD",1,IF(E5348="USD",Settings!$B$22,IF(E5348="HKD",Settings!$B$23,1))))</f>
      </c>
      <c r="O5348">
        <f>IF(OR(B5348="",C5348="",E5348=""),0,(IF(A5348=-1,H5348,0)-IF(OR(A5348=1,A5348=0),H5348,0)+IF(A5348=2,H5348,0))*IF(E5348="SGD",1,IF(E5348="USD",Settings!$B$22,IF(E5348="HKD",Settings!$B$23,1))))</f>
        <v>0</v>
      </c>
      <c r="P5348">
        <f>IF(OR(B5348="",C5348="",E5348=""),0,IF(A5348=2,H5348*IF(E5348="SGD",1,IF(E5348="USD",Settings!$B$22,IF(E5348="HKD",Settings!$B$23,1))),0))</f>
        <v>0</v>
      </c>
      <c r="Q5348" s="312">
        <f>IF(OR(J5348="",G5348=""),"",G5348+ROW()/1000000)</f>
      </c>
      <c r="R5348" s="247">
        <f>IF(Q5348="","",SUMIFS(Txn[Signed Units],Txn[Key],J5348,Txn[Transaction Order],"&lt;="&amp;Q5348))</f>
      </c>
    </row>
    <row r="5349" spans="10:18" ht="15" customHeight="1" x14ac:dyDescent="0.15">
      <c r="J5349" s="246">
        <f>IF(OR(B5349="",C5349="",E5349=""),"",B5349&amp;":"&amp;C5349&amp;":"&amp;E5349)</f>
      </c>
      <c r="K5349" s="247">
        <f>IF(A5349="","",A5349*D5349)</f>
      </c>
      <c r="L5349" s="246">
        <f>IF(A5349="","",IF(OR(A5349=1,A5349=0),H5349,0))</f>
      </c>
      <c r="M5349" s="246">
        <f>IF(A5349="","",IF(A5349=-1,H5349,0))</f>
      </c>
      <c r="N5349">
        <f>IF(J5349="","",IF(E5349="SGD",1,IF(E5349="USD",Settings!$B$22,IF(E5349="HKD",Settings!$B$23,1))))</f>
      </c>
      <c r="O5349">
        <f>IF(OR(B5349="",C5349="",E5349=""),0,(IF(A5349=-1,H5349,0)-IF(OR(A5349=1,A5349=0),H5349,0)+IF(A5349=2,H5349,0))*IF(E5349="SGD",1,IF(E5349="USD",Settings!$B$22,IF(E5349="HKD",Settings!$B$23,1))))</f>
        <v>0</v>
      </c>
      <c r="P5349">
        <f>IF(OR(B5349="",C5349="",E5349=""),0,IF(A5349=2,H5349*IF(E5349="SGD",1,IF(E5349="USD",Settings!$B$22,IF(E5349="HKD",Settings!$B$23,1))),0))</f>
        <v>0</v>
      </c>
      <c r="Q5349" s="312">
        <f>IF(OR(J5349="",G5349=""),"",G5349+ROW()/1000000)</f>
      </c>
      <c r="R5349" s="247">
        <f>IF(Q5349="","",SUMIFS(Txn[Signed Units],Txn[Key],J5349,Txn[Transaction Order],"&lt;="&amp;Q5349))</f>
      </c>
    </row>
    <row r="5350" spans="10:18" ht="15" customHeight="1" x14ac:dyDescent="0.15">
      <c r="J5350" s="246">
        <f>IF(OR(B5350="",C5350="",E5350=""),"",B5350&amp;":"&amp;C5350&amp;":"&amp;E5350)</f>
      </c>
      <c r="K5350" s="247">
        <f>IF(A5350="","",A5350*D5350)</f>
      </c>
      <c r="L5350" s="246">
        <f>IF(A5350="","",IF(OR(A5350=1,A5350=0),H5350,0))</f>
      </c>
      <c r="M5350" s="246">
        <f>IF(A5350="","",IF(A5350=-1,H5350,0))</f>
      </c>
      <c r="N5350">
        <f>IF(J5350="","",IF(E5350="SGD",1,IF(E5350="USD",Settings!$B$22,IF(E5350="HKD",Settings!$B$23,1))))</f>
      </c>
      <c r="O5350">
        <f>IF(OR(B5350="",C5350="",E5350=""),0,(IF(A5350=-1,H5350,0)-IF(OR(A5350=1,A5350=0),H5350,0)+IF(A5350=2,H5350,0))*IF(E5350="SGD",1,IF(E5350="USD",Settings!$B$22,IF(E5350="HKD",Settings!$B$23,1))))</f>
        <v>0</v>
      </c>
      <c r="P5350">
        <f>IF(OR(B5350="",C5350="",E5350=""),0,IF(A5350=2,H5350*IF(E5350="SGD",1,IF(E5350="USD",Settings!$B$22,IF(E5350="HKD",Settings!$B$23,1))),0))</f>
        <v>0</v>
      </c>
      <c r="Q5350" s="312">
        <f>IF(OR(J5350="",G5350=""),"",G5350+ROW()/1000000)</f>
      </c>
      <c r="R5350" s="247">
        <f>IF(Q5350="","",SUMIFS(Txn[Signed Units],Txn[Key],J5350,Txn[Transaction Order],"&lt;="&amp;Q5350))</f>
      </c>
    </row>
    <row r="5351" spans="10:18" ht="15" customHeight="1" x14ac:dyDescent="0.15">
      <c r="J5351" s="246">
        <f>IF(OR(B5351="",C5351="",E5351=""),"",B5351&amp;":"&amp;C5351&amp;":"&amp;E5351)</f>
      </c>
      <c r="K5351" s="247">
        <f>IF(A5351="","",A5351*D5351)</f>
      </c>
      <c r="L5351" s="246">
        <f>IF(A5351="","",IF(OR(A5351=1,A5351=0),H5351,0))</f>
      </c>
      <c r="M5351" s="246">
        <f>IF(A5351="","",IF(A5351=-1,H5351,0))</f>
      </c>
      <c r="N5351">
        <f>IF(J5351="","",IF(E5351="SGD",1,IF(E5351="USD",Settings!$B$22,IF(E5351="HKD",Settings!$B$23,1))))</f>
      </c>
      <c r="O5351">
        <f>IF(OR(B5351="",C5351="",E5351=""),0,(IF(A5351=-1,H5351,0)-IF(OR(A5351=1,A5351=0),H5351,0)+IF(A5351=2,H5351,0))*IF(E5351="SGD",1,IF(E5351="USD",Settings!$B$22,IF(E5351="HKD",Settings!$B$23,1))))</f>
        <v>0</v>
      </c>
      <c r="P5351">
        <f>IF(OR(B5351="",C5351="",E5351=""),0,IF(A5351=2,H5351*IF(E5351="SGD",1,IF(E5351="USD",Settings!$B$22,IF(E5351="HKD",Settings!$B$23,1))),0))</f>
        <v>0</v>
      </c>
      <c r="Q5351" s="312">
        <f>IF(OR(J5351="",G5351=""),"",G5351+ROW()/1000000)</f>
      </c>
      <c r="R5351" s="247">
        <f>IF(Q5351="","",SUMIFS(Txn[Signed Units],Txn[Key],J5351,Txn[Transaction Order],"&lt;="&amp;Q5351))</f>
      </c>
    </row>
    <row r="5352" spans="10:18" ht="15" customHeight="1" x14ac:dyDescent="0.15">
      <c r="J5352" s="246">
        <f>IF(OR(B5352="",C5352="",E5352=""),"",B5352&amp;":"&amp;C5352&amp;":"&amp;E5352)</f>
      </c>
      <c r="K5352" s="247">
        <f>IF(A5352="","",A5352*D5352)</f>
      </c>
      <c r="L5352" s="246">
        <f>IF(A5352="","",IF(OR(A5352=1,A5352=0),H5352,0))</f>
      </c>
      <c r="M5352" s="246">
        <f>IF(A5352="","",IF(A5352=-1,H5352,0))</f>
      </c>
      <c r="N5352">
        <f>IF(J5352="","",IF(E5352="SGD",1,IF(E5352="USD",Settings!$B$22,IF(E5352="HKD",Settings!$B$23,1))))</f>
      </c>
      <c r="O5352">
        <f>IF(OR(B5352="",C5352="",E5352=""),0,(IF(A5352=-1,H5352,0)-IF(OR(A5352=1,A5352=0),H5352,0)+IF(A5352=2,H5352,0))*IF(E5352="SGD",1,IF(E5352="USD",Settings!$B$22,IF(E5352="HKD",Settings!$B$23,1))))</f>
        <v>0</v>
      </c>
      <c r="P5352">
        <f>IF(OR(B5352="",C5352="",E5352=""),0,IF(A5352=2,H5352*IF(E5352="SGD",1,IF(E5352="USD",Settings!$B$22,IF(E5352="HKD",Settings!$B$23,1))),0))</f>
        <v>0</v>
      </c>
      <c r="Q5352" s="312">
        <f>IF(OR(J5352="",G5352=""),"",G5352+ROW()/1000000)</f>
      </c>
      <c r="R5352" s="247">
        <f>IF(Q5352="","",SUMIFS(Txn[Signed Units],Txn[Key],J5352,Txn[Transaction Order],"&lt;="&amp;Q5352))</f>
      </c>
    </row>
    <row r="5353" spans="10:18" ht="15" customHeight="1" x14ac:dyDescent="0.15">
      <c r="J5353" s="246">
        <f>IF(OR(B5353="",C5353="",E5353=""),"",B5353&amp;":"&amp;C5353&amp;":"&amp;E5353)</f>
      </c>
      <c r="K5353" s="247">
        <f>IF(A5353="","",A5353*D5353)</f>
      </c>
      <c r="L5353" s="246">
        <f>IF(A5353="","",IF(OR(A5353=1,A5353=0),H5353,0))</f>
      </c>
      <c r="M5353" s="246">
        <f>IF(A5353="","",IF(A5353=-1,H5353,0))</f>
      </c>
      <c r="N5353">
        <f>IF(J5353="","",IF(E5353="SGD",1,IF(E5353="USD",Settings!$B$22,IF(E5353="HKD",Settings!$B$23,1))))</f>
      </c>
      <c r="O5353">
        <f>IF(OR(B5353="",C5353="",E5353=""),0,(IF(A5353=-1,H5353,0)-IF(OR(A5353=1,A5353=0),H5353,0)+IF(A5353=2,H5353,0))*IF(E5353="SGD",1,IF(E5353="USD",Settings!$B$22,IF(E5353="HKD",Settings!$B$23,1))))</f>
        <v>0</v>
      </c>
      <c r="P5353">
        <f>IF(OR(B5353="",C5353="",E5353=""),0,IF(A5353=2,H5353*IF(E5353="SGD",1,IF(E5353="USD",Settings!$B$22,IF(E5353="HKD",Settings!$B$23,1))),0))</f>
        <v>0</v>
      </c>
      <c r="Q5353" s="312">
        <f>IF(OR(J5353="",G5353=""),"",G5353+ROW()/1000000)</f>
      </c>
      <c r="R5353" s="247">
        <f>IF(Q5353="","",SUMIFS(Txn[Signed Units],Txn[Key],J5353,Txn[Transaction Order],"&lt;="&amp;Q5353))</f>
      </c>
    </row>
    <row r="5354" spans="10:18" ht="15" customHeight="1" x14ac:dyDescent="0.15">
      <c r="J5354" s="246">
        <f>IF(OR(B5354="",C5354="",E5354=""),"",B5354&amp;":"&amp;C5354&amp;":"&amp;E5354)</f>
      </c>
      <c r="K5354" s="247">
        <f>IF(A5354="","",A5354*D5354)</f>
      </c>
      <c r="L5354" s="246">
        <f>IF(A5354="","",IF(OR(A5354=1,A5354=0),H5354,0))</f>
      </c>
      <c r="M5354" s="246">
        <f>IF(A5354="","",IF(A5354=-1,H5354,0))</f>
      </c>
      <c r="N5354">
        <f>IF(J5354="","",IF(E5354="SGD",1,IF(E5354="USD",Settings!$B$22,IF(E5354="HKD",Settings!$B$23,1))))</f>
      </c>
      <c r="O5354">
        <f>IF(OR(B5354="",C5354="",E5354=""),0,(IF(A5354=-1,H5354,0)-IF(OR(A5354=1,A5354=0),H5354,0)+IF(A5354=2,H5354,0))*IF(E5354="SGD",1,IF(E5354="USD",Settings!$B$22,IF(E5354="HKD",Settings!$B$23,1))))</f>
        <v>0</v>
      </c>
      <c r="P5354">
        <f>IF(OR(B5354="",C5354="",E5354=""),0,IF(A5354=2,H5354*IF(E5354="SGD",1,IF(E5354="USD",Settings!$B$22,IF(E5354="HKD",Settings!$B$23,1))),0))</f>
        <v>0</v>
      </c>
      <c r="Q5354" s="312">
        <f>IF(OR(J5354="",G5354=""),"",G5354+ROW()/1000000)</f>
      </c>
      <c r="R5354" s="247">
        <f>IF(Q5354="","",SUMIFS(Txn[Signed Units],Txn[Key],J5354,Txn[Transaction Order],"&lt;="&amp;Q5354))</f>
      </c>
    </row>
    <row r="5355" spans="10:18" ht="15" customHeight="1" x14ac:dyDescent="0.15">
      <c r="J5355" s="246">
        <f>IF(OR(B5355="",C5355="",E5355=""),"",B5355&amp;":"&amp;C5355&amp;":"&amp;E5355)</f>
      </c>
      <c r="K5355" s="247">
        <f>IF(A5355="","",A5355*D5355)</f>
      </c>
      <c r="L5355" s="246">
        <f>IF(A5355="","",IF(OR(A5355=1,A5355=0),H5355,0))</f>
      </c>
      <c r="M5355" s="246">
        <f>IF(A5355="","",IF(A5355=-1,H5355,0))</f>
      </c>
      <c r="N5355">
        <f>IF(J5355="","",IF(E5355="SGD",1,IF(E5355="USD",Settings!$B$22,IF(E5355="HKD",Settings!$B$23,1))))</f>
      </c>
      <c r="O5355">
        <f>IF(OR(B5355="",C5355="",E5355=""),0,(IF(A5355=-1,H5355,0)-IF(OR(A5355=1,A5355=0),H5355,0)+IF(A5355=2,H5355,0))*IF(E5355="SGD",1,IF(E5355="USD",Settings!$B$22,IF(E5355="HKD",Settings!$B$23,1))))</f>
        <v>0</v>
      </c>
      <c r="P5355">
        <f>IF(OR(B5355="",C5355="",E5355=""),0,IF(A5355=2,H5355*IF(E5355="SGD",1,IF(E5355="USD",Settings!$B$22,IF(E5355="HKD",Settings!$B$23,1))),0))</f>
        <v>0</v>
      </c>
      <c r="Q5355" s="312">
        <f>IF(OR(J5355="",G5355=""),"",G5355+ROW()/1000000)</f>
      </c>
      <c r="R5355" s="247">
        <f>IF(Q5355="","",SUMIFS(Txn[Signed Units],Txn[Key],J5355,Txn[Transaction Order],"&lt;="&amp;Q5355))</f>
      </c>
    </row>
    <row r="5356" spans="10:18" ht="15" customHeight="1" x14ac:dyDescent="0.15">
      <c r="J5356" s="246">
        <f>IF(OR(B5356="",C5356="",E5356=""),"",B5356&amp;":"&amp;C5356&amp;":"&amp;E5356)</f>
      </c>
      <c r="K5356" s="247">
        <f>IF(A5356="","",A5356*D5356)</f>
      </c>
      <c r="L5356" s="246">
        <f>IF(A5356="","",IF(OR(A5356=1,A5356=0),H5356,0))</f>
      </c>
      <c r="M5356" s="246">
        <f>IF(A5356="","",IF(A5356=-1,H5356,0))</f>
      </c>
      <c r="N5356">
        <f>IF(J5356="","",IF(E5356="SGD",1,IF(E5356="USD",Settings!$B$22,IF(E5356="HKD",Settings!$B$23,1))))</f>
      </c>
      <c r="O5356">
        <f>IF(OR(B5356="",C5356="",E5356=""),0,(IF(A5356=-1,H5356,0)-IF(OR(A5356=1,A5356=0),H5356,0)+IF(A5356=2,H5356,0))*IF(E5356="SGD",1,IF(E5356="USD",Settings!$B$22,IF(E5356="HKD",Settings!$B$23,1))))</f>
        <v>0</v>
      </c>
      <c r="P5356">
        <f>IF(OR(B5356="",C5356="",E5356=""),0,IF(A5356=2,H5356*IF(E5356="SGD",1,IF(E5356="USD",Settings!$B$22,IF(E5356="HKD",Settings!$B$23,1))),0))</f>
        <v>0</v>
      </c>
      <c r="Q5356" s="312">
        <f>IF(OR(J5356="",G5356=""),"",G5356+ROW()/1000000)</f>
      </c>
      <c r="R5356" s="247">
        <f>IF(Q5356="","",SUMIFS(Txn[Signed Units],Txn[Key],J5356,Txn[Transaction Order],"&lt;="&amp;Q5356))</f>
      </c>
    </row>
    <row r="5357" spans="10:18" ht="15" customHeight="1" x14ac:dyDescent="0.15">
      <c r="J5357" s="246">
        <f>IF(OR(B5357="",C5357="",E5357=""),"",B5357&amp;":"&amp;C5357&amp;":"&amp;E5357)</f>
      </c>
      <c r="K5357" s="247">
        <f>IF(A5357="","",A5357*D5357)</f>
      </c>
      <c r="L5357" s="246">
        <f>IF(A5357="","",IF(OR(A5357=1,A5357=0),H5357,0))</f>
      </c>
      <c r="M5357" s="246">
        <f>IF(A5357="","",IF(A5357=-1,H5357,0))</f>
      </c>
      <c r="N5357">
        <f>IF(J5357="","",IF(E5357="SGD",1,IF(E5357="USD",Settings!$B$22,IF(E5357="HKD",Settings!$B$23,1))))</f>
      </c>
      <c r="O5357">
        <f>IF(OR(B5357="",C5357="",E5357=""),0,(IF(A5357=-1,H5357,0)-IF(OR(A5357=1,A5357=0),H5357,0)+IF(A5357=2,H5357,0))*IF(E5357="SGD",1,IF(E5357="USD",Settings!$B$22,IF(E5357="HKD",Settings!$B$23,1))))</f>
        <v>0</v>
      </c>
      <c r="P5357">
        <f>IF(OR(B5357="",C5357="",E5357=""),0,IF(A5357=2,H5357*IF(E5357="SGD",1,IF(E5357="USD",Settings!$B$22,IF(E5357="HKD",Settings!$B$23,1))),0))</f>
        <v>0</v>
      </c>
      <c r="Q5357" s="312">
        <f>IF(OR(J5357="",G5357=""),"",G5357+ROW()/1000000)</f>
      </c>
      <c r="R5357" s="247">
        <f>IF(Q5357="","",SUMIFS(Txn[Signed Units],Txn[Key],J5357,Txn[Transaction Order],"&lt;="&amp;Q5357))</f>
      </c>
    </row>
    <row r="5358" spans="10:18" ht="15" customHeight="1" x14ac:dyDescent="0.15">
      <c r="J5358" s="246">
        <f>IF(OR(B5358="",C5358="",E5358=""),"",B5358&amp;":"&amp;C5358&amp;":"&amp;E5358)</f>
      </c>
      <c r="K5358" s="247">
        <f>IF(A5358="","",A5358*D5358)</f>
      </c>
      <c r="L5358" s="246">
        <f>IF(A5358="","",IF(OR(A5358=1,A5358=0),H5358,0))</f>
      </c>
      <c r="M5358" s="246">
        <f>IF(A5358="","",IF(A5358=-1,H5358,0))</f>
      </c>
      <c r="N5358">
        <f>IF(J5358="","",IF(E5358="SGD",1,IF(E5358="USD",Settings!$B$22,IF(E5358="HKD",Settings!$B$23,1))))</f>
      </c>
      <c r="O5358">
        <f>IF(OR(B5358="",C5358="",E5358=""),0,(IF(A5358=-1,H5358,0)-IF(OR(A5358=1,A5358=0),H5358,0)+IF(A5358=2,H5358,0))*IF(E5358="SGD",1,IF(E5358="USD",Settings!$B$22,IF(E5358="HKD",Settings!$B$23,1))))</f>
        <v>0</v>
      </c>
      <c r="P5358">
        <f>IF(OR(B5358="",C5358="",E5358=""),0,IF(A5358=2,H5358*IF(E5358="SGD",1,IF(E5358="USD",Settings!$B$22,IF(E5358="HKD",Settings!$B$23,1))),0))</f>
        <v>0</v>
      </c>
      <c r="Q5358" s="312">
        <f>IF(OR(J5358="",G5358=""),"",G5358+ROW()/1000000)</f>
      </c>
      <c r="R5358" s="247">
        <f>IF(Q5358="","",SUMIFS(Txn[Signed Units],Txn[Key],J5358,Txn[Transaction Order],"&lt;="&amp;Q5358))</f>
      </c>
    </row>
    <row r="5359" spans="10:18" ht="15" customHeight="1" x14ac:dyDescent="0.15">
      <c r="J5359" s="246">
        <f>IF(OR(B5359="",C5359="",E5359=""),"",B5359&amp;":"&amp;C5359&amp;":"&amp;E5359)</f>
      </c>
      <c r="K5359" s="247">
        <f>IF(A5359="","",A5359*D5359)</f>
      </c>
      <c r="L5359" s="246">
        <f>IF(A5359="","",IF(OR(A5359=1,A5359=0),H5359,0))</f>
      </c>
      <c r="M5359" s="246">
        <f>IF(A5359="","",IF(A5359=-1,H5359,0))</f>
      </c>
      <c r="N5359">
        <f>IF(J5359="","",IF(E5359="SGD",1,IF(E5359="USD",Settings!$B$22,IF(E5359="HKD",Settings!$B$23,1))))</f>
      </c>
      <c r="O5359">
        <f>IF(OR(B5359="",C5359="",E5359=""),0,(IF(A5359=-1,H5359,0)-IF(OR(A5359=1,A5359=0),H5359,0)+IF(A5359=2,H5359,0))*IF(E5359="SGD",1,IF(E5359="USD",Settings!$B$22,IF(E5359="HKD",Settings!$B$23,1))))</f>
        <v>0</v>
      </c>
      <c r="P5359">
        <f>IF(OR(B5359="",C5359="",E5359=""),0,IF(A5359=2,H5359*IF(E5359="SGD",1,IF(E5359="USD",Settings!$B$22,IF(E5359="HKD",Settings!$B$23,1))),0))</f>
        <v>0</v>
      </c>
      <c r="Q5359" s="312">
        <f>IF(OR(J5359="",G5359=""),"",G5359+ROW()/1000000)</f>
      </c>
      <c r="R5359" s="247">
        <f>IF(Q5359="","",SUMIFS(Txn[Signed Units],Txn[Key],J5359,Txn[Transaction Order],"&lt;="&amp;Q5359))</f>
      </c>
    </row>
    <row r="5360" spans="10:18" ht="15" customHeight="1" x14ac:dyDescent="0.15">
      <c r="J5360" s="246">
        <f>IF(OR(B5360="",C5360="",E5360=""),"",B5360&amp;":"&amp;C5360&amp;":"&amp;E5360)</f>
      </c>
      <c r="K5360" s="247">
        <f>IF(A5360="","",A5360*D5360)</f>
      </c>
      <c r="L5360" s="246">
        <f>IF(A5360="","",IF(OR(A5360=1,A5360=0),H5360,0))</f>
      </c>
      <c r="M5360" s="246">
        <f>IF(A5360="","",IF(A5360=-1,H5360,0))</f>
      </c>
      <c r="N5360">
        <f>IF(J5360="","",IF(E5360="SGD",1,IF(E5360="USD",Settings!$B$22,IF(E5360="HKD",Settings!$B$23,1))))</f>
      </c>
      <c r="O5360">
        <f>IF(OR(B5360="",C5360="",E5360=""),0,(IF(A5360=-1,H5360,0)-IF(OR(A5360=1,A5360=0),H5360,0)+IF(A5360=2,H5360,0))*IF(E5360="SGD",1,IF(E5360="USD",Settings!$B$22,IF(E5360="HKD",Settings!$B$23,1))))</f>
        <v>0</v>
      </c>
      <c r="P5360">
        <f>IF(OR(B5360="",C5360="",E5360=""),0,IF(A5360=2,H5360*IF(E5360="SGD",1,IF(E5360="USD",Settings!$B$22,IF(E5360="HKD",Settings!$B$23,1))),0))</f>
        <v>0</v>
      </c>
      <c r="Q5360" s="312">
        <f>IF(OR(J5360="",G5360=""),"",G5360+ROW()/1000000)</f>
      </c>
      <c r="R5360" s="247">
        <f>IF(Q5360="","",SUMIFS(Txn[Signed Units],Txn[Key],J5360,Txn[Transaction Order],"&lt;="&amp;Q5360))</f>
      </c>
    </row>
    <row r="5361" spans="10:18" ht="15" customHeight="1" x14ac:dyDescent="0.15">
      <c r="J5361" s="246">
        <f>IF(OR(B5361="",C5361="",E5361=""),"",B5361&amp;":"&amp;C5361&amp;":"&amp;E5361)</f>
      </c>
      <c r="K5361" s="247">
        <f>IF(A5361="","",A5361*D5361)</f>
      </c>
      <c r="L5361" s="246">
        <f>IF(A5361="","",IF(OR(A5361=1,A5361=0),H5361,0))</f>
      </c>
      <c r="M5361" s="246">
        <f>IF(A5361="","",IF(A5361=-1,H5361,0))</f>
      </c>
      <c r="N5361">
        <f>IF(J5361="","",IF(E5361="SGD",1,IF(E5361="USD",Settings!$B$22,IF(E5361="HKD",Settings!$B$23,1))))</f>
      </c>
      <c r="O5361">
        <f>IF(OR(B5361="",C5361="",E5361=""),0,(IF(A5361=-1,H5361,0)-IF(OR(A5361=1,A5361=0),H5361,0)+IF(A5361=2,H5361,0))*IF(E5361="SGD",1,IF(E5361="USD",Settings!$B$22,IF(E5361="HKD",Settings!$B$23,1))))</f>
        <v>0</v>
      </c>
      <c r="P5361">
        <f>IF(OR(B5361="",C5361="",E5361=""),0,IF(A5361=2,H5361*IF(E5361="SGD",1,IF(E5361="USD",Settings!$B$22,IF(E5361="HKD",Settings!$B$23,1))),0))</f>
        <v>0</v>
      </c>
      <c r="Q5361" s="312">
        <f>IF(OR(J5361="",G5361=""),"",G5361+ROW()/1000000)</f>
      </c>
      <c r="R5361" s="247">
        <f>IF(Q5361="","",SUMIFS(Txn[Signed Units],Txn[Key],J5361,Txn[Transaction Order],"&lt;="&amp;Q5361))</f>
      </c>
    </row>
    <row r="5362" spans="10:18" ht="15" customHeight="1" x14ac:dyDescent="0.15">
      <c r="J5362" s="246">
        <f>IF(OR(B5362="",C5362="",E5362=""),"",B5362&amp;":"&amp;C5362&amp;":"&amp;E5362)</f>
      </c>
      <c r="K5362" s="247">
        <f>IF(A5362="","",A5362*D5362)</f>
      </c>
      <c r="L5362" s="246">
        <f>IF(A5362="","",IF(OR(A5362=1,A5362=0),H5362,0))</f>
      </c>
      <c r="M5362" s="246">
        <f>IF(A5362="","",IF(A5362=-1,H5362,0))</f>
      </c>
      <c r="N5362">
        <f>IF(J5362="","",IF(E5362="SGD",1,IF(E5362="USD",Settings!$B$22,IF(E5362="HKD",Settings!$B$23,1))))</f>
      </c>
      <c r="O5362">
        <f>IF(OR(B5362="",C5362="",E5362=""),0,(IF(A5362=-1,H5362,0)-IF(OR(A5362=1,A5362=0),H5362,0)+IF(A5362=2,H5362,0))*IF(E5362="SGD",1,IF(E5362="USD",Settings!$B$22,IF(E5362="HKD",Settings!$B$23,1))))</f>
        <v>0</v>
      </c>
      <c r="P5362">
        <f>IF(OR(B5362="",C5362="",E5362=""),0,IF(A5362=2,H5362*IF(E5362="SGD",1,IF(E5362="USD",Settings!$B$22,IF(E5362="HKD",Settings!$B$23,1))),0))</f>
        <v>0</v>
      </c>
      <c r="Q5362" s="312">
        <f>IF(OR(J5362="",G5362=""),"",G5362+ROW()/1000000)</f>
      </c>
      <c r="R5362" s="247">
        <f>IF(Q5362="","",SUMIFS(Txn[Signed Units],Txn[Key],J5362,Txn[Transaction Order],"&lt;="&amp;Q5362))</f>
      </c>
    </row>
    <row r="5363" spans="10:18" ht="15" customHeight="1" x14ac:dyDescent="0.15">
      <c r="J5363" s="246">
        <f>IF(OR(B5363="",C5363="",E5363=""),"",B5363&amp;":"&amp;C5363&amp;":"&amp;E5363)</f>
      </c>
      <c r="K5363" s="247">
        <f>IF(A5363="","",A5363*D5363)</f>
      </c>
      <c r="L5363" s="246">
        <f>IF(A5363="","",IF(OR(A5363=1,A5363=0),H5363,0))</f>
      </c>
      <c r="M5363" s="246">
        <f>IF(A5363="","",IF(A5363=-1,H5363,0))</f>
      </c>
      <c r="N5363">
        <f>IF(J5363="","",IF(E5363="SGD",1,IF(E5363="USD",Settings!$B$22,IF(E5363="HKD",Settings!$B$23,1))))</f>
      </c>
      <c r="O5363">
        <f>IF(OR(B5363="",C5363="",E5363=""),0,(IF(A5363=-1,H5363,0)-IF(OR(A5363=1,A5363=0),H5363,0)+IF(A5363=2,H5363,0))*IF(E5363="SGD",1,IF(E5363="USD",Settings!$B$22,IF(E5363="HKD",Settings!$B$23,1))))</f>
        <v>0</v>
      </c>
      <c r="P5363">
        <f>IF(OR(B5363="",C5363="",E5363=""),0,IF(A5363=2,H5363*IF(E5363="SGD",1,IF(E5363="USD",Settings!$B$22,IF(E5363="HKD",Settings!$B$23,1))),0))</f>
        <v>0</v>
      </c>
      <c r="Q5363" s="312">
        <f>IF(OR(J5363="",G5363=""),"",G5363+ROW()/1000000)</f>
      </c>
      <c r="R5363" s="247">
        <f>IF(Q5363="","",SUMIFS(Txn[Signed Units],Txn[Key],J5363,Txn[Transaction Order],"&lt;="&amp;Q5363))</f>
      </c>
    </row>
    <row r="5364" spans="10:18" ht="15" customHeight="1" x14ac:dyDescent="0.15">
      <c r="J5364" s="246">
        <f>IF(OR(B5364="",C5364="",E5364=""),"",B5364&amp;":"&amp;C5364&amp;":"&amp;E5364)</f>
      </c>
      <c r="K5364" s="247">
        <f>IF(A5364="","",A5364*D5364)</f>
      </c>
      <c r="L5364" s="246">
        <f>IF(A5364="","",IF(OR(A5364=1,A5364=0),H5364,0))</f>
      </c>
      <c r="M5364" s="246">
        <f>IF(A5364="","",IF(A5364=-1,H5364,0))</f>
      </c>
      <c r="N5364">
        <f>IF(J5364="","",IF(E5364="SGD",1,IF(E5364="USD",Settings!$B$22,IF(E5364="HKD",Settings!$B$23,1))))</f>
      </c>
      <c r="O5364">
        <f>IF(OR(B5364="",C5364="",E5364=""),0,(IF(A5364=-1,H5364,0)-IF(OR(A5364=1,A5364=0),H5364,0)+IF(A5364=2,H5364,0))*IF(E5364="SGD",1,IF(E5364="USD",Settings!$B$22,IF(E5364="HKD",Settings!$B$23,1))))</f>
        <v>0</v>
      </c>
      <c r="P5364">
        <f>IF(OR(B5364="",C5364="",E5364=""),0,IF(A5364=2,H5364*IF(E5364="SGD",1,IF(E5364="USD",Settings!$B$22,IF(E5364="HKD",Settings!$B$23,1))),0))</f>
        <v>0</v>
      </c>
      <c r="Q5364" s="312">
        <f>IF(OR(J5364="",G5364=""),"",G5364+ROW()/1000000)</f>
      </c>
      <c r="R5364" s="247">
        <f>IF(Q5364="","",SUMIFS(Txn[Signed Units],Txn[Key],J5364,Txn[Transaction Order],"&lt;="&amp;Q5364))</f>
      </c>
    </row>
    <row r="5365" spans="10:18" ht="15" customHeight="1" x14ac:dyDescent="0.15">
      <c r="J5365" s="246">
        <f>IF(OR(B5365="",C5365="",E5365=""),"",B5365&amp;":"&amp;C5365&amp;":"&amp;E5365)</f>
      </c>
      <c r="K5365" s="247">
        <f>IF(A5365="","",A5365*D5365)</f>
      </c>
      <c r="L5365" s="246">
        <f>IF(A5365="","",IF(OR(A5365=1,A5365=0),H5365,0))</f>
      </c>
      <c r="M5365" s="246">
        <f>IF(A5365="","",IF(A5365=-1,H5365,0))</f>
      </c>
      <c r="N5365">
        <f>IF(J5365="","",IF(E5365="SGD",1,IF(E5365="USD",Settings!$B$22,IF(E5365="HKD",Settings!$B$23,1))))</f>
      </c>
      <c r="O5365">
        <f>IF(OR(B5365="",C5365="",E5365=""),0,(IF(A5365=-1,H5365,0)-IF(OR(A5365=1,A5365=0),H5365,0)+IF(A5365=2,H5365,0))*IF(E5365="SGD",1,IF(E5365="USD",Settings!$B$22,IF(E5365="HKD",Settings!$B$23,1))))</f>
        <v>0</v>
      </c>
      <c r="P5365">
        <f>IF(OR(B5365="",C5365="",E5365=""),0,IF(A5365=2,H5365*IF(E5365="SGD",1,IF(E5365="USD",Settings!$B$22,IF(E5365="HKD",Settings!$B$23,1))),0))</f>
        <v>0</v>
      </c>
      <c r="Q5365" s="312">
        <f>IF(OR(J5365="",G5365=""),"",G5365+ROW()/1000000)</f>
      </c>
      <c r="R5365" s="247">
        <f>IF(Q5365="","",SUMIFS(Txn[Signed Units],Txn[Key],J5365,Txn[Transaction Order],"&lt;="&amp;Q5365))</f>
      </c>
    </row>
    <row r="5366" spans="10:18" ht="15" customHeight="1" x14ac:dyDescent="0.15">
      <c r="J5366" s="246">
        <f>IF(OR(B5366="",C5366="",E5366=""),"",B5366&amp;":"&amp;C5366&amp;":"&amp;E5366)</f>
      </c>
      <c r="K5366" s="247">
        <f>IF(A5366="","",A5366*D5366)</f>
      </c>
      <c r="L5366" s="246">
        <f>IF(A5366="","",IF(OR(A5366=1,A5366=0),H5366,0))</f>
      </c>
      <c r="M5366" s="246">
        <f>IF(A5366="","",IF(A5366=-1,H5366,0))</f>
      </c>
      <c r="N5366">
        <f>IF(J5366="","",IF(E5366="SGD",1,IF(E5366="USD",Settings!$B$22,IF(E5366="HKD",Settings!$B$23,1))))</f>
      </c>
      <c r="O5366">
        <f>IF(OR(B5366="",C5366="",E5366=""),0,(IF(A5366=-1,H5366,0)-IF(OR(A5366=1,A5366=0),H5366,0)+IF(A5366=2,H5366,0))*IF(E5366="SGD",1,IF(E5366="USD",Settings!$B$22,IF(E5366="HKD",Settings!$B$23,1))))</f>
        <v>0</v>
      </c>
      <c r="P5366">
        <f>IF(OR(B5366="",C5366="",E5366=""),0,IF(A5366=2,H5366*IF(E5366="SGD",1,IF(E5366="USD",Settings!$B$22,IF(E5366="HKD",Settings!$B$23,1))),0))</f>
        <v>0</v>
      </c>
      <c r="Q5366" s="312">
        <f>IF(OR(J5366="",G5366=""),"",G5366+ROW()/1000000)</f>
      </c>
      <c r="R5366" s="247">
        <f>IF(Q5366="","",SUMIFS(Txn[Signed Units],Txn[Key],J5366,Txn[Transaction Order],"&lt;="&amp;Q5366))</f>
      </c>
    </row>
    <row r="5367" spans="10:18" ht="15" customHeight="1" x14ac:dyDescent="0.15">
      <c r="J5367" s="246">
        <f>IF(OR(B5367="",C5367="",E5367=""),"",B5367&amp;":"&amp;C5367&amp;":"&amp;E5367)</f>
      </c>
      <c r="K5367" s="247">
        <f>IF(A5367="","",A5367*D5367)</f>
      </c>
      <c r="L5367" s="246">
        <f>IF(A5367="","",IF(OR(A5367=1,A5367=0),H5367,0))</f>
      </c>
      <c r="M5367" s="246">
        <f>IF(A5367="","",IF(A5367=-1,H5367,0))</f>
      </c>
      <c r="N5367">
        <f>IF(J5367="","",IF(E5367="SGD",1,IF(E5367="USD",Settings!$B$22,IF(E5367="HKD",Settings!$B$23,1))))</f>
      </c>
      <c r="O5367">
        <f>IF(OR(B5367="",C5367="",E5367=""),0,(IF(A5367=-1,H5367,0)-IF(OR(A5367=1,A5367=0),H5367,0)+IF(A5367=2,H5367,0))*IF(E5367="SGD",1,IF(E5367="USD",Settings!$B$22,IF(E5367="HKD",Settings!$B$23,1))))</f>
        <v>0</v>
      </c>
      <c r="P5367">
        <f>IF(OR(B5367="",C5367="",E5367=""),0,IF(A5367=2,H5367*IF(E5367="SGD",1,IF(E5367="USD",Settings!$B$22,IF(E5367="HKD",Settings!$B$23,1))),0))</f>
        <v>0</v>
      </c>
      <c r="Q5367" s="312">
        <f>IF(OR(J5367="",G5367=""),"",G5367+ROW()/1000000)</f>
      </c>
      <c r="R5367" s="247">
        <f>IF(Q5367="","",SUMIFS(Txn[Signed Units],Txn[Key],J5367,Txn[Transaction Order],"&lt;="&amp;Q5367))</f>
      </c>
    </row>
    <row r="5368" spans="10:18" ht="15" customHeight="1" x14ac:dyDescent="0.15">
      <c r="J5368" s="246">
        <f>IF(OR(B5368="",C5368="",E5368=""),"",B5368&amp;":"&amp;C5368&amp;":"&amp;E5368)</f>
      </c>
      <c r="K5368" s="247">
        <f>IF(A5368="","",A5368*D5368)</f>
      </c>
      <c r="L5368" s="246">
        <f>IF(A5368="","",IF(OR(A5368=1,A5368=0),H5368,0))</f>
      </c>
      <c r="M5368" s="246">
        <f>IF(A5368="","",IF(A5368=-1,H5368,0))</f>
      </c>
      <c r="N5368">
        <f>IF(J5368="","",IF(E5368="SGD",1,IF(E5368="USD",Settings!$B$22,IF(E5368="HKD",Settings!$B$23,1))))</f>
      </c>
      <c r="O5368">
        <f>IF(OR(B5368="",C5368="",E5368=""),0,(IF(A5368=-1,H5368,0)-IF(OR(A5368=1,A5368=0),H5368,0)+IF(A5368=2,H5368,0))*IF(E5368="SGD",1,IF(E5368="USD",Settings!$B$22,IF(E5368="HKD",Settings!$B$23,1))))</f>
        <v>0</v>
      </c>
      <c r="P5368">
        <f>IF(OR(B5368="",C5368="",E5368=""),0,IF(A5368=2,H5368*IF(E5368="SGD",1,IF(E5368="USD",Settings!$B$22,IF(E5368="HKD",Settings!$B$23,1))),0))</f>
        <v>0</v>
      </c>
      <c r="Q5368" s="312">
        <f>IF(OR(J5368="",G5368=""),"",G5368+ROW()/1000000)</f>
      </c>
      <c r="R5368" s="247">
        <f>IF(Q5368="","",SUMIFS(Txn[Signed Units],Txn[Key],J5368,Txn[Transaction Order],"&lt;="&amp;Q5368))</f>
      </c>
    </row>
    <row r="5369" spans="10:18" ht="15" customHeight="1" x14ac:dyDescent="0.15">
      <c r="J5369" s="246">
        <f>IF(OR(B5369="",C5369="",E5369=""),"",B5369&amp;":"&amp;C5369&amp;":"&amp;E5369)</f>
      </c>
      <c r="K5369" s="247">
        <f>IF(A5369="","",A5369*D5369)</f>
      </c>
      <c r="L5369" s="246">
        <f>IF(A5369="","",IF(OR(A5369=1,A5369=0),H5369,0))</f>
      </c>
      <c r="M5369" s="246">
        <f>IF(A5369="","",IF(A5369=-1,H5369,0))</f>
      </c>
      <c r="N5369">
        <f>IF(J5369="","",IF(E5369="SGD",1,IF(E5369="USD",Settings!$B$22,IF(E5369="HKD",Settings!$B$23,1))))</f>
      </c>
      <c r="O5369">
        <f>IF(OR(B5369="",C5369="",E5369=""),0,(IF(A5369=-1,H5369,0)-IF(OR(A5369=1,A5369=0),H5369,0)+IF(A5369=2,H5369,0))*IF(E5369="SGD",1,IF(E5369="USD",Settings!$B$22,IF(E5369="HKD",Settings!$B$23,1))))</f>
        <v>0</v>
      </c>
      <c r="P5369">
        <f>IF(OR(B5369="",C5369="",E5369=""),0,IF(A5369=2,H5369*IF(E5369="SGD",1,IF(E5369="USD",Settings!$B$22,IF(E5369="HKD",Settings!$B$23,1))),0))</f>
        <v>0</v>
      </c>
      <c r="Q5369" s="312">
        <f>IF(OR(J5369="",G5369=""),"",G5369+ROW()/1000000)</f>
      </c>
      <c r="R5369" s="247">
        <f>IF(Q5369="","",SUMIFS(Txn[Signed Units],Txn[Key],J5369,Txn[Transaction Order],"&lt;="&amp;Q5369))</f>
      </c>
    </row>
    <row r="5370" spans="10:18" ht="15" customHeight="1" x14ac:dyDescent="0.15">
      <c r="J5370" s="246">
        <f>IF(OR(B5370="",C5370="",E5370=""),"",B5370&amp;":"&amp;C5370&amp;":"&amp;E5370)</f>
      </c>
      <c r="K5370" s="247">
        <f>IF(A5370="","",A5370*D5370)</f>
      </c>
      <c r="L5370" s="246">
        <f>IF(A5370="","",IF(OR(A5370=1,A5370=0),H5370,0))</f>
      </c>
      <c r="M5370" s="246">
        <f>IF(A5370="","",IF(A5370=-1,H5370,0))</f>
      </c>
      <c r="N5370">
        <f>IF(J5370="","",IF(E5370="SGD",1,IF(E5370="USD",Settings!$B$22,IF(E5370="HKD",Settings!$B$23,1))))</f>
      </c>
      <c r="O5370">
        <f>IF(OR(B5370="",C5370="",E5370=""),0,(IF(A5370=-1,H5370,0)-IF(OR(A5370=1,A5370=0),H5370,0)+IF(A5370=2,H5370,0))*IF(E5370="SGD",1,IF(E5370="USD",Settings!$B$22,IF(E5370="HKD",Settings!$B$23,1))))</f>
        <v>0</v>
      </c>
      <c r="P5370">
        <f>IF(OR(B5370="",C5370="",E5370=""),0,IF(A5370=2,H5370*IF(E5370="SGD",1,IF(E5370="USD",Settings!$B$22,IF(E5370="HKD",Settings!$B$23,1))),0))</f>
        <v>0</v>
      </c>
      <c r="Q5370" s="312">
        <f>IF(OR(J5370="",G5370=""),"",G5370+ROW()/1000000)</f>
      </c>
      <c r="R5370" s="247">
        <f>IF(Q5370="","",SUMIFS(Txn[Signed Units],Txn[Key],J5370,Txn[Transaction Order],"&lt;="&amp;Q5370))</f>
      </c>
    </row>
    <row r="5371" spans="10:18" ht="15" customHeight="1" x14ac:dyDescent="0.15">
      <c r="J5371" s="246">
        <f>IF(OR(B5371="",C5371="",E5371=""),"",B5371&amp;":"&amp;C5371&amp;":"&amp;E5371)</f>
      </c>
      <c r="K5371" s="247">
        <f>IF(A5371="","",A5371*D5371)</f>
      </c>
      <c r="L5371" s="246">
        <f>IF(A5371="","",IF(OR(A5371=1,A5371=0),H5371,0))</f>
      </c>
      <c r="M5371" s="246">
        <f>IF(A5371="","",IF(A5371=-1,H5371,0))</f>
      </c>
      <c r="N5371">
        <f>IF(J5371="","",IF(E5371="SGD",1,IF(E5371="USD",Settings!$B$22,IF(E5371="HKD",Settings!$B$23,1))))</f>
      </c>
      <c r="O5371">
        <f>IF(OR(B5371="",C5371="",E5371=""),0,(IF(A5371=-1,H5371,0)-IF(OR(A5371=1,A5371=0),H5371,0)+IF(A5371=2,H5371,0))*IF(E5371="SGD",1,IF(E5371="USD",Settings!$B$22,IF(E5371="HKD",Settings!$B$23,1))))</f>
        <v>0</v>
      </c>
      <c r="P5371">
        <f>IF(OR(B5371="",C5371="",E5371=""),0,IF(A5371=2,H5371*IF(E5371="SGD",1,IF(E5371="USD",Settings!$B$22,IF(E5371="HKD",Settings!$B$23,1))),0))</f>
        <v>0</v>
      </c>
      <c r="Q5371" s="312">
        <f>IF(OR(J5371="",G5371=""),"",G5371+ROW()/1000000)</f>
      </c>
      <c r="R5371" s="247">
        <f>IF(Q5371="","",SUMIFS(Txn[Signed Units],Txn[Key],J5371,Txn[Transaction Order],"&lt;="&amp;Q5371))</f>
      </c>
    </row>
    <row r="5372" spans="10:18" ht="15" customHeight="1" x14ac:dyDescent="0.15">
      <c r="J5372" s="246">
        <f>IF(OR(B5372="",C5372="",E5372=""),"",B5372&amp;":"&amp;C5372&amp;":"&amp;E5372)</f>
      </c>
      <c r="K5372" s="247">
        <f>IF(A5372="","",A5372*D5372)</f>
      </c>
      <c r="L5372" s="246">
        <f>IF(A5372="","",IF(OR(A5372=1,A5372=0),H5372,0))</f>
      </c>
      <c r="M5372" s="246">
        <f>IF(A5372="","",IF(A5372=-1,H5372,0))</f>
      </c>
      <c r="N5372">
        <f>IF(J5372="","",IF(E5372="SGD",1,IF(E5372="USD",Settings!$B$22,IF(E5372="HKD",Settings!$B$23,1))))</f>
      </c>
      <c r="O5372">
        <f>IF(OR(B5372="",C5372="",E5372=""),0,(IF(A5372=-1,H5372,0)-IF(OR(A5372=1,A5372=0),H5372,0)+IF(A5372=2,H5372,0))*IF(E5372="SGD",1,IF(E5372="USD",Settings!$B$22,IF(E5372="HKD",Settings!$B$23,1))))</f>
        <v>0</v>
      </c>
      <c r="P5372">
        <f>IF(OR(B5372="",C5372="",E5372=""),0,IF(A5372=2,H5372*IF(E5372="SGD",1,IF(E5372="USD",Settings!$B$22,IF(E5372="HKD",Settings!$B$23,1))),0))</f>
        <v>0</v>
      </c>
      <c r="Q5372" s="312">
        <f>IF(OR(J5372="",G5372=""),"",G5372+ROW()/1000000)</f>
      </c>
      <c r="R5372" s="247">
        <f>IF(Q5372="","",SUMIFS(Txn[Signed Units],Txn[Key],J5372,Txn[Transaction Order],"&lt;="&amp;Q5372))</f>
      </c>
    </row>
    <row r="5373" spans="10:18" ht="15" customHeight="1" x14ac:dyDescent="0.15">
      <c r="J5373" s="246">
        <f>IF(OR(B5373="",C5373="",E5373=""),"",B5373&amp;":"&amp;C5373&amp;":"&amp;E5373)</f>
      </c>
      <c r="K5373" s="247">
        <f>IF(A5373="","",A5373*D5373)</f>
      </c>
      <c r="L5373" s="246">
        <f>IF(A5373="","",IF(OR(A5373=1,A5373=0),H5373,0))</f>
      </c>
      <c r="M5373" s="246">
        <f>IF(A5373="","",IF(A5373=-1,H5373,0))</f>
      </c>
      <c r="N5373">
        <f>IF(J5373="","",IF(E5373="SGD",1,IF(E5373="USD",Settings!$B$22,IF(E5373="HKD",Settings!$B$23,1))))</f>
      </c>
      <c r="O5373">
        <f>IF(OR(B5373="",C5373="",E5373=""),0,(IF(A5373=-1,H5373,0)-IF(OR(A5373=1,A5373=0),H5373,0)+IF(A5373=2,H5373,0))*IF(E5373="SGD",1,IF(E5373="USD",Settings!$B$22,IF(E5373="HKD",Settings!$B$23,1))))</f>
        <v>0</v>
      </c>
      <c r="P5373">
        <f>IF(OR(B5373="",C5373="",E5373=""),0,IF(A5373=2,H5373*IF(E5373="SGD",1,IF(E5373="USD",Settings!$B$22,IF(E5373="HKD",Settings!$B$23,1))),0))</f>
        <v>0</v>
      </c>
      <c r="Q5373" s="312">
        <f>IF(OR(J5373="",G5373=""),"",G5373+ROW()/1000000)</f>
      </c>
      <c r="R5373" s="247">
        <f>IF(Q5373="","",SUMIFS(Txn[Signed Units],Txn[Key],J5373,Txn[Transaction Order],"&lt;="&amp;Q5373))</f>
      </c>
    </row>
    <row r="5374" spans="10:18" ht="15" customHeight="1" x14ac:dyDescent="0.15">
      <c r="J5374" s="246">
        <f>IF(OR(B5374="",C5374="",E5374=""),"",B5374&amp;":"&amp;C5374&amp;":"&amp;E5374)</f>
      </c>
      <c r="K5374" s="247">
        <f>IF(A5374="","",A5374*D5374)</f>
      </c>
      <c r="L5374" s="246">
        <f>IF(A5374="","",IF(OR(A5374=1,A5374=0),H5374,0))</f>
      </c>
      <c r="M5374" s="246">
        <f>IF(A5374="","",IF(A5374=-1,H5374,0))</f>
      </c>
      <c r="N5374">
        <f>IF(J5374="","",IF(E5374="SGD",1,IF(E5374="USD",Settings!$B$22,IF(E5374="HKD",Settings!$B$23,1))))</f>
      </c>
      <c r="O5374">
        <f>IF(OR(B5374="",C5374="",E5374=""),0,(IF(A5374=-1,H5374,0)-IF(OR(A5374=1,A5374=0),H5374,0)+IF(A5374=2,H5374,0))*IF(E5374="SGD",1,IF(E5374="USD",Settings!$B$22,IF(E5374="HKD",Settings!$B$23,1))))</f>
        <v>0</v>
      </c>
      <c r="P5374">
        <f>IF(OR(B5374="",C5374="",E5374=""),0,IF(A5374=2,H5374*IF(E5374="SGD",1,IF(E5374="USD",Settings!$B$22,IF(E5374="HKD",Settings!$B$23,1))),0))</f>
        <v>0</v>
      </c>
      <c r="Q5374" s="312">
        <f>IF(OR(J5374="",G5374=""),"",G5374+ROW()/1000000)</f>
      </c>
      <c r="R5374" s="247">
        <f>IF(Q5374="","",SUMIFS(Txn[Signed Units],Txn[Key],J5374,Txn[Transaction Order],"&lt;="&amp;Q5374))</f>
      </c>
    </row>
    <row r="5375" spans="10:18" ht="15" customHeight="1" x14ac:dyDescent="0.15">
      <c r="J5375" s="246">
        <f>IF(OR(B5375="",C5375="",E5375=""),"",B5375&amp;":"&amp;C5375&amp;":"&amp;E5375)</f>
      </c>
      <c r="K5375" s="247">
        <f>IF(A5375="","",A5375*D5375)</f>
      </c>
      <c r="L5375" s="246">
        <f>IF(A5375="","",IF(OR(A5375=1,A5375=0),H5375,0))</f>
      </c>
      <c r="M5375" s="246">
        <f>IF(A5375="","",IF(A5375=-1,H5375,0))</f>
      </c>
      <c r="N5375">
        <f>IF(J5375="","",IF(E5375="SGD",1,IF(E5375="USD",Settings!$B$22,IF(E5375="HKD",Settings!$B$23,1))))</f>
      </c>
      <c r="O5375">
        <f>IF(OR(B5375="",C5375="",E5375=""),0,(IF(A5375=-1,H5375,0)-IF(OR(A5375=1,A5375=0),H5375,0)+IF(A5375=2,H5375,0))*IF(E5375="SGD",1,IF(E5375="USD",Settings!$B$22,IF(E5375="HKD",Settings!$B$23,1))))</f>
        <v>0</v>
      </c>
      <c r="P5375">
        <f>IF(OR(B5375="",C5375="",E5375=""),0,IF(A5375=2,H5375*IF(E5375="SGD",1,IF(E5375="USD",Settings!$B$22,IF(E5375="HKD",Settings!$B$23,1))),0))</f>
        <v>0</v>
      </c>
      <c r="Q5375" s="312">
        <f>IF(OR(J5375="",G5375=""),"",G5375+ROW()/1000000)</f>
      </c>
      <c r="R5375" s="247">
        <f>IF(Q5375="","",SUMIFS(Txn[Signed Units],Txn[Key],J5375,Txn[Transaction Order],"&lt;="&amp;Q5375))</f>
      </c>
    </row>
    <row r="5376" spans="10:18" ht="15" customHeight="1" x14ac:dyDescent="0.15">
      <c r="J5376" s="246">
        <f>IF(OR(B5376="",C5376="",E5376=""),"",B5376&amp;":"&amp;C5376&amp;":"&amp;E5376)</f>
      </c>
      <c r="K5376" s="247">
        <f>IF(A5376="","",A5376*D5376)</f>
      </c>
      <c r="L5376" s="246">
        <f>IF(A5376="","",IF(OR(A5376=1,A5376=0),H5376,0))</f>
      </c>
      <c r="M5376" s="246">
        <f>IF(A5376="","",IF(A5376=-1,H5376,0))</f>
      </c>
      <c r="N5376">
        <f>IF(J5376="","",IF(E5376="SGD",1,IF(E5376="USD",Settings!$B$22,IF(E5376="HKD",Settings!$B$23,1))))</f>
      </c>
      <c r="O5376">
        <f>IF(OR(B5376="",C5376="",E5376=""),0,(IF(A5376=-1,H5376,0)-IF(OR(A5376=1,A5376=0),H5376,0)+IF(A5376=2,H5376,0))*IF(E5376="SGD",1,IF(E5376="USD",Settings!$B$22,IF(E5376="HKD",Settings!$B$23,1))))</f>
        <v>0</v>
      </c>
      <c r="P5376">
        <f>IF(OR(B5376="",C5376="",E5376=""),0,IF(A5376=2,H5376*IF(E5376="SGD",1,IF(E5376="USD",Settings!$B$22,IF(E5376="HKD",Settings!$B$23,1))),0))</f>
        <v>0</v>
      </c>
      <c r="Q5376" s="312">
        <f>IF(OR(J5376="",G5376=""),"",G5376+ROW()/1000000)</f>
      </c>
      <c r="R5376" s="247">
        <f>IF(Q5376="","",SUMIFS(Txn[Signed Units],Txn[Key],J5376,Txn[Transaction Order],"&lt;="&amp;Q5376))</f>
      </c>
    </row>
    <row r="5377" spans="10:18" ht="15" customHeight="1" x14ac:dyDescent="0.15">
      <c r="J5377" s="246">
        <f>IF(OR(B5377="",C5377="",E5377=""),"",B5377&amp;":"&amp;C5377&amp;":"&amp;E5377)</f>
      </c>
      <c r="K5377" s="247">
        <f>IF(A5377="","",A5377*D5377)</f>
      </c>
      <c r="L5377" s="246">
        <f>IF(A5377="","",IF(OR(A5377=1,A5377=0),H5377,0))</f>
      </c>
      <c r="M5377" s="246">
        <f>IF(A5377="","",IF(A5377=-1,H5377,0))</f>
      </c>
      <c r="N5377">
        <f>IF(J5377="","",IF(E5377="SGD",1,IF(E5377="USD",Settings!$B$22,IF(E5377="HKD",Settings!$B$23,1))))</f>
      </c>
      <c r="O5377">
        <f>IF(OR(B5377="",C5377="",E5377=""),0,(IF(A5377=-1,H5377,0)-IF(OR(A5377=1,A5377=0),H5377,0)+IF(A5377=2,H5377,0))*IF(E5377="SGD",1,IF(E5377="USD",Settings!$B$22,IF(E5377="HKD",Settings!$B$23,1))))</f>
        <v>0</v>
      </c>
      <c r="P5377">
        <f>IF(OR(B5377="",C5377="",E5377=""),0,IF(A5377=2,H5377*IF(E5377="SGD",1,IF(E5377="USD",Settings!$B$22,IF(E5377="HKD",Settings!$B$23,1))),0))</f>
        <v>0</v>
      </c>
      <c r="Q5377" s="312">
        <f>IF(OR(J5377="",G5377=""),"",G5377+ROW()/1000000)</f>
      </c>
      <c r="R5377" s="247">
        <f>IF(Q5377="","",SUMIFS(Txn[Signed Units],Txn[Key],J5377,Txn[Transaction Order],"&lt;="&amp;Q5377))</f>
      </c>
    </row>
    <row r="5378" spans="10:18" ht="15" customHeight="1" x14ac:dyDescent="0.15">
      <c r="J5378" s="246">
        <f>IF(OR(B5378="",C5378="",E5378=""),"",B5378&amp;":"&amp;C5378&amp;":"&amp;E5378)</f>
      </c>
      <c r="K5378" s="247">
        <f>IF(A5378="","",A5378*D5378)</f>
      </c>
      <c r="L5378" s="246">
        <f>IF(A5378="","",IF(OR(A5378=1,A5378=0),H5378,0))</f>
      </c>
      <c r="M5378" s="246">
        <f>IF(A5378="","",IF(A5378=-1,H5378,0))</f>
      </c>
      <c r="N5378">
        <f>IF(J5378="","",IF(E5378="SGD",1,IF(E5378="USD",Settings!$B$22,IF(E5378="HKD",Settings!$B$23,1))))</f>
      </c>
      <c r="O5378">
        <f>IF(OR(B5378="",C5378="",E5378=""),0,(IF(A5378=-1,H5378,0)-IF(OR(A5378=1,A5378=0),H5378,0)+IF(A5378=2,H5378,0))*IF(E5378="SGD",1,IF(E5378="USD",Settings!$B$22,IF(E5378="HKD",Settings!$B$23,1))))</f>
        <v>0</v>
      </c>
      <c r="P5378">
        <f>IF(OR(B5378="",C5378="",E5378=""),0,IF(A5378=2,H5378*IF(E5378="SGD",1,IF(E5378="USD",Settings!$B$22,IF(E5378="HKD",Settings!$B$23,1))),0))</f>
        <v>0</v>
      </c>
      <c r="Q5378" s="312">
        <f>IF(OR(J5378="",G5378=""),"",G5378+ROW()/1000000)</f>
      </c>
      <c r="R5378" s="247">
        <f>IF(Q5378="","",SUMIFS(Txn[Signed Units],Txn[Key],J5378,Txn[Transaction Order],"&lt;="&amp;Q5378))</f>
      </c>
    </row>
    <row r="5379" spans="10:18" ht="15" customHeight="1" x14ac:dyDescent="0.15">
      <c r="J5379" s="246">
        <f>IF(OR(B5379="",C5379="",E5379=""),"",B5379&amp;":"&amp;C5379&amp;":"&amp;E5379)</f>
      </c>
      <c r="K5379" s="247">
        <f>IF(A5379="","",A5379*D5379)</f>
      </c>
      <c r="L5379" s="246">
        <f>IF(A5379="","",IF(OR(A5379=1,A5379=0),H5379,0))</f>
      </c>
      <c r="M5379" s="246">
        <f>IF(A5379="","",IF(A5379=-1,H5379,0))</f>
      </c>
      <c r="N5379">
        <f>IF(J5379="","",IF(E5379="SGD",1,IF(E5379="USD",Settings!$B$22,IF(E5379="HKD",Settings!$B$23,1))))</f>
      </c>
      <c r="O5379">
        <f>IF(OR(B5379="",C5379="",E5379=""),0,(IF(A5379=-1,H5379,0)-IF(OR(A5379=1,A5379=0),H5379,0)+IF(A5379=2,H5379,0))*IF(E5379="SGD",1,IF(E5379="USD",Settings!$B$22,IF(E5379="HKD",Settings!$B$23,1))))</f>
        <v>0</v>
      </c>
      <c r="P5379">
        <f>IF(OR(B5379="",C5379="",E5379=""),0,IF(A5379=2,H5379*IF(E5379="SGD",1,IF(E5379="USD",Settings!$B$22,IF(E5379="HKD",Settings!$B$23,1))),0))</f>
        <v>0</v>
      </c>
      <c r="Q5379" s="312">
        <f>IF(OR(J5379="",G5379=""),"",G5379+ROW()/1000000)</f>
      </c>
      <c r="R5379" s="247">
        <f>IF(Q5379="","",SUMIFS(Txn[Signed Units],Txn[Key],J5379,Txn[Transaction Order],"&lt;="&amp;Q5379))</f>
      </c>
    </row>
    <row r="5380" spans="10:18" ht="15" customHeight="1" x14ac:dyDescent="0.15">
      <c r="J5380" s="246">
        <f>IF(OR(B5380="",C5380="",E5380=""),"",B5380&amp;":"&amp;C5380&amp;":"&amp;E5380)</f>
      </c>
      <c r="K5380" s="247">
        <f>IF(A5380="","",A5380*D5380)</f>
      </c>
      <c r="L5380" s="246">
        <f>IF(A5380="","",IF(OR(A5380=1,A5380=0),H5380,0))</f>
      </c>
      <c r="M5380" s="246">
        <f>IF(A5380="","",IF(A5380=-1,H5380,0))</f>
      </c>
      <c r="N5380">
        <f>IF(J5380="","",IF(E5380="SGD",1,IF(E5380="USD",Settings!$B$22,IF(E5380="HKD",Settings!$B$23,1))))</f>
      </c>
      <c r="O5380">
        <f>IF(OR(B5380="",C5380="",E5380=""),0,(IF(A5380=-1,H5380,0)-IF(OR(A5380=1,A5380=0),H5380,0)+IF(A5380=2,H5380,0))*IF(E5380="SGD",1,IF(E5380="USD",Settings!$B$22,IF(E5380="HKD",Settings!$B$23,1))))</f>
        <v>0</v>
      </c>
      <c r="P5380">
        <f>IF(OR(B5380="",C5380="",E5380=""),0,IF(A5380=2,H5380*IF(E5380="SGD",1,IF(E5380="USD",Settings!$B$22,IF(E5380="HKD",Settings!$B$23,1))),0))</f>
        <v>0</v>
      </c>
      <c r="Q5380" s="312">
        <f>IF(OR(J5380="",G5380=""),"",G5380+ROW()/1000000)</f>
      </c>
      <c r="R5380" s="247">
        <f>IF(Q5380="","",SUMIFS(Txn[Signed Units],Txn[Key],J5380,Txn[Transaction Order],"&lt;="&amp;Q5380))</f>
      </c>
    </row>
    <row r="5381" spans="10:18" ht="15" customHeight="1" x14ac:dyDescent="0.15">
      <c r="J5381" s="246">
        <f>IF(OR(B5381="",C5381="",E5381=""),"",B5381&amp;":"&amp;C5381&amp;":"&amp;E5381)</f>
      </c>
      <c r="K5381" s="247">
        <f>IF(A5381="","",A5381*D5381)</f>
      </c>
      <c r="L5381" s="246">
        <f>IF(A5381="","",IF(OR(A5381=1,A5381=0),H5381,0))</f>
      </c>
      <c r="M5381" s="246">
        <f>IF(A5381="","",IF(A5381=-1,H5381,0))</f>
      </c>
      <c r="N5381">
        <f>IF(J5381="","",IF(E5381="SGD",1,IF(E5381="USD",Settings!$B$22,IF(E5381="HKD",Settings!$B$23,1))))</f>
      </c>
      <c r="O5381">
        <f>IF(OR(B5381="",C5381="",E5381=""),0,(IF(A5381=-1,H5381,0)-IF(OR(A5381=1,A5381=0),H5381,0)+IF(A5381=2,H5381,0))*IF(E5381="SGD",1,IF(E5381="USD",Settings!$B$22,IF(E5381="HKD",Settings!$B$23,1))))</f>
        <v>0</v>
      </c>
      <c r="P5381">
        <f>IF(OR(B5381="",C5381="",E5381=""),0,IF(A5381=2,H5381*IF(E5381="SGD",1,IF(E5381="USD",Settings!$B$22,IF(E5381="HKD",Settings!$B$23,1))),0))</f>
        <v>0</v>
      </c>
      <c r="Q5381" s="312">
        <f>IF(OR(J5381="",G5381=""),"",G5381+ROW()/1000000)</f>
      </c>
      <c r="R5381" s="247">
        <f>IF(Q5381="","",SUMIFS(Txn[Signed Units],Txn[Key],J5381,Txn[Transaction Order],"&lt;="&amp;Q5381))</f>
      </c>
    </row>
    <row r="5382" spans="10:18" ht="15" customHeight="1" x14ac:dyDescent="0.15">
      <c r="J5382" s="246">
        <f>IF(OR(B5382="",C5382="",E5382=""),"",B5382&amp;":"&amp;C5382&amp;":"&amp;E5382)</f>
      </c>
      <c r="K5382" s="247">
        <f>IF(A5382="","",A5382*D5382)</f>
      </c>
      <c r="L5382" s="246">
        <f>IF(A5382="","",IF(OR(A5382=1,A5382=0),H5382,0))</f>
      </c>
      <c r="M5382" s="246">
        <f>IF(A5382="","",IF(A5382=-1,H5382,0))</f>
      </c>
      <c r="N5382">
        <f>IF(J5382="","",IF(E5382="SGD",1,IF(E5382="USD",Settings!$B$22,IF(E5382="HKD",Settings!$B$23,1))))</f>
      </c>
      <c r="O5382">
        <f>IF(OR(B5382="",C5382="",E5382=""),0,(IF(A5382=-1,H5382,0)-IF(OR(A5382=1,A5382=0),H5382,0)+IF(A5382=2,H5382,0))*IF(E5382="SGD",1,IF(E5382="USD",Settings!$B$22,IF(E5382="HKD",Settings!$B$23,1))))</f>
        <v>0</v>
      </c>
      <c r="P5382">
        <f>IF(OR(B5382="",C5382="",E5382=""),0,IF(A5382=2,H5382*IF(E5382="SGD",1,IF(E5382="USD",Settings!$B$22,IF(E5382="HKD",Settings!$B$23,1))),0))</f>
        <v>0</v>
      </c>
      <c r="Q5382" s="312">
        <f>IF(OR(J5382="",G5382=""),"",G5382+ROW()/1000000)</f>
      </c>
      <c r="R5382" s="247">
        <f>IF(Q5382="","",SUMIFS(Txn[Signed Units],Txn[Key],J5382,Txn[Transaction Order],"&lt;="&amp;Q5382))</f>
      </c>
    </row>
    <row r="5383" spans="10:18" ht="15" customHeight="1" x14ac:dyDescent="0.15">
      <c r="J5383" s="246">
        <f>IF(OR(B5383="",C5383="",E5383=""),"",B5383&amp;":"&amp;C5383&amp;":"&amp;E5383)</f>
      </c>
      <c r="K5383" s="247">
        <f>IF(A5383="","",A5383*D5383)</f>
      </c>
      <c r="L5383" s="246">
        <f>IF(A5383="","",IF(OR(A5383=1,A5383=0),H5383,0))</f>
      </c>
      <c r="M5383" s="246">
        <f>IF(A5383="","",IF(A5383=-1,H5383,0))</f>
      </c>
      <c r="N5383">
        <f>IF(J5383="","",IF(E5383="SGD",1,IF(E5383="USD",Settings!$B$22,IF(E5383="HKD",Settings!$B$23,1))))</f>
      </c>
      <c r="O5383">
        <f>IF(OR(B5383="",C5383="",E5383=""),0,(IF(A5383=-1,H5383,0)-IF(OR(A5383=1,A5383=0),H5383,0)+IF(A5383=2,H5383,0))*IF(E5383="SGD",1,IF(E5383="USD",Settings!$B$22,IF(E5383="HKD",Settings!$B$23,1))))</f>
        <v>0</v>
      </c>
      <c r="P5383">
        <f>IF(OR(B5383="",C5383="",E5383=""),0,IF(A5383=2,H5383*IF(E5383="SGD",1,IF(E5383="USD",Settings!$B$22,IF(E5383="HKD",Settings!$B$23,1))),0))</f>
        <v>0</v>
      </c>
      <c r="Q5383" s="312">
        <f>IF(OR(J5383="",G5383=""),"",G5383+ROW()/1000000)</f>
      </c>
      <c r="R5383" s="247">
        <f>IF(Q5383="","",SUMIFS(Txn[Signed Units],Txn[Key],J5383,Txn[Transaction Order],"&lt;="&amp;Q5383))</f>
      </c>
    </row>
    <row r="5384" spans="10:18" ht="15" customHeight="1" x14ac:dyDescent="0.15">
      <c r="J5384" s="246">
        <f>IF(OR(B5384="",C5384="",E5384=""),"",B5384&amp;":"&amp;C5384&amp;":"&amp;E5384)</f>
      </c>
      <c r="K5384" s="247">
        <f>IF(A5384="","",A5384*D5384)</f>
      </c>
      <c r="L5384" s="246">
        <f>IF(A5384="","",IF(OR(A5384=1,A5384=0),H5384,0))</f>
      </c>
      <c r="M5384" s="246">
        <f>IF(A5384="","",IF(A5384=-1,H5384,0))</f>
      </c>
      <c r="N5384">
        <f>IF(J5384="","",IF(E5384="SGD",1,IF(E5384="USD",Settings!$B$22,IF(E5384="HKD",Settings!$B$23,1))))</f>
      </c>
      <c r="O5384">
        <f>IF(OR(B5384="",C5384="",E5384=""),0,(IF(A5384=-1,H5384,0)-IF(OR(A5384=1,A5384=0),H5384,0)+IF(A5384=2,H5384,0))*IF(E5384="SGD",1,IF(E5384="USD",Settings!$B$22,IF(E5384="HKD",Settings!$B$23,1))))</f>
        <v>0</v>
      </c>
      <c r="P5384">
        <f>IF(OR(B5384="",C5384="",E5384=""),0,IF(A5384=2,H5384*IF(E5384="SGD",1,IF(E5384="USD",Settings!$B$22,IF(E5384="HKD",Settings!$B$23,1))),0))</f>
        <v>0</v>
      </c>
      <c r="Q5384" s="312">
        <f>IF(OR(J5384="",G5384=""),"",G5384+ROW()/1000000)</f>
      </c>
      <c r="R5384" s="247">
        <f>IF(Q5384="","",SUMIFS(Txn[Signed Units],Txn[Key],J5384,Txn[Transaction Order],"&lt;="&amp;Q5384))</f>
      </c>
    </row>
    <row r="5385" spans="10:18" ht="15" customHeight="1" x14ac:dyDescent="0.15">
      <c r="J5385" s="246">
        <f>IF(OR(B5385="",C5385="",E5385=""),"",B5385&amp;":"&amp;C5385&amp;":"&amp;E5385)</f>
      </c>
      <c r="K5385" s="247">
        <f>IF(A5385="","",A5385*D5385)</f>
      </c>
      <c r="L5385" s="246">
        <f>IF(A5385="","",IF(OR(A5385=1,A5385=0),H5385,0))</f>
      </c>
      <c r="M5385" s="246">
        <f>IF(A5385="","",IF(A5385=-1,H5385,0))</f>
      </c>
      <c r="N5385">
        <f>IF(J5385="","",IF(E5385="SGD",1,IF(E5385="USD",Settings!$B$22,IF(E5385="HKD",Settings!$B$23,1))))</f>
      </c>
      <c r="O5385">
        <f>IF(OR(B5385="",C5385="",E5385=""),0,(IF(A5385=-1,H5385,0)-IF(OR(A5385=1,A5385=0),H5385,0)+IF(A5385=2,H5385,0))*IF(E5385="SGD",1,IF(E5385="USD",Settings!$B$22,IF(E5385="HKD",Settings!$B$23,1))))</f>
        <v>0</v>
      </c>
      <c r="P5385">
        <f>IF(OR(B5385="",C5385="",E5385=""),0,IF(A5385=2,H5385*IF(E5385="SGD",1,IF(E5385="USD",Settings!$B$22,IF(E5385="HKD",Settings!$B$23,1))),0))</f>
        <v>0</v>
      </c>
      <c r="Q5385" s="312">
        <f>IF(OR(J5385="",G5385=""),"",G5385+ROW()/1000000)</f>
      </c>
      <c r="R5385" s="247">
        <f>IF(Q5385="","",SUMIFS(Txn[Signed Units],Txn[Key],J5385,Txn[Transaction Order],"&lt;="&amp;Q5385))</f>
      </c>
    </row>
    <row r="5386" spans="10:18" ht="15" customHeight="1" x14ac:dyDescent="0.15">
      <c r="J5386" s="246">
        <f>IF(OR(B5386="",C5386="",E5386=""),"",B5386&amp;":"&amp;C5386&amp;":"&amp;E5386)</f>
      </c>
      <c r="K5386" s="247">
        <f>IF(A5386="","",A5386*D5386)</f>
      </c>
      <c r="L5386" s="246">
        <f>IF(A5386="","",IF(OR(A5386=1,A5386=0),H5386,0))</f>
      </c>
      <c r="M5386" s="246">
        <f>IF(A5386="","",IF(A5386=-1,H5386,0))</f>
      </c>
      <c r="N5386">
        <f>IF(J5386="","",IF(E5386="SGD",1,IF(E5386="USD",Settings!$B$22,IF(E5386="HKD",Settings!$B$23,1))))</f>
      </c>
      <c r="O5386">
        <f>IF(OR(B5386="",C5386="",E5386=""),0,(IF(A5386=-1,H5386,0)-IF(OR(A5386=1,A5386=0),H5386,0)+IF(A5386=2,H5386,0))*IF(E5386="SGD",1,IF(E5386="USD",Settings!$B$22,IF(E5386="HKD",Settings!$B$23,1))))</f>
        <v>0</v>
      </c>
      <c r="P5386">
        <f>IF(OR(B5386="",C5386="",E5386=""),0,IF(A5386=2,H5386*IF(E5386="SGD",1,IF(E5386="USD",Settings!$B$22,IF(E5386="HKD",Settings!$B$23,1))),0))</f>
        <v>0</v>
      </c>
      <c r="Q5386" s="312">
        <f>IF(OR(J5386="",G5386=""),"",G5386+ROW()/1000000)</f>
      </c>
      <c r="R5386" s="247">
        <f>IF(Q5386="","",SUMIFS(Txn[Signed Units],Txn[Key],J5386,Txn[Transaction Order],"&lt;="&amp;Q5386))</f>
      </c>
    </row>
    <row r="5387" spans="10:18" ht="15" customHeight="1" x14ac:dyDescent="0.15">
      <c r="J5387" s="246">
        <f>IF(OR(B5387="",C5387="",E5387=""),"",B5387&amp;":"&amp;C5387&amp;":"&amp;E5387)</f>
      </c>
      <c r="K5387" s="247">
        <f>IF(A5387="","",A5387*D5387)</f>
      </c>
      <c r="L5387" s="246">
        <f>IF(A5387="","",IF(OR(A5387=1,A5387=0),H5387,0))</f>
      </c>
      <c r="M5387" s="246">
        <f>IF(A5387="","",IF(A5387=-1,H5387,0))</f>
      </c>
      <c r="N5387">
        <f>IF(J5387="","",IF(E5387="SGD",1,IF(E5387="USD",Settings!$B$22,IF(E5387="HKD",Settings!$B$23,1))))</f>
      </c>
      <c r="O5387">
        <f>IF(OR(B5387="",C5387="",E5387=""),0,(IF(A5387=-1,H5387,0)-IF(OR(A5387=1,A5387=0),H5387,0)+IF(A5387=2,H5387,0))*IF(E5387="SGD",1,IF(E5387="USD",Settings!$B$22,IF(E5387="HKD",Settings!$B$23,1))))</f>
        <v>0</v>
      </c>
      <c r="P5387">
        <f>IF(OR(B5387="",C5387="",E5387=""),0,IF(A5387=2,H5387*IF(E5387="SGD",1,IF(E5387="USD",Settings!$B$22,IF(E5387="HKD",Settings!$B$23,1))),0))</f>
        <v>0</v>
      </c>
      <c r="Q5387" s="312">
        <f>IF(OR(J5387="",G5387=""),"",G5387+ROW()/1000000)</f>
      </c>
      <c r="R5387" s="247">
        <f>IF(Q5387="","",SUMIFS(Txn[Signed Units],Txn[Key],J5387,Txn[Transaction Order],"&lt;="&amp;Q5387))</f>
      </c>
    </row>
    <row r="5388" spans="10:18" ht="15" customHeight="1" x14ac:dyDescent="0.15">
      <c r="J5388" s="246">
        <f>IF(OR(B5388="",C5388="",E5388=""),"",B5388&amp;":"&amp;C5388&amp;":"&amp;E5388)</f>
      </c>
      <c r="K5388" s="247">
        <f>IF(A5388="","",A5388*D5388)</f>
      </c>
      <c r="L5388" s="246">
        <f>IF(A5388="","",IF(OR(A5388=1,A5388=0),H5388,0))</f>
      </c>
      <c r="M5388" s="246">
        <f>IF(A5388="","",IF(A5388=-1,H5388,0))</f>
      </c>
      <c r="N5388">
        <f>IF(J5388="","",IF(E5388="SGD",1,IF(E5388="USD",Settings!$B$22,IF(E5388="HKD",Settings!$B$23,1))))</f>
      </c>
      <c r="O5388">
        <f>IF(OR(B5388="",C5388="",E5388=""),0,(IF(A5388=-1,H5388,0)-IF(OR(A5388=1,A5388=0),H5388,0)+IF(A5388=2,H5388,0))*IF(E5388="SGD",1,IF(E5388="USD",Settings!$B$22,IF(E5388="HKD",Settings!$B$23,1))))</f>
        <v>0</v>
      </c>
      <c r="P5388">
        <f>IF(OR(B5388="",C5388="",E5388=""),0,IF(A5388=2,H5388*IF(E5388="SGD",1,IF(E5388="USD",Settings!$B$22,IF(E5388="HKD",Settings!$B$23,1))),0))</f>
        <v>0</v>
      </c>
      <c r="Q5388" s="312">
        <f>IF(OR(J5388="",G5388=""),"",G5388+ROW()/1000000)</f>
      </c>
      <c r="R5388" s="247">
        <f>IF(Q5388="","",SUMIFS(Txn[Signed Units],Txn[Key],J5388,Txn[Transaction Order],"&lt;="&amp;Q5388))</f>
      </c>
    </row>
    <row r="5389" spans="10:18" ht="15" customHeight="1" x14ac:dyDescent="0.15">
      <c r="J5389" s="246">
        <f>IF(OR(B5389="",C5389="",E5389=""),"",B5389&amp;":"&amp;C5389&amp;":"&amp;E5389)</f>
      </c>
      <c r="K5389" s="247">
        <f>IF(A5389="","",A5389*D5389)</f>
      </c>
      <c r="L5389" s="246">
        <f>IF(A5389="","",IF(OR(A5389=1,A5389=0),H5389,0))</f>
      </c>
      <c r="M5389" s="246">
        <f>IF(A5389="","",IF(A5389=-1,H5389,0))</f>
      </c>
      <c r="N5389">
        <f>IF(J5389="","",IF(E5389="SGD",1,IF(E5389="USD",Settings!$B$22,IF(E5389="HKD",Settings!$B$23,1))))</f>
      </c>
      <c r="O5389">
        <f>IF(OR(B5389="",C5389="",E5389=""),0,(IF(A5389=-1,H5389,0)-IF(OR(A5389=1,A5389=0),H5389,0)+IF(A5389=2,H5389,0))*IF(E5389="SGD",1,IF(E5389="USD",Settings!$B$22,IF(E5389="HKD",Settings!$B$23,1))))</f>
        <v>0</v>
      </c>
      <c r="P5389">
        <f>IF(OR(B5389="",C5389="",E5389=""),0,IF(A5389=2,H5389*IF(E5389="SGD",1,IF(E5389="USD",Settings!$B$22,IF(E5389="HKD",Settings!$B$23,1))),0))</f>
        <v>0</v>
      </c>
      <c r="Q5389" s="312">
        <f>IF(OR(J5389="",G5389=""),"",G5389+ROW()/1000000)</f>
      </c>
      <c r="R5389" s="247">
        <f>IF(Q5389="","",SUMIFS(Txn[Signed Units],Txn[Key],J5389,Txn[Transaction Order],"&lt;="&amp;Q5389))</f>
      </c>
    </row>
    <row r="5390" spans="10:18" ht="15" customHeight="1" x14ac:dyDescent="0.15">
      <c r="J5390" s="246">
        <f>IF(OR(B5390="",C5390="",E5390=""),"",B5390&amp;":"&amp;C5390&amp;":"&amp;E5390)</f>
      </c>
      <c r="K5390" s="247">
        <f>IF(A5390="","",A5390*D5390)</f>
      </c>
      <c r="L5390" s="246">
        <f>IF(A5390="","",IF(OR(A5390=1,A5390=0),H5390,0))</f>
      </c>
      <c r="M5390" s="246">
        <f>IF(A5390="","",IF(A5390=-1,H5390,0))</f>
      </c>
      <c r="N5390">
        <f>IF(J5390="","",IF(E5390="SGD",1,IF(E5390="USD",Settings!$B$22,IF(E5390="HKD",Settings!$B$23,1))))</f>
      </c>
      <c r="O5390">
        <f>IF(OR(B5390="",C5390="",E5390=""),0,(IF(A5390=-1,H5390,0)-IF(OR(A5390=1,A5390=0),H5390,0)+IF(A5390=2,H5390,0))*IF(E5390="SGD",1,IF(E5390="USD",Settings!$B$22,IF(E5390="HKD",Settings!$B$23,1))))</f>
        <v>0</v>
      </c>
      <c r="P5390">
        <f>IF(OR(B5390="",C5390="",E5390=""),0,IF(A5390=2,H5390*IF(E5390="SGD",1,IF(E5390="USD",Settings!$B$22,IF(E5390="HKD",Settings!$B$23,1))),0))</f>
        <v>0</v>
      </c>
      <c r="Q5390" s="312">
        <f>IF(OR(J5390="",G5390=""),"",G5390+ROW()/1000000)</f>
      </c>
      <c r="R5390" s="247">
        <f>IF(Q5390="","",SUMIFS(Txn[Signed Units],Txn[Key],J5390,Txn[Transaction Order],"&lt;="&amp;Q5390))</f>
      </c>
    </row>
    <row r="5391" spans="10:18" ht="15" customHeight="1" x14ac:dyDescent="0.15">
      <c r="J5391" s="246">
        <f>IF(OR(B5391="",C5391="",E5391=""),"",B5391&amp;":"&amp;C5391&amp;":"&amp;E5391)</f>
      </c>
      <c r="K5391" s="247">
        <f>IF(A5391="","",A5391*D5391)</f>
      </c>
      <c r="L5391" s="246">
        <f>IF(A5391="","",IF(OR(A5391=1,A5391=0),H5391,0))</f>
      </c>
      <c r="M5391" s="246">
        <f>IF(A5391="","",IF(A5391=-1,H5391,0))</f>
      </c>
      <c r="N5391">
        <f>IF(J5391="","",IF(E5391="SGD",1,IF(E5391="USD",Settings!$B$22,IF(E5391="HKD",Settings!$B$23,1))))</f>
      </c>
      <c r="O5391">
        <f>IF(OR(B5391="",C5391="",E5391=""),0,(IF(A5391=-1,H5391,0)-IF(OR(A5391=1,A5391=0),H5391,0)+IF(A5391=2,H5391,0))*IF(E5391="SGD",1,IF(E5391="USD",Settings!$B$22,IF(E5391="HKD",Settings!$B$23,1))))</f>
        <v>0</v>
      </c>
      <c r="P5391">
        <f>IF(OR(B5391="",C5391="",E5391=""),0,IF(A5391=2,H5391*IF(E5391="SGD",1,IF(E5391="USD",Settings!$B$22,IF(E5391="HKD",Settings!$B$23,1))),0))</f>
        <v>0</v>
      </c>
      <c r="Q5391" s="312">
        <f>IF(OR(J5391="",G5391=""),"",G5391+ROW()/1000000)</f>
      </c>
      <c r="R5391" s="247">
        <f>IF(Q5391="","",SUMIFS(Txn[Signed Units],Txn[Key],J5391,Txn[Transaction Order],"&lt;="&amp;Q5391))</f>
      </c>
    </row>
    <row r="5392" spans="10:18" ht="15" customHeight="1" x14ac:dyDescent="0.15">
      <c r="J5392" s="246">
        <f>IF(OR(B5392="",C5392="",E5392=""),"",B5392&amp;":"&amp;C5392&amp;":"&amp;E5392)</f>
      </c>
      <c r="K5392" s="247">
        <f>IF(A5392="","",A5392*D5392)</f>
      </c>
      <c r="L5392" s="246">
        <f>IF(A5392="","",IF(OR(A5392=1,A5392=0),H5392,0))</f>
      </c>
      <c r="M5392" s="246">
        <f>IF(A5392="","",IF(A5392=-1,H5392,0))</f>
      </c>
      <c r="N5392">
        <f>IF(J5392="","",IF(E5392="SGD",1,IF(E5392="USD",Settings!$B$22,IF(E5392="HKD",Settings!$B$23,1))))</f>
      </c>
      <c r="O5392">
        <f>IF(OR(B5392="",C5392="",E5392=""),0,(IF(A5392=-1,H5392,0)-IF(OR(A5392=1,A5392=0),H5392,0)+IF(A5392=2,H5392,0))*IF(E5392="SGD",1,IF(E5392="USD",Settings!$B$22,IF(E5392="HKD",Settings!$B$23,1))))</f>
        <v>0</v>
      </c>
      <c r="P5392">
        <f>IF(OR(B5392="",C5392="",E5392=""),0,IF(A5392=2,H5392*IF(E5392="SGD",1,IF(E5392="USD",Settings!$B$22,IF(E5392="HKD",Settings!$B$23,1))),0))</f>
        <v>0</v>
      </c>
      <c r="Q5392" s="312">
        <f>IF(OR(J5392="",G5392=""),"",G5392+ROW()/1000000)</f>
      </c>
      <c r="R5392" s="247">
        <f>IF(Q5392="","",SUMIFS(Txn[Signed Units],Txn[Key],J5392,Txn[Transaction Order],"&lt;="&amp;Q5392))</f>
      </c>
    </row>
    <row r="5393" spans="10:18" ht="15" customHeight="1" x14ac:dyDescent="0.15">
      <c r="J5393" s="246">
        <f>IF(OR(B5393="",C5393="",E5393=""),"",B5393&amp;":"&amp;C5393&amp;":"&amp;E5393)</f>
      </c>
      <c r="K5393" s="247">
        <f>IF(A5393="","",A5393*D5393)</f>
      </c>
      <c r="L5393" s="246">
        <f>IF(A5393="","",IF(OR(A5393=1,A5393=0),H5393,0))</f>
      </c>
      <c r="M5393" s="246">
        <f>IF(A5393="","",IF(A5393=-1,H5393,0))</f>
      </c>
      <c r="N5393">
        <f>IF(J5393="","",IF(E5393="SGD",1,IF(E5393="USD",Settings!$B$22,IF(E5393="HKD",Settings!$B$23,1))))</f>
      </c>
      <c r="O5393">
        <f>IF(OR(B5393="",C5393="",E5393=""),0,(IF(A5393=-1,H5393,0)-IF(OR(A5393=1,A5393=0),H5393,0)+IF(A5393=2,H5393,0))*IF(E5393="SGD",1,IF(E5393="USD",Settings!$B$22,IF(E5393="HKD",Settings!$B$23,1))))</f>
        <v>0</v>
      </c>
      <c r="P5393">
        <f>IF(OR(B5393="",C5393="",E5393=""),0,IF(A5393=2,H5393*IF(E5393="SGD",1,IF(E5393="USD",Settings!$B$22,IF(E5393="HKD",Settings!$B$23,1))),0))</f>
        <v>0</v>
      </c>
      <c r="Q5393" s="312">
        <f>IF(OR(J5393="",G5393=""),"",G5393+ROW()/1000000)</f>
      </c>
      <c r="R5393" s="247">
        <f>IF(Q5393="","",SUMIFS(Txn[Signed Units],Txn[Key],J5393,Txn[Transaction Order],"&lt;="&amp;Q5393))</f>
      </c>
    </row>
    <row r="5394" spans="10:18" ht="15" customHeight="1" x14ac:dyDescent="0.15">
      <c r="J5394" s="246">
        <f>IF(OR(B5394="",C5394="",E5394=""),"",B5394&amp;":"&amp;C5394&amp;":"&amp;E5394)</f>
      </c>
      <c r="K5394" s="247">
        <f>IF(A5394="","",A5394*D5394)</f>
      </c>
      <c r="L5394" s="246">
        <f>IF(A5394="","",IF(OR(A5394=1,A5394=0),H5394,0))</f>
      </c>
      <c r="M5394" s="246">
        <f>IF(A5394="","",IF(A5394=-1,H5394,0))</f>
      </c>
      <c r="N5394">
        <f>IF(J5394="","",IF(E5394="SGD",1,IF(E5394="USD",Settings!$B$22,IF(E5394="HKD",Settings!$B$23,1))))</f>
      </c>
      <c r="O5394">
        <f>IF(OR(B5394="",C5394="",E5394=""),0,(IF(A5394=-1,H5394,0)-IF(OR(A5394=1,A5394=0),H5394,0)+IF(A5394=2,H5394,0))*IF(E5394="SGD",1,IF(E5394="USD",Settings!$B$22,IF(E5394="HKD",Settings!$B$23,1))))</f>
        <v>0</v>
      </c>
      <c r="P5394">
        <f>IF(OR(B5394="",C5394="",E5394=""),0,IF(A5394=2,H5394*IF(E5394="SGD",1,IF(E5394="USD",Settings!$B$22,IF(E5394="HKD",Settings!$B$23,1))),0))</f>
        <v>0</v>
      </c>
      <c r="Q5394" s="312">
        <f>IF(OR(J5394="",G5394=""),"",G5394+ROW()/1000000)</f>
      </c>
      <c r="R5394" s="247">
        <f>IF(Q5394="","",SUMIFS(Txn[Signed Units],Txn[Key],J5394,Txn[Transaction Order],"&lt;="&amp;Q5394))</f>
      </c>
    </row>
    <row r="5395" spans="10:18" ht="15" customHeight="1" x14ac:dyDescent="0.15">
      <c r="J5395" s="246">
        <f>IF(OR(B5395="",C5395="",E5395=""),"",B5395&amp;":"&amp;C5395&amp;":"&amp;E5395)</f>
      </c>
      <c r="K5395" s="247">
        <f>IF(A5395="","",A5395*D5395)</f>
      </c>
      <c r="L5395" s="246">
        <f>IF(A5395="","",IF(OR(A5395=1,A5395=0),H5395,0))</f>
      </c>
      <c r="M5395" s="246">
        <f>IF(A5395="","",IF(A5395=-1,H5395,0))</f>
      </c>
      <c r="N5395">
        <f>IF(J5395="","",IF(E5395="SGD",1,IF(E5395="USD",Settings!$B$22,IF(E5395="HKD",Settings!$B$23,1))))</f>
      </c>
      <c r="O5395">
        <f>IF(OR(B5395="",C5395="",E5395=""),0,(IF(A5395=-1,H5395,0)-IF(OR(A5395=1,A5395=0),H5395,0)+IF(A5395=2,H5395,0))*IF(E5395="SGD",1,IF(E5395="USD",Settings!$B$22,IF(E5395="HKD",Settings!$B$23,1))))</f>
        <v>0</v>
      </c>
      <c r="P5395">
        <f>IF(OR(B5395="",C5395="",E5395=""),0,IF(A5395=2,H5395*IF(E5395="SGD",1,IF(E5395="USD",Settings!$B$22,IF(E5395="HKD",Settings!$B$23,1))),0))</f>
        <v>0</v>
      </c>
      <c r="Q5395" s="312">
        <f>IF(OR(J5395="",G5395=""),"",G5395+ROW()/1000000)</f>
      </c>
      <c r="R5395" s="247">
        <f>IF(Q5395="","",SUMIFS(Txn[Signed Units],Txn[Key],J5395,Txn[Transaction Order],"&lt;="&amp;Q5395))</f>
      </c>
    </row>
    <row r="5396" spans="10:18" ht="15" customHeight="1" x14ac:dyDescent="0.15">
      <c r="J5396" s="246">
        <f>IF(OR(B5396="",C5396="",E5396=""),"",B5396&amp;":"&amp;C5396&amp;":"&amp;E5396)</f>
      </c>
      <c r="K5396" s="247">
        <f>IF(A5396="","",A5396*D5396)</f>
      </c>
      <c r="L5396" s="246">
        <f>IF(A5396="","",IF(OR(A5396=1,A5396=0),H5396,0))</f>
      </c>
      <c r="M5396" s="246">
        <f>IF(A5396="","",IF(A5396=-1,H5396,0))</f>
      </c>
      <c r="N5396">
        <f>IF(J5396="","",IF(E5396="SGD",1,IF(E5396="USD",Settings!$B$22,IF(E5396="HKD",Settings!$B$23,1))))</f>
      </c>
      <c r="O5396">
        <f>IF(OR(B5396="",C5396="",E5396=""),0,(IF(A5396=-1,H5396,0)-IF(OR(A5396=1,A5396=0),H5396,0)+IF(A5396=2,H5396,0))*IF(E5396="SGD",1,IF(E5396="USD",Settings!$B$22,IF(E5396="HKD",Settings!$B$23,1))))</f>
        <v>0</v>
      </c>
      <c r="P5396">
        <f>IF(OR(B5396="",C5396="",E5396=""),0,IF(A5396=2,H5396*IF(E5396="SGD",1,IF(E5396="USD",Settings!$B$22,IF(E5396="HKD",Settings!$B$23,1))),0))</f>
        <v>0</v>
      </c>
      <c r="Q5396" s="312">
        <f>IF(OR(J5396="",G5396=""),"",G5396+ROW()/1000000)</f>
      </c>
      <c r="R5396" s="247">
        <f>IF(Q5396="","",SUMIFS(Txn[Signed Units],Txn[Key],J5396,Txn[Transaction Order],"&lt;="&amp;Q5396))</f>
      </c>
    </row>
    <row r="5397" spans="10:18" ht="15" customHeight="1" x14ac:dyDescent="0.15">
      <c r="J5397" s="246">
        <f>IF(OR(B5397="",C5397="",E5397=""),"",B5397&amp;":"&amp;C5397&amp;":"&amp;E5397)</f>
      </c>
      <c r="K5397" s="247">
        <f>IF(A5397="","",A5397*D5397)</f>
      </c>
      <c r="L5397" s="246">
        <f>IF(A5397="","",IF(OR(A5397=1,A5397=0),H5397,0))</f>
      </c>
      <c r="M5397" s="246">
        <f>IF(A5397="","",IF(A5397=-1,H5397,0))</f>
      </c>
      <c r="N5397">
        <f>IF(J5397="","",IF(E5397="SGD",1,IF(E5397="USD",Settings!$B$22,IF(E5397="HKD",Settings!$B$23,1))))</f>
      </c>
      <c r="O5397">
        <f>IF(OR(B5397="",C5397="",E5397=""),0,(IF(A5397=-1,H5397,0)-IF(OR(A5397=1,A5397=0),H5397,0)+IF(A5397=2,H5397,0))*IF(E5397="SGD",1,IF(E5397="USD",Settings!$B$22,IF(E5397="HKD",Settings!$B$23,1))))</f>
        <v>0</v>
      </c>
      <c r="P5397">
        <f>IF(OR(B5397="",C5397="",E5397=""),0,IF(A5397=2,H5397*IF(E5397="SGD",1,IF(E5397="USD",Settings!$B$22,IF(E5397="HKD",Settings!$B$23,1))),0))</f>
        <v>0</v>
      </c>
      <c r="Q5397" s="312">
        <f>IF(OR(J5397="",G5397=""),"",G5397+ROW()/1000000)</f>
      </c>
      <c r="R5397" s="247">
        <f>IF(Q5397="","",SUMIFS(Txn[Signed Units],Txn[Key],J5397,Txn[Transaction Order],"&lt;="&amp;Q5397))</f>
      </c>
    </row>
    <row r="5398" spans="10:18" ht="15" customHeight="1" x14ac:dyDescent="0.15">
      <c r="J5398" s="246">
        <f>IF(OR(B5398="",C5398="",E5398=""),"",B5398&amp;":"&amp;C5398&amp;":"&amp;E5398)</f>
      </c>
      <c r="K5398" s="247">
        <f>IF(A5398="","",A5398*D5398)</f>
      </c>
      <c r="L5398" s="246">
        <f>IF(A5398="","",IF(OR(A5398=1,A5398=0),H5398,0))</f>
      </c>
      <c r="M5398" s="246">
        <f>IF(A5398="","",IF(A5398=-1,H5398,0))</f>
      </c>
      <c r="N5398">
        <f>IF(J5398="","",IF(E5398="SGD",1,IF(E5398="USD",Settings!$B$22,IF(E5398="HKD",Settings!$B$23,1))))</f>
      </c>
      <c r="O5398">
        <f>IF(OR(B5398="",C5398="",E5398=""),0,(IF(A5398=-1,H5398,0)-IF(OR(A5398=1,A5398=0),H5398,0)+IF(A5398=2,H5398,0))*IF(E5398="SGD",1,IF(E5398="USD",Settings!$B$22,IF(E5398="HKD",Settings!$B$23,1))))</f>
        <v>0</v>
      </c>
      <c r="P5398">
        <f>IF(OR(B5398="",C5398="",E5398=""),0,IF(A5398=2,H5398*IF(E5398="SGD",1,IF(E5398="USD",Settings!$B$22,IF(E5398="HKD",Settings!$B$23,1))),0))</f>
        <v>0</v>
      </c>
      <c r="Q5398" s="312">
        <f>IF(OR(J5398="",G5398=""),"",G5398+ROW()/1000000)</f>
      </c>
      <c r="R5398" s="247">
        <f>IF(Q5398="","",SUMIFS(Txn[Signed Units],Txn[Key],J5398,Txn[Transaction Order],"&lt;="&amp;Q5398))</f>
      </c>
    </row>
    <row r="5399" spans="10:18" ht="15" customHeight="1" x14ac:dyDescent="0.15">
      <c r="J5399" s="246">
        <f>IF(OR(B5399="",C5399="",E5399=""),"",B5399&amp;":"&amp;C5399&amp;":"&amp;E5399)</f>
      </c>
      <c r="K5399" s="247">
        <f>IF(A5399="","",A5399*D5399)</f>
      </c>
      <c r="L5399" s="246">
        <f>IF(A5399="","",IF(OR(A5399=1,A5399=0),H5399,0))</f>
      </c>
      <c r="M5399" s="246">
        <f>IF(A5399="","",IF(A5399=-1,H5399,0))</f>
      </c>
      <c r="N5399">
        <f>IF(J5399="","",IF(E5399="SGD",1,IF(E5399="USD",Settings!$B$22,IF(E5399="HKD",Settings!$B$23,1))))</f>
      </c>
      <c r="O5399">
        <f>IF(OR(B5399="",C5399="",E5399=""),0,(IF(A5399=-1,H5399,0)-IF(OR(A5399=1,A5399=0),H5399,0)+IF(A5399=2,H5399,0))*IF(E5399="SGD",1,IF(E5399="USD",Settings!$B$22,IF(E5399="HKD",Settings!$B$23,1))))</f>
        <v>0</v>
      </c>
      <c r="P5399">
        <f>IF(OR(B5399="",C5399="",E5399=""),0,IF(A5399=2,H5399*IF(E5399="SGD",1,IF(E5399="USD",Settings!$B$22,IF(E5399="HKD",Settings!$B$23,1))),0))</f>
        <v>0</v>
      </c>
      <c r="Q5399" s="312">
        <f>IF(OR(J5399="",G5399=""),"",G5399+ROW()/1000000)</f>
      </c>
      <c r="R5399" s="247">
        <f>IF(Q5399="","",SUMIFS(Txn[Signed Units],Txn[Key],J5399,Txn[Transaction Order],"&lt;="&amp;Q5399))</f>
      </c>
    </row>
    <row r="5400" spans="10:18" ht="15" customHeight="1" x14ac:dyDescent="0.15">
      <c r="J5400" s="246">
        <f>IF(OR(B5400="",C5400="",E5400=""),"",B5400&amp;":"&amp;C5400&amp;":"&amp;E5400)</f>
      </c>
      <c r="K5400" s="247">
        <f>IF(A5400="","",A5400*D5400)</f>
      </c>
      <c r="L5400" s="246">
        <f>IF(A5400="","",IF(OR(A5400=1,A5400=0),H5400,0))</f>
      </c>
      <c r="M5400" s="246">
        <f>IF(A5400="","",IF(A5400=-1,H5400,0))</f>
      </c>
      <c r="N5400">
        <f>IF(J5400="","",IF(E5400="SGD",1,IF(E5400="USD",Settings!$B$22,IF(E5400="HKD",Settings!$B$23,1))))</f>
      </c>
      <c r="O5400">
        <f>IF(OR(B5400="",C5400="",E5400=""),0,(IF(A5400=-1,H5400,0)-IF(OR(A5400=1,A5400=0),H5400,0)+IF(A5400=2,H5400,0))*IF(E5400="SGD",1,IF(E5400="USD",Settings!$B$22,IF(E5400="HKD",Settings!$B$23,1))))</f>
        <v>0</v>
      </c>
      <c r="P5400">
        <f>IF(OR(B5400="",C5400="",E5400=""),0,IF(A5400=2,H5400*IF(E5400="SGD",1,IF(E5400="USD",Settings!$B$22,IF(E5400="HKD",Settings!$B$23,1))),0))</f>
        <v>0</v>
      </c>
      <c r="Q5400" s="312">
        <f>IF(OR(J5400="",G5400=""),"",G5400+ROW()/1000000)</f>
      </c>
      <c r="R5400" s="247">
        <f>IF(Q5400="","",SUMIFS(Txn[Signed Units],Txn[Key],J5400,Txn[Transaction Order],"&lt;="&amp;Q5400))</f>
      </c>
    </row>
    <row r="5401" spans="10:18" ht="15" customHeight="1" x14ac:dyDescent="0.15">
      <c r="J5401" s="246">
        <f>IF(OR(B5401="",C5401="",E5401=""),"",B5401&amp;":"&amp;C5401&amp;":"&amp;E5401)</f>
      </c>
      <c r="K5401" s="247">
        <f>IF(A5401="","",A5401*D5401)</f>
      </c>
      <c r="L5401" s="246">
        <f>IF(A5401="","",IF(OR(A5401=1,A5401=0),H5401,0))</f>
      </c>
      <c r="M5401" s="246">
        <f>IF(A5401="","",IF(A5401=-1,H5401,0))</f>
      </c>
      <c r="N5401">
        <f>IF(J5401="","",IF(E5401="SGD",1,IF(E5401="USD",Settings!$B$22,IF(E5401="HKD",Settings!$B$23,1))))</f>
      </c>
      <c r="O5401">
        <f>IF(OR(B5401="",C5401="",E5401=""),0,(IF(A5401=-1,H5401,0)-IF(OR(A5401=1,A5401=0),H5401,0)+IF(A5401=2,H5401,0))*IF(E5401="SGD",1,IF(E5401="USD",Settings!$B$22,IF(E5401="HKD",Settings!$B$23,1))))</f>
        <v>0</v>
      </c>
      <c r="P5401">
        <f>IF(OR(B5401="",C5401="",E5401=""),0,IF(A5401=2,H5401*IF(E5401="SGD",1,IF(E5401="USD",Settings!$B$22,IF(E5401="HKD",Settings!$B$23,1))),0))</f>
        <v>0</v>
      </c>
      <c r="Q5401" s="312">
        <f>IF(OR(J5401="",G5401=""),"",G5401+ROW()/1000000)</f>
      </c>
      <c r="R5401" s="247">
        <f>IF(Q5401="","",SUMIFS(Txn[Signed Units],Txn[Key],J5401,Txn[Transaction Order],"&lt;="&amp;Q5401))</f>
      </c>
    </row>
    <row r="5402" spans="10:18" ht="15" customHeight="1" x14ac:dyDescent="0.15">
      <c r="J5402" s="246">
        <f>IF(OR(B5402="",C5402="",E5402=""),"",B5402&amp;":"&amp;C5402&amp;":"&amp;E5402)</f>
      </c>
      <c r="K5402" s="247">
        <f>IF(A5402="","",A5402*D5402)</f>
      </c>
      <c r="L5402" s="246">
        <f>IF(A5402="","",IF(OR(A5402=1,A5402=0),H5402,0))</f>
      </c>
      <c r="M5402" s="246">
        <f>IF(A5402="","",IF(A5402=-1,H5402,0))</f>
      </c>
      <c r="N5402">
        <f>IF(J5402="","",IF(E5402="SGD",1,IF(E5402="USD",Settings!$B$22,IF(E5402="HKD",Settings!$B$23,1))))</f>
      </c>
      <c r="O5402">
        <f>IF(OR(B5402="",C5402="",E5402=""),0,(IF(A5402=-1,H5402,0)-IF(OR(A5402=1,A5402=0),H5402,0)+IF(A5402=2,H5402,0))*IF(E5402="SGD",1,IF(E5402="USD",Settings!$B$22,IF(E5402="HKD",Settings!$B$23,1))))</f>
        <v>0</v>
      </c>
      <c r="P5402">
        <f>IF(OR(B5402="",C5402="",E5402=""),0,IF(A5402=2,H5402*IF(E5402="SGD",1,IF(E5402="USD",Settings!$B$22,IF(E5402="HKD",Settings!$B$23,1))),0))</f>
        <v>0</v>
      </c>
      <c r="Q5402" s="312">
        <f>IF(OR(J5402="",G5402=""),"",G5402+ROW()/1000000)</f>
      </c>
      <c r="R5402" s="247">
        <f>IF(Q5402="","",SUMIFS(Txn[Signed Units],Txn[Key],J5402,Txn[Transaction Order],"&lt;="&amp;Q5402))</f>
      </c>
    </row>
    <row r="5403" spans="10:18" ht="15" customHeight="1" x14ac:dyDescent="0.15">
      <c r="J5403" s="246">
        <f>IF(OR(B5403="",C5403="",E5403=""),"",B5403&amp;":"&amp;C5403&amp;":"&amp;E5403)</f>
      </c>
      <c r="K5403" s="247">
        <f>IF(A5403="","",A5403*D5403)</f>
      </c>
      <c r="L5403" s="246">
        <f>IF(A5403="","",IF(OR(A5403=1,A5403=0),H5403,0))</f>
      </c>
      <c r="M5403" s="246">
        <f>IF(A5403="","",IF(A5403=-1,H5403,0))</f>
      </c>
      <c r="N5403">
        <f>IF(J5403="","",IF(E5403="SGD",1,IF(E5403="USD",Settings!$B$22,IF(E5403="HKD",Settings!$B$23,1))))</f>
      </c>
      <c r="O5403">
        <f>IF(OR(B5403="",C5403="",E5403=""),0,(IF(A5403=-1,H5403,0)-IF(OR(A5403=1,A5403=0),H5403,0)+IF(A5403=2,H5403,0))*IF(E5403="SGD",1,IF(E5403="USD",Settings!$B$22,IF(E5403="HKD",Settings!$B$23,1))))</f>
        <v>0</v>
      </c>
      <c r="P5403">
        <f>IF(OR(B5403="",C5403="",E5403=""),0,IF(A5403=2,H5403*IF(E5403="SGD",1,IF(E5403="USD",Settings!$B$22,IF(E5403="HKD",Settings!$B$23,1))),0))</f>
        <v>0</v>
      </c>
      <c r="Q5403" s="312">
        <f>IF(OR(J5403="",G5403=""),"",G5403+ROW()/1000000)</f>
      </c>
      <c r="R5403" s="247">
        <f>IF(Q5403="","",SUMIFS(Txn[Signed Units],Txn[Key],J5403,Txn[Transaction Order],"&lt;="&amp;Q5403))</f>
      </c>
    </row>
    <row r="5404" spans="10:18" ht="15" customHeight="1" x14ac:dyDescent="0.15">
      <c r="J5404" s="246">
        <f>IF(OR(B5404="",C5404="",E5404=""),"",B5404&amp;":"&amp;C5404&amp;":"&amp;E5404)</f>
      </c>
      <c r="K5404" s="247">
        <f>IF(A5404="","",A5404*D5404)</f>
      </c>
      <c r="L5404" s="246">
        <f>IF(A5404="","",IF(OR(A5404=1,A5404=0),H5404,0))</f>
      </c>
      <c r="M5404" s="246">
        <f>IF(A5404="","",IF(A5404=-1,H5404,0))</f>
      </c>
      <c r="N5404">
        <f>IF(J5404="","",IF(E5404="SGD",1,IF(E5404="USD",Settings!$B$22,IF(E5404="HKD",Settings!$B$23,1))))</f>
      </c>
      <c r="O5404">
        <f>IF(OR(B5404="",C5404="",E5404=""),0,(IF(A5404=-1,H5404,0)-IF(OR(A5404=1,A5404=0),H5404,0)+IF(A5404=2,H5404,0))*IF(E5404="SGD",1,IF(E5404="USD",Settings!$B$22,IF(E5404="HKD",Settings!$B$23,1))))</f>
        <v>0</v>
      </c>
      <c r="P5404">
        <f>IF(OR(B5404="",C5404="",E5404=""),0,IF(A5404=2,H5404*IF(E5404="SGD",1,IF(E5404="USD",Settings!$B$22,IF(E5404="HKD",Settings!$B$23,1))),0))</f>
        <v>0</v>
      </c>
      <c r="Q5404" s="312">
        <f>IF(OR(J5404="",G5404=""),"",G5404+ROW()/1000000)</f>
      </c>
      <c r="R5404" s="247">
        <f>IF(Q5404="","",SUMIFS(Txn[Signed Units],Txn[Key],J5404,Txn[Transaction Order],"&lt;="&amp;Q5404))</f>
      </c>
    </row>
    <row r="5405" spans="10:18" ht="15" customHeight="1" x14ac:dyDescent="0.15">
      <c r="J5405" s="246">
        <f>IF(OR(B5405="",C5405="",E5405=""),"",B5405&amp;":"&amp;C5405&amp;":"&amp;E5405)</f>
      </c>
      <c r="K5405" s="247">
        <f>IF(A5405="","",A5405*D5405)</f>
      </c>
      <c r="L5405" s="246">
        <f>IF(A5405="","",IF(OR(A5405=1,A5405=0),H5405,0))</f>
      </c>
      <c r="M5405" s="246">
        <f>IF(A5405="","",IF(A5405=-1,H5405,0))</f>
      </c>
      <c r="N5405">
        <f>IF(J5405="","",IF(E5405="SGD",1,IF(E5405="USD",Settings!$B$22,IF(E5405="HKD",Settings!$B$23,1))))</f>
      </c>
      <c r="O5405">
        <f>IF(OR(B5405="",C5405="",E5405=""),0,(IF(A5405=-1,H5405,0)-IF(OR(A5405=1,A5405=0),H5405,0)+IF(A5405=2,H5405,0))*IF(E5405="SGD",1,IF(E5405="USD",Settings!$B$22,IF(E5405="HKD",Settings!$B$23,1))))</f>
        <v>0</v>
      </c>
      <c r="P5405">
        <f>IF(OR(B5405="",C5405="",E5405=""),0,IF(A5405=2,H5405*IF(E5405="SGD",1,IF(E5405="USD",Settings!$B$22,IF(E5405="HKD",Settings!$B$23,1))),0))</f>
        <v>0</v>
      </c>
      <c r="Q5405" s="312">
        <f>IF(OR(J5405="",G5405=""),"",G5405+ROW()/1000000)</f>
      </c>
      <c r="R5405" s="247">
        <f>IF(Q5405="","",SUMIFS(Txn[Signed Units],Txn[Key],J5405,Txn[Transaction Order],"&lt;="&amp;Q5405))</f>
      </c>
    </row>
    <row r="5406" spans="10:18" ht="15" customHeight="1" x14ac:dyDescent="0.15">
      <c r="J5406" s="246">
        <f>IF(OR(B5406="",C5406="",E5406=""),"",B5406&amp;":"&amp;C5406&amp;":"&amp;E5406)</f>
      </c>
      <c r="K5406" s="247">
        <f>IF(A5406="","",A5406*D5406)</f>
      </c>
      <c r="L5406" s="246">
        <f>IF(A5406="","",IF(OR(A5406=1,A5406=0),H5406,0))</f>
      </c>
      <c r="M5406" s="246">
        <f>IF(A5406="","",IF(A5406=-1,H5406,0))</f>
      </c>
      <c r="N5406">
        <f>IF(J5406="","",IF(E5406="SGD",1,IF(E5406="USD",Settings!$B$22,IF(E5406="HKD",Settings!$B$23,1))))</f>
      </c>
      <c r="O5406">
        <f>IF(OR(B5406="",C5406="",E5406=""),0,(IF(A5406=-1,H5406,0)-IF(OR(A5406=1,A5406=0),H5406,0)+IF(A5406=2,H5406,0))*IF(E5406="SGD",1,IF(E5406="USD",Settings!$B$22,IF(E5406="HKD",Settings!$B$23,1))))</f>
        <v>0</v>
      </c>
      <c r="P5406">
        <f>IF(OR(B5406="",C5406="",E5406=""),0,IF(A5406=2,H5406*IF(E5406="SGD",1,IF(E5406="USD",Settings!$B$22,IF(E5406="HKD",Settings!$B$23,1))),0))</f>
        <v>0</v>
      </c>
      <c r="Q5406" s="312">
        <f>IF(OR(J5406="",G5406=""),"",G5406+ROW()/1000000)</f>
      </c>
      <c r="R5406" s="247">
        <f>IF(Q5406="","",SUMIFS(Txn[Signed Units],Txn[Key],J5406,Txn[Transaction Order],"&lt;="&amp;Q5406))</f>
      </c>
    </row>
    <row r="5407" spans="10:18" ht="15" customHeight="1" x14ac:dyDescent="0.15">
      <c r="J5407" s="246">
        <f>IF(OR(B5407="",C5407="",E5407=""),"",B5407&amp;":"&amp;C5407&amp;":"&amp;E5407)</f>
      </c>
      <c r="K5407" s="247">
        <f>IF(A5407="","",A5407*D5407)</f>
      </c>
      <c r="L5407" s="246">
        <f>IF(A5407="","",IF(OR(A5407=1,A5407=0),H5407,0))</f>
      </c>
      <c r="M5407" s="246">
        <f>IF(A5407="","",IF(A5407=-1,H5407,0))</f>
      </c>
      <c r="N5407">
        <f>IF(J5407="","",IF(E5407="SGD",1,IF(E5407="USD",Settings!$B$22,IF(E5407="HKD",Settings!$B$23,1))))</f>
      </c>
      <c r="O5407">
        <f>IF(OR(B5407="",C5407="",E5407=""),0,(IF(A5407=-1,H5407,0)-IF(OR(A5407=1,A5407=0),H5407,0)+IF(A5407=2,H5407,0))*IF(E5407="SGD",1,IF(E5407="USD",Settings!$B$22,IF(E5407="HKD",Settings!$B$23,1))))</f>
        <v>0</v>
      </c>
      <c r="P5407">
        <f>IF(OR(B5407="",C5407="",E5407=""),0,IF(A5407=2,H5407*IF(E5407="SGD",1,IF(E5407="USD",Settings!$B$22,IF(E5407="HKD",Settings!$B$23,1))),0))</f>
        <v>0</v>
      </c>
      <c r="Q5407" s="312">
        <f>IF(OR(J5407="",G5407=""),"",G5407+ROW()/1000000)</f>
      </c>
      <c r="R5407" s="247">
        <f>IF(Q5407="","",SUMIFS(Txn[Signed Units],Txn[Key],J5407,Txn[Transaction Order],"&lt;="&amp;Q5407))</f>
      </c>
    </row>
    <row r="5408" spans="10:18" ht="15" customHeight="1" x14ac:dyDescent="0.15">
      <c r="J5408" s="246">
        <f>IF(OR(B5408="",C5408="",E5408=""),"",B5408&amp;":"&amp;C5408&amp;":"&amp;E5408)</f>
      </c>
      <c r="K5408" s="247">
        <f>IF(A5408="","",A5408*D5408)</f>
      </c>
      <c r="L5408" s="246">
        <f>IF(A5408="","",IF(OR(A5408=1,A5408=0),H5408,0))</f>
      </c>
      <c r="M5408" s="246">
        <f>IF(A5408="","",IF(A5408=-1,H5408,0))</f>
      </c>
      <c r="N5408">
        <f>IF(J5408="","",IF(E5408="SGD",1,IF(E5408="USD",Settings!$B$22,IF(E5408="HKD",Settings!$B$23,1))))</f>
      </c>
      <c r="O5408">
        <f>IF(OR(B5408="",C5408="",E5408=""),0,(IF(A5408=-1,H5408,0)-IF(OR(A5408=1,A5408=0),H5408,0)+IF(A5408=2,H5408,0))*IF(E5408="SGD",1,IF(E5408="USD",Settings!$B$22,IF(E5408="HKD",Settings!$B$23,1))))</f>
        <v>0</v>
      </c>
      <c r="P5408">
        <f>IF(OR(B5408="",C5408="",E5408=""),0,IF(A5408=2,H5408*IF(E5408="SGD",1,IF(E5408="USD",Settings!$B$22,IF(E5408="HKD",Settings!$B$23,1))),0))</f>
        <v>0</v>
      </c>
      <c r="Q5408" s="312">
        <f>IF(OR(J5408="",G5408=""),"",G5408+ROW()/1000000)</f>
      </c>
      <c r="R5408" s="247">
        <f>IF(Q5408="","",SUMIFS(Txn[Signed Units],Txn[Key],J5408,Txn[Transaction Order],"&lt;="&amp;Q5408))</f>
      </c>
    </row>
    <row r="5409" spans="10:18" ht="15" customHeight="1" x14ac:dyDescent="0.15">
      <c r="J5409" s="246">
        <f>IF(OR(B5409="",C5409="",E5409=""),"",B5409&amp;":"&amp;C5409&amp;":"&amp;E5409)</f>
      </c>
      <c r="K5409" s="247">
        <f>IF(A5409="","",A5409*D5409)</f>
      </c>
      <c r="L5409" s="246">
        <f>IF(A5409="","",IF(OR(A5409=1,A5409=0),H5409,0))</f>
      </c>
      <c r="M5409" s="246">
        <f>IF(A5409="","",IF(A5409=-1,H5409,0))</f>
      </c>
      <c r="N5409">
        <f>IF(J5409="","",IF(E5409="SGD",1,IF(E5409="USD",Settings!$B$22,IF(E5409="HKD",Settings!$B$23,1))))</f>
      </c>
      <c r="O5409">
        <f>IF(OR(B5409="",C5409="",E5409=""),0,(IF(A5409=-1,H5409,0)-IF(OR(A5409=1,A5409=0),H5409,0)+IF(A5409=2,H5409,0))*IF(E5409="SGD",1,IF(E5409="USD",Settings!$B$22,IF(E5409="HKD",Settings!$B$23,1))))</f>
        <v>0</v>
      </c>
      <c r="P5409">
        <f>IF(OR(B5409="",C5409="",E5409=""),0,IF(A5409=2,H5409*IF(E5409="SGD",1,IF(E5409="USD",Settings!$B$22,IF(E5409="HKD",Settings!$B$23,1))),0))</f>
        <v>0</v>
      </c>
      <c r="Q5409" s="312">
        <f>IF(OR(J5409="",G5409=""),"",G5409+ROW()/1000000)</f>
      </c>
      <c r="R5409" s="247">
        <f>IF(Q5409="","",SUMIFS(Txn[Signed Units],Txn[Key],J5409,Txn[Transaction Order],"&lt;="&amp;Q5409))</f>
      </c>
    </row>
    <row r="5410" spans="10:18" ht="15" customHeight="1" x14ac:dyDescent="0.15">
      <c r="J5410" s="246">
        <f>IF(OR(B5410="",C5410="",E5410=""),"",B5410&amp;":"&amp;C5410&amp;":"&amp;E5410)</f>
      </c>
      <c r="K5410" s="247">
        <f>IF(A5410="","",A5410*D5410)</f>
      </c>
      <c r="L5410" s="246">
        <f>IF(A5410="","",IF(OR(A5410=1,A5410=0),H5410,0))</f>
      </c>
      <c r="M5410" s="246">
        <f>IF(A5410="","",IF(A5410=-1,H5410,0))</f>
      </c>
      <c r="N5410">
        <f>IF(J5410="","",IF(E5410="SGD",1,IF(E5410="USD",Settings!$B$22,IF(E5410="HKD",Settings!$B$23,1))))</f>
      </c>
      <c r="O5410">
        <f>IF(OR(B5410="",C5410="",E5410=""),0,(IF(A5410=-1,H5410,0)-IF(OR(A5410=1,A5410=0),H5410,0)+IF(A5410=2,H5410,0))*IF(E5410="SGD",1,IF(E5410="USD",Settings!$B$22,IF(E5410="HKD",Settings!$B$23,1))))</f>
        <v>0</v>
      </c>
      <c r="P5410">
        <f>IF(OR(B5410="",C5410="",E5410=""),0,IF(A5410=2,H5410*IF(E5410="SGD",1,IF(E5410="USD",Settings!$B$22,IF(E5410="HKD",Settings!$B$23,1))),0))</f>
        <v>0</v>
      </c>
      <c r="Q5410" s="312">
        <f>IF(OR(J5410="",G5410=""),"",G5410+ROW()/1000000)</f>
      </c>
      <c r="R5410" s="247">
        <f>IF(Q5410="","",SUMIFS(Txn[Signed Units],Txn[Key],J5410,Txn[Transaction Order],"&lt;="&amp;Q5410))</f>
      </c>
    </row>
    <row r="5411" spans="10:18" ht="15" customHeight="1" x14ac:dyDescent="0.15">
      <c r="J5411" s="246">
        <f>IF(OR(B5411="",C5411="",E5411=""),"",B5411&amp;":"&amp;C5411&amp;":"&amp;E5411)</f>
      </c>
      <c r="K5411" s="247">
        <f>IF(A5411="","",A5411*D5411)</f>
      </c>
      <c r="L5411" s="246">
        <f>IF(A5411="","",IF(OR(A5411=1,A5411=0),H5411,0))</f>
      </c>
      <c r="M5411" s="246">
        <f>IF(A5411="","",IF(A5411=-1,H5411,0))</f>
      </c>
      <c r="N5411">
        <f>IF(J5411="","",IF(E5411="SGD",1,IF(E5411="USD",Settings!$B$22,IF(E5411="HKD",Settings!$B$23,1))))</f>
      </c>
      <c r="O5411">
        <f>IF(OR(B5411="",C5411="",E5411=""),0,(IF(A5411=-1,H5411,0)-IF(OR(A5411=1,A5411=0),H5411,0)+IF(A5411=2,H5411,0))*IF(E5411="SGD",1,IF(E5411="USD",Settings!$B$22,IF(E5411="HKD",Settings!$B$23,1))))</f>
        <v>0</v>
      </c>
      <c r="P5411">
        <f>IF(OR(B5411="",C5411="",E5411=""),0,IF(A5411=2,H5411*IF(E5411="SGD",1,IF(E5411="USD",Settings!$B$22,IF(E5411="HKD",Settings!$B$23,1))),0))</f>
        <v>0</v>
      </c>
      <c r="Q5411" s="312">
        <f>IF(OR(J5411="",G5411=""),"",G5411+ROW()/1000000)</f>
      </c>
      <c r="R5411" s="247">
        <f>IF(Q5411="","",SUMIFS(Txn[Signed Units],Txn[Key],J5411,Txn[Transaction Order],"&lt;="&amp;Q5411))</f>
      </c>
    </row>
    <row r="5412" spans="10:18" ht="15" customHeight="1" x14ac:dyDescent="0.15">
      <c r="J5412" s="246">
        <f>IF(OR(B5412="",C5412="",E5412=""),"",B5412&amp;":"&amp;C5412&amp;":"&amp;E5412)</f>
      </c>
      <c r="K5412" s="247">
        <f>IF(A5412="","",A5412*D5412)</f>
      </c>
      <c r="L5412" s="246">
        <f>IF(A5412="","",IF(OR(A5412=1,A5412=0),H5412,0))</f>
      </c>
      <c r="M5412" s="246">
        <f>IF(A5412="","",IF(A5412=-1,H5412,0))</f>
      </c>
      <c r="N5412">
        <f>IF(J5412="","",IF(E5412="SGD",1,IF(E5412="USD",Settings!$B$22,IF(E5412="HKD",Settings!$B$23,1))))</f>
      </c>
      <c r="O5412">
        <f>IF(OR(B5412="",C5412="",E5412=""),0,(IF(A5412=-1,H5412,0)-IF(OR(A5412=1,A5412=0),H5412,0)+IF(A5412=2,H5412,0))*IF(E5412="SGD",1,IF(E5412="USD",Settings!$B$22,IF(E5412="HKD",Settings!$B$23,1))))</f>
        <v>0</v>
      </c>
      <c r="P5412">
        <f>IF(OR(B5412="",C5412="",E5412=""),0,IF(A5412=2,H5412*IF(E5412="SGD",1,IF(E5412="USD",Settings!$B$22,IF(E5412="HKD",Settings!$B$23,1))),0))</f>
        <v>0</v>
      </c>
      <c r="Q5412" s="312">
        <f>IF(OR(J5412="",G5412=""),"",G5412+ROW()/1000000)</f>
      </c>
      <c r="R5412" s="247">
        <f>IF(Q5412="","",SUMIFS(Txn[Signed Units],Txn[Key],J5412,Txn[Transaction Order],"&lt;="&amp;Q5412))</f>
      </c>
    </row>
    <row r="5413" spans="10:18" ht="15" customHeight="1" x14ac:dyDescent="0.15">
      <c r="J5413" s="246">
        <f>IF(OR(B5413="",C5413="",E5413=""),"",B5413&amp;":"&amp;C5413&amp;":"&amp;E5413)</f>
      </c>
      <c r="K5413" s="247">
        <f>IF(A5413="","",A5413*D5413)</f>
      </c>
      <c r="L5413" s="246">
        <f>IF(A5413="","",IF(OR(A5413=1,A5413=0),H5413,0))</f>
      </c>
      <c r="M5413" s="246">
        <f>IF(A5413="","",IF(A5413=-1,H5413,0))</f>
      </c>
      <c r="N5413">
        <f>IF(J5413="","",IF(E5413="SGD",1,IF(E5413="USD",Settings!$B$22,IF(E5413="HKD",Settings!$B$23,1))))</f>
      </c>
      <c r="O5413">
        <f>IF(OR(B5413="",C5413="",E5413=""),0,(IF(A5413=-1,H5413,0)-IF(OR(A5413=1,A5413=0),H5413,0)+IF(A5413=2,H5413,0))*IF(E5413="SGD",1,IF(E5413="USD",Settings!$B$22,IF(E5413="HKD",Settings!$B$23,1))))</f>
        <v>0</v>
      </c>
      <c r="P5413">
        <f>IF(OR(B5413="",C5413="",E5413=""),0,IF(A5413=2,H5413*IF(E5413="SGD",1,IF(E5413="USD",Settings!$B$22,IF(E5413="HKD",Settings!$B$23,1))),0))</f>
        <v>0</v>
      </c>
      <c r="Q5413" s="312">
        <f>IF(OR(J5413="",G5413=""),"",G5413+ROW()/1000000)</f>
      </c>
      <c r="R5413" s="247">
        <f>IF(Q5413="","",SUMIFS(Txn[Signed Units],Txn[Key],J5413,Txn[Transaction Order],"&lt;="&amp;Q5413))</f>
      </c>
    </row>
    <row r="5414" spans="10:18" ht="15" customHeight="1" x14ac:dyDescent="0.15">
      <c r="J5414" s="246">
        <f>IF(OR(B5414="",C5414="",E5414=""),"",B5414&amp;":"&amp;C5414&amp;":"&amp;E5414)</f>
      </c>
      <c r="K5414" s="247">
        <f>IF(A5414="","",A5414*D5414)</f>
      </c>
      <c r="L5414" s="246">
        <f>IF(A5414="","",IF(OR(A5414=1,A5414=0),H5414,0))</f>
      </c>
      <c r="M5414" s="246">
        <f>IF(A5414="","",IF(A5414=-1,H5414,0))</f>
      </c>
      <c r="N5414">
        <f>IF(J5414="","",IF(E5414="SGD",1,IF(E5414="USD",Settings!$B$22,IF(E5414="HKD",Settings!$B$23,1))))</f>
      </c>
      <c r="O5414">
        <f>IF(OR(B5414="",C5414="",E5414=""),0,(IF(A5414=-1,H5414,0)-IF(OR(A5414=1,A5414=0),H5414,0)+IF(A5414=2,H5414,0))*IF(E5414="SGD",1,IF(E5414="USD",Settings!$B$22,IF(E5414="HKD",Settings!$B$23,1))))</f>
        <v>0</v>
      </c>
      <c r="P5414">
        <f>IF(OR(B5414="",C5414="",E5414=""),0,IF(A5414=2,H5414*IF(E5414="SGD",1,IF(E5414="USD",Settings!$B$22,IF(E5414="HKD",Settings!$B$23,1))),0))</f>
        <v>0</v>
      </c>
      <c r="Q5414" s="312">
        <f>IF(OR(J5414="",G5414=""),"",G5414+ROW()/1000000)</f>
      </c>
      <c r="R5414" s="247">
        <f>IF(Q5414="","",SUMIFS(Txn[Signed Units],Txn[Key],J5414,Txn[Transaction Order],"&lt;="&amp;Q5414))</f>
      </c>
    </row>
    <row r="5415" spans="10:18" ht="15" customHeight="1" x14ac:dyDescent="0.15">
      <c r="J5415" s="246">
        <f>IF(OR(B5415="",C5415="",E5415=""),"",B5415&amp;":"&amp;C5415&amp;":"&amp;E5415)</f>
      </c>
      <c r="K5415" s="247">
        <f>IF(A5415="","",A5415*D5415)</f>
      </c>
      <c r="L5415" s="246">
        <f>IF(A5415="","",IF(OR(A5415=1,A5415=0),H5415,0))</f>
      </c>
      <c r="M5415" s="246">
        <f>IF(A5415="","",IF(A5415=-1,H5415,0))</f>
      </c>
      <c r="N5415">
        <f>IF(J5415="","",IF(E5415="SGD",1,IF(E5415="USD",Settings!$B$22,IF(E5415="HKD",Settings!$B$23,1))))</f>
      </c>
      <c r="O5415">
        <f>IF(OR(B5415="",C5415="",E5415=""),0,(IF(A5415=-1,H5415,0)-IF(OR(A5415=1,A5415=0),H5415,0)+IF(A5415=2,H5415,0))*IF(E5415="SGD",1,IF(E5415="USD",Settings!$B$22,IF(E5415="HKD",Settings!$B$23,1))))</f>
        <v>0</v>
      </c>
      <c r="P5415">
        <f>IF(OR(B5415="",C5415="",E5415=""),0,IF(A5415=2,H5415*IF(E5415="SGD",1,IF(E5415="USD",Settings!$B$22,IF(E5415="HKD",Settings!$B$23,1))),0))</f>
        <v>0</v>
      </c>
      <c r="Q5415" s="312">
        <f>IF(OR(J5415="",G5415=""),"",G5415+ROW()/1000000)</f>
      </c>
      <c r="R5415" s="247">
        <f>IF(Q5415="","",SUMIFS(Txn[Signed Units],Txn[Key],J5415,Txn[Transaction Order],"&lt;="&amp;Q5415))</f>
      </c>
    </row>
    <row r="5416" spans="10:18" ht="15" customHeight="1" x14ac:dyDescent="0.15">
      <c r="J5416" s="246">
        <f>IF(OR(B5416="",C5416="",E5416=""),"",B5416&amp;":"&amp;C5416&amp;":"&amp;E5416)</f>
      </c>
      <c r="K5416" s="247">
        <f>IF(A5416="","",A5416*D5416)</f>
      </c>
      <c r="L5416" s="246">
        <f>IF(A5416="","",IF(OR(A5416=1,A5416=0),H5416,0))</f>
      </c>
      <c r="M5416" s="246">
        <f>IF(A5416="","",IF(A5416=-1,H5416,0))</f>
      </c>
      <c r="N5416">
        <f>IF(J5416="","",IF(E5416="SGD",1,IF(E5416="USD",Settings!$B$22,IF(E5416="HKD",Settings!$B$23,1))))</f>
      </c>
      <c r="O5416">
        <f>IF(OR(B5416="",C5416="",E5416=""),0,(IF(A5416=-1,H5416,0)-IF(OR(A5416=1,A5416=0),H5416,0)+IF(A5416=2,H5416,0))*IF(E5416="SGD",1,IF(E5416="USD",Settings!$B$22,IF(E5416="HKD",Settings!$B$23,1))))</f>
        <v>0</v>
      </c>
      <c r="P5416">
        <f>IF(OR(B5416="",C5416="",E5416=""),0,IF(A5416=2,H5416*IF(E5416="SGD",1,IF(E5416="USD",Settings!$B$22,IF(E5416="HKD",Settings!$B$23,1))),0))</f>
        <v>0</v>
      </c>
      <c r="Q5416" s="312">
        <f>IF(OR(J5416="",G5416=""),"",G5416+ROW()/1000000)</f>
      </c>
      <c r="R5416" s="247">
        <f>IF(Q5416="","",SUMIFS(Txn[Signed Units],Txn[Key],J5416,Txn[Transaction Order],"&lt;="&amp;Q5416))</f>
      </c>
    </row>
    <row r="5417" spans="10:18" ht="15" customHeight="1" x14ac:dyDescent="0.15">
      <c r="J5417" s="246">
        <f>IF(OR(B5417="",C5417="",E5417=""),"",B5417&amp;":"&amp;C5417&amp;":"&amp;E5417)</f>
      </c>
      <c r="K5417" s="247">
        <f>IF(A5417="","",A5417*D5417)</f>
      </c>
      <c r="L5417" s="246">
        <f>IF(A5417="","",IF(OR(A5417=1,A5417=0),H5417,0))</f>
      </c>
      <c r="M5417" s="246">
        <f>IF(A5417="","",IF(A5417=-1,H5417,0))</f>
      </c>
      <c r="N5417">
        <f>IF(J5417="","",IF(E5417="SGD",1,IF(E5417="USD",Settings!$B$22,IF(E5417="HKD",Settings!$B$23,1))))</f>
      </c>
      <c r="O5417">
        <f>IF(OR(B5417="",C5417="",E5417=""),0,(IF(A5417=-1,H5417,0)-IF(OR(A5417=1,A5417=0),H5417,0)+IF(A5417=2,H5417,0))*IF(E5417="SGD",1,IF(E5417="USD",Settings!$B$22,IF(E5417="HKD",Settings!$B$23,1))))</f>
        <v>0</v>
      </c>
      <c r="P5417">
        <f>IF(OR(B5417="",C5417="",E5417=""),0,IF(A5417=2,H5417*IF(E5417="SGD",1,IF(E5417="USD",Settings!$B$22,IF(E5417="HKD",Settings!$B$23,1))),0))</f>
        <v>0</v>
      </c>
      <c r="Q5417" s="312">
        <f>IF(OR(J5417="",G5417=""),"",G5417+ROW()/1000000)</f>
      </c>
      <c r="R5417" s="247">
        <f>IF(Q5417="","",SUMIFS(Txn[Signed Units],Txn[Key],J5417,Txn[Transaction Order],"&lt;="&amp;Q5417))</f>
      </c>
    </row>
    <row r="5418" spans="10:18" ht="15" customHeight="1" x14ac:dyDescent="0.15">
      <c r="J5418" s="246">
        <f>IF(OR(B5418="",C5418="",E5418=""),"",B5418&amp;":"&amp;C5418&amp;":"&amp;E5418)</f>
      </c>
      <c r="K5418" s="247">
        <f>IF(A5418="","",A5418*D5418)</f>
      </c>
      <c r="L5418" s="246">
        <f>IF(A5418="","",IF(OR(A5418=1,A5418=0),H5418,0))</f>
      </c>
      <c r="M5418" s="246">
        <f>IF(A5418="","",IF(A5418=-1,H5418,0))</f>
      </c>
      <c r="N5418">
        <f>IF(J5418="","",IF(E5418="SGD",1,IF(E5418="USD",Settings!$B$22,IF(E5418="HKD",Settings!$B$23,1))))</f>
      </c>
      <c r="O5418">
        <f>IF(OR(B5418="",C5418="",E5418=""),0,(IF(A5418=-1,H5418,0)-IF(OR(A5418=1,A5418=0),H5418,0)+IF(A5418=2,H5418,0))*IF(E5418="SGD",1,IF(E5418="USD",Settings!$B$22,IF(E5418="HKD",Settings!$B$23,1))))</f>
        <v>0</v>
      </c>
      <c r="P5418">
        <f>IF(OR(B5418="",C5418="",E5418=""),0,IF(A5418=2,H5418*IF(E5418="SGD",1,IF(E5418="USD",Settings!$B$22,IF(E5418="HKD",Settings!$B$23,1))),0))</f>
        <v>0</v>
      </c>
      <c r="Q5418" s="312">
        <f>IF(OR(J5418="",G5418=""),"",G5418+ROW()/1000000)</f>
      </c>
      <c r="R5418" s="247">
        <f>IF(Q5418="","",SUMIFS(Txn[Signed Units],Txn[Key],J5418,Txn[Transaction Order],"&lt;="&amp;Q5418))</f>
      </c>
    </row>
    <row r="5419" spans="10:18" ht="15" customHeight="1" x14ac:dyDescent="0.15">
      <c r="J5419" s="246">
        <f>IF(OR(B5419="",C5419="",E5419=""),"",B5419&amp;":"&amp;C5419&amp;":"&amp;E5419)</f>
      </c>
      <c r="K5419" s="247">
        <f>IF(A5419="","",A5419*D5419)</f>
      </c>
      <c r="L5419" s="246">
        <f>IF(A5419="","",IF(OR(A5419=1,A5419=0),H5419,0))</f>
      </c>
      <c r="M5419" s="246">
        <f>IF(A5419="","",IF(A5419=-1,H5419,0))</f>
      </c>
      <c r="N5419">
        <f>IF(J5419="","",IF(E5419="SGD",1,IF(E5419="USD",Settings!$B$22,IF(E5419="HKD",Settings!$B$23,1))))</f>
      </c>
      <c r="O5419">
        <f>IF(OR(B5419="",C5419="",E5419=""),0,(IF(A5419=-1,H5419,0)-IF(OR(A5419=1,A5419=0),H5419,0)+IF(A5419=2,H5419,0))*IF(E5419="SGD",1,IF(E5419="USD",Settings!$B$22,IF(E5419="HKD",Settings!$B$23,1))))</f>
        <v>0</v>
      </c>
      <c r="P5419">
        <f>IF(OR(B5419="",C5419="",E5419=""),0,IF(A5419=2,H5419*IF(E5419="SGD",1,IF(E5419="USD",Settings!$B$22,IF(E5419="HKD",Settings!$B$23,1))),0))</f>
        <v>0</v>
      </c>
      <c r="Q5419" s="312">
        <f>IF(OR(J5419="",G5419=""),"",G5419+ROW()/1000000)</f>
      </c>
      <c r="R5419" s="247">
        <f>IF(Q5419="","",SUMIFS(Txn[Signed Units],Txn[Key],J5419,Txn[Transaction Order],"&lt;="&amp;Q5419))</f>
      </c>
    </row>
    <row r="5420" spans="10:18" ht="15" customHeight="1" x14ac:dyDescent="0.15">
      <c r="J5420" s="246">
        <f>IF(OR(B5420="",C5420="",E5420=""),"",B5420&amp;":"&amp;C5420&amp;":"&amp;E5420)</f>
      </c>
      <c r="K5420" s="247">
        <f>IF(A5420="","",A5420*D5420)</f>
      </c>
      <c r="L5420" s="246">
        <f>IF(A5420="","",IF(OR(A5420=1,A5420=0),H5420,0))</f>
      </c>
      <c r="M5420" s="246">
        <f>IF(A5420="","",IF(A5420=-1,H5420,0))</f>
      </c>
      <c r="N5420">
        <f>IF(J5420="","",IF(E5420="SGD",1,IF(E5420="USD",Settings!$B$22,IF(E5420="HKD",Settings!$B$23,1))))</f>
      </c>
      <c r="O5420">
        <f>IF(OR(B5420="",C5420="",E5420=""),0,(IF(A5420=-1,H5420,0)-IF(OR(A5420=1,A5420=0),H5420,0)+IF(A5420=2,H5420,0))*IF(E5420="SGD",1,IF(E5420="USD",Settings!$B$22,IF(E5420="HKD",Settings!$B$23,1))))</f>
        <v>0</v>
      </c>
      <c r="P5420">
        <f>IF(OR(B5420="",C5420="",E5420=""),0,IF(A5420=2,H5420*IF(E5420="SGD",1,IF(E5420="USD",Settings!$B$22,IF(E5420="HKD",Settings!$B$23,1))),0))</f>
        <v>0</v>
      </c>
      <c r="Q5420" s="312">
        <f>IF(OR(J5420="",G5420=""),"",G5420+ROW()/1000000)</f>
      </c>
      <c r="R5420" s="247">
        <f>IF(Q5420="","",SUMIFS(Txn[Signed Units],Txn[Key],J5420,Txn[Transaction Order],"&lt;="&amp;Q5420))</f>
      </c>
    </row>
    <row r="5421" spans="10:18" ht="15" customHeight="1" x14ac:dyDescent="0.15">
      <c r="J5421" s="246">
        <f>IF(OR(B5421="",C5421="",E5421=""),"",B5421&amp;":"&amp;C5421&amp;":"&amp;E5421)</f>
      </c>
      <c r="K5421" s="247">
        <f>IF(A5421="","",A5421*D5421)</f>
      </c>
      <c r="L5421" s="246">
        <f>IF(A5421="","",IF(OR(A5421=1,A5421=0),H5421,0))</f>
      </c>
      <c r="M5421" s="246">
        <f>IF(A5421="","",IF(A5421=-1,H5421,0))</f>
      </c>
      <c r="N5421">
        <f>IF(J5421="","",IF(E5421="SGD",1,IF(E5421="USD",Settings!$B$22,IF(E5421="HKD",Settings!$B$23,1))))</f>
      </c>
      <c r="O5421">
        <f>IF(OR(B5421="",C5421="",E5421=""),0,(IF(A5421=-1,H5421,0)-IF(OR(A5421=1,A5421=0),H5421,0)+IF(A5421=2,H5421,0))*IF(E5421="SGD",1,IF(E5421="USD",Settings!$B$22,IF(E5421="HKD",Settings!$B$23,1))))</f>
        <v>0</v>
      </c>
      <c r="P5421">
        <f>IF(OR(B5421="",C5421="",E5421=""),0,IF(A5421=2,H5421*IF(E5421="SGD",1,IF(E5421="USD",Settings!$B$22,IF(E5421="HKD",Settings!$B$23,1))),0))</f>
        <v>0</v>
      </c>
      <c r="Q5421" s="312">
        <f>IF(OR(J5421="",G5421=""),"",G5421+ROW()/1000000)</f>
      </c>
      <c r="R5421" s="247">
        <f>IF(Q5421="","",SUMIFS(Txn[Signed Units],Txn[Key],J5421,Txn[Transaction Order],"&lt;="&amp;Q5421))</f>
      </c>
    </row>
    <row r="5422" spans="10:18" ht="15" customHeight="1" x14ac:dyDescent="0.15">
      <c r="J5422" s="246">
        <f>IF(OR(B5422="",C5422="",E5422=""),"",B5422&amp;":"&amp;C5422&amp;":"&amp;E5422)</f>
      </c>
      <c r="K5422" s="247">
        <f>IF(A5422="","",A5422*D5422)</f>
      </c>
      <c r="L5422" s="246">
        <f>IF(A5422="","",IF(OR(A5422=1,A5422=0),H5422,0))</f>
      </c>
      <c r="M5422" s="246">
        <f>IF(A5422="","",IF(A5422=-1,H5422,0))</f>
      </c>
      <c r="N5422">
        <f>IF(J5422="","",IF(E5422="SGD",1,IF(E5422="USD",Settings!$B$22,IF(E5422="HKD",Settings!$B$23,1))))</f>
      </c>
      <c r="O5422">
        <f>IF(OR(B5422="",C5422="",E5422=""),0,(IF(A5422=-1,H5422,0)-IF(OR(A5422=1,A5422=0),H5422,0)+IF(A5422=2,H5422,0))*IF(E5422="SGD",1,IF(E5422="USD",Settings!$B$22,IF(E5422="HKD",Settings!$B$23,1))))</f>
        <v>0</v>
      </c>
      <c r="P5422">
        <f>IF(OR(B5422="",C5422="",E5422=""),0,IF(A5422=2,H5422*IF(E5422="SGD",1,IF(E5422="USD",Settings!$B$22,IF(E5422="HKD",Settings!$B$23,1))),0))</f>
        <v>0</v>
      </c>
      <c r="Q5422" s="312">
        <f>IF(OR(J5422="",G5422=""),"",G5422+ROW()/1000000)</f>
      </c>
      <c r="R5422" s="247">
        <f>IF(Q5422="","",SUMIFS(Txn[Signed Units],Txn[Key],J5422,Txn[Transaction Order],"&lt;="&amp;Q5422))</f>
      </c>
    </row>
    <row r="5423" spans="10:18" ht="15" customHeight="1" x14ac:dyDescent="0.15">
      <c r="J5423" s="246">
        <f>IF(OR(B5423="",C5423="",E5423=""),"",B5423&amp;":"&amp;C5423&amp;":"&amp;E5423)</f>
      </c>
      <c r="K5423" s="247">
        <f>IF(A5423="","",A5423*D5423)</f>
      </c>
      <c r="L5423" s="246">
        <f>IF(A5423="","",IF(OR(A5423=1,A5423=0),H5423,0))</f>
      </c>
      <c r="M5423" s="246">
        <f>IF(A5423="","",IF(A5423=-1,H5423,0))</f>
      </c>
      <c r="N5423">
        <f>IF(J5423="","",IF(E5423="SGD",1,IF(E5423="USD",Settings!$B$22,IF(E5423="HKD",Settings!$B$23,1))))</f>
      </c>
      <c r="O5423">
        <f>IF(OR(B5423="",C5423="",E5423=""),0,(IF(A5423=-1,H5423,0)-IF(OR(A5423=1,A5423=0),H5423,0)+IF(A5423=2,H5423,0))*IF(E5423="SGD",1,IF(E5423="USD",Settings!$B$22,IF(E5423="HKD",Settings!$B$23,1))))</f>
        <v>0</v>
      </c>
      <c r="P5423">
        <f>IF(OR(B5423="",C5423="",E5423=""),0,IF(A5423=2,H5423*IF(E5423="SGD",1,IF(E5423="USD",Settings!$B$22,IF(E5423="HKD",Settings!$B$23,1))),0))</f>
        <v>0</v>
      </c>
      <c r="Q5423" s="312">
        <f>IF(OR(J5423="",G5423=""),"",G5423+ROW()/1000000)</f>
      </c>
      <c r="R5423" s="247">
        <f>IF(Q5423="","",SUMIFS(Txn[Signed Units],Txn[Key],J5423,Txn[Transaction Order],"&lt;="&amp;Q5423))</f>
      </c>
    </row>
    <row r="5424" spans="10:18" ht="15" customHeight="1" x14ac:dyDescent="0.15">
      <c r="J5424" s="246">
        <f>IF(OR(B5424="",C5424="",E5424=""),"",B5424&amp;":"&amp;C5424&amp;":"&amp;E5424)</f>
      </c>
      <c r="K5424" s="247">
        <f>IF(A5424="","",A5424*D5424)</f>
      </c>
      <c r="L5424" s="246">
        <f>IF(A5424="","",IF(OR(A5424=1,A5424=0),H5424,0))</f>
      </c>
      <c r="M5424" s="246">
        <f>IF(A5424="","",IF(A5424=-1,H5424,0))</f>
      </c>
      <c r="N5424">
        <f>IF(J5424="","",IF(E5424="SGD",1,IF(E5424="USD",Settings!$B$22,IF(E5424="HKD",Settings!$B$23,1))))</f>
      </c>
      <c r="O5424">
        <f>IF(OR(B5424="",C5424="",E5424=""),0,(IF(A5424=-1,H5424,0)-IF(OR(A5424=1,A5424=0),H5424,0)+IF(A5424=2,H5424,0))*IF(E5424="SGD",1,IF(E5424="USD",Settings!$B$22,IF(E5424="HKD",Settings!$B$23,1))))</f>
        <v>0</v>
      </c>
      <c r="P5424">
        <f>IF(OR(B5424="",C5424="",E5424=""),0,IF(A5424=2,H5424*IF(E5424="SGD",1,IF(E5424="USD",Settings!$B$22,IF(E5424="HKD",Settings!$B$23,1))),0))</f>
        <v>0</v>
      </c>
      <c r="Q5424" s="312">
        <f>IF(OR(J5424="",G5424=""),"",G5424+ROW()/1000000)</f>
      </c>
      <c r="R5424" s="247">
        <f>IF(Q5424="","",SUMIFS(Txn[Signed Units],Txn[Key],J5424,Txn[Transaction Order],"&lt;="&amp;Q5424))</f>
      </c>
    </row>
    <row r="5425" spans="10:18" ht="15" customHeight="1" x14ac:dyDescent="0.15">
      <c r="J5425" s="246">
        <f>IF(OR(B5425="",C5425="",E5425=""),"",B5425&amp;":"&amp;C5425&amp;":"&amp;E5425)</f>
      </c>
      <c r="K5425" s="247">
        <f>IF(A5425="","",A5425*D5425)</f>
      </c>
      <c r="L5425" s="246">
        <f>IF(A5425="","",IF(OR(A5425=1,A5425=0),H5425,0))</f>
      </c>
      <c r="M5425" s="246">
        <f>IF(A5425="","",IF(A5425=-1,H5425,0))</f>
      </c>
      <c r="N5425">
        <f>IF(J5425="","",IF(E5425="SGD",1,IF(E5425="USD",Settings!$B$22,IF(E5425="HKD",Settings!$B$23,1))))</f>
      </c>
      <c r="O5425">
        <f>IF(OR(B5425="",C5425="",E5425=""),0,(IF(A5425=-1,H5425,0)-IF(OR(A5425=1,A5425=0),H5425,0)+IF(A5425=2,H5425,0))*IF(E5425="SGD",1,IF(E5425="USD",Settings!$B$22,IF(E5425="HKD",Settings!$B$23,1))))</f>
        <v>0</v>
      </c>
      <c r="P5425">
        <f>IF(OR(B5425="",C5425="",E5425=""),0,IF(A5425=2,H5425*IF(E5425="SGD",1,IF(E5425="USD",Settings!$B$22,IF(E5425="HKD",Settings!$B$23,1))),0))</f>
        <v>0</v>
      </c>
      <c r="Q5425" s="312">
        <f>IF(OR(J5425="",G5425=""),"",G5425+ROW()/1000000)</f>
      </c>
      <c r="R5425" s="247">
        <f>IF(Q5425="","",SUMIFS(Txn[Signed Units],Txn[Key],J5425,Txn[Transaction Order],"&lt;="&amp;Q5425))</f>
      </c>
    </row>
    <row r="5426" spans="10:18" ht="15" customHeight="1" x14ac:dyDescent="0.15">
      <c r="J5426" s="246">
        <f>IF(OR(B5426="",C5426="",E5426=""),"",B5426&amp;":"&amp;C5426&amp;":"&amp;E5426)</f>
      </c>
      <c r="K5426" s="247">
        <f>IF(A5426="","",A5426*D5426)</f>
      </c>
      <c r="L5426" s="246">
        <f>IF(A5426="","",IF(OR(A5426=1,A5426=0),H5426,0))</f>
      </c>
      <c r="M5426" s="246">
        <f>IF(A5426="","",IF(A5426=-1,H5426,0))</f>
      </c>
      <c r="N5426">
        <f>IF(J5426="","",IF(E5426="SGD",1,IF(E5426="USD",Settings!$B$22,IF(E5426="HKD",Settings!$B$23,1))))</f>
      </c>
      <c r="O5426">
        <f>IF(OR(B5426="",C5426="",E5426=""),0,(IF(A5426=-1,H5426,0)-IF(OR(A5426=1,A5426=0),H5426,0)+IF(A5426=2,H5426,0))*IF(E5426="SGD",1,IF(E5426="USD",Settings!$B$22,IF(E5426="HKD",Settings!$B$23,1))))</f>
        <v>0</v>
      </c>
      <c r="P5426">
        <f>IF(OR(B5426="",C5426="",E5426=""),0,IF(A5426=2,H5426*IF(E5426="SGD",1,IF(E5426="USD",Settings!$B$22,IF(E5426="HKD",Settings!$B$23,1))),0))</f>
        <v>0</v>
      </c>
      <c r="Q5426" s="312">
        <f>IF(OR(J5426="",G5426=""),"",G5426+ROW()/1000000)</f>
      </c>
      <c r="R5426" s="247">
        <f>IF(Q5426="","",SUMIFS(Txn[Signed Units],Txn[Key],J5426,Txn[Transaction Order],"&lt;="&amp;Q5426))</f>
      </c>
    </row>
    <row r="5427" spans="10:18" ht="15" customHeight="1" x14ac:dyDescent="0.15">
      <c r="J5427" s="246">
        <f>IF(OR(B5427="",C5427="",E5427=""),"",B5427&amp;":"&amp;C5427&amp;":"&amp;E5427)</f>
      </c>
      <c r="K5427" s="247">
        <f>IF(A5427="","",A5427*D5427)</f>
      </c>
      <c r="L5427" s="246">
        <f>IF(A5427="","",IF(OR(A5427=1,A5427=0),H5427,0))</f>
      </c>
      <c r="M5427" s="246">
        <f>IF(A5427="","",IF(A5427=-1,H5427,0))</f>
      </c>
      <c r="N5427">
        <f>IF(J5427="","",IF(E5427="SGD",1,IF(E5427="USD",Settings!$B$22,IF(E5427="HKD",Settings!$B$23,1))))</f>
      </c>
      <c r="O5427">
        <f>IF(OR(B5427="",C5427="",E5427=""),0,(IF(A5427=-1,H5427,0)-IF(OR(A5427=1,A5427=0),H5427,0)+IF(A5427=2,H5427,0))*IF(E5427="SGD",1,IF(E5427="USD",Settings!$B$22,IF(E5427="HKD",Settings!$B$23,1))))</f>
        <v>0</v>
      </c>
      <c r="P5427">
        <f>IF(OR(B5427="",C5427="",E5427=""),0,IF(A5427=2,H5427*IF(E5427="SGD",1,IF(E5427="USD",Settings!$B$22,IF(E5427="HKD",Settings!$B$23,1))),0))</f>
        <v>0</v>
      </c>
      <c r="Q5427" s="312">
        <f>IF(OR(J5427="",G5427=""),"",G5427+ROW()/1000000)</f>
      </c>
      <c r="R5427" s="247">
        <f>IF(Q5427="","",SUMIFS(Txn[Signed Units],Txn[Key],J5427,Txn[Transaction Order],"&lt;="&amp;Q5427))</f>
      </c>
    </row>
    <row r="5428" spans="10:18" ht="15" customHeight="1" x14ac:dyDescent="0.15">
      <c r="J5428" s="246">
        <f>IF(OR(B5428="",C5428="",E5428=""),"",B5428&amp;":"&amp;C5428&amp;":"&amp;E5428)</f>
      </c>
      <c r="K5428" s="247">
        <f>IF(A5428="","",A5428*D5428)</f>
      </c>
      <c r="L5428" s="246">
        <f>IF(A5428="","",IF(OR(A5428=1,A5428=0),H5428,0))</f>
      </c>
      <c r="M5428" s="246">
        <f>IF(A5428="","",IF(A5428=-1,H5428,0))</f>
      </c>
      <c r="N5428">
        <f>IF(J5428="","",IF(E5428="SGD",1,IF(E5428="USD",Settings!$B$22,IF(E5428="HKD",Settings!$B$23,1))))</f>
      </c>
      <c r="O5428">
        <f>IF(OR(B5428="",C5428="",E5428=""),0,(IF(A5428=-1,H5428,0)-IF(OR(A5428=1,A5428=0),H5428,0)+IF(A5428=2,H5428,0))*IF(E5428="SGD",1,IF(E5428="USD",Settings!$B$22,IF(E5428="HKD",Settings!$B$23,1))))</f>
        <v>0</v>
      </c>
      <c r="P5428">
        <f>IF(OR(B5428="",C5428="",E5428=""),0,IF(A5428=2,H5428*IF(E5428="SGD",1,IF(E5428="USD",Settings!$B$22,IF(E5428="HKD",Settings!$B$23,1))),0))</f>
        <v>0</v>
      </c>
      <c r="Q5428" s="312">
        <f>IF(OR(J5428="",G5428=""),"",G5428+ROW()/1000000)</f>
      </c>
      <c r="R5428" s="247">
        <f>IF(Q5428="","",SUMIFS(Txn[Signed Units],Txn[Key],J5428,Txn[Transaction Order],"&lt;="&amp;Q5428))</f>
      </c>
    </row>
    <row r="5429" spans="10:18" ht="15" customHeight="1" x14ac:dyDescent="0.15">
      <c r="J5429" s="246">
        <f>IF(OR(B5429="",C5429="",E5429=""),"",B5429&amp;":"&amp;C5429&amp;":"&amp;E5429)</f>
      </c>
      <c r="K5429" s="247">
        <f>IF(A5429="","",A5429*D5429)</f>
      </c>
      <c r="L5429" s="246">
        <f>IF(A5429="","",IF(OR(A5429=1,A5429=0),H5429,0))</f>
      </c>
      <c r="M5429" s="246">
        <f>IF(A5429="","",IF(A5429=-1,H5429,0))</f>
      </c>
      <c r="N5429">
        <f>IF(J5429="","",IF(E5429="SGD",1,IF(E5429="USD",Settings!$B$22,IF(E5429="HKD",Settings!$B$23,1))))</f>
      </c>
      <c r="O5429">
        <f>IF(OR(B5429="",C5429="",E5429=""),0,(IF(A5429=-1,H5429,0)-IF(OR(A5429=1,A5429=0),H5429,0)+IF(A5429=2,H5429,0))*IF(E5429="SGD",1,IF(E5429="USD",Settings!$B$22,IF(E5429="HKD",Settings!$B$23,1))))</f>
        <v>0</v>
      </c>
      <c r="P5429">
        <f>IF(OR(B5429="",C5429="",E5429=""),0,IF(A5429=2,H5429*IF(E5429="SGD",1,IF(E5429="USD",Settings!$B$22,IF(E5429="HKD",Settings!$B$23,1))),0))</f>
        <v>0</v>
      </c>
      <c r="Q5429" s="312">
        <f>IF(OR(J5429="",G5429=""),"",G5429+ROW()/1000000)</f>
      </c>
      <c r="R5429" s="247">
        <f>IF(Q5429="","",SUMIFS(Txn[Signed Units],Txn[Key],J5429,Txn[Transaction Order],"&lt;="&amp;Q5429))</f>
      </c>
    </row>
    <row r="5430" spans="10:18" ht="15" customHeight="1" x14ac:dyDescent="0.15">
      <c r="J5430" s="246">
        <f>IF(OR(B5430="",C5430="",E5430=""),"",B5430&amp;":"&amp;C5430&amp;":"&amp;E5430)</f>
      </c>
      <c r="K5430" s="247">
        <f>IF(A5430="","",A5430*D5430)</f>
      </c>
      <c r="L5430" s="246">
        <f>IF(A5430="","",IF(OR(A5430=1,A5430=0),H5430,0))</f>
      </c>
      <c r="M5430" s="246">
        <f>IF(A5430="","",IF(A5430=-1,H5430,0))</f>
      </c>
      <c r="N5430">
        <f>IF(J5430="","",IF(E5430="SGD",1,IF(E5430="USD",Settings!$B$22,IF(E5430="HKD",Settings!$B$23,1))))</f>
      </c>
      <c r="O5430">
        <f>IF(OR(B5430="",C5430="",E5430=""),0,(IF(A5430=-1,H5430,0)-IF(OR(A5430=1,A5430=0),H5430,0)+IF(A5430=2,H5430,0))*IF(E5430="SGD",1,IF(E5430="USD",Settings!$B$22,IF(E5430="HKD",Settings!$B$23,1))))</f>
        <v>0</v>
      </c>
      <c r="P5430">
        <f>IF(OR(B5430="",C5430="",E5430=""),0,IF(A5430=2,H5430*IF(E5430="SGD",1,IF(E5430="USD",Settings!$B$22,IF(E5430="HKD",Settings!$B$23,1))),0))</f>
        <v>0</v>
      </c>
      <c r="Q5430" s="312">
        <f>IF(OR(J5430="",G5430=""),"",G5430+ROW()/1000000)</f>
      </c>
      <c r="R5430" s="247">
        <f>IF(Q5430="","",SUMIFS(Txn[Signed Units],Txn[Key],J5430,Txn[Transaction Order],"&lt;="&amp;Q5430))</f>
      </c>
    </row>
    <row r="5431" spans="10:18" ht="15" customHeight="1" x14ac:dyDescent="0.15">
      <c r="J5431" s="246">
        <f>IF(OR(B5431="",C5431="",E5431=""),"",B5431&amp;":"&amp;C5431&amp;":"&amp;E5431)</f>
      </c>
      <c r="K5431" s="247">
        <f>IF(A5431="","",A5431*D5431)</f>
      </c>
      <c r="L5431" s="246">
        <f>IF(A5431="","",IF(OR(A5431=1,A5431=0),H5431,0))</f>
      </c>
      <c r="M5431" s="246">
        <f>IF(A5431="","",IF(A5431=-1,H5431,0))</f>
      </c>
      <c r="N5431">
        <f>IF(J5431="","",IF(E5431="SGD",1,IF(E5431="USD",Settings!$B$22,IF(E5431="HKD",Settings!$B$23,1))))</f>
      </c>
      <c r="O5431">
        <f>IF(OR(B5431="",C5431="",E5431=""),0,(IF(A5431=-1,H5431,0)-IF(OR(A5431=1,A5431=0),H5431,0)+IF(A5431=2,H5431,0))*IF(E5431="SGD",1,IF(E5431="USD",Settings!$B$22,IF(E5431="HKD",Settings!$B$23,1))))</f>
        <v>0</v>
      </c>
      <c r="P5431">
        <f>IF(OR(B5431="",C5431="",E5431=""),0,IF(A5431=2,H5431*IF(E5431="SGD",1,IF(E5431="USD",Settings!$B$22,IF(E5431="HKD",Settings!$B$23,1))),0))</f>
        <v>0</v>
      </c>
      <c r="Q5431" s="312">
        <f>IF(OR(J5431="",G5431=""),"",G5431+ROW()/1000000)</f>
      </c>
      <c r="R5431" s="247">
        <f>IF(Q5431="","",SUMIFS(Txn[Signed Units],Txn[Key],J5431,Txn[Transaction Order],"&lt;="&amp;Q5431))</f>
      </c>
    </row>
    <row r="5432" spans="10:18" ht="15" customHeight="1" x14ac:dyDescent="0.15">
      <c r="J5432" s="246">
        <f>IF(OR(B5432="",C5432="",E5432=""),"",B5432&amp;":"&amp;C5432&amp;":"&amp;E5432)</f>
      </c>
      <c r="K5432" s="247">
        <f>IF(A5432="","",A5432*D5432)</f>
      </c>
      <c r="L5432" s="246">
        <f>IF(A5432="","",IF(OR(A5432=1,A5432=0),H5432,0))</f>
      </c>
      <c r="M5432" s="246">
        <f>IF(A5432="","",IF(A5432=-1,H5432,0))</f>
      </c>
      <c r="N5432">
        <f>IF(J5432="","",IF(E5432="SGD",1,IF(E5432="USD",Settings!$B$22,IF(E5432="HKD",Settings!$B$23,1))))</f>
      </c>
      <c r="O5432">
        <f>IF(OR(B5432="",C5432="",E5432=""),0,(IF(A5432=-1,H5432,0)-IF(OR(A5432=1,A5432=0),H5432,0)+IF(A5432=2,H5432,0))*IF(E5432="SGD",1,IF(E5432="USD",Settings!$B$22,IF(E5432="HKD",Settings!$B$23,1))))</f>
        <v>0</v>
      </c>
      <c r="P5432">
        <f>IF(OR(B5432="",C5432="",E5432=""),0,IF(A5432=2,H5432*IF(E5432="SGD",1,IF(E5432="USD",Settings!$B$22,IF(E5432="HKD",Settings!$B$23,1))),0))</f>
        <v>0</v>
      </c>
      <c r="Q5432" s="312">
        <f>IF(OR(J5432="",G5432=""),"",G5432+ROW()/1000000)</f>
      </c>
      <c r="R5432" s="247">
        <f>IF(Q5432="","",SUMIFS(Txn[Signed Units],Txn[Key],J5432,Txn[Transaction Order],"&lt;="&amp;Q5432))</f>
      </c>
    </row>
    <row r="5433" spans="10:18" ht="15" customHeight="1" x14ac:dyDescent="0.15">
      <c r="J5433" s="246">
        <f>IF(OR(B5433="",C5433="",E5433=""),"",B5433&amp;":"&amp;C5433&amp;":"&amp;E5433)</f>
      </c>
      <c r="K5433" s="247">
        <f>IF(A5433="","",A5433*D5433)</f>
      </c>
      <c r="L5433" s="246">
        <f>IF(A5433="","",IF(OR(A5433=1,A5433=0),H5433,0))</f>
      </c>
      <c r="M5433" s="246">
        <f>IF(A5433="","",IF(A5433=-1,H5433,0))</f>
      </c>
      <c r="N5433">
        <f>IF(J5433="","",IF(E5433="SGD",1,IF(E5433="USD",Settings!$B$22,IF(E5433="HKD",Settings!$B$23,1))))</f>
      </c>
      <c r="O5433">
        <f>IF(OR(B5433="",C5433="",E5433=""),0,(IF(A5433=-1,H5433,0)-IF(OR(A5433=1,A5433=0),H5433,0)+IF(A5433=2,H5433,0))*IF(E5433="SGD",1,IF(E5433="USD",Settings!$B$22,IF(E5433="HKD",Settings!$B$23,1))))</f>
        <v>0</v>
      </c>
      <c r="P5433">
        <f>IF(OR(B5433="",C5433="",E5433=""),0,IF(A5433=2,H5433*IF(E5433="SGD",1,IF(E5433="USD",Settings!$B$22,IF(E5433="HKD",Settings!$B$23,1))),0))</f>
        <v>0</v>
      </c>
      <c r="Q5433" s="312">
        <f>IF(OR(J5433="",G5433=""),"",G5433+ROW()/1000000)</f>
      </c>
      <c r="R5433" s="247">
        <f>IF(Q5433="","",SUMIFS(Txn[Signed Units],Txn[Key],J5433,Txn[Transaction Order],"&lt;="&amp;Q5433))</f>
      </c>
    </row>
    <row r="5434" spans="10:18" ht="15" customHeight="1" x14ac:dyDescent="0.15">
      <c r="J5434" s="246">
        <f>IF(OR(B5434="",C5434="",E5434=""),"",B5434&amp;":"&amp;C5434&amp;":"&amp;E5434)</f>
      </c>
      <c r="K5434" s="247">
        <f>IF(A5434="","",A5434*D5434)</f>
      </c>
      <c r="L5434" s="246">
        <f>IF(A5434="","",IF(OR(A5434=1,A5434=0),H5434,0))</f>
      </c>
      <c r="M5434" s="246">
        <f>IF(A5434="","",IF(A5434=-1,H5434,0))</f>
      </c>
      <c r="N5434">
        <f>IF(J5434="","",IF(E5434="SGD",1,IF(E5434="USD",Settings!$B$22,IF(E5434="HKD",Settings!$B$23,1))))</f>
      </c>
      <c r="O5434">
        <f>IF(OR(B5434="",C5434="",E5434=""),0,(IF(A5434=-1,H5434,0)-IF(OR(A5434=1,A5434=0),H5434,0)+IF(A5434=2,H5434,0))*IF(E5434="SGD",1,IF(E5434="USD",Settings!$B$22,IF(E5434="HKD",Settings!$B$23,1))))</f>
        <v>0</v>
      </c>
      <c r="P5434">
        <f>IF(OR(B5434="",C5434="",E5434=""),0,IF(A5434=2,H5434*IF(E5434="SGD",1,IF(E5434="USD",Settings!$B$22,IF(E5434="HKD",Settings!$B$23,1))),0))</f>
        <v>0</v>
      </c>
      <c r="Q5434" s="312">
        <f>IF(OR(J5434="",G5434=""),"",G5434+ROW()/1000000)</f>
      </c>
      <c r="R5434" s="247">
        <f>IF(Q5434="","",SUMIFS(Txn[Signed Units],Txn[Key],J5434,Txn[Transaction Order],"&lt;="&amp;Q5434))</f>
      </c>
    </row>
    <row r="5435" spans="10:18" ht="15" customHeight="1" x14ac:dyDescent="0.15">
      <c r="J5435" s="246">
        <f>IF(OR(B5435="",C5435="",E5435=""),"",B5435&amp;":"&amp;C5435&amp;":"&amp;E5435)</f>
      </c>
      <c r="K5435" s="247">
        <f>IF(A5435="","",A5435*D5435)</f>
      </c>
      <c r="L5435" s="246">
        <f>IF(A5435="","",IF(OR(A5435=1,A5435=0),H5435,0))</f>
      </c>
      <c r="M5435" s="246">
        <f>IF(A5435="","",IF(A5435=-1,H5435,0))</f>
      </c>
      <c r="N5435">
        <f>IF(J5435="","",IF(E5435="SGD",1,IF(E5435="USD",Settings!$B$22,IF(E5435="HKD",Settings!$B$23,1))))</f>
      </c>
      <c r="O5435">
        <f>IF(OR(B5435="",C5435="",E5435=""),0,(IF(A5435=-1,H5435,0)-IF(OR(A5435=1,A5435=0),H5435,0)+IF(A5435=2,H5435,0))*IF(E5435="SGD",1,IF(E5435="USD",Settings!$B$22,IF(E5435="HKD",Settings!$B$23,1))))</f>
        <v>0</v>
      </c>
      <c r="P5435">
        <f>IF(OR(B5435="",C5435="",E5435=""),0,IF(A5435=2,H5435*IF(E5435="SGD",1,IF(E5435="USD",Settings!$B$22,IF(E5435="HKD",Settings!$B$23,1))),0))</f>
        <v>0</v>
      </c>
      <c r="Q5435" s="312">
        <f>IF(OR(J5435="",G5435=""),"",G5435+ROW()/1000000)</f>
      </c>
      <c r="R5435" s="247">
        <f>IF(Q5435="","",SUMIFS(Txn[Signed Units],Txn[Key],J5435,Txn[Transaction Order],"&lt;="&amp;Q5435))</f>
      </c>
    </row>
    <row r="5436" spans="10:18" ht="15" customHeight="1" x14ac:dyDescent="0.15">
      <c r="J5436" s="246">
        <f>IF(OR(B5436="",C5436="",E5436=""),"",B5436&amp;":"&amp;C5436&amp;":"&amp;E5436)</f>
      </c>
      <c r="K5436" s="247">
        <f>IF(A5436="","",A5436*D5436)</f>
      </c>
      <c r="L5436" s="246">
        <f>IF(A5436="","",IF(OR(A5436=1,A5436=0),H5436,0))</f>
      </c>
      <c r="M5436" s="246">
        <f>IF(A5436="","",IF(A5436=-1,H5436,0))</f>
      </c>
      <c r="N5436">
        <f>IF(J5436="","",IF(E5436="SGD",1,IF(E5436="USD",Settings!$B$22,IF(E5436="HKD",Settings!$B$23,1))))</f>
      </c>
      <c r="O5436">
        <f>IF(OR(B5436="",C5436="",E5436=""),0,(IF(A5436=-1,H5436,0)-IF(OR(A5436=1,A5436=0),H5436,0)+IF(A5436=2,H5436,0))*IF(E5436="SGD",1,IF(E5436="USD",Settings!$B$22,IF(E5436="HKD",Settings!$B$23,1))))</f>
        <v>0</v>
      </c>
      <c r="P5436">
        <f>IF(OR(B5436="",C5436="",E5436=""),0,IF(A5436=2,H5436*IF(E5436="SGD",1,IF(E5436="USD",Settings!$B$22,IF(E5436="HKD",Settings!$B$23,1))),0))</f>
        <v>0</v>
      </c>
      <c r="Q5436" s="312">
        <f>IF(OR(J5436="",G5436=""),"",G5436+ROW()/1000000)</f>
      </c>
      <c r="R5436" s="247">
        <f>IF(Q5436="","",SUMIFS(Txn[Signed Units],Txn[Key],J5436,Txn[Transaction Order],"&lt;="&amp;Q5436))</f>
      </c>
    </row>
    <row r="5437" spans="10:18" ht="15" customHeight="1" x14ac:dyDescent="0.15">
      <c r="J5437" s="246">
        <f>IF(OR(B5437="",C5437="",E5437=""),"",B5437&amp;":"&amp;C5437&amp;":"&amp;E5437)</f>
      </c>
      <c r="K5437" s="247">
        <f>IF(A5437="","",A5437*D5437)</f>
      </c>
      <c r="L5437" s="246">
        <f>IF(A5437="","",IF(OR(A5437=1,A5437=0),H5437,0))</f>
      </c>
      <c r="M5437" s="246">
        <f>IF(A5437="","",IF(A5437=-1,H5437,0))</f>
      </c>
      <c r="N5437">
        <f>IF(J5437="","",IF(E5437="SGD",1,IF(E5437="USD",Settings!$B$22,IF(E5437="HKD",Settings!$B$23,1))))</f>
      </c>
      <c r="O5437">
        <f>IF(OR(B5437="",C5437="",E5437=""),0,(IF(A5437=-1,H5437,0)-IF(OR(A5437=1,A5437=0),H5437,0)+IF(A5437=2,H5437,0))*IF(E5437="SGD",1,IF(E5437="USD",Settings!$B$22,IF(E5437="HKD",Settings!$B$23,1))))</f>
        <v>0</v>
      </c>
      <c r="P5437">
        <f>IF(OR(B5437="",C5437="",E5437=""),0,IF(A5437=2,H5437*IF(E5437="SGD",1,IF(E5437="USD",Settings!$B$22,IF(E5437="HKD",Settings!$B$23,1))),0))</f>
        <v>0</v>
      </c>
      <c r="Q5437" s="312">
        <f>IF(OR(J5437="",G5437=""),"",G5437+ROW()/1000000)</f>
      </c>
      <c r="R5437" s="247">
        <f>IF(Q5437="","",SUMIFS(Txn[Signed Units],Txn[Key],J5437,Txn[Transaction Order],"&lt;="&amp;Q5437))</f>
      </c>
    </row>
    <row r="5438" spans="10:18" ht="15" customHeight="1" x14ac:dyDescent="0.15">
      <c r="J5438" s="246">
        <f>IF(OR(B5438="",C5438="",E5438=""),"",B5438&amp;":"&amp;C5438&amp;":"&amp;E5438)</f>
      </c>
      <c r="K5438" s="247">
        <f>IF(A5438="","",A5438*D5438)</f>
      </c>
      <c r="L5438" s="246">
        <f>IF(A5438="","",IF(OR(A5438=1,A5438=0),H5438,0))</f>
      </c>
      <c r="M5438" s="246">
        <f>IF(A5438="","",IF(A5438=-1,H5438,0))</f>
      </c>
      <c r="N5438">
        <f>IF(J5438="","",IF(E5438="SGD",1,IF(E5438="USD",Settings!$B$22,IF(E5438="HKD",Settings!$B$23,1))))</f>
      </c>
      <c r="O5438">
        <f>IF(OR(B5438="",C5438="",E5438=""),0,(IF(A5438=-1,H5438,0)-IF(OR(A5438=1,A5438=0),H5438,0)+IF(A5438=2,H5438,0))*IF(E5438="SGD",1,IF(E5438="USD",Settings!$B$22,IF(E5438="HKD",Settings!$B$23,1))))</f>
        <v>0</v>
      </c>
      <c r="P5438">
        <f>IF(OR(B5438="",C5438="",E5438=""),0,IF(A5438=2,H5438*IF(E5438="SGD",1,IF(E5438="USD",Settings!$B$22,IF(E5438="HKD",Settings!$B$23,1))),0))</f>
        <v>0</v>
      </c>
      <c r="Q5438" s="312">
        <f>IF(OR(J5438="",G5438=""),"",G5438+ROW()/1000000)</f>
      </c>
      <c r="R5438" s="247">
        <f>IF(Q5438="","",SUMIFS(Txn[Signed Units],Txn[Key],J5438,Txn[Transaction Order],"&lt;="&amp;Q5438))</f>
      </c>
    </row>
    <row r="5439" spans="10:18" ht="15" customHeight="1" x14ac:dyDescent="0.15">
      <c r="J5439" s="246">
        <f>IF(OR(B5439="",C5439="",E5439=""),"",B5439&amp;":"&amp;C5439&amp;":"&amp;E5439)</f>
      </c>
      <c r="K5439" s="247">
        <f>IF(A5439="","",A5439*D5439)</f>
      </c>
      <c r="L5439" s="246">
        <f>IF(A5439="","",IF(OR(A5439=1,A5439=0),H5439,0))</f>
      </c>
      <c r="M5439" s="246">
        <f>IF(A5439="","",IF(A5439=-1,H5439,0))</f>
      </c>
      <c r="N5439">
        <f>IF(J5439="","",IF(E5439="SGD",1,IF(E5439="USD",Settings!$B$22,IF(E5439="HKD",Settings!$B$23,1))))</f>
      </c>
      <c r="O5439">
        <f>IF(OR(B5439="",C5439="",E5439=""),0,(IF(A5439=-1,H5439,0)-IF(OR(A5439=1,A5439=0),H5439,0)+IF(A5439=2,H5439,0))*IF(E5439="SGD",1,IF(E5439="USD",Settings!$B$22,IF(E5439="HKD",Settings!$B$23,1))))</f>
        <v>0</v>
      </c>
      <c r="P5439">
        <f>IF(OR(B5439="",C5439="",E5439=""),0,IF(A5439=2,H5439*IF(E5439="SGD",1,IF(E5439="USD",Settings!$B$22,IF(E5439="HKD",Settings!$B$23,1))),0))</f>
        <v>0</v>
      </c>
      <c r="Q5439" s="312">
        <f>IF(OR(J5439="",G5439=""),"",G5439+ROW()/1000000)</f>
      </c>
      <c r="R5439" s="247">
        <f>IF(Q5439="","",SUMIFS(Txn[Signed Units],Txn[Key],J5439,Txn[Transaction Order],"&lt;="&amp;Q5439))</f>
      </c>
    </row>
    <row r="5440" spans="10:18" ht="15" customHeight="1" x14ac:dyDescent="0.15">
      <c r="J5440" s="246">
        <f>IF(OR(B5440="",C5440="",E5440=""),"",B5440&amp;":"&amp;C5440&amp;":"&amp;E5440)</f>
      </c>
      <c r="K5440" s="247">
        <f>IF(A5440="","",A5440*D5440)</f>
      </c>
      <c r="L5440" s="246">
        <f>IF(A5440="","",IF(OR(A5440=1,A5440=0),H5440,0))</f>
      </c>
      <c r="M5440" s="246">
        <f>IF(A5440="","",IF(A5440=-1,H5440,0))</f>
      </c>
      <c r="N5440">
        <f>IF(J5440="","",IF(E5440="SGD",1,IF(E5440="USD",Settings!$B$22,IF(E5440="HKD",Settings!$B$23,1))))</f>
      </c>
      <c r="O5440">
        <f>IF(OR(B5440="",C5440="",E5440=""),0,(IF(A5440=-1,H5440,0)-IF(OR(A5440=1,A5440=0),H5440,0)+IF(A5440=2,H5440,0))*IF(E5440="SGD",1,IF(E5440="USD",Settings!$B$22,IF(E5440="HKD",Settings!$B$23,1))))</f>
        <v>0</v>
      </c>
      <c r="P5440">
        <f>IF(OR(B5440="",C5440="",E5440=""),0,IF(A5440=2,H5440*IF(E5440="SGD",1,IF(E5440="USD",Settings!$B$22,IF(E5440="HKD",Settings!$B$23,1))),0))</f>
        <v>0</v>
      </c>
      <c r="Q5440" s="312">
        <f>IF(OR(J5440="",G5440=""),"",G5440+ROW()/1000000)</f>
      </c>
      <c r="R5440" s="247">
        <f>IF(Q5440="","",SUMIFS(Txn[Signed Units],Txn[Key],J5440,Txn[Transaction Order],"&lt;="&amp;Q5440))</f>
      </c>
    </row>
    <row r="5441" spans="10:18" ht="15" customHeight="1" x14ac:dyDescent="0.15">
      <c r="J5441" s="246">
        <f>IF(OR(B5441="",C5441="",E5441=""),"",B5441&amp;":"&amp;C5441&amp;":"&amp;E5441)</f>
      </c>
      <c r="K5441" s="247">
        <f>IF(A5441="","",A5441*D5441)</f>
      </c>
      <c r="L5441" s="246">
        <f>IF(A5441="","",IF(OR(A5441=1,A5441=0),H5441,0))</f>
      </c>
      <c r="M5441" s="246">
        <f>IF(A5441="","",IF(A5441=-1,H5441,0))</f>
      </c>
      <c r="N5441">
        <f>IF(J5441="","",IF(E5441="SGD",1,IF(E5441="USD",Settings!$B$22,IF(E5441="HKD",Settings!$B$23,1))))</f>
      </c>
      <c r="O5441">
        <f>IF(OR(B5441="",C5441="",E5441=""),0,(IF(A5441=-1,H5441,0)-IF(OR(A5441=1,A5441=0),H5441,0)+IF(A5441=2,H5441,0))*IF(E5441="SGD",1,IF(E5441="USD",Settings!$B$22,IF(E5441="HKD",Settings!$B$23,1))))</f>
        <v>0</v>
      </c>
      <c r="P5441">
        <f>IF(OR(B5441="",C5441="",E5441=""),0,IF(A5441=2,H5441*IF(E5441="SGD",1,IF(E5441="USD",Settings!$B$22,IF(E5441="HKD",Settings!$B$23,1))),0))</f>
        <v>0</v>
      </c>
      <c r="Q5441" s="312">
        <f>IF(OR(J5441="",G5441=""),"",G5441+ROW()/1000000)</f>
      </c>
      <c r="R5441" s="247">
        <f>IF(Q5441="","",SUMIFS(Txn[Signed Units],Txn[Key],J5441,Txn[Transaction Order],"&lt;="&amp;Q5441))</f>
      </c>
    </row>
    <row r="5442" spans="10:18" ht="15" customHeight="1" x14ac:dyDescent="0.15">
      <c r="J5442" s="246">
        <f>IF(OR(B5442="",C5442="",E5442=""),"",B5442&amp;":"&amp;C5442&amp;":"&amp;E5442)</f>
      </c>
      <c r="K5442" s="247">
        <f>IF(A5442="","",A5442*D5442)</f>
      </c>
      <c r="L5442" s="246">
        <f>IF(A5442="","",IF(OR(A5442=1,A5442=0),H5442,0))</f>
      </c>
      <c r="M5442" s="246">
        <f>IF(A5442="","",IF(A5442=-1,H5442,0))</f>
      </c>
      <c r="N5442">
        <f>IF(J5442="","",IF(E5442="SGD",1,IF(E5442="USD",Settings!$B$22,IF(E5442="HKD",Settings!$B$23,1))))</f>
      </c>
      <c r="O5442">
        <f>IF(OR(B5442="",C5442="",E5442=""),0,(IF(A5442=-1,H5442,0)-IF(OR(A5442=1,A5442=0),H5442,0)+IF(A5442=2,H5442,0))*IF(E5442="SGD",1,IF(E5442="USD",Settings!$B$22,IF(E5442="HKD",Settings!$B$23,1))))</f>
        <v>0</v>
      </c>
      <c r="P5442">
        <f>IF(OR(B5442="",C5442="",E5442=""),0,IF(A5442=2,H5442*IF(E5442="SGD",1,IF(E5442="USD",Settings!$B$22,IF(E5442="HKD",Settings!$B$23,1))),0))</f>
        <v>0</v>
      </c>
      <c r="Q5442" s="312">
        <f>IF(OR(J5442="",G5442=""),"",G5442+ROW()/1000000)</f>
      </c>
      <c r="R5442" s="247">
        <f>IF(Q5442="","",SUMIFS(Txn[Signed Units],Txn[Key],J5442,Txn[Transaction Order],"&lt;="&amp;Q5442))</f>
      </c>
    </row>
    <row r="5443" spans="10:18" ht="15" customHeight="1" x14ac:dyDescent="0.15">
      <c r="J5443" s="246">
        <f>IF(OR(B5443="",C5443="",E5443=""),"",B5443&amp;":"&amp;C5443&amp;":"&amp;E5443)</f>
      </c>
      <c r="K5443" s="247">
        <f>IF(A5443="","",A5443*D5443)</f>
      </c>
      <c r="L5443" s="246">
        <f>IF(A5443="","",IF(OR(A5443=1,A5443=0),H5443,0))</f>
      </c>
      <c r="M5443" s="246">
        <f>IF(A5443="","",IF(A5443=-1,H5443,0))</f>
      </c>
      <c r="N5443">
        <f>IF(J5443="","",IF(E5443="SGD",1,IF(E5443="USD",Settings!$B$22,IF(E5443="HKD",Settings!$B$23,1))))</f>
      </c>
      <c r="O5443">
        <f>IF(OR(B5443="",C5443="",E5443=""),0,(IF(A5443=-1,H5443,0)-IF(OR(A5443=1,A5443=0),H5443,0)+IF(A5443=2,H5443,0))*IF(E5443="SGD",1,IF(E5443="USD",Settings!$B$22,IF(E5443="HKD",Settings!$B$23,1))))</f>
        <v>0</v>
      </c>
      <c r="P5443">
        <f>IF(OR(B5443="",C5443="",E5443=""),0,IF(A5443=2,H5443*IF(E5443="SGD",1,IF(E5443="USD",Settings!$B$22,IF(E5443="HKD",Settings!$B$23,1))),0))</f>
        <v>0</v>
      </c>
      <c r="Q5443" s="312">
        <f>IF(OR(J5443="",G5443=""),"",G5443+ROW()/1000000)</f>
      </c>
      <c r="R5443" s="247">
        <f>IF(Q5443="","",SUMIFS(Txn[Signed Units],Txn[Key],J5443,Txn[Transaction Order],"&lt;="&amp;Q5443))</f>
      </c>
    </row>
    <row r="5444" spans="10:18" ht="15" customHeight="1" x14ac:dyDescent="0.15">
      <c r="J5444" s="246">
        <f>IF(OR(B5444="",C5444="",E5444=""),"",B5444&amp;":"&amp;C5444&amp;":"&amp;E5444)</f>
      </c>
      <c r="K5444" s="247">
        <f>IF(A5444="","",A5444*D5444)</f>
      </c>
      <c r="L5444" s="246">
        <f>IF(A5444="","",IF(OR(A5444=1,A5444=0),H5444,0))</f>
      </c>
      <c r="M5444" s="246">
        <f>IF(A5444="","",IF(A5444=-1,H5444,0))</f>
      </c>
      <c r="N5444">
        <f>IF(J5444="","",IF(E5444="SGD",1,IF(E5444="USD",Settings!$B$22,IF(E5444="HKD",Settings!$B$23,1))))</f>
      </c>
      <c r="O5444">
        <f>IF(OR(B5444="",C5444="",E5444=""),0,(IF(A5444=-1,H5444,0)-IF(OR(A5444=1,A5444=0),H5444,0)+IF(A5444=2,H5444,0))*IF(E5444="SGD",1,IF(E5444="USD",Settings!$B$22,IF(E5444="HKD",Settings!$B$23,1))))</f>
        <v>0</v>
      </c>
      <c r="P5444">
        <f>IF(OR(B5444="",C5444="",E5444=""),0,IF(A5444=2,H5444*IF(E5444="SGD",1,IF(E5444="USD",Settings!$B$22,IF(E5444="HKD",Settings!$B$23,1))),0))</f>
        <v>0</v>
      </c>
      <c r="Q5444" s="312">
        <f>IF(OR(J5444="",G5444=""),"",G5444+ROW()/1000000)</f>
      </c>
      <c r="R5444" s="247">
        <f>IF(Q5444="","",SUMIFS(Txn[Signed Units],Txn[Key],J5444,Txn[Transaction Order],"&lt;="&amp;Q5444))</f>
      </c>
    </row>
    <row r="5445" spans="10:18" ht="15" customHeight="1" x14ac:dyDescent="0.15">
      <c r="J5445" s="246">
        <f>IF(OR(B5445="",C5445="",E5445=""),"",B5445&amp;":"&amp;C5445&amp;":"&amp;E5445)</f>
      </c>
      <c r="K5445" s="247">
        <f>IF(A5445="","",A5445*D5445)</f>
      </c>
      <c r="L5445" s="246">
        <f>IF(A5445="","",IF(OR(A5445=1,A5445=0),H5445,0))</f>
      </c>
      <c r="M5445" s="246">
        <f>IF(A5445="","",IF(A5445=-1,H5445,0))</f>
      </c>
      <c r="N5445">
        <f>IF(J5445="","",IF(E5445="SGD",1,IF(E5445="USD",Settings!$B$22,IF(E5445="HKD",Settings!$B$23,1))))</f>
      </c>
      <c r="O5445">
        <f>IF(OR(B5445="",C5445="",E5445=""),0,(IF(A5445=-1,H5445,0)-IF(OR(A5445=1,A5445=0),H5445,0)+IF(A5445=2,H5445,0))*IF(E5445="SGD",1,IF(E5445="USD",Settings!$B$22,IF(E5445="HKD",Settings!$B$23,1))))</f>
        <v>0</v>
      </c>
      <c r="P5445">
        <f>IF(OR(B5445="",C5445="",E5445=""),0,IF(A5445=2,H5445*IF(E5445="SGD",1,IF(E5445="USD",Settings!$B$22,IF(E5445="HKD",Settings!$B$23,1))),0))</f>
        <v>0</v>
      </c>
      <c r="Q5445" s="312">
        <f>IF(OR(J5445="",G5445=""),"",G5445+ROW()/1000000)</f>
      </c>
      <c r="R5445" s="247">
        <f>IF(Q5445="","",SUMIFS(Txn[Signed Units],Txn[Key],J5445,Txn[Transaction Order],"&lt;="&amp;Q5445))</f>
      </c>
    </row>
    <row r="5446" spans="10:18" ht="15" customHeight="1" x14ac:dyDescent="0.15">
      <c r="J5446" s="246">
        <f>IF(OR(B5446="",C5446="",E5446=""),"",B5446&amp;":"&amp;C5446&amp;":"&amp;E5446)</f>
      </c>
      <c r="K5446" s="247">
        <f>IF(A5446="","",A5446*D5446)</f>
      </c>
      <c r="L5446" s="246">
        <f>IF(A5446="","",IF(OR(A5446=1,A5446=0),H5446,0))</f>
      </c>
      <c r="M5446" s="246">
        <f>IF(A5446="","",IF(A5446=-1,H5446,0))</f>
      </c>
      <c r="N5446">
        <f>IF(J5446="","",IF(E5446="SGD",1,IF(E5446="USD",Settings!$B$22,IF(E5446="HKD",Settings!$B$23,1))))</f>
      </c>
      <c r="O5446">
        <f>IF(OR(B5446="",C5446="",E5446=""),0,(IF(A5446=-1,H5446,0)-IF(OR(A5446=1,A5446=0),H5446,0)+IF(A5446=2,H5446,0))*IF(E5446="SGD",1,IF(E5446="USD",Settings!$B$22,IF(E5446="HKD",Settings!$B$23,1))))</f>
        <v>0</v>
      </c>
      <c r="P5446">
        <f>IF(OR(B5446="",C5446="",E5446=""),0,IF(A5446=2,H5446*IF(E5446="SGD",1,IF(E5446="USD",Settings!$B$22,IF(E5446="HKD",Settings!$B$23,1))),0))</f>
        <v>0</v>
      </c>
      <c r="Q5446" s="312">
        <f>IF(OR(J5446="",G5446=""),"",G5446+ROW()/1000000)</f>
      </c>
      <c r="R5446" s="247">
        <f>IF(Q5446="","",SUMIFS(Txn[Signed Units],Txn[Key],J5446,Txn[Transaction Order],"&lt;="&amp;Q5446))</f>
      </c>
    </row>
    <row r="5447" spans="10:18" ht="15" customHeight="1" x14ac:dyDescent="0.15">
      <c r="J5447" s="246">
        <f>IF(OR(B5447="",C5447="",E5447=""),"",B5447&amp;":"&amp;C5447&amp;":"&amp;E5447)</f>
      </c>
      <c r="K5447" s="247">
        <f>IF(A5447="","",A5447*D5447)</f>
      </c>
      <c r="L5447" s="246">
        <f>IF(A5447="","",IF(OR(A5447=1,A5447=0),H5447,0))</f>
      </c>
      <c r="M5447" s="246">
        <f>IF(A5447="","",IF(A5447=-1,H5447,0))</f>
      </c>
      <c r="N5447">
        <f>IF(J5447="","",IF(E5447="SGD",1,IF(E5447="USD",Settings!$B$22,IF(E5447="HKD",Settings!$B$23,1))))</f>
      </c>
      <c r="O5447">
        <f>IF(OR(B5447="",C5447="",E5447=""),0,(IF(A5447=-1,H5447,0)-IF(OR(A5447=1,A5447=0),H5447,0)+IF(A5447=2,H5447,0))*IF(E5447="SGD",1,IF(E5447="USD",Settings!$B$22,IF(E5447="HKD",Settings!$B$23,1))))</f>
        <v>0</v>
      </c>
      <c r="P5447">
        <f>IF(OR(B5447="",C5447="",E5447=""),0,IF(A5447=2,H5447*IF(E5447="SGD",1,IF(E5447="USD",Settings!$B$22,IF(E5447="HKD",Settings!$B$23,1))),0))</f>
        <v>0</v>
      </c>
      <c r="Q5447" s="312">
        <f>IF(OR(J5447="",G5447=""),"",G5447+ROW()/1000000)</f>
      </c>
      <c r="R5447" s="247">
        <f>IF(Q5447="","",SUMIFS(Txn[Signed Units],Txn[Key],J5447,Txn[Transaction Order],"&lt;="&amp;Q5447))</f>
      </c>
    </row>
    <row r="5448" spans="10:18" ht="15" customHeight="1" x14ac:dyDescent="0.15">
      <c r="J5448" s="246">
        <f>IF(OR(B5448="",C5448="",E5448=""),"",B5448&amp;":"&amp;C5448&amp;":"&amp;E5448)</f>
      </c>
      <c r="K5448" s="247">
        <f>IF(A5448="","",A5448*D5448)</f>
      </c>
      <c r="L5448" s="246">
        <f>IF(A5448="","",IF(OR(A5448=1,A5448=0),H5448,0))</f>
      </c>
      <c r="M5448" s="246">
        <f>IF(A5448="","",IF(A5448=-1,H5448,0))</f>
      </c>
      <c r="N5448">
        <f>IF(J5448="","",IF(E5448="SGD",1,IF(E5448="USD",Settings!$B$22,IF(E5448="HKD",Settings!$B$23,1))))</f>
      </c>
      <c r="O5448">
        <f>IF(OR(B5448="",C5448="",E5448=""),0,(IF(A5448=-1,H5448,0)-IF(OR(A5448=1,A5448=0),H5448,0)+IF(A5448=2,H5448,0))*IF(E5448="SGD",1,IF(E5448="USD",Settings!$B$22,IF(E5448="HKD",Settings!$B$23,1))))</f>
        <v>0</v>
      </c>
      <c r="P5448">
        <f>IF(OR(B5448="",C5448="",E5448=""),0,IF(A5448=2,H5448*IF(E5448="SGD",1,IF(E5448="USD",Settings!$B$22,IF(E5448="HKD",Settings!$B$23,1))),0))</f>
        <v>0</v>
      </c>
      <c r="Q5448" s="312">
        <f>IF(OR(J5448="",G5448=""),"",G5448+ROW()/1000000)</f>
      </c>
      <c r="R5448" s="247">
        <f>IF(Q5448="","",SUMIFS(Txn[Signed Units],Txn[Key],J5448,Txn[Transaction Order],"&lt;="&amp;Q5448))</f>
      </c>
    </row>
    <row r="5449" spans="10:18" ht="15" customHeight="1" x14ac:dyDescent="0.15">
      <c r="J5449" s="246">
        <f>IF(OR(B5449="",C5449="",E5449=""),"",B5449&amp;":"&amp;C5449&amp;":"&amp;E5449)</f>
      </c>
      <c r="K5449" s="247">
        <f>IF(A5449="","",A5449*D5449)</f>
      </c>
      <c r="L5449" s="246">
        <f>IF(A5449="","",IF(OR(A5449=1,A5449=0),H5449,0))</f>
      </c>
      <c r="M5449" s="246">
        <f>IF(A5449="","",IF(A5449=-1,H5449,0))</f>
      </c>
      <c r="N5449">
        <f>IF(J5449="","",IF(E5449="SGD",1,IF(E5449="USD",Settings!$B$22,IF(E5449="HKD",Settings!$B$23,1))))</f>
      </c>
      <c r="O5449">
        <f>IF(OR(B5449="",C5449="",E5449=""),0,(IF(A5449=-1,H5449,0)-IF(OR(A5449=1,A5449=0),H5449,0)+IF(A5449=2,H5449,0))*IF(E5449="SGD",1,IF(E5449="USD",Settings!$B$22,IF(E5449="HKD",Settings!$B$23,1))))</f>
        <v>0</v>
      </c>
      <c r="P5449">
        <f>IF(OR(B5449="",C5449="",E5449=""),0,IF(A5449=2,H5449*IF(E5449="SGD",1,IF(E5449="USD",Settings!$B$22,IF(E5449="HKD",Settings!$B$23,1))),0))</f>
        <v>0</v>
      </c>
      <c r="Q5449" s="312">
        <f>IF(OR(J5449="",G5449=""),"",G5449+ROW()/1000000)</f>
      </c>
      <c r="R5449" s="247">
        <f>IF(Q5449="","",SUMIFS(Txn[Signed Units],Txn[Key],J5449,Txn[Transaction Order],"&lt;="&amp;Q5449))</f>
      </c>
    </row>
    <row r="5450" spans="10:18" ht="15" customHeight="1" x14ac:dyDescent="0.15">
      <c r="J5450" s="246">
        <f>IF(OR(B5450="",C5450="",E5450=""),"",B5450&amp;":"&amp;C5450&amp;":"&amp;E5450)</f>
      </c>
      <c r="K5450" s="247">
        <f>IF(A5450="","",A5450*D5450)</f>
      </c>
      <c r="L5450" s="246">
        <f>IF(A5450="","",IF(OR(A5450=1,A5450=0),H5450,0))</f>
      </c>
      <c r="M5450" s="246">
        <f>IF(A5450="","",IF(A5450=-1,H5450,0))</f>
      </c>
      <c r="N5450">
        <f>IF(J5450="","",IF(E5450="SGD",1,IF(E5450="USD",Settings!$B$22,IF(E5450="HKD",Settings!$B$23,1))))</f>
      </c>
      <c r="O5450">
        <f>IF(OR(B5450="",C5450="",E5450=""),0,(IF(A5450=-1,H5450,0)-IF(OR(A5450=1,A5450=0),H5450,0)+IF(A5450=2,H5450,0))*IF(E5450="SGD",1,IF(E5450="USD",Settings!$B$22,IF(E5450="HKD",Settings!$B$23,1))))</f>
        <v>0</v>
      </c>
      <c r="P5450">
        <f>IF(OR(B5450="",C5450="",E5450=""),0,IF(A5450=2,H5450*IF(E5450="SGD",1,IF(E5450="USD",Settings!$B$22,IF(E5450="HKD",Settings!$B$23,1))),0))</f>
        <v>0</v>
      </c>
      <c r="Q5450" s="312">
        <f>IF(OR(J5450="",G5450=""),"",G5450+ROW()/1000000)</f>
      </c>
      <c r="R5450" s="247">
        <f>IF(Q5450="","",SUMIFS(Txn[Signed Units],Txn[Key],J5450,Txn[Transaction Order],"&lt;="&amp;Q5450))</f>
      </c>
    </row>
    <row r="5451" spans="10:18" ht="15" customHeight="1" x14ac:dyDescent="0.15">
      <c r="J5451" s="246">
        <f>IF(OR(B5451="",C5451="",E5451=""),"",B5451&amp;":"&amp;C5451&amp;":"&amp;E5451)</f>
      </c>
      <c r="K5451" s="247">
        <f>IF(A5451="","",A5451*D5451)</f>
      </c>
      <c r="L5451" s="246">
        <f>IF(A5451="","",IF(OR(A5451=1,A5451=0),H5451,0))</f>
      </c>
      <c r="M5451" s="246">
        <f>IF(A5451="","",IF(A5451=-1,H5451,0))</f>
      </c>
      <c r="N5451">
        <f>IF(J5451="","",IF(E5451="SGD",1,IF(E5451="USD",Settings!$B$22,IF(E5451="HKD",Settings!$B$23,1))))</f>
      </c>
      <c r="O5451">
        <f>IF(OR(B5451="",C5451="",E5451=""),0,(IF(A5451=-1,H5451,0)-IF(OR(A5451=1,A5451=0),H5451,0)+IF(A5451=2,H5451,0))*IF(E5451="SGD",1,IF(E5451="USD",Settings!$B$22,IF(E5451="HKD",Settings!$B$23,1))))</f>
        <v>0</v>
      </c>
      <c r="P5451">
        <f>IF(OR(B5451="",C5451="",E5451=""),0,IF(A5451=2,H5451*IF(E5451="SGD",1,IF(E5451="USD",Settings!$B$22,IF(E5451="HKD",Settings!$B$23,1))),0))</f>
        <v>0</v>
      </c>
      <c r="Q5451" s="312">
        <f>IF(OR(J5451="",G5451=""),"",G5451+ROW()/1000000)</f>
      </c>
      <c r="R5451" s="247">
        <f>IF(Q5451="","",SUMIFS(Txn[Signed Units],Txn[Key],J5451,Txn[Transaction Order],"&lt;="&amp;Q5451))</f>
      </c>
    </row>
    <row r="5452" spans="10:18" ht="15" customHeight="1" x14ac:dyDescent="0.15">
      <c r="J5452" s="246">
        <f>IF(OR(B5452="",C5452="",E5452=""),"",B5452&amp;":"&amp;C5452&amp;":"&amp;E5452)</f>
      </c>
      <c r="K5452" s="247">
        <f>IF(A5452="","",A5452*D5452)</f>
      </c>
      <c r="L5452" s="246">
        <f>IF(A5452="","",IF(OR(A5452=1,A5452=0),H5452,0))</f>
      </c>
      <c r="M5452" s="246">
        <f>IF(A5452="","",IF(A5452=-1,H5452,0))</f>
      </c>
      <c r="N5452">
        <f>IF(J5452="","",IF(E5452="SGD",1,IF(E5452="USD",Settings!$B$22,IF(E5452="HKD",Settings!$B$23,1))))</f>
      </c>
      <c r="O5452">
        <f>IF(OR(B5452="",C5452="",E5452=""),0,(IF(A5452=-1,H5452,0)-IF(OR(A5452=1,A5452=0),H5452,0)+IF(A5452=2,H5452,0))*IF(E5452="SGD",1,IF(E5452="USD",Settings!$B$22,IF(E5452="HKD",Settings!$B$23,1))))</f>
        <v>0</v>
      </c>
      <c r="P5452">
        <f>IF(OR(B5452="",C5452="",E5452=""),0,IF(A5452=2,H5452*IF(E5452="SGD",1,IF(E5452="USD",Settings!$B$22,IF(E5452="HKD",Settings!$B$23,1))),0))</f>
        <v>0</v>
      </c>
      <c r="Q5452" s="312">
        <f>IF(OR(J5452="",G5452=""),"",G5452+ROW()/1000000)</f>
      </c>
      <c r="R5452" s="247">
        <f>IF(Q5452="","",SUMIFS(Txn[Signed Units],Txn[Key],J5452,Txn[Transaction Order],"&lt;="&amp;Q5452))</f>
      </c>
    </row>
    <row r="5453" spans="10:18" ht="15" customHeight="1" x14ac:dyDescent="0.15">
      <c r="J5453" s="246">
        <f>IF(OR(B5453="",C5453="",E5453=""),"",B5453&amp;":"&amp;C5453&amp;":"&amp;E5453)</f>
      </c>
      <c r="K5453" s="247">
        <f>IF(A5453="","",A5453*D5453)</f>
      </c>
      <c r="L5453" s="246">
        <f>IF(A5453="","",IF(OR(A5453=1,A5453=0),H5453,0))</f>
      </c>
      <c r="M5453" s="246">
        <f>IF(A5453="","",IF(A5453=-1,H5453,0))</f>
      </c>
      <c r="N5453">
        <f>IF(J5453="","",IF(E5453="SGD",1,IF(E5453="USD",Settings!$B$22,IF(E5453="HKD",Settings!$B$23,1))))</f>
      </c>
      <c r="O5453">
        <f>IF(OR(B5453="",C5453="",E5453=""),0,(IF(A5453=-1,H5453,0)-IF(OR(A5453=1,A5453=0),H5453,0)+IF(A5453=2,H5453,0))*IF(E5453="SGD",1,IF(E5453="USD",Settings!$B$22,IF(E5453="HKD",Settings!$B$23,1))))</f>
        <v>0</v>
      </c>
      <c r="P5453">
        <f>IF(OR(B5453="",C5453="",E5453=""),0,IF(A5453=2,H5453*IF(E5453="SGD",1,IF(E5453="USD",Settings!$B$22,IF(E5453="HKD",Settings!$B$23,1))),0))</f>
        <v>0</v>
      </c>
      <c r="Q5453" s="312">
        <f>IF(OR(J5453="",G5453=""),"",G5453+ROW()/1000000)</f>
      </c>
      <c r="R5453" s="247">
        <f>IF(Q5453="","",SUMIFS(Txn[Signed Units],Txn[Key],J5453,Txn[Transaction Order],"&lt;="&amp;Q5453))</f>
      </c>
    </row>
    <row r="5454" spans="10:18" ht="15" customHeight="1" x14ac:dyDescent="0.15">
      <c r="J5454" s="246">
        <f>IF(OR(B5454="",C5454="",E5454=""),"",B5454&amp;":"&amp;C5454&amp;":"&amp;E5454)</f>
      </c>
      <c r="K5454" s="247">
        <f>IF(A5454="","",A5454*D5454)</f>
      </c>
      <c r="L5454" s="246">
        <f>IF(A5454="","",IF(OR(A5454=1,A5454=0),H5454,0))</f>
      </c>
      <c r="M5454" s="246">
        <f>IF(A5454="","",IF(A5454=-1,H5454,0))</f>
      </c>
      <c r="N5454">
        <f>IF(J5454="","",IF(E5454="SGD",1,IF(E5454="USD",Settings!$B$22,IF(E5454="HKD",Settings!$B$23,1))))</f>
      </c>
      <c r="O5454">
        <f>IF(OR(B5454="",C5454="",E5454=""),0,(IF(A5454=-1,H5454,0)-IF(OR(A5454=1,A5454=0),H5454,0)+IF(A5454=2,H5454,0))*IF(E5454="SGD",1,IF(E5454="USD",Settings!$B$22,IF(E5454="HKD",Settings!$B$23,1))))</f>
        <v>0</v>
      </c>
      <c r="P5454">
        <f>IF(OR(B5454="",C5454="",E5454=""),0,IF(A5454=2,H5454*IF(E5454="SGD",1,IF(E5454="USD",Settings!$B$22,IF(E5454="HKD",Settings!$B$23,1))),0))</f>
        <v>0</v>
      </c>
      <c r="Q5454" s="312">
        <f>IF(OR(J5454="",G5454=""),"",G5454+ROW()/1000000)</f>
      </c>
      <c r="R5454" s="247">
        <f>IF(Q5454="","",SUMIFS(Txn[Signed Units],Txn[Key],J5454,Txn[Transaction Order],"&lt;="&amp;Q5454))</f>
      </c>
    </row>
    <row r="5455" spans="10:18" ht="15" customHeight="1" x14ac:dyDescent="0.15">
      <c r="J5455" s="246">
        <f>IF(OR(B5455="",C5455="",E5455=""),"",B5455&amp;":"&amp;C5455&amp;":"&amp;E5455)</f>
      </c>
      <c r="K5455" s="247">
        <f>IF(A5455="","",A5455*D5455)</f>
      </c>
      <c r="L5455" s="246">
        <f>IF(A5455="","",IF(OR(A5455=1,A5455=0),H5455,0))</f>
      </c>
      <c r="M5455" s="246">
        <f>IF(A5455="","",IF(A5455=-1,H5455,0))</f>
      </c>
      <c r="N5455">
        <f>IF(J5455="","",IF(E5455="SGD",1,IF(E5455="USD",Settings!$B$22,IF(E5455="HKD",Settings!$B$23,1))))</f>
      </c>
      <c r="O5455">
        <f>IF(OR(B5455="",C5455="",E5455=""),0,(IF(A5455=-1,H5455,0)-IF(OR(A5455=1,A5455=0),H5455,0)+IF(A5455=2,H5455,0))*IF(E5455="SGD",1,IF(E5455="USD",Settings!$B$22,IF(E5455="HKD",Settings!$B$23,1))))</f>
        <v>0</v>
      </c>
      <c r="P5455">
        <f>IF(OR(B5455="",C5455="",E5455=""),0,IF(A5455=2,H5455*IF(E5455="SGD",1,IF(E5455="USD",Settings!$B$22,IF(E5455="HKD",Settings!$B$23,1))),0))</f>
        <v>0</v>
      </c>
      <c r="Q5455" s="312">
        <f>IF(OR(J5455="",G5455=""),"",G5455+ROW()/1000000)</f>
      </c>
      <c r="R5455" s="247">
        <f>IF(Q5455="","",SUMIFS(Txn[Signed Units],Txn[Key],J5455,Txn[Transaction Order],"&lt;="&amp;Q5455))</f>
      </c>
    </row>
    <row r="5456" spans="10:18" ht="15" customHeight="1" x14ac:dyDescent="0.15">
      <c r="J5456" s="246">
        <f>IF(OR(B5456="",C5456="",E5456=""),"",B5456&amp;":"&amp;C5456&amp;":"&amp;E5456)</f>
      </c>
      <c r="K5456" s="247">
        <f>IF(A5456="","",A5456*D5456)</f>
      </c>
      <c r="L5456" s="246">
        <f>IF(A5456="","",IF(OR(A5456=1,A5456=0),H5456,0))</f>
      </c>
      <c r="M5456" s="246">
        <f>IF(A5456="","",IF(A5456=-1,H5456,0))</f>
      </c>
      <c r="N5456">
        <f>IF(J5456="","",IF(E5456="SGD",1,IF(E5456="USD",Settings!$B$22,IF(E5456="HKD",Settings!$B$23,1))))</f>
      </c>
      <c r="O5456">
        <f>IF(OR(B5456="",C5456="",E5456=""),0,(IF(A5456=-1,H5456,0)-IF(OR(A5456=1,A5456=0),H5456,0)+IF(A5456=2,H5456,0))*IF(E5456="SGD",1,IF(E5456="USD",Settings!$B$22,IF(E5456="HKD",Settings!$B$23,1))))</f>
        <v>0</v>
      </c>
      <c r="P5456">
        <f>IF(OR(B5456="",C5456="",E5456=""),0,IF(A5456=2,H5456*IF(E5456="SGD",1,IF(E5456="USD",Settings!$B$22,IF(E5456="HKD",Settings!$B$23,1))),0))</f>
        <v>0</v>
      </c>
      <c r="Q5456" s="312">
        <f>IF(OR(J5456="",G5456=""),"",G5456+ROW()/1000000)</f>
      </c>
      <c r="R5456" s="247">
        <f>IF(Q5456="","",SUMIFS(Txn[Signed Units],Txn[Key],J5456,Txn[Transaction Order],"&lt;="&amp;Q5456))</f>
      </c>
    </row>
    <row r="5457" spans="10:18" ht="15" customHeight="1" x14ac:dyDescent="0.15">
      <c r="J5457" s="246">
        <f>IF(OR(B5457="",C5457="",E5457=""),"",B5457&amp;":"&amp;C5457&amp;":"&amp;E5457)</f>
      </c>
      <c r="K5457" s="247">
        <f>IF(A5457="","",A5457*D5457)</f>
      </c>
      <c r="L5457" s="246">
        <f>IF(A5457="","",IF(OR(A5457=1,A5457=0),H5457,0))</f>
      </c>
      <c r="M5457" s="246">
        <f>IF(A5457="","",IF(A5457=-1,H5457,0))</f>
      </c>
      <c r="N5457">
        <f>IF(J5457="","",IF(E5457="SGD",1,IF(E5457="USD",Settings!$B$22,IF(E5457="HKD",Settings!$B$23,1))))</f>
      </c>
      <c r="O5457">
        <f>IF(OR(B5457="",C5457="",E5457=""),0,(IF(A5457=-1,H5457,0)-IF(OR(A5457=1,A5457=0),H5457,0)+IF(A5457=2,H5457,0))*IF(E5457="SGD",1,IF(E5457="USD",Settings!$B$22,IF(E5457="HKD",Settings!$B$23,1))))</f>
        <v>0</v>
      </c>
      <c r="P5457">
        <f>IF(OR(B5457="",C5457="",E5457=""),0,IF(A5457=2,H5457*IF(E5457="SGD",1,IF(E5457="USD",Settings!$B$22,IF(E5457="HKD",Settings!$B$23,1))),0))</f>
        <v>0</v>
      </c>
      <c r="Q5457" s="312">
        <f>IF(OR(J5457="",G5457=""),"",G5457+ROW()/1000000)</f>
      </c>
      <c r="R5457" s="247">
        <f>IF(Q5457="","",SUMIFS(Txn[Signed Units],Txn[Key],J5457,Txn[Transaction Order],"&lt;="&amp;Q5457))</f>
      </c>
    </row>
    <row r="5458" spans="10:18" ht="15" customHeight="1" x14ac:dyDescent="0.15">
      <c r="J5458" s="246">
        <f>IF(OR(B5458="",C5458="",E5458=""),"",B5458&amp;":"&amp;C5458&amp;":"&amp;E5458)</f>
      </c>
      <c r="K5458" s="247">
        <f>IF(A5458="","",A5458*D5458)</f>
      </c>
      <c r="L5458" s="246">
        <f>IF(A5458="","",IF(OR(A5458=1,A5458=0),H5458,0))</f>
      </c>
      <c r="M5458" s="246">
        <f>IF(A5458="","",IF(A5458=-1,H5458,0))</f>
      </c>
      <c r="N5458">
        <f>IF(J5458="","",IF(E5458="SGD",1,IF(E5458="USD",Settings!$B$22,IF(E5458="HKD",Settings!$B$23,1))))</f>
      </c>
      <c r="O5458">
        <f>IF(OR(B5458="",C5458="",E5458=""),0,(IF(A5458=-1,H5458,0)-IF(OR(A5458=1,A5458=0),H5458,0)+IF(A5458=2,H5458,0))*IF(E5458="SGD",1,IF(E5458="USD",Settings!$B$22,IF(E5458="HKD",Settings!$B$23,1))))</f>
        <v>0</v>
      </c>
      <c r="P5458">
        <f>IF(OR(B5458="",C5458="",E5458=""),0,IF(A5458=2,H5458*IF(E5458="SGD",1,IF(E5458="USD",Settings!$B$22,IF(E5458="HKD",Settings!$B$23,1))),0))</f>
        <v>0</v>
      </c>
      <c r="Q5458" s="312">
        <f>IF(OR(J5458="",G5458=""),"",G5458+ROW()/1000000)</f>
      </c>
      <c r="R5458" s="247">
        <f>IF(Q5458="","",SUMIFS(Txn[Signed Units],Txn[Key],J5458,Txn[Transaction Order],"&lt;="&amp;Q5458))</f>
      </c>
    </row>
    <row r="5459" spans="10:18" ht="15" customHeight="1" x14ac:dyDescent="0.15">
      <c r="J5459" s="246">
        <f>IF(OR(B5459="",C5459="",E5459=""),"",B5459&amp;":"&amp;C5459&amp;":"&amp;E5459)</f>
      </c>
      <c r="K5459" s="247">
        <f>IF(A5459="","",A5459*D5459)</f>
      </c>
      <c r="L5459" s="246">
        <f>IF(A5459="","",IF(OR(A5459=1,A5459=0),H5459,0))</f>
      </c>
      <c r="M5459" s="246">
        <f>IF(A5459="","",IF(A5459=-1,H5459,0))</f>
      </c>
      <c r="N5459">
        <f>IF(J5459="","",IF(E5459="SGD",1,IF(E5459="USD",Settings!$B$22,IF(E5459="HKD",Settings!$B$23,1))))</f>
      </c>
      <c r="O5459">
        <f>IF(OR(B5459="",C5459="",E5459=""),0,(IF(A5459=-1,H5459,0)-IF(OR(A5459=1,A5459=0),H5459,0)+IF(A5459=2,H5459,0))*IF(E5459="SGD",1,IF(E5459="USD",Settings!$B$22,IF(E5459="HKD",Settings!$B$23,1))))</f>
        <v>0</v>
      </c>
      <c r="P5459">
        <f>IF(OR(B5459="",C5459="",E5459=""),0,IF(A5459=2,H5459*IF(E5459="SGD",1,IF(E5459="USD",Settings!$B$22,IF(E5459="HKD",Settings!$B$23,1))),0))</f>
        <v>0</v>
      </c>
      <c r="Q5459" s="312">
        <f>IF(OR(J5459="",G5459=""),"",G5459+ROW()/1000000)</f>
      </c>
      <c r="R5459" s="247">
        <f>IF(Q5459="","",SUMIFS(Txn[Signed Units],Txn[Key],J5459,Txn[Transaction Order],"&lt;="&amp;Q5459))</f>
      </c>
    </row>
    <row r="5460" spans="10:18" ht="15" customHeight="1" x14ac:dyDescent="0.15">
      <c r="J5460" s="246">
        <f>IF(OR(B5460="",C5460="",E5460=""),"",B5460&amp;":"&amp;C5460&amp;":"&amp;E5460)</f>
      </c>
      <c r="K5460" s="247">
        <f>IF(A5460="","",A5460*D5460)</f>
      </c>
      <c r="L5460" s="246">
        <f>IF(A5460="","",IF(OR(A5460=1,A5460=0),H5460,0))</f>
      </c>
      <c r="M5460" s="246">
        <f>IF(A5460="","",IF(A5460=-1,H5460,0))</f>
      </c>
      <c r="N5460">
        <f>IF(J5460="","",IF(E5460="SGD",1,IF(E5460="USD",Settings!$B$22,IF(E5460="HKD",Settings!$B$23,1))))</f>
      </c>
      <c r="O5460">
        <f>IF(OR(B5460="",C5460="",E5460=""),0,(IF(A5460=-1,H5460,0)-IF(OR(A5460=1,A5460=0),H5460,0)+IF(A5460=2,H5460,0))*IF(E5460="SGD",1,IF(E5460="USD",Settings!$B$22,IF(E5460="HKD",Settings!$B$23,1))))</f>
        <v>0</v>
      </c>
      <c r="P5460">
        <f>IF(OR(B5460="",C5460="",E5460=""),0,IF(A5460=2,H5460*IF(E5460="SGD",1,IF(E5460="USD",Settings!$B$22,IF(E5460="HKD",Settings!$B$23,1))),0))</f>
        <v>0</v>
      </c>
      <c r="Q5460" s="312">
        <f>IF(OR(J5460="",G5460=""),"",G5460+ROW()/1000000)</f>
      </c>
      <c r="R5460" s="247">
        <f>IF(Q5460="","",SUMIFS(Txn[Signed Units],Txn[Key],J5460,Txn[Transaction Order],"&lt;="&amp;Q5460))</f>
      </c>
    </row>
    <row r="5461" spans="10:18" ht="15" customHeight="1" x14ac:dyDescent="0.15">
      <c r="J5461" s="246">
        <f>IF(OR(B5461="",C5461="",E5461=""),"",B5461&amp;":"&amp;C5461&amp;":"&amp;E5461)</f>
      </c>
      <c r="K5461" s="247">
        <f>IF(A5461="","",A5461*D5461)</f>
      </c>
      <c r="L5461" s="246">
        <f>IF(A5461="","",IF(OR(A5461=1,A5461=0),H5461,0))</f>
      </c>
      <c r="M5461" s="246">
        <f>IF(A5461="","",IF(A5461=-1,H5461,0))</f>
      </c>
      <c r="N5461">
        <f>IF(J5461="","",IF(E5461="SGD",1,IF(E5461="USD",Settings!$B$22,IF(E5461="HKD",Settings!$B$23,1))))</f>
      </c>
      <c r="O5461">
        <f>IF(OR(B5461="",C5461="",E5461=""),0,(IF(A5461=-1,H5461,0)-IF(OR(A5461=1,A5461=0),H5461,0)+IF(A5461=2,H5461,0))*IF(E5461="SGD",1,IF(E5461="USD",Settings!$B$22,IF(E5461="HKD",Settings!$B$23,1))))</f>
        <v>0</v>
      </c>
      <c r="P5461">
        <f>IF(OR(B5461="",C5461="",E5461=""),0,IF(A5461=2,H5461*IF(E5461="SGD",1,IF(E5461="USD",Settings!$B$22,IF(E5461="HKD",Settings!$B$23,1))),0))</f>
        <v>0</v>
      </c>
      <c r="Q5461" s="312">
        <f>IF(OR(J5461="",G5461=""),"",G5461+ROW()/1000000)</f>
      </c>
      <c r="R5461" s="247">
        <f>IF(Q5461="","",SUMIFS(Txn[Signed Units],Txn[Key],J5461,Txn[Transaction Order],"&lt;="&amp;Q5461))</f>
      </c>
    </row>
    <row r="5462" spans="10:18" ht="15" customHeight="1" x14ac:dyDescent="0.15">
      <c r="J5462" s="246">
        <f>IF(OR(B5462="",C5462="",E5462=""),"",B5462&amp;":"&amp;C5462&amp;":"&amp;E5462)</f>
      </c>
      <c r="K5462" s="247">
        <f>IF(A5462="","",A5462*D5462)</f>
      </c>
      <c r="L5462" s="246">
        <f>IF(A5462="","",IF(OR(A5462=1,A5462=0),H5462,0))</f>
      </c>
      <c r="M5462" s="246">
        <f>IF(A5462="","",IF(A5462=-1,H5462,0))</f>
      </c>
      <c r="N5462">
        <f>IF(J5462="","",IF(E5462="SGD",1,IF(E5462="USD",Settings!$B$22,IF(E5462="HKD",Settings!$B$23,1))))</f>
      </c>
      <c r="O5462">
        <f>IF(OR(B5462="",C5462="",E5462=""),0,(IF(A5462=-1,H5462,0)-IF(OR(A5462=1,A5462=0),H5462,0)+IF(A5462=2,H5462,0))*IF(E5462="SGD",1,IF(E5462="USD",Settings!$B$22,IF(E5462="HKD",Settings!$B$23,1))))</f>
        <v>0</v>
      </c>
      <c r="P5462">
        <f>IF(OR(B5462="",C5462="",E5462=""),0,IF(A5462=2,H5462*IF(E5462="SGD",1,IF(E5462="USD",Settings!$B$22,IF(E5462="HKD",Settings!$B$23,1))),0))</f>
        <v>0</v>
      </c>
      <c r="Q5462" s="312">
        <f>IF(OR(J5462="",G5462=""),"",G5462+ROW()/1000000)</f>
      </c>
      <c r="R5462" s="247">
        <f>IF(Q5462="","",SUMIFS(Txn[Signed Units],Txn[Key],J5462,Txn[Transaction Order],"&lt;="&amp;Q5462))</f>
      </c>
    </row>
    <row r="5463" spans="10:18" ht="15" customHeight="1" x14ac:dyDescent="0.15">
      <c r="J5463" s="246">
        <f>IF(OR(B5463="",C5463="",E5463=""),"",B5463&amp;":"&amp;C5463&amp;":"&amp;E5463)</f>
      </c>
      <c r="K5463" s="247">
        <f>IF(A5463="","",A5463*D5463)</f>
      </c>
      <c r="L5463" s="246">
        <f>IF(A5463="","",IF(OR(A5463=1,A5463=0),H5463,0))</f>
      </c>
      <c r="M5463" s="246">
        <f>IF(A5463="","",IF(A5463=-1,H5463,0))</f>
      </c>
      <c r="N5463">
        <f>IF(J5463="","",IF(E5463="SGD",1,IF(E5463="USD",Settings!$B$22,IF(E5463="HKD",Settings!$B$23,1))))</f>
      </c>
      <c r="O5463">
        <f>IF(OR(B5463="",C5463="",E5463=""),0,(IF(A5463=-1,H5463,0)-IF(OR(A5463=1,A5463=0),H5463,0)+IF(A5463=2,H5463,0))*IF(E5463="SGD",1,IF(E5463="USD",Settings!$B$22,IF(E5463="HKD",Settings!$B$23,1))))</f>
        <v>0</v>
      </c>
      <c r="P5463">
        <f>IF(OR(B5463="",C5463="",E5463=""),0,IF(A5463=2,H5463*IF(E5463="SGD",1,IF(E5463="USD",Settings!$B$22,IF(E5463="HKD",Settings!$B$23,1))),0))</f>
        <v>0</v>
      </c>
      <c r="Q5463" s="312">
        <f>IF(OR(J5463="",G5463=""),"",G5463+ROW()/1000000)</f>
      </c>
      <c r="R5463" s="247">
        <f>IF(Q5463="","",SUMIFS(Txn[Signed Units],Txn[Key],J5463,Txn[Transaction Order],"&lt;="&amp;Q5463))</f>
      </c>
    </row>
    <row r="5464" spans="10:18" ht="15" customHeight="1" x14ac:dyDescent="0.15">
      <c r="J5464" s="246">
        <f>IF(OR(B5464="",C5464="",E5464=""),"",B5464&amp;":"&amp;C5464&amp;":"&amp;E5464)</f>
      </c>
      <c r="K5464" s="247">
        <f>IF(A5464="","",A5464*D5464)</f>
      </c>
      <c r="L5464" s="246">
        <f>IF(A5464="","",IF(OR(A5464=1,A5464=0),H5464,0))</f>
      </c>
      <c r="M5464" s="246">
        <f>IF(A5464="","",IF(A5464=-1,H5464,0))</f>
      </c>
      <c r="N5464">
        <f>IF(J5464="","",IF(E5464="SGD",1,IF(E5464="USD",Settings!$B$22,IF(E5464="HKD",Settings!$B$23,1))))</f>
      </c>
      <c r="O5464">
        <f>IF(OR(B5464="",C5464="",E5464=""),0,(IF(A5464=-1,H5464,0)-IF(OR(A5464=1,A5464=0),H5464,0)+IF(A5464=2,H5464,0))*IF(E5464="SGD",1,IF(E5464="USD",Settings!$B$22,IF(E5464="HKD",Settings!$B$23,1))))</f>
        <v>0</v>
      </c>
      <c r="P5464">
        <f>IF(OR(B5464="",C5464="",E5464=""),0,IF(A5464=2,H5464*IF(E5464="SGD",1,IF(E5464="USD",Settings!$B$22,IF(E5464="HKD",Settings!$B$23,1))),0))</f>
        <v>0</v>
      </c>
      <c r="Q5464" s="312">
        <f>IF(OR(J5464="",G5464=""),"",G5464+ROW()/1000000)</f>
      </c>
      <c r="R5464" s="247">
        <f>IF(Q5464="","",SUMIFS(Txn[Signed Units],Txn[Key],J5464,Txn[Transaction Order],"&lt;="&amp;Q5464))</f>
      </c>
    </row>
    <row r="5465" spans="10:18" ht="15" customHeight="1" x14ac:dyDescent="0.15">
      <c r="J5465" s="246">
        <f>IF(OR(B5465="",C5465="",E5465=""),"",B5465&amp;":"&amp;C5465&amp;":"&amp;E5465)</f>
      </c>
      <c r="K5465" s="247">
        <f>IF(A5465="","",A5465*D5465)</f>
      </c>
      <c r="L5465" s="246">
        <f>IF(A5465="","",IF(OR(A5465=1,A5465=0),H5465,0))</f>
      </c>
      <c r="M5465" s="246">
        <f>IF(A5465="","",IF(A5465=-1,H5465,0))</f>
      </c>
      <c r="N5465">
        <f>IF(J5465="","",IF(E5465="SGD",1,IF(E5465="USD",Settings!$B$22,IF(E5465="HKD",Settings!$B$23,1))))</f>
      </c>
      <c r="O5465">
        <f>IF(OR(B5465="",C5465="",E5465=""),0,(IF(A5465=-1,H5465,0)-IF(OR(A5465=1,A5465=0),H5465,0)+IF(A5465=2,H5465,0))*IF(E5465="SGD",1,IF(E5465="USD",Settings!$B$22,IF(E5465="HKD",Settings!$B$23,1))))</f>
        <v>0</v>
      </c>
      <c r="P5465">
        <f>IF(OR(B5465="",C5465="",E5465=""),0,IF(A5465=2,H5465*IF(E5465="SGD",1,IF(E5465="USD",Settings!$B$22,IF(E5465="HKD",Settings!$B$23,1))),0))</f>
        <v>0</v>
      </c>
      <c r="Q5465" s="312">
        <f>IF(OR(J5465="",G5465=""),"",G5465+ROW()/1000000)</f>
      </c>
      <c r="R5465" s="247">
        <f>IF(Q5465="","",SUMIFS(Txn[Signed Units],Txn[Key],J5465,Txn[Transaction Order],"&lt;="&amp;Q5465))</f>
      </c>
    </row>
    <row r="5466" spans="10:18" ht="15" customHeight="1" x14ac:dyDescent="0.15">
      <c r="J5466" s="246">
        <f>IF(OR(B5466="",C5466="",E5466=""),"",B5466&amp;":"&amp;C5466&amp;":"&amp;E5466)</f>
      </c>
      <c r="K5466" s="247">
        <f>IF(A5466="","",A5466*D5466)</f>
      </c>
      <c r="L5466" s="246">
        <f>IF(A5466="","",IF(OR(A5466=1,A5466=0),H5466,0))</f>
      </c>
      <c r="M5466" s="246">
        <f>IF(A5466="","",IF(A5466=-1,H5466,0))</f>
      </c>
      <c r="N5466">
        <f>IF(J5466="","",IF(E5466="SGD",1,IF(E5466="USD",Settings!$B$22,IF(E5466="HKD",Settings!$B$23,1))))</f>
      </c>
      <c r="O5466">
        <f>IF(OR(B5466="",C5466="",E5466=""),0,(IF(A5466=-1,H5466,0)-IF(OR(A5466=1,A5466=0),H5466,0)+IF(A5466=2,H5466,0))*IF(E5466="SGD",1,IF(E5466="USD",Settings!$B$22,IF(E5466="HKD",Settings!$B$23,1))))</f>
        <v>0</v>
      </c>
      <c r="P5466">
        <f>IF(OR(B5466="",C5466="",E5466=""),0,IF(A5466=2,H5466*IF(E5466="SGD",1,IF(E5466="USD",Settings!$B$22,IF(E5466="HKD",Settings!$B$23,1))),0))</f>
        <v>0</v>
      </c>
      <c r="Q5466" s="312">
        <f>IF(OR(J5466="",G5466=""),"",G5466+ROW()/1000000)</f>
      </c>
      <c r="R5466" s="247">
        <f>IF(Q5466="","",SUMIFS(Txn[Signed Units],Txn[Key],J5466,Txn[Transaction Order],"&lt;="&amp;Q5466))</f>
      </c>
    </row>
    <row r="5467" spans="10:18" ht="15" customHeight="1" x14ac:dyDescent="0.15">
      <c r="J5467" s="246">
        <f>IF(OR(B5467="",C5467="",E5467=""),"",B5467&amp;":"&amp;C5467&amp;":"&amp;E5467)</f>
      </c>
      <c r="K5467" s="247">
        <f>IF(A5467="","",A5467*D5467)</f>
      </c>
      <c r="L5467" s="246">
        <f>IF(A5467="","",IF(OR(A5467=1,A5467=0),H5467,0))</f>
      </c>
      <c r="M5467" s="246">
        <f>IF(A5467="","",IF(A5467=-1,H5467,0))</f>
      </c>
      <c r="N5467">
        <f>IF(J5467="","",IF(E5467="SGD",1,IF(E5467="USD",Settings!$B$22,IF(E5467="HKD",Settings!$B$23,1))))</f>
      </c>
      <c r="O5467">
        <f>IF(OR(B5467="",C5467="",E5467=""),0,(IF(A5467=-1,H5467,0)-IF(OR(A5467=1,A5467=0),H5467,0)+IF(A5467=2,H5467,0))*IF(E5467="SGD",1,IF(E5467="USD",Settings!$B$22,IF(E5467="HKD",Settings!$B$23,1))))</f>
        <v>0</v>
      </c>
      <c r="P5467">
        <f>IF(OR(B5467="",C5467="",E5467=""),0,IF(A5467=2,H5467*IF(E5467="SGD",1,IF(E5467="USD",Settings!$B$22,IF(E5467="HKD",Settings!$B$23,1))),0))</f>
        <v>0</v>
      </c>
      <c r="Q5467" s="312">
        <f>IF(OR(J5467="",G5467=""),"",G5467+ROW()/1000000)</f>
      </c>
      <c r="R5467" s="247">
        <f>IF(Q5467="","",SUMIFS(Txn[Signed Units],Txn[Key],J5467,Txn[Transaction Order],"&lt;="&amp;Q5467))</f>
      </c>
    </row>
    <row r="5468" spans="10:18" ht="15" customHeight="1" x14ac:dyDescent="0.15">
      <c r="J5468" s="246">
        <f>IF(OR(B5468="",C5468="",E5468=""),"",B5468&amp;":"&amp;C5468&amp;":"&amp;E5468)</f>
      </c>
      <c r="K5468" s="247">
        <f>IF(A5468="","",A5468*D5468)</f>
      </c>
      <c r="L5468" s="246">
        <f>IF(A5468="","",IF(OR(A5468=1,A5468=0),H5468,0))</f>
      </c>
      <c r="M5468" s="246">
        <f>IF(A5468="","",IF(A5468=-1,H5468,0))</f>
      </c>
      <c r="N5468">
        <f>IF(J5468="","",IF(E5468="SGD",1,IF(E5468="USD",Settings!$B$22,IF(E5468="HKD",Settings!$B$23,1))))</f>
      </c>
      <c r="O5468">
        <f>IF(OR(B5468="",C5468="",E5468=""),0,(IF(A5468=-1,H5468,0)-IF(OR(A5468=1,A5468=0),H5468,0)+IF(A5468=2,H5468,0))*IF(E5468="SGD",1,IF(E5468="USD",Settings!$B$22,IF(E5468="HKD",Settings!$B$23,1))))</f>
        <v>0</v>
      </c>
      <c r="P5468">
        <f>IF(OR(B5468="",C5468="",E5468=""),0,IF(A5468=2,H5468*IF(E5468="SGD",1,IF(E5468="USD",Settings!$B$22,IF(E5468="HKD",Settings!$B$23,1))),0))</f>
        <v>0</v>
      </c>
      <c r="Q5468" s="312">
        <f>IF(OR(J5468="",G5468=""),"",G5468+ROW()/1000000)</f>
      </c>
      <c r="R5468" s="247">
        <f>IF(Q5468="","",SUMIFS(Txn[Signed Units],Txn[Key],J5468,Txn[Transaction Order],"&lt;="&amp;Q5468))</f>
      </c>
    </row>
    <row r="5469" spans="10:18" ht="15" customHeight="1" x14ac:dyDescent="0.15">
      <c r="J5469" s="246">
        <f>IF(OR(B5469="",C5469="",E5469=""),"",B5469&amp;":"&amp;C5469&amp;":"&amp;E5469)</f>
      </c>
      <c r="K5469" s="247">
        <f>IF(A5469="","",A5469*D5469)</f>
      </c>
      <c r="L5469" s="246">
        <f>IF(A5469="","",IF(OR(A5469=1,A5469=0),H5469,0))</f>
      </c>
      <c r="M5469" s="246">
        <f>IF(A5469="","",IF(A5469=-1,H5469,0))</f>
      </c>
      <c r="N5469">
        <f>IF(J5469="","",IF(E5469="SGD",1,IF(E5469="USD",Settings!$B$22,IF(E5469="HKD",Settings!$B$23,1))))</f>
      </c>
      <c r="O5469">
        <f>IF(OR(B5469="",C5469="",E5469=""),0,(IF(A5469=-1,H5469,0)-IF(OR(A5469=1,A5469=0),H5469,0)+IF(A5469=2,H5469,0))*IF(E5469="SGD",1,IF(E5469="USD",Settings!$B$22,IF(E5469="HKD",Settings!$B$23,1))))</f>
        <v>0</v>
      </c>
      <c r="P5469">
        <f>IF(OR(B5469="",C5469="",E5469=""),0,IF(A5469=2,H5469*IF(E5469="SGD",1,IF(E5469="USD",Settings!$B$22,IF(E5469="HKD",Settings!$B$23,1))),0))</f>
        <v>0</v>
      </c>
      <c r="Q5469" s="312">
        <f>IF(OR(J5469="",G5469=""),"",G5469+ROW()/1000000)</f>
      </c>
      <c r="R5469" s="247">
        <f>IF(Q5469="","",SUMIFS(Txn[Signed Units],Txn[Key],J5469,Txn[Transaction Order],"&lt;="&amp;Q5469))</f>
      </c>
    </row>
    <row r="5470" spans="10:18" ht="15" customHeight="1" x14ac:dyDescent="0.15">
      <c r="J5470" s="246">
        <f>IF(OR(B5470="",C5470="",E5470=""),"",B5470&amp;":"&amp;C5470&amp;":"&amp;E5470)</f>
      </c>
      <c r="K5470" s="247">
        <f>IF(A5470="","",A5470*D5470)</f>
      </c>
      <c r="L5470" s="246">
        <f>IF(A5470="","",IF(OR(A5470=1,A5470=0),H5470,0))</f>
      </c>
      <c r="M5470" s="246">
        <f>IF(A5470="","",IF(A5470=-1,H5470,0))</f>
      </c>
      <c r="N5470">
        <f>IF(J5470="","",IF(E5470="SGD",1,IF(E5470="USD",Settings!$B$22,IF(E5470="HKD",Settings!$B$23,1))))</f>
      </c>
      <c r="O5470">
        <f>IF(OR(B5470="",C5470="",E5470=""),0,(IF(A5470=-1,H5470,0)-IF(OR(A5470=1,A5470=0),H5470,0)+IF(A5470=2,H5470,0))*IF(E5470="SGD",1,IF(E5470="USD",Settings!$B$22,IF(E5470="HKD",Settings!$B$23,1))))</f>
        <v>0</v>
      </c>
      <c r="P5470">
        <f>IF(OR(B5470="",C5470="",E5470=""),0,IF(A5470=2,H5470*IF(E5470="SGD",1,IF(E5470="USD",Settings!$B$22,IF(E5470="HKD",Settings!$B$23,1))),0))</f>
        <v>0</v>
      </c>
      <c r="Q5470" s="312">
        <f>IF(OR(J5470="",G5470=""),"",G5470+ROW()/1000000)</f>
      </c>
      <c r="R5470" s="247">
        <f>IF(Q5470="","",SUMIFS(Txn[Signed Units],Txn[Key],J5470,Txn[Transaction Order],"&lt;="&amp;Q5470))</f>
      </c>
    </row>
    <row r="5471" spans="10:18" ht="15" customHeight="1" x14ac:dyDescent="0.15">
      <c r="J5471" s="246">
        <f>IF(OR(B5471="",C5471="",E5471=""),"",B5471&amp;":"&amp;C5471&amp;":"&amp;E5471)</f>
      </c>
      <c r="K5471" s="247">
        <f>IF(A5471="","",A5471*D5471)</f>
      </c>
      <c r="L5471" s="246">
        <f>IF(A5471="","",IF(OR(A5471=1,A5471=0),H5471,0))</f>
      </c>
      <c r="M5471" s="246">
        <f>IF(A5471="","",IF(A5471=-1,H5471,0))</f>
      </c>
      <c r="N5471">
        <f>IF(J5471="","",IF(E5471="SGD",1,IF(E5471="USD",Settings!$B$22,IF(E5471="HKD",Settings!$B$23,1))))</f>
      </c>
      <c r="O5471">
        <f>IF(OR(B5471="",C5471="",E5471=""),0,(IF(A5471=-1,H5471,0)-IF(OR(A5471=1,A5471=0),H5471,0)+IF(A5471=2,H5471,0))*IF(E5471="SGD",1,IF(E5471="USD",Settings!$B$22,IF(E5471="HKD",Settings!$B$23,1))))</f>
        <v>0</v>
      </c>
      <c r="P5471">
        <f>IF(OR(B5471="",C5471="",E5471=""),0,IF(A5471=2,H5471*IF(E5471="SGD",1,IF(E5471="USD",Settings!$B$22,IF(E5471="HKD",Settings!$B$23,1))),0))</f>
        <v>0</v>
      </c>
      <c r="Q5471" s="312">
        <f>IF(OR(J5471="",G5471=""),"",G5471+ROW()/1000000)</f>
      </c>
      <c r="R5471" s="247">
        <f>IF(Q5471="","",SUMIFS(Txn[Signed Units],Txn[Key],J5471,Txn[Transaction Order],"&lt;="&amp;Q5471))</f>
      </c>
    </row>
    <row r="5472" spans="10:18" ht="15" customHeight="1" x14ac:dyDescent="0.15">
      <c r="J5472" s="246">
        <f>IF(OR(B5472="",C5472="",E5472=""),"",B5472&amp;":"&amp;C5472&amp;":"&amp;E5472)</f>
      </c>
      <c r="K5472" s="247">
        <f>IF(A5472="","",A5472*D5472)</f>
      </c>
      <c r="L5472" s="246">
        <f>IF(A5472="","",IF(OR(A5472=1,A5472=0),H5472,0))</f>
      </c>
      <c r="M5472" s="246">
        <f>IF(A5472="","",IF(A5472=-1,H5472,0))</f>
      </c>
      <c r="N5472">
        <f>IF(J5472="","",IF(E5472="SGD",1,IF(E5472="USD",Settings!$B$22,IF(E5472="HKD",Settings!$B$23,1))))</f>
      </c>
      <c r="O5472">
        <f>IF(OR(B5472="",C5472="",E5472=""),0,(IF(A5472=-1,H5472,0)-IF(OR(A5472=1,A5472=0),H5472,0)+IF(A5472=2,H5472,0))*IF(E5472="SGD",1,IF(E5472="USD",Settings!$B$22,IF(E5472="HKD",Settings!$B$23,1))))</f>
        <v>0</v>
      </c>
      <c r="P5472">
        <f>IF(OR(B5472="",C5472="",E5472=""),0,IF(A5472=2,H5472*IF(E5472="SGD",1,IF(E5472="USD",Settings!$B$22,IF(E5472="HKD",Settings!$B$23,1))),0))</f>
        <v>0</v>
      </c>
      <c r="Q5472" s="312">
        <f>IF(OR(J5472="",G5472=""),"",G5472+ROW()/1000000)</f>
      </c>
      <c r="R5472" s="247">
        <f>IF(Q5472="","",SUMIFS(Txn[Signed Units],Txn[Key],J5472,Txn[Transaction Order],"&lt;="&amp;Q5472))</f>
      </c>
    </row>
    <row r="5473" spans="10:18" ht="15" customHeight="1" x14ac:dyDescent="0.15">
      <c r="J5473" s="246">
        <f>IF(OR(B5473="",C5473="",E5473=""),"",B5473&amp;":"&amp;C5473&amp;":"&amp;E5473)</f>
      </c>
      <c r="K5473" s="247">
        <f>IF(A5473="","",A5473*D5473)</f>
      </c>
      <c r="L5473" s="246">
        <f>IF(A5473="","",IF(OR(A5473=1,A5473=0),H5473,0))</f>
      </c>
      <c r="M5473" s="246">
        <f>IF(A5473="","",IF(A5473=-1,H5473,0))</f>
      </c>
      <c r="N5473">
        <f>IF(J5473="","",IF(E5473="SGD",1,IF(E5473="USD",Settings!$B$22,IF(E5473="HKD",Settings!$B$23,1))))</f>
      </c>
      <c r="O5473">
        <f>IF(OR(B5473="",C5473="",E5473=""),0,(IF(A5473=-1,H5473,0)-IF(OR(A5473=1,A5473=0),H5473,0)+IF(A5473=2,H5473,0))*IF(E5473="SGD",1,IF(E5473="USD",Settings!$B$22,IF(E5473="HKD",Settings!$B$23,1))))</f>
        <v>0</v>
      </c>
      <c r="P5473">
        <f>IF(OR(B5473="",C5473="",E5473=""),0,IF(A5473=2,H5473*IF(E5473="SGD",1,IF(E5473="USD",Settings!$B$22,IF(E5473="HKD",Settings!$B$23,1))),0))</f>
        <v>0</v>
      </c>
      <c r="Q5473" s="312">
        <f>IF(OR(J5473="",G5473=""),"",G5473+ROW()/1000000)</f>
      </c>
      <c r="R5473" s="247">
        <f>IF(Q5473="","",SUMIFS(Txn[Signed Units],Txn[Key],J5473,Txn[Transaction Order],"&lt;="&amp;Q5473))</f>
      </c>
    </row>
    <row r="5474" spans="10:18" ht="15" customHeight="1" x14ac:dyDescent="0.15">
      <c r="J5474" s="246">
        <f>IF(OR(B5474="",C5474="",E5474=""),"",B5474&amp;":"&amp;C5474&amp;":"&amp;E5474)</f>
      </c>
      <c r="K5474" s="247">
        <f>IF(A5474="","",A5474*D5474)</f>
      </c>
      <c r="L5474" s="246">
        <f>IF(A5474="","",IF(OR(A5474=1,A5474=0),H5474,0))</f>
      </c>
      <c r="M5474" s="246">
        <f>IF(A5474="","",IF(A5474=-1,H5474,0))</f>
      </c>
      <c r="N5474">
        <f>IF(J5474="","",IF(E5474="SGD",1,IF(E5474="USD",Settings!$B$22,IF(E5474="HKD",Settings!$B$23,1))))</f>
      </c>
      <c r="O5474">
        <f>IF(OR(B5474="",C5474="",E5474=""),0,(IF(A5474=-1,H5474,0)-IF(OR(A5474=1,A5474=0),H5474,0)+IF(A5474=2,H5474,0))*IF(E5474="SGD",1,IF(E5474="USD",Settings!$B$22,IF(E5474="HKD",Settings!$B$23,1))))</f>
        <v>0</v>
      </c>
      <c r="P5474">
        <f>IF(OR(B5474="",C5474="",E5474=""),0,IF(A5474=2,H5474*IF(E5474="SGD",1,IF(E5474="USD",Settings!$B$22,IF(E5474="HKD",Settings!$B$23,1))),0))</f>
        <v>0</v>
      </c>
      <c r="Q5474" s="312">
        <f>IF(OR(J5474="",G5474=""),"",G5474+ROW()/1000000)</f>
      </c>
      <c r="R5474" s="247">
        <f>IF(Q5474="","",SUMIFS(Txn[Signed Units],Txn[Key],J5474,Txn[Transaction Order],"&lt;="&amp;Q5474))</f>
      </c>
    </row>
    <row r="5475" spans="10:18" ht="15" customHeight="1" x14ac:dyDescent="0.15">
      <c r="J5475" s="246">
        <f>IF(OR(B5475="",C5475="",E5475=""),"",B5475&amp;":"&amp;C5475&amp;":"&amp;E5475)</f>
      </c>
      <c r="K5475" s="247">
        <f>IF(A5475="","",A5475*D5475)</f>
      </c>
      <c r="L5475" s="246">
        <f>IF(A5475="","",IF(OR(A5475=1,A5475=0),H5475,0))</f>
      </c>
      <c r="M5475" s="246">
        <f>IF(A5475="","",IF(A5475=-1,H5475,0))</f>
      </c>
      <c r="N5475">
        <f>IF(J5475="","",IF(E5475="SGD",1,IF(E5475="USD",Settings!$B$22,IF(E5475="HKD",Settings!$B$23,1))))</f>
      </c>
      <c r="O5475">
        <f>IF(OR(B5475="",C5475="",E5475=""),0,(IF(A5475=-1,H5475,0)-IF(OR(A5475=1,A5475=0),H5475,0)+IF(A5475=2,H5475,0))*IF(E5475="SGD",1,IF(E5475="USD",Settings!$B$22,IF(E5475="HKD",Settings!$B$23,1))))</f>
        <v>0</v>
      </c>
      <c r="P5475">
        <f>IF(OR(B5475="",C5475="",E5475=""),0,IF(A5475=2,H5475*IF(E5475="SGD",1,IF(E5475="USD",Settings!$B$22,IF(E5475="HKD",Settings!$B$23,1))),0))</f>
        <v>0</v>
      </c>
      <c r="Q5475" s="312">
        <f>IF(OR(J5475="",G5475=""),"",G5475+ROW()/1000000)</f>
      </c>
      <c r="R5475" s="247">
        <f>IF(Q5475="","",SUMIFS(Txn[Signed Units],Txn[Key],J5475,Txn[Transaction Order],"&lt;="&amp;Q5475))</f>
      </c>
    </row>
    <row r="5476" spans="10:18" ht="15" customHeight="1" x14ac:dyDescent="0.15">
      <c r="J5476" s="246">
        <f>IF(OR(B5476="",C5476="",E5476=""),"",B5476&amp;":"&amp;C5476&amp;":"&amp;E5476)</f>
      </c>
      <c r="K5476" s="247">
        <f>IF(A5476="","",A5476*D5476)</f>
      </c>
      <c r="L5476" s="246">
        <f>IF(A5476="","",IF(OR(A5476=1,A5476=0),H5476,0))</f>
      </c>
      <c r="M5476" s="246">
        <f>IF(A5476="","",IF(A5476=-1,H5476,0))</f>
      </c>
      <c r="N5476">
        <f>IF(J5476="","",IF(E5476="SGD",1,IF(E5476="USD",Settings!$B$22,IF(E5476="HKD",Settings!$B$23,1))))</f>
      </c>
      <c r="O5476">
        <f>IF(OR(B5476="",C5476="",E5476=""),0,(IF(A5476=-1,H5476,0)-IF(OR(A5476=1,A5476=0),H5476,0)+IF(A5476=2,H5476,0))*IF(E5476="SGD",1,IF(E5476="USD",Settings!$B$22,IF(E5476="HKD",Settings!$B$23,1))))</f>
        <v>0</v>
      </c>
      <c r="P5476">
        <f>IF(OR(B5476="",C5476="",E5476=""),0,IF(A5476=2,H5476*IF(E5476="SGD",1,IF(E5476="USD",Settings!$B$22,IF(E5476="HKD",Settings!$B$23,1))),0))</f>
        <v>0</v>
      </c>
      <c r="Q5476" s="312">
        <f>IF(OR(J5476="",G5476=""),"",G5476+ROW()/1000000)</f>
      </c>
      <c r="R5476" s="247">
        <f>IF(Q5476="","",SUMIFS(Txn[Signed Units],Txn[Key],J5476,Txn[Transaction Order],"&lt;="&amp;Q5476))</f>
      </c>
    </row>
    <row r="5477" spans="10:18" ht="15" customHeight="1" x14ac:dyDescent="0.15">
      <c r="J5477" s="246">
        <f>IF(OR(B5477="",C5477="",E5477=""),"",B5477&amp;":"&amp;C5477&amp;":"&amp;E5477)</f>
      </c>
      <c r="K5477" s="247">
        <f>IF(A5477="","",A5477*D5477)</f>
      </c>
      <c r="L5477" s="246">
        <f>IF(A5477="","",IF(OR(A5477=1,A5477=0),H5477,0))</f>
      </c>
      <c r="M5477" s="246">
        <f>IF(A5477="","",IF(A5477=-1,H5477,0))</f>
      </c>
      <c r="N5477">
        <f>IF(J5477="","",IF(E5477="SGD",1,IF(E5477="USD",Settings!$B$22,IF(E5477="HKD",Settings!$B$23,1))))</f>
      </c>
      <c r="O5477">
        <f>IF(OR(B5477="",C5477="",E5477=""),0,(IF(A5477=-1,H5477,0)-IF(OR(A5477=1,A5477=0),H5477,0)+IF(A5477=2,H5477,0))*IF(E5477="SGD",1,IF(E5477="USD",Settings!$B$22,IF(E5477="HKD",Settings!$B$23,1))))</f>
        <v>0</v>
      </c>
      <c r="P5477">
        <f>IF(OR(B5477="",C5477="",E5477=""),0,IF(A5477=2,H5477*IF(E5477="SGD",1,IF(E5477="USD",Settings!$B$22,IF(E5477="HKD",Settings!$B$23,1))),0))</f>
        <v>0</v>
      </c>
      <c r="Q5477" s="312">
        <f>IF(OR(J5477="",G5477=""),"",G5477+ROW()/1000000)</f>
      </c>
      <c r="R5477" s="247">
        <f>IF(Q5477="","",SUMIFS(Txn[Signed Units],Txn[Key],J5477,Txn[Transaction Order],"&lt;="&amp;Q5477))</f>
      </c>
    </row>
    <row r="5478" spans="10:18" ht="15" customHeight="1" x14ac:dyDescent="0.15">
      <c r="J5478" s="246">
        <f>IF(OR(B5478="",C5478="",E5478=""),"",B5478&amp;":"&amp;C5478&amp;":"&amp;E5478)</f>
      </c>
      <c r="K5478" s="247">
        <f>IF(A5478="","",A5478*D5478)</f>
      </c>
      <c r="L5478" s="246">
        <f>IF(A5478="","",IF(OR(A5478=1,A5478=0),H5478,0))</f>
      </c>
      <c r="M5478" s="246">
        <f>IF(A5478="","",IF(A5478=-1,H5478,0))</f>
      </c>
      <c r="N5478">
        <f>IF(J5478="","",IF(E5478="SGD",1,IF(E5478="USD",Settings!$B$22,IF(E5478="HKD",Settings!$B$23,1))))</f>
      </c>
      <c r="O5478">
        <f>IF(OR(B5478="",C5478="",E5478=""),0,(IF(A5478=-1,H5478,0)-IF(OR(A5478=1,A5478=0),H5478,0)+IF(A5478=2,H5478,0))*IF(E5478="SGD",1,IF(E5478="USD",Settings!$B$22,IF(E5478="HKD",Settings!$B$23,1))))</f>
        <v>0</v>
      </c>
      <c r="P5478">
        <f>IF(OR(B5478="",C5478="",E5478=""),0,IF(A5478=2,H5478*IF(E5478="SGD",1,IF(E5478="USD",Settings!$B$22,IF(E5478="HKD",Settings!$B$23,1))),0))</f>
        <v>0</v>
      </c>
      <c r="Q5478" s="312">
        <f>IF(OR(J5478="",G5478=""),"",G5478+ROW()/1000000)</f>
      </c>
      <c r="R5478" s="247">
        <f>IF(Q5478="","",SUMIFS(Txn[Signed Units],Txn[Key],J5478,Txn[Transaction Order],"&lt;="&amp;Q5478))</f>
      </c>
    </row>
    <row r="5479" spans="10:18" ht="15" customHeight="1" x14ac:dyDescent="0.15">
      <c r="J5479" s="246">
        <f>IF(OR(B5479="",C5479="",E5479=""),"",B5479&amp;":"&amp;C5479&amp;":"&amp;E5479)</f>
      </c>
      <c r="K5479" s="247">
        <f>IF(A5479="","",A5479*D5479)</f>
      </c>
      <c r="L5479" s="246">
        <f>IF(A5479="","",IF(OR(A5479=1,A5479=0),H5479,0))</f>
      </c>
      <c r="M5479" s="246">
        <f>IF(A5479="","",IF(A5479=-1,H5479,0))</f>
      </c>
      <c r="N5479">
        <f>IF(J5479="","",IF(E5479="SGD",1,IF(E5479="USD",Settings!$B$22,IF(E5479="HKD",Settings!$B$23,1))))</f>
      </c>
      <c r="O5479">
        <f>IF(OR(B5479="",C5479="",E5479=""),0,(IF(A5479=-1,H5479,0)-IF(OR(A5479=1,A5479=0),H5479,0)+IF(A5479=2,H5479,0))*IF(E5479="SGD",1,IF(E5479="USD",Settings!$B$22,IF(E5479="HKD",Settings!$B$23,1))))</f>
        <v>0</v>
      </c>
      <c r="P5479">
        <f>IF(OR(B5479="",C5479="",E5479=""),0,IF(A5479=2,H5479*IF(E5479="SGD",1,IF(E5479="USD",Settings!$B$22,IF(E5479="HKD",Settings!$B$23,1))),0))</f>
        <v>0</v>
      </c>
      <c r="Q5479" s="312">
        <f>IF(OR(J5479="",G5479=""),"",G5479+ROW()/1000000)</f>
      </c>
      <c r="R5479" s="247">
        <f>IF(Q5479="","",SUMIFS(Txn[Signed Units],Txn[Key],J5479,Txn[Transaction Order],"&lt;="&amp;Q5479))</f>
      </c>
    </row>
    <row r="5480" spans="10:18" ht="15" customHeight="1" x14ac:dyDescent="0.15">
      <c r="J5480" s="246">
        <f>IF(OR(B5480="",C5480="",E5480=""),"",B5480&amp;":"&amp;C5480&amp;":"&amp;E5480)</f>
      </c>
      <c r="K5480" s="247">
        <f>IF(A5480="","",A5480*D5480)</f>
      </c>
      <c r="L5480" s="246">
        <f>IF(A5480="","",IF(OR(A5480=1,A5480=0),H5480,0))</f>
      </c>
      <c r="M5480" s="246">
        <f>IF(A5480="","",IF(A5480=-1,H5480,0))</f>
      </c>
      <c r="N5480">
        <f>IF(J5480="","",IF(E5480="SGD",1,IF(E5480="USD",Settings!$B$22,IF(E5480="HKD",Settings!$B$23,1))))</f>
      </c>
      <c r="O5480">
        <f>IF(OR(B5480="",C5480="",E5480=""),0,(IF(A5480=-1,H5480,0)-IF(OR(A5480=1,A5480=0),H5480,0)+IF(A5480=2,H5480,0))*IF(E5480="SGD",1,IF(E5480="USD",Settings!$B$22,IF(E5480="HKD",Settings!$B$23,1))))</f>
        <v>0</v>
      </c>
      <c r="P5480">
        <f>IF(OR(B5480="",C5480="",E5480=""),0,IF(A5480=2,H5480*IF(E5480="SGD",1,IF(E5480="USD",Settings!$B$22,IF(E5480="HKD",Settings!$B$23,1))),0))</f>
        <v>0</v>
      </c>
      <c r="Q5480" s="312">
        <f>IF(OR(J5480="",G5480=""),"",G5480+ROW()/1000000)</f>
      </c>
      <c r="R5480" s="247">
        <f>IF(Q5480="","",SUMIFS(Txn[Signed Units],Txn[Key],J5480,Txn[Transaction Order],"&lt;="&amp;Q5480))</f>
      </c>
    </row>
    <row r="5481" spans="10:18" ht="15" customHeight="1" x14ac:dyDescent="0.15">
      <c r="J5481" s="246">
        <f>IF(OR(B5481="",C5481="",E5481=""),"",B5481&amp;":"&amp;C5481&amp;":"&amp;E5481)</f>
      </c>
      <c r="K5481" s="247">
        <f>IF(A5481="","",A5481*D5481)</f>
      </c>
      <c r="L5481" s="246">
        <f>IF(A5481="","",IF(OR(A5481=1,A5481=0),H5481,0))</f>
      </c>
      <c r="M5481" s="246">
        <f>IF(A5481="","",IF(A5481=-1,H5481,0))</f>
      </c>
      <c r="N5481">
        <f>IF(J5481="","",IF(E5481="SGD",1,IF(E5481="USD",Settings!$B$22,IF(E5481="HKD",Settings!$B$23,1))))</f>
      </c>
      <c r="O5481">
        <f>IF(OR(B5481="",C5481="",E5481=""),0,(IF(A5481=-1,H5481,0)-IF(OR(A5481=1,A5481=0),H5481,0)+IF(A5481=2,H5481,0))*IF(E5481="SGD",1,IF(E5481="USD",Settings!$B$22,IF(E5481="HKD",Settings!$B$23,1))))</f>
        <v>0</v>
      </c>
      <c r="P5481">
        <f>IF(OR(B5481="",C5481="",E5481=""),0,IF(A5481=2,H5481*IF(E5481="SGD",1,IF(E5481="USD",Settings!$B$22,IF(E5481="HKD",Settings!$B$23,1))),0))</f>
        <v>0</v>
      </c>
      <c r="Q5481" s="312">
        <f>IF(OR(J5481="",G5481=""),"",G5481+ROW()/1000000)</f>
      </c>
      <c r="R5481" s="247">
        <f>IF(Q5481="","",SUMIFS(Txn[Signed Units],Txn[Key],J5481,Txn[Transaction Order],"&lt;="&amp;Q5481))</f>
      </c>
    </row>
    <row r="5482" spans="10:18" ht="15" customHeight="1" x14ac:dyDescent="0.15">
      <c r="J5482" s="246">
        <f>IF(OR(B5482="",C5482="",E5482=""),"",B5482&amp;":"&amp;C5482&amp;":"&amp;E5482)</f>
      </c>
      <c r="K5482" s="247">
        <f>IF(A5482="","",A5482*D5482)</f>
      </c>
      <c r="L5482" s="246">
        <f>IF(A5482="","",IF(OR(A5482=1,A5482=0),H5482,0))</f>
      </c>
      <c r="M5482" s="246">
        <f>IF(A5482="","",IF(A5482=-1,H5482,0))</f>
      </c>
      <c r="N5482">
        <f>IF(J5482="","",IF(E5482="SGD",1,IF(E5482="USD",Settings!$B$22,IF(E5482="HKD",Settings!$B$23,1))))</f>
      </c>
      <c r="O5482">
        <f>IF(OR(B5482="",C5482="",E5482=""),0,(IF(A5482=-1,H5482,0)-IF(OR(A5482=1,A5482=0),H5482,0)+IF(A5482=2,H5482,0))*IF(E5482="SGD",1,IF(E5482="USD",Settings!$B$22,IF(E5482="HKD",Settings!$B$23,1))))</f>
        <v>0</v>
      </c>
      <c r="P5482">
        <f>IF(OR(B5482="",C5482="",E5482=""),0,IF(A5482=2,H5482*IF(E5482="SGD",1,IF(E5482="USD",Settings!$B$22,IF(E5482="HKD",Settings!$B$23,1))),0))</f>
        <v>0</v>
      </c>
      <c r="Q5482" s="312">
        <f>IF(OR(J5482="",G5482=""),"",G5482+ROW()/1000000)</f>
      </c>
      <c r="R5482" s="247">
        <f>IF(Q5482="","",SUMIFS(Txn[Signed Units],Txn[Key],J5482,Txn[Transaction Order],"&lt;="&amp;Q5482))</f>
      </c>
    </row>
    <row r="5483" spans="10:18" ht="15" customHeight="1" x14ac:dyDescent="0.15">
      <c r="J5483" s="246">
        <f>IF(OR(B5483="",C5483="",E5483=""),"",B5483&amp;":"&amp;C5483&amp;":"&amp;E5483)</f>
      </c>
      <c r="K5483" s="247">
        <f>IF(A5483="","",A5483*D5483)</f>
      </c>
      <c r="L5483" s="246">
        <f>IF(A5483="","",IF(OR(A5483=1,A5483=0),H5483,0))</f>
      </c>
      <c r="M5483" s="246">
        <f>IF(A5483="","",IF(A5483=-1,H5483,0))</f>
      </c>
      <c r="N5483">
        <f>IF(J5483="","",IF(E5483="SGD",1,IF(E5483="USD",Settings!$B$22,IF(E5483="HKD",Settings!$B$23,1))))</f>
      </c>
      <c r="O5483">
        <f>IF(OR(B5483="",C5483="",E5483=""),0,(IF(A5483=-1,H5483,0)-IF(OR(A5483=1,A5483=0),H5483,0)+IF(A5483=2,H5483,0))*IF(E5483="SGD",1,IF(E5483="USD",Settings!$B$22,IF(E5483="HKD",Settings!$B$23,1))))</f>
        <v>0</v>
      </c>
      <c r="P5483">
        <f>IF(OR(B5483="",C5483="",E5483=""),0,IF(A5483=2,H5483*IF(E5483="SGD",1,IF(E5483="USD",Settings!$B$22,IF(E5483="HKD",Settings!$B$23,1))),0))</f>
        <v>0</v>
      </c>
      <c r="Q5483" s="312">
        <f>IF(OR(J5483="",G5483=""),"",G5483+ROW()/1000000)</f>
      </c>
      <c r="R5483" s="247">
        <f>IF(Q5483="","",SUMIFS(Txn[Signed Units],Txn[Key],J5483,Txn[Transaction Order],"&lt;="&amp;Q5483))</f>
      </c>
    </row>
    <row r="5484" spans="10:18" ht="15" customHeight="1" x14ac:dyDescent="0.15">
      <c r="J5484" s="246">
        <f>IF(OR(B5484="",C5484="",E5484=""),"",B5484&amp;":"&amp;C5484&amp;":"&amp;E5484)</f>
      </c>
      <c r="K5484" s="247">
        <f>IF(A5484="","",A5484*D5484)</f>
      </c>
      <c r="L5484" s="246">
        <f>IF(A5484="","",IF(OR(A5484=1,A5484=0),H5484,0))</f>
      </c>
      <c r="M5484" s="246">
        <f>IF(A5484="","",IF(A5484=-1,H5484,0))</f>
      </c>
      <c r="N5484">
        <f>IF(J5484="","",IF(E5484="SGD",1,IF(E5484="USD",Settings!$B$22,IF(E5484="HKD",Settings!$B$23,1))))</f>
      </c>
      <c r="O5484">
        <f>IF(OR(B5484="",C5484="",E5484=""),0,(IF(A5484=-1,H5484,0)-IF(OR(A5484=1,A5484=0),H5484,0)+IF(A5484=2,H5484,0))*IF(E5484="SGD",1,IF(E5484="USD",Settings!$B$22,IF(E5484="HKD",Settings!$B$23,1))))</f>
        <v>0</v>
      </c>
      <c r="P5484">
        <f>IF(OR(B5484="",C5484="",E5484=""),0,IF(A5484=2,H5484*IF(E5484="SGD",1,IF(E5484="USD",Settings!$B$22,IF(E5484="HKD",Settings!$B$23,1))),0))</f>
        <v>0</v>
      </c>
      <c r="Q5484" s="312">
        <f>IF(OR(J5484="",G5484=""),"",G5484+ROW()/1000000)</f>
      </c>
      <c r="R5484" s="247">
        <f>IF(Q5484="","",SUMIFS(Txn[Signed Units],Txn[Key],J5484,Txn[Transaction Order],"&lt;="&amp;Q5484))</f>
      </c>
    </row>
    <row r="5485" spans="10:18" ht="15" customHeight="1" x14ac:dyDescent="0.15">
      <c r="J5485" s="246">
        <f>IF(OR(B5485="",C5485="",E5485=""),"",B5485&amp;":"&amp;C5485&amp;":"&amp;E5485)</f>
      </c>
      <c r="K5485" s="247">
        <f>IF(A5485="","",A5485*D5485)</f>
      </c>
      <c r="L5485" s="246">
        <f>IF(A5485="","",IF(OR(A5485=1,A5485=0),H5485,0))</f>
      </c>
      <c r="M5485" s="246">
        <f>IF(A5485="","",IF(A5485=-1,H5485,0))</f>
      </c>
      <c r="N5485">
        <f>IF(J5485="","",IF(E5485="SGD",1,IF(E5485="USD",Settings!$B$22,IF(E5485="HKD",Settings!$B$23,1))))</f>
      </c>
      <c r="O5485">
        <f>IF(OR(B5485="",C5485="",E5485=""),0,(IF(A5485=-1,H5485,0)-IF(OR(A5485=1,A5485=0),H5485,0)+IF(A5485=2,H5485,0))*IF(E5485="SGD",1,IF(E5485="USD",Settings!$B$22,IF(E5485="HKD",Settings!$B$23,1))))</f>
        <v>0</v>
      </c>
      <c r="P5485">
        <f>IF(OR(B5485="",C5485="",E5485=""),0,IF(A5485=2,H5485*IF(E5485="SGD",1,IF(E5485="USD",Settings!$B$22,IF(E5485="HKD",Settings!$B$23,1))),0))</f>
        <v>0</v>
      </c>
      <c r="Q5485" s="312">
        <f>IF(OR(J5485="",G5485=""),"",G5485+ROW()/1000000)</f>
      </c>
      <c r="R5485" s="247">
        <f>IF(Q5485="","",SUMIFS(Txn[Signed Units],Txn[Key],J5485,Txn[Transaction Order],"&lt;="&amp;Q5485))</f>
      </c>
    </row>
    <row r="5486" spans="10:18" ht="15" customHeight="1" x14ac:dyDescent="0.15">
      <c r="J5486" s="246">
        <f>IF(OR(B5486="",C5486="",E5486=""),"",B5486&amp;":"&amp;C5486&amp;":"&amp;E5486)</f>
      </c>
      <c r="K5486" s="247">
        <f>IF(A5486="","",A5486*D5486)</f>
      </c>
      <c r="L5486" s="246">
        <f>IF(A5486="","",IF(OR(A5486=1,A5486=0),H5486,0))</f>
      </c>
      <c r="M5486" s="246">
        <f>IF(A5486="","",IF(A5486=-1,H5486,0))</f>
      </c>
      <c r="N5486">
        <f>IF(J5486="","",IF(E5486="SGD",1,IF(E5486="USD",Settings!$B$22,IF(E5486="HKD",Settings!$B$23,1))))</f>
      </c>
      <c r="O5486">
        <f>IF(OR(B5486="",C5486="",E5486=""),0,(IF(A5486=-1,H5486,0)-IF(OR(A5486=1,A5486=0),H5486,0)+IF(A5486=2,H5486,0))*IF(E5486="SGD",1,IF(E5486="USD",Settings!$B$22,IF(E5486="HKD",Settings!$B$23,1))))</f>
        <v>0</v>
      </c>
      <c r="P5486">
        <f>IF(OR(B5486="",C5486="",E5486=""),0,IF(A5486=2,H5486*IF(E5486="SGD",1,IF(E5486="USD",Settings!$B$22,IF(E5486="HKD",Settings!$B$23,1))),0))</f>
        <v>0</v>
      </c>
      <c r="Q5486" s="312">
        <f>IF(OR(J5486="",G5486=""),"",G5486+ROW()/1000000)</f>
      </c>
      <c r="R5486" s="247">
        <f>IF(Q5486="","",SUMIFS(Txn[Signed Units],Txn[Key],J5486,Txn[Transaction Order],"&lt;="&amp;Q5486))</f>
      </c>
    </row>
    <row r="5487" spans="10:18" ht="15" customHeight="1" x14ac:dyDescent="0.15">
      <c r="J5487" s="246">
        <f>IF(OR(B5487="",C5487="",E5487=""),"",B5487&amp;":"&amp;C5487&amp;":"&amp;E5487)</f>
      </c>
      <c r="K5487" s="247">
        <f>IF(A5487="","",A5487*D5487)</f>
      </c>
      <c r="L5487" s="246">
        <f>IF(A5487="","",IF(OR(A5487=1,A5487=0),H5487,0))</f>
      </c>
      <c r="M5487" s="246">
        <f>IF(A5487="","",IF(A5487=-1,H5487,0))</f>
      </c>
      <c r="N5487">
        <f>IF(J5487="","",IF(E5487="SGD",1,IF(E5487="USD",Settings!$B$22,IF(E5487="HKD",Settings!$B$23,1))))</f>
      </c>
      <c r="O5487">
        <f>IF(OR(B5487="",C5487="",E5487=""),0,(IF(A5487=-1,H5487,0)-IF(OR(A5487=1,A5487=0),H5487,0)+IF(A5487=2,H5487,0))*IF(E5487="SGD",1,IF(E5487="USD",Settings!$B$22,IF(E5487="HKD",Settings!$B$23,1))))</f>
        <v>0</v>
      </c>
      <c r="P5487">
        <f>IF(OR(B5487="",C5487="",E5487=""),0,IF(A5487=2,H5487*IF(E5487="SGD",1,IF(E5487="USD",Settings!$B$22,IF(E5487="HKD",Settings!$B$23,1))),0))</f>
        <v>0</v>
      </c>
      <c r="Q5487" s="312">
        <f>IF(OR(J5487="",G5487=""),"",G5487+ROW()/1000000)</f>
      </c>
      <c r="R5487" s="247">
        <f>IF(Q5487="","",SUMIFS(Txn[Signed Units],Txn[Key],J5487,Txn[Transaction Order],"&lt;="&amp;Q5487))</f>
      </c>
    </row>
    <row r="5488" spans="10:18" ht="15" customHeight="1" x14ac:dyDescent="0.15">
      <c r="J5488" s="246">
        <f>IF(OR(B5488="",C5488="",E5488=""),"",B5488&amp;":"&amp;C5488&amp;":"&amp;E5488)</f>
      </c>
      <c r="K5488" s="247">
        <f>IF(A5488="","",A5488*D5488)</f>
      </c>
      <c r="L5488" s="246">
        <f>IF(A5488="","",IF(OR(A5488=1,A5488=0),H5488,0))</f>
      </c>
      <c r="M5488" s="246">
        <f>IF(A5488="","",IF(A5488=-1,H5488,0))</f>
      </c>
      <c r="N5488">
        <f>IF(J5488="","",IF(E5488="SGD",1,IF(E5488="USD",Settings!$B$22,IF(E5488="HKD",Settings!$B$23,1))))</f>
      </c>
      <c r="O5488">
        <f>IF(OR(B5488="",C5488="",E5488=""),0,(IF(A5488=-1,H5488,0)-IF(OR(A5488=1,A5488=0),H5488,0)+IF(A5488=2,H5488,0))*IF(E5488="SGD",1,IF(E5488="USD",Settings!$B$22,IF(E5488="HKD",Settings!$B$23,1))))</f>
        <v>0</v>
      </c>
      <c r="P5488">
        <f>IF(OR(B5488="",C5488="",E5488=""),0,IF(A5488=2,H5488*IF(E5488="SGD",1,IF(E5488="USD",Settings!$B$22,IF(E5488="HKD",Settings!$B$23,1))),0))</f>
        <v>0</v>
      </c>
      <c r="Q5488" s="312">
        <f>IF(OR(J5488="",G5488=""),"",G5488+ROW()/1000000)</f>
      </c>
      <c r="R5488" s="247">
        <f>IF(Q5488="","",SUMIFS(Txn[Signed Units],Txn[Key],J5488,Txn[Transaction Order],"&lt;="&amp;Q5488))</f>
      </c>
    </row>
    <row r="5489" spans="10:18" ht="15" customHeight="1" x14ac:dyDescent="0.15">
      <c r="J5489" s="246">
        <f>IF(OR(B5489="",C5489="",E5489=""),"",B5489&amp;":"&amp;C5489&amp;":"&amp;E5489)</f>
      </c>
      <c r="K5489" s="247">
        <f>IF(A5489="","",A5489*D5489)</f>
      </c>
      <c r="L5489" s="246">
        <f>IF(A5489="","",IF(OR(A5489=1,A5489=0),H5489,0))</f>
      </c>
      <c r="M5489" s="246">
        <f>IF(A5489="","",IF(A5489=-1,H5489,0))</f>
      </c>
      <c r="N5489">
        <f>IF(J5489="","",IF(E5489="SGD",1,IF(E5489="USD",Settings!$B$22,IF(E5489="HKD",Settings!$B$23,1))))</f>
      </c>
      <c r="O5489">
        <f>IF(OR(B5489="",C5489="",E5489=""),0,(IF(A5489=-1,H5489,0)-IF(OR(A5489=1,A5489=0),H5489,0)+IF(A5489=2,H5489,0))*IF(E5489="SGD",1,IF(E5489="USD",Settings!$B$22,IF(E5489="HKD",Settings!$B$23,1))))</f>
        <v>0</v>
      </c>
      <c r="P5489">
        <f>IF(OR(B5489="",C5489="",E5489=""),0,IF(A5489=2,H5489*IF(E5489="SGD",1,IF(E5489="USD",Settings!$B$22,IF(E5489="HKD",Settings!$B$23,1))),0))</f>
        <v>0</v>
      </c>
      <c r="Q5489" s="312">
        <f>IF(OR(J5489="",G5489=""),"",G5489+ROW()/1000000)</f>
      </c>
      <c r="R5489" s="247">
        <f>IF(Q5489="","",SUMIFS(Txn[Signed Units],Txn[Key],J5489,Txn[Transaction Order],"&lt;="&amp;Q5489))</f>
      </c>
    </row>
    <row r="5490" spans="10:18" ht="15" customHeight="1" x14ac:dyDescent="0.15">
      <c r="J5490" s="246">
        <f>IF(OR(B5490="",C5490="",E5490=""),"",B5490&amp;":"&amp;C5490&amp;":"&amp;E5490)</f>
      </c>
      <c r="K5490" s="247">
        <f>IF(A5490="","",A5490*D5490)</f>
      </c>
      <c r="L5490" s="246">
        <f>IF(A5490="","",IF(OR(A5490=1,A5490=0),H5490,0))</f>
      </c>
      <c r="M5490" s="246">
        <f>IF(A5490="","",IF(A5490=-1,H5490,0))</f>
      </c>
      <c r="N5490">
        <f>IF(J5490="","",IF(E5490="SGD",1,IF(E5490="USD",Settings!$B$22,IF(E5490="HKD",Settings!$B$23,1))))</f>
      </c>
      <c r="O5490">
        <f>IF(OR(B5490="",C5490="",E5490=""),0,(IF(A5490=-1,H5490,0)-IF(OR(A5490=1,A5490=0),H5490,0)+IF(A5490=2,H5490,0))*IF(E5490="SGD",1,IF(E5490="USD",Settings!$B$22,IF(E5490="HKD",Settings!$B$23,1))))</f>
        <v>0</v>
      </c>
      <c r="P5490">
        <f>IF(OR(B5490="",C5490="",E5490=""),0,IF(A5490=2,H5490*IF(E5490="SGD",1,IF(E5490="USD",Settings!$B$22,IF(E5490="HKD",Settings!$B$23,1))),0))</f>
        <v>0</v>
      </c>
      <c r="Q5490" s="312">
        <f>IF(OR(J5490="",G5490=""),"",G5490+ROW()/1000000)</f>
      </c>
      <c r="R5490" s="247">
        <f>IF(Q5490="","",SUMIFS(Txn[Signed Units],Txn[Key],J5490,Txn[Transaction Order],"&lt;="&amp;Q5490))</f>
      </c>
    </row>
    <row r="5491" spans="10:18" ht="15" customHeight="1" x14ac:dyDescent="0.15">
      <c r="J5491" s="246">
        <f>IF(OR(B5491="",C5491="",E5491=""),"",B5491&amp;":"&amp;C5491&amp;":"&amp;E5491)</f>
      </c>
      <c r="K5491" s="247">
        <f>IF(A5491="","",A5491*D5491)</f>
      </c>
      <c r="L5491" s="246">
        <f>IF(A5491="","",IF(OR(A5491=1,A5491=0),H5491,0))</f>
      </c>
      <c r="M5491" s="246">
        <f>IF(A5491="","",IF(A5491=-1,H5491,0))</f>
      </c>
      <c r="N5491">
        <f>IF(J5491="","",IF(E5491="SGD",1,IF(E5491="USD",Settings!$B$22,IF(E5491="HKD",Settings!$B$23,1))))</f>
      </c>
      <c r="O5491">
        <f>IF(OR(B5491="",C5491="",E5491=""),0,(IF(A5491=-1,H5491,0)-IF(OR(A5491=1,A5491=0),H5491,0)+IF(A5491=2,H5491,0))*IF(E5491="SGD",1,IF(E5491="USD",Settings!$B$22,IF(E5491="HKD",Settings!$B$23,1))))</f>
        <v>0</v>
      </c>
      <c r="P5491">
        <f>IF(OR(B5491="",C5491="",E5491=""),0,IF(A5491=2,H5491*IF(E5491="SGD",1,IF(E5491="USD",Settings!$B$22,IF(E5491="HKD",Settings!$B$23,1))),0))</f>
        <v>0</v>
      </c>
      <c r="Q5491" s="312">
        <f>IF(OR(J5491="",G5491=""),"",G5491+ROW()/1000000)</f>
      </c>
      <c r="R5491" s="247">
        <f>IF(Q5491="","",SUMIFS(Txn[Signed Units],Txn[Key],J5491,Txn[Transaction Order],"&lt;="&amp;Q5491))</f>
      </c>
    </row>
    <row r="5492" spans="10:18" ht="15" customHeight="1" x14ac:dyDescent="0.15">
      <c r="J5492" s="246">
        <f>IF(OR(B5492="",C5492="",E5492=""),"",B5492&amp;":"&amp;C5492&amp;":"&amp;E5492)</f>
      </c>
      <c r="K5492" s="247">
        <f>IF(A5492="","",A5492*D5492)</f>
      </c>
      <c r="L5492" s="246">
        <f>IF(A5492="","",IF(OR(A5492=1,A5492=0),H5492,0))</f>
      </c>
      <c r="M5492" s="246">
        <f>IF(A5492="","",IF(A5492=-1,H5492,0))</f>
      </c>
      <c r="N5492">
        <f>IF(J5492="","",IF(E5492="SGD",1,IF(E5492="USD",Settings!$B$22,IF(E5492="HKD",Settings!$B$23,1))))</f>
      </c>
      <c r="O5492">
        <f>IF(OR(B5492="",C5492="",E5492=""),0,(IF(A5492=-1,H5492,0)-IF(OR(A5492=1,A5492=0),H5492,0)+IF(A5492=2,H5492,0))*IF(E5492="SGD",1,IF(E5492="USD",Settings!$B$22,IF(E5492="HKD",Settings!$B$23,1))))</f>
        <v>0</v>
      </c>
      <c r="P5492">
        <f>IF(OR(B5492="",C5492="",E5492=""),0,IF(A5492=2,H5492*IF(E5492="SGD",1,IF(E5492="USD",Settings!$B$22,IF(E5492="HKD",Settings!$B$23,1))),0))</f>
        <v>0</v>
      </c>
      <c r="Q5492" s="312">
        <f>IF(OR(J5492="",G5492=""),"",G5492+ROW()/1000000)</f>
      </c>
      <c r="R5492" s="247">
        <f>IF(Q5492="","",SUMIFS(Txn[Signed Units],Txn[Key],J5492,Txn[Transaction Order],"&lt;="&amp;Q5492))</f>
      </c>
    </row>
    <row r="5493" spans="10:18" ht="15" customHeight="1" x14ac:dyDescent="0.15">
      <c r="J5493" s="246">
        <f>IF(OR(B5493="",C5493="",E5493=""),"",B5493&amp;":"&amp;C5493&amp;":"&amp;E5493)</f>
      </c>
      <c r="K5493" s="247">
        <f>IF(A5493="","",A5493*D5493)</f>
      </c>
      <c r="L5493" s="246">
        <f>IF(A5493="","",IF(OR(A5493=1,A5493=0),H5493,0))</f>
      </c>
      <c r="M5493" s="246">
        <f>IF(A5493="","",IF(A5493=-1,H5493,0))</f>
      </c>
      <c r="N5493">
        <f>IF(J5493="","",IF(E5493="SGD",1,IF(E5493="USD",Settings!$B$22,IF(E5493="HKD",Settings!$B$23,1))))</f>
      </c>
      <c r="O5493">
        <f>IF(OR(B5493="",C5493="",E5493=""),0,(IF(A5493=-1,H5493,0)-IF(OR(A5493=1,A5493=0),H5493,0)+IF(A5493=2,H5493,0))*IF(E5493="SGD",1,IF(E5493="USD",Settings!$B$22,IF(E5493="HKD",Settings!$B$23,1))))</f>
        <v>0</v>
      </c>
      <c r="P5493">
        <f>IF(OR(B5493="",C5493="",E5493=""),0,IF(A5493=2,H5493*IF(E5493="SGD",1,IF(E5493="USD",Settings!$B$22,IF(E5493="HKD",Settings!$B$23,1))),0))</f>
        <v>0</v>
      </c>
      <c r="Q5493" s="312">
        <f>IF(OR(J5493="",G5493=""),"",G5493+ROW()/1000000)</f>
      </c>
      <c r="R5493" s="247">
        <f>IF(Q5493="","",SUMIFS(Txn[Signed Units],Txn[Key],J5493,Txn[Transaction Order],"&lt;="&amp;Q5493))</f>
      </c>
    </row>
    <row r="5494" spans="10:18" ht="15" customHeight="1" x14ac:dyDescent="0.15">
      <c r="J5494" s="246">
        <f>IF(OR(B5494="",C5494="",E5494=""),"",B5494&amp;":"&amp;C5494&amp;":"&amp;E5494)</f>
      </c>
      <c r="K5494" s="247">
        <f>IF(A5494="","",A5494*D5494)</f>
      </c>
      <c r="L5494" s="246">
        <f>IF(A5494="","",IF(OR(A5494=1,A5494=0),H5494,0))</f>
      </c>
      <c r="M5494" s="246">
        <f>IF(A5494="","",IF(A5494=-1,H5494,0))</f>
      </c>
      <c r="N5494">
        <f>IF(J5494="","",IF(E5494="SGD",1,IF(E5494="USD",Settings!$B$22,IF(E5494="HKD",Settings!$B$23,1))))</f>
      </c>
      <c r="O5494">
        <f>IF(OR(B5494="",C5494="",E5494=""),0,(IF(A5494=-1,H5494,0)-IF(OR(A5494=1,A5494=0),H5494,0)+IF(A5494=2,H5494,0))*IF(E5494="SGD",1,IF(E5494="USD",Settings!$B$22,IF(E5494="HKD",Settings!$B$23,1))))</f>
        <v>0</v>
      </c>
      <c r="P5494">
        <f>IF(OR(B5494="",C5494="",E5494=""),0,IF(A5494=2,H5494*IF(E5494="SGD",1,IF(E5494="USD",Settings!$B$22,IF(E5494="HKD",Settings!$B$23,1))),0))</f>
        <v>0</v>
      </c>
      <c r="Q5494" s="312">
        <f>IF(OR(J5494="",G5494=""),"",G5494+ROW()/1000000)</f>
      </c>
      <c r="R5494" s="247">
        <f>IF(Q5494="","",SUMIFS(Txn[Signed Units],Txn[Key],J5494,Txn[Transaction Order],"&lt;="&amp;Q5494))</f>
      </c>
    </row>
    <row r="5495" spans="10:18" ht="15" customHeight="1" x14ac:dyDescent="0.15">
      <c r="J5495" s="246">
        <f>IF(OR(B5495="",C5495="",E5495=""),"",B5495&amp;":"&amp;C5495&amp;":"&amp;E5495)</f>
      </c>
      <c r="K5495" s="247">
        <f>IF(A5495="","",A5495*D5495)</f>
      </c>
      <c r="L5495" s="246">
        <f>IF(A5495="","",IF(OR(A5495=1,A5495=0),H5495,0))</f>
      </c>
      <c r="M5495" s="246">
        <f>IF(A5495="","",IF(A5495=-1,H5495,0))</f>
      </c>
      <c r="N5495">
        <f>IF(J5495="","",IF(E5495="SGD",1,IF(E5495="USD",Settings!$B$22,IF(E5495="HKD",Settings!$B$23,1))))</f>
      </c>
      <c r="O5495">
        <f>IF(OR(B5495="",C5495="",E5495=""),0,(IF(A5495=-1,H5495,0)-IF(OR(A5495=1,A5495=0),H5495,0)+IF(A5495=2,H5495,0))*IF(E5495="SGD",1,IF(E5495="USD",Settings!$B$22,IF(E5495="HKD",Settings!$B$23,1))))</f>
        <v>0</v>
      </c>
      <c r="P5495">
        <f>IF(OR(B5495="",C5495="",E5495=""),0,IF(A5495=2,H5495*IF(E5495="SGD",1,IF(E5495="USD",Settings!$B$22,IF(E5495="HKD",Settings!$B$23,1))),0))</f>
        <v>0</v>
      </c>
      <c r="Q5495" s="312">
        <f>IF(OR(J5495="",G5495=""),"",G5495+ROW()/1000000)</f>
      </c>
      <c r="R5495" s="247">
        <f>IF(Q5495="","",SUMIFS(Txn[Signed Units],Txn[Key],J5495,Txn[Transaction Order],"&lt;="&amp;Q5495))</f>
      </c>
    </row>
    <row r="5496" spans="10:18" ht="15" customHeight="1" x14ac:dyDescent="0.15">
      <c r="J5496" s="246">
        <f>IF(OR(B5496="",C5496="",E5496=""),"",B5496&amp;":"&amp;C5496&amp;":"&amp;E5496)</f>
      </c>
      <c r="K5496" s="247">
        <f>IF(A5496="","",A5496*D5496)</f>
      </c>
      <c r="L5496" s="246">
        <f>IF(A5496="","",IF(OR(A5496=1,A5496=0),H5496,0))</f>
      </c>
      <c r="M5496" s="246">
        <f>IF(A5496="","",IF(A5496=-1,H5496,0))</f>
      </c>
      <c r="N5496">
        <f>IF(J5496="","",IF(E5496="SGD",1,IF(E5496="USD",Settings!$B$22,IF(E5496="HKD",Settings!$B$23,1))))</f>
      </c>
      <c r="O5496">
        <f>IF(OR(B5496="",C5496="",E5496=""),0,(IF(A5496=-1,H5496,0)-IF(OR(A5496=1,A5496=0),H5496,0)+IF(A5496=2,H5496,0))*IF(E5496="SGD",1,IF(E5496="USD",Settings!$B$22,IF(E5496="HKD",Settings!$B$23,1))))</f>
        <v>0</v>
      </c>
      <c r="P5496">
        <f>IF(OR(B5496="",C5496="",E5496=""),0,IF(A5496=2,H5496*IF(E5496="SGD",1,IF(E5496="USD",Settings!$B$22,IF(E5496="HKD",Settings!$B$23,1))),0))</f>
        <v>0</v>
      </c>
      <c r="Q5496" s="312">
        <f>IF(OR(J5496="",G5496=""),"",G5496+ROW()/1000000)</f>
      </c>
      <c r="R5496" s="247">
        <f>IF(Q5496="","",SUMIFS(Txn[Signed Units],Txn[Key],J5496,Txn[Transaction Order],"&lt;="&amp;Q5496))</f>
      </c>
    </row>
    <row r="5497" spans="10:18" ht="15" customHeight="1" x14ac:dyDescent="0.15">
      <c r="J5497" s="246">
        <f>IF(OR(B5497="",C5497="",E5497=""),"",B5497&amp;":"&amp;C5497&amp;":"&amp;E5497)</f>
      </c>
      <c r="K5497" s="247">
        <f>IF(A5497="","",A5497*D5497)</f>
      </c>
      <c r="L5497" s="246">
        <f>IF(A5497="","",IF(OR(A5497=1,A5497=0),H5497,0))</f>
      </c>
      <c r="M5497" s="246">
        <f>IF(A5497="","",IF(A5497=-1,H5497,0))</f>
      </c>
      <c r="N5497">
        <f>IF(J5497="","",IF(E5497="SGD",1,IF(E5497="USD",Settings!$B$22,IF(E5497="HKD",Settings!$B$23,1))))</f>
      </c>
      <c r="O5497">
        <f>IF(OR(B5497="",C5497="",E5497=""),0,(IF(A5497=-1,H5497,0)-IF(OR(A5497=1,A5497=0),H5497,0)+IF(A5497=2,H5497,0))*IF(E5497="SGD",1,IF(E5497="USD",Settings!$B$22,IF(E5497="HKD",Settings!$B$23,1))))</f>
        <v>0</v>
      </c>
      <c r="P5497">
        <f>IF(OR(B5497="",C5497="",E5497=""),0,IF(A5497=2,H5497*IF(E5497="SGD",1,IF(E5497="USD",Settings!$B$22,IF(E5497="HKD",Settings!$B$23,1))),0))</f>
        <v>0</v>
      </c>
      <c r="Q5497" s="312">
        <f>IF(OR(J5497="",G5497=""),"",G5497+ROW()/1000000)</f>
      </c>
      <c r="R5497" s="247">
        <f>IF(Q5497="","",SUMIFS(Txn[Signed Units],Txn[Key],J5497,Txn[Transaction Order],"&lt;="&amp;Q5497))</f>
      </c>
    </row>
    <row r="5498" spans="10:18" ht="15" customHeight="1" x14ac:dyDescent="0.15">
      <c r="J5498" s="246">
        <f>IF(OR(B5498="",C5498="",E5498=""),"",B5498&amp;":"&amp;C5498&amp;":"&amp;E5498)</f>
      </c>
      <c r="K5498" s="247">
        <f>IF(A5498="","",A5498*D5498)</f>
      </c>
      <c r="L5498" s="246">
        <f>IF(A5498="","",IF(OR(A5498=1,A5498=0),H5498,0))</f>
      </c>
      <c r="M5498" s="246">
        <f>IF(A5498="","",IF(A5498=-1,H5498,0))</f>
      </c>
      <c r="N5498">
        <f>IF(J5498="","",IF(E5498="SGD",1,IF(E5498="USD",Settings!$B$22,IF(E5498="HKD",Settings!$B$23,1))))</f>
      </c>
      <c r="O5498">
        <f>IF(OR(B5498="",C5498="",E5498=""),0,(IF(A5498=-1,H5498,0)-IF(OR(A5498=1,A5498=0),H5498,0)+IF(A5498=2,H5498,0))*IF(E5498="SGD",1,IF(E5498="USD",Settings!$B$22,IF(E5498="HKD",Settings!$B$23,1))))</f>
        <v>0</v>
      </c>
      <c r="P5498">
        <f>IF(OR(B5498="",C5498="",E5498=""),0,IF(A5498=2,H5498*IF(E5498="SGD",1,IF(E5498="USD",Settings!$B$22,IF(E5498="HKD",Settings!$B$23,1))),0))</f>
        <v>0</v>
      </c>
      <c r="Q5498" s="312">
        <f>IF(OR(J5498="",G5498=""),"",G5498+ROW()/1000000)</f>
      </c>
      <c r="R5498" s="247">
        <f>IF(Q5498="","",SUMIFS(Txn[Signed Units],Txn[Key],J5498,Txn[Transaction Order],"&lt;="&amp;Q5498))</f>
      </c>
    </row>
    <row r="5499" spans="10:18" ht="15" customHeight="1" x14ac:dyDescent="0.15">
      <c r="J5499" s="246">
        <f>IF(OR(B5499="",C5499="",E5499=""),"",B5499&amp;":"&amp;C5499&amp;":"&amp;E5499)</f>
      </c>
      <c r="K5499" s="247">
        <f>IF(A5499="","",A5499*D5499)</f>
      </c>
      <c r="L5499" s="246">
        <f>IF(A5499="","",IF(OR(A5499=1,A5499=0),H5499,0))</f>
      </c>
      <c r="M5499" s="246">
        <f>IF(A5499="","",IF(A5499=-1,H5499,0))</f>
      </c>
      <c r="N5499">
        <f>IF(J5499="","",IF(E5499="SGD",1,IF(E5499="USD",Settings!$B$22,IF(E5499="HKD",Settings!$B$23,1))))</f>
      </c>
      <c r="O5499">
        <f>IF(OR(B5499="",C5499="",E5499=""),0,(IF(A5499=-1,H5499,0)-IF(OR(A5499=1,A5499=0),H5499,0)+IF(A5499=2,H5499,0))*IF(E5499="SGD",1,IF(E5499="USD",Settings!$B$22,IF(E5499="HKD",Settings!$B$23,1))))</f>
        <v>0</v>
      </c>
      <c r="P5499">
        <f>IF(OR(B5499="",C5499="",E5499=""),0,IF(A5499=2,H5499*IF(E5499="SGD",1,IF(E5499="USD",Settings!$B$22,IF(E5499="HKD",Settings!$B$23,1))),0))</f>
        <v>0</v>
      </c>
      <c r="Q5499" s="312">
        <f>IF(OR(J5499="",G5499=""),"",G5499+ROW()/1000000)</f>
      </c>
      <c r="R5499" s="247">
        <f>IF(Q5499="","",SUMIFS(Txn[Signed Units],Txn[Key],J5499,Txn[Transaction Order],"&lt;="&amp;Q5499))</f>
      </c>
    </row>
    <row r="5500" spans="10:18" ht="15" customHeight="1" x14ac:dyDescent="0.15">
      <c r="J5500" s="246">
        <f>IF(OR(B5500="",C5500="",E5500=""),"",B5500&amp;":"&amp;C5500&amp;":"&amp;E5500)</f>
      </c>
      <c r="K5500" s="247">
        <f>IF(A5500="","",A5500*D5500)</f>
      </c>
      <c r="L5500" s="246">
        <f>IF(A5500="","",IF(OR(A5500=1,A5500=0),H5500,0))</f>
      </c>
      <c r="M5500" s="246">
        <f>IF(A5500="","",IF(A5500=-1,H5500,0))</f>
      </c>
      <c r="N5500">
        <f>IF(J5500="","",IF(E5500="SGD",1,IF(E5500="USD",Settings!$B$22,IF(E5500="HKD",Settings!$B$23,1))))</f>
      </c>
      <c r="O5500">
        <f>IF(OR(B5500="",C5500="",E5500=""),0,(IF(A5500=-1,H5500,0)-IF(OR(A5500=1,A5500=0),H5500,0)+IF(A5500=2,H5500,0))*IF(E5500="SGD",1,IF(E5500="USD",Settings!$B$22,IF(E5500="HKD",Settings!$B$23,1))))</f>
        <v>0</v>
      </c>
      <c r="P5500">
        <f>IF(OR(B5500="",C5500="",E5500=""),0,IF(A5500=2,H5500*IF(E5500="SGD",1,IF(E5500="USD",Settings!$B$22,IF(E5500="HKD",Settings!$B$23,1))),0))</f>
        <v>0</v>
      </c>
      <c r="Q5500" s="312">
        <f>IF(OR(J5500="",G5500=""),"",G5500+ROW()/1000000)</f>
      </c>
      <c r="R5500" s="247">
        <f>IF(Q5500="","",SUMIFS(Txn[Signed Units],Txn[Key],J5500,Txn[Transaction Order],"&lt;="&amp;Q5500))</f>
      </c>
    </row>
    <row r="5501" spans="10:18" ht="15" customHeight="1" x14ac:dyDescent="0.15">
      <c r="J5501" s="246">
        <f>IF(OR(B5501="",C5501="",E5501=""),"",B5501&amp;":"&amp;C5501&amp;":"&amp;E5501)</f>
      </c>
      <c r="K5501" s="247">
        <f>IF(A5501="","",A5501*D5501)</f>
      </c>
      <c r="L5501" s="246">
        <f>IF(A5501="","",IF(OR(A5501=1,A5501=0),H5501,0))</f>
      </c>
      <c r="M5501" s="246">
        <f>IF(A5501="","",IF(A5501=-1,H5501,0))</f>
      </c>
      <c r="N5501">
        <f>IF(J5501="","",IF(E5501="SGD",1,IF(E5501="USD",Settings!$B$22,IF(E5501="HKD",Settings!$B$23,1))))</f>
      </c>
      <c r="O5501">
        <f>IF(OR(B5501="",C5501="",E5501=""),0,(IF(A5501=-1,H5501,0)-IF(OR(A5501=1,A5501=0),H5501,0)+IF(A5501=2,H5501,0))*IF(E5501="SGD",1,IF(E5501="USD",Settings!$B$22,IF(E5501="HKD",Settings!$B$23,1))))</f>
        <v>0</v>
      </c>
      <c r="P5501">
        <f>IF(OR(B5501="",C5501="",E5501=""),0,IF(A5501=2,H5501*IF(E5501="SGD",1,IF(E5501="USD",Settings!$B$22,IF(E5501="HKD",Settings!$B$23,1))),0))</f>
        <v>0</v>
      </c>
      <c r="Q5501" s="312">
        <f>IF(OR(J5501="",G5501=""),"",G5501+ROW()/1000000)</f>
      </c>
      <c r="R5501" s="247">
        <f>IF(Q5501="","",SUMIFS(Txn[Signed Units],Txn[Key],J5501,Txn[Transaction Order],"&lt;="&amp;Q5501))</f>
      </c>
    </row>
    <row r="5502" spans="10:18" ht="15" customHeight="1" x14ac:dyDescent="0.15">
      <c r="J5502" s="246">
        <f>IF(OR(B5502="",C5502="",E5502=""),"",B5502&amp;":"&amp;C5502&amp;":"&amp;E5502)</f>
      </c>
      <c r="K5502" s="247">
        <f>IF(A5502="","",A5502*D5502)</f>
      </c>
      <c r="L5502" s="246">
        <f>IF(A5502="","",IF(OR(A5502=1,A5502=0),H5502,0))</f>
      </c>
      <c r="M5502" s="246">
        <f>IF(A5502="","",IF(A5502=-1,H5502,0))</f>
      </c>
      <c r="N5502">
        <f>IF(J5502="","",IF(E5502="SGD",1,IF(E5502="USD",Settings!$B$22,IF(E5502="HKD",Settings!$B$23,1))))</f>
      </c>
      <c r="O5502">
        <f>IF(OR(B5502="",C5502="",E5502=""),0,(IF(A5502=-1,H5502,0)-IF(OR(A5502=1,A5502=0),H5502,0)+IF(A5502=2,H5502,0))*IF(E5502="SGD",1,IF(E5502="USD",Settings!$B$22,IF(E5502="HKD",Settings!$B$23,1))))</f>
        <v>0</v>
      </c>
      <c r="P5502">
        <f>IF(OR(B5502="",C5502="",E5502=""),0,IF(A5502=2,H5502*IF(E5502="SGD",1,IF(E5502="USD",Settings!$B$22,IF(E5502="HKD",Settings!$B$23,1))),0))</f>
        <v>0</v>
      </c>
      <c r="Q5502" s="312">
        <f>IF(OR(J5502="",G5502=""),"",G5502+ROW()/1000000)</f>
      </c>
      <c r="R5502" s="247">
        <f>IF(Q5502="","",SUMIFS(Txn[Signed Units],Txn[Key],J5502,Txn[Transaction Order],"&lt;="&amp;Q5502))</f>
      </c>
    </row>
    <row r="5503" spans="10:18" ht="15" customHeight="1" x14ac:dyDescent="0.15">
      <c r="J5503" s="246">
        <f>IF(OR(B5503="",C5503="",E5503=""),"",B5503&amp;":"&amp;C5503&amp;":"&amp;E5503)</f>
      </c>
      <c r="K5503" s="247">
        <f>IF(A5503="","",A5503*D5503)</f>
      </c>
      <c r="L5503" s="246">
        <f>IF(A5503="","",IF(OR(A5503=1,A5503=0),H5503,0))</f>
      </c>
      <c r="M5503" s="246">
        <f>IF(A5503="","",IF(A5503=-1,H5503,0))</f>
      </c>
      <c r="N5503">
        <f>IF(J5503="","",IF(E5503="SGD",1,IF(E5503="USD",Settings!$B$22,IF(E5503="HKD",Settings!$B$23,1))))</f>
      </c>
      <c r="O5503">
        <f>IF(OR(B5503="",C5503="",E5503=""),0,(IF(A5503=-1,H5503,0)-IF(OR(A5503=1,A5503=0),H5503,0)+IF(A5503=2,H5503,0))*IF(E5503="SGD",1,IF(E5503="USD",Settings!$B$22,IF(E5503="HKD",Settings!$B$23,1))))</f>
        <v>0</v>
      </c>
      <c r="P5503">
        <f>IF(OR(B5503="",C5503="",E5503=""),0,IF(A5503=2,H5503*IF(E5503="SGD",1,IF(E5503="USD",Settings!$B$22,IF(E5503="HKD",Settings!$B$23,1))),0))</f>
        <v>0</v>
      </c>
      <c r="Q5503" s="312">
        <f>IF(OR(J5503="",G5503=""),"",G5503+ROW()/1000000)</f>
      </c>
      <c r="R5503" s="247">
        <f>IF(Q5503="","",SUMIFS(Txn[Signed Units],Txn[Key],J5503,Txn[Transaction Order],"&lt;="&amp;Q5503))</f>
      </c>
    </row>
    <row r="5504" spans="10:18" ht="15" customHeight="1" x14ac:dyDescent="0.15">
      <c r="J5504" s="246">
        <f>IF(OR(B5504="",C5504="",E5504=""),"",B5504&amp;":"&amp;C5504&amp;":"&amp;E5504)</f>
      </c>
      <c r="K5504" s="247">
        <f>IF(A5504="","",A5504*D5504)</f>
      </c>
      <c r="L5504" s="246">
        <f>IF(A5504="","",IF(OR(A5504=1,A5504=0),H5504,0))</f>
      </c>
      <c r="M5504" s="246">
        <f>IF(A5504="","",IF(A5504=-1,H5504,0))</f>
      </c>
      <c r="N5504">
        <f>IF(J5504="","",IF(E5504="SGD",1,IF(E5504="USD",Settings!$B$22,IF(E5504="HKD",Settings!$B$23,1))))</f>
      </c>
      <c r="O5504">
        <f>IF(OR(B5504="",C5504="",E5504=""),0,(IF(A5504=-1,H5504,0)-IF(OR(A5504=1,A5504=0),H5504,0)+IF(A5504=2,H5504,0))*IF(E5504="SGD",1,IF(E5504="USD",Settings!$B$22,IF(E5504="HKD",Settings!$B$23,1))))</f>
        <v>0</v>
      </c>
      <c r="P5504">
        <f>IF(OR(B5504="",C5504="",E5504=""),0,IF(A5504=2,H5504*IF(E5504="SGD",1,IF(E5504="USD",Settings!$B$22,IF(E5504="HKD",Settings!$B$23,1))),0))</f>
        <v>0</v>
      </c>
      <c r="Q5504" s="312">
        <f>IF(OR(J5504="",G5504=""),"",G5504+ROW()/1000000)</f>
      </c>
      <c r="R5504" s="247">
        <f>IF(Q5504="","",SUMIFS(Txn[Signed Units],Txn[Key],J5504,Txn[Transaction Order],"&lt;="&amp;Q5504))</f>
      </c>
    </row>
    <row r="5505" spans="10:18" ht="15" customHeight="1" x14ac:dyDescent="0.15">
      <c r="J5505" s="246">
        <f>IF(OR(B5505="",C5505="",E5505=""),"",B5505&amp;":"&amp;C5505&amp;":"&amp;E5505)</f>
      </c>
      <c r="K5505" s="247">
        <f>IF(A5505="","",A5505*D5505)</f>
      </c>
      <c r="L5505" s="246">
        <f>IF(A5505="","",IF(OR(A5505=1,A5505=0),H5505,0))</f>
      </c>
      <c r="M5505" s="246">
        <f>IF(A5505="","",IF(A5505=-1,H5505,0))</f>
      </c>
      <c r="N5505">
        <f>IF(J5505="","",IF(E5505="SGD",1,IF(E5505="USD",Settings!$B$22,IF(E5505="HKD",Settings!$B$23,1))))</f>
      </c>
      <c r="O5505">
        <f>IF(OR(B5505="",C5505="",E5505=""),0,(IF(A5505=-1,H5505,0)-IF(OR(A5505=1,A5505=0),H5505,0)+IF(A5505=2,H5505,0))*IF(E5505="SGD",1,IF(E5505="USD",Settings!$B$22,IF(E5505="HKD",Settings!$B$23,1))))</f>
        <v>0</v>
      </c>
      <c r="P5505">
        <f>IF(OR(B5505="",C5505="",E5505=""),0,IF(A5505=2,H5505*IF(E5505="SGD",1,IF(E5505="USD",Settings!$B$22,IF(E5505="HKD",Settings!$B$23,1))),0))</f>
        <v>0</v>
      </c>
      <c r="Q5505" s="312">
        <f>IF(OR(J5505="",G5505=""),"",G5505+ROW()/1000000)</f>
      </c>
      <c r="R5505" s="247">
        <f>IF(Q5505="","",SUMIFS(Txn[Signed Units],Txn[Key],J5505,Txn[Transaction Order],"&lt;="&amp;Q5505))</f>
      </c>
    </row>
    <row r="5506" spans="10:18" ht="15" customHeight="1" x14ac:dyDescent="0.15">
      <c r="J5506" s="246">
        <f>IF(OR(B5506="",C5506="",E5506=""),"",B5506&amp;":"&amp;C5506&amp;":"&amp;E5506)</f>
      </c>
      <c r="K5506" s="247">
        <f>IF(A5506="","",A5506*D5506)</f>
      </c>
      <c r="L5506" s="246">
        <f>IF(A5506="","",IF(OR(A5506=1,A5506=0),H5506,0))</f>
      </c>
      <c r="M5506" s="246">
        <f>IF(A5506="","",IF(A5506=-1,H5506,0))</f>
      </c>
      <c r="N5506">
        <f>IF(J5506="","",IF(E5506="SGD",1,IF(E5506="USD",Settings!$B$22,IF(E5506="HKD",Settings!$B$23,1))))</f>
      </c>
      <c r="O5506">
        <f>IF(OR(B5506="",C5506="",E5506=""),0,(IF(A5506=-1,H5506,0)-IF(OR(A5506=1,A5506=0),H5506,0)+IF(A5506=2,H5506,0))*IF(E5506="SGD",1,IF(E5506="USD",Settings!$B$22,IF(E5506="HKD",Settings!$B$23,1))))</f>
        <v>0</v>
      </c>
      <c r="P5506">
        <f>IF(OR(B5506="",C5506="",E5506=""),0,IF(A5506=2,H5506*IF(E5506="SGD",1,IF(E5506="USD",Settings!$B$22,IF(E5506="HKD",Settings!$B$23,1))),0))</f>
        <v>0</v>
      </c>
      <c r="Q5506" s="312">
        <f>IF(OR(J5506="",G5506=""),"",G5506+ROW()/1000000)</f>
      </c>
      <c r="R5506" s="247">
        <f>IF(Q5506="","",SUMIFS(Txn[Signed Units],Txn[Key],J5506,Txn[Transaction Order],"&lt;="&amp;Q5506))</f>
      </c>
    </row>
    <row r="5507" spans="10:18" ht="15" customHeight="1" x14ac:dyDescent="0.15">
      <c r="J5507" s="246">
        <f>IF(OR(B5507="",C5507="",E5507=""),"",B5507&amp;":"&amp;C5507&amp;":"&amp;E5507)</f>
      </c>
      <c r="K5507" s="247">
        <f>IF(A5507="","",A5507*D5507)</f>
      </c>
      <c r="L5507" s="246">
        <f>IF(A5507="","",IF(OR(A5507=1,A5507=0),H5507,0))</f>
      </c>
      <c r="M5507" s="246">
        <f>IF(A5507="","",IF(A5507=-1,H5507,0))</f>
      </c>
      <c r="N5507">
        <f>IF(J5507="","",IF(E5507="SGD",1,IF(E5507="USD",Settings!$B$22,IF(E5507="HKD",Settings!$B$23,1))))</f>
      </c>
      <c r="O5507">
        <f>IF(OR(B5507="",C5507="",E5507=""),0,(IF(A5507=-1,H5507,0)-IF(OR(A5507=1,A5507=0),H5507,0)+IF(A5507=2,H5507,0))*IF(E5507="SGD",1,IF(E5507="USD",Settings!$B$22,IF(E5507="HKD",Settings!$B$23,1))))</f>
        <v>0</v>
      </c>
      <c r="P5507">
        <f>IF(OR(B5507="",C5507="",E5507=""),0,IF(A5507=2,H5507*IF(E5507="SGD",1,IF(E5507="USD",Settings!$B$22,IF(E5507="HKD",Settings!$B$23,1))),0))</f>
        <v>0</v>
      </c>
      <c r="Q5507" s="312">
        <f>IF(OR(J5507="",G5507=""),"",G5507+ROW()/1000000)</f>
      </c>
      <c r="R5507" s="247">
        <f>IF(Q5507="","",SUMIFS(Txn[Signed Units],Txn[Key],J5507,Txn[Transaction Order],"&lt;="&amp;Q5507))</f>
      </c>
    </row>
    <row r="5508" spans="10:18" ht="15" customHeight="1" x14ac:dyDescent="0.15">
      <c r="J5508" s="246">
        <f>IF(OR(B5508="",C5508="",E5508=""),"",B5508&amp;":"&amp;C5508&amp;":"&amp;E5508)</f>
      </c>
      <c r="K5508" s="247">
        <f>IF(A5508="","",A5508*D5508)</f>
      </c>
      <c r="L5508" s="246">
        <f>IF(A5508="","",IF(OR(A5508=1,A5508=0),H5508,0))</f>
      </c>
      <c r="M5508" s="246">
        <f>IF(A5508="","",IF(A5508=-1,H5508,0))</f>
      </c>
      <c r="N5508">
        <f>IF(J5508="","",IF(E5508="SGD",1,IF(E5508="USD",Settings!$B$22,IF(E5508="HKD",Settings!$B$23,1))))</f>
      </c>
      <c r="O5508">
        <f>IF(OR(B5508="",C5508="",E5508=""),0,(IF(A5508=-1,H5508,0)-IF(OR(A5508=1,A5508=0),H5508,0)+IF(A5508=2,H5508,0))*IF(E5508="SGD",1,IF(E5508="USD",Settings!$B$22,IF(E5508="HKD",Settings!$B$23,1))))</f>
        <v>0</v>
      </c>
      <c r="P5508">
        <f>IF(OR(B5508="",C5508="",E5508=""),0,IF(A5508=2,H5508*IF(E5508="SGD",1,IF(E5508="USD",Settings!$B$22,IF(E5508="HKD",Settings!$B$23,1))),0))</f>
        <v>0</v>
      </c>
      <c r="Q5508" s="312">
        <f>IF(OR(J5508="",G5508=""),"",G5508+ROW()/1000000)</f>
      </c>
      <c r="R5508" s="247">
        <f>IF(Q5508="","",SUMIFS(Txn[Signed Units],Txn[Key],J5508,Txn[Transaction Order],"&lt;="&amp;Q5508))</f>
      </c>
    </row>
    <row r="5509" spans="10:18" ht="15" customHeight="1" x14ac:dyDescent="0.15">
      <c r="J5509" s="246">
        <f>IF(OR(B5509="",C5509="",E5509=""),"",B5509&amp;":"&amp;C5509&amp;":"&amp;E5509)</f>
      </c>
      <c r="K5509" s="247">
        <f>IF(A5509="","",A5509*D5509)</f>
      </c>
      <c r="L5509" s="246">
        <f>IF(A5509="","",IF(OR(A5509=1,A5509=0),H5509,0))</f>
      </c>
      <c r="M5509" s="246">
        <f>IF(A5509="","",IF(A5509=-1,H5509,0))</f>
      </c>
      <c r="N5509">
        <f>IF(J5509="","",IF(E5509="SGD",1,IF(E5509="USD",Settings!$B$22,IF(E5509="HKD",Settings!$B$23,1))))</f>
      </c>
      <c r="O5509">
        <f>IF(OR(B5509="",C5509="",E5509=""),0,(IF(A5509=-1,H5509,0)-IF(OR(A5509=1,A5509=0),H5509,0)+IF(A5509=2,H5509,0))*IF(E5509="SGD",1,IF(E5509="USD",Settings!$B$22,IF(E5509="HKD",Settings!$B$23,1))))</f>
        <v>0</v>
      </c>
      <c r="P5509">
        <f>IF(OR(B5509="",C5509="",E5509=""),0,IF(A5509=2,H5509*IF(E5509="SGD",1,IF(E5509="USD",Settings!$B$22,IF(E5509="HKD",Settings!$B$23,1))),0))</f>
        <v>0</v>
      </c>
      <c r="Q5509" s="312">
        <f>IF(OR(J5509="",G5509=""),"",G5509+ROW()/1000000)</f>
      </c>
      <c r="R5509" s="247">
        <f>IF(Q5509="","",SUMIFS(Txn[Signed Units],Txn[Key],J5509,Txn[Transaction Order],"&lt;="&amp;Q5509))</f>
      </c>
    </row>
    <row r="5510" spans="10:18" ht="15" customHeight="1" x14ac:dyDescent="0.15">
      <c r="J5510" s="246">
        <f>IF(OR(B5510="",C5510="",E5510=""),"",B5510&amp;":"&amp;C5510&amp;":"&amp;E5510)</f>
      </c>
      <c r="K5510" s="247">
        <f>IF(A5510="","",A5510*D5510)</f>
      </c>
      <c r="L5510" s="246">
        <f>IF(A5510="","",IF(OR(A5510=1,A5510=0),H5510,0))</f>
      </c>
      <c r="M5510" s="246">
        <f>IF(A5510="","",IF(A5510=-1,H5510,0))</f>
      </c>
      <c r="N5510">
        <f>IF(J5510="","",IF(E5510="SGD",1,IF(E5510="USD",Settings!$B$22,IF(E5510="HKD",Settings!$B$23,1))))</f>
      </c>
      <c r="O5510">
        <f>IF(OR(B5510="",C5510="",E5510=""),0,(IF(A5510=-1,H5510,0)-IF(OR(A5510=1,A5510=0),H5510,0)+IF(A5510=2,H5510,0))*IF(E5510="SGD",1,IF(E5510="USD",Settings!$B$22,IF(E5510="HKD",Settings!$B$23,1))))</f>
        <v>0</v>
      </c>
      <c r="P5510">
        <f>IF(OR(B5510="",C5510="",E5510=""),0,IF(A5510=2,H5510*IF(E5510="SGD",1,IF(E5510="USD",Settings!$B$22,IF(E5510="HKD",Settings!$B$23,1))),0))</f>
        <v>0</v>
      </c>
      <c r="Q5510" s="312">
        <f>IF(OR(J5510="",G5510=""),"",G5510+ROW()/1000000)</f>
      </c>
      <c r="R5510" s="247">
        <f>IF(Q5510="","",SUMIFS(Txn[Signed Units],Txn[Key],J5510,Txn[Transaction Order],"&lt;="&amp;Q5510))</f>
      </c>
    </row>
    <row r="5511" spans="10:18" ht="15" customHeight="1" x14ac:dyDescent="0.15">
      <c r="J5511" s="246">
        <f>IF(OR(B5511="",C5511="",E5511=""),"",B5511&amp;":"&amp;C5511&amp;":"&amp;E5511)</f>
      </c>
      <c r="K5511" s="247">
        <f>IF(A5511="","",A5511*D5511)</f>
      </c>
      <c r="L5511" s="246">
        <f>IF(A5511="","",IF(OR(A5511=1,A5511=0),H5511,0))</f>
      </c>
      <c r="M5511" s="246">
        <f>IF(A5511="","",IF(A5511=-1,H5511,0))</f>
      </c>
      <c r="N5511">
        <f>IF(J5511="","",IF(E5511="SGD",1,IF(E5511="USD",Settings!$B$22,IF(E5511="HKD",Settings!$B$23,1))))</f>
      </c>
      <c r="O5511">
        <f>IF(OR(B5511="",C5511="",E5511=""),0,(IF(A5511=-1,H5511,0)-IF(OR(A5511=1,A5511=0),H5511,0)+IF(A5511=2,H5511,0))*IF(E5511="SGD",1,IF(E5511="USD",Settings!$B$22,IF(E5511="HKD",Settings!$B$23,1))))</f>
        <v>0</v>
      </c>
      <c r="P5511">
        <f>IF(OR(B5511="",C5511="",E5511=""),0,IF(A5511=2,H5511*IF(E5511="SGD",1,IF(E5511="USD",Settings!$B$22,IF(E5511="HKD",Settings!$B$23,1))),0))</f>
        <v>0</v>
      </c>
      <c r="Q5511" s="312">
        <f>IF(OR(J5511="",G5511=""),"",G5511+ROW()/1000000)</f>
      </c>
      <c r="R5511" s="247">
        <f>IF(Q5511="","",SUMIFS(Txn[Signed Units],Txn[Key],J5511,Txn[Transaction Order],"&lt;="&amp;Q5511))</f>
      </c>
    </row>
    <row r="5512" spans="10:18" ht="15" customHeight="1" x14ac:dyDescent="0.15">
      <c r="J5512" s="246">
        <f>IF(OR(B5512="",C5512="",E5512=""),"",B5512&amp;":"&amp;C5512&amp;":"&amp;E5512)</f>
      </c>
      <c r="K5512" s="247">
        <f>IF(A5512="","",A5512*D5512)</f>
      </c>
      <c r="L5512" s="246">
        <f>IF(A5512="","",IF(OR(A5512=1,A5512=0),H5512,0))</f>
      </c>
      <c r="M5512" s="246">
        <f>IF(A5512="","",IF(A5512=-1,H5512,0))</f>
      </c>
      <c r="N5512">
        <f>IF(J5512="","",IF(E5512="SGD",1,IF(E5512="USD",Settings!$B$22,IF(E5512="HKD",Settings!$B$23,1))))</f>
      </c>
      <c r="O5512">
        <f>IF(OR(B5512="",C5512="",E5512=""),0,(IF(A5512=-1,H5512,0)-IF(OR(A5512=1,A5512=0),H5512,0)+IF(A5512=2,H5512,0))*IF(E5512="SGD",1,IF(E5512="USD",Settings!$B$22,IF(E5512="HKD",Settings!$B$23,1))))</f>
        <v>0</v>
      </c>
      <c r="P5512">
        <f>IF(OR(B5512="",C5512="",E5512=""),0,IF(A5512=2,H5512*IF(E5512="SGD",1,IF(E5512="USD",Settings!$B$22,IF(E5512="HKD",Settings!$B$23,1))),0))</f>
        <v>0</v>
      </c>
      <c r="Q5512" s="312">
        <f>IF(OR(J5512="",G5512=""),"",G5512+ROW()/1000000)</f>
      </c>
      <c r="R5512" s="247">
        <f>IF(Q5512="","",SUMIFS(Txn[Signed Units],Txn[Key],J5512,Txn[Transaction Order],"&lt;="&amp;Q5512))</f>
      </c>
    </row>
    <row r="5513" spans="10:18" ht="15" customHeight="1" x14ac:dyDescent="0.15">
      <c r="J5513" s="246">
        <f>IF(OR(B5513="",C5513="",E5513=""),"",B5513&amp;":"&amp;C5513&amp;":"&amp;E5513)</f>
      </c>
      <c r="K5513" s="247">
        <f>IF(A5513="","",A5513*D5513)</f>
      </c>
      <c r="L5513" s="246">
        <f>IF(A5513="","",IF(OR(A5513=1,A5513=0),H5513,0))</f>
      </c>
      <c r="M5513" s="246">
        <f>IF(A5513="","",IF(A5513=-1,H5513,0))</f>
      </c>
      <c r="N5513">
        <f>IF(J5513="","",IF(E5513="SGD",1,IF(E5513="USD",Settings!$B$22,IF(E5513="HKD",Settings!$B$23,1))))</f>
      </c>
      <c r="O5513">
        <f>IF(OR(B5513="",C5513="",E5513=""),0,(IF(A5513=-1,H5513,0)-IF(OR(A5513=1,A5513=0),H5513,0)+IF(A5513=2,H5513,0))*IF(E5513="SGD",1,IF(E5513="USD",Settings!$B$22,IF(E5513="HKD",Settings!$B$23,1))))</f>
        <v>0</v>
      </c>
      <c r="P5513">
        <f>IF(OR(B5513="",C5513="",E5513=""),0,IF(A5513=2,H5513*IF(E5513="SGD",1,IF(E5513="USD",Settings!$B$22,IF(E5513="HKD",Settings!$B$23,1))),0))</f>
        <v>0</v>
      </c>
      <c r="Q5513" s="312">
        <f>IF(OR(J5513="",G5513=""),"",G5513+ROW()/1000000)</f>
      </c>
      <c r="R5513" s="247">
        <f>IF(Q5513="","",SUMIFS(Txn[Signed Units],Txn[Key],J5513,Txn[Transaction Order],"&lt;="&amp;Q5513))</f>
      </c>
    </row>
    <row r="5514" spans="10:18" ht="15" customHeight="1" x14ac:dyDescent="0.15">
      <c r="J5514" s="246">
        <f>IF(OR(B5514="",C5514="",E5514=""),"",B5514&amp;":"&amp;C5514&amp;":"&amp;E5514)</f>
      </c>
      <c r="K5514" s="247">
        <f>IF(A5514="","",A5514*D5514)</f>
      </c>
      <c r="L5514" s="246">
        <f>IF(A5514="","",IF(OR(A5514=1,A5514=0),H5514,0))</f>
      </c>
      <c r="M5514" s="246">
        <f>IF(A5514="","",IF(A5514=-1,H5514,0))</f>
      </c>
      <c r="N5514">
        <f>IF(J5514="","",IF(E5514="SGD",1,IF(E5514="USD",Settings!$B$22,IF(E5514="HKD",Settings!$B$23,1))))</f>
      </c>
      <c r="O5514">
        <f>IF(OR(B5514="",C5514="",E5514=""),0,(IF(A5514=-1,H5514,0)-IF(OR(A5514=1,A5514=0),H5514,0)+IF(A5514=2,H5514,0))*IF(E5514="SGD",1,IF(E5514="USD",Settings!$B$22,IF(E5514="HKD",Settings!$B$23,1))))</f>
        <v>0</v>
      </c>
      <c r="P5514">
        <f>IF(OR(B5514="",C5514="",E5514=""),0,IF(A5514=2,H5514*IF(E5514="SGD",1,IF(E5514="USD",Settings!$B$22,IF(E5514="HKD",Settings!$B$23,1))),0))</f>
        <v>0</v>
      </c>
      <c r="Q5514" s="312">
        <f>IF(OR(J5514="",G5514=""),"",G5514+ROW()/1000000)</f>
      </c>
      <c r="R5514" s="247">
        <f>IF(Q5514="","",SUMIFS(Txn[Signed Units],Txn[Key],J5514,Txn[Transaction Order],"&lt;="&amp;Q5514))</f>
      </c>
    </row>
    <row r="5515" spans="10:18" ht="15" customHeight="1" x14ac:dyDescent="0.15">
      <c r="J5515" s="246">
        <f>IF(OR(B5515="",C5515="",E5515=""),"",B5515&amp;":"&amp;C5515&amp;":"&amp;E5515)</f>
      </c>
      <c r="K5515" s="247">
        <f>IF(A5515="","",A5515*D5515)</f>
      </c>
      <c r="L5515" s="246">
        <f>IF(A5515="","",IF(OR(A5515=1,A5515=0),H5515,0))</f>
      </c>
      <c r="M5515" s="246">
        <f>IF(A5515="","",IF(A5515=-1,H5515,0))</f>
      </c>
      <c r="N5515">
        <f>IF(J5515="","",IF(E5515="SGD",1,IF(E5515="USD",Settings!$B$22,IF(E5515="HKD",Settings!$B$23,1))))</f>
      </c>
      <c r="O5515">
        <f>IF(OR(B5515="",C5515="",E5515=""),0,(IF(A5515=-1,H5515,0)-IF(OR(A5515=1,A5515=0),H5515,0)+IF(A5515=2,H5515,0))*IF(E5515="SGD",1,IF(E5515="USD",Settings!$B$22,IF(E5515="HKD",Settings!$B$23,1))))</f>
        <v>0</v>
      </c>
      <c r="P5515">
        <f>IF(OR(B5515="",C5515="",E5515=""),0,IF(A5515=2,H5515*IF(E5515="SGD",1,IF(E5515="USD",Settings!$B$22,IF(E5515="HKD",Settings!$B$23,1))),0))</f>
        <v>0</v>
      </c>
      <c r="Q5515" s="312">
        <f>IF(OR(J5515="",G5515=""),"",G5515+ROW()/1000000)</f>
      </c>
      <c r="R5515" s="247">
        <f>IF(Q5515="","",SUMIFS(Txn[Signed Units],Txn[Key],J5515,Txn[Transaction Order],"&lt;="&amp;Q5515))</f>
      </c>
    </row>
    <row r="5516" spans="10:18" ht="15" customHeight="1" x14ac:dyDescent="0.15">
      <c r="J5516" s="246">
        <f>IF(OR(B5516="",C5516="",E5516=""),"",B5516&amp;":"&amp;C5516&amp;":"&amp;E5516)</f>
      </c>
      <c r="K5516" s="247">
        <f>IF(A5516="","",A5516*D5516)</f>
      </c>
      <c r="L5516" s="246">
        <f>IF(A5516="","",IF(OR(A5516=1,A5516=0),H5516,0))</f>
      </c>
      <c r="M5516" s="246">
        <f>IF(A5516="","",IF(A5516=-1,H5516,0))</f>
      </c>
      <c r="N5516">
        <f>IF(J5516="","",IF(E5516="SGD",1,IF(E5516="USD",Settings!$B$22,IF(E5516="HKD",Settings!$B$23,1))))</f>
      </c>
      <c r="O5516">
        <f>IF(OR(B5516="",C5516="",E5516=""),0,(IF(A5516=-1,H5516,0)-IF(OR(A5516=1,A5516=0),H5516,0)+IF(A5516=2,H5516,0))*IF(E5516="SGD",1,IF(E5516="USD",Settings!$B$22,IF(E5516="HKD",Settings!$B$23,1))))</f>
        <v>0</v>
      </c>
      <c r="P5516">
        <f>IF(OR(B5516="",C5516="",E5516=""),0,IF(A5516=2,H5516*IF(E5516="SGD",1,IF(E5516="USD",Settings!$B$22,IF(E5516="HKD",Settings!$B$23,1))),0))</f>
        <v>0</v>
      </c>
      <c r="Q5516" s="312">
        <f>IF(OR(J5516="",G5516=""),"",G5516+ROW()/1000000)</f>
      </c>
      <c r="R5516" s="247">
        <f>IF(Q5516="","",SUMIFS(Txn[Signed Units],Txn[Key],J5516,Txn[Transaction Order],"&lt;="&amp;Q5516))</f>
      </c>
    </row>
    <row r="5517" spans="10:18" ht="15" customHeight="1" x14ac:dyDescent="0.15">
      <c r="J5517" s="246">
        <f>IF(OR(B5517="",C5517="",E5517=""),"",B5517&amp;":"&amp;C5517&amp;":"&amp;E5517)</f>
      </c>
      <c r="K5517" s="247">
        <f>IF(A5517="","",A5517*D5517)</f>
      </c>
      <c r="L5517" s="246">
        <f>IF(A5517="","",IF(OR(A5517=1,A5517=0),H5517,0))</f>
      </c>
      <c r="M5517" s="246">
        <f>IF(A5517="","",IF(A5517=-1,H5517,0))</f>
      </c>
      <c r="N5517">
        <f>IF(J5517="","",IF(E5517="SGD",1,IF(E5517="USD",Settings!$B$22,IF(E5517="HKD",Settings!$B$23,1))))</f>
      </c>
      <c r="O5517">
        <f>IF(OR(B5517="",C5517="",E5517=""),0,(IF(A5517=-1,H5517,0)-IF(OR(A5517=1,A5517=0),H5517,0)+IF(A5517=2,H5517,0))*IF(E5517="SGD",1,IF(E5517="USD",Settings!$B$22,IF(E5517="HKD",Settings!$B$23,1))))</f>
        <v>0</v>
      </c>
      <c r="P5517">
        <f>IF(OR(B5517="",C5517="",E5517=""),0,IF(A5517=2,H5517*IF(E5517="SGD",1,IF(E5517="USD",Settings!$B$22,IF(E5517="HKD",Settings!$B$23,1))),0))</f>
        <v>0</v>
      </c>
      <c r="Q5517" s="312">
        <f>IF(OR(J5517="",G5517=""),"",G5517+ROW()/1000000)</f>
      </c>
      <c r="R5517" s="247">
        <f>IF(Q5517="","",SUMIFS(Txn[Signed Units],Txn[Key],J5517,Txn[Transaction Order],"&lt;="&amp;Q5517))</f>
      </c>
    </row>
    <row r="5518" spans="10:18" ht="15" customHeight="1" x14ac:dyDescent="0.15">
      <c r="J5518" s="246">
        <f>IF(OR(B5518="",C5518="",E5518=""),"",B5518&amp;":"&amp;C5518&amp;":"&amp;E5518)</f>
      </c>
      <c r="K5518" s="247">
        <f>IF(A5518="","",A5518*D5518)</f>
      </c>
      <c r="L5518" s="246">
        <f>IF(A5518="","",IF(OR(A5518=1,A5518=0),H5518,0))</f>
      </c>
      <c r="M5518" s="246">
        <f>IF(A5518="","",IF(A5518=-1,H5518,0))</f>
      </c>
      <c r="N5518">
        <f>IF(J5518="","",IF(E5518="SGD",1,IF(E5518="USD",Settings!$B$22,IF(E5518="HKD",Settings!$B$23,1))))</f>
      </c>
      <c r="O5518">
        <f>IF(OR(B5518="",C5518="",E5518=""),0,(IF(A5518=-1,H5518,0)-IF(OR(A5518=1,A5518=0),H5518,0)+IF(A5518=2,H5518,0))*IF(E5518="SGD",1,IF(E5518="USD",Settings!$B$22,IF(E5518="HKD",Settings!$B$23,1))))</f>
        <v>0</v>
      </c>
      <c r="P5518">
        <f>IF(OR(B5518="",C5518="",E5518=""),0,IF(A5518=2,H5518*IF(E5518="SGD",1,IF(E5518="USD",Settings!$B$22,IF(E5518="HKD",Settings!$B$23,1))),0))</f>
        <v>0</v>
      </c>
      <c r="Q5518" s="312">
        <f>IF(OR(J5518="",G5518=""),"",G5518+ROW()/1000000)</f>
      </c>
      <c r="R5518" s="247">
        <f>IF(Q5518="","",SUMIFS(Txn[Signed Units],Txn[Key],J5518,Txn[Transaction Order],"&lt;="&amp;Q5518))</f>
      </c>
    </row>
    <row r="5519" spans="10:18" ht="15" customHeight="1" x14ac:dyDescent="0.15">
      <c r="J5519" s="246">
        <f>IF(OR(B5519="",C5519="",E5519=""),"",B5519&amp;":"&amp;C5519&amp;":"&amp;E5519)</f>
      </c>
      <c r="K5519" s="247">
        <f>IF(A5519="","",A5519*D5519)</f>
      </c>
      <c r="L5519" s="246">
        <f>IF(A5519="","",IF(OR(A5519=1,A5519=0),H5519,0))</f>
      </c>
      <c r="M5519" s="246">
        <f>IF(A5519="","",IF(A5519=-1,H5519,0))</f>
      </c>
      <c r="N5519">
        <f>IF(J5519="","",IF(E5519="SGD",1,IF(E5519="USD",Settings!$B$22,IF(E5519="HKD",Settings!$B$23,1))))</f>
      </c>
      <c r="O5519">
        <f>IF(OR(B5519="",C5519="",E5519=""),0,(IF(A5519=-1,H5519,0)-IF(OR(A5519=1,A5519=0),H5519,0)+IF(A5519=2,H5519,0))*IF(E5519="SGD",1,IF(E5519="USD",Settings!$B$22,IF(E5519="HKD",Settings!$B$23,1))))</f>
        <v>0</v>
      </c>
      <c r="P5519">
        <f>IF(OR(B5519="",C5519="",E5519=""),0,IF(A5519=2,H5519*IF(E5519="SGD",1,IF(E5519="USD",Settings!$B$22,IF(E5519="HKD",Settings!$B$23,1))),0))</f>
        <v>0</v>
      </c>
      <c r="Q5519" s="312">
        <f>IF(OR(J5519="",G5519=""),"",G5519+ROW()/1000000)</f>
      </c>
      <c r="R5519" s="247">
        <f>IF(Q5519="","",SUMIFS(Txn[Signed Units],Txn[Key],J5519,Txn[Transaction Order],"&lt;="&amp;Q5519))</f>
      </c>
    </row>
    <row r="5520" spans="10:18" ht="15" customHeight="1" x14ac:dyDescent="0.15">
      <c r="J5520" s="246">
        <f>IF(OR(B5520="",C5520="",E5520=""),"",B5520&amp;":"&amp;C5520&amp;":"&amp;E5520)</f>
      </c>
      <c r="K5520" s="247">
        <f>IF(A5520="","",A5520*D5520)</f>
      </c>
      <c r="L5520" s="246">
        <f>IF(A5520="","",IF(OR(A5520=1,A5520=0),H5520,0))</f>
      </c>
      <c r="M5520" s="246">
        <f>IF(A5520="","",IF(A5520=-1,H5520,0))</f>
      </c>
      <c r="N5520">
        <f>IF(J5520="","",IF(E5520="SGD",1,IF(E5520="USD",Settings!$B$22,IF(E5520="HKD",Settings!$B$23,1))))</f>
      </c>
      <c r="O5520">
        <f>IF(OR(B5520="",C5520="",E5520=""),0,(IF(A5520=-1,H5520,0)-IF(OR(A5520=1,A5520=0),H5520,0)+IF(A5520=2,H5520,0))*IF(E5520="SGD",1,IF(E5520="USD",Settings!$B$22,IF(E5520="HKD",Settings!$B$23,1))))</f>
        <v>0</v>
      </c>
      <c r="P5520">
        <f>IF(OR(B5520="",C5520="",E5520=""),0,IF(A5520=2,H5520*IF(E5520="SGD",1,IF(E5520="USD",Settings!$B$22,IF(E5520="HKD",Settings!$B$23,1))),0))</f>
        <v>0</v>
      </c>
      <c r="Q5520" s="312">
        <f>IF(OR(J5520="",G5520=""),"",G5520+ROW()/1000000)</f>
      </c>
      <c r="R5520" s="247">
        <f>IF(Q5520="","",SUMIFS(Txn[Signed Units],Txn[Key],J5520,Txn[Transaction Order],"&lt;="&amp;Q5520))</f>
      </c>
    </row>
    <row r="5521" spans="10:18" ht="15" customHeight="1" x14ac:dyDescent="0.15">
      <c r="J5521" s="246">
        <f>IF(OR(B5521="",C5521="",E5521=""),"",B5521&amp;":"&amp;C5521&amp;":"&amp;E5521)</f>
      </c>
      <c r="K5521" s="247">
        <f>IF(A5521="","",A5521*D5521)</f>
      </c>
      <c r="L5521" s="246">
        <f>IF(A5521="","",IF(OR(A5521=1,A5521=0),H5521,0))</f>
      </c>
      <c r="M5521" s="246">
        <f>IF(A5521="","",IF(A5521=-1,H5521,0))</f>
      </c>
      <c r="N5521">
        <f>IF(J5521="","",IF(E5521="SGD",1,IF(E5521="USD",Settings!$B$22,IF(E5521="HKD",Settings!$B$23,1))))</f>
      </c>
      <c r="O5521">
        <f>IF(OR(B5521="",C5521="",E5521=""),0,(IF(A5521=-1,H5521,0)-IF(OR(A5521=1,A5521=0),H5521,0)+IF(A5521=2,H5521,0))*IF(E5521="SGD",1,IF(E5521="USD",Settings!$B$22,IF(E5521="HKD",Settings!$B$23,1))))</f>
        <v>0</v>
      </c>
      <c r="P5521">
        <f>IF(OR(B5521="",C5521="",E5521=""),0,IF(A5521=2,H5521*IF(E5521="SGD",1,IF(E5521="USD",Settings!$B$22,IF(E5521="HKD",Settings!$B$23,1))),0))</f>
        <v>0</v>
      </c>
      <c r="Q5521" s="312">
        <f>IF(OR(J5521="",G5521=""),"",G5521+ROW()/1000000)</f>
      </c>
      <c r="R5521" s="247">
        <f>IF(Q5521="","",SUMIFS(Txn[Signed Units],Txn[Key],J5521,Txn[Transaction Order],"&lt;="&amp;Q5521))</f>
      </c>
    </row>
    <row r="5522" spans="10:18" ht="15" customHeight="1" x14ac:dyDescent="0.15">
      <c r="J5522" s="246">
        <f>IF(OR(B5522="",C5522="",E5522=""),"",B5522&amp;":"&amp;C5522&amp;":"&amp;E5522)</f>
      </c>
      <c r="K5522" s="247">
        <f>IF(A5522="","",A5522*D5522)</f>
      </c>
      <c r="L5522" s="246">
        <f>IF(A5522="","",IF(OR(A5522=1,A5522=0),H5522,0))</f>
      </c>
      <c r="M5522" s="246">
        <f>IF(A5522="","",IF(A5522=-1,H5522,0))</f>
      </c>
      <c r="N5522">
        <f>IF(J5522="","",IF(E5522="SGD",1,IF(E5522="USD",Settings!$B$22,IF(E5522="HKD",Settings!$B$23,1))))</f>
      </c>
      <c r="O5522">
        <f>IF(OR(B5522="",C5522="",E5522=""),0,(IF(A5522=-1,H5522,0)-IF(OR(A5522=1,A5522=0),H5522,0)+IF(A5522=2,H5522,0))*IF(E5522="SGD",1,IF(E5522="USD",Settings!$B$22,IF(E5522="HKD",Settings!$B$23,1))))</f>
        <v>0</v>
      </c>
      <c r="P5522">
        <f>IF(OR(B5522="",C5522="",E5522=""),0,IF(A5522=2,H5522*IF(E5522="SGD",1,IF(E5522="USD",Settings!$B$22,IF(E5522="HKD",Settings!$B$23,1))),0))</f>
        <v>0</v>
      </c>
      <c r="Q5522" s="312">
        <f>IF(OR(J5522="",G5522=""),"",G5522+ROW()/1000000)</f>
      </c>
      <c r="R5522" s="247">
        <f>IF(Q5522="","",SUMIFS(Txn[Signed Units],Txn[Key],J5522,Txn[Transaction Order],"&lt;="&amp;Q5522))</f>
      </c>
    </row>
    <row r="5523" spans="10:18" ht="15" customHeight="1" x14ac:dyDescent="0.15">
      <c r="J5523" s="246">
        <f>IF(OR(B5523="",C5523="",E5523=""),"",B5523&amp;":"&amp;C5523&amp;":"&amp;E5523)</f>
      </c>
      <c r="K5523" s="247">
        <f>IF(A5523="","",A5523*D5523)</f>
      </c>
      <c r="L5523" s="246">
        <f>IF(A5523="","",IF(OR(A5523=1,A5523=0),H5523,0))</f>
      </c>
      <c r="M5523" s="246">
        <f>IF(A5523="","",IF(A5523=-1,H5523,0))</f>
      </c>
      <c r="N5523">
        <f>IF(J5523="","",IF(E5523="SGD",1,IF(E5523="USD",Settings!$B$22,IF(E5523="HKD",Settings!$B$23,1))))</f>
      </c>
      <c r="O5523">
        <f>IF(OR(B5523="",C5523="",E5523=""),0,(IF(A5523=-1,H5523,0)-IF(OR(A5523=1,A5523=0),H5523,0)+IF(A5523=2,H5523,0))*IF(E5523="SGD",1,IF(E5523="USD",Settings!$B$22,IF(E5523="HKD",Settings!$B$23,1))))</f>
        <v>0</v>
      </c>
      <c r="P5523">
        <f>IF(OR(B5523="",C5523="",E5523=""),0,IF(A5523=2,H5523*IF(E5523="SGD",1,IF(E5523="USD",Settings!$B$22,IF(E5523="HKD",Settings!$B$23,1))),0))</f>
        <v>0</v>
      </c>
      <c r="Q5523" s="312">
        <f>IF(OR(J5523="",G5523=""),"",G5523+ROW()/1000000)</f>
      </c>
      <c r="R5523" s="247">
        <f>IF(Q5523="","",SUMIFS(Txn[Signed Units],Txn[Key],J5523,Txn[Transaction Order],"&lt;="&amp;Q5523))</f>
      </c>
    </row>
    <row r="5524" spans="10:18" ht="15" customHeight="1" x14ac:dyDescent="0.15">
      <c r="J5524" s="246">
        <f>IF(OR(B5524="",C5524="",E5524=""),"",B5524&amp;":"&amp;C5524&amp;":"&amp;E5524)</f>
      </c>
      <c r="K5524" s="247">
        <f>IF(A5524="","",A5524*D5524)</f>
      </c>
      <c r="L5524" s="246">
        <f>IF(A5524="","",IF(OR(A5524=1,A5524=0),H5524,0))</f>
      </c>
      <c r="M5524" s="246">
        <f>IF(A5524="","",IF(A5524=-1,H5524,0))</f>
      </c>
      <c r="N5524">
        <f>IF(J5524="","",IF(E5524="SGD",1,IF(E5524="USD",Settings!$B$22,IF(E5524="HKD",Settings!$B$23,1))))</f>
      </c>
      <c r="O5524">
        <f>IF(OR(B5524="",C5524="",E5524=""),0,(IF(A5524=-1,H5524,0)-IF(OR(A5524=1,A5524=0),H5524,0)+IF(A5524=2,H5524,0))*IF(E5524="SGD",1,IF(E5524="USD",Settings!$B$22,IF(E5524="HKD",Settings!$B$23,1))))</f>
        <v>0</v>
      </c>
      <c r="P5524">
        <f>IF(OR(B5524="",C5524="",E5524=""),0,IF(A5524=2,H5524*IF(E5524="SGD",1,IF(E5524="USD",Settings!$B$22,IF(E5524="HKD",Settings!$B$23,1))),0))</f>
        <v>0</v>
      </c>
      <c r="Q5524" s="312">
        <f>IF(OR(J5524="",G5524=""),"",G5524+ROW()/1000000)</f>
      </c>
      <c r="R5524" s="247">
        <f>IF(Q5524="","",SUMIFS(Txn[Signed Units],Txn[Key],J5524,Txn[Transaction Order],"&lt;="&amp;Q5524))</f>
      </c>
    </row>
    <row r="5525" spans="10:18" ht="15" customHeight="1" x14ac:dyDescent="0.15">
      <c r="J5525" s="246">
        <f>IF(OR(B5525="",C5525="",E5525=""),"",B5525&amp;":"&amp;C5525&amp;":"&amp;E5525)</f>
      </c>
      <c r="K5525" s="247">
        <f>IF(A5525="","",A5525*D5525)</f>
      </c>
      <c r="L5525" s="246">
        <f>IF(A5525="","",IF(OR(A5525=1,A5525=0),H5525,0))</f>
      </c>
      <c r="M5525" s="246">
        <f>IF(A5525="","",IF(A5525=-1,H5525,0))</f>
      </c>
      <c r="N5525">
        <f>IF(J5525="","",IF(E5525="SGD",1,IF(E5525="USD",Settings!$B$22,IF(E5525="HKD",Settings!$B$23,1))))</f>
      </c>
      <c r="O5525">
        <f>IF(OR(B5525="",C5525="",E5525=""),0,(IF(A5525=-1,H5525,0)-IF(OR(A5525=1,A5525=0),H5525,0)+IF(A5525=2,H5525,0))*IF(E5525="SGD",1,IF(E5525="USD",Settings!$B$22,IF(E5525="HKD",Settings!$B$23,1))))</f>
        <v>0</v>
      </c>
      <c r="P5525">
        <f>IF(OR(B5525="",C5525="",E5525=""),0,IF(A5525=2,H5525*IF(E5525="SGD",1,IF(E5525="USD",Settings!$B$22,IF(E5525="HKD",Settings!$B$23,1))),0))</f>
        <v>0</v>
      </c>
      <c r="Q5525" s="312">
        <f>IF(OR(J5525="",G5525=""),"",G5525+ROW()/1000000)</f>
      </c>
      <c r="R5525" s="247">
        <f>IF(Q5525="","",SUMIFS(Txn[Signed Units],Txn[Key],J5525,Txn[Transaction Order],"&lt;="&amp;Q5525))</f>
      </c>
    </row>
    <row r="5526" spans="10:18" ht="15" customHeight="1" x14ac:dyDescent="0.15">
      <c r="J5526" s="246">
        <f>IF(OR(B5526="",C5526="",E5526=""),"",B5526&amp;":"&amp;C5526&amp;":"&amp;E5526)</f>
      </c>
      <c r="K5526" s="247">
        <f>IF(A5526="","",A5526*D5526)</f>
      </c>
      <c r="L5526" s="246">
        <f>IF(A5526="","",IF(OR(A5526=1,A5526=0),H5526,0))</f>
      </c>
      <c r="M5526" s="246">
        <f>IF(A5526="","",IF(A5526=-1,H5526,0))</f>
      </c>
      <c r="N5526">
        <f>IF(J5526="","",IF(E5526="SGD",1,IF(E5526="USD",Settings!$B$22,IF(E5526="HKD",Settings!$B$23,1))))</f>
      </c>
      <c r="O5526">
        <f>IF(OR(B5526="",C5526="",E5526=""),0,(IF(A5526=-1,H5526,0)-IF(OR(A5526=1,A5526=0),H5526,0)+IF(A5526=2,H5526,0))*IF(E5526="SGD",1,IF(E5526="USD",Settings!$B$22,IF(E5526="HKD",Settings!$B$23,1))))</f>
        <v>0</v>
      </c>
      <c r="P5526">
        <f>IF(OR(B5526="",C5526="",E5526=""),0,IF(A5526=2,H5526*IF(E5526="SGD",1,IF(E5526="USD",Settings!$B$22,IF(E5526="HKD",Settings!$B$23,1))),0))</f>
        <v>0</v>
      </c>
      <c r="Q5526" s="312">
        <f>IF(OR(J5526="",G5526=""),"",G5526+ROW()/1000000)</f>
      </c>
      <c r="R5526" s="247">
        <f>IF(Q5526="","",SUMIFS(Txn[Signed Units],Txn[Key],J5526,Txn[Transaction Order],"&lt;="&amp;Q5526))</f>
      </c>
    </row>
    <row r="5527" spans="10:18" ht="15" customHeight="1" x14ac:dyDescent="0.15">
      <c r="J5527" s="246">
        <f>IF(OR(B5527="",C5527="",E5527=""),"",B5527&amp;":"&amp;C5527&amp;":"&amp;E5527)</f>
      </c>
      <c r="K5527" s="247">
        <f>IF(A5527="","",A5527*D5527)</f>
      </c>
      <c r="L5527" s="246">
        <f>IF(A5527="","",IF(OR(A5527=1,A5527=0),H5527,0))</f>
      </c>
      <c r="M5527" s="246">
        <f>IF(A5527="","",IF(A5527=-1,H5527,0))</f>
      </c>
      <c r="N5527">
        <f>IF(J5527="","",IF(E5527="SGD",1,IF(E5527="USD",Settings!$B$22,IF(E5527="HKD",Settings!$B$23,1))))</f>
      </c>
      <c r="O5527">
        <f>IF(OR(B5527="",C5527="",E5527=""),0,(IF(A5527=-1,H5527,0)-IF(OR(A5527=1,A5527=0),H5527,0)+IF(A5527=2,H5527,0))*IF(E5527="SGD",1,IF(E5527="USD",Settings!$B$22,IF(E5527="HKD",Settings!$B$23,1))))</f>
        <v>0</v>
      </c>
      <c r="P5527">
        <f>IF(OR(B5527="",C5527="",E5527=""),0,IF(A5527=2,H5527*IF(E5527="SGD",1,IF(E5527="USD",Settings!$B$22,IF(E5527="HKD",Settings!$B$23,1))),0))</f>
        <v>0</v>
      </c>
      <c r="Q5527" s="312">
        <f>IF(OR(J5527="",G5527=""),"",G5527+ROW()/1000000)</f>
      </c>
      <c r="R5527" s="247">
        <f>IF(Q5527="","",SUMIFS(Txn[Signed Units],Txn[Key],J5527,Txn[Transaction Order],"&lt;="&amp;Q5527))</f>
      </c>
    </row>
    <row r="5528" spans="10:18" ht="15" customHeight="1" x14ac:dyDescent="0.15">
      <c r="J5528" s="246">
        <f>IF(OR(B5528="",C5528="",E5528=""),"",B5528&amp;":"&amp;C5528&amp;":"&amp;E5528)</f>
      </c>
      <c r="K5528" s="247">
        <f>IF(A5528="","",A5528*D5528)</f>
      </c>
      <c r="L5528" s="246">
        <f>IF(A5528="","",IF(OR(A5528=1,A5528=0),H5528,0))</f>
      </c>
      <c r="M5528" s="246">
        <f>IF(A5528="","",IF(A5528=-1,H5528,0))</f>
      </c>
      <c r="N5528">
        <f>IF(J5528="","",IF(E5528="SGD",1,IF(E5528="USD",Settings!$B$22,IF(E5528="HKD",Settings!$B$23,1))))</f>
      </c>
      <c r="O5528">
        <f>IF(OR(B5528="",C5528="",E5528=""),0,(IF(A5528=-1,H5528,0)-IF(OR(A5528=1,A5528=0),H5528,0)+IF(A5528=2,H5528,0))*IF(E5528="SGD",1,IF(E5528="USD",Settings!$B$22,IF(E5528="HKD",Settings!$B$23,1))))</f>
        <v>0</v>
      </c>
      <c r="P5528">
        <f>IF(OR(B5528="",C5528="",E5528=""),0,IF(A5528=2,H5528*IF(E5528="SGD",1,IF(E5528="USD",Settings!$B$22,IF(E5528="HKD",Settings!$B$23,1))),0))</f>
        <v>0</v>
      </c>
      <c r="Q5528" s="312">
        <f>IF(OR(J5528="",G5528=""),"",G5528+ROW()/1000000)</f>
      </c>
      <c r="R5528" s="247">
        <f>IF(Q5528="","",SUMIFS(Txn[Signed Units],Txn[Key],J5528,Txn[Transaction Order],"&lt;="&amp;Q5528))</f>
      </c>
    </row>
    <row r="5529" spans="10:18" ht="15" customHeight="1" x14ac:dyDescent="0.15">
      <c r="J5529" s="246">
        <f>IF(OR(B5529="",C5529="",E5529=""),"",B5529&amp;":"&amp;C5529&amp;":"&amp;E5529)</f>
      </c>
      <c r="K5529" s="247">
        <f>IF(A5529="","",A5529*D5529)</f>
      </c>
      <c r="L5529" s="246">
        <f>IF(A5529="","",IF(OR(A5529=1,A5529=0),H5529,0))</f>
      </c>
      <c r="M5529" s="246">
        <f>IF(A5529="","",IF(A5529=-1,H5529,0))</f>
      </c>
      <c r="N5529">
        <f>IF(J5529="","",IF(E5529="SGD",1,IF(E5529="USD",Settings!$B$22,IF(E5529="HKD",Settings!$B$23,1))))</f>
      </c>
      <c r="O5529">
        <f>IF(OR(B5529="",C5529="",E5529=""),0,(IF(A5529=-1,H5529,0)-IF(OR(A5529=1,A5529=0),H5529,0)+IF(A5529=2,H5529,0))*IF(E5529="SGD",1,IF(E5529="USD",Settings!$B$22,IF(E5529="HKD",Settings!$B$23,1))))</f>
        <v>0</v>
      </c>
      <c r="P5529">
        <f>IF(OR(B5529="",C5529="",E5529=""),0,IF(A5529=2,H5529*IF(E5529="SGD",1,IF(E5529="USD",Settings!$B$22,IF(E5529="HKD",Settings!$B$23,1))),0))</f>
        <v>0</v>
      </c>
      <c r="Q5529" s="312">
        <f>IF(OR(J5529="",G5529=""),"",G5529+ROW()/1000000)</f>
      </c>
      <c r="R5529" s="247">
        <f>IF(Q5529="","",SUMIFS(Txn[Signed Units],Txn[Key],J5529,Txn[Transaction Order],"&lt;="&amp;Q5529))</f>
      </c>
    </row>
    <row r="5530" spans="10:18" ht="15" customHeight="1" x14ac:dyDescent="0.15">
      <c r="J5530" s="246">
        <f>IF(OR(B5530="",C5530="",E5530=""),"",B5530&amp;":"&amp;C5530&amp;":"&amp;E5530)</f>
      </c>
      <c r="K5530" s="247">
        <f>IF(A5530="","",A5530*D5530)</f>
      </c>
      <c r="L5530" s="246">
        <f>IF(A5530="","",IF(OR(A5530=1,A5530=0),H5530,0))</f>
      </c>
      <c r="M5530" s="246">
        <f>IF(A5530="","",IF(A5530=-1,H5530,0))</f>
      </c>
      <c r="N5530">
        <f>IF(J5530="","",IF(E5530="SGD",1,IF(E5530="USD",Settings!$B$22,IF(E5530="HKD",Settings!$B$23,1))))</f>
      </c>
      <c r="O5530">
        <f>IF(OR(B5530="",C5530="",E5530=""),0,(IF(A5530=-1,H5530,0)-IF(OR(A5530=1,A5530=0),H5530,0)+IF(A5530=2,H5530,0))*IF(E5530="SGD",1,IF(E5530="USD",Settings!$B$22,IF(E5530="HKD",Settings!$B$23,1))))</f>
        <v>0</v>
      </c>
      <c r="P5530">
        <f>IF(OR(B5530="",C5530="",E5530=""),0,IF(A5530=2,H5530*IF(E5530="SGD",1,IF(E5530="USD",Settings!$B$22,IF(E5530="HKD",Settings!$B$23,1))),0))</f>
        <v>0</v>
      </c>
      <c r="Q5530" s="312">
        <f>IF(OR(J5530="",G5530=""),"",G5530+ROW()/1000000)</f>
      </c>
      <c r="R5530" s="247">
        <f>IF(Q5530="","",SUMIFS(Txn[Signed Units],Txn[Key],J5530,Txn[Transaction Order],"&lt;="&amp;Q5530))</f>
      </c>
    </row>
    <row r="5531" spans="10:18" ht="15" customHeight="1" x14ac:dyDescent="0.15">
      <c r="J5531" s="246">
        <f>IF(OR(B5531="",C5531="",E5531=""),"",B5531&amp;":"&amp;C5531&amp;":"&amp;E5531)</f>
      </c>
      <c r="K5531" s="247">
        <f>IF(A5531="","",A5531*D5531)</f>
      </c>
      <c r="L5531" s="246">
        <f>IF(A5531="","",IF(OR(A5531=1,A5531=0),H5531,0))</f>
      </c>
      <c r="M5531" s="246">
        <f>IF(A5531="","",IF(A5531=-1,H5531,0))</f>
      </c>
      <c r="N5531">
        <f>IF(J5531="","",IF(E5531="SGD",1,IF(E5531="USD",Settings!$B$22,IF(E5531="HKD",Settings!$B$23,1))))</f>
      </c>
      <c r="O5531">
        <f>IF(OR(B5531="",C5531="",E5531=""),0,(IF(A5531=-1,H5531,0)-IF(OR(A5531=1,A5531=0),H5531,0)+IF(A5531=2,H5531,0))*IF(E5531="SGD",1,IF(E5531="USD",Settings!$B$22,IF(E5531="HKD",Settings!$B$23,1))))</f>
        <v>0</v>
      </c>
      <c r="P5531">
        <f>IF(OR(B5531="",C5531="",E5531=""),0,IF(A5531=2,H5531*IF(E5531="SGD",1,IF(E5531="USD",Settings!$B$22,IF(E5531="HKD",Settings!$B$23,1))),0))</f>
        <v>0</v>
      </c>
      <c r="Q5531" s="312">
        <f>IF(OR(J5531="",G5531=""),"",G5531+ROW()/1000000)</f>
      </c>
      <c r="R5531" s="247">
        <f>IF(Q5531="","",SUMIFS(Txn[Signed Units],Txn[Key],J5531,Txn[Transaction Order],"&lt;="&amp;Q5531))</f>
      </c>
    </row>
    <row r="5532" spans="10:18" ht="15" customHeight="1" x14ac:dyDescent="0.15">
      <c r="J5532" s="246">
        <f>IF(OR(B5532="",C5532="",E5532=""),"",B5532&amp;":"&amp;C5532&amp;":"&amp;E5532)</f>
      </c>
      <c r="K5532" s="247">
        <f>IF(A5532="","",A5532*D5532)</f>
      </c>
      <c r="L5532" s="246">
        <f>IF(A5532="","",IF(OR(A5532=1,A5532=0),H5532,0))</f>
      </c>
      <c r="M5532" s="246">
        <f>IF(A5532="","",IF(A5532=-1,H5532,0))</f>
      </c>
      <c r="N5532">
        <f>IF(J5532="","",IF(E5532="SGD",1,IF(E5532="USD",Settings!$B$22,IF(E5532="HKD",Settings!$B$23,1))))</f>
      </c>
      <c r="O5532">
        <f>IF(OR(B5532="",C5532="",E5532=""),0,(IF(A5532=-1,H5532,0)-IF(OR(A5532=1,A5532=0),H5532,0)+IF(A5532=2,H5532,0))*IF(E5532="SGD",1,IF(E5532="USD",Settings!$B$22,IF(E5532="HKD",Settings!$B$23,1))))</f>
        <v>0</v>
      </c>
      <c r="P5532">
        <f>IF(OR(B5532="",C5532="",E5532=""),0,IF(A5532=2,H5532*IF(E5532="SGD",1,IF(E5532="USD",Settings!$B$22,IF(E5532="HKD",Settings!$B$23,1))),0))</f>
        <v>0</v>
      </c>
      <c r="Q5532" s="312">
        <f>IF(OR(J5532="",G5532=""),"",G5532+ROW()/1000000)</f>
      </c>
      <c r="R5532" s="247">
        <f>IF(Q5532="","",SUMIFS(Txn[Signed Units],Txn[Key],J5532,Txn[Transaction Order],"&lt;="&amp;Q5532))</f>
      </c>
    </row>
    <row r="5533" spans="10:18" ht="15" customHeight="1" x14ac:dyDescent="0.15">
      <c r="J5533" s="246">
        <f>IF(OR(B5533="",C5533="",E5533=""),"",B5533&amp;":"&amp;C5533&amp;":"&amp;E5533)</f>
      </c>
      <c r="K5533" s="247">
        <f>IF(A5533="","",A5533*D5533)</f>
      </c>
      <c r="L5533" s="246">
        <f>IF(A5533="","",IF(OR(A5533=1,A5533=0),H5533,0))</f>
      </c>
      <c r="M5533" s="246">
        <f>IF(A5533="","",IF(A5533=-1,H5533,0))</f>
      </c>
      <c r="N5533">
        <f>IF(J5533="","",IF(E5533="SGD",1,IF(E5533="USD",Settings!$B$22,IF(E5533="HKD",Settings!$B$23,1))))</f>
      </c>
      <c r="O5533">
        <f>IF(OR(B5533="",C5533="",E5533=""),0,(IF(A5533=-1,H5533,0)-IF(OR(A5533=1,A5533=0),H5533,0)+IF(A5533=2,H5533,0))*IF(E5533="SGD",1,IF(E5533="USD",Settings!$B$22,IF(E5533="HKD",Settings!$B$23,1))))</f>
        <v>0</v>
      </c>
      <c r="P5533">
        <f>IF(OR(B5533="",C5533="",E5533=""),0,IF(A5533=2,H5533*IF(E5533="SGD",1,IF(E5533="USD",Settings!$B$22,IF(E5533="HKD",Settings!$B$23,1))),0))</f>
        <v>0</v>
      </c>
      <c r="Q5533" s="312">
        <f>IF(OR(J5533="",G5533=""),"",G5533+ROW()/1000000)</f>
      </c>
      <c r="R5533" s="247">
        <f>IF(Q5533="","",SUMIFS(Txn[Signed Units],Txn[Key],J5533,Txn[Transaction Order],"&lt;="&amp;Q5533))</f>
      </c>
    </row>
    <row r="5534" spans="10:18" ht="15" customHeight="1" x14ac:dyDescent="0.15">
      <c r="J5534" s="246">
        <f>IF(OR(B5534="",C5534="",E5534=""),"",B5534&amp;":"&amp;C5534&amp;":"&amp;E5534)</f>
      </c>
      <c r="K5534" s="247">
        <f>IF(A5534="","",A5534*D5534)</f>
      </c>
      <c r="L5534" s="246">
        <f>IF(A5534="","",IF(OR(A5534=1,A5534=0),H5534,0))</f>
      </c>
      <c r="M5534" s="246">
        <f>IF(A5534="","",IF(A5534=-1,H5534,0))</f>
      </c>
      <c r="N5534">
        <f>IF(J5534="","",IF(E5534="SGD",1,IF(E5534="USD",Settings!$B$22,IF(E5534="HKD",Settings!$B$23,1))))</f>
      </c>
      <c r="O5534">
        <f>IF(OR(B5534="",C5534="",E5534=""),0,(IF(A5534=-1,H5534,0)-IF(OR(A5534=1,A5534=0),H5534,0)+IF(A5534=2,H5534,0))*IF(E5534="SGD",1,IF(E5534="USD",Settings!$B$22,IF(E5534="HKD",Settings!$B$23,1))))</f>
        <v>0</v>
      </c>
      <c r="P5534">
        <f>IF(OR(B5534="",C5534="",E5534=""),0,IF(A5534=2,H5534*IF(E5534="SGD",1,IF(E5534="USD",Settings!$B$22,IF(E5534="HKD",Settings!$B$23,1))),0))</f>
        <v>0</v>
      </c>
      <c r="Q5534" s="312">
        <f>IF(OR(J5534="",G5534=""),"",G5534+ROW()/1000000)</f>
      </c>
      <c r="R5534" s="247">
        <f>IF(Q5534="","",SUMIFS(Txn[Signed Units],Txn[Key],J5534,Txn[Transaction Order],"&lt;="&amp;Q5534))</f>
      </c>
    </row>
    <row r="5535" spans="10:18" ht="15" customHeight="1" x14ac:dyDescent="0.15">
      <c r="J5535" s="246">
        <f>IF(OR(B5535="",C5535="",E5535=""),"",B5535&amp;":"&amp;C5535&amp;":"&amp;E5535)</f>
      </c>
      <c r="K5535" s="247">
        <f>IF(A5535="","",A5535*D5535)</f>
      </c>
      <c r="L5535" s="246">
        <f>IF(A5535="","",IF(OR(A5535=1,A5535=0),H5535,0))</f>
      </c>
      <c r="M5535" s="246">
        <f>IF(A5535="","",IF(A5535=-1,H5535,0))</f>
      </c>
      <c r="N5535">
        <f>IF(J5535="","",IF(E5535="SGD",1,IF(E5535="USD",Settings!$B$22,IF(E5535="HKD",Settings!$B$23,1))))</f>
      </c>
      <c r="O5535">
        <f>IF(OR(B5535="",C5535="",E5535=""),0,(IF(A5535=-1,H5535,0)-IF(OR(A5535=1,A5535=0),H5535,0)+IF(A5535=2,H5535,0))*IF(E5535="SGD",1,IF(E5535="USD",Settings!$B$22,IF(E5535="HKD",Settings!$B$23,1))))</f>
        <v>0</v>
      </c>
      <c r="P5535">
        <f>IF(OR(B5535="",C5535="",E5535=""),0,IF(A5535=2,H5535*IF(E5535="SGD",1,IF(E5535="USD",Settings!$B$22,IF(E5535="HKD",Settings!$B$23,1))),0))</f>
        <v>0</v>
      </c>
      <c r="Q5535" s="312">
        <f>IF(OR(J5535="",G5535=""),"",G5535+ROW()/1000000)</f>
      </c>
      <c r="R5535" s="247">
        <f>IF(Q5535="","",SUMIFS(Txn[Signed Units],Txn[Key],J5535,Txn[Transaction Order],"&lt;="&amp;Q5535))</f>
      </c>
    </row>
    <row r="5536" spans="10:18" ht="15" customHeight="1" x14ac:dyDescent="0.15">
      <c r="J5536" s="246">
        <f>IF(OR(B5536="",C5536="",E5536=""),"",B5536&amp;":"&amp;C5536&amp;":"&amp;E5536)</f>
      </c>
      <c r="K5536" s="247">
        <f>IF(A5536="","",A5536*D5536)</f>
      </c>
      <c r="L5536" s="246">
        <f>IF(A5536="","",IF(OR(A5536=1,A5536=0),H5536,0))</f>
      </c>
      <c r="M5536" s="246">
        <f>IF(A5536="","",IF(A5536=-1,H5536,0))</f>
      </c>
      <c r="N5536">
        <f>IF(J5536="","",IF(E5536="SGD",1,IF(E5536="USD",Settings!$B$22,IF(E5536="HKD",Settings!$B$23,1))))</f>
      </c>
      <c r="O5536">
        <f>IF(OR(B5536="",C5536="",E5536=""),0,(IF(A5536=-1,H5536,0)-IF(OR(A5536=1,A5536=0),H5536,0)+IF(A5536=2,H5536,0))*IF(E5536="SGD",1,IF(E5536="USD",Settings!$B$22,IF(E5536="HKD",Settings!$B$23,1))))</f>
        <v>0</v>
      </c>
      <c r="P5536">
        <f>IF(OR(B5536="",C5536="",E5536=""),0,IF(A5536=2,H5536*IF(E5536="SGD",1,IF(E5536="USD",Settings!$B$22,IF(E5536="HKD",Settings!$B$23,1))),0))</f>
        <v>0</v>
      </c>
      <c r="Q5536" s="312">
        <f>IF(OR(J5536="",G5536=""),"",G5536+ROW()/1000000)</f>
      </c>
      <c r="R5536" s="247">
        <f>IF(Q5536="","",SUMIFS(Txn[Signed Units],Txn[Key],J5536,Txn[Transaction Order],"&lt;="&amp;Q5536))</f>
      </c>
    </row>
    <row r="5537" spans="10:18" ht="15" customHeight="1" x14ac:dyDescent="0.15">
      <c r="J5537" s="246">
        <f>IF(OR(B5537="",C5537="",E5537=""),"",B5537&amp;":"&amp;C5537&amp;":"&amp;E5537)</f>
      </c>
      <c r="K5537" s="247">
        <f>IF(A5537="","",A5537*D5537)</f>
      </c>
      <c r="L5537" s="246">
        <f>IF(A5537="","",IF(OR(A5537=1,A5537=0),H5537,0))</f>
      </c>
      <c r="M5537" s="246">
        <f>IF(A5537="","",IF(A5537=-1,H5537,0))</f>
      </c>
      <c r="N5537">
        <f>IF(J5537="","",IF(E5537="SGD",1,IF(E5537="USD",Settings!$B$22,IF(E5537="HKD",Settings!$B$23,1))))</f>
      </c>
      <c r="O5537">
        <f>IF(OR(B5537="",C5537="",E5537=""),0,(IF(A5537=-1,H5537,0)-IF(OR(A5537=1,A5537=0),H5537,0)+IF(A5537=2,H5537,0))*IF(E5537="SGD",1,IF(E5537="USD",Settings!$B$22,IF(E5537="HKD",Settings!$B$23,1))))</f>
        <v>0</v>
      </c>
      <c r="P5537">
        <f>IF(OR(B5537="",C5537="",E5537=""),0,IF(A5537=2,H5537*IF(E5537="SGD",1,IF(E5537="USD",Settings!$B$22,IF(E5537="HKD",Settings!$B$23,1))),0))</f>
        <v>0</v>
      </c>
      <c r="Q5537" s="312">
        <f>IF(OR(J5537="",G5537=""),"",G5537+ROW()/1000000)</f>
      </c>
      <c r="R5537" s="247">
        <f>IF(Q5537="","",SUMIFS(Txn[Signed Units],Txn[Key],J5537,Txn[Transaction Order],"&lt;="&amp;Q5537))</f>
      </c>
    </row>
    <row r="5538" spans="10:18" ht="15" customHeight="1" x14ac:dyDescent="0.15">
      <c r="J5538" s="246">
        <f>IF(OR(B5538="",C5538="",E5538=""),"",B5538&amp;":"&amp;C5538&amp;":"&amp;E5538)</f>
      </c>
      <c r="K5538" s="247">
        <f>IF(A5538="","",A5538*D5538)</f>
      </c>
      <c r="L5538" s="246">
        <f>IF(A5538="","",IF(OR(A5538=1,A5538=0),H5538,0))</f>
      </c>
      <c r="M5538" s="246">
        <f>IF(A5538="","",IF(A5538=-1,H5538,0))</f>
      </c>
      <c r="N5538">
        <f>IF(J5538="","",IF(E5538="SGD",1,IF(E5538="USD",Settings!$B$22,IF(E5538="HKD",Settings!$B$23,1))))</f>
      </c>
      <c r="O5538">
        <f>IF(OR(B5538="",C5538="",E5538=""),0,(IF(A5538=-1,H5538,0)-IF(OR(A5538=1,A5538=0),H5538,0)+IF(A5538=2,H5538,0))*IF(E5538="SGD",1,IF(E5538="USD",Settings!$B$22,IF(E5538="HKD",Settings!$B$23,1))))</f>
        <v>0</v>
      </c>
      <c r="P5538">
        <f>IF(OR(B5538="",C5538="",E5538=""),0,IF(A5538=2,H5538*IF(E5538="SGD",1,IF(E5538="USD",Settings!$B$22,IF(E5538="HKD",Settings!$B$23,1))),0))</f>
        <v>0</v>
      </c>
      <c r="Q5538" s="312">
        <f>IF(OR(J5538="",G5538=""),"",G5538+ROW()/1000000)</f>
      </c>
      <c r="R5538" s="247">
        <f>IF(Q5538="","",SUMIFS(Txn[Signed Units],Txn[Key],J5538,Txn[Transaction Order],"&lt;="&amp;Q5538))</f>
      </c>
    </row>
    <row r="5539" spans="10:18" ht="15" customHeight="1" x14ac:dyDescent="0.15">
      <c r="J5539" s="246">
        <f>IF(OR(B5539="",C5539="",E5539=""),"",B5539&amp;":"&amp;C5539&amp;":"&amp;E5539)</f>
      </c>
      <c r="K5539" s="247">
        <f>IF(A5539="","",A5539*D5539)</f>
      </c>
      <c r="L5539" s="246">
        <f>IF(A5539="","",IF(OR(A5539=1,A5539=0),H5539,0))</f>
      </c>
      <c r="M5539" s="246">
        <f>IF(A5539="","",IF(A5539=-1,H5539,0))</f>
      </c>
      <c r="N5539">
        <f>IF(J5539="","",IF(E5539="SGD",1,IF(E5539="USD",Settings!$B$22,IF(E5539="HKD",Settings!$B$23,1))))</f>
      </c>
      <c r="O5539">
        <f>IF(OR(B5539="",C5539="",E5539=""),0,(IF(A5539=-1,H5539,0)-IF(OR(A5539=1,A5539=0),H5539,0)+IF(A5539=2,H5539,0))*IF(E5539="SGD",1,IF(E5539="USD",Settings!$B$22,IF(E5539="HKD",Settings!$B$23,1))))</f>
        <v>0</v>
      </c>
      <c r="P5539">
        <f>IF(OR(B5539="",C5539="",E5539=""),0,IF(A5539=2,H5539*IF(E5539="SGD",1,IF(E5539="USD",Settings!$B$22,IF(E5539="HKD",Settings!$B$23,1))),0))</f>
        <v>0</v>
      </c>
      <c r="Q5539" s="312">
        <f>IF(OR(J5539="",G5539=""),"",G5539+ROW()/1000000)</f>
      </c>
      <c r="R5539" s="247">
        <f>IF(Q5539="","",SUMIFS(Txn[Signed Units],Txn[Key],J5539,Txn[Transaction Order],"&lt;="&amp;Q5539))</f>
      </c>
    </row>
    <row r="5540" spans="10:18" ht="15" customHeight="1" x14ac:dyDescent="0.15">
      <c r="J5540" s="246">
        <f>IF(OR(B5540="",C5540="",E5540=""),"",B5540&amp;":"&amp;C5540&amp;":"&amp;E5540)</f>
      </c>
      <c r="K5540" s="247">
        <f>IF(A5540="","",A5540*D5540)</f>
      </c>
      <c r="L5540" s="246">
        <f>IF(A5540="","",IF(OR(A5540=1,A5540=0),H5540,0))</f>
      </c>
      <c r="M5540" s="246">
        <f>IF(A5540="","",IF(A5540=-1,H5540,0))</f>
      </c>
      <c r="N5540">
        <f>IF(J5540="","",IF(E5540="SGD",1,IF(E5540="USD",Settings!$B$22,IF(E5540="HKD",Settings!$B$23,1))))</f>
      </c>
      <c r="O5540">
        <f>IF(OR(B5540="",C5540="",E5540=""),0,(IF(A5540=-1,H5540,0)-IF(OR(A5540=1,A5540=0),H5540,0)+IF(A5540=2,H5540,0))*IF(E5540="SGD",1,IF(E5540="USD",Settings!$B$22,IF(E5540="HKD",Settings!$B$23,1))))</f>
        <v>0</v>
      </c>
      <c r="P5540">
        <f>IF(OR(B5540="",C5540="",E5540=""),0,IF(A5540=2,H5540*IF(E5540="SGD",1,IF(E5540="USD",Settings!$B$22,IF(E5540="HKD",Settings!$B$23,1))),0))</f>
        <v>0</v>
      </c>
      <c r="Q5540" s="312">
        <f>IF(OR(J5540="",G5540=""),"",G5540+ROW()/1000000)</f>
      </c>
      <c r="R5540" s="247">
        <f>IF(Q5540="","",SUMIFS(Txn[Signed Units],Txn[Key],J5540,Txn[Transaction Order],"&lt;="&amp;Q5540))</f>
      </c>
    </row>
    <row r="5541" spans="10:18" ht="15" customHeight="1" x14ac:dyDescent="0.15">
      <c r="J5541" s="246">
        <f>IF(OR(B5541="",C5541="",E5541=""),"",B5541&amp;":"&amp;C5541&amp;":"&amp;E5541)</f>
      </c>
      <c r="K5541" s="247">
        <f>IF(A5541="","",A5541*D5541)</f>
      </c>
      <c r="L5541" s="246">
        <f>IF(A5541="","",IF(OR(A5541=1,A5541=0),H5541,0))</f>
      </c>
      <c r="M5541" s="246">
        <f>IF(A5541="","",IF(A5541=-1,H5541,0))</f>
      </c>
      <c r="N5541">
        <f>IF(J5541="","",IF(E5541="SGD",1,IF(E5541="USD",Settings!$B$22,IF(E5541="HKD",Settings!$B$23,1))))</f>
      </c>
      <c r="O5541">
        <f>IF(OR(B5541="",C5541="",E5541=""),0,(IF(A5541=-1,H5541,0)-IF(OR(A5541=1,A5541=0),H5541,0)+IF(A5541=2,H5541,0))*IF(E5541="SGD",1,IF(E5541="USD",Settings!$B$22,IF(E5541="HKD",Settings!$B$23,1))))</f>
        <v>0</v>
      </c>
      <c r="P5541">
        <f>IF(OR(B5541="",C5541="",E5541=""),0,IF(A5541=2,H5541*IF(E5541="SGD",1,IF(E5541="USD",Settings!$B$22,IF(E5541="HKD",Settings!$B$23,1))),0))</f>
        <v>0</v>
      </c>
      <c r="Q5541" s="312">
        <f>IF(OR(J5541="",G5541=""),"",G5541+ROW()/1000000)</f>
      </c>
      <c r="R5541" s="247">
        <f>IF(Q5541="","",SUMIFS(Txn[Signed Units],Txn[Key],J5541,Txn[Transaction Order],"&lt;="&amp;Q5541))</f>
      </c>
    </row>
    <row r="5542" spans="10:18" ht="15" customHeight="1" x14ac:dyDescent="0.15">
      <c r="J5542" s="246">
        <f>IF(OR(B5542="",C5542="",E5542=""),"",B5542&amp;":"&amp;C5542&amp;":"&amp;E5542)</f>
      </c>
      <c r="K5542" s="247">
        <f>IF(A5542="","",A5542*D5542)</f>
      </c>
      <c r="L5542" s="246">
        <f>IF(A5542="","",IF(OR(A5542=1,A5542=0),H5542,0))</f>
      </c>
      <c r="M5542" s="246">
        <f>IF(A5542="","",IF(A5542=-1,H5542,0))</f>
      </c>
      <c r="N5542">
        <f>IF(J5542="","",IF(E5542="SGD",1,IF(E5542="USD",Settings!$B$22,IF(E5542="HKD",Settings!$B$23,1))))</f>
      </c>
      <c r="O5542">
        <f>IF(OR(B5542="",C5542="",E5542=""),0,(IF(A5542=-1,H5542,0)-IF(OR(A5542=1,A5542=0),H5542,0)+IF(A5542=2,H5542,0))*IF(E5542="SGD",1,IF(E5542="USD",Settings!$B$22,IF(E5542="HKD",Settings!$B$23,1))))</f>
        <v>0</v>
      </c>
      <c r="P5542">
        <f>IF(OR(B5542="",C5542="",E5542=""),0,IF(A5542=2,H5542*IF(E5542="SGD",1,IF(E5542="USD",Settings!$B$22,IF(E5542="HKD",Settings!$B$23,1))),0))</f>
        <v>0</v>
      </c>
      <c r="Q5542" s="312">
        <f>IF(OR(J5542="",G5542=""),"",G5542+ROW()/1000000)</f>
      </c>
      <c r="R5542" s="247">
        <f>IF(Q5542="","",SUMIFS(Txn[Signed Units],Txn[Key],J5542,Txn[Transaction Order],"&lt;="&amp;Q5542))</f>
      </c>
    </row>
    <row r="5543" spans="10:18" ht="15" customHeight="1" x14ac:dyDescent="0.15">
      <c r="J5543" s="246">
        <f>IF(OR(B5543="",C5543="",E5543=""),"",B5543&amp;":"&amp;C5543&amp;":"&amp;E5543)</f>
      </c>
      <c r="K5543" s="247">
        <f>IF(A5543="","",A5543*D5543)</f>
      </c>
      <c r="L5543" s="246">
        <f>IF(A5543="","",IF(OR(A5543=1,A5543=0),H5543,0))</f>
      </c>
      <c r="M5543" s="246">
        <f>IF(A5543="","",IF(A5543=-1,H5543,0))</f>
      </c>
      <c r="N5543">
        <f>IF(J5543="","",IF(E5543="SGD",1,IF(E5543="USD",Settings!$B$22,IF(E5543="HKD",Settings!$B$23,1))))</f>
      </c>
      <c r="O5543">
        <f>IF(OR(B5543="",C5543="",E5543=""),0,(IF(A5543=-1,H5543,0)-IF(OR(A5543=1,A5543=0),H5543,0)+IF(A5543=2,H5543,0))*IF(E5543="SGD",1,IF(E5543="USD",Settings!$B$22,IF(E5543="HKD",Settings!$B$23,1))))</f>
        <v>0</v>
      </c>
      <c r="P5543">
        <f>IF(OR(B5543="",C5543="",E5543=""),0,IF(A5543=2,H5543*IF(E5543="SGD",1,IF(E5543="USD",Settings!$B$22,IF(E5543="HKD",Settings!$B$23,1))),0))</f>
        <v>0</v>
      </c>
      <c r="Q5543" s="312">
        <f>IF(OR(J5543="",G5543=""),"",G5543+ROW()/1000000)</f>
      </c>
      <c r="R5543" s="247">
        <f>IF(Q5543="","",SUMIFS(Txn[Signed Units],Txn[Key],J5543,Txn[Transaction Order],"&lt;="&amp;Q5543))</f>
      </c>
    </row>
    <row r="5544" spans="10:18" ht="15" customHeight="1" x14ac:dyDescent="0.15">
      <c r="J5544" s="246">
        <f>IF(OR(B5544="",C5544="",E5544=""),"",B5544&amp;":"&amp;C5544&amp;":"&amp;E5544)</f>
      </c>
      <c r="K5544" s="247">
        <f>IF(A5544="","",A5544*D5544)</f>
      </c>
      <c r="L5544" s="246">
        <f>IF(A5544="","",IF(OR(A5544=1,A5544=0),H5544,0))</f>
      </c>
      <c r="M5544" s="246">
        <f>IF(A5544="","",IF(A5544=-1,H5544,0))</f>
      </c>
      <c r="N5544">
        <f>IF(J5544="","",IF(E5544="SGD",1,IF(E5544="USD",Settings!$B$22,IF(E5544="HKD",Settings!$B$23,1))))</f>
      </c>
      <c r="O5544">
        <f>IF(OR(B5544="",C5544="",E5544=""),0,(IF(A5544=-1,H5544,0)-IF(OR(A5544=1,A5544=0),H5544,0)+IF(A5544=2,H5544,0))*IF(E5544="SGD",1,IF(E5544="USD",Settings!$B$22,IF(E5544="HKD",Settings!$B$23,1))))</f>
        <v>0</v>
      </c>
      <c r="P5544">
        <f>IF(OR(B5544="",C5544="",E5544=""),0,IF(A5544=2,H5544*IF(E5544="SGD",1,IF(E5544="USD",Settings!$B$22,IF(E5544="HKD",Settings!$B$23,1))),0))</f>
        <v>0</v>
      </c>
      <c r="Q5544" s="312">
        <f>IF(OR(J5544="",G5544=""),"",G5544+ROW()/1000000)</f>
      </c>
      <c r="R5544" s="247">
        <f>IF(Q5544="","",SUMIFS(Txn[Signed Units],Txn[Key],J5544,Txn[Transaction Order],"&lt;="&amp;Q5544))</f>
      </c>
    </row>
    <row r="5545" spans="10:18" ht="15" customHeight="1" x14ac:dyDescent="0.15">
      <c r="J5545" s="246">
        <f>IF(OR(B5545="",C5545="",E5545=""),"",B5545&amp;":"&amp;C5545&amp;":"&amp;E5545)</f>
      </c>
      <c r="K5545" s="247">
        <f>IF(A5545="","",A5545*D5545)</f>
      </c>
      <c r="L5545" s="246">
        <f>IF(A5545="","",IF(OR(A5545=1,A5545=0),H5545,0))</f>
      </c>
      <c r="M5545" s="246">
        <f>IF(A5545="","",IF(A5545=-1,H5545,0))</f>
      </c>
      <c r="N5545">
        <f>IF(J5545="","",IF(E5545="SGD",1,IF(E5545="USD",Settings!$B$22,IF(E5545="HKD",Settings!$B$23,1))))</f>
      </c>
      <c r="O5545">
        <f>IF(OR(B5545="",C5545="",E5545=""),0,(IF(A5545=-1,H5545,0)-IF(OR(A5545=1,A5545=0),H5545,0)+IF(A5545=2,H5545,0))*IF(E5545="SGD",1,IF(E5545="USD",Settings!$B$22,IF(E5545="HKD",Settings!$B$23,1))))</f>
        <v>0</v>
      </c>
      <c r="P5545">
        <f>IF(OR(B5545="",C5545="",E5545=""),0,IF(A5545=2,H5545*IF(E5545="SGD",1,IF(E5545="USD",Settings!$B$22,IF(E5545="HKD",Settings!$B$23,1))),0))</f>
        <v>0</v>
      </c>
      <c r="Q5545" s="312">
        <f>IF(OR(J5545="",G5545=""),"",G5545+ROW()/1000000)</f>
      </c>
      <c r="R5545" s="247">
        <f>IF(Q5545="","",SUMIFS(Txn[Signed Units],Txn[Key],J5545,Txn[Transaction Order],"&lt;="&amp;Q5545))</f>
      </c>
    </row>
    <row r="5546" spans="10:18" ht="15" customHeight="1" x14ac:dyDescent="0.15">
      <c r="J5546" s="246">
        <f>IF(OR(B5546="",C5546="",E5546=""),"",B5546&amp;":"&amp;C5546&amp;":"&amp;E5546)</f>
      </c>
      <c r="K5546" s="247">
        <f>IF(A5546="","",A5546*D5546)</f>
      </c>
      <c r="L5546" s="246">
        <f>IF(A5546="","",IF(OR(A5546=1,A5546=0),H5546,0))</f>
      </c>
      <c r="M5546" s="246">
        <f>IF(A5546="","",IF(A5546=-1,H5546,0))</f>
      </c>
      <c r="N5546">
        <f>IF(J5546="","",IF(E5546="SGD",1,IF(E5546="USD",Settings!$B$22,IF(E5546="HKD",Settings!$B$23,1))))</f>
      </c>
      <c r="O5546">
        <f>IF(OR(B5546="",C5546="",E5546=""),0,(IF(A5546=-1,H5546,0)-IF(OR(A5546=1,A5546=0),H5546,0)+IF(A5546=2,H5546,0))*IF(E5546="SGD",1,IF(E5546="USD",Settings!$B$22,IF(E5546="HKD",Settings!$B$23,1))))</f>
        <v>0</v>
      </c>
      <c r="P5546">
        <f>IF(OR(B5546="",C5546="",E5546=""),0,IF(A5546=2,H5546*IF(E5546="SGD",1,IF(E5546="USD",Settings!$B$22,IF(E5546="HKD",Settings!$B$23,1))),0))</f>
        <v>0</v>
      </c>
      <c r="Q5546" s="312">
        <f>IF(OR(J5546="",G5546=""),"",G5546+ROW()/1000000)</f>
      </c>
      <c r="R5546" s="247">
        <f>IF(Q5546="","",SUMIFS(Txn[Signed Units],Txn[Key],J5546,Txn[Transaction Order],"&lt;="&amp;Q5546))</f>
      </c>
    </row>
    <row r="5547" spans="10:18" ht="15" customHeight="1" x14ac:dyDescent="0.15">
      <c r="J5547" s="246">
        <f>IF(OR(B5547="",C5547="",E5547=""),"",B5547&amp;":"&amp;C5547&amp;":"&amp;E5547)</f>
      </c>
      <c r="K5547" s="247">
        <f>IF(A5547="","",A5547*D5547)</f>
      </c>
      <c r="L5547" s="246">
        <f>IF(A5547="","",IF(OR(A5547=1,A5547=0),H5547,0))</f>
      </c>
      <c r="M5547" s="246">
        <f>IF(A5547="","",IF(A5547=-1,H5547,0))</f>
      </c>
      <c r="N5547">
        <f>IF(J5547="","",IF(E5547="SGD",1,IF(E5547="USD",Settings!$B$22,IF(E5547="HKD",Settings!$B$23,1))))</f>
      </c>
      <c r="O5547">
        <f>IF(OR(B5547="",C5547="",E5547=""),0,(IF(A5547=-1,H5547,0)-IF(OR(A5547=1,A5547=0),H5547,0)+IF(A5547=2,H5547,0))*IF(E5547="SGD",1,IF(E5547="USD",Settings!$B$22,IF(E5547="HKD",Settings!$B$23,1))))</f>
        <v>0</v>
      </c>
      <c r="P5547">
        <f>IF(OR(B5547="",C5547="",E5547=""),0,IF(A5547=2,H5547*IF(E5547="SGD",1,IF(E5547="USD",Settings!$B$22,IF(E5547="HKD",Settings!$B$23,1))),0))</f>
        <v>0</v>
      </c>
      <c r="Q5547" s="312">
        <f>IF(OR(J5547="",G5547=""),"",G5547+ROW()/1000000)</f>
      </c>
      <c r="R5547" s="247">
        <f>IF(Q5547="","",SUMIFS(Txn[Signed Units],Txn[Key],J5547,Txn[Transaction Order],"&lt;="&amp;Q5547))</f>
      </c>
    </row>
    <row r="5548" spans="10:18" ht="15" customHeight="1" x14ac:dyDescent="0.15">
      <c r="J5548" s="246">
        <f>IF(OR(B5548="",C5548="",E5548=""),"",B5548&amp;":"&amp;C5548&amp;":"&amp;E5548)</f>
      </c>
      <c r="K5548" s="247">
        <f>IF(A5548="","",A5548*D5548)</f>
      </c>
      <c r="L5548" s="246">
        <f>IF(A5548="","",IF(OR(A5548=1,A5548=0),H5548,0))</f>
      </c>
      <c r="M5548" s="246">
        <f>IF(A5548="","",IF(A5548=-1,H5548,0))</f>
      </c>
      <c r="N5548">
        <f>IF(J5548="","",IF(E5548="SGD",1,IF(E5548="USD",Settings!$B$22,IF(E5548="HKD",Settings!$B$23,1))))</f>
      </c>
      <c r="O5548">
        <f>IF(OR(B5548="",C5548="",E5548=""),0,(IF(A5548=-1,H5548,0)-IF(OR(A5548=1,A5548=0),H5548,0)+IF(A5548=2,H5548,0))*IF(E5548="SGD",1,IF(E5548="USD",Settings!$B$22,IF(E5548="HKD",Settings!$B$23,1))))</f>
        <v>0</v>
      </c>
      <c r="P5548">
        <f>IF(OR(B5548="",C5548="",E5548=""),0,IF(A5548=2,H5548*IF(E5548="SGD",1,IF(E5548="USD",Settings!$B$22,IF(E5548="HKD",Settings!$B$23,1))),0))</f>
        <v>0</v>
      </c>
      <c r="Q5548" s="312">
        <f>IF(OR(J5548="",G5548=""),"",G5548+ROW()/1000000)</f>
      </c>
      <c r="R5548" s="247">
        <f>IF(Q5548="","",SUMIFS(Txn[Signed Units],Txn[Key],J5548,Txn[Transaction Order],"&lt;="&amp;Q5548))</f>
      </c>
    </row>
    <row r="5549" spans="10:18" ht="15" customHeight="1" x14ac:dyDescent="0.15">
      <c r="J5549" s="246">
        <f>IF(OR(B5549="",C5549="",E5549=""),"",B5549&amp;":"&amp;C5549&amp;":"&amp;E5549)</f>
      </c>
      <c r="K5549" s="247">
        <f>IF(A5549="","",A5549*D5549)</f>
      </c>
      <c r="L5549" s="246">
        <f>IF(A5549="","",IF(OR(A5549=1,A5549=0),H5549,0))</f>
      </c>
      <c r="M5549" s="246">
        <f>IF(A5549="","",IF(A5549=-1,H5549,0))</f>
      </c>
      <c r="N5549">
        <f>IF(J5549="","",IF(E5549="SGD",1,IF(E5549="USD",Settings!$B$22,IF(E5549="HKD",Settings!$B$23,1))))</f>
      </c>
      <c r="O5549">
        <f>IF(OR(B5549="",C5549="",E5549=""),0,(IF(A5549=-1,H5549,0)-IF(OR(A5549=1,A5549=0),H5549,0)+IF(A5549=2,H5549,0))*IF(E5549="SGD",1,IF(E5549="USD",Settings!$B$22,IF(E5549="HKD",Settings!$B$23,1))))</f>
        <v>0</v>
      </c>
      <c r="P5549">
        <f>IF(OR(B5549="",C5549="",E5549=""),0,IF(A5549=2,H5549*IF(E5549="SGD",1,IF(E5549="USD",Settings!$B$22,IF(E5549="HKD",Settings!$B$23,1))),0))</f>
        <v>0</v>
      </c>
      <c r="Q5549" s="312">
        <f>IF(OR(J5549="",G5549=""),"",G5549+ROW()/1000000)</f>
      </c>
      <c r="R5549" s="247">
        <f>IF(Q5549="","",SUMIFS(Txn[Signed Units],Txn[Key],J5549,Txn[Transaction Order],"&lt;="&amp;Q5549))</f>
      </c>
    </row>
    <row r="5550" spans="10:18" ht="15" customHeight="1" x14ac:dyDescent="0.15">
      <c r="J5550" s="246">
        <f>IF(OR(B5550="",C5550="",E5550=""),"",B5550&amp;":"&amp;C5550&amp;":"&amp;E5550)</f>
      </c>
      <c r="K5550" s="247">
        <f>IF(A5550="","",A5550*D5550)</f>
      </c>
      <c r="L5550" s="246">
        <f>IF(A5550="","",IF(OR(A5550=1,A5550=0),H5550,0))</f>
      </c>
      <c r="M5550" s="246">
        <f>IF(A5550="","",IF(A5550=-1,H5550,0))</f>
      </c>
      <c r="N5550">
        <f>IF(J5550="","",IF(E5550="SGD",1,IF(E5550="USD",Settings!$B$22,IF(E5550="HKD",Settings!$B$23,1))))</f>
      </c>
      <c r="O5550">
        <f>IF(OR(B5550="",C5550="",E5550=""),0,(IF(A5550=-1,H5550,0)-IF(OR(A5550=1,A5550=0),H5550,0)+IF(A5550=2,H5550,0))*IF(E5550="SGD",1,IF(E5550="USD",Settings!$B$22,IF(E5550="HKD",Settings!$B$23,1))))</f>
        <v>0</v>
      </c>
      <c r="P5550">
        <f>IF(OR(B5550="",C5550="",E5550=""),0,IF(A5550=2,H5550*IF(E5550="SGD",1,IF(E5550="USD",Settings!$B$22,IF(E5550="HKD",Settings!$B$23,1))),0))</f>
        <v>0</v>
      </c>
      <c r="Q5550" s="312">
        <f>IF(OR(J5550="",G5550=""),"",G5550+ROW()/1000000)</f>
      </c>
      <c r="R5550" s="247">
        <f>IF(Q5550="","",SUMIFS(Txn[Signed Units],Txn[Key],J5550,Txn[Transaction Order],"&lt;="&amp;Q5550))</f>
      </c>
    </row>
    <row r="5551" spans="10:18" ht="15" customHeight="1" x14ac:dyDescent="0.15">
      <c r="J5551" s="246">
        <f>IF(OR(B5551="",C5551="",E5551=""),"",B5551&amp;":"&amp;C5551&amp;":"&amp;E5551)</f>
      </c>
      <c r="K5551" s="247">
        <f>IF(A5551="","",A5551*D5551)</f>
      </c>
      <c r="L5551" s="246">
        <f>IF(A5551="","",IF(OR(A5551=1,A5551=0),H5551,0))</f>
      </c>
      <c r="M5551" s="246">
        <f>IF(A5551="","",IF(A5551=-1,H5551,0))</f>
      </c>
      <c r="N5551">
        <f>IF(J5551="","",IF(E5551="SGD",1,IF(E5551="USD",Settings!$B$22,IF(E5551="HKD",Settings!$B$23,1))))</f>
      </c>
      <c r="O5551">
        <f>IF(OR(B5551="",C5551="",E5551=""),0,(IF(A5551=-1,H5551,0)-IF(OR(A5551=1,A5551=0),H5551,0)+IF(A5551=2,H5551,0))*IF(E5551="SGD",1,IF(E5551="USD",Settings!$B$22,IF(E5551="HKD",Settings!$B$23,1))))</f>
        <v>0</v>
      </c>
      <c r="P5551">
        <f>IF(OR(B5551="",C5551="",E5551=""),0,IF(A5551=2,H5551*IF(E5551="SGD",1,IF(E5551="USD",Settings!$B$22,IF(E5551="HKD",Settings!$B$23,1))),0))</f>
        <v>0</v>
      </c>
      <c r="Q5551" s="312">
        <f>IF(OR(J5551="",G5551=""),"",G5551+ROW()/1000000)</f>
      </c>
      <c r="R5551" s="247">
        <f>IF(Q5551="","",SUMIFS(Txn[Signed Units],Txn[Key],J5551,Txn[Transaction Order],"&lt;="&amp;Q5551))</f>
      </c>
    </row>
    <row r="5552" spans="10:18" ht="15" customHeight="1" x14ac:dyDescent="0.15">
      <c r="J5552" s="246">
        <f>IF(OR(B5552="",C5552="",E5552=""),"",B5552&amp;":"&amp;C5552&amp;":"&amp;E5552)</f>
      </c>
      <c r="K5552" s="247">
        <f>IF(A5552="","",A5552*D5552)</f>
      </c>
      <c r="L5552" s="246">
        <f>IF(A5552="","",IF(OR(A5552=1,A5552=0),H5552,0))</f>
      </c>
      <c r="M5552" s="246">
        <f>IF(A5552="","",IF(A5552=-1,H5552,0))</f>
      </c>
      <c r="N5552">
        <f>IF(J5552="","",IF(E5552="SGD",1,IF(E5552="USD",Settings!$B$22,IF(E5552="HKD",Settings!$B$23,1))))</f>
      </c>
      <c r="O5552">
        <f>IF(OR(B5552="",C5552="",E5552=""),0,(IF(A5552=-1,H5552,0)-IF(OR(A5552=1,A5552=0),H5552,0)+IF(A5552=2,H5552,0))*IF(E5552="SGD",1,IF(E5552="USD",Settings!$B$22,IF(E5552="HKD",Settings!$B$23,1))))</f>
        <v>0</v>
      </c>
      <c r="P5552">
        <f>IF(OR(B5552="",C5552="",E5552=""),0,IF(A5552=2,H5552*IF(E5552="SGD",1,IF(E5552="USD",Settings!$B$22,IF(E5552="HKD",Settings!$B$23,1))),0))</f>
        <v>0</v>
      </c>
      <c r="Q5552" s="312">
        <f>IF(OR(J5552="",G5552=""),"",G5552+ROW()/1000000)</f>
      </c>
      <c r="R5552" s="247">
        <f>IF(Q5552="","",SUMIFS(Txn[Signed Units],Txn[Key],J5552,Txn[Transaction Order],"&lt;="&amp;Q5552))</f>
      </c>
    </row>
    <row r="5553" spans="10:18" ht="15" customHeight="1" x14ac:dyDescent="0.15">
      <c r="J5553" s="246">
        <f>IF(OR(B5553="",C5553="",E5553=""),"",B5553&amp;":"&amp;C5553&amp;":"&amp;E5553)</f>
      </c>
      <c r="K5553" s="247">
        <f>IF(A5553="","",A5553*D5553)</f>
      </c>
      <c r="L5553" s="246">
        <f>IF(A5553="","",IF(OR(A5553=1,A5553=0),H5553,0))</f>
      </c>
      <c r="M5553" s="246">
        <f>IF(A5553="","",IF(A5553=-1,H5553,0))</f>
      </c>
      <c r="N5553">
        <f>IF(J5553="","",IF(E5553="SGD",1,IF(E5553="USD",Settings!$B$22,IF(E5553="HKD",Settings!$B$23,1))))</f>
      </c>
      <c r="O5553">
        <f>IF(OR(B5553="",C5553="",E5553=""),0,(IF(A5553=-1,H5553,0)-IF(OR(A5553=1,A5553=0),H5553,0)+IF(A5553=2,H5553,0))*IF(E5553="SGD",1,IF(E5553="USD",Settings!$B$22,IF(E5553="HKD",Settings!$B$23,1))))</f>
        <v>0</v>
      </c>
      <c r="P5553">
        <f>IF(OR(B5553="",C5553="",E5553=""),0,IF(A5553=2,H5553*IF(E5553="SGD",1,IF(E5553="USD",Settings!$B$22,IF(E5553="HKD",Settings!$B$23,1))),0))</f>
        <v>0</v>
      </c>
      <c r="Q5553" s="312">
        <f>IF(OR(J5553="",G5553=""),"",G5553+ROW()/1000000)</f>
      </c>
      <c r="R5553" s="247">
        <f>IF(Q5553="","",SUMIFS(Txn[Signed Units],Txn[Key],J5553,Txn[Transaction Order],"&lt;="&amp;Q5553))</f>
      </c>
    </row>
    <row r="5554" spans="10:18" ht="15" customHeight="1" x14ac:dyDescent="0.15">
      <c r="J5554" s="246">
        <f>IF(OR(B5554="",C5554="",E5554=""),"",B5554&amp;":"&amp;C5554&amp;":"&amp;E5554)</f>
      </c>
      <c r="K5554" s="247">
        <f>IF(A5554="","",A5554*D5554)</f>
      </c>
      <c r="L5554" s="246">
        <f>IF(A5554="","",IF(OR(A5554=1,A5554=0),H5554,0))</f>
      </c>
      <c r="M5554" s="246">
        <f>IF(A5554="","",IF(A5554=-1,H5554,0))</f>
      </c>
      <c r="N5554">
        <f>IF(J5554="","",IF(E5554="SGD",1,IF(E5554="USD",Settings!$B$22,IF(E5554="HKD",Settings!$B$23,1))))</f>
      </c>
      <c r="O5554">
        <f>IF(OR(B5554="",C5554="",E5554=""),0,(IF(A5554=-1,H5554,0)-IF(OR(A5554=1,A5554=0),H5554,0)+IF(A5554=2,H5554,0))*IF(E5554="SGD",1,IF(E5554="USD",Settings!$B$22,IF(E5554="HKD",Settings!$B$23,1))))</f>
        <v>0</v>
      </c>
      <c r="P5554">
        <f>IF(OR(B5554="",C5554="",E5554=""),0,IF(A5554=2,H5554*IF(E5554="SGD",1,IF(E5554="USD",Settings!$B$22,IF(E5554="HKD",Settings!$B$23,1))),0))</f>
        <v>0</v>
      </c>
      <c r="Q5554" s="312">
        <f>IF(OR(J5554="",G5554=""),"",G5554+ROW()/1000000)</f>
      </c>
      <c r="R5554" s="247">
        <f>IF(Q5554="","",SUMIFS(Txn[Signed Units],Txn[Key],J5554,Txn[Transaction Order],"&lt;="&amp;Q5554))</f>
      </c>
    </row>
    <row r="5555" spans="10:18" ht="15" customHeight="1" x14ac:dyDescent="0.15">
      <c r="J5555" s="246">
        <f>IF(OR(B5555="",C5555="",E5555=""),"",B5555&amp;":"&amp;C5555&amp;":"&amp;E5555)</f>
      </c>
      <c r="K5555" s="247">
        <f>IF(A5555="","",A5555*D5555)</f>
      </c>
      <c r="L5555" s="246">
        <f>IF(A5555="","",IF(OR(A5555=1,A5555=0),H5555,0))</f>
      </c>
      <c r="M5555" s="246">
        <f>IF(A5555="","",IF(A5555=-1,H5555,0))</f>
      </c>
      <c r="N5555">
        <f>IF(J5555="","",IF(E5555="SGD",1,IF(E5555="USD",Settings!$B$22,IF(E5555="HKD",Settings!$B$23,1))))</f>
      </c>
      <c r="O5555">
        <f>IF(OR(B5555="",C5555="",E5555=""),0,(IF(A5555=-1,H5555,0)-IF(OR(A5555=1,A5555=0),H5555,0)+IF(A5555=2,H5555,0))*IF(E5555="SGD",1,IF(E5555="USD",Settings!$B$22,IF(E5555="HKD",Settings!$B$23,1))))</f>
        <v>0</v>
      </c>
      <c r="P5555">
        <f>IF(OR(B5555="",C5555="",E5555=""),0,IF(A5555=2,H5555*IF(E5555="SGD",1,IF(E5555="USD",Settings!$B$22,IF(E5555="HKD",Settings!$B$23,1))),0))</f>
        <v>0</v>
      </c>
      <c r="Q5555" s="312">
        <f>IF(OR(J5555="",G5555=""),"",G5555+ROW()/1000000)</f>
      </c>
      <c r="R5555" s="247">
        <f>IF(Q5555="","",SUMIFS(Txn[Signed Units],Txn[Key],J5555,Txn[Transaction Order],"&lt;="&amp;Q5555))</f>
      </c>
    </row>
    <row r="5556" spans="10:18" ht="15" customHeight="1" x14ac:dyDescent="0.15">
      <c r="J5556" s="246">
        <f>IF(OR(B5556="",C5556="",E5556=""),"",B5556&amp;":"&amp;C5556&amp;":"&amp;E5556)</f>
      </c>
      <c r="K5556" s="247">
        <f>IF(A5556="","",A5556*D5556)</f>
      </c>
      <c r="L5556" s="246">
        <f>IF(A5556="","",IF(OR(A5556=1,A5556=0),H5556,0))</f>
      </c>
      <c r="M5556" s="246">
        <f>IF(A5556="","",IF(A5556=-1,H5556,0))</f>
      </c>
      <c r="N5556">
        <f>IF(J5556="","",IF(E5556="SGD",1,IF(E5556="USD",Settings!$B$22,IF(E5556="HKD",Settings!$B$23,1))))</f>
      </c>
      <c r="O5556">
        <f>IF(OR(B5556="",C5556="",E5556=""),0,(IF(A5556=-1,H5556,0)-IF(OR(A5556=1,A5556=0),H5556,0)+IF(A5556=2,H5556,0))*IF(E5556="SGD",1,IF(E5556="USD",Settings!$B$22,IF(E5556="HKD",Settings!$B$23,1))))</f>
        <v>0</v>
      </c>
      <c r="P5556">
        <f>IF(OR(B5556="",C5556="",E5556=""),0,IF(A5556=2,H5556*IF(E5556="SGD",1,IF(E5556="USD",Settings!$B$22,IF(E5556="HKD",Settings!$B$23,1))),0))</f>
        <v>0</v>
      </c>
      <c r="Q5556" s="312">
        <f>IF(OR(J5556="",G5556=""),"",G5556+ROW()/1000000)</f>
      </c>
      <c r="R5556" s="247">
        <f>IF(Q5556="","",SUMIFS(Txn[Signed Units],Txn[Key],J5556,Txn[Transaction Order],"&lt;="&amp;Q5556))</f>
      </c>
    </row>
    <row r="5557" spans="10:18" ht="15" customHeight="1" x14ac:dyDescent="0.15">
      <c r="J5557" s="246">
        <f>IF(OR(B5557="",C5557="",E5557=""),"",B5557&amp;":"&amp;C5557&amp;":"&amp;E5557)</f>
      </c>
      <c r="K5557" s="247">
        <f>IF(A5557="","",A5557*D5557)</f>
      </c>
      <c r="L5557" s="246">
        <f>IF(A5557="","",IF(OR(A5557=1,A5557=0),H5557,0))</f>
      </c>
      <c r="M5557" s="246">
        <f>IF(A5557="","",IF(A5557=-1,H5557,0))</f>
      </c>
      <c r="N5557">
        <f>IF(J5557="","",IF(E5557="SGD",1,IF(E5557="USD",Settings!$B$22,IF(E5557="HKD",Settings!$B$23,1))))</f>
      </c>
      <c r="O5557">
        <f>IF(OR(B5557="",C5557="",E5557=""),0,(IF(A5557=-1,H5557,0)-IF(OR(A5557=1,A5557=0),H5557,0)+IF(A5557=2,H5557,0))*IF(E5557="SGD",1,IF(E5557="USD",Settings!$B$22,IF(E5557="HKD",Settings!$B$23,1))))</f>
        <v>0</v>
      </c>
      <c r="P5557">
        <f>IF(OR(B5557="",C5557="",E5557=""),0,IF(A5557=2,H5557*IF(E5557="SGD",1,IF(E5557="USD",Settings!$B$22,IF(E5557="HKD",Settings!$B$23,1))),0))</f>
        <v>0</v>
      </c>
      <c r="Q5557" s="312">
        <f>IF(OR(J5557="",G5557=""),"",G5557+ROW()/1000000)</f>
      </c>
      <c r="R5557" s="247">
        <f>IF(Q5557="","",SUMIFS(Txn[Signed Units],Txn[Key],J5557,Txn[Transaction Order],"&lt;="&amp;Q5557))</f>
      </c>
    </row>
    <row r="5558" spans="10:18" ht="15" customHeight="1" x14ac:dyDescent="0.15">
      <c r="J5558" s="246">
        <f>IF(OR(B5558="",C5558="",E5558=""),"",B5558&amp;":"&amp;C5558&amp;":"&amp;E5558)</f>
      </c>
      <c r="K5558" s="247">
        <f>IF(A5558="","",A5558*D5558)</f>
      </c>
      <c r="L5558" s="246">
        <f>IF(A5558="","",IF(OR(A5558=1,A5558=0),H5558,0))</f>
      </c>
      <c r="M5558" s="246">
        <f>IF(A5558="","",IF(A5558=-1,H5558,0))</f>
      </c>
      <c r="N5558">
        <f>IF(J5558="","",IF(E5558="SGD",1,IF(E5558="USD",Settings!$B$22,IF(E5558="HKD",Settings!$B$23,1))))</f>
      </c>
      <c r="O5558">
        <f>IF(OR(B5558="",C5558="",E5558=""),0,(IF(A5558=-1,H5558,0)-IF(OR(A5558=1,A5558=0),H5558,0)+IF(A5558=2,H5558,0))*IF(E5558="SGD",1,IF(E5558="USD",Settings!$B$22,IF(E5558="HKD",Settings!$B$23,1))))</f>
        <v>0</v>
      </c>
      <c r="P5558">
        <f>IF(OR(B5558="",C5558="",E5558=""),0,IF(A5558=2,H5558*IF(E5558="SGD",1,IF(E5558="USD",Settings!$B$22,IF(E5558="HKD",Settings!$B$23,1))),0))</f>
        <v>0</v>
      </c>
      <c r="Q5558" s="312">
        <f>IF(OR(J5558="",G5558=""),"",G5558+ROW()/1000000)</f>
      </c>
      <c r="R5558" s="247">
        <f>IF(Q5558="","",SUMIFS(Txn[Signed Units],Txn[Key],J5558,Txn[Transaction Order],"&lt;="&amp;Q5558))</f>
      </c>
    </row>
    <row r="5559" spans="10:18" ht="15" customHeight="1" x14ac:dyDescent="0.15">
      <c r="J5559" s="246">
        <f>IF(OR(B5559="",C5559="",E5559=""),"",B5559&amp;":"&amp;C5559&amp;":"&amp;E5559)</f>
      </c>
      <c r="K5559" s="247">
        <f>IF(A5559="","",A5559*D5559)</f>
      </c>
      <c r="L5559" s="246">
        <f>IF(A5559="","",IF(OR(A5559=1,A5559=0),H5559,0))</f>
      </c>
      <c r="M5559" s="246">
        <f>IF(A5559="","",IF(A5559=-1,H5559,0))</f>
      </c>
      <c r="N5559">
        <f>IF(J5559="","",IF(E5559="SGD",1,IF(E5559="USD",Settings!$B$22,IF(E5559="HKD",Settings!$B$23,1))))</f>
      </c>
      <c r="O5559">
        <f>IF(OR(B5559="",C5559="",E5559=""),0,(IF(A5559=-1,H5559,0)-IF(OR(A5559=1,A5559=0),H5559,0)+IF(A5559=2,H5559,0))*IF(E5559="SGD",1,IF(E5559="USD",Settings!$B$22,IF(E5559="HKD",Settings!$B$23,1))))</f>
        <v>0</v>
      </c>
      <c r="P5559">
        <f>IF(OR(B5559="",C5559="",E5559=""),0,IF(A5559=2,H5559*IF(E5559="SGD",1,IF(E5559="USD",Settings!$B$22,IF(E5559="HKD",Settings!$B$23,1))),0))</f>
        <v>0</v>
      </c>
      <c r="Q5559" s="312">
        <f>IF(OR(J5559="",G5559=""),"",G5559+ROW()/1000000)</f>
      </c>
      <c r="R5559" s="247">
        <f>IF(Q5559="","",SUMIFS(Txn[Signed Units],Txn[Key],J5559,Txn[Transaction Order],"&lt;="&amp;Q5559))</f>
      </c>
    </row>
    <row r="5560" spans="10:18" ht="15" customHeight="1" x14ac:dyDescent="0.15">
      <c r="J5560" s="246">
        <f>IF(OR(B5560="",C5560="",E5560=""),"",B5560&amp;":"&amp;C5560&amp;":"&amp;E5560)</f>
      </c>
      <c r="K5560" s="247">
        <f>IF(A5560="","",A5560*D5560)</f>
      </c>
      <c r="L5560" s="246">
        <f>IF(A5560="","",IF(OR(A5560=1,A5560=0),H5560,0))</f>
      </c>
      <c r="M5560" s="246">
        <f>IF(A5560="","",IF(A5560=-1,H5560,0))</f>
      </c>
      <c r="N5560">
        <f>IF(J5560="","",IF(E5560="SGD",1,IF(E5560="USD",Settings!$B$22,IF(E5560="HKD",Settings!$B$23,1))))</f>
      </c>
      <c r="O5560">
        <f>IF(OR(B5560="",C5560="",E5560=""),0,(IF(A5560=-1,H5560,0)-IF(OR(A5560=1,A5560=0),H5560,0)+IF(A5560=2,H5560,0))*IF(E5560="SGD",1,IF(E5560="USD",Settings!$B$22,IF(E5560="HKD",Settings!$B$23,1))))</f>
        <v>0</v>
      </c>
      <c r="P5560">
        <f>IF(OR(B5560="",C5560="",E5560=""),0,IF(A5560=2,H5560*IF(E5560="SGD",1,IF(E5560="USD",Settings!$B$22,IF(E5560="HKD",Settings!$B$23,1))),0))</f>
        <v>0</v>
      </c>
      <c r="Q5560" s="312">
        <f>IF(OR(J5560="",G5560=""),"",G5560+ROW()/1000000)</f>
      </c>
      <c r="R5560" s="247">
        <f>IF(Q5560="","",SUMIFS(Txn[Signed Units],Txn[Key],J5560,Txn[Transaction Order],"&lt;="&amp;Q5560))</f>
      </c>
    </row>
    <row r="5561" spans="10:18" ht="15" customHeight="1" x14ac:dyDescent="0.15">
      <c r="J5561" s="246">
        <f>IF(OR(B5561="",C5561="",E5561=""),"",B5561&amp;":"&amp;C5561&amp;":"&amp;E5561)</f>
      </c>
      <c r="K5561" s="247">
        <f>IF(A5561="","",A5561*D5561)</f>
      </c>
      <c r="L5561" s="246">
        <f>IF(A5561="","",IF(OR(A5561=1,A5561=0),H5561,0))</f>
      </c>
      <c r="M5561" s="246">
        <f>IF(A5561="","",IF(A5561=-1,H5561,0))</f>
      </c>
      <c r="N5561">
        <f>IF(J5561="","",IF(E5561="SGD",1,IF(E5561="USD",Settings!$B$22,IF(E5561="HKD",Settings!$B$23,1))))</f>
      </c>
      <c r="O5561">
        <f>IF(OR(B5561="",C5561="",E5561=""),0,(IF(A5561=-1,H5561,0)-IF(OR(A5561=1,A5561=0),H5561,0)+IF(A5561=2,H5561,0))*IF(E5561="SGD",1,IF(E5561="USD",Settings!$B$22,IF(E5561="HKD",Settings!$B$23,1))))</f>
        <v>0</v>
      </c>
      <c r="P5561">
        <f>IF(OR(B5561="",C5561="",E5561=""),0,IF(A5561=2,H5561*IF(E5561="SGD",1,IF(E5561="USD",Settings!$B$22,IF(E5561="HKD",Settings!$B$23,1))),0))</f>
        <v>0</v>
      </c>
      <c r="Q5561" s="312">
        <f>IF(OR(J5561="",G5561=""),"",G5561+ROW()/1000000)</f>
      </c>
      <c r="R5561" s="247">
        <f>IF(Q5561="","",SUMIFS(Txn[Signed Units],Txn[Key],J5561,Txn[Transaction Order],"&lt;="&amp;Q5561))</f>
      </c>
    </row>
    <row r="5562" spans="10:18" ht="15" customHeight="1" x14ac:dyDescent="0.15">
      <c r="J5562" s="246">
        <f>IF(OR(B5562="",C5562="",E5562=""),"",B5562&amp;":"&amp;C5562&amp;":"&amp;E5562)</f>
      </c>
      <c r="K5562" s="247">
        <f>IF(A5562="","",A5562*D5562)</f>
      </c>
      <c r="L5562" s="246">
        <f>IF(A5562="","",IF(OR(A5562=1,A5562=0),H5562,0))</f>
      </c>
      <c r="M5562" s="246">
        <f>IF(A5562="","",IF(A5562=-1,H5562,0))</f>
      </c>
      <c r="N5562">
        <f>IF(J5562="","",IF(E5562="SGD",1,IF(E5562="USD",Settings!$B$22,IF(E5562="HKD",Settings!$B$23,1))))</f>
      </c>
      <c r="O5562">
        <f>IF(OR(B5562="",C5562="",E5562=""),0,(IF(A5562=-1,H5562,0)-IF(OR(A5562=1,A5562=0),H5562,0)+IF(A5562=2,H5562,0))*IF(E5562="SGD",1,IF(E5562="USD",Settings!$B$22,IF(E5562="HKD",Settings!$B$23,1))))</f>
        <v>0</v>
      </c>
      <c r="P5562">
        <f>IF(OR(B5562="",C5562="",E5562=""),0,IF(A5562=2,H5562*IF(E5562="SGD",1,IF(E5562="USD",Settings!$B$22,IF(E5562="HKD",Settings!$B$23,1))),0))</f>
        <v>0</v>
      </c>
      <c r="Q5562" s="312">
        <f>IF(OR(J5562="",G5562=""),"",G5562+ROW()/1000000)</f>
      </c>
      <c r="R5562" s="247">
        <f>IF(Q5562="","",SUMIFS(Txn[Signed Units],Txn[Key],J5562,Txn[Transaction Order],"&lt;="&amp;Q5562))</f>
      </c>
    </row>
    <row r="5563" spans="10:18" ht="15" customHeight="1" x14ac:dyDescent="0.15">
      <c r="J5563" s="246">
        <f>IF(OR(B5563="",C5563="",E5563=""),"",B5563&amp;":"&amp;C5563&amp;":"&amp;E5563)</f>
      </c>
      <c r="K5563" s="247">
        <f>IF(A5563="","",A5563*D5563)</f>
      </c>
      <c r="L5563" s="246">
        <f>IF(A5563="","",IF(OR(A5563=1,A5563=0),H5563,0))</f>
      </c>
      <c r="M5563" s="246">
        <f>IF(A5563="","",IF(A5563=-1,H5563,0))</f>
      </c>
      <c r="N5563">
        <f>IF(J5563="","",IF(E5563="SGD",1,IF(E5563="USD",Settings!$B$22,IF(E5563="HKD",Settings!$B$23,1))))</f>
      </c>
      <c r="O5563">
        <f>IF(OR(B5563="",C5563="",E5563=""),0,(IF(A5563=-1,H5563,0)-IF(OR(A5563=1,A5563=0),H5563,0)+IF(A5563=2,H5563,0))*IF(E5563="SGD",1,IF(E5563="USD",Settings!$B$22,IF(E5563="HKD",Settings!$B$23,1))))</f>
        <v>0</v>
      </c>
      <c r="P5563">
        <f>IF(OR(B5563="",C5563="",E5563=""),0,IF(A5563=2,H5563*IF(E5563="SGD",1,IF(E5563="USD",Settings!$B$22,IF(E5563="HKD",Settings!$B$23,1))),0))</f>
        <v>0</v>
      </c>
      <c r="Q5563" s="312">
        <f>IF(OR(J5563="",G5563=""),"",G5563+ROW()/1000000)</f>
      </c>
      <c r="R5563" s="247">
        <f>IF(Q5563="","",SUMIFS(Txn[Signed Units],Txn[Key],J5563,Txn[Transaction Order],"&lt;="&amp;Q5563))</f>
      </c>
    </row>
    <row r="5564" spans="10:18" ht="15" customHeight="1" x14ac:dyDescent="0.15">
      <c r="J5564" s="246">
        <f>IF(OR(B5564="",C5564="",E5564=""),"",B5564&amp;":"&amp;C5564&amp;":"&amp;E5564)</f>
      </c>
      <c r="K5564" s="247">
        <f>IF(A5564="","",A5564*D5564)</f>
      </c>
      <c r="L5564" s="246">
        <f>IF(A5564="","",IF(OR(A5564=1,A5564=0),H5564,0))</f>
      </c>
      <c r="M5564" s="246">
        <f>IF(A5564="","",IF(A5564=-1,H5564,0))</f>
      </c>
      <c r="N5564">
        <f>IF(J5564="","",IF(E5564="SGD",1,IF(E5564="USD",Settings!$B$22,IF(E5564="HKD",Settings!$B$23,1))))</f>
      </c>
      <c r="O5564">
        <f>IF(OR(B5564="",C5564="",E5564=""),0,(IF(A5564=-1,H5564,0)-IF(OR(A5564=1,A5564=0),H5564,0)+IF(A5564=2,H5564,0))*IF(E5564="SGD",1,IF(E5564="USD",Settings!$B$22,IF(E5564="HKD",Settings!$B$23,1))))</f>
        <v>0</v>
      </c>
      <c r="P5564">
        <f>IF(OR(B5564="",C5564="",E5564=""),0,IF(A5564=2,H5564*IF(E5564="SGD",1,IF(E5564="USD",Settings!$B$22,IF(E5564="HKD",Settings!$B$23,1))),0))</f>
        <v>0</v>
      </c>
      <c r="Q5564" s="312">
        <f>IF(OR(J5564="",G5564=""),"",G5564+ROW()/1000000)</f>
      </c>
      <c r="R5564" s="247">
        <f>IF(Q5564="","",SUMIFS(Txn[Signed Units],Txn[Key],J5564,Txn[Transaction Order],"&lt;="&amp;Q5564))</f>
      </c>
    </row>
    <row r="5565" spans="10:18" ht="15" customHeight="1" x14ac:dyDescent="0.15">
      <c r="J5565" s="246">
        <f>IF(OR(B5565="",C5565="",E5565=""),"",B5565&amp;":"&amp;C5565&amp;":"&amp;E5565)</f>
      </c>
      <c r="K5565" s="247">
        <f>IF(A5565="","",A5565*D5565)</f>
      </c>
      <c r="L5565" s="246">
        <f>IF(A5565="","",IF(OR(A5565=1,A5565=0),H5565,0))</f>
      </c>
      <c r="M5565" s="246">
        <f>IF(A5565="","",IF(A5565=-1,H5565,0))</f>
      </c>
      <c r="N5565">
        <f>IF(J5565="","",IF(E5565="SGD",1,IF(E5565="USD",Settings!$B$22,IF(E5565="HKD",Settings!$B$23,1))))</f>
      </c>
      <c r="O5565">
        <f>IF(OR(B5565="",C5565="",E5565=""),0,(IF(A5565=-1,H5565,0)-IF(OR(A5565=1,A5565=0),H5565,0)+IF(A5565=2,H5565,0))*IF(E5565="SGD",1,IF(E5565="USD",Settings!$B$22,IF(E5565="HKD",Settings!$B$23,1))))</f>
        <v>0</v>
      </c>
      <c r="P5565">
        <f>IF(OR(B5565="",C5565="",E5565=""),0,IF(A5565=2,H5565*IF(E5565="SGD",1,IF(E5565="USD",Settings!$B$22,IF(E5565="HKD",Settings!$B$23,1))),0))</f>
        <v>0</v>
      </c>
      <c r="Q5565" s="312">
        <f>IF(OR(J5565="",G5565=""),"",G5565+ROW()/1000000)</f>
      </c>
      <c r="R5565" s="247">
        <f>IF(Q5565="","",SUMIFS(Txn[Signed Units],Txn[Key],J5565,Txn[Transaction Order],"&lt;="&amp;Q5565))</f>
      </c>
    </row>
    <row r="5566" spans="10:18" ht="15" customHeight="1" x14ac:dyDescent="0.15">
      <c r="J5566" s="246">
        <f>IF(OR(B5566="",C5566="",E5566=""),"",B5566&amp;":"&amp;C5566&amp;":"&amp;E5566)</f>
      </c>
      <c r="K5566" s="247">
        <f>IF(A5566="","",A5566*D5566)</f>
      </c>
      <c r="L5566" s="246">
        <f>IF(A5566="","",IF(OR(A5566=1,A5566=0),H5566,0))</f>
      </c>
      <c r="M5566" s="246">
        <f>IF(A5566="","",IF(A5566=-1,H5566,0))</f>
      </c>
      <c r="N5566">
        <f>IF(J5566="","",IF(E5566="SGD",1,IF(E5566="USD",Settings!$B$22,IF(E5566="HKD",Settings!$B$23,1))))</f>
      </c>
      <c r="O5566">
        <f>IF(OR(B5566="",C5566="",E5566=""),0,(IF(A5566=-1,H5566,0)-IF(OR(A5566=1,A5566=0),H5566,0)+IF(A5566=2,H5566,0))*IF(E5566="SGD",1,IF(E5566="USD",Settings!$B$22,IF(E5566="HKD",Settings!$B$23,1))))</f>
        <v>0</v>
      </c>
      <c r="P5566">
        <f>IF(OR(B5566="",C5566="",E5566=""),0,IF(A5566=2,H5566*IF(E5566="SGD",1,IF(E5566="USD",Settings!$B$22,IF(E5566="HKD",Settings!$B$23,1))),0))</f>
        <v>0</v>
      </c>
      <c r="Q5566" s="312">
        <f>IF(OR(J5566="",G5566=""),"",G5566+ROW()/1000000)</f>
      </c>
      <c r="R5566" s="247">
        <f>IF(Q5566="","",SUMIFS(Txn[Signed Units],Txn[Key],J5566,Txn[Transaction Order],"&lt;="&amp;Q5566))</f>
      </c>
    </row>
    <row r="5567" spans="10:18" ht="15" customHeight="1" x14ac:dyDescent="0.15">
      <c r="J5567" s="246">
        <f>IF(OR(B5567="",C5567="",E5567=""),"",B5567&amp;":"&amp;C5567&amp;":"&amp;E5567)</f>
      </c>
      <c r="K5567" s="247">
        <f>IF(A5567="","",A5567*D5567)</f>
      </c>
      <c r="L5567" s="246">
        <f>IF(A5567="","",IF(OR(A5567=1,A5567=0),H5567,0))</f>
      </c>
      <c r="M5567" s="246">
        <f>IF(A5567="","",IF(A5567=-1,H5567,0))</f>
      </c>
      <c r="N5567">
        <f>IF(J5567="","",IF(E5567="SGD",1,IF(E5567="USD",Settings!$B$22,IF(E5567="HKD",Settings!$B$23,1))))</f>
      </c>
      <c r="O5567">
        <f>IF(OR(B5567="",C5567="",E5567=""),0,(IF(A5567=-1,H5567,0)-IF(OR(A5567=1,A5567=0),H5567,0)+IF(A5567=2,H5567,0))*IF(E5567="SGD",1,IF(E5567="USD",Settings!$B$22,IF(E5567="HKD",Settings!$B$23,1))))</f>
        <v>0</v>
      </c>
      <c r="P5567">
        <f>IF(OR(B5567="",C5567="",E5567=""),0,IF(A5567=2,H5567*IF(E5567="SGD",1,IF(E5567="USD",Settings!$B$22,IF(E5567="HKD",Settings!$B$23,1))),0))</f>
        <v>0</v>
      </c>
      <c r="Q5567" s="312">
        <f>IF(OR(J5567="",G5567=""),"",G5567+ROW()/1000000)</f>
      </c>
      <c r="R5567" s="247">
        <f>IF(Q5567="","",SUMIFS(Txn[Signed Units],Txn[Key],J5567,Txn[Transaction Order],"&lt;="&amp;Q5567))</f>
      </c>
    </row>
    <row r="5568" spans="10:18" ht="15" customHeight="1" x14ac:dyDescent="0.15">
      <c r="J5568" s="246">
        <f>IF(OR(B5568="",C5568="",E5568=""),"",B5568&amp;":"&amp;C5568&amp;":"&amp;E5568)</f>
      </c>
      <c r="K5568" s="247">
        <f>IF(A5568="","",A5568*D5568)</f>
      </c>
      <c r="L5568" s="246">
        <f>IF(A5568="","",IF(OR(A5568=1,A5568=0),H5568,0))</f>
      </c>
      <c r="M5568" s="246">
        <f>IF(A5568="","",IF(A5568=-1,H5568,0))</f>
      </c>
      <c r="N5568">
        <f>IF(J5568="","",IF(E5568="SGD",1,IF(E5568="USD",Settings!$B$22,IF(E5568="HKD",Settings!$B$23,1))))</f>
      </c>
      <c r="O5568">
        <f>IF(OR(B5568="",C5568="",E5568=""),0,(IF(A5568=-1,H5568,0)-IF(OR(A5568=1,A5568=0),H5568,0)+IF(A5568=2,H5568,0))*IF(E5568="SGD",1,IF(E5568="USD",Settings!$B$22,IF(E5568="HKD",Settings!$B$23,1))))</f>
        <v>0</v>
      </c>
      <c r="P5568">
        <f>IF(OR(B5568="",C5568="",E5568=""),0,IF(A5568=2,H5568*IF(E5568="SGD",1,IF(E5568="USD",Settings!$B$22,IF(E5568="HKD",Settings!$B$23,1))),0))</f>
        <v>0</v>
      </c>
      <c r="Q5568" s="312">
        <f>IF(OR(J5568="",G5568=""),"",G5568+ROW()/1000000)</f>
      </c>
      <c r="R5568" s="247">
        <f>IF(Q5568="","",SUMIFS(Txn[Signed Units],Txn[Key],J5568,Txn[Transaction Order],"&lt;="&amp;Q5568))</f>
      </c>
    </row>
    <row r="5569" spans="10:18" ht="15" customHeight="1" x14ac:dyDescent="0.15">
      <c r="J5569" s="246">
        <f>IF(OR(B5569="",C5569="",E5569=""),"",B5569&amp;":"&amp;C5569&amp;":"&amp;E5569)</f>
      </c>
      <c r="K5569" s="247">
        <f>IF(A5569="","",A5569*D5569)</f>
      </c>
      <c r="L5569" s="246">
        <f>IF(A5569="","",IF(OR(A5569=1,A5569=0),H5569,0))</f>
      </c>
      <c r="M5569" s="246">
        <f>IF(A5569="","",IF(A5569=-1,H5569,0))</f>
      </c>
      <c r="N5569">
        <f>IF(J5569="","",IF(E5569="SGD",1,IF(E5569="USD",Settings!$B$22,IF(E5569="HKD",Settings!$B$23,1))))</f>
      </c>
      <c r="O5569">
        <f>IF(OR(B5569="",C5569="",E5569=""),0,(IF(A5569=-1,H5569,0)-IF(OR(A5569=1,A5569=0),H5569,0)+IF(A5569=2,H5569,0))*IF(E5569="SGD",1,IF(E5569="USD",Settings!$B$22,IF(E5569="HKD",Settings!$B$23,1))))</f>
        <v>0</v>
      </c>
      <c r="P5569">
        <f>IF(OR(B5569="",C5569="",E5569=""),0,IF(A5569=2,H5569*IF(E5569="SGD",1,IF(E5569="USD",Settings!$B$22,IF(E5569="HKD",Settings!$B$23,1))),0))</f>
        <v>0</v>
      </c>
      <c r="Q5569" s="312">
        <f>IF(OR(J5569="",G5569=""),"",G5569+ROW()/1000000)</f>
      </c>
      <c r="R5569" s="247">
        <f>IF(Q5569="","",SUMIFS(Txn[Signed Units],Txn[Key],J5569,Txn[Transaction Order],"&lt;="&amp;Q5569))</f>
      </c>
    </row>
    <row r="5570" spans="10:18" ht="15" customHeight="1" x14ac:dyDescent="0.15">
      <c r="J5570" s="246">
        <f>IF(OR(B5570="",C5570="",E5570=""),"",B5570&amp;":"&amp;C5570&amp;":"&amp;E5570)</f>
      </c>
      <c r="K5570" s="247">
        <f>IF(A5570="","",A5570*D5570)</f>
      </c>
      <c r="L5570" s="246">
        <f>IF(A5570="","",IF(OR(A5570=1,A5570=0),H5570,0))</f>
      </c>
      <c r="M5570" s="246">
        <f>IF(A5570="","",IF(A5570=-1,H5570,0))</f>
      </c>
      <c r="N5570">
        <f>IF(J5570="","",IF(E5570="SGD",1,IF(E5570="USD",Settings!$B$22,IF(E5570="HKD",Settings!$B$23,1))))</f>
      </c>
      <c r="O5570">
        <f>IF(OR(B5570="",C5570="",E5570=""),0,(IF(A5570=-1,H5570,0)-IF(OR(A5570=1,A5570=0),H5570,0)+IF(A5570=2,H5570,0))*IF(E5570="SGD",1,IF(E5570="USD",Settings!$B$22,IF(E5570="HKD",Settings!$B$23,1))))</f>
        <v>0</v>
      </c>
      <c r="P5570">
        <f>IF(OR(B5570="",C5570="",E5570=""),0,IF(A5570=2,H5570*IF(E5570="SGD",1,IF(E5570="USD",Settings!$B$22,IF(E5570="HKD",Settings!$B$23,1))),0))</f>
        <v>0</v>
      </c>
      <c r="Q5570" s="312">
        <f>IF(OR(J5570="",G5570=""),"",G5570+ROW()/1000000)</f>
      </c>
      <c r="R5570" s="247">
        <f>IF(Q5570="","",SUMIFS(Txn[Signed Units],Txn[Key],J5570,Txn[Transaction Order],"&lt;="&amp;Q5570))</f>
      </c>
    </row>
    <row r="5571" spans="10:18" ht="15" customHeight="1" x14ac:dyDescent="0.15">
      <c r="J5571" s="246">
        <f>IF(OR(B5571="",C5571="",E5571=""),"",B5571&amp;":"&amp;C5571&amp;":"&amp;E5571)</f>
      </c>
      <c r="K5571" s="247">
        <f>IF(A5571="","",A5571*D5571)</f>
      </c>
      <c r="L5571" s="246">
        <f>IF(A5571="","",IF(OR(A5571=1,A5571=0),H5571,0))</f>
      </c>
      <c r="M5571" s="246">
        <f>IF(A5571="","",IF(A5571=-1,H5571,0))</f>
      </c>
      <c r="N5571">
        <f>IF(J5571="","",IF(E5571="SGD",1,IF(E5571="USD",Settings!$B$22,IF(E5571="HKD",Settings!$B$23,1))))</f>
      </c>
      <c r="O5571">
        <f>IF(OR(B5571="",C5571="",E5571=""),0,(IF(A5571=-1,H5571,0)-IF(OR(A5571=1,A5571=0),H5571,0)+IF(A5571=2,H5571,0))*IF(E5571="SGD",1,IF(E5571="USD",Settings!$B$22,IF(E5571="HKD",Settings!$B$23,1))))</f>
        <v>0</v>
      </c>
      <c r="P5571">
        <f>IF(OR(B5571="",C5571="",E5571=""),0,IF(A5571=2,H5571*IF(E5571="SGD",1,IF(E5571="USD",Settings!$B$22,IF(E5571="HKD",Settings!$B$23,1))),0))</f>
        <v>0</v>
      </c>
      <c r="Q5571" s="312">
        <f>IF(OR(J5571="",G5571=""),"",G5571+ROW()/1000000)</f>
      </c>
      <c r="R5571" s="247">
        <f>IF(Q5571="","",SUMIFS(Txn[Signed Units],Txn[Key],J5571,Txn[Transaction Order],"&lt;="&amp;Q5571))</f>
      </c>
    </row>
    <row r="5572" spans="10:18" ht="15" customHeight="1" x14ac:dyDescent="0.15">
      <c r="J5572" s="246">
        <f>IF(OR(B5572="",C5572="",E5572=""),"",B5572&amp;":"&amp;C5572&amp;":"&amp;E5572)</f>
      </c>
      <c r="K5572" s="247">
        <f>IF(A5572="","",A5572*D5572)</f>
      </c>
      <c r="L5572" s="246">
        <f>IF(A5572="","",IF(OR(A5572=1,A5572=0),H5572,0))</f>
      </c>
      <c r="M5572" s="246">
        <f>IF(A5572="","",IF(A5572=-1,H5572,0))</f>
      </c>
      <c r="N5572">
        <f>IF(J5572="","",IF(E5572="SGD",1,IF(E5572="USD",Settings!$B$22,IF(E5572="HKD",Settings!$B$23,1))))</f>
      </c>
      <c r="O5572">
        <f>IF(OR(B5572="",C5572="",E5572=""),0,(IF(A5572=-1,H5572,0)-IF(OR(A5572=1,A5572=0),H5572,0)+IF(A5572=2,H5572,0))*IF(E5572="SGD",1,IF(E5572="USD",Settings!$B$22,IF(E5572="HKD",Settings!$B$23,1))))</f>
        <v>0</v>
      </c>
      <c r="P5572">
        <f>IF(OR(B5572="",C5572="",E5572=""),0,IF(A5572=2,H5572*IF(E5572="SGD",1,IF(E5572="USD",Settings!$B$22,IF(E5572="HKD",Settings!$B$23,1))),0))</f>
        <v>0</v>
      </c>
      <c r="Q5572" s="312">
        <f>IF(OR(J5572="",G5572=""),"",G5572+ROW()/1000000)</f>
      </c>
      <c r="R5572" s="247">
        <f>IF(Q5572="","",SUMIFS(Txn[Signed Units],Txn[Key],J5572,Txn[Transaction Order],"&lt;="&amp;Q5572))</f>
      </c>
    </row>
    <row r="5573" spans="10:18" ht="15" customHeight="1" x14ac:dyDescent="0.15">
      <c r="J5573" s="246">
        <f>IF(OR(B5573="",C5573="",E5573=""),"",B5573&amp;":"&amp;C5573&amp;":"&amp;E5573)</f>
      </c>
      <c r="K5573" s="247">
        <f>IF(A5573="","",A5573*D5573)</f>
      </c>
      <c r="L5573" s="246">
        <f>IF(A5573="","",IF(OR(A5573=1,A5573=0),H5573,0))</f>
      </c>
      <c r="M5573" s="246">
        <f>IF(A5573="","",IF(A5573=-1,H5573,0))</f>
      </c>
      <c r="N5573">
        <f>IF(J5573="","",IF(E5573="SGD",1,IF(E5573="USD",Settings!$B$22,IF(E5573="HKD",Settings!$B$23,1))))</f>
      </c>
      <c r="O5573">
        <f>IF(OR(B5573="",C5573="",E5573=""),0,(IF(A5573=-1,H5573,0)-IF(OR(A5573=1,A5573=0),H5573,0)+IF(A5573=2,H5573,0))*IF(E5573="SGD",1,IF(E5573="USD",Settings!$B$22,IF(E5573="HKD",Settings!$B$23,1))))</f>
        <v>0</v>
      </c>
      <c r="P5573">
        <f>IF(OR(B5573="",C5573="",E5573=""),0,IF(A5573=2,H5573*IF(E5573="SGD",1,IF(E5573="USD",Settings!$B$22,IF(E5573="HKD",Settings!$B$23,1))),0))</f>
        <v>0</v>
      </c>
      <c r="Q5573" s="312">
        <f>IF(OR(J5573="",G5573=""),"",G5573+ROW()/1000000)</f>
      </c>
      <c r="R5573" s="247">
        <f>IF(Q5573="","",SUMIFS(Txn[Signed Units],Txn[Key],J5573,Txn[Transaction Order],"&lt;="&amp;Q5573))</f>
      </c>
    </row>
    <row r="5574" spans="10:18" ht="15" customHeight="1" x14ac:dyDescent="0.15">
      <c r="J5574" s="246">
        <f>IF(OR(B5574="",C5574="",E5574=""),"",B5574&amp;":"&amp;C5574&amp;":"&amp;E5574)</f>
      </c>
      <c r="K5574" s="247">
        <f>IF(A5574="","",A5574*D5574)</f>
      </c>
      <c r="L5574" s="246">
        <f>IF(A5574="","",IF(OR(A5574=1,A5574=0),H5574,0))</f>
      </c>
      <c r="M5574" s="246">
        <f>IF(A5574="","",IF(A5574=-1,H5574,0))</f>
      </c>
      <c r="N5574">
        <f>IF(J5574="","",IF(E5574="SGD",1,IF(E5574="USD",Settings!$B$22,IF(E5574="HKD",Settings!$B$23,1))))</f>
      </c>
      <c r="O5574">
        <f>IF(OR(B5574="",C5574="",E5574=""),0,(IF(A5574=-1,H5574,0)-IF(OR(A5574=1,A5574=0),H5574,0)+IF(A5574=2,H5574,0))*IF(E5574="SGD",1,IF(E5574="USD",Settings!$B$22,IF(E5574="HKD",Settings!$B$23,1))))</f>
        <v>0</v>
      </c>
      <c r="P5574">
        <f>IF(OR(B5574="",C5574="",E5574=""),0,IF(A5574=2,H5574*IF(E5574="SGD",1,IF(E5574="USD",Settings!$B$22,IF(E5574="HKD",Settings!$B$23,1))),0))</f>
        <v>0</v>
      </c>
      <c r="Q5574" s="312">
        <f>IF(OR(J5574="",G5574=""),"",G5574+ROW()/1000000)</f>
      </c>
      <c r="R5574" s="247">
        <f>IF(Q5574="","",SUMIFS(Txn[Signed Units],Txn[Key],J5574,Txn[Transaction Order],"&lt;="&amp;Q5574))</f>
      </c>
    </row>
    <row r="5575" spans="10:18" ht="15" customHeight="1" x14ac:dyDescent="0.15">
      <c r="J5575" s="246">
        <f>IF(OR(B5575="",C5575="",E5575=""),"",B5575&amp;":"&amp;C5575&amp;":"&amp;E5575)</f>
      </c>
      <c r="K5575" s="247">
        <f>IF(A5575="","",A5575*D5575)</f>
      </c>
      <c r="L5575" s="246">
        <f>IF(A5575="","",IF(OR(A5575=1,A5575=0),H5575,0))</f>
      </c>
      <c r="M5575" s="246">
        <f>IF(A5575="","",IF(A5575=-1,H5575,0))</f>
      </c>
      <c r="N5575">
        <f>IF(J5575="","",IF(E5575="SGD",1,IF(E5575="USD",Settings!$B$22,IF(E5575="HKD",Settings!$B$23,1))))</f>
      </c>
      <c r="O5575">
        <f>IF(OR(B5575="",C5575="",E5575=""),0,(IF(A5575=-1,H5575,0)-IF(OR(A5575=1,A5575=0),H5575,0)+IF(A5575=2,H5575,0))*IF(E5575="SGD",1,IF(E5575="USD",Settings!$B$22,IF(E5575="HKD",Settings!$B$23,1))))</f>
        <v>0</v>
      </c>
      <c r="P5575">
        <f>IF(OR(B5575="",C5575="",E5575=""),0,IF(A5575=2,H5575*IF(E5575="SGD",1,IF(E5575="USD",Settings!$B$22,IF(E5575="HKD",Settings!$B$23,1))),0))</f>
        <v>0</v>
      </c>
      <c r="Q5575" s="312">
        <f>IF(OR(J5575="",G5575=""),"",G5575+ROW()/1000000)</f>
      </c>
      <c r="R5575" s="247">
        <f>IF(Q5575="","",SUMIFS(Txn[Signed Units],Txn[Key],J5575,Txn[Transaction Order],"&lt;="&amp;Q5575))</f>
      </c>
    </row>
    <row r="5576" spans="10:18" ht="15" customHeight="1" x14ac:dyDescent="0.15">
      <c r="J5576" s="246">
        <f>IF(OR(B5576="",C5576="",E5576=""),"",B5576&amp;":"&amp;C5576&amp;":"&amp;E5576)</f>
      </c>
      <c r="K5576" s="247">
        <f>IF(A5576="","",A5576*D5576)</f>
      </c>
      <c r="L5576" s="246">
        <f>IF(A5576="","",IF(OR(A5576=1,A5576=0),H5576,0))</f>
      </c>
      <c r="M5576" s="246">
        <f>IF(A5576="","",IF(A5576=-1,H5576,0))</f>
      </c>
      <c r="N5576">
        <f>IF(J5576="","",IF(E5576="SGD",1,IF(E5576="USD",Settings!$B$22,IF(E5576="HKD",Settings!$B$23,1))))</f>
      </c>
      <c r="O5576">
        <f>IF(OR(B5576="",C5576="",E5576=""),0,(IF(A5576=-1,H5576,0)-IF(OR(A5576=1,A5576=0),H5576,0)+IF(A5576=2,H5576,0))*IF(E5576="SGD",1,IF(E5576="USD",Settings!$B$22,IF(E5576="HKD",Settings!$B$23,1))))</f>
        <v>0</v>
      </c>
      <c r="P5576">
        <f>IF(OR(B5576="",C5576="",E5576=""),0,IF(A5576=2,H5576*IF(E5576="SGD",1,IF(E5576="USD",Settings!$B$22,IF(E5576="HKD",Settings!$B$23,1))),0))</f>
        <v>0</v>
      </c>
      <c r="Q5576" s="312">
        <f>IF(OR(J5576="",G5576=""),"",G5576+ROW()/1000000)</f>
      </c>
      <c r="R5576" s="247">
        <f>IF(Q5576="","",SUMIFS(Txn[Signed Units],Txn[Key],J5576,Txn[Transaction Order],"&lt;="&amp;Q5576))</f>
      </c>
    </row>
    <row r="5577" spans="10:18" ht="15" customHeight="1" x14ac:dyDescent="0.15">
      <c r="J5577" s="246">
        <f>IF(OR(B5577="",C5577="",E5577=""),"",B5577&amp;":"&amp;C5577&amp;":"&amp;E5577)</f>
      </c>
      <c r="K5577" s="247">
        <f>IF(A5577="","",A5577*D5577)</f>
      </c>
      <c r="L5577" s="246">
        <f>IF(A5577="","",IF(OR(A5577=1,A5577=0),H5577,0))</f>
      </c>
      <c r="M5577" s="246">
        <f>IF(A5577="","",IF(A5577=-1,H5577,0))</f>
      </c>
      <c r="N5577">
        <f>IF(J5577="","",IF(E5577="SGD",1,IF(E5577="USD",Settings!$B$22,IF(E5577="HKD",Settings!$B$23,1))))</f>
      </c>
      <c r="O5577">
        <f>IF(OR(B5577="",C5577="",E5577=""),0,(IF(A5577=-1,H5577,0)-IF(OR(A5577=1,A5577=0),H5577,0)+IF(A5577=2,H5577,0))*IF(E5577="SGD",1,IF(E5577="USD",Settings!$B$22,IF(E5577="HKD",Settings!$B$23,1))))</f>
        <v>0</v>
      </c>
      <c r="P5577">
        <f>IF(OR(B5577="",C5577="",E5577=""),0,IF(A5577=2,H5577*IF(E5577="SGD",1,IF(E5577="USD",Settings!$B$22,IF(E5577="HKD",Settings!$B$23,1))),0))</f>
        <v>0</v>
      </c>
      <c r="Q5577" s="312">
        <f>IF(OR(J5577="",G5577=""),"",G5577+ROW()/1000000)</f>
      </c>
      <c r="R5577" s="247">
        <f>IF(Q5577="","",SUMIFS(Txn[Signed Units],Txn[Key],J5577,Txn[Transaction Order],"&lt;="&amp;Q5577))</f>
      </c>
    </row>
    <row r="5578" spans="10:18" ht="15" customHeight="1" x14ac:dyDescent="0.15">
      <c r="J5578" s="246">
        <f>IF(OR(B5578="",C5578="",E5578=""),"",B5578&amp;":"&amp;C5578&amp;":"&amp;E5578)</f>
      </c>
      <c r="K5578" s="247">
        <f>IF(A5578="","",A5578*D5578)</f>
      </c>
      <c r="L5578" s="246">
        <f>IF(A5578="","",IF(OR(A5578=1,A5578=0),H5578,0))</f>
      </c>
      <c r="M5578" s="246">
        <f>IF(A5578="","",IF(A5578=-1,H5578,0))</f>
      </c>
      <c r="N5578">
        <f>IF(J5578="","",IF(E5578="SGD",1,IF(E5578="USD",Settings!$B$22,IF(E5578="HKD",Settings!$B$23,1))))</f>
      </c>
      <c r="O5578">
        <f>IF(OR(B5578="",C5578="",E5578=""),0,(IF(A5578=-1,H5578,0)-IF(OR(A5578=1,A5578=0),H5578,0)+IF(A5578=2,H5578,0))*IF(E5578="SGD",1,IF(E5578="USD",Settings!$B$22,IF(E5578="HKD",Settings!$B$23,1))))</f>
        <v>0</v>
      </c>
      <c r="P5578">
        <f>IF(OR(B5578="",C5578="",E5578=""),0,IF(A5578=2,H5578*IF(E5578="SGD",1,IF(E5578="USD",Settings!$B$22,IF(E5578="HKD",Settings!$B$23,1))),0))</f>
        <v>0</v>
      </c>
      <c r="Q5578" s="312">
        <f>IF(OR(J5578="",G5578=""),"",G5578+ROW()/1000000)</f>
      </c>
      <c r="R5578" s="247">
        <f>IF(Q5578="","",SUMIFS(Txn[Signed Units],Txn[Key],J5578,Txn[Transaction Order],"&lt;="&amp;Q5578))</f>
      </c>
    </row>
    <row r="5579" spans="10:18" ht="15" customHeight="1" x14ac:dyDescent="0.15">
      <c r="J5579" s="246">
        <f>IF(OR(B5579="",C5579="",E5579=""),"",B5579&amp;":"&amp;C5579&amp;":"&amp;E5579)</f>
      </c>
      <c r="K5579" s="247">
        <f>IF(A5579="","",A5579*D5579)</f>
      </c>
      <c r="L5579" s="246">
        <f>IF(A5579="","",IF(OR(A5579=1,A5579=0),H5579,0))</f>
      </c>
      <c r="M5579" s="246">
        <f>IF(A5579="","",IF(A5579=-1,H5579,0))</f>
      </c>
      <c r="N5579">
        <f>IF(J5579="","",IF(E5579="SGD",1,IF(E5579="USD",Settings!$B$22,IF(E5579="HKD",Settings!$B$23,1))))</f>
      </c>
      <c r="O5579">
        <f>IF(OR(B5579="",C5579="",E5579=""),0,(IF(A5579=-1,H5579,0)-IF(OR(A5579=1,A5579=0),H5579,0)+IF(A5579=2,H5579,0))*IF(E5579="SGD",1,IF(E5579="USD",Settings!$B$22,IF(E5579="HKD",Settings!$B$23,1))))</f>
        <v>0</v>
      </c>
      <c r="P5579">
        <f>IF(OR(B5579="",C5579="",E5579=""),0,IF(A5579=2,H5579*IF(E5579="SGD",1,IF(E5579="USD",Settings!$B$22,IF(E5579="HKD",Settings!$B$23,1))),0))</f>
        <v>0</v>
      </c>
      <c r="Q5579" s="312">
        <f>IF(OR(J5579="",G5579=""),"",G5579+ROW()/1000000)</f>
      </c>
      <c r="R5579" s="247">
        <f>IF(Q5579="","",SUMIFS(Txn[Signed Units],Txn[Key],J5579,Txn[Transaction Order],"&lt;="&amp;Q5579))</f>
      </c>
    </row>
    <row r="5580" spans="10:18" ht="15" customHeight="1" x14ac:dyDescent="0.15">
      <c r="J5580" s="246">
        <f>IF(OR(B5580="",C5580="",E5580=""),"",B5580&amp;":"&amp;C5580&amp;":"&amp;E5580)</f>
      </c>
      <c r="K5580" s="247">
        <f>IF(A5580="","",A5580*D5580)</f>
      </c>
      <c r="L5580" s="246">
        <f>IF(A5580="","",IF(OR(A5580=1,A5580=0),H5580,0))</f>
      </c>
      <c r="M5580" s="246">
        <f>IF(A5580="","",IF(A5580=-1,H5580,0))</f>
      </c>
      <c r="N5580">
        <f>IF(J5580="","",IF(E5580="SGD",1,IF(E5580="USD",Settings!$B$22,IF(E5580="HKD",Settings!$B$23,1))))</f>
      </c>
      <c r="O5580">
        <f>IF(OR(B5580="",C5580="",E5580=""),0,(IF(A5580=-1,H5580,0)-IF(OR(A5580=1,A5580=0),H5580,0)+IF(A5580=2,H5580,0))*IF(E5580="SGD",1,IF(E5580="USD",Settings!$B$22,IF(E5580="HKD",Settings!$B$23,1))))</f>
        <v>0</v>
      </c>
      <c r="P5580">
        <f>IF(OR(B5580="",C5580="",E5580=""),0,IF(A5580=2,H5580*IF(E5580="SGD",1,IF(E5580="USD",Settings!$B$22,IF(E5580="HKD",Settings!$B$23,1))),0))</f>
        <v>0</v>
      </c>
      <c r="Q5580" s="312">
        <f>IF(OR(J5580="",G5580=""),"",G5580+ROW()/1000000)</f>
      </c>
      <c r="R5580" s="247">
        <f>IF(Q5580="","",SUMIFS(Txn[Signed Units],Txn[Key],J5580,Txn[Transaction Order],"&lt;="&amp;Q5580))</f>
      </c>
    </row>
    <row r="5581" spans="10:18" ht="15" customHeight="1" x14ac:dyDescent="0.15">
      <c r="J5581" s="246">
        <f>IF(OR(B5581="",C5581="",E5581=""),"",B5581&amp;":"&amp;C5581&amp;":"&amp;E5581)</f>
      </c>
      <c r="K5581" s="247">
        <f>IF(A5581="","",A5581*D5581)</f>
      </c>
      <c r="L5581" s="246">
        <f>IF(A5581="","",IF(OR(A5581=1,A5581=0),H5581,0))</f>
      </c>
      <c r="M5581" s="246">
        <f>IF(A5581="","",IF(A5581=-1,H5581,0))</f>
      </c>
      <c r="N5581">
        <f>IF(J5581="","",IF(E5581="SGD",1,IF(E5581="USD",Settings!$B$22,IF(E5581="HKD",Settings!$B$23,1))))</f>
      </c>
      <c r="O5581">
        <f>IF(OR(B5581="",C5581="",E5581=""),0,(IF(A5581=-1,H5581,0)-IF(OR(A5581=1,A5581=0),H5581,0)+IF(A5581=2,H5581,0))*IF(E5581="SGD",1,IF(E5581="USD",Settings!$B$22,IF(E5581="HKD",Settings!$B$23,1))))</f>
        <v>0</v>
      </c>
      <c r="P5581">
        <f>IF(OR(B5581="",C5581="",E5581=""),0,IF(A5581=2,H5581*IF(E5581="SGD",1,IF(E5581="USD",Settings!$B$22,IF(E5581="HKD",Settings!$B$23,1))),0))</f>
        <v>0</v>
      </c>
      <c r="Q5581" s="312">
        <f>IF(OR(J5581="",G5581=""),"",G5581+ROW()/1000000)</f>
      </c>
      <c r="R5581" s="247">
        <f>IF(Q5581="","",SUMIFS(Txn[Signed Units],Txn[Key],J5581,Txn[Transaction Order],"&lt;="&amp;Q5581))</f>
      </c>
    </row>
    <row r="5582" spans="10:18" ht="15" customHeight="1" x14ac:dyDescent="0.15">
      <c r="J5582" s="246">
        <f>IF(OR(B5582="",C5582="",E5582=""),"",B5582&amp;":"&amp;C5582&amp;":"&amp;E5582)</f>
      </c>
      <c r="K5582" s="247">
        <f>IF(A5582="","",A5582*D5582)</f>
      </c>
      <c r="L5582" s="246">
        <f>IF(A5582="","",IF(OR(A5582=1,A5582=0),H5582,0))</f>
      </c>
      <c r="M5582" s="246">
        <f>IF(A5582="","",IF(A5582=-1,H5582,0))</f>
      </c>
      <c r="N5582">
        <f>IF(J5582="","",IF(E5582="SGD",1,IF(E5582="USD",Settings!$B$22,IF(E5582="HKD",Settings!$B$23,1))))</f>
      </c>
      <c r="O5582">
        <f>IF(OR(B5582="",C5582="",E5582=""),0,(IF(A5582=-1,H5582,0)-IF(OR(A5582=1,A5582=0),H5582,0)+IF(A5582=2,H5582,0))*IF(E5582="SGD",1,IF(E5582="USD",Settings!$B$22,IF(E5582="HKD",Settings!$B$23,1))))</f>
        <v>0</v>
      </c>
      <c r="P5582">
        <f>IF(OR(B5582="",C5582="",E5582=""),0,IF(A5582=2,H5582*IF(E5582="SGD",1,IF(E5582="USD",Settings!$B$22,IF(E5582="HKD",Settings!$B$23,1))),0))</f>
        <v>0</v>
      </c>
      <c r="Q5582" s="312">
        <f>IF(OR(J5582="",G5582=""),"",G5582+ROW()/1000000)</f>
      </c>
      <c r="R5582" s="247">
        <f>IF(Q5582="","",SUMIFS(Txn[Signed Units],Txn[Key],J5582,Txn[Transaction Order],"&lt;="&amp;Q5582))</f>
      </c>
    </row>
    <row r="5583" spans="10:18" ht="15" customHeight="1" x14ac:dyDescent="0.15">
      <c r="J5583" s="246">
        <f>IF(OR(B5583="",C5583="",E5583=""),"",B5583&amp;":"&amp;C5583&amp;":"&amp;E5583)</f>
      </c>
      <c r="K5583" s="247">
        <f>IF(A5583="","",A5583*D5583)</f>
      </c>
      <c r="L5583" s="246">
        <f>IF(A5583="","",IF(OR(A5583=1,A5583=0),H5583,0))</f>
      </c>
      <c r="M5583" s="246">
        <f>IF(A5583="","",IF(A5583=-1,H5583,0))</f>
      </c>
      <c r="N5583">
        <f>IF(J5583="","",IF(E5583="SGD",1,IF(E5583="USD",Settings!$B$22,IF(E5583="HKD",Settings!$B$23,1))))</f>
      </c>
      <c r="O5583">
        <f>IF(OR(B5583="",C5583="",E5583=""),0,(IF(A5583=-1,H5583,0)-IF(OR(A5583=1,A5583=0),H5583,0)+IF(A5583=2,H5583,0))*IF(E5583="SGD",1,IF(E5583="USD",Settings!$B$22,IF(E5583="HKD",Settings!$B$23,1))))</f>
        <v>0</v>
      </c>
      <c r="P5583">
        <f>IF(OR(B5583="",C5583="",E5583=""),0,IF(A5583=2,H5583*IF(E5583="SGD",1,IF(E5583="USD",Settings!$B$22,IF(E5583="HKD",Settings!$B$23,1))),0))</f>
        <v>0</v>
      </c>
      <c r="Q5583" s="312">
        <f>IF(OR(J5583="",G5583=""),"",G5583+ROW()/1000000)</f>
      </c>
      <c r="R5583" s="247">
        <f>IF(Q5583="","",SUMIFS(Txn[Signed Units],Txn[Key],J5583,Txn[Transaction Order],"&lt;="&amp;Q5583))</f>
      </c>
    </row>
    <row r="5584" spans="10:18" ht="15" customHeight="1" x14ac:dyDescent="0.15">
      <c r="J5584" s="246">
        <f>IF(OR(B5584="",C5584="",E5584=""),"",B5584&amp;":"&amp;C5584&amp;":"&amp;E5584)</f>
      </c>
      <c r="K5584" s="247">
        <f>IF(A5584="","",A5584*D5584)</f>
      </c>
      <c r="L5584" s="246">
        <f>IF(A5584="","",IF(OR(A5584=1,A5584=0),H5584,0))</f>
      </c>
      <c r="M5584" s="246">
        <f>IF(A5584="","",IF(A5584=-1,H5584,0))</f>
      </c>
      <c r="N5584">
        <f>IF(J5584="","",IF(E5584="SGD",1,IF(E5584="USD",Settings!$B$22,IF(E5584="HKD",Settings!$B$23,1))))</f>
      </c>
      <c r="O5584">
        <f>IF(OR(B5584="",C5584="",E5584=""),0,(IF(A5584=-1,H5584,0)-IF(OR(A5584=1,A5584=0),H5584,0)+IF(A5584=2,H5584,0))*IF(E5584="SGD",1,IF(E5584="USD",Settings!$B$22,IF(E5584="HKD",Settings!$B$23,1))))</f>
        <v>0</v>
      </c>
      <c r="P5584">
        <f>IF(OR(B5584="",C5584="",E5584=""),0,IF(A5584=2,H5584*IF(E5584="SGD",1,IF(E5584="USD",Settings!$B$22,IF(E5584="HKD",Settings!$B$23,1))),0))</f>
        <v>0</v>
      </c>
      <c r="Q5584" s="312">
        <f>IF(OR(J5584="",G5584=""),"",G5584+ROW()/1000000)</f>
      </c>
      <c r="R5584" s="247">
        <f>IF(Q5584="","",SUMIFS(Txn[Signed Units],Txn[Key],J5584,Txn[Transaction Order],"&lt;="&amp;Q5584))</f>
      </c>
    </row>
    <row r="5585" spans="10:18" ht="15" customHeight="1" x14ac:dyDescent="0.15">
      <c r="J5585" s="246">
        <f>IF(OR(B5585="",C5585="",E5585=""),"",B5585&amp;":"&amp;C5585&amp;":"&amp;E5585)</f>
      </c>
      <c r="K5585" s="247">
        <f>IF(A5585="","",A5585*D5585)</f>
      </c>
      <c r="L5585" s="246">
        <f>IF(A5585="","",IF(OR(A5585=1,A5585=0),H5585,0))</f>
      </c>
      <c r="M5585" s="246">
        <f>IF(A5585="","",IF(A5585=-1,H5585,0))</f>
      </c>
      <c r="N5585">
        <f>IF(J5585="","",IF(E5585="SGD",1,IF(E5585="USD",Settings!$B$22,IF(E5585="HKD",Settings!$B$23,1))))</f>
      </c>
      <c r="O5585">
        <f>IF(OR(B5585="",C5585="",E5585=""),0,(IF(A5585=-1,H5585,0)-IF(OR(A5585=1,A5585=0),H5585,0)+IF(A5585=2,H5585,0))*IF(E5585="SGD",1,IF(E5585="USD",Settings!$B$22,IF(E5585="HKD",Settings!$B$23,1))))</f>
        <v>0</v>
      </c>
      <c r="P5585">
        <f>IF(OR(B5585="",C5585="",E5585=""),0,IF(A5585=2,H5585*IF(E5585="SGD",1,IF(E5585="USD",Settings!$B$22,IF(E5585="HKD",Settings!$B$23,1))),0))</f>
        <v>0</v>
      </c>
      <c r="Q5585" s="312">
        <f>IF(OR(J5585="",G5585=""),"",G5585+ROW()/1000000)</f>
      </c>
      <c r="R5585" s="247">
        <f>IF(Q5585="","",SUMIFS(Txn[Signed Units],Txn[Key],J5585,Txn[Transaction Order],"&lt;="&amp;Q5585))</f>
      </c>
    </row>
    <row r="5586" spans="10:18" ht="15" customHeight="1" x14ac:dyDescent="0.15">
      <c r="J5586" s="246">
        <f>IF(OR(B5586="",C5586="",E5586=""),"",B5586&amp;":"&amp;C5586&amp;":"&amp;E5586)</f>
      </c>
      <c r="K5586" s="247">
        <f>IF(A5586="","",A5586*D5586)</f>
      </c>
      <c r="L5586" s="246">
        <f>IF(A5586="","",IF(OR(A5586=1,A5586=0),H5586,0))</f>
      </c>
      <c r="M5586" s="246">
        <f>IF(A5586="","",IF(A5586=-1,H5586,0))</f>
      </c>
      <c r="N5586">
        <f>IF(J5586="","",IF(E5586="SGD",1,IF(E5586="USD",Settings!$B$22,IF(E5586="HKD",Settings!$B$23,1))))</f>
      </c>
      <c r="O5586">
        <f>IF(OR(B5586="",C5586="",E5586=""),0,(IF(A5586=-1,H5586,0)-IF(OR(A5586=1,A5586=0),H5586,0)+IF(A5586=2,H5586,0))*IF(E5586="SGD",1,IF(E5586="USD",Settings!$B$22,IF(E5586="HKD",Settings!$B$23,1))))</f>
        <v>0</v>
      </c>
      <c r="P5586">
        <f>IF(OR(B5586="",C5586="",E5586=""),0,IF(A5586=2,H5586*IF(E5586="SGD",1,IF(E5586="USD",Settings!$B$22,IF(E5586="HKD",Settings!$B$23,1))),0))</f>
        <v>0</v>
      </c>
      <c r="Q5586" s="312">
        <f>IF(OR(J5586="",G5586=""),"",G5586+ROW()/1000000)</f>
      </c>
      <c r="R5586" s="247">
        <f>IF(Q5586="","",SUMIFS(Txn[Signed Units],Txn[Key],J5586,Txn[Transaction Order],"&lt;="&amp;Q5586))</f>
      </c>
    </row>
    <row r="5587" spans="10:18" ht="15" customHeight="1" x14ac:dyDescent="0.15">
      <c r="J5587" s="246">
        <f>IF(OR(B5587="",C5587="",E5587=""),"",B5587&amp;":"&amp;C5587&amp;":"&amp;E5587)</f>
      </c>
      <c r="K5587" s="247">
        <f>IF(A5587="","",A5587*D5587)</f>
      </c>
      <c r="L5587" s="246">
        <f>IF(A5587="","",IF(OR(A5587=1,A5587=0),H5587,0))</f>
      </c>
      <c r="M5587" s="246">
        <f>IF(A5587="","",IF(A5587=-1,H5587,0))</f>
      </c>
      <c r="N5587">
        <f>IF(J5587="","",IF(E5587="SGD",1,IF(E5587="USD",Settings!$B$22,IF(E5587="HKD",Settings!$B$23,1))))</f>
      </c>
      <c r="O5587">
        <f>IF(OR(B5587="",C5587="",E5587=""),0,(IF(A5587=-1,H5587,0)-IF(OR(A5587=1,A5587=0),H5587,0)+IF(A5587=2,H5587,0))*IF(E5587="SGD",1,IF(E5587="USD",Settings!$B$22,IF(E5587="HKD",Settings!$B$23,1))))</f>
        <v>0</v>
      </c>
      <c r="P5587">
        <f>IF(OR(B5587="",C5587="",E5587=""),0,IF(A5587=2,H5587*IF(E5587="SGD",1,IF(E5587="USD",Settings!$B$22,IF(E5587="HKD",Settings!$B$23,1))),0))</f>
        <v>0</v>
      </c>
      <c r="Q5587" s="312">
        <f>IF(OR(J5587="",G5587=""),"",G5587+ROW()/1000000)</f>
      </c>
      <c r="R5587" s="247">
        <f>IF(Q5587="","",SUMIFS(Txn[Signed Units],Txn[Key],J5587,Txn[Transaction Order],"&lt;="&amp;Q5587))</f>
      </c>
    </row>
    <row r="5588" spans="10:18" ht="15" customHeight="1" x14ac:dyDescent="0.15">
      <c r="J5588" s="246">
        <f>IF(OR(B5588="",C5588="",E5588=""),"",B5588&amp;":"&amp;C5588&amp;":"&amp;E5588)</f>
      </c>
      <c r="K5588" s="247">
        <f>IF(A5588="","",A5588*D5588)</f>
      </c>
      <c r="L5588" s="246">
        <f>IF(A5588="","",IF(OR(A5588=1,A5588=0),H5588,0))</f>
      </c>
      <c r="M5588" s="246">
        <f>IF(A5588="","",IF(A5588=-1,H5588,0))</f>
      </c>
      <c r="N5588">
        <f>IF(J5588="","",IF(E5588="SGD",1,IF(E5588="USD",Settings!$B$22,IF(E5588="HKD",Settings!$B$23,1))))</f>
      </c>
      <c r="O5588">
        <f>IF(OR(B5588="",C5588="",E5588=""),0,(IF(A5588=-1,H5588,0)-IF(OR(A5588=1,A5588=0),H5588,0)+IF(A5588=2,H5588,0))*IF(E5588="SGD",1,IF(E5588="USD",Settings!$B$22,IF(E5588="HKD",Settings!$B$23,1))))</f>
        <v>0</v>
      </c>
      <c r="P5588">
        <f>IF(OR(B5588="",C5588="",E5588=""),0,IF(A5588=2,H5588*IF(E5588="SGD",1,IF(E5588="USD",Settings!$B$22,IF(E5588="HKD",Settings!$B$23,1))),0))</f>
        <v>0</v>
      </c>
      <c r="Q5588" s="312">
        <f>IF(OR(J5588="",G5588=""),"",G5588+ROW()/1000000)</f>
      </c>
      <c r="R5588" s="247">
        <f>IF(Q5588="","",SUMIFS(Txn[Signed Units],Txn[Key],J5588,Txn[Transaction Order],"&lt;="&amp;Q5588))</f>
      </c>
    </row>
    <row r="5589" spans="10:18" ht="15" customHeight="1" x14ac:dyDescent="0.15">
      <c r="J5589" s="246">
        <f>IF(OR(B5589="",C5589="",E5589=""),"",B5589&amp;":"&amp;C5589&amp;":"&amp;E5589)</f>
      </c>
      <c r="K5589" s="247">
        <f>IF(A5589="","",A5589*D5589)</f>
      </c>
      <c r="L5589" s="246">
        <f>IF(A5589="","",IF(OR(A5589=1,A5589=0),H5589,0))</f>
      </c>
      <c r="M5589" s="246">
        <f>IF(A5589="","",IF(A5589=-1,H5589,0))</f>
      </c>
      <c r="N5589">
        <f>IF(J5589="","",IF(E5589="SGD",1,IF(E5589="USD",Settings!$B$22,IF(E5589="HKD",Settings!$B$23,1))))</f>
      </c>
      <c r="O5589">
        <f>IF(OR(B5589="",C5589="",E5589=""),0,(IF(A5589=-1,H5589,0)-IF(OR(A5589=1,A5589=0),H5589,0)+IF(A5589=2,H5589,0))*IF(E5589="SGD",1,IF(E5589="USD",Settings!$B$22,IF(E5589="HKD",Settings!$B$23,1))))</f>
        <v>0</v>
      </c>
      <c r="P5589">
        <f>IF(OR(B5589="",C5589="",E5589=""),0,IF(A5589=2,H5589*IF(E5589="SGD",1,IF(E5589="USD",Settings!$B$22,IF(E5589="HKD",Settings!$B$23,1))),0))</f>
        <v>0</v>
      </c>
      <c r="Q5589" s="312">
        <f>IF(OR(J5589="",G5589=""),"",G5589+ROW()/1000000)</f>
      </c>
      <c r="R5589" s="247">
        <f>IF(Q5589="","",SUMIFS(Txn[Signed Units],Txn[Key],J5589,Txn[Transaction Order],"&lt;="&amp;Q5589))</f>
      </c>
    </row>
    <row r="5590" spans="10:18" ht="15" customHeight="1" x14ac:dyDescent="0.15">
      <c r="J5590" s="246">
        <f>IF(OR(B5590="",C5590="",E5590=""),"",B5590&amp;":"&amp;C5590&amp;":"&amp;E5590)</f>
      </c>
      <c r="K5590" s="247">
        <f>IF(A5590="","",A5590*D5590)</f>
      </c>
      <c r="L5590" s="246">
        <f>IF(A5590="","",IF(OR(A5590=1,A5590=0),H5590,0))</f>
      </c>
      <c r="M5590" s="246">
        <f>IF(A5590="","",IF(A5590=-1,H5590,0))</f>
      </c>
      <c r="N5590">
        <f>IF(J5590="","",IF(E5590="SGD",1,IF(E5590="USD",Settings!$B$22,IF(E5590="HKD",Settings!$B$23,1))))</f>
      </c>
      <c r="O5590">
        <f>IF(OR(B5590="",C5590="",E5590=""),0,(IF(A5590=-1,H5590,0)-IF(OR(A5590=1,A5590=0),H5590,0)+IF(A5590=2,H5590,0))*IF(E5590="SGD",1,IF(E5590="USD",Settings!$B$22,IF(E5590="HKD",Settings!$B$23,1))))</f>
        <v>0</v>
      </c>
      <c r="P5590">
        <f>IF(OR(B5590="",C5590="",E5590=""),0,IF(A5590=2,H5590*IF(E5590="SGD",1,IF(E5590="USD",Settings!$B$22,IF(E5590="HKD",Settings!$B$23,1))),0))</f>
        <v>0</v>
      </c>
      <c r="Q5590" s="312">
        <f>IF(OR(J5590="",G5590=""),"",G5590+ROW()/1000000)</f>
      </c>
      <c r="R5590" s="247">
        <f>IF(Q5590="","",SUMIFS(Txn[Signed Units],Txn[Key],J5590,Txn[Transaction Order],"&lt;="&amp;Q5590))</f>
      </c>
    </row>
    <row r="5591" spans="10:18" ht="15" customHeight="1" x14ac:dyDescent="0.15">
      <c r="J5591" s="246">
        <f>IF(OR(B5591="",C5591="",E5591=""),"",B5591&amp;":"&amp;C5591&amp;":"&amp;E5591)</f>
      </c>
      <c r="K5591" s="247">
        <f>IF(A5591="","",A5591*D5591)</f>
      </c>
      <c r="L5591" s="246">
        <f>IF(A5591="","",IF(OR(A5591=1,A5591=0),H5591,0))</f>
      </c>
      <c r="M5591" s="246">
        <f>IF(A5591="","",IF(A5591=-1,H5591,0))</f>
      </c>
      <c r="N5591">
        <f>IF(J5591="","",IF(E5591="SGD",1,IF(E5591="USD",Settings!$B$22,IF(E5591="HKD",Settings!$B$23,1))))</f>
      </c>
      <c r="O5591">
        <f>IF(OR(B5591="",C5591="",E5591=""),0,(IF(A5591=-1,H5591,0)-IF(OR(A5591=1,A5591=0),H5591,0)+IF(A5591=2,H5591,0))*IF(E5591="SGD",1,IF(E5591="USD",Settings!$B$22,IF(E5591="HKD",Settings!$B$23,1))))</f>
        <v>0</v>
      </c>
      <c r="P5591">
        <f>IF(OR(B5591="",C5591="",E5591=""),0,IF(A5591=2,H5591*IF(E5591="SGD",1,IF(E5591="USD",Settings!$B$22,IF(E5591="HKD",Settings!$B$23,1))),0))</f>
        <v>0</v>
      </c>
      <c r="Q5591" s="312">
        <f>IF(OR(J5591="",G5591=""),"",G5591+ROW()/1000000)</f>
      </c>
      <c r="R5591" s="247">
        <f>IF(Q5591="","",SUMIFS(Txn[Signed Units],Txn[Key],J5591,Txn[Transaction Order],"&lt;="&amp;Q5591))</f>
      </c>
    </row>
    <row r="5592" spans="10:18" ht="15" customHeight="1" x14ac:dyDescent="0.15">
      <c r="J5592" s="246">
        <f>IF(OR(B5592="",C5592="",E5592=""),"",B5592&amp;":"&amp;C5592&amp;":"&amp;E5592)</f>
      </c>
      <c r="K5592" s="247">
        <f>IF(A5592="","",A5592*D5592)</f>
      </c>
      <c r="L5592" s="246">
        <f>IF(A5592="","",IF(OR(A5592=1,A5592=0),H5592,0))</f>
      </c>
      <c r="M5592" s="246">
        <f>IF(A5592="","",IF(A5592=-1,H5592,0))</f>
      </c>
      <c r="N5592">
        <f>IF(J5592="","",IF(E5592="SGD",1,IF(E5592="USD",Settings!$B$22,IF(E5592="HKD",Settings!$B$23,1))))</f>
      </c>
      <c r="O5592">
        <f>IF(OR(B5592="",C5592="",E5592=""),0,(IF(A5592=-1,H5592,0)-IF(OR(A5592=1,A5592=0),H5592,0)+IF(A5592=2,H5592,0))*IF(E5592="SGD",1,IF(E5592="USD",Settings!$B$22,IF(E5592="HKD",Settings!$B$23,1))))</f>
        <v>0</v>
      </c>
      <c r="P5592">
        <f>IF(OR(B5592="",C5592="",E5592=""),0,IF(A5592=2,H5592*IF(E5592="SGD",1,IF(E5592="USD",Settings!$B$22,IF(E5592="HKD",Settings!$B$23,1))),0))</f>
        <v>0</v>
      </c>
      <c r="Q5592" s="312">
        <f>IF(OR(J5592="",G5592=""),"",G5592+ROW()/1000000)</f>
      </c>
      <c r="R5592" s="247">
        <f>IF(Q5592="","",SUMIFS(Txn[Signed Units],Txn[Key],J5592,Txn[Transaction Order],"&lt;="&amp;Q5592))</f>
      </c>
    </row>
    <row r="5593" spans="10:18" ht="15" customHeight="1" x14ac:dyDescent="0.15">
      <c r="J5593" s="246">
        <f>IF(OR(B5593="",C5593="",E5593=""),"",B5593&amp;":"&amp;C5593&amp;":"&amp;E5593)</f>
      </c>
      <c r="K5593" s="247">
        <f>IF(A5593="","",A5593*D5593)</f>
      </c>
      <c r="L5593" s="246">
        <f>IF(A5593="","",IF(OR(A5593=1,A5593=0),H5593,0))</f>
      </c>
      <c r="M5593" s="246">
        <f>IF(A5593="","",IF(A5593=-1,H5593,0))</f>
      </c>
      <c r="N5593">
        <f>IF(J5593="","",IF(E5593="SGD",1,IF(E5593="USD",Settings!$B$22,IF(E5593="HKD",Settings!$B$23,1))))</f>
      </c>
      <c r="O5593">
        <f>IF(OR(B5593="",C5593="",E5593=""),0,(IF(A5593=-1,H5593,0)-IF(OR(A5593=1,A5593=0),H5593,0)+IF(A5593=2,H5593,0))*IF(E5593="SGD",1,IF(E5593="USD",Settings!$B$22,IF(E5593="HKD",Settings!$B$23,1))))</f>
        <v>0</v>
      </c>
      <c r="P5593">
        <f>IF(OR(B5593="",C5593="",E5593=""),0,IF(A5593=2,H5593*IF(E5593="SGD",1,IF(E5593="USD",Settings!$B$22,IF(E5593="HKD",Settings!$B$23,1))),0))</f>
        <v>0</v>
      </c>
      <c r="Q5593" s="312">
        <f>IF(OR(J5593="",G5593=""),"",G5593+ROW()/1000000)</f>
      </c>
      <c r="R5593" s="247">
        <f>IF(Q5593="","",SUMIFS(Txn[Signed Units],Txn[Key],J5593,Txn[Transaction Order],"&lt;="&amp;Q5593))</f>
      </c>
    </row>
    <row r="5594" spans="10:18" ht="15" customHeight="1" x14ac:dyDescent="0.15">
      <c r="J5594" s="246">
        <f>IF(OR(B5594="",C5594="",E5594=""),"",B5594&amp;":"&amp;C5594&amp;":"&amp;E5594)</f>
      </c>
      <c r="K5594" s="247">
        <f>IF(A5594="","",A5594*D5594)</f>
      </c>
      <c r="L5594" s="246">
        <f>IF(A5594="","",IF(OR(A5594=1,A5594=0),H5594,0))</f>
      </c>
      <c r="M5594" s="246">
        <f>IF(A5594="","",IF(A5594=-1,H5594,0))</f>
      </c>
      <c r="N5594">
        <f>IF(J5594="","",IF(E5594="SGD",1,IF(E5594="USD",Settings!$B$22,IF(E5594="HKD",Settings!$B$23,1))))</f>
      </c>
      <c r="O5594">
        <f>IF(OR(B5594="",C5594="",E5594=""),0,(IF(A5594=-1,H5594,0)-IF(OR(A5594=1,A5594=0),H5594,0)+IF(A5594=2,H5594,0))*IF(E5594="SGD",1,IF(E5594="USD",Settings!$B$22,IF(E5594="HKD",Settings!$B$23,1))))</f>
        <v>0</v>
      </c>
      <c r="P5594">
        <f>IF(OR(B5594="",C5594="",E5594=""),0,IF(A5594=2,H5594*IF(E5594="SGD",1,IF(E5594="USD",Settings!$B$22,IF(E5594="HKD",Settings!$B$23,1))),0))</f>
        <v>0</v>
      </c>
      <c r="Q5594" s="312">
        <f>IF(OR(J5594="",G5594=""),"",G5594+ROW()/1000000)</f>
      </c>
      <c r="R5594" s="247">
        <f>IF(Q5594="","",SUMIFS(Txn[Signed Units],Txn[Key],J5594,Txn[Transaction Order],"&lt;="&amp;Q5594))</f>
      </c>
    </row>
    <row r="5595" spans="10:18" ht="15" customHeight="1" x14ac:dyDescent="0.15">
      <c r="J5595" s="246">
        <f>IF(OR(B5595="",C5595="",E5595=""),"",B5595&amp;":"&amp;C5595&amp;":"&amp;E5595)</f>
      </c>
      <c r="K5595" s="247">
        <f>IF(A5595="","",A5595*D5595)</f>
      </c>
      <c r="L5595" s="246">
        <f>IF(A5595="","",IF(OR(A5595=1,A5595=0),H5595,0))</f>
      </c>
      <c r="M5595" s="246">
        <f>IF(A5595="","",IF(A5595=-1,H5595,0))</f>
      </c>
      <c r="N5595">
        <f>IF(J5595="","",IF(E5595="SGD",1,IF(E5595="USD",Settings!$B$22,IF(E5595="HKD",Settings!$B$23,1))))</f>
      </c>
      <c r="O5595">
        <f>IF(OR(B5595="",C5595="",E5595=""),0,(IF(A5595=-1,H5595,0)-IF(OR(A5595=1,A5595=0),H5595,0)+IF(A5595=2,H5595,0))*IF(E5595="SGD",1,IF(E5595="USD",Settings!$B$22,IF(E5595="HKD",Settings!$B$23,1))))</f>
        <v>0</v>
      </c>
      <c r="P5595">
        <f>IF(OR(B5595="",C5595="",E5595=""),0,IF(A5595=2,H5595*IF(E5595="SGD",1,IF(E5595="USD",Settings!$B$22,IF(E5595="HKD",Settings!$B$23,1))),0))</f>
        <v>0</v>
      </c>
      <c r="Q5595" s="312">
        <f>IF(OR(J5595="",G5595=""),"",G5595+ROW()/1000000)</f>
      </c>
      <c r="R5595" s="247">
        <f>IF(Q5595="","",SUMIFS(Txn[Signed Units],Txn[Key],J5595,Txn[Transaction Order],"&lt;="&amp;Q5595))</f>
      </c>
    </row>
    <row r="5596" spans="10:18" ht="15" customHeight="1" x14ac:dyDescent="0.15">
      <c r="J5596" s="246">
        <f>IF(OR(B5596="",C5596="",E5596=""),"",B5596&amp;":"&amp;C5596&amp;":"&amp;E5596)</f>
      </c>
      <c r="K5596" s="247">
        <f>IF(A5596="","",A5596*D5596)</f>
      </c>
      <c r="L5596" s="246">
        <f>IF(A5596="","",IF(OR(A5596=1,A5596=0),H5596,0))</f>
      </c>
      <c r="M5596" s="246">
        <f>IF(A5596="","",IF(A5596=-1,H5596,0))</f>
      </c>
      <c r="N5596">
        <f>IF(J5596="","",IF(E5596="SGD",1,IF(E5596="USD",Settings!$B$22,IF(E5596="HKD",Settings!$B$23,1))))</f>
      </c>
      <c r="O5596">
        <f>IF(OR(B5596="",C5596="",E5596=""),0,(IF(A5596=-1,H5596,0)-IF(OR(A5596=1,A5596=0),H5596,0)+IF(A5596=2,H5596,0))*IF(E5596="SGD",1,IF(E5596="USD",Settings!$B$22,IF(E5596="HKD",Settings!$B$23,1))))</f>
        <v>0</v>
      </c>
      <c r="P5596">
        <f>IF(OR(B5596="",C5596="",E5596=""),0,IF(A5596=2,H5596*IF(E5596="SGD",1,IF(E5596="USD",Settings!$B$22,IF(E5596="HKD",Settings!$B$23,1))),0))</f>
        <v>0</v>
      </c>
      <c r="Q5596" s="312">
        <f>IF(OR(J5596="",G5596=""),"",G5596+ROW()/1000000)</f>
      </c>
      <c r="R5596" s="247">
        <f>IF(Q5596="","",SUMIFS(Txn[Signed Units],Txn[Key],J5596,Txn[Transaction Order],"&lt;="&amp;Q5596))</f>
      </c>
    </row>
    <row r="5597" spans="10:18" ht="15" customHeight="1" x14ac:dyDescent="0.15">
      <c r="J5597" s="246">
        <f>IF(OR(B5597="",C5597="",E5597=""),"",B5597&amp;":"&amp;C5597&amp;":"&amp;E5597)</f>
      </c>
      <c r="K5597" s="247">
        <f>IF(A5597="","",A5597*D5597)</f>
      </c>
      <c r="L5597" s="246">
        <f>IF(A5597="","",IF(OR(A5597=1,A5597=0),H5597,0))</f>
      </c>
      <c r="M5597" s="246">
        <f>IF(A5597="","",IF(A5597=-1,H5597,0))</f>
      </c>
      <c r="N5597">
        <f>IF(J5597="","",IF(E5597="SGD",1,IF(E5597="USD",Settings!$B$22,IF(E5597="HKD",Settings!$B$23,1))))</f>
      </c>
      <c r="O5597">
        <f>IF(OR(B5597="",C5597="",E5597=""),0,(IF(A5597=-1,H5597,0)-IF(OR(A5597=1,A5597=0),H5597,0)+IF(A5597=2,H5597,0))*IF(E5597="SGD",1,IF(E5597="USD",Settings!$B$22,IF(E5597="HKD",Settings!$B$23,1))))</f>
        <v>0</v>
      </c>
      <c r="P5597">
        <f>IF(OR(B5597="",C5597="",E5597=""),0,IF(A5597=2,H5597*IF(E5597="SGD",1,IF(E5597="USD",Settings!$B$22,IF(E5597="HKD",Settings!$B$23,1))),0))</f>
        <v>0</v>
      </c>
      <c r="Q5597" s="312">
        <f>IF(OR(J5597="",G5597=""),"",G5597+ROW()/1000000)</f>
      </c>
      <c r="R5597" s="247">
        <f>IF(Q5597="","",SUMIFS(Txn[Signed Units],Txn[Key],J5597,Txn[Transaction Order],"&lt;="&amp;Q5597))</f>
      </c>
    </row>
    <row r="5598" spans="10:18" ht="15" customHeight="1" x14ac:dyDescent="0.15">
      <c r="J5598" s="246">
        <f>IF(OR(B5598="",C5598="",E5598=""),"",B5598&amp;":"&amp;C5598&amp;":"&amp;E5598)</f>
      </c>
      <c r="K5598" s="247">
        <f>IF(A5598="","",A5598*D5598)</f>
      </c>
      <c r="L5598" s="246">
        <f>IF(A5598="","",IF(OR(A5598=1,A5598=0),H5598,0))</f>
      </c>
      <c r="M5598" s="246">
        <f>IF(A5598="","",IF(A5598=-1,H5598,0))</f>
      </c>
      <c r="N5598">
        <f>IF(J5598="","",IF(E5598="SGD",1,IF(E5598="USD",Settings!$B$22,IF(E5598="HKD",Settings!$B$23,1))))</f>
      </c>
      <c r="O5598">
        <f>IF(OR(B5598="",C5598="",E5598=""),0,(IF(A5598=-1,H5598,0)-IF(OR(A5598=1,A5598=0),H5598,0)+IF(A5598=2,H5598,0))*IF(E5598="SGD",1,IF(E5598="USD",Settings!$B$22,IF(E5598="HKD",Settings!$B$23,1))))</f>
        <v>0</v>
      </c>
      <c r="P5598">
        <f>IF(OR(B5598="",C5598="",E5598=""),0,IF(A5598=2,H5598*IF(E5598="SGD",1,IF(E5598="USD",Settings!$B$22,IF(E5598="HKD",Settings!$B$23,1))),0))</f>
        <v>0</v>
      </c>
      <c r="Q5598" s="312">
        <f>IF(OR(J5598="",G5598=""),"",G5598+ROW()/1000000)</f>
      </c>
      <c r="R5598" s="247">
        <f>IF(Q5598="","",SUMIFS(Txn[Signed Units],Txn[Key],J5598,Txn[Transaction Order],"&lt;="&amp;Q5598))</f>
      </c>
    </row>
    <row r="5599" spans="10:18" ht="15" customHeight="1" x14ac:dyDescent="0.15">
      <c r="J5599" s="246">
        <f>IF(OR(B5599="",C5599="",E5599=""),"",B5599&amp;":"&amp;C5599&amp;":"&amp;E5599)</f>
      </c>
      <c r="K5599" s="247">
        <f>IF(A5599="","",A5599*D5599)</f>
      </c>
      <c r="L5599" s="246">
        <f>IF(A5599="","",IF(OR(A5599=1,A5599=0),H5599,0))</f>
      </c>
      <c r="M5599" s="246">
        <f>IF(A5599="","",IF(A5599=-1,H5599,0))</f>
      </c>
      <c r="N5599">
        <f>IF(J5599="","",IF(E5599="SGD",1,IF(E5599="USD",Settings!$B$22,IF(E5599="HKD",Settings!$B$23,1))))</f>
      </c>
      <c r="O5599">
        <f>IF(OR(B5599="",C5599="",E5599=""),0,(IF(A5599=-1,H5599,0)-IF(OR(A5599=1,A5599=0),H5599,0)+IF(A5599=2,H5599,0))*IF(E5599="SGD",1,IF(E5599="USD",Settings!$B$22,IF(E5599="HKD",Settings!$B$23,1))))</f>
        <v>0</v>
      </c>
      <c r="P5599">
        <f>IF(OR(B5599="",C5599="",E5599=""),0,IF(A5599=2,H5599*IF(E5599="SGD",1,IF(E5599="USD",Settings!$B$22,IF(E5599="HKD",Settings!$B$23,1))),0))</f>
        <v>0</v>
      </c>
      <c r="Q5599" s="312">
        <f>IF(OR(J5599="",G5599=""),"",G5599+ROW()/1000000)</f>
      </c>
      <c r="R5599" s="247">
        <f>IF(Q5599="","",SUMIFS(Txn[Signed Units],Txn[Key],J5599,Txn[Transaction Order],"&lt;="&amp;Q5599))</f>
      </c>
    </row>
    <row r="5600" spans="10:18" ht="15" customHeight="1" x14ac:dyDescent="0.15">
      <c r="J5600" s="246">
        <f>IF(OR(B5600="",C5600="",E5600=""),"",B5600&amp;":"&amp;C5600&amp;":"&amp;E5600)</f>
      </c>
      <c r="K5600" s="247">
        <f>IF(A5600="","",A5600*D5600)</f>
      </c>
      <c r="L5600" s="246">
        <f>IF(A5600="","",IF(OR(A5600=1,A5600=0),H5600,0))</f>
      </c>
      <c r="M5600" s="246">
        <f>IF(A5600="","",IF(A5600=-1,H5600,0))</f>
      </c>
      <c r="N5600">
        <f>IF(J5600="","",IF(E5600="SGD",1,IF(E5600="USD",Settings!$B$22,IF(E5600="HKD",Settings!$B$23,1))))</f>
      </c>
      <c r="O5600">
        <f>IF(OR(B5600="",C5600="",E5600=""),0,(IF(A5600=-1,H5600,0)-IF(OR(A5600=1,A5600=0),H5600,0)+IF(A5600=2,H5600,0))*IF(E5600="SGD",1,IF(E5600="USD",Settings!$B$22,IF(E5600="HKD",Settings!$B$23,1))))</f>
        <v>0</v>
      </c>
      <c r="P5600">
        <f>IF(OR(B5600="",C5600="",E5600=""),0,IF(A5600=2,H5600*IF(E5600="SGD",1,IF(E5600="USD",Settings!$B$22,IF(E5600="HKD",Settings!$B$23,1))),0))</f>
        <v>0</v>
      </c>
      <c r="Q5600" s="312">
        <f>IF(OR(J5600="",G5600=""),"",G5600+ROW()/1000000)</f>
      </c>
      <c r="R5600" s="247">
        <f>IF(Q5600="","",SUMIFS(Txn[Signed Units],Txn[Key],J5600,Txn[Transaction Order],"&lt;="&amp;Q5600))</f>
      </c>
    </row>
    <row r="5601" spans="10:18" ht="15" customHeight="1" x14ac:dyDescent="0.15">
      <c r="J5601" s="246">
        <f>IF(OR(B5601="",C5601="",E5601=""),"",B5601&amp;":"&amp;C5601&amp;":"&amp;E5601)</f>
      </c>
      <c r="K5601" s="247">
        <f>IF(A5601="","",A5601*D5601)</f>
      </c>
      <c r="L5601" s="246">
        <f>IF(A5601="","",IF(OR(A5601=1,A5601=0),H5601,0))</f>
      </c>
      <c r="M5601" s="246">
        <f>IF(A5601="","",IF(A5601=-1,H5601,0))</f>
      </c>
      <c r="N5601">
        <f>IF(J5601="","",IF(E5601="SGD",1,IF(E5601="USD",Settings!$B$22,IF(E5601="HKD",Settings!$B$23,1))))</f>
      </c>
      <c r="O5601">
        <f>IF(OR(B5601="",C5601="",E5601=""),0,(IF(A5601=-1,H5601,0)-IF(OR(A5601=1,A5601=0),H5601,0)+IF(A5601=2,H5601,0))*IF(E5601="SGD",1,IF(E5601="USD",Settings!$B$22,IF(E5601="HKD",Settings!$B$23,1))))</f>
        <v>0</v>
      </c>
      <c r="P5601">
        <f>IF(OR(B5601="",C5601="",E5601=""),0,IF(A5601=2,H5601*IF(E5601="SGD",1,IF(E5601="USD",Settings!$B$22,IF(E5601="HKD",Settings!$B$23,1))),0))</f>
        <v>0</v>
      </c>
      <c r="Q5601" s="312">
        <f>IF(OR(J5601="",G5601=""),"",G5601+ROW()/1000000)</f>
      </c>
      <c r="R5601" s="247">
        <f>IF(Q5601="","",SUMIFS(Txn[Signed Units],Txn[Key],J5601,Txn[Transaction Order],"&lt;="&amp;Q5601))</f>
      </c>
    </row>
    <row r="5602" spans="10:18" ht="15" customHeight="1" x14ac:dyDescent="0.15">
      <c r="J5602" s="246">
        <f>IF(OR(B5602="",C5602="",E5602=""),"",B5602&amp;":"&amp;C5602&amp;":"&amp;E5602)</f>
      </c>
      <c r="K5602" s="247">
        <f>IF(A5602="","",A5602*D5602)</f>
      </c>
      <c r="L5602" s="246">
        <f>IF(A5602="","",IF(OR(A5602=1,A5602=0),H5602,0))</f>
      </c>
      <c r="M5602" s="246">
        <f>IF(A5602="","",IF(A5602=-1,H5602,0))</f>
      </c>
      <c r="N5602">
        <f>IF(J5602="","",IF(E5602="SGD",1,IF(E5602="USD",Settings!$B$22,IF(E5602="HKD",Settings!$B$23,1))))</f>
      </c>
      <c r="O5602">
        <f>IF(OR(B5602="",C5602="",E5602=""),0,(IF(A5602=-1,H5602,0)-IF(OR(A5602=1,A5602=0),H5602,0)+IF(A5602=2,H5602,0))*IF(E5602="SGD",1,IF(E5602="USD",Settings!$B$22,IF(E5602="HKD",Settings!$B$23,1))))</f>
        <v>0</v>
      </c>
      <c r="P5602">
        <f>IF(OR(B5602="",C5602="",E5602=""),0,IF(A5602=2,H5602*IF(E5602="SGD",1,IF(E5602="USD",Settings!$B$22,IF(E5602="HKD",Settings!$B$23,1))),0))</f>
        <v>0</v>
      </c>
      <c r="Q5602" s="312">
        <f>IF(OR(J5602="",G5602=""),"",G5602+ROW()/1000000)</f>
      </c>
      <c r="R5602" s="247">
        <f>IF(Q5602="","",SUMIFS(Txn[Signed Units],Txn[Key],J5602,Txn[Transaction Order],"&lt;="&amp;Q5602))</f>
      </c>
    </row>
    <row r="5603" spans="10:18" ht="15" customHeight="1" x14ac:dyDescent="0.15">
      <c r="J5603" s="246">
        <f>IF(OR(B5603="",C5603="",E5603=""),"",B5603&amp;":"&amp;C5603&amp;":"&amp;E5603)</f>
      </c>
      <c r="K5603" s="247">
        <f>IF(A5603="","",A5603*D5603)</f>
      </c>
      <c r="L5603" s="246">
        <f>IF(A5603="","",IF(OR(A5603=1,A5603=0),H5603,0))</f>
      </c>
      <c r="M5603" s="246">
        <f>IF(A5603="","",IF(A5603=-1,H5603,0))</f>
      </c>
      <c r="N5603">
        <f>IF(J5603="","",IF(E5603="SGD",1,IF(E5603="USD",Settings!$B$22,IF(E5603="HKD",Settings!$B$23,1))))</f>
      </c>
      <c r="O5603">
        <f>IF(OR(B5603="",C5603="",E5603=""),0,(IF(A5603=-1,H5603,0)-IF(OR(A5603=1,A5603=0),H5603,0)+IF(A5603=2,H5603,0))*IF(E5603="SGD",1,IF(E5603="USD",Settings!$B$22,IF(E5603="HKD",Settings!$B$23,1))))</f>
        <v>0</v>
      </c>
      <c r="P5603">
        <f>IF(OR(B5603="",C5603="",E5603=""),0,IF(A5603=2,H5603*IF(E5603="SGD",1,IF(E5603="USD",Settings!$B$22,IF(E5603="HKD",Settings!$B$23,1))),0))</f>
        <v>0</v>
      </c>
      <c r="Q5603" s="312">
        <f>IF(OR(J5603="",G5603=""),"",G5603+ROW()/1000000)</f>
      </c>
      <c r="R5603" s="247">
        <f>IF(Q5603="","",SUMIFS(Txn[Signed Units],Txn[Key],J5603,Txn[Transaction Order],"&lt;="&amp;Q5603))</f>
      </c>
    </row>
    <row r="5604" spans="10:18" ht="15" customHeight="1" x14ac:dyDescent="0.15">
      <c r="J5604" s="246">
        <f>IF(OR(B5604="",C5604="",E5604=""),"",B5604&amp;":"&amp;C5604&amp;":"&amp;E5604)</f>
      </c>
      <c r="K5604" s="247">
        <f>IF(A5604="","",A5604*D5604)</f>
      </c>
      <c r="L5604" s="246">
        <f>IF(A5604="","",IF(OR(A5604=1,A5604=0),H5604,0))</f>
      </c>
      <c r="M5604" s="246">
        <f>IF(A5604="","",IF(A5604=-1,H5604,0))</f>
      </c>
      <c r="N5604">
        <f>IF(J5604="","",IF(E5604="SGD",1,IF(E5604="USD",Settings!$B$22,IF(E5604="HKD",Settings!$B$23,1))))</f>
      </c>
      <c r="O5604">
        <f>IF(OR(B5604="",C5604="",E5604=""),0,(IF(A5604=-1,H5604,0)-IF(OR(A5604=1,A5604=0),H5604,0)+IF(A5604=2,H5604,0))*IF(E5604="SGD",1,IF(E5604="USD",Settings!$B$22,IF(E5604="HKD",Settings!$B$23,1))))</f>
        <v>0</v>
      </c>
      <c r="P5604">
        <f>IF(OR(B5604="",C5604="",E5604=""),0,IF(A5604=2,H5604*IF(E5604="SGD",1,IF(E5604="USD",Settings!$B$22,IF(E5604="HKD",Settings!$B$23,1))),0))</f>
        <v>0</v>
      </c>
      <c r="Q5604" s="312">
        <f>IF(OR(J5604="",G5604=""),"",G5604+ROW()/1000000)</f>
      </c>
      <c r="R5604" s="247">
        <f>IF(Q5604="","",SUMIFS(Txn[Signed Units],Txn[Key],J5604,Txn[Transaction Order],"&lt;="&amp;Q5604))</f>
      </c>
    </row>
    <row r="5605" spans="10:18" ht="15" customHeight="1" x14ac:dyDescent="0.15">
      <c r="J5605" s="246">
        <f>IF(OR(B5605="",C5605="",E5605=""),"",B5605&amp;":"&amp;C5605&amp;":"&amp;E5605)</f>
      </c>
      <c r="K5605" s="247">
        <f>IF(A5605="","",A5605*D5605)</f>
      </c>
      <c r="L5605" s="246">
        <f>IF(A5605="","",IF(OR(A5605=1,A5605=0),H5605,0))</f>
      </c>
      <c r="M5605" s="246">
        <f>IF(A5605="","",IF(A5605=-1,H5605,0))</f>
      </c>
      <c r="N5605">
        <f>IF(J5605="","",IF(E5605="SGD",1,IF(E5605="USD",Settings!$B$22,IF(E5605="HKD",Settings!$B$23,1))))</f>
      </c>
      <c r="O5605">
        <f>IF(OR(B5605="",C5605="",E5605=""),0,(IF(A5605=-1,H5605,0)-IF(OR(A5605=1,A5605=0),H5605,0)+IF(A5605=2,H5605,0))*IF(E5605="SGD",1,IF(E5605="USD",Settings!$B$22,IF(E5605="HKD",Settings!$B$23,1))))</f>
        <v>0</v>
      </c>
      <c r="P5605">
        <f>IF(OR(B5605="",C5605="",E5605=""),0,IF(A5605=2,H5605*IF(E5605="SGD",1,IF(E5605="USD",Settings!$B$22,IF(E5605="HKD",Settings!$B$23,1))),0))</f>
        <v>0</v>
      </c>
      <c r="Q5605" s="312">
        <f>IF(OR(J5605="",G5605=""),"",G5605+ROW()/1000000)</f>
      </c>
      <c r="R5605" s="247">
        <f>IF(Q5605="","",SUMIFS(Txn[Signed Units],Txn[Key],J5605,Txn[Transaction Order],"&lt;="&amp;Q5605))</f>
      </c>
    </row>
    <row r="5606" spans="10:18" ht="15" customHeight="1" x14ac:dyDescent="0.15">
      <c r="J5606" s="246">
        <f>IF(OR(B5606="",C5606="",E5606=""),"",B5606&amp;":"&amp;C5606&amp;":"&amp;E5606)</f>
      </c>
      <c r="K5606" s="247">
        <f>IF(A5606="","",A5606*D5606)</f>
      </c>
      <c r="L5606" s="246">
        <f>IF(A5606="","",IF(OR(A5606=1,A5606=0),H5606,0))</f>
      </c>
      <c r="M5606" s="246">
        <f>IF(A5606="","",IF(A5606=-1,H5606,0))</f>
      </c>
      <c r="N5606">
        <f>IF(J5606="","",IF(E5606="SGD",1,IF(E5606="USD",Settings!$B$22,IF(E5606="HKD",Settings!$B$23,1))))</f>
      </c>
      <c r="O5606">
        <f>IF(OR(B5606="",C5606="",E5606=""),0,(IF(A5606=-1,H5606,0)-IF(OR(A5606=1,A5606=0),H5606,0)+IF(A5606=2,H5606,0))*IF(E5606="SGD",1,IF(E5606="USD",Settings!$B$22,IF(E5606="HKD",Settings!$B$23,1))))</f>
        <v>0</v>
      </c>
      <c r="P5606">
        <f>IF(OR(B5606="",C5606="",E5606=""),0,IF(A5606=2,H5606*IF(E5606="SGD",1,IF(E5606="USD",Settings!$B$22,IF(E5606="HKD",Settings!$B$23,1))),0))</f>
        <v>0</v>
      </c>
      <c r="Q5606" s="312">
        <f>IF(OR(J5606="",G5606=""),"",G5606+ROW()/1000000)</f>
      </c>
      <c r="R5606" s="247">
        <f>IF(Q5606="","",SUMIFS(Txn[Signed Units],Txn[Key],J5606,Txn[Transaction Order],"&lt;="&amp;Q5606))</f>
      </c>
    </row>
    <row r="5607" spans="10:18" ht="15" customHeight="1" x14ac:dyDescent="0.15">
      <c r="J5607" s="246">
        <f>IF(OR(B5607="",C5607="",E5607=""),"",B5607&amp;":"&amp;C5607&amp;":"&amp;E5607)</f>
      </c>
      <c r="K5607" s="247">
        <f>IF(A5607="","",A5607*D5607)</f>
      </c>
      <c r="L5607" s="246">
        <f>IF(A5607="","",IF(OR(A5607=1,A5607=0),H5607,0))</f>
      </c>
      <c r="M5607" s="246">
        <f>IF(A5607="","",IF(A5607=-1,H5607,0))</f>
      </c>
      <c r="N5607">
        <f>IF(J5607="","",IF(E5607="SGD",1,IF(E5607="USD",Settings!$B$22,IF(E5607="HKD",Settings!$B$23,1))))</f>
      </c>
      <c r="O5607">
        <f>IF(OR(B5607="",C5607="",E5607=""),0,(IF(A5607=-1,H5607,0)-IF(OR(A5607=1,A5607=0),H5607,0)+IF(A5607=2,H5607,0))*IF(E5607="SGD",1,IF(E5607="USD",Settings!$B$22,IF(E5607="HKD",Settings!$B$23,1))))</f>
        <v>0</v>
      </c>
      <c r="P5607">
        <f>IF(OR(B5607="",C5607="",E5607=""),0,IF(A5607=2,H5607*IF(E5607="SGD",1,IF(E5607="USD",Settings!$B$22,IF(E5607="HKD",Settings!$B$23,1))),0))</f>
        <v>0</v>
      </c>
      <c r="Q5607" s="312">
        <f>IF(OR(J5607="",G5607=""),"",G5607+ROW()/1000000)</f>
      </c>
      <c r="R5607" s="247">
        <f>IF(Q5607="","",SUMIFS(Txn[Signed Units],Txn[Key],J5607,Txn[Transaction Order],"&lt;="&amp;Q5607))</f>
      </c>
    </row>
    <row r="5608" spans="10:18" ht="15" customHeight="1" x14ac:dyDescent="0.15">
      <c r="J5608" s="246">
        <f>IF(OR(B5608="",C5608="",E5608=""),"",B5608&amp;":"&amp;C5608&amp;":"&amp;E5608)</f>
      </c>
      <c r="K5608" s="247">
        <f>IF(A5608="","",A5608*D5608)</f>
      </c>
      <c r="L5608" s="246">
        <f>IF(A5608="","",IF(OR(A5608=1,A5608=0),H5608,0))</f>
      </c>
      <c r="M5608" s="246">
        <f>IF(A5608="","",IF(A5608=-1,H5608,0))</f>
      </c>
      <c r="N5608">
        <f>IF(J5608="","",IF(E5608="SGD",1,IF(E5608="USD",Settings!$B$22,IF(E5608="HKD",Settings!$B$23,1))))</f>
      </c>
      <c r="O5608">
        <f>IF(OR(B5608="",C5608="",E5608=""),0,(IF(A5608=-1,H5608,0)-IF(OR(A5608=1,A5608=0),H5608,0)+IF(A5608=2,H5608,0))*IF(E5608="SGD",1,IF(E5608="USD",Settings!$B$22,IF(E5608="HKD",Settings!$B$23,1))))</f>
        <v>0</v>
      </c>
      <c r="P5608">
        <f>IF(OR(B5608="",C5608="",E5608=""),0,IF(A5608=2,H5608*IF(E5608="SGD",1,IF(E5608="USD",Settings!$B$22,IF(E5608="HKD",Settings!$B$23,1))),0))</f>
        <v>0</v>
      </c>
      <c r="Q5608" s="312">
        <f>IF(OR(J5608="",G5608=""),"",G5608+ROW()/1000000)</f>
      </c>
      <c r="R5608" s="247">
        <f>IF(Q5608="","",SUMIFS(Txn[Signed Units],Txn[Key],J5608,Txn[Transaction Order],"&lt;="&amp;Q5608))</f>
      </c>
    </row>
    <row r="5609" spans="10:18" ht="15" customHeight="1" x14ac:dyDescent="0.15">
      <c r="J5609" s="246">
        <f>IF(OR(B5609="",C5609="",E5609=""),"",B5609&amp;":"&amp;C5609&amp;":"&amp;E5609)</f>
      </c>
      <c r="K5609" s="247">
        <f>IF(A5609="","",A5609*D5609)</f>
      </c>
      <c r="L5609" s="246">
        <f>IF(A5609="","",IF(OR(A5609=1,A5609=0),H5609,0))</f>
      </c>
      <c r="M5609" s="246">
        <f>IF(A5609="","",IF(A5609=-1,H5609,0))</f>
      </c>
      <c r="N5609">
        <f>IF(J5609="","",IF(E5609="SGD",1,IF(E5609="USD",Settings!$B$22,IF(E5609="HKD",Settings!$B$23,1))))</f>
      </c>
      <c r="O5609">
        <f>IF(OR(B5609="",C5609="",E5609=""),0,(IF(A5609=-1,H5609,0)-IF(OR(A5609=1,A5609=0),H5609,0)+IF(A5609=2,H5609,0))*IF(E5609="SGD",1,IF(E5609="USD",Settings!$B$22,IF(E5609="HKD",Settings!$B$23,1))))</f>
        <v>0</v>
      </c>
      <c r="P5609">
        <f>IF(OR(B5609="",C5609="",E5609=""),0,IF(A5609=2,H5609*IF(E5609="SGD",1,IF(E5609="USD",Settings!$B$22,IF(E5609="HKD",Settings!$B$23,1))),0))</f>
        <v>0</v>
      </c>
      <c r="Q5609" s="312">
        <f>IF(OR(J5609="",G5609=""),"",G5609+ROW()/1000000)</f>
      </c>
      <c r="R5609" s="247">
        <f>IF(Q5609="","",SUMIFS(Txn[Signed Units],Txn[Key],J5609,Txn[Transaction Order],"&lt;="&amp;Q5609))</f>
      </c>
    </row>
    <row r="5610" spans="10:18" ht="15" customHeight="1" x14ac:dyDescent="0.15">
      <c r="J5610" s="246">
        <f>IF(OR(B5610="",C5610="",E5610=""),"",B5610&amp;":"&amp;C5610&amp;":"&amp;E5610)</f>
      </c>
      <c r="K5610" s="247">
        <f>IF(A5610="","",A5610*D5610)</f>
      </c>
      <c r="L5610" s="246">
        <f>IF(A5610="","",IF(OR(A5610=1,A5610=0),H5610,0))</f>
      </c>
      <c r="M5610" s="246">
        <f>IF(A5610="","",IF(A5610=-1,H5610,0))</f>
      </c>
      <c r="N5610">
        <f>IF(J5610="","",IF(E5610="SGD",1,IF(E5610="USD",Settings!$B$22,IF(E5610="HKD",Settings!$B$23,1))))</f>
      </c>
      <c r="O5610">
        <f>IF(OR(B5610="",C5610="",E5610=""),0,(IF(A5610=-1,H5610,0)-IF(OR(A5610=1,A5610=0),H5610,0)+IF(A5610=2,H5610,0))*IF(E5610="SGD",1,IF(E5610="USD",Settings!$B$22,IF(E5610="HKD",Settings!$B$23,1))))</f>
        <v>0</v>
      </c>
      <c r="P5610">
        <f>IF(OR(B5610="",C5610="",E5610=""),0,IF(A5610=2,H5610*IF(E5610="SGD",1,IF(E5610="USD",Settings!$B$22,IF(E5610="HKD",Settings!$B$23,1))),0))</f>
        <v>0</v>
      </c>
      <c r="Q5610" s="312">
        <f>IF(OR(J5610="",G5610=""),"",G5610+ROW()/1000000)</f>
      </c>
      <c r="R5610" s="247">
        <f>IF(Q5610="","",SUMIFS(Txn[Signed Units],Txn[Key],J5610,Txn[Transaction Order],"&lt;="&amp;Q5610))</f>
      </c>
    </row>
    <row r="5611" spans="10:18" ht="15" customHeight="1" x14ac:dyDescent="0.15">
      <c r="J5611" s="246">
        <f>IF(OR(B5611="",C5611="",E5611=""),"",B5611&amp;":"&amp;C5611&amp;":"&amp;E5611)</f>
      </c>
      <c r="K5611" s="247">
        <f>IF(A5611="","",A5611*D5611)</f>
      </c>
      <c r="L5611" s="246">
        <f>IF(A5611="","",IF(OR(A5611=1,A5611=0),H5611,0))</f>
      </c>
      <c r="M5611" s="246">
        <f>IF(A5611="","",IF(A5611=-1,H5611,0))</f>
      </c>
      <c r="N5611">
        <f>IF(J5611="","",IF(E5611="SGD",1,IF(E5611="USD",Settings!$B$22,IF(E5611="HKD",Settings!$B$23,1))))</f>
      </c>
      <c r="O5611">
        <f>IF(OR(B5611="",C5611="",E5611=""),0,(IF(A5611=-1,H5611,0)-IF(OR(A5611=1,A5611=0),H5611,0)+IF(A5611=2,H5611,0))*IF(E5611="SGD",1,IF(E5611="USD",Settings!$B$22,IF(E5611="HKD",Settings!$B$23,1))))</f>
        <v>0</v>
      </c>
      <c r="P5611">
        <f>IF(OR(B5611="",C5611="",E5611=""),0,IF(A5611=2,H5611*IF(E5611="SGD",1,IF(E5611="USD",Settings!$B$22,IF(E5611="HKD",Settings!$B$23,1))),0))</f>
        <v>0</v>
      </c>
      <c r="Q5611" s="312">
        <f>IF(OR(J5611="",G5611=""),"",G5611+ROW()/1000000)</f>
      </c>
      <c r="R5611" s="247">
        <f>IF(Q5611="","",SUMIFS(Txn[Signed Units],Txn[Key],J5611,Txn[Transaction Order],"&lt;="&amp;Q5611))</f>
      </c>
    </row>
    <row r="5612" spans="10:18" ht="15" customHeight="1" x14ac:dyDescent="0.15">
      <c r="J5612" s="246">
        <f>IF(OR(B5612="",C5612="",E5612=""),"",B5612&amp;":"&amp;C5612&amp;":"&amp;E5612)</f>
      </c>
      <c r="K5612" s="247">
        <f>IF(A5612="","",A5612*D5612)</f>
      </c>
      <c r="L5612" s="246">
        <f>IF(A5612="","",IF(OR(A5612=1,A5612=0),H5612,0))</f>
      </c>
      <c r="M5612" s="246">
        <f>IF(A5612="","",IF(A5612=-1,H5612,0))</f>
      </c>
      <c r="N5612">
        <f>IF(J5612="","",IF(E5612="SGD",1,IF(E5612="USD",Settings!$B$22,IF(E5612="HKD",Settings!$B$23,1))))</f>
      </c>
      <c r="O5612">
        <f>IF(OR(B5612="",C5612="",E5612=""),0,(IF(A5612=-1,H5612,0)-IF(OR(A5612=1,A5612=0),H5612,0)+IF(A5612=2,H5612,0))*IF(E5612="SGD",1,IF(E5612="USD",Settings!$B$22,IF(E5612="HKD",Settings!$B$23,1))))</f>
        <v>0</v>
      </c>
      <c r="P5612">
        <f>IF(OR(B5612="",C5612="",E5612=""),0,IF(A5612=2,H5612*IF(E5612="SGD",1,IF(E5612="USD",Settings!$B$22,IF(E5612="HKD",Settings!$B$23,1))),0))</f>
        <v>0</v>
      </c>
      <c r="Q5612" s="312">
        <f>IF(OR(J5612="",G5612=""),"",G5612+ROW()/1000000)</f>
      </c>
      <c r="R5612" s="247">
        <f>IF(Q5612="","",SUMIFS(Txn[Signed Units],Txn[Key],J5612,Txn[Transaction Order],"&lt;="&amp;Q5612))</f>
      </c>
    </row>
    <row r="5613" spans="10:18" ht="15" customHeight="1" x14ac:dyDescent="0.15">
      <c r="J5613" s="246">
        <f>IF(OR(B5613="",C5613="",E5613=""),"",B5613&amp;":"&amp;C5613&amp;":"&amp;E5613)</f>
      </c>
      <c r="K5613" s="247">
        <f>IF(A5613="","",A5613*D5613)</f>
      </c>
      <c r="L5613" s="246">
        <f>IF(A5613="","",IF(OR(A5613=1,A5613=0),H5613,0))</f>
      </c>
      <c r="M5613" s="246">
        <f>IF(A5613="","",IF(A5613=-1,H5613,0))</f>
      </c>
      <c r="N5613">
        <f>IF(J5613="","",IF(E5613="SGD",1,IF(E5613="USD",Settings!$B$22,IF(E5613="HKD",Settings!$B$23,1))))</f>
      </c>
      <c r="O5613">
        <f>IF(OR(B5613="",C5613="",E5613=""),0,(IF(A5613=-1,H5613,0)-IF(OR(A5613=1,A5613=0),H5613,0)+IF(A5613=2,H5613,0))*IF(E5613="SGD",1,IF(E5613="USD",Settings!$B$22,IF(E5613="HKD",Settings!$B$23,1))))</f>
        <v>0</v>
      </c>
      <c r="P5613">
        <f>IF(OR(B5613="",C5613="",E5613=""),0,IF(A5613=2,H5613*IF(E5613="SGD",1,IF(E5613="USD",Settings!$B$22,IF(E5613="HKD",Settings!$B$23,1))),0))</f>
        <v>0</v>
      </c>
      <c r="Q5613" s="312">
        <f>IF(OR(J5613="",G5613=""),"",G5613+ROW()/1000000)</f>
      </c>
      <c r="R5613" s="247">
        <f>IF(Q5613="","",SUMIFS(Txn[Signed Units],Txn[Key],J5613,Txn[Transaction Order],"&lt;="&amp;Q5613))</f>
      </c>
    </row>
    <row r="5614" spans="10:18" ht="15" customHeight="1" x14ac:dyDescent="0.15">
      <c r="J5614" s="246">
        <f>IF(OR(B5614="",C5614="",E5614=""),"",B5614&amp;":"&amp;C5614&amp;":"&amp;E5614)</f>
      </c>
      <c r="K5614" s="247">
        <f>IF(A5614="","",A5614*D5614)</f>
      </c>
      <c r="L5614" s="246">
        <f>IF(A5614="","",IF(OR(A5614=1,A5614=0),H5614,0))</f>
      </c>
      <c r="M5614" s="246">
        <f>IF(A5614="","",IF(A5614=-1,H5614,0))</f>
      </c>
      <c r="N5614">
        <f>IF(J5614="","",IF(E5614="SGD",1,IF(E5614="USD",Settings!$B$22,IF(E5614="HKD",Settings!$B$23,1))))</f>
      </c>
      <c r="O5614">
        <f>IF(OR(B5614="",C5614="",E5614=""),0,(IF(A5614=-1,H5614,0)-IF(OR(A5614=1,A5614=0),H5614,0)+IF(A5614=2,H5614,0))*IF(E5614="SGD",1,IF(E5614="USD",Settings!$B$22,IF(E5614="HKD",Settings!$B$23,1))))</f>
        <v>0</v>
      </c>
      <c r="P5614">
        <f>IF(OR(B5614="",C5614="",E5614=""),0,IF(A5614=2,H5614*IF(E5614="SGD",1,IF(E5614="USD",Settings!$B$22,IF(E5614="HKD",Settings!$B$23,1))),0))</f>
        <v>0</v>
      </c>
      <c r="Q5614" s="312">
        <f>IF(OR(J5614="",G5614=""),"",G5614+ROW()/1000000)</f>
      </c>
      <c r="R5614" s="247">
        <f>IF(Q5614="","",SUMIFS(Txn[Signed Units],Txn[Key],J5614,Txn[Transaction Order],"&lt;="&amp;Q5614))</f>
      </c>
    </row>
    <row r="5615" spans="10:18" ht="15" customHeight="1" x14ac:dyDescent="0.15">
      <c r="J5615" s="246">
        <f>IF(OR(B5615="",C5615="",E5615=""),"",B5615&amp;":"&amp;C5615&amp;":"&amp;E5615)</f>
      </c>
      <c r="K5615" s="247">
        <f>IF(A5615="","",A5615*D5615)</f>
      </c>
      <c r="L5615" s="246">
        <f>IF(A5615="","",IF(OR(A5615=1,A5615=0),H5615,0))</f>
      </c>
      <c r="M5615" s="246">
        <f>IF(A5615="","",IF(A5615=-1,H5615,0))</f>
      </c>
      <c r="N5615">
        <f>IF(J5615="","",IF(E5615="SGD",1,IF(E5615="USD",Settings!$B$22,IF(E5615="HKD",Settings!$B$23,1))))</f>
      </c>
      <c r="O5615">
        <f>IF(OR(B5615="",C5615="",E5615=""),0,(IF(A5615=-1,H5615,0)-IF(OR(A5615=1,A5615=0),H5615,0)+IF(A5615=2,H5615,0))*IF(E5615="SGD",1,IF(E5615="USD",Settings!$B$22,IF(E5615="HKD",Settings!$B$23,1))))</f>
        <v>0</v>
      </c>
      <c r="P5615">
        <f>IF(OR(B5615="",C5615="",E5615=""),0,IF(A5615=2,H5615*IF(E5615="SGD",1,IF(E5615="USD",Settings!$B$22,IF(E5615="HKD",Settings!$B$23,1))),0))</f>
        <v>0</v>
      </c>
      <c r="Q5615" s="312">
        <f>IF(OR(J5615="",G5615=""),"",G5615+ROW()/1000000)</f>
      </c>
      <c r="R5615" s="247">
        <f>IF(Q5615="","",SUMIFS(Txn[Signed Units],Txn[Key],J5615,Txn[Transaction Order],"&lt;="&amp;Q5615))</f>
      </c>
    </row>
    <row r="5616" spans="10:18" ht="15" customHeight="1" x14ac:dyDescent="0.15">
      <c r="J5616" s="246">
        <f>IF(OR(B5616="",C5616="",E5616=""),"",B5616&amp;":"&amp;C5616&amp;":"&amp;E5616)</f>
      </c>
      <c r="K5616" s="247">
        <f>IF(A5616="","",A5616*D5616)</f>
      </c>
      <c r="L5616" s="246">
        <f>IF(A5616="","",IF(OR(A5616=1,A5616=0),H5616,0))</f>
      </c>
      <c r="M5616" s="246">
        <f>IF(A5616="","",IF(A5616=-1,H5616,0))</f>
      </c>
      <c r="N5616">
        <f>IF(J5616="","",IF(E5616="SGD",1,IF(E5616="USD",Settings!$B$22,IF(E5616="HKD",Settings!$B$23,1))))</f>
      </c>
      <c r="O5616">
        <f>IF(OR(B5616="",C5616="",E5616=""),0,(IF(A5616=-1,H5616,0)-IF(OR(A5616=1,A5616=0),H5616,0)+IF(A5616=2,H5616,0))*IF(E5616="SGD",1,IF(E5616="USD",Settings!$B$22,IF(E5616="HKD",Settings!$B$23,1))))</f>
        <v>0</v>
      </c>
      <c r="P5616">
        <f>IF(OR(B5616="",C5616="",E5616=""),0,IF(A5616=2,H5616*IF(E5616="SGD",1,IF(E5616="USD",Settings!$B$22,IF(E5616="HKD",Settings!$B$23,1))),0))</f>
        <v>0</v>
      </c>
      <c r="Q5616" s="312">
        <f>IF(OR(J5616="",G5616=""),"",G5616+ROW()/1000000)</f>
      </c>
      <c r="R5616" s="247">
        <f>IF(Q5616="","",SUMIFS(Txn[Signed Units],Txn[Key],J5616,Txn[Transaction Order],"&lt;="&amp;Q5616))</f>
      </c>
    </row>
    <row r="5617" spans="10:18" ht="15" customHeight="1" x14ac:dyDescent="0.15">
      <c r="J5617" s="246">
        <f>IF(OR(B5617="",C5617="",E5617=""),"",B5617&amp;":"&amp;C5617&amp;":"&amp;E5617)</f>
      </c>
      <c r="K5617" s="247">
        <f>IF(A5617="","",A5617*D5617)</f>
      </c>
      <c r="L5617" s="246">
        <f>IF(A5617="","",IF(OR(A5617=1,A5617=0),H5617,0))</f>
      </c>
      <c r="M5617" s="246">
        <f>IF(A5617="","",IF(A5617=-1,H5617,0))</f>
      </c>
      <c r="N5617">
        <f>IF(J5617="","",IF(E5617="SGD",1,IF(E5617="USD",Settings!$B$22,IF(E5617="HKD",Settings!$B$23,1))))</f>
      </c>
      <c r="O5617">
        <f>IF(OR(B5617="",C5617="",E5617=""),0,(IF(A5617=-1,H5617,0)-IF(OR(A5617=1,A5617=0),H5617,0)+IF(A5617=2,H5617,0))*IF(E5617="SGD",1,IF(E5617="USD",Settings!$B$22,IF(E5617="HKD",Settings!$B$23,1))))</f>
        <v>0</v>
      </c>
      <c r="P5617">
        <f>IF(OR(B5617="",C5617="",E5617=""),0,IF(A5617=2,H5617*IF(E5617="SGD",1,IF(E5617="USD",Settings!$B$22,IF(E5617="HKD",Settings!$B$23,1))),0))</f>
        <v>0</v>
      </c>
      <c r="Q5617" s="312">
        <f>IF(OR(J5617="",G5617=""),"",G5617+ROW()/1000000)</f>
      </c>
      <c r="R5617" s="247">
        <f>IF(Q5617="","",SUMIFS(Txn[Signed Units],Txn[Key],J5617,Txn[Transaction Order],"&lt;="&amp;Q5617))</f>
      </c>
    </row>
    <row r="5618" spans="10:18" ht="15" customHeight="1" x14ac:dyDescent="0.15">
      <c r="J5618" s="246">
        <f>IF(OR(B5618="",C5618="",E5618=""),"",B5618&amp;":"&amp;C5618&amp;":"&amp;E5618)</f>
      </c>
      <c r="K5618" s="247">
        <f>IF(A5618="","",A5618*D5618)</f>
      </c>
      <c r="L5618" s="246">
        <f>IF(A5618="","",IF(OR(A5618=1,A5618=0),H5618,0))</f>
      </c>
      <c r="M5618" s="246">
        <f>IF(A5618="","",IF(A5618=-1,H5618,0))</f>
      </c>
      <c r="N5618">
        <f>IF(J5618="","",IF(E5618="SGD",1,IF(E5618="USD",Settings!$B$22,IF(E5618="HKD",Settings!$B$23,1))))</f>
      </c>
      <c r="O5618">
        <f>IF(OR(B5618="",C5618="",E5618=""),0,(IF(A5618=-1,H5618,0)-IF(OR(A5618=1,A5618=0),H5618,0)+IF(A5618=2,H5618,0))*IF(E5618="SGD",1,IF(E5618="USD",Settings!$B$22,IF(E5618="HKD",Settings!$B$23,1))))</f>
        <v>0</v>
      </c>
      <c r="P5618">
        <f>IF(OR(B5618="",C5618="",E5618=""),0,IF(A5618=2,H5618*IF(E5618="SGD",1,IF(E5618="USD",Settings!$B$22,IF(E5618="HKD",Settings!$B$23,1))),0))</f>
        <v>0</v>
      </c>
      <c r="Q5618" s="312">
        <f>IF(OR(J5618="",G5618=""),"",G5618+ROW()/1000000)</f>
      </c>
      <c r="R5618" s="247">
        <f>IF(Q5618="","",SUMIFS(Txn[Signed Units],Txn[Key],J5618,Txn[Transaction Order],"&lt;="&amp;Q5618))</f>
      </c>
    </row>
    <row r="5619" spans="10:18" ht="15" customHeight="1" x14ac:dyDescent="0.15">
      <c r="J5619" s="246">
        <f>IF(OR(B5619="",C5619="",E5619=""),"",B5619&amp;":"&amp;C5619&amp;":"&amp;E5619)</f>
      </c>
      <c r="K5619" s="247">
        <f>IF(A5619="","",A5619*D5619)</f>
      </c>
      <c r="L5619" s="246">
        <f>IF(A5619="","",IF(OR(A5619=1,A5619=0),H5619,0))</f>
      </c>
      <c r="M5619" s="246">
        <f>IF(A5619="","",IF(A5619=-1,H5619,0))</f>
      </c>
      <c r="N5619">
        <f>IF(J5619="","",IF(E5619="SGD",1,IF(E5619="USD",Settings!$B$22,IF(E5619="HKD",Settings!$B$23,1))))</f>
      </c>
      <c r="O5619">
        <f>IF(OR(B5619="",C5619="",E5619=""),0,(IF(A5619=-1,H5619,0)-IF(OR(A5619=1,A5619=0),H5619,0)+IF(A5619=2,H5619,0))*IF(E5619="SGD",1,IF(E5619="USD",Settings!$B$22,IF(E5619="HKD",Settings!$B$23,1))))</f>
        <v>0</v>
      </c>
      <c r="P5619">
        <f>IF(OR(B5619="",C5619="",E5619=""),0,IF(A5619=2,H5619*IF(E5619="SGD",1,IF(E5619="USD",Settings!$B$22,IF(E5619="HKD",Settings!$B$23,1))),0))</f>
        <v>0</v>
      </c>
      <c r="Q5619" s="312">
        <f>IF(OR(J5619="",G5619=""),"",G5619+ROW()/1000000)</f>
      </c>
      <c r="R5619" s="247">
        <f>IF(Q5619="","",SUMIFS(Txn[Signed Units],Txn[Key],J5619,Txn[Transaction Order],"&lt;="&amp;Q5619))</f>
      </c>
    </row>
    <row r="5620" spans="10:18" ht="15" customHeight="1" x14ac:dyDescent="0.15">
      <c r="J5620" s="246">
        <f>IF(OR(B5620="",C5620="",E5620=""),"",B5620&amp;":"&amp;C5620&amp;":"&amp;E5620)</f>
      </c>
      <c r="K5620" s="247">
        <f>IF(A5620="","",A5620*D5620)</f>
      </c>
      <c r="L5620" s="246">
        <f>IF(A5620="","",IF(OR(A5620=1,A5620=0),H5620,0))</f>
      </c>
      <c r="M5620" s="246">
        <f>IF(A5620="","",IF(A5620=-1,H5620,0))</f>
      </c>
      <c r="N5620">
        <f>IF(J5620="","",IF(E5620="SGD",1,IF(E5620="USD",Settings!$B$22,IF(E5620="HKD",Settings!$B$23,1))))</f>
      </c>
      <c r="O5620">
        <f>IF(OR(B5620="",C5620="",E5620=""),0,(IF(A5620=-1,H5620,0)-IF(OR(A5620=1,A5620=0),H5620,0)+IF(A5620=2,H5620,0))*IF(E5620="SGD",1,IF(E5620="USD",Settings!$B$22,IF(E5620="HKD",Settings!$B$23,1))))</f>
        <v>0</v>
      </c>
      <c r="P5620">
        <f>IF(OR(B5620="",C5620="",E5620=""),0,IF(A5620=2,H5620*IF(E5620="SGD",1,IF(E5620="USD",Settings!$B$22,IF(E5620="HKD",Settings!$B$23,1))),0))</f>
        <v>0</v>
      </c>
      <c r="Q5620" s="312">
        <f>IF(OR(J5620="",G5620=""),"",G5620+ROW()/1000000)</f>
      </c>
      <c r="R5620" s="247">
        <f>IF(Q5620="","",SUMIFS(Txn[Signed Units],Txn[Key],J5620,Txn[Transaction Order],"&lt;="&amp;Q5620))</f>
      </c>
    </row>
    <row r="5621" spans="10:18" ht="15" customHeight="1" x14ac:dyDescent="0.15">
      <c r="J5621" s="246">
        <f>IF(OR(B5621="",C5621="",E5621=""),"",B5621&amp;":"&amp;C5621&amp;":"&amp;E5621)</f>
      </c>
      <c r="K5621" s="247">
        <f>IF(A5621="","",A5621*D5621)</f>
      </c>
      <c r="L5621" s="246">
        <f>IF(A5621="","",IF(OR(A5621=1,A5621=0),H5621,0))</f>
      </c>
      <c r="M5621" s="246">
        <f>IF(A5621="","",IF(A5621=-1,H5621,0))</f>
      </c>
      <c r="N5621">
        <f>IF(J5621="","",IF(E5621="SGD",1,IF(E5621="USD",Settings!$B$22,IF(E5621="HKD",Settings!$B$23,1))))</f>
      </c>
      <c r="O5621">
        <f>IF(OR(B5621="",C5621="",E5621=""),0,(IF(A5621=-1,H5621,0)-IF(OR(A5621=1,A5621=0),H5621,0)+IF(A5621=2,H5621,0))*IF(E5621="SGD",1,IF(E5621="USD",Settings!$B$22,IF(E5621="HKD",Settings!$B$23,1))))</f>
        <v>0</v>
      </c>
      <c r="P5621">
        <f>IF(OR(B5621="",C5621="",E5621=""),0,IF(A5621=2,H5621*IF(E5621="SGD",1,IF(E5621="USD",Settings!$B$22,IF(E5621="HKD",Settings!$B$23,1))),0))</f>
        <v>0</v>
      </c>
      <c r="Q5621" s="312">
        <f>IF(OR(J5621="",G5621=""),"",G5621+ROW()/1000000)</f>
      </c>
      <c r="R5621" s="247">
        <f>IF(Q5621="","",SUMIFS(Txn[Signed Units],Txn[Key],J5621,Txn[Transaction Order],"&lt;="&amp;Q5621))</f>
      </c>
    </row>
    <row r="5622" spans="10:18" ht="15" customHeight="1" x14ac:dyDescent="0.15">
      <c r="J5622" s="246">
        <f>IF(OR(B5622="",C5622="",E5622=""),"",B5622&amp;":"&amp;C5622&amp;":"&amp;E5622)</f>
      </c>
      <c r="K5622" s="247">
        <f>IF(A5622="","",A5622*D5622)</f>
      </c>
      <c r="L5622" s="246">
        <f>IF(A5622="","",IF(OR(A5622=1,A5622=0),H5622,0))</f>
      </c>
      <c r="M5622" s="246">
        <f>IF(A5622="","",IF(A5622=-1,H5622,0))</f>
      </c>
      <c r="N5622">
        <f>IF(J5622="","",IF(E5622="SGD",1,IF(E5622="USD",Settings!$B$22,IF(E5622="HKD",Settings!$B$23,1))))</f>
      </c>
      <c r="O5622">
        <f>IF(OR(B5622="",C5622="",E5622=""),0,(IF(A5622=-1,H5622,0)-IF(OR(A5622=1,A5622=0),H5622,0)+IF(A5622=2,H5622,0))*IF(E5622="SGD",1,IF(E5622="USD",Settings!$B$22,IF(E5622="HKD",Settings!$B$23,1))))</f>
        <v>0</v>
      </c>
      <c r="P5622">
        <f>IF(OR(B5622="",C5622="",E5622=""),0,IF(A5622=2,H5622*IF(E5622="SGD",1,IF(E5622="USD",Settings!$B$22,IF(E5622="HKD",Settings!$B$23,1))),0))</f>
        <v>0</v>
      </c>
      <c r="Q5622" s="312">
        <f>IF(OR(J5622="",G5622=""),"",G5622+ROW()/1000000)</f>
      </c>
      <c r="R5622" s="247">
        <f>IF(Q5622="","",SUMIFS(Txn[Signed Units],Txn[Key],J5622,Txn[Transaction Order],"&lt;="&amp;Q5622))</f>
      </c>
    </row>
    <row r="5623" spans="10:18" ht="15" customHeight="1" x14ac:dyDescent="0.15">
      <c r="J5623" s="246">
        <f>IF(OR(B5623="",C5623="",E5623=""),"",B5623&amp;":"&amp;C5623&amp;":"&amp;E5623)</f>
      </c>
      <c r="K5623" s="247">
        <f>IF(A5623="","",A5623*D5623)</f>
      </c>
      <c r="L5623" s="246">
        <f>IF(A5623="","",IF(OR(A5623=1,A5623=0),H5623,0))</f>
      </c>
      <c r="M5623" s="246">
        <f>IF(A5623="","",IF(A5623=-1,H5623,0))</f>
      </c>
      <c r="N5623">
        <f>IF(J5623="","",IF(E5623="SGD",1,IF(E5623="USD",Settings!$B$22,IF(E5623="HKD",Settings!$B$23,1))))</f>
      </c>
      <c r="O5623">
        <f>IF(OR(B5623="",C5623="",E5623=""),0,(IF(A5623=-1,H5623,0)-IF(OR(A5623=1,A5623=0),H5623,0)+IF(A5623=2,H5623,0))*IF(E5623="SGD",1,IF(E5623="USD",Settings!$B$22,IF(E5623="HKD",Settings!$B$23,1))))</f>
        <v>0</v>
      </c>
      <c r="P5623">
        <f>IF(OR(B5623="",C5623="",E5623=""),0,IF(A5623=2,H5623*IF(E5623="SGD",1,IF(E5623="USD",Settings!$B$22,IF(E5623="HKD",Settings!$B$23,1))),0))</f>
        <v>0</v>
      </c>
      <c r="Q5623" s="312">
        <f>IF(OR(J5623="",G5623=""),"",G5623+ROW()/1000000)</f>
      </c>
      <c r="R5623" s="247">
        <f>IF(Q5623="","",SUMIFS(Txn[Signed Units],Txn[Key],J5623,Txn[Transaction Order],"&lt;="&amp;Q5623))</f>
      </c>
    </row>
    <row r="5624" spans="10:18" ht="15" customHeight="1" x14ac:dyDescent="0.15">
      <c r="J5624" s="246">
        <f>IF(OR(B5624="",C5624="",E5624=""),"",B5624&amp;":"&amp;C5624&amp;":"&amp;E5624)</f>
      </c>
      <c r="K5624" s="247">
        <f>IF(A5624="","",A5624*D5624)</f>
      </c>
      <c r="L5624" s="246">
        <f>IF(A5624="","",IF(OR(A5624=1,A5624=0),H5624,0))</f>
      </c>
      <c r="M5624" s="246">
        <f>IF(A5624="","",IF(A5624=-1,H5624,0))</f>
      </c>
      <c r="N5624">
        <f>IF(J5624="","",IF(E5624="SGD",1,IF(E5624="USD",Settings!$B$22,IF(E5624="HKD",Settings!$B$23,1))))</f>
      </c>
      <c r="O5624">
        <f>IF(OR(B5624="",C5624="",E5624=""),0,(IF(A5624=-1,H5624,0)-IF(OR(A5624=1,A5624=0),H5624,0)+IF(A5624=2,H5624,0))*IF(E5624="SGD",1,IF(E5624="USD",Settings!$B$22,IF(E5624="HKD",Settings!$B$23,1))))</f>
        <v>0</v>
      </c>
      <c r="P5624">
        <f>IF(OR(B5624="",C5624="",E5624=""),0,IF(A5624=2,H5624*IF(E5624="SGD",1,IF(E5624="USD",Settings!$B$22,IF(E5624="HKD",Settings!$B$23,1))),0))</f>
        <v>0</v>
      </c>
      <c r="Q5624" s="312">
        <f>IF(OR(J5624="",G5624=""),"",G5624+ROW()/1000000)</f>
      </c>
      <c r="R5624" s="247">
        <f>IF(Q5624="","",SUMIFS(Txn[Signed Units],Txn[Key],J5624,Txn[Transaction Order],"&lt;="&amp;Q5624))</f>
      </c>
    </row>
    <row r="5625" spans="10:18" ht="15" customHeight="1" x14ac:dyDescent="0.15">
      <c r="J5625" s="246">
        <f>IF(OR(B5625="",C5625="",E5625=""),"",B5625&amp;":"&amp;C5625&amp;":"&amp;E5625)</f>
      </c>
      <c r="K5625" s="247">
        <f>IF(A5625="","",A5625*D5625)</f>
      </c>
      <c r="L5625" s="246">
        <f>IF(A5625="","",IF(OR(A5625=1,A5625=0),H5625,0))</f>
      </c>
      <c r="M5625" s="246">
        <f>IF(A5625="","",IF(A5625=-1,H5625,0))</f>
      </c>
      <c r="N5625">
        <f>IF(J5625="","",IF(E5625="SGD",1,IF(E5625="USD",Settings!$B$22,IF(E5625="HKD",Settings!$B$23,1))))</f>
      </c>
      <c r="O5625">
        <f>IF(OR(B5625="",C5625="",E5625=""),0,(IF(A5625=-1,H5625,0)-IF(OR(A5625=1,A5625=0),H5625,0)+IF(A5625=2,H5625,0))*IF(E5625="SGD",1,IF(E5625="USD",Settings!$B$22,IF(E5625="HKD",Settings!$B$23,1))))</f>
        <v>0</v>
      </c>
      <c r="P5625">
        <f>IF(OR(B5625="",C5625="",E5625=""),0,IF(A5625=2,H5625*IF(E5625="SGD",1,IF(E5625="USD",Settings!$B$22,IF(E5625="HKD",Settings!$B$23,1))),0))</f>
        <v>0</v>
      </c>
      <c r="Q5625" s="312">
        <f>IF(OR(J5625="",G5625=""),"",G5625+ROW()/1000000)</f>
      </c>
      <c r="R5625" s="247">
        <f>IF(Q5625="","",SUMIFS(Txn[Signed Units],Txn[Key],J5625,Txn[Transaction Order],"&lt;="&amp;Q5625))</f>
      </c>
    </row>
    <row r="5626" spans="10:18" ht="15" customHeight="1" x14ac:dyDescent="0.15">
      <c r="J5626" s="246">
        <f>IF(OR(B5626="",C5626="",E5626=""),"",B5626&amp;":"&amp;C5626&amp;":"&amp;E5626)</f>
      </c>
      <c r="K5626" s="247">
        <f>IF(A5626="","",A5626*D5626)</f>
      </c>
      <c r="L5626" s="246">
        <f>IF(A5626="","",IF(OR(A5626=1,A5626=0),H5626,0))</f>
      </c>
      <c r="M5626" s="246">
        <f>IF(A5626="","",IF(A5626=-1,H5626,0))</f>
      </c>
      <c r="N5626">
        <f>IF(J5626="","",IF(E5626="SGD",1,IF(E5626="USD",Settings!$B$22,IF(E5626="HKD",Settings!$B$23,1))))</f>
      </c>
      <c r="O5626">
        <f>IF(OR(B5626="",C5626="",E5626=""),0,(IF(A5626=-1,H5626,0)-IF(OR(A5626=1,A5626=0),H5626,0)+IF(A5626=2,H5626,0))*IF(E5626="SGD",1,IF(E5626="USD",Settings!$B$22,IF(E5626="HKD",Settings!$B$23,1))))</f>
        <v>0</v>
      </c>
      <c r="P5626">
        <f>IF(OR(B5626="",C5626="",E5626=""),0,IF(A5626=2,H5626*IF(E5626="SGD",1,IF(E5626="USD",Settings!$B$22,IF(E5626="HKD",Settings!$B$23,1))),0))</f>
        <v>0</v>
      </c>
      <c r="Q5626" s="312">
        <f>IF(OR(J5626="",G5626=""),"",G5626+ROW()/1000000)</f>
      </c>
      <c r="R5626" s="247">
        <f>IF(Q5626="","",SUMIFS(Txn[Signed Units],Txn[Key],J5626,Txn[Transaction Order],"&lt;="&amp;Q5626))</f>
      </c>
    </row>
    <row r="5627" spans="10:18" ht="15" customHeight="1" x14ac:dyDescent="0.15">
      <c r="J5627" s="246">
        <f>IF(OR(B5627="",C5627="",E5627=""),"",B5627&amp;":"&amp;C5627&amp;":"&amp;E5627)</f>
      </c>
      <c r="K5627" s="247">
        <f>IF(A5627="","",A5627*D5627)</f>
      </c>
      <c r="L5627" s="246">
        <f>IF(A5627="","",IF(OR(A5627=1,A5627=0),H5627,0))</f>
      </c>
      <c r="M5627" s="246">
        <f>IF(A5627="","",IF(A5627=-1,H5627,0))</f>
      </c>
      <c r="N5627">
        <f>IF(J5627="","",IF(E5627="SGD",1,IF(E5627="USD",Settings!$B$22,IF(E5627="HKD",Settings!$B$23,1))))</f>
      </c>
      <c r="O5627">
        <f>IF(OR(B5627="",C5627="",E5627=""),0,(IF(A5627=-1,H5627,0)-IF(OR(A5627=1,A5627=0),H5627,0)+IF(A5627=2,H5627,0))*IF(E5627="SGD",1,IF(E5627="USD",Settings!$B$22,IF(E5627="HKD",Settings!$B$23,1))))</f>
        <v>0</v>
      </c>
      <c r="P5627">
        <f>IF(OR(B5627="",C5627="",E5627=""),0,IF(A5627=2,H5627*IF(E5627="SGD",1,IF(E5627="USD",Settings!$B$22,IF(E5627="HKD",Settings!$B$23,1))),0))</f>
        <v>0</v>
      </c>
      <c r="Q5627" s="312">
        <f>IF(OR(J5627="",G5627=""),"",G5627+ROW()/1000000)</f>
      </c>
      <c r="R5627" s="247">
        <f>IF(Q5627="","",SUMIFS(Txn[Signed Units],Txn[Key],J5627,Txn[Transaction Order],"&lt;="&amp;Q5627))</f>
      </c>
    </row>
    <row r="5628" spans="10:18" ht="15" customHeight="1" x14ac:dyDescent="0.15">
      <c r="J5628" s="246">
        <f>IF(OR(B5628="",C5628="",E5628=""),"",B5628&amp;":"&amp;C5628&amp;":"&amp;E5628)</f>
      </c>
      <c r="K5628" s="247">
        <f>IF(A5628="","",A5628*D5628)</f>
      </c>
      <c r="L5628" s="246">
        <f>IF(A5628="","",IF(OR(A5628=1,A5628=0),H5628,0))</f>
      </c>
      <c r="M5628" s="246">
        <f>IF(A5628="","",IF(A5628=-1,H5628,0))</f>
      </c>
      <c r="N5628">
        <f>IF(J5628="","",IF(E5628="SGD",1,IF(E5628="USD",Settings!$B$22,IF(E5628="HKD",Settings!$B$23,1))))</f>
      </c>
      <c r="O5628">
        <f>IF(OR(B5628="",C5628="",E5628=""),0,(IF(A5628=-1,H5628,0)-IF(OR(A5628=1,A5628=0),H5628,0)+IF(A5628=2,H5628,0))*IF(E5628="SGD",1,IF(E5628="USD",Settings!$B$22,IF(E5628="HKD",Settings!$B$23,1))))</f>
        <v>0</v>
      </c>
      <c r="P5628">
        <f>IF(OR(B5628="",C5628="",E5628=""),0,IF(A5628=2,H5628*IF(E5628="SGD",1,IF(E5628="USD",Settings!$B$22,IF(E5628="HKD",Settings!$B$23,1))),0))</f>
        <v>0</v>
      </c>
      <c r="Q5628" s="312">
        <f>IF(OR(J5628="",G5628=""),"",G5628+ROW()/1000000)</f>
      </c>
      <c r="R5628" s="247">
        <f>IF(Q5628="","",SUMIFS(Txn[Signed Units],Txn[Key],J5628,Txn[Transaction Order],"&lt;="&amp;Q5628))</f>
      </c>
    </row>
    <row r="5629" spans="10:18" ht="15" customHeight="1" x14ac:dyDescent="0.15">
      <c r="J5629" s="246">
        <f>IF(OR(B5629="",C5629="",E5629=""),"",B5629&amp;":"&amp;C5629&amp;":"&amp;E5629)</f>
      </c>
      <c r="K5629" s="247">
        <f>IF(A5629="","",A5629*D5629)</f>
      </c>
      <c r="L5629" s="246">
        <f>IF(A5629="","",IF(OR(A5629=1,A5629=0),H5629,0))</f>
      </c>
      <c r="M5629" s="246">
        <f>IF(A5629="","",IF(A5629=-1,H5629,0))</f>
      </c>
      <c r="N5629">
        <f>IF(J5629="","",IF(E5629="SGD",1,IF(E5629="USD",Settings!$B$22,IF(E5629="HKD",Settings!$B$23,1))))</f>
      </c>
      <c r="O5629">
        <f>IF(OR(B5629="",C5629="",E5629=""),0,(IF(A5629=-1,H5629,0)-IF(OR(A5629=1,A5629=0),H5629,0)+IF(A5629=2,H5629,0))*IF(E5629="SGD",1,IF(E5629="USD",Settings!$B$22,IF(E5629="HKD",Settings!$B$23,1))))</f>
        <v>0</v>
      </c>
      <c r="P5629">
        <f>IF(OR(B5629="",C5629="",E5629=""),0,IF(A5629=2,H5629*IF(E5629="SGD",1,IF(E5629="USD",Settings!$B$22,IF(E5629="HKD",Settings!$B$23,1))),0))</f>
        <v>0</v>
      </c>
      <c r="Q5629" s="312">
        <f>IF(OR(J5629="",G5629=""),"",G5629+ROW()/1000000)</f>
      </c>
      <c r="R5629" s="247">
        <f>IF(Q5629="","",SUMIFS(Txn[Signed Units],Txn[Key],J5629,Txn[Transaction Order],"&lt;="&amp;Q5629))</f>
      </c>
    </row>
    <row r="5630" spans="10:18" ht="15" customHeight="1" x14ac:dyDescent="0.15">
      <c r="J5630" s="246">
        <f>IF(OR(B5630="",C5630="",E5630=""),"",B5630&amp;":"&amp;C5630&amp;":"&amp;E5630)</f>
      </c>
      <c r="K5630" s="247">
        <f>IF(A5630="","",A5630*D5630)</f>
      </c>
      <c r="L5630" s="246">
        <f>IF(A5630="","",IF(OR(A5630=1,A5630=0),H5630,0))</f>
      </c>
      <c r="M5630" s="246">
        <f>IF(A5630="","",IF(A5630=-1,H5630,0))</f>
      </c>
      <c r="N5630">
        <f>IF(J5630="","",IF(E5630="SGD",1,IF(E5630="USD",Settings!$B$22,IF(E5630="HKD",Settings!$B$23,1))))</f>
      </c>
      <c r="O5630">
        <f>IF(OR(B5630="",C5630="",E5630=""),0,(IF(A5630=-1,H5630,0)-IF(OR(A5630=1,A5630=0),H5630,0)+IF(A5630=2,H5630,0))*IF(E5630="SGD",1,IF(E5630="USD",Settings!$B$22,IF(E5630="HKD",Settings!$B$23,1))))</f>
        <v>0</v>
      </c>
      <c r="P5630">
        <f>IF(OR(B5630="",C5630="",E5630=""),0,IF(A5630=2,H5630*IF(E5630="SGD",1,IF(E5630="USD",Settings!$B$22,IF(E5630="HKD",Settings!$B$23,1))),0))</f>
        <v>0</v>
      </c>
      <c r="Q5630" s="312">
        <f>IF(OR(J5630="",G5630=""),"",G5630+ROW()/1000000)</f>
      </c>
      <c r="R5630" s="247">
        <f>IF(Q5630="","",SUMIFS(Txn[Signed Units],Txn[Key],J5630,Txn[Transaction Order],"&lt;="&amp;Q5630))</f>
      </c>
    </row>
    <row r="5631" spans="10:18" ht="15" customHeight="1" x14ac:dyDescent="0.15">
      <c r="J5631" s="246">
        <f>IF(OR(B5631="",C5631="",E5631=""),"",B5631&amp;":"&amp;C5631&amp;":"&amp;E5631)</f>
      </c>
      <c r="K5631" s="247">
        <f>IF(A5631="","",A5631*D5631)</f>
      </c>
      <c r="L5631" s="246">
        <f>IF(A5631="","",IF(OR(A5631=1,A5631=0),H5631,0))</f>
      </c>
      <c r="M5631" s="246">
        <f>IF(A5631="","",IF(A5631=-1,H5631,0))</f>
      </c>
      <c r="N5631">
        <f>IF(J5631="","",IF(E5631="SGD",1,IF(E5631="USD",Settings!$B$22,IF(E5631="HKD",Settings!$B$23,1))))</f>
      </c>
      <c r="O5631">
        <f>IF(OR(B5631="",C5631="",E5631=""),0,(IF(A5631=-1,H5631,0)-IF(OR(A5631=1,A5631=0),H5631,0)+IF(A5631=2,H5631,0))*IF(E5631="SGD",1,IF(E5631="USD",Settings!$B$22,IF(E5631="HKD",Settings!$B$23,1))))</f>
        <v>0</v>
      </c>
      <c r="P5631">
        <f>IF(OR(B5631="",C5631="",E5631=""),0,IF(A5631=2,H5631*IF(E5631="SGD",1,IF(E5631="USD",Settings!$B$22,IF(E5631="HKD",Settings!$B$23,1))),0))</f>
        <v>0</v>
      </c>
      <c r="Q5631" s="312">
        <f>IF(OR(J5631="",G5631=""),"",G5631+ROW()/1000000)</f>
      </c>
      <c r="R5631" s="247">
        <f>IF(Q5631="","",SUMIFS(Txn[Signed Units],Txn[Key],J5631,Txn[Transaction Order],"&lt;="&amp;Q5631))</f>
      </c>
    </row>
    <row r="5632" spans="10:18" ht="15" customHeight="1" x14ac:dyDescent="0.15">
      <c r="J5632" s="246">
        <f>IF(OR(B5632="",C5632="",E5632=""),"",B5632&amp;":"&amp;C5632&amp;":"&amp;E5632)</f>
      </c>
      <c r="K5632" s="247">
        <f>IF(A5632="","",A5632*D5632)</f>
      </c>
      <c r="L5632" s="246">
        <f>IF(A5632="","",IF(OR(A5632=1,A5632=0),H5632,0))</f>
      </c>
      <c r="M5632" s="246">
        <f>IF(A5632="","",IF(A5632=-1,H5632,0))</f>
      </c>
      <c r="N5632">
        <f>IF(J5632="","",IF(E5632="SGD",1,IF(E5632="USD",Settings!$B$22,IF(E5632="HKD",Settings!$B$23,1))))</f>
      </c>
      <c r="O5632">
        <f>IF(OR(B5632="",C5632="",E5632=""),0,(IF(A5632=-1,H5632,0)-IF(OR(A5632=1,A5632=0),H5632,0)+IF(A5632=2,H5632,0))*IF(E5632="SGD",1,IF(E5632="USD",Settings!$B$22,IF(E5632="HKD",Settings!$B$23,1))))</f>
        <v>0</v>
      </c>
      <c r="P5632">
        <f>IF(OR(B5632="",C5632="",E5632=""),0,IF(A5632=2,H5632*IF(E5632="SGD",1,IF(E5632="USD",Settings!$B$22,IF(E5632="HKD",Settings!$B$23,1))),0))</f>
        <v>0</v>
      </c>
      <c r="Q5632" s="312">
        <f>IF(OR(J5632="",G5632=""),"",G5632+ROW()/1000000)</f>
      </c>
      <c r="R5632" s="247">
        <f>IF(Q5632="","",SUMIFS(Txn[Signed Units],Txn[Key],J5632,Txn[Transaction Order],"&lt;="&amp;Q5632))</f>
      </c>
    </row>
    <row r="5633" spans="10:18" ht="15" customHeight="1" x14ac:dyDescent="0.15">
      <c r="J5633" s="246">
        <f>IF(OR(B5633="",C5633="",E5633=""),"",B5633&amp;":"&amp;C5633&amp;":"&amp;E5633)</f>
      </c>
      <c r="K5633" s="247">
        <f>IF(A5633="","",A5633*D5633)</f>
      </c>
      <c r="L5633" s="246">
        <f>IF(A5633="","",IF(OR(A5633=1,A5633=0),H5633,0))</f>
      </c>
      <c r="M5633" s="246">
        <f>IF(A5633="","",IF(A5633=-1,H5633,0))</f>
      </c>
      <c r="N5633">
        <f>IF(J5633="","",IF(E5633="SGD",1,IF(E5633="USD",Settings!$B$22,IF(E5633="HKD",Settings!$B$23,1))))</f>
      </c>
      <c r="O5633">
        <f>IF(OR(B5633="",C5633="",E5633=""),0,(IF(A5633=-1,H5633,0)-IF(OR(A5633=1,A5633=0),H5633,0)+IF(A5633=2,H5633,0))*IF(E5633="SGD",1,IF(E5633="USD",Settings!$B$22,IF(E5633="HKD",Settings!$B$23,1))))</f>
        <v>0</v>
      </c>
      <c r="P5633">
        <f>IF(OR(B5633="",C5633="",E5633=""),0,IF(A5633=2,H5633*IF(E5633="SGD",1,IF(E5633="USD",Settings!$B$22,IF(E5633="HKD",Settings!$B$23,1))),0))</f>
        <v>0</v>
      </c>
      <c r="Q5633" s="312">
        <f>IF(OR(J5633="",G5633=""),"",G5633+ROW()/1000000)</f>
      </c>
      <c r="R5633" s="247">
        <f>IF(Q5633="","",SUMIFS(Txn[Signed Units],Txn[Key],J5633,Txn[Transaction Order],"&lt;="&amp;Q5633))</f>
      </c>
    </row>
    <row r="5634" spans="10:18" ht="15" customHeight="1" x14ac:dyDescent="0.15">
      <c r="J5634" s="246">
        <f>IF(OR(B5634="",C5634="",E5634=""),"",B5634&amp;":"&amp;C5634&amp;":"&amp;E5634)</f>
      </c>
      <c r="K5634" s="247">
        <f>IF(A5634="","",A5634*D5634)</f>
      </c>
      <c r="L5634" s="246">
        <f>IF(A5634="","",IF(OR(A5634=1,A5634=0),H5634,0))</f>
      </c>
      <c r="M5634" s="246">
        <f>IF(A5634="","",IF(A5634=-1,H5634,0))</f>
      </c>
      <c r="N5634">
        <f>IF(J5634="","",IF(E5634="SGD",1,IF(E5634="USD",Settings!$B$22,IF(E5634="HKD",Settings!$B$23,1))))</f>
      </c>
      <c r="O5634">
        <f>IF(OR(B5634="",C5634="",E5634=""),0,(IF(A5634=-1,H5634,0)-IF(OR(A5634=1,A5634=0),H5634,0)+IF(A5634=2,H5634,0))*IF(E5634="SGD",1,IF(E5634="USD",Settings!$B$22,IF(E5634="HKD",Settings!$B$23,1))))</f>
        <v>0</v>
      </c>
      <c r="P5634">
        <f>IF(OR(B5634="",C5634="",E5634=""),0,IF(A5634=2,H5634*IF(E5634="SGD",1,IF(E5634="USD",Settings!$B$22,IF(E5634="HKD",Settings!$B$23,1))),0))</f>
        <v>0</v>
      </c>
      <c r="Q5634" s="312">
        <f>IF(OR(J5634="",G5634=""),"",G5634+ROW()/1000000)</f>
      </c>
      <c r="R5634" s="247">
        <f>IF(Q5634="","",SUMIFS(Txn[Signed Units],Txn[Key],J5634,Txn[Transaction Order],"&lt;="&amp;Q5634))</f>
      </c>
    </row>
    <row r="5635" spans="10:18" ht="15" customHeight="1" x14ac:dyDescent="0.15">
      <c r="J5635" s="246">
        <f>IF(OR(B5635="",C5635="",E5635=""),"",B5635&amp;":"&amp;C5635&amp;":"&amp;E5635)</f>
      </c>
      <c r="K5635" s="247">
        <f>IF(A5635="","",A5635*D5635)</f>
      </c>
      <c r="L5635" s="246">
        <f>IF(A5635="","",IF(OR(A5635=1,A5635=0),H5635,0))</f>
      </c>
      <c r="M5635" s="246">
        <f>IF(A5635="","",IF(A5635=-1,H5635,0))</f>
      </c>
      <c r="N5635">
        <f>IF(J5635="","",IF(E5635="SGD",1,IF(E5635="USD",Settings!$B$22,IF(E5635="HKD",Settings!$B$23,1))))</f>
      </c>
      <c r="O5635">
        <f>IF(OR(B5635="",C5635="",E5635=""),0,(IF(A5635=-1,H5635,0)-IF(OR(A5635=1,A5635=0),H5635,0)+IF(A5635=2,H5635,0))*IF(E5635="SGD",1,IF(E5635="USD",Settings!$B$22,IF(E5635="HKD",Settings!$B$23,1))))</f>
        <v>0</v>
      </c>
      <c r="P5635">
        <f>IF(OR(B5635="",C5635="",E5635=""),0,IF(A5635=2,H5635*IF(E5635="SGD",1,IF(E5635="USD",Settings!$B$22,IF(E5635="HKD",Settings!$B$23,1))),0))</f>
        <v>0</v>
      </c>
      <c r="Q5635" s="312">
        <f>IF(OR(J5635="",G5635=""),"",G5635+ROW()/1000000)</f>
      </c>
      <c r="R5635" s="247">
        <f>IF(Q5635="","",SUMIFS(Txn[Signed Units],Txn[Key],J5635,Txn[Transaction Order],"&lt;="&amp;Q5635))</f>
      </c>
    </row>
    <row r="5636" spans="10:18" ht="15" customHeight="1" x14ac:dyDescent="0.15">
      <c r="J5636" s="246">
        <f>IF(OR(B5636="",C5636="",E5636=""),"",B5636&amp;":"&amp;C5636&amp;":"&amp;E5636)</f>
      </c>
      <c r="K5636" s="247">
        <f>IF(A5636="","",A5636*D5636)</f>
      </c>
      <c r="L5636" s="246">
        <f>IF(A5636="","",IF(OR(A5636=1,A5636=0),H5636,0))</f>
      </c>
      <c r="M5636" s="246">
        <f>IF(A5636="","",IF(A5636=-1,H5636,0))</f>
      </c>
      <c r="N5636">
        <f>IF(J5636="","",IF(E5636="SGD",1,IF(E5636="USD",Settings!$B$22,IF(E5636="HKD",Settings!$B$23,1))))</f>
      </c>
      <c r="O5636">
        <f>IF(OR(B5636="",C5636="",E5636=""),0,(IF(A5636=-1,H5636,0)-IF(OR(A5636=1,A5636=0),H5636,0)+IF(A5636=2,H5636,0))*IF(E5636="SGD",1,IF(E5636="USD",Settings!$B$22,IF(E5636="HKD",Settings!$B$23,1))))</f>
        <v>0</v>
      </c>
      <c r="P5636">
        <f>IF(OR(B5636="",C5636="",E5636=""),0,IF(A5636=2,H5636*IF(E5636="SGD",1,IF(E5636="USD",Settings!$B$22,IF(E5636="HKD",Settings!$B$23,1))),0))</f>
        <v>0</v>
      </c>
      <c r="Q5636" s="312">
        <f>IF(OR(J5636="",G5636=""),"",G5636+ROW()/1000000)</f>
      </c>
      <c r="R5636" s="247">
        <f>IF(Q5636="","",SUMIFS(Txn[Signed Units],Txn[Key],J5636,Txn[Transaction Order],"&lt;="&amp;Q5636))</f>
      </c>
    </row>
    <row r="5637" spans="10:18" ht="15" customHeight="1" x14ac:dyDescent="0.15">
      <c r="J5637" s="246">
        <f>IF(OR(B5637="",C5637="",E5637=""),"",B5637&amp;":"&amp;C5637&amp;":"&amp;E5637)</f>
      </c>
      <c r="K5637" s="247">
        <f>IF(A5637="","",A5637*D5637)</f>
      </c>
      <c r="L5637" s="246">
        <f>IF(A5637="","",IF(OR(A5637=1,A5637=0),H5637,0))</f>
      </c>
      <c r="M5637" s="246">
        <f>IF(A5637="","",IF(A5637=-1,H5637,0))</f>
      </c>
      <c r="N5637">
        <f>IF(J5637="","",IF(E5637="SGD",1,IF(E5637="USD",Settings!$B$22,IF(E5637="HKD",Settings!$B$23,1))))</f>
      </c>
      <c r="O5637">
        <f>IF(OR(B5637="",C5637="",E5637=""),0,(IF(A5637=-1,H5637,0)-IF(OR(A5637=1,A5637=0),H5637,0)+IF(A5637=2,H5637,0))*IF(E5637="SGD",1,IF(E5637="USD",Settings!$B$22,IF(E5637="HKD",Settings!$B$23,1))))</f>
        <v>0</v>
      </c>
      <c r="P5637">
        <f>IF(OR(B5637="",C5637="",E5637=""),0,IF(A5637=2,H5637*IF(E5637="SGD",1,IF(E5637="USD",Settings!$B$22,IF(E5637="HKD",Settings!$B$23,1))),0))</f>
        <v>0</v>
      </c>
      <c r="Q5637" s="312">
        <f>IF(OR(J5637="",G5637=""),"",G5637+ROW()/1000000)</f>
      </c>
      <c r="R5637" s="247">
        <f>IF(Q5637="","",SUMIFS(Txn[Signed Units],Txn[Key],J5637,Txn[Transaction Order],"&lt;="&amp;Q5637))</f>
      </c>
    </row>
    <row r="5638" spans="10:18" ht="15" customHeight="1" x14ac:dyDescent="0.15">
      <c r="J5638" s="246">
        <f>IF(OR(B5638="",C5638="",E5638=""),"",B5638&amp;":"&amp;C5638&amp;":"&amp;E5638)</f>
      </c>
      <c r="K5638" s="247">
        <f>IF(A5638="","",A5638*D5638)</f>
      </c>
      <c r="L5638" s="246">
        <f>IF(A5638="","",IF(OR(A5638=1,A5638=0),H5638,0))</f>
      </c>
      <c r="M5638" s="246">
        <f>IF(A5638="","",IF(A5638=-1,H5638,0))</f>
      </c>
      <c r="N5638">
        <f>IF(J5638="","",IF(E5638="SGD",1,IF(E5638="USD",Settings!$B$22,IF(E5638="HKD",Settings!$B$23,1))))</f>
      </c>
      <c r="O5638">
        <f>IF(OR(B5638="",C5638="",E5638=""),0,(IF(A5638=-1,H5638,0)-IF(OR(A5638=1,A5638=0),H5638,0)+IF(A5638=2,H5638,0))*IF(E5638="SGD",1,IF(E5638="USD",Settings!$B$22,IF(E5638="HKD",Settings!$B$23,1))))</f>
        <v>0</v>
      </c>
      <c r="P5638">
        <f>IF(OR(B5638="",C5638="",E5638=""),0,IF(A5638=2,H5638*IF(E5638="SGD",1,IF(E5638="USD",Settings!$B$22,IF(E5638="HKD",Settings!$B$23,1))),0))</f>
        <v>0</v>
      </c>
      <c r="Q5638" s="312">
        <f>IF(OR(J5638="",G5638=""),"",G5638+ROW()/1000000)</f>
      </c>
      <c r="R5638" s="247">
        <f>IF(Q5638="","",SUMIFS(Txn[Signed Units],Txn[Key],J5638,Txn[Transaction Order],"&lt;="&amp;Q5638))</f>
      </c>
    </row>
    <row r="5639" spans="10:18" ht="15" customHeight="1" x14ac:dyDescent="0.15">
      <c r="J5639" s="246">
        <f>IF(OR(B5639="",C5639="",E5639=""),"",B5639&amp;":"&amp;C5639&amp;":"&amp;E5639)</f>
      </c>
      <c r="K5639" s="247">
        <f>IF(A5639="","",A5639*D5639)</f>
      </c>
      <c r="L5639" s="246">
        <f>IF(A5639="","",IF(OR(A5639=1,A5639=0),H5639,0))</f>
      </c>
      <c r="M5639" s="246">
        <f>IF(A5639="","",IF(A5639=-1,H5639,0))</f>
      </c>
      <c r="N5639">
        <f>IF(J5639="","",IF(E5639="SGD",1,IF(E5639="USD",Settings!$B$22,IF(E5639="HKD",Settings!$B$23,1))))</f>
      </c>
      <c r="O5639">
        <f>IF(OR(B5639="",C5639="",E5639=""),0,(IF(A5639=-1,H5639,0)-IF(OR(A5639=1,A5639=0),H5639,0)+IF(A5639=2,H5639,0))*IF(E5639="SGD",1,IF(E5639="USD",Settings!$B$22,IF(E5639="HKD",Settings!$B$23,1))))</f>
        <v>0</v>
      </c>
      <c r="P5639">
        <f>IF(OR(B5639="",C5639="",E5639=""),0,IF(A5639=2,H5639*IF(E5639="SGD",1,IF(E5639="USD",Settings!$B$22,IF(E5639="HKD",Settings!$B$23,1))),0))</f>
        <v>0</v>
      </c>
      <c r="Q5639" s="312">
        <f>IF(OR(J5639="",G5639=""),"",G5639+ROW()/1000000)</f>
      </c>
      <c r="R5639" s="247">
        <f>IF(Q5639="","",SUMIFS(Txn[Signed Units],Txn[Key],J5639,Txn[Transaction Order],"&lt;="&amp;Q5639))</f>
      </c>
    </row>
    <row r="5640" spans="10:18" ht="15" customHeight="1" x14ac:dyDescent="0.15">
      <c r="J5640" s="246">
        <f>IF(OR(B5640="",C5640="",E5640=""),"",B5640&amp;":"&amp;C5640&amp;":"&amp;E5640)</f>
      </c>
      <c r="K5640" s="247">
        <f>IF(A5640="","",A5640*D5640)</f>
      </c>
      <c r="L5640" s="246">
        <f>IF(A5640="","",IF(OR(A5640=1,A5640=0),H5640,0))</f>
      </c>
      <c r="M5640" s="246">
        <f>IF(A5640="","",IF(A5640=-1,H5640,0))</f>
      </c>
      <c r="N5640">
        <f>IF(J5640="","",IF(E5640="SGD",1,IF(E5640="USD",Settings!$B$22,IF(E5640="HKD",Settings!$B$23,1))))</f>
      </c>
      <c r="O5640">
        <f>IF(OR(B5640="",C5640="",E5640=""),0,(IF(A5640=-1,H5640,0)-IF(OR(A5640=1,A5640=0),H5640,0)+IF(A5640=2,H5640,0))*IF(E5640="SGD",1,IF(E5640="USD",Settings!$B$22,IF(E5640="HKD",Settings!$B$23,1))))</f>
        <v>0</v>
      </c>
      <c r="P5640">
        <f>IF(OR(B5640="",C5640="",E5640=""),0,IF(A5640=2,H5640*IF(E5640="SGD",1,IF(E5640="USD",Settings!$B$22,IF(E5640="HKD",Settings!$B$23,1))),0))</f>
        <v>0</v>
      </c>
      <c r="Q5640" s="312">
        <f>IF(OR(J5640="",G5640=""),"",G5640+ROW()/1000000)</f>
      </c>
      <c r="R5640" s="247">
        <f>IF(Q5640="","",SUMIFS(Txn[Signed Units],Txn[Key],J5640,Txn[Transaction Order],"&lt;="&amp;Q5640))</f>
      </c>
    </row>
    <row r="5641" spans="10:18" ht="15" customHeight="1" x14ac:dyDescent="0.15">
      <c r="J5641" s="246">
        <f>IF(OR(B5641="",C5641="",E5641=""),"",B5641&amp;":"&amp;C5641&amp;":"&amp;E5641)</f>
      </c>
      <c r="K5641" s="247">
        <f>IF(A5641="","",A5641*D5641)</f>
      </c>
      <c r="L5641" s="246">
        <f>IF(A5641="","",IF(OR(A5641=1,A5641=0),H5641,0))</f>
      </c>
      <c r="M5641" s="246">
        <f>IF(A5641="","",IF(A5641=-1,H5641,0))</f>
      </c>
      <c r="N5641">
        <f>IF(J5641="","",IF(E5641="SGD",1,IF(E5641="USD",Settings!$B$22,IF(E5641="HKD",Settings!$B$23,1))))</f>
      </c>
      <c r="O5641">
        <f>IF(OR(B5641="",C5641="",E5641=""),0,(IF(A5641=-1,H5641,0)-IF(OR(A5641=1,A5641=0),H5641,0)+IF(A5641=2,H5641,0))*IF(E5641="SGD",1,IF(E5641="USD",Settings!$B$22,IF(E5641="HKD",Settings!$B$23,1))))</f>
        <v>0</v>
      </c>
      <c r="P5641">
        <f>IF(OR(B5641="",C5641="",E5641=""),0,IF(A5641=2,H5641*IF(E5641="SGD",1,IF(E5641="USD",Settings!$B$22,IF(E5641="HKD",Settings!$B$23,1))),0))</f>
        <v>0</v>
      </c>
      <c r="Q5641" s="312">
        <f>IF(OR(J5641="",G5641=""),"",G5641+ROW()/1000000)</f>
      </c>
      <c r="R5641" s="247">
        <f>IF(Q5641="","",SUMIFS(Txn[Signed Units],Txn[Key],J5641,Txn[Transaction Order],"&lt;="&amp;Q5641))</f>
      </c>
    </row>
    <row r="5642" spans="10:18" ht="15" customHeight="1" x14ac:dyDescent="0.15">
      <c r="J5642" s="246">
        <f>IF(OR(B5642="",C5642="",E5642=""),"",B5642&amp;":"&amp;C5642&amp;":"&amp;E5642)</f>
      </c>
      <c r="K5642" s="247">
        <f>IF(A5642="","",A5642*D5642)</f>
      </c>
      <c r="L5642" s="246">
        <f>IF(A5642="","",IF(OR(A5642=1,A5642=0),H5642,0))</f>
      </c>
      <c r="M5642" s="246">
        <f>IF(A5642="","",IF(A5642=-1,H5642,0))</f>
      </c>
      <c r="N5642">
        <f>IF(J5642="","",IF(E5642="SGD",1,IF(E5642="USD",Settings!$B$22,IF(E5642="HKD",Settings!$B$23,1))))</f>
      </c>
      <c r="O5642">
        <f>IF(OR(B5642="",C5642="",E5642=""),0,(IF(A5642=-1,H5642,0)-IF(OR(A5642=1,A5642=0),H5642,0)+IF(A5642=2,H5642,0))*IF(E5642="SGD",1,IF(E5642="USD",Settings!$B$22,IF(E5642="HKD",Settings!$B$23,1))))</f>
        <v>0</v>
      </c>
      <c r="P5642">
        <f>IF(OR(B5642="",C5642="",E5642=""),0,IF(A5642=2,H5642*IF(E5642="SGD",1,IF(E5642="USD",Settings!$B$22,IF(E5642="HKD",Settings!$B$23,1))),0))</f>
        <v>0</v>
      </c>
      <c r="Q5642" s="312">
        <f>IF(OR(J5642="",G5642=""),"",G5642+ROW()/1000000)</f>
      </c>
      <c r="R5642" s="247">
        <f>IF(Q5642="","",SUMIFS(Txn[Signed Units],Txn[Key],J5642,Txn[Transaction Order],"&lt;="&amp;Q5642))</f>
      </c>
    </row>
    <row r="5643" spans="10:18" ht="15" customHeight="1" x14ac:dyDescent="0.15">
      <c r="J5643" s="246">
        <f>IF(OR(B5643="",C5643="",E5643=""),"",B5643&amp;":"&amp;C5643&amp;":"&amp;E5643)</f>
      </c>
      <c r="K5643" s="247">
        <f>IF(A5643="","",A5643*D5643)</f>
      </c>
      <c r="L5643" s="246">
        <f>IF(A5643="","",IF(OR(A5643=1,A5643=0),H5643,0))</f>
      </c>
      <c r="M5643" s="246">
        <f>IF(A5643="","",IF(A5643=-1,H5643,0))</f>
      </c>
      <c r="N5643">
        <f>IF(J5643="","",IF(E5643="SGD",1,IF(E5643="USD",Settings!$B$22,IF(E5643="HKD",Settings!$B$23,1))))</f>
      </c>
      <c r="O5643">
        <f>IF(OR(B5643="",C5643="",E5643=""),0,(IF(A5643=-1,H5643,0)-IF(OR(A5643=1,A5643=0),H5643,0)+IF(A5643=2,H5643,0))*IF(E5643="SGD",1,IF(E5643="USD",Settings!$B$22,IF(E5643="HKD",Settings!$B$23,1))))</f>
        <v>0</v>
      </c>
      <c r="P5643">
        <f>IF(OR(B5643="",C5643="",E5643=""),0,IF(A5643=2,H5643*IF(E5643="SGD",1,IF(E5643="USD",Settings!$B$22,IF(E5643="HKD",Settings!$B$23,1))),0))</f>
        <v>0</v>
      </c>
      <c r="Q5643" s="312">
        <f>IF(OR(J5643="",G5643=""),"",G5643+ROW()/1000000)</f>
      </c>
      <c r="R5643" s="247">
        <f>IF(Q5643="","",SUMIFS(Txn[Signed Units],Txn[Key],J5643,Txn[Transaction Order],"&lt;="&amp;Q5643))</f>
      </c>
    </row>
    <row r="5644" spans="10:18" ht="15" customHeight="1" x14ac:dyDescent="0.15">
      <c r="J5644" s="246">
        <f>IF(OR(B5644="",C5644="",E5644=""),"",B5644&amp;":"&amp;C5644&amp;":"&amp;E5644)</f>
      </c>
      <c r="K5644" s="247">
        <f>IF(A5644="","",A5644*D5644)</f>
      </c>
      <c r="L5644" s="246">
        <f>IF(A5644="","",IF(OR(A5644=1,A5644=0),H5644,0))</f>
      </c>
      <c r="M5644" s="246">
        <f>IF(A5644="","",IF(A5644=-1,H5644,0))</f>
      </c>
      <c r="N5644">
        <f>IF(J5644="","",IF(E5644="SGD",1,IF(E5644="USD",Settings!$B$22,IF(E5644="HKD",Settings!$B$23,1))))</f>
      </c>
      <c r="O5644">
        <f>IF(OR(B5644="",C5644="",E5644=""),0,(IF(A5644=-1,H5644,0)-IF(OR(A5644=1,A5644=0),H5644,0)+IF(A5644=2,H5644,0))*IF(E5644="SGD",1,IF(E5644="USD",Settings!$B$22,IF(E5644="HKD",Settings!$B$23,1))))</f>
        <v>0</v>
      </c>
      <c r="P5644">
        <f>IF(OR(B5644="",C5644="",E5644=""),0,IF(A5644=2,H5644*IF(E5644="SGD",1,IF(E5644="USD",Settings!$B$22,IF(E5644="HKD",Settings!$B$23,1))),0))</f>
        <v>0</v>
      </c>
      <c r="Q5644" s="312">
        <f>IF(OR(J5644="",G5644=""),"",G5644+ROW()/1000000)</f>
      </c>
      <c r="R5644" s="247">
        <f>IF(Q5644="","",SUMIFS(Txn[Signed Units],Txn[Key],J5644,Txn[Transaction Order],"&lt;="&amp;Q5644))</f>
      </c>
    </row>
    <row r="5645" spans="10:18" ht="15" customHeight="1" x14ac:dyDescent="0.15">
      <c r="J5645" s="246">
        <f>IF(OR(B5645="",C5645="",E5645=""),"",B5645&amp;":"&amp;C5645&amp;":"&amp;E5645)</f>
      </c>
      <c r="K5645" s="247">
        <f>IF(A5645="","",A5645*D5645)</f>
      </c>
      <c r="L5645" s="246">
        <f>IF(A5645="","",IF(OR(A5645=1,A5645=0),H5645,0))</f>
      </c>
      <c r="M5645" s="246">
        <f>IF(A5645="","",IF(A5645=-1,H5645,0))</f>
      </c>
      <c r="N5645">
        <f>IF(J5645="","",IF(E5645="SGD",1,IF(E5645="USD",Settings!$B$22,IF(E5645="HKD",Settings!$B$23,1))))</f>
      </c>
      <c r="O5645">
        <f>IF(OR(B5645="",C5645="",E5645=""),0,(IF(A5645=-1,H5645,0)-IF(OR(A5645=1,A5645=0),H5645,0)+IF(A5645=2,H5645,0))*IF(E5645="SGD",1,IF(E5645="USD",Settings!$B$22,IF(E5645="HKD",Settings!$B$23,1))))</f>
        <v>0</v>
      </c>
      <c r="P5645">
        <f>IF(OR(B5645="",C5645="",E5645=""),0,IF(A5645=2,H5645*IF(E5645="SGD",1,IF(E5645="USD",Settings!$B$22,IF(E5645="HKD",Settings!$B$23,1))),0))</f>
        <v>0</v>
      </c>
      <c r="Q5645" s="312">
        <f>IF(OR(J5645="",G5645=""),"",G5645+ROW()/1000000)</f>
      </c>
      <c r="R5645" s="247">
        <f>IF(Q5645="","",SUMIFS(Txn[Signed Units],Txn[Key],J5645,Txn[Transaction Order],"&lt;="&amp;Q5645))</f>
      </c>
    </row>
    <row r="5646" spans="10:18" ht="15" customHeight="1" x14ac:dyDescent="0.15">
      <c r="J5646" s="246">
        <f>IF(OR(B5646="",C5646="",E5646=""),"",B5646&amp;":"&amp;C5646&amp;":"&amp;E5646)</f>
      </c>
      <c r="K5646" s="247">
        <f>IF(A5646="","",A5646*D5646)</f>
      </c>
      <c r="L5646" s="246">
        <f>IF(A5646="","",IF(OR(A5646=1,A5646=0),H5646,0))</f>
      </c>
      <c r="M5646" s="246">
        <f>IF(A5646="","",IF(A5646=-1,H5646,0))</f>
      </c>
      <c r="N5646">
        <f>IF(J5646="","",IF(E5646="SGD",1,IF(E5646="USD",Settings!$B$22,IF(E5646="HKD",Settings!$B$23,1))))</f>
      </c>
      <c r="O5646">
        <f>IF(OR(B5646="",C5646="",E5646=""),0,(IF(A5646=-1,H5646,0)-IF(OR(A5646=1,A5646=0),H5646,0)+IF(A5646=2,H5646,0))*IF(E5646="SGD",1,IF(E5646="USD",Settings!$B$22,IF(E5646="HKD",Settings!$B$23,1))))</f>
        <v>0</v>
      </c>
      <c r="P5646">
        <f>IF(OR(B5646="",C5646="",E5646=""),0,IF(A5646=2,H5646*IF(E5646="SGD",1,IF(E5646="USD",Settings!$B$22,IF(E5646="HKD",Settings!$B$23,1))),0))</f>
        <v>0</v>
      </c>
      <c r="Q5646" s="312">
        <f>IF(OR(J5646="",G5646=""),"",G5646+ROW()/1000000)</f>
      </c>
      <c r="R5646" s="247">
        <f>IF(Q5646="","",SUMIFS(Txn[Signed Units],Txn[Key],J5646,Txn[Transaction Order],"&lt;="&amp;Q5646))</f>
      </c>
    </row>
    <row r="5647" spans="10:18" ht="15" customHeight="1" x14ac:dyDescent="0.15">
      <c r="J5647" s="246">
        <f>IF(OR(B5647="",C5647="",E5647=""),"",B5647&amp;":"&amp;C5647&amp;":"&amp;E5647)</f>
      </c>
      <c r="K5647" s="247">
        <f>IF(A5647="","",A5647*D5647)</f>
      </c>
      <c r="L5647" s="246">
        <f>IF(A5647="","",IF(OR(A5647=1,A5647=0),H5647,0))</f>
      </c>
      <c r="M5647" s="246">
        <f>IF(A5647="","",IF(A5647=-1,H5647,0))</f>
      </c>
      <c r="N5647">
        <f>IF(J5647="","",IF(E5647="SGD",1,IF(E5647="USD",Settings!$B$22,IF(E5647="HKD",Settings!$B$23,1))))</f>
      </c>
      <c r="O5647">
        <f>IF(OR(B5647="",C5647="",E5647=""),0,(IF(A5647=-1,H5647,0)-IF(OR(A5647=1,A5647=0),H5647,0)+IF(A5647=2,H5647,0))*IF(E5647="SGD",1,IF(E5647="USD",Settings!$B$22,IF(E5647="HKD",Settings!$B$23,1))))</f>
        <v>0</v>
      </c>
      <c r="P5647">
        <f>IF(OR(B5647="",C5647="",E5647=""),0,IF(A5647=2,H5647*IF(E5647="SGD",1,IF(E5647="USD",Settings!$B$22,IF(E5647="HKD",Settings!$B$23,1))),0))</f>
        <v>0</v>
      </c>
      <c r="Q5647" s="312">
        <f>IF(OR(J5647="",G5647=""),"",G5647+ROW()/1000000)</f>
      </c>
      <c r="R5647" s="247">
        <f>IF(Q5647="","",SUMIFS(Txn[Signed Units],Txn[Key],J5647,Txn[Transaction Order],"&lt;="&amp;Q5647))</f>
      </c>
    </row>
    <row r="5648" spans="10:18" ht="15" customHeight="1" x14ac:dyDescent="0.15">
      <c r="J5648" s="246">
        <f>IF(OR(B5648="",C5648="",E5648=""),"",B5648&amp;":"&amp;C5648&amp;":"&amp;E5648)</f>
      </c>
      <c r="K5648" s="247">
        <f>IF(A5648="","",A5648*D5648)</f>
      </c>
      <c r="L5648" s="246">
        <f>IF(A5648="","",IF(OR(A5648=1,A5648=0),H5648,0))</f>
      </c>
      <c r="M5648" s="246">
        <f>IF(A5648="","",IF(A5648=-1,H5648,0))</f>
      </c>
      <c r="N5648">
        <f>IF(J5648="","",IF(E5648="SGD",1,IF(E5648="USD",Settings!$B$22,IF(E5648="HKD",Settings!$B$23,1))))</f>
      </c>
      <c r="O5648">
        <f>IF(OR(B5648="",C5648="",E5648=""),0,(IF(A5648=-1,H5648,0)-IF(OR(A5648=1,A5648=0),H5648,0)+IF(A5648=2,H5648,0))*IF(E5648="SGD",1,IF(E5648="USD",Settings!$B$22,IF(E5648="HKD",Settings!$B$23,1))))</f>
        <v>0</v>
      </c>
      <c r="P5648">
        <f>IF(OR(B5648="",C5648="",E5648=""),0,IF(A5648=2,H5648*IF(E5648="SGD",1,IF(E5648="USD",Settings!$B$22,IF(E5648="HKD",Settings!$B$23,1))),0))</f>
        <v>0</v>
      </c>
      <c r="Q5648" s="312">
        <f>IF(OR(J5648="",G5648=""),"",G5648+ROW()/1000000)</f>
      </c>
      <c r="R5648" s="247">
        <f>IF(Q5648="","",SUMIFS(Txn[Signed Units],Txn[Key],J5648,Txn[Transaction Order],"&lt;="&amp;Q5648))</f>
      </c>
    </row>
    <row r="5649" spans="10:18" ht="15" customHeight="1" x14ac:dyDescent="0.15">
      <c r="J5649" s="246">
        <f>IF(OR(B5649="",C5649="",E5649=""),"",B5649&amp;":"&amp;C5649&amp;":"&amp;E5649)</f>
      </c>
      <c r="K5649" s="247">
        <f>IF(A5649="","",A5649*D5649)</f>
      </c>
      <c r="L5649" s="246">
        <f>IF(A5649="","",IF(OR(A5649=1,A5649=0),H5649,0))</f>
      </c>
      <c r="M5649" s="246">
        <f>IF(A5649="","",IF(A5649=-1,H5649,0))</f>
      </c>
      <c r="N5649">
        <f>IF(J5649="","",IF(E5649="SGD",1,IF(E5649="USD",Settings!$B$22,IF(E5649="HKD",Settings!$B$23,1))))</f>
      </c>
      <c r="O5649">
        <f>IF(OR(B5649="",C5649="",E5649=""),0,(IF(A5649=-1,H5649,0)-IF(OR(A5649=1,A5649=0),H5649,0)+IF(A5649=2,H5649,0))*IF(E5649="SGD",1,IF(E5649="USD",Settings!$B$22,IF(E5649="HKD",Settings!$B$23,1))))</f>
        <v>0</v>
      </c>
      <c r="P5649">
        <f>IF(OR(B5649="",C5649="",E5649=""),0,IF(A5649=2,H5649*IF(E5649="SGD",1,IF(E5649="USD",Settings!$B$22,IF(E5649="HKD",Settings!$B$23,1))),0))</f>
        <v>0</v>
      </c>
      <c r="Q5649" s="312">
        <f>IF(OR(J5649="",G5649=""),"",G5649+ROW()/1000000)</f>
      </c>
      <c r="R5649" s="247">
        <f>IF(Q5649="","",SUMIFS(Txn[Signed Units],Txn[Key],J5649,Txn[Transaction Order],"&lt;="&amp;Q5649))</f>
      </c>
    </row>
    <row r="5650" spans="10:18" ht="15" customHeight="1" x14ac:dyDescent="0.15">
      <c r="J5650" s="246">
        <f>IF(OR(B5650="",C5650="",E5650=""),"",B5650&amp;":"&amp;C5650&amp;":"&amp;E5650)</f>
      </c>
      <c r="K5650" s="247">
        <f>IF(A5650="","",A5650*D5650)</f>
      </c>
      <c r="L5650" s="246">
        <f>IF(A5650="","",IF(OR(A5650=1,A5650=0),H5650,0))</f>
      </c>
      <c r="M5650" s="246">
        <f>IF(A5650="","",IF(A5650=-1,H5650,0))</f>
      </c>
      <c r="N5650">
        <f>IF(J5650="","",IF(E5650="SGD",1,IF(E5650="USD",Settings!$B$22,IF(E5650="HKD",Settings!$B$23,1))))</f>
      </c>
      <c r="O5650">
        <f>IF(OR(B5650="",C5650="",E5650=""),0,(IF(A5650=-1,H5650,0)-IF(OR(A5650=1,A5650=0),H5650,0)+IF(A5650=2,H5650,0))*IF(E5650="SGD",1,IF(E5650="USD",Settings!$B$22,IF(E5650="HKD",Settings!$B$23,1))))</f>
        <v>0</v>
      </c>
      <c r="P5650">
        <f>IF(OR(B5650="",C5650="",E5650=""),0,IF(A5650=2,H5650*IF(E5650="SGD",1,IF(E5650="USD",Settings!$B$22,IF(E5650="HKD",Settings!$B$23,1))),0))</f>
        <v>0</v>
      </c>
      <c r="Q5650" s="312">
        <f>IF(OR(J5650="",G5650=""),"",G5650+ROW()/1000000)</f>
      </c>
      <c r="R5650" s="247">
        <f>IF(Q5650="","",SUMIFS(Txn[Signed Units],Txn[Key],J5650,Txn[Transaction Order],"&lt;="&amp;Q5650))</f>
      </c>
    </row>
    <row r="5651" spans="10:18" ht="15" customHeight="1" x14ac:dyDescent="0.15">
      <c r="J5651" s="246">
        <f>IF(OR(B5651="",C5651="",E5651=""),"",B5651&amp;":"&amp;C5651&amp;":"&amp;E5651)</f>
      </c>
      <c r="K5651" s="247">
        <f>IF(A5651="","",A5651*D5651)</f>
      </c>
      <c r="L5651" s="246">
        <f>IF(A5651="","",IF(OR(A5651=1,A5651=0),H5651,0))</f>
      </c>
      <c r="M5651" s="246">
        <f>IF(A5651="","",IF(A5651=-1,H5651,0))</f>
      </c>
      <c r="N5651">
        <f>IF(J5651="","",IF(E5651="SGD",1,IF(E5651="USD",Settings!$B$22,IF(E5651="HKD",Settings!$B$23,1))))</f>
      </c>
      <c r="O5651">
        <f>IF(OR(B5651="",C5651="",E5651=""),0,(IF(A5651=-1,H5651,0)-IF(OR(A5651=1,A5651=0),H5651,0)+IF(A5651=2,H5651,0))*IF(E5651="SGD",1,IF(E5651="USD",Settings!$B$22,IF(E5651="HKD",Settings!$B$23,1))))</f>
        <v>0</v>
      </c>
      <c r="P5651">
        <f>IF(OR(B5651="",C5651="",E5651=""),0,IF(A5651=2,H5651*IF(E5651="SGD",1,IF(E5651="USD",Settings!$B$22,IF(E5651="HKD",Settings!$B$23,1))),0))</f>
        <v>0</v>
      </c>
      <c r="Q5651" s="312">
        <f>IF(OR(J5651="",G5651=""),"",G5651+ROW()/1000000)</f>
      </c>
      <c r="R5651" s="247">
        <f>IF(Q5651="","",SUMIFS(Txn[Signed Units],Txn[Key],J5651,Txn[Transaction Order],"&lt;="&amp;Q5651))</f>
      </c>
    </row>
    <row r="5652" spans="10:18" ht="15" customHeight="1" x14ac:dyDescent="0.15">
      <c r="J5652" s="246">
        <f>IF(OR(B5652="",C5652="",E5652=""),"",B5652&amp;":"&amp;C5652&amp;":"&amp;E5652)</f>
      </c>
      <c r="K5652" s="247">
        <f>IF(A5652="","",A5652*D5652)</f>
      </c>
      <c r="L5652" s="246">
        <f>IF(A5652="","",IF(OR(A5652=1,A5652=0),H5652,0))</f>
      </c>
      <c r="M5652" s="246">
        <f>IF(A5652="","",IF(A5652=-1,H5652,0))</f>
      </c>
      <c r="N5652">
        <f>IF(J5652="","",IF(E5652="SGD",1,IF(E5652="USD",Settings!$B$22,IF(E5652="HKD",Settings!$B$23,1))))</f>
      </c>
      <c r="O5652">
        <f>IF(OR(B5652="",C5652="",E5652=""),0,(IF(A5652=-1,H5652,0)-IF(OR(A5652=1,A5652=0),H5652,0)+IF(A5652=2,H5652,0))*IF(E5652="SGD",1,IF(E5652="USD",Settings!$B$22,IF(E5652="HKD",Settings!$B$23,1))))</f>
        <v>0</v>
      </c>
      <c r="P5652">
        <f>IF(OR(B5652="",C5652="",E5652=""),0,IF(A5652=2,H5652*IF(E5652="SGD",1,IF(E5652="USD",Settings!$B$22,IF(E5652="HKD",Settings!$B$23,1))),0))</f>
        <v>0</v>
      </c>
      <c r="Q5652" s="312">
        <f>IF(OR(J5652="",G5652=""),"",G5652+ROW()/1000000)</f>
      </c>
      <c r="R5652" s="247">
        <f>IF(Q5652="","",SUMIFS(Txn[Signed Units],Txn[Key],J5652,Txn[Transaction Order],"&lt;="&amp;Q5652))</f>
      </c>
    </row>
    <row r="5653" spans="10:18" ht="15" customHeight="1" x14ac:dyDescent="0.15">
      <c r="J5653" s="246">
        <f>IF(OR(B5653="",C5653="",E5653=""),"",B5653&amp;":"&amp;C5653&amp;":"&amp;E5653)</f>
      </c>
      <c r="K5653" s="247">
        <f>IF(A5653="","",A5653*D5653)</f>
      </c>
      <c r="L5653" s="246">
        <f>IF(A5653="","",IF(OR(A5653=1,A5653=0),H5653,0))</f>
      </c>
      <c r="M5653" s="246">
        <f>IF(A5653="","",IF(A5653=-1,H5653,0))</f>
      </c>
      <c r="N5653">
        <f>IF(J5653="","",IF(E5653="SGD",1,IF(E5653="USD",Settings!$B$22,IF(E5653="HKD",Settings!$B$23,1))))</f>
      </c>
      <c r="O5653">
        <f>IF(OR(B5653="",C5653="",E5653=""),0,(IF(A5653=-1,H5653,0)-IF(OR(A5653=1,A5653=0),H5653,0)+IF(A5653=2,H5653,0))*IF(E5653="SGD",1,IF(E5653="USD",Settings!$B$22,IF(E5653="HKD",Settings!$B$23,1))))</f>
        <v>0</v>
      </c>
      <c r="P5653">
        <f>IF(OR(B5653="",C5653="",E5653=""),0,IF(A5653=2,H5653*IF(E5653="SGD",1,IF(E5653="USD",Settings!$B$22,IF(E5653="HKD",Settings!$B$23,1))),0))</f>
        <v>0</v>
      </c>
      <c r="Q5653" s="312">
        <f>IF(OR(J5653="",G5653=""),"",G5653+ROW()/1000000)</f>
      </c>
      <c r="R5653" s="247">
        <f>IF(Q5653="","",SUMIFS(Txn[Signed Units],Txn[Key],J5653,Txn[Transaction Order],"&lt;="&amp;Q5653))</f>
      </c>
    </row>
    <row r="5654" spans="10:18" ht="15" customHeight="1" x14ac:dyDescent="0.15">
      <c r="J5654" s="246">
        <f>IF(OR(B5654="",C5654="",E5654=""),"",B5654&amp;":"&amp;C5654&amp;":"&amp;E5654)</f>
      </c>
      <c r="K5654" s="247">
        <f>IF(A5654="","",A5654*D5654)</f>
      </c>
      <c r="L5654" s="246">
        <f>IF(A5654="","",IF(OR(A5654=1,A5654=0),H5654,0))</f>
      </c>
      <c r="M5654" s="246">
        <f>IF(A5654="","",IF(A5654=-1,H5654,0))</f>
      </c>
      <c r="N5654">
        <f>IF(J5654="","",IF(E5654="SGD",1,IF(E5654="USD",Settings!$B$22,IF(E5654="HKD",Settings!$B$23,1))))</f>
      </c>
      <c r="O5654">
        <f>IF(OR(B5654="",C5654="",E5654=""),0,(IF(A5654=-1,H5654,0)-IF(OR(A5654=1,A5654=0),H5654,0)+IF(A5654=2,H5654,0))*IF(E5654="SGD",1,IF(E5654="USD",Settings!$B$22,IF(E5654="HKD",Settings!$B$23,1))))</f>
        <v>0</v>
      </c>
      <c r="P5654">
        <f>IF(OR(B5654="",C5654="",E5654=""),0,IF(A5654=2,H5654*IF(E5654="SGD",1,IF(E5654="USD",Settings!$B$22,IF(E5654="HKD",Settings!$B$23,1))),0))</f>
        <v>0</v>
      </c>
      <c r="Q5654" s="312">
        <f>IF(OR(J5654="",G5654=""),"",G5654+ROW()/1000000)</f>
      </c>
      <c r="R5654" s="247">
        <f>IF(Q5654="","",SUMIFS(Txn[Signed Units],Txn[Key],J5654,Txn[Transaction Order],"&lt;="&amp;Q5654))</f>
      </c>
    </row>
    <row r="5655" spans="10:18" ht="15" customHeight="1" x14ac:dyDescent="0.15">
      <c r="J5655" s="246">
        <f>IF(OR(B5655="",C5655="",E5655=""),"",B5655&amp;":"&amp;C5655&amp;":"&amp;E5655)</f>
      </c>
      <c r="K5655" s="247">
        <f>IF(A5655="","",A5655*D5655)</f>
      </c>
      <c r="L5655" s="246">
        <f>IF(A5655="","",IF(OR(A5655=1,A5655=0),H5655,0))</f>
      </c>
      <c r="M5655" s="246">
        <f>IF(A5655="","",IF(A5655=-1,H5655,0))</f>
      </c>
      <c r="N5655">
        <f>IF(J5655="","",IF(E5655="SGD",1,IF(E5655="USD",Settings!$B$22,IF(E5655="HKD",Settings!$B$23,1))))</f>
      </c>
      <c r="O5655">
        <f>IF(OR(B5655="",C5655="",E5655=""),0,(IF(A5655=-1,H5655,0)-IF(OR(A5655=1,A5655=0),H5655,0)+IF(A5655=2,H5655,0))*IF(E5655="SGD",1,IF(E5655="USD",Settings!$B$22,IF(E5655="HKD",Settings!$B$23,1))))</f>
        <v>0</v>
      </c>
      <c r="P5655">
        <f>IF(OR(B5655="",C5655="",E5655=""),0,IF(A5655=2,H5655*IF(E5655="SGD",1,IF(E5655="USD",Settings!$B$22,IF(E5655="HKD",Settings!$B$23,1))),0))</f>
        <v>0</v>
      </c>
      <c r="Q5655" s="312">
        <f>IF(OR(J5655="",G5655=""),"",G5655+ROW()/1000000)</f>
      </c>
      <c r="R5655" s="247">
        <f>IF(Q5655="","",SUMIFS(Txn[Signed Units],Txn[Key],J5655,Txn[Transaction Order],"&lt;="&amp;Q5655))</f>
      </c>
    </row>
    <row r="5656" spans="10:18" ht="15" customHeight="1" x14ac:dyDescent="0.15">
      <c r="J5656" s="246">
        <f>IF(OR(B5656="",C5656="",E5656=""),"",B5656&amp;":"&amp;C5656&amp;":"&amp;E5656)</f>
      </c>
      <c r="K5656" s="247">
        <f>IF(A5656="","",A5656*D5656)</f>
      </c>
      <c r="L5656" s="246">
        <f>IF(A5656="","",IF(OR(A5656=1,A5656=0),H5656,0))</f>
      </c>
      <c r="M5656" s="246">
        <f>IF(A5656="","",IF(A5656=-1,H5656,0))</f>
      </c>
      <c r="N5656">
        <f>IF(J5656="","",IF(E5656="SGD",1,IF(E5656="USD",Settings!$B$22,IF(E5656="HKD",Settings!$B$23,1))))</f>
      </c>
      <c r="O5656">
        <f>IF(OR(B5656="",C5656="",E5656=""),0,(IF(A5656=-1,H5656,0)-IF(OR(A5656=1,A5656=0),H5656,0)+IF(A5656=2,H5656,0))*IF(E5656="SGD",1,IF(E5656="USD",Settings!$B$22,IF(E5656="HKD",Settings!$B$23,1))))</f>
        <v>0</v>
      </c>
      <c r="P5656">
        <f>IF(OR(B5656="",C5656="",E5656=""),0,IF(A5656=2,H5656*IF(E5656="SGD",1,IF(E5656="USD",Settings!$B$22,IF(E5656="HKD",Settings!$B$23,1))),0))</f>
        <v>0</v>
      </c>
      <c r="Q5656" s="312">
        <f>IF(OR(J5656="",G5656=""),"",G5656+ROW()/1000000)</f>
      </c>
      <c r="R5656" s="247">
        <f>IF(Q5656="","",SUMIFS(Txn[Signed Units],Txn[Key],J5656,Txn[Transaction Order],"&lt;="&amp;Q5656))</f>
      </c>
    </row>
    <row r="5657" spans="10:18" ht="15" customHeight="1" x14ac:dyDescent="0.15">
      <c r="J5657" s="246">
        <f>IF(OR(B5657="",C5657="",E5657=""),"",B5657&amp;":"&amp;C5657&amp;":"&amp;E5657)</f>
      </c>
      <c r="K5657" s="247">
        <f>IF(A5657="","",A5657*D5657)</f>
      </c>
      <c r="L5657" s="246">
        <f>IF(A5657="","",IF(OR(A5657=1,A5657=0),H5657,0))</f>
      </c>
      <c r="M5657" s="246">
        <f>IF(A5657="","",IF(A5657=-1,H5657,0))</f>
      </c>
      <c r="N5657">
        <f>IF(J5657="","",IF(E5657="SGD",1,IF(E5657="USD",Settings!$B$22,IF(E5657="HKD",Settings!$B$23,1))))</f>
      </c>
      <c r="O5657">
        <f>IF(OR(B5657="",C5657="",E5657=""),0,(IF(A5657=-1,H5657,0)-IF(OR(A5657=1,A5657=0),H5657,0)+IF(A5657=2,H5657,0))*IF(E5657="SGD",1,IF(E5657="USD",Settings!$B$22,IF(E5657="HKD",Settings!$B$23,1))))</f>
        <v>0</v>
      </c>
      <c r="P5657">
        <f>IF(OR(B5657="",C5657="",E5657=""),0,IF(A5657=2,H5657*IF(E5657="SGD",1,IF(E5657="USD",Settings!$B$22,IF(E5657="HKD",Settings!$B$23,1))),0))</f>
        <v>0</v>
      </c>
      <c r="Q5657" s="312">
        <f>IF(OR(J5657="",G5657=""),"",G5657+ROW()/1000000)</f>
      </c>
      <c r="R5657" s="247">
        <f>IF(Q5657="","",SUMIFS(Txn[Signed Units],Txn[Key],J5657,Txn[Transaction Order],"&lt;="&amp;Q5657))</f>
      </c>
    </row>
    <row r="5658" spans="10:18" ht="15" customHeight="1" x14ac:dyDescent="0.15">
      <c r="J5658" s="246">
        <f>IF(OR(B5658="",C5658="",E5658=""),"",B5658&amp;":"&amp;C5658&amp;":"&amp;E5658)</f>
      </c>
      <c r="K5658" s="247">
        <f>IF(A5658="","",A5658*D5658)</f>
      </c>
      <c r="L5658" s="246">
        <f>IF(A5658="","",IF(OR(A5658=1,A5658=0),H5658,0))</f>
      </c>
      <c r="M5658" s="246">
        <f>IF(A5658="","",IF(A5658=-1,H5658,0))</f>
      </c>
      <c r="N5658">
        <f>IF(J5658="","",IF(E5658="SGD",1,IF(E5658="USD",Settings!$B$22,IF(E5658="HKD",Settings!$B$23,1))))</f>
      </c>
      <c r="O5658">
        <f>IF(OR(B5658="",C5658="",E5658=""),0,(IF(A5658=-1,H5658,0)-IF(OR(A5658=1,A5658=0),H5658,0)+IF(A5658=2,H5658,0))*IF(E5658="SGD",1,IF(E5658="USD",Settings!$B$22,IF(E5658="HKD",Settings!$B$23,1))))</f>
        <v>0</v>
      </c>
      <c r="P5658">
        <f>IF(OR(B5658="",C5658="",E5658=""),0,IF(A5658=2,H5658*IF(E5658="SGD",1,IF(E5658="USD",Settings!$B$22,IF(E5658="HKD",Settings!$B$23,1))),0))</f>
        <v>0</v>
      </c>
      <c r="Q5658" s="312">
        <f>IF(OR(J5658="",G5658=""),"",G5658+ROW()/1000000)</f>
      </c>
      <c r="R5658" s="247">
        <f>IF(Q5658="","",SUMIFS(Txn[Signed Units],Txn[Key],J5658,Txn[Transaction Order],"&lt;="&amp;Q5658))</f>
      </c>
    </row>
    <row r="5659" spans="10:18" ht="15" customHeight="1" x14ac:dyDescent="0.15">
      <c r="J5659" s="246">
        <f>IF(OR(B5659="",C5659="",E5659=""),"",B5659&amp;":"&amp;C5659&amp;":"&amp;E5659)</f>
      </c>
      <c r="K5659" s="247">
        <f>IF(A5659="","",A5659*D5659)</f>
      </c>
      <c r="L5659" s="246">
        <f>IF(A5659="","",IF(OR(A5659=1,A5659=0),H5659,0))</f>
      </c>
      <c r="M5659" s="246">
        <f>IF(A5659="","",IF(A5659=-1,H5659,0))</f>
      </c>
      <c r="N5659">
        <f>IF(J5659="","",IF(E5659="SGD",1,IF(E5659="USD",Settings!$B$22,IF(E5659="HKD",Settings!$B$23,1))))</f>
      </c>
      <c r="O5659">
        <f>IF(OR(B5659="",C5659="",E5659=""),0,(IF(A5659=-1,H5659,0)-IF(OR(A5659=1,A5659=0),H5659,0)+IF(A5659=2,H5659,0))*IF(E5659="SGD",1,IF(E5659="USD",Settings!$B$22,IF(E5659="HKD",Settings!$B$23,1))))</f>
        <v>0</v>
      </c>
      <c r="P5659">
        <f>IF(OR(B5659="",C5659="",E5659=""),0,IF(A5659=2,H5659*IF(E5659="SGD",1,IF(E5659="USD",Settings!$B$22,IF(E5659="HKD",Settings!$B$23,1))),0))</f>
        <v>0</v>
      </c>
      <c r="Q5659" s="312">
        <f>IF(OR(J5659="",G5659=""),"",G5659+ROW()/1000000)</f>
      </c>
      <c r="R5659" s="247">
        <f>IF(Q5659="","",SUMIFS(Txn[Signed Units],Txn[Key],J5659,Txn[Transaction Order],"&lt;="&amp;Q5659))</f>
      </c>
    </row>
    <row r="5660" spans="10:18" ht="15" customHeight="1" x14ac:dyDescent="0.15">
      <c r="J5660" s="246">
        <f>IF(OR(B5660="",C5660="",E5660=""),"",B5660&amp;":"&amp;C5660&amp;":"&amp;E5660)</f>
      </c>
      <c r="K5660" s="247">
        <f>IF(A5660="","",A5660*D5660)</f>
      </c>
      <c r="L5660" s="246">
        <f>IF(A5660="","",IF(OR(A5660=1,A5660=0),H5660,0))</f>
      </c>
      <c r="M5660" s="246">
        <f>IF(A5660="","",IF(A5660=-1,H5660,0))</f>
      </c>
      <c r="N5660">
        <f>IF(J5660="","",IF(E5660="SGD",1,IF(E5660="USD",Settings!$B$22,IF(E5660="HKD",Settings!$B$23,1))))</f>
      </c>
      <c r="O5660">
        <f>IF(OR(B5660="",C5660="",E5660=""),0,(IF(A5660=-1,H5660,0)-IF(OR(A5660=1,A5660=0),H5660,0)+IF(A5660=2,H5660,0))*IF(E5660="SGD",1,IF(E5660="USD",Settings!$B$22,IF(E5660="HKD",Settings!$B$23,1))))</f>
        <v>0</v>
      </c>
      <c r="P5660">
        <f>IF(OR(B5660="",C5660="",E5660=""),0,IF(A5660=2,H5660*IF(E5660="SGD",1,IF(E5660="USD",Settings!$B$22,IF(E5660="HKD",Settings!$B$23,1))),0))</f>
        <v>0</v>
      </c>
      <c r="Q5660" s="312">
        <f>IF(OR(J5660="",G5660=""),"",G5660+ROW()/1000000)</f>
      </c>
      <c r="R5660" s="247">
        <f>IF(Q5660="","",SUMIFS(Txn[Signed Units],Txn[Key],J5660,Txn[Transaction Order],"&lt;="&amp;Q5660))</f>
      </c>
    </row>
    <row r="5661" spans="10:18" ht="15" customHeight="1" x14ac:dyDescent="0.15">
      <c r="J5661" s="246">
        <f>IF(OR(B5661="",C5661="",E5661=""),"",B5661&amp;":"&amp;C5661&amp;":"&amp;E5661)</f>
      </c>
      <c r="K5661" s="247">
        <f>IF(A5661="","",A5661*D5661)</f>
      </c>
      <c r="L5661" s="246">
        <f>IF(A5661="","",IF(OR(A5661=1,A5661=0),H5661,0))</f>
      </c>
      <c r="M5661" s="246">
        <f>IF(A5661="","",IF(A5661=-1,H5661,0))</f>
      </c>
      <c r="N5661">
        <f>IF(J5661="","",IF(E5661="SGD",1,IF(E5661="USD",Settings!$B$22,IF(E5661="HKD",Settings!$B$23,1))))</f>
      </c>
      <c r="O5661">
        <f>IF(OR(B5661="",C5661="",E5661=""),0,(IF(A5661=-1,H5661,0)-IF(OR(A5661=1,A5661=0),H5661,0)+IF(A5661=2,H5661,0))*IF(E5661="SGD",1,IF(E5661="USD",Settings!$B$22,IF(E5661="HKD",Settings!$B$23,1))))</f>
        <v>0</v>
      </c>
      <c r="P5661">
        <f>IF(OR(B5661="",C5661="",E5661=""),0,IF(A5661=2,H5661*IF(E5661="SGD",1,IF(E5661="USD",Settings!$B$22,IF(E5661="HKD",Settings!$B$23,1))),0))</f>
        <v>0</v>
      </c>
      <c r="Q5661" s="312">
        <f>IF(OR(J5661="",G5661=""),"",G5661+ROW()/1000000)</f>
      </c>
      <c r="R5661" s="247">
        <f>IF(Q5661="","",SUMIFS(Txn[Signed Units],Txn[Key],J5661,Txn[Transaction Order],"&lt;="&amp;Q5661))</f>
      </c>
    </row>
    <row r="5662" spans="10:18" ht="15" customHeight="1" x14ac:dyDescent="0.15">
      <c r="J5662" s="246">
        <f>IF(OR(B5662="",C5662="",E5662=""),"",B5662&amp;":"&amp;C5662&amp;":"&amp;E5662)</f>
      </c>
      <c r="K5662" s="247">
        <f>IF(A5662="","",A5662*D5662)</f>
      </c>
      <c r="L5662" s="246">
        <f>IF(A5662="","",IF(OR(A5662=1,A5662=0),H5662,0))</f>
      </c>
      <c r="M5662" s="246">
        <f>IF(A5662="","",IF(A5662=-1,H5662,0))</f>
      </c>
      <c r="N5662">
        <f>IF(J5662="","",IF(E5662="SGD",1,IF(E5662="USD",Settings!$B$22,IF(E5662="HKD",Settings!$B$23,1))))</f>
      </c>
      <c r="O5662">
        <f>IF(OR(B5662="",C5662="",E5662=""),0,(IF(A5662=-1,H5662,0)-IF(OR(A5662=1,A5662=0),H5662,0)+IF(A5662=2,H5662,0))*IF(E5662="SGD",1,IF(E5662="USD",Settings!$B$22,IF(E5662="HKD",Settings!$B$23,1))))</f>
        <v>0</v>
      </c>
      <c r="P5662">
        <f>IF(OR(B5662="",C5662="",E5662=""),0,IF(A5662=2,H5662*IF(E5662="SGD",1,IF(E5662="USD",Settings!$B$22,IF(E5662="HKD",Settings!$B$23,1))),0))</f>
        <v>0</v>
      </c>
      <c r="Q5662" s="312">
        <f>IF(OR(J5662="",G5662=""),"",G5662+ROW()/1000000)</f>
      </c>
      <c r="R5662" s="247">
        <f>IF(Q5662="","",SUMIFS(Txn[Signed Units],Txn[Key],J5662,Txn[Transaction Order],"&lt;="&amp;Q5662))</f>
      </c>
    </row>
    <row r="5663" spans="10:18" ht="15" customHeight="1" x14ac:dyDescent="0.15">
      <c r="J5663" s="246">
        <f>IF(OR(B5663="",C5663="",E5663=""),"",B5663&amp;":"&amp;C5663&amp;":"&amp;E5663)</f>
      </c>
      <c r="K5663" s="247">
        <f>IF(A5663="","",A5663*D5663)</f>
      </c>
      <c r="L5663" s="246">
        <f>IF(A5663="","",IF(OR(A5663=1,A5663=0),H5663,0))</f>
      </c>
      <c r="M5663" s="246">
        <f>IF(A5663="","",IF(A5663=-1,H5663,0))</f>
      </c>
      <c r="N5663">
        <f>IF(J5663="","",IF(E5663="SGD",1,IF(E5663="USD",Settings!$B$22,IF(E5663="HKD",Settings!$B$23,1))))</f>
      </c>
      <c r="O5663">
        <f>IF(OR(B5663="",C5663="",E5663=""),0,(IF(A5663=-1,H5663,0)-IF(OR(A5663=1,A5663=0),H5663,0)+IF(A5663=2,H5663,0))*IF(E5663="SGD",1,IF(E5663="USD",Settings!$B$22,IF(E5663="HKD",Settings!$B$23,1))))</f>
        <v>0</v>
      </c>
      <c r="P5663">
        <f>IF(OR(B5663="",C5663="",E5663=""),0,IF(A5663=2,H5663*IF(E5663="SGD",1,IF(E5663="USD",Settings!$B$22,IF(E5663="HKD",Settings!$B$23,1))),0))</f>
        <v>0</v>
      </c>
      <c r="Q5663" s="312">
        <f>IF(OR(J5663="",G5663=""),"",G5663+ROW()/1000000)</f>
      </c>
      <c r="R5663" s="247">
        <f>IF(Q5663="","",SUMIFS(Txn[Signed Units],Txn[Key],J5663,Txn[Transaction Order],"&lt;="&amp;Q5663))</f>
      </c>
    </row>
    <row r="5664" spans="10:18" ht="15" customHeight="1" x14ac:dyDescent="0.15">
      <c r="J5664" s="246">
        <f>IF(OR(B5664="",C5664="",E5664=""),"",B5664&amp;":"&amp;C5664&amp;":"&amp;E5664)</f>
      </c>
      <c r="K5664" s="247">
        <f>IF(A5664="","",A5664*D5664)</f>
      </c>
      <c r="L5664" s="246">
        <f>IF(A5664="","",IF(OR(A5664=1,A5664=0),H5664,0))</f>
      </c>
      <c r="M5664" s="246">
        <f>IF(A5664="","",IF(A5664=-1,H5664,0))</f>
      </c>
      <c r="N5664">
        <f>IF(J5664="","",IF(E5664="SGD",1,IF(E5664="USD",Settings!$B$22,IF(E5664="HKD",Settings!$B$23,1))))</f>
      </c>
      <c r="O5664">
        <f>IF(OR(B5664="",C5664="",E5664=""),0,(IF(A5664=-1,H5664,0)-IF(OR(A5664=1,A5664=0),H5664,0)+IF(A5664=2,H5664,0))*IF(E5664="SGD",1,IF(E5664="USD",Settings!$B$22,IF(E5664="HKD",Settings!$B$23,1))))</f>
        <v>0</v>
      </c>
      <c r="P5664">
        <f>IF(OR(B5664="",C5664="",E5664=""),0,IF(A5664=2,H5664*IF(E5664="SGD",1,IF(E5664="USD",Settings!$B$22,IF(E5664="HKD",Settings!$B$23,1))),0))</f>
        <v>0</v>
      </c>
      <c r="Q5664" s="312">
        <f>IF(OR(J5664="",G5664=""),"",G5664+ROW()/1000000)</f>
      </c>
      <c r="R5664" s="247">
        <f>IF(Q5664="","",SUMIFS(Txn[Signed Units],Txn[Key],J5664,Txn[Transaction Order],"&lt;="&amp;Q5664))</f>
      </c>
    </row>
    <row r="5665" spans="10:18" ht="15" customHeight="1" x14ac:dyDescent="0.15">
      <c r="J5665" s="246">
        <f>IF(OR(B5665="",C5665="",E5665=""),"",B5665&amp;":"&amp;C5665&amp;":"&amp;E5665)</f>
      </c>
      <c r="K5665" s="247">
        <f>IF(A5665="","",A5665*D5665)</f>
      </c>
      <c r="L5665" s="246">
        <f>IF(A5665="","",IF(OR(A5665=1,A5665=0),H5665,0))</f>
      </c>
      <c r="M5665" s="246">
        <f>IF(A5665="","",IF(A5665=-1,H5665,0))</f>
      </c>
      <c r="N5665">
        <f>IF(J5665="","",IF(E5665="SGD",1,IF(E5665="USD",Settings!$B$22,IF(E5665="HKD",Settings!$B$23,1))))</f>
      </c>
      <c r="O5665">
        <f>IF(OR(B5665="",C5665="",E5665=""),0,(IF(A5665=-1,H5665,0)-IF(OR(A5665=1,A5665=0),H5665,0)+IF(A5665=2,H5665,0))*IF(E5665="SGD",1,IF(E5665="USD",Settings!$B$22,IF(E5665="HKD",Settings!$B$23,1))))</f>
        <v>0</v>
      </c>
      <c r="P5665">
        <f>IF(OR(B5665="",C5665="",E5665=""),0,IF(A5665=2,H5665*IF(E5665="SGD",1,IF(E5665="USD",Settings!$B$22,IF(E5665="HKD",Settings!$B$23,1))),0))</f>
        <v>0</v>
      </c>
      <c r="Q5665" s="312">
        <f>IF(OR(J5665="",G5665=""),"",G5665+ROW()/1000000)</f>
      </c>
      <c r="R5665" s="247">
        <f>IF(Q5665="","",SUMIFS(Txn[Signed Units],Txn[Key],J5665,Txn[Transaction Order],"&lt;="&amp;Q5665))</f>
      </c>
    </row>
    <row r="5666" spans="10:18" ht="15" customHeight="1" x14ac:dyDescent="0.15">
      <c r="J5666" s="246">
        <f>IF(OR(B5666="",C5666="",E5666=""),"",B5666&amp;":"&amp;C5666&amp;":"&amp;E5666)</f>
      </c>
      <c r="K5666" s="247">
        <f>IF(A5666="","",A5666*D5666)</f>
      </c>
      <c r="L5666" s="246">
        <f>IF(A5666="","",IF(OR(A5666=1,A5666=0),H5666,0))</f>
      </c>
      <c r="M5666" s="246">
        <f>IF(A5666="","",IF(A5666=-1,H5666,0))</f>
      </c>
      <c r="N5666">
        <f>IF(J5666="","",IF(E5666="SGD",1,IF(E5666="USD",Settings!$B$22,IF(E5666="HKD",Settings!$B$23,1))))</f>
      </c>
      <c r="O5666">
        <f>IF(OR(B5666="",C5666="",E5666=""),0,(IF(A5666=-1,H5666,0)-IF(OR(A5666=1,A5666=0),H5666,0)+IF(A5666=2,H5666,0))*IF(E5666="SGD",1,IF(E5666="USD",Settings!$B$22,IF(E5666="HKD",Settings!$B$23,1))))</f>
        <v>0</v>
      </c>
      <c r="P5666">
        <f>IF(OR(B5666="",C5666="",E5666=""),0,IF(A5666=2,H5666*IF(E5666="SGD",1,IF(E5666="USD",Settings!$B$22,IF(E5666="HKD",Settings!$B$23,1))),0))</f>
        <v>0</v>
      </c>
      <c r="Q5666" s="312">
        <f>IF(OR(J5666="",G5666=""),"",G5666+ROW()/1000000)</f>
      </c>
      <c r="R5666" s="247">
        <f>IF(Q5666="","",SUMIFS(Txn[Signed Units],Txn[Key],J5666,Txn[Transaction Order],"&lt;="&amp;Q5666))</f>
      </c>
    </row>
    <row r="5667" spans="10:18" ht="15" customHeight="1" x14ac:dyDescent="0.15">
      <c r="J5667" s="246">
        <f>IF(OR(B5667="",C5667="",E5667=""),"",B5667&amp;":"&amp;C5667&amp;":"&amp;E5667)</f>
      </c>
      <c r="K5667" s="247">
        <f>IF(A5667="","",A5667*D5667)</f>
      </c>
      <c r="L5667" s="246">
        <f>IF(A5667="","",IF(OR(A5667=1,A5667=0),H5667,0))</f>
      </c>
      <c r="M5667" s="246">
        <f>IF(A5667="","",IF(A5667=-1,H5667,0))</f>
      </c>
      <c r="N5667">
        <f>IF(J5667="","",IF(E5667="SGD",1,IF(E5667="USD",Settings!$B$22,IF(E5667="HKD",Settings!$B$23,1))))</f>
      </c>
      <c r="O5667">
        <f>IF(OR(B5667="",C5667="",E5667=""),0,(IF(A5667=-1,H5667,0)-IF(OR(A5667=1,A5667=0),H5667,0)+IF(A5667=2,H5667,0))*IF(E5667="SGD",1,IF(E5667="USD",Settings!$B$22,IF(E5667="HKD",Settings!$B$23,1))))</f>
        <v>0</v>
      </c>
      <c r="P5667">
        <f>IF(OR(B5667="",C5667="",E5667=""),0,IF(A5667=2,H5667*IF(E5667="SGD",1,IF(E5667="USD",Settings!$B$22,IF(E5667="HKD",Settings!$B$23,1))),0))</f>
        <v>0</v>
      </c>
      <c r="Q5667" s="312">
        <f>IF(OR(J5667="",G5667=""),"",G5667+ROW()/1000000)</f>
      </c>
      <c r="R5667" s="247">
        <f>IF(Q5667="","",SUMIFS(Txn[Signed Units],Txn[Key],J5667,Txn[Transaction Order],"&lt;="&amp;Q5667))</f>
      </c>
    </row>
    <row r="5668" spans="10:18" ht="15" customHeight="1" x14ac:dyDescent="0.15">
      <c r="J5668" s="246">
        <f>IF(OR(B5668="",C5668="",E5668=""),"",B5668&amp;":"&amp;C5668&amp;":"&amp;E5668)</f>
      </c>
      <c r="K5668" s="247">
        <f>IF(A5668="","",A5668*D5668)</f>
      </c>
      <c r="L5668" s="246">
        <f>IF(A5668="","",IF(OR(A5668=1,A5668=0),H5668,0))</f>
      </c>
      <c r="M5668" s="246">
        <f>IF(A5668="","",IF(A5668=-1,H5668,0))</f>
      </c>
      <c r="N5668">
        <f>IF(J5668="","",IF(E5668="SGD",1,IF(E5668="USD",Settings!$B$22,IF(E5668="HKD",Settings!$B$23,1))))</f>
      </c>
      <c r="O5668">
        <f>IF(OR(B5668="",C5668="",E5668=""),0,(IF(A5668=-1,H5668,0)-IF(OR(A5668=1,A5668=0),H5668,0)+IF(A5668=2,H5668,0))*IF(E5668="SGD",1,IF(E5668="USD",Settings!$B$22,IF(E5668="HKD",Settings!$B$23,1))))</f>
        <v>0</v>
      </c>
      <c r="P5668">
        <f>IF(OR(B5668="",C5668="",E5668=""),0,IF(A5668=2,H5668*IF(E5668="SGD",1,IF(E5668="USD",Settings!$B$22,IF(E5668="HKD",Settings!$B$23,1))),0))</f>
        <v>0</v>
      </c>
      <c r="Q5668" s="312">
        <f>IF(OR(J5668="",G5668=""),"",G5668+ROW()/1000000)</f>
      </c>
      <c r="R5668" s="247">
        <f>IF(Q5668="","",SUMIFS(Txn[Signed Units],Txn[Key],J5668,Txn[Transaction Order],"&lt;="&amp;Q5668))</f>
      </c>
    </row>
    <row r="5669" spans="10:18" ht="15" customHeight="1" x14ac:dyDescent="0.15">
      <c r="J5669" s="246">
        <f>IF(OR(B5669="",C5669="",E5669=""),"",B5669&amp;":"&amp;C5669&amp;":"&amp;E5669)</f>
      </c>
      <c r="K5669" s="247">
        <f>IF(A5669="","",A5669*D5669)</f>
      </c>
      <c r="L5669" s="246">
        <f>IF(A5669="","",IF(OR(A5669=1,A5669=0),H5669,0))</f>
      </c>
      <c r="M5669" s="246">
        <f>IF(A5669="","",IF(A5669=-1,H5669,0))</f>
      </c>
      <c r="N5669">
        <f>IF(J5669="","",IF(E5669="SGD",1,IF(E5669="USD",Settings!$B$22,IF(E5669="HKD",Settings!$B$23,1))))</f>
      </c>
      <c r="O5669">
        <f>IF(OR(B5669="",C5669="",E5669=""),0,(IF(A5669=-1,H5669,0)-IF(OR(A5669=1,A5669=0),H5669,0)+IF(A5669=2,H5669,0))*IF(E5669="SGD",1,IF(E5669="USD",Settings!$B$22,IF(E5669="HKD",Settings!$B$23,1))))</f>
        <v>0</v>
      </c>
      <c r="P5669">
        <f>IF(OR(B5669="",C5669="",E5669=""),0,IF(A5669=2,H5669*IF(E5669="SGD",1,IF(E5669="USD",Settings!$B$22,IF(E5669="HKD",Settings!$B$23,1))),0))</f>
        <v>0</v>
      </c>
      <c r="Q5669" s="312">
        <f>IF(OR(J5669="",G5669=""),"",G5669+ROW()/1000000)</f>
      </c>
      <c r="R5669" s="247">
        <f>IF(Q5669="","",SUMIFS(Txn[Signed Units],Txn[Key],J5669,Txn[Transaction Order],"&lt;="&amp;Q5669))</f>
      </c>
    </row>
    <row r="5670" spans="10:18" ht="15" customHeight="1" x14ac:dyDescent="0.15">
      <c r="J5670" s="246">
        <f>IF(OR(B5670="",C5670="",E5670=""),"",B5670&amp;":"&amp;C5670&amp;":"&amp;E5670)</f>
      </c>
      <c r="K5670" s="247">
        <f>IF(A5670="","",A5670*D5670)</f>
      </c>
      <c r="L5670" s="246">
        <f>IF(A5670="","",IF(OR(A5670=1,A5670=0),H5670,0))</f>
      </c>
      <c r="M5670" s="246">
        <f>IF(A5670="","",IF(A5670=-1,H5670,0))</f>
      </c>
      <c r="N5670">
        <f>IF(J5670="","",IF(E5670="SGD",1,IF(E5670="USD",Settings!$B$22,IF(E5670="HKD",Settings!$B$23,1))))</f>
      </c>
      <c r="O5670">
        <f>IF(OR(B5670="",C5670="",E5670=""),0,(IF(A5670=-1,H5670,0)-IF(OR(A5670=1,A5670=0),H5670,0)+IF(A5670=2,H5670,0))*IF(E5670="SGD",1,IF(E5670="USD",Settings!$B$22,IF(E5670="HKD",Settings!$B$23,1))))</f>
        <v>0</v>
      </c>
      <c r="P5670">
        <f>IF(OR(B5670="",C5670="",E5670=""),0,IF(A5670=2,H5670*IF(E5670="SGD",1,IF(E5670="USD",Settings!$B$22,IF(E5670="HKD",Settings!$B$23,1))),0))</f>
        <v>0</v>
      </c>
      <c r="Q5670" s="312">
        <f>IF(OR(J5670="",G5670=""),"",G5670+ROW()/1000000)</f>
      </c>
      <c r="R5670" s="247">
        <f>IF(Q5670="","",SUMIFS(Txn[Signed Units],Txn[Key],J5670,Txn[Transaction Order],"&lt;="&amp;Q5670))</f>
      </c>
    </row>
    <row r="5671" spans="10:18" ht="15" customHeight="1" x14ac:dyDescent="0.15">
      <c r="J5671" s="246">
        <f>IF(OR(B5671="",C5671="",E5671=""),"",B5671&amp;":"&amp;C5671&amp;":"&amp;E5671)</f>
      </c>
      <c r="K5671" s="247">
        <f>IF(A5671="","",A5671*D5671)</f>
      </c>
      <c r="L5671" s="246">
        <f>IF(A5671="","",IF(OR(A5671=1,A5671=0),H5671,0))</f>
      </c>
      <c r="M5671" s="246">
        <f>IF(A5671="","",IF(A5671=-1,H5671,0))</f>
      </c>
      <c r="N5671">
        <f>IF(J5671="","",IF(E5671="SGD",1,IF(E5671="USD",Settings!$B$22,IF(E5671="HKD",Settings!$B$23,1))))</f>
      </c>
      <c r="O5671">
        <f>IF(OR(B5671="",C5671="",E5671=""),0,(IF(A5671=-1,H5671,0)-IF(OR(A5671=1,A5671=0),H5671,0)+IF(A5671=2,H5671,0))*IF(E5671="SGD",1,IF(E5671="USD",Settings!$B$22,IF(E5671="HKD",Settings!$B$23,1))))</f>
        <v>0</v>
      </c>
      <c r="P5671">
        <f>IF(OR(B5671="",C5671="",E5671=""),0,IF(A5671=2,H5671*IF(E5671="SGD",1,IF(E5671="USD",Settings!$B$22,IF(E5671="HKD",Settings!$B$23,1))),0))</f>
        <v>0</v>
      </c>
      <c r="Q5671" s="312">
        <f>IF(OR(J5671="",G5671=""),"",G5671+ROW()/1000000)</f>
      </c>
      <c r="R5671" s="247">
        <f>IF(Q5671="","",SUMIFS(Txn[Signed Units],Txn[Key],J5671,Txn[Transaction Order],"&lt;="&amp;Q5671))</f>
      </c>
    </row>
    <row r="5672" spans="10:18" ht="15" customHeight="1" x14ac:dyDescent="0.15">
      <c r="J5672" s="246">
        <f>IF(OR(B5672="",C5672="",E5672=""),"",B5672&amp;":"&amp;C5672&amp;":"&amp;E5672)</f>
      </c>
      <c r="K5672" s="247">
        <f>IF(A5672="","",A5672*D5672)</f>
      </c>
      <c r="L5672" s="246">
        <f>IF(A5672="","",IF(OR(A5672=1,A5672=0),H5672,0))</f>
      </c>
      <c r="M5672" s="246">
        <f>IF(A5672="","",IF(A5672=-1,H5672,0))</f>
      </c>
      <c r="N5672">
        <f>IF(J5672="","",IF(E5672="SGD",1,IF(E5672="USD",Settings!$B$22,IF(E5672="HKD",Settings!$B$23,1))))</f>
      </c>
      <c r="O5672">
        <f>IF(OR(B5672="",C5672="",E5672=""),0,(IF(A5672=-1,H5672,0)-IF(OR(A5672=1,A5672=0),H5672,0)+IF(A5672=2,H5672,0))*IF(E5672="SGD",1,IF(E5672="USD",Settings!$B$22,IF(E5672="HKD",Settings!$B$23,1))))</f>
        <v>0</v>
      </c>
      <c r="P5672">
        <f>IF(OR(B5672="",C5672="",E5672=""),0,IF(A5672=2,H5672*IF(E5672="SGD",1,IF(E5672="USD",Settings!$B$22,IF(E5672="HKD",Settings!$B$23,1))),0))</f>
        <v>0</v>
      </c>
      <c r="Q5672" s="312">
        <f>IF(OR(J5672="",G5672=""),"",G5672+ROW()/1000000)</f>
      </c>
      <c r="R5672" s="247">
        <f>IF(Q5672="","",SUMIFS(Txn[Signed Units],Txn[Key],J5672,Txn[Transaction Order],"&lt;="&amp;Q5672))</f>
      </c>
    </row>
    <row r="5673" spans="10:18" ht="15" customHeight="1" x14ac:dyDescent="0.15">
      <c r="J5673" s="246">
        <f>IF(OR(B5673="",C5673="",E5673=""),"",B5673&amp;":"&amp;C5673&amp;":"&amp;E5673)</f>
      </c>
      <c r="K5673" s="247">
        <f>IF(A5673="","",A5673*D5673)</f>
      </c>
      <c r="L5673" s="246">
        <f>IF(A5673="","",IF(OR(A5673=1,A5673=0),H5673,0))</f>
      </c>
      <c r="M5673" s="246">
        <f>IF(A5673="","",IF(A5673=-1,H5673,0))</f>
      </c>
      <c r="N5673">
        <f>IF(J5673="","",IF(E5673="SGD",1,IF(E5673="USD",Settings!$B$22,IF(E5673="HKD",Settings!$B$23,1))))</f>
      </c>
      <c r="O5673">
        <f>IF(OR(B5673="",C5673="",E5673=""),0,(IF(A5673=-1,H5673,0)-IF(OR(A5673=1,A5673=0),H5673,0)+IF(A5673=2,H5673,0))*IF(E5673="SGD",1,IF(E5673="USD",Settings!$B$22,IF(E5673="HKD",Settings!$B$23,1))))</f>
        <v>0</v>
      </c>
      <c r="P5673">
        <f>IF(OR(B5673="",C5673="",E5673=""),0,IF(A5673=2,H5673*IF(E5673="SGD",1,IF(E5673="USD",Settings!$B$22,IF(E5673="HKD",Settings!$B$23,1))),0))</f>
        <v>0</v>
      </c>
      <c r="Q5673" s="312">
        <f>IF(OR(J5673="",G5673=""),"",G5673+ROW()/1000000)</f>
      </c>
      <c r="R5673" s="247">
        <f>IF(Q5673="","",SUMIFS(Txn[Signed Units],Txn[Key],J5673,Txn[Transaction Order],"&lt;="&amp;Q5673))</f>
      </c>
    </row>
    <row r="5674" spans="10:18" ht="15" customHeight="1" x14ac:dyDescent="0.15">
      <c r="J5674" s="246">
        <f>IF(OR(B5674="",C5674="",E5674=""),"",B5674&amp;":"&amp;C5674&amp;":"&amp;E5674)</f>
      </c>
      <c r="K5674" s="247">
        <f>IF(A5674="","",A5674*D5674)</f>
      </c>
      <c r="L5674" s="246">
        <f>IF(A5674="","",IF(OR(A5674=1,A5674=0),H5674,0))</f>
      </c>
      <c r="M5674" s="246">
        <f>IF(A5674="","",IF(A5674=-1,H5674,0))</f>
      </c>
      <c r="N5674">
        <f>IF(J5674="","",IF(E5674="SGD",1,IF(E5674="USD",Settings!$B$22,IF(E5674="HKD",Settings!$B$23,1))))</f>
      </c>
      <c r="O5674">
        <f>IF(OR(B5674="",C5674="",E5674=""),0,(IF(A5674=-1,H5674,0)-IF(OR(A5674=1,A5674=0),H5674,0)+IF(A5674=2,H5674,0))*IF(E5674="SGD",1,IF(E5674="USD",Settings!$B$22,IF(E5674="HKD",Settings!$B$23,1))))</f>
        <v>0</v>
      </c>
      <c r="P5674">
        <f>IF(OR(B5674="",C5674="",E5674=""),0,IF(A5674=2,H5674*IF(E5674="SGD",1,IF(E5674="USD",Settings!$B$22,IF(E5674="HKD",Settings!$B$23,1))),0))</f>
        <v>0</v>
      </c>
      <c r="Q5674" s="312">
        <f>IF(OR(J5674="",G5674=""),"",G5674+ROW()/1000000)</f>
      </c>
      <c r="R5674" s="247">
        <f>IF(Q5674="","",SUMIFS(Txn[Signed Units],Txn[Key],J5674,Txn[Transaction Order],"&lt;="&amp;Q5674))</f>
      </c>
    </row>
    <row r="5675" spans="10:18" ht="15" customHeight="1" x14ac:dyDescent="0.15">
      <c r="J5675" s="246">
        <f>IF(OR(B5675="",C5675="",E5675=""),"",B5675&amp;":"&amp;C5675&amp;":"&amp;E5675)</f>
      </c>
      <c r="K5675" s="247">
        <f>IF(A5675="","",A5675*D5675)</f>
      </c>
      <c r="L5675" s="246">
        <f>IF(A5675="","",IF(OR(A5675=1,A5675=0),H5675,0))</f>
      </c>
      <c r="M5675" s="246">
        <f>IF(A5675="","",IF(A5675=-1,H5675,0))</f>
      </c>
      <c r="N5675">
        <f>IF(J5675="","",IF(E5675="SGD",1,IF(E5675="USD",Settings!$B$22,IF(E5675="HKD",Settings!$B$23,1))))</f>
      </c>
      <c r="O5675">
        <f>IF(OR(B5675="",C5675="",E5675=""),0,(IF(A5675=-1,H5675,0)-IF(OR(A5675=1,A5675=0),H5675,0)+IF(A5675=2,H5675,0))*IF(E5675="SGD",1,IF(E5675="USD",Settings!$B$22,IF(E5675="HKD",Settings!$B$23,1))))</f>
        <v>0</v>
      </c>
      <c r="P5675">
        <f>IF(OR(B5675="",C5675="",E5675=""),0,IF(A5675=2,H5675*IF(E5675="SGD",1,IF(E5675="USD",Settings!$B$22,IF(E5675="HKD",Settings!$B$23,1))),0))</f>
        <v>0</v>
      </c>
      <c r="Q5675" s="312">
        <f>IF(OR(J5675="",G5675=""),"",G5675+ROW()/1000000)</f>
      </c>
      <c r="R5675" s="247">
        <f>IF(Q5675="","",SUMIFS(Txn[Signed Units],Txn[Key],J5675,Txn[Transaction Order],"&lt;="&amp;Q5675))</f>
      </c>
    </row>
    <row r="5676" spans="10:18" ht="15" customHeight="1" x14ac:dyDescent="0.15">
      <c r="J5676" s="246">
        <f>IF(OR(B5676="",C5676="",E5676=""),"",B5676&amp;":"&amp;C5676&amp;":"&amp;E5676)</f>
      </c>
      <c r="K5676" s="247">
        <f>IF(A5676="","",A5676*D5676)</f>
      </c>
      <c r="L5676" s="246">
        <f>IF(A5676="","",IF(OR(A5676=1,A5676=0),H5676,0))</f>
      </c>
      <c r="M5676" s="246">
        <f>IF(A5676="","",IF(A5676=-1,H5676,0))</f>
      </c>
      <c r="N5676">
        <f>IF(J5676="","",IF(E5676="SGD",1,IF(E5676="USD",Settings!$B$22,IF(E5676="HKD",Settings!$B$23,1))))</f>
      </c>
      <c r="O5676">
        <f>IF(OR(B5676="",C5676="",E5676=""),0,(IF(A5676=-1,H5676,0)-IF(OR(A5676=1,A5676=0),H5676,0)+IF(A5676=2,H5676,0))*IF(E5676="SGD",1,IF(E5676="USD",Settings!$B$22,IF(E5676="HKD",Settings!$B$23,1))))</f>
        <v>0</v>
      </c>
      <c r="P5676">
        <f>IF(OR(B5676="",C5676="",E5676=""),0,IF(A5676=2,H5676*IF(E5676="SGD",1,IF(E5676="USD",Settings!$B$22,IF(E5676="HKD",Settings!$B$23,1))),0))</f>
        <v>0</v>
      </c>
      <c r="Q5676" s="312">
        <f>IF(OR(J5676="",G5676=""),"",G5676+ROW()/1000000)</f>
      </c>
      <c r="R5676" s="247">
        <f>IF(Q5676="","",SUMIFS(Txn[Signed Units],Txn[Key],J5676,Txn[Transaction Order],"&lt;="&amp;Q5676))</f>
      </c>
    </row>
    <row r="5677" spans="10:18" ht="15" customHeight="1" x14ac:dyDescent="0.15">
      <c r="J5677" s="246">
        <f>IF(OR(B5677="",C5677="",E5677=""),"",B5677&amp;":"&amp;C5677&amp;":"&amp;E5677)</f>
      </c>
      <c r="K5677" s="247">
        <f>IF(A5677="","",A5677*D5677)</f>
      </c>
      <c r="L5677" s="246">
        <f>IF(A5677="","",IF(OR(A5677=1,A5677=0),H5677,0))</f>
      </c>
      <c r="M5677" s="246">
        <f>IF(A5677="","",IF(A5677=-1,H5677,0))</f>
      </c>
      <c r="N5677">
        <f>IF(J5677="","",IF(E5677="SGD",1,IF(E5677="USD",Settings!$B$22,IF(E5677="HKD",Settings!$B$23,1))))</f>
      </c>
      <c r="O5677">
        <f>IF(OR(B5677="",C5677="",E5677=""),0,(IF(A5677=-1,H5677,0)-IF(OR(A5677=1,A5677=0),H5677,0)+IF(A5677=2,H5677,0))*IF(E5677="SGD",1,IF(E5677="USD",Settings!$B$22,IF(E5677="HKD",Settings!$B$23,1))))</f>
        <v>0</v>
      </c>
      <c r="P5677">
        <f>IF(OR(B5677="",C5677="",E5677=""),0,IF(A5677=2,H5677*IF(E5677="SGD",1,IF(E5677="USD",Settings!$B$22,IF(E5677="HKD",Settings!$B$23,1))),0))</f>
        <v>0</v>
      </c>
      <c r="Q5677" s="312">
        <f>IF(OR(J5677="",G5677=""),"",G5677+ROW()/1000000)</f>
      </c>
      <c r="R5677" s="247">
        <f>IF(Q5677="","",SUMIFS(Txn[Signed Units],Txn[Key],J5677,Txn[Transaction Order],"&lt;="&amp;Q5677))</f>
      </c>
    </row>
    <row r="5678" spans="10:18" ht="15" customHeight="1" x14ac:dyDescent="0.15">
      <c r="J5678" s="246">
        <f>IF(OR(B5678="",C5678="",E5678=""),"",B5678&amp;":"&amp;C5678&amp;":"&amp;E5678)</f>
      </c>
      <c r="K5678" s="247">
        <f>IF(A5678="","",A5678*D5678)</f>
      </c>
      <c r="L5678" s="246">
        <f>IF(A5678="","",IF(OR(A5678=1,A5678=0),H5678,0))</f>
      </c>
      <c r="M5678" s="246">
        <f>IF(A5678="","",IF(A5678=-1,H5678,0))</f>
      </c>
      <c r="N5678">
        <f>IF(J5678="","",IF(E5678="SGD",1,IF(E5678="USD",Settings!$B$22,IF(E5678="HKD",Settings!$B$23,1))))</f>
      </c>
      <c r="O5678">
        <f>IF(OR(B5678="",C5678="",E5678=""),0,(IF(A5678=-1,H5678,0)-IF(OR(A5678=1,A5678=0),H5678,0)+IF(A5678=2,H5678,0))*IF(E5678="SGD",1,IF(E5678="USD",Settings!$B$22,IF(E5678="HKD",Settings!$B$23,1))))</f>
        <v>0</v>
      </c>
      <c r="P5678">
        <f>IF(OR(B5678="",C5678="",E5678=""),0,IF(A5678=2,H5678*IF(E5678="SGD",1,IF(E5678="USD",Settings!$B$22,IF(E5678="HKD",Settings!$B$23,1))),0))</f>
        <v>0</v>
      </c>
      <c r="Q5678" s="312">
        <f>IF(OR(J5678="",G5678=""),"",G5678+ROW()/1000000)</f>
      </c>
      <c r="R5678" s="247">
        <f>IF(Q5678="","",SUMIFS(Txn[Signed Units],Txn[Key],J5678,Txn[Transaction Order],"&lt;="&amp;Q5678))</f>
      </c>
    </row>
    <row r="5679" spans="10:18" ht="15" customHeight="1" x14ac:dyDescent="0.15">
      <c r="J5679" s="246">
        <f>IF(OR(B5679="",C5679="",E5679=""),"",B5679&amp;":"&amp;C5679&amp;":"&amp;E5679)</f>
      </c>
      <c r="K5679" s="247">
        <f>IF(A5679="","",A5679*D5679)</f>
      </c>
      <c r="L5679" s="246">
        <f>IF(A5679="","",IF(OR(A5679=1,A5679=0),H5679,0))</f>
      </c>
      <c r="M5679" s="246">
        <f>IF(A5679="","",IF(A5679=-1,H5679,0))</f>
      </c>
      <c r="N5679">
        <f>IF(J5679="","",IF(E5679="SGD",1,IF(E5679="USD",Settings!$B$22,IF(E5679="HKD",Settings!$B$23,1))))</f>
      </c>
      <c r="O5679">
        <f>IF(OR(B5679="",C5679="",E5679=""),0,(IF(A5679=-1,H5679,0)-IF(OR(A5679=1,A5679=0),H5679,0)+IF(A5679=2,H5679,0))*IF(E5679="SGD",1,IF(E5679="USD",Settings!$B$22,IF(E5679="HKD",Settings!$B$23,1))))</f>
        <v>0</v>
      </c>
      <c r="P5679">
        <f>IF(OR(B5679="",C5679="",E5679=""),0,IF(A5679=2,H5679*IF(E5679="SGD",1,IF(E5679="USD",Settings!$B$22,IF(E5679="HKD",Settings!$B$23,1))),0))</f>
        <v>0</v>
      </c>
      <c r="Q5679" s="312">
        <f>IF(OR(J5679="",G5679=""),"",G5679+ROW()/1000000)</f>
      </c>
      <c r="R5679" s="247">
        <f>IF(Q5679="","",SUMIFS(Txn[Signed Units],Txn[Key],J5679,Txn[Transaction Order],"&lt;="&amp;Q5679))</f>
      </c>
    </row>
    <row r="5680" spans="10:18" ht="15" customHeight="1" x14ac:dyDescent="0.15">
      <c r="J5680" s="246">
        <f>IF(OR(B5680="",C5680="",E5680=""),"",B5680&amp;":"&amp;C5680&amp;":"&amp;E5680)</f>
      </c>
      <c r="K5680" s="247">
        <f>IF(A5680="","",A5680*D5680)</f>
      </c>
      <c r="L5680" s="246">
        <f>IF(A5680="","",IF(OR(A5680=1,A5680=0),H5680,0))</f>
      </c>
      <c r="M5680" s="246">
        <f>IF(A5680="","",IF(A5680=-1,H5680,0))</f>
      </c>
      <c r="N5680">
        <f>IF(J5680="","",IF(E5680="SGD",1,IF(E5680="USD",Settings!$B$22,IF(E5680="HKD",Settings!$B$23,1))))</f>
      </c>
      <c r="O5680">
        <f>IF(OR(B5680="",C5680="",E5680=""),0,(IF(A5680=-1,H5680,0)-IF(OR(A5680=1,A5680=0),H5680,0)+IF(A5680=2,H5680,0))*IF(E5680="SGD",1,IF(E5680="USD",Settings!$B$22,IF(E5680="HKD",Settings!$B$23,1))))</f>
        <v>0</v>
      </c>
      <c r="P5680">
        <f>IF(OR(B5680="",C5680="",E5680=""),0,IF(A5680=2,H5680*IF(E5680="SGD",1,IF(E5680="USD",Settings!$B$22,IF(E5680="HKD",Settings!$B$23,1))),0))</f>
        <v>0</v>
      </c>
      <c r="Q5680" s="312">
        <f>IF(OR(J5680="",G5680=""),"",G5680+ROW()/1000000)</f>
      </c>
      <c r="R5680" s="247">
        <f>IF(Q5680="","",SUMIFS(Txn[Signed Units],Txn[Key],J5680,Txn[Transaction Order],"&lt;="&amp;Q5680))</f>
      </c>
    </row>
    <row r="5681" spans="10:18" ht="15" customHeight="1" x14ac:dyDescent="0.15">
      <c r="J5681" s="246">
        <f>IF(OR(B5681="",C5681="",E5681=""),"",B5681&amp;":"&amp;C5681&amp;":"&amp;E5681)</f>
      </c>
      <c r="K5681" s="247">
        <f>IF(A5681="","",A5681*D5681)</f>
      </c>
      <c r="L5681" s="246">
        <f>IF(A5681="","",IF(OR(A5681=1,A5681=0),H5681,0))</f>
      </c>
      <c r="M5681" s="246">
        <f>IF(A5681="","",IF(A5681=-1,H5681,0))</f>
      </c>
      <c r="N5681">
        <f>IF(J5681="","",IF(E5681="SGD",1,IF(E5681="USD",Settings!$B$22,IF(E5681="HKD",Settings!$B$23,1))))</f>
      </c>
      <c r="O5681">
        <f>IF(OR(B5681="",C5681="",E5681=""),0,(IF(A5681=-1,H5681,0)-IF(OR(A5681=1,A5681=0),H5681,0)+IF(A5681=2,H5681,0))*IF(E5681="SGD",1,IF(E5681="USD",Settings!$B$22,IF(E5681="HKD",Settings!$B$23,1))))</f>
        <v>0</v>
      </c>
      <c r="P5681">
        <f>IF(OR(B5681="",C5681="",E5681=""),0,IF(A5681=2,H5681*IF(E5681="SGD",1,IF(E5681="USD",Settings!$B$22,IF(E5681="HKD",Settings!$B$23,1))),0))</f>
        <v>0</v>
      </c>
      <c r="Q5681" s="312">
        <f>IF(OR(J5681="",G5681=""),"",G5681+ROW()/1000000)</f>
      </c>
      <c r="R5681" s="247">
        <f>IF(Q5681="","",SUMIFS(Txn[Signed Units],Txn[Key],J5681,Txn[Transaction Order],"&lt;="&amp;Q5681))</f>
      </c>
    </row>
    <row r="5682" spans="10:18" ht="15" customHeight="1" x14ac:dyDescent="0.15">
      <c r="J5682" s="246">
        <f>IF(OR(B5682="",C5682="",E5682=""),"",B5682&amp;":"&amp;C5682&amp;":"&amp;E5682)</f>
      </c>
      <c r="K5682" s="247">
        <f>IF(A5682="","",A5682*D5682)</f>
      </c>
      <c r="L5682" s="246">
        <f>IF(A5682="","",IF(OR(A5682=1,A5682=0),H5682,0))</f>
      </c>
      <c r="M5682" s="246">
        <f>IF(A5682="","",IF(A5682=-1,H5682,0))</f>
      </c>
      <c r="N5682">
        <f>IF(J5682="","",IF(E5682="SGD",1,IF(E5682="USD",Settings!$B$22,IF(E5682="HKD",Settings!$B$23,1))))</f>
      </c>
      <c r="O5682">
        <f>IF(OR(B5682="",C5682="",E5682=""),0,(IF(A5682=-1,H5682,0)-IF(OR(A5682=1,A5682=0),H5682,0)+IF(A5682=2,H5682,0))*IF(E5682="SGD",1,IF(E5682="USD",Settings!$B$22,IF(E5682="HKD",Settings!$B$23,1))))</f>
        <v>0</v>
      </c>
      <c r="P5682">
        <f>IF(OR(B5682="",C5682="",E5682=""),0,IF(A5682=2,H5682*IF(E5682="SGD",1,IF(E5682="USD",Settings!$B$22,IF(E5682="HKD",Settings!$B$23,1))),0))</f>
        <v>0</v>
      </c>
      <c r="Q5682" s="312">
        <f>IF(OR(J5682="",G5682=""),"",G5682+ROW()/1000000)</f>
      </c>
      <c r="R5682" s="247">
        <f>IF(Q5682="","",SUMIFS(Txn[Signed Units],Txn[Key],J5682,Txn[Transaction Order],"&lt;="&amp;Q5682))</f>
      </c>
    </row>
    <row r="5683" spans="10:18" ht="15" customHeight="1" x14ac:dyDescent="0.15">
      <c r="J5683" s="246">
        <f>IF(OR(B5683="",C5683="",E5683=""),"",B5683&amp;":"&amp;C5683&amp;":"&amp;E5683)</f>
      </c>
      <c r="K5683" s="247">
        <f>IF(A5683="","",A5683*D5683)</f>
      </c>
      <c r="L5683" s="246">
        <f>IF(A5683="","",IF(OR(A5683=1,A5683=0),H5683,0))</f>
      </c>
      <c r="M5683" s="246">
        <f>IF(A5683="","",IF(A5683=-1,H5683,0))</f>
      </c>
      <c r="N5683">
        <f>IF(J5683="","",IF(E5683="SGD",1,IF(E5683="USD",Settings!$B$22,IF(E5683="HKD",Settings!$B$23,1))))</f>
      </c>
      <c r="O5683">
        <f>IF(OR(B5683="",C5683="",E5683=""),0,(IF(A5683=-1,H5683,0)-IF(OR(A5683=1,A5683=0),H5683,0)+IF(A5683=2,H5683,0))*IF(E5683="SGD",1,IF(E5683="USD",Settings!$B$22,IF(E5683="HKD",Settings!$B$23,1))))</f>
        <v>0</v>
      </c>
      <c r="P5683">
        <f>IF(OR(B5683="",C5683="",E5683=""),0,IF(A5683=2,H5683*IF(E5683="SGD",1,IF(E5683="USD",Settings!$B$22,IF(E5683="HKD",Settings!$B$23,1))),0))</f>
        <v>0</v>
      </c>
      <c r="Q5683" s="312">
        <f>IF(OR(J5683="",G5683=""),"",G5683+ROW()/1000000)</f>
      </c>
      <c r="R5683" s="247">
        <f>IF(Q5683="","",SUMIFS(Txn[Signed Units],Txn[Key],J5683,Txn[Transaction Order],"&lt;="&amp;Q5683))</f>
      </c>
    </row>
    <row r="5684" spans="10:18" ht="15" customHeight="1" x14ac:dyDescent="0.15">
      <c r="J5684" s="246">
        <f>IF(OR(B5684="",C5684="",E5684=""),"",B5684&amp;":"&amp;C5684&amp;":"&amp;E5684)</f>
      </c>
      <c r="K5684" s="247">
        <f>IF(A5684="","",A5684*D5684)</f>
      </c>
      <c r="L5684" s="246">
        <f>IF(A5684="","",IF(OR(A5684=1,A5684=0),H5684,0))</f>
      </c>
      <c r="M5684" s="246">
        <f>IF(A5684="","",IF(A5684=-1,H5684,0))</f>
      </c>
      <c r="N5684">
        <f>IF(J5684="","",IF(E5684="SGD",1,IF(E5684="USD",Settings!$B$22,IF(E5684="HKD",Settings!$B$23,1))))</f>
      </c>
      <c r="O5684">
        <f>IF(OR(B5684="",C5684="",E5684=""),0,(IF(A5684=-1,H5684,0)-IF(OR(A5684=1,A5684=0),H5684,0)+IF(A5684=2,H5684,0))*IF(E5684="SGD",1,IF(E5684="USD",Settings!$B$22,IF(E5684="HKD",Settings!$B$23,1))))</f>
        <v>0</v>
      </c>
      <c r="P5684">
        <f>IF(OR(B5684="",C5684="",E5684=""),0,IF(A5684=2,H5684*IF(E5684="SGD",1,IF(E5684="USD",Settings!$B$22,IF(E5684="HKD",Settings!$B$23,1))),0))</f>
        <v>0</v>
      </c>
      <c r="Q5684" s="312">
        <f>IF(OR(J5684="",G5684=""),"",G5684+ROW()/1000000)</f>
      </c>
      <c r="R5684" s="247">
        <f>IF(Q5684="","",SUMIFS(Txn[Signed Units],Txn[Key],J5684,Txn[Transaction Order],"&lt;="&amp;Q5684))</f>
      </c>
    </row>
    <row r="5685" spans="10:18" ht="15" customHeight="1" x14ac:dyDescent="0.15">
      <c r="J5685" s="246">
        <f>IF(OR(B5685="",C5685="",E5685=""),"",B5685&amp;":"&amp;C5685&amp;":"&amp;E5685)</f>
      </c>
      <c r="K5685" s="247">
        <f>IF(A5685="","",A5685*D5685)</f>
      </c>
      <c r="L5685" s="246">
        <f>IF(A5685="","",IF(OR(A5685=1,A5685=0),H5685,0))</f>
      </c>
      <c r="M5685" s="246">
        <f>IF(A5685="","",IF(A5685=-1,H5685,0))</f>
      </c>
      <c r="N5685">
        <f>IF(J5685="","",IF(E5685="SGD",1,IF(E5685="USD",Settings!$B$22,IF(E5685="HKD",Settings!$B$23,1))))</f>
      </c>
      <c r="O5685">
        <f>IF(OR(B5685="",C5685="",E5685=""),0,(IF(A5685=-1,H5685,0)-IF(OR(A5685=1,A5685=0),H5685,0)+IF(A5685=2,H5685,0))*IF(E5685="SGD",1,IF(E5685="USD",Settings!$B$22,IF(E5685="HKD",Settings!$B$23,1))))</f>
        <v>0</v>
      </c>
      <c r="P5685">
        <f>IF(OR(B5685="",C5685="",E5685=""),0,IF(A5685=2,H5685*IF(E5685="SGD",1,IF(E5685="USD",Settings!$B$22,IF(E5685="HKD",Settings!$B$23,1))),0))</f>
        <v>0</v>
      </c>
      <c r="Q5685" s="312">
        <f>IF(OR(J5685="",G5685=""),"",G5685+ROW()/1000000)</f>
      </c>
      <c r="R5685" s="247">
        <f>IF(Q5685="","",SUMIFS(Txn[Signed Units],Txn[Key],J5685,Txn[Transaction Order],"&lt;="&amp;Q5685))</f>
      </c>
    </row>
    <row r="5686" spans="10:18" ht="15" customHeight="1" x14ac:dyDescent="0.15">
      <c r="J5686" s="246">
        <f>IF(OR(B5686="",C5686="",E5686=""),"",B5686&amp;":"&amp;C5686&amp;":"&amp;E5686)</f>
      </c>
      <c r="K5686" s="247">
        <f>IF(A5686="","",A5686*D5686)</f>
      </c>
      <c r="L5686" s="246">
        <f>IF(A5686="","",IF(OR(A5686=1,A5686=0),H5686,0))</f>
      </c>
      <c r="M5686" s="246">
        <f>IF(A5686="","",IF(A5686=-1,H5686,0))</f>
      </c>
      <c r="N5686">
        <f>IF(J5686="","",IF(E5686="SGD",1,IF(E5686="USD",Settings!$B$22,IF(E5686="HKD",Settings!$B$23,1))))</f>
      </c>
      <c r="O5686">
        <f>IF(OR(B5686="",C5686="",E5686=""),0,(IF(A5686=-1,H5686,0)-IF(OR(A5686=1,A5686=0),H5686,0)+IF(A5686=2,H5686,0))*IF(E5686="SGD",1,IF(E5686="USD",Settings!$B$22,IF(E5686="HKD",Settings!$B$23,1))))</f>
        <v>0</v>
      </c>
      <c r="P5686">
        <f>IF(OR(B5686="",C5686="",E5686=""),0,IF(A5686=2,H5686*IF(E5686="SGD",1,IF(E5686="USD",Settings!$B$22,IF(E5686="HKD",Settings!$B$23,1))),0))</f>
        <v>0</v>
      </c>
      <c r="Q5686" s="312">
        <f>IF(OR(J5686="",G5686=""),"",G5686+ROW()/1000000)</f>
      </c>
      <c r="R5686" s="247">
        <f>IF(Q5686="","",SUMIFS(Txn[Signed Units],Txn[Key],J5686,Txn[Transaction Order],"&lt;="&amp;Q5686))</f>
      </c>
    </row>
    <row r="5687" spans="10:18" ht="15" customHeight="1" x14ac:dyDescent="0.15">
      <c r="J5687" s="246">
        <f>IF(OR(B5687="",C5687="",E5687=""),"",B5687&amp;":"&amp;C5687&amp;":"&amp;E5687)</f>
      </c>
      <c r="K5687" s="247">
        <f>IF(A5687="","",A5687*D5687)</f>
      </c>
      <c r="L5687" s="246">
        <f>IF(A5687="","",IF(OR(A5687=1,A5687=0),H5687,0))</f>
      </c>
      <c r="M5687" s="246">
        <f>IF(A5687="","",IF(A5687=-1,H5687,0))</f>
      </c>
      <c r="N5687">
        <f>IF(J5687="","",IF(E5687="SGD",1,IF(E5687="USD",Settings!$B$22,IF(E5687="HKD",Settings!$B$23,1))))</f>
      </c>
      <c r="O5687">
        <f>IF(OR(B5687="",C5687="",E5687=""),0,(IF(A5687=-1,H5687,0)-IF(OR(A5687=1,A5687=0),H5687,0)+IF(A5687=2,H5687,0))*IF(E5687="SGD",1,IF(E5687="USD",Settings!$B$22,IF(E5687="HKD",Settings!$B$23,1))))</f>
        <v>0</v>
      </c>
      <c r="P5687">
        <f>IF(OR(B5687="",C5687="",E5687=""),0,IF(A5687=2,H5687*IF(E5687="SGD",1,IF(E5687="USD",Settings!$B$22,IF(E5687="HKD",Settings!$B$23,1))),0))</f>
        <v>0</v>
      </c>
      <c r="Q5687" s="312">
        <f>IF(OR(J5687="",G5687=""),"",G5687+ROW()/1000000)</f>
      </c>
      <c r="R5687" s="247">
        <f>IF(Q5687="","",SUMIFS(Txn[Signed Units],Txn[Key],J5687,Txn[Transaction Order],"&lt;="&amp;Q5687))</f>
      </c>
    </row>
    <row r="5688" spans="10:18" ht="15" customHeight="1" x14ac:dyDescent="0.15">
      <c r="J5688" s="246">
        <f>IF(OR(B5688="",C5688="",E5688=""),"",B5688&amp;":"&amp;C5688&amp;":"&amp;E5688)</f>
      </c>
      <c r="K5688" s="247">
        <f>IF(A5688="","",A5688*D5688)</f>
      </c>
      <c r="L5688" s="246">
        <f>IF(A5688="","",IF(OR(A5688=1,A5688=0),H5688,0))</f>
      </c>
      <c r="M5688" s="246">
        <f>IF(A5688="","",IF(A5688=-1,H5688,0))</f>
      </c>
      <c r="N5688">
        <f>IF(J5688="","",IF(E5688="SGD",1,IF(E5688="USD",Settings!$B$22,IF(E5688="HKD",Settings!$B$23,1))))</f>
      </c>
      <c r="O5688">
        <f>IF(OR(B5688="",C5688="",E5688=""),0,(IF(A5688=-1,H5688,0)-IF(OR(A5688=1,A5688=0),H5688,0)+IF(A5688=2,H5688,0))*IF(E5688="SGD",1,IF(E5688="USD",Settings!$B$22,IF(E5688="HKD",Settings!$B$23,1))))</f>
        <v>0</v>
      </c>
      <c r="P5688">
        <f>IF(OR(B5688="",C5688="",E5688=""),0,IF(A5688=2,H5688*IF(E5688="SGD",1,IF(E5688="USD",Settings!$B$22,IF(E5688="HKD",Settings!$B$23,1))),0))</f>
        <v>0</v>
      </c>
      <c r="Q5688" s="312">
        <f>IF(OR(J5688="",G5688=""),"",G5688+ROW()/1000000)</f>
      </c>
      <c r="R5688" s="247">
        <f>IF(Q5688="","",SUMIFS(Txn[Signed Units],Txn[Key],J5688,Txn[Transaction Order],"&lt;="&amp;Q5688))</f>
      </c>
    </row>
    <row r="5689" spans="10:18" ht="15" customHeight="1" x14ac:dyDescent="0.15">
      <c r="J5689" s="246">
        <f>IF(OR(B5689="",C5689="",E5689=""),"",B5689&amp;":"&amp;C5689&amp;":"&amp;E5689)</f>
      </c>
      <c r="K5689" s="247">
        <f>IF(A5689="","",A5689*D5689)</f>
      </c>
      <c r="L5689" s="246">
        <f>IF(A5689="","",IF(OR(A5689=1,A5689=0),H5689,0))</f>
      </c>
      <c r="M5689" s="246">
        <f>IF(A5689="","",IF(A5689=-1,H5689,0))</f>
      </c>
      <c r="N5689">
        <f>IF(J5689="","",IF(E5689="SGD",1,IF(E5689="USD",Settings!$B$22,IF(E5689="HKD",Settings!$B$23,1))))</f>
      </c>
      <c r="O5689">
        <f>IF(OR(B5689="",C5689="",E5689=""),0,(IF(A5689=-1,H5689,0)-IF(OR(A5689=1,A5689=0),H5689,0)+IF(A5689=2,H5689,0))*IF(E5689="SGD",1,IF(E5689="USD",Settings!$B$22,IF(E5689="HKD",Settings!$B$23,1))))</f>
        <v>0</v>
      </c>
      <c r="P5689">
        <f>IF(OR(B5689="",C5689="",E5689=""),0,IF(A5689=2,H5689*IF(E5689="SGD",1,IF(E5689="USD",Settings!$B$22,IF(E5689="HKD",Settings!$B$23,1))),0))</f>
        <v>0</v>
      </c>
      <c r="Q5689" s="312">
        <f>IF(OR(J5689="",G5689=""),"",G5689+ROW()/1000000)</f>
      </c>
      <c r="R5689" s="247">
        <f>IF(Q5689="","",SUMIFS(Txn[Signed Units],Txn[Key],J5689,Txn[Transaction Order],"&lt;="&amp;Q5689))</f>
      </c>
    </row>
    <row r="5690" spans="10:18" ht="15" customHeight="1" x14ac:dyDescent="0.15">
      <c r="J5690" s="246">
        <f>IF(OR(B5690="",C5690="",E5690=""),"",B5690&amp;":"&amp;C5690&amp;":"&amp;E5690)</f>
      </c>
      <c r="K5690" s="247">
        <f>IF(A5690="","",A5690*D5690)</f>
      </c>
      <c r="L5690" s="246">
        <f>IF(A5690="","",IF(OR(A5690=1,A5690=0),H5690,0))</f>
      </c>
      <c r="M5690" s="246">
        <f>IF(A5690="","",IF(A5690=-1,H5690,0))</f>
      </c>
      <c r="N5690">
        <f>IF(J5690="","",IF(E5690="SGD",1,IF(E5690="USD",Settings!$B$22,IF(E5690="HKD",Settings!$B$23,1))))</f>
      </c>
      <c r="O5690">
        <f>IF(OR(B5690="",C5690="",E5690=""),0,(IF(A5690=-1,H5690,0)-IF(OR(A5690=1,A5690=0),H5690,0)+IF(A5690=2,H5690,0))*IF(E5690="SGD",1,IF(E5690="USD",Settings!$B$22,IF(E5690="HKD",Settings!$B$23,1))))</f>
        <v>0</v>
      </c>
      <c r="P5690">
        <f>IF(OR(B5690="",C5690="",E5690=""),0,IF(A5690=2,H5690*IF(E5690="SGD",1,IF(E5690="USD",Settings!$B$22,IF(E5690="HKD",Settings!$B$23,1))),0))</f>
        <v>0</v>
      </c>
      <c r="Q5690" s="312">
        <f>IF(OR(J5690="",G5690=""),"",G5690+ROW()/1000000)</f>
      </c>
      <c r="R5690" s="247">
        <f>IF(Q5690="","",SUMIFS(Txn[Signed Units],Txn[Key],J5690,Txn[Transaction Order],"&lt;="&amp;Q5690))</f>
      </c>
    </row>
    <row r="5691" spans="10:18" ht="15" customHeight="1" x14ac:dyDescent="0.15">
      <c r="J5691" s="246">
        <f>IF(OR(B5691="",C5691="",E5691=""),"",B5691&amp;":"&amp;C5691&amp;":"&amp;E5691)</f>
      </c>
      <c r="K5691" s="247">
        <f>IF(A5691="","",A5691*D5691)</f>
      </c>
      <c r="L5691" s="246">
        <f>IF(A5691="","",IF(OR(A5691=1,A5691=0),H5691,0))</f>
      </c>
      <c r="M5691" s="246">
        <f>IF(A5691="","",IF(A5691=-1,H5691,0))</f>
      </c>
      <c r="N5691">
        <f>IF(J5691="","",IF(E5691="SGD",1,IF(E5691="USD",Settings!$B$22,IF(E5691="HKD",Settings!$B$23,1))))</f>
      </c>
      <c r="O5691">
        <f>IF(OR(B5691="",C5691="",E5691=""),0,(IF(A5691=-1,H5691,0)-IF(OR(A5691=1,A5691=0),H5691,0)+IF(A5691=2,H5691,0))*IF(E5691="SGD",1,IF(E5691="USD",Settings!$B$22,IF(E5691="HKD",Settings!$B$23,1))))</f>
        <v>0</v>
      </c>
      <c r="P5691">
        <f>IF(OR(B5691="",C5691="",E5691=""),0,IF(A5691=2,H5691*IF(E5691="SGD",1,IF(E5691="USD",Settings!$B$22,IF(E5691="HKD",Settings!$B$23,1))),0))</f>
        <v>0</v>
      </c>
      <c r="Q5691" s="312">
        <f>IF(OR(J5691="",G5691=""),"",G5691+ROW()/1000000)</f>
      </c>
      <c r="R5691" s="247">
        <f>IF(Q5691="","",SUMIFS(Txn[Signed Units],Txn[Key],J5691,Txn[Transaction Order],"&lt;="&amp;Q5691))</f>
      </c>
    </row>
    <row r="5692" spans="10:18" ht="15" customHeight="1" x14ac:dyDescent="0.15">
      <c r="J5692" s="246">
        <f>IF(OR(B5692="",C5692="",E5692=""),"",B5692&amp;":"&amp;C5692&amp;":"&amp;E5692)</f>
      </c>
      <c r="K5692" s="247">
        <f>IF(A5692="","",A5692*D5692)</f>
      </c>
      <c r="L5692" s="246">
        <f>IF(A5692="","",IF(OR(A5692=1,A5692=0),H5692,0))</f>
      </c>
      <c r="M5692" s="246">
        <f>IF(A5692="","",IF(A5692=-1,H5692,0))</f>
      </c>
      <c r="N5692">
        <f>IF(J5692="","",IF(E5692="SGD",1,IF(E5692="USD",Settings!$B$22,IF(E5692="HKD",Settings!$B$23,1))))</f>
      </c>
      <c r="O5692">
        <f>IF(OR(B5692="",C5692="",E5692=""),0,(IF(A5692=-1,H5692,0)-IF(OR(A5692=1,A5692=0),H5692,0)+IF(A5692=2,H5692,0))*IF(E5692="SGD",1,IF(E5692="USD",Settings!$B$22,IF(E5692="HKD",Settings!$B$23,1))))</f>
        <v>0</v>
      </c>
      <c r="P5692">
        <f>IF(OR(B5692="",C5692="",E5692=""),0,IF(A5692=2,H5692*IF(E5692="SGD",1,IF(E5692="USD",Settings!$B$22,IF(E5692="HKD",Settings!$B$23,1))),0))</f>
        <v>0</v>
      </c>
      <c r="Q5692" s="312">
        <f>IF(OR(J5692="",G5692=""),"",G5692+ROW()/1000000)</f>
      </c>
      <c r="R5692" s="247">
        <f>IF(Q5692="","",SUMIFS(Txn[Signed Units],Txn[Key],J5692,Txn[Transaction Order],"&lt;="&amp;Q5692))</f>
      </c>
    </row>
    <row r="5693" spans="10:18" ht="15" customHeight="1" x14ac:dyDescent="0.15">
      <c r="J5693" s="246">
        <f>IF(OR(B5693="",C5693="",E5693=""),"",B5693&amp;":"&amp;C5693&amp;":"&amp;E5693)</f>
      </c>
      <c r="K5693" s="247">
        <f>IF(A5693="","",A5693*D5693)</f>
      </c>
      <c r="L5693" s="246">
        <f>IF(A5693="","",IF(OR(A5693=1,A5693=0),H5693,0))</f>
      </c>
      <c r="M5693" s="246">
        <f>IF(A5693="","",IF(A5693=-1,H5693,0))</f>
      </c>
      <c r="N5693">
        <f>IF(J5693="","",IF(E5693="SGD",1,IF(E5693="USD",Settings!$B$22,IF(E5693="HKD",Settings!$B$23,1))))</f>
      </c>
      <c r="O5693">
        <f>IF(OR(B5693="",C5693="",E5693=""),0,(IF(A5693=-1,H5693,0)-IF(OR(A5693=1,A5693=0),H5693,0)+IF(A5693=2,H5693,0))*IF(E5693="SGD",1,IF(E5693="USD",Settings!$B$22,IF(E5693="HKD",Settings!$B$23,1))))</f>
        <v>0</v>
      </c>
      <c r="P5693">
        <f>IF(OR(B5693="",C5693="",E5693=""),0,IF(A5693=2,H5693*IF(E5693="SGD",1,IF(E5693="USD",Settings!$B$22,IF(E5693="HKD",Settings!$B$23,1))),0))</f>
        <v>0</v>
      </c>
      <c r="Q5693" s="312">
        <f>IF(OR(J5693="",G5693=""),"",G5693+ROW()/1000000)</f>
      </c>
      <c r="R5693" s="247">
        <f>IF(Q5693="","",SUMIFS(Txn[Signed Units],Txn[Key],J5693,Txn[Transaction Order],"&lt;="&amp;Q5693))</f>
      </c>
    </row>
    <row r="5694" spans="10:18" ht="15" customHeight="1" x14ac:dyDescent="0.15">
      <c r="J5694" s="246">
        <f>IF(OR(B5694="",C5694="",E5694=""),"",B5694&amp;":"&amp;C5694&amp;":"&amp;E5694)</f>
      </c>
      <c r="K5694" s="247">
        <f>IF(A5694="","",A5694*D5694)</f>
      </c>
      <c r="L5694" s="246">
        <f>IF(A5694="","",IF(OR(A5694=1,A5694=0),H5694,0))</f>
      </c>
      <c r="M5694" s="246">
        <f>IF(A5694="","",IF(A5694=-1,H5694,0))</f>
      </c>
      <c r="N5694">
        <f>IF(J5694="","",IF(E5694="SGD",1,IF(E5694="USD",Settings!$B$22,IF(E5694="HKD",Settings!$B$23,1))))</f>
      </c>
      <c r="O5694">
        <f>IF(OR(B5694="",C5694="",E5694=""),0,(IF(A5694=-1,H5694,0)-IF(OR(A5694=1,A5694=0),H5694,0)+IF(A5694=2,H5694,0))*IF(E5694="SGD",1,IF(E5694="USD",Settings!$B$22,IF(E5694="HKD",Settings!$B$23,1))))</f>
        <v>0</v>
      </c>
      <c r="P5694">
        <f>IF(OR(B5694="",C5694="",E5694=""),0,IF(A5694=2,H5694*IF(E5694="SGD",1,IF(E5694="USD",Settings!$B$22,IF(E5694="HKD",Settings!$B$23,1))),0))</f>
        <v>0</v>
      </c>
      <c r="Q5694" s="312">
        <f>IF(OR(J5694="",G5694=""),"",G5694+ROW()/1000000)</f>
      </c>
      <c r="R5694" s="247">
        <f>IF(Q5694="","",SUMIFS(Txn[Signed Units],Txn[Key],J5694,Txn[Transaction Order],"&lt;="&amp;Q5694))</f>
      </c>
    </row>
    <row r="5695" spans="10:18" ht="15" customHeight="1" x14ac:dyDescent="0.15">
      <c r="J5695" s="246">
        <f>IF(OR(B5695="",C5695="",E5695=""),"",B5695&amp;":"&amp;C5695&amp;":"&amp;E5695)</f>
      </c>
      <c r="K5695" s="247">
        <f>IF(A5695="","",A5695*D5695)</f>
      </c>
      <c r="L5695" s="246">
        <f>IF(A5695="","",IF(OR(A5695=1,A5695=0),H5695,0))</f>
      </c>
      <c r="M5695" s="246">
        <f>IF(A5695="","",IF(A5695=-1,H5695,0))</f>
      </c>
      <c r="N5695">
        <f>IF(J5695="","",IF(E5695="SGD",1,IF(E5695="USD",Settings!$B$22,IF(E5695="HKD",Settings!$B$23,1))))</f>
      </c>
      <c r="O5695">
        <f>IF(OR(B5695="",C5695="",E5695=""),0,(IF(A5695=-1,H5695,0)-IF(OR(A5695=1,A5695=0),H5695,0)+IF(A5695=2,H5695,0))*IF(E5695="SGD",1,IF(E5695="USD",Settings!$B$22,IF(E5695="HKD",Settings!$B$23,1))))</f>
        <v>0</v>
      </c>
      <c r="P5695">
        <f>IF(OR(B5695="",C5695="",E5695=""),0,IF(A5695=2,H5695*IF(E5695="SGD",1,IF(E5695="USD",Settings!$B$22,IF(E5695="HKD",Settings!$B$23,1))),0))</f>
        <v>0</v>
      </c>
      <c r="Q5695" s="312">
        <f>IF(OR(J5695="",G5695=""),"",G5695+ROW()/1000000)</f>
      </c>
      <c r="R5695" s="247">
        <f>IF(Q5695="","",SUMIFS(Txn[Signed Units],Txn[Key],J5695,Txn[Transaction Order],"&lt;="&amp;Q5695))</f>
      </c>
    </row>
    <row r="5696" spans="10:18" ht="15" customHeight="1" x14ac:dyDescent="0.15">
      <c r="J5696" s="246">
        <f>IF(OR(B5696="",C5696="",E5696=""),"",B5696&amp;":"&amp;C5696&amp;":"&amp;E5696)</f>
      </c>
      <c r="K5696" s="247">
        <f>IF(A5696="","",A5696*D5696)</f>
      </c>
      <c r="L5696" s="246">
        <f>IF(A5696="","",IF(OR(A5696=1,A5696=0),H5696,0))</f>
      </c>
      <c r="M5696" s="246">
        <f>IF(A5696="","",IF(A5696=-1,H5696,0))</f>
      </c>
      <c r="N5696">
        <f>IF(J5696="","",IF(E5696="SGD",1,IF(E5696="USD",Settings!$B$22,IF(E5696="HKD",Settings!$B$23,1))))</f>
      </c>
      <c r="O5696">
        <f>IF(OR(B5696="",C5696="",E5696=""),0,(IF(A5696=-1,H5696,0)-IF(OR(A5696=1,A5696=0),H5696,0)+IF(A5696=2,H5696,0))*IF(E5696="SGD",1,IF(E5696="USD",Settings!$B$22,IF(E5696="HKD",Settings!$B$23,1))))</f>
        <v>0</v>
      </c>
      <c r="P5696">
        <f>IF(OR(B5696="",C5696="",E5696=""),0,IF(A5696=2,H5696*IF(E5696="SGD",1,IF(E5696="USD",Settings!$B$22,IF(E5696="HKD",Settings!$B$23,1))),0))</f>
        <v>0</v>
      </c>
      <c r="Q5696" s="312">
        <f>IF(OR(J5696="",G5696=""),"",G5696+ROW()/1000000)</f>
      </c>
      <c r="R5696" s="247">
        <f>IF(Q5696="","",SUMIFS(Txn[Signed Units],Txn[Key],J5696,Txn[Transaction Order],"&lt;="&amp;Q5696))</f>
      </c>
    </row>
    <row r="5697" spans="10:18" ht="15" customHeight="1" x14ac:dyDescent="0.15">
      <c r="J5697" s="246">
        <f>IF(OR(B5697="",C5697="",E5697=""),"",B5697&amp;":"&amp;C5697&amp;":"&amp;E5697)</f>
      </c>
      <c r="K5697" s="247">
        <f>IF(A5697="","",A5697*D5697)</f>
      </c>
      <c r="L5697" s="246">
        <f>IF(A5697="","",IF(OR(A5697=1,A5697=0),H5697,0))</f>
      </c>
      <c r="M5697" s="246">
        <f>IF(A5697="","",IF(A5697=-1,H5697,0))</f>
      </c>
      <c r="N5697">
        <f>IF(J5697="","",IF(E5697="SGD",1,IF(E5697="USD",Settings!$B$22,IF(E5697="HKD",Settings!$B$23,1))))</f>
      </c>
      <c r="O5697">
        <f>IF(OR(B5697="",C5697="",E5697=""),0,(IF(A5697=-1,H5697,0)-IF(OR(A5697=1,A5697=0),H5697,0)+IF(A5697=2,H5697,0))*IF(E5697="SGD",1,IF(E5697="USD",Settings!$B$22,IF(E5697="HKD",Settings!$B$23,1))))</f>
        <v>0</v>
      </c>
      <c r="P5697">
        <f>IF(OR(B5697="",C5697="",E5697=""),0,IF(A5697=2,H5697*IF(E5697="SGD",1,IF(E5697="USD",Settings!$B$22,IF(E5697="HKD",Settings!$B$23,1))),0))</f>
        <v>0</v>
      </c>
      <c r="Q5697" s="312">
        <f>IF(OR(J5697="",G5697=""),"",G5697+ROW()/1000000)</f>
      </c>
      <c r="R5697" s="247">
        <f>IF(Q5697="","",SUMIFS(Txn[Signed Units],Txn[Key],J5697,Txn[Transaction Order],"&lt;="&amp;Q5697))</f>
      </c>
    </row>
    <row r="5698" spans="10:18" ht="15" customHeight="1" x14ac:dyDescent="0.15">
      <c r="J5698" s="246">
        <f>IF(OR(B5698="",C5698="",E5698=""),"",B5698&amp;":"&amp;C5698&amp;":"&amp;E5698)</f>
      </c>
      <c r="K5698" s="247">
        <f>IF(A5698="","",A5698*D5698)</f>
      </c>
      <c r="L5698" s="246">
        <f>IF(A5698="","",IF(OR(A5698=1,A5698=0),H5698,0))</f>
      </c>
      <c r="M5698" s="246">
        <f>IF(A5698="","",IF(A5698=-1,H5698,0))</f>
      </c>
      <c r="N5698">
        <f>IF(J5698="","",IF(E5698="SGD",1,IF(E5698="USD",Settings!$B$22,IF(E5698="HKD",Settings!$B$23,1))))</f>
      </c>
      <c r="O5698">
        <f>IF(OR(B5698="",C5698="",E5698=""),0,(IF(A5698=-1,H5698,0)-IF(OR(A5698=1,A5698=0),H5698,0)+IF(A5698=2,H5698,0))*IF(E5698="SGD",1,IF(E5698="USD",Settings!$B$22,IF(E5698="HKD",Settings!$B$23,1))))</f>
        <v>0</v>
      </c>
      <c r="P5698">
        <f>IF(OR(B5698="",C5698="",E5698=""),0,IF(A5698=2,H5698*IF(E5698="SGD",1,IF(E5698="USD",Settings!$B$22,IF(E5698="HKD",Settings!$B$23,1))),0))</f>
        <v>0</v>
      </c>
      <c r="Q5698" s="312">
        <f>IF(OR(J5698="",G5698=""),"",G5698+ROW()/1000000)</f>
      </c>
      <c r="R5698" s="247">
        <f>IF(Q5698="","",SUMIFS(Txn[Signed Units],Txn[Key],J5698,Txn[Transaction Order],"&lt;="&amp;Q5698))</f>
      </c>
    </row>
    <row r="5699" spans="10:18" ht="15" customHeight="1" x14ac:dyDescent="0.15">
      <c r="J5699" s="246">
        <f>IF(OR(B5699="",C5699="",E5699=""),"",B5699&amp;":"&amp;C5699&amp;":"&amp;E5699)</f>
      </c>
      <c r="K5699" s="247">
        <f>IF(A5699="","",A5699*D5699)</f>
      </c>
      <c r="L5699" s="246">
        <f>IF(A5699="","",IF(OR(A5699=1,A5699=0),H5699,0))</f>
      </c>
      <c r="M5699" s="246">
        <f>IF(A5699="","",IF(A5699=-1,H5699,0))</f>
      </c>
      <c r="N5699">
        <f>IF(J5699="","",IF(E5699="SGD",1,IF(E5699="USD",Settings!$B$22,IF(E5699="HKD",Settings!$B$23,1))))</f>
      </c>
      <c r="O5699">
        <f>IF(OR(B5699="",C5699="",E5699=""),0,(IF(A5699=-1,H5699,0)-IF(OR(A5699=1,A5699=0),H5699,0)+IF(A5699=2,H5699,0))*IF(E5699="SGD",1,IF(E5699="USD",Settings!$B$22,IF(E5699="HKD",Settings!$B$23,1))))</f>
        <v>0</v>
      </c>
      <c r="P5699">
        <f>IF(OR(B5699="",C5699="",E5699=""),0,IF(A5699=2,H5699*IF(E5699="SGD",1,IF(E5699="USD",Settings!$B$22,IF(E5699="HKD",Settings!$B$23,1))),0))</f>
        <v>0</v>
      </c>
      <c r="Q5699" s="312">
        <f>IF(OR(J5699="",G5699=""),"",G5699+ROW()/1000000)</f>
      </c>
      <c r="R5699" s="247">
        <f>IF(Q5699="","",SUMIFS(Txn[Signed Units],Txn[Key],J5699,Txn[Transaction Order],"&lt;="&amp;Q5699))</f>
      </c>
    </row>
    <row r="5700" spans="10:18" ht="15" customHeight="1" x14ac:dyDescent="0.15">
      <c r="J5700" s="246">
        <f>IF(OR(B5700="",C5700="",E5700=""),"",B5700&amp;":"&amp;C5700&amp;":"&amp;E5700)</f>
      </c>
      <c r="K5700" s="247">
        <f>IF(A5700="","",A5700*D5700)</f>
      </c>
      <c r="L5700" s="246">
        <f>IF(A5700="","",IF(OR(A5700=1,A5700=0),H5700,0))</f>
      </c>
      <c r="M5700" s="246">
        <f>IF(A5700="","",IF(A5700=-1,H5700,0))</f>
      </c>
      <c r="N5700">
        <f>IF(J5700="","",IF(E5700="SGD",1,IF(E5700="USD",Settings!$B$22,IF(E5700="HKD",Settings!$B$23,1))))</f>
      </c>
      <c r="O5700">
        <f>IF(OR(B5700="",C5700="",E5700=""),0,(IF(A5700=-1,H5700,0)-IF(OR(A5700=1,A5700=0),H5700,0)+IF(A5700=2,H5700,0))*IF(E5700="SGD",1,IF(E5700="USD",Settings!$B$22,IF(E5700="HKD",Settings!$B$23,1))))</f>
        <v>0</v>
      </c>
      <c r="P5700">
        <f>IF(OR(B5700="",C5700="",E5700=""),0,IF(A5700=2,H5700*IF(E5700="SGD",1,IF(E5700="USD",Settings!$B$22,IF(E5700="HKD",Settings!$B$23,1))),0))</f>
        <v>0</v>
      </c>
      <c r="Q5700" s="312">
        <f>IF(OR(J5700="",G5700=""),"",G5700+ROW()/1000000)</f>
      </c>
      <c r="R5700" s="247">
        <f>IF(Q5700="","",SUMIFS(Txn[Signed Units],Txn[Key],J5700,Txn[Transaction Order],"&lt;="&amp;Q5700))</f>
      </c>
    </row>
    <row r="5701" spans="10:18" ht="15" customHeight="1" x14ac:dyDescent="0.15">
      <c r="J5701" s="246">
        <f>IF(OR(B5701="",C5701="",E5701=""),"",B5701&amp;":"&amp;C5701&amp;":"&amp;E5701)</f>
      </c>
      <c r="K5701" s="247">
        <f>IF(A5701="","",A5701*D5701)</f>
      </c>
      <c r="L5701" s="246">
        <f>IF(A5701="","",IF(OR(A5701=1,A5701=0),H5701,0))</f>
      </c>
      <c r="M5701" s="246">
        <f>IF(A5701="","",IF(A5701=-1,H5701,0))</f>
      </c>
      <c r="N5701">
        <f>IF(J5701="","",IF(E5701="SGD",1,IF(E5701="USD",Settings!$B$22,IF(E5701="HKD",Settings!$B$23,1))))</f>
      </c>
      <c r="O5701">
        <f>IF(OR(B5701="",C5701="",E5701=""),0,(IF(A5701=-1,H5701,0)-IF(OR(A5701=1,A5701=0),H5701,0)+IF(A5701=2,H5701,0))*IF(E5701="SGD",1,IF(E5701="USD",Settings!$B$22,IF(E5701="HKD",Settings!$B$23,1))))</f>
        <v>0</v>
      </c>
      <c r="P5701">
        <f>IF(OR(B5701="",C5701="",E5701=""),0,IF(A5701=2,H5701*IF(E5701="SGD",1,IF(E5701="USD",Settings!$B$22,IF(E5701="HKD",Settings!$B$23,1))),0))</f>
        <v>0</v>
      </c>
      <c r="Q5701" s="312">
        <f>IF(OR(J5701="",G5701=""),"",G5701+ROW()/1000000)</f>
      </c>
      <c r="R5701" s="247">
        <f>IF(Q5701="","",SUMIFS(Txn[Signed Units],Txn[Key],J5701,Txn[Transaction Order],"&lt;="&amp;Q5701))</f>
      </c>
    </row>
    <row r="5702" spans="10:18" ht="15" customHeight="1" x14ac:dyDescent="0.15">
      <c r="J5702" s="246">
        <f>IF(OR(B5702="",C5702="",E5702=""),"",B5702&amp;":"&amp;C5702&amp;":"&amp;E5702)</f>
      </c>
      <c r="K5702" s="247">
        <f>IF(A5702="","",A5702*D5702)</f>
      </c>
      <c r="L5702" s="246">
        <f>IF(A5702="","",IF(OR(A5702=1,A5702=0),H5702,0))</f>
      </c>
      <c r="M5702" s="246">
        <f>IF(A5702="","",IF(A5702=-1,H5702,0))</f>
      </c>
      <c r="N5702">
        <f>IF(J5702="","",IF(E5702="SGD",1,IF(E5702="USD",Settings!$B$22,IF(E5702="HKD",Settings!$B$23,1))))</f>
      </c>
      <c r="O5702">
        <f>IF(OR(B5702="",C5702="",E5702=""),0,(IF(A5702=-1,H5702,0)-IF(OR(A5702=1,A5702=0),H5702,0)+IF(A5702=2,H5702,0))*IF(E5702="SGD",1,IF(E5702="USD",Settings!$B$22,IF(E5702="HKD",Settings!$B$23,1))))</f>
        <v>0</v>
      </c>
      <c r="P5702">
        <f>IF(OR(B5702="",C5702="",E5702=""),0,IF(A5702=2,H5702*IF(E5702="SGD",1,IF(E5702="USD",Settings!$B$22,IF(E5702="HKD",Settings!$B$23,1))),0))</f>
        <v>0</v>
      </c>
      <c r="Q5702" s="312">
        <f>IF(OR(J5702="",G5702=""),"",G5702+ROW()/1000000)</f>
      </c>
      <c r="R5702" s="247">
        <f>IF(Q5702="","",SUMIFS(Txn[Signed Units],Txn[Key],J5702,Txn[Transaction Order],"&lt;="&amp;Q5702))</f>
      </c>
    </row>
    <row r="5703" spans="10:18" ht="15" customHeight="1" x14ac:dyDescent="0.15">
      <c r="J5703" s="246">
        <f>IF(OR(B5703="",C5703="",E5703=""),"",B5703&amp;":"&amp;C5703&amp;":"&amp;E5703)</f>
      </c>
      <c r="K5703" s="247">
        <f>IF(A5703="","",A5703*D5703)</f>
      </c>
      <c r="L5703" s="246">
        <f>IF(A5703="","",IF(OR(A5703=1,A5703=0),H5703,0))</f>
      </c>
      <c r="M5703" s="246">
        <f>IF(A5703="","",IF(A5703=-1,H5703,0))</f>
      </c>
      <c r="N5703">
        <f>IF(J5703="","",IF(E5703="SGD",1,IF(E5703="USD",Settings!$B$22,IF(E5703="HKD",Settings!$B$23,1))))</f>
      </c>
      <c r="O5703">
        <f>IF(OR(B5703="",C5703="",E5703=""),0,(IF(A5703=-1,H5703,0)-IF(OR(A5703=1,A5703=0),H5703,0)+IF(A5703=2,H5703,0))*IF(E5703="SGD",1,IF(E5703="USD",Settings!$B$22,IF(E5703="HKD",Settings!$B$23,1))))</f>
        <v>0</v>
      </c>
      <c r="P5703">
        <f>IF(OR(B5703="",C5703="",E5703=""),0,IF(A5703=2,H5703*IF(E5703="SGD",1,IF(E5703="USD",Settings!$B$22,IF(E5703="HKD",Settings!$B$23,1))),0))</f>
        <v>0</v>
      </c>
      <c r="Q5703" s="312">
        <f>IF(OR(J5703="",G5703=""),"",G5703+ROW()/1000000)</f>
      </c>
      <c r="R5703" s="247">
        <f>IF(Q5703="","",SUMIFS(Txn[Signed Units],Txn[Key],J5703,Txn[Transaction Order],"&lt;="&amp;Q5703))</f>
      </c>
    </row>
    <row r="5704" spans="10:18" ht="15" customHeight="1" x14ac:dyDescent="0.15">
      <c r="J5704" s="246">
        <f>IF(OR(B5704="",C5704="",E5704=""),"",B5704&amp;":"&amp;C5704&amp;":"&amp;E5704)</f>
      </c>
      <c r="K5704" s="247">
        <f>IF(A5704="","",A5704*D5704)</f>
      </c>
      <c r="L5704" s="246">
        <f>IF(A5704="","",IF(OR(A5704=1,A5704=0),H5704,0))</f>
      </c>
      <c r="M5704" s="246">
        <f>IF(A5704="","",IF(A5704=-1,H5704,0))</f>
      </c>
      <c r="N5704">
        <f>IF(J5704="","",IF(E5704="SGD",1,IF(E5704="USD",Settings!$B$22,IF(E5704="HKD",Settings!$B$23,1))))</f>
      </c>
      <c r="O5704">
        <f>IF(OR(B5704="",C5704="",E5704=""),0,(IF(A5704=-1,H5704,0)-IF(OR(A5704=1,A5704=0),H5704,0)+IF(A5704=2,H5704,0))*IF(E5704="SGD",1,IF(E5704="USD",Settings!$B$22,IF(E5704="HKD",Settings!$B$23,1))))</f>
        <v>0</v>
      </c>
      <c r="P5704">
        <f>IF(OR(B5704="",C5704="",E5704=""),0,IF(A5704=2,H5704*IF(E5704="SGD",1,IF(E5704="USD",Settings!$B$22,IF(E5704="HKD",Settings!$B$23,1))),0))</f>
        <v>0</v>
      </c>
      <c r="Q5704" s="312">
        <f>IF(OR(J5704="",G5704=""),"",G5704+ROW()/1000000)</f>
      </c>
      <c r="R5704" s="247">
        <f>IF(Q5704="","",SUMIFS(Txn[Signed Units],Txn[Key],J5704,Txn[Transaction Order],"&lt;="&amp;Q5704))</f>
      </c>
    </row>
    <row r="5705" spans="10:18" ht="15" customHeight="1" x14ac:dyDescent="0.15">
      <c r="J5705" s="246">
        <f>IF(OR(B5705="",C5705="",E5705=""),"",B5705&amp;":"&amp;C5705&amp;":"&amp;E5705)</f>
      </c>
      <c r="K5705" s="247">
        <f>IF(A5705="","",A5705*D5705)</f>
      </c>
      <c r="L5705" s="246">
        <f>IF(A5705="","",IF(OR(A5705=1,A5705=0),H5705,0))</f>
      </c>
      <c r="M5705" s="246">
        <f>IF(A5705="","",IF(A5705=-1,H5705,0))</f>
      </c>
      <c r="N5705">
        <f>IF(J5705="","",IF(E5705="SGD",1,IF(E5705="USD",Settings!$B$22,IF(E5705="HKD",Settings!$B$23,1))))</f>
      </c>
      <c r="O5705">
        <f>IF(OR(B5705="",C5705="",E5705=""),0,(IF(A5705=-1,H5705,0)-IF(OR(A5705=1,A5705=0),H5705,0)+IF(A5705=2,H5705,0))*IF(E5705="SGD",1,IF(E5705="USD",Settings!$B$22,IF(E5705="HKD",Settings!$B$23,1))))</f>
        <v>0</v>
      </c>
      <c r="P5705">
        <f>IF(OR(B5705="",C5705="",E5705=""),0,IF(A5705=2,H5705*IF(E5705="SGD",1,IF(E5705="USD",Settings!$B$22,IF(E5705="HKD",Settings!$B$23,1))),0))</f>
        <v>0</v>
      </c>
      <c r="Q5705" s="312">
        <f>IF(OR(J5705="",G5705=""),"",G5705+ROW()/1000000)</f>
      </c>
      <c r="R5705" s="247">
        <f>IF(Q5705="","",SUMIFS(Txn[Signed Units],Txn[Key],J5705,Txn[Transaction Order],"&lt;="&amp;Q5705))</f>
      </c>
    </row>
    <row r="5706" spans="10:18" ht="15" customHeight="1" x14ac:dyDescent="0.15">
      <c r="J5706" s="246">
        <f>IF(OR(B5706="",C5706="",E5706=""),"",B5706&amp;":"&amp;C5706&amp;":"&amp;E5706)</f>
      </c>
      <c r="K5706" s="247">
        <f>IF(A5706="","",A5706*D5706)</f>
      </c>
      <c r="L5706" s="246">
        <f>IF(A5706="","",IF(OR(A5706=1,A5706=0),H5706,0))</f>
      </c>
      <c r="M5706" s="246">
        <f>IF(A5706="","",IF(A5706=-1,H5706,0))</f>
      </c>
      <c r="N5706">
        <f>IF(J5706="","",IF(E5706="SGD",1,IF(E5706="USD",Settings!$B$22,IF(E5706="HKD",Settings!$B$23,1))))</f>
      </c>
      <c r="O5706">
        <f>IF(OR(B5706="",C5706="",E5706=""),0,(IF(A5706=-1,H5706,0)-IF(OR(A5706=1,A5706=0),H5706,0)+IF(A5706=2,H5706,0))*IF(E5706="SGD",1,IF(E5706="USD",Settings!$B$22,IF(E5706="HKD",Settings!$B$23,1))))</f>
        <v>0</v>
      </c>
      <c r="P5706">
        <f>IF(OR(B5706="",C5706="",E5706=""),0,IF(A5706=2,H5706*IF(E5706="SGD",1,IF(E5706="USD",Settings!$B$22,IF(E5706="HKD",Settings!$B$23,1))),0))</f>
        <v>0</v>
      </c>
      <c r="Q5706" s="312">
        <f>IF(OR(J5706="",G5706=""),"",G5706+ROW()/1000000)</f>
      </c>
      <c r="R5706" s="247">
        <f>IF(Q5706="","",SUMIFS(Txn[Signed Units],Txn[Key],J5706,Txn[Transaction Order],"&lt;="&amp;Q5706))</f>
      </c>
    </row>
    <row r="5707" spans="10:18" ht="15" customHeight="1" x14ac:dyDescent="0.15">
      <c r="J5707" s="246">
        <f>IF(OR(B5707="",C5707="",E5707=""),"",B5707&amp;":"&amp;C5707&amp;":"&amp;E5707)</f>
      </c>
      <c r="K5707" s="247">
        <f>IF(A5707="","",A5707*D5707)</f>
      </c>
      <c r="L5707" s="246">
        <f>IF(A5707="","",IF(OR(A5707=1,A5707=0),H5707,0))</f>
      </c>
      <c r="M5707" s="246">
        <f>IF(A5707="","",IF(A5707=-1,H5707,0))</f>
      </c>
      <c r="N5707">
        <f>IF(J5707="","",IF(E5707="SGD",1,IF(E5707="USD",Settings!$B$22,IF(E5707="HKD",Settings!$B$23,1))))</f>
      </c>
      <c r="O5707">
        <f>IF(OR(B5707="",C5707="",E5707=""),0,(IF(A5707=-1,H5707,0)-IF(OR(A5707=1,A5707=0),H5707,0)+IF(A5707=2,H5707,0))*IF(E5707="SGD",1,IF(E5707="USD",Settings!$B$22,IF(E5707="HKD",Settings!$B$23,1))))</f>
        <v>0</v>
      </c>
      <c r="P5707">
        <f>IF(OR(B5707="",C5707="",E5707=""),0,IF(A5707=2,H5707*IF(E5707="SGD",1,IF(E5707="USD",Settings!$B$22,IF(E5707="HKD",Settings!$B$23,1))),0))</f>
        <v>0</v>
      </c>
      <c r="Q5707" s="312">
        <f>IF(OR(J5707="",G5707=""),"",G5707+ROW()/1000000)</f>
      </c>
      <c r="R5707" s="247">
        <f>IF(Q5707="","",SUMIFS(Txn[Signed Units],Txn[Key],J5707,Txn[Transaction Order],"&lt;="&amp;Q5707))</f>
      </c>
    </row>
    <row r="5708" spans="10:18" ht="15" customHeight="1" x14ac:dyDescent="0.15">
      <c r="J5708" s="246">
        <f>IF(OR(B5708="",C5708="",E5708=""),"",B5708&amp;":"&amp;C5708&amp;":"&amp;E5708)</f>
      </c>
      <c r="K5708" s="247">
        <f>IF(A5708="","",A5708*D5708)</f>
      </c>
      <c r="L5708" s="246">
        <f>IF(A5708="","",IF(OR(A5708=1,A5708=0),H5708,0))</f>
      </c>
      <c r="M5708" s="246">
        <f>IF(A5708="","",IF(A5708=-1,H5708,0))</f>
      </c>
      <c r="N5708">
        <f>IF(J5708="","",IF(E5708="SGD",1,IF(E5708="USD",Settings!$B$22,IF(E5708="HKD",Settings!$B$23,1))))</f>
      </c>
      <c r="O5708">
        <f>IF(OR(B5708="",C5708="",E5708=""),0,(IF(A5708=-1,H5708,0)-IF(OR(A5708=1,A5708=0),H5708,0)+IF(A5708=2,H5708,0))*IF(E5708="SGD",1,IF(E5708="USD",Settings!$B$22,IF(E5708="HKD",Settings!$B$23,1))))</f>
        <v>0</v>
      </c>
      <c r="P5708">
        <f>IF(OR(B5708="",C5708="",E5708=""),0,IF(A5708=2,H5708*IF(E5708="SGD",1,IF(E5708="USD",Settings!$B$22,IF(E5708="HKD",Settings!$B$23,1))),0))</f>
        <v>0</v>
      </c>
      <c r="Q5708" s="312">
        <f>IF(OR(J5708="",G5708=""),"",G5708+ROW()/1000000)</f>
      </c>
      <c r="R5708" s="247">
        <f>IF(Q5708="","",SUMIFS(Txn[Signed Units],Txn[Key],J5708,Txn[Transaction Order],"&lt;="&amp;Q5708))</f>
      </c>
    </row>
    <row r="5709" spans="10:18" ht="15" customHeight="1" x14ac:dyDescent="0.15">
      <c r="J5709" s="246">
        <f>IF(OR(B5709="",C5709="",E5709=""),"",B5709&amp;":"&amp;C5709&amp;":"&amp;E5709)</f>
      </c>
      <c r="K5709" s="247">
        <f>IF(A5709="","",A5709*D5709)</f>
      </c>
      <c r="L5709" s="246">
        <f>IF(A5709="","",IF(OR(A5709=1,A5709=0),H5709,0))</f>
      </c>
      <c r="M5709" s="246">
        <f>IF(A5709="","",IF(A5709=-1,H5709,0))</f>
      </c>
      <c r="N5709">
        <f>IF(J5709="","",IF(E5709="SGD",1,IF(E5709="USD",Settings!$B$22,IF(E5709="HKD",Settings!$B$23,1))))</f>
      </c>
      <c r="O5709">
        <f>IF(OR(B5709="",C5709="",E5709=""),0,(IF(A5709=-1,H5709,0)-IF(OR(A5709=1,A5709=0),H5709,0)+IF(A5709=2,H5709,0))*IF(E5709="SGD",1,IF(E5709="USD",Settings!$B$22,IF(E5709="HKD",Settings!$B$23,1))))</f>
        <v>0</v>
      </c>
      <c r="P5709">
        <f>IF(OR(B5709="",C5709="",E5709=""),0,IF(A5709=2,H5709*IF(E5709="SGD",1,IF(E5709="USD",Settings!$B$22,IF(E5709="HKD",Settings!$B$23,1))),0))</f>
        <v>0</v>
      </c>
      <c r="Q5709" s="312">
        <f>IF(OR(J5709="",G5709=""),"",G5709+ROW()/1000000)</f>
      </c>
      <c r="R5709" s="247">
        <f>IF(Q5709="","",SUMIFS(Txn[Signed Units],Txn[Key],J5709,Txn[Transaction Order],"&lt;="&amp;Q5709))</f>
      </c>
    </row>
    <row r="5710" spans="10:18" ht="15" customHeight="1" x14ac:dyDescent="0.15">
      <c r="J5710" s="246">
        <f>IF(OR(B5710="",C5710="",E5710=""),"",B5710&amp;":"&amp;C5710&amp;":"&amp;E5710)</f>
      </c>
      <c r="K5710" s="247">
        <f>IF(A5710="","",A5710*D5710)</f>
      </c>
      <c r="L5710" s="246">
        <f>IF(A5710="","",IF(OR(A5710=1,A5710=0),H5710,0))</f>
      </c>
      <c r="M5710" s="246">
        <f>IF(A5710="","",IF(A5710=-1,H5710,0))</f>
      </c>
      <c r="N5710">
        <f>IF(J5710="","",IF(E5710="SGD",1,IF(E5710="USD",Settings!$B$22,IF(E5710="HKD",Settings!$B$23,1))))</f>
      </c>
      <c r="O5710">
        <f>IF(OR(B5710="",C5710="",E5710=""),0,(IF(A5710=-1,H5710,0)-IF(OR(A5710=1,A5710=0),H5710,0)+IF(A5710=2,H5710,0))*IF(E5710="SGD",1,IF(E5710="USD",Settings!$B$22,IF(E5710="HKD",Settings!$B$23,1))))</f>
        <v>0</v>
      </c>
      <c r="P5710">
        <f>IF(OR(B5710="",C5710="",E5710=""),0,IF(A5710=2,H5710*IF(E5710="SGD",1,IF(E5710="USD",Settings!$B$22,IF(E5710="HKD",Settings!$B$23,1))),0))</f>
        <v>0</v>
      </c>
      <c r="Q5710" s="312">
        <f>IF(OR(J5710="",G5710=""),"",G5710+ROW()/1000000)</f>
      </c>
      <c r="R5710" s="247">
        <f>IF(Q5710="","",SUMIFS(Txn[Signed Units],Txn[Key],J5710,Txn[Transaction Order],"&lt;="&amp;Q5710))</f>
      </c>
    </row>
    <row r="5711" spans="10:18" ht="15" customHeight="1" x14ac:dyDescent="0.15">
      <c r="J5711" s="246">
        <f>IF(OR(B5711="",C5711="",E5711=""),"",B5711&amp;":"&amp;C5711&amp;":"&amp;E5711)</f>
      </c>
      <c r="K5711" s="247">
        <f>IF(A5711="","",A5711*D5711)</f>
      </c>
      <c r="L5711" s="246">
        <f>IF(A5711="","",IF(OR(A5711=1,A5711=0),H5711,0))</f>
      </c>
      <c r="M5711" s="246">
        <f>IF(A5711="","",IF(A5711=-1,H5711,0))</f>
      </c>
      <c r="N5711">
        <f>IF(J5711="","",IF(E5711="SGD",1,IF(E5711="USD",Settings!$B$22,IF(E5711="HKD",Settings!$B$23,1))))</f>
      </c>
      <c r="O5711">
        <f>IF(OR(B5711="",C5711="",E5711=""),0,(IF(A5711=-1,H5711,0)-IF(OR(A5711=1,A5711=0),H5711,0)+IF(A5711=2,H5711,0))*IF(E5711="SGD",1,IF(E5711="USD",Settings!$B$22,IF(E5711="HKD",Settings!$B$23,1))))</f>
        <v>0</v>
      </c>
      <c r="P5711">
        <f>IF(OR(B5711="",C5711="",E5711=""),0,IF(A5711=2,H5711*IF(E5711="SGD",1,IF(E5711="USD",Settings!$B$22,IF(E5711="HKD",Settings!$B$23,1))),0))</f>
        <v>0</v>
      </c>
      <c r="Q5711" s="312">
        <f>IF(OR(J5711="",G5711=""),"",G5711+ROW()/1000000)</f>
      </c>
      <c r="R5711" s="247">
        <f>IF(Q5711="","",SUMIFS(Txn[Signed Units],Txn[Key],J5711,Txn[Transaction Order],"&lt;="&amp;Q5711))</f>
      </c>
    </row>
    <row r="5712" spans="10:18" ht="15" customHeight="1" x14ac:dyDescent="0.15">
      <c r="J5712" s="246">
        <f>IF(OR(B5712="",C5712="",E5712=""),"",B5712&amp;":"&amp;C5712&amp;":"&amp;E5712)</f>
      </c>
      <c r="K5712" s="247">
        <f>IF(A5712="","",A5712*D5712)</f>
      </c>
      <c r="L5712" s="246">
        <f>IF(A5712="","",IF(OR(A5712=1,A5712=0),H5712,0))</f>
      </c>
      <c r="M5712" s="246">
        <f>IF(A5712="","",IF(A5712=-1,H5712,0))</f>
      </c>
      <c r="N5712">
        <f>IF(J5712="","",IF(E5712="SGD",1,IF(E5712="USD",Settings!$B$22,IF(E5712="HKD",Settings!$B$23,1))))</f>
      </c>
      <c r="O5712">
        <f>IF(OR(B5712="",C5712="",E5712=""),0,(IF(A5712=-1,H5712,0)-IF(OR(A5712=1,A5712=0),H5712,0)+IF(A5712=2,H5712,0))*IF(E5712="SGD",1,IF(E5712="USD",Settings!$B$22,IF(E5712="HKD",Settings!$B$23,1))))</f>
        <v>0</v>
      </c>
      <c r="P5712">
        <f>IF(OR(B5712="",C5712="",E5712=""),0,IF(A5712=2,H5712*IF(E5712="SGD",1,IF(E5712="USD",Settings!$B$22,IF(E5712="HKD",Settings!$B$23,1))),0))</f>
        <v>0</v>
      </c>
      <c r="Q5712" s="312">
        <f>IF(OR(J5712="",G5712=""),"",G5712+ROW()/1000000)</f>
      </c>
      <c r="R5712" s="247">
        <f>IF(Q5712="","",SUMIFS(Txn[Signed Units],Txn[Key],J5712,Txn[Transaction Order],"&lt;="&amp;Q5712))</f>
      </c>
    </row>
    <row r="5713" spans="10:18" ht="15" customHeight="1" x14ac:dyDescent="0.15">
      <c r="J5713" s="246">
        <f>IF(OR(B5713="",C5713="",E5713=""),"",B5713&amp;":"&amp;C5713&amp;":"&amp;E5713)</f>
      </c>
      <c r="K5713" s="247">
        <f>IF(A5713="","",A5713*D5713)</f>
      </c>
      <c r="L5713" s="246">
        <f>IF(A5713="","",IF(OR(A5713=1,A5713=0),H5713,0))</f>
      </c>
      <c r="M5713" s="246">
        <f>IF(A5713="","",IF(A5713=-1,H5713,0))</f>
      </c>
      <c r="N5713">
        <f>IF(J5713="","",IF(E5713="SGD",1,IF(E5713="USD",Settings!$B$22,IF(E5713="HKD",Settings!$B$23,1))))</f>
      </c>
      <c r="O5713">
        <f>IF(OR(B5713="",C5713="",E5713=""),0,(IF(A5713=-1,H5713,0)-IF(OR(A5713=1,A5713=0),H5713,0)+IF(A5713=2,H5713,0))*IF(E5713="SGD",1,IF(E5713="USD",Settings!$B$22,IF(E5713="HKD",Settings!$B$23,1))))</f>
        <v>0</v>
      </c>
      <c r="P5713">
        <f>IF(OR(B5713="",C5713="",E5713=""),0,IF(A5713=2,H5713*IF(E5713="SGD",1,IF(E5713="USD",Settings!$B$22,IF(E5713="HKD",Settings!$B$23,1))),0))</f>
        <v>0</v>
      </c>
      <c r="Q5713" s="312">
        <f>IF(OR(J5713="",G5713=""),"",G5713+ROW()/1000000)</f>
      </c>
      <c r="R5713" s="247">
        <f>IF(Q5713="","",SUMIFS(Txn[Signed Units],Txn[Key],J5713,Txn[Transaction Order],"&lt;="&amp;Q5713))</f>
      </c>
    </row>
    <row r="5714" spans="10:18" ht="15" customHeight="1" x14ac:dyDescent="0.15">
      <c r="J5714" s="246">
        <f>IF(OR(B5714="",C5714="",E5714=""),"",B5714&amp;":"&amp;C5714&amp;":"&amp;E5714)</f>
      </c>
      <c r="K5714" s="247">
        <f>IF(A5714="","",A5714*D5714)</f>
      </c>
      <c r="L5714" s="246">
        <f>IF(A5714="","",IF(OR(A5714=1,A5714=0),H5714,0))</f>
      </c>
      <c r="M5714" s="246">
        <f>IF(A5714="","",IF(A5714=-1,H5714,0))</f>
      </c>
      <c r="N5714">
        <f>IF(J5714="","",IF(E5714="SGD",1,IF(E5714="USD",Settings!$B$22,IF(E5714="HKD",Settings!$B$23,1))))</f>
      </c>
      <c r="O5714">
        <f>IF(OR(B5714="",C5714="",E5714=""),0,(IF(A5714=-1,H5714,0)-IF(OR(A5714=1,A5714=0),H5714,0)+IF(A5714=2,H5714,0))*IF(E5714="SGD",1,IF(E5714="USD",Settings!$B$22,IF(E5714="HKD",Settings!$B$23,1))))</f>
        <v>0</v>
      </c>
      <c r="P5714">
        <f>IF(OR(B5714="",C5714="",E5714=""),0,IF(A5714=2,H5714*IF(E5714="SGD",1,IF(E5714="USD",Settings!$B$22,IF(E5714="HKD",Settings!$B$23,1))),0))</f>
        <v>0</v>
      </c>
      <c r="Q5714" s="312">
        <f>IF(OR(J5714="",G5714=""),"",G5714+ROW()/1000000)</f>
      </c>
      <c r="R5714" s="247">
        <f>IF(Q5714="","",SUMIFS(Txn[Signed Units],Txn[Key],J5714,Txn[Transaction Order],"&lt;="&amp;Q5714))</f>
      </c>
    </row>
    <row r="5715" spans="10:18" ht="15" customHeight="1" x14ac:dyDescent="0.15">
      <c r="J5715" s="246">
        <f>IF(OR(B5715="",C5715="",E5715=""),"",B5715&amp;":"&amp;C5715&amp;":"&amp;E5715)</f>
      </c>
      <c r="K5715" s="247">
        <f>IF(A5715="","",A5715*D5715)</f>
      </c>
      <c r="L5715" s="246">
        <f>IF(A5715="","",IF(OR(A5715=1,A5715=0),H5715,0))</f>
      </c>
      <c r="M5715" s="246">
        <f>IF(A5715="","",IF(A5715=-1,H5715,0))</f>
      </c>
      <c r="N5715">
        <f>IF(J5715="","",IF(E5715="SGD",1,IF(E5715="USD",Settings!$B$22,IF(E5715="HKD",Settings!$B$23,1))))</f>
      </c>
      <c r="O5715">
        <f>IF(OR(B5715="",C5715="",E5715=""),0,(IF(A5715=-1,H5715,0)-IF(OR(A5715=1,A5715=0),H5715,0)+IF(A5715=2,H5715,0))*IF(E5715="SGD",1,IF(E5715="USD",Settings!$B$22,IF(E5715="HKD",Settings!$B$23,1))))</f>
        <v>0</v>
      </c>
      <c r="P5715">
        <f>IF(OR(B5715="",C5715="",E5715=""),0,IF(A5715=2,H5715*IF(E5715="SGD",1,IF(E5715="USD",Settings!$B$22,IF(E5715="HKD",Settings!$B$23,1))),0))</f>
        <v>0</v>
      </c>
      <c r="Q5715" s="312">
        <f>IF(OR(J5715="",G5715=""),"",G5715+ROW()/1000000)</f>
      </c>
      <c r="R5715" s="247">
        <f>IF(Q5715="","",SUMIFS(Txn[Signed Units],Txn[Key],J5715,Txn[Transaction Order],"&lt;="&amp;Q5715))</f>
      </c>
    </row>
    <row r="5716" spans="10:18" ht="15" customHeight="1" x14ac:dyDescent="0.15">
      <c r="J5716" s="246">
        <f>IF(OR(B5716="",C5716="",E5716=""),"",B5716&amp;":"&amp;C5716&amp;":"&amp;E5716)</f>
      </c>
      <c r="K5716" s="247">
        <f>IF(A5716="","",A5716*D5716)</f>
      </c>
      <c r="L5716" s="246">
        <f>IF(A5716="","",IF(OR(A5716=1,A5716=0),H5716,0))</f>
      </c>
      <c r="M5716" s="246">
        <f>IF(A5716="","",IF(A5716=-1,H5716,0))</f>
      </c>
      <c r="N5716">
        <f>IF(J5716="","",IF(E5716="SGD",1,IF(E5716="USD",Settings!$B$22,IF(E5716="HKD",Settings!$B$23,1))))</f>
      </c>
      <c r="O5716">
        <f>IF(OR(B5716="",C5716="",E5716=""),0,(IF(A5716=-1,H5716,0)-IF(OR(A5716=1,A5716=0),H5716,0)+IF(A5716=2,H5716,0))*IF(E5716="SGD",1,IF(E5716="USD",Settings!$B$22,IF(E5716="HKD",Settings!$B$23,1))))</f>
        <v>0</v>
      </c>
      <c r="P5716">
        <f>IF(OR(B5716="",C5716="",E5716=""),0,IF(A5716=2,H5716*IF(E5716="SGD",1,IF(E5716="USD",Settings!$B$22,IF(E5716="HKD",Settings!$B$23,1))),0))</f>
        <v>0</v>
      </c>
      <c r="Q5716" s="312">
        <f>IF(OR(J5716="",G5716=""),"",G5716+ROW()/1000000)</f>
      </c>
      <c r="R5716" s="247">
        <f>IF(Q5716="","",SUMIFS(Txn[Signed Units],Txn[Key],J5716,Txn[Transaction Order],"&lt;="&amp;Q5716))</f>
      </c>
    </row>
    <row r="5717" spans="10:18" ht="15" customHeight="1" x14ac:dyDescent="0.15">
      <c r="J5717" s="246">
        <f>IF(OR(B5717="",C5717="",E5717=""),"",B5717&amp;":"&amp;C5717&amp;":"&amp;E5717)</f>
      </c>
      <c r="K5717" s="247">
        <f>IF(A5717="","",A5717*D5717)</f>
      </c>
      <c r="L5717" s="246">
        <f>IF(A5717="","",IF(OR(A5717=1,A5717=0),H5717,0))</f>
      </c>
      <c r="M5717" s="246">
        <f>IF(A5717="","",IF(A5717=-1,H5717,0))</f>
      </c>
      <c r="N5717">
        <f>IF(J5717="","",IF(E5717="SGD",1,IF(E5717="USD",Settings!$B$22,IF(E5717="HKD",Settings!$B$23,1))))</f>
      </c>
      <c r="O5717">
        <f>IF(OR(B5717="",C5717="",E5717=""),0,(IF(A5717=-1,H5717,0)-IF(OR(A5717=1,A5717=0),H5717,0)+IF(A5717=2,H5717,0))*IF(E5717="SGD",1,IF(E5717="USD",Settings!$B$22,IF(E5717="HKD",Settings!$B$23,1))))</f>
        <v>0</v>
      </c>
      <c r="P5717">
        <f>IF(OR(B5717="",C5717="",E5717=""),0,IF(A5717=2,H5717*IF(E5717="SGD",1,IF(E5717="USD",Settings!$B$22,IF(E5717="HKD",Settings!$B$23,1))),0))</f>
        <v>0</v>
      </c>
      <c r="Q5717" s="312">
        <f>IF(OR(J5717="",G5717=""),"",G5717+ROW()/1000000)</f>
      </c>
      <c r="R5717" s="247">
        <f>IF(Q5717="","",SUMIFS(Txn[Signed Units],Txn[Key],J5717,Txn[Transaction Order],"&lt;="&amp;Q5717))</f>
      </c>
    </row>
    <row r="5718" spans="10:18" ht="15" customHeight="1" x14ac:dyDescent="0.15">
      <c r="J5718" s="246">
        <f>IF(OR(B5718="",C5718="",E5718=""),"",B5718&amp;":"&amp;C5718&amp;":"&amp;E5718)</f>
      </c>
      <c r="K5718" s="247">
        <f>IF(A5718="","",A5718*D5718)</f>
      </c>
      <c r="L5718" s="246">
        <f>IF(A5718="","",IF(OR(A5718=1,A5718=0),H5718,0))</f>
      </c>
      <c r="M5718" s="246">
        <f>IF(A5718="","",IF(A5718=-1,H5718,0))</f>
      </c>
      <c r="N5718">
        <f>IF(J5718="","",IF(E5718="SGD",1,IF(E5718="USD",Settings!$B$22,IF(E5718="HKD",Settings!$B$23,1))))</f>
      </c>
      <c r="O5718">
        <f>IF(OR(B5718="",C5718="",E5718=""),0,(IF(A5718=-1,H5718,0)-IF(OR(A5718=1,A5718=0),H5718,0)+IF(A5718=2,H5718,0))*IF(E5718="SGD",1,IF(E5718="USD",Settings!$B$22,IF(E5718="HKD",Settings!$B$23,1))))</f>
        <v>0</v>
      </c>
      <c r="P5718">
        <f>IF(OR(B5718="",C5718="",E5718=""),0,IF(A5718=2,H5718*IF(E5718="SGD",1,IF(E5718="USD",Settings!$B$22,IF(E5718="HKD",Settings!$B$23,1))),0))</f>
        <v>0</v>
      </c>
      <c r="Q5718" s="312">
        <f>IF(OR(J5718="",G5718=""),"",G5718+ROW()/1000000)</f>
      </c>
      <c r="R5718" s="247">
        <f>IF(Q5718="","",SUMIFS(Txn[Signed Units],Txn[Key],J5718,Txn[Transaction Order],"&lt;="&amp;Q5718))</f>
      </c>
    </row>
    <row r="5719" spans="10:18" ht="15" customHeight="1" x14ac:dyDescent="0.15">
      <c r="J5719" s="246">
        <f>IF(OR(B5719="",C5719="",E5719=""),"",B5719&amp;":"&amp;C5719&amp;":"&amp;E5719)</f>
      </c>
      <c r="K5719" s="247">
        <f>IF(A5719="","",A5719*D5719)</f>
      </c>
      <c r="L5719" s="246">
        <f>IF(A5719="","",IF(OR(A5719=1,A5719=0),H5719,0))</f>
      </c>
      <c r="M5719" s="246">
        <f>IF(A5719="","",IF(A5719=-1,H5719,0))</f>
      </c>
      <c r="N5719">
        <f>IF(J5719="","",IF(E5719="SGD",1,IF(E5719="USD",Settings!$B$22,IF(E5719="HKD",Settings!$B$23,1))))</f>
      </c>
      <c r="O5719">
        <f>IF(OR(B5719="",C5719="",E5719=""),0,(IF(A5719=-1,H5719,0)-IF(OR(A5719=1,A5719=0),H5719,0)+IF(A5719=2,H5719,0))*IF(E5719="SGD",1,IF(E5719="USD",Settings!$B$22,IF(E5719="HKD",Settings!$B$23,1))))</f>
        <v>0</v>
      </c>
      <c r="P5719">
        <f>IF(OR(B5719="",C5719="",E5719=""),0,IF(A5719=2,H5719*IF(E5719="SGD",1,IF(E5719="USD",Settings!$B$22,IF(E5719="HKD",Settings!$B$23,1))),0))</f>
        <v>0</v>
      </c>
      <c r="Q5719" s="312">
        <f>IF(OR(J5719="",G5719=""),"",G5719+ROW()/1000000)</f>
      </c>
      <c r="R5719" s="247">
        <f>IF(Q5719="","",SUMIFS(Txn[Signed Units],Txn[Key],J5719,Txn[Transaction Order],"&lt;="&amp;Q5719))</f>
      </c>
    </row>
    <row r="5720" spans="10:18" ht="15" customHeight="1" x14ac:dyDescent="0.15">
      <c r="J5720" s="246">
        <f>IF(OR(B5720="",C5720="",E5720=""),"",B5720&amp;":"&amp;C5720&amp;":"&amp;E5720)</f>
      </c>
      <c r="K5720" s="247">
        <f>IF(A5720="","",A5720*D5720)</f>
      </c>
      <c r="L5720" s="246">
        <f>IF(A5720="","",IF(OR(A5720=1,A5720=0),H5720,0))</f>
      </c>
      <c r="M5720" s="246">
        <f>IF(A5720="","",IF(A5720=-1,H5720,0))</f>
      </c>
      <c r="N5720">
        <f>IF(J5720="","",IF(E5720="SGD",1,IF(E5720="USD",Settings!$B$22,IF(E5720="HKD",Settings!$B$23,1))))</f>
      </c>
      <c r="O5720">
        <f>IF(OR(B5720="",C5720="",E5720=""),0,(IF(A5720=-1,H5720,0)-IF(OR(A5720=1,A5720=0),H5720,0)+IF(A5720=2,H5720,0))*IF(E5720="SGD",1,IF(E5720="USD",Settings!$B$22,IF(E5720="HKD",Settings!$B$23,1))))</f>
        <v>0</v>
      </c>
      <c r="P5720">
        <f>IF(OR(B5720="",C5720="",E5720=""),0,IF(A5720=2,H5720*IF(E5720="SGD",1,IF(E5720="USD",Settings!$B$22,IF(E5720="HKD",Settings!$B$23,1))),0))</f>
        <v>0</v>
      </c>
      <c r="Q5720" s="312">
        <f>IF(OR(J5720="",G5720=""),"",G5720+ROW()/1000000)</f>
      </c>
      <c r="R5720" s="247">
        <f>IF(Q5720="","",SUMIFS(Txn[Signed Units],Txn[Key],J5720,Txn[Transaction Order],"&lt;="&amp;Q5720))</f>
      </c>
    </row>
    <row r="5721" spans="10:18" ht="15" customHeight="1" x14ac:dyDescent="0.15">
      <c r="J5721" s="246">
        <f>IF(OR(B5721="",C5721="",E5721=""),"",B5721&amp;":"&amp;C5721&amp;":"&amp;E5721)</f>
      </c>
      <c r="K5721" s="247">
        <f>IF(A5721="","",A5721*D5721)</f>
      </c>
      <c r="L5721" s="246">
        <f>IF(A5721="","",IF(OR(A5721=1,A5721=0),H5721,0))</f>
      </c>
      <c r="M5721" s="246">
        <f>IF(A5721="","",IF(A5721=-1,H5721,0))</f>
      </c>
      <c r="N5721">
        <f>IF(J5721="","",IF(E5721="SGD",1,IF(E5721="USD",Settings!$B$22,IF(E5721="HKD",Settings!$B$23,1))))</f>
      </c>
      <c r="O5721">
        <f>IF(OR(B5721="",C5721="",E5721=""),0,(IF(A5721=-1,H5721,0)-IF(OR(A5721=1,A5721=0),H5721,0)+IF(A5721=2,H5721,0))*IF(E5721="SGD",1,IF(E5721="USD",Settings!$B$22,IF(E5721="HKD",Settings!$B$23,1))))</f>
        <v>0</v>
      </c>
      <c r="P5721">
        <f>IF(OR(B5721="",C5721="",E5721=""),0,IF(A5721=2,H5721*IF(E5721="SGD",1,IF(E5721="USD",Settings!$B$22,IF(E5721="HKD",Settings!$B$23,1))),0))</f>
        <v>0</v>
      </c>
      <c r="Q5721" s="312">
        <f>IF(OR(J5721="",G5721=""),"",G5721+ROW()/1000000)</f>
      </c>
      <c r="R5721" s="247">
        <f>IF(Q5721="","",SUMIFS(Txn[Signed Units],Txn[Key],J5721,Txn[Transaction Order],"&lt;="&amp;Q5721))</f>
      </c>
    </row>
    <row r="5722" spans="10:18" ht="15" customHeight="1" x14ac:dyDescent="0.15">
      <c r="J5722" s="246">
        <f>IF(OR(B5722="",C5722="",E5722=""),"",B5722&amp;":"&amp;C5722&amp;":"&amp;E5722)</f>
      </c>
      <c r="K5722" s="247">
        <f>IF(A5722="","",A5722*D5722)</f>
      </c>
      <c r="L5722" s="246">
        <f>IF(A5722="","",IF(OR(A5722=1,A5722=0),H5722,0))</f>
      </c>
      <c r="M5722" s="246">
        <f>IF(A5722="","",IF(A5722=-1,H5722,0))</f>
      </c>
      <c r="N5722">
        <f>IF(J5722="","",IF(E5722="SGD",1,IF(E5722="USD",Settings!$B$22,IF(E5722="HKD",Settings!$B$23,1))))</f>
      </c>
      <c r="O5722">
        <f>IF(OR(B5722="",C5722="",E5722=""),0,(IF(A5722=-1,H5722,0)-IF(OR(A5722=1,A5722=0),H5722,0)+IF(A5722=2,H5722,0))*IF(E5722="SGD",1,IF(E5722="USD",Settings!$B$22,IF(E5722="HKD",Settings!$B$23,1))))</f>
        <v>0</v>
      </c>
      <c r="P5722">
        <f>IF(OR(B5722="",C5722="",E5722=""),0,IF(A5722=2,H5722*IF(E5722="SGD",1,IF(E5722="USD",Settings!$B$22,IF(E5722="HKD",Settings!$B$23,1))),0))</f>
        <v>0</v>
      </c>
      <c r="Q5722" s="312">
        <f>IF(OR(J5722="",G5722=""),"",G5722+ROW()/1000000)</f>
      </c>
      <c r="R5722" s="247">
        <f>IF(Q5722="","",SUMIFS(Txn[Signed Units],Txn[Key],J5722,Txn[Transaction Order],"&lt;="&amp;Q5722))</f>
      </c>
    </row>
    <row r="5723" spans="10:18" ht="15" customHeight="1" x14ac:dyDescent="0.15">
      <c r="J5723" s="246">
        <f>IF(OR(B5723="",C5723="",E5723=""),"",B5723&amp;":"&amp;C5723&amp;":"&amp;E5723)</f>
      </c>
      <c r="K5723" s="247">
        <f>IF(A5723="","",A5723*D5723)</f>
      </c>
      <c r="L5723" s="246">
        <f>IF(A5723="","",IF(OR(A5723=1,A5723=0),H5723,0))</f>
      </c>
      <c r="M5723" s="246">
        <f>IF(A5723="","",IF(A5723=-1,H5723,0))</f>
      </c>
      <c r="N5723">
        <f>IF(J5723="","",IF(E5723="SGD",1,IF(E5723="USD",Settings!$B$22,IF(E5723="HKD",Settings!$B$23,1))))</f>
      </c>
      <c r="O5723">
        <f>IF(OR(B5723="",C5723="",E5723=""),0,(IF(A5723=-1,H5723,0)-IF(OR(A5723=1,A5723=0),H5723,0)+IF(A5723=2,H5723,0))*IF(E5723="SGD",1,IF(E5723="USD",Settings!$B$22,IF(E5723="HKD",Settings!$B$23,1))))</f>
        <v>0</v>
      </c>
      <c r="P5723">
        <f>IF(OR(B5723="",C5723="",E5723=""),0,IF(A5723=2,H5723*IF(E5723="SGD",1,IF(E5723="USD",Settings!$B$22,IF(E5723="HKD",Settings!$B$23,1))),0))</f>
        <v>0</v>
      </c>
      <c r="Q5723" s="312">
        <f>IF(OR(J5723="",G5723=""),"",G5723+ROW()/1000000)</f>
      </c>
      <c r="R5723" s="247">
        <f>IF(Q5723="","",SUMIFS(Txn[Signed Units],Txn[Key],J5723,Txn[Transaction Order],"&lt;="&amp;Q5723))</f>
      </c>
    </row>
    <row r="5724" spans="10:18" ht="15" customHeight="1" x14ac:dyDescent="0.15">
      <c r="J5724" s="246">
        <f>IF(OR(B5724="",C5724="",E5724=""),"",B5724&amp;":"&amp;C5724&amp;":"&amp;E5724)</f>
      </c>
      <c r="K5724" s="247">
        <f>IF(A5724="","",A5724*D5724)</f>
      </c>
      <c r="L5724" s="246">
        <f>IF(A5724="","",IF(OR(A5724=1,A5724=0),H5724,0))</f>
      </c>
      <c r="M5724" s="246">
        <f>IF(A5724="","",IF(A5724=-1,H5724,0))</f>
      </c>
      <c r="N5724">
        <f>IF(J5724="","",IF(E5724="SGD",1,IF(E5724="USD",Settings!$B$22,IF(E5724="HKD",Settings!$B$23,1))))</f>
      </c>
      <c r="O5724">
        <f>IF(OR(B5724="",C5724="",E5724=""),0,(IF(A5724=-1,H5724,0)-IF(OR(A5724=1,A5724=0),H5724,0)+IF(A5724=2,H5724,0))*IF(E5724="SGD",1,IF(E5724="USD",Settings!$B$22,IF(E5724="HKD",Settings!$B$23,1))))</f>
        <v>0</v>
      </c>
      <c r="P5724">
        <f>IF(OR(B5724="",C5724="",E5724=""),0,IF(A5724=2,H5724*IF(E5724="SGD",1,IF(E5724="USD",Settings!$B$22,IF(E5724="HKD",Settings!$B$23,1))),0))</f>
        <v>0</v>
      </c>
      <c r="Q5724" s="312">
        <f>IF(OR(J5724="",G5724=""),"",G5724+ROW()/1000000)</f>
      </c>
      <c r="R5724" s="247">
        <f>IF(Q5724="","",SUMIFS(Txn[Signed Units],Txn[Key],J5724,Txn[Transaction Order],"&lt;="&amp;Q5724))</f>
      </c>
    </row>
    <row r="5725" spans="10:18" ht="15" customHeight="1" x14ac:dyDescent="0.15">
      <c r="J5725" s="246">
        <f>IF(OR(B5725="",C5725="",E5725=""),"",B5725&amp;":"&amp;C5725&amp;":"&amp;E5725)</f>
      </c>
      <c r="K5725" s="247">
        <f>IF(A5725="","",A5725*D5725)</f>
      </c>
      <c r="L5725" s="246">
        <f>IF(A5725="","",IF(OR(A5725=1,A5725=0),H5725,0))</f>
      </c>
      <c r="M5725" s="246">
        <f>IF(A5725="","",IF(A5725=-1,H5725,0))</f>
      </c>
      <c r="N5725">
        <f>IF(J5725="","",IF(E5725="SGD",1,IF(E5725="USD",Settings!$B$22,IF(E5725="HKD",Settings!$B$23,1))))</f>
      </c>
      <c r="O5725">
        <f>IF(OR(B5725="",C5725="",E5725=""),0,(IF(A5725=-1,H5725,0)-IF(OR(A5725=1,A5725=0),H5725,0)+IF(A5725=2,H5725,0))*IF(E5725="SGD",1,IF(E5725="USD",Settings!$B$22,IF(E5725="HKD",Settings!$B$23,1))))</f>
        <v>0</v>
      </c>
      <c r="P5725">
        <f>IF(OR(B5725="",C5725="",E5725=""),0,IF(A5725=2,H5725*IF(E5725="SGD",1,IF(E5725="USD",Settings!$B$22,IF(E5725="HKD",Settings!$B$23,1))),0))</f>
        <v>0</v>
      </c>
      <c r="Q5725" s="312">
        <f>IF(OR(J5725="",G5725=""),"",G5725+ROW()/1000000)</f>
      </c>
      <c r="R5725" s="247">
        <f>IF(Q5725="","",SUMIFS(Txn[Signed Units],Txn[Key],J5725,Txn[Transaction Order],"&lt;="&amp;Q5725))</f>
      </c>
    </row>
    <row r="5726" spans="10:18" ht="15" customHeight="1" x14ac:dyDescent="0.15">
      <c r="J5726" s="246">
        <f>IF(OR(B5726="",C5726="",E5726=""),"",B5726&amp;":"&amp;C5726&amp;":"&amp;E5726)</f>
      </c>
      <c r="K5726" s="247">
        <f>IF(A5726="","",A5726*D5726)</f>
      </c>
      <c r="L5726" s="246">
        <f>IF(A5726="","",IF(OR(A5726=1,A5726=0),H5726,0))</f>
      </c>
      <c r="M5726" s="246">
        <f>IF(A5726="","",IF(A5726=-1,H5726,0))</f>
      </c>
      <c r="N5726">
        <f>IF(J5726="","",IF(E5726="SGD",1,IF(E5726="USD",Settings!$B$22,IF(E5726="HKD",Settings!$B$23,1))))</f>
      </c>
      <c r="O5726">
        <f>IF(OR(B5726="",C5726="",E5726=""),0,(IF(A5726=-1,H5726,0)-IF(OR(A5726=1,A5726=0),H5726,0)+IF(A5726=2,H5726,0))*IF(E5726="SGD",1,IF(E5726="USD",Settings!$B$22,IF(E5726="HKD",Settings!$B$23,1))))</f>
        <v>0</v>
      </c>
      <c r="P5726">
        <f>IF(OR(B5726="",C5726="",E5726=""),0,IF(A5726=2,H5726*IF(E5726="SGD",1,IF(E5726="USD",Settings!$B$22,IF(E5726="HKD",Settings!$B$23,1))),0))</f>
        <v>0</v>
      </c>
      <c r="Q5726" s="312">
        <f>IF(OR(J5726="",G5726=""),"",G5726+ROW()/1000000)</f>
      </c>
      <c r="R5726" s="247">
        <f>IF(Q5726="","",SUMIFS(Txn[Signed Units],Txn[Key],J5726,Txn[Transaction Order],"&lt;="&amp;Q5726))</f>
      </c>
    </row>
    <row r="5727" spans="10:18" ht="15" customHeight="1" x14ac:dyDescent="0.15">
      <c r="J5727" s="246">
        <f>IF(OR(B5727="",C5727="",E5727=""),"",B5727&amp;":"&amp;C5727&amp;":"&amp;E5727)</f>
      </c>
      <c r="K5727" s="247">
        <f>IF(A5727="","",A5727*D5727)</f>
      </c>
      <c r="L5727" s="246">
        <f>IF(A5727="","",IF(OR(A5727=1,A5727=0),H5727,0))</f>
      </c>
      <c r="M5727" s="246">
        <f>IF(A5727="","",IF(A5727=-1,H5727,0))</f>
      </c>
      <c r="N5727">
        <f>IF(J5727="","",IF(E5727="SGD",1,IF(E5727="USD",Settings!$B$22,IF(E5727="HKD",Settings!$B$23,1))))</f>
      </c>
      <c r="O5727">
        <f>IF(OR(B5727="",C5727="",E5727=""),0,(IF(A5727=-1,H5727,0)-IF(OR(A5727=1,A5727=0),H5727,0)+IF(A5727=2,H5727,0))*IF(E5727="SGD",1,IF(E5727="USD",Settings!$B$22,IF(E5727="HKD",Settings!$B$23,1))))</f>
        <v>0</v>
      </c>
      <c r="P5727">
        <f>IF(OR(B5727="",C5727="",E5727=""),0,IF(A5727=2,H5727*IF(E5727="SGD",1,IF(E5727="USD",Settings!$B$22,IF(E5727="HKD",Settings!$B$23,1))),0))</f>
        <v>0</v>
      </c>
      <c r="Q5727" s="312">
        <f>IF(OR(J5727="",G5727=""),"",G5727+ROW()/1000000)</f>
      </c>
      <c r="R5727" s="247">
        <f>IF(Q5727="","",SUMIFS(Txn[Signed Units],Txn[Key],J5727,Txn[Transaction Order],"&lt;="&amp;Q5727))</f>
      </c>
    </row>
    <row r="5728" spans="10:18" ht="15" customHeight="1" x14ac:dyDescent="0.15">
      <c r="J5728" s="246">
        <f>IF(OR(B5728="",C5728="",E5728=""),"",B5728&amp;":"&amp;C5728&amp;":"&amp;E5728)</f>
      </c>
      <c r="K5728" s="247">
        <f>IF(A5728="","",A5728*D5728)</f>
      </c>
      <c r="L5728" s="246">
        <f>IF(A5728="","",IF(OR(A5728=1,A5728=0),H5728,0))</f>
      </c>
      <c r="M5728" s="246">
        <f>IF(A5728="","",IF(A5728=-1,H5728,0))</f>
      </c>
      <c r="N5728">
        <f>IF(J5728="","",IF(E5728="SGD",1,IF(E5728="USD",Settings!$B$22,IF(E5728="HKD",Settings!$B$23,1))))</f>
      </c>
      <c r="O5728">
        <f>IF(OR(B5728="",C5728="",E5728=""),0,(IF(A5728=-1,H5728,0)-IF(OR(A5728=1,A5728=0),H5728,0)+IF(A5728=2,H5728,0))*IF(E5728="SGD",1,IF(E5728="USD",Settings!$B$22,IF(E5728="HKD",Settings!$B$23,1))))</f>
        <v>0</v>
      </c>
      <c r="P5728">
        <f>IF(OR(B5728="",C5728="",E5728=""),0,IF(A5728=2,H5728*IF(E5728="SGD",1,IF(E5728="USD",Settings!$B$22,IF(E5728="HKD",Settings!$B$23,1))),0))</f>
        <v>0</v>
      </c>
      <c r="Q5728" s="312">
        <f>IF(OR(J5728="",G5728=""),"",G5728+ROW()/1000000)</f>
      </c>
      <c r="R5728" s="247">
        <f>IF(Q5728="","",SUMIFS(Txn[Signed Units],Txn[Key],J5728,Txn[Transaction Order],"&lt;="&amp;Q5728))</f>
      </c>
    </row>
    <row r="5729" spans="10:18" ht="15" customHeight="1" x14ac:dyDescent="0.15">
      <c r="J5729" s="246">
        <f>IF(OR(B5729="",C5729="",E5729=""),"",B5729&amp;":"&amp;C5729&amp;":"&amp;E5729)</f>
      </c>
      <c r="K5729" s="247">
        <f>IF(A5729="","",A5729*D5729)</f>
      </c>
      <c r="L5729" s="246">
        <f>IF(A5729="","",IF(OR(A5729=1,A5729=0),H5729,0))</f>
      </c>
      <c r="M5729" s="246">
        <f>IF(A5729="","",IF(A5729=-1,H5729,0))</f>
      </c>
      <c r="N5729">
        <f>IF(J5729="","",IF(E5729="SGD",1,IF(E5729="USD",Settings!$B$22,IF(E5729="HKD",Settings!$B$23,1))))</f>
      </c>
      <c r="O5729">
        <f>IF(OR(B5729="",C5729="",E5729=""),0,(IF(A5729=-1,H5729,0)-IF(OR(A5729=1,A5729=0),H5729,0)+IF(A5729=2,H5729,0))*IF(E5729="SGD",1,IF(E5729="USD",Settings!$B$22,IF(E5729="HKD",Settings!$B$23,1))))</f>
        <v>0</v>
      </c>
      <c r="P5729">
        <f>IF(OR(B5729="",C5729="",E5729=""),0,IF(A5729=2,H5729*IF(E5729="SGD",1,IF(E5729="USD",Settings!$B$22,IF(E5729="HKD",Settings!$B$23,1))),0))</f>
        <v>0</v>
      </c>
      <c r="Q5729" s="312">
        <f>IF(OR(J5729="",G5729=""),"",G5729+ROW()/1000000)</f>
      </c>
      <c r="R5729" s="247">
        <f>IF(Q5729="","",SUMIFS(Txn[Signed Units],Txn[Key],J5729,Txn[Transaction Order],"&lt;="&amp;Q5729))</f>
      </c>
    </row>
    <row r="5730" spans="10:18" ht="15" customHeight="1" x14ac:dyDescent="0.15">
      <c r="J5730" s="246">
        <f>IF(OR(B5730="",C5730="",E5730=""),"",B5730&amp;":"&amp;C5730&amp;":"&amp;E5730)</f>
      </c>
      <c r="K5730" s="247">
        <f>IF(A5730="","",A5730*D5730)</f>
      </c>
      <c r="L5730" s="246">
        <f>IF(A5730="","",IF(OR(A5730=1,A5730=0),H5730,0))</f>
      </c>
      <c r="M5730" s="246">
        <f>IF(A5730="","",IF(A5730=-1,H5730,0))</f>
      </c>
      <c r="N5730">
        <f>IF(J5730="","",IF(E5730="SGD",1,IF(E5730="USD",Settings!$B$22,IF(E5730="HKD",Settings!$B$23,1))))</f>
      </c>
      <c r="O5730">
        <f>IF(OR(B5730="",C5730="",E5730=""),0,(IF(A5730=-1,H5730,0)-IF(OR(A5730=1,A5730=0),H5730,0)+IF(A5730=2,H5730,0))*IF(E5730="SGD",1,IF(E5730="USD",Settings!$B$22,IF(E5730="HKD",Settings!$B$23,1))))</f>
        <v>0</v>
      </c>
      <c r="P5730">
        <f>IF(OR(B5730="",C5730="",E5730=""),0,IF(A5730=2,H5730*IF(E5730="SGD",1,IF(E5730="USD",Settings!$B$22,IF(E5730="HKD",Settings!$B$23,1))),0))</f>
        <v>0</v>
      </c>
      <c r="Q5730" s="312">
        <f>IF(OR(J5730="",G5730=""),"",G5730+ROW()/1000000)</f>
      </c>
      <c r="R5730" s="247">
        <f>IF(Q5730="","",SUMIFS(Txn[Signed Units],Txn[Key],J5730,Txn[Transaction Order],"&lt;="&amp;Q5730))</f>
      </c>
    </row>
    <row r="5731" spans="10:18" ht="15" customHeight="1" x14ac:dyDescent="0.15">
      <c r="J5731" s="246">
        <f>IF(OR(B5731="",C5731="",E5731=""),"",B5731&amp;":"&amp;C5731&amp;":"&amp;E5731)</f>
      </c>
      <c r="K5731" s="247">
        <f>IF(A5731="","",A5731*D5731)</f>
      </c>
      <c r="L5731" s="246">
        <f>IF(A5731="","",IF(OR(A5731=1,A5731=0),H5731,0))</f>
      </c>
      <c r="M5731" s="246">
        <f>IF(A5731="","",IF(A5731=-1,H5731,0))</f>
      </c>
      <c r="N5731">
        <f>IF(J5731="","",IF(E5731="SGD",1,IF(E5731="USD",Settings!$B$22,IF(E5731="HKD",Settings!$B$23,1))))</f>
      </c>
      <c r="O5731">
        <f>IF(OR(B5731="",C5731="",E5731=""),0,(IF(A5731=-1,H5731,0)-IF(OR(A5731=1,A5731=0),H5731,0)+IF(A5731=2,H5731,0))*IF(E5731="SGD",1,IF(E5731="USD",Settings!$B$22,IF(E5731="HKD",Settings!$B$23,1))))</f>
        <v>0</v>
      </c>
      <c r="P5731">
        <f>IF(OR(B5731="",C5731="",E5731=""),0,IF(A5731=2,H5731*IF(E5731="SGD",1,IF(E5731="USD",Settings!$B$22,IF(E5731="HKD",Settings!$B$23,1))),0))</f>
        <v>0</v>
      </c>
      <c r="Q5731" s="312">
        <f>IF(OR(J5731="",G5731=""),"",G5731+ROW()/1000000)</f>
      </c>
      <c r="R5731" s="247">
        <f>IF(Q5731="","",SUMIFS(Txn[Signed Units],Txn[Key],J5731,Txn[Transaction Order],"&lt;="&amp;Q5731))</f>
      </c>
    </row>
    <row r="5732" spans="10:18" ht="15" customHeight="1" x14ac:dyDescent="0.15">
      <c r="J5732" s="246">
        <f>IF(OR(B5732="",C5732="",E5732=""),"",B5732&amp;":"&amp;C5732&amp;":"&amp;E5732)</f>
      </c>
      <c r="K5732" s="247">
        <f>IF(A5732="","",A5732*D5732)</f>
      </c>
      <c r="L5732" s="246">
        <f>IF(A5732="","",IF(OR(A5732=1,A5732=0),H5732,0))</f>
      </c>
      <c r="M5732" s="246">
        <f>IF(A5732="","",IF(A5732=-1,H5732,0))</f>
      </c>
      <c r="N5732">
        <f>IF(J5732="","",IF(E5732="SGD",1,IF(E5732="USD",Settings!$B$22,IF(E5732="HKD",Settings!$B$23,1))))</f>
      </c>
      <c r="O5732">
        <f>IF(OR(B5732="",C5732="",E5732=""),0,(IF(A5732=-1,H5732,0)-IF(OR(A5732=1,A5732=0),H5732,0)+IF(A5732=2,H5732,0))*IF(E5732="SGD",1,IF(E5732="USD",Settings!$B$22,IF(E5732="HKD",Settings!$B$23,1))))</f>
        <v>0</v>
      </c>
      <c r="P5732">
        <f>IF(OR(B5732="",C5732="",E5732=""),0,IF(A5732=2,H5732*IF(E5732="SGD",1,IF(E5732="USD",Settings!$B$22,IF(E5732="HKD",Settings!$B$23,1))),0))</f>
        <v>0</v>
      </c>
      <c r="Q5732" s="312">
        <f>IF(OR(J5732="",G5732=""),"",G5732+ROW()/1000000)</f>
      </c>
      <c r="R5732" s="247">
        <f>IF(Q5732="","",SUMIFS(Txn[Signed Units],Txn[Key],J5732,Txn[Transaction Order],"&lt;="&amp;Q5732))</f>
      </c>
    </row>
    <row r="5733" spans="10:18" ht="15" customHeight="1" x14ac:dyDescent="0.15">
      <c r="J5733" s="246">
        <f>IF(OR(B5733="",C5733="",E5733=""),"",B5733&amp;":"&amp;C5733&amp;":"&amp;E5733)</f>
      </c>
      <c r="K5733" s="247">
        <f>IF(A5733="","",A5733*D5733)</f>
      </c>
      <c r="L5733" s="246">
        <f>IF(A5733="","",IF(OR(A5733=1,A5733=0),H5733,0))</f>
      </c>
      <c r="M5733" s="246">
        <f>IF(A5733="","",IF(A5733=-1,H5733,0))</f>
      </c>
      <c r="N5733">
        <f>IF(J5733="","",IF(E5733="SGD",1,IF(E5733="USD",Settings!$B$22,IF(E5733="HKD",Settings!$B$23,1))))</f>
      </c>
      <c r="O5733">
        <f>IF(OR(B5733="",C5733="",E5733=""),0,(IF(A5733=-1,H5733,0)-IF(OR(A5733=1,A5733=0),H5733,0)+IF(A5733=2,H5733,0))*IF(E5733="SGD",1,IF(E5733="USD",Settings!$B$22,IF(E5733="HKD",Settings!$B$23,1))))</f>
        <v>0</v>
      </c>
      <c r="P5733">
        <f>IF(OR(B5733="",C5733="",E5733=""),0,IF(A5733=2,H5733*IF(E5733="SGD",1,IF(E5733="USD",Settings!$B$22,IF(E5733="HKD",Settings!$B$23,1))),0))</f>
        <v>0</v>
      </c>
      <c r="Q5733" s="312">
        <f>IF(OR(J5733="",G5733=""),"",G5733+ROW()/1000000)</f>
      </c>
      <c r="R5733" s="247">
        <f>IF(Q5733="","",SUMIFS(Txn[Signed Units],Txn[Key],J5733,Txn[Transaction Order],"&lt;="&amp;Q5733))</f>
      </c>
    </row>
    <row r="5734" spans="10:18" ht="15" customHeight="1" x14ac:dyDescent="0.15">
      <c r="J5734" s="246">
        <f>IF(OR(B5734="",C5734="",E5734=""),"",B5734&amp;":"&amp;C5734&amp;":"&amp;E5734)</f>
      </c>
      <c r="K5734" s="247">
        <f>IF(A5734="","",A5734*D5734)</f>
      </c>
      <c r="L5734" s="246">
        <f>IF(A5734="","",IF(OR(A5734=1,A5734=0),H5734,0))</f>
      </c>
      <c r="M5734" s="246">
        <f>IF(A5734="","",IF(A5734=-1,H5734,0))</f>
      </c>
      <c r="N5734">
        <f>IF(J5734="","",IF(E5734="SGD",1,IF(E5734="USD",Settings!$B$22,IF(E5734="HKD",Settings!$B$23,1))))</f>
      </c>
      <c r="O5734">
        <f>IF(OR(B5734="",C5734="",E5734=""),0,(IF(A5734=-1,H5734,0)-IF(OR(A5734=1,A5734=0),H5734,0)+IF(A5734=2,H5734,0))*IF(E5734="SGD",1,IF(E5734="USD",Settings!$B$22,IF(E5734="HKD",Settings!$B$23,1))))</f>
        <v>0</v>
      </c>
      <c r="P5734">
        <f>IF(OR(B5734="",C5734="",E5734=""),0,IF(A5734=2,H5734*IF(E5734="SGD",1,IF(E5734="USD",Settings!$B$22,IF(E5734="HKD",Settings!$B$23,1))),0))</f>
        <v>0</v>
      </c>
      <c r="Q5734" s="312">
        <f>IF(OR(J5734="",G5734=""),"",G5734+ROW()/1000000)</f>
      </c>
      <c r="R5734" s="247">
        <f>IF(Q5734="","",SUMIFS(Txn[Signed Units],Txn[Key],J5734,Txn[Transaction Order],"&lt;="&amp;Q5734))</f>
      </c>
    </row>
    <row r="5735" spans="10:18" ht="15" customHeight="1" x14ac:dyDescent="0.15">
      <c r="J5735" s="246">
        <f>IF(OR(B5735="",C5735="",E5735=""),"",B5735&amp;":"&amp;C5735&amp;":"&amp;E5735)</f>
      </c>
      <c r="K5735" s="247">
        <f>IF(A5735="","",A5735*D5735)</f>
      </c>
      <c r="L5735" s="246">
        <f>IF(A5735="","",IF(OR(A5735=1,A5735=0),H5735,0))</f>
      </c>
      <c r="M5735" s="246">
        <f>IF(A5735="","",IF(A5735=-1,H5735,0))</f>
      </c>
      <c r="N5735">
        <f>IF(J5735="","",IF(E5735="SGD",1,IF(E5735="USD",Settings!$B$22,IF(E5735="HKD",Settings!$B$23,1))))</f>
      </c>
      <c r="O5735">
        <f>IF(OR(B5735="",C5735="",E5735=""),0,(IF(A5735=-1,H5735,0)-IF(OR(A5735=1,A5735=0),H5735,0)+IF(A5735=2,H5735,0))*IF(E5735="SGD",1,IF(E5735="USD",Settings!$B$22,IF(E5735="HKD",Settings!$B$23,1))))</f>
        <v>0</v>
      </c>
      <c r="P5735">
        <f>IF(OR(B5735="",C5735="",E5735=""),0,IF(A5735=2,H5735*IF(E5735="SGD",1,IF(E5735="USD",Settings!$B$22,IF(E5735="HKD",Settings!$B$23,1))),0))</f>
        <v>0</v>
      </c>
      <c r="Q5735" s="312">
        <f>IF(OR(J5735="",G5735=""),"",G5735+ROW()/1000000)</f>
      </c>
      <c r="R5735" s="247">
        <f>IF(Q5735="","",SUMIFS(Txn[Signed Units],Txn[Key],J5735,Txn[Transaction Order],"&lt;="&amp;Q5735))</f>
      </c>
    </row>
    <row r="5736" spans="10:18" ht="15" customHeight="1" x14ac:dyDescent="0.15">
      <c r="J5736" s="246">
        <f>IF(OR(B5736="",C5736="",E5736=""),"",B5736&amp;":"&amp;C5736&amp;":"&amp;E5736)</f>
      </c>
      <c r="K5736" s="247">
        <f>IF(A5736="","",A5736*D5736)</f>
      </c>
      <c r="L5736" s="246">
        <f>IF(A5736="","",IF(OR(A5736=1,A5736=0),H5736,0))</f>
      </c>
      <c r="M5736" s="246">
        <f>IF(A5736="","",IF(A5736=-1,H5736,0))</f>
      </c>
      <c r="N5736">
        <f>IF(J5736="","",IF(E5736="SGD",1,IF(E5736="USD",Settings!$B$22,IF(E5736="HKD",Settings!$B$23,1))))</f>
      </c>
      <c r="O5736">
        <f>IF(OR(B5736="",C5736="",E5736=""),0,(IF(A5736=-1,H5736,0)-IF(OR(A5736=1,A5736=0),H5736,0)+IF(A5736=2,H5736,0))*IF(E5736="SGD",1,IF(E5736="USD",Settings!$B$22,IF(E5736="HKD",Settings!$B$23,1))))</f>
        <v>0</v>
      </c>
      <c r="P5736">
        <f>IF(OR(B5736="",C5736="",E5736=""),0,IF(A5736=2,H5736*IF(E5736="SGD",1,IF(E5736="USD",Settings!$B$22,IF(E5736="HKD",Settings!$B$23,1))),0))</f>
        <v>0</v>
      </c>
      <c r="Q5736" s="312">
        <f>IF(OR(J5736="",G5736=""),"",G5736+ROW()/1000000)</f>
      </c>
      <c r="R5736" s="247">
        <f>IF(Q5736="","",SUMIFS(Txn[Signed Units],Txn[Key],J5736,Txn[Transaction Order],"&lt;="&amp;Q5736))</f>
      </c>
    </row>
    <row r="5737" spans="10:18" ht="15" customHeight="1" x14ac:dyDescent="0.15">
      <c r="J5737" s="246">
        <f>IF(OR(B5737="",C5737="",E5737=""),"",B5737&amp;":"&amp;C5737&amp;":"&amp;E5737)</f>
      </c>
      <c r="K5737" s="247">
        <f>IF(A5737="","",A5737*D5737)</f>
      </c>
      <c r="L5737" s="246">
        <f>IF(A5737="","",IF(OR(A5737=1,A5737=0),H5737,0))</f>
      </c>
      <c r="M5737" s="246">
        <f>IF(A5737="","",IF(A5737=-1,H5737,0))</f>
      </c>
      <c r="N5737">
        <f>IF(J5737="","",IF(E5737="SGD",1,IF(E5737="USD",Settings!$B$22,IF(E5737="HKD",Settings!$B$23,1))))</f>
      </c>
      <c r="O5737">
        <f>IF(OR(B5737="",C5737="",E5737=""),0,(IF(A5737=-1,H5737,0)-IF(OR(A5737=1,A5737=0),H5737,0)+IF(A5737=2,H5737,0))*IF(E5737="SGD",1,IF(E5737="USD",Settings!$B$22,IF(E5737="HKD",Settings!$B$23,1))))</f>
        <v>0</v>
      </c>
      <c r="P5737">
        <f>IF(OR(B5737="",C5737="",E5737=""),0,IF(A5737=2,H5737*IF(E5737="SGD",1,IF(E5737="USD",Settings!$B$22,IF(E5737="HKD",Settings!$B$23,1))),0))</f>
        <v>0</v>
      </c>
      <c r="Q5737" s="312">
        <f>IF(OR(J5737="",G5737=""),"",G5737+ROW()/1000000)</f>
      </c>
      <c r="R5737" s="247">
        <f>IF(Q5737="","",SUMIFS(Txn[Signed Units],Txn[Key],J5737,Txn[Transaction Order],"&lt;="&amp;Q5737))</f>
      </c>
    </row>
    <row r="5738" spans="10:18" ht="15" customHeight="1" x14ac:dyDescent="0.15">
      <c r="J5738" s="246">
        <f>IF(OR(B5738="",C5738="",E5738=""),"",B5738&amp;":"&amp;C5738&amp;":"&amp;E5738)</f>
      </c>
      <c r="K5738" s="247">
        <f>IF(A5738="","",A5738*D5738)</f>
      </c>
      <c r="L5738" s="246">
        <f>IF(A5738="","",IF(OR(A5738=1,A5738=0),H5738,0))</f>
      </c>
      <c r="M5738" s="246">
        <f>IF(A5738="","",IF(A5738=-1,H5738,0))</f>
      </c>
      <c r="N5738">
        <f>IF(J5738="","",IF(E5738="SGD",1,IF(E5738="USD",Settings!$B$22,IF(E5738="HKD",Settings!$B$23,1))))</f>
      </c>
      <c r="O5738">
        <f>IF(OR(B5738="",C5738="",E5738=""),0,(IF(A5738=-1,H5738,0)-IF(OR(A5738=1,A5738=0),H5738,0)+IF(A5738=2,H5738,0))*IF(E5738="SGD",1,IF(E5738="USD",Settings!$B$22,IF(E5738="HKD",Settings!$B$23,1))))</f>
        <v>0</v>
      </c>
      <c r="P5738">
        <f>IF(OR(B5738="",C5738="",E5738=""),0,IF(A5738=2,H5738*IF(E5738="SGD",1,IF(E5738="USD",Settings!$B$22,IF(E5738="HKD",Settings!$B$23,1))),0))</f>
        <v>0</v>
      </c>
      <c r="Q5738" s="312">
        <f>IF(OR(J5738="",G5738=""),"",G5738+ROW()/1000000)</f>
      </c>
      <c r="R5738" s="247">
        <f>IF(Q5738="","",SUMIFS(Txn[Signed Units],Txn[Key],J5738,Txn[Transaction Order],"&lt;="&amp;Q5738))</f>
      </c>
    </row>
    <row r="5739" spans="10:18" ht="15" customHeight="1" x14ac:dyDescent="0.15">
      <c r="J5739" s="246">
        <f>IF(OR(B5739="",C5739="",E5739=""),"",B5739&amp;":"&amp;C5739&amp;":"&amp;E5739)</f>
      </c>
      <c r="K5739" s="247">
        <f>IF(A5739="","",A5739*D5739)</f>
      </c>
      <c r="L5739" s="246">
        <f>IF(A5739="","",IF(OR(A5739=1,A5739=0),H5739,0))</f>
      </c>
      <c r="M5739" s="246">
        <f>IF(A5739="","",IF(A5739=-1,H5739,0))</f>
      </c>
      <c r="N5739">
        <f>IF(J5739="","",IF(E5739="SGD",1,IF(E5739="USD",Settings!$B$22,IF(E5739="HKD",Settings!$B$23,1))))</f>
      </c>
      <c r="O5739">
        <f>IF(OR(B5739="",C5739="",E5739=""),0,(IF(A5739=-1,H5739,0)-IF(OR(A5739=1,A5739=0),H5739,0)+IF(A5739=2,H5739,0))*IF(E5739="SGD",1,IF(E5739="USD",Settings!$B$22,IF(E5739="HKD",Settings!$B$23,1))))</f>
        <v>0</v>
      </c>
      <c r="P5739">
        <f>IF(OR(B5739="",C5739="",E5739=""),0,IF(A5739=2,H5739*IF(E5739="SGD",1,IF(E5739="USD",Settings!$B$22,IF(E5739="HKD",Settings!$B$23,1))),0))</f>
        <v>0</v>
      </c>
      <c r="Q5739" s="312">
        <f>IF(OR(J5739="",G5739=""),"",G5739+ROW()/1000000)</f>
      </c>
      <c r="R5739" s="247">
        <f>IF(Q5739="","",SUMIFS(Txn[Signed Units],Txn[Key],J5739,Txn[Transaction Order],"&lt;="&amp;Q5739))</f>
      </c>
    </row>
    <row r="5740" spans="10:18" ht="15" customHeight="1" x14ac:dyDescent="0.15">
      <c r="J5740" s="246">
        <f>IF(OR(B5740="",C5740="",E5740=""),"",B5740&amp;":"&amp;C5740&amp;":"&amp;E5740)</f>
      </c>
      <c r="K5740" s="247">
        <f>IF(A5740="","",A5740*D5740)</f>
      </c>
      <c r="L5740" s="246">
        <f>IF(A5740="","",IF(OR(A5740=1,A5740=0),H5740,0))</f>
      </c>
      <c r="M5740" s="246">
        <f>IF(A5740="","",IF(A5740=-1,H5740,0))</f>
      </c>
      <c r="N5740">
        <f>IF(J5740="","",IF(E5740="SGD",1,IF(E5740="USD",Settings!$B$22,IF(E5740="HKD",Settings!$B$23,1))))</f>
      </c>
      <c r="O5740">
        <f>IF(OR(B5740="",C5740="",E5740=""),0,(IF(A5740=-1,H5740,0)-IF(OR(A5740=1,A5740=0),H5740,0)+IF(A5740=2,H5740,0))*IF(E5740="SGD",1,IF(E5740="USD",Settings!$B$22,IF(E5740="HKD",Settings!$B$23,1))))</f>
        <v>0</v>
      </c>
      <c r="P5740">
        <f>IF(OR(B5740="",C5740="",E5740=""),0,IF(A5740=2,H5740*IF(E5740="SGD",1,IF(E5740="USD",Settings!$B$22,IF(E5740="HKD",Settings!$B$23,1))),0))</f>
        <v>0</v>
      </c>
      <c r="Q5740" s="312">
        <f>IF(OR(J5740="",G5740=""),"",G5740+ROW()/1000000)</f>
      </c>
      <c r="R5740" s="247">
        <f>IF(Q5740="","",SUMIFS(Txn[Signed Units],Txn[Key],J5740,Txn[Transaction Order],"&lt;="&amp;Q5740))</f>
      </c>
    </row>
    <row r="5741" spans="10:18" ht="15" customHeight="1" x14ac:dyDescent="0.15">
      <c r="J5741" s="246">
        <f>IF(OR(B5741="",C5741="",E5741=""),"",B5741&amp;":"&amp;C5741&amp;":"&amp;E5741)</f>
      </c>
      <c r="K5741" s="247">
        <f>IF(A5741="","",A5741*D5741)</f>
      </c>
      <c r="L5741" s="246">
        <f>IF(A5741="","",IF(OR(A5741=1,A5741=0),H5741,0))</f>
      </c>
      <c r="M5741" s="246">
        <f>IF(A5741="","",IF(A5741=-1,H5741,0))</f>
      </c>
      <c r="N5741">
        <f>IF(J5741="","",IF(E5741="SGD",1,IF(E5741="USD",Settings!$B$22,IF(E5741="HKD",Settings!$B$23,1))))</f>
      </c>
      <c r="O5741">
        <f>IF(OR(B5741="",C5741="",E5741=""),0,(IF(A5741=-1,H5741,0)-IF(OR(A5741=1,A5741=0),H5741,0)+IF(A5741=2,H5741,0))*IF(E5741="SGD",1,IF(E5741="USD",Settings!$B$22,IF(E5741="HKD",Settings!$B$23,1))))</f>
        <v>0</v>
      </c>
      <c r="P5741">
        <f>IF(OR(B5741="",C5741="",E5741=""),0,IF(A5741=2,H5741*IF(E5741="SGD",1,IF(E5741="USD",Settings!$B$22,IF(E5741="HKD",Settings!$B$23,1))),0))</f>
        <v>0</v>
      </c>
      <c r="Q5741" s="312">
        <f>IF(OR(J5741="",G5741=""),"",G5741+ROW()/1000000)</f>
      </c>
      <c r="R5741" s="247">
        <f>IF(Q5741="","",SUMIFS(Txn[Signed Units],Txn[Key],J5741,Txn[Transaction Order],"&lt;="&amp;Q5741))</f>
      </c>
    </row>
    <row r="5742" spans="10:18" ht="15" customHeight="1" x14ac:dyDescent="0.15">
      <c r="J5742" s="246">
        <f>IF(OR(B5742="",C5742="",E5742=""),"",B5742&amp;":"&amp;C5742&amp;":"&amp;E5742)</f>
      </c>
      <c r="K5742" s="247">
        <f>IF(A5742="","",A5742*D5742)</f>
      </c>
      <c r="L5742" s="246">
        <f>IF(A5742="","",IF(OR(A5742=1,A5742=0),H5742,0))</f>
      </c>
      <c r="M5742" s="246">
        <f>IF(A5742="","",IF(A5742=-1,H5742,0))</f>
      </c>
      <c r="N5742">
        <f>IF(J5742="","",IF(E5742="SGD",1,IF(E5742="USD",Settings!$B$22,IF(E5742="HKD",Settings!$B$23,1))))</f>
      </c>
      <c r="O5742">
        <f>IF(OR(B5742="",C5742="",E5742=""),0,(IF(A5742=-1,H5742,0)-IF(OR(A5742=1,A5742=0),H5742,0)+IF(A5742=2,H5742,0))*IF(E5742="SGD",1,IF(E5742="USD",Settings!$B$22,IF(E5742="HKD",Settings!$B$23,1))))</f>
        <v>0</v>
      </c>
      <c r="P5742">
        <f>IF(OR(B5742="",C5742="",E5742=""),0,IF(A5742=2,H5742*IF(E5742="SGD",1,IF(E5742="USD",Settings!$B$22,IF(E5742="HKD",Settings!$B$23,1))),0))</f>
        <v>0</v>
      </c>
      <c r="Q5742" s="312">
        <f>IF(OR(J5742="",G5742=""),"",G5742+ROW()/1000000)</f>
      </c>
      <c r="R5742" s="247">
        <f>IF(Q5742="","",SUMIFS(Txn[Signed Units],Txn[Key],J5742,Txn[Transaction Order],"&lt;="&amp;Q5742))</f>
      </c>
    </row>
    <row r="5743" spans="10:18" ht="15" customHeight="1" x14ac:dyDescent="0.15">
      <c r="J5743" s="246">
        <f>IF(OR(B5743="",C5743="",E5743=""),"",B5743&amp;":"&amp;C5743&amp;":"&amp;E5743)</f>
      </c>
      <c r="K5743" s="247">
        <f>IF(A5743="","",A5743*D5743)</f>
      </c>
      <c r="L5743" s="246">
        <f>IF(A5743="","",IF(OR(A5743=1,A5743=0),H5743,0))</f>
      </c>
      <c r="M5743" s="246">
        <f>IF(A5743="","",IF(A5743=-1,H5743,0))</f>
      </c>
      <c r="N5743">
        <f>IF(J5743="","",IF(E5743="SGD",1,IF(E5743="USD",Settings!$B$22,IF(E5743="HKD",Settings!$B$23,1))))</f>
      </c>
      <c r="O5743">
        <f>IF(OR(B5743="",C5743="",E5743=""),0,(IF(A5743=-1,H5743,0)-IF(OR(A5743=1,A5743=0),H5743,0)+IF(A5743=2,H5743,0))*IF(E5743="SGD",1,IF(E5743="USD",Settings!$B$22,IF(E5743="HKD",Settings!$B$23,1))))</f>
        <v>0</v>
      </c>
      <c r="P5743">
        <f>IF(OR(B5743="",C5743="",E5743=""),0,IF(A5743=2,H5743*IF(E5743="SGD",1,IF(E5743="USD",Settings!$B$22,IF(E5743="HKD",Settings!$B$23,1))),0))</f>
        <v>0</v>
      </c>
      <c r="Q5743" s="312">
        <f>IF(OR(J5743="",G5743=""),"",G5743+ROW()/1000000)</f>
      </c>
      <c r="R5743" s="247">
        <f>IF(Q5743="","",SUMIFS(Txn[Signed Units],Txn[Key],J5743,Txn[Transaction Order],"&lt;="&amp;Q5743))</f>
      </c>
    </row>
    <row r="5744" spans="10:18" ht="15" customHeight="1" x14ac:dyDescent="0.15">
      <c r="J5744" s="246">
        <f>IF(OR(B5744="",C5744="",E5744=""),"",B5744&amp;":"&amp;C5744&amp;":"&amp;E5744)</f>
      </c>
      <c r="K5744" s="247">
        <f>IF(A5744="","",A5744*D5744)</f>
      </c>
      <c r="L5744" s="246">
        <f>IF(A5744="","",IF(OR(A5744=1,A5744=0),H5744,0))</f>
      </c>
      <c r="M5744" s="246">
        <f>IF(A5744="","",IF(A5744=-1,H5744,0))</f>
      </c>
      <c r="N5744">
        <f>IF(J5744="","",IF(E5744="SGD",1,IF(E5744="USD",Settings!$B$22,IF(E5744="HKD",Settings!$B$23,1))))</f>
      </c>
      <c r="O5744">
        <f>IF(OR(B5744="",C5744="",E5744=""),0,(IF(A5744=-1,H5744,0)-IF(OR(A5744=1,A5744=0),H5744,0)+IF(A5744=2,H5744,0))*IF(E5744="SGD",1,IF(E5744="USD",Settings!$B$22,IF(E5744="HKD",Settings!$B$23,1))))</f>
        <v>0</v>
      </c>
      <c r="P5744">
        <f>IF(OR(B5744="",C5744="",E5744=""),0,IF(A5744=2,H5744*IF(E5744="SGD",1,IF(E5744="USD",Settings!$B$22,IF(E5744="HKD",Settings!$B$23,1))),0))</f>
        <v>0</v>
      </c>
      <c r="Q5744" s="312">
        <f>IF(OR(J5744="",G5744=""),"",G5744+ROW()/1000000)</f>
      </c>
      <c r="R5744" s="247">
        <f>IF(Q5744="","",SUMIFS(Txn[Signed Units],Txn[Key],J5744,Txn[Transaction Order],"&lt;="&amp;Q5744))</f>
      </c>
    </row>
    <row r="5745" spans="10:18" ht="15" customHeight="1" x14ac:dyDescent="0.15">
      <c r="J5745" s="246">
        <f>IF(OR(B5745="",C5745="",E5745=""),"",B5745&amp;":"&amp;C5745&amp;":"&amp;E5745)</f>
      </c>
      <c r="K5745" s="247">
        <f>IF(A5745="","",A5745*D5745)</f>
      </c>
      <c r="L5745" s="246">
        <f>IF(A5745="","",IF(OR(A5745=1,A5745=0),H5745,0))</f>
      </c>
      <c r="M5745" s="246">
        <f>IF(A5745="","",IF(A5745=-1,H5745,0))</f>
      </c>
      <c r="N5745">
        <f>IF(J5745="","",IF(E5745="SGD",1,IF(E5745="USD",Settings!$B$22,IF(E5745="HKD",Settings!$B$23,1))))</f>
      </c>
      <c r="O5745">
        <f>IF(OR(B5745="",C5745="",E5745=""),0,(IF(A5745=-1,H5745,0)-IF(OR(A5745=1,A5745=0),H5745,0)+IF(A5745=2,H5745,0))*IF(E5745="SGD",1,IF(E5745="USD",Settings!$B$22,IF(E5745="HKD",Settings!$B$23,1))))</f>
        <v>0</v>
      </c>
      <c r="P5745">
        <f>IF(OR(B5745="",C5745="",E5745=""),0,IF(A5745=2,H5745*IF(E5745="SGD",1,IF(E5745="USD",Settings!$B$22,IF(E5745="HKD",Settings!$B$23,1))),0))</f>
        <v>0</v>
      </c>
      <c r="Q5745" s="312">
        <f>IF(OR(J5745="",G5745=""),"",G5745+ROW()/1000000)</f>
      </c>
      <c r="R5745" s="247">
        <f>IF(Q5745="","",SUMIFS(Txn[Signed Units],Txn[Key],J5745,Txn[Transaction Order],"&lt;="&amp;Q5745))</f>
      </c>
    </row>
    <row r="5746" spans="10:18" ht="15" customHeight="1" x14ac:dyDescent="0.15">
      <c r="J5746" s="246">
        <f>IF(OR(B5746="",C5746="",E5746=""),"",B5746&amp;":"&amp;C5746&amp;":"&amp;E5746)</f>
      </c>
      <c r="K5746" s="247">
        <f>IF(A5746="","",A5746*D5746)</f>
      </c>
      <c r="L5746" s="246">
        <f>IF(A5746="","",IF(OR(A5746=1,A5746=0),H5746,0))</f>
      </c>
      <c r="M5746" s="246">
        <f>IF(A5746="","",IF(A5746=-1,H5746,0))</f>
      </c>
      <c r="N5746">
        <f>IF(J5746="","",IF(E5746="SGD",1,IF(E5746="USD",Settings!$B$22,IF(E5746="HKD",Settings!$B$23,1))))</f>
      </c>
      <c r="O5746">
        <f>IF(OR(B5746="",C5746="",E5746=""),0,(IF(A5746=-1,H5746,0)-IF(OR(A5746=1,A5746=0),H5746,0)+IF(A5746=2,H5746,0))*IF(E5746="SGD",1,IF(E5746="USD",Settings!$B$22,IF(E5746="HKD",Settings!$B$23,1))))</f>
        <v>0</v>
      </c>
      <c r="P5746">
        <f>IF(OR(B5746="",C5746="",E5746=""),0,IF(A5746=2,H5746*IF(E5746="SGD",1,IF(E5746="USD",Settings!$B$22,IF(E5746="HKD",Settings!$B$23,1))),0))</f>
        <v>0</v>
      </c>
      <c r="Q5746" s="312">
        <f>IF(OR(J5746="",G5746=""),"",G5746+ROW()/1000000)</f>
      </c>
      <c r="R5746" s="247">
        <f>IF(Q5746="","",SUMIFS(Txn[Signed Units],Txn[Key],J5746,Txn[Transaction Order],"&lt;="&amp;Q5746))</f>
      </c>
    </row>
    <row r="5747" spans="10:18" ht="15" customHeight="1" x14ac:dyDescent="0.15">
      <c r="J5747" s="246">
        <f>IF(OR(B5747="",C5747="",E5747=""),"",B5747&amp;":"&amp;C5747&amp;":"&amp;E5747)</f>
      </c>
      <c r="K5747" s="247">
        <f>IF(A5747="","",A5747*D5747)</f>
      </c>
      <c r="L5747" s="246">
        <f>IF(A5747="","",IF(OR(A5747=1,A5747=0),H5747,0))</f>
      </c>
      <c r="M5747" s="246">
        <f>IF(A5747="","",IF(A5747=-1,H5747,0))</f>
      </c>
      <c r="N5747">
        <f>IF(J5747="","",IF(E5747="SGD",1,IF(E5747="USD",Settings!$B$22,IF(E5747="HKD",Settings!$B$23,1))))</f>
      </c>
      <c r="O5747">
        <f>IF(OR(B5747="",C5747="",E5747=""),0,(IF(A5747=-1,H5747,0)-IF(OR(A5747=1,A5747=0),H5747,0)+IF(A5747=2,H5747,0))*IF(E5747="SGD",1,IF(E5747="USD",Settings!$B$22,IF(E5747="HKD",Settings!$B$23,1))))</f>
        <v>0</v>
      </c>
      <c r="P5747">
        <f>IF(OR(B5747="",C5747="",E5747=""),0,IF(A5747=2,H5747*IF(E5747="SGD",1,IF(E5747="USD",Settings!$B$22,IF(E5747="HKD",Settings!$B$23,1))),0))</f>
        <v>0</v>
      </c>
      <c r="Q5747" s="312">
        <f>IF(OR(J5747="",G5747=""),"",G5747+ROW()/1000000)</f>
      </c>
      <c r="R5747" s="247">
        <f>IF(Q5747="","",SUMIFS(Txn[Signed Units],Txn[Key],J5747,Txn[Transaction Order],"&lt;="&amp;Q5747))</f>
      </c>
    </row>
    <row r="5748" spans="10:18" ht="15" customHeight="1" x14ac:dyDescent="0.15">
      <c r="J5748" s="246">
        <f>IF(OR(B5748="",C5748="",E5748=""),"",B5748&amp;":"&amp;C5748&amp;":"&amp;E5748)</f>
      </c>
      <c r="K5748" s="247">
        <f>IF(A5748="","",A5748*D5748)</f>
      </c>
      <c r="L5748" s="246">
        <f>IF(A5748="","",IF(OR(A5748=1,A5748=0),H5748,0))</f>
      </c>
      <c r="M5748" s="246">
        <f>IF(A5748="","",IF(A5748=-1,H5748,0))</f>
      </c>
      <c r="N5748">
        <f>IF(J5748="","",IF(E5748="SGD",1,IF(E5748="USD",Settings!$B$22,IF(E5748="HKD",Settings!$B$23,1))))</f>
      </c>
      <c r="O5748">
        <f>IF(OR(B5748="",C5748="",E5748=""),0,(IF(A5748=-1,H5748,0)-IF(OR(A5748=1,A5748=0),H5748,0)+IF(A5748=2,H5748,0))*IF(E5748="SGD",1,IF(E5748="USD",Settings!$B$22,IF(E5748="HKD",Settings!$B$23,1))))</f>
        <v>0</v>
      </c>
      <c r="P5748">
        <f>IF(OR(B5748="",C5748="",E5748=""),0,IF(A5748=2,H5748*IF(E5748="SGD",1,IF(E5748="USD",Settings!$B$22,IF(E5748="HKD",Settings!$B$23,1))),0))</f>
        <v>0</v>
      </c>
      <c r="Q5748" s="312">
        <f>IF(OR(J5748="",G5748=""),"",G5748+ROW()/1000000)</f>
      </c>
      <c r="R5748" s="247">
        <f>IF(Q5748="","",SUMIFS(Txn[Signed Units],Txn[Key],J5748,Txn[Transaction Order],"&lt;="&amp;Q5748))</f>
      </c>
    </row>
    <row r="5749" spans="10:18" ht="15" customHeight="1" x14ac:dyDescent="0.15">
      <c r="J5749" s="246">
        <f>IF(OR(B5749="",C5749="",E5749=""),"",B5749&amp;":"&amp;C5749&amp;":"&amp;E5749)</f>
      </c>
      <c r="K5749" s="247">
        <f>IF(A5749="","",A5749*D5749)</f>
      </c>
      <c r="L5749" s="246">
        <f>IF(A5749="","",IF(OR(A5749=1,A5749=0),H5749,0))</f>
      </c>
      <c r="M5749" s="246">
        <f>IF(A5749="","",IF(A5749=-1,H5749,0))</f>
      </c>
      <c r="N5749">
        <f>IF(J5749="","",IF(E5749="SGD",1,IF(E5749="USD",Settings!$B$22,IF(E5749="HKD",Settings!$B$23,1))))</f>
      </c>
      <c r="O5749">
        <f>IF(OR(B5749="",C5749="",E5749=""),0,(IF(A5749=-1,H5749,0)-IF(OR(A5749=1,A5749=0),H5749,0)+IF(A5749=2,H5749,0))*IF(E5749="SGD",1,IF(E5749="USD",Settings!$B$22,IF(E5749="HKD",Settings!$B$23,1))))</f>
        <v>0</v>
      </c>
      <c r="P5749">
        <f>IF(OR(B5749="",C5749="",E5749=""),0,IF(A5749=2,H5749*IF(E5749="SGD",1,IF(E5749="USD",Settings!$B$22,IF(E5749="HKD",Settings!$B$23,1))),0))</f>
        <v>0</v>
      </c>
      <c r="Q5749" s="312">
        <f>IF(OR(J5749="",G5749=""),"",G5749+ROW()/1000000)</f>
      </c>
      <c r="R5749" s="247">
        <f>IF(Q5749="","",SUMIFS(Txn[Signed Units],Txn[Key],J5749,Txn[Transaction Order],"&lt;="&amp;Q5749))</f>
      </c>
    </row>
    <row r="5750" spans="10:18" ht="15" customHeight="1" x14ac:dyDescent="0.15">
      <c r="J5750" s="246">
        <f>IF(OR(B5750="",C5750="",E5750=""),"",B5750&amp;":"&amp;C5750&amp;":"&amp;E5750)</f>
      </c>
      <c r="K5750" s="247">
        <f>IF(A5750="","",A5750*D5750)</f>
      </c>
      <c r="L5750" s="246">
        <f>IF(A5750="","",IF(OR(A5750=1,A5750=0),H5750,0))</f>
      </c>
      <c r="M5750" s="246">
        <f>IF(A5750="","",IF(A5750=-1,H5750,0))</f>
      </c>
      <c r="N5750">
        <f>IF(J5750="","",IF(E5750="SGD",1,IF(E5750="USD",Settings!$B$22,IF(E5750="HKD",Settings!$B$23,1))))</f>
      </c>
      <c r="O5750">
        <f>IF(OR(B5750="",C5750="",E5750=""),0,(IF(A5750=-1,H5750,0)-IF(OR(A5750=1,A5750=0),H5750,0)+IF(A5750=2,H5750,0))*IF(E5750="SGD",1,IF(E5750="USD",Settings!$B$22,IF(E5750="HKD",Settings!$B$23,1))))</f>
        <v>0</v>
      </c>
      <c r="P5750">
        <f>IF(OR(B5750="",C5750="",E5750=""),0,IF(A5750=2,H5750*IF(E5750="SGD",1,IF(E5750="USD",Settings!$B$22,IF(E5750="HKD",Settings!$B$23,1))),0))</f>
        <v>0</v>
      </c>
      <c r="Q5750" s="312">
        <f>IF(OR(J5750="",G5750=""),"",G5750+ROW()/1000000)</f>
      </c>
      <c r="R5750" s="247">
        <f>IF(Q5750="","",SUMIFS(Txn[Signed Units],Txn[Key],J5750,Txn[Transaction Order],"&lt;="&amp;Q5750))</f>
      </c>
    </row>
    <row r="5751" spans="10:18" ht="15" customHeight="1" x14ac:dyDescent="0.15">
      <c r="J5751" s="246">
        <f>IF(OR(B5751="",C5751="",E5751=""),"",B5751&amp;":"&amp;C5751&amp;":"&amp;E5751)</f>
      </c>
      <c r="K5751" s="247">
        <f>IF(A5751="","",A5751*D5751)</f>
      </c>
      <c r="L5751" s="246">
        <f>IF(A5751="","",IF(OR(A5751=1,A5751=0),H5751,0))</f>
      </c>
      <c r="M5751" s="246">
        <f>IF(A5751="","",IF(A5751=-1,H5751,0))</f>
      </c>
      <c r="N5751">
        <f>IF(J5751="","",IF(E5751="SGD",1,IF(E5751="USD",Settings!$B$22,IF(E5751="HKD",Settings!$B$23,1))))</f>
      </c>
      <c r="O5751">
        <f>IF(OR(B5751="",C5751="",E5751=""),0,(IF(A5751=-1,H5751,0)-IF(OR(A5751=1,A5751=0),H5751,0)+IF(A5751=2,H5751,0))*IF(E5751="SGD",1,IF(E5751="USD",Settings!$B$22,IF(E5751="HKD",Settings!$B$23,1))))</f>
        <v>0</v>
      </c>
      <c r="P5751">
        <f>IF(OR(B5751="",C5751="",E5751=""),0,IF(A5751=2,H5751*IF(E5751="SGD",1,IF(E5751="USD",Settings!$B$22,IF(E5751="HKD",Settings!$B$23,1))),0))</f>
        <v>0</v>
      </c>
      <c r="Q5751" s="312">
        <f>IF(OR(J5751="",G5751=""),"",G5751+ROW()/1000000)</f>
      </c>
      <c r="R5751" s="247">
        <f>IF(Q5751="","",SUMIFS(Txn[Signed Units],Txn[Key],J5751,Txn[Transaction Order],"&lt;="&amp;Q5751))</f>
      </c>
    </row>
    <row r="5752" spans="10:18" ht="15" customHeight="1" x14ac:dyDescent="0.15">
      <c r="J5752" s="246">
        <f>IF(OR(B5752="",C5752="",E5752=""),"",B5752&amp;":"&amp;C5752&amp;":"&amp;E5752)</f>
      </c>
      <c r="K5752" s="247">
        <f>IF(A5752="","",A5752*D5752)</f>
      </c>
      <c r="L5752" s="246">
        <f>IF(A5752="","",IF(OR(A5752=1,A5752=0),H5752,0))</f>
      </c>
      <c r="M5752" s="246">
        <f>IF(A5752="","",IF(A5752=-1,H5752,0))</f>
      </c>
      <c r="N5752">
        <f>IF(J5752="","",IF(E5752="SGD",1,IF(E5752="USD",Settings!$B$22,IF(E5752="HKD",Settings!$B$23,1))))</f>
      </c>
      <c r="O5752">
        <f>IF(OR(B5752="",C5752="",E5752=""),0,(IF(A5752=-1,H5752,0)-IF(OR(A5752=1,A5752=0),H5752,0)+IF(A5752=2,H5752,0))*IF(E5752="SGD",1,IF(E5752="USD",Settings!$B$22,IF(E5752="HKD",Settings!$B$23,1))))</f>
        <v>0</v>
      </c>
      <c r="P5752">
        <f>IF(OR(B5752="",C5752="",E5752=""),0,IF(A5752=2,H5752*IF(E5752="SGD",1,IF(E5752="USD",Settings!$B$22,IF(E5752="HKD",Settings!$B$23,1))),0))</f>
        <v>0</v>
      </c>
      <c r="Q5752" s="312">
        <f>IF(OR(J5752="",G5752=""),"",G5752+ROW()/1000000)</f>
      </c>
      <c r="R5752" s="247">
        <f>IF(Q5752="","",SUMIFS(Txn[Signed Units],Txn[Key],J5752,Txn[Transaction Order],"&lt;="&amp;Q5752))</f>
      </c>
    </row>
    <row r="5753" spans="10:18" ht="15" customHeight="1" x14ac:dyDescent="0.15">
      <c r="J5753" s="246">
        <f>IF(OR(B5753="",C5753="",E5753=""),"",B5753&amp;":"&amp;C5753&amp;":"&amp;E5753)</f>
      </c>
      <c r="K5753" s="247">
        <f>IF(A5753="","",A5753*D5753)</f>
      </c>
      <c r="L5753" s="246">
        <f>IF(A5753="","",IF(OR(A5753=1,A5753=0),H5753,0))</f>
      </c>
      <c r="M5753" s="246">
        <f>IF(A5753="","",IF(A5753=-1,H5753,0))</f>
      </c>
      <c r="N5753">
        <f>IF(J5753="","",IF(E5753="SGD",1,IF(E5753="USD",Settings!$B$22,IF(E5753="HKD",Settings!$B$23,1))))</f>
      </c>
      <c r="O5753">
        <f>IF(OR(B5753="",C5753="",E5753=""),0,(IF(A5753=-1,H5753,0)-IF(OR(A5753=1,A5753=0),H5753,0)+IF(A5753=2,H5753,0))*IF(E5753="SGD",1,IF(E5753="USD",Settings!$B$22,IF(E5753="HKD",Settings!$B$23,1))))</f>
        <v>0</v>
      </c>
      <c r="P5753">
        <f>IF(OR(B5753="",C5753="",E5753=""),0,IF(A5753=2,H5753*IF(E5753="SGD",1,IF(E5753="USD",Settings!$B$22,IF(E5753="HKD",Settings!$B$23,1))),0))</f>
        <v>0</v>
      </c>
      <c r="Q5753" s="312">
        <f>IF(OR(J5753="",G5753=""),"",G5753+ROW()/1000000)</f>
      </c>
      <c r="R5753" s="247">
        <f>IF(Q5753="","",SUMIFS(Txn[Signed Units],Txn[Key],J5753,Txn[Transaction Order],"&lt;="&amp;Q5753))</f>
      </c>
    </row>
    <row r="5754" spans="10:18" ht="15" customHeight="1" x14ac:dyDescent="0.15">
      <c r="J5754" s="246">
        <f>IF(OR(B5754="",C5754="",E5754=""),"",B5754&amp;":"&amp;C5754&amp;":"&amp;E5754)</f>
      </c>
      <c r="K5754" s="247">
        <f>IF(A5754="","",A5754*D5754)</f>
      </c>
      <c r="L5754" s="246">
        <f>IF(A5754="","",IF(OR(A5754=1,A5754=0),H5754,0))</f>
      </c>
      <c r="M5754" s="246">
        <f>IF(A5754="","",IF(A5754=-1,H5754,0))</f>
      </c>
      <c r="N5754">
        <f>IF(J5754="","",IF(E5754="SGD",1,IF(E5754="USD",Settings!$B$22,IF(E5754="HKD",Settings!$B$23,1))))</f>
      </c>
      <c r="O5754">
        <f>IF(OR(B5754="",C5754="",E5754=""),0,(IF(A5754=-1,H5754,0)-IF(OR(A5754=1,A5754=0),H5754,0)+IF(A5754=2,H5754,0))*IF(E5754="SGD",1,IF(E5754="USD",Settings!$B$22,IF(E5754="HKD",Settings!$B$23,1))))</f>
        <v>0</v>
      </c>
      <c r="P5754">
        <f>IF(OR(B5754="",C5754="",E5754=""),0,IF(A5754=2,H5754*IF(E5754="SGD",1,IF(E5754="USD",Settings!$B$22,IF(E5754="HKD",Settings!$B$23,1))),0))</f>
        <v>0</v>
      </c>
      <c r="Q5754" s="312">
        <f>IF(OR(J5754="",G5754=""),"",G5754+ROW()/1000000)</f>
      </c>
      <c r="R5754" s="247">
        <f>IF(Q5754="","",SUMIFS(Txn[Signed Units],Txn[Key],J5754,Txn[Transaction Order],"&lt;="&amp;Q5754))</f>
      </c>
    </row>
    <row r="5755" spans="10:18" ht="15" customHeight="1" x14ac:dyDescent="0.15">
      <c r="J5755" s="246">
        <f>IF(OR(B5755="",C5755="",E5755=""),"",B5755&amp;":"&amp;C5755&amp;":"&amp;E5755)</f>
      </c>
      <c r="K5755" s="247">
        <f>IF(A5755="","",A5755*D5755)</f>
      </c>
      <c r="L5755" s="246">
        <f>IF(A5755="","",IF(OR(A5755=1,A5755=0),H5755,0))</f>
      </c>
      <c r="M5755" s="246">
        <f>IF(A5755="","",IF(A5755=-1,H5755,0))</f>
      </c>
      <c r="N5755">
        <f>IF(J5755="","",IF(E5755="SGD",1,IF(E5755="USD",Settings!$B$22,IF(E5755="HKD",Settings!$B$23,1))))</f>
      </c>
      <c r="O5755">
        <f>IF(OR(B5755="",C5755="",E5755=""),0,(IF(A5755=-1,H5755,0)-IF(OR(A5755=1,A5755=0),H5755,0)+IF(A5755=2,H5755,0))*IF(E5755="SGD",1,IF(E5755="USD",Settings!$B$22,IF(E5755="HKD",Settings!$B$23,1))))</f>
        <v>0</v>
      </c>
      <c r="P5755">
        <f>IF(OR(B5755="",C5755="",E5755=""),0,IF(A5755=2,H5755*IF(E5755="SGD",1,IF(E5755="USD",Settings!$B$22,IF(E5755="HKD",Settings!$B$23,1))),0))</f>
        <v>0</v>
      </c>
      <c r="Q5755" s="312">
        <f>IF(OR(J5755="",G5755=""),"",G5755+ROW()/1000000)</f>
      </c>
      <c r="R5755" s="247">
        <f>IF(Q5755="","",SUMIFS(Txn[Signed Units],Txn[Key],J5755,Txn[Transaction Order],"&lt;="&amp;Q5755))</f>
      </c>
    </row>
    <row r="5756" spans="10:18" ht="15" customHeight="1" x14ac:dyDescent="0.15">
      <c r="J5756" s="246">
        <f>IF(OR(B5756="",C5756="",E5756=""),"",B5756&amp;":"&amp;C5756&amp;":"&amp;E5756)</f>
      </c>
      <c r="K5756" s="247">
        <f>IF(A5756="","",A5756*D5756)</f>
      </c>
      <c r="L5756" s="246">
        <f>IF(A5756="","",IF(OR(A5756=1,A5756=0),H5756,0))</f>
      </c>
      <c r="M5756" s="246">
        <f>IF(A5756="","",IF(A5756=-1,H5756,0))</f>
      </c>
      <c r="N5756">
        <f>IF(J5756="","",IF(E5756="SGD",1,IF(E5756="USD",Settings!$B$22,IF(E5756="HKD",Settings!$B$23,1))))</f>
      </c>
      <c r="O5756">
        <f>IF(OR(B5756="",C5756="",E5756=""),0,(IF(A5756=-1,H5756,0)-IF(OR(A5756=1,A5756=0),H5756,0)+IF(A5756=2,H5756,0))*IF(E5756="SGD",1,IF(E5756="USD",Settings!$B$22,IF(E5756="HKD",Settings!$B$23,1))))</f>
        <v>0</v>
      </c>
      <c r="P5756">
        <f>IF(OR(B5756="",C5756="",E5756=""),0,IF(A5756=2,H5756*IF(E5756="SGD",1,IF(E5756="USD",Settings!$B$22,IF(E5756="HKD",Settings!$B$23,1))),0))</f>
        <v>0</v>
      </c>
      <c r="Q5756" s="312">
        <f>IF(OR(J5756="",G5756=""),"",G5756+ROW()/1000000)</f>
      </c>
      <c r="R5756" s="247">
        <f>IF(Q5756="","",SUMIFS(Txn[Signed Units],Txn[Key],J5756,Txn[Transaction Order],"&lt;="&amp;Q5756))</f>
      </c>
    </row>
    <row r="5757" spans="10:18" ht="15" customHeight="1" x14ac:dyDescent="0.15">
      <c r="J5757" s="246">
        <f>IF(OR(B5757="",C5757="",E5757=""),"",B5757&amp;":"&amp;C5757&amp;":"&amp;E5757)</f>
      </c>
      <c r="K5757" s="247">
        <f>IF(A5757="","",A5757*D5757)</f>
      </c>
      <c r="L5757" s="246">
        <f>IF(A5757="","",IF(OR(A5757=1,A5757=0),H5757,0))</f>
      </c>
      <c r="M5757" s="246">
        <f>IF(A5757="","",IF(A5757=-1,H5757,0))</f>
      </c>
      <c r="N5757">
        <f>IF(J5757="","",IF(E5757="SGD",1,IF(E5757="USD",Settings!$B$22,IF(E5757="HKD",Settings!$B$23,1))))</f>
      </c>
      <c r="O5757">
        <f>IF(OR(B5757="",C5757="",E5757=""),0,(IF(A5757=-1,H5757,0)-IF(OR(A5757=1,A5757=0),H5757,0)+IF(A5757=2,H5757,0))*IF(E5757="SGD",1,IF(E5757="USD",Settings!$B$22,IF(E5757="HKD",Settings!$B$23,1))))</f>
        <v>0</v>
      </c>
      <c r="P5757">
        <f>IF(OR(B5757="",C5757="",E5757=""),0,IF(A5757=2,H5757*IF(E5757="SGD",1,IF(E5757="USD",Settings!$B$22,IF(E5757="HKD",Settings!$B$23,1))),0))</f>
        <v>0</v>
      </c>
      <c r="Q5757" s="312">
        <f>IF(OR(J5757="",G5757=""),"",G5757+ROW()/1000000)</f>
      </c>
      <c r="R5757" s="247">
        <f>IF(Q5757="","",SUMIFS(Txn[Signed Units],Txn[Key],J5757,Txn[Transaction Order],"&lt;="&amp;Q5757))</f>
      </c>
    </row>
    <row r="5758" spans="10:18" ht="15" customHeight="1" x14ac:dyDescent="0.15">
      <c r="J5758" s="246">
        <f>IF(OR(B5758="",C5758="",E5758=""),"",B5758&amp;":"&amp;C5758&amp;":"&amp;E5758)</f>
      </c>
      <c r="K5758" s="247">
        <f>IF(A5758="","",A5758*D5758)</f>
      </c>
      <c r="L5758" s="246">
        <f>IF(A5758="","",IF(OR(A5758=1,A5758=0),H5758,0))</f>
      </c>
      <c r="M5758" s="246">
        <f>IF(A5758="","",IF(A5758=-1,H5758,0))</f>
      </c>
      <c r="N5758">
        <f>IF(J5758="","",IF(E5758="SGD",1,IF(E5758="USD",Settings!$B$22,IF(E5758="HKD",Settings!$B$23,1))))</f>
      </c>
      <c r="O5758">
        <f>IF(OR(B5758="",C5758="",E5758=""),0,(IF(A5758=-1,H5758,0)-IF(OR(A5758=1,A5758=0),H5758,0)+IF(A5758=2,H5758,0))*IF(E5758="SGD",1,IF(E5758="USD",Settings!$B$22,IF(E5758="HKD",Settings!$B$23,1))))</f>
        <v>0</v>
      </c>
      <c r="P5758">
        <f>IF(OR(B5758="",C5758="",E5758=""),0,IF(A5758=2,H5758*IF(E5758="SGD",1,IF(E5758="USD",Settings!$B$22,IF(E5758="HKD",Settings!$B$23,1))),0))</f>
        <v>0</v>
      </c>
      <c r="Q5758" s="312">
        <f>IF(OR(J5758="",G5758=""),"",G5758+ROW()/1000000)</f>
      </c>
      <c r="R5758" s="247">
        <f>IF(Q5758="","",SUMIFS(Txn[Signed Units],Txn[Key],J5758,Txn[Transaction Order],"&lt;="&amp;Q5758))</f>
      </c>
    </row>
    <row r="5759" spans="10:18" ht="15" customHeight="1" x14ac:dyDescent="0.15">
      <c r="J5759" s="246">
        <f>IF(OR(B5759="",C5759="",E5759=""),"",B5759&amp;":"&amp;C5759&amp;":"&amp;E5759)</f>
      </c>
      <c r="K5759" s="247">
        <f>IF(A5759="","",A5759*D5759)</f>
      </c>
      <c r="L5759" s="246">
        <f>IF(A5759="","",IF(OR(A5759=1,A5759=0),H5759,0))</f>
      </c>
      <c r="M5759" s="246">
        <f>IF(A5759="","",IF(A5759=-1,H5759,0))</f>
      </c>
      <c r="N5759">
        <f>IF(J5759="","",IF(E5759="SGD",1,IF(E5759="USD",Settings!$B$22,IF(E5759="HKD",Settings!$B$23,1))))</f>
      </c>
      <c r="O5759">
        <f>IF(OR(B5759="",C5759="",E5759=""),0,(IF(A5759=-1,H5759,0)-IF(OR(A5759=1,A5759=0),H5759,0)+IF(A5759=2,H5759,0))*IF(E5759="SGD",1,IF(E5759="USD",Settings!$B$22,IF(E5759="HKD",Settings!$B$23,1))))</f>
        <v>0</v>
      </c>
      <c r="P5759">
        <f>IF(OR(B5759="",C5759="",E5759=""),0,IF(A5759=2,H5759*IF(E5759="SGD",1,IF(E5759="USD",Settings!$B$22,IF(E5759="HKD",Settings!$B$23,1))),0))</f>
        <v>0</v>
      </c>
      <c r="Q5759" s="312">
        <f>IF(OR(J5759="",G5759=""),"",G5759+ROW()/1000000)</f>
      </c>
      <c r="R5759" s="247">
        <f>IF(Q5759="","",SUMIFS(Txn[Signed Units],Txn[Key],J5759,Txn[Transaction Order],"&lt;="&amp;Q5759))</f>
      </c>
    </row>
    <row r="5760" spans="10:18" ht="15" customHeight="1" x14ac:dyDescent="0.15">
      <c r="J5760" s="246">
        <f>IF(OR(B5760="",C5760="",E5760=""),"",B5760&amp;":"&amp;C5760&amp;":"&amp;E5760)</f>
      </c>
      <c r="K5760" s="247">
        <f>IF(A5760="","",A5760*D5760)</f>
      </c>
      <c r="L5760" s="246">
        <f>IF(A5760="","",IF(OR(A5760=1,A5760=0),H5760,0))</f>
      </c>
      <c r="M5760" s="246">
        <f>IF(A5760="","",IF(A5760=-1,H5760,0))</f>
      </c>
      <c r="N5760">
        <f>IF(J5760="","",IF(E5760="SGD",1,IF(E5760="USD",Settings!$B$22,IF(E5760="HKD",Settings!$B$23,1))))</f>
      </c>
      <c r="O5760">
        <f>IF(OR(B5760="",C5760="",E5760=""),0,(IF(A5760=-1,H5760,0)-IF(OR(A5760=1,A5760=0),H5760,0)+IF(A5760=2,H5760,0))*IF(E5760="SGD",1,IF(E5760="USD",Settings!$B$22,IF(E5760="HKD",Settings!$B$23,1))))</f>
        <v>0</v>
      </c>
      <c r="P5760">
        <f>IF(OR(B5760="",C5760="",E5760=""),0,IF(A5760=2,H5760*IF(E5760="SGD",1,IF(E5760="USD",Settings!$B$22,IF(E5760="HKD",Settings!$B$23,1))),0))</f>
        <v>0</v>
      </c>
      <c r="Q5760" s="312">
        <f>IF(OR(J5760="",G5760=""),"",G5760+ROW()/1000000)</f>
      </c>
      <c r="R5760" s="247">
        <f>IF(Q5760="","",SUMIFS(Txn[Signed Units],Txn[Key],J5760,Txn[Transaction Order],"&lt;="&amp;Q5760))</f>
      </c>
    </row>
    <row r="5761" spans="10:18" ht="15" customHeight="1" x14ac:dyDescent="0.15">
      <c r="J5761" s="246">
        <f>IF(OR(B5761="",C5761="",E5761=""),"",B5761&amp;":"&amp;C5761&amp;":"&amp;E5761)</f>
      </c>
      <c r="K5761" s="247">
        <f>IF(A5761="","",A5761*D5761)</f>
      </c>
      <c r="L5761" s="246">
        <f>IF(A5761="","",IF(OR(A5761=1,A5761=0),H5761,0))</f>
      </c>
      <c r="M5761" s="246">
        <f>IF(A5761="","",IF(A5761=-1,H5761,0))</f>
      </c>
      <c r="N5761">
        <f>IF(J5761="","",IF(E5761="SGD",1,IF(E5761="USD",Settings!$B$22,IF(E5761="HKD",Settings!$B$23,1))))</f>
      </c>
      <c r="O5761">
        <f>IF(OR(B5761="",C5761="",E5761=""),0,(IF(A5761=-1,H5761,0)-IF(OR(A5761=1,A5761=0),H5761,0)+IF(A5761=2,H5761,0))*IF(E5761="SGD",1,IF(E5761="USD",Settings!$B$22,IF(E5761="HKD",Settings!$B$23,1))))</f>
        <v>0</v>
      </c>
      <c r="P5761">
        <f>IF(OR(B5761="",C5761="",E5761=""),0,IF(A5761=2,H5761*IF(E5761="SGD",1,IF(E5761="USD",Settings!$B$22,IF(E5761="HKD",Settings!$B$23,1))),0))</f>
        <v>0</v>
      </c>
      <c r="Q5761" s="312">
        <f>IF(OR(J5761="",G5761=""),"",G5761+ROW()/1000000)</f>
      </c>
      <c r="R5761" s="247">
        <f>IF(Q5761="","",SUMIFS(Txn[Signed Units],Txn[Key],J5761,Txn[Transaction Order],"&lt;="&amp;Q5761))</f>
      </c>
    </row>
    <row r="5762" spans="10:18" ht="15" customHeight="1" x14ac:dyDescent="0.15">
      <c r="J5762" s="246">
        <f>IF(OR(B5762="",C5762="",E5762=""),"",B5762&amp;":"&amp;C5762&amp;":"&amp;E5762)</f>
      </c>
      <c r="K5762" s="247">
        <f>IF(A5762="","",A5762*D5762)</f>
      </c>
      <c r="L5762" s="246">
        <f>IF(A5762="","",IF(OR(A5762=1,A5762=0),H5762,0))</f>
      </c>
      <c r="M5762" s="246">
        <f>IF(A5762="","",IF(A5762=-1,H5762,0))</f>
      </c>
      <c r="N5762">
        <f>IF(J5762="","",IF(E5762="SGD",1,IF(E5762="USD",Settings!$B$22,IF(E5762="HKD",Settings!$B$23,1))))</f>
      </c>
      <c r="O5762">
        <f>IF(OR(B5762="",C5762="",E5762=""),0,(IF(A5762=-1,H5762,0)-IF(OR(A5762=1,A5762=0),H5762,0)+IF(A5762=2,H5762,0))*IF(E5762="SGD",1,IF(E5762="USD",Settings!$B$22,IF(E5762="HKD",Settings!$B$23,1))))</f>
        <v>0</v>
      </c>
      <c r="P5762">
        <f>IF(OR(B5762="",C5762="",E5762=""),0,IF(A5762=2,H5762*IF(E5762="SGD",1,IF(E5762="USD",Settings!$B$22,IF(E5762="HKD",Settings!$B$23,1))),0))</f>
        <v>0</v>
      </c>
      <c r="Q5762" s="312">
        <f>IF(OR(J5762="",G5762=""),"",G5762+ROW()/1000000)</f>
      </c>
      <c r="R5762" s="247">
        <f>IF(Q5762="","",SUMIFS(Txn[Signed Units],Txn[Key],J5762,Txn[Transaction Order],"&lt;="&amp;Q5762))</f>
      </c>
    </row>
    <row r="5763" spans="10:18" ht="15" customHeight="1" x14ac:dyDescent="0.15">
      <c r="J5763" s="246">
        <f>IF(OR(B5763="",C5763="",E5763=""),"",B5763&amp;":"&amp;C5763&amp;":"&amp;E5763)</f>
      </c>
      <c r="K5763" s="247">
        <f>IF(A5763="","",A5763*D5763)</f>
      </c>
      <c r="L5763" s="246">
        <f>IF(A5763="","",IF(OR(A5763=1,A5763=0),H5763,0))</f>
      </c>
      <c r="M5763" s="246">
        <f>IF(A5763="","",IF(A5763=-1,H5763,0))</f>
      </c>
      <c r="N5763">
        <f>IF(J5763="","",IF(E5763="SGD",1,IF(E5763="USD",Settings!$B$22,IF(E5763="HKD",Settings!$B$23,1))))</f>
      </c>
      <c r="O5763">
        <f>IF(OR(B5763="",C5763="",E5763=""),0,(IF(A5763=-1,H5763,0)-IF(OR(A5763=1,A5763=0),H5763,0)+IF(A5763=2,H5763,0))*IF(E5763="SGD",1,IF(E5763="USD",Settings!$B$22,IF(E5763="HKD",Settings!$B$23,1))))</f>
        <v>0</v>
      </c>
      <c r="P5763">
        <f>IF(OR(B5763="",C5763="",E5763=""),0,IF(A5763=2,H5763*IF(E5763="SGD",1,IF(E5763="USD",Settings!$B$22,IF(E5763="HKD",Settings!$B$23,1))),0))</f>
        <v>0</v>
      </c>
      <c r="Q5763" s="312">
        <f>IF(OR(J5763="",G5763=""),"",G5763+ROW()/1000000)</f>
      </c>
      <c r="R5763" s="247">
        <f>IF(Q5763="","",SUMIFS(Txn[Signed Units],Txn[Key],J5763,Txn[Transaction Order],"&lt;="&amp;Q5763))</f>
      </c>
    </row>
    <row r="5764" spans="10:18" ht="15" customHeight="1" x14ac:dyDescent="0.15">
      <c r="J5764" s="246">
        <f>IF(OR(B5764="",C5764="",E5764=""),"",B5764&amp;":"&amp;C5764&amp;":"&amp;E5764)</f>
      </c>
      <c r="K5764" s="247">
        <f>IF(A5764="","",A5764*D5764)</f>
      </c>
      <c r="L5764" s="246">
        <f>IF(A5764="","",IF(OR(A5764=1,A5764=0),H5764,0))</f>
      </c>
      <c r="M5764" s="246">
        <f>IF(A5764="","",IF(A5764=-1,H5764,0))</f>
      </c>
      <c r="N5764">
        <f>IF(J5764="","",IF(E5764="SGD",1,IF(E5764="USD",Settings!$B$22,IF(E5764="HKD",Settings!$B$23,1))))</f>
      </c>
      <c r="O5764">
        <f>IF(OR(B5764="",C5764="",E5764=""),0,(IF(A5764=-1,H5764,0)-IF(OR(A5764=1,A5764=0),H5764,0)+IF(A5764=2,H5764,0))*IF(E5764="SGD",1,IF(E5764="USD",Settings!$B$22,IF(E5764="HKD",Settings!$B$23,1))))</f>
        <v>0</v>
      </c>
      <c r="P5764">
        <f>IF(OR(B5764="",C5764="",E5764=""),0,IF(A5764=2,H5764*IF(E5764="SGD",1,IF(E5764="USD",Settings!$B$22,IF(E5764="HKD",Settings!$B$23,1))),0))</f>
        <v>0</v>
      </c>
      <c r="Q5764" s="312">
        <f>IF(OR(J5764="",G5764=""),"",G5764+ROW()/1000000)</f>
      </c>
      <c r="R5764" s="247">
        <f>IF(Q5764="","",SUMIFS(Txn[Signed Units],Txn[Key],J5764,Txn[Transaction Order],"&lt;="&amp;Q5764))</f>
      </c>
    </row>
    <row r="5765" spans="10:18" ht="15" customHeight="1" x14ac:dyDescent="0.15">
      <c r="J5765" s="246">
        <f>IF(OR(B5765="",C5765="",E5765=""),"",B5765&amp;":"&amp;C5765&amp;":"&amp;E5765)</f>
      </c>
      <c r="K5765" s="247">
        <f>IF(A5765="","",A5765*D5765)</f>
      </c>
      <c r="L5765" s="246">
        <f>IF(A5765="","",IF(OR(A5765=1,A5765=0),H5765,0))</f>
      </c>
      <c r="M5765" s="246">
        <f>IF(A5765="","",IF(A5765=-1,H5765,0))</f>
      </c>
      <c r="N5765">
        <f>IF(J5765="","",IF(E5765="SGD",1,IF(E5765="USD",Settings!$B$22,IF(E5765="HKD",Settings!$B$23,1))))</f>
      </c>
      <c r="O5765">
        <f>IF(OR(B5765="",C5765="",E5765=""),0,(IF(A5765=-1,H5765,0)-IF(OR(A5765=1,A5765=0),H5765,0)+IF(A5765=2,H5765,0))*IF(E5765="SGD",1,IF(E5765="USD",Settings!$B$22,IF(E5765="HKD",Settings!$B$23,1))))</f>
        <v>0</v>
      </c>
      <c r="P5765">
        <f>IF(OR(B5765="",C5765="",E5765=""),0,IF(A5765=2,H5765*IF(E5765="SGD",1,IF(E5765="USD",Settings!$B$22,IF(E5765="HKD",Settings!$B$23,1))),0))</f>
        <v>0</v>
      </c>
      <c r="Q5765" s="312">
        <f>IF(OR(J5765="",G5765=""),"",G5765+ROW()/1000000)</f>
      </c>
      <c r="R5765" s="247">
        <f>IF(Q5765="","",SUMIFS(Txn[Signed Units],Txn[Key],J5765,Txn[Transaction Order],"&lt;="&amp;Q5765))</f>
      </c>
    </row>
    <row r="5766" spans="10:18" ht="15" customHeight="1" x14ac:dyDescent="0.15">
      <c r="J5766" s="246">
        <f>IF(OR(B5766="",C5766="",E5766=""),"",B5766&amp;":"&amp;C5766&amp;":"&amp;E5766)</f>
      </c>
      <c r="K5766" s="247">
        <f>IF(A5766="","",A5766*D5766)</f>
      </c>
      <c r="L5766" s="246">
        <f>IF(A5766="","",IF(OR(A5766=1,A5766=0),H5766,0))</f>
      </c>
      <c r="M5766" s="246">
        <f>IF(A5766="","",IF(A5766=-1,H5766,0))</f>
      </c>
      <c r="N5766">
        <f>IF(J5766="","",IF(E5766="SGD",1,IF(E5766="USD",Settings!$B$22,IF(E5766="HKD",Settings!$B$23,1))))</f>
      </c>
      <c r="O5766">
        <f>IF(OR(B5766="",C5766="",E5766=""),0,(IF(A5766=-1,H5766,0)-IF(OR(A5766=1,A5766=0),H5766,0)+IF(A5766=2,H5766,0))*IF(E5766="SGD",1,IF(E5766="USD",Settings!$B$22,IF(E5766="HKD",Settings!$B$23,1))))</f>
        <v>0</v>
      </c>
      <c r="P5766">
        <f>IF(OR(B5766="",C5766="",E5766=""),0,IF(A5766=2,H5766*IF(E5766="SGD",1,IF(E5766="USD",Settings!$B$22,IF(E5766="HKD",Settings!$B$23,1))),0))</f>
        <v>0</v>
      </c>
      <c r="Q5766" s="312">
        <f>IF(OR(J5766="",G5766=""),"",G5766+ROW()/1000000)</f>
      </c>
      <c r="R5766" s="247">
        <f>IF(Q5766="","",SUMIFS(Txn[Signed Units],Txn[Key],J5766,Txn[Transaction Order],"&lt;="&amp;Q5766))</f>
      </c>
    </row>
    <row r="5767" spans="10:18" ht="15" customHeight="1" x14ac:dyDescent="0.15">
      <c r="J5767" s="246">
        <f>IF(OR(B5767="",C5767="",E5767=""),"",B5767&amp;":"&amp;C5767&amp;":"&amp;E5767)</f>
      </c>
      <c r="K5767" s="247">
        <f>IF(A5767="","",A5767*D5767)</f>
      </c>
      <c r="L5767" s="246">
        <f>IF(A5767="","",IF(OR(A5767=1,A5767=0),H5767,0))</f>
      </c>
      <c r="M5767" s="246">
        <f>IF(A5767="","",IF(A5767=-1,H5767,0))</f>
      </c>
      <c r="N5767">
        <f>IF(J5767="","",IF(E5767="SGD",1,IF(E5767="USD",Settings!$B$22,IF(E5767="HKD",Settings!$B$23,1))))</f>
      </c>
      <c r="O5767">
        <f>IF(OR(B5767="",C5767="",E5767=""),0,(IF(A5767=-1,H5767,0)-IF(OR(A5767=1,A5767=0),H5767,0)+IF(A5767=2,H5767,0))*IF(E5767="SGD",1,IF(E5767="USD",Settings!$B$22,IF(E5767="HKD",Settings!$B$23,1))))</f>
        <v>0</v>
      </c>
      <c r="P5767">
        <f>IF(OR(B5767="",C5767="",E5767=""),0,IF(A5767=2,H5767*IF(E5767="SGD",1,IF(E5767="USD",Settings!$B$22,IF(E5767="HKD",Settings!$B$23,1))),0))</f>
        <v>0</v>
      </c>
      <c r="Q5767" s="312">
        <f>IF(OR(J5767="",G5767=""),"",G5767+ROW()/1000000)</f>
      </c>
      <c r="R5767" s="247">
        <f>IF(Q5767="","",SUMIFS(Txn[Signed Units],Txn[Key],J5767,Txn[Transaction Order],"&lt;="&amp;Q5767))</f>
      </c>
    </row>
    <row r="5768" spans="10:18" ht="15" customHeight="1" x14ac:dyDescent="0.15">
      <c r="J5768" s="246">
        <f>IF(OR(B5768="",C5768="",E5768=""),"",B5768&amp;":"&amp;C5768&amp;":"&amp;E5768)</f>
      </c>
      <c r="K5768" s="247">
        <f>IF(A5768="","",A5768*D5768)</f>
      </c>
      <c r="L5768" s="246">
        <f>IF(A5768="","",IF(OR(A5768=1,A5768=0),H5768,0))</f>
      </c>
      <c r="M5768" s="246">
        <f>IF(A5768="","",IF(A5768=-1,H5768,0))</f>
      </c>
      <c r="N5768">
        <f>IF(J5768="","",IF(E5768="SGD",1,IF(E5768="USD",Settings!$B$22,IF(E5768="HKD",Settings!$B$23,1))))</f>
      </c>
      <c r="O5768">
        <f>IF(OR(B5768="",C5768="",E5768=""),0,(IF(A5768=-1,H5768,0)-IF(OR(A5768=1,A5768=0),H5768,0)+IF(A5768=2,H5768,0))*IF(E5768="SGD",1,IF(E5768="USD",Settings!$B$22,IF(E5768="HKD",Settings!$B$23,1))))</f>
        <v>0</v>
      </c>
      <c r="P5768">
        <f>IF(OR(B5768="",C5768="",E5768=""),0,IF(A5768=2,H5768*IF(E5768="SGD",1,IF(E5768="USD",Settings!$B$22,IF(E5768="HKD",Settings!$B$23,1))),0))</f>
        <v>0</v>
      </c>
      <c r="Q5768" s="312">
        <f>IF(OR(J5768="",G5768=""),"",G5768+ROW()/1000000)</f>
      </c>
      <c r="R5768" s="247">
        <f>IF(Q5768="","",SUMIFS(Txn[Signed Units],Txn[Key],J5768,Txn[Transaction Order],"&lt;="&amp;Q5768))</f>
      </c>
    </row>
    <row r="5769" spans="10:18" ht="15" customHeight="1" x14ac:dyDescent="0.15">
      <c r="J5769" s="246">
        <f>IF(OR(B5769="",C5769="",E5769=""),"",B5769&amp;":"&amp;C5769&amp;":"&amp;E5769)</f>
      </c>
      <c r="K5769" s="247">
        <f>IF(A5769="","",A5769*D5769)</f>
      </c>
      <c r="L5769" s="246">
        <f>IF(A5769="","",IF(OR(A5769=1,A5769=0),H5769,0))</f>
      </c>
      <c r="M5769" s="246">
        <f>IF(A5769="","",IF(A5769=-1,H5769,0))</f>
      </c>
      <c r="N5769">
        <f>IF(J5769="","",IF(E5769="SGD",1,IF(E5769="USD",Settings!$B$22,IF(E5769="HKD",Settings!$B$23,1))))</f>
      </c>
      <c r="O5769">
        <f>IF(OR(B5769="",C5769="",E5769=""),0,(IF(A5769=-1,H5769,0)-IF(OR(A5769=1,A5769=0),H5769,0)+IF(A5769=2,H5769,0))*IF(E5769="SGD",1,IF(E5769="USD",Settings!$B$22,IF(E5769="HKD",Settings!$B$23,1))))</f>
        <v>0</v>
      </c>
      <c r="P5769">
        <f>IF(OR(B5769="",C5769="",E5769=""),0,IF(A5769=2,H5769*IF(E5769="SGD",1,IF(E5769="USD",Settings!$B$22,IF(E5769="HKD",Settings!$B$23,1))),0))</f>
        <v>0</v>
      </c>
      <c r="Q5769" s="312">
        <f>IF(OR(J5769="",G5769=""),"",G5769+ROW()/1000000)</f>
      </c>
      <c r="R5769" s="247">
        <f>IF(Q5769="","",SUMIFS(Txn[Signed Units],Txn[Key],J5769,Txn[Transaction Order],"&lt;="&amp;Q5769))</f>
      </c>
    </row>
    <row r="5770" spans="10:18" ht="15" customHeight="1" x14ac:dyDescent="0.15">
      <c r="J5770" s="246">
        <f>IF(OR(B5770="",C5770="",E5770=""),"",B5770&amp;":"&amp;C5770&amp;":"&amp;E5770)</f>
      </c>
      <c r="K5770" s="247">
        <f>IF(A5770="","",A5770*D5770)</f>
      </c>
      <c r="L5770" s="246">
        <f>IF(A5770="","",IF(OR(A5770=1,A5770=0),H5770,0))</f>
      </c>
      <c r="M5770" s="246">
        <f>IF(A5770="","",IF(A5770=-1,H5770,0))</f>
      </c>
      <c r="N5770">
        <f>IF(J5770="","",IF(E5770="SGD",1,IF(E5770="USD",Settings!$B$22,IF(E5770="HKD",Settings!$B$23,1))))</f>
      </c>
      <c r="O5770">
        <f>IF(OR(B5770="",C5770="",E5770=""),0,(IF(A5770=-1,H5770,0)-IF(OR(A5770=1,A5770=0),H5770,0)+IF(A5770=2,H5770,0))*IF(E5770="SGD",1,IF(E5770="USD",Settings!$B$22,IF(E5770="HKD",Settings!$B$23,1))))</f>
        <v>0</v>
      </c>
      <c r="P5770">
        <f>IF(OR(B5770="",C5770="",E5770=""),0,IF(A5770=2,H5770*IF(E5770="SGD",1,IF(E5770="USD",Settings!$B$22,IF(E5770="HKD",Settings!$B$23,1))),0))</f>
        <v>0</v>
      </c>
      <c r="Q5770" s="312">
        <f>IF(OR(J5770="",G5770=""),"",G5770+ROW()/1000000)</f>
      </c>
      <c r="R5770" s="247">
        <f>IF(Q5770="","",SUMIFS(Txn[Signed Units],Txn[Key],J5770,Txn[Transaction Order],"&lt;="&amp;Q5770))</f>
      </c>
    </row>
    <row r="5771" spans="10:18" ht="15" customHeight="1" x14ac:dyDescent="0.15">
      <c r="J5771" s="246">
        <f>IF(OR(B5771="",C5771="",E5771=""),"",B5771&amp;":"&amp;C5771&amp;":"&amp;E5771)</f>
      </c>
      <c r="K5771" s="247">
        <f>IF(A5771="","",A5771*D5771)</f>
      </c>
      <c r="L5771" s="246">
        <f>IF(A5771="","",IF(OR(A5771=1,A5771=0),H5771,0))</f>
      </c>
      <c r="M5771" s="246">
        <f>IF(A5771="","",IF(A5771=-1,H5771,0))</f>
      </c>
      <c r="N5771">
        <f>IF(J5771="","",IF(E5771="SGD",1,IF(E5771="USD",Settings!$B$22,IF(E5771="HKD",Settings!$B$23,1))))</f>
      </c>
      <c r="O5771">
        <f>IF(OR(B5771="",C5771="",E5771=""),0,(IF(A5771=-1,H5771,0)-IF(OR(A5771=1,A5771=0),H5771,0)+IF(A5771=2,H5771,0))*IF(E5771="SGD",1,IF(E5771="USD",Settings!$B$22,IF(E5771="HKD",Settings!$B$23,1))))</f>
        <v>0</v>
      </c>
      <c r="P5771">
        <f>IF(OR(B5771="",C5771="",E5771=""),0,IF(A5771=2,H5771*IF(E5771="SGD",1,IF(E5771="USD",Settings!$B$22,IF(E5771="HKD",Settings!$B$23,1))),0))</f>
        <v>0</v>
      </c>
      <c r="Q5771" s="312">
        <f>IF(OR(J5771="",G5771=""),"",G5771+ROW()/1000000)</f>
      </c>
      <c r="R5771" s="247">
        <f>IF(Q5771="","",SUMIFS(Txn[Signed Units],Txn[Key],J5771,Txn[Transaction Order],"&lt;="&amp;Q5771))</f>
      </c>
    </row>
    <row r="5772" spans="10:18" ht="15" customHeight="1" x14ac:dyDescent="0.15">
      <c r="J5772" s="246">
        <f>IF(OR(B5772="",C5772="",E5772=""),"",B5772&amp;":"&amp;C5772&amp;":"&amp;E5772)</f>
      </c>
      <c r="K5772" s="247">
        <f>IF(A5772="","",A5772*D5772)</f>
      </c>
      <c r="L5772" s="246">
        <f>IF(A5772="","",IF(OR(A5772=1,A5772=0),H5772,0))</f>
      </c>
      <c r="M5772" s="246">
        <f>IF(A5772="","",IF(A5772=-1,H5772,0))</f>
      </c>
      <c r="N5772">
        <f>IF(J5772="","",IF(E5772="SGD",1,IF(E5772="USD",Settings!$B$22,IF(E5772="HKD",Settings!$B$23,1))))</f>
      </c>
      <c r="O5772">
        <f>IF(OR(B5772="",C5772="",E5772=""),0,(IF(A5772=-1,H5772,0)-IF(OR(A5772=1,A5772=0),H5772,0)+IF(A5772=2,H5772,0))*IF(E5772="SGD",1,IF(E5772="USD",Settings!$B$22,IF(E5772="HKD",Settings!$B$23,1))))</f>
        <v>0</v>
      </c>
      <c r="P5772">
        <f>IF(OR(B5772="",C5772="",E5772=""),0,IF(A5772=2,H5772*IF(E5772="SGD",1,IF(E5772="USD",Settings!$B$22,IF(E5772="HKD",Settings!$B$23,1))),0))</f>
        <v>0</v>
      </c>
      <c r="Q5772" s="312">
        <f>IF(OR(J5772="",G5772=""),"",G5772+ROW()/1000000)</f>
      </c>
      <c r="R5772" s="247">
        <f>IF(Q5772="","",SUMIFS(Txn[Signed Units],Txn[Key],J5772,Txn[Transaction Order],"&lt;="&amp;Q5772))</f>
      </c>
    </row>
    <row r="5773" spans="10:18" ht="15" customHeight="1" x14ac:dyDescent="0.15">
      <c r="J5773" s="246">
        <f>IF(OR(B5773="",C5773="",E5773=""),"",B5773&amp;":"&amp;C5773&amp;":"&amp;E5773)</f>
      </c>
      <c r="K5773" s="247">
        <f>IF(A5773="","",A5773*D5773)</f>
      </c>
      <c r="L5773" s="246">
        <f>IF(A5773="","",IF(OR(A5773=1,A5773=0),H5773,0))</f>
      </c>
      <c r="M5773" s="246">
        <f>IF(A5773="","",IF(A5773=-1,H5773,0))</f>
      </c>
      <c r="N5773">
        <f>IF(J5773="","",IF(E5773="SGD",1,IF(E5773="USD",Settings!$B$22,IF(E5773="HKD",Settings!$B$23,1))))</f>
      </c>
      <c r="O5773">
        <f>IF(OR(B5773="",C5773="",E5773=""),0,(IF(A5773=-1,H5773,0)-IF(OR(A5773=1,A5773=0),H5773,0)+IF(A5773=2,H5773,0))*IF(E5773="SGD",1,IF(E5773="USD",Settings!$B$22,IF(E5773="HKD",Settings!$B$23,1))))</f>
        <v>0</v>
      </c>
      <c r="P5773">
        <f>IF(OR(B5773="",C5773="",E5773=""),0,IF(A5773=2,H5773*IF(E5773="SGD",1,IF(E5773="USD",Settings!$B$22,IF(E5773="HKD",Settings!$B$23,1))),0))</f>
        <v>0</v>
      </c>
      <c r="Q5773" s="312">
        <f>IF(OR(J5773="",G5773=""),"",G5773+ROW()/1000000)</f>
      </c>
      <c r="R5773" s="247">
        <f>IF(Q5773="","",SUMIFS(Txn[Signed Units],Txn[Key],J5773,Txn[Transaction Order],"&lt;="&amp;Q5773))</f>
      </c>
    </row>
    <row r="5774" spans="10:18" ht="15" customHeight="1" x14ac:dyDescent="0.15">
      <c r="J5774" s="246">
        <f>IF(OR(B5774="",C5774="",E5774=""),"",B5774&amp;":"&amp;C5774&amp;":"&amp;E5774)</f>
      </c>
      <c r="K5774" s="247">
        <f>IF(A5774="","",A5774*D5774)</f>
      </c>
      <c r="L5774" s="246">
        <f>IF(A5774="","",IF(OR(A5774=1,A5774=0),H5774,0))</f>
      </c>
      <c r="M5774" s="246">
        <f>IF(A5774="","",IF(A5774=-1,H5774,0))</f>
      </c>
      <c r="N5774">
        <f>IF(J5774="","",IF(E5774="SGD",1,IF(E5774="USD",Settings!$B$22,IF(E5774="HKD",Settings!$B$23,1))))</f>
      </c>
      <c r="O5774">
        <f>IF(OR(B5774="",C5774="",E5774=""),0,(IF(A5774=-1,H5774,0)-IF(OR(A5774=1,A5774=0),H5774,0)+IF(A5774=2,H5774,0))*IF(E5774="SGD",1,IF(E5774="USD",Settings!$B$22,IF(E5774="HKD",Settings!$B$23,1))))</f>
        <v>0</v>
      </c>
      <c r="P5774">
        <f>IF(OR(B5774="",C5774="",E5774=""),0,IF(A5774=2,H5774*IF(E5774="SGD",1,IF(E5774="USD",Settings!$B$22,IF(E5774="HKD",Settings!$B$23,1))),0))</f>
        <v>0</v>
      </c>
      <c r="Q5774" s="312">
        <f>IF(OR(J5774="",G5774=""),"",G5774+ROW()/1000000)</f>
      </c>
      <c r="R5774" s="247">
        <f>IF(Q5774="","",SUMIFS(Txn[Signed Units],Txn[Key],J5774,Txn[Transaction Order],"&lt;="&amp;Q5774))</f>
      </c>
    </row>
    <row r="5775" spans="10:18" ht="15" customHeight="1" x14ac:dyDescent="0.15">
      <c r="J5775" s="246">
        <f>IF(OR(B5775="",C5775="",E5775=""),"",B5775&amp;":"&amp;C5775&amp;":"&amp;E5775)</f>
      </c>
      <c r="K5775" s="247">
        <f>IF(A5775="","",A5775*D5775)</f>
      </c>
      <c r="L5775" s="246">
        <f>IF(A5775="","",IF(OR(A5775=1,A5775=0),H5775,0))</f>
      </c>
      <c r="M5775" s="246">
        <f>IF(A5775="","",IF(A5775=-1,H5775,0))</f>
      </c>
      <c r="N5775">
        <f>IF(J5775="","",IF(E5775="SGD",1,IF(E5775="USD",Settings!$B$22,IF(E5775="HKD",Settings!$B$23,1))))</f>
      </c>
      <c r="O5775">
        <f>IF(OR(B5775="",C5775="",E5775=""),0,(IF(A5775=-1,H5775,0)-IF(OR(A5775=1,A5775=0),H5775,0)+IF(A5775=2,H5775,0))*IF(E5775="SGD",1,IF(E5775="USD",Settings!$B$22,IF(E5775="HKD",Settings!$B$23,1))))</f>
        <v>0</v>
      </c>
      <c r="P5775">
        <f>IF(OR(B5775="",C5775="",E5775=""),0,IF(A5775=2,H5775*IF(E5775="SGD",1,IF(E5775="USD",Settings!$B$22,IF(E5775="HKD",Settings!$B$23,1))),0))</f>
        <v>0</v>
      </c>
      <c r="Q5775" s="312">
        <f>IF(OR(J5775="",G5775=""),"",G5775+ROW()/1000000)</f>
      </c>
      <c r="R5775" s="247">
        <f>IF(Q5775="","",SUMIFS(Txn[Signed Units],Txn[Key],J5775,Txn[Transaction Order],"&lt;="&amp;Q5775))</f>
      </c>
    </row>
    <row r="5776" spans="10:18" ht="15" customHeight="1" x14ac:dyDescent="0.15">
      <c r="J5776" s="246">
        <f>IF(OR(B5776="",C5776="",E5776=""),"",B5776&amp;":"&amp;C5776&amp;":"&amp;E5776)</f>
      </c>
      <c r="K5776" s="247">
        <f>IF(A5776="","",A5776*D5776)</f>
      </c>
      <c r="L5776" s="246">
        <f>IF(A5776="","",IF(OR(A5776=1,A5776=0),H5776,0))</f>
      </c>
      <c r="M5776" s="246">
        <f>IF(A5776="","",IF(A5776=-1,H5776,0))</f>
      </c>
      <c r="N5776">
        <f>IF(J5776="","",IF(E5776="SGD",1,IF(E5776="USD",Settings!$B$22,IF(E5776="HKD",Settings!$B$23,1))))</f>
      </c>
      <c r="O5776">
        <f>IF(OR(B5776="",C5776="",E5776=""),0,(IF(A5776=-1,H5776,0)-IF(OR(A5776=1,A5776=0),H5776,0)+IF(A5776=2,H5776,0))*IF(E5776="SGD",1,IF(E5776="USD",Settings!$B$22,IF(E5776="HKD",Settings!$B$23,1))))</f>
        <v>0</v>
      </c>
      <c r="P5776">
        <f>IF(OR(B5776="",C5776="",E5776=""),0,IF(A5776=2,H5776*IF(E5776="SGD",1,IF(E5776="USD",Settings!$B$22,IF(E5776="HKD",Settings!$B$23,1))),0))</f>
        <v>0</v>
      </c>
      <c r="Q5776" s="312">
        <f>IF(OR(J5776="",G5776=""),"",G5776+ROW()/1000000)</f>
      </c>
      <c r="R5776" s="247">
        <f>IF(Q5776="","",SUMIFS(Txn[Signed Units],Txn[Key],J5776,Txn[Transaction Order],"&lt;="&amp;Q5776))</f>
      </c>
    </row>
    <row r="5777" spans="10:18" ht="15" customHeight="1" x14ac:dyDescent="0.15">
      <c r="J5777" s="246">
        <f>IF(OR(B5777="",C5777="",E5777=""),"",B5777&amp;":"&amp;C5777&amp;":"&amp;E5777)</f>
      </c>
      <c r="K5777" s="247">
        <f>IF(A5777="","",A5777*D5777)</f>
      </c>
      <c r="L5777" s="246">
        <f>IF(A5777="","",IF(OR(A5777=1,A5777=0),H5777,0))</f>
      </c>
      <c r="M5777" s="246">
        <f>IF(A5777="","",IF(A5777=-1,H5777,0))</f>
      </c>
      <c r="N5777">
        <f>IF(J5777="","",IF(E5777="SGD",1,IF(E5777="USD",Settings!$B$22,IF(E5777="HKD",Settings!$B$23,1))))</f>
      </c>
      <c r="O5777">
        <f>IF(OR(B5777="",C5777="",E5777=""),0,(IF(A5777=-1,H5777,0)-IF(OR(A5777=1,A5777=0),H5777,0)+IF(A5777=2,H5777,0))*IF(E5777="SGD",1,IF(E5777="USD",Settings!$B$22,IF(E5777="HKD",Settings!$B$23,1))))</f>
        <v>0</v>
      </c>
      <c r="P5777">
        <f>IF(OR(B5777="",C5777="",E5777=""),0,IF(A5777=2,H5777*IF(E5777="SGD",1,IF(E5777="USD",Settings!$B$22,IF(E5777="HKD",Settings!$B$23,1))),0))</f>
        <v>0</v>
      </c>
      <c r="Q5777" s="312">
        <f>IF(OR(J5777="",G5777=""),"",G5777+ROW()/1000000)</f>
      </c>
      <c r="R5777" s="247">
        <f>IF(Q5777="","",SUMIFS(Txn[Signed Units],Txn[Key],J5777,Txn[Transaction Order],"&lt;="&amp;Q5777))</f>
      </c>
    </row>
    <row r="5778" spans="10:18" ht="15" customHeight="1" x14ac:dyDescent="0.15">
      <c r="J5778" s="246">
        <f>IF(OR(B5778="",C5778="",E5778=""),"",B5778&amp;":"&amp;C5778&amp;":"&amp;E5778)</f>
      </c>
      <c r="K5778" s="247">
        <f>IF(A5778="","",A5778*D5778)</f>
      </c>
      <c r="L5778" s="246">
        <f>IF(A5778="","",IF(OR(A5778=1,A5778=0),H5778,0))</f>
      </c>
      <c r="M5778" s="246">
        <f>IF(A5778="","",IF(A5778=-1,H5778,0))</f>
      </c>
      <c r="N5778">
        <f>IF(J5778="","",IF(E5778="SGD",1,IF(E5778="USD",Settings!$B$22,IF(E5778="HKD",Settings!$B$23,1))))</f>
      </c>
      <c r="O5778">
        <f>IF(OR(B5778="",C5778="",E5778=""),0,(IF(A5778=-1,H5778,0)-IF(OR(A5778=1,A5778=0),H5778,0)+IF(A5778=2,H5778,0))*IF(E5778="SGD",1,IF(E5778="USD",Settings!$B$22,IF(E5778="HKD",Settings!$B$23,1))))</f>
        <v>0</v>
      </c>
      <c r="P5778">
        <f>IF(OR(B5778="",C5778="",E5778=""),0,IF(A5778=2,H5778*IF(E5778="SGD",1,IF(E5778="USD",Settings!$B$22,IF(E5778="HKD",Settings!$B$23,1))),0))</f>
        <v>0</v>
      </c>
      <c r="Q5778" s="312">
        <f>IF(OR(J5778="",G5778=""),"",G5778+ROW()/1000000)</f>
      </c>
      <c r="R5778" s="247">
        <f>IF(Q5778="","",SUMIFS(Txn[Signed Units],Txn[Key],J5778,Txn[Transaction Order],"&lt;="&amp;Q5778))</f>
      </c>
    </row>
    <row r="5779" spans="10:18" ht="15" customHeight="1" x14ac:dyDescent="0.15">
      <c r="J5779" s="246">
        <f>IF(OR(B5779="",C5779="",E5779=""),"",B5779&amp;":"&amp;C5779&amp;":"&amp;E5779)</f>
      </c>
      <c r="K5779" s="247">
        <f>IF(A5779="","",A5779*D5779)</f>
      </c>
      <c r="L5779" s="246">
        <f>IF(A5779="","",IF(OR(A5779=1,A5779=0),H5779,0))</f>
      </c>
      <c r="M5779" s="246">
        <f>IF(A5779="","",IF(A5779=-1,H5779,0))</f>
      </c>
      <c r="N5779">
        <f>IF(J5779="","",IF(E5779="SGD",1,IF(E5779="USD",Settings!$B$22,IF(E5779="HKD",Settings!$B$23,1))))</f>
      </c>
      <c r="O5779">
        <f>IF(OR(B5779="",C5779="",E5779=""),0,(IF(A5779=-1,H5779,0)-IF(OR(A5779=1,A5779=0),H5779,0)+IF(A5779=2,H5779,0))*IF(E5779="SGD",1,IF(E5779="USD",Settings!$B$22,IF(E5779="HKD",Settings!$B$23,1))))</f>
        <v>0</v>
      </c>
      <c r="P5779">
        <f>IF(OR(B5779="",C5779="",E5779=""),0,IF(A5779=2,H5779*IF(E5779="SGD",1,IF(E5779="USD",Settings!$B$22,IF(E5779="HKD",Settings!$B$23,1))),0))</f>
        <v>0</v>
      </c>
      <c r="Q5779" s="312">
        <f>IF(OR(J5779="",G5779=""),"",G5779+ROW()/1000000)</f>
      </c>
      <c r="R5779" s="247">
        <f>IF(Q5779="","",SUMIFS(Txn[Signed Units],Txn[Key],J5779,Txn[Transaction Order],"&lt;="&amp;Q5779))</f>
      </c>
    </row>
    <row r="5780" spans="10:18" ht="15" customHeight="1" x14ac:dyDescent="0.15">
      <c r="J5780" s="246">
        <f>IF(OR(B5780="",C5780="",E5780=""),"",B5780&amp;":"&amp;C5780&amp;":"&amp;E5780)</f>
      </c>
      <c r="K5780" s="247">
        <f>IF(A5780="","",A5780*D5780)</f>
      </c>
      <c r="L5780" s="246">
        <f>IF(A5780="","",IF(OR(A5780=1,A5780=0),H5780,0))</f>
      </c>
      <c r="M5780" s="246">
        <f>IF(A5780="","",IF(A5780=-1,H5780,0))</f>
      </c>
      <c r="N5780">
        <f>IF(J5780="","",IF(E5780="SGD",1,IF(E5780="USD",Settings!$B$22,IF(E5780="HKD",Settings!$B$23,1))))</f>
      </c>
      <c r="O5780">
        <f>IF(OR(B5780="",C5780="",E5780=""),0,(IF(A5780=-1,H5780,0)-IF(OR(A5780=1,A5780=0),H5780,0)+IF(A5780=2,H5780,0))*IF(E5780="SGD",1,IF(E5780="USD",Settings!$B$22,IF(E5780="HKD",Settings!$B$23,1))))</f>
        <v>0</v>
      </c>
      <c r="P5780">
        <f>IF(OR(B5780="",C5780="",E5780=""),0,IF(A5780=2,H5780*IF(E5780="SGD",1,IF(E5780="USD",Settings!$B$22,IF(E5780="HKD",Settings!$B$23,1))),0))</f>
        <v>0</v>
      </c>
      <c r="Q5780" s="312">
        <f>IF(OR(J5780="",G5780=""),"",G5780+ROW()/1000000)</f>
      </c>
      <c r="R5780" s="247">
        <f>IF(Q5780="","",SUMIFS(Txn[Signed Units],Txn[Key],J5780,Txn[Transaction Order],"&lt;="&amp;Q5780))</f>
      </c>
    </row>
    <row r="5781" spans="10:18" ht="15" customHeight="1" x14ac:dyDescent="0.15">
      <c r="J5781" s="246">
        <f>IF(OR(B5781="",C5781="",E5781=""),"",B5781&amp;":"&amp;C5781&amp;":"&amp;E5781)</f>
      </c>
      <c r="K5781" s="247">
        <f>IF(A5781="","",A5781*D5781)</f>
      </c>
      <c r="L5781" s="246">
        <f>IF(A5781="","",IF(OR(A5781=1,A5781=0),H5781,0))</f>
      </c>
      <c r="M5781" s="246">
        <f>IF(A5781="","",IF(A5781=-1,H5781,0))</f>
      </c>
      <c r="N5781">
        <f>IF(J5781="","",IF(E5781="SGD",1,IF(E5781="USD",Settings!$B$22,IF(E5781="HKD",Settings!$B$23,1))))</f>
      </c>
      <c r="O5781">
        <f>IF(OR(B5781="",C5781="",E5781=""),0,(IF(A5781=-1,H5781,0)-IF(OR(A5781=1,A5781=0),H5781,0)+IF(A5781=2,H5781,0))*IF(E5781="SGD",1,IF(E5781="USD",Settings!$B$22,IF(E5781="HKD",Settings!$B$23,1))))</f>
        <v>0</v>
      </c>
      <c r="P5781">
        <f>IF(OR(B5781="",C5781="",E5781=""),0,IF(A5781=2,H5781*IF(E5781="SGD",1,IF(E5781="USD",Settings!$B$22,IF(E5781="HKD",Settings!$B$23,1))),0))</f>
        <v>0</v>
      </c>
      <c r="Q5781" s="312">
        <f>IF(OR(J5781="",G5781=""),"",G5781+ROW()/1000000)</f>
      </c>
      <c r="R5781" s="247">
        <f>IF(Q5781="","",SUMIFS(Txn[Signed Units],Txn[Key],J5781,Txn[Transaction Order],"&lt;="&amp;Q5781))</f>
      </c>
    </row>
    <row r="5782" spans="10:18" ht="15" customHeight="1" x14ac:dyDescent="0.15">
      <c r="J5782" s="246">
        <f>IF(OR(B5782="",C5782="",E5782=""),"",B5782&amp;":"&amp;C5782&amp;":"&amp;E5782)</f>
      </c>
      <c r="K5782" s="247">
        <f>IF(A5782="","",A5782*D5782)</f>
      </c>
      <c r="L5782" s="246">
        <f>IF(A5782="","",IF(OR(A5782=1,A5782=0),H5782,0))</f>
      </c>
      <c r="M5782" s="246">
        <f>IF(A5782="","",IF(A5782=-1,H5782,0))</f>
      </c>
      <c r="N5782">
        <f>IF(J5782="","",IF(E5782="SGD",1,IF(E5782="USD",Settings!$B$22,IF(E5782="HKD",Settings!$B$23,1))))</f>
      </c>
      <c r="O5782">
        <f>IF(OR(B5782="",C5782="",E5782=""),0,(IF(A5782=-1,H5782,0)-IF(OR(A5782=1,A5782=0),H5782,0)+IF(A5782=2,H5782,0))*IF(E5782="SGD",1,IF(E5782="USD",Settings!$B$22,IF(E5782="HKD",Settings!$B$23,1))))</f>
        <v>0</v>
      </c>
      <c r="P5782">
        <f>IF(OR(B5782="",C5782="",E5782=""),0,IF(A5782=2,H5782*IF(E5782="SGD",1,IF(E5782="USD",Settings!$B$22,IF(E5782="HKD",Settings!$B$23,1))),0))</f>
        <v>0</v>
      </c>
      <c r="Q5782" s="312">
        <f>IF(OR(J5782="",G5782=""),"",G5782+ROW()/1000000)</f>
      </c>
      <c r="R5782" s="247">
        <f>IF(Q5782="","",SUMIFS(Txn[Signed Units],Txn[Key],J5782,Txn[Transaction Order],"&lt;="&amp;Q5782))</f>
      </c>
    </row>
    <row r="5783" spans="10:18" ht="15" customHeight="1" x14ac:dyDescent="0.15">
      <c r="J5783" s="246">
        <f>IF(OR(B5783="",C5783="",E5783=""),"",B5783&amp;":"&amp;C5783&amp;":"&amp;E5783)</f>
      </c>
      <c r="K5783" s="247">
        <f>IF(A5783="","",A5783*D5783)</f>
      </c>
      <c r="L5783" s="246">
        <f>IF(A5783="","",IF(OR(A5783=1,A5783=0),H5783,0))</f>
      </c>
      <c r="M5783" s="246">
        <f>IF(A5783="","",IF(A5783=-1,H5783,0))</f>
      </c>
      <c r="N5783">
        <f>IF(J5783="","",IF(E5783="SGD",1,IF(E5783="USD",Settings!$B$22,IF(E5783="HKD",Settings!$B$23,1))))</f>
      </c>
      <c r="O5783">
        <f>IF(OR(B5783="",C5783="",E5783=""),0,(IF(A5783=-1,H5783,0)-IF(OR(A5783=1,A5783=0),H5783,0)+IF(A5783=2,H5783,0))*IF(E5783="SGD",1,IF(E5783="USD",Settings!$B$22,IF(E5783="HKD",Settings!$B$23,1))))</f>
        <v>0</v>
      </c>
      <c r="P5783">
        <f>IF(OR(B5783="",C5783="",E5783=""),0,IF(A5783=2,H5783*IF(E5783="SGD",1,IF(E5783="USD",Settings!$B$22,IF(E5783="HKD",Settings!$B$23,1))),0))</f>
        <v>0</v>
      </c>
      <c r="Q5783" s="312">
        <f>IF(OR(J5783="",G5783=""),"",G5783+ROW()/1000000)</f>
      </c>
      <c r="R5783" s="247">
        <f>IF(Q5783="","",SUMIFS(Txn[Signed Units],Txn[Key],J5783,Txn[Transaction Order],"&lt;="&amp;Q5783))</f>
      </c>
    </row>
    <row r="5784" spans="10:18" ht="15" customHeight="1" x14ac:dyDescent="0.15">
      <c r="J5784" s="246">
        <f>IF(OR(B5784="",C5784="",E5784=""),"",B5784&amp;":"&amp;C5784&amp;":"&amp;E5784)</f>
      </c>
      <c r="K5784" s="247">
        <f>IF(A5784="","",A5784*D5784)</f>
      </c>
      <c r="L5784" s="246">
        <f>IF(A5784="","",IF(OR(A5784=1,A5784=0),H5784,0))</f>
      </c>
      <c r="M5784" s="246">
        <f>IF(A5784="","",IF(A5784=-1,H5784,0))</f>
      </c>
      <c r="N5784">
        <f>IF(J5784="","",IF(E5784="SGD",1,IF(E5784="USD",Settings!$B$22,IF(E5784="HKD",Settings!$B$23,1))))</f>
      </c>
      <c r="O5784">
        <f>IF(OR(B5784="",C5784="",E5784=""),0,(IF(A5784=-1,H5784,0)-IF(OR(A5784=1,A5784=0),H5784,0)+IF(A5784=2,H5784,0))*IF(E5784="SGD",1,IF(E5784="USD",Settings!$B$22,IF(E5784="HKD",Settings!$B$23,1))))</f>
        <v>0</v>
      </c>
      <c r="P5784">
        <f>IF(OR(B5784="",C5784="",E5784=""),0,IF(A5784=2,H5784*IF(E5784="SGD",1,IF(E5784="USD",Settings!$B$22,IF(E5784="HKD",Settings!$B$23,1))),0))</f>
        <v>0</v>
      </c>
      <c r="Q5784" s="312">
        <f>IF(OR(J5784="",G5784=""),"",G5784+ROW()/1000000)</f>
      </c>
      <c r="R5784" s="247">
        <f>IF(Q5784="","",SUMIFS(Txn[Signed Units],Txn[Key],J5784,Txn[Transaction Order],"&lt;="&amp;Q5784))</f>
      </c>
    </row>
    <row r="5785" spans="10:18" ht="15" customHeight="1" x14ac:dyDescent="0.15">
      <c r="J5785" s="246">
        <f>IF(OR(B5785="",C5785="",E5785=""),"",B5785&amp;":"&amp;C5785&amp;":"&amp;E5785)</f>
      </c>
      <c r="K5785" s="247">
        <f>IF(A5785="","",A5785*D5785)</f>
      </c>
      <c r="L5785" s="246">
        <f>IF(A5785="","",IF(OR(A5785=1,A5785=0),H5785,0))</f>
      </c>
      <c r="M5785" s="246">
        <f>IF(A5785="","",IF(A5785=-1,H5785,0))</f>
      </c>
      <c r="N5785">
        <f>IF(J5785="","",IF(E5785="SGD",1,IF(E5785="USD",Settings!$B$22,IF(E5785="HKD",Settings!$B$23,1))))</f>
      </c>
      <c r="O5785">
        <f>IF(OR(B5785="",C5785="",E5785=""),0,(IF(A5785=-1,H5785,0)-IF(OR(A5785=1,A5785=0),H5785,0)+IF(A5785=2,H5785,0))*IF(E5785="SGD",1,IF(E5785="USD",Settings!$B$22,IF(E5785="HKD",Settings!$B$23,1))))</f>
        <v>0</v>
      </c>
      <c r="P5785">
        <f>IF(OR(B5785="",C5785="",E5785=""),0,IF(A5785=2,H5785*IF(E5785="SGD",1,IF(E5785="USD",Settings!$B$22,IF(E5785="HKD",Settings!$B$23,1))),0))</f>
        <v>0</v>
      </c>
      <c r="Q5785" s="312">
        <f>IF(OR(J5785="",G5785=""),"",G5785+ROW()/1000000)</f>
      </c>
      <c r="R5785" s="247">
        <f>IF(Q5785="","",SUMIFS(Txn[Signed Units],Txn[Key],J5785,Txn[Transaction Order],"&lt;="&amp;Q5785))</f>
      </c>
    </row>
    <row r="5786" spans="10:18" ht="15" customHeight="1" x14ac:dyDescent="0.15">
      <c r="J5786" s="246">
        <f>IF(OR(B5786="",C5786="",E5786=""),"",B5786&amp;":"&amp;C5786&amp;":"&amp;E5786)</f>
      </c>
      <c r="K5786" s="247">
        <f>IF(A5786="","",A5786*D5786)</f>
      </c>
      <c r="L5786" s="246">
        <f>IF(A5786="","",IF(OR(A5786=1,A5786=0),H5786,0))</f>
      </c>
      <c r="M5786" s="246">
        <f>IF(A5786="","",IF(A5786=-1,H5786,0))</f>
      </c>
      <c r="N5786">
        <f>IF(J5786="","",IF(E5786="SGD",1,IF(E5786="USD",Settings!$B$22,IF(E5786="HKD",Settings!$B$23,1))))</f>
      </c>
      <c r="O5786">
        <f>IF(OR(B5786="",C5786="",E5786=""),0,(IF(A5786=-1,H5786,0)-IF(OR(A5786=1,A5786=0),H5786,0)+IF(A5786=2,H5786,0))*IF(E5786="SGD",1,IF(E5786="USD",Settings!$B$22,IF(E5786="HKD",Settings!$B$23,1))))</f>
        <v>0</v>
      </c>
      <c r="P5786">
        <f>IF(OR(B5786="",C5786="",E5786=""),0,IF(A5786=2,H5786*IF(E5786="SGD",1,IF(E5786="USD",Settings!$B$22,IF(E5786="HKD",Settings!$B$23,1))),0))</f>
        <v>0</v>
      </c>
      <c r="Q5786" s="312">
        <f>IF(OR(J5786="",G5786=""),"",G5786+ROW()/1000000)</f>
      </c>
      <c r="R5786" s="247">
        <f>IF(Q5786="","",SUMIFS(Txn[Signed Units],Txn[Key],J5786,Txn[Transaction Order],"&lt;="&amp;Q5786))</f>
      </c>
    </row>
    <row r="5787" spans="10:18" ht="15" customHeight="1" x14ac:dyDescent="0.15">
      <c r="J5787" s="246">
        <f>IF(OR(B5787="",C5787="",E5787=""),"",B5787&amp;":"&amp;C5787&amp;":"&amp;E5787)</f>
      </c>
      <c r="K5787" s="247">
        <f>IF(A5787="","",A5787*D5787)</f>
      </c>
      <c r="L5787" s="246">
        <f>IF(A5787="","",IF(OR(A5787=1,A5787=0),H5787,0))</f>
      </c>
      <c r="M5787" s="246">
        <f>IF(A5787="","",IF(A5787=-1,H5787,0))</f>
      </c>
      <c r="N5787">
        <f>IF(J5787="","",IF(E5787="SGD",1,IF(E5787="USD",Settings!$B$22,IF(E5787="HKD",Settings!$B$23,1))))</f>
      </c>
      <c r="O5787">
        <f>IF(OR(B5787="",C5787="",E5787=""),0,(IF(A5787=-1,H5787,0)-IF(OR(A5787=1,A5787=0),H5787,0)+IF(A5787=2,H5787,0))*IF(E5787="SGD",1,IF(E5787="USD",Settings!$B$22,IF(E5787="HKD",Settings!$B$23,1))))</f>
        <v>0</v>
      </c>
      <c r="P5787">
        <f>IF(OR(B5787="",C5787="",E5787=""),0,IF(A5787=2,H5787*IF(E5787="SGD",1,IF(E5787="USD",Settings!$B$22,IF(E5787="HKD",Settings!$B$23,1))),0))</f>
        <v>0</v>
      </c>
      <c r="Q5787" s="312">
        <f>IF(OR(J5787="",G5787=""),"",G5787+ROW()/1000000)</f>
      </c>
      <c r="R5787" s="247">
        <f>IF(Q5787="","",SUMIFS(Txn[Signed Units],Txn[Key],J5787,Txn[Transaction Order],"&lt;="&amp;Q5787))</f>
      </c>
    </row>
    <row r="5788" spans="10:18" ht="15" customHeight="1" x14ac:dyDescent="0.15">
      <c r="J5788" s="246">
        <f>IF(OR(B5788="",C5788="",E5788=""),"",B5788&amp;":"&amp;C5788&amp;":"&amp;E5788)</f>
      </c>
      <c r="K5788" s="247">
        <f>IF(A5788="","",A5788*D5788)</f>
      </c>
      <c r="L5788" s="246">
        <f>IF(A5788="","",IF(OR(A5788=1,A5788=0),H5788,0))</f>
      </c>
      <c r="M5788" s="246">
        <f>IF(A5788="","",IF(A5788=-1,H5788,0))</f>
      </c>
      <c r="N5788">
        <f>IF(J5788="","",IF(E5788="SGD",1,IF(E5788="USD",Settings!$B$22,IF(E5788="HKD",Settings!$B$23,1))))</f>
      </c>
      <c r="O5788">
        <f>IF(OR(B5788="",C5788="",E5788=""),0,(IF(A5788=-1,H5788,0)-IF(OR(A5788=1,A5788=0),H5788,0)+IF(A5788=2,H5788,0))*IF(E5788="SGD",1,IF(E5788="USD",Settings!$B$22,IF(E5788="HKD",Settings!$B$23,1))))</f>
        <v>0</v>
      </c>
      <c r="P5788">
        <f>IF(OR(B5788="",C5788="",E5788=""),0,IF(A5788=2,H5788*IF(E5788="SGD",1,IF(E5788="USD",Settings!$B$22,IF(E5788="HKD",Settings!$B$23,1))),0))</f>
        <v>0</v>
      </c>
      <c r="Q5788" s="312">
        <f>IF(OR(J5788="",G5788=""),"",G5788+ROW()/1000000)</f>
      </c>
      <c r="R5788" s="247">
        <f>IF(Q5788="","",SUMIFS(Txn[Signed Units],Txn[Key],J5788,Txn[Transaction Order],"&lt;="&amp;Q5788))</f>
      </c>
    </row>
    <row r="5789" spans="10:18" ht="15" customHeight="1" x14ac:dyDescent="0.15">
      <c r="J5789" s="246">
        <f>IF(OR(B5789="",C5789="",E5789=""),"",B5789&amp;":"&amp;C5789&amp;":"&amp;E5789)</f>
      </c>
      <c r="K5789" s="247">
        <f>IF(A5789="","",A5789*D5789)</f>
      </c>
      <c r="L5789" s="246">
        <f>IF(A5789="","",IF(OR(A5789=1,A5789=0),H5789,0))</f>
      </c>
      <c r="M5789" s="246">
        <f>IF(A5789="","",IF(A5789=-1,H5789,0))</f>
      </c>
      <c r="N5789">
        <f>IF(J5789="","",IF(E5789="SGD",1,IF(E5789="USD",Settings!$B$22,IF(E5789="HKD",Settings!$B$23,1))))</f>
      </c>
      <c r="O5789">
        <f>IF(OR(B5789="",C5789="",E5789=""),0,(IF(A5789=-1,H5789,0)-IF(OR(A5789=1,A5789=0),H5789,0)+IF(A5789=2,H5789,0))*IF(E5789="SGD",1,IF(E5789="USD",Settings!$B$22,IF(E5789="HKD",Settings!$B$23,1))))</f>
        <v>0</v>
      </c>
      <c r="P5789">
        <f>IF(OR(B5789="",C5789="",E5789=""),0,IF(A5789=2,H5789*IF(E5789="SGD",1,IF(E5789="USD",Settings!$B$22,IF(E5789="HKD",Settings!$B$23,1))),0))</f>
        <v>0</v>
      </c>
      <c r="Q5789" s="312">
        <f>IF(OR(J5789="",G5789=""),"",G5789+ROW()/1000000)</f>
      </c>
      <c r="R5789" s="247">
        <f>IF(Q5789="","",SUMIFS(Txn[Signed Units],Txn[Key],J5789,Txn[Transaction Order],"&lt;="&amp;Q5789))</f>
      </c>
    </row>
    <row r="5790" spans="10:18" ht="15" customHeight="1" x14ac:dyDescent="0.15">
      <c r="J5790" s="246">
        <f>IF(OR(B5790="",C5790="",E5790=""),"",B5790&amp;":"&amp;C5790&amp;":"&amp;E5790)</f>
      </c>
      <c r="K5790" s="247">
        <f>IF(A5790="","",A5790*D5790)</f>
      </c>
      <c r="L5790" s="246">
        <f>IF(A5790="","",IF(OR(A5790=1,A5790=0),H5790,0))</f>
      </c>
      <c r="M5790" s="246">
        <f>IF(A5790="","",IF(A5790=-1,H5790,0))</f>
      </c>
      <c r="N5790">
        <f>IF(J5790="","",IF(E5790="SGD",1,IF(E5790="USD",Settings!$B$22,IF(E5790="HKD",Settings!$B$23,1))))</f>
      </c>
      <c r="O5790">
        <f>IF(OR(B5790="",C5790="",E5790=""),0,(IF(A5790=-1,H5790,0)-IF(OR(A5790=1,A5790=0),H5790,0)+IF(A5790=2,H5790,0))*IF(E5790="SGD",1,IF(E5790="USD",Settings!$B$22,IF(E5790="HKD",Settings!$B$23,1))))</f>
        <v>0</v>
      </c>
      <c r="P5790">
        <f>IF(OR(B5790="",C5790="",E5790=""),0,IF(A5790=2,H5790*IF(E5790="SGD",1,IF(E5790="USD",Settings!$B$22,IF(E5790="HKD",Settings!$B$23,1))),0))</f>
        <v>0</v>
      </c>
      <c r="Q5790" s="312">
        <f>IF(OR(J5790="",G5790=""),"",G5790+ROW()/1000000)</f>
      </c>
      <c r="R5790" s="247">
        <f>IF(Q5790="","",SUMIFS(Txn[Signed Units],Txn[Key],J5790,Txn[Transaction Order],"&lt;="&amp;Q5790))</f>
      </c>
    </row>
    <row r="5791" spans="10:18" ht="15" customHeight="1" x14ac:dyDescent="0.15">
      <c r="J5791" s="246">
        <f>IF(OR(B5791="",C5791="",E5791=""),"",B5791&amp;":"&amp;C5791&amp;":"&amp;E5791)</f>
      </c>
      <c r="K5791" s="247">
        <f>IF(A5791="","",A5791*D5791)</f>
      </c>
      <c r="L5791" s="246">
        <f>IF(A5791="","",IF(OR(A5791=1,A5791=0),H5791,0))</f>
      </c>
      <c r="M5791" s="246">
        <f>IF(A5791="","",IF(A5791=-1,H5791,0))</f>
      </c>
      <c r="N5791">
        <f>IF(J5791="","",IF(E5791="SGD",1,IF(E5791="USD",Settings!$B$22,IF(E5791="HKD",Settings!$B$23,1))))</f>
      </c>
      <c r="O5791">
        <f>IF(OR(B5791="",C5791="",E5791=""),0,(IF(A5791=-1,H5791,0)-IF(OR(A5791=1,A5791=0),H5791,0)+IF(A5791=2,H5791,0))*IF(E5791="SGD",1,IF(E5791="USD",Settings!$B$22,IF(E5791="HKD",Settings!$B$23,1))))</f>
        <v>0</v>
      </c>
      <c r="P5791">
        <f>IF(OR(B5791="",C5791="",E5791=""),0,IF(A5791=2,H5791*IF(E5791="SGD",1,IF(E5791="USD",Settings!$B$22,IF(E5791="HKD",Settings!$B$23,1))),0))</f>
        <v>0</v>
      </c>
      <c r="Q5791" s="312">
        <f>IF(OR(J5791="",G5791=""),"",G5791+ROW()/1000000)</f>
      </c>
      <c r="R5791" s="247">
        <f>IF(Q5791="","",SUMIFS(Txn[Signed Units],Txn[Key],J5791,Txn[Transaction Order],"&lt;="&amp;Q5791))</f>
      </c>
    </row>
    <row r="5792" spans="10:18" ht="15" customHeight="1" x14ac:dyDescent="0.15">
      <c r="J5792" s="246">
        <f>IF(OR(B5792="",C5792="",E5792=""),"",B5792&amp;":"&amp;C5792&amp;":"&amp;E5792)</f>
      </c>
      <c r="K5792" s="247">
        <f>IF(A5792="","",A5792*D5792)</f>
      </c>
      <c r="L5792" s="246">
        <f>IF(A5792="","",IF(OR(A5792=1,A5792=0),H5792,0))</f>
      </c>
      <c r="M5792" s="246">
        <f>IF(A5792="","",IF(A5792=-1,H5792,0))</f>
      </c>
      <c r="N5792">
        <f>IF(J5792="","",IF(E5792="SGD",1,IF(E5792="USD",Settings!$B$22,IF(E5792="HKD",Settings!$B$23,1))))</f>
      </c>
      <c r="O5792">
        <f>IF(OR(B5792="",C5792="",E5792=""),0,(IF(A5792=-1,H5792,0)-IF(OR(A5792=1,A5792=0),H5792,0)+IF(A5792=2,H5792,0))*IF(E5792="SGD",1,IF(E5792="USD",Settings!$B$22,IF(E5792="HKD",Settings!$B$23,1))))</f>
        <v>0</v>
      </c>
      <c r="P5792">
        <f>IF(OR(B5792="",C5792="",E5792=""),0,IF(A5792=2,H5792*IF(E5792="SGD",1,IF(E5792="USD",Settings!$B$22,IF(E5792="HKD",Settings!$B$23,1))),0))</f>
        <v>0</v>
      </c>
      <c r="Q5792" s="312">
        <f>IF(OR(J5792="",G5792=""),"",G5792+ROW()/1000000)</f>
      </c>
      <c r="R5792" s="247">
        <f>IF(Q5792="","",SUMIFS(Txn[Signed Units],Txn[Key],J5792,Txn[Transaction Order],"&lt;="&amp;Q5792))</f>
      </c>
    </row>
    <row r="5793" spans="10:18" ht="15" customHeight="1" x14ac:dyDescent="0.15">
      <c r="J5793" s="246">
        <f>IF(OR(B5793="",C5793="",E5793=""),"",B5793&amp;":"&amp;C5793&amp;":"&amp;E5793)</f>
      </c>
      <c r="K5793" s="247">
        <f>IF(A5793="","",A5793*D5793)</f>
      </c>
      <c r="L5793" s="246">
        <f>IF(A5793="","",IF(OR(A5793=1,A5793=0),H5793,0))</f>
      </c>
      <c r="M5793" s="246">
        <f>IF(A5793="","",IF(A5793=-1,H5793,0))</f>
      </c>
      <c r="N5793">
        <f>IF(J5793="","",IF(E5793="SGD",1,IF(E5793="USD",Settings!$B$22,IF(E5793="HKD",Settings!$B$23,1))))</f>
      </c>
      <c r="O5793">
        <f>IF(OR(B5793="",C5793="",E5793=""),0,(IF(A5793=-1,H5793,0)-IF(OR(A5793=1,A5793=0),H5793,0)+IF(A5793=2,H5793,0))*IF(E5793="SGD",1,IF(E5793="USD",Settings!$B$22,IF(E5793="HKD",Settings!$B$23,1))))</f>
        <v>0</v>
      </c>
      <c r="P5793">
        <f>IF(OR(B5793="",C5793="",E5793=""),0,IF(A5793=2,H5793*IF(E5793="SGD",1,IF(E5793="USD",Settings!$B$22,IF(E5793="HKD",Settings!$B$23,1))),0))</f>
        <v>0</v>
      </c>
      <c r="Q5793" s="312">
        <f>IF(OR(J5793="",G5793=""),"",G5793+ROW()/1000000)</f>
      </c>
      <c r="R5793" s="247">
        <f>IF(Q5793="","",SUMIFS(Txn[Signed Units],Txn[Key],J5793,Txn[Transaction Order],"&lt;="&amp;Q5793))</f>
      </c>
    </row>
    <row r="5794" spans="10:18" ht="15" customHeight="1" x14ac:dyDescent="0.15">
      <c r="J5794" s="246">
        <f>IF(OR(B5794="",C5794="",E5794=""),"",B5794&amp;":"&amp;C5794&amp;":"&amp;E5794)</f>
      </c>
      <c r="K5794" s="247">
        <f>IF(A5794="","",A5794*D5794)</f>
      </c>
      <c r="L5794" s="246">
        <f>IF(A5794="","",IF(OR(A5794=1,A5794=0),H5794,0))</f>
      </c>
      <c r="M5794" s="246">
        <f>IF(A5794="","",IF(A5794=-1,H5794,0))</f>
      </c>
      <c r="N5794">
        <f>IF(J5794="","",IF(E5794="SGD",1,IF(E5794="USD",Settings!$B$22,IF(E5794="HKD",Settings!$B$23,1))))</f>
      </c>
      <c r="O5794">
        <f>IF(OR(B5794="",C5794="",E5794=""),0,(IF(A5794=-1,H5794,0)-IF(OR(A5794=1,A5794=0),H5794,0)+IF(A5794=2,H5794,0))*IF(E5794="SGD",1,IF(E5794="USD",Settings!$B$22,IF(E5794="HKD",Settings!$B$23,1))))</f>
        <v>0</v>
      </c>
      <c r="P5794">
        <f>IF(OR(B5794="",C5794="",E5794=""),0,IF(A5794=2,H5794*IF(E5794="SGD",1,IF(E5794="USD",Settings!$B$22,IF(E5794="HKD",Settings!$B$23,1))),0))</f>
        <v>0</v>
      </c>
      <c r="Q5794" s="312">
        <f>IF(OR(J5794="",G5794=""),"",G5794+ROW()/1000000)</f>
      </c>
      <c r="R5794" s="247">
        <f>IF(Q5794="","",SUMIFS(Txn[Signed Units],Txn[Key],J5794,Txn[Transaction Order],"&lt;="&amp;Q5794))</f>
      </c>
    </row>
    <row r="5795" spans="10:18" ht="15" customHeight="1" x14ac:dyDescent="0.15">
      <c r="J5795" s="246">
        <f>IF(OR(B5795="",C5795="",E5795=""),"",B5795&amp;":"&amp;C5795&amp;":"&amp;E5795)</f>
      </c>
      <c r="K5795" s="247">
        <f>IF(A5795="","",A5795*D5795)</f>
      </c>
      <c r="L5795" s="246">
        <f>IF(A5795="","",IF(OR(A5795=1,A5795=0),H5795,0))</f>
      </c>
      <c r="M5795" s="246">
        <f>IF(A5795="","",IF(A5795=-1,H5795,0))</f>
      </c>
      <c r="N5795">
        <f>IF(J5795="","",IF(E5795="SGD",1,IF(E5795="USD",Settings!$B$22,IF(E5795="HKD",Settings!$B$23,1))))</f>
      </c>
      <c r="O5795">
        <f>IF(OR(B5795="",C5795="",E5795=""),0,(IF(A5795=-1,H5795,0)-IF(OR(A5795=1,A5795=0),H5795,0)+IF(A5795=2,H5795,0))*IF(E5795="SGD",1,IF(E5795="USD",Settings!$B$22,IF(E5795="HKD",Settings!$B$23,1))))</f>
        <v>0</v>
      </c>
      <c r="P5795">
        <f>IF(OR(B5795="",C5795="",E5795=""),0,IF(A5795=2,H5795*IF(E5795="SGD",1,IF(E5795="USD",Settings!$B$22,IF(E5795="HKD",Settings!$B$23,1))),0))</f>
        <v>0</v>
      </c>
      <c r="Q5795" s="312">
        <f>IF(OR(J5795="",G5795=""),"",G5795+ROW()/1000000)</f>
      </c>
      <c r="R5795" s="247">
        <f>IF(Q5795="","",SUMIFS(Txn[Signed Units],Txn[Key],J5795,Txn[Transaction Order],"&lt;="&amp;Q5795))</f>
      </c>
    </row>
    <row r="5796" spans="10:18" ht="15" customHeight="1" x14ac:dyDescent="0.15">
      <c r="J5796" s="246">
        <f>IF(OR(B5796="",C5796="",E5796=""),"",B5796&amp;":"&amp;C5796&amp;":"&amp;E5796)</f>
      </c>
      <c r="K5796" s="247">
        <f>IF(A5796="","",A5796*D5796)</f>
      </c>
      <c r="L5796" s="246">
        <f>IF(A5796="","",IF(OR(A5796=1,A5796=0),H5796,0))</f>
      </c>
      <c r="M5796" s="246">
        <f>IF(A5796="","",IF(A5796=-1,H5796,0))</f>
      </c>
      <c r="N5796">
        <f>IF(J5796="","",IF(E5796="SGD",1,IF(E5796="USD",Settings!$B$22,IF(E5796="HKD",Settings!$B$23,1))))</f>
      </c>
      <c r="O5796">
        <f>IF(OR(B5796="",C5796="",E5796=""),0,(IF(A5796=-1,H5796,0)-IF(OR(A5796=1,A5796=0),H5796,0)+IF(A5796=2,H5796,0))*IF(E5796="SGD",1,IF(E5796="USD",Settings!$B$22,IF(E5796="HKD",Settings!$B$23,1))))</f>
        <v>0</v>
      </c>
      <c r="P5796">
        <f>IF(OR(B5796="",C5796="",E5796=""),0,IF(A5796=2,H5796*IF(E5796="SGD",1,IF(E5796="USD",Settings!$B$22,IF(E5796="HKD",Settings!$B$23,1))),0))</f>
        <v>0</v>
      </c>
      <c r="Q5796" s="312">
        <f>IF(OR(J5796="",G5796=""),"",G5796+ROW()/1000000)</f>
      </c>
      <c r="R5796" s="247">
        <f>IF(Q5796="","",SUMIFS(Txn[Signed Units],Txn[Key],J5796,Txn[Transaction Order],"&lt;="&amp;Q5796))</f>
      </c>
    </row>
    <row r="5797" spans="10:18" ht="15" customHeight="1" x14ac:dyDescent="0.15">
      <c r="J5797" s="246">
        <f>IF(OR(B5797="",C5797="",E5797=""),"",B5797&amp;":"&amp;C5797&amp;":"&amp;E5797)</f>
      </c>
      <c r="K5797" s="247">
        <f>IF(A5797="","",A5797*D5797)</f>
      </c>
      <c r="L5797" s="246">
        <f>IF(A5797="","",IF(OR(A5797=1,A5797=0),H5797,0))</f>
      </c>
      <c r="M5797" s="246">
        <f>IF(A5797="","",IF(A5797=-1,H5797,0))</f>
      </c>
      <c r="N5797">
        <f>IF(J5797="","",IF(E5797="SGD",1,IF(E5797="USD",Settings!$B$22,IF(E5797="HKD",Settings!$B$23,1))))</f>
      </c>
      <c r="O5797">
        <f>IF(OR(B5797="",C5797="",E5797=""),0,(IF(A5797=-1,H5797,0)-IF(OR(A5797=1,A5797=0),H5797,0)+IF(A5797=2,H5797,0))*IF(E5797="SGD",1,IF(E5797="USD",Settings!$B$22,IF(E5797="HKD",Settings!$B$23,1))))</f>
        <v>0</v>
      </c>
      <c r="P5797">
        <f>IF(OR(B5797="",C5797="",E5797=""),0,IF(A5797=2,H5797*IF(E5797="SGD",1,IF(E5797="USD",Settings!$B$22,IF(E5797="HKD",Settings!$B$23,1))),0))</f>
        <v>0</v>
      </c>
      <c r="Q5797" s="312">
        <f>IF(OR(J5797="",G5797=""),"",G5797+ROW()/1000000)</f>
      </c>
      <c r="R5797" s="247">
        <f>IF(Q5797="","",SUMIFS(Txn[Signed Units],Txn[Key],J5797,Txn[Transaction Order],"&lt;="&amp;Q5797))</f>
      </c>
    </row>
    <row r="5798" spans="10:18" ht="15" customHeight="1" x14ac:dyDescent="0.15">
      <c r="J5798" s="246">
        <f>IF(OR(B5798="",C5798="",E5798=""),"",B5798&amp;":"&amp;C5798&amp;":"&amp;E5798)</f>
      </c>
      <c r="K5798" s="247">
        <f>IF(A5798="","",A5798*D5798)</f>
      </c>
      <c r="L5798" s="246">
        <f>IF(A5798="","",IF(OR(A5798=1,A5798=0),H5798,0))</f>
      </c>
      <c r="M5798" s="246">
        <f>IF(A5798="","",IF(A5798=-1,H5798,0))</f>
      </c>
      <c r="N5798">
        <f>IF(J5798="","",IF(E5798="SGD",1,IF(E5798="USD",Settings!$B$22,IF(E5798="HKD",Settings!$B$23,1))))</f>
      </c>
      <c r="O5798">
        <f>IF(OR(B5798="",C5798="",E5798=""),0,(IF(A5798=-1,H5798,0)-IF(OR(A5798=1,A5798=0),H5798,0)+IF(A5798=2,H5798,0))*IF(E5798="SGD",1,IF(E5798="USD",Settings!$B$22,IF(E5798="HKD",Settings!$B$23,1))))</f>
        <v>0</v>
      </c>
      <c r="P5798">
        <f>IF(OR(B5798="",C5798="",E5798=""),0,IF(A5798=2,H5798*IF(E5798="SGD",1,IF(E5798="USD",Settings!$B$22,IF(E5798="HKD",Settings!$B$23,1))),0))</f>
        <v>0</v>
      </c>
      <c r="Q5798" s="312">
        <f>IF(OR(J5798="",G5798=""),"",G5798+ROW()/1000000)</f>
      </c>
      <c r="R5798" s="247">
        <f>IF(Q5798="","",SUMIFS(Txn[Signed Units],Txn[Key],J5798,Txn[Transaction Order],"&lt;="&amp;Q5798))</f>
      </c>
    </row>
    <row r="5799" spans="10:18" ht="15" customHeight="1" x14ac:dyDescent="0.15">
      <c r="J5799" s="246">
        <f>IF(OR(B5799="",C5799="",E5799=""),"",B5799&amp;":"&amp;C5799&amp;":"&amp;E5799)</f>
      </c>
      <c r="K5799" s="247">
        <f>IF(A5799="","",A5799*D5799)</f>
      </c>
      <c r="L5799" s="246">
        <f>IF(A5799="","",IF(OR(A5799=1,A5799=0),H5799,0))</f>
      </c>
      <c r="M5799" s="246">
        <f>IF(A5799="","",IF(A5799=-1,H5799,0))</f>
      </c>
      <c r="N5799">
        <f>IF(J5799="","",IF(E5799="SGD",1,IF(E5799="USD",Settings!$B$22,IF(E5799="HKD",Settings!$B$23,1))))</f>
      </c>
      <c r="O5799">
        <f>IF(OR(B5799="",C5799="",E5799=""),0,(IF(A5799=-1,H5799,0)-IF(OR(A5799=1,A5799=0),H5799,0)+IF(A5799=2,H5799,0))*IF(E5799="SGD",1,IF(E5799="USD",Settings!$B$22,IF(E5799="HKD",Settings!$B$23,1))))</f>
        <v>0</v>
      </c>
      <c r="P5799">
        <f>IF(OR(B5799="",C5799="",E5799=""),0,IF(A5799=2,H5799*IF(E5799="SGD",1,IF(E5799="USD",Settings!$B$22,IF(E5799="HKD",Settings!$B$23,1))),0))</f>
        <v>0</v>
      </c>
      <c r="Q5799" s="312">
        <f>IF(OR(J5799="",G5799=""),"",G5799+ROW()/1000000)</f>
      </c>
      <c r="R5799" s="247">
        <f>IF(Q5799="","",SUMIFS(Txn[Signed Units],Txn[Key],J5799,Txn[Transaction Order],"&lt;="&amp;Q5799))</f>
      </c>
    </row>
    <row r="5800" spans="10:18" ht="15" customHeight="1" x14ac:dyDescent="0.15">
      <c r="J5800" s="246">
        <f>IF(OR(B5800="",C5800="",E5800=""),"",B5800&amp;":"&amp;C5800&amp;":"&amp;E5800)</f>
      </c>
      <c r="K5800" s="247">
        <f>IF(A5800="","",A5800*D5800)</f>
      </c>
      <c r="L5800" s="246">
        <f>IF(A5800="","",IF(OR(A5800=1,A5800=0),H5800,0))</f>
      </c>
      <c r="M5800" s="246">
        <f>IF(A5800="","",IF(A5800=-1,H5800,0))</f>
      </c>
      <c r="N5800">
        <f>IF(J5800="","",IF(E5800="SGD",1,IF(E5800="USD",Settings!$B$22,IF(E5800="HKD",Settings!$B$23,1))))</f>
      </c>
      <c r="O5800">
        <f>IF(OR(B5800="",C5800="",E5800=""),0,(IF(A5800=-1,H5800,0)-IF(OR(A5800=1,A5800=0),H5800,0)+IF(A5800=2,H5800,0))*IF(E5800="SGD",1,IF(E5800="USD",Settings!$B$22,IF(E5800="HKD",Settings!$B$23,1))))</f>
        <v>0</v>
      </c>
      <c r="P5800">
        <f>IF(OR(B5800="",C5800="",E5800=""),0,IF(A5800=2,H5800*IF(E5800="SGD",1,IF(E5800="USD",Settings!$B$22,IF(E5800="HKD",Settings!$B$23,1))),0))</f>
        <v>0</v>
      </c>
      <c r="Q5800" s="312">
        <f>IF(OR(J5800="",G5800=""),"",G5800+ROW()/1000000)</f>
      </c>
      <c r="R5800" s="247">
        <f>IF(Q5800="","",SUMIFS(Txn[Signed Units],Txn[Key],J5800,Txn[Transaction Order],"&lt;="&amp;Q5800))</f>
      </c>
    </row>
    <row r="5801" spans="10:18" ht="15" customHeight="1" x14ac:dyDescent="0.15">
      <c r="J5801" s="246">
        <f>IF(OR(B5801="",C5801="",E5801=""),"",B5801&amp;":"&amp;C5801&amp;":"&amp;E5801)</f>
      </c>
      <c r="K5801" s="247">
        <f>IF(A5801="","",A5801*D5801)</f>
      </c>
      <c r="L5801" s="246">
        <f>IF(A5801="","",IF(OR(A5801=1,A5801=0),H5801,0))</f>
      </c>
      <c r="M5801" s="246">
        <f>IF(A5801="","",IF(A5801=-1,H5801,0))</f>
      </c>
      <c r="N5801">
        <f>IF(J5801="","",IF(E5801="SGD",1,IF(E5801="USD",Settings!$B$22,IF(E5801="HKD",Settings!$B$23,1))))</f>
      </c>
      <c r="O5801">
        <f>IF(OR(B5801="",C5801="",E5801=""),0,(IF(A5801=-1,H5801,0)-IF(OR(A5801=1,A5801=0),H5801,0)+IF(A5801=2,H5801,0))*IF(E5801="SGD",1,IF(E5801="USD",Settings!$B$22,IF(E5801="HKD",Settings!$B$23,1))))</f>
        <v>0</v>
      </c>
      <c r="P5801">
        <f>IF(OR(B5801="",C5801="",E5801=""),0,IF(A5801=2,H5801*IF(E5801="SGD",1,IF(E5801="USD",Settings!$B$22,IF(E5801="HKD",Settings!$B$23,1))),0))</f>
        <v>0</v>
      </c>
      <c r="Q5801" s="312">
        <f>IF(OR(J5801="",G5801=""),"",G5801+ROW()/1000000)</f>
      </c>
      <c r="R5801" s="247">
        <f>IF(Q5801="","",SUMIFS(Txn[Signed Units],Txn[Key],J5801,Txn[Transaction Order],"&lt;="&amp;Q5801))</f>
      </c>
    </row>
    <row r="5802" spans="10:18" ht="15" customHeight="1" x14ac:dyDescent="0.15">
      <c r="J5802" s="246">
        <f>IF(OR(B5802="",C5802="",E5802=""),"",B5802&amp;":"&amp;C5802&amp;":"&amp;E5802)</f>
      </c>
      <c r="K5802" s="247">
        <f>IF(A5802="","",A5802*D5802)</f>
      </c>
      <c r="L5802" s="246">
        <f>IF(A5802="","",IF(OR(A5802=1,A5802=0),H5802,0))</f>
      </c>
      <c r="M5802" s="246">
        <f>IF(A5802="","",IF(A5802=-1,H5802,0))</f>
      </c>
      <c r="N5802">
        <f>IF(J5802="","",IF(E5802="SGD",1,IF(E5802="USD",Settings!$B$22,IF(E5802="HKD",Settings!$B$23,1))))</f>
      </c>
      <c r="O5802">
        <f>IF(OR(B5802="",C5802="",E5802=""),0,(IF(A5802=-1,H5802,0)-IF(OR(A5802=1,A5802=0),H5802,0)+IF(A5802=2,H5802,0))*IF(E5802="SGD",1,IF(E5802="USD",Settings!$B$22,IF(E5802="HKD",Settings!$B$23,1))))</f>
        <v>0</v>
      </c>
      <c r="P5802">
        <f>IF(OR(B5802="",C5802="",E5802=""),0,IF(A5802=2,H5802*IF(E5802="SGD",1,IF(E5802="USD",Settings!$B$22,IF(E5802="HKD",Settings!$B$23,1))),0))</f>
        <v>0</v>
      </c>
      <c r="Q5802" s="312">
        <f>IF(OR(J5802="",G5802=""),"",G5802+ROW()/1000000)</f>
      </c>
      <c r="R5802" s="247">
        <f>IF(Q5802="","",SUMIFS(Txn[Signed Units],Txn[Key],J5802,Txn[Transaction Order],"&lt;="&amp;Q5802))</f>
      </c>
    </row>
    <row r="5803" spans="10:18" ht="15" customHeight="1" x14ac:dyDescent="0.15">
      <c r="J5803" s="246">
        <f>IF(OR(B5803="",C5803="",E5803=""),"",B5803&amp;":"&amp;C5803&amp;":"&amp;E5803)</f>
      </c>
      <c r="K5803" s="247">
        <f>IF(A5803="","",A5803*D5803)</f>
      </c>
      <c r="L5803" s="246">
        <f>IF(A5803="","",IF(OR(A5803=1,A5803=0),H5803,0))</f>
      </c>
      <c r="M5803" s="246">
        <f>IF(A5803="","",IF(A5803=-1,H5803,0))</f>
      </c>
      <c r="N5803">
        <f>IF(J5803="","",IF(E5803="SGD",1,IF(E5803="USD",Settings!$B$22,IF(E5803="HKD",Settings!$B$23,1))))</f>
      </c>
      <c r="O5803">
        <f>IF(OR(B5803="",C5803="",E5803=""),0,(IF(A5803=-1,H5803,0)-IF(OR(A5803=1,A5803=0),H5803,0)+IF(A5803=2,H5803,0))*IF(E5803="SGD",1,IF(E5803="USD",Settings!$B$22,IF(E5803="HKD",Settings!$B$23,1))))</f>
        <v>0</v>
      </c>
      <c r="P5803">
        <f>IF(OR(B5803="",C5803="",E5803=""),0,IF(A5803=2,H5803*IF(E5803="SGD",1,IF(E5803="USD",Settings!$B$22,IF(E5803="HKD",Settings!$B$23,1))),0))</f>
        <v>0</v>
      </c>
      <c r="Q5803" s="312">
        <f>IF(OR(J5803="",G5803=""),"",G5803+ROW()/1000000)</f>
      </c>
      <c r="R5803" s="247">
        <f>IF(Q5803="","",SUMIFS(Txn[Signed Units],Txn[Key],J5803,Txn[Transaction Order],"&lt;="&amp;Q5803))</f>
      </c>
    </row>
    <row r="5804" spans="10:18" ht="15" customHeight="1" x14ac:dyDescent="0.15">
      <c r="J5804" s="246">
        <f>IF(OR(B5804="",C5804="",E5804=""),"",B5804&amp;":"&amp;C5804&amp;":"&amp;E5804)</f>
      </c>
      <c r="K5804" s="247">
        <f>IF(A5804="","",A5804*D5804)</f>
      </c>
      <c r="L5804" s="246">
        <f>IF(A5804="","",IF(OR(A5804=1,A5804=0),H5804,0))</f>
      </c>
      <c r="M5804" s="246">
        <f>IF(A5804="","",IF(A5804=-1,H5804,0))</f>
      </c>
      <c r="N5804">
        <f>IF(J5804="","",IF(E5804="SGD",1,IF(E5804="USD",Settings!$B$22,IF(E5804="HKD",Settings!$B$23,1))))</f>
      </c>
      <c r="O5804">
        <f>IF(OR(B5804="",C5804="",E5804=""),0,(IF(A5804=-1,H5804,0)-IF(OR(A5804=1,A5804=0),H5804,0)+IF(A5804=2,H5804,0))*IF(E5804="SGD",1,IF(E5804="USD",Settings!$B$22,IF(E5804="HKD",Settings!$B$23,1))))</f>
        <v>0</v>
      </c>
      <c r="P5804">
        <f>IF(OR(B5804="",C5804="",E5804=""),0,IF(A5804=2,H5804*IF(E5804="SGD",1,IF(E5804="USD",Settings!$B$22,IF(E5804="HKD",Settings!$B$23,1))),0))</f>
        <v>0</v>
      </c>
      <c r="Q5804" s="312">
        <f>IF(OR(J5804="",G5804=""),"",G5804+ROW()/1000000)</f>
      </c>
      <c r="R5804" s="247">
        <f>IF(Q5804="","",SUMIFS(Txn[Signed Units],Txn[Key],J5804,Txn[Transaction Order],"&lt;="&amp;Q5804))</f>
      </c>
    </row>
    <row r="5805" spans="10:18" ht="15" customHeight="1" x14ac:dyDescent="0.15">
      <c r="J5805" s="246">
        <f>IF(OR(B5805="",C5805="",E5805=""),"",B5805&amp;":"&amp;C5805&amp;":"&amp;E5805)</f>
      </c>
      <c r="K5805" s="247">
        <f>IF(A5805="","",A5805*D5805)</f>
      </c>
      <c r="L5805" s="246">
        <f>IF(A5805="","",IF(OR(A5805=1,A5805=0),H5805,0))</f>
      </c>
      <c r="M5805" s="246">
        <f>IF(A5805="","",IF(A5805=-1,H5805,0))</f>
      </c>
      <c r="N5805">
        <f>IF(J5805="","",IF(E5805="SGD",1,IF(E5805="USD",Settings!$B$22,IF(E5805="HKD",Settings!$B$23,1))))</f>
      </c>
      <c r="O5805">
        <f>IF(OR(B5805="",C5805="",E5805=""),0,(IF(A5805=-1,H5805,0)-IF(OR(A5805=1,A5805=0),H5805,0)+IF(A5805=2,H5805,0))*IF(E5805="SGD",1,IF(E5805="USD",Settings!$B$22,IF(E5805="HKD",Settings!$B$23,1))))</f>
        <v>0</v>
      </c>
      <c r="P5805">
        <f>IF(OR(B5805="",C5805="",E5805=""),0,IF(A5805=2,H5805*IF(E5805="SGD",1,IF(E5805="USD",Settings!$B$22,IF(E5805="HKD",Settings!$B$23,1))),0))</f>
        <v>0</v>
      </c>
      <c r="Q5805" s="312">
        <f>IF(OR(J5805="",G5805=""),"",G5805+ROW()/1000000)</f>
      </c>
      <c r="R5805" s="247">
        <f>IF(Q5805="","",SUMIFS(Txn[Signed Units],Txn[Key],J5805,Txn[Transaction Order],"&lt;="&amp;Q5805))</f>
      </c>
    </row>
    <row r="5806" spans="10:18" ht="15" customHeight="1" x14ac:dyDescent="0.15">
      <c r="J5806" s="246">
        <f>IF(OR(B5806="",C5806="",E5806=""),"",B5806&amp;":"&amp;C5806&amp;":"&amp;E5806)</f>
      </c>
      <c r="K5806" s="247">
        <f>IF(A5806="","",A5806*D5806)</f>
      </c>
      <c r="L5806" s="246">
        <f>IF(A5806="","",IF(OR(A5806=1,A5806=0),H5806,0))</f>
      </c>
      <c r="M5806" s="246">
        <f>IF(A5806="","",IF(A5806=-1,H5806,0))</f>
      </c>
      <c r="N5806">
        <f>IF(J5806="","",IF(E5806="SGD",1,IF(E5806="USD",Settings!$B$22,IF(E5806="HKD",Settings!$B$23,1))))</f>
      </c>
      <c r="O5806">
        <f>IF(OR(B5806="",C5806="",E5806=""),0,(IF(A5806=-1,H5806,0)-IF(OR(A5806=1,A5806=0),H5806,0)+IF(A5806=2,H5806,0))*IF(E5806="SGD",1,IF(E5806="USD",Settings!$B$22,IF(E5806="HKD",Settings!$B$23,1))))</f>
        <v>0</v>
      </c>
      <c r="P5806">
        <f>IF(OR(B5806="",C5806="",E5806=""),0,IF(A5806=2,H5806*IF(E5806="SGD",1,IF(E5806="USD",Settings!$B$22,IF(E5806="HKD",Settings!$B$23,1))),0))</f>
        <v>0</v>
      </c>
      <c r="Q5806" s="312">
        <f>IF(OR(J5806="",G5806=""),"",G5806+ROW()/1000000)</f>
      </c>
      <c r="R5806" s="247">
        <f>IF(Q5806="","",SUMIFS(Txn[Signed Units],Txn[Key],J5806,Txn[Transaction Order],"&lt;="&amp;Q5806))</f>
      </c>
    </row>
    <row r="5807" spans="10:18" ht="15" customHeight="1" x14ac:dyDescent="0.15">
      <c r="J5807" s="246">
        <f>IF(OR(B5807="",C5807="",E5807=""),"",B5807&amp;":"&amp;C5807&amp;":"&amp;E5807)</f>
      </c>
      <c r="K5807" s="247">
        <f>IF(A5807="","",A5807*D5807)</f>
      </c>
      <c r="L5807" s="246">
        <f>IF(A5807="","",IF(OR(A5807=1,A5807=0),H5807,0))</f>
      </c>
      <c r="M5807" s="246">
        <f>IF(A5807="","",IF(A5807=-1,H5807,0))</f>
      </c>
      <c r="N5807">
        <f>IF(J5807="","",IF(E5807="SGD",1,IF(E5807="USD",Settings!$B$22,IF(E5807="HKD",Settings!$B$23,1))))</f>
      </c>
      <c r="O5807">
        <f>IF(OR(B5807="",C5807="",E5807=""),0,(IF(A5807=-1,H5807,0)-IF(OR(A5807=1,A5807=0),H5807,0)+IF(A5807=2,H5807,0))*IF(E5807="SGD",1,IF(E5807="USD",Settings!$B$22,IF(E5807="HKD",Settings!$B$23,1))))</f>
        <v>0</v>
      </c>
      <c r="P5807">
        <f>IF(OR(B5807="",C5807="",E5807=""),0,IF(A5807=2,H5807*IF(E5807="SGD",1,IF(E5807="USD",Settings!$B$22,IF(E5807="HKD",Settings!$B$23,1))),0))</f>
        <v>0</v>
      </c>
      <c r="Q5807" s="312">
        <f>IF(OR(J5807="",G5807=""),"",G5807+ROW()/1000000)</f>
      </c>
      <c r="R5807" s="247">
        <f>IF(Q5807="","",SUMIFS(Txn[Signed Units],Txn[Key],J5807,Txn[Transaction Order],"&lt;="&amp;Q5807))</f>
      </c>
    </row>
    <row r="5808" spans="10:18" ht="15" customHeight="1" x14ac:dyDescent="0.15">
      <c r="J5808" s="246">
        <f>IF(OR(B5808="",C5808="",E5808=""),"",B5808&amp;":"&amp;C5808&amp;":"&amp;E5808)</f>
      </c>
      <c r="K5808" s="247">
        <f>IF(A5808="","",A5808*D5808)</f>
      </c>
      <c r="L5808" s="246">
        <f>IF(A5808="","",IF(OR(A5808=1,A5808=0),H5808,0))</f>
      </c>
      <c r="M5808" s="246">
        <f>IF(A5808="","",IF(A5808=-1,H5808,0))</f>
      </c>
      <c r="N5808">
        <f>IF(J5808="","",IF(E5808="SGD",1,IF(E5808="USD",Settings!$B$22,IF(E5808="HKD",Settings!$B$23,1))))</f>
      </c>
      <c r="O5808">
        <f>IF(OR(B5808="",C5808="",E5808=""),0,(IF(A5808=-1,H5808,0)-IF(OR(A5808=1,A5808=0),H5808,0)+IF(A5808=2,H5808,0))*IF(E5808="SGD",1,IF(E5808="USD",Settings!$B$22,IF(E5808="HKD",Settings!$B$23,1))))</f>
        <v>0</v>
      </c>
      <c r="P5808">
        <f>IF(OR(B5808="",C5808="",E5808=""),0,IF(A5808=2,H5808*IF(E5808="SGD",1,IF(E5808="USD",Settings!$B$22,IF(E5808="HKD",Settings!$B$23,1))),0))</f>
        <v>0</v>
      </c>
      <c r="Q5808" s="312">
        <f>IF(OR(J5808="",G5808=""),"",G5808+ROW()/1000000)</f>
      </c>
      <c r="R5808" s="247">
        <f>IF(Q5808="","",SUMIFS(Txn[Signed Units],Txn[Key],J5808,Txn[Transaction Order],"&lt;="&amp;Q5808))</f>
      </c>
    </row>
    <row r="5809" spans="10:18" ht="15" customHeight="1" x14ac:dyDescent="0.15">
      <c r="J5809" s="246">
        <f>IF(OR(B5809="",C5809="",E5809=""),"",B5809&amp;":"&amp;C5809&amp;":"&amp;E5809)</f>
      </c>
      <c r="K5809" s="247">
        <f>IF(A5809="","",A5809*D5809)</f>
      </c>
      <c r="L5809" s="246">
        <f>IF(A5809="","",IF(OR(A5809=1,A5809=0),H5809,0))</f>
      </c>
      <c r="M5809" s="246">
        <f>IF(A5809="","",IF(A5809=-1,H5809,0))</f>
      </c>
      <c r="N5809">
        <f>IF(J5809="","",IF(E5809="SGD",1,IF(E5809="USD",Settings!$B$22,IF(E5809="HKD",Settings!$B$23,1))))</f>
      </c>
      <c r="O5809">
        <f>IF(OR(B5809="",C5809="",E5809=""),0,(IF(A5809=-1,H5809,0)-IF(OR(A5809=1,A5809=0),H5809,0)+IF(A5809=2,H5809,0))*IF(E5809="SGD",1,IF(E5809="USD",Settings!$B$22,IF(E5809="HKD",Settings!$B$23,1))))</f>
        <v>0</v>
      </c>
      <c r="P5809">
        <f>IF(OR(B5809="",C5809="",E5809=""),0,IF(A5809=2,H5809*IF(E5809="SGD",1,IF(E5809="USD",Settings!$B$22,IF(E5809="HKD",Settings!$B$23,1))),0))</f>
        <v>0</v>
      </c>
      <c r="Q5809" s="312">
        <f>IF(OR(J5809="",G5809=""),"",G5809+ROW()/1000000)</f>
      </c>
      <c r="R5809" s="247">
        <f>IF(Q5809="","",SUMIFS(Txn[Signed Units],Txn[Key],J5809,Txn[Transaction Order],"&lt;="&amp;Q5809))</f>
      </c>
    </row>
    <row r="5810" spans="10:18" ht="15" customHeight="1" x14ac:dyDescent="0.15">
      <c r="J5810" s="246">
        <f>IF(OR(B5810="",C5810="",E5810=""),"",B5810&amp;":"&amp;C5810&amp;":"&amp;E5810)</f>
      </c>
      <c r="K5810" s="247">
        <f>IF(A5810="","",A5810*D5810)</f>
      </c>
      <c r="L5810" s="246">
        <f>IF(A5810="","",IF(OR(A5810=1,A5810=0),H5810,0))</f>
      </c>
      <c r="M5810" s="246">
        <f>IF(A5810="","",IF(A5810=-1,H5810,0))</f>
      </c>
      <c r="N5810">
        <f>IF(J5810="","",IF(E5810="SGD",1,IF(E5810="USD",Settings!$B$22,IF(E5810="HKD",Settings!$B$23,1))))</f>
      </c>
      <c r="O5810">
        <f>IF(OR(B5810="",C5810="",E5810=""),0,(IF(A5810=-1,H5810,0)-IF(OR(A5810=1,A5810=0),H5810,0)+IF(A5810=2,H5810,0))*IF(E5810="SGD",1,IF(E5810="USD",Settings!$B$22,IF(E5810="HKD",Settings!$B$23,1))))</f>
        <v>0</v>
      </c>
      <c r="P5810">
        <f>IF(OR(B5810="",C5810="",E5810=""),0,IF(A5810=2,H5810*IF(E5810="SGD",1,IF(E5810="USD",Settings!$B$22,IF(E5810="HKD",Settings!$B$23,1))),0))</f>
        <v>0</v>
      </c>
      <c r="Q5810" s="312">
        <f>IF(OR(J5810="",G5810=""),"",G5810+ROW()/1000000)</f>
      </c>
      <c r="R5810" s="247">
        <f>IF(Q5810="","",SUMIFS(Txn[Signed Units],Txn[Key],J5810,Txn[Transaction Order],"&lt;="&amp;Q5810))</f>
      </c>
    </row>
    <row r="5811" spans="10:18" ht="15" customHeight="1" x14ac:dyDescent="0.15">
      <c r="J5811" s="246">
        <f>IF(OR(B5811="",C5811="",E5811=""),"",B5811&amp;":"&amp;C5811&amp;":"&amp;E5811)</f>
      </c>
      <c r="K5811" s="247">
        <f>IF(A5811="","",A5811*D5811)</f>
      </c>
      <c r="L5811" s="246">
        <f>IF(A5811="","",IF(OR(A5811=1,A5811=0),H5811,0))</f>
      </c>
      <c r="M5811" s="246">
        <f>IF(A5811="","",IF(A5811=-1,H5811,0))</f>
      </c>
      <c r="N5811">
        <f>IF(J5811="","",IF(E5811="SGD",1,IF(E5811="USD",Settings!$B$22,IF(E5811="HKD",Settings!$B$23,1))))</f>
      </c>
      <c r="O5811">
        <f>IF(OR(B5811="",C5811="",E5811=""),0,(IF(A5811=-1,H5811,0)-IF(OR(A5811=1,A5811=0),H5811,0)+IF(A5811=2,H5811,0))*IF(E5811="SGD",1,IF(E5811="USD",Settings!$B$22,IF(E5811="HKD",Settings!$B$23,1))))</f>
        <v>0</v>
      </c>
      <c r="P5811">
        <f>IF(OR(B5811="",C5811="",E5811=""),0,IF(A5811=2,H5811*IF(E5811="SGD",1,IF(E5811="USD",Settings!$B$22,IF(E5811="HKD",Settings!$B$23,1))),0))</f>
        <v>0</v>
      </c>
      <c r="Q5811" s="312">
        <f>IF(OR(J5811="",G5811=""),"",G5811+ROW()/1000000)</f>
      </c>
      <c r="R5811" s="247">
        <f>IF(Q5811="","",SUMIFS(Txn[Signed Units],Txn[Key],J5811,Txn[Transaction Order],"&lt;="&amp;Q5811))</f>
      </c>
    </row>
    <row r="5812" spans="10:18" ht="15" customHeight="1" x14ac:dyDescent="0.15">
      <c r="J5812" s="246">
        <f>IF(OR(B5812="",C5812="",E5812=""),"",B5812&amp;":"&amp;C5812&amp;":"&amp;E5812)</f>
      </c>
      <c r="K5812" s="247">
        <f>IF(A5812="","",A5812*D5812)</f>
      </c>
      <c r="L5812" s="246">
        <f>IF(A5812="","",IF(OR(A5812=1,A5812=0),H5812,0))</f>
      </c>
      <c r="M5812" s="246">
        <f>IF(A5812="","",IF(A5812=-1,H5812,0))</f>
      </c>
      <c r="N5812">
        <f>IF(J5812="","",IF(E5812="SGD",1,IF(E5812="USD",Settings!$B$22,IF(E5812="HKD",Settings!$B$23,1))))</f>
      </c>
      <c r="O5812">
        <f>IF(OR(B5812="",C5812="",E5812=""),0,(IF(A5812=-1,H5812,0)-IF(OR(A5812=1,A5812=0),H5812,0)+IF(A5812=2,H5812,0))*IF(E5812="SGD",1,IF(E5812="USD",Settings!$B$22,IF(E5812="HKD",Settings!$B$23,1))))</f>
        <v>0</v>
      </c>
      <c r="P5812">
        <f>IF(OR(B5812="",C5812="",E5812=""),0,IF(A5812=2,H5812*IF(E5812="SGD",1,IF(E5812="USD",Settings!$B$22,IF(E5812="HKD",Settings!$B$23,1))),0))</f>
        <v>0</v>
      </c>
      <c r="Q5812" s="312">
        <f>IF(OR(J5812="",G5812=""),"",G5812+ROW()/1000000)</f>
      </c>
      <c r="R5812" s="247">
        <f>IF(Q5812="","",SUMIFS(Txn[Signed Units],Txn[Key],J5812,Txn[Transaction Order],"&lt;="&amp;Q5812))</f>
      </c>
    </row>
    <row r="5813" spans="10:18" ht="15" customHeight="1" x14ac:dyDescent="0.15">
      <c r="J5813" s="246">
        <f>IF(OR(B5813="",C5813="",E5813=""),"",B5813&amp;":"&amp;C5813&amp;":"&amp;E5813)</f>
      </c>
      <c r="K5813" s="247">
        <f>IF(A5813="","",A5813*D5813)</f>
      </c>
      <c r="L5813" s="246">
        <f>IF(A5813="","",IF(OR(A5813=1,A5813=0),H5813,0))</f>
      </c>
      <c r="M5813" s="246">
        <f>IF(A5813="","",IF(A5813=-1,H5813,0))</f>
      </c>
      <c r="N5813">
        <f>IF(J5813="","",IF(E5813="SGD",1,IF(E5813="USD",Settings!$B$22,IF(E5813="HKD",Settings!$B$23,1))))</f>
      </c>
      <c r="O5813">
        <f>IF(OR(B5813="",C5813="",E5813=""),0,(IF(A5813=-1,H5813,0)-IF(OR(A5813=1,A5813=0),H5813,0)+IF(A5813=2,H5813,0))*IF(E5813="SGD",1,IF(E5813="USD",Settings!$B$22,IF(E5813="HKD",Settings!$B$23,1))))</f>
        <v>0</v>
      </c>
      <c r="P5813">
        <f>IF(OR(B5813="",C5813="",E5813=""),0,IF(A5813=2,H5813*IF(E5813="SGD",1,IF(E5813="USD",Settings!$B$22,IF(E5813="HKD",Settings!$B$23,1))),0))</f>
        <v>0</v>
      </c>
      <c r="Q5813" s="312">
        <f>IF(OR(J5813="",G5813=""),"",G5813+ROW()/1000000)</f>
      </c>
      <c r="R5813" s="247">
        <f>IF(Q5813="","",SUMIFS(Txn[Signed Units],Txn[Key],J5813,Txn[Transaction Order],"&lt;="&amp;Q5813))</f>
      </c>
    </row>
    <row r="5814" spans="10:18" ht="15" customHeight="1" x14ac:dyDescent="0.15">
      <c r="J5814" s="246">
        <f>IF(OR(B5814="",C5814="",E5814=""),"",B5814&amp;":"&amp;C5814&amp;":"&amp;E5814)</f>
      </c>
      <c r="K5814" s="247">
        <f>IF(A5814="","",A5814*D5814)</f>
      </c>
      <c r="L5814" s="246">
        <f>IF(A5814="","",IF(OR(A5814=1,A5814=0),H5814,0))</f>
      </c>
      <c r="M5814" s="246">
        <f>IF(A5814="","",IF(A5814=-1,H5814,0))</f>
      </c>
      <c r="N5814">
        <f>IF(J5814="","",IF(E5814="SGD",1,IF(E5814="USD",Settings!$B$22,IF(E5814="HKD",Settings!$B$23,1))))</f>
      </c>
      <c r="O5814">
        <f>IF(OR(B5814="",C5814="",E5814=""),0,(IF(A5814=-1,H5814,0)-IF(OR(A5814=1,A5814=0),H5814,0)+IF(A5814=2,H5814,0))*IF(E5814="SGD",1,IF(E5814="USD",Settings!$B$22,IF(E5814="HKD",Settings!$B$23,1))))</f>
        <v>0</v>
      </c>
      <c r="P5814">
        <f>IF(OR(B5814="",C5814="",E5814=""),0,IF(A5814=2,H5814*IF(E5814="SGD",1,IF(E5814="USD",Settings!$B$22,IF(E5814="HKD",Settings!$B$23,1))),0))</f>
        <v>0</v>
      </c>
      <c r="Q5814" s="312">
        <f>IF(OR(J5814="",G5814=""),"",G5814+ROW()/1000000)</f>
      </c>
      <c r="R5814" s="247">
        <f>IF(Q5814="","",SUMIFS(Txn[Signed Units],Txn[Key],J5814,Txn[Transaction Order],"&lt;="&amp;Q5814))</f>
      </c>
    </row>
    <row r="5815" spans="10:18" ht="15" customHeight="1" x14ac:dyDescent="0.15">
      <c r="J5815" s="246">
        <f>IF(OR(B5815="",C5815="",E5815=""),"",B5815&amp;":"&amp;C5815&amp;":"&amp;E5815)</f>
      </c>
      <c r="K5815" s="247">
        <f>IF(A5815="","",A5815*D5815)</f>
      </c>
      <c r="L5815" s="246">
        <f>IF(A5815="","",IF(OR(A5815=1,A5815=0),H5815,0))</f>
      </c>
      <c r="M5815" s="246">
        <f>IF(A5815="","",IF(A5815=-1,H5815,0))</f>
      </c>
      <c r="N5815">
        <f>IF(J5815="","",IF(E5815="SGD",1,IF(E5815="USD",Settings!$B$22,IF(E5815="HKD",Settings!$B$23,1))))</f>
      </c>
      <c r="O5815">
        <f>IF(OR(B5815="",C5815="",E5815=""),0,(IF(A5815=-1,H5815,0)-IF(OR(A5815=1,A5815=0),H5815,0)+IF(A5815=2,H5815,0))*IF(E5815="SGD",1,IF(E5815="USD",Settings!$B$22,IF(E5815="HKD",Settings!$B$23,1))))</f>
        <v>0</v>
      </c>
      <c r="P5815">
        <f>IF(OR(B5815="",C5815="",E5815=""),0,IF(A5815=2,H5815*IF(E5815="SGD",1,IF(E5815="USD",Settings!$B$22,IF(E5815="HKD",Settings!$B$23,1))),0))</f>
        <v>0</v>
      </c>
      <c r="Q5815" s="312">
        <f>IF(OR(J5815="",G5815=""),"",G5815+ROW()/1000000)</f>
      </c>
      <c r="R5815" s="247">
        <f>IF(Q5815="","",SUMIFS(Txn[Signed Units],Txn[Key],J5815,Txn[Transaction Order],"&lt;="&amp;Q5815))</f>
      </c>
    </row>
    <row r="5816" spans="10:18" ht="15" customHeight="1" x14ac:dyDescent="0.15">
      <c r="J5816" s="246">
        <f>IF(OR(B5816="",C5816="",E5816=""),"",B5816&amp;":"&amp;C5816&amp;":"&amp;E5816)</f>
      </c>
      <c r="K5816" s="247">
        <f>IF(A5816="","",A5816*D5816)</f>
      </c>
      <c r="L5816" s="246">
        <f>IF(A5816="","",IF(OR(A5816=1,A5816=0),H5816,0))</f>
      </c>
      <c r="M5816" s="246">
        <f>IF(A5816="","",IF(A5816=-1,H5816,0))</f>
      </c>
      <c r="N5816">
        <f>IF(J5816="","",IF(E5816="SGD",1,IF(E5816="USD",Settings!$B$22,IF(E5816="HKD",Settings!$B$23,1))))</f>
      </c>
      <c r="O5816">
        <f>IF(OR(B5816="",C5816="",E5816=""),0,(IF(A5816=-1,H5816,0)-IF(OR(A5816=1,A5816=0),H5816,0)+IF(A5816=2,H5816,0))*IF(E5816="SGD",1,IF(E5816="USD",Settings!$B$22,IF(E5816="HKD",Settings!$B$23,1))))</f>
        <v>0</v>
      </c>
      <c r="P5816">
        <f>IF(OR(B5816="",C5816="",E5816=""),0,IF(A5816=2,H5816*IF(E5816="SGD",1,IF(E5816="USD",Settings!$B$22,IF(E5816="HKD",Settings!$B$23,1))),0))</f>
        <v>0</v>
      </c>
      <c r="Q5816" s="312">
        <f>IF(OR(J5816="",G5816=""),"",G5816+ROW()/1000000)</f>
      </c>
      <c r="R5816" s="247">
        <f>IF(Q5816="","",SUMIFS(Txn[Signed Units],Txn[Key],J5816,Txn[Transaction Order],"&lt;="&amp;Q5816))</f>
      </c>
    </row>
    <row r="5817" spans="10:18" ht="15" customHeight="1" x14ac:dyDescent="0.15">
      <c r="J5817" s="246">
        <f>IF(OR(B5817="",C5817="",E5817=""),"",B5817&amp;":"&amp;C5817&amp;":"&amp;E5817)</f>
      </c>
      <c r="K5817" s="247">
        <f>IF(A5817="","",A5817*D5817)</f>
      </c>
      <c r="L5817" s="246">
        <f>IF(A5817="","",IF(OR(A5817=1,A5817=0),H5817,0))</f>
      </c>
      <c r="M5817" s="246">
        <f>IF(A5817="","",IF(A5817=-1,H5817,0))</f>
      </c>
      <c r="N5817">
        <f>IF(J5817="","",IF(E5817="SGD",1,IF(E5817="USD",Settings!$B$22,IF(E5817="HKD",Settings!$B$23,1))))</f>
      </c>
      <c r="O5817">
        <f>IF(OR(B5817="",C5817="",E5817=""),0,(IF(A5817=-1,H5817,0)-IF(OR(A5817=1,A5817=0),H5817,0)+IF(A5817=2,H5817,0))*IF(E5817="SGD",1,IF(E5817="USD",Settings!$B$22,IF(E5817="HKD",Settings!$B$23,1))))</f>
        <v>0</v>
      </c>
      <c r="P5817">
        <f>IF(OR(B5817="",C5817="",E5817=""),0,IF(A5817=2,H5817*IF(E5817="SGD",1,IF(E5817="USD",Settings!$B$22,IF(E5817="HKD",Settings!$B$23,1))),0))</f>
        <v>0</v>
      </c>
      <c r="Q5817" s="312">
        <f>IF(OR(J5817="",G5817=""),"",G5817+ROW()/1000000)</f>
      </c>
      <c r="R5817" s="247">
        <f>IF(Q5817="","",SUMIFS(Txn[Signed Units],Txn[Key],J5817,Txn[Transaction Order],"&lt;="&amp;Q5817))</f>
      </c>
    </row>
    <row r="5818" spans="10:18" ht="15" customHeight="1" x14ac:dyDescent="0.15">
      <c r="J5818" s="246">
        <f>IF(OR(B5818="",C5818="",E5818=""),"",B5818&amp;":"&amp;C5818&amp;":"&amp;E5818)</f>
      </c>
      <c r="K5818" s="247">
        <f>IF(A5818="","",A5818*D5818)</f>
      </c>
      <c r="L5818" s="246">
        <f>IF(A5818="","",IF(OR(A5818=1,A5818=0),H5818,0))</f>
      </c>
      <c r="M5818" s="246">
        <f>IF(A5818="","",IF(A5818=-1,H5818,0))</f>
      </c>
      <c r="N5818">
        <f>IF(J5818="","",IF(E5818="SGD",1,IF(E5818="USD",Settings!$B$22,IF(E5818="HKD",Settings!$B$23,1))))</f>
      </c>
      <c r="O5818">
        <f>IF(OR(B5818="",C5818="",E5818=""),0,(IF(A5818=-1,H5818,0)-IF(OR(A5818=1,A5818=0),H5818,0)+IF(A5818=2,H5818,0))*IF(E5818="SGD",1,IF(E5818="USD",Settings!$B$22,IF(E5818="HKD",Settings!$B$23,1))))</f>
        <v>0</v>
      </c>
      <c r="P5818">
        <f>IF(OR(B5818="",C5818="",E5818=""),0,IF(A5818=2,H5818*IF(E5818="SGD",1,IF(E5818="USD",Settings!$B$22,IF(E5818="HKD",Settings!$B$23,1))),0))</f>
        <v>0</v>
      </c>
      <c r="Q5818" s="312">
        <f>IF(OR(J5818="",G5818=""),"",G5818+ROW()/1000000)</f>
      </c>
      <c r="R5818" s="247">
        <f>IF(Q5818="","",SUMIFS(Txn[Signed Units],Txn[Key],J5818,Txn[Transaction Order],"&lt;="&amp;Q5818))</f>
      </c>
    </row>
    <row r="5819" spans="10:18" ht="15" customHeight="1" x14ac:dyDescent="0.15">
      <c r="J5819" s="246">
        <f>IF(OR(B5819="",C5819="",E5819=""),"",B5819&amp;":"&amp;C5819&amp;":"&amp;E5819)</f>
      </c>
      <c r="K5819" s="247">
        <f>IF(A5819="","",A5819*D5819)</f>
      </c>
      <c r="L5819" s="246">
        <f>IF(A5819="","",IF(OR(A5819=1,A5819=0),H5819,0))</f>
      </c>
      <c r="M5819" s="246">
        <f>IF(A5819="","",IF(A5819=-1,H5819,0))</f>
      </c>
      <c r="N5819">
        <f>IF(J5819="","",IF(E5819="SGD",1,IF(E5819="USD",Settings!$B$22,IF(E5819="HKD",Settings!$B$23,1))))</f>
      </c>
      <c r="O5819">
        <f>IF(OR(B5819="",C5819="",E5819=""),0,(IF(A5819=-1,H5819,0)-IF(OR(A5819=1,A5819=0),H5819,0)+IF(A5819=2,H5819,0))*IF(E5819="SGD",1,IF(E5819="USD",Settings!$B$22,IF(E5819="HKD",Settings!$B$23,1))))</f>
        <v>0</v>
      </c>
      <c r="P5819">
        <f>IF(OR(B5819="",C5819="",E5819=""),0,IF(A5819=2,H5819*IF(E5819="SGD",1,IF(E5819="USD",Settings!$B$22,IF(E5819="HKD",Settings!$B$23,1))),0))</f>
        <v>0</v>
      </c>
      <c r="Q5819" s="312">
        <f>IF(OR(J5819="",G5819=""),"",G5819+ROW()/1000000)</f>
      </c>
      <c r="R5819" s="247">
        <f>IF(Q5819="","",SUMIFS(Txn[Signed Units],Txn[Key],J5819,Txn[Transaction Order],"&lt;="&amp;Q5819))</f>
      </c>
    </row>
    <row r="5820" spans="10:18" ht="15" customHeight="1" x14ac:dyDescent="0.15">
      <c r="J5820" s="246">
        <f>IF(OR(B5820="",C5820="",E5820=""),"",B5820&amp;":"&amp;C5820&amp;":"&amp;E5820)</f>
      </c>
      <c r="K5820" s="247">
        <f>IF(A5820="","",A5820*D5820)</f>
      </c>
      <c r="L5820" s="246">
        <f>IF(A5820="","",IF(OR(A5820=1,A5820=0),H5820,0))</f>
      </c>
      <c r="M5820" s="246">
        <f>IF(A5820="","",IF(A5820=-1,H5820,0))</f>
      </c>
      <c r="N5820">
        <f>IF(J5820="","",IF(E5820="SGD",1,IF(E5820="USD",Settings!$B$22,IF(E5820="HKD",Settings!$B$23,1))))</f>
      </c>
      <c r="O5820">
        <f>IF(OR(B5820="",C5820="",E5820=""),0,(IF(A5820=-1,H5820,0)-IF(OR(A5820=1,A5820=0),H5820,0)+IF(A5820=2,H5820,0))*IF(E5820="SGD",1,IF(E5820="USD",Settings!$B$22,IF(E5820="HKD",Settings!$B$23,1))))</f>
        <v>0</v>
      </c>
      <c r="P5820">
        <f>IF(OR(B5820="",C5820="",E5820=""),0,IF(A5820=2,H5820*IF(E5820="SGD",1,IF(E5820="USD",Settings!$B$22,IF(E5820="HKD",Settings!$B$23,1))),0))</f>
        <v>0</v>
      </c>
      <c r="Q5820" s="312">
        <f>IF(OR(J5820="",G5820=""),"",G5820+ROW()/1000000)</f>
      </c>
      <c r="R5820" s="247">
        <f>IF(Q5820="","",SUMIFS(Txn[Signed Units],Txn[Key],J5820,Txn[Transaction Order],"&lt;="&amp;Q5820))</f>
      </c>
    </row>
    <row r="5821" spans="10:18" ht="15" customHeight="1" x14ac:dyDescent="0.15">
      <c r="J5821" s="246">
        <f>IF(OR(B5821="",C5821="",E5821=""),"",B5821&amp;":"&amp;C5821&amp;":"&amp;E5821)</f>
      </c>
      <c r="K5821" s="247">
        <f>IF(A5821="","",A5821*D5821)</f>
      </c>
      <c r="L5821" s="246">
        <f>IF(A5821="","",IF(OR(A5821=1,A5821=0),H5821,0))</f>
      </c>
      <c r="M5821" s="246">
        <f>IF(A5821="","",IF(A5821=-1,H5821,0))</f>
      </c>
      <c r="N5821">
        <f>IF(J5821="","",IF(E5821="SGD",1,IF(E5821="USD",Settings!$B$22,IF(E5821="HKD",Settings!$B$23,1))))</f>
      </c>
      <c r="O5821">
        <f>IF(OR(B5821="",C5821="",E5821=""),0,(IF(A5821=-1,H5821,0)-IF(OR(A5821=1,A5821=0),H5821,0)+IF(A5821=2,H5821,0))*IF(E5821="SGD",1,IF(E5821="USD",Settings!$B$22,IF(E5821="HKD",Settings!$B$23,1))))</f>
        <v>0</v>
      </c>
      <c r="P5821">
        <f>IF(OR(B5821="",C5821="",E5821=""),0,IF(A5821=2,H5821*IF(E5821="SGD",1,IF(E5821="USD",Settings!$B$22,IF(E5821="HKD",Settings!$B$23,1))),0))</f>
        <v>0</v>
      </c>
      <c r="Q5821" s="312">
        <f>IF(OR(J5821="",G5821=""),"",G5821+ROW()/1000000)</f>
      </c>
      <c r="R5821" s="247">
        <f>IF(Q5821="","",SUMIFS(Txn[Signed Units],Txn[Key],J5821,Txn[Transaction Order],"&lt;="&amp;Q5821))</f>
      </c>
    </row>
    <row r="5822" spans="10:18" ht="15" customHeight="1" x14ac:dyDescent="0.15">
      <c r="J5822" s="246">
        <f>IF(OR(B5822="",C5822="",E5822=""),"",B5822&amp;":"&amp;C5822&amp;":"&amp;E5822)</f>
      </c>
      <c r="K5822" s="247">
        <f>IF(A5822="","",A5822*D5822)</f>
      </c>
      <c r="L5822" s="246">
        <f>IF(A5822="","",IF(OR(A5822=1,A5822=0),H5822,0))</f>
      </c>
      <c r="M5822" s="246">
        <f>IF(A5822="","",IF(A5822=-1,H5822,0))</f>
      </c>
      <c r="N5822">
        <f>IF(J5822="","",IF(E5822="SGD",1,IF(E5822="USD",Settings!$B$22,IF(E5822="HKD",Settings!$B$23,1))))</f>
      </c>
      <c r="O5822">
        <f>IF(OR(B5822="",C5822="",E5822=""),0,(IF(A5822=-1,H5822,0)-IF(OR(A5822=1,A5822=0),H5822,0)+IF(A5822=2,H5822,0))*IF(E5822="SGD",1,IF(E5822="USD",Settings!$B$22,IF(E5822="HKD",Settings!$B$23,1))))</f>
        <v>0</v>
      </c>
      <c r="P5822">
        <f>IF(OR(B5822="",C5822="",E5822=""),0,IF(A5822=2,H5822*IF(E5822="SGD",1,IF(E5822="USD",Settings!$B$22,IF(E5822="HKD",Settings!$B$23,1))),0))</f>
        <v>0</v>
      </c>
      <c r="Q5822" s="312">
        <f>IF(OR(J5822="",G5822=""),"",G5822+ROW()/1000000)</f>
      </c>
      <c r="R5822" s="247">
        <f>IF(Q5822="","",SUMIFS(Txn[Signed Units],Txn[Key],J5822,Txn[Transaction Order],"&lt;="&amp;Q5822))</f>
      </c>
    </row>
    <row r="5823" spans="10:18" ht="15" customHeight="1" x14ac:dyDescent="0.15">
      <c r="J5823" s="246">
        <f>IF(OR(B5823="",C5823="",E5823=""),"",B5823&amp;":"&amp;C5823&amp;":"&amp;E5823)</f>
      </c>
      <c r="K5823" s="247">
        <f>IF(A5823="","",A5823*D5823)</f>
      </c>
      <c r="L5823" s="246">
        <f>IF(A5823="","",IF(OR(A5823=1,A5823=0),H5823,0))</f>
      </c>
      <c r="M5823" s="246">
        <f>IF(A5823="","",IF(A5823=-1,H5823,0))</f>
      </c>
      <c r="N5823">
        <f>IF(J5823="","",IF(E5823="SGD",1,IF(E5823="USD",Settings!$B$22,IF(E5823="HKD",Settings!$B$23,1))))</f>
      </c>
      <c r="O5823">
        <f>IF(OR(B5823="",C5823="",E5823=""),0,(IF(A5823=-1,H5823,0)-IF(OR(A5823=1,A5823=0),H5823,0)+IF(A5823=2,H5823,0))*IF(E5823="SGD",1,IF(E5823="USD",Settings!$B$22,IF(E5823="HKD",Settings!$B$23,1))))</f>
        <v>0</v>
      </c>
      <c r="P5823">
        <f>IF(OR(B5823="",C5823="",E5823=""),0,IF(A5823=2,H5823*IF(E5823="SGD",1,IF(E5823="USD",Settings!$B$22,IF(E5823="HKD",Settings!$B$23,1))),0))</f>
        <v>0</v>
      </c>
      <c r="Q5823" s="312">
        <f>IF(OR(J5823="",G5823=""),"",G5823+ROW()/1000000)</f>
      </c>
      <c r="R5823" s="247">
        <f>IF(Q5823="","",SUMIFS(Txn[Signed Units],Txn[Key],J5823,Txn[Transaction Order],"&lt;="&amp;Q5823))</f>
      </c>
    </row>
    <row r="5824" spans="10:18" ht="15" customHeight="1" x14ac:dyDescent="0.15">
      <c r="J5824" s="246">
        <f>IF(OR(B5824="",C5824="",E5824=""),"",B5824&amp;":"&amp;C5824&amp;":"&amp;E5824)</f>
      </c>
      <c r="K5824" s="247">
        <f>IF(A5824="","",A5824*D5824)</f>
      </c>
      <c r="L5824" s="246">
        <f>IF(A5824="","",IF(OR(A5824=1,A5824=0),H5824,0))</f>
      </c>
      <c r="M5824" s="246">
        <f>IF(A5824="","",IF(A5824=-1,H5824,0))</f>
      </c>
      <c r="N5824">
        <f>IF(J5824="","",IF(E5824="SGD",1,IF(E5824="USD",Settings!$B$22,IF(E5824="HKD",Settings!$B$23,1))))</f>
      </c>
      <c r="O5824">
        <f>IF(OR(B5824="",C5824="",E5824=""),0,(IF(A5824=-1,H5824,0)-IF(OR(A5824=1,A5824=0),H5824,0)+IF(A5824=2,H5824,0))*IF(E5824="SGD",1,IF(E5824="USD",Settings!$B$22,IF(E5824="HKD",Settings!$B$23,1))))</f>
        <v>0</v>
      </c>
      <c r="P5824">
        <f>IF(OR(B5824="",C5824="",E5824=""),0,IF(A5824=2,H5824*IF(E5824="SGD",1,IF(E5824="USD",Settings!$B$22,IF(E5824="HKD",Settings!$B$23,1))),0))</f>
        <v>0</v>
      </c>
      <c r="Q5824" s="312">
        <f>IF(OR(J5824="",G5824=""),"",G5824+ROW()/1000000)</f>
      </c>
      <c r="R5824" s="247">
        <f>IF(Q5824="","",SUMIFS(Txn[Signed Units],Txn[Key],J5824,Txn[Transaction Order],"&lt;="&amp;Q5824))</f>
      </c>
    </row>
    <row r="5825" spans="10:18" ht="15" customHeight="1" x14ac:dyDescent="0.15">
      <c r="J5825" s="246">
        <f>IF(OR(B5825="",C5825="",E5825=""),"",B5825&amp;":"&amp;C5825&amp;":"&amp;E5825)</f>
      </c>
      <c r="K5825" s="247">
        <f>IF(A5825="","",A5825*D5825)</f>
      </c>
      <c r="L5825" s="246">
        <f>IF(A5825="","",IF(OR(A5825=1,A5825=0),H5825,0))</f>
      </c>
      <c r="M5825" s="246">
        <f>IF(A5825="","",IF(A5825=-1,H5825,0))</f>
      </c>
      <c r="N5825">
        <f>IF(J5825="","",IF(E5825="SGD",1,IF(E5825="USD",Settings!$B$22,IF(E5825="HKD",Settings!$B$23,1))))</f>
      </c>
      <c r="O5825">
        <f>IF(OR(B5825="",C5825="",E5825=""),0,(IF(A5825=-1,H5825,0)-IF(OR(A5825=1,A5825=0),H5825,0)+IF(A5825=2,H5825,0))*IF(E5825="SGD",1,IF(E5825="USD",Settings!$B$22,IF(E5825="HKD",Settings!$B$23,1))))</f>
        <v>0</v>
      </c>
      <c r="P5825">
        <f>IF(OR(B5825="",C5825="",E5825=""),0,IF(A5825=2,H5825*IF(E5825="SGD",1,IF(E5825="USD",Settings!$B$22,IF(E5825="HKD",Settings!$B$23,1))),0))</f>
        <v>0</v>
      </c>
      <c r="Q5825" s="312">
        <f>IF(OR(J5825="",G5825=""),"",G5825+ROW()/1000000)</f>
      </c>
      <c r="R5825" s="247">
        <f>IF(Q5825="","",SUMIFS(Txn[Signed Units],Txn[Key],J5825,Txn[Transaction Order],"&lt;="&amp;Q5825))</f>
      </c>
    </row>
    <row r="5826" spans="10:18" ht="15" customHeight="1" x14ac:dyDescent="0.15">
      <c r="J5826" s="246">
        <f>IF(OR(B5826="",C5826="",E5826=""),"",B5826&amp;":"&amp;C5826&amp;":"&amp;E5826)</f>
      </c>
      <c r="K5826" s="247">
        <f>IF(A5826="","",A5826*D5826)</f>
      </c>
      <c r="L5826" s="246">
        <f>IF(A5826="","",IF(OR(A5826=1,A5826=0),H5826,0))</f>
      </c>
      <c r="M5826" s="246">
        <f>IF(A5826="","",IF(A5826=-1,H5826,0))</f>
      </c>
      <c r="N5826">
        <f>IF(J5826="","",IF(E5826="SGD",1,IF(E5826="USD",Settings!$B$22,IF(E5826="HKD",Settings!$B$23,1))))</f>
      </c>
      <c r="O5826">
        <f>IF(OR(B5826="",C5826="",E5826=""),0,(IF(A5826=-1,H5826,0)-IF(OR(A5826=1,A5826=0),H5826,0)+IF(A5826=2,H5826,0))*IF(E5826="SGD",1,IF(E5826="USD",Settings!$B$22,IF(E5826="HKD",Settings!$B$23,1))))</f>
        <v>0</v>
      </c>
      <c r="P5826">
        <f>IF(OR(B5826="",C5826="",E5826=""),0,IF(A5826=2,H5826*IF(E5826="SGD",1,IF(E5826="USD",Settings!$B$22,IF(E5826="HKD",Settings!$B$23,1))),0))</f>
        <v>0</v>
      </c>
      <c r="Q5826" s="312">
        <f>IF(OR(J5826="",G5826=""),"",G5826+ROW()/1000000)</f>
      </c>
      <c r="R5826" s="247">
        <f>IF(Q5826="","",SUMIFS(Txn[Signed Units],Txn[Key],J5826,Txn[Transaction Order],"&lt;="&amp;Q5826))</f>
      </c>
    </row>
    <row r="5827" spans="10:18" ht="15" customHeight="1" x14ac:dyDescent="0.15">
      <c r="J5827" s="246">
        <f>IF(OR(B5827="",C5827="",E5827=""),"",B5827&amp;":"&amp;C5827&amp;":"&amp;E5827)</f>
      </c>
      <c r="K5827" s="247">
        <f>IF(A5827="","",A5827*D5827)</f>
      </c>
      <c r="L5827" s="246">
        <f>IF(A5827="","",IF(OR(A5827=1,A5827=0),H5827,0))</f>
      </c>
      <c r="M5827" s="246">
        <f>IF(A5827="","",IF(A5827=-1,H5827,0))</f>
      </c>
      <c r="N5827">
        <f>IF(J5827="","",IF(E5827="SGD",1,IF(E5827="USD",Settings!$B$22,IF(E5827="HKD",Settings!$B$23,1))))</f>
      </c>
      <c r="O5827">
        <f>IF(OR(B5827="",C5827="",E5827=""),0,(IF(A5827=-1,H5827,0)-IF(OR(A5827=1,A5827=0),H5827,0)+IF(A5827=2,H5827,0))*IF(E5827="SGD",1,IF(E5827="USD",Settings!$B$22,IF(E5827="HKD",Settings!$B$23,1))))</f>
        <v>0</v>
      </c>
      <c r="P5827">
        <f>IF(OR(B5827="",C5827="",E5827=""),0,IF(A5827=2,H5827*IF(E5827="SGD",1,IF(E5827="USD",Settings!$B$22,IF(E5827="HKD",Settings!$B$23,1))),0))</f>
        <v>0</v>
      </c>
      <c r="Q5827" s="312">
        <f>IF(OR(J5827="",G5827=""),"",G5827+ROW()/1000000)</f>
      </c>
      <c r="R5827" s="247">
        <f>IF(Q5827="","",SUMIFS(Txn[Signed Units],Txn[Key],J5827,Txn[Transaction Order],"&lt;="&amp;Q5827))</f>
      </c>
    </row>
    <row r="5828" spans="10:18" ht="15" customHeight="1" x14ac:dyDescent="0.15">
      <c r="J5828" s="246">
        <f>IF(OR(B5828="",C5828="",E5828=""),"",B5828&amp;":"&amp;C5828&amp;":"&amp;E5828)</f>
      </c>
      <c r="K5828" s="247">
        <f>IF(A5828="","",A5828*D5828)</f>
      </c>
      <c r="L5828" s="246">
        <f>IF(A5828="","",IF(OR(A5828=1,A5828=0),H5828,0))</f>
      </c>
      <c r="M5828" s="246">
        <f>IF(A5828="","",IF(A5828=-1,H5828,0))</f>
      </c>
      <c r="N5828">
        <f>IF(J5828="","",IF(E5828="SGD",1,IF(E5828="USD",Settings!$B$22,IF(E5828="HKD",Settings!$B$23,1))))</f>
      </c>
      <c r="O5828">
        <f>IF(OR(B5828="",C5828="",E5828=""),0,(IF(A5828=-1,H5828,0)-IF(OR(A5828=1,A5828=0),H5828,0)+IF(A5828=2,H5828,0))*IF(E5828="SGD",1,IF(E5828="USD",Settings!$B$22,IF(E5828="HKD",Settings!$B$23,1))))</f>
        <v>0</v>
      </c>
      <c r="P5828">
        <f>IF(OR(B5828="",C5828="",E5828=""),0,IF(A5828=2,H5828*IF(E5828="SGD",1,IF(E5828="USD",Settings!$B$22,IF(E5828="HKD",Settings!$B$23,1))),0))</f>
        <v>0</v>
      </c>
      <c r="Q5828" s="312">
        <f>IF(OR(J5828="",G5828=""),"",G5828+ROW()/1000000)</f>
      </c>
      <c r="R5828" s="247">
        <f>IF(Q5828="","",SUMIFS(Txn[Signed Units],Txn[Key],J5828,Txn[Transaction Order],"&lt;="&amp;Q5828))</f>
      </c>
    </row>
    <row r="5829" spans="10:18" ht="15" customHeight="1" x14ac:dyDescent="0.15">
      <c r="J5829" s="246">
        <f>IF(OR(B5829="",C5829="",E5829=""),"",B5829&amp;":"&amp;C5829&amp;":"&amp;E5829)</f>
      </c>
      <c r="K5829" s="247">
        <f>IF(A5829="","",A5829*D5829)</f>
      </c>
      <c r="L5829" s="246">
        <f>IF(A5829="","",IF(OR(A5829=1,A5829=0),H5829,0))</f>
      </c>
      <c r="M5829" s="246">
        <f>IF(A5829="","",IF(A5829=-1,H5829,0))</f>
      </c>
      <c r="N5829">
        <f>IF(J5829="","",IF(E5829="SGD",1,IF(E5829="USD",Settings!$B$22,IF(E5829="HKD",Settings!$B$23,1))))</f>
      </c>
      <c r="O5829">
        <f>IF(OR(B5829="",C5829="",E5829=""),0,(IF(A5829=-1,H5829,0)-IF(OR(A5829=1,A5829=0),H5829,0)+IF(A5829=2,H5829,0))*IF(E5829="SGD",1,IF(E5829="USD",Settings!$B$22,IF(E5829="HKD",Settings!$B$23,1))))</f>
        <v>0</v>
      </c>
      <c r="P5829">
        <f>IF(OR(B5829="",C5829="",E5829=""),0,IF(A5829=2,H5829*IF(E5829="SGD",1,IF(E5829="USD",Settings!$B$22,IF(E5829="HKD",Settings!$B$23,1))),0))</f>
        <v>0</v>
      </c>
      <c r="Q5829" s="312">
        <f>IF(OR(J5829="",G5829=""),"",G5829+ROW()/1000000)</f>
      </c>
      <c r="R5829" s="247">
        <f>IF(Q5829="","",SUMIFS(Txn[Signed Units],Txn[Key],J5829,Txn[Transaction Order],"&lt;="&amp;Q5829))</f>
      </c>
    </row>
    <row r="5830" spans="10:18" ht="15" customHeight="1" x14ac:dyDescent="0.15">
      <c r="J5830" s="246">
        <f>IF(OR(B5830="",C5830="",E5830=""),"",B5830&amp;":"&amp;C5830&amp;":"&amp;E5830)</f>
      </c>
      <c r="K5830" s="247">
        <f>IF(A5830="","",A5830*D5830)</f>
      </c>
      <c r="L5830" s="246">
        <f>IF(A5830="","",IF(OR(A5830=1,A5830=0),H5830,0))</f>
      </c>
      <c r="M5830" s="246">
        <f>IF(A5830="","",IF(A5830=-1,H5830,0))</f>
      </c>
      <c r="N5830">
        <f>IF(J5830="","",IF(E5830="SGD",1,IF(E5830="USD",Settings!$B$22,IF(E5830="HKD",Settings!$B$23,1))))</f>
      </c>
      <c r="O5830">
        <f>IF(OR(B5830="",C5830="",E5830=""),0,(IF(A5830=-1,H5830,0)-IF(OR(A5830=1,A5830=0),H5830,0)+IF(A5830=2,H5830,0))*IF(E5830="SGD",1,IF(E5830="USD",Settings!$B$22,IF(E5830="HKD",Settings!$B$23,1))))</f>
        <v>0</v>
      </c>
      <c r="P5830">
        <f>IF(OR(B5830="",C5830="",E5830=""),0,IF(A5830=2,H5830*IF(E5830="SGD",1,IF(E5830="USD",Settings!$B$22,IF(E5830="HKD",Settings!$B$23,1))),0))</f>
        <v>0</v>
      </c>
      <c r="Q5830" s="312">
        <f>IF(OR(J5830="",G5830=""),"",G5830+ROW()/1000000)</f>
      </c>
      <c r="R5830" s="247">
        <f>IF(Q5830="","",SUMIFS(Txn[Signed Units],Txn[Key],J5830,Txn[Transaction Order],"&lt;="&amp;Q5830))</f>
      </c>
    </row>
    <row r="5831" spans="10:18" ht="15" customHeight="1" x14ac:dyDescent="0.15">
      <c r="J5831" s="246">
        <f>IF(OR(B5831="",C5831="",E5831=""),"",B5831&amp;":"&amp;C5831&amp;":"&amp;E5831)</f>
      </c>
      <c r="K5831" s="247">
        <f>IF(A5831="","",A5831*D5831)</f>
      </c>
      <c r="L5831" s="246">
        <f>IF(A5831="","",IF(OR(A5831=1,A5831=0),H5831,0))</f>
      </c>
      <c r="M5831" s="246">
        <f>IF(A5831="","",IF(A5831=-1,H5831,0))</f>
      </c>
      <c r="N5831">
        <f>IF(J5831="","",IF(E5831="SGD",1,IF(E5831="USD",Settings!$B$22,IF(E5831="HKD",Settings!$B$23,1))))</f>
      </c>
      <c r="O5831">
        <f>IF(OR(B5831="",C5831="",E5831=""),0,(IF(A5831=-1,H5831,0)-IF(OR(A5831=1,A5831=0),H5831,0)+IF(A5831=2,H5831,0))*IF(E5831="SGD",1,IF(E5831="USD",Settings!$B$22,IF(E5831="HKD",Settings!$B$23,1))))</f>
        <v>0</v>
      </c>
      <c r="P5831">
        <f>IF(OR(B5831="",C5831="",E5831=""),0,IF(A5831=2,H5831*IF(E5831="SGD",1,IF(E5831="USD",Settings!$B$22,IF(E5831="HKD",Settings!$B$23,1))),0))</f>
        <v>0</v>
      </c>
      <c r="Q5831" s="312">
        <f>IF(OR(J5831="",G5831=""),"",G5831+ROW()/1000000)</f>
      </c>
      <c r="R5831" s="247">
        <f>IF(Q5831="","",SUMIFS(Txn[Signed Units],Txn[Key],J5831,Txn[Transaction Order],"&lt;="&amp;Q5831))</f>
      </c>
    </row>
    <row r="5832" spans="10:18" ht="15" customHeight="1" x14ac:dyDescent="0.15">
      <c r="J5832" s="246">
        <f>IF(OR(B5832="",C5832="",E5832=""),"",B5832&amp;":"&amp;C5832&amp;":"&amp;E5832)</f>
      </c>
      <c r="K5832" s="247">
        <f>IF(A5832="","",A5832*D5832)</f>
      </c>
      <c r="L5832" s="246">
        <f>IF(A5832="","",IF(OR(A5832=1,A5832=0),H5832,0))</f>
      </c>
      <c r="M5832" s="246">
        <f>IF(A5832="","",IF(A5832=-1,H5832,0))</f>
      </c>
      <c r="N5832">
        <f>IF(J5832="","",IF(E5832="SGD",1,IF(E5832="USD",Settings!$B$22,IF(E5832="HKD",Settings!$B$23,1))))</f>
      </c>
      <c r="O5832">
        <f>IF(OR(B5832="",C5832="",E5832=""),0,(IF(A5832=-1,H5832,0)-IF(OR(A5832=1,A5832=0),H5832,0)+IF(A5832=2,H5832,0))*IF(E5832="SGD",1,IF(E5832="USD",Settings!$B$22,IF(E5832="HKD",Settings!$B$23,1))))</f>
        <v>0</v>
      </c>
      <c r="P5832">
        <f>IF(OR(B5832="",C5832="",E5832=""),0,IF(A5832=2,H5832*IF(E5832="SGD",1,IF(E5832="USD",Settings!$B$22,IF(E5832="HKD",Settings!$B$23,1))),0))</f>
        <v>0</v>
      </c>
      <c r="Q5832" s="312">
        <f>IF(OR(J5832="",G5832=""),"",G5832+ROW()/1000000)</f>
      </c>
      <c r="R5832" s="247">
        <f>IF(Q5832="","",SUMIFS(Txn[Signed Units],Txn[Key],J5832,Txn[Transaction Order],"&lt;="&amp;Q5832))</f>
      </c>
    </row>
    <row r="5833" spans="10:18" ht="15" customHeight="1" x14ac:dyDescent="0.15">
      <c r="J5833" s="246">
        <f>IF(OR(B5833="",C5833="",E5833=""),"",B5833&amp;":"&amp;C5833&amp;":"&amp;E5833)</f>
      </c>
      <c r="K5833" s="247">
        <f>IF(A5833="","",A5833*D5833)</f>
      </c>
      <c r="L5833" s="246">
        <f>IF(A5833="","",IF(OR(A5833=1,A5833=0),H5833,0))</f>
      </c>
      <c r="M5833" s="246">
        <f>IF(A5833="","",IF(A5833=-1,H5833,0))</f>
      </c>
      <c r="N5833">
        <f>IF(J5833="","",IF(E5833="SGD",1,IF(E5833="USD",Settings!$B$22,IF(E5833="HKD",Settings!$B$23,1))))</f>
      </c>
      <c r="O5833">
        <f>IF(OR(B5833="",C5833="",E5833=""),0,(IF(A5833=-1,H5833,0)-IF(OR(A5833=1,A5833=0),H5833,0)+IF(A5833=2,H5833,0))*IF(E5833="SGD",1,IF(E5833="USD",Settings!$B$22,IF(E5833="HKD",Settings!$B$23,1))))</f>
        <v>0</v>
      </c>
      <c r="P5833">
        <f>IF(OR(B5833="",C5833="",E5833=""),0,IF(A5833=2,H5833*IF(E5833="SGD",1,IF(E5833="USD",Settings!$B$22,IF(E5833="HKD",Settings!$B$23,1))),0))</f>
        <v>0</v>
      </c>
      <c r="Q5833" s="312">
        <f>IF(OR(J5833="",G5833=""),"",G5833+ROW()/1000000)</f>
      </c>
      <c r="R5833" s="247">
        <f>IF(Q5833="","",SUMIFS(Txn[Signed Units],Txn[Key],J5833,Txn[Transaction Order],"&lt;="&amp;Q5833))</f>
      </c>
    </row>
    <row r="5834" spans="10:18" ht="15" customHeight="1" x14ac:dyDescent="0.15">
      <c r="J5834" s="246">
        <f>IF(OR(B5834="",C5834="",E5834=""),"",B5834&amp;":"&amp;C5834&amp;":"&amp;E5834)</f>
      </c>
      <c r="K5834" s="247">
        <f>IF(A5834="","",A5834*D5834)</f>
      </c>
      <c r="L5834" s="246">
        <f>IF(A5834="","",IF(OR(A5834=1,A5834=0),H5834,0))</f>
      </c>
      <c r="M5834" s="246">
        <f>IF(A5834="","",IF(A5834=-1,H5834,0))</f>
      </c>
      <c r="N5834">
        <f>IF(J5834="","",IF(E5834="SGD",1,IF(E5834="USD",Settings!$B$22,IF(E5834="HKD",Settings!$B$23,1))))</f>
      </c>
      <c r="O5834">
        <f>IF(OR(B5834="",C5834="",E5834=""),0,(IF(A5834=-1,H5834,0)-IF(OR(A5834=1,A5834=0),H5834,0)+IF(A5834=2,H5834,0))*IF(E5834="SGD",1,IF(E5834="USD",Settings!$B$22,IF(E5834="HKD",Settings!$B$23,1))))</f>
        <v>0</v>
      </c>
      <c r="P5834">
        <f>IF(OR(B5834="",C5834="",E5834=""),0,IF(A5834=2,H5834*IF(E5834="SGD",1,IF(E5834="USD",Settings!$B$22,IF(E5834="HKD",Settings!$B$23,1))),0))</f>
        <v>0</v>
      </c>
      <c r="Q5834" s="312">
        <f>IF(OR(J5834="",G5834=""),"",G5834+ROW()/1000000)</f>
      </c>
      <c r="R5834" s="247">
        <f>IF(Q5834="","",SUMIFS(Txn[Signed Units],Txn[Key],J5834,Txn[Transaction Order],"&lt;="&amp;Q5834))</f>
      </c>
    </row>
    <row r="5835" spans="10:18" ht="15" customHeight="1" x14ac:dyDescent="0.15">
      <c r="J5835" s="246">
        <f>IF(OR(B5835="",C5835="",E5835=""),"",B5835&amp;":"&amp;C5835&amp;":"&amp;E5835)</f>
      </c>
      <c r="K5835" s="247">
        <f>IF(A5835="","",A5835*D5835)</f>
      </c>
      <c r="L5835" s="246">
        <f>IF(A5835="","",IF(OR(A5835=1,A5835=0),H5835,0))</f>
      </c>
      <c r="M5835" s="246">
        <f>IF(A5835="","",IF(A5835=-1,H5835,0))</f>
      </c>
      <c r="N5835">
        <f>IF(J5835="","",IF(E5835="SGD",1,IF(E5835="USD",Settings!$B$22,IF(E5835="HKD",Settings!$B$23,1))))</f>
      </c>
      <c r="O5835">
        <f>IF(OR(B5835="",C5835="",E5835=""),0,(IF(A5835=-1,H5835,0)-IF(OR(A5835=1,A5835=0),H5835,0)+IF(A5835=2,H5835,0))*IF(E5835="SGD",1,IF(E5835="USD",Settings!$B$22,IF(E5835="HKD",Settings!$B$23,1))))</f>
        <v>0</v>
      </c>
      <c r="P5835">
        <f>IF(OR(B5835="",C5835="",E5835=""),0,IF(A5835=2,H5835*IF(E5835="SGD",1,IF(E5835="USD",Settings!$B$22,IF(E5835="HKD",Settings!$B$23,1))),0))</f>
        <v>0</v>
      </c>
      <c r="Q5835" s="312">
        <f>IF(OR(J5835="",G5835=""),"",G5835+ROW()/1000000)</f>
      </c>
      <c r="R5835" s="247">
        <f>IF(Q5835="","",SUMIFS(Txn[Signed Units],Txn[Key],J5835,Txn[Transaction Order],"&lt;="&amp;Q5835))</f>
      </c>
    </row>
    <row r="5836" spans="10:18" ht="15" customHeight="1" x14ac:dyDescent="0.15">
      <c r="J5836" s="246">
        <f>IF(OR(B5836="",C5836="",E5836=""),"",B5836&amp;":"&amp;C5836&amp;":"&amp;E5836)</f>
      </c>
      <c r="K5836" s="247">
        <f>IF(A5836="","",A5836*D5836)</f>
      </c>
      <c r="L5836" s="246">
        <f>IF(A5836="","",IF(OR(A5836=1,A5836=0),H5836,0))</f>
      </c>
      <c r="M5836" s="246">
        <f>IF(A5836="","",IF(A5836=-1,H5836,0))</f>
      </c>
      <c r="N5836">
        <f>IF(J5836="","",IF(E5836="SGD",1,IF(E5836="USD",Settings!$B$22,IF(E5836="HKD",Settings!$B$23,1))))</f>
      </c>
      <c r="O5836">
        <f>IF(OR(B5836="",C5836="",E5836=""),0,(IF(A5836=-1,H5836,0)-IF(OR(A5836=1,A5836=0),H5836,0)+IF(A5836=2,H5836,0))*IF(E5836="SGD",1,IF(E5836="USD",Settings!$B$22,IF(E5836="HKD",Settings!$B$23,1))))</f>
        <v>0</v>
      </c>
      <c r="P5836">
        <f>IF(OR(B5836="",C5836="",E5836=""),0,IF(A5836=2,H5836*IF(E5836="SGD",1,IF(E5836="USD",Settings!$B$22,IF(E5836="HKD",Settings!$B$23,1))),0))</f>
        <v>0</v>
      </c>
      <c r="Q5836" s="312">
        <f>IF(OR(J5836="",G5836=""),"",G5836+ROW()/1000000)</f>
      </c>
      <c r="R5836" s="247">
        <f>IF(Q5836="","",SUMIFS(Txn[Signed Units],Txn[Key],J5836,Txn[Transaction Order],"&lt;="&amp;Q5836))</f>
      </c>
    </row>
    <row r="5837" spans="10:18" ht="15" customHeight="1" x14ac:dyDescent="0.15">
      <c r="J5837" s="246">
        <f>IF(OR(B5837="",C5837="",E5837=""),"",B5837&amp;":"&amp;C5837&amp;":"&amp;E5837)</f>
      </c>
      <c r="K5837" s="247">
        <f>IF(A5837="","",A5837*D5837)</f>
      </c>
      <c r="L5837" s="246">
        <f>IF(A5837="","",IF(OR(A5837=1,A5837=0),H5837,0))</f>
      </c>
      <c r="M5837" s="246">
        <f>IF(A5837="","",IF(A5837=-1,H5837,0))</f>
      </c>
      <c r="N5837">
        <f>IF(J5837="","",IF(E5837="SGD",1,IF(E5837="USD",Settings!$B$22,IF(E5837="HKD",Settings!$B$23,1))))</f>
      </c>
      <c r="O5837">
        <f>IF(OR(B5837="",C5837="",E5837=""),0,(IF(A5837=-1,H5837,0)-IF(OR(A5837=1,A5837=0),H5837,0)+IF(A5837=2,H5837,0))*IF(E5837="SGD",1,IF(E5837="USD",Settings!$B$22,IF(E5837="HKD",Settings!$B$23,1))))</f>
        <v>0</v>
      </c>
      <c r="P5837">
        <f>IF(OR(B5837="",C5837="",E5837=""),0,IF(A5837=2,H5837*IF(E5837="SGD",1,IF(E5837="USD",Settings!$B$22,IF(E5837="HKD",Settings!$B$23,1))),0))</f>
        <v>0</v>
      </c>
      <c r="Q5837" s="312">
        <f>IF(OR(J5837="",G5837=""),"",G5837+ROW()/1000000)</f>
      </c>
      <c r="R5837" s="247">
        <f>IF(Q5837="","",SUMIFS(Txn[Signed Units],Txn[Key],J5837,Txn[Transaction Order],"&lt;="&amp;Q5837))</f>
      </c>
    </row>
    <row r="5838" spans="10:18" ht="15" customHeight="1" x14ac:dyDescent="0.15">
      <c r="J5838" s="246">
        <f>IF(OR(B5838="",C5838="",E5838=""),"",B5838&amp;":"&amp;C5838&amp;":"&amp;E5838)</f>
      </c>
      <c r="K5838" s="247">
        <f>IF(A5838="","",A5838*D5838)</f>
      </c>
      <c r="L5838" s="246">
        <f>IF(A5838="","",IF(OR(A5838=1,A5838=0),H5838,0))</f>
      </c>
      <c r="M5838" s="246">
        <f>IF(A5838="","",IF(A5838=-1,H5838,0))</f>
      </c>
      <c r="N5838">
        <f>IF(J5838="","",IF(E5838="SGD",1,IF(E5838="USD",Settings!$B$22,IF(E5838="HKD",Settings!$B$23,1))))</f>
      </c>
      <c r="O5838">
        <f>IF(OR(B5838="",C5838="",E5838=""),0,(IF(A5838=-1,H5838,0)-IF(OR(A5838=1,A5838=0),H5838,0)+IF(A5838=2,H5838,0))*IF(E5838="SGD",1,IF(E5838="USD",Settings!$B$22,IF(E5838="HKD",Settings!$B$23,1))))</f>
        <v>0</v>
      </c>
      <c r="P5838">
        <f>IF(OR(B5838="",C5838="",E5838=""),0,IF(A5838=2,H5838*IF(E5838="SGD",1,IF(E5838="USD",Settings!$B$22,IF(E5838="HKD",Settings!$B$23,1))),0))</f>
        <v>0</v>
      </c>
      <c r="Q5838" s="312">
        <f>IF(OR(J5838="",G5838=""),"",G5838+ROW()/1000000)</f>
      </c>
      <c r="R5838" s="247">
        <f>IF(Q5838="","",SUMIFS(Txn[Signed Units],Txn[Key],J5838,Txn[Transaction Order],"&lt;="&amp;Q5838))</f>
      </c>
    </row>
    <row r="5839" spans="10:18" ht="15" customHeight="1" x14ac:dyDescent="0.15">
      <c r="J5839" s="246">
        <f>IF(OR(B5839="",C5839="",E5839=""),"",B5839&amp;":"&amp;C5839&amp;":"&amp;E5839)</f>
      </c>
      <c r="K5839" s="247">
        <f>IF(A5839="","",A5839*D5839)</f>
      </c>
      <c r="L5839" s="246">
        <f>IF(A5839="","",IF(OR(A5839=1,A5839=0),H5839,0))</f>
      </c>
      <c r="M5839" s="246">
        <f>IF(A5839="","",IF(A5839=-1,H5839,0))</f>
      </c>
      <c r="N5839">
        <f>IF(J5839="","",IF(E5839="SGD",1,IF(E5839="USD",Settings!$B$22,IF(E5839="HKD",Settings!$B$23,1))))</f>
      </c>
      <c r="O5839">
        <f>IF(OR(B5839="",C5839="",E5839=""),0,(IF(A5839=-1,H5839,0)-IF(OR(A5839=1,A5839=0),H5839,0)+IF(A5839=2,H5839,0))*IF(E5839="SGD",1,IF(E5839="USD",Settings!$B$22,IF(E5839="HKD",Settings!$B$23,1))))</f>
        <v>0</v>
      </c>
      <c r="P5839">
        <f>IF(OR(B5839="",C5839="",E5839=""),0,IF(A5839=2,H5839*IF(E5839="SGD",1,IF(E5839="USD",Settings!$B$22,IF(E5839="HKD",Settings!$B$23,1))),0))</f>
        <v>0</v>
      </c>
      <c r="Q5839" s="312">
        <f>IF(OR(J5839="",G5839=""),"",G5839+ROW()/1000000)</f>
      </c>
      <c r="R5839" s="247">
        <f>IF(Q5839="","",SUMIFS(Txn[Signed Units],Txn[Key],J5839,Txn[Transaction Order],"&lt;="&amp;Q5839))</f>
      </c>
    </row>
    <row r="5840" spans="10:18" ht="15" customHeight="1" x14ac:dyDescent="0.15">
      <c r="J5840" s="246">
        <f>IF(OR(B5840="",C5840="",E5840=""),"",B5840&amp;":"&amp;C5840&amp;":"&amp;E5840)</f>
      </c>
      <c r="K5840" s="247">
        <f>IF(A5840="","",A5840*D5840)</f>
      </c>
      <c r="L5840" s="246">
        <f>IF(A5840="","",IF(OR(A5840=1,A5840=0),H5840,0))</f>
      </c>
      <c r="M5840" s="246">
        <f>IF(A5840="","",IF(A5840=-1,H5840,0))</f>
      </c>
      <c r="N5840">
        <f>IF(J5840="","",IF(E5840="SGD",1,IF(E5840="USD",Settings!$B$22,IF(E5840="HKD",Settings!$B$23,1))))</f>
      </c>
      <c r="O5840">
        <f>IF(OR(B5840="",C5840="",E5840=""),0,(IF(A5840=-1,H5840,0)-IF(OR(A5840=1,A5840=0),H5840,0)+IF(A5840=2,H5840,0))*IF(E5840="SGD",1,IF(E5840="USD",Settings!$B$22,IF(E5840="HKD",Settings!$B$23,1))))</f>
        <v>0</v>
      </c>
      <c r="P5840">
        <f>IF(OR(B5840="",C5840="",E5840=""),0,IF(A5840=2,H5840*IF(E5840="SGD",1,IF(E5840="USD",Settings!$B$22,IF(E5840="HKD",Settings!$B$23,1))),0))</f>
        <v>0</v>
      </c>
      <c r="Q5840" s="312">
        <f>IF(OR(J5840="",G5840=""),"",G5840+ROW()/1000000)</f>
      </c>
      <c r="R5840" s="247">
        <f>IF(Q5840="","",SUMIFS(Txn[Signed Units],Txn[Key],J5840,Txn[Transaction Order],"&lt;="&amp;Q5840))</f>
      </c>
    </row>
    <row r="5841" spans="10:18" ht="15" customHeight="1" x14ac:dyDescent="0.15">
      <c r="J5841" s="246">
        <f>IF(OR(B5841="",C5841="",E5841=""),"",B5841&amp;":"&amp;C5841&amp;":"&amp;E5841)</f>
      </c>
      <c r="K5841" s="247">
        <f>IF(A5841="","",A5841*D5841)</f>
      </c>
      <c r="L5841" s="246">
        <f>IF(A5841="","",IF(OR(A5841=1,A5841=0),H5841,0))</f>
      </c>
      <c r="M5841" s="246">
        <f>IF(A5841="","",IF(A5841=-1,H5841,0))</f>
      </c>
      <c r="N5841">
        <f>IF(J5841="","",IF(E5841="SGD",1,IF(E5841="USD",Settings!$B$22,IF(E5841="HKD",Settings!$B$23,1))))</f>
      </c>
      <c r="O5841">
        <f>IF(OR(B5841="",C5841="",E5841=""),0,(IF(A5841=-1,H5841,0)-IF(OR(A5841=1,A5841=0),H5841,0)+IF(A5841=2,H5841,0))*IF(E5841="SGD",1,IF(E5841="USD",Settings!$B$22,IF(E5841="HKD",Settings!$B$23,1))))</f>
        <v>0</v>
      </c>
      <c r="P5841">
        <f>IF(OR(B5841="",C5841="",E5841=""),0,IF(A5841=2,H5841*IF(E5841="SGD",1,IF(E5841="USD",Settings!$B$22,IF(E5841="HKD",Settings!$B$23,1))),0))</f>
        <v>0</v>
      </c>
      <c r="Q5841" s="312">
        <f>IF(OR(J5841="",G5841=""),"",G5841+ROW()/1000000)</f>
      </c>
      <c r="R5841" s="247">
        <f>IF(Q5841="","",SUMIFS(Txn[Signed Units],Txn[Key],J5841,Txn[Transaction Order],"&lt;="&amp;Q5841))</f>
      </c>
    </row>
    <row r="5842" spans="10:18" ht="15" customHeight="1" x14ac:dyDescent="0.15">
      <c r="J5842" s="246">
        <f>IF(OR(B5842="",C5842="",E5842=""),"",B5842&amp;":"&amp;C5842&amp;":"&amp;E5842)</f>
      </c>
      <c r="K5842" s="247">
        <f>IF(A5842="","",A5842*D5842)</f>
      </c>
      <c r="L5842" s="246">
        <f>IF(A5842="","",IF(OR(A5842=1,A5842=0),H5842,0))</f>
      </c>
      <c r="M5842" s="246">
        <f>IF(A5842="","",IF(A5842=-1,H5842,0))</f>
      </c>
      <c r="N5842">
        <f>IF(J5842="","",IF(E5842="SGD",1,IF(E5842="USD",Settings!$B$22,IF(E5842="HKD",Settings!$B$23,1))))</f>
      </c>
      <c r="O5842">
        <f>IF(OR(B5842="",C5842="",E5842=""),0,(IF(A5842=-1,H5842,0)-IF(OR(A5842=1,A5842=0),H5842,0)+IF(A5842=2,H5842,0))*IF(E5842="SGD",1,IF(E5842="USD",Settings!$B$22,IF(E5842="HKD",Settings!$B$23,1))))</f>
        <v>0</v>
      </c>
      <c r="P5842">
        <f>IF(OR(B5842="",C5842="",E5842=""),0,IF(A5842=2,H5842*IF(E5842="SGD",1,IF(E5842="USD",Settings!$B$22,IF(E5842="HKD",Settings!$B$23,1))),0))</f>
        <v>0</v>
      </c>
      <c r="Q5842" s="312">
        <f>IF(OR(J5842="",G5842=""),"",G5842+ROW()/1000000)</f>
      </c>
      <c r="R5842" s="247">
        <f>IF(Q5842="","",SUMIFS(Txn[Signed Units],Txn[Key],J5842,Txn[Transaction Order],"&lt;="&amp;Q5842))</f>
      </c>
    </row>
    <row r="5843" spans="10:18" ht="15" customHeight="1" x14ac:dyDescent="0.15">
      <c r="J5843" s="246">
        <f>IF(OR(B5843="",C5843="",E5843=""),"",B5843&amp;":"&amp;C5843&amp;":"&amp;E5843)</f>
      </c>
      <c r="K5843" s="247">
        <f>IF(A5843="","",A5843*D5843)</f>
      </c>
      <c r="L5843" s="246">
        <f>IF(A5843="","",IF(OR(A5843=1,A5843=0),H5843,0))</f>
      </c>
      <c r="M5843" s="246">
        <f>IF(A5843="","",IF(A5843=-1,H5843,0))</f>
      </c>
      <c r="N5843">
        <f>IF(J5843="","",IF(E5843="SGD",1,IF(E5843="USD",Settings!$B$22,IF(E5843="HKD",Settings!$B$23,1))))</f>
      </c>
      <c r="O5843">
        <f>IF(OR(B5843="",C5843="",E5843=""),0,(IF(A5843=-1,H5843,0)-IF(OR(A5843=1,A5843=0),H5843,0)+IF(A5843=2,H5843,0))*IF(E5843="SGD",1,IF(E5843="USD",Settings!$B$22,IF(E5843="HKD",Settings!$B$23,1))))</f>
        <v>0</v>
      </c>
      <c r="P5843">
        <f>IF(OR(B5843="",C5843="",E5843=""),0,IF(A5843=2,H5843*IF(E5843="SGD",1,IF(E5843="USD",Settings!$B$22,IF(E5843="HKD",Settings!$B$23,1))),0))</f>
        <v>0</v>
      </c>
      <c r="Q5843" s="312">
        <f>IF(OR(J5843="",G5843=""),"",G5843+ROW()/1000000)</f>
      </c>
      <c r="R5843" s="247">
        <f>IF(Q5843="","",SUMIFS(Txn[Signed Units],Txn[Key],J5843,Txn[Transaction Order],"&lt;="&amp;Q5843))</f>
      </c>
    </row>
    <row r="5844" spans="10:18" ht="15" customHeight="1" x14ac:dyDescent="0.15">
      <c r="J5844" s="246">
        <f>IF(OR(B5844="",C5844="",E5844=""),"",B5844&amp;":"&amp;C5844&amp;":"&amp;E5844)</f>
      </c>
      <c r="K5844" s="247">
        <f>IF(A5844="","",A5844*D5844)</f>
      </c>
      <c r="L5844" s="246">
        <f>IF(A5844="","",IF(OR(A5844=1,A5844=0),H5844,0))</f>
      </c>
      <c r="M5844" s="246">
        <f>IF(A5844="","",IF(A5844=-1,H5844,0))</f>
      </c>
      <c r="N5844">
        <f>IF(J5844="","",IF(E5844="SGD",1,IF(E5844="USD",Settings!$B$22,IF(E5844="HKD",Settings!$B$23,1))))</f>
      </c>
      <c r="O5844">
        <f>IF(OR(B5844="",C5844="",E5844=""),0,(IF(A5844=-1,H5844,0)-IF(OR(A5844=1,A5844=0),H5844,0)+IF(A5844=2,H5844,0))*IF(E5844="SGD",1,IF(E5844="USD",Settings!$B$22,IF(E5844="HKD",Settings!$B$23,1))))</f>
        <v>0</v>
      </c>
      <c r="P5844">
        <f>IF(OR(B5844="",C5844="",E5844=""),0,IF(A5844=2,H5844*IF(E5844="SGD",1,IF(E5844="USD",Settings!$B$22,IF(E5844="HKD",Settings!$B$23,1))),0))</f>
        <v>0</v>
      </c>
      <c r="Q5844" s="312">
        <f>IF(OR(J5844="",G5844=""),"",G5844+ROW()/1000000)</f>
      </c>
      <c r="R5844" s="247">
        <f>IF(Q5844="","",SUMIFS(Txn[Signed Units],Txn[Key],J5844,Txn[Transaction Order],"&lt;="&amp;Q5844))</f>
      </c>
    </row>
    <row r="5845" spans="10:18" ht="15" customHeight="1" x14ac:dyDescent="0.15">
      <c r="J5845" s="246">
        <f>IF(OR(B5845="",C5845="",E5845=""),"",B5845&amp;":"&amp;C5845&amp;":"&amp;E5845)</f>
      </c>
      <c r="K5845" s="247">
        <f>IF(A5845="","",A5845*D5845)</f>
      </c>
      <c r="L5845" s="246">
        <f>IF(A5845="","",IF(OR(A5845=1,A5845=0),H5845,0))</f>
      </c>
      <c r="M5845" s="246">
        <f>IF(A5845="","",IF(A5845=-1,H5845,0))</f>
      </c>
      <c r="N5845">
        <f>IF(J5845="","",IF(E5845="SGD",1,IF(E5845="USD",Settings!$B$22,IF(E5845="HKD",Settings!$B$23,1))))</f>
      </c>
      <c r="O5845">
        <f>IF(OR(B5845="",C5845="",E5845=""),0,(IF(A5845=-1,H5845,0)-IF(OR(A5845=1,A5845=0),H5845,0)+IF(A5845=2,H5845,0))*IF(E5845="SGD",1,IF(E5845="USD",Settings!$B$22,IF(E5845="HKD",Settings!$B$23,1))))</f>
        <v>0</v>
      </c>
      <c r="P5845">
        <f>IF(OR(B5845="",C5845="",E5845=""),0,IF(A5845=2,H5845*IF(E5845="SGD",1,IF(E5845="USD",Settings!$B$22,IF(E5845="HKD",Settings!$B$23,1))),0))</f>
        <v>0</v>
      </c>
      <c r="Q5845" s="312">
        <f>IF(OR(J5845="",G5845=""),"",G5845+ROW()/1000000)</f>
      </c>
      <c r="R5845" s="247">
        <f>IF(Q5845="","",SUMIFS(Txn[Signed Units],Txn[Key],J5845,Txn[Transaction Order],"&lt;="&amp;Q5845))</f>
      </c>
    </row>
    <row r="5846" spans="10:18" ht="15" customHeight="1" x14ac:dyDescent="0.15">
      <c r="J5846" s="246">
        <f>IF(OR(B5846="",C5846="",E5846=""),"",B5846&amp;":"&amp;C5846&amp;":"&amp;E5846)</f>
      </c>
      <c r="K5846" s="247">
        <f>IF(A5846="","",A5846*D5846)</f>
      </c>
      <c r="L5846" s="246">
        <f>IF(A5846="","",IF(OR(A5846=1,A5846=0),H5846,0))</f>
      </c>
      <c r="M5846" s="246">
        <f>IF(A5846="","",IF(A5846=-1,H5846,0))</f>
      </c>
      <c r="N5846">
        <f>IF(J5846="","",IF(E5846="SGD",1,IF(E5846="USD",Settings!$B$22,IF(E5846="HKD",Settings!$B$23,1))))</f>
      </c>
      <c r="O5846">
        <f>IF(OR(B5846="",C5846="",E5846=""),0,(IF(A5846=-1,H5846,0)-IF(OR(A5846=1,A5846=0),H5846,0)+IF(A5846=2,H5846,0))*IF(E5846="SGD",1,IF(E5846="USD",Settings!$B$22,IF(E5846="HKD",Settings!$B$23,1))))</f>
        <v>0</v>
      </c>
      <c r="P5846">
        <f>IF(OR(B5846="",C5846="",E5846=""),0,IF(A5846=2,H5846*IF(E5846="SGD",1,IF(E5846="USD",Settings!$B$22,IF(E5846="HKD",Settings!$B$23,1))),0))</f>
        <v>0</v>
      </c>
      <c r="Q5846" s="312">
        <f>IF(OR(J5846="",G5846=""),"",G5846+ROW()/1000000)</f>
      </c>
      <c r="R5846" s="247">
        <f>IF(Q5846="","",SUMIFS(Txn[Signed Units],Txn[Key],J5846,Txn[Transaction Order],"&lt;="&amp;Q5846))</f>
      </c>
    </row>
    <row r="5847" spans="10:18" ht="15" customHeight="1" x14ac:dyDescent="0.15">
      <c r="J5847" s="246">
        <f>IF(OR(B5847="",C5847="",E5847=""),"",B5847&amp;":"&amp;C5847&amp;":"&amp;E5847)</f>
      </c>
      <c r="K5847" s="247">
        <f>IF(A5847="","",A5847*D5847)</f>
      </c>
      <c r="L5847" s="246">
        <f>IF(A5847="","",IF(OR(A5847=1,A5847=0),H5847,0))</f>
      </c>
      <c r="M5847" s="246">
        <f>IF(A5847="","",IF(A5847=-1,H5847,0))</f>
      </c>
      <c r="N5847">
        <f>IF(J5847="","",IF(E5847="SGD",1,IF(E5847="USD",Settings!$B$22,IF(E5847="HKD",Settings!$B$23,1))))</f>
      </c>
      <c r="O5847">
        <f>IF(OR(B5847="",C5847="",E5847=""),0,(IF(A5847=-1,H5847,0)-IF(OR(A5847=1,A5847=0),H5847,0)+IF(A5847=2,H5847,0))*IF(E5847="SGD",1,IF(E5847="USD",Settings!$B$22,IF(E5847="HKD",Settings!$B$23,1))))</f>
        <v>0</v>
      </c>
      <c r="P5847">
        <f>IF(OR(B5847="",C5847="",E5847=""),0,IF(A5847=2,H5847*IF(E5847="SGD",1,IF(E5847="USD",Settings!$B$22,IF(E5847="HKD",Settings!$B$23,1))),0))</f>
        <v>0</v>
      </c>
      <c r="Q5847" s="312">
        <f>IF(OR(J5847="",G5847=""),"",G5847+ROW()/1000000)</f>
      </c>
      <c r="R5847" s="247">
        <f>IF(Q5847="","",SUMIFS(Txn[Signed Units],Txn[Key],J5847,Txn[Transaction Order],"&lt;="&amp;Q5847))</f>
      </c>
    </row>
    <row r="5848" spans="10:18" ht="15" customHeight="1" x14ac:dyDescent="0.15">
      <c r="J5848" s="246">
        <f>IF(OR(B5848="",C5848="",E5848=""),"",B5848&amp;":"&amp;C5848&amp;":"&amp;E5848)</f>
      </c>
      <c r="K5848" s="247">
        <f>IF(A5848="","",A5848*D5848)</f>
      </c>
      <c r="L5848" s="246">
        <f>IF(A5848="","",IF(OR(A5848=1,A5848=0),H5848,0))</f>
      </c>
      <c r="M5848" s="246">
        <f>IF(A5848="","",IF(A5848=-1,H5848,0))</f>
      </c>
      <c r="N5848">
        <f>IF(J5848="","",IF(E5848="SGD",1,IF(E5848="USD",Settings!$B$22,IF(E5848="HKD",Settings!$B$23,1))))</f>
      </c>
      <c r="O5848">
        <f>IF(OR(B5848="",C5848="",E5848=""),0,(IF(A5848=-1,H5848,0)-IF(OR(A5848=1,A5848=0),H5848,0)+IF(A5848=2,H5848,0))*IF(E5848="SGD",1,IF(E5848="USD",Settings!$B$22,IF(E5848="HKD",Settings!$B$23,1))))</f>
        <v>0</v>
      </c>
      <c r="P5848">
        <f>IF(OR(B5848="",C5848="",E5848=""),0,IF(A5848=2,H5848*IF(E5848="SGD",1,IF(E5848="USD",Settings!$B$22,IF(E5848="HKD",Settings!$B$23,1))),0))</f>
        <v>0</v>
      </c>
      <c r="Q5848" s="312">
        <f>IF(OR(J5848="",G5848=""),"",G5848+ROW()/1000000)</f>
      </c>
      <c r="R5848" s="247">
        <f>IF(Q5848="","",SUMIFS(Txn[Signed Units],Txn[Key],J5848,Txn[Transaction Order],"&lt;="&amp;Q5848))</f>
      </c>
    </row>
    <row r="5849" spans="10:18" ht="15" customHeight="1" x14ac:dyDescent="0.15">
      <c r="J5849" s="246">
        <f>IF(OR(B5849="",C5849="",E5849=""),"",B5849&amp;":"&amp;C5849&amp;":"&amp;E5849)</f>
      </c>
      <c r="K5849" s="247">
        <f>IF(A5849="","",A5849*D5849)</f>
      </c>
      <c r="L5849" s="246">
        <f>IF(A5849="","",IF(OR(A5849=1,A5849=0),H5849,0))</f>
      </c>
      <c r="M5849" s="246">
        <f>IF(A5849="","",IF(A5849=-1,H5849,0))</f>
      </c>
      <c r="N5849">
        <f>IF(J5849="","",IF(E5849="SGD",1,IF(E5849="USD",Settings!$B$22,IF(E5849="HKD",Settings!$B$23,1))))</f>
      </c>
      <c r="O5849">
        <f>IF(OR(B5849="",C5849="",E5849=""),0,(IF(A5849=-1,H5849,0)-IF(OR(A5849=1,A5849=0),H5849,0)+IF(A5849=2,H5849,0))*IF(E5849="SGD",1,IF(E5849="USD",Settings!$B$22,IF(E5849="HKD",Settings!$B$23,1))))</f>
        <v>0</v>
      </c>
      <c r="P5849">
        <f>IF(OR(B5849="",C5849="",E5849=""),0,IF(A5849=2,H5849*IF(E5849="SGD",1,IF(E5849="USD",Settings!$B$22,IF(E5849="HKD",Settings!$B$23,1))),0))</f>
        <v>0</v>
      </c>
      <c r="Q5849" s="312">
        <f>IF(OR(J5849="",G5849=""),"",G5849+ROW()/1000000)</f>
      </c>
      <c r="R5849" s="247">
        <f>IF(Q5849="","",SUMIFS(Txn[Signed Units],Txn[Key],J5849,Txn[Transaction Order],"&lt;="&amp;Q5849))</f>
      </c>
    </row>
    <row r="5850" spans="10:18" ht="15" customHeight="1" x14ac:dyDescent="0.15">
      <c r="J5850" s="246">
        <f>IF(OR(B5850="",C5850="",E5850=""),"",B5850&amp;":"&amp;C5850&amp;":"&amp;E5850)</f>
      </c>
      <c r="K5850" s="247">
        <f>IF(A5850="","",A5850*D5850)</f>
      </c>
      <c r="L5850" s="246">
        <f>IF(A5850="","",IF(OR(A5850=1,A5850=0),H5850,0))</f>
      </c>
      <c r="M5850" s="246">
        <f>IF(A5850="","",IF(A5850=-1,H5850,0))</f>
      </c>
      <c r="N5850">
        <f>IF(J5850="","",IF(E5850="SGD",1,IF(E5850="USD",Settings!$B$22,IF(E5850="HKD",Settings!$B$23,1))))</f>
      </c>
      <c r="O5850">
        <f>IF(OR(B5850="",C5850="",E5850=""),0,(IF(A5850=-1,H5850,0)-IF(OR(A5850=1,A5850=0),H5850,0)+IF(A5850=2,H5850,0))*IF(E5850="SGD",1,IF(E5850="USD",Settings!$B$22,IF(E5850="HKD",Settings!$B$23,1))))</f>
        <v>0</v>
      </c>
      <c r="P5850">
        <f>IF(OR(B5850="",C5850="",E5850=""),0,IF(A5850=2,H5850*IF(E5850="SGD",1,IF(E5850="USD",Settings!$B$22,IF(E5850="HKD",Settings!$B$23,1))),0))</f>
        <v>0</v>
      </c>
      <c r="Q5850" s="312">
        <f>IF(OR(J5850="",G5850=""),"",G5850+ROW()/1000000)</f>
      </c>
      <c r="R5850" s="247">
        <f>IF(Q5850="","",SUMIFS(Txn[Signed Units],Txn[Key],J5850,Txn[Transaction Order],"&lt;="&amp;Q5850))</f>
      </c>
    </row>
    <row r="5851" spans="10:18" ht="15" customHeight="1" x14ac:dyDescent="0.15">
      <c r="J5851" s="246">
        <f>IF(OR(B5851="",C5851="",E5851=""),"",B5851&amp;":"&amp;C5851&amp;":"&amp;E5851)</f>
      </c>
      <c r="K5851" s="247">
        <f>IF(A5851="","",A5851*D5851)</f>
      </c>
      <c r="L5851" s="246">
        <f>IF(A5851="","",IF(OR(A5851=1,A5851=0),H5851,0))</f>
      </c>
      <c r="M5851" s="246">
        <f>IF(A5851="","",IF(A5851=-1,H5851,0))</f>
      </c>
      <c r="N5851">
        <f>IF(J5851="","",IF(E5851="SGD",1,IF(E5851="USD",Settings!$B$22,IF(E5851="HKD",Settings!$B$23,1))))</f>
      </c>
      <c r="O5851">
        <f>IF(OR(B5851="",C5851="",E5851=""),0,(IF(A5851=-1,H5851,0)-IF(OR(A5851=1,A5851=0),H5851,0)+IF(A5851=2,H5851,0))*IF(E5851="SGD",1,IF(E5851="USD",Settings!$B$22,IF(E5851="HKD",Settings!$B$23,1))))</f>
        <v>0</v>
      </c>
      <c r="P5851">
        <f>IF(OR(B5851="",C5851="",E5851=""),0,IF(A5851=2,H5851*IF(E5851="SGD",1,IF(E5851="USD",Settings!$B$22,IF(E5851="HKD",Settings!$B$23,1))),0))</f>
        <v>0</v>
      </c>
      <c r="Q5851" s="312">
        <f>IF(OR(J5851="",G5851=""),"",G5851+ROW()/1000000)</f>
      </c>
      <c r="R5851" s="247">
        <f>IF(Q5851="","",SUMIFS(Txn[Signed Units],Txn[Key],J5851,Txn[Transaction Order],"&lt;="&amp;Q5851))</f>
      </c>
    </row>
    <row r="5852" spans="10:18" ht="15" customHeight="1" x14ac:dyDescent="0.15">
      <c r="J5852" s="246">
        <f>IF(OR(B5852="",C5852="",E5852=""),"",B5852&amp;":"&amp;C5852&amp;":"&amp;E5852)</f>
      </c>
      <c r="K5852" s="247">
        <f>IF(A5852="","",A5852*D5852)</f>
      </c>
      <c r="L5852" s="246">
        <f>IF(A5852="","",IF(OR(A5852=1,A5852=0),H5852,0))</f>
      </c>
      <c r="M5852" s="246">
        <f>IF(A5852="","",IF(A5852=-1,H5852,0))</f>
      </c>
      <c r="N5852">
        <f>IF(J5852="","",IF(E5852="SGD",1,IF(E5852="USD",Settings!$B$22,IF(E5852="HKD",Settings!$B$23,1))))</f>
      </c>
      <c r="O5852">
        <f>IF(OR(B5852="",C5852="",E5852=""),0,(IF(A5852=-1,H5852,0)-IF(OR(A5852=1,A5852=0),H5852,0)+IF(A5852=2,H5852,0))*IF(E5852="SGD",1,IF(E5852="USD",Settings!$B$22,IF(E5852="HKD",Settings!$B$23,1))))</f>
        <v>0</v>
      </c>
      <c r="P5852">
        <f>IF(OR(B5852="",C5852="",E5852=""),0,IF(A5852=2,H5852*IF(E5852="SGD",1,IF(E5852="USD",Settings!$B$22,IF(E5852="HKD",Settings!$B$23,1))),0))</f>
        <v>0</v>
      </c>
      <c r="Q5852" s="312">
        <f>IF(OR(J5852="",G5852=""),"",G5852+ROW()/1000000)</f>
      </c>
      <c r="R5852" s="247">
        <f>IF(Q5852="","",SUMIFS(Txn[Signed Units],Txn[Key],J5852,Txn[Transaction Order],"&lt;="&amp;Q5852))</f>
      </c>
    </row>
    <row r="5853" spans="10:18" ht="15" customHeight="1" x14ac:dyDescent="0.15">
      <c r="J5853" s="246">
        <f>IF(OR(B5853="",C5853="",E5853=""),"",B5853&amp;":"&amp;C5853&amp;":"&amp;E5853)</f>
      </c>
      <c r="K5853" s="247">
        <f>IF(A5853="","",A5853*D5853)</f>
      </c>
      <c r="L5853" s="246">
        <f>IF(A5853="","",IF(OR(A5853=1,A5853=0),H5853,0))</f>
      </c>
      <c r="M5853" s="246">
        <f>IF(A5853="","",IF(A5853=-1,H5853,0))</f>
      </c>
      <c r="N5853">
        <f>IF(J5853="","",IF(E5853="SGD",1,IF(E5853="USD",Settings!$B$22,IF(E5853="HKD",Settings!$B$23,1))))</f>
      </c>
      <c r="O5853">
        <f>IF(OR(B5853="",C5853="",E5853=""),0,(IF(A5853=-1,H5853,0)-IF(OR(A5853=1,A5853=0),H5853,0)+IF(A5853=2,H5853,0))*IF(E5853="SGD",1,IF(E5853="USD",Settings!$B$22,IF(E5853="HKD",Settings!$B$23,1))))</f>
        <v>0</v>
      </c>
      <c r="P5853">
        <f>IF(OR(B5853="",C5853="",E5853=""),0,IF(A5853=2,H5853*IF(E5853="SGD",1,IF(E5853="USD",Settings!$B$22,IF(E5853="HKD",Settings!$B$23,1))),0))</f>
        <v>0</v>
      </c>
      <c r="Q5853" s="312">
        <f>IF(OR(J5853="",G5853=""),"",G5853+ROW()/1000000)</f>
      </c>
      <c r="R5853" s="247">
        <f>IF(Q5853="","",SUMIFS(Txn[Signed Units],Txn[Key],J5853,Txn[Transaction Order],"&lt;="&amp;Q5853))</f>
      </c>
    </row>
    <row r="5854" spans="10:18" ht="15" customHeight="1" x14ac:dyDescent="0.15">
      <c r="J5854" s="246">
        <f>IF(OR(B5854="",C5854="",E5854=""),"",B5854&amp;":"&amp;C5854&amp;":"&amp;E5854)</f>
      </c>
      <c r="K5854" s="247">
        <f>IF(A5854="","",A5854*D5854)</f>
      </c>
      <c r="L5854" s="246">
        <f>IF(A5854="","",IF(OR(A5854=1,A5854=0),H5854,0))</f>
      </c>
      <c r="M5854" s="246">
        <f>IF(A5854="","",IF(A5854=-1,H5854,0))</f>
      </c>
      <c r="N5854">
        <f>IF(J5854="","",IF(E5854="SGD",1,IF(E5854="USD",Settings!$B$22,IF(E5854="HKD",Settings!$B$23,1))))</f>
      </c>
      <c r="O5854">
        <f>IF(OR(B5854="",C5854="",E5854=""),0,(IF(A5854=-1,H5854,0)-IF(OR(A5854=1,A5854=0),H5854,0)+IF(A5854=2,H5854,0))*IF(E5854="SGD",1,IF(E5854="USD",Settings!$B$22,IF(E5854="HKD",Settings!$B$23,1))))</f>
        <v>0</v>
      </c>
      <c r="P5854">
        <f>IF(OR(B5854="",C5854="",E5854=""),0,IF(A5854=2,H5854*IF(E5854="SGD",1,IF(E5854="USD",Settings!$B$22,IF(E5854="HKD",Settings!$B$23,1))),0))</f>
        <v>0</v>
      </c>
      <c r="Q5854" s="312">
        <f>IF(OR(J5854="",G5854=""),"",G5854+ROW()/1000000)</f>
      </c>
      <c r="R5854" s="247">
        <f>IF(Q5854="","",SUMIFS(Txn[Signed Units],Txn[Key],J5854,Txn[Transaction Order],"&lt;="&amp;Q5854))</f>
      </c>
    </row>
    <row r="5855" spans="10:18" ht="15" customHeight="1" x14ac:dyDescent="0.15">
      <c r="J5855" s="246">
        <f>IF(OR(B5855="",C5855="",E5855=""),"",B5855&amp;":"&amp;C5855&amp;":"&amp;E5855)</f>
      </c>
      <c r="K5855" s="247">
        <f>IF(A5855="","",A5855*D5855)</f>
      </c>
      <c r="L5855" s="246">
        <f>IF(A5855="","",IF(OR(A5855=1,A5855=0),H5855,0))</f>
      </c>
      <c r="M5855" s="246">
        <f>IF(A5855="","",IF(A5855=-1,H5855,0))</f>
      </c>
      <c r="N5855">
        <f>IF(J5855="","",IF(E5855="SGD",1,IF(E5855="USD",Settings!$B$22,IF(E5855="HKD",Settings!$B$23,1))))</f>
      </c>
      <c r="O5855">
        <f>IF(OR(B5855="",C5855="",E5855=""),0,(IF(A5855=-1,H5855,0)-IF(OR(A5855=1,A5855=0),H5855,0)+IF(A5855=2,H5855,0))*IF(E5855="SGD",1,IF(E5855="USD",Settings!$B$22,IF(E5855="HKD",Settings!$B$23,1))))</f>
        <v>0</v>
      </c>
      <c r="P5855">
        <f>IF(OR(B5855="",C5855="",E5855=""),0,IF(A5855=2,H5855*IF(E5855="SGD",1,IF(E5855="USD",Settings!$B$22,IF(E5855="HKD",Settings!$B$23,1))),0))</f>
        <v>0</v>
      </c>
      <c r="Q5855" s="312">
        <f>IF(OR(J5855="",G5855=""),"",G5855+ROW()/1000000)</f>
      </c>
      <c r="R5855" s="247">
        <f>IF(Q5855="","",SUMIFS(Txn[Signed Units],Txn[Key],J5855,Txn[Transaction Order],"&lt;="&amp;Q5855))</f>
      </c>
    </row>
    <row r="5856" spans="10:18" ht="15" customHeight="1" x14ac:dyDescent="0.15">
      <c r="J5856" s="246">
        <f>IF(OR(B5856="",C5856="",E5856=""),"",B5856&amp;":"&amp;C5856&amp;":"&amp;E5856)</f>
      </c>
      <c r="K5856" s="247">
        <f>IF(A5856="","",A5856*D5856)</f>
      </c>
      <c r="L5856" s="246">
        <f>IF(A5856="","",IF(OR(A5856=1,A5856=0),H5856,0))</f>
      </c>
      <c r="M5856" s="246">
        <f>IF(A5856="","",IF(A5856=-1,H5856,0))</f>
      </c>
      <c r="N5856">
        <f>IF(J5856="","",IF(E5856="SGD",1,IF(E5856="USD",Settings!$B$22,IF(E5856="HKD",Settings!$B$23,1))))</f>
      </c>
      <c r="O5856">
        <f>IF(OR(B5856="",C5856="",E5856=""),0,(IF(A5856=-1,H5856,0)-IF(OR(A5856=1,A5856=0),H5856,0)+IF(A5856=2,H5856,0))*IF(E5856="SGD",1,IF(E5856="USD",Settings!$B$22,IF(E5856="HKD",Settings!$B$23,1))))</f>
        <v>0</v>
      </c>
      <c r="P5856">
        <f>IF(OR(B5856="",C5856="",E5856=""),0,IF(A5856=2,H5856*IF(E5856="SGD",1,IF(E5856="USD",Settings!$B$22,IF(E5856="HKD",Settings!$B$23,1))),0))</f>
        <v>0</v>
      </c>
      <c r="Q5856" s="312">
        <f>IF(OR(J5856="",G5856=""),"",G5856+ROW()/1000000)</f>
      </c>
      <c r="R5856" s="247">
        <f>IF(Q5856="","",SUMIFS(Txn[Signed Units],Txn[Key],J5856,Txn[Transaction Order],"&lt;="&amp;Q5856))</f>
      </c>
    </row>
    <row r="5857" spans="10:18" ht="15" customHeight="1" x14ac:dyDescent="0.15">
      <c r="J5857" s="246">
        <f>IF(OR(B5857="",C5857="",E5857=""),"",B5857&amp;":"&amp;C5857&amp;":"&amp;E5857)</f>
      </c>
      <c r="K5857" s="247">
        <f>IF(A5857="","",A5857*D5857)</f>
      </c>
      <c r="L5857" s="246">
        <f>IF(A5857="","",IF(OR(A5857=1,A5857=0),H5857,0))</f>
      </c>
      <c r="M5857" s="246">
        <f>IF(A5857="","",IF(A5857=-1,H5857,0))</f>
      </c>
      <c r="N5857">
        <f>IF(J5857="","",IF(E5857="SGD",1,IF(E5857="USD",Settings!$B$22,IF(E5857="HKD",Settings!$B$23,1))))</f>
      </c>
      <c r="O5857">
        <f>IF(OR(B5857="",C5857="",E5857=""),0,(IF(A5857=-1,H5857,0)-IF(OR(A5857=1,A5857=0),H5857,0)+IF(A5857=2,H5857,0))*IF(E5857="SGD",1,IF(E5857="USD",Settings!$B$22,IF(E5857="HKD",Settings!$B$23,1))))</f>
        <v>0</v>
      </c>
      <c r="P5857">
        <f>IF(OR(B5857="",C5857="",E5857=""),0,IF(A5857=2,H5857*IF(E5857="SGD",1,IF(E5857="USD",Settings!$B$22,IF(E5857="HKD",Settings!$B$23,1))),0))</f>
        <v>0</v>
      </c>
      <c r="Q5857" s="312">
        <f>IF(OR(J5857="",G5857=""),"",G5857+ROW()/1000000)</f>
      </c>
      <c r="R5857" s="247">
        <f>IF(Q5857="","",SUMIFS(Txn[Signed Units],Txn[Key],J5857,Txn[Transaction Order],"&lt;="&amp;Q5857))</f>
      </c>
    </row>
    <row r="5858" spans="10:18" ht="15" customHeight="1" x14ac:dyDescent="0.15">
      <c r="J5858" s="246">
        <f>IF(OR(B5858="",C5858="",E5858=""),"",B5858&amp;":"&amp;C5858&amp;":"&amp;E5858)</f>
      </c>
      <c r="K5858" s="247">
        <f>IF(A5858="","",A5858*D5858)</f>
      </c>
      <c r="L5858" s="246">
        <f>IF(A5858="","",IF(OR(A5858=1,A5858=0),H5858,0))</f>
      </c>
      <c r="M5858" s="246">
        <f>IF(A5858="","",IF(A5858=-1,H5858,0))</f>
      </c>
      <c r="N5858">
        <f>IF(J5858="","",IF(E5858="SGD",1,IF(E5858="USD",Settings!$B$22,IF(E5858="HKD",Settings!$B$23,1))))</f>
      </c>
      <c r="O5858">
        <f>IF(OR(B5858="",C5858="",E5858=""),0,(IF(A5858=-1,H5858,0)-IF(OR(A5858=1,A5858=0),H5858,0)+IF(A5858=2,H5858,0))*IF(E5858="SGD",1,IF(E5858="USD",Settings!$B$22,IF(E5858="HKD",Settings!$B$23,1))))</f>
        <v>0</v>
      </c>
      <c r="P5858">
        <f>IF(OR(B5858="",C5858="",E5858=""),0,IF(A5858=2,H5858*IF(E5858="SGD",1,IF(E5858="USD",Settings!$B$22,IF(E5858="HKD",Settings!$B$23,1))),0))</f>
        <v>0</v>
      </c>
      <c r="Q5858" s="312">
        <f>IF(OR(J5858="",G5858=""),"",G5858+ROW()/1000000)</f>
      </c>
      <c r="R5858" s="247">
        <f>IF(Q5858="","",SUMIFS(Txn[Signed Units],Txn[Key],J5858,Txn[Transaction Order],"&lt;="&amp;Q5858))</f>
      </c>
    </row>
    <row r="5859" spans="10:18" ht="15" customHeight="1" x14ac:dyDescent="0.15">
      <c r="J5859" s="246">
        <f>IF(OR(B5859="",C5859="",E5859=""),"",B5859&amp;":"&amp;C5859&amp;":"&amp;E5859)</f>
      </c>
      <c r="K5859" s="247">
        <f>IF(A5859="","",A5859*D5859)</f>
      </c>
      <c r="L5859" s="246">
        <f>IF(A5859="","",IF(OR(A5859=1,A5859=0),H5859,0))</f>
      </c>
      <c r="M5859" s="246">
        <f>IF(A5859="","",IF(A5859=-1,H5859,0))</f>
      </c>
      <c r="N5859">
        <f>IF(J5859="","",IF(E5859="SGD",1,IF(E5859="USD",Settings!$B$22,IF(E5859="HKD",Settings!$B$23,1))))</f>
      </c>
      <c r="O5859">
        <f>IF(OR(B5859="",C5859="",E5859=""),0,(IF(A5859=-1,H5859,0)-IF(OR(A5859=1,A5859=0),H5859,0)+IF(A5859=2,H5859,0))*IF(E5859="SGD",1,IF(E5859="USD",Settings!$B$22,IF(E5859="HKD",Settings!$B$23,1))))</f>
        <v>0</v>
      </c>
      <c r="P5859">
        <f>IF(OR(B5859="",C5859="",E5859=""),0,IF(A5859=2,H5859*IF(E5859="SGD",1,IF(E5859="USD",Settings!$B$22,IF(E5859="HKD",Settings!$B$23,1))),0))</f>
        <v>0</v>
      </c>
      <c r="Q5859" s="312">
        <f>IF(OR(J5859="",G5859=""),"",G5859+ROW()/1000000)</f>
      </c>
      <c r="R5859" s="247">
        <f>IF(Q5859="","",SUMIFS(Txn[Signed Units],Txn[Key],J5859,Txn[Transaction Order],"&lt;="&amp;Q5859))</f>
      </c>
    </row>
    <row r="5860" spans="10:18" ht="15" customHeight="1" x14ac:dyDescent="0.15">
      <c r="J5860" s="246">
        <f>IF(OR(B5860="",C5860="",E5860=""),"",B5860&amp;":"&amp;C5860&amp;":"&amp;E5860)</f>
      </c>
      <c r="K5860" s="247">
        <f>IF(A5860="","",A5860*D5860)</f>
      </c>
      <c r="L5860" s="246">
        <f>IF(A5860="","",IF(OR(A5860=1,A5860=0),H5860,0))</f>
      </c>
      <c r="M5860" s="246">
        <f>IF(A5860="","",IF(A5860=-1,H5860,0))</f>
      </c>
      <c r="N5860">
        <f>IF(J5860="","",IF(E5860="SGD",1,IF(E5860="USD",Settings!$B$22,IF(E5860="HKD",Settings!$B$23,1))))</f>
      </c>
      <c r="O5860">
        <f>IF(OR(B5860="",C5860="",E5860=""),0,(IF(A5860=-1,H5860,0)-IF(OR(A5860=1,A5860=0),H5860,0)+IF(A5860=2,H5860,0))*IF(E5860="SGD",1,IF(E5860="USD",Settings!$B$22,IF(E5860="HKD",Settings!$B$23,1))))</f>
        <v>0</v>
      </c>
      <c r="P5860">
        <f>IF(OR(B5860="",C5860="",E5860=""),0,IF(A5860=2,H5860*IF(E5860="SGD",1,IF(E5860="USD",Settings!$B$22,IF(E5860="HKD",Settings!$B$23,1))),0))</f>
        <v>0</v>
      </c>
      <c r="Q5860" s="312">
        <f>IF(OR(J5860="",G5860=""),"",G5860+ROW()/1000000)</f>
      </c>
      <c r="R5860" s="247">
        <f>IF(Q5860="","",SUMIFS(Txn[Signed Units],Txn[Key],J5860,Txn[Transaction Order],"&lt;="&amp;Q5860))</f>
      </c>
    </row>
    <row r="5861" spans="10:18" ht="15" customHeight="1" x14ac:dyDescent="0.15">
      <c r="J5861" s="246">
        <f>IF(OR(B5861="",C5861="",E5861=""),"",B5861&amp;":"&amp;C5861&amp;":"&amp;E5861)</f>
      </c>
      <c r="K5861" s="247">
        <f>IF(A5861="","",A5861*D5861)</f>
      </c>
      <c r="L5861" s="246">
        <f>IF(A5861="","",IF(OR(A5861=1,A5861=0),H5861,0))</f>
      </c>
      <c r="M5861" s="246">
        <f>IF(A5861="","",IF(A5861=-1,H5861,0))</f>
      </c>
      <c r="N5861">
        <f>IF(J5861="","",IF(E5861="SGD",1,IF(E5861="USD",Settings!$B$22,IF(E5861="HKD",Settings!$B$23,1))))</f>
      </c>
      <c r="O5861">
        <f>IF(OR(B5861="",C5861="",E5861=""),0,(IF(A5861=-1,H5861,0)-IF(OR(A5861=1,A5861=0),H5861,0)+IF(A5861=2,H5861,0))*IF(E5861="SGD",1,IF(E5861="USD",Settings!$B$22,IF(E5861="HKD",Settings!$B$23,1))))</f>
        <v>0</v>
      </c>
      <c r="P5861">
        <f>IF(OR(B5861="",C5861="",E5861=""),0,IF(A5861=2,H5861*IF(E5861="SGD",1,IF(E5861="USD",Settings!$B$22,IF(E5861="HKD",Settings!$B$23,1))),0))</f>
        <v>0</v>
      </c>
      <c r="Q5861" s="312">
        <f>IF(OR(J5861="",G5861=""),"",G5861+ROW()/1000000)</f>
      </c>
      <c r="R5861" s="247">
        <f>IF(Q5861="","",SUMIFS(Txn[Signed Units],Txn[Key],J5861,Txn[Transaction Order],"&lt;="&amp;Q5861))</f>
      </c>
    </row>
    <row r="5862" spans="10:18" ht="15" customHeight="1" x14ac:dyDescent="0.15">
      <c r="J5862" s="246">
        <f>IF(OR(B5862="",C5862="",E5862=""),"",B5862&amp;":"&amp;C5862&amp;":"&amp;E5862)</f>
      </c>
      <c r="K5862" s="247">
        <f>IF(A5862="","",A5862*D5862)</f>
      </c>
      <c r="L5862" s="246">
        <f>IF(A5862="","",IF(OR(A5862=1,A5862=0),H5862,0))</f>
      </c>
      <c r="M5862" s="246">
        <f>IF(A5862="","",IF(A5862=-1,H5862,0))</f>
      </c>
      <c r="N5862">
        <f>IF(J5862="","",IF(E5862="SGD",1,IF(E5862="USD",Settings!$B$22,IF(E5862="HKD",Settings!$B$23,1))))</f>
      </c>
      <c r="O5862">
        <f>IF(OR(B5862="",C5862="",E5862=""),0,(IF(A5862=-1,H5862,0)-IF(OR(A5862=1,A5862=0),H5862,0)+IF(A5862=2,H5862,0))*IF(E5862="SGD",1,IF(E5862="USD",Settings!$B$22,IF(E5862="HKD",Settings!$B$23,1))))</f>
        <v>0</v>
      </c>
      <c r="P5862">
        <f>IF(OR(B5862="",C5862="",E5862=""),0,IF(A5862=2,H5862*IF(E5862="SGD",1,IF(E5862="USD",Settings!$B$22,IF(E5862="HKD",Settings!$B$23,1))),0))</f>
        <v>0</v>
      </c>
      <c r="Q5862" s="312">
        <f>IF(OR(J5862="",G5862=""),"",G5862+ROW()/1000000)</f>
      </c>
      <c r="R5862" s="247">
        <f>IF(Q5862="","",SUMIFS(Txn[Signed Units],Txn[Key],J5862,Txn[Transaction Order],"&lt;="&amp;Q5862))</f>
      </c>
    </row>
    <row r="5863" spans="10:18" ht="15" customHeight="1" x14ac:dyDescent="0.15">
      <c r="J5863" s="246">
        <f>IF(OR(B5863="",C5863="",E5863=""),"",B5863&amp;":"&amp;C5863&amp;":"&amp;E5863)</f>
      </c>
      <c r="K5863" s="247">
        <f>IF(A5863="","",A5863*D5863)</f>
      </c>
      <c r="L5863" s="246">
        <f>IF(A5863="","",IF(OR(A5863=1,A5863=0),H5863,0))</f>
      </c>
      <c r="M5863" s="246">
        <f>IF(A5863="","",IF(A5863=-1,H5863,0))</f>
      </c>
      <c r="N5863">
        <f>IF(J5863="","",IF(E5863="SGD",1,IF(E5863="USD",Settings!$B$22,IF(E5863="HKD",Settings!$B$23,1))))</f>
      </c>
      <c r="O5863">
        <f>IF(OR(B5863="",C5863="",E5863=""),0,(IF(A5863=-1,H5863,0)-IF(OR(A5863=1,A5863=0),H5863,0)+IF(A5863=2,H5863,0))*IF(E5863="SGD",1,IF(E5863="USD",Settings!$B$22,IF(E5863="HKD",Settings!$B$23,1))))</f>
        <v>0</v>
      </c>
      <c r="P5863">
        <f>IF(OR(B5863="",C5863="",E5863=""),0,IF(A5863=2,H5863*IF(E5863="SGD",1,IF(E5863="USD",Settings!$B$22,IF(E5863="HKD",Settings!$B$23,1))),0))</f>
        <v>0</v>
      </c>
      <c r="Q5863" s="312">
        <f>IF(OR(J5863="",G5863=""),"",G5863+ROW()/1000000)</f>
      </c>
      <c r="R5863" s="247">
        <f>IF(Q5863="","",SUMIFS(Txn[Signed Units],Txn[Key],J5863,Txn[Transaction Order],"&lt;="&amp;Q5863))</f>
      </c>
    </row>
    <row r="5864" spans="10:18" ht="15" customHeight="1" x14ac:dyDescent="0.15">
      <c r="J5864" s="246">
        <f>IF(OR(B5864="",C5864="",E5864=""),"",B5864&amp;":"&amp;C5864&amp;":"&amp;E5864)</f>
      </c>
      <c r="K5864" s="247">
        <f>IF(A5864="","",A5864*D5864)</f>
      </c>
      <c r="L5864" s="246">
        <f>IF(A5864="","",IF(OR(A5864=1,A5864=0),H5864,0))</f>
      </c>
      <c r="M5864" s="246">
        <f>IF(A5864="","",IF(A5864=-1,H5864,0))</f>
      </c>
      <c r="N5864">
        <f>IF(J5864="","",IF(E5864="SGD",1,IF(E5864="USD",Settings!$B$22,IF(E5864="HKD",Settings!$B$23,1))))</f>
      </c>
      <c r="O5864">
        <f>IF(OR(B5864="",C5864="",E5864=""),0,(IF(A5864=-1,H5864,0)-IF(OR(A5864=1,A5864=0),H5864,0)+IF(A5864=2,H5864,0))*IF(E5864="SGD",1,IF(E5864="USD",Settings!$B$22,IF(E5864="HKD",Settings!$B$23,1))))</f>
        <v>0</v>
      </c>
      <c r="P5864">
        <f>IF(OR(B5864="",C5864="",E5864=""),0,IF(A5864=2,H5864*IF(E5864="SGD",1,IF(E5864="USD",Settings!$B$22,IF(E5864="HKD",Settings!$B$23,1))),0))</f>
        <v>0</v>
      </c>
      <c r="Q5864" s="312">
        <f>IF(OR(J5864="",G5864=""),"",G5864+ROW()/1000000)</f>
      </c>
      <c r="R5864" s="247">
        <f>IF(Q5864="","",SUMIFS(Txn[Signed Units],Txn[Key],J5864,Txn[Transaction Order],"&lt;="&amp;Q5864))</f>
      </c>
    </row>
    <row r="5865" spans="10:18" ht="15" customHeight="1" x14ac:dyDescent="0.15">
      <c r="J5865" s="246">
        <f>IF(OR(B5865="",C5865="",E5865=""),"",B5865&amp;":"&amp;C5865&amp;":"&amp;E5865)</f>
      </c>
      <c r="K5865" s="247">
        <f>IF(A5865="","",A5865*D5865)</f>
      </c>
      <c r="L5865" s="246">
        <f>IF(A5865="","",IF(OR(A5865=1,A5865=0),H5865,0))</f>
      </c>
      <c r="M5865" s="246">
        <f>IF(A5865="","",IF(A5865=-1,H5865,0))</f>
      </c>
      <c r="N5865">
        <f>IF(J5865="","",IF(E5865="SGD",1,IF(E5865="USD",Settings!$B$22,IF(E5865="HKD",Settings!$B$23,1))))</f>
      </c>
      <c r="O5865">
        <f>IF(OR(B5865="",C5865="",E5865=""),0,(IF(A5865=-1,H5865,0)-IF(OR(A5865=1,A5865=0),H5865,0)+IF(A5865=2,H5865,0))*IF(E5865="SGD",1,IF(E5865="USD",Settings!$B$22,IF(E5865="HKD",Settings!$B$23,1))))</f>
        <v>0</v>
      </c>
      <c r="P5865">
        <f>IF(OR(B5865="",C5865="",E5865=""),0,IF(A5865=2,H5865*IF(E5865="SGD",1,IF(E5865="USD",Settings!$B$22,IF(E5865="HKD",Settings!$B$23,1))),0))</f>
        <v>0</v>
      </c>
      <c r="Q5865" s="312">
        <f>IF(OR(J5865="",G5865=""),"",G5865+ROW()/1000000)</f>
      </c>
      <c r="R5865" s="247">
        <f>IF(Q5865="","",SUMIFS(Txn[Signed Units],Txn[Key],J5865,Txn[Transaction Order],"&lt;="&amp;Q5865))</f>
      </c>
    </row>
    <row r="5866" spans="10:18" ht="15" customHeight="1" x14ac:dyDescent="0.15">
      <c r="J5866" s="246">
        <f>IF(OR(B5866="",C5866="",E5866=""),"",B5866&amp;":"&amp;C5866&amp;":"&amp;E5866)</f>
      </c>
      <c r="K5866" s="247">
        <f>IF(A5866="","",A5866*D5866)</f>
      </c>
      <c r="L5866" s="246">
        <f>IF(A5866="","",IF(OR(A5866=1,A5866=0),H5866,0))</f>
      </c>
      <c r="M5866" s="246">
        <f>IF(A5866="","",IF(A5866=-1,H5866,0))</f>
      </c>
      <c r="N5866">
        <f>IF(J5866="","",IF(E5866="SGD",1,IF(E5866="USD",Settings!$B$22,IF(E5866="HKD",Settings!$B$23,1))))</f>
      </c>
      <c r="O5866">
        <f>IF(OR(B5866="",C5866="",E5866=""),0,(IF(A5866=-1,H5866,0)-IF(OR(A5866=1,A5866=0),H5866,0)+IF(A5866=2,H5866,0))*IF(E5866="SGD",1,IF(E5866="USD",Settings!$B$22,IF(E5866="HKD",Settings!$B$23,1))))</f>
        <v>0</v>
      </c>
      <c r="P5866">
        <f>IF(OR(B5866="",C5866="",E5866=""),0,IF(A5866=2,H5866*IF(E5866="SGD",1,IF(E5866="USD",Settings!$B$22,IF(E5866="HKD",Settings!$B$23,1))),0))</f>
        <v>0</v>
      </c>
      <c r="Q5866" s="312">
        <f>IF(OR(J5866="",G5866=""),"",G5866+ROW()/1000000)</f>
      </c>
      <c r="R5866" s="247">
        <f>IF(Q5866="","",SUMIFS(Txn[Signed Units],Txn[Key],J5866,Txn[Transaction Order],"&lt;="&amp;Q5866))</f>
      </c>
    </row>
    <row r="5867" spans="10:18" ht="15" customHeight="1" x14ac:dyDescent="0.15">
      <c r="J5867" s="246">
        <f>IF(OR(B5867="",C5867="",E5867=""),"",B5867&amp;":"&amp;C5867&amp;":"&amp;E5867)</f>
      </c>
      <c r="K5867" s="247">
        <f>IF(A5867="","",A5867*D5867)</f>
      </c>
      <c r="L5867" s="246">
        <f>IF(A5867="","",IF(OR(A5867=1,A5867=0),H5867,0))</f>
      </c>
      <c r="M5867" s="246">
        <f>IF(A5867="","",IF(A5867=-1,H5867,0))</f>
      </c>
      <c r="N5867">
        <f>IF(J5867="","",IF(E5867="SGD",1,IF(E5867="USD",Settings!$B$22,IF(E5867="HKD",Settings!$B$23,1))))</f>
      </c>
      <c r="O5867">
        <f>IF(OR(B5867="",C5867="",E5867=""),0,(IF(A5867=-1,H5867,0)-IF(OR(A5867=1,A5867=0),H5867,0)+IF(A5867=2,H5867,0))*IF(E5867="SGD",1,IF(E5867="USD",Settings!$B$22,IF(E5867="HKD",Settings!$B$23,1))))</f>
        <v>0</v>
      </c>
      <c r="P5867">
        <f>IF(OR(B5867="",C5867="",E5867=""),0,IF(A5867=2,H5867*IF(E5867="SGD",1,IF(E5867="USD",Settings!$B$22,IF(E5867="HKD",Settings!$B$23,1))),0))</f>
        <v>0</v>
      </c>
      <c r="Q5867" s="312">
        <f>IF(OR(J5867="",G5867=""),"",G5867+ROW()/1000000)</f>
      </c>
      <c r="R5867" s="247">
        <f>IF(Q5867="","",SUMIFS(Txn[Signed Units],Txn[Key],J5867,Txn[Transaction Order],"&lt;="&amp;Q5867))</f>
      </c>
    </row>
    <row r="5868" spans="10:18" ht="15" customHeight="1" x14ac:dyDescent="0.15">
      <c r="J5868" s="246">
        <f>IF(OR(B5868="",C5868="",E5868=""),"",B5868&amp;":"&amp;C5868&amp;":"&amp;E5868)</f>
      </c>
      <c r="K5868" s="247">
        <f>IF(A5868="","",A5868*D5868)</f>
      </c>
      <c r="L5868" s="246">
        <f>IF(A5868="","",IF(OR(A5868=1,A5868=0),H5868,0))</f>
      </c>
      <c r="M5868" s="246">
        <f>IF(A5868="","",IF(A5868=-1,H5868,0))</f>
      </c>
      <c r="N5868">
        <f>IF(J5868="","",IF(E5868="SGD",1,IF(E5868="USD",Settings!$B$22,IF(E5868="HKD",Settings!$B$23,1))))</f>
      </c>
      <c r="O5868">
        <f>IF(OR(B5868="",C5868="",E5868=""),0,(IF(A5868=-1,H5868,0)-IF(OR(A5868=1,A5868=0),H5868,0)+IF(A5868=2,H5868,0))*IF(E5868="SGD",1,IF(E5868="USD",Settings!$B$22,IF(E5868="HKD",Settings!$B$23,1))))</f>
        <v>0</v>
      </c>
      <c r="P5868">
        <f>IF(OR(B5868="",C5868="",E5868=""),0,IF(A5868=2,H5868*IF(E5868="SGD",1,IF(E5868="USD",Settings!$B$22,IF(E5868="HKD",Settings!$B$23,1))),0))</f>
        <v>0</v>
      </c>
      <c r="Q5868" s="312">
        <f>IF(OR(J5868="",G5868=""),"",G5868+ROW()/1000000)</f>
      </c>
      <c r="R5868" s="247">
        <f>IF(Q5868="","",SUMIFS(Txn[Signed Units],Txn[Key],J5868,Txn[Transaction Order],"&lt;="&amp;Q5868))</f>
      </c>
    </row>
    <row r="5869" spans="10:18" ht="15" customHeight="1" x14ac:dyDescent="0.15">
      <c r="J5869" s="246">
        <f>IF(OR(B5869="",C5869="",E5869=""),"",B5869&amp;":"&amp;C5869&amp;":"&amp;E5869)</f>
      </c>
      <c r="K5869" s="247">
        <f>IF(A5869="","",A5869*D5869)</f>
      </c>
      <c r="L5869" s="246">
        <f>IF(A5869="","",IF(OR(A5869=1,A5869=0),H5869,0))</f>
      </c>
      <c r="M5869" s="246">
        <f>IF(A5869="","",IF(A5869=-1,H5869,0))</f>
      </c>
      <c r="N5869">
        <f>IF(J5869="","",IF(E5869="SGD",1,IF(E5869="USD",Settings!$B$22,IF(E5869="HKD",Settings!$B$23,1))))</f>
      </c>
      <c r="O5869">
        <f>IF(OR(B5869="",C5869="",E5869=""),0,(IF(A5869=-1,H5869,0)-IF(OR(A5869=1,A5869=0),H5869,0)+IF(A5869=2,H5869,0))*IF(E5869="SGD",1,IF(E5869="USD",Settings!$B$22,IF(E5869="HKD",Settings!$B$23,1))))</f>
        <v>0</v>
      </c>
      <c r="P5869">
        <f>IF(OR(B5869="",C5869="",E5869=""),0,IF(A5869=2,H5869*IF(E5869="SGD",1,IF(E5869="USD",Settings!$B$22,IF(E5869="HKD",Settings!$B$23,1))),0))</f>
        <v>0</v>
      </c>
      <c r="Q5869" s="312">
        <f>IF(OR(J5869="",G5869=""),"",G5869+ROW()/1000000)</f>
      </c>
      <c r="R5869" s="247">
        <f>IF(Q5869="","",SUMIFS(Txn[Signed Units],Txn[Key],J5869,Txn[Transaction Order],"&lt;="&amp;Q5869))</f>
      </c>
    </row>
    <row r="5870" spans="10:18" ht="15" customHeight="1" x14ac:dyDescent="0.15">
      <c r="J5870" s="246">
        <f>IF(OR(B5870="",C5870="",E5870=""),"",B5870&amp;":"&amp;C5870&amp;":"&amp;E5870)</f>
      </c>
      <c r="K5870" s="247">
        <f>IF(A5870="","",A5870*D5870)</f>
      </c>
      <c r="L5870" s="246">
        <f>IF(A5870="","",IF(OR(A5870=1,A5870=0),H5870,0))</f>
      </c>
      <c r="M5870" s="246">
        <f>IF(A5870="","",IF(A5870=-1,H5870,0))</f>
      </c>
      <c r="N5870">
        <f>IF(J5870="","",IF(E5870="SGD",1,IF(E5870="USD",Settings!$B$22,IF(E5870="HKD",Settings!$B$23,1))))</f>
      </c>
      <c r="O5870">
        <f>IF(OR(B5870="",C5870="",E5870=""),0,(IF(A5870=-1,H5870,0)-IF(OR(A5870=1,A5870=0),H5870,0)+IF(A5870=2,H5870,0))*IF(E5870="SGD",1,IF(E5870="USD",Settings!$B$22,IF(E5870="HKD",Settings!$B$23,1))))</f>
        <v>0</v>
      </c>
      <c r="P5870">
        <f>IF(OR(B5870="",C5870="",E5870=""),0,IF(A5870=2,H5870*IF(E5870="SGD",1,IF(E5870="USD",Settings!$B$22,IF(E5870="HKD",Settings!$B$23,1))),0))</f>
        <v>0</v>
      </c>
      <c r="Q5870" s="312">
        <f>IF(OR(J5870="",G5870=""),"",G5870+ROW()/1000000)</f>
      </c>
      <c r="R5870" s="247">
        <f>IF(Q5870="","",SUMIFS(Txn[Signed Units],Txn[Key],J5870,Txn[Transaction Order],"&lt;="&amp;Q5870))</f>
      </c>
    </row>
    <row r="5871" spans="10:18" ht="15" customHeight="1" x14ac:dyDescent="0.15">
      <c r="J5871" s="246">
        <f>IF(OR(B5871="",C5871="",E5871=""),"",B5871&amp;":"&amp;C5871&amp;":"&amp;E5871)</f>
      </c>
      <c r="K5871" s="247">
        <f>IF(A5871="","",A5871*D5871)</f>
      </c>
      <c r="L5871" s="246">
        <f>IF(A5871="","",IF(OR(A5871=1,A5871=0),H5871,0))</f>
      </c>
      <c r="M5871" s="246">
        <f>IF(A5871="","",IF(A5871=-1,H5871,0))</f>
      </c>
      <c r="N5871">
        <f>IF(J5871="","",IF(E5871="SGD",1,IF(E5871="USD",Settings!$B$22,IF(E5871="HKD",Settings!$B$23,1))))</f>
      </c>
      <c r="O5871">
        <f>IF(OR(B5871="",C5871="",E5871=""),0,(IF(A5871=-1,H5871,0)-IF(OR(A5871=1,A5871=0),H5871,0)+IF(A5871=2,H5871,0))*IF(E5871="SGD",1,IF(E5871="USD",Settings!$B$22,IF(E5871="HKD",Settings!$B$23,1))))</f>
        <v>0</v>
      </c>
      <c r="P5871">
        <f>IF(OR(B5871="",C5871="",E5871=""),0,IF(A5871=2,H5871*IF(E5871="SGD",1,IF(E5871="USD",Settings!$B$22,IF(E5871="HKD",Settings!$B$23,1))),0))</f>
        <v>0</v>
      </c>
      <c r="Q5871" s="312">
        <f>IF(OR(J5871="",G5871=""),"",G5871+ROW()/1000000)</f>
      </c>
      <c r="R5871" s="247">
        <f>IF(Q5871="","",SUMIFS(Txn[Signed Units],Txn[Key],J5871,Txn[Transaction Order],"&lt;="&amp;Q5871))</f>
      </c>
    </row>
    <row r="5872" spans="10:18" ht="15" customHeight="1" x14ac:dyDescent="0.15">
      <c r="J5872" s="246">
        <f>IF(OR(B5872="",C5872="",E5872=""),"",B5872&amp;":"&amp;C5872&amp;":"&amp;E5872)</f>
      </c>
      <c r="K5872" s="247">
        <f>IF(A5872="","",A5872*D5872)</f>
      </c>
      <c r="L5872" s="246">
        <f>IF(A5872="","",IF(OR(A5872=1,A5872=0),H5872,0))</f>
      </c>
      <c r="M5872" s="246">
        <f>IF(A5872="","",IF(A5872=-1,H5872,0))</f>
      </c>
      <c r="N5872">
        <f>IF(J5872="","",IF(E5872="SGD",1,IF(E5872="USD",Settings!$B$22,IF(E5872="HKD",Settings!$B$23,1))))</f>
      </c>
      <c r="O5872">
        <f>IF(OR(B5872="",C5872="",E5872=""),0,(IF(A5872=-1,H5872,0)-IF(OR(A5872=1,A5872=0),H5872,0)+IF(A5872=2,H5872,0))*IF(E5872="SGD",1,IF(E5872="USD",Settings!$B$22,IF(E5872="HKD",Settings!$B$23,1))))</f>
        <v>0</v>
      </c>
      <c r="P5872">
        <f>IF(OR(B5872="",C5872="",E5872=""),0,IF(A5872=2,H5872*IF(E5872="SGD",1,IF(E5872="USD",Settings!$B$22,IF(E5872="HKD",Settings!$B$23,1))),0))</f>
        <v>0</v>
      </c>
      <c r="Q5872" s="312">
        <f>IF(OR(J5872="",G5872=""),"",G5872+ROW()/1000000)</f>
      </c>
      <c r="R5872" s="247">
        <f>IF(Q5872="","",SUMIFS(Txn[Signed Units],Txn[Key],J5872,Txn[Transaction Order],"&lt;="&amp;Q5872))</f>
      </c>
    </row>
    <row r="5873" spans="10:18" ht="15" customHeight="1" x14ac:dyDescent="0.15">
      <c r="J5873" s="246">
        <f>IF(OR(B5873="",C5873="",E5873=""),"",B5873&amp;":"&amp;C5873&amp;":"&amp;E5873)</f>
      </c>
      <c r="K5873" s="247">
        <f>IF(A5873="","",A5873*D5873)</f>
      </c>
      <c r="L5873" s="246">
        <f>IF(A5873="","",IF(OR(A5873=1,A5873=0),H5873,0))</f>
      </c>
      <c r="M5873" s="246">
        <f>IF(A5873="","",IF(A5873=-1,H5873,0))</f>
      </c>
      <c r="N5873">
        <f>IF(J5873="","",IF(E5873="SGD",1,IF(E5873="USD",Settings!$B$22,IF(E5873="HKD",Settings!$B$23,1))))</f>
      </c>
      <c r="O5873">
        <f>IF(OR(B5873="",C5873="",E5873=""),0,(IF(A5873=-1,H5873,0)-IF(OR(A5873=1,A5873=0),H5873,0)+IF(A5873=2,H5873,0))*IF(E5873="SGD",1,IF(E5873="USD",Settings!$B$22,IF(E5873="HKD",Settings!$B$23,1))))</f>
        <v>0</v>
      </c>
      <c r="P5873">
        <f>IF(OR(B5873="",C5873="",E5873=""),0,IF(A5873=2,H5873*IF(E5873="SGD",1,IF(E5873="USD",Settings!$B$22,IF(E5873="HKD",Settings!$B$23,1))),0))</f>
        <v>0</v>
      </c>
      <c r="Q5873" s="312">
        <f>IF(OR(J5873="",G5873=""),"",G5873+ROW()/1000000)</f>
      </c>
      <c r="R5873" s="247">
        <f>IF(Q5873="","",SUMIFS(Txn[Signed Units],Txn[Key],J5873,Txn[Transaction Order],"&lt;="&amp;Q5873))</f>
      </c>
    </row>
    <row r="5874" spans="10:18" ht="15" customHeight="1" x14ac:dyDescent="0.15">
      <c r="J5874" s="246">
        <f>IF(OR(B5874="",C5874="",E5874=""),"",B5874&amp;":"&amp;C5874&amp;":"&amp;E5874)</f>
      </c>
      <c r="K5874" s="247">
        <f>IF(A5874="","",A5874*D5874)</f>
      </c>
      <c r="L5874" s="246">
        <f>IF(A5874="","",IF(OR(A5874=1,A5874=0),H5874,0))</f>
      </c>
      <c r="M5874" s="246">
        <f>IF(A5874="","",IF(A5874=-1,H5874,0))</f>
      </c>
      <c r="N5874">
        <f>IF(J5874="","",IF(E5874="SGD",1,IF(E5874="USD",Settings!$B$22,IF(E5874="HKD",Settings!$B$23,1))))</f>
      </c>
      <c r="O5874">
        <f>IF(OR(B5874="",C5874="",E5874=""),0,(IF(A5874=-1,H5874,0)-IF(OR(A5874=1,A5874=0),H5874,0)+IF(A5874=2,H5874,0))*IF(E5874="SGD",1,IF(E5874="USD",Settings!$B$22,IF(E5874="HKD",Settings!$B$23,1))))</f>
        <v>0</v>
      </c>
      <c r="P5874">
        <f>IF(OR(B5874="",C5874="",E5874=""),0,IF(A5874=2,H5874*IF(E5874="SGD",1,IF(E5874="USD",Settings!$B$22,IF(E5874="HKD",Settings!$B$23,1))),0))</f>
        <v>0</v>
      </c>
      <c r="Q5874" s="312">
        <f>IF(OR(J5874="",G5874=""),"",G5874+ROW()/1000000)</f>
      </c>
      <c r="R5874" s="247">
        <f>IF(Q5874="","",SUMIFS(Txn[Signed Units],Txn[Key],J5874,Txn[Transaction Order],"&lt;="&amp;Q5874))</f>
      </c>
    </row>
    <row r="5875" spans="10:18" ht="15" customHeight="1" x14ac:dyDescent="0.15">
      <c r="J5875" s="246">
        <f>IF(OR(B5875="",C5875="",E5875=""),"",B5875&amp;":"&amp;C5875&amp;":"&amp;E5875)</f>
      </c>
      <c r="K5875" s="247">
        <f>IF(A5875="","",A5875*D5875)</f>
      </c>
      <c r="L5875" s="246">
        <f>IF(A5875="","",IF(OR(A5875=1,A5875=0),H5875,0))</f>
      </c>
      <c r="M5875" s="246">
        <f>IF(A5875="","",IF(A5875=-1,H5875,0))</f>
      </c>
      <c r="N5875">
        <f>IF(J5875="","",IF(E5875="SGD",1,IF(E5875="USD",Settings!$B$22,IF(E5875="HKD",Settings!$B$23,1))))</f>
      </c>
      <c r="O5875">
        <f>IF(OR(B5875="",C5875="",E5875=""),0,(IF(A5875=-1,H5875,0)-IF(OR(A5875=1,A5875=0),H5875,0)+IF(A5875=2,H5875,0))*IF(E5875="SGD",1,IF(E5875="USD",Settings!$B$22,IF(E5875="HKD",Settings!$B$23,1))))</f>
        <v>0</v>
      </c>
      <c r="P5875">
        <f>IF(OR(B5875="",C5875="",E5875=""),0,IF(A5875=2,H5875*IF(E5875="SGD",1,IF(E5875="USD",Settings!$B$22,IF(E5875="HKD",Settings!$B$23,1))),0))</f>
        <v>0</v>
      </c>
      <c r="Q5875" s="312">
        <f>IF(OR(J5875="",G5875=""),"",G5875+ROW()/1000000)</f>
      </c>
      <c r="R5875" s="247">
        <f>IF(Q5875="","",SUMIFS(Txn[Signed Units],Txn[Key],J5875,Txn[Transaction Order],"&lt;="&amp;Q5875))</f>
      </c>
    </row>
    <row r="5876" spans="10:18" ht="15" customHeight="1" x14ac:dyDescent="0.15">
      <c r="J5876" s="246">
        <f>IF(OR(B5876="",C5876="",E5876=""),"",B5876&amp;":"&amp;C5876&amp;":"&amp;E5876)</f>
      </c>
      <c r="K5876" s="247">
        <f>IF(A5876="","",A5876*D5876)</f>
      </c>
      <c r="L5876" s="246">
        <f>IF(A5876="","",IF(OR(A5876=1,A5876=0),H5876,0))</f>
      </c>
      <c r="M5876" s="246">
        <f>IF(A5876="","",IF(A5876=-1,H5876,0))</f>
      </c>
      <c r="N5876">
        <f>IF(J5876="","",IF(E5876="SGD",1,IF(E5876="USD",Settings!$B$22,IF(E5876="HKD",Settings!$B$23,1))))</f>
      </c>
      <c r="O5876">
        <f>IF(OR(B5876="",C5876="",E5876=""),0,(IF(A5876=-1,H5876,0)-IF(OR(A5876=1,A5876=0),H5876,0)+IF(A5876=2,H5876,0))*IF(E5876="SGD",1,IF(E5876="USD",Settings!$B$22,IF(E5876="HKD",Settings!$B$23,1))))</f>
        <v>0</v>
      </c>
      <c r="P5876">
        <f>IF(OR(B5876="",C5876="",E5876=""),0,IF(A5876=2,H5876*IF(E5876="SGD",1,IF(E5876="USD",Settings!$B$22,IF(E5876="HKD",Settings!$B$23,1))),0))</f>
        <v>0</v>
      </c>
      <c r="Q5876" s="312">
        <f>IF(OR(J5876="",G5876=""),"",G5876+ROW()/1000000)</f>
      </c>
      <c r="R5876" s="247">
        <f>IF(Q5876="","",SUMIFS(Txn[Signed Units],Txn[Key],J5876,Txn[Transaction Order],"&lt;="&amp;Q5876))</f>
      </c>
    </row>
    <row r="5877" spans="10:18" ht="15" customHeight="1" x14ac:dyDescent="0.15">
      <c r="J5877" s="246">
        <f>IF(OR(B5877="",C5877="",E5877=""),"",B5877&amp;":"&amp;C5877&amp;":"&amp;E5877)</f>
      </c>
      <c r="K5877" s="247">
        <f>IF(A5877="","",A5877*D5877)</f>
      </c>
      <c r="L5877" s="246">
        <f>IF(A5877="","",IF(OR(A5877=1,A5877=0),H5877,0))</f>
      </c>
      <c r="M5877" s="246">
        <f>IF(A5877="","",IF(A5877=-1,H5877,0))</f>
      </c>
      <c r="N5877">
        <f>IF(J5877="","",IF(E5877="SGD",1,IF(E5877="USD",Settings!$B$22,IF(E5877="HKD",Settings!$B$23,1))))</f>
      </c>
      <c r="O5877">
        <f>IF(OR(B5877="",C5877="",E5877=""),0,(IF(A5877=-1,H5877,0)-IF(OR(A5877=1,A5877=0),H5877,0)+IF(A5877=2,H5877,0))*IF(E5877="SGD",1,IF(E5877="USD",Settings!$B$22,IF(E5877="HKD",Settings!$B$23,1))))</f>
        <v>0</v>
      </c>
      <c r="P5877">
        <f>IF(OR(B5877="",C5877="",E5877=""),0,IF(A5877=2,H5877*IF(E5877="SGD",1,IF(E5877="USD",Settings!$B$22,IF(E5877="HKD",Settings!$B$23,1))),0))</f>
        <v>0</v>
      </c>
      <c r="Q5877" s="312">
        <f>IF(OR(J5877="",G5877=""),"",G5877+ROW()/1000000)</f>
      </c>
      <c r="R5877" s="247">
        <f>IF(Q5877="","",SUMIFS(Txn[Signed Units],Txn[Key],J5877,Txn[Transaction Order],"&lt;="&amp;Q5877))</f>
      </c>
    </row>
    <row r="5878" spans="10:18" ht="15" customHeight="1" x14ac:dyDescent="0.15">
      <c r="J5878" s="246">
        <f>IF(OR(B5878="",C5878="",E5878=""),"",B5878&amp;":"&amp;C5878&amp;":"&amp;E5878)</f>
      </c>
      <c r="K5878" s="247">
        <f>IF(A5878="","",A5878*D5878)</f>
      </c>
      <c r="L5878" s="246">
        <f>IF(A5878="","",IF(OR(A5878=1,A5878=0),H5878,0))</f>
      </c>
      <c r="M5878" s="246">
        <f>IF(A5878="","",IF(A5878=-1,H5878,0))</f>
      </c>
      <c r="N5878">
        <f>IF(J5878="","",IF(E5878="SGD",1,IF(E5878="USD",Settings!$B$22,IF(E5878="HKD",Settings!$B$23,1))))</f>
      </c>
      <c r="O5878">
        <f>IF(OR(B5878="",C5878="",E5878=""),0,(IF(A5878=-1,H5878,0)-IF(OR(A5878=1,A5878=0),H5878,0)+IF(A5878=2,H5878,0))*IF(E5878="SGD",1,IF(E5878="USD",Settings!$B$22,IF(E5878="HKD",Settings!$B$23,1))))</f>
        <v>0</v>
      </c>
      <c r="P5878">
        <f>IF(OR(B5878="",C5878="",E5878=""),0,IF(A5878=2,H5878*IF(E5878="SGD",1,IF(E5878="USD",Settings!$B$22,IF(E5878="HKD",Settings!$B$23,1))),0))</f>
        <v>0</v>
      </c>
      <c r="Q5878" s="312">
        <f>IF(OR(J5878="",G5878=""),"",G5878+ROW()/1000000)</f>
      </c>
      <c r="R5878" s="247">
        <f>IF(Q5878="","",SUMIFS(Txn[Signed Units],Txn[Key],J5878,Txn[Transaction Order],"&lt;="&amp;Q5878))</f>
      </c>
    </row>
    <row r="5879" spans="10:18" ht="15" customHeight="1" x14ac:dyDescent="0.15">
      <c r="J5879" s="246">
        <f>IF(OR(B5879="",C5879="",E5879=""),"",B5879&amp;":"&amp;C5879&amp;":"&amp;E5879)</f>
      </c>
      <c r="K5879" s="247">
        <f>IF(A5879="","",A5879*D5879)</f>
      </c>
      <c r="L5879" s="246">
        <f>IF(A5879="","",IF(OR(A5879=1,A5879=0),H5879,0))</f>
      </c>
      <c r="M5879" s="246">
        <f>IF(A5879="","",IF(A5879=-1,H5879,0))</f>
      </c>
      <c r="N5879">
        <f>IF(J5879="","",IF(E5879="SGD",1,IF(E5879="USD",Settings!$B$22,IF(E5879="HKD",Settings!$B$23,1))))</f>
      </c>
      <c r="O5879">
        <f>IF(OR(B5879="",C5879="",E5879=""),0,(IF(A5879=-1,H5879,0)-IF(OR(A5879=1,A5879=0),H5879,0)+IF(A5879=2,H5879,0))*IF(E5879="SGD",1,IF(E5879="USD",Settings!$B$22,IF(E5879="HKD",Settings!$B$23,1))))</f>
        <v>0</v>
      </c>
      <c r="P5879">
        <f>IF(OR(B5879="",C5879="",E5879=""),0,IF(A5879=2,H5879*IF(E5879="SGD",1,IF(E5879="USD",Settings!$B$22,IF(E5879="HKD",Settings!$B$23,1))),0))</f>
        <v>0</v>
      </c>
      <c r="Q5879" s="312">
        <f>IF(OR(J5879="",G5879=""),"",G5879+ROW()/1000000)</f>
      </c>
      <c r="R5879" s="247">
        <f>IF(Q5879="","",SUMIFS(Txn[Signed Units],Txn[Key],J5879,Txn[Transaction Order],"&lt;="&amp;Q5879))</f>
      </c>
    </row>
    <row r="5880" spans="10:18" ht="15" customHeight="1" x14ac:dyDescent="0.15">
      <c r="J5880" s="246">
        <f>IF(OR(B5880="",C5880="",E5880=""),"",B5880&amp;":"&amp;C5880&amp;":"&amp;E5880)</f>
      </c>
      <c r="K5880" s="247">
        <f>IF(A5880="","",A5880*D5880)</f>
      </c>
      <c r="L5880" s="246">
        <f>IF(A5880="","",IF(OR(A5880=1,A5880=0),H5880,0))</f>
      </c>
      <c r="M5880" s="246">
        <f>IF(A5880="","",IF(A5880=-1,H5880,0))</f>
      </c>
      <c r="N5880">
        <f>IF(J5880="","",IF(E5880="SGD",1,IF(E5880="USD",Settings!$B$22,IF(E5880="HKD",Settings!$B$23,1))))</f>
      </c>
      <c r="O5880">
        <f>IF(OR(B5880="",C5880="",E5880=""),0,(IF(A5880=-1,H5880,0)-IF(OR(A5880=1,A5880=0),H5880,0)+IF(A5880=2,H5880,0))*IF(E5880="SGD",1,IF(E5880="USD",Settings!$B$22,IF(E5880="HKD",Settings!$B$23,1))))</f>
        <v>0</v>
      </c>
      <c r="P5880">
        <f>IF(OR(B5880="",C5880="",E5880=""),0,IF(A5880=2,H5880*IF(E5880="SGD",1,IF(E5880="USD",Settings!$B$22,IF(E5880="HKD",Settings!$B$23,1))),0))</f>
        <v>0</v>
      </c>
      <c r="Q5880" s="312">
        <f>IF(OR(J5880="",G5880=""),"",G5880+ROW()/1000000)</f>
      </c>
      <c r="R5880" s="247">
        <f>IF(Q5880="","",SUMIFS(Txn[Signed Units],Txn[Key],J5880,Txn[Transaction Order],"&lt;="&amp;Q5880))</f>
      </c>
    </row>
    <row r="5881" spans="10:18" ht="15" customHeight="1" x14ac:dyDescent="0.15">
      <c r="J5881" s="246">
        <f>IF(OR(B5881="",C5881="",E5881=""),"",B5881&amp;":"&amp;C5881&amp;":"&amp;E5881)</f>
      </c>
      <c r="K5881" s="247">
        <f>IF(A5881="","",A5881*D5881)</f>
      </c>
      <c r="L5881" s="246">
        <f>IF(A5881="","",IF(OR(A5881=1,A5881=0),H5881,0))</f>
      </c>
      <c r="M5881" s="246">
        <f>IF(A5881="","",IF(A5881=-1,H5881,0))</f>
      </c>
      <c r="N5881">
        <f>IF(J5881="","",IF(E5881="SGD",1,IF(E5881="USD",Settings!$B$22,IF(E5881="HKD",Settings!$B$23,1))))</f>
      </c>
      <c r="O5881">
        <f>IF(OR(B5881="",C5881="",E5881=""),0,(IF(A5881=-1,H5881,0)-IF(OR(A5881=1,A5881=0),H5881,0)+IF(A5881=2,H5881,0))*IF(E5881="SGD",1,IF(E5881="USD",Settings!$B$22,IF(E5881="HKD",Settings!$B$23,1))))</f>
        <v>0</v>
      </c>
      <c r="P5881">
        <f>IF(OR(B5881="",C5881="",E5881=""),0,IF(A5881=2,H5881*IF(E5881="SGD",1,IF(E5881="USD",Settings!$B$22,IF(E5881="HKD",Settings!$B$23,1))),0))</f>
        <v>0</v>
      </c>
      <c r="Q5881" s="312">
        <f>IF(OR(J5881="",G5881=""),"",G5881+ROW()/1000000)</f>
      </c>
      <c r="R5881" s="247">
        <f>IF(Q5881="","",SUMIFS(Txn[Signed Units],Txn[Key],J5881,Txn[Transaction Order],"&lt;="&amp;Q5881))</f>
      </c>
    </row>
    <row r="5882" spans="10:18" ht="15" customHeight="1" x14ac:dyDescent="0.15">
      <c r="J5882" s="246">
        <f>IF(OR(B5882="",C5882="",E5882=""),"",B5882&amp;":"&amp;C5882&amp;":"&amp;E5882)</f>
      </c>
      <c r="K5882" s="247">
        <f>IF(A5882="","",A5882*D5882)</f>
      </c>
      <c r="L5882" s="246">
        <f>IF(A5882="","",IF(OR(A5882=1,A5882=0),H5882,0))</f>
      </c>
      <c r="M5882" s="246">
        <f>IF(A5882="","",IF(A5882=-1,H5882,0))</f>
      </c>
      <c r="N5882">
        <f>IF(J5882="","",IF(E5882="SGD",1,IF(E5882="USD",Settings!$B$22,IF(E5882="HKD",Settings!$B$23,1))))</f>
      </c>
      <c r="O5882">
        <f>IF(OR(B5882="",C5882="",E5882=""),0,(IF(A5882=-1,H5882,0)-IF(OR(A5882=1,A5882=0),H5882,0)+IF(A5882=2,H5882,0))*IF(E5882="SGD",1,IF(E5882="USD",Settings!$B$22,IF(E5882="HKD",Settings!$B$23,1))))</f>
        <v>0</v>
      </c>
      <c r="P5882">
        <f>IF(OR(B5882="",C5882="",E5882=""),0,IF(A5882=2,H5882*IF(E5882="SGD",1,IF(E5882="USD",Settings!$B$22,IF(E5882="HKD",Settings!$B$23,1))),0))</f>
        <v>0</v>
      </c>
      <c r="Q5882" s="312">
        <f>IF(OR(J5882="",G5882=""),"",G5882+ROW()/1000000)</f>
      </c>
      <c r="R5882" s="247">
        <f>IF(Q5882="","",SUMIFS(Txn[Signed Units],Txn[Key],J5882,Txn[Transaction Order],"&lt;="&amp;Q5882))</f>
      </c>
    </row>
    <row r="5883" spans="10:18" ht="15" customHeight="1" x14ac:dyDescent="0.15">
      <c r="J5883" s="246">
        <f>IF(OR(B5883="",C5883="",E5883=""),"",B5883&amp;":"&amp;C5883&amp;":"&amp;E5883)</f>
      </c>
      <c r="K5883" s="247">
        <f>IF(A5883="","",A5883*D5883)</f>
      </c>
      <c r="L5883" s="246">
        <f>IF(A5883="","",IF(OR(A5883=1,A5883=0),H5883,0))</f>
      </c>
      <c r="M5883" s="246">
        <f>IF(A5883="","",IF(A5883=-1,H5883,0))</f>
      </c>
      <c r="N5883">
        <f>IF(J5883="","",IF(E5883="SGD",1,IF(E5883="USD",Settings!$B$22,IF(E5883="HKD",Settings!$B$23,1))))</f>
      </c>
      <c r="O5883">
        <f>IF(OR(B5883="",C5883="",E5883=""),0,(IF(A5883=-1,H5883,0)-IF(OR(A5883=1,A5883=0),H5883,0)+IF(A5883=2,H5883,0))*IF(E5883="SGD",1,IF(E5883="USD",Settings!$B$22,IF(E5883="HKD",Settings!$B$23,1))))</f>
        <v>0</v>
      </c>
      <c r="P5883">
        <f>IF(OR(B5883="",C5883="",E5883=""),0,IF(A5883=2,H5883*IF(E5883="SGD",1,IF(E5883="USD",Settings!$B$22,IF(E5883="HKD",Settings!$B$23,1))),0))</f>
        <v>0</v>
      </c>
      <c r="Q5883" s="312">
        <f>IF(OR(J5883="",G5883=""),"",G5883+ROW()/1000000)</f>
      </c>
      <c r="R5883" s="247">
        <f>IF(Q5883="","",SUMIFS(Txn[Signed Units],Txn[Key],J5883,Txn[Transaction Order],"&lt;="&amp;Q5883))</f>
      </c>
    </row>
    <row r="5884" spans="10:18" ht="15" customHeight="1" x14ac:dyDescent="0.15">
      <c r="J5884" s="246">
        <f>IF(OR(B5884="",C5884="",E5884=""),"",B5884&amp;":"&amp;C5884&amp;":"&amp;E5884)</f>
      </c>
      <c r="K5884" s="247">
        <f>IF(A5884="","",A5884*D5884)</f>
      </c>
      <c r="L5884" s="246">
        <f>IF(A5884="","",IF(OR(A5884=1,A5884=0),H5884,0))</f>
      </c>
      <c r="M5884" s="246">
        <f>IF(A5884="","",IF(A5884=-1,H5884,0))</f>
      </c>
      <c r="N5884">
        <f>IF(J5884="","",IF(E5884="SGD",1,IF(E5884="USD",Settings!$B$22,IF(E5884="HKD",Settings!$B$23,1))))</f>
      </c>
      <c r="O5884">
        <f>IF(OR(B5884="",C5884="",E5884=""),0,(IF(A5884=-1,H5884,0)-IF(OR(A5884=1,A5884=0),H5884,0)+IF(A5884=2,H5884,0))*IF(E5884="SGD",1,IF(E5884="USD",Settings!$B$22,IF(E5884="HKD",Settings!$B$23,1))))</f>
        <v>0</v>
      </c>
      <c r="P5884">
        <f>IF(OR(B5884="",C5884="",E5884=""),0,IF(A5884=2,H5884*IF(E5884="SGD",1,IF(E5884="USD",Settings!$B$22,IF(E5884="HKD",Settings!$B$23,1))),0))</f>
        <v>0</v>
      </c>
      <c r="Q5884" s="312">
        <f>IF(OR(J5884="",G5884=""),"",G5884+ROW()/1000000)</f>
      </c>
      <c r="R5884" s="247">
        <f>IF(Q5884="","",SUMIFS(Txn[Signed Units],Txn[Key],J5884,Txn[Transaction Order],"&lt;="&amp;Q5884))</f>
      </c>
    </row>
    <row r="5885" spans="10:18" ht="15" customHeight="1" x14ac:dyDescent="0.15">
      <c r="J5885" s="246">
        <f>IF(OR(B5885="",C5885="",E5885=""),"",B5885&amp;":"&amp;C5885&amp;":"&amp;E5885)</f>
      </c>
      <c r="K5885" s="247">
        <f>IF(A5885="","",A5885*D5885)</f>
      </c>
      <c r="L5885" s="246">
        <f>IF(A5885="","",IF(OR(A5885=1,A5885=0),H5885,0))</f>
      </c>
      <c r="M5885" s="246">
        <f>IF(A5885="","",IF(A5885=-1,H5885,0))</f>
      </c>
      <c r="N5885">
        <f>IF(J5885="","",IF(E5885="SGD",1,IF(E5885="USD",Settings!$B$22,IF(E5885="HKD",Settings!$B$23,1))))</f>
      </c>
      <c r="O5885">
        <f>IF(OR(B5885="",C5885="",E5885=""),0,(IF(A5885=-1,H5885,0)-IF(OR(A5885=1,A5885=0),H5885,0)+IF(A5885=2,H5885,0))*IF(E5885="SGD",1,IF(E5885="USD",Settings!$B$22,IF(E5885="HKD",Settings!$B$23,1))))</f>
        <v>0</v>
      </c>
      <c r="P5885">
        <f>IF(OR(B5885="",C5885="",E5885=""),0,IF(A5885=2,H5885*IF(E5885="SGD",1,IF(E5885="USD",Settings!$B$22,IF(E5885="HKD",Settings!$B$23,1))),0))</f>
        <v>0</v>
      </c>
      <c r="Q5885" s="312">
        <f>IF(OR(J5885="",G5885=""),"",G5885+ROW()/1000000)</f>
      </c>
      <c r="R5885" s="247">
        <f>IF(Q5885="","",SUMIFS(Txn[Signed Units],Txn[Key],J5885,Txn[Transaction Order],"&lt;="&amp;Q5885))</f>
      </c>
    </row>
    <row r="5886" spans="10:18" ht="15" customHeight="1" x14ac:dyDescent="0.15">
      <c r="J5886" s="246">
        <f>IF(OR(B5886="",C5886="",E5886=""),"",B5886&amp;":"&amp;C5886&amp;":"&amp;E5886)</f>
      </c>
      <c r="K5886" s="247">
        <f>IF(A5886="","",A5886*D5886)</f>
      </c>
      <c r="L5886" s="246">
        <f>IF(A5886="","",IF(OR(A5886=1,A5886=0),H5886,0))</f>
      </c>
      <c r="M5886" s="246">
        <f>IF(A5886="","",IF(A5886=-1,H5886,0))</f>
      </c>
      <c r="N5886">
        <f>IF(J5886="","",IF(E5886="SGD",1,IF(E5886="USD",Settings!$B$22,IF(E5886="HKD",Settings!$B$23,1))))</f>
      </c>
      <c r="O5886">
        <f>IF(OR(B5886="",C5886="",E5886=""),0,(IF(A5886=-1,H5886,0)-IF(OR(A5886=1,A5886=0),H5886,0)+IF(A5886=2,H5886,0))*IF(E5886="SGD",1,IF(E5886="USD",Settings!$B$22,IF(E5886="HKD",Settings!$B$23,1))))</f>
        <v>0</v>
      </c>
      <c r="P5886">
        <f>IF(OR(B5886="",C5886="",E5886=""),0,IF(A5886=2,H5886*IF(E5886="SGD",1,IF(E5886="USD",Settings!$B$22,IF(E5886="HKD",Settings!$B$23,1))),0))</f>
        <v>0</v>
      </c>
      <c r="Q5886" s="312">
        <f>IF(OR(J5886="",G5886=""),"",G5886+ROW()/1000000)</f>
      </c>
      <c r="R5886" s="247">
        <f>IF(Q5886="","",SUMIFS(Txn[Signed Units],Txn[Key],J5886,Txn[Transaction Order],"&lt;="&amp;Q5886))</f>
      </c>
    </row>
    <row r="5887" spans="10:18" ht="15" customHeight="1" x14ac:dyDescent="0.15">
      <c r="J5887" s="246">
        <f>IF(OR(B5887="",C5887="",E5887=""),"",B5887&amp;":"&amp;C5887&amp;":"&amp;E5887)</f>
      </c>
      <c r="K5887" s="247">
        <f>IF(A5887="","",A5887*D5887)</f>
      </c>
      <c r="L5887" s="246">
        <f>IF(A5887="","",IF(OR(A5887=1,A5887=0),H5887,0))</f>
      </c>
      <c r="M5887" s="246">
        <f>IF(A5887="","",IF(A5887=-1,H5887,0))</f>
      </c>
      <c r="N5887">
        <f>IF(J5887="","",IF(E5887="SGD",1,IF(E5887="USD",Settings!$B$22,IF(E5887="HKD",Settings!$B$23,1))))</f>
      </c>
      <c r="O5887">
        <f>IF(OR(B5887="",C5887="",E5887=""),0,(IF(A5887=-1,H5887,0)-IF(OR(A5887=1,A5887=0),H5887,0)+IF(A5887=2,H5887,0))*IF(E5887="SGD",1,IF(E5887="USD",Settings!$B$22,IF(E5887="HKD",Settings!$B$23,1))))</f>
        <v>0</v>
      </c>
      <c r="P5887">
        <f>IF(OR(B5887="",C5887="",E5887=""),0,IF(A5887=2,H5887*IF(E5887="SGD",1,IF(E5887="USD",Settings!$B$22,IF(E5887="HKD",Settings!$B$23,1))),0))</f>
        <v>0</v>
      </c>
      <c r="Q5887" s="312">
        <f>IF(OR(J5887="",G5887=""),"",G5887+ROW()/1000000)</f>
      </c>
      <c r="R5887" s="247">
        <f>IF(Q5887="","",SUMIFS(Txn[Signed Units],Txn[Key],J5887,Txn[Transaction Order],"&lt;="&amp;Q5887))</f>
      </c>
    </row>
    <row r="5888" spans="10:18" ht="15" customHeight="1" x14ac:dyDescent="0.15">
      <c r="J5888" s="246">
        <f>IF(OR(B5888="",C5888="",E5888=""),"",B5888&amp;":"&amp;C5888&amp;":"&amp;E5888)</f>
      </c>
      <c r="K5888" s="247">
        <f>IF(A5888="","",A5888*D5888)</f>
      </c>
      <c r="L5888" s="246">
        <f>IF(A5888="","",IF(OR(A5888=1,A5888=0),H5888,0))</f>
      </c>
      <c r="M5888" s="246">
        <f>IF(A5888="","",IF(A5888=-1,H5888,0))</f>
      </c>
      <c r="N5888">
        <f>IF(J5888="","",IF(E5888="SGD",1,IF(E5888="USD",Settings!$B$22,IF(E5888="HKD",Settings!$B$23,1))))</f>
      </c>
      <c r="O5888">
        <f>IF(OR(B5888="",C5888="",E5888=""),0,(IF(A5888=-1,H5888,0)-IF(OR(A5888=1,A5888=0),H5888,0)+IF(A5888=2,H5888,0))*IF(E5888="SGD",1,IF(E5888="USD",Settings!$B$22,IF(E5888="HKD",Settings!$B$23,1))))</f>
        <v>0</v>
      </c>
      <c r="P5888">
        <f>IF(OR(B5888="",C5888="",E5888=""),0,IF(A5888=2,H5888*IF(E5888="SGD",1,IF(E5888="USD",Settings!$B$22,IF(E5888="HKD",Settings!$B$23,1))),0))</f>
        <v>0</v>
      </c>
      <c r="Q5888" s="312">
        <f>IF(OR(J5888="",G5888=""),"",G5888+ROW()/1000000)</f>
      </c>
      <c r="R5888" s="247">
        <f>IF(Q5888="","",SUMIFS(Txn[Signed Units],Txn[Key],J5888,Txn[Transaction Order],"&lt;="&amp;Q5888))</f>
      </c>
    </row>
    <row r="5889" spans="10:18" ht="15" customHeight="1" x14ac:dyDescent="0.15">
      <c r="J5889" s="246">
        <f>IF(OR(B5889="",C5889="",E5889=""),"",B5889&amp;":"&amp;C5889&amp;":"&amp;E5889)</f>
      </c>
      <c r="K5889" s="247">
        <f>IF(A5889="","",A5889*D5889)</f>
      </c>
      <c r="L5889" s="246">
        <f>IF(A5889="","",IF(OR(A5889=1,A5889=0),H5889,0))</f>
      </c>
      <c r="M5889" s="246">
        <f>IF(A5889="","",IF(A5889=-1,H5889,0))</f>
      </c>
      <c r="N5889">
        <f>IF(J5889="","",IF(E5889="SGD",1,IF(E5889="USD",Settings!$B$22,IF(E5889="HKD",Settings!$B$23,1))))</f>
      </c>
      <c r="O5889">
        <f>IF(OR(B5889="",C5889="",E5889=""),0,(IF(A5889=-1,H5889,0)-IF(OR(A5889=1,A5889=0),H5889,0)+IF(A5889=2,H5889,0))*IF(E5889="SGD",1,IF(E5889="USD",Settings!$B$22,IF(E5889="HKD",Settings!$B$23,1))))</f>
        <v>0</v>
      </c>
      <c r="P5889">
        <f>IF(OR(B5889="",C5889="",E5889=""),0,IF(A5889=2,H5889*IF(E5889="SGD",1,IF(E5889="USD",Settings!$B$22,IF(E5889="HKD",Settings!$B$23,1))),0))</f>
        <v>0</v>
      </c>
      <c r="Q5889" s="312">
        <f>IF(OR(J5889="",G5889=""),"",G5889+ROW()/1000000)</f>
      </c>
      <c r="R5889" s="247">
        <f>IF(Q5889="","",SUMIFS(Txn[Signed Units],Txn[Key],J5889,Txn[Transaction Order],"&lt;="&amp;Q5889))</f>
      </c>
    </row>
    <row r="5890" spans="10:18" ht="15" customHeight="1" x14ac:dyDescent="0.15">
      <c r="J5890" s="246">
        <f>IF(OR(B5890="",C5890="",E5890=""),"",B5890&amp;":"&amp;C5890&amp;":"&amp;E5890)</f>
      </c>
      <c r="K5890" s="247">
        <f>IF(A5890="","",A5890*D5890)</f>
      </c>
      <c r="L5890" s="246">
        <f>IF(A5890="","",IF(OR(A5890=1,A5890=0),H5890,0))</f>
      </c>
      <c r="M5890" s="246">
        <f>IF(A5890="","",IF(A5890=-1,H5890,0))</f>
      </c>
      <c r="N5890">
        <f>IF(J5890="","",IF(E5890="SGD",1,IF(E5890="USD",Settings!$B$22,IF(E5890="HKD",Settings!$B$23,1))))</f>
      </c>
      <c r="O5890">
        <f>IF(OR(B5890="",C5890="",E5890=""),0,(IF(A5890=-1,H5890,0)-IF(OR(A5890=1,A5890=0),H5890,0)+IF(A5890=2,H5890,0))*IF(E5890="SGD",1,IF(E5890="USD",Settings!$B$22,IF(E5890="HKD",Settings!$B$23,1))))</f>
        <v>0</v>
      </c>
      <c r="P5890">
        <f>IF(OR(B5890="",C5890="",E5890=""),0,IF(A5890=2,H5890*IF(E5890="SGD",1,IF(E5890="USD",Settings!$B$22,IF(E5890="HKD",Settings!$B$23,1))),0))</f>
        <v>0</v>
      </c>
      <c r="Q5890" s="312">
        <f>IF(OR(J5890="",G5890=""),"",G5890+ROW()/1000000)</f>
      </c>
      <c r="R5890" s="247">
        <f>IF(Q5890="","",SUMIFS(Txn[Signed Units],Txn[Key],J5890,Txn[Transaction Order],"&lt;="&amp;Q5890))</f>
      </c>
    </row>
    <row r="5891" spans="10:18" ht="15" customHeight="1" x14ac:dyDescent="0.15">
      <c r="J5891" s="246">
        <f>IF(OR(B5891="",C5891="",E5891=""),"",B5891&amp;":"&amp;C5891&amp;":"&amp;E5891)</f>
      </c>
      <c r="K5891" s="247">
        <f>IF(A5891="","",A5891*D5891)</f>
      </c>
      <c r="L5891" s="246">
        <f>IF(A5891="","",IF(OR(A5891=1,A5891=0),H5891,0))</f>
      </c>
      <c r="M5891" s="246">
        <f>IF(A5891="","",IF(A5891=-1,H5891,0))</f>
      </c>
      <c r="N5891">
        <f>IF(J5891="","",IF(E5891="SGD",1,IF(E5891="USD",Settings!$B$22,IF(E5891="HKD",Settings!$B$23,1))))</f>
      </c>
      <c r="O5891">
        <f>IF(OR(B5891="",C5891="",E5891=""),0,(IF(A5891=-1,H5891,0)-IF(OR(A5891=1,A5891=0),H5891,0)+IF(A5891=2,H5891,0))*IF(E5891="SGD",1,IF(E5891="USD",Settings!$B$22,IF(E5891="HKD",Settings!$B$23,1))))</f>
        <v>0</v>
      </c>
      <c r="P5891">
        <f>IF(OR(B5891="",C5891="",E5891=""),0,IF(A5891=2,H5891*IF(E5891="SGD",1,IF(E5891="USD",Settings!$B$22,IF(E5891="HKD",Settings!$B$23,1))),0))</f>
        <v>0</v>
      </c>
      <c r="Q5891" s="312">
        <f>IF(OR(J5891="",G5891=""),"",G5891+ROW()/1000000)</f>
      </c>
      <c r="R5891" s="247">
        <f>IF(Q5891="","",SUMIFS(Txn[Signed Units],Txn[Key],J5891,Txn[Transaction Order],"&lt;="&amp;Q5891))</f>
      </c>
    </row>
    <row r="5892" spans="10:18" ht="15" customHeight="1" x14ac:dyDescent="0.15">
      <c r="J5892" s="246">
        <f>IF(OR(B5892="",C5892="",E5892=""),"",B5892&amp;":"&amp;C5892&amp;":"&amp;E5892)</f>
      </c>
      <c r="K5892" s="247">
        <f>IF(A5892="","",A5892*D5892)</f>
      </c>
      <c r="L5892" s="246">
        <f>IF(A5892="","",IF(OR(A5892=1,A5892=0),H5892,0))</f>
      </c>
      <c r="M5892" s="246">
        <f>IF(A5892="","",IF(A5892=-1,H5892,0))</f>
      </c>
      <c r="N5892">
        <f>IF(J5892="","",IF(E5892="SGD",1,IF(E5892="USD",Settings!$B$22,IF(E5892="HKD",Settings!$B$23,1))))</f>
      </c>
      <c r="O5892">
        <f>IF(OR(B5892="",C5892="",E5892=""),0,(IF(A5892=-1,H5892,0)-IF(OR(A5892=1,A5892=0),H5892,0)+IF(A5892=2,H5892,0))*IF(E5892="SGD",1,IF(E5892="USD",Settings!$B$22,IF(E5892="HKD",Settings!$B$23,1))))</f>
        <v>0</v>
      </c>
      <c r="P5892">
        <f>IF(OR(B5892="",C5892="",E5892=""),0,IF(A5892=2,H5892*IF(E5892="SGD",1,IF(E5892="USD",Settings!$B$22,IF(E5892="HKD",Settings!$B$23,1))),0))</f>
        <v>0</v>
      </c>
      <c r="Q5892" s="312">
        <f>IF(OR(J5892="",G5892=""),"",G5892+ROW()/1000000)</f>
      </c>
      <c r="R5892" s="247">
        <f>IF(Q5892="","",SUMIFS(Txn[Signed Units],Txn[Key],J5892,Txn[Transaction Order],"&lt;="&amp;Q5892))</f>
      </c>
    </row>
    <row r="5893" spans="10:18" ht="15" customHeight="1" x14ac:dyDescent="0.15">
      <c r="J5893" s="246">
        <f>IF(OR(B5893="",C5893="",E5893=""),"",B5893&amp;":"&amp;C5893&amp;":"&amp;E5893)</f>
      </c>
      <c r="K5893" s="247">
        <f>IF(A5893="","",A5893*D5893)</f>
      </c>
      <c r="L5893" s="246">
        <f>IF(A5893="","",IF(OR(A5893=1,A5893=0),H5893,0))</f>
      </c>
      <c r="M5893" s="246">
        <f>IF(A5893="","",IF(A5893=-1,H5893,0))</f>
      </c>
      <c r="N5893">
        <f>IF(J5893="","",IF(E5893="SGD",1,IF(E5893="USD",Settings!$B$22,IF(E5893="HKD",Settings!$B$23,1))))</f>
      </c>
      <c r="O5893">
        <f>IF(OR(B5893="",C5893="",E5893=""),0,(IF(A5893=-1,H5893,0)-IF(OR(A5893=1,A5893=0),H5893,0)+IF(A5893=2,H5893,0))*IF(E5893="SGD",1,IF(E5893="USD",Settings!$B$22,IF(E5893="HKD",Settings!$B$23,1))))</f>
        <v>0</v>
      </c>
      <c r="P5893">
        <f>IF(OR(B5893="",C5893="",E5893=""),0,IF(A5893=2,H5893*IF(E5893="SGD",1,IF(E5893="USD",Settings!$B$22,IF(E5893="HKD",Settings!$B$23,1))),0))</f>
        <v>0</v>
      </c>
      <c r="Q5893" s="312">
        <f>IF(OR(J5893="",G5893=""),"",G5893+ROW()/1000000)</f>
      </c>
      <c r="R5893" s="247">
        <f>IF(Q5893="","",SUMIFS(Txn[Signed Units],Txn[Key],J5893,Txn[Transaction Order],"&lt;="&amp;Q5893))</f>
      </c>
    </row>
    <row r="5894" spans="10:18" ht="15" customHeight="1" x14ac:dyDescent="0.15">
      <c r="J5894" s="246">
        <f>IF(OR(B5894="",C5894="",E5894=""),"",B5894&amp;":"&amp;C5894&amp;":"&amp;E5894)</f>
      </c>
      <c r="K5894" s="247">
        <f>IF(A5894="","",A5894*D5894)</f>
      </c>
      <c r="L5894" s="246">
        <f>IF(A5894="","",IF(OR(A5894=1,A5894=0),H5894,0))</f>
      </c>
      <c r="M5894" s="246">
        <f>IF(A5894="","",IF(A5894=-1,H5894,0))</f>
      </c>
      <c r="N5894">
        <f>IF(J5894="","",IF(E5894="SGD",1,IF(E5894="USD",Settings!$B$22,IF(E5894="HKD",Settings!$B$23,1))))</f>
      </c>
      <c r="O5894">
        <f>IF(OR(B5894="",C5894="",E5894=""),0,(IF(A5894=-1,H5894,0)-IF(OR(A5894=1,A5894=0),H5894,0)+IF(A5894=2,H5894,0))*IF(E5894="SGD",1,IF(E5894="USD",Settings!$B$22,IF(E5894="HKD",Settings!$B$23,1))))</f>
        <v>0</v>
      </c>
      <c r="P5894">
        <f>IF(OR(B5894="",C5894="",E5894=""),0,IF(A5894=2,H5894*IF(E5894="SGD",1,IF(E5894="USD",Settings!$B$22,IF(E5894="HKD",Settings!$B$23,1))),0))</f>
        <v>0</v>
      </c>
      <c r="Q5894" s="312">
        <f>IF(OR(J5894="",G5894=""),"",G5894+ROW()/1000000)</f>
      </c>
      <c r="R5894" s="247">
        <f>IF(Q5894="","",SUMIFS(Txn[Signed Units],Txn[Key],J5894,Txn[Transaction Order],"&lt;="&amp;Q5894))</f>
      </c>
    </row>
    <row r="5895" spans="10:18" ht="15" customHeight="1" x14ac:dyDescent="0.15">
      <c r="J5895" s="246">
        <f>IF(OR(B5895="",C5895="",E5895=""),"",B5895&amp;":"&amp;C5895&amp;":"&amp;E5895)</f>
      </c>
      <c r="K5895" s="247">
        <f>IF(A5895="","",A5895*D5895)</f>
      </c>
      <c r="L5895" s="246">
        <f>IF(A5895="","",IF(OR(A5895=1,A5895=0),H5895,0))</f>
      </c>
      <c r="M5895" s="246">
        <f>IF(A5895="","",IF(A5895=-1,H5895,0))</f>
      </c>
      <c r="N5895">
        <f>IF(J5895="","",IF(E5895="SGD",1,IF(E5895="USD",Settings!$B$22,IF(E5895="HKD",Settings!$B$23,1))))</f>
      </c>
      <c r="O5895">
        <f>IF(OR(B5895="",C5895="",E5895=""),0,(IF(A5895=-1,H5895,0)-IF(OR(A5895=1,A5895=0),H5895,0)+IF(A5895=2,H5895,0))*IF(E5895="SGD",1,IF(E5895="USD",Settings!$B$22,IF(E5895="HKD",Settings!$B$23,1))))</f>
        <v>0</v>
      </c>
      <c r="P5895">
        <f>IF(OR(B5895="",C5895="",E5895=""),0,IF(A5895=2,H5895*IF(E5895="SGD",1,IF(E5895="USD",Settings!$B$22,IF(E5895="HKD",Settings!$B$23,1))),0))</f>
        <v>0</v>
      </c>
      <c r="Q5895" s="312">
        <f>IF(OR(J5895="",G5895=""),"",G5895+ROW()/1000000)</f>
      </c>
      <c r="R5895" s="247">
        <f>IF(Q5895="","",SUMIFS(Txn[Signed Units],Txn[Key],J5895,Txn[Transaction Order],"&lt;="&amp;Q5895))</f>
      </c>
    </row>
    <row r="5896" spans="10:18" ht="15" customHeight="1" x14ac:dyDescent="0.15">
      <c r="J5896" s="246">
        <f>IF(OR(B5896="",C5896="",E5896=""),"",B5896&amp;":"&amp;C5896&amp;":"&amp;E5896)</f>
      </c>
      <c r="K5896" s="247">
        <f>IF(A5896="","",A5896*D5896)</f>
      </c>
      <c r="L5896" s="246">
        <f>IF(A5896="","",IF(OR(A5896=1,A5896=0),H5896,0))</f>
      </c>
      <c r="M5896" s="246">
        <f>IF(A5896="","",IF(A5896=-1,H5896,0))</f>
      </c>
      <c r="N5896">
        <f>IF(J5896="","",IF(E5896="SGD",1,IF(E5896="USD",Settings!$B$22,IF(E5896="HKD",Settings!$B$23,1))))</f>
      </c>
      <c r="O5896">
        <f>IF(OR(B5896="",C5896="",E5896=""),0,(IF(A5896=-1,H5896,0)-IF(OR(A5896=1,A5896=0),H5896,0)+IF(A5896=2,H5896,0))*IF(E5896="SGD",1,IF(E5896="USD",Settings!$B$22,IF(E5896="HKD",Settings!$B$23,1))))</f>
        <v>0</v>
      </c>
      <c r="P5896">
        <f>IF(OR(B5896="",C5896="",E5896=""),0,IF(A5896=2,H5896*IF(E5896="SGD",1,IF(E5896="USD",Settings!$B$22,IF(E5896="HKD",Settings!$B$23,1))),0))</f>
        <v>0</v>
      </c>
      <c r="Q5896" s="312">
        <f>IF(OR(J5896="",G5896=""),"",G5896+ROW()/1000000)</f>
      </c>
      <c r="R5896" s="247">
        <f>IF(Q5896="","",SUMIFS(Txn[Signed Units],Txn[Key],J5896,Txn[Transaction Order],"&lt;="&amp;Q5896))</f>
      </c>
    </row>
    <row r="5897" spans="10:18" ht="15" customHeight="1" x14ac:dyDescent="0.15">
      <c r="J5897" s="246">
        <f>IF(OR(B5897="",C5897="",E5897=""),"",B5897&amp;":"&amp;C5897&amp;":"&amp;E5897)</f>
      </c>
      <c r="K5897" s="247">
        <f>IF(A5897="","",A5897*D5897)</f>
      </c>
      <c r="L5897" s="246">
        <f>IF(A5897="","",IF(OR(A5897=1,A5897=0),H5897,0))</f>
      </c>
      <c r="M5897" s="246">
        <f>IF(A5897="","",IF(A5897=-1,H5897,0))</f>
      </c>
      <c r="N5897">
        <f>IF(J5897="","",IF(E5897="SGD",1,IF(E5897="USD",Settings!$B$22,IF(E5897="HKD",Settings!$B$23,1))))</f>
      </c>
      <c r="O5897">
        <f>IF(OR(B5897="",C5897="",E5897=""),0,(IF(A5897=-1,H5897,0)-IF(OR(A5897=1,A5897=0),H5897,0)+IF(A5897=2,H5897,0))*IF(E5897="SGD",1,IF(E5897="USD",Settings!$B$22,IF(E5897="HKD",Settings!$B$23,1))))</f>
        <v>0</v>
      </c>
      <c r="P5897">
        <f>IF(OR(B5897="",C5897="",E5897=""),0,IF(A5897=2,H5897*IF(E5897="SGD",1,IF(E5897="USD",Settings!$B$22,IF(E5897="HKD",Settings!$B$23,1))),0))</f>
        <v>0</v>
      </c>
      <c r="Q5897" s="312">
        <f>IF(OR(J5897="",G5897=""),"",G5897+ROW()/1000000)</f>
      </c>
      <c r="R5897" s="247">
        <f>IF(Q5897="","",SUMIFS(Txn[Signed Units],Txn[Key],J5897,Txn[Transaction Order],"&lt;="&amp;Q5897))</f>
      </c>
    </row>
    <row r="5898" spans="10:18" ht="15" customHeight="1" x14ac:dyDescent="0.15">
      <c r="J5898" s="246">
        <f>IF(OR(B5898="",C5898="",E5898=""),"",B5898&amp;":"&amp;C5898&amp;":"&amp;E5898)</f>
      </c>
      <c r="K5898" s="247">
        <f>IF(A5898="","",A5898*D5898)</f>
      </c>
      <c r="L5898" s="246">
        <f>IF(A5898="","",IF(OR(A5898=1,A5898=0),H5898,0))</f>
      </c>
      <c r="M5898" s="246">
        <f>IF(A5898="","",IF(A5898=-1,H5898,0))</f>
      </c>
      <c r="N5898">
        <f>IF(J5898="","",IF(E5898="SGD",1,IF(E5898="USD",Settings!$B$22,IF(E5898="HKD",Settings!$B$23,1))))</f>
      </c>
      <c r="O5898">
        <f>IF(OR(B5898="",C5898="",E5898=""),0,(IF(A5898=-1,H5898,0)-IF(OR(A5898=1,A5898=0),H5898,0)+IF(A5898=2,H5898,0))*IF(E5898="SGD",1,IF(E5898="USD",Settings!$B$22,IF(E5898="HKD",Settings!$B$23,1))))</f>
        <v>0</v>
      </c>
      <c r="P5898">
        <f>IF(OR(B5898="",C5898="",E5898=""),0,IF(A5898=2,H5898*IF(E5898="SGD",1,IF(E5898="USD",Settings!$B$22,IF(E5898="HKD",Settings!$B$23,1))),0))</f>
        <v>0</v>
      </c>
      <c r="Q5898" s="312">
        <f>IF(OR(J5898="",G5898=""),"",G5898+ROW()/1000000)</f>
      </c>
      <c r="R5898" s="247">
        <f>IF(Q5898="","",SUMIFS(Txn[Signed Units],Txn[Key],J5898,Txn[Transaction Order],"&lt;="&amp;Q5898))</f>
      </c>
    </row>
    <row r="5899" spans="10:18" ht="15" customHeight="1" x14ac:dyDescent="0.15">
      <c r="J5899" s="246">
        <f>IF(OR(B5899="",C5899="",E5899=""),"",B5899&amp;":"&amp;C5899&amp;":"&amp;E5899)</f>
      </c>
      <c r="K5899" s="247">
        <f>IF(A5899="","",A5899*D5899)</f>
      </c>
      <c r="L5899" s="246">
        <f>IF(A5899="","",IF(OR(A5899=1,A5899=0),H5899,0))</f>
      </c>
      <c r="M5899" s="246">
        <f>IF(A5899="","",IF(A5899=-1,H5899,0))</f>
      </c>
      <c r="N5899">
        <f>IF(J5899="","",IF(E5899="SGD",1,IF(E5899="USD",Settings!$B$22,IF(E5899="HKD",Settings!$B$23,1))))</f>
      </c>
      <c r="O5899">
        <f>IF(OR(B5899="",C5899="",E5899=""),0,(IF(A5899=-1,H5899,0)-IF(OR(A5899=1,A5899=0),H5899,0)+IF(A5899=2,H5899,0))*IF(E5899="SGD",1,IF(E5899="USD",Settings!$B$22,IF(E5899="HKD",Settings!$B$23,1))))</f>
        <v>0</v>
      </c>
      <c r="P5899">
        <f>IF(OR(B5899="",C5899="",E5899=""),0,IF(A5899=2,H5899*IF(E5899="SGD",1,IF(E5899="USD",Settings!$B$22,IF(E5899="HKD",Settings!$B$23,1))),0))</f>
        <v>0</v>
      </c>
      <c r="Q5899" s="312">
        <f>IF(OR(J5899="",G5899=""),"",G5899+ROW()/1000000)</f>
      </c>
      <c r="R5899" s="247">
        <f>IF(Q5899="","",SUMIFS(Txn[Signed Units],Txn[Key],J5899,Txn[Transaction Order],"&lt;="&amp;Q5899))</f>
      </c>
    </row>
    <row r="5900" spans="10:18" ht="15" customHeight="1" x14ac:dyDescent="0.15">
      <c r="J5900" s="246">
        <f>IF(OR(B5900="",C5900="",E5900=""),"",B5900&amp;":"&amp;C5900&amp;":"&amp;E5900)</f>
      </c>
      <c r="K5900" s="247">
        <f>IF(A5900="","",A5900*D5900)</f>
      </c>
      <c r="L5900" s="246">
        <f>IF(A5900="","",IF(OR(A5900=1,A5900=0),H5900,0))</f>
      </c>
      <c r="M5900" s="246">
        <f>IF(A5900="","",IF(A5900=-1,H5900,0))</f>
      </c>
      <c r="N5900">
        <f>IF(J5900="","",IF(E5900="SGD",1,IF(E5900="USD",Settings!$B$22,IF(E5900="HKD",Settings!$B$23,1))))</f>
      </c>
      <c r="O5900">
        <f>IF(OR(B5900="",C5900="",E5900=""),0,(IF(A5900=-1,H5900,0)-IF(OR(A5900=1,A5900=0),H5900,0)+IF(A5900=2,H5900,0))*IF(E5900="SGD",1,IF(E5900="USD",Settings!$B$22,IF(E5900="HKD",Settings!$B$23,1))))</f>
        <v>0</v>
      </c>
      <c r="P5900">
        <f>IF(OR(B5900="",C5900="",E5900=""),0,IF(A5900=2,H5900*IF(E5900="SGD",1,IF(E5900="USD",Settings!$B$22,IF(E5900="HKD",Settings!$B$23,1))),0))</f>
        <v>0</v>
      </c>
      <c r="Q5900" s="312">
        <f>IF(OR(J5900="",G5900=""),"",G5900+ROW()/1000000)</f>
      </c>
      <c r="R5900" s="247">
        <f>IF(Q5900="","",SUMIFS(Txn[Signed Units],Txn[Key],J5900,Txn[Transaction Order],"&lt;="&amp;Q5900))</f>
      </c>
    </row>
    <row r="5901" spans="10:18" ht="15" customHeight="1" x14ac:dyDescent="0.15">
      <c r="J5901" s="246">
        <f>IF(OR(B5901="",C5901="",E5901=""),"",B5901&amp;":"&amp;C5901&amp;":"&amp;E5901)</f>
      </c>
      <c r="K5901" s="247">
        <f>IF(A5901="","",A5901*D5901)</f>
      </c>
      <c r="L5901" s="246">
        <f>IF(A5901="","",IF(OR(A5901=1,A5901=0),H5901,0))</f>
      </c>
      <c r="M5901" s="246">
        <f>IF(A5901="","",IF(A5901=-1,H5901,0))</f>
      </c>
      <c r="N5901">
        <f>IF(J5901="","",IF(E5901="SGD",1,IF(E5901="USD",Settings!$B$22,IF(E5901="HKD",Settings!$B$23,1))))</f>
      </c>
      <c r="O5901">
        <f>IF(OR(B5901="",C5901="",E5901=""),0,(IF(A5901=-1,H5901,0)-IF(OR(A5901=1,A5901=0),H5901,0)+IF(A5901=2,H5901,0))*IF(E5901="SGD",1,IF(E5901="USD",Settings!$B$22,IF(E5901="HKD",Settings!$B$23,1))))</f>
        <v>0</v>
      </c>
      <c r="P5901">
        <f>IF(OR(B5901="",C5901="",E5901=""),0,IF(A5901=2,H5901*IF(E5901="SGD",1,IF(E5901="USD",Settings!$B$22,IF(E5901="HKD",Settings!$B$23,1))),0))</f>
        <v>0</v>
      </c>
      <c r="Q5901" s="312">
        <f>IF(OR(J5901="",G5901=""),"",G5901+ROW()/1000000)</f>
      </c>
      <c r="R5901" s="247">
        <f>IF(Q5901="","",SUMIFS(Txn[Signed Units],Txn[Key],J5901,Txn[Transaction Order],"&lt;="&amp;Q5901))</f>
      </c>
    </row>
    <row r="5902" spans="10:18" ht="15" customHeight="1" x14ac:dyDescent="0.15">
      <c r="J5902" s="246">
        <f>IF(OR(B5902="",C5902="",E5902=""),"",B5902&amp;":"&amp;C5902&amp;":"&amp;E5902)</f>
      </c>
      <c r="K5902" s="247">
        <f>IF(A5902="","",A5902*D5902)</f>
      </c>
      <c r="L5902" s="246">
        <f>IF(A5902="","",IF(OR(A5902=1,A5902=0),H5902,0))</f>
      </c>
      <c r="M5902" s="246">
        <f>IF(A5902="","",IF(A5902=-1,H5902,0))</f>
      </c>
      <c r="N5902">
        <f>IF(J5902="","",IF(E5902="SGD",1,IF(E5902="USD",Settings!$B$22,IF(E5902="HKD",Settings!$B$23,1))))</f>
      </c>
      <c r="O5902">
        <f>IF(OR(B5902="",C5902="",E5902=""),0,(IF(A5902=-1,H5902,0)-IF(OR(A5902=1,A5902=0),H5902,0)+IF(A5902=2,H5902,0))*IF(E5902="SGD",1,IF(E5902="USD",Settings!$B$22,IF(E5902="HKD",Settings!$B$23,1))))</f>
        <v>0</v>
      </c>
      <c r="P5902">
        <f>IF(OR(B5902="",C5902="",E5902=""),0,IF(A5902=2,H5902*IF(E5902="SGD",1,IF(E5902="USD",Settings!$B$22,IF(E5902="HKD",Settings!$B$23,1))),0))</f>
        <v>0</v>
      </c>
      <c r="Q5902" s="312">
        <f>IF(OR(J5902="",G5902=""),"",G5902+ROW()/1000000)</f>
      </c>
      <c r="R5902" s="247">
        <f>IF(Q5902="","",SUMIFS(Txn[Signed Units],Txn[Key],J5902,Txn[Transaction Order],"&lt;="&amp;Q5902))</f>
      </c>
    </row>
    <row r="5903" spans="10:18" ht="15" customHeight="1" x14ac:dyDescent="0.15">
      <c r="J5903" s="246">
        <f>IF(OR(B5903="",C5903="",E5903=""),"",B5903&amp;":"&amp;C5903&amp;":"&amp;E5903)</f>
      </c>
      <c r="K5903" s="247">
        <f>IF(A5903="","",A5903*D5903)</f>
      </c>
      <c r="L5903" s="246">
        <f>IF(A5903="","",IF(OR(A5903=1,A5903=0),H5903,0))</f>
      </c>
      <c r="M5903" s="246">
        <f>IF(A5903="","",IF(A5903=-1,H5903,0))</f>
      </c>
      <c r="N5903">
        <f>IF(J5903="","",IF(E5903="SGD",1,IF(E5903="USD",Settings!$B$22,IF(E5903="HKD",Settings!$B$23,1))))</f>
      </c>
      <c r="O5903">
        <f>IF(OR(B5903="",C5903="",E5903=""),0,(IF(A5903=-1,H5903,0)-IF(OR(A5903=1,A5903=0),H5903,0)+IF(A5903=2,H5903,0))*IF(E5903="SGD",1,IF(E5903="USD",Settings!$B$22,IF(E5903="HKD",Settings!$B$23,1))))</f>
        <v>0</v>
      </c>
      <c r="P5903">
        <f>IF(OR(B5903="",C5903="",E5903=""),0,IF(A5903=2,H5903*IF(E5903="SGD",1,IF(E5903="USD",Settings!$B$22,IF(E5903="HKD",Settings!$B$23,1))),0))</f>
        <v>0</v>
      </c>
      <c r="Q5903" s="312">
        <f>IF(OR(J5903="",G5903=""),"",G5903+ROW()/1000000)</f>
      </c>
      <c r="R5903" s="247">
        <f>IF(Q5903="","",SUMIFS(Txn[Signed Units],Txn[Key],J5903,Txn[Transaction Order],"&lt;="&amp;Q5903))</f>
      </c>
    </row>
    <row r="5904" spans="10:18" ht="15" customHeight="1" x14ac:dyDescent="0.15">
      <c r="J5904" s="246">
        <f>IF(OR(B5904="",C5904="",E5904=""),"",B5904&amp;":"&amp;C5904&amp;":"&amp;E5904)</f>
      </c>
      <c r="K5904" s="247">
        <f>IF(A5904="","",A5904*D5904)</f>
      </c>
      <c r="L5904" s="246">
        <f>IF(A5904="","",IF(OR(A5904=1,A5904=0),H5904,0))</f>
      </c>
      <c r="M5904" s="246">
        <f>IF(A5904="","",IF(A5904=-1,H5904,0))</f>
      </c>
      <c r="N5904">
        <f>IF(J5904="","",IF(E5904="SGD",1,IF(E5904="USD",Settings!$B$22,IF(E5904="HKD",Settings!$B$23,1))))</f>
      </c>
      <c r="O5904">
        <f>IF(OR(B5904="",C5904="",E5904=""),0,(IF(A5904=-1,H5904,0)-IF(OR(A5904=1,A5904=0),H5904,0)+IF(A5904=2,H5904,0))*IF(E5904="SGD",1,IF(E5904="USD",Settings!$B$22,IF(E5904="HKD",Settings!$B$23,1))))</f>
        <v>0</v>
      </c>
      <c r="P5904">
        <f>IF(OR(B5904="",C5904="",E5904=""),0,IF(A5904=2,H5904*IF(E5904="SGD",1,IF(E5904="USD",Settings!$B$22,IF(E5904="HKD",Settings!$B$23,1))),0))</f>
        <v>0</v>
      </c>
      <c r="Q5904" s="312">
        <f>IF(OR(J5904="",G5904=""),"",G5904+ROW()/1000000)</f>
      </c>
      <c r="R5904" s="247">
        <f>IF(Q5904="","",SUMIFS(Txn[Signed Units],Txn[Key],J5904,Txn[Transaction Order],"&lt;="&amp;Q5904))</f>
      </c>
    </row>
    <row r="5905" spans="10:18" ht="15" customHeight="1" x14ac:dyDescent="0.15">
      <c r="J5905" s="246">
        <f>IF(OR(B5905="",C5905="",E5905=""),"",B5905&amp;":"&amp;C5905&amp;":"&amp;E5905)</f>
      </c>
      <c r="K5905" s="247">
        <f>IF(A5905="","",A5905*D5905)</f>
      </c>
      <c r="L5905" s="246">
        <f>IF(A5905="","",IF(OR(A5905=1,A5905=0),H5905,0))</f>
      </c>
      <c r="M5905" s="246">
        <f>IF(A5905="","",IF(A5905=-1,H5905,0))</f>
      </c>
      <c r="N5905">
        <f>IF(J5905="","",IF(E5905="SGD",1,IF(E5905="USD",Settings!$B$22,IF(E5905="HKD",Settings!$B$23,1))))</f>
      </c>
      <c r="O5905">
        <f>IF(OR(B5905="",C5905="",E5905=""),0,(IF(A5905=-1,H5905,0)-IF(OR(A5905=1,A5905=0),H5905,0)+IF(A5905=2,H5905,0))*IF(E5905="SGD",1,IF(E5905="USD",Settings!$B$22,IF(E5905="HKD",Settings!$B$23,1))))</f>
        <v>0</v>
      </c>
      <c r="P5905">
        <f>IF(OR(B5905="",C5905="",E5905=""),0,IF(A5905=2,H5905*IF(E5905="SGD",1,IF(E5905="USD",Settings!$B$22,IF(E5905="HKD",Settings!$B$23,1))),0))</f>
        <v>0</v>
      </c>
      <c r="Q5905" s="312">
        <f>IF(OR(J5905="",G5905=""),"",G5905+ROW()/1000000)</f>
      </c>
      <c r="R5905" s="247">
        <f>IF(Q5905="","",SUMIFS(Txn[Signed Units],Txn[Key],J5905,Txn[Transaction Order],"&lt;="&amp;Q5905))</f>
      </c>
    </row>
    <row r="5906" spans="10:18" ht="15" customHeight="1" x14ac:dyDescent="0.15">
      <c r="J5906" s="246">
        <f>IF(OR(B5906="",C5906="",E5906=""),"",B5906&amp;":"&amp;C5906&amp;":"&amp;E5906)</f>
      </c>
      <c r="K5906" s="247">
        <f>IF(A5906="","",A5906*D5906)</f>
      </c>
      <c r="L5906" s="246">
        <f>IF(A5906="","",IF(OR(A5906=1,A5906=0),H5906,0))</f>
      </c>
      <c r="M5906" s="246">
        <f>IF(A5906="","",IF(A5906=-1,H5906,0))</f>
      </c>
      <c r="N5906">
        <f>IF(J5906="","",IF(E5906="SGD",1,IF(E5906="USD",Settings!$B$22,IF(E5906="HKD",Settings!$B$23,1))))</f>
      </c>
      <c r="O5906">
        <f>IF(OR(B5906="",C5906="",E5906=""),0,(IF(A5906=-1,H5906,0)-IF(OR(A5906=1,A5906=0),H5906,0)+IF(A5906=2,H5906,0))*IF(E5906="SGD",1,IF(E5906="USD",Settings!$B$22,IF(E5906="HKD",Settings!$B$23,1))))</f>
        <v>0</v>
      </c>
      <c r="P5906">
        <f>IF(OR(B5906="",C5906="",E5906=""),0,IF(A5906=2,H5906*IF(E5906="SGD",1,IF(E5906="USD",Settings!$B$22,IF(E5906="HKD",Settings!$B$23,1))),0))</f>
        <v>0</v>
      </c>
      <c r="Q5906" s="312">
        <f>IF(OR(J5906="",G5906=""),"",G5906+ROW()/1000000)</f>
      </c>
      <c r="R5906" s="247">
        <f>IF(Q5906="","",SUMIFS(Txn[Signed Units],Txn[Key],J5906,Txn[Transaction Order],"&lt;="&amp;Q5906))</f>
      </c>
    </row>
    <row r="5907" spans="10:18" ht="15" customHeight="1" x14ac:dyDescent="0.15">
      <c r="J5907" s="246">
        <f>IF(OR(B5907="",C5907="",E5907=""),"",B5907&amp;":"&amp;C5907&amp;":"&amp;E5907)</f>
      </c>
      <c r="K5907" s="247">
        <f>IF(A5907="","",A5907*D5907)</f>
      </c>
      <c r="L5907" s="246">
        <f>IF(A5907="","",IF(OR(A5907=1,A5907=0),H5907,0))</f>
      </c>
      <c r="M5907" s="246">
        <f>IF(A5907="","",IF(A5907=-1,H5907,0))</f>
      </c>
      <c r="N5907">
        <f>IF(J5907="","",IF(E5907="SGD",1,IF(E5907="USD",Settings!$B$22,IF(E5907="HKD",Settings!$B$23,1))))</f>
      </c>
      <c r="O5907">
        <f>IF(OR(B5907="",C5907="",E5907=""),0,(IF(A5907=-1,H5907,0)-IF(OR(A5907=1,A5907=0),H5907,0)+IF(A5907=2,H5907,0))*IF(E5907="SGD",1,IF(E5907="USD",Settings!$B$22,IF(E5907="HKD",Settings!$B$23,1))))</f>
        <v>0</v>
      </c>
      <c r="P5907">
        <f>IF(OR(B5907="",C5907="",E5907=""),0,IF(A5907=2,H5907*IF(E5907="SGD",1,IF(E5907="USD",Settings!$B$22,IF(E5907="HKD",Settings!$B$23,1))),0))</f>
        <v>0</v>
      </c>
      <c r="Q5907" s="312">
        <f>IF(OR(J5907="",G5907=""),"",G5907+ROW()/1000000)</f>
      </c>
      <c r="R5907" s="247">
        <f>IF(Q5907="","",SUMIFS(Txn[Signed Units],Txn[Key],J5907,Txn[Transaction Order],"&lt;="&amp;Q5907))</f>
      </c>
    </row>
    <row r="5908" spans="10:18" ht="15" customHeight="1" x14ac:dyDescent="0.15">
      <c r="J5908" s="246">
        <f>IF(OR(B5908="",C5908="",E5908=""),"",B5908&amp;":"&amp;C5908&amp;":"&amp;E5908)</f>
      </c>
      <c r="K5908" s="247">
        <f>IF(A5908="","",A5908*D5908)</f>
      </c>
      <c r="L5908" s="246">
        <f>IF(A5908="","",IF(OR(A5908=1,A5908=0),H5908,0))</f>
      </c>
      <c r="M5908" s="246">
        <f>IF(A5908="","",IF(A5908=-1,H5908,0))</f>
      </c>
      <c r="N5908">
        <f>IF(J5908="","",IF(E5908="SGD",1,IF(E5908="USD",Settings!$B$22,IF(E5908="HKD",Settings!$B$23,1))))</f>
      </c>
      <c r="O5908">
        <f>IF(OR(B5908="",C5908="",E5908=""),0,(IF(A5908=-1,H5908,0)-IF(OR(A5908=1,A5908=0),H5908,0)+IF(A5908=2,H5908,0))*IF(E5908="SGD",1,IF(E5908="USD",Settings!$B$22,IF(E5908="HKD",Settings!$B$23,1))))</f>
        <v>0</v>
      </c>
      <c r="P5908">
        <f>IF(OR(B5908="",C5908="",E5908=""),0,IF(A5908=2,H5908*IF(E5908="SGD",1,IF(E5908="USD",Settings!$B$22,IF(E5908="HKD",Settings!$B$23,1))),0))</f>
        <v>0</v>
      </c>
      <c r="Q5908" s="312">
        <f>IF(OR(J5908="",G5908=""),"",G5908+ROW()/1000000)</f>
      </c>
      <c r="R5908" s="247">
        <f>IF(Q5908="","",SUMIFS(Txn[Signed Units],Txn[Key],J5908,Txn[Transaction Order],"&lt;="&amp;Q5908))</f>
      </c>
    </row>
    <row r="5909" spans="10:18" ht="15" customHeight="1" x14ac:dyDescent="0.15">
      <c r="J5909" s="246">
        <f>IF(OR(B5909="",C5909="",E5909=""),"",B5909&amp;":"&amp;C5909&amp;":"&amp;E5909)</f>
      </c>
      <c r="K5909" s="247">
        <f>IF(A5909="","",A5909*D5909)</f>
      </c>
      <c r="L5909" s="246">
        <f>IF(A5909="","",IF(OR(A5909=1,A5909=0),H5909,0))</f>
      </c>
      <c r="M5909" s="246">
        <f>IF(A5909="","",IF(A5909=-1,H5909,0))</f>
      </c>
      <c r="N5909">
        <f>IF(J5909="","",IF(E5909="SGD",1,IF(E5909="USD",Settings!$B$22,IF(E5909="HKD",Settings!$B$23,1))))</f>
      </c>
      <c r="O5909">
        <f>IF(OR(B5909="",C5909="",E5909=""),0,(IF(A5909=-1,H5909,0)-IF(OR(A5909=1,A5909=0),H5909,0)+IF(A5909=2,H5909,0))*IF(E5909="SGD",1,IF(E5909="USD",Settings!$B$22,IF(E5909="HKD",Settings!$B$23,1))))</f>
        <v>0</v>
      </c>
      <c r="P5909">
        <f>IF(OR(B5909="",C5909="",E5909=""),0,IF(A5909=2,H5909*IF(E5909="SGD",1,IF(E5909="USD",Settings!$B$22,IF(E5909="HKD",Settings!$B$23,1))),0))</f>
        <v>0</v>
      </c>
      <c r="Q5909" s="312">
        <f>IF(OR(J5909="",G5909=""),"",G5909+ROW()/1000000)</f>
      </c>
      <c r="R5909" s="247">
        <f>IF(Q5909="","",SUMIFS(Txn[Signed Units],Txn[Key],J5909,Txn[Transaction Order],"&lt;="&amp;Q5909))</f>
      </c>
    </row>
    <row r="5910" spans="10:18" ht="15" customHeight="1" x14ac:dyDescent="0.15">
      <c r="J5910" s="246">
        <f>IF(OR(B5910="",C5910="",E5910=""),"",B5910&amp;":"&amp;C5910&amp;":"&amp;E5910)</f>
      </c>
      <c r="K5910" s="247">
        <f>IF(A5910="","",A5910*D5910)</f>
      </c>
      <c r="L5910" s="246">
        <f>IF(A5910="","",IF(OR(A5910=1,A5910=0),H5910,0))</f>
      </c>
      <c r="M5910" s="246">
        <f>IF(A5910="","",IF(A5910=-1,H5910,0))</f>
      </c>
      <c r="N5910">
        <f>IF(J5910="","",IF(E5910="SGD",1,IF(E5910="USD",Settings!$B$22,IF(E5910="HKD",Settings!$B$23,1))))</f>
      </c>
      <c r="O5910">
        <f>IF(OR(B5910="",C5910="",E5910=""),0,(IF(A5910=-1,H5910,0)-IF(OR(A5910=1,A5910=0),H5910,0)+IF(A5910=2,H5910,0))*IF(E5910="SGD",1,IF(E5910="USD",Settings!$B$22,IF(E5910="HKD",Settings!$B$23,1))))</f>
        <v>0</v>
      </c>
      <c r="P5910">
        <f>IF(OR(B5910="",C5910="",E5910=""),0,IF(A5910=2,H5910*IF(E5910="SGD",1,IF(E5910="USD",Settings!$B$22,IF(E5910="HKD",Settings!$B$23,1))),0))</f>
        <v>0</v>
      </c>
      <c r="Q5910" s="312">
        <f>IF(OR(J5910="",G5910=""),"",G5910+ROW()/1000000)</f>
      </c>
      <c r="R5910" s="247">
        <f>IF(Q5910="","",SUMIFS(Txn[Signed Units],Txn[Key],J5910,Txn[Transaction Order],"&lt;="&amp;Q5910))</f>
      </c>
    </row>
    <row r="5911" spans="10:18" ht="15" customHeight="1" x14ac:dyDescent="0.15">
      <c r="J5911" s="246">
        <f>IF(OR(B5911="",C5911="",E5911=""),"",B5911&amp;":"&amp;C5911&amp;":"&amp;E5911)</f>
      </c>
      <c r="K5911" s="247">
        <f>IF(A5911="","",A5911*D5911)</f>
      </c>
      <c r="L5911" s="246">
        <f>IF(A5911="","",IF(OR(A5911=1,A5911=0),H5911,0))</f>
      </c>
      <c r="M5911" s="246">
        <f>IF(A5911="","",IF(A5911=-1,H5911,0))</f>
      </c>
      <c r="N5911">
        <f>IF(J5911="","",IF(E5911="SGD",1,IF(E5911="USD",Settings!$B$22,IF(E5911="HKD",Settings!$B$23,1))))</f>
      </c>
      <c r="O5911">
        <f>IF(OR(B5911="",C5911="",E5911=""),0,(IF(A5911=-1,H5911,0)-IF(OR(A5911=1,A5911=0),H5911,0)+IF(A5911=2,H5911,0))*IF(E5911="SGD",1,IF(E5911="USD",Settings!$B$22,IF(E5911="HKD",Settings!$B$23,1))))</f>
        <v>0</v>
      </c>
      <c r="P5911">
        <f>IF(OR(B5911="",C5911="",E5911=""),0,IF(A5911=2,H5911*IF(E5911="SGD",1,IF(E5911="USD",Settings!$B$22,IF(E5911="HKD",Settings!$B$23,1))),0))</f>
        <v>0</v>
      </c>
      <c r="Q5911" s="312">
        <f>IF(OR(J5911="",G5911=""),"",G5911+ROW()/1000000)</f>
      </c>
      <c r="R5911" s="247">
        <f>IF(Q5911="","",SUMIFS(Txn[Signed Units],Txn[Key],J5911,Txn[Transaction Order],"&lt;="&amp;Q5911))</f>
      </c>
    </row>
    <row r="5912" spans="10:18" ht="15" customHeight="1" x14ac:dyDescent="0.15">
      <c r="J5912" s="246">
        <f>IF(OR(B5912="",C5912="",E5912=""),"",B5912&amp;":"&amp;C5912&amp;":"&amp;E5912)</f>
      </c>
      <c r="K5912" s="247">
        <f>IF(A5912="","",A5912*D5912)</f>
      </c>
      <c r="L5912" s="246">
        <f>IF(A5912="","",IF(OR(A5912=1,A5912=0),H5912,0))</f>
      </c>
      <c r="M5912" s="246">
        <f>IF(A5912="","",IF(A5912=-1,H5912,0))</f>
      </c>
      <c r="N5912">
        <f>IF(J5912="","",IF(E5912="SGD",1,IF(E5912="USD",Settings!$B$22,IF(E5912="HKD",Settings!$B$23,1))))</f>
      </c>
      <c r="O5912">
        <f>IF(OR(B5912="",C5912="",E5912=""),0,(IF(A5912=-1,H5912,0)-IF(OR(A5912=1,A5912=0),H5912,0)+IF(A5912=2,H5912,0))*IF(E5912="SGD",1,IF(E5912="USD",Settings!$B$22,IF(E5912="HKD",Settings!$B$23,1))))</f>
        <v>0</v>
      </c>
      <c r="P5912">
        <f>IF(OR(B5912="",C5912="",E5912=""),0,IF(A5912=2,H5912*IF(E5912="SGD",1,IF(E5912="USD",Settings!$B$22,IF(E5912="HKD",Settings!$B$23,1))),0))</f>
        <v>0</v>
      </c>
      <c r="Q5912" s="312">
        <f>IF(OR(J5912="",G5912=""),"",G5912+ROW()/1000000)</f>
      </c>
      <c r="R5912" s="247">
        <f>IF(Q5912="","",SUMIFS(Txn[Signed Units],Txn[Key],J5912,Txn[Transaction Order],"&lt;="&amp;Q5912))</f>
      </c>
    </row>
    <row r="5913" spans="10:18" ht="15" customHeight="1" x14ac:dyDescent="0.15">
      <c r="J5913" s="246">
        <f>IF(OR(B5913="",C5913="",E5913=""),"",B5913&amp;":"&amp;C5913&amp;":"&amp;E5913)</f>
      </c>
      <c r="K5913" s="247">
        <f>IF(A5913="","",A5913*D5913)</f>
      </c>
      <c r="L5913" s="246">
        <f>IF(A5913="","",IF(OR(A5913=1,A5913=0),H5913,0))</f>
      </c>
      <c r="M5913" s="246">
        <f>IF(A5913="","",IF(A5913=-1,H5913,0))</f>
      </c>
      <c r="N5913">
        <f>IF(J5913="","",IF(E5913="SGD",1,IF(E5913="USD",Settings!$B$22,IF(E5913="HKD",Settings!$B$23,1))))</f>
      </c>
      <c r="O5913">
        <f>IF(OR(B5913="",C5913="",E5913=""),0,(IF(A5913=-1,H5913,0)-IF(OR(A5913=1,A5913=0),H5913,0)+IF(A5913=2,H5913,0))*IF(E5913="SGD",1,IF(E5913="USD",Settings!$B$22,IF(E5913="HKD",Settings!$B$23,1))))</f>
        <v>0</v>
      </c>
      <c r="P5913">
        <f>IF(OR(B5913="",C5913="",E5913=""),0,IF(A5913=2,H5913*IF(E5913="SGD",1,IF(E5913="USD",Settings!$B$22,IF(E5913="HKD",Settings!$B$23,1))),0))</f>
        <v>0</v>
      </c>
      <c r="Q5913" s="312">
        <f>IF(OR(J5913="",G5913=""),"",G5913+ROW()/1000000)</f>
      </c>
      <c r="R5913" s="247">
        <f>IF(Q5913="","",SUMIFS(Txn[Signed Units],Txn[Key],J5913,Txn[Transaction Order],"&lt;="&amp;Q5913))</f>
      </c>
    </row>
    <row r="5914" spans="10:18" ht="15" customHeight="1" x14ac:dyDescent="0.15">
      <c r="J5914" s="246">
        <f>IF(OR(B5914="",C5914="",E5914=""),"",B5914&amp;":"&amp;C5914&amp;":"&amp;E5914)</f>
      </c>
      <c r="K5914" s="247">
        <f>IF(A5914="","",A5914*D5914)</f>
      </c>
      <c r="L5914" s="246">
        <f>IF(A5914="","",IF(OR(A5914=1,A5914=0),H5914,0))</f>
      </c>
      <c r="M5914" s="246">
        <f>IF(A5914="","",IF(A5914=-1,H5914,0))</f>
      </c>
      <c r="N5914">
        <f>IF(J5914="","",IF(E5914="SGD",1,IF(E5914="USD",Settings!$B$22,IF(E5914="HKD",Settings!$B$23,1))))</f>
      </c>
      <c r="O5914">
        <f>IF(OR(B5914="",C5914="",E5914=""),0,(IF(A5914=-1,H5914,0)-IF(OR(A5914=1,A5914=0),H5914,0)+IF(A5914=2,H5914,0))*IF(E5914="SGD",1,IF(E5914="USD",Settings!$B$22,IF(E5914="HKD",Settings!$B$23,1))))</f>
        <v>0</v>
      </c>
      <c r="P5914">
        <f>IF(OR(B5914="",C5914="",E5914=""),0,IF(A5914=2,H5914*IF(E5914="SGD",1,IF(E5914="USD",Settings!$B$22,IF(E5914="HKD",Settings!$B$23,1))),0))</f>
        <v>0</v>
      </c>
      <c r="Q5914" s="312">
        <f>IF(OR(J5914="",G5914=""),"",G5914+ROW()/1000000)</f>
      </c>
      <c r="R5914" s="247">
        <f>IF(Q5914="","",SUMIFS(Txn[Signed Units],Txn[Key],J5914,Txn[Transaction Order],"&lt;="&amp;Q5914))</f>
      </c>
    </row>
    <row r="5915" spans="10:18" ht="15" customHeight="1" x14ac:dyDescent="0.15">
      <c r="J5915" s="246">
        <f>IF(OR(B5915="",C5915="",E5915=""),"",B5915&amp;":"&amp;C5915&amp;":"&amp;E5915)</f>
      </c>
      <c r="K5915" s="247">
        <f>IF(A5915="","",A5915*D5915)</f>
      </c>
      <c r="L5915" s="246">
        <f>IF(A5915="","",IF(OR(A5915=1,A5915=0),H5915,0))</f>
      </c>
      <c r="M5915" s="246">
        <f>IF(A5915="","",IF(A5915=-1,H5915,0))</f>
      </c>
      <c r="N5915">
        <f>IF(J5915="","",IF(E5915="SGD",1,IF(E5915="USD",Settings!$B$22,IF(E5915="HKD",Settings!$B$23,1))))</f>
      </c>
      <c r="O5915">
        <f>IF(OR(B5915="",C5915="",E5915=""),0,(IF(A5915=-1,H5915,0)-IF(OR(A5915=1,A5915=0),H5915,0)+IF(A5915=2,H5915,0))*IF(E5915="SGD",1,IF(E5915="USD",Settings!$B$22,IF(E5915="HKD",Settings!$B$23,1))))</f>
        <v>0</v>
      </c>
      <c r="P5915">
        <f>IF(OR(B5915="",C5915="",E5915=""),0,IF(A5915=2,H5915*IF(E5915="SGD",1,IF(E5915="USD",Settings!$B$22,IF(E5915="HKD",Settings!$B$23,1))),0))</f>
        <v>0</v>
      </c>
      <c r="Q5915" s="312">
        <f>IF(OR(J5915="",G5915=""),"",G5915+ROW()/1000000)</f>
      </c>
      <c r="R5915" s="247">
        <f>IF(Q5915="","",SUMIFS(Txn[Signed Units],Txn[Key],J5915,Txn[Transaction Order],"&lt;="&amp;Q5915))</f>
      </c>
    </row>
    <row r="5916" spans="10:18" ht="15" customHeight="1" x14ac:dyDescent="0.15">
      <c r="J5916" s="246">
        <f>IF(OR(B5916="",C5916="",E5916=""),"",B5916&amp;":"&amp;C5916&amp;":"&amp;E5916)</f>
      </c>
      <c r="K5916" s="247">
        <f>IF(A5916="","",A5916*D5916)</f>
      </c>
      <c r="L5916" s="246">
        <f>IF(A5916="","",IF(OR(A5916=1,A5916=0),H5916,0))</f>
      </c>
      <c r="M5916" s="246">
        <f>IF(A5916="","",IF(A5916=-1,H5916,0))</f>
      </c>
      <c r="N5916">
        <f>IF(J5916="","",IF(E5916="SGD",1,IF(E5916="USD",Settings!$B$22,IF(E5916="HKD",Settings!$B$23,1))))</f>
      </c>
      <c r="O5916">
        <f>IF(OR(B5916="",C5916="",E5916=""),0,(IF(A5916=-1,H5916,0)-IF(OR(A5916=1,A5916=0),H5916,0)+IF(A5916=2,H5916,0))*IF(E5916="SGD",1,IF(E5916="USD",Settings!$B$22,IF(E5916="HKD",Settings!$B$23,1))))</f>
        <v>0</v>
      </c>
      <c r="P5916">
        <f>IF(OR(B5916="",C5916="",E5916=""),0,IF(A5916=2,H5916*IF(E5916="SGD",1,IF(E5916="USD",Settings!$B$22,IF(E5916="HKD",Settings!$B$23,1))),0))</f>
        <v>0</v>
      </c>
      <c r="Q5916" s="312">
        <f>IF(OR(J5916="",G5916=""),"",G5916+ROW()/1000000)</f>
      </c>
      <c r="R5916" s="247">
        <f>IF(Q5916="","",SUMIFS(Txn[Signed Units],Txn[Key],J5916,Txn[Transaction Order],"&lt;="&amp;Q5916))</f>
      </c>
    </row>
    <row r="5917" spans="10:18" ht="15" customHeight="1" x14ac:dyDescent="0.15">
      <c r="J5917" s="246">
        <f>IF(OR(B5917="",C5917="",E5917=""),"",B5917&amp;":"&amp;C5917&amp;":"&amp;E5917)</f>
      </c>
      <c r="K5917" s="247">
        <f>IF(A5917="","",A5917*D5917)</f>
      </c>
      <c r="L5917" s="246">
        <f>IF(A5917="","",IF(OR(A5917=1,A5917=0),H5917,0))</f>
      </c>
      <c r="M5917" s="246">
        <f>IF(A5917="","",IF(A5917=-1,H5917,0))</f>
      </c>
      <c r="N5917">
        <f>IF(J5917="","",IF(E5917="SGD",1,IF(E5917="USD",Settings!$B$22,IF(E5917="HKD",Settings!$B$23,1))))</f>
      </c>
      <c r="O5917">
        <f>IF(OR(B5917="",C5917="",E5917=""),0,(IF(A5917=-1,H5917,0)-IF(OR(A5917=1,A5917=0),H5917,0)+IF(A5917=2,H5917,0))*IF(E5917="SGD",1,IF(E5917="USD",Settings!$B$22,IF(E5917="HKD",Settings!$B$23,1))))</f>
        <v>0</v>
      </c>
      <c r="P5917">
        <f>IF(OR(B5917="",C5917="",E5917=""),0,IF(A5917=2,H5917*IF(E5917="SGD",1,IF(E5917="USD",Settings!$B$22,IF(E5917="HKD",Settings!$B$23,1))),0))</f>
        <v>0</v>
      </c>
      <c r="Q5917" s="312">
        <f>IF(OR(J5917="",G5917=""),"",G5917+ROW()/1000000)</f>
      </c>
      <c r="R5917" s="247">
        <f>IF(Q5917="","",SUMIFS(Txn[Signed Units],Txn[Key],J5917,Txn[Transaction Order],"&lt;="&amp;Q5917))</f>
      </c>
    </row>
    <row r="5918" spans="10:18" ht="15" customHeight="1" x14ac:dyDescent="0.15">
      <c r="J5918" s="246">
        <f>IF(OR(B5918="",C5918="",E5918=""),"",B5918&amp;":"&amp;C5918&amp;":"&amp;E5918)</f>
      </c>
      <c r="K5918" s="247">
        <f>IF(A5918="","",A5918*D5918)</f>
      </c>
      <c r="L5918" s="246">
        <f>IF(A5918="","",IF(OR(A5918=1,A5918=0),H5918,0))</f>
      </c>
      <c r="M5918" s="246">
        <f>IF(A5918="","",IF(A5918=-1,H5918,0))</f>
      </c>
      <c r="N5918">
        <f>IF(J5918="","",IF(E5918="SGD",1,IF(E5918="USD",Settings!$B$22,IF(E5918="HKD",Settings!$B$23,1))))</f>
      </c>
      <c r="O5918">
        <f>IF(OR(B5918="",C5918="",E5918=""),0,(IF(A5918=-1,H5918,0)-IF(OR(A5918=1,A5918=0),H5918,0)+IF(A5918=2,H5918,0))*IF(E5918="SGD",1,IF(E5918="USD",Settings!$B$22,IF(E5918="HKD",Settings!$B$23,1))))</f>
        <v>0</v>
      </c>
      <c r="P5918">
        <f>IF(OR(B5918="",C5918="",E5918=""),0,IF(A5918=2,H5918*IF(E5918="SGD",1,IF(E5918="USD",Settings!$B$22,IF(E5918="HKD",Settings!$B$23,1))),0))</f>
        <v>0</v>
      </c>
      <c r="Q5918" s="312">
        <f>IF(OR(J5918="",G5918=""),"",G5918+ROW()/1000000)</f>
      </c>
      <c r="R5918" s="247">
        <f>IF(Q5918="","",SUMIFS(Txn[Signed Units],Txn[Key],J5918,Txn[Transaction Order],"&lt;="&amp;Q5918))</f>
      </c>
    </row>
    <row r="5919" spans="10:18" ht="15" customHeight="1" x14ac:dyDescent="0.15">
      <c r="J5919" s="246">
        <f>IF(OR(B5919="",C5919="",E5919=""),"",B5919&amp;":"&amp;C5919&amp;":"&amp;E5919)</f>
      </c>
      <c r="K5919" s="247">
        <f>IF(A5919="","",A5919*D5919)</f>
      </c>
      <c r="L5919" s="246">
        <f>IF(A5919="","",IF(OR(A5919=1,A5919=0),H5919,0))</f>
      </c>
      <c r="M5919" s="246">
        <f>IF(A5919="","",IF(A5919=-1,H5919,0))</f>
      </c>
      <c r="N5919">
        <f>IF(J5919="","",IF(E5919="SGD",1,IF(E5919="USD",Settings!$B$22,IF(E5919="HKD",Settings!$B$23,1))))</f>
      </c>
      <c r="O5919">
        <f>IF(OR(B5919="",C5919="",E5919=""),0,(IF(A5919=-1,H5919,0)-IF(OR(A5919=1,A5919=0),H5919,0)+IF(A5919=2,H5919,0))*IF(E5919="SGD",1,IF(E5919="USD",Settings!$B$22,IF(E5919="HKD",Settings!$B$23,1))))</f>
        <v>0</v>
      </c>
      <c r="P5919">
        <f>IF(OR(B5919="",C5919="",E5919=""),0,IF(A5919=2,H5919*IF(E5919="SGD",1,IF(E5919="USD",Settings!$B$22,IF(E5919="HKD",Settings!$B$23,1))),0))</f>
        <v>0</v>
      </c>
      <c r="Q5919" s="312">
        <f>IF(OR(J5919="",G5919=""),"",G5919+ROW()/1000000)</f>
      </c>
      <c r="R5919" s="247">
        <f>IF(Q5919="","",SUMIFS(Txn[Signed Units],Txn[Key],J5919,Txn[Transaction Order],"&lt;="&amp;Q5919))</f>
      </c>
    </row>
    <row r="5920" spans="10:18" ht="15" customHeight="1" x14ac:dyDescent="0.15">
      <c r="J5920" s="246">
        <f>IF(OR(B5920="",C5920="",E5920=""),"",B5920&amp;":"&amp;C5920&amp;":"&amp;E5920)</f>
      </c>
      <c r="K5920" s="247">
        <f>IF(A5920="","",A5920*D5920)</f>
      </c>
      <c r="L5920" s="246">
        <f>IF(A5920="","",IF(OR(A5920=1,A5920=0),H5920,0))</f>
      </c>
      <c r="M5920" s="246">
        <f>IF(A5920="","",IF(A5920=-1,H5920,0))</f>
      </c>
      <c r="N5920">
        <f>IF(J5920="","",IF(E5920="SGD",1,IF(E5920="USD",Settings!$B$22,IF(E5920="HKD",Settings!$B$23,1))))</f>
      </c>
      <c r="O5920">
        <f>IF(OR(B5920="",C5920="",E5920=""),0,(IF(A5920=-1,H5920,0)-IF(OR(A5920=1,A5920=0),H5920,0)+IF(A5920=2,H5920,0))*IF(E5920="SGD",1,IF(E5920="USD",Settings!$B$22,IF(E5920="HKD",Settings!$B$23,1))))</f>
        <v>0</v>
      </c>
      <c r="P5920">
        <f>IF(OR(B5920="",C5920="",E5920=""),0,IF(A5920=2,H5920*IF(E5920="SGD",1,IF(E5920="USD",Settings!$B$22,IF(E5920="HKD",Settings!$B$23,1))),0))</f>
        <v>0</v>
      </c>
      <c r="Q5920" s="312">
        <f>IF(OR(J5920="",G5920=""),"",G5920+ROW()/1000000)</f>
      </c>
      <c r="R5920" s="247">
        <f>IF(Q5920="","",SUMIFS(Txn[Signed Units],Txn[Key],J5920,Txn[Transaction Order],"&lt;="&amp;Q5920))</f>
      </c>
    </row>
    <row r="5921" spans="10:18" ht="15" customHeight="1" x14ac:dyDescent="0.15">
      <c r="J5921" s="246">
        <f>IF(OR(B5921="",C5921="",E5921=""),"",B5921&amp;":"&amp;C5921&amp;":"&amp;E5921)</f>
      </c>
      <c r="K5921" s="247">
        <f>IF(A5921="","",A5921*D5921)</f>
      </c>
      <c r="L5921" s="246">
        <f>IF(A5921="","",IF(OR(A5921=1,A5921=0),H5921,0))</f>
      </c>
      <c r="M5921" s="246">
        <f>IF(A5921="","",IF(A5921=-1,H5921,0))</f>
      </c>
      <c r="N5921">
        <f>IF(J5921="","",IF(E5921="SGD",1,IF(E5921="USD",Settings!$B$22,IF(E5921="HKD",Settings!$B$23,1))))</f>
      </c>
      <c r="O5921">
        <f>IF(OR(B5921="",C5921="",E5921=""),0,(IF(A5921=-1,H5921,0)-IF(OR(A5921=1,A5921=0),H5921,0)+IF(A5921=2,H5921,0))*IF(E5921="SGD",1,IF(E5921="USD",Settings!$B$22,IF(E5921="HKD",Settings!$B$23,1))))</f>
        <v>0</v>
      </c>
      <c r="P5921">
        <f>IF(OR(B5921="",C5921="",E5921=""),0,IF(A5921=2,H5921*IF(E5921="SGD",1,IF(E5921="USD",Settings!$B$22,IF(E5921="HKD",Settings!$B$23,1))),0))</f>
        <v>0</v>
      </c>
      <c r="Q5921" s="312">
        <f>IF(OR(J5921="",G5921=""),"",G5921+ROW()/1000000)</f>
      </c>
      <c r="R5921" s="247">
        <f>IF(Q5921="","",SUMIFS(Txn[Signed Units],Txn[Key],J5921,Txn[Transaction Order],"&lt;="&amp;Q5921))</f>
      </c>
    </row>
    <row r="5922" spans="10:18" ht="15" customHeight="1" x14ac:dyDescent="0.15">
      <c r="J5922" s="246">
        <f>IF(OR(B5922="",C5922="",E5922=""),"",B5922&amp;":"&amp;C5922&amp;":"&amp;E5922)</f>
      </c>
      <c r="K5922" s="247">
        <f>IF(A5922="","",A5922*D5922)</f>
      </c>
      <c r="L5922" s="246">
        <f>IF(A5922="","",IF(OR(A5922=1,A5922=0),H5922,0))</f>
      </c>
      <c r="M5922" s="246">
        <f>IF(A5922="","",IF(A5922=-1,H5922,0))</f>
      </c>
      <c r="N5922">
        <f>IF(J5922="","",IF(E5922="SGD",1,IF(E5922="USD",Settings!$B$22,IF(E5922="HKD",Settings!$B$23,1))))</f>
      </c>
      <c r="O5922">
        <f>IF(OR(B5922="",C5922="",E5922=""),0,(IF(A5922=-1,H5922,0)-IF(OR(A5922=1,A5922=0),H5922,0)+IF(A5922=2,H5922,0))*IF(E5922="SGD",1,IF(E5922="USD",Settings!$B$22,IF(E5922="HKD",Settings!$B$23,1))))</f>
        <v>0</v>
      </c>
      <c r="P5922">
        <f>IF(OR(B5922="",C5922="",E5922=""),0,IF(A5922=2,H5922*IF(E5922="SGD",1,IF(E5922="USD",Settings!$B$22,IF(E5922="HKD",Settings!$B$23,1))),0))</f>
        <v>0</v>
      </c>
      <c r="Q5922" s="312">
        <f>IF(OR(J5922="",G5922=""),"",G5922+ROW()/1000000)</f>
      </c>
      <c r="R5922" s="247">
        <f>IF(Q5922="","",SUMIFS(Txn[Signed Units],Txn[Key],J5922,Txn[Transaction Order],"&lt;="&amp;Q5922))</f>
      </c>
    </row>
    <row r="5923" spans="10:18" ht="15" customHeight="1" x14ac:dyDescent="0.15">
      <c r="J5923" s="246">
        <f>IF(OR(B5923="",C5923="",E5923=""),"",B5923&amp;":"&amp;C5923&amp;":"&amp;E5923)</f>
      </c>
      <c r="K5923" s="247">
        <f>IF(A5923="","",A5923*D5923)</f>
      </c>
      <c r="L5923" s="246">
        <f>IF(A5923="","",IF(OR(A5923=1,A5923=0),H5923,0))</f>
      </c>
      <c r="M5923" s="246">
        <f>IF(A5923="","",IF(A5923=-1,H5923,0))</f>
      </c>
      <c r="N5923">
        <f>IF(J5923="","",IF(E5923="SGD",1,IF(E5923="USD",Settings!$B$22,IF(E5923="HKD",Settings!$B$23,1))))</f>
      </c>
      <c r="O5923">
        <f>IF(OR(B5923="",C5923="",E5923=""),0,(IF(A5923=-1,H5923,0)-IF(OR(A5923=1,A5923=0),H5923,0)+IF(A5923=2,H5923,0))*IF(E5923="SGD",1,IF(E5923="USD",Settings!$B$22,IF(E5923="HKD",Settings!$B$23,1))))</f>
        <v>0</v>
      </c>
      <c r="P5923">
        <f>IF(OR(B5923="",C5923="",E5923=""),0,IF(A5923=2,H5923*IF(E5923="SGD",1,IF(E5923="USD",Settings!$B$22,IF(E5923="HKD",Settings!$B$23,1))),0))</f>
        <v>0</v>
      </c>
      <c r="Q5923" s="312">
        <f>IF(OR(J5923="",G5923=""),"",G5923+ROW()/1000000)</f>
      </c>
      <c r="R5923" s="247">
        <f>IF(Q5923="","",SUMIFS(Txn[Signed Units],Txn[Key],J5923,Txn[Transaction Order],"&lt;="&amp;Q5923))</f>
      </c>
    </row>
    <row r="5924" spans="10:18" ht="15" customHeight="1" x14ac:dyDescent="0.15">
      <c r="J5924" s="246">
        <f>IF(OR(B5924="",C5924="",E5924=""),"",B5924&amp;":"&amp;C5924&amp;":"&amp;E5924)</f>
      </c>
      <c r="K5924" s="247">
        <f>IF(A5924="","",A5924*D5924)</f>
      </c>
      <c r="L5924" s="246">
        <f>IF(A5924="","",IF(OR(A5924=1,A5924=0),H5924,0))</f>
      </c>
      <c r="M5924" s="246">
        <f>IF(A5924="","",IF(A5924=-1,H5924,0))</f>
      </c>
      <c r="N5924">
        <f>IF(J5924="","",IF(E5924="SGD",1,IF(E5924="USD",Settings!$B$22,IF(E5924="HKD",Settings!$B$23,1))))</f>
      </c>
      <c r="O5924">
        <f>IF(OR(B5924="",C5924="",E5924=""),0,(IF(A5924=-1,H5924,0)-IF(OR(A5924=1,A5924=0),H5924,0)+IF(A5924=2,H5924,0))*IF(E5924="SGD",1,IF(E5924="USD",Settings!$B$22,IF(E5924="HKD",Settings!$B$23,1))))</f>
        <v>0</v>
      </c>
      <c r="P5924">
        <f>IF(OR(B5924="",C5924="",E5924=""),0,IF(A5924=2,H5924*IF(E5924="SGD",1,IF(E5924="USD",Settings!$B$22,IF(E5924="HKD",Settings!$B$23,1))),0))</f>
        <v>0</v>
      </c>
      <c r="Q5924" s="312">
        <f>IF(OR(J5924="",G5924=""),"",G5924+ROW()/1000000)</f>
      </c>
      <c r="R5924" s="247">
        <f>IF(Q5924="","",SUMIFS(Txn[Signed Units],Txn[Key],J5924,Txn[Transaction Order],"&lt;="&amp;Q5924))</f>
      </c>
    </row>
    <row r="5925" spans="10:18" ht="15" customHeight="1" x14ac:dyDescent="0.15">
      <c r="J5925" s="246">
        <f>IF(OR(B5925="",C5925="",E5925=""),"",B5925&amp;":"&amp;C5925&amp;":"&amp;E5925)</f>
      </c>
      <c r="K5925" s="247">
        <f>IF(A5925="","",A5925*D5925)</f>
      </c>
      <c r="L5925" s="246">
        <f>IF(A5925="","",IF(OR(A5925=1,A5925=0),H5925,0))</f>
      </c>
      <c r="M5925" s="246">
        <f>IF(A5925="","",IF(A5925=-1,H5925,0))</f>
      </c>
      <c r="N5925">
        <f>IF(J5925="","",IF(E5925="SGD",1,IF(E5925="USD",Settings!$B$22,IF(E5925="HKD",Settings!$B$23,1))))</f>
      </c>
      <c r="O5925">
        <f>IF(OR(B5925="",C5925="",E5925=""),0,(IF(A5925=-1,H5925,0)-IF(OR(A5925=1,A5925=0),H5925,0)+IF(A5925=2,H5925,0))*IF(E5925="SGD",1,IF(E5925="USD",Settings!$B$22,IF(E5925="HKD",Settings!$B$23,1))))</f>
        <v>0</v>
      </c>
      <c r="P5925">
        <f>IF(OR(B5925="",C5925="",E5925=""),0,IF(A5925=2,H5925*IF(E5925="SGD",1,IF(E5925="USD",Settings!$B$22,IF(E5925="HKD",Settings!$B$23,1))),0))</f>
        <v>0</v>
      </c>
      <c r="Q5925" s="312">
        <f>IF(OR(J5925="",G5925=""),"",G5925+ROW()/1000000)</f>
      </c>
      <c r="R5925" s="247">
        <f>IF(Q5925="","",SUMIFS(Txn[Signed Units],Txn[Key],J5925,Txn[Transaction Order],"&lt;="&amp;Q5925))</f>
      </c>
    </row>
    <row r="5926" spans="10:18" ht="15" customHeight="1" x14ac:dyDescent="0.15">
      <c r="J5926" s="246">
        <f>IF(OR(B5926="",C5926="",E5926=""),"",B5926&amp;":"&amp;C5926&amp;":"&amp;E5926)</f>
      </c>
      <c r="K5926" s="247">
        <f>IF(A5926="","",A5926*D5926)</f>
      </c>
      <c r="L5926" s="246">
        <f>IF(A5926="","",IF(OR(A5926=1,A5926=0),H5926,0))</f>
      </c>
      <c r="M5926" s="246">
        <f>IF(A5926="","",IF(A5926=-1,H5926,0))</f>
      </c>
      <c r="N5926">
        <f>IF(J5926="","",IF(E5926="SGD",1,IF(E5926="USD",Settings!$B$22,IF(E5926="HKD",Settings!$B$23,1))))</f>
      </c>
      <c r="O5926">
        <f>IF(OR(B5926="",C5926="",E5926=""),0,(IF(A5926=-1,H5926,0)-IF(OR(A5926=1,A5926=0),H5926,0)+IF(A5926=2,H5926,0))*IF(E5926="SGD",1,IF(E5926="USD",Settings!$B$22,IF(E5926="HKD",Settings!$B$23,1))))</f>
        <v>0</v>
      </c>
      <c r="P5926">
        <f>IF(OR(B5926="",C5926="",E5926=""),0,IF(A5926=2,H5926*IF(E5926="SGD",1,IF(E5926="USD",Settings!$B$22,IF(E5926="HKD",Settings!$B$23,1))),0))</f>
        <v>0</v>
      </c>
      <c r="Q5926" s="312">
        <f>IF(OR(J5926="",G5926=""),"",G5926+ROW()/1000000)</f>
      </c>
      <c r="R5926" s="247">
        <f>IF(Q5926="","",SUMIFS(Txn[Signed Units],Txn[Key],J5926,Txn[Transaction Order],"&lt;="&amp;Q5926))</f>
      </c>
    </row>
    <row r="5927" spans="10:18" ht="15" customHeight="1" x14ac:dyDescent="0.15">
      <c r="J5927" s="246">
        <f>IF(OR(B5927="",C5927="",E5927=""),"",B5927&amp;":"&amp;C5927&amp;":"&amp;E5927)</f>
      </c>
      <c r="K5927" s="247">
        <f>IF(A5927="","",A5927*D5927)</f>
      </c>
      <c r="L5927" s="246">
        <f>IF(A5927="","",IF(OR(A5927=1,A5927=0),H5927,0))</f>
      </c>
      <c r="M5927" s="246">
        <f>IF(A5927="","",IF(A5927=-1,H5927,0))</f>
      </c>
      <c r="N5927">
        <f>IF(J5927="","",IF(E5927="SGD",1,IF(E5927="USD",Settings!$B$22,IF(E5927="HKD",Settings!$B$23,1))))</f>
      </c>
      <c r="O5927">
        <f>IF(OR(B5927="",C5927="",E5927=""),0,(IF(A5927=-1,H5927,0)-IF(OR(A5927=1,A5927=0),H5927,0)+IF(A5927=2,H5927,0))*IF(E5927="SGD",1,IF(E5927="USD",Settings!$B$22,IF(E5927="HKD",Settings!$B$23,1))))</f>
        <v>0</v>
      </c>
      <c r="P5927">
        <f>IF(OR(B5927="",C5927="",E5927=""),0,IF(A5927=2,H5927*IF(E5927="SGD",1,IF(E5927="USD",Settings!$B$22,IF(E5927="HKD",Settings!$B$23,1))),0))</f>
        <v>0</v>
      </c>
      <c r="Q5927" s="312">
        <f>IF(OR(J5927="",G5927=""),"",G5927+ROW()/1000000)</f>
      </c>
      <c r="R5927" s="247">
        <f>IF(Q5927="","",SUMIFS(Txn[Signed Units],Txn[Key],J5927,Txn[Transaction Order],"&lt;="&amp;Q5927))</f>
      </c>
    </row>
    <row r="5928" spans="10:18" ht="15" customHeight="1" x14ac:dyDescent="0.15">
      <c r="J5928" s="246">
        <f>IF(OR(B5928="",C5928="",E5928=""),"",B5928&amp;":"&amp;C5928&amp;":"&amp;E5928)</f>
      </c>
      <c r="K5928" s="247">
        <f>IF(A5928="","",A5928*D5928)</f>
      </c>
      <c r="L5928" s="246">
        <f>IF(A5928="","",IF(OR(A5928=1,A5928=0),H5928,0))</f>
      </c>
      <c r="M5928" s="246">
        <f>IF(A5928="","",IF(A5928=-1,H5928,0))</f>
      </c>
      <c r="N5928">
        <f>IF(J5928="","",IF(E5928="SGD",1,IF(E5928="USD",Settings!$B$22,IF(E5928="HKD",Settings!$B$23,1))))</f>
      </c>
      <c r="O5928">
        <f>IF(OR(B5928="",C5928="",E5928=""),0,(IF(A5928=-1,H5928,0)-IF(OR(A5928=1,A5928=0),H5928,0)+IF(A5928=2,H5928,0))*IF(E5928="SGD",1,IF(E5928="USD",Settings!$B$22,IF(E5928="HKD",Settings!$B$23,1))))</f>
        <v>0</v>
      </c>
      <c r="P5928">
        <f>IF(OR(B5928="",C5928="",E5928=""),0,IF(A5928=2,H5928*IF(E5928="SGD",1,IF(E5928="USD",Settings!$B$22,IF(E5928="HKD",Settings!$B$23,1))),0))</f>
        <v>0</v>
      </c>
      <c r="Q5928" s="312">
        <f>IF(OR(J5928="",G5928=""),"",G5928+ROW()/1000000)</f>
      </c>
      <c r="R5928" s="247">
        <f>IF(Q5928="","",SUMIFS(Txn[Signed Units],Txn[Key],J5928,Txn[Transaction Order],"&lt;="&amp;Q5928))</f>
      </c>
    </row>
    <row r="5929" spans="10:18" ht="15" customHeight="1" x14ac:dyDescent="0.15">
      <c r="J5929" s="246">
        <f>IF(OR(B5929="",C5929="",E5929=""),"",B5929&amp;":"&amp;C5929&amp;":"&amp;E5929)</f>
      </c>
      <c r="K5929" s="247">
        <f>IF(A5929="","",A5929*D5929)</f>
      </c>
      <c r="L5929" s="246">
        <f>IF(A5929="","",IF(OR(A5929=1,A5929=0),H5929,0))</f>
      </c>
      <c r="M5929" s="246">
        <f>IF(A5929="","",IF(A5929=-1,H5929,0))</f>
      </c>
      <c r="N5929">
        <f>IF(J5929="","",IF(E5929="SGD",1,IF(E5929="USD",Settings!$B$22,IF(E5929="HKD",Settings!$B$23,1))))</f>
      </c>
      <c r="O5929">
        <f>IF(OR(B5929="",C5929="",E5929=""),0,(IF(A5929=-1,H5929,0)-IF(OR(A5929=1,A5929=0),H5929,0)+IF(A5929=2,H5929,0))*IF(E5929="SGD",1,IF(E5929="USD",Settings!$B$22,IF(E5929="HKD",Settings!$B$23,1))))</f>
        <v>0</v>
      </c>
      <c r="P5929">
        <f>IF(OR(B5929="",C5929="",E5929=""),0,IF(A5929=2,H5929*IF(E5929="SGD",1,IF(E5929="USD",Settings!$B$22,IF(E5929="HKD",Settings!$B$23,1))),0))</f>
        <v>0</v>
      </c>
      <c r="Q5929" s="312">
        <f>IF(OR(J5929="",G5929=""),"",G5929+ROW()/1000000)</f>
      </c>
      <c r="R5929" s="247">
        <f>IF(Q5929="","",SUMIFS(Txn[Signed Units],Txn[Key],J5929,Txn[Transaction Order],"&lt;="&amp;Q5929))</f>
      </c>
    </row>
    <row r="5930" spans="10:18" ht="15" customHeight="1" x14ac:dyDescent="0.15">
      <c r="J5930" s="246">
        <f>IF(OR(B5930="",C5930="",E5930=""),"",B5930&amp;":"&amp;C5930&amp;":"&amp;E5930)</f>
      </c>
      <c r="K5930" s="247">
        <f>IF(A5930="","",A5930*D5930)</f>
      </c>
      <c r="L5930" s="246">
        <f>IF(A5930="","",IF(OR(A5930=1,A5930=0),H5930,0))</f>
      </c>
      <c r="M5930" s="246">
        <f>IF(A5930="","",IF(A5930=-1,H5930,0))</f>
      </c>
      <c r="N5930">
        <f>IF(J5930="","",IF(E5930="SGD",1,IF(E5930="USD",Settings!$B$22,IF(E5930="HKD",Settings!$B$23,1))))</f>
      </c>
      <c r="O5930">
        <f>IF(OR(B5930="",C5930="",E5930=""),0,(IF(A5930=-1,H5930,0)-IF(OR(A5930=1,A5930=0),H5930,0)+IF(A5930=2,H5930,0))*IF(E5930="SGD",1,IF(E5930="USD",Settings!$B$22,IF(E5930="HKD",Settings!$B$23,1))))</f>
        <v>0</v>
      </c>
      <c r="P5930">
        <f>IF(OR(B5930="",C5930="",E5930=""),0,IF(A5930=2,H5930*IF(E5930="SGD",1,IF(E5930="USD",Settings!$B$22,IF(E5930="HKD",Settings!$B$23,1))),0))</f>
        <v>0</v>
      </c>
      <c r="Q5930" s="312">
        <f>IF(OR(J5930="",G5930=""),"",G5930+ROW()/1000000)</f>
      </c>
      <c r="R5930" s="247">
        <f>IF(Q5930="","",SUMIFS(Txn[Signed Units],Txn[Key],J5930,Txn[Transaction Order],"&lt;="&amp;Q5930))</f>
      </c>
    </row>
    <row r="5931" spans="10:18" ht="15" customHeight="1" x14ac:dyDescent="0.15">
      <c r="J5931" s="246">
        <f>IF(OR(B5931="",C5931="",E5931=""),"",B5931&amp;":"&amp;C5931&amp;":"&amp;E5931)</f>
      </c>
      <c r="K5931" s="247">
        <f>IF(A5931="","",A5931*D5931)</f>
      </c>
      <c r="L5931" s="246">
        <f>IF(A5931="","",IF(OR(A5931=1,A5931=0),H5931,0))</f>
      </c>
      <c r="M5931" s="246">
        <f>IF(A5931="","",IF(A5931=-1,H5931,0))</f>
      </c>
      <c r="N5931">
        <f>IF(J5931="","",IF(E5931="SGD",1,IF(E5931="USD",Settings!$B$22,IF(E5931="HKD",Settings!$B$23,1))))</f>
      </c>
      <c r="O5931">
        <f>IF(OR(B5931="",C5931="",E5931=""),0,(IF(A5931=-1,H5931,0)-IF(OR(A5931=1,A5931=0),H5931,0)+IF(A5931=2,H5931,0))*IF(E5931="SGD",1,IF(E5931="USD",Settings!$B$22,IF(E5931="HKD",Settings!$B$23,1))))</f>
        <v>0</v>
      </c>
      <c r="P5931">
        <f>IF(OR(B5931="",C5931="",E5931=""),0,IF(A5931=2,H5931*IF(E5931="SGD",1,IF(E5931="USD",Settings!$B$22,IF(E5931="HKD",Settings!$B$23,1))),0))</f>
        <v>0</v>
      </c>
      <c r="Q5931" s="312">
        <f>IF(OR(J5931="",G5931=""),"",G5931+ROW()/1000000)</f>
      </c>
      <c r="R5931" s="247">
        <f>IF(Q5931="","",SUMIFS(Txn[Signed Units],Txn[Key],J5931,Txn[Transaction Order],"&lt;="&amp;Q5931))</f>
      </c>
    </row>
    <row r="5932" spans="10:18" ht="15" customHeight="1" x14ac:dyDescent="0.15">
      <c r="J5932" s="246">
        <f>IF(OR(B5932="",C5932="",E5932=""),"",B5932&amp;":"&amp;C5932&amp;":"&amp;E5932)</f>
      </c>
      <c r="K5932" s="247">
        <f>IF(A5932="","",A5932*D5932)</f>
      </c>
      <c r="L5932" s="246">
        <f>IF(A5932="","",IF(OR(A5932=1,A5932=0),H5932,0))</f>
      </c>
      <c r="M5932" s="246">
        <f>IF(A5932="","",IF(A5932=-1,H5932,0))</f>
      </c>
      <c r="N5932">
        <f>IF(J5932="","",IF(E5932="SGD",1,IF(E5932="USD",Settings!$B$22,IF(E5932="HKD",Settings!$B$23,1))))</f>
      </c>
      <c r="O5932">
        <f>IF(OR(B5932="",C5932="",E5932=""),0,(IF(A5932=-1,H5932,0)-IF(OR(A5932=1,A5932=0),H5932,0)+IF(A5932=2,H5932,0))*IF(E5932="SGD",1,IF(E5932="USD",Settings!$B$22,IF(E5932="HKD",Settings!$B$23,1))))</f>
        <v>0</v>
      </c>
      <c r="P5932">
        <f>IF(OR(B5932="",C5932="",E5932=""),0,IF(A5932=2,H5932*IF(E5932="SGD",1,IF(E5932="USD",Settings!$B$22,IF(E5932="HKD",Settings!$B$23,1))),0))</f>
        <v>0</v>
      </c>
      <c r="Q5932" s="312">
        <f>IF(OR(J5932="",G5932=""),"",G5932+ROW()/1000000)</f>
      </c>
      <c r="R5932" s="247">
        <f>IF(Q5932="","",SUMIFS(Txn[Signed Units],Txn[Key],J5932,Txn[Transaction Order],"&lt;="&amp;Q5932))</f>
      </c>
    </row>
    <row r="5933" spans="10:18" ht="15" customHeight="1" x14ac:dyDescent="0.15">
      <c r="J5933" s="246">
        <f>IF(OR(B5933="",C5933="",E5933=""),"",B5933&amp;":"&amp;C5933&amp;":"&amp;E5933)</f>
      </c>
      <c r="K5933" s="247">
        <f>IF(A5933="","",A5933*D5933)</f>
      </c>
      <c r="L5933" s="246">
        <f>IF(A5933="","",IF(OR(A5933=1,A5933=0),H5933,0))</f>
      </c>
      <c r="M5933" s="246">
        <f>IF(A5933="","",IF(A5933=-1,H5933,0))</f>
      </c>
      <c r="N5933">
        <f>IF(J5933="","",IF(E5933="SGD",1,IF(E5933="USD",Settings!$B$22,IF(E5933="HKD",Settings!$B$23,1))))</f>
      </c>
      <c r="O5933">
        <f>IF(OR(B5933="",C5933="",E5933=""),0,(IF(A5933=-1,H5933,0)-IF(OR(A5933=1,A5933=0),H5933,0)+IF(A5933=2,H5933,0))*IF(E5933="SGD",1,IF(E5933="USD",Settings!$B$22,IF(E5933="HKD",Settings!$B$23,1))))</f>
        <v>0</v>
      </c>
      <c r="P5933">
        <f>IF(OR(B5933="",C5933="",E5933=""),0,IF(A5933=2,H5933*IF(E5933="SGD",1,IF(E5933="USD",Settings!$B$22,IF(E5933="HKD",Settings!$B$23,1))),0))</f>
        <v>0</v>
      </c>
      <c r="Q5933" s="312">
        <f>IF(OR(J5933="",G5933=""),"",G5933+ROW()/1000000)</f>
      </c>
      <c r="R5933" s="247">
        <f>IF(Q5933="","",SUMIFS(Txn[Signed Units],Txn[Key],J5933,Txn[Transaction Order],"&lt;="&amp;Q5933))</f>
      </c>
    </row>
    <row r="5934" spans="10:18" ht="15" customHeight="1" x14ac:dyDescent="0.15">
      <c r="J5934" s="246">
        <f>IF(OR(B5934="",C5934="",E5934=""),"",B5934&amp;":"&amp;C5934&amp;":"&amp;E5934)</f>
      </c>
      <c r="K5934" s="247">
        <f>IF(A5934="","",A5934*D5934)</f>
      </c>
      <c r="L5934" s="246">
        <f>IF(A5934="","",IF(OR(A5934=1,A5934=0),H5934,0))</f>
      </c>
      <c r="M5934" s="246">
        <f>IF(A5934="","",IF(A5934=-1,H5934,0))</f>
      </c>
      <c r="N5934">
        <f>IF(J5934="","",IF(E5934="SGD",1,IF(E5934="USD",Settings!$B$22,IF(E5934="HKD",Settings!$B$23,1))))</f>
      </c>
      <c r="O5934">
        <f>IF(OR(B5934="",C5934="",E5934=""),0,(IF(A5934=-1,H5934,0)-IF(OR(A5934=1,A5934=0),H5934,0)+IF(A5934=2,H5934,0))*IF(E5934="SGD",1,IF(E5934="USD",Settings!$B$22,IF(E5934="HKD",Settings!$B$23,1))))</f>
        <v>0</v>
      </c>
      <c r="P5934">
        <f>IF(OR(B5934="",C5934="",E5934=""),0,IF(A5934=2,H5934*IF(E5934="SGD",1,IF(E5934="USD",Settings!$B$22,IF(E5934="HKD",Settings!$B$23,1))),0))</f>
        <v>0</v>
      </c>
      <c r="Q5934" s="312">
        <f>IF(OR(J5934="",G5934=""),"",G5934+ROW()/1000000)</f>
      </c>
      <c r="R5934" s="247">
        <f>IF(Q5934="","",SUMIFS(Txn[Signed Units],Txn[Key],J5934,Txn[Transaction Order],"&lt;="&amp;Q5934))</f>
      </c>
    </row>
    <row r="5935" spans="10:18" ht="15" customHeight="1" x14ac:dyDescent="0.15">
      <c r="J5935" s="246">
        <f>IF(OR(B5935="",C5935="",E5935=""),"",B5935&amp;":"&amp;C5935&amp;":"&amp;E5935)</f>
      </c>
      <c r="K5935" s="247">
        <f>IF(A5935="","",A5935*D5935)</f>
      </c>
      <c r="L5935" s="246">
        <f>IF(A5935="","",IF(OR(A5935=1,A5935=0),H5935,0))</f>
      </c>
      <c r="M5935" s="246">
        <f>IF(A5935="","",IF(A5935=-1,H5935,0))</f>
      </c>
      <c r="N5935">
        <f>IF(J5935="","",IF(E5935="SGD",1,IF(E5935="USD",Settings!$B$22,IF(E5935="HKD",Settings!$B$23,1))))</f>
      </c>
      <c r="O5935">
        <f>IF(OR(B5935="",C5935="",E5935=""),0,(IF(A5935=-1,H5935,0)-IF(OR(A5935=1,A5935=0),H5935,0)+IF(A5935=2,H5935,0))*IF(E5935="SGD",1,IF(E5935="USD",Settings!$B$22,IF(E5935="HKD",Settings!$B$23,1))))</f>
        <v>0</v>
      </c>
      <c r="P5935">
        <f>IF(OR(B5935="",C5935="",E5935=""),0,IF(A5935=2,H5935*IF(E5935="SGD",1,IF(E5935="USD",Settings!$B$22,IF(E5935="HKD",Settings!$B$23,1))),0))</f>
        <v>0</v>
      </c>
      <c r="Q5935" s="312">
        <f>IF(OR(J5935="",G5935=""),"",G5935+ROW()/1000000)</f>
      </c>
      <c r="R5935" s="247">
        <f>IF(Q5935="","",SUMIFS(Txn[Signed Units],Txn[Key],J5935,Txn[Transaction Order],"&lt;="&amp;Q5935))</f>
      </c>
    </row>
    <row r="5936" spans="10:18" ht="15" customHeight="1" x14ac:dyDescent="0.15">
      <c r="J5936" s="246">
        <f>IF(OR(B5936="",C5936="",E5936=""),"",B5936&amp;":"&amp;C5936&amp;":"&amp;E5936)</f>
      </c>
      <c r="K5936" s="247">
        <f>IF(A5936="","",A5936*D5936)</f>
      </c>
      <c r="L5936" s="246">
        <f>IF(A5936="","",IF(OR(A5936=1,A5936=0),H5936,0))</f>
      </c>
      <c r="M5936" s="246">
        <f>IF(A5936="","",IF(A5936=-1,H5936,0))</f>
      </c>
      <c r="N5936">
        <f>IF(J5936="","",IF(E5936="SGD",1,IF(E5936="USD",Settings!$B$22,IF(E5936="HKD",Settings!$B$23,1))))</f>
      </c>
      <c r="O5936">
        <f>IF(OR(B5936="",C5936="",E5936=""),0,(IF(A5936=-1,H5936,0)-IF(OR(A5936=1,A5936=0),H5936,0)+IF(A5936=2,H5936,0))*IF(E5936="SGD",1,IF(E5936="USD",Settings!$B$22,IF(E5936="HKD",Settings!$B$23,1))))</f>
        <v>0</v>
      </c>
      <c r="P5936">
        <f>IF(OR(B5936="",C5936="",E5936=""),0,IF(A5936=2,H5936*IF(E5936="SGD",1,IF(E5936="USD",Settings!$B$22,IF(E5936="HKD",Settings!$B$23,1))),0))</f>
        <v>0</v>
      </c>
      <c r="Q5936" s="312">
        <f>IF(OR(J5936="",G5936=""),"",G5936+ROW()/1000000)</f>
      </c>
      <c r="R5936" s="247">
        <f>IF(Q5936="","",SUMIFS(Txn[Signed Units],Txn[Key],J5936,Txn[Transaction Order],"&lt;="&amp;Q5936))</f>
      </c>
    </row>
    <row r="5937" spans="10:18" ht="15" customHeight="1" x14ac:dyDescent="0.15">
      <c r="J5937" s="246">
        <f>IF(OR(B5937="",C5937="",E5937=""),"",B5937&amp;":"&amp;C5937&amp;":"&amp;E5937)</f>
      </c>
      <c r="K5937" s="247">
        <f>IF(A5937="","",A5937*D5937)</f>
      </c>
      <c r="L5937" s="246">
        <f>IF(A5937="","",IF(OR(A5937=1,A5937=0),H5937,0))</f>
      </c>
      <c r="M5937" s="246">
        <f>IF(A5937="","",IF(A5937=-1,H5937,0))</f>
      </c>
      <c r="N5937">
        <f>IF(J5937="","",IF(E5937="SGD",1,IF(E5937="USD",Settings!$B$22,IF(E5937="HKD",Settings!$B$23,1))))</f>
      </c>
      <c r="O5937">
        <f>IF(OR(B5937="",C5937="",E5937=""),0,(IF(A5937=-1,H5937,0)-IF(OR(A5937=1,A5937=0),H5937,0)+IF(A5937=2,H5937,0))*IF(E5937="SGD",1,IF(E5937="USD",Settings!$B$22,IF(E5937="HKD",Settings!$B$23,1))))</f>
        <v>0</v>
      </c>
      <c r="P5937">
        <f>IF(OR(B5937="",C5937="",E5937=""),0,IF(A5937=2,H5937*IF(E5937="SGD",1,IF(E5937="USD",Settings!$B$22,IF(E5937="HKD",Settings!$B$23,1))),0))</f>
        <v>0</v>
      </c>
      <c r="Q5937" s="312">
        <f>IF(OR(J5937="",G5937=""),"",G5937+ROW()/1000000)</f>
      </c>
      <c r="R5937" s="247">
        <f>IF(Q5937="","",SUMIFS(Txn[Signed Units],Txn[Key],J5937,Txn[Transaction Order],"&lt;="&amp;Q5937))</f>
      </c>
    </row>
    <row r="5938" spans="10:18" ht="15" customHeight="1" x14ac:dyDescent="0.15">
      <c r="J5938" s="246">
        <f>IF(OR(B5938="",C5938="",E5938=""),"",B5938&amp;":"&amp;C5938&amp;":"&amp;E5938)</f>
      </c>
      <c r="K5938" s="247">
        <f>IF(A5938="","",A5938*D5938)</f>
      </c>
      <c r="L5938" s="246">
        <f>IF(A5938="","",IF(OR(A5938=1,A5938=0),H5938,0))</f>
      </c>
      <c r="M5938" s="246">
        <f>IF(A5938="","",IF(A5938=-1,H5938,0))</f>
      </c>
      <c r="N5938">
        <f>IF(J5938="","",IF(E5938="SGD",1,IF(E5938="USD",Settings!$B$22,IF(E5938="HKD",Settings!$B$23,1))))</f>
      </c>
      <c r="O5938">
        <f>IF(OR(B5938="",C5938="",E5938=""),0,(IF(A5938=-1,H5938,0)-IF(OR(A5938=1,A5938=0),H5938,0)+IF(A5938=2,H5938,0))*IF(E5938="SGD",1,IF(E5938="USD",Settings!$B$22,IF(E5938="HKD",Settings!$B$23,1))))</f>
        <v>0</v>
      </c>
      <c r="P5938">
        <f>IF(OR(B5938="",C5938="",E5938=""),0,IF(A5938=2,H5938*IF(E5938="SGD",1,IF(E5938="USD",Settings!$B$22,IF(E5938="HKD",Settings!$B$23,1))),0))</f>
        <v>0</v>
      </c>
      <c r="Q5938" s="312">
        <f>IF(OR(J5938="",G5938=""),"",G5938+ROW()/1000000)</f>
      </c>
      <c r="R5938" s="247">
        <f>IF(Q5938="","",SUMIFS(Txn[Signed Units],Txn[Key],J5938,Txn[Transaction Order],"&lt;="&amp;Q5938))</f>
      </c>
    </row>
    <row r="5939" spans="10:18" ht="15" customHeight="1" x14ac:dyDescent="0.15">
      <c r="J5939" s="246">
        <f>IF(OR(B5939="",C5939="",E5939=""),"",B5939&amp;":"&amp;C5939&amp;":"&amp;E5939)</f>
      </c>
      <c r="K5939" s="247">
        <f>IF(A5939="","",A5939*D5939)</f>
      </c>
      <c r="L5939" s="246">
        <f>IF(A5939="","",IF(OR(A5939=1,A5939=0),H5939,0))</f>
      </c>
      <c r="M5939" s="246">
        <f>IF(A5939="","",IF(A5939=-1,H5939,0))</f>
      </c>
      <c r="N5939">
        <f>IF(J5939="","",IF(E5939="SGD",1,IF(E5939="USD",Settings!$B$22,IF(E5939="HKD",Settings!$B$23,1))))</f>
      </c>
      <c r="O5939">
        <f>IF(OR(B5939="",C5939="",E5939=""),0,(IF(A5939=-1,H5939,0)-IF(OR(A5939=1,A5939=0),H5939,0)+IF(A5939=2,H5939,0))*IF(E5939="SGD",1,IF(E5939="USD",Settings!$B$22,IF(E5939="HKD",Settings!$B$23,1))))</f>
        <v>0</v>
      </c>
      <c r="P5939">
        <f>IF(OR(B5939="",C5939="",E5939=""),0,IF(A5939=2,H5939*IF(E5939="SGD",1,IF(E5939="USD",Settings!$B$22,IF(E5939="HKD",Settings!$B$23,1))),0))</f>
        <v>0</v>
      </c>
      <c r="Q5939" s="312">
        <f>IF(OR(J5939="",G5939=""),"",G5939+ROW()/1000000)</f>
      </c>
      <c r="R5939" s="247">
        <f>IF(Q5939="","",SUMIFS(Txn[Signed Units],Txn[Key],J5939,Txn[Transaction Order],"&lt;="&amp;Q5939))</f>
      </c>
    </row>
    <row r="5940" spans="10:18" ht="15" customHeight="1" x14ac:dyDescent="0.15">
      <c r="J5940" s="246">
        <f>IF(OR(B5940="",C5940="",E5940=""),"",B5940&amp;":"&amp;C5940&amp;":"&amp;E5940)</f>
      </c>
      <c r="K5940" s="247">
        <f>IF(A5940="","",A5940*D5940)</f>
      </c>
      <c r="L5940" s="246">
        <f>IF(A5940="","",IF(OR(A5940=1,A5940=0),H5940,0))</f>
      </c>
      <c r="M5940" s="246">
        <f>IF(A5940="","",IF(A5940=-1,H5940,0))</f>
      </c>
      <c r="N5940">
        <f>IF(J5940="","",IF(E5940="SGD",1,IF(E5940="USD",Settings!$B$22,IF(E5940="HKD",Settings!$B$23,1))))</f>
      </c>
      <c r="O5940">
        <f>IF(OR(B5940="",C5940="",E5940=""),0,(IF(A5940=-1,H5940,0)-IF(OR(A5940=1,A5940=0),H5940,0)+IF(A5940=2,H5940,0))*IF(E5940="SGD",1,IF(E5940="USD",Settings!$B$22,IF(E5940="HKD",Settings!$B$23,1))))</f>
        <v>0</v>
      </c>
      <c r="P5940">
        <f>IF(OR(B5940="",C5940="",E5940=""),0,IF(A5940=2,H5940*IF(E5940="SGD",1,IF(E5940="USD",Settings!$B$22,IF(E5940="HKD",Settings!$B$23,1))),0))</f>
        <v>0</v>
      </c>
      <c r="Q5940" s="312">
        <f>IF(OR(J5940="",G5940=""),"",G5940+ROW()/1000000)</f>
      </c>
      <c r="R5940" s="247">
        <f>IF(Q5940="","",SUMIFS(Txn[Signed Units],Txn[Key],J5940,Txn[Transaction Order],"&lt;="&amp;Q5940))</f>
      </c>
    </row>
    <row r="5941" spans="10:18" ht="15" customHeight="1" x14ac:dyDescent="0.15">
      <c r="J5941" s="246">
        <f>IF(OR(B5941="",C5941="",E5941=""),"",B5941&amp;":"&amp;C5941&amp;":"&amp;E5941)</f>
      </c>
      <c r="K5941" s="247">
        <f>IF(A5941="","",A5941*D5941)</f>
      </c>
      <c r="L5941" s="246">
        <f>IF(A5941="","",IF(OR(A5941=1,A5941=0),H5941,0))</f>
      </c>
      <c r="M5941" s="246">
        <f>IF(A5941="","",IF(A5941=-1,H5941,0))</f>
      </c>
      <c r="N5941">
        <f>IF(J5941="","",IF(E5941="SGD",1,IF(E5941="USD",Settings!$B$22,IF(E5941="HKD",Settings!$B$23,1))))</f>
      </c>
      <c r="O5941">
        <f>IF(OR(B5941="",C5941="",E5941=""),0,(IF(A5941=-1,H5941,0)-IF(OR(A5941=1,A5941=0),H5941,0)+IF(A5941=2,H5941,0))*IF(E5941="SGD",1,IF(E5941="USD",Settings!$B$22,IF(E5941="HKD",Settings!$B$23,1))))</f>
        <v>0</v>
      </c>
      <c r="P5941">
        <f>IF(OR(B5941="",C5941="",E5941=""),0,IF(A5941=2,H5941*IF(E5941="SGD",1,IF(E5941="USD",Settings!$B$22,IF(E5941="HKD",Settings!$B$23,1))),0))</f>
        <v>0</v>
      </c>
      <c r="Q5941" s="312">
        <f>IF(OR(J5941="",G5941=""),"",G5941+ROW()/1000000)</f>
      </c>
      <c r="R5941" s="247">
        <f>IF(Q5941="","",SUMIFS(Txn[Signed Units],Txn[Key],J5941,Txn[Transaction Order],"&lt;="&amp;Q5941))</f>
      </c>
    </row>
    <row r="5942" spans="10:18" ht="15" customHeight="1" x14ac:dyDescent="0.15">
      <c r="J5942" s="246">
        <f>IF(OR(B5942="",C5942="",E5942=""),"",B5942&amp;":"&amp;C5942&amp;":"&amp;E5942)</f>
      </c>
      <c r="K5942" s="247">
        <f>IF(A5942="","",A5942*D5942)</f>
      </c>
      <c r="L5942" s="246">
        <f>IF(A5942="","",IF(OR(A5942=1,A5942=0),H5942,0))</f>
      </c>
      <c r="M5942" s="246">
        <f>IF(A5942="","",IF(A5942=-1,H5942,0))</f>
      </c>
      <c r="N5942">
        <f>IF(J5942="","",IF(E5942="SGD",1,IF(E5942="USD",Settings!$B$22,IF(E5942="HKD",Settings!$B$23,1))))</f>
      </c>
      <c r="O5942">
        <f>IF(OR(B5942="",C5942="",E5942=""),0,(IF(A5942=-1,H5942,0)-IF(OR(A5942=1,A5942=0),H5942,0)+IF(A5942=2,H5942,0))*IF(E5942="SGD",1,IF(E5942="USD",Settings!$B$22,IF(E5942="HKD",Settings!$B$23,1))))</f>
        <v>0</v>
      </c>
      <c r="P5942">
        <f>IF(OR(B5942="",C5942="",E5942=""),0,IF(A5942=2,H5942*IF(E5942="SGD",1,IF(E5942="USD",Settings!$B$22,IF(E5942="HKD",Settings!$B$23,1))),0))</f>
        <v>0</v>
      </c>
      <c r="Q5942" s="312">
        <f>IF(OR(J5942="",G5942=""),"",G5942+ROW()/1000000)</f>
      </c>
      <c r="R5942" s="247">
        <f>IF(Q5942="","",SUMIFS(Txn[Signed Units],Txn[Key],J5942,Txn[Transaction Order],"&lt;="&amp;Q5942))</f>
      </c>
    </row>
    <row r="5943" spans="10:18" ht="15" customHeight="1" x14ac:dyDescent="0.15">
      <c r="J5943" s="246">
        <f>IF(OR(B5943="",C5943="",E5943=""),"",B5943&amp;":"&amp;C5943&amp;":"&amp;E5943)</f>
      </c>
      <c r="K5943" s="247">
        <f>IF(A5943="","",A5943*D5943)</f>
      </c>
      <c r="L5943" s="246">
        <f>IF(A5943="","",IF(OR(A5943=1,A5943=0),H5943,0))</f>
      </c>
      <c r="M5943" s="246">
        <f>IF(A5943="","",IF(A5943=-1,H5943,0))</f>
      </c>
      <c r="N5943">
        <f>IF(J5943="","",IF(E5943="SGD",1,IF(E5943="USD",Settings!$B$22,IF(E5943="HKD",Settings!$B$23,1))))</f>
      </c>
      <c r="O5943">
        <f>IF(OR(B5943="",C5943="",E5943=""),0,(IF(A5943=-1,H5943,0)-IF(OR(A5943=1,A5943=0),H5943,0)+IF(A5943=2,H5943,0))*IF(E5943="SGD",1,IF(E5943="USD",Settings!$B$22,IF(E5943="HKD",Settings!$B$23,1))))</f>
        <v>0</v>
      </c>
      <c r="P5943">
        <f>IF(OR(B5943="",C5943="",E5943=""),0,IF(A5943=2,H5943*IF(E5943="SGD",1,IF(E5943="USD",Settings!$B$22,IF(E5943="HKD",Settings!$B$23,1))),0))</f>
        <v>0</v>
      </c>
      <c r="Q5943" s="312">
        <f>IF(OR(J5943="",G5943=""),"",G5943+ROW()/1000000)</f>
      </c>
      <c r="R5943" s="247">
        <f>IF(Q5943="","",SUMIFS(Txn[Signed Units],Txn[Key],J5943,Txn[Transaction Order],"&lt;="&amp;Q5943))</f>
      </c>
    </row>
    <row r="5944" spans="10:18" ht="15" customHeight="1" x14ac:dyDescent="0.15">
      <c r="J5944" s="246">
        <f>IF(OR(B5944="",C5944="",E5944=""),"",B5944&amp;":"&amp;C5944&amp;":"&amp;E5944)</f>
      </c>
      <c r="K5944" s="247">
        <f>IF(A5944="","",A5944*D5944)</f>
      </c>
      <c r="L5944" s="246">
        <f>IF(A5944="","",IF(OR(A5944=1,A5944=0),H5944,0))</f>
      </c>
      <c r="M5944" s="246">
        <f>IF(A5944="","",IF(A5944=-1,H5944,0))</f>
      </c>
      <c r="N5944">
        <f>IF(J5944="","",IF(E5944="SGD",1,IF(E5944="USD",Settings!$B$22,IF(E5944="HKD",Settings!$B$23,1))))</f>
      </c>
      <c r="O5944">
        <f>IF(OR(B5944="",C5944="",E5944=""),0,(IF(A5944=-1,H5944,0)-IF(OR(A5944=1,A5944=0),H5944,0)+IF(A5944=2,H5944,0))*IF(E5944="SGD",1,IF(E5944="USD",Settings!$B$22,IF(E5944="HKD",Settings!$B$23,1))))</f>
        <v>0</v>
      </c>
      <c r="P5944">
        <f>IF(OR(B5944="",C5944="",E5944=""),0,IF(A5944=2,H5944*IF(E5944="SGD",1,IF(E5944="USD",Settings!$B$22,IF(E5944="HKD",Settings!$B$23,1))),0))</f>
        <v>0</v>
      </c>
      <c r="Q5944" s="312">
        <f>IF(OR(J5944="",G5944=""),"",G5944+ROW()/1000000)</f>
      </c>
      <c r="R5944" s="247">
        <f>IF(Q5944="","",SUMIFS(Txn[Signed Units],Txn[Key],J5944,Txn[Transaction Order],"&lt;="&amp;Q5944))</f>
      </c>
    </row>
    <row r="5945" spans="10:18" ht="15" customHeight="1" x14ac:dyDescent="0.15">
      <c r="J5945" s="246">
        <f>IF(OR(B5945="",C5945="",E5945=""),"",B5945&amp;":"&amp;C5945&amp;":"&amp;E5945)</f>
      </c>
      <c r="K5945" s="247">
        <f>IF(A5945="","",A5945*D5945)</f>
      </c>
      <c r="L5945" s="246">
        <f>IF(A5945="","",IF(OR(A5945=1,A5945=0),H5945,0))</f>
      </c>
      <c r="M5945" s="246">
        <f>IF(A5945="","",IF(A5945=-1,H5945,0))</f>
      </c>
      <c r="N5945">
        <f>IF(J5945="","",IF(E5945="SGD",1,IF(E5945="USD",Settings!$B$22,IF(E5945="HKD",Settings!$B$23,1))))</f>
      </c>
      <c r="O5945">
        <f>IF(OR(B5945="",C5945="",E5945=""),0,(IF(A5945=-1,H5945,0)-IF(OR(A5945=1,A5945=0),H5945,0)+IF(A5945=2,H5945,0))*IF(E5945="SGD",1,IF(E5945="USD",Settings!$B$22,IF(E5945="HKD",Settings!$B$23,1))))</f>
        <v>0</v>
      </c>
      <c r="P5945">
        <f>IF(OR(B5945="",C5945="",E5945=""),0,IF(A5945=2,H5945*IF(E5945="SGD",1,IF(E5945="USD",Settings!$B$22,IF(E5945="HKD",Settings!$B$23,1))),0))</f>
        <v>0</v>
      </c>
      <c r="Q5945" s="312">
        <f>IF(OR(J5945="",G5945=""),"",G5945+ROW()/1000000)</f>
      </c>
      <c r="R5945" s="247">
        <f>IF(Q5945="","",SUMIFS(Txn[Signed Units],Txn[Key],J5945,Txn[Transaction Order],"&lt;="&amp;Q5945))</f>
      </c>
    </row>
    <row r="5946" spans="10:18" ht="15" customHeight="1" x14ac:dyDescent="0.15">
      <c r="J5946" s="246">
        <f>IF(OR(B5946="",C5946="",E5946=""),"",B5946&amp;":"&amp;C5946&amp;":"&amp;E5946)</f>
      </c>
      <c r="K5946" s="247">
        <f>IF(A5946="","",A5946*D5946)</f>
      </c>
      <c r="L5946" s="246">
        <f>IF(A5946="","",IF(OR(A5946=1,A5946=0),H5946,0))</f>
      </c>
      <c r="M5946" s="246">
        <f>IF(A5946="","",IF(A5946=-1,H5946,0))</f>
      </c>
      <c r="N5946">
        <f>IF(J5946="","",IF(E5946="SGD",1,IF(E5946="USD",Settings!$B$22,IF(E5946="HKD",Settings!$B$23,1))))</f>
      </c>
      <c r="O5946">
        <f>IF(OR(B5946="",C5946="",E5946=""),0,(IF(A5946=-1,H5946,0)-IF(OR(A5946=1,A5946=0),H5946,0)+IF(A5946=2,H5946,0))*IF(E5946="SGD",1,IF(E5946="USD",Settings!$B$22,IF(E5946="HKD",Settings!$B$23,1))))</f>
        <v>0</v>
      </c>
      <c r="P5946">
        <f>IF(OR(B5946="",C5946="",E5946=""),0,IF(A5946=2,H5946*IF(E5946="SGD",1,IF(E5946="USD",Settings!$B$22,IF(E5946="HKD",Settings!$B$23,1))),0))</f>
        <v>0</v>
      </c>
      <c r="Q5946" s="312">
        <f>IF(OR(J5946="",G5946=""),"",G5946+ROW()/1000000)</f>
      </c>
      <c r="R5946" s="247">
        <f>IF(Q5946="","",SUMIFS(Txn[Signed Units],Txn[Key],J5946,Txn[Transaction Order],"&lt;="&amp;Q5946))</f>
      </c>
    </row>
    <row r="5947" spans="10:18" ht="15" customHeight="1" x14ac:dyDescent="0.15">
      <c r="J5947" s="246">
        <f>IF(OR(B5947="",C5947="",E5947=""),"",B5947&amp;":"&amp;C5947&amp;":"&amp;E5947)</f>
      </c>
      <c r="K5947" s="247">
        <f>IF(A5947="","",A5947*D5947)</f>
      </c>
      <c r="L5947" s="246">
        <f>IF(A5947="","",IF(OR(A5947=1,A5947=0),H5947,0))</f>
      </c>
      <c r="M5947" s="246">
        <f>IF(A5947="","",IF(A5947=-1,H5947,0))</f>
      </c>
      <c r="N5947">
        <f>IF(J5947="","",IF(E5947="SGD",1,IF(E5947="USD",Settings!$B$22,IF(E5947="HKD",Settings!$B$23,1))))</f>
      </c>
      <c r="O5947">
        <f>IF(OR(B5947="",C5947="",E5947=""),0,(IF(A5947=-1,H5947,0)-IF(OR(A5947=1,A5947=0),H5947,0)+IF(A5947=2,H5947,0))*IF(E5947="SGD",1,IF(E5947="USD",Settings!$B$22,IF(E5947="HKD",Settings!$B$23,1))))</f>
        <v>0</v>
      </c>
      <c r="P5947">
        <f>IF(OR(B5947="",C5947="",E5947=""),0,IF(A5947=2,H5947*IF(E5947="SGD",1,IF(E5947="USD",Settings!$B$22,IF(E5947="HKD",Settings!$B$23,1))),0))</f>
        <v>0</v>
      </c>
      <c r="Q5947" s="312">
        <f>IF(OR(J5947="",G5947=""),"",G5947+ROW()/1000000)</f>
      </c>
      <c r="R5947" s="247">
        <f>IF(Q5947="","",SUMIFS(Txn[Signed Units],Txn[Key],J5947,Txn[Transaction Order],"&lt;="&amp;Q5947))</f>
      </c>
    </row>
    <row r="5948" spans="10:18" ht="15" customHeight="1" x14ac:dyDescent="0.15">
      <c r="J5948" s="246">
        <f>IF(OR(B5948="",C5948="",E5948=""),"",B5948&amp;":"&amp;C5948&amp;":"&amp;E5948)</f>
      </c>
      <c r="K5948" s="247">
        <f>IF(A5948="","",A5948*D5948)</f>
      </c>
      <c r="L5948" s="246">
        <f>IF(A5948="","",IF(OR(A5948=1,A5948=0),H5948,0))</f>
      </c>
      <c r="M5948" s="246">
        <f>IF(A5948="","",IF(A5948=-1,H5948,0))</f>
      </c>
      <c r="N5948">
        <f>IF(J5948="","",IF(E5948="SGD",1,IF(E5948="USD",Settings!$B$22,IF(E5948="HKD",Settings!$B$23,1))))</f>
      </c>
      <c r="O5948">
        <f>IF(OR(B5948="",C5948="",E5948=""),0,(IF(A5948=-1,H5948,0)-IF(OR(A5948=1,A5948=0),H5948,0)+IF(A5948=2,H5948,0))*IF(E5948="SGD",1,IF(E5948="USD",Settings!$B$22,IF(E5948="HKD",Settings!$B$23,1))))</f>
        <v>0</v>
      </c>
      <c r="P5948">
        <f>IF(OR(B5948="",C5948="",E5948=""),0,IF(A5948=2,H5948*IF(E5948="SGD",1,IF(E5948="USD",Settings!$B$22,IF(E5948="HKD",Settings!$B$23,1))),0))</f>
        <v>0</v>
      </c>
      <c r="Q5948" s="312">
        <f>IF(OR(J5948="",G5948=""),"",G5948+ROW()/1000000)</f>
      </c>
      <c r="R5948" s="247">
        <f>IF(Q5948="","",SUMIFS(Txn[Signed Units],Txn[Key],J5948,Txn[Transaction Order],"&lt;="&amp;Q5948))</f>
      </c>
    </row>
    <row r="5949" spans="10:18" ht="15" customHeight="1" x14ac:dyDescent="0.15">
      <c r="J5949" s="246">
        <f>IF(OR(B5949="",C5949="",E5949=""),"",B5949&amp;":"&amp;C5949&amp;":"&amp;E5949)</f>
      </c>
      <c r="K5949" s="247">
        <f>IF(A5949="","",A5949*D5949)</f>
      </c>
      <c r="L5949" s="246">
        <f>IF(A5949="","",IF(OR(A5949=1,A5949=0),H5949,0))</f>
      </c>
      <c r="M5949" s="246">
        <f>IF(A5949="","",IF(A5949=-1,H5949,0))</f>
      </c>
      <c r="N5949">
        <f>IF(J5949="","",IF(E5949="SGD",1,IF(E5949="USD",Settings!$B$22,IF(E5949="HKD",Settings!$B$23,1))))</f>
      </c>
      <c r="O5949">
        <f>IF(OR(B5949="",C5949="",E5949=""),0,(IF(A5949=-1,H5949,0)-IF(OR(A5949=1,A5949=0),H5949,0)+IF(A5949=2,H5949,0))*IF(E5949="SGD",1,IF(E5949="USD",Settings!$B$22,IF(E5949="HKD",Settings!$B$23,1))))</f>
        <v>0</v>
      </c>
      <c r="P5949">
        <f>IF(OR(B5949="",C5949="",E5949=""),0,IF(A5949=2,H5949*IF(E5949="SGD",1,IF(E5949="USD",Settings!$B$22,IF(E5949="HKD",Settings!$B$23,1))),0))</f>
        <v>0</v>
      </c>
      <c r="Q5949" s="312">
        <f>IF(OR(J5949="",G5949=""),"",G5949+ROW()/1000000)</f>
      </c>
      <c r="R5949" s="247">
        <f>IF(Q5949="","",SUMIFS(Txn[Signed Units],Txn[Key],J5949,Txn[Transaction Order],"&lt;="&amp;Q5949))</f>
      </c>
    </row>
    <row r="5950" spans="10:18" ht="15" customHeight="1" x14ac:dyDescent="0.15">
      <c r="J5950" s="246">
        <f>IF(OR(B5950="",C5950="",E5950=""),"",B5950&amp;":"&amp;C5950&amp;":"&amp;E5950)</f>
      </c>
      <c r="K5950" s="247">
        <f>IF(A5950="","",A5950*D5950)</f>
      </c>
      <c r="L5950" s="246">
        <f>IF(A5950="","",IF(OR(A5950=1,A5950=0),H5950,0))</f>
      </c>
      <c r="M5950" s="246">
        <f>IF(A5950="","",IF(A5950=-1,H5950,0))</f>
      </c>
      <c r="N5950">
        <f>IF(J5950="","",IF(E5950="SGD",1,IF(E5950="USD",Settings!$B$22,IF(E5950="HKD",Settings!$B$23,1))))</f>
      </c>
      <c r="O5950">
        <f>IF(OR(B5950="",C5950="",E5950=""),0,(IF(A5950=-1,H5950,0)-IF(OR(A5950=1,A5950=0),H5950,0)+IF(A5950=2,H5950,0))*IF(E5950="SGD",1,IF(E5950="USD",Settings!$B$22,IF(E5950="HKD",Settings!$B$23,1))))</f>
        <v>0</v>
      </c>
      <c r="P5950">
        <f>IF(OR(B5950="",C5950="",E5950=""),0,IF(A5950=2,H5950*IF(E5950="SGD",1,IF(E5950="USD",Settings!$B$22,IF(E5950="HKD",Settings!$B$23,1))),0))</f>
        <v>0</v>
      </c>
      <c r="Q5950" s="312">
        <f>IF(OR(J5950="",G5950=""),"",G5950+ROW()/1000000)</f>
      </c>
      <c r="R5950" s="247">
        <f>IF(Q5950="","",SUMIFS(Txn[Signed Units],Txn[Key],J5950,Txn[Transaction Order],"&lt;="&amp;Q5950))</f>
      </c>
    </row>
    <row r="5951" spans="10:18" ht="15" customHeight="1" x14ac:dyDescent="0.15">
      <c r="J5951" s="246">
        <f>IF(OR(B5951="",C5951="",E5951=""),"",B5951&amp;":"&amp;C5951&amp;":"&amp;E5951)</f>
      </c>
      <c r="K5951" s="247">
        <f>IF(A5951="","",A5951*D5951)</f>
      </c>
      <c r="L5951" s="246">
        <f>IF(A5951="","",IF(OR(A5951=1,A5951=0),H5951,0))</f>
      </c>
      <c r="M5951" s="246">
        <f>IF(A5951="","",IF(A5951=-1,H5951,0))</f>
      </c>
      <c r="N5951">
        <f>IF(J5951="","",IF(E5951="SGD",1,IF(E5951="USD",Settings!$B$22,IF(E5951="HKD",Settings!$B$23,1))))</f>
      </c>
      <c r="O5951">
        <f>IF(OR(B5951="",C5951="",E5951=""),0,(IF(A5951=-1,H5951,0)-IF(OR(A5951=1,A5951=0),H5951,0)+IF(A5951=2,H5951,0))*IF(E5951="SGD",1,IF(E5951="USD",Settings!$B$22,IF(E5951="HKD",Settings!$B$23,1))))</f>
        <v>0</v>
      </c>
      <c r="P5951">
        <f>IF(OR(B5951="",C5951="",E5951=""),0,IF(A5951=2,H5951*IF(E5951="SGD",1,IF(E5951="USD",Settings!$B$22,IF(E5951="HKD",Settings!$B$23,1))),0))</f>
        <v>0</v>
      </c>
      <c r="Q5951" s="312">
        <f>IF(OR(J5951="",G5951=""),"",G5951+ROW()/1000000)</f>
      </c>
      <c r="R5951" s="247">
        <f>IF(Q5951="","",SUMIFS(Txn[Signed Units],Txn[Key],J5951,Txn[Transaction Order],"&lt;="&amp;Q5951))</f>
      </c>
    </row>
    <row r="5952" spans="10:18" ht="15" customHeight="1" x14ac:dyDescent="0.15">
      <c r="J5952" s="246">
        <f>IF(OR(B5952="",C5952="",E5952=""),"",B5952&amp;":"&amp;C5952&amp;":"&amp;E5952)</f>
      </c>
      <c r="K5952" s="247">
        <f>IF(A5952="","",A5952*D5952)</f>
      </c>
      <c r="L5952" s="246">
        <f>IF(A5952="","",IF(OR(A5952=1,A5952=0),H5952,0))</f>
      </c>
      <c r="M5952" s="246">
        <f>IF(A5952="","",IF(A5952=-1,H5952,0))</f>
      </c>
      <c r="N5952">
        <f>IF(J5952="","",IF(E5952="SGD",1,IF(E5952="USD",Settings!$B$22,IF(E5952="HKD",Settings!$B$23,1))))</f>
      </c>
      <c r="O5952">
        <f>IF(OR(B5952="",C5952="",E5952=""),0,(IF(A5952=-1,H5952,0)-IF(OR(A5952=1,A5952=0),H5952,0)+IF(A5952=2,H5952,0))*IF(E5952="SGD",1,IF(E5952="USD",Settings!$B$22,IF(E5952="HKD",Settings!$B$23,1))))</f>
        <v>0</v>
      </c>
      <c r="P5952">
        <f>IF(OR(B5952="",C5952="",E5952=""),0,IF(A5952=2,H5952*IF(E5952="SGD",1,IF(E5952="USD",Settings!$B$22,IF(E5952="HKD",Settings!$B$23,1))),0))</f>
        <v>0</v>
      </c>
      <c r="Q5952" s="312">
        <f>IF(OR(J5952="",G5952=""),"",G5952+ROW()/1000000)</f>
      </c>
      <c r="R5952" s="247">
        <f>IF(Q5952="","",SUMIFS(Txn[Signed Units],Txn[Key],J5952,Txn[Transaction Order],"&lt;="&amp;Q5952))</f>
      </c>
    </row>
    <row r="5953" spans="10:18" ht="15" customHeight="1" x14ac:dyDescent="0.15">
      <c r="J5953" s="246">
        <f>IF(OR(B5953="",C5953="",E5953=""),"",B5953&amp;":"&amp;C5953&amp;":"&amp;E5953)</f>
      </c>
      <c r="K5953" s="247">
        <f>IF(A5953="","",A5953*D5953)</f>
      </c>
      <c r="L5953" s="246">
        <f>IF(A5953="","",IF(OR(A5953=1,A5953=0),H5953,0))</f>
      </c>
      <c r="M5953" s="246">
        <f>IF(A5953="","",IF(A5953=-1,H5953,0))</f>
      </c>
      <c r="N5953">
        <f>IF(J5953="","",IF(E5953="SGD",1,IF(E5953="USD",Settings!$B$22,IF(E5953="HKD",Settings!$B$23,1))))</f>
      </c>
      <c r="O5953">
        <f>IF(OR(B5953="",C5953="",E5953=""),0,(IF(A5953=-1,H5953,0)-IF(OR(A5953=1,A5953=0),H5953,0)+IF(A5953=2,H5953,0))*IF(E5953="SGD",1,IF(E5953="USD",Settings!$B$22,IF(E5953="HKD",Settings!$B$23,1))))</f>
        <v>0</v>
      </c>
      <c r="P5953">
        <f>IF(OR(B5953="",C5953="",E5953=""),0,IF(A5953=2,H5953*IF(E5953="SGD",1,IF(E5953="USD",Settings!$B$22,IF(E5953="HKD",Settings!$B$23,1))),0))</f>
        <v>0</v>
      </c>
      <c r="Q5953" s="312">
        <f>IF(OR(J5953="",G5953=""),"",G5953+ROW()/1000000)</f>
      </c>
      <c r="R5953" s="247">
        <f>IF(Q5953="","",SUMIFS(Txn[Signed Units],Txn[Key],J5953,Txn[Transaction Order],"&lt;="&amp;Q5953))</f>
      </c>
    </row>
    <row r="5954" spans="10:18" ht="15" customHeight="1" x14ac:dyDescent="0.15">
      <c r="J5954" s="246">
        <f>IF(OR(B5954="",C5954="",E5954=""),"",B5954&amp;":"&amp;C5954&amp;":"&amp;E5954)</f>
      </c>
      <c r="K5954" s="247">
        <f>IF(A5954="","",A5954*D5954)</f>
      </c>
      <c r="L5954" s="246">
        <f>IF(A5954="","",IF(OR(A5954=1,A5954=0),H5954,0))</f>
      </c>
      <c r="M5954" s="246">
        <f>IF(A5954="","",IF(A5954=-1,H5954,0))</f>
      </c>
      <c r="N5954">
        <f>IF(J5954="","",IF(E5954="SGD",1,IF(E5954="USD",Settings!$B$22,IF(E5954="HKD",Settings!$B$23,1))))</f>
      </c>
      <c r="O5954">
        <f>IF(OR(B5954="",C5954="",E5954=""),0,(IF(A5954=-1,H5954,0)-IF(OR(A5954=1,A5954=0),H5954,0)+IF(A5954=2,H5954,0))*IF(E5954="SGD",1,IF(E5954="USD",Settings!$B$22,IF(E5954="HKD",Settings!$B$23,1))))</f>
        <v>0</v>
      </c>
      <c r="P5954">
        <f>IF(OR(B5954="",C5954="",E5954=""),0,IF(A5954=2,H5954*IF(E5954="SGD",1,IF(E5954="USD",Settings!$B$22,IF(E5954="HKD",Settings!$B$23,1))),0))</f>
        <v>0</v>
      </c>
      <c r="Q5954" s="312">
        <f>IF(OR(J5954="",G5954=""),"",G5954+ROW()/1000000)</f>
      </c>
      <c r="R5954" s="247">
        <f>IF(Q5954="","",SUMIFS(Txn[Signed Units],Txn[Key],J5954,Txn[Transaction Order],"&lt;="&amp;Q5954))</f>
      </c>
    </row>
    <row r="5955" spans="10:18" ht="15" customHeight="1" x14ac:dyDescent="0.15">
      <c r="J5955" s="246">
        <f>IF(OR(B5955="",C5955="",E5955=""),"",B5955&amp;":"&amp;C5955&amp;":"&amp;E5955)</f>
      </c>
      <c r="K5955" s="247">
        <f>IF(A5955="","",A5955*D5955)</f>
      </c>
      <c r="L5955" s="246">
        <f>IF(A5955="","",IF(OR(A5955=1,A5955=0),H5955,0))</f>
      </c>
      <c r="M5955" s="246">
        <f>IF(A5955="","",IF(A5955=-1,H5955,0))</f>
      </c>
      <c r="N5955">
        <f>IF(J5955="","",IF(E5955="SGD",1,IF(E5955="USD",Settings!$B$22,IF(E5955="HKD",Settings!$B$23,1))))</f>
      </c>
      <c r="O5955">
        <f>IF(OR(B5955="",C5955="",E5955=""),0,(IF(A5955=-1,H5955,0)-IF(OR(A5955=1,A5955=0),H5955,0)+IF(A5955=2,H5955,0))*IF(E5955="SGD",1,IF(E5955="USD",Settings!$B$22,IF(E5955="HKD",Settings!$B$23,1))))</f>
        <v>0</v>
      </c>
      <c r="P5955">
        <f>IF(OR(B5955="",C5955="",E5955=""),0,IF(A5955=2,H5955*IF(E5955="SGD",1,IF(E5955="USD",Settings!$B$22,IF(E5955="HKD",Settings!$B$23,1))),0))</f>
        <v>0</v>
      </c>
      <c r="Q5955" s="312">
        <f>IF(OR(J5955="",G5955=""),"",G5955+ROW()/1000000)</f>
      </c>
      <c r="R5955" s="247">
        <f>IF(Q5955="","",SUMIFS(Txn[Signed Units],Txn[Key],J5955,Txn[Transaction Order],"&lt;="&amp;Q5955))</f>
      </c>
    </row>
    <row r="5956" spans="10:18" ht="15" customHeight="1" x14ac:dyDescent="0.15">
      <c r="J5956" s="246">
        <f>IF(OR(B5956="",C5956="",E5956=""),"",B5956&amp;":"&amp;C5956&amp;":"&amp;E5956)</f>
      </c>
      <c r="K5956" s="247">
        <f>IF(A5956="","",A5956*D5956)</f>
      </c>
      <c r="L5956" s="246">
        <f>IF(A5956="","",IF(OR(A5956=1,A5956=0),H5956,0))</f>
      </c>
      <c r="M5956" s="246">
        <f>IF(A5956="","",IF(A5956=-1,H5956,0))</f>
      </c>
      <c r="N5956">
        <f>IF(J5956="","",IF(E5956="SGD",1,IF(E5956="USD",Settings!$B$22,IF(E5956="HKD",Settings!$B$23,1))))</f>
      </c>
      <c r="O5956">
        <f>IF(OR(B5956="",C5956="",E5956=""),0,(IF(A5956=-1,H5956,0)-IF(OR(A5956=1,A5956=0),H5956,0)+IF(A5956=2,H5956,0))*IF(E5956="SGD",1,IF(E5956="USD",Settings!$B$22,IF(E5956="HKD",Settings!$B$23,1))))</f>
        <v>0</v>
      </c>
      <c r="P5956">
        <f>IF(OR(B5956="",C5956="",E5956=""),0,IF(A5956=2,H5956*IF(E5956="SGD",1,IF(E5956="USD",Settings!$B$22,IF(E5956="HKD",Settings!$B$23,1))),0))</f>
        <v>0</v>
      </c>
      <c r="Q5956" s="312">
        <f>IF(OR(J5956="",G5956=""),"",G5956+ROW()/1000000)</f>
      </c>
      <c r="R5956" s="247">
        <f>IF(Q5956="","",SUMIFS(Txn[Signed Units],Txn[Key],J5956,Txn[Transaction Order],"&lt;="&amp;Q5956))</f>
      </c>
    </row>
    <row r="5957" spans="10:18" ht="15" customHeight="1" x14ac:dyDescent="0.15">
      <c r="J5957" s="246">
        <f>IF(OR(B5957="",C5957="",E5957=""),"",B5957&amp;":"&amp;C5957&amp;":"&amp;E5957)</f>
      </c>
      <c r="K5957" s="247">
        <f>IF(A5957="","",A5957*D5957)</f>
      </c>
      <c r="L5957" s="246">
        <f>IF(A5957="","",IF(OR(A5957=1,A5957=0),H5957,0))</f>
      </c>
      <c r="M5957" s="246">
        <f>IF(A5957="","",IF(A5957=-1,H5957,0))</f>
      </c>
      <c r="N5957">
        <f>IF(J5957="","",IF(E5957="SGD",1,IF(E5957="USD",Settings!$B$22,IF(E5957="HKD",Settings!$B$23,1))))</f>
      </c>
      <c r="O5957">
        <f>IF(OR(B5957="",C5957="",E5957=""),0,(IF(A5957=-1,H5957,0)-IF(OR(A5957=1,A5957=0),H5957,0)+IF(A5957=2,H5957,0))*IF(E5957="SGD",1,IF(E5957="USD",Settings!$B$22,IF(E5957="HKD",Settings!$B$23,1))))</f>
        <v>0</v>
      </c>
      <c r="P5957">
        <f>IF(OR(B5957="",C5957="",E5957=""),0,IF(A5957=2,H5957*IF(E5957="SGD",1,IF(E5957="USD",Settings!$B$22,IF(E5957="HKD",Settings!$B$23,1))),0))</f>
        <v>0</v>
      </c>
      <c r="Q5957" s="312">
        <f>IF(OR(J5957="",G5957=""),"",G5957+ROW()/1000000)</f>
      </c>
      <c r="R5957" s="247">
        <f>IF(Q5957="","",SUMIFS(Txn[Signed Units],Txn[Key],J5957,Txn[Transaction Order],"&lt;="&amp;Q5957))</f>
      </c>
    </row>
    <row r="5958" spans="10:18" ht="15" customHeight="1" x14ac:dyDescent="0.15">
      <c r="J5958" s="246">
        <f>IF(OR(B5958="",C5958="",E5958=""),"",B5958&amp;":"&amp;C5958&amp;":"&amp;E5958)</f>
      </c>
      <c r="K5958" s="247">
        <f>IF(A5958="","",A5958*D5958)</f>
      </c>
      <c r="L5958" s="246">
        <f>IF(A5958="","",IF(OR(A5958=1,A5958=0),H5958,0))</f>
      </c>
      <c r="M5958" s="246">
        <f>IF(A5958="","",IF(A5958=-1,H5958,0))</f>
      </c>
      <c r="N5958">
        <f>IF(J5958="","",IF(E5958="SGD",1,IF(E5958="USD",Settings!$B$22,IF(E5958="HKD",Settings!$B$23,1))))</f>
      </c>
      <c r="O5958">
        <f>IF(OR(B5958="",C5958="",E5958=""),0,(IF(A5958=-1,H5958,0)-IF(OR(A5958=1,A5958=0),H5958,0)+IF(A5958=2,H5958,0))*IF(E5958="SGD",1,IF(E5958="USD",Settings!$B$22,IF(E5958="HKD",Settings!$B$23,1))))</f>
        <v>0</v>
      </c>
      <c r="P5958">
        <f>IF(OR(B5958="",C5958="",E5958=""),0,IF(A5958=2,H5958*IF(E5958="SGD",1,IF(E5958="USD",Settings!$B$22,IF(E5958="HKD",Settings!$B$23,1))),0))</f>
        <v>0</v>
      </c>
      <c r="Q5958" s="312">
        <f>IF(OR(J5958="",G5958=""),"",G5958+ROW()/1000000)</f>
      </c>
      <c r="R5958" s="247">
        <f>IF(Q5958="","",SUMIFS(Txn[Signed Units],Txn[Key],J5958,Txn[Transaction Order],"&lt;="&amp;Q5958))</f>
      </c>
    </row>
    <row r="5959" spans="10:18" ht="15" customHeight="1" x14ac:dyDescent="0.15">
      <c r="J5959" s="246">
        <f>IF(OR(B5959="",C5959="",E5959=""),"",B5959&amp;":"&amp;C5959&amp;":"&amp;E5959)</f>
      </c>
      <c r="K5959" s="247">
        <f>IF(A5959="","",A5959*D5959)</f>
      </c>
      <c r="L5959" s="246">
        <f>IF(A5959="","",IF(OR(A5959=1,A5959=0),H5959,0))</f>
      </c>
      <c r="M5959" s="246">
        <f>IF(A5959="","",IF(A5959=-1,H5959,0))</f>
      </c>
      <c r="N5959">
        <f>IF(J5959="","",IF(E5959="SGD",1,IF(E5959="USD",Settings!$B$22,IF(E5959="HKD",Settings!$B$23,1))))</f>
      </c>
      <c r="O5959">
        <f>IF(OR(B5959="",C5959="",E5959=""),0,(IF(A5959=-1,H5959,0)-IF(OR(A5959=1,A5959=0),H5959,0)+IF(A5959=2,H5959,0))*IF(E5959="SGD",1,IF(E5959="USD",Settings!$B$22,IF(E5959="HKD",Settings!$B$23,1))))</f>
        <v>0</v>
      </c>
      <c r="P5959">
        <f>IF(OR(B5959="",C5959="",E5959=""),0,IF(A5959=2,H5959*IF(E5959="SGD",1,IF(E5959="USD",Settings!$B$22,IF(E5959="HKD",Settings!$B$23,1))),0))</f>
        <v>0</v>
      </c>
      <c r="Q5959" s="312">
        <f>IF(OR(J5959="",G5959=""),"",G5959+ROW()/1000000)</f>
      </c>
      <c r="R5959" s="247">
        <f>IF(Q5959="","",SUMIFS(Txn[Signed Units],Txn[Key],J5959,Txn[Transaction Order],"&lt;="&amp;Q5959))</f>
      </c>
    </row>
    <row r="5960" spans="10:18" ht="15" customHeight="1" x14ac:dyDescent="0.15">
      <c r="J5960" s="246">
        <f>IF(OR(B5960="",C5960="",E5960=""),"",B5960&amp;":"&amp;C5960&amp;":"&amp;E5960)</f>
      </c>
      <c r="K5960" s="247">
        <f>IF(A5960="","",A5960*D5960)</f>
      </c>
      <c r="L5960" s="246">
        <f>IF(A5960="","",IF(OR(A5960=1,A5960=0),H5960,0))</f>
      </c>
      <c r="M5960" s="246">
        <f>IF(A5960="","",IF(A5960=-1,H5960,0))</f>
      </c>
      <c r="N5960">
        <f>IF(J5960="","",IF(E5960="SGD",1,IF(E5960="USD",Settings!$B$22,IF(E5960="HKD",Settings!$B$23,1))))</f>
      </c>
      <c r="O5960">
        <f>IF(OR(B5960="",C5960="",E5960=""),0,(IF(A5960=-1,H5960,0)-IF(OR(A5960=1,A5960=0),H5960,0)+IF(A5960=2,H5960,0))*IF(E5960="SGD",1,IF(E5960="USD",Settings!$B$22,IF(E5960="HKD",Settings!$B$23,1))))</f>
        <v>0</v>
      </c>
      <c r="P5960">
        <f>IF(OR(B5960="",C5960="",E5960=""),0,IF(A5960=2,H5960*IF(E5960="SGD",1,IF(E5960="USD",Settings!$B$22,IF(E5960="HKD",Settings!$B$23,1))),0))</f>
        <v>0</v>
      </c>
      <c r="Q5960" s="312">
        <f>IF(OR(J5960="",G5960=""),"",G5960+ROW()/1000000)</f>
      </c>
      <c r="R5960" s="247">
        <f>IF(Q5960="","",SUMIFS(Txn[Signed Units],Txn[Key],J5960,Txn[Transaction Order],"&lt;="&amp;Q5960))</f>
      </c>
    </row>
    <row r="5961" spans="10:18" ht="15" customHeight="1" x14ac:dyDescent="0.15">
      <c r="J5961" s="246">
        <f>IF(OR(B5961="",C5961="",E5961=""),"",B5961&amp;":"&amp;C5961&amp;":"&amp;E5961)</f>
      </c>
      <c r="K5961" s="247">
        <f>IF(A5961="","",A5961*D5961)</f>
      </c>
      <c r="L5961" s="246">
        <f>IF(A5961="","",IF(OR(A5961=1,A5961=0),H5961,0))</f>
      </c>
      <c r="M5961" s="246">
        <f>IF(A5961="","",IF(A5961=-1,H5961,0))</f>
      </c>
      <c r="N5961">
        <f>IF(J5961="","",IF(E5961="SGD",1,IF(E5961="USD",Settings!$B$22,IF(E5961="HKD",Settings!$B$23,1))))</f>
      </c>
      <c r="O5961">
        <f>IF(OR(B5961="",C5961="",E5961=""),0,(IF(A5961=-1,H5961,0)-IF(OR(A5961=1,A5961=0),H5961,0)+IF(A5961=2,H5961,0))*IF(E5961="SGD",1,IF(E5961="USD",Settings!$B$22,IF(E5961="HKD",Settings!$B$23,1))))</f>
        <v>0</v>
      </c>
      <c r="P5961">
        <f>IF(OR(B5961="",C5961="",E5961=""),0,IF(A5961=2,H5961*IF(E5961="SGD",1,IF(E5961="USD",Settings!$B$22,IF(E5961="HKD",Settings!$B$23,1))),0))</f>
        <v>0</v>
      </c>
      <c r="Q5961" s="312">
        <f>IF(OR(J5961="",G5961=""),"",G5961+ROW()/1000000)</f>
      </c>
      <c r="R5961" s="247">
        <f>IF(Q5961="","",SUMIFS(Txn[Signed Units],Txn[Key],J5961,Txn[Transaction Order],"&lt;="&amp;Q5961))</f>
      </c>
    </row>
    <row r="5962" spans="10:18" ht="15" customHeight="1" x14ac:dyDescent="0.15">
      <c r="J5962" s="246">
        <f>IF(OR(B5962="",C5962="",E5962=""),"",B5962&amp;":"&amp;C5962&amp;":"&amp;E5962)</f>
      </c>
      <c r="K5962" s="247">
        <f>IF(A5962="","",A5962*D5962)</f>
      </c>
      <c r="L5962" s="246">
        <f>IF(A5962="","",IF(OR(A5962=1,A5962=0),H5962,0))</f>
      </c>
      <c r="M5962" s="246">
        <f>IF(A5962="","",IF(A5962=-1,H5962,0))</f>
      </c>
      <c r="N5962">
        <f>IF(J5962="","",IF(E5962="SGD",1,IF(E5962="USD",Settings!$B$22,IF(E5962="HKD",Settings!$B$23,1))))</f>
      </c>
      <c r="O5962">
        <f>IF(OR(B5962="",C5962="",E5962=""),0,(IF(A5962=-1,H5962,0)-IF(OR(A5962=1,A5962=0),H5962,0)+IF(A5962=2,H5962,0))*IF(E5962="SGD",1,IF(E5962="USD",Settings!$B$22,IF(E5962="HKD",Settings!$B$23,1))))</f>
        <v>0</v>
      </c>
      <c r="P5962">
        <f>IF(OR(B5962="",C5962="",E5962=""),0,IF(A5962=2,H5962*IF(E5962="SGD",1,IF(E5962="USD",Settings!$B$22,IF(E5962="HKD",Settings!$B$23,1))),0))</f>
        <v>0</v>
      </c>
      <c r="Q5962" s="312">
        <f>IF(OR(J5962="",G5962=""),"",G5962+ROW()/1000000)</f>
      </c>
      <c r="R5962" s="247">
        <f>IF(Q5962="","",SUMIFS(Txn[Signed Units],Txn[Key],J5962,Txn[Transaction Order],"&lt;="&amp;Q5962))</f>
      </c>
    </row>
    <row r="5963" spans="10:18" ht="15" customHeight="1" x14ac:dyDescent="0.15">
      <c r="J5963" s="246">
        <f>IF(OR(B5963="",C5963="",E5963=""),"",B5963&amp;":"&amp;C5963&amp;":"&amp;E5963)</f>
      </c>
      <c r="K5963" s="247">
        <f>IF(A5963="","",A5963*D5963)</f>
      </c>
      <c r="L5963" s="246">
        <f>IF(A5963="","",IF(OR(A5963=1,A5963=0),H5963,0))</f>
      </c>
      <c r="M5963" s="246">
        <f>IF(A5963="","",IF(A5963=-1,H5963,0))</f>
      </c>
      <c r="N5963">
        <f>IF(J5963="","",IF(E5963="SGD",1,IF(E5963="USD",Settings!$B$22,IF(E5963="HKD",Settings!$B$23,1))))</f>
      </c>
      <c r="O5963">
        <f>IF(OR(B5963="",C5963="",E5963=""),0,(IF(A5963=-1,H5963,0)-IF(OR(A5963=1,A5963=0),H5963,0)+IF(A5963=2,H5963,0))*IF(E5963="SGD",1,IF(E5963="USD",Settings!$B$22,IF(E5963="HKD",Settings!$B$23,1))))</f>
        <v>0</v>
      </c>
      <c r="P5963">
        <f>IF(OR(B5963="",C5963="",E5963=""),0,IF(A5963=2,H5963*IF(E5963="SGD",1,IF(E5963="USD",Settings!$B$22,IF(E5963="HKD",Settings!$B$23,1))),0))</f>
        <v>0</v>
      </c>
      <c r="Q5963" s="312">
        <f>IF(OR(J5963="",G5963=""),"",G5963+ROW()/1000000)</f>
      </c>
      <c r="R5963" s="247">
        <f>IF(Q5963="","",SUMIFS(Txn[Signed Units],Txn[Key],J5963,Txn[Transaction Order],"&lt;="&amp;Q5963))</f>
      </c>
    </row>
    <row r="5964" spans="10:18" ht="15" customHeight="1" x14ac:dyDescent="0.15">
      <c r="J5964" s="246">
        <f>IF(OR(B5964="",C5964="",E5964=""),"",B5964&amp;":"&amp;C5964&amp;":"&amp;E5964)</f>
      </c>
      <c r="K5964" s="247">
        <f>IF(A5964="","",A5964*D5964)</f>
      </c>
      <c r="L5964" s="246">
        <f>IF(A5964="","",IF(OR(A5964=1,A5964=0),H5964,0))</f>
      </c>
      <c r="M5964" s="246">
        <f>IF(A5964="","",IF(A5964=-1,H5964,0))</f>
      </c>
      <c r="N5964">
        <f>IF(J5964="","",IF(E5964="SGD",1,IF(E5964="USD",Settings!$B$22,IF(E5964="HKD",Settings!$B$23,1))))</f>
      </c>
      <c r="O5964">
        <f>IF(OR(B5964="",C5964="",E5964=""),0,(IF(A5964=-1,H5964,0)-IF(OR(A5964=1,A5964=0),H5964,0)+IF(A5964=2,H5964,0))*IF(E5964="SGD",1,IF(E5964="USD",Settings!$B$22,IF(E5964="HKD",Settings!$B$23,1))))</f>
        <v>0</v>
      </c>
      <c r="P5964">
        <f>IF(OR(B5964="",C5964="",E5964=""),0,IF(A5964=2,H5964*IF(E5964="SGD",1,IF(E5964="USD",Settings!$B$22,IF(E5964="HKD",Settings!$B$23,1))),0))</f>
        <v>0</v>
      </c>
      <c r="Q5964" s="312">
        <f>IF(OR(J5964="",G5964=""),"",G5964+ROW()/1000000)</f>
      </c>
      <c r="R5964" s="247">
        <f>IF(Q5964="","",SUMIFS(Txn[Signed Units],Txn[Key],J5964,Txn[Transaction Order],"&lt;="&amp;Q5964))</f>
      </c>
    </row>
    <row r="5965" spans="10:18" ht="15" customHeight="1" x14ac:dyDescent="0.15">
      <c r="J5965" s="246">
        <f>IF(OR(B5965="",C5965="",E5965=""),"",B5965&amp;":"&amp;C5965&amp;":"&amp;E5965)</f>
      </c>
      <c r="K5965" s="247">
        <f>IF(A5965="","",A5965*D5965)</f>
      </c>
      <c r="L5965" s="246">
        <f>IF(A5965="","",IF(OR(A5965=1,A5965=0),H5965,0))</f>
      </c>
      <c r="M5965" s="246">
        <f>IF(A5965="","",IF(A5965=-1,H5965,0))</f>
      </c>
      <c r="N5965">
        <f>IF(J5965="","",IF(E5965="SGD",1,IF(E5965="USD",Settings!$B$22,IF(E5965="HKD",Settings!$B$23,1))))</f>
      </c>
      <c r="O5965">
        <f>IF(OR(B5965="",C5965="",E5965=""),0,(IF(A5965=-1,H5965,0)-IF(OR(A5965=1,A5965=0),H5965,0)+IF(A5965=2,H5965,0))*IF(E5965="SGD",1,IF(E5965="USD",Settings!$B$22,IF(E5965="HKD",Settings!$B$23,1))))</f>
        <v>0</v>
      </c>
      <c r="P5965">
        <f>IF(OR(B5965="",C5965="",E5965=""),0,IF(A5965=2,H5965*IF(E5965="SGD",1,IF(E5965="USD",Settings!$B$22,IF(E5965="HKD",Settings!$B$23,1))),0))</f>
        <v>0</v>
      </c>
      <c r="Q5965" s="312">
        <f>IF(OR(J5965="",G5965=""),"",G5965+ROW()/1000000)</f>
      </c>
      <c r="R5965" s="247">
        <f>IF(Q5965="","",SUMIFS(Txn[Signed Units],Txn[Key],J5965,Txn[Transaction Order],"&lt;="&amp;Q5965))</f>
      </c>
    </row>
    <row r="5966" spans="10:18" ht="15" customHeight="1" x14ac:dyDescent="0.15">
      <c r="J5966" s="246">
        <f>IF(OR(B5966="",C5966="",E5966=""),"",B5966&amp;":"&amp;C5966&amp;":"&amp;E5966)</f>
      </c>
      <c r="K5966" s="247">
        <f>IF(A5966="","",A5966*D5966)</f>
      </c>
      <c r="L5966" s="246">
        <f>IF(A5966="","",IF(OR(A5966=1,A5966=0),H5966,0))</f>
      </c>
      <c r="M5966" s="246">
        <f>IF(A5966="","",IF(A5966=-1,H5966,0))</f>
      </c>
      <c r="N5966">
        <f>IF(J5966="","",IF(E5966="SGD",1,IF(E5966="USD",Settings!$B$22,IF(E5966="HKD",Settings!$B$23,1))))</f>
      </c>
      <c r="O5966">
        <f>IF(OR(B5966="",C5966="",E5966=""),0,(IF(A5966=-1,H5966,0)-IF(OR(A5966=1,A5966=0),H5966,0)+IF(A5966=2,H5966,0))*IF(E5966="SGD",1,IF(E5966="USD",Settings!$B$22,IF(E5966="HKD",Settings!$B$23,1))))</f>
        <v>0</v>
      </c>
      <c r="P5966">
        <f>IF(OR(B5966="",C5966="",E5966=""),0,IF(A5966=2,H5966*IF(E5966="SGD",1,IF(E5966="USD",Settings!$B$22,IF(E5966="HKD",Settings!$B$23,1))),0))</f>
        <v>0</v>
      </c>
      <c r="Q5966" s="312">
        <f>IF(OR(J5966="",G5966=""),"",G5966+ROW()/1000000)</f>
      </c>
      <c r="R5966" s="247">
        <f>IF(Q5966="","",SUMIFS(Txn[Signed Units],Txn[Key],J5966,Txn[Transaction Order],"&lt;="&amp;Q5966))</f>
      </c>
    </row>
    <row r="5967" spans="10:18" ht="15" customHeight="1" x14ac:dyDescent="0.15">
      <c r="J5967" s="246">
        <f>IF(OR(B5967="",C5967="",E5967=""),"",B5967&amp;":"&amp;C5967&amp;":"&amp;E5967)</f>
      </c>
      <c r="K5967" s="247">
        <f>IF(A5967="","",A5967*D5967)</f>
      </c>
      <c r="L5967" s="246">
        <f>IF(A5967="","",IF(OR(A5967=1,A5967=0),H5967,0))</f>
      </c>
      <c r="M5967" s="246">
        <f>IF(A5967="","",IF(A5967=-1,H5967,0))</f>
      </c>
      <c r="N5967">
        <f>IF(J5967="","",IF(E5967="SGD",1,IF(E5967="USD",Settings!$B$22,IF(E5967="HKD",Settings!$B$23,1))))</f>
      </c>
      <c r="O5967">
        <f>IF(OR(B5967="",C5967="",E5967=""),0,(IF(A5967=-1,H5967,0)-IF(OR(A5967=1,A5967=0),H5967,0)+IF(A5967=2,H5967,0))*IF(E5967="SGD",1,IF(E5967="USD",Settings!$B$22,IF(E5967="HKD",Settings!$B$23,1))))</f>
        <v>0</v>
      </c>
      <c r="P5967">
        <f>IF(OR(B5967="",C5967="",E5967=""),0,IF(A5967=2,H5967*IF(E5967="SGD",1,IF(E5967="USD",Settings!$B$22,IF(E5967="HKD",Settings!$B$23,1))),0))</f>
        <v>0</v>
      </c>
      <c r="Q5967" s="312">
        <f>IF(OR(J5967="",G5967=""),"",G5967+ROW()/1000000)</f>
      </c>
      <c r="R5967" s="247">
        <f>IF(Q5967="","",SUMIFS(Txn[Signed Units],Txn[Key],J5967,Txn[Transaction Order],"&lt;="&amp;Q5967))</f>
      </c>
    </row>
    <row r="5968" spans="10:18" ht="15" customHeight="1" x14ac:dyDescent="0.15">
      <c r="J5968" s="246">
        <f>IF(OR(B5968="",C5968="",E5968=""),"",B5968&amp;":"&amp;C5968&amp;":"&amp;E5968)</f>
      </c>
      <c r="K5968" s="247">
        <f>IF(A5968="","",A5968*D5968)</f>
      </c>
      <c r="L5968" s="246">
        <f>IF(A5968="","",IF(OR(A5968=1,A5968=0),H5968,0))</f>
      </c>
      <c r="M5968" s="246">
        <f>IF(A5968="","",IF(A5968=-1,H5968,0))</f>
      </c>
      <c r="N5968">
        <f>IF(J5968="","",IF(E5968="SGD",1,IF(E5968="USD",Settings!$B$22,IF(E5968="HKD",Settings!$B$23,1))))</f>
      </c>
      <c r="O5968">
        <f>IF(OR(B5968="",C5968="",E5968=""),0,(IF(A5968=-1,H5968,0)-IF(OR(A5968=1,A5968=0),H5968,0)+IF(A5968=2,H5968,0))*IF(E5968="SGD",1,IF(E5968="USD",Settings!$B$22,IF(E5968="HKD",Settings!$B$23,1))))</f>
        <v>0</v>
      </c>
      <c r="P5968">
        <f>IF(OR(B5968="",C5968="",E5968=""),0,IF(A5968=2,H5968*IF(E5968="SGD",1,IF(E5968="USD",Settings!$B$22,IF(E5968="HKD",Settings!$B$23,1))),0))</f>
        <v>0</v>
      </c>
      <c r="Q5968" s="312">
        <f>IF(OR(J5968="",G5968=""),"",G5968+ROW()/1000000)</f>
      </c>
      <c r="R5968" s="247">
        <f>IF(Q5968="","",SUMIFS(Txn[Signed Units],Txn[Key],J5968,Txn[Transaction Order],"&lt;="&amp;Q5968))</f>
      </c>
    </row>
    <row r="5969" spans="10:18" ht="15" customHeight="1" x14ac:dyDescent="0.15">
      <c r="J5969" s="246">
        <f>IF(OR(B5969="",C5969="",E5969=""),"",B5969&amp;":"&amp;C5969&amp;":"&amp;E5969)</f>
      </c>
      <c r="K5969" s="247">
        <f>IF(A5969="","",A5969*D5969)</f>
      </c>
      <c r="L5969" s="246">
        <f>IF(A5969="","",IF(OR(A5969=1,A5969=0),H5969,0))</f>
      </c>
      <c r="M5969" s="246">
        <f>IF(A5969="","",IF(A5969=-1,H5969,0))</f>
      </c>
      <c r="N5969">
        <f>IF(J5969="","",IF(E5969="SGD",1,IF(E5969="USD",Settings!$B$22,IF(E5969="HKD",Settings!$B$23,1))))</f>
      </c>
      <c r="O5969">
        <f>IF(OR(B5969="",C5969="",E5969=""),0,(IF(A5969=-1,H5969,0)-IF(OR(A5969=1,A5969=0),H5969,0)+IF(A5969=2,H5969,0))*IF(E5969="SGD",1,IF(E5969="USD",Settings!$B$22,IF(E5969="HKD",Settings!$B$23,1))))</f>
        <v>0</v>
      </c>
      <c r="P5969">
        <f>IF(OR(B5969="",C5969="",E5969=""),0,IF(A5969=2,H5969*IF(E5969="SGD",1,IF(E5969="USD",Settings!$B$22,IF(E5969="HKD",Settings!$B$23,1))),0))</f>
        <v>0</v>
      </c>
      <c r="Q5969" s="312">
        <f>IF(OR(J5969="",G5969=""),"",G5969+ROW()/1000000)</f>
      </c>
      <c r="R5969" s="247">
        <f>IF(Q5969="","",SUMIFS(Txn[Signed Units],Txn[Key],J5969,Txn[Transaction Order],"&lt;="&amp;Q5969))</f>
      </c>
    </row>
    <row r="5970" spans="10:18" ht="15" customHeight="1" x14ac:dyDescent="0.15">
      <c r="J5970" s="246">
        <f>IF(OR(B5970="",C5970="",E5970=""),"",B5970&amp;":"&amp;C5970&amp;":"&amp;E5970)</f>
      </c>
      <c r="K5970" s="247">
        <f>IF(A5970="","",A5970*D5970)</f>
      </c>
      <c r="L5970" s="246">
        <f>IF(A5970="","",IF(OR(A5970=1,A5970=0),H5970,0))</f>
      </c>
      <c r="M5970" s="246">
        <f>IF(A5970="","",IF(A5970=-1,H5970,0))</f>
      </c>
      <c r="N5970">
        <f>IF(J5970="","",IF(E5970="SGD",1,IF(E5970="USD",Settings!$B$22,IF(E5970="HKD",Settings!$B$23,1))))</f>
      </c>
      <c r="O5970">
        <f>IF(OR(B5970="",C5970="",E5970=""),0,(IF(A5970=-1,H5970,0)-IF(OR(A5970=1,A5970=0),H5970,0)+IF(A5970=2,H5970,0))*IF(E5970="SGD",1,IF(E5970="USD",Settings!$B$22,IF(E5970="HKD",Settings!$B$23,1))))</f>
        <v>0</v>
      </c>
      <c r="P5970">
        <f>IF(OR(B5970="",C5970="",E5970=""),0,IF(A5970=2,H5970*IF(E5970="SGD",1,IF(E5970="USD",Settings!$B$22,IF(E5970="HKD",Settings!$B$23,1))),0))</f>
        <v>0</v>
      </c>
      <c r="Q5970" s="312">
        <f>IF(OR(J5970="",G5970=""),"",G5970+ROW()/1000000)</f>
      </c>
      <c r="R5970" s="247">
        <f>IF(Q5970="","",SUMIFS(Txn[Signed Units],Txn[Key],J5970,Txn[Transaction Order],"&lt;="&amp;Q5970))</f>
      </c>
    </row>
    <row r="5971" spans="10:18" ht="15" customHeight="1" x14ac:dyDescent="0.15">
      <c r="J5971" s="246">
        <f>IF(OR(B5971="",C5971="",E5971=""),"",B5971&amp;":"&amp;C5971&amp;":"&amp;E5971)</f>
      </c>
      <c r="K5971" s="247">
        <f>IF(A5971="","",A5971*D5971)</f>
      </c>
      <c r="L5971" s="246">
        <f>IF(A5971="","",IF(OR(A5971=1,A5971=0),H5971,0))</f>
      </c>
      <c r="M5971" s="246">
        <f>IF(A5971="","",IF(A5971=-1,H5971,0))</f>
      </c>
      <c r="N5971">
        <f>IF(J5971="","",IF(E5971="SGD",1,IF(E5971="USD",Settings!$B$22,IF(E5971="HKD",Settings!$B$23,1))))</f>
      </c>
      <c r="O5971">
        <f>IF(OR(B5971="",C5971="",E5971=""),0,(IF(A5971=-1,H5971,0)-IF(OR(A5971=1,A5971=0),H5971,0)+IF(A5971=2,H5971,0))*IF(E5971="SGD",1,IF(E5971="USD",Settings!$B$22,IF(E5971="HKD",Settings!$B$23,1))))</f>
        <v>0</v>
      </c>
      <c r="P5971">
        <f>IF(OR(B5971="",C5971="",E5971=""),0,IF(A5971=2,H5971*IF(E5971="SGD",1,IF(E5971="USD",Settings!$B$22,IF(E5971="HKD",Settings!$B$23,1))),0))</f>
        <v>0</v>
      </c>
      <c r="Q5971" s="312">
        <f>IF(OR(J5971="",G5971=""),"",G5971+ROW()/1000000)</f>
      </c>
      <c r="R5971" s="247">
        <f>IF(Q5971="","",SUMIFS(Txn[Signed Units],Txn[Key],J5971,Txn[Transaction Order],"&lt;="&amp;Q5971))</f>
      </c>
    </row>
    <row r="5972" spans="10:18" ht="15" customHeight="1" x14ac:dyDescent="0.15">
      <c r="J5972" s="246">
        <f>IF(OR(B5972="",C5972="",E5972=""),"",B5972&amp;":"&amp;C5972&amp;":"&amp;E5972)</f>
      </c>
      <c r="K5972" s="247">
        <f>IF(A5972="","",A5972*D5972)</f>
      </c>
      <c r="L5972" s="246">
        <f>IF(A5972="","",IF(OR(A5972=1,A5972=0),H5972,0))</f>
      </c>
      <c r="M5972" s="246">
        <f>IF(A5972="","",IF(A5972=-1,H5972,0))</f>
      </c>
      <c r="N5972">
        <f>IF(J5972="","",IF(E5972="SGD",1,IF(E5972="USD",Settings!$B$22,IF(E5972="HKD",Settings!$B$23,1))))</f>
      </c>
      <c r="O5972">
        <f>IF(OR(B5972="",C5972="",E5972=""),0,(IF(A5972=-1,H5972,0)-IF(OR(A5972=1,A5972=0),H5972,0)+IF(A5972=2,H5972,0))*IF(E5972="SGD",1,IF(E5972="USD",Settings!$B$22,IF(E5972="HKD",Settings!$B$23,1))))</f>
        <v>0</v>
      </c>
      <c r="P5972">
        <f>IF(OR(B5972="",C5972="",E5972=""),0,IF(A5972=2,H5972*IF(E5972="SGD",1,IF(E5972="USD",Settings!$B$22,IF(E5972="HKD",Settings!$B$23,1))),0))</f>
        <v>0</v>
      </c>
      <c r="Q5972" s="312">
        <f>IF(OR(J5972="",G5972=""),"",G5972+ROW()/1000000)</f>
      </c>
      <c r="R5972" s="247">
        <f>IF(Q5972="","",SUMIFS(Txn[Signed Units],Txn[Key],J5972,Txn[Transaction Order],"&lt;="&amp;Q5972))</f>
      </c>
    </row>
    <row r="5973" spans="10:18" ht="15" customHeight="1" x14ac:dyDescent="0.15">
      <c r="J5973" s="246">
        <f>IF(OR(B5973="",C5973="",E5973=""),"",B5973&amp;":"&amp;C5973&amp;":"&amp;E5973)</f>
      </c>
      <c r="K5973" s="247">
        <f>IF(A5973="","",A5973*D5973)</f>
      </c>
      <c r="L5973" s="246">
        <f>IF(A5973="","",IF(OR(A5973=1,A5973=0),H5973,0))</f>
      </c>
      <c r="M5973" s="246">
        <f>IF(A5973="","",IF(A5973=-1,H5973,0))</f>
      </c>
      <c r="N5973">
        <f>IF(J5973="","",IF(E5973="SGD",1,IF(E5973="USD",Settings!$B$22,IF(E5973="HKD",Settings!$B$23,1))))</f>
      </c>
      <c r="O5973">
        <f>IF(OR(B5973="",C5973="",E5973=""),0,(IF(A5973=-1,H5973,0)-IF(OR(A5973=1,A5973=0),H5973,0)+IF(A5973=2,H5973,0))*IF(E5973="SGD",1,IF(E5973="USD",Settings!$B$22,IF(E5973="HKD",Settings!$B$23,1))))</f>
        <v>0</v>
      </c>
      <c r="P5973">
        <f>IF(OR(B5973="",C5973="",E5973=""),0,IF(A5973=2,H5973*IF(E5973="SGD",1,IF(E5973="USD",Settings!$B$22,IF(E5973="HKD",Settings!$B$23,1))),0))</f>
        <v>0</v>
      </c>
      <c r="Q5973" s="312">
        <f>IF(OR(J5973="",G5973=""),"",G5973+ROW()/1000000)</f>
      </c>
      <c r="R5973" s="247">
        <f>IF(Q5973="","",SUMIFS(Txn[Signed Units],Txn[Key],J5973,Txn[Transaction Order],"&lt;="&amp;Q5973))</f>
      </c>
    </row>
    <row r="5974" spans="10:18" ht="15" customHeight="1" x14ac:dyDescent="0.15">
      <c r="J5974" s="246">
        <f>IF(OR(B5974="",C5974="",E5974=""),"",B5974&amp;":"&amp;C5974&amp;":"&amp;E5974)</f>
      </c>
      <c r="K5974" s="247">
        <f>IF(A5974="","",A5974*D5974)</f>
      </c>
      <c r="L5974" s="246">
        <f>IF(A5974="","",IF(OR(A5974=1,A5974=0),H5974,0))</f>
      </c>
      <c r="M5974" s="246">
        <f>IF(A5974="","",IF(A5974=-1,H5974,0))</f>
      </c>
      <c r="N5974">
        <f>IF(J5974="","",IF(E5974="SGD",1,IF(E5974="USD",Settings!$B$22,IF(E5974="HKD",Settings!$B$23,1))))</f>
      </c>
      <c r="O5974">
        <f>IF(OR(B5974="",C5974="",E5974=""),0,(IF(A5974=-1,H5974,0)-IF(OR(A5974=1,A5974=0),H5974,0)+IF(A5974=2,H5974,0))*IF(E5974="SGD",1,IF(E5974="USD",Settings!$B$22,IF(E5974="HKD",Settings!$B$23,1))))</f>
        <v>0</v>
      </c>
      <c r="P5974">
        <f>IF(OR(B5974="",C5974="",E5974=""),0,IF(A5974=2,H5974*IF(E5974="SGD",1,IF(E5974="USD",Settings!$B$22,IF(E5974="HKD",Settings!$B$23,1))),0))</f>
        <v>0</v>
      </c>
      <c r="Q5974" s="312">
        <f>IF(OR(J5974="",G5974=""),"",G5974+ROW()/1000000)</f>
      </c>
      <c r="R5974" s="247">
        <f>IF(Q5974="","",SUMIFS(Txn[Signed Units],Txn[Key],J5974,Txn[Transaction Order],"&lt;="&amp;Q5974))</f>
      </c>
    </row>
    <row r="5975" spans="10:18" ht="15" customHeight="1" x14ac:dyDescent="0.15">
      <c r="J5975" s="246">
        <f>IF(OR(B5975="",C5975="",E5975=""),"",B5975&amp;":"&amp;C5975&amp;":"&amp;E5975)</f>
      </c>
      <c r="K5975" s="247">
        <f>IF(A5975="","",A5975*D5975)</f>
      </c>
      <c r="L5975" s="246">
        <f>IF(A5975="","",IF(OR(A5975=1,A5975=0),H5975,0))</f>
      </c>
      <c r="M5975" s="246">
        <f>IF(A5975="","",IF(A5975=-1,H5975,0))</f>
      </c>
      <c r="N5975">
        <f>IF(J5975="","",IF(E5975="SGD",1,IF(E5975="USD",Settings!$B$22,IF(E5975="HKD",Settings!$B$23,1))))</f>
      </c>
      <c r="O5975">
        <f>IF(OR(B5975="",C5975="",E5975=""),0,(IF(A5975=-1,H5975,0)-IF(OR(A5975=1,A5975=0),H5975,0)+IF(A5975=2,H5975,0))*IF(E5975="SGD",1,IF(E5975="USD",Settings!$B$22,IF(E5975="HKD",Settings!$B$23,1))))</f>
        <v>0</v>
      </c>
      <c r="P5975">
        <f>IF(OR(B5975="",C5975="",E5975=""),0,IF(A5975=2,H5975*IF(E5975="SGD",1,IF(E5975="USD",Settings!$B$22,IF(E5975="HKD",Settings!$B$23,1))),0))</f>
        <v>0</v>
      </c>
      <c r="Q5975" s="312">
        <f>IF(OR(J5975="",G5975=""),"",G5975+ROW()/1000000)</f>
      </c>
      <c r="R5975" s="247">
        <f>IF(Q5975="","",SUMIFS(Txn[Signed Units],Txn[Key],J5975,Txn[Transaction Order],"&lt;="&amp;Q5975))</f>
      </c>
    </row>
    <row r="5976" spans="10:18" ht="15" customHeight="1" x14ac:dyDescent="0.15">
      <c r="J5976" s="246">
        <f>IF(OR(B5976="",C5976="",E5976=""),"",B5976&amp;":"&amp;C5976&amp;":"&amp;E5976)</f>
      </c>
      <c r="K5976" s="247">
        <f>IF(A5976="","",A5976*D5976)</f>
      </c>
      <c r="L5976" s="246">
        <f>IF(A5976="","",IF(OR(A5976=1,A5976=0),H5976,0))</f>
      </c>
      <c r="M5976" s="246">
        <f>IF(A5976="","",IF(A5976=-1,H5976,0))</f>
      </c>
      <c r="N5976">
        <f>IF(J5976="","",IF(E5976="SGD",1,IF(E5976="USD",Settings!$B$22,IF(E5976="HKD",Settings!$B$23,1))))</f>
      </c>
      <c r="O5976">
        <f>IF(OR(B5976="",C5976="",E5976=""),0,(IF(A5976=-1,H5976,0)-IF(OR(A5976=1,A5976=0),H5976,0)+IF(A5976=2,H5976,0))*IF(E5976="SGD",1,IF(E5976="USD",Settings!$B$22,IF(E5976="HKD",Settings!$B$23,1))))</f>
        <v>0</v>
      </c>
      <c r="P5976">
        <f>IF(OR(B5976="",C5976="",E5976=""),0,IF(A5976=2,H5976*IF(E5976="SGD",1,IF(E5976="USD",Settings!$B$22,IF(E5976="HKD",Settings!$B$23,1))),0))</f>
        <v>0</v>
      </c>
      <c r="Q5976" s="312">
        <f>IF(OR(J5976="",G5976=""),"",G5976+ROW()/1000000)</f>
      </c>
      <c r="R5976" s="247">
        <f>IF(Q5976="","",SUMIFS(Txn[Signed Units],Txn[Key],J5976,Txn[Transaction Order],"&lt;="&amp;Q5976))</f>
      </c>
    </row>
    <row r="5977" spans="10:18" ht="15" customHeight="1" x14ac:dyDescent="0.15">
      <c r="J5977" s="246">
        <f>IF(OR(B5977="",C5977="",E5977=""),"",B5977&amp;":"&amp;C5977&amp;":"&amp;E5977)</f>
      </c>
      <c r="K5977" s="247">
        <f>IF(A5977="","",A5977*D5977)</f>
      </c>
      <c r="L5977" s="246">
        <f>IF(A5977="","",IF(OR(A5977=1,A5977=0),H5977,0))</f>
      </c>
      <c r="M5977" s="246">
        <f>IF(A5977="","",IF(A5977=-1,H5977,0))</f>
      </c>
      <c r="N5977">
        <f>IF(J5977="","",IF(E5977="SGD",1,IF(E5977="USD",Settings!$B$22,IF(E5977="HKD",Settings!$B$23,1))))</f>
      </c>
      <c r="O5977">
        <f>IF(OR(B5977="",C5977="",E5977=""),0,(IF(A5977=-1,H5977,0)-IF(OR(A5977=1,A5977=0),H5977,0)+IF(A5977=2,H5977,0))*IF(E5977="SGD",1,IF(E5977="USD",Settings!$B$22,IF(E5977="HKD",Settings!$B$23,1))))</f>
        <v>0</v>
      </c>
      <c r="P5977">
        <f>IF(OR(B5977="",C5977="",E5977=""),0,IF(A5977=2,H5977*IF(E5977="SGD",1,IF(E5977="USD",Settings!$B$22,IF(E5977="HKD",Settings!$B$23,1))),0))</f>
        <v>0</v>
      </c>
      <c r="Q5977" s="312">
        <f>IF(OR(J5977="",G5977=""),"",G5977+ROW()/1000000)</f>
      </c>
      <c r="R5977" s="247">
        <f>IF(Q5977="","",SUMIFS(Txn[Signed Units],Txn[Key],J5977,Txn[Transaction Order],"&lt;="&amp;Q5977))</f>
      </c>
    </row>
    <row r="5978" spans="10:18" ht="15" customHeight="1" x14ac:dyDescent="0.15">
      <c r="J5978" s="246">
        <f>IF(OR(B5978="",C5978="",E5978=""),"",B5978&amp;":"&amp;C5978&amp;":"&amp;E5978)</f>
      </c>
      <c r="K5978" s="247">
        <f>IF(A5978="","",A5978*D5978)</f>
      </c>
      <c r="L5978" s="246">
        <f>IF(A5978="","",IF(OR(A5978=1,A5978=0),H5978,0))</f>
      </c>
      <c r="M5978" s="246">
        <f>IF(A5978="","",IF(A5978=-1,H5978,0))</f>
      </c>
      <c r="N5978">
        <f>IF(J5978="","",IF(E5978="SGD",1,IF(E5978="USD",Settings!$B$22,IF(E5978="HKD",Settings!$B$23,1))))</f>
      </c>
      <c r="O5978">
        <f>IF(OR(B5978="",C5978="",E5978=""),0,(IF(A5978=-1,H5978,0)-IF(OR(A5978=1,A5978=0),H5978,0)+IF(A5978=2,H5978,0))*IF(E5978="SGD",1,IF(E5978="USD",Settings!$B$22,IF(E5978="HKD",Settings!$B$23,1))))</f>
        <v>0</v>
      </c>
      <c r="P5978">
        <f>IF(OR(B5978="",C5978="",E5978=""),0,IF(A5978=2,H5978*IF(E5978="SGD",1,IF(E5978="USD",Settings!$B$22,IF(E5978="HKD",Settings!$B$23,1))),0))</f>
        <v>0</v>
      </c>
      <c r="Q5978" s="312">
        <f>IF(OR(J5978="",G5978=""),"",G5978+ROW()/1000000)</f>
      </c>
      <c r="R5978" s="247">
        <f>IF(Q5978="","",SUMIFS(Txn[Signed Units],Txn[Key],J5978,Txn[Transaction Order],"&lt;="&amp;Q5978))</f>
      </c>
    </row>
    <row r="5979" spans="10:18" ht="15" customHeight="1" x14ac:dyDescent="0.15">
      <c r="J5979" s="246">
        <f>IF(OR(B5979="",C5979="",E5979=""),"",B5979&amp;":"&amp;C5979&amp;":"&amp;E5979)</f>
      </c>
      <c r="K5979" s="247">
        <f>IF(A5979="","",A5979*D5979)</f>
      </c>
      <c r="L5979" s="246">
        <f>IF(A5979="","",IF(OR(A5979=1,A5979=0),H5979,0))</f>
      </c>
      <c r="M5979" s="246">
        <f>IF(A5979="","",IF(A5979=-1,H5979,0))</f>
      </c>
      <c r="N5979">
        <f>IF(J5979="","",IF(E5979="SGD",1,IF(E5979="USD",Settings!$B$22,IF(E5979="HKD",Settings!$B$23,1))))</f>
      </c>
      <c r="O5979">
        <f>IF(OR(B5979="",C5979="",E5979=""),0,(IF(A5979=-1,H5979,0)-IF(OR(A5979=1,A5979=0),H5979,0)+IF(A5979=2,H5979,0))*IF(E5979="SGD",1,IF(E5979="USD",Settings!$B$22,IF(E5979="HKD",Settings!$B$23,1))))</f>
        <v>0</v>
      </c>
      <c r="P5979">
        <f>IF(OR(B5979="",C5979="",E5979=""),0,IF(A5979=2,H5979*IF(E5979="SGD",1,IF(E5979="USD",Settings!$B$22,IF(E5979="HKD",Settings!$B$23,1))),0))</f>
        <v>0</v>
      </c>
      <c r="Q5979" s="312">
        <f>IF(OR(J5979="",G5979=""),"",G5979+ROW()/1000000)</f>
      </c>
      <c r="R5979" s="247">
        <f>IF(Q5979="","",SUMIFS(Txn[Signed Units],Txn[Key],J5979,Txn[Transaction Order],"&lt;="&amp;Q5979))</f>
      </c>
    </row>
    <row r="5980" spans="10:18" ht="15" customHeight="1" x14ac:dyDescent="0.15">
      <c r="J5980" s="246">
        <f>IF(OR(B5980="",C5980="",E5980=""),"",B5980&amp;":"&amp;C5980&amp;":"&amp;E5980)</f>
      </c>
      <c r="K5980" s="247">
        <f>IF(A5980="","",A5980*D5980)</f>
      </c>
      <c r="L5980" s="246">
        <f>IF(A5980="","",IF(OR(A5980=1,A5980=0),H5980,0))</f>
      </c>
      <c r="M5980" s="246">
        <f>IF(A5980="","",IF(A5980=-1,H5980,0))</f>
      </c>
      <c r="N5980">
        <f>IF(J5980="","",IF(E5980="SGD",1,IF(E5980="USD",Settings!$B$22,IF(E5980="HKD",Settings!$B$23,1))))</f>
      </c>
      <c r="O5980">
        <f>IF(OR(B5980="",C5980="",E5980=""),0,(IF(A5980=-1,H5980,0)-IF(OR(A5980=1,A5980=0),H5980,0)+IF(A5980=2,H5980,0))*IF(E5980="SGD",1,IF(E5980="USD",Settings!$B$22,IF(E5980="HKD",Settings!$B$23,1))))</f>
        <v>0</v>
      </c>
      <c r="P5980">
        <f>IF(OR(B5980="",C5980="",E5980=""),0,IF(A5980=2,H5980*IF(E5980="SGD",1,IF(E5980="USD",Settings!$B$22,IF(E5980="HKD",Settings!$B$23,1))),0))</f>
        <v>0</v>
      </c>
      <c r="Q5980" s="312">
        <f>IF(OR(J5980="",G5980=""),"",G5980+ROW()/1000000)</f>
      </c>
      <c r="R5980" s="247">
        <f>IF(Q5980="","",SUMIFS(Txn[Signed Units],Txn[Key],J5980,Txn[Transaction Order],"&lt;="&amp;Q5980))</f>
      </c>
    </row>
    <row r="5981" spans="10:18" ht="15" customHeight="1" x14ac:dyDescent="0.15">
      <c r="J5981" s="246">
        <f>IF(OR(B5981="",C5981="",E5981=""),"",B5981&amp;":"&amp;C5981&amp;":"&amp;E5981)</f>
      </c>
      <c r="K5981" s="247">
        <f>IF(A5981="","",A5981*D5981)</f>
      </c>
      <c r="L5981" s="246">
        <f>IF(A5981="","",IF(OR(A5981=1,A5981=0),H5981,0))</f>
      </c>
      <c r="M5981" s="246">
        <f>IF(A5981="","",IF(A5981=-1,H5981,0))</f>
      </c>
      <c r="N5981">
        <f>IF(J5981="","",IF(E5981="SGD",1,IF(E5981="USD",Settings!$B$22,IF(E5981="HKD",Settings!$B$23,1))))</f>
      </c>
      <c r="O5981">
        <f>IF(OR(B5981="",C5981="",E5981=""),0,(IF(A5981=-1,H5981,0)-IF(OR(A5981=1,A5981=0),H5981,0)+IF(A5981=2,H5981,0))*IF(E5981="SGD",1,IF(E5981="USD",Settings!$B$22,IF(E5981="HKD",Settings!$B$23,1))))</f>
        <v>0</v>
      </c>
      <c r="P5981">
        <f>IF(OR(B5981="",C5981="",E5981=""),0,IF(A5981=2,H5981*IF(E5981="SGD",1,IF(E5981="USD",Settings!$B$22,IF(E5981="HKD",Settings!$B$23,1))),0))</f>
        <v>0</v>
      </c>
      <c r="Q5981" s="312">
        <f>IF(OR(J5981="",G5981=""),"",G5981+ROW()/1000000)</f>
      </c>
      <c r="R5981" s="247">
        <f>IF(Q5981="","",SUMIFS(Txn[Signed Units],Txn[Key],J5981,Txn[Transaction Order],"&lt;="&amp;Q5981))</f>
      </c>
    </row>
    <row r="5982" spans="10:18" ht="15" customHeight="1" x14ac:dyDescent="0.15">
      <c r="J5982" s="246">
        <f>IF(OR(B5982="",C5982="",E5982=""),"",B5982&amp;":"&amp;C5982&amp;":"&amp;E5982)</f>
      </c>
      <c r="K5982" s="247">
        <f>IF(A5982="","",A5982*D5982)</f>
      </c>
      <c r="L5982" s="246">
        <f>IF(A5982="","",IF(OR(A5982=1,A5982=0),H5982,0))</f>
      </c>
      <c r="M5982" s="246">
        <f>IF(A5982="","",IF(A5982=-1,H5982,0))</f>
      </c>
      <c r="N5982">
        <f>IF(J5982="","",IF(E5982="SGD",1,IF(E5982="USD",Settings!$B$22,IF(E5982="HKD",Settings!$B$23,1))))</f>
      </c>
      <c r="O5982">
        <f>IF(OR(B5982="",C5982="",E5982=""),0,(IF(A5982=-1,H5982,0)-IF(OR(A5982=1,A5982=0),H5982,0)+IF(A5982=2,H5982,0))*IF(E5982="SGD",1,IF(E5982="USD",Settings!$B$22,IF(E5982="HKD",Settings!$B$23,1))))</f>
        <v>0</v>
      </c>
      <c r="P5982">
        <f>IF(OR(B5982="",C5982="",E5982=""),0,IF(A5982=2,H5982*IF(E5982="SGD",1,IF(E5982="USD",Settings!$B$22,IF(E5982="HKD",Settings!$B$23,1))),0))</f>
        <v>0</v>
      </c>
      <c r="Q5982" s="312">
        <f>IF(OR(J5982="",G5982=""),"",G5982+ROW()/1000000)</f>
      </c>
      <c r="R5982" s="247">
        <f>IF(Q5982="","",SUMIFS(Txn[Signed Units],Txn[Key],J5982,Txn[Transaction Order],"&lt;="&amp;Q5982))</f>
      </c>
    </row>
    <row r="5983" spans="10:18" ht="15" customHeight="1" x14ac:dyDescent="0.15">
      <c r="J5983" s="246">
        <f>IF(OR(B5983="",C5983="",E5983=""),"",B5983&amp;":"&amp;C5983&amp;":"&amp;E5983)</f>
      </c>
      <c r="K5983" s="247">
        <f>IF(A5983="","",A5983*D5983)</f>
      </c>
      <c r="L5983" s="246">
        <f>IF(A5983="","",IF(OR(A5983=1,A5983=0),H5983,0))</f>
      </c>
      <c r="M5983" s="246">
        <f>IF(A5983="","",IF(A5983=-1,H5983,0))</f>
      </c>
      <c r="N5983">
        <f>IF(J5983="","",IF(E5983="SGD",1,IF(E5983="USD",Settings!$B$22,IF(E5983="HKD",Settings!$B$23,1))))</f>
      </c>
      <c r="O5983">
        <f>IF(OR(B5983="",C5983="",E5983=""),0,(IF(A5983=-1,H5983,0)-IF(OR(A5983=1,A5983=0),H5983,0)+IF(A5983=2,H5983,0))*IF(E5983="SGD",1,IF(E5983="USD",Settings!$B$22,IF(E5983="HKD",Settings!$B$23,1))))</f>
        <v>0</v>
      </c>
      <c r="P5983">
        <f>IF(OR(B5983="",C5983="",E5983=""),0,IF(A5983=2,H5983*IF(E5983="SGD",1,IF(E5983="USD",Settings!$B$22,IF(E5983="HKD",Settings!$B$23,1))),0))</f>
        <v>0</v>
      </c>
      <c r="Q5983" s="312">
        <f>IF(OR(J5983="",G5983=""),"",G5983+ROW()/1000000)</f>
      </c>
      <c r="R5983" s="247">
        <f>IF(Q5983="","",SUMIFS(Txn[Signed Units],Txn[Key],J5983,Txn[Transaction Order],"&lt;="&amp;Q5983))</f>
      </c>
    </row>
    <row r="5984" spans="10:18" ht="15" customHeight="1" x14ac:dyDescent="0.15">
      <c r="J5984" s="246">
        <f>IF(OR(B5984="",C5984="",E5984=""),"",B5984&amp;":"&amp;C5984&amp;":"&amp;E5984)</f>
      </c>
      <c r="K5984" s="247">
        <f>IF(A5984="","",A5984*D5984)</f>
      </c>
      <c r="L5984" s="246">
        <f>IF(A5984="","",IF(OR(A5984=1,A5984=0),H5984,0))</f>
      </c>
      <c r="M5984" s="246">
        <f>IF(A5984="","",IF(A5984=-1,H5984,0))</f>
      </c>
      <c r="N5984">
        <f>IF(J5984="","",IF(E5984="SGD",1,IF(E5984="USD",Settings!$B$22,IF(E5984="HKD",Settings!$B$23,1))))</f>
      </c>
      <c r="O5984">
        <f>IF(OR(B5984="",C5984="",E5984=""),0,(IF(A5984=-1,H5984,0)-IF(OR(A5984=1,A5984=0),H5984,0)+IF(A5984=2,H5984,0))*IF(E5984="SGD",1,IF(E5984="USD",Settings!$B$22,IF(E5984="HKD",Settings!$B$23,1))))</f>
        <v>0</v>
      </c>
      <c r="P5984">
        <f>IF(OR(B5984="",C5984="",E5984=""),0,IF(A5984=2,H5984*IF(E5984="SGD",1,IF(E5984="USD",Settings!$B$22,IF(E5984="HKD",Settings!$B$23,1))),0))</f>
        <v>0</v>
      </c>
      <c r="Q5984" s="312">
        <f>IF(OR(J5984="",G5984=""),"",G5984+ROW()/1000000)</f>
      </c>
      <c r="R5984" s="247">
        <f>IF(Q5984="","",SUMIFS(Txn[Signed Units],Txn[Key],J5984,Txn[Transaction Order],"&lt;="&amp;Q5984))</f>
      </c>
    </row>
    <row r="5985" spans="10:18" ht="15" customHeight="1" x14ac:dyDescent="0.15">
      <c r="J5985" s="246">
        <f>IF(OR(B5985="",C5985="",E5985=""),"",B5985&amp;":"&amp;C5985&amp;":"&amp;E5985)</f>
      </c>
      <c r="K5985" s="247">
        <f>IF(A5985="","",A5985*D5985)</f>
      </c>
      <c r="L5985" s="246">
        <f>IF(A5985="","",IF(OR(A5985=1,A5985=0),H5985,0))</f>
      </c>
      <c r="M5985" s="246">
        <f>IF(A5985="","",IF(A5985=-1,H5985,0))</f>
      </c>
      <c r="N5985">
        <f>IF(J5985="","",IF(E5985="SGD",1,IF(E5985="USD",Settings!$B$22,IF(E5985="HKD",Settings!$B$23,1))))</f>
      </c>
      <c r="O5985">
        <f>IF(OR(B5985="",C5985="",E5985=""),0,(IF(A5985=-1,H5985,0)-IF(OR(A5985=1,A5985=0),H5985,0)+IF(A5985=2,H5985,0))*IF(E5985="SGD",1,IF(E5985="USD",Settings!$B$22,IF(E5985="HKD",Settings!$B$23,1))))</f>
        <v>0</v>
      </c>
      <c r="P5985">
        <f>IF(OR(B5985="",C5985="",E5985=""),0,IF(A5985=2,H5985*IF(E5985="SGD",1,IF(E5985="USD",Settings!$B$22,IF(E5985="HKD",Settings!$B$23,1))),0))</f>
        <v>0</v>
      </c>
      <c r="Q5985" s="312">
        <f>IF(OR(J5985="",G5985=""),"",G5985+ROW()/1000000)</f>
      </c>
      <c r="R5985" s="247">
        <f>IF(Q5985="","",SUMIFS(Txn[Signed Units],Txn[Key],J5985,Txn[Transaction Order],"&lt;="&amp;Q5985))</f>
      </c>
    </row>
    <row r="5986" spans="10:18" ht="15" customHeight="1" x14ac:dyDescent="0.15">
      <c r="J5986" s="246">
        <f>IF(OR(B5986="",C5986="",E5986=""),"",B5986&amp;":"&amp;C5986&amp;":"&amp;E5986)</f>
      </c>
      <c r="K5986" s="247">
        <f>IF(A5986="","",A5986*D5986)</f>
      </c>
      <c r="L5986" s="246">
        <f>IF(A5986="","",IF(OR(A5986=1,A5986=0),H5986,0))</f>
      </c>
      <c r="M5986" s="246">
        <f>IF(A5986="","",IF(A5986=-1,H5986,0))</f>
      </c>
      <c r="N5986">
        <f>IF(J5986="","",IF(E5986="SGD",1,IF(E5986="USD",Settings!$B$22,IF(E5986="HKD",Settings!$B$23,1))))</f>
      </c>
      <c r="O5986">
        <f>IF(OR(B5986="",C5986="",E5986=""),0,(IF(A5986=-1,H5986,0)-IF(OR(A5986=1,A5986=0),H5986,0)+IF(A5986=2,H5986,0))*IF(E5986="SGD",1,IF(E5986="USD",Settings!$B$22,IF(E5986="HKD",Settings!$B$23,1))))</f>
        <v>0</v>
      </c>
      <c r="P5986">
        <f>IF(OR(B5986="",C5986="",E5986=""),0,IF(A5986=2,H5986*IF(E5986="SGD",1,IF(E5986="USD",Settings!$B$22,IF(E5986="HKD",Settings!$B$23,1))),0))</f>
        <v>0</v>
      </c>
      <c r="Q5986" s="312">
        <f>IF(OR(J5986="",G5986=""),"",G5986+ROW()/1000000)</f>
      </c>
      <c r="R5986" s="247">
        <f>IF(Q5986="","",SUMIFS(Txn[Signed Units],Txn[Key],J5986,Txn[Transaction Order],"&lt;="&amp;Q5986))</f>
      </c>
    </row>
    <row r="5987" spans="10:18" ht="15" customHeight="1" x14ac:dyDescent="0.15">
      <c r="J5987" s="246">
        <f>IF(OR(B5987="",C5987="",E5987=""),"",B5987&amp;":"&amp;C5987&amp;":"&amp;E5987)</f>
      </c>
      <c r="K5987" s="247">
        <f>IF(A5987="","",A5987*D5987)</f>
      </c>
      <c r="L5987" s="246">
        <f>IF(A5987="","",IF(OR(A5987=1,A5987=0),H5987,0))</f>
      </c>
      <c r="M5987" s="246">
        <f>IF(A5987="","",IF(A5987=-1,H5987,0))</f>
      </c>
      <c r="N5987">
        <f>IF(J5987="","",IF(E5987="SGD",1,IF(E5987="USD",Settings!$B$22,IF(E5987="HKD",Settings!$B$23,1))))</f>
      </c>
      <c r="O5987">
        <f>IF(OR(B5987="",C5987="",E5987=""),0,(IF(A5987=-1,H5987,0)-IF(OR(A5987=1,A5987=0),H5987,0)+IF(A5987=2,H5987,0))*IF(E5987="SGD",1,IF(E5987="USD",Settings!$B$22,IF(E5987="HKD",Settings!$B$23,1))))</f>
        <v>0</v>
      </c>
      <c r="P5987">
        <f>IF(OR(B5987="",C5987="",E5987=""),0,IF(A5987=2,H5987*IF(E5987="SGD",1,IF(E5987="USD",Settings!$B$22,IF(E5987="HKD",Settings!$B$23,1))),0))</f>
        <v>0</v>
      </c>
      <c r="Q5987" s="312">
        <f>IF(OR(J5987="",G5987=""),"",G5987+ROW()/1000000)</f>
      </c>
      <c r="R5987" s="247">
        <f>IF(Q5987="","",SUMIFS(Txn[Signed Units],Txn[Key],J5987,Txn[Transaction Order],"&lt;="&amp;Q5987))</f>
      </c>
    </row>
    <row r="5988" spans="10:18" ht="15" customHeight="1" x14ac:dyDescent="0.15">
      <c r="J5988" s="246">
        <f>IF(OR(B5988="",C5988="",E5988=""),"",B5988&amp;":"&amp;C5988&amp;":"&amp;E5988)</f>
      </c>
      <c r="K5988" s="247">
        <f>IF(A5988="","",A5988*D5988)</f>
      </c>
      <c r="L5988" s="246">
        <f>IF(A5988="","",IF(OR(A5988=1,A5988=0),H5988,0))</f>
      </c>
      <c r="M5988" s="246">
        <f>IF(A5988="","",IF(A5988=-1,H5988,0))</f>
      </c>
      <c r="N5988">
        <f>IF(J5988="","",IF(E5988="SGD",1,IF(E5988="USD",Settings!$B$22,IF(E5988="HKD",Settings!$B$23,1))))</f>
      </c>
      <c r="O5988">
        <f>IF(OR(B5988="",C5988="",E5988=""),0,(IF(A5988=-1,H5988,0)-IF(OR(A5988=1,A5988=0),H5988,0)+IF(A5988=2,H5988,0))*IF(E5988="SGD",1,IF(E5988="USD",Settings!$B$22,IF(E5988="HKD",Settings!$B$23,1))))</f>
        <v>0</v>
      </c>
      <c r="P5988">
        <f>IF(OR(B5988="",C5988="",E5988=""),0,IF(A5988=2,H5988*IF(E5988="SGD",1,IF(E5988="USD",Settings!$B$22,IF(E5988="HKD",Settings!$B$23,1))),0))</f>
        <v>0</v>
      </c>
      <c r="Q5988" s="312">
        <f>IF(OR(J5988="",G5988=""),"",G5988+ROW()/1000000)</f>
      </c>
      <c r="R5988" s="247">
        <f>IF(Q5988="","",SUMIFS(Txn[Signed Units],Txn[Key],J5988,Txn[Transaction Order],"&lt;="&amp;Q5988))</f>
      </c>
    </row>
    <row r="5989" spans="10:18" ht="15" customHeight="1" x14ac:dyDescent="0.15">
      <c r="J5989" s="246">
        <f>IF(OR(B5989="",C5989="",E5989=""),"",B5989&amp;":"&amp;C5989&amp;":"&amp;E5989)</f>
      </c>
      <c r="K5989" s="247">
        <f>IF(A5989="","",A5989*D5989)</f>
      </c>
      <c r="L5989" s="246">
        <f>IF(A5989="","",IF(OR(A5989=1,A5989=0),H5989,0))</f>
      </c>
      <c r="M5989" s="246">
        <f>IF(A5989="","",IF(A5989=-1,H5989,0))</f>
      </c>
      <c r="N5989">
        <f>IF(J5989="","",IF(E5989="SGD",1,IF(E5989="USD",Settings!$B$22,IF(E5989="HKD",Settings!$B$23,1))))</f>
      </c>
      <c r="O5989">
        <f>IF(OR(B5989="",C5989="",E5989=""),0,(IF(A5989=-1,H5989,0)-IF(OR(A5989=1,A5989=0),H5989,0)+IF(A5989=2,H5989,0))*IF(E5989="SGD",1,IF(E5989="USD",Settings!$B$22,IF(E5989="HKD",Settings!$B$23,1))))</f>
        <v>0</v>
      </c>
      <c r="P5989">
        <f>IF(OR(B5989="",C5989="",E5989=""),0,IF(A5989=2,H5989*IF(E5989="SGD",1,IF(E5989="USD",Settings!$B$22,IF(E5989="HKD",Settings!$B$23,1))),0))</f>
        <v>0</v>
      </c>
      <c r="Q5989" s="312">
        <f>IF(OR(J5989="",G5989=""),"",G5989+ROW()/1000000)</f>
      </c>
      <c r="R5989" s="247">
        <f>IF(Q5989="","",SUMIFS(Txn[Signed Units],Txn[Key],J5989,Txn[Transaction Order],"&lt;="&amp;Q5989))</f>
      </c>
    </row>
    <row r="5990" spans="10:18" ht="15" customHeight="1" x14ac:dyDescent="0.15">
      <c r="J5990" s="246">
        <f>IF(OR(B5990="",C5990="",E5990=""),"",B5990&amp;":"&amp;C5990&amp;":"&amp;E5990)</f>
      </c>
      <c r="K5990" s="247">
        <f>IF(A5990="","",A5990*D5990)</f>
      </c>
      <c r="L5990" s="246">
        <f>IF(A5990="","",IF(OR(A5990=1,A5990=0),H5990,0))</f>
      </c>
      <c r="M5990" s="246">
        <f>IF(A5990="","",IF(A5990=-1,H5990,0))</f>
      </c>
      <c r="N5990">
        <f>IF(J5990="","",IF(E5990="SGD",1,IF(E5990="USD",Settings!$B$22,IF(E5990="HKD",Settings!$B$23,1))))</f>
      </c>
      <c r="O5990">
        <f>IF(OR(B5990="",C5990="",E5990=""),0,(IF(A5990=-1,H5990,0)-IF(OR(A5990=1,A5990=0),H5990,0)+IF(A5990=2,H5990,0))*IF(E5990="SGD",1,IF(E5990="USD",Settings!$B$22,IF(E5990="HKD",Settings!$B$23,1))))</f>
        <v>0</v>
      </c>
      <c r="P5990">
        <f>IF(OR(B5990="",C5990="",E5990=""),0,IF(A5990=2,H5990*IF(E5990="SGD",1,IF(E5990="USD",Settings!$B$22,IF(E5990="HKD",Settings!$B$23,1))),0))</f>
        <v>0</v>
      </c>
      <c r="Q5990" s="312">
        <f>IF(OR(J5990="",G5990=""),"",G5990+ROW()/1000000)</f>
      </c>
      <c r="R5990" s="247">
        <f>IF(Q5990="","",SUMIFS(Txn[Signed Units],Txn[Key],J5990,Txn[Transaction Order],"&lt;="&amp;Q5990))</f>
      </c>
    </row>
    <row r="5991" spans="10:18" ht="15" customHeight="1" x14ac:dyDescent="0.15">
      <c r="J5991" s="246">
        <f>IF(OR(B5991="",C5991="",E5991=""),"",B5991&amp;":"&amp;C5991&amp;":"&amp;E5991)</f>
      </c>
      <c r="K5991" s="247">
        <f>IF(A5991="","",A5991*D5991)</f>
      </c>
      <c r="L5991" s="246">
        <f>IF(A5991="","",IF(OR(A5991=1,A5991=0),H5991,0))</f>
      </c>
      <c r="M5991" s="246">
        <f>IF(A5991="","",IF(A5991=-1,H5991,0))</f>
      </c>
      <c r="N5991">
        <f>IF(J5991="","",IF(E5991="SGD",1,IF(E5991="USD",Settings!$B$22,IF(E5991="HKD",Settings!$B$23,1))))</f>
      </c>
      <c r="O5991">
        <f>IF(OR(B5991="",C5991="",E5991=""),0,(IF(A5991=-1,H5991,0)-IF(OR(A5991=1,A5991=0),H5991,0)+IF(A5991=2,H5991,0))*IF(E5991="SGD",1,IF(E5991="USD",Settings!$B$22,IF(E5991="HKD",Settings!$B$23,1))))</f>
        <v>0</v>
      </c>
      <c r="P5991">
        <f>IF(OR(B5991="",C5991="",E5991=""),0,IF(A5991=2,H5991*IF(E5991="SGD",1,IF(E5991="USD",Settings!$B$22,IF(E5991="HKD",Settings!$B$23,1))),0))</f>
        <v>0</v>
      </c>
      <c r="Q5991" s="312">
        <f>IF(OR(J5991="",G5991=""),"",G5991+ROW()/1000000)</f>
      </c>
      <c r="R5991" s="247">
        <f>IF(Q5991="","",SUMIFS(Txn[Signed Units],Txn[Key],J5991,Txn[Transaction Order],"&lt;="&amp;Q5991))</f>
      </c>
    </row>
    <row r="5992" spans="10:18" ht="15" customHeight="1" x14ac:dyDescent="0.15">
      <c r="J5992" s="246">
        <f>IF(OR(B5992="",C5992="",E5992=""),"",B5992&amp;":"&amp;C5992&amp;":"&amp;E5992)</f>
      </c>
      <c r="K5992" s="247">
        <f>IF(A5992="","",A5992*D5992)</f>
      </c>
      <c r="L5992" s="246">
        <f>IF(A5992="","",IF(OR(A5992=1,A5992=0),H5992,0))</f>
      </c>
      <c r="M5992" s="246">
        <f>IF(A5992="","",IF(A5992=-1,H5992,0))</f>
      </c>
      <c r="N5992">
        <f>IF(J5992="","",IF(E5992="SGD",1,IF(E5992="USD",Settings!$B$22,IF(E5992="HKD",Settings!$B$23,1))))</f>
      </c>
      <c r="O5992">
        <f>IF(OR(B5992="",C5992="",E5992=""),0,(IF(A5992=-1,H5992,0)-IF(OR(A5992=1,A5992=0),H5992,0)+IF(A5992=2,H5992,0))*IF(E5992="SGD",1,IF(E5992="USD",Settings!$B$22,IF(E5992="HKD",Settings!$B$23,1))))</f>
        <v>0</v>
      </c>
      <c r="P5992">
        <f>IF(OR(B5992="",C5992="",E5992=""),0,IF(A5992=2,H5992*IF(E5992="SGD",1,IF(E5992="USD",Settings!$B$22,IF(E5992="HKD",Settings!$B$23,1))),0))</f>
        <v>0</v>
      </c>
      <c r="Q5992" s="312">
        <f>IF(OR(J5992="",G5992=""),"",G5992+ROW()/1000000)</f>
      </c>
      <c r="R5992" s="247">
        <f>IF(Q5992="","",SUMIFS(Txn[Signed Units],Txn[Key],J5992,Txn[Transaction Order],"&lt;="&amp;Q5992))</f>
      </c>
    </row>
    <row r="5993" spans="10:18" ht="15" customHeight="1" x14ac:dyDescent="0.15">
      <c r="J5993" s="246">
        <f>IF(OR(B5993="",C5993="",E5993=""),"",B5993&amp;":"&amp;C5993&amp;":"&amp;E5993)</f>
      </c>
      <c r="K5993" s="247">
        <f>IF(A5993="","",A5993*D5993)</f>
      </c>
      <c r="L5993" s="246">
        <f>IF(A5993="","",IF(OR(A5993=1,A5993=0),H5993,0))</f>
      </c>
      <c r="M5993" s="246">
        <f>IF(A5993="","",IF(A5993=-1,H5993,0))</f>
      </c>
      <c r="N5993">
        <f>IF(J5993="","",IF(E5993="SGD",1,IF(E5993="USD",Settings!$B$22,IF(E5993="HKD",Settings!$B$23,1))))</f>
      </c>
      <c r="O5993">
        <f>IF(OR(B5993="",C5993="",E5993=""),0,(IF(A5993=-1,H5993,0)-IF(OR(A5993=1,A5993=0),H5993,0)+IF(A5993=2,H5993,0))*IF(E5993="SGD",1,IF(E5993="USD",Settings!$B$22,IF(E5993="HKD",Settings!$B$23,1))))</f>
        <v>0</v>
      </c>
      <c r="P5993">
        <f>IF(OR(B5993="",C5993="",E5993=""),0,IF(A5993=2,H5993*IF(E5993="SGD",1,IF(E5993="USD",Settings!$B$22,IF(E5993="HKD",Settings!$B$23,1))),0))</f>
        <v>0</v>
      </c>
      <c r="Q5993" s="312">
        <f>IF(OR(J5993="",G5993=""),"",G5993+ROW()/1000000)</f>
      </c>
      <c r="R5993" s="247">
        <f>IF(Q5993="","",SUMIFS(Txn[Signed Units],Txn[Key],J5993,Txn[Transaction Order],"&lt;="&amp;Q5993))</f>
      </c>
    </row>
    <row r="5994" spans="10:18" ht="15" customHeight="1" x14ac:dyDescent="0.15">
      <c r="J5994" s="246">
        <f>IF(OR(B5994="",C5994="",E5994=""),"",B5994&amp;":"&amp;C5994&amp;":"&amp;E5994)</f>
      </c>
      <c r="K5994" s="247">
        <f>IF(A5994="","",A5994*D5994)</f>
      </c>
      <c r="L5994" s="246">
        <f>IF(A5994="","",IF(OR(A5994=1,A5994=0),H5994,0))</f>
      </c>
      <c r="M5994" s="246">
        <f>IF(A5994="","",IF(A5994=-1,H5994,0))</f>
      </c>
      <c r="N5994">
        <f>IF(J5994="","",IF(E5994="SGD",1,IF(E5994="USD",Settings!$B$22,IF(E5994="HKD",Settings!$B$23,1))))</f>
      </c>
      <c r="O5994">
        <f>IF(OR(B5994="",C5994="",E5994=""),0,(IF(A5994=-1,H5994,0)-IF(OR(A5994=1,A5994=0),H5994,0)+IF(A5994=2,H5994,0))*IF(E5994="SGD",1,IF(E5994="USD",Settings!$B$22,IF(E5994="HKD",Settings!$B$23,1))))</f>
        <v>0</v>
      </c>
      <c r="P5994">
        <f>IF(OR(B5994="",C5994="",E5994=""),0,IF(A5994=2,H5994*IF(E5994="SGD",1,IF(E5994="USD",Settings!$B$22,IF(E5994="HKD",Settings!$B$23,1))),0))</f>
        <v>0</v>
      </c>
      <c r="Q5994" s="312">
        <f>IF(OR(J5994="",G5994=""),"",G5994+ROW()/1000000)</f>
      </c>
      <c r="R5994" s="247">
        <f>IF(Q5994="","",SUMIFS(Txn[Signed Units],Txn[Key],J5994,Txn[Transaction Order],"&lt;="&amp;Q5994))</f>
      </c>
    </row>
    <row r="5995" spans="10:18" ht="15" customHeight="1" x14ac:dyDescent="0.15">
      <c r="J5995" s="246">
        <f>IF(OR(B5995="",C5995="",E5995=""),"",B5995&amp;":"&amp;C5995&amp;":"&amp;E5995)</f>
      </c>
      <c r="K5995" s="247">
        <f>IF(A5995="","",A5995*D5995)</f>
      </c>
      <c r="L5995" s="246">
        <f>IF(A5995="","",IF(OR(A5995=1,A5995=0),H5995,0))</f>
      </c>
      <c r="M5995" s="246">
        <f>IF(A5995="","",IF(A5995=-1,H5995,0))</f>
      </c>
      <c r="N5995">
        <f>IF(J5995="","",IF(E5995="SGD",1,IF(E5995="USD",Settings!$B$22,IF(E5995="HKD",Settings!$B$23,1))))</f>
      </c>
      <c r="O5995">
        <f>IF(OR(B5995="",C5995="",E5995=""),0,(IF(A5995=-1,H5995,0)-IF(OR(A5995=1,A5995=0),H5995,0)+IF(A5995=2,H5995,0))*IF(E5995="SGD",1,IF(E5995="USD",Settings!$B$22,IF(E5995="HKD",Settings!$B$23,1))))</f>
        <v>0</v>
      </c>
      <c r="P5995">
        <f>IF(OR(B5995="",C5995="",E5995=""),0,IF(A5995=2,H5995*IF(E5995="SGD",1,IF(E5995="USD",Settings!$B$22,IF(E5995="HKD",Settings!$B$23,1))),0))</f>
        <v>0</v>
      </c>
      <c r="Q5995" s="312">
        <f>IF(OR(J5995="",G5995=""),"",G5995+ROW()/1000000)</f>
      </c>
      <c r="R5995" s="247">
        <f>IF(Q5995="","",SUMIFS(Txn[Signed Units],Txn[Key],J5995,Txn[Transaction Order],"&lt;="&amp;Q5995))</f>
      </c>
    </row>
    <row r="5996" spans="10:18" ht="15" customHeight="1" x14ac:dyDescent="0.15">
      <c r="J5996" s="246">
        <f>IF(OR(B5996="",C5996="",E5996=""),"",B5996&amp;":"&amp;C5996&amp;":"&amp;E5996)</f>
      </c>
      <c r="K5996" s="247">
        <f>IF(A5996="","",A5996*D5996)</f>
      </c>
      <c r="L5996" s="246">
        <f>IF(A5996="","",IF(OR(A5996=1,A5996=0),H5996,0))</f>
      </c>
      <c r="M5996" s="246">
        <f>IF(A5996="","",IF(A5996=-1,H5996,0))</f>
      </c>
      <c r="N5996">
        <f>IF(J5996="","",IF(E5996="SGD",1,IF(E5996="USD",Settings!$B$22,IF(E5996="HKD",Settings!$B$23,1))))</f>
      </c>
      <c r="O5996">
        <f>IF(OR(B5996="",C5996="",E5996=""),0,(IF(A5996=-1,H5996,0)-IF(OR(A5996=1,A5996=0),H5996,0)+IF(A5996=2,H5996,0))*IF(E5996="SGD",1,IF(E5996="USD",Settings!$B$22,IF(E5996="HKD",Settings!$B$23,1))))</f>
        <v>0</v>
      </c>
      <c r="P5996">
        <f>IF(OR(B5996="",C5996="",E5996=""),0,IF(A5996=2,H5996*IF(E5996="SGD",1,IF(E5996="USD",Settings!$B$22,IF(E5996="HKD",Settings!$B$23,1))),0))</f>
        <v>0</v>
      </c>
      <c r="Q5996" s="312">
        <f>IF(OR(J5996="",G5996=""),"",G5996+ROW()/1000000)</f>
      </c>
      <c r="R5996" s="247">
        <f>IF(Q5996="","",SUMIFS(Txn[Signed Units],Txn[Key],J5996,Txn[Transaction Order],"&lt;="&amp;Q5996))</f>
      </c>
    </row>
    <row r="5997" spans="10:18" ht="15" customHeight="1" x14ac:dyDescent="0.15">
      <c r="J5997" s="246">
        <f>IF(OR(B5997="",C5997="",E5997=""),"",B5997&amp;":"&amp;C5997&amp;":"&amp;E5997)</f>
      </c>
      <c r="K5997" s="247">
        <f>IF(A5997="","",A5997*D5997)</f>
      </c>
      <c r="L5997" s="246">
        <f>IF(A5997="","",IF(OR(A5997=1,A5997=0),H5997,0))</f>
      </c>
      <c r="M5997" s="246">
        <f>IF(A5997="","",IF(A5997=-1,H5997,0))</f>
      </c>
      <c r="N5997">
        <f>IF(J5997="","",IF(E5997="SGD",1,IF(E5997="USD",Settings!$B$22,IF(E5997="HKD",Settings!$B$23,1))))</f>
      </c>
      <c r="O5997">
        <f>IF(OR(B5997="",C5997="",E5997=""),0,(IF(A5997=-1,H5997,0)-IF(OR(A5997=1,A5997=0),H5997,0)+IF(A5997=2,H5997,0))*IF(E5997="SGD",1,IF(E5997="USD",Settings!$B$22,IF(E5997="HKD",Settings!$B$23,1))))</f>
        <v>0</v>
      </c>
      <c r="P5997">
        <f>IF(OR(B5997="",C5997="",E5997=""),0,IF(A5997=2,H5997*IF(E5997="SGD",1,IF(E5997="USD",Settings!$B$22,IF(E5997="HKD",Settings!$B$23,1))),0))</f>
        <v>0</v>
      </c>
      <c r="Q5997" s="312">
        <f>IF(OR(J5997="",G5997=""),"",G5997+ROW()/1000000)</f>
      </c>
      <c r="R5997" s="247">
        <f>IF(Q5997="","",SUMIFS(Txn[Signed Units],Txn[Key],J5997,Txn[Transaction Order],"&lt;="&amp;Q5997))</f>
      </c>
    </row>
    <row r="5998" spans="10:18" ht="15" customHeight="1" x14ac:dyDescent="0.15">
      <c r="J5998" s="246">
        <f>IF(OR(B5998="",C5998="",E5998=""),"",B5998&amp;":"&amp;C5998&amp;":"&amp;E5998)</f>
      </c>
      <c r="K5998" s="247">
        <f>IF(A5998="","",A5998*D5998)</f>
      </c>
      <c r="L5998" s="246">
        <f>IF(A5998="","",IF(OR(A5998=1,A5998=0),H5998,0))</f>
      </c>
      <c r="M5998" s="246">
        <f>IF(A5998="","",IF(A5998=-1,H5998,0))</f>
      </c>
      <c r="N5998">
        <f>IF(J5998="","",IF(E5998="SGD",1,IF(E5998="USD",Settings!$B$22,IF(E5998="HKD",Settings!$B$23,1))))</f>
      </c>
      <c r="O5998">
        <f>IF(OR(B5998="",C5998="",E5998=""),0,(IF(A5998=-1,H5998,0)-IF(OR(A5998=1,A5998=0),H5998,0)+IF(A5998=2,H5998,0))*IF(E5998="SGD",1,IF(E5998="USD",Settings!$B$22,IF(E5998="HKD",Settings!$B$23,1))))</f>
        <v>0</v>
      </c>
      <c r="P5998">
        <f>IF(OR(B5998="",C5998="",E5998=""),0,IF(A5998=2,H5998*IF(E5998="SGD",1,IF(E5998="USD",Settings!$B$22,IF(E5998="HKD",Settings!$B$23,1))),0))</f>
        <v>0</v>
      </c>
      <c r="Q5998" s="312">
        <f>IF(OR(J5998="",G5998=""),"",G5998+ROW()/1000000)</f>
      </c>
      <c r="R5998" s="247">
        <f>IF(Q5998="","",SUMIFS(Txn[Signed Units],Txn[Key],J5998,Txn[Transaction Order],"&lt;="&amp;Q5998))</f>
      </c>
    </row>
    <row r="5999" spans="10:18" ht="15" customHeight="1" x14ac:dyDescent="0.15">
      <c r="J5999" s="246">
        <f>IF(OR(B5999="",C5999="",E5999=""),"",B5999&amp;":"&amp;C5999&amp;":"&amp;E5999)</f>
      </c>
      <c r="K5999" s="247">
        <f>IF(A5999="","",A5999*D5999)</f>
      </c>
      <c r="L5999" s="246">
        <f>IF(A5999="","",IF(OR(A5999=1,A5999=0),H5999,0))</f>
      </c>
      <c r="M5999" s="246">
        <f>IF(A5999="","",IF(A5999=-1,H5999,0))</f>
      </c>
      <c r="N5999">
        <f>IF(J5999="","",IF(E5999="SGD",1,IF(E5999="USD",Settings!$B$22,IF(E5999="HKD",Settings!$B$23,1))))</f>
      </c>
      <c r="O5999">
        <f>IF(OR(B5999="",C5999="",E5999=""),0,(IF(A5999=-1,H5999,0)-IF(OR(A5999=1,A5999=0),H5999,0)+IF(A5999=2,H5999,0))*IF(E5999="SGD",1,IF(E5999="USD",Settings!$B$22,IF(E5999="HKD",Settings!$B$23,1))))</f>
        <v>0</v>
      </c>
      <c r="P5999">
        <f>IF(OR(B5999="",C5999="",E5999=""),0,IF(A5999=2,H5999*IF(E5999="SGD",1,IF(E5999="USD",Settings!$B$22,IF(E5999="HKD",Settings!$B$23,1))),0))</f>
        <v>0</v>
      </c>
      <c r="Q5999" s="312">
        <f>IF(OR(J5999="",G5999=""),"",G5999+ROW()/1000000)</f>
      </c>
      <c r="R5999" s="247">
        <f>IF(Q5999="","",SUMIFS(Txn[Signed Units],Txn[Key],J5999,Txn[Transaction Order],"&lt;="&amp;Q5999))</f>
      </c>
    </row>
    <row r="6000" spans="10:18" ht="15" customHeight="1" x14ac:dyDescent="0.15">
      <c r="J6000" s="246">
        <f>IF(OR(B6000="",C6000="",E6000=""),"",B6000&amp;":"&amp;C6000&amp;":"&amp;E6000)</f>
      </c>
      <c r="K6000" s="247">
        <f>IF(A6000="","",A6000*D6000)</f>
      </c>
      <c r="L6000" s="246">
        <f>IF(A6000="","",IF(OR(A6000=1,A6000=0),H6000,0))</f>
      </c>
      <c r="M6000" s="246">
        <f>IF(A6000="","",IF(A6000=-1,H6000,0))</f>
      </c>
      <c r="N6000">
        <f>IF(J6000="","",IF(E6000="SGD",1,IF(E6000="USD",Settings!$B$22,IF(E6000="HKD",Settings!$B$23,1))))</f>
      </c>
      <c r="O6000">
        <f>IF(OR(B6000="",C6000="",E6000=""),0,(IF(A6000=-1,H6000,0)-IF(OR(A6000=1,A6000=0),H6000,0)+IF(A6000=2,H6000,0))*IF(E6000="SGD",1,IF(E6000="USD",Settings!$B$22,IF(E6000="HKD",Settings!$B$23,1))))</f>
        <v>0</v>
      </c>
      <c r="P6000">
        <f>IF(OR(B6000="",C6000="",E6000=""),0,IF(A6000=2,H6000*IF(E6000="SGD",1,IF(E6000="USD",Settings!$B$22,IF(E6000="HKD",Settings!$B$23,1))),0))</f>
        <v>0</v>
      </c>
      <c r="Q6000" s="312">
        <f>IF(OR(J6000="",G6000=""),"",G6000+ROW()/1000000)</f>
      </c>
      <c r="R6000" s="247">
        <f>IF(Q6000="","",SUMIFS(Txn[Signed Units],Txn[Key],J6000,Txn[Transaction Order],"&lt;="&amp;Q6000))</f>
      </c>
    </row>
    <row r="6001" spans="10:18" ht="15" customHeight="1" x14ac:dyDescent="0.15">
      <c r="J6001" s="246">
        <f>IF(OR(B6001="",C6001="",E6001=""),"",B6001&amp;":"&amp;C6001&amp;":"&amp;E6001)</f>
      </c>
      <c r="K6001" s="247">
        <f>IF(A6001="","",A6001*D6001)</f>
      </c>
      <c r="L6001" s="246">
        <f>IF(A6001="","",IF(OR(A6001=1,A6001=0),H6001,0))</f>
      </c>
      <c r="M6001" s="246">
        <f>IF(A6001="","",IF(A6001=-1,H6001,0))</f>
      </c>
      <c r="N6001">
        <f>IF(J6001="","",IF(E6001="SGD",1,IF(E6001="USD",Settings!$B$22,IF(E6001="HKD",Settings!$B$23,1))))</f>
      </c>
      <c r="O6001">
        <f>IF(OR(B6001="",C6001="",E6001=""),0,(IF(A6001=-1,H6001,0)-IF(OR(A6001=1,A6001=0),H6001,0)+IF(A6001=2,H6001,0))*IF(E6001="SGD",1,IF(E6001="USD",Settings!$B$22,IF(E6001="HKD",Settings!$B$23,1))))</f>
        <v>0</v>
      </c>
      <c r="P6001">
        <f>IF(OR(B6001="",C6001="",E6001=""),0,IF(A6001=2,H6001*IF(E6001="SGD",1,IF(E6001="USD",Settings!$B$22,IF(E6001="HKD",Settings!$B$23,1))),0))</f>
        <v>0</v>
      </c>
      <c r="Q6001" s="312">
        <f>IF(OR(J6001="",G6001=""),"",G6001+ROW()/1000000)</f>
      </c>
      <c r="R6001" s="247">
        <f>IF(Q6001="","",SUMIFS(Txn[Signed Units],Txn[Key],J6001,Txn[Transaction Order],"&lt;="&amp;Q6001))</f>
      </c>
    </row>
    <row r="6002" spans="10:18" ht="15" customHeight="1" x14ac:dyDescent="0.15">
      <c r="J6002" s="246">
        <f>IF(OR(B6002="",C6002="",E6002=""),"",B6002&amp;":"&amp;C6002&amp;":"&amp;E6002)</f>
      </c>
      <c r="K6002" s="247">
        <f>IF(A6002="","",A6002*D6002)</f>
      </c>
      <c r="L6002" s="246">
        <f>IF(A6002="","",IF(OR(A6002=1,A6002=0),H6002,0))</f>
      </c>
      <c r="M6002" s="246">
        <f>IF(A6002="","",IF(A6002=-1,H6002,0))</f>
      </c>
      <c r="N6002">
        <f>IF(J6002="","",IF(E6002="SGD",1,IF(E6002="USD",Settings!$B$22,IF(E6002="HKD",Settings!$B$23,1))))</f>
      </c>
      <c r="O6002">
        <f>IF(OR(B6002="",C6002="",E6002=""),0,(IF(A6002=-1,H6002,0)-IF(OR(A6002=1,A6002=0),H6002,0)+IF(A6002=2,H6002,0))*IF(E6002="SGD",1,IF(E6002="USD",Settings!$B$22,IF(E6002="HKD",Settings!$B$23,1))))</f>
        <v>0</v>
      </c>
      <c r="P6002">
        <f>IF(OR(B6002="",C6002="",E6002=""),0,IF(A6002=2,H6002*IF(E6002="SGD",1,IF(E6002="USD",Settings!$B$22,IF(E6002="HKD",Settings!$B$23,1))),0))</f>
        <v>0</v>
      </c>
      <c r="Q6002" s="312">
        <f>IF(OR(J6002="",G6002=""),"",G6002+ROW()/1000000)</f>
      </c>
      <c r="R6002" s="247">
        <f>IF(Q6002="","",SUMIFS(Txn[Signed Units],Txn[Key],J6002,Txn[Transaction Order],"&lt;="&amp;Q6002))</f>
      </c>
    </row>
    <row r="6003" spans="10:18" ht="15" customHeight="1" x14ac:dyDescent="0.15">
      <c r="J6003" s="246">
        <f>IF(OR(B6003="",C6003="",E6003=""),"",B6003&amp;":"&amp;C6003&amp;":"&amp;E6003)</f>
      </c>
      <c r="K6003" s="247">
        <f>IF(A6003="","",A6003*D6003)</f>
      </c>
      <c r="L6003" s="246">
        <f>IF(A6003="","",IF(OR(A6003=1,A6003=0),H6003,0))</f>
      </c>
      <c r="M6003" s="246">
        <f>IF(A6003="","",IF(A6003=-1,H6003,0))</f>
      </c>
      <c r="N6003">
        <f>IF(J6003="","",IF(E6003="SGD",1,IF(E6003="USD",Settings!$B$22,IF(E6003="HKD",Settings!$B$23,1))))</f>
      </c>
      <c r="O6003">
        <f>IF(OR(B6003="",C6003="",E6003=""),0,(IF(A6003=-1,H6003,0)-IF(OR(A6003=1,A6003=0),H6003,0)+IF(A6003=2,H6003,0))*IF(E6003="SGD",1,IF(E6003="USD",Settings!$B$22,IF(E6003="HKD",Settings!$B$23,1))))</f>
        <v>0</v>
      </c>
      <c r="P6003">
        <f>IF(OR(B6003="",C6003="",E6003=""),0,IF(A6003=2,H6003*IF(E6003="SGD",1,IF(E6003="USD",Settings!$B$22,IF(E6003="HKD",Settings!$B$23,1))),0))</f>
        <v>0</v>
      </c>
      <c r="Q6003" s="312">
        <f>IF(OR(J6003="",G6003=""),"",G6003+ROW()/1000000)</f>
      </c>
      <c r="R6003" s="247">
        <f>IF(Q6003="","",SUMIFS(Txn[Signed Units],Txn[Key],J6003,Txn[Transaction Order],"&lt;="&amp;Q6003))</f>
      </c>
    </row>
    <row r="6004" spans="10:18" ht="15" customHeight="1" x14ac:dyDescent="0.15">
      <c r="J6004" s="246">
        <f>IF(OR(B6004="",C6004="",E6004=""),"",B6004&amp;":"&amp;C6004&amp;":"&amp;E6004)</f>
      </c>
      <c r="K6004" s="247">
        <f>IF(A6004="","",A6004*D6004)</f>
      </c>
      <c r="L6004" s="246">
        <f>IF(A6004="","",IF(OR(A6004=1,A6004=0),H6004,0))</f>
      </c>
      <c r="M6004" s="246">
        <f>IF(A6004="","",IF(A6004=-1,H6004,0))</f>
      </c>
      <c r="N6004">
        <f>IF(J6004="","",IF(E6004="SGD",1,IF(E6004="USD",Settings!$B$22,IF(E6004="HKD",Settings!$B$23,1))))</f>
      </c>
      <c r="O6004">
        <f>IF(OR(B6004="",C6004="",E6004=""),0,(IF(A6004=-1,H6004,0)-IF(OR(A6004=1,A6004=0),H6004,0)+IF(A6004=2,H6004,0))*IF(E6004="SGD",1,IF(E6004="USD",Settings!$B$22,IF(E6004="HKD",Settings!$B$23,1))))</f>
        <v>0</v>
      </c>
      <c r="P6004">
        <f>IF(OR(B6004="",C6004="",E6004=""),0,IF(A6004=2,H6004*IF(E6004="SGD",1,IF(E6004="USD",Settings!$B$22,IF(E6004="HKD",Settings!$B$23,1))),0))</f>
        <v>0</v>
      </c>
      <c r="Q6004" s="312">
        <f>IF(OR(J6004="",G6004=""),"",G6004+ROW()/1000000)</f>
      </c>
      <c r="R6004" s="247">
        <f>IF(Q6004="","",SUMIFS(Txn[Signed Units],Txn[Key],J6004,Txn[Transaction Order],"&lt;="&amp;Q6004))</f>
      </c>
    </row>
    <row r="6005" spans="10:18" ht="15" customHeight="1" x14ac:dyDescent="0.15">
      <c r="J6005" s="246">
        <f>IF(OR(B6005="",C6005="",E6005=""),"",B6005&amp;":"&amp;C6005&amp;":"&amp;E6005)</f>
      </c>
      <c r="K6005" s="247">
        <f>IF(A6005="","",A6005*D6005)</f>
      </c>
      <c r="L6005" s="246">
        <f>IF(A6005="","",IF(OR(A6005=1,A6005=0),H6005,0))</f>
      </c>
      <c r="M6005" s="246">
        <f>IF(A6005="","",IF(A6005=-1,H6005,0))</f>
      </c>
      <c r="N6005">
        <f>IF(J6005="","",IF(E6005="SGD",1,IF(E6005="USD",Settings!$B$22,IF(E6005="HKD",Settings!$B$23,1))))</f>
      </c>
      <c r="O6005">
        <f>IF(OR(B6005="",C6005="",E6005=""),0,(IF(A6005=-1,H6005,0)-IF(OR(A6005=1,A6005=0),H6005,0)+IF(A6005=2,H6005,0))*IF(E6005="SGD",1,IF(E6005="USD",Settings!$B$22,IF(E6005="HKD",Settings!$B$23,1))))</f>
        <v>0</v>
      </c>
      <c r="P6005">
        <f>IF(OR(B6005="",C6005="",E6005=""),0,IF(A6005=2,H6005*IF(E6005="SGD",1,IF(E6005="USD",Settings!$B$22,IF(E6005="HKD",Settings!$B$23,1))),0))</f>
        <v>0</v>
      </c>
      <c r="Q6005" s="312">
        <f>IF(OR(J6005="",G6005=""),"",G6005+ROW()/1000000)</f>
      </c>
      <c r="R6005" s="247">
        <f>IF(Q6005="","",SUMIFS(Txn[Signed Units],Txn[Key],J6005,Txn[Transaction Order],"&lt;="&amp;Q6005))</f>
      </c>
    </row>
    <row r="6006" spans="10:18" ht="15" customHeight="1" x14ac:dyDescent="0.15">
      <c r="J6006" s="246">
        <f>IF(OR(B6006="",C6006="",E6006=""),"",B6006&amp;":"&amp;C6006&amp;":"&amp;E6006)</f>
      </c>
      <c r="K6006" s="247">
        <f>IF(A6006="","",A6006*D6006)</f>
      </c>
      <c r="L6006" s="246">
        <f>IF(A6006="","",IF(OR(A6006=1,A6006=0),H6006,0))</f>
      </c>
      <c r="M6006" s="246">
        <f>IF(A6006="","",IF(A6006=-1,H6006,0))</f>
      </c>
      <c r="N6006">
        <f>IF(J6006="","",IF(E6006="SGD",1,IF(E6006="USD",Settings!$B$22,IF(E6006="HKD",Settings!$B$23,1))))</f>
      </c>
      <c r="O6006">
        <f>IF(OR(B6006="",C6006="",E6006=""),0,(IF(A6006=-1,H6006,0)-IF(OR(A6006=1,A6006=0),H6006,0)+IF(A6006=2,H6006,0))*IF(E6006="SGD",1,IF(E6006="USD",Settings!$B$22,IF(E6006="HKD",Settings!$B$23,1))))</f>
        <v>0</v>
      </c>
      <c r="P6006">
        <f>IF(OR(B6006="",C6006="",E6006=""),0,IF(A6006=2,H6006*IF(E6006="SGD",1,IF(E6006="USD",Settings!$B$22,IF(E6006="HKD",Settings!$B$23,1))),0))</f>
        <v>0</v>
      </c>
      <c r="Q6006" s="312">
        <f>IF(OR(J6006="",G6006=""),"",G6006+ROW()/1000000)</f>
      </c>
      <c r="R6006" s="247">
        <f>IF(Q6006="","",SUMIFS(Txn[Signed Units],Txn[Key],J6006,Txn[Transaction Order],"&lt;="&amp;Q6006))</f>
      </c>
    </row>
    <row r="6007" spans="10:18" ht="15" customHeight="1" x14ac:dyDescent="0.15">
      <c r="J6007" s="246">
        <f>IF(OR(B6007="",C6007="",E6007=""),"",B6007&amp;":"&amp;C6007&amp;":"&amp;E6007)</f>
      </c>
      <c r="K6007" s="247">
        <f>IF(A6007="","",A6007*D6007)</f>
      </c>
      <c r="L6007" s="246">
        <f>IF(A6007="","",IF(OR(A6007=1,A6007=0),H6007,0))</f>
      </c>
      <c r="M6007" s="246">
        <f>IF(A6007="","",IF(A6007=-1,H6007,0))</f>
      </c>
      <c r="N6007">
        <f>IF(J6007="","",IF(E6007="SGD",1,IF(E6007="USD",Settings!$B$22,IF(E6007="HKD",Settings!$B$23,1))))</f>
      </c>
      <c r="O6007">
        <f>IF(OR(B6007="",C6007="",E6007=""),0,(IF(A6007=-1,H6007,0)-IF(OR(A6007=1,A6007=0),H6007,0)+IF(A6007=2,H6007,0))*IF(E6007="SGD",1,IF(E6007="USD",Settings!$B$22,IF(E6007="HKD",Settings!$B$23,1))))</f>
        <v>0</v>
      </c>
      <c r="P6007">
        <f>IF(OR(B6007="",C6007="",E6007=""),0,IF(A6007=2,H6007*IF(E6007="SGD",1,IF(E6007="USD",Settings!$B$22,IF(E6007="HKD",Settings!$B$23,1))),0))</f>
        <v>0</v>
      </c>
      <c r="Q6007" s="312">
        <f>IF(OR(J6007="",G6007=""),"",G6007+ROW()/1000000)</f>
      </c>
      <c r="R6007" s="247">
        <f>IF(Q6007="","",SUMIFS(Txn[Signed Units],Txn[Key],J6007,Txn[Transaction Order],"&lt;="&amp;Q6007))</f>
      </c>
    </row>
    <row r="6008" spans="10:18" ht="15" customHeight="1" x14ac:dyDescent="0.15">
      <c r="J6008" s="246">
        <f>IF(OR(B6008="",C6008="",E6008=""),"",B6008&amp;":"&amp;C6008&amp;":"&amp;E6008)</f>
      </c>
      <c r="K6008" s="247">
        <f>IF(A6008="","",A6008*D6008)</f>
      </c>
      <c r="L6008" s="246">
        <f>IF(A6008="","",IF(OR(A6008=1,A6008=0),H6008,0))</f>
      </c>
      <c r="M6008" s="246">
        <f>IF(A6008="","",IF(A6008=-1,H6008,0))</f>
      </c>
      <c r="N6008">
        <f>IF(J6008="","",IF(E6008="SGD",1,IF(E6008="USD",Settings!$B$22,IF(E6008="HKD",Settings!$B$23,1))))</f>
      </c>
      <c r="O6008">
        <f>IF(OR(B6008="",C6008="",E6008=""),0,(IF(A6008=-1,H6008,0)-IF(OR(A6008=1,A6008=0),H6008,0)+IF(A6008=2,H6008,0))*IF(E6008="SGD",1,IF(E6008="USD",Settings!$B$22,IF(E6008="HKD",Settings!$B$23,1))))</f>
        <v>0</v>
      </c>
      <c r="P6008">
        <f>IF(OR(B6008="",C6008="",E6008=""),0,IF(A6008=2,H6008*IF(E6008="SGD",1,IF(E6008="USD",Settings!$B$22,IF(E6008="HKD",Settings!$B$23,1))),0))</f>
        <v>0</v>
      </c>
      <c r="Q6008" s="312">
        <f>IF(OR(J6008="",G6008=""),"",G6008+ROW()/1000000)</f>
      </c>
      <c r="R6008" s="247">
        <f>IF(Q6008="","",SUMIFS(Txn[Signed Units],Txn[Key],J6008,Txn[Transaction Order],"&lt;="&amp;Q6008))</f>
      </c>
    </row>
    <row r="6009" spans="10:18" ht="15" customHeight="1" x14ac:dyDescent="0.15">
      <c r="J6009" s="246">
        <f>IF(OR(B6009="",C6009="",E6009=""),"",B6009&amp;":"&amp;C6009&amp;":"&amp;E6009)</f>
      </c>
      <c r="K6009" s="247">
        <f>IF(A6009="","",A6009*D6009)</f>
      </c>
      <c r="L6009" s="246">
        <f>IF(A6009="","",IF(OR(A6009=1,A6009=0),H6009,0))</f>
      </c>
      <c r="M6009" s="246">
        <f>IF(A6009="","",IF(A6009=-1,H6009,0))</f>
      </c>
      <c r="N6009">
        <f>IF(J6009="","",IF(E6009="SGD",1,IF(E6009="USD",Settings!$B$22,IF(E6009="HKD",Settings!$B$23,1))))</f>
      </c>
      <c r="O6009">
        <f>IF(OR(B6009="",C6009="",E6009=""),0,(IF(A6009=-1,H6009,0)-IF(OR(A6009=1,A6009=0),H6009,0)+IF(A6009=2,H6009,0))*IF(E6009="SGD",1,IF(E6009="USD",Settings!$B$22,IF(E6009="HKD",Settings!$B$23,1))))</f>
        <v>0</v>
      </c>
      <c r="P6009">
        <f>IF(OR(B6009="",C6009="",E6009=""),0,IF(A6009=2,H6009*IF(E6009="SGD",1,IF(E6009="USD",Settings!$B$22,IF(E6009="HKD",Settings!$B$23,1))),0))</f>
        <v>0</v>
      </c>
      <c r="Q6009" s="312">
        <f>IF(OR(J6009="",G6009=""),"",G6009+ROW()/1000000)</f>
      </c>
      <c r="R6009" s="247">
        <f>IF(Q6009="","",SUMIFS(Txn[Signed Units],Txn[Key],J6009,Txn[Transaction Order],"&lt;="&amp;Q6009))</f>
      </c>
    </row>
    <row r="6010" spans="10:18" ht="15" customHeight="1" x14ac:dyDescent="0.15">
      <c r="J6010" s="246">
        <f>IF(OR(B6010="",C6010="",E6010=""),"",B6010&amp;":"&amp;C6010&amp;":"&amp;E6010)</f>
      </c>
      <c r="K6010" s="247">
        <f>IF(A6010="","",A6010*D6010)</f>
      </c>
      <c r="L6010" s="246">
        <f>IF(A6010="","",IF(OR(A6010=1,A6010=0),H6010,0))</f>
      </c>
      <c r="M6010" s="246">
        <f>IF(A6010="","",IF(A6010=-1,H6010,0))</f>
      </c>
      <c r="N6010">
        <f>IF(J6010="","",IF(E6010="SGD",1,IF(E6010="USD",Settings!$B$22,IF(E6010="HKD",Settings!$B$23,1))))</f>
      </c>
      <c r="O6010">
        <f>IF(OR(B6010="",C6010="",E6010=""),0,(IF(A6010=-1,H6010,0)-IF(OR(A6010=1,A6010=0),H6010,0)+IF(A6010=2,H6010,0))*IF(E6010="SGD",1,IF(E6010="USD",Settings!$B$22,IF(E6010="HKD",Settings!$B$23,1))))</f>
        <v>0</v>
      </c>
      <c r="P6010">
        <f>IF(OR(B6010="",C6010="",E6010=""),0,IF(A6010=2,H6010*IF(E6010="SGD",1,IF(E6010="USD",Settings!$B$22,IF(E6010="HKD",Settings!$B$23,1))),0))</f>
        <v>0</v>
      </c>
      <c r="Q6010" s="312">
        <f>IF(OR(J6010="",G6010=""),"",G6010+ROW()/1000000)</f>
      </c>
      <c r="R6010" s="247">
        <f>IF(Q6010="","",SUMIFS(Txn[Signed Units],Txn[Key],J6010,Txn[Transaction Order],"&lt;="&amp;Q6010))</f>
      </c>
    </row>
    <row r="6011" spans="10:18" ht="15" customHeight="1" x14ac:dyDescent="0.15">
      <c r="J6011" s="246">
        <f>IF(OR(B6011="",C6011="",E6011=""),"",B6011&amp;":"&amp;C6011&amp;":"&amp;E6011)</f>
      </c>
      <c r="K6011" s="247">
        <f>IF(A6011="","",A6011*D6011)</f>
      </c>
      <c r="L6011" s="246">
        <f>IF(A6011="","",IF(OR(A6011=1,A6011=0),H6011,0))</f>
      </c>
      <c r="M6011" s="246">
        <f>IF(A6011="","",IF(A6011=-1,H6011,0))</f>
      </c>
      <c r="N6011">
        <f>IF(J6011="","",IF(E6011="SGD",1,IF(E6011="USD",Settings!$B$22,IF(E6011="HKD",Settings!$B$23,1))))</f>
      </c>
      <c r="O6011">
        <f>IF(OR(B6011="",C6011="",E6011=""),0,(IF(A6011=-1,H6011,0)-IF(OR(A6011=1,A6011=0),H6011,0)+IF(A6011=2,H6011,0))*IF(E6011="SGD",1,IF(E6011="USD",Settings!$B$22,IF(E6011="HKD",Settings!$B$23,1))))</f>
        <v>0</v>
      </c>
      <c r="P6011">
        <f>IF(OR(B6011="",C6011="",E6011=""),0,IF(A6011=2,H6011*IF(E6011="SGD",1,IF(E6011="USD",Settings!$B$22,IF(E6011="HKD",Settings!$B$23,1))),0))</f>
        <v>0</v>
      </c>
      <c r="Q6011" s="312">
        <f>IF(OR(J6011="",G6011=""),"",G6011+ROW()/1000000)</f>
      </c>
      <c r="R6011" s="247">
        <f>IF(Q6011="","",SUMIFS(Txn[Signed Units],Txn[Key],J6011,Txn[Transaction Order],"&lt;="&amp;Q6011))</f>
      </c>
    </row>
    <row r="6012" spans="10:18" ht="15" customHeight="1" x14ac:dyDescent="0.15">
      <c r="J6012" s="246">
        <f>IF(OR(B6012="",C6012="",E6012=""),"",B6012&amp;":"&amp;C6012&amp;":"&amp;E6012)</f>
      </c>
      <c r="K6012" s="247">
        <f>IF(A6012="","",A6012*D6012)</f>
      </c>
      <c r="L6012" s="246">
        <f>IF(A6012="","",IF(OR(A6012=1,A6012=0),H6012,0))</f>
      </c>
      <c r="M6012" s="246">
        <f>IF(A6012="","",IF(A6012=-1,H6012,0))</f>
      </c>
      <c r="N6012">
        <f>IF(J6012="","",IF(E6012="SGD",1,IF(E6012="USD",Settings!$B$22,IF(E6012="HKD",Settings!$B$23,1))))</f>
      </c>
      <c r="O6012">
        <f>IF(OR(B6012="",C6012="",E6012=""),0,(IF(A6012=-1,H6012,0)-IF(OR(A6012=1,A6012=0),H6012,0)+IF(A6012=2,H6012,0))*IF(E6012="SGD",1,IF(E6012="USD",Settings!$B$22,IF(E6012="HKD",Settings!$B$23,1))))</f>
        <v>0</v>
      </c>
      <c r="P6012">
        <f>IF(OR(B6012="",C6012="",E6012=""),0,IF(A6012=2,H6012*IF(E6012="SGD",1,IF(E6012="USD",Settings!$B$22,IF(E6012="HKD",Settings!$B$23,1))),0))</f>
        <v>0</v>
      </c>
      <c r="Q6012" s="312">
        <f>IF(OR(J6012="",G6012=""),"",G6012+ROW()/1000000)</f>
      </c>
      <c r="R6012" s="247">
        <f>IF(Q6012="","",SUMIFS(Txn[Signed Units],Txn[Key],J6012,Txn[Transaction Order],"&lt;="&amp;Q6012))</f>
      </c>
    </row>
    <row r="6013" spans="10:18" ht="15" customHeight="1" x14ac:dyDescent="0.15">
      <c r="J6013" s="246">
        <f>IF(OR(B6013="",C6013="",E6013=""),"",B6013&amp;":"&amp;C6013&amp;":"&amp;E6013)</f>
      </c>
      <c r="K6013" s="247">
        <f>IF(A6013="","",A6013*D6013)</f>
      </c>
      <c r="L6013" s="246">
        <f>IF(A6013="","",IF(OR(A6013=1,A6013=0),H6013,0))</f>
      </c>
      <c r="M6013" s="246">
        <f>IF(A6013="","",IF(A6013=-1,H6013,0))</f>
      </c>
      <c r="N6013">
        <f>IF(J6013="","",IF(E6013="SGD",1,IF(E6013="USD",Settings!$B$22,IF(E6013="HKD",Settings!$B$23,1))))</f>
      </c>
      <c r="O6013">
        <f>IF(OR(B6013="",C6013="",E6013=""),0,(IF(A6013=-1,H6013,0)-IF(OR(A6013=1,A6013=0),H6013,0)+IF(A6013=2,H6013,0))*IF(E6013="SGD",1,IF(E6013="USD",Settings!$B$22,IF(E6013="HKD",Settings!$B$23,1))))</f>
        <v>0</v>
      </c>
      <c r="P6013">
        <f>IF(OR(B6013="",C6013="",E6013=""),0,IF(A6013=2,H6013*IF(E6013="SGD",1,IF(E6013="USD",Settings!$B$22,IF(E6013="HKD",Settings!$B$23,1))),0))</f>
        <v>0</v>
      </c>
      <c r="Q6013" s="312">
        <f>IF(OR(J6013="",G6013=""),"",G6013+ROW()/1000000)</f>
      </c>
      <c r="R6013" s="247">
        <f>IF(Q6013="","",SUMIFS(Txn[Signed Units],Txn[Key],J6013,Txn[Transaction Order],"&lt;="&amp;Q6013))</f>
      </c>
    </row>
    <row r="6014" spans="10:18" ht="15" customHeight="1" x14ac:dyDescent="0.15">
      <c r="J6014" s="246">
        <f>IF(OR(B6014="",C6014="",E6014=""),"",B6014&amp;":"&amp;C6014&amp;":"&amp;E6014)</f>
      </c>
      <c r="K6014" s="247">
        <f>IF(A6014="","",A6014*D6014)</f>
      </c>
      <c r="L6014" s="246">
        <f>IF(A6014="","",IF(OR(A6014=1,A6014=0),H6014,0))</f>
      </c>
      <c r="M6014" s="246">
        <f>IF(A6014="","",IF(A6014=-1,H6014,0))</f>
      </c>
      <c r="N6014">
        <f>IF(J6014="","",IF(E6014="SGD",1,IF(E6014="USD",Settings!$B$22,IF(E6014="HKD",Settings!$B$23,1))))</f>
      </c>
      <c r="O6014">
        <f>IF(OR(B6014="",C6014="",E6014=""),0,(IF(A6014=-1,H6014,0)-IF(OR(A6014=1,A6014=0),H6014,0)+IF(A6014=2,H6014,0))*IF(E6014="SGD",1,IF(E6014="USD",Settings!$B$22,IF(E6014="HKD",Settings!$B$23,1))))</f>
        <v>0</v>
      </c>
      <c r="P6014">
        <f>IF(OR(B6014="",C6014="",E6014=""),0,IF(A6014=2,H6014*IF(E6014="SGD",1,IF(E6014="USD",Settings!$B$22,IF(E6014="HKD",Settings!$B$23,1))),0))</f>
        <v>0</v>
      </c>
      <c r="Q6014" s="312">
        <f>IF(OR(J6014="",G6014=""),"",G6014+ROW()/1000000)</f>
      </c>
      <c r="R6014" s="247">
        <f>IF(Q6014="","",SUMIFS(Txn[Signed Units],Txn[Key],J6014,Txn[Transaction Order],"&lt;="&amp;Q6014))</f>
      </c>
    </row>
    <row r="6015" spans="10:18" ht="15" customHeight="1" x14ac:dyDescent="0.15">
      <c r="J6015" s="246">
        <f>IF(OR(B6015="",C6015="",E6015=""),"",B6015&amp;":"&amp;C6015&amp;":"&amp;E6015)</f>
      </c>
      <c r="K6015" s="247">
        <f>IF(A6015="","",A6015*D6015)</f>
      </c>
      <c r="L6015" s="246">
        <f>IF(A6015="","",IF(OR(A6015=1,A6015=0),H6015,0))</f>
      </c>
      <c r="M6015" s="246">
        <f>IF(A6015="","",IF(A6015=-1,H6015,0))</f>
      </c>
      <c r="N6015">
        <f>IF(J6015="","",IF(E6015="SGD",1,IF(E6015="USD",Settings!$B$22,IF(E6015="HKD",Settings!$B$23,1))))</f>
      </c>
      <c r="O6015">
        <f>IF(OR(B6015="",C6015="",E6015=""),0,(IF(A6015=-1,H6015,0)-IF(OR(A6015=1,A6015=0),H6015,0)+IF(A6015=2,H6015,0))*IF(E6015="SGD",1,IF(E6015="USD",Settings!$B$22,IF(E6015="HKD",Settings!$B$23,1))))</f>
        <v>0</v>
      </c>
      <c r="P6015">
        <f>IF(OR(B6015="",C6015="",E6015=""),0,IF(A6015=2,H6015*IF(E6015="SGD",1,IF(E6015="USD",Settings!$B$22,IF(E6015="HKD",Settings!$B$23,1))),0))</f>
        <v>0</v>
      </c>
      <c r="Q6015" s="312">
        <f>IF(OR(J6015="",G6015=""),"",G6015+ROW()/1000000)</f>
      </c>
      <c r="R6015" s="247">
        <f>IF(Q6015="","",SUMIFS(Txn[Signed Units],Txn[Key],J6015,Txn[Transaction Order],"&lt;="&amp;Q6015))</f>
      </c>
    </row>
    <row r="6016" spans="10:18" ht="15" customHeight="1" x14ac:dyDescent="0.15">
      <c r="J6016" s="246">
        <f>IF(OR(B6016="",C6016="",E6016=""),"",B6016&amp;":"&amp;C6016&amp;":"&amp;E6016)</f>
      </c>
      <c r="K6016" s="247">
        <f>IF(A6016="","",A6016*D6016)</f>
      </c>
      <c r="L6016" s="246">
        <f>IF(A6016="","",IF(OR(A6016=1,A6016=0),H6016,0))</f>
      </c>
      <c r="M6016" s="246">
        <f>IF(A6016="","",IF(A6016=-1,H6016,0))</f>
      </c>
      <c r="N6016">
        <f>IF(J6016="","",IF(E6016="SGD",1,IF(E6016="USD",Settings!$B$22,IF(E6016="HKD",Settings!$B$23,1))))</f>
      </c>
      <c r="O6016">
        <f>IF(OR(B6016="",C6016="",E6016=""),0,(IF(A6016=-1,H6016,0)-IF(OR(A6016=1,A6016=0),H6016,0)+IF(A6016=2,H6016,0))*IF(E6016="SGD",1,IF(E6016="USD",Settings!$B$22,IF(E6016="HKD",Settings!$B$23,1))))</f>
        <v>0</v>
      </c>
      <c r="P6016">
        <f>IF(OR(B6016="",C6016="",E6016=""),0,IF(A6016=2,H6016*IF(E6016="SGD",1,IF(E6016="USD",Settings!$B$22,IF(E6016="HKD",Settings!$B$23,1))),0))</f>
        <v>0</v>
      </c>
      <c r="Q6016" s="312">
        <f>IF(OR(J6016="",G6016=""),"",G6016+ROW()/1000000)</f>
      </c>
      <c r="R6016" s="247">
        <f>IF(Q6016="","",SUMIFS(Txn[Signed Units],Txn[Key],J6016,Txn[Transaction Order],"&lt;="&amp;Q6016))</f>
      </c>
    </row>
    <row r="6017" spans="10:18" ht="15" customHeight="1" x14ac:dyDescent="0.15">
      <c r="J6017" s="246">
        <f>IF(OR(B6017="",C6017="",E6017=""),"",B6017&amp;":"&amp;C6017&amp;":"&amp;E6017)</f>
      </c>
      <c r="K6017" s="247">
        <f>IF(A6017="","",A6017*D6017)</f>
      </c>
      <c r="L6017" s="246">
        <f>IF(A6017="","",IF(OR(A6017=1,A6017=0),H6017,0))</f>
      </c>
      <c r="M6017" s="246">
        <f>IF(A6017="","",IF(A6017=-1,H6017,0))</f>
      </c>
      <c r="N6017">
        <f>IF(J6017="","",IF(E6017="SGD",1,IF(E6017="USD",Settings!$B$22,IF(E6017="HKD",Settings!$B$23,1))))</f>
      </c>
      <c r="O6017">
        <f>IF(OR(B6017="",C6017="",E6017=""),0,(IF(A6017=-1,H6017,0)-IF(OR(A6017=1,A6017=0),H6017,0)+IF(A6017=2,H6017,0))*IF(E6017="SGD",1,IF(E6017="USD",Settings!$B$22,IF(E6017="HKD",Settings!$B$23,1))))</f>
        <v>0</v>
      </c>
      <c r="P6017">
        <f>IF(OR(B6017="",C6017="",E6017=""),0,IF(A6017=2,H6017*IF(E6017="SGD",1,IF(E6017="USD",Settings!$B$22,IF(E6017="HKD",Settings!$B$23,1))),0))</f>
        <v>0</v>
      </c>
      <c r="Q6017" s="312">
        <f>IF(OR(J6017="",G6017=""),"",G6017+ROW()/1000000)</f>
      </c>
      <c r="R6017" s="247">
        <f>IF(Q6017="","",SUMIFS(Txn[Signed Units],Txn[Key],J6017,Txn[Transaction Order],"&lt;="&amp;Q6017))</f>
      </c>
    </row>
    <row r="6018" spans="10:18" ht="15" customHeight="1" x14ac:dyDescent="0.15">
      <c r="J6018" s="246">
        <f>IF(OR(B6018="",C6018="",E6018=""),"",B6018&amp;":"&amp;C6018&amp;":"&amp;E6018)</f>
      </c>
      <c r="K6018" s="247">
        <f>IF(A6018="","",A6018*D6018)</f>
      </c>
      <c r="L6018" s="246">
        <f>IF(A6018="","",IF(OR(A6018=1,A6018=0),H6018,0))</f>
      </c>
      <c r="M6018" s="246">
        <f>IF(A6018="","",IF(A6018=-1,H6018,0))</f>
      </c>
      <c r="N6018">
        <f>IF(J6018="","",IF(E6018="SGD",1,IF(E6018="USD",Settings!$B$22,IF(E6018="HKD",Settings!$B$23,1))))</f>
      </c>
      <c r="O6018">
        <f>IF(OR(B6018="",C6018="",E6018=""),0,(IF(A6018=-1,H6018,0)-IF(OR(A6018=1,A6018=0),H6018,0)+IF(A6018=2,H6018,0))*IF(E6018="SGD",1,IF(E6018="USD",Settings!$B$22,IF(E6018="HKD",Settings!$B$23,1))))</f>
        <v>0</v>
      </c>
      <c r="P6018">
        <f>IF(OR(B6018="",C6018="",E6018=""),0,IF(A6018=2,H6018*IF(E6018="SGD",1,IF(E6018="USD",Settings!$B$22,IF(E6018="HKD",Settings!$B$23,1))),0))</f>
        <v>0</v>
      </c>
      <c r="Q6018" s="312">
        <f>IF(OR(J6018="",G6018=""),"",G6018+ROW()/1000000)</f>
      </c>
      <c r="R6018" s="247">
        <f>IF(Q6018="","",SUMIFS(Txn[Signed Units],Txn[Key],J6018,Txn[Transaction Order],"&lt;="&amp;Q6018))</f>
      </c>
    </row>
    <row r="6019" spans="10:18" ht="15" customHeight="1" x14ac:dyDescent="0.15">
      <c r="J6019" s="246">
        <f>IF(OR(B6019="",C6019="",E6019=""),"",B6019&amp;":"&amp;C6019&amp;":"&amp;E6019)</f>
      </c>
      <c r="K6019" s="247">
        <f>IF(A6019="","",A6019*D6019)</f>
      </c>
      <c r="L6019" s="246">
        <f>IF(A6019="","",IF(OR(A6019=1,A6019=0),H6019,0))</f>
      </c>
      <c r="M6019" s="246">
        <f>IF(A6019="","",IF(A6019=-1,H6019,0))</f>
      </c>
      <c r="N6019">
        <f>IF(J6019="","",IF(E6019="SGD",1,IF(E6019="USD",Settings!$B$22,IF(E6019="HKD",Settings!$B$23,1))))</f>
      </c>
      <c r="O6019">
        <f>IF(OR(B6019="",C6019="",E6019=""),0,(IF(A6019=-1,H6019,0)-IF(OR(A6019=1,A6019=0),H6019,0)+IF(A6019=2,H6019,0))*IF(E6019="SGD",1,IF(E6019="USD",Settings!$B$22,IF(E6019="HKD",Settings!$B$23,1))))</f>
        <v>0</v>
      </c>
      <c r="P6019">
        <f>IF(OR(B6019="",C6019="",E6019=""),0,IF(A6019=2,H6019*IF(E6019="SGD",1,IF(E6019="USD",Settings!$B$22,IF(E6019="HKD",Settings!$B$23,1))),0))</f>
        <v>0</v>
      </c>
      <c r="Q6019" s="312">
        <f>IF(OR(J6019="",G6019=""),"",G6019+ROW()/1000000)</f>
      </c>
      <c r="R6019" s="247">
        <f>IF(Q6019="","",SUMIFS(Txn[Signed Units],Txn[Key],J6019,Txn[Transaction Order],"&lt;="&amp;Q6019))</f>
      </c>
    </row>
    <row r="6020" spans="10:18" ht="15" customHeight="1" x14ac:dyDescent="0.15">
      <c r="J6020" s="246">
        <f>IF(OR(B6020="",C6020="",E6020=""),"",B6020&amp;":"&amp;C6020&amp;":"&amp;E6020)</f>
      </c>
      <c r="K6020" s="247">
        <f>IF(A6020="","",A6020*D6020)</f>
      </c>
      <c r="L6020" s="246">
        <f>IF(A6020="","",IF(OR(A6020=1,A6020=0),H6020,0))</f>
      </c>
      <c r="M6020" s="246">
        <f>IF(A6020="","",IF(A6020=-1,H6020,0))</f>
      </c>
      <c r="N6020">
        <f>IF(J6020="","",IF(E6020="SGD",1,IF(E6020="USD",Settings!$B$22,IF(E6020="HKD",Settings!$B$23,1))))</f>
      </c>
      <c r="O6020">
        <f>IF(OR(B6020="",C6020="",E6020=""),0,(IF(A6020=-1,H6020,0)-IF(OR(A6020=1,A6020=0),H6020,0)+IF(A6020=2,H6020,0))*IF(E6020="SGD",1,IF(E6020="USD",Settings!$B$22,IF(E6020="HKD",Settings!$B$23,1))))</f>
        <v>0</v>
      </c>
      <c r="P6020">
        <f>IF(OR(B6020="",C6020="",E6020=""),0,IF(A6020=2,H6020*IF(E6020="SGD",1,IF(E6020="USD",Settings!$B$22,IF(E6020="HKD",Settings!$B$23,1))),0))</f>
        <v>0</v>
      </c>
      <c r="Q6020" s="312">
        <f>IF(OR(J6020="",G6020=""),"",G6020+ROW()/1000000)</f>
      </c>
      <c r="R6020" s="247">
        <f>IF(Q6020="","",SUMIFS(Txn[Signed Units],Txn[Key],J6020,Txn[Transaction Order],"&lt;="&amp;Q6020))</f>
      </c>
    </row>
    <row r="6021" spans="10:18" ht="15" customHeight="1" x14ac:dyDescent="0.15">
      <c r="J6021" s="246">
        <f>IF(OR(B6021="",C6021="",E6021=""),"",B6021&amp;":"&amp;C6021&amp;":"&amp;E6021)</f>
      </c>
      <c r="K6021" s="247">
        <f>IF(A6021="","",A6021*D6021)</f>
      </c>
      <c r="L6021" s="246">
        <f>IF(A6021="","",IF(OR(A6021=1,A6021=0),H6021,0))</f>
      </c>
      <c r="M6021" s="246">
        <f>IF(A6021="","",IF(A6021=-1,H6021,0))</f>
      </c>
      <c r="N6021">
        <f>IF(J6021="","",IF(E6021="SGD",1,IF(E6021="USD",Settings!$B$22,IF(E6021="HKD",Settings!$B$23,1))))</f>
      </c>
      <c r="O6021">
        <f>IF(OR(B6021="",C6021="",E6021=""),0,(IF(A6021=-1,H6021,0)-IF(OR(A6021=1,A6021=0),H6021,0)+IF(A6021=2,H6021,0))*IF(E6021="SGD",1,IF(E6021="USD",Settings!$B$22,IF(E6021="HKD",Settings!$B$23,1))))</f>
        <v>0</v>
      </c>
      <c r="P6021">
        <f>IF(OR(B6021="",C6021="",E6021=""),0,IF(A6021=2,H6021*IF(E6021="SGD",1,IF(E6021="USD",Settings!$B$22,IF(E6021="HKD",Settings!$B$23,1))),0))</f>
        <v>0</v>
      </c>
      <c r="Q6021" s="312">
        <f>IF(OR(J6021="",G6021=""),"",G6021+ROW()/1000000)</f>
      </c>
      <c r="R6021" s="247">
        <f>IF(Q6021="","",SUMIFS(Txn[Signed Units],Txn[Key],J6021,Txn[Transaction Order],"&lt;="&amp;Q6021))</f>
      </c>
    </row>
    <row r="6022" spans="10:18" ht="15" customHeight="1" x14ac:dyDescent="0.15">
      <c r="J6022" s="246">
        <f>IF(OR(B6022="",C6022="",E6022=""),"",B6022&amp;":"&amp;C6022&amp;":"&amp;E6022)</f>
      </c>
      <c r="K6022" s="247">
        <f>IF(A6022="","",A6022*D6022)</f>
      </c>
      <c r="L6022" s="246">
        <f>IF(A6022="","",IF(OR(A6022=1,A6022=0),H6022,0))</f>
      </c>
      <c r="M6022" s="246">
        <f>IF(A6022="","",IF(A6022=-1,H6022,0))</f>
      </c>
      <c r="N6022">
        <f>IF(J6022="","",IF(E6022="SGD",1,IF(E6022="USD",Settings!$B$22,IF(E6022="HKD",Settings!$B$23,1))))</f>
      </c>
      <c r="O6022">
        <f>IF(OR(B6022="",C6022="",E6022=""),0,(IF(A6022=-1,H6022,0)-IF(OR(A6022=1,A6022=0),H6022,0)+IF(A6022=2,H6022,0))*IF(E6022="SGD",1,IF(E6022="USD",Settings!$B$22,IF(E6022="HKD",Settings!$B$23,1))))</f>
        <v>0</v>
      </c>
      <c r="P6022">
        <f>IF(OR(B6022="",C6022="",E6022=""),0,IF(A6022=2,H6022*IF(E6022="SGD",1,IF(E6022="USD",Settings!$B$22,IF(E6022="HKD",Settings!$B$23,1))),0))</f>
        <v>0</v>
      </c>
      <c r="Q6022" s="312">
        <f>IF(OR(J6022="",G6022=""),"",G6022+ROW()/1000000)</f>
      </c>
      <c r="R6022" s="247">
        <f>IF(Q6022="","",SUMIFS(Txn[Signed Units],Txn[Key],J6022,Txn[Transaction Order],"&lt;="&amp;Q6022))</f>
      </c>
    </row>
    <row r="6023" spans="10:18" ht="15" customHeight="1" x14ac:dyDescent="0.15">
      <c r="J6023" s="246">
        <f>IF(OR(B6023="",C6023="",E6023=""),"",B6023&amp;":"&amp;C6023&amp;":"&amp;E6023)</f>
      </c>
      <c r="K6023" s="247">
        <f>IF(A6023="","",A6023*D6023)</f>
      </c>
      <c r="L6023" s="246">
        <f>IF(A6023="","",IF(OR(A6023=1,A6023=0),H6023,0))</f>
      </c>
      <c r="M6023" s="246">
        <f>IF(A6023="","",IF(A6023=-1,H6023,0))</f>
      </c>
      <c r="N6023">
        <f>IF(J6023="","",IF(E6023="SGD",1,IF(E6023="USD",Settings!$B$22,IF(E6023="HKD",Settings!$B$23,1))))</f>
      </c>
      <c r="O6023">
        <f>IF(OR(B6023="",C6023="",E6023=""),0,(IF(A6023=-1,H6023,0)-IF(OR(A6023=1,A6023=0),H6023,0)+IF(A6023=2,H6023,0))*IF(E6023="SGD",1,IF(E6023="USD",Settings!$B$22,IF(E6023="HKD",Settings!$B$23,1))))</f>
        <v>0</v>
      </c>
      <c r="P6023">
        <f>IF(OR(B6023="",C6023="",E6023=""),0,IF(A6023=2,H6023*IF(E6023="SGD",1,IF(E6023="USD",Settings!$B$22,IF(E6023="HKD",Settings!$B$23,1))),0))</f>
        <v>0</v>
      </c>
      <c r="Q6023" s="312">
        <f>IF(OR(J6023="",G6023=""),"",G6023+ROW()/1000000)</f>
      </c>
      <c r="R6023" s="247">
        <f>IF(Q6023="","",SUMIFS(Txn[Signed Units],Txn[Key],J6023,Txn[Transaction Order],"&lt;="&amp;Q6023))</f>
      </c>
    </row>
    <row r="6024" spans="10:18" ht="15" customHeight="1" x14ac:dyDescent="0.15">
      <c r="J6024" s="246">
        <f>IF(OR(B6024="",C6024="",E6024=""),"",B6024&amp;":"&amp;C6024&amp;":"&amp;E6024)</f>
      </c>
      <c r="K6024" s="247">
        <f>IF(A6024="","",A6024*D6024)</f>
      </c>
      <c r="L6024" s="246">
        <f>IF(A6024="","",IF(OR(A6024=1,A6024=0),H6024,0))</f>
      </c>
      <c r="M6024" s="246">
        <f>IF(A6024="","",IF(A6024=-1,H6024,0))</f>
      </c>
      <c r="N6024">
        <f>IF(J6024="","",IF(E6024="SGD",1,IF(E6024="USD",Settings!$B$22,IF(E6024="HKD",Settings!$B$23,1))))</f>
      </c>
      <c r="O6024">
        <f>IF(OR(B6024="",C6024="",E6024=""),0,(IF(A6024=-1,H6024,0)-IF(OR(A6024=1,A6024=0),H6024,0)+IF(A6024=2,H6024,0))*IF(E6024="SGD",1,IF(E6024="USD",Settings!$B$22,IF(E6024="HKD",Settings!$B$23,1))))</f>
        <v>0</v>
      </c>
      <c r="P6024">
        <f>IF(OR(B6024="",C6024="",E6024=""),0,IF(A6024=2,H6024*IF(E6024="SGD",1,IF(E6024="USD",Settings!$B$22,IF(E6024="HKD",Settings!$B$23,1))),0))</f>
        <v>0</v>
      </c>
      <c r="Q6024" s="312">
        <f>IF(OR(J6024="",G6024=""),"",G6024+ROW()/1000000)</f>
      </c>
      <c r="R6024" s="247">
        <f>IF(Q6024="","",SUMIFS(Txn[Signed Units],Txn[Key],J6024,Txn[Transaction Order],"&lt;="&amp;Q6024))</f>
      </c>
    </row>
    <row r="6025" spans="10:18" ht="15" customHeight="1" x14ac:dyDescent="0.15">
      <c r="J6025" s="246">
        <f>IF(OR(B6025="",C6025="",E6025=""),"",B6025&amp;":"&amp;C6025&amp;":"&amp;E6025)</f>
      </c>
      <c r="K6025" s="247">
        <f>IF(A6025="","",A6025*D6025)</f>
      </c>
      <c r="L6025" s="246">
        <f>IF(A6025="","",IF(OR(A6025=1,A6025=0),H6025,0))</f>
      </c>
      <c r="M6025" s="246">
        <f>IF(A6025="","",IF(A6025=-1,H6025,0))</f>
      </c>
      <c r="N6025">
        <f>IF(J6025="","",IF(E6025="SGD",1,IF(E6025="USD",Settings!$B$22,IF(E6025="HKD",Settings!$B$23,1))))</f>
      </c>
      <c r="O6025">
        <f>IF(OR(B6025="",C6025="",E6025=""),0,(IF(A6025=-1,H6025,0)-IF(OR(A6025=1,A6025=0),H6025,0)+IF(A6025=2,H6025,0))*IF(E6025="SGD",1,IF(E6025="USD",Settings!$B$22,IF(E6025="HKD",Settings!$B$23,1))))</f>
        <v>0</v>
      </c>
      <c r="P6025">
        <f>IF(OR(B6025="",C6025="",E6025=""),0,IF(A6025=2,H6025*IF(E6025="SGD",1,IF(E6025="USD",Settings!$B$22,IF(E6025="HKD",Settings!$B$23,1))),0))</f>
        <v>0</v>
      </c>
      <c r="Q6025" s="312">
        <f>IF(OR(J6025="",G6025=""),"",G6025+ROW()/1000000)</f>
      </c>
      <c r="R6025" s="247">
        <f>IF(Q6025="","",SUMIFS(Txn[Signed Units],Txn[Key],J6025,Txn[Transaction Order],"&lt;="&amp;Q6025))</f>
      </c>
    </row>
    <row r="6026" spans="10:18" ht="15" customHeight="1" x14ac:dyDescent="0.15">
      <c r="J6026" s="246">
        <f>IF(OR(B6026="",C6026="",E6026=""),"",B6026&amp;":"&amp;C6026&amp;":"&amp;E6026)</f>
      </c>
      <c r="K6026" s="247">
        <f>IF(A6026="","",A6026*D6026)</f>
      </c>
      <c r="L6026" s="246">
        <f>IF(A6026="","",IF(OR(A6026=1,A6026=0),H6026,0))</f>
      </c>
      <c r="M6026" s="246">
        <f>IF(A6026="","",IF(A6026=-1,H6026,0))</f>
      </c>
      <c r="N6026">
        <f>IF(J6026="","",IF(E6026="SGD",1,IF(E6026="USD",Settings!$B$22,IF(E6026="HKD",Settings!$B$23,1))))</f>
      </c>
      <c r="O6026">
        <f>IF(OR(B6026="",C6026="",E6026=""),0,(IF(A6026=-1,H6026,0)-IF(OR(A6026=1,A6026=0),H6026,0)+IF(A6026=2,H6026,0))*IF(E6026="SGD",1,IF(E6026="USD",Settings!$B$22,IF(E6026="HKD",Settings!$B$23,1))))</f>
        <v>0</v>
      </c>
      <c r="P6026">
        <f>IF(OR(B6026="",C6026="",E6026=""),0,IF(A6026=2,H6026*IF(E6026="SGD",1,IF(E6026="USD",Settings!$B$22,IF(E6026="HKD",Settings!$B$23,1))),0))</f>
        <v>0</v>
      </c>
      <c r="Q6026" s="312">
        <f>IF(OR(J6026="",G6026=""),"",G6026+ROW()/1000000)</f>
      </c>
      <c r="R6026" s="247">
        <f>IF(Q6026="","",SUMIFS(Txn[Signed Units],Txn[Key],J6026,Txn[Transaction Order],"&lt;="&amp;Q6026))</f>
      </c>
    </row>
    <row r="6027" spans="10:18" ht="15" customHeight="1" x14ac:dyDescent="0.15">
      <c r="J6027" s="246">
        <f>IF(OR(B6027="",C6027="",E6027=""),"",B6027&amp;":"&amp;C6027&amp;":"&amp;E6027)</f>
      </c>
      <c r="K6027" s="247">
        <f>IF(A6027="","",A6027*D6027)</f>
      </c>
      <c r="L6027" s="246">
        <f>IF(A6027="","",IF(OR(A6027=1,A6027=0),H6027,0))</f>
      </c>
      <c r="M6027" s="246">
        <f>IF(A6027="","",IF(A6027=-1,H6027,0))</f>
      </c>
      <c r="N6027">
        <f>IF(J6027="","",IF(E6027="SGD",1,IF(E6027="USD",Settings!$B$22,IF(E6027="HKD",Settings!$B$23,1))))</f>
      </c>
      <c r="O6027">
        <f>IF(OR(B6027="",C6027="",E6027=""),0,(IF(A6027=-1,H6027,0)-IF(OR(A6027=1,A6027=0),H6027,0)+IF(A6027=2,H6027,0))*IF(E6027="SGD",1,IF(E6027="USD",Settings!$B$22,IF(E6027="HKD",Settings!$B$23,1))))</f>
        <v>0</v>
      </c>
      <c r="P6027">
        <f>IF(OR(B6027="",C6027="",E6027=""),0,IF(A6027=2,H6027*IF(E6027="SGD",1,IF(E6027="USD",Settings!$B$22,IF(E6027="HKD",Settings!$B$23,1))),0))</f>
        <v>0</v>
      </c>
      <c r="Q6027" s="312">
        <f>IF(OR(J6027="",G6027=""),"",G6027+ROW()/1000000)</f>
      </c>
      <c r="R6027" s="247">
        <f>IF(Q6027="","",SUMIFS(Txn[Signed Units],Txn[Key],J6027,Txn[Transaction Order],"&lt;="&amp;Q6027))</f>
      </c>
    </row>
    <row r="6028" spans="10:18" ht="15" customHeight="1" x14ac:dyDescent="0.15">
      <c r="J6028" s="246">
        <f>IF(OR(B6028="",C6028="",E6028=""),"",B6028&amp;":"&amp;C6028&amp;":"&amp;E6028)</f>
      </c>
      <c r="K6028" s="247">
        <f>IF(A6028="","",A6028*D6028)</f>
      </c>
      <c r="L6028" s="246">
        <f>IF(A6028="","",IF(OR(A6028=1,A6028=0),H6028,0))</f>
      </c>
      <c r="M6028" s="246">
        <f>IF(A6028="","",IF(A6028=-1,H6028,0))</f>
      </c>
      <c r="N6028">
        <f>IF(J6028="","",IF(E6028="SGD",1,IF(E6028="USD",Settings!$B$22,IF(E6028="HKD",Settings!$B$23,1))))</f>
      </c>
      <c r="O6028">
        <f>IF(OR(B6028="",C6028="",E6028=""),0,(IF(A6028=-1,H6028,0)-IF(OR(A6028=1,A6028=0),H6028,0)+IF(A6028=2,H6028,0))*IF(E6028="SGD",1,IF(E6028="USD",Settings!$B$22,IF(E6028="HKD",Settings!$B$23,1))))</f>
        <v>0</v>
      </c>
      <c r="P6028">
        <f>IF(OR(B6028="",C6028="",E6028=""),0,IF(A6028=2,H6028*IF(E6028="SGD",1,IF(E6028="USD",Settings!$B$22,IF(E6028="HKD",Settings!$B$23,1))),0))</f>
        <v>0</v>
      </c>
      <c r="Q6028" s="312">
        <f>IF(OR(J6028="",G6028=""),"",G6028+ROW()/1000000)</f>
      </c>
      <c r="R6028" s="247">
        <f>IF(Q6028="","",SUMIFS(Txn[Signed Units],Txn[Key],J6028,Txn[Transaction Order],"&lt;="&amp;Q6028))</f>
      </c>
    </row>
    <row r="6029" spans="10:18" ht="15" customHeight="1" x14ac:dyDescent="0.15">
      <c r="J6029" s="246">
        <f>IF(OR(B6029="",C6029="",E6029=""),"",B6029&amp;":"&amp;C6029&amp;":"&amp;E6029)</f>
      </c>
      <c r="K6029" s="247">
        <f>IF(A6029="","",A6029*D6029)</f>
      </c>
      <c r="L6029" s="246">
        <f>IF(A6029="","",IF(OR(A6029=1,A6029=0),H6029,0))</f>
      </c>
      <c r="M6029" s="246">
        <f>IF(A6029="","",IF(A6029=-1,H6029,0))</f>
      </c>
      <c r="N6029">
        <f>IF(J6029="","",IF(E6029="SGD",1,IF(E6029="USD",Settings!$B$22,IF(E6029="HKD",Settings!$B$23,1))))</f>
      </c>
      <c r="O6029">
        <f>IF(OR(B6029="",C6029="",E6029=""),0,(IF(A6029=-1,H6029,0)-IF(OR(A6029=1,A6029=0),H6029,0)+IF(A6029=2,H6029,0))*IF(E6029="SGD",1,IF(E6029="USD",Settings!$B$22,IF(E6029="HKD",Settings!$B$23,1))))</f>
        <v>0</v>
      </c>
      <c r="P6029">
        <f>IF(OR(B6029="",C6029="",E6029=""),0,IF(A6029=2,H6029*IF(E6029="SGD",1,IF(E6029="USD",Settings!$B$22,IF(E6029="HKD",Settings!$B$23,1))),0))</f>
        <v>0</v>
      </c>
      <c r="Q6029" s="312">
        <f>IF(OR(J6029="",G6029=""),"",G6029+ROW()/1000000)</f>
      </c>
      <c r="R6029" s="247">
        <f>IF(Q6029="","",SUMIFS(Txn[Signed Units],Txn[Key],J6029,Txn[Transaction Order],"&lt;="&amp;Q6029))</f>
      </c>
    </row>
    <row r="6030" spans="10:18" ht="15" customHeight="1" x14ac:dyDescent="0.15">
      <c r="J6030" s="246">
        <f>IF(OR(B6030="",C6030="",E6030=""),"",B6030&amp;":"&amp;C6030&amp;":"&amp;E6030)</f>
      </c>
      <c r="K6030" s="247">
        <f>IF(A6030="","",A6030*D6030)</f>
      </c>
      <c r="L6030" s="246">
        <f>IF(A6030="","",IF(OR(A6030=1,A6030=0),H6030,0))</f>
      </c>
      <c r="M6030" s="246">
        <f>IF(A6030="","",IF(A6030=-1,H6030,0))</f>
      </c>
      <c r="N6030">
        <f>IF(J6030="","",IF(E6030="SGD",1,IF(E6030="USD",Settings!$B$22,IF(E6030="HKD",Settings!$B$23,1))))</f>
      </c>
      <c r="O6030">
        <f>IF(OR(B6030="",C6030="",E6030=""),0,(IF(A6030=-1,H6030,0)-IF(OR(A6030=1,A6030=0),H6030,0)+IF(A6030=2,H6030,0))*IF(E6030="SGD",1,IF(E6030="USD",Settings!$B$22,IF(E6030="HKD",Settings!$B$23,1))))</f>
        <v>0</v>
      </c>
      <c r="P6030">
        <f>IF(OR(B6030="",C6030="",E6030=""),0,IF(A6030=2,H6030*IF(E6030="SGD",1,IF(E6030="USD",Settings!$B$22,IF(E6030="HKD",Settings!$B$23,1))),0))</f>
        <v>0</v>
      </c>
      <c r="Q6030" s="312">
        <f>IF(OR(J6030="",G6030=""),"",G6030+ROW()/1000000)</f>
      </c>
      <c r="R6030" s="247">
        <f>IF(Q6030="","",SUMIFS(Txn[Signed Units],Txn[Key],J6030,Txn[Transaction Order],"&lt;="&amp;Q6030))</f>
      </c>
    </row>
    <row r="6031" spans="10:18" ht="15" customHeight="1" x14ac:dyDescent="0.15">
      <c r="J6031" s="246">
        <f>IF(OR(B6031="",C6031="",E6031=""),"",B6031&amp;":"&amp;C6031&amp;":"&amp;E6031)</f>
      </c>
      <c r="K6031" s="247">
        <f>IF(A6031="","",A6031*D6031)</f>
      </c>
      <c r="L6031" s="246">
        <f>IF(A6031="","",IF(OR(A6031=1,A6031=0),H6031,0))</f>
      </c>
      <c r="M6031" s="246">
        <f>IF(A6031="","",IF(A6031=-1,H6031,0))</f>
      </c>
      <c r="N6031">
        <f>IF(J6031="","",IF(E6031="SGD",1,IF(E6031="USD",Settings!$B$22,IF(E6031="HKD",Settings!$B$23,1))))</f>
      </c>
      <c r="O6031">
        <f>IF(OR(B6031="",C6031="",E6031=""),0,(IF(A6031=-1,H6031,0)-IF(OR(A6031=1,A6031=0),H6031,0)+IF(A6031=2,H6031,0))*IF(E6031="SGD",1,IF(E6031="USD",Settings!$B$22,IF(E6031="HKD",Settings!$B$23,1))))</f>
        <v>0</v>
      </c>
      <c r="P6031">
        <f>IF(OR(B6031="",C6031="",E6031=""),0,IF(A6031=2,H6031*IF(E6031="SGD",1,IF(E6031="USD",Settings!$B$22,IF(E6031="HKD",Settings!$B$23,1))),0))</f>
        <v>0</v>
      </c>
      <c r="Q6031" s="312">
        <f>IF(OR(J6031="",G6031=""),"",G6031+ROW()/1000000)</f>
      </c>
      <c r="R6031" s="247">
        <f>IF(Q6031="","",SUMIFS(Txn[Signed Units],Txn[Key],J6031,Txn[Transaction Order],"&lt;="&amp;Q6031))</f>
      </c>
    </row>
    <row r="6032" spans="10:18" ht="15" customHeight="1" x14ac:dyDescent="0.15">
      <c r="J6032" s="246">
        <f>IF(OR(B6032="",C6032="",E6032=""),"",B6032&amp;":"&amp;C6032&amp;":"&amp;E6032)</f>
      </c>
      <c r="K6032" s="247">
        <f>IF(A6032="","",A6032*D6032)</f>
      </c>
      <c r="L6032" s="246">
        <f>IF(A6032="","",IF(OR(A6032=1,A6032=0),H6032,0))</f>
      </c>
      <c r="M6032" s="246">
        <f>IF(A6032="","",IF(A6032=-1,H6032,0))</f>
      </c>
      <c r="N6032">
        <f>IF(J6032="","",IF(E6032="SGD",1,IF(E6032="USD",Settings!$B$22,IF(E6032="HKD",Settings!$B$23,1))))</f>
      </c>
      <c r="O6032">
        <f>IF(OR(B6032="",C6032="",E6032=""),0,(IF(A6032=-1,H6032,0)-IF(OR(A6032=1,A6032=0),H6032,0)+IF(A6032=2,H6032,0))*IF(E6032="SGD",1,IF(E6032="USD",Settings!$B$22,IF(E6032="HKD",Settings!$B$23,1))))</f>
        <v>0</v>
      </c>
      <c r="P6032">
        <f>IF(OR(B6032="",C6032="",E6032=""),0,IF(A6032=2,H6032*IF(E6032="SGD",1,IF(E6032="USD",Settings!$B$22,IF(E6032="HKD",Settings!$B$23,1))),0))</f>
        <v>0</v>
      </c>
      <c r="Q6032" s="312">
        <f>IF(OR(J6032="",G6032=""),"",G6032+ROW()/1000000)</f>
      </c>
      <c r="R6032" s="247">
        <f>IF(Q6032="","",SUMIFS(Txn[Signed Units],Txn[Key],J6032,Txn[Transaction Order],"&lt;="&amp;Q6032))</f>
      </c>
    </row>
    <row r="6033" spans="10:18" ht="15" customHeight="1" x14ac:dyDescent="0.15">
      <c r="J6033" s="246">
        <f>IF(OR(B6033="",C6033="",E6033=""),"",B6033&amp;":"&amp;C6033&amp;":"&amp;E6033)</f>
      </c>
      <c r="K6033" s="247">
        <f>IF(A6033="","",A6033*D6033)</f>
      </c>
      <c r="L6033" s="246">
        <f>IF(A6033="","",IF(OR(A6033=1,A6033=0),H6033,0))</f>
      </c>
      <c r="M6033" s="246">
        <f>IF(A6033="","",IF(A6033=-1,H6033,0))</f>
      </c>
      <c r="N6033">
        <f>IF(J6033="","",IF(E6033="SGD",1,IF(E6033="USD",Settings!$B$22,IF(E6033="HKD",Settings!$B$23,1))))</f>
      </c>
      <c r="O6033">
        <f>IF(OR(B6033="",C6033="",E6033=""),0,(IF(A6033=-1,H6033,0)-IF(OR(A6033=1,A6033=0),H6033,0)+IF(A6033=2,H6033,0))*IF(E6033="SGD",1,IF(E6033="USD",Settings!$B$22,IF(E6033="HKD",Settings!$B$23,1))))</f>
        <v>0</v>
      </c>
      <c r="P6033">
        <f>IF(OR(B6033="",C6033="",E6033=""),0,IF(A6033=2,H6033*IF(E6033="SGD",1,IF(E6033="USD",Settings!$B$22,IF(E6033="HKD",Settings!$B$23,1))),0))</f>
        <v>0</v>
      </c>
      <c r="Q6033" s="312">
        <f>IF(OR(J6033="",G6033=""),"",G6033+ROW()/1000000)</f>
      </c>
      <c r="R6033" s="247">
        <f>IF(Q6033="","",SUMIFS(Txn[Signed Units],Txn[Key],J6033,Txn[Transaction Order],"&lt;="&amp;Q6033))</f>
      </c>
    </row>
    <row r="6034" spans="10:18" ht="15" customHeight="1" x14ac:dyDescent="0.15">
      <c r="J6034" s="246">
        <f>IF(OR(B6034="",C6034="",E6034=""),"",B6034&amp;":"&amp;C6034&amp;":"&amp;E6034)</f>
      </c>
      <c r="K6034" s="247">
        <f>IF(A6034="","",A6034*D6034)</f>
      </c>
      <c r="L6034" s="246">
        <f>IF(A6034="","",IF(OR(A6034=1,A6034=0),H6034,0))</f>
      </c>
      <c r="M6034" s="246">
        <f>IF(A6034="","",IF(A6034=-1,H6034,0))</f>
      </c>
      <c r="N6034">
        <f>IF(J6034="","",IF(E6034="SGD",1,IF(E6034="USD",Settings!$B$22,IF(E6034="HKD",Settings!$B$23,1))))</f>
      </c>
      <c r="O6034">
        <f>IF(OR(B6034="",C6034="",E6034=""),0,(IF(A6034=-1,H6034,0)-IF(OR(A6034=1,A6034=0),H6034,0)+IF(A6034=2,H6034,0))*IF(E6034="SGD",1,IF(E6034="USD",Settings!$B$22,IF(E6034="HKD",Settings!$B$23,1))))</f>
        <v>0</v>
      </c>
      <c r="P6034">
        <f>IF(OR(B6034="",C6034="",E6034=""),0,IF(A6034=2,H6034*IF(E6034="SGD",1,IF(E6034="USD",Settings!$B$22,IF(E6034="HKD",Settings!$B$23,1))),0))</f>
        <v>0</v>
      </c>
      <c r="Q6034" s="312">
        <f>IF(OR(J6034="",G6034=""),"",G6034+ROW()/1000000)</f>
      </c>
      <c r="R6034" s="247">
        <f>IF(Q6034="","",SUMIFS(Txn[Signed Units],Txn[Key],J6034,Txn[Transaction Order],"&lt;="&amp;Q6034))</f>
      </c>
    </row>
    <row r="6035" spans="10:18" ht="15" customHeight="1" x14ac:dyDescent="0.15">
      <c r="J6035" s="246">
        <f>IF(OR(B6035="",C6035="",E6035=""),"",B6035&amp;":"&amp;C6035&amp;":"&amp;E6035)</f>
      </c>
      <c r="K6035" s="247">
        <f>IF(A6035="","",A6035*D6035)</f>
      </c>
      <c r="L6035" s="246">
        <f>IF(A6035="","",IF(OR(A6035=1,A6035=0),H6035,0))</f>
      </c>
      <c r="M6035" s="246">
        <f>IF(A6035="","",IF(A6035=-1,H6035,0))</f>
      </c>
      <c r="N6035">
        <f>IF(J6035="","",IF(E6035="SGD",1,IF(E6035="USD",Settings!$B$22,IF(E6035="HKD",Settings!$B$23,1))))</f>
      </c>
      <c r="O6035">
        <f>IF(OR(B6035="",C6035="",E6035=""),0,(IF(A6035=-1,H6035,0)-IF(OR(A6035=1,A6035=0),H6035,0)+IF(A6035=2,H6035,0))*IF(E6035="SGD",1,IF(E6035="USD",Settings!$B$22,IF(E6035="HKD",Settings!$B$23,1))))</f>
        <v>0</v>
      </c>
      <c r="P6035">
        <f>IF(OR(B6035="",C6035="",E6035=""),0,IF(A6035=2,H6035*IF(E6035="SGD",1,IF(E6035="USD",Settings!$B$22,IF(E6035="HKD",Settings!$B$23,1))),0))</f>
        <v>0</v>
      </c>
      <c r="Q6035" s="312">
        <f>IF(OR(J6035="",G6035=""),"",G6035+ROW()/1000000)</f>
      </c>
      <c r="R6035" s="247">
        <f>IF(Q6035="","",SUMIFS(Txn[Signed Units],Txn[Key],J6035,Txn[Transaction Order],"&lt;="&amp;Q6035))</f>
      </c>
    </row>
    <row r="6036" spans="10:18" ht="15" customHeight="1" x14ac:dyDescent="0.15">
      <c r="J6036" s="246">
        <f>IF(OR(B6036="",C6036="",E6036=""),"",B6036&amp;":"&amp;C6036&amp;":"&amp;E6036)</f>
      </c>
      <c r="K6036" s="247">
        <f>IF(A6036="","",A6036*D6036)</f>
      </c>
      <c r="L6036" s="246">
        <f>IF(A6036="","",IF(OR(A6036=1,A6036=0),H6036,0))</f>
      </c>
      <c r="M6036" s="246">
        <f>IF(A6036="","",IF(A6036=-1,H6036,0))</f>
      </c>
      <c r="N6036">
        <f>IF(J6036="","",IF(E6036="SGD",1,IF(E6036="USD",Settings!$B$22,IF(E6036="HKD",Settings!$B$23,1))))</f>
      </c>
      <c r="O6036">
        <f>IF(OR(B6036="",C6036="",E6036=""),0,(IF(A6036=-1,H6036,0)-IF(OR(A6036=1,A6036=0),H6036,0)+IF(A6036=2,H6036,0))*IF(E6036="SGD",1,IF(E6036="USD",Settings!$B$22,IF(E6036="HKD",Settings!$B$23,1))))</f>
        <v>0</v>
      </c>
      <c r="P6036">
        <f>IF(OR(B6036="",C6036="",E6036=""),0,IF(A6036=2,H6036*IF(E6036="SGD",1,IF(E6036="USD",Settings!$B$22,IF(E6036="HKD",Settings!$B$23,1))),0))</f>
        <v>0</v>
      </c>
      <c r="Q6036" s="312">
        <f>IF(OR(J6036="",G6036=""),"",G6036+ROW()/1000000)</f>
      </c>
      <c r="R6036" s="247">
        <f>IF(Q6036="","",SUMIFS(Txn[Signed Units],Txn[Key],J6036,Txn[Transaction Order],"&lt;="&amp;Q6036))</f>
      </c>
    </row>
    <row r="6037" spans="10:18" ht="15" customHeight="1" x14ac:dyDescent="0.15">
      <c r="J6037" s="246">
        <f>IF(OR(B6037="",C6037="",E6037=""),"",B6037&amp;":"&amp;C6037&amp;":"&amp;E6037)</f>
      </c>
      <c r="K6037" s="247">
        <f>IF(A6037="","",A6037*D6037)</f>
      </c>
      <c r="L6037" s="246">
        <f>IF(A6037="","",IF(OR(A6037=1,A6037=0),H6037,0))</f>
      </c>
      <c r="M6037" s="246">
        <f>IF(A6037="","",IF(A6037=-1,H6037,0))</f>
      </c>
      <c r="N6037">
        <f>IF(J6037="","",IF(E6037="SGD",1,IF(E6037="USD",Settings!$B$22,IF(E6037="HKD",Settings!$B$23,1))))</f>
      </c>
      <c r="O6037">
        <f>IF(OR(B6037="",C6037="",E6037=""),0,(IF(A6037=-1,H6037,0)-IF(OR(A6037=1,A6037=0),H6037,0)+IF(A6037=2,H6037,0))*IF(E6037="SGD",1,IF(E6037="USD",Settings!$B$22,IF(E6037="HKD",Settings!$B$23,1))))</f>
        <v>0</v>
      </c>
      <c r="P6037">
        <f>IF(OR(B6037="",C6037="",E6037=""),0,IF(A6037=2,H6037*IF(E6037="SGD",1,IF(E6037="USD",Settings!$B$22,IF(E6037="HKD",Settings!$B$23,1))),0))</f>
        <v>0</v>
      </c>
      <c r="Q6037" s="312">
        <f>IF(OR(J6037="",G6037=""),"",G6037+ROW()/1000000)</f>
      </c>
      <c r="R6037" s="247">
        <f>IF(Q6037="","",SUMIFS(Txn[Signed Units],Txn[Key],J6037,Txn[Transaction Order],"&lt;="&amp;Q6037))</f>
      </c>
    </row>
    <row r="6038" spans="10:18" ht="15" customHeight="1" x14ac:dyDescent="0.15">
      <c r="J6038" s="246">
        <f>IF(OR(B6038="",C6038="",E6038=""),"",B6038&amp;":"&amp;C6038&amp;":"&amp;E6038)</f>
      </c>
      <c r="K6038" s="247">
        <f>IF(A6038="","",A6038*D6038)</f>
      </c>
      <c r="L6038" s="246">
        <f>IF(A6038="","",IF(OR(A6038=1,A6038=0),H6038,0))</f>
      </c>
      <c r="M6038" s="246">
        <f>IF(A6038="","",IF(A6038=-1,H6038,0))</f>
      </c>
      <c r="N6038">
        <f>IF(J6038="","",IF(E6038="SGD",1,IF(E6038="USD",Settings!$B$22,IF(E6038="HKD",Settings!$B$23,1))))</f>
      </c>
      <c r="O6038">
        <f>IF(OR(B6038="",C6038="",E6038=""),0,(IF(A6038=-1,H6038,0)-IF(OR(A6038=1,A6038=0),H6038,0)+IF(A6038=2,H6038,0))*IF(E6038="SGD",1,IF(E6038="USD",Settings!$B$22,IF(E6038="HKD",Settings!$B$23,1))))</f>
        <v>0</v>
      </c>
      <c r="P6038">
        <f>IF(OR(B6038="",C6038="",E6038=""),0,IF(A6038=2,H6038*IF(E6038="SGD",1,IF(E6038="USD",Settings!$B$22,IF(E6038="HKD",Settings!$B$23,1))),0))</f>
        <v>0</v>
      </c>
      <c r="Q6038" s="312">
        <f>IF(OR(J6038="",G6038=""),"",G6038+ROW()/1000000)</f>
      </c>
      <c r="R6038" s="247">
        <f>IF(Q6038="","",SUMIFS(Txn[Signed Units],Txn[Key],J6038,Txn[Transaction Order],"&lt;="&amp;Q6038))</f>
      </c>
    </row>
    <row r="6039" spans="10:18" ht="15" customHeight="1" x14ac:dyDescent="0.15">
      <c r="J6039" s="246">
        <f>IF(OR(B6039="",C6039="",E6039=""),"",B6039&amp;":"&amp;C6039&amp;":"&amp;E6039)</f>
      </c>
      <c r="K6039" s="247">
        <f>IF(A6039="","",A6039*D6039)</f>
      </c>
      <c r="L6039" s="246">
        <f>IF(A6039="","",IF(OR(A6039=1,A6039=0),H6039,0))</f>
      </c>
      <c r="M6039" s="246">
        <f>IF(A6039="","",IF(A6039=-1,H6039,0))</f>
      </c>
      <c r="N6039">
        <f>IF(J6039="","",IF(E6039="SGD",1,IF(E6039="USD",Settings!$B$22,IF(E6039="HKD",Settings!$B$23,1))))</f>
      </c>
      <c r="O6039">
        <f>IF(OR(B6039="",C6039="",E6039=""),0,(IF(A6039=-1,H6039,0)-IF(OR(A6039=1,A6039=0),H6039,0)+IF(A6039=2,H6039,0))*IF(E6039="SGD",1,IF(E6039="USD",Settings!$B$22,IF(E6039="HKD",Settings!$B$23,1))))</f>
        <v>0</v>
      </c>
      <c r="P6039">
        <f>IF(OR(B6039="",C6039="",E6039=""),0,IF(A6039=2,H6039*IF(E6039="SGD",1,IF(E6039="USD",Settings!$B$22,IF(E6039="HKD",Settings!$B$23,1))),0))</f>
        <v>0</v>
      </c>
      <c r="Q6039" s="312">
        <f>IF(OR(J6039="",G6039=""),"",G6039+ROW()/1000000)</f>
      </c>
      <c r="R6039" s="247">
        <f>IF(Q6039="","",SUMIFS(Txn[Signed Units],Txn[Key],J6039,Txn[Transaction Order],"&lt;="&amp;Q6039))</f>
      </c>
    </row>
    <row r="6040" spans="10:18" ht="15" customHeight="1" x14ac:dyDescent="0.15">
      <c r="J6040" s="246">
        <f>IF(OR(B6040="",C6040="",E6040=""),"",B6040&amp;":"&amp;C6040&amp;":"&amp;E6040)</f>
      </c>
      <c r="K6040" s="247">
        <f>IF(A6040="","",A6040*D6040)</f>
      </c>
      <c r="L6040" s="246">
        <f>IF(A6040="","",IF(OR(A6040=1,A6040=0),H6040,0))</f>
      </c>
      <c r="M6040" s="246">
        <f>IF(A6040="","",IF(A6040=-1,H6040,0))</f>
      </c>
      <c r="N6040">
        <f>IF(J6040="","",IF(E6040="SGD",1,IF(E6040="USD",Settings!$B$22,IF(E6040="HKD",Settings!$B$23,1))))</f>
      </c>
      <c r="O6040">
        <f>IF(OR(B6040="",C6040="",E6040=""),0,(IF(A6040=-1,H6040,0)-IF(OR(A6040=1,A6040=0),H6040,0)+IF(A6040=2,H6040,0))*IF(E6040="SGD",1,IF(E6040="USD",Settings!$B$22,IF(E6040="HKD",Settings!$B$23,1))))</f>
        <v>0</v>
      </c>
      <c r="P6040">
        <f>IF(OR(B6040="",C6040="",E6040=""),0,IF(A6040=2,H6040*IF(E6040="SGD",1,IF(E6040="USD",Settings!$B$22,IF(E6040="HKD",Settings!$B$23,1))),0))</f>
        <v>0</v>
      </c>
      <c r="Q6040" s="312">
        <f>IF(OR(J6040="",G6040=""),"",G6040+ROW()/1000000)</f>
      </c>
      <c r="R6040" s="247">
        <f>IF(Q6040="","",SUMIFS(Txn[Signed Units],Txn[Key],J6040,Txn[Transaction Order],"&lt;="&amp;Q6040))</f>
      </c>
    </row>
    <row r="6041" spans="10:18" ht="15" customHeight="1" x14ac:dyDescent="0.15">
      <c r="J6041" s="246">
        <f>IF(OR(B6041="",C6041="",E6041=""),"",B6041&amp;":"&amp;C6041&amp;":"&amp;E6041)</f>
      </c>
      <c r="K6041" s="247">
        <f>IF(A6041="","",A6041*D6041)</f>
      </c>
      <c r="L6041" s="246">
        <f>IF(A6041="","",IF(OR(A6041=1,A6041=0),H6041,0))</f>
      </c>
      <c r="M6041" s="246">
        <f>IF(A6041="","",IF(A6041=-1,H6041,0))</f>
      </c>
      <c r="N6041">
        <f>IF(J6041="","",IF(E6041="SGD",1,IF(E6041="USD",Settings!$B$22,IF(E6041="HKD",Settings!$B$23,1))))</f>
      </c>
      <c r="O6041">
        <f>IF(OR(B6041="",C6041="",E6041=""),0,(IF(A6041=-1,H6041,0)-IF(OR(A6041=1,A6041=0),H6041,0)+IF(A6041=2,H6041,0))*IF(E6041="SGD",1,IF(E6041="USD",Settings!$B$22,IF(E6041="HKD",Settings!$B$23,1))))</f>
        <v>0</v>
      </c>
      <c r="P6041">
        <f>IF(OR(B6041="",C6041="",E6041=""),0,IF(A6041=2,H6041*IF(E6041="SGD",1,IF(E6041="USD",Settings!$B$22,IF(E6041="HKD",Settings!$B$23,1))),0))</f>
        <v>0</v>
      </c>
      <c r="Q6041" s="312">
        <f>IF(OR(J6041="",G6041=""),"",G6041+ROW()/1000000)</f>
      </c>
      <c r="R6041" s="247">
        <f>IF(Q6041="","",SUMIFS(Txn[Signed Units],Txn[Key],J6041,Txn[Transaction Order],"&lt;="&amp;Q6041))</f>
      </c>
    </row>
    <row r="6042" spans="10:18" ht="15" customHeight="1" x14ac:dyDescent="0.15">
      <c r="J6042" s="246">
        <f>IF(OR(B6042="",C6042="",E6042=""),"",B6042&amp;":"&amp;C6042&amp;":"&amp;E6042)</f>
      </c>
      <c r="K6042" s="247">
        <f>IF(A6042="","",A6042*D6042)</f>
      </c>
      <c r="L6042" s="246">
        <f>IF(A6042="","",IF(OR(A6042=1,A6042=0),H6042,0))</f>
      </c>
      <c r="M6042" s="246">
        <f>IF(A6042="","",IF(A6042=-1,H6042,0))</f>
      </c>
      <c r="N6042">
        <f>IF(J6042="","",IF(E6042="SGD",1,IF(E6042="USD",Settings!$B$22,IF(E6042="HKD",Settings!$B$23,1))))</f>
      </c>
      <c r="O6042">
        <f>IF(OR(B6042="",C6042="",E6042=""),0,(IF(A6042=-1,H6042,0)-IF(OR(A6042=1,A6042=0),H6042,0)+IF(A6042=2,H6042,0))*IF(E6042="SGD",1,IF(E6042="USD",Settings!$B$22,IF(E6042="HKD",Settings!$B$23,1))))</f>
        <v>0</v>
      </c>
      <c r="P6042">
        <f>IF(OR(B6042="",C6042="",E6042=""),0,IF(A6042=2,H6042*IF(E6042="SGD",1,IF(E6042="USD",Settings!$B$22,IF(E6042="HKD",Settings!$B$23,1))),0))</f>
        <v>0</v>
      </c>
      <c r="Q6042" s="312">
        <f>IF(OR(J6042="",G6042=""),"",G6042+ROW()/1000000)</f>
      </c>
      <c r="R6042" s="247">
        <f>IF(Q6042="","",SUMIFS(Txn[Signed Units],Txn[Key],J6042,Txn[Transaction Order],"&lt;="&amp;Q6042))</f>
      </c>
    </row>
    <row r="6043" spans="10:18" ht="15" customHeight="1" x14ac:dyDescent="0.15">
      <c r="J6043" s="246">
        <f>IF(OR(B6043="",C6043="",E6043=""),"",B6043&amp;":"&amp;C6043&amp;":"&amp;E6043)</f>
      </c>
      <c r="K6043" s="247">
        <f>IF(A6043="","",A6043*D6043)</f>
      </c>
      <c r="L6043" s="246">
        <f>IF(A6043="","",IF(OR(A6043=1,A6043=0),H6043,0))</f>
      </c>
      <c r="M6043" s="246">
        <f>IF(A6043="","",IF(A6043=-1,H6043,0))</f>
      </c>
      <c r="N6043">
        <f>IF(J6043="","",IF(E6043="SGD",1,IF(E6043="USD",Settings!$B$22,IF(E6043="HKD",Settings!$B$23,1))))</f>
      </c>
      <c r="O6043">
        <f>IF(OR(B6043="",C6043="",E6043=""),0,(IF(A6043=-1,H6043,0)-IF(OR(A6043=1,A6043=0),H6043,0)+IF(A6043=2,H6043,0))*IF(E6043="SGD",1,IF(E6043="USD",Settings!$B$22,IF(E6043="HKD",Settings!$B$23,1))))</f>
        <v>0</v>
      </c>
      <c r="P6043">
        <f>IF(OR(B6043="",C6043="",E6043=""),0,IF(A6043=2,H6043*IF(E6043="SGD",1,IF(E6043="USD",Settings!$B$22,IF(E6043="HKD",Settings!$B$23,1))),0))</f>
        <v>0</v>
      </c>
      <c r="Q6043" s="312">
        <f>IF(OR(J6043="",G6043=""),"",G6043+ROW()/1000000)</f>
      </c>
      <c r="R6043" s="247">
        <f>IF(Q6043="","",SUMIFS(Txn[Signed Units],Txn[Key],J6043,Txn[Transaction Order],"&lt;="&amp;Q6043))</f>
      </c>
    </row>
    <row r="6044" spans="10:18" ht="15" customHeight="1" x14ac:dyDescent="0.15">
      <c r="J6044" s="246">
        <f>IF(OR(B6044="",C6044="",E6044=""),"",B6044&amp;":"&amp;C6044&amp;":"&amp;E6044)</f>
      </c>
      <c r="K6044" s="247">
        <f>IF(A6044="","",A6044*D6044)</f>
      </c>
      <c r="L6044" s="246">
        <f>IF(A6044="","",IF(OR(A6044=1,A6044=0),H6044,0))</f>
      </c>
      <c r="M6044" s="246">
        <f>IF(A6044="","",IF(A6044=-1,H6044,0))</f>
      </c>
      <c r="N6044">
        <f>IF(J6044="","",IF(E6044="SGD",1,IF(E6044="USD",Settings!$B$22,IF(E6044="HKD",Settings!$B$23,1))))</f>
      </c>
      <c r="O6044">
        <f>IF(OR(B6044="",C6044="",E6044=""),0,(IF(A6044=-1,H6044,0)-IF(OR(A6044=1,A6044=0),H6044,0)+IF(A6044=2,H6044,0))*IF(E6044="SGD",1,IF(E6044="USD",Settings!$B$22,IF(E6044="HKD",Settings!$B$23,1))))</f>
        <v>0</v>
      </c>
      <c r="P6044">
        <f>IF(OR(B6044="",C6044="",E6044=""),0,IF(A6044=2,H6044*IF(E6044="SGD",1,IF(E6044="USD",Settings!$B$22,IF(E6044="HKD",Settings!$B$23,1))),0))</f>
        <v>0</v>
      </c>
      <c r="Q6044" s="312">
        <f>IF(OR(J6044="",G6044=""),"",G6044+ROW()/1000000)</f>
      </c>
      <c r="R6044" s="247">
        <f>IF(Q6044="","",SUMIFS(Txn[Signed Units],Txn[Key],J6044,Txn[Transaction Order],"&lt;="&amp;Q6044))</f>
      </c>
    </row>
    <row r="6045" spans="10:18" ht="15" customHeight="1" x14ac:dyDescent="0.15">
      <c r="J6045" s="246">
        <f>IF(OR(B6045="",C6045="",E6045=""),"",B6045&amp;":"&amp;C6045&amp;":"&amp;E6045)</f>
      </c>
      <c r="K6045" s="247">
        <f>IF(A6045="","",A6045*D6045)</f>
      </c>
      <c r="L6045" s="246">
        <f>IF(A6045="","",IF(OR(A6045=1,A6045=0),H6045,0))</f>
      </c>
      <c r="M6045" s="246">
        <f>IF(A6045="","",IF(A6045=-1,H6045,0))</f>
      </c>
      <c r="N6045">
        <f>IF(J6045="","",IF(E6045="SGD",1,IF(E6045="USD",Settings!$B$22,IF(E6045="HKD",Settings!$B$23,1))))</f>
      </c>
      <c r="O6045">
        <f>IF(OR(B6045="",C6045="",E6045=""),0,(IF(A6045=-1,H6045,0)-IF(OR(A6045=1,A6045=0),H6045,0)+IF(A6045=2,H6045,0))*IF(E6045="SGD",1,IF(E6045="USD",Settings!$B$22,IF(E6045="HKD",Settings!$B$23,1))))</f>
        <v>0</v>
      </c>
      <c r="P6045">
        <f>IF(OR(B6045="",C6045="",E6045=""),0,IF(A6045=2,H6045*IF(E6045="SGD",1,IF(E6045="USD",Settings!$B$22,IF(E6045="HKD",Settings!$B$23,1))),0))</f>
        <v>0</v>
      </c>
      <c r="Q6045" s="312">
        <f>IF(OR(J6045="",G6045=""),"",G6045+ROW()/1000000)</f>
      </c>
      <c r="R6045" s="247">
        <f>IF(Q6045="","",SUMIFS(Txn[Signed Units],Txn[Key],J6045,Txn[Transaction Order],"&lt;="&amp;Q6045))</f>
      </c>
    </row>
    <row r="6046" spans="10:18" ht="15" customHeight="1" x14ac:dyDescent="0.15">
      <c r="J6046" s="246">
        <f>IF(OR(B6046="",C6046="",E6046=""),"",B6046&amp;":"&amp;C6046&amp;":"&amp;E6046)</f>
      </c>
      <c r="K6046" s="247">
        <f>IF(A6046="","",A6046*D6046)</f>
      </c>
      <c r="L6046" s="246">
        <f>IF(A6046="","",IF(OR(A6046=1,A6046=0),H6046,0))</f>
      </c>
      <c r="M6046" s="246">
        <f>IF(A6046="","",IF(A6046=-1,H6046,0))</f>
      </c>
      <c r="N6046">
        <f>IF(J6046="","",IF(E6046="SGD",1,IF(E6046="USD",Settings!$B$22,IF(E6046="HKD",Settings!$B$23,1))))</f>
      </c>
      <c r="O6046">
        <f>IF(OR(B6046="",C6046="",E6046=""),0,(IF(A6046=-1,H6046,0)-IF(OR(A6046=1,A6046=0),H6046,0)+IF(A6046=2,H6046,0))*IF(E6046="SGD",1,IF(E6046="USD",Settings!$B$22,IF(E6046="HKD",Settings!$B$23,1))))</f>
        <v>0</v>
      </c>
      <c r="P6046">
        <f>IF(OR(B6046="",C6046="",E6046=""),0,IF(A6046=2,H6046*IF(E6046="SGD",1,IF(E6046="USD",Settings!$B$22,IF(E6046="HKD",Settings!$B$23,1))),0))</f>
        <v>0</v>
      </c>
      <c r="Q6046" s="312">
        <f>IF(OR(J6046="",G6046=""),"",G6046+ROW()/1000000)</f>
      </c>
      <c r="R6046" s="247">
        <f>IF(Q6046="","",SUMIFS(Txn[Signed Units],Txn[Key],J6046,Txn[Transaction Order],"&lt;="&amp;Q6046))</f>
      </c>
    </row>
    <row r="6047" spans="10:18" ht="15" customHeight="1" x14ac:dyDescent="0.15">
      <c r="J6047" s="246">
        <f>IF(OR(B6047="",C6047="",E6047=""),"",B6047&amp;":"&amp;C6047&amp;":"&amp;E6047)</f>
      </c>
      <c r="K6047" s="247">
        <f>IF(A6047="","",A6047*D6047)</f>
      </c>
      <c r="L6047" s="246">
        <f>IF(A6047="","",IF(OR(A6047=1,A6047=0),H6047,0))</f>
      </c>
      <c r="M6047" s="246">
        <f>IF(A6047="","",IF(A6047=-1,H6047,0))</f>
      </c>
      <c r="N6047">
        <f>IF(J6047="","",IF(E6047="SGD",1,IF(E6047="USD",Settings!$B$22,IF(E6047="HKD",Settings!$B$23,1))))</f>
      </c>
      <c r="O6047">
        <f>IF(OR(B6047="",C6047="",E6047=""),0,(IF(A6047=-1,H6047,0)-IF(OR(A6047=1,A6047=0),H6047,0)+IF(A6047=2,H6047,0))*IF(E6047="SGD",1,IF(E6047="USD",Settings!$B$22,IF(E6047="HKD",Settings!$B$23,1))))</f>
        <v>0</v>
      </c>
      <c r="P6047">
        <f>IF(OR(B6047="",C6047="",E6047=""),0,IF(A6047=2,H6047*IF(E6047="SGD",1,IF(E6047="USD",Settings!$B$22,IF(E6047="HKD",Settings!$B$23,1))),0))</f>
        <v>0</v>
      </c>
      <c r="Q6047" s="312">
        <f>IF(OR(J6047="",G6047=""),"",G6047+ROW()/1000000)</f>
      </c>
      <c r="R6047" s="247">
        <f>IF(Q6047="","",SUMIFS(Txn[Signed Units],Txn[Key],J6047,Txn[Transaction Order],"&lt;="&amp;Q6047))</f>
      </c>
    </row>
    <row r="6048" spans="10:18" ht="15" customHeight="1" x14ac:dyDescent="0.15">
      <c r="J6048" s="246">
        <f>IF(OR(B6048="",C6048="",E6048=""),"",B6048&amp;":"&amp;C6048&amp;":"&amp;E6048)</f>
      </c>
      <c r="K6048" s="247">
        <f>IF(A6048="","",A6048*D6048)</f>
      </c>
      <c r="L6048" s="246">
        <f>IF(A6048="","",IF(OR(A6048=1,A6048=0),H6048,0))</f>
      </c>
      <c r="M6048" s="246">
        <f>IF(A6048="","",IF(A6048=-1,H6048,0))</f>
      </c>
      <c r="N6048">
        <f>IF(J6048="","",IF(E6048="SGD",1,IF(E6048="USD",Settings!$B$22,IF(E6048="HKD",Settings!$B$23,1))))</f>
      </c>
      <c r="O6048">
        <f>IF(OR(B6048="",C6048="",E6048=""),0,(IF(A6048=-1,H6048,0)-IF(OR(A6048=1,A6048=0),H6048,0)+IF(A6048=2,H6048,0))*IF(E6048="SGD",1,IF(E6048="USD",Settings!$B$22,IF(E6048="HKD",Settings!$B$23,1))))</f>
        <v>0</v>
      </c>
      <c r="P6048">
        <f>IF(OR(B6048="",C6048="",E6048=""),0,IF(A6048=2,H6048*IF(E6048="SGD",1,IF(E6048="USD",Settings!$B$22,IF(E6048="HKD",Settings!$B$23,1))),0))</f>
        <v>0</v>
      </c>
      <c r="Q6048" s="312">
        <f>IF(OR(J6048="",G6048=""),"",G6048+ROW()/1000000)</f>
      </c>
      <c r="R6048" s="247">
        <f>IF(Q6048="","",SUMIFS(Txn[Signed Units],Txn[Key],J6048,Txn[Transaction Order],"&lt;="&amp;Q6048))</f>
      </c>
    </row>
    <row r="6049" spans="10:18" ht="15" customHeight="1" x14ac:dyDescent="0.15">
      <c r="J6049" s="246">
        <f>IF(OR(B6049="",C6049="",E6049=""),"",B6049&amp;":"&amp;C6049&amp;":"&amp;E6049)</f>
      </c>
      <c r="K6049" s="247">
        <f>IF(A6049="","",A6049*D6049)</f>
      </c>
      <c r="L6049" s="246">
        <f>IF(A6049="","",IF(OR(A6049=1,A6049=0),H6049,0))</f>
      </c>
      <c r="M6049" s="246">
        <f>IF(A6049="","",IF(A6049=-1,H6049,0))</f>
      </c>
      <c r="N6049">
        <f>IF(J6049="","",IF(E6049="SGD",1,IF(E6049="USD",Settings!$B$22,IF(E6049="HKD",Settings!$B$23,1))))</f>
      </c>
      <c r="O6049">
        <f>IF(OR(B6049="",C6049="",E6049=""),0,(IF(A6049=-1,H6049,0)-IF(OR(A6049=1,A6049=0),H6049,0)+IF(A6049=2,H6049,0))*IF(E6049="SGD",1,IF(E6049="USD",Settings!$B$22,IF(E6049="HKD",Settings!$B$23,1))))</f>
        <v>0</v>
      </c>
      <c r="P6049">
        <f>IF(OR(B6049="",C6049="",E6049=""),0,IF(A6049=2,H6049*IF(E6049="SGD",1,IF(E6049="USD",Settings!$B$22,IF(E6049="HKD",Settings!$B$23,1))),0))</f>
        <v>0</v>
      </c>
      <c r="Q6049" s="312">
        <f>IF(OR(J6049="",G6049=""),"",G6049+ROW()/1000000)</f>
      </c>
      <c r="R6049" s="247">
        <f>IF(Q6049="","",SUMIFS(Txn[Signed Units],Txn[Key],J6049,Txn[Transaction Order],"&lt;="&amp;Q6049))</f>
      </c>
    </row>
    <row r="6050" spans="10:18" ht="15" customHeight="1" x14ac:dyDescent="0.15">
      <c r="J6050" s="246">
        <f>IF(OR(B6050="",C6050="",E6050=""),"",B6050&amp;":"&amp;C6050&amp;":"&amp;E6050)</f>
      </c>
      <c r="K6050" s="247">
        <f>IF(A6050="","",A6050*D6050)</f>
      </c>
      <c r="L6050" s="246">
        <f>IF(A6050="","",IF(OR(A6050=1,A6050=0),H6050,0))</f>
      </c>
      <c r="M6050" s="246">
        <f>IF(A6050="","",IF(A6050=-1,H6050,0))</f>
      </c>
      <c r="N6050">
        <f>IF(J6050="","",IF(E6050="SGD",1,IF(E6050="USD",Settings!$B$22,IF(E6050="HKD",Settings!$B$23,1))))</f>
      </c>
      <c r="O6050">
        <f>IF(OR(B6050="",C6050="",E6050=""),0,(IF(A6050=-1,H6050,0)-IF(OR(A6050=1,A6050=0),H6050,0)+IF(A6050=2,H6050,0))*IF(E6050="SGD",1,IF(E6050="USD",Settings!$B$22,IF(E6050="HKD",Settings!$B$23,1))))</f>
        <v>0</v>
      </c>
      <c r="P6050">
        <f>IF(OR(B6050="",C6050="",E6050=""),0,IF(A6050=2,H6050*IF(E6050="SGD",1,IF(E6050="USD",Settings!$B$22,IF(E6050="HKD",Settings!$B$23,1))),0))</f>
        <v>0</v>
      </c>
      <c r="Q6050" s="312">
        <f>IF(OR(J6050="",G6050=""),"",G6050+ROW()/1000000)</f>
      </c>
      <c r="R6050" s="247">
        <f>IF(Q6050="","",SUMIFS(Txn[Signed Units],Txn[Key],J6050,Txn[Transaction Order],"&lt;="&amp;Q6050))</f>
      </c>
    </row>
    <row r="6051" spans="10:18" ht="15" customHeight="1" x14ac:dyDescent="0.15">
      <c r="J6051" s="246">
        <f>IF(OR(B6051="",C6051="",E6051=""),"",B6051&amp;":"&amp;C6051&amp;":"&amp;E6051)</f>
      </c>
      <c r="K6051" s="247">
        <f>IF(A6051="","",A6051*D6051)</f>
      </c>
      <c r="L6051" s="246">
        <f>IF(A6051="","",IF(OR(A6051=1,A6051=0),H6051,0))</f>
      </c>
      <c r="M6051" s="246">
        <f>IF(A6051="","",IF(A6051=-1,H6051,0))</f>
      </c>
      <c r="N6051">
        <f>IF(J6051="","",IF(E6051="SGD",1,IF(E6051="USD",Settings!$B$22,IF(E6051="HKD",Settings!$B$23,1))))</f>
      </c>
      <c r="O6051">
        <f>IF(OR(B6051="",C6051="",E6051=""),0,(IF(A6051=-1,H6051,0)-IF(OR(A6051=1,A6051=0),H6051,0)+IF(A6051=2,H6051,0))*IF(E6051="SGD",1,IF(E6051="USD",Settings!$B$22,IF(E6051="HKD",Settings!$B$23,1))))</f>
        <v>0</v>
      </c>
      <c r="P6051">
        <f>IF(OR(B6051="",C6051="",E6051=""),0,IF(A6051=2,H6051*IF(E6051="SGD",1,IF(E6051="USD",Settings!$B$22,IF(E6051="HKD",Settings!$B$23,1))),0))</f>
        <v>0</v>
      </c>
      <c r="Q6051" s="312">
        <f>IF(OR(J6051="",G6051=""),"",G6051+ROW()/1000000)</f>
      </c>
      <c r="R6051" s="247">
        <f>IF(Q6051="","",SUMIFS(Txn[Signed Units],Txn[Key],J6051,Txn[Transaction Order],"&lt;="&amp;Q6051))</f>
      </c>
    </row>
    <row r="6052" spans="10:18" ht="15" customHeight="1" x14ac:dyDescent="0.15">
      <c r="J6052" s="246">
        <f>IF(OR(B6052="",C6052="",E6052=""),"",B6052&amp;":"&amp;C6052&amp;":"&amp;E6052)</f>
      </c>
      <c r="K6052" s="247">
        <f>IF(A6052="","",A6052*D6052)</f>
      </c>
      <c r="L6052" s="246">
        <f>IF(A6052="","",IF(OR(A6052=1,A6052=0),H6052,0))</f>
      </c>
      <c r="M6052" s="246">
        <f>IF(A6052="","",IF(A6052=-1,H6052,0))</f>
      </c>
      <c r="N6052">
        <f>IF(J6052="","",IF(E6052="SGD",1,IF(E6052="USD",Settings!$B$22,IF(E6052="HKD",Settings!$B$23,1))))</f>
      </c>
      <c r="O6052">
        <f>IF(OR(B6052="",C6052="",E6052=""),0,(IF(A6052=-1,H6052,0)-IF(OR(A6052=1,A6052=0),H6052,0)+IF(A6052=2,H6052,0))*IF(E6052="SGD",1,IF(E6052="USD",Settings!$B$22,IF(E6052="HKD",Settings!$B$23,1))))</f>
        <v>0</v>
      </c>
      <c r="P6052">
        <f>IF(OR(B6052="",C6052="",E6052=""),0,IF(A6052=2,H6052*IF(E6052="SGD",1,IF(E6052="USD",Settings!$B$22,IF(E6052="HKD",Settings!$B$23,1))),0))</f>
        <v>0</v>
      </c>
      <c r="Q6052" s="312">
        <f>IF(OR(J6052="",G6052=""),"",G6052+ROW()/1000000)</f>
      </c>
      <c r="R6052" s="247">
        <f>IF(Q6052="","",SUMIFS(Txn[Signed Units],Txn[Key],J6052,Txn[Transaction Order],"&lt;="&amp;Q6052))</f>
      </c>
    </row>
    <row r="6053" spans="10:18" ht="15" customHeight="1" x14ac:dyDescent="0.15">
      <c r="J6053" s="246">
        <f>IF(OR(B6053="",C6053="",E6053=""),"",B6053&amp;":"&amp;C6053&amp;":"&amp;E6053)</f>
      </c>
      <c r="K6053" s="247">
        <f>IF(A6053="","",A6053*D6053)</f>
      </c>
      <c r="L6053" s="246">
        <f>IF(A6053="","",IF(OR(A6053=1,A6053=0),H6053,0))</f>
      </c>
      <c r="M6053" s="246">
        <f>IF(A6053="","",IF(A6053=-1,H6053,0))</f>
      </c>
      <c r="N6053">
        <f>IF(J6053="","",IF(E6053="SGD",1,IF(E6053="USD",Settings!$B$22,IF(E6053="HKD",Settings!$B$23,1))))</f>
      </c>
      <c r="O6053">
        <f>IF(OR(B6053="",C6053="",E6053=""),0,(IF(A6053=-1,H6053,0)-IF(OR(A6053=1,A6053=0),H6053,0)+IF(A6053=2,H6053,0))*IF(E6053="SGD",1,IF(E6053="USD",Settings!$B$22,IF(E6053="HKD",Settings!$B$23,1))))</f>
        <v>0</v>
      </c>
      <c r="P6053">
        <f>IF(OR(B6053="",C6053="",E6053=""),0,IF(A6053=2,H6053*IF(E6053="SGD",1,IF(E6053="USD",Settings!$B$22,IF(E6053="HKD",Settings!$B$23,1))),0))</f>
        <v>0</v>
      </c>
      <c r="Q6053" s="312">
        <f>IF(OR(J6053="",G6053=""),"",G6053+ROW()/1000000)</f>
      </c>
      <c r="R6053" s="247">
        <f>IF(Q6053="","",SUMIFS(Txn[Signed Units],Txn[Key],J6053,Txn[Transaction Order],"&lt;="&amp;Q6053))</f>
      </c>
    </row>
    <row r="6054" spans="10:18" ht="15" customHeight="1" x14ac:dyDescent="0.15">
      <c r="J6054" s="246">
        <f>IF(OR(B6054="",C6054="",E6054=""),"",B6054&amp;":"&amp;C6054&amp;":"&amp;E6054)</f>
      </c>
      <c r="K6054" s="247">
        <f>IF(A6054="","",A6054*D6054)</f>
      </c>
      <c r="L6054" s="246">
        <f>IF(A6054="","",IF(OR(A6054=1,A6054=0),H6054,0))</f>
      </c>
      <c r="M6054" s="246">
        <f>IF(A6054="","",IF(A6054=-1,H6054,0))</f>
      </c>
      <c r="N6054">
        <f>IF(J6054="","",IF(E6054="SGD",1,IF(E6054="USD",Settings!$B$22,IF(E6054="HKD",Settings!$B$23,1))))</f>
      </c>
      <c r="O6054">
        <f>IF(OR(B6054="",C6054="",E6054=""),0,(IF(A6054=-1,H6054,0)-IF(OR(A6054=1,A6054=0),H6054,0)+IF(A6054=2,H6054,0))*IF(E6054="SGD",1,IF(E6054="USD",Settings!$B$22,IF(E6054="HKD",Settings!$B$23,1))))</f>
        <v>0</v>
      </c>
      <c r="P6054">
        <f>IF(OR(B6054="",C6054="",E6054=""),0,IF(A6054=2,H6054*IF(E6054="SGD",1,IF(E6054="USD",Settings!$B$22,IF(E6054="HKD",Settings!$B$23,1))),0))</f>
        <v>0</v>
      </c>
      <c r="Q6054" s="312">
        <f>IF(OR(J6054="",G6054=""),"",G6054+ROW()/1000000)</f>
      </c>
      <c r="R6054" s="247">
        <f>IF(Q6054="","",SUMIFS(Txn[Signed Units],Txn[Key],J6054,Txn[Transaction Order],"&lt;="&amp;Q6054))</f>
      </c>
    </row>
    <row r="6055" spans="10:18" ht="15" customHeight="1" x14ac:dyDescent="0.15">
      <c r="J6055" s="246">
        <f>IF(OR(B6055="",C6055="",E6055=""),"",B6055&amp;":"&amp;C6055&amp;":"&amp;E6055)</f>
      </c>
      <c r="K6055" s="247">
        <f>IF(A6055="","",A6055*D6055)</f>
      </c>
      <c r="L6055" s="246">
        <f>IF(A6055="","",IF(OR(A6055=1,A6055=0),H6055,0))</f>
      </c>
      <c r="M6055" s="246">
        <f>IF(A6055="","",IF(A6055=-1,H6055,0))</f>
      </c>
      <c r="N6055">
        <f>IF(J6055="","",IF(E6055="SGD",1,IF(E6055="USD",Settings!$B$22,IF(E6055="HKD",Settings!$B$23,1))))</f>
      </c>
      <c r="O6055">
        <f>IF(OR(B6055="",C6055="",E6055=""),0,(IF(A6055=-1,H6055,0)-IF(OR(A6055=1,A6055=0),H6055,0)+IF(A6055=2,H6055,0))*IF(E6055="SGD",1,IF(E6055="USD",Settings!$B$22,IF(E6055="HKD",Settings!$B$23,1))))</f>
        <v>0</v>
      </c>
      <c r="P6055">
        <f>IF(OR(B6055="",C6055="",E6055=""),0,IF(A6055=2,H6055*IF(E6055="SGD",1,IF(E6055="USD",Settings!$B$22,IF(E6055="HKD",Settings!$B$23,1))),0))</f>
        <v>0</v>
      </c>
      <c r="Q6055" s="312">
        <f>IF(OR(J6055="",G6055=""),"",G6055+ROW()/1000000)</f>
      </c>
      <c r="R6055" s="247">
        <f>IF(Q6055="","",SUMIFS(Txn[Signed Units],Txn[Key],J6055,Txn[Transaction Order],"&lt;="&amp;Q6055))</f>
      </c>
    </row>
    <row r="6056" spans="10:18" ht="15" customHeight="1" x14ac:dyDescent="0.15">
      <c r="J6056" s="246">
        <f>IF(OR(B6056="",C6056="",E6056=""),"",B6056&amp;":"&amp;C6056&amp;":"&amp;E6056)</f>
      </c>
      <c r="K6056" s="247">
        <f>IF(A6056="","",A6056*D6056)</f>
      </c>
      <c r="L6056" s="246">
        <f>IF(A6056="","",IF(OR(A6056=1,A6056=0),H6056,0))</f>
      </c>
      <c r="M6056" s="246">
        <f>IF(A6056="","",IF(A6056=-1,H6056,0))</f>
      </c>
      <c r="N6056">
        <f>IF(J6056="","",IF(E6056="SGD",1,IF(E6056="USD",Settings!$B$22,IF(E6056="HKD",Settings!$B$23,1))))</f>
      </c>
      <c r="O6056">
        <f>IF(OR(B6056="",C6056="",E6056=""),0,(IF(A6056=-1,H6056,0)-IF(OR(A6056=1,A6056=0),H6056,0)+IF(A6056=2,H6056,0))*IF(E6056="SGD",1,IF(E6056="USD",Settings!$B$22,IF(E6056="HKD",Settings!$B$23,1))))</f>
        <v>0</v>
      </c>
      <c r="P6056">
        <f>IF(OR(B6056="",C6056="",E6056=""),0,IF(A6056=2,H6056*IF(E6056="SGD",1,IF(E6056="USD",Settings!$B$22,IF(E6056="HKD",Settings!$B$23,1))),0))</f>
        <v>0</v>
      </c>
      <c r="Q6056" s="312">
        <f>IF(OR(J6056="",G6056=""),"",G6056+ROW()/1000000)</f>
      </c>
      <c r="R6056" s="247">
        <f>IF(Q6056="","",SUMIFS(Txn[Signed Units],Txn[Key],J6056,Txn[Transaction Order],"&lt;="&amp;Q6056))</f>
      </c>
    </row>
    <row r="6057" spans="10:18" ht="15" customHeight="1" x14ac:dyDescent="0.15">
      <c r="J6057" s="246">
        <f>IF(OR(B6057="",C6057="",E6057=""),"",B6057&amp;":"&amp;C6057&amp;":"&amp;E6057)</f>
      </c>
      <c r="K6057" s="247">
        <f>IF(A6057="","",A6057*D6057)</f>
      </c>
      <c r="L6057" s="246">
        <f>IF(A6057="","",IF(OR(A6057=1,A6057=0),H6057,0))</f>
      </c>
      <c r="M6057" s="246">
        <f>IF(A6057="","",IF(A6057=-1,H6057,0))</f>
      </c>
      <c r="N6057">
        <f>IF(J6057="","",IF(E6057="SGD",1,IF(E6057="USD",Settings!$B$22,IF(E6057="HKD",Settings!$B$23,1))))</f>
      </c>
      <c r="O6057">
        <f>IF(OR(B6057="",C6057="",E6057=""),0,(IF(A6057=-1,H6057,0)-IF(OR(A6057=1,A6057=0),H6057,0)+IF(A6057=2,H6057,0))*IF(E6057="SGD",1,IF(E6057="USD",Settings!$B$22,IF(E6057="HKD",Settings!$B$23,1))))</f>
        <v>0</v>
      </c>
      <c r="P6057">
        <f>IF(OR(B6057="",C6057="",E6057=""),0,IF(A6057=2,H6057*IF(E6057="SGD",1,IF(E6057="USD",Settings!$B$22,IF(E6057="HKD",Settings!$B$23,1))),0))</f>
        <v>0</v>
      </c>
      <c r="Q6057" s="312">
        <f>IF(OR(J6057="",G6057=""),"",G6057+ROW()/1000000)</f>
      </c>
      <c r="R6057" s="247">
        <f>IF(Q6057="","",SUMIFS(Txn[Signed Units],Txn[Key],J6057,Txn[Transaction Order],"&lt;="&amp;Q6057))</f>
      </c>
    </row>
    <row r="6058" spans="10:18" ht="15" customHeight="1" x14ac:dyDescent="0.15">
      <c r="J6058" s="246">
        <f>IF(OR(B6058="",C6058="",E6058=""),"",B6058&amp;":"&amp;C6058&amp;":"&amp;E6058)</f>
      </c>
      <c r="K6058" s="247">
        <f>IF(A6058="","",A6058*D6058)</f>
      </c>
      <c r="L6058" s="246">
        <f>IF(A6058="","",IF(OR(A6058=1,A6058=0),H6058,0))</f>
      </c>
      <c r="M6058" s="246">
        <f>IF(A6058="","",IF(A6058=-1,H6058,0))</f>
      </c>
      <c r="N6058">
        <f>IF(J6058="","",IF(E6058="SGD",1,IF(E6058="USD",Settings!$B$22,IF(E6058="HKD",Settings!$B$23,1))))</f>
      </c>
      <c r="O6058">
        <f>IF(OR(B6058="",C6058="",E6058=""),0,(IF(A6058=-1,H6058,0)-IF(OR(A6058=1,A6058=0),H6058,0)+IF(A6058=2,H6058,0))*IF(E6058="SGD",1,IF(E6058="USD",Settings!$B$22,IF(E6058="HKD",Settings!$B$23,1))))</f>
        <v>0</v>
      </c>
      <c r="P6058">
        <f>IF(OR(B6058="",C6058="",E6058=""),0,IF(A6058=2,H6058*IF(E6058="SGD",1,IF(E6058="USD",Settings!$B$22,IF(E6058="HKD",Settings!$B$23,1))),0))</f>
        <v>0</v>
      </c>
      <c r="Q6058" s="312">
        <f>IF(OR(J6058="",G6058=""),"",G6058+ROW()/1000000)</f>
      </c>
      <c r="R6058" s="247">
        <f>IF(Q6058="","",SUMIFS(Txn[Signed Units],Txn[Key],J6058,Txn[Transaction Order],"&lt;="&amp;Q6058))</f>
      </c>
    </row>
    <row r="6059" spans="10:18" ht="15" customHeight="1" x14ac:dyDescent="0.15">
      <c r="J6059" s="246">
        <f>IF(OR(B6059="",C6059="",E6059=""),"",B6059&amp;":"&amp;C6059&amp;":"&amp;E6059)</f>
      </c>
      <c r="K6059" s="247">
        <f>IF(A6059="","",A6059*D6059)</f>
      </c>
      <c r="L6059" s="246">
        <f>IF(A6059="","",IF(OR(A6059=1,A6059=0),H6059,0))</f>
      </c>
      <c r="M6059" s="246">
        <f>IF(A6059="","",IF(A6059=-1,H6059,0))</f>
      </c>
      <c r="N6059">
        <f>IF(J6059="","",IF(E6059="SGD",1,IF(E6059="USD",Settings!$B$22,IF(E6059="HKD",Settings!$B$23,1))))</f>
      </c>
      <c r="O6059">
        <f>IF(OR(B6059="",C6059="",E6059=""),0,(IF(A6059=-1,H6059,0)-IF(OR(A6059=1,A6059=0),H6059,0)+IF(A6059=2,H6059,0))*IF(E6059="SGD",1,IF(E6059="USD",Settings!$B$22,IF(E6059="HKD",Settings!$B$23,1))))</f>
        <v>0</v>
      </c>
      <c r="P6059">
        <f>IF(OR(B6059="",C6059="",E6059=""),0,IF(A6059=2,H6059*IF(E6059="SGD",1,IF(E6059="USD",Settings!$B$22,IF(E6059="HKD",Settings!$B$23,1))),0))</f>
        <v>0</v>
      </c>
      <c r="Q6059" s="312">
        <f>IF(OR(J6059="",G6059=""),"",G6059+ROW()/1000000)</f>
      </c>
      <c r="R6059" s="247">
        <f>IF(Q6059="","",SUMIFS(Txn[Signed Units],Txn[Key],J6059,Txn[Transaction Order],"&lt;="&amp;Q6059))</f>
      </c>
    </row>
    <row r="6060" spans="10:18" ht="15" customHeight="1" x14ac:dyDescent="0.15">
      <c r="J6060" s="246">
        <f>IF(OR(B6060="",C6060="",E6060=""),"",B6060&amp;":"&amp;C6060&amp;":"&amp;E6060)</f>
      </c>
      <c r="K6060" s="247">
        <f>IF(A6060="","",A6060*D6060)</f>
      </c>
      <c r="L6060" s="246">
        <f>IF(A6060="","",IF(OR(A6060=1,A6060=0),H6060,0))</f>
      </c>
      <c r="M6060" s="246">
        <f>IF(A6060="","",IF(A6060=-1,H6060,0))</f>
      </c>
      <c r="N6060">
        <f>IF(J6060="","",IF(E6060="SGD",1,IF(E6060="USD",Settings!$B$22,IF(E6060="HKD",Settings!$B$23,1))))</f>
      </c>
      <c r="O6060">
        <f>IF(OR(B6060="",C6060="",E6060=""),0,(IF(A6060=-1,H6060,0)-IF(OR(A6060=1,A6060=0),H6060,0)+IF(A6060=2,H6060,0))*IF(E6060="SGD",1,IF(E6060="USD",Settings!$B$22,IF(E6060="HKD",Settings!$B$23,1))))</f>
        <v>0</v>
      </c>
      <c r="P6060">
        <f>IF(OR(B6060="",C6060="",E6060=""),0,IF(A6060=2,H6060*IF(E6060="SGD",1,IF(E6060="USD",Settings!$B$22,IF(E6060="HKD",Settings!$B$23,1))),0))</f>
        <v>0</v>
      </c>
      <c r="Q6060" s="312">
        <f>IF(OR(J6060="",G6060=""),"",G6060+ROW()/1000000)</f>
      </c>
      <c r="R6060" s="247">
        <f>IF(Q6060="","",SUMIFS(Txn[Signed Units],Txn[Key],J6060,Txn[Transaction Order],"&lt;="&amp;Q6060))</f>
      </c>
    </row>
    <row r="6061" spans="10:18" ht="15" customHeight="1" x14ac:dyDescent="0.15">
      <c r="J6061" s="246">
        <f>IF(OR(B6061="",C6061="",E6061=""),"",B6061&amp;":"&amp;C6061&amp;":"&amp;E6061)</f>
      </c>
      <c r="K6061" s="247">
        <f>IF(A6061="","",A6061*D6061)</f>
      </c>
      <c r="L6061" s="246">
        <f>IF(A6061="","",IF(OR(A6061=1,A6061=0),H6061,0))</f>
      </c>
      <c r="M6061" s="246">
        <f>IF(A6061="","",IF(A6061=-1,H6061,0))</f>
      </c>
      <c r="N6061">
        <f>IF(J6061="","",IF(E6061="SGD",1,IF(E6061="USD",Settings!$B$22,IF(E6061="HKD",Settings!$B$23,1))))</f>
      </c>
      <c r="O6061">
        <f>IF(OR(B6061="",C6061="",E6061=""),0,(IF(A6061=-1,H6061,0)-IF(OR(A6061=1,A6061=0),H6061,0)+IF(A6061=2,H6061,0))*IF(E6061="SGD",1,IF(E6061="USD",Settings!$B$22,IF(E6061="HKD",Settings!$B$23,1))))</f>
        <v>0</v>
      </c>
      <c r="P6061">
        <f>IF(OR(B6061="",C6061="",E6061=""),0,IF(A6061=2,H6061*IF(E6061="SGD",1,IF(E6061="USD",Settings!$B$22,IF(E6061="HKD",Settings!$B$23,1))),0))</f>
        <v>0</v>
      </c>
      <c r="Q6061" s="312">
        <f>IF(OR(J6061="",G6061=""),"",G6061+ROW()/1000000)</f>
      </c>
      <c r="R6061" s="247">
        <f>IF(Q6061="","",SUMIFS(Txn[Signed Units],Txn[Key],J6061,Txn[Transaction Order],"&lt;="&amp;Q6061))</f>
      </c>
    </row>
    <row r="6062" spans="10:18" ht="15" customHeight="1" x14ac:dyDescent="0.15">
      <c r="J6062" s="246">
        <f>IF(OR(B6062="",C6062="",E6062=""),"",B6062&amp;":"&amp;C6062&amp;":"&amp;E6062)</f>
      </c>
      <c r="K6062" s="247">
        <f>IF(A6062="","",A6062*D6062)</f>
      </c>
      <c r="L6062" s="246">
        <f>IF(A6062="","",IF(OR(A6062=1,A6062=0),H6062,0))</f>
      </c>
      <c r="M6062" s="246">
        <f>IF(A6062="","",IF(A6062=-1,H6062,0))</f>
      </c>
      <c r="N6062">
        <f>IF(J6062="","",IF(E6062="SGD",1,IF(E6062="USD",Settings!$B$22,IF(E6062="HKD",Settings!$B$23,1))))</f>
      </c>
      <c r="O6062">
        <f>IF(OR(B6062="",C6062="",E6062=""),0,(IF(A6062=-1,H6062,0)-IF(OR(A6062=1,A6062=0),H6062,0)+IF(A6062=2,H6062,0))*IF(E6062="SGD",1,IF(E6062="USD",Settings!$B$22,IF(E6062="HKD",Settings!$B$23,1))))</f>
        <v>0</v>
      </c>
      <c r="P6062">
        <f>IF(OR(B6062="",C6062="",E6062=""),0,IF(A6062=2,H6062*IF(E6062="SGD",1,IF(E6062="USD",Settings!$B$22,IF(E6062="HKD",Settings!$B$23,1))),0))</f>
        <v>0</v>
      </c>
      <c r="Q6062" s="312">
        <f>IF(OR(J6062="",G6062=""),"",G6062+ROW()/1000000)</f>
      </c>
      <c r="R6062" s="247">
        <f>IF(Q6062="","",SUMIFS(Txn[Signed Units],Txn[Key],J6062,Txn[Transaction Order],"&lt;="&amp;Q6062))</f>
      </c>
    </row>
    <row r="6063" spans="10:18" ht="15" customHeight="1" x14ac:dyDescent="0.15">
      <c r="J6063" s="246">
        <f>IF(OR(B6063="",C6063="",E6063=""),"",B6063&amp;":"&amp;C6063&amp;":"&amp;E6063)</f>
      </c>
      <c r="K6063" s="247">
        <f>IF(A6063="","",A6063*D6063)</f>
      </c>
      <c r="L6063" s="246">
        <f>IF(A6063="","",IF(OR(A6063=1,A6063=0),H6063,0))</f>
      </c>
      <c r="M6063" s="246">
        <f>IF(A6063="","",IF(A6063=-1,H6063,0))</f>
      </c>
      <c r="N6063">
        <f>IF(J6063="","",IF(E6063="SGD",1,IF(E6063="USD",Settings!$B$22,IF(E6063="HKD",Settings!$B$23,1))))</f>
      </c>
      <c r="O6063">
        <f>IF(OR(B6063="",C6063="",E6063=""),0,(IF(A6063=-1,H6063,0)-IF(OR(A6063=1,A6063=0),H6063,0)+IF(A6063=2,H6063,0))*IF(E6063="SGD",1,IF(E6063="USD",Settings!$B$22,IF(E6063="HKD",Settings!$B$23,1))))</f>
        <v>0</v>
      </c>
      <c r="P6063">
        <f>IF(OR(B6063="",C6063="",E6063=""),0,IF(A6063=2,H6063*IF(E6063="SGD",1,IF(E6063="USD",Settings!$B$22,IF(E6063="HKD",Settings!$B$23,1))),0))</f>
        <v>0</v>
      </c>
      <c r="Q6063" s="312">
        <f>IF(OR(J6063="",G6063=""),"",G6063+ROW()/1000000)</f>
      </c>
      <c r="R6063" s="247">
        <f>IF(Q6063="","",SUMIFS(Txn[Signed Units],Txn[Key],J6063,Txn[Transaction Order],"&lt;="&amp;Q6063))</f>
      </c>
    </row>
    <row r="6064" spans="10:18" ht="15" customHeight="1" x14ac:dyDescent="0.15">
      <c r="J6064" s="246">
        <f>IF(OR(B6064="",C6064="",E6064=""),"",B6064&amp;":"&amp;C6064&amp;":"&amp;E6064)</f>
      </c>
      <c r="K6064" s="247">
        <f>IF(A6064="","",A6064*D6064)</f>
      </c>
      <c r="L6064" s="246">
        <f>IF(A6064="","",IF(OR(A6064=1,A6064=0),H6064,0))</f>
      </c>
      <c r="M6064" s="246">
        <f>IF(A6064="","",IF(A6064=-1,H6064,0))</f>
      </c>
      <c r="N6064">
        <f>IF(J6064="","",IF(E6064="SGD",1,IF(E6064="USD",Settings!$B$22,IF(E6064="HKD",Settings!$B$23,1))))</f>
      </c>
      <c r="O6064">
        <f>IF(OR(B6064="",C6064="",E6064=""),0,(IF(A6064=-1,H6064,0)-IF(OR(A6064=1,A6064=0),H6064,0)+IF(A6064=2,H6064,0))*IF(E6064="SGD",1,IF(E6064="USD",Settings!$B$22,IF(E6064="HKD",Settings!$B$23,1))))</f>
        <v>0</v>
      </c>
      <c r="P6064">
        <f>IF(OR(B6064="",C6064="",E6064=""),0,IF(A6064=2,H6064*IF(E6064="SGD",1,IF(E6064="USD",Settings!$B$22,IF(E6064="HKD",Settings!$B$23,1))),0))</f>
        <v>0</v>
      </c>
      <c r="Q6064" s="312">
        <f>IF(OR(J6064="",G6064=""),"",G6064+ROW()/1000000)</f>
      </c>
      <c r="R6064" s="247">
        <f>IF(Q6064="","",SUMIFS(Txn[Signed Units],Txn[Key],J6064,Txn[Transaction Order],"&lt;="&amp;Q6064))</f>
      </c>
    </row>
    <row r="6065" spans="10:18" ht="15" customHeight="1" x14ac:dyDescent="0.15">
      <c r="J6065" s="246">
        <f>IF(OR(B6065="",C6065="",E6065=""),"",B6065&amp;":"&amp;C6065&amp;":"&amp;E6065)</f>
      </c>
      <c r="K6065" s="247">
        <f>IF(A6065="","",A6065*D6065)</f>
      </c>
      <c r="L6065" s="246">
        <f>IF(A6065="","",IF(OR(A6065=1,A6065=0),H6065,0))</f>
      </c>
      <c r="M6065" s="246">
        <f>IF(A6065="","",IF(A6065=-1,H6065,0))</f>
      </c>
      <c r="N6065">
        <f>IF(J6065="","",IF(E6065="SGD",1,IF(E6065="USD",Settings!$B$22,IF(E6065="HKD",Settings!$B$23,1))))</f>
      </c>
      <c r="O6065">
        <f>IF(OR(B6065="",C6065="",E6065=""),0,(IF(A6065=-1,H6065,0)-IF(OR(A6065=1,A6065=0),H6065,0)+IF(A6065=2,H6065,0))*IF(E6065="SGD",1,IF(E6065="USD",Settings!$B$22,IF(E6065="HKD",Settings!$B$23,1))))</f>
        <v>0</v>
      </c>
      <c r="P6065">
        <f>IF(OR(B6065="",C6065="",E6065=""),0,IF(A6065=2,H6065*IF(E6065="SGD",1,IF(E6065="USD",Settings!$B$22,IF(E6065="HKD",Settings!$B$23,1))),0))</f>
        <v>0</v>
      </c>
      <c r="Q6065" s="312">
        <f>IF(OR(J6065="",G6065=""),"",G6065+ROW()/1000000)</f>
      </c>
      <c r="R6065" s="247">
        <f>IF(Q6065="","",SUMIFS(Txn[Signed Units],Txn[Key],J6065,Txn[Transaction Order],"&lt;="&amp;Q6065))</f>
      </c>
    </row>
    <row r="6066" spans="10:18" ht="15" customHeight="1" x14ac:dyDescent="0.15">
      <c r="J6066" s="246">
        <f>IF(OR(B6066="",C6066="",E6066=""),"",B6066&amp;":"&amp;C6066&amp;":"&amp;E6066)</f>
      </c>
      <c r="K6066" s="247">
        <f>IF(A6066="","",A6066*D6066)</f>
      </c>
      <c r="L6066" s="246">
        <f>IF(A6066="","",IF(OR(A6066=1,A6066=0),H6066,0))</f>
      </c>
      <c r="M6066" s="246">
        <f>IF(A6066="","",IF(A6066=-1,H6066,0))</f>
      </c>
      <c r="N6066">
        <f>IF(J6066="","",IF(E6066="SGD",1,IF(E6066="USD",Settings!$B$22,IF(E6066="HKD",Settings!$B$23,1))))</f>
      </c>
      <c r="O6066">
        <f>IF(OR(B6066="",C6066="",E6066=""),0,(IF(A6066=-1,H6066,0)-IF(OR(A6066=1,A6066=0),H6066,0)+IF(A6066=2,H6066,0))*IF(E6066="SGD",1,IF(E6066="USD",Settings!$B$22,IF(E6066="HKD",Settings!$B$23,1))))</f>
        <v>0</v>
      </c>
      <c r="P6066">
        <f>IF(OR(B6066="",C6066="",E6066=""),0,IF(A6066=2,H6066*IF(E6066="SGD",1,IF(E6066="USD",Settings!$B$22,IF(E6066="HKD",Settings!$B$23,1))),0))</f>
        <v>0</v>
      </c>
      <c r="Q6066" s="312">
        <f>IF(OR(J6066="",G6066=""),"",G6066+ROW()/1000000)</f>
      </c>
      <c r="R6066" s="247">
        <f>IF(Q6066="","",SUMIFS(Txn[Signed Units],Txn[Key],J6066,Txn[Transaction Order],"&lt;="&amp;Q6066))</f>
      </c>
    </row>
    <row r="6067" spans="10:18" ht="15" customHeight="1" x14ac:dyDescent="0.15">
      <c r="J6067" s="246">
        <f>IF(OR(B6067="",C6067="",E6067=""),"",B6067&amp;":"&amp;C6067&amp;":"&amp;E6067)</f>
      </c>
      <c r="K6067" s="247">
        <f>IF(A6067="","",A6067*D6067)</f>
      </c>
      <c r="L6067" s="246">
        <f>IF(A6067="","",IF(OR(A6067=1,A6067=0),H6067,0))</f>
      </c>
      <c r="M6067" s="246">
        <f>IF(A6067="","",IF(A6067=-1,H6067,0))</f>
      </c>
      <c r="N6067">
        <f>IF(J6067="","",IF(E6067="SGD",1,IF(E6067="USD",Settings!$B$22,IF(E6067="HKD",Settings!$B$23,1))))</f>
      </c>
      <c r="O6067">
        <f>IF(OR(B6067="",C6067="",E6067=""),0,(IF(A6067=-1,H6067,0)-IF(OR(A6067=1,A6067=0),H6067,0)+IF(A6067=2,H6067,0))*IF(E6067="SGD",1,IF(E6067="USD",Settings!$B$22,IF(E6067="HKD",Settings!$B$23,1))))</f>
        <v>0</v>
      </c>
      <c r="P6067">
        <f>IF(OR(B6067="",C6067="",E6067=""),0,IF(A6067=2,H6067*IF(E6067="SGD",1,IF(E6067="USD",Settings!$B$22,IF(E6067="HKD",Settings!$B$23,1))),0))</f>
        <v>0</v>
      </c>
      <c r="Q6067" s="312">
        <f>IF(OR(J6067="",G6067=""),"",G6067+ROW()/1000000)</f>
      </c>
      <c r="R6067" s="247">
        <f>IF(Q6067="","",SUMIFS(Txn[Signed Units],Txn[Key],J6067,Txn[Transaction Order],"&lt;="&amp;Q6067))</f>
      </c>
    </row>
    <row r="6068" spans="10:18" ht="15" customHeight="1" x14ac:dyDescent="0.15">
      <c r="J6068" s="246">
        <f>IF(OR(B6068="",C6068="",E6068=""),"",B6068&amp;":"&amp;C6068&amp;":"&amp;E6068)</f>
      </c>
      <c r="K6068" s="247">
        <f>IF(A6068="","",A6068*D6068)</f>
      </c>
      <c r="L6068" s="246">
        <f>IF(A6068="","",IF(OR(A6068=1,A6068=0),H6068,0))</f>
      </c>
      <c r="M6068" s="246">
        <f>IF(A6068="","",IF(A6068=-1,H6068,0))</f>
      </c>
      <c r="N6068">
        <f>IF(J6068="","",IF(E6068="SGD",1,IF(E6068="USD",Settings!$B$22,IF(E6068="HKD",Settings!$B$23,1))))</f>
      </c>
      <c r="O6068">
        <f>IF(OR(B6068="",C6068="",E6068=""),0,(IF(A6068=-1,H6068,0)-IF(OR(A6068=1,A6068=0),H6068,0)+IF(A6068=2,H6068,0))*IF(E6068="SGD",1,IF(E6068="USD",Settings!$B$22,IF(E6068="HKD",Settings!$B$23,1))))</f>
        <v>0</v>
      </c>
      <c r="P6068">
        <f>IF(OR(B6068="",C6068="",E6068=""),0,IF(A6068=2,H6068*IF(E6068="SGD",1,IF(E6068="USD",Settings!$B$22,IF(E6068="HKD",Settings!$B$23,1))),0))</f>
        <v>0</v>
      </c>
      <c r="Q6068" s="312">
        <f>IF(OR(J6068="",G6068=""),"",G6068+ROW()/1000000)</f>
      </c>
      <c r="R6068" s="247">
        <f>IF(Q6068="","",SUMIFS(Txn[Signed Units],Txn[Key],J6068,Txn[Transaction Order],"&lt;="&amp;Q6068))</f>
      </c>
    </row>
    <row r="6069" spans="10:18" ht="15" customHeight="1" x14ac:dyDescent="0.15">
      <c r="J6069" s="246">
        <f>IF(OR(B6069="",C6069="",E6069=""),"",B6069&amp;":"&amp;C6069&amp;":"&amp;E6069)</f>
      </c>
      <c r="K6069" s="247">
        <f>IF(A6069="","",A6069*D6069)</f>
      </c>
      <c r="L6069" s="246">
        <f>IF(A6069="","",IF(OR(A6069=1,A6069=0),H6069,0))</f>
      </c>
      <c r="M6069" s="246">
        <f>IF(A6069="","",IF(A6069=-1,H6069,0))</f>
      </c>
      <c r="N6069">
        <f>IF(J6069="","",IF(E6069="SGD",1,IF(E6069="USD",Settings!$B$22,IF(E6069="HKD",Settings!$B$23,1))))</f>
      </c>
      <c r="O6069">
        <f>IF(OR(B6069="",C6069="",E6069=""),0,(IF(A6069=-1,H6069,0)-IF(OR(A6069=1,A6069=0),H6069,0)+IF(A6069=2,H6069,0))*IF(E6069="SGD",1,IF(E6069="USD",Settings!$B$22,IF(E6069="HKD",Settings!$B$23,1))))</f>
        <v>0</v>
      </c>
      <c r="P6069">
        <f>IF(OR(B6069="",C6069="",E6069=""),0,IF(A6069=2,H6069*IF(E6069="SGD",1,IF(E6069="USD",Settings!$B$22,IF(E6069="HKD",Settings!$B$23,1))),0))</f>
        <v>0</v>
      </c>
      <c r="Q6069" s="312">
        <f>IF(OR(J6069="",G6069=""),"",G6069+ROW()/1000000)</f>
      </c>
      <c r="R6069" s="247">
        <f>IF(Q6069="","",SUMIFS(Txn[Signed Units],Txn[Key],J6069,Txn[Transaction Order],"&lt;="&amp;Q6069))</f>
      </c>
    </row>
    <row r="6070" spans="10:18" ht="15" customHeight="1" x14ac:dyDescent="0.15">
      <c r="J6070" s="246">
        <f>IF(OR(B6070="",C6070="",E6070=""),"",B6070&amp;":"&amp;C6070&amp;":"&amp;E6070)</f>
      </c>
      <c r="K6070" s="247">
        <f>IF(A6070="","",A6070*D6070)</f>
      </c>
      <c r="L6070" s="246">
        <f>IF(A6070="","",IF(OR(A6070=1,A6070=0),H6070,0))</f>
      </c>
      <c r="M6070" s="246">
        <f>IF(A6070="","",IF(A6070=-1,H6070,0))</f>
      </c>
      <c r="N6070">
        <f>IF(J6070="","",IF(E6070="SGD",1,IF(E6070="USD",Settings!$B$22,IF(E6070="HKD",Settings!$B$23,1))))</f>
      </c>
      <c r="O6070">
        <f>IF(OR(B6070="",C6070="",E6070=""),0,(IF(A6070=-1,H6070,0)-IF(OR(A6070=1,A6070=0),H6070,0)+IF(A6070=2,H6070,0))*IF(E6070="SGD",1,IF(E6070="USD",Settings!$B$22,IF(E6070="HKD",Settings!$B$23,1))))</f>
        <v>0</v>
      </c>
      <c r="P6070">
        <f>IF(OR(B6070="",C6070="",E6070=""),0,IF(A6070=2,H6070*IF(E6070="SGD",1,IF(E6070="USD",Settings!$B$22,IF(E6070="HKD",Settings!$B$23,1))),0))</f>
        <v>0</v>
      </c>
      <c r="Q6070" s="312">
        <f>IF(OR(J6070="",G6070=""),"",G6070+ROW()/1000000)</f>
      </c>
      <c r="R6070" s="247">
        <f>IF(Q6070="","",SUMIFS(Txn[Signed Units],Txn[Key],J6070,Txn[Transaction Order],"&lt;="&amp;Q6070))</f>
      </c>
    </row>
    <row r="6071" spans="10:18" ht="15" customHeight="1" x14ac:dyDescent="0.15">
      <c r="J6071" s="246">
        <f>IF(OR(B6071="",C6071="",E6071=""),"",B6071&amp;":"&amp;C6071&amp;":"&amp;E6071)</f>
      </c>
      <c r="K6071" s="247">
        <f>IF(A6071="","",A6071*D6071)</f>
      </c>
      <c r="L6071" s="246">
        <f>IF(A6071="","",IF(OR(A6071=1,A6071=0),H6071,0))</f>
      </c>
      <c r="M6071" s="246">
        <f>IF(A6071="","",IF(A6071=-1,H6071,0))</f>
      </c>
      <c r="N6071">
        <f>IF(J6071="","",IF(E6071="SGD",1,IF(E6071="USD",Settings!$B$22,IF(E6071="HKD",Settings!$B$23,1))))</f>
      </c>
      <c r="O6071">
        <f>IF(OR(B6071="",C6071="",E6071=""),0,(IF(A6071=-1,H6071,0)-IF(OR(A6071=1,A6071=0),H6071,0)+IF(A6071=2,H6071,0))*IF(E6071="SGD",1,IF(E6071="USD",Settings!$B$22,IF(E6071="HKD",Settings!$B$23,1))))</f>
        <v>0</v>
      </c>
      <c r="P6071">
        <f>IF(OR(B6071="",C6071="",E6071=""),0,IF(A6071=2,H6071*IF(E6071="SGD",1,IF(E6071="USD",Settings!$B$22,IF(E6071="HKD",Settings!$B$23,1))),0))</f>
        <v>0</v>
      </c>
      <c r="Q6071" s="312">
        <f>IF(OR(J6071="",G6071=""),"",G6071+ROW()/1000000)</f>
      </c>
      <c r="R6071" s="247">
        <f>IF(Q6071="","",SUMIFS(Txn[Signed Units],Txn[Key],J6071,Txn[Transaction Order],"&lt;="&amp;Q6071))</f>
      </c>
    </row>
    <row r="6072" spans="10:18" ht="15" customHeight="1" x14ac:dyDescent="0.15">
      <c r="J6072" s="246">
        <f>IF(OR(B6072="",C6072="",E6072=""),"",B6072&amp;":"&amp;C6072&amp;":"&amp;E6072)</f>
      </c>
      <c r="K6072" s="247">
        <f>IF(A6072="","",A6072*D6072)</f>
      </c>
      <c r="L6072" s="246">
        <f>IF(A6072="","",IF(OR(A6072=1,A6072=0),H6072,0))</f>
      </c>
      <c r="M6072" s="246">
        <f>IF(A6072="","",IF(A6072=-1,H6072,0))</f>
      </c>
      <c r="N6072">
        <f>IF(J6072="","",IF(E6072="SGD",1,IF(E6072="USD",Settings!$B$22,IF(E6072="HKD",Settings!$B$23,1))))</f>
      </c>
      <c r="O6072">
        <f>IF(OR(B6072="",C6072="",E6072=""),0,(IF(A6072=-1,H6072,0)-IF(OR(A6072=1,A6072=0),H6072,0)+IF(A6072=2,H6072,0))*IF(E6072="SGD",1,IF(E6072="USD",Settings!$B$22,IF(E6072="HKD",Settings!$B$23,1))))</f>
        <v>0</v>
      </c>
      <c r="P6072">
        <f>IF(OR(B6072="",C6072="",E6072=""),0,IF(A6072=2,H6072*IF(E6072="SGD",1,IF(E6072="USD",Settings!$B$22,IF(E6072="HKD",Settings!$B$23,1))),0))</f>
        <v>0</v>
      </c>
      <c r="Q6072" s="312">
        <f>IF(OR(J6072="",G6072=""),"",G6072+ROW()/1000000)</f>
      </c>
      <c r="R6072" s="247">
        <f>IF(Q6072="","",SUMIFS(Txn[Signed Units],Txn[Key],J6072,Txn[Transaction Order],"&lt;="&amp;Q6072))</f>
      </c>
    </row>
    <row r="6073" spans="10:18" ht="15" customHeight="1" x14ac:dyDescent="0.15">
      <c r="J6073" s="246">
        <f>IF(OR(B6073="",C6073="",E6073=""),"",B6073&amp;":"&amp;C6073&amp;":"&amp;E6073)</f>
      </c>
      <c r="K6073" s="247">
        <f>IF(A6073="","",A6073*D6073)</f>
      </c>
      <c r="L6073" s="246">
        <f>IF(A6073="","",IF(OR(A6073=1,A6073=0),H6073,0))</f>
      </c>
      <c r="M6073" s="246">
        <f>IF(A6073="","",IF(A6073=-1,H6073,0))</f>
      </c>
      <c r="N6073">
        <f>IF(J6073="","",IF(E6073="SGD",1,IF(E6073="USD",Settings!$B$22,IF(E6073="HKD",Settings!$B$23,1))))</f>
      </c>
      <c r="O6073">
        <f>IF(OR(B6073="",C6073="",E6073=""),0,(IF(A6073=-1,H6073,0)-IF(OR(A6073=1,A6073=0),H6073,0)+IF(A6073=2,H6073,0))*IF(E6073="SGD",1,IF(E6073="USD",Settings!$B$22,IF(E6073="HKD",Settings!$B$23,1))))</f>
        <v>0</v>
      </c>
      <c r="P6073">
        <f>IF(OR(B6073="",C6073="",E6073=""),0,IF(A6073=2,H6073*IF(E6073="SGD",1,IF(E6073="USD",Settings!$B$22,IF(E6073="HKD",Settings!$B$23,1))),0))</f>
        <v>0</v>
      </c>
      <c r="Q6073" s="312">
        <f>IF(OR(J6073="",G6073=""),"",G6073+ROW()/1000000)</f>
      </c>
      <c r="R6073" s="247">
        <f>IF(Q6073="","",SUMIFS(Txn[Signed Units],Txn[Key],J6073,Txn[Transaction Order],"&lt;="&amp;Q6073))</f>
      </c>
    </row>
    <row r="6074" spans="10:18" ht="15" customHeight="1" x14ac:dyDescent="0.15">
      <c r="J6074" s="246">
        <f>IF(OR(B6074="",C6074="",E6074=""),"",B6074&amp;":"&amp;C6074&amp;":"&amp;E6074)</f>
      </c>
      <c r="K6074" s="247">
        <f>IF(A6074="","",A6074*D6074)</f>
      </c>
      <c r="L6074" s="246">
        <f>IF(A6074="","",IF(OR(A6074=1,A6074=0),H6074,0))</f>
      </c>
      <c r="M6074" s="246">
        <f>IF(A6074="","",IF(A6074=-1,H6074,0))</f>
      </c>
      <c r="N6074">
        <f>IF(J6074="","",IF(E6074="SGD",1,IF(E6074="USD",Settings!$B$22,IF(E6074="HKD",Settings!$B$23,1))))</f>
      </c>
      <c r="O6074">
        <f>IF(OR(B6074="",C6074="",E6074=""),0,(IF(A6074=-1,H6074,0)-IF(OR(A6074=1,A6074=0),H6074,0)+IF(A6074=2,H6074,0))*IF(E6074="SGD",1,IF(E6074="USD",Settings!$B$22,IF(E6074="HKD",Settings!$B$23,1))))</f>
        <v>0</v>
      </c>
      <c r="P6074">
        <f>IF(OR(B6074="",C6074="",E6074=""),0,IF(A6074=2,H6074*IF(E6074="SGD",1,IF(E6074="USD",Settings!$B$22,IF(E6074="HKD",Settings!$B$23,1))),0))</f>
        <v>0</v>
      </c>
      <c r="Q6074" s="312">
        <f>IF(OR(J6074="",G6074=""),"",G6074+ROW()/1000000)</f>
      </c>
      <c r="R6074" s="247">
        <f>IF(Q6074="","",SUMIFS(Txn[Signed Units],Txn[Key],J6074,Txn[Transaction Order],"&lt;="&amp;Q6074))</f>
      </c>
    </row>
    <row r="6075" spans="10:18" ht="15" customHeight="1" x14ac:dyDescent="0.15">
      <c r="J6075" s="246">
        <f>IF(OR(B6075="",C6075="",E6075=""),"",B6075&amp;":"&amp;C6075&amp;":"&amp;E6075)</f>
      </c>
      <c r="K6075" s="247">
        <f>IF(A6075="","",A6075*D6075)</f>
      </c>
      <c r="L6075" s="246">
        <f>IF(A6075="","",IF(OR(A6075=1,A6075=0),H6075,0))</f>
      </c>
      <c r="M6075" s="246">
        <f>IF(A6075="","",IF(A6075=-1,H6075,0))</f>
      </c>
      <c r="N6075">
        <f>IF(J6075="","",IF(E6075="SGD",1,IF(E6075="USD",Settings!$B$22,IF(E6075="HKD",Settings!$B$23,1))))</f>
      </c>
      <c r="O6075">
        <f>IF(OR(B6075="",C6075="",E6075=""),0,(IF(A6075=-1,H6075,0)-IF(OR(A6075=1,A6075=0),H6075,0)+IF(A6075=2,H6075,0))*IF(E6075="SGD",1,IF(E6075="USD",Settings!$B$22,IF(E6075="HKD",Settings!$B$23,1))))</f>
        <v>0</v>
      </c>
      <c r="P6075">
        <f>IF(OR(B6075="",C6075="",E6075=""),0,IF(A6075=2,H6075*IF(E6075="SGD",1,IF(E6075="USD",Settings!$B$22,IF(E6075="HKD",Settings!$B$23,1))),0))</f>
        <v>0</v>
      </c>
      <c r="Q6075" s="312">
        <f>IF(OR(J6075="",G6075=""),"",G6075+ROW()/1000000)</f>
      </c>
      <c r="R6075" s="247">
        <f>IF(Q6075="","",SUMIFS(Txn[Signed Units],Txn[Key],J6075,Txn[Transaction Order],"&lt;="&amp;Q6075))</f>
      </c>
    </row>
    <row r="6076" spans="10:18" ht="15" customHeight="1" x14ac:dyDescent="0.15">
      <c r="J6076" s="246">
        <f>IF(OR(B6076="",C6076="",E6076=""),"",B6076&amp;":"&amp;C6076&amp;":"&amp;E6076)</f>
      </c>
      <c r="K6076" s="247">
        <f>IF(A6076="","",A6076*D6076)</f>
      </c>
      <c r="L6076" s="246">
        <f>IF(A6076="","",IF(OR(A6076=1,A6076=0),H6076,0))</f>
      </c>
      <c r="M6076" s="246">
        <f>IF(A6076="","",IF(A6076=-1,H6076,0))</f>
      </c>
      <c r="N6076">
        <f>IF(J6076="","",IF(E6076="SGD",1,IF(E6076="USD",Settings!$B$22,IF(E6076="HKD",Settings!$B$23,1))))</f>
      </c>
      <c r="O6076">
        <f>IF(OR(B6076="",C6076="",E6076=""),0,(IF(A6076=-1,H6076,0)-IF(OR(A6076=1,A6076=0),H6076,0)+IF(A6076=2,H6076,0))*IF(E6076="SGD",1,IF(E6076="USD",Settings!$B$22,IF(E6076="HKD",Settings!$B$23,1))))</f>
        <v>0</v>
      </c>
      <c r="P6076">
        <f>IF(OR(B6076="",C6076="",E6076=""),0,IF(A6076=2,H6076*IF(E6076="SGD",1,IF(E6076="USD",Settings!$B$22,IF(E6076="HKD",Settings!$B$23,1))),0))</f>
        <v>0</v>
      </c>
      <c r="Q6076" s="312">
        <f>IF(OR(J6076="",G6076=""),"",G6076+ROW()/1000000)</f>
      </c>
      <c r="R6076" s="247">
        <f>IF(Q6076="","",SUMIFS(Txn[Signed Units],Txn[Key],J6076,Txn[Transaction Order],"&lt;="&amp;Q6076))</f>
      </c>
    </row>
    <row r="6077" spans="10:18" ht="15" customHeight="1" x14ac:dyDescent="0.15">
      <c r="J6077" s="246">
        <f>IF(OR(B6077="",C6077="",E6077=""),"",B6077&amp;":"&amp;C6077&amp;":"&amp;E6077)</f>
      </c>
      <c r="K6077" s="247">
        <f>IF(A6077="","",A6077*D6077)</f>
      </c>
      <c r="L6077" s="246">
        <f>IF(A6077="","",IF(OR(A6077=1,A6077=0),H6077,0))</f>
      </c>
      <c r="M6077" s="246">
        <f>IF(A6077="","",IF(A6077=-1,H6077,0))</f>
      </c>
      <c r="N6077">
        <f>IF(J6077="","",IF(E6077="SGD",1,IF(E6077="USD",Settings!$B$22,IF(E6077="HKD",Settings!$B$23,1))))</f>
      </c>
      <c r="O6077">
        <f>IF(OR(B6077="",C6077="",E6077=""),0,(IF(A6077=-1,H6077,0)-IF(OR(A6077=1,A6077=0),H6077,0)+IF(A6077=2,H6077,0))*IF(E6077="SGD",1,IF(E6077="USD",Settings!$B$22,IF(E6077="HKD",Settings!$B$23,1))))</f>
        <v>0</v>
      </c>
      <c r="P6077">
        <f>IF(OR(B6077="",C6077="",E6077=""),0,IF(A6077=2,H6077*IF(E6077="SGD",1,IF(E6077="USD",Settings!$B$22,IF(E6077="HKD",Settings!$B$23,1))),0))</f>
        <v>0</v>
      </c>
      <c r="Q6077" s="312">
        <f>IF(OR(J6077="",G6077=""),"",G6077+ROW()/1000000)</f>
      </c>
      <c r="R6077" s="247">
        <f>IF(Q6077="","",SUMIFS(Txn[Signed Units],Txn[Key],J6077,Txn[Transaction Order],"&lt;="&amp;Q6077))</f>
      </c>
    </row>
    <row r="6078" spans="10:18" ht="15" customHeight="1" x14ac:dyDescent="0.15">
      <c r="J6078" s="246">
        <f>IF(OR(B6078="",C6078="",E6078=""),"",B6078&amp;":"&amp;C6078&amp;":"&amp;E6078)</f>
      </c>
      <c r="K6078" s="247">
        <f>IF(A6078="","",A6078*D6078)</f>
      </c>
      <c r="L6078" s="246">
        <f>IF(A6078="","",IF(OR(A6078=1,A6078=0),H6078,0))</f>
      </c>
      <c r="M6078" s="246">
        <f>IF(A6078="","",IF(A6078=-1,H6078,0))</f>
      </c>
      <c r="N6078">
        <f>IF(J6078="","",IF(E6078="SGD",1,IF(E6078="USD",Settings!$B$22,IF(E6078="HKD",Settings!$B$23,1))))</f>
      </c>
      <c r="O6078">
        <f>IF(OR(B6078="",C6078="",E6078=""),0,(IF(A6078=-1,H6078,0)-IF(OR(A6078=1,A6078=0),H6078,0)+IF(A6078=2,H6078,0))*IF(E6078="SGD",1,IF(E6078="USD",Settings!$B$22,IF(E6078="HKD",Settings!$B$23,1))))</f>
        <v>0</v>
      </c>
      <c r="P6078">
        <f>IF(OR(B6078="",C6078="",E6078=""),0,IF(A6078=2,H6078*IF(E6078="SGD",1,IF(E6078="USD",Settings!$B$22,IF(E6078="HKD",Settings!$B$23,1))),0))</f>
        <v>0</v>
      </c>
      <c r="Q6078" s="312">
        <f>IF(OR(J6078="",G6078=""),"",G6078+ROW()/1000000)</f>
      </c>
      <c r="R6078" s="247">
        <f>IF(Q6078="","",SUMIFS(Txn[Signed Units],Txn[Key],J6078,Txn[Transaction Order],"&lt;="&amp;Q6078))</f>
      </c>
    </row>
    <row r="6079" spans="10:18" ht="15" customHeight="1" x14ac:dyDescent="0.15">
      <c r="J6079" s="246">
        <f>IF(OR(B6079="",C6079="",E6079=""),"",B6079&amp;":"&amp;C6079&amp;":"&amp;E6079)</f>
      </c>
      <c r="K6079" s="247">
        <f>IF(A6079="","",A6079*D6079)</f>
      </c>
      <c r="L6079" s="246">
        <f>IF(A6079="","",IF(OR(A6079=1,A6079=0),H6079,0))</f>
      </c>
      <c r="M6079" s="246">
        <f>IF(A6079="","",IF(A6079=-1,H6079,0))</f>
      </c>
      <c r="N6079">
        <f>IF(J6079="","",IF(E6079="SGD",1,IF(E6079="USD",Settings!$B$22,IF(E6079="HKD",Settings!$B$23,1))))</f>
      </c>
      <c r="O6079">
        <f>IF(OR(B6079="",C6079="",E6079=""),0,(IF(A6079=-1,H6079,0)-IF(OR(A6079=1,A6079=0),H6079,0)+IF(A6079=2,H6079,0))*IF(E6079="SGD",1,IF(E6079="USD",Settings!$B$22,IF(E6079="HKD",Settings!$B$23,1))))</f>
        <v>0</v>
      </c>
      <c r="P6079">
        <f>IF(OR(B6079="",C6079="",E6079=""),0,IF(A6079=2,H6079*IF(E6079="SGD",1,IF(E6079="USD",Settings!$B$22,IF(E6079="HKD",Settings!$B$23,1))),0))</f>
        <v>0</v>
      </c>
      <c r="Q6079" s="312">
        <f>IF(OR(J6079="",G6079=""),"",G6079+ROW()/1000000)</f>
      </c>
      <c r="R6079" s="247">
        <f>IF(Q6079="","",SUMIFS(Txn[Signed Units],Txn[Key],J6079,Txn[Transaction Order],"&lt;="&amp;Q6079))</f>
      </c>
    </row>
    <row r="6080" spans="10:18" ht="15" customHeight="1" x14ac:dyDescent="0.15">
      <c r="J6080" s="246">
        <f>IF(OR(B6080="",C6080="",E6080=""),"",B6080&amp;":"&amp;C6080&amp;":"&amp;E6080)</f>
      </c>
      <c r="K6080" s="247">
        <f>IF(A6080="","",A6080*D6080)</f>
      </c>
      <c r="L6080" s="246">
        <f>IF(A6080="","",IF(OR(A6080=1,A6080=0),H6080,0))</f>
      </c>
      <c r="M6080" s="246">
        <f>IF(A6080="","",IF(A6080=-1,H6080,0))</f>
      </c>
      <c r="N6080">
        <f>IF(J6080="","",IF(E6080="SGD",1,IF(E6080="USD",Settings!$B$22,IF(E6080="HKD",Settings!$B$23,1))))</f>
      </c>
      <c r="O6080">
        <f>IF(OR(B6080="",C6080="",E6080=""),0,(IF(A6080=-1,H6080,0)-IF(OR(A6080=1,A6080=0),H6080,0)+IF(A6080=2,H6080,0))*IF(E6080="SGD",1,IF(E6080="USD",Settings!$B$22,IF(E6080="HKD",Settings!$B$23,1))))</f>
        <v>0</v>
      </c>
      <c r="P6080">
        <f>IF(OR(B6080="",C6080="",E6080=""),0,IF(A6080=2,H6080*IF(E6080="SGD",1,IF(E6080="USD",Settings!$B$22,IF(E6080="HKD",Settings!$B$23,1))),0))</f>
        <v>0</v>
      </c>
      <c r="Q6080" s="312">
        <f>IF(OR(J6080="",G6080=""),"",G6080+ROW()/1000000)</f>
      </c>
      <c r="R6080" s="247">
        <f>IF(Q6080="","",SUMIFS(Txn[Signed Units],Txn[Key],J6080,Txn[Transaction Order],"&lt;="&amp;Q6080))</f>
      </c>
    </row>
    <row r="6081" spans="10:18" ht="15" customHeight="1" x14ac:dyDescent="0.15">
      <c r="J6081" s="246">
        <f>IF(OR(B6081="",C6081="",E6081=""),"",B6081&amp;":"&amp;C6081&amp;":"&amp;E6081)</f>
      </c>
      <c r="K6081" s="247">
        <f>IF(A6081="","",A6081*D6081)</f>
      </c>
      <c r="L6081" s="246">
        <f>IF(A6081="","",IF(OR(A6081=1,A6081=0),H6081,0))</f>
      </c>
      <c r="M6081" s="246">
        <f>IF(A6081="","",IF(A6081=-1,H6081,0))</f>
      </c>
      <c r="N6081">
        <f>IF(J6081="","",IF(E6081="SGD",1,IF(E6081="USD",Settings!$B$22,IF(E6081="HKD",Settings!$B$23,1))))</f>
      </c>
      <c r="O6081">
        <f>IF(OR(B6081="",C6081="",E6081=""),0,(IF(A6081=-1,H6081,0)-IF(OR(A6081=1,A6081=0),H6081,0)+IF(A6081=2,H6081,0))*IF(E6081="SGD",1,IF(E6081="USD",Settings!$B$22,IF(E6081="HKD",Settings!$B$23,1))))</f>
        <v>0</v>
      </c>
      <c r="P6081">
        <f>IF(OR(B6081="",C6081="",E6081=""),0,IF(A6081=2,H6081*IF(E6081="SGD",1,IF(E6081="USD",Settings!$B$22,IF(E6081="HKD",Settings!$B$23,1))),0))</f>
        <v>0</v>
      </c>
      <c r="Q6081" s="312">
        <f>IF(OR(J6081="",G6081=""),"",G6081+ROW()/1000000)</f>
      </c>
      <c r="R6081" s="247">
        <f>IF(Q6081="","",SUMIFS(Txn[Signed Units],Txn[Key],J6081,Txn[Transaction Order],"&lt;="&amp;Q6081))</f>
      </c>
    </row>
    <row r="6082" spans="10:18" ht="15" customHeight="1" x14ac:dyDescent="0.15">
      <c r="J6082" s="246">
        <f>IF(OR(B6082="",C6082="",E6082=""),"",B6082&amp;":"&amp;C6082&amp;":"&amp;E6082)</f>
      </c>
      <c r="K6082" s="247">
        <f>IF(A6082="","",A6082*D6082)</f>
      </c>
      <c r="L6082" s="246">
        <f>IF(A6082="","",IF(OR(A6082=1,A6082=0),H6082,0))</f>
      </c>
      <c r="M6082" s="246">
        <f>IF(A6082="","",IF(A6082=-1,H6082,0))</f>
      </c>
      <c r="N6082">
        <f>IF(J6082="","",IF(E6082="SGD",1,IF(E6082="USD",Settings!$B$22,IF(E6082="HKD",Settings!$B$23,1))))</f>
      </c>
      <c r="O6082">
        <f>IF(OR(B6082="",C6082="",E6082=""),0,(IF(A6082=-1,H6082,0)-IF(OR(A6082=1,A6082=0),H6082,0)+IF(A6082=2,H6082,0))*IF(E6082="SGD",1,IF(E6082="USD",Settings!$B$22,IF(E6082="HKD",Settings!$B$23,1))))</f>
        <v>0</v>
      </c>
      <c r="P6082">
        <f>IF(OR(B6082="",C6082="",E6082=""),0,IF(A6082=2,H6082*IF(E6082="SGD",1,IF(E6082="USD",Settings!$B$22,IF(E6082="HKD",Settings!$B$23,1))),0))</f>
        <v>0</v>
      </c>
      <c r="Q6082" s="312">
        <f>IF(OR(J6082="",G6082=""),"",G6082+ROW()/1000000)</f>
      </c>
      <c r="R6082" s="247">
        <f>IF(Q6082="","",SUMIFS(Txn[Signed Units],Txn[Key],J6082,Txn[Transaction Order],"&lt;="&amp;Q6082))</f>
      </c>
    </row>
    <row r="6083" spans="10:18" ht="15" customHeight="1" x14ac:dyDescent="0.15">
      <c r="J6083" s="246">
        <f>IF(OR(B6083="",C6083="",E6083=""),"",B6083&amp;":"&amp;C6083&amp;":"&amp;E6083)</f>
      </c>
      <c r="K6083" s="247">
        <f>IF(A6083="","",A6083*D6083)</f>
      </c>
      <c r="L6083" s="246">
        <f>IF(A6083="","",IF(OR(A6083=1,A6083=0),H6083,0))</f>
      </c>
      <c r="M6083" s="246">
        <f>IF(A6083="","",IF(A6083=-1,H6083,0))</f>
      </c>
      <c r="N6083">
        <f>IF(J6083="","",IF(E6083="SGD",1,IF(E6083="USD",Settings!$B$22,IF(E6083="HKD",Settings!$B$23,1))))</f>
      </c>
      <c r="O6083">
        <f>IF(OR(B6083="",C6083="",E6083=""),0,(IF(A6083=-1,H6083,0)-IF(OR(A6083=1,A6083=0),H6083,0)+IF(A6083=2,H6083,0))*IF(E6083="SGD",1,IF(E6083="USD",Settings!$B$22,IF(E6083="HKD",Settings!$B$23,1))))</f>
        <v>0</v>
      </c>
      <c r="P6083">
        <f>IF(OR(B6083="",C6083="",E6083=""),0,IF(A6083=2,H6083*IF(E6083="SGD",1,IF(E6083="USD",Settings!$B$22,IF(E6083="HKD",Settings!$B$23,1))),0))</f>
        <v>0</v>
      </c>
      <c r="Q6083" s="312">
        <f>IF(OR(J6083="",G6083=""),"",G6083+ROW()/1000000)</f>
      </c>
      <c r="R6083" s="247">
        <f>IF(Q6083="","",SUMIFS(Txn[Signed Units],Txn[Key],J6083,Txn[Transaction Order],"&lt;="&amp;Q6083))</f>
      </c>
    </row>
    <row r="6084" spans="10:18" ht="15" customHeight="1" x14ac:dyDescent="0.15">
      <c r="J6084" s="246">
        <f>IF(OR(B6084="",C6084="",E6084=""),"",B6084&amp;":"&amp;C6084&amp;":"&amp;E6084)</f>
      </c>
      <c r="K6084" s="247">
        <f>IF(A6084="","",A6084*D6084)</f>
      </c>
      <c r="L6084" s="246">
        <f>IF(A6084="","",IF(OR(A6084=1,A6084=0),H6084,0))</f>
      </c>
      <c r="M6084" s="246">
        <f>IF(A6084="","",IF(A6084=-1,H6084,0))</f>
      </c>
      <c r="N6084">
        <f>IF(J6084="","",IF(E6084="SGD",1,IF(E6084="USD",Settings!$B$22,IF(E6084="HKD",Settings!$B$23,1))))</f>
      </c>
      <c r="O6084">
        <f>IF(OR(B6084="",C6084="",E6084=""),0,(IF(A6084=-1,H6084,0)-IF(OR(A6084=1,A6084=0),H6084,0)+IF(A6084=2,H6084,0))*IF(E6084="SGD",1,IF(E6084="USD",Settings!$B$22,IF(E6084="HKD",Settings!$B$23,1))))</f>
        <v>0</v>
      </c>
      <c r="P6084">
        <f>IF(OR(B6084="",C6084="",E6084=""),0,IF(A6084=2,H6084*IF(E6084="SGD",1,IF(E6084="USD",Settings!$B$22,IF(E6084="HKD",Settings!$B$23,1))),0))</f>
        <v>0</v>
      </c>
      <c r="Q6084" s="312">
        <f>IF(OR(J6084="",G6084=""),"",G6084+ROW()/1000000)</f>
      </c>
      <c r="R6084" s="247">
        <f>IF(Q6084="","",SUMIFS(Txn[Signed Units],Txn[Key],J6084,Txn[Transaction Order],"&lt;="&amp;Q6084))</f>
      </c>
    </row>
    <row r="6085" spans="10:18" ht="15" customHeight="1" x14ac:dyDescent="0.15">
      <c r="J6085" s="246">
        <f>IF(OR(B6085="",C6085="",E6085=""),"",B6085&amp;":"&amp;C6085&amp;":"&amp;E6085)</f>
      </c>
      <c r="K6085" s="247">
        <f>IF(A6085="","",A6085*D6085)</f>
      </c>
      <c r="L6085" s="246">
        <f>IF(A6085="","",IF(OR(A6085=1,A6085=0),H6085,0))</f>
      </c>
      <c r="M6085" s="246">
        <f>IF(A6085="","",IF(A6085=-1,H6085,0))</f>
      </c>
      <c r="N6085">
        <f>IF(J6085="","",IF(E6085="SGD",1,IF(E6085="USD",Settings!$B$22,IF(E6085="HKD",Settings!$B$23,1))))</f>
      </c>
      <c r="O6085">
        <f>IF(OR(B6085="",C6085="",E6085=""),0,(IF(A6085=-1,H6085,0)-IF(OR(A6085=1,A6085=0),H6085,0)+IF(A6085=2,H6085,0))*IF(E6085="SGD",1,IF(E6085="USD",Settings!$B$22,IF(E6085="HKD",Settings!$B$23,1))))</f>
        <v>0</v>
      </c>
      <c r="P6085">
        <f>IF(OR(B6085="",C6085="",E6085=""),0,IF(A6085=2,H6085*IF(E6085="SGD",1,IF(E6085="USD",Settings!$B$22,IF(E6085="HKD",Settings!$B$23,1))),0))</f>
        <v>0</v>
      </c>
      <c r="Q6085" s="312">
        <f>IF(OR(J6085="",G6085=""),"",G6085+ROW()/1000000)</f>
      </c>
      <c r="R6085" s="247">
        <f>IF(Q6085="","",SUMIFS(Txn[Signed Units],Txn[Key],J6085,Txn[Transaction Order],"&lt;="&amp;Q6085))</f>
      </c>
    </row>
    <row r="6086" spans="10:18" ht="15" customHeight="1" x14ac:dyDescent="0.15">
      <c r="J6086" s="246">
        <f>IF(OR(B6086="",C6086="",E6086=""),"",B6086&amp;":"&amp;C6086&amp;":"&amp;E6086)</f>
      </c>
      <c r="K6086" s="247">
        <f>IF(A6086="","",A6086*D6086)</f>
      </c>
      <c r="L6086" s="246">
        <f>IF(A6086="","",IF(OR(A6086=1,A6086=0),H6086,0))</f>
      </c>
      <c r="M6086" s="246">
        <f>IF(A6086="","",IF(A6086=-1,H6086,0))</f>
      </c>
      <c r="N6086">
        <f>IF(J6086="","",IF(E6086="SGD",1,IF(E6086="USD",Settings!$B$22,IF(E6086="HKD",Settings!$B$23,1))))</f>
      </c>
      <c r="O6086">
        <f>IF(OR(B6086="",C6086="",E6086=""),0,(IF(A6086=-1,H6086,0)-IF(OR(A6086=1,A6086=0),H6086,0)+IF(A6086=2,H6086,0))*IF(E6086="SGD",1,IF(E6086="USD",Settings!$B$22,IF(E6086="HKD",Settings!$B$23,1))))</f>
        <v>0</v>
      </c>
      <c r="P6086">
        <f>IF(OR(B6086="",C6086="",E6086=""),0,IF(A6086=2,H6086*IF(E6086="SGD",1,IF(E6086="USD",Settings!$B$22,IF(E6086="HKD",Settings!$B$23,1))),0))</f>
        <v>0</v>
      </c>
      <c r="Q6086" s="312">
        <f>IF(OR(J6086="",G6086=""),"",G6086+ROW()/1000000)</f>
      </c>
      <c r="R6086" s="247">
        <f>IF(Q6086="","",SUMIFS(Txn[Signed Units],Txn[Key],J6086,Txn[Transaction Order],"&lt;="&amp;Q6086))</f>
      </c>
    </row>
    <row r="6087" spans="10:18" ht="15" customHeight="1" x14ac:dyDescent="0.15">
      <c r="J6087" s="246">
        <f>IF(OR(B6087="",C6087="",E6087=""),"",B6087&amp;":"&amp;C6087&amp;":"&amp;E6087)</f>
      </c>
      <c r="K6087" s="247">
        <f>IF(A6087="","",A6087*D6087)</f>
      </c>
      <c r="L6087" s="246">
        <f>IF(A6087="","",IF(OR(A6087=1,A6087=0),H6087,0))</f>
      </c>
      <c r="M6087" s="246">
        <f>IF(A6087="","",IF(A6087=-1,H6087,0))</f>
      </c>
      <c r="N6087">
        <f>IF(J6087="","",IF(E6087="SGD",1,IF(E6087="USD",Settings!$B$22,IF(E6087="HKD",Settings!$B$23,1))))</f>
      </c>
      <c r="O6087">
        <f>IF(OR(B6087="",C6087="",E6087=""),0,(IF(A6087=-1,H6087,0)-IF(OR(A6087=1,A6087=0),H6087,0)+IF(A6087=2,H6087,0))*IF(E6087="SGD",1,IF(E6087="USD",Settings!$B$22,IF(E6087="HKD",Settings!$B$23,1))))</f>
        <v>0</v>
      </c>
      <c r="P6087">
        <f>IF(OR(B6087="",C6087="",E6087=""),0,IF(A6087=2,H6087*IF(E6087="SGD",1,IF(E6087="USD",Settings!$B$22,IF(E6087="HKD",Settings!$B$23,1))),0))</f>
        <v>0</v>
      </c>
      <c r="Q6087" s="312">
        <f>IF(OR(J6087="",G6087=""),"",G6087+ROW()/1000000)</f>
      </c>
      <c r="R6087" s="247">
        <f>IF(Q6087="","",SUMIFS(Txn[Signed Units],Txn[Key],J6087,Txn[Transaction Order],"&lt;="&amp;Q6087))</f>
      </c>
    </row>
    <row r="6088" spans="10:18" ht="15" customHeight="1" x14ac:dyDescent="0.15">
      <c r="J6088" s="246">
        <f>IF(OR(B6088="",C6088="",E6088=""),"",B6088&amp;":"&amp;C6088&amp;":"&amp;E6088)</f>
      </c>
      <c r="K6088" s="247">
        <f>IF(A6088="","",A6088*D6088)</f>
      </c>
      <c r="L6088" s="246">
        <f>IF(A6088="","",IF(OR(A6088=1,A6088=0),H6088,0))</f>
      </c>
      <c r="M6088" s="246">
        <f>IF(A6088="","",IF(A6088=-1,H6088,0))</f>
      </c>
      <c r="N6088">
        <f>IF(J6088="","",IF(E6088="SGD",1,IF(E6088="USD",Settings!$B$22,IF(E6088="HKD",Settings!$B$23,1))))</f>
      </c>
      <c r="O6088">
        <f>IF(OR(B6088="",C6088="",E6088=""),0,(IF(A6088=-1,H6088,0)-IF(OR(A6088=1,A6088=0),H6088,0)+IF(A6088=2,H6088,0))*IF(E6088="SGD",1,IF(E6088="USD",Settings!$B$22,IF(E6088="HKD",Settings!$B$23,1))))</f>
        <v>0</v>
      </c>
      <c r="P6088">
        <f>IF(OR(B6088="",C6088="",E6088=""),0,IF(A6088=2,H6088*IF(E6088="SGD",1,IF(E6088="USD",Settings!$B$22,IF(E6088="HKD",Settings!$B$23,1))),0))</f>
        <v>0</v>
      </c>
      <c r="Q6088" s="312">
        <f>IF(OR(J6088="",G6088=""),"",G6088+ROW()/1000000)</f>
      </c>
      <c r="R6088" s="247">
        <f>IF(Q6088="","",SUMIFS(Txn[Signed Units],Txn[Key],J6088,Txn[Transaction Order],"&lt;="&amp;Q6088))</f>
      </c>
    </row>
    <row r="6089" spans="10:18" ht="15" customHeight="1" x14ac:dyDescent="0.15">
      <c r="J6089" s="246">
        <f>IF(OR(B6089="",C6089="",E6089=""),"",B6089&amp;":"&amp;C6089&amp;":"&amp;E6089)</f>
      </c>
      <c r="K6089" s="247">
        <f>IF(A6089="","",A6089*D6089)</f>
      </c>
      <c r="L6089" s="246">
        <f>IF(A6089="","",IF(OR(A6089=1,A6089=0),H6089,0))</f>
      </c>
      <c r="M6089" s="246">
        <f>IF(A6089="","",IF(A6089=-1,H6089,0))</f>
      </c>
      <c r="N6089">
        <f>IF(J6089="","",IF(E6089="SGD",1,IF(E6089="USD",Settings!$B$22,IF(E6089="HKD",Settings!$B$23,1))))</f>
      </c>
      <c r="O6089">
        <f>IF(OR(B6089="",C6089="",E6089=""),0,(IF(A6089=-1,H6089,0)-IF(OR(A6089=1,A6089=0),H6089,0)+IF(A6089=2,H6089,0))*IF(E6089="SGD",1,IF(E6089="USD",Settings!$B$22,IF(E6089="HKD",Settings!$B$23,1))))</f>
        <v>0</v>
      </c>
      <c r="P6089">
        <f>IF(OR(B6089="",C6089="",E6089=""),0,IF(A6089=2,H6089*IF(E6089="SGD",1,IF(E6089="USD",Settings!$B$22,IF(E6089="HKD",Settings!$B$23,1))),0))</f>
        <v>0</v>
      </c>
      <c r="Q6089" s="312">
        <f>IF(OR(J6089="",G6089=""),"",G6089+ROW()/1000000)</f>
      </c>
      <c r="R6089" s="247">
        <f>IF(Q6089="","",SUMIFS(Txn[Signed Units],Txn[Key],J6089,Txn[Transaction Order],"&lt;="&amp;Q6089))</f>
      </c>
    </row>
    <row r="6090" spans="10:18" ht="15" customHeight="1" x14ac:dyDescent="0.15">
      <c r="J6090" s="246">
        <f>IF(OR(B6090="",C6090="",E6090=""),"",B6090&amp;":"&amp;C6090&amp;":"&amp;E6090)</f>
      </c>
      <c r="K6090" s="247">
        <f>IF(A6090="","",A6090*D6090)</f>
      </c>
      <c r="L6090" s="246">
        <f>IF(A6090="","",IF(OR(A6090=1,A6090=0),H6090,0))</f>
      </c>
      <c r="M6090" s="246">
        <f>IF(A6090="","",IF(A6090=-1,H6090,0))</f>
      </c>
      <c r="N6090">
        <f>IF(J6090="","",IF(E6090="SGD",1,IF(E6090="USD",Settings!$B$22,IF(E6090="HKD",Settings!$B$23,1))))</f>
      </c>
      <c r="O6090">
        <f>IF(OR(B6090="",C6090="",E6090=""),0,(IF(A6090=-1,H6090,0)-IF(OR(A6090=1,A6090=0),H6090,0)+IF(A6090=2,H6090,0))*IF(E6090="SGD",1,IF(E6090="USD",Settings!$B$22,IF(E6090="HKD",Settings!$B$23,1))))</f>
        <v>0</v>
      </c>
      <c r="P6090">
        <f>IF(OR(B6090="",C6090="",E6090=""),0,IF(A6090=2,H6090*IF(E6090="SGD",1,IF(E6090="USD",Settings!$B$22,IF(E6090="HKD",Settings!$B$23,1))),0))</f>
        <v>0</v>
      </c>
      <c r="Q6090" s="312">
        <f>IF(OR(J6090="",G6090=""),"",G6090+ROW()/1000000)</f>
      </c>
      <c r="R6090" s="247">
        <f>IF(Q6090="","",SUMIFS(Txn[Signed Units],Txn[Key],J6090,Txn[Transaction Order],"&lt;="&amp;Q6090))</f>
      </c>
    </row>
    <row r="6091" spans="10:18" ht="15" customHeight="1" x14ac:dyDescent="0.15">
      <c r="J6091" s="246">
        <f>IF(OR(B6091="",C6091="",E6091=""),"",B6091&amp;":"&amp;C6091&amp;":"&amp;E6091)</f>
      </c>
      <c r="K6091" s="247">
        <f>IF(A6091="","",A6091*D6091)</f>
      </c>
      <c r="L6091" s="246">
        <f>IF(A6091="","",IF(OR(A6091=1,A6091=0),H6091,0))</f>
      </c>
      <c r="M6091" s="246">
        <f>IF(A6091="","",IF(A6091=-1,H6091,0))</f>
      </c>
      <c r="N6091">
        <f>IF(J6091="","",IF(E6091="SGD",1,IF(E6091="USD",Settings!$B$22,IF(E6091="HKD",Settings!$B$23,1))))</f>
      </c>
      <c r="O6091">
        <f>IF(OR(B6091="",C6091="",E6091=""),0,(IF(A6091=-1,H6091,0)-IF(OR(A6091=1,A6091=0),H6091,0)+IF(A6091=2,H6091,0))*IF(E6091="SGD",1,IF(E6091="USD",Settings!$B$22,IF(E6091="HKD",Settings!$B$23,1))))</f>
        <v>0</v>
      </c>
      <c r="P6091">
        <f>IF(OR(B6091="",C6091="",E6091=""),0,IF(A6091=2,H6091*IF(E6091="SGD",1,IF(E6091="USD",Settings!$B$22,IF(E6091="HKD",Settings!$B$23,1))),0))</f>
        <v>0</v>
      </c>
      <c r="Q6091" s="312">
        <f>IF(OR(J6091="",G6091=""),"",G6091+ROW()/1000000)</f>
      </c>
      <c r="R6091" s="247">
        <f>IF(Q6091="","",SUMIFS(Txn[Signed Units],Txn[Key],J6091,Txn[Transaction Order],"&lt;="&amp;Q6091))</f>
      </c>
    </row>
    <row r="6092" spans="10:18" ht="15" customHeight="1" x14ac:dyDescent="0.15">
      <c r="J6092" s="246">
        <f>IF(OR(B6092="",C6092="",E6092=""),"",B6092&amp;":"&amp;C6092&amp;":"&amp;E6092)</f>
      </c>
      <c r="K6092" s="247">
        <f>IF(A6092="","",A6092*D6092)</f>
      </c>
      <c r="L6092" s="246">
        <f>IF(A6092="","",IF(OR(A6092=1,A6092=0),H6092,0))</f>
      </c>
      <c r="M6092" s="246">
        <f>IF(A6092="","",IF(A6092=-1,H6092,0))</f>
      </c>
      <c r="N6092">
        <f>IF(J6092="","",IF(E6092="SGD",1,IF(E6092="USD",Settings!$B$22,IF(E6092="HKD",Settings!$B$23,1))))</f>
      </c>
      <c r="O6092">
        <f>IF(OR(B6092="",C6092="",E6092=""),0,(IF(A6092=-1,H6092,0)-IF(OR(A6092=1,A6092=0),H6092,0)+IF(A6092=2,H6092,0))*IF(E6092="SGD",1,IF(E6092="USD",Settings!$B$22,IF(E6092="HKD",Settings!$B$23,1))))</f>
        <v>0</v>
      </c>
      <c r="P6092">
        <f>IF(OR(B6092="",C6092="",E6092=""),0,IF(A6092=2,H6092*IF(E6092="SGD",1,IF(E6092="USD",Settings!$B$22,IF(E6092="HKD",Settings!$B$23,1))),0))</f>
        <v>0</v>
      </c>
      <c r="Q6092" s="312">
        <f>IF(OR(J6092="",G6092=""),"",G6092+ROW()/1000000)</f>
      </c>
      <c r="R6092" s="247">
        <f>IF(Q6092="","",SUMIFS(Txn[Signed Units],Txn[Key],J6092,Txn[Transaction Order],"&lt;="&amp;Q6092))</f>
      </c>
    </row>
    <row r="6093" spans="10:18" ht="15" customHeight="1" x14ac:dyDescent="0.15">
      <c r="J6093" s="246">
        <f>IF(OR(B6093="",C6093="",E6093=""),"",B6093&amp;":"&amp;C6093&amp;":"&amp;E6093)</f>
      </c>
      <c r="K6093" s="247">
        <f>IF(A6093="","",A6093*D6093)</f>
      </c>
      <c r="L6093" s="246">
        <f>IF(A6093="","",IF(OR(A6093=1,A6093=0),H6093,0))</f>
      </c>
      <c r="M6093" s="246">
        <f>IF(A6093="","",IF(A6093=-1,H6093,0))</f>
      </c>
      <c r="N6093">
        <f>IF(J6093="","",IF(E6093="SGD",1,IF(E6093="USD",Settings!$B$22,IF(E6093="HKD",Settings!$B$23,1))))</f>
      </c>
      <c r="O6093">
        <f>IF(OR(B6093="",C6093="",E6093=""),0,(IF(A6093=-1,H6093,0)-IF(OR(A6093=1,A6093=0),H6093,0)+IF(A6093=2,H6093,0))*IF(E6093="SGD",1,IF(E6093="USD",Settings!$B$22,IF(E6093="HKD",Settings!$B$23,1))))</f>
        <v>0</v>
      </c>
      <c r="P6093">
        <f>IF(OR(B6093="",C6093="",E6093=""),0,IF(A6093=2,H6093*IF(E6093="SGD",1,IF(E6093="USD",Settings!$B$22,IF(E6093="HKD",Settings!$B$23,1))),0))</f>
        <v>0</v>
      </c>
      <c r="Q6093" s="312">
        <f>IF(OR(J6093="",G6093=""),"",G6093+ROW()/1000000)</f>
      </c>
      <c r="R6093" s="247">
        <f>IF(Q6093="","",SUMIFS(Txn[Signed Units],Txn[Key],J6093,Txn[Transaction Order],"&lt;="&amp;Q6093))</f>
      </c>
    </row>
    <row r="6094" spans="10:18" ht="15" customHeight="1" x14ac:dyDescent="0.15">
      <c r="J6094" s="246">
        <f>IF(OR(B6094="",C6094="",E6094=""),"",B6094&amp;":"&amp;C6094&amp;":"&amp;E6094)</f>
      </c>
      <c r="K6094" s="247">
        <f>IF(A6094="","",A6094*D6094)</f>
      </c>
      <c r="L6094" s="246">
        <f>IF(A6094="","",IF(OR(A6094=1,A6094=0),H6094,0))</f>
      </c>
      <c r="M6094" s="246">
        <f>IF(A6094="","",IF(A6094=-1,H6094,0))</f>
      </c>
      <c r="N6094">
        <f>IF(J6094="","",IF(E6094="SGD",1,IF(E6094="USD",Settings!$B$22,IF(E6094="HKD",Settings!$B$23,1))))</f>
      </c>
      <c r="O6094">
        <f>IF(OR(B6094="",C6094="",E6094=""),0,(IF(A6094=-1,H6094,0)-IF(OR(A6094=1,A6094=0),H6094,0)+IF(A6094=2,H6094,0))*IF(E6094="SGD",1,IF(E6094="USD",Settings!$B$22,IF(E6094="HKD",Settings!$B$23,1))))</f>
        <v>0</v>
      </c>
      <c r="P6094">
        <f>IF(OR(B6094="",C6094="",E6094=""),0,IF(A6094=2,H6094*IF(E6094="SGD",1,IF(E6094="USD",Settings!$B$22,IF(E6094="HKD",Settings!$B$23,1))),0))</f>
        <v>0</v>
      </c>
      <c r="Q6094" s="312">
        <f>IF(OR(J6094="",G6094=""),"",G6094+ROW()/1000000)</f>
      </c>
      <c r="R6094" s="247">
        <f>IF(Q6094="","",SUMIFS(Txn[Signed Units],Txn[Key],J6094,Txn[Transaction Order],"&lt;="&amp;Q6094))</f>
      </c>
    </row>
    <row r="6095" spans="10:18" ht="15" customHeight="1" x14ac:dyDescent="0.15">
      <c r="J6095" s="246">
        <f>IF(OR(B6095="",C6095="",E6095=""),"",B6095&amp;":"&amp;C6095&amp;":"&amp;E6095)</f>
      </c>
      <c r="K6095" s="247">
        <f>IF(A6095="","",A6095*D6095)</f>
      </c>
      <c r="L6095" s="246">
        <f>IF(A6095="","",IF(OR(A6095=1,A6095=0),H6095,0))</f>
      </c>
      <c r="M6095" s="246">
        <f>IF(A6095="","",IF(A6095=-1,H6095,0))</f>
      </c>
      <c r="N6095">
        <f>IF(J6095="","",IF(E6095="SGD",1,IF(E6095="USD",Settings!$B$22,IF(E6095="HKD",Settings!$B$23,1))))</f>
      </c>
      <c r="O6095">
        <f>IF(OR(B6095="",C6095="",E6095=""),0,(IF(A6095=-1,H6095,0)-IF(OR(A6095=1,A6095=0),H6095,0)+IF(A6095=2,H6095,0))*IF(E6095="SGD",1,IF(E6095="USD",Settings!$B$22,IF(E6095="HKD",Settings!$B$23,1))))</f>
        <v>0</v>
      </c>
      <c r="P6095">
        <f>IF(OR(B6095="",C6095="",E6095=""),0,IF(A6095=2,H6095*IF(E6095="SGD",1,IF(E6095="USD",Settings!$B$22,IF(E6095="HKD",Settings!$B$23,1))),0))</f>
        <v>0</v>
      </c>
      <c r="Q6095" s="312">
        <f>IF(OR(J6095="",G6095=""),"",G6095+ROW()/1000000)</f>
      </c>
      <c r="R6095" s="247">
        <f>IF(Q6095="","",SUMIFS(Txn[Signed Units],Txn[Key],J6095,Txn[Transaction Order],"&lt;="&amp;Q6095))</f>
      </c>
    </row>
    <row r="6096" spans="10:18" ht="15" customHeight="1" x14ac:dyDescent="0.15">
      <c r="J6096" s="246">
        <f>IF(OR(B6096="",C6096="",E6096=""),"",B6096&amp;":"&amp;C6096&amp;":"&amp;E6096)</f>
      </c>
      <c r="K6096" s="247">
        <f>IF(A6096="","",A6096*D6096)</f>
      </c>
      <c r="L6096" s="246">
        <f>IF(A6096="","",IF(OR(A6096=1,A6096=0),H6096,0))</f>
      </c>
      <c r="M6096" s="246">
        <f>IF(A6096="","",IF(A6096=-1,H6096,0))</f>
      </c>
      <c r="N6096">
        <f>IF(J6096="","",IF(E6096="SGD",1,IF(E6096="USD",Settings!$B$22,IF(E6096="HKD",Settings!$B$23,1))))</f>
      </c>
      <c r="O6096">
        <f>IF(OR(B6096="",C6096="",E6096=""),0,(IF(A6096=-1,H6096,0)-IF(OR(A6096=1,A6096=0),H6096,0)+IF(A6096=2,H6096,0))*IF(E6096="SGD",1,IF(E6096="USD",Settings!$B$22,IF(E6096="HKD",Settings!$B$23,1))))</f>
        <v>0</v>
      </c>
      <c r="P6096">
        <f>IF(OR(B6096="",C6096="",E6096=""),0,IF(A6096=2,H6096*IF(E6096="SGD",1,IF(E6096="USD",Settings!$B$22,IF(E6096="HKD",Settings!$B$23,1))),0))</f>
        <v>0</v>
      </c>
      <c r="Q6096" s="312">
        <f>IF(OR(J6096="",G6096=""),"",G6096+ROW()/1000000)</f>
      </c>
      <c r="R6096" s="247">
        <f>IF(Q6096="","",SUMIFS(Txn[Signed Units],Txn[Key],J6096,Txn[Transaction Order],"&lt;="&amp;Q6096))</f>
      </c>
    </row>
    <row r="6097" spans="10:18" ht="15" customHeight="1" x14ac:dyDescent="0.15">
      <c r="J6097" s="246">
        <f>IF(OR(B6097="",C6097="",E6097=""),"",B6097&amp;":"&amp;C6097&amp;":"&amp;E6097)</f>
      </c>
      <c r="K6097" s="247">
        <f>IF(A6097="","",A6097*D6097)</f>
      </c>
      <c r="L6097" s="246">
        <f>IF(A6097="","",IF(OR(A6097=1,A6097=0),H6097,0))</f>
      </c>
      <c r="M6097" s="246">
        <f>IF(A6097="","",IF(A6097=-1,H6097,0))</f>
      </c>
      <c r="N6097">
        <f>IF(J6097="","",IF(E6097="SGD",1,IF(E6097="USD",Settings!$B$22,IF(E6097="HKD",Settings!$B$23,1))))</f>
      </c>
      <c r="O6097">
        <f>IF(OR(B6097="",C6097="",E6097=""),0,(IF(A6097=-1,H6097,0)-IF(OR(A6097=1,A6097=0),H6097,0)+IF(A6097=2,H6097,0))*IF(E6097="SGD",1,IF(E6097="USD",Settings!$B$22,IF(E6097="HKD",Settings!$B$23,1))))</f>
        <v>0</v>
      </c>
      <c r="P6097">
        <f>IF(OR(B6097="",C6097="",E6097=""),0,IF(A6097=2,H6097*IF(E6097="SGD",1,IF(E6097="USD",Settings!$B$22,IF(E6097="HKD",Settings!$B$23,1))),0))</f>
        <v>0</v>
      </c>
      <c r="Q6097" s="312">
        <f>IF(OR(J6097="",G6097=""),"",G6097+ROW()/1000000)</f>
      </c>
      <c r="R6097" s="247">
        <f>IF(Q6097="","",SUMIFS(Txn[Signed Units],Txn[Key],J6097,Txn[Transaction Order],"&lt;="&amp;Q6097))</f>
      </c>
    </row>
    <row r="6098" spans="10:18" ht="15" customHeight="1" x14ac:dyDescent="0.15">
      <c r="J6098" s="246">
        <f>IF(OR(B6098="",C6098="",E6098=""),"",B6098&amp;":"&amp;C6098&amp;":"&amp;E6098)</f>
      </c>
      <c r="K6098" s="247">
        <f>IF(A6098="","",A6098*D6098)</f>
      </c>
      <c r="L6098" s="246">
        <f>IF(A6098="","",IF(OR(A6098=1,A6098=0),H6098,0))</f>
      </c>
      <c r="M6098" s="246">
        <f>IF(A6098="","",IF(A6098=-1,H6098,0))</f>
      </c>
      <c r="N6098">
        <f>IF(J6098="","",IF(E6098="SGD",1,IF(E6098="USD",Settings!$B$22,IF(E6098="HKD",Settings!$B$23,1))))</f>
      </c>
      <c r="O6098">
        <f>IF(OR(B6098="",C6098="",E6098=""),0,(IF(A6098=-1,H6098,0)-IF(OR(A6098=1,A6098=0),H6098,0)+IF(A6098=2,H6098,0))*IF(E6098="SGD",1,IF(E6098="USD",Settings!$B$22,IF(E6098="HKD",Settings!$B$23,1))))</f>
        <v>0</v>
      </c>
      <c r="P6098">
        <f>IF(OR(B6098="",C6098="",E6098=""),0,IF(A6098=2,H6098*IF(E6098="SGD",1,IF(E6098="USD",Settings!$B$22,IF(E6098="HKD",Settings!$B$23,1))),0))</f>
        <v>0</v>
      </c>
      <c r="Q6098" s="312">
        <f>IF(OR(J6098="",G6098=""),"",G6098+ROW()/1000000)</f>
      </c>
      <c r="R6098" s="247">
        <f>IF(Q6098="","",SUMIFS(Txn[Signed Units],Txn[Key],J6098,Txn[Transaction Order],"&lt;="&amp;Q6098))</f>
      </c>
    </row>
    <row r="6099" spans="10:18" ht="15" customHeight="1" x14ac:dyDescent="0.15">
      <c r="J6099" s="246">
        <f>IF(OR(B6099="",C6099="",E6099=""),"",B6099&amp;":"&amp;C6099&amp;":"&amp;E6099)</f>
      </c>
      <c r="K6099" s="247">
        <f>IF(A6099="","",A6099*D6099)</f>
      </c>
      <c r="L6099" s="246">
        <f>IF(A6099="","",IF(OR(A6099=1,A6099=0),H6099,0))</f>
      </c>
      <c r="M6099" s="246">
        <f>IF(A6099="","",IF(A6099=-1,H6099,0))</f>
      </c>
      <c r="N6099">
        <f>IF(J6099="","",IF(E6099="SGD",1,IF(E6099="USD",Settings!$B$22,IF(E6099="HKD",Settings!$B$23,1))))</f>
      </c>
      <c r="O6099">
        <f>IF(OR(B6099="",C6099="",E6099=""),0,(IF(A6099=-1,H6099,0)-IF(OR(A6099=1,A6099=0),H6099,0)+IF(A6099=2,H6099,0))*IF(E6099="SGD",1,IF(E6099="USD",Settings!$B$22,IF(E6099="HKD",Settings!$B$23,1))))</f>
        <v>0</v>
      </c>
      <c r="P6099">
        <f>IF(OR(B6099="",C6099="",E6099=""),0,IF(A6099=2,H6099*IF(E6099="SGD",1,IF(E6099="USD",Settings!$B$22,IF(E6099="HKD",Settings!$B$23,1))),0))</f>
        <v>0</v>
      </c>
      <c r="Q6099" s="312">
        <f>IF(OR(J6099="",G6099=""),"",G6099+ROW()/1000000)</f>
      </c>
      <c r="R6099" s="247">
        <f>IF(Q6099="","",SUMIFS(Txn[Signed Units],Txn[Key],J6099,Txn[Transaction Order],"&lt;="&amp;Q6099))</f>
      </c>
    </row>
    <row r="6100" spans="10:18" ht="15" customHeight="1" x14ac:dyDescent="0.15">
      <c r="J6100" s="246">
        <f>IF(OR(B6100="",C6100="",E6100=""),"",B6100&amp;":"&amp;C6100&amp;":"&amp;E6100)</f>
      </c>
      <c r="K6100" s="247">
        <f>IF(A6100="","",A6100*D6100)</f>
      </c>
      <c r="L6100" s="246">
        <f>IF(A6100="","",IF(OR(A6100=1,A6100=0),H6100,0))</f>
      </c>
      <c r="M6100" s="246">
        <f>IF(A6100="","",IF(A6100=-1,H6100,0))</f>
      </c>
      <c r="N6100">
        <f>IF(J6100="","",IF(E6100="SGD",1,IF(E6100="USD",Settings!$B$22,IF(E6100="HKD",Settings!$B$23,1))))</f>
      </c>
      <c r="O6100">
        <f>IF(OR(B6100="",C6100="",E6100=""),0,(IF(A6100=-1,H6100,0)-IF(OR(A6100=1,A6100=0),H6100,0)+IF(A6100=2,H6100,0))*IF(E6100="SGD",1,IF(E6100="USD",Settings!$B$22,IF(E6100="HKD",Settings!$B$23,1))))</f>
        <v>0</v>
      </c>
      <c r="P6100">
        <f>IF(OR(B6100="",C6100="",E6100=""),0,IF(A6100=2,H6100*IF(E6100="SGD",1,IF(E6100="USD",Settings!$B$22,IF(E6100="HKD",Settings!$B$23,1))),0))</f>
        <v>0</v>
      </c>
      <c r="Q6100" s="312">
        <f>IF(OR(J6100="",G6100=""),"",G6100+ROW()/1000000)</f>
      </c>
      <c r="R6100" s="247">
        <f>IF(Q6100="","",SUMIFS(Txn[Signed Units],Txn[Key],J6100,Txn[Transaction Order],"&lt;="&amp;Q6100))</f>
      </c>
    </row>
    <row r="6101" spans="10:18" ht="15" customHeight="1" x14ac:dyDescent="0.15">
      <c r="J6101" s="246">
        <f>IF(OR(B6101="",C6101="",E6101=""),"",B6101&amp;":"&amp;C6101&amp;":"&amp;E6101)</f>
      </c>
      <c r="K6101" s="247">
        <f>IF(A6101="","",A6101*D6101)</f>
      </c>
      <c r="L6101" s="246">
        <f>IF(A6101="","",IF(OR(A6101=1,A6101=0),H6101,0))</f>
      </c>
      <c r="M6101" s="246">
        <f>IF(A6101="","",IF(A6101=-1,H6101,0))</f>
      </c>
      <c r="N6101">
        <f>IF(J6101="","",IF(E6101="SGD",1,IF(E6101="USD",Settings!$B$22,IF(E6101="HKD",Settings!$B$23,1))))</f>
      </c>
      <c r="O6101">
        <f>IF(OR(B6101="",C6101="",E6101=""),0,(IF(A6101=-1,H6101,0)-IF(OR(A6101=1,A6101=0),H6101,0)+IF(A6101=2,H6101,0))*IF(E6101="SGD",1,IF(E6101="USD",Settings!$B$22,IF(E6101="HKD",Settings!$B$23,1))))</f>
        <v>0</v>
      </c>
      <c r="P6101">
        <f>IF(OR(B6101="",C6101="",E6101=""),0,IF(A6101=2,H6101*IF(E6101="SGD",1,IF(E6101="USD",Settings!$B$22,IF(E6101="HKD",Settings!$B$23,1))),0))</f>
        <v>0</v>
      </c>
      <c r="Q6101" s="312">
        <f>IF(OR(J6101="",G6101=""),"",G6101+ROW()/1000000)</f>
      </c>
      <c r="R6101" s="247">
        <f>IF(Q6101="","",SUMIFS(Txn[Signed Units],Txn[Key],J6101,Txn[Transaction Order],"&lt;="&amp;Q6101))</f>
      </c>
    </row>
    <row r="6102" spans="10:18" ht="15" customHeight="1" x14ac:dyDescent="0.15">
      <c r="J6102" s="246">
        <f>IF(OR(B6102="",C6102="",E6102=""),"",B6102&amp;":"&amp;C6102&amp;":"&amp;E6102)</f>
      </c>
      <c r="K6102" s="247">
        <f>IF(A6102="","",A6102*D6102)</f>
      </c>
      <c r="L6102" s="246">
        <f>IF(A6102="","",IF(OR(A6102=1,A6102=0),H6102,0))</f>
      </c>
      <c r="M6102" s="246">
        <f>IF(A6102="","",IF(A6102=-1,H6102,0))</f>
      </c>
      <c r="N6102">
        <f>IF(J6102="","",IF(E6102="SGD",1,IF(E6102="USD",Settings!$B$22,IF(E6102="HKD",Settings!$B$23,1))))</f>
      </c>
      <c r="O6102">
        <f>IF(OR(B6102="",C6102="",E6102=""),0,(IF(A6102=-1,H6102,0)-IF(OR(A6102=1,A6102=0),H6102,0)+IF(A6102=2,H6102,0))*IF(E6102="SGD",1,IF(E6102="USD",Settings!$B$22,IF(E6102="HKD",Settings!$B$23,1))))</f>
        <v>0</v>
      </c>
      <c r="P6102">
        <f>IF(OR(B6102="",C6102="",E6102=""),0,IF(A6102=2,H6102*IF(E6102="SGD",1,IF(E6102="USD",Settings!$B$22,IF(E6102="HKD",Settings!$B$23,1))),0))</f>
        <v>0</v>
      </c>
      <c r="Q6102" s="312">
        <f>IF(OR(J6102="",G6102=""),"",G6102+ROW()/1000000)</f>
      </c>
      <c r="R6102" s="247">
        <f>IF(Q6102="","",SUMIFS(Txn[Signed Units],Txn[Key],J6102,Txn[Transaction Order],"&lt;="&amp;Q6102))</f>
      </c>
    </row>
    <row r="6103" spans="10:18" ht="15" customHeight="1" x14ac:dyDescent="0.15">
      <c r="J6103" s="246">
        <f>IF(OR(B6103="",C6103="",E6103=""),"",B6103&amp;":"&amp;C6103&amp;":"&amp;E6103)</f>
      </c>
      <c r="K6103" s="247">
        <f>IF(A6103="","",A6103*D6103)</f>
      </c>
      <c r="L6103" s="246">
        <f>IF(A6103="","",IF(OR(A6103=1,A6103=0),H6103,0))</f>
      </c>
      <c r="M6103" s="246">
        <f>IF(A6103="","",IF(A6103=-1,H6103,0))</f>
      </c>
      <c r="N6103">
        <f>IF(J6103="","",IF(E6103="SGD",1,IF(E6103="USD",Settings!$B$22,IF(E6103="HKD",Settings!$B$23,1))))</f>
      </c>
      <c r="O6103">
        <f>IF(OR(B6103="",C6103="",E6103=""),0,(IF(A6103=-1,H6103,0)-IF(OR(A6103=1,A6103=0),H6103,0)+IF(A6103=2,H6103,0))*IF(E6103="SGD",1,IF(E6103="USD",Settings!$B$22,IF(E6103="HKD",Settings!$B$23,1))))</f>
        <v>0</v>
      </c>
      <c r="P6103">
        <f>IF(OR(B6103="",C6103="",E6103=""),0,IF(A6103=2,H6103*IF(E6103="SGD",1,IF(E6103="USD",Settings!$B$22,IF(E6103="HKD",Settings!$B$23,1))),0))</f>
        <v>0</v>
      </c>
      <c r="Q6103" s="312">
        <f>IF(OR(J6103="",G6103=""),"",G6103+ROW()/1000000)</f>
      </c>
      <c r="R6103" s="247">
        <f>IF(Q6103="","",SUMIFS(Txn[Signed Units],Txn[Key],J6103,Txn[Transaction Order],"&lt;="&amp;Q6103))</f>
      </c>
    </row>
    <row r="6104" spans="10:18" ht="15" customHeight="1" x14ac:dyDescent="0.15">
      <c r="J6104" s="246">
        <f>IF(OR(B6104="",C6104="",E6104=""),"",B6104&amp;":"&amp;C6104&amp;":"&amp;E6104)</f>
      </c>
      <c r="K6104" s="247">
        <f>IF(A6104="","",A6104*D6104)</f>
      </c>
      <c r="L6104" s="246">
        <f>IF(A6104="","",IF(OR(A6104=1,A6104=0),H6104,0))</f>
      </c>
      <c r="M6104" s="246">
        <f>IF(A6104="","",IF(A6104=-1,H6104,0))</f>
      </c>
      <c r="N6104">
        <f>IF(J6104="","",IF(E6104="SGD",1,IF(E6104="USD",Settings!$B$22,IF(E6104="HKD",Settings!$B$23,1))))</f>
      </c>
      <c r="O6104">
        <f>IF(OR(B6104="",C6104="",E6104=""),0,(IF(A6104=-1,H6104,0)-IF(OR(A6104=1,A6104=0),H6104,0)+IF(A6104=2,H6104,0))*IF(E6104="SGD",1,IF(E6104="USD",Settings!$B$22,IF(E6104="HKD",Settings!$B$23,1))))</f>
        <v>0</v>
      </c>
      <c r="P6104">
        <f>IF(OR(B6104="",C6104="",E6104=""),0,IF(A6104=2,H6104*IF(E6104="SGD",1,IF(E6104="USD",Settings!$B$22,IF(E6104="HKD",Settings!$B$23,1))),0))</f>
        <v>0</v>
      </c>
      <c r="Q6104" s="312">
        <f>IF(OR(J6104="",G6104=""),"",G6104+ROW()/1000000)</f>
      </c>
      <c r="R6104" s="247">
        <f>IF(Q6104="","",SUMIFS(Txn[Signed Units],Txn[Key],J6104,Txn[Transaction Order],"&lt;="&amp;Q6104))</f>
      </c>
    </row>
    <row r="6105" spans="10:18" ht="15" customHeight="1" x14ac:dyDescent="0.15">
      <c r="J6105" s="246">
        <f>IF(OR(B6105="",C6105="",E6105=""),"",B6105&amp;":"&amp;C6105&amp;":"&amp;E6105)</f>
      </c>
      <c r="K6105" s="247">
        <f>IF(A6105="","",A6105*D6105)</f>
      </c>
      <c r="L6105" s="246">
        <f>IF(A6105="","",IF(OR(A6105=1,A6105=0),H6105,0))</f>
      </c>
      <c r="M6105" s="246">
        <f>IF(A6105="","",IF(A6105=-1,H6105,0))</f>
      </c>
      <c r="N6105">
        <f>IF(J6105="","",IF(E6105="SGD",1,IF(E6105="USD",Settings!$B$22,IF(E6105="HKD",Settings!$B$23,1))))</f>
      </c>
      <c r="O6105">
        <f>IF(OR(B6105="",C6105="",E6105=""),0,(IF(A6105=-1,H6105,0)-IF(OR(A6105=1,A6105=0),H6105,0)+IF(A6105=2,H6105,0))*IF(E6105="SGD",1,IF(E6105="USD",Settings!$B$22,IF(E6105="HKD",Settings!$B$23,1))))</f>
        <v>0</v>
      </c>
      <c r="P6105">
        <f>IF(OR(B6105="",C6105="",E6105=""),0,IF(A6105=2,H6105*IF(E6105="SGD",1,IF(E6105="USD",Settings!$B$22,IF(E6105="HKD",Settings!$B$23,1))),0))</f>
        <v>0</v>
      </c>
      <c r="Q6105" s="312">
        <f>IF(OR(J6105="",G6105=""),"",G6105+ROW()/1000000)</f>
      </c>
      <c r="R6105" s="247">
        <f>IF(Q6105="","",SUMIFS(Txn[Signed Units],Txn[Key],J6105,Txn[Transaction Order],"&lt;="&amp;Q6105))</f>
      </c>
    </row>
    <row r="6106" spans="10:18" ht="15" customHeight="1" x14ac:dyDescent="0.15">
      <c r="J6106" s="246">
        <f>IF(OR(B6106="",C6106="",E6106=""),"",B6106&amp;":"&amp;C6106&amp;":"&amp;E6106)</f>
      </c>
      <c r="K6106" s="247">
        <f>IF(A6106="","",A6106*D6106)</f>
      </c>
      <c r="L6106" s="246">
        <f>IF(A6106="","",IF(OR(A6106=1,A6106=0),H6106,0))</f>
      </c>
      <c r="M6106" s="246">
        <f>IF(A6106="","",IF(A6106=-1,H6106,0))</f>
      </c>
      <c r="N6106">
        <f>IF(J6106="","",IF(E6106="SGD",1,IF(E6106="USD",Settings!$B$22,IF(E6106="HKD",Settings!$B$23,1))))</f>
      </c>
      <c r="O6106">
        <f>IF(OR(B6106="",C6106="",E6106=""),0,(IF(A6106=-1,H6106,0)-IF(OR(A6106=1,A6106=0),H6106,0)+IF(A6106=2,H6106,0))*IF(E6106="SGD",1,IF(E6106="USD",Settings!$B$22,IF(E6106="HKD",Settings!$B$23,1))))</f>
        <v>0</v>
      </c>
      <c r="P6106">
        <f>IF(OR(B6106="",C6106="",E6106=""),0,IF(A6106=2,H6106*IF(E6106="SGD",1,IF(E6106="USD",Settings!$B$22,IF(E6106="HKD",Settings!$B$23,1))),0))</f>
        <v>0</v>
      </c>
      <c r="Q6106" s="312">
        <f>IF(OR(J6106="",G6106=""),"",G6106+ROW()/1000000)</f>
      </c>
      <c r="R6106" s="247">
        <f>IF(Q6106="","",SUMIFS(Txn[Signed Units],Txn[Key],J6106,Txn[Transaction Order],"&lt;="&amp;Q6106))</f>
      </c>
    </row>
    <row r="6107" spans="10:18" ht="15" customHeight="1" x14ac:dyDescent="0.15">
      <c r="J6107" s="246">
        <f>IF(OR(B6107="",C6107="",E6107=""),"",B6107&amp;":"&amp;C6107&amp;":"&amp;E6107)</f>
      </c>
      <c r="K6107" s="247">
        <f>IF(A6107="","",A6107*D6107)</f>
      </c>
      <c r="L6107" s="246">
        <f>IF(A6107="","",IF(OR(A6107=1,A6107=0),H6107,0))</f>
      </c>
      <c r="M6107" s="246">
        <f>IF(A6107="","",IF(A6107=-1,H6107,0))</f>
      </c>
      <c r="N6107">
        <f>IF(J6107="","",IF(E6107="SGD",1,IF(E6107="USD",Settings!$B$22,IF(E6107="HKD",Settings!$B$23,1))))</f>
      </c>
      <c r="O6107">
        <f>IF(OR(B6107="",C6107="",E6107=""),0,(IF(A6107=-1,H6107,0)-IF(OR(A6107=1,A6107=0),H6107,0)+IF(A6107=2,H6107,0))*IF(E6107="SGD",1,IF(E6107="USD",Settings!$B$22,IF(E6107="HKD",Settings!$B$23,1))))</f>
        <v>0</v>
      </c>
      <c r="P6107">
        <f>IF(OR(B6107="",C6107="",E6107=""),0,IF(A6107=2,H6107*IF(E6107="SGD",1,IF(E6107="USD",Settings!$B$22,IF(E6107="HKD",Settings!$B$23,1))),0))</f>
        <v>0</v>
      </c>
      <c r="Q6107" s="312">
        <f>IF(OR(J6107="",G6107=""),"",G6107+ROW()/1000000)</f>
      </c>
      <c r="R6107" s="247">
        <f>IF(Q6107="","",SUMIFS(Txn[Signed Units],Txn[Key],J6107,Txn[Transaction Order],"&lt;="&amp;Q6107))</f>
      </c>
    </row>
    <row r="6108" spans="10:18" ht="15" customHeight="1" x14ac:dyDescent="0.15">
      <c r="J6108" s="246">
        <f>IF(OR(B6108="",C6108="",E6108=""),"",B6108&amp;":"&amp;C6108&amp;":"&amp;E6108)</f>
      </c>
      <c r="K6108" s="247">
        <f>IF(A6108="","",A6108*D6108)</f>
      </c>
      <c r="L6108" s="246">
        <f>IF(A6108="","",IF(OR(A6108=1,A6108=0),H6108,0))</f>
      </c>
      <c r="M6108" s="246">
        <f>IF(A6108="","",IF(A6108=-1,H6108,0))</f>
      </c>
      <c r="N6108">
        <f>IF(J6108="","",IF(E6108="SGD",1,IF(E6108="USD",Settings!$B$22,IF(E6108="HKD",Settings!$B$23,1))))</f>
      </c>
      <c r="O6108">
        <f>IF(OR(B6108="",C6108="",E6108=""),0,(IF(A6108=-1,H6108,0)-IF(OR(A6108=1,A6108=0),H6108,0)+IF(A6108=2,H6108,0))*IF(E6108="SGD",1,IF(E6108="USD",Settings!$B$22,IF(E6108="HKD",Settings!$B$23,1))))</f>
        <v>0</v>
      </c>
      <c r="P6108">
        <f>IF(OR(B6108="",C6108="",E6108=""),0,IF(A6108=2,H6108*IF(E6108="SGD",1,IF(E6108="USD",Settings!$B$22,IF(E6108="HKD",Settings!$B$23,1))),0))</f>
        <v>0</v>
      </c>
      <c r="Q6108" s="312">
        <f>IF(OR(J6108="",G6108=""),"",G6108+ROW()/1000000)</f>
      </c>
      <c r="R6108" s="247">
        <f>IF(Q6108="","",SUMIFS(Txn[Signed Units],Txn[Key],J6108,Txn[Transaction Order],"&lt;="&amp;Q6108))</f>
      </c>
    </row>
    <row r="6109" spans="10:18" ht="15" customHeight="1" x14ac:dyDescent="0.15">
      <c r="J6109" s="246">
        <f>IF(OR(B6109="",C6109="",E6109=""),"",B6109&amp;":"&amp;C6109&amp;":"&amp;E6109)</f>
      </c>
      <c r="K6109" s="247">
        <f>IF(A6109="","",A6109*D6109)</f>
      </c>
      <c r="L6109" s="246">
        <f>IF(A6109="","",IF(OR(A6109=1,A6109=0),H6109,0))</f>
      </c>
      <c r="M6109" s="246">
        <f>IF(A6109="","",IF(A6109=-1,H6109,0))</f>
      </c>
      <c r="N6109">
        <f>IF(J6109="","",IF(E6109="SGD",1,IF(E6109="USD",Settings!$B$22,IF(E6109="HKD",Settings!$B$23,1))))</f>
      </c>
      <c r="O6109">
        <f>IF(OR(B6109="",C6109="",E6109=""),0,(IF(A6109=-1,H6109,0)-IF(OR(A6109=1,A6109=0),H6109,0)+IF(A6109=2,H6109,0))*IF(E6109="SGD",1,IF(E6109="USD",Settings!$B$22,IF(E6109="HKD",Settings!$B$23,1))))</f>
        <v>0</v>
      </c>
      <c r="P6109">
        <f>IF(OR(B6109="",C6109="",E6109=""),0,IF(A6109=2,H6109*IF(E6109="SGD",1,IF(E6109="USD",Settings!$B$22,IF(E6109="HKD",Settings!$B$23,1))),0))</f>
        <v>0</v>
      </c>
      <c r="Q6109" s="312">
        <f>IF(OR(J6109="",G6109=""),"",G6109+ROW()/1000000)</f>
      </c>
      <c r="R6109" s="247">
        <f>IF(Q6109="","",SUMIFS(Txn[Signed Units],Txn[Key],J6109,Txn[Transaction Order],"&lt;="&amp;Q6109))</f>
      </c>
    </row>
    <row r="6110" spans="10:18" ht="15" customHeight="1" x14ac:dyDescent="0.15">
      <c r="J6110" s="246">
        <f>IF(OR(B6110="",C6110="",E6110=""),"",B6110&amp;":"&amp;C6110&amp;":"&amp;E6110)</f>
      </c>
      <c r="K6110" s="247">
        <f>IF(A6110="","",A6110*D6110)</f>
      </c>
      <c r="L6110" s="246">
        <f>IF(A6110="","",IF(OR(A6110=1,A6110=0),H6110,0))</f>
      </c>
      <c r="M6110" s="246">
        <f>IF(A6110="","",IF(A6110=-1,H6110,0))</f>
      </c>
      <c r="N6110">
        <f>IF(J6110="","",IF(E6110="SGD",1,IF(E6110="USD",Settings!$B$22,IF(E6110="HKD",Settings!$B$23,1))))</f>
      </c>
      <c r="O6110">
        <f>IF(OR(B6110="",C6110="",E6110=""),0,(IF(A6110=-1,H6110,0)-IF(OR(A6110=1,A6110=0),H6110,0)+IF(A6110=2,H6110,0))*IF(E6110="SGD",1,IF(E6110="USD",Settings!$B$22,IF(E6110="HKD",Settings!$B$23,1))))</f>
        <v>0</v>
      </c>
      <c r="P6110">
        <f>IF(OR(B6110="",C6110="",E6110=""),0,IF(A6110=2,H6110*IF(E6110="SGD",1,IF(E6110="USD",Settings!$B$22,IF(E6110="HKD",Settings!$B$23,1))),0))</f>
        <v>0</v>
      </c>
      <c r="Q6110" s="312">
        <f>IF(OR(J6110="",G6110=""),"",G6110+ROW()/1000000)</f>
      </c>
      <c r="R6110" s="247">
        <f>IF(Q6110="","",SUMIFS(Txn[Signed Units],Txn[Key],J6110,Txn[Transaction Order],"&lt;="&amp;Q6110))</f>
      </c>
    </row>
    <row r="6111" spans="10:18" ht="15" customHeight="1" x14ac:dyDescent="0.15">
      <c r="J6111" s="246">
        <f>IF(OR(B6111="",C6111="",E6111=""),"",B6111&amp;":"&amp;C6111&amp;":"&amp;E6111)</f>
      </c>
      <c r="K6111" s="247">
        <f>IF(A6111="","",A6111*D6111)</f>
      </c>
      <c r="L6111" s="246">
        <f>IF(A6111="","",IF(OR(A6111=1,A6111=0),H6111,0))</f>
      </c>
      <c r="M6111" s="246">
        <f>IF(A6111="","",IF(A6111=-1,H6111,0))</f>
      </c>
      <c r="N6111">
        <f>IF(J6111="","",IF(E6111="SGD",1,IF(E6111="USD",Settings!$B$22,IF(E6111="HKD",Settings!$B$23,1))))</f>
      </c>
      <c r="O6111">
        <f>IF(OR(B6111="",C6111="",E6111=""),0,(IF(A6111=-1,H6111,0)-IF(OR(A6111=1,A6111=0),H6111,0)+IF(A6111=2,H6111,0))*IF(E6111="SGD",1,IF(E6111="USD",Settings!$B$22,IF(E6111="HKD",Settings!$B$23,1))))</f>
        <v>0</v>
      </c>
      <c r="P6111">
        <f>IF(OR(B6111="",C6111="",E6111=""),0,IF(A6111=2,H6111*IF(E6111="SGD",1,IF(E6111="USD",Settings!$B$22,IF(E6111="HKD",Settings!$B$23,1))),0))</f>
        <v>0</v>
      </c>
      <c r="Q6111" s="312">
        <f>IF(OR(J6111="",G6111=""),"",G6111+ROW()/1000000)</f>
      </c>
      <c r="R6111" s="247">
        <f>IF(Q6111="","",SUMIFS(Txn[Signed Units],Txn[Key],J6111,Txn[Transaction Order],"&lt;="&amp;Q6111))</f>
      </c>
    </row>
    <row r="6112" spans="10:18" ht="15" customHeight="1" x14ac:dyDescent="0.15">
      <c r="J6112" s="246">
        <f>IF(OR(B6112="",C6112="",E6112=""),"",B6112&amp;":"&amp;C6112&amp;":"&amp;E6112)</f>
      </c>
      <c r="K6112" s="247">
        <f>IF(A6112="","",A6112*D6112)</f>
      </c>
      <c r="L6112" s="246">
        <f>IF(A6112="","",IF(OR(A6112=1,A6112=0),H6112,0))</f>
      </c>
      <c r="M6112" s="246">
        <f>IF(A6112="","",IF(A6112=-1,H6112,0))</f>
      </c>
      <c r="N6112">
        <f>IF(J6112="","",IF(E6112="SGD",1,IF(E6112="USD",Settings!$B$22,IF(E6112="HKD",Settings!$B$23,1))))</f>
      </c>
      <c r="O6112">
        <f>IF(OR(B6112="",C6112="",E6112=""),0,(IF(A6112=-1,H6112,0)-IF(OR(A6112=1,A6112=0),H6112,0)+IF(A6112=2,H6112,0))*IF(E6112="SGD",1,IF(E6112="USD",Settings!$B$22,IF(E6112="HKD",Settings!$B$23,1))))</f>
        <v>0</v>
      </c>
      <c r="P6112">
        <f>IF(OR(B6112="",C6112="",E6112=""),0,IF(A6112=2,H6112*IF(E6112="SGD",1,IF(E6112="USD",Settings!$B$22,IF(E6112="HKD",Settings!$B$23,1))),0))</f>
        <v>0</v>
      </c>
      <c r="Q6112" s="312">
        <f>IF(OR(J6112="",G6112=""),"",G6112+ROW()/1000000)</f>
      </c>
      <c r="R6112" s="247">
        <f>IF(Q6112="","",SUMIFS(Txn[Signed Units],Txn[Key],J6112,Txn[Transaction Order],"&lt;="&amp;Q6112))</f>
      </c>
    </row>
    <row r="6113" spans="10:18" ht="15" customHeight="1" x14ac:dyDescent="0.15">
      <c r="J6113" s="246">
        <f>IF(OR(B6113="",C6113="",E6113=""),"",B6113&amp;":"&amp;C6113&amp;":"&amp;E6113)</f>
      </c>
      <c r="K6113" s="247">
        <f>IF(A6113="","",A6113*D6113)</f>
      </c>
      <c r="L6113" s="246">
        <f>IF(A6113="","",IF(OR(A6113=1,A6113=0),H6113,0))</f>
      </c>
      <c r="M6113" s="246">
        <f>IF(A6113="","",IF(A6113=-1,H6113,0))</f>
      </c>
      <c r="N6113">
        <f>IF(J6113="","",IF(E6113="SGD",1,IF(E6113="USD",Settings!$B$22,IF(E6113="HKD",Settings!$B$23,1))))</f>
      </c>
      <c r="O6113">
        <f>IF(OR(B6113="",C6113="",E6113=""),0,(IF(A6113=-1,H6113,0)-IF(OR(A6113=1,A6113=0),H6113,0)+IF(A6113=2,H6113,0))*IF(E6113="SGD",1,IF(E6113="USD",Settings!$B$22,IF(E6113="HKD",Settings!$B$23,1))))</f>
        <v>0</v>
      </c>
      <c r="P6113">
        <f>IF(OR(B6113="",C6113="",E6113=""),0,IF(A6113=2,H6113*IF(E6113="SGD",1,IF(E6113="USD",Settings!$B$22,IF(E6113="HKD",Settings!$B$23,1))),0))</f>
        <v>0</v>
      </c>
      <c r="Q6113" s="312">
        <f>IF(OR(J6113="",G6113=""),"",G6113+ROW()/1000000)</f>
      </c>
      <c r="R6113" s="247">
        <f>IF(Q6113="","",SUMIFS(Txn[Signed Units],Txn[Key],J6113,Txn[Transaction Order],"&lt;="&amp;Q6113))</f>
      </c>
    </row>
    <row r="6114" spans="10:18" ht="15" customHeight="1" x14ac:dyDescent="0.15">
      <c r="J6114" s="246">
        <f>IF(OR(B6114="",C6114="",E6114=""),"",B6114&amp;":"&amp;C6114&amp;":"&amp;E6114)</f>
      </c>
      <c r="K6114" s="247">
        <f>IF(A6114="","",A6114*D6114)</f>
      </c>
      <c r="L6114" s="246">
        <f>IF(A6114="","",IF(OR(A6114=1,A6114=0),H6114,0))</f>
      </c>
      <c r="M6114" s="246">
        <f>IF(A6114="","",IF(A6114=-1,H6114,0))</f>
      </c>
      <c r="N6114">
        <f>IF(J6114="","",IF(E6114="SGD",1,IF(E6114="USD",Settings!$B$22,IF(E6114="HKD",Settings!$B$23,1))))</f>
      </c>
      <c r="O6114">
        <f>IF(OR(B6114="",C6114="",E6114=""),0,(IF(A6114=-1,H6114,0)-IF(OR(A6114=1,A6114=0),H6114,0)+IF(A6114=2,H6114,0))*IF(E6114="SGD",1,IF(E6114="USD",Settings!$B$22,IF(E6114="HKD",Settings!$B$23,1))))</f>
        <v>0</v>
      </c>
      <c r="P6114">
        <f>IF(OR(B6114="",C6114="",E6114=""),0,IF(A6114=2,H6114*IF(E6114="SGD",1,IF(E6114="USD",Settings!$B$22,IF(E6114="HKD",Settings!$B$23,1))),0))</f>
        <v>0</v>
      </c>
      <c r="Q6114" s="312">
        <f>IF(OR(J6114="",G6114=""),"",G6114+ROW()/1000000)</f>
      </c>
      <c r="R6114" s="247">
        <f>IF(Q6114="","",SUMIFS(Txn[Signed Units],Txn[Key],J6114,Txn[Transaction Order],"&lt;="&amp;Q6114))</f>
      </c>
    </row>
    <row r="6115" spans="10:18" ht="15" customHeight="1" x14ac:dyDescent="0.15">
      <c r="J6115" s="246">
        <f>IF(OR(B6115="",C6115="",E6115=""),"",B6115&amp;":"&amp;C6115&amp;":"&amp;E6115)</f>
      </c>
      <c r="K6115" s="247">
        <f>IF(A6115="","",A6115*D6115)</f>
      </c>
      <c r="L6115" s="246">
        <f>IF(A6115="","",IF(OR(A6115=1,A6115=0),H6115,0))</f>
      </c>
      <c r="M6115" s="246">
        <f>IF(A6115="","",IF(A6115=-1,H6115,0))</f>
      </c>
      <c r="N6115">
        <f>IF(J6115="","",IF(E6115="SGD",1,IF(E6115="USD",Settings!$B$22,IF(E6115="HKD",Settings!$B$23,1))))</f>
      </c>
      <c r="O6115">
        <f>IF(OR(B6115="",C6115="",E6115=""),0,(IF(A6115=-1,H6115,0)-IF(OR(A6115=1,A6115=0),H6115,0)+IF(A6115=2,H6115,0))*IF(E6115="SGD",1,IF(E6115="USD",Settings!$B$22,IF(E6115="HKD",Settings!$B$23,1))))</f>
        <v>0</v>
      </c>
      <c r="P6115">
        <f>IF(OR(B6115="",C6115="",E6115=""),0,IF(A6115=2,H6115*IF(E6115="SGD",1,IF(E6115="USD",Settings!$B$22,IF(E6115="HKD",Settings!$B$23,1))),0))</f>
        <v>0</v>
      </c>
      <c r="Q6115" s="312">
        <f>IF(OR(J6115="",G6115=""),"",G6115+ROW()/1000000)</f>
      </c>
      <c r="R6115" s="247">
        <f>IF(Q6115="","",SUMIFS(Txn[Signed Units],Txn[Key],J6115,Txn[Transaction Order],"&lt;="&amp;Q6115))</f>
      </c>
    </row>
    <row r="6116" spans="10:18" ht="15" customHeight="1" x14ac:dyDescent="0.15">
      <c r="J6116" s="246">
        <f>IF(OR(B6116="",C6116="",E6116=""),"",B6116&amp;":"&amp;C6116&amp;":"&amp;E6116)</f>
      </c>
      <c r="K6116" s="247">
        <f>IF(A6116="","",A6116*D6116)</f>
      </c>
      <c r="L6116" s="246">
        <f>IF(A6116="","",IF(OR(A6116=1,A6116=0),H6116,0))</f>
      </c>
      <c r="M6116" s="246">
        <f>IF(A6116="","",IF(A6116=-1,H6116,0))</f>
      </c>
      <c r="N6116">
        <f>IF(J6116="","",IF(E6116="SGD",1,IF(E6116="USD",Settings!$B$22,IF(E6116="HKD",Settings!$B$23,1))))</f>
      </c>
      <c r="O6116">
        <f>IF(OR(B6116="",C6116="",E6116=""),0,(IF(A6116=-1,H6116,0)-IF(OR(A6116=1,A6116=0),H6116,0)+IF(A6116=2,H6116,0))*IF(E6116="SGD",1,IF(E6116="USD",Settings!$B$22,IF(E6116="HKD",Settings!$B$23,1))))</f>
        <v>0</v>
      </c>
      <c r="P6116">
        <f>IF(OR(B6116="",C6116="",E6116=""),0,IF(A6116=2,H6116*IF(E6116="SGD",1,IF(E6116="USD",Settings!$B$22,IF(E6116="HKD",Settings!$B$23,1))),0))</f>
        <v>0</v>
      </c>
      <c r="Q6116" s="312">
        <f>IF(OR(J6116="",G6116=""),"",G6116+ROW()/1000000)</f>
      </c>
      <c r="R6116" s="247">
        <f>IF(Q6116="","",SUMIFS(Txn[Signed Units],Txn[Key],J6116,Txn[Transaction Order],"&lt;="&amp;Q6116))</f>
      </c>
    </row>
    <row r="6117" spans="10:18" ht="15" customHeight="1" x14ac:dyDescent="0.15">
      <c r="J6117" s="246">
        <f>IF(OR(B6117="",C6117="",E6117=""),"",B6117&amp;":"&amp;C6117&amp;":"&amp;E6117)</f>
      </c>
      <c r="K6117" s="247">
        <f>IF(A6117="","",A6117*D6117)</f>
      </c>
      <c r="L6117" s="246">
        <f>IF(A6117="","",IF(OR(A6117=1,A6117=0),H6117,0))</f>
      </c>
      <c r="M6117" s="246">
        <f>IF(A6117="","",IF(A6117=-1,H6117,0))</f>
      </c>
      <c r="N6117">
        <f>IF(J6117="","",IF(E6117="SGD",1,IF(E6117="USD",Settings!$B$22,IF(E6117="HKD",Settings!$B$23,1))))</f>
      </c>
      <c r="O6117">
        <f>IF(OR(B6117="",C6117="",E6117=""),0,(IF(A6117=-1,H6117,0)-IF(OR(A6117=1,A6117=0),H6117,0)+IF(A6117=2,H6117,0))*IF(E6117="SGD",1,IF(E6117="USD",Settings!$B$22,IF(E6117="HKD",Settings!$B$23,1))))</f>
        <v>0</v>
      </c>
      <c r="P6117">
        <f>IF(OR(B6117="",C6117="",E6117=""),0,IF(A6117=2,H6117*IF(E6117="SGD",1,IF(E6117="USD",Settings!$B$22,IF(E6117="HKD",Settings!$B$23,1))),0))</f>
        <v>0</v>
      </c>
      <c r="Q6117" s="312">
        <f>IF(OR(J6117="",G6117=""),"",G6117+ROW()/1000000)</f>
      </c>
      <c r="R6117" s="247">
        <f>IF(Q6117="","",SUMIFS(Txn[Signed Units],Txn[Key],J6117,Txn[Transaction Order],"&lt;="&amp;Q6117))</f>
      </c>
    </row>
    <row r="6118" spans="10:18" ht="15" customHeight="1" x14ac:dyDescent="0.15">
      <c r="J6118" s="246">
        <f>IF(OR(B6118="",C6118="",E6118=""),"",B6118&amp;":"&amp;C6118&amp;":"&amp;E6118)</f>
      </c>
      <c r="K6118" s="247">
        <f>IF(A6118="","",A6118*D6118)</f>
      </c>
      <c r="L6118" s="246">
        <f>IF(A6118="","",IF(OR(A6118=1,A6118=0),H6118,0))</f>
      </c>
      <c r="M6118" s="246">
        <f>IF(A6118="","",IF(A6118=-1,H6118,0))</f>
      </c>
      <c r="N6118">
        <f>IF(J6118="","",IF(E6118="SGD",1,IF(E6118="USD",Settings!$B$22,IF(E6118="HKD",Settings!$B$23,1))))</f>
      </c>
      <c r="O6118">
        <f>IF(OR(B6118="",C6118="",E6118=""),0,(IF(A6118=-1,H6118,0)-IF(OR(A6118=1,A6118=0),H6118,0)+IF(A6118=2,H6118,0))*IF(E6118="SGD",1,IF(E6118="USD",Settings!$B$22,IF(E6118="HKD",Settings!$B$23,1))))</f>
        <v>0</v>
      </c>
      <c r="P6118">
        <f>IF(OR(B6118="",C6118="",E6118=""),0,IF(A6118=2,H6118*IF(E6118="SGD",1,IF(E6118="USD",Settings!$B$22,IF(E6118="HKD",Settings!$B$23,1))),0))</f>
        <v>0</v>
      </c>
      <c r="Q6118" s="312">
        <f>IF(OR(J6118="",G6118=""),"",G6118+ROW()/1000000)</f>
      </c>
      <c r="R6118" s="247">
        <f>IF(Q6118="","",SUMIFS(Txn[Signed Units],Txn[Key],J6118,Txn[Transaction Order],"&lt;="&amp;Q6118))</f>
      </c>
    </row>
    <row r="6119" spans="10:18" ht="15" customHeight="1" x14ac:dyDescent="0.15">
      <c r="J6119" s="246">
        <f>IF(OR(B6119="",C6119="",E6119=""),"",B6119&amp;":"&amp;C6119&amp;":"&amp;E6119)</f>
      </c>
      <c r="K6119" s="247">
        <f>IF(A6119="","",A6119*D6119)</f>
      </c>
      <c r="L6119" s="246">
        <f>IF(A6119="","",IF(OR(A6119=1,A6119=0),H6119,0))</f>
      </c>
      <c r="M6119" s="246">
        <f>IF(A6119="","",IF(A6119=-1,H6119,0))</f>
      </c>
      <c r="N6119">
        <f>IF(J6119="","",IF(E6119="SGD",1,IF(E6119="USD",Settings!$B$22,IF(E6119="HKD",Settings!$B$23,1))))</f>
      </c>
      <c r="O6119">
        <f>IF(OR(B6119="",C6119="",E6119=""),0,(IF(A6119=-1,H6119,0)-IF(OR(A6119=1,A6119=0),H6119,0)+IF(A6119=2,H6119,0))*IF(E6119="SGD",1,IF(E6119="USD",Settings!$B$22,IF(E6119="HKD",Settings!$B$23,1))))</f>
        <v>0</v>
      </c>
      <c r="P6119">
        <f>IF(OR(B6119="",C6119="",E6119=""),0,IF(A6119=2,H6119*IF(E6119="SGD",1,IF(E6119="USD",Settings!$B$22,IF(E6119="HKD",Settings!$B$23,1))),0))</f>
        <v>0</v>
      </c>
      <c r="Q6119" s="312">
        <f>IF(OR(J6119="",G6119=""),"",G6119+ROW()/1000000)</f>
      </c>
      <c r="R6119" s="247">
        <f>IF(Q6119="","",SUMIFS(Txn[Signed Units],Txn[Key],J6119,Txn[Transaction Order],"&lt;="&amp;Q6119))</f>
      </c>
    </row>
    <row r="6120" spans="10:18" ht="15" customHeight="1" x14ac:dyDescent="0.15">
      <c r="J6120" s="246">
        <f>IF(OR(B6120="",C6120="",E6120=""),"",B6120&amp;":"&amp;C6120&amp;":"&amp;E6120)</f>
      </c>
      <c r="K6120" s="247">
        <f>IF(A6120="","",A6120*D6120)</f>
      </c>
      <c r="L6120" s="246">
        <f>IF(A6120="","",IF(OR(A6120=1,A6120=0),H6120,0))</f>
      </c>
      <c r="M6120" s="246">
        <f>IF(A6120="","",IF(A6120=-1,H6120,0))</f>
      </c>
      <c r="N6120">
        <f>IF(J6120="","",IF(E6120="SGD",1,IF(E6120="USD",Settings!$B$22,IF(E6120="HKD",Settings!$B$23,1))))</f>
      </c>
      <c r="O6120">
        <f>IF(OR(B6120="",C6120="",E6120=""),0,(IF(A6120=-1,H6120,0)-IF(OR(A6120=1,A6120=0),H6120,0)+IF(A6120=2,H6120,0))*IF(E6120="SGD",1,IF(E6120="USD",Settings!$B$22,IF(E6120="HKD",Settings!$B$23,1))))</f>
        <v>0</v>
      </c>
      <c r="P6120">
        <f>IF(OR(B6120="",C6120="",E6120=""),0,IF(A6120=2,H6120*IF(E6120="SGD",1,IF(E6120="USD",Settings!$B$22,IF(E6120="HKD",Settings!$B$23,1))),0))</f>
        <v>0</v>
      </c>
      <c r="Q6120" s="312">
        <f>IF(OR(J6120="",G6120=""),"",G6120+ROW()/1000000)</f>
      </c>
      <c r="R6120" s="247">
        <f>IF(Q6120="","",SUMIFS(Txn[Signed Units],Txn[Key],J6120,Txn[Transaction Order],"&lt;="&amp;Q6120))</f>
      </c>
    </row>
    <row r="6121" spans="10:18" ht="15" customHeight="1" x14ac:dyDescent="0.15">
      <c r="J6121" s="246">
        <f>IF(OR(B6121="",C6121="",E6121=""),"",B6121&amp;":"&amp;C6121&amp;":"&amp;E6121)</f>
      </c>
      <c r="K6121" s="247">
        <f>IF(A6121="","",A6121*D6121)</f>
      </c>
      <c r="L6121" s="246">
        <f>IF(A6121="","",IF(OR(A6121=1,A6121=0),H6121,0))</f>
      </c>
      <c r="M6121" s="246">
        <f>IF(A6121="","",IF(A6121=-1,H6121,0))</f>
      </c>
      <c r="N6121">
        <f>IF(J6121="","",IF(E6121="SGD",1,IF(E6121="USD",Settings!$B$22,IF(E6121="HKD",Settings!$B$23,1))))</f>
      </c>
      <c r="O6121">
        <f>IF(OR(B6121="",C6121="",E6121=""),0,(IF(A6121=-1,H6121,0)-IF(OR(A6121=1,A6121=0),H6121,0)+IF(A6121=2,H6121,0))*IF(E6121="SGD",1,IF(E6121="USD",Settings!$B$22,IF(E6121="HKD",Settings!$B$23,1))))</f>
        <v>0</v>
      </c>
      <c r="P6121">
        <f>IF(OR(B6121="",C6121="",E6121=""),0,IF(A6121=2,H6121*IF(E6121="SGD",1,IF(E6121="USD",Settings!$B$22,IF(E6121="HKD",Settings!$B$23,1))),0))</f>
        <v>0</v>
      </c>
      <c r="Q6121" s="312">
        <f>IF(OR(J6121="",G6121=""),"",G6121+ROW()/1000000)</f>
      </c>
      <c r="R6121" s="247">
        <f>IF(Q6121="","",SUMIFS(Txn[Signed Units],Txn[Key],J6121,Txn[Transaction Order],"&lt;="&amp;Q6121))</f>
      </c>
    </row>
    <row r="6122" spans="10:18" ht="15" customHeight="1" x14ac:dyDescent="0.15">
      <c r="J6122" s="246">
        <f>IF(OR(B6122="",C6122="",E6122=""),"",B6122&amp;":"&amp;C6122&amp;":"&amp;E6122)</f>
      </c>
      <c r="K6122" s="247">
        <f>IF(A6122="","",A6122*D6122)</f>
      </c>
      <c r="L6122" s="246">
        <f>IF(A6122="","",IF(OR(A6122=1,A6122=0),H6122,0))</f>
      </c>
      <c r="M6122" s="246">
        <f>IF(A6122="","",IF(A6122=-1,H6122,0))</f>
      </c>
      <c r="N6122">
        <f>IF(J6122="","",IF(E6122="SGD",1,IF(E6122="USD",Settings!$B$22,IF(E6122="HKD",Settings!$B$23,1))))</f>
      </c>
      <c r="O6122">
        <f>IF(OR(B6122="",C6122="",E6122=""),0,(IF(A6122=-1,H6122,0)-IF(OR(A6122=1,A6122=0),H6122,0)+IF(A6122=2,H6122,0))*IF(E6122="SGD",1,IF(E6122="USD",Settings!$B$22,IF(E6122="HKD",Settings!$B$23,1))))</f>
        <v>0</v>
      </c>
      <c r="P6122">
        <f>IF(OR(B6122="",C6122="",E6122=""),0,IF(A6122=2,H6122*IF(E6122="SGD",1,IF(E6122="USD",Settings!$B$22,IF(E6122="HKD",Settings!$B$23,1))),0))</f>
        <v>0</v>
      </c>
      <c r="Q6122" s="312">
        <f>IF(OR(J6122="",G6122=""),"",G6122+ROW()/1000000)</f>
      </c>
      <c r="R6122" s="247">
        <f>IF(Q6122="","",SUMIFS(Txn[Signed Units],Txn[Key],J6122,Txn[Transaction Order],"&lt;="&amp;Q6122))</f>
      </c>
    </row>
    <row r="6123" spans="10:18" ht="15" customHeight="1" x14ac:dyDescent="0.15">
      <c r="J6123" s="246">
        <f>IF(OR(B6123="",C6123="",E6123=""),"",B6123&amp;":"&amp;C6123&amp;":"&amp;E6123)</f>
      </c>
      <c r="K6123" s="247">
        <f>IF(A6123="","",A6123*D6123)</f>
      </c>
      <c r="L6123" s="246">
        <f>IF(A6123="","",IF(OR(A6123=1,A6123=0),H6123,0))</f>
      </c>
      <c r="M6123" s="246">
        <f>IF(A6123="","",IF(A6123=-1,H6123,0))</f>
      </c>
      <c r="N6123">
        <f>IF(J6123="","",IF(E6123="SGD",1,IF(E6123="USD",Settings!$B$22,IF(E6123="HKD",Settings!$B$23,1))))</f>
      </c>
      <c r="O6123">
        <f>IF(OR(B6123="",C6123="",E6123=""),0,(IF(A6123=-1,H6123,0)-IF(OR(A6123=1,A6123=0),H6123,0)+IF(A6123=2,H6123,0))*IF(E6123="SGD",1,IF(E6123="USD",Settings!$B$22,IF(E6123="HKD",Settings!$B$23,1))))</f>
        <v>0</v>
      </c>
      <c r="P6123">
        <f>IF(OR(B6123="",C6123="",E6123=""),0,IF(A6123=2,H6123*IF(E6123="SGD",1,IF(E6123="USD",Settings!$B$22,IF(E6123="HKD",Settings!$B$23,1))),0))</f>
        <v>0</v>
      </c>
      <c r="Q6123" s="312">
        <f>IF(OR(J6123="",G6123=""),"",G6123+ROW()/1000000)</f>
      </c>
      <c r="R6123" s="247">
        <f>IF(Q6123="","",SUMIFS(Txn[Signed Units],Txn[Key],J6123,Txn[Transaction Order],"&lt;="&amp;Q6123))</f>
      </c>
    </row>
    <row r="6124" spans="10:18" ht="15" customHeight="1" x14ac:dyDescent="0.15">
      <c r="J6124" s="246">
        <f>IF(OR(B6124="",C6124="",E6124=""),"",B6124&amp;":"&amp;C6124&amp;":"&amp;E6124)</f>
      </c>
      <c r="K6124" s="247">
        <f>IF(A6124="","",A6124*D6124)</f>
      </c>
      <c r="L6124" s="246">
        <f>IF(A6124="","",IF(OR(A6124=1,A6124=0),H6124,0))</f>
      </c>
      <c r="M6124" s="246">
        <f>IF(A6124="","",IF(A6124=-1,H6124,0))</f>
      </c>
      <c r="N6124">
        <f>IF(J6124="","",IF(E6124="SGD",1,IF(E6124="USD",Settings!$B$22,IF(E6124="HKD",Settings!$B$23,1))))</f>
      </c>
      <c r="O6124">
        <f>IF(OR(B6124="",C6124="",E6124=""),0,(IF(A6124=-1,H6124,0)-IF(OR(A6124=1,A6124=0),H6124,0)+IF(A6124=2,H6124,0))*IF(E6124="SGD",1,IF(E6124="USD",Settings!$B$22,IF(E6124="HKD",Settings!$B$23,1))))</f>
        <v>0</v>
      </c>
      <c r="P6124">
        <f>IF(OR(B6124="",C6124="",E6124=""),0,IF(A6124=2,H6124*IF(E6124="SGD",1,IF(E6124="USD",Settings!$B$22,IF(E6124="HKD",Settings!$B$23,1))),0))</f>
        <v>0</v>
      </c>
      <c r="Q6124" s="312">
        <f>IF(OR(J6124="",G6124=""),"",G6124+ROW()/1000000)</f>
      </c>
      <c r="R6124" s="247">
        <f>IF(Q6124="","",SUMIFS(Txn[Signed Units],Txn[Key],J6124,Txn[Transaction Order],"&lt;="&amp;Q6124))</f>
      </c>
    </row>
    <row r="6125" spans="10:18" ht="15" customHeight="1" x14ac:dyDescent="0.15">
      <c r="J6125" s="246">
        <f>IF(OR(B6125="",C6125="",E6125=""),"",B6125&amp;":"&amp;C6125&amp;":"&amp;E6125)</f>
      </c>
      <c r="K6125" s="247">
        <f>IF(A6125="","",A6125*D6125)</f>
      </c>
      <c r="L6125" s="246">
        <f>IF(A6125="","",IF(OR(A6125=1,A6125=0),H6125,0))</f>
      </c>
      <c r="M6125" s="246">
        <f>IF(A6125="","",IF(A6125=-1,H6125,0))</f>
      </c>
      <c r="N6125">
        <f>IF(J6125="","",IF(E6125="SGD",1,IF(E6125="USD",Settings!$B$22,IF(E6125="HKD",Settings!$B$23,1))))</f>
      </c>
      <c r="O6125">
        <f>IF(OR(B6125="",C6125="",E6125=""),0,(IF(A6125=-1,H6125,0)-IF(OR(A6125=1,A6125=0),H6125,0)+IF(A6125=2,H6125,0))*IF(E6125="SGD",1,IF(E6125="USD",Settings!$B$22,IF(E6125="HKD",Settings!$B$23,1))))</f>
        <v>0</v>
      </c>
      <c r="P6125">
        <f>IF(OR(B6125="",C6125="",E6125=""),0,IF(A6125=2,H6125*IF(E6125="SGD",1,IF(E6125="USD",Settings!$B$22,IF(E6125="HKD",Settings!$B$23,1))),0))</f>
        <v>0</v>
      </c>
      <c r="Q6125" s="312">
        <f>IF(OR(J6125="",G6125=""),"",G6125+ROW()/1000000)</f>
      </c>
      <c r="R6125" s="247">
        <f>IF(Q6125="","",SUMIFS(Txn[Signed Units],Txn[Key],J6125,Txn[Transaction Order],"&lt;="&amp;Q6125))</f>
      </c>
    </row>
    <row r="6126" spans="10:18" ht="15" customHeight="1" x14ac:dyDescent="0.15">
      <c r="J6126" s="246">
        <f>IF(OR(B6126="",C6126="",E6126=""),"",B6126&amp;":"&amp;C6126&amp;":"&amp;E6126)</f>
      </c>
      <c r="K6126" s="247">
        <f>IF(A6126="","",A6126*D6126)</f>
      </c>
      <c r="L6126" s="246">
        <f>IF(A6126="","",IF(OR(A6126=1,A6126=0),H6126,0))</f>
      </c>
      <c r="M6126" s="246">
        <f>IF(A6126="","",IF(A6126=-1,H6126,0))</f>
      </c>
      <c r="N6126">
        <f>IF(J6126="","",IF(E6126="SGD",1,IF(E6126="USD",Settings!$B$22,IF(E6126="HKD",Settings!$B$23,1))))</f>
      </c>
      <c r="O6126">
        <f>IF(OR(B6126="",C6126="",E6126=""),0,(IF(A6126=-1,H6126,0)-IF(OR(A6126=1,A6126=0),H6126,0)+IF(A6126=2,H6126,0))*IF(E6126="SGD",1,IF(E6126="USD",Settings!$B$22,IF(E6126="HKD",Settings!$B$23,1))))</f>
        <v>0</v>
      </c>
      <c r="P6126">
        <f>IF(OR(B6126="",C6126="",E6126=""),0,IF(A6126=2,H6126*IF(E6126="SGD",1,IF(E6126="USD",Settings!$B$22,IF(E6126="HKD",Settings!$B$23,1))),0))</f>
        <v>0</v>
      </c>
      <c r="Q6126" s="312">
        <f>IF(OR(J6126="",G6126=""),"",G6126+ROW()/1000000)</f>
      </c>
      <c r="R6126" s="247">
        <f>IF(Q6126="","",SUMIFS(Txn[Signed Units],Txn[Key],J6126,Txn[Transaction Order],"&lt;="&amp;Q6126))</f>
      </c>
    </row>
    <row r="6127" spans="10:18" ht="15" customHeight="1" x14ac:dyDescent="0.15">
      <c r="J6127" s="246">
        <f>IF(OR(B6127="",C6127="",E6127=""),"",B6127&amp;":"&amp;C6127&amp;":"&amp;E6127)</f>
      </c>
      <c r="K6127" s="247">
        <f>IF(A6127="","",A6127*D6127)</f>
      </c>
      <c r="L6127" s="246">
        <f>IF(A6127="","",IF(OR(A6127=1,A6127=0),H6127,0))</f>
      </c>
      <c r="M6127" s="246">
        <f>IF(A6127="","",IF(A6127=-1,H6127,0))</f>
      </c>
      <c r="N6127">
        <f>IF(J6127="","",IF(E6127="SGD",1,IF(E6127="USD",Settings!$B$22,IF(E6127="HKD",Settings!$B$23,1))))</f>
      </c>
      <c r="O6127">
        <f>IF(OR(B6127="",C6127="",E6127=""),0,(IF(A6127=-1,H6127,0)-IF(OR(A6127=1,A6127=0),H6127,0)+IF(A6127=2,H6127,0))*IF(E6127="SGD",1,IF(E6127="USD",Settings!$B$22,IF(E6127="HKD",Settings!$B$23,1))))</f>
        <v>0</v>
      </c>
      <c r="P6127">
        <f>IF(OR(B6127="",C6127="",E6127=""),0,IF(A6127=2,H6127*IF(E6127="SGD",1,IF(E6127="USD",Settings!$B$22,IF(E6127="HKD",Settings!$B$23,1))),0))</f>
        <v>0</v>
      </c>
      <c r="Q6127" s="312">
        <f>IF(OR(J6127="",G6127=""),"",G6127+ROW()/1000000)</f>
      </c>
      <c r="R6127" s="247">
        <f>IF(Q6127="","",SUMIFS(Txn[Signed Units],Txn[Key],J6127,Txn[Transaction Order],"&lt;="&amp;Q6127))</f>
      </c>
    </row>
    <row r="6128" spans="10:18" ht="15" customHeight="1" x14ac:dyDescent="0.15">
      <c r="J6128" s="246">
        <f>IF(OR(B6128="",C6128="",E6128=""),"",B6128&amp;":"&amp;C6128&amp;":"&amp;E6128)</f>
      </c>
      <c r="K6128" s="247">
        <f>IF(A6128="","",A6128*D6128)</f>
      </c>
      <c r="L6128" s="246">
        <f>IF(A6128="","",IF(OR(A6128=1,A6128=0),H6128,0))</f>
      </c>
      <c r="M6128" s="246">
        <f>IF(A6128="","",IF(A6128=-1,H6128,0))</f>
      </c>
      <c r="N6128">
        <f>IF(J6128="","",IF(E6128="SGD",1,IF(E6128="USD",Settings!$B$22,IF(E6128="HKD",Settings!$B$23,1))))</f>
      </c>
      <c r="O6128">
        <f>IF(OR(B6128="",C6128="",E6128=""),0,(IF(A6128=-1,H6128,0)-IF(OR(A6128=1,A6128=0),H6128,0)+IF(A6128=2,H6128,0))*IF(E6128="SGD",1,IF(E6128="USD",Settings!$B$22,IF(E6128="HKD",Settings!$B$23,1))))</f>
        <v>0</v>
      </c>
      <c r="P6128">
        <f>IF(OR(B6128="",C6128="",E6128=""),0,IF(A6128=2,H6128*IF(E6128="SGD",1,IF(E6128="USD",Settings!$B$22,IF(E6128="HKD",Settings!$B$23,1))),0))</f>
        <v>0</v>
      </c>
      <c r="Q6128" s="312">
        <f>IF(OR(J6128="",G6128=""),"",G6128+ROW()/1000000)</f>
      </c>
      <c r="R6128" s="247">
        <f>IF(Q6128="","",SUMIFS(Txn[Signed Units],Txn[Key],J6128,Txn[Transaction Order],"&lt;="&amp;Q6128))</f>
      </c>
    </row>
    <row r="6129" spans="10:18" ht="15" customHeight="1" x14ac:dyDescent="0.15">
      <c r="J6129" s="246">
        <f>IF(OR(B6129="",C6129="",E6129=""),"",B6129&amp;":"&amp;C6129&amp;":"&amp;E6129)</f>
      </c>
      <c r="K6129" s="247">
        <f>IF(A6129="","",A6129*D6129)</f>
      </c>
      <c r="L6129" s="246">
        <f>IF(A6129="","",IF(OR(A6129=1,A6129=0),H6129,0))</f>
      </c>
      <c r="M6129" s="246">
        <f>IF(A6129="","",IF(A6129=-1,H6129,0))</f>
      </c>
      <c r="N6129">
        <f>IF(J6129="","",IF(E6129="SGD",1,IF(E6129="USD",Settings!$B$22,IF(E6129="HKD",Settings!$B$23,1))))</f>
      </c>
      <c r="O6129">
        <f>IF(OR(B6129="",C6129="",E6129=""),0,(IF(A6129=-1,H6129,0)-IF(OR(A6129=1,A6129=0),H6129,0)+IF(A6129=2,H6129,0))*IF(E6129="SGD",1,IF(E6129="USD",Settings!$B$22,IF(E6129="HKD",Settings!$B$23,1))))</f>
        <v>0</v>
      </c>
      <c r="P6129">
        <f>IF(OR(B6129="",C6129="",E6129=""),0,IF(A6129=2,H6129*IF(E6129="SGD",1,IF(E6129="USD",Settings!$B$22,IF(E6129="HKD",Settings!$B$23,1))),0))</f>
        <v>0</v>
      </c>
      <c r="Q6129" s="312">
        <f>IF(OR(J6129="",G6129=""),"",G6129+ROW()/1000000)</f>
      </c>
      <c r="R6129" s="247">
        <f>IF(Q6129="","",SUMIFS(Txn[Signed Units],Txn[Key],J6129,Txn[Transaction Order],"&lt;="&amp;Q6129))</f>
      </c>
    </row>
    <row r="6130" spans="10:18" ht="15" customHeight="1" x14ac:dyDescent="0.15">
      <c r="J6130" s="246">
        <f>IF(OR(B6130="",C6130="",E6130=""),"",B6130&amp;":"&amp;C6130&amp;":"&amp;E6130)</f>
      </c>
      <c r="K6130" s="247">
        <f>IF(A6130="","",A6130*D6130)</f>
      </c>
      <c r="L6130" s="246">
        <f>IF(A6130="","",IF(OR(A6130=1,A6130=0),H6130,0))</f>
      </c>
      <c r="M6130" s="246">
        <f>IF(A6130="","",IF(A6130=-1,H6130,0))</f>
      </c>
      <c r="N6130">
        <f>IF(J6130="","",IF(E6130="SGD",1,IF(E6130="USD",Settings!$B$22,IF(E6130="HKD",Settings!$B$23,1))))</f>
      </c>
      <c r="O6130">
        <f>IF(OR(B6130="",C6130="",E6130=""),0,(IF(A6130=-1,H6130,0)-IF(OR(A6130=1,A6130=0),H6130,0)+IF(A6130=2,H6130,0))*IF(E6130="SGD",1,IF(E6130="USD",Settings!$B$22,IF(E6130="HKD",Settings!$B$23,1))))</f>
        <v>0</v>
      </c>
      <c r="P6130">
        <f>IF(OR(B6130="",C6130="",E6130=""),0,IF(A6130=2,H6130*IF(E6130="SGD",1,IF(E6130="USD",Settings!$B$22,IF(E6130="HKD",Settings!$B$23,1))),0))</f>
        <v>0</v>
      </c>
      <c r="Q6130" s="312">
        <f>IF(OR(J6130="",G6130=""),"",G6130+ROW()/1000000)</f>
      </c>
      <c r="R6130" s="247">
        <f>IF(Q6130="","",SUMIFS(Txn[Signed Units],Txn[Key],J6130,Txn[Transaction Order],"&lt;="&amp;Q6130))</f>
      </c>
    </row>
    <row r="6131" spans="10:18" ht="15" customHeight="1" x14ac:dyDescent="0.15">
      <c r="J6131" s="246">
        <f>IF(OR(B6131="",C6131="",E6131=""),"",B6131&amp;":"&amp;C6131&amp;":"&amp;E6131)</f>
      </c>
      <c r="K6131" s="247">
        <f>IF(A6131="","",A6131*D6131)</f>
      </c>
      <c r="L6131" s="246">
        <f>IF(A6131="","",IF(OR(A6131=1,A6131=0),H6131,0))</f>
      </c>
      <c r="M6131" s="246">
        <f>IF(A6131="","",IF(A6131=-1,H6131,0))</f>
      </c>
      <c r="N6131">
        <f>IF(J6131="","",IF(E6131="SGD",1,IF(E6131="USD",Settings!$B$22,IF(E6131="HKD",Settings!$B$23,1))))</f>
      </c>
      <c r="O6131">
        <f>IF(OR(B6131="",C6131="",E6131=""),0,(IF(A6131=-1,H6131,0)-IF(OR(A6131=1,A6131=0),H6131,0)+IF(A6131=2,H6131,0))*IF(E6131="SGD",1,IF(E6131="USD",Settings!$B$22,IF(E6131="HKD",Settings!$B$23,1))))</f>
        <v>0</v>
      </c>
      <c r="P6131">
        <f>IF(OR(B6131="",C6131="",E6131=""),0,IF(A6131=2,H6131*IF(E6131="SGD",1,IF(E6131="USD",Settings!$B$22,IF(E6131="HKD",Settings!$B$23,1))),0))</f>
        <v>0</v>
      </c>
      <c r="Q6131" s="312">
        <f>IF(OR(J6131="",G6131=""),"",G6131+ROW()/1000000)</f>
      </c>
      <c r="R6131" s="247">
        <f>IF(Q6131="","",SUMIFS(Txn[Signed Units],Txn[Key],J6131,Txn[Transaction Order],"&lt;="&amp;Q6131))</f>
      </c>
    </row>
    <row r="6132" spans="10:18" ht="15" customHeight="1" x14ac:dyDescent="0.15">
      <c r="J6132" s="246">
        <f>IF(OR(B6132="",C6132="",E6132=""),"",B6132&amp;":"&amp;C6132&amp;":"&amp;E6132)</f>
      </c>
      <c r="K6132" s="247">
        <f>IF(A6132="","",A6132*D6132)</f>
      </c>
      <c r="L6132" s="246">
        <f>IF(A6132="","",IF(OR(A6132=1,A6132=0),H6132,0))</f>
      </c>
      <c r="M6132" s="246">
        <f>IF(A6132="","",IF(A6132=-1,H6132,0))</f>
      </c>
      <c r="N6132">
        <f>IF(J6132="","",IF(E6132="SGD",1,IF(E6132="USD",Settings!$B$22,IF(E6132="HKD",Settings!$B$23,1))))</f>
      </c>
      <c r="O6132">
        <f>IF(OR(B6132="",C6132="",E6132=""),0,(IF(A6132=-1,H6132,0)-IF(OR(A6132=1,A6132=0),H6132,0)+IF(A6132=2,H6132,0))*IF(E6132="SGD",1,IF(E6132="USD",Settings!$B$22,IF(E6132="HKD",Settings!$B$23,1))))</f>
        <v>0</v>
      </c>
      <c r="P6132">
        <f>IF(OR(B6132="",C6132="",E6132=""),0,IF(A6132=2,H6132*IF(E6132="SGD",1,IF(E6132="USD",Settings!$B$22,IF(E6132="HKD",Settings!$B$23,1))),0))</f>
        <v>0</v>
      </c>
      <c r="Q6132" s="312">
        <f>IF(OR(J6132="",G6132=""),"",G6132+ROW()/1000000)</f>
      </c>
      <c r="R6132" s="247">
        <f>IF(Q6132="","",SUMIFS(Txn[Signed Units],Txn[Key],J6132,Txn[Transaction Order],"&lt;="&amp;Q6132))</f>
      </c>
    </row>
    <row r="6133" spans="10:18" ht="15" customHeight="1" x14ac:dyDescent="0.15">
      <c r="J6133" s="246">
        <f>IF(OR(B6133="",C6133="",E6133=""),"",B6133&amp;":"&amp;C6133&amp;":"&amp;E6133)</f>
      </c>
      <c r="K6133" s="247">
        <f>IF(A6133="","",A6133*D6133)</f>
      </c>
      <c r="L6133" s="246">
        <f>IF(A6133="","",IF(OR(A6133=1,A6133=0),H6133,0))</f>
      </c>
      <c r="M6133" s="246">
        <f>IF(A6133="","",IF(A6133=-1,H6133,0))</f>
      </c>
      <c r="N6133">
        <f>IF(J6133="","",IF(E6133="SGD",1,IF(E6133="USD",Settings!$B$22,IF(E6133="HKD",Settings!$B$23,1))))</f>
      </c>
      <c r="O6133">
        <f>IF(OR(B6133="",C6133="",E6133=""),0,(IF(A6133=-1,H6133,0)-IF(OR(A6133=1,A6133=0),H6133,0)+IF(A6133=2,H6133,0))*IF(E6133="SGD",1,IF(E6133="USD",Settings!$B$22,IF(E6133="HKD",Settings!$B$23,1))))</f>
        <v>0</v>
      </c>
      <c r="P6133">
        <f>IF(OR(B6133="",C6133="",E6133=""),0,IF(A6133=2,H6133*IF(E6133="SGD",1,IF(E6133="USD",Settings!$B$22,IF(E6133="HKD",Settings!$B$23,1))),0))</f>
        <v>0</v>
      </c>
      <c r="Q6133" s="312">
        <f>IF(OR(J6133="",G6133=""),"",G6133+ROW()/1000000)</f>
      </c>
      <c r="R6133" s="247">
        <f>IF(Q6133="","",SUMIFS(Txn[Signed Units],Txn[Key],J6133,Txn[Transaction Order],"&lt;="&amp;Q6133))</f>
      </c>
    </row>
    <row r="6134" spans="10:18" ht="15" customHeight="1" x14ac:dyDescent="0.15">
      <c r="J6134" s="246">
        <f>IF(OR(B6134="",C6134="",E6134=""),"",B6134&amp;":"&amp;C6134&amp;":"&amp;E6134)</f>
      </c>
      <c r="K6134" s="247">
        <f>IF(A6134="","",A6134*D6134)</f>
      </c>
      <c r="L6134" s="246">
        <f>IF(A6134="","",IF(OR(A6134=1,A6134=0),H6134,0))</f>
      </c>
      <c r="M6134" s="246">
        <f>IF(A6134="","",IF(A6134=-1,H6134,0))</f>
      </c>
      <c r="N6134">
        <f>IF(J6134="","",IF(E6134="SGD",1,IF(E6134="USD",Settings!$B$22,IF(E6134="HKD",Settings!$B$23,1))))</f>
      </c>
      <c r="O6134">
        <f>IF(OR(B6134="",C6134="",E6134=""),0,(IF(A6134=-1,H6134,0)-IF(OR(A6134=1,A6134=0),H6134,0)+IF(A6134=2,H6134,0))*IF(E6134="SGD",1,IF(E6134="USD",Settings!$B$22,IF(E6134="HKD",Settings!$B$23,1))))</f>
        <v>0</v>
      </c>
      <c r="P6134">
        <f>IF(OR(B6134="",C6134="",E6134=""),0,IF(A6134=2,H6134*IF(E6134="SGD",1,IF(E6134="USD",Settings!$B$22,IF(E6134="HKD",Settings!$B$23,1))),0))</f>
        <v>0</v>
      </c>
      <c r="Q6134" s="312">
        <f>IF(OR(J6134="",G6134=""),"",G6134+ROW()/1000000)</f>
      </c>
      <c r="R6134" s="247">
        <f>IF(Q6134="","",SUMIFS(Txn[Signed Units],Txn[Key],J6134,Txn[Transaction Order],"&lt;="&amp;Q6134))</f>
      </c>
    </row>
    <row r="6135" spans="10:18" ht="15" customHeight="1" x14ac:dyDescent="0.15">
      <c r="J6135" s="246">
        <f>IF(OR(B6135="",C6135="",E6135=""),"",B6135&amp;":"&amp;C6135&amp;":"&amp;E6135)</f>
      </c>
      <c r="K6135" s="247">
        <f>IF(A6135="","",A6135*D6135)</f>
      </c>
      <c r="L6135" s="246">
        <f>IF(A6135="","",IF(OR(A6135=1,A6135=0),H6135,0))</f>
      </c>
      <c r="M6135" s="246">
        <f>IF(A6135="","",IF(A6135=-1,H6135,0))</f>
      </c>
      <c r="N6135">
        <f>IF(J6135="","",IF(E6135="SGD",1,IF(E6135="USD",Settings!$B$22,IF(E6135="HKD",Settings!$B$23,1))))</f>
      </c>
      <c r="O6135">
        <f>IF(OR(B6135="",C6135="",E6135=""),0,(IF(A6135=-1,H6135,0)-IF(OR(A6135=1,A6135=0),H6135,0)+IF(A6135=2,H6135,0))*IF(E6135="SGD",1,IF(E6135="USD",Settings!$B$22,IF(E6135="HKD",Settings!$B$23,1))))</f>
        <v>0</v>
      </c>
      <c r="P6135">
        <f>IF(OR(B6135="",C6135="",E6135=""),0,IF(A6135=2,H6135*IF(E6135="SGD",1,IF(E6135="USD",Settings!$B$22,IF(E6135="HKD",Settings!$B$23,1))),0))</f>
        <v>0</v>
      </c>
      <c r="Q6135" s="312">
        <f>IF(OR(J6135="",G6135=""),"",G6135+ROW()/1000000)</f>
      </c>
      <c r="R6135" s="247">
        <f>IF(Q6135="","",SUMIFS(Txn[Signed Units],Txn[Key],J6135,Txn[Transaction Order],"&lt;="&amp;Q6135))</f>
      </c>
    </row>
    <row r="6136" spans="10:18" ht="15" customHeight="1" x14ac:dyDescent="0.15">
      <c r="J6136" s="246">
        <f>IF(OR(B6136="",C6136="",E6136=""),"",B6136&amp;":"&amp;C6136&amp;":"&amp;E6136)</f>
      </c>
      <c r="K6136" s="247">
        <f>IF(A6136="","",A6136*D6136)</f>
      </c>
      <c r="L6136" s="246">
        <f>IF(A6136="","",IF(OR(A6136=1,A6136=0),H6136,0))</f>
      </c>
      <c r="M6136" s="246">
        <f>IF(A6136="","",IF(A6136=-1,H6136,0))</f>
      </c>
      <c r="N6136">
        <f>IF(J6136="","",IF(E6136="SGD",1,IF(E6136="USD",Settings!$B$22,IF(E6136="HKD",Settings!$B$23,1))))</f>
      </c>
      <c r="O6136">
        <f>IF(OR(B6136="",C6136="",E6136=""),0,(IF(A6136=-1,H6136,0)-IF(OR(A6136=1,A6136=0),H6136,0)+IF(A6136=2,H6136,0))*IF(E6136="SGD",1,IF(E6136="USD",Settings!$B$22,IF(E6136="HKD",Settings!$B$23,1))))</f>
        <v>0</v>
      </c>
      <c r="P6136">
        <f>IF(OR(B6136="",C6136="",E6136=""),0,IF(A6136=2,H6136*IF(E6136="SGD",1,IF(E6136="USD",Settings!$B$22,IF(E6136="HKD",Settings!$B$23,1))),0))</f>
        <v>0</v>
      </c>
      <c r="Q6136" s="312">
        <f>IF(OR(J6136="",G6136=""),"",G6136+ROW()/1000000)</f>
      </c>
      <c r="R6136" s="247">
        <f>IF(Q6136="","",SUMIFS(Txn[Signed Units],Txn[Key],J6136,Txn[Transaction Order],"&lt;="&amp;Q6136))</f>
      </c>
    </row>
    <row r="6137" spans="10:18" ht="15" customHeight="1" x14ac:dyDescent="0.15">
      <c r="J6137" s="246">
        <f>IF(OR(B6137="",C6137="",E6137=""),"",B6137&amp;":"&amp;C6137&amp;":"&amp;E6137)</f>
      </c>
      <c r="K6137" s="247">
        <f>IF(A6137="","",A6137*D6137)</f>
      </c>
      <c r="L6137" s="246">
        <f>IF(A6137="","",IF(OR(A6137=1,A6137=0),H6137,0))</f>
      </c>
      <c r="M6137" s="246">
        <f>IF(A6137="","",IF(A6137=-1,H6137,0))</f>
      </c>
      <c r="N6137">
        <f>IF(J6137="","",IF(E6137="SGD",1,IF(E6137="USD",Settings!$B$22,IF(E6137="HKD",Settings!$B$23,1))))</f>
      </c>
      <c r="O6137">
        <f>IF(OR(B6137="",C6137="",E6137=""),0,(IF(A6137=-1,H6137,0)-IF(OR(A6137=1,A6137=0),H6137,0)+IF(A6137=2,H6137,0))*IF(E6137="SGD",1,IF(E6137="USD",Settings!$B$22,IF(E6137="HKD",Settings!$B$23,1))))</f>
        <v>0</v>
      </c>
      <c r="P6137">
        <f>IF(OR(B6137="",C6137="",E6137=""),0,IF(A6137=2,H6137*IF(E6137="SGD",1,IF(E6137="USD",Settings!$B$22,IF(E6137="HKD",Settings!$B$23,1))),0))</f>
        <v>0</v>
      </c>
      <c r="Q6137" s="312">
        <f>IF(OR(J6137="",G6137=""),"",G6137+ROW()/1000000)</f>
      </c>
      <c r="R6137" s="247">
        <f>IF(Q6137="","",SUMIFS(Txn[Signed Units],Txn[Key],J6137,Txn[Transaction Order],"&lt;="&amp;Q6137))</f>
      </c>
    </row>
    <row r="6138" spans="10:18" ht="15" customHeight="1" x14ac:dyDescent="0.15">
      <c r="J6138" s="246">
        <f>IF(OR(B6138="",C6138="",E6138=""),"",B6138&amp;":"&amp;C6138&amp;":"&amp;E6138)</f>
      </c>
      <c r="K6138" s="247">
        <f>IF(A6138="","",A6138*D6138)</f>
      </c>
      <c r="L6138" s="246">
        <f>IF(A6138="","",IF(OR(A6138=1,A6138=0),H6138,0))</f>
      </c>
      <c r="M6138" s="246">
        <f>IF(A6138="","",IF(A6138=-1,H6138,0))</f>
      </c>
      <c r="N6138">
        <f>IF(J6138="","",IF(E6138="SGD",1,IF(E6138="USD",Settings!$B$22,IF(E6138="HKD",Settings!$B$23,1))))</f>
      </c>
      <c r="O6138">
        <f>IF(OR(B6138="",C6138="",E6138=""),0,(IF(A6138=-1,H6138,0)-IF(OR(A6138=1,A6138=0),H6138,0)+IF(A6138=2,H6138,0))*IF(E6138="SGD",1,IF(E6138="USD",Settings!$B$22,IF(E6138="HKD",Settings!$B$23,1))))</f>
        <v>0</v>
      </c>
      <c r="P6138">
        <f>IF(OR(B6138="",C6138="",E6138=""),0,IF(A6138=2,H6138*IF(E6138="SGD",1,IF(E6138="USD",Settings!$B$22,IF(E6138="HKD",Settings!$B$23,1))),0))</f>
        <v>0</v>
      </c>
      <c r="Q6138" s="312">
        <f>IF(OR(J6138="",G6138=""),"",G6138+ROW()/1000000)</f>
      </c>
      <c r="R6138" s="247">
        <f>IF(Q6138="","",SUMIFS(Txn[Signed Units],Txn[Key],J6138,Txn[Transaction Order],"&lt;="&amp;Q6138))</f>
      </c>
    </row>
    <row r="6139" spans="10:18" ht="15" customHeight="1" x14ac:dyDescent="0.15">
      <c r="J6139" s="246">
        <f>IF(OR(B6139="",C6139="",E6139=""),"",B6139&amp;":"&amp;C6139&amp;":"&amp;E6139)</f>
      </c>
      <c r="K6139" s="247">
        <f>IF(A6139="","",A6139*D6139)</f>
      </c>
      <c r="L6139" s="246">
        <f>IF(A6139="","",IF(OR(A6139=1,A6139=0),H6139,0))</f>
      </c>
      <c r="M6139" s="246">
        <f>IF(A6139="","",IF(A6139=-1,H6139,0))</f>
      </c>
      <c r="N6139">
        <f>IF(J6139="","",IF(E6139="SGD",1,IF(E6139="USD",Settings!$B$22,IF(E6139="HKD",Settings!$B$23,1))))</f>
      </c>
      <c r="O6139">
        <f>IF(OR(B6139="",C6139="",E6139=""),0,(IF(A6139=-1,H6139,0)-IF(OR(A6139=1,A6139=0),H6139,0)+IF(A6139=2,H6139,0))*IF(E6139="SGD",1,IF(E6139="USD",Settings!$B$22,IF(E6139="HKD",Settings!$B$23,1))))</f>
        <v>0</v>
      </c>
      <c r="P6139">
        <f>IF(OR(B6139="",C6139="",E6139=""),0,IF(A6139=2,H6139*IF(E6139="SGD",1,IF(E6139="USD",Settings!$B$22,IF(E6139="HKD",Settings!$B$23,1))),0))</f>
        <v>0</v>
      </c>
      <c r="Q6139" s="312">
        <f>IF(OR(J6139="",G6139=""),"",G6139+ROW()/1000000)</f>
      </c>
      <c r="R6139" s="247">
        <f>IF(Q6139="","",SUMIFS(Txn[Signed Units],Txn[Key],J6139,Txn[Transaction Order],"&lt;="&amp;Q6139))</f>
      </c>
    </row>
    <row r="6140" spans="10:18" ht="15" customHeight="1" x14ac:dyDescent="0.15">
      <c r="J6140" s="246">
        <f>IF(OR(B6140="",C6140="",E6140=""),"",B6140&amp;":"&amp;C6140&amp;":"&amp;E6140)</f>
      </c>
      <c r="K6140" s="247">
        <f>IF(A6140="","",A6140*D6140)</f>
      </c>
      <c r="L6140" s="246">
        <f>IF(A6140="","",IF(OR(A6140=1,A6140=0),H6140,0))</f>
      </c>
      <c r="M6140" s="246">
        <f>IF(A6140="","",IF(A6140=-1,H6140,0))</f>
      </c>
      <c r="N6140">
        <f>IF(J6140="","",IF(E6140="SGD",1,IF(E6140="USD",Settings!$B$22,IF(E6140="HKD",Settings!$B$23,1))))</f>
      </c>
      <c r="O6140">
        <f>IF(OR(B6140="",C6140="",E6140=""),0,(IF(A6140=-1,H6140,0)-IF(OR(A6140=1,A6140=0),H6140,0)+IF(A6140=2,H6140,0))*IF(E6140="SGD",1,IF(E6140="USD",Settings!$B$22,IF(E6140="HKD",Settings!$B$23,1))))</f>
        <v>0</v>
      </c>
      <c r="P6140">
        <f>IF(OR(B6140="",C6140="",E6140=""),0,IF(A6140=2,H6140*IF(E6140="SGD",1,IF(E6140="USD",Settings!$B$22,IF(E6140="HKD",Settings!$B$23,1))),0))</f>
        <v>0</v>
      </c>
      <c r="Q6140" s="312">
        <f>IF(OR(J6140="",G6140=""),"",G6140+ROW()/1000000)</f>
      </c>
      <c r="R6140" s="247">
        <f>IF(Q6140="","",SUMIFS(Txn[Signed Units],Txn[Key],J6140,Txn[Transaction Order],"&lt;="&amp;Q6140))</f>
      </c>
    </row>
    <row r="6141" spans="10:18" ht="15" customHeight="1" x14ac:dyDescent="0.15">
      <c r="J6141" s="246">
        <f>IF(OR(B6141="",C6141="",E6141=""),"",B6141&amp;":"&amp;C6141&amp;":"&amp;E6141)</f>
      </c>
      <c r="K6141" s="247">
        <f>IF(A6141="","",A6141*D6141)</f>
      </c>
      <c r="L6141" s="246">
        <f>IF(A6141="","",IF(OR(A6141=1,A6141=0),H6141,0))</f>
      </c>
      <c r="M6141" s="246">
        <f>IF(A6141="","",IF(A6141=-1,H6141,0))</f>
      </c>
      <c r="N6141">
        <f>IF(J6141="","",IF(E6141="SGD",1,IF(E6141="USD",Settings!$B$22,IF(E6141="HKD",Settings!$B$23,1))))</f>
      </c>
      <c r="O6141">
        <f>IF(OR(B6141="",C6141="",E6141=""),0,(IF(A6141=-1,H6141,0)-IF(OR(A6141=1,A6141=0),H6141,0)+IF(A6141=2,H6141,0))*IF(E6141="SGD",1,IF(E6141="USD",Settings!$B$22,IF(E6141="HKD",Settings!$B$23,1))))</f>
        <v>0</v>
      </c>
      <c r="P6141">
        <f>IF(OR(B6141="",C6141="",E6141=""),0,IF(A6141=2,H6141*IF(E6141="SGD",1,IF(E6141="USD",Settings!$B$22,IF(E6141="HKD",Settings!$B$23,1))),0))</f>
        <v>0</v>
      </c>
      <c r="Q6141" s="312">
        <f>IF(OR(J6141="",G6141=""),"",G6141+ROW()/1000000)</f>
      </c>
      <c r="R6141" s="247">
        <f>IF(Q6141="","",SUMIFS(Txn[Signed Units],Txn[Key],J6141,Txn[Transaction Order],"&lt;="&amp;Q6141))</f>
      </c>
    </row>
    <row r="6142" spans="10:18" ht="15" customHeight="1" x14ac:dyDescent="0.15">
      <c r="J6142" s="246">
        <f>IF(OR(B6142="",C6142="",E6142=""),"",B6142&amp;":"&amp;C6142&amp;":"&amp;E6142)</f>
      </c>
      <c r="K6142" s="247">
        <f>IF(A6142="","",A6142*D6142)</f>
      </c>
      <c r="L6142" s="246">
        <f>IF(A6142="","",IF(OR(A6142=1,A6142=0),H6142,0))</f>
      </c>
      <c r="M6142" s="246">
        <f>IF(A6142="","",IF(A6142=-1,H6142,0))</f>
      </c>
      <c r="N6142">
        <f>IF(J6142="","",IF(E6142="SGD",1,IF(E6142="USD",Settings!$B$22,IF(E6142="HKD",Settings!$B$23,1))))</f>
      </c>
      <c r="O6142">
        <f>IF(OR(B6142="",C6142="",E6142=""),0,(IF(A6142=-1,H6142,0)-IF(OR(A6142=1,A6142=0),H6142,0)+IF(A6142=2,H6142,0))*IF(E6142="SGD",1,IF(E6142="USD",Settings!$B$22,IF(E6142="HKD",Settings!$B$23,1))))</f>
        <v>0</v>
      </c>
      <c r="P6142">
        <f>IF(OR(B6142="",C6142="",E6142=""),0,IF(A6142=2,H6142*IF(E6142="SGD",1,IF(E6142="USD",Settings!$B$22,IF(E6142="HKD",Settings!$B$23,1))),0))</f>
        <v>0</v>
      </c>
      <c r="Q6142" s="312">
        <f>IF(OR(J6142="",G6142=""),"",G6142+ROW()/1000000)</f>
      </c>
      <c r="R6142" s="247">
        <f>IF(Q6142="","",SUMIFS(Txn[Signed Units],Txn[Key],J6142,Txn[Transaction Order],"&lt;="&amp;Q6142))</f>
      </c>
    </row>
    <row r="6143" spans="10:18" ht="15" customHeight="1" x14ac:dyDescent="0.15">
      <c r="J6143" s="246">
        <f>IF(OR(B6143="",C6143="",E6143=""),"",B6143&amp;":"&amp;C6143&amp;":"&amp;E6143)</f>
      </c>
      <c r="K6143" s="247">
        <f>IF(A6143="","",A6143*D6143)</f>
      </c>
      <c r="L6143" s="246">
        <f>IF(A6143="","",IF(OR(A6143=1,A6143=0),H6143,0))</f>
      </c>
      <c r="M6143" s="246">
        <f>IF(A6143="","",IF(A6143=-1,H6143,0))</f>
      </c>
      <c r="N6143">
        <f>IF(J6143="","",IF(E6143="SGD",1,IF(E6143="USD",Settings!$B$22,IF(E6143="HKD",Settings!$B$23,1))))</f>
      </c>
      <c r="O6143">
        <f>IF(OR(B6143="",C6143="",E6143=""),0,(IF(A6143=-1,H6143,0)-IF(OR(A6143=1,A6143=0),H6143,0)+IF(A6143=2,H6143,0))*IF(E6143="SGD",1,IF(E6143="USD",Settings!$B$22,IF(E6143="HKD",Settings!$B$23,1))))</f>
        <v>0</v>
      </c>
      <c r="P6143">
        <f>IF(OR(B6143="",C6143="",E6143=""),0,IF(A6143=2,H6143*IF(E6143="SGD",1,IF(E6143="USD",Settings!$B$22,IF(E6143="HKD",Settings!$B$23,1))),0))</f>
        <v>0</v>
      </c>
      <c r="Q6143" s="312">
        <f>IF(OR(J6143="",G6143=""),"",G6143+ROW()/1000000)</f>
      </c>
      <c r="R6143" s="247">
        <f>IF(Q6143="","",SUMIFS(Txn[Signed Units],Txn[Key],J6143,Txn[Transaction Order],"&lt;="&amp;Q6143))</f>
      </c>
    </row>
    <row r="6144" spans="10:18" ht="15" customHeight="1" x14ac:dyDescent="0.15">
      <c r="J6144" s="246">
        <f>IF(OR(B6144="",C6144="",E6144=""),"",B6144&amp;":"&amp;C6144&amp;":"&amp;E6144)</f>
      </c>
      <c r="K6144" s="247">
        <f>IF(A6144="","",A6144*D6144)</f>
      </c>
      <c r="L6144" s="246">
        <f>IF(A6144="","",IF(OR(A6144=1,A6144=0),H6144,0))</f>
      </c>
      <c r="M6144" s="246">
        <f>IF(A6144="","",IF(A6144=-1,H6144,0))</f>
      </c>
      <c r="N6144">
        <f>IF(J6144="","",IF(E6144="SGD",1,IF(E6144="USD",Settings!$B$22,IF(E6144="HKD",Settings!$B$23,1))))</f>
      </c>
      <c r="O6144">
        <f>IF(OR(B6144="",C6144="",E6144=""),0,(IF(A6144=-1,H6144,0)-IF(OR(A6144=1,A6144=0),H6144,0)+IF(A6144=2,H6144,0))*IF(E6144="SGD",1,IF(E6144="USD",Settings!$B$22,IF(E6144="HKD",Settings!$B$23,1))))</f>
        <v>0</v>
      </c>
      <c r="P6144">
        <f>IF(OR(B6144="",C6144="",E6144=""),0,IF(A6144=2,H6144*IF(E6144="SGD",1,IF(E6144="USD",Settings!$B$22,IF(E6144="HKD",Settings!$B$23,1))),0))</f>
        <v>0</v>
      </c>
      <c r="Q6144" s="312">
        <f>IF(OR(J6144="",G6144=""),"",G6144+ROW()/1000000)</f>
      </c>
      <c r="R6144" s="247">
        <f>IF(Q6144="","",SUMIFS(Txn[Signed Units],Txn[Key],J6144,Txn[Transaction Order],"&lt;="&amp;Q6144))</f>
      </c>
    </row>
    <row r="6145" spans="10:18" ht="15" customHeight="1" x14ac:dyDescent="0.15">
      <c r="J6145" s="246">
        <f>IF(OR(B6145="",C6145="",E6145=""),"",B6145&amp;":"&amp;C6145&amp;":"&amp;E6145)</f>
      </c>
      <c r="K6145" s="247">
        <f>IF(A6145="","",A6145*D6145)</f>
      </c>
      <c r="L6145" s="246">
        <f>IF(A6145="","",IF(OR(A6145=1,A6145=0),H6145,0))</f>
      </c>
      <c r="M6145" s="246">
        <f>IF(A6145="","",IF(A6145=-1,H6145,0))</f>
      </c>
      <c r="N6145">
        <f>IF(J6145="","",IF(E6145="SGD",1,IF(E6145="USD",Settings!$B$22,IF(E6145="HKD",Settings!$B$23,1))))</f>
      </c>
      <c r="O6145">
        <f>IF(OR(B6145="",C6145="",E6145=""),0,(IF(A6145=-1,H6145,0)-IF(OR(A6145=1,A6145=0),H6145,0)+IF(A6145=2,H6145,0))*IF(E6145="SGD",1,IF(E6145="USD",Settings!$B$22,IF(E6145="HKD",Settings!$B$23,1))))</f>
        <v>0</v>
      </c>
      <c r="P6145">
        <f>IF(OR(B6145="",C6145="",E6145=""),0,IF(A6145=2,H6145*IF(E6145="SGD",1,IF(E6145="USD",Settings!$B$22,IF(E6145="HKD",Settings!$B$23,1))),0))</f>
        <v>0</v>
      </c>
      <c r="Q6145" s="312">
        <f>IF(OR(J6145="",G6145=""),"",G6145+ROW()/1000000)</f>
      </c>
      <c r="R6145" s="247">
        <f>IF(Q6145="","",SUMIFS(Txn[Signed Units],Txn[Key],J6145,Txn[Transaction Order],"&lt;="&amp;Q6145))</f>
      </c>
    </row>
    <row r="6146" spans="10:18" ht="15" customHeight="1" x14ac:dyDescent="0.15">
      <c r="J6146" s="246">
        <f>IF(OR(B6146="",C6146="",E6146=""),"",B6146&amp;":"&amp;C6146&amp;":"&amp;E6146)</f>
      </c>
      <c r="K6146" s="247">
        <f>IF(A6146="","",A6146*D6146)</f>
      </c>
      <c r="L6146" s="246">
        <f>IF(A6146="","",IF(OR(A6146=1,A6146=0),H6146,0))</f>
      </c>
      <c r="M6146" s="246">
        <f>IF(A6146="","",IF(A6146=-1,H6146,0))</f>
      </c>
      <c r="N6146">
        <f>IF(J6146="","",IF(E6146="SGD",1,IF(E6146="USD",Settings!$B$22,IF(E6146="HKD",Settings!$B$23,1))))</f>
      </c>
      <c r="O6146">
        <f>IF(OR(B6146="",C6146="",E6146=""),0,(IF(A6146=-1,H6146,0)-IF(OR(A6146=1,A6146=0),H6146,0)+IF(A6146=2,H6146,0))*IF(E6146="SGD",1,IF(E6146="USD",Settings!$B$22,IF(E6146="HKD",Settings!$B$23,1))))</f>
        <v>0</v>
      </c>
      <c r="P6146">
        <f>IF(OR(B6146="",C6146="",E6146=""),0,IF(A6146=2,H6146*IF(E6146="SGD",1,IF(E6146="USD",Settings!$B$22,IF(E6146="HKD",Settings!$B$23,1))),0))</f>
        <v>0</v>
      </c>
      <c r="Q6146" s="312">
        <f>IF(OR(J6146="",G6146=""),"",G6146+ROW()/1000000)</f>
      </c>
      <c r="R6146" s="247">
        <f>IF(Q6146="","",SUMIFS(Txn[Signed Units],Txn[Key],J6146,Txn[Transaction Order],"&lt;="&amp;Q6146))</f>
      </c>
    </row>
    <row r="6147" spans="10:18" ht="15" customHeight="1" x14ac:dyDescent="0.15">
      <c r="J6147" s="246">
        <f>IF(OR(B6147="",C6147="",E6147=""),"",B6147&amp;":"&amp;C6147&amp;":"&amp;E6147)</f>
      </c>
      <c r="K6147" s="247">
        <f>IF(A6147="","",A6147*D6147)</f>
      </c>
      <c r="L6147" s="246">
        <f>IF(A6147="","",IF(OR(A6147=1,A6147=0),H6147,0))</f>
      </c>
      <c r="M6147" s="246">
        <f>IF(A6147="","",IF(A6147=-1,H6147,0))</f>
      </c>
      <c r="N6147">
        <f>IF(J6147="","",IF(E6147="SGD",1,IF(E6147="USD",Settings!$B$22,IF(E6147="HKD",Settings!$B$23,1))))</f>
      </c>
      <c r="O6147">
        <f>IF(OR(B6147="",C6147="",E6147=""),0,(IF(A6147=-1,H6147,0)-IF(OR(A6147=1,A6147=0),H6147,0)+IF(A6147=2,H6147,0))*IF(E6147="SGD",1,IF(E6147="USD",Settings!$B$22,IF(E6147="HKD",Settings!$B$23,1))))</f>
        <v>0</v>
      </c>
      <c r="P6147">
        <f>IF(OR(B6147="",C6147="",E6147=""),0,IF(A6147=2,H6147*IF(E6147="SGD",1,IF(E6147="USD",Settings!$B$22,IF(E6147="HKD",Settings!$B$23,1))),0))</f>
        <v>0</v>
      </c>
      <c r="Q6147" s="312">
        <f>IF(OR(J6147="",G6147=""),"",G6147+ROW()/1000000)</f>
      </c>
      <c r="R6147" s="247">
        <f>IF(Q6147="","",SUMIFS(Txn[Signed Units],Txn[Key],J6147,Txn[Transaction Order],"&lt;="&amp;Q6147))</f>
      </c>
    </row>
    <row r="6148" spans="10:18" ht="15" customHeight="1" x14ac:dyDescent="0.15">
      <c r="J6148" s="246">
        <f>IF(OR(B6148="",C6148="",E6148=""),"",B6148&amp;":"&amp;C6148&amp;":"&amp;E6148)</f>
      </c>
      <c r="K6148" s="247">
        <f>IF(A6148="","",A6148*D6148)</f>
      </c>
      <c r="L6148" s="246">
        <f>IF(A6148="","",IF(OR(A6148=1,A6148=0),H6148,0))</f>
      </c>
      <c r="M6148" s="246">
        <f>IF(A6148="","",IF(A6148=-1,H6148,0))</f>
      </c>
      <c r="N6148">
        <f>IF(J6148="","",IF(E6148="SGD",1,IF(E6148="USD",Settings!$B$22,IF(E6148="HKD",Settings!$B$23,1))))</f>
      </c>
      <c r="O6148">
        <f>IF(OR(B6148="",C6148="",E6148=""),0,(IF(A6148=-1,H6148,0)-IF(OR(A6148=1,A6148=0),H6148,0)+IF(A6148=2,H6148,0))*IF(E6148="SGD",1,IF(E6148="USD",Settings!$B$22,IF(E6148="HKD",Settings!$B$23,1))))</f>
        <v>0</v>
      </c>
      <c r="P6148">
        <f>IF(OR(B6148="",C6148="",E6148=""),0,IF(A6148=2,H6148*IF(E6148="SGD",1,IF(E6148="USD",Settings!$B$22,IF(E6148="HKD",Settings!$B$23,1))),0))</f>
        <v>0</v>
      </c>
      <c r="Q6148" s="312">
        <f>IF(OR(J6148="",G6148=""),"",G6148+ROW()/1000000)</f>
      </c>
      <c r="R6148" s="247">
        <f>IF(Q6148="","",SUMIFS(Txn[Signed Units],Txn[Key],J6148,Txn[Transaction Order],"&lt;="&amp;Q6148))</f>
      </c>
    </row>
    <row r="6149" spans="10:18" ht="15" customHeight="1" x14ac:dyDescent="0.15">
      <c r="J6149" s="246">
        <f>IF(OR(B6149="",C6149="",E6149=""),"",B6149&amp;":"&amp;C6149&amp;":"&amp;E6149)</f>
      </c>
      <c r="K6149" s="247">
        <f>IF(A6149="","",A6149*D6149)</f>
      </c>
      <c r="L6149" s="246">
        <f>IF(A6149="","",IF(OR(A6149=1,A6149=0),H6149,0))</f>
      </c>
      <c r="M6149" s="246">
        <f>IF(A6149="","",IF(A6149=-1,H6149,0))</f>
      </c>
      <c r="N6149">
        <f>IF(J6149="","",IF(E6149="SGD",1,IF(E6149="USD",Settings!$B$22,IF(E6149="HKD",Settings!$B$23,1))))</f>
      </c>
      <c r="O6149">
        <f>IF(OR(B6149="",C6149="",E6149=""),0,(IF(A6149=-1,H6149,0)-IF(OR(A6149=1,A6149=0),H6149,0)+IF(A6149=2,H6149,0))*IF(E6149="SGD",1,IF(E6149="USD",Settings!$B$22,IF(E6149="HKD",Settings!$B$23,1))))</f>
        <v>0</v>
      </c>
      <c r="P6149">
        <f>IF(OR(B6149="",C6149="",E6149=""),0,IF(A6149=2,H6149*IF(E6149="SGD",1,IF(E6149="USD",Settings!$B$22,IF(E6149="HKD",Settings!$B$23,1))),0))</f>
        <v>0</v>
      </c>
      <c r="Q6149" s="312">
        <f>IF(OR(J6149="",G6149=""),"",G6149+ROW()/1000000)</f>
      </c>
      <c r="R6149" s="247">
        <f>IF(Q6149="","",SUMIFS(Txn[Signed Units],Txn[Key],J6149,Txn[Transaction Order],"&lt;="&amp;Q6149))</f>
      </c>
    </row>
    <row r="6150" spans="10:18" ht="15" customHeight="1" x14ac:dyDescent="0.15">
      <c r="J6150" s="246">
        <f>IF(OR(B6150="",C6150="",E6150=""),"",B6150&amp;":"&amp;C6150&amp;":"&amp;E6150)</f>
      </c>
      <c r="K6150" s="247">
        <f>IF(A6150="","",A6150*D6150)</f>
      </c>
      <c r="L6150" s="246">
        <f>IF(A6150="","",IF(OR(A6150=1,A6150=0),H6150,0))</f>
      </c>
      <c r="M6150" s="246">
        <f>IF(A6150="","",IF(A6150=-1,H6150,0))</f>
      </c>
      <c r="N6150">
        <f>IF(J6150="","",IF(E6150="SGD",1,IF(E6150="USD",Settings!$B$22,IF(E6150="HKD",Settings!$B$23,1))))</f>
      </c>
      <c r="O6150">
        <f>IF(OR(B6150="",C6150="",E6150=""),0,(IF(A6150=-1,H6150,0)-IF(OR(A6150=1,A6150=0),H6150,0)+IF(A6150=2,H6150,0))*IF(E6150="SGD",1,IF(E6150="USD",Settings!$B$22,IF(E6150="HKD",Settings!$B$23,1))))</f>
        <v>0</v>
      </c>
      <c r="P6150">
        <f>IF(OR(B6150="",C6150="",E6150=""),0,IF(A6150=2,H6150*IF(E6150="SGD",1,IF(E6150="USD",Settings!$B$22,IF(E6150="HKD",Settings!$B$23,1))),0))</f>
        <v>0</v>
      </c>
      <c r="Q6150" s="312">
        <f>IF(OR(J6150="",G6150=""),"",G6150+ROW()/1000000)</f>
      </c>
      <c r="R6150" s="247">
        <f>IF(Q6150="","",SUMIFS(Txn[Signed Units],Txn[Key],J6150,Txn[Transaction Order],"&lt;="&amp;Q6150))</f>
      </c>
    </row>
    <row r="6151" spans="10:18" ht="15" customHeight="1" x14ac:dyDescent="0.15">
      <c r="J6151" s="246">
        <f>IF(OR(B6151="",C6151="",E6151=""),"",B6151&amp;":"&amp;C6151&amp;":"&amp;E6151)</f>
      </c>
      <c r="K6151" s="247">
        <f>IF(A6151="","",A6151*D6151)</f>
      </c>
      <c r="L6151" s="246">
        <f>IF(A6151="","",IF(OR(A6151=1,A6151=0),H6151,0))</f>
      </c>
      <c r="M6151" s="246">
        <f>IF(A6151="","",IF(A6151=-1,H6151,0))</f>
      </c>
      <c r="N6151">
        <f>IF(J6151="","",IF(E6151="SGD",1,IF(E6151="USD",Settings!$B$22,IF(E6151="HKD",Settings!$B$23,1))))</f>
      </c>
      <c r="O6151">
        <f>IF(OR(B6151="",C6151="",E6151=""),0,(IF(A6151=-1,H6151,0)-IF(OR(A6151=1,A6151=0),H6151,0)+IF(A6151=2,H6151,0))*IF(E6151="SGD",1,IF(E6151="USD",Settings!$B$22,IF(E6151="HKD",Settings!$B$23,1))))</f>
        <v>0</v>
      </c>
      <c r="P6151">
        <f>IF(OR(B6151="",C6151="",E6151=""),0,IF(A6151=2,H6151*IF(E6151="SGD",1,IF(E6151="USD",Settings!$B$22,IF(E6151="HKD",Settings!$B$23,1))),0))</f>
        <v>0</v>
      </c>
      <c r="Q6151" s="312">
        <f>IF(OR(J6151="",G6151=""),"",G6151+ROW()/1000000)</f>
      </c>
      <c r="R6151" s="247">
        <f>IF(Q6151="","",SUMIFS(Txn[Signed Units],Txn[Key],J6151,Txn[Transaction Order],"&lt;="&amp;Q6151))</f>
      </c>
    </row>
    <row r="6152" spans="10:18" ht="15" customHeight="1" x14ac:dyDescent="0.15">
      <c r="J6152" s="246">
        <f>IF(OR(B6152="",C6152="",E6152=""),"",B6152&amp;":"&amp;C6152&amp;":"&amp;E6152)</f>
      </c>
      <c r="K6152" s="247">
        <f>IF(A6152="","",A6152*D6152)</f>
      </c>
      <c r="L6152" s="246">
        <f>IF(A6152="","",IF(OR(A6152=1,A6152=0),H6152,0))</f>
      </c>
      <c r="M6152" s="246">
        <f>IF(A6152="","",IF(A6152=-1,H6152,0))</f>
      </c>
      <c r="N6152">
        <f>IF(J6152="","",IF(E6152="SGD",1,IF(E6152="USD",Settings!$B$22,IF(E6152="HKD",Settings!$B$23,1))))</f>
      </c>
      <c r="O6152">
        <f>IF(OR(B6152="",C6152="",E6152=""),0,(IF(A6152=-1,H6152,0)-IF(OR(A6152=1,A6152=0),H6152,0)+IF(A6152=2,H6152,0))*IF(E6152="SGD",1,IF(E6152="USD",Settings!$B$22,IF(E6152="HKD",Settings!$B$23,1))))</f>
        <v>0</v>
      </c>
      <c r="P6152">
        <f>IF(OR(B6152="",C6152="",E6152=""),0,IF(A6152=2,H6152*IF(E6152="SGD",1,IF(E6152="USD",Settings!$B$22,IF(E6152="HKD",Settings!$B$23,1))),0))</f>
        <v>0</v>
      </c>
      <c r="Q6152" s="312">
        <f>IF(OR(J6152="",G6152=""),"",G6152+ROW()/1000000)</f>
      </c>
      <c r="R6152" s="247">
        <f>IF(Q6152="","",SUMIFS(Txn[Signed Units],Txn[Key],J6152,Txn[Transaction Order],"&lt;="&amp;Q6152))</f>
      </c>
    </row>
    <row r="6153" spans="10:18" ht="15" customHeight="1" x14ac:dyDescent="0.15">
      <c r="J6153" s="246">
        <f>IF(OR(B6153="",C6153="",E6153=""),"",B6153&amp;":"&amp;C6153&amp;":"&amp;E6153)</f>
      </c>
      <c r="K6153" s="247">
        <f>IF(A6153="","",A6153*D6153)</f>
      </c>
      <c r="L6153" s="246">
        <f>IF(A6153="","",IF(OR(A6153=1,A6153=0),H6153,0))</f>
      </c>
      <c r="M6153" s="246">
        <f>IF(A6153="","",IF(A6153=-1,H6153,0))</f>
      </c>
      <c r="N6153">
        <f>IF(J6153="","",IF(E6153="SGD",1,IF(E6153="USD",Settings!$B$22,IF(E6153="HKD",Settings!$B$23,1))))</f>
      </c>
      <c r="O6153">
        <f>IF(OR(B6153="",C6153="",E6153=""),0,(IF(A6153=-1,H6153,0)-IF(OR(A6153=1,A6153=0),H6153,0)+IF(A6153=2,H6153,0))*IF(E6153="SGD",1,IF(E6153="USD",Settings!$B$22,IF(E6153="HKD",Settings!$B$23,1))))</f>
        <v>0</v>
      </c>
      <c r="P6153">
        <f>IF(OR(B6153="",C6153="",E6153=""),0,IF(A6153=2,H6153*IF(E6153="SGD",1,IF(E6153="USD",Settings!$B$22,IF(E6153="HKD",Settings!$B$23,1))),0))</f>
        <v>0</v>
      </c>
      <c r="Q6153" s="312">
        <f>IF(OR(J6153="",G6153=""),"",G6153+ROW()/1000000)</f>
      </c>
      <c r="R6153" s="247">
        <f>IF(Q6153="","",SUMIFS(Txn[Signed Units],Txn[Key],J6153,Txn[Transaction Order],"&lt;="&amp;Q6153))</f>
      </c>
    </row>
    <row r="6154" spans="10:18" ht="15" customHeight="1" x14ac:dyDescent="0.15">
      <c r="J6154" s="246">
        <f>IF(OR(B6154="",C6154="",E6154=""),"",B6154&amp;":"&amp;C6154&amp;":"&amp;E6154)</f>
      </c>
      <c r="K6154" s="247">
        <f>IF(A6154="","",A6154*D6154)</f>
      </c>
      <c r="L6154" s="246">
        <f>IF(A6154="","",IF(OR(A6154=1,A6154=0),H6154,0))</f>
      </c>
      <c r="M6154" s="246">
        <f>IF(A6154="","",IF(A6154=-1,H6154,0))</f>
      </c>
      <c r="N6154">
        <f>IF(J6154="","",IF(E6154="SGD",1,IF(E6154="USD",Settings!$B$22,IF(E6154="HKD",Settings!$B$23,1))))</f>
      </c>
      <c r="O6154">
        <f>IF(OR(B6154="",C6154="",E6154=""),0,(IF(A6154=-1,H6154,0)-IF(OR(A6154=1,A6154=0),H6154,0)+IF(A6154=2,H6154,0))*IF(E6154="SGD",1,IF(E6154="USD",Settings!$B$22,IF(E6154="HKD",Settings!$B$23,1))))</f>
        <v>0</v>
      </c>
      <c r="P6154">
        <f>IF(OR(B6154="",C6154="",E6154=""),0,IF(A6154=2,H6154*IF(E6154="SGD",1,IF(E6154="USD",Settings!$B$22,IF(E6154="HKD",Settings!$B$23,1))),0))</f>
        <v>0</v>
      </c>
      <c r="Q6154" s="312">
        <f>IF(OR(J6154="",G6154=""),"",G6154+ROW()/1000000)</f>
      </c>
      <c r="R6154" s="247">
        <f>IF(Q6154="","",SUMIFS(Txn[Signed Units],Txn[Key],J6154,Txn[Transaction Order],"&lt;="&amp;Q6154))</f>
      </c>
    </row>
    <row r="6155" spans="10:18" ht="15" customHeight="1" x14ac:dyDescent="0.15">
      <c r="J6155" s="246">
        <f>IF(OR(B6155="",C6155="",E6155=""),"",B6155&amp;":"&amp;C6155&amp;":"&amp;E6155)</f>
      </c>
      <c r="K6155" s="247">
        <f>IF(A6155="","",A6155*D6155)</f>
      </c>
      <c r="L6155" s="246">
        <f>IF(A6155="","",IF(OR(A6155=1,A6155=0),H6155,0))</f>
      </c>
      <c r="M6155" s="246">
        <f>IF(A6155="","",IF(A6155=-1,H6155,0))</f>
      </c>
      <c r="N6155">
        <f>IF(J6155="","",IF(E6155="SGD",1,IF(E6155="USD",Settings!$B$22,IF(E6155="HKD",Settings!$B$23,1))))</f>
      </c>
      <c r="O6155">
        <f>IF(OR(B6155="",C6155="",E6155=""),0,(IF(A6155=-1,H6155,0)-IF(OR(A6155=1,A6155=0),H6155,0)+IF(A6155=2,H6155,0))*IF(E6155="SGD",1,IF(E6155="USD",Settings!$B$22,IF(E6155="HKD",Settings!$B$23,1))))</f>
        <v>0</v>
      </c>
      <c r="P6155">
        <f>IF(OR(B6155="",C6155="",E6155=""),0,IF(A6155=2,H6155*IF(E6155="SGD",1,IF(E6155="USD",Settings!$B$22,IF(E6155="HKD",Settings!$B$23,1))),0))</f>
        <v>0</v>
      </c>
      <c r="Q6155" s="312">
        <f>IF(OR(J6155="",G6155=""),"",G6155+ROW()/1000000)</f>
      </c>
      <c r="R6155" s="247">
        <f>IF(Q6155="","",SUMIFS(Txn[Signed Units],Txn[Key],J6155,Txn[Transaction Order],"&lt;="&amp;Q6155))</f>
      </c>
    </row>
    <row r="6156" spans="10:18" ht="15" customHeight="1" x14ac:dyDescent="0.15">
      <c r="J6156" s="246">
        <f>IF(OR(B6156="",C6156="",E6156=""),"",B6156&amp;":"&amp;C6156&amp;":"&amp;E6156)</f>
      </c>
      <c r="K6156" s="247">
        <f>IF(A6156="","",A6156*D6156)</f>
      </c>
      <c r="L6156" s="246">
        <f>IF(A6156="","",IF(OR(A6156=1,A6156=0),H6156,0))</f>
      </c>
      <c r="M6156" s="246">
        <f>IF(A6156="","",IF(A6156=-1,H6156,0))</f>
      </c>
      <c r="N6156">
        <f>IF(J6156="","",IF(E6156="SGD",1,IF(E6156="USD",Settings!$B$22,IF(E6156="HKD",Settings!$B$23,1))))</f>
      </c>
      <c r="O6156">
        <f>IF(OR(B6156="",C6156="",E6156=""),0,(IF(A6156=-1,H6156,0)-IF(OR(A6156=1,A6156=0),H6156,0)+IF(A6156=2,H6156,0))*IF(E6156="SGD",1,IF(E6156="USD",Settings!$B$22,IF(E6156="HKD",Settings!$B$23,1))))</f>
        <v>0</v>
      </c>
      <c r="P6156">
        <f>IF(OR(B6156="",C6156="",E6156=""),0,IF(A6156=2,H6156*IF(E6156="SGD",1,IF(E6156="USD",Settings!$B$22,IF(E6156="HKD",Settings!$B$23,1))),0))</f>
        <v>0</v>
      </c>
      <c r="Q6156" s="312">
        <f>IF(OR(J6156="",G6156=""),"",G6156+ROW()/1000000)</f>
      </c>
      <c r="R6156" s="247">
        <f>IF(Q6156="","",SUMIFS(Txn[Signed Units],Txn[Key],J6156,Txn[Transaction Order],"&lt;="&amp;Q6156))</f>
      </c>
    </row>
    <row r="6157" spans="10:18" ht="15" customHeight="1" x14ac:dyDescent="0.15">
      <c r="J6157" s="246">
        <f>IF(OR(B6157="",C6157="",E6157=""),"",B6157&amp;":"&amp;C6157&amp;":"&amp;E6157)</f>
      </c>
      <c r="K6157" s="247">
        <f>IF(A6157="","",A6157*D6157)</f>
      </c>
      <c r="L6157" s="246">
        <f>IF(A6157="","",IF(OR(A6157=1,A6157=0),H6157,0))</f>
      </c>
      <c r="M6157" s="246">
        <f>IF(A6157="","",IF(A6157=-1,H6157,0))</f>
      </c>
      <c r="N6157">
        <f>IF(J6157="","",IF(E6157="SGD",1,IF(E6157="USD",Settings!$B$22,IF(E6157="HKD",Settings!$B$23,1))))</f>
      </c>
      <c r="O6157">
        <f>IF(OR(B6157="",C6157="",E6157=""),0,(IF(A6157=-1,H6157,0)-IF(OR(A6157=1,A6157=0),H6157,0)+IF(A6157=2,H6157,0))*IF(E6157="SGD",1,IF(E6157="USD",Settings!$B$22,IF(E6157="HKD",Settings!$B$23,1))))</f>
        <v>0</v>
      </c>
      <c r="P6157">
        <f>IF(OR(B6157="",C6157="",E6157=""),0,IF(A6157=2,H6157*IF(E6157="SGD",1,IF(E6157="USD",Settings!$B$22,IF(E6157="HKD",Settings!$B$23,1))),0))</f>
        <v>0</v>
      </c>
      <c r="Q6157" s="312">
        <f>IF(OR(J6157="",G6157=""),"",G6157+ROW()/1000000)</f>
      </c>
      <c r="R6157" s="247">
        <f>IF(Q6157="","",SUMIFS(Txn[Signed Units],Txn[Key],J6157,Txn[Transaction Order],"&lt;="&amp;Q6157))</f>
      </c>
    </row>
    <row r="6158" spans="10:18" ht="15" customHeight="1" x14ac:dyDescent="0.15">
      <c r="J6158" s="246">
        <f>IF(OR(B6158="",C6158="",E6158=""),"",B6158&amp;":"&amp;C6158&amp;":"&amp;E6158)</f>
      </c>
      <c r="K6158" s="247">
        <f>IF(A6158="","",A6158*D6158)</f>
      </c>
      <c r="L6158" s="246">
        <f>IF(A6158="","",IF(OR(A6158=1,A6158=0),H6158,0))</f>
      </c>
      <c r="M6158" s="246">
        <f>IF(A6158="","",IF(A6158=-1,H6158,0))</f>
      </c>
      <c r="N6158">
        <f>IF(J6158="","",IF(E6158="SGD",1,IF(E6158="USD",Settings!$B$22,IF(E6158="HKD",Settings!$B$23,1))))</f>
      </c>
      <c r="O6158">
        <f>IF(OR(B6158="",C6158="",E6158=""),0,(IF(A6158=-1,H6158,0)-IF(OR(A6158=1,A6158=0),H6158,0)+IF(A6158=2,H6158,0))*IF(E6158="SGD",1,IF(E6158="USD",Settings!$B$22,IF(E6158="HKD",Settings!$B$23,1))))</f>
        <v>0</v>
      </c>
      <c r="P6158">
        <f>IF(OR(B6158="",C6158="",E6158=""),0,IF(A6158=2,H6158*IF(E6158="SGD",1,IF(E6158="USD",Settings!$B$22,IF(E6158="HKD",Settings!$B$23,1))),0))</f>
        <v>0</v>
      </c>
      <c r="Q6158" s="312">
        <f>IF(OR(J6158="",G6158=""),"",G6158+ROW()/1000000)</f>
      </c>
      <c r="R6158" s="247">
        <f>IF(Q6158="","",SUMIFS(Txn[Signed Units],Txn[Key],J6158,Txn[Transaction Order],"&lt;="&amp;Q6158))</f>
      </c>
    </row>
    <row r="6159" spans="10:18" ht="15" customHeight="1" x14ac:dyDescent="0.15">
      <c r="J6159" s="246">
        <f>IF(OR(B6159="",C6159="",E6159=""),"",B6159&amp;":"&amp;C6159&amp;":"&amp;E6159)</f>
      </c>
      <c r="K6159" s="247">
        <f>IF(A6159="","",A6159*D6159)</f>
      </c>
      <c r="L6159" s="246">
        <f>IF(A6159="","",IF(OR(A6159=1,A6159=0),H6159,0))</f>
      </c>
      <c r="M6159" s="246">
        <f>IF(A6159="","",IF(A6159=-1,H6159,0))</f>
      </c>
      <c r="N6159">
        <f>IF(J6159="","",IF(E6159="SGD",1,IF(E6159="USD",Settings!$B$22,IF(E6159="HKD",Settings!$B$23,1))))</f>
      </c>
      <c r="O6159">
        <f>IF(OR(B6159="",C6159="",E6159=""),0,(IF(A6159=-1,H6159,0)-IF(OR(A6159=1,A6159=0),H6159,0)+IF(A6159=2,H6159,0))*IF(E6159="SGD",1,IF(E6159="USD",Settings!$B$22,IF(E6159="HKD",Settings!$B$23,1))))</f>
        <v>0</v>
      </c>
      <c r="P6159">
        <f>IF(OR(B6159="",C6159="",E6159=""),0,IF(A6159=2,H6159*IF(E6159="SGD",1,IF(E6159="USD",Settings!$B$22,IF(E6159="HKD",Settings!$B$23,1))),0))</f>
        <v>0</v>
      </c>
      <c r="Q6159" s="312">
        <f>IF(OR(J6159="",G6159=""),"",G6159+ROW()/1000000)</f>
      </c>
      <c r="R6159" s="247">
        <f>IF(Q6159="","",SUMIFS(Txn[Signed Units],Txn[Key],J6159,Txn[Transaction Order],"&lt;="&amp;Q6159))</f>
      </c>
    </row>
    <row r="6160" spans="10:18" ht="15" customHeight="1" x14ac:dyDescent="0.15">
      <c r="J6160" s="246">
        <f>IF(OR(B6160="",C6160="",E6160=""),"",B6160&amp;":"&amp;C6160&amp;":"&amp;E6160)</f>
      </c>
      <c r="K6160" s="247">
        <f>IF(A6160="","",A6160*D6160)</f>
      </c>
      <c r="L6160" s="246">
        <f>IF(A6160="","",IF(OR(A6160=1,A6160=0),H6160,0))</f>
      </c>
      <c r="M6160" s="246">
        <f>IF(A6160="","",IF(A6160=-1,H6160,0))</f>
      </c>
      <c r="N6160">
        <f>IF(J6160="","",IF(E6160="SGD",1,IF(E6160="USD",Settings!$B$22,IF(E6160="HKD",Settings!$B$23,1))))</f>
      </c>
      <c r="O6160">
        <f>IF(OR(B6160="",C6160="",E6160=""),0,(IF(A6160=-1,H6160,0)-IF(OR(A6160=1,A6160=0),H6160,0)+IF(A6160=2,H6160,0))*IF(E6160="SGD",1,IF(E6160="USD",Settings!$B$22,IF(E6160="HKD",Settings!$B$23,1))))</f>
        <v>0</v>
      </c>
      <c r="P6160">
        <f>IF(OR(B6160="",C6160="",E6160=""),0,IF(A6160=2,H6160*IF(E6160="SGD",1,IF(E6160="USD",Settings!$B$22,IF(E6160="HKD",Settings!$B$23,1))),0))</f>
        <v>0</v>
      </c>
      <c r="Q6160" s="312">
        <f>IF(OR(J6160="",G6160=""),"",G6160+ROW()/1000000)</f>
      </c>
      <c r="R6160" s="247">
        <f>IF(Q6160="","",SUMIFS(Txn[Signed Units],Txn[Key],J6160,Txn[Transaction Order],"&lt;="&amp;Q6160))</f>
      </c>
    </row>
    <row r="6161" spans="10:18" ht="15" customHeight="1" x14ac:dyDescent="0.15">
      <c r="J6161" s="246">
        <f>IF(OR(B6161="",C6161="",E6161=""),"",B6161&amp;":"&amp;C6161&amp;":"&amp;E6161)</f>
      </c>
      <c r="K6161" s="247">
        <f>IF(A6161="","",A6161*D6161)</f>
      </c>
      <c r="L6161" s="246">
        <f>IF(A6161="","",IF(OR(A6161=1,A6161=0),H6161,0))</f>
      </c>
      <c r="M6161" s="246">
        <f>IF(A6161="","",IF(A6161=-1,H6161,0))</f>
      </c>
      <c r="N6161">
        <f>IF(J6161="","",IF(E6161="SGD",1,IF(E6161="USD",Settings!$B$22,IF(E6161="HKD",Settings!$B$23,1))))</f>
      </c>
      <c r="O6161">
        <f>IF(OR(B6161="",C6161="",E6161=""),0,(IF(A6161=-1,H6161,0)-IF(OR(A6161=1,A6161=0),H6161,0)+IF(A6161=2,H6161,0))*IF(E6161="SGD",1,IF(E6161="USD",Settings!$B$22,IF(E6161="HKD",Settings!$B$23,1))))</f>
        <v>0</v>
      </c>
      <c r="P6161">
        <f>IF(OR(B6161="",C6161="",E6161=""),0,IF(A6161=2,H6161*IF(E6161="SGD",1,IF(E6161="USD",Settings!$B$22,IF(E6161="HKD",Settings!$B$23,1))),0))</f>
        <v>0</v>
      </c>
      <c r="Q6161" s="312">
        <f>IF(OR(J6161="",G6161=""),"",G6161+ROW()/1000000)</f>
      </c>
      <c r="R6161" s="247">
        <f>IF(Q6161="","",SUMIFS(Txn[Signed Units],Txn[Key],J6161,Txn[Transaction Order],"&lt;="&amp;Q6161))</f>
      </c>
    </row>
    <row r="6162" spans="10:18" ht="15" customHeight="1" x14ac:dyDescent="0.15">
      <c r="J6162" s="246">
        <f>IF(OR(B6162="",C6162="",E6162=""),"",B6162&amp;":"&amp;C6162&amp;":"&amp;E6162)</f>
      </c>
      <c r="K6162" s="247">
        <f>IF(A6162="","",A6162*D6162)</f>
      </c>
      <c r="L6162" s="246">
        <f>IF(A6162="","",IF(OR(A6162=1,A6162=0),H6162,0))</f>
      </c>
      <c r="M6162" s="246">
        <f>IF(A6162="","",IF(A6162=-1,H6162,0))</f>
      </c>
      <c r="N6162">
        <f>IF(J6162="","",IF(E6162="SGD",1,IF(E6162="USD",Settings!$B$22,IF(E6162="HKD",Settings!$B$23,1))))</f>
      </c>
      <c r="O6162">
        <f>IF(OR(B6162="",C6162="",E6162=""),0,(IF(A6162=-1,H6162,0)-IF(OR(A6162=1,A6162=0),H6162,0)+IF(A6162=2,H6162,0))*IF(E6162="SGD",1,IF(E6162="USD",Settings!$B$22,IF(E6162="HKD",Settings!$B$23,1))))</f>
        <v>0</v>
      </c>
      <c r="P6162">
        <f>IF(OR(B6162="",C6162="",E6162=""),0,IF(A6162=2,H6162*IF(E6162="SGD",1,IF(E6162="USD",Settings!$B$22,IF(E6162="HKD",Settings!$B$23,1))),0))</f>
        <v>0</v>
      </c>
      <c r="Q6162" s="312">
        <f>IF(OR(J6162="",G6162=""),"",G6162+ROW()/1000000)</f>
      </c>
      <c r="R6162" s="247">
        <f>IF(Q6162="","",SUMIFS(Txn[Signed Units],Txn[Key],J6162,Txn[Transaction Order],"&lt;="&amp;Q6162))</f>
      </c>
    </row>
    <row r="6163" spans="10:18" ht="15" customHeight="1" x14ac:dyDescent="0.15">
      <c r="J6163" s="246">
        <f>IF(OR(B6163="",C6163="",E6163=""),"",B6163&amp;":"&amp;C6163&amp;":"&amp;E6163)</f>
      </c>
      <c r="K6163" s="247">
        <f>IF(A6163="","",A6163*D6163)</f>
      </c>
      <c r="L6163" s="246">
        <f>IF(A6163="","",IF(OR(A6163=1,A6163=0),H6163,0))</f>
      </c>
      <c r="M6163" s="246">
        <f>IF(A6163="","",IF(A6163=-1,H6163,0))</f>
      </c>
      <c r="N6163">
        <f>IF(J6163="","",IF(E6163="SGD",1,IF(E6163="USD",Settings!$B$22,IF(E6163="HKD",Settings!$B$23,1))))</f>
      </c>
      <c r="O6163">
        <f>IF(OR(B6163="",C6163="",E6163=""),0,(IF(A6163=-1,H6163,0)-IF(OR(A6163=1,A6163=0),H6163,0)+IF(A6163=2,H6163,0))*IF(E6163="SGD",1,IF(E6163="USD",Settings!$B$22,IF(E6163="HKD",Settings!$B$23,1))))</f>
        <v>0</v>
      </c>
      <c r="P6163">
        <f>IF(OR(B6163="",C6163="",E6163=""),0,IF(A6163=2,H6163*IF(E6163="SGD",1,IF(E6163="USD",Settings!$B$22,IF(E6163="HKD",Settings!$B$23,1))),0))</f>
        <v>0</v>
      </c>
      <c r="Q6163" s="312">
        <f>IF(OR(J6163="",G6163=""),"",G6163+ROW()/1000000)</f>
      </c>
      <c r="R6163" s="247">
        <f>IF(Q6163="","",SUMIFS(Txn[Signed Units],Txn[Key],J6163,Txn[Transaction Order],"&lt;="&amp;Q6163))</f>
      </c>
    </row>
    <row r="6164" spans="10:18" ht="15" customHeight="1" x14ac:dyDescent="0.15">
      <c r="J6164" s="246">
        <f>IF(OR(B6164="",C6164="",E6164=""),"",B6164&amp;":"&amp;C6164&amp;":"&amp;E6164)</f>
      </c>
      <c r="K6164" s="247">
        <f>IF(A6164="","",A6164*D6164)</f>
      </c>
      <c r="L6164" s="246">
        <f>IF(A6164="","",IF(OR(A6164=1,A6164=0),H6164,0))</f>
      </c>
      <c r="M6164" s="246">
        <f>IF(A6164="","",IF(A6164=-1,H6164,0))</f>
      </c>
      <c r="N6164">
        <f>IF(J6164="","",IF(E6164="SGD",1,IF(E6164="USD",Settings!$B$22,IF(E6164="HKD",Settings!$B$23,1))))</f>
      </c>
      <c r="O6164">
        <f>IF(OR(B6164="",C6164="",E6164=""),0,(IF(A6164=-1,H6164,0)-IF(OR(A6164=1,A6164=0),H6164,0)+IF(A6164=2,H6164,0))*IF(E6164="SGD",1,IF(E6164="USD",Settings!$B$22,IF(E6164="HKD",Settings!$B$23,1))))</f>
        <v>0</v>
      </c>
      <c r="P6164">
        <f>IF(OR(B6164="",C6164="",E6164=""),0,IF(A6164=2,H6164*IF(E6164="SGD",1,IF(E6164="USD",Settings!$B$22,IF(E6164="HKD",Settings!$B$23,1))),0))</f>
        <v>0</v>
      </c>
      <c r="Q6164" s="312">
        <f>IF(OR(J6164="",G6164=""),"",G6164+ROW()/1000000)</f>
      </c>
      <c r="R6164" s="247">
        <f>IF(Q6164="","",SUMIFS(Txn[Signed Units],Txn[Key],J6164,Txn[Transaction Order],"&lt;="&amp;Q6164))</f>
      </c>
    </row>
    <row r="6165" spans="10:18" ht="15" customHeight="1" x14ac:dyDescent="0.15">
      <c r="J6165" s="246">
        <f>IF(OR(B6165="",C6165="",E6165=""),"",B6165&amp;":"&amp;C6165&amp;":"&amp;E6165)</f>
      </c>
      <c r="K6165" s="247">
        <f>IF(A6165="","",A6165*D6165)</f>
      </c>
      <c r="L6165" s="246">
        <f>IF(A6165="","",IF(OR(A6165=1,A6165=0),H6165,0))</f>
      </c>
      <c r="M6165" s="246">
        <f>IF(A6165="","",IF(A6165=-1,H6165,0))</f>
      </c>
      <c r="N6165">
        <f>IF(J6165="","",IF(E6165="SGD",1,IF(E6165="USD",Settings!$B$22,IF(E6165="HKD",Settings!$B$23,1))))</f>
      </c>
      <c r="O6165">
        <f>IF(OR(B6165="",C6165="",E6165=""),0,(IF(A6165=-1,H6165,0)-IF(OR(A6165=1,A6165=0),H6165,0)+IF(A6165=2,H6165,0))*IF(E6165="SGD",1,IF(E6165="USD",Settings!$B$22,IF(E6165="HKD",Settings!$B$23,1))))</f>
        <v>0</v>
      </c>
      <c r="P6165">
        <f>IF(OR(B6165="",C6165="",E6165=""),0,IF(A6165=2,H6165*IF(E6165="SGD",1,IF(E6165="USD",Settings!$B$22,IF(E6165="HKD",Settings!$B$23,1))),0))</f>
        <v>0</v>
      </c>
      <c r="Q6165" s="312">
        <f>IF(OR(J6165="",G6165=""),"",G6165+ROW()/1000000)</f>
      </c>
      <c r="R6165" s="247">
        <f>IF(Q6165="","",SUMIFS(Txn[Signed Units],Txn[Key],J6165,Txn[Transaction Order],"&lt;="&amp;Q6165))</f>
      </c>
    </row>
    <row r="6166" spans="10:18" ht="15" customHeight="1" x14ac:dyDescent="0.15">
      <c r="J6166" s="246">
        <f>IF(OR(B6166="",C6166="",E6166=""),"",B6166&amp;":"&amp;C6166&amp;":"&amp;E6166)</f>
      </c>
      <c r="K6166" s="247">
        <f>IF(A6166="","",A6166*D6166)</f>
      </c>
      <c r="L6166" s="246">
        <f>IF(A6166="","",IF(OR(A6166=1,A6166=0),H6166,0))</f>
      </c>
      <c r="M6166" s="246">
        <f>IF(A6166="","",IF(A6166=-1,H6166,0))</f>
      </c>
      <c r="N6166">
        <f>IF(J6166="","",IF(E6166="SGD",1,IF(E6166="USD",Settings!$B$22,IF(E6166="HKD",Settings!$B$23,1))))</f>
      </c>
      <c r="O6166">
        <f>IF(OR(B6166="",C6166="",E6166=""),0,(IF(A6166=-1,H6166,0)-IF(OR(A6166=1,A6166=0),H6166,0)+IF(A6166=2,H6166,0))*IF(E6166="SGD",1,IF(E6166="USD",Settings!$B$22,IF(E6166="HKD",Settings!$B$23,1))))</f>
        <v>0</v>
      </c>
      <c r="P6166">
        <f>IF(OR(B6166="",C6166="",E6166=""),0,IF(A6166=2,H6166*IF(E6166="SGD",1,IF(E6166="USD",Settings!$B$22,IF(E6166="HKD",Settings!$B$23,1))),0))</f>
        <v>0</v>
      </c>
      <c r="Q6166" s="312">
        <f>IF(OR(J6166="",G6166=""),"",G6166+ROW()/1000000)</f>
      </c>
      <c r="R6166" s="247">
        <f>IF(Q6166="","",SUMIFS(Txn[Signed Units],Txn[Key],J6166,Txn[Transaction Order],"&lt;="&amp;Q6166))</f>
      </c>
    </row>
    <row r="6167" spans="10:18" ht="15" customHeight="1" x14ac:dyDescent="0.15">
      <c r="J6167" s="246">
        <f>IF(OR(B6167="",C6167="",E6167=""),"",B6167&amp;":"&amp;C6167&amp;":"&amp;E6167)</f>
      </c>
      <c r="K6167" s="247">
        <f>IF(A6167="","",A6167*D6167)</f>
      </c>
      <c r="L6167" s="246">
        <f>IF(A6167="","",IF(OR(A6167=1,A6167=0),H6167,0))</f>
      </c>
      <c r="M6167" s="246">
        <f>IF(A6167="","",IF(A6167=-1,H6167,0))</f>
      </c>
      <c r="N6167">
        <f>IF(J6167="","",IF(E6167="SGD",1,IF(E6167="USD",Settings!$B$22,IF(E6167="HKD",Settings!$B$23,1))))</f>
      </c>
      <c r="O6167">
        <f>IF(OR(B6167="",C6167="",E6167=""),0,(IF(A6167=-1,H6167,0)-IF(OR(A6167=1,A6167=0),H6167,0)+IF(A6167=2,H6167,0))*IF(E6167="SGD",1,IF(E6167="USD",Settings!$B$22,IF(E6167="HKD",Settings!$B$23,1))))</f>
        <v>0</v>
      </c>
      <c r="P6167">
        <f>IF(OR(B6167="",C6167="",E6167=""),0,IF(A6167=2,H6167*IF(E6167="SGD",1,IF(E6167="USD",Settings!$B$22,IF(E6167="HKD",Settings!$B$23,1))),0))</f>
        <v>0</v>
      </c>
      <c r="Q6167" s="312">
        <f>IF(OR(J6167="",G6167=""),"",G6167+ROW()/1000000)</f>
      </c>
      <c r="R6167" s="247">
        <f>IF(Q6167="","",SUMIFS(Txn[Signed Units],Txn[Key],J6167,Txn[Transaction Order],"&lt;="&amp;Q6167))</f>
      </c>
    </row>
    <row r="6168" spans="10:18" ht="15" customHeight="1" x14ac:dyDescent="0.15">
      <c r="J6168" s="246">
        <f>IF(OR(B6168="",C6168="",E6168=""),"",B6168&amp;":"&amp;C6168&amp;":"&amp;E6168)</f>
      </c>
      <c r="K6168" s="247">
        <f>IF(A6168="","",A6168*D6168)</f>
      </c>
      <c r="L6168" s="246">
        <f>IF(A6168="","",IF(OR(A6168=1,A6168=0),H6168,0))</f>
      </c>
      <c r="M6168" s="246">
        <f>IF(A6168="","",IF(A6168=-1,H6168,0))</f>
      </c>
      <c r="N6168">
        <f>IF(J6168="","",IF(E6168="SGD",1,IF(E6168="USD",Settings!$B$22,IF(E6168="HKD",Settings!$B$23,1))))</f>
      </c>
      <c r="O6168">
        <f>IF(OR(B6168="",C6168="",E6168=""),0,(IF(A6168=-1,H6168,0)-IF(OR(A6168=1,A6168=0),H6168,0)+IF(A6168=2,H6168,0))*IF(E6168="SGD",1,IF(E6168="USD",Settings!$B$22,IF(E6168="HKD",Settings!$B$23,1))))</f>
        <v>0</v>
      </c>
      <c r="P6168">
        <f>IF(OR(B6168="",C6168="",E6168=""),0,IF(A6168=2,H6168*IF(E6168="SGD",1,IF(E6168="USD",Settings!$B$22,IF(E6168="HKD",Settings!$B$23,1))),0))</f>
        <v>0</v>
      </c>
      <c r="Q6168" s="312">
        <f>IF(OR(J6168="",G6168=""),"",G6168+ROW()/1000000)</f>
      </c>
      <c r="R6168" s="247">
        <f>IF(Q6168="","",SUMIFS(Txn[Signed Units],Txn[Key],J6168,Txn[Transaction Order],"&lt;="&amp;Q6168))</f>
      </c>
    </row>
    <row r="6169" spans="10:18" ht="15" customHeight="1" x14ac:dyDescent="0.15">
      <c r="J6169" s="246">
        <f>IF(OR(B6169="",C6169="",E6169=""),"",B6169&amp;":"&amp;C6169&amp;":"&amp;E6169)</f>
      </c>
      <c r="K6169" s="247">
        <f>IF(A6169="","",A6169*D6169)</f>
      </c>
      <c r="L6169" s="246">
        <f>IF(A6169="","",IF(OR(A6169=1,A6169=0),H6169,0))</f>
      </c>
      <c r="M6169" s="246">
        <f>IF(A6169="","",IF(A6169=-1,H6169,0))</f>
      </c>
      <c r="N6169">
        <f>IF(J6169="","",IF(E6169="SGD",1,IF(E6169="USD",Settings!$B$22,IF(E6169="HKD",Settings!$B$23,1))))</f>
      </c>
      <c r="O6169">
        <f>IF(OR(B6169="",C6169="",E6169=""),0,(IF(A6169=-1,H6169,0)-IF(OR(A6169=1,A6169=0),H6169,0)+IF(A6169=2,H6169,0))*IF(E6169="SGD",1,IF(E6169="USD",Settings!$B$22,IF(E6169="HKD",Settings!$B$23,1))))</f>
        <v>0</v>
      </c>
      <c r="P6169">
        <f>IF(OR(B6169="",C6169="",E6169=""),0,IF(A6169=2,H6169*IF(E6169="SGD",1,IF(E6169="USD",Settings!$B$22,IF(E6169="HKD",Settings!$B$23,1))),0))</f>
        <v>0</v>
      </c>
      <c r="Q6169" s="312">
        <f>IF(OR(J6169="",G6169=""),"",G6169+ROW()/1000000)</f>
      </c>
      <c r="R6169" s="247">
        <f>IF(Q6169="","",SUMIFS(Txn[Signed Units],Txn[Key],J6169,Txn[Transaction Order],"&lt;="&amp;Q6169))</f>
      </c>
    </row>
    <row r="6170" spans="10:18" ht="15" customHeight="1" x14ac:dyDescent="0.15">
      <c r="J6170" s="246">
        <f>IF(OR(B6170="",C6170="",E6170=""),"",B6170&amp;":"&amp;C6170&amp;":"&amp;E6170)</f>
      </c>
      <c r="K6170" s="247">
        <f>IF(A6170="","",A6170*D6170)</f>
      </c>
      <c r="L6170" s="246">
        <f>IF(A6170="","",IF(OR(A6170=1,A6170=0),H6170,0))</f>
      </c>
      <c r="M6170" s="246">
        <f>IF(A6170="","",IF(A6170=-1,H6170,0))</f>
      </c>
      <c r="N6170">
        <f>IF(J6170="","",IF(E6170="SGD",1,IF(E6170="USD",Settings!$B$22,IF(E6170="HKD",Settings!$B$23,1))))</f>
      </c>
      <c r="O6170">
        <f>IF(OR(B6170="",C6170="",E6170=""),0,(IF(A6170=-1,H6170,0)-IF(OR(A6170=1,A6170=0),H6170,0)+IF(A6170=2,H6170,0))*IF(E6170="SGD",1,IF(E6170="USD",Settings!$B$22,IF(E6170="HKD",Settings!$B$23,1))))</f>
        <v>0</v>
      </c>
      <c r="P6170">
        <f>IF(OR(B6170="",C6170="",E6170=""),0,IF(A6170=2,H6170*IF(E6170="SGD",1,IF(E6170="USD",Settings!$B$22,IF(E6170="HKD",Settings!$B$23,1))),0))</f>
        <v>0</v>
      </c>
      <c r="Q6170" s="312">
        <f>IF(OR(J6170="",G6170=""),"",G6170+ROW()/1000000)</f>
      </c>
      <c r="R6170" s="247">
        <f>IF(Q6170="","",SUMIFS(Txn[Signed Units],Txn[Key],J6170,Txn[Transaction Order],"&lt;="&amp;Q6170))</f>
      </c>
    </row>
    <row r="6171" spans="10:18" ht="15" customHeight="1" x14ac:dyDescent="0.15">
      <c r="J6171" s="246">
        <f>IF(OR(B6171="",C6171="",E6171=""),"",B6171&amp;":"&amp;C6171&amp;":"&amp;E6171)</f>
      </c>
      <c r="K6171" s="247">
        <f>IF(A6171="","",A6171*D6171)</f>
      </c>
      <c r="L6171" s="246">
        <f>IF(A6171="","",IF(OR(A6171=1,A6171=0),H6171,0))</f>
      </c>
      <c r="M6171" s="246">
        <f>IF(A6171="","",IF(A6171=-1,H6171,0))</f>
      </c>
      <c r="N6171">
        <f>IF(J6171="","",IF(E6171="SGD",1,IF(E6171="USD",Settings!$B$22,IF(E6171="HKD",Settings!$B$23,1))))</f>
      </c>
      <c r="O6171">
        <f>IF(OR(B6171="",C6171="",E6171=""),0,(IF(A6171=-1,H6171,0)-IF(OR(A6171=1,A6171=0),H6171,0)+IF(A6171=2,H6171,0))*IF(E6171="SGD",1,IF(E6171="USD",Settings!$B$22,IF(E6171="HKD",Settings!$B$23,1))))</f>
        <v>0</v>
      </c>
      <c r="P6171">
        <f>IF(OR(B6171="",C6171="",E6171=""),0,IF(A6171=2,H6171*IF(E6171="SGD",1,IF(E6171="USD",Settings!$B$22,IF(E6171="HKD",Settings!$B$23,1))),0))</f>
        <v>0</v>
      </c>
      <c r="Q6171" s="312">
        <f>IF(OR(J6171="",G6171=""),"",G6171+ROW()/1000000)</f>
      </c>
      <c r="R6171" s="247">
        <f>IF(Q6171="","",SUMIFS(Txn[Signed Units],Txn[Key],J6171,Txn[Transaction Order],"&lt;="&amp;Q6171))</f>
      </c>
    </row>
    <row r="6172" spans="10:18" ht="15" customHeight="1" x14ac:dyDescent="0.15">
      <c r="J6172" s="246">
        <f>IF(OR(B6172="",C6172="",E6172=""),"",B6172&amp;":"&amp;C6172&amp;":"&amp;E6172)</f>
      </c>
      <c r="K6172" s="247">
        <f>IF(A6172="","",A6172*D6172)</f>
      </c>
      <c r="L6172" s="246">
        <f>IF(A6172="","",IF(OR(A6172=1,A6172=0),H6172,0))</f>
      </c>
      <c r="M6172" s="246">
        <f>IF(A6172="","",IF(A6172=-1,H6172,0))</f>
      </c>
      <c r="N6172">
        <f>IF(J6172="","",IF(E6172="SGD",1,IF(E6172="USD",Settings!$B$22,IF(E6172="HKD",Settings!$B$23,1))))</f>
      </c>
      <c r="O6172">
        <f>IF(OR(B6172="",C6172="",E6172=""),0,(IF(A6172=-1,H6172,0)-IF(OR(A6172=1,A6172=0),H6172,0)+IF(A6172=2,H6172,0))*IF(E6172="SGD",1,IF(E6172="USD",Settings!$B$22,IF(E6172="HKD",Settings!$B$23,1))))</f>
        <v>0</v>
      </c>
      <c r="P6172">
        <f>IF(OR(B6172="",C6172="",E6172=""),0,IF(A6172=2,H6172*IF(E6172="SGD",1,IF(E6172="USD",Settings!$B$22,IF(E6172="HKD",Settings!$B$23,1))),0))</f>
        <v>0</v>
      </c>
      <c r="Q6172" s="312">
        <f>IF(OR(J6172="",G6172=""),"",G6172+ROW()/1000000)</f>
      </c>
      <c r="R6172" s="247">
        <f>IF(Q6172="","",SUMIFS(Txn[Signed Units],Txn[Key],J6172,Txn[Transaction Order],"&lt;="&amp;Q6172))</f>
      </c>
    </row>
    <row r="6173" spans="10:18" ht="15" customHeight="1" x14ac:dyDescent="0.15">
      <c r="J6173" s="246">
        <f>IF(OR(B6173="",C6173="",E6173=""),"",B6173&amp;":"&amp;C6173&amp;":"&amp;E6173)</f>
      </c>
      <c r="K6173" s="247">
        <f>IF(A6173="","",A6173*D6173)</f>
      </c>
      <c r="L6173" s="246">
        <f>IF(A6173="","",IF(OR(A6173=1,A6173=0),H6173,0))</f>
      </c>
      <c r="M6173" s="246">
        <f>IF(A6173="","",IF(A6173=-1,H6173,0))</f>
      </c>
      <c r="N6173">
        <f>IF(J6173="","",IF(E6173="SGD",1,IF(E6173="USD",Settings!$B$22,IF(E6173="HKD",Settings!$B$23,1))))</f>
      </c>
      <c r="O6173">
        <f>IF(OR(B6173="",C6173="",E6173=""),0,(IF(A6173=-1,H6173,0)-IF(OR(A6173=1,A6173=0),H6173,0)+IF(A6173=2,H6173,0))*IF(E6173="SGD",1,IF(E6173="USD",Settings!$B$22,IF(E6173="HKD",Settings!$B$23,1))))</f>
        <v>0</v>
      </c>
      <c r="P6173">
        <f>IF(OR(B6173="",C6173="",E6173=""),0,IF(A6173=2,H6173*IF(E6173="SGD",1,IF(E6173="USD",Settings!$B$22,IF(E6173="HKD",Settings!$B$23,1))),0))</f>
        <v>0</v>
      </c>
      <c r="Q6173" s="312">
        <f>IF(OR(J6173="",G6173=""),"",G6173+ROW()/1000000)</f>
      </c>
      <c r="R6173" s="247">
        <f>IF(Q6173="","",SUMIFS(Txn[Signed Units],Txn[Key],J6173,Txn[Transaction Order],"&lt;="&amp;Q6173))</f>
      </c>
    </row>
    <row r="6174" spans="10:18" ht="15" customHeight="1" x14ac:dyDescent="0.15">
      <c r="J6174" s="246">
        <f>IF(OR(B6174="",C6174="",E6174=""),"",B6174&amp;":"&amp;C6174&amp;":"&amp;E6174)</f>
      </c>
      <c r="K6174" s="247">
        <f>IF(A6174="","",A6174*D6174)</f>
      </c>
      <c r="L6174" s="246">
        <f>IF(A6174="","",IF(OR(A6174=1,A6174=0),H6174,0))</f>
      </c>
      <c r="M6174" s="246">
        <f>IF(A6174="","",IF(A6174=-1,H6174,0))</f>
      </c>
      <c r="N6174">
        <f>IF(J6174="","",IF(E6174="SGD",1,IF(E6174="USD",Settings!$B$22,IF(E6174="HKD",Settings!$B$23,1))))</f>
      </c>
      <c r="O6174">
        <f>IF(OR(B6174="",C6174="",E6174=""),0,(IF(A6174=-1,H6174,0)-IF(OR(A6174=1,A6174=0),H6174,0)+IF(A6174=2,H6174,0))*IF(E6174="SGD",1,IF(E6174="USD",Settings!$B$22,IF(E6174="HKD",Settings!$B$23,1))))</f>
        <v>0</v>
      </c>
      <c r="P6174">
        <f>IF(OR(B6174="",C6174="",E6174=""),0,IF(A6174=2,H6174*IF(E6174="SGD",1,IF(E6174="USD",Settings!$B$22,IF(E6174="HKD",Settings!$B$23,1))),0))</f>
        <v>0</v>
      </c>
      <c r="Q6174" s="312">
        <f>IF(OR(J6174="",G6174=""),"",G6174+ROW()/1000000)</f>
      </c>
      <c r="R6174" s="247">
        <f>IF(Q6174="","",SUMIFS(Txn[Signed Units],Txn[Key],J6174,Txn[Transaction Order],"&lt;="&amp;Q6174))</f>
      </c>
    </row>
    <row r="6175" spans="10:18" ht="15" customHeight="1" x14ac:dyDescent="0.15">
      <c r="J6175" s="246">
        <f>IF(OR(B6175="",C6175="",E6175=""),"",B6175&amp;":"&amp;C6175&amp;":"&amp;E6175)</f>
      </c>
      <c r="K6175" s="247">
        <f>IF(A6175="","",A6175*D6175)</f>
      </c>
      <c r="L6175" s="246">
        <f>IF(A6175="","",IF(OR(A6175=1,A6175=0),H6175,0))</f>
      </c>
      <c r="M6175" s="246">
        <f>IF(A6175="","",IF(A6175=-1,H6175,0))</f>
      </c>
      <c r="N6175">
        <f>IF(J6175="","",IF(E6175="SGD",1,IF(E6175="USD",Settings!$B$22,IF(E6175="HKD",Settings!$B$23,1))))</f>
      </c>
      <c r="O6175">
        <f>IF(OR(B6175="",C6175="",E6175=""),0,(IF(A6175=-1,H6175,0)-IF(OR(A6175=1,A6175=0),H6175,0)+IF(A6175=2,H6175,0))*IF(E6175="SGD",1,IF(E6175="USD",Settings!$B$22,IF(E6175="HKD",Settings!$B$23,1))))</f>
        <v>0</v>
      </c>
      <c r="P6175">
        <f>IF(OR(B6175="",C6175="",E6175=""),0,IF(A6175=2,H6175*IF(E6175="SGD",1,IF(E6175="USD",Settings!$B$22,IF(E6175="HKD",Settings!$B$23,1))),0))</f>
        <v>0</v>
      </c>
      <c r="Q6175" s="312">
        <f>IF(OR(J6175="",G6175=""),"",G6175+ROW()/1000000)</f>
      </c>
      <c r="R6175" s="247">
        <f>IF(Q6175="","",SUMIFS(Txn[Signed Units],Txn[Key],J6175,Txn[Transaction Order],"&lt;="&amp;Q6175))</f>
      </c>
    </row>
    <row r="6176" spans="10:18" ht="15" customHeight="1" x14ac:dyDescent="0.15">
      <c r="J6176" s="246">
        <f>IF(OR(B6176="",C6176="",E6176=""),"",B6176&amp;":"&amp;C6176&amp;":"&amp;E6176)</f>
      </c>
      <c r="K6176" s="247">
        <f>IF(A6176="","",A6176*D6176)</f>
      </c>
      <c r="L6176" s="246">
        <f>IF(A6176="","",IF(OR(A6176=1,A6176=0),H6176,0))</f>
      </c>
      <c r="M6176" s="246">
        <f>IF(A6176="","",IF(A6176=-1,H6176,0))</f>
      </c>
      <c r="N6176">
        <f>IF(J6176="","",IF(E6176="SGD",1,IF(E6176="USD",Settings!$B$22,IF(E6176="HKD",Settings!$B$23,1))))</f>
      </c>
      <c r="O6176">
        <f>IF(OR(B6176="",C6176="",E6176=""),0,(IF(A6176=-1,H6176,0)-IF(OR(A6176=1,A6176=0),H6176,0)+IF(A6176=2,H6176,0))*IF(E6176="SGD",1,IF(E6176="USD",Settings!$B$22,IF(E6176="HKD",Settings!$B$23,1))))</f>
        <v>0</v>
      </c>
      <c r="P6176">
        <f>IF(OR(B6176="",C6176="",E6176=""),0,IF(A6176=2,H6176*IF(E6176="SGD",1,IF(E6176="USD",Settings!$B$22,IF(E6176="HKD",Settings!$B$23,1))),0))</f>
        <v>0</v>
      </c>
      <c r="Q6176" s="312">
        <f>IF(OR(J6176="",G6176=""),"",G6176+ROW()/1000000)</f>
      </c>
      <c r="R6176" s="247">
        <f>IF(Q6176="","",SUMIFS(Txn[Signed Units],Txn[Key],J6176,Txn[Transaction Order],"&lt;="&amp;Q6176))</f>
      </c>
    </row>
    <row r="6177" spans="10:18" ht="15" customHeight="1" x14ac:dyDescent="0.15">
      <c r="J6177" s="246">
        <f>IF(OR(B6177="",C6177="",E6177=""),"",B6177&amp;":"&amp;C6177&amp;":"&amp;E6177)</f>
      </c>
      <c r="K6177" s="247">
        <f>IF(A6177="","",A6177*D6177)</f>
      </c>
      <c r="L6177" s="246">
        <f>IF(A6177="","",IF(OR(A6177=1,A6177=0),H6177,0))</f>
      </c>
      <c r="M6177" s="246">
        <f>IF(A6177="","",IF(A6177=-1,H6177,0))</f>
      </c>
      <c r="N6177">
        <f>IF(J6177="","",IF(E6177="SGD",1,IF(E6177="USD",Settings!$B$22,IF(E6177="HKD",Settings!$B$23,1))))</f>
      </c>
      <c r="O6177">
        <f>IF(OR(B6177="",C6177="",E6177=""),0,(IF(A6177=-1,H6177,0)-IF(OR(A6177=1,A6177=0),H6177,0)+IF(A6177=2,H6177,0))*IF(E6177="SGD",1,IF(E6177="USD",Settings!$B$22,IF(E6177="HKD",Settings!$B$23,1))))</f>
        <v>0</v>
      </c>
      <c r="P6177">
        <f>IF(OR(B6177="",C6177="",E6177=""),0,IF(A6177=2,H6177*IF(E6177="SGD",1,IF(E6177="USD",Settings!$B$22,IF(E6177="HKD",Settings!$B$23,1))),0))</f>
        <v>0</v>
      </c>
      <c r="Q6177" s="312">
        <f>IF(OR(J6177="",G6177=""),"",G6177+ROW()/1000000)</f>
      </c>
      <c r="R6177" s="247">
        <f>IF(Q6177="","",SUMIFS(Txn[Signed Units],Txn[Key],J6177,Txn[Transaction Order],"&lt;="&amp;Q6177))</f>
      </c>
    </row>
    <row r="6178" spans="10:18" ht="15" customHeight="1" x14ac:dyDescent="0.15">
      <c r="J6178" s="246">
        <f>IF(OR(B6178="",C6178="",E6178=""),"",B6178&amp;":"&amp;C6178&amp;":"&amp;E6178)</f>
      </c>
      <c r="K6178" s="247">
        <f>IF(A6178="","",A6178*D6178)</f>
      </c>
      <c r="L6178" s="246">
        <f>IF(A6178="","",IF(OR(A6178=1,A6178=0),H6178,0))</f>
      </c>
      <c r="M6178" s="246">
        <f>IF(A6178="","",IF(A6178=-1,H6178,0))</f>
      </c>
      <c r="N6178">
        <f>IF(J6178="","",IF(E6178="SGD",1,IF(E6178="USD",Settings!$B$22,IF(E6178="HKD",Settings!$B$23,1))))</f>
      </c>
      <c r="O6178">
        <f>IF(OR(B6178="",C6178="",E6178=""),0,(IF(A6178=-1,H6178,0)-IF(OR(A6178=1,A6178=0),H6178,0)+IF(A6178=2,H6178,0))*IF(E6178="SGD",1,IF(E6178="USD",Settings!$B$22,IF(E6178="HKD",Settings!$B$23,1))))</f>
        <v>0</v>
      </c>
      <c r="P6178">
        <f>IF(OR(B6178="",C6178="",E6178=""),0,IF(A6178=2,H6178*IF(E6178="SGD",1,IF(E6178="USD",Settings!$B$22,IF(E6178="HKD",Settings!$B$23,1))),0))</f>
        <v>0</v>
      </c>
      <c r="Q6178" s="312">
        <f>IF(OR(J6178="",G6178=""),"",G6178+ROW()/1000000)</f>
      </c>
      <c r="R6178" s="247">
        <f>IF(Q6178="","",SUMIFS(Txn[Signed Units],Txn[Key],J6178,Txn[Transaction Order],"&lt;="&amp;Q6178))</f>
      </c>
    </row>
    <row r="6179" spans="10:18" ht="15" customHeight="1" x14ac:dyDescent="0.15">
      <c r="J6179" s="246">
        <f>IF(OR(B6179="",C6179="",E6179=""),"",B6179&amp;":"&amp;C6179&amp;":"&amp;E6179)</f>
      </c>
      <c r="K6179" s="247">
        <f>IF(A6179="","",A6179*D6179)</f>
      </c>
      <c r="L6179" s="246">
        <f>IF(A6179="","",IF(OR(A6179=1,A6179=0),H6179,0))</f>
      </c>
      <c r="M6179" s="246">
        <f>IF(A6179="","",IF(A6179=-1,H6179,0))</f>
      </c>
      <c r="N6179">
        <f>IF(J6179="","",IF(E6179="SGD",1,IF(E6179="USD",Settings!$B$22,IF(E6179="HKD",Settings!$B$23,1))))</f>
      </c>
      <c r="O6179">
        <f>IF(OR(B6179="",C6179="",E6179=""),0,(IF(A6179=-1,H6179,0)-IF(OR(A6179=1,A6179=0),H6179,0)+IF(A6179=2,H6179,0))*IF(E6179="SGD",1,IF(E6179="USD",Settings!$B$22,IF(E6179="HKD",Settings!$B$23,1))))</f>
        <v>0</v>
      </c>
      <c r="P6179">
        <f>IF(OR(B6179="",C6179="",E6179=""),0,IF(A6179=2,H6179*IF(E6179="SGD",1,IF(E6179="USD",Settings!$B$22,IF(E6179="HKD",Settings!$B$23,1))),0))</f>
        <v>0</v>
      </c>
      <c r="Q6179" s="312">
        <f>IF(OR(J6179="",G6179=""),"",G6179+ROW()/1000000)</f>
      </c>
      <c r="R6179" s="247">
        <f>IF(Q6179="","",SUMIFS(Txn[Signed Units],Txn[Key],J6179,Txn[Transaction Order],"&lt;="&amp;Q6179))</f>
      </c>
    </row>
    <row r="6180" spans="10:18" ht="15" customHeight="1" x14ac:dyDescent="0.15">
      <c r="J6180" s="246">
        <f>IF(OR(B6180="",C6180="",E6180=""),"",B6180&amp;":"&amp;C6180&amp;":"&amp;E6180)</f>
      </c>
      <c r="K6180" s="247">
        <f>IF(A6180="","",A6180*D6180)</f>
      </c>
      <c r="L6180" s="246">
        <f>IF(A6180="","",IF(OR(A6180=1,A6180=0),H6180,0))</f>
      </c>
      <c r="M6180" s="246">
        <f>IF(A6180="","",IF(A6180=-1,H6180,0))</f>
      </c>
      <c r="N6180">
        <f>IF(J6180="","",IF(E6180="SGD",1,IF(E6180="USD",Settings!$B$22,IF(E6180="HKD",Settings!$B$23,1))))</f>
      </c>
      <c r="O6180">
        <f>IF(OR(B6180="",C6180="",E6180=""),0,(IF(A6180=-1,H6180,0)-IF(OR(A6180=1,A6180=0),H6180,0)+IF(A6180=2,H6180,0))*IF(E6180="SGD",1,IF(E6180="USD",Settings!$B$22,IF(E6180="HKD",Settings!$B$23,1))))</f>
        <v>0</v>
      </c>
      <c r="P6180">
        <f>IF(OR(B6180="",C6180="",E6180=""),0,IF(A6180=2,H6180*IF(E6180="SGD",1,IF(E6180="USD",Settings!$B$22,IF(E6180="HKD",Settings!$B$23,1))),0))</f>
        <v>0</v>
      </c>
      <c r="Q6180" s="312">
        <f>IF(OR(J6180="",G6180=""),"",G6180+ROW()/1000000)</f>
      </c>
      <c r="R6180" s="247">
        <f>IF(Q6180="","",SUMIFS(Txn[Signed Units],Txn[Key],J6180,Txn[Transaction Order],"&lt;="&amp;Q6180))</f>
      </c>
    </row>
    <row r="6181" spans="10:18" ht="15" customHeight="1" x14ac:dyDescent="0.15">
      <c r="J6181" s="246">
        <f>IF(OR(B6181="",C6181="",E6181=""),"",B6181&amp;":"&amp;C6181&amp;":"&amp;E6181)</f>
      </c>
      <c r="K6181" s="247">
        <f>IF(A6181="","",A6181*D6181)</f>
      </c>
      <c r="L6181" s="246">
        <f>IF(A6181="","",IF(OR(A6181=1,A6181=0),H6181,0))</f>
      </c>
      <c r="M6181" s="246">
        <f>IF(A6181="","",IF(A6181=-1,H6181,0))</f>
      </c>
      <c r="N6181">
        <f>IF(J6181="","",IF(E6181="SGD",1,IF(E6181="USD",Settings!$B$22,IF(E6181="HKD",Settings!$B$23,1))))</f>
      </c>
      <c r="O6181">
        <f>IF(OR(B6181="",C6181="",E6181=""),0,(IF(A6181=-1,H6181,0)-IF(OR(A6181=1,A6181=0),H6181,0)+IF(A6181=2,H6181,0))*IF(E6181="SGD",1,IF(E6181="USD",Settings!$B$22,IF(E6181="HKD",Settings!$B$23,1))))</f>
        <v>0</v>
      </c>
      <c r="P6181">
        <f>IF(OR(B6181="",C6181="",E6181=""),0,IF(A6181=2,H6181*IF(E6181="SGD",1,IF(E6181="USD",Settings!$B$22,IF(E6181="HKD",Settings!$B$23,1))),0))</f>
        <v>0</v>
      </c>
      <c r="Q6181" s="312">
        <f>IF(OR(J6181="",G6181=""),"",G6181+ROW()/1000000)</f>
      </c>
      <c r="R6181" s="247">
        <f>IF(Q6181="","",SUMIFS(Txn[Signed Units],Txn[Key],J6181,Txn[Transaction Order],"&lt;="&amp;Q6181))</f>
      </c>
    </row>
    <row r="6182" spans="10:18" ht="15" customHeight="1" x14ac:dyDescent="0.15">
      <c r="J6182" s="246">
        <f>IF(OR(B6182="",C6182="",E6182=""),"",B6182&amp;":"&amp;C6182&amp;":"&amp;E6182)</f>
      </c>
      <c r="K6182" s="247">
        <f>IF(A6182="","",A6182*D6182)</f>
      </c>
      <c r="L6182" s="246">
        <f>IF(A6182="","",IF(OR(A6182=1,A6182=0),H6182,0))</f>
      </c>
      <c r="M6182" s="246">
        <f>IF(A6182="","",IF(A6182=-1,H6182,0))</f>
      </c>
      <c r="N6182">
        <f>IF(J6182="","",IF(E6182="SGD",1,IF(E6182="USD",Settings!$B$22,IF(E6182="HKD",Settings!$B$23,1))))</f>
      </c>
      <c r="O6182">
        <f>IF(OR(B6182="",C6182="",E6182=""),0,(IF(A6182=-1,H6182,0)-IF(OR(A6182=1,A6182=0),H6182,0)+IF(A6182=2,H6182,0))*IF(E6182="SGD",1,IF(E6182="USD",Settings!$B$22,IF(E6182="HKD",Settings!$B$23,1))))</f>
        <v>0</v>
      </c>
      <c r="P6182">
        <f>IF(OR(B6182="",C6182="",E6182=""),0,IF(A6182=2,H6182*IF(E6182="SGD",1,IF(E6182="USD",Settings!$B$22,IF(E6182="HKD",Settings!$B$23,1))),0))</f>
        <v>0</v>
      </c>
      <c r="Q6182" s="312">
        <f>IF(OR(J6182="",G6182=""),"",G6182+ROW()/1000000)</f>
      </c>
      <c r="R6182" s="247">
        <f>IF(Q6182="","",SUMIFS(Txn[Signed Units],Txn[Key],J6182,Txn[Transaction Order],"&lt;="&amp;Q6182))</f>
      </c>
    </row>
    <row r="6183" spans="10:18" ht="15" customHeight="1" x14ac:dyDescent="0.15">
      <c r="J6183" s="246">
        <f>IF(OR(B6183="",C6183="",E6183=""),"",B6183&amp;":"&amp;C6183&amp;":"&amp;E6183)</f>
      </c>
      <c r="K6183" s="247">
        <f>IF(A6183="","",A6183*D6183)</f>
      </c>
      <c r="L6183" s="246">
        <f>IF(A6183="","",IF(OR(A6183=1,A6183=0),H6183,0))</f>
      </c>
      <c r="M6183" s="246">
        <f>IF(A6183="","",IF(A6183=-1,H6183,0))</f>
      </c>
      <c r="N6183">
        <f>IF(J6183="","",IF(E6183="SGD",1,IF(E6183="USD",Settings!$B$22,IF(E6183="HKD",Settings!$B$23,1))))</f>
      </c>
      <c r="O6183">
        <f>IF(OR(B6183="",C6183="",E6183=""),0,(IF(A6183=-1,H6183,0)-IF(OR(A6183=1,A6183=0),H6183,0)+IF(A6183=2,H6183,0))*IF(E6183="SGD",1,IF(E6183="USD",Settings!$B$22,IF(E6183="HKD",Settings!$B$23,1))))</f>
        <v>0</v>
      </c>
      <c r="P6183">
        <f>IF(OR(B6183="",C6183="",E6183=""),0,IF(A6183=2,H6183*IF(E6183="SGD",1,IF(E6183="USD",Settings!$B$22,IF(E6183="HKD",Settings!$B$23,1))),0))</f>
        <v>0</v>
      </c>
      <c r="Q6183" s="312">
        <f>IF(OR(J6183="",G6183=""),"",G6183+ROW()/1000000)</f>
      </c>
      <c r="R6183" s="247">
        <f>IF(Q6183="","",SUMIFS(Txn[Signed Units],Txn[Key],J6183,Txn[Transaction Order],"&lt;="&amp;Q6183))</f>
      </c>
    </row>
    <row r="6184" spans="10:18" ht="15" customHeight="1" x14ac:dyDescent="0.15">
      <c r="J6184" s="246">
        <f>IF(OR(B6184="",C6184="",E6184=""),"",B6184&amp;":"&amp;C6184&amp;":"&amp;E6184)</f>
      </c>
      <c r="K6184" s="247">
        <f>IF(A6184="","",A6184*D6184)</f>
      </c>
      <c r="L6184" s="246">
        <f>IF(A6184="","",IF(OR(A6184=1,A6184=0),H6184,0))</f>
      </c>
      <c r="M6184" s="246">
        <f>IF(A6184="","",IF(A6184=-1,H6184,0))</f>
      </c>
      <c r="N6184">
        <f>IF(J6184="","",IF(E6184="SGD",1,IF(E6184="USD",Settings!$B$22,IF(E6184="HKD",Settings!$B$23,1))))</f>
      </c>
      <c r="O6184">
        <f>IF(OR(B6184="",C6184="",E6184=""),0,(IF(A6184=-1,H6184,0)-IF(OR(A6184=1,A6184=0),H6184,0)+IF(A6184=2,H6184,0))*IF(E6184="SGD",1,IF(E6184="USD",Settings!$B$22,IF(E6184="HKD",Settings!$B$23,1))))</f>
        <v>0</v>
      </c>
      <c r="P6184">
        <f>IF(OR(B6184="",C6184="",E6184=""),0,IF(A6184=2,H6184*IF(E6184="SGD",1,IF(E6184="USD",Settings!$B$22,IF(E6184="HKD",Settings!$B$23,1))),0))</f>
        <v>0</v>
      </c>
      <c r="Q6184" s="312">
        <f>IF(OR(J6184="",G6184=""),"",G6184+ROW()/1000000)</f>
      </c>
      <c r="R6184" s="247">
        <f>IF(Q6184="","",SUMIFS(Txn[Signed Units],Txn[Key],J6184,Txn[Transaction Order],"&lt;="&amp;Q6184))</f>
      </c>
    </row>
    <row r="6185" spans="10:18" ht="15" customHeight="1" x14ac:dyDescent="0.15">
      <c r="J6185" s="246">
        <f>IF(OR(B6185="",C6185="",E6185=""),"",B6185&amp;":"&amp;C6185&amp;":"&amp;E6185)</f>
      </c>
      <c r="K6185" s="247">
        <f>IF(A6185="","",A6185*D6185)</f>
      </c>
      <c r="L6185" s="246">
        <f>IF(A6185="","",IF(OR(A6185=1,A6185=0),H6185,0))</f>
      </c>
      <c r="M6185" s="246">
        <f>IF(A6185="","",IF(A6185=-1,H6185,0))</f>
      </c>
      <c r="N6185">
        <f>IF(J6185="","",IF(E6185="SGD",1,IF(E6185="USD",Settings!$B$22,IF(E6185="HKD",Settings!$B$23,1))))</f>
      </c>
      <c r="O6185">
        <f>IF(OR(B6185="",C6185="",E6185=""),0,(IF(A6185=-1,H6185,0)-IF(OR(A6185=1,A6185=0),H6185,0)+IF(A6185=2,H6185,0))*IF(E6185="SGD",1,IF(E6185="USD",Settings!$B$22,IF(E6185="HKD",Settings!$B$23,1))))</f>
        <v>0</v>
      </c>
      <c r="P6185">
        <f>IF(OR(B6185="",C6185="",E6185=""),0,IF(A6185=2,H6185*IF(E6185="SGD",1,IF(E6185="USD",Settings!$B$22,IF(E6185="HKD",Settings!$B$23,1))),0))</f>
        <v>0</v>
      </c>
      <c r="Q6185" s="312">
        <f>IF(OR(J6185="",G6185=""),"",G6185+ROW()/1000000)</f>
      </c>
      <c r="R6185" s="247">
        <f>IF(Q6185="","",SUMIFS(Txn[Signed Units],Txn[Key],J6185,Txn[Transaction Order],"&lt;="&amp;Q6185))</f>
      </c>
    </row>
    <row r="6186" spans="10:18" ht="15" customHeight="1" x14ac:dyDescent="0.15">
      <c r="J6186" s="246">
        <f>IF(OR(B6186="",C6186="",E6186=""),"",B6186&amp;":"&amp;C6186&amp;":"&amp;E6186)</f>
      </c>
      <c r="K6186" s="247">
        <f>IF(A6186="","",A6186*D6186)</f>
      </c>
      <c r="L6186" s="246">
        <f>IF(A6186="","",IF(OR(A6186=1,A6186=0),H6186,0))</f>
      </c>
      <c r="M6186" s="246">
        <f>IF(A6186="","",IF(A6186=-1,H6186,0))</f>
      </c>
      <c r="N6186">
        <f>IF(J6186="","",IF(E6186="SGD",1,IF(E6186="USD",Settings!$B$22,IF(E6186="HKD",Settings!$B$23,1))))</f>
      </c>
      <c r="O6186">
        <f>IF(OR(B6186="",C6186="",E6186=""),0,(IF(A6186=-1,H6186,0)-IF(OR(A6186=1,A6186=0),H6186,0)+IF(A6186=2,H6186,0))*IF(E6186="SGD",1,IF(E6186="USD",Settings!$B$22,IF(E6186="HKD",Settings!$B$23,1))))</f>
        <v>0</v>
      </c>
      <c r="P6186">
        <f>IF(OR(B6186="",C6186="",E6186=""),0,IF(A6186=2,H6186*IF(E6186="SGD",1,IF(E6186="USD",Settings!$B$22,IF(E6186="HKD",Settings!$B$23,1))),0))</f>
        <v>0</v>
      </c>
      <c r="Q6186" s="312">
        <f>IF(OR(J6186="",G6186=""),"",G6186+ROW()/1000000)</f>
      </c>
      <c r="R6186" s="247">
        <f>IF(Q6186="","",SUMIFS(Txn[Signed Units],Txn[Key],J6186,Txn[Transaction Order],"&lt;="&amp;Q6186))</f>
      </c>
    </row>
    <row r="6187" spans="10:18" ht="15" customHeight="1" x14ac:dyDescent="0.15">
      <c r="J6187" s="246">
        <f>IF(OR(B6187="",C6187="",E6187=""),"",B6187&amp;":"&amp;C6187&amp;":"&amp;E6187)</f>
      </c>
      <c r="K6187" s="247">
        <f>IF(A6187="","",A6187*D6187)</f>
      </c>
      <c r="L6187" s="246">
        <f>IF(A6187="","",IF(OR(A6187=1,A6187=0),H6187,0))</f>
      </c>
      <c r="M6187" s="246">
        <f>IF(A6187="","",IF(A6187=-1,H6187,0))</f>
      </c>
      <c r="N6187">
        <f>IF(J6187="","",IF(E6187="SGD",1,IF(E6187="USD",Settings!$B$22,IF(E6187="HKD",Settings!$B$23,1))))</f>
      </c>
      <c r="O6187">
        <f>IF(OR(B6187="",C6187="",E6187=""),0,(IF(A6187=-1,H6187,0)-IF(OR(A6187=1,A6187=0),H6187,0)+IF(A6187=2,H6187,0))*IF(E6187="SGD",1,IF(E6187="USD",Settings!$B$22,IF(E6187="HKD",Settings!$B$23,1))))</f>
        <v>0</v>
      </c>
      <c r="P6187">
        <f>IF(OR(B6187="",C6187="",E6187=""),0,IF(A6187=2,H6187*IF(E6187="SGD",1,IF(E6187="USD",Settings!$B$22,IF(E6187="HKD",Settings!$B$23,1))),0))</f>
        <v>0</v>
      </c>
      <c r="Q6187" s="312">
        <f>IF(OR(J6187="",G6187=""),"",G6187+ROW()/1000000)</f>
      </c>
      <c r="R6187" s="247">
        <f>IF(Q6187="","",SUMIFS(Txn[Signed Units],Txn[Key],J6187,Txn[Transaction Order],"&lt;="&amp;Q6187))</f>
      </c>
    </row>
    <row r="6188" spans="10:18" ht="15" customHeight="1" x14ac:dyDescent="0.15">
      <c r="J6188" s="246">
        <f>IF(OR(B6188="",C6188="",E6188=""),"",B6188&amp;":"&amp;C6188&amp;":"&amp;E6188)</f>
      </c>
      <c r="K6188" s="247">
        <f>IF(A6188="","",A6188*D6188)</f>
      </c>
      <c r="L6188" s="246">
        <f>IF(A6188="","",IF(OR(A6188=1,A6188=0),H6188,0))</f>
      </c>
      <c r="M6188" s="246">
        <f>IF(A6188="","",IF(A6188=-1,H6188,0))</f>
      </c>
      <c r="N6188">
        <f>IF(J6188="","",IF(E6188="SGD",1,IF(E6188="USD",Settings!$B$22,IF(E6188="HKD",Settings!$B$23,1))))</f>
      </c>
      <c r="O6188">
        <f>IF(OR(B6188="",C6188="",E6188=""),0,(IF(A6188=-1,H6188,0)-IF(OR(A6188=1,A6188=0),H6188,0)+IF(A6188=2,H6188,0))*IF(E6188="SGD",1,IF(E6188="USD",Settings!$B$22,IF(E6188="HKD",Settings!$B$23,1))))</f>
        <v>0</v>
      </c>
      <c r="P6188">
        <f>IF(OR(B6188="",C6188="",E6188=""),0,IF(A6188=2,H6188*IF(E6188="SGD",1,IF(E6188="USD",Settings!$B$22,IF(E6188="HKD",Settings!$B$23,1))),0))</f>
        <v>0</v>
      </c>
      <c r="Q6188" s="312">
        <f>IF(OR(J6188="",G6188=""),"",G6188+ROW()/1000000)</f>
      </c>
      <c r="R6188" s="247">
        <f>IF(Q6188="","",SUMIFS(Txn[Signed Units],Txn[Key],J6188,Txn[Transaction Order],"&lt;="&amp;Q6188))</f>
      </c>
    </row>
    <row r="6189" spans="10:18" ht="15" customHeight="1" x14ac:dyDescent="0.15">
      <c r="J6189" s="246">
        <f>IF(OR(B6189="",C6189="",E6189=""),"",B6189&amp;":"&amp;C6189&amp;":"&amp;E6189)</f>
      </c>
      <c r="K6189" s="247">
        <f>IF(A6189="","",A6189*D6189)</f>
      </c>
      <c r="L6189" s="246">
        <f>IF(A6189="","",IF(OR(A6189=1,A6189=0),H6189,0))</f>
      </c>
      <c r="M6189" s="246">
        <f>IF(A6189="","",IF(A6189=-1,H6189,0))</f>
      </c>
      <c r="N6189">
        <f>IF(J6189="","",IF(E6189="SGD",1,IF(E6189="USD",Settings!$B$22,IF(E6189="HKD",Settings!$B$23,1))))</f>
      </c>
      <c r="O6189">
        <f>IF(OR(B6189="",C6189="",E6189=""),0,(IF(A6189=-1,H6189,0)-IF(OR(A6189=1,A6189=0),H6189,0)+IF(A6189=2,H6189,0))*IF(E6189="SGD",1,IF(E6189="USD",Settings!$B$22,IF(E6189="HKD",Settings!$B$23,1))))</f>
        <v>0</v>
      </c>
      <c r="P6189">
        <f>IF(OR(B6189="",C6189="",E6189=""),0,IF(A6189=2,H6189*IF(E6189="SGD",1,IF(E6189="USD",Settings!$B$22,IF(E6189="HKD",Settings!$B$23,1))),0))</f>
        <v>0</v>
      </c>
      <c r="Q6189" s="312">
        <f>IF(OR(J6189="",G6189=""),"",G6189+ROW()/1000000)</f>
      </c>
      <c r="R6189" s="247">
        <f>IF(Q6189="","",SUMIFS(Txn[Signed Units],Txn[Key],J6189,Txn[Transaction Order],"&lt;="&amp;Q6189))</f>
      </c>
    </row>
    <row r="6190" spans="10:18" ht="15" customHeight="1" x14ac:dyDescent="0.15">
      <c r="J6190" s="246">
        <f>IF(OR(B6190="",C6190="",E6190=""),"",B6190&amp;":"&amp;C6190&amp;":"&amp;E6190)</f>
      </c>
      <c r="K6190" s="247">
        <f>IF(A6190="","",A6190*D6190)</f>
      </c>
      <c r="L6190" s="246">
        <f>IF(A6190="","",IF(OR(A6190=1,A6190=0),H6190,0))</f>
      </c>
      <c r="M6190" s="246">
        <f>IF(A6190="","",IF(A6190=-1,H6190,0))</f>
      </c>
      <c r="N6190">
        <f>IF(J6190="","",IF(E6190="SGD",1,IF(E6190="USD",Settings!$B$22,IF(E6190="HKD",Settings!$B$23,1))))</f>
      </c>
      <c r="O6190">
        <f>IF(OR(B6190="",C6190="",E6190=""),0,(IF(A6190=-1,H6190,0)-IF(OR(A6190=1,A6190=0),H6190,0)+IF(A6190=2,H6190,0))*IF(E6190="SGD",1,IF(E6190="USD",Settings!$B$22,IF(E6190="HKD",Settings!$B$23,1))))</f>
        <v>0</v>
      </c>
      <c r="P6190">
        <f>IF(OR(B6190="",C6190="",E6190=""),0,IF(A6190=2,H6190*IF(E6190="SGD",1,IF(E6190="USD",Settings!$B$22,IF(E6190="HKD",Settings!$B$23,1))),0))</f>
        <v>0</v>
      </c>
      <c r="Q6190" s="312">
        <f>IF(OR(J6190="",G6190=""),"",G6190+ROW()/1000000)</f>
      </c>
      <c r="R6190" s="247">
        <f>IF(Q6190="","",SUMIFS(Txn[Signed Units],Txn[Key],J6190,Txn[Transaction Order],"&lt;="&amp;Q6190))</f>
      </c>
    </row>
    <row r="6191" spans="10:18" ht="15" customHeight="1" x14ac:dyDescent="0.15">
      <c r="J6191" s="246">
        <f>IF(OR(B6191="",C6191="",E6191=""),"",B6191&amp;":"&amp;C6191&amp;":"&amp;E6191)</f>
      </c>
      <c r="K6191" s="247">
        <f>IF(A6191="","",A6191*D6191)</f>
      </c>
      <c r="L6191" s="246">
        <f>IF(A6191="","",IF(OR(A6191=1,A6191=0),H6191,0))</f>
      </c>
      <c r="M6191" s="246">
        <f>IF(A6191="","",IF(A6191=-1,H6191,0))</f>
      </c>
      <c r="N6191">
        <f>IF(J6191="","",IF(E6191="SGD",1,IF(E6191="USD",Settings!$B$22,IF(E6191="HKD",Settings!$B$23,1))))</f>
      </c>
      <c r="O6191">
        <f>IF(OR(B6191="",C6191="",E6191=""),0,(IF(A6191=-1,H6191,0)-IF(OR(A6191=1,A6191=0),H6191,0)+IF(A6191=2,H6191,0))*IF(E6191="SGD",1,IF(E6191="USD",Settings!$B$22,IF(E6191="HKD",Settings!$B$23,1))))</f>
        <v>0</v>
      </c>
      <c r="P6191">
        <f>IF(OR(B6191="",C6191="",E6191=""),0,IF(A6191=2,H6191*IF(E6191="SGD",1,IF(E6191="USD",Settings!$B$22,IF(E6191="HKD",Settings!$B$23,1))),0))</f>
        <v>0</v>
      </c>
      <c r="Q6191" s="312">
        <f>IF(OR(J6191="",G6191=""),"",G6191+ROW()/1000000)</f>
      </c>
      <c r="R6191" s="247">
        <f>IF(Q6191="","",SUMIFS(Txn[Signed Units],Txn[Key],J6191,Txn[Transaction Order],"&lt;="&amp;Q6191))</f>
      </c>
    </row>
    <row r="6192" spans="10:18" ht="15" customHeight="1" x14ac:dyDescent="0.15">
      <c r="J6192" s="246">
        <f>IF(OR(B6192="",C6192="",E6192=""),"",B6192&amp;":"&amp;C6192&amp;":"&amp;E6192)</f>
      </c>
      <c r="K6192" s="247">
        <f>IF(A6192="","",A6192*D6192)</f>
      </c>
      <c r="L6192" s="246">
        <f>IF(A6192="","",IF(OR(A6192=1,A6192=0),H6192,0))</f>
      </c>
      <c r="M6192" s="246">
        <f>IF(A6192="","",IF(A6192=-1,H6192,0))</f>
      </c>
      <c r="N6192">
        <f>IF(J6192="","",IF(E6192="SGD",1,IF(E6192="USD",Settings!$B$22,IF(E6192="HKD",Settings!$B$23,1))))</f>
      </c>
      <c r="O6192">
        <f>IF(OR(B6192="",C6192="",E6192=""),0,(IF(A6192=-1,H6192,0)-IF(OR(A6192=1,A6192=0),H6192,0)+IF(A6192=2,H6192,0))*IF(E6192="SGD",1,IF(E6192="USD",Settings!$B$22,IF(E6192="HKD",Settings!$B$23,1))))</f>
        <v>0</v>
      </c>
      <c r="P6192">
        <f>IF(OR(B6192="",C6192="",E6192=""),0,IF(A6192=2,H6192*IF(E6192="SGD",1,IF(E6192="USD",Settings!$B$22,IF(E6192="HKD",Settings!$B$23,1))),0))</f>
        <v>0</v>
      </c>
      <c r="Q6192" s="312">
        <f>IF(OR(J6192="",G6192=""),"",G6192+ROW()/1000000)</f>
      </c>
      <c r="R6192" s="247">
        <f>IF(Q6192="","",SUMIFS(Txn[Signed Units],Txn[Key],J6192,Txn[Transaction Order],"&lt;="&amp;Q6192))</f>
      </c>
    </row>
    <row r="6193" spans="10:18" ht="15" customHeight="1" x14ac:dyDescent="0.15">
      <c r="J6193" s="246">
        <f>IF(OR(B6193="",C6193="",E6193=""),"",B6193&amp;":"&amp;C6193&amp;":"&amp;E6193)</f>
      </c>
      <c r="K6193" s="247">
        <f>IF(A6193="","",A6193*D6193)</f>
      </c>
      <c r="L6193" s="246">
        <f>IF(A6193="","",IF(OR(A6193=1,A6193=0),H6193,0))</f>
      </c>
      <c r="M6193" s="246">
        <f>IF(A6193="","",IF(A6193=-1,H6193,0))</f>
      </c>
      <c r="N6193">
        <f>IF(J6193="","",IF(E6193="SGD",1,IF(E6193="USD",Settings!$B$22,IF(E6193="HKD",Settings!$B$23,1))))</f>
      </c>
      <c r="O6193">
        <f>IF(OR(B6193="",C6193="",E6193=""),0,(IF(A6193=-1,H6193,0)-IF(OR(A6193=1,A6193=0),H6193,0)+IF(A6193=2,H6193,0))*IF(E6193="SGD",1,IF(E6193="USD",Settings!$B$22,IF(E6193="HKD",Settings!$B$23,1))))</f>
        <v>0</v>
      </c>
      <c r="P6193">
        <f>IF(OR(B6193="",C6193="",E6193=""),0,IF(A6193=2,H6193*IF(E6193="SGD",1,IF(E6193="USD",Settings!$B$22,IF(E6193="HKD",Settings!$B$23,1))),0))</f>
        <v>0</v>
      </c>
      <c r="Q6193" s="312">
        <f>IF(OR(J6193="",G6193=""),"",G6193+ROW()/1000000)</f>
      </c>
      <c r="R6193" s="247">
        <f>IF(Q6193="","",SUMIFS(Txn[Signed Units],Txn[Key],J6193,Txn[Transaction Order],"&lt;="&amp;Q6193))</f>
      </c>
    </row>
    <row r="6194" spans="10:18" ht="15" customHeight="1" x14ac:dyDescent="0.15">
      <c r="J6194" s="246">
        <f>IF(OR(B6194="",C6194="",E6194=""),"",B6194&amp;":"&amp;C6194&amp;":"&amp;E6194)</f>
      </c>
      <c r="K6194" s="247">
        <f>IF(A6194="","",A6194*D6194)</f>
      </c>
      <c r="L6194" s="246">
        <f>IF(A6194="","",IF(OR(A6194=1,A6194=0),H6194,0))</f>
      </c>
      <c r="M6194" s="246">
        <f>IF(A6194="","",IF(A6194=-1,H6194,0))</f>
      </c>
      <c r="N6194">
        <f>IF(J6194="","",IF(E6194="SGD",1,IF(E6194="USD",Settings!$B$22,IF(E6194="HKD",Settings!$B$23,1))))</f>
      </c>
      <c r="O6194">
        <f>IF(OR(B6194="",C6194="",E6194=""),0,(IF(A6194=-1,H6194,0)-IF(OR(A6194=1,A6194=0),H6194,0)+IF(A6194=2,H6194,0))*IF(E6194="SGD",1,IF(E6194="USD",Settings!$B$22,IF(E6194="HKD",Settings!$B$23,1))))</f>
        <v>0</v>
      </c>
      <c r="P6194">
        <f>IF(OR(B6194="",C6194="",E6194=""),0,IF(A6194=2,H6194*IF(E6194="SGD",1,IF(E6194="USD",Settings!$B$22,IF(E6194="HKD",Settings!$B$23,1))),0))</f>
        <v>0</v>
      </c>
      <c r="Q6194" s="312">
        <f>IF(OR(J6194="",G6194=""),"",G6194+ROW()/1000000)</f>
      </c>
      <c r="R6194" s="247">
        <f>IF(Q6194="","",SUMIFS(Txn[Signed Units],Txn[Key],J6194,Txn[Transaction Order],"&lt;="&amp;Q6194))</f>
      </c>
    </row>
    <row r="6195" spans="10:18" ht="15" customHeight="1" x14ac:dyDescent="0.15">
      <c r="J6195" s="246">
        <f>IF(OR(B6195="",C6195="",E6195=""),"",B6195&amp;":"&amp;C6195&amp;":"&amp;E6195)</f>
      </c>
      <c r="K6195" s="247">
        <f>IF(A6195="","",A6195*D6195)</f>
      </c>
      <c r="L6195" s="246">
        <f>IF(A6195="","",IF(OR(A6195=1,A6195=0),H6195,0))</f>
      </c>
      <c r="M6195" s="246">
        <f>IF(A6195="","",IF(A6195=-1,H6195,0))</f>
      </c>
      <c r="N6195">
        <f>IF(J6195="","",IF(E6195="SGD",1,IF(E6195="USD",Settings!$B$22,IF(E6195="HKD",Settings!$B$23,1))))</f>
      </c>
      <c r="O6195">
        <f>IF(OR(B6195="",C6195="",E6195=""),0,(IF(A6195=-1,H6195,0)-IF(OR(A6195=1,A6195=0),H6195,0)+IF(A6195=2,H6195,0))*IF(E6195="SGD",1,IF(E6195="USD",Settings!$B$22,IF(E6195="HKD",Settings!$B$23,1))))</f>
        <v>0</v>
      </c>
      <c r="P6195">
        <f>IF(OR(B6195="",C6195="",E6195=""),0,IF(A6195=2,H6195*IF(E6195="SGD",1,IF(E6195="USD",Settings!$B$22,IF(E6195="HKD",Settings!$B$23,1))),0))</f>
        <v>0</v>
      </c>
      <c r="Q6195" s="312">
        <f>IF(OR(J6195="",G6195=""),"",G6195+ROW()/1000000)</f>
      </c>
      <c r="R6195" s="247">
        <f>IF(Q6195="","",SUMIFS(Txn[Signed Units],Txn[Key],J6195,Txn[Transaction Order],"&lt;="&amp;Q6195))</f>
      </c>
    </row>
    <row r="6196" spans="10:18" ht="15" customHeight="1" x14ac:dyDescent="0.15">
      <c r="J6196" s="246">
        <f>IF(OR(B6196="",C6196="",E6196=""),"",B6196&amp;":"&amp;C6196&amp;":"&amp;E6196)</f>
      </c>
      <c r="K6196" s="247">
        <f>IF(A6196="","",A6196*D6196)</f>
      </c>
      <c r="L6196" s="246">
        <f>IF(A6196="","",IF(OR(A6196=1,A6196=0),H6196,0))</f>
      </c>
      <c r="M6196" s="246">
        <f>IF(A6196="","",IF(A6196=-1,H6196,0))</f>
      </c>
      <c r="N6196">
        <f>IF(J6196="","",IF(E6196="SGD",1,IF(E6196="USD",Settings!$B$22,IF(E6196="HKD",Settings!$B$23,1))))</f>
      </c>
      <c r="O6196">
        <f>IF(OR(B6196="",C6196="",E6196=""),0,(IF(A6196=-1,H6196,0)-IF(OR(A6196=1,A6196=0),H6196,0)+IF(A6196=2,H6196,0))*IF(E6196="SGD",1,IF(E6196="USD",Settings!$B$22,IF(E6196="HKD",Settings!$B$23,1))))</f>
        <v>0</v>
      </c>
      <c r="P6196">
        <f>IF(OR(B6196="",C6196="",E6196=""),0,IF(A6196=2,H6196*IF(E6196="SGD",1,IF(E6196="USD",Settings!$B$22,IF(E6196="HKD",Settings!$B$23,1))),0))</f>
        <v>0</v>
      </c>
      <c r="Q6196" s="312">
        <f>IF(OR(J6196="",G6196=""),"",G6196+ROW()/1000000)</f>
      </c>
      <c r="R6196" s="247">
        <f>IF(Q6196="","",SUMIFS(Txn[Signed Units],Txn[Key],J6196,Txn[Transaction Order],"&lt;="&amp;Q6196))</f>
      </c>
    </row>
    <row r="6197" spans="10:18" ht="15" customHeight="1" x14ac:dyDescent="0.15">
      <c r="J6197" s="246">
        <f>IF(OR(B6197="",C6197="",E6197=""),"",B6197&amp;":"&amp;C6197&amp;":"&amp;E6197)</f>
      </c>
      <c r="K6197" s="247">
        <f>IF(A6197="","",A6197*D6197)</f>
      </c>
      <c r="L6197" s="246">
        <f>IF(A6197="","",IF(OR(A6197=1,A6197=0),H6197,0))</f>
      </c>
      <c r="M6197" s="246">
        <f>IF(A6197="","",IF(A6197=-1,H6197,0))</f>
      </c>
      <c r="N6197">
        <f>IF(J6197="","",IF(E6197="SGD",1,IF(E6197="USD",Settings!$B$22,IF(E6197="HKD",Settings!$B$23,1))))</f>
      </c>
      <c r="O6197">
        <f>IF(OR(B6197="",C6197="",E6197=""),0,(IF(A6197=-1,H6197,0)-IF(OR(A6197=1,A6197=0),H6197,0)+IF(A6197=2,H6197,0))*IF(E6197="SGD",1,IF(E6197="USD",Settings!$B$22,IF(E6197="HKD",Settings!$B$23,1))))</f>
        <v>0</v>
      </c>
      <c r="P6197">
        <f>IF(OR(B6197="",C6197="",E6197=""),0,IF(A6197=2,H6197*IF(E6197="SGD",1,IF(E6197="USD",Settings!$B$22,IF(E6197="HKD",Settings!$B$23,1))),0))</f>
        <v>0</v>
      </c>
      <c r="Q6197" s="312">
        <f>IF(OR(J6197="",G6197=""),"",G6197+ROW()/1000000)</f>
      </c>
      <c r="R6197" s="247">
        <f>IF(Q6197="","",SUMIFS(Txn[Signed Units],Txn[Key],J6197,Txn[Transaction Order],"&lt;="&amp;Q6197))</f>
      </c>
    </row>
    <row r="6198" spans="10:18" ht="15" customHeight="1" x14ac:dyDescent="0.15">
      <c r="J6198" s="246">
        <f>IF(OR(B6198="",C6198="",E6198=""),"",B6198&amp;":"&amp;C6198&amp;":"&amp;E6198)</f>
      </c>
      <c r="K6198" s="247">
        <f>IF(A6198="","",A6198*D6198)</f>
      </c>
      <c r="L6198" s="246">
        <f>IF(A6198="","",IF(OR(A6198=1,A6198=0),H6198,0))</f>
      </c>
      <c r="M6198" s="246">
        <f>IF(A6198="","",IF(A6198=-1,H6198,0))</f>
      </c>
      <c r="N6198">
        <f>IF(J6198="","",IF(E6198="SGD",1,IF(E6198="USD",Settings!$B$22,IF(E6198="HKD",Settings!$B$23,1))))</f>
      </c>
      <c r="O6198">
        <f>IF(OR(B6198="",C6198="",E6198=""),0,(IF(A6198=-1,H6198,0)-IF(OR(A6198=1,A6198=0),H6198,0)+IF(A6198=2,H6198,0))*IF(E6198="SGD",1,IF(E6198="USD",Settings!$B$22,IF(E6198="HKD",Settings!$B$23,1))))</f>
        <v>0</v>
      </c>
      <c r="P6198">
        <f>IF(OR(B6198="",C6198="",E6198=""),0,IF(A6198=2,H6198*IF(E6198="SGD",1,IF(E6198="USD",Settings!$B$22,IF(E6198="HKD",Settings!$B$23,1))),0))</f>
        <v>0</v>
      </c>
      <c r="Q6198" s="312">
        <f>IF(OR(J6198="",G6198=""),"",G6198+ROW()/1000000)</f>
      </c>
      <c r="R6198" s="247">
        <f>IF(Q6198="","",SUMIFS(Txn[Signed Units],Txn[Key],J6198,Txn[Transaction Order],"&lt;="&amp;Q6198))</f>
      </c>
    </row>
    <row r="6199" spans="10:18" ht="15" customHeight="1" x14ac:dyDescent="0.15">
      <c r="J6199" s="246">
        <f>IF(OR(B6199="",C6199="",E6199=""),"",B6199&amp;":"&amp;C6199&amp;":"&amp;E6199)</f>
      </c>
      <c r="K6199" s="247">
        <f>IF(A6199="","",A6199*D6199)</f>
      </c>
      <c r="L6199" s="246">
        <f>IF(A6199="","",IF(OR(A6199=1,A6199=0),H6199,0))</f>
      </c>
      <c r="M6199" s="246">
        <f>IF(A6199="","",IF(A6199=-1,H6199,0))</f>
      </c>
      <c r="N6199">
        <f>IF(J6199="","",IF(E6199="SGD",1,IF(E6199="USD",Settings!$B$22,IF(E6199="HKD",Settings!$B$23,1))))</f>
      </c>
      <c r="O6199">
        <f>IF(OR(B6199="",C6199="",E6199=""),0,(IF(A6199=-1,H6199,0)-IF(OR(A6199=1,A6199=0),H6199,0)+IF(A6199=2,H6199,0))*IF(E6199="SGD",1,IF(E6199="USD",Settings!$B$22,IF(E6199="HKD",Settings!$B$23,1))))</f>
        <v>0</v>
      </c>
      <c r="P6199">
        <f>IF(OR(B6199="",C6199="",E6199=""),0,IF(A6199=2,H6199*IF(E6199="SGD",1,IF(E6199="USD",Settings!$B$22,IF(E6199="HKD",Settings!$B$23,1))),0))</f>
        <v>0</v>
      </c>
      <c r="Q6199" s="312">
        <f>IF(OR(J6199="",G6199=""),"",G6199+ROW()/1000000)</f>
      </c>
      <c r="R6199" s="247">
        <f>IF(Q6199="","",SUMIFS(Txn[Signed Units],Txn[Key],J6199,Txn[Transaction Order],"&lt;="&amp;Q6199))</f>
      </c>
    </row>
    <row r="6200" spans="10:18" ht="15" customHeight="1" x14ac:dyDescent="0.15">
      <c r="J6200" s="246">
        <f>IF(OR(B6200="",C6200="",E6200=""),"",B6200&amp;":"&amp;C6200&amp;":"&amp;E6200)</f>
      </c>
      <c r="K6200" s="247">
        <f>IF(A6200="","",A6200*D6200)</f>
      </c>
      <c r="L6200" s="246">
        <f>IF(A6200="","",IF(OR(A6200=1,A6200=0),H6200,0))</f>
      </c>
      <c r="M6200" s="246">
        <f>IF(A6200="","",IF(A6200=-1,H6200,0))</f>
      </c>
      <c r="N6200">
        <f>IF(J6200="","",IF(E6200="SGD",1,IF(E6200="USD",Settings!$B$22,IF(E6200="HKD",Settings!$B$23,1))))</f>
      </c>
      <c r="O6200">
        <f>IF(OR(B6200="",C6200="",E6200=""),0,(IF(A6200=-1,H6200,0)-IF(OR(A6200=1,A6200=0),H6200,0)+IF(A6200=2,H6200,0))*IF(E6200="SGD",1,IF(E6200="USD",Settings!$B$22,IF(E6200="HKD",Settings!$B$23,1))))</f>
        <v>0</v>
      </c>
      <c r="P6200">
        <f>IF(OR(B6200="",C6200="",E6200=""),0,IF(A6200=2,H6200*IF(E6200="SGD",1,IF(E6200="USD",Settings!$B$22,IF(E6200="HKD",Settings!$B$23,1))),0))</f>
        <v>0</v>
      </c>
      <c r="Q6200" s="312">
        <f>IF(OR(J6200="",G6200=""),"",G6200+ROW()/1000000)</f>
      </c>
      <c r="R6200" s="247">
        <f>IF(Q6200="","",SUMIFS(Txn[Signed Units],Txn[Key],J6200,Txn[Transaction Order],"&lt;="&amp;Q6200))</f>
      </c>
    </row>
    <row r="6201" spans="10:18" ht="15" customHeight="1" x14ac:dyDescent="0.15">
      <c r="J6201" s="246">
        <f>IF(OR(B6201="",C6201="",E6201=""),"",B6201&amp;":"&amp;C6201&amp;":"&amp;E6201)</f>
      </c>
      <c r="K6201" s="247">
        <f>IF(A6201="","",A6201*D6201)</f>
      </c>
      <c r="L6201" s="246">
        <f>IF(A6201="","",IF(OR(A6201=1,A6201=0),H6201,0))</f>
      </c>
      <c r="M6201" s="246">
        <f>IF(A6201="","",IF(A6201=-1,H6201,0))</f>
      </c>
      <c r="N6201">
        <f>IF(J6201="","",IF(E6201="SGD",1,IF(E6201="USD",Settings!$B$22,IF(E6201="HKD",Settings!$B$23,1))))</f>
      </c>
      <c r="O6201">
        <f>IF(OR(B6201="",C6201="",E6201=""),0,(IF(A6201=-1,H6201,0)-IF(OR(A6201=1,A6201=0),H6201,0)+IF(A6201=2,H6201,0))*IF(E6201="SGD",1,IF(E6201="USD",Settings!$B$22,IF(E6201="HKD",Settings!$B$23,1))))</f>
        <v>0</v>
      </c>
      <c r="P6201">
        <f>IF(OR(B6201="",C6201="",E6201=""),0,IF(A6201=2,H6201*IF(E6201="SGD",1,IF(E6201="USD",Settings!$B$22,IF(E6201="HKD",Settings!$B$23,1))),0))</f>
        <v>0</v>
      </c>
      <c r="Q6201" s="312">
        <f>IF(OR(J6201="",G6201=""),"",G6201+ROW()/1000000)</f>
      </c>
      <c r="R6201" s="247">
        <f>IF(Q6201="","",SUMIFS(Txn[Signed Units],Txn[Key],J6201,Txn[Transaction Order],"&lt;="&amp;Q6201))</f>
      </c>
    </row>
    <row r="6202" spans="10:18" ht="15" customHeight="1" x14ac:dyDescent="0.15">
      <c r="J6202" s="246">
        <f>IF(OR(B6202="",C6202="",E6202=""),"",B6202&amp;":"&amp;C6202&amp;":"&amp;E6202)</f>
      </c>
      <c r="K6202" s="247">
        <f>IF(A6202="","",A6202*D6202)</f>
      </c>
      <c r="L6202" s="246">
        <f>IF(A6202="","",IF(OR(A6202=1,A6202=0),H6202,0))</f>
      </c>
      <c r="M6202" s="246">
        <f>IF(A6202="","",IF(A6202=-1,H6202,0))</f>
      </c>
      <c r="N6202">
        <f>IF(J6202="","",IF(E6202="SGD",1,IF(E6202="USD",Settings!$B$22,IF(E6202="HKD",Settings!$B$23,1))))</f>
      </c>
      <c r="O6202">
        <f>IF(OR(B6202="",C6202="",E6202=""),0,(IF(A6202=-1,H6202,0)-IF(OR(A6202=1,A6202=0),H6202,0)+IF(A6202=2,H6202,0))*IF(E6202="SGD",1,IF(E6202="USD",Settings!$B$22,IF(E6202="HKD",Settings!$B$23,1))))</f>
        <v>0</v>
      </c>
      <c r="P6202">
        <f>IF(OR(B6202="",C6202="",E6202=""),0,IF(A6202=2,H6202*IF(E6202="SGD",1,IF(E6202="USD",Settings!$B$22,IF(E6202="HKD",Settings!$B$23,1))),0))</f>
        <v>0</v>
      </c>
      <c r="Q6202" s="312">
        <f>IF(OR(J6202="",G6202=""),"",G6202+ROW()/1000000)</f>
      </c>
      <c r="R6202" s="247">
        <f>IF(Q6202="","",SUMIFS(Txn[Signed Units],Txn[Key],J6202,Txn[Transaction Order],"&lt;="&amp;Q6202))</f>
      </c>
    </row>
    <row r="6203" spans="10:18" ht="15" customHeight="1" x14ac:dyDescent="0.15">
      <c r="J6203" s="246">
        <f>IF(OR(B6203="",C6203="",E6203=""),"",B6203&amp;":"&amp;C6203&amp;":"&amp;E6203)</f>
      </c>
      <c r="K6203" s="247">
        <f>IF(A6203="","",A6203*D6203)</f>
      </c>
      <c r="L6203" s="246">
        <f>IF(A6203="","",IF(OR(A6203=1,A6203=0),H6203,0))</f>
      </c>
      <c r="M6203" s="246">
        <f>IF(A6203="","",IF(A6203=-1,H6203,0))</f>
      </c>
      <c r="N6203">
        <f>IF(J6203="","",IF(E6203="SGD",1,IF(E6203="USD",Settings!$B$22,IF(E6203="HKD",Settings!$B$23,1))))</f>
      </c>
      <c r="O6203">
        <f>IF(OR(B6203="",C6203="",E6203=""),0,(IF(A6203=-1,H6203,0)-IF(OR(A6203=1,A6203=0),H6203,0)+IF(A6203=2,H6203,0))*IF(E6203="SGD",1,IF(E6203="USD",Settings!$B$22,IF(E6203="HKD",Settings!$B$23,1))))</f>
        <v>0</v>
      </c>
      <c r="P6203">
        <f>IF(OR(B6203="",C6203="",E6203=""),0,IF(A6203=2,H6203*IF(E6203="SGD",1,IF(E6203="USD",Settings!$B$22,IF(E6203="HKD",Settings!$B$23,1))),0))</f>
        <v>0</v>
      </c>
      <c r="Q6203" s="312">
        <f>IF(OR(J6203="",G6203=""),"",G6203+ROW()/1000000)</f>
      </c>
      <c r="R6203" s="247">
        <f>IF(Q6203="","",SUMIFS(Txn[Signed Units],Txn[Key],J6203,Txn[Transaction Order],"&lt;="&amp;Q6203))</f>
      </c>
    </row>
    <row r="6204" spans="10:18" ht="15" customHeight="1" x14ac:dyDescent="0.15">
      <c r="J6204" s="246">
        <f>IF(OR(B6204="",C6204="",E6204=""),"",B6204&amp;":"&amp;C6204&amp;":"&amp;E6204)</f>
      </c>
      <c r="K6204" s="247">
        <f>IF(A6204="","",A6204*D6204)</f>
      </c>
      <c r="L6204" s="246">
        <f>IF(A6204="","",IF(OR(A6204=1,A6204=0),H6204,0))</f>
      </c>
      <c r="M6204" s="246">
        <f>IF(A6204="","",IF(A6204=-1,H6204,0))</f>
      </c>
      <c r="N6204">
        <f>IF(J6204="","",IF(E6204="SGD",1,IF(E6204="USD",Settings!$B$22,IF(E6204="HKD",Settings!$B$23,1))))</f>
      </c>
      <c r="O6204">
        <f>IF(OR(B6204="",C6204="",E6204=""),0,(IF(A6204=-1,H6204,0)-IF(OR(A6204=1,A6204=0),H6204,0)+IF(A6204=2,H6204,0))*IF(E6204="SGD",1,IF(E6204="USD",Settings!$B$22,IF(E6204="HKD",Settings!$B$23,1))))</f>
        <v>0</v>
      </c>
      <c r="P6204">
        <f>IF(OR(B6204="",C6204="",E6204=""),0,IF(A6204=2,H6204*IF(E6204="SGD",1,IF(E6204="USD",Settings!$B$22,IF(E6204="HKD",Settings!$B$23,1))),0))</f>
        <v>0</v>
      </c>
      <c r="Q6204" s="312">
        <f>IF(OR(J6204="",G6204=""),"",G6204+ROW()/1000000)</f>
      </c>
      <c r="R6204" s="247">
        <f>IF(Q6204="","",SUMIFS(Txn[Signed Units],Txn[Key],J6204,Txn[Transaction Order],"&lt;="&amp;Q6204))</f>
      </c>
    </row>
    <row r="6205" spans="10:18" ht="15" customHeight="1" x14ac:dyDescent="0.15">
      <c r="J6205" s="246">
        <f>IF(OR(B6205="",C6205="",E6205=""),"",B6205&amp;":"&amp;C6205&amp;":"&amp;E6205)</f>
      </c>
      <c r="K6205" s="247">
        <f>IF(A6205="","",A6205*D6205)</f>
      </c>
      <c r="L6205" s="246">
        <f>IF(A6205="","",IF(OR(A6205=1,A6205=0),H6205,0))</f>
      </c>
      <c r="M6205" s="246">
        <f>IF(A6205="","",IF(A6205=-1,H6205,0))</f>
      </c>
      <c r="N6205">
        <f>IF(J6205="","",IF(E6205="SGD",1,IF(E6205="USD",Settings!$B$22,IF(E6205="HKD",Settings!$B$23,1))))</f>
      </c>
      <c r="O6205">
        <f>IF(OR(B6205="",C6205="",E6205=""),0,(IF(A6205=-1,H6205,0)-IF(OR(A6205=1,A6205=0),H6205,0)+IF(A6205=2,H6205,0))*IF(E6205="SGD",1,IF(E6205="USD",Settings!$B$22,IF(E6205="HKD",Settings!$B$23,1))))</f>
        <v>0</v>
      </c>
      <c r="P6205">
        <f>IF(OR(B6205="",C6205="",E6205=""),0,IF(A6205=2,H6205*IF(E6205="SGD",1,IF(E6205="USD",Settings!$B$22,IF(E6205="HKD",Settings!$B$23,1))),0))</f>
        <v>0</v>
      </c>
      <c r="Q6205" s="312">
        <f>IF(OR(J6205="",G6205=""),"",G6205+ROW()/1000000)</f>
      </c>
      <c r="R6205" s="247">
        <f>IF(Q6205="","",SUMIFS(Txn[Signed Units],Txn[Key],J6205,Txn[Transaction Order],"&lt;="&amp;Q6205))</f>
      </c>
    </row>
    <row r="6206" spans="10:18" ht="15" customHeight="1" x14ac:dyDescent="0.15">
      <c r="J6206" s="246">
        <f>IF(OR(B6206="",C6206="",E6206=""),"",B6206&amp;":"&amp;C6206&amp;":"&amp;E6206)</f>
      </c>
      <c r="K6206" s="247">
        <f>IF(A6206="","",A6206*D6206)</f>
      </c>
      <c r="L6206" s="246">
        <f>IF(A6206="","",IF(OR(A6206=1,A6206=0),H6206,0))</f>
      </c>
      <c r="M6206" s="246">
        <f>IF(A6206="","",IF(A6206=-1,H6206,0))</f>
      </c>
      <c r="N6206">
        <f>IF(J6206="","",IF(E6206="SGD",1,IF(E6206="USD",Settings!$B$22,IF(E6206="HKD",Settings!$B$23,1))))</f>
      </c>
      <c r="O6206">
        <f>IF(OR(B6206="",C6206="",E6206=""),0,(IF(A6206=-1,H6206,0)-IF(OR(A6206=1,A6206=0),H6206,0)+IF(A6206=2,H6206,0))*IF(E6206="SGD",1,IF(E6206="USD",Settings!$B$22,IF(E6206="HKD",Settings!$B$23,1))))</f>
        <v>0</v>
      </c>
      <c r="P6206">
        <f>IF(OR(B6206="",C6206="",E6206=""),0,IF(A6206=2,H6206*IF(E6206="SGD",1,IF(E6206="USD",Settings!$B$22,IF(E6206="HKD",Settings!$B$23,1))),0))</f>
        <v>0</v>
      </c>
      <c r="Q6206" s="312">
        <f>IF(OR(J6206="",G6206=""),"",G6206+ROW()/1000000)</f>
      </c>
      <c r="R6206" s="247">
        <f>IF(Q6206="","",SUMIFS(Txn[Signed Units],Txn[Key],J6206,Txn[Transaction Order],"&lt;="&amp;Q6206))</f>
      </c>
    </row>
    <row r="6207" spans="10:18" ht="15" customHeight="1" x14ac:dyDescent="0.15">
      <c r="J6207" s="246">
        <f>IF(OR(B6207="",C6207="",E6207=""),"",B6207&amp;":"&amp;C6207&amp;":"&amp;E6207)</f>
      </c>
      <c r="K6207" s="247">
        <f>IF(A6207="","",A6207*D6207)</f>
      </c>
      <c r="L6207" s="246">
        <f>IF(A6207="","",IF(OR(A6207=1,A6207=0),H6207,0))</f>
      </c>
      <c r="M6207" s="246">
        <f>IF(A6207="","",IF(A6207=-1,H6207,0))</f>
      </c>
      <c r="N6207">
        <f>IF(J6207="","",IF(E6207="SGD",1,IF(E6207="USD",Settings!$B$22,IF(E6207="HKD",Settings!$B$23,1))))</f>
      </c>
      <c r="O6207">
        <f>IF(OR(B6207="",C6207="",E6207=""),0,(IF(A6207=-1,H6207,0)-IF(OR(A6207=1,A6207=0),H6207,0)+IF(A6207=2,H6207,0))*IF(E6207="SGD",1,IF(E6207="USD",Settings!$B$22,IF(E6207="HKD",Settings!$B$23,1))))</f>
        <v>0</v>
      </c>
      <c r="P6207">
        <f>IF(OR(B6207="",C6207="",E6207=""),0,IF(A6207=2,H6207*IF(E6207="SGD",1,IF(E6207="USD",Settings!$B$22,IF(E6207="HKD",Settings!$B$23,1))),0))</f>
        <v>0</v>
      </c>
      <c r="Q6207" s="312">
        <f>IF(OR(J6207="",G6207=""),"",G6207+ROW()/1000000)</f>
      </c>
      <c r="R6207" s="247">
        <f>IF(Q6207="","",SUMIFS(Txn[Signed Units],Txn[Key],J6207,Txn[Transaction Order],"&lt;="&amp;Q6207))</f>
      </c>
    </row>
    <row r="6208" spans="10:18" ht="15" customHeight="1" x14ac:dyDescent="0.15">
      <c r="J6208" s="246">
        <f>IF(OR(B6208="",C6208="",E6208=""),"",B6208&amp;":"&amp;C6208&amp;":"&amp;E6208)</f>
      </c>
      <c r="K6208" s="247">
        <f>IF(A6208="","",A6208*D6208)</f>
      </c>
      <c r="L6208" s="246">
        <f>IF(A6208="","",IF(OR(A6208=1,A6208=0),H6208,0))</f>
      </c>
      <c r="M6208" s="246">
        <f>IF(A6208="","",IF(A6208=-1,H6208,0))</f>
      </c>
      <c r="N6208">
        <f>IF(J6208="","",IF(E6208="SGD",1,IF(E6208="USD",Settings!$B$22,IF(E6208="HKD",Settings!$B$23,1))))</f>
      </c>
      <c r="O6208">
        <f>IF(OR(B6208="",C6208="",E6208=""),0,(IF(A6208=-1,H6208,0)-IF(OR(A6208=1,A6208=0),H6208,0)+IF(A6208=2,H6208,0))*IF(E6208="SGD",1,IF(E6208="USD",Settings!$B$22,IF(E6208="HKD",Settings!$B$23,1))))</f>
        <v>0</v>
      </c>
      <c r="P6208">
        <f>IF(OR(B6208="",C6208="",E6208=""),0,IF(A6208=2,H6208*IF(E6208="SGD",1,IF(E6208="USD",Settings!$B$22,IF(E6208="HKD",Settings!$B$23,1))),0))</f>
        <v>0</v>
      </c>
      <c r="Q6208" s="312">
        <f>IF(OR(J6208="",G6208=""),"",G6208+ROW()/1000000)</f>
      </c>
      <c r="R6208" s="247">
        <f>IF(Q6208="","",SUMIFS(Txn[Signed Units],Txn[Key],J6208,Txn[Transaction Order],"&lt;="&amp;Q6208))</f>
      </c>
    </row>
    <row r="6209" spans="10:18" ht="15" customHeight="1" x14ac:dyDescent="0.15">
      <c r="J6209" s="246">
        <f>IF(OR(B6209="",C6209="",E6209=""),"",B6209&amp;":"&amp;C6209&amp;":"&amp;E6209)</f>
      </c>
      <c r="K6209" s="247">
        <f>IF(A6209="","",A6209*D6209)</f>
      </c>
      <c r="L6209" s="246">
        <f>IF(A6209="","",IF(OR(A6209=1,A6209=0),H6209,0))</f>
      </c>
      <c r="M6209" s="246">
        <f>IF(A6209="","",IF(A6209=-1,H6209,0))</f>
      </c>
      <c r="N6209">
        <f>IF(J6209="","",IF(E6209="SGD",1,IF(E6209="USD",Settings!$B$22,IF(E6209="HKD",Settings!$B$23,1))))</f>
      </c>
      <c r="O6209">
        <f>IF(OR(B6209="",C6209="",E6209=""),0,(IF(A6209=-1,H6209,0)-IF(OR(A6209=1,A6209=0),H6209,0)+IF(A6209=2,H6209,0))*IF(E6209="SGD",1,IF(E6209="USD",Settings!$B$22,IF(E6209="HKD",Settings!$B$23,1))))</f>
        <v>0</v>
      </c>
      <c r="P6209">
        <f>IF(OR(B6209="",C6209="",E6209=""),0,IF(A6209=2,H6209*IF(E6209="SGD",1,IF(E6209="USD",Settings!$B$22,IF(E6209="HKD",Settings!$B$23,1))),0))</f>
        <v>0</v>
      </c>
      <c r="Q6209" s="312">
        <f>IF(OR(J6209="",G6209=""),"",G6209+ROW()/1000000)</f>
      </c>
      <c r="R6209" s="247">
        <f>IF(Q6209="","",SUMIFS(Txn[Signed Units],Txn[Key],J6209,Txn[Transaction Order],"&lt;="&amp;Q6209))</f>
      </c>
    </row>
    <row r="6210" spans="10:18" ht="15" customHeight="1" x14ac:dyDescent="0.15">
      <c r="J6210" s="246">
        <f>IF(OR(B6210="",C6210="",E6210=""),"",B6210&amp;":"&amp;C6210&amp;":"&amp;E6210)</f>
      </c>
      <c r="K6210" s="247">
        <f>IF(A6210="","",A6210*D6210)</f>
      </c>
      <c r="L6210" s="246">
        <f>IF(A6210="","",IF(OR(A6210=1,A6210=0),H6210,0))</f>
      </c>
      <c r="M6210" s="246">
        <f>IF(A6210="","",IF(A6210=-1,H6210,0))</f>
      </c>
      <c r="N6210">
        <f>IF(J6210="","",IF(E6210="SGD",1,IF(E6210="USD",Settings!$B$22,IF(E6210="HKD",Settings!$B$23,1))))</f>
      </c>
      <c r="O6210">
        <f>IF(OR(B6210="",C6210="",E6210=""),0,(IF(A6210=-1,H6210,0)-IF(OR(A6210=1,A6210=0),H6210,0)+IF(A6210=2,H6210,0))*IF(E6210="SGD",1,IF(E6210="USD",Settings!$B$22,IF(E6210="HKD",Settings!$B$23,1))))</f>
        <v>0</v>
      </c>
      <c r="P6210">
        <f>IF(OR(B6210="",C6210="",E6210=""),0,IF(A6210=2,H6210*IF(E6210="SGD",1,IF(E6210="USD",Settings!$B$22,IF(E6210="HKD",Settings!$B$23,1))),0))</f>
        <v>0</v>
      </c>
      <c r="Q6210" s="312">
        <f>IF(OR(J6210="",G6210=""),"",G6210+ROW()/1000000)</f>
      </c>
      <c r="R6210" s="247">
        <f>IF(Q6210="","",SUMIFS(Txn[Signed Units],Txn[Key],J6210,Txn[Transaction Order],"&lt;="&amp;Q6210))</f>
      </c>
    </row>
    <row r="6211" spans="10:18" ht="15" customHeight="1" x14ac:dyDescent="0.15">
      <c r="J6211" s="246">
        <f>IF(OR(B6211="",C6211="",E6211=""),"",B6211&amp;":"&amp;C6211&amp;":"&amp;E6211)</f>
      </c>
      <c r="K6211" s="247">
        <f>IF(A6211="","",A6211*D6211)</f>
      </c>
      <c r="L6211" s="246">
        <f>IF(A6211="","",IF(OR(A6211=1,A6211=0),H6211,0))</f>
      </c>
      <c r="M6211" s="246">
        <f>IF(A6211="","",IF(A6211=-1,H6211,0))</f>
      </c>
      <c r="N6211">
        <f>IF(J6211="","",IF(E6211="SGD",1,IF(E6211="USD",Settings!$B$22,IF(E6211="HKD",Settings!$B$23,1))))</f>
      </c>
      <c r="O6211">
        <f>IF(OR(B6211="",C6211="",E6211=""),0,(IF(A6211=-1,H6211,0)-IF(OR(A6211=1,A6211=0),H6211,0)+IF(A6211=2,H6211,0))*IF(E6211="SGD",1,IF(E6211="USD",Settings!$B$22,IF(E6211="HKD",Settings!$B$23,1))))</f>
        <v>0</v>
      </c>
      <c r="P6211">
        <f>IF(OR(B6211="",C6211="",E6211=""),0,IF(A6211=2,H6211*IF(E6211="SGD",1,IF(E6211="USD",Settings!$B$22,IF(E6211="HKD",Settings!$B$23,1))),0))</f>
        <v>0</v>
      </c>
      <c r="Q6211" s="312">
        <f>IF(OR(J6211="",G6211=""),"",G6211+ROW()/1000000)</f>
      </c>
      <c r="R6211" s="247">
        <f>IF(Q6211="","",SUMIFS(Txn[Signed Units],Txn[Key],J6211,Txn[Transaction Order],"&lt;="&amp;Q6211))</f>
      </c>
    </row>
    <row r="6212" spans="10:18" ht="15" customHeight="1" x14ac:dyDescent="0.15">
      <c r="J6212" s="246">
        <f>IF(OR(B6212="",C6212="",E6212=""),"",B6212&amp;":"&amp;C6212&amp;":"&amp;E6212)</f>
      </c>
      <c r="K6212" s="247">
        <f>IF(A6212="","",A6212*D6212)</f>
      </c>
      <c r="L6212" s="246">
        <f>IF(A6212="","",IF(OR(A6212=1,A6212=0),H6212,0))</f>
      </c>
      <c r="M6212" s="246">
        <f>IF(A6212="","",IF(A6212=-1,H6212,0))</f>
      </c>
      <c r="N6212">
        <f>IF(J6212="","",IF(E6212="SGD",1,IF(E6212="USD",Settings!$B$22,IF(E6212="HKD",Settings!$B$23,1))))</f>
      </c>
      <c r="O6212">
        <f>IF(OR(B6212="",C6212="",E6212=""),0,(IF(A6212=-1,H6212,0)-IF(OR(A6212=1,A6212=0),H6212,0)+IF(A6212=2,H6212,0))*IF(E6212="SGD",1,IF(E6212="USD",Settings!$B$22,IF(E6212="HKD",Settings!$B$23,1))))</f>
        <v>0</v>
      </c>
      <c r="P6212">
        <f>IF(OR(B6212="",C6212="",E6212=""),0,IF(A6212=2,H6212*IF(E6212="SGD",1,IF(E6212="USD",Settings!$B$22,IF(E6212="HKD",Settings!$B$23,1))),0))</f>
        <v>0</v>
      </c>
      <c r="Q6212" s="312">
        <f>IF(OR(J6212="",G6212=""),"",G6212+ROW()/1000000)</f>
      </c>
      <c r="R6212" s="247">
        <f>IF(Q6212="","",SUMIFS(Txn[Signed Units],Txn[Key],J6212,Txn[Transaction Order],"&lt;="&amp;Q6212))</f>
      </c>
    </row>
    <row r="6213" spans="10:18" ht="15" customHeight="1" x14ac:dyDescent="0.15">
      <c r="J6213" s="246">
        <f>IF(OR(B6213="",C6213="",E6213=""),"",B6213&amp;":"&amp;C6213&amp;":"&amp;E6213)</f>
      </c>
      <c r="K6213" s="247">
        <f>IF(A6213="","",A6213*D6213)</f>
      </c>
      <c r="L6213" s="246">
        <f>IF(A6213="","",IF(OR(A6213=1,A6213=0),H6213,0))</f>
      </c>
      <c r="M6213" s="246">
        <f>IF(A6213="","",IF(A6213=-1,H6213,0))</f>
      </c>
      <c r="N6213">
        <f>IF(J6213="","",IF(E6213="SGD",1,IF(E6213="USD",Settings!$B$22,IF(E6213="HKD",Settings!$B$23,1))))</f>
      </c>
      <c r="O6213">
        <f>IF(OR(B6213="",C6213="",E6213=""),0,(IF(A6213=-1,H6213,0)-IF(OR(A6213=1,A6213=0),H6213,0)+IF(A6213=2,H6213,0))*IF(E6213="SGD",1,IF(E6213="USD",Settings!$B$22,IF(E6213="HKD",Settings!$B$23,1))))</f>
        <v>0</v>
      </c>
      <c r="P6213">
        <f>IF(OR(B6213="",C6213="",E6213=""),0,IF(A6213=2,H6213*IF(E6213="SGD",1,IF(E6213="USD",Settings!$B$22,IF(E6213="HKD",Settings!$B$23,1))),0))</f>
        <v>0</v>
      </c>
      <c r="Q6213" s="312">
        <f>IF(OR(J6213="",G6213=""),"",G6213+ROW()/1000000)</f>
      </c>
      <c r="R6213" s="247">
        <f>IF(Q6213="","",SUMIFS(Txn[Signed Units],Txn[Key],J6213,Txn[Transaction Order],"&lt;="&amp;Q6213))</f>
      </c>
    </row>
    <row r="6214" spans="10:18" ht="15" customHeight="1" x14ac:dyDescent="0.15">
      <c r="J6214" s="246">
        <f>IF(OR(B6214="",C6214="",E6214=""),"",B6214&amp;":"&amp;C6214&amp;":"&amp;E6214)</f>
      </c>
      <c r="K6214" s="247">
        <f>IF(A6214="","",A6214*D6214)</f>
      </c>
      <c r="L6214" s="246">
        <f>IF(A6214="","",IF(OR(A6214=1,A6214=0),H6214,0))</f>
      </c>
      <c r="M6214" s="246">
        <f>IF(A6214="","",IF(A6214=-1,H6214,0))</f>
      </c>
      <c r="N6214">
        <f>IF(J6214="","",IF(E6214="SGD",1,IF(E6214="USD",Settings!$B$22,IF(E6214="HKD",Settings!$B$23,1))))</f>
      </c>
      <c r="O6214">
        <f>IF(OR(B6214="",C6214="",E6214=""),0,(IF(A6214=-1,H6214,0)-IF(OR(A6214=1,A6214=0),H6214,0)+IF(A6214=2,H6214,0))*IF(E6214="SGD",1,IF(E6214="USD",Settings!$B$22,IF(E6214="HKD",Settings!$B$23,1))))</f>
        <v>0</v>
      </c>
      <c r="P6214">
        <f>IF(OR(B6214="",C6214="",E6214=""),0,IF(A6214=2,H6214*IF(E6214="SGD",1,IF(E6214="USD",Settings!$B$22,IF(E6214="HKD",Settings!$B$23,1))),0))</f>
        <v>0</v>
      </c>
      <c r="Q6214" s="312">
        <f>IF(OR(J6214="",G6214=""),"",G6214+ROW()/1000000)</f>
      </c>
      <c r="R6214" s="247">
        <f>IF(Q6214="","",SUMIFS(Txn[Signed Units],Txn[Key],J6214,Txn[Transaction Order],"&lt;="&amp;Q6214))</f>
      </c>
    </row>
    <row r="6215" spans="10:18" ht="15" customHeight="1" x14ac:dyDescent="0.15">
      <c r="J6215" s="246">
        <f>IF(OR(B6215="",C6215="",E6215=""),"",B6215&amp;":"&amp;C6215&amp;":"&amp;E6215)</f>
      </c>
      <c r="K6215" s="247">
        <f>IF(A6215="","",A6215*D6215)</f>
      </c>
      <c r="L6215" s="246">
        <f>IF(A6215="","",IF(OR(A6215=1,A6215=0),H6215,0))</f>
      </c>
      <c r="M6215" s="246">
        <f>IF(A6215="","",IF(A6215=-1,H6215,0))</f>
      </c>
      <c r="N6215">
        <f>IF(J6215="","",IF(E6215="SGD",1,IF(E6215="USD",Settings!$B$22,IF(E6215="HKD",Settings!$B$23,1))))</f>
      </c>
      <c r="O6215">
        <f>IF(OR(B6215="",C6215="",E6215=""),0,(IF(A6215=-1,H6215,0)-IF(OR(A6215=1,A6215=0),H6215,0)+IF(A6215=2,H6215,0))*IF(E6215="SGD",1,IF(E6215="USD",Settings!$B$22,IF(E6215="HKD",Settings!$B$23,1))))</f>
        <v>0</v>
      </c>
      <c r="P6215">
        <f>IF(OR(B6215="",C6215="",E6215=""),0,IF(A6215=2,H6215*IF(E6215="SGD",1,IF(E6215="USD",Settings!$B$22,IF(E6215="HKD",Settings!$B$23,1))),0))</f>
        <v>0</v>
      </c>
      <c r="Q6215" s="312">
        <f>IF(OR(J6215="",G6215=""),"",G6215+ROW()/1000000)</f>
      </c>
      <c r="R6215" s="247">
        <f>IF(Q6215="","",SUMIFS(Txn[Signed Units],Txn[Key],J6215,Txn[Transaction Order],"&lt;="&amp;Q6215))</f>
      </c>
    </row>
    <row r="6216" spans="10:18" ht="15" customHeight="1" x14ac:dyDescent="0.15">
      <c r="J6216" s="246">
        <f>IF(OR(B6216="",C6216="",E6216=""),"",B6216&amp;":"&amp;C6216&amp;":"&amp;E6216)</f>
      </c>
      <c r="K6216" s="247">
        <f>IF(A6216="","",A6216*D6216)</f>
      </c>
      <c r="L6216" s="246">
        <f>IF(A6216="","",IF(OR(A6216=1,A6216=0),H6216,0))</f>
      </c>
      <c r="M6216" s="246">
        <f>IF(A6216="","",IF(A6216=-1,H6216,0))</f>
      </c>
      <c r="N6216">
        <f>IF(J6216="","",IF(E6216="SGD",1,IF(E6216="USD",Settings!$B$22,IF(E6216="HKD",Settings!$B$23,1))))</f>
      </c>
      <c r="O6216">
        <f>IF(OR(B6216="",C6216="",E6216=""),0,(IF(A6216=-1,H6216,0)-IF(OR(A6216=1,A6216=0),H6216,0)+IF(A6216=2,H6216,0))*IF(E6216="SGD",1,IF(E6216="USD",Settings!$B$22,IF(E6216="HKD",Settings!$B$23,1))))</f>
        <v>0</v>
      </c>
      <c r="P6216">
        <f>IF(OR(B6216="",C6216="",E6216=""),0,IF(A6216=2,H6216*IF(E6216="SGD",1,IF(E6216="USD",Settings!$B$22,IF(E6216="HKD",Settings!$B$23,1))),0))</f>
        <v>0</v>
      </c>
      <c r="Q6216" s="312">
        <f>IF(OR(J6216="",G6216=""),"",G6216+ROW()/1000000)</f>
      </c>
      <c r="R6216" s="247">
        <f>IF(Q6216="","",SUMIFS(Txn[Signed Units],Txn[Key],J6216,Txn[Transaction Order],"&lt;="&amp;Q6216))</f>
      </c>
    </row>
    <row r="6217" spans="10:18" ht="15" customHeight="1" x14ac:dyDescent="0.15">
      <c r="J6217" s="246">
        <f>IF(OR(B6217="",C6217="",E6217=""),"",B6217&amp;":"&amp;C6217&amp;":"&amp;E6217)</f>
      </c>
      <c r="K6217" s="247">
        <f>IF(A6217="","",A6217*D6217)</f>
      </c>
      <c r="L6217" s="246">
        <f>IF(A6217="","",IF(OR(A6217=1,A6217=0),H6217,0))</f>
      </c>
      <c r="M6217" s="246">
        <f>IF(A6217="","",IF(A6217=-1,H6217,0))</f>
      </c>
      <c r="N6217">
        <f>IF(J6217="","",IF(E6217="SGD",1,IF(E6217="USD",Settings!$B$22,IF(E6217="HKD",Settings!$B$23,1))))</f>
      </c>
      <c r="O6217">
        <f>IF(OR(B6217="",C6217="",E6217=""),0,(IF(A6217=-1,H6217,0)-IF(OR(A6217=1,A6217=0),H6217,0)+IF(A6217=2,H6217,0))*IF(E6217="SGD",1,IF(E6217="USD",Settings!$B$22,IF(E6217="HKD",Settings!$B$23,1))))</f>
        <v>0</v>
      </c>
      <c r="P6217">
        <f>IF(OR(B6217="",C6217="",E6217=""),0,IF(A6217=2,H6217*IF(E6217="SGD",1,IF(E6217="USD",Settings!$B$22,IF(E6217="HKD",Settings!$B$23,1))),0))</f>
        <v>0</v>
      </c>
      <c r="Q6217" s="312">
        <f>IF(OR(J6217="",G6217=""),"",G6217+ROW()/1000000)</f>
      </c>
      <c r="R6217" s="247">
        <f>IF(Q6217="","",SUMIFS(Txn[Signed Units],Txn[Key],J6217,Txn[Transaction Order],"&lt;="&amp;Q6217))</f>
      </c>
    </row>
    <row r="6218" spans="10:18" ht="15" customHeight="1" x14ac:dyDescent="0.15">
      <c r="J6218" s="246">
        <f>IF(OR(B6218="",C6218="",E6218=""),"",B6218&amp;":"&amp;C6218&amp;":"&amp;E6218)</f>
      </c>
      <c r="K6218" s="247">
        <f>IF(A6218="","",A6218*D6218)</f>
      </c>
      <c r="L6218" s="246">
        <f>IF(A6218="","",IF(OR(A6218=1,A6218=0),H6218,0))</f>
      </c>
      <c r="M6218" s="246">
        <f>IF(A6218="","",IF(A6218=-1,H6218,0))</f>
      </c>
      <c r="N6218">
        <f>IF(J6218="","",IF(E6218="SGD",1,IF(E6218="USD",Settings!$B$22,IF(E6218="HKD",Settings!$B$23,1))))</f>
      </c>
      <c r="O6218">
        <f>IF(OR(B6218="",C6218="",E6218=""),0,(IF(A6218=-1,H6218,0)-IF(OR(A6218=1,A6218=0),H6218,0)+IF(A6218=2,H6218,0))*IF(E6218="SGD",1,IF(E6218="USD",Settings!$B$22,IF(E6218="HKD",Settings!$B$23,1))))</f>
        <v>0</v>
      </c>
      <c r="P6218">
        <f>IF(OR(B6218="",C6218="",E6218=""),0,IF(A6218=2,H6218*IF(E6218="SGD",1,IF(E6218="USD",Settings!$B$22,IF(E6218="HKD",Settings!$B$23,1))),0))</f>
        <v>0</v>
      </c>
      <c r="Q6218" s="312">
        <f>IF(OR(J6218="",G6218=""),"",G6218+ROW()/1000000)</f>
      </c>
      <c r="R6218" s="247">
        <f>IF(Q6218="","",SUMIFS(Txn[Signed Units],Txn[Key],J6218,Txn[Transaction Order],"&lt;="&amp;Q6218))</f>
      </c>
    </row>
    <row r="6219" spans="10:18" ht="15" customHeight="1" x14ac:dyDescent="0.15">
      <c r="J6219" s="246">
        <f>IF(OR(B6219="",C6219="",E6219=""),"",B6219&amp;":"&amp;C6219&amp;":"&amp;E6219)</f>
      </c>
      <c r="K6219" s="247">
        <f>IF(A6219="","",A6219*D6219)</f>
      </c>
      <c r="L6219" s="246">
        <f>IF(A6219="","",IF(OR(A6219=1,A6219=0),H6219,0))</f>
      </c>
      <c r="M6219" s="246">
        <f>IF(A6219="","",IF(A6219=-1,H6219,0))</f>
      </c>
      <c r="N6219">
        <f>IF(J6219="","",IF(E6219="SGD",1,IF(E6219="USD",Settings!$B$22,IF(E6219="HKD",Settings!$B$23,1))))</f>
      </c>
      <c r="O6219">
        <f>IF(OR(B6219="",C6219="",E6219=""),0,(IF(A6219=-1,H6219,0)-IF(OR(A6219=1,A6219=0),H6219,0)+IF(A6219=2,H6219,0))*IF(E6219="SGD",1,IF(E6219="USD",Settings!$B$22,IF(E6219="HKD",Settings!$B$23,1))))</f>
        <v>0</v>
      </c>
      <c r="P6219">
        <f>IF(OR(B6219="",C6219="",E6219=""),0,IF(A6219=2,H6219*IF(E6219="SGD",1,IF(E6219="USD",Settings!$B$22,IF(E6219="HKD",Settings!$B$23,1))),0))</f>
        <v>0</v>
      </c>
      <c r="Q6219" s="312">
        <f>IF(OR(J6219="",G6219=""),"",G6219+ROW()/1000000)</f>
      </c>
      <c r="R6219" s="247">
        <f>IF(Q6219="","",SUMIFS(Txn[Signed Units],Txn[Key],J6219,Txn[Transaction Order],"&lt;="&amp;Q6219))</f>
      </c>
    </row>
    <row r="6220" spans="10:18" ht="15" customHeight="1" x14ac:dyDescent="0.15">
      <c r="J6220" s="246">
        <f>IF(OR(B6220="",C6220="",E6220=""),"",B6220&amp;":"&amp;C6220&amp;":"&amp;E6220)</f>
      </c>
      <c r="K6220" s="247">
        <f>IF(A6220="","",A6220*D6220)</f>
      </c>
      <c r="L6220" s="246">
        <f>IF(A6220="","",IF(OR(A6220=1,A6220=0),H6220,0))</f>
      </c>
      <c r="M6220" s="246">
        <f>IF(A6220="","",IF(A6220=-1,H6220,0))</f>
      </c>
      <c r="N6220">
        <f>IF(J6220="","",IF(E6220="SGD",1,IF(E6220="USD",Settings!$B$22,IF(E6220="HKD",Settings!$B$23,1))))</f>
      </c>
      <c r="O6220">
        <f>IF(OR(B6220="",C6220="",E6220=""),0,(IF(A6220=-1,H6220,0)-IF(OR(A6220=1,A6220=0),H6220,0)+IF(A6220=2,H6220,0))*IF(E6220="SGD",1,IF(E6220="USD",Settings!$B$22,IF(E6220="HKD",Settings!$B$23,1))))</f>
        <v>0</v>
      </c>
      <c r="P6220">
        <f>IF(OR(B6220="",C6220="",E6220=""),0,IF(A6220=2,H6220*IF(E6220="SGD",1,IF(E6220="USD",Settings!$B$22,IF(E6220="HKD",Settings!$B$23,1))),0))</f>
        <v>0</v>
      </c>
      <c r="Q6220" s="312">
        <f>IF(OR(J6220="",G6220=""),"",G6220+ROW()/1000000)</f>
      </c>
      <c r="R6220" s="247">
        <f>IF(Q6220="","",SUMIFS(Txn[Signed Units],Txn[Key],J6220,Txn[Transaction Order],"&lt;="&amp;Q6220))</f>
      </c>
    </row>
    <row r="6221" spans="10:18" ht="15" customHeight="1" x14ac:dyDescent="0.15">
      <c r="J6221" s="246">
        <f>IF(OR(B6221="",C6221="",E6221=""),"",B6221&amp;":"&amp;C6221&amp;":"&amp;E6221)</f>
      </c>
      <c r="K6221" s="247">
        <f>IF(A6221="","",A6221*D6221)</f>
      </c>
      <c r="L6221" s="246">
        <f>IF(A6221="","",IF(OR(A6221=1,A6221=0),H6221,0))</f>
      </c>
      <c r="M6221" s="246">
        <f>IF(A6221="","",IF(A6221=-1,H6221,0))</f>
      </c>
      <c r="N6221">
        <f>IF(J6221="","",IF(E6221="SGD",1,IF(E6221="USD",Settings!$B$22,IF(E6221="HKD",Settings!$B$23,1))))</f>
      </c>
      <c r="O6221">
        <f>IF(OR(B6221="",C6221="",E6221=""),0,(IF(A6221=-1,H6221,0)-IF(OR(A6221=1,A6221=0),H6221,0)+IF(A6221=2,H6221,0))*IF(E6221="SGD",1,IF(E6221="USD",Settings!$B$22,IF(E6221="HKD",Settings!$B$23,1))))</f>
        <v>0</v>
      </c>
      <c r="P6221">
        <f>IF(OR(B6221="",C6221="",E6221=""),0,IF(A6221=2,H6221*IF(E6221="SGD",1,IF(E6221="USD",Settings!$B$22,IF(E6221="HKD",Settings!$B$23,1))),0))</f>
        <v>0</v>
      </c>
      <c r="Q6221" s="312">
        <f>IF(OR(J6221="",G6221=""),"",G6221+ROW()/1000000)</f>
      </c>
      <c r="R6221" s="247">
        <f>IF(Q6221="","",SUMIFS(Txn[Signed Units],Txn[Key],J6221,Txn[Transaction Order],"&lt;="&amp;Q6221))</f>
      </c>
    </row>
    <row r="6222" spans="10:18" ht="15" customHeight="1" x14ac:dyDescent="0.15">
      <c r="J6222" s="246">
        <f>IF(OR(B6222="",C6222="",E6222=""),"",B6222&amp;":"&amp;C6222&amp;":"&amp;E6222)</f>
      </c>
      <c r="K6222" s="247">
        <f>IF(A6222="","",A6222*D6222)</f>
      </c>
      <c r="L6222" s="246">
        <f>IF(A6222="","",IF(OR(A6222=1,A6222=0),H6222,0))</f>
      </c>
      <c r="M6222" s="246">
        <f>IF(A6222="","",IF(A6222=-1,H6222,0))</f>
      </c>
      <c r="N6222">
        <f>IF(J6222="","",IF(E6222="SGD",1,IF(E6222="USD",Settings!$B$22,IF(E6222="HKD",Settings!$B$23,1))))</f>
      </c>
      <c r="O6222">
        <f>IF(OR(B6222="",C6222="",E6222=""),0,(IF(A6222=-1,H6222,0)-IF(OR(A6222=1,A6222=0),H6222,0)+IF(A6222=2,H6222,0))*IF(E6222="SGD",1,IF(E6222="USD",Settings!$B$22,IF(E6222="HKD",Settings!$B$23,1))))</f>
        <v>0</v>
      </c>
      <c r="P6222">
        <f>IF(OR(B6222="",C6222="",E6222=""),0,IF(A6222=2,H6222*IF(E6222="SGD",1,IF(E6222="USD",Settings!$B$22,IF(E6222="HKD",Settings!$B$23,1))),0))</f>
        <v>0</v>
      </c>
      <c r="Q6222" s="312">
        <f>IF(OR(J6222="",G6222=""),"",G6222+ROW()/1000000)</f>
      </c>
      <c r="R6222" s="247">
        <f>IF(Q6222="","",SUMIFS(Txn[Signed Units],Txn[Key],J6222,Txn[Transaction Order],"&lt;="&amp;Q6222))</f>
      </c>
    </row>
    <row r="6223" spans="10:18" ht="15" customHeight="1" x14ac:dyDescent="0.15">
      <c r="J6223" s="246">
        <f>IF(OR(B6223="",C6223="",E6223=""),"",B6223&amp;":"&amp;C6223&amp;":"&amp;E6223)</f>
      </c>
      <c r="K6223" s="247">
        <f>IF(A6223="","",A6223*D6223)</f>
      </c>
      <c r="L6223" s="246">
        <f>IF(A6223="","",IF(OR(A6223=1,A6223=0),H6223,0))</f>
      </c>
      <c r="M6223" s="246">
        <f>IF(A6223="","",IF(A6223=-1,H6223,0))</f>
      </c>
      <c r="N6223">
        <f>IF(J6223="","",IF(E6223="SGD",1,IF(E6223="USD",Settings!$B$22,IF(E6223="HKD",Settings!$B$23,1))))</f>
      </c>
      <c r="O6223">
        <f>IF(OR(B6223="",C6223="",E6223=""),0,(IF(A6223=-1,H6223,0)-IF(OR(A6223=1,A6223=0),H6223,0)+IF(A6223=2,H6223,0))*IF(E6223="SGD",1,IF(E6223="USD",Settings!$B$22,IF(E6223="HKD",Settings!$B$23,1))))</f>
        <v>0</v>
      </c>
      <c r="P6223">
        <f>IF(OR(B6223="",C6223="",E6223=""),0,IF(A6223=2,H6223*IF(E6223="SGD",1,IF(E6223="USD",Settings!$B$22,IF(E6223="HKD",Settings!$B$23,1))),0))</f>
        <v>0</v>
      </c>
      <c r="Q6223" s="312">
        <f>IF(OR(J6223="",G6223=""),"",G6223+ROW()/1000000)</f>
      </c>
      <c r="R6223" s="247">
        <f>IF(Q6223="","",SUMIFS(Txn[Signed Units],Txn[Key],J6223,Txn[Transaction Order],"&lt;="&amp;Q6223))</f>
      </c>
    </row>
    <row r="6224" spans="10:18" ht="15" customHeight="1" x14ac:dyDescent="0.15">
      <c r="J6224" s="246">
        <f>IF(OR(B6224="",C6224="",E6224=""),"",B6224&amp;":"&amp;C6224&amp;":"&amp;E6224)</f>
      </c>
      <c r="K6224" s="247">
        <f>IF(A6224="","",A6224*D6224)</f>
      </c>
      <c r="L6224" s="246">
        <f>IF(A6224="","",IF(OR(A6224=1,A6224=0),H6224,0))</f>
      </c>
      <c r="M6224" s="246">
        <f>IF(A6224="","",IF(A6224=-1,H6224,0))</f>
      </c>
      <c r="N6224">
        <f>IF(J6224="","",IF(E6224="SGD",1,IF(E6224="USD",Settings!$B$22,IF(E6224="HKD",Settings!$B$23,1))))</f>
      </c>
      <c r="O6224">
        <f>IF(OR(B6224="",C6224="",E6224=""),0,(IF(A6224=-1,H6224,0)-IF(OR(A6224=1,A6224=0),H6224,0)+IF(A6224=2,H6224,0))*IF(E6224="SGD",1,IF(E6224="USD",Settings!$B$22,IF(E6224="HKD",Settings!$B$23,1))))</f>
        <v>0</v>
      </c>
      <c r="P6224">
        <f>IF(OR(B6224="",C6224="",E6224=""),0,IF(A6224=2,H6224*IF(E6224="SGD",1,IF(E6224="USD",Settings!$B$22,IF(E6224="HKD",Settings!$B$23,1))),0))</f>
        <v>0</v>
      </c>
      <c r="Q6224" s="312">
        <f>IF(OR(J6224="",G6224=""),"",G6224+ROW()/1000000)</f>
      </c>
      <c r="R6224" s="247">
        <f>IF(Q6224="","",SUMIFS(Txn[Signed Units],Txn[Key],J6224,Txn[Transaction Order],"&lt;="&amp;Q6224))</f>
      </c>
    </row>
    <row r="6225" spans="10:18" ht="15" customHeight="1" x14ac:dyDescent="0.15">
      <c r="J6225" s="246">
        <f>IF(OR(B6225="",C6225="",E6225=""),"",B6225&amp;":"&amp;C6225&amp;":"&amp;E6225)</f>
      </c>
      <c r="K6225" s="247">
        <f>IF(A6225="","",A6225*D6225)</f>
      </c>
      <c r="L6225" s="246">
        <f>IF(A6225="","",IF(OR(A6225=1,A6225=0),H6225,0))</f>
      </c>
      <c r="M6225" s="246">
        <f>IF(A6225="","",IF(A6225=-1,H6225,0))</f>
      </c>
      <c r="N6225">
        <f>IF(J6225="","",IF(E6225="SGD",1,IF(E6225="USD",Settings!$B$22,IF(E6225="HKD",Settings!$B$23,1))))</f>
      </c>
      <c r="O6225">
        <f>IF(OR(B6225="",C6225="",E6225=""),0,(IF(A6225=-1,H6225,0)-IF(OR(A6225=1,A6225=0),H6225,0)+IF(A6225=2,H6225,0))*IF(E6225="SGD",1,IF(E6225="USD",Settings!$B$22,IF(E6225="HKD",Settings!$B$23,1))))</f>
        <v>0</v>
      </c>
      <c r="P6225">
        <f>IF(OR(B6225="",C6225="",E6225=""),0,IF(A6225=2,H6225*IF(E6225="SGD",1,IF(E6225="USD",Settings!$B$22,IF(E6225="HKD",Settings!$B$23,1))),0))</f>
        <v>0</v>
      </c>
      <c r="Q6225" s="312">
        <f>IF(OR(J6225="",G6225=""),"",G6225+ROW()/1000000)</f>
      </c>
      <c r="R6225" s="247">
        <f>IF(Q6225="","",SUMIFS(Txn[Signed Units],Txn[Key],J6225,Txn[Transaction Order],"&lt;="&amp;Q6225))</f>
      </c>
    </row>
    <row r="6226" spans="10:18" ht="15" customHeight="1" x14ac:dyDescent="0.15">
      <c r="J6226" s="246">
        <f>IF(OR(B6226="",C6226="",E6226=""),"",B6226&amp;":"&amp;C6226&amp;":"&amp;E6226)</f>
      </c>
      <c r="K6226" s="247">
        <f>IF(A6226="","",A6226*D6226)</f>
      </c>
      <c r="L6226" s="246">
        <f>IF(A6226="","",IF(OR(A6226=1,A6226=0),H6226,0))</f>
      </c>
      <c r="M6226" s="246">
        <f>IF(A6226="","",IF(A6226=-1,H6226,0))</f>
      </c>
      <c r="N6226">
        <f>IF(J6226="","",IF(E6226="SGD",1,IF(E6226="USD",Settings!$B$22,IF(E6226="HKD",Settings!$B$23,1))))</f>
      </c>
      <c r="O6226">
        <f>IF(OR(B6226="",C6226="",E6226=""),0,(IF(A6226=-1,H6226,0)-IF(OR(A6226=1,A6226=0),H6226,0)+IF(A6226=2,H6226,0))*IF(E6226="SGD",1,IF(E6226="USD",Settings!$B$22,IF(E6226="HKD",Settings!$B$23,1))))</f>
        <v>0</v>
      </c>
      <c r="P6226">
        <f>IF(OR(B6226="",C6226="",E6226=""),0,IF(A6226=2,H6226*IF(E6226="SGD",1,IF(E6226="USD",Settings!$B$22,IF(E6226="HKD",Settings!$B$23,1))),0))</f>
        <v>0</v>
      </c>
      <c r="Q6226" s="312">
        <f>IF(OR(J6226="",G6226=""),"",G6226+ROW()/1000000)</f>
      </c>
      <c r="R6226" s="247">
        <f>IF(Q6226="","",SUMIFS(Txn[Signed Units],Txn[Key],J6226,Txn[Transaction Order],"&lt;="&amp;Q6226))</f>
      </c>
    </row>
    <row r="6227" spans="10:18" ht="15" customHeight="1" x14ac:dyDescent="0.15">
      <c r="J6227" s="246">
        <f>IF(OR(B6227="",C6227="",E6227=""),"",B6227&amp;":"&amp;C6227&amp;":"&amp;E6227)</f>
      </c>
      <c r="K6227" s="247">
        <f>IF(A6227="","",A6227*D6227)</f>
      </c>
      <c r="L6227" s="246">
        <f>IF(A6227="","",IF(OR(A6227=1,A6227=0),H6227,0))</f>
      </c>
      <c r="M6227" s="246">
        <f>IF(A6227="","",IF(A6227=-1,H6227,0))</f>
      </c>
      <c r="N6227">
        <f>IF(J6227="","",IF(E6227="SGD",1,IF(E6227="USD",Settings!$B$22,IF(E6227="HKD",Settings!$B$23,1))))</f>
      </c>
      <c r="O6227">
        <f>IF(OR(B6227="",C6227="",E6227=""),0,(IF(A6227=-1,H6227,0)-IF(OR(A6227=1,A6227=0),H6227,0)+IF(A6227=2,H6227,0))*IF(E6227="SGD",1,IF(E6227="USD",Settings!$B$22,IF(E6227="HKD",Settings!$B$23,1))))</f>
        <v>0</v>
      </c>
      <c r="P6227">
        <f>IF(OR(B6227="",C6227="",E6227=""),0,IF(A6227=2,H6227*IF(E6227="SGD",1,IF(E6227="USD",Settings!$B$22,IF(E6227="HKD",Settings!$B$23,1))),0))</f>
        <v>0</v>
      </c>
      <c r="Q6227" s="312">
        <f>IF(OR(J6227="",G6227=""),"",G6227+ROW()/1000000)</f>
      </c>
      <c r="R6227" s="247">
        <f>IF(Q6227="","",SUMIFS(Txn[Signed Units],Txn[Key],J6227,Txn[Transaction Order],"&lt;="&amp;Q6227))</f>
      </c>
    </row>
    <row r="6228" spans="10:18" ht="15" customHeight="1" x14ac:dyDescent="0.15">
      <c r="J6228" s="246">
        <f>IF(OR(B6228="",C6228="",E6228=""),"",B6228&amp;":"&amp;C6228&amp;":"&amp;E6228)</f>
      </c>
      <c r="K6228" s="247">
        <f>IF(A6228="","",A6228*D6228)</f>
      </c>
      <c r="L6228" s="246">
        <f>IF(A6228="","",IF(OR(A6228=1,A6228=0),H6228,0))</f>
      </c>
      <c r="M6228" s="246">
        <f>IF(A6228="","",IF(A6228=-1,H6228,0))</f>
      </c>
      <c r="N6228">
        <f>IF(J6228="","",IF(E6228="SGD",1,IF(E6228="USD",Settings!$B$22,IF(E6228="HKD",Settings!$B$23,1))))</f>
      </c>
      <c r="O6228">
        <f>IF(OR(B6228="",C6228="",E6228=""),0,(IF(A6228=-1,H6228,0)-IF(OR(A6228=1,A6228=0),H6228,0)+IF(A6228=2,H6228,0))*IF(E6228="SGD",1,IF(E6228="USD",Settings!$B$22,IF(E6228="HKD",Settings!$B$23,1))))</f>
        <v>0</v>
      </c>
      <c r="P6228">
        <f>IF(OR(B6228="",C6228="",E6228=""),0,IF(A6228=2,H6228*IF(E6228="SGD",1,IF(E6228="USD",Settings!$B$22,IF(E6228="HKD",Settings!$B$23,1))),0))</f>
        <v>0</v>
      </c>
      <c r="Q6228" s="312">
        <f>IF(OR(J6228="",G6228=""),"",G6228+ROW()/1000000)</f>
      </c>
      <c r="R6228" s="247">
        <f>IF(Q6228="","",SUMIFS(Txn[Signed Units],Txn[Key],J6228,Txn[Transaction Order],"&lt;="&amp;Q6228))</f>
      </c>
    </row>
    <row r="6229" spans="10:18" ht="15" customHeight="1" x14ac:dyDescent="0.15">
      <c r="J6229" s="246">
        <f>IF(OR(B6229="",C6229="",E6229=""),"",B6229&amp;":"&amp;C6229&amp;":"&amp;E6229)</f>
      </c>
      <c r="K6229" s="247">
        <f>IF(A6229="","",A6229*D6229)</f>
      </c>
      <c r="L6229" s="246">
        <f>IF(A6229="","",IF(OR(A6229=1,A6229=0),H6229,0))</f>
      </c>
      <c r="M6229" s="246">
        <f>IF(A6229="","",IF(A6229=-1,H6229,0))</f>
      </c>
      <c r="N6229">
        <f>IF(J6229="","",IF(E6229="SGD",1,IF(E6229="USD",Settings!$B$22,IF(E6229="HKD",Settings!$B$23,1))))</f>
      </c>
      <c r="O6229">
        <f>IF(OR(B6229="",C6229="",E6229=""),0,(IF(A6229=-1,H6229,0)-IF(OR(A6229=1,A6229=0),H6229,0)+IF(A6229=2,H6229,0))*IF(E6229="SGD",1,IF(E6229="USD",Settings!$B$22,IF(E6229="HKD",Settings!$B$23,1))))</f>
        <v>0</v>
      </c>
      <c r="P6229">
        <f>IF(OR(B6229="",C6229="",E6229=""),0,IF(A6229=2,H6229*IF(E6229="SGD",1,IF(E6229="USD",Settings!$B$22,IF(E6229="HKD",Settings!$B$23,1))),0))</f>
        <v>0</v>
      </c>
      <c r="Q6229" s="312">
        <f>IF(OR(J6229="",G6229=""),"",G6229+ROW()/1000000)</f>
      </c>
      <c r="R6229" s="247">
        <f>IF(Q6229="","",SUMIFS(Txn[Signed Units],Txn[Key],J6229,Txn[Transaction Order],"&lt;="&amp;Q6229))</f>
      </c>
    </row>
    <row r="6230" spans="10:18" ht="15" customHeight="1" x14ac:dyDescent="0.15">
      <c r="J6230" s="246">
        <f>IF(OR(B6230="",C6230="",E6230=""),"",B6230&amp;":"&amp;C6230&amp;":"&amp;E6230)</f>
      </c>
      <c r="K6230" s="247">
        <f>IF(A6230="","",A6230*D6230)</f>
      </c>
      <c r="L6230" s="246">
        <f>IF(A6230="","",IF(OR(A6230=1,A6230=0),H6230,0))</f>
      </c>
      <c r="M6230" s="246">
        <f>IF(A6230="","",IF(A6230=-1,H6230,0))</f>
      </c>
      <c r="N6230">
        <f>IF(J6230="","",IF(E6230="SGD",1,IF(E6230="USD",Settings!$B$22,IF(E6230="HKD",Settings!$B$23,1))))</f>
      </c>
      <c r="O6230">
        <f>IF(OR(B6230="",C6230="",E6230=""),0,(IF(A6230=-1,H6230,0)-IF(OR(A6230=1,A6230=0),H6230,0)+IF(A6230=2,H6230,0))*IF(E6230="SGD",1,IF(E6230="USD",Settings!$B$22,IF(E6230="HKD",Settings!$B$23,1))))</f>
        <v>0</v>
      </c>
      <c r="P6230">
        <f>IF(OR(B6230="",C6230="",E6230=""),0,IF(A6230=2,H6230*IF(E6230="SGD",1,IF(E6230="USD",Settings!$B$22,IF(E6230="HKD",Settings!$B$23,1))),0))</f>
        <v>0</v>
      </c>
      <c r="Q6230" s="312">
        <f>IF(OR(J6230="",G6230=""),"",G6230+ROW()/1000000)</f>
      </c>
      <c r="R6230" s="247">
        <f>IF(Q6230="","",SUMIFS(Txn[Signed Units],Txn[Key],J6230,Txn[Transaction Order],"&lt;="&amp;Q6230))</f>
      </c>
    </row>
    <row r="6231" spans="10:18" ht="15" customHeight="1" x14ac:dyDescent="0.15">
      <c r="J6231" s="246">
        <f>IF(OR(B6231="",C6231="",E6231=""),"",B6231&amp;":"&amp;C6231&amp;":"&amp;E6231)</f>
      </c>
      <c r="K6231" s="247">
        <f>IF(A6231="","",A6231*D6231)</f>
      </c>
      <c r="L6231" s="246">
        <f>IF(A6231="","",IF(OR(A6231=1,A6231=0),H6231,0))</f>
      </c>
      <c r="M6231" s="246">
        <f>IF(A6231="","",IF(A6231=-1,H6231,0))</f>
      </c>
      <c r="N6231">
        <f>IF(J6231="","",IF(E6231="SGD",1,IF(E6231="USD",Settings!$B$22,IF(E6231="HKD",Settings!$B$23,1))))</f>
      </c>
      <c r="O6231">
        <f>IF(OR(B6231="",C6231="",E6231=""),0,(IF(A6231=-1,H6231,0)-IF(OR(A6231=1,A6231=0),H6231,0)+IF(A6231=2,H6231,0))*IF(E6231="SGD",1,IF(E6231="USD",Settings!$B$22,IF(E6231="HKD",Settings!$B$23,1))))</f>
        <v>0</v>
      </c>
      <c r="P6231">
        <f>IF(OR(B6231="",C6231="",E6231=""),0,IF(A6231=2,H6231*IF(E6231="SGD",1,IF(E6231="USD",Settings!$B$22,IF(E6231="HKD",Settings!$B$23,1))),0))</f>
        <v>0</v>
      </c>
      <c r="Q6231" s="312">
        <f>IF(OR(J6231="",G6231=""),"",G6231+ROW()/1000000)</f>
      </c>
      <c r="R6231" s="247">
        <f>IF(Q6231="","",SUMIFS(Txn[Signed Units],Txn[Key],J6231,Txn[Transaction Order],"&lt;="&amp;Q6231))</f>
      </c>
    </row>
    <row r="6232" spans="10:18" ht="15" customHeight="1" x14ac:dyDescent="0.15">
      <c r="J6232" s="246">
        <f>IF(OR(B6232="",C6232="",E6232=""),"",B6232&amp;":"&amp;C6232&amp;":"&amp;E6232)</f>
      </c>
      <c r="K6232" s="247">
        <f>IF(A6232="","",A6232*D6232)</f>
      </c>
      <c r="L6232" s="246">
        <f>IF(A6232="","",IF(OR(A6232=1,A6232=0),H6232,0))</f>
      </c>
      <c r="M6232" s="246">
        <f>IF(A6232="","",IF(A6232=-1,H6232,0))</f>
      </c>
      <c r="N6232">
        <f>IF(J6232="","",IF(E6232="SGD",1,IF(E6232="USD",Settings!$B$22,IF(E6232="HKD",Settings!$B$23,1))))</f>
      </c>
      <c r="O6232">
        <f>IF(OR(B6232="",C6232="",E6232=""),0,(IF(A6232=-1,H6232,0)-IF(OR(A6232=1,A6232=0),H6232,0)+IF(A6232=2,H6232,0))*IF(E6232="SGD",1,IF(E6232="USD",Settings!$B$22,IF(E6232="HKD",Settings!$B$23,1))))</f>
        <v>0</v>
      </c>
      <c r="P6232">
        <f>IF(OR(B6232="",C6232="",E6232=""),0,IF(A6232=2,H6232*IF(E6232="SGD",1,IF(E6232="USD",Settings!$B$22,IF(E6232="HKD",Settings!$B$23,1))),0))</f>
        <v>0</v>
      </c>
      <c r="Q6232" s="312">
        <f>IF(OR(J6232="",G6232=""),"",G6232+ROW()/1000000)</f>
      </c>
      <c r="R6232" s="247">
        <f>IF(Q6232="","",SUMIFS(Txn[Signed Units],Txn[Key],J6232,Txn[Transaction Order],"&lt;="&amp;Q6232))</f>
      </c>
    </row>
    <row r="6233" spans="10:18" ht="15" customHeight="1" x14ac:dyDescent="0.15">
      <c r="J6233" s="246">
        <f>IF(OR(B6233="",C6233="",E6233=""),"",B6233&amp;":"&amp;C6233&amp;":"&amp;E6233)</f>
      </c>
      <c r="K6233" s="247">
        <f>IF(A6233="","",A6233*D6233)</f>
      </c>
      <c r="L6233" s="246">
        <f>IF(A6233="","",IF(OR(A6233=1,A6233=0),H6233,0))</f>
      </c>
      <c r="M6233" s="246">
        <f>IF(A6233="","",IF(A6233=-1,H6233,0))</f>
      </c>
      <c r="N6233">
        <f>IF(J6233="","",IF(E6233="SGD",1,IF(E6233="USD",Settings!$B$22,IF(E6233="HKD",Settings!$B$23,1))))</f>
      </c>
      <c r="O6233">
        <f>IF(OR(B6233="",C6233="",E6233=""),0,(IF(A6233=-1,H6233,0)-IF(OR(A6233=1,A6233=0),H6233,0)+IF(A6233=2,H6233,0))*IF(E6233="SGD",1,IF(E6233="USD",Settings!$B$22,IF(E6233="HKD",Settings!$B$23,1))))</f>
        <v>0</v>
      </c>
      <c r="P6233">
        <f>IF(OR(B6233="",C6233="",E6233=""),0,IF(A6233=2,H6233*IF(E6233="SGD",1,IF(E6233="USD",Settings!$B$22,IF(E6233="HKD",Settings!$B$23,1))),0))</f>
        <v>0</v>
      </c>
      <c r="Q6233" s="312">
        <f>IF(OR(J6233="",G6233=""),"",G6233+ROW()/1000000)</f>
      </c>
      <c r="R6233" s="247">
        <f>IF(Q6233="","",SUMIFS(Txn[Signed Units],Txn[Key],J6233,Txn[Transaction Order],"&lt;="&amp;Q6233))</f>
      </c>
    </row>
    <row r="6234" spans="10:18" ht="15" customHeight="1" x14ac:dyDescent="0.15">
      <c r="J6234" s="246">
        <f>IF(OR(B6234="",C6234="",E6234=""),"",B6234&amp;":"&amp;C6234&amp;":"&amp;E6234)</f>
      </c>
      <c r="K6234" s="247">
        <f>IF(A6234="","",A6234*D6234)</f>
      </c>
      <c r="L6234" s="246">
        <f>IF(A6234="","",IF(OR(A6234=1,A6234=0),H6234,0))</f>
      </c>
      <c r="M6234" s="246">
        <f>IF(A6234="","",IF(A6234=-1,H6234,0))</f>
      </c>
      <c r="N6234">
        <f>IF(J6234="","",IF(E6234="SGD",1,IF(E6234="USD",Settings!$B$22,IF(E6234="HKD",Settings!$B$23,1))))</f>
      </c>
      <c r="O6234">
        <f>IF(OR(B6234="",C6234="",E6234=""),0,(IF(A6234=-1,H6234,0)-IF(OR(A6234=1,A6234=0),H6234,0)+IF(A6234=2,H6234,0))*IF(E6234="SGD",1,IF(E6234="USD",Settings!$B$22,IF(E6234="HKD",Settings!$B$23,1))))</f>
        <v>0</v>
      </c>
      <c r="P6234">
        <f>IF(OR(B6234="",C6234="",E6234=""),0,IF(A6234=2,H6234*IF(E6234="SGD",1,IF(E6234="USD",Settings!$B$22,IF(E6234="HKD",Settings!$B$23,1))),0))</f>
        <v>0</v>
      </c>
      <c r="Q6234" s="312">
        <f>IF(OR(J6234="",G6234=""),"",G6234+ROW()/1000000)</f>
      </c>
      <c r="R6234" s="247">
        <f>IF(Q6234="","",SUMIFS(Txn[Signed Units],Txn[Key],J6234,Txn[Transaction Order],"&lt;="&amp;Q6234))</f>
      </c>
    </row>
    <row r="6235" spans="10:18" ht="15" customHeight="1" x14ac:dyDescent="0.15">
      <c r="J6235" s="246">
        <f>IF(OR(B6235="",C6235="",E6235=""),"",B6235&amp;":"&amp;C6235&amp;":"&amp;E6235)</f>
      </c>
      <c r="K6235" s="247">
        <f>IF(A6235="","",A6235*D6235)</f>
      </c>
      <c r="L6235" s="246">
        <f>IF(A6235="","",IF(OR(A6235=1,A6235=0),H6235,0))</f>
      </c>
      <c r="M6235" s="246">
        <f>IF(A6235="","",IF(A6235=-1,H6235,0))</f>
      </c>
      <c r="N6235">
        <f>IF(J6235="","",IF(E6235="SGD",1,IF(E6235="USD",Settings!$B$22,IF(E6235="HKD",Settings!$B$23,1))))</f>
      </c>
      <c r="O6235">
        <f>IF(OR(B6235="",C6235="",E6235=""),0,(IF(A6235=-1,H6235,0)-IF(OR(A6235=1,A6235=0),H6235,0)+IF(A6235=2,H6235,0))*IF(E6235="SGD",1,IF(E6235="USD",Settings!$B$22,IF(E6235="HKD",Settings!$B$23,1))))</f>
        <v>0</v>
      </c>
      <c r="P6235">
        <f>IF(OR(B6235="",C6235="",E6235=""),0,IF(A6235=2,H6235*IF(E6235="SGD",1,IF(E6235="USD",Settings!$B$22,IF(E6235="HKD",Settings!$B$23,1))),0))</f>
        <v>0</v>
      </c>
      <c r="Q6235" s="312">
        <f>IF(OR(J6235="",G6235=""),"",G6235+ROW()/1000000)</f>
      </c>
      <c r="R6235" s="247">
        <f>IF(Q6235="","",SUMIFS(Txn[Signed Units],Txn[Key],J6235,Txn[Transaction Order],"&lt;="&amp;Q6235))</f>
      </c>
    </row>
    <row r="6236" spans="10:18" ht="15" customHeight="1" x14ac:dyDescent="0.15">
      <c r="J6236" s="246">
        <f>IF(OR(B6236="",C6236="",E6236=""),"",B6236&amp;":"&amp;C6236&amp;":"&amp;E6236)</f>
      </c>
      <c r="K6236" s="247">
        <f>IF(A6236="","",A6236*D6236)</f>
      </c>
      <c r="L6236" s="246">
        <f>IF(A6236="","",IF(OR(A6236=1,A6236=0),H6236,0))</f>
      </c>
      <c r="M6236" s="246">
        <f>IF(A6236="","",IF(A6236=-1,H6236,0))</f>
      </c>
      <c r="N6236">
        <f>IF(J6236="","",IF(E6236="SGD",1,IF(E6236="USD",Settings!$B$22,IF(E6236="HKD",Settings!$B$23,1))))</f>
      </c>
      <c r="O6236">
        <f>IF(OR(B6236="",C6236="",E6236=""),0,(IF(A6236=-1,H6236,0)-IF(OR(A6236=1,A6236=0),H6236,0)+IF(A6236=2,H6236,0))*IF(E6236="SGD",1,IF(E6236="USD",Settings!$B$22,IF(E6236="HKD",Settings!$B$23,1))))</f>
        <v>0</v>
      </c>
      <c r="P6236">
        <f>IF(OR(B6236="",C6236="",E6236=""),0,IF(A6236=2,H6236*IF(E6236="SGD",1,IF(E6236="USD",Settings!$B$22,IF(E6236="HKD",Settings!$B$23,1))),0))</f>
        <v>0</v>
      </c>
      <c r="Q6236" s="312">
        <f>IF(OR(J6236="",G6236=""),"",G6236+ROW()/1000000)</f>
      </c>
      <c r="R6236" s="247">
        <f>IF(Q6236="","",SUMIFS(Txn[Signed Units],Txn[Key],J6236,Txn[Transaction Order],"&lt;="&amp;Q6236))</f>
      </c>
    </row>
    <row r="6237" spans="10:18" ht="15" customHeight="1" x14ac:dyDescent="0.15">
      <c r="J6237" s="246">
        <f>IF(OR(B6237="",C6237="",E6237=""),"",B6237&amp;":"&amp;C6237&amp;":"&amp;E6237)</f>
      </c>
      <c r="K6237" s="247">
        <f>IF(A6237="","",A6237*D6237)</f>
      </c>
      <c r="L6237" s="246">
        <f>IF(A6237="","",IF(OR(A6237=1,A6237=0),H6237,0))</f>
      </c>
      <c r="M6237" s="246">
        <f>IF(A6237="","",IF(A6237=-1,H6237,0))</f>
      </c>
      <c r="N6237">
        <f>IF(J6237="","",IF(E6237="SGD",1,IF(E6237="USD",Settings!$B$22,IF(E6237="HKD",Settings!$B$23,1))))</f>
      </c>
      <c r="O6237">
        <f>IF(OR(B6237="",C6237="",E6237=""),0,(IF(A6237=-1,H6237,0)-IF(OR(A6237=1,A6237=0),H6237,0)+IF(A6237=2,H6237,0))*IF(E6237="SGD",1,IF(E6237="USD",Settings!$B$22,IF(E6237="HKD",Settings!$B$23,1))))</f>
        <v>0</v>
      </c>
      <c r="P6237">
        <f>IF(OR(B6237="",C6237="",E6237=""),0,IF(A6237=2,H6237*IF(E6237="SGD",1,IF(E6237="USD",Settings!$B$22,IF(E6237="HKD",Settings!$B$23,1))),0))</f>
        <v>0</v>
      </c>
      <c r="Q6237" s="312">
        <f>IF(OR(J6237="",G6237=""),"",G6237+ROW()/1000000)</f>
      </c>
      <c r="R6237" s="247">
        <f>IF(Q6237="","",SUMIFS(Txn[Signed Units],Txn[Key],J6237,Txn[Transaction Order],"&lt;="&amp;Q6237))</f>
      </c>
    </row>
    <row r="6238" spans="10:18" ht="15" customHeight="1" x14ac:dyDescent="0.15">
      <c r="J6238" s="246">
        <f>IF(OR(B6238="",C6238="",E6238=""),"",B6238&amp;":"&amp;C6238&amp;":"&amp;E6238)</f>
      </c>
      <c r="K6238" s="247">
        <f>IF(A6238="","",A6238*D6238)</f>
      </c>
      <c r="L6238" s="246">
        <f>IF(A6238="","",IF(OR(A6238=1,A6238=0),H6238,0))</f>
      </c>
      <c r="M6238" s="246">
        <f>IF(A6238="","",IF(A6238=-1,H6238,0))</f>
      </c>
      <c r="N6238">
        <f>IF(J6238="","",IF(E6238="SGD",1,IF(E6238="USD",Settings!$B$22,IF(E6238="HKD",Settings!$B$23,1))))</f>
      </c>
      <c r="O6238">
        <f>IF(OR(B6238="",C6238="",E6238=""),0,(IF(A6238=-1,H6238,0)-IF(OR(A6238=1,A6238=0),H6238,0)+IF(A6238=2,H6238,0))*IF(E6238="SGD",1,IF(E6238="USD",Settings!$B$22,IF(E6238="HKD",Settings!$B$23,1))))</f>
        <v>0</v>
      </c>
      <c r="P6238">
        <f>IF(OR(B6238="",C6238="",E6238=""),0,IF(A6238=2,H6238*IF(E6238="SGD",1,IF(E6238="USD",Settings!$B$22,IF(E6238="HKD",Settings!$B$23,1))),0))</f>
        <v>0</v>
      </c>
      <c r="Q6238" s="312">
        <f>IF(OR(J6238="",G6238=""),"",G6238+ROW()/1000000)</f>
      </c>
      <c r="R6238" s="247">
        <f>IF(Q6238="","",SUMIFS(Txn[Signed Units],Txn[Key],J6238,Txn[Transaction Order],"&lt;="&amp;Q6238))</f>
      </c>
    </row>
    <row r="6239" spans="10:18" ht="15" customHeight="1" x14ac:dyDescent="0.15">
      <c r="J6239" s="246">
        <f>IF(OR(B6239="",C6239="",E6239=""),"",B6239&amp;":"&amp;C6239&amp;":"&amp;E6239)</f>
      </c>
      <c r="K6239" s="247">
        <f>IF(A6239="","",A6239*D6239)</f>
      </c>
      <c r="L6239" s="246">
        <f>IF(A6239="","",IF(OR(A6239=1,A6239=0),H6239,0))</f>
      </c>
      <c r="M6239" s="246">
        <f>IF(A6239="","",IF(A6239=-1,H6239,0))</f>
      </c>
      <c r="N6239">
        <f>IF(J6239="","",IF(E6239="SGD",1,IF(E6239="USD",Settings!$B$22,IF(E6239="HKD",Settings!$B$23,1))))</f>
      </c>
      <c r="O6239">
        <f>IF(OR(B6239="",C6239="",E6239=""),0,(IF(A6239=-1,H6239,0)-IF(OR(A6239=1,A6239=0),H6239,0)+IF(A6239=2,H6239,0))*IF(E6239="SGD",1,IF(E6239="USD",Settings!$B$22,IF(E6239="HKD",Settings!$B$23,1))))</f>
        <v>0</v>
      </c>
      <c r="P6239">
        <f>IF(OR(B6239="",C6239="",E6239=""),0,IF(A6239=2,H6239*IF(E6239="SGD",1,IF(E6239="USD",Settings!$B$22,IF(E6239="HKD",Settings!$B$23,1))),0))</f>
        <v>0</v>
      </c>
      <c r="Q6239" s="312">
        <f>IF(OR(J6239="",G6239=""),"",G6239+ROW()/1000000)</f>
      </c>
      <c r="R6239" s="247">
        <f>IF(Q6239="","",SUMIFS(Txn[Signed Units],Txn[Key],J6239,Txn[Transaction Order],"&lt;="&amp;Q6239))</f>
      </c>
    </row>
    <row r="6240" spans="10:18" ht="15" customHeight="1" x14ac:dyDescent="0.15">
      <c r="J6240" s="246">
        <f>IF(OR(B6240="",C6240="",E6240=""),"",B6240&amp;":"&amp;C6240&amp;":"&amp;E6240)</f>
      </c>
      <c r="K6240" s="247">
        <f>IF(A6240="","",A6240*D6240)</f>
      </c>
      <c r="L6240" s="246">
        <f>IF(A6240="","",IF(OR(A6240=1,A6240=0),H6240,0))</f>
      </c>
      <c r="M6240" s="246">
        <f>IF(A6240="","",IF(A6240=-1,H6240,0))</f>
      </c>
      <c r="N6240">
        <f>IF(J6240="","",IF(E6240="SGD",1,IF(E6240="USD",Settings!$B$22,IF(E6240="HKD",Settings!$B$23,1))))</f>
      </c>
      <c r="O6240">
        <f>IF(OR(B6240="",C6240="",E6240=""),0,(IF(A6240=-1,H6240,0)-IF(OR(A6240=1,A6240=0),H6240,0)+IF(A6240=2,H6240,0))*IF(E6240="SGD",1,IF(E6240="USD",Settings!$B$22,IF(E6240="HKD",Settings!$B$23,1))))</f>
        <v>0</v>
      </c>
      <c r="P6240">
        <f>IF(OR(B6240="",C6240="",E6240=""),0,IF(A6240=2,H6240*IF(E6240="SGD",1,IF(E6240="USD",Settings!$B$22,IF(E6240="HKD",Settings!$B$23,1))),0))</f>
        <v>0</v>
      </c>
      <c r="Q6240" s="312">
        <f>IF(OR(J6240="",G6240=""),"",G6240+ROW()/1000000)</f>
      </c>
      <c r="R6240" s="247">
        <f>IF(Q6240="","",SUMIFS(Txn[Signed Units],Txn[Key],J6240,Txn[Transaction Order],"&lt;="&amp;Q6240))</f>
      </c>
    </row>
    <row r="6241" spans="10:18" ht="15" customHeight="1" x14ac:dyDescent="0.15">
      <c r="J6241" s="246">
        <f>IF(OR(B6241="",C6241="",E6241=""),"",B6241&amp;":"&amp;C6241&amp;":"&amp;E6241)</f>
      </c>
      <c r="K6241" s="247">
        <f>IF(A6241="","",A6241*D6241)</f>
      </c>
      <c r="L6241" s="246">
        <f>IF(A6241="","",IF(OR(A6241=1,A6241=0),H6241,0))</f>
      </c>
      <c r="M6241" s="246">
        <f>IF(A6241="","",IF(A6241=-1,H6241,0))</f>
      </c>
      <c r="N6241">
        <f>IF(J6241="","",IF(E6241="SGD",1,IF(E6241="USD",Settings!$B$22,IF(E6241="HKD",Settings!$B$23,1))))</f>
      </c>
      <c r="O6241">
        <f>IF(OR(B6241="",C6241="",E6241=""),0,(IF(A6241=-1,H6241,0)-IF(OR(A6241=1,A6241=0),H6241,0)+IF(A6241=2,H6241,0))*IF(E6241="SGD",1,IF(E6241="USD",Settings!$B$22,IF(E6241="HKD",Settings!$B$23,1))))</f>
        <v>0</v>
      </c>
      <c r="P6241">
        <f>IF(OR(B6241="",C6241="",E6241=""),0,IF(A6241=2,H6241*IF(E6241="SGD",1,IF(E6241="USD",Settings!$B$22,IF(E6241="HKD",Settings!$B$23,1))),0))</f>
        <v>0</v>
      </c>
      <c r="Q6241" s="312">
        <f>IF(OR(J6241="",G6241=""),"",G6241+ROW()/1000000)</f>
      </c>
      <c r="R6241" s="247">
        <f>IF(Q6241="","",SUMIFS(Txn[Signed Units],Txn[Key],J6241,Txn[Transaction Order],"&lt;="&amp;Q6241))</f>
      </c>
    </row>
    <row r="6242" spans="10:18" ht="15" customHeight="1" x14ac:dyDescent="0.15">
      <c r="J6242" s="246">
        <f>IF(OR(B6242="",C6242="",E6242=""),"",B6242&amp;":"&amp;C6242&amp;":"&amp;E6242)</f>
      </c>
      <c r="K6242" s="247">
        <f>IF(A6242="","",A6242*D6242)</f>
      </c>
      <c r="L6242" s="246">
        <f>IF(A6242="","",IF(OR(A6242=1,A6242=0),H6242,0))</f>
      </c>
      <c r="M6242" s="246">
        <f>IF(A6242="","",IF(A6242=-1,H6242,0))</f>
      </c>
      <c r="N6242">
        <f>IF(J6242="","",IF(E6242="SGD",1,IF(E6242="USD",Settings!$B$22,IF(E6242="HKD",Settings!$B$23,1))))</f>
      </c>
      <c r="O6242">
        <f>IF(OR(B6242="",C6242="",E6242=""),0,(IF(A6242=-1,H6242,0)-IF(OR(A6242=1,A6242=0),H6242,0)+IF(A6242=2,H6242,0))*IF(E6242="SGD",1,IF(E6242="USD",Settings!$B$22,IF(E6242="HKD",Settings!$B$23,1))))</f>
        <v>0</v>
      </c>
      <c r="P6242">
        <f>IF(OR(B6242="",C6242="",E6242=""),0,IF(A6242=2,H6242*IF(E6242="SGD",1,IF(E6242="USD",Settings!$B$22,IF(E6242="HKD",Settings!$B$23,1))),0))</f>
        <v>0</v>
      </c>
      <c r="Q6242" s="312">
        <f>IF(OR(J6242="",G6242=""),"",G6242+ROW()/1000000)</f>
      </c>
      <c r="R6242" s="247">
        <f>IF(Q6242="","",SUMIFS(Txn[Signed Units],Txn[Key],J6242,Txn[Transaction Order],"&lt;="&amp;Q6242))</f>
      </c>
    </row>
    <row r="6243" spans="10:18" ht="15" customHeight="1" x14ac:dyDescent="0.15">
      <c r="J6243" s="246">
        <f>IF(OR(B6243="",C6243="",E6243=""),"",B6243&amp;":"&amp;C6243&amp;":"&amp;E6243)</f>
      </c>
      <c r="K6243" s="247">
        <f>IF(A6243="","",A6243*D6243)</f>
      </c>
      <c r="L6243" s="246">
        <f>IF(A6243="","",IF(OR(A6243=1,A6243=0),H6243,0))</f>
      </c>
      <c r="M6243" s="246">
        <f>IF(A6243="","",IF(A6243=-1,H6243,0))</f>
      </c>
      <c r="N6243">
        <f>IF(J6243="","",IF(E6243="SGD",1,IF(E6243="USD",Settings!$B$22,IF(E6243="HKD",Settings!$B$23,1))))</f>
      </c>
      <c r="O6243">
        <f>IF(OR(B6243="",C6243="",E6243=""),0,(IF(A6243=-1,H6243,0)-IF(OR(A6243=1,A6243=0),H6243,0)+IF(A6243=2,H6243,0))*IF(E6243="SGD",1,IF(E6243="USD",Settings!$B$22,IF(E6243="HKD",Settings!$B$23,1))))</f>
        <v>0</v>
      </c>
      <c r="P6243">
        <f>IF(OR(B6243="",C6243="",E6243=""),0,IF(A6243=2,H6243*IF(E6243="SGD",1,IF(E6243="USD",Settings!$B$22,IF(E6243="HKD",Settings!$B$23,1))),0))</f>
        <v>0</v>
      </c>
      <c r="Q6243" s="312">
        <f>IF(OR(J6243="",G6243=""),"",G6243+ROW()/1000000)</f>
      </c>
      <c r="R6243" s="247">
        <f>IF(Q6243="","",SUMIFS(Txn[Signed Units],Txn[Key],J6243,Txn[Transaction Order],"&lt;="&amp;Q6243))</f>
      </c>
    </row>
    <row r="6244" spans="10:18" ht="15" customHeight="1" x14ac:dyDescent="0.15">
      <c r="J6244" s="246">
        <f>IF(OR(B6244="",C6244="",E6244=""),"",B6244&amp;":"&amp;C6244&amp;":"&amp;E6244)</f>
      </c>
      <c r="K6244" s="247">
        <f>IF(A6244="","",A6244*D6244)</f>
      </c>
      <c r="L6244" s="246">
        <f>IF(A6244="","",IF(OR(A6244=1,A6244=0),H6244,0))</f>
      </c>
      <c r="M6244" s="246">
        <f>IF(A6244="","",IF(A6244=-1,H6244,0))</f>
      </c>
      <c r="N6244">
        <f>IF(J6244="","",IF(E6244="SGD",1,IF(E6244="USD",Settings!$B$22,IF(E6244="HKD",Settings!$B$23,1))))</f>
      </c>
      <c r="O6244">
        <f>IF(OR(B6244="",C6244="",E6244=""),0,(IF(A6244=-1,H6244,0)-IF(OR(A6244=1,A6244=0),H6244,0)+IF(A6244=2,H6244,0))*IF(E6244="SGD",1,IF(E6244="USD",Settings!$B$22,IF(E6244="HKD",Settings!$B$23,1))))</f>
        <v>0</v>
      </c>
      <c r="P6244">
        <f>IF(OR(B6244="",C6244="",E6244=""),0,IF(A6244=2,H6244*IF(E6244="SGD",1,IF(E6244="USD",Settings!$B$22,IF(E6244="HKD",Settings!$B$23,1))),0))</f>
        <v>0</v>
      </c>
      <c r="Q6244" s="312">
        <f>IF(OR(J6244="",G6244=""),"",G6244+ROW()/1000000)</f>
      </c>
      <c r="R6244" s="247">
        <f>IF(Q6244="","",SUMIFS(Txn[Signed Units],Txn[Key],J6244,Txn[Transaction Order],"&lt;="&amp;Q6244))</f>
      </c>
    </row>
    <row r="6245" spans="10:18" ht="15" customHeight="1" x14ac:dyDescent="0.15">
      <c r="J6245" s="246">
        <f>IF(OR(B6245="",C6245="",E6245=""),"",B6245&amp;":"&amp;C6245&amp;":"&amp;E6245)</f>
      </c>
      <c r="K6245" s="247">
        <f>IF(A6245="","",A6245*D6245)</f>
      </c>
      <c r="L6245" s="246">
        <f>IF(A6245="","",IF(OR(A6245=1,A6245=0),H6245,0))</f>
      </c>
      <c r="M6245" s="246">
        <f>IF(A6245="","",IF(A6245=-1,H6245,0))</f>
      </c>
      <c r="N6245">
        <f>IF(J6245="","",IF(E6245="SGD",1,IF(E6245="USD",Settings!$B$22,IF(E6245="HKD",Settings!$B$23,1))))</f>
      </c>
      <c r="O6245">
        <f>IF(OR(B6245="",C6245="",E6245=""),0,(IF(A6245=-1,H6245,0)-IF(OR(A6245=1,A6245=0),H6245,0)+IF(A6245=2,H6245,0))*IF(E6245="SGD",1,IF(E6245="USD",Settings!$B$22,IF(E6245="HKD",Settings!$B$23,1))))</f>
        <v>0</v>
      </c>
      <c r="P6245">
        <f>IF(OR(B6245="",C6245="",E6245=""),0,IF(A6245=2,H6245*IF(E6245="SGD",1,IF(E6245="USD",Settings!$B$22,IF(E6245="HKD",Settings!$B$23,1))),0))</f>
        <v>0</v>
      </c>
      <c r="Q6245" s="312">
        <f>IF(OR(J6245="",G6245=""),"",G6245+ROW()/1000000)</f>
      </c>
      <c r="R6245" s="247">
        <f>IF(Q6245="","",SUMIFS(Txn[Signed Units],Txn[Key],J6245,Txn[Transaction Order],"&lt;="&amp;Q6245))</f>
      </c>
    </row>
    <row r="6246" spans="10:18" ht="15" customHeight="1" x14ac:dyDescent="0.15">
      <c r="J6246" s="246">
        <f>IF(OR(B6246="",C6246="",E6246=""),"",B6246&amp;":"&amp;C6246&amp;":"&amp;E6246)</f>
      </c>
      <c r="K6246" s="247">
        <f>IF(A6246="","",A6246*D6246)</f>
      </c>
      <c r="L6246" s="246">
        <f>IF(A6246="","",IF(OR(A6246=1,A6246=0),H6246,0))</f>
      </c>
      <c r="M6246" s="246">
        <f>IF(A6246="","",IF(A6246=-1,H6246,0))</f>
      </c>
      <c r="N6246">
        <f>IF(J6246="","",IF(E6246="SGD",1,IF(E6246="USD",Settings!$B$22,IF(E6246="HKD",Settings!$B$23,1))))</f>
      </c>
      <c r="O6246">
        <f>IF(OR(B6246="",C6246="",E6246=""),0,(IF(A6246=-1,H6246,0)-IF(OR(A6246=1,A6246=0),H6246,0)+IF(A6246=2,H6246,0))*IF(E6246="SGD",1,IF(E6246="USD",Settings!$B$22,IF(E6246="HKD",Settings!$B$23,1))))</f>
        <v>0</v>
      </c>
      <c r="P6246">
        <f>IF(OR(B6246="",C6246="",E6246=""),0,IF(A6246=2,H6246*IF(E6246="SGD",1,IF(E6246="USD",Settings!$B$22,IF(E6246="HKD",Settings!$B$23,1))),0))</f>
        <v>0</v>
      </c>
      <c r="Q6246" s="312">
        <f>IF(OR(J6246="",G6246=""),"",G6246+ROW()/1000000)</f>
      </c>
      <c r="R6246" s="247">
        <f>IF(Q6246="","",SUMIFS(Txn[Signed Units],Txn[Key],J6246,Txn[Transaction Order],"&lt;="&amp;Q6246))</f>
      </c>
    </row>
    <row r="6247" spans="10:18" ht="15" customHeight="1" x14ac:dyDescent="0.15">
      <c r="J6247" s="246">
        <f>IF(OR(B6247="",C6247="",E6247=""),"",B6247&amp;":"&amp;C6247&amp;":"&amp;E6247)</f>
      </c>
      <c r="K6247" s="247">
        <f>IF(A6247="","",A6247*D6247)</f>
      </c>
      <c r="L6247" s="246">
        <f>IF(A6247="","",IF(OR(A6247=1,A6247=0),H6247,0))</f>
      </c>
      <c r="M6247" s="246">
        <f>IF(A6247="","",IF(A6247=-1,H6247,0))</f>
      </c>
      <c r="N6247">
        <f>IF(J6247="","",IF(E6247="SGD",1,IF(E6247="USD",Settings!$B$22,IF(E6247="HKD",Settings!$B$23,1))))</f>
      </c>
      <c r="O6247">
        <f>IF(OR(B6247="",C6247="",E6247=""),0,(IF(A6247=-1,H6247,0)-IF(OR(A6247=1,A6247=0),H6247,0)+IF(A6247=2,H6247,0))*IF(E6247="SGD",1,IF(E6247="USD",Settings!$B$22,IF(E6247="HKD",Settings!$B$23,1))))</f>
        <v>0</v>
      </c>
      <c r="P6247">
        <f>IF(OR(B6247="",C6247="",E6247=""),0,IF(A6247=2,H6247*IF(E6247="SGD",1,IF(E6247="USD",Settings!$B$22,IF(E6247="HKD",Settings!$B$23,1))),0))</f>
        <v>0</v>
      </c>
      <c r="Q6247" s="312">
        <f>IF(OR(J6247="",G6247=""),"",G6247+ROW()/1000000)</f>
      </c>
      <c r="R6247" s="247">
        <f>IF(Q6247="","",SUMIFS(Txn[Signed Units],Txn[Key],J6247,Txn[Transaction Order],"&lt;="&amp;Q6247))</f>
      </c>
    </row>
    <row r="6248" spans="10:18" ht="15" customHeight="1" x14ac:dyDescent="0.15">
      <c r="J6248" s="246">
        <f>IF(OR(B6248="",C6248="",E6248=""),"",B6248&amp;":"&amp;C6248&amp;":"&amp;E6248)</f>
      </c>
      <c r="K6248" s="247">
        <f>IF(A6248="","",A6248*D6248)</f>
      </c>
      <c r="L6248" s="246">
        <f>IF(A6248="","",IF(OR(A6248=1,A6248=0),H6248,0))</f>
      </c>
      <c r="M6248" s="246">
        <f>IF(A6248="","",IF(A6248=-1,H6248,0))</f>
      </c>
      <c r="N6248">
        <f>IF(J6248="","",IF(E6248="SGD",1,IF(E6248="USD",Settings!$B$22,IF(E6248="HKD",Settings!$B$23,1))))</f>
      </c>
      <c r="O6248">
        <f>IF(OR(B6248="",C6248="",E6248=""),0,(IF(A6248=-1,H6248,0)-IF(OR(A6248=1,A6248=0),H6248,0)+IF(A6248=2,H6248,0))*IF(E6248="SGD",1,IF(E6248="USD",Settings!$B$22,IF(E6248="HKD",Settings!$B$23,1))))</f>
        <v>0</v>
      </c>
      <c r="P6248">
        <f>IF(OR(B6248="",C6248="",E6248=""),0,IF(A6248=2,H6248*IF(E6248="SGD",1,IF(E6248="USD",Settings!$B$22,IF(E6248="HKD",Settings!$B$23,1))),0))</f>
        <v>0</v>
      </c>
      <c r="Q6248" s="312">
        <f>IF(OR(J6248="",G6248=""),"",G6248+ROW()/1000000)</f>
      </c>
      <c r="R6248" s="247">
        <f>IF(Q6248="","",SUMIFS(Txn[Signed Units],Txn[Key],J6248,Txn[Transaction Order],"&lt;="&amp;Q6248))</f>
      </c>
    </row>
    <row r="6249" spans="10:18" ht="15" customHeight="1" x14ac:dyDescent="0.15">
      <c r="J6249" s="246">
        <f>IF(OR(B6249="",C6249="",E6249=""),"",B6249&amp;":"&amp;C6249&amp;":"&amp;E6249)</f>
      </c>
      <c r="K6249" s="247">
        <f>IF(A6249="","",A6249*D6249)</f>
      </c>
      <c r="L6249" s="246">
        <f>IF(A6249="","",IF(OR(A6249=1,A6249=0),H6249,0))</f>
      </c>
      <c r="M6249" s="246">
        <f>IF(A6249="","",IF(A6249=-1,H6249,0))</f>
      </c>
      <c r="N6249">
        <f>IF(J6249="","",IF(E6249="SGD",1,IF(E6249="USD",Settings!$B$22,IF(E6249="HKD",Settings!$B$23,1))))</f>
      </c>
      <c r="O6249">
        <f>IF(OR(B6249="",C6249="",E6249=""),0,(IF(A6249=-1,H6249,0)-IF(OR(A6249=1,A6249=0),H6249,0)+IF(A6249=2,H6249,0))*IF(E6249="SGD",1,IF(E6249="USD",Settings!$B$22,IF(E6249="HKD",Settings!$B$23,1))))</f>
        <v>0</v>
      </c>
      <c r="P6249">
        <f>IF(OR(B6249="",C6249="",E6249=""),0,IF(A6249=2,H6249*IF(E6249="SGD",1,IF(E6249="USD",Settings!$B$22,IF(E6249="HKD",Settings!$B$23,1))),0))</f>
        <v>0</v>
      </c>
      <c r="Q6249" s="312">
        <f>IF(OR(J6249="",G6249=""),"",G6249+ROW()/1000000)</f>
      </c>
      <c r="R6249" s="247">
        <f>IF(Q6249="","",SUMIFS(Txn[Signed Units],Txn[Key],J6249,Txn[Transaction Order],"&lt;="&amp;Q6249))</f>
      </c>
    </row>
    <row r="6250" spans="10:18" ht="15" customHeight="1" x14ac:dyDescent="0.15">
      <c r="J6250" s="246">
        <f>IF(OR(B6250="",C6250="",E6250=""),"",B6250&amp;":"&amp;C6250&amp;":"&amp;E6250)</f>
      </c>
      <c r="K6250" s="247">
        <f>IF(A6250="","",A6250*D6250)</f>
      </c>
      <c r="L6250" s="246">
        <f>IF(A6250="","",IF(OR(A6250=1,A6250=0),H6250,0))</f>
      </c>
      <c r="M6250" s="246">
        <f>IF(A6250="","",IF(A6250=-1,H6250,0))</f>
      </c>
      <c r="N6250">
        <f>IF(J6250="","",IF(E6250="SGD",1,IF(E6250="USD",Settings!$B$22,IF(E6250="HKD",Settings!$B$23,1))))</f>
      </c>
      <c r="O6250">
        <f>IF(OR(B6250="",C6250="",E6250=""),0,(IF(A6250=-1,H6250,0)-IF(OR(A6250=1,A6250=0),H6250,0)+IF(A6250=2,H6250,0))*IF(E6250="SGD",1,IF(E6250="USD",Settings!$B$22,IF(E6250="HKD",Settings!$B$23,1))))</f>
        <v>0</v>
      </c>
      <c r="P6250">
        <f>IF(OR(B6250="",C6250="",E6250=""),0,IF(A6250=2,H6250*IF(E6250="SGD",1,IF(E6250="USD",Settings!$B$22,IF(E6250="HKD",Settings!$B$23,1))),0))</f>
        <v>0</v>
      </c>
      <c r="Q6250" s="312">
        <f>IF(OR(J6250="",G6250=""),"",G6250+ROW()/1000000)</f>
      </c>
      <c r="R6250" s="247">
        <f>IF(Q6250="","",SUMIFS(Txn[Signed Units],Txn[Key],J6250,Txn[Transaction Order],"&lt;="&amp;Q6250))</f>
      </c>
    </row>
    <row r="6251" spans="10:18" ht="15" customHeight="1" x14ac:dyDescent="0.15">
      <c r="J6251" s="246">
        <f>IF(OR(B6251="",C6251="",E6251=""),"",B6251&amp;":"&amp;C6251&amp;":"&amp;E6251)</f>
      </c>
      <c r="K6251" s="247">
        <f>IF(A6251="","",A6251*D6251)</f>
      </c>
      <c r="L6251" s="246">
        <f>IF(A6251="","",IF(OR(A6251=1,A6251=0),H6251,0))</f>
      </c>
      <c r="M6251" s="246">
        <f>IF(A6251="","",IF(A6251=-1,H6251,0))</f>
      </c>
      <c r="N6251">
        <f>IF(J6251="","",IF(E6251="SGD",1,IF(E6251="USD",Settings!$B$22,IF(E6251="HKD",Settings!$B$23,1))))</f>
      </c>
      <c r="O6251">
        <f>IF(OR(B6251="",C6251="",E6251=""),0,(IF(A6251=-1,H6251,0)-IF(OR(A6251=1,A6251=0),H6251,0)+IF(A6251=2,H6251,0))*IF(E6251="SGD",1,IF(E6251="USD",Settings!$B$22,IF(E6251="HKD",Settings!$B$23,1))))</f>
        <v>0</v>
      </c>
      <c r="P6251">
        <f>IF(OR(B6251="",C6251="",E6251=""),0,IF(A6251=2,H6251*IF(E6251="SGD",1,IF(E6251="USD",Settings!$B$22,IF(E6251="HKD",Settings!$B$23,1))),0))</f>
        <v>0</v>
      </c>
      <c r="Q6251" s="312">
        <f>IF(OR(J6251="",G6251=""),"",G6251+ROW()/1000000)</f>
      </c>
      <c r="R6251" s="247">
        <f>IF(Q6251="","",SUMIFS(Txn[Signed Units],Txn[Key],J6251,Txn[Transaction Order],"&lt;="&amp;Q6251))</f>
      </c>
    </row>
    <row r="6252" spans="10:18" ht="15" customHeight="1" x14ac:dyDescent="0.15">
      <c r="J6252" s="246">
        <f>IF(OR(B6252="",C6252="",E6252=""),"",B6252&amp;":"&amp;C6252&amp;":"&amp;E6252)</f>
      </c>
      <c r="K6252" s="247">
        <f>IF(A6252="","",A6252*D6252)</f>
      </c>
      <c r="L6252" s="246">
        <f>IF(A6252="","",IF(OR(A6252=1,A6252=0),H6252,0))</f>
      </c>
      <c r="M6252" s="246">
        <f>IF(A6252="","",IF(A6252=-1,H6252,0))</f>
      </c>
      <c r="N6252">
        <f>IF(J6252="","",IF(E6252="SGD",1,IF(E6252="USD",Settings!$B$22,IF(E6252="HKD",Settings!$B$23,1))))</f>
      </c>
      <c r="O6252">
        <f>IF(OR(B6252="",C6252="",E6252=""),0,(IF(A6252=-1,H6252,0)-IF(OR(A6252=1,A6252=0),H6252,0)+IF(A6252=2,H6252,0))*IF(E6252="SGD",1,IF(E6252="USD",Settings!$B$22,IF(E6252="HKD",Settings!$B$23,1))))</f>
        <v>0</v>
      </c>
      <c r="P6252">
        <f>IF(OR(B6252="",C6252="",E6252=""),0,IF(A6252=2,H6252*IF(E6252="SGD",1,IF(E6252="USD",Settings!$B$22,IF(E6252="HKD",Settings!$B$23,1))),0))</f>
        <v>0</v>
      </c>
      <c r="Q6252" s="312">
        <f>IF(OR(J6252="",G6252=""),"",G6252+ROW()/1000000)</f>
      </c>
      <c r="R6252" s="247">
        <f>IF(Q6252="","",SUMIFS(Txn[Signed Units],Txn[Key],J6252,Txn[Transaction Order],"&lt;="&amp;Q6252))</f>
      </c>
    </row>
    <row r="6253" spans="10:18" ht="15" customHeight="1" x14ac:dyDescent="0.15">
      <c r="J6253" s="246">
        <f>IF(OR(B6253="",C6253="",E6253=""),"",B6253&amp;":"&amp;C6253&amp;":"&amp;E6253)</f>
      </c>
      <c r="K6253" s="247">
        <f>IF(A6253="","",A6253*D6253)</f>
      </c>
      <c r="L6253" s="246">
        <f>IF(A6253="","",IF(OR(A6253=1,A6253=0),H6253,0))</f>
      </c>
      <c r="M6253" s="246">
        <f>IF(A6253="","",IF(A6253=-1,H6253,0))</f>
      </c>
      <c r="N6253">
        <f>IF(J6253="","",IF(E6253="SGD",1,IF(E6253="USD",Settings!$B$22,IF(E6253="HKD",Settings!$B$23,1))))</f>
      </c>
      <c r="O6253">
        <f>IF(OR(B6253="",C6253="",E6253=""),0,(IF(A6253=-1,H6253,0)-IF(OR(A6253=1,A6253=0),H6253,0)+IF(A6253=2,H6253,0))*IF(E6253="SGD",1,IF(E6253="USD",Settings!$B$22,IF(E6253="HKD",Settings!$B$23,1))))</f>
        <v>0</v>
      </c>
      <c r="P6253">
        <f>IF(OR(B6253="",C6253="",E6253=""),0,IF(A6253=2,H6253*IF(E6253="SGD",1,IF(E6253="USD",Settings!$B$22,IF(E6253="HKD",Settings!$B$23,1))),0))</f>
        <v>0</v>
      </c>
      <c r="Q6253" s="312">
        <f>IF(OR(J6253="",G6253=""),"",G6253+ROW()/1000000)</f>
      </c>
      <c r="R6253" s="247">
        <f>IF(Q6253="","",SUMIFS(Txn[Signed Units],Txn[Key],J6253,Txn[Transaction Order],"&lt;="&amp;Q6253))</f>
      </c>
    </row>
    <row r="6254" spans="10:18" ht="15" customHeight="1" x14ac:dyDescent="0.15">
      <c r="J6254" s="246">
        <f>IF(OR(B6254="",C6254="",E6254=""),"",B6254&amp;":"&amp;C6254&amp;":"&amp;E6254)</f>
      </c>
      <c r="K6254" s="247">
        <f>IF(A6254="","",A6254*D6254)</f>
      </c>
      <c r="L6254" s="246">
        <f>IF(A6254="","",IF(OR(A6254=1,A6254=0),H6254,0))</f>
      </c>
      <c r="M6254" s="246">
        <f>IF(A6254="","",IF(A6254=-1,H6254,0))</f>
      </c>
      <c r="N6254">
        <f>IF(J6254="","",IF(E6254="SGD",1,IF(E6254="USD",Settings!$B$22,IF(E6254="HKD",Settings!$B$23,1))))</f>
      </c>
      <c r="O6254">
        <f>IF(OR(B6254="",C6254="",E6254=""),0,(IF(A6254=-1,H6254,0)-IF(OR(A6254=1,A6254=0),H6254,0)+IF(A6254=2,H6254,0))*IF(E6254="SGD",1,IF(E6254="USD",Settings!$B$22,IF(E6254="HKD",Settings!$B$23,1))))</f>
        <v>0</v>
      </c>
      <c r="P6254">
        <f>IF(OR(B6254="",C6254="",E6254=""),0,IF(A6254=2,H6254*IF(E6254="SGD",1,IF(E6254="USD",Settings!$B$22,IF(E6254="HKD",Settings!$B$23,1))),0))</f>
        <v>0</v>
      </c>
      <c r="Q6254" s="312">
        <f>IF(OR(J6254="",G6254=""),"",G6254+ROW()/1000000)</f>
      </c>
      <c r="R6254" s="247">
        <f>IF(Q6254="","",SUMIFS(Txn[Signed Units],Txn[Key],J6254,Txn[Transaction Order],"&lt;="&amp;Q6254))</f>
      </c>
    </row>
    <row r="6255" spans="10:18" ht="15" customHeight="1" x14ac:dyDescent="0.15">
      <c r="J6255" s="246">
        <f>IF(OR(B6255="",C6255="",E6255=""),"",B6255&amp;":"&amp;C6255&amp;":"&amp;E6255)</f>
      </c>
      <c r="K6255" s="247">
        <f>IF(A6255="","",A6255*D6255)</f>
      </c>
      <c r="L6255" s="246">
        <f>IF(A6255="","",IF(OR(A6255=1,A6255=0),H6255,0))</f>
      </c>
      <c r="M6255" s="246">
        <f>IF(A6255="","",IF(A6255=-1,H6255,0))</f>
      </c>
      <c r="N6255">
        <f>IF(J6255="","",IF(E6255="SGD",1,IF(E6255="USD",Settings!$B$22,IF(E6255="HKD",Settings!$B$23,1))))</f>
      </c>
      <c r="O6255">
        <f>IF(OR(B6255="",C6255="",E6255=""),0,(IF(A6255=-1,H6255,0)-IF(OR(A6255=1,A6255=0),H6255,0)+IF(A6255=2,H6255,0))*IF(E6255="SGD",1,IF(E6255="USD",Settings!$B$22,IF(E6255="HKD",Settings!$B$23,1))))</f>
        <v>0</v>
      </c>
      <c r="P6255">
        <f>IF(OR(B6255="",C6255="",E6255=""),0,IF(A6255=2,H6255*IF(E6255="SGD",1,IF(E6255="USD",Settings!$B$22,IF(E6255="HKD",Settings!$B$23,1))),0))</f>
        <v>0</v>
      </c>
      <c r="Q6255" s="312">
        <f>IF(OR(J6255="",G6255=""),"",G6255+ROW()/1000000)</f>
      </c>
      <c r="R6255" s="247">
        <f>IF(Q6255="","",SUMIFS(Txn[Signed Units],Txn[Key],J6255,Txn[Transaction Order],"&lt;="&amp;Q6255))</f>
      </c>
    </row>
    <row r="6256" spans="10:18" ht="15" customHeight="1" x14ac:dyDescent="0.15">
      <c r="J6256" s="246">
        <f>IF(OR(B6256="",C6256="",E6256=""),"",B6256&amp;":"&amp;C6256&amp;":"&amp;E6256)</f>
      </c>
      <c r="K6256" s="247">
        <f>IF(A6256="","",A6256*D6256)</f>
      </c>
      <c r="L6256" s="246">
        <f>IF(A6256="","",IF(OR(A6256=1,A6256=0),H6256,0))</f>
      </c>
      <c r="M6256" s="246">
        <f>IF(A6256="","",IF(A6256=-1,H6256,0))</f>
      </c>
      <c r="N6256">
        <f>IF(J6256="","",IF(E6256="SGD",1,IF(E6256="USD",Settings!$B$22,IF(E6256="HKD",Settings!$B$23,1))))</f>
      </c>
      <c r="O6256">
        <f>IF(OR(B6256="",C6256="",E6256=""),0,(IF(A6256=-1,H6256,0)-IF(OR(A6256=1,A6256=0),H6256,0)+IF(A6256=2,H6256,0))*IF(E6256="SGD",1,IF(E6256="USD",Settings!$B$22,IF(E6256="HKD",Settings!$B$23,1))))</f>
        <v>0</v>
      </c>
      <c r="P6256">
        <f>IF(OR(B6256="",C6256="",E6256=""),0,IF(A6256=2,H6256*IF(E6256="SGD",1,IF(E6256="USD",Settings!$B$22,IF(E6256="HKD",Settings!$B$23,1))),0))</f>
        <v>0</v>
      </c>
      <c r="Q6256" s="312">
        <f>IF(OR(J6256="",G6256=""),"",G6256+ROW()/1000000)</f>
      </c>
      <c r="R6256" s="247">
        <f>IF(Q6256="","",SUMIFS(Txn[Signed Units],Txn[Key],J6256,Txn[Transaction Order],"&lt;="&amp;Q6256))</f>
      </c>
    </row>
    <row r="6257" spans="10:18" ht="15" customHeight="1" x14ac:dyDescent="0.15">
      <c r="J6257" s="246">
        <f>IF(OR(B6257="",C6257="",E6257=""),"",B6257&amp;":"&amp;C6257&amp;":"&amp;E6257)</f>
      </c>
      <c r="K6257" s="247">
        <f>IF(A6257="","",A6257*D6257)</f>
      </c>
      <c r="L6257" s="246">
        <f>IF(A6257="","",IF(OR(A6257=1,A6257=0),H6257,0))</f>
      </c>
      <c r="M6257" s="246">
        <f>IF(A6257="","",IF(A6257=-1,H6257,0))</f>
      </c>
      <c r="N6257">
        <f>IF(J6257="","",IF(E6257="SGD",1,IF(E6257="USD",Settings!$B$22,IF(E6257="HKD",Settings!$B$23,1))))</f>
      </c>
      <c r="O6257">
        <f>IF(OR(B6257="",C6257="",E6257=""),0,(IF(A6257=-1,H6257,0)-IF(OR(A6257=1,A6257=0),H6257,0)+IF(A6257=2,H6257,0))*IF(E6257="SGD",1,IF(E6257="USD",Settings!$B$22,IF(E6257="HKD",Settings!$B$23,1))))</f>
        <v>0</v>
      </c>
      <c r="P6257">
        <f>IF(OR(B6257="",C6257="",E6257=""),0,IF(A6257=2,H6257*IF(E6257="SGD",1,IF(E6257="USD",Settings!$B$22,IF(E6257="HKD",Settings!$B$23,1))),0))</f>
        <v>0</v>
      </c>
      <c r="Q6257" s="312">
        <f>IF(OR(J6257="",G6257=""),"",G6257+ROW()/1000000)</f>
      </c>
      <c r="R6257" s="247">
        <f>IF(Q6257="","",SUMIFS(Txn[Signed Units],Txn[Key],J6257,Txn[Transaction Order],"&lt;="&amp;Q6257))</f>
      </c>
    </row>
    <row r="6258" spans="10:18" ht="15" customHeight="1" x14ac:dyDescent="0.15">
      <c r="J6258" s="246">
        <f>IF(OR(B6258="",C6258="",E6258=""),"",B6258&amp;":"&amp;C6258&amp;":"&amp;E6258)</f>
      </c>
      <c r="K6258" s="247">
        <f>IF(A6258="","",A6258*D6258)</f>
      </c>
      <c r="L6258" s="246">
        <f>IF(A6258="","",IF(OR(A6258=1,A6258=0),H6258,0))</f>
      </c>
      <c r="M6258" s="246">
        <f>IF(A6258="","",IF(A6258=-1,H6258,0))</f>
      </c>
      <c r="N6258">
        <f>IF(J6258="","",IF(E6258="SGD",1,IF(E6258="USD",Settings!$B$22,IF(E6258="HKD",Settings!$B$23,1))))</f>
      </c>
      <c r="O6258">
        <f>IF(OR(B6258="",C6258="",E6258=""),0,(IF(A6258=-1,H6258,0)-IF(OR(A6258=1,A6258=0),H6258,0)+IF(A6258=2,H6258,0))*IF(E6258="SGD",1,IF(E6258="USD",Settings!$B$22,IF(E6258="HKD",Settings!$B$23,1))))</f>
        <v>0</v>
      </c>
      <c r="P6258">
        <f>IF(OR(B6258="",C6258="",E6258=""),0,IF(A6258=2,H6258*IF(E6258="SGD",1,IF(E6258="USD",Settings!$B$22,IF(E6258="HKD",Settings!$B$23,1))),0))</f>
        <v>0</v>
      </c>
      <c r="Q6258" s="312">
        <f>IF(OR(J6258="",G6258=""),"",G6258+ROW()/1000000)</f>
      </c>
      <c r="R6258" s="247">
        <f>IF(Q6258="","",SUMIFS(Txn[Signed Units],Txn[Key],J6258,Txn[Transaction Order],"&lt;="&amp;Q6258))</f>
      </c>
    </row>
    <row r="6259" spans="10:18" ht="15" customHeight="1" x14ac:dyDescent="0.15">
      <c r="J6259" s="246">
        <f>IF(OR(B6259="",C6259="",E6259=""),"",B6259&amp;":"&amp;C6259&amp;":"&amp;E6259)</f>
      </c>
      <c r="K6259" s="247">
        <f>IF(A6259="","",A6259*D6259)</f>
      </c>
      <c r="L6259" s="246">
        <f>IF(A6259="","",IF(OR(A6259=1,A6259=0),H6259,0))</f>
      </c>
      <c r="M6259" s="246">
        <f>IF(A6259="","",IF(A6259=-1,H6259,0))</f>
      </c>
      <c r="N6259">
        <f>IF(J6259="","",IF(E6259="SGD",1,IF(E6259="USD",Settings!$B$22,IF(E6259="HKD",Settings!$B$23,1))))</f>
      </c>
      <c r="O6259">
        <f>IF(OR(B6259="",C6259="",E6259=""),0,(IF(A6259=-1,H6259,0)-IF(OR(A6259=1,A6259=0),H6259,0)+IF(A6259=2,H6259,0))*IF(E6259="SGD",1,IF(E6259="USD",Settings!$B$22,IF(E6259="HKD",Settings!$B$23,1))))</f>
        <v>0</v>
      </c>
      <c r="P6259">
        <f>IF(OR(B6259="",C6259="",E6259=""),0,IF(A6259=2,H6259*IF(E6259="SGD",1,IF(E6259="USD",Settings!$B$22,IF(E6259="HKD",Settings!$B$23,1))),0))</f>
        <v>0</v>
      </c>
      <c r="Q6259" s="312">
        <f>IF(OR(J6259="",G6259=""),"",G6259+ROW()/1000000)</f>
      </c>
      <c r="R6259" s="247">
        <f>IF(Q6259="","",SUMIFS(Txn[Signed Units],Txn[Key],J6259,Txn[Transaction Order],"&lt;="&amp;Q6259))</f>
      </c>
    </row>
    <row r="6260" spans="10:18" ht="15" customHeight="1" x14ac:dyDescent="0.15">
      <c r="J6260" s="246">
        <f>IF(OR(B6260="",C6260="",E6260=""),"",B6260&amp;":"&amp;C6260&amp;":"&amp;E6260)</f>
      </c>
      <c r="K6260" s="247">
        <f>IF(A6260="","",A6260*D6260)</f>
      </c>
      <c r="L6260" s="246">
        <f>IF(A6260="","",IF(OR(A6260=1,A6260=0),H6260,0))</f>
      </c>
      <c r="M6260" s="246">
        <f>IF(A6260="","",IF(A6260=-1,H6260,0))</f>
      </c>
      <c r="N6260">
        <f>IF(J6260="","",IF(E6260="SGD",1,IF(E6260="USD",Settings!$B$22,IF(E6260="HKD",Settings!$B$23,1))))</f>
      </c>
      <c r="O6260">
        <f>IF(OR(B6260="",C6260="",E6260=""),0,(IF(A6260=-1,H6260,0)-IF(OR(A6260=1,A6260=0),H6260,0)+IF(A6260=2,H6260,0))*IF(E6260="SGD",1,IF(E6260="USD",Settings!$B$22,IF(E6260="HKD",Settings!$B$23,1))))</f>
        <v>0</v>
      </c>
      <c r="P6260">
        <f>IF(OR(B6260="",C6260="",E6260=""),0,IF(A6260=2,H6260*IF(E6260="SGD",1,IF(E6260="USD",Settings!$B$22,IF(E6260="HKD",Settings!$B$23,1))),0))</f>
        <v>0</v>
      </c>
      <c r="Q6260" s="312">
        <f>IF(OR(J6260="",G6260=""),"",G6260+ROW()/1000000)</f>
      </c>
      <c r="R6260" s="247">
        <f>IF(Q6260="","",SUMIFS(Txn[Signed Units],Txn[Key],J6260,Txn[Transaction Order],"&lt;="&amp;Q6260))</f>
      </c>
    </row>
    <row r="6261" spans="10:18" ht="15" customHeight="1" x14ac:dyDescent="0.15">
      <c r="J6261" s="246">
        <f>IF(OR(B6261="",C6261="",E6261=""),"",B6261&amp;":"&amp;C6261&amp;":"&amp;E6261)</f>
      </c>
      <c r="K6261" s="247">
        <f>IF(A6261="","",A6261*D6261)</f>
      </c>
      <c r="L6261" s="246">
        <f>IF(A6261="","",IF(OR(A6261=1,A6261=0),H6261,0))</f>
      </c>
      <c r="M6261" s="246">
        <f>IF(A6261="","",IF(A6261=-1,H6261,0))</f>
      </c>
      <c r="N6261">
        <f>IF(J6261="","",IF(E6261="SGD",1,IF(E6261="USD",Settings!$B$22,IF(E6261="HKD",Settings!$B$23,1))))</f>
      </c>
      <c r="O6261">
        <f>IF(OR(B6261="",C6261="",E6261=""),0,(IF(A6261=-1,H6261,0)-IF(OR(A6261=1,A6261=0),H6261,0)+IF(A6261=2,H6261,0))*IF(E6261="SGD",1,IF(E6261="USD",Settings!$B$22,IF(E6261="HKD",Settings!$B$23,1))))</f>
        <v>0</v>
      </c>
      <c r="P6261">
        <f>IF(OR(B6261="",C6261="",E6261=""),0,IF(A6261=2,H6261*IF(E6261="SGD",1,IF(E6261="USD",Settings!$B$22,IF(E6261="HKD",Settings!$B$23,1))),0))</f>
        <v>0</v>
      </c>
      <c r="Q6261" s="312">
        <f>IF(OR(J6261="",G6261=""),"",G6261+ROW()/1000000)</f>
      </c>
      <c r="R6261" s="247">
        <f>IF(Q6261="","",SUMIFS(Txn[Signed Units],Txn[Key],J6261,Txn[Transaction Order],"&lt;="&amp;Q6261))</f>
      </c>
    </row>
    <row r="6262" spans="10:18" ht="15" customHeight="1" x14ac:dyDescent="0.15">
      <c r="J6262" s="246">
        <f>IF(OR(B6262="",C6262="",E6262=""),"",B6262&amp;":"&amp;C6262&amp;":"&amp;E6262)</f>
      </c>
      <c r="K6262" s="247">
        <f>IF(A6262="","",A6262*D6262)</f>
      </c>
      <c r="L6262" s="246">
        <f>IF(A6262="","",IF(OR(A6262=1,A6262=0),H6262,0))</f>
      </c>
      <c r="M6262" s="246">
        <f>IF(A6262="","",IF(A6262=-1,H6262,0))</f>
      </c>
      <c r="N6262">
        <f>IF(J6262="","",IF(E6262="SGD",1,IF(E6262="USD",Settings!$B$22,IF(E6262="HKD",Settings!$B$23,1))))</f>
      </c>
      <c r="O6262">
        <f>IF(OR(B6262="",C6262="",E6262=""),0,(IF(A6262=-1,H6262,0)-IF(OR(A6262=1,A6262=0),H6262,0)+IF(A6262=2,H6262,0))*IF(E6262="SGD",1,IF(E6262="USD",Settings!$B$22,IF(E6262="HKD",Settings!$B$23,1))))</f>
        <v>0</v>
      </c>
      <c r="P6262">
        <f>IF(OR(B6262="",C6262="",E6262=""),0,IF(A6262=2,H6262*IF(E6262="SGD",1,IF(E6262="USD",Settings!$B$22,IF(E6262="HKD",Settings!$B$23,1))),0))</f>
        <v>0</v>
      </c>
      <c r="Q6262" s="312">
        <f>IF(OR(J6262="",G6262=""),"",G6262+ROW()/1000000)</f>
      </c>
      <c r="R6262" s="247">
        <f>IF(Q6262="","",SUMIFS(Txn[Signed Units],Txn[Key],J6262,Txn[Transaction Order],"&lt;="&amp;Q6262))</f>
      </c>
    </row>
    <row r="6263" spans="10:18" ht="15" customHeight="1" x14ac:dyDescent="0.15">
      <c r="J6263" s="246">
        <f>IF(OR(B6263="",C6263="",E6263=""),"",B6263&amp;":"&amp;C6263&amp;":"&amp;E6263)</f>
      </c>
      <c r="K6263" s="247">
        <f>IF(A6263="","",A6263*D6263)</f>
      </c>
      <c r="L6263" s="246">
        <f>IF(A6263="","",IF(OR(A6263=1,A6263=0),H6263,0))</f>
      </c>
      <c r="M6263" s="246">
        <f>IF(A6263="","",IF(A6263=-1,H6263,0))</f>
      </c>
      <c r="N6263">
        <f>IF(J6263="","",IF(E6263="SGD",1,IF(E6263="USD",Settings!$B$22,IF(E6263="HKD",Settings!$B$23,1))))</f>
      </c>
      <c r="O6263">
        <f>IF(OR(B6263="",C6263="",E6263=""),0,(IF(A6263=-1,H6263,0)-IF(OR(A6263=1,A6263=0),H6263,0)+IF(A6263=2,H6263,0))*IF(E6263="SGD",1,IF(E6263="USD",Settings!$B$22,IF(E6263="HKD",Settings!$B$23,1))))</f>
        <v>0</v>
      </c>
      <c r="P6263">
        <f>IF(OR(B6263="",C6263="",E6263=""),0,IF(A6263=2,H6263*IF(E6263="SGD",1,IF(E6263="USD",Settings!$B$22,IF(E6263="HKD",Settings!$B$23,1))),0))</f>
        <v>0</v>
      </c>
      <c r="Q6263" s="312">
        <f>IF(OR(J6263="",G6263=""),"",G6263+ROW()/1000000)</f>
      </c>
      <c r="R6263" s="247">
        <f>IF(Q6263="","",SUMIFS(Txn[Signed Units],Txn[Key],J6263,Txn[Transaction Order],"&lt;="&amp;Q6263))</f>
      </c>
    </row>
    <row r="6264" spans="10:18" ht="15" customHeight="1" x14ac:dyDescent="0.15">
      <c r="J6264" s="246">
        <f>IF(OR(B6264="",C6264="",E6264=""),"",B6264&amp;":"&amp;C6264&amp;":"&amp;E6264)</f>
      </c>
      <c r="K6264" s="247">
        <f>IF(A6264="","",A6264*D6264)</f>
      </c>
      <c r="L6264" s="246">
        <f>IF(A6264="","",IF(OR(A6264=1,A6264=0),H6264,0))</f>
      </c>
      <c r="M6264" s="246">
        <f>IF(A6264="","",IF(A6264=-1,H6264,0))</f>
      </c>
      <c r="N6264">
        <f>IF(J6264="","",IF(E6264="SGD",1,IF(E6264="USD",Settings!$B$22,IF(E6264="HKD",Settings!$B$23,1))))</f>
      </c>
      <c r="O6264">
        <f>IF(OR(B6264="",C6264="",E6264=""),0,(IF(A6264=-1,H6264,0)-IF(OR(A6264=1,A6264=0),H6264,0)+IF(A6264=2,H6264,0))*IF(E6264="SGD",1,IF(E6264="USD",Settings!$B$22,IF(E6264="HKD",Settings!$B$23,1))))</f>
        <v>0</v>
      </c>
      <c r="P6264">
        <f>IF(OR(B6264="",C6264="",E6264=""),0,IF(A6264=2,H6264*IF(E6264="SGD",1,IF(E6264="USD",Settings!$B$22,IF(E6264="HKD",Settings!$B$23,1))),0))</f>
        <v>0</v>
      </c>
      <c r="Q6264" s="312">
        <f>IF(OR(J6264="",G6264=""),"",G6264+ROW()/1000000)</f>
      </c>
      <c r="R6264" s="247">
        <f>IF(Q6264="","",SUMIFS(Txn[Signed Units],Txn[Key],J6264,Txn[Transaction Order],"&lt;="&amp;Q6264))</f>
      </c>
    </row>
    <row r="6265" spans="10:18" ht="15" customHeight="1" x14ac:dyDescent="0.15">
      <c r="J6265" s="246">
        <f>IF(OR(B6265="",C6265="",E6265=""),"",B6265&amp;":"&amp;C6265&amp;":"&amp;E6265)</f>
      </c>
      <c r="K6265" s="247">
        <f>IF(A6265="","",A6265*D6265)</f>
      </c>
      <c r="L6265" s="246">
        <f>IF(A6265="","",IF(OR(A6265=1,A6265=0),H6265,0))</f>
      </c>
      <c r="M6265" s="246">
        <f>IF(A6265="","",IF(A6265=-1,H6265,0))</f>
      </c>
      <c r="N6265">
        <f>IF(J6265="","",IF(E6265="SGD",1,IF(E6265="USD",Settings!$B$22,IF(E6265="HKD",Settings!$B$23,1))))</f>
      </c>
      <c r="O6265">
        <f>IF(OR(B6265="",C6265="",E6265=""),0,(IF(A6265=-1,H6265,0)-IF(OR(A6265=1,A6265=0),H6265,0)+IF(A6265=2,H6265,0))*IF(E6265="SGD",1,IF(E6265="USD",Settings!$B$22,IF(E6265="HKD",Settings!$B$23,1))))</f>
        <v>0</v>
      </c>
      <c r="P6265">
        <f>IF(OR(B6265="",C6265="",E6265=""),0,IF(A6265=2,H6265*IF(E6265="SGD",1,IF(E6265="USD",Settings!$B$22,IF(E6265="HKD",Settings!$B$23,1))),0))</f>
        <v>0</v>
      </c>
      <c r="Q6265" s="312">
        <f>IF(OR(J6265="",G6265=""),"",G6265+ROW()/1000000)</f>
      </c>
      <c r="R6265" s="247">
        <f>IF(Q6265="","",SUMIFS(Txn[Signed Units],Txn[Key],J6265,Txn[Transaction Order],"&lt;="&amp;Q6265))</f>
      </c>
    </row>
    <row r="6266" spans="10:18" ht="15" customHeight="1" x14ac:dyDescent="0.15">
      <c r="J6266" s="246">
        <f>IF(OR(B6266="",C6266="",E6266=""),"",B6266&amp;":"&amp;C6266&amp;":"&amp;E6266)</f>
      </c>
      <c r="K6266" s="247">
        <f>IF(A6266="","",A6266*D6266)</f>
      </c>
      <c r="L6266" s="246">
        <f>IF(A6266="","",IF(OR(A6266=1,A6266=0),H6266,0))</f>
      </c>
      <c r="M6266" s="246">
        <f>IF(A6266="","",IF(A6266=-1,H6266,0))</f>
      </c>
      <c r="N6266">
        <f>IF(J6266="","",IF(E6266="SGD",1,IF(E6266="USD",Settings!$B$22,IF(E6266="HKD",Settings!$B$23,1))))</f>
      </c>
      <c r="O6266">
        <f>IF(OR(B6266="",C6266="",E6266=""),0,(IF(A6266=-1,H6266,0)-IF(OR(A6266=1,A6266=0),H6266,0)+IF(A6266=2,H6266,0))*IF(E6266="SGD",1,IF(E6266="USD",Settings!$B$22,IF(E6266="HKD",Settings!$B$23,1))))</f>
        <v>0</v>
      </c>
      <c r="P6266">
        <f>IF(OR(B6266="",C6266="",E6266=""),0,IF(A6266=2,H6266*IF(E6266="SGD",1,IF(E6266="USD",Settings!$B$22,IF(E6266="HKD",Settings!$B$23,1))),0))</f>
        <v>0</v>
      </c>
      <c r="Q6266" s="312">
        <f>IF(OR(J6266="",G6266=""),"",G6266+ROW()/1000000)</f>
      </c>
      <c r="R6266" s="247">
        <f>IF(Q6266="","",SUMIFS(Txn[Signed Units],Txn[Key],J6266,Txn[Transaction Order],"&lt;="&amp;Q6266))</f>
      </c>
    </row>
    <row r="6267" spans="10:18" ht="15" customHeight="1" x14ac:dyDescent="0.15">
      <c r="J6267" s="246">
        <f>IF(OR(B6267="",C6267="",E6267=""),"",B6267&amp;":"&amp;C6267&amp;":"&amp;E6267)</f>
      </c>
      <c r="K6267" s="247">
        <f>IF(A6267="","",A6267*D6267)</f>
      </c>
      <c r="L6267" s="246">
        <f>IF(A6267="","",IF(OR(A6267=1,A6267=0),H6267,0))</f>
      </c>
      <c r="M6267" s="246">
        <f>IF(A6267="","",IF(A6267=-1,H6267,0))</f>
      </c>
      <c r="N6267">
        <f>IF(J6267="","",IF(E6267="SGD",1,IF(E6267="USD",Settings!$B$22,IF(E6267="HKD",Settings!$B$23,1))))</f>
      </c>
      <c r="O6267">
        <f>IF(OR(B6267="",C6267="",E6267=""),0,(IF(A6267=-1,H6267,0)-IF(OR(A6267=1,A6267=0),H6267,0)+IF(A6267=2,H6267,0))*IF(E6267="SGD",1,IF(E6267="USD",Settings!$B$22,IF(E6267="HKD",Settings!$B$23,1))))</f>
        <v>0</v>
      </c>
      <c r="P6267">
        <f>IF(OR(B6267="",C6267="",E6267=""),0,IF(A6267=2,H6267*IF(E6267="SGD",1,IF(E6267="USD",Settings!$B$22,IF(E6267="HKD",Settings!$B$23,1))),0))</f>
        <v>0</v>
      </c>
      <c r="Q6267" s="312">
        <f>IF(OR(J6267="",G6267=""),"",G6267+ROW()/1000000)</f>
      </c>
      <c r="R6267" s="247">
        <f>IF(Q6267="","",SUMIFS(Txn[Signed Units],Txn[Key],J6267,Txn[Transaction Order],"&lt;="&amp;Q6267))</f>
      </c>
    </row>
    <row r="6268" spans="10:18" ht="15" customHeight="1" x14ac:dyDescent="0.15">
      <c r="J6268" s="246">
        <f>IF(OR(B6268="",C6268="",E6268=""),"",B6268&amp;":"&amp;C6268&amp;":"&amp;E6268)</f>
      </c>
      <c r="K6268" s="247">
        <f>IF(A6268="","",A6268*D6268)</f>
      </c>
      <c r="L6268" s="246">
        <f>IF(A6268="","",IF(OR(A6268=1,A6268=0),H6268,0))</f>
      </c>
      <c r="M6268" s="246">
        <f>IF(A6268="","",IF(A6268=-1,H6268,0))</f>
      </c>
      <c r="N6268">
        <f>IF(J6268="","",IF(E6268="SGD",1,IF(E6268="USD",Settings!$B$22,IF(E6268="HKD",Settings!$B$23,1))))</f>
      </c>
      <c r="O6268">
        <f>IF(OR(B6268="",C6268="",E6268=""),0,(IF(A6268=-1,H6268,0)-IF(OR(A6268=1,A6268=0),H6268,0)+IF(A6268=2,H6268,0))*IF(E6268="SGD",1,IF(E6268="USD",Settings!$B$22,IF(E6268="HKD",Settings!$B$23,1))))</f>
        <v>0</v>
      </c>
      <c r="P6268">
        <f>IF(OR(B6268="",C6268="",E6268=""),0,IF(A6268=2,H6268*IF(E6268="SGD",1,IF(E6268="USD",Settings!$B$22,IF(E6268="HKD",Settings!$B$23,1))),0))</f>
        <v>0</v>
      </c>
      <c r="Q6268" s="312">
        <f>IF(OR(J6268="",G6268=""),"",G6268+ROW()/1000000)</f>
      </c>
      <c r="R6268" s="247">
        <f>IF(Q6268="","",SUMIFS(Txn[Signed Units],Txn[Key],J6268,Txn[Transaction Order],"&lt;="&amp;Q6268))</f>
      </c>
    </row>
    <row r="6269" spans="10:18" ht="15" customHeight="1" x14ac:dyDescent="0.15">
      <c r="J6269" s="246">
        <f>IF(OR(B6269="",C6269="",E6269=""),"",B6269&amp;":"&amp;C6269&amp;":"&amp;E6269)</f>
      </c>
      <c r="K6269" s="247">
        <f>IF(A6269="","",A6269*D6269)</f>
      </c>
      <c r="L6269" s="246">
        <f>IF(A6269="","",IF(OR(A6269=1,A6269=0),H6269,0))</f>
      </c>
      <c r="M6269" s="246">
        <f>IF(A6269="","",IF(A6269=-1,H6269,0))</f>
      </c>
      <c r="N6269">
        <f>IF(J6269="","",IF(E6269="SGD",1,IF(E6269="USD",Settings!$B$22,IF(E6269="HKD",Settings!$B$23,1))))</f>
      </c>
      <c r="O6269">
        <f>IF(OR(B6269="",C6269="",E6269=""),0,(IF(A6269=-1,H6269,0)-IF(OR(A6269=1,A6269=0),H6269,0)+IF(A6269=2,H6269,0))*IF(E6269="SGD",1,IF(E6269="USD",Settings!$B$22,IF(E6269="HKD",Settings!$B$23,1))))</f>
        <v>0</v>
      </c>
      <c r="P6269">
        <f>IF(OR(B6269="",C6269="",E6269=""),0,IF(A6269=2,H6269*IF(E6269="SGD",1,IF(E6269="USD",Settings!$B$22,IF(E6269="HKD",Settings!$B$23,1))),0))</f>
        <v>0</v>
      </c>
      <c r="Q6269" s="312">
        <f>IF(OR(J6269="",G6269=""),"",G6269+ROW()/1000000)</f>
      </c>
      <c r="R6269" s="247">
        <f>IF(Q6269="","",SUMIFS(Txn[Signed Units],Txn[Key],J6269,Txn[Transaction Order],"&lt;="&amp;Q6269))</f>
      </c>
    </row>
    <row r="6270" spans="10:18" ht="15" customHeight="1" x14ac:dyDescent="0.15">
      <c r="J6270" s="246">
        <f>IF(OR(B6270="",C6270="",E6270=""),"",B6270&amp;":"&amp;C6270&amp;":"&amp;E6270)</f>
      </c>
      <c r="K6270" s="247">
        <f>IF(A6270="","",A6270*D6270)</f>
      </c>
      <c r="L6270" s="246">
        <f>IF(A6270="","",IF(OR(A6270=1,A6270=0),H6270,0))</f>
      </c>
      <c r="M6270" s="246">
        <f>IF(A6270="","",IF(A6270=-1,H6270,0))</f>
      </c>
      <c r="N6270">
        <f>IF(J6270="","",IF(E6270="SGD",1,IF(E6270="USD",Settings!$B$22,IF(E6270="HKD",Settings!$B$23,1))))</f>
      </c>
      <c r="O6270">
        <f>IF(OR(B6270="",C6270="",E6270=""),0,(IF(A6270=-1,H6270,0)-IF(OR(A6270=1,A6270=0),H6270,0)+IF(A6270=2,H6270,0))*IF(E6270="SGD",1,IF(E6270="USD",Settings!$B$22,IF(E6270="HKD",Settings!$B$23,1))))</f>
        <v>0</v>
      </c>
      <c r="P6270">
        <f>IF(OR(B6270="",C6270="",E6270=""),0,IF(A6270=2,H6270*IF(E6270="SGD",1,IF(E6270="USD",Settings!$B$22,IF(E6270="HKD",Settings!$B$23,1))),0))</f>
        <v>0</v>
      </c>
      <c r="Q6270" s="312">
        <f>IF(OR(J6270="",G6270=""),"",G6270+ROW()/1000000)</f>
      </c>
      <c r="R6270" s="247">
        <f>IF(Q6270="","",SUMIFS(Txn[Signed Units],Txn[Key],J6270,Txn[Transaction Order],"&lt;="&amp;Q6270))</f>
      </c>
    </row>
    <row r="6271" spans="10:18" ht="15" customHeight="1" x14ac:dyDescent="0.15">
      <c r="J6271" s="246">
        <f>IF(OR(B6271="",C6271="",E6271=""),"",B6271&amp;":"&amp;C6271&amp;":"&amp;E6271)</f>
      </c>
      <c r="K6271" s="247">
        <f>IF(A6271="","",A6271*D6271)</f>
      </c>
      <c r="L6271" s="246">
        <f>IF(A6271="","",IF(OR(A6271=1,A6271=0),H6271,0))</f>
      </c>
      <c r="M6271" s="246">
        <f>IF(A6271="","",IF(A6271=-1,H6271,0))</f>
      </c>
      <c r="N6271">
        <f>IF(J6271="","",IF(E6271="SGD",1,IF(E6271="USD",Settings!$B$22,IF(E6271="HKD",Settings!$B$23,1))))</f>
      </c>
      <c r="O6271">
        <f>IF(OR(B6271="",C6271="",E6271=""),0,(IF(A6271=-1,H6271,0)-IF(OR(A6271=1,A6271=0),H6271,0)+IF(A6271=2,H6271,0))*IF(E6271="SGD",1,IF(E6271="USD",Settings!$B$22,IF(E6271="HKD",Settings!$B$23,1))))</f>
        <v>0</v>
      </c>
      <c r="P6271">
        <f>IF(OR(B6271="",C6271="",E6271=""),0,IF(A6271=2,H6271*IF(E6271="SGD",1,IF(E6271="USD",Settings!$B$22,IF(E6271="HKD",Settings!$B$23,1))),0))</f>
        <v>0</v>
      </c>
      <c r="Q6271" s="312">
        <f>IF(OR(J6271="",G6271=""),"",G6271+ROW()/1000000)</f>
      </c>
      <c r="R6271" s="247">
        <f>IF(Q6271="","",SUMIFS(Txn[Signed Units],Txn[Key],J6271,Txn[Transaction Order],"&lt;="&amp;Q6271))</f>
      </c>
    </row>
    <row r="6272" spans="10:18" ht="15" customHeight="1" x14ac:dyDescent="0.15">
      <c r="J6272" s="246">
        <f>IF(OR(B6272="",C6272="",E6272=""),"",B6272&amp;":"&amp;C6272&amp;":"&amp;E6272)</f>
      </c>
      <c r="K6272" s="247">
        <f>IF(A6272="","",A6272*D6272)</f>
      </c>
      <c r="L6272" s="246">
        <f>IF(A6272="","",IF(OR(A6272=1,A6272=0),H6272,0))</f>
      </c>
      <c r="M6272" s="246">
        <f>IF(A6272="","",IF(A6272=-1,H6272,0))</f>
      </c>
      <c r="N6272">
        <f>IF(J6272="","",IF(E6272="SGD",1,IF(E6272="USD",Settings!$B$22,IF(E6272="HKD",Settings!$B$23,1))))</f>
      </c>
      <c r="O6272">
        <f>IF(OR(B6272="",C6272="",E6272=""),0,(IF(A6272=-1,H6272,0)-IF(OR(A6272=1,A6272=0),H6272,0)+IF(A6272=2,H6272,0))*IF(E6272="SGD",1,IF(E6272="USD",Settings!$B$22,IF(E6272="HKD",Settings!$B$23,1))))</f>
        <v>0</v>
      </c>
      <c r="P6272">
        <f>IF(OR(B6272="",C6272="",E6272=""),0,IF(A6272=2,H6272*IF(E6272="SGD",1,IF(E6272="USD",Settings!$B$22,IF(E6272="HKD",Settings!$B$23,1))),0))</f>
        <v>0</v>
      </c>
      <c r="Q6272" s="312">
        <f>IF(OR(J6272="",G6272=""),"",G6272+ROW()/1000000)</f>
      </c>
      <c r="R6272" s="247">
        <f>IF(Q6272="","",SUMIFS(Txn[Signed Units],Txn[Key],J6272,Txn[Transaction Order],"&lt;="&amp;Q6272))</f>
      </c>
    </row>
    <row r="6273" spans="10:18" ht="15" customHeight="1" x14ac:dyDescent="0.15">
      <c r="J6273" s="246">
        <f>IF(OR(B6273="",C6273="",E6273=""),"",B6273&amp;":"&amp;C6273&amp;":"&amp;E6273)</f>
      </c>
      <c r="K6273" s="247">
        <f>IF(A6273="","",A6273*D6273)</f>
      </c>
      <c r="L6273" s="246">
        <f>IF(A6273="","",IF(OR(A6273=1,A6273=0),H6273,0))</f>
      </c>
      <c r="M6273" s="246">
        <f>IF(A6273="","",IF(A6273=-1,H6273,0))</f>
      </c>
      <c r="N6273">
        <f>IF(J6273="","",IF(E6273="SGD",1,IF(E6273="USD",Settings!$B$22,IF(E6273="HKD",Settings!$B$23,1))))</f>
      </c>
      <c r="O6273">
        <f>IF(OR(B6273="",C6273="",E6273=""),0,(IF(A6273=-1,H6273,0)-IF(OR(A6273=1,A6273=0),H6273,0)+IF(A6273=2,H6273,0))*IF(E6273="SGD",1,IF(E6273="USD",Settings!$B$22,IF(E6273="HKD",Settings!$B$23,1))))</f>
        <v>0</v>
      </c>
      <c r="P6273">
        <f>IF(OR(B6273="",C6273="",E6273=""),0,IF(A6273=2,H6273*IF(E6273="SGD",1,IF(E6273="USD",Settings!$B$22,IF(E6273="HKD",Settings!$B$23,1))),0))</f>
        <v>0</v>
      </c>
      <c r="Q6273" s="312">
        <f>IF(OR(J6273="",G6273=""),"",G6273+ROW()/1000000)</f>
      </c>
      <c r="R6273" s="247">
        <f>IF(Q6273="","",SUMIFS(Txn[Signed Units],Txn[Key],J6273,Txn[Transaction Order],"&lt;="&amp;Q6273))</f>
      </c>
    </row>
    <row r="6274" spans="10:18" ht="15" customHeight="1" x14ac:dyDescent="0.15">
      <c r="J6274" s="246">
        <f>IF(OR(B6274="",C6274="",E6274=""),"",B6274&amp;":"&amp;C6274&amp;":"&amp;E6274)</f>
      </c>
      <c r="K6274" s="247">
        <f>IF(A6274="","",A6274*D6274)</f>
      </c>
      <c r="L6274" s="246">
        <f>IF(A6274="","",IF(OR(A6274=1,A6274=0),H6274,0))</f>
      </c>
      <c r="M6274" s="246">
        <f>IF(A6274="","",IF(A6274=-1,H6274,0))</f>
      </c>
      <c r="N6274">
        <f>IF(J6274="","",IF(E6274="SGD",1,IF(E6274="USD",Settings!$B$22,IF(E6274="HKD",Settings!$B$23,1))))</f>
      </c>
      <c r="O6274">
        <f>IF(OR(B6274="",C6274="",E6274=""),0,(IF(A6274=-1,H6274,0)-IF(OR(A6274=1,A6274=0),H6274,0)+IF(A6274=2,H6274,0))*IF(E6274="SGD",1,IF(E6274="USD",Settings!$B$22,IF(E6274="HKD",Settings!$B$23,1))))</f>
        <v>0</v>
      </c>
      <c r="P6274">
        <f>IF(OR(B6274="",C6274="",E6274=""),0,IF(A6274=2,H6274*IF(E6274="SGD",1,IF(E6274="USD",Settings!$B$22,IF(E6274="HKD",Settings!$B$23,1))),0))</f>
        <v>0</v>
      </c>
      <c r="Q6274" s="312">
        <f>IF(OR(J6274="",G6274=""),"",G6274+ROW()/1000000)</f>
      </c>
      <c r="R6274" s="247">
        <f>IF(Q6274="","",SUMIFS(Txn[Signed Units],Txn[Key],J6274,Txn[Transaction Order],"&lt;="&amp;Q6274))</f>
      </c>
    </row>
    <row r="6275" spans="10:18" ht="15" customHeight="1" x14ac:dyDescent="0.15">
      <c r="J6275" s="246">
        <f>IF(OR(B6275="",C6275="",E6275=""),"",B6275&amp;":"&amp;C6275&amp;":"&amp;E6275)</f>
      </c>
      <c r="K6275" s="247">
        <f>IF(A6275="","",A6275*D6275)</f>
      </c>
      <c r="L6275" s="246">
        <f>IF(A6275="","",IF(OR(A6275=1,A6275=0),H6275,0))</f>
      </c>
      <c r="M6275" s="246">
        <f>IF(A6275="","",IF(A6275=-1,H6275,0))</f>
      </c>
      <c r="N6275">
        <f>IF(J6275="","",IF(E6275="SGD",1,IF(E6275="USD",Settings!$B$22,IF(E6275="HKD",Settings!$B$23,1))))</f>
      </c>
      <c r="O6275">
        <f>IF(OR(B6275="",C6275="",E6275=""),0,(IF(A6275=-1,H6275,0)-IF(OR(A6275=1,A6275=0),H6275,0)+IF(A6275=2,H6275,0))*IF(E6275="SGD",1,IF(E6275="USD",Settings!$B$22,IF(E6275="HKD",Settings!$B$23,1))))</f>
        <v>0</v>
      </c>
      <c r="P6275">
        <f>IF(OR(B6275="",C6275="",E6275=""),0,IF(A6275=2,H6275*IF(E6275="SGD",1,IF(E6275="USD",Settings!$B$22,IF(E6275="HKD",Settings!$B$23,1))),0))</f>
        <v>0</v>
      </c>
      <c r="Q6275" s="312">
        <f>IF(OR(J6275="",G6275=""),"",G6275+ROW()/1000000)</f>
      </c>
      <c r="R6275" s="247">
        <f>IF(Q6275="","",SUMIFS(Txn[Signed Units],Txn[Key],J6275,Txn[Transaction Order],"&lt;="&amp;Q6275))</f>
      </c>
    </row>
    <row r="6276" spans="10:18" ht="15" customHeight="1" x14ac:dyDescent="0.15">
      <c r="J6276" s="246">
        <f>IF(OR(B6276="",C6276="",E6276=""),"",B6276&amp;":"&amp;C6276&amp;":"&amp;E6276)</f>
      </c>
      <c r="K6276" s="247">
        <f>IF(A6276="","",A6276*D6276)</f>
      </c>
      <c r="L6276" s="246">
        <f>IF(A6276="","",IF(OR(A6276=1,A6276=0),H6276,0))</f>
      </c>
      <c r="M6276" s="246">
        <f>IF(A6276="","",IF(A6276=-1,H6276,0))</f>
      </c>
      <c r="N6276">
        <f>IF(J6276="","",IF(E6276="SGD",1,IF(E6276="USD",Settings!$B$22,IF(E6276="HKD",Settings!$B$23,1))))</f>
      </c>
      <c r="O6276">
        <f>IF(OR(B6276="",C6276="",E6276=""),0,(IF(A6276=-1,H6276,0)-IF(OR(A6276=1,A6276=0),H6276,0)+IF(A6276=2,H6276,0))*IF(E6276="SGD",1,IF(E6276="USD",Settings!$B$22,IF(E6276="HKD",Settings!$B$23,1))))</f>
        <v>0</v>
      </c>
      <c r="P6276">
        <f>IF(OR(B6276="",C6276="",E6276=""),0,IF(A6276=2,H6276*IF(E6276="SGD",1,IF(E6276="USD",Settings!$B$22,IF(E6276="HKD",Settings!$B$23,1))),0))</f>
        <v>0</v>
      </c>
      <c r="Q6276" s="312">
        <f>IF(OR(J6276="",G6276=""),"",G6276+ROW()/1000000)</f>
      </c>
      <c r="R6276" s="247">
        <f>IF(Q6276="","",SUMIFS(Txn[Signed Units],Txn[Key],J6276,Txn[Transaction Order],"&lt;="&amp;Q6276))</f>
      </c>
    </row>
    <row r="6277" spans="10:18" ht="15" customHeight="1" x14ac:dyDescent="0.15">
      <c r="J6277" s="246">
        <f>IF(OR(B6277="",C6277="",E6277=""),"",B6277&amp;":"&amp;C6277&amp;":"&amp;E6277)</f>
      </c>
      <c r="K6277" s="247">
        <f>IF(A6277="","",A6277*D6277)</f>
      </c>
      <c r="L6277" s="246">
        <f>IF(A6277="","",IF(OR(A6277=1,A6277=0),H6277,0))</f>
      </c>
      <c r="M6277" s="246">
        <f>IF(A6277="","",IF(A6277=-1,H6277,0))</f>
      </c>
      <c r="N6277">
        <f>IF(J6277="","",IF(E6277="SGD",1,IF(E6277="USD",Settings!$B$22,IF(E6277="HKD",Settings!$B$23,1))))</f>
      </c>
      <c r="O6277">
        <f>IF(OR(B6277="",C6277="",E6277=""),0,(IF(A6277=-1,H6277,0)-IF(OR(A6277=1,A6277=0),H6277,0)+IF(A6277=2,H6277,0))*IF(E6277="SGD",1,IF(E6277="USD",Settings!$B$22,IF(E6277="HKD",Settings!$B$23,1))))</f>
        <v>0</v>
      </c>
      <c r="P6277">
        <f>IF(OR(B6277="",C6277="",E6277=""),0,IF(A6277=2,H6277*IF(E6277="SGD",1,IF(E6277="USD",Settings!$B$22,IF(E6277="HKD",Settings!$B$23,1))),0))</f>
        <v>0</v>
      </c>
      <c r="Q6277" s="312">
        <f>IF(OR(J6277="",G6277=""),"",G6277+ROW()/1000000)</f>
      </c>
      <c r="R6277" s="247">
        <f>IF(Q6277="","",SUMIFS(Txn[Signed Units],Txn[Key],J6277,Txn[Transaction Order],"&lt;="&amp;Q6277))</f>
      </c>
    </row>
    <row r="6278" spans="10:18" ht="15" customHeight="1" x14ac:dyDescent="0.15">
      <c r="J6278" s="246">
        <f>IF(OR(B6278="",C6278="",E6278=""),"",B6278&amp;":"&amp;C6278&amp;":"&amp;E6278)</f>
      </c>
      <c r="K6278" s="247">
        <f>IF(A6278="","",A6278*D6278)</f>
      </c>
      <c r="L6278" s="246">
        <f>IF(A6278="","",IF(OR(A6278=1,A6278=0),H6278,0))</f>
      </c>
      <c r="M6278" s="246">
        <f>IF(A6278="","",IF(A6278=-1,H6278,0))</f>
      </c>
      <c r="N6278">
        <f>IF(J6278="","",IF(E6278="SGD",1,IF(E6278="USD",Settings!$B$22,IF(E6278="HKD",Settings!$B$23,1))))</f>
      </c>
      <c r="O6278">
        <f>IF(OR(B6278="",C6278="",E6278=""),0,(IF(A6278=-1,H6278,0)-IF(OR(A6278=1,A6278=0),H6278,0)+IF(A6278=2,H6278,0))*IF(E6278="SGD",1,IF(E6278="USD",Settings!$B$22,IF(E6278="HKD",Settings!$B$23,1))))</f>
        <v>0</v>
      </c>
      <c r="P6278">
        <f>IF(OR(B6278="",C6278="",E6278=""),0,IF(A6278=2,H6278*IF(E6278="SGD",1,IF(E6278="USD",Settings!$B$22,IF(E6278="HKD",Settings!$B$23,1))),0))</f>
        <v>0</v>
      </c>
      <c r="Q6278" s="312">
        <f>IF(OR(J6278="",G6278=""),"",G6278+ROW()/1000000)</f>
      </c>
      <c r="R6278" s="247">
        <f>IF(Q6278="","",SUMIFS(Txn[Signed Units],Txn[Key],J6278,Txn[Transaction Order],"&lt;="&amp;Q6278))</f>
      </c>
    </row>
    <row r="6279" spans="10:18" ht="15" customHeight="1" x14ac:dyDescent="0.15">
      <c r="J6279" s="246">
        <f>IF(OR(B6279="",C6279="",E6279=""),"",B6279&amp;":"&amp;C6279&amp;":"&amp;E6279)</f>
      </c>
      <c r="K6279" s="247">
        <f>IF(A6279="","",A6279*D6279)</f>
      </c>
      <c r="L6279" s="246">
        <f>IF(A6279="","",IF(OR(A6279=1,A6279=0),H6279,0))</f>
      </c>
      <c r="M6279" s="246">
        <f>IF(A6279="","",IF(A6279=-1,H6279,0))</f>
      </c>
      <c r="N6279">
        <f>IF(J6279="","",IF(E6279="SGD",1,IF(E6279="USD",Settings!$B$22,IF(E6279="HKD",Settings!$B$23,1))))</f>
      </c>
      <c r="O6279">
        <f>IF(OR(B6279="",C6279="",E6279=""),0,(IF(A6279=-1,H6279,0)-IF(OR(A6279=1,A6279=0),H6279,0)+IF(A6279=2,H6279,0))*IF(E6279="SGD",1,IF(E6279="USD",Settings!$B$22,IF(E6279="HKD",Settings!$B$23,1))))</f>
        <v>0</v>
      </c>
      <c r="P6279">
        <f>IF(OR(B6279="",C6279="",E6279=""),0,IF(A6279=2,H6279*IF(E6279="SGD",1,IF(E6279="USD",Settings!$B$22,IF(E6279="HKD",Settings!$B$23,1))),0))</f>
        <v>0</v>
      </c>
      <c r="Q6279" s="312">
        <f>IF(OR(J6279="",G6279=""),"",G6279+ROW()/1000000)</f>
      </c>
      <c r="R6279" s="247">
        <f>IF(Q6279="","",SUMIFS(Txn[Signed Units],Txn[Key],J6279,Txn[Transaction Order],"&lt;="&amp;Q6279))</f>
      </c>
    </row>
    <row r="6280" spans="10:18" ht="15" customHeight="1" x14ac:dyDescent="0.15">
      <c r="J6280" s="246">
        <f>IF(OR(B6280="",C6280="",E6280=""),"",B6280&amp;":"&amp;C6280&amp;":"&amp;E6280)</f>
      </c>
      <c r="K6280" s="247">
        <f>IF(A6280="","",A6280*D6280)</f>
      </c>
      <c r="L6280" s="246">
        <f>IF(A6280="","",IF(OR(A6280=1,A6280=0),H6280,0))</f>
      </c>
      <c r="M6280" s="246">
        <f>IF(A6280="","",IF(A6280=-1,H6280,0))</f>
      </c>
      <c r="N6280">
        <f>IF(J6280="","",IF(E6280="SGD",1,IF(E6280="USD",Settings!$B$22,IF(E6280="HKD",Settings!$B$23,1))))</f>
      </c>
      <c r="O6280">
        <f>IF(OR(B6280="",C6280="",E6280=""),0,(IF(A6280=-1,H6280,0)-IF(OR(A6280=1,A6280=0),H6280,0)+IF(A6280=2,H6280,0))*IF(E6280="SGD",1,IF(E6280="USD",Settings!$B$22,IF(E6280="HKD",Settings!$B$23,1))))</f>
        <v>0</v>
      </c>
      <c r="P6280">
        <f>IF(OR(B6280="",C6280="",E6280=""),0,IF(A6280=2,H6280*IF(E6280="SGD",1,IF(E6280="USD",Settings!$B$22,IF(E6280="HKD",Settings!$B$23,1))),0))</f>
        <v>0</v>
      </c>
      <c r="Q6280" s="312">
        <f>IF(OR(J6280="",G6280=""),"",G6280+ROW()/1000000)</f>
      </c>
      <c r="R6280" s="247">
        <f>IF(Q6280="","",SUMIFS(Txn[Signed Units],Txn[Key],J6280,Txn[Transaction Order],"&lt;="&amp;Q6280))</f>
      </c>
    </row>
    <row r="6281" spans="10:18" ht="15" customHeight="1" x14ac:dyDescent="0.15">
      <c r="J6281" s="246">
        <f>IF(OR(B6281="",C6281="",E6281=""),"",B6281&amp;":"&amp;C6281&amp;":"&amp;E6281)</f>
      </c>
      <c r="K6281" s="247">
        <f>IF(A6281="","",A6281*D6281)</f>
      </c>
      <c r="L6281" s="246">
        <f>IF(A6281="","",IF(OR(A6281=1,A6281=0),H6281,0))</f>
      </c>
      <c r="M6281" s="246">
        <f>IF(A6281="","",IF(A6281=-1,H6281,0))</f>
      </c>
      <c r="N6281">
        <f>IF(J6281="","",IF(E6281="SGD",1,IF(E6281="USD",Settings!$B$22,IF(E6281="HKD",Settings!$B$23,1))))</f>
      </c>
      <c r="O6281">
        <f>IF(OR(B6281="",C6281="",E6281=""),0,(IF(A6281=-1,H6281,0)-IF(OR(A6281=1,A6281=0),H6281,0)+IF(A6281=2,H6281,0))*IF(E6281="SGD",1,IF(E6281="USD",Settings!$B$22,IF(E6281="HKD",Settings!$B$23,1))))</f>
        <v>0</v>
      </c>
      <c r="P6281">
        <f>IF(OR(B6281="",C6281="",E6281=""),0,IF(A6281=2,H6281*IF(E6281="SGD",1,IF(E6281="USD",Settings!$B$22,IF(E6281="HKD",Settings!$B$23,1))),0))</f>
        <v>0</v>
      </c>
      <c r="Q6281" s="312">
        <f>IF(OR(J6281="",G6281=""),"",G6281+ROW()/1000000)</f>
      </c>
      <c r="R6281" s="247">
        <f>IF(Q6281="","",SUMIFS(Txn[Signed Units],Txn[Key],J6281,Txn[Transaction Order],"&lt;="&amp;Q6281))</f>
      </c>
    </row>
    <row r="6282" spans="10:18" ht="15" customHeight="1" x14ac:dyDescent="0.15">
      <c r="J6282" s="246">
        <f>IF(OR(B6282="",C6282="",E6282=""),"",B6282&amp;":"&amp;C6282&amp;":"&amp;E6282)</f>
      </c>
      <c r="K6282" s="247">
        <f>IF(A6282="","",A6282*D6282)</f>
      </c>
      <c r="L6282" s="246">
        <f>IF(A6282="","",IF(OR(A6282=1,A6282=0),H6282,0))</f>
      </c>
      <c r="M6282" s="246">
        <f>IF(A6282="","",IF(A6282=-1,H6282,0))</f>
      </c>
      <c r="N6282">
        <f>IF(J6282="","",IF(E6282="SGD",1,IF(E6282="USD",Settings!$B$22,IF(E6282="HKD",Settings!$B$23,1))))</f>
      </c>
      <c r="O6282">
        <f>IF(OR(B6282="",C6282="",E6282=""),0,(IF(A6282=-1,H6282,0)-IF(OR(A6282=1,A6282=0),H6282,0)+IF(A6282=2,H6282,0))*IF(E6282="SGD",1,IF(E6282="USD",Settings!$B$22,IF(E6282="HKD",Settings!$B$23,1))))</f>
        <v>0</v>
      </c>
      <c r="P6282">
        <f>IF(OR(B6282="",C6282="",E6282=""),0,IF(A6282=2,H6282*IF(E6282="SGD",1,IF(E6282="USD",Settings!$B$22,IF(E6282="HKD",Settings!$B$23,1))),0))</f>
        <v>0</v>
      </c>
      <c r="Q6282" s="312">
        <f>IF(OR(J6282="",G6282=""),"",G6282+ROW()/1000000)</f>
      </c>
      <c r="R6282" s="247">
        <f>IF(Q6282="","",SUMIFS(Txn[Signed Units],Txn[Key],J6282,Txn[Transaction Order],"&lt;="&amp;Q6282))</f>
      </c>
    </row>
    <row r="6283" spans="10:18" ht="15" customHeight="1" x14ac:dyDescent="0.15">
      <c r="J6283" s="246">
        <f>IF(OR(B6283="",C6283="",E6283=""),"",B6283&amp;":"&amp;C6283&amp;":"&amp;E6283)</f>
      </c>
      <c r="K6283" s="247">
        <f>IF(A6283="","",A6283*D6283)</f>
      </c>
      <c r="L6283" s="246">
        <f>IF(A6283="","",IF(OR(A6283=1,A6283=0),H6283,0))</f>
      </c>
      <c r="M6283" s="246">
        <f>IF(A6283="","",IF(A6283=-1,H6283,0))</f>
      </c>
      <c r="N6283">
        <f>IF(J6283="","",IF(E6283="SGD",1,IF(E6283="USD",Settings!$B$22,IF(E6283="HKD",Settings!$B$23,1))))</f>
      </c>
      <c r="O6283">
        <f>IF(OR(B6283="",C6283="",E6283=""),0,(IF(A6283=-1,H6283,0)-IF(OR(A6283=1,A6283=0),H6283,0)+IF(A6283=2,H6283,0))*IF(E6283="SGD",1,IF(E6283="USD",Settings!$B$22,IF(E6283="HKD",Settings!$B$23,1))))</f>
        <v>0</v>
      </c>
      <c r="P6283">
        <f>IF(OR(B6283="",C6283="",E6283=""),0,IF(A6283=2,H6283*IF(E6283="SGD",1,IF(E6283="USD",Settings!$B$22,IF(E6283="HKD",Settings!$B$23,1))),0))</f>
        <v>0</v>
      </c>
      <c r="Q6283" s="312">
        <f>IF(OR(J6283="",G6283=""),"",G6283+ROW()/1000000)</f>
      </c>
      <c r="R6283" s="247">
        <f>IF(Q6283="","",SUMIFS(Txn[Signed Units],Txn[Key],J6283,Txn[Transaction Order],"&lt;="&amp;Q6283))</f>
      </c>
    </row>
    <row r="6284" spans="10:18" ht="15" customHeight="1" x14ac:dyDescent="0.15">
      <c r="J6284" s="246">
        <f>IF(OR(B6284="",C6284="",E6284=""),"",B6284&amp;":"&amp;C6284&amp;":"&amp;E6284)</f>
      </c>
      <c r="K6284" s="247">
        <f>IF(A6284="","",A6284*D6284)</f>
      </c>
      <c r="L6284" s="246">
        <f>IF(A6284="","",IF(OR(A6284=1,A6284=0),H6284,0))</f>
      </c>
      <c r="M6284" s="246">
        <f>IF(A6284="","",IF(A6284=-1,H6284,0))</f>
      </c>
      <c r="N6284">
        <f>IF(J6284="","",IF(E6284="SGD",1,IF(E6284="USD",Settings!$B$22,IF(E6284="HKD",Settings!$B$23,1))))</f>
      </c>
      <c r="O6284">
        <f>IF(OR(B6284="",C6284="",E6284=""),0,(IF(A6284=-1,H6284,0)-IF(OR(A6284=1,A6284=0),H6284,0)+IF(A6284=2,H6284,0))*IF(E6284="SGD",1,IF(E6284="USD",Settings!$B$22,IF(E6284="HKD",Settings!$B$23,1))))</f>
        <v>0</v>
      </c>
      <c r="P6284">
        <f>IF(OR(B6284="",C6284="",E6284=""),0,IF(A6284=2,H6284*IF(E6284="SGD",1,IF(E6284="USD",Settings!$B$22,IF(E6284="HKD",Settings!$B$23,1))),0))</f>
        <v>0</v>
      </c>
      <c r="Q6284" s="312">
        <f>IF(OR(J6284="",G6284=""),"",G6284+ROW()/1000000)</f>
      </c>
      <c r="R6284" s="247">
        <f>IF(Q6284="","",SUMIFS(Txn[Signed Units],Txn[Key],J6284,Txn[Transaction Order],"&lt;="&amp;Q6284))</f>
      </c>
    </row>
    <row r="6285" spans="10:18" ht="15" customHeight="1" x14ac:dyDescent="0.15">
      <c r="J6285" s="246">
        <f>IF(OR(B6285="",C6285="",E6285=""),"",B6285&amp;":"&amp;C6285&amp;":"&amp;E6285)</f>
      </c>
      <c r="K6285" s="247">
        <f>IF(A6285="","",A6285*D6285)</f>
      </c>
      <c r="L6285" s="246">
        <f>IF(A6285="","",IF(OR(A6285=1,A6285=0),H6285,0))</f>
      </c>
      <c r="M6285" s="246">
        <f>IF(A6285="","",IF(A6285=-1,H6285,0))</f>
      </c>
      <c r="N6285">
        <f>IF(J6285="","",IF(E6285="SGD",1,IF(E6285="USD",Settings!$B$22,IF(E6285="HKD",Settings!$B$23,1))))</f>
      </c>
      <c r="O6285">
        <f>IF(OR(B6285="",C6285="",E6285=""),0,(IF(A6285=-1,H6285,0)-IF(OR(A6285=1,A6285=0),H6285,0)+IF(A6285=2,H6285,0))*IF(E6285="SGD",1,IF(E6285="USD",Settings!$B$22,IF(E6285="HKD",Settings!$B$23,1))))</f>
        <v>0</v>
      </c>
      <c r="P6285">
        <f>IF(OR(B6285="",C6285="",E6285=""),0,IF(A6285=2,H6285*IF(E6285="SGD",1,IF(E6285="USD",Settings!$B$22,IF(E6285="HKD",Settings!$B$23,1))),0))</f>
        <v>0</v>
      </c>
      <c r="Q6285" s="312">
        <f>IF(OR(J6285="",G6285=""),"",G6285+ROW()/1000000)</f>
      </c>
      <c r="R6285" s="247">
        <f>IF(Q6285="","",SUMIFS(Txn[Signed Units],Txn[Key],J6285,Txn[Transaction Order],"&lt;="&amp;Q6285))</f>
      </c>
    </row>
    <row r="6286" spans="10:18" ht="15" customHeight="1" x14ac:dyDescent="0.15">
      <c r="J6286" s="246">
        <f>IF(OR(B6286="",C6286="",E6286=""),"",B6286&amp;":"&amp;C6286&amp;":"&amp;E6286)</f>
      </c>
      <c r="K6286" s="247">
        <f>IF(A6286="","",A6286*D6286)</f>
      </c>
      <c r="L6286" s="246">
        <f>IF(A6286="","",IF(OR(A6286=1,A6286=0),H6286,0))</f>
      </c>
      <c r="M6286" s="246">
        <f>IF(A6286="","",IF(A6286=-1,H6286,0))</f>
      </c>
      <c r="N6286">
        <f>IF(J6286="","",IF(E6286="SGD",1,IF(E6286="USD",Settings!$B$22,IF(E6286="HKD",Settings!$B$23,1))))</f>
      </c>
      <c r="O6286">
        <f>IF(OR(B6286="",C6286="",E6286=""),0,(IF(A6286=-1,H6286,0)-IF(OR(A6286=1,A6286=0),H6286,0)+IF(A6286=2,H6286,0))*IF(E6286="SGD",1,IF(E6286="USD",Settings!$B$22,IF(E6286="HKD",Settings!$B$23,1))))</f>
        <v>0</v>
      </c>
      <c r="P6286">
        <f>IF(OR(B6286="",C6286="",E6286=""),0,IF(A6286=2,H6286*IF(E6286="SGD",1,IF(E6286="USD",Settings!$B$22,IF(E6286="HKD",Settings!$B$23,1))),0))</f>
        <v>0</v>
      </c>
      <c r="Q6286" s="312">
        <f>IF(OR(J6286="",G6286=""),"",G6286+ROW()/1000000)</f>
      </c>
      <c r="R6286" s="247">
        <f>IF(Q6286="","",SUMIFS(Txn[Signed Units],Txn[Key],J6286,Txn[Transaction Order],"&lt;="&amp;Q6286))</f>
      </c>
    </row>
    <row r="6287" spans="10:18" ht="15" customHeight="1" x14ac:dyDescent="0.15">
      <c r="J6287" s="246">
        <f>IF(OR(B6287="",C6287="",E6287=""),"",B6287&amp;":"&amp;C6287&amp;":"&amp;E6287)</f>
      </c>
      <c r="K6287" s="247">
        <f>IF(A6287="","",A6287*D6287)</f>
      </c>
      <c r="L6287" s="246">
        <f>IF(A6287="","",IF(OR(A6287=1,A6287=0),H6287,0))</f>
      </c>
      <c r="M6287" s="246">
        <f>IF(A6287="","",IF(A6287=-1,H6287,0))</f>
      </c>
      <c r="N6287">
        <f>IF(J6287="","",IF(E6287="SGD",1,IF(E6287="USD",Settings!$B$22,IF(E6287="HKD",Settings!$B$23,1))))</f>
      </c>
      <c r="O6287">
        <f>IF(OR(B6287="",C6287="",E6287=""),0,(IF(A6287=-1,H6287,0)-IF(OR(A6287=1,A6287=0),H6287,0)+IF(A6287=2,H6287,0))*IF(E6287="SGD",1,IF(E6287="USD",Settings!$B$22,IF(E6287="HKD",Settings!$B$23,1))))</f>
        <v>0</v>
      </c>
      <c r="P6287">
        <f>IF(OR(B6287="",C6287="",E6287=""),0,IF(A6287=2,H6287*IF(E6287="SGD",1,IF(E6287="USD",Settings!$B$22,IF(E6287="HKD",Settings!$B$23,1))),0))</f>
        <v>0</v>
      </c>
      <c r="Q6287" s="312">
        <f>IF(OR(J6287="",G6287=""),"",G6287+ROW()/1000000)</f>
      </c>
      <c r="R6287" s="247">
        <f>IF(Q6287="","",SUMIFS(Txn[Signed Units],Txn[Key],J6287,Txn[Transaction Order],"&lt;="&amp;Q6287))</f>
      </c>
    </row>
    <row r="6288" spans="10:18" ht="15" customHeight="1" x14ac:dyDescent="0.15">
      <c r="J6288" s="246">
        <f>IF(OR(B6288="",C6288="",E6288=""),"",B6288&amp;":"&amp;C6288&amp;":"&amp;E6288)</f>
      </c>
      <c r="K6288" s="247">
        <f>IF(A6288="","",A6288*D6288)</f>
      </c>
      <c r="L6288" s="246">
        <f>IF(A6288="","",IF(OR(A6288=1,A6288=0),H6288,0))</f>
      </c>
      <c r="M6288" s="246">
        <f>IF(A6288="","",IF(A6288=-1,H6288,0))</f>
      </c>
      <c r="N6288">
        <f>IF(J6288="","",IF(E6288="SGD",1,IF(E6288="USD",Settings!$B$22,IF(E6288="HKD",Settings!$B$23,1))))</f>
      </c>
      <c r="O6288">
        <f>IF(OR(B6288="",C6288="",E6288=""),0,(IF(A6288=-1,H6288,0)-IF(OR(A6288=1,A6288=0),H6288,0)+IF(A6288=2,H6288,0))*IF(E6288="SGD",1,IF(E6288="USD",Settings!$B$22,IF(E6288="HKD",Settings!$B$23,1))))</f>
        <v>0</v>
      </c>
      <c r="P6288">
        <f>IF(OR(B6288="",C6288="",E6288=""),0,IF(A6288=2,H6288*IF(E6288="SGD",1,IF(E6288="USD",Settings!$B$22,IF(E6288="HKD",Settings!$B$23,1))),0))</f>
        <v>0</v>
      </c>
      <c r="Q6288" s="312">
        <f>IF(OR(J6288="",G6288=""),"",G6288+ROW()/1000000)</f>
      </c>
      <c r="R6288" s="247">
        <f>IF(Q6288="","",SUMIFS(Txn[Signed Units],Txn[Key],J6288,Txn[Transaction Order],"&lt;="&amp;Q6288))</f>
      </c>
    </row>
    <row r="6289" spans="10:18" ht="15" customHeight="1" x14ac:dyDescent="0.15">
      <c r="J6289" s="246">
        <f>IF(OR(B6289="",C6289="",E6289=""),"",B6289&amp;":"&amp;C6289&amp;":"&amp;E6289)</f>
      </c>
      <c r="K6289" s="247">
        <f>IF(A6289="","",A6289*D6289)</f>
      </c>
      <c r="L6289" s="246">
        <f>IF(A6289="","",IF(OR(A6289=1,A6289=0),H6289,0))</f>
      </c>
      <c r="M6289" s="246">
        <f>IF(A6289="","",IF(A6289=-1,H6289,0))</f>
      </c>
      <c r="N6289">
        <f>IF(J6289="","",IF(E6289="SGD",1,IF(E6289="USD",Settings!$B$22,IF(E6289="HKD",Settings!$B$23,1))))</f>
      </c>
      <c r="O6289">
        <f>IF(OR(B6289="",C6289="",E6289=""),0,(IF(A6289=-1,H6289,0)-IF(OR(A6289=1,A6289=0),H6289,0)+IF(A6289=2,H6289,0))*IF(E6289="SGD",1,IF(E6289="USD",Settings!$B$22,IF(E6289="HKD",Settings!$B$23,1))))</f>
        <v>0</v>
      </c>
      <c r="P6289">
        <f>IF(OR(B6289="",C6289="",E6289=""),0,IF(A6289=2,H6289*IF(E6289="SGD",1,IF(E6289="USD",Settings!$B$22,IF(E6289="HKD",Settings!$B$23,1))),0))</f>
        <v>0</v>
      </c>
      <c r="Q6289" s="312">
        <f>IF(OR(J6289="",G6289=""),"",G6289+ROW()/1000000)</f>
      </c>
      <c r="R6289" s="247">
        <f>IF(Q6289="","",SUMIFS(Txn[Signed Units],Txn[Key],J6289,Txn[Transaction Order],"&lt;="&amp;Q6289))</f>
      </c>
    </row>
    <row r="6290" spans="10:18" ht="15" customHeight="1" x14ac:dyDescent="0.15">
      <c r="J6290" s="246">
        <f>IF(OR(B6290="",C6290="",E6290=""),"",B6290&amp;":"&amp;C6290&amp;":"&amp;E6290)</f>
      </c>
      <c r="K6290" s="247">
        <f>IF(A6290="","",A6290*D6290)</f>
      </c>
      <c r="L6290" s="246">
        <f>IF(A6290="","",IF(OR(A6290=1,A6290=0),H6290,0))</f>
      </c>
      <c r="M6290" s="246">
        <f>IF(A6290="","",IF(A6290=-1,H6290,0))</f>
      </c>
      <c r="N6290">
        <f>IF(J6290="","",IF(E6290="SGD",1,IF(E6290="USD",Settings!$B$22,IF(E6290="HKD",Settings!$B$23,1))))</f>
      </c>
      <c r="O6290">
        <f>IF(OR(B6290="",C6290="",E6290=""),0,(IF(A6290=-1,H6290,0)-IF(OR(A6290=1,A6290=0),H6290,0)+IF(A6290=2,H6290,0))*IF(E6290="SGD",1,IF(E6290="USD",Settings!$B$22,IF(E6290="HKD",Settings!$B$23,1))))</f>
        <v>0</v>
      </c>
      <c r="P6290">
        <f>IF(OR(B6290="",C6290="",E6290=""),0,IF(A6290=2,H6290*IF(E6290="SGD",1,IF(E6290="USD",Settings!$B$22,IF(E6290="HKD",Settings!$B$23,1))),0))</f>
        <v>0</v>
      </c>
      <c r="Q6290" s="312">
        <f>IF(OR(J6290="",G6290=""),"",G6290+ROW()/1000000)</f>
      </c>
      <c r="R6290" s="247">
        <f>IF(Q6290="","",SUMIFS(Txn[Signed Units],Txn[Key],J6290,Txn[Transaction Order],"&lt;="&amp;Q6290))</f>
      </c>
    </row>
    <row r="6291" spans="10:18" ht="15" customHeight="1" x14ac:dyDescent="0.15">
      <c r="J6291" s="246">
        <f>IF(OR(B6291="",C6291="",E6291=""),"",B6291&amp;":"&amp;C6291&amp;":"&amp;E6291)</f>
      </c>
      <c r="K6291" s="247">
        <f>IF(A6291="","",A6291*D6291)</f>
      </c>
      <c r="L6291" s="246">
        <f>IF(A6291="","",IF(OR(A6291=1,A6291=0),H6291,0))</f>
      </c>
      <c r="M6291" s="246">
        <f>IF(A6291="","",IF(A6291=-1,H6291,0))</f>
      </c>
      <c r="N6291">
        <f>IF(J6291="","",IF(E6291="SGD",1,IF(E6291="USD",Settings!$B$22,IF(E6291="HKD",Settings!$B$23,1))))</f>
      </c>
      <c r="O6291">
        <f>IF(OR(B6291="",C6291="",E6291=""),0,(IF(A6291=-1,H6291,0)-IF(OR(A6291=1,A6291=0),H6291,0)+IF(A6291=2,H6291,0))*IF(E6291="SGD",1,IF(E6291="USD",Settings!$B$22,IF(E6291="HKD",Settings!$B$23,1))))</f>
        <v>0</v>
      </c>
      <c r="P6291">
        <f>IF(OR(B6291="",C6291="",E6291=""),0,IF(A6291=2,H6291*IF(E6291="SGD",1,IF(E6291="USD",Settings!$B$22,IF(E6291="HKD",Settings!$B$23,1))),0))</f>
        <v>0</v>
      </c>
      <c r="Q6291" s="312">
        <f>IF(OR(J6291="",G6291=""),"",G6291+ROW()/1000000)</f>
      </c>
      <c r="R6291" s="247">
        <f>IF(Q6291="","",SUMIFS(Txn[Signed Units],Txn[Key],J6291,Txn[Transaction Order],"&lt;="&amp;Q6291))</f>
      </c>
    </row>
    <row r="6292" spans="10:18" ht="15" customHeight="1" x14ac:dyDescent="0.15">
      <c r="J6292" s="246">
        <f>IF(OR(B6292="",C6292="",E6292=""),"",B6292&amp;":"&amp;C6292&amp;":"&amp;E6292)</f>
      </c>
      <c r="K6292" s="247">
        <f>IF(A6292="","",A6292*D6292)</f>
      </c>
      <c r="L6292" s="246">
        <f>IF(A6292="","",IF(OR(A6292=1,A6292=0),H6292,0))</f>
      </c>
      <c r="M6292" s="246">
        <f>IF(A6292="","",IF(A6292=-1,H6292,0))</f>
      </c>
      <c r="N6292">
        <f>IF(J6292="","",IF(E6292="SGD",1,IF(E6292="USD",Settings!$B$22,IF(E6292="HKD",Settings!$B$23,1))))</f>
      </c>
      <c r="O6292">
        <f>IF(OR(B6292="",C6292="",E6292=""),0,(IF(A6292=-1,H6292,0)-IF(OR(A6292=1,A6292=0),H6292,0)+IF(A6292=2,H6292,0))*IF(E6292="SGD",1,IF(E6292="USD",Settings!$B$22,IF(E6292="HKD",Settings!$B$23,1))))</f>
        <v>0</v>
      </c>
      <c r="P6292">
        <f>IF(OR(B6292="",C6292="",E6292=""),0,IF(A6292=2,H6292*IF(E6292="SGD",1,IF(E6292="USD",Settings!$B$22,IF(E6292="HKD",Settings!$B$23,1))),0))</f>
        <v>0</v>
      </c>
      <c r="Q6292" s="312">
        <f>IF(OR(J6292="",G6292=""),"",G6292+ROW()/1000000)</f>
      </c>
      <c r="R6292" s="247">
        <f>IF(Q6292="","",SUMIFS(Txn[Signed Units],Txn[Key],J6292,Txn[Transaction Order],"&lt;="&amp;Q6292))</f>
      </c>
    </row>
    <row r="6293" spans="10:18" ht="15" customHeight="1" x14ac:dyDescent="0.15">
      <c r="J6293" s="246">
        <f>IF(OR(B6293="",C6293="",E6293=""),"",B6293&amp;":"&amp;C6293&amp;":"&amp;E6293)</f>
      </c>
      <c r="K6293" s="247">
        <f>IF(A6293="","",A6293*D6293)</f>
      </c>
      <c r="L6293" s="246">
        <f>IF(A6293="","",IF(OR(A6293=1,A6293=0),H6293,0))</f>
      </c>
      <c r="M6293" s="246">
        <f>IF(A6293="","",IF(A6293=-1,H6293,0))</f>
      </c>
      <c r="N6293">
        <f>IF(J6293="","",IF(E6293="SGD",1,IF(E6293="USD",Settings!$B$22,IF(E6293="HKD",Settings!$B$23,1))))</f>
      </c>
      <c r="O6293">
        <f>IF(OR(B6293="",C6293="",E6293=""),0,(IF(A6293=-1,H6293,0)-IF(OR(A6293=1,A6293=0),H6293,0)+IF(A6293=2,H6293,0))*IF(E6293="SGD",1,IF(E6293="USD",Settings!$B$22,IF(E6293="HKD",Settings!$B$23,1))))</f>
        <v>0</v>
      </c>
      <c r="P6293">
        <f>IF(OR(B6293="",C6293="",E6293=""),0,IF(A6293=2,H6293*IF(E6293="SGD",1,IF(E6293="USD",Settings!$B$22,IF(E6293="HKD",Settings!$B$23,1))),0))</f>
        <v>0</v>
      </c>
      <c r="Q6293" s="312">
        <f>IF(OR(J6293="",G6293=""),"",G6293+ROW()/1000000)</f>
      </c>
      <c r="R6293" s="247">
        <f>IF(Q6293="","",SUMIFS(Txn[Signed Units],Txn[Key],J6293,Txn[Transaction Order],"&lt;="&amp;Q6293))</f>
      </c>
    </row>
    <row r="6294" spans="10:18" ht="15" customHeight="1" x14ac:dyDescent="0.15">
      <c r="J6294" s="246">
        <f>IF(OR(B6294="",C6294="",E6294=""),"",B6294&amp;":"&amp;C6294&amp;":"&amp;E6294)</f>
      </c>
      <c r="K6294" s="247">
        <f>IF(A6294="","",A6294*D6294)</f>
      </c>
      <c r="L6294" s="246">
        <f>IF(A6294="","",IF(OR(A6294=1,A6294=0),H6294,0))</f>
      </c>
      <c r="M6294" s="246">
        <f>IF(A6294="","",IF(A6294=-1,H6294,0))</f>
      </c>
      <c r="N6294">
        <f>IF(J6294="","",IF(E6294="SGD",1,IF(E6294="USD",Settings!$B$22,IF(E6294="HKD",Settings!$B$23,1))))</f>
      </c>
      <c r="O6294">
        <f>IF(OR(B6294="",C6294="",E6294=""),0,(IF(A6294=-1,H6294,0)-IF(OR(A6294=1,A6294=0),H6294,0)+IF(A6294=2,H6294,0))*IF(E6294="SGD",1,IF(E6294="USD",Settings!$B$22,IF(E6294="HKD",Settings!$B$23,1))))</f>
        <v>0</v>
      </c>
      <c r="P6294">
        <f>IF(OR(B6294="",C6294="",E6294=""),0,IF(A6294=2,H6294*IF(E6294="SGD",1,IF(E6294="USD",Settings!$B$22,IF(E6294="HKD",Settings!$B$23,1))),0))</f>
        <v>0</v>
      </c>
      <c r="Q6294" s="312">
        <f>IF(OR(J6294="",G6294=""),"",G6294+ROW()/1000000)</f>
      </c>
      <c r="R6294" s="247">
        <f>IF(Q6294="","",SUMIFS(Txn[Signed Units],Txn[Key],J6294,Txn[Transaction Order],"&lt;="&amp;Q6294))</f>
      </c>
    </row>
    <row r="6295" spans="10:18" ht="15" customHeight="1" x14ac:dyDescent="0.15">
      <c r="J6295" s="246">
        <f>IF(OR(B6295="",C6295="",E6295=""),"",B6295&amp;":"&amp;C6295&amp;":"&amp;E6295)</f>
      </c>
      <c r="K6295" s="247">
        <f>IF(A6295="","",A6295*D6295)</f>
      </c>
      <c r="L6295" s="246">
        <f>IF(A6295="","",IF(OR(A6295=1,A6295=0),H6295,0))</f>
      </c>
      <c r="M6295" s="246">
        <f>IF(A6295="","",IF(A6295=-1,H6295,0))</f>
      </c>
      <c r="N6295">
        <f>IF(J6295="","",IF(E6295="SGD",1,IF(E6295="USD",Settings!$B$22,IF(E6295="HKD",Settings!$B$23,1))))</f>
      </c>
      <c r="O6295">
        <f>IF(OR(B6295="",C6295="",E6295=""),0,(IF(A6295=-1,H6295,0)-IF(OR(A6295=1,A6295=0),H6295,0)+IF(A6295=2,H6295,0))*IF(E6295="SGD",1,IF(E6295="USD",Settings!$B$22,IF(E6295="HKD",Settings!$B$23,1))))</f>
        <v>0</v>
      </c>
      <c r="P6295">
        <f>IF(OR(B6295="",C6295="",E6295=""),0,IF(A6295=2,H6295*IF(E6295="SGD",1,IF(E6295="USD",Settings!$B$22,IF(E6295="HKD",Settings!$B$23,1))),0))</f>
        <v>0</v>
      </c>
      <c r="Q6295" s="312">
        <f>IF(OR(J6295="",G6295=""),"",G6295+ROW()/1000000)</f>
      </c>
      <c r="R6295" s="247">
        <f>IF(Q6295="","",SUMIFS(Txn[Signed Units],Txn[Key],J6295,Txn[Transaction Order],"&lt;="&amp;Q6295))</f>
      </c>
    </row>
    <row r="6296" spans="10:18" ht="15" customHeight="1" x14ac:dyDescent="0.15">
      <c r="J6296" s="246">
        <f>IF(OR(B6296="",C6296="",E6296=""),"",B6296&amp;":"&amp;C6296&amp;":"&amp;E6296)</f>
      </c>
      <c r="K6296" s="247">
        <f>IF(A6296="","",A6296*D6296)</f>
      </c>
      <c r="L6296" s="246">
        <f>IF(A6296="","",IF(OR(A6296=1,A6296=0),H6296,0))</f>
      </c>
      <c r="M6296" s="246">
        <f>IF(A6296="","",IF(A6296=-1,H6296,0))</f>
      </c>
      <c r="N6296">
        <f>IF(J6296="","",IF(E6296="SGD",1,IF(E6296="USD",Settings!$B$22,IF(E6296="HKD",Settings!$B$23,1))))</f>
      </c>
      <c r="O6296">
        <f>IF(OR(B6296="",C6296="",E6296=""),0,(IF(A6296=-1,H6296,0)-IF(OR(A6296=1,A6296=0),H6296,0)+IF(A6296=2,H6296,0))*IF(E6296="SGD",1,IF(E6296="USD",Settings!$B$22,IF(E6296="HKD",Settings!$B$23,1))))</f>
        <v>0</v>
      </c>
      <c r="P6296">
        <f>IF(OR(B6296="",C6296="",E6296=""),0,IF(A6296=2,H6296*IF(E6296="SGD",1,IF(E6296="USD",Settings!$B$22,IF(E6296="HKD",Settings!$B$23,1))),0))</f>
        <v>0</v>
      </c>
      <c r="Q6296" s="312">
        <f>IF(OR(J6296="",G6296=""),"",G6296+ROW()/1000000)</f>
      </c>
      <c r="R6296" s="247">
        <f>IF(Q6296="","",SUMIFS(Txn[Signed Units],Txn[Key],J6296,Txn[Transaction Order],"&lt;="&amp;Q6296))</f>
      </c>
    </row>
    <row r="6297" spans="10:18" ht="15" customHeight="1" x14ac:dyDescent="0.15">
      <c r="J6297" s="246">
        <f>IF(OR(B6297="",C6297="",E6297=""),"",B6297&amp;":"&amp;C6297&amp;":"&amp;E6297)</f>
      </c>
      <c r="K6297" s="247">
        <f>IF(A6297="","",A6297*D6297)</f>
      </c>
      <c r="L6297" s="246">
        <f>IF(A6297="","",IF(OR(A6297=1,A6297=0),H6297,0))</f>
      </c>
      <c r="M6297" s="246">
        <f>IF(A6297="","",IF(A6297=-1,H6297,0))</f>
      </c>
      <c r="N6297">
        <f>IF(J6297="","",IF(E6297="SGD",1,IF(E6297="USD",Settings!$B$22,IF(E6297="HKD",Settings!$B$23,1))))</f>
      </c>
      <c r="O6297">
        <f>IF(OR(B6297="",C6297="",E6297=""),0,(IF(A6297=-1,H6297,0)-IF(OR(A6297=1,A6297=0),H6297,0)+IF(A6297=2,H6297,0))*IF(E6297="SGD",1,IF(E6297="USD",Settings!$B$22,IF(E6297="HKD",Settings!$B$23,1))))</f>
        <v>0</v>
      </c>
      <c r="P6297">
        <f>IF(OR(B6297="",C6297="",E6297=""),0,IF(A6297=2,H6297*IF(E6297="SGD",1,IF(E6297="USD",Settings!$B$22,IF(E6297="HKD",Settings!$B$23,1))),0))</f>
        <v>0</v>
      </c>
      <c r="Q6297" s="312">
        <f>IF(OR(J6297="",G6297=""),"",G6297+ROW()/1000000)</f>
      </c>
      <c r="R6297" s="247">
        <f>IF(Q6297="","",SUMIFS(Txn[Signed Units],Txn[Key],J6297,Txn[Transaction Order],"&lt;="&amp;Q6297))</f>
      </c>
    </row>
    <row r="6298" spans="10:18" ht="15" customHeight="1" x14ac:dyDescent="0.15">
      <c r="J6298" s="246">
        <f>IF(OR(B6298="",C6298="",E6298=""),"",B6298&amp;":"&amp;C6298&amp;":"&amp;E6298)</f>
      </c>
      <c r="K6298" s="247">
        <f>IF(A6298="","",A6298*D6298)</f>
      </c>
      <c r="L6298" s="246">
        <f>IF(A6298="","",IF(OR(A6298=1,A6298=0),H6298,0))</f>
      </c>
      <c r="M6298" s="246">
        <f>IF(A6298="","",IF(A6298=-1,H6298,0))</f>
      </c>
      <c r="N6298">
        <f>IF(J6298="","",IF(E6298="SGD",1,IF(E6298="USD",Settings!$B$22,IF(E6298="HKD",Settings!$B$23,1))))</f>
      </c>
      <c r="O6298">
        <f>IF(OR(B6298="",C6298="",E6298=""),0,(IF(A6298=-1,H6298,0)-IF(OR(A6298=1,A6298=0),H6298,0)+IF(A6298=2,H6298,0))*IF(E6298="SGD",1,IF(E6298="USD",Settings!$B$22,IF(E6298="HKD",Settings!$B$23,1))))</f>
        <v>0</v>
      </c>
      <c r="P6298">
        <f>IF(OR(B6298="",C6298="",E6298=""),0,IF(A6298=2,H6298*IF(E6298="SGD",1,IF(E6298="USD",Settings!$B$22,IF(E6298="HKD",Settings!$B$23,1))),0))</f>
        <v>0</v>
      </c>
      <c r="Q6298" s="312">
        <f>IF(OR(J6298="",G6298=""),"",G6298+ROW()/1000000)</f>
      </c>
      <c r="R6298" s="247">
        <f>IF(Q6298="","",SUMIFS(Txn[Signed Units],Txn[Key],J6298,Txn[Transaction Order],"&lt;="&amp;Q6298))</f>
      </c>
    </row>
    <row r="6299" spans="10:18" ht="15" customHeight="1" x14ac:dyDescent="0.15">
      <c r="J6299" s="246">
        <f>IF(OR(B6299="",C6299="",E6299=""),"",B6299&amp;":"&amp;C6299&amp;":"&amp;E6299)</f>
      </c>
      <c r="K6299" s="247">
        <f>IF(A6299="","",A6299*D6299)</f>
      </c>
      <c r="L6299" s="246">
        <f>IF(A6299="","",IF(OR(A6299=1,A6299=0),H6299,0))</f>
      </c>
      <c r="M6299" s="246">
        <f>IF(A6299="","",IF(A6299=-1,H6299,0))</f>
      </c>
      <c r="N6299">
        <f>IF(J6299="","",IF(E6299="SGD",1,IF(E6299="USD",Settings!$B$22,IF(E6299="HKD",Settings!$B$23,1))))</f>
      </c>
      <c r="O6299">
        <f>IF(OR(B6299="",C6299="",E6299=""),0,(IF(A6299=-1,H6299,0)-IF(OR(A6299=1,A6299=0),H6299,0)+IF(A6299=2,H6299,0))*IF(E6299="SGD",1,IF(E6299="USD",Settings!$B$22,IF(E6299="HKD",Settings!$B$23,1))))</f>
        <v>0</v>
      </c>
      <c r="P6299">
        <f>IF(OR(B6299="",C6299="",E6299=""),0,IF(A6299=2,H6299*IF(E6299="SGD",1,IF(E6299="USD",Settings!$B$22,IF(E6299="HKD",Settings!$B$23,1))),0))</f>
        <v>0</v>
      </c>
      <c r="Q6299" s="312">
        <f>IF(OR(J6299="",G6299=""),"",G6299+ROW()/1000000)</f>
      </c>
      <c r="R6299" s="247">
        <f>IF(Q6299="","",SUMIFS(Txn[Signed Units],Txn[Key],J6299,Txn[Transaction Order],"&lt;="&amp;Q6299))</f>
      </c>
    </row>
    <row r="6300" spans="10:18" ht="15" customHeight="1" x14ac:dyDescent="0.15">
      <c r="J6300" s="246">
        <f>IF(OR(B6300="",C6300="",E6300=""),"",B6300&amp;":"&amp;C6300&amp;":"&amp;E6300)</f>
      </c>
      <c r="K6300" s="247">
        <f>IF(A6300="","",A6300*D6300)</f>
      </c>
      <c r="L6300" s="246">
        <f>IF(A6300="","",IF(OR(A6300=1,A6300=0),H6300,0))</f>
      </c>
      <c r="M6300" s="246">
        <f>IF(A6300="","",IF(A6300=-1,H6300,0))</f>
      </c>
      <c r="N6300">
        <f>IF(J6300="","",IF(E6300="SGD",1,IF(E6300="USD",Settings!$B$22,IF(E6300="HKD",Settings!$B$23,1))))</f>
      </c>
      <c r="O6300">
        <f>IF(OR(B6300="",C6300="",E6300=""),0,(IF(A6300=-1,H6300,0)-IF(OR(A6300=1,A6300=0),H6300,0)+IF(A6300=2,H6300,0))*IF(E6300="SGD",1,IF(E6300="USD",Settings!$B$22,IF(E6300="HKD",Settings!$B$23,1))))</f>
        <v>0</v>
      </c>
      <c r="P6300">
        <f>IF(OR(B6300="",C6300="",E6300=""),0,IF(A6300=2,H6300*IF(E6300="SGD",1,IF(E6300="USD",Settings!$B$22,IF(E6300="HKD",Settings!$B$23,1))),0))</f>
        <v>0</v>
      </c>
      <c r="Q6300" s="312">
        <f>IF(OR(J6300="",G6300=""),"",G6300+ROW()/1000000)</f>
      </c>
      <c r="R6300" s="247">
        <f>IF(Q6300="","",SUMIFS(Txn[Signed Units],Txn[Key],J6300,Txn[Transaction Order],"&lt;="&amp;Q6300))</f>
      </c>
    </row>
    <row r="6301" spans="10:18" ht="15" customHeight="1" x14ac:dyDescent="0.15">
      <c r="J6301" s="246">
        <f>IF(OR(B6301="",C6301="",E6301=""),"",B6301&amp;":"&amp;C6301&amp;":"&amp;E6301)</f>
      </c>
      <c r="K6301" s="247">
        <f>IF(A6301="","",A6301*D6301)</f>
      </c>
      <c r="L6301" s="246">
        <f>IF(A6301="","",IF(OR(A6301=1,A6301=0),H6301,0))</f>
      </c>
      <c r="M6301" s="246">
        <f>IF(A6301="","",IF(A6301=-1,H6301,0))</f>
      </c>
      <c r="N6301">
        <f>IF(J6301="","",IF(E6301="SGD",1,IF(E6301="USD",Settings!$B$22,IF(E6301="HKD",Settings!$B$23,1))))</f>
      </c>
      <c r="O6301">
        <f>IF(OR(B6301="",C6301="",E6301=""),0,(IF(A6301=-1,H6301,0)-IF(OR(A6301=1,A6301=0),H6301,0)+IF(A6301=2,H6301,0))*IF(E6301="SGD",1,IF(E6301="USD",Settings!$B$22,IF(E6301="HKD",Settings!$B$23,1))))</f>
        <v>0</v>
      </c>
      <c r="P6301">
        <f>IF(OR(B6301="",C6301="",E6301=""),0,IF(A6301=2,H6301*IF(E6301="SGD",1,IF(E6301="USD",Settings!$B$22,IF(E6301="HKD",Settings!$B$23,1))),0))</f>
        <v>0</v>
      </c>
      <c r="Q6301" s="312">
        <f>IF(OR(J6301="",G6301=""),"",G6301+ROW()/1000000)</f>
      </c>
      <c r="R6301" s="247">
        <f>IF(Q6301="","",SUMIFS(Txn[Signed Units],Txn[Key],J6301,Txn[Transaction Order],"&lt;="&amp;Q6301))</f>
      </c>
    </row>
    <row r="6302" spans="10:18" ht="15" customHeight="1" x14ac:dyDescent="0.15">
      <c r="J6302" s="246">
        <f>IF(OR(B6302="",C6302="",E6302=""),"",B6302&amp;":"&amp;C6302&amp;":"&amp;E6302)</f>
      </c>
      <c r="K6302" s="247">
        <f>IF(A6302="","",A6302*D6302)</f>
      </c>
      <c r="L6302" s="246">
        <f>IF(A6302="","",IF(OR(A6302=1,A6302=0),H6302,0))</f>
      </c>
      <c r="M6302" s="246">
        <f>IF(A6302="","",IF(A6302=-1,H6302,0))</f>
      </c>
      <c r="N6302">
        <f>IF(J6302="","",IF(E6302="SGD",1,IF(E6302="USD",Settings!$B$22,IF(E6302="HKD",Settings!$B$23,1))))</f>
      </c>
      <c r="O6302">
        <f>IF(OR(B6302="",C6302="",E6302=""),0,(IF(A6302=-1,H6302,0)-IF(OR(A6302=1,A6302=0),H6302,0)+IF(A6302=2,H6302,0))*IF(E6302="SGD",1,IF(E6302="USD",Settings!$B$22,IF(E6302="HKD",Settings!$B$23,1))))</f>
        <v>0</v>
      </c>
      <c r="P6302">
        <f>IF(OR(B6302="",C6302="",E6302=""),0,IF(A6302=2,H6302*IF(E6302="SGD",1,IF(E6302="USD",Settings!$B$22,IF(E6302="HKD",Settings!$B$23,1))),0))</f>
        <v>0</v>
      </c>
      <c r="Q6302" s="312">
        <f>IF(OR(J6302="",G6302=""),"",G6302+ROW()/1000000)</f>
      </c>
      <c r="R6302" s="247">
        <f>IF(Q6302="","",SUMIFS(Txn[Signed Units],Txn[Key],J6302,Txn[Transaction Order],"&lt;="&amp;Q6302))</f>
      </c>
    </row>
    <row r="6303" spans="10:18" ht="15" customHeight="1" x14ac:dyDescent="0.15">
      <c r="J6303" s="246">
        <f>IF(OR(B6303="",C6303="",E6303=""),"",B6303&amp;":"&amp;C6303&amp;":"&amp;E6303)</f>
      </c>
      <c r="K6303" s="247">
        <f>IF(A6303="","",A6303*D6303)</f>
      </c>
      <c r="L6303" s="246">
        <f>IF(A6303="","",IF(OR(A6303=1,A6303=0),H6303,0))</f>
      </c>
      <c r="M6303" s="246">
        <f>IF(A6303="","",IF(A6303=-1,H6303,0))</f>
      </c>
      <c r="N6303">
        <f>IF(J6303="","",IF(E6303="SGD",1,IF(E6303="USD",Settings!$B$22,IF(E6303="HKD",Settings!$B$23,1))))</f>
      </c>
      <c r="O6303">
        <f>IF(OR(B6303="",C6303="",E6303=""),0,(IF(A6303=-1,H6303,0)-IF(OR(A6303=1,A6303=0),H6303,0)+IF(A6303=2,H6303,0))*IF(E6303="SGD",1,IF(E6303="USD",Settings!$B$22,IF(E6303="HKD",Settings!$B$23,1))))</f>
        <v>0</v>
      </c>
      <c r="P6303">
        <f>IF(OR(B6303="",C6303="",E6303=""),0,IF(A6303=2,H6303*IF(E6303="SGD",1,IF(E6303="USD",Settings!$B$22,IF(E6303="HKD",Settings!$B$23,1))),0))</f>
        <v>0</v>
      </c>
      <c r="Q6303" s="312">
        <f>IF(OR(J6303="",G6303=""),"",G6303+ROW()/1000000)</f>
      </c>
      <c r="R6303" s="247">
        <f>IF(Q6303="","",SUMIFS(Txn[Signed Units],Txn[Key],J6303,Txn[Transaction Order],"&lt;="&amp;Q6303))</f>
      </c>
    </row>
    <row r="6304" spans="10:18" ht="15" customHeight="1" x14ac:dyDescent="0.15">
      <c r="J6304" s="246">
        <f>IF(OR(B6304="",C6304="",E6304=""),"",B6304&amp;":"&amp;C6304&amp;":"&amp;E6304)</f>
      </c>
      <c r="K6304" s="247">
        <f>IF(A6304="","",A6304*D6304)</f>
      </c>
      <c r="L6304" s="246">
        <f>IF(A6304="","",IF(OR(A6304=1,A6304=0),H6304,0))</f>
      </c>
      <c r="M6304" s="246">
        <f>IF(A6304="","",IF(A6304=-1,H6304,0))</f>
      </c>
      <c r="N6304">
        <f>IF(J6304="","",IF(E6304="SGD",1,IF(E6304="USD",Settings!$B$22,IF(E6304="HKD",Settings!$B$23,1))))</f>
      </c>
      <c r="O6304">
        <f>IF(OR(B6304="",C6304="",E6304=""),0,(IF(A6304=-1,H6304,0)-IF(OR(A6304=1,A6304=0),H6304,0)+IF(A6304=2,H6304,0))*IF(E6304="SGD",1,IF(E6304="USD",Settings!$B$22,IF(E6304="HKD",Settings!$B$23,1))))</f>
        <v>0</v>
      </c>
      <c r="P6304">
        <f>IF(OR(B6304="",C6304="",E6304=""),0,IF(A6304=2,H6304*IF(E6304="SGD",1,IF(E6304="USD",Settings!$B$22,IF(E6304="HKD",Settings!$B$23,1))),0))</f>
        <v>0</v>
      </c>
      <c r="Q6304" s="312">
        <f>IF(OR(J6304="",G6304=""),"",G6304+ROW()/1000000)</f>
      </c>
      <c r="R6304" s="247">
        <f>IF(Q6304="","",SUMIFS(Txn[Signed Units],Txn[Key],J6304,Txn[Transaction Order],"&lt;="&amp;Q6304))</f>
      </c>
    </row>
    <row r="6305" spans="10:18" ht="15" customHeight="1" x14ac:dyDescent="0.15">
      <c r="J6305" s="246">
        <f>IF(OR(B6305="",C6305="",E6305=""),"",B6305&amp;":"&amp;C6305&amp;":"&amp;E6305)</f>
      </c>
      <c r="K6305" s="247">
        <f>IF(A6305="","",A6305*D6305)</f>
      </c>
      <c r="L6305" s="246">
        <f>IF(A6305="","",IF(OR(A6305=1,A6305=0),H6305,0))</f>
      </c>
      <c r="M6305" s="246">
        <f>IF(A6305="","",IF(A6305=-1,H6305,0))</f>
      </c>
      <c r="N6305">
        <f>IF(J6305="","",IF(E6305="SGD",1,IF(E6305="USD",Settings!$B$22,IF(E6305="HKD",Settings!$B$23,1))))</f>
      </c>
      <c r="O6305">
        <f>IF(OR(B6305="",C6305="",E6305=""),0,(IF(A6305=-1,H6305,0)-IF(OR(A6305=1,A6305=0),H6305,0)+IF(A6305=2,H6305,0))*IF(E6305="SGD",1,IF(E6305="USD",Settings!$B$22,IF(E6305="HKD",Settings!$B$23,1))))</f>
        <v>0</v>
      </c>
      <c r="P6305">
        <f>IF(OR(B6305="",C6305="",E6305=""),0,IF(A6305=2,H6305*IF(E6305="SGD",1,IF(E6305="USD",Settings!$B$22,IF(E6305="HKD",Settings!$B$23,1))),0))</f>
        <v>0</v>
      </c>
      <c r="Q6305" s="312">
        <f>IF(OR(J6305="",G6305=""),"",G6305+ROW()/1000000)</f>
      </c>
      <c r="R6305" s="247">
        <f>IF(Q6305="","",SUMIFS(Txn[Signed Units],Txn[Key],J6305,Txn[Transaction Order],"&lt;="&amp;Q6305))</f>
      </c>
    </row>
    <row r="6306" spans="10:18" ht="15" customHeight="1" x14ac:dyDescent="0.15">
      <c r="J6306" s="246">
        <f>IF(OR(B6306="",C6306="",E6306=""),"",B6306&amp;":"&amp;C6306&amp;":"&amp;E6306)</f>
      </c>
      <c r="K6306" s="247">
        <f>IF(A6306="","",A6306*D6306)</f>
      </c>
      <c r="L6306" s="246">
        <f>IF(A6306="","",IF(OR(A6306=1,A6306=0),H6306,0))</f>
      </c>
      <c r="M6306" s="246">
        <f>IF(A6306="","",IF(A6306=-1,H6306,0))</f>
      </c>
      <c r="N6306">
        <f>IF(J6306="","",IF(E6306="SGD",1,IF(E6306="USD",Settings!$B$22,IF(E6306="HKD",Settings!$B$23,1))))</f>
      </c>
      <c r="O6306">
        <f>IF(OR(B6306="",C6306="",E6306=""),0,(IF(A6306=-1,H6306,0)-IF(OR(A6306=1,A6306=0),H6306,0)+IF(A6306=2,H6306,0))*IF(E6306="SGD",1,IF(E6306="USD",Settings!$B$22,IF(E6306="HKD",Settings!$B$23,1))))</f>
        <v>0</v>
      </c>
      <c r="P6306">
        <f>IF(OR(B6306="",C6306="",E6306=""),0,IF(A6306=2,H6306*IF(E6306="SGD",1,IF(E6306="USD",Settings!$B$22,IF(E6306="HKD",Settings!$B$23,1))),0))</f>
        <v>0</v>
      </c>
      <c r="Q6306" s="312">
        <f>IF(OR(J6306="",G6306=""),"",G6306+ROW()/1000000)</f>
      </c>
      <c r="R6306" s="247">
        <f>IF(Q6306="","",SUMIFS(Txn[Signed Units],Txn[Key],J6306,Txn[Transaction Order],"&lt;="&amp;Q6306))</f>
      </c>
    </row>
    <row r="6307" spans="10:18" ht="15" customHeight="1" x14ac:dyDescent="0.15">
      <c r="J6307" s="246">
        <f>IF(OR(B6307="",C6307="",E6307=""),"",B6307&amp;":"&amp;C6307&amp;":"&amp;E6307)</f>
      </c>
      <c r="K6307" s="247">
        <f>IF(A6307="","",A6307*D6307)</f>
      </c>
      <c r="L6307" s="246">
        <f>IF(A6307="","",IF(OR(A6307=1,A6307=0),H6307,0))</f>
      </c>
      <c r="M6307" s="246">
        <f>IF(A6307="","",IF(A6307=-1,H6307,0))</f>
      </c>
      <c r="N6307">
        <f>IF(J6307="","",IF(E6307="SGD",1,IF(E6307="USD",Settings!$B$22,IF(E6307="HKD",Settings!$B$23,1))))</f>
      </c>
      <c r="O6307">
        <f>IF(OR(B6307="",C6307="",E6307=""),0,(IF(A6307=-1,H6307,0)-IF(OR(A6307=1,A6307=0),H6307,0)+IF(A6307=2,H6307,0))*IF(E6307="SGD",1,IF(E6307="USD",Settings!$B$22,IF(E6307="HKD",Settings!$B$23,1))))</f>
        <v>0</v>
      </c>
      <c r="P6307">
        <f>IF(OR(B6307="",C6307="",E6307=""),0,IF(A6307=2,H6307*IF(E6307="SGD",1,IF(E6307="USD",Settings!$B$22,IF(E6307="HKD",Settings!$B$23,1))),0))</f>
        <v>0</v>
      </c>
      <c r="Q6307" s="312">
        <f>IF(OR(J6307="",G6307=""),"",G6307+ROW()/1000000)</f>
      </c>
      <c r="R6307" s="247">
        <f>IF(Q6307="","",SUMIFS(Txn[Signed Units],Txn[Key],J6307,Txn[Transaction Order],"&lt;="&amp;Q6307))</f>
      </c>
    </row>
    <row r="6308" spans="10:18" ht="15" customHeight="1" x14ac:dyDescent="0.15">
      <c r="J6308" s="246">
        <f>IF(OR(B6308="",C6308="",E6308=""),"",B6308&amp;":"&amp;C6308&amp;":"&amp;E6308)</f>
      </c>
      <c r="K6308" s="247">
        <f>IF(A6308="","",A6308*D6308)</f>
      </c>
      <c r="L6308" s="246">
        <f>IF(A6308="","",IF(OR(A6308=1,A6308=0),H6308,0))</f>
      </c>
      <c r="M6308" s="246">
        <f>IF(A6308="","",IF(A6308=-1,H6308,0))</f>
      </c>
      <c r="N6308">
        <f>IF(J6308="","",IF(E6308="SGD",1,IF(E6308="USD",Settings!$B$22,IF(E6308="HKD",Settings!$B$23,1))))</f>
      </c>
      <c r="O6308">
        <f>IF(OR(B6308="",C6308="",E6308=""),0,(IF(A6308=-1,H6308,0)-IF(OR(A6308=1,A6308=0),H6308,0)+IF(A6308=2,H6308,0))*IF(E6308="SGD",1,IF(E6308="USD",Settings!$B$22,IF(E6308="HKD",Settings!$B$23,1))))</f>
        <v>0</v>
      </c>
      <c r="P6308">
        <f>IF(OR(B6308="",C6308="",E6308=""),0,IF(A6308=2,H6308*IF(E6308="SGD",1,IF(E6308="USD",Settings!$B$22,IF(E6308="HKD",Settings!$B$23,1))),0))</f>
        <v>0</v>
      </c>
      <c r="Q6308" s="312">
        <f>IF(OR(J6308="",G6308=""),"",G6308+ROW()/1000000)</f>
      </c>
      <c r="R6308" s="247">
        <f>IF(Q6308="","",SUMIFS(Txn[Signed Units],Txn[Key],J6308,Txn[Transaction Order],"&lt;="&amp;Q6308))</f>
      </c>
    </row>
    <row r="6309" spans="10:18" ht="15" customHeight="1" x14ac:dyDescent="0.15">
      <c r="J6309" s="246">
        <f>IF(OR(B6309="",C6309="",E6309=""),"",B6309&amp;":"&amp;C6309&amp;":"&amp;E6309)</f>
      </c>
      <c r="K6309" s="247">
        <f>IF(A6309="","",A6309*D6309)</f>
      </c>
      <c r="L6309" s="246">
        <f>IF(A6309="","",IF(OR(A6309=1,A6309=0),H6309,0))</f>
      </c>
      <c r="M6309" s="246">
        <f>IF(A6309="","",IF(A6309=-1,H6309,0))</f>
      </c>
      <c r="N6309">
        <f>IF(J6309="","",IF(E6309="SGD",1,IF(E6309="USD",Settings!$B$22,IF(E6309="HKD",Settings!$B$23,1))))</f>
      </c>
      <c r="O6309">
        <f>IF(OR(B6309="",C6309="",E6309=""),0,(IF(A6309=-1,H6309,0)-IF(OR(A6309=1,A6309=0),H6309,0)+IF(A6309=2,H6309,0))*IF(E6309="SGD",1,IF(E6309="USD",Settings!$B$22,IF(E6309="HKD",Settings!$B$23,1))))</f>
        <v>0</v>
      </c>
      <c r="P6309">
        <f>IF(OR(B6309="",C6309="",E6309=""),0,IF(A6309=2,H6309*IF(E6309="SGD",1,IF(E6309="USD",Settings!$B$22,IF(E6309="HKD",Settings!$B$23,1))),0))</f>
        <v>0</v>
      </c>
      <c r="Q6309" s="312">
        <f>IF(OR(J6309="",G6309=""),"",G6309+ROW()/1000000)</f>
      </c>
      <c r="R6309" s="247">
        <f>IF(Q6309="","",SUMIFS(Txn[Signed Units],Txn[Key],J6309,Txn[Transaction Order],"&lt;="&amp;Q6309))</f>
      </c>
    </row>
    <row r="6310" spans="10:18" ht="15" customHeight="1" x14ac:dyDescent="0.15">
      <c r="J6310" s="246">
        <f>IF(OR(B6310="",C6310="",E6310=""),"",B6310&amp;":"&amp;C6310&amp;":"&amp;E6310)</f>
      </c>
      <c r="K6310" s="247">
        <f>IF(A6310="","",A6310*D6310)</f>
      </c>
      <c r="L6310" s="246">
        <f>IF(A6310="","",IF(OR(A6310=1,A6310=0),H6310,0))</f>
      </c>
      <c r="M6310" s="246">
        <f>IF(A6310="","",IF(A6310=-1,H6310,0))</f>
      </c>
      <c r="N6310">
        <f>IF(J6310="","",IF(E6310="SGD",1,IF(E6310="USD",Settings!$B$22,IF(E6310="HKD",Settings!$B$23,1))))</f>
      </c>
      <c r="O6310">
        <f>IF(OR(B6310="",C6310="",E6310=""),0,(IF(A6310=-1,H6310,0)-IF(OR(A6310=1,A6310=0),H6310,0)+IF(A6310=2,H6310,0))*IF(E6310="SGD",1,IF(E6310="USD",Settings!$B$22,IF(E6310="HKD",Settings!$B$23,1))))</f>
        <v>0</v>
      </c>
      <c r="P6310">
        <f>IF(OR(B6310="",C6310="",E6310=""),0,IF(A6310=2,H6310*IF(E6310="SGD",1,IF(E6310="USD",Settings!$B$22,IF(E6310="HKD",Settings!$B$23,1))),0))</f>
        <v>0</v>
      </c>
      <c r="Q6310" s="312">
        <f>IF(OR(J6310="",G6310=""),"",G6310+ROW()/1000000)</f>
      </c>
      <c r="R6310" s="247">
        <f>IF(Q6310="","",SUMIFS(Txn[Signed Units],Txn[Key],J6310,Txn[Transaction Order],"&lt;="&amp;Q6310))</f>
      </c>
    </row>
    <row r="6311" spans="10:18" ht="15" customHeight="1" x14ac:dyDescent="0.15">
      <c r="J6311" s="246">
        <f>IF(OR(B6311="",C6311="",E6311=""),"",B6311&amp;":"&amp;C6311&amp;":"&amp;E6311)</f>
      </c>
      <c r="K6311" s="247">
        <f>IF(A6311="","",A6311*D6311)</f>
      </c>
      <c r="L6311" s="246">
        <f>IF(A6311="","",IF(OR(A6311=1,A6311=0),H6311,0))</f>
      </c>
      <c r="M6311" s="246">
        <f>IF(A6311="","",IF(A6311=-1,H6311,0))</f>
      </c>
      <c r="N6311">
        <f>IF(J6311="","",IF(E6311="SGD",1,IF(E6311="USD",Settings!$B$22,IF(E6311="HKD",Settings!$B$23,1))))</f>
      </c>
      <c r="O6311">
        <f>IF(OR(B6311="",C6311="",E6311=""),0,(IF(A6311=-1,H6311,0)-IF(OR(A6311=1,A6311=0),H6311,0)+IF(A6311=2,H6311,0))*IF(E6311="SGD",1,IF(E6311="USD",Settings!$B$22,IF(E6311="HKD",Settings!$B$23,1))))</f>
        <v>0</v>
      </c>
      <c r="P6311">
        <f>IF(OR(B6311="",C6311="",E6311=""),0,IF(A6311=2,H6311*IF(E6311="SGD",1,IF(E6311="USD",Settings!$B$22,IF(E6311="HKD",Settings!$B$23,1))),0))</f>
        <v>0</v>
      </c>
      <c r="Q6311" s="312">
        <f>IF(OR(J6311="",G6311=""),"",G6311+ROW()/1000000)</f>
      </c>
      <c r="R6311" s="247">
        <f>IF(Q6311="","",SUMIFS(Txn[Signed Units],Txn[Key],J6311,Txn[Transaction Order],"&lt;="&amp;Q6311))</f>
      </c>
    </row>
    <row r="6312" spans="10:18" ht="15" customHeight="1" x14ac:dyDescent="0.15">
      <c r="J6312" s="246">
        <f>IF(OR(B6312="",C6312="",E6312=""),"",B6312&amp;":"&amp;C6312&amp;":"&amp;E6312)</f>
      </c>
      <c r="K6312" s="247">
        <f>IF(A6312="","",A6312*D6312)</f>
      </c>
      <c r="L6312" s="246">
        <f>IF(A6312="","",IF(OR(A6312=1,A6312=0),H6312,0))</f>
      </c>
      <c r="M6312" s="246">
        <f>IF(A6312="","",IF(A6312=-1,H6312,0))</f>
      </c>
      <c r="N6312">
        <f>IF(J6312="","",IF(E6312="SGD",1,IF(E6312="USD",Settings!$B$22,IF(E6312="HKD",Settings!$B$23,1))))</f>
      </c>
      <c r="O6312">
        <f>IF(OR(B6312="",C6312="",E6312=""),0,(IF(A6312=-1,H6312,0)-IF(OR(A6312=1,A6312=0),H6312,0)+IF(A6312=2,H6312,0))*IF(E6312="SGD",1,IF(E6312="USD",Settings!$B$22,IF(E6312="HKD",Settings!$B$23,1))))</f>
        <v>0</v>
      </c>
      <c r="P6312">
        <f>IF(OR(B6312="",C6312="",E6312=""),0,IF(A6312=2,H6312*IF(E6312="SGD",1,IF(E6312="USD",Settings!$B$22,IF(E6312="HKD",Settings!$B$23,1))),0))</f>
        <v>0</v>
      </c>
      <c r="Q6312" s="312">
        <f>IF(OR(J6312="",G6312=""),"",G6312+ROW()/1000000)</f>
      </c>
      <c r="R6312" s="247">
        <f>IF(Q6312="","",SUMIFS(Txn[Signed Units],Txn[Key],J6312,Txn[Transaction Order],"&lt;="&amp;Q6312))</f>
      </c>
    </row>
    <row r="6313" spans="10:18" ht="15" customHeight="1" x14ac:dyDescent="0.15">
      <c r="J6313" s="246">
        <f>IF(OR(B6313="",C6313="",E6313=""),"",B6313&amp;":"&amp;C6313&amp;":"&amp;E6313)</f>
      </c>
      <c r="K6313" s="247">
        <f>IF(A6313="","",A6313*D6313)</f>
      </c>
      <c r="L6313" s="246">
        <f>IF(A6313="","",IF(OR(A6313=1,A6313=0),H6313,0))</f>
      </c>
      <c r="M6313" s="246">
        <f>IF(A6313="","",IF(A6313=-1,H6313,0))</f>
      </c>
      <c r="N6313">
        <f>IF(J6313="","",IF(E6313="SGD",1,IF(E6313="USD",Settings!$B$22,IF(E6313="HKD",Settings!$B$23,1))))</f>
      </c>
      <c r="O6313">
        <f>IF(OR(B6313="",C6313="",E6313=""),0,(IF(A6313=-1,H6313,0)-IF(OR(A6313=1,A6313=0),H6313,0)+IF(A6313=2,H6313,0))*IF(E6313="SGD",1,IF(E6313="USD",Settings!$B$22,IF(E6313="HKD",Settings!$B$23,1))))</f>
        <v>0</v>
      </c>
      <c r="P6313">
        <f>IF(OR(B6313="",C6313="",E6313=""),0,IF(A6313=2,H6313*IF(E6313="SGD",1,IF(E6313="USD",Settings!$B$22,IF(E6313="HKD",Settings!$B$23,1))),0))</f>
        <v>0</v>
      </c>
      <c r="Q6313" s="312">
        <f>IF(OR(J6313="",G6313=""),"",G6313+ROW()/1000000)</f>
      </c>
      <c r="R6313" s="247">
        <f>IF(Q6313="","",SUMIFS(Txn[Signed Units],Txn[Key],J6313,Txn[Transaction Order],"&lt;="&amp;Q6313))</f>
      </c>
    </row>
    <row r="6314" spans="10:18" ht="15" customHeight="1" x14ac:dyDescent="0.15">
      <c r="J6314" s="246">
        <f>IF(OR(B6314="",C6314="",E6314=""),"",B6314&amp;":"&amp;C6314&amp;":"&amp;E6314)</f>
      </c>
      <c r="K6314" s="247">
        <f>IF(A6314="","",A6314*D6314)</f>
      </c>
      <c r="L6314" s="246">
        <f>IF(A6314="","",IF(OR(A6314=1,A6314=0),H6314,0))</f>
      </c>
      <c r="M6314" s="246">
        <f>IF(A6314="","",IF(A6314=-1,H6314,0))</f>
      </c>
      <c r="N6314">
        <f>IF(J6314="","",IF(E6314="SGD",1,IF(E6314="USD",Settings!$B$22,IF(E6314="HKD",Settings!$B$23,1))))</f>
      </c>
      <c r="O6314">
        <f>IF(OR(B6314="",C6314="",E6314=""),0,(IF(A6314=-1,H6314,0)-IF(OR(A6314=1,A6314=0),H6314,0)+IF(A6314=2,H6314,0))*IF(E6314="SGD",1,IF(E6314="USD",Settings!$B$22,IF(E6314="HKD",Settings!$B$23,1))))</f>
        <v>0</v>
      </c>
      <c r="P6314">
        <f>IF(OR(B6314="",C6314="",E6314=""),0,IF(A6314=2,H6314*IF(E6314="SGD",1,IF(E6314="USD",Settings!$B$22,IF(E6314="HKD",Settings!$B$23,1))),0))</f>
        <v>0</v>
      </c>
      <c r="Q6314" s="312">
        <f>IF(OR(J6314="",G6314=""),"",G6314+ROW()/1000000)</f>
      </c>
      <c r="R6314" s="247">
        <f>IF(Q6314="","",SUMIFS(Txn[Signed Units],Txn[Key],J6314,Txn[Transaction Order],"&lt;="&amp;Q6314))</f>
      </c>
    </row>
    <row r="6315" spans="10:18" ht="15" customHeight="1" x14ac:dyDescent="0.15">
      <c r="J6315" s="246">
        <f>IF(OR(B6315="",C6315="",E6315=""),"",B6315&amp;":"&amp;C6315&amp;":"&amp;E6315)</f>
      </c>
      <c r="K6315" s="247">
        <f>IF(A6315="","",A6315*D6315)</f>
      </c>
      <c r="L6315" s="246">
        <f>IF(A6315="","",IF(OR(A6315=1,A6315=0),H6315,0))</f>
      </c>
      <c r="M6315" s="246">
        <f>IF(A6315="","",IF(A6315=-1,H6315,0))</f>
      </c>
      <c r="N6315">
        <f>IF(J6315="","",IF(E6315="SGD",1,IF(E6315="USD",Settings!$B$22,IF(E6315="HKD",Settings!$B$23,1))))</f>
      </c>
      <c r="O6315">
        <f>IF(OR(B6315="",C6315="",E6315=""),0,(IF(A6315=-1,H6315,0)-IF(OR(A6315=1,A6315=0),H6315,0)+IF(A6315=2,H6315,0))*IF(E6315="SGD",1,IF(E6315="USD",Settings!$B$22,IF(E6315="HKD",Settings!$B$23,1))))</f>
        <v>0</v>
      </c>
      <c r="P6315">
        <f>IF(OR(B6315="",C6315="",E6315=""),0,IF(A6315=2,H6315*IF(E6315="SGD",1,IF(E6315="USD",Settings!$B$22,IF(E6315="HKD",Settings!$B$23,1))),0))</f>
        <v>0</v>
      </c>
      <c r="Q6315" s="312">
        <f>IF(OR(J6315="",G6315=""),"",G6315+ROW()/1000000)</f>
      </c>
      <c r="R6315" s="247">
        <f>IF(Q6315="","",SUMIFS(Txn[Signed Units],Txn[Key],J6315,Txn[Transaction Order],"&lt;="&amp;Q6315))</f>
      </c>
    </row>
    <row r="6316" spans="10:18" ht="15" customHeight="1" x14ac:dyDescent="0.15">
      <c r="J6316" s="246">
        <f>IF(OR(B6316="",C6316="",E6316=""),"",B6316&amp;":"&amp;C6316&amp;":"&amp;E6316)</f>
      </c>
      <c r="K6316" s="247">
        <f>IF(A6316="","",A6316*D6316)</f>
      </c>
      <c r="L6316" s="246">
        <f>IF(A6316="","",IF(OR(A6316=1,A6316=0),H6316,0))</f>
      </c>
      <c r="M6316" s="246">
        <f>IF(A6316="","",IF(A6316=-1,H6316,0))</f>
      </c>
      <c r="N6316">
        <f>IF(J6316="","",IF(E6316="SGD",1,IF(E6316="USD",Settings!$B$22,IF(E6316="HKD",Settings!$B$23,1))))</f>
      </c>
      <c r="O6316">
        <f>IF(OR(B6316="",C6316="",E6316=""),0,(IF(A6316=-1,H6316,0)-IF(OR(A6316=1,A6316=0),H6316,0)+IF(A6316=2,H6316,0))*IF(E6316="SGD",1,IF(E6316="USD",Settings!$B$22,IF(E6316="HKD",Settings!$B$23,1))))</f>
        <v>0</v>
      </c>
      <c r="P6316">
        <f>IF(OR(B6316="",C6316="",E6316=""),0,IF(A6316=2,H6316*IF(E6316="SGD",1,IF(E6316="USD",Settings!$B$22,IF(E6316="HKD",Settings!$B$23,1))),0))</f>
        <v>0</v>
      </c>
      <c r="Q6316" s="312">
        <f>IF(OR(J6316="",G6316=""),"",G6316+ROW()/1000000)</f>
      </c>
      <c r="R6316" s="247">
        <f>IF(Q6316="","",SUMIFS(Txn[Signed Units],Txn[Key],J6316,Txn[Transaction Order],"&lt;="&amp;Q6316))</f>
      </c>
    </row>
    <row r="6317" spans="10:18" ht="15" customHeight="1" x14ac:dyDescent="0.15">
      <c r="J6317" s="246">
        <f>IF(OR(B6317="",C6317="",E6317=""),"",B6317&amp;":"&amp;C6317&amp;":"&amp;E6317)</f>
      </c>
      <c r="K6317" s="247">
        <f>IF(A6317="","",A6317*D6317)</f>
      </c>
      <c r="L6317" s="246">
        <f>IF(A6317="","",IF(OR(A6317=1,A6317=0),H6317,0))</f>
      </c>
      <c r="M6317" s="246">
        <f>IF(A6317="","",IF(A6317=-1,H6317,0))</f>
      </c>
      <c r="N6317">
        <f>IF(J6317="","",IF(E6317="SGD",1,IF(E6317="USD",Settings!$B$22,IF(E6317="HKD",Settings!$B$23,1))))</f>
      </c>
      <c r="O6317">
        <f>IF(OR(B6317="",C6317="",E6317=""),0,(IF(A6317=-1,H6317,0)-IF(OR(A6317=1,A6317=0),H6317,0)+IF(A6317=2,H6317,0))*IF(E6317="SGD",1,IF(E6317="USD",Settings!$B$22,IF(E6317="HKD",Settings!$B$23,1))))</f>
        <v>0</v>
      </c>
      <c r="P6317">
        <f>IF(OR(B6317="",C6317="",E6317=""),0,IF(A6317=2,H6317*IF(E6317="SGD",1,IF(E6317="USD",Settings!$B$22,IF(E6317="HKD",Settings!$B$23,1))),0))</f>
        <v>0</v>
      </c>
      <c r="Q6317" s="312">
        <f>IF(OR(J6317="",G6317=""),"",G6317+ROW()/1000000)</f>
      </c>
      <c r="R6317" s="247">
        <f>IF(Q6317="","",SUMIFS(Txn[Signed Units],Txn[Key],J6317,Txn[Transaction Order],"&lt;="&amp;Q6317))</f>
      </c>
    </row>
    <row r="6318" spans="10:18" ht="15" customHeight="1" x14ac:dyDescent="0.15">
      <c r="J6318" s="246">
        <f>IF(OR(B6318="",C6318="",E6318=""),"",B6318&amp;":"&amp;C6318&amp;":"&amp;E6318)</f>
      </c>
      <c r="K6318" s="247">
        <f>IF(A6318="","",A6318*D6318)</f>
      </c>
      <c r="L6318" s="246">
        <f>IF(A6318="","",IF(OR(A6318=1,A6318=0),H6318,0))</f>
      </c>
      <c r="M6318" s="246">
        <f>IF(A6318="","",IF(A6318=-1,H6318,0))</f>
      </c>
      <c r="N6318">
        <f>IF(J6318="","",IF(E6318="SGD",1,IF(E6318="USD",Settings!$B$22,IF(E6318="HKD",Settings!$B$23,1))))</f>
      </c>
      <c r="O6318">
        <f>IF(OR(B6318="",C6318="",E6318=""),0,(IF(A6318=-1,H6318,0)-IF(OR(A6318=1,A6318=0),H6318,0)+IF(A6318=2,H6318,0))*IF(E6318="SGD",1,IF(E6318="USD",Settings!$B$22,IF(E6318="HKD",Settings!$B$23,1))))</f>
        <v>0</v>
      </c>
      <c r="P6318">
        <f>IF(OR(B6318="",C6318="",E6318=""),0,IF(A6318=2,H6318*IF(E6318="SGD",1,IF(E6318="USD",Settings!$B$22,IF(E6318="HKD",Settings!$B$23,1))),0))</f>
        <v>0</v>
      </c>
      <c r="Q6318" s="312">
        <f>IF(OR(J6318="",G6318=""),"",G6318+ROW()/1000000)</f>
      </c>
      <c r="R6318" s="247">
        <f>IF(Q6318="","",SUMIFS(Txn[Signed Units],Txn[Key],J6318,Txn[Transaction Order],"&lt;="&amp;Q6318))</f>
      </c>
    </row>
    <row r="6319" spans="10:18" ht="15" customHeight="1" x14ac:dyDescent="0.15">
      <c r="J6319" s="246">
        <f>IF(OR(B6319="",C6319="",E6319=""),"",B6319&amp;":"&amp;C6319&amp;":"&amp;E6319)</f>
      </c>
      <c r="K6319" s="247">
        <f>IF(A6319="","",A6319*D6319)</f>
      </c>
      <c r="L6319" s="246">
        <f>IF(A6319="","",IF(OR(A6319=1,A6319=0),H6319,0))</f>
      </c>
      <c r="M6319" s="246">
        <f>IF(A6319="","",IF(A6319=-1,H6319,0))</f>
      </c>
      <c r="N6319">
        <f>IF(J6319="","",IF(E6319="SGD",1,IF(E6319="USD",Settings!$B$22,IF(E6319="HKD",Settings!$B$23,1))))</f>
      </c>
      <c r="O6319">
        <f>IF(OR(B6319="",C6319="",E6319=""),0,(IF(A6319=-1,H6319,0)-IF(OR(A6319=1,A6319=0),H6319,0)+IF(A6319=2,H6319,0))*IF(E6319="SGD",1,IF(E6319="USD",Settings!$B$22,IF(E6319="HKD",Settings!$B$23,1))))</f>
        <v>0</v>
      </c>
      <c r="P6319">
        <f>IF(OR(B6319="",C6319="",E6319=""),0,IF(A6319=2,H6319*IF(E6319="SGD",1,IF(E6319="USD",Settings!$B$22,IF(E6319="HKD",Settings!$B$23,1))),0))</f>
        <v>0</v>
      </c>
      <c r="Q6319" s="312">
        <f>IF(OR(J6319="",G6319=""),"",G6319+ROW()/1000000)</f>
      </c>
      <c r="R6319" s="247">
        <f>IF(Q6319="","",SUMIFS(Txn[Signed Units],Txn[Key],J6319,Txn[Transaction Order],"&lt;="&amp;Q6319))</f>
      </c>
    </row>
    <row r="6320" spans="10:18" ht="15" customHeight="1" x14ac:dyDescent="0.15">
      <c r="J6320" s="246">
        <f>IF(OR(B6320="",C6320="",E6320=""),"",B6320&amp;":"&amp;C6320&amp;":"&amp;E6320)</f>
      </c>
      <c r="K6320" s="247">
        <f>IF(A6320="","",A6320*D6320)</f>
      </c>
      <c r="L6320" s="246">
        <f>IF(A6320="","",IF(OR(A6320=1,A6320=0),H6320,0))</f>
      </c>
      <c r="M6320" s="246">
        <f>IF(A6320="","",IF(A6320=-1,H6320,0))</f>
      </c>
      <c r="N6320">
        <f>IF(J6320="","",IF(E6320="SGD",1,IF(E6320="USD",Settings!$B$22,IF(E6320="HKD",Settings!$B$23,1))))</f>
      </c>
      <c r="O6320">
        <f>IF(OR(B6320="",C6320="",E6320=""),0,(IF(A6320=-1,H6320,0)-IF(OR(A6320=1,A6320=0),H6320,0)+IF(A6320=2,H6320,0))*IF(E6320="SGD",1,IF(E6320="USD",Settings!$B$22,IF(E6320="HKD",Settings!$B$23,1))))</f>
        <v>0</v>
      </c>
      <c r="P6320">
        <f>IF(OR(B6320="",C6320="",E6320=""),0,IF(A6320=2,H6320*IF(E6320="SGD",1,IF(E6320="USD",Settings!$B$22,IF(E6320="HKD",Settings!$B$23,1))),0))</f>
        <v>0</v>
      </c>
      <c r="Q6320" s="312">
        <f>IF(OR(J6320="",G6320=""),"",G6320+ROW()/1000000)</f>
      </c>
      <c r="R6320" s="247">
        <f>IF(Q6320="","",SUMIFS(Txn[Signed Units],Txn[Key],J6320,Txn[Transaction Order],"&lt;="&amp;Q6320))</f>
      </c>
    </row>
    <row r="6321" spans="10:18" ht="15" customHeight="1" x14ac:dyDescent="0.15">
      <c r="J6321" s="246">
        <f>IF(OR(B6321="",C6321="",E6321=""),"",B6321&amp;":"&amp;C6321&amp;":"&amp;E6321)</f>
      </c>
      <c r="K6321" s="247">
        <f>IF(A6321="","",A6321*D6321)</f>
      </c>
      <c r="L6321" s="246">
        <f>IF(A6321="","",IF(OR(A6321=1,A6321=0),H6321,0))</f>
      </c>
      <c r="M6321" s="246">
        <f>IF(A6321="","",IF(A6321=-1,H6321,0))</f>
      </c>
      <c r="N6321">
        <f>IF(J6321="","",IF(E6321="SGD",1,IF(E6321="USD",Settings!$B$22,IF(E6321="HKD",Settings!$B$23,1))))</f>
      </c>
      <c r="O6321">
        <f>IF(OR(B6321="",C6321="",E6321=""),0,(IF(A6321=-1,H6321,0)-IF(OR(A6321=1,A6321=0),H6321,0)+IF(A6321=2,H6321,0))*IF(E6321="SGD",1,IF(E6321="USD",Settings!$B$22,IF(E6321="HKD",Settings!$B$23,1))))</f>
        <v>0</v>
      </c>
      <c r="P6321">
        <f>IF(OR(B6321="",C6321="",E6321=""),0,IF(A6321=2,H6321*IF(E6321="SGD",1,IF(E6321="USD",Settings!$B$22,IF(E6321="HKD",Settings!$B$23,1))),0))</f>
        <v>0</v>
      </c>
      <c r="Q6321" s="312">
        <f>IF(OR(J6321="",G6321=""),"",G6321+ROW()/1000000)</f>
      </c>
      <c r="R6321" s="247">
        <f>IF(Q6321="","",SUMIFS(Txn[Signed Units],Txn[Key],J6321,Txn[Transaction Order],"&lt;="&amp;Q6321))</f>
      </c>
    </row>
    <row r="6322" spans="10:18" ht="15" customHeight="1" x14ac:dyDescent="0.15">
      <c r="J6322" s="246">
        <f>IF(OR(B6322="",C6322="",E6322=""),"",B6322&amp;":"&amp;C6322&amp;":"&amp;E6322)</f>
      </c>
      <c r="K6322" s="247">
        <f>IF(A6322="","",A6322*D6322)</f>
      </c>
      <c r="L6322" s="246">
        <f>IF(A6322="","",IF(OR(A6322=1,A6322=0),H6322,0))</f>
      </c>
      <c r="M6322" s="246">
        <f>IF(A6322="","",IF(A6322=-1,H6322,0))</f>
      </c>
      <c r="N6322">
        <f>IF(J6322="","",IF(E6322="SGD",1,IF(E6322="USD",Settings!$B$22,IF(E6322="HKD",Settings!$B$23,1))))</f>
      </c>
      <c r="O6322">
        <f>IF(OR(B6322="",C6322="",E6322=""),0,(IF(A6322=-1,H6322,0)-IF(OR(A6322=1,A6322=0),H6322,0)+IF(A6322=2,H6322,0))*IF(E6322="SGD",1,IF(E6322="USD",Settings!$B$22,IF(E6322="HKD",Settings!$B$23,1))))</f>
        <v>0</v>
      </c>
      <c r="P6322">
        <f>IF(OR(B6322="",C6322="",E6322=""),0,IF(A6322=2,H6322*IF(E6322="SGD",1,IF(E6322="USD",Settings!$B$22,IF(E6322="HKD",Settings!$B$23,1))),0))</f>
        <v>0</v>
      </c>
      <c r="Q6322" s="312">
        <f>IF(OR(J6322="",G6322=""),"",G6322+ROW()/1000000)</f>
      </c>
      <c r="R6322" s="247">
        <f>IF(Q6322="","",SUMIFS(Txn[Signed Units],Txn[Key],J6322,Txn[Transaction Order],"&lt;="&amp;Q6322))</f>
      </c>
    </row>
    <row r="6323" spans="10:18" ht="15" customHeight="1" x14ac:dyDescent="0.15">
      <c r="J6323" s="246">
        <f>IF(OR(B6323="",C6323="",E6323=""),"",B6323&amp;":"&amp;C6323&amp;":"&amp;E6323)</f>
      </c>
      <c r="K6323" s="247">
        <f>IF(A6323="","",A6323*D6323)</f>
      </c>
      <c r="L6323" s="246">
        <f>IF(A6323="","",IF(OR(A6323=1,A6323=0),H6323,0))</f>
      </c>
      <c r="M6323" s="246">
        <f>IF(A6323="","",IF(A6323=-1,H6323,0))</f>
      </c>
      <c r="N6323">
        <f>IF(J6323="","",IF(E6323="SGD",1,IF(E6323="USD",Settings!$B$22,IF(E6323="HKD",Settings!$B$23,1))))</f>
      </c>
      <c r="O6323">
        <f>IF(OR(B6323="",C6323="",E6323=""),0,(IF(A6323=-1,H6323,0)-IF(OR(A6323=1,A6323=0),H6323,0)+IF(A6323=2,H6323,0))*IF(E6323="SGD",1,IF(E6323="USD",Settings!$B$22,IF(E6323="HKD",Settings!$B$23,1))))</f>
        <v>0</v>
      </c>
      <c r="P6323">
        <f>IF(OR(B6323="",C6323="",E6323=""),0,IF(A6323=2,H6323*IF(E6323="SGD",1,IF(E6323="USD",Settings!$B$22,IF(E6323="HKD",Settings!$B$23,1))),0))</f>
        <v>0</v>
      </c>
      <c r="Q6323" s="312">
        <f>IF(OR(J6323="",G6323=""),"",G6323+ROW()/1000000)</f>
      </c>
      <c r="R6323" s="247">
        <f>IF(Q6323="","",SUMIFS(Txn[Signed Units],Txn[Key],J6323,Txn[Transaction Order],"&lt;="&amp;Q6323))</f>
      </c>
    </row>
    <row r="6324" spans="10:18" ht="15" customHeight="1" x14ac:dyDescent="0.15">
      <c r="J6324" s="246">
        <f>IF(OR(B6324="",C6324="",E6324=""),"",B6324&amp;":"&amp;C6324&amp;":"&amp;E6324)</f>
      </c>
      <c r="K6324" s="247">
        <f>IF(A6324="","",A6324*D6324)</f>
      </c>
      <c r="L6324" s="246">
        <f>IF(A6324="","",IF(OR(A6324=1,A6324=0),H6324,0))</f>
      </c>
      <c r="M6324" s="246">
        <f>IF(A6324="","",IF(A6324=-1,H6324,0))</f>
      </c>
      <c r="N6324">
        <f>IF(J6324="","",IF(E6324="SGD",1,IF(E6324="USD",Settings!$B$22,IF(E6324="HKD",Settings!$B$23,1))))</f>
      </c>
      <c r="O6324">
        <f>IF(OR(B6324="",C6324="",E6324=""),0,(IF(A6324=-1,H6324,0)-IF(OR(A6324=1,A6324=0),H6324,0)+IF(A6324=2,H6324,0))*IF(E6324="SGD",1,IF(E6324="USD",Settings!$B$22,IF(E6324="HKD",Settings!$B$23,1))))</f>
        <v>0</v>
      </c>
      <c r="P6324">
        <f>IF(OR(B6324="",C6324="",E6324=""),0,IF(A6324=2,H6324*IF(E6324="SGD",1,IF(E6324="USD",Settings!$B$22,IF(E6324="HKD",Settings!$B$23,1))),0))</f>
        <v>0</v>
      </c>
      <c r="Q6324" s="312">
        <f>IF(OR(J6324="",G6324=""),"",G6324+ROW()/1000000)</f>
      </c>
      <c r="R6324" s="247">
        <f>IF(Q6324="","",SUMIFS(Txn[Signed Units],Txn[Key],J6324,Txn[Transaction Order],"&lt;="&amp;Q6324))</f>
      </c>
    </row>
    <row r="6325" spans="10:18" ht="15" customHeight="1" x14ac:dyDescent="0.15">
      <c r="J6325" s="246">
        <f>IF(OR(B6325="",C6325="",E6325=""),"",B6325&amp;":"&amp;C6325&amp;":"&amp;E6325)</f>
      </c>
      <c r="K6325" s="247">
        <f>IF(A6325="","",A6325*D6325)</f>
      </c>
      <c r="L6325" s="246">
        <f>IF(A6325="","",IF(OR(A6325=1,A6325=0),H6325,0))</f>
      </c>
      <c r="M6325" s="246">
        <f>IF(A6325="","",IF(A6325=-1,H6325,0))</f>
      </c>
      <c r="N6325">
        <f>IF(J6325="","",IF(E6325="SGD",1,IF(E6325="USD",Settings!$B$22,IF(E6325="HKD",Settings!$B$23,1))))</f>
      </c>
      <c r="O6325">
        <f>IF(OR(B6325="",C6325="",E6325=""),0,(IF(A6325=-1,H6325,0)-IF(OR(A6325=1,A6325=0),H6325,0)+IF(A6325=2,H6325,0))*IF(E6325="SGD",1,IF(E6325="USD",Settings!$B$22,IF(E6325="HKD",Settings!$B$23,1))))</f>
        <v>0</v>
      </c>
      <c r="P6325">
        <f>IF(OR(B6325="",C6325="",E6325=""),0,IF(A6325=2,H6325*IF(E6325="SGD",1,IF(E6325="USD",Settings!$B$22,IF(E6325="HKD",Settings!$B$23,1))),0))</f>
        <v>0</v>
      </c>
      <c r="Q6325" s="312">
        <f>IF(OR(J6325="",G6325=""),"",G6325+ROW()/1000000)</f>
      </c>
      <c r="R6325" s="247">
        <f>IF(Q6325="","",SUMIFS(Txn[Signed Units],Txn[Key],J6325,Txn[Transaction Order],"&lt;="&amp;Q6325))</f>
      </c>
    </row>
    <row r="6326" spans="10:18" ht="15" customHeight="1" x14ac:dyDescent="0.15">
      <c r="J6326" s="246">
        <f>IF(OR(B6326="",C6326="",E6326=""),"",B6326&amp;":"&amp;C6326&amp;":"&amp;E6326)</f>
      </c>
      <c r="K6326" s="247">
        <f>IF(A6326="","",A6326*D6326)</f>
      </c>
      <c r="L6326" s="246">
        <f>IF(A6326="","",IF(OR(A6326=1,A6326=0),H6326,0))</f>
      </c>
      <c r="M6326" s="246">
        <f>IF(A6326="","",IF(A6326=-1,H6326,0))</f>
      </c>
      <c r="N6326">
        <f>IF(J6326="","",IF(E6326="SGD",1,IF(E6326="USD",Settings!$B$22,IF(E6326="HKD",Settings!$B$23,1))))</f>
      </c>
      <c r="O6326">
        <f>IF(OR(B6326="",C6326="",E6326=""),0,(IF(A6326=-1,H6326,0)-IF(OR(A6326=1,A6326=0),H6326,0)+IF(A6326=2,H6326,0))*IF(E6326="SGD",1,IF(E6326="USD",Settings!$B$22,IF(E6326="HKD",Settings!$B$23,1))))</f>
        <v>0</v>
      </c>
      <c r="P6326">
        <f>IF(OR(B6326="",C6326="",E6326=""),0,IF(A6326=2,H6326*IF(E6326="SGD",1,IF(E6326="USD",Settings!$B$22,IF(E6326="HKD",Settings!$B$23,1))),0))</f>
        <v>0</v>
      </c>
      <c r="Q6326" s="312">
        <f>IF(OR(J6326="",G6326=""),"",G6326+ROW()/1000000)</f>
      </c>
      <c r="R6326" s="247">
        <f>IF(Q6326="","",SUMIFS(Txn[Signed Units],Txn[Key],J6326,Txn[Transaction Order],"&lt;="&amp;Q6326))</f>
      </c>
    </row>
    <row r="6327" spans="10:18" ht="15" customHeight="1" x14ac:dyDescent="0.15">
      <c r="J6327" s="246">
        <f>IF(OR(B6327="",C6327="",E6327=""),"",B6327&amp;":"&amp;C6327&amp;":"&amp;E6327)</f>
      </c>
      <c r="K6327" s="247">
        <f>IF(A6327="","",A6327*D6327)</f>
      </c>
      <c r="L6327" s="246">
        <f>IF(A6327="","",IF(OR(A6327=1,A6327=0),H6327,0))</f>
      </c>
      <c r="M6327" s="246">
        <f>IF(A6327="","",IF(A6327=-1,H6327,0))</f>
      </c>
      <c r="N6327">
        <f>IF(J6327="","",IF(E6327="SGD",1,IF(E6327="USD",Settings!$B$22,IF(E6327="HKD",Settings!$B$23,1))))</f>
      </c>
      <c r="O6327">
        <f>IF(OR(B6327="",C6327="",E6327=""),0,(IF(A6327=-1,H6327,0)-IF(OR(A6327=1,A6327=0),H6327,0)+IF(A6327=2,H6327,0))*IF(E6327="SGD",1,IF(E6327="USD",Settings!$B$22,IF(E6327="HKD",Settings!$B$23,1))))</f>
        <v>0</v>
      </c>
      <c r="P6327">
        <f>IF(OR(B6327="",C6327="",E6327=""),0,IF(A6327=2,H6327*IF(E6327="SGD",1,IF(E6327="USD",Settings!$B$22,IF(E6327="HKD",Settings!$B$23,1))),0))</f>
        <v>0</v>
      </c>
      <c r="Q6327" s="312">
        <f>IF(OR(J6327="",G6327=""),"",G6327+ROW()/1000000)</f>
      </c>
      <c r="R6327" s="247">
        <f>IF(Q6327="","",SUMIFS(Txn[Signed Units],Txn[Key],J6327,Txn[Transaction Order],"&lt;="&amp;Q6327))</f>
      </c>
    </row>
    <row r="6328" spans="10:18" ht="15" customHeight="1" x14ac:dyDescent="0.15">
      <c r="J6328" s="246">
        <f>IF(OR(B6328="",C6328="",E6328=""),"",B6328&amp;":"&amp;C6328&amp;":"&amp;E6328)</f>
      </c>
      <c r="K6328" s="247">
        <f>IF(A6328="","",A6328*D6328)</f>
      </c>
      <c r="L6328" s="246">
        <f>IF(A6328="","",IF(OR(A6328=1,A6328=0),H6328,0))</f>
      </c>
      <c r="M6328" s="246">
        <f>IF(A6328="","",IF(A6328=-1,H6328,0))</f>
      </c>
      <c r="N6328">
        <f>IF(J6328="","",IF(E6328="SGD",1,IF(E6328="USD",Settings!$B$22,IF(E6328="HKD",Settings!$B$23,1))))</f>
      </c>
      <c r="O6328">
        <f>IF(OR(B6328="",C6328="",E6328=""),0,(IF(A6328=-1,H6328,0)-IF(OR(A6328=1,A6328=0),H6328,0)+IF(A6328=2,H6328,0))*IF(E6328="SGD",1,IF(E6328="USD",Settings!$B$22,IF(E6328="HKD",Settings!$B$23,1))))</f>
        <v>0</v>
      </c>
      <c r="P6328">
        <f>IF(OR(B6328="",C6328="",E6328=""),0,IF(A6328=2,H6328*IF(E6328="SGD",1,IF(E6328="USD",Settings!$B$22,IF(E6328="HKD",Settings!$B$23,1))),0))</f>
        <v>0</v>
      </c>
      <c r="Q6328" s="312">
        <f>IF(OR(J6328="",G6328=""),"",G6328+ROW()/1000000)</f>
      </c>
      <c r="R6328" s="247">
        <f>IF(Q6328="","",SUMIFS(Txn[Signed Units],Txn[Key],J6328,Txn[Transaction Order],"&lt;="&amp;Q6328))</f>
      </c>
    </row>
    <row r="6329" spans="10:18" ht="15" customHeight="1" x14ac:dyDescent="0.15">
      <c r="J6329" s="246">
        <f>IF(OR(B6329="",C6329="",E6329=""),"",B6329&amp;":"&amp;C6329&amp;":"&amp;E6329)</f>
      </c>
      <c r="K6329" s="247">
        <f>IF(A6329="","",A6329*D6329)</f>
      </c>
      <c r="L6329" s="246">
        <f>IF(A6329="","",IF(OR(A6329=1,A6329=0),H6329,0))</f>
      </c>
      <c r="M6329" s="246">
        <f>IF(A6329="","",IF(A6329=-1,H6329,0))</f>
      </c>
      <c r="N6329">
        <f>IF(J6329="","",IF(E6329="SGD",1,IF(E6329="USD",Settings!$B$22,IF(E6329="HKD",Settings!$B$23,1))))</f>
      </c>
      <c r="O6329">
        <f>IF(OR(B6329="",C6329="",E6329=""),0,(IF(A6329=-1,H6329,0)-IF(OR(A6329=1,A6329=0),H6329,0)+IF(A6329=2,H6329,0))*IF(E6329="SGD",1,IF(E6329="USD",Settings!$B$22,IF(E6329="HKD",Settings!$B$23,1))))</f>
        <v>0</v>
      </c>
      <c r="P6329">
        <f>IF(OR(B6329="",C6329="",E6329=""),0,IF(A6329=2,H6329*IF(E6329="SGD",1,IF(E6329="USD",Settings!$B$22,IF(E6329="HKD",Settings!$B$23,1))),0))</f>
        <v>0</v>
      </c>
      <c r="Q6329" s="312">
        <f>IF(OR(J6329="",G6329=""),"",G6329+ROW()/1000000)</f>
      </c>
      <c r="R6329" s="247">
        <f>IF(Q6329="","",SUMIFS(Txn[Signed Units],Txn[Key],J6329,Txn[Transaction Order],"&lt;="&amp;Q6329))</f>
      </c>
    </row>
    <row r="6330" spans="10:18" ht="15" customHeight="1" x14ac:dyDescent="0.15">
      <c r="J6330" s="246">
        <f>IF(OR(B6330="",C6330="",E6330=""),"",B6330&amp;":"&amp;C6330&amp;":"&amp;E6330)</f>
      </c>
      <c r="K6330" s="247">
        <f>IF(A6330="","",A6330*D6330)</f>
      </c>
      <c r="L6330" s="246">
        <f>IF(A6330="","",IF(OR(A6330=1,A6330=0),H6330,0))</f>
      </c>
      <c r="M6330" s="246">
        <f>IF(A6330="","",IF(A6330=-1,H6330,0))</f>
      </c>
      <c r="N6330">
        <f>IF(J6330="","",IF(E6330="SGD",1,IF(E6330="USD",Settings!$B$22,IF(E6330="HKD",Settings!$B$23,1))))</f>
      </c>
      <c r="O6330">
        <f>IF(OR(B6330="",C6330="",E6330=""),0,(IF(A6330=-1,H6330,0)-IF(OR(A6330=1,A6330=0),H6330,0)+IF(A6330=2,H6330,0))*IF(E6330="SGD",1,IF(E6330="USD",Settings!$B$22,IF(E6330="HKD",Settings!$B$23,1))))</f>
        <v>0</v>
      </c>
      <c r="P6330">
        <f>IF(OR(B6330="",C6330="",E6330=""),0,IF(A6330=2,H6330*IF(E6330="SGD",1,IF(E6330="USD",Settings!$B$22,IF(E6330="HKD",Settings!$B$23,1))),0))</f>
        <v>0</v>
      </c>
      <c r="Q6330" s="312">
        <f>IF(OR(J6330="",G6330=""),"",G6330+ROW()/1000000)</f>
      </c>
      <c r="R6330" s="247">
        <f>IF(Q6330="","",SUMIFS(Txn[Signed Units],Txn[Key],J6330,Txn[Transaction Order],"&lt;="&amp;Q6330))</f>
      </c>
    </row>
    <row r="6331" spans="10:18" ht="15" customHeight="1" x14ac:dyDescent="0.15">
      <c r="J6331" s="246">
        <f>IF(OR(B6331="",C6331="",E6331=""),"",B6331&amp;":"&amp;C6331&amp;":"&amp;E6331)</f>
      </c>
      <c r="K6331" s="247">
        <f>IF(A6331="","",A6331*D6331)</f>
      </c>
      <c r="L6331" s="246">
        <f>IF(A6331="","",IF(OR(A6331=1,A6331=0),H6331,0))</f>
      </c>
      <c r="M6331" s="246">
        <f>IF(A6331="","",IF(A6331=-1,H6331,0))</f>
      </c>
      <c r="N6331">
        <f>IF(J6331="","",IF(E6331="SGD",1,IF(E6331="USD",Settings!$B$22,IF(E6331="HKD",Settings!$B$23,1))))</f>
      </c>
      <c r="O6331">
        <f>IF(OR(B6331="",C6331="",E6331=""),0,(IF(A6331=-1,H6331,0)-IF(OR(A6331=1,A6331=0),H6331,0)+IF(A6331=2,H6331,0))*IF(E6331="SGD",1,IF(E6331="USD",Settings!$B$22,IF(E6331="HKD",Settings!$B$23,1))))</f>
        <v>0</v>
      </c>
      <c r="P6331">
        <f>IF(OR(B6331="",C6331="",E6331=""),0,IF(A6331=2,H6331*IF(E6331="SGD",1,IF(E6331="USD",Settings!$B$22,IF(E6331="HKD",Settings!$B$23,1))),0))</f>
        <v>0</v>
      </c>
      <c r="Q6331" s="312">
        <f>IF(OR(J6331="",G6331=""),"",G6331+ROW()/1000000)</f>
      </c>
      <c r="R6331" s="247">
        <f>IF(Q6331="","",SUMIFS(Txn[Signed Units],Txn[Key],J6331,Txn[Transaction Order],"&lt;="&amp;Q6331))</f>
      </c>
    </row>
    <row r="6332" spans="10:18" ht="15" customHeight="1" x14ac:dyDescent="0.15">
      <c r="J6332" s="246">
        <f>IF(OR(B6332="",C6332="",E6332=""),"",B6332&amp;":"&amp;C6332&amp;":"&amp;E6332)</f>
      </c>
      <c r="K6332" s="247">
        <f>IF(A6332="","",A6332*D6332)</f>
      </c>
      <c r="L6332" s="246">
        <f>IF(A6332="","",IF(OR(A6332=1,A6332=0),H6332,0))</f>
      </c>
      <c r="M6332" s="246">
        <f>IF(A6332="","",IF(A6332=-1,H6332,0))</f>
      </c>
      <c r="N6332">
        <f>IF(J6332="","",IF(E6332="SGD",1,IF(E6332="USD",Settings!$B$22,IF(E6332="HKD",Settings!$B$23,1))))</f>
      </c>
      <c r="O6332">
        <f>IF(OR(B6332="",C6332="",E6332=""),0,(IF(A6332=-1,H6332,0)-IF(OR(A6332=1,A6332=0),H6332,0)+IF(A6332=2,H6332,0))*IF(E6332="SGD",1,IF(E6332="USD",Settings!$B$22,IF(E6332="HKD",Settings!$B$23,1))))</f>
        <v>0</v>
      </c>
      <c r="P6332">
        <f>IF(OR(B6332="",C6332="",E6332=""),0,IF(A6332=2,H6332*IF(E6332="SGD",1,IF(E6332="USD",Settings!$B$22,IF(E6332="HKD",Settings!$B$23,1))),0))</f>
        <v>0</v>
      </c>
      <c r="Q6332" s="312">
        <f>IF(OR(J6332="",G6332=""),"",G6332+ROW()/1000000)</f>
      </c>
      <c r="R6332" s="247">
        <f>IF(Q6332="","",SUMIFS(Txn[Signed Units],Txn[Key],J6332,Txn[Transaction Order],"&lt;="&amp;Q6332))</f>
      </c>
    </row>
    <row r="6333" spans="10:18" ht="15" customHeight="1" x14ac:dyDescent="0.15">
      <c r="J6333" s="246">
        <f>IF(OR(B6333="",C6333="",E6333=""),"",B6333&amp;":"&amp;C6333&amp;":"&amp;E6333)</f>
      </c>
      <c r="K6333" s="247">
        <f>IF(A6333="","",A6333*D6333)</f>
      </c>
      <c r="L6333" s="246">
        <f>IF(A6333="","",IF(OR(A6333=1,A6333=0),H6333,0))</f>
      </c>
      <c r="M6333" s="246">
        <f>IF(A6333="","",IF(A6333=-1,H6333,0))</f>
      </c>
      <c r="N6333">
        <f>IF(J6333="","",IF(E6333="SGD",1,IF(E6333="USD",Settings!$B$22,IF(E6333="HKD",Settings!$B$23,1))))</f>
      </c>
      <c r="O6333">
        <f>IF(OR(B6333="",C6333="",E6333=""),0,(IF(A6333=-1,H6333,0)-IF(OR(A6333=1,A6333=0),H6333,0)+IF(A6333=2,H6333,0))*IF(E6333="SGD",1,IF(E6333="USD",Settings!$B$22,IF(E6333="HKD",Settings!$B$23,1))))</f>
        <v>0</v>
      </c>
      <c r="P6333">
        <f>IF(OR(B6333="",C6333="",E6333=""),0,IF(A6333=2,H6333*IF(E6333="SGD",1,IF(E6333="USD",Settings!$B$22,IF(E6333="HKD",Settings!$B$23,1))),0))</f>
        <v>0</v>
      </c>
      <c r="Q6333" s="312">
        <f>IF(OR(J6333="",G6333=""),"",G6333+ROW()/1000000)</f>
      </c>
      <c r="R6333" s="247">
        <f>IF(Q6333="","",SUMIFS(Txn[Signed Units],Txn[Key],J6333,Txn[Transaction Order],"&lt;="&amp;Q6333))</f>
      </c>
    </row>
    <row r="6334" spans="10:18" ht="15" customHeight="1" x14ac:dyDescent="0.15">
      <c r="J6334" s="246">
        <f>IF(OR(B6334="",C6334="",E6334=""),"",B6334&amp;":"&amp;C6334&amp;":"&amp;E6334)</f>
      </c>
      <c r="K6334" s="247">
        <f>IF(A6334="","",A6334*D6334)</f>
      </c>
      <c r="L6334" s="246">
        <f>IF(A6334="","",IF(OR(A6334=1,A6334=0),H6334,0))</f>
      </c>
      <c r="M6334" s="246">
        <f>IF(A6334="","",IF(A6334=-1,H6334,0))</f>
      </c>
      <c r="N6334">
        <f>IF(J6334="","",IF(E6334="SGD",1,IF(E6334="USD",Settings!$B$22,IF(E6334="HKD",Settings!$B$23,1))))</f>
      </c>
      <c r="O6334">
        <f>IF(OR(B6334="",C6334="",E6334=""),0,(IF(A6334=-1,H6334,0)-IF(OR(A6334=1,A6334=0),H6334,0)+IF(A6334=2,H6334,0))*IF(E6334="SGD",1,IF(E6334="USD",Settings!$B$22,IF(E6334="HKD",Settings!$B$23,1))))</f>
        <v>0</v>
      </c>
      <c r="P6334">
        <f>IF(OR(B6334="",C6334="",E6334=""),0,IF(A6334=2,H6334*IF(E6334="SGD",1,IF(E6334="USD",Settings!$B$22,IF(E6334="HKD",Settings!$B$23,1))),0))</f>
        <v>0</v>
      </c>
      <c r="Q6334" s="312">
        <f>IF(OR(J6334="",G6334=""),"",G6334+ROW()/1000000)</f>
      </c>
      <c r="R6334" s="247">
        <f>IF(Q6334="","",SUMIFS(Txn[Signed Units],Txn[Key],J6334,Txn[Transaction Order],"&lt;="&amp;Q6334))</f>
      </c>
    </row>
    <row r="6335" spans="10:18" ht="15" customHeight="1" x14ac:dyDescent="0.15">
      <c r="J6335" s="246">
        <f>IF(OR(B6335="",C6335="",E6335=""),"",B6335&amp;":"&amp;C6335&amp;":"&amp;E6335)</f>
      </c>
      <c r="K6335" s="247">
        <f>IF(A6335="","",A6335*D6335)</f>
      </c>
      <c r="L6335" s="246">
        <f>IF(A6335="","",IF(OR(A6335=1,A6335=0),H6335,0))</f>
      </c>
      <c r="M6335" s="246">
        <f>IF(A6335="","",IF(A6335=-1,H6335,0))</f>
      </c>
      <c r="N6335">
        <f>IF(J6335="","",IF(E6335="SGD",1,IF(E6335="USD",Settings!$B$22,IF(E6335="HKD",Settings!$B$23,1))))</f>
      </c>
      <c r="O6335">
        <f>IF(OR(B6335="",C6335="",E6335=""),0,(IF(A6335=-1,H6335,0)-IF(OR(A6335=1,A6335=0),H6335,0)+IF(A6335=2,H6335,0))*IF(E6335="SGD",1,IF(E6335="USD",Settings!$B$22,IF(E6335="HKD",Settings!$B$23,1))))</f>
        <v>0</v>
      </c>
      <c r="P6335">
        <f>IF(OR(B6335="",C6335="",E6335=""),0,IF(A6335=2,H6335*IF(E6335="SGD",1,IF(E6335="USD",Settings!$B$22,IF(E6335="HKD",Settings!$B$23,1))),0))</f>
        <v>0</v>
      </c>
      <c r="Q6335" s="312">
        <f>IF(OR(J6335="",G6335=""),"",G6335+ROW()/1000000)</f>
      </c>
      <c r="R6335" s="247">
        <f>IF(Q6335="","",SUMIFS(Txn[Signed Units],Txn[Key],J6335,Txn[Transaction Order],"&lt;="&amp;Q6335))</f>
      </c>
    </row>
    <row r="6336" spans="10:18" ht="15" customHeight="1" x14ac:dyDescent="0.15">
      <c r="J6336" s="246">
        <f>IF(OR(B6336="",C6336="",E6336=""),"",B6336&amp;":"&amp;C6336&amp;":"&amp;E6336)</f>
      </c>
      <c r="K6336" s="247">
        <f>IF(A6336="","",A6336*D6336)</f>
      </c>
      <c r="L6336" s="246">
        <f>IF(A6336="","",IF(OR(A6336=1,A6336=0),H6336,0))</f>
      </c>
      <c r="M6336" s="246">
        <f>IF(A6336="","",IF(A6336=-1,H6336,0))</f>
      </c>
      <c r="N6336">
        <f>IF(J6336="","",IF(E6336="SGD",1,IF(E6336="USD",Settings!$B$22,IF(E6336="HKD",Settings!$B$23,1))))</f>
      </c>
      <c r="O6336">
        <f>IF(OR(B6336="",C6336="",E6336=""),0,(IF(A6336=-1,H6336,0)-IF(OR(A6336=1,A6336=0),H6336,0)+IF(A6336=2,H6336,0))*IF(E6336="SGD",1,IF(E6336="USD",Settings!$B$22,IF(E6336="HKD",Settings!$B$23,1))))</f>
        <v>0</v>
      </c>
      <c r="P6336">
        <f>IF(OR(B6336="",C6336="",E6336=""),0,IF(A6336=2,H6336*IF(E6336="SGD",1,IF(E6336="USD",Settings!$B$22,IF(E6336="HKD",Settings!$B$23,1))),0))</f>
        <v>0</v>
      </c>
      <c r="Q6336" s="312">
        <f>IF(OR(J6336="",G6336=""),"",G6336+ROW()/1000000)</f>
      </c>
      <c r="R6336" s="247">
        <f>IF(Q6336="","",SUMIFS(Txn[Signed Units],Txn[Key],J6336,Txn[Transaction Order],"&lt;="&amp;Q6336))</f>
      </c>
    </row>
    <row r="6337" spans="10:18" ht="15" customHeight="1" x14ac:dyDescent="0.15">
      <c r="J6337" s="246">
        <f>IF(OR(B6337="",C6337="",E6337=""),"",B6337&amp;":"&amp;C6337&amp;":"&amp;E6337)</f>
      </c>
      <c r="K6337" s="247">
        <f>IF(A6337="","",A6337*D6337)</f>
      </c>
      <c r="L6337" s="246">
        <f>IF(A6337="","",IF(OR(A6337=1,A6337=0),H6337,0))</f>
      </c>
      <c r="M6337" s="246">
        <f>IF(A6337="","",IF(A6337=-1,H6337,0))</f>
      </c>
      <c r="N6337">
        <f>IF(J6337="","",IF(E6337="SGD",1,IF(E6337="USD",Settings!$B$22,IF(E6337="HKD",Settings!$B$23,1))))</f>
      </c>
      <c r="O6337">
        <f>IF(OR(B6337="",C6337="",E6337=""),0,(IF(A6337=-1,H6337,0)-IF(OR(A6337=1,A6337=0),H6337,0)+IF(A6337=2,H6337,0))*IF(E6337="SGD",1,IF(E6337="USD",Settings!$B$22,IF(E6337="HKD",Settings!$B$23,1))))</f>
        <v>0</v>
      </c>
      <c r="P6337">
        <f>IF(OR(B6337="",C6337="",E6337=""),0,IF(A6337=2,H6337*IF(E6337="SGD",1,IF(E6337="USD",Settings!$B$22,IF(E6337="HKD",Settings!$B$23,1))),0))</f>
        <v>0</v>
      </c>
      <c r="Q6337" s="312">
        <f>IF(OR(J6337="",G6337=""),"",G6337+ROW()/1000000)</f>
      </c>
      <c r="R6337" s="247">
        <f>IF(Q6337="","",SUMIFS(Txn[Signed Units],Txn[Key],J6337,Txn[Transaction Order],"&lt;="&amp;Q6337))</f>
      </c>
    </row>
    <row r="6338" spans="10:18" ht="15" customHeight="1" x14ac:dyDescent="0.15">
      <c r="J6338" s="246">
        <f>IF(OR(B6338="",C6338="",E6338=""),"",B6338&amp;":"&amp;C6338&amp;":"&amp;E6338)</f>
      </c>
      <c r="K6338" s="247">
        <f>IF(A6338="","",A6338*D6338)</f>
      </c>
      <c r="L6338" s="246">
        <f>IF(A6338="","",IF(OR(A6338=1,A6338=0),H6338,0))</f>
      </c>
      <c r="M6338" s="246">
        <f>IF(A6338="","",IF(A6338=-1,H6338,0))</f>
      </c>
      <c r="N6338">
        <f>IF(J6338="","",IF(E6338="SGD",1,IF(E6338="USD",Settings!$B$22,IF(E6338="HKD",Settings!$B$23,1))))</f>
      </c>
      <c r="O6338">
        <f>IF(OR(B6338="",C6338="",E6338=""),0,(IF(A6338=-1,H6338,0)-IF(OR(A6338=1,A6338=0),H6338,0)+IF(A6338=2,H6338,0))*IF(E6338="SGD",1,IF(E6338="USD",Settings!$B$22,IF(E6338="HKD",Settings!$B$23,1))))</f>
        <v>0</v>
      </c>
      <c r="P6338">
        <f>IF(OR(B6338="",C6338="",E6338=""),0,IF(A6338=2,H6338*IF(E6338="SGD",1,IF(E6338="USD",Settings!$B$22,IF(E6338="HKD",Settings!$B$23,1))),0))</f>
        <v>0</v>
      </c>
      <c r="Q6338" s="312">
        <f>IF(OR(J6338="",G6338=""),"",G6338+ROW()/1000000)</f>
      </c>
      <c r="R6338" s="247">
        <f>IF(Q6338="","",SUMIFS(Txn[Signed Units],Txn[Key],J6338,Txn[Transaction Order],"&lt;="&amp;Q6338))</f>
      </c>
    </row>
    <row r="6339" spans="10:18" ht="15" customHeight="1" x14ac:dyDescent="0.15">
      <c r="J6339" s="246">
        <f>IF(OR(B6339="",C6339="",E6339=""),"",B6339&amp;":"&amp;C6339&amp;":"&amp;E6339)</f>
      </c>
      <c r="K6339" s="247">
        <f>IF(A6339="","",A6339*D6339)</f>
      </c>
      <c r="L6339" s="246">
        <f>IF(A6339="","",IF(OR(A6339=1,A6339=0),H6339,0))</f>
      </c>
      <c r="M6339" s="246">
        <f>IF(A6339="","",IF(A6339=-1,H6339,0))</f>
      </c>
      <c r="N6339">
        <f>IF(J6339="","",IF(E6339="SGD",1,IF(E6339="USD",Settings!$B$22,IF(E6339="HKD",Settings!$B$23,1))))</f>
      </c>
      <c r="O6339">
        <f>IF(OR(B6339="",C6339="",E6339=""),0,(IF(A6339=-1,H6339,0)-IF(OR(A6339=1,A6339=0),H6339,0)+IF(A6339=2,H6339,0))*IF(E6339="SGD",1,IF(E6339="USD",Settings!$B$22,IF(E6339="HKD",Settings!$B$23,1))))</f>
        <v>0</v>
      </c>
      <c r="P6339">
        <f>IF(OR(B6339="",C6339="",E6339=""),0,IF(A6339=2,H6339*IF(E6339="SGD",1,IF(E6339="USD",Settings!$B$22,IF(E6339="HKD",Settings!$B$23,1))),0))</f>
        <v>0</v>
      </c>
      <c r="Q6339" s="312">
        <f>IF(OR(J6339="",G6339=""),"",G6339+ROW()/1000000)</f>
      </c>
      <c r="R6339" s="247">
        <f>IF(Q6339="","",SUMIFS(Txn[Signed Units],Txn[Key],J6339,Txn[Transaction Order],"&lt;="&amp;Q6339))</f>
      </c>
    </row>
    <row r="6340" spans="10:18" ht="15" customHeight="1" x14ac:dyDescent="0.15">
      <c r="J6340" s="246">
        <f>IF(OR(B6340="",C6340="",E6340=""),"",B6340&amp;":"&amp;C6340&amp;":"&amp;E6340)</f>
      </c>
      <c r="K6340" s="247">
        <f>IF(A6340="","",A6340*D6340)</f>
      </c>
      <c r="L6340" s="246">
        <f>IF(A6340="","",IF(OR(A6340=1,A6340=0),H6340,0))</f>
      </c>
      <c r="M6340" s="246">
        <f>IF(A6340="","",IF(A6340=-1,H6340,0))</f>
      </c>
      <c r="N6340">
        <f>IF(J6340="","",IF(E6340="SGD",1,IF(E6340="USD",Settings!$B$22,IF(E6340="HKD",Settings!$B$23,1))))</f>
      </c>
      <c r="O6340">
        <f>IF(OR(B6340="",C6340="",E6340=""),0,(IF(A6340=-1,H6340,0)-IF(OR(A6340=1,A6340=0),H6340,0)+IF(A6340=2,H6340,0))*IF(E6340="SGD",1,IF(E6340="USD",Settings!$B$22,IF(E6340="HKD",Settings!$B$23,1))))</f>
        <v>0</v>
      </c>
      <c r="P6340">
        <f>IF(OR(B6340="",C6340="",E6340=""),0,IF(A6340=2,H6340*IF(E6340="SGD",1,IF(E6340="USD",Settings!$B$22,IF(E6340="HKD",Settings!$B$23,1))),0))</f>
        <v>0</v>
      </c>
      <c r="Q6340" s="312">
        <f>IF(OR(J6340="",G6340=""),"",G6340+ROW()/1000000)</f>
      </c>
      <c r="R6340" s="247">
        <f>IF(Q6340="","",SUMIFS(Txn[Signed Units],Txn[Key],J6340,Txn[Transaction Order],"&lt;="&amp;Q6340))</f>
      </c>
    </row>
    <row r="6341" spans="10:18" ht="15" customHeight="1" x14ac:dyDescent="0.15">
      <c r="J6341" s="246">
        <f>IF(OR(B6341="",C6341="",E6341=""),"",B6341&amp;":"&amp;C6341&amp;":"&amp;E6341)</f>
      </c>
      <c r="K6341" s="247">
        <f>IF(A6341="","",A6341*D6341)</f>
      </c>
      <c r="L6341" s="246">
        <f>IF(A6341="","",IF(OR(A6341=1,A6341=0),H6341,0))</f>
      </c>
      <c r="M6341" s="246">
        <f>IF(A6341="","",IF(A6341=-1,H6341,0))</f>
      </c>
      <c r="N6341">
        <f>IF(J6341="","",IF(E6341="SGD",1,IF(E6341="USD",Settings!$B$22,IF(E6341="HKD",Settings!$B$23,1))))</f>
      </c>
      <c r="O6341">
        <f>IF(OR(B6341="",C6341="",E6341=""),0,(IF(A6341=-1,H6341,0)-IF(OR(A6341=1,A6341=0),H6341,0)+IF(A6341=2,H6341,0))*IF(E6341="SGD",1,IF(E6341="USD",Settings!$B$22,IF(E6341="HKD",Settings!$B$23,1))))</f>
        <v>0</v>
      </c>
      <c r="P6341">
        <f>IF(OR(B6341="",C6341="",E6341=""),0,IF(A6341=2,H6341*IF(E6341="SGD",1,IF(E6341="USD",Settings!$B$22,IF(E6341="HKD",Settings!$B$23,1))),0))</f>
        <v>0</v>
      </c>
      <c r="Q6341" s="312">
        <f>IF(OR(J6341="",G6341=""),"",G6341+ROW()/1000000)</f>
      </c>
      <c r="R6341" s="247">
        <f>IF(Q6341="","",SUMIFS(Txn[Signed Units],Txn[Key],J6341,Txn[Transaction Order],"&lt;="&amp;Q6341))</f>
      </c>
    </row>
    <row r="6342" spans="10:18" ht="15" customHeight="1" x14ac:dyDescent="0.15">
      <c r="J6342" s="246">
        <f>IF(OR(B6342="",C6342="",E6342=""),"",B6342&amp;":"&amp;C6342&amp;":"&amp;E6342)</f>
      </c>
      <c r="K6342" s="247">
        <f>IF(A6342="","",A6342*D6342)</f>
      </c>
      <c r="L6342" s="246">
        <f>IF(A6342="","",IF(OR(A6342=1,A6342=0),H6342,0))</f>
      </c>
      <c r="M6342" s="246">
        <f>IF(A6342="","",IF(A6342=-1,H6342,0))</f>
      </c>
      <c r="N6342">
        <f>IF(J6342="","",IF(E6342="SGD",1,IF(E6342="USD",Settings!$B$22,IF(E6342="HKD",Settings!$B$23,1))))</f>
      </c>
      <c r="O6342">
        <f>IF(OR(B6342="",C6342="",E6342=""),0,(IF(A6342=-1,H6342,0)-IF(OR(A6342=1,A6342=0),H6342,0)+IF(A6342=2,H6342,0))*IF(E6342="SGD",1,IF(E6342="USD",Settings!$B$22,IF(E6342="HKD",Settings!$B$23,1))))</f>
        <v>0</v>
      </c>
      <c r="P6342">
        <f>IF(OR(B6342="",C6342="",E6342=""),0,IF(A6342=2,H6342*IF(E6342="SGD",1,IF(E6342="USD",Settings!$B$22,IF(E6342="HKD",Settings!$B$23,1))),0))</f>
        <v>0</v>
      </c>
      <c r="Q6342" s="312">
        <f>IF(OR(J6342="",G6342=""),"",G6342+ROW()/1000000)</f>
      </c>
      <c r="R6342" s="247">
        <f>IF(Q6342="","",SUMIFS(Txn[Signed Units],Txn[Key],J6342,Txn[Transaction Order],"&lt;="&amp;Q6342))</f>
      </c>
    </row>
    <row r="6343" spans="10:18" ht="15" customHeight="1" x14ac:dyDescent="0.15">
      <c r="J6343" s="246">
        <f>IF(OR(B6343="",C6343="",E6343=""),"",B6343&amp;":"&amp;C6343&amp;":"&amp;E6343)</f>
      </c>
      <c r="K6343" s="247">
        <f>IF(A6343="","",A6343*D6343)</f>
      </c>
      <c r="L6343" s="246">
        <f>IF(A6343="","",IF(OR(A6343=1,A6343=0),H6343,0))</f>
      </c>
      <c r="M6343" s="246">
        <f>IF(A6343="","",IF(A6343=-1,H6343,0))</f>
      </c>
      <c r="N6343">
        <f>IF(J6343="","",IF(E6343="SGD",1,IF(E6343="USD",Settings!$B$22,IF(E6343="HKD",Settings!$B$23,1))))</f>
      </c>
      <c r="O6343">
        <f>IF(OR(B6343="",C6343="",E6343=""),0,(IF(A6343=-1,H6343,0)-IF(OR(A6343=1,A6343=0),H6343,0)+IF(A6343=2,H6343,0))*IF(E6343="SGD",1,IF(E6343="USD",Settings!$B$22,IF(E6343="HKD",Settings!$B$23,1))))</f>
        <v>0</v>
      </c>
      <c r="P6343">
        <f>IF(OR(B6343="",C6343="",E6343=""),0,IF(A6343=2,H6343*IF(E6343="SGD",1,IF(E6343="USD",Settings!$B$22,IF(E6343="HKD",Settings!$B$23,1))),0))</f>
        <v>0</v>
      </c>
      <c r="Q6343" s="312">
        <f>IF(OR(J6343="",G6343=""),"",G6343+ROW()/1000000)</f>
      </c>
      <c r="R6343" s="247">
        <f>IF(Q6343="","",SUMIFS(Txn[Signed Units],Txn[Key],J6343,Txn[Transaction Order],"&lt;="&amp;Q6343))</f>
      </c>
    </row>
    <row r="6344" spans="10:18" ht="15" customHeight="1" x14ac:dyDescent="0.15">
      <c r="J6344" s="246">
        <f>IF(OR(B6344="",C6344="",E6344=""),"",B6344&amp;":"&amp;C6344&amp;":"&amp;E6344)</f>
      </c>
      <c r="K6344" s="247">
        <f>IF(A6344="","",A6344*D6344)</f>
      </c>
      <c r="L6344" s="246">
        <f>IF(A6344="","",IF(OR(A6344=1,A6344=0),H6344,0))</f>
      </c>
      <c r="M6344" s="246">
        <f>IF(A6344="","",IF(A6344=-1,H6344,0))</f>
      </c>
      <c r="N6344">
        <f>IF(J6344="","",IF(E6344="SGD",1,IF(E6344="USD",Settings!$B$22,IF(E6344="HKD",Settings!$B$23,1))))</f>
      </c>
      <c r="O6344">
        <f>IF(OR(B6344="",C6344="",E6344=""),0,(IF(A6344=-1,H6344,0)-IF(OR(A6344=1,A6344=0),H6344,0)+IF(A6344=2,H6344,0))*IF(E6344="SGD",1,IF(E6344="USD",Settings!$B$22,IF(E6344="HKD",Settings!$B$23,1))))</f>
        <v>0</v>
      </c>
      <c r="P6344">
        <f>IF(OR(B6344="",C6344="",E6344=""),0,IF(A6344=2,H6344*IF(E6344="SGD",1,IF(E6344="USD",Settings!$B$22,IF(E6344="HKD",Settings!$B$23,1))),0))</f>
        <v>0</v>
      </c>
      <c r="Q6344" s="312">
        <f>IF(OR(J6344="",G6344=""),"",G6344+ROW()/1000000)</f>
      </c>
      <c r="R6344" s="247">
        <f>IF(Q6344="","",SUMIFS(Txn[Signed Units],Txn[Key],J6344,Txn[Transaction Order],"&lt;="&amp;Q6344))</f>
      </c>
    </row>
    <row r="6345" spans="10:18" ht="15" customHeight="1" x14ac:dyDescent="0.15">
      <c r="J6345" s="246">
        <f>IF(OR(B6345="",C6345="",E6345=""),"",B6345&amp;":"&amp;C6345&amp;":"&amp;E6345)</f>
      </c>
      <c r="K6345" s="247">
        <f>IF(A6345="","",A6345*D6345)</f>
      </c>
      <c r="L6345" s="246">
        <f>IF(A6345="","",IF(OR(A6345=1,A6345=0),H6345,0))</f>
      </c>
      <c r="M6345" s="246">
        <f>IF(A6345="","",IF(A6345=-1,H6345,0))</f>
      </c>
      <c r="N6345">
        <f>IF(J6345="","",IF(E6345="SGD",1,IF(E6345="USD",Settings!$B$22,IF(E6345="HKD",Settings!$B$23,1))))</f>
      </c>
      <c r="O6345">
        <f>IF(OR(B6345="",C6345="",E6345=""),0,(IF(A6345=-1,H6345,0)-IF(OR(A6345=1,A6345=0),H6345,0)+IF(A6345=2,H6345,0))*IF(E6345="SGD",1,IF(E6345="USD",Settings!$B$22,IF(E6345="HKD",Settings!$B$23,1))))</f>
        <v>0</v>
      </c>
      <c r="P6345">
        <f>IF(OR(B6345="",C6345="",E6345=""),0,IF(A6345=2,H6345*IF(E6345="SGD",1,IF(E6345="USD",Settings!$B$22,IF(E6345="HKD",Settings!$B$23,1))),0))</f>
        <v>0</v>
      </c>
      <c r="Q6345" s="312">
        <f>IF(OR(J6345="",G6345=""),"",G6345+ROW()/1000000)</f>
      </c>
      <c r="R6345" s="247">
        <f>IF(Q6345="","",SUMIFS(Txn[Signed Units],Txn[Key],J6345,Txn[Transaction Order],"&lt;="&amp;Q6345))</f>
      </c>
    </row>
    <row r="6346" spans="10:18" ht="15" customHeight="1" x14ac:dyDescent="0.15">
      <c r="J6346" s="246">
        <f>IF(OR(B6346="",C6346="",E6346=""),"",B6346&amp;":"&amp;C6346&amp;":"&amp;E6346)</f>
      </c>
      <c r="K6346" s="247">
        <f>IF(A6346="","",A6346*D6346)</f>
      </c>
      <c r="L6346" s="246">
        <f>IF(A6346="","",IF(OR(A6346=1,A6346=0),H6346,0))</f>
      </c>
      <c r="M6346" s="246">
        <f>IF(A6346="","",IF(A6346=-1,H6346,0))</f>
      </c>
      <c r="N6346">
        <f>IF(J6346="","",IF(E6346="SGD",1,IF(E6346="USD",Settings!$B$22,IF(E6346="HKD",Settings!$B$23,1))))</f>
      </c>
      <c r="O6346">
        <f>IF(OR(B6346="",C6346="",E6346=""),0,(IF(A6346=-1,H6346,0)-IF(OR(A6346=1,A6346=0),H6346,0)+IF(A6346=2,H6346,0))*IF(E6346="SGD",1,IF(E6346="USD",Settings!$B$22,IF(E6346="HKD",Settings!$B$23,1))))</f>
        <v>0</v>
      </c>
      <c r="P6346">
        <f>IF(OR(B6346="",C6346="",E6346=""),0,IF(A6346=2,H6346*IF(E6346="SGD",1,IF(E6346="USD",Settings!$B$22,IF(E6346="HKD",Settings!$B$23,1))),0))</f>
        <v>0</v>
      </c>
      <c r="Q6346" s="312">
        <f>IF(OR(J6346="",G6346=""),"",G6346+ROW()/1000000)</f>
      </c>
      <c r="R6346" s="247">
        <f>IF(Q6346="","",SUMIFS(Txn[Signed Units],Txn[Key],J6346,Txn[Transaction Order],"&lt;="&amp;Q6346))</f>
      </c>
    </row>
    <row r="6347" spans="10:18" ht="15" customHeight="1" x14ac:dyDescent="0.15">
      <c r="J6347" s="246">
        <f>IF(OR(B6347="",C6347="",E6347=""),"",B6347&amp;":"&amp;C6347&amp;":"&amp;E6347)</f>
      </c>
      <c r="K6347" s="247">
        <f>IF(A6347="","",A6347*D6347)</f>
      </c>
      <c r="L6347" s="246">
        <f>IF(A6347="","",IF(OR(A6347=1,A6347=0),H6347,0))</f>
      </c>
      <c r="M6347" s="246">
        <f>IF(A6347="","",IF(A6347=-1,H6347,0))</f>
      </c>
      <c r="N6347">
        <f>IF(J6347="","",IF(E6347="SGD",1,IF(E6347="USD",Settings!$B$22,IF(E6347="HKD",Settings!$B$23,1))))</f>
      </c>
      <c r="O6347">
        <f>IF(OR(B6347="",C6347="",E6347=""),0,(IF(A6347=-1,H6347,0)-IF(OR(A6347=1,A6347=0),H6347,0)+IF(A6347=2,H6347,0))*IF(E6347="SGD",1,IF(E6347="USD",Settings!$B$22,IF(E6347="HKD",Settings!$B$23,1))))</f>
        <v>0</v>
      </c>
      <c r="P6347">
        <f>IF(OR(B6347="",C6347="",E6347=""),0,IF(A6347=2,H6347*IF(E6347="SGD",1,IF(E6347="USD",Settings!$B$22,IF(E6347="HKD",Settings!$B$23,1))),0))</f>
        <v>0</v>
      </c>
      <c r="Q6347" s="312">
        <f>IF(OR(J6347="",G6347=""),"",G6347+ROW()/1000000)</f>
      </c>
      <c r="R6347" s="247">
        <f>IF(Q6347="","",SUMIFS(Txn[Signed Units],Txn[Key],J6347,Txn[Transaction Order],"&lt;="&amp;Q6347))</f>
      </c>
    </row>
    <row r="6348" spans="10:18" ht="15" customHeight="1" x14ac:dyDescent="0.15">
      <c r="J6348" s="246">
        <f>IF(OR(B6348="",C6348="",E6348=""),"",B6348&amp;":"&amp;C6348&amp;":"&amp;E6348)</f>
      </c>
      <c r="K6348" s="247">
        <f>IF(A6348="","",A6348*D6348)</f>
      </c>
      <c r="L6348" s="246">
        <f>IF(A6348="","",IF(OR(A6348=1,A6348=0),H6348,0))</f>
      </c>
      <c r="M6348" s="246">
        <f>IF(A6348="","",IF(A6348=-1,H6348,0))</f>
      </c>
      <c r="N6348">
        <f>IF(J6348="","",IF(E6348="SGD",1,IF(E6348="USD",Settings!$B$22,IF(E6348="HKD",Settings!$B$23,1))))</f>
      </c>
      <c r="O6348">
        <f>IF(OR(B6348="",C6348="",E6348=""),0,(IF(A6348=-1,H6348,0)-IF(OR(A6348=1,A6348=0),H6348,0)+IF(A6348=2,H6348,0))*IF(E6348="SGD",1,IF(E6348="USD",Settings!$B$22,IF(E6348="HKD",Settings!$B$23,1))))</f>
        <v>0</v>
      </c>
      <c r="P6348">
        <f>IF(OR(B6348="",C6348="",E6348=""),0,IF(A6348=2,H6348*IF(E6348="SGD",1,IF(E6348="USD",Settings!$B$22,IF(E6348="HKD",Settings!$B$23,1))),0))</f>
        <v>0</v>
      </c>
      <c r="Q6348" s="312">
        <f>IF(OR(J6348="",G6348=""),"",G6348+ROW()/1000000)</f>
      </c>
      <c r="R6348" s="247">
        <f>IF(Q6348="","",SUMIFS(Txn[Signed Units],Txn[Key],J6348,Txn[Transaction Order],"&lt;="&amp;Q6348))</f>
      </c>
    </row>
    <row r="6349" spans="10:18" ht="15" customHeight="1" x14ac:dyDescent="0.15">
      <c r="J6349" s="246">
        <f>IF(OR(B6349="",C6349="",E6349=""),"",B6349&amp;":"&amp;C6349&amp;":"&amp;E6349)</f>
      </c>
      <c r="K6349" s="247">
        <f>IF(A6349="","",A6349*D6349)</f>
      </c>
      <c r="L6349" s="246">
        <f>IF(A6349="","",IF(OR(A6349=1,A6349=0),H6349,0))</f>
      </c>
      <c r="M6349" s="246">
        <f>IF(A6349="","",IF(A6349=-1,H6349,0))</f>
      </c>
      <c r="N6349">
        <f>IF(J6349="","",IF(E6349="SGD",1,IF(E6349="USD",Settings!$B$22,IF(E6349="HKD",Settings!$B$23,1))))</f>
      </c>
      <c r="O6349">
        <f>IF(OR(B6349="",C6349="",E6349=""),0,(IF(A6349=-1,H6349,0)-IF(OR(A6349=1,A6349=0),H6349,0)+IF(A6349=2,H6349,0))*IF(E6349="SGD",1,IF(E6349="USD",Settings!$B$22,IF(E6349="HKD",Settings!$B$23,1))))</f>
        <v>0</v>
      </c>
      <c r="P6349">
        <f>IF(OR(B6349="",C6349="",E6349=""),0,IF(A6349=2,H6349*IF(E6349="SGD",1,IF(E6349="USD",Settings!$B$22,IF(E6349="HKD",Settings!$B$23,1))),0))</f>
        <v>0</v>
      </c>
      <c r="Q6349" s="312">
        <f>IF(OR(J6349="",G6349=""),"",G6349+ROW()/1000000)</f>
      </c>
      <c r="R6349" s="247">
        <f>IF(Q6349="","",SUMIFS(Txn[Signed Units],Txn[Key],J6349,Txn[Transaction Order],"&lt;="&amp;Q6349))</f>
      </c>
    </row>
    <row r="6350" spans="10:18" ht="15" customHeight="1" x14ac:dyDescent="0.15">
      <c r="J6350" s="246">
        <f>IF(OR(B6350="",C6350="",E6350=""),"",B6350&amp;":"&amp;C6350&amp;":"&amp;E6350)</f>
      </c>
      <c r="K6350" s="247">
        <f>IF(A6350="","",A6350*D6350)</f>
      </c>
      <c r="L6350" s="246">
        <f>IF(A6350="","",IF(OR(A6350=1,A6350=0),H6350,0))</f>
      </c>
      <c r="M6350" s="246">
        <f>IF(A6350="","",IF(A6350=-1,H6350,0))</f>
      </c>
      <c r="N6350">
        <f>IF(J6350="","",IF(E6350="SGD",1,IF(E6350="USD",Settings!$B$22,IF(E6350="HKD",Settings!$B$23,1))))</f>
      </c>
      <c r="O6350">
        <f>IF(OR(B6350="",C6350="",E6350=""),0,(IF(A6350=-1,H6350,0)-IF(OR(A6350=1,A6350=0),H6350,0)+IF(A6350=2,H6350,0))*IF(E6350="SGD",1,IF(E6350="USD",Settings!$B$22,IF(E6350="HKD",Settings!$B$23,1))))</f>
        <v>0</v>
      </c>
      <c r="P6350">
        <f>IF(OR(B6350="",C6350="",E6350=""),0,IF(A6350=2,H6350*IF(E6350="SGD",1,IF(E6350="USD",Settings!$B$22,IF(E6350="HKD",Settings!$B$23,1))),0))</f>
        <v>0</v>
      </c>
      <c r="Q6350" s="312">
        <f>IF(OR(J6350="",G6350=""),"",G6350+ROW()/1000000)</f>
      </c>
      <c r="R6350" s="247">
        <f>IF(Q6350="","",SUMIFS(Txn[Signed Units],Txn[Key],J6350,Txn[Transaction Order],"&lt;="&amp;Q6350))</f>
      </c>
    </row>
    <row r="6351" spans="10:18" ht="15" customHeight="1" x14ac:dyDescent="0.15">
      <c r="J6351" s="246">
        <f>IF(OR(B6351="",C6351="",E6351=""),"",B6351&amp;":"&amp;C6351&amp;":"&amp;E6351)</f>
      </c>
      <c r="K6351" s="247">
        <f>IF(A6351="","",A6351*D6351)</f>
      </c>
      <c r="L6351" s="246">
        <f>IF(A6351="","",IF(OR(A6351=1,A6351=0),H6351,0))</f>
      </c>
      <c r="M6351" s="246">
        <f>IF(A6351="","",IF(A6351=-1,H6351,0))</f>
      </c>
      <c r="N6351">
        <f>IF(J6351="","",IF(E6351="SGD",1,IF(E6351="USD",Settings!$B$22,IF(E6351="HKD",Settings!$B$23,1))))</f>
      </c>
      <c r="O6351">
        <f>IF(OR(B6351="",C6351="",E6351=""),0,(IF(A6351=-1,H6351,0)-IF(OR(A6351=1,A6351=0),H6351,0)+IF(A6351=2,H6351,0))*IF(E6351="SGD",1,IF(E6351="USD",Settings!$B$22,IF(E6351="HKD",Settings!$B$23,1))))</f>
        <v>0</v>
      </c>
      <c r="P6351">
        <f>IF(OR(B6351="",C6351="",E6351=""),0,IF(A6351=2,H6351*IF(E6351="SGD",1,IF(E6351="USD",Settings!$B$22,IF(E6351="HKD",Settings!$B$23,1))),0))</f>
        <v>0</v>
      </c>
      <c r="Q6351" s="312">
        <f>IF(OR(J6351="",G6351=""),"",G6351+ROW()/1000000)</f>
      </c>
      <c r="R6351" s="247">
        <f>IF(Q6351="","",SUMIFS(Txn[Signed Units],Txn[Key],J6351,Txn[Transaction Order],"&lt;="&amp;Q6351))</f>
      </c>
    </row>
    <row r="6352" spans="10:18" ht="15" customHeight="1" x14ac:dyDescent="0.15">
      <c r="J6352" s="246">
        <f>IF(OR(B6352="",C6352="",E6352=""),"",B6352&amp;":"&amp;C6352&amp;":"&amp;E6352)</f>
      </c>
      <c r="K6352" s="247">
        <f>IF(A6352="","",A6352*D6352)</f>
      </c>
      <c r="L6352" s="246">
        <f>IF(A6352="","",IF(OR(A6352=1,A6352=0),H6352,0))</f>
      </c>
      <c r="M6352" s="246">
        <f>IF(A6352="","",IF(A6352=-1,H6352,0))</f>
      </c>
      <c r="N6352">
        <f>IF(J6352="","",IF(E6352="SGD",1,IF(E6352="USD",Settings!$B$22,IF(E6352="HKD",Settings!$B$23,1))))</f>
      </c>
      <c r="O6352">
        <f>IF(OR(B6352="",C6352="",E6352=""),0,(IF(A6352=-1,H6352,0)-IF(OR(A6352=1,A6352=0),H6352,0)+IF(A6352=2,H6352,0))*IF(E6352="SGD",1,IF(E6352="USD",Settings!$B$22,IF(E6352="HKD",Settings!$B$23,1))))</f>
        <v>0</v>
      </c>
      <c r="P6352">
        <f>IF(OR(B6352="",C6352="",E6352=""),0,IF(A6352=2,H6352*IF(E6352="SGD",1,IF(E6352="USD",Settings!$B$22,IF(E6352="HKD",Settings!$B$23,1))),0))</f>
        <v>0</v>
      </c>
      <c r="Q6352" s="312">
        <f>IF(OR(J6352="",G6352=""),"",G6352+ROW()/1000000)</f>
      </c>
      <c r="R6352" s="247">
        <f>IF(Q6352="","",SUMIFS(Txn[Signed Units],Txn[Key],J6352,Txn[Transaction Order],"&lt;="&amp;Q6352))</f>
      </c>
    </row>
    <row r="6353" spans="10:18" ht="15" customHeight="1" x14ac:dyDescent="0.15">
      <c r="J6353" s="246">
        <f>IF(OR(B6353="",C6353="",E6353=""),"",B6353&amp;":"&amp;C6353&amp;":"&amp;E6353)</f>
      </c>
      <c r="K6353" s="247">
        <f>IF(A6353="","",A6353*D6353)</f>
      </c>
      <c r="L6353" s="246">
        <f>IF(A6353="","",IF(OR(A6353=1,A6353=0),H6353,0))</f>
      </c>
      <c r="M6353" s="246">
        <f>IF(A6353="","",IF(A6353=-1,H6353,0))</f>
      </c>
      <c r="N6353">
        <f>IF(J6353="","",IF(E6353="SGD",1,IF(E6353="USD",Settings!$B$22,IF(E6353="HKD",Settings!$B$23,1))))</f>
      </c>
      <c r="O6353">
        <f>IF(OR(B6353="",C6353="",E6353=""),0,(IF(A6353=-1,H6353,0)-IF(OR(A6353=1,A6353=0),H6353,0)+IF(A6353=2,H6353,0))*IF(E6353="SGD",1,IF(E6353="USD",Settings!$B$22,IF(E6353="HKD",Settings!$B$23,1))))</f>
        <v>0</v>
      </c>
      <c r="P6353">
        <f>IF(OR(B6353="",C6353="",E6353=""),0,IF(A6353=2,H6353*IF(E6353="SGD",1,IF(E6353="USD",Settings!$B$22,IF(E6353="HKD",Settings!$B$23,1))),0))</f>
        <v>0</v>
      </c>
      <c r="Q6353" s="312">
        <f>IF(OR(J6353="",G6353=""),"",G6353+ROW()/1000000)</f>
      </c>
      <c r="R6353" s="247">
        <f>IF(Q6353="","",SUMIFS(Txn[Signed Units],Txn[Key],J6353,Txn[Transaction Order],"&lt;="&amp;Q6353))</f>
      </c>
    </row>
    <row r="6354" spans="10:18" ht="15" customHeight="1" x14ac:dyDescent="0.15">
      <c r="J6354" s="246">
        <f>IF(OR(B6354="",C6354="",E6354=""),"",B6354&amp;":"&amp;C6354&amp;":"&amp;E6354)</f>
      </c>
      <c r="K6354" s="247">
        <f>IF(A6354="","",A6354*D6354)</f>
      </c>
      <c r="L6354" s="246">
        <f>IF(A6354="","",IF(OR(A6354=1,A6354=0),H6354,0))</f>
      </c>
      <c r="M6354" s="246">
        <f>IF(A6354="","",IF(A6354=-1,H6354,0))</f>
      </c>
      <c r="N6354">
        <f>IF(J6354="","",IF(E6354="SGD",1,IF(E6354="USD",Settings!$B$22,IF(E6354="HKD",Settings!$B$23,1))))</f>
      </c>
      <c r="O6354">
        <f>IF(OR(B6354="",C6354="",E6354=""),0,(IF(A6354=-1,H6354,0)-IF(OR(A6354=1,A6354=0),H6354,0)+IF(A6354=2,H6354,0))*IF(E6354="SGD",1,IF(E6354="USD",Settings!$B$22,IF(E6354="HKD",Settings!$B$23,1))))</f>
        <v>0</v>
      </c>
      <c r="P6354">
        <f>IF(OR(B6354="",C6354="",E6354=""),0,IF(A6354=2,H6354*IF(E6354="SGD",1,IF(E6354="USD",Settings!$B$22,IF(E6354="HKD",Settings!$B$23,1))),0))</f>
        <v>0</v>
      </c>
      <c r="Q6354" s="312">
        <f>IF(OR(J6354="",G6354=""),"",G6354+ROW()/1000000)</f>
      </c>
      <c r="R6354" s="247">
        <f>IF(Q6354="","",SUMIFS(Txn[Signed Units],Txn[Key],J6354,Txn[Transaction Order],"&lt;="&amp;Q6354))</f>
      </c>
    </row>
    <row r="6355" spans="10:18" ht="15" customHeight="1" x14ac:dyDescent="0.15">
      <c r="J6355" s="246">
        <f>IF(OR(B6355="",C6355="",E6355=""),"",B6355&amp;":"&amp;C6355&amp;":"&amp;E6355)</f>
      </c>
      <c r="K6355" s="247">
        <f>IF(A6355="","",A6355*D6355)</f>
      </c>
      <c r="L6355" s="246">
        <f>IF(A6355="","",IF(OR(A6355=1,A6355=0),H6355,0))</f>
      </c>
      <c r="M6355" s="246">
        <f>IF(A6355="","",IF(A6355=-1,H6355,0))</f>
      </c>
      <c r="N6355">
        <f>IF(J6355="","",IF(E6355="SGD",1,IF(E6355="USD",Settings!$B$22,IF(E6355="HKD",Settings!$B$23,1))))</f>
      </c>
      <c r="O6355">
        <f>IF(OR(B6355="",C6355="",E6355=""),0,(IF(A6355=-1,H6355,0)-IF(OR(A6355=1,A6355=0),H6355,0)+IF(A6355=2,H6355,0))*IF(E6355="SGD",1,IF(E6355="USD",Settings!$B$22,IF(E6355="HKD",Settings!$B$23,1))))</f>
        <v>0</v>
      </c>
      <c r="P6355">
        <f>IF(OR(B6355="",C6355="",E6355=""),0,IF(A6355=2,H6355*IF(E6355="SGD",1,IF(E6355="USD",Settings!$B$22,IF(E6355="HKD",Settings!$B$23,1))),0))</f>
        <v>0</v>
      </c>
      <c r="Q6355" s="312">
        <f>IF(OR(J6355="",G6355=""),"",G6355+ROW()/1000000)</f>
      </c>
      <c r="R6355" s="247">
        <f>IF(Q6355="","",SUMIFS(Txn[Signed Units],Txn[Key],J6355,Txn[Transaction Order],"&lt;="&amp;Q6355))</f>
      </c>
    </row>
    <row r="6356" spans="10:18" ht="15" customHeight="1" x14ac:dyDescent="0.15">
      <c r="J6356" s="246">
        <f>IF(OR(B6356="",C6356="",E6356=""),"",B6356&amp;":"&amp;C6356&amp;":"&amp;E6356)</f>
      </c>
      <c r="K6356" s="247">
        <f>IF(A6356="","",A6356*D6356)</f>
      </c>
      <c r="L6356" s="246">
        <f>IF(A6356="","",IF(OR(A6356=1,A6356=0),H6356,0))</f>
      </c>
      <c r="M6356" s="246">
        <f>IF(A6356="","",IF(A6356=-1,H6356,0))</f>
      </c>
      <c r="N6356">
        <f>IF(J6356="","",IF(E6356="SGD",1,IF(E6356="USD",Settings!$B$22,IF(E6356="HKD",Settings!$B$23,1))))</f>
      </c>
      <c r="O6356">
        <f>IF(OR(B6356="",C6356="",E6356=""),0,(IF(A6356=-1,H6356,0)-IF(OR(A6356=1,A6356=0),H6356,0)+IF(A6356=2,H6356,0))*IF(E6356="SGD",1,IF(E6356="USD",Settings!$B$22,IF(E6356="HKD",Settings!$B$23,1))))</f>
        <v>0</v>
      </c>
      <c r="P6356">
        <f>IF(OR(B6356="",C6356="",E6356=""),0,IF(A6356=2,H6356*IF(E6356="SGD",1,IF(E6356="USD",Settings!$B$22,IF(E6356="HKD",Settings!$B$23,1))),0))</f>
        <v>0</v>
      </c>
      <c r="Q6356" s="312">
        <f>IF(OR(J6356="",G6356=""),"",G6356+ROW()/1000000)</f>
      </c>
      <c r="R6356" s="247">
        <f>IF(Q6356="","",SUMIFS(Txn[Signed Units],Txn[Key],J6356,Txn[Transaction Order],"&lt;="&amp;Q6356))</f>
      </c>
    </row>
    <row r="6357" spans="10:18" ht="15" customHeight="1" x14ac:dyDescent="0.15">
      <c r="J6357" s="246">
        <f>IF(OR(B6357="",C6357="",E6357=""),"",B6357&amp;":"&amp;C6357&amp;":"&amp;E6357)</f>
      </c>
      <c r="K6357" s="247">
        <f>IF(A6357="","",A6357*D6357)</f>
      </c>
      <c r="L6357" s="246">
        <f>IF(A6357="","",IF(OR(A6357=1,A6357=0),H6357,0))</f>
      </c>
      <c r="M6357" s="246">
        <f>IF(A6357="","",IF(A6357=-1,H6357,0))</f>
      </c>
      <c r="N6357">
        <f>IF(J6357="","",IF(E6357="SGD",1,IF(E6357="USD",Settings!$B$22,IF(E6357="HKD",Settings!$B$23,1))))</f>
      </c>
      <c r="O6357">
        <f>IF(OR(B6357="",C6357="",E6357=""),0,(IF(A6357=-1,H6357,0)-IF(OR(A6357=1,A6357=0),H6357,0)+IF(A6357=2,H6357,0))*IF(E6357="SGD",1,IF(E6357="USD",Settings!$B$22,IF(E6357="HKD",Settings!$B$23,1))))</f>
        <v>0</v>
      </c>
      <c r="P6357">
        <f>IF(OR(B6357="",C6357="",E6357=""),0,IF(A6357=2,H6357*IF(E6357="SGD",1,IF(E6357="USD",Settings!$B$22,IF(E6357="HKD",Settings!$B$23,1))),0))</f>
        <v>0</v>
      </c>
      <c r="Q6357" s="312">
        <f>IF(OR(J6357="",G6357=""),"",G6357+ROW()/1000000)</f>
      </c>
      <c r="R6357" s="247">
        <f>IF(Q6357="","",SUMIFS(Txn[Signed Units],Txn[Key],J6357,Txn[Transaction Order],"&lt;="&amp;Q6357))</f>
      </c>
    </row>
    <row r="6358" spans="10:18" ht="15" customHeight="1" x14ac:dyDescent="0.15">
      <c r="J6358" s="246">
        <f>IF(OR(B6358="",C6358="",E6358=""),"",B6358&amp;":"&amp;C6358&amp;":"&amp;E6358)</f>
      </c>
      <c r="K6358" s="247">
        <f>IF(A6358="","",A6358*D6358)</f>
      </c>
      <c r="L6358" s="246">
        <f>IF(A6358="","",IF(OR(A6358=1,A6358=0),H6358,0))</f>
      </c>
      <c r="M6358" s="246">
        <f>IF(A6358="","",IF(A6358=-1,H6358,0))</f>
      </c>
      <c r="N6358">
        <f>IF(J6358="","",IF(E6358="SGD",1,IF(E6358="USD",Settings!$B$22,IF(E6358="HKD",Settings!$B$23,1))))</f>
      </c>
      <c r="O6358">
        <f>IF(OR(B6358="",C6358="",E6358=""),0,(IF(A6358=-1,H6358,0)-IF(OR(A6358=1,A6358=0),H6358,0)+IF(A6358=2,H6358,0))*IF(E6358="SGD",1,IF(E6358="USD",Settings!$B$22,IF(E6358="HKD",Settings!$B$23,1))))</f>
        <v>0</v>
      </c>
      <c r="P6358">
        <f>IF(OR(B6358="",C6358="",E6358=""),0,IF(A6358=2,H6358*IF(E6358="SGD",1,IF(E6358="USD",Settings!$B$22,IF(E6358="HKD",Settings!$B$23,1))),0))</f>
        <v>0</v>
      </c>
      <c r="Q6358" s="312">
        <f>IF(OR(J6358="",G6358=""),"",G6358+ROW()/1000000)</f>
      </c>
      <c r="R6358" s="247">
        <f>IF(Q6358="","",SUMIFS(Txn[Signed Units],Txn[Key],J6358,Txn[Transaction Order],"&lt;="&amp;Q6358))</f>
      </c>
    </row>
    <row r="6359" spans="10:18" ht="15" customHeight="1" x14ac:dyDescent="0.15">
      <c r="J6359" s="246">
        <f>IF(OR(B6359="",C6359="",E6359=""),"",B6359&amp;":"&amp;C6359&amp;":"&amp;E6359)</f>
      </c>
      <c r="K6359" s="247">
        <f>IF(A6359="","",A6359*D6359)</f>
      </c>
      <c r="L6359" s="246">
        <f>IF(A6359="","",IF(OR(A6359=1,A6359=0),H6359,0))</f>
      </c>
      <c r="M6359" s="246">
        <f>IF(A6359="","",IF(A6359=-1,H6359,0))</f>
      </c>
      <c r="N6359">
        <f>IF(J6359="","",IF(E6359="SGD",1,IF(E6359="USD",Settings!$B$22,IF(E6359="HKD",Settings!$B$23,1))))</f>
      </c>
      <c r="O6359">
        <f>IF(OR(B6359="",C6359="",E6359=""),0,(IF(A6359=-1,H6359,0)-IF(OR(A6359=1,A6359=0),H6359,0)+IF(A6359=2,H6359,0))*IF(E6359="SGD",1,IF(E6359="USD",Settings!$B$22,IF(E6359="HKD",Settings!$B$23,1))))</f>
        <v>0</v>
      </c>
      <c r="P6359">
        <f>IF(OR(B6359="",C6359="",E6359=""),0,IF(A6359=2,H6359*IF(E6359="SGD",1,IF(E6359="USD",Settings!$B$22,IF(E6359="HKD",Settings!$B$23,1))),0))</f>
        <v>0</v>
      </c>
      <c r="Q6359" s="312">
        <f>IF(OR(J6359="",G6359=""),"",G6359+ROW()/1000000)</f>
      </c>
      <c r="R6359" s="247">
        <f>IF(Q6359="","",SUMIFS(Txn[Signed Units],Txn[Key],J6359,Txn[Transaction Order],"&lt;="&amp;Q6359))</f>
      </c>
    </row>
    <row r="6360" spans="10:18" ht="15" customHeight="1" x14ac:dyDescent="0.15">
      <c r="J6360" s="246">
        <f>IF(OR(B6360="",C6360="",E6360=""),"",B6360&amp;":"&amp;C6360&amp;":"&amp;E6360)</f>
      </c>
      <c r="K6360" s="247">
        <f>IF(A6360="","",A6360*D6360)</f>
      </c>
      <c r="L6360" s="246">
        <f>IF(A6360="","",IF(OR(A6360=1,A6360=0),H6360,0))</f>
      </c>
      <c r="M6360" s="246">
        <f>IF(A6360="","",IF(A6360=-1,H6360,0))</f>
      </c>
      <c r="N6360">
        <f>IF(J6360="","",IF(E6360="SGD",1,IF(E6360="USD",Settings!$B$22,IF(E6360="HKD",Settings!$B$23,1))))</f>
      </c>
      <c r="O6360">
        <f>IF(OR(B6360="",C6360="",E6360=""),0,(IF(A6360=-1,H6360,0)-IF(OR(A6360=1,A6360=0),H6360,0)+IF(A6360=2,H6360,0))*IF(E6360="SGD",1,IF(E6360="USD",Settings!$B$22,IF(E6360="HKD",Settings!$B$23,1))))</f>
        <v>0</v>
      </c>
      <c r="P6360">
        <f>IF(OR(B6360="",C6360="",E6360=""),0,IF(A6360=2,H6360*IF(E6360="SGD",1,IF(E6360="USD",Settings!$B$22,IF(E6360="HKD",Settings!$B$23,1))),0))</f>
        <v>0</v>
      </c>
      <c r="Q6360" s="312">
        <f>IF(OR(J6360="",G6360=""),"",G6360+ROW()/1000000)</f>
      </c>
      <c r="R6360" s="247">
        <f>IF(Q6360="","",SUMIFS(Txn[Signed Units],Txn[Key],J6360,Txn[Transaction Order],"&lt;="&amp;Q6360))</f>
      </c>
    </row>
    <row r="6361" spans="10:18" ht="15" customHeight="1" x14ac:dyDescent="0.15">
      <c r="J6361" s="246">
        <f>IF(OR(B6361="",C6361="",E6361=""),"",B6361&amp;":"&amp;C6361&amp;":"&amp;E6361)</f>
      </c>
      <c r="K6361" s="247">
        <f>IF(A6361="","",A6361*D6361)</f>
      </c>
      <c r="L6361" s="246">
        <f>IF(A6361="","",IF(OR(A6361=1,A6361=0),H6361,0))</f>
      </c>
      <c r="M6361" s="246">
        <f>IF(A6361="","",IF(A6361=-1,H6361,0))</f>
      </c>
      <c r="N6361">
        <f>IF(J6361="","",IF(E6361="SGD",1,IF(E6361="USD",Settings!$B$22,IF(E6361="HKD",Settings!$B$23,1))))</f>
      </c>
      <c r="O6361">
        <f>IF(OR(B6361="",C6361="",E6361=""),0,(IF(A6361=-1,H6361,0)-IF(OR(A6361=1,A6361=0),H6361,0)+IF(A6361=2,H6361,0))*IF(E6361="SGD",1,IF(E6361="USD",Settings!$B$22,IF(E6361="HKD",Settings!$B$23,1))))</f>
        <v>0</v>
      </c>
      <c r="P6361">
        <f>IF(OR(B6361="",C6361="",E6361=""),0,IF(A6361=2,H6361*IF(E6361="SGD",1,IF(E6361="USD",Settings!$B$22,IF(E6361="HKD",Settings!$B$23,1))),0))</f>
        <v>0</v>
      </c>
      <c r="Q6361" s="312">
        <f>IF(OR(J6361="",G6361=""),"",G6361+ROW()/1000000)</f>
      </c>
      <c r="R6361" s="247">
        <f>IF(Q6361="","",SUMIFS(Txn[Signed Units],Txn[Key],J6361,Txn[Transaction Order],"&lt;="&amp;Q6361))</f>
      </c>
    </row>
    <row r="6362" spans="10:18" ht="15" customHeight="1" x14ac:dyDescent="0.15">
      <c r="J6362" s="246">
        <f>IF(OR(B6362="",C6362="",E6362=""),"",B6362&amp;":"&amp;C6362&amp;":"&amp;E6362)</f>
      </c>
      <c r="K6362" s="247">
        <f>IF(A6362="","",A6362*D6362)</f>
      </c>
      <c r="L6362" s="246">
        <f>IF(A6362="","",IF(OR(A6362=1,A6362=0),H6362,0))</f>
      </c>
      <c r="M6362" s="246">
        <f>IF(A6362="","",IF(A6362=-1,H6362,0))</f>
      </c>
      <c r="N6362">
        <f>IF(J6362="","",IF(E6362="SGD",1,IF(E6362="USD",Settings!$B$22,IF(E6362="HKD",Settings!$B$23,1))))</f>
      </c>
      <c r="O6362">
        <f>IF(OR(B6362="",C6362="",E6362=""),0,(IF(A6362=-1,H6362,0)-IF(OR(A6362=1,A6362=0),H6362,0)+IF(A6362=2,H6362,0))*IF(E6362="SGD",1,IF(E6362="USD",Settings!$B$22,IF(E6362="HKD",Settings!$B$23,1))))</f>
        <v>0</v>
      </c>
      <c r="P6362">
        <f>IF(OR(B6362="",C6362="",E6362=""),0,IF(A6362=2,H6362*IF(E6362="SGD",1,IF(E6362="USD",Settings!$B$22,IF(E6362="HKD",Settings!$B$23,1))),0))</f>
        <v>0</v>
      </c>
      <c r="Q6362" s="312">
        <f>IF(OR(J6362="",G6362=""),"",G6362+ROW()/1000000)</f>
      </c>
      <c r="R6362" s="247">
        <f>IF(Q6362="","",SUMIFS(Txn[Signed Units],Txn[Key],J6362,Txn[Transaction Order],"&lt;="&amp;Q6362))</f>
      </c>
    </row>
    <row r="6363" spans="10:18" ht="15" customHeight="1" x14ac:dyDescent="0.15">
      <c r="J6363" s="246">
        <f>IF(OR(B6363="",C6363="",E6363=""),"",B6363&amp;":"&amp;C6363&amp;":"&amp;E6363)</f>
      </c>
      <c r="K6363" s="247">
        <f>IF(A6363="","",A6363*D6363)</f>
      </c>
      <c r="L6363" s="246">
        <f>IF(A6363="","",IF(OR(A6363=1,A6363=0),H6363,0))</f>
      </c>
      <c r="M6363" s="246">
        <f>IF(A6363="","",IF(A6363=-1,H6363,0))</f>
      </c>
      <c r="N6363">
        <f>IF(J6363="","",IF(E6363="SGD",1,IF(E6363="USD",Settings!$B$22,IF(E6363="HKD",Settings!$B$23,1))))</f>
      </c>
      <c r="O6363">
        <f>IF(OR(B6363="",C6363="",E6363=""),0,(IF(A6363=-1,H6363,0)-IF(OR(A6363=1,A6363=0),H6363,0)+IF(A6363=2,H6363,0))*IF(E6363="SGD",1,IF(E6363="USD",Settings!$B$22,IF(E6363="HKD",Settings!$B$23,1))))</f>
        <v>0</v>
      </c>
      <c r="P6363">
        <f>IF(OR(B6363="",C6363="",E6363=""),0,IF(A6363=2,H6363*IF(E6363="SGD",1,IF(E6363="USD",Settings!$B$22,IF(E6363="HKD",Settings!$B$23,1))),0))</f>
        <v>0</v>
      </c>
      <c r="Q6363" s="312">
        <f>IF(OR(J6363="",G6363=""),"",G6363+ROW()/1000000)</f>
      </c>
      <c r="R6363" s="247">
        <f>IF(Q6363="","",SUMIFS(Txn[Signed Units],Txn[Key],J6363,Txn[Transaction Order],"&lt;="&amp;Q6363))</f>
      </c>
    </row>
    <row r="6364" spans="10:18" ht="15" customHeight="1" x14ac:dyDescent="0.15">
      <c r="J6364" s="246">
        <f>IF(OR(B6364="",C6364="",E6364=""),"",B6364&amp;":"&amp;C6364&amp;":"&amp;E6364)</f>
      </c>
      <c r="K6364" s="247">
        <f>IF(A6364="","",A6364*D6364)</f>
      </c>
      <c r="L6364" s="246">
        <f>IF(A6364="","",IF(OR(A6364=1,A6364=0),H6364,0))</f>
      </c>
      <c r="M6364" s="246">
        <f>IF(A6364="","",IF(A6364=-1,H6364,0))</f>
      </c>
      <c r="N6364">
        <f>IF(J6364="","",IF(E6364="SGD",1,IF(E6364="USD",Settings!$B$22,IF(E6364="HKD",Settings!$B$23,1))))</f>
      </c>
      <c r="O6364">
        <f>IF(OR(B6364="",C6364="",E6364=""),0,(IF(A6364=-1,H6364,0)-IF(OR(A6364=1,A6364=0),H6364,0)+IF(A6364=2,H6364,0))*IF(E6364="SGD",1,IF(E6364="USD",Settings!$B$22,IF(E6364="HKD",Settings!$B$23,1))))</f>
        <v>0</v>
      </c>
      <c r="P6364">
        <f>IF(OR(B6364="",C6364="",E6364=""),0,IF(A6364=2,H6364*IF(E6364="SGD",1,IF(E6364="USD",Settings!$B$22,IF(E6364="HKD",Settings!$B$23,1))),0))</f>
        <v>0</v>
      </c>
      <c r="Q6364" s="312">
        <f>IF(OR(J6364="",G6364=""),"",G6364+ROW()/1000000)</f>
      </c>
      <c r="R6364" s="247">
        <f>IF(Q6364="","",SUMIFS(Txn[Signed Units],Txn[Key],J6364,Txn[Transaction Order],"&lt;="&amp;Q6364))</f>
      </c>
    </row>
    <row r="6365" spans="10:18" ht="15" customHeight="1" x14ac:dyDescent="0.15">
      <c r="J6365" s="246">
        <f>IF(OR(B6365="",C6365="",E6365=""),"",B6365&amp;":"&amp;C6365&amp;":"&amp;E6365)</f>
      </c>
      <c r="K6365" s="247">
        <f>IF(A6365="","",A6365*D6365)</f>
      </c>
      <c r="L6365" s="246">
        <f>IF(A6365="","",IF(OR(A6365=1,A6365=0),H6365,0))</f>
      </c>
      <c r="M6365" s="246">
        <f>IF(A6365="","",IF(A6365=-1,H6365,0))</f>
      </c>
      <c r="N6365">
        <f>IF(J6365="","",IF(E6365="SGD",1,IF(E6365="USD",Settings!$B$22,IF(E6365="HKD",Settings!$B$23,1))))</f>
      </c>
      <c r="O6365">
        <f>IF(OR(B6365="",C6365="",E6365=""),0,(IF(A6365=-1,H6365,0)-IF(OR(A6365=1,A6365=0),H6365,0)+IF(A6365=2,H6365,0))*IF(E6365="SGD",1,IF(E6365="USD",Settings!$B$22,IF(E6365="HKD",Settings!$B$23,1))))</f>
        <v>0</v>
      </c>
      <c r="P6365">
        <f>IF(OR(B6365="",C6365="",E6365=""),0,IF(A6365=2,H6365*IF(E6365="SGD",1,IF(E6365="USD",Settings!$B$22,IF(E6365="HKD",Settings!$B$23,1))),0))</f>
        <v>0</v>
      </c>
      <c r="Q6365" s="312">
        <f>IF(OR(J6365="",G6365=""),"",G6365+ROW()/1000000)</f>
      </c>
      <c r="R6365" s="247">
        <f>IF(Q6365="","",SUMIFS(Txn[Signed Units],Txn[Key],J6365,Txn[Transaction Order],"&lt;="&amp;Q6365))</f>
      </c>
    </row>
    <row r="6366" spans="10:18" ht="15" customHeight="1" x14ac:dyDescent="0.15">
      <c r="J6366" s="246">
        <f>IF(OR(B6366="",C6366="",E6366=""),"",B6366&amp;":"&amp;C6366&amp;":"&amp;E6366)</f>
      </c>
      <c r="K6366" s="247">
        <f>IF(A6366="","",A6366*D6366)</f>
      </c>
      <c r="L6366" s="246">
        <f>IF(A6366="","",IF(OR(A6366=1,A6366=0),H6366,0))</f>
      </c>
      <c r="M6366" s="246">
        <f>IF(A6366="","",IF(A6366=-1,H6366,0))</f>
      </c>
      <c r="N6366">
        <f>IF(J6366="","",IF(E6366="SGD",1,IF(E6366="USD",Settings!$B$22,IF(E6366="HKD",Settings!$B$23,1))))</f>
      </c>
      <c r="O6366">
        <f>IF(OR(B6366="",C6366="",E6366=""),0,(IF(A6366=-1,H6366,0)-IF(OR(A6366=1,A6366=0),H6366,0)+IF(A6366=2,H6366,0))*IF(E6366="SGD",1,IF(E6366="USD",Settings!$B$22,IF(E6366="HKD",Settings!$B$23,1))))</f>
        <v>0</v>
      </c>
      <c r="P6366">
        <f>IF(OR(B6366="",C6366="",E6366=""),0,IF(A6366=2,H6366*IF(E6366="SGD",1,IF(E6366="USD",Settings!$B$22,IF(E6366="HKD",Settings!$B$23,1))),0))</f>
        <v>0</v>
      </c>
      <c r="Q6366" s="312">
        <f>IF(OR(J6366="",G6366=""),"",G6366+ROW()/1000000)</f>
      </c>
      <c r="R6366" s="247">
        <f>IF(Q6366="","",SUMIFS(Txn[Signed Units],Txn[Key],J6366,Txn[Transaction Order],"&lt;="&amp;Q6366))</f>
      </c>
    </row>
    <row r="6367" spans="10:18" ht="15" customHeight="1" x14ac:dyDescent="0.15">
      <c r="J6367" s="246">
        <f>IF(OR(B6367="",C6367="",E6367=""),"",B6367&amp;":"&amp;C6367&amp;":"&amp;E6367)</f>
      </c>
      <c r="K6367" s="247">
        <f>IF(A6367="","",A6367*D6367)</f>
      </c>
      <c r="L6367" s="246">
        <f>IF(A6367="","",IF(OR(A6367=1,A6367=0),H6367,0))</f>
      </c>
      <c r="M6367" s="246">
        <f>IF(A6367="","",IF(A6367=-1,H6367,0))</f>
      </c>
      <c r="N6367">
        <f>IF(J6367="","",IF(E6367="SGD",1,IF(E6367="USD",Settings!$B$22,IF(E6367="HKD",Settings!$B$23,1))))</f>
      </c>
      <c r="O6367">
        <f>IF(OR(B6367="",C6367="",E6367=""),0,(IF(A6367=-1,H6367,0)-IF(OR(A6367=1,A6367=0),H6367,0)+IF(A6367=2,H6367,0))*IF(E6367="SGD",1,IF(E6367="USD",Settings!$B$22,IF(E6367="HKD",Settings!$B$23,1))))</f>
        <v>0</v>
      </c>
      <c r="P6367">
        <f>IF(OR(B6367="",C6367="",E6367=""),0,IF(A6367=2,H6367*IF(E6367="SGD",1,IF(E6367="USD",Settings!$B$22,IF(E6367="HKD",Settings!$B$23,1))),0))</f>
        <v>0</v>
      </c>
      <c r="Q6367" s="312">
        <f>IF(OR(J6367="",G6367=""),"",G6367+ROW()/1000000)</f>
      </c>
      <c r="R6367" s="247">
        <f>IF(Q6367="","",SUMIFS(Txn[Signed Units],Txn[Key],J6367,Txn[Transaction Order],"&lt;="&amp;Q6367))</f>
      </c>
    </row>
    <row r="6368" spans="10:18" ht="15" customHeight="1" x14ac:dyDescent="0.15">
      <c r="J6368" s="246">
        <f>IF(OR(B6368="",C6368="",E6368=""),"",B6368&amp;":"&amp;C6368&amp;":"&amp;E6368)</f>
      </c>
      <c r="K6368" s="247">
        <f>IF(A6368="","",A6368*D6368)</f>
      </c>
      <c r="L6368" s="246">
        <f>IF(A6368="","",IF(OR(A6368=1,A6368=0),H6368,0))</f>
      </c>
      <c r="M6368" s="246">
        <f>IF(A6368="","",IF(A6368=-1,H6368,0))</f>
      </c>
      <c r="N6368">
        <f>IF(J6368="","",IF(E6368="SGD",1,IF(E6368="USD",Settings!$B$22,IF(E6368="HKD",Settings!$B$23,1))))</f>
      </c>
      <c r="O6368">
        <f>IF(OR(B6368="",C6368="",E6368=""),0,(IF(A6368=-1,H6368,0)-IF(OR(A6368=1,A6368=0),H6368,0)+IF(A6368=2,H6368,0))*IF(E6368="SGD",1,IF(E6368="USD",Settings!$B$22,IF(E6368="HKD",Settings!$B$23,1))))</f>
        <v>0</v>
      </c>
      <c r="P6368">
        <f>IF(OR(B6368="",C6368="",E6368=""),0,IF(A6368=2,H6368*IF(E6368="SGD",1,IF(E6368="USD",Settings!$B$22,IF(E6368="HKD",Settings!$B$23,1))),0))</f>
        <v>0</v>
      </c>
      <c r="Q6368" s="312">
        <f>IF(OR(J6368="",G6368=""),"",G6368+ROW()/1000000)</f>
      </c>
      <c r="R6368" s="247">
        <f>IF(Q6368="","",SUMIFS(Txn[Signed Units],Txn[Key],J6368,Txn[Transaction Order],"&lt;="&amp;Q6368))</f>
      </c>
    </row>
    <row r="6369" spans="10:18" ht="15" customHeight="1" x14ac:dyDescent="0.15">
      <c r="J6369" s="246">
        <f>IF(OR(B6369="",C6369="",E6369=""),"",B6369&amp;":"&amp;C6369&amp;":"&amp;E6369)</f>
      </c>
      <c r="K6369" s="247">
        <f>IF(A6369="","",A6369*D6369)</f>
      </c>
      <c r="L6369" s="246">
        <f>IF(A6369="","",IF(OR(A6369=1,A6369=0),H6369,0))</f>
      </c>
      <c r="M6369" s="246">
        <f>IF(A6369="","",IF(A6369=-1,H6369,0))</f>
      </c>
      <c r="N6369">
        <f>IF(J6369="","",IF(E6369="SGD",1,IF(E6369="USD",Settings!$B$22,IF(E6369="HKD",Settings!$B$23,1))))</f>
      </c>
      <c r="O6369">
        <f>IF(OR(B6369="",C6369="",E6369=""),0,(IF(A6369=-1,H6369,0)-IF(OR(A6369=1,A6369=0),H6369,0)+IF(A6369=2,H6369,0))*IF(E6369="SGD",1,IF(E6369="USD",Settings!$B$22,IF(E6369="HKD",Settings!$B$23,1))))</f>
        <v>0</v>
      </c>
      <c r="P6369">
        <f>IF(OR(B6369="",C6369="",E6369=""),0,IF(A6369=2,H6369*IF(E6369="SGD",1,IF(E6369="USD",Settings!$B$22,IF(E6369="HKD",Settings!$B$23,1))),0))</f>
        <v>0</v>
      </c>
      <c r="Q6369" s="312">
        <f>IF(OR(J6369="",G6369=""),"",G6369+ROW()/1000000)</f>
      </c>
      <c r="R6369" s="247">
        <f>IF(Q6369="","",SUMIFS(Txn[Signed Units],Txn[Key],J6369,Txn[Transaction Order],"&lt;="&amp;Q6369))</f>
      </c>
    </row>
    <row r="6370" spans="10:18" ht="15" customHeight="1" x14ac:dyDescent="0.15">
      <c r="J6370" s="246">
        <f>IF(OR(B6370="",C6370="",E6370=""),"",B6370&amp;":"&amp;C6370&amp;":"&amp;E6370)</f>
      </c>
      <c r="K6370" s="247">
        <f>IF(A6370="","",A6370*D6370)</f>
      </c>
      <c r="L6370" s="246">
        <f>IF(A6370="","",IF(OR(A6370=1,A6370=0),H6370,0))</f>
      </c>
      <c r="M6370" s="246">
        <f>IF(A6370="","",IF(A6370=-1,H6370,0))</f>
      </c>
      <c r="N6370">
        <f>IF(J6370="","",IF(E6370="SGD",1,IF(E6370="USD",Settings!$B$22,IF(E6370="HKD",Settings!$B$23,1))))</f>
      </c>
      <c r="O6370">
        <f>IF(OR(B6370="",C6370="",E6370=""),0,(IF(A6370=-1,H6370,0)-IF(OR(A6370=1,A6370=0),H6370,0)+IF(A6370=2,H6370,0))*IF(E6370="SGD",1,IF(E6370="USD",Settings!$B$22,IF(E6370="HKD",Settings!$B$23,1))))</f>
        <v>0</v>
      </c>
      <c r="P6370">
        <f>IF(OR(B6370="",C6370="",E6370=""),0,IF(A6370=2,H6370*IF(E6370="SGD",1,IF(E6370="USD",Settings!$B$22,IF(E6370="HKD",Settings!$B$23,1))),0))</f>
        <v>0</v>
      </c>
      <c r="Q6370" s="312">
        <f>IF(OR(J6370="",G6370=""),"",G6370+ROW()/1000000)</f>
      </c>
      <c r="R6370" s="247">
        <f>IF(Q6370="","",SUMIFS(Txn[Signed Units],Txn[Key],J6370,Txn[Transaction Order],"&lt;="&amp;Q6370))</f>
      </c>
    </row>
    <row r="6371" spans="10:18" ht="15" customHeight="1" x14ac:dyDescent="0.15">
      <c r="J6371" s="246">
        <f>IF(OR(B6371="",C6371="",E6371=""),"",B6371&amp;":"&amp;C6371&amp;":"&amp;E6371)</f>
      </c>
      <c r="K6371" s="247">
        <f>IF(A6371="","",A6371*D6371)</f>
      </c>
      <c r="L6371" s="246">
        <f>IF(A6371="","",IF(OR(A6371=1,A6371=0),H6371,0))</f>
      </c>
      <c r="M6371" s="246">
        <f>IF(A6371="","",IF(A6371=-1,H6371,0))</f>
      </c>
      <c r="N6371">
        <f>IF(J6371="","",IF(E6371="SGD",1,IF(E6371="USD",Settings!$B$22,IF(E6371="HKD",Settings!$B$23,1))))</f>
      </c>
      <c r="O6371">
        <f>IF(OR(B6371="",C6371="",E6371=""),0,(IF(A6371=-1,H6371,0)-IF(OR(A6371=1,A6371=0),H6371,0)+IF(A6371=2,H6371,0))*IF(E6371="SGD",1,IF(E6371="USD",Settings!$B$22,IF(E6371="HKD",Settings!$B$23,1))))</f>
        <v>0</v>
      </c>
      <c r="P6371">
        <f>IF(OR(B6371="",C6371="",E6371=""),0,IF(A6371=2,H6371*IF(E6371="SGD",1,IF(E6371="USD",Settings!$B$22,IF(E6371="HKD",Settings!$B$23,1))),0))</f>
        <v>0</v>
      </c>
      <c r="Q6371" s="312">
        <f>IF(OR(J6371="",G6371=""),"",G6371+ROW()/1000000)</f>
      </c>
      <c r="R6371" s="247">
        <f>IF(Q6371="","",SUMIFS(Txn[Signed Units],Txn[Key],J6371,Txn[Transaction Order],"&lt;="&amp;Q6371))</f>
      </c>
    </row>
    <row r="6372" spans="10:18" ht="15" customHeight="1" x14ac:dyDescent="0.15">
      <c r="J6372" s="246">
        <f>IF(OR(B6372="",C6372="",E6372=""),"",B6372&amp;":"&amp;C6372&amp;":"&amp;E6372)</f>
      </c>
      <c r="K6372" s="247">
        <f>IF(A6372="","",A6372*D6372)</f>
      </c>
      <c r="L6372" s="246">
        <f>IF(A6372="","",IF(OR(A6372=1,A6372=0),H6372,0))</f>
      </c>
      <c r="M6372" s="246">
        <f>IF(A6372="","",IF(A6372=-1,H6372,0))</f>
      </c>
      <c r="N6372">
        <f>IF(J6372="","",IF(E6372="SGD",1,IF(E6372="USD",Settings!$B$22,IF(E6372="HKD",Settings!$B$23,1))))</f>
      </c>
      <c r="O6372">
        <f>IF(OR(B6372="",C6372="",E6372=""),0,(IF(A6372=-1,H6372,0)-IF(OR(A6372=1,A6372=0),H6372,0)+IF(A6372=2,H6372,0))*IF(E6372="SGD",1,IF(E6372="USD",Settings!$B$22,IF(E6372="HKD",Settings!$B$23,1))))</f>
        <v>0</v>
      </c>
      <c r="P6372">
        <f>IF(OR(B6372="",C6372="",E6372=""),0,IF(A6372=2,H6372*IF(E6372="SGD",1,IF(E6372="USD",Settings!$B$22,IF(E6372="HKD",Settings!$B$23,1))),0))</f>
        <v>0</v>
      </c>
      <c r="Q6372" s="312">
        <f>IF(OR(J6372="",G6372=""),"",G6372+ROW()/1000000)</f>
      </c>
      <c r="R6372" s="247">
        <f>IF(Q6372="","",SUMIFS(Txn[Signed Units],Txn[Key],J6372,Txn[Transaction Order],"&lt;="&amp;Q6372))</f>
      </c>
    </row>
    <row r="6373" spans="10:18" ht="15" customHeight="1" x14ac:dyDescent="0.15">
      <c r="J6373" s="246">
        <f>IF(OR(B6373="",C6373="",E6373=""),"",B6373&amp;":"&amp;C6373&amp;":"&amp;E6373)</f>
      </c>
      <c r="K6373" s="247">
        <f>IF(A6373="","",A6373*D6373)</f>
      </c>
      <c r="L6373" s="246">
        <f>IF(A6373="","",IF(OR(A6373=1,A6373=0),H6373,0))</f>
      </c>
      <c r="M6373" s="246">
        <f>IF(A6373="","",IF(A6373=-1,H6373,0))</f>
      </c>
      <c r="N6373">
        <f>IF(J6373="","",IF(E6373="SGD",1,IF(E6373="USD",Settings!$B$22,IF(E6373="HKD",Settings!$B$23,1))))</f>
      </c>
      <c r="O6373">
        <f>IF(OR(B6373="",C6373="",E6373=""),0,(IF(A6373=-1,H6373,0)-IF(OR(A6373=1,A6373=0),H6373,0)+IF(A6373=2,H6373,0))*IF(E6373="SGD",1,IF(E6373="USD",Settings!$B$22,IF(E6373="HKD",Settings!$B$23,1))))</f>
        <v>0</v>
      </c>
      <c r="P6373">
        <f>IF(OR(B6373="",C6373="",E6373=""),0,IF(A6373=2,H6373*IF(E6373="SGD",1,IF(E6373="USD",Settings!$B$22,IF(E6373="HKD",Settings!$B$23,1))),0))</f>
        <v>0</v>
      </c>
      <c r="Q6373" s="312">
        <f>IF(OR(J6373="",G6373=""),"",G6373+ROW()/1000000)</f>
      </c>
      <c r="R6373" s="247">
        <f>IF(Q6373="","",SUMIFS(Txn[Signed Units],Txn[Key],J6373,Txn[Transaction Order],"&lt;="&amp;Q6373))</f>
      </c>
    </row>
    <row r="6374" spans="10:18" ht="15" customHeight="1" x14ac:dyDescent="0.15">
      <c r="J6374" s="246">
        <f>IF(OR(B6374="",C6374="",E6374=""),"",B6374&amp;":"&amp;C6374&amp;":"&amp;E6374)</f>
      </c>
      <c r="K6374" s="247">
        <f>IF(A6374="","",A6374*D6374)</f>
      </c>
      <c r="L6374" s="246">
        <f>IF(A6374="","",IF(OR(A6374=1,A6374=0),H6374,0))</f>
      </c>
      <c r="M6374" s="246">
        <f>IF(A6374="","",IF(A6374=-1,H6374,0))</f>
      </c>
      <c r="N6374">
        <f>IF(J6374="","",IF(E6374="SGD",1,IF(E6374="USD",Settings!$B$22,IF(E6374="HKD",Settings!$B$23,1))))</f>
      </c>
      <c r="O6374">
        <f>IF(OR(B6374="",C6374="",E6374=""),0,(IF(A6374=-1,H6374,0)-IF(OR(A6374=1,A6374=0),H6374,0)+IF(A6374=2,H6374,0))*IF(E6374="SGD",1,IF(E6374="USD",Settings!$B$22,IF(E6374="HKD",Settings!$B$23,1))))</f>
        <v>0</v>
      </c>
      <c r="P6374">
        <f>IF(OR(B6374="",C6374="",E6374=""),0,IF(A6374=2,H6374*IF(E6374="SGD",1,IF(E6374="USD",Settings!$B$22,IF(E6374="HKD",Settings!$B$23,1))),0))</f>
        <v>0</v>
      </c>
      <c r="Q6374" s="312">
        <f>IF(OR(J6374="",G6374=""),"",G6374+ROW()/1000000)</f>
      </c>
      <c r="R6374" s="247">
        <f>IF(Q6374="","",SUMIFS(Txn[Signed Units],Txn[Key],J6374,Txn[Transaction Order],"&lt;="&amp;Q6374))</f>
      </c>
    </row>
    <row r="6375" spans="10:18" ht="15" customHeight="1" x14ac:dyDescent="0.15">
      <c r="J6375" s="246">
        <f>IF(OR(B6375="",C6375="",E6375=""),"",B6375&amp;":"&amp;C6375&amp;":"&amp;E6375)</f>
      </c>
      <c r="K6375" s="247">
        <f>IF(A6375="","",A6375*D6375)</f>
      </c>
      <c r="L6375" s="246">
        <f>IF(A6375="","",IF(OR(A6375=1,A6375=0),H6375,0))</f>
      </c>
      <c r="M6375" s="246">
        <f>IF(A6375="","",IF(A6375=-1,H6375,0))</f>
      </c>
      <c r="N6375">
        <f>IF(J6375="","",IF(E6375="SGD",1,IF(E6375="USD",Settings!$B$22,IF(E6375="HKD",Settings!$B$23,1))))</f>
      </c>
      <c r="O6375">
        <f>IF(OR(B6375="",C6375="",E6375=""),0,(IF(A6375=-1,H6375,0)-IF(OR(A6375=1,A6375=0),H6375,0)+IF(A6375=2,H6375,0))*IF(E6375="SGD",1,IF(E6375="USD",Settings!$B$22,IF(E6375="HKD",Settings!$B$23,1))))</f>
        <v>0</v>
      </c>
      <c r="P6375">
        <f>IF(OR(B6375="",C6375="",E6375=""),0,IF(A6375=2,H6375*IF(E6375="SGD",1,IF(E6375="USD",Settings!$B$22,IF(E6375="HKD",Settings!$B$23,1))),0))</f>
        <v>0</v>
      </c>
      <c r="Q6375" s="312">
        <f>IF(OR(J6375="",G6375=""),"",G6375+ROW()/1000000)</f>
      </c>
      <c r="R6375" s="247">
        <f>IF(Q6375="","",SUMIFS(Txn[Signed Units],Txn[Key],J6375,Txn[Transaction Order],"&lt;="&amp;Q6375))</f>
      </c>
    </row>
    <row r="6376" spans="10:18" ht="15" customHeight="1" x14ac:dyDescent="0.15">
      <c r="J6376" s="246">
        <f>IF(OR(B6376="",C6376="",E6376=""),"",B6376&amp;":"&amp;C6376&amp;":"&amp;E6376)</f>
      </c>
      <c r="K6376" s="247">
        <f>IF(A6376="","",A6376*D6376)</f>
      </c>
      <c r="L6376" s="246">
        <f>IF(A6376="","",IF(OR(A6376=1,A6376=0),H6376,0))</f>
      </c>
      <c r="M6376" s="246">
        <f>IF(A6376="","",IF(A6376=-1,H6376,0))</f>
      </c>
      <c r="N6376">
        <f>IF(J6376="","",IF(E6376="SGD",1,IF(E6376="USD",Settings!$B$22,IF(E6376="HKD",Settings!$B$23,1))))</f>
      </c>
      <c r="O6376">
        <f>IF(OR(B6376="",C6376="",E6376=""),0,(IF(A6376=-1,H6376,0)-IF(OR(A6376=1,A6376=0),H6376,0)+IF(A6376=2,H6376,0))*IF(E6376="SGD",1,IF(E6376="USD",Settings!$B$22,IF(E6376="HKD",Settings!$B$23,1))))</f>
        <v>0</v>
      </c>
      <c r="P6376">
        <f>IF(OR(B6376="",C6376="",E6376=""),0,IF(A6376=2,H6376*IF(E6376="SGD",1,IF(E6376="USD",Settings!$B$22,IF(E6376="HKD",Settings!$B$23,1))),0))</f>
        <v>0</v>
      </c>
      <c r="Q6376" s="312">
        <f>IF(OR(J6376="",G6376=""),"",G6376+ROW()/1000000)</f>
      </c>
      <c r="R6376" s="247">
        <f>IF(Q6376="","",SUMIFS(Txn[Signed Units],Txn[Key],J6376,Txn[Transaction Order],"&lt;="&amp;Q6376))</f>
      </c>
    </row>
    <row r="6377" spans="10:18" ht="15" customHeight="1" x14ac:dyDescent="0.15">
      <c r="J6377" s="246">
        <f>IF(OR(B6377="",C6377="",E6377=""),"",B6377&amp;":"&amp;C6377&amp;":"&amp;E6377)</f>
      </c>
      <c r="K6377" s="247">
        <f>IF(A6377="","",A6377*D6377)</f>
      </c>
      <c r="L6377" s="246">
        <f>IF(A6377="","",IF(OR(A6377=1,A6377=0),H6377,0))</f>
      </c>
      <c r="M6377" s="246">
        <f>IF(A6377="","",IF(A6377=-1,H6377,0))</f>
      </c>
      <c r="N6377">
        <f>IF(J6377="","",IF(E6377="SGD",1,IF(E6377="USD",Settings!$B$22,IF(E6377="HKD",Settings!$B$23,1))))</f>
      </c>
      <c r="O6377">
        <f>IF(OR(B6377="",C6377="",E6377=""),0,(IF(A6377=-1,H6377,0)-IF(OR(A6377=1,A6377=0),H6377,0)+IF(A6377=2,H6377,0))*IF(E6377="SGD",1,IF(E6377="USD",Settings!$B$22,IF(E6377="HKD",Settings!$B$23,1))))</f>
        <v>0</v>
      </c>
      <c r="P6377">
        <f>IF(OR(B6377="",C6377="",E6377=""),0,IF(A6377=2,H6377*IF(E6377="SGD",1,IF(E6377="USD",Settings!$B$22,IF(E6377="HKD",Settings!$B$23,1))),0))</f>
        <v>0</v>
      </c>
      <c r="Q6377" s="312">
        <f>IF(OR(J6377="",G6377=""),"",G6377+ROW()/1000000)</f>
      </c>
      <c r="R6377" s="247">
        <f>IF(Q6377="","",SUMIFS(Txn[Signed Units],Txn[Key],J6377,Txn[Transaction Order],"&lt;="&amp;Q6377))</f>
      </c>
    </row>
    <row r="6378" spans="10:18" ht="15" customHeight="1" x14ac:dyDescent="0.15">
      <c r="J6378" s="246">
        <f>IF(OR(B6378="",C6378="",E6378=""),"",B6378&amp;":"&amp;C6378&amp;":"&amp;E6378)</f>
      </c>
      <c r="K6378" s="247">
        <f>IF(A6378="","",A6378*D6378)</f>
      </c>
      <c r="L6378" s="246">
        <f>IF(A6378="","",IF(OR(A6378=1,A6378=0),H6378,0))</f>
      </c>
      <c r="M6378" s="246">
        <f>IF(A6378="","",IF(A6378=-1,H6378,0))</f>
      </c>
      <c r="N6378">
        <f>IF(J6378="","",IF(E6378="SGD",1,IF(E6378="USD",Settings!$B$22,IF(E6378="HKD",Settings!$B$23,1))))</f>
      </c>
      <c r="O6378">
        <f>IF(OR(B6378="",C6378="",E6378=""),0,(IF(A6378=-1,H6378,0)-IF(OR(A6378=1,A6378=0),H6378,0)+IF(A6378=2,H6378,0))*IF(E6378="SGD",1,IF(E6378="USD",Settings!$B$22,IF(E6378="HKD",Settings!$B$23,1))))</f>
        <v>0</v>
      </c>
      <c r="P6378">
        <f>IF(OR(B6378="",C6378="",E6378=""),0,IF(A6378=2,H6378*IF(E6378="SGD",1,IF(E6378="USD",Settings!$B$22,IF(E6378="HKD",Settings!$B$23,1))),0))</f>
        <v>0</v>
      </c>
      <c r="Q6378" s="312">
        <f>IF(OR(J6378="",G6378=""),"",G6378+ROW()/1000000)</f>
      </c>
      <c r="R6378" s="247">
        <f>IF(Q6378="","",SUMIFS(Txn[Signed Units],Txn[Key],J6378,Txn[Transaction Order],"&lt;="&amp;Q6378))</f>
      </c>
    </row>
    <row r="6379" spans="10:18" ht="15" customHeight="1" x14ac:dyDescent="0.15">
      <c r="J6379" s="246">
        <f>IF(OR(B6379="",C6379="",E6379=""),"",B6379&amp;":"&amp;C6379&amp;":"&amp;E6379)</f>
      </c>
      <c r="K6379" s="247">
        <f>IF(A6379="","",A6379*D6379)</f>
      </c>
      <c r="L6379" s="246">
        <f>IF(A6379="","",IF(OR(A6379=1,A6379=0),H6379,0))</f>
      </c>
      <c r="M6379" s="246">
        <f>IF(A6379="","",IF(A6379=-1,H6379,0))</f>
      </c>
      <c r="N6379">
        <f>IF(J6379="","",IF(E6379="SGD",1,IF(E6379="USD",Settings!$B$22,IF(E6379="HKD",Settings!$B$23,1))))</f>
      </c>
      <c r="O6379">
        <f>IF(OR(B6379="",C6379="",E6379=""),0,(IF(A6379=-1,H6379,0)-IF(OR(A6379=1,A6379=0),H6379,0)+IF(A6379=2,H6379,0))*IF(E6379="SGD",1,IF(E6379="USD",Settings!$B$22,IF(E6379="HKD",Settings!$B$23,1))))</f>
        <v>0</v>
      </c>
      <c r="P6379">
        <f>IF(OR(B6379="",C6379="",E6379=""),0,IF(A6379=2,H6379*IF(E6379="SGD",1,IF(E6379="USD",Settings!$B$22,IF(E6379="HKD",Settings!$B$23,1))),0))</f>
        <v>0</v>
      </c>
      <c r="Q6379" s="312">
        <f>IF(OR(J6379="",G6379=""),"",G6379+ROW()/1000000)</f>
      </c>
      <c r="R6379" s="247">
        <f>IF(Q6379="","",SUMIFS(Txn[Signed Units],Txn[Key],J6379,Txn[Transaction Order],"&lt;="&amp;Q6379))</f>
      </c>
    </row>
    <row r="6380" spans="10:18" ht="15" customHeight="1" x14ac:dyDescent="0.15">
      <c r="J6380" s="246">
        <f>IF(OR(B6380="",C6380="",E6380=""),"",B6380&amp;":"&amp;C6380&amp;":"&amp;E6380)</f>
      </c>
      <c r="K6380" s="247">
        <f>IF(A6380="","",A6380*D6380)</f>
      </c>
      <c r="L6380" s="246">
        <f>IF(A6380="","",IF(OR(A6380=1,A6380=0),H6380,0))</f>
      </c>
      <c r="M6380" s="246">
        <f>IF(A6380="","",IF(A6380=-1,H6380,0))</f>
      </c>
      <c r="N6380">
        <f>IF(J6380="","",IF(E6380="SGD",1,IF(E6380="USD",Settings!$B$22,IF(E6380="HKD",Settings!$B$23,1))))</f>
      </c>
      <c r="O6380">
        <f>IF(OR(B6380="",C6380="",E6380=""),0,(IF(A6380=-1,H6380,0)-IF(OR(A6380=1,A6380=0),H6380,0)+IF(A6380=2,H6380,0))*IF(E6380="SGD",1,IF(E6380="USD",Settings!$B$22,IF(E6380="HKD",Settings!$B$23,1))))</f>
        <v>0</v>
      </c>
      <c r="P6380">
        <f>IF(OR(B6380="",C6380="",E6380=""),0,IF(A6380=2,H6380*IF(E6380="SGD",1,IF(E6380="USD",Settings!$B$22,IF(E6380="HKD",Settings!$B$23,1))),0))</f>
        <v>0</v>
      </c>
      <c r="Q6380" s="312">
        <f>IF(OR(J6380="",G6380=""),"",G6380+ROW()/1000000)</f>
      </c>
      <c r="R6380" s="247">
        <f>IF(Q6380="","",SUMIFS(Txn[Signed Units],Txn[Key],J6380,Txn[Transaction Order],"&lt;="&amp;Q6380))</f>
      </c>
    </row>
    <row r="6381" spans="10:18" ht="15" customHeight="1" x14ac:dyDescent="0.15">
      <c r="J6381" s="246">
        <f>IF(OR(B6381="",C6381="",E6381=""),"",B6381&amp;":"&amp;C6381&amp;":"&amp;E6381)</f>
      </c>
      <c r="K6381" s="247">
        <f>IF(A6381="","",A6381*D6381)</f>
      </c>
      <c r="L6381" s="246">
        <f>IF(A6381="","",IF(OR(A6381=1,A6381=0),H6381,0))</f>
      </c>
      <c r="M6381" s="246">
        <f>IF(A6381="","",IF(A6381=-1,H6381,0))</f>
      </c>
      <c r="N6381">
        <f>IF(J6381="","",IF(E6381="SGD",1,IF(E6381="USD",Settings!$B$22,IF(E6381="HKD",Settings!$B$23,1))))</f>
      </c>
      <c r="O6381">
        <f>IF(OR(B6381="",C6381="",E6381=""),0,(IF(A6381=-1,H6381,0)-IF(OR(A6381=1,A6381=0),H6381,0)+IF(A6381=2,H6381,0))*IF(E6381="SGD",1,IF(E6381="USD",Settings!$B$22,IF(E6381="HKD",Settings!$B$23,1))))</f>
        <v>0</v>
      </c>
      <c r="P6381">
        <f>IF(OR(B6381="",C6381="",E6381=""),0,IF(A6381=2,H6381*IF(E6381="SGD",1,IF(E6381="USD",Settings!$B$22,IF(E6381="HKD",Settings!$B$23,1))),0))</f>
        <v>0</v>
      </c>
      <c r="Q6381" s="312">
        <f>IF(OR(J6381="",G6381=""),"",G6381+ROW()/1000000)</f>
      </c>
      <c r="R6381" s="247">
        <f>IF(Q6381="","",SUMIFS(Txn[Signed Units],Txn[Key],J6381,Txn[Transaction Order],"&lt;="&amp;Q6381))</f>
      </c>
    </row>
    <row r="6382" spans="10:18" ht="15" customHeight="1" x14ac:dyDescent="0.15">
      <c r="J6382" s="246">
        <f>IF(OR(B6382="",C6382="",E6382=""),"",B6382&amp;":"&amp;C6382&amp;":"&amp;E6382)</f>
      </c>
      <c r="K6382" s="247">
        <f>IF(A6382="","",A6382*D6382)</f>
      </c>
      <c r="L6382" s="246">
        <f>IF(A6382="","",IF(OR(A6382=1,A6382=0),H6382,0))</f>
      </c>
      <c r="M6382" s="246">
        <f>IF(A6382="","",IF(A6382=-1,H6382,0))</f>
      </c>
      <c r="N6382">
        <f>IF(J6382="","",IF(E6382="SGD",1,IF(E6382="USD",Settings!$B$22,IF(E6382="HKD",Settings!$B$23,1))))</f>
      </c>
      <c r="O6382">
        <f>IF(OR(B6382="",C6382="",E6382=""),0,(IF(A6382=-1,H6382,0)-IF(OR(A6382=1,A6382=0),H6382,0)+IF(A6382=2,H6382,0))*IF(E6382="SGD",1,IF(E6382="USD",Settings!$B$22,IF(E6382="HKD",Settings!$B$23,1))))</f>
        <v>0</v>
      </c>
      <c r="P6382">
        <f>IF(OR(B6382="",C6382="",E6382=""),0,IF(A6382=2,H6382*IF(E6382="SGD",1,IF(E6382="USD",Settings!$B$22,IF(E6382="HKD",Settings!$B$23,1))),0))</f>
        <v>0</v>
      </c>
      <c r="Q6382" s="312">
        <f>IF(OR(J6382="",G6382=""),"",G6382+ROW()/1000000)</f>
      </c>
      <c r="R6382" s="247">
        <f>IF(Q6382="","",SUMIFS(Txn[Signed Units],Txn[Key],J6382,Txn[Transaction Order],"&lt;="&amp;Q6382))</f>
      </c>
    </row>
    <row r="6383" spans="10:18" ht="15" customHeight="1" x14ac:dyDescent="0.15">
      <c r="J6383" s="246">
        <f>IF(OR(B6383="",C6383="",E6383=""),"",B6383&amp;":"&amp;C6383&amp;":"&amp;E6383)</f>
      </c>
      <c r="K6383" s="247">
        <f>IF(A6383="","",A6383*D6383)</f>
      </c>
      <c r="L6383" s="246">
        <f>IF(A6383="","",IF(OR(A6383=1,A6383=0),H6383,0))</f>
      </c>
      <c r="M6383" s="246">
        <f>IF(A6383="","",IF(A6383=-1,H6383,0))</f>
      </c>
      <c r="N6383">
        <f>IF(J6383="","",IF(E6383="SGD",1,IF(E6383="USD",Settings!$B$22,IF(E6383="HKD",Settings!$B$23,1))))</f>
      </c>
      <c r="O6383">
        <f>IF(OR(B6383="",C6383="",E6383=""),0,(IF(A6383=-1,H6383,0)-IF(OR(A6383=1,A6383=0),H6383,0)+IF(A6383=2,H6383,0))*IF(E6383="SGD",1,IF(E6383="USD",Settings!$B$22,IF(E6383="HKD",Settings!$B$23,1))))</f>
        <v>0</v>
      </c>
      <c r="P6383">
        <f>IF(OR(B6383="",C6383="",E6383=""),0,IF(A6383=2,H6383*IF(E6383="SGD",1,IF(E6383="USD",Settings!$B$22,IF(E6383="HKD",Settings!$B$23,1))),0))</f>
        <v>0</v>
      </c>
      <c r="Q6383" s="312">
        <f>IF(OR(J6383="",G6383=""),"",G6383+ROW()/1000000)</f>
      </c>
      <c r="R6383" s="247">
        <f>IF(Q6383="","",SUMIFS(Txn[Signed Units],Txn[Key],J6383,Txn[Transaction Order],"&lt;="&amp;Q6383))</f>
      </c>
    </row>
    <row r="6384" spans="10:18" ht="15" customHeight="1" x14ac:dyDescent="0.15">
      <c r="J6384" s="246">
        <f>IF(OR(B6384="",C6384="",E6384=""),"",B6384&amp;":"&amp;C6384&amp;":"&amp;E6384)</f>
      </c>
      <c r="K6384" s="247">
        <f>IF(A6384="","",A6384*D6384)</f>
      </c>
      <c r="L6384" s="246">
        <f>IF(A6384="","",IF(OR(A6384=1,A6384=0),H6384,0))</f>
      </c>
      <c r="M6384" s="246">
        <f>IF(A6384="","",IF(A6384=-1,H6384,0))</f>
      </c>
      <c r="N6384">
        <f>IF(J6384="","",IF(E6384="SGD",1,IF(E6384="USD",Settings!$B$22,IF(E6384="HKD",Settings!$B$23,1))))</f>
      </c>
      <c r="O6384">
        <f>IF(OR(B6384="",C6384="",E6384=""),0,(IF(A6384=-1,H6384,0)-IF(OR(A6384=1,A6384=0),H6384,0)+IF(A6384=2,H6384,0))*IF(E6384="SGD",1,IF(E6384="USD",Settings!$B$22,IF(E6384="HKD",Settings!$B$23,1))))</f>
        <v>0</v>
      </c>
      <c r="P6384">
        <f>IF(OR(B6384="",C6384="",E6384=""),0,IF(A6384=2,H6384*IF(E6384="SGD",1,IF(E6384="USD",Settings!$B$22,IF(E6384="HKD",Settings!$B$23,1))),0))</f>
        <v>0</v>
      </c>
      <c r="Q6384" s="312">
        <f>IF(OR(J6384="",G6384=""),"",G6384+ROW()/1000000)</f>
      </c>
      <c r="R6384" s="247">
        <f>IF(Q6384="","",SUMIFS(Txn[Signed Units],Txn[Key],J6384,Txn[Transaction Order],"&lt;="&amp;Q6384))</f>
      </c>
    </row>
    <row r="6385" spans="10:18" ht="15" customHeight="1" x14ac:dyDescent="0.15">
      <c r="J6385" s="246">
        <f>IF(OR(B6385="",C6385="",E6385=""),"",B6385&amp;":"&amp;C6385&amp;":"&amp;E6385)</f>
      </c>
      <c r="K6385" s="247">
        <f>IF(A6385="","",A6385*D6385)</f>
      </c>
      <c r="L6385" s="246">
        <f>IF(A6385="","",IF(OR(A6385=1,A6385=0),H6385,0))</f>
      </c>
      <c r="M6385" s="246">
        <f>IF(A6385="","",IF(A6385=-1,H6385,0))</f>
      </c>
      <c r="N6385">
        <f>IF(J6385="","",IF(E6385="SGD",1,IF(E6385="USD",Settings!$B$22,IF(E6385="HKD",Settings!$B$23,1))))</f>
      </c>
      <c r="O6385">
        <f>IF(OR(B6385="",C6385="",E6385=""),0,(IF(A6385=-1,H6385,0)-IF(OR(A6385=1,A6385=0),H6385,0)+IF(A6385=2,H6385,0))*IF(E6385="SGD",1,IF(E6385="USD",Settings!$B$22,IF(E6385="HKD",Settings!$B$23,1))))</f>
        <v>0</v>
      </c>
      <c r="P6385">
        <f>IF(OR(B6385="",C6385="",E6385=""),0,IF(A6385=2,H6385*IF(E6385="SGD",1,IF(E6385="USD",Settings!$B$22,IF(E6385="HKD",Settings!$B$23,1))),0))</f>
        <v>0</v>
      </c>
      <c r="Q6385" s="312">
        <f>IF(OR(J6385="",G6385=""),"",G6385+ROW()/1000000)</f>
      </c>
      <c r="R6385" s="247">
        <f>IF(Q6385="","",SUMIFS(Txn[Signed Units],Txn[Key],J6385,Txn[Transaction Order],"&lt;="&amp;Q6385))</f>
      </c>
    </row>
    <row r="6386" spans="10:18" ht="15" customHeight="1" x14ac:dyDescent="0.15">
      <c r="J6386" s="246">
        <f>IF(OR(B6386="",C6386="",E6386=""),"",B6386&amp;":"&amp;C6386&amp;":"&amp;E6386)</f>
      </c>
      <c r="K6386" s="247">
        <f>IF(A6386="","",A6386*D6386)</f>
      </c>
      <c r="L6386" s="246">
        <f>IF(A6386="","",IF(OR(A6386=1,A6386=0),H6386,0))</f>
      </c>
      <c r="M6386" s="246">
        <f>IF(A6386="","",IF(A6386=-1,H6386,0))</f>
      </c>
      <c r="N6386">
        <f>IF(J6386="","",IF(E6386="SGD",1,IF(E6386="USD",Settings!$B$22,IF(E6386="HKD",Settings!$B$23,1))))</f>
      </c>
      <c r="O6386">
        <f>IF(OR(B6386="",C6386="",E6386=""),0,(IF(A6386=-1,H6386,0)-IF(OR(A6386=1,A6386=0),H6386,0)+IF(A6386=2,H6386,0))*IF(E6386="SGD",1,IF(E6386="USD",Settings!$B$22,IF(E6386="HKD",Settings!$B$23,1))))</f>
        <v>0</v>
      </c>
      <c r="P6386">
        <f>IF(OR(B6386="",C6386="",E6386=""),0,IF(A6386=2,H6386*IF(E6386="SGD",1,IF(E6386="USD",Settings!$B$22,IF(E6386="HKD",Settings!$B$23,1))),0))</f>
        <v>0</v>
      </c>
      <c r="Q6386" s="312">
        <f>IF(OR(J6386="",G6386=""),"",G6386+ROW()/1000000)</f>
      </c>
      <c r="R6386" s="247">
        <f>IF(Q6386="","",SUMIFS(Txn[Signed Units],Txn[Key],J6386,Txn[Transaction Order],"&lt;="&amp;Q6386))</f>
      </c>
    </row>
    <row r="6387" spans="10:18" ht="15" customHeight="1" x14ac:dyDescent="0.15">
      <c r="J6387" s="246">
        <f>IF(OR(B6387="",C6387="",E6387=""),"",B6387&amp;":"&amp;C6387&amp;":"&amp;E6387)</f>
      </c>
      <c r="K6387" s="247">
        <f>IF(A6387="","",A6387*D6387)</f>
      </c>
      <c r="L6387" s="246">
        <f>IF(A6387="","",IF(OR(A6387=1,A6387=0),H6387,0))</f>
      </c>
      <c r="M6387" s="246">
        <f>IF(A6387="","",IF(A6387=-1,H6387,0))</f>
      </c>
      <c r="N6387">
        <f>IF(J6387="","",IF(E6387="SGD",1,IF(E6387="USD",Settings!$B$22,IF(E6387="HKD",Settings!$B$23,1))))</f>
      </c>
      <c r="O6387">
        <f>IF(OR(B6387="",C6387="",E6387=""),0,(IF(A6387=-1,H6387,0)-IF(OR(A6387=1,A6387=0),H6387,0)+IF(A6387=2,H6387,0))*IF(E6387="SGD",1,IF(E6387="USD",Settings!$B$22,IF(E6387="HKD",Settings!$B$23,1))))</f>
        <v>0</v>
      </c>
      <c r="P6387">
        <f>IF(OR(B6387="",C6387="",E6387=""),0,IF(A6387=2,H6387*IF(E6387="SGD",1,IF(E6387="USD",Settings!$B$22,IF(E6387="HKD",Settings!$B$23,1))),0))</f>
        <v>0</v>
      </c>
      <c r="Q6387" s="312">
        <f>IF(OR(J6387="",G6387=""),"",G6387+ROW()/1000000)</f>
      </c>
      <c r="R6387" s="247">
        <f>IF(Q6387="","",SUMIFS(Txn[Signed Units],Txn[Key],J6387,Txn[Transaction Order],"&lt;="&amp;Q6387))</f>
      </c>
    </row>
    <row r="6388" spans="10:18" ht="15" customHeight="1" x14ac:dyDescent="0.15">
      <c r="J6388" s="246">
        <f>IF(OR(B6388="",C6388="",E6388=""),"",B6388&amp;":"&amp;C6388&amp;":"&amp;E6388)</f>
      </c>
      <c r="K6388" s="247">
        <f>IF(A6388="","",A6388*D6388)</f>
      </c>
      <c r="L6388" s="246">
        <f>IF(A6388="","",IF(OR(A6388=1,A6388=0),H6388,0))</f>
      </c>
      <c r="M6388" s="246">
        <f>IF(A6388="","",IF(A6388=-1,H6388,0))</f>
      </c>
      <c r="N6388">
        <f>IF(J6388="","",IF(E6388="SGD",1,IF(E6388="USD",Settings!$B$22,IF(E6388="HKD",Settings!$B$23,1))))</f>
      </c>
      <c r="O6388">
        <f>IF(OR(B6388="",C6388="",E6388=""),0,(IF(A6388=-1,H6388,0)-IF(OR(A6388=1,A6388=0),H6388,0)+IF(A6388=2,H6388,0))*IF(E6388="SGD",1,IF(E6388="USD",Settings!$B$22,IF(E6388="HKD",Settings!$B$23,1))))</f>
        <v>0</v>
      </c>
      <c r="P6388">
        <f>IF(OR(B6388="",C6388="",E6388=""),0,IF(A6388=2,H6388*IF(E6388="SGD",1,IF(E6388="USD",Settings!$B$22,IF(E6388="HKD",Settings!$B$23,1))),0))</f>
        <v>0</v>
      </c>
      <c r="Q6388" s="312">
        <f>IF(OR(J6388="",G6388=""),"",G6388+ROW()/1000000)</f>
      </c>
      <c r="R6388" s="247">
        <f>IF(Q6388="","",SUMIFS(Txn[Signed Units],Txn[Key],J6388,Txn[Transaction Order],"&lt;="&amp;Q6388))</f>
      </c>
    </row>
    <row r="6389" spans="10:18" ht="15" customHeight="1" x14ac:dyDescent="0.15">
      <c r="J6389" s="246">
        <f>IF(OR(B6389="",C6389="",E6389=""),"",B6389&amp;":"&amp;C6389&amp;":"&amp;E6389)</f>
      </c>
      <c r="K6389" s="247">
        <f>IF(A6389="","",A6389*D6389)</f>
      </c>
      <c r="L6389" s="246">
        <f>IF(A6389="","",IF(OR(A6389=1,A6389=0),H6389,0))</f>
      </c>
      <c r="M6389" s="246">
        <f>IF(A6389="","",IF(A6389=-1,H6389,0))</f>
      </c>
      <c r="N6389">
        <f>IF(J6389="","",IF(E6389="SGD",1,IF(E6389="USD",Settings!$B$22,IF(E6389="HKD",Settings!$B$23,1))))</f>
      </c>
      <c r="O6389">
        <f>IF(OR(B6389="",C6389="",E6389=""),0,(IF(A6389=-1,H6389,0)-IF(OR(A6389=1,A6389=0),H6389,0)+IF(A6389=2,H6389,0))*IF(E6389="SGD",1,IF(E6389="USD",Settings!$B$22,IF(E6389="HKD",Settings!$B$23,1))))</f>
        <v>0</v>
      </c>
      <c r="P6389">
        <f>IF(OR(B6389="",C6389="",E6389=""),0,IF(A6389=2,H6389*IF(E6389="SGD",1,IF(E6389="USD",Settings!$B$22,IF(E6389="HKD",Settings!$B$23,1))),0))</f>
        <v>0</v>
      </c>
      <c r="Q6389" s="312">
        <f>IF(OR(J6389="",G6389=""),"",G6389+ROW()/1000000)</f>
      </c>
      <c r="R6389" s="247">
        <f>IF(Q6389="","",SUMIFS(Txn[Signed Units],Txn[Key],J6389,Txn[Transaction Order],"&lt;="&amp;Q6389))</f>
      </c>
    </row>
    <row r="6390" spans="10:18" ht="15" customHeight="1" x14ac:dyDescent="0.15">
      <c r="J6390" s="246">
        <f>IF(OR(B6390="",C6390="",E6390=""),"",B6390&amp;":"&amp;C6390&amp;":"&amp;E6390)</f>
      </c>
      <c r="K6390" s="247">
        <f>IF(A6390="","",A6390*D6390)</f>
      </c>
      <c r="L6390" s="246">
        <f>IF(A6390="","",IF(OR(A6390=1,A6390=0),H6390,0))</f>
      </c>
      <c r="M6390" s="246">
        <f>IF(A6390="","",IF(A6390=-1,H6390,0))</f>
      </c>
      <c r="N6390">
        <f>IF(J6390="","",IF(E6390="SGD",1,IF(E6390="USD",Settings!$B$22,IF(E6390="HKD",Settings!$B$23,1))))</f>
      </c>
      <c r="O6390">
        <f>IF(OR(B6390="",C6390="",E6390=""),0,(IF(A6390=-1,H6390,0)-IF(OR(A6390=1,A6390=0),H6390,0)+IF(A6390=2,H6390,0))*IF(E6390="SGD",1,IF(E6390="USD",Settings!$B$22,IF(E6390="HKD",Settings!$B$23,1))))</f>
        <v>0</v>
      </c>
      <c r="P6390">
        <f>IF(OR(B6390="",C6390="",E6390=""),0,IF(A6390=2,H6390*IF(E6390="SGD",1,IF(E6390="USD",Settings!$B$22,IF(E6390="HKD",Settings!$B$23,1))),0))</f>
        <v>0</v>
      </c>
      <c r="Q6390" s="312">
        <f>IF(OR(J6390="",G6390=""),"",G6390+ROW()/1000000)</f>
      </c>
      <c r="R6390" s="247">
        <f>IF(Q6390="","",SUMIFS(Txn[Signed Units],Txn[Key],J6390,Txn[Transaction Order],"&lt;="&amp;Q6390))</f>
      </c>
    </row>
    <row r="6391" spans="10:18" ht="15" customHeight="1" x14ac:dyDescent="0.15">
      <c r="J6391" s="246">
        <f>IF(OR(B6391="",C6391="",E6391=""),"",B6391&amp;":"&amp;C6391&amp;":"&amp;E6391)</f>
      </c>
      <c r="K6391" s="247">
        <f>IF(A6391="","",A6391*D6391)</f>
      </c>
      <c r="L6391" s="246">
        <f>IF(A6391="","",IF(OR(A6391=1,A6391=0),H6391,0))</f>
      </c>
      <c r="M6391" s="246">
        <f>IF(A6391="","",IF(A6391=-1,H6391,0))</f>
      </c>
      <c r="N6391">
        <f>IF(J6391="","",IF(E6391="SGD",1,IF(E6391="USD",Settings!$B$22,IF(E6391="HKD",Settings!$B$23,1))))</f>
      </c>
      <c r="O6391">
        <f>IF(OR(B6391="",C6391="",E6391=""),0,(IF(A6391=-1,H6391,0)-IF(OR(A6391=1,A6391=0),H6391,0)+IF(A6391=2,H6391,0))*IF(E6391="SGD",1,IF(E6391="USD",Settings!$B$22,IF(E6391="HKD",Settings!$B$23,1))))</f>
        <v>0</v>
      </c>
      <c r="P6391">
        <f>IF(OR(B6391="",C6391="",E6391=""),0,IF(A6391=2,H6391*IF(E6391="SGD",1,IF(E6391="USD",Settings!$B$22,IF(E6391="HKD",Settings!$B$23,1))),0))</f>
        <v>0</v>
      </c>
      <c r="Q6391" s="312">
        <f>IF(OR(J6391="",G6391=""),"",G6391+ROW()/1000000)</f>
      </c>
      <c r="R6391" s="247">
        <f>IF(Q6391="","",SUMIFS(Txn[Signed Units],Txn[Key],J6391,Txn[Transaction Order],"&lt;="&amp;Q6391))</f>
      </c>
    </row>
    <row r="6392" spans="10:18" ht="15" customHeight="1" x14ac:dyDescent="0.15">
      <c r="J6392" s="246">
        <f>IF(OR(B6392="",C6392="",E6392=""),"",B6392&amp;":"&amp;C6392&amp;":"&amp;E6392)</f>
      </c>
      <c r="K6392" s="247">
        <f>IF(A6392="","",A6392*D6392)</f>
      </c>
      <c r="L6392" s="246">
        <f>IF(A6392="","",IF(OR(A6392=1,A6392=0),H6392,0))</f>
      </c>
      <c r="M6392" s="246">
        <f>IF(A6392="","",IF(A6392=-1,H6392,0))</f>
      </c>
      <c r="N6392">
        <f>IF(J6392="","",IF(E6392="SGD",1,IF(E6392="USD",Settings!$B$22,IF(E6392="HKD",Settings!$B$23,1))))</f>
      </c>
      <c r="O6392">
        <f>IF(OR(B6392="",C6392="",E6392=""),0,(IF(A6392=-1,H6392,0)-IF(OR(A6392=1,A6392=0),H6392,0)+IF(A6392=2,H6392,0))*IF(E6392="SGD",1,IF(E6392="USD",Settings!$B$22,IF(E6392="HKD",Settings!$B$23,1))))</f>
        <v>0</v>
      </c>
      <c r="P6392">
        <f>IF(OR(B6392="",C6392="",E6392=""),0,IF(A6392=2,H6392*IF(E6392="SGD",1,IF(E6392="USD",Settings!$B$22,IF(E6392="HKD",Settings!$B$23,1))),0))</f>
        <v>0</v>
      </c>
      <c r="Q6392" s="312">
        <f>IF(OR(J6392="",G6392=""),"",G6392+ROW()/1000000)</f>
      </c>
      <c r="R6392" s="247">
        <f>IF(Q6392="","",SUMIFS(Txn[Signed Units],Txn[Key],J6392,Txn[Transaction Order],"&lt;="&amp;Q6392))</f>
      </c>
    </row>
    <row r="6393" spans="10:18" ht="15" customHeight="1" x14ac:dyDescent="0.15">
      <c r="J6393" s="246">
        <f>IF(OR(B6393="",C6393="",E6393=""),"",B6393&amp;":"&amp;C6393&amp;":"&amp;E6393)</f>
      </c>
      <c r="K6393" s="247">
        <f>IF(A6393="","",A6393*D6393)</f>
      </c>
      <c r="L6393" s="246">
        <f>IF(A6393="","",IF(OR(A6393=1,A6393=0),H6393,0))</f>
      </c>
      <c r="M6393" s="246">
        <f>IF(A6393="","",IF(A6393=-1,H6393,0))</f>
      </c>
      <c r="N6393">
        <f>IF(J6393="","",IF(E6393="SGD",1,IF(E6393="USD",Settings!$B$22,IF(E6393="HKD",Settings!$B$23,1))))</f>
      </c>
      <c r="O6393">
        <f>IF(OR(B6393="",C6393="",E6393=""),0,(IF(A6393=-1,H6393,0)-IF(OR(A6393=1,A6393=0),H6393,0)+IF(A6393=2,H6393,0))*IF(E6393="SGD",1,IF(E6393="USD",Settings!$B$22,IF(E6393="HKD",Settings!$B$23,1))))</f>
        <v>0</v>
      </c>
      <c r="P6393">
        <f>IF(OR(B6393="",C6393="",E6393=""),0,IF(A6393=2,H6393*IF(E6393="SGD",1,IF(E6393="USD",Settings!$B$22,IF(E6393="HKD",Settings!$B$23,1))),0))</f>
        <v>0</v>
      </c>
      <c r="Q6393" s="312">
        <f>IF(OR(J6393="",G6393=""),"",G6393+ROW()/1000000)</f>
      </c>
      <c r="R6393" s="247">
        <f>IF(Q6393="","",SUMIFS(Txn[Signed Units],Txn[Key],J6393,Txn[Transaction Order],"&lt;="&amp;Q6393))</f>
      </c>
    </row>
    <row r="6394" spans="10:18" ht="15" customHeight="1" x14ac:dyDescent="0.15">
      <c r="J6394" s="246">
        <f>IF(OR(B6394="",C6394="",E6394=""),"",B6394&amp;":"&amp;C6394&amp;":"&amp;E6394)</f>
      </c>
      <c r="K6394" s="247">
        <f>IF(A6394="","",A6394*D6394)</f>
      </c>
      <c r="L6394" s="246">
        <f>IF(A6394="","",IF(OR(A6394=1,A6394=0),H6394,0))</f>
      </c>
      <c r="M6394" s="246">
        <f>IF(A6394="","",IF(A6394=-1,H6394,0))</f>
      </c>
      <c r="N6394">
        <f>IF(J6394="","",IF(E6394="SGD",1,IF(E6394="USD",Settings!$B$22,IF(E6394="HKD",Settings!$B$23,1))))</f>
      </c>
      <c r="O6394">
        <f>IF(OR(B6394="",C6394="",E6394=""),0,(IF(A6394=-1,H6394,0)-IF(OR(A6394=1,A6394=0),H6394,0)+IF(A6394=2,H6394,0))*IF(E6394="SGD",1,IF(E6394="USD",Settings!$B$22,IF(E6394="HKD",Settings!$B$23,1))))</f>
        <v>0</v>
      </c>
      <c r="P6394">
        <f>IF(OR(B6394="",C6394="",E6394=""),0,IF(A6394=2,H6394*IF(E6394="SGD",1,IF(E6394="USD",Settings!$B$22,IF(E6394="HKD",Settings!$B$23,1))),0))</f>
        <v>0</v>
      </c>
      <c r="Q6394" s="312">
        <f>IF(OR(J6394="",G6394=""),"",G6394+ROW()/1000000)</f>
      </c>
      <c r="R6394" s="247">
        <f>IF(Q6394="","",SUMIFS(Txn[Signed Units],Txn[Key],J6394,Txn[Transaction Order],"&lt;="&amp;Q6394))</f>
      </c>
    </row>
    <row r="6395" spans="10:18" ht="15" customHeight="1" x14ac:dyDescent="0.15">
      <c r="J6395" s="246">
        <f>IF(OR(B6395="",C6395="",E6395=""),"",B6395&amp;":"&amp;C6395&amp;":"&amp;E6395)</f>
      </c>
      <c r="K6395" s="247">
        <f>IF(A6395="","",A6395*D6395)</f>
      </c>
      <c r="L6395" s="246">
        <f>IF(A6395="","",IF(OR(A6395=1,A6395=0),H6395,0))</f>
      </c>
      <c r="M6395" s="246">
        <f>IF(A6395="","",IF(A6395=-1,H6395,0))</f>
      </c>
      <c r="N6395">
        <f>IF(J6395="","",IF(E6395="SGD",1,IF(E6395="USD",Settings!$B$22,IF(E6395="HKD",Settings!$B$23,1))))</f>
      </c>
      <c r="O6395">
        <f>IF(OR(B6395="",C6395="",E6395=""),0,(IF(A6395=-1,H6395,0)-IF(OR(A6395=1,A6395=0),H6395,0)+IF(A6395=2,H6395,0))*IF(E6395="SGD",1,IF(E6395="USD",Settings!$B$22,IF(E6395="HKD",Settings!$B$23,1))))</f>
        <v>0</v>
      </c>
      <c r="P6395">
        <f>IF(OR(B6395="",C6395="",E6395=""),0,IF(A6395=2,H6395*IF(E6395="SGD",1,IF(E6395="USD",Settings!$B$22,IF(E6395="HKD",Settings!$B$23,1))),0))</f>
        <v>0</v>
      </c>
      <c r="Q6395" s="312">
        <f>IF(OR(J6395="",G6395=""),"",G6395+ROW()/1000000)</f>
      </c>
      <c r="R6395" s="247">
        <f>IF(Q6395="","",SUMIFS(Txn[Signed Units],Txn[Key],J6395,Txn[Transaction Order],"&lt;="&amp;Q6395))</f>
      </c>
    </row>
    <row r="6396" spans="10:18" ht="15" customHeight="1" x14ac:dyDescent="0.15">
      <c r="J6396" s="246">
        <f>IF(OR(B6396="",C6396="",E6396=""),"",B6396&amp;":"&amp;C6396&amp;":"&amp;E6396)</f>
      </c>
      <c r="K6396" s="247">
        <f>IF(A6396="","",A6396*D6396)</f>
      </c>
      <c r="L6396" s="246">
        <f>IF(A6396="","",IF(OR(A6396=1,A6396=0),H6396,0))</f>
      </c>
      <c r="M6396" s="246">
        <f>IF(A6396="","",IF(A6396=-1,H6396,0))</f>
      </c>
      <c r="N6396">
        <f>IF(J6396="","",IF(E6396="SGD",1,IF(E6396="USD",Settings!$B$22,IF(E6396="HKD",Settings!$B$23,1))))</f>
      </c>
      <c r="O6396">
        <f>IF(OR(B6396="",C6396="",E6396=""),0,(IF(A6396=-1,H6396,0)-IF(OR(A6396=1,A6396=0),H6396,0)+IF(A6396=2,H6396,0))*IF(E6396="SGD",1,IF(E6396="USD",Settings!$B$22,IF(E6396="HKD",Settings!$B$23,1))))</f>
        <v>0</v>
      </c>
      <c r="P6396">
        <f>IF(OR(B6396="",C6396="",E6396=""),0,IF(A6396=2,H6396*IF(E6396="SGD",1,IF(E6396="USD",Settings!$B$22,IF(E6396="HKD",Settings!$B$23,1))),0))</f>
        <v>0</v>
      </c>
      <c r="Q6396" s="312">
        <f>IF(OR(J6396="",G6396=""),"",G6396+ROW()/1000000)</f>
      </c>
      <c r="R6396" s="247">
        <f>IF(Q6396="","",SUMIFS(Txn[Signed Units],Txn[Key],J6396,Txn[Transaction Order],"&lt;="&amp;Q6396))</f>
      </c>
    </row>
    <row r="6397" spans="10:18" ht="15" customHeight="1" x14ac:dyDescent="0.15">
      <c r="J6397" s="246">
        <f>IF(OR(B6397="",C6397="",E6397=""),"",B6397&amp;":"&amp;C6397&amp;":"&amp;E6397)</f>
      </c>
      <c r="K6397" s="247">
        <f>IF(A6397="","",A6397*D6397)</f>
      </c>
      <c r="L6397" s="246">
        <f>IF(A6397="","",IF(OR(A6397=1,A6397=0),H6397,0))</f>
      </c>
      <c r="M6397" s="246">
        <f>IF(A6397="","",IF(A6397=-1,H6397,0))</f>
      </c>
      <c r="N6397">
        <f>IF(J6397="","",IF(E6397="SGD",1,IF(E6397="USD",Settings!$B$22,IF(E6397="HKD",Settings!$B$23,1))))</f>
      </c>
      <c r="O6397">
        <f>IF(OR(B6397="",C6397="",E6397=""),0,(IF(A6397=-1,H6397,0)-IF(OR(A6397=1,A6397=0),H6397,0)+IF(A6397=2,H6397,0))*IF(E6397="SGD",1,IF(E6397="USD",Settings!$B$22,IF(E6397="HKD",Settings!$B$23,1))))</f>
        <v>0</v>
      </c>
      <c r="P6397">
        <f>IF(OR(B6397="",C6397="",E6397=""),0,IF(A6397=2,H6397*IF(E6397="SGD",1,IF(E6397="USD",Settings!$B$22,IF(E6397="HKD",Settings!$B$23,1))),0))</f>
        <v>0</v>
      </c>
      <c r="Q6397" s="312">
        <f>IF(OR(J6397="",G6397=""),"",G6397+ROW()/1000000)</f>
      </c>
      <c r="R6397" s="247">
        <f>IF(Q6397="","",SUMIFS(Txn[Signed Units],Txn[Key],J6397,Txn[Transaction Order],"&lt;="&amp;Q6397))</f>
      </c>
    </row>
    <row r="6398" spans="10:18" ht="15" customHeight="1" x14ac:dyDescent="0.15">
      <c r="J6398" s="246">
        <f>IF(OR(B6398="",C6398="",E6398=""),"",B6398&amp;":"&amp;C6398&amp;":"&amp;E6398)</f>
      </c>
      <c r="K6398" s="247">
        <f>IF(A6398="","",A6398*D6398)</f>
      </c>
      <c r="L6398" s="246">
        <f>IF(A6398="","",IF(OR(A6398=1,A6398=0),H6398,0))</f>
      </c>
      <c r="M6398" s="246">
        <f>IF(A6398="","",IF(A6398=-1,H6398,0))</f>
      </c>
      <c r="N6398">
        <f>IF(J6398="","",IF(E6398="SGD",1,IF(E6398="USD",Settings!$B$22,IF(E6398="HKD",Settings!$B$23,1))))</f>
      </c>
      <c r="O6398">
        <f>IF(OR(B6398="",C6398="",E6398=""),0,(IF(A6398=-1,H6398,0)-IF(OR(A6398=1,A6398=0),H6398,0)+IF(A6398=2,H6398,0))*IF(E6398="SGD",1,IF(E6398="USD",Settings!$B$22,IF(E6398="HKD",Settings!$B$23,1))))</f>
        <v>0</v>
      </c>
      <c r="P6398">
        <f>IF(OR(B6398="",C6398="",E6398=""),0,IF(A6398=2,H6398*IF(E6398="SGD",1,IF(E6398="USD",Settings!$B$22,IF(E6398="HKD",Settings!$B$23,1))),0))</f>
        <v>0</v>
      </c>
      <c r="Q6398" s="312">
        <f>IF(OR(J6398="",G6398=""),"",G6398+ROW()/1000000)</f>
      </c>
      <c r="R6398" s="247">
        <f>IF(Q6398="","",SUMIFS(Txn[Signed Units],Txn[Key],J6398,Txn[Transaction Order],"&lt;="&amp;Q6398))</f>
      </c>
    </row>
    <row r="6399" spans="10:18" ht="15" customHeight="1" x14ac:dyDescent="0.15">
      <c r="J6399" s="246">
        <f>IF(OR(B6399="",C6399="",E6399=""),"",B6399&amp;":"&amp;C6399&amp;":"&amp;E6399)</f>
      </c>
      <c r="K6399" s="247">
        <f>IF(A6399="","",A6399*D6399)</f>
      </c>
      <c r="L6399" s="246">
        <f>IF(A6399="","",IF(OR(A6399=1,A6399=0),H6399,0))</f>
      </c>
      <c r="M6399" s="246">
        <f>IF(A6399="","",IF(A6399=-1,H6399,0))</f>
      </c>
      <c r="N6399">
        <f>IF(J6399="","",IF(E6399="SGD",1,IF(E6399="USD",Settings!$B$22,IF(E6399="HKD",Settings!$B$23,1))))</f>
      </c>
      <c r="O6399">
        <f>IF(OR(B6399="",C6399="",E6399=""),0,(IF(A6399=-1,H6399,0)-IF(OR(A6399=1,A6399=0),H6399,0)+IF(A6399=2,H6399,0))*IF(E6399="SGD",1,IF(E6399="USD",Settings!$B$22,IF(E6399="HKD",Settings!$B$23,1))))</f>
        <v>0</v>
      </c>
      <c r="P6399">
        <f>IF(OR(B6399="",C6399="",E6399=""),0,IF(A6399=2,H6399*IF(E6399="SGD",1,IF(E6399="USD",Settings!$B$22,IF(E6399="HKD",Settings!$B$23,1))),0))</f>
        <v>0</v>
      </c>
      <c r="Q6399" s="312">
        <f>IF(OR(J6399="",G6399=""),"",G6399+ROW()/1000000)</f>
      </c>
      <c r="R6399" s="247">
        <f>IF(Q6399="","",SUMIFS(Txn[Signed Units],Txn[Key],J6399,Txn[Transaction Order],"&lt;="&amp;Q6399))</f>
      </c>
    </row>
    <row r="6400" spans="10:18" ht="15" customHeight="1" x14ac:dyDescent="0.15">
      <c r="J6400" s="246">
        <f>IF(OR(B6400="",C6400="",E6400=""),"",B6400&amp;":"&amp;C6400&amp;":"&amp;E6400)</f>
      </c>
      <c r="K6400" s="247">
        <f>IF(A6400="","",A6400*D6400)</f>
      </c>
      <c r="L6400" s="246">
        <f>IF(A6400="","",IF(OR(A6400=1,A6400=0),H6400,0))</f>
      </c>
      <c r="M6400" s="246">
        <f>IF(A6400="","",IF(A6400=-1,H6400,0))</f>
      </c>
      <c r="N6400">
        <f>IF(J6400="","",IF(E6400="SGD",1,IF(E6400="USD",Settings!$B$22,IF(E6400="HKD",Settings!$B$23,1))))</f>
      </c>
      <c r="O6400">
        <f>IF(OR(B6400="",C6400="",E6400=""),0,(IF(A6400=-1,H6400,0)-IF(OR(A6400=1,A6400=0),H6400,0)+IF(A6400=2,H6400,0))*IF(E6400="SGD",1,IF(E6400="USD",Settings!$B$22,IF(E6400="HKD",Settings!$B$23,1))))</f>
        <v>0</v>
      </c>
      <c r="P6400">
        <f>IF(OR(B6400="",C6400="",E6400=""),0,IF(A6400=2,H6400*IF(E6400="SGD",1,IF(E6400="USD",Settings!$B$22,IF(E6400="HKD",Settings!$B$23,1))),0))</f>
        <v>0</v>
      </c>
      <c r="Q6400" s="312">
        <f>IF(OR(J6400="",G6400=""),"",G6400+ROW()/1000000)</f>
      </c>
      <c r="R6400" s="247">
        <f>IF(Q6400="","",SUMIFS(Txn[Signed Units],Txn[Key],J6400,Txn[Transaction Order],"&lt;="&amp;Q6400))</f>
      </c>
    </row>
    <row r="6401" spans="10:18" ht="15" customHeight="1" x14ac:dyDescent="0.15">
      <c r="J6401" s="246">
        <f>IF(OR(B6401="",C6401="",E6401=""),"",B6401&amp;":"&amp;C6401&amp;":"&amp;E6401)</f>
      </c>
      <c r="K6401" s="247">
        <f>IF(A6401="","",A6401*D6401)</f>
      </c>
      <c r="L6401" s="246">
        <f>IF(A6401="","",IF(OR(A6401=1,A6401=0),H6401,0))</f>
      </c>
      <c r="M6401" s="246">
        <f>IF(A6401="","",IF(A6401=-1,H6401,0))</f>
      </c>
      <c r="N6401">
        <f>IF(J6401="","",IF(E6401="SGD",1,IF(E6401="USD",Settings!$B$22,IF(E6401="HKD",Settings!$B$23,1))))</f>
      </c>
      <c r="O6401">
        <f>IF(OR(B6401="",C6401="",E6401=""),0,(IF(A6401=-1,H6401,0)-IF(OR(A6401=1,A6401=0),H6401,0)+IF(A6401=2,H6401,0))*IF(E6401="SGD",1,IF(E6401="USD",Settings!$B$22,IF(E6401="HKD",Settings!$B$23,1))))</f>
        <v>0</v>
      </c>
      <c r="P6401">
        <f>IF(OR(B6401="",C6401="",E6401=""),0,IF(A6401=2,H6401*IF(E6401="SGD",1,IF(E6401="USD",Settings!$B$22,IF(E6401="HKD",Settings!$B$23,1))),0))</f>
        <v>0</v>
      </c>
      <c r="Q6401" s="312">
        <f>IF(OR(J6401="",G6401=""),"",G6401+ROW()/1000000)</f>
      </c>
      <c r="R6401" s="247">
        <f>IF(Q6401="","",SUMIFS(Txn[Signed Units],Txn[Key],J6401,Txn[Transaction Order],"&lt;="&amp;Q6401))</f>
      </c>
    </row>
    <row r="6402" spans="10:18" ht="15" customHeight="1" x14ac:dyDescent="0.15">
      <c r="J6402" s="246">
        <f>IF(OR(B6402="",C6402="",E6402=""),"",B6402&amp;":"&amp;C6402&amp;":"&amp;E6402)</f>
      </c>
      <c r="K6402" s="247">
        <f>IF(A6402="","",A6402*D6402)</f>
      </c>
      <c r="L6402" s="246">
        <f>IF(A6402="","",IF(OR(A6402=1,A6402=0),H6402,0))</f>
      </c>
      <c r="M6402" s="246">
        <f>IF(A6402="","",IF(A6402=-1,H6402,0))</f>
      </c>
      <c r="N6402">
        <f>IF(J6402="","",IF(E6402="SGD",1,IF(E6402="USD",Settings!$B$22,IF(E6402="HKD",Settings!$B$23,1))))</f>
      </c>
      <c r="O6402">
        <f>IF(OR(B6402="",C6402="",E6402=""),0,(IF(A6402=-1,H6402,0)-IF(OR(A6402=1,A6402=0),H6402,0)+IF(A6402=2,H6402,0))*IF(E6402="SGD",1,IF(E6402="USD",Settings!$B$22,IF(E6402="HKD",Settings!$B$23,1))))</f>
        <v>0</v>
      </c>
      <c r="P6402">
        <f>IF(OR(B6402="",C6402="",E6402=""),0,IF(A6402=2,H6402*IF(E6402="SGD",1,IF(E6402="USD",Settings!$B$22,IF(E6402="HKD",Settings!$B$23,1))),0))</f>
        <v>0</v>
      </c>
      <c r="Q6402" s="312">
        <f>IF(OR(J6402="",G6402=""),"",G6402+ROW()/1000000)</f>
      </c>
      <c r="R6402" s="247">
        <f>IF(Q6402="","",SUMIFS(Txn[Signed Units],Txn[Key],J6402,Txn[Transaction Order],"&lt;="&amp;Q6402))</f>
      </c>
    </row>
    <row r="6403" spans="10:18" ht="15" customHeight="1" x14ac:dyDescent="0.15">
      <c r="J6403" s="246">
        <f>IF(OR(B6403="",C6403="",E6403=""),"",B6403&amp;":"&amp;C6403&amp;":"&amp;E6403)</f>
      </c>
      <c r="K6403" s="247">
        <f>IF(A6403="","",A6403*D6403)</f>
      </c>
      <c r="L6403" s="246">
        <f>IF(A6403="","",IF(OR(A6403=1,A6403=0),H6403,0))</f>
      </c>
      <c r="M6403" s="246">
        <f>IF(A6403="","",IF(A6403=-1,H6403,0))</f>
      </c>
      <c r="N6403">
        <f>IF(J6403="","",IF(E6403="SGD",1,IF(E6403="USD",Settings!$B$22,IF(E6403="HKD",Settings!$B$23,1))))</f>
      </c>
      <c r="O6403">
        <f>IF(OR(B6403="",C6403="",E6403=""),0,(IF(A6403=-1,H6403,0)-IF(OR(A6403=1,A6403=0),H6403,0)+IF(A6403=2,H6403,0))*IF(E6403="SGD",1,IF(E6403="USD",Settings!$B$22,IF(E6403="HKD",Settings!$B$23,1))))</f>
        <v>0</v>
      </c>
      <c r="P6403">
        <f>IF(OR(B6403="",C6403="",E6403=""),0,IF(A6403=2,H6403*IF(E6403="SGD",1,IF(E6403="USD",Settings!$B$22,IF(E6403="HKD",Settings!$B$23,1))),0))</f>
        <v>0</v>
      </c>
      <c r="Q6403" s="312">
        <f>IF(OR(J6403="",G6403=""),"",G6403+ROW()/1000000)</f>
      </c>
      <c r="R6403" s="247">
        <f>IF(Q6403="","",SUMIFS(Txn[Signed Units],Txn[Key],J6403,Txn[Transaction Order],"&lt;="&amp;Q6403))</f>
      </c>
    </row>
    <row r="6404" spans="10:18" ht="15" customHeight="1" x14ac:dyDescent="0.15">
      <c r="J6404" s="246">
        <f>IF(OR(B6404="",C6404="",E6404=""),"",B6404&amp;":"&amp;C6404&amp;":"&amp;E6404)</f>
      </c>
      <c r="K6404" s="247">
        <f>IF(A6404="","",A6404*D6404)</f>
      </c>
      <c r="L6404" s="246">
        <f>IF(A6404="","",IF(OR(A6404=1,A6404=0),H6404,0))</f>
      </c>
      <c r="M6404" s="246">
        <f>IF(A6404="","",IF(A6404=-1,H6404,0))</f>
      </c>
      <c r="N6404">
        <f>IF(J6404="","",IF(E6404="SGD",1,IF(E6404="USD",Settings!$B$22,IF(E6404="HKD",Settings!$B$23,1))))</f>
      </c>
      <c r="O6404">
        <f>IF(OR(B6404="",C6404="",E6404=""),0,(IF(A6404=-1,H6404,0)-IF(OR(A6404=1,A6404=0),H6404,0)+IF(A6404=2,H6404,0))*IF(E6404="SGD",1,IF(E6404="USD",Settings!$B$22,IF(E6404="HKD",Settings!$B$23,1))))</f>
        <v>0</v>
      </c>
      <c r="P6404">
        <f>IF(OR(B6404="",C6404="",E6404=""),0,IF(A6404=2,H6404*IF(E6404="SGD",1,IF(E6404="USD",Settings!$B$22,IF(E6404="HKD",Settings!$B$23,1))),0))</f>
        <v>0</v>
      </c>
      <c r="Q6404" s="312">
        <f>IF(OR(J6404="",G6404=""),"",G6404+ROW()/1000000)</f>
      </c>
      <c r="R6404" s="247">
        <f>IF(Q6404="","",SUMIFS(Txn[Signed Units],Txn[Key],J6404,Txn[Transaction Order],"&lt;="&amp;Q6404))</f>
      </c>
    </row>
    <row r="6405" spans="10:18" ht="15" customHeight="1" x14ac:dyDescent="0.15">
      <c r="J6405" s="246">
        <f>IF(OR(B6405="",C6405="",E6405=""),"",B6405&amp;":"&amp;C6405&amp;":"&amp;E6405)</f>
      </c>
      <c r="K6405" s="247">
        <f>IF(A6405="","",A6405*D6405)</f>
      </c>
      <c r="L6405" s="246">
        <f>IF(A6405="","",IF(OR(A6405=1,A6405=0),H6405,0))</f>
      </c>
      <c r="M6405" s="246">
        <f>IF(A6405="","",IF(A6405=-1,H6405,0))</f>
      </c>
      <c r="N6405">
        <f>IF(J6405="","",IF(E6405="SGD",1,IF(E6405="USD",Settings!$B$22,IF(E6405="HKD",Settings!$B$23,1))))</f>
      </c>
      <c r="O6405">
        <f>IF(OR(B6405="",C6405="",E6405=""),0,(IF(A6405=-1,H6405,0)-IF(OR(A6405=1,A6405=0),H6405,0)+IF(A6405=2,H6405,0))*IF(E6405="SGD",1,IF(E6405="USD",Settings!$B$22,IF(E6405="HKD",Settings!$B$23,1))))</f>
        <v>0</v>
      </c>
      <c r="P6405">
        <f>IF(OR(B6405="",C6405="",E6405=""),0,IF(A6405=2,H6405*IF(E6405="SGD",1,IF(E6405="USD",Settings!$B$22,IF(E6405="HKD",Settings!$B$23,1))),0))</f>
        <v>0</v>
      </c>
      <c r="Q6405" s="312">
        <f>IF(OR(J6405="",G6405=""),"",G6405+ROW()/1000000)</f>
      </c>
      <c r="R6405" s="247">
        <f>IF(Q6405="","",SUMIFS(Txn[Signed Units],Txn[Key],J6405,Txn[Transaction Order],"&lt;="&amp;Q6405))</f>
      </c>
    </row>
    <row r="6406" spans="10:18" ht="15" customHeight="1" x14ac:dyDescent="0.15">
      <c r="J6406" s="246">
        <f>IF(OR(B6406="",C6406="",E6406=""),"",B6406&amp;":"&amp;C6406&amp;":"&amp;E6406)</f>
      </c>
      <c r="K6406" s="247">
        <f>IF(A6406="","",A6406*D6406)</f>
      </c>
      <c r="L6406" s="246">
        <f>IF(A6406="","",IF(OR(A6406=1,A6406=0),H6406,0))</f>
      </c>
      <c r="M6406" s="246">
        <f>IF(A6406="","",IF(A6406=-1,H6406,0))</f>
      </c>
      <c r="N6406">
        <f>IF(J6406="","",IF(E6406="SGD",1,IF(E6406="USD",Settings!$B$22,IF(E6406="HKD",Settings!$B$23,1))))</f>
      </c>
      <c r="O6406">
        <f>IF(OR(B6406="",C6406="",E6406=""),0,(IF(A6406=-1,H6406,0)-IF(OR(A6406=1,A6406=0),H6406,0)+IF(A6406=2,H6406,0))*IF(E6406="SGD",1,IF(E6406="USD",Settings!$B$22,IF(E6406="HKD",Settings!$B$23,1))))</f>
        <v>0</v>
      </c>
      <c r="P6406">
        <f>IF(OR(B6406="",C6406="",E6406=""),0,IF(A6406=2,H6406*IF(E6406="SGD",1,IF(E6406="USD",Settings!$B$22,IF(E6406="HKD",Settings!$B$23,1))),0))</f>
        <v>0</v>
      </c>
      <c r="Q6406" s="312">
        <f>IF(OR(J6406="",G6406=""),"",G6406+ROW()/1000000)</f>
      </c>
      <c r="R6406" s="247">
        <f>IF(Q6406="","",SUMIFS(Txn[Signed Units],Txn[Key],J6406,Txn[Transaction Order],"&lt;="&amp;Q6406))</f>
      </c>
    </row>
    <row r="6407" spans="10:18" ht="15" customHeight="1" x14ac:dyDescent="0.15">
      <c r="J6407" s="246">
        <f>IF(OR(B6407="",C6407="",E6407=""),"",B6407&amp;":"&amp;C6407&amp;":"&amp;E6407)</f>
      </c>
      <c r="K6407" s="247">
        <f>IF(A6407="","",A6407*D6407)</f>
      </c>
      <c r="L6407" s="246">
        <f>IF(A6407="","",IF(OR(A6407=1,A6407=0),H6407,0))</f>
      </c>
      <c r="M6407" s="246">
        <f>IF(A6407="","",IF(A6407=-1,H6407,0))</f>
      </c>
      <c r="N6407">
        <f>IF(J6407="","",IF(E6407="SGD",1,IF(E6407="USD",Settings!$B$22,IF(E6407="HKD",Settings!$B$23,1))))</f>
      </c>
      <c r="O6407">
        <f>IF(OR(B6407="",C6407="",E6407=""),0,(IF(A6407=-1,H6407,0)-IF(OR(A6407=1,A6407=0),H6407,0)+IF(A6407=2,H6407,0))*IF(E6407="SGD",1,IF(E6407="USD",Settings!$B$22,IF(E6407="HKD",Settings!$B$23,1))))</f>
        <v>0</v>
      </c>
      <c r="P6407">
        <f>IF(OR(B6407="",C6407="",E6407=""),0,IF(A6407=2,H6407*IF(E6407="SGD",1,IF(E6407="USD",Settings!$B$22,IF(E6407="HKD",Settings!$B$23,1))),0))</f>
        <v>0</v>
      </c>
      <c r="Q6407" s="312">
        <f>IF(OR(J6407="",G6407=""),"",G6407+ROW()/1000000)</f>
      </c>
      <c r="R6407" s="247">
        <f>IF(Q6407="","",SUMIFS(Txn[Signed Units],Txn[Key],J6407,Txn[Transaction Order],"&lt;="&amp;Q6407))</f>
      </c>
    </row>
    <row r="6408" spans="10:18" ht="15" customHeight="1" x14ac:dyDescent="0.15">
      <c r="J6408" s="246">
        <f>IF(OR(B6408="",C6408="",E6408=""),"",B6408&amp;":"&amp;C6408&amp;":"&amp;E6408)</f>
      </c>
      <c r="K6408" s="247">
        <f>IF(A6408="","",A6408*D6408)</f>
      </c>
      <c r="L6408" s="246">
        <f>IF(A6408="","",IF(OR(A6408=1,A6408=0),H6408,0))</f>
      </c>
      <c r="M6408" s="246">
        <f>IF(A6408="","",IF(A6408=-1,H6408,0))</f>
      </c>
      <c r="N6408">
        <f>IF(J6408="","",IF(E6408="SGD",1,IF(E6408="USD",Settings!$B$22,IF(E6408="HKD",Settings!$B$23,1))))</f>
      </c>
      <c r="O6408">
        <f>IF(OR(B6408="",C6408="",E6408=""),0,(IF(A6408=-1,H6408,0)-IF(OR(A6408=1,A6408=0),H6408,0)+IF(A6408=2,H6408,0))*IF(E6408="SGD",1,IF(E6408="USD",Settings!$B$22,IF(E6408="HKD",Settings!$B$23,1))))</f>
        <v>0</v>
      </c>
      <c r="P6408">
        <f>IF(OR(B6408="",C6408="",E6408=""),0,IF(A6408=2,H6408*IF(E6408="SGD",1,IF(E6408="USD",Settings!$B$22,IF(E6408="HKD",Settings!$B$23,1))),0))</f>
        <v>0</v>
      </c>
      <c r="Q6408" s="312">
        <f>IF(OR(J6408="",G6408=""),"",G6408+ROW()/1000000)</f>
      </c>
      <c r="R6408" s="247">
        <f>IF(Q6408="","",SUMIFS(Txn[Signed Units],Txn[Key],J6408,Txn[Transaction Order],"&lt;="&amp;Q6408))</f>
      </c>
    </row>
    <row r="6409" spans="10:18" ht="15" customHeight="1" x14ac:dyDescent="0.15">
      <c r="J6409" s="246">
        <f>IF(OR(B6409="",C6409="",E6409=""),"",B6409&amp;":"&amp;C6409&amp;":"&amp;E6409)</f>
      </c>
      <c r="K6409" s="247">
        <f>IF(A6409="","",A6409*D6409)</f>
      </c>
      <c r="L6409" s="246">
        <f>IF(A6409="","",IF(OR(A6409=1,A6409=0),H6409,0))</f>
      </c>
      <c r="M6409" s="246">
        <f>IF(A6409="","",IF(A6409=-1,H6409,0))</f>
      </c>
      <c r="N6409">
        <f>IF(J6409="","",IF(E6409="SGD",1,IF(E6409="USD",Settings!$B$22,IF(E6409="HKD",Settings!$B$23,1))))</f>
      </c>
      <c r="O6409">
        <f>IF(OR(B6409="",C6409="",E6409=""),0,(IF(A6409=-1,H6409,0)-IF(OR(A6409=1,A6409=0),H6409,0)+IF(A6409=2,H6409,0))*IF(E6409="SGD",1,IF(E6409="USD",Settings!$B$22,IF(E6409="HKD",Settings!$B$23,1))))</f>
        <v>0</v>
      </c>
      <c r="P6409">
        <f>IF(OR(B6409="",C6409="",E6409=""),0,IF(A6409=2,H6409*IF(E6409="SGD",1,IF(E6409="USD",Settings!$B$22,IF(E6409="HKD",Settings!$B$23,1))),0))</f>
        <v>0</v>
      </c>
      <c r="Q6409" s="312">
        <f>IF(OR(J6409="",G6409=""),"",G6409+ROW()/1000000)</f>
      </c>
      <c r="R6409" s="247">
        <f>IF(Q6409="","",SUMIFS(Txn[Signed Units],Txn[Key],J6409,Txn[Transaction Order],"&lt;="&amp;Q6409))</f>
      </c>
    </row>
    <row r="6410" spans="10:18" ht="15" customHeight="1" x14ac:dyDescent="0.15">
      <c r="J6410" s="246">
        <f>IF(OR(B6410="",C6410="",E6410=""),"",B6410&amp;":"&amp;C6410&amp;":"&amp;E6410)</f>
      </c>
      <c r="K6410" s="247">
        <f>IF(A6410="","",A6410*D6410)</f>
      </c>
      <c r="L6410" s="246">
        <f>IF(A6410="","",IF(OR(A6410=1,A6410=0),H6410,0))</f>
      </c>
      <c r="M6410" s="246">
        <f>IF(A6410="","",IF(A6410=-1,H6410,0))</f>
      </c>
      <c r="N6410">
        <f>IF(J6410="","",IF(E6410="SGD",1,IF(E6410="USD",Settings!$B$22,IF(E6410="HKD",Settings!$B$23,1))))</f>
      </c>
      <c r="O6410">
        <f>IF(OR(B6410="",C6410="",E6410=""),0,(IF(A6410=-1,H6410,0)-IF(OR(A6410=1,A6410=0),H6410,0)+IF(A6410=2,H6410,0))*IF(E6410="SGD",1,IF(E6410="USD",Settings!$B$22,IF(E6410="HKD",Settings!$B$23,1))))</f>
        <v>0</v>
      </c>
      <c r="P6410">
        <f>IF(OR(B6410="",C6410="",E6410=""),0,IF(A6410=2,H6410*IF(E6410="SGD",1,IF(E6410="USD",Settings!$B$22,IF(E6410="HKD",Settings!$B$23,1))),0))</f>
        <v>0</v>
      </c>
      <c r="Q6410" s="312">
        <f>IF(OR(J6410="",G6410=""),"",G6410+ROW()/1000000)</f>
      </c>
      <c r="R6410" s="247">
        <f>IF(Q6410="","",SUMIFS(Txn[Signed Units],Txn[Key],J6410,Txn[Transaction Order],"&lt;="&amp;Q6410))</f>
      </c>
    </row>
    <row r="6411" spans="10:18" ht="15" customHeight="1" x14ac:dyDescent="0.15">
      <c r="J6411" s="246">
        <f>IF(OR(B6411="",C6411="",E6411=""),"",B6411&amp;":"&amp;C6411&amp;":"&amp;E6411)</f>
      </c>
      <c r="K6411" s="247">
        <f>IF(A6411="","",A6411*D6411)</f>
      </c>
      <c r="L6411" s="246">
        <f>IF(A6411="","",IF(OR(A6411=1,A6411=0),H6411,0))</f>
      </c>
      <c r="M6411" s="246">
        <f>IF(A6411="","",IF(A6411=-1,H6411,0))</f>
      </c>
      <c r="N6411">
        <f>IF(J6411="","",IF(E6411="SGD",1,IF(E6411="USD",Settings!$B$22,IF(E6411="HKD",Settings!$B$23,1))))</f>
      </c>
      <c r="O6411">
        <f>IF(OR(B6411="",C6411="",E6411=""),0,(IF(A6411=-1,H6411,0)-IF(OR(A6411=1,A6411=0),H6411,0)+IF(A6411=2,H6411,0))*IF(E6411="SGD",1,IF(E6411="USD",Settings!$B$22,IF(E6411="HKD",Settings!$B$23,1))))</f>
        <v>0</v>
      </c>
      <c r="P6411">
        <f>IF(OR(B6411="",C6411="",E6411=""),0,IF(A6411=2,H6411*IF(E6411="SGD",1,IF(E6411="USD",Settings!$B$22,IF(E6411="HKD",Settings!$B$23,1))),0))</f>
        <v>0</v>
      </c>
      <c r="Q6411" s="312">
        <f>IF(OR(J6411="",G6411=""),"",G6411+ROW()/1000000)</f>
      </c>
      <c r="R6411" s="247">
        <f>IF(Q6411="","",SUMIFS(Txn[Signed Units],Txn[Key],J6411,Txn[Transaction Order],"&lt;="&amp;Q6411))</f>
      </c>
    </row>
    <row r="6412" spans="10:18" ht="15" customHeight="1" x14ac:dyDescent="0.15">
      <c r="J6412" s="246">
        <f>IF(OR(B6412="",C6412="",E6412=""),"",B6412&amp;":"&amp;C6412&amp;":"&amp;E6412)</f>
      </c>
      <c r="K6412" s="247">
        <f>IF(A6412="","",A6412*D6412)</f>
      </c>
      <c r="L6412" s="246">
        <f>IF(A6412="","",IF(OR(A6412=1,A6412=0),H6412,0))</f>
      </c>
      <c r="M6412" s="246">
        <f>IF(A6412="","",IF(A6412=-1,H6412,0))</f>
      </c>
      <c r="N6412">
        <f>IF(J6412="","",IF(E6412="SGD",1,IF(E6412="USD",Settings!$B$22,IF(E6412="HKD",Settings!$B$23,1))))</f>
      </c>
      <c r="O6412">
        <f>IF(OR(B6412="",C6412="",E6412=""),0,(IF(A6412=-1,H6412,0)-IF(OR(A6412=1,A6412=0),H6412,0)+IF(A6412=2,H6412,0))*IF(E6412="SGD",1,IF(E6412="USD",Settings!$B$22,IF(E6412="HKD",Settings!$B$23,1))))</f>
        <v>0</v>
      </c>
      <c r="P6412">
        <f>IF(OR(B6412="",C6412="",E6412=""),0,IF(A6412=2,H6412*IF(E6412="SGD",1,IF(E6412="USD",Settings!$B$22,IF(E6412="HKD",Settings!$B$23,1))),0))</f>
        <v>0</v>
      </c>
      <c r="Q6412" s="312">
        <f>IF(OR(J6412="",G6412=""),"",G6412+ROW()/1000000)</f>
      </c>
      <c r="R6412" s="247">
        <f>IF(Q6412="","",SUMIFS(Txn[Signed Units],Txn[Key],J6412,Txn[Transaction Order],"&lt;="&amp;Q6412))</f>
      </c>
    </row>
    <row r="6413" spans="10:18" ht="15" customHeight="1" x14ac:dyDescent="0.15">
      <c r="J6413" s="246">
        <f>IF(OR(B6413="",C6413="",E6413=""),"",B6413&amp;":"&amp;C6413&amp;":"&amp;E6413)</f>
      </c>
      <c r="K6413" s="247">
        <f>IF(A6413="","",A6413*D6413)</f>
      </c>
      <c r="L6413" s="246">
        <f>IF(A6413="","",IF(OR(A6413=1,A6413=0),H6413,0))</f>
      </c>
      <c r="M6413" s="246">
        <f>IF(A6413="","",IF(A6413=-1,H6413,0))</f>
      </c>
      <c r="N6413">
        <f>IF(J6413="","",IF(E6413="SGD",1,IF(E6413="USD",Settings!$B$22,IF(E6413="HKD",Settings!$B$23,1))))</f>
      </c>
      <c r="O6413">
        <f>IF(OR(B6413="",C6413="",E6413=""),0,(IF(A6413=-1,H6413,0)-IF(OR(A6413=1,A6413=0),H6413,0)+IF(A6413=2,H6413,0))*IF(E6413="SGD",1,IF(E6413="USD",Settings!$B$22,IF(E6413="HKD",Settings!$B$23,1))))</f>
        <v>0</v>
      </c>
      <c r="P6413">
        <f>IF(OR(B6413="",C6413="",E6413=""),0,IF(A6413=2,H6413*IF(E6413="SGD",1,IF(E6413="USD",Settings!$B$22,IF(E6413="HKD",Settings!$B$23,1))),0))</f>
        <v>0</v>
      </c>
      <c r="Q6413" s="312">
        <f>IF(OR(J6413="",G6413=""),"",G6413+ROW()/1000000)</f>
      </c>
      <c r="R6413" s="247">
        <f>IF(Q6413="","",SUMIFS(Txn[Signed Units],Txn[Key],J6413,Txn[Transaction Order],"&lt;="&amp;Q6413))</f>
      </c>
    </row>
    <row r="6414" spans="10:18" ht="15" customHeight="1" x14ac:dyDescent="0.15">
      <c r="J6414" s="246">
        <f>IF(OR(B6414="",C6414="",E6414=""),"",B6414&amp;":"&amp;C6414&amp;":"&amp;E6414)</f>
      </c>
      <c r="K6414" s="247">
        <f>IF(A6414="","",A6414*D6414)</f>
      </c>
      <c r="L6414" s="246">
        <f>IF(A6414="","",IF(OR(A6414=1,A6414=0),H6414,0))</f>
      </c>
      <c r="M6414" s="246">
        <f>IF(A6414="","",IF(A6414=-1,H6414,0))</f>
      </c>
      <c r="N6414">
        <f>IF(J6414="","",IF(E6414="SGD",1,IF(E6414="USD",Settings!$B$22,IF(E6414="HKD",Settings!$B$23,1))))</f>
      </c>
      <c r="O6414">
        <f>IF(OR(B6414="",C6414="",E6414=""),0,(IF(A6414=-1,H6414,0)-IF(OR(A6414=1,A6414=0),H6414,0)+IF(A6414=2,H6414,0))*IF(E6414="SGD",1,IF(E6414="USD",Settings!$B$22,IF(E6414="HKD",Settings!$B$23,1))))</f>
        <v>0</v>
      </c>
      <c r="P6414">
        <f>IF(OR(B6414="",C6414="",E6414=""),0,IF(A6414=2,H6414*IF(E6414="SGD",1,IF(E6414="USD",Settings!$B$22,IF(E6414="HKD",Settings!$B$23,1))),0))</f>
        <v>0</v>
      </c>
      <c r="Q6414" s="312">
        <f>IF(OR(J6414="",G6414=""),"",G6414+ROW()/1000000)</f>
      </c>
      <c r="R6414" s="247">
        <f>IF(Q6414="","",SUMIFS(Txn[Signed Units],Txn[Key],J6414,Txn[Transaction Order],"&lt;="&amp;Q6414))</f>
      </c>
    </row>
    <row r="6415" spans="10:18" ht="15" customHeight="1" x14ac:dyDescent="0.15">
      <c r="J6415" s="246">
        <f>IF(OR(B6415="",C6415="",E6415=""),"",B6415&amp;":"&amp;C6415&amp;":"&amp;E6415)</f>
      </c>
      <c r="K6415" s="247">
        <f>IF(A6415="","",A6415*D6415)</f>
      </c>
      <c r="L6415" s="246">
        <f>IF(A6415="","",IF(OR(A6415=1,A6415=0),H6415,0))</f>
      </c>
      <c r="M6415" s="246">
        <f>IF(A6415="","",IF(A6415=-1,H6415,0))</f>
      </c>
      <c r="N6415">
        <f>IF(J6415="","",IF(E6415="SGD",1,IF(E6415="USD",Settings!$B$22,IF(E6415="HKD",Settings!$B$23,1))))</f>
      </c>
      <c r="O6415">
        <f>IF(OR(B6415="",C6415="",E6415=""),0,(IF(A6415=-1,H6415,0)-IF(OR(A6415=1,A6415=0),H6415,0)+IF(A6415=2,H6415,0))*IF(E6415="SGD",1,IF(E6415="USD",Settings!$B$22,IF(E6415="HKD",Settings!$B$23,1))))</f>
        <v>0</v>
      </c>
      <c r="P6415">
        <f>IF(OR(B6415="",C6415="",E6415=""),0,IF(A6415=2,H6415*IF(E6415="SGD",1,IF(E6415="USD",Settings!$B$22,IF(E6415="HKD",Settings!$B$23,1))),0))</f>
        <v>0</v>
      </c>
      <c r="Q6415" s="312">
        <f>IF(OR(J6415="",G6415=""),"",G6415+ROW()/1000000)</f>
      </c>
      <c r="R6415" s="247">
        <f>IF(Q6415="","",SUMIFS(Txn[Signed Units],Txn[Key],J6415,Txn[Transaction Order],"&lt;="&amp;Q6415))</f>
      </c>
    </row>
    <row r="6416" spans="10:18" ht="15" customHeight="1" x14ac:dyDescent="0.15">
      <c r="J6416" s="246">
        <f>IF(OR(B6416="",C6416="",E6416=""),"",B6416&amp;":"&amp;C6416&amp;":"&amp;E6416)</f>
      </c>
      <c r="K6416" s="247">
        <f>IF(A6416="","",A6416*D6416)</f>
      </c>
      <c r="L6416" s="246">
        <f>IF(A6416="","",IF(OR(A6416=1,A6416=0),H6416,0))</f>
      </c>
      <c r="M6416" s="246">
        <f>IF(A6416="","",IF(A6416=-1,H6416,0))</f>
      </c>
      <c r="N6416">
        <f>IF(J6416="","",IF(E6416="SGD",1,IF(E6416="USD",Settings!$B$22,IF(E6416="HKD",Settings!$B$23,1))))</f>
      </c>
      <c r="O6416">
        <f>IF(OR(B6416="",C6416="",E6416=""),0,(IF(A6416=-1,H6416,0)-IF(OR(A6416=1,A6416=0),H6416,0)+IF(A6416=2,H6416,0))*IF(E6416="SGD",1,IF(E6416="USD",Settings!$B$22,IF(E6416="HKD",Settings!$B$23,1))))</f>
        <v>0</v>
      </c>
      <c r="P6416">
        <f>IF(OR(B6416="",C6416="",E6416=""),0,IF(A6416=2,H6416*IF(E6416="SGD",1,IF(E6416="USD",Settings!$B$22,IF(E6416="HKD",Settings!$B$23,1))),0))</f>
        <v>0</v>
      </c>
      <c r="Q6416" s="312">
        <f>IF(OR(J6416="",G6416=""),"",G6416+ROW()/1000000)</f>
      </c>
      <c r="R6416" s="247">
        <f>IF(Q6416="","",SUMIFS(Txn[Signed Units],Txn[Key],J6416,Txn[Transaction Order],"&lt;="&amp;Q6416))</f>
      </c>
    </row>
    <row r="6417" spans="10:18" ht="15" customHeight="1" x14ac:dyDescent="0.15">
      <c r="J6417" s="246">
        <f>IF(OR(B6417="",C6417="",E6417=""),"",B6417&amp;":"&amp;C6417&amp;":"&amp;E6417)</f>
      </c>
      <c r="K6417" s="247">
        <f>IF(A6417="","",A6417*D6417)</f>
      </c>
      <c r="L6417" s="246">
        <f>IF(A6417="","",IF(OR(A6417=1,A6417=0),H6417,0))</f>
      </c>
      <c r="M6417" s="246">
        <f>IF(A6417="","",IF(A6417=-1,H6417,0))</f>
      </c>
      <c r="N6417">
        <f>IF(J6417="","",IF(E6417="SGD",1,IF(E6417="USD",Settings!$B$22,IF(E6417="HKD",Settings!$B$23,1))))</f>
      </c>
      <c r="O6417">
        <f>IF(OR(B6417="",C6417="",E6417=""),0,(IF(A6417=-1,H6417,0)-IF(OR(A6417=1,A6417=0),H6417,0)+IF(A6417=2,H6417,0))*IF(E6417="SGD",1,IF(E6417="USD",Settings!$B$22,IF(E6417="HKD",Settings!$B$23,1))))</f>
        <v>0</v>
      </c>
      <c r="P6417">
        <f>IF(OR(B6417="",C6417="",E6417=""),0,IF(A6417=2,H6417*IF(E6417="SGD",1,IF(E6417="USD",Settings!$B$22,IF(E6417="HKD",Settings!$B$23,1))),0))</f>
        <v>0</v>
      </c>
      <c r="Q6417" s="312">
        <f>IF(OR(J6417="",G6417=""),"",G6417+ROW()/1000000)</f>
      </c>
      <c r="R6417" s="247">
        <f>IF(Q6417="","",SUMIFS(Txn[Signed Units],Txn[Key],J6417,Txn[Transaction Order],"&lt;="&amp;Q6417))</f>
      </c>
    </row>
    <row r="6418" spans="10:18" ht="15" customHeight="1" x14ac:dyDescent="0.15">
      <c r="J6418" s="246">
        <f>IF(OR(B6418="",C6418="",E6418=""),"",B6418&amp;":"&amp;C6418&amp;":"&amp;E6418)</f>
      </c>
      <c r="K6418" s="247">
        <f>IF(A6418="","",A6418*D6418)</f>
      </c>
      <c r="L6418" s="246">
        <f>IF(A6418="","",IF(OR(A6418=1,A6418=0),H6418,0))</f>
      </c>
      <c r="M6418" s="246">
        <f>IF(A6418="","",IF(A6418=-1,H6418,0))</f>
      </c>
      <c r="N6418">
        <f>IF(J6418="","",IF(E6418="SGD",1,IF(E6418="USD",Settings!$B$22,IF(E6418="HKD",Settings!$B$23,1))))</f>
      </c>
      <c r="O6418">
        <f>IF(OR(B6418="",C6418="",E6418=""),0,(IF(A6418=-1,H6418,0)-IF(OR(A6418=1,A6418=0),H6418,0)+IF(A6418=2,H6418,0))*IF(E6418="SGD",1,IF(E6418="USD",Settings!$B$22,IF(E6418="HKD",Settings!$B$23,1))))</f>
        <v>0</v>
      </c>
      <c r="P6418">
        <f>IF(OR(B6418="",C6418="",E6418=""),0,IF(A6418=2,H6418*IF(E6418="SGD",1,IF(E6418="USD",Settings!$B$22,IF(E6418="HKD",Settings!$B$23,1))),0))</f>
        <v>0</v>
      </c>
      <c r="Q6418" s="312">
        <f>IF(OR(J6418="",G6418=""),"",G6418+ROW()/1000000)</f>
      </c>
      <c r="R6418" s="247">
        <f>IF(Q6418="","",SUMIFS(Txn[Signed Units],Txn[Key],J6418,Txn[Transaction Order],"&lt;="&amp;Q6418))</f>
      </c>
    </row>
    <row r="6419" spans="10:18" ht="15" customHeight="1" x14ac:dyDescent="0.15">
      <c r="J6419" s="246">
        <f>IF(OR(B6419="",C6419="",E6419=""),"",B6419&amp;":"&amp;C6419&amp;":"&amp;E6419)</f>
      </c>
      <c r="K6419" s="247">
        <f>IF(A6419="","",A6419*D6419)</f>
      </c>
      <c r="L6419" s="246">
        <f>IF(A6419="","",IF(OR(A6419=1,A6419=0),H6419,0))</f>
      </c>
      <c r="M6419" s="246">
        <f>IF(A6419="","",IF(A6419=-1,H6419,0))</f>
      </c>
      <c r="N6419">
        <f>IF(J6419="","",IF(E6419="SGD",1,IF(E6419="USD",Settings!$B$22,IF(E6419="HKD",Settings!$B$23,1))))</f>
      </c>
      <c r="O6419">
        <f>IF(OR(B6419="",C6419="",E6419=""),0,(IF(A6419=-1,H6419,0)-IF(OR(A6419=1,A6419=0),H6419,0)+IF(A6419=2,H6419,0))*IF(E6419="SGD",1,IF(E6419="USD",Settings!$B$22,IF(E6419="HKD",Settings!$B$23,1))))</f>
        <v>0</v>
      </c>
      <c r="P6419">
        <f>IF(OR(B6419="",C6419="",E6419=""),0,IF(A6419=2,H6419*IF(E6419="SGD",1,IF(E6419="USD",Settings!$B$22,IF(E6419="HKD",Settings!$B$23,1))),0))</f>
        <v>0</v>
      </c>
      <c r="Q6419" s="312">
        <f>IF(OR(J6419="",G6419=""),"",G6419+ROW()/1000000)</f>
      </c>
      <c r="R6419" s="247">
        <f>IF(Q6419="","",SUMIFS(Txn[Signed Units],Txn[Key],J6419,Txn[Transaction Order],"&lt;="&amp;Q6419))</f>
      </c>
    </row>
    <row r="6420" spans="10:18" ht="15" customHeight="1" x14ac:dyDescent="0.15">
      <c r="J6420" s="246">
        <f>IF(OR(B6420="",C6420="",E6420=""),"",B6420&amp;":"&amp;C6420&amp;":"&amp;E6420)</f>
      </c>
      <c r="K6420" s="247">
        <f>IF(A6420="","",A6420*D6420)</f>
      </c>
      <c r="L6420" s="246">
        <f>IF(A6420="","",IF(OR(A6420=1,A6420=0),H6420,0))</f>
      </c>
      <c r="M6420" s="246">
        <f>IF(A6420="","",IF(A6420=-1,H6420,0))</f>
      </c>
      <c r="N6420">
        <f>IF(J6420="","",IF(E6420="SGD",1,IF(E6420="USD",Settings!$B$22,IF(E6420="HKD",Settings!$B$23,1))))</f>
      </c>
      <c r="O6420">
        <f>IF(OR(B6420="",C6420="",E6420=""),0,(IF(A6420=-1,H6420,0)-IF(OR(A6420=1,A6420=0),H6420,0)+IF(A6420=2,H6420,0))*IF(E6420="SGD",1,IF(E6420="USD",Settings!$B$22,IF(E6420="HKD",Settings!$B$23,1))))</f>
        <v>0</v>
      </c>
      <c r="P6420">
        <f>IF(OR(B6420="",C6420="",E6420=""),0,IF(A6420=2,H6420*IF(E6420="SGD",1,IF(E6420="USD",Settings!$B$22,IF(E6420="HKD",Settings!$B$23,1))),0))</f>
        <v>0</v>
      </c>
      <c r="Q6420" s="312">
        <f>IF(OR(J6420="",G6420=""),"",G6420+ROW()/1000000)</f>
      </c>
      <c r="R6420" s="247">
        <f>IF(Q6420="","",SUMIFS(Txn[Signed Units],Txn[Key],J6420,Txn[Transaction Order],"&lt;="&amp;Q6420))</f>
      </c>
    </row>
    <row r="6421" spans="10:18" ht="15" customHeight="1" x14ac:dyDescent="0.15">
      <c r="J6421" s="246">
        <f>IF(OR(B6421="",C6421="",E6421=""),"",B6421&amp;":"&amp;C6421&amp;":"&amp;E6421)</f>
      </c>
      <c r="K6421" s="247">
        <f>IF(A6421="","",A6421*D6421)</f>
      </c>
      <c r="L6421" s="246">
        <f>IF(A6421="","",IF(OR(A6421=1,A6421=0),H6421,0))</f>
      </c>
      <c r="M6421" s="246">
        <f>IF(A6421="","",IF(A6421=-1,H6421,0))</f>
      </c>
      <c r="N6421">
        <f>IF(J6421="","",IF(E6421="SGD",1,IF(E6421="USD",Settings!$B$22,IF(E6421="HKD",Settings!$B$23,1))))</f>
      </c>
      <c r="O6421">
        <f>IF(OR(B6421="",C6421="",E6421=""),0,(IF(A6421=-1,H6421,0)-IF(OR(A6421=1,A6421=0),H6421,0)+IF(A6421=2,H6421,0))*IF(E6421="SGD",1,IF(E6421="USD",Settings!$B$22,IF(E6421="HKD",Settings!$B$23,1))))</f>
        <v>0</v>
      </c>
      <c r="P6421">
        <f>IF(OR(B6421="",C6421="",E6421=""),0,IF(A6421=2,H6421*IF(E6421="SGD",1,IF(E6421="USD",Settings!$B$22,IF(E6421="HKD",Settings!$B$23,1))),0))</f>
        <v>0</v>
      </c>
      <c r="Q6421" s="312">
        <f>IF(OR(J6421="",G6421=""),"",G6421+ROW()/1000000)</f>
      </c>
      <c r="R6421" s="247">
        <f>IF(Q6421="","",SUMIFS(Txn[Signed Units],Txn[Key],J6421,Txn[Transaction Order],"&lt;="&amp;Q6421))</f>
      </c>
    </row>
    <row r="6422" spans="10:18" ht="15" customHeight="1" x14ac:dyDescent="0.15">
      <c r="J6422" s="246">
        <f>IF(OR(B6422="",C6422="",E6422=""),"",B6422&amp;":"&amp;C6422&amp;":"&amp;E6422)</f>
      </c>
      <c r="K6422" s="247">
        <f>IF(A6422="","",A6422*D6422)</f>
      </c>
      <c r="L6422" s="246">
        <f>IF(A6422="","",IF(OR(A6422=1,A6422=0),H6422,0))</f>
      </c>
      <c r="M6422" s="246">
        <f>IF(A6422="","",IF(A6422=-1,H6422,0))</f>
      </c>
      <c r="N6422">
        <f>IF(J6422="","",IF(E6422="SGD",1,IF(E6422="USD",Settings!$B$22,IF(E6422="HKD",Settings!$B$23,1))))</f>
      </c>
      <c r="O6422">
        <f>IF(OR(B6422="",C6422="",E6422=""),0,(IF(A6422=-1,H6422,0)-IF(OR(A6422=1,A6422=0),H6422,0)+IF(A6422=2,H6422,0))*IF(E6422="SGD",1,IF(E6422="USD",Settings!$B$22,IF(E6422="HKD",Settings!$B$23,1))))</f>
        <v>0</v>
      </c>
      <c r="P6422">
        <f>IF(OR(B6422="",C6422="",E6422=""),0,IF(A6422=2,H6422*IF(E6422="SGD",1,IF(E6422="USD",Settings!$B$22,IF(E6422="HKD",Settings!$B$23,1))),0))</f>
        <v>0</v>
      </c>
      <c r="Q6422" s="312">
        <f>IF(OR(J6422="",G6422=""),"",G6422+ROW()/1000000)</f>
      </c>
      <c r="R6422" s="247">
        <f>IF(Q6422="","",SUMIFS(Txn[Signed Units],Txn[Key],J6422,Txn[Transaction Order],"&lt;="&amp;Q6422))</f>
      </c>
    </row>
    <row r="6423" spans="10:18" ht="15" customHeight="1" x14ac:dyDescent="0.15">
      <c r="J6423" s="246">
        <f>IF(OR(B6423="",C6423="",E6423=""),"",B6423&amp;":"&amp;C6423&amp;":"&amp;E6423)</f>
      </c>
      <c r="K6423" s="247">
        <f>IF(A6423="","",A6423*D6423)</f>
      </c>
      <c r="L6423" s="246">
        <f>IF(A6423="","",IF(OR(A6423=1,A6423=0),H6423,0))</f>
      </c>
      <c r="M6423" s="246">
        <f>IF(A6423="","",IF(A6423=-1,H6423,0))</f>
      </c>
      <c r="N6423">
        <f>IF(J6423="","",IF(E6423="SGD",1,IF(E6423="USD",Settings!$B$22,IF(E6423="HKD",Settings!$B$23,1))))</f>
      </c>
      <c r="O6423">
        <f>IF(OR(B6423="",C6423="",E6423=""),0,(IF(A6423=-1,H6423,0)-IF(OR(A6423=1,A6423=0),H6423,0)+IF(A6423=2,H6423,0))*IF(E6423="SGD",1,IF(E6423="USD",Settings!$B$22,IF(E6423="HKD",Settings!$B$23,1))))</f>
        <v>0</v>
      </c>
      <c r="P6423">
        <f>IF(OR(B6423="",C6423="",E6423=""),0,IF(A6423=2,H6423*IF(E6423="SGD",1,IF(E6423="USD",Settings!$B$22,IF(E6423="HKD",Settings!$B$23,1))),0))</f>
        <v>0</v>
      </c>
      <c r="Q6423" s="312">
        <f>IF(OR(J6423="",G6423=""),"",G6423+ROW()/1000000)</f>
      </c>
      <c r="R6423" s="247">
        <f>IF(Q6423="","",SUMIFS(Txn[Signed Units],Txn[Key],J6423,Txn[Transaction Order],"&lt;="&amp;Q6423))</f>
      </c>
    </row>
    <row r="6424" spans="10:18" ht="15" customHeight="1" x14ac:dyDescent="0.15">
      <c r="J6424" s="246">
        <f>IF(OR(B6424="",C6424="",E6424=""),"",B6424&amp;":"&amp;C6424&amp;":"&amp;E6424)</f>
      </c>
      <c r="K6424" s="247">
        <f>IF(A6424="","",A6424*D6424)</f>
      </c>
      <c r="L6424" s="246">
        <f>IF(A6424="","",IF(OR(A6424=1,A6424=0),H6424,0))</f>
      </c>
      <c r="M6424" s="246">
        <f>IF(A6424="","",IF(A6424=-1,H6424,0))</f>
      </c>
      <c r="N6424">
        <f>IF(J6424="","",IF(E6424="SGD",1,IF(E6424="USD",Settings!$B$22,IF(E6424="HKD",Settings!$B$23,1))))</f>
      </c>
      <c r="O6424">
        <f>IF(OR(B6424="",C6424="",E6424=""),0,(IF(A6424=-1,H6424,0)-IF(OR(A6424=1,A6424=0),H6424,0)+IF(A6424=2,H6424,0))*IF(E6424="SGD",1,IF(E6424="USD",Settings!$B$22,IF(E6424="HKD",Settings!$B$23,1))))</f>
        <v>0</v>
      </c>
      <c r="P6424">
        <f>IF(OR(B6424="",C6424="",E6424=""),0,IF(A6424=2,H6424*IF(E6424="SGD",1,IF(E6424="USD",Settings!$B$22,IF(E6424="HKD",Settings!$B$23,1))),0))</f>
        <v>0</v>
      </c>
      <c r="Q6424" s="312">
        <f>IF(OR(J6424="",G6424=""),"",G6424+ROW()/1000000)</f>
      </c>
      <c r="R6424" s="247">
        <f>IF(Q6424="","",SUMIFS(Txn[Signed Units],Txn[Key],J6424,Txn[Transaction Order],"&lt;="&amp;Q6424))</f>
      </c>
    </row>
    <row r="6425" spans="10:18" ht="15" customHeight="1" x14ac:dyDescent="0.15">
      <c r="J6425" s="246">
        <f>IF(OR(B6425="",C6425="",E6425=""),"",B6425&amp;":"&amp;C6425&amp;":"&amp;E6425)</f>
      </c>
      <c r="K6425" s="247">
        <f>IF(A6425="","",A6425*D6425)</f>
      </c>
      <c r="L6425" s="246">
        <f>IF(A6425="","",IF(OR(A6425=1,A6425=0),H6425,0))</f>
      </c>
      <c r="M6425" s="246">
        <f>IF(A6425="","",IF(A6425=-1,H6425,0))</f>
      </c>
      <c r="N6425">
        <f>IF(J6425="","",IF(E6425="SGD",1,IF(E6425="USD",Settings!$B$22,IF(E6425="HKD",Settings!$B$23,1))))</f>
      </c>
      <c r="O6425">
        <f>IF(OR(B6425="",C6425="",E6425=""),0,(IF(A6425=-1,H6425,0)-IF(OR(A6425=1,A6425=0),H6425,0)+IF(A6425=2,H6425,0))*IF(E6425="SGD",1,IF(E6425="USD",Settings!$B$22,IF(E6425="HKD",Settings!$B$23,1))))</f>
        <v>0</v>
      </c>
      <c r="P6425">
        <f>IF(OR(B6425="",C6425="",E6425=""),0,IF(A6425=2,H6425*IF(E6425="SGD",1,IF(E6425="USD",Settings!$B$22,IF(E6425="HKD",Settings!$B$23,1))),0))</f>
        <v>0</v>
      </c>
      <c r="Q6425" s="312">
        <f>IF(OR(J6425="",G6425=""),"",G6425+ROW()/1000000)</f>
      </c>
      <c r="R6425" s="247">
        <f>IF(Q6425="","",SUMIFS(Txn[Signed Units],Txn[Key],J6425,Txn[Transaction Order],"&lt;="&amp;Q6425))</f>
      </c>
    </row>
    <row r="6426" spans="10:18" ht="15" customHeight="1" x14ac:dyDescent="0.15">
      <c r="J6426" s="246">
        <f>IF(OR(B6426="",C6426="",E6426=""),"",B6426&amp;":"&amp;C6426&amp;":"&amp;E6426)</f>
      </c>
      <c r="K6426" s="247">
        <f>IF(A6426="","",A6426*D6426)</f>
      </c>
      <c r="L6426" s="246">
        <f>IF(A6426="","",IF(OR(A6426=1,A6426=0),H6426,0))</f>
      </c>
      <c r="M6426" s="246">
        <f>IF(A6426="","",IF(A6426=-1,H6426,0))</f>
      </c>
      <c r="N6426">
        <f>IF(J6426="","",IF(E6426="SGD",1,IF(E6426="USD",Settings!$B$22,IF(E6426="HKD",Settings!$B$23,1))))</f>
      </c>
      <c r="O6426">
        <f>IF(OR(B6426="",C6426="",E6426=""),0,(IF(A6426=-1,H6426,0)-IF(OR(A6426=1,A6426=0),H6426,0)+IF(A6426=2,H6426,0))*IF(E6426="SGD",1,IF(E6426="USD",Settings!$B$22,IF(E6426="HKD",Settings!$B$23,1))))</f>
        <v>0</v>
      </c>
      <c r="P6426">
        <f>IF(OR(B6426="",C6426="",E6426=""),0,IF(A6426=2,H6426*IF(E6426="SGD",1,IF(E6426="USD",Settings!$B$22,IF(E6426="HKD",Settings!$B$23,1))),0))</f>
        <v>0</v>
      </c>
      <c r="Q6426" s="312">
        <f>IF(OR(J6426="",G6426=""),"",G6426+ROW()/1000000)</f>
      </c>
      <c r="R6426" s="247">
        <f>IF(Q6426="","",SUMIFS(Txn[Signed Units],Txn[Key],J6426,Txn[Transaction Order],"&lt;="&amp;Q6426))</f>
      </c>
    </row>
    <row r="6427" spans="10:18" ht="15" customHeight="1" x14ac:dyDescent="0.15">
      <c r="J6427" s="246">
        <f>IF(OR(B6427="",C6427="",E6427=""),"",B6427&amp;":"&amp;C6427&amp;":"&amp;E6427)</f>
      </c>
      <c r="K6427" s="247">
        <f>IF(A6427="","",A6427*D6427)</f>
      </c>
      <c r="L6427" s="246">
        <f>IF(A6427="","",IF(OR(A6427=1,A6427=0),H6427,0))</f>
      </c>
      <c r="M6427" s="246">
        <f>IF(A6427="","",IF(A6427=-1,H6427,0))</f>
      </c>
      <c r="N6427">
        <f>IF(J6427="","",IF(E6427="SGD",1,IF(E6427="USD",Settings!$B$22,IF(E6427="HKD",Settings!$B$23,1))))</f>
      </c>
      <c r="O6427">
        <f>IF(OR(B6427="",C6427="",E6427=""),0,(IF(A6427=-1,H6427,0)-IF(OR(A6427=1,A6427=0),H6427,0)+IF(A6427=2,H6427,0))*IF(E6427="SGD",1,IF(E6427="USD",Settings!$B$22,IF(E6427="HKD",Settings!$B$23,1))))</f>
        <v>0</v>
      </c>
      <c r="P6427">
        <f>IF(OR(B6427="",C6427="",E6427=""),0,IF(A6427=2,H6427*IF(E6427="SGD",1,IF(E6427="USD",Settings!$B$22,IF(E6427="HKD",Settings!$B$23,1))),0))</f>
        <v>0</v>
      </c>
      <c r="Q6427" s="312">
        <f>IF(OR(J6427="",G6427=""),"",G6427+ROW()/1000000)</f>
      </c>
      <c r="R6427" s="247">
        <f>IF(Q6427="","",SUMIFS(Txn[Signed Units],Txn[Key],J6427,Txn[Transaction Order],"&lt;="&amp;Q6427))</f>
      </c>
    </row>
    <row r="6428" spans="10:18" ht="15" customHeight="1" x14ac:dyDescent="0.15">
      <c r="J6428" s="246">
        <f>IF(OR(B6428="",C6428="",E6428=""),"",B6428&amp;":"&amp;C6428&amp;":"&amp;E6428)</f>
      </c>
      <c r="K6428" s="247">
        <f>IF(A6428="","",A6428*D6428)</f>
      </c>
      <c r="L6428" s="246">
        <f>IF(A6428="","",IF(OR(A6428=1,A6428=0),H6428,0))</f>
      </c>
      <c r="M6428" s="246">
        <f>IF(A6428="","",IF(A6428=-1,H6428,0))</f>
      </c>
      <c r="N6428">
        <f>IF(J6428="","",IF(E6428="SGD",1,IF(E6428="USD",Settings!$B$22,IF(E6428="HKD",Settings!$B$23,1))))</f>
      </c>
      <c r="O6428">
        <f>IF(OR(B6428="",C6428="",E6428=""),0,(IF(A6428=-1,H6428,0)-IF(OR(A6428=1,A6428=0),H6428,0)+IF(A6428=2,H6428,0))*IF(E6428="SGD",1,IF(E6428="USD",Settings!$B$22,IF(E6428="HKD",Settings!$B$23,1))))</f>
        <v>0</v>
      </c>
      <c r="P6428">
        <f>IF(OR(B6428="",C6428="",E6428=""),0,IF(A6428=2,H6428*IF(E6428="SGD",1,IF(E6428="USD",Settings!$B$22,IF(E6428="HKD",Settings!$B$23,1))),0))</f>
        <v>0</v>
      </c>
      <c r="Q6428" s="312">
        <f>IF(OR(J6428="",G6428=""),"",G6428+ROW()/1000000)</f>
      </c>
      <c r="R6428" s="247">
        <f>IF(Q6428="","",SUMIFS(Txn[Signed Units],Txn[Key],J6428,Txn[Transaction Order],"&lt;="&amp;Q6428))</f>
      </c>
    </row>
    <row r="6429" spans="10:18" ht="15" customHeight="1" x14ac:dyDescent="0.15">
      <c r="J6429" s="246">
        <f>IF(OR(B6429="",C6429="",E6429=""),"",B6429&amp;":"&amp;C6429&amp;":"&amp;E6429)</f>
      </c>
      <c r="K6429" s="247">
        <f>IF(A6429="","",A6429*D6429)</f>
      </c>
      <c r="L6429" s="246">
        <f>IF(A6429="","",IF(OR(A6429=1,A6429=0),H6429,0))</f>
      </c>
      <c r="M6429" s="246">
        <f>IF(A6429="","",IF(A6429=-1,H6429,0))</f>
      </c>
      <c r="N6429">
        <f>IF(J6429="","",IF(E6429="SGD",1,IF(E6429="USD",Settings!$B$22,IF(E6429="HKD",Settings!$B$23,1))))</f>
      </c>
      <c r="O6429">
        <f>IF(OR(B6429="",C6429="",E6429=""),0,(IF(A6429=-1,H6429,0)-IF(OR(A6429=1,A6429=0),H6429,0)+IF(A6429=2,H6429,0))*IF(E6429="SGD",1,IF(E6429="USD",Settings!$B$22,IF(E6429="HKD",Settings!$B$23,1))))</f>
        <v>0</v>
      </c>
      <c r="P6429">
        <f>IF(OR(B6429="",C6429="",E6429=""),0,IF(A6429=2,H6429*IF(E6429="SGD",1,IF(E6429="USD",Settings!$B$22,IF(E6429="HKD",Settings!$B$23,1))),0))</f>
        <v>0</v>
      </c>
      <c r="Q6429" s="312">
        <f>IF(OR(J6429="",G6429=""),"",G6429+ROW()/1000000)</f>
      </c>
      <c r="R6429" s="247">
        <f>IF(Q6429="","",SUMIFS(Txn[Signed Units],Txn[Key],J6429,Txn[Transaction Order],"&lt;="&amp;Q6429))</f>
      </c>
    </row>
    <row r="6430" spans="10:18" ht="15" customHeight="1" x14ac:dyDescent="0.15">
      <c r="J6430" s="246">
        <f>IF(OR(B6430="",C6430="",E6430=""),"",B6430&amp;":"&amp;C6430&amp;":"&amp;E6430)</f>
      </c>
      <c r="K6430" s="247">
        <f>IF(A6430="","",A6430*D6430)</f>
      </c>
      <c r="L6430" s="246">
        <f>IF(A6430="","",IF(OR(A6430=1,A6430=0),H6430,0))</f>
      </c>
      <c r="M6430" s="246">
        <f>IF(A6430="","",IF(A6430=-1,H6430,0))</f>
      </c>
      <c r="N6430">
        <f>IF(J6430="","",IF(E6430="SGD",1,IF(E6430="USD",Settings!$B$22,IF(E6430="HKD",Settings!$B$23,1))))</f>
      </c>
      <c r="O6430">
        <f>IF(OR(B6430="",C6430="",E6430=""),0,(IF(A6430=-1,H6430,0)-IF(OR(A6430=1,A6430=0),H6430,0)+IF(A6430=2,H6430,0))*IF(E6430="SGD",1,IF(E6430="USD",Settings!$B$22,IF(E6430="HKD",Settings!$B$23,1))))</f>
        <v>0</v>
      </c>
      <c r="P6430">
        <f>IF(OR(B6430="",C6430="",E6430=""),0,IF(A6430=2,H6430*IF(E6430="SGD",1,IF(E6430="USD",Settings!$B$22,IF(E6430="HKD",Settings!$B$23,1))),0))</f>
        <v>0</v>
      </c>
      <c r="Q6430" s="312">
        <f>IF(OR(J6430="",G6430=""),"",G6430+ROW()/1000000)</f>
      </c>
      <c r="R6430" s="247">
        <f>IF(Q6430="","",SUMIFS(Txn[Signed Units],Txn[Key],J6430,Txn[Transaction Order],"&lt;="&amp;Q6430))</f>
      </c>
    </row>
    <row r="6431" spans="10:18" ht="15" customHeight="1" x14ac:dyDescent="0.15">
      <c r="J6431" s="246">
        <f>IF(OR(B6431="",C6431="",E6431=""),"",B6431&amp;":"&amp;C6431&amp;":"&amp;E6431)</f>
      </c>
      <c r="K6431" s="247">
        <f>IF(A6431="","",A6431*D6431)</f>
      </c>
      <c r="L6431" s="246">
        <f>IF(A6431="","",IF(OR(A6431=1,A6431=0),H6431,0))</f>
      </c>
      <c r="M6431" s="246">
        <f>IF(A6431="","",IF(A6431=-1,H6431,0))</f>
      </c>
      <c r="N6431">
        <f>IF(J6431="","",IF(E6431="SGD",1,IF(E6431="USD",Settings!$B$22,IF(E6431="HKD",Settings!$B$23,1))))</f>
      </c>
      <c r="O6431">
        <f>IF(OR(B6431="",C6431="",E6431=""),0,(IF(A6431=-1,H6431,0)-IF(OR(A6431=1,A6431=0),H6431,0)+IF(A6431=2,H6431,0))*IF(E6431="SGD",1,IF(E6431="USD",Settings!$B$22,IF(E6431="HKD",Settings!$B$23,1))))</f>
        <v>0</v>
      </c>
      <c r="P6431">
        <f>IF(OR(B6431="",C6431="",E6431=""),0,IF(A6431=2,H6431*IF(E6431="SGD",1,IF(E6431="USD",Settings!$B$22,IF(E6431="HKD",Settings!$B$23,1))),0))</f>
        <v>0</v>
      </c>
      <c r="Q6431" s="312">
        <f>IF(OR(J6431="",G6431=""),"",G6431+ROW()/1000000)</f>
      </c>
      <c r="R6431" s="247">
        <f>IF(Q6431="","",SUMIFS(Txn[Signed Units],Txn[Key],J6431,Txn[Transaction Order],"&lt;="&amp;Q6431))</f>
      </c>
    </row>
    <row r="6432" spans="10:18" ht="15" customHeight="1" x14ac:dyDescent="0.15">
      <c r="J6432" s="246">
        <f>IF(OR(B6432="",C6432="",E6432=""),"",B6432&amp;":"&amp;C6432&amp;":"&amp;E6432)</f>
      </c>
      <c r="K6432" s="247">
        <f>IF(A6432="","",A6432*D6432)</f>
      </c>
      <c r="L6432" s="246">
        <f>IF(A6432="","",IF(OR(A6432=1,A6432=0),H6432,0))</f>
      </c>
      <c r="M6432" s="246">
        <f>IF(A6432="","",IF(A6432=-1,H6432,0))</f>
      </c>
      <c r="N6432">
        <f>IF(J6432="","",IF(E6432="SGD",1,IF(E6432="USD",Settings!$B$22,IF(E6432="HKD",Settings!$B$23,1))))</f>
      </c>
      <c r="O6432">
        <f>IF(OR(B6432="",C6432="",E6432=""),0,(IF(A6432=-1,H6432,0)-IF(OR(A6432=1,A6432=0),H6432,0)+IF(A6432=2,H6432,0))*IF(E6432="SGD",1,IF(E6432="USD",Settings!$B$22,IF(E6432="HKD",Settings!$B$23,1))))</f>
        <v>0</v>
      </c>
      <c r="P6432">
        <f>IF(OR(B6432="",C6432="",E6432=""),0,IF(A6432=2,H6432*IF(E6432="SGD",1,IF(E6432="USD",Settings!$B$22,IF(E6432="HKD",Settings!$B$23,1))),0))</f>
        <v>0</v>
      </c>
      <c r="Q6432" s="312">
        <f>IF(OR(J6432="",G6432=""),"",G6432+ROW()/1000000)</f>
      </c>
      <c r="R6432" s="247">
        <f>IF(Q6432="","",SUMIFS(Txn[Signed Units],Txn[Key],J6432,Txn[Transaction Order],"&lt;="&amp;Q6432))</f>
      </c>
    </row>
    <row r="6433" spans="10:18" ht="15" customHeight="1" x14ac:dyDescent="0.15">
      <c r="J6433" s="246">
        <f>IF(OR(B6433="",C6433="",E6433=""),"",B6433&amp;":"&amp;C6433&amp;":"&amp;E6433)</f>
      </c>
      <c r="K6433" s="247">
        <f>IF(A6433="","",A6433*D6433)</f>
      </c>
      <c r="L6433" s="246">
        <f>IF(A6433="","",IF(OR(A6433=1,A6433=0),H6433,0))</f>
      </c>
      <c r="M6433" s="246">
        <f>IF(A6433="","",IF(A6433=-1,H6433,0))</f>
      </c>
      <c r="N6433">
        <f>IF(J6433="","",IF(E6433="SGD",1,IF(E6433="USD",Settings!$B$22,IF(E6433="HKD",Settings!$B$23,1))))</f>
      </c>
      <c r="O6433">
        <f>IF(OR(B6433="",C6433="",E6433=""),0,(IF(A6433=-1,H6433,0)-IF(OR(A6433=1,A6433=0),H6433,0)+IF(A6433=2,H6433,0))*IF(E6433="SGD",1,IF(E6433="USD",Settings!$B$22,IF(E6433="HKD",Settings!$B$23,1))))</f>
        <v>0</v>
      </c>
      <c r="P6433">
        <f>IF(OR(B6433="",C6433="",E6433=""),0,IF(A6433=2,H6433*IF(E6433="SGD",1,IF(E6433="USD",Settings!$B$22,IF(E6433="HKD",Settings!$B$23,1))),0))</f>
        <v>0</v>
      </c>
      <c r="Q6433" s="312">
        <f>IF(OR(J6433="",G6433=""),"",G6433+ROW()/1000000)</f>
      </c>
      <c r="R6433" s="247">
        <f>IF(Q6433="","",SUMIFS(Txn[Signed Units],Txn[Key],J6433,Txn[Transaction Order],"&lt;="&amp;Q6433))</f>
      </c>
    </row>
    <row r="6434" spans="10:18" ht="15" customHeight="1" x14ac:dyDescent="0.15">
      <c r="J6434" s="246">
        <f>IF(OR(B6434="",C6434="",E6434=""),"",B6434&amp;":"&amp;C6434&amp;":"&amp;E6434)</f>
      </c>
      <c r="K6434" s="247">
        <f>IF(A6434="","",A6434*D6434)</f>
      </c>
      <c r="L6434" s="246">
        <f>IF(A6434="","",IF(OR(A6434=1,A6434=0),H6434,0))</f>
      </c>
      <c r="M6434" s="246">
        <f>IF(A6434="","",IF(A6434=-1,H6434,0))</f>
      </c>
      <c r="N6434">
        <f>IF(J6434="","",IF(E6434="SGD",1,IF(E6434="USD",Settings!$B$22,IF(E6434="HKD",Settings!$B$23,1))))</f>
      </c>
      <c r="O6434">
        <f>IF(OR(B6434="",C6434="",E6434=""),0,(IF(A6434=-1,H6434,0)-IF(OR(A6434=1,A6434=0),H6434,0)+IF(A6434=2,H6434,0))*IF(E6434="SGD",1,IF(E6434="USD",Settings!$B$22,IF(E6434="HKD",Settings!$B$23,1))))</f>
        <v>0</v>
      </c>
      <c r="P6434">
        <f>IF(OR(B6434="",C6434="",E6434=""),0,IF(A6434=2,H6434*IF(E6434="SGD",1,IF(E6434="USD",Settings!$B$22,IF(E6434="HKD",Settings!$B$23,1))),0))</f>
        <v>0</v>
      </c>
      <c r="Q6434" s="312">
        <f>IF(OR(J6434="",G6434=""),"",G6434+ROW()/1000000)</f>
      </c>
      <c r="R6434" s="247">
        <f>IF(Q6434="","",SUMIFS(Txn[Signed Units],Txn[Key],J6434,Txn[Transaction Order],"&lt;="&amp;Q6434))</f>
      </c>
    </row>
    <row r="6435" spans="10:18" ht="15" customHeight="1" x14ac:dyDescent="0.15">
      <c r="J6435" s="246">
        <f>IF(OR(B6435="",C6435="",E6435=""),"",B6435&amp;":"&amp;C6435&amp;":"&amp;E6435)</f>
      </c>
      <c r="K6435" s="247">
        <f>IF(A6435="","",A6435*D6435)</f>
      </c>
      <c r="L6435" s="246">
        <f>IF(A6435="","",IF(OR(A6435=1,A6435=0),H6435,0))</f>
      </c>
      <c r="M6435" s="246">
        <f>IF(A6435="","",IF(A6435=-1,H6435,0))</f>
      </c>
      <c r="N6435">
        <f>IF(J6435="","",IF(E6435="SGD",1,IF(E6435="USD",Settings!$B$22,IF(E6435="HKD",Settings!$B$23,1))))</f>
      </c>
      <c r="O6435">
        <f>IF(OR(B6435="",C6435="",E6435=""),0,(IF(A6435=-1,H6435,0)-IF(OR(A6435=1,A6435=0),H6435,0)+IF(A6435=2,H6435,0))*IF(E6435="SGD",1,IF(E6435="USD",Settings!$B$22,IF(E6435="HKD",Settings!$B$23,1))))</f>
        <v>0</v>
      </c>
      <c r="P6435">
        <f>IF(OR(B6435="",C6435="",E6435=""),0,IF(A6435=2,H6435*IF(E6435="SGD",1,IF(E6435="USD",Settings!$B$22,IF(E6435="HKD",Settings!$B$23,1))),0))</f>
        <v>0</v>
      </c>
      <c r="Q6435" s="312">
        <f>IF(OR(J6435="",G6435=""),"",G6435+ROW()/1000000)</f>
      </c>
      <c r="R6435" s="247">
        <f>IF(Q6435="","",SUMIFS(Txn[Signed Units],Txn[Key],J6435,Txn[Transaction Order],"&lt;="&amp;Q6435))</f>
      </c>
    </row>
    <row r="6436" spans="10:18" ht="15" customHeight="1" x14ac:dyDescent="0.15">
      <c r="J6436" s="246">
        <f>IF(OR(B6436="",C6436="",E6436=""),"",B6436&amp;":"&amp;C6436&amp;":"&amp;E6436)</f>
      </c>
      <c r="K6436" s="247">
        <f>IF(A6436="","",A6436*D6436)</f>
      </c>
      <c r="L6436" s="246">
        <f>IF(A6436="","",IF(OR(A6436=1,A6436=0),H6436,0))</f>
      </c>
      <c r="M6436" s="246">
        <f>IF(A6436="","",IF(A6436=-1,H6436,0))</f>
      </c>
      <c r="N6436">
        <f>IF(J6436="","",IF(E6436="SGD",1,IF(E6436="USD",Settings!$B$22,IF(E6436="HKD",Settings!$B$23,1))))</f>
      </c>
      <c r="O6436">
        <f>IF(OR(B6436="",C6436="",E6436=""),0,(IF(A6436=-1,H6436,0)-IF(OR(A6436=1,A6436=0),H6436,0)+IF(A6436=2,H6436,0))*IF(E6436="SGD",1,IF(E6436="USD",Settings!$B$22,IF(E6436="HKD",Settings!$B$23,1))))</f>
        <v>0</v>
      </c>
      <c r="P6436">
        <f>IF(OR(B6436="",C6436="",E6436=""),0,IF(A6436=2,H6436*IF(E6436="SGD",1,IF(E6436="USD",Settings!$B$22,IF(E6436="HKD",Settings!$B$23,1))),0))</f>
        <v>0</v>
      </c>
      <c r="Q6436" s="312">
        <f>IF(OR(J6436="",G6436=""),"",G6436+ROW()/1000000)</f>
      </c>
      <c r="R6436" s="247">
        <f>IF(Q6436="","",SUMIFS(Txn[Signed Units],Txn[Key],J6436,Txn[Transaction Order],"&lt;="&amp;Q6436))</f>
      </c>
    </row>
    <row r="6437" spans="10:18" ht="15" customHeight="1" x14ac:dyDescent="0.15">
      <c r="J6437" s="246">
        <f>IF(OR(B6437="",C6437="",E6437=""),"",B6437&amp;":"&amp;C6437&amp;":"&amp;E6437)</f>
      </c>
      <c r="K6437" s="247">
        <f>IF(A6437="","",A6437*D6437)</f>
      </c>
      <c r="L6437" s="246">
        <f>IF(A6437="","",IF(OR(A6437=1,A6437=0),H6437,0))</f>
      </c>
      <c r="M6437" s="246">
        <f>IF(A6437="","",IF(A6437=-1,H6437,0))</f>
      </c>
      <c r="N6437">
        <f>IF(J6437="","",IF(E6437="SGD",1,IF(E6437="USD",Settings!$B$22,IF(E6437="HKD",Settings!$B$23,1))))</f>
      </c>
      <c r="O6437">
        <f>IF(OR(B6437="",C6437="",E6437=""),0,(IF(A6437=-1,H6437,0)-IF(OR(A6437=1,A6437=0),H6437,0)+IF(A6437=2,H6437,0))*IF(E6437="SGD",1,IF(E6437="USD",Settings!$B$22,IF(E6437="HKD",Settings!$B$23,1))))</f>
        <v>0</v>
      </c>
      <c r="P6437">
        <f>IF(OR(B6437="",C6437="",E6437=""),0,IF(A6437=2,H6437*IF(E6437="SGD",1,IF(E6437="USD",Settings!$B$22,IF(E6437="HKD",Settings!$B$23,1))),0))</f>
        <v>0</v>
      </c>
      <c r="Q6437" s="312">
        <f>IF(OR(J6437="",G6437=""),"",G6437+ROW()/1000000)</f>
      </c>
      <c r="R6437" s="247">
        <f>IF(Q6437="","",SUMIFS(Txn[Signed Units],Txn[Key],J6437,Txn[Transaction Order],"&lt;="&amp;Q6437))</f>
      </c>
    </row>
    <row r="6438" spans="10:18" ht="15" customHeight="1" x14ac:dyDescent="0.15">
      <c r="J6438" s="246">
        <f>IF(OR(B6438="",C6438="",E6438=""),"",B6438&amp;":"&amp;C6438&amp;":"&amp;E6438)</f>
      </c>
      <c r="K6438" s="247">
        <f>IF(A6438="","",A6438*D6438)</f>
      </c>
      <c r="L6438" s="246">
        <f>IF(A6438="","",IF(OR(A6438=1,A6438=0),H6438,0))</f>
      </c>
      <c r="M6438" s="246">
        <f>IF(A6438="","",IF(A6438=-1,H6438,0))</f>
      </c>
      <c r="N6438">
        <f>IF(J6438="","",IF(E6438="SGD",1,IF(E6438="USD",Settings!$B$22,IF(E6438="HKD",Settings!$B$23,1))))</f>
      </c>
      <c r="O6438">
        <f>IF(OR(B6438="",C6438="",E6438=""),0,(IF(A6438=-1,H6438,0)-IF(OR(A6438=1,A6438=0),H6438,0)+IF(A6438=2,H6438,0))*IF(E6438="SGD",1,IF(E6438="USD",Settings!$B$22,IF(E6438="HKD",Settings!$B$23,1))))</f>
        <v>0</v>
      </c>
      <c r="P6438">
        <f>IF(OR(B6438="",C6438="",E6438=""),0,IF(A6438=2,H6438*IF(E6438="SGD",1,IF(E6438="USD",Settings!$B$22,IF(E6438="HKD",Settings!$B$23,1))),0))</f>
        <v>0</v>
      </c>
      <c r="Q6438" s="312">
        <f>IF(OR(J6438="",G6438=""),"",G6438+ROW()/1000000)</f>
      </c>
      <c r="R6438" s="247">
        <f>IF(Q6438="","",SUMIFS(Txn[Signed Units],Txn[Key],J6438,Txn[Transaction Order],"&lt;="&amp;Q6438))</f>
      </c>
    </row>
    <row r="6439" spans="10:18" ht="15" customHeight="1" x14ac:dyDescent="0.15">
      <c r="J6439" s="246">
        <f>IF(OR(B6439="",C6439="",E6439=""),"",B6439&amp;":"&amp;C6439&amp;":"&amp;E6439)</f>
      </c>
      <c r="K6439" s="247">
        <f>IF(A6439="","",A6439*D6439)</f>
      </c>
      <c r="L6439" s="246">
        <f>IF(A6439="","",IF(OR(A6439=1,A6439=0),H6439,0))</f>
      </c>
      <c r="M6439" s="246">
        <f>IF(A6439="","",IF(A6439=-1,H6439,0))</f>
      </c>
      <c r="N6439">
        <f>IF(J6439="","",IF(E6439="SGD",1,IF(E6439="USD",Settings!$B$22,IF(E6439="HKD",Settings!$B$23,1))))</f>
      </c>
      <c r="O6439">
        <f>IF(OR(B6439="",C6439="",E6439=""),0,(IF(A6439=-1,H6439,0)-IF(OR(A6439=1,A6439=0),H6439,0)+IF(A6439=2,H6439,0))*IF(E6439="SGD",1,IF(E6439="USD",Settings!$B$22,IF(E6439="HKD",Settings!$B$23,1))))</f>
        <v>0</v>
      </c>
      <c r="P6439">
        <f>IF(OR(B6439="",C6439="",E6439=""),0,IF(A6439=2,H6439*IF(E6439="SGD",1,IF(E6439="USD",Settings!$B$22,IF(E6439="HKD",Settings!$B$23,1))),0))</f>
        <v>0</v>
      </c>
      <c r="Q6439" s="312">
        <f>IF(OR(J6439="",G6439=""),"",G6439+ROW()/1000000)</f>
      </c>
      <c r="R6439" s="247">
        <f>IF(Q6439="","",SUMIFS(Txn[Signed Units],Txn[Key],J6439,Txn[Transaction Order],"&lt;="&amp;Q6439))</f>
      </c>
    </row>
    <row r="6440" spans="10:18" ht="15" customHeight="1" x14ac:dyDescent="0.15">
      <c r="J6440" s="246">
        <f>IF(OR(B6440="",C6440="",E6440=""),"",B6440&amp;":"&amp;C6440&amp;":"&amp;E6440)</f>
      </c>
      <c r="K6440" s="247">
        <f>IF(A6440="","",A6440*D6440)</f>
      </c>
      <c r="L6440" s="246">
        <f>IF(A6440="","",IF(OR(A6440=1,A6440=0),H6440,0))</f>
      </c>
      <c r="M6440" s="246">
        <f>IF(A6440="","",IF(A6440=-1,H6440,0))</f>
      </c>
      <c r="N6440">
        <f>IF(J6440="","",IF(E6440="SGD",1,IF(E6440="USD",Settings!$B$22,IF(E6440="HKD",Settings!$B$23,1))))</f>
      </c>
      <c r="O6440">
        <f>IF(OR(B6440="",C6440="",E6440=""),0,(IF(A6440=-1,H6440,0)-IF(OR(A6440=1,A6440=0),H6440,0)+IF(A6440=2,H6440,0))*IF(E6440="SGD",1,IF(E6440="USD",Settings!$B$22,IF(E6440="HKD",Settings!$B$23,1))))</f>
        <v>0</v>
      </c>
      <c r="P6440">
        <f>IF(OR(B6440="",C6440="",E6440=""),0,IF(A6440=2,H6440*IF(E6440="SGD",1,IF(E6440="USD",Settings!$B$22,IF(E6440="HKD",Settings!$B$23,1))),0))</f>
        <v>0</v>
      </c>
      <c r="Q6440" s="312">
        <f>IF(OR(J6440="",G6440=""),"",G6440+ROW()/1000000)</f>
      </c>
      <c r="R6440" s="247">
        <f>IF(Q6440="","",SUMIFS(Txn[Signed Units],Txn[Key],J6440,Txn[Transaction Order],"&lt;="&amp;Q6440))</f>
      </c>
    </row>
    <row r="6441" spans="10:18" ht="15" customHeight="1" x14ac:dyDescent="0.15">
      <c r="J6441" s="246">
        <f>IF(OR(B6441="",C6441="",E6441=""),"",B6441&amp;":"&amp;C6441&amp;":"&amp;E6441)</f>
      </c>
      <c r="K6441" s="247">
        <f>IF(A6441="","",A6441*D6441)</f>
      </c>
      <c r="L6441" s="246">
        <f>IF(A6441="","",IF(OR(A6441=1,A6441=0),H6441,0))</f>
      </c>
      <c r="M6441" s="246">
        <f>IF(A6441="","",IF(A6441=-1,H6441,0))</f>
      </c>
      <c r="N6441">
        <f>IF(J6441="","",IF(E6441="SGD",1,IF(E6441="USD",Settings!$B$22,IF(E6441="HKD",Settings!$B$23,1))))</f>
      </c>
      <c r="O6441">
        <f>IF(OR(B6441="",C6441="",E6441=""),0,(IF(A6441=-1,H6441,0)-IF(OR(A6441=1,A6441=0),H6441,0)+IF(A6441=2,H6441,0))*IF(E6441="SGD",1,IF(E6441="USD",Settings!$B$22,IF(E6441="HKD",Settings!$B$23,1))))</f>
        <v>0</v>
      </c>
      <c r="P6441">
        <f>IF(OR(B6441="",C6441="",E6441=""),0,IF(A6441=2,H6441*IF(E6441="SGD",1,IF(E6441="USD",Settings!$B$22,IF(E6441="HKD",Settings!$B$23,1))),0))</f>
        <v>0</v>
      </c>
      <c r="Q6441" s="312">
        <f>IF(OR(J6441="",G6441=""),"",G6441+ROW()/1000000)</f>
      </c>
      <c r="R6441" s="247">
        <f>IF(Q6441="","",SUMIFS(Txn[Signed Units],Txn[Key],J6441,Txn[Transaction Order],"&lt;="&amp;Q6441))</f>
      </c>
    </row>
    <row r="6442" spans="10:18" ht="15" customHeight="1" x14ac:dyDescent="0.15">
      <c r="J6442" s="246">
        <f>IF(OR(B6442="",C6442="",E6442=""),"",B6442&amp;":"&amp;C6442&amp;":"&amp;E6442)</f>
      </c>
      <c r="K6442" s="247">
        <f>IF(A6442="","",A6442*D6442)</f>
      </c>
      <c r="L6442" s="246">
        <f>IF(A6442="","",IF(OR(A6442=1,A6442=0),H6442,0))</f>
      </c>
      <c r="M6442" s="246">
        <f>IF(A6442="","",IF(A6442=-1,H6442,0))</f>
      </c>
      <c r="N6442">
        <f>IF(J6442="","",IF(E6442="SGD",1,IF(E6442="USD",Settings!$B$22,IF(E6442="HKD",Settings!$B$23,1))))</f>
      </c>
      <c r="O6442">
        <f>IF(OR(B6442="",C6442="",E6442=""),0,(IF(A6442=-1,H6442,0)-IF(OR(A6442=1,A6442=0),H6442,0)+IF(A6442=2,H6442,0))*IF(E6442="SGD",1,IF(E6442="USD",Settings!$B$22,IF(E6442="HKD",Settings!$B$23,1))))</f>
        <v>0</v>
      </c>
      <c r="P6442">
        <f>IF(OR(B6442="",C6442="",E6442=""),0,IF(A6442=2,H6442*IF(E6442="SGD",1,IF(E6442="USD",Settings!$B$22,IF(E6442="HKD",Settings!$B$23,1))),0))</f>
        <v>0</v>
      </c>
      <c r="Q6442" s="312">
        <f>IF(OR(J6442="",G6442=""),"",G6442+ROW()/1000000)</f>
      </c>
      <c r="R6442" s="247">
        <f>IF(Q6442="","",SUMIFS(Txn[Signed Units],Txn[Key],J6442,Txn[Transaction Order],"&lt;="&amp;Q6442))</f>
      </c>
    </row>
    <row r="6443" spans="10:18" ht="15" customHeight="1" x14ac:dyDescent="0.15">
      <c r="J6443" s="246">
        <f>IF(OR(B6443="",C6443="",E6443=""),"",B6443&amp;":"&amp;C6443&amp;":"&amp;E6443)</f>
      </c>
      <c r="K6443" s="247">
        <f>IF(A6443="","",A6443*D6443)</f>
      </c>
      <c r="L6443" s="246">
        <f>IF(A6443="","",IF(OR(A6443=1,A6443=0),H6443,0))</f>
      </c>
      <c r="M6443" s="246">
        <f>IF(A6443="","",IF(A6443=-1,H6443,0))</f>
      </c>
      <c r="N6443">
        <f>IF(J6443="","",IF(E6443="SGD",1,IF(E6443="USD",Settings!$B$22,IF(E6443="HKD",Settings!$B$23,1))))</f>
      </c>
      <c r="O6443">
        <f>IF(OR(B6443="",C6443="",E6443=""),0,(IF(A6443=-1,H6443,0)-IF(OR(A6443=1,A6443=0),H6443,0)+IF(A6443=2,H6443,0))*IF(E6443="SGD",1,IF(E6443="USD",Settings!$B$22,IF(E6443="HKD",Settings!$B$23,1))))</f>
        <v>0</v>
      </c>
      <c r="P6443">
        <f>IF(OR(B6443="",C6443="",E6443=""),0,IF(A6443=2,H6443*IF(E6443="SGD",1,IF(E6443="USD",Settings!$B$22,IF(E6443="HKD",Settings!$B$23,1))),0))</f>
        <v>0</v>
      </c>
      <c r="Q6443" s="312">
        <f>IF(OR(J6443="",G6443=""),"",G6443+ROW()/1000000)</f>
      </c>
      <c r="R6443" s="247">
        <f>IF(Q6443="","",SUMIFS(Txn[Signed Units],Txn[Key],J6443,Txn[Transaction Order],"&lt;="&amp;Q6443))</f>
      </c>
    </row>
    <row r="6444" spans="10:18" ht="15" customHeight="1" x14ac:dyDescent="0.15">
      <c r="J6444" s="246">
        <f>IF(OR(B6444="",C6444="",E6444=""),"",B6444&amp;":"&amp;C6444&amp;":"&amp;E6444)</f>
      </c>
      <c r="K6444" s="247">
        <f>IF(A6444="","",A6444*D6444)</f>
      </c>
      <c r="L6444" s="246">
        <f>IF(A6444="","",IF(OR(A6444=1,A6444=0),H6444,0))</f>
      </c>
      <c r="M6444" s="246">
        <f>IF(A6444="","",IF(A6444=-1,H6444,0))</f>
      </c>
      <c r="N6444">
        <f>IF(J6444="","",IF(E6444="SGD",1,IF(E6444="USD",Settings!$B$22,IF(E6444="HKD",Settings!$B$23,1))))</f>
      </c>
      <c r="O6444">
        <f>IF(OR(B6444="",C6444="",E6444=""),0,(IF(A6444=-1,H6444,0)-IF(OR(A6444=1,A6444=0),H6444,0)+IF(A6444=2,H6444,0))*IF(E6444="SGD",1,IF(E6444="USD",Settings!$B$22,IF(E6444="HKD",Settings!$B$23,1))))</f>
        <v>0</v>
      </c>
      <c r="P6444">
        <f>IF(OR(B6444="",C6444="",E6444=""),0,IF(A6444=2,H6444*IF(E6444="SGD",1,IF(E6444="USD",Settings!$B$22,IF(E6444="HKD",Settings!$B$23,1))),0))</f>
        <v>0</v>
      </c>
      <c r="Q6444" s="312">
        <f>IF(OR(J6444="",G6444=""),"",G6444+ROW()/1000000)</f>
      </c>
      <c r="R6444" s="247">
        <f>IF(Q6444="","",SUMIFS(Txn[Signed Units],Txn[Key],J6444,Txn[Transaction Order],"&lt;="&amp;Q6444))</f>
      </c>
    </row>
    <row r="6445" spans="10:18" ht="15" customHeight="1" x14ac:dyDescent="0.15">
      <c r="J6445" s="246">
        <f>IF(OR(B6445="",C6445="",E6445=""),"",B6445&amp;":"&amp;C6445&amp;":"&amp;E6445)</f>
      </c>
      <c r="K6445" s="247">
        <f>IF(A6445="","",A6445*D6445)</f>
      </c>
      <c r="L6445" s="246">
        <f>IF(A6445="","",IF(OR(A6445=1,A6445=0),H6445,0))</f>
      </c>
      <c r="M6445" s="246">
        <f>IF(A6445="","",IF(A6445=-1,H6445,0))</f>
      </c>
      <c r="N6445">
        <f>IF(J6445="","",IF(E6445="SGD",1,IF(E6445="USD",Settings!$B$22,IF(E6445="HKD",Settings!$B$23,1))))</f>
      </c>
      <c r="O6445">
        <f>IF(OR(B6445="",C6445="",E6445=""),0,(IF(A6445=-1,H6445,0)-IF(OR(A6445=1,A6445=0),H6445,0)+IF(A6445=2,H6445,0))*IF(E6445="SGD",1,IF(E6445="USD",Settings!$B$22,IF(E6445="HKD",Settings!$B$23,1))))</f>
        <v>0</v>
      </c>
      <c r="P6445">
        <f>IF(OR(B6445="",C6445="",E6445=""),0,IF(A6445=2,H6445*IF(E6445="SGD",1,IF(E6445="USD",Settings!$B$22,IF(E6445="HKD",Settings!$B$23,1))),0))</f>
        <v>0</v>
      </c>
      <c r="Q6445" s="312">
        <f>IF(OR(J6445="",G6445=""),"",G6445+ROW()/1000000)</f>
      </c>
      <c r="R6445" s="247">
        <f>IF(Q6445="","",SUMIFS(Txn[Signed Units],Txn[Key],J6445,Txn[Transaction Order],"&lt;="&amp;Q6445))</f>
      </c>
    </row>
    <row r="6446" spans="10:18" ht="15" customHeight="1" x14ac:dyDescent="0.15">
      <c r="J6446" s="246">
        <f>IF(OR(B6446="",C6446="",E6446=""),"",B6446&amp;":"&amp;C6446&amp;":"&amp;E6446)</f>
      </c>
      <c r="K6446" s="247">
        <f>IF(A6446="","",A6446*D6446)</f>
      </c>
      <c r="L6446" s="246">
        <f>IF(A6446="","",IF(OR(A6446=1,A6446=0),H6446,0))</f>
      </c>
      <c r="M6446" s="246">
        <f>IF(A6446="","",IF(A6446=-1,H6446,0))</f>
      </c>
      <c r="N6446">
        <f>IF(J6446="","",IF(E6446="SGD",1,IF(E6446="USD",Settings!$B$22,IF(E6446="HKD",Settings!$B$23,1))))</f>
      </c>
      <c r="O6446">
        <f>IF(OR(B6446="",C6446="",E6446=""),0,(IF(A6446=-1,H6446,0)-IF(OR(A6446=1,A6446=0),H6446,0)+IF(A6446=2,H6446,0))*IF(E6446="SGD",1,IF(E6446="USD",Settings!$B$22,IF(E6446="HKD",Settings!$B$23,1))))</f>
        <v>0</v>
      </c>
      <c r="P6446">
        <f>IF(OR(B6446="",C6446="",E6446=""),0,IF(A6446=2,H6446*IF(E6446="SGD",1,IF(E6446="USD",Settings!$B$22,IF(E6446="HKD",Settings!$B$23,1))),0))</f>
        <v>0</v>
      </c>
      <c r="Q6446" s="312">
        <f>IF(OR(J6446="",G6446=""),"",G6446+ROW()/1000000)</f>
      </c>
      <c r="R6446" s="247">
        <f>IF(Q6446="","",SUMIFS(Txn[Signed Units],Txn[Key],J6446,Txn[Transaction Order],"&lt;="&amp;Q6446))</f>
      </c>
    </row>
    <row r="6447" spans="10:18" ht="15" customHeight="1" x14ac:dyDescent="0.15">
      <c r="J6447" s="246">
        <f>IF(OR(B6447="",C6447="",E6447=""),"",B6447&amp;":"&amp;C6447&amp;":"&amp;E6447)</f>
      </c>
      <c r="K6447" s="247">
        <f>IF(A6447="","",A6447*D6447)</f>
      </c>
      <c r="L6447" s="246">
        <f>IF(A6447="","",IF(OR(A6447=1,A6447=0),H6447,0))</f>
      </c>
      <c r="M6447" s="246">
        <f>IF(A6447="","",IF(A6447=-1,H6447,0))</f>
      </c>
      <c r="N6447">
        <f>IF(J6447="","",IF(E6447="SGD",1,IF(E6447="USD",Settings!$B$22,IF(E6447="HKD",Settings!$B$23,1))))</f>
      </c>
      <c r="O6447">
        <f>IF(OR(B6447="",C6447="",E6447=""),0,(IF(A6447=-1,H6447,0)-IF(OR(A6447=1,A6447=0),H6447,0)+IF(A6447=2,H6447,0))*IF(E6447="SGD",1,IF(E6447="USD",Settings!$B$22,IF(E6447="HKD",Settings!$B$23,1))))</f>
        <v>0</v>
      </c>
      <c r="P6447">
        <f>IF(OR(B6447="",C6447="",E6447=""),0,IF(A6447=2,H6447*IF(E6447="SGD",1,IF(E6447="USD",Settings!$B$22,IF(E6447="HKD",Settings!$B$23,1))),0))</f>
        <v>0</v>
      </c>
      <c r="Q6447" s="312">
        <f>IF(OR(J6447="",G6447=""),"",G6447+ROW()/1000000)</f>
      </c>
      <c r="R6447" s="247">
        <f>IF(Q6447="","",SUMIFS(Txn[Signed Units],Txn[Key],J6447,Txn[Transaction Order],"&lt;="&amp;Q6447))</f>
      </c>
    </row>
    <row r="6448" spans="10:18" ht="15" customHeight="1" x14ac:dyDescent="0.15">
      <c r="J6448" s="246">
        <f>IF(OR(B6448="",C6448="",E6448=""),"",B6448&amp;":"&amp;C6448&amp;":"&amp;E6448)</f>
      </c>
      <c r="K6448" s="247">
        <f>IF(A6448="","",A6448*D6448)</f>
      </c>
      <c r="L6448" s="246">
        <f>IF(A6448="","",IF(OR(A6448=1,A6448=0),H6448,0))</f>
      </c>
      <c r="M6448" s="246">
        <f>IF(A6448="","",IF(A6448=-1,H6448,0))</f>
      </c>
      <c r="N6448">
        <f>IF(J6448="","",IF(E6448="SGD",1,IF(E6448="USD",Settings!$B$22,IF(E6448="HKD",Settings!$B$23,1))))</f>
      </c>
      <c r="O6448">
        <f>IF(OR(B6448="",C6448="",E6448=""),0,(IF(A6448=-1,H6448,0)-IF(OR(A6448=1,A6448=0),H6448,0)+IF(A6448=2,H6448,0))*IF(E6448="SGD",1,IF(E6448="USD",Settings!$B$22,IF(E6448="HKD",Settings!$B$23,1))))</f>
        <v>0</v>
      </c>
      <c r="P6448">
        <f>IF(OR(B6448="",C6448="",E6448=""),0,IF(A6448=2,H6448*IF(E6448="SGD",1,IF(E6448="USD",Settings!$B$22,IF(E6448="HKD",Settings!$B$23,1))),0))</f>
        <v>0</v>
      </c>
      <c r="Q6448" s="312">
        <f>IF(OR(J6448="",G6448=""),"",G6448+ROW()/1000000)</f>
      </c>
      <c r="R6448" s="247">
        <f>IF(Q6448="","",SUMIFS(Txn[Signed Units],Txn[Key],J6448,Txn[Transaction Order],"&lt;="&amp;Q6448))</f>
      </c>
    </row>
    <row r="6449" spans="10:18" ht="15" customHeight="1" x14ac:dyDescent="0.15">
      <c r="J6449" s="246">
        <f>IF(OR(B6449="",C6449="",E6449=""),"",B6449&amp;":"&amp;C6449&amp;":"&amp;E6449)</f>
      </c>
      <c r="K6449" s="247">
        <f>IF(A6449="","",A6449*D6449)</f>
      </c>
      <c r="L6449" s="246">
        <f>IF(A6449="","",IF(OR(A6449=1,A6449=0),H6449,0))</f>
      </c>
      <c r="M6449" s="246">
        <f>IF(A6449="","",IF(A6449=-1,H6449,0))</f>
      </c>
      <c r="N6449">
        <f>IF(J6449="","",IF(E6449="SGD",1,IF(E6449="USD",Settings!$B$22,IF(E6449="HKD",Settings!$B$23,1))))</f>
      </c>
      <c r="O6449">
        <f>IF(OR(B6449="",C6449="",E6449=""),0,(IF(A6449=-1,H6449,0)-IF(OR(A6449=1,A6449=0),H6449,0)+IF(A6449=2,H6449,0))*IF(E6449="SGD",1,IF(E6449="USD",Settings!$B$22,IF(E6449="HKD",Settings!$B$23,1))))</f>
        <v>0</v>
      </c>
      <c r="P6449">
        <f>IF(OR(B6449="",C6449="",E6449=""),0,IF(A6449=2,H6449*IF(E6449="SGD",1,IF(E6449="USD",Settings!$B$22,IF(E6449="HKD",Settings!$B$23,1))),0))</f>
        <v>0</v>
      </c>
      <c r="Q6449" s="312">
        <f>IF(OR(J6449="",G6449=""),"",G6449+ROW()/1000000)</f>
      </c>
      <c r="R6449" s="247">
        <f>IF(Q6449="","",SUMIFS(Txn[Signed Units],Txn[Key],J6449,Txn[Transaction Order],"&lt;="&amp;Q6449))</f>
      </c>
    </row>
    <row r="6450" spans="10:18" ht="15" customHeight="1" x14ac:dyDescent="0.15">
      <c r="J6450" s="246">
        <f>IF(OR(B6450="",C6450="",E6450=""),"",B6450&amp;":"&amp;C6450&amp;":"&amp;E6450)</f>
      </c>
      <c r="K6450" s="247">
        <f>IF(A6450="","",A6450*D6450)</f>
      </c>
      <c r="L6450" s="246">
        <f>IF(A6450="","",IF(OR(A6450=1,A6450=0),H6450,0))</f>
      </c>
      <c r="M6450" s="246">
        <f>IF(A6450="","",IF(A6450=-1,H6450,0))</f>
      </c>
      <c r="N6450">
        <f>IF(J6450="","",IF(E6450="SGD",1,IF(E6450="USD",Settings!$B$22,IF(E6450="HKD",Settings!$B$23,1))))</f>
      </c>
      <c r="O6450">
        <f>IF(OR(B6450="",C6450="",E6450=""),0,(IF(A6450=-1,H6450,0)-IF(OR(A6450=1,A6450=0),H6450,0)+IF(A6450=2,H6450,0))*IF(E6450="SGD",1,IF(E6450="USD",Settings!$B$22,IF(E6450="HKD",Settings!$B$23,1))))</f>
        <v>0</v>
      </c>
      <c r="P6450">
        <f>IF(OR(B6450="",C6450="",E6450=""),0,IF(A6450=2,H6450*IF(E6450="SGD",1,IF(E6450="USD",Settings!$B$22,IF(E6450="HKD",Settings!$B$23,1))),0))</f>
        <v>0</v>
      </c>
      <c r="Q6450" s="312">
        <f>IF(OR(J6450="",G6450=""),"",G6450+ROW()/1000000)</f>
      </c>
      <c r="R6450" s="247">
        <f>IF(Q6450="","",SUMIFS(Txn[Signed Units],Txn[Key],J6450,Txn[Transaction Order],"&lt;="&amp;Q6450))</f>
      </c>
    </row>
    <row r="6451" spans="10:18" ht="15" customHeight="1" x14ac:dyDescent="0.15">
      <c r="J6451" s="246">
        <f>IF(OR(B6451="",C6451="",E6451=""),"",B6451&amp;":"&amp;C6451&amp;":"&amp;E6451)</f>
      </c>
      <c r="K6451" s="247">
        <f>IF(A6451="","",A6451*D6451)</f>
      </c>
      <c r="L6451" s="246">
        <f>IF(A6451="","",IF(OR(A6451=1,A6451=0),H6451,0))</f>
      </c>
      <c r="M6451" s="246">
        <f>IF(A6451="","",IF(A6451=-1,H6451,0))</f>
      </c>
      <c r="N6451">
        <f>IF(J6451="","",IF(E6451="SGD",1,IF(E6451="USD",Settings!$B$22,IF(E6451="HKD",Settings!$B$23,1))))</f>
      </c>
      <c r="O6451">
        <f>IF(OR(B6451="",C6451="",E6451=""),0,(IF(A6451=-1,H6451,0)-IF(OR(A6451=1,A6451=0),H6451,0)+IF(A6451=2,H6451,0))*IF(E6451="SGD",1,IF(E6451="USD",Settings!$B$22,IF(E6451="HKD",Settings!$B$23,1))))</f>
        <v>0</v>
      </c>
      <c r="P6451">
        <f>IF(OR(B6451="",C6451="",E6451=""),0,IF(A6451=2,H6451*IF(E6451="SGD",1,IF(E6451="USD",Settings!$B$22,IF(E6451="HKD",Settings!$B$23,1))),0))</f>
        <v>0</v>
      </c>
      <c r="Q6451" s="312">
        <f>IF(OR(J6451="",G6451=""),"",G6451+ROW()/1000000)</f>
      </c>
      <c r="R6451" s="247">
        <f>IF(Q6451="","",SUMIFS(Txn[Signed Units],Txn[Key],J6451,Txn[Transaction Order],"&lt;="&amp;Q6451))</f>
      </c>
    </row>
    <row r="6452" spans="10:18" ht="15" customHeight="1" x14ac:dyDescent="0.15">
      <c r="J6452" s="246">
        <f>IF(OR(B6452="",C6452="",E6452=""),"",B6452&amp;":"&amp;C6452&amp;":"&amp;E6452)</f>
      </c>
      <c r="K6452" s="247">
        <f>IF(A6452="","",A6452*D6452)</f>
      </c>
      <c r="L6452" s="246">
        <f>IF(A6452="","",IF(OR(A6452=1,A6452=0),H6452,0))</f>
      </c>
      <c r="M6452" s="246">
        <f>IF(A6452="","",IF(A6452=-1,H6452,0))</f>
      </c>
      <c r="N6452">
        <f>IF(J6452="","",IF(E6452="SGD",1,IF(E6452="USD",Settings!$B$22,IF(E6452="HKD",Settings!$B$23,1))))</f>
      </c>
      <c r="O6452">
        <f>IF(OR(B6452="",C6452="",E6452=""),0,(IF(A6452=-1,H6452,0)-IF(OR(A6452=1,A6452=0),H6452,0)+IF(A6452=2,H6452,0))*IF(E6452="SGD",1,IF(E6452="USD",Settings!$B$22,IF(E6452="HKD",Settings!$B$23,1))))</f>
        <v>0</v>
      </c>
      <c r="P6452">
        <f>IF(OR(B6452="",C6452="",E6452=""),0,IF(A6452=2,H6452*IF(E6452="SGD",1,IF(E6452="USD",Settings!$B$22,IF(E6452="HKD",Settings!$B$23,1))),0))</f>
        <v>0</v>
      </c>
      <c r="Q6452" s="312">
        <f>IF(OR(J6452="",G6452=""),"",G6452+ROW()/1000000)</f>
      </c>
      <c r="R6452" s="247">
        <f>IF(Q6452="","",SUMIFS(Txn[Signed Units],Txn[Key],J6452,Txn[Transaction Order],"&lt;="&amp;Q6452))</f>
      </c>
    </row>
    <row r="6453" spans="10:18" ht="15" customHeight="1" x14ac:dyDescent="0.15">
      <c r="J6453" s="246">
        <f>IF(OR(B6453="",C6453="",E6453=""),"",B6453&amp;":"&amp;C6453&amp;":"&amp;E6453)</f>
      </c>
      <c r="K6453" s="247">
        <f>IF(A6453="","",A6453*D6453)</f>
      </c>
      <c r="L6453" s="246">
        <f>IF(A6453="","",IF(OR(A6453=1,A6453=0),H6453,0))</f>
      </c>
      <c r="M6453" s="246">
        <f>IF(A6453="","",IF(A6453=-1,H6453,0))</f>
      </c>
      <c r="N6453">
        <f>IF(J6453="","",IF(E6453="SGD",1,IF(E6453="USD",Settings!$B$22,IF(E6453="HKD",Settings!$B$23,1))))</f>
      </c>
      <c r="O6453">
        <f>IF(OR(B6453="",C6453="",E6453=""),0,(IF(A6453=-1,H6453,0)-IF(OR(A6453=1,A6453=0),H6453,0)+IF(A6453=2,H6453,0))*IF(E6453="SGD",1,IF(E6453="USD",Settings!$B$22,IF(E6453="HKD",Settings!$B$23,1))))</f>
        <v>0</v>
      </c>
      <c r="P6453">
        <f>IF(OR(B6453="",C6453="",E6453=""),0,IF(A6453=2,H6453*IF(E6453="SGD",1,IF(E6453="USD",Settings!$B$22,IF(E6453="HKD",Settings!$B$23,1))),0))</f>
        <v>0</v>
      </c>
      <c r="Q6453" s="312">
        <f>IF(OR(J6453="",G6453=""),"",G6453+ROW()/1000000)</f>
      </c>
      <c r="R6453" s="247">
        <f>IF(Q6453="","",SUMIFS(Txn[Signed Units],Txn[Key],J6453,Txn[Transaction Order],"&lt;="&amp;Q6453))</f>
      </c>
    </row>
    <row r="6454" spans="10:18" ht="15" customHeight="1" x14ac:dyDescent="0.15">
      <c r="J6454" s="246">
        <f>IF(OR(B6454="",C6454="",E6454=""),"",B6454&amp;":"&amp;C6454&amp;":"&amp;E6454)</f>
      </c>
      <c r="K6454" s="247">
        <f>IF(A6454="","",A6454*D6454)</f>
      </c>
      <c r="L6454" s="246">
        <f>IF(A6454="","",IF(OR(A6454=1,A6454=0),H6454,0))</f>
      </c>
      <c r="M6454" s="246">
        <f>IF(A6454="","",IF(A6454=-1,H6454,0))</f>
      </c>
      <c r="N6454">
        <f>IF(J6454="","",IF(E6454="SGD",1,IF(E6454="USD",Settings!$B$22,IF(E6454="HKD",Settings!$B$23,1))))</f>
      </c>
      <c r="O6454">
        <f>IF(OR(B6454="",C6454="",E6454=""),0,(IF(A6454=-1,H6454,0)-IF(OR(A6454=1,A6454=0),H6454,0)+IF(A6454=2,H6454,0))*IF(E6454="SGD",1,IF(E6454="USD",Settings!$B$22,IF(E6454="HKD",Settings!$B$23,1))))</f>
        <v>0</v>
      </c>
      <c r="P6454">
        <f>IF(OR(B6454="",C6454="",E6454=""),0,IF(A6454=2,H6454*IF(E6454="SGD",1,IF(E6454="USD",Settings!$B$22,IF(E6454="HKD",Settings!$B$23,1))),0))</f>
        <v>0</v>
      </c>
      <c r="Q6454" s="312">
        <f>IF(OR(J6454="",G6454=""),"",G6454+ROW()/1000000)</f>
      </c>
      <c r="R6454" s="247">
        <f>IF(Q6454="","",SUMIFS(Txn[Signed Units],Txn[Key],J6454,Txn[Transaction Order],"&lt;="&amp;Q6454))</f>
      </c>
    </row>
    <row r="6455" spans="10:18" ht="15" customHeight="1" x14ac:dyDescent="0.15">
      <c r="J6455" s="246">
        <f>IF(OR(B6455="",C6455="",E6455=""),"",B6455&amp;":"&amp;C6455&amp;":"&amp;E6455)</f>
      </c>
      <c r="K6455" s="247">
        <f>IF(A6455="","",A6455*D6455)</f>
      </c>
      <c r="L6455" s="246">
        <f>IF(A6455="","",IF(OR(A6455=1,A6455=0),H6455,0))</f>
      </c>
      <c r="M6455" s="246">
        <f>IF(A6455="","",IF(A6455=-1,H6455,0))</f>
      </c>
      <c r="N6455">
        <f>IF(J6455="","",IF(E6455="SGD",1,IF(E6455="USD",Settings!$B$22,IF(E6455="HKD",Settings!$B$23,1))))</f>
      </c>
      <c r="O6455">
        <f>IF(OR(B6455="",C6455="",E6455=""),0,(IF(A6455=-1,H6455,0)-IF(OR(A6455=1,A6455=0),H6455,0)+IF(A6455=2,H6455,0))*IF(E6455="SGD",1,IF(E6455="USD",Settings!$B$22,IF(E6455="HKD",Settings!$B$23,1))))</f>
        <v>0</v>
      </c>
      <c r="P6455">
        <f>IF(OR(B6455="",C6455="",E6455=""),0,IF(A6455=2,H6455*IF(E6455="SGD",1,IF(E6455="USD",Settings!$B$22,IF(E6455="HKD",Settings!$B$23,1))),0))</f>
        <v>0</v>
      </c>
      <c r="Q6455" s="312">
        <f>IF(OR(J6455="",G6455=""),"",G6455+ROW()/1000000)</f>
      </c>
      <c r="R6455" s="247">
        <f>IF(Q6455="","",SUMIFS(Txn[Signed Units],Txn[Key],J6455,Txn[Transaction Order],"&lt;="&amp;Q6455))</f>
      </c>
    </row>
    <row r="6456" spans="10:18" ht="15" customHeight="1" x14ac:dyDescent="0.15">
      <c r="J6456" s="246">
        <f>IF(OR(B6456="",C6456="",E6456=""),"",B6456&amp;":"&amp;C6456&amp;":"&amp;E6456)</f>
      </c>
      <c r="K6456" s="247">
        <f>IF(A6456="","",A6456*D6456)</f>
      </c>
      <c r="L6456" s="246">
        <f>IF(A6456="","",IF(OR(A6456=1,A6456=0),H6456,0))</f>
      </c>
      <c r="M6456" s="246">
        <f>IF(A6456="","",IF(A6456=-1,H6456,0))</f>
      </c>
      <c r="N6456">
        <f>IF(J6456="","",IF(E6456="SGD",1,IF(E6456="USD",Settings!$B$22,IF(E6456="HKD",Settings!$B$23,1))))</f>
      </c>
      <c r="O6456">
        <f>IF(OR(B6456="",C6456="",E6456=""),0,(IF(A6456=-1,H6456,0)-IF(OR(A6456=1,A6456=0),H6456,0)+IF(A6456=2,H6456,0))*IF(E6456="SGD",1,IF(E6456="USD",Settings!$B$22,IF(E6456="HKD",Settings!$B$23,1))))</f>
        <v>0</v>
      </c>
      <c r="P6456">
        <f>IF(OR(B6456="",C6456="",E6456=""),0,IF(A6456=2,H6456*IF(E6456="SGD",1,IF(E6456="USD",Settings!$B$22,IF(E6456="HKD",Settings!$B$23,1))),0))</f>
        <v>0</v>
      </c>
      <c r="Q6456" s="312">
        <f>IF(OR(J6456="",G6456=""),"",G6456+ROW()/1000000)</f>
      </c>
      <c r="R6456" s="247">
        <f>IF(Q6456="","",SUMIFS(Txn[Signed Units],Txn[Key],J6456,Txn[Transaction Order],"&lt;="&amp;Q6456))</f>
      </c>
    </row>
    <row r="6457" spans="10:18" ht="15" customHeight="1" x14ac:dyDescent="0.15">
      <c r="J6457" s="246">
        <f>IF(OR(B6457="",C6457="",E6457=""),"",B6457&amp;":"&amp;C6457&amp;":"&amp;E6457)</f>
      </c>
      <c r="K6457" s="247">
        <f>IF(A6457="","",A6457*D6457)</f>
      </c>
      <c r="L6457" s="246">
        <f>IF(A6457="","",IF(OR(A6457=1,A6457=0),H6457,0))</f>
      </c>
      <c r="M6457" s="246">
        <f>IF(A6457="","",IF(A6457=-1,H6457,0))</f>
      </c>
      <c r="N6457">
        <f>IF(J6457="","",IF(E6457="SGD",1,IF(E6457="USD",Settings!$B$22,IF(E6457="HKD",Settings!$B$23,1))))</f>
      </c>
      <c r="O6457">
        <f>IF(OR(B6457="",C6457="",E6457=""),0,(IF(A6457=-1,H6457,0)-IF(OR(A6457=1,A6457=0),H6457,0)+IF(A6457=2,H6457,0))*IF(E6457="SGD",1,IF(E6457="USD",Settings!$B$22,IF(E6457="HKD",Settings!$B$23,1))))</f>
        <v>0</v>
      </c>
      <c r="P6457">
        <f>IF(OR(B6457="",C6457="",E6457=""),0,IF(A6457=2,H6457*IF(E6457="SGD",1,IF(E6457="USD",Settings!$B$22,IF(E6457="HKD",Settings!$B$23,1))),0))</f>
        <v>0</v>
      </c>
      <c r="Q6457" s="312">
        <f>IF(OR(J6457="",G6457=""),"",G6457+ROW()/1000000)</f>
      </c>
      <c r="R6457" s="247">
        <f>IF(Q6457="","",SUMIFS(Txn[Signed Units],Txn[Key],J6457,Txn[Transaction Order],"&lt;="&amp;Q6457))</f>
      </c>
    </row>
    <row r="6458" spans="10:18" ht="15" customHeight="1" x14ac:dyDescent="0.15">
      <c r="J6458" s="246">
        <f>IF(OR(B6458="",C6458="",E6458=""),"",B6458&amp;":"&amp;C6458&amp;":"&amp;E6458)</f>
      </c>
      <c r="K6458" s="247">
        <f>IF(A6458="","",A6458*D6458)</f>
      </c>
      <c r="L6458" s="246">
        <f>IF(A6458="","",IF(OR(A6458=1,A6458=0),H6458,0))</f>
      </c>
      <c r="M6458" s="246">
        <f>IF(A6458="","",IF(A6458=-1,H6458,0))</f>
      </c>
      <c r="N6458">
        <f>IF(J6458="","",IF(E6458="SGD",1,IF(E6458="USD",Settings!$B$22,IF(E6458="HKD",Settings!$B$23,1))))</f>
      </c>
      <c r="O6458">
        <f>IF(OR(B6458="",C6458="",E6458=""),0,(IF(A6458=-1,H6458,0)-IF(OR(A6458=1,A6458=0),H6458,0)+IF(A6458=2,H6458,0))*IF(E6458="SGD",1,IF(E6458="USD",Settings!$B$22,IF(E6458="HKD",Settings!$B$23,1))))</f>
        <v>0</v>
      </c>
      <c r="P6458">
        <f>IF(OR(B6458="",C6458="",E6458=""),0,IF(A6458=2,H6458*IF(E6458="SGD",1,IF(E6458="USD",Settings!$B$22,IF(E6458="HKD",Settings!$B$23,1))),0))</f>
        <v>0</v>
      </c>
      <c r="Q6458" s="312">
        <f>IF(OR(J6458="",G6458=""),"",G6458+ROW()/1000000)</f>
      </c>
      <c r="R6458" s="247">
        <f>IF(Q6458="","",SUMIFS(Txn[Signed Units],Txn[Key],J6458,Txn[Transaction Order],"&lt;="&amp;Q6458))</f>
      </c>
    </row>
    <row r="6459" spans="10:18" ht="15" customHeight="1" x14ac:dyDescent="0.15">
      <c r="J6459" s="246">
        <f>IF(OR(B6459="",C6459="",E6459=""),"",B6459&amp;":"&amp;C6459&amp;":"&amp;E6459)</f>
      </c>
      <c r="K6459" s="247">
        <f>IF(A6459="","",A6459*D6459)</f>
      </c>
      <c r="L6459" s="246">
        <f>IF(A6459="","",IF(OR(A6459=1,A6459=0),H6459,0))</f>
      </c>
      <c r="M6459" s="246">
        <f>IF(A6459="","",IF(A6459=-1,H6459,0))</f>
      </c>
      <c r="N6459">
        <f>IF(J6459="","",IF(E6459="SGD",1,IF(E6459="USD",Settings!$B$22,IF(E6459="HKD",Settings!$B$23,1))))</f>
      </c>
      <c r="O6459">
        <f>IF(OR(B6459="",C6459="",E6459=""),0,(IF(A6459=-1,H6459,0)-IF(OR(A6459=1,A6459=0),H6459,0)+IF(A6459=2,H6459,0))*IF(E6459="SGD",1,IF(E6459="USD",Settings!$B$22,IF(E6459="HKD",Settings!$B$23,1))))</f>
        <v>0</v>
      </c>
      <c r="P6459">
        <f>IF(OR(B6459="",C6459="",E6459=""),0,IF(A6459=2,H6459*IF(E6459="SGD",1,IF(E6459="USD",Settings!$B$22,IF(E6459="HKD",Settings!$B$23,1))),0))</f>
        <v>0</v>
      </c>
      <c r="Q6459" s="312">
        <f>IF(OR(J6459="",G6459=""),"",G6459+ROW()/1000000)</f>
      </c>
      <c r="R6459" s="247">
        <f>IF(Q6459="","",SUMIFS(Txn[Signed Units],Txn[Key],J6459,Txn[Transaction Order],"&lt;="&amp;Q6459))</f>
      </c>
    </row>
    <row r="6460" spans="10:18" ht="15" customHeight="1" x14ac:dyDescent="0.15">
      <c r="J6460" s="246">
        <f>IF(OR(B6460="",C6460="",E6460=""),"",B6460&amp;":"&amp;C6460&amp;":"&amp;E6460)</f>
      </c>
      <c r="K6460" s="247">
        <f>IF(A6460="","",A6460*D6460)</f>
      </c>
      <c r="L6460" s="246">
        <f>IF(A6460="","",IF(OR(A6460=1,A6460=0),H6460,0))</f>
      </c>
      <c r="M6460" s="246">
        <f>IF(A6460="","",IF(A6460=-1,H6460,0))</f>
      </c>
      <c r="N6460">
        <f>IF(J6460="","",IF(E6460="SGD",1,IF(E6460="USD",Settings!$B$22,IF(E6460="HKD",Settings!$B$23,1))))</f>
      </c>
      <c r="O6460">
        <f>IF(OR(B6460="",C6460="",E6460=""),0,(IF(A6460=-1,H6460,0)-IF(OR(A6460=1,A6460=0),H6460,0)+IF(A6460=2,H6460,0))*IF(E6460="SGD",1,IF(E6460="USD",Settings!$B$22,IF(E6460="HKD",Settings!$B$23,1))))</f>
        <v>0</v>
      </c>
      <c r="P6460">
        <f>IF(OR(B6460="",C6460="",E6460=""),0,IF(A6460=2,H6460*IF(E6460="SGD",1,IF(E6460="USD",Settings!$B$22,IF(E6460="HKD",Settings!$B$23,1))),0))</f>
        <v>0</v>
      </c>
      <c r="Q6460" s="312">
        <f>IF(OR(J6460="",G6460=""),"",G6460+ROW()/1000000)</f>
      </c>
      <c r="R6460" s="247">
        <f>IF(Q6460="","",SUMIFS(Txn[Signed Units],Txn[Key],J6460,Txn[Transaction Order],"&lt;="&amp;Q6460))</f>
      </c>
    </row>
    <row r="6461" spans="10:18" ht="15" customHeight="1" x14ac:dyDescent="0.15">
      <c r="J6461" s="246">
        <f>IF(OR(B6461="",C6461="",E6461=""),"",B6461&amp;":"&amp;C6461&amp;":"&amp;E6461)</f>
      </c>
      <c r="K6461" s="247">
        <f>IF(A6461="","",A6461*D6461)</f>
      </c>
      <c r="L6461" s="246">
        <f>IF(A6461="","",IF(OR(A6461=1,A6461=0),H6461,0))</f>
      </c>
      <c r="M6461" s="246">
        <f>IF(A6461="","",IF(A6461=-1,H6461,0))</f>
      </c>
      <c r="N6461">
        <f>IF(J6461="","",IF(E6461="SGD",1,IF(E6461="USD",Settings!$B$22,IF(E6461="HKD",Settings!$B$23,1))))</f>
      </c>
      <c r="O6461">
        <f>IF(OR(B6461="",C6461="",E6461=""),0,(IF(A6461=-1,H6461,0)-IF(OR(A6461=1,A6461=0),H6461,0)+IF(A6461=2,H6461,0))*IF(E6461="SGD",1,IF(E6461="USD",Settings!$B$22,IF(E6461="HKD",Settings!$B$23,1))))</f>
        <v>0</v>
      </c>
      <c r="P6461">
        <f>IF(OR(B6461="",C6461="",E6461=""),0,IF(A6461=2,H6461*IF(E6461="SGD",1,IF(E6461="USD",Settings!$B$22,IF(E6461="HKD",Settings!$B$23,1))),0))</f>
        <v>0</v>
      </c>
      <c r="Q6461" s="312">
        <f>IF(OR(J6461="",G6461=""),"",G6461+ROW()/1000000)</f>
      </c>
      <c r="R6461" s="247">
        <f>IF(Q6461="","",SUMIFS(Txn[Signed Units],Txn[Key],J6461,Txn[Transaction Order],"&lt;="&amp;Q6461))</f>
      </c>
    </row>
    <row r="6462" spans="10:18" ht="15" customHeight="1" x14ac:dyDescent="0.15">
      <c r="J6462" s="246">
        <f>IF(OR(B6462="",C6462="",E6462=""),"",B6462&amp;":"&amp;C6462&amp;":"&amp;E6462)</f>
      </c>
      <c r="K6462" s="247">
        <f>IF(A6462="","",A6462*D6462)</f>
      </c>
      <c r="L6462" s="246">
        <f>IF(A6462="","",IF(OR(A6462=1,A6462=0),H6462,0))</f>
      </c>
      <c r="M6462" s="246">
        <f>IF(A6462="","",IF(A6462=-1,H6462,0))</f>
      </c>
      <c r="N6462">
        <f>IF(J6462="","",IF(E6462="SGD",1,IF(E6462="USD",Settings!$B$22,IF(E6462="HKD",Settings!$B$23,1))))</f>
      </c>
      <c r="O6462">
        <f>IF(OR(B6462="",C6462="",E6462=""),0,(IF(A6462=-1,H6462,0)-IF(OR(A6462=1,A6462=0),H6462,0)+IF(A6462=2,H6462,0))*IF(E6462="SGD",1,IF(E6462="USD",Settings!$B$22,IF(E6462="HKD",Settings!$B$23,1))))</f>
        <v>0</v>
      </c>
      <c r="P6462">
        <f>IF(OR(B6462="",C6462="",E6462=""),0,IF(A6462=2,H6462*IF(E6462="SGD",1,IF(E6462="USD",Settings!$B$22,IF(E6462="HKD",Settings!$B$23,1))),0))</f>
        <v>0</v>
      </c>
      <c r="Q6462" s="312">
        <f>IF(OR(J6462="",G6462=""),"",G6462+ROW()/1000000)</f>
      </c>
      <c r="R6462" s="247">
        <f>IF(Q6462="","",SUMIFS(Txn[Signed Units],Txn[Key],J6462,Txn[Transaction Order],"&lt;="&amp;Q6462))</f>
      </c>
    </row>
    <row r="6463" spans="10:18" ht="15" customHeight="1" x14ac:dyDescent="0.15">
      <c r="J6463" s="246">
        <f>IF(OR(B6463="",C6463="",E6463=""),"",B6463&amp;":"&amp;C6463&amp;":"&amp;E6463)</f>
      </c>
      <c r="K6463" s="247">
        <f>IF(A6463="","",A6463*D6463)</f>
      </c>
      <c r="L6463" s="246">
        <f>IF(A6463="","",IF(OR(A6463=1,A6463=0),H6463,0))</f>
      </c>
      <c r="M6463" s="246">
        <f>IF(A6463="","",IF(A6463=-1,H6463,0))</f>
      </c>
      <c r="N6463">
        <f>IF(J6463="","",IF(E6463="SGD",1,IF(E6463="USD",Settings!$B$22,IF(E6463="HKD",Settings!$B$23,1))))</f>
      </c>
      <c r="O6463">
        <f>IF(OR(B6463="",C6463="",E6463=""),0,(IF(A6463=-1,H6463,0)-IF(OR(A6463=1,A6463=0),H6463,0)+IF(A6463=2,H6463,0))*IF(E6463="SGD",1,IF(E6463="USD",Settings!$B$22,IF(E6463="HKD",Settings!$B$23,1))))</f>
        <v>0</v>
      </c>
      <c r="P6463">
        <f>IF(OR(B6463="",C6463="",E6463=""),0,IF(A6463=2,H6463*IF(E6463="SGD",1,IF(E6463="USD",Settings!$B$22,IF(E6463="HKD",Settings!$B$23,1))),0))</f>
        <v>0</v>
      </c>
      <c r="Q6463" s="312">
        <f>IF(OR(J6463="",G6463=""),"",G6463+ROW()/1000000)</f>
      </c>
      <c r="R6463" s="247">
        <f>IF(Q6463="","",SUMIFS(Txn[Signed Units],Txn[Key],J6463,Txn[Transaction Order],"&lt;="&amp;Q6463))</f>
      </c>
    </row>
    <row r="6464" spans="10:18" ht="15" customHeight="1" x14ac:dyDescent="0.15">
      <c r="J6464" s="246">
        <f>IF(OR(B6464="",C6464="",E6464=""),"",B6464&amp;":"&amp;C6464&amp;":"&amp;E6464)</f>
      </c>
      <c r="K6464" s="247">
        <f>IF(A6464="","",A6464*D6464)</f>
      </c>
      <c r="L6464" s="246">
        <f>IF(A6464="","",IF(OR(A6464=1,A6464=0),H6464,0))</f>
      </c>
      <c r="M6464" s="246">
        <f>IF(A6464="","",IF(A6464=-1,H6464,0))</f>
      </c>
      <c r="N6464">
        <f>IF(J6464="","",IF(E6464="SGD",1,IF(E6464="USD",Settings!$B$22,IF(E6464="HKD",Settings!$B$23,1))))</f>
      </c>
      <c r="O6464">
        <f>IF(OR(B6464="",C6464="",E6464=""),0,(IF(A6464=-1,H6464,0)-IF(OR(A6464=1,A6464=0),H6464,0)+IF(A6464=2,H6464,0))*IF(E6464="SGD",1,IF(E6464="USD",Settings!$B$22,IF(E6464="HKD",Settings!$B$23,1))))</f>
        <v>0</v>
      </c>
      <c r="P6464">
        <f>IF(OR(B6464="",C6464="",E6464=""),0,IF(A6464=2,H6464*IF(E6464="SGD",1,IF(E6464="USD",Settings!$B$22,IF(E6464="HKD",Settings!$B$23,1))),0))</f>
        <v>0</v>
      </c>
      <c r="Q6464" s="312">
        <f>IF(OR(J6464="",G6464=""),"",G6464+ROW()/1000000)</f>
      </c>
      <c r="R6464" s="247">
        <f>IF(Q6464="","",SUMIFS(Txn[Signed Units],Txn[Key],J6464,Txn[Transaction Order],"&lt;="&amp;Q6464))</f>
      </c>
    </row>
    <row r="6465" spans="10:18" ht="15" customHeight="1" x14ac:dyDescent="0.15">
      <c r="J6465" s="246">
        <f>IF(OR(B6465="",C6465="",E6465=""),"",B6465&amp;":"&amp;C6465&amp;":"&amp;E6465)</f>
      </c>
      <c r="K6465" s="247">
        <f>IF(A6465="","",A6465*D6465)</f>
      </c>
      <c r="L6465" s="246">
        <f>IF(A6465="","",IF(OR(A6465=1,A6465=0),H6465,0))</f>
      </c>
      <c r="M6465" s="246">
        <f>IF(A6465="","",IF(A6465=-1,H6465,0))</f>
      </c>
      <c r="N6465">
        <f>IF(J6465="","",IF(E6465="SGD",1,IF(E6465="USD",Settings!$B$22,IF(E6465="HKD",Settings!$B$23,1))))</f>
      </c>
      <c r="O6465">
        <f>IF(OR(B6465="",C6465="",E6465=""),0,(IF(A6465=-1,H6465,0)-IF(OR(A6465=1,A6465=0),H6465,0)+IF(A6465=2,H6465,0))*IF(E6465="SGD",1,IF(E6465="USD",Settings!$B$22,IF(E6465="HKD",Settings!$B$23,1))))</f>
        <v>0</v>
      </c>
      <c r="P6465">
        <f>IF(OR(B6465="",C6465="",E6465=""),0,IF(A6465=2,H6465*IF(E6465="SGD",1,IF(E6465="USD",Settings!$B$22,IF(E6465="HKD",Settings!$B$23,1))),0))</f>
        <v>0</v>
      </c>
      <c r="Q6465" s="312">
        <f>IF(OR(J6465="",G6465=""),"",G6465+ROW()/1000000)</f>
      </c>
      <c r="R6465" s="247">
        <f>IF(Q6465="","",SUMIFS(Txn[Signed Units],Txn[Key],J6465,Txn[Transaction Order],"&lt;="&amp;Q6465))</f>
      </c>
    </row>
    <row r="6466" spans="10:18" ht="15" customHeight="1" x14ac:dyDescent="0.15">
      <c r="J6466" s="246">
        <f>IF(OR(B6466="",C6466="",E6466=""),"",B6466&amp;":"&amp;C6466&amp;":"&amp;E6466)</f>
      </c>
      <c r="K6466" s="247">
        <f>IF(A6466="","",A6466*D6466)</f>
      </c>
      <c r="L6466" s="246">
        <f>IF(A6466="","",IF(OR(A6466=1,A6466=0),H6466,0))</f>
      </c>
      <c r="M6466" s="246">
        <f>IF(A6466="","",IF(A6466=-1,H6466,0))</f>
      </c>
      <c r="N6466">
        <f>IF(J6466="","",IF(E6466="SGD",1,IF(E6466="USD",Settings!$B$22,IF(E6466="HKD",Settings!$B$23,1))))</f>
      </c>
      <c r="O6466">
        <f>IF(OR(B6466="",C6466="",E6466=""),0,(IF(A6466=-1,H6466,0)-IF(OR(A6466=1,A6466=0),H6466,0)+IF(A6466=2,H6466,0))*IF(E6466="SGD",1,IF(E6466="USD",Settings!$B$22,IF(E6466="HKD",Settings!$B$23,1))))</f>
        <v>0</v>
      </c>
      <c r="P6466">
        <f>IF(OR(B6466="",C6466="",E6466=""),0,IF(A6466=2,H6466*IF(E6466="SGD",1,IF(E6466="USD",Settings!$B$22,IF(E6466="HKD",Settings!$B$23,1))),0))</f>
        <v>0</v>
      </c>
      <c r="Q6466" s="312">
        <f>IF(OR(J6466="",G6466=""),"",G6466+ROW()/1000000)</f>
      </c>
      <c r="R6466" s="247">
        <f>IF(Q6466="","",SUMIFS(Txn[Signed Units],Txn[Key],J6466,Txn[Transaction Order],"&lt;="&amp;Q6466))</f>
      </c>
    </row>
    <row r="6467" spans="10:18" ht="15" customHeight="1" x14ac:dyDescent="0.15">
      <c r="J6467" s="246">
        <f>IF(OR(B6467="",C6467="",E6467=""),"",B6467&amp;":"&amp;C6467&amp;":"&amp;E6467)</f>
      </c>
      <c r="K6467" s="247">
        <f>IF(A6467="","",A6467*D6467)</f>
      </c>
      <c r="L6467" s="246">
        <f>IF(A6467="","",IF(OR(A6467=1,A6467=0),H6467,0))</f>
      </c>
      <c r="M6467" s="246">
        <f>IF(A6467="","",IF(A6467=-1,H6467,0))</f>
      </c>
      <c r="N6467">
        <f>IF(J6467="","",IF(E6467="SGD",1,IF(E6467="USD",Settings!$B$22,IF(E6467="HKD",Settings!$B$23,1))))</f>
      </c>
      <c r="O6467">
        <f>IF(OR(B6467="",C6467="",E6467=""),0,(IF(A6467=-1,H6467,0)-IF(OR(A6467=1,A6467=0),H6467,0)+IF(A6467=2,H6467,0))*IF(E6467="SGD",1,IF(E6467="USD",Settings!$B$22,IF(E6467="HKD",Settings!$B$23,1))))</f>
        <v>0</v>
      </c>
      <c r="P6467">
        <f>IF(OR(B6467="",C6467="",E6467=""),0,IF(A6467=2,H6467*IF(E6467="SGD",1,IF(E6467="USD",Settings!$B$22,IF(E6467="HKD",Settings!$B$23,1))),0))</f>
        <v>0</v>
      </c>
      <c r="Q6467" s="312">
        <f>IF(OR(J6467="",G6467=""),"",G6467+ROW()/1000000)</f>
      </c>
      <c r="R6467" s="247">
        <f>IF(Q6467="","",SUMIFS(Txn[Signed Units],Txn[Key],J6467,Txn[Transaction Order],"&lt;="&amp;Q6467))</f>
      </c>
    </row>
    <row r="6468" spans="10:18" ht="15" customHeight="1" x14ac:dyDescent="0.15">
      <c r="J6468" s="246">
        <f>IF(OR(B6468="",C6468="",E6468=""),"",B6468&amp;":"&amp;C6468&amp;":"&amp;E6468)</f>
      </c>
      <c r="K6468" s="247">
        <f>IF(A6468="","",A6468*D6468)</f>
      </c>
      <c r="L6468" s="246">
        <f>IF(A6468="","",IF(OR(A6468=1,A6468=0),H6468,0))</f>
      </c>
      <c r="M6468" s="246">
        <f>IF(A6468="","",IF(A6468=-1,H6468,0))</f>
      </c>
      <c r="N6468">
        <f>IF(J6468="","",IF(E6468="SGD",1,IF(E6468="USD",Settings!$B$22,IF(E6468="HKD",Settings!$B$23,1))))</f>
      </c>
      <c r="O6468">
        <f>IF(OR(B6468="",C6468="",E6468=""),0,(IF(A6468=-1,H6468,0)-IF(OR(A6468=1,A6468=0),H6468,0)+IF(A6468=2,H6468,0))*IF(E6468="SGD",1,IF(E6468="USD",Settings!$B$22,IF(E6468="HKD",Settings!$B$23,1))))</f>
        <v>0</v>
      </c>
      <c r="P6468">
        <f>IF(OR(B6468="",C6468="",E6468=""),0,IF(A6468=2,H6468*IF(E6468="SGD",1,IF(E6468="USD",Settings!$B$22,IF(E6468="HKD",Settings!$B$23,1))),0))</f>
        <v>0</v>
      </c>
      <c r="Q6468" s="312">
        <f>IF(OR(J6468="",G6468=""),"",G6468+ROW()/1000000)</f>
      </c>
      <c r="R6468" s="247">
        <f>IF(Q6468="","",SUMIFS(Txn[Signed Units],Txn[Key],J6468,Txn[Transaction Order],"&lt;="&amp;Q6468))</f>
      </c>
    </row>
    <row r="6469" spans="10:18" ht="15" customHeight="1" x14ac:dyDescent="0.15">
      <c r="J6469" s="246">
        <f>IF(OR(B6469="",C6469="",E6469=""),"",B6469&amp;":"&amp;C6469&amp;":"&amp;E6469)</f>
      </c>
      <c r="K6469" s="247">
        <f>IF(A6469="","",A6469*D6469)</f>
      </c>
      <c r="L6469" s="246">
        <f>IF(A6469="","",IF(OR(A6469=1,A6469=0),H6469,0))</f>
      </c>
      <c r="M6469" s="246">
        <f>IF(A6469="","",IF(A6469=-1,H6469,0))</f>
      </c>
      <c r="N6469">
        <f>IF(J6469="","",IF(E6469="SGD",1,IF(E6469="USD",Settings!$B$22,IF(E6469="HKD",Settings!$B$23,1))))</f>
      </c>
      <c r="O6469">
        <f>IF(OR(B6469="",C6469="",E6469=""),0,(IF(A6469=-1,H6469,0)-IF(OR(A6469=1,A6469=0),H6469,0)+IF(A6469=2,H6469,0))*IF(E6469="SGD",1,IF(E6469="USD",Settings!$B$22,IF(E6469="HKD",Settings!$B$23,1))))</f>
        <v>0</v>
      </c>
      <c r="P6469">
        <f>IF(OR(B6469="",C6469="",E6469=""),0,IF(A6469=2,H6469*IF(E6469="SGD",1,IF(E6469="USD",Settings!$B$22,IF(E6469="HKD",Settings!$B$23,1))),0))</f>
        <v>0</v>
      </c>
      <c r="Q6469" s="312">
        <f>IF(OR(J6469="",G6469=""),"",G6469+ROW()/1000000)</f>
      </c>
      <c r="R6469" s="247">
        <f>IF(Q6469="","",SUMIFS(Txn[Signed Units],Txn[Key],J6469,Txn[Transaction Order],"&lt;="&amp;Q6469))</f>
      </c>
    </row>
    <row r="6470" spans="10:18" ht="15" customHeight="1" x14ac:dyDescent="0.15">
      <c r="J6470" s="246">
        <f>IF(OR(B6470="",C6470="",E6470=""),"",B6470&amp;":"&amp;C6470&amp;":"&amp;E6470)</f>
      </c>
      <c r="K6470" s="247">
        <f>IF(A6470="","",A6470*D6470)</f>
      </c>
      <c r="L6470" s="246">
        <f>IF(A6470="","",IF(OR(A6470=1,A6470=0),H6470,0))</f>
      </c>
      <c r="M6470" s="246">
        <f>IF(A6470="","",IF(A6470=-1,H6470,0))</f>
      </c>
      <c r="N6470">
        <f>IF(J6470="","",IF(E6470="SGD",1,IF(E6470="USD",Settings!$B$22,IF(E6470="HKD",Settings!$B$23,1))))</f>
      </c>
      <c r="O6470">
        <f>IF(OR(B6470="",C6470="",E6470=""),0,(IF(A6470=-1,H6470,0)-IF(OR(A6470=1,A6470=0),H6470,0)+IF(A6470=2,H6470,0))*IF(E6470="SGD",1,IF(E6470="USD",Settings!$B$22,IF(E6470="HKD",Settings!$B$23,1))))</f>
        <v>0</v>
      </c>
      <c r="P6470">
        <f>IF(OR(B6470="",C6470="",E6470=""),0,IF(A6470=2,H6470*IF(E6470="SGD",1,IF(E6470="USD",Settings!$B$22,IF(E6470="HKD",Settings!$B$23,1))),0))</f>
        <v>0</v>
      </c>
      <c r="Q6470" s="312">
        <f>IF(OR(J6470="",G6470=""),"",G6470+ROW()/1000000)</f>
      </c>
      <c r="R6470" s="247">
        <f>IF(Q6470="","",SUMIFS(Txn[Signed Units],Txn[Key],J6470,Txn[Transaction Order],"&lt;="&amp;Q6470))</f>
      </c>
    </row>
    <row r="6471" spans="10:18" ht="15" customHeight="1" x14ac:dyDescent="0.15">
      <c r="J6471" s="246">
        <f>IF(OR(B6471="",C6471="",E6471=""),"",B6471&amp;":"&amp;C6471&amp;":"&amp;E6471)</f>
      </c>
      <c r="K6471" s="247">
        <f>IF(A6471="","",A6471*D6471)</f>
      </c>
      <c r="L6471" s="246">
        <f>IF(A6471="","",IF(OR(A6471=1,A6471=0),H6471,0))</f>
      </c>
      <c r="M6471" s="246">
        <f>IF(A6471="","",IF(A6471=-1,H6471,0))</f>
      </c>
      <c r="N6471">
        <f>IF(J6471="","",IF(E6471="SGD",1,IF(E6471="USD",Settings!$B$22,IF(E6471="HKD",Settings!$B$23,1))))</f>
      </c>
      <c r="O6471">
        <f>IF(OR(B6471="",C6471="",E6471=""),0,(IF(A6471=-1,H6471,0)-IF(OR(A6471=1,A6471=0),H6471,0)+IF(A6471=2,H6471,0))*IF(E6471="SGD",1,IF(E6471="USD",Settings!$B$22,IF(E6471="HKD",Settings!$B$23,1))))</f>
        <v>0</v>
      </c>
      <c r="P6471">
        <f>IF(OR(B6471="",C6471="",E6471=""),0,IF(A6471=2,H6471*IF(E6471="SGD",1,IF(E6471="USD",Settings!$B$22,IF(E6471="HKD",Settings!$B$23,1))),0))</f>
        <v>0</v>
      </c>
      <c r="Q6471" s="312">
        <f>IF(OR(J6471="",G6471=""),"",G6471+ROW()/1000000)</f>
      </c>
      <c r="R6471" s="247">
        <f>IF(Q6471="","",SUMIFS(Txn[Signed Units],Txn[Key],J6471,Txn[Transaction Order],"&lt;="&amp;Q6471))</f>
      </c>
    </row>
    <row r="6472" spans="10:18" ht="15" customHeight="1" x14ac:dyDescent="0.15">
      <c r="J6472" s="246">
        <f>IF(OR(B6472="",C6472="",E6472=""),"",B6472&amp;":"&amp;C6472&amp;":"&amp;E6472)</f>
      </c>
      <c r="K6472" s="247">
        <f>IF(A6472="","",A6472*D6472)</f>
      </c>
      <c r="L6472" s="246">
        <f>IF(A6472="","",IF(OR(A6472=1,A6472=0),H6472,0))</f>
      </c>
      <c r="M6472" s="246">
        <f>IF(A6472="","",IF(A6472=-1,H6472,0))</f>
      </c>
      <c r="N6472">
        <f>IF(J6472="","",IF(E6472="SGD",1,IF(E6472="USD",Settings!$B$22,IF(E6472="HKD",Settings!$B$23,1))))</f>
      </c>
      <c r="O6472">
        <f>IF(OR(B6472="",C6472="",E6472=""),0,(IF(A6472=-1,H6472,0)-IF(OR(A6472=1,A6472=0),H6472,0)+IF(A6472=2,H6472,0))*IF(E6472="SGD",1,IF(E6472="USD",Settings!$B$22,IF(E6472="HKD",Settings!$B$23,1))))</f>
        <v>0</v>
      </c>
      <c r="P6472">
        <f>IF(OR(B6472="",C6472="",E6472=""),0,IF(A6472=2,H6472*IF(E6472="SGD",1,IF(E6472="USD",Settings!$B$22,IF(E6472="HKD",Settings!$B$23,1))),0))</f>
        <v>0</v>
      </c>
      <c r="Q6472" s="312">
        <f>IF(OR(J6472="",G6472=""),"",G6472+ROW()/1000000)</f>
      </c>
      <c r="R6472" s="247">
        <f>IF(Q6472="","",SUMIFS(Txn[Signed Units],Txn[Key],J6472,Txn[Transaction Order],"&lt;="&amp;Q6472))</f>
      </c>
    </row>
    <row r="6473" spans="10:18" ht="15" customHeight="1" x14ac:dyDescent="0.15">
      <c r="J6473" s="246">
        <f>IF(OR(B6473="",C6473="",E6473=""),"",B6473&amp;":"&amp;C6473&amp;":"&amp;E6473)</f>
      </c>
      <c r="K6473" s="247">
        <f>IF(A6473="","",A6473*D6473)</f>
      </c>
      <c r="L6473" s="246">
        <f>IF(A6473="","",IF(OR(A6473=1,A6473=0),H6473,0))</f>
      </c>
      <c r="M6473" s="246">
        <f>IF(A6473="","",IF(A6473=-1,H6473,0))</f>
      </c>
      <c r="N6473">
        <f>IF(J6473="","",IF(E6473="SGD",1,IF(E6473="USD",Settings!$B$22,IF(E6473="HKD",Settings!$B$23,1))))</f>
      </c>
      <c r="O6473">
        <f>IF(OR(B6473="",C6473="",E6473=""),0,(IF(A6473=-1,H6473,0)-IF(OR(A6473=1,A6473=0),H6473,0)+IF(A6473=2,H6473,0))*IF(E6473="SGD",1,IF(E6473="USD",Settings!$B$22,IF(E6473="HKD",Settings!$B$23,1))))</f>
        <v>0</v>
      </c>
      <c r="P6473">
        <f>IF(OR(B6473="",C6473="",E6473=""),0,IF(A6473=2,H6473*IF(E6473="SGD",1,IF(E6473="USD",Settings!$B$22,IF(E6473="HKD",Settings!$B$23,1))),0))</f>
        <v>0</v>
      </c>
      <c r="Q6473" s="312">
        <f>IF(OR(J6473="",G6473=""),"",G6473+ROW()/1000000)</f>
      </c>
      <c r="R6473" s="247">
        <f>IF(Q6473="","",SUMIFS(Txn[Signed Units],Txn[Key],J6473,Txn[Transaction Order],"&lt;="&amp;Q6473))</f>
      </c>
    </row>
    <row r="6474" spans="10:18" ht="15" customHeight="1" x14ac:dyDescent="0.15">
      <c r="J6474" s="246">
        <f>IF(OR(B6474="",C6474="",E6474=""),"",B6474&amp;":"&amp;C6474&amp;":"&amp;E6474)</f>
      </c>
      <c r="K6474" s="247">
        <f>IF(A6474="","",A6474*D6474)</f>
      </c>
      <c r="L6474" s="246">
        <f>IF(A6474="","",IF(OR(A6474=1,A6474=0),H6474,0))</f>
      </c>
      <c r="M6474" s="246">
        <f>IF(A6474="","",IF(A6474=-1,H6474,0))</f>
      </c>
      <c r="N6474">
        <f>IF(J6474="","",IF(E6474="SGD",1,IF(E6474="USD",Settings!$B$22,IF(E6474="HKD",Settings!$B$23,1))))</f>
      </c>
      <c r="O6474">
        <f>IF(OR(B6474="",C6474="",E6474=""),0,(IF(A6474=-1,H6474,0)-IF(OR(A6474=1,A6474=0),H6474,0)+IF(A6474=2,H6474,0))*IF(E6474="SGD",1,IF(E6474="USD",Settings!$B$22,IF(E6474="HKD",Settings!$B$23,1))))</f>
        <v>0</v>
      </c>
      <c r="P6474">
        <f>IF(OR(B6474="",C6474="",E6474=""),0,IF(A6474=2,H6474*IF(E6474="SGD",1,IF(E6474="USD",Settings!$B$22,IF(E6474="HKD",Settings!$B$23,1))),0))</f>
        <v>0</v>
      </c>
      <c r="Q6474" s="312">
        <f>IF(OR(J6474="",G6474=""),"",G6474+ROW()/1000000)</f>
      </c>
      <c r="R6474" s="247">
        <f>IF(Q6474="","",SUMIFS(Txn[Signed Units],Txn[Key],J6474,Txn[Transaction Order],"&lt;="&amp;Q6474))</f>
      </c>
    </row>
    <row r="6475" spans="10:18" ht="15" customHeight="1" x14ac:dyDescent="0.15">
      <c r="J6475" s="246">
        <f>IF(OR(B6475="",C6475="",E6475=""),"",B6475&amp;":"&amp;C6475&amp;":"&amp;E6475)</f>
      </c>
      <c r="K6475" s="247">
        <f>IF(A6475="","",A6475*D6475)</f>
      </c>
      <c r="L6475" s="246">
        <f>IF(A6475="","",IF(OR(A6475=1,A6475=0),H6475,0))</f>
      </c>
      <c r="M6475" s="246">
        <f>IF(A6475="","",IF(A6475=-1,H6475,0))</f>
      </c>
      <c r="N6475">
        <f>IF(J6475="","",IF(E6475="SGD",1,IF(E6475="USD",Settings!$B$22,IF(E6475="HKD",Settings!$B$23,1))))</f>
      </c>
      <c r="O6475">
        <f>IF(OR(B6475="",C6475="",E6475=""),0,(IF(A6475=-1,H6475,0)-IF(OR(A6475=1,A6475=0),H6475,0)+IF(A6475=2,H6475,0))*IF(E6475="SGD",1,IF(E6475="USD",Settings!$B$22,IF(E6475="HKD",Settings!$B$23,1))))</f>
        <v>0</v>
      </c>
      <c r="P6475">
        <f>IF(OR(B6475="",C6475="",E6475=""),0,IF(A6475=2,H6475*IF(E6475="SGD",1,IF(E6475="USD",Settings!$B$22,IF(E6475="HKD",Settings!$B$23,1))),0))</f>
        <v>0</v>
      </c>
      <c r="Q6475" s="312">
        <f>IF(OR(J6475="",G6475=""),"",G6475+ROW()/1000000)</f>
      </c>
      <c r="R6475" s="247">
        <f>IF(Q6475="","",SUMIFS(Txn[Signed Units],Txn[Key],J6475,Txn[Transaction Order],"&lt;="&amp;Q6475))</f>
      </c>
    </row>
    <row r="6476" spans="10:18" ht="15" customHeight="1" x14ac:dyDescent="0.15">
      <c r="J6476" s="246">
        <f>IF(OR(B6476="",C6476="",E6476=""),"",B6476&amp;":"&amp;C6476&amp;":"&amp;E6476)</f>
      </c>
      <c r="K6476" s="247">
        <f>IF(A6476="","",A6476*D6476)</f>
      </c>
      <c r="L6476" s="246">
        <f>IF(A6476="","",IF(OR(A6476=1,A6476=0),H6476,0))</f>
      </c>
      <c r="M6476" s="246">
        <f>IF(A6476="","",IF(A6476=-1,H6476,0))</f>
      </c>
      <c r="N6476">
        <f>IF(J6476="","",IF(E6476="SGD",1,IF(E6476="USD",Settings!$B$22,IF(E6476="HKD",Settings!$B$23,1))))</f>
      </c>
      <c r="O6476">
        <f>IF(OR(B6476="",C6476="",E6476=""),0,(IF(A6476=-1,H6476,0)-IF(OR(A6476=1,A6476=0),H6476,0)+IF(A6476=2,H6476,0))*IF(E6476="SGD",1,IF(E6476="USD",Settings!$B$22,IF(E6476="HKD",Settings!$B$23,1))))</f>
        <v>0</v>
      </c>
      <c r="P6476">
        <f>IF(OR(B6476="",C6476="",E6476=""),0,IF(A6476=2,H6476*IF(E6476="SGD",1,IF(E6476="USD",Settings!$B$22,IF(E6476="HKD",Settings!$B$23,1))),0))</f>
        <v>0</v>
      </c>
      <c r="Q6476" s="312">
        <f>IF(OR(J6476="",G6476=""),"",G6476+ROW()/1000000)</f>
      </c>
      <c r="R6476" s="247">
        <f>IF(Q6476="","",SUMIFS(Txn[Signed Units],Txn[Key],J6476,Txn[Transaction Order],"&lt;="&amp;Q6476))</f>
      </c>
    </row>
    <row r="6477" spans="10:18" ht="15" customHeight="1" x14ac:dyDescent="0.15">
      <c r="J6477" s="246">
        <f>IF(OR(B6477="",C6477="",E6477=""),"",B6477&amp;":"&amp;C6477&amp;":"&amp;E6477)</f>
      </c>
      <c r="K6477" s="247">
        <f>IF(A6477="","",A6477*D6477)</f>
      </c>
      <c r="L6477" s="246">
        <f>IF(A6477="","",IF(OR(A6477=1,A6477=0),H6477,0))</f>
      </c>
      <c r="M6477" s="246">
        <f>IF(A6477="","",IF(A6477=-1,H6477,0))</f>
      </c>
      <c r="N6477">
        <f>IF(J6477="","",IF(E6477="SGD",1,IF(E6477="USD",Settings!$B$22,IF(E6477="HKD",Settings!$B$23,1))))</f>
      </c>
      <c r="O6477">
        <f>IF(OR(B6477="",C6477="",E6477=""),0,(IF(A6477=-1,H6477,0)-IF(OR(A6477=1,A6477=0),H6477,0)+IF(A6477=2,H6477,0))*IF(E6477="SGD",1,IF(E6477="USD",Settings!$B$22,IF(E6477="HKD",Settings!$B$23,1))))</f>
        <v>0</v>
      </c>
      <c r="P6477">
        <f>IF(OR(B6477="",C6477="",E6477=""),0,IF(A6477=2,H6477*IF(E6477="SGD",1,IF(E6477="USD",Settings!$B$22,IF(E6477="HKD",Settings!$B$23,1))),0))</f>
        <v>0</v>
      </c>
      <c r="Q6477" s="312">
        <f>IF(OR(J6477="",G6477=""),"",G6477+ROW()/1000000)</f>
      </c>
      <c r="R6477" s="247">
        <f>IF(Q6477="","",SUMIFS(Txn[Signed Units],Txn[Key],J6477,Txn[Transaction Order],"&lt;="&amp;Q6477))</f>
      </c>
    </row>
    <row r="6478" spans="10:18" ht="15" customHeight="1" x14ac:dyDescent="0.15">
      <c r="J6478" s="246">
        <f>IF(OR(B6478="",C6478="",E6478=""),"",B6478&amp;":"&amp;C6478&amp;":"&amp;E6478)</f>
      </c>
      <c r="K6478" s="247">
        <f>IF(A6478="","",A6478*D6478)</f>
      </c>
      <c r="L6478" s="246">
        <f>IF(A6478="","",IF(OR(A6478=1,A6478=0),H6478,0))</f>
      </c>
      <c r="M6478" s="246">
        <f>IF(A6478="","",IF(A6478=-1,H6478,0))</f>
      </c>
      <c r="N6478">
        <f>IF(J6478="","",IF(E6478="SGD",1,IF(E6478="USD",Settings!$B$22,IF(E6478="HKD",Settings!$B$23,1))))</f>
      </c>
      <c r="O6478">
        <f>IF(OR(B6478="",C6478="",E6478=""),0,(IF(A6478=-1,H6478,0)-IF(OR(A6478=1,A6478=0),H6478,0)+IF(A6478=2,H6478,0))*IF(E6478="SGD",1,IF(E6478="USD",Settings!$B$22,IF(E6478="HKD",Settings!$B$23,1))))</f>
        <v>0</v>
      </c>
      <c r="P6478">
        <f>IF(OR(B6478="",C6478="",E6478=""),0,IF(A6478=2,H6478*IF(E6478="SGD",1,IF(E6478="USD",Settings!$B$22,IF(E6478="HKD",Settings!$B$23,1))),0))</f>
        <v>0</v>
      </c>
      <c r="Q6478" s="312">
        <f>IF(OR(J6478="",G6478=""),"",G6478+ROW()/1000000)</f>
      </c>
      <c r="R6478" s="247">
        <f>IF(Q6478="","",SUMIFS(Txn[Signed Units],Txn[Key],J6478,Txn[Transaction Order],"&lt;="&amp;Q6478))</f>
      </c>
    </row>
    <row r="6479" spans="10:18" ht="15" customHeight="1" x14ac:dyDescent="0.15">
      <c r="J6479" s="246">
        <f>IF(OR(B6479="",C6479="",E6479=""),"",B6479&amp;":"&amp;C6479&amp;":"&amp;E6479)</f>
      </c>
      <c r="K6479" s="247">
        <f>IF(A6479="","",A6479*D6479)</f>
      </c>
      <c r="L6479" s="246">
        <f>IF(A6479="","",IF(OR(A6479=1,A6479=0),H6479,0))</f>
      </c>
      <c r="M6479" s="246">
        <f>IF(A6479="","",IF(A6479=-1,H6479,0))</f>
      </c>
      <c r="N6479">
        <f>IF(J6479="","",IF(E6479="SGD",1,IF(E6479="USD",Settings!$B$22,IF(E6479="HKD",Settings!$B$23,1))))</f>
      </c>
      <c r="O6479">
        <f>IF(OR(B6479="",C6479="",E6479=""),0,(IF(A6479=-1,H6479,0)-IF(OR(A6479=1,A6479=0),H6479,0)+IF(A6479=2,H6479,0))*IF(E6479="SGD",1,IF(E6479="USD",Settings!$B$22,IF(E6479="HKD",Settings!$B$23,1))))</f>
        <v>0</v>
      </c>
      <c r="P6479">
        <f>IF(OR(B6479="",C6479="",E6479=""),0,IF(A6479=2,H6479*IF(E6479="SGD",1,IF(E6479="USD",Settings!$B$22,IF(E6479="HKD",Settings!$B$23,1))),0))</f>
        <v>0</v>
      </c>
      <c r="Q6479" s="312">
        <f>IF(OR(J6479="",G6479=""),"",G6479+ROW()/1000000)</f>
      </c>
      <c r="R6479" s="247">
        <f>IF(Q6479="","",SUMIFS(Txn[Signed Units],Txn[Key],J6479,Txn[Transaction Order],"&lt;="&amp;Q6479))</f>
      </c>
    </row>
    <row r="6480" spans="10:18" ht="15" customHeight="1" x14ac:dyDescent="0.15">
      <c r="J6480" s="246">
        <f>IF(OR(B6480="",C6480="",E6480=""),"",B6480&amp;":"&amp;C6480&amp;":"&amp;E6480)</f>
      </c>
      <c r="K6480" s="247">
        <f>IF(A6480="","",A6480*D6480)</f>
      </c>
      <c r="L6480" s="246">
        <f>IF(A6480="","",IF(OR(A6480=1,A6480=0),H6480,0))</f>
      </c>
      <c r="M6480" s="246">
        <f>IF(A6480="","",IF(A6480=-1,H6480,0))</f>
      </c>
      <c r="N6480">
        <f>IF(J6480="","",IF(E6480="SGD",1,IF(E6480="USD",Settings!$B$22,IF(E6480="HKD",Settings!$B$23,1))))</f>
      </c>
      <c r="O6480">
        <f>IF(OR(B6480="",C6480="",E6480=""),0,(IF(A6480=-1,H6480,0)-IF(OR(A6480=1,A6480=0),H6480,0)+IF(A6480=2,H6480,0))*IF(E6480="SGD",1,IF(E6480="USD",Settings!$B$22,IF(E6480="HKD",Settings!$B$23,1))))</f>
        <v>0</v>
      </c>
      <c r="P6480">
        <f>IF(OR(B6480="",C6480="",E6480=""),0,IF(A6480=2,H6480*IF(E6480="SGD",1,IF(E6480="USD",Settings!$B$22,IF(E6480="HKD",Settings!$B$23,1))),0))</f>
        <v>0</v>
      </c>
      <c r="Q6480" s="312">
        <f>IF(OR(J6480="",G6480=""),"",G6480+ROW()/1000000)</f>
      </c>
      <c r="R6480" s="247">
        <f>IF(Q6480="","",SUMIFS(Txn[Signed Units],Txn[Key],J6480,Txn[Transaction Order],"&lt;="&amp;Q6480))</f>
      </c>
    </row>
    <row r="6481" spans="10:18" ht="15" customHeight="1" x14ac:dyDescent="0.15">
      <c r="J6481" s="246">
        <f>IF(OR(B6481="",C6481="",E6481=""),"",B6481&amp;":"&amp;C6481&amp;":"&amp;E6481)</f>
      </c>
      <c r="K6481" s="247">
        <f>IF(A6481="","",A6481*D6481)</f>
      </c>
      <c r="L6481" s="246">
        <f>IF(A6481="","",IF(OR(A6481=1,A6481=0),H6481,0))</f>
      </c>
      <c r="M6481" s="246">
        <f>IF(A6481="","",IF(A6481=-1,H6481,0))</f>
      </c>
      <c r="N6481">
        <f>IF(J6481="","",IF(E6481="SGD",1,IF(E6481="USD",Settings!$B$22,IF(E6481="HKD",Settings!$B$23,1))))</f>
      </c>
      <c r="O6481">
        <f>IF(OR(B6481="",C6481="",E6481=""),0,(IF(A6481=-1,H6481,0)-IF(OR(A6481=1,A6481=0),H6481,0)+IF(A6481=2,H6481,0))*IF(E6481="SGD",1,IF(E6481="USD",Settings!$B$22,IF(E6481="HKD",Settings!$B$23,1))))</f>
        <v>0</v>
      </c>
      <c r="P6481">
        <f>IF(OR(B6481="",C6481="",E6481=""),0,IF(A6481=2,H6481*IF(E6481="SGD",1,IF(E6481="USD",Settings!$B$22,IF(E6481="HKD",Settings!$B$23,1))),0))</f>
        <v>0</v>
      </c>
      <c r="Q6481" s="312">
        <f>IF(OR(J6481="",G6481=""),"",G6481+ROW()/1000000)</f>
      </c>
      <c r="R6481" s="247">
        <f>IF(Q6481="","",SUMIFS(Txn[Signed Units],Txn[Key],J6481,Txn[Transaction Order],"&lt;="&amp;Q6481))</f>
      </c>
    </row>
    <row r="6482" spans="10:18" ht="15" customHeight="1" x14ac:dyDescent="0.15">
      <c r="J6482" s="246">
        <f>IF(OR(B6482="",C6482="",E6482=""),"",B6482&amp;":"&amp;C6482&amp;":"&amp;E6482)</f>
      </c>
      <c r="K6482" s="247">
        <f>IF(A6482="","",A6482*D6482)</f>
      </c>
      <c r="L6482" s="246">
        <f>IF(A6482="","",IF(OR(A6482=1,A6482=0),H6482,0))</f>
      </c>
      <c r="M6482" s="246">
        <f>IF(A6482="","",IF(A6482=-1,H6482,0))</f>
      </c>
      <c r="N6482">
        <f>IF(J6482="","",IF(E6482="SGD",1,IF(E6482="USD",Settings!$B$22,IF(E6482="HKD",Settings!$B$23,1))))</f>
      </c>
      <c r="O6482">
        <f>IF(OR(B6482="",C6482="",E6482=""),0,(IF(A6482=-1,H6482,0)-IF(OR(A6482=1,A6482=0),H6482,0)+IF(A6482=2,H6482,0))*IF(E6482="SGD",1,IF(E6482="USD",Settings!$B$22,IF(E6482="HKD",Settings!$B$23,1))))</f>
        <v>0</v>
      </c>
      <c r="P6482">
        <f>IF(OR(B6482="",C6482="",E6482=""),0,IF(A6482=2,H6482*IF(E6482="SGD",1,IF(E6482="USD",Settings!$B$22,IF(E6482="HKD",Settings!$B$23,1))),0))</f>
        <v>0</v>
      </c>
      <c r="Q6482" s="312">
        <f>IF(OR(J6482="",G6482=""),"",G6482+ROW()/1000000)</f>
      </c>
      <c r="R6482" s="247">
        <f>IF(Q6482="","",SUMIFS(Txn[Signed Units],Txn[Key],J6482,Txn[Transaction Order],"&lt;="&amp;Q6482))</f>
      </c>
    </row>
    <row r="6483" spans="10:18" ht="15" customHeight="1" x14ac:dyDescent="0.15">
      <c r="J6483" s="246">
        <f>IF(OR(B6483="",C6483="",E6483=""),"",B6483&amp;":"&amp;C6483&amp;":"&amp;E6483)</f>
      </c>
      <c r="K6483" s="247">
        <f>IF(A6483="","",A6483*D6483)</f>
      </c>
      <c r="L6483" s="246">
        <f>IF(A6483="","",IF(OR(A6483=1,A6483=0),H6483,0))</f>
      </c>
      <c r="M6483" s="246">
        <f>IF(A6483="","",IF(A6483=-1,H6483,0))</f>
      </c>
      <c r="N6483">
        <f>IF(J6483="","",IF(E6483="SGD",1,IF(E6483="USD",Settings!$B$22,IF(E6483="HKD",Settings!$B$23,1))))</f>
      </c>
      <c r="O6483">
        <f>IF(OR(B6483="",C6483="",E6483=""),0,(IF(A6483=-1,H6483,0)-IF(OR(A6483=1,A6483=0),H6483,0)+IF(A6483=2,H6483,0))*IF(E6483="SGD",1,IF(E6483="USD",Settings!$B$22,IF(E6483="HKD",Settings!$B$23,1))))</f>
        <v>0</v>
      </c>
      <c r="P6483">
        <f>IF(OR(B6483="",C6483="",E6483=""),0,IF(A6483=2,H6483*IF(E6483="SGD",1,IF(E6483="USD",Settings!$B$22,IF(E6483="HKD",Settings!$B$23,1))),0))</f>
        <v>0</v>
      </c>
      <c r="Q6483" s="312">
        <f>IF(OR(J6483="",G6483=""),"",G6483+ROW()/1000000)</f>
      </c>
      <c r="R6483" s="247">
        <f>IF(Q6483="","",SUMIFS(Txn[Signed Units],Txn[Key],J6483,Txn[Transaction Order],"&lt;="&amp;Q6483))</f>
      </c>
    </row>
    <row r="6484" spans="10:18" ht="15" customHeight="1" x14ac:dyDescent="0.15">
      <c r="J6484" s="246">
        <f>IF(OR(B6484="",C6484="",E6484=""),"",B6484&amp;":"&amp;C6484&amp;":"&amp;E6484)</f>
      </c>
      <c r="K6484" s="247">
        <f>IF(A6484="","",A6484*D6484)</f>
      </c>
      <c r="L6484" s="246">
        <f>IF(A6484="","",IF(OR(A6484=1,A6484=0),H6484,0))</f>
      </c>
      <c r="M6484" s="246">
        <f>IF(A6484="","",IF(A6484=-1,H6484,0))</f>
      </c>
      <c r="N6484">
        <f>IF(J6484="","",IF(E6484="SGD",1,IF(E6484="USD",Settings!$B$22,IF(E6484="HKD",Settings!$B$23,1))))</f>
      </c>
      <c r="O6484">
        <f>IF(OR(B6484="",C6484="",E6484=""),0,(IF(A6484=-1,H6484,0)-IF(OR(A6484=1,A6484=0),H6484,0)+IF(A6484=2,H6484,0))*IF(E6484="SGD",1,IF(E6484="USD",Settings!$B$22,IF(E6484="HKD",Settings!$B$23,1))))</f>
        <v>0</v>
      </c>
      <c r="P6484">
        <f>IF(OR(B6484="",C6484="",E6484=""),0,IF(A6484=2,H6484*IF(E6484="SGD",1,IF(E6484="USD",Settings!$B$22,IF(E6484="HKD",Settings!$B$23,1))),0))</f>
        <v>0</v>
      </c>
      <c r="Q6484" s="312">
        <f>IF(OR(J6484="",G6484=""),"",G6484+ROW()/1000000)</f>
      </c>
      <c r="R6484" s="247">
        <f>IF(Q6484="","",SUMIFS(Txn[Signed Units],Txn[Key],J6484,Txn[Transaction Order],"&lt;="&amp;Q6484))</f>
      </c>
    </row>
    <row r="6485" spans="10:18" ht="15" customHeight="1" x14ac:dyDescent="0.15">
      <c r="J6485" s="246">
        <f>IF(OR(B6485="",C6485="",E6485=""),"",B6485&amp;":"&amp;C6485&amp;":"&amp;E6485)</f>
      </c>
      <c r="K6485" s="247">
        <f>IF(A6485="","",A6485*D6485)</f>
      </c>
      <c r="L6485" s="246">
        <f>IF(A6485="","",IF(OR(A6485=1,A6485=0),H6485,0))</f>
      </c>
      <c r="M6485" s="246">
        <f>IF(A6485="","",IF(A6485=-1,H6485,0))</f>
      </c>
      <c r="N6485">
        <f>IF(J6485="","",IF(E6485="SGD",1,IF(E6485="USD",Settings!$B$22,IF(E6485="HKD",Settings!$B$23,1))))</f>
      </c>
      <c r="O6485">
        <f>IF(OR(B6485="",C6485="",E6485=""),0,(IF(A6485=-1,H6485,0)-IF(OR(A6485=1,A6485=0),H6485,0)+IF(A6485=2,H6485,0))*IF(E6485="SGD",1,IF(E6485="USD",Settings!$B$22,IF(E6485="HKD",Settings!$B$23,1))))</f>
        <v>0</v>
      </c>
      <c r="P6485">
        <f>IF(OR(B6485="",C6485="",E6485=""),0,IF(A6485=2,H6485*IF(E6485="SGD",1,IF(E6485="USD",Settings!$B$22,IF(E6485="HKD",Settings!$B$23,1))),0))</f>
        <v>0</v>
      </c>
      <c r="Q6485" s="312">
        <f>IF(OR(J6485="",G6485=""),"",G6485+ROW()/1000000)</f>
      </c>
      <c r="R6485" s="247">
        <f>IF(Q6485="","",SUMIFS(Txn[Signed Units],Txn[Key],J6485,Txn[Transaction Order],"&lt;="&amp;Q6485))</f>
      </c>
    </row>
    <row r="6486" spans="10:18" ht="15" customHeight="1" x14ac:dyDescent="0.15">
      <c r="J6486" s="246">
        <f>IF(OR(B6486="",C6486="",E6486=""),"",B6486&amp;":"&amp;C6486&amp;":"&amp;E6486)</f>
      </c>
      <c r="K6486" s="247">
        <f>IF(A6486="","",A6486*D6486)</f>
      </c>
      <c r="L6486" s="246">
        <f>IF(A6486="","",IF(OR(A6486=1,A6486=0),H6486,0))</f>
      </c>
      <c r="M6486" s="246">
        <f>IF(A6486="","",IF(A6486=-1,H6486,0))</f>
      </c>
      <c r="N6486">
        <f>IF(J6486="","",IF(E6486="SGD",1,IF(E6486="USD",Settings!$B$22,IF(E6486="HKD",Settings!$B$23,1))))</f>
      </c>
      <c r="O6486">
        <f>IF(OR(B6486="",C6486="",E6486=""),0,(IF(A6486=-1,H6486,0)-IF(OR(A6486=1,A6486=0),H6486,0)+IF(A6486=2,H6486,0))*IF(E6486="SGD",1,IF(E6486="USD",Settings!$B$22,IF(E6486="HKD",Settings!$B$23,1))))</f>
        <v>0</v>
      </c>
      <c r="P6486">
        <f>IF(OR(B6486="",C6486="",E6486=""),0,IF(A6486=2,H6486*IF(E6486="SGD",1,IF(E6486="USD",Settings!$B$22,IF(E6486="HKD",Settings!$B$23,1))),0))</f>
        <v>0</v>
      </c>
      <c r="Q6486" s="312">
        <f>IF(OR(J6486="",G6486=""),"",G6486+ROW()/1000000)</f>
      </c>
      <c r="R6486" s="247">
        <f>IF(Q6486="","",SUMIFS(Txn[Signed Units],Txn[Key],J6486,Txn[Transaction Order],"&lt;="&amp;Q6486))</f>
      </c>
    </row>
    <row r="6487" spans="10:18" ht="15" customHeight="1" x14ac:dyDescent="0.15">
      <c r="J6487" s="246">
        <f>IF(OR(B6487="",C6487="",E6487=""),"",B6487&amp;":"&amp;C6487&amp;":"&amp;E6487)</f>
      </c>
      <c r="K6487" s="247">
        <f>IF(A6487="","",A6487*D6487)</f>
      </c>
      <c r="L6487" s="246">
        <f>IF(A6487="","",IF(OR(A6487=1,A6487=0),H6487,0))</f>
      </c>
      <c r="M6487" s="246">
        <f>IF(A6487="","",IF(A6487=-1,H6487,0))</f>
      </c>
      <c r="N6487">
        <f>IF(J6487="","",IF(E6487="SGD",1,IF(E6487="USD",Settings!$B$22,IF(E6487="HKD",Settings!$B$23,1))))</f>
      </c>
      <c r="O6487">
        <f>IF(OR(B6487="",C6487="",E6487=""),0,(IF(A6487=-1,H6487,0)-IF(OR(A6487=1,A6487=0),H6487,0)+IF(A6487=2,H6487,0))*IF(E6487="SGD",1,IF(E6487="USD",Settings!$B$22,IF(E6487="HKD",Settings!$B$23,1))))</f>
        <v>0</v>
      </c>
      <c r="P6487">
        <f>IF(OR(B6487="",C6487="",E6487=""),0,IF(A6487=2,H6487*IF(E6487="SGD",1,IF(E6487="USD",Settings!$B$22,IF(E6487="HKD",Settings!$B$23,1))),0))</f>
        <v>0</v>
      </c>
      <c r="Q6487" s="312">
        <f>IF(OR(J6487="",G6487=""),"",G6487+ROW()/1000000)</f>
      </c>
      <c r="R6487" s="247">
        <f>IF(Q6487="","",SUMIFS(Txn[Signed Units],Txn[Key],J6487,Txn[Transaction Order],"&lt;="&amp;Q6487))</f>
      </c>
    </row>
    <row r="6488" spans="10:18" ht="15" customHeight="1" x14ac:dyDescent="0.15">
      <c r="J6488" s="246">
        <f>IF(OR(B6488="",C6488="",E6488=""),"",B6488&amp;":"&amp;C6488&amp;":"&amp;E6488)</f>
      </c>
      <c r="K6488" s="247">
        <f>IF(A6488="","",A6488*D6488)</f>
      </c>
      <c r="L6488" s="246">
        <f>IF(A6488="","",IF(OR(A6488=1,A6488=0),H6488,0))</f>
      </c>
      <c r="M6488" s="246">
        <f>IF(A6488="","",IF(A6488=-1,H6488,0))</f>
      </c>
      <c r="N6488">
        <f>IF(J6488="","",IF(E6488="SGD",1,IF(E6488="USD",Settings!$B$22,IF(E6488="HKD",Settings!$B$23,1))))</f>
      </c>
      <c r="O6488">
        <f>IF(OR(B6488="",C6488="",E6488=""),0,(IF(A6488=-1,H6488,0)-IF(OR(A6488=1,A6488=0),H6488,0)+IF(A6488=2,H6488,0))*IF(E6488="SGD",1,IF(E6488="USD",Settings!$B$22,IF(E6488="HKD",Settings!$B$23,1))))</f>
        <v>0</v>
      </c>
      <c r="P6488">
        <f>IF(OR(B6488="",C6488="",E6488=""),0,IF(A6488=2,H6488*IF(E6488="SGD",1,IF(E6488="USD",Settings!$B$22,IF(E6488="HKD",Settings!$B$23,1))),0))</f>
        <v>0</v>
      </c>
      <c r="Q6488" s="312">
        <f>IF(OR(J6488="",G6488=""),"",G6488+ROW()/1000000)</f>
      </c>
      <c r="R6488" s="247">
        <f>IF(Q6488="","",SUMIFS(Txn[Signed Units],Txn[Key],J6488,Txn[Transaction Order],"&lt;="&amp;Q6488))</f>
      </c>
    </row>
    <row r="6489" spans="10:18" ht="15" customHeight="1" x14ac:dyDescent="0.15">
      <c r="J6489" s="246">
        <f>IF(OR(B6489="",C6489="",E6489=""),"",B6489&amp;":"&amp;C6489&amp;":"&amp;E6489)</f>
      </c>
      <c r="K6489" s="247">
        <f>IF(A6489="","",A6489*D6489)</f>
      </c>
      <c r="L6489" s="246">
        <f>IF(A6489="","",IF(OR(A6489=1,A6489=0),H6489,0))</f>
      </c>
      <c r="M6489" s="246">
        <f>IF(A6489="","",IF(A6489=-1,H6489,0))</f>
      </c>
      <c r="N6489">
        <f>IF(J6489="","",IF(E6489="SGD",1,IF(E6489="USD",Settings!$B$22,IF(E6489="HKD",Settings!$B$23,1))))</f>
      </c>
      <c r="O6489">
        <f>IF(OR(B6489="",C6489="",E6489=""),0,(IF(A6489=-1,H6489,0)-IF(OR(A6489=1,A6489=0),H6489,0)+IF(A6489=2,H6489,0))*IF(E6489="SGD",1,IF(E6489="USD",Settings!$B$22,IF(E6489="HKD",Settings!$B$23,1))))</f>
        <v>0</v>
      </c>
      <c r="P6489">
        <f>IF(OR(B6489="",C6489="",E6489=""),0,IF(A6489=2,H6489*IF(E6489="SGD",1,IF(E6489="USD",Settings!$B$22,IF(E6489="HKD",Settings!$B$23,1))),0))</f>
        <v>0</v>
      </c>
      <c r="Q6489" s="312">
        <f>IF(OR(J6489="",G6489=""),"",G6489+ROW()/1000000)</f>
      </c>
      <c r="R6489" s="247">
        <f>IF(Q6489="","",SUMIFS(Txn[Signed Units],Txn[Key],J6489,Txn[Transaction Order],"&lt;="&amp;Q6489))</f>
      </c>
    </row>
    <row r="6490" spans="10:18" ht="15" customHeight="1" x14ac:dyDescent="0.15">
      <c r="J6490" s="246">
        <f>IF(OR(B6490="",C6490="",E6490=""),"",B6490&amp;":"&amp;C6490&amp;":"&amp;E6490)</f>
      </c>
      <c r="K6490" s="247">
        <f>IF(A6490="","",A6490*D6490)</f>
      </c>
      <c r="L6490" s="246">
        <f>IF(A6490="","",IF(OR(A6490=1,A6490=0),H6490,0))</f>
      </c>
      <c r="M6490" s="246">
        <f>IF(A6490="","",IF(A6490=-1,H6490,0))</f>
      </c>
      <c r="N6490">
        <f>IF(J6490="","",IF(E6490="SGD",1,IF(E6490="USD",Settings!$B$22,IF(E6490="HKD",Settings!$B$23,1))))</f>
      </c>
      <c r="O6490">
        <f>IF(OR(B6490="",C6490="",E6490=""),0,(IF(A6490=-1,H6490,0)-IF(OR(A6490=1,A6490=0),H6490,0)+IF(A6490=2,H6490,0))*IF(E6490="SGD",1,IF(E6490="USD",Settings!$B$22,IF(E6490="HKD",Settings!$B$23,1))))</f>
        <v>0</v>
      </c>
      <c r="P6490">
        <f>IF(OR(B6490="",C6490="",E6490=""),0,IF(A6490=2,H6490*IF(E6490="SGD",1,IF(E6490="USD",Settings!$B$22,IF(E6490="HKD",Settings!$B$23,1))),0))</f>
        <v>0</v>
      </c>
      <c r="Q6490" s="312">
        <f>IF(OR(J6490="",G6490=""),"",G6490+ROW()/1000000)</f>
      </c>
      <c r="R6490" s="247">
        <f>IF(Q6490="","",SUMIFS(Txn[Signed Units],Txn[Key],J6490,Txn[Transaction Order],"&lt;="&amp;Q6490))</f>
      </c>
    </row>
    <row r="6491" spans="10:18" ht="15" customHeight="1" x14ac:dyDescent="0.15">
      <c r="J6491" s="246">
        <f>IF(OR(B6491="",C6491="",E6491=""),"",B6491&amp;":"&amp;C6491&amp;":"&amp;E6491)</f>
      </c>
      <c r="K6491" s="247">
        <f>IF(A6491="","",A6491*D6491)</f>
      </c>
      <c r="L6491" s="246">
        <f>IF(A6491="","",IF(OR(A6491=1,A6491=0),H6491,0))</f>
      </c>
      <c r="M6491" s="246">
        <f>IF(A6491="","",IF(A6491=-1,H6491,0))</f>
      </c>
      <c r="N6491">
        <f>IF(J6491="","",IF(E6491="SGD",1,IF(E6491="USD",Settings!$B$22,IF(E6491="HKD",Settings!$B$23,1))))</f>
      </c>
      <c r="O6491">
        <f>IF(OR(B6491="",C6491="",E6491=""),0,(IF(A6491=-1,H6491,0)-IF(OR(A6491=1,A6491=0),H6491,0)+IF(A6491=2,H6491,0))*IF(E6491="SGD",1,IF(E6491="USD",Settings!$B$22,IF(E6491="HKD",Settings!$B$23,1))))</f>
        <v>0</v>
      </c>
      <c r="P6491">
        <f>IF(OR(B6491="",C6491="",E6491=""),0,IF(A6491=2,H6491*IF(E6491="SGD",1,IF(E6491="USD",Settings!$B$22,IF(E6491="HKD",Settings!$B$23,1))),0))</f>
        <v>0</v>
      </c>
      <c r="Q6491" s="312">
        <f>IF(OR(J6491="",G6491=""),"",G6491+ROW()/1000000)</f>
      </c>
      <c r="R6491" s="247">
        <f>IF(Q6491="","",SUMIFS(Txn[Signed Units],Txn[Key],J6491,Txn[Transaction Order],"&lt;="&amp;Q6491))</f>
      </c>
    </row>
    <row r="6492" spans="10:18" ht="15" customHeight="1" x14ac:dyDescent="0.15">
      <c r="J6492" s="246">
        <f>IF(OR(B6492="",C6492="",E6492=""),"",B6492&amp;":"&amp;C6492&amp;":"&amp;E6492)</f>
      </c>
      <c r="K6492" s="247">
        <f>IF(A6492="","",A6492*D6492)</f>
      </c>
      <c r="L6492" s="246">
        <f>IF(A6492="","",IF(OR(A6492=1,A6492=0),H6492,0))</f>
      </c>
      <c r="M6492" s="246">
        <f>IF(A6492="","",IF(A6492=-1,H6492,0))</f>
      </c>
      <c r="N6492">
        <f>IF(J6492="","",IF(E6492="SGD",1,IF(E6492="USD",Settings!$B$22,IF(E6492="HKD",Settings!$B$23,1))))</f>
      </c>
      <c r="O6492">
        <f>IF(OR(B6492="",C6492="",E6492=""),0,(IF(A6492=-1,H6492,0)-IF(OR(A6492=1,A6492=0),H6492,0)+IF(A6492=2,H6492,0))*IF(E6492="SGD",1,IF(E6492="USD",Settings!$B$22,IF(E6492="HKD",Settings!$B$23,1))))</f>
        <v>0</v>
      </c>
      <c r="P6492">
        <f>IF(OR(B6492="",C6492="",E6492=""),0,IF(A6492=2,H6492*IF(E6492="SGD",1,IF(E6492="USD",Settings!$B$22,IF(E6492="HKD",Settings!$B$23,1))),0))</f>
        <v>0</v>
      </c>
      <c r="Q6492" s="312">
        <f>IF(OR(J6492="",G6492=""),"",G6492+ROW()/1000000)</f>
      </c>
      <c r="R6492" s="247">
        <f>IF(Q6492="","",SUMIFS(Txn[Signed Units],Txn[Key],J6492,Txn[Transaction Order],"&lt;="&amp;Q6492))</f>
      </c>
    </row>
    <row r="6493" spans="10:18" ht="15" customHeight="1" x14ac:dyDescent="0.15">
      <c r="J6493" s="246">
        <f>IF(OR(B6493="",C6493="",E6493=""),"",B6493&amp;":"&amp;C6493&amp;":"&amp;E6493)</f>
      </c>
      <c r="K6493" s="247">
        <f>IF(A6493="","",A6493*D6493)</f>
      </c>
      <c r="L6493" s="246">
        <f>IF(A6493="","",IF(OR(A6493=1,A6493=0),H6493,0))</f>
      </c>
      <c r="M6493" s="246">
        <f>IF(A6493="","",IF(A6493=-1,H6493,0))</f>
      </c>
      <c r="N6493">
        <f>IF(J6493="","",IF(E6493="SGD",1,IF(E6493="USD",Settings!$B$22,IF(E6493="HKD",Settings!$B$23,1))))</f>
      </c>
      <c r="O6493">
        <f>IF(OR(B6493="",C6493="",E6493=""),0,(IF(A6493=-1,H6493,0)-IF(OR(A6493=1,A6493=0),H6493,0)+IF(A6493=2,H6493,0))*IF(E6493="SGD",1,IF(E6493="USD",Settings!$B$22,IF(E6493="HKD",Settings!$B$23,1))))</f>
        <v>0</v>
      </c>
      <c r="P6493">
        <f>IF(OR(B6493="",C6493="",E6493=""),0,IF(A6493=2,H6493*IF(E6493="SGD",1,IF(E6493="USD",Settings!$B$22,IF(E6493="HKD",Settings!$B$23,1))),0))</f>
        <v>0</v>
      </c>
      <c r="Q6493" s="312">
        <f>IF(OR(J6493="",G6493=""),"",G6493+ROW()/1000000)</f>
      </c>
      <c r="R6493" s="247">
        <f>IF(Q6493="","",SUMIFS(Txn[Signed Units],Txn[Key],J6493,Txn[Transaction Order],"&lt;="&amp;Q6493))</f>
      </c>
    </row>
    <row r="6494" spans="10:18" ht="15" customHeight="1" x14ac:dyDescent="0.15">
      <c r="J6494" s="246">
        <f>IF(OR(B6494="",C6494="",E6494=""),"",B6494&amp;":"&amp;C6494&amp;":"&amp;E6494)</f>
      </c>
      <c r="K6494" s="247">
        <f>IF(A6494="","",A6494*D6494)</f>
      </c>
      <c r="L6494" s="246">
        <f>IF(A6494="","",IF(OR(A6494=1,A6494=0),H6494,0))</f>
      </c>
      <c r="M6494" s="246">
        <f>IF(A6494="","",IF(A6494=-1,H6494,0))</f>
      </c>
      <c r="N6494">
        <f>IF(J6494="","",IF(E6494="SGD",1,IF(E6494="USD",Settings!$B$22,IF(E6494="HKD",Settings!$B$23,1))))</f>
      </c>
      <c r="O6494">
        <f>IF(OR(B6494="",C6494="",E6494=""),0,(IF(A6494=-1,H6494,0)-IF(OR(A6494=1,A6494=0),H6494,0)+IF(A6494=2,H6494,0))*IF(E6494="SGD",1,IF(E6494="USD",Settings!$B$22,IF(E6494="HKD",Settings!$B$23,1))))</f>
        <v>0</v>
      </c>
      <c r="P6494">
        <f>IF(OR(B6494="",C6494="",E6494=""),0,IF(A6494=2,H6494*IF(E6494="SGD",1,IF(E6494="USD",Settings!$B$22,IF(E6494="HKD",Settings!$B$23,1))),0))</f>
        <v>0</v>
      </c>
      <c r="Q6494" s="312">
        <f>IF(OR(J6494="",G6494=""),"",G6494+ROW()/1000000)</f>
      </c>
      <c r="R6494" s="247">
        <f>IF(Q6494="","",SUMIFS(Txn[Signed Units],Txn[Key],J6494,Txn[Transaction Order],"&lt;="&amp;Q6494))</f>
      </c>
    </row>
    <row r="6495" spans="10:18" ht="15" customHeight="1" x14ac:dyDescent="0.15">
      <c r="J6495" s="246">
        <f>IF(OR(B6495="",C6495="",E6495=""),"",B6495&amp;":"&amp;C6495&amp;":"&amp;E6495)</f>
      </c>
      <c r="K6495" s="247">
        <f>IF(A6495="","",A6495*D6495)</f>
      </c>
      <c r="L6495" s="246">
        <f>IF(A6495="","",IF(OR(A6495=1,A6495=0),H6495,0))</f>
      </c>
      <c r="M6495" s="246">
        <f>IF(A6495="","",IF(A6495=-1,H6495,0))</f>
      </c>
      <c r="N6495">
        <f>IF(J6495="","",IF(E6495="SGD",1,IF(E6495="USD",Settings!$B$22,IF(E6495="HKD",Settings!$B$23,1))))</f>
      </c>
      <c r="O6495">
        <f>IF(OR(B6495="",C6495="",E6495=""),0,(IF(A6495=-1,H6495,0)-IF(OR(A6495=1,A6495=0),H6495,0)+IF(A6495=2,H6495,0))*IF(E6495="SGD",1,IF(E6495="USD",Settings!$B$22,IF(E6495="HKD",Settings!$B$23,1))))</f>
        <v>0</v>
      </c>
      <c r="P6495">
        <f>IF(OR(B6495="",C6495="",E6495=""),0,IF(A6495=2,H6495*IF(E6495="SGD",1,IF(E6495="USD",Settings!$B$22,IF(E6495="HKD",Settings!$B$23,1))),0))</f>
        <v>0</v>
      </c>
      <c r="Q6495" s="312">
        <f>IF(OR(J6495="",G6495=""),"",G6495+ROW()/1000000)</f>
      </c>
      <c r="R6495" s="247">
        <f>IF(Q6495="","",SUMIFS(Txn[Signed Units],Txn[Key],J6495,Txn[Transaction Order],"&lt;="&amp;Q6495))</f>
      </c>
    </row>
    <row r="6496" spans="10:18" ht="15" customHeight="1" x14ac:dyDescent="0.15">
      <c r="J6496" s="246">
        <f>IF(OR(B6496="",C6496="",E6496=""),"",B6496&amp;":"&amp;C6496&amp;":"&amp;E6496)</f>
      </c>
      <c r="K6496" s="247">
        <f>IF(A6496="","",A6496*D6496)</f>
      </c>
      <c r="L6496" s="246">
        <f>IF(A6496="","",IF(OR(A6496=1,A6496=0),H6496,0))</f>
      </c>
      <c r="M6496" s="246">
        <f>IF(A6496="","",IF(A6496=-1,H6496,0))</f>
      </c>
      <c r="N6496">
        <f>IF(J6496="","",IF(E6496="SGD",1,IF(E6496="USD",Settings!$B$22,IF(E6496="HKD",Settings!$B$23,1))))</f>
      </c>
      <c r="O6496">
        <f>IF(OR(B6496="",C6496="",E6496=""),0,(IF(A6496=-1,H6496,0)-IF(OR(A6496=1,A6496=0),H6496,0)+IF(A6496=2,H6496,0))*IF(E6496="SGD",1,IF(E6496="USD",Settings!$B$22,IF(E6496="HKD",Settings!$B$23,1))))</f>
        <v>0</v>
      </c>
      <c r="P6496">
        <f>IF(OR(B6496="",C6496="",E6496=""),0,IF(A6496=2,H6496*IF(E6496="SGD",1,IF(E6496="USD",Settings!$B$22,IF(E6496="HKD",Settings!$B$23,1))),0))</f>
        <v>0</v>
      </c>
      <c r="Q6496" s="312">
        <f>IF(OR(J6496="",G6496=""),"",G6496+ROW()/1000000)</f>
      </c>
      <c r="R6496" s="247">
        <f>IF(Q6496="","",SUMIFS(Txn[Signed Units],Txn[Key],J6496,Txn[Transaction Order],"&lt;="&amp;Q6496))</f>
      </c>
    </row>
    <row r="6497" spans="10:18" ht="15" customHeight="1" x14ac:dyDescent="0.15">
      <c r="J6497" s="246">
        <f>IF(OR(B6497="",C6497="",E6497=""),"",B6497&amp;":"&amp;C6497&amp;":"&amp;E6497)</f>
      </c>
      <c r="K6497" s="247">
        <f>IF(A6497="","",A6497*D6497)</f>
      </c>
      <c r="L6497" s="246">
        <f>IF(A6497="","",IF(OR(A6497=1,A6497=0),H6497,0))</f>
      </c>
      <c r="M6497" s="246">
        <f>IF(A6497="","",IF(A6497=-1,H6497,0))</f>
      </c>
      <c r="N6497">
        <f>IF(J6497="","",IF(E6497="SGD",1,IF(E6497="USD",Settings!$B$22,IF(E6497="HKD",Settings!$B$23,1))))</f>
      </c>
      <c r="O6497">
        <f>IF(OR(B6497="",C6497="",E6497=""),0,(IF(A6497=-1,H6497,0)-IF(OR(A6497=1,A6497=0),H6497,0)+IF(A6497=2,H6497,0))*IF(E6497="SGD",1,IF(E6497="USD",Settings!$B$22,IF(E6497="HKD",Settings!$B$23,1))))</f>
        <v>0</v>
      </c>
      <c r="P6497">
        <f>IF(OR(B6497="",C6497="",E6497=""),0,IF(A6497=2,H6497*IF(E6497="SGD",1,IF(E6497="USD",Settings!$B$22,IF(E6497="HKD",Settings!$B$23,1))),0))</f>
        <v>0</v>
      </c>
      <c r="Q6497" s="312">
        <f>IF(OR(J6497="",G6497=""),"",G6497+ROW()/1000000)</f>
      </c>
      <c r="R6497" s="247">
        <f>IF(Q6497="","",SUMIFS(Txn[Signed Units],Txn[Key],J6497,Txn[Transaction Order],"&lt;="&amp;Q6497))</f>
      </c>
    </row>
    <row r="6498" spans="10:18" ht="15" customHeight="1" x14ac:dyDescent="0.15">
      <c r="J6498" s="246">
        <f>IF(OR(B6498="",C6498="",E6498=""),"",B6498&amp;":"&amp;C6498&amp;":"&amp;E6498)</f>
      </c>
      <c r="K6498" s="247">
        <f>IF(A6498="","",A6498*D6498)</f>
      </c>
      <c r="L6498" s="246">
        <f>IF(A6498="","",IF(OR(A6498=1,A6498=0),H6498,0))</f>
      </c>
      <c r="M6498" s="246">
        <f>IF(A6498="","",IF(A6498=-1,H6498,0))</f>
      </c>
      <c r="N6498">
        <f>IF(J6498="","",IF(E6498="SGD",1,IF(E6498="USD",Settings!$B$22,IF(E6498="HKD",Settings!$B$23,1))))</f>
      </c>
      <c r="O6498">
        <f>IF(OR(B6498="",C6498="",E6498=""),0,(IF(A6498=-1,H6498,0)-IF(OR(A6498=1,A6498=0),H6498,0)+IF(A6498=2,H6498,0))*IF(E6498="SGD",1,IF(E6498="USD",Settings!$B$22,IF(E6498="HKD",Settings!$B$23,1))))</f>
        <v>0</v>
      </c>
      <c r="P6498">
        <f>IF(OR(B6498="",C6498="",E6498=""),0,IF(A6498=2,H6498*IF(E6498="SGD",1,IF(E6498="USD",Settings!$B$22,IF(E6498="HKD",Settings!$B$23,1))),0))</f>
        <v>0</v>
      </c>
      <c r="Q6498" s="312">
        <f>IF(OR(J6498="",G6498=""),"",G6498+ROW()/1000000)</f>
      </c>
      <c r="R6498" s="247">
        <f>IF(Q6498="","",SUMIFS(Txn[Signed Units],Txn[Key],J6498,Txn[Transaction Order],"&lt;="&amp;Q6498))</f>
      </c>
    </row>
    <row r="6499" spans="10:18" ht="15" customHeight="1" x14ac:dyDescent="0.15">
      <c r="J6499" s="246">
        <f>IF(OR(B6499="",C6499="",E6499=""),"",B6499&amp;":"&amp;C6499&amp;":"&amp;E6499)</f>
      </c>
      <c r="K6499" s="247">
        <f>IF(A6499="","",A6499*D6499)</f>
      </c>
      <c r="L6499" s="246">
        <f>IF(A6499="","",IF(OR(A6499=1,A6499=0),H6499,0))</f>
      </c>
      <c r="M6499" s="246">
        <f>IF(A6499="","",IF(A6499=-1,H6499,0))</f>
      </c>
      <c r="N6499">
        <f>IF(J6499="","",IF(E6499="SGD",1,IF(E6499="USD",Settings!$B$22,IF(E6499="HKD",Settings!$B$23,1))))</f>
      </c>
      <c r="O6499">
        <f>IF(OR(B6499="",C6499="",E6499=""),0,(IF(A6499=-1,H6499,0)-IF(OR(A6499=1,A6499=0),H6499,0)+IF(A6499=2,H6499,0))*IF(E6499="SGD",1,IF(E6499="USD",Settings!$B$22,IF(E6499="HKD",Settings!$B$23,1))))</f>
        <v>0</v>
      </c>
      <c r="P6499">
        <f>IF(OR(B6499="",C6499="",E6499=""),0,IF(A6499=2,H6499*IF(E6499="SGD",1,IF(E6499="USD",Settings!$B$22,IF(E6499="HKD",Settings!$B$23,1))),0))</f>
        <v>0</v>
      </c>
      <c r="Q6499" s="312">
        <f>IF(OR(J6499="",G6499=""),"",G6499+ROW()/1000000)</f>
      </c>
      <c r="R6499" s="247">
        <f>IF(Q6499="","",SUMIFS(Txn[Signed Units],Txn[Key],J6499,Txn[Transaction Order],"&lt;="&amp;Q6499))</f>
      </c>
    </row>
    <row r="6500" spans="10:18" ht="15" customHeight="1" x14ac:dyDescent="0.15">
      <c r="J6500" s="246">
        <f>IF(OR(B6500="",C6500="",E6500=""),"",B6500&amp;":"&amp;C6500&amp;":"&amp;E6500)</f>
      </c>
      <c r="K6500" s="247">
        <f>IF(A6500="","",A6500*D6500)</f>
      </c>
      <c r="L6500" s="246">
        <f>IF(A6500="","",IF(OR(A6500=1,A6500=0),H6500,0))</f>
      </c>
      <c r="M6500" s="246">
        <f>IF(A6500="","",IF(A6500=-1,H6500,0))</f>
      </c>
      <c r="N6500">
        <f>IF(J6500="","",IF(E6500="SGD",1,IF(E6500="USD",Settings!$B$22,IF(E6500="HKD",Settings!$B$23,1))))</f>
      </c>
      <c r="O6500">
        <f>IF(OR(B6500="",C6500="",E6500=""),0,(IF(A6500=-1,H6500,0)-IF(OR(A6500=1,A6500=0),H6500,0)+IF(A6500=2,H6500,0))*IF(E6500="SGD",1,IF(E6500="USD",Settings!$B$22,IF(E6500="HKD",Settings!$B$23,1))))</f>
        <v>0</v>
      </c>
      <c r="P6500">
        <f>IF(OR(B6500="",C6500="",E6500=""),0,IF(A6500=2,H6500*IF(E6500="SGD",1,IF(E6500="USD",Settings!$B$22,IF(E6500="HKD",Settings!$B$23,1))),0))</f>
        <v>0</v>
      </c>
      <c r="Q6500" s="312">
        <f>IF(OR(J6500="",G6500=""),"",G6500+ROW()/1000000)</f>
      </c>
      <c r="R6500" s="247">
        <f>IF(Q6500="","",SUMIFS(Txn[Signed Units],Txn[Key],J6500,Txn[Transaction Order],"&lt;="&amp;Q6500))</f>
      </c>
    </row>
    <row r="6501" spans="10:18" ht="15" customHeight="1" x14ac:dyDescent="0.15">
      <c r="J6501" s="246">
        <f>IF(OR(B6501="",C6501="",E6501=""),"",B6501&amp;":"&amp;C6501&amp;":"&amp;E6501)</f>
      </c>
      <c r="K6501" s="247">
        <f>IF(A6501="","",A6501*D6501)</f>
      </c>
      <c r="L6501" s="246">
        <f>IF(A6501="","",IF(OR(A6501=1,A6501=0),H6501,0))</f>
      </c>
      <c r="M6501" s="246">
        <f>IF(A6501="","",IF(A6501=-1,H6501,0))</f>
      </c>
      <c r="N6501">
        <f>IF(J6501="","",IF(E6501="SGD",1,IF(E6501="USD",Settings!$B$22,IF(E6501="HKD",Settings!$B$23,1))))</f>
      </c>
      <c r="O6501">
        <f>IF(OR(B6501="",C6501="",E6501=""),0,(IF(A6501=-1,H6501,0)-IF(OR(A6501=1,A6501=0),H6501,0)+IF(A6501=2,H6501,0))*IF(E6501="SGD",1,IF(E6501="USD",Settings!$B$22,IF(E6501="HKD",Settings!$B$23,1))))</f>
        <v>0</v>
      </c>
      <c r="P6501">
        <f>IF(OR(B6501="",C6501="",E6501=""),0,IF(A6501=2,H6501*IF(E6501="SGD",1,IF(E6501="USD",Settings!$B$22,IF(E6501="HKD",Settings!$B$23,1))),0))</f>
        <v>0</v>
      </c>
      <c r="Q6501" s="312">
        <f>IF(OR(J6501="",G6501=""),"",G6501+ROW()/1000000)</f>
      </c>
      <c r="R6501" s="247">
        <f>IF(Q6501="","",SUMIFS(Txn[Signed Units],Txn[Key],J6501,Txn[Transaction Order],"&lt;="&amp;Q6501))</f>
      </c>
    </row>
    <row r="6502" spans="10:18" ht="15" customHeight="1" x14ac:dyDescent="0.15">
      <c r="J6502" s="246">
        <f>IF(OR(B6502="",C6502="",E6502=""),"",B6502&amp;":"&amp;C6502&amp;":"&amp;E6502)</f>
      </c>
      <c r="K6502" s="247">
        <f>IF(A6502="","",A6502*D6502)</f>
      </c>
      <c r="L6502" s="246">
        <f>IF(A6502="","",IF(OR(A6502=1,A6502=0),H6502,0))</f>
      </c>
      <c r="M6502" s="246">
        <f>IF(A6502="","",IF(A6502=-1,H6502,0))</f>
      </c>
      <c r="N6502">
        <f>IF(J6502="","",IF(E6502="SGD",1,IF(E6502="USD",Settings!$B$22,IF(E6502="HKD",Settings!$B$23,1))))</f>
      </c>
      <c r="O6502">
        <f>IF(OR(B6502="",C6502="",E6502=""),0,(IF(A6502=-1,H6502,0)-IF(OR(A6502=1,A6502=0),H6502,0)+IF(A6502=2,H6502,0))*IF(E6502="SGD",1,IF(E6502="USD",Settings!$B$22,IF(E6502="HKD",Settings!$B$23,1))))</f>
        <v>0</v>
      </c>
      <c r="P6502">
        <f>IF(OR(B6502="",C6502="",E6502=""),0,IF(A6502=2,H6502*IF(E6502="SGD",1,IF(E6502="USD",Settings!$B$22,IF(E6502="HKD",Settings!$B$23,1))),0))</f>
        <v>0</v>
      </c>
      <c r="Q6502" s="312">
        <f>IF(OR(J6502="",G6502=""),"",G6502+ROW()/1000000)</f>
      </c>
      <c r="R6502" s="247">
        <f>IF(Q6502="","",SUMIFS(Txn[Signed Units],Txn[Key],J6502,Txn[Transaction Order],"&lt;="&amp;Q6502))</f>
      </c>
    </row>
    <row r="6503" spans="10:18" ht="15" customHeight="1" x14ac:dyDescent="0.15">
      <c r="J6503" s="246">
        <f>IF(OR(B6503="",C6503="",E6503=""),"",B6503&amp;":"&amp;C6503&amp;":"&amp;E6503)</f>
      </c>
      <c r="K6503" s="247">
        <f>IF(A6503="","",A6503*D6503)</f>
      </c>
      <c r="L6503" s="246">
        <f>IF(A6503="","",IF(OR(A6503=1,A6503=0),H6503,0))</f>
      </c>
      <c r="M6503" s="246">
        <f>IF(A6503="","",IF(A6503=-1,H6503,0))</f>
      </c>
      <c r="N6503">
        <f>IF(J6503="","",IF(E6503="SGD",1,IF(E6503="USD",Settings!$B$22,IF(E6503="HKD",Settings!$B$23,1))))</f>
      </c>
      <c r="O6503">
        <f>IF(OR(B6503="",C6503="",E6503=""),0,(IF(A6503=-1,H6503,0)-IF(OR(A6503=1,A6503=0),H6503,0)+IF(A6503=2,H6503,0))*IF(E6503="SGD",1,IF(E6503="USD",Settings!$B$22,IF(E6503="HKD",Settings!$B$23,1))))</f>
        <v>0</v>
      </c>
      <c r="P6503">
        <f>IF(OR(B6503="",C6503="",E6503=""),0,IF(A6503=2,H6503*IF(E6503="SGD",1,IF(E6503="USD",Settings!$B$22,IF(E6503="HKD",Settings!$B$23,1))),0))</f>
        <v>0</v>
      </c>
      <c r="Q6503" s="312">
        <f>IF(OR(J6503="",G6503=""),"",G6503+ROW()/1000000)</f>
      </c>
      <c r="R6503" s="247">
        <f>IF(Q6503="","",SUMIFS(Txn[Signed Units],Txn[Key],J6503,Txn[Transaction Order],"&lt;="&amp;Q6503))</f>
      </c>
    </row>
    <row r="6504" spans="10:18" ht="15" customHeight="1" x14ac:dyDescent="0.15">
      <c r="J6504" s="246">
        <f>IF(OR(B6504="",C6504="",E6504=""),"",B6504&amp;":"&amp;C6504&amp;":"&amp;E6504)</f>
      </c>
      <c r="K6504" s="247">
        <f>IF(A6504="","",A6504*D6504)</f>
      </c>
      <c r="L6504" s="246">
        <f>IF(A6504="","",IF(OR(A6504=1,A6504=0),H6504,0))</f>
      </c>
      <c r="M6504" s="246">
        <f>IF(A6504="","",IF(A6504=-1,H6504,0))</f>
      </c>
      <c r="N6504">
        <f>IF(J6504="","",IF(E6504="SGD",1,IF(E6504="USD",Settings!$B$22,IF(E6504="HKD",Settings!$B$23,1))))</f>
      </c>
      <c r="O6504">
        <f>IF(OR(B6504="",C6504="",E6504=""),0,(IF(A6504=-1,H6504,0)-IF(OR(A6504=1,A6504=0),H6504,0)+IF(A6504=2,H6504,0))*IF(E6504="SGD",1,IF(E6504="USD",Settings!$B$22,IF(E6504="HKD",Settings!$B$23,1))))</f>
        <v>0</v>
      </c>
      <c r="P6504">
        <f>IF(OR(B6504="",C6504="",E6504=""),0,IF(A6504=2,H6504*IF(E6504="SGD",1,IF(E6504="USD",Settings!$B$22,IF(E6504="HKD",Settings!$B$23,1))),0))</f>
        <v>0</v>
      </c>
      <c r="Q6504" s="312">
        <f>IF(OR(J6504="",G6504=""),"",G6504+ROW()/1000000)</f>
      </c>
      <c r="R6504" s="247">
        <f>IF(Q6504="","",SUMIFS(Txn[Signed Units],Txn[Key],J6504,Txn[Transaction Order],"&lt;="&amp;Q6504))</f>
      </c>
    </row>
    <row r="6505" spans="10:18" ht="15" customHeight="1" x14ac:dyDescent="0.15">
      <c r="J6505" s="246">
        <f>IF(OR(B6505="",C6505="",E6505=""),"",B6505&amp;":"&amp;C6505&amp;":"&amp;E6505)</f>
      </c>
      <c r="K6505" s="247">
        <f>IF(A6505="","",A6505*D6505)</f>
      </c>
      <c r="L6505" s="246">
        <f>IF(A6505="","",IF(OR(A6505=1,A6505=0),H6505,0))</f>
      </c>
      <c r="M6505" s="246">
        <f>IF(A6505="","",IF(A6505=-1,H6505,0))</f>
      </c>
      <c r="N6505">
        <f>IF(J6505="","",IF(E6505="SGD",1,IF(E6505="USD",Settings!$B$22,IF(E6505="HKD",Settings!$B$23,1))))</f>
      </c>
      <c r="O6505">
        <f>IF(OR(B6505="",C6505="",E6505=""),0,(IF(A6505=-1,H6505,0)-IF(OR(A6505=1,A6505=0),H6505,0)+IF(A6505=2,H6505,0))*IF(E6505="SGD",1,IF(E6505="USD",Settings!$B$22,IF(E6505="HKD",Settings!$B$23,1))))</f>
        <v>0</v>
      </c>
      <c r="P6505">
        <f>IF(OR(B6505="",C6505="",E6505=""),0,IF(A6505=2,H6505*IF(E6505="SGD",1,IF(E6505="USD",Settings!$B$22,IF(E6505="HKD",Settings!$B$23,1))),0))</f>
        <v>0</v>
      </c>
      <c r="Q6505" s="312">
        <f>IF(OR(J6505="",G6505=""),"",G6505+ROW()/1000000)</f>
      </c>
      <c r="R6505" s="247">
        <f>IF(Q6505="","",SUMIFS(Txn[Signed Units],Txn[Key],J6505,Txn[Transaction Order],"&lt;="&amp;Q6505))</f>
      </c>
    </row>
    <row r="6506" spans="10:18" ht="15" customHeight="1" x14ac:dyDescent="0.15">
      <c r="J6506" s="246">
        <f>IF(OR(B6506="",C6506="",E6506=""),"",B6506&amp;":"&amp;C6506&amp;":"&amp;E6506)</f>
      </c>
      <c r="K6506" s="247">
        <f>IF(A6506="","",A6506*D6506)</f>
      </c>
      <c r="L6506" s="246">
        <f>IF(A6506="","",IF(OR(A6506=1,A6506=0),H6506,0))</f>
      </c>
      <c r="M6506" s="246">
        <f>IF(A6506="","",IF(A6506=-1,H6506,0))</f>
      </c>
      <c r="N6506">
        <f>IF(J6506="","",IF(E6506="SGD",1,IF(E6506="USD",Settings!$B$22,IF(E6506="HKD",Settings!$B$23,1))))</f>
      </c>
      <c r="O6506">
        <f>IF(OR(B6506="",C6506="",E6506=""),0,(IF(A6506=-1,H6506,0)-IF(OR(A6506=1,A6506=0),H6506,0)+IF(A6506=2,H6506,0))*IF(E6506="SGD",1,IF(E6506="USD",Settings!$B$22,IF(E6506="HKD",Settings!$B$23,1))))</f>
        <v>0</v>
      </c>
      <c r="P6506">
        <f>IF(OR(B6506="",C6506="",E6506=""),0,IF(A6506=2,H6506*IF(E6506="SGD",1,IF(E6506="USD",Settings!$B$22,IF(E6506="HKD",Settings!$B$23,1))),0))</f>
        <v>0</v>
      </c>
      <c r="Q6506" s="312">
        <f>IF(OR(J6506="",G6506=""),"",G6506+ROW()/1000000)</f>
      </c>
      <c r="R6506" s="247">
        <f>IF(Q6506="","",SUMIFS(Txn[Signed Units],Txn[Key],J6506,Txn[Transaction Order],"&lt;="&amp;Q6506))</f>
      </c>
    </row>
    <row r="6507" spans="10:18" ht="15" customHeight="1" x14ac:dyDescent="0.15">
      <c r="J6507" s="246">
        <f>IF(OR(B6507="",C6507="",E6507=""),"",B6507&amp;":"&amp;C6507&amp;":"&amp;E6507)</f>
      </c>
      <c r="K6507" s="247">
        <f>IF(A6507="","",A6507*D6507)</f>
      </c>
      <c r="L6507" s="246">
        <f>IF(A6507="","",IF(OR(A6507=1,A6507=0),H6507,0))</f>
      </c>
      <c r="M6507" s="246">
        <f>IF(A6507="","",IF(A6507=-1,H6507,0))</f>
      </c>
      <c r="N6507">
        <f>IF(J6507="","",IF(E6507="SGD",1,IF(E6507="USD",Settings!$B$22,IF(E6507="HKD",Settings!$B$23,1))))</f>
      </c>
      <c r="O6507">
        <f>IF(OR(B6507="",C6507="",E6507=""),0,(IF(A6507=-1,H6507,0)-IF(OR(A6507=1,A6507=0),H6507,0)+IF(A6507=2,H6507,0))*IF(E6507="SGD",1,IF(E6507="USD",Settings!$B$22,IF(E6507="HKD",Settings!$B$23,1))))</f>
        <v>0</v>
      </c>
      <c r="P6507">
        <f>IF(OR(B6507="",C6507="",E6507=""),0,IF(A6507=2,H6507*IF(E6507="SGD",1,IF(E6507="USD",Settings!$B$22,IF(E6507="HKD",Settings!$B$23,1))),0))</f>
        <v>0</v>
      </c>
      <c r="Q6507" s="312">
        <f>IF(OR(J6507="",G6507=""),"",G6507+ROW()/1000000)</f>
      </c>
      <c r="R6507" s="247">
        <f>IF(Q6507="","",SUMIFS(Txn[Signed Units],Txn[Key],J6507,Txn[Transaction Order],"&lt;="&amp;Q6507))</f>
      </c>
    </row>
    <row r="6508" spans="10:18" ht="15" customHeight="1" x14ac:dyDescent="0.15">
      <c r="J6508" s="246">
        <f>IF(OR(B6508="",C6508="",E6508=""),"",B6508&amp;":"&amp;C6508&amp;":"&amp;E6508)</f>
      </c>
      <c r="K6508" s="247">
        <f>IF(A6508="","",A6508*D6508)</f>
      </c>
      <c r="L6508" s="246">
        <f>IF(A6508="","",IF(OR(A6508=1,A6508=0),H6508,0))</f>
      </c>
      <c r="M6508" s="246">
        <f>IF(A6508="","",IF(A6508=-1,H6508,0))</f>
      </c>
      <c r="N6508">
        <f>IF(J6508="","",IF(E6508="SGD",1,IF(E6508="USD",Settings!$B$22,IF(E6508="HKD",Settings!$B$23,1))))</f>
      </c>
      <c r="O6508">
        <f>IF(OR(B6508="",C6508="",E6508=""),0,(IF(A6508=-1,H6508,0)-IF(OR(A6508=1,A6508=0),H6508,0)+IF(A6508=2,H6508,0))*IF(E6508="SGD",1,IF(E6508="USD",Settings!$B$22,IF(E6508="HKD",Settings!$B$23,1))))</f>
        <v>0</v>
      </c>
      <c r="P6508">
        <f>IF(OR(B6508="",C6508="",E6508=""),0,IF(A6508=2,H6508*IF(E6508="SGD",1,IF(E6508="USD",Settings!$B$22,IF(E6508="HKD",Settings!$B$23,1))),0))</f>
        <v>0</v>
      </c>
      <c r="Q6508" s="312">
        <f>IF(OR(J6508="",G6508=""),"",G6508+ROW()/1000000)</f>
      </c>
      <c r="R6508" s="247">
        <f>IF(Q6508="","",SUMIFS(Txn[Signed Units],Txn[Key],J6508,Txn[Transaction Order],"&lt;="&amp;Q6508))</f>
      </c>
    </row>
    <row r="6509" spans="10:18" ht="15" customHeight="1" x14ac:dyDescent="0.15">
      <c r="J6509" s="246">
        <f>IF(OR(B6509="",C6509="",E6509=""),"",B6509&amp;":"&amp;C6509&amp;":"&amp;E6509)</f>
      </c>
      <c r="K6509" s="247">
        <f>IF(A6509="","",A6509*D6509)</f>
      </c>
      <c r="L6509" s="246">
        <f>IF(A6509="","",IF(OR(A6509=1,A6509=0),H6509,0))</f>
      </c>
      <c r="M6509" s="246">
        <f>IF(A6509="","",IF(A6509=-1,H6509,0))</f>
      </c>
      <c r="N6509">
        <f>IF(J6509="","",IF(E6509="SGD",1,IF(E6509="USD",Settings!$B$22,IF(E6509="HKD",Settings!$B$23,1))))</f>
      </c>
      <c r="O6509">
        <f>IF(OR(B6509="",C6509="",E6509=""),0,(IF(A6509=-1,H6509,0)-IF(OR(A6509=1,A6509=0),H6509,0)+IF(A6509=2,H6509,0))*IF(E6509="SGD",1,IF(E6509="USD",Settings!$B$22,IF(E6509="HKD",Settings!$B$23,1))))</f>
        <v>0</v>
      </c>
      <c r="P6509">
        <f>IF(OR(B6509="",C6509="",E6509=""),0,IF(A6509=2,H6509*IF(E6509="SGD",1,IF(E6509="USD",Settings!$B$22,IF(E6509="HKD",Settings!$B$23,1))),0))</f>
        <v>0</v>
      </c>
      <c r="Q6509" s="312">
        <f>IF(OR(J6509="",G6509=""),"",G6509+ROW()/1000000)</f>
      </c>
      <c r="R6509" s="247">
        <f>IF(Q6509="","",SUMIFS(Txn[Signed Units],Txn[Key],J6509,Txn[Transaction Order],"&lt;="&amp;Q6509))</f>
      </c>
    </row>
    <row r="6510" spans="10:18" ht="15" customHeight="1" x14ac:dyDescent="0.15">
      <c r="J6510" s="246">
        <f>IF(OR(B6510="",C6510="",E6510=""),"",B6510&amp;":"&amp;C6510&amp;":"&amp;E6510)</f>
      </c>
      <c r="K6510" s="247">
        <f>IF(A6510="","",A6510*D6510)</f>
      </c>
      <c r="L6510" s="246">
        <f>IF(A6510="","",IF(OR(A6510=1,A6510=0),H6510,0))</f>
      </c>
      <c r="M6510" s="246">
        <f>IF(A6510="","",IF(A6510=-1,H6510,0))</f>
      </c>
      <c r="N6510">
        <f>IF(J6510="","",IF(E6510="SGD",1,IF(E6510="USD",Settings!$B$22,IF(E6510="HKD",Settings!$B$23,1))))</f>
      </c>
      <c r="O6510">
        <f>IF(OR(B6510="",C6510="",E6510=""),0,(IF(A6510=-1,H6510,0)-IF(OR(A6510=1,A6510=0),H6510,0)+IF(A6510=2,H6510,0))*IF(E6510="SGD",1,IF(E6510="USD",Settings!$B$22,IF(E6510="HKD",Settings!$B$23,1))))</f>
        <v>0</v>
      </c>
      <c r="P6510">
        <f>IF(OR(B6510="",C6510="",E6510=""),0,IF(A6510=2,H6510*IF(E6510="SGD",1,IF(E6510="USD",Settings!$B$22,IF(E6510="HKD",Settings!$B$23,1))),0))</f>
        <v>0</v>
      </c>
      <c r="Q6510" s="312">
        <f>IF(OR(J6510="",G6510=""),"",G6510+ROW()/1000000)</f>
      </c>
      <c r="R6510" s="247">
        <f>IF(Q6510="","",SUMIFS(Txn[Signed Units],Txn[Key],J6510,Txn[Transaction Order],"&lt;="&amp;Q6510))</f>
      </c>
    </row>
    <row r="6511" spans="10:18" ht="15" customHeight="1" x14ac:dyDescent="0.15">
      <c r="J6511" s="246">
        <f>IF(OR(B6511="",C6511="",E6511=""),"",B6511&amp;":"&amp;C6511&amp;":"&amp;E6511)</f>
      </c>
      <c r="K6511" s="247">
        <f>IF(A6511="","",A6511*D6511)</f>
      </c>
      <c r="L6511" s="246">
        <f>IF(A6511="","",IF(OR(A6511=1,A6511=0),H6511,0))</f>
      </c>
      <c r="M6511" s="246">
        <f>IF(A6511="","",IF(A6511=-1,H6511,0))</f>
      </c>
      <c r="N6511">
        <f>IF(J6511="","",IF(E6511="SGD",1,IF(E6511="USD",Settings!$B$22,IF(E6511="HKD",Settings!$B$23,1))))</f>
      </c>
      <c r="O6511">
        <f>IF(OR(B6511="",C6511="",E6511=""),0,(IF(A6511=-1,H6511,0)-IF(OR(A6511=1,A6511=0),H6511,0)+IF(A6511=2,H6511,0))*IF(E6511="SGD",1,IF(E6511="USD",Settings!$B$22,IF(E6511="HKD",Settings!$B$23,1))))</f>
        <v>0</v>
      </c>
      <c r="P6511">
        <f>IF(OR(B6511="",C6511="",E6511=""),0,IF(A6511=2,H6511*IF(E6511="SGD",1,IF(E6511="USD",Settings!$B$22,IF(E6511="HKD",Settings!$B$23,1))),0))</f>
        <v>0</v>
      </c>
      <c r="Q6511" s="312">
        <f>IF(OR(J6511="",G6511=""),"",G6511+ROW()/1000000)</f>
      </c>
      <c r="R6511" s="247">
        <f>IF(Q6511="","",SUMIFS(Txn[Signed Units],Txn[Key],J6511,Txn[Transaction Order],"&lt;="&amp;Q6511))</f>
      </c>
    </row>
    <row r="6512" spans="10:18" ht="15" customHeight="1" x14ac:dyDescent="0.15">
      <c r="J6512" s="246">
        <f>IF(OR(B6512="",C6512="",E6512=""),"",B6512&amp;":"&amp;C6512&amp;":"&amp;E6512)</f>
      </c>
      <c r="K6512" s="247">
        <f>IF(A6512="","",A6512*D6512)</f>
      </c>
      <c r="L6512" s="246">
        <f>IF(A6512="","",IF(OR(A6512=1,A6512=0),H6512,0))</f>
      </c>
      <c r="M6512" s="246">
        <f>IF(A6512="","",IF(A6512=-1,H6512,0))</f>
      </c>
      <c r="N6512">
        <f>IF(J6512="","",IF(E6512="SGD",1,IF(E6512="USD",Settings!$B$22,IF(E6512="HKD",Settings!$B$23,1))))</f>
      </c>
      <c r="O6512">
        <f>IF(OR(B6512="",C6512="",E6512=""),0,(IF(A6512=-1,H6512,0)-IF(OR(A6512=1,A6512=0),H6512,0)+IF(A6512=2,H6512,0))*IF(E6512="SGD",1,IF(E6512="USD",Settings!$B$22,IF(E6512="HKD",Settings!$B$23,1))))</f>
        <v>0</v>
      </c>
      <c r="P6512">
        <f>IF(OR(B6512="",C6512="",E6512=""),0,IF(A6512=2,H6512*IF(E6512="SGD",1,IF(E6512="USD",Settings!$B$22,IF(E6512="HKD",Settings!$B$23,1))),0))</f>
        <v>0</v>
      </c>
      <c r="Q6512" s="312">
        <f>IF(OR(J6512="",G6512=""),"",G6512+ROW()/1000000)</f>
      </c>
      <c r="R6512" s="247">
        <f>IF(Q6512="","",SUMIFS(Txn[Signed Units],Txn[Key],J6512,Txn[Transaction Order],"&lt;="&amp;Q6512))</f>
      </c>
    </row>
    <row r="6513" spans="10:18" ht="15" customHeight="1" x14ac:dyDescent="0.15">
      <c r="J6513" s="246">
        <f>IF(OR(B6513="",C6513="",E6513=""),"",B6513&amp;":"&amp;C6513&amp;":"&amp;E6513)</f>
      </c>
      <c r="K6513" s="247">
        <f>IF(A6513="","",A6513*D6513)</f>
      </c>
      <c r="L6513" s="246">
        <f>IF(A6513="","",IF(OR(A6513=1,A6513=0),H6513,0))</f>
      </c>
      <c r="M6513" s="246">
        <f>IF(A6513="","",IF(A6513=-1,H6513,0))</f>
      </c>
      <c r="N6513">
        <f>IF(J6513="","",IF(E6513="SGD",1,IF(E6513="USD",Settings!$B$22,IF(E6513="HKD",Settings!$B$23,1))))</f>
      </c>
      <c r="O6513">
        <f>IF(OR(B6513="",C6513="",E6513=""),0,(IF(A6513=-1,H6513,0)-IF(OR(A6513=1,A6513=0),H6513,0)+IF(A6513=2,H6513,0))*IF(E6513="SGD",1,IF(E6513="USD",Settings!$B$22,IF(E6513="HKD",Settings!$B$23,1))))</f>
        <v>0</v>
      </c>
      <c r="P6513">
        <f>IF(OR(B6513="",C6513="",E6513=""),0,IF(A6513=2,H6513*IF(E6513="SGD",1,IF(E6513="USD",Settings!$B$22,IF(E6513="HKD",Settings!$B$23,1))),0))</f>
        <v>0</v>
      </c>
      <c r="Q6513" s="312">
        <f>IF(OR(J6513="",G6513=""),"",G6513+ROW()/1000000)</f>
      </c>
      <c r="R6513" s="247">
        <f>IF(Q6513="","",SUMIFS(Txn[Signed Units],Txn[Key],J6513,Txn[Transaction Order],"&lt;="&amp;Q6513))</f>
      </c>
    </row>
    <row r="6514" spans="10:18" ht="15" customHeight="1" x14ac:dyDescent="0.15">
      <c r="J6514" s="246">
        <f>IF(OR(B6514="",C6514="",E6514=""),"",B6514&amp;":"&amp;C6514&amp;":"&amp;E6514)</f>
      </c>
      <c r="K6514" s="247">
        <f>IF(A6514="","",A6514*D6514)</f>
      </c>
      <c r="L6514" s="246">
        <f>IF(A6514="","",IF(OR(A6514=1,A6514=0),H6514,0))</f>
      </c>
      <c r="M6514" s="246">
        <f>IF(A6514="","",IF(A6514=-1,H6514,0))</f>
      </c>
      <c r="N6514">
        <f>IF(J6514="","",IF(E6514="SGD",1,IF(E6514="USD",Settings!$B$22,IF(E6514="HKD",Settings!$B$23,1))))</f>
      </c>
      <c r="O6514">
        <f>IF(OR(B6514="",C6514="",E6514=""),0,(IF(A6514=-1,H6514,0)-IF(OR(A6514=1,A6514=0),H6514,0)+IF(A6514=2,H6514,0))*IF(E6514="SGD",1,IF(E6514="USD",Settings!$B$22,IF(E6514="HKD",Settings!$B$23,1))))</f>
        <v>0</v>
      </c>
      <c r="P6514">
        <f>IF(OR(B6514="",C6514="",E6514=""),0,IF(A6514=2,H6514*IF(E6514="SGD",1,IF(E6514="USD",Settings!$B$22,IF(E6514="HKD",Settings!$B$23,1))),0))</f>
        <v>0</v>
      </c>
      <c r="Q6514" s="312">
        <f>IF(OR(J6514="",G6514=""),"",G6514+ROW()/1000000)</f>
      </c>
      <c r="R6514" s="247">
        <f>IF(Q6514="","",SUMIFS(Txn[Signed Units],Txn[Key],J6514,Txn[Transaction Order],"&lt;="&amp;Q6514))</f>
      </c>
    </row>
    <row r="6515" spans="10:18" ht="15" customHeight="1" x14ac:dyDescent="0.15">
      <c r="J6515" s="246">
        <f>IF(OR(B6515="",C6515="",E6515=""),"",B6515&amp;":"&amp;C6515&amp;":"&amp;E6515)</f>
      </c>
      <c r="K6515" s="247">
        <f>IF(A6515="","",A6515*D6515)</f>
      </c>
      <c r="L6515" s="246">
        <f>IF(A6515="","",IF(OR(A6515=1,A6515=0),H6515,0))</f>
      </c>
      <c r="M6515" s="246">
        <f>IF(A6515="","",IF(A6515=-1,H6515,0))</f>
      </c>
      <c r="N6515">
        <f>IF(J6515="","",IF(E6515="SGD",1,IF(E6515="USD",Settings!$B$22,IF(E6515="HKD",Settings!$B$23,1))))</f>
      </c>
      <c r="O6515">
        <f>IF(OR(B6515="",C6515="",E6515=""),0,(IF(A6515=-1,H6515,0)-IF(OR(A6515=1,A6515=0),H6515,0)+IF(A6515=2,H6515,0))*IF(E6515="SGD",1,IF(E6515="USD",Settings!$B$22,IF(E6515="HKD",Settings!$B$23,1))))</f>
        <v>0</v>
      </c>
      <c r="P6515">
        <f>IF(OR(B6515="",C6515="",E6515=""),0,IF(A6515=2,H6515*IF(E6515="SGD",1,IF(E6515="USD",Settings!$B$22,IF(E6515="HKD",Settings!$B$23,1))),0))</f>
        <v>0</v>
      </c>
      <c r="Q6515" s="312">
        <f>IF(OR(J6515="",G6515=""),"",G6515+ROW()/1000000)</f>
      </c>
      <c r="R6515" s="247">
        <f>IF(Q6515="","",SUMIFS(Txn[Signed Units],Txn[Key],J6515,Txn[Transaction Order],"&lt;="&amp;Q6515))</f>
      </c>
    </row>
    <row r="6516" spans="10:18" ht="15" customHeight="1" x14ac:dyDescent="0.15">
      <c r="J6516" s="246">
        <f>IF(OR(B6516="",C6516="",E6516=""),"",B6516&amp;":"&amp;C6516&amp;":"&amp;E6516)</f>
      </c>
      <c r="K6516" s="247">
        <f>IF(A6516="","",A6516*D6516)</f>
      </c>
      <c r="L6516" s="246">
        <f>IF(A6516="","",IF(OR(A6516=1,A6516=0),H6516,0))</f>
      </c>
      <c r="M6516" s="246">
        <f>IF(A6516="","",IF(A6516=-1,H6516,0))</f>
      </c>
      <c r="N6516">
        <f>IF(J6516="","",IF(E6516="SGD",1,IF(E6516="USD",Settings!$B$22,IF(E6516="HKD",Settings!$B$23,1))))</f>
      </c>
      <c r="O6516">
        <f>IF(OR(B6516="",C6516="",E6516=""),0,(IF(A6516=-1,H6516,0)-IF(OR(A6516=1,A6516=0),H6516,0)+IF(A6516=2,H6516,0))*IF(E6516="SGD",1,IF(E6516="USD",Settings!$B$22,IF(E6516="HKD",Settings!$B$23,1))))</f>
        <v>0</v>
      </c>
      <c r="P6516">
        <f>IF(OR(B6516="",C6516="",E6516=""),0,IF(A6516=2,H6516*IF(E6516="SGD",1,IF(E6516="USD",Settings!$B$22,IF(E6516="HKD",Settings!$B$23,1))),0))</f>
        <v>0</v>
      </c>
      <c r="Q6516" s="312">
        <f>IF(OR(J6516="",G6516=""),"",G6516+ROW()/1000000)</f>
      </c>
      <c r="R6516" s="247">
        <f>IF(Q6516="","",SUMIFS(Txn[Signed Units],Txn[Key],J6516,Txn[Transaction Order],"&lt;="&amp;Q6516))</f>
      </c>
    </row>
    <row r="6517" spans="10:18" ht="15" customHeight="1" x14ac:dyDescent="0.15">
      <c r="J6517" s="246">
        <f>IF(OR(B6517="",C6517="",E6517=""),"",B6517&amp;":"&amp;C6517&amp;":"&amp;E6517)</f>
      </c>
      <c r="K6517" s="247">
        <f>IF(A6517="","",A6517*D6517)</f>
      </c>
      <c r="L6517" s="246">
        <f>IF(A6517="","",IF(OR(A6517=1,A6517=0),H6517,0))</f>
      </c>
      <c r="M6517" s="246">
        <f>IF(A6517="","",IF(A6517=-1,H6517,0))</f>
      </c>
      <c r="N6517">
        <f>IF(J6517="","",IF(E6517="SGD",1,IF(E6517="USD",Settings!$B$22,IF(E6517="HKD",Settings!$B$23,1))))</f>
      </c>
      <c r="O6517">
        <f>IF(OR(B6517="",C6517="",E6517=""),0,(IF(A6517=-1,H6517,0)-IF(OR(A6517=1,A6517=0),H6517,0)+IF(A6517=2,H6517,0))*IF(E6517="SGD",1,IF(E6517="USD",Settings!$B$22,IF(E6517="HKD",Settings!$B$23,1))))</f>
        <v>0</v>
      </c>
      <c r="P6517">
        <f>IF(OR(B6517="",C6517="",E6517=""),0,IF(A6517=2,H6517*IF(E6517="SGD",1,IF(E6517="USD",Settings!$B$22,IF(E6517="HKD",Settings!$B$23,1))),0))</f>
        <v>0</v>
      </c>
      <c r="Q6517" s="312">
        <f>IF(OR(J6517="",G6517=""),"",G6517+ROW()/1000000)</f>
      </c>
      <c r="R6517" s="247">
        <f>IF(Q6517="","",SUMIFS(Txn[Signed Units],Txn[Key],J6517,Txn[Transaction Order],"&lt;="&amp;Q6517))</f>
      </c>
    </row>
    <row r="6518" spans="10:18" ht="15" customHeight="1" x14ac:dyDescent="0.15">
      <c r="J6518" s="246">
        <f>IF(OR(B6518="",C6518="",E6518=""),"",B6518&amp;":"&amp;C6518&amp;":"&amp;E6518)</f>
      </c>
      <c r="K6518" s="247">
        <f>IF(A6518="","",A6518*D6518)</f>
      </c>
      <c r="L6518" s="246">
        <f>IF(A6518="","",IF(OR(A6518=1,A6518=0),H6518,0))</f>
      </c>
      <c r="M6518" s="246">
        <f>IF(A6518="","",IF(A6518=-1,H6518,0))</f>
      </c>
      <c r="N6518">
        <f>IF(J6518="","",IF(E6518="SGD",1,IF(E6518="USD",Settings!$B$22,IF(E6518="HKD",Settings!$B$23,1))))</f>
      </c>
      <c r="O6518">
        <f>IF(OR(B6518="",C6518="",E6518=""),0,(IF(A6518=-1,H6518,0)-IF(OR(A6518=1,A6518=0),H6518,0)+IF(A6518=2,H6518,0))*IF(E6518="SGD",1,IF(E6518="USD",Settings!$B$22,IF(E6518="HKD",Settings!$B$23,1))))</f>
        <v>0</v>
      </c>
      <c r="P6518">
        <f>IF(OR(B6518="",C6518="",E6518=""),0,IF(A6518=2,H6518*IF(E6518="SGD",1,IF(E6518="USD",Settings!$B$22,IF(E6518="HKD",Settings!$B$23,1))),0))</f>
        <v>0</v>
      </c>
      <c r="Q6518" s="312">
        <f>IF(OR(J6518="",G6518=""),"",G6518+ROW()/1000000)</f>
      </c>
      <c r="R6518" s="247">
        <f>IF(Q6518="","",SUMIFS(Txn[Signed Units],Txn[Key],J6518,Txn[Transaction Order],"&lt;="&amp;Q6518))</f>
      </c>
    </row>
    <row r="6519" spans="10:18" ht="15" customHeight="1" x14ac:dyDescent="0.15">
      <c r="J6519" s="246">
        <f>IF(OR(B6519="",C6519="",E6519=""),"",B6519&amp;":"&amp;C6519&amp;":"&amp;E6519)</f>
      </c>
      <c r="K6519" s="247">
        <f>IF(A6519="","",A6519*D6519)</f>
      </c>
      <c r="L6519" s="246">
        <f>IF(A6519="","",IF(OR(A6519=1,A6519=0),H6519,0))</f>
      </c>
      <c r="M6519" s="246">
        <f>IF(A6519="","",IF(A6519=-1,H6519,0))</f>
      </c>
      <c r="N6519">
        <f>IF(J6519="","",IF(E6519="SGD",1,IF(E6519="USD",Settings!$B$22,IF(E6519="HKD",Settings!$B$23,1))))</f>
      </c>
      <c r="O6519">
        <f>IF(OR(B6519="",C6519="",E6519=""),0,(IF(A6519=-1,H6519,0)-IF(OR(A6519=1,A6519=0),H6519,0)+IF(A6519=2,H6519,0))*IF(E6519="SGD",1,IF(E6519="USD",Settings!$B$22,IF(E6519="HKD",Settings!$B$23,1))))</f>
        <v>0</v>
      </c>
      <c r="P6519">
        <f>IF(OR(B6519="",C6519="",E6519=""),0,IF(A6519=2,H6519*IF(E6519="SGD",1,IF(E6519="USD",Settings!$B$22,IF(E6519="HKD",Settings!$B$23,1))),0))</f>
        <v>0</v>
      </c>
      <c r="Q6519" s="312">
        <f>IF(OR(J6519="",G6519=""),"",G6519+ROW()/1000000)</f>
      </c>
      <c r="R6519" s="247">
        <f>IF(Q6519="","",SUMIFS(Txn[Signed Units],Txn[Key],J6519,Txn[Transaction Order],"&lt;="&amp;Q6519))</f>
      </c>
    </row>
    <row r="6520" spans="10:18" ht="15" customHeight="1" x14ac:dyDescent="0.15">
      <c r="J6520" s="246">
        <f>IF(OR(B6520="",C6520="",E6520=""),"",B6520&amp;":"&amp;C6520&amp;":"&amp;E6520)</f>
      </c>
      <c r="K6520" s="247">
        <f>IF(A6520="","",A6520*D6520)</f>
      </c>
      <c r="L6520" s="246">
        <f>IF(A6520="","",IF(OR(A6520=1,A6520=0),H6520,0))</f>
      </c>
      <c r="M6520" s="246">
        <f>IF(A6520="","",IF(A6520=-1,H6520,0))</f>
      </c>
      <c r="N6520">
        <f>IF(J6520="","",IF(E6520="SGD",1,IF(E6520="USD",Settings!$B$22,IF(E6520="HKD",Settings!$B$23,1))))</f>
      </c>
      <c r="O6520">
        <f>IF(OR(B6520="",C6520="",E6520=""),0,(IF(A6520=-1,H6520,0)-IF(OR(A6520=1,A6520=0),H6520,0)+IF(A6520=2,H6520,0))*IF(E6520="SGD",1,IF(E6520="USD",Settings!$B$22,IF(E6520="HKD",Settings!$B$23,1))))</f>
        <v>0</v>
      </c>
      <c r="P6520">
        <f>IF(OR(B6520="",C6520="",E6520=""),0,IF(A6520=2,H6520*IF(E6520="SGD",1,IF(E6520="USD",Settings!$B$22,IF(E6520="HKD",Settings!$B$23,1))),0))</f>
        <v>0</v>
      </c>
      <c r="Q6520" s="312">
        <f>IF(OR(J6520="",G6520=""),"",G6520+ROW()/1000000)</f>
      </c>
      <c r="R6520" s="247">
        <f>IF(Q6520="","",SUMIFS(Txn[Signed Units],Txn[Key],J6520,Txn[Transaction Order],"&lt;="&amp;Q6520))</f>
      </c>
    </row>
    <row r="6521" spans="10:18" ht="15" customHeight="1" x14ac:dyDescent="0.15">
      <c r="J6521" s="246">
        <f>IF(OR(B6521="",C6521="",E6521=""),"",B6521&amp;":"&amp;C6521&amp;":"&amp;E6521)</f>
      </c>
      <c r="K6521" s="247">
        <f>IF(A6521="","",A6521*D6521)</f>
      </c>
      <c r="L6521" s="246">
        <f>IF(A6521="","",IF(OR(A6521=1,A6521=0),H6521,0))</f>
      </c>
      <c r="M6521" s="246">
        <f>IF(A6521="","",IF(A6521=-1,H6521,0))</f>
      </c>
      <c r="N6521">
        <f>IF(J6521="","",IF(E6521="SGD",1,IF(E6521="USD",Settings!$B$22,IF(E6521="HKD",Settings!$B$23,1))))</f>
      </c>
      <c r="O6521">
        <f>IF(OR(B6521="",C6521="",E6521=""),0,(IF(A6521=-1,H6521,0)-IF(OR(A6521=1,A6521=0),H6521,0)+IF(A6521=2,H6521,0))*IF(E6521="SGD",1,IF(E6521="USD",Settings!$B$22,IF(E6521="HKD",Settings!$B$23,1))))</f>
        <v>0</v>
      </c>
      <c r="P6521">
        <f>IF(OR(B6521="",C6521="",E6521=""),0,IF(A6521=2,H6521*IF(E6521="SGD",1,IF(E6521="USD",Settings!$B$22,IF(E6521="HKD",Settings!$B$23,1))),0))</f>
        <v>0</v>
      </c>
      <c r="Q6521" s="312">
        <f>IF(OR(J6521="",G6521=""),"",G6521+ROW()/1000000)</f>
      </c>
      <c r="R6521" s="247">
        <f>IF(Q6521="","",SUMIFS(Txn[Signed Units],Txn[Key],J6521,Txn[Transaction Order],"&lt;="&amp;Q6521))</f>
      </c>
    </row>
    <row r="6522" spans="10:18" ht="15" customHeight="1" x14ac:dyDescent="0.15">
      <c r="J6522" s="246">
        <f>IF(OR(B6522="",C6522="",E6522=""),"",B6522&amp;":"&amp;C6522&amp;":"&amp;E6522)</f>
      </c>
      <c r="K6522" s="247">
        <f>IF(A6522="","",A6522*D6522)</f>
      </c>
      <c r="L6522" s="246">
        <f>IF(A6522="","",IF(OR(A6522=1,A6522=0),H6522,0))</f>
      </c>
      <c r="M6522" s="246">
        <f>IF(A6522="","",IF(A6522=-1,H6522,0))</f>
      </c>
      <c r="N6522">
        <f>IF(J6522="","",IF(E6522="SGD",1,IF(E6522="USD",Settings!$B$22,IF(E6522="HKD",Settings!$B$23,1))))</f>
      </c>
      <c r="O6522">
        <f>IF(OR(B6522="",C6522="",E6522=""),0,(IF(A6522=-1,H6522,0)-IF(OR(A6522=1,A6522=0),H6522,0)+IF(A6522=2,H6522,0))*IF(E6522="SGD",1,IF(E6522="USD",Settings!$B$22,IF(E6522="HKD",Settings!$B$23,1))))</f>
        <v>0</v>
      </c>
      <c r="P6522">
        <f>IF(OR(B6522="",C6522="",E6522=""),0,IF(A6522=2,H6522*IF(E6522="SGD",1,IF(E6522="USD",Settings!$B$22,IF(E6522="HKD",Settings!$B$23,1))),0))</f>
        <v>0</v>
      </c>
      <c r="Q6522" s="312">
        <f>IF(OR(J6522="",G6522=""),"",G6522+ROW()/1000000)</f>
      </c>
      <c r="R6522" s="247">
        <f>IF(Q6522="","",SUMIFS(Txn[Signed Units],Txn[Key],J6522,Txn[Transaction Order],"&lt;="&amp;Q6522))</f>
      </c>
    </row>
    <row r="6523" spans="10:18" ht="15" customHeight="1" x14ac:dyDescent="0.15">
      <c r="J6523" s="246">
        <f>IF(OR(B6523="",C6523="",E6523=""),"",B6523&amp;":"&amp;C6523&amp;":"&amp;E6523)</f>
      </c>
      <c r="K6523" s="247">
        <f>IF(A6523="","",A6523*D6523)</f>
      </c>
      <c r="L6523" s="246">
        <f>IF(A6523="","",IF(OR(A6523=1,A6523=0),H6523,0))</f>
      </c>
      <c r="M6523" s="246">
        <f>IF(A6523="","",IF(A6523=-1,H6523,0))</f>
      </c>
      <c r="N6523">
        <f>IF(J6523="","",IF(E6523="SGD",1,IF(E6523="USD",Settings!$B$22,IF(E6523="HKD",Settings!$B$23,1))))</f>
      </c>
      <c r="O6523">
        <f>IF(OR(B6523="",C6523="",E6523=""),0,(IF(A6523=-1,H6523,0)-IF(OR(A6523=1,A6523=0),H6523,0)+IF(A6523=2,H6523,0))*IF(E6523="SGD",1,IF(E6523="USD",Settings!$B$22,IF(E6523="HKD",Settings!$B$23,1))))</f>
        <v>0</v>
      </c>
      <c r="P6523">
        <f>IF(OR(B6523="",C6523="",E6523=""),0,IF(A6523=2,H6523*IF(E6523="SGD",1,IF(E6523="USD",Settings!$B$22,IF(E6523="HKD",Settings!$B$23,1))),0))</f>
        <v>0</v>
      </c>
      <c r="Q6523" s="312">
        <f>IF(OR(J6523="",G6523=""),"",G6523+ROW()/1000000)</f>
      </c>
      <c r="R6523" s="247">
        <f>IF(Q6523="","",SUMIFS(Txn[Signed Units],Txn[Key],J6523,Txn[Transaction Order],"&lt;="&amp;Q6523))</f>
      </c>
    </row>
    <row r="6524" spans="10:18" ht="15" customHeight="1" x14ac:dyDescent="0.15">
      <c r="J6524" s="246">
        <f>IF(OR(B6524="",C6524="",E6524=""),"",B6524&amp;":"&amp;C6524&amp;":"&amp;E6524)</f>
      </c>
      <c r="K6524" s="247">
        <f>IF(A6524="","",A6524*D6524)</f>
      </c>
      <c r="L6524" s="246">
        <f>IF(A6524="","",IF(OR(A6524=1,A6524=0),H6524,0))</f>
      </c>
      <c r="M6524" s="246">
        <f>IF(A6524="","",IF(A6524=-1,H6524,0))</f>
      </c>
      <c r="N6524">
        <f>IF(J6524="","",IF(E6524="SGD",1,IF(E6524="USD",Settings!$B$22,IF(E6524="HKD",Settings!$B$23,1))))</f>
      </c>
      <c r="O6524">
        <f>IF(OR(B6524="",C6524="",E6524=""),0,(IF(A6524=-1,H6524,0)-IF(OR(A6524=1,A6524=0),H6524,0)+IF(A6524=2,H6524,0))*IF(E6524="SGD",1,IF(E6524="USD",Settings!$B$22,IF(E6524="HKD",Settings!$B$23,1))))</f>
        <v>0</v>
      </c>
      <c r="P6524">
        <f>IF(OR(B6524="",C6524="",E6524=""),0,IF(A6524=2,H6524*IF(E6524="SGD",1,IF(E6524="USD",Settings!$B$22,IF(E6524="HKD",Settings!$B$23,1))),0))</f>
        <v>0</v>
      </c>
      <c r="Q6524" s="312">
        <f>IF(OR(J6524="",G6524=""),"",G6524+ROW()/1000000)</f>
      </c>
      <c r="R6524" s="247">
        <f>IF(Q6524="","",SUMIFS(Txn[Signed Units],Txn[Key],J6524,Txn[Transaction Order],"&lt;="&amp;Q6524))</f>
      </c>
    </row>
    <row r="6525" spans="10:18" ht="15" customHeight="1" x14ac:dyDescent="0.15">
      <c r="J6525" s="246">
        <f>IF(OR(B6525="",C6525="",E6525=""),"",B6525&amp;":"&amp;C6525&amp;":"&amp;E6525)</f>
      </c>
      <c r="K6525" s="247">
        <f>IF(A6525="","",A6525*D6525)</f>
      </c>
      <c r="L6525" s="246">
        <f>IF(A6525="","",IF(OR(A6525=1,A6525=0),H6525,0))</f>
      </c>
      <c r="M6525" s="246">
        <f>IF(A6525="","",IF(A6525=-1,H6525,0))</f>
      </c>
      <c r="N6525">
        <f>IF(J6525="","",IF(E6525="SGD",1,IF(E6525="USD",Settings!$B$22,IF(E6525="HKD",Settings!$B$23,1))))</f>
      </c>
      <c r="O6525">
        <f>IF(OR(B6525="",C6525="",E6525=""),0,(IF(A6525=-1,H6525,0)-IF(OR(A6525=1,A6525=0),H6525,0)+IF(A6525=2,H6525,0))*IF(E6525="SGD",1,IF(E6525="USD",Settings!$B$22,IF(E6525="HKD",Settings!$B$23,1))))</f>
        <v>0</v>
      </c>
      <c r="P6525">
        <f>IF(OR(B6525="",C6525="",E6525=""),0,IF(A6525=2,H6525*IF(E6525="SGD",1,IF(E6525="USD",Settings!$B$22,IF(E6525="HKD",Settings!$B$23,1))),0))</f>
        <v>0</v>
      </c>
      <c r="Q6525" s="312">
        <f>IF(OR(J6525="",G6525=""),"",G6525+ROW()/1000000)</f>
      </c>
      <c r="R6525" s="247">
        <f>IF(Q6525="","",SUMIFS(Txn[Signed Units],Txn[Key],J6525,Txn[Transaction Order],"&lt;="&amp;Q6525))</f>
      </c>
    </row>
    <row r="6526" spans="10:18" ht="15" customHeight="1" x14ac:dyDescent="0.15">
      <c r="J6526" s="246">
        <f>IF(OR(B6526="",C6526="",E6526=""),"",B6526&amp;":"&amp;C6526&amp;":"&amp;E6526)</f>
      </c>
      <c r="K6526" s="247">
        <f>IF(A6526="","",A6526*D6526)</f>
      </c>
      <c r="L6526" s="246">
        <f>IF(A6526="","",IF(OR(A6526=1,A6526=0),H6526,0))</f>
      </c>
      <c r="M6526" s="246">
        <f>IF(A6526="","",IF(A6526=-1,H6526,0))</f>
      </c>
      <c r="N6526">
        <f>IF(J6526="","",IF(E6526="SGD",1,IF(E6526="USD",Settings!$B$22,IF(E6526="HKD",Settings!$B$23,1))))</f>
      </c>
      <c r="O6526">
        <f>IF(OR(B6526="",C6526="",E6526=""),0,(IF(A6526=-1,H6526,0)-IF(OR(A6526=1,A6526=0),H6526,0)+IF(A6526=2,H6526,0))*IF(E6526="SGD",1,IF(E6526="USD",Settings!$B$22,IF(E6526="HKD",Settings!$B$23,1))))</f>
        <v>0</v>
      </c>
      <c r="P6526">
        <f>IF(OR(B6526="",C6526="",E6526=""),0,IF(A6526=2,H6526*IF(E6526="SGD",1,IF(E6526="USD",Settings!$B$22,IF(E6526="HKD",Settings!$B$23,1))),0))</f>
        <v>0</v>
      </c>
      <c r="Q6526" s="312">
        <f>IF(OR(J6526="",G6526=""),"",G6526+ROW()/1000000)</f>
      </c>
      <c r="R6526" s="247">
        <f>IF(Q6526="","",SUMIFS(Txn[Signed Units],Txn[Key],J6526,Txn[Transaction Order],"&lt;="&amp;Q6526))</f>
      </c>
    </row>
    <row r="6527" spans="10:18" ht="15" customHeight="1" x14ac:dyDescent="0.15">
      <c r="J6527" s="246">
        <f>IF(OR(B6527="",C6527="",E6527=""),"",B6527&amp;":"&amp;C6527&amp;":"&amp;E6527)</f>
      </c>
      <c r="K6527" s="247">
        <f>IF(A6527="","",A6527*D6527)</f>
      </c>
      <c r="L6527" s="246">
        <f>IF(A6527="","",IF(OR(A6527=1,A6527=0),H6527,0))</f>
      </c>
      <c r="M6527" s="246">
        <f>IF(A6527="","",IF(A6527=-1,H6527,0))</f>
      </c>
      <c r="N6527">
        <f>IF(J6527="","",IF(E6527="SGD",1,IF(E6527="USD",Settings!$B$22,IF(E6527="HKD",Settings!$B$23,1))))</f>
      </c>
      <c r="O6527">
        <f>IF(OR(B6527="",C6527="",E6527=""),0,(IF(A6527=-1,H6527,0)-IF(OR(A6527=1,A6527=0),H6527,0)+IF(A6527=2,H6527,0))*IF(E6527="SGD",1,IF(E6527="USD",Settings!$B$22,IF(E6527="HKD",Settings!$B$23,1))))</f>
        <v>0</v>
      </c>
      <c r="P6527">
        <f>IF(OR(B6527="",C6527="",E6527=""),0,IF(A6527=2,H6527*IF(E6527="SGD",1,IF(E6527="USD",Settings!$B$22,IF(E6527="HKD",Settings!$B$23,1))),0))</f>
        <v>0</v>
      </c>
      <c r="Q6527" s="312">
        <f>IF(OR(J6527="",G6527=""),"",G6527+ROW()/1000000)</f>
      </c>
      <c r="R6527" s="247">
        <f>IF(Q6527="","",SUMIFS(Txn[Signed Units],Txn[Key],J6527,Txn[Transaction Order],"&lt;="&amp;Q6527))</f>
      </c>
    </row>
    <row r="6528" spans="10:18" ht="15" customHeight="1" x14ac:dyDescent="0.15">
      <c r="J6528" s="246">
        <f>IF(OR(B6528="",C6528="",E6528=""),"",B6528&amp;":"&amp;C6528&amp;":"&amp;E6528)</f>
      </c>
      <c r="K6528" s="247">
        <f>IF(A6528="","",A6528*D6528)</f>
      </c>
      <c r="L6528" s="246">
        <f>IF(A6528="","",IF(OR(A6528=1,A6528=0),H6528,0))</f>
      </c>
      <c r="M6528" s="246">
        <f>IF(A6528="","",IF(A6528=-1,H6528,0))</f>
      </c>
      <c r="N6528">
        <f>IF(J6528="","",IF(E6528="SGD",1,IF(E6528="USD",Settings!$B$22,IF(E6528="HKD",Settings!$B$23,1))))</f>
      </c>
      <c r="O6528">
        <f>IF(OR(B6528="",C6528="",E6528=""),0,(IF(A6528=-1,H6528,0)-IF(OR(A6528=1,A6528=0),H6528,0)+IF(A6528=2,H6528,0))*IF(E6528="SGD",1,IF(E6528="USD",Settings!$B$22,IF(E6528="HKD",Settings!$B$23,1))))</f>
        <v>0</v>
      </c>
      <c r="P6528">
        <f>IF(OR(B6528="",C6528="",E6528=""),0,IF(A6528=2,H6528*IF(E6528="SGD",1,IF(E6528="USD",Settings!$B$22,IF(E6528="HKD",Settings!$B$23,1))),0))</f>
        <v>0</v>
      </c>
      <c r="Q6528" s="312">
        <f>IF(OR(J6528="",G6528=""),"",G6528+ROW()/1000000)</f>
      </c>
      <c r="R6528" s="247">
        <f>IF(Q6528="","",SUMIFS(Txn[Signed Units],Txn[Key],J6528,Txn[Transaction Order],"&lt;="&amp;Q6528))</f>
      </c>
    </row>
    <row r="6529" spans="10:18" ht="15" customHeight="1" x14ac:dyDescent="0.15">
      <c r="J6529" s="246">
        <f>IF(OR(B6529="",C6529="",E6529=""),"",B6529&amp;":"&amp;C6529&amp;":"&amp;E6529)</f>
      </c>
      <c r="K6529" s="247">
        <f>IF(A6529="","",A6529*D6529)</f>
      </c>
      <c r="L6529" s="246">
        <f>IF(A6529="","",IF(OR(A6529=1,A6529=0),H6529,0))</f>
      </c>
      <c r="M6529" s="246">
        <f>IF(A6529="","",IF(A6529=-1,H6529,0))</f>
      </c>
      <c r="N6529">
        <f>IF(J6529="","",IF(E6529="SGD",1,IF(E6529="USD",Settings!$B$22,IF(E6529="HKD",Settings!$B$23,1))))</f>
      </c>
      <c r="O6529">
        <f>IF(OR(B6529="",C6529="",E6529=""),0,(IF(A6529=-1,H6529,0)-IF(OR(A6529=1,A6529=0),H6529,0)+IF(A6529=2,H6529,0))*IF(E6529="SGD",1,IF(E6529="USD",Settings!$B$22,IF(E6529="HKD",Settings!$B$23,1))))</f>
        <v>0</v>
      </c>
      <c r="P6529">
        <f>IF(OR(B6529="",C6529="",E6529=""),0,IF(A6529=2,H6529*IF(E6529="SGD",1,IF(E6529="USD",Settings!$B$22,IF(E6529="HKD",Settings!$B$23,1))),0))</f>
        <v>0</v>
      </c>
      <c r="Q6529" s="312">
        <f>IF(OR(J6529="",G6529=""),"",G6529+ROW()/1000000)</f>
      </c>
      <c r="R6529" s="247">
        <f>IF(Q6529="","",SUMIFS(Txn[Signed Units],Txn[Key],J6529,Txn[Transaction Order],"&lt;="&amp;Q6529))</f>
      </c>
    </row>
    <row r="6530" spans="10:18" ht="15" customHeight="1" x14ac:dyDescent="0.15">
      <c r="J6530" s="246">
        <f>IF(OR(B6530="",C6530="",E6530=""),"",B6530&amp;":"&amp;C6530&amp;":"&amp;E6530)</f>
      </c>
      <c r="K6530" s="247">
        <f>IF(A6530="","",A6530*D6530)</f>
      </c>
      <c r="L6530" s="246">
        <f>IF(A6530="","",IF(OR(A6530=1,A6530=0),H6530,0))</f>
      </c>
      <c r="M6530" s="246">
        <f>IF(A6530="","",IF(A6530=-1,H6530,0))</f>
      </c>
      <c r="N6530">
        <f>IF(J6530="","",IF(E6530="SGD",1,IF(E6530="USD",Settings!$B$22,IF(E6530="HKD",Settings!$B$23,1))))</f>
      </c>
      <c r="O6530">
        <f>IF(OR(B6530="",C6530="",E6530=""),0,(IF(A6530=-1,H6530,0)-IF(OR(A6530=1,A6530=0),H6530,0)+IF(A6530=2,H6530,0))*IF(E6530="SGD",1,IF(E6530="USD",Settings!$B$22,IF(E6530="HKD",Settings!$B$23,1))))</f>
        <v>0</v>
      </c>
      <c r="P6530">
        <f>IF(OR(B6530="",C6530="",E6530=""),0,IF(A6530=2,H6530*IF(E6530="SGD",1,IF(E6530="USD",Settings!$B$22,IF(E6530="HKD",Settings!$B$23,1))),0))</f>
        <v>0</v>
      </c>
      <c r="Q6530" s="312">
        <f>IF(OR(J6530="",G6530=""),"",G6530+ROW()/1000000)</f>
      </c>
      <c r="R6530" s="247">
        <f>IF(Q6530="","",SUMIFS(Txn[Signed Units],Txn[Key],J6530,Txn[Transaction Order],"&lt;="&amp;Q6530))</f>
      </c>
    </row>
    <row r="6531" spans="10:18" ht="15" customHeight="1" x14ac:dyDescent="0.15">
      <c r="J6531" s="246">
        <f>IF(OR(B6531="",C6531="",E6531=""),"",B6531&amp;":"&amp;C6531&amp;":"&amp;E6531)</f>
      </c>
      <c r="K6531" s="247">
        <f>IF(A6531="","",A6531*D6531)</f>
      </c>
      <c r="L6531" s="246">
        <f>IF(A6531="","",IF(OR(A6531=1,A6531=0),H6531,0))</f>
      </c>
      <c r="M6531" s="246">
        <f>IF(A6531="","",IF(A6531=-1,H6531,0))</f>
      </c>
      <c r="N6531">
        <f>IF(J6531="","",IF(E6531="SGD",1,IF(E6531="USD",Settings!$B$22,IF(E6531="HKD",Settings!$B$23,1))))</f>
      </c>
      <c r="O6531">
        <f>IF(OR(B6531="",C6531="",E6531=""),0,(IF(A6531=-1,H6531,0)-IF(OR(A6531=1,A6531=0),H6531,0)+IF(A6531=2,H6531,0))*IF(E6531="SGD",1,IF(E6531="USD",Settings!$B$22,IF(E6531="HKD",Settings!$B$23,1))))</f>
        <v>0</v>
      </c>
      <c r="P6531">
        <f>IF(OR(B6531="",C6531="",E6531=""),0,IF(A6531=2,H6531*IF(E6531="SGD",1,IF(E6531="USD",Settings!$B$22,IF(E6531="HKD",Settings!$B$23,1))),0))</f>
        <v>0</v>
      </c>
      <c r="Q6531" s="312">
        <f>IF(OR(J6531="",G6531=""),"",G6531+ROW()/1000000)</f>
      </c>
      <c r="R6531" s="247">
        <f>IF(Q6531="","",SUMIFS(Txn[Signed Units],Txn[Key],J6531,Txn[Transaction Order],"&lt;="&amp;Q6531))</f>
      </c>
    </row>
    <row r="6532" spans="10:18" ht="15" customHeight="1" x14ac:dyDescent="0.15">
      <c r="J6532" s="246">
        <f>IF(OR(B6532="",C6532="",E6532=""),"",B6532&amp;":"&amp;C6532&amp;":"&amp;E6532)</f>
      </c>
      <c r="K6532" s="247">
        <f>IF(A6532="","",A6532*D6532)</f>
      </c>
      <c r="L6532" s="246">
        <f>IF(A6532="","",IF(OR(A6532=1,A6532=0),H6532,0))</f>
      </c>
      <c r="M6532" s="246">
        <f>IF(A6532="","",IF(A6532=-1,H6532,0))</f>
      </c>
      <c r="N6532">
        <f>IF(J6532="","",IF(E6532="SGD",1,IF(E6532="USD",Settings!$B$22,IF(E6532="HKD",Settings!$B$23,1))))</f>
      </c>
      <c r="O6532">
        <f>IF(OR(B6532="",C6532="",E6532=""),0,(IF(A6532=-1,H6532,0)-IF(OR(A6532=1,A6532=0),H6532,0)+IF(A6532=2,H6532,0))*IF(E6532="SGD",1,IF(E6532="USD",Settings!$B$22,IF(E6532="HKD",Settings!$B$23,1))))</f>
        <v>0</v>
      </c>
      <c r="P6532">
        <f>IF(OR(B6532="",C6532="",E6532=""),0,IF(A6532=2,H6532*IF(E6532="SGD",1,IF(E6532="USD",Settings!$B$22,IF(E6532="HKD",Settings!$B$23,1))),0))</f>
        <v>0</v>
      </c>
      <c r="Q6532" s="312">
        <f>IF(OR(J6532="",G6532=""),"",G6532+ROW()/1000000)</f>
      </c>
      <c r="R6532" s="247">
        <f>IF(Q6532="","",SUMIFS(Txn[Signed Units],Txn[Key],J6532,Txn[Transaction Order],"&lt;="&amp;Q6532))</f>
      </c>
    </row>
    <row r="6533" spans="10:18" ht="15" customHeight="1" x14ac:dyDescent="0.15">
      <c r="J6533" s="246">
        <f>IF(OR(B6533="",C6533="",E6533=""),"",B6533&amp;":"&amp;C6533&amp;":"&amp;E6533)</f>
      </c>
      <c r="K6533" s="247">
        <f>IF(A6533="","",A6533*D6533)</f>
      </c>
      <c r="L6533" s="246">
        <f>IF(A6533="","",IF(OR(A6533=1,A6533=0),H6533,0))</f>
      </c>
      <c r="M6533" s="246">
        <f>IF(A6533="","",IF(A6533=-1,H6533,0))</f>
      </c>
      <c r="N6533">
        <f>IF(J6533="","",IF(E6533="SGD",1,IF(E6533="USD",Settings!$B$22,IF(E6533="HKD",Settings!$B$23,1))))</f>
      </c>
      <c r="O6533">
        <f>IF(OR(B6533="",C6533="",E6533=""),0,(IF(A6533=-1,H6533,0)-IF(OR(A6533=1,A6533=0),H6533,0)+IF(A6533=2,H6533,0))*IF(E6533="SGD",1,IF(E6533="USD",Settings!$B$22,IF(E6533="HKD",Settings!$B$23,1))))</f>
        <v>0</v>
      </c>
      <c r="P6533">
        <f>IF(OR(B6533="",C6533="",E6533=""),0,IF(A6533=2,H6533*IF(E6533="SGD",1,IF(E6533="USD",Settings!$B$22,IF(E6533="HKD",Settings!$B$23,1))),0))</f>
        <v>0</v>
      </c>
      <c r="Q6533" s="312">
        <f>IF(OR(J6533="",G6533=""),"",G6533+ROW()/1000000)</f>
      </c>
      <c r="R6533" s="247">
        <f>IF(Q6533="","",SUMIFS(Txn[Signed Units],Txn[Key],J6533,Txn[Transaction Order],"&lt;="&amp;Q6533))</f>
      </c>
    </row>
    <row r="6534" spans="10:18" ht="15" customHeight="1" x14ac:dyDescent="0.15">
      <c r="J6534" s="246">
        <f>IF(OR(B6534="",C6534="",E6534=""),"",B6534&amp;":"&amp;C6534&amp;":"&amp;E6534)</f>
      </c>
      <c r="K6534" s="247">
        <f>IF(A6534="","",A6534*D6534)</f>
      </c>
      <c r="L6534" s="246">
        <f>IF(A6534="","",IF(OR(A6534=1,A6534=0),H6534,0))</f>
      </c>
      <c r="M6534" s="246">
        <f>IF(A6534="","",IF(A6534=-1,H6534,0))</f>
      </c>
      <c r="N6534">
        <f>IF(J6534="","",IF(E6534="SGD",1,IF(E6534="USD",Settings!$B$22,IF(E6534="HKD",Settings!$B$23,1))))</f>
      </c>
      <c r="O6534">
        <f>IF(OR(B6534="",C6534="",E6534=""),0,(IF(A6534=-1,H6534,0)-IF(OR(A6534=1,A6534=0),H6534,0)+IF(A6534=2,H6534,0))*IF(E6534="SGD",1,IF(E6534="USD",Settings!$B$22,IF(E6534="HKD",Settings!$B$23,1))))</f>
        <v>0</v>
      </c>
      <c r="P6534">
        <f>IF(OR(B6534="",C6534="",E6534=""),0,IF(A6534=2,H6534*IF(E6534="SGD",1,IF(E6534="USD",Settings!$B$22,IF(E6534="HKD",Settings!$B$23,1))),0))</f>
        <v>0</v>
      </c>
      <c r="Q6534" s="312">
        <f>IF(OR(J6534="",G6534=""),"",G6534+ROW()/1000000)</f>
      </c>
      <c r="R6534" s="247">
        <f>IF(Q6534="","",SUMIFS(Txn[Signed Units],Txn[Key],J6534,Txn[Transaction Order],"&lt;="&amp;Q6534))</f>
      </c>
    </row>
    <row r="6535" spans="10:18" ht="15" customHeight="1" x14ac:dyDescent="0.15">
      <c r="J6535" s="246">
        <f>IF(OR(B6535="",C6535="",E6535=""),"",B6535&amp;":"&amp;C6535&amp;":"&amp;E6535)</f>
      </c>
      <c r="K6535" s="247">
        <f>IF(A6535="","",A6535*D6535)</f>
      </c>
      <c r="L6535" s="246">
        <f>IF(A6535="","",IF(OR(A6535=1,A6535=0),H6535,0))</f>
      </c>
      <c r="M6535" s="246">
        <f>IF(A6535="","",IF(A6535=-1,H6535,0))</f>
      </c>
      <c r="N6535">
        <f>IF(J6535="","",IF(E6535="SGD",1,IF(E6535="USD",Settings!$B$22,IF(E6535="HKD",Settings!$B$23,1))))</f>
      </c>
      <c r="O6535">
        <f>IF(OR(B6535="",C6535="",E6535=""),0,(IF(A6535=-1,H6535,0)-IF(OR(A6535=1,A6535=0),H6535,0)+IF(A6535=2,H6535,0))*IF(E6535="SGD",1,IF(E6535="USD",Settings!$B$22,IF(E6535="HKD",Settings!$B$23,1))))</f>
        <v>0</v>
      </c>
      <c r="P6535">
        <f>IF(OR(B6535="",C6535="",E6535=""),0,IF(A6535=2,H6535*IF(E6535="SGD",1,IF(E6535="USD",Settings!$B$22,IF(E6535="HKD",Settings!$B$23,1))),0))</f>
        <v>0</v>
      </c>
      <c r="Q6535" s="312">
        <f>IF(OR(J6535="",G6535=""),"",G6535+ROW()/1000000)</f>
      </c>
      <c r="R6535" s="247">
        <f>IF(Q6535="","",SUMIFS(Txn[Signed Units],Txn[Key],J6535,Txn[Transaction Order],"&lt;="&amp;Q6535))</f>
      </c>
    </row>
    <row r="6536" spans="10:18" ht="15" customHeight="1" x14ac:dyDescent="0.15">
      <c r="J6536" s="246">
        <f>IF(OR(B6536="",C6536="",E6536=""),"",B6536&amp;":"&amp;C6536&amp;":"&amp;E6536)</f>
      </c>
      <c r="K6536" s="247">
        <f>IF(A6536="","",A6536*D6536)</f>
      </c>
      <c r="L6536" s="246">
        <f>IF(A6536="","",IF(OR(A6536=1,A6536=0),H6536,0))</f>
      </c>
      <c r="M6536" s="246">
        <f>IF(A6536="","",IF(A6536=-1,H6536,0))</f>
      </c>
      <c r="N6536">
        <f>IF(J6536="","",IF(E6536="SGD",1,IF(E6536="USD",Settings!$B$22,IF(E6536="HKD",Settings!$B$23,1))))</f>
      </c>
      <c r="O6536">
        <f>IF(OR(B6536="",C6536="",E6536=""),0,(IF(A6536=-1,H6536,0)-IF(OR(A6536=1,A6536=0),H6536,0)+IF(A6536=2,H6536,0))*IF(E6536="SGD",1,IF(E6536="USD",Settings!$B$22,IF(E6536="HKD",Settings!$B$23,1))))</f>
        <v>0</v>
      </c>
      <c r="P6536">
        <f>IF(OR(B6536="",C6536="",E6536=""),0,IF(A6536=2,H6536*IF(E6536="SGD",1,IF(E6536="USD",Settings!$B$22,IF(E6536="HKD",Settings!$B$23,1))),0))</f>
        <v>0</v>
      </c>
      <c r="Q6536" s="312">
        <f>IF(OR(J6536="",G6536=""),"",G6536+ROW()/1000000)</f>
      </c>
      <c r="R6536" s="247">
        <f>IF(Q6536="","",SUMIFS(Txn[Signed Units],Txn[Key],J6536,Txn[Transaction Order],"&lt;="&amp;Q6536))</f>
      </c>
    </row>
    <row r="6537" spans="10:18" ht="15" customHeight="1" x14ac:dyDescent="0.15">
      <c r="J6537" s="246">
        <f>IF(OR(B6537="",C6537="",E6537=""),"",B6537&amp;":"&amp;C6537&amp;":"&amp;E6537)</f>
      </c>
      <c r="K6537" s="247">
        <f>IF(A6537="","",A6537*D6537)</f>
      </c>
      <c r="L6537" s="246">
        <f>IF(A6537="","",IF(OR(A6537=1,A6537=0),H6537,0))</f>
      </c>
      <c r="M6537" s="246">
        <f>IF(A6537="","",IF(A6537=-1,H6537,0))</f>
      </c>
      <c r="N6537">
        <f>IF(J6537="","",IF(E6537="SGD",1,IF(E6537="USD",Settings!$B$22,IF(E6537="HKD",Settings!$B$23,1))))</f>
      </c>
      <c r="O6537">
        <f>IF(OR(B6537="",C6537="",E6537=""),0,(IF(A6537=-1,H6537,0)-IF(OR(A6537=1,A6537=0),H6537,0)+IF(A6537=2,H6537,0))*IF(E6537="SGD",1,IF(E6537="USD",Settings!$B$22,IF(E6537="HKD",Settings!$B$23,1))))</f>
        <v>0</v>
      </c>
      <c r="P6537">
        <f>IF(OR(B6537="",C6537="",E6537=""),0,IF(A6537=2,H6537*IF(E6537="SGD",1,IF(E6537="USD",Settings!$B$22,IF(E6537="HKD",Settings!$B$23,1))),0))</f>
        <v>0</v>
      </c>
      <c r="Q6537" s="312">
        <f>IF(OR(J6537="",G6537=""),"",G6537+ROW()/1000000)</f>
      </c>
      <c r="R6537" s="247">
        <f>IF(Q6537="","",SUMIFS(Txn[Signed Units],Txn[Key],J6537,Txn[Transaction Order],"&lt;="&amp;Q6537))</f>
      </c>
    </row>
    <row r="6538" spans="10:18" ht="15" customHeight="1" x14ac:dyDescent="0.15">
      <c r="J6538" s="246">
        <f>IF(OR(B6538="",C6538="",E6538=""),"",B6538&amp;":"&amp;C6538&amp;":"&amp;E6538)</f>
      </c>
      <c r="K6538" s="247">
        <f>IF(A6538="","",A6538*D6538)</f>
      </c>
      <c r="L6538" s="246">
        <f>IF(A6538="","",IF(OR(A6538=1,A6538=0),H6538,0))</f>
      </c>
      <c r="M6538" s="246">
        <f>IF(A6538="","",IF(A6538=-1,H6538,0))</f>
      </c>
      <c r="N6538">
        <f>IF(J6538="","",IF(E6538="SGD",1,IF(E6538="USD",Settings!$B$22,IF(E6538="HKD",Settings!$B$23,1))))</f>
      </c>
      <c r="O6538">
        <f>IF(OR(B6538="",C6538="",E6538=""),0,(IF(A6538=-1,H6538,0)-IF(OR(A6538=1,A6538=0),H6538,0)+IF(A6538=2,H6538,0))*IF(E6538="SGD",1,IF(E6538="USD",Settings!$B$22,IF(E6538="HKD",Settings!$B$23,1))))</f>
        <v>0</v>
      </c>
      <c r="P6538">
        <f>IF(OR(B6538="",C6538="",E6538=""),0,IF(A6538=2,H6538*IF(E6538="SGD",1,IF(E6538="USD",Settings!$B$22,IF(E6538="HKD",Settings!$B$23,1))),0))</f>
        <v>0</v>
      </c>
      <c r="Q6538" s="312">
        <f>IF(OR(J6538="",G6538=""),"",G6538+ROW()/1000000)</f>
      </c>
      <c r="R6538" s="247">
        <f>IF(Q6538="","",SUMIFS(Txn[Signed Units],Txn[Key],J6538,Txn[Transaction Order],"&lt;="&amp;Q6538))</f>
      </c>
    </row>
    <row r="6539" spans="10:18" ht="15" customHeight="1" x14ac:dyDescent="0.15">
      <c r="J6539" s="246">
        <f>IF(OR(B6539="",C6539="",E6539=""),"",B6539&amp;":"&amp;C6539&amp;":"&amp;E6539)</f>
      </c>
      <c r="K6539" s="247">
        <f>IF(A6539="","",A6539*D6539)</f>
      </c>
      <c r="L6539" s="246">
        <f>IF(A6539="","",IF(OR(A6539=1,A6539=0),H6539,0))</f>
      </c>
      <c r="M6539" s="246">
        <f>IF(A6539="","",IF(A6539=-1,H6539,0))</f>
      </c>
      <c r="N6539">
        <f>IF(J6539="","",IF(E6539="SGD",1,IF(E6539="USD",Settings!$B$22,IF(E6539="HKD",Settings!$B$23,1))))</f>
      </c>
      <c r="O6539">
        <f>IF(OR(B6539="",C6539="",E6539=""),0,(IF(A6539=-1,H6539,0)-IF(OR(A6539=1,A6539=0),H6539,0)+IF(A6539=2,H6539,0))*IF(E6539="SGD",1,IF(E6539="USD",Settings!$B$22,IF(E6539="HKD",Settings!$B$23,1))))</f>
        <v>0</v>
      </c>
      <c r="P6539">
        <f>IF(OR(B6539="",C6539="",E6539=""),0,IF(A6539=2,H6539*IF(E6539="SGD",1,IF(E6539="USD",Settings!$B$22,IF(E6539="HKD",Settings!$B$23,1))),0))</f>
        <v>0</v>
      </c>
      <c r="Q6539" s="312">
        <f>IF(OR(J6539="",G6539=""),"",G6539+ROW()/1000000)</f>
      </c>
      <c r="R6539" s="247">
        <f>IF(Q6539="","",SUMIFS(Txn[Signed Units],Txn[Key],J6539,Txn[Transaction Order],"&lt;="&amp;Q6539))</f>
      </c>
    </row>
    <row r="6540" spans="10:18" ht="15" customHeight="1" x14ac:dyDescent="0.15">
      <c r="J6540" s="246">
        <f>IF(OR(B6540="",C6540="",E6540=""),"",B6540&amp;":"&amp;C6540&amp;":"&amp;E6540)</f>
      </c>
      <c r="K6540" s="247">
        <f>IF(A6540="","",A6540*D6540)</f>
      </c>
      <c r="L6540" s="246">
        <f>IF(A6540="","",IF(OR(A6540=1,A6540=0),H6540,0))</f>
      </c>
      <c r="M6540" s="246">
        <f>IF(A6540="","",IF(A6540=-1,H6540,0))</f>
      </c>
      <c r="N6540">
        <f>IF(J6540="","",IF(E6540="SGD",1,IF(E6540="USD",Settings!$B$22,IF(E6540="HKD",Settings!$B$23,1))))</f>
      </c>
      <c r="O6540">
        <f>IF(OR(B6540="",C6540="",E6540=""),0,(IF(A6540=-1,H6540,0)-IF(OR(A6540=1,A6540=0),H6540,0)+IF(A6540=2,H6540,0))*IF(E6540="SGD",1,IF(E6540="USD",Settings!$B$22,IF(E6540="HKD",Settings!$B$23,1))))</f>
        <v>0</v>
      </c>
      <c r="P6540">
        <f>IF(OR(B6540="",C6540="",E6540=""),0,IF(A6540=2,H6540*IF(E6540="SGD",1,IF(E6540="USD",Settings!$B$22,IF(E6540="HKD",Settings!$B$23,1))),0))</f>
        <v>0</v>
      </c>
      <c r="Q6540" s="312">
        <f>IF(OR(J6540="",G6540=""),"",G6540+ROW()/1000000)</f>
      </c>
      <c r="R6540" s="247">
        <f>IF(Q6540="","",SUMIFS(Txn[Signed Units],Txn[Key],J6540,Txn[Transaction Order],"&lt;="&amp;Q6540))</f>
      </c>
    </row>
    <row r="6541" spans="10:18" ht="15" customHeight="1" x14ac:dyDescent="0.15">
      <c r="J6541" s="246">
        <f>IF(OR(B6541="",C6541="",E6541=""),"",B6541&amp;":"&amp;C6541&amp;":"&amp;E6541)</f>
      </c>
      <c r="K6541" s="247">
        <f>IF(A6541="","",A6541*D6541)</f>
      </c>
      <c r="L6541" s="246">
        <f>IF(A6541="","",IF(OR(A6541=1,A6541=0),H6541,0))</f>
      </c>
      <c r="M6541" s="246">
        <f>IF(A6541="","",IF(A6541=-1,H6541,0))</f>
      </c>
      <c r="N6541">
        <f>IF(J6541="","",IF(E6541="SGD",1,IF(E6541="USD",Settings!$B$22,IF(E6541="HKD",Settings!$B$23,1))))</f>
      </c>
      <c r="O6541">
        <f>IF(OR(B6541="",C6541="",E6541=""),0,(IF(A6541=-1,H6541,0)-IF(OR(A6541=1,A6541=0),H6541,0)+IF(A6541=2,H6541,0))*IF(E6541="SGD",1,IF(E6541="USD",Settings!$B$22,IF(E6541="HKD",Settings!$B$23,1))))</f>
        <v>0</v>
      </c>
      <c r="P6541">
        <f>IF(OR(B6541="",C6541="",E6541=""),0,IF(A6541=2,H6541*IF(E6541="SGD",1,IF(E6541="USD",Settings!$B$22,IF(E6541="HKD",Settings!$B$23,1))),0))</f>
        <v>0</v>
      </c>
      <c r="Q6541" s="312">
        <f>IF(OR(J6541="",G6541=""),"",G6541+ROW()/1000000)</f>
      </c>
      <c r="R6541" s="247">
        <f>IF(Q6541="","",SUMIFS(Txn[Signed Units],Txn[Key],J6541,Txn[Transaction Order],"&lt;="&amp;Q6541))</f>
      </c>
    </row>
    <row r="6542" spans="10:18" ht="15" customHeight="1" x14ac:dyDescent="0.15">
      <c r="J6542" s="246">
        <f>IF(OR(B6542="",C6542="",E6542=""),"",B6542&amp;":"&amp;C6542&amp;":"&amp;E6542)</f>
      </c>
      <c r="K6542" s="247">
        <f>IF(A6542="","",A6542*D6542)</f>
      </c>
      <c r="L6542" s="246">
        <f>IF(A6542="","",IF(OR(A6542=1,A6542=0),H6542,0))</f>
      </c>
      <c r="M6542" s="246">
        <f>IF(A6542="","",IF(A6542=-1,H6542,0))</f>
      </c>
      <c r="N6542">
        <f>IF(J6542="","",IF(E6542="SGD",1,IF(E6542="USD",Settings!$B$22,IF(E6542="HKD",Settings!$B$23,1))))</f>
      </c>
      <c r="O6542">
        <f>IF(OR(B6542="",C6542="",E6542=""),0,(IF(A6542=-1,H6542,0)-IF(OR(A6542=1,A6542=0),H6542,0)+IF(A6542=2,H6542,0))*IF(E6542="SGD",1,IF(E6542="USD",Settings!$B$22,IF(E6542="HKD",Settings!$B$23,1))))</f>
        <v>0</v>
      </c>
      <c r="P6542">
        <f>IF(OR(B6542="",C6542="",E6542=""),0,IF(A6542=2,H6542*IF(E6542="SGD",1,IF(E6542="USD",Settings!$B$22,IF(E6542="HKD",Settings!$B$23,1))),0))</f>
        <v>0</v>
      </c>
      <c r="Q6542" s="312">
        <f>IF(OR(J6542="",G6542=""),"",G6542+ROW()/1000000)</f>
      </c>
      <c r="R6542" s="247">
        <f>IF(Q6542="","",SUMIFS(Txn[Signed Units],Txn[Key],J6542,Txn[Transaction Order],"&lt;="&amp;Q6542))</f>
      </c>
    </row>
    <row r="6543" spans="10:18" ht="15" customHeight="1" x14ac:dyDescent="0.15">
      <c r="J6543" s="246">
        <f>IF(OR(B6543="",C6543="",E6543=""),"",B6543&amp;":"&amp;C6543&amp;":"&amp;E6543)</f>
      </c>
      <c r="K6543" s="247">
        <f>IF(A6543="","",A6543*D6543)</f>
      </c>
      <c r="L6543" s="246">
        <f>IF(A6543="","",IF(OR(A6543=1,A6543=0),H6543,0))</f>
      </c>
      <c r="M6543" s="246">
        <f>IF(A6543="","",IF(A6543=-1,H6543,0))</f>
      </c>
      <c r="N6543">
        <f>IF(J6543="","",IF(E6543="SGD",1,IF(E6543="USD",Settings!$B$22,IF(E6543="HKD",Settings!$B$23,1))))</f>
      </c>
      <c r="O6543">
        <f>IF(OR(B6543="",C6543="",E6543=""),0,(IF(A6543=-1,H6543,0)-IF(OR(A6543=1,A6543=0),H6543,0)+IF(A6543=2,H6543,0))*IF(E6543="SGD",1,IF(E6543="USD",Settings!$B$22,IF(E6543="HKD",Settings!$B$23,1))))</f>
        <v>0</v>
      </c>
      <c r="P6543">
        <f>IF(OR(B6543="",C6543="",E6543=""),0,IF(A6543=2,H6543*IF(E6543="SGD",1,IF(E6543="USD",Settings!$B$22,IF(E6543="HKD",Settings!$B$23,1))),0))</f>
        <v>0</v>
      </c>
      <c r="Q6543" s="312">
        <f>IF(OR(J6543="",G6543=""),"",G6543+ROW()/1000000)</f>
      </c>
      <c r="R6543" s="247">
        <f>IF(Q6543="","",SUMIFS(Txn[Signed Units],Txn[Key],J6543,Txn[Transaction Order],"&lt;="&amp;Q6543))</f>
      </c>
    </row>
    <row r="6544" spans="10:18" ht="15" customHeight="1" x14ac:dyDescent="0.15">
      <c r="J6544" s="246">
        <f>IF(OR(B6544="",C6544="",E6544=""),"",B6544&amp;":"&amp;C6544&amp;":"&amp;E6544)</f>
      </c>
      <c r="K6544" s="247">
        <f>IF(A6544="","",A6544*D6544)</f>
      </c>
      <c r="L6544" s="246">
        <f>IF(A6544="","",IF(OR(A6544=1,A6544=0),H6544,0))</f>
      </c>
      <c r="M6544" s="246">
        <f>IF(A6544="","",IF(A6544=-1,H6544,0))</f>
      </c>
      <c r="N6544">
        <f>IF(J6544="","",IF(E6544="SGD",1,IF(E6544="USD",Settings!$B$22,IF(E6544="HKD",Settings!$B$23,1))))</f>
      </c>
      <c r="O6544">
        <f>IF(OR(B6544="",C6544="",E6544=""),0,(IF(A6544=-1,H6544,0)-IF(OR(A6544=1,A6544=0),H6544,0)+IF(A6544=2,H6544,0))*IF(E6544="SGD",1,IF(E6544="USD",Settings!$B$22,IF(E6544="HKD",Settings!$B$23,1))))</f>
        <v>0</v>
      </c>
      <c r="P6544">
        <f>IF(OR(B6544="",C6544="",E6544=""),0,IF(A6544=2,H6544*IF(E6544="SGD",1,IF(E6544="USD",Settings!$B$22,IF(E6544="HKD",Settings!$B$23,1))),0))</f>
        <v>0</v>
      </c>
      <c r="Q6544" s="312">
        <f>IF(OR(J6544="",G6544=""),"",G6544+ROW()/1000000)</f>
      </c>
      <c r="R6544" s="247">
        <f>IF(Q6544="","",SUMIFS(Txn[Signed Units],Txn[Key],J6544,Txn[Transaction Order],"&lt;="&amp;Q6544))</f>
      </c>
    </row>
    <row r="6545" spans="10:18" ht="15" customHeight="1" x14ac:dyDescent="0.15">
      <c r="J6545" s="246">
        <f>IF(OR(B6545="",C6545="",E6545=""),"",B6545&amp;":"&amp;C6545&amp;":"&amp;E6545)</f>
      </c>
      <c r="K6545" s="247">
        <f>IF(A6545="","",A6545*D6545)</f>
      </c>
      <c r="L6545" s="246">
        <f>IF(A6545="","",IF(OR(A6545=1,A6545=0),H6545,0))</f>
      </c>
      <c r="M6545" s="246">
        <f>IF(A6545="","",IF(A6545=-1,H6545,0))</f>
      </c>
      <c r="N6545">
        <f>IF(J6545="","",IF(E6545="SGD",1,IF(E6545="USD",Settings!$B$22,IF(E6545="HKD",Settings!$B$23,1))))</f>
      </c>
      <c r="O6545">
        <f>IF(OR(B6545="",C6545="",E6545=""),0,(IF(A6545=-1,H6545,0)-IF(OR(A6545=1,A6545=0),H6545,0)+IF(A6545=2,H6545,0))*IF(E6545="SGD",1,IF(E6545="USD",Settings!$B$22,IF(E6545="HKD",Settings!$B$23,1))))</f>
        <v>0</v>
      </c>
      <c r="P6545">
        <f>IF(OR(B6545="",C6545="",E6545=""),0,IF(A6545=2,H6545*IF(E6545="SGD",1,IF(E6545="USD",Settings!$B$22,IF(E6545="HKD",Settings!$B$23,1))),0))</f>
        <v>0</v>
      </c>
      <c r="Q6545" s="312">
        <f>IF(OR(J6545="",G6545=""),"",G6545+ROW()/1000000)</f>
      </c>
      <c r="R6545" s="247">
        <f>IF(Q6545="","",SUMIFS(Txn[Signed Units],Txn[Key],J6545,Txn[Transaction Order],"&lt;="&amp;Q6545))</f>
      </c>
    </row>
    <row r="6546" spans="10:18" ht="15" customHeight="1" x14ac:dyDescent="0.15">
      <c r="J6546" s="246">
        <f>IF(OR(B6546="",C6546="",E6546=""),"",B6546&amp;":"&amp;C6546&amp;":"&amp;E6546)</f>
      </c>
      <c r="K6546" s="247">
        <f>IF(A6546="","",A6546*D6546)</f>
      </c>
      <c r="L6546" s="246">
        <f>IF(A6546="","",IF(OR(A6546=1,A6546=0),H6546,0))</f>
      </c>
      <c r="M6546" s="246">
        <f>IF(A6546="","",IF(A6546=-1,H6546,0))</f>
      </c>
      <c r="N6546">
        <f>IF(J6546="","",IF(E6546="SGD",1,IF(E6546="USD",Settings!$B$22,IF(E6546="HKD",Settings!$B$23,1))))</f>
      </c>
      <c r="O6546">
        <f>IF(OR(B6546="",C6546="",E6546=""),0,(IF(A6546=-1,H6546,0)-IF(OR(A6546=1,A6546=0),H6546,0)+IF(A6546=2,H6546,0))*IF(E6546="SGD",1,IF(E6546="USD",Settings!$B$22,IF(E6546="HKD",Settings!$B$23,1))))</f>
        <v>0</v>
      </c>
      <c r="P6546">
        <f>IF(OR(B6546="",C6546="",E6546=""),0,IF(A6546=2,H6546*IF(E6546="SGD",1,IF(E6546="USD",Settings!$B$22,IF(E6546="HKD",Settings!$B$23,1))),0))</f>
        <v>0</v>
      </c>
      <c r="Q6546" s="312">
        <f>IF(OR(J6546="",G6546=""),"",G6546+ROW()/1000000)</f>
      </c>
      <c r="R6546" s="247">
        <f>IF(Q6546="","",SUMIFS(Txn[Signed Units],Txn[Key],J6546,Txn[Transaction Order],"&lt;="&amp;Q6546))</f>
      </c>
    </row>
    <row r="6547" spans="10:18" ht="15" customHeight="1" x14ac:dyDescent="0.15">
      <c r="J6547" s="246">
        <f>IF(OR(B6547="",C6547="",E6547=""),"",B6547&amp;":"&amp;C6547&amp;":"&amp;E6547)</f>
      </c>
      <c r="K6547" s="247">
        <f>IF(A6547="","",A6547*D6547)</f>
      </c>
      <c r="L6547" s="246">
        <f>IF(A6547="","",IF(OR(A6547=1,A6547=0),H6547,0))</f>
      </c>
      <c r="M6547" s="246">
        <f>IF(A6547="","",IF(A6547=-1,H6547,0))</f>
      </c>
      <c r="N6547">
        <f>IF(J6547="","",IF(E6547="SGD",1,IF(E6547="USD",Settings!$B$22,IF(E6547="HKD",Settings!$B$23,1))))</f>
      </c>
      <c r="O6547">
        <f>IF(OR(B6547="",C6547="",E6547=""),0,(IF(A6547=-1,H6547,0)-IF(OR(A6547=1,A6547=0),H6547,0)+IF(A6547=2,H6547,0))*IF(E6547="SGD",1,IF(E6547="USD",Settings!$B$22,IF(E6547="HKD",Settings!$B$23,1))))</f>
        <v>0</v>
      </c>
      <c r="P6547">
        <f>IF(OR(B6547="",C6547="",E6547=""),0,IF(A6547=2,H6547*IF(E6547="SGD",1,IF(E6547="USD",Settings!$B$22,IF(E6547="HKD",Settings!$B$23,1))),0))</f>
        <v>0</v>
      </c>
      <c r="Q6547" s="312">
        <f>IF(OR(J6547="",G6547=""),"",G6547+ROW()/1000000)</f>
      </c>
      <c r="R6547" s="247">
        <f>IF(Q6547="","",SUMIFS(Txn[Signed Units],Txn[Key],J6547,Txn[Transaction Order],"&lt;="&amp;Q6547))</f>
      </c>
    </row>
    <row r="6548" spans="10:18" ht="15" customHeight="1" x14ac:dyDescent="0.15">
      <c r="J6548" s="246">
        <f>IF(OR(B6548="",C6548="",E6548=""),"",B6548&amp;":"&amp;C6548&amp;":"&amp;E6548)</f>
      </c>
      <c r="K6548" s="247">
        <f>IF(A6548="","",A6548*D6548)</f>
      </c>
      <c r="L6548" s="246">
        <f>IF(A6548="","",IF(OR(A6548=1,A6548=0),H6548,0))</f>
      </c>
      <c r="M6548" s="246">
        <f>IF(A6548="","",IF(A6548=-1,H6548,0))</f>
      </c>
      <c r="N6548">
        <f>IF(J6548="","",IF(E6548="SGD",1,IF(E6548="USD",Settings!$B$22,IF(E6548="HKD",Settings!$B$23,1))))</f>
      </c>
      <c r="O6548">
        <f>IF(OR(B6548="",C6548="",E6548=""),0,(IF(A6548=-1,H6548,0)-IF(OR(A6548=1,A6548=0),H6548,0)+IF(A6548=2,H6548,0))*IF(E6548="SGD",1,IF(E6548="USD",Settings!$B$22,IF(E6548="HKD",Settings!$B$23,1))))</f>
        <v>0</v>
      </c>
      <c r="P6548">
        <f>IF(OR(B6548="",C6548="",E6548=""),0,IF(A6548=2,H6548*IF(E6548="SGD",1,IF(E6548="USD",Settings!$B$22,IF(E6548="HKD",Settings!$B$23,1))),0))</f>
        <v>0</v>
      </c>
      <c r="Q6548" s="312">
        <f>IF(OR(J6548="",G6548=""),"",G6548+ROW()/1000000)</f>
      </c>
      <c r="R6548" s="247">
        <f>IF(Q6548="","",SUMIFS(Txn[Signed Units],Txn[Key],J6548,Txn[Transaction Order],"&lt;="&amp;Q6548))</f>
      </c>
    </row>
    <row r="6549" spans="10:18" ht="15" customHeight="1" x14ac:dyDescent="0.15">
      <c r="J6549" s="246">
        <f>IF(OR(B6549="",C6549="",E6549=""),"",B6549&amp;":"&amp;C6549&amp;":"&amp;E6549)</f>
      </c>
      <c r="K6549" s="247">
        <f>IF(A6549="","",A6549*D6549)</f>
      </c>
      <c r="L6549" s="246">
        <f>IF(A6549="","",IF(OR(A6549=1,A6549=0),H6549,0))</f>
      </c>
      <c r="M6549" s="246">
        <f>IF(A6549="","",IF(A6549=-1,H6549,0))</f>
      </c>
      <c r="N6549">
        <f>IF(J6549="","",IF(E6549="SGD",1,IF(E6549="USD",Settings!$B$22,IF(E6549="HKD",Settings!$B$23,1))))</f>
      </c>
      <c r="O6549">
        <f>IF(OR(B6549="",C6549="",E6549=""),0,(IF(A6549=-1,H6549,0)-IF(OR(A6549=1,A6549=0),H6549,0)+IF(A6549=2,H6549,0))*IF(E6549="SGD",1,IF(E6549="USD",Settings!$B$22,IF(E6549="HKD",Settings!$B$23,1))))</f>
        <v>0</v>
      </c>
      <c r="P6549">
        <f>IF(OR(B6549="",C6549="",E6549=""),0,IF(A6549=2,H6549*IF(E6549="SGD",1,IF(E6549="USD",Settings!$B$22,IF(E6549="HKD",Settings!$B$23,1))),0))</f>
        <v>0</v>
      </c>
      <c r="Q6549" s="312">
        <f>IF(OR(J6549="",G6549=""),"",G6549+ROW()/1000000)</f>
      </c>
      <c r="R6549" s="247">
        <f>IF(Q6549="","",SUMIFS(Txn[Signed Units],Txn[Key],J6549,Txn[Transaction Order],"&lt;="&amp;Q6549))</f>
      </c>
    </row>
    <row r="6550" spans="10:18" ht="15" customHeight="1" x14ac:dyDescent="0.15">
      <c r="J6550" s="246">
        <f>IF(OR(B6550="",C6550="",E6550=""),"",B6550&amp;":"&amp;C6550&amp;":"&amp;E6550)</f>
      </c>
      <c r="K6550" s="247">
        <f>IF(A6550="","",A6550*D6550)</f>
      </c>
      <c r="L6550" s="246">
        <f>IF(A6550="","",IF(OR(A6550=1,A6550=0),H6550,0))</f>
      </c>
      <c r="M6550" s="246">
        <f>IF(A6550="","",IF(A6550=-1,H6550,0))</f>
      </c>
      <c r="N6550">
        <f>IF(J6550="","",IF(E6550="SGD",1,IF(E6550="USD",Settings!$B$22,IF(E6550="HKD",Settings!$B$23,1))))</f>
      </c>
      <c r="O6550">
        <f>IF(OR(B6550="",C6550="",E6550=""),0,(IF(A6550=-1,H6550,0)-IF(OR(A6550=1,A6550=0),H6550,0)+IF(A6550=2,H6550,0))*IF(E6550="SGD",1,IF(E6550="USD",Settings!$B$22,IF(E6550="HKD",Settings!$B$23,1))))</f>
        <v>0</v>
      </c>
      <c r="P6550">
        <f>IF(OR(B6550="",C6550="",E6550=""),0,IF(A6550=2,H6550*IF(E6550="SGD",1,IF(E6550="USD",Settings!$B$22,IF(E6550="HKD",Settings!$B$23,1))),0))</f>
        <v>0</v>
      </c>
      <c r="Q6550" s="312">
        <f>IF(OR(J6550="",G6550=""),"",G6550+ROW()/1000000)</f>
      </c>
      <c r="R6550" s="247">
        <f>IF(Q6550="","",SUMIFS(Txn[Signed Units],Txn[Key],J6550,Txn[Transaction Order],"&lt;="&amp;Q6550))</f>
      </c>
    </row>
    <row r="6551" spans="10:18" ht="15" customHeight="1" x14ac:dyDescent="0.15">
      <c r="J6551" s="246">
        <f>IF(OR(B6551="",C6551="",E6551=""),"",B6551&amp;":"&amp;C6551&amp;":"&amp;E6551)</f>
      </c>
      <c r="K6551" s="247">
        <f>IF(A6551="","",A6551*D6551)</f>
      </c>
      <c r="L6551" s="246">
        <f>IF(A6551="","",IF(OR(A6551=1,A6551=0),H6551,0))</f>
      </c>
      <c r="M6551" s="246">
        <f>IF(A6551="","",IF(A6551=-1,H6551,0))</f>
      </c>
      <c r="N6551">
        <f>IF(J6551="","",IF(E6551="SGD",1,IF(E6551="USD",Settings!$B$22,IF(E6551="HKD",Settings!$B$23,1))))</f>
      </c>
      <c r="O6551">
        <f>IF(OR(B6551="",C6551="",E6551=""),0,(IF(A6551=-1,H6551,0)-IF(OR(A6551=1,A6551=0),H6551,0)+IF(A6551=2,H6551,0))*IF(E6551="SGD",1,IF(E6551="USD",Settings!$B$22,IF(E6551="HKD",Settings!$B$23,1))))</f>
        <v>0</v>
      </c>
      <c r="P6551">
        <f>IF(OR(B6551="",C6551="",E6551=""),0,IF(A6551=2,H6551*IF(E6551="SGD",1,IF(E6551="USD",Settings!$B$22,IF(E6551="HKD",Settings!$B$23,1))),0))</f>
        <v>0</v>
      </c>
      <c r="Q6551" s="312">
        <f>IF(OR(J6551="",G6551=""),"",G6551+ROW()/1000000)</f>
      </c>
      <c r="R6551" s="247">
        <f>IF(Q6551="","",SUMIFS(Txn[Signed Units],Txn[Key],J6551,Txn[Transaction Order],"&lt;="&amp;Q6551))</f>
      </c>
    </row>
    <row r="6552" spans="10:18" ht="15" customHeight="1" x14ac:dyDescent="0.15">
      <c r="J6552" s="246">
        <f>IF(OR(B6552="",C6552="",E6552=""),"",B6552&amp;":"&amp;C6552&amp;":"&amp;E6552)</f>
      </c>
      <c r="K6552" s="247">
        <f>IF(A6552="","",A6552*D6552)</f>
      </c>
      <c r="L6552" s="246">
        <f>IF(A6552="","",IF(OR(A6552=1,A6552=0),H6552,0))</f>
      </c>
      <c r="M6552" s="246">
        <f>IF(A6552="","",IF(A6552=-1,H6552,0))</f>
      </c>
      <c r="N6552">
        <f>IF(J6552="","",IF(E6552="SGD",1,IF(E6552="USD",Settings!$B$22,IF(E6552="HKD",Settings!$B$23,1))))</f>
      </c>
      <c r="O6552">
        <f>IF(OR(B6552="",C6552="",E6552=""),0,(IF(A6552=-1,H6552,0)-IF(OR(A6552=1,A6552=0),H6552,0)+IF(A6552=2,H6552,0))*IF(E6552="SGD",1,IF(E6552="USD",Settings!$B$22,IF(E6552="HKD",Settings!$B$23,1))))</f>
        <v>0</v>
      </c>
      <c r="P6552">
        <f>IF(OR(B6552="",C6552="",E6552=""),0,IF(A6552=2,H6552*IF(E6552="SGD",1,IF(E6552="USD",Settings!$B$22,IF(E6552="HKD",Settings!$B$23,1))),0))</f>
        <v>0</v>
      </c>
      <c r="Q6552" s="312">
        <f>IF(OR(J6552="",G6552=""),"",G6552+ROW()/1000000)</f>
      </c>
      <c r="R6552" s="247">
        <f>IF(Q6552="","",SUMIFS(Txn[Signed Units],Txn[Key],J6552,Txn[Transaction Order],"&lt;="&amp;Q6552))</f>
      </c>
    </row>
    <row r="6553" spans="10:18" ht="15" customHeight="1" x14ac:dyDescent="0.15">
      <c r="J6553" s="246">
        <f>IF(OR(B6553="",C6553="",E6553=""),"",B6553&amp;":"&amp;C6553&amp;":"&amp;E6553)</f>
      </c>
      <c r="K6553" s="247">
        <f>IF(A6553="","",A6553*D6553)</f>
      </c>
      <c r="L6553" s="246">
        <f>IF(A6553="","",IF(OR(A6553=1,A6553=0),H6553,0))</f>
      </c>
      <c r="M6553" s="246">
        <f>IF(A6553="","",IF(A6553=-1,H6553,0))</f>
      </c>
      <c r="N6553">
        <f>IF(J6553="","",IF(E6553="SGD",1,IF(E6553="USD",Settings!$B$22,IF(E6553="HKD",Settings!$B$23,1))))</f>
      </c>
      <c r="O6553">
        <f>IF(OR(B6553="",C6553="",E6553=""),0,(IF(A6553=-1,H6553,0)-IF(OR(A6553=1,A6553=0),H6553,0)+IF(A6553=2,H6553,0))*IF(E6553="SGD",1,IF(E6553="USD",Settings!$B$22,IF(E6553="HKD",Settings!$B$23,1))))</f>
        <v>0</v>
      </c>
      <c r="P6553">
        <f>IF(OR(B6553="",C6553="",E6553=""),0,IF(A6553=2,H6553*IF(E6553="SGD",1,IF(E6553="USD",Settings!$B$22,IF(E6553="HKD",Settings!$B$23,1))),0))</f>
        <v>0</v>
      </c>
      <c r="Q6553" s="312">
        <f>IF(OR(J6553="",G6553=""),"",G6553+ROW()/1000000)</f>
      </c>
      <c r="R6553" s="247">
        <f>IF(Q6553="","",SUMIFS(Txn[Signed Units],Txn[Key],J6553,Txn[Transaction Order],"&lt;="&amp;Q6553))</f>
      </c>
    </row>
    <row r="6554" spans="10:18" ht="15" customHeight="1" x14ac:dyDescent="0.15">
      <c r="J6554" s="246">
        <f>IF(OR(B6554="",C6554="",E6554=""),"",B6554&amp;":"&amp;C6554&amp;":"&amp;E6554)</f>
      </c>
      <c r="K6554" s="247">
        <f>IF(A6554="","",A6554*D6554)</f>
      </c>
      <c r="L6554" s="246">
        <f>IF(A6554="","",IF(OR(A6554=1,A6554=0),H6554,0))</f>
      </c>
      <c r="M6554" s="246">
        <f>IF(A6554="","",IF(A6554=-1,H6554,0))</f>
      </c>
      <c r="N6554">
        <f>IF(J6554="","",IF(E6554="SGD",1,IF(E6554="USD",Settings!$B$22,IF(E6554="HKD",Settings!$B$23,1))))</f>
      </c>
      <c r="O6554">
        <f>IF(OR(B6554="",C6554="",E6554=""),0,(IF(A6554=-1,H6554,0)-IF(OR(A6554=1,A6554=0),H6554,0)+IF(A6554=2,H6554,0))*IF(E6554="SGD",1,IF(E6554="USD",Settings!$B$22,IF(E6554="HKD",Settings!$B$23,1))))</f>
        <v>0</v>
      </c>
      <c r="P6554">
        <f>IF(OR(B6554="",C6554="",E6554=""),0,IF(A6554=2,H6554*IF(E6554="SGD",1,IF(E6554="USD",Settings!$B$22,IF(E6554="HKD",Settings!$B$23,1))),0))</f>
        <v>0</v>
      </c>
      <c r="Q6554" s="312">
        <f>IF(OR(J6554="",G6554=""),"",G6554+ROW()/1000000)</f>
      </c>
      <c r="R6554" s="247">
        <f>IF(Q6554="","",SUMIFS(Txn[Signed Units],Txn[Key],J6554,Txn[Transaction Order],"&lt;="&amp;Q6554))</f>
      </c>
    </row>
    <row r="6555" spans="10:18" ht="15" customHeight="1" x14ac:dyDescent="0.15">
      <c r="J6555" s="246">
        <f>IF(OR(B6555="",C6555="",E6555=""),"",B6555&amp;":"&amp;C6555&amp;":"&amp;E6555)</f>
      </c>
      <c r="K6555" s="247">
        <f>IF(A6555="","",A6555*D6555)</f>
      </c>
      <c r="L6555" s="246">
        <f>IF(A6555="","",IF(OR(A6555=1,A6555=0),H6555,0))</f>
      </c>
      <c r="M6555" s="246">
        <f>IF(A6555="","",IF(A6555=-1,H6555,0))</f>
      </c>
      <c r="N6555">
        <f>IF(J6555="","",IF(E6555="SGD",1,IF(E6555="USD",Settings!$B$22,IF(E6555="HKD",Settings!$B$23,1))))</f>
      </c>
      <c r="O6555">
        <f>IF(OR(B6555="",C6555="",E6555=""),0,(IF(A6555=-1,H6555,0)-IF(OR(A6555=1,A6555=0),H6555,0)+IF(A6555=2,H6555,0))*IF(E6555="SGD",1,IF(E6555="USD",Settings!$B$22,IF(E6555="HKD",Settings!$B$23,1))))</f>
        <v>0</v>
      </c>
      <c r="P6555">
        <f>IF(OR(B6555="",C6555="",E6555=""),0,IF(A6555=2,H6555*IF(E6555="SGD",1,IF(E6555="USD",Settings!$B$22,IF(E6555="HKD",Settings!$B$23,1))),0))</f>
        <v>0</v>
      </c>
      <c r="Q6555" s="312">
        <f>IF(OR(J6555="",G6555=""),"",G6555+ROW()/1000000)</f>
      </c>
      <c r="R6555" s="247">
        <f>IF(Q6555="","",SUMIFS(Txn[Signed Units],Txn[Key],J6555,Txn[Transaction Order],"&lt;="&amp;Q6555))</f>
      </c>
    </row>
    <row r="6556" spans="10:18" ht="15" customHeight="1" x14ac:dyDescent="0.15">
      <c r="J6556" s="246">
        <f>IF(OR(B6556="",C6556="",E6556=""),"",B6556&amp;":"&amp;C6556&amp;":"&amp;E6556)</f>
      </c>
      <c r="K6556" s="247">
        <f>IF(A6556="","",A6556*D6556)</f>
      </c>
      <c r="L6556" s="246">
        <f>IF(A6556="","",IF(OR(A6556=1,A6556=0),H6556,0))</f>
      </c>
      <c r="M6556" s="246">
        <f>IF(A6556="","",IF(A6556=-1,H6556,0))</f>
      </c>
      <c r="N6556">
        <f>IF(J6556="","",IF(E6556="SGD",1,IF(E6556="USD",Settings!$B$22,IF(E6556="HKD",Settings!$B$23,1))))</f>
      </c>
      <c r="O6556">
        <f>IF(OR(B6556="",C6556="",E6556=""),0,(IF(A6556=-1,H6556,0)-IF(OR(A6556=1,A6556=0),H6556,0)+IF(A6556=2,H6556,0))*IF(E6556="SGD",1,IF(E6556="USD",Settings!$B$22,IF(E6556="HKD",Settings!$B$23,1))))</f>
        <v>0</v>
      </c>
      <c r="P6556">
        <f>IF(OR(B6556="",C6556="",E6556=""),0,IF(A6556=2,H6556*IF(E6556="SGD",1,IF(E6556="USD",Settings!$B$22,IF(E6556="HKD",Settings!$B$23,1))),0))</f>
        <v>0</v>
      </c>
      <c r="Q6556" s="312">
        <f>IF(OR(J6556="",G6556=""),"",G6556+ROW()/1000000)</f>
      </c>
      <c r="R6556" s="247">
        <f>IF(Q6556="","",SUMIFS(Txn[Signed Units],Txn[Key],J6556,Txn[Transaction Order],"&lt;="&amp;Q6556))</f>
      </c>
    </row>
    <row r="6557" spans="10:18" ht="15" customHeight="1" x14ac:dyDescent="0.15">
      <c r="J6557" s="246">
        <f>IF(OR(B6557="",C6557="",E6557=""),"",B6557&amp;":"&amp;C6557&amp;":"&amp;E6557)</f>
      </c>
      <c r="K6557" s="247">
        <f>IF(A6557="","",A6557*D6557)</f>
      </c>
      <c r="L6557" s="246">
        <f>IF(A6557="","",IF(OR(A6557=1,A6557=0),H6557,0))</f>
      </c>
      <c r="M6557" s="246">
        <f>IF(A6557="","",IF(A6557=-1,H6557,0))</f>
      </c>
      <c r="N6557">
        <f>IF(J6557="","",IF(E6557="SGD",1,IF(E6557="USD",Settings!$B$22,IF(E6557="HKD",Settings!$B$23,1))))</f>
      </c>
      <c r="O6557">
        <f>IF(OR(B6557="",C6557="",E6557=""),0,(IF(A6557=-1,H6557,0)-IF(OR(A6557=1,A6557=0),H6557,0)+IF(A6557=2,H6557,0))*IF(E6557="SGD",1,IF(E6557="USD",Settings!$B$22,IF(E6557="HKD",Settings!$B$23,1))))</f>
        <v>0</v>
      </c>
      <c r="P6557">
        <f>IF(OR(B6557="",C6557="",E6557=""),0,IF(A6557=2,H6557*IF(E6557="SGD",1,IF(E6557="USD",Settings!$B$22,IF(E6557="HKD",Settings!$B$23,1))),0))</f>
        <v>0</v>
      </c>
      <c r="Q6557" s="312">
        <f>IF(OR(J6557="",G6557=""),"",G6557+ROW()/1000000)</f>
      </c>
      <c r="R6557" s="247">
        <f>IF(Q6557="","",SUMIFS(Txn[Signed Units],Txn[Key],J6557,Txn[Transaction Order],"&lt;="&amp;Q6557))</f>
      </c>
    </row>
    <row r="6558" spans="10:18" ht="15" customHeight="1" x14ac:dyDescent="0.15">
      <c r="J6558" s="246">
        <f>IF(OR(B6558="",C6558="",E6558=""),"",B6558&amp;":"&amp;C6558&amp;":"&amp;E6558)</f>
      </c>
      <c r="K6558" s="247">
        <f>IF(A6558="","",A6558*D6558)</f>
      </c>
      <c r="L6558" s="246">
        <f>IF(A6558="","",IF(OR(A6558=1,A6558=0),H6558,0))</f>
      </c>
      <c r="M6558" s="246">
        <f>IF(A6558="","",IF(A6558=-1,H6558,0))</f>
      </c>
      <c r="N6558">
        <f>IF(J6558="","",IF(E6558="SGD",1,IF(E6558="USD",Settings!$B$22,IF(E6558="HKD",Settings!$B$23,1))))</f>
      </c>
      <c r="O6558">
        <f>IF(OR(B6558="",C6558="",E6558=""),0,(IF(A6558=-1,H6558,0)-IF(OR(A6558=1,A6558=0),H6558,0)+IF(A6558=2,H6558,0))*IF(E6558="SGD",1,IF(E6558="USD",Settings!$B$22,IF(E6558="HKD",Settings!$B$23,1))))</f>
        <v>0</v>
      </c>
      <c r="P6558">
        <f>IF(OR(B6558="",C6558="",E6558=""),0,IF(A6558=2,H6558*IF(E6558="SGD",1,IF(E6558="USD",Settings!$B$22,IF(E6558="HKD",Settings!$B$23,1))),0))</f>
        <v>0</v>
      </c>
      <c r="Q6558" s="312">
        <f>IF(OR(J6558="",G6558=""),"",G6558+ROW()/1000000)</f>
      </c>
      <c r="R6558" s="247">
        <f>IF(Q6558="","",SUMIFS(Txn[Signed Units],Txn[Key],J6558,Txn[Transaction Order],"&lt;="&amp;Q6558))</f>
      </c>
    </row>
    <row r="6559" spans="10:18" ht="15" customHeight="1" x14ac:dyDescent="0.15">
      <c r="J6559" s="246">
        <f>IF(OR(B6559="",C6559="",E6559=""),"",B6559&amp;":"&amp;C6559&amp;":"&amp;E6559)</f>
      </c>
      <c r="K6559" s="247">
        <f>IF(A6559="","",A6559*D6559)</f>
      </c>
      <c r="L6559" s="246">
        <f>IF(A6559="","",IF(OR(A6559=1,A6559=0),H6559,0))</f>
      </c>
      <c r="M6559" s="246">
        <f>IF(A6559="","",IF(A6559=-1,H6559,0))</f>
      </c>
      <c r="N6559">
        <f>IF(J6559="","",IF(E6559="SGD",1,IF(E6559="USD",Settings!$B$22,IF(E6559="HKD",Settings!$B$23,1))))</f>
      </c>
      <c r="O6559">
        <f>IF(OR(B6559="",C6559="",E6559=""),0,(IF(A6559=-1,H6559,0)-IF(OR(A6559=1,A6559=0),H6559,0)+IF(A6559=2,H6559,0))*IF(E6559="SGD",1,IF(E6559="USD",Settings!$B$22,IF(E6559="HKD",Settings!$B$23,1))))</f>
        <v>0</v>
      </c>
      <c r="P6559">
        <f>IF(OR(B6559="",C6559="",E6559=""),0,IF(A6559=2,H6559*IF(E6559="SGD",1,IF(E6559="USD",Settings!$B$22,IF(E6559="HKD",Settings!$B$23,1))),0))</f>
        <v>0</v>
      </c>
      <c r="Q6559" s="312">
        <f>IF(OR(J6559="",G6559=""),"",G6559+ROW()/1000000)</f>
      </c>
      <c r="R6559" s="247">
        <f>IF(Q6559="","",SUMIFS(Txn[Signed Units],Txn[Key],J6559,Txn[Transaction Order],"&lt;="&amp;Q6559))</f>
      </c>
    </row>
    <row r="6560" spans="10:18" ht="15" customHeight="1" x14ac:dyDescent="0.15">
      <c r="J6560" s="246">
        <f>IF(OR(B6560="",C6560="",E6560=""),"",B6560&amp;":"&amp;C6560&amp;":"&amp;E6560)</f>
      </c>
      <c r="K6560" s="247">
        <f>IF(A6560="","",A6560*D6560)</f>
      </c>
      <c r="L6560" s="246">
        <f>IF(A6560="","",IF(OR(A6560=1,A6560=0),H6560,0))</f>
      </c>
      <c r="M6560" s="246">
        <f>IF(A6560="","",IF(A6560=-1,H6560,0))</f>
      </c>
      <c r="N6560">
        <f>IF(J6560="","",IF(E6560="SGD",1,IF(E6560="USD",Settings!$B$22,IF(E6560="HKD",Settings!$B$23,1))))</f>
      </c>
      <c r="O6560">
        <f>IF(OR(B6560="",C6560="",E6560=""),0,(IF(A6560=-1,H6560,0)-IF(OR(A6560=1,A6560=0),H6560,0)+IF(A6560=2,H6560,0))*IF(E6560="SGD",1,IF(E6560="USD",Settings!$B$22,IF(E6560="HKD",Settings!$B$23,1))))</f>
        <v>0</v>
      </c>
      <c r="P6560">
        <f>IF(OR(B6560="",C6560="",E6560=""),0,IF(A6560=2,H6560*IF(E6560="SGD",1,IF(E6560="USD",Settings!$B$22,IF(E6560="HKD",Settings!$B$23,1))),0))</f>
        <v>0</v>
      </c>
      <c r="Q6560" s="312">
        <f>IF(OR(J6560="",G6560=""),"",G6560+ROW()/1000000)</f>
      </c>
      <c r="R6560" s="247">
        <f>IF(Q6560="","",SUMIFS(Txn[Signed Units],Txn[Key],J6560,Txn[Transaction Order],"&lt;="&amp;Q6560))</f>
      </c>
    </row>
    <row r="6561" spans="10:18" ht="15" customHeight="1" x14ac:dyDescent="0.15">
      <c r="J6561" s="246">
        <f>IF(OR(B6561="",C6561="",E6561=""),"",B6561&amp;":"&amp;C6561&amp;":"&amp;E6561)</f>
      </c>
      <c r="K6561" s="247">
        <f>IF(A6561="","",A6561*D6561)</f>
      </c>
      <c r="L6561" s="246">
        <f>IF(A6561="","",IF(OR(A6561=1,A6561=0),H6561,0))</f>
      </c>
      <c r="M6561" s="246">
        <f>IF(A6561="","",IF(A6561=-1,H6561,0))</f>
      </c>
      <c r="N6561">
        <f>IF(J6561="","",IF(E6561="SGD",1,IF(E6561="USD",Settings!$B$22,IF(E6561="HKD",Settings!$B$23,1))))</f>
      </c>
      <c r="O6561">
        <f>IF(OR(B6561="",C6561="",E6561=""),0,(IF(A6561=-1,H6561,0)-IF(OR(A6561=1,A6561=0),H6561,0)+IF(A6561=2,H6561,0))*IF(E6561="SGD",1,IF(E6561="USD",Settings!$B$22,IF(E6561="HKD",Settings!$B$23,1))))</f>
        <v>0</v>
      </c>
      <c r="P6561">
        <f>IF(OR(B6561="",C6561="",E6561=""),0,IF(A6561=2,H6561*IF(E6561="SGD",1,IF(E6561="USD",Settings!$B$22,IF(E6561="HKD",Settings!$B$23,1))),0))</f>
        <v>0</v>
      </c>
      <c r="Q6561" s="312">
        <f>IF(OR(J6561="",G6561=""),"",G6561+ROW()/1000000)</f>
      </c>
      <c r="R6561" s="247">
        <f>IF(Q6561="","",SUMIFS(Txn[Signed Units],Txn[Key],J6561,Txn[Transaction Order],"&lt;="&amp;Q6561))</f>
      </c>
    </row>
    <row r="6562" spans="10:18" ht="15" customHeight="1" x14ac:dyDescent="0.15">
      <c r="J6562" s="246">
        <f>IF(OR(B6562="",C6562="",E6562=""),"",B6562&amp;":"&amp;C6562&amp;":"&amp;E6562)</f>
      </c>
      <c r="K6562" s="247">
        <f>IF(A6562="","",A6562*D6562)</f>
      </c>
      <c r="L6562" s="246">
        <f>IF(A6562="","",IF(OR(A6562=1,A6562=0),H6562,0))</f>
      </c>
      <c r="M6562" s="246">
        <f>IF(A6562="","",IF(A6562=-1,H6562,0))</f>
      </c>
      <c r="N6562">
        <f>IF(J6562="","",IF(E6562="SGD",1,IF(E6562="USD",Settings!$B$22,IF(E6562="HKD",Settings!$B$23,1))))</f>
      </c>
      <c r="O6562">
        <f>IF(OR(B6562="",C6562="",E6562=""),0,(IF(A6562=-1,H6562,0)-IF(OR(A6562=1,A6562=0),H6562,0)+IF(A6562=2,H6562,0))*IF(E6562="SGD",1,IF(E6562="USD",Settings!$B$22,IF(E6562="HKD",Settings!$B$23,1))))</f>
        <v>0</v>
      </c>
      <c r="P6562">
        <f>IF(OR(B6562="",C6562="",E6562=""),0,IF(A6562=2,H6562*IF(E6562="SGD",1,IF(E6562="USD",Settings!$B$22,IF(E6562="HKD",Settings!$B$23,1))),0))</f>
        <v>0</v>
      </c>
      <c r="Q6562" s="312">
        <f>IF(OR(J6562="",G6562=""),"",G6562+ROW()/1000000)</f>
      </c>
      <c r="R6562" s="247">
        <f>IF(Q6562="","",SUMIFS(Txn[Signed Units],Txn[Key],J6562,Txn[Transaction Order],"&lt;="&amp;Q6562))</f>
      </c>
    </row>
    <row r="6563" spans="10:18" ht="15" customHeight="1" x14ac:dyDescent="0.15">
      <c r="J6563" s="246">
        <f>IF(OR(B6563="",C6563="",E6563=""),"",B6563&amp;":"&amp;C6563&amp;":"&amp;E6563)</f>
      </c>
      <c r="K6563" s="247">
        <f>IF(A6563="","",A6563*D6563)</f>
      </c>
      <c r="L6563" s="246">
        <f>IF(A6563="","",IF(OR(A6563=1,A6563=0),H6563,0))</f>
      </c>
      <c r="M6563" s="246">
        <f>IF(A6563="","",IF(A6563=-1,H6563,0))</f>
      </c>
      <c r="N6563">
        <f>IF(J6563="","",IF(E6563="SGD",1,IF(E6563="USD",Settings!$B$22,IF(E6563="HKD",Settings!$B$23,1))))</f>
      </c>
      <c r="O6563">
        <f>IF(OR(B6563="",C6563="",E6563=""),0,(IF(A6563=-1,H6563,0)-IF(OR(A6563=1,A6563=0),H6563,0)+IF(A6563=2,H6563,0))*IF(E6563="SGD",1,IF(E6563="USD",Settings!$B$22,IF(E6563="HKD",Settings!$B$23,1))))</f>
        <v>0</v>
      </c>
      <c r="P6563">
        <f>IF(OR(B6563="",C6563="",E6563=""),0,IF(A6563=2,H6563*IF(E6563="SGD",1,IF(E6563="USD",Settings!$B$22,IF(E6563="HKD",Settings!$B$23,1))),0))</f>
        <v>0</v>
      </c>
      <c r="Q6563" s="312">
        <f>IF(OR(J6563="",G6563=""),"",G6563+ROW()/1000000)</f>
      </c>
      <c r="R6563" s="247">
        <f>IF(Q6563="","",SUMIFS(Txn[Signed Units],Txn[Key],J6563,Txn[Transaction Order],"&lt;="&amp;Q6563))</f>
      </c>
    </row>
    <row r="6564" spans="10:18" ht="15" customHeight="1" x14ac:dyDescent="0.15">
      <c r="J6564" s="246">
        <f>IF(OR(B6564="",C6564="",E6564=""),"",B6564&amp;":"&amp;C6564&amp;":"&amp;E6564)</f>
      </c>
      <c r="K6564" s="247">
        <f>IF(A6564="","",A6564*D6564)</f>
      </c>
      <c r="L6564" s="246">
        <f>IF(A6564="","",IF(OR(A6564=1,A6564=0),H6564,0))</f>
      </c>
      <c r="M6564" s="246">
        <f>IF(A6564="","",IF(A6564=-1,H6564,0))</f>
      </c>
      <c r="N6564">
        <f>IF(J6564="","",IF(E6564="SGD",1,IF(E6564="USD",Settings!$B$22,IF(E6564="HKD",Settings!$B$23,1))))</f>
      </c>
      <c r="O6564">
        <f>IF(OR(B6564="",C6564="",E6564=""),0,(IF(A6564=-1,H6564,0)-IF(OR(A6564=1,A6564=0),H6564,0)+IF(A6564=2,H6564,0))*IF(E6564="SGD",1,IF(E6564="USD",Settings!$B$22,IF(E6564="HKD",Settings!$B$23,1))))</f>
        <v>0</v>
      </c>
      <c r="P6564">
        <f>IF(OR(B6564="",C6564="",E6564=""),0,IF(A6564=2,H6564*IF(E6564="SGD",1,IF(E6564="USD",Settings!$B$22,IF(E6564="HKD",Settings!$B$23,1))),0))</f>
        <v>0</v>
      </c>
      <c r="Q6564" s="312">
        <f>IF(OR(J6564="",G6564=""),"",G6564+ROW()/1000000)</f>
      </c>
      <c r="R6564" s="247">
        <f>IF(Q6564="","",SUMIFS(Txn[Signed Units],Txn[Key],J6564,Txn[Transaction Order],"&lt;="&amp;Q6564))</f>
      </c>
    </row>
    <row r="6565" spans="10:18" ht="15" customHeight="1" x14ac:dyDescent="0.15">
      <c r="J6565" s="246">
        <f>IF(OR(B6565="",C6565="",E6565=""),"",B6565&amp;":"&amp;C6565&amp;":"&amp;E6565)</f>
      </c>
      <c r="K6565" s="247">
        <f>IF(A6565="","",A6565*D6565)</f>
      </c>
      <c r="L6565" s="246">
        <f>IF(A6565="","",IF(OR(A6565=1,A6565=0),H6565,0))</f>
      </c>
      <c r="M6565" s="246">
        <f>IF(A6565="","",IF(A6565=-1,H6565,0))</f>
      </c>
      <c r="N6565">
        <f>IF(J6565="","",IF(E6565="SGD",1,IF(E6565="USD",Settings!$B$22,IF(E6565="HKD",Settings!$B$23,1))))</f>
      </c>
      <c r="O6565">
        <f>IF(OR(B6565="",C6565="",E6565=""),0,(IF(A6565=-1,H6565,0)-IF(OR(A6565=1,A6565=0),H6565,0)+IF(A6565=2,H6565,0))*IF(E6565="SGD",1,IF(E6565="USD",Settings!$B$22,IF(E6565="HKD",Settings!$B$23,1))))</f>
        <v>0</v>
      </c>
      <c r="P6565">
        <f>IF(OR(B6565="",C6565="",E6565=""),0,IF(A6565=2,H6565*IF(E6565="SGD",1,IF(E6565="USD",Settings!$B$22,IF(E6565="HKD",Settings!$B$23,1))),0))</f>
        <v>0</v>
      </c>
      <c r="Q6565" s="312">
        <f>IF(OR(J6565="",G6565=""),"",G6565+ROW()/1000000)</f>
      </c>
      <c r="R6565" s="247">
        <f>IF(Q6565="","",SUMIFS(Txn[Signed Units],Txn[Key],J6565,Txn[Transaction Order],"&lt;="&amp;Q6565))</f>
      </c>
    </row>
    <row r="6566" spans="10:18" ht="15" customHeight="1" x14ac:dyDescent="0.15">
      <c r="J6566" s="246">
        <f>IF(OR(B6566="",C6566="",E6566=""),"",B6566&amp;":"&amp;C6566&amp;":"&amp;E6566)</f>
      </c>
      <c r="K6566" s="247">
        <f>IF(A6566="","",A6566*D6566)</f>
      </c>
      <c r="L6566" s="246">
        <f>IF(A6566="","",IF(OR(A6566=1,A6566=0),H6566,0))</f>
      </c>
      <c r="M6566" s="246">
        <f>IF(A6566="","",IF(A6566=-1,H6566,0))</f>
      </c>
      <c r="N6566">
        <f>IF(J6566="","",IF(E6566="SGD",1,IF(E6566="USD",Settings!$B$22,IF(E6566="HKD",Settings!$B$23,1))))</f>
      </c>
      <c r="O6566">
        <f>IF(OR(B6566="",C6566="",E6566=""),0,(IF(A6566=-1,H6566,0)-IF(OR(A6566=1,A6566=0),H6566,0)+IF(A6566=2,H6566,0))*IF(E6566="SGD",1,IF(E6566="USD",Settings!$B$22,IF(E6566="HKD",Settings!$B$23,1))))</f>
        <v>0</v>
      </c>
      <c r="P6566">
        <f>IF(OR(B6566="",C6566="",E6566=""),0,IF(A6566=2,H6566*IF(E6566="SGD",1,IF(E6566="USD",Settings!$B$22,IF(E6566="HKD",Settings!$B$23,1))),0))</f>
        <v>0</v>
      </c>
      <c r="Q6566" s="312">
        <f>IF(OR(J6566="",G6566=""),"",G6566+ROW()/1000000)</f>
      </c>
      <c r="R6566" s="247">
        <f>IF(Q6566="","",SUMIFS(Txn[Signed Units],Txn[Key],J6566,Txn[Transaction Order],"&lt;="&amp;Q6566))</f>
      </c>
    </row>
    <row r="6567" spans="10:18" ht="15" customHeight="1" x14ac:dyDescent="0.15">
      <c r="J6567" s="246">
        <f>IF(OR(B6567="",C6567="",E6567=""),"",B6567&amp;":"&amp;C6567&amp;":"&amp;E6567)</f>
      </c>
      <c r="K6567" s="247">
        <f>IF(A6567="","",A6567*D6567)</f>
      </c>
      <c r="L6567" s="246">
        <f>IF(A6567="","",IF(OR(A6567=1,A6567=0),H6567,0))</f>
      </c>
      <c r="M6567" s="246">
        <f>IF(A6567="","",IF(A6567=-1,H6567,0))</f>
      </c>
      <c r="N6567">
        <f>IF(J6567="","",IF(E6567="SGD",1,IF(E6567="USD",Settings!$B$22,IF(E6567="HKD",Settings!$B$23,1))))</f>
      </c>
      <c r="O6567">
        <f>IF(OR(B6567="",C6567="",E6567=""),0,(IF(A6567=-1,H6567,0)-IF(OR(A6567=1,A6567=0),H6567,0)+IF(A6567=2,H6567,0))*IF(E6567="SGD",1,IF(E6567="USD",Settings!$B$22,IF(E6567="HKD",Settings!$B$23,1))))</f>
        <v>0</v>
      </c>
      <c r="P6567">
        <f>IF(OR(B6567="",C6567="",E6567=""),0,IF(A6567=2,H6567*IF(E6567="SGD",1,IF(E6567="USD",Settings!$B$22,IF(E6567="HKD",Settings!$B$23,1))),0))</f>
        <v>0</v>
      </c>
      <c r="Q6567" s="312">
        <f>IF(OR(J6567="",G6567=""),"",G6567+ROW()/1000000)</f>
      </c>
      <c r="R6567" s="247">
        <f>IF(Q6567="","",SUMIFS(Txn[Signed Units],Txn[Key],J6567,Txn[Transaction Order],"&lt;="&amp;Q6567))</f>
      </c>
    </row>
    <row r="6568" spans="10:18" ht="15" customHeight="1" x14ac:dyDescent="0.15">
      <c r="J6568" s="246">
        <f>IF(OR(B6568="",C6568="",E6568=""),"",B6568&amp;":"&amp;C6568&amp;":"&amp;E6568)</f>
      </c>
      <c r="K6568" s="247">
        <f>IF(A6568="","",A6568*D6568)</f>
      </c>
      <c r="L6568" s="246">
        <f>IF(A6568="","",IF(OR(A6568=1,A6568=0),H6568,0))</f>
      </c>
      <c r="M6568" s="246">
        <f>IF(A6568="","",IF(A6568=-1,H6568,0))</f>
      </c>
      <c r="N6568">
        <f>IF(J6568="","",IF(E6568="SGD",1,IF(E6568="USD",Settings!$B$22,IF(E6568="HKD",Settings!$B$23,1))))</f>
      </c>
      <c r="O6568">
        <f>IF(OR(B6568="",C6568="",E6568=""),0,(IF(A6568=-1,H6568,0)-IF(OR(A6568=1,A6568=0),H6568,0)+IF(A6568=2,H6568,0))*IF(E6568="SGD",1,IF(E6568="USD",Settings!$B$22,IF(E6568="HKD",Settings!$B$23,1))))</f>
        <v>0</v>
      </c>
      <c r="P6568">
        <f>IF(OR(B6568="",C6568="",E6568=""),0,IF(A6568=2,H6568*IF(E6568="SGD",1,IF(E6568="USD",Settings!$B$22,IF(E6568="HKD",Settings!$B$23,1))),0))</f>
        <v>0</v>
      </c>
      <c r="Q6568" s="312">
        <f>IF(OR(J6568="",G6568=""),"",G6568+ROW()/1000000)</f>
      </c>
      <c r="R6568" s="247">
        <f>IF(Q6568="","",SUMIFS(Txn[Signed Units],Txn[Key],J6568,Txn[Transaction Order],"&lt;="&amp;Q6568))</f>
      </c>
    </row>
    <row r="6569" spans="10:18" ht="15" customHeight="1" x14ac:dyDescent="0.15">
      <c r="J6569" s="246">
        <f>IF(OR(B6569="",C6569="",E6569=""),"",B6569&amp;":"&amp;C6569&amp;":"&amp;E6569)</f>
      </c>
      <c r="K6569" s="247">
        <f>IF(A6569="","",A6569*D6569)</f>
      </c>
      <c r="L6569" s="246">
        <f>IF(A6569="","",IF(OR(A6569=1,A6569=0),H6569,0))</f>
      </c>
      <c r="M6569" s="246">
        <f>IF(A6569="","",IF(A6569=-1,H6569,0))</f>
      </c>
      <c r="N6569">
        <f>IF(J6569="","",IF(E6569="SGD",1,IF(E6569="USD",Settings!$B$22,IF(E6569="HKD",Settings!$B$23,1))))</f>
      </c>
      <c r="O6569">
        <f>IF(OR(B6569="",C6569="",E6569=""),0,(IF(A6569=-1,H6569,0)-IF(OR(A6569=1,A6569=0),H6569,0)+IF(A6569=2,H6569,0))*IF(E6569="SGD",1,IF(E6569="USD",Settings!$B$22,IF(E6569="HKD",Settings!$B$23,1))))</f>
        <v>0</v>
      </c>
      <c r="P6569">
        <f>IF(OR(B6569="",C6569="",E6569=""),0,IF(A6569=2,H6569*IF(E6569="SGD",1,IF(E6569="USD",Settings!$B$22,IF(E6569="HKD",Settings!$B$23,1))),0))</f>
        <v>0</v>
      </c>
      <c r="Q6569" s="312">
        <f>IF(OR(J6569="",G6569=""),"",G6569+ROW()/1000000)</f>
      </c>
      <c r="R6569" s="247">
        <f>IF(Q6569="","",SUMIFS(Txn[Signed Units],Txn[Key],J6569,Txn[Transaction Order],"&lt;="&amp;Q6569))</f>
      </c>
    </row>
    <row r="6570" spans="10:18" ht="15" customHeight="1" x14ac:dyDescent="0.15">
      <c r="J6570" s="246">
        <f>IF(OR(B6570="",C6570="",E6570=""),"",B6570&amp;":"&amp;C6570&amp;":"&amp;E6570)</f>
      </c>
      <c r="K6570" s="247">
        <f>IF(A6570="","",A6570*D6570)</f>
      </c>
      <c r="L6570" s="246">
        <f>IF(A6570="","",IF(OR(A6570=1,A6570=0),H6570,0))</f>
      </c>
      <c r="M6570" s="246">
        <f>IF(A6570="","",IF(A6570=-1,H6570,0))</f>
      </c>
      <c r="N6570">
        <f>IF(J6570="","",IF(E6570="SGD",1,IF(E6570="USD",Settings!$B$22,IF(E6570="HKD",Settings!$B$23,1))))</f>
      </c>
      <c r="O6570">
        <f>IF(OR(B6570="",C6570="",E6570=""),0,(IF(A6570=-1,H6570,0)-IF(OR(A6570=1,A6570=0),H6570,0)+IF(A6570=2,H6570,0))*IF(E6570="SGD",1,IF(E6570="USD",Settings!$B$22,IF(E6570="HKD",Settings!$B$23,1))))</f>
        <v>0</v>
      </c>
      <c r="P6570">
        <f>IF(OR(B6570="",C6570="",E6570=""),0,IF(A6570=2,H6570*IF(E6570="SGD",1,IF(E6570="USD",Settings!$B$22,IF(E6570="HKD",Settings!$B$23,1))),0))</f>
        <v>0</v>
      </c>
      <c r="Q6570" s="312">
        <f>IF(OR(J6570="",G6570=""),"",G6570+ROW()/1000000)</f>
      </c>
      <c r="R6570" s="247">
        <f>IF(Q6570="","",SUMIFS(Txn[Signed Units],Txn[Key],J6570,Txn[Transaction Order],"&lt;="&amp;Q6570))</f>
      </c>
    </row>
    <row r="6571" spans="10:18" ht="15" customHeight="1" x14ac:dyDescent="0.15">
      <c r="J6571" s="246">
        <f>IF(OR(B6571="",C6571="",E6571=""),"",B6571&amp;":"&amp;C6571&amp;":"&amp;E6571)</f>
      </c>
      <c r="K6571" s="247">
        <f>IF(A6571="","",A6571*D6571)</f>
      </c>
      <c r="L6571" s="246">
        <f>IF(A6571="","",IF(OR(A6571=1,A6571=0),H6571,0))</f>
      </c>
      <c r="M6571" s="246">
        <f>IF(A6571="","",IF(A6571=-1,H6571,0))</f>
      </c>
      <c r="N6571">
        <f>IF(J6571="","",IF(E6571="SGD",1,IF(E6571="USD",Settings!$B$22,IF(E6571="HKD",Settings!$B$23,1))))</f>
      </c>
      <c r="O6571">
        <f>IF(OR(B6571="",C6571="",E6571=""),0,(IF(A6571=-1,H6571,0)-IF(OR(A6571=1,A6571=0),H6571,0)+IF(A6571=2,H6571,0))*IF(E6571="SGD",1,IF(E6571="USD",Settings!$B$22,IF(E6571="HKD",Settings!$B$23,1))))</f>
        <v>0</v>
      </c>
      <c r="P6571">
        <f>IF(OR(B6571="",C6571="",E6571=""),0,IF(A6571=2,H6571*IF(E6571="SGD",1,IF(E6571="USD",Settings!$B$22,IF(E6571="HKD",Settings!$B$23,1))),0))</f>
        <v>0</v>
      </c>
      <c r="Q6571" s="312">
        <f>IF(OR(J6571="",G6571=""),"",G6571+ROW()/1000000)</f>
      </c>
      <c r="R6571" s="247">
        <f>IF(Q6571="","",SUMIFS(Txn[Signed Units],Txn[Key],J6571,Txn[Transaction Order],"&lt;="&amp;Q6571))</f>
      </c>
    </row>
    <row r="6572" spans="10:18" ht="15" customHeight="1" x14ac:dyDescent="0.15">
      <c r="J6572" s="246">
        <f>IF(OR(B6572="",C6572="",E6572=""),"",B6572&amp;":"&amp;C6572&amp;":"&amp;E6572)</f>
      </c>
      <c r="K6572" s="247">
        <f>IF(A6572="","",A6572*D6572)</f>
      </c>
      <c r="L6572" s="246">
        <f>IF(A6572="","",IF(OR(A6572=1,A6572=0),H6572,0))</f>
      </c>
      <c r="M6572" s="246">
        <f>IF(A6572="","",IF(A6572=-1,H6572,0))</f>
      </c>
      <c r="N6572">
        <f>IF(J6572="","",IF(E6572="SGD",1,IF(E6572="USD",Settings!$B$22,IF(E6572="HKD",Settings!$B$23,1))))</f>
      </c>
      <c r="O6572">
        <f>IF(OR(B6572="",C6572="",E6572=""),0,(IF(A6572=-1,H6572,0)-IF(OR(A6572=1,A6572=0),H6572,0)+IF(A6572=2,H6572,0))*IF(E6572="SGD",1,IF(E6572="USD",Settings!$B$22,IF(E6572="HKD",Settings!$B$23,1))))</f>
        <v>0</v>
      </c>
      <c r="P6572">
        <f>IF(OR(B6572="",C6572="",E6572=""),0,IF(A6572=2,H6572*IF(E6572="SGD",1,IF(E6572="USD",Settings!$B$22,IF(E6572="HKD",Settings!$B$23,1))),0))</f>
        <v>0</v>
      </c>
      <c r="Q6572" s="312">
        <f>IF(OR(J6572="",G6572=""),"",G6572+ROW()/1000000)</f>
      </c>
      <c r="R6572" s="247">
        <f>IF(Q6572="","",SUMIFS(Txn[Signed Units],Txn[Key],J6572,Txn[Transaction Order],"&lt;="&amp;Q6572))</f>
      </c>
    </row>
    <row r="6573" spans="10:18" ht="15" customHeight="1" x14ac:dyDescent="0.15">
      <c r="J6573" s="246">
        <f>IF(OR(B6573="",C6573="",E6573=""),"",B6573&amp;":"&amp;C6573&amp;":"&amp;E6573)</f>
      </c>
      <c r="K6573" s="247">
        <f>IF(A6573="","",A6573*D6573)</f>
      </c>
      <c r="L6573" s="246">
        <f>IF(A6573="","",IF(OR(A6573=1,A6573=0),H6573,0))</f>
      </c>
      <c r="M6573" s="246">
        <f>IF(A6573="","",IF(A6573=-1,H6573,0))</f>
      </c>
      <c r="N6573">
        <f>IF(J6573="","",IF(E6573="SGD",1,IF(E6573="USD",Settings!$B$22,IF(E6573="HKD",Settings!$B$23,1))))</f>
      </c>
      <c r="O6573">
        <f>IF(OR(B6573="",C6573="",E6573=""),0,(IF(A6573=-1,H6573,0)-IF(OR(A6573=1,A6573=0),H6573,0)+IF(A6573=2,H6573,0))*IF(E6573="SGD",1,IF(E6573="USD",Settings!$B$22,IF(E6573="HKD",Settings!$B$23,1))))</f>
        <v>0</v>
      </c>
      <c r="P6573">
        <f>IF(OR(B6573="",C6573="",E6573=""),0,IF(A6573=2,H6573*IF(E6573="SGD",1,IF(E6573="USD",Settings!$B$22,IF(E6573="HKD",Settings!$B$23,1))),0))</f>
        <v>0</v>
      </c>
      <c r="Q6573" s="312">
        <f>IF(OR(J6573="",G6573=""),"",G6573+ROW()/1000000)</f>
      </c>
      <c r="R6573" s="247">
        <f>IF(Q6573="","",SUMIFS(Txn[Signed Units],Txn[Key],J6573,Txn[Transaction Order],"&lt;="&amp;Q6573))</f>
      </c>
    </row>
    <row r="6574" spans="10:18" ht="15" customHeight="1" x14ac:dyDescent="0.15">
      <c r="J6574" s="246">
        <f>IF(OR(B6574="",C6574="",E6574=""),"",B6574&amp;":"&amp;C6574&amp;":"&amp;E6574)</f>
      </c>
      <c r="K6574" s="247">
        <f>IF(A6574="","",A6574*D6574)</f>
      </c>
      <c r="L6574" s="246">
        <f>IF(A6574="","",IF(OR(A6574=1,A6574=0),H6574,0))</f>
      </c>
      <c r="M6574" s="246">
        <f>IF(A6574="","",IF(A6574=-1,H6574,0))</f>
      </c>
      <c r="N6574">
        <f>IF(J6574="","",IF(E6574="SGD",1,IF(E6574="USD",Settings!$B$22,IF(E6574="HKD",Settings!$B$23,1))))</f>
      </c>
      <c r="O6574">
        <f>IF(OR(B6574="",C6574="",E6574=""),0,(IF(A6574=-1,H6574,0)-IF(OR(A6574=1,A6574=0),H6574,0)+IF(A6574=2,H6574,0))*IF(E6574="SGD",1,IF(E6574="USD",Settings!$B$22,IF(E6574="HKD",Settings!$B$23,1))))</f>
        <v>0</v>
      </c>
      <c r="P6574">
        <f>IF(OR(B6574="",C6574="",E6574=""),0,IF(A6574=2,H6574*IF(E6574="SGD",1,IF(E6574="USD",Settings!$B$22,IF(E6574="HKD",Settings!$B$23,1))),0))</f>
        <v>0</v>
      </c>
      <c r="Q6574" s="312">
        <f>IF(OR(J6574="",G6574=""),"",G6574+ROW()/1000000)</f>
      </c>
      <c r="R6574" s="247">
        <f>IF(Q6574="","",SUMIFS(Txn[Signed Units],Txn[Key],J6574,Txn[Transaction Order],"&lt;="&amp;Q6574))</f>
      </c>
    </row>
    <row r="6575" spans="10:18" ht="15" customHeight="1" x14ac:dyDescent="0.15">
      <c r="J6575" s="246">
        <f>IF(OR(B6575="",C6575="",E6575=""),"",B6575&amp;":"&amp;C6575&amp;":"&amp;E6575)</f>
      </c>
      <c r="K6575" s="247">
        <f>IF(A6575="","",A6575*D6575)</f>
      </c>
      <c r="L6575" s="246">
        <f>IF(A6575="","",IF(OR(A6575=1,A6575=0),H6575,0))</f>
      </c>
      <c r="M6575" s="246">
        <f>IF(A6575="","",IF(A6575=-1,H6575,0))</f>
      </c>
      <c r="N6575">
        <f>IF(J6575="","",IF(E6575="SGD",1,IF(E6575="USD",Settings!$B$22,IF(E6575="HKD",Settings!$B$23,1))))</f>
      </c>
      <c r="O6575">
        <f>IF(OR(B6575="",C6575="",E6575=""),0,(IF(A6575=-1,H6575,0)-IF(OR(A6575=1,A6575=0),H6575,0)+IF(A6575=2,H6575,0))*IF(E6575="SGD",1,IF(E6575="USD",Settings!$B$22,IF(E6575="HKD",Settings!$B$23,1))))</f>
        <v>0</v>
      </c>
      <c r="P6575">
        <f>IF(OR(B6575="",C6575="",E6575=""),0,IF(A6575=2,H6575*IF(E6575="SGD",1,IF(E6575="USD",Settings!$B$22,IF(E6575="HKD",Settings!$B$23,1))),0))</f>
        <v>0</v>
      </c>
      <c r="Q6575" s="312">
        <f>IF(OR(J6575="",G6575=""),"",G6575+ROW()/1000000)</f>
      </c>
      <c r="R6575" s="247">
        <f>IF(Q6575="","",SUMIFS(Txn[Signed Units],Txn[Key],J6575,Txn[Transaction Order],"&lt;="&amp;Q6575))</f>
      </c>
    </row>
    <row r="6576" spans="10:18" ht="15" customHeight="1" x14ac:dyDescent="0.15">
      <c r="J6576" s="246">
        <f>IF(OR(B6576="",C6576="",E6576=""),"",B6576&amp;":"&amp;C6576&amp;":"&amp;E6576)</f>
      </c>
      <c r="K6576" s="247">
        <f>IF(A6576="","",A6576*D6576)</f>
      </c>
      <c r="L6576" s="246">
        <f>IF(A6576="","",IF(OR(A6576=1,A6576=0),H6576,0))</f>
      </c>
      <c r="M6576" s="246">
        <f>IF(A6576="","",IF(A6576=-1,H6576,0))</f>
      </c>
      <c r="N6576">
        <f>IF(J6576="","",IF(E6576="SGD",1,IF(E6576="USD",Settings!$B$22,IF(E6576="HKD",Settings!$B$23,1))))</f>
      </c>
      <c r="O6576">
        <f>IF(OR(B6576="",C6576="",E6576=""),0,(IF(A6576=-1,H6576,0)-IF(OR(A6576=1,A6576=0),H6576,0)+IF(A6576=2,H6576,0))*IF(E6576="SGD",1,IF(E6576="USD",Settings!$B$22,IF(E6576="HKD",Settings!$B$23,1))))</f>
        <v>0</v>
      </c>
      <c r="P6576">
        <f>IF(OR(B6576="",C6576="",E6576=""),0,IF(A6576=2,H6576*IF(E6576="SGD",1,IF(E6576="USD",Settings!$B$22,IF(E6576="HKD",Settings!$B$23,1))),0))</f>
        <v>0</v>
      </c>
      <c r="Q6576" s="312">
        <f>IF(OR(J6576="",G6576=""),"",G6576+ROW()/1000000)</f>
      </c>
      <c r="R6576" s="247">
        <f>IF(Q6576="","",SUMIFS(Txn[Signed Units],Txn[Key],J6576,Txn[Transaction Order],"&lt;="&amp;Q6576))</f>
      </c>
    </row>
    <row r="6577" spans="10:18" ht="15" customHeight="1" x14ac:dyDescent="0.15">
      <c r="J6577" s="246">
        <f>IF(OR(B6577="",C6577="",E6577=""),"",B6577&amp;":"&amp;C6577&amp;":"&amp;E6577)</f>
      </c>
      <c r="K6577" s="247">
        <f>IF(A6577="","",A6577*D6577)</f>
      </c>
      <c r="L6577" s="246">
        <f>IF(A6577="","",IF(OR(A6577=1,A6577=0),H6577,0))</f>
      </c>
      <c r="M6577" s="246">
        <f>IF(A6577="","",IF(A6577=-1,H6577,0))</f>
      </c>
      <c r="N6577">
        <f>IF(J6577="","",IF(E6577="SGD",1,IF(E6577="USD",Settings!$B$22,IF(E6577="HKD",Settings!$B$23,1))))</f>
      </c>
      <c r="O6577">
        <f>IF(OR(B6577="",C6577="",E6577=""),0,(IF(A6577=-1,H6577,0)-IF(OR(A6577=1,A6577=0),H6577,0)+IF(A6577=2,H6577,0))*IF(E6577="SGD",1,IF(E6577="USD",Settings!$B$22,IF(E6577="HKD",Settings!$B$23,1))))</f>
        <v>0</v>
      </c>
      <c r="P6577">
        <f>IF(OR(B6577="",C6577="",E6577=""),0,IF(A6577=2,H6577*IF(E6577="SGD",1,IF(E6577="USD",Settings!$B$22,IF(E6577="HKD",Settings!$B$23,1))),0))</f>
        <v>0</v>
      </c>
      <c r="Q6577" s="312">
        <f>IF(OR(J6577="",G6577=""),"",G6577+ROW()/1000000)</f>
      </c>
      <c r="R6577" s="247">
        <f>IF(Q6577="","",SUMIFS(Txn[Signed Units],Txn[Key],J6577,Txn[Transaction Order],"&lt;="&amp;Q6577))</f>
      </c>
    </row>
    <row r="6578" spans="10:18" ht="15" customHeight="1" x14ac:dyDescent="0.15">
      <c r="J6578" s="246">
        <f>IF(OR(B6578="",C6578="",E6578=""),"",B6578&amp;":"&amp;C6578&amp;":"&amp;E6578)</f>
      </c>
      <c r="K6578" s="247">
        <f>IF(A6578="","",A6578*D6578)</f>
      </c>
      <c r="L6578" s="246">
        <f>IF(A6578="","",IF(OR(A6578=1,A6578=0),H6578,0))</f>
      </c>
      <c r="M6578" s="246">
        <f>IF(A6578="","",IF(A6578=-1,H6578,0))</f>
      </c>
      <c r="N6578">
        <f>IF(J6578="","",IF(E6578="SGD",1,IF(E6578="USD",Settings!$B$22,IF(E6578="HKD",Settings!$B$23,1))))</f>
      </c>
      <c r="O6578">
        <f>IF(OR(B6578="",C6578="",E6578=""),0,(IF(A6578=-1,H6578,0)-IF(OR(A6578=1,A6578=0),H6578,0)+IF(A6578=2,H6578,0))*IF(E6578="SGD",1,IF(E6578="USD",Settings!$B$22,IF(E6578="HKD",Settings!$B$23,1))))</f>
        <v>0</v>
      </c>
      <c r="P6578">
        <f>IF(OR(B6578="",C6578="",E6578=""),0,IF(A6578=2,H6578*IF(E6578="SGD",1,IF(E6578="USD",Settings!$B$22,IF(E6578="HKD",Settings!$B$23,1))),0))</f>
        <v>0</v>
      </c>
      <c r="Q6578" s="312">
        <f>IF(OR(J6578="",G6578=""),"",G6578+ROW()/1000000)</f>
      </c>
      <c r="R6578" s="247">
        <f>IF(Q6578="","",SUMIFS(Txn[Signed Units],Txn[Key],J6578,Txn[Transaction Order],"&lt;="&amp;Q6578))</f>
      </c>
    </row>
    <row r="6579" spans="10:18" ht="15" customHeight="1" x14ac:dyDescent="0.15">
      <c r="J6579" s="246">
        <f>IF(OR(B6579="",C6579="",E6579=""),"",B6579&amp;":"&amp;C6579&amp;":"&amp;E6579)</f>
      </c>
      <c r="K6579" s="247">
        <f>IF(A6579="","",A6579*D6579)</f>
      </c>
      <c r="L6579" s="246">
        <f>IF(A6579="","",IF(OR(A6579=1,A6579=0),H6579,0))</f>
      </c>
      <c r="M6579" s="246">
        <f>IF(A6579="","",IF(A6579=-1,H6579,0))</f>
      </c>
      <c r="N6579">
        <f>IF(J6579="","",IF(E6579="SGD",1,IF(E6579="USD",Settings!$B$22,IF(E6579="HKD",Settings!$B$23,1))))</f>
      </c>
      <c r="O6579">
        <f>IF(OR(B6579="",C6579="",E6579=""),0,(IF(A6579=-1,H6579,0)-IF(OR(A6579=1,A6579=0),H6579,0)+IF(A6579=2,H6579,0))*IF(E6579="SGD",1,IF(E6579="USD",Settings!$B$22,IF(E6579="HKD",Settings!$B$23,1))))</f>
        <v>0</v>
      </c>
      <c r="P6579">
        <f>IF(OR(B6579="",C6579="",E6579=""),0,IF(A6579=2,H6579*IF(E6579="SGD",1,IF(E6579="USD",Settings!$B$22,IF(E6579="HKD",Settings!$B$23,1))),0))</f>
        <v>0</v>
      </c>
      <c r="Q6579" s="312">
        <f>IF(OR(J6579="",G6579=""),"",G6579+ROW()/1000000)</f>
      </c>
      <c r="R6579" s="247">
        <f>IF(Q6579="","",SUMIFS(Txn[Signed Units],Txn[Key],J6579,Txn[Transaction Order],"&lt;="&amp;Q6579))</f>
      </c>
    </row>
    <row r="6580" spans="10:18" ht="15" customHeight="1" x14ac:dyDescent="0.15">
      <c r="J6580" s="246">
        <f>IF(OR(B6580="",C6580="",E6580=""),"",B6580&amp;":"&amp;C6580&amp;":"&amp;E6580)</f>
      </c>
      <c r="K6580" s="247">
        <f>IF(A6580="","",A6580*D6580)</f>
      </c>
      <c r="L6580" s="246">
        <f>IF(A6580="","",IF(OR(A6580=1,A6580=0),H6580,0))</f>
      </c>
      <c r="M6580" s="246">
        <f>IF(A6580="","",IF(A6580=-1,H6580,0))</f>
      </c>
      <c r="N6580">
        <f>IF(J6580="","",IF(E6580="SGD",1,IF(E6580="USD",Settings!$B$22,IF(E6580="HKD",Settings!$B$23,1))))</f>
      </c>
      <c r="O6580">
        <f>IF(OR(B6580="",C6580="",E6580=""),0,(IF(A6580=-1,H6580,0)-IF(OR(A6580=1,A6580=0),H6580,0)+IF(A6580=2,H6580,0))*IF(E6580="SGD",1,IF(E6580="USD",Settings!$B$22,IF(E6580="HKD",Settings!$B$23,1))))</f>
        <v>0</v>
      </c>
      <c r="P6580">
        <f>IF(OR(B6580="",C6580="",E6580=""),0,IF(A6580=2,H6580*IF(E6580="SGD",1,IF(E6580="USD",Settings!$B$22,IF(E6580="HKD",Settings!$B$23,1))),0))</f>
        <v>0</v>
      </c>
      <c r="Q6580" s="312">
        <f>IF(OR(J6580="",G6580=""),"",G6580+ROW()/1000000)</f>
      </c>
      <c r="R6580" s="247">
        <f>IF(Q6580="","",SUMIFS(Txn[Signed Units],Txn[Key],J6580,Txn[Transaction Order],"&lt;="&amp;Q6580))</f>
      </c>
    </row>
    <row r="6581" spans="10:18" ht="15" customHeight="1" x14ac:dyDescent="0.15">
      <c r="J6581" s="246">
        <f>IF(OR(B6581="",C6581="",E6581=""),"",B6581&amp;":"&amp;C6581&amp;":"&amp;E6581)</f>
      </c>
      <c r="K6581" s="247">
        <f>IF(A6581="","",A6581*D6581)</f>
      </c>
      <c r="L6581" s="246">
        <f>IF(A6581="","",IF(OR(A6581=1,A6581=0),H6581,0))</f>
      </c>
      <c r="M6581" s="246">
        <f>IF(A6581="","",IF(A6581=-1,H6581,0))</f>
      </c>
      <c r="N6581">
        <f>IF(J6581="","",IF(E6581="SGD",1,IF(E6581="USD",Settings!$B$22,IF(E6581="HKD",Settings!$B$23,1))))</f>
      </c>
      <c r="O6581">
        <f>IF(OR(B6581="",C6581="",E6581=""),0,(IF(A6581=-1,H6581,0)-IF(OR(A6581=1,A6581=0),H6581,0)+IF(A6581=2,H6581,0))*IF(E6581="SGD",1,IF(E6581="USD",Settings!$B$22,IF(E6581="HKD",Settings!$B$23,1))))</f>
        <v>0</v>
      </c>
      <c r="P6581">
        <f>IF(OR(B6581="",C6581="",E6581=""),0,IF(A6581=2,H6581*IF(E6581="SGD",1,IF(E6581="USD",Settings!$B$22,IF(E6581="HKD",Settings!$B$23,1))),0))</f>
        <v>0</v>
      </c>
      <c r="Q6581" s="312">
        <f>IF(OR(J6581="",G6581=""),"",G6581+ROW()/1000000)</f>
      </c>
      <c r="R6581" s="247">
        <f>IF(Q6581="","",SUMIFS(Txn[Signed Units],Txn[Key],J6581,Txn[Transaction Order],"&lt;="&amp;Q6581))</f>
      </c>
    </row>
    <row r="6582" spans="10:18" ht="15" customHeight="1" x14ac:dyDescent="0.15">
      <c r="J6582" s="246">
        <f>IF(OR(B6582="",C6582="",E6582=""),"",B6582&amp;":"&amp;C6582&amp;":"&amp;E6582)</f>
      </c>
      <c r="K6582" s="247">
        <f>IF(A6582="","",A6582*D6582)</f>
      </c>
      <c r="L6582" s="246">
        <f>IF(A6582="","",IF(OR(A6582=1,A6582=0),H6582,0))</f>
      </c>
      <c r="M6582" s="246">
        <f>IF(A6582="","",IF(A6582=-1,H6582,0))</f>
      </c>
      <c r="N6582">
        <f>IF(J6582="","",IF(E6582="SGD",1,IF(E6582="USD",Settings!$B$22,IF(E6582="HKD",Settings!$B$23,1))))</f>
      </c>
      <c r="O6582">
        <f>IF(OR(B6582="",C6582="",E6582=""),0,(IF(A6582=-1,H6582,0)-IF(OR(A6582=1,A6582=0),H6582,0)+IF(A6582=2,H6582,0))*IF(E6582="SGD",1,IF(E6582="USD",Settings!$B$22,IF(E6582="HKD",Settings!$B$23,1))))</f>
        <v>0</v>
      </c>
      <c r="P6582">
        <f>IF(OR(B6582="",C6582="",E6582=""),0,IF(A6582=2,H6582*IF(E6582="SGD",1,IF(E6582="USD",Settings!$B$22,IF(E6582="HKD",Settings!$B$23,1))),0))</f>
        <v>0</v>
      </c>
      <c r="Q6582" s="312">
        <f>IF(OR(J6582="",G6582=""),"",G6582+ROW()/1000000)</f>
      </c>
      <c r="R6582" s="247">
        <f>IF(Q6582="","",SUMIFS(Txn[Signed Units],Txn[Key],J6582,Txn[Transaction Order],"&lt;="&amp;Q6582))</f>
      </c>
    </row>
    <row r="6583" spans="10:18" ht="15" customHeight="1" x14ac:dyDescent="0.15">
      <c r="J6583" s="246">
        <f>IF(OR(B6583="",C6583="",E6583=""),"",B6583&amp;":"&amp;C6583&amp;":"&amp;E6583)</f>
      </c>
      <c r="K6583" s="247">
        <f>IF(A6583="","",A6583*D6583)</f>
      </c>
      <c r="L6583" s="246">
        <f>IF(A6583="","",IF(OR(A6583=1,A6583=0),H6583,0))</f>
      </c>
      <c r="M6583" s="246">
        <f>IF(A6583="","",IF(A6583=-1,H6583,0))</f>
      </c>
      <c r="N6583">
        <f>IF(J6583="","",IF(E6583="SGD",1,IF(E6583="USD",Settings!$B$22,IF(E6583="HKD",Settings!$B$23,1))))</f>
      </c>
      <c r="O6583">
        <f>IF(OR(B6583="",C6583="",E6583=""),0,(IF(A6583=-1,H6583,0)-IF(OR(A6583=1,A6583=0),H6583,0)+IF(A6583=2,H6583,0))*IF(E6583="SGD",1,IF(E6583="USD",Settings!$B$22,IF(E6583="HKD",Settings!$B$23,1))))</f>
        <v>0</v>
      </c>
      <c r="P6583">
        <f>IF(OR(B6583="",C6583="",E6583=""),0,IF(A6583=2,H6583*IF(E6583="SGD",1,IF(E6583="USD",Settings!$B$22,IF(E6583="HKD",Settings!$B$23,1))),0))</f>
        <v>0</v>
      </c>
      <c r="Q6583" s="312">
        <f>IF(OR(J6583="",G6583=""),"",G6583+ROW()/1000000)</f>
      </c>
      <c r="R6583" s="247">
        <f>IF(Q6583="","",SUMIFS(Txn[Signed Units],Txn[Key],J6583,Txn[Transaction Order],"&lt;="&amp;Q6583))</f>
      </c>
    </row>
    <row r="6584" spans="10:18" ht="15" customHeight="1" x14ac:dyDescent="0.15">
      <c r="J6584" s="246">
        <f>IF(OR(B6584="",C6584="",E6584=""),"",B6584&amp;":"&amp;C6584&amp;":"&amp;E6584)</f>
      </c>
      <c r="K6584" s="247">
        <f>IF(A6584="","",A6584*D6584)</f>
      </c>
      <c r="L6584" s="246">
        <f>IF(A6584="","",IF(OR(A6584=1,A6584=0),H6584,0))</f>
      </c>
      <c r="M6584" s="246">
        <f>IF(A6584="","",IF(A6584=-1,H6584,0))</f>
      </c>
      <c r="N6584">
        <f>IF(J6584="","",IF(E6584="SGD",1,IF(E6584="USD",Settings!$B$22,IF(E6584="HKD",Settings!$B$23,1))))</f>
      </c>
      <c r="O6584">
        <f>IF(OR(B6584="",C6584="",E6584=""),0,(IF(A6584=-1,H6584,0)-IF(OR(A6584=1,A6584=0),H6584,0)+IF(A6584=2,H6584,0))*IF(E6584="SGD",1,IF(E6584="USD",Settings!$B$22,IF(E6584="HKD",Settings!$B$23,1))))</f>
        <v>0</v>
      </c>
      <c r="P6584">
        <f>IF(OR(B6584="",C6584="",E6584=""),0,IF(A6584=2,H6584*IF(E6584="SGD",1,IF(E6584="USD",Settings!$B$22,IF(E6584="HKD",Settings!$B$23,1))),0))</f>
        <v>0</v>
      </c>
      <c r="Q6584" s="312">
        <f>IF(OR(J6584="",G6584=""),"",G6584+ROW()/1000000)</f>
      </c>
      <c r="R6584" s="247">
        <f>IF(Q6584="","",SUMIFS(Txn[Signed Units],Txn[Key],J6584,Txn[Transaction Order],"&lt;="&amp;Q6584))</f>
      </c>
    </row>
    <row r="6585" spans="10:18" ht="15" customHeight="1" x14ac:dyDescent="0.15">
      <c r="J6585" s="246">
        <f>IF(OR(B6585="",C6585="",E6585=""),"",B6585&amp;":"&amp;C6585&amp;":"&amp;E6585)</f>
      </c>
      <c r="K6585" s="247">
        <f>IF(A6585="","",A6585*D6585)</f>
      </c>
      <c r="L6585" s="246">
        <f>IF(A6585="","",IF(OR(A6585=1,A6585=0),H6585,0))</f>
      </c>
      <c r="M6585" s="246">
        <f>IF(A6585="","",IF(A6585=-1,H6585,0))</f>
      </c>
      <c r="N6585">
        <f>IF(J6585="","",IF(E6585="SGD",1,IF(E6585="USD",Settings!$B$22,IF(E6585="HKD",Settings!$B$23,1))))</f>
      </c>
      <c r="O6585">
        <f>IF(OR(B6585="",C6585="",E6585=""),0,(IF(A6585=-1,H6585,0)-IF(OR(A6585=1,A6585=0),H6585,0)+IF(A6585=2,H6585,0))*IF(E6585="SGD",1,IF(E6585="USD",Settings!$B$22,IF(E6585="HKD",Settings!$B$23,1))))</f>
        <v>0</v>
      </c>
      <c r="P6585">
        <f>IF(OR(B6585="",C6585="",E6585=""),0,IF(A6585=2,H6585*IF(E6585="SGD",1,IF(E6585="USD",Settings!$B$22,IF(E6585="HKD",Settings!$B$23,1))),0))</f>
        <v>0</v>
      </c>
      <c r="Q6585" s="312">
        <f>IF(OR(J6585="",G6585=""),"",G6585+ROW()/1000000)</f>
      </c>
      <c r="R6585" s="247">
        <f>IF(Q6585="","",SUMIFS(Txn[Signed Units],Txn[Key],J6585,Txn[Transaction Order],"&lt;="&amp;Q6585))</f>
      </c>
    </row>
    <row r="6586" spans="10:18" ht="15" customHeight="1" x14ac:dyDescent="0.15">
      <c r="J6586" s="246">
        <f>IF(OR(B6586="",C6586="",E6586=""),"",B6586&amp;":"&amp;C6586&amp;":"&amp;E6586)</f>
      </c>
      <c r="K6586" s="247">
        <f>IF(A6586="","",A6586*D6586)</f>
      </c>
      <c r="L6586" s="246">
        <f>IF(A6586="","",IF(OR(A6586=1,A6586=0),H6586,0))</f>
      </c>
      <c r="M6586" s="246">
        <f>IF(A6586="","",IF(A6586=-1,H6586,0))</f>
      </c>
      <c r="N6586">
        <f>IF(J6586="","",IF(E6586="SGD",1,IF(E6586="USD",Settings!$B$22,IF(E6586="HKD",Settings!$B$23,1))))</f>
      </c>
      <c r="O6586">
        <f>IF(OR(B6586="",C6586="",E6586=""),0,(IF(A6586=-1,H6586,0)-IF(OR(A6586=1,A6586=0),H6586,0)+IF(A6586=2,H6586,0))*IF(E6586="SGD",1,IF(E6586="USD",Settings!$B$22,IF(E6586="HKD",Settings!$B$23,1))))</f>
        <v>0</v>
      </c>
      <c r="P6586">
        <f>IF(OR(B6586="",C6586="",E6586=""),0,IF(A6586=2,H6586*IF(E6586="SGD",1,IF(E6586="USD",Settings!$B$22,IF(E6586="HKD",Settings!$B$23,1))),0))</f>
        <v>0</v>
      </c>
      <c r="Q6586" s="312">
        <f>IF(OR(J6586="",G6586=""),"",G6586+ROW()/1000000)</f>
      </c>
      <c r="R6586" s="247">
        <f>IF(Q6586="","",SUMIFS(Txn[Signed Units],Txn[Key],J6586,Txn[Transaction Order],"&lt;="&amp;Q6586))</f>
      </c>
    </row>
    <row r="6587" spans="10:18" ht="15" customHeight="1" x14ac:dyDescent="0.15">
      <c r="J6587" s="246">
        <f>IF(OR(B6587="",C6587="",E6587=""),"",B6587&amp;":"&amp;C6587&amp;":"&amp;E6587)</f>
      </c>
      <c r="K6587" s="247">
        <f>IF(A6587="","",A6587*D6587)</f>
      </c>
      <c r="L6587" s="246">
        <f>IF(A6587="","",IF(OR(A6587=1,A6587=0),H6587,0))</f>
      </c>
      <c r="M6587" s="246">
        <f>IF(A6587="","",IF(A6587=-1,H6587,0))</f>
      </c>
      <c r="N6587">
        <f>IF(J6587="","",IF(E6587="SGD",1,IF(E6587="USD",Settings!$B$22,IF(E6587="HKD",Settings!$B$23,1))))</f>
      </c>
      <c r="O6587">
        <f>IF(OR(B6587="",C6587="",E6587=""),0,(IF(A6587=-1,H6587,0)-IF(OR(A6587=1,A6587=0),H6587,0)+IF(A6587=2,H6587,0))*IF(E6587="SGD",1,IF(E6587="USD",Settings!$B$22,IF(E6587="HKD",Settings!$B$23,1))))</f>
        <v>0</v>
      </c>
      <c r="P6587">
        <f>IF(OR(B6587="",C6587="",E6587=""),0,IF(A6587=2,H6587*IF(E6587="SGD",1,IF(E6587="USD",Settings!$B$22,IF(E6587="HKD",Settings!$B$23,1))),0))</f>
        <v>0</v>
      </c>
      <c r="Q6587" s="312">
        <f>IF(OR(J6587="",G6587=""),"",G6587+ROW()/1000000)</f>
      </c>
      <c r="R6587" s="247">
        <f>IF(Q6587="","",SUMIFS(Txn[Signed Units],Txn[Key],J6587,Txn[Transaction Order],"&lt;="&amp;Q6587))</f>
      </c>
    </row>
    <row r="6588" spans="10:18" ht="15" customHeight="1" x14ac:dyDescent="0.15">
      <c r="J6588" s="246">
        <f>IF(OR(B6588="",C6588="",E6588=""),"",B6588&amp;":"&amp;C6588&amp;":"&amp;E6588)</f>
      </c>
      <c r="K6588" s="247">
        <f>IF(A6588="","",A6588*D6588)</f>
      </c>
      <c r="L6588" s="246">
        <f>IF(A6588="","",IF(OR(A6588=1,A6588=0),H6588,0))</f>
      </c>
      <c r="M6588" s="246">
        <f>IF(A6588="","",IF(A6588=-1,H6588,0))</f>
      </c>
      <c r="N6588">
        <f>IF(J6588="","",IF(E6588="SGD",1,IF(E6588="USD",Settings!$B$22,IF(E6588="HKD",Settings!$B$23,1))))</f>
      </c>
      <c r="O6588">
        <f>IF(OR(B6588="",C6588="",E6588=""),0,(IF(A6588=-1,H6588,0)-IF(OR(A6588=1,A6588=0),H6588,0)+IF(A6588=2,H6588,0))*IF(E6588="SGD",1,IF(E6588="USD",Settings!$B$22,IF(E6588="HKD",Settings!$B$23,1))))</f>
        <v>0</v>
      </c>
      <c r="P6588">
        <f>IF(OR(B6588="",C6588="",E6588=""),0,IF(A6588=2,H6588*IF(E6588="SGD",1,IF(E6588="USD",Settings!$B$22,IF(E6588="HKD",Settings!$B$23,1))),0))</f>
        <v>0</v>
      </c>
      <c r="Q6588" s="312">
        <f>IF(OR(J6588="",G6588=""),"",G6588+ROW()/1000000)</f>
      </c>
      <c r="R6588" s="247">
        <f>IF(Q6588="","",SUMIFS(Txn[Signed Units],Txn[Key],J6588,Txn[Transaction Order],"&lt;="&amp;Q6588))</f>
      </c>
    </row>
    <row r="6589" spans="10:18" ht="15" customHeight="1" x14ac:dyDescent="0.15">
      <c r="J6589" s="246">
        <f>IF(OR(B6589="",C6589="",E6589=""),"",B6589&amp;":"&amp;C6589&amp;":"&amp;E6589)</f>
      </c>
      <c r="K6589" s="247">
        <f>IF(A6589="","",A6589*D6589)</f>
      </c>
      <c r="L6589" s="246">
        <f>IF(A6589="","",IF(OR(A6589=1,A6589=0),H6589,0))</f>
      </c>
      <c r="M6589" s="246">
        <f>IF(A6589="","",IF(A6589=-1,H6589,0))</f>
      </c>
      <c r="N6589">
        <f>IF(J6589="","",IF(E6589="SGD",1,IF(E6589="USD",Settings!$B$22,IF(E6589="HKD",Settings!$B$23,1))))</f>
      </c>
      <c r="O6589">
        <f>IF(OR(B6589="",C6589="",E6589=""),0,(IF(A6589=-1,H6589,0)-IF(OR(A6589=1,A6589=0),H6589,0)+IF(A6589=2,H6589,0))*IF(E6589="SGD",1,IF(E6589="USD",Settings!$B$22,IF(E6589="HKD",Settings!$B$23,1))))</f>
        <v>0</v>
      </c>
      <c r="P6589">
        <f>IF(OR(B6589="",C6589="",E6589=""),0,IF(A6589=2,H6589*IF(E6589="SGD",1,IF(E6589="USD",Settings!$B$22,IF(E6589="HKD",Settings!$B$23,1))),0))</f>
        <v>0</v>
      </c>
      <c r="Q6589" s="312">
        <f>IF(OR(J6589="",G6589=""),"",G6589+ROW()/1000000)</f>
      </c>
      <c r="R6589" s="247">
        <f>IF(Q6589="","",SUMIFS(Txn[Signed Units],Txn[Key],J6589,Txn[Transaction Order],"&lt;="&amp;Q6589))</f>
      </c>
    </row>
    <row r="6590" spans="10:18" ht="15" customHeight="1" x14ac:dyDescent="0.15">
      <c r="J6590" s="246">
        <f>IF(OR(B6590="",C6590="",E6590=""),"",B6590&amp;":"&amp;C6590&amp;":"&amp;E6590)</f>
      </c>
      <c r="K6590" s="247">
        <f>IF(A6590="","",A6590*D6590)</f>
      </c>
      <c r="L6590" s="246">
        <f>IF(A6590="","",IF(OR(A6590=1,A6590=0),H6590,0))</f>
      </c>
      <c r="M6590" s="246">
        <f>IF(A6590="","",IF(A6590=-1,H6590,0))</f>
      </c>
      <c r="N6590">
        <f>IF(J6590="","",IF(E6590="SGD",1,IF(E6590="USD",Settings!$B$22,IF(E6590="HKD",Settings!$B$23,1))))</f>
      </c>
      <c r="O6590">
        <f>IF(OR(B6590="",C6590="",E6590=""),0,(IF(A6590=-1,H6590,0)-IF(OR(A6590=1,A6590=0),H6590,0)+IF(A6590=2,H6590,0))*IF(E6590="SGD",1,IF(E6590="USD",Settings!$B$22,IF(E6590="HKD",Settings!$B$23,1))))</f>
        <v>0</v>
      </c>
      <c r="P6590">
        <f>IF(OR(B6590="",C6590="",E6590=""),0,IF(A6590=2,H6590*IF(E6590="SGD",1,IF(E6590="USD",Settings!$B$22,IF(E6590="HKD",Settings!$B$23,1))),0))</f>
        <v>0</v>
      </c>
      <c r="Q6590" s="312">
        <f>IF(OR(J6590="",G6590=""),"",G6590+ROW()/1000000)</f>
      </c>
      <c r="R6590" s="247">
        <f>IF(Q6590="","",SUMIFS(Txn[Signed Units],Txn[Key],J6590,Txn[Transaction Order],"&lt;="&amp;Q6590))</f>
      </c>
    </row>
    <row r="6591" spans="10:18" ht="15" customHeight="1" x14ac:dyDescent="0.15">
      <c r="J6591" s="246">
        <f>IF(OR(B6591="",C6591="",E6591=""),"",B6591&amp;":"&amp;C6591&amp;":"&amp;E6591)</f>
      </c>
      <c r="K6591" s="247">
        <f>IF(A6591="","",A6591*D6591)</f>
      </c>
      <c r="L6591" s="246">
        <f>IF(A6591="","",IF(OR(A6591=1,A6591=0),H6591,0))</f>
      </c>
      <c r="M6591" s="246">
        <f>IF(A6591="","",IF(A6591=-1,H6591,0))</f>
      </c>
      <c r="N6591">
        <f>IF(J6591="","",IF(E6591="SGD",1,IF(E6591="USD",Settings!$B$22,IF(E6591="HKD",Settings!$B$23,1))))</f>
      </c>
      <c r="O6591">
        <f>IF(OR(B6591="",C6591="",E6591=""),0,(IF(A6591=-1,H6591,0)-IF(OR(A6591=1,A6591=0),H6591,0)+IF(A6591=2,H6591,0))*IF(E6591="SGD",1,IF(E6591="USD",Settings!$B$22,IF(E6591="HKD",Settings!$B$23,1))))</f>
        <v>0</v>
      </c>
      <c r="P6591">
        <f>IF(OR(B6591="",C6591="",E6591=""),0,IF(A6591=2,H6591*IF(E6591="SGD",1,IF(E6591="USD",Settings!$B$22,IF(E6591="HKD",Settings!$B$23,1))),0))</f>
        <v>0</v>
      </c>
      <c r="Q6591" s="312">
        <f>IF(OR(J6591="",G6591=""),"",G6591+ROW()/1000000)</f>
      </c>
      <c r="R6591" s="247">
        <f>IF(Q6591="","",SUMIFS(Txn[Signed Units],Txn[Key],J6591,Txn[Transaction Order],"&lt;="&amp;Q6591))</f>
      </c>
    </row>
    <row r="6592" spans="10:18" ht="15" customHeight="1" x14ac:dyDescent="0.15">
      <c r="J6592" s="246">
        <f>IF(OR(B6592="",C6592="",E6592=""),"",B6592&amp;":"&amp;C6592&amp;":"&amp;E6592)</f>
      </c>
      <c r="K6592" s="247">
        <f>IF(A6592="","",A6592*D6592)</f>
      </c>
      <c r="L6592" s="246">
        <f>IF(A6592="","",IF(OR(A6592=1,A6592=0),H6592,0))</f>
      </c>
      <c r="M6592" s="246">
        <f>IF(A6592="","",IF(A6592=-1,H6592,0))</f>
      </c>
      <c r="N6592">
        <f>IF(J6592="","",IF(E6592="SGD",1,IF(E6592="USD",Settings!$B$22,IF(E6592="HKD",Settings!$B$23,1))))</f>
      </c>
      <c r="O6592">
        <f>IF(OR(B6592="",C6592="",E6592=""),0,(IF(A6592=-1,H6592,0)-IF(OR(A6592=1,A6592=0),H6592,0)+IF(A6592=2,H6592,0))*IF(E6592="SGD",1,IF(E6592="USD",Settings!$B$22,IF(E6592="HKD",Settings!$B$23,1))))</f>
        <v>0</v>
      </c>
      <c r="P6592">
        <f>IF(OR(B6592="",C6592="",E6592=""),0,IF(A6592=2,H6592*IF(E6592="SGD",1,IF(E6592="USD",Settings!$B$22,IF(E6592="HKD",Settings!$B$23,1))),0))</f>
        <v>0</v>
      </c>
      <c r="Q6592" s="312">
        <f>IF(OR(J6592="",G6592=""),"",G6592+ROW()/1000000)</f>
      </c>
      <c r="R6592" s="247">
        <f>IF(Q6592="","",SUMIFS(Txn[Signed Units],Txn[Key],J6592,Txn[Transaction Order],"&lt;="&amp;Q6592))</f>
      </c>
    </row>
    <row r="6593" spans="10:18" ht="15" customHeight="1" x14ac:dyDescent="0.15">
      <c r="J6593" s="246">
        <f>IF(OR(B6593="",C6593="",E6593=""),"",B6593&amp;":"&amp;C6593&amp;":"&amp;E6593)</f>
      </c>
      <c r="K6593" s="247">
        <f>IF(A6593="","",A6593*D6593)</f>
      </c>
      <c r="L6593" s="246">
        <f>IF(A6593="","",IF(OR(A6593=1,A6593=0),H6593,0))</f>
      </c>
      <c r="M6593" s="246">
        <f>IF(A6593="","",IF(A6593=-1,H6593,0))</f>
      </c>
      <c r="N6593">
        <f>IF(J6593="","",IF(E6593="SGD",1,IF(E6593="USD",Settings!$B$22,IF(E6593="HKD",Settings!$B$23,1))))</f>
      </c>
      <c r="O6593">
        <f>IF(OR(B6593="",C6593="",E6593=""),0,(IF(A6593=-1,H6593,0)-IF(OR(A6593=1,A6593=0),H6593,0)+IF(A6593=2,H6593,0))*IF(E6593="SGD",1,IF(E6593="USD",Settings!$B$22,IF(E6593="HKD",Settings!$B$23,1))))</f>
        <v>0</v>
      </c>
      <c r="P6593">
        <f>IF(OR(B6593="",C6593="",E6593=""),0,IF(A6593=2,H6593*IF(E6593="SGD",1,IF(E6593="USD",Settings!$B$22,IF(E6593="HKD",Settings!$B$23,1))),0))</f>
        <v>0</v>
      </c>
      <c r="Q6593" s="312">
        <f>IF(OR(J6593="",G6593=""),"",G6593+ROW()/1000000)</f>
      </c>
      <c r="R6593" s="247">
        <f>IF(Q6593="","",SUMIFS(Txn[Signed Units],Txn[Key],J6593,Txn[Transaction Order],"&lt;="&amp;Q6593))</f>
      </c>
    </row>
    <row r="6594" spans="10:18" ht="15" customHeight="1" x14ac:dyDescent="0.15">
      <c r="J6594" s="246">
        <f>IF(OR(B6594="",C6594="",E6594=""),"",B6594&amp;":"&amp;C6594&amp;":"&amp;E6594)</f>
      </c>
      <c r="K6594" s="247">
        <f>IF(A6594="","",A6594*D6594)</f>
      </c>
      <c r="L6594" s="246">
        <f>IF(A6594="","",IF(OR(A6594=1,A6594=0),H6594,0))</f>
      </c>
      <c r="M6594" s="246">
        <f>IF(A6594="","",IF(A6594=-1,H6594,0))</f>
      </c>
      <c r="N6594">
        <f>IF(J6594="","",IF(E6594="SGD",1,IF(E6594="USD",Settings!$B$22,IF(E6594="HKD",Settings!$B$23,1))))</f>
      </c>
      <c r="O6594">
        <f>IF(OR(B6594="",C6594="",E6594=""),0,(IF(A6594=-1,H6594,0)-IF(OR(A6594=1,A6594=0),H6594,0)+IF(A6594=2,H6594,0))*IF(E6594="SGD",1,IF(E6594="USD",Settings!$B$22,IF(E6594="HKD",Settings!$B$23,1))))</f>
        <v>0</v>
      </c>
      <c r="P6594">
        <f>IF(OR(B6594="",C6594="",E6594=""),0,IF(A6594=2,H6594*IF(E6594="SGD",1,IF(E6594="USD",Settings!$B$22,IF(E6594="HKD",Settings!$B$23,1))),0))</f>
        <v>0</v>
      </c>
      <c r="Q6594" s="312">
        <f>IF(OR(J6594="",G6594=""),"",G6594+ROW()/1000000)</f>
      </c>
      <c r="R6594" s="247">
        <f>IF(Q6594="","",SUMIFS(Txn[Signed Units],Txn[Key],J6594,Txn[Transaction Order],"&lt;="&amp;Q6594))</f>
      </c>
    </row>
    <row r="6595" spans="10:18" ht="15" customHeight="1" x14ac:dyDescent="0.15">
      <c r="J6595" s="246">
        <f>IF(OR(B6595="",C6595="",E6595=""),"",B6595&amp;":"&amp;C6595&amp;":"&amp;E6595)</f>
      </c>
      <c r="K6595" s="247">
        <f>IF(A6595="","",A6595*D6595)</f>
      </c>
      <c r="L6595" s="246">
        <f>IF(A6595="","",IF(OR(A6595=1,A6595=0),H6595,0))</f>
      </c>
      <c r="M6595" s="246">
        <f>IF(A6595="","",IF(A6595=-1,H6595,0))</f>
      </c>
      <c r="N6595">
        <f>IF(J6595="","",IF(E6595="SGD",1,IF(E6595="USD",Settings!$B$22,IF(E6595="HKD",Settings!$B$23,1))))</f>
      </c>
      <c r="O6595">
        <f>IF(OR(B6595="",C6595="",E6595=""),0,(IF(A6595=-1,H6595,0)-IF(OR(A6595=1,A6595=0),H6595,0)+IF(A6595=2,H6595,0))*IF(E6595="SGD",1,IF(E6595="USD",Settings!$B$22,IF(E6595="HKD",Settings!$B$23,1))))</f>
        <v>0</v>
      </c>
      <c r="P6595">
        <f>IF(OR(B6595="",C6595="",E6595=""),0,IF(A6595=2,H6595*IF(E6595="SGD",1,IF(E6595="USD",Settings!$B$22,IF(E6595="HKD",Settings!$B$23,1))),0))</f>
        <v>0</v>
      </c>
      <c r="Q6595" s="312">
        <f>IF(OR(J6595="",G6595=""),"",G6595+ROW()/1000000)</f>
      </c>
      <c r="R6595" s="247">
        <f>IF(Q6595="","",SUMIFS(Txn[Signed Units],Txn[Key],J6595,Txn[Transaction Order],"&lt;="&amp;Q6595))</f>
      </c>
    </row>
    <row r="6596" spans="10:18" ht="15" customHeight="1" x14ac:dyDescent="0.15">
      <c r="J6596" s="246">
        <f>IF(OR(B6596="",C6596="",E6596=""),"",B6596&amp;":"&amp;C6596&amp;":"&amp;E6596)</f>
      </c>
      <c r="K6596" s="247">
        <f>IF(A6596="","",A6596*D6596)</f>
      </c>
      <c r="L6596" s="246">
        <f>IF(A6596="","",IF(OR(A6596=1,A6596=0),H6596,0))</f>
      </c>
      <c r="M6596" s="246">
        <f>IF(A6596="","",IF(A6596=-1,H6596,0))</f>
      </c>
      <c r="N6596">
        <f>IF(J6596="","",IF(E6596="SGD",1,IF(E6596="USD",Settings!$B$22,IF(E6596="HKD",Settings!$B$23,1))))</f>
      </c>
      <c r="O6596">
        <f>IF(OR(B6596="",C6596="",E6596=""),0,(IF(A6596=-1,H6596,0)-IF(OR(A6596=1,A6596=0),H6596,0)+IF(A6596=2,H6596,0))*IF(E6596="SGD",1,IF(E6596="USD",Settings!$B$22,IF(E6596="HKD",Settings!$B$23,1))))</f>
        <v>0</v>
      </c>
      <c r="P6596">
        <f>IF(OR(B6596="",C6596="",E6596=""),0,IF(A6596=2,H6596*IF(E6596="SGD",1,IF(E6596="USD",Settings!$B$22,IF(E6596="HKD",Settings!$B$23,1))),0))</f>
        <v>0</v>
      </c>
      <c r="Q6596" s="312">
        <f>IF(OR(J6596="",G6596=""),"",G6596+ROW()/1000000)</f>
      </c>
      <c r="R6596" s="247">
        <f>IF(Q6596="","",SUMIFS(Txn[Signed Units],Txn[Key],J6596,Txn[Transaction Order],"&lt;="&amp;Q6596))</f>
      </c>
    </row>
    <row r="6597" spans="10:18" ht="15" customHeight="1" x14ac:dyDescent="0.15">
      <c r="J6597" s="246">
        <f>IF(OR(B6597="",C6597="",E6597=""),"",B6597&amp;":"&amp;C6597&amp;":"&amp;E6597)</f>
      </c>
      <c r="K6597" s="247">
        <f>IF(A6597="","",A6597*D6597)</f>
      </c>
      <c r="L6597" s="246">
        <f>IF(A6597="","",IF(OR(A6597=1,A6597=0),H6597,0))</f>
      </c>
      <c r="M6597" s="246">
        <f>IF(A6597="","",IF(A6597=-1,H6597,0))</f>
      </c>
      <c r="N6597">
        <f>IF(J6597="","",IF(E6597="SGD",1,IF(E6597="USD",Settings!$B$22,IF(E6597="HKD",Settings!$B$23,1))))</f>
      </c>
      <c r="O6597">
        <f>IF(OR(B6597="",C6597="",E6597=""),0,(IF(A6597=-1,H6597,0)-IF(OR(A6597=1,A6597=0),H6597,0)+IF(A6597=2,H6597,0))*IF(E6597="SGD",1,IF(E6597="USD",Settings!$B$22,IF(E6597="HKD",Settings!$B$23,1))))</f>
        <v>0</v>
      </c>
      <c r="P6597">
        <f>IF(OR(B6597="",C6597="",E6597=""),0,IF(A6597=2,H6597*IF(E6597="SGD",1,IF(E6597="USD",Settings!$B$22,IF(E6597="HKD",Settings!$B$23,1))),0))</f>
        <v>0</v>
      </c>
      <c r="Q6597" s="312">
        <f>IF(OR(J6597="",G6597=""),"",G6597+ROW()/1000000)</f>
      </c>
      <c r="R6597" s="247">
        <f>IF(Q6597="","",SUMIFS(Txn[Signed Units],Txn[Key],J6597,Txn[Transaction Order],"&lt;="&amp;Q6597))</f>
      </c>
    </row>
    <row r="6598" spans="10:18" ht="15" customHeight="1" x14ac:dyDescent="0.15">
      <c r="J6598" s="246">
        <f>IF(OR(B6598="",C6598="",E6598=""),"",B6598&amp;":"&amp;C6598&amp;":"&amp;E6598)</f>
      </c>
      <c r="K6598" s="247">
        <f>IF(A6598="","",A6598*D6598)</f>
      </c>
      <c r="L6598" s="246">
        <f>IF(A6598="","",IF(OR(A6598=1,A6598=0),H6598,0))</f>
      </c>
      <c r="M6598" s="246">
        <f>IF(A6598="","",IF(A6598=-1,H6598,0))</f>
      </c>
      <c r="N6598">
        <f>IF(J6598="","",IF(E6598="SGD",1,IF(E6598="USD",Settings!$B$22,IF(E6598="HKD",Settings!$B$23,1))))</f>
      </c>
      <c r="O6598">
        <f>IF(OR(B6598="",C6598="",E6598=""),0,(IF(A6598=-1,H6598,0)-IF(OR(A6598=1,A6598=0),H6598,0)+IF(A6598=2,H6598,0))*IF(E6598="SGD",1,IF(E6598="USD",Settings!$B$22,IF(E6598="HKD",Settings!$B$23,1))))</f>
        <v>0</v>
      </c>
      <c r="P6598">
        <f>IF(OR(B6598="",C6598="",E6598=""),0,IF(A6598=2,H6598*IF(E6598="SGD",1,IF(E6598="USD",Settings!$B$22,IF(E6598="HKD",Settings!$B$23,1))),0))</f>
        <v>0</v>
      </c>
      <c r="Q6598" s="312">
        <f>IF(OR(J6598="",G6598=""),"",G6598+ROW()/1000000)</f>
      </c>
      <c r="R6598" s="247">
        <f>IF(Q6598="","",SUMIFS(Txn[Signed Units],Txn[Key],J6598,Txn[Transaction Order],"&lt;="&amp;Q6598))</f>
      </c>
    </row>
    <row r="6599" spans="10:18" ht="15" customHeight="1" x14ac:dyDescent="0.15">
      <c r="J6599" s="246">
        <f>IF(OR(B6599="",C6599="",E6599=""),"",B6599&amp;":"&amp;C6599&amp;":"&amp;E6599)</f>
      </c>
      <c r="K6599" s="247">
        <f>IF(A6599="","",A6599*D6599)</f>
      </c>
      <c r="L6599" s="246">
        <f>IF(A6599="","",IF(OR(A6599=1,A6599=0),H6599,0))</f>
      </c>
      <c r="M6599" s="246">
        <f>IF(A6599="","",IF(A6599=-1,H6599,0))</f>
      </c>
      <c r="N6599">
        <f>IF(J6599="","",IF(E6599="SGD",1,IF(E6599="USD",Settings!$B$22,IF(E6599="HKD",Settings!$B$23,1))))</f>
      </c>
      <c r="O6599">
        <f>IF(OR(B6599="",C6599="",E6599=""),0,(IF(A6599=-1,H6599,0)-IF(OR(A6599=1,A6599=0),H6599,0)+IF(A6599=2,H6599,0))*IF(E6599="SGD",1,IF(E6599="USD",Settings!$B$22,IF(E6599="HKD",Settings!$B$23,1))))</f>
        <v>0</v>
      </c>
      <c r="P6599">
        <f>IF(OR(B6599="",C6599="",E6599=""),0,IF(A6599=2,H6599*IF(E6599="SGD",1,IF(E6599="USD",Settings!$B$22,IF(E6599="HKD",Settings!$B$23,1))),0))</f>
        <v>0</v>
      </c>
      <c r="Q6599" s="312">
        <f>IF(OR(J6599="",G6599=""),"",G6599+ROW()/1000000)</f>
      </c>
      <c r="R6599" s="247">
        <f>IF(Q6599="","",SUMIFS(Txn[Signed Units],Txn[Key],J6599,Txn[Transaction Order],"&lt;="&amp;Q6599))</f>
      </c>
    </row>
    <row r="6600" spans="10:18" ht="15" customHeight="1" x14ac:dyDescent="0.15">
      <c r="J6600" s="246">
        <f>IF(OR(B6600="",C6600="",E6600=""),"",B6600&amp;":"&amp;C6600&amp;":"&amp;E6600)</f>
      </c>
      <c r="K6600" s="247">
        <f>IF(A6600="","",A6600*D6600)</f>
      </c>
      <c r="L6600" s="246">
        <f>IF(A6600="","",IF(OR(A6600=1,A6600=0),H6600,0))</f>
      </c>
      <c r="M6600" s="246">
        <f>IF(A6600="","",IF(A6600=-1,H6600,0))</f>
      </c>
      <c r="N6600">
        <f>IF(J6600="","",IF(E6600="SGD",1,IF(E6600="USD",Settings!$B$22,IF(E6600="HKD",Settings!$B$23,1))))</f>
      </c>
      <c r="O6600">
        <f>IF(OR(B6600="",C6600="",E6600=""),0,(IF(A6600=-1,H6600,0)-IF(OR(A6600=1,A6600=0),H6600,0)+IF(A6600=2,H6600,0))*IF(E6600="SGD",1,IF(E6600="USD",Settings!$B$22,IF(E6600="HKD",Settings!$B$23,1))))</f>
        <v>0</v>
      </c>
      <c r="P6600">
        <f>IF(OR(B6600="",C6600="",E6600=""),0,IF(A6600=2,H6600*IF(E6600="SGD",1,IF(E6600="USD",Settings!$B$22,IF(E6600="HKD",Settings!$B$23,1))),0))</f>
        <v>0</v>
      </c>
      <c r="Q6600" s="312">
        <f>IF(OR(J6600="",G6600=""),"",G6600+ROW()/1000000)</f>
      </c>
      <c r="R6600" s="247">
        <f>IF(Q6600="","",SUMIFS(Txn[Signed Units],Txn[Key],J6600,Txn[Transaction Order],"&lt;="&amp;Q6600))</f>
      </c>
    </row>
    <row r="6601" spans="10:18" ht="15" customHeight="1" x14ac:dyDescent="0.15">
      <c r="J6601" s="246">
        <f>IF(OR(B6601="",C6601="",E6601=""),"",B6601&amp;":"&amp;C6601&amp;":"&amp;E6601)</f>
      </c>
      <c r="K6601" s="247">
        <f>IF(A6601="","",A6601*D6601)</f>
      </c>
      <c r="L6601" s="246">
        <f>IF(A6601="","",IF(OR(A6601=1,A6601=0),H6601,0))</f>
      </c>
      <c r="M6601" s="246">
        <f>IF(A6601="","",IF(A6601=-1,H6601,0))</f>
      </c>
      <c r="N6601">
        <f>IF(J6601="","",IF(E6601="SGD",1,IF(E6601="USD",Settings!$B$22,IF(E6601="HKD",Settings!$B$23,1))))</f>
      </c>
      <c r="O6601">
        <f>IF(OR(B6601="",C6601="",E6601=""),0,(IF(A6601=-1,H6601,0)-IF(OR(A6601=1,A6601=0),H6601,0)+IF(A6601=2,H6601,0))*IF(E6601="SGD",1,IF(E6601="USD",Settings!$B$22,IF(E6601="HKD",Settings!$B$23,1))))</f>
        <v>0</v>
      </c>
      <c r="P6601">
        <f>IF(OR(B6601="",C6601="",E6601=""),0,IF(A6601=2,H6601*IF(E6601="SGD",1,IF(E6601="USD",Settings!$B$22,IF(E6601="HKD",Settings!$B$23,1))),0))</f>
        <v>0</v>
      </c>
      <c r="Q6601" s="312">
        <f>IF(OR(J6601="",G6601=""),"",G6601+ROW()/1000000)</f>
      </c>
      <c r="R6601" s="247">
        <f>IF(Q6601="","",SUMIFS(Txn[Signed Units],Txn[Key],J6601,Txn[Transaction Order],"&lt;="&amp;Q6601))</f>
      </c>
    </row>
    <row r="6602" spans="10:18" ht="15" customHeight="1" x14ac:dyDescent="0.15">
      <c r="J6602" s="246">
        <f>IF(OR(B6602="",C6602="",E6602=""),"",B6602&amp;":"&amp;C6602&amp;":"&amp;E6602)</f>
      </c>
      <c r="K6602" s="247">
        <f>IF(A6602="","",A6602*D6602)</f>
      </c>
      <c r="L6602" s="246">
        <f>IF(A6602="","",IF(OR(A6602=1,A6602=0),H6602,0))</f>
      </c>
      <c r="M6602" s="246">
        <f>IF(A6602="","",IF(A6602=-1,H6602,0))</f>
      </c>
      <c r="N6602">
        <f>IF(J6602="","",IF(E6602="SGD",1,IF(E6602="USD",Settings!$B$22,IF(E6602="HKD",Settings!$B$23,1))))</f>
      </c>
      <c r="O6602">
        <f>IF(OR(B6602="",C6602="",E6602=""),0,(IF(A6602=-1,H6602,0)-IF(OR(A6602=1,A6602=0),H6602,0)+IF(A6602=2,H6602,0))*IF(E6602="SGD",1,IF(E6602="USD",Settings!$B$22,IF(E6602="HKD",Settings!$B$23,1))))</f>
        <v>0</v>
      </c>
      <c r="P6602">
        <f>IF(OR(B6602="",C6602="",E6602=""),0,IF(A6602=2,H6602*IF(E6602="SGD",1,IF(E6602="USD",Settings!$B$22,IF(E6602="HKD",Settings!$B$23,1))),0))</f>
        <v>0</v>
      </c>
      <c r="Q6602" s="312">
        <f>IF(OR(J6602="",G6602=""),"",G6602+ROW()/1000000)</f>
      </c>
      <c r="R6602" s="247">
        <f>IF(Q6602="","",SUMIFS(Txn[Signed Units],Txn[Key],J6602,Txn[Transaction Order],"&lt;="&amp;Q6602))</f>
      </c>
    </row>
    <row r="6603" spans="10:18" ht="15" customHeight="1" x14ac:dyDescent="0.15">
      <c r="J6603" s="246">
        <f>IF(OR(B6603="",C6603="",E6603=""),"",B6603&amp;":"&amp;C6603&amp;":"&amp;E6603)</f>
      </c>
      <c r="K6603" s="247">
        <f>IF(A6603="","",A6603*D6603)</f>
      </c>
      <c r="L6603" s="246">
        <f>IF(A6603="","",IF(OR(A6603=1,A6603=0),H6603,0))</f>
      </c>
      <c r="M6603" s="246">
        <f>IF(A6603="","",IF(A6603=-1,H6603,0))</f>
      </c>
      <c r="N6603">
        <f>IF(J6603="","",IF(E6603="SGD",1,IF(E6603="USD",Settings!$B$22,IF(E6603="HKD",Settings!$B$23,1))))</f>
      </c>
      <c r="O6603">
        <f>IF(OR(B6603="",C6603="",E6603=""),0,(IF(A6603=-1,H6603,0)-IF(OR(A6603=1,A6603=0),H6603,0)+IF(A6603=2,H6603,0))*IF(E6603="SGD",1,IF(E6603="USD",Settings!$B$22,IF(E6603="HKD",Settings!$B$23,1))))</f>
        <v>0</v>
      </c>
      <c r="P6603">
        <f>IF(OR(B6603="",C6603="",E6603=""),0,IF(A6603=2,H6603*IF(E6603="SGD",1,IF(E6603="USD",Settings!$B$22,IF(E6603="HKD",Settings!$B$23,1))),0))</f>
        <v>0</v>
      </c>
      <c r="Q6603" s="312">
        <f>IF(OR(J6603="",G6603=""),"",G6603+ROW()/1000000)</f>
      </c>
      <c r="R6603" s="247">
        <f>IF(Q6603="","",SUMIFS(Txn[Signed Units],Txn[Key],J6603,Txn[Transaction Order],"&lt;="&amp;Q6603))</f>
      </c>
    </row>
    <row r="6604" spans="10:18" ht="15" customHeight="1" x14ac:dyDescent="0.15">
      <c r="J6604" s="246">
        <f>IF(OR(B6604="",C6604="",E6604=""),"",B6604&amp;":"&amp;C6604&amp;":"&amp;E6604)</f>
      </c>
      <c r="K6604" s="247">
        <f>IF(A6604="","",A6604*D6604)</f>
      </c>
      <c r="L6604" s="246">
        <f>IF(A6604="","",IF(OR(A6604=1,A6604=0),H6604,0))</f>
      </c>
      <c r="M6604" s="246">
        <f>IF(A6604="","",IF(A6604=-1,H6604,0))</f>
      </c>
      <c r="N6604">
        <f>IF(J6604="","",IF(E6604="SGD",1,IF(E6604="USD",Settings!$B$22,IF(E6604="HKD",Settings!$B$23,1))))</f>
      </c>
      <c r="O6604">
        <f>IF(OR(B6604="",C6604="",E6604=""),0,(IF(A6604=-1,H6604,0)-IF(OR(A6604=1,A6604=0),H6604,0)+IF(A6604=2,H6604,0))*IF(E6604="SGD",1,IF(E6604="USD",Settings!$B$22,IF(E6604="HKD",Settings!$B$23,1))))</f>
        <v>0</v>
      </c>
      <c r="P6604">
        <f>IF(OR(B6604="",C6604="",E6604=""),0,IF(A6604=2,H6604*IF(E6604="SGD",1,IF(E6604="USD",Settings!$B$22,IF(E6604="HKD",Settings!$B$23,1))),0))</f>
        <v>0</v>
      </c>
      <c r="Q6604" s="312">
        <f>IF(OR(J6604="",G6604=""),"",G6604+ROW()/1000000)</f>
      </c>
      <c r="R6604" s="247">
        <f>IF(Q6604="","",SUMIFS(Txn[Signed Units],Txn[Key],J6604,Txn[Transaction Order],"&lt;="&amp;Q6604))</f>
      </c>
    </row>
    <row r="6605" spans="10:18" ht="15" customHeight="1" x14ac:dyDescent="0.15">
      <c r="J6605" s="246">
        <f>IF(OR(B6605="",C6605="",E6605=""),"",B6605&amp;":"&amp;C6605&amp;":"&amp;E6605)</f>
      </c>
      <c r="K6605" s="247">
        <f>IF(A6605="","",A6605*D6605)</f>
      </c>
      <c r="L6605" s="246">
        <f>IF(A6605="","",IF(OR(A6605=1,A6605=0),H6605,0))</f>
      </c>
      <c r="M6605" s="246">
        <f>IF(A6605="","",IF(A6605=-1,H6605,0))</f>
      </c>
      <c r="N6605">
        <f>IF(J6605="","",IF(E6605="SGD",1,IF(E6605="USD",Settings!$B$22,IF(E6605="HKD",Settings!$B$23,1))))</f>
      </c>
      <c r="O6605">
        <f>IF(OR(B6605="",C6605="",E6605=""),0,(IF(A6605=-1,H6605,0)-IF(OR(A6605=1,A6605=0),H6605,0)+IF(A6605=2,H6605,0))*IF(E6605="SGD",1,IF(E6605="USD",Settings!$B$22,IF(E6605="HKD",Settings!$B$23,1))))</f>
        <v>0</v>
      </c>
      <c r="P6605">
        <f>IF(OR(B6605="",C6605="",E6605=""),0,IF(A6605=2,H6605*IF(E6605="SGD",1,IF(E6605="USD",Settings!$B$22,IF(E6605="HKD",Settings!$B$23,1))),0))</f>
        <v>0</v>
      </c>
      <c r="Q6605" s="312">
        <f>IF(OR(J6605="",G6605=""),"",G6605+ROW()/1000000)</f>
      </c>
      <c r="R6605" s="247">
        <f>IF(Q6605="","",SUMIFS(Txn[Signed Units],Txn[Key],J6605,Txn[Transaction Order],"&lt;="&amp;Q6605))</f>
      </c>
    </row>
    <row r="6606" spans="10:18" ht="15" customHeight="1" x14ac:dyDescent="0.15">
      <c r="J6606" s="246">
        <f>IF(OR(B6606="",C6606="",E6606=""),"",B6606&amp;":"&amp;C6606&amp;":"&amp;E6606)</f>
      </c>
      <c r="K6606" s="247">
        <f>IF(A6606="","",A6606*D6606)</f>
      </c>
      <c r="L6606" s="246">
        <f>IF(A6606="","",IF(OR(A6606=1,A6606=0),H6606,0))</f>
      </c>
      <c r="M6606" s="246">
        <f>IF(A6606="","",IF(A6606=-1,H6606,0))</f>
      </c>
      <c r="N6606">
        <f>IF(J6606="","",IF(E6606="SGD",1,IF(E6606="USD",Settings!$B$22,IF(E6606="HKD",Settings!$B$23,1))))</f>
      </c>
      <c r="O6606">
        <f>IF(OR(B6606="",C6606="",E6606=""),0,(IF(A6606=-1,H6606,0)-IF(OR(A6606=1,A6606=0),H6606,0)+IF(A6606=2,H6606,0))*IF(E6606="SGD",1,IF(E6606="USD",Settings!$B$22,IF(E6606="HKD",Settings!$B$23,1))))</f>
        <v>0</v>
      </c>
      <c r="P6606">
        <f>IF(OR(B6606="",C6606="",E6606=""),0,IF(A6606=2,H6606*IF(E6606="SGD",1,IF(E6606="USD",Settings!$B$22,IF(E6606="HKD",Settings!$B$23,1))),0))</f>
        <v>0</v>
      </c>
      <c r="Q6606" s="312">
        <f>IF(OR(J6606="",G6606=""),"",G6606+ROW()/1000000)</f>
      </c>
      <c r="R6606" s="247">
        <f>IF(Q6606="","",SUMIFS(Txn[Signed Units],Txn[Key],J6606,Txn[Transaction Order],"&lt;="&amp;Q6606))</f>
      </c>
    </row>
    <row r="6607" spans="10:18" ht="15" customHeight="1" x14ac:dyDescent="0.15">
      <c r="J6607" s="246">
        <f>IF(OR(B6607="",C6607="",E6607=""),"",B6607&amp;":"&amp;C6607&amp;":"&amp;E6607)</f>
      </c>
      <c r="K6607" s="247">
        <f>IF(A6607="","",A6607*D6607)</f>
      </c>
      <c r="L6607" s="246">
        <f>IF(A6607="","",IF(OR(A6607=1,A6607=0),H6607,0))</f>
      </c>
      <c r="M6607" s="246">
        <f>IF(A6607="","",IF(A6607=-1,H6607,0))</f>
      </c>
      <c r="N6607">
        <f>IF(J6607="","",IF(E6607="SGD",1,IF(E6607="USD",Settings!$B$22,IF(E6607="HKD",Settings!$B$23,1))))</f>
      </c>
      <c r="O6607">
        <f>IF(OR(B6607="",C6607="",E6607=""),0,(IF(A6607=-1,H6607,0)-IF(OR(A6607=1,A6607=0),H6607,0)+IF(A6607=2,H6607,0))*IF(E6607="SGD",1,IF(E6607="USD",Settings!$B$22,IF(E6607="HKD",Settings!$B$23,1))))</f>
        <v>0</v>
      </c>
      <c r="P6607">
        <f>IF(OR(B6607="",C6607="",E6607=""),0,IF(A6607=2,H6607*IF(E6607="SGD",1,IF(E6607="USD",Settings!$B$22,IF(E6607="HKD",Settings!$B$23,1))),0))</f>
        <v>0</v>
      </c>
      <c r="Q6607" s="312">
        <f>IF(OR(J6607="",G6607=""),"",G6607+ROW()/1000000)</f>
      </c>
      <c r="R6607" s="247">
        <f>IF(Q6607="","",SUMIFS(Txn[Signed Units],Txn[Key],J6607,Txn[Transaction Order],"&lt;="&amp;Q6607))</f>
      </c>
    </row>
    <row r="6608" spans="10:18" ht="15" customHeight="1" x14ac:dyDescent="0.15">
      <c r="J6608" s="246">
        <f>IF(OR(B6608="",C6608="",E6608=""),"",B6608&amp;":"&amp;C6608&amp;":"&amp;E6608)</f>
      </c>
      <c r="K6608" s="247">
        <f>IF(A6608="","",A6608*D6608)</f>
      </c>
      <c r="L6608" s="246">
        <f>IF(A6608="","",IF(OR(A6608=1,A6608=0),H6608,0))</f>
      </c>
      <c r="M6608" s="246">
        <f>IF(A6608="","",IF(A6608=-1,H6608,0))</f>
      </c>
      <c r="N6608">
        <f>IF(J6608="","",IF(E6608="SGD",1,IF(E6608="USD",Settings!$B$22,IF(E6608="HKD",Settings!$B$23,1))))</f>
      </c>
      <c r="O6608">
        <f>IF(OR(B6608="",C6608="",E6608=""),0,(IF(A6608=-1,H6608,0)-IF(OR(A6608=1,A6608=0),H6608,0)+IF(A6608=2,H6608,0))*IF(E6608="SGD",1,IF(E6608="USD",Settings!$B$22,IF(E6608="HKD",Settings!$B$23,1))))</f>
        <v>0</v>
      </c>
      <c r="P6608">
        <f>IF(OR(B6608="",C6608="",E6608=""),0,IF(A6608=2,H6608*IF(E6608="SGD",1,IF(E6608="USD",Settings!$B$22,IF(E6608="HKD",Settings!$B$23,1))),0))</f>
        <v>0</v>
      </c>
      <c r="Q6608" s="312">
        <f>IF(OR(J6608="",G6608=""),"",G6608+ROW()/1000000)</f>
      </c>
      <c r="R6608" s="247">
        <f>IF(Q6608="","",SUMIFS(Txn[Signed Units],Txn[Key],J6608,Txn[Transaction Order],"&lt;="&amp;Q6608))</f>
      </c>
    </row>
    <row r="6609" spans="10:18" ht="15" customHeight="1" x14ac:dyDescent="0.15">
      <c r="J6609" s="246">
        <f>IF(OR(B6609="",C6609="",E6609=""),"",B6609&amp;":"&amp;C6609&amp;":"&amp;E6609)</f>
      </c>
      <c r="K6609" s="247">
        <f>IF(A6609="","",A6609*D6609)</f>
      </c>
      <c r="L6609" s="246">
        <f>IF(A6609="","",IF(OR(A6609=1,A6609=0),H6609,0))</f>
      </c>
      <c r="M6609" s="246">
        <f>IF(A6609="","",IF(A6609=-1,H6609,0))</f>
      </c>
      <c r="N6609">
        <f>IF(J6609="","",IF(E6609="SGD",1,IF(E6609="USD",Settings!$B$22,IF(E6609="HKD",Settings!$B$23,1))))</f>
      </c>
      <c r="O6609">
        <f>IF(OR(B6609="",C6609="",E6609=""),0,(IF(A6609=-1,H6609,0)-IF(OR(A6609=1,A6609=0),H6609,0)+IF(A6609=2,H6609,0))*IF(E6609="SGD",1,IF(E6609="USD",Settings!$B$22,IF(E6609="HKD",Settings!$B$23,1))))</f>
        <v>0</v>
      </c>
      <c r="P6609">
        <f>IF(OR(B6609="",C6609="",E6609=""),0,IF(A6609=2,H6609*IF(E6609="SGD",1,IF(E6609="USD",Settings!$B$22,IF(E6609="HKD",Settings!$B$23,1))),0))</f>
        <v>0</v>
      </c>
      <c r="Q6609" s="312">
        <f>IF(OR(J6609="",G6609=""),"",G6609+ROW()/1000000)</f>
      </c>
      <c r="R6609" s="247">
        <f>IF(Q6609="","",SUMIFS(Txn[Signed Units],Txn[Key],J6609,Txn[Transaction Order],"&lt;="&amp;Q6609))</f>
      </c>
    </row>
    <row r="6610" spans="10:18" ht="15" customHeight="1" x14ac:dyDescent="0.15">
      <c r="J6610" s="246">
        <f>IF(OR(B6610="",C6610="",E6610=""),"",B6610&amp;":"&amp;C6610&amp;":"&amp;E6610)</f>
      </c>
      <c r="K6610" s="247">
        <f>IF(A6610="","",A6610*D6610)</f>
      </c>
      <c r="L6610" s="246">
        <f>IF(A6610="","",IF(OR(A6610=1,A6610=0),H6610,0))</f>
      </c>
      <c r="M6610" s="246">
        <f>IF(A6610="","",IF(A6610=-1,H6610,0))</f>
      </c>
      <c r="N6610">
        <f>IF(J6610="","",IF(E6610="SGD",1,IF(E6610="USD",Settings!$B$22,IF(E6610="HKD",Settings!$B$23,1))))</f>
      </c>
      <c r="O6610">
        <f>IF(OR(B6610="",C6610="",E6610=""),0,(IF(A6610=-1,H6610,0)-IF(OR(A6610=1,A6610=0),H6610,0)+IF(A6610=2,H6610,0))*IF(E6610="SGD",1,IF(E6610="USD",Settings!$B$22,IF(E6610="HKD",Settings!$B$23,1))))</f>
        <v>0</v>
      </c>
      <c r="P6610">
        <f>IF(OR(B6610="",C6610="",E6610=""),0,IF(A6610=2,H6610*IF(E6610="SGD",1,IF(E6610="USD",Settings!$B$22,IF(E6610="HKD",Settings!$B$23,1))),0))</f>
        <v>0</v>
      </c>
      <c r="Q6610" s="312">
        <f>IF(OR(J6610="",G6610=""),"",G6610+ROW()/1000000)</f>
      </c>
      <c r="R6610" s="247">
        <f>IF(Q6610="","",SUMIFS(Txn[Signed Units],Txn[Key],J6610,Txn[Transaction Order],"&lt;="&amp;Q6610))</f>
      </c>
    </row>
    <row r="6611" spans="10:18" ht="15" customHeight="1" x14ac:dyDescent="0.15">
      <c r="J6611" s="246">
        <f>IF(OR(B6611="",C6611="",E6611=""),"",B6611&amp;":"&amp;C6611&amp;":"&amp;E6611)</f>
      </c>
      <c r="K6611" s="247">
        <f>IF(A6611="","",A6611*D6611)</f>
      </c>
      <c r="L6611" s="246">
        <f>IF(A6611="","",IF(OR(A6611=1,A6611=0),H6611,0))</f>
      </c>
      <c r="M6611" s="246">
        <f>IF(A6611="","",IF(A6611=-1,H6611,0))</f>
      </c>
      <c r="N6611">
        <f>IF(J6611="","",IF(E6611="SGD",1,IF(E6611="USD",Settings!$B$22,IF(E6611="HKD",Settings!$B$23,1))))</f>
      </c>
      <c r="O6611">
        <f>IF(OR(B6611="",C6611="",E6611=""),0,(IF(A6611=-1,H6611,0)-IF(OR(A6611=1,A6611=0),H6611,0)+IF(A6611=2,H6611,0))*IF(E6611="SGD",1,IF(E6611="USD",Settings!$B$22,IF(E6611="HKD",Settings!$B$23,1))))</f>
        <v>0</v>
      </c>
      <c r="P6611">
        <f>IF(OR(B6611="",C6611="",E6611=""),0,IF(A6611=2,H6611*IF(E6611="SGD",1,IF(E6611="USD",Settings!$B$22,IF(E6611="HKD",Settings!$B$23,1))),0))</f>
        <v>0</v>
      </c>
      <c r="Q6611" s="312">
        <f>IF(OR(J6611="",G6611=""),"",G6611+ROW()/1000000)</f>
      </c>
      <c r="R6611" s="247">
        <f>IF(Q6611="","",SUMIFS(Txn[Signed Units],Txn[Key],J6611,Txn[Transaction Order],"&lt;="&amp;Q6611))</f>
      </c>
    </row>
    <row r="6612" spans="10:18" ht="15" customHeight="1" x14ac:dyDescent="0.15">
      <c r="J6612" s="246">
        <f>IF(OR(B6612="",C6612="",E6612=""),"",B6612&amp;":"&amp;C6612&amp;":"&amp;E6612)</f>
      </c>
      <c r="K6612" s="247">
        <f>IF(A6612="","",A6612*D6612)</f>
      </c>
      <c r="L6612" s="246">
        <f>IF(A6612="","",IF(OR(A6612=1,A6612=0),H6612,0))</f>
      </c>
      <c r="M6612" s="246">
        <f>IF(A6612="","",IF(A6612=-1,H6612,0))</f>
      </c>
      <c r="N6612">
        <f>IF(J6612="","",IF(E6612="SGD",1,IF(E6612="USD",Settings!$B$22,IF(E6612="HKD",Settings!$B$23,1))))</f>
      </c>
      <c r="O6612">
        <f>IF(OR(B6612="",C6612="",E6612=""),0,(IF(A6612=-1,H6612,0)-IF(OR(A6612=1,A6612=0),H6612,0)+IF(A6612=2,H6612,0))*IF(E6612="SGD",1,IF(E6612="USD",Settings!$B$22,IF(E6612="HKD",Settings!$B$23,1))))</f>
        <v>0</v>
      </c>
      <c r="P6612">
        <f>IF(OR(B6612="",C6612="",E6612=""),0,IF(A6612=2,H6612*IF(E6612="SGD",1,IF(E6612="USD",Settings!$B$22,IF(E6612="HKD",Settings!$B$23,1))),0))</f>
        <v>0</v>
      </c>
      <c r="Q6612" s="312">
        <f>IF(OR(J6612="",G6612=""),"",G6612+ROW()/1000000)</f>
      </c>
      <c r="R6612" s="247">
        <f>IF(Q6612="","",SUMIFS(Txn[Signed Units],Txn[Key],J6612,Txn[Transaction Order],"&lt;="&amp;Q6612))</f>
      </c>
    </row>
    <row r="6613" spans="10:18" ht="15" customHeight="1" x14ac:dyDescent="0.15">
      <c r="J6613" s="246">
        <f>IF(OR(B6613="",C6613="",E6613=""),"",B6613&amp;":"&amp;C6613&amp;":"&amp;E6613)</f>
      </c>
      <c r="K6613" s="247">
        <f>IF(A6613="","",A6613*D6613)</f>
      </c>
      <c r="L6613" s="246">
        <f>IF(A6613="","",IF(OR(A6613=1,A6613=0),H6613,0))</f>
      </c>
      <c r="M6613" s="246">
        <f>IF(A6613="","",IF(A6613=-1,H6613,0))</f>
      </c>
      <c r="N6613">
        <f>IF(J6613="","",IF(E6613="SGD",1,IF(E6613="USD",Settings!$B$22,IF(E6613="HKD",Settings!$B$23,1))))</f>
      </c>
      <c r="O6613">
        <f>IF(OR(B6613="",C6613="",E6613=""),0,(IF(A6613=-1,H6613,0)-IF(OR(A6613=1,A6613=0),H6613,0)+IF(A6613=2,H6613,0))*IF(E6613="SGD",1,IF(E6613="USD",Settings!$B$22,IF(E6613="HKD",Settings!$B$23,1))))</f>
        <v>0</v>
      </c>
      <c r="P6613">
        <f>IF(OR(B6613="",C6613="",E6613=""),0,IF(A6613=2,H6613*IF(E6613="SGD",1,IF(E6613="USD",Settings!$B$22,IF(E6613="HKD",Settings!$B$23,1))),0))</f>
        <v>0</v>
      </c>
      <c r="Q6613" s="312">
        <f>IF(OR(J6613="",G6613=""),"",G6613+ROW()/1000000)</f>
      </c>
      <c r="R6613" s="247">
        <f>IF(Q6613="","",SUMIFS(Txn[Signed Units],Txn[Key],J6613,Txn[Transaction Order],"&lt;="&amp;Q6613))</f>
      </c>
    </row>
    <row r="6614" spans="10:18" ht="15" customHeight="1" x14ac:dyDescent="0.15">
      <c r="J6614" s="246">
        <f>IF(OR(B6614="",C6614="",E6614=""),"",B6614&amp;":"&amp;C6614&amp;":"&amp;E6614)</f>
      </c>
      <c r="K6614" s="247">
        <f>IF(A6614="","",A6614*D6614)</f>
      </c>
      <c r="L6614" s="246">
        <f>IF(A6614="","",IF(OR(A6614=1,A6614=0),H6614,0))</f>
      </c>
      <c r="M6614" s="246">
        <f>IF(A6614="","",IF(A6614=-1,H6614,0))</f>
      </c>
      <c r="N6614">
        <f>IF(J6614="","",IF(E6614="SGD",1,IF(E6614="USD",Settings!$B$22,IF(E6614="HKD",Settings!$B$23,1))))</f>
      </c>
      <c r="O6614">
        <f>IF(OR(B6614="",C6614="",E6614=""),0,(IF(A6614=-1,H6614,0)-IF(OR(A6614=1,A6614=0),H6614,0)+IF(A6614=2,H6614,0))*IF(E6614="SGD",1,IF(E6614="USD",Settings!$B$22,IF(E6614="HKD",Settings!$B$23,1))))</f>
        <v>0</v>
      </c>
      <c r="P6614">
        <f>IF(OR(B6614="",C6614="",E6614=""),0,IF(A6614=2,H6614*IF(E6614="SGD",1,IF(E6614="USD",Settings!$B$22,IF(E6614="HKD",Settings!$B$23,1))),0))</f>
        <v>0</v>
      </c>
      <c r="Q6614" s="312">
        <f>IF(OR(J6614="",G6614=""),"",G6614+ROW()/1000000)</f>
      </c>
      <c r="R6614" s="247">
        <f>IF(Q6614="","",SUMIFS(Txn[Signed Units],Txn[Key],J6614,Txn[Transaction Order],"&lt;="&amp;Q6614))</f>
      </c>
    </row>
    <row r="6615" spans="10:18" ht="15" customHeight="1" x14ac:dyDescent="0.15">
      <c r="J6615" s="246">
        <f>IF(OR(B6615="",C6615="",E6615=""),"",B6615&amp;":"&amp;C6615&amp;":"&amp;E6615)</f>
      </c>
      <c r="K6615" s="247">
        <f>IF(A6615="","",A6615*D6615)</f>
      </c>
      <c r="L6615" s="246">
        <f>IF(A6615="","",IF(OR(A6615=1,A6615=0),H6615,0))</f>
      </c>
      <c r="M6615" s="246">
        <f>IF(A6615="","",IF(A6615=-1,H6615,0))</f>
      </c>
      <c r="N6615">
        <f>IF(J6615="","",IF(E6615="SGD",1,IF(E6615="USD",Settings!$B$22,IF(E6615="HKD",Settings!$B$23,1))))</f>
      </c>
      <c r="O6615">
        <f>IF(OR(B6615="",C6615="",E6615=""),0,(IF(A6615=-1,H6615,0)-IF(OR(A6615=1,A6615=0),H6615,0)+IF(A6615=2,H6615,0))*IF(E6615="SGD",1,IF(E6615="USD",Settings!$B$22,IF(E6615="HKD",Settings!$B$23,1))))</f>
        <v>0</v>
      </c>
      <c r="P6615">
        <f>IF(OR(B6615="",C6615="",E6615=""),0,IF(A6615=2,H6615*IF(E6615="SGD",1,IF(E6615="USD",Settings!$B$22,IF(E6615="HKD",Settings!$B$23,1))),0))</f>
        <v>0</v>
      </c>
      <c r="Q6615" s="312">
        <f>IF(OR(J6615="",G6615=""),"",G6615+ROW()/1000000)</f>
      </c>
      <c r="R6615" s="247">
        <f>IF(Q6615="","",SUMIFS(Txn[Signed Units],Txn[Key],J6615,Txn[Transaction Order],"&lt;="&amp;Q6615))</f>
      </c>
    </row>
    <row r="6616" spans="10:18" ht="15" customHeight="1" x14ac:dyDescent="0.15">
      <c r="J6616" s="246">
        <f>IF(OR(B6616="",C6616="",E6616=""),"",B6616&amp;":"&amp;C6616&amp;":"&amp;E6616)</f>
      </c>
      <c r="K6616" s="247">
        <f>IF(A6616="","",A6616*D6616)</f>
      </c>
      <c r="L6616" s="246">
        <f>IF(A6616="","",IF(OR(A6616=1,A6616=0),H6616,0))</f>
      </c>
      <c r="M6616" s="246">
        <f>IF(A6616="","",IF(A6616=-1,H6616,0))</f>
      </c>
      <c r="N6616">
        <f>IF(J6616="","",IF(E6616="SGD",1,IF(E6616="USD",Settings!$B$22,IF(E6616="HKD",Settings!$B$23,1))))</f>
      </c>
      <c r="O6616">
        <f>IF(OR(B6616="",C6616="",E6616=""),0,(IF(A6616=-1,H6616,0)-IF(OR(A6616=1,A6616=0),H6616,0)+IF(A6616=2,H6616,0))*IF(E6616="SGD",1,IF(E6616="USD",Settings!$B$22,IF(E6616="HKD",Settings!$B$23,1))))</f>
        <v>0</v>
      </c>
      <c r="P6616">
        <f>IF(OR(B6616="",C6616="",E6616=""),0,IF(A6616=2,H6616*IF(E6616="SGD",1,IF(E6616="USD",Settings!$B$22,IF(E6616="HKD",Settings!$B$23,1))),0))</f>
        <v>0</v>
      </c>
      <c r="Q6616" s="312">
        <f>IF(OR(J6616="",G6616=""),"",G6616+ROW()/1000000)</f>
      </c>
      <c r="R6616" s="247">
        <f>IF(Q6616="","",SUMIFS(Txn[Signed Units],Txn[Key],J6616,Txn[Transaction Order],"&lt;="&amp;Q6616))</f>
      </c>
    </row>
    <row r="6617" spans="10:18" ht="15" customHeight="1" x14ac:dyDescent="0.15">
      <c r="J6617" s="246">
        <f>IF(OR(B6617="",C6617="",E6617=""),"",B6617&amp;":"&amp;C6617&amp;":"&amp;E6617)</f>
      </c>
      <c r="K6617" s="247">
        <f>IF(A6617="","",A6617*D6617)</f>
      </c>
      <c r="L6617" s="246">
        <f>IF(A6617="","",IF(OR(A6617=1,A6617=0),H6617,0))</f>
      </c>
      <c r="M6617" s="246">
        <f>IF(A6617="","",IF(A6617=-1,H6617,0))</f>
      </c>
      <c r="N6617">
        <f>IF(J6617="","",IF(E6617="SGD",1,IF(E6617="USD",Settings!$B$22,IF(E6617="HKD",Settings!$B$23,1))))</f>
      </c>
      <c r="O6617">
        <f>IF(OR(B6617="",C6617="",E6617=""),0,(IF(A6617=-1,H6617,0)-IF(OR(A6617=1,A6617=0),H6617,0)+IF(A6617=2,H6617,0))*IF(E6617="SGD",1,IF(E6617="USD",Settings!$B$22,IF(E6617="HKD",Settings!$B$23,1))))</f>
        <v>0</v>
      </c>
      <c r="P6617">
        <f>IF(OR(B6617="",C6617="",E6617=""),0,IF(A6617=2,H6617*IF(E6617="SGD",1,IF(E6617="USD",Settings!$B$22,IF(E6617="HKD",Settings!$B$23,1))),0))</f>
        <v>0</v>
      </c>
      <c r="Q6617" s="312">
        <f>IF(OR(J6617="",G6617=""),"",G6617+ROW()/1000000)</f>
      </c>
      <c r="R6617" s="247">
        <f>IF(Q6617="","",SUMIFS(Txn[Signed Units],Txn[Key],J6617,Txn[Transaction Order],"&lt;="&amp;Q6617))</f>
      </c>
    </row>
    <row r="6618" spans="10:18" ht="15" customHeight="1" x14ac:dyDescent="0.15">
      <c r="J6618" s="246">
        <f>IF(OR(B6618="",C6618="",E6618=""),"",B6618&amp;":"&amp;C6618&amp;":"&amp;E6618)</f>
      </c>
      <c r="K6618" s="247">
        <f>IF(A6618="","",A6618*D6618)</f>
      </c>
      <c r="L6618" s="246">
        <f>IF(A6618="","",IF(OR(A6618=1,A6618=0),H6618,0))</f>
      </c>
      <c r="M6618" s="246">
        <f>IF(A6618="","",IF(A6618=-1,H6618,0))</f>
      </c>
      <c r="N6618">
        <f>IF(J6618="","",IF(E6618="SGD",1,IF(E6618="USD",Settings!$B$22,IF(E6618="HKD",Settings!$B$23,1))))</f>
      </c>
      <c r="O6618">
        <f>IF(OR(B6618="",C6618="",E6618=""),0,(IF(A6618=-1,H6618,0)-IF(OR(A6618=1,A6618=0),H6618,0)+IF(A6618=2,H6618,0))*IF(E6618="SGD",1,IF(E6618="USD",Settings!$B$22,IF(E6618="HKD",Settings!$B$23,1))))</f>
        <v>0</v>
      </c>
      <c r="P6618">
        <f>IF(OR(B6618="",C6618="",E6618=""),0,IF(A6618=2,H6618*IF(E6618="SGD",1,IF(E6618="USD",Settings!$B$22,IF(E6618="HKD",Settings!$B$23,1))),0))</f>
        <v>0</v>
      </c>
      <c r="Q6618" s="312">
        <f>IF(OR(J6618="",G6618=""),"",G6618+ROW()/1000000)</f>
      </c>
      <c r="R6618" s="247">
        <f>IF(Q6618="","",SUMIFS(Txn[Signed Units],Txn[Key],J6618,Txn[Transaction Order],"&lt;="&amp;Q6618))</f>
      </c>
    </row>
    <row r="6619" spans="10:18" ht="15" customHeight="1" x14ac:dyDescent="0.15">
      <c r="J6619" s="246">
        <f>IF(OR(B6619="",C6619="",E6619=""),"",B6619&amp;":"&amp;C6619&amp;":"&amp;E6619)</f>
      </c>
      <c r="K6619" s="247">
        <f>IF(A6619="","",A6619*D6619)</f>
      </c>
      <c r="L6619" s="246">
        <f>IF(A6619="","",IF(OR(A6619=1,A6619=0),H6619,0))</f>
      </c>
      <c r="M6619" s="246">
        <f>IF(A6619="","",IF(A6619=-1,H6619,0))</f>
      </c>
      <c r="N6619">
        <f>IF(J6619="","",IF(E6619="SGD",1,IF(E6619="USD",Settings!$B$22,IF(E6619="HKD",Settings!$B$23,1))))</f>
      </c>
      <c r="O6619">
        <f>IF(OR(B6619="",C6619="",E6619=""),0,(IF(A6619=-1,H6619,0)-IF(OR(A6619=1,A6619=0),H6619,0)+IF(A6619=2,H6619,0))*IF(E6619="SGD",1,IF(E6619="USD",Settings!$B$22,IF(E6619="HKD",Settings!$B$23,1))))</f>
        <v>0</v>
      </c>
      <c r="P6619">
        <f>IF(OR(B6619="",C6619="",E6619=""),0,IF(A6619=2,H6619*IF(E6619="SGD",1,IF(E6619="USD",Settings!$B$22,IF(E6619="HKD",Settings!$B$23,1))),0))</f>
        <v>0</v>
      </c>
      <c r="Q6619" s="312">
        <f>IF(OR(J6619="",G6619=""),"",G6619+ROW()/1000000)</f>
      </c>
      <c r="R6619" s="247">
        <f>IF(Q6619="","",SUMIFS(Txn[Signed Units],Txn[Key],J6619,Txn[Transaction Order],"&lt;="&amp;Q6619))</f>
      </c>
    </row>
    <row r="6620" spans="10:18" ht="15" customHeight="1" x14ac:dyDescent="0.15">
      <c r="J6620" s="246">
        <f>IF(OR(B6620="",C6620="",E6620=""),"",B6620&amp;":"&amp;C6620&amp;":"&amp;E6620)</f>
      </c>
      <c r="K6620" s="247">
        <f>IF(A6620="","",A6620*D6620)</f>
      </c>
      <c r="L6620" s="246">
        <f>IF(A6620="","",IF(OR(A6620=1,A6620=0),H6620,0))</f>
      </c>
      <c r="M6620" s="246">
        <f>IF(A6620="","",IF(A6620=-1,H6620,0))</f>
      </c>
      <c r="N6620">
        <f>IF(J6620="","",IF(E6620="SGD",1,IF(E6620="USD",Settings!$B$22,IF(E6620="HKD",Settings!$B$23,1))))</f>
      </c>
      <c r="O6620">
        <f>IF(OR(B6620="",C6620="",E6620=""),0,(IF(A6620=-1,H6620,0)-IF(OR(A6620=1,A6620=0),H6620,0)+IF(A6620=2,H6620,0))*IF(E6620="SGD",1,IF(E6620="USD",Settings!$B$22,IF(E6620="HKD",Settings!$B$23,1))))</f>
        <v>0</v>
      </c>
      <c r="P6620">
        <f>IF(OR(B6620="",C6620="",E6620=""),0,IF(A6620=2,H6620*IF(E6620="SGD",1,IF(E6620="USD",Settings!$B$22,IF(E6620="HKD",Settings!$B$23,1))),0))</f>
        <v>0</v>
      </c>
      <c r="Q6620" s="312">
        <f>IF(OR(J6620="",G6620=""),"",G6620+ROW()/1000000)</f>
      </c>
      <c r="R6620" s="247">
        <f>IF(Q6620="","",SUMIFS(Txn[Signed Units],Txn[Key],J6620,Txn[Transaction Order],"&lt;="&amp;Q6620))</f>
      </c>
    </row>
    <row r="6621" spans="10:18" ht="15" customHeight="1" x14ac:dyDescent="0.15">
      <c r="J6621" s="246">
        <f>IF(OR(B6621="",C6621="",E6621=""),"",B6621&amp;":"&amp;C6621&amp;":"&amp;E6621)</f>
      </c>
      <c r="K6621" s="247">
        <f>IF(A6621="","",A6621*D6621)</f>
      </c>
      <c r="L6621" s="246">
        <f>IF(A6621="","",IF(OR(A6621=1,A6621=0),H6621,0))</f>
      </c>
      <c r="M6621" s="246">
        <f>IF(A6621="","",IF(A6621=-1,H6621,0))</f>
      </c>
      <c r="N6621">
        <f>IF(J6621="","",IF(E6621="SGD",1,IF(E6621="USD",Settings!$B$22,IF(E6621="HKD",Settings!$B$23,1))))</f>
      </c>
      <c r="O6621">
        <f>IF(OR(B6621="",C6621="",E6621=""),0,(IF(A6621=-1,H6621,0)-IF(OR(A6621=1,A6621=0),H6621,0)+IF(A6621=2,H6621,0))*IF(E6621="SGD",1,IF(E6621="USD",Settings!$B$22,IF(E6621="HKD",Settings!$B$23,1))))</f>
        <v>0</v>
      </c>
      <c r="P6621">
        <f>IF(OR(B6621="",C6621="",E6621=""),0,IF(A6621=2,H6621*IF(E6621="SGD",1,IF(E6621="USD",Settings!$B$22,IF(E6621="HKD",Settings!$B$23,1))),0))</f>
        <v>0</v>
      </c>
      <c r="Q6621" s="312">
        <f>IF(OR(J6621="",G6621=""),"",G6621+ROW()/1000000)</f>
      </c>
      <c r="R6621" s="247">
        <f>IF(Q6621="","",SUMIFS(Txn[Signed Units],Txn[Key],J6621,Txn[Transaction Order],"&lt;="&amp;Q6621))</f>
      </c>
    </row>
    <row r="6622" spans="10:18" ht="15" customHeight="1" x14ac:dyDescent="0.15">
      <c r="J6622" s="246">
        <f>IF(OR(B6622="",C6622="",E6622=""),"",B6622&amp;":"&amp;C6622&amp;":"&amp;E6622)</f>
      </c>
      <c r="K6622" s="247">
        <f>IF(A6622="","",A6622*D6622)</f>
      </c>
      <c r="L6622" s="246">
        <f>IF(A6622="","",IF(OR(A6622=1,A6622=0),H6622,0))</f>
      </c>
      <c r="M6622" s="246">
        <f>IF(A6622="","",IF(A6622=-1,H6622,0))</f>
      </c>
      <c r="N6622">
        <f>IF(J6622="","",IF(E6622="SGD",1,IF(E6622="USD",Settings!$B$22,IF(E6622="HKD",Settings!$B$23,1))))</f>
      </c>
      <c r="O6622">
        <f>IF(OR(B6622="",C6622="",E6622=""),0,(IF(A6622=-1,H6622,0)-IF(OR(A6622=1,A6622=0),H6622,0)+IF(A6622=2,H6622,0))*IF(E6622="SGD",1,IF(E6622="USD",Settings!$B$22,IF(E6622="HKD",Settings!$B$23,1))))</f>
        <v>0</v>
      </c>
      <c r="P6622">
        <f>IF(OR(B6622="",C6622="",E6622=""),0,IF(A6622=2,H6622*IF(E6622="SGD",1,IF(E6622="USD",Settings!$B$22,IF(E6622="HKD",Settings!$B$23,1))),0))</f>
        <v>0</v>
      </c>
      <c r="Q6622" s="312">
        <f>IF(OR(J6622="",G6622=""),"",G6622+ROW()/1000000)</f>
      </c>
      <c r="R6622" s="247">
        <f>IF(Q6622="","",SUMIFS(Txn[Signed Units],Txn[Key],J6622,Txn[Transaction Order],"&lt;="&amp;Q6622))</f>
      </c>
    </row>
    <row r="6623" spans="10:18" ht="15" customHeight="1" x14ac:dyDescent="0.15">
      <c r="J6623" s="246">
        <f>IF(OR(B6623="",C6623="",E6623=""),"",B6623&amp;":"&amp;C6623&amp;":"&amp;E6623)</f>
      </c>
      <c r="K6623" s="247">
        <f>IF(A6623="","",A6623*D6623)</f>
      </c>
      <c r="L6623" s="246">
        <f>IF(A6623="","",IF(OR(A6623=1,A6623=0),H6623,0))</f>
      </c>
      <c r="M6623" s="246">
        <f>IF(A6623="","",IF(A6623=-1,H6623,0))</f>
      </c>
      <c r="N6623">
        <f>IF(J6623="","",IF(E6623="SGD",1,IF(E6623="USD",Settings!$B$22,IF(E6623="HKD",Settings!$B$23,1))))</f>
      </c>
      <c r="O6623">
        <f>IF(OR(B6623="",C6623="",E6623=""),0,(IF(A6623=-1,H6623,0)-IF(OR(A6623=1,A6623=0),H6623,0)+IF(A6623=2,H6623,0))*IF(E6623="SGD",1,IF(E6623="USD",Settings!$B$22,IF(E6623="HKD",Settings!$B$23,1))))</f>
        <v>0</v>
      </c>
      <c r="P6623">
        <f>IF(OR(B6623="",C6623="",E6623=""),0,IF(A6623=2,H6623*IF(E6623="SGD",1,IF(E6623="USD",Settings!$B$22,IF(E6623="HKD",Settings!$B$23,1))),0))</f>
        <v>0</v>
      </c>
      <c r="Q6623" s="312">
        <f>IF(OR(J6623="",G6623=""),"",G6623+ROW()/1000000)</f>
      </c>
      <c r="R6623" s="247">
        <f>IF(Q6623="","",SUMIFS(Txn[Signed Units],Txn[Key],J6623,Txn[Transaction Order],"&lt;="&amp;Q6623))</f>
      </c>
    </row>
    <row r="6624" spans="10:18" ht="15" customHeight="1" x14ac:dyDescent="0.15">
      <c r="J6624" s="246">
        <f>IF(OR(B6624="",C6624="",E6624=""),"",B6624&amp;":"&amp;C6624&amp;":"&amp;E6624)</f>
      </c>
      <c r="K6624" s="247">
        <f>IF(A6624="","",A6624*D6624)</f>
      </c>
      <c r="L6624" s="246">
        <f>IF(A6624="","",IF(OR(A6624=1,A6624=0),H6624,0))</f>
      </c>
      <c r="M6624" s="246">
        <f>IF(A6624="","",IF(A6624=-1,H6624,0))</f>
      </c>
      <c r="N6624">
        <f>IF(J6624="","",IF(E6624="SGD",1,IF(E6624="USD",Settings!$B$22,IF(E6624="HKD",Settings!$B$23,1))))</f>
      </c>
      <c r="O6624">
        <f>IF(OR(B6624="",C6624="",E6624=""),0,(IF(A6624=-1,H6624,0)-IF(OR(A6624=1,A6624=0),H6624,0)+IF(A6624=2,H6624,0))*IF(E6624="SGD",1,IF(E6624="USD",Settings!$B$22,IF(E6624="HKD",Settings!$B$23,1))))</f>
        <v>0</v>
      </c>
      <c r="P6624">
        <f>IF(OR(B6624="",C6624="",E6624=""),0,IF(A6624=2,H6624*IF(E6624="SGD",1,IF(E6624="USD",Settings!$B$22,IF(E6624="HKD",Settings!$B$23,1))),0))</f>
        <v>0</v>
      </c>
      <c r="Q6624" s="312">
        <f>IF(OR(J6624="",G6624=""),"",G6624+ROW()/1000000)</f>
      </c>
      <c r="R6624" s="247">
        <f>IF(Q6624="","",SUMIFS(Txn[Signed Units],Txn[Key],J6624,Txn[Transaction Order],"&lt;="&amp;Q6624))</f>
      </c>
    </row>
    <row r="6625" spans="10:18" ht="15" customHeight="1" x14ac:dyDescent="0.15">
      <c r="J6625" s="246">
        <f>IF(OR(B6625="",C6625="",E6625=""),"",B6625&amp;":"&amp;C6625&amp;":"&amp;E6625)</f>
      </c>
      <c r="K6625" s="247">
        <f>IF(A6625="","",A6625*D6625)</f>
      </c>
      <c r="L6625" s="246">
        <f>IF(A6625="","",IF(OR(A6625=1,A6625=0),H6625,0))</f>
      </c>
      <c r="M6625" s="246">
        <f>IF(A6625="","",IF(A6625=-1,H6625,0))</f>
      </c>
      <c r="N6625">
        <f>IF(J6625="","",IF(E6625="SGD",1,IF(E6625="USD",Settings!$B$22,IF(E6625="HKD",Settings!$B$23,1))))</f>
      </c>
      <c r="O6625">
        <f>IF(OR(B6625="",C6625="",E6625=""),0,(IF(A6625=-1,H6625,0)-IF(OR(A6625=1,A6625=0),H6625,0)+IF(A6625=2,H6625,0))*IF(E6625="SGD",1,IF(E6625="USD",Settings!$B$22,IF(E6625="HKD",Settings!$B$23,1))))</f>
        <v>0</v>
      </c>
      <c r="P6625">
        <f>IF(OR(B6625="",C6625="",E6625=""),0,IF(A6625=2,H6625*IF(E6625="SGD",1,IF(E6625="USD",Settings!$B$22,IF(E6625="HKD",Settings!$B$23,1))),0))</f>
        <v>0</v>
      </c>
      <c r="Q6625" s="312">
        <f>IF(OR(J6625="",G6625=""),"",G6625+ROW()/1000000)</f>
      </c>
      <c r="R6625" s="247">
        <f>IF(Q6625="","",SUMIFS(Txn[Signed Units],Txn[Key],J6625,Txn[Transaction Order],"&lt;="&amp;Q6625))</f>
      </c>
    </row>
    <row r="6626" spans="10:18" ht="15" customHeight="1" x14ac:dyDescent="0.15">
      <c r="J6626" s="246">
        <f>IF(OR(B6626="",C6626="",E6626=""),"",B6626&amp;":"&amp;C6626&amp;":"&amp;E6626)</f>
      </c>
      <c r="K6626" s="247">
        <f>IF(A6626="","",A6626*D6626)</f>
      </c>
      <c r="L6626" s="246">
        <f>IF(A6626="","",IF(OR(A6626=1,A6626=0),H6626,0))</f>
      </c>
      <c r="M6626" s="246">
        <f>IF(A6626="","",IF(A6626=-1,H6626,0))</f>
      </c>
      <c r="N6626">
        <f>IF(J6626="","",IF(E6626="SGD",1,IF(E6626="USD",Settings!$B$22,IF(E6626="HKD",Settings!$B$23,1))))</f>
      </c>
      <c r="O6626">
        <f>IF(OR(B6626="",C6626="",E6626=""),0,(IF(A6626=-1,H6626,0)-IF(OR(A6626=1,A6626=0),H6626,0)+IF(A6626=2,H6626,0))*IF(E6626="SGD",1,IF(E6626="USD",Settings!$B$22,IF(E6626="HKD",Settings!$B$23,1))))</f>
        <v>0</v>
      </c>
      <c r="P6626">
        <f>IF(OR(B6626="",C6626="",E6626=""),0,IF(A6626=2,H6626*IF(E6626="SGD",1,IF(E6626="USD",Settings!$B$22,IF(E6626="HKD",Settings!$B$23,1))),0))</f>
        <v>0</v>
      </c>
      <c r="Q6626" s="312">
        <f>IF(OR(J6626="",G6626=""),"",G6626+ROW()/1000000)</f>
      </c>
      <c r="R6626" s="247">
        <f>IF(Q6626="","",SUMIFS(Txn[Signed Units],Txn[Key],J6626,Txn[Transaction Order],"&lt;="&amp;Q6626))</f>
      </c>
    </row>
    <row r="6627" spans="10:18" ht="15" customHeight="1" x14ac:dyDescent="0.15">
      <c r="J6627" s="246">
        <f>IF(OR(B6627="",C6627="",E6627=""),"",B6627&amp;":"&amp;C6627&amp;":"&amp;E6627)</f>
      </c>
      <c r="K6627" s="247">
        <f>IF(A6627="","",A6627*D6627)</f>
      </c>
      <c r="L6627" s="246">
        <f>IF(A6627="","",IF(OR(A6627=1,A6627=0),H6627,0))</f>
      </c>
      <c r="M6627" s="246">
        <f>IF(A6627="","",IF(A6627=-1,H6627,0))</f>
      </c>
      <c r="N6627">
        <f>IF(J6627="","",IF(E6627="SGD",1,IF(E6627="USD",Settings!$B$22,IF(E6627="HKD",Settings!$B$23,1))))</f>
      </c>
      <c r="O6627">
        <f>IF(OR(B6627="",C6627="",E6627=""),0,(IF(A6627=-1,H6627,0)-IF(OR(A6627=1,A6627=0),H6627,0)+IF(A6627=2,H6627,0))*IF(E6627="SGD",1,IF(E6627="USD",Settings!$B$22,IF(E6627="HKD",Settings!$B$23,1))))</f>
        <v>0</v>
      </c>
      <c r="P6627">
        <f>IF(OR(B6627="",C6627="",E6627=""),0,IF(A6627=2,H6627*IF(E6627="SGD",1,IF(E6627="USD",Settings!$B$22,IF(E6627="HKD",Settings!$B$23,1))),0))</f>
        <v>0</v>
      </c>
      <c r="Q6627" s="312">
        <f>IF(OR(J6627="",G6627=""),"",G6627+ROW()/1000000)</f>
      </c>
      <c r="R6627" s="247">
        <f>IF(Q6627="","",SUMIFS(Txn[Signed Units],Txn[Key],J6627,Txn[Transaction Order],"&lt;="&amp;Q6627))</f>
      </c>
    </row>
    <row r="6628" spans="10:18" ht="15" customHeight="1" x14ac:dyDescent="0.15">
      <c r="J6628" s="246">
        <f>IF(OR(B6628="",C6628="",E6628=""),"",B6628&amp;":"&amp;C6628&amp;":"&amp;E6628)</f>
      </c>
      <c r="K6628" s="247">
        <f>IF(A6628="","",A6628*D6628)</f>
      </c>
      <c r="L6628" s="246">
        <f>IF(A6628="","",IF(OR(A6628=1,A6628=0),H6628,0))</f>
      </c>
      <c r="M6628" s="246">
        <f>IF(A6628="","",IF(A6628=-1,H6628,0))</f>
      </c>
      <c r="N6628">
        <f>IF(J6628="","",IF(E6628="SGD",1,IF(E6628="USD",Settings!$B$22,IF(E6628="HKD",Settings!$B$23,1))))</f>
      </c>
      <c r="O6628">
        <f>IF(OR(B6628="",C6628="",E6628=""),0,(IF(A6628=-1,H6628,0)-IF(OR(A6628=1,A6628=0),H6628,0)+IF(A6628=2,H6628,0))*IF(E6628="SGD",1,IF(E6628="USD",Settings!$B$22,IF(E6628="HKD",Settings!$B$23,1))))</f>
        <v>0</v>
      </c>
      <c r="P6628">
        <f>IF(OR(B6628="",C6628="",E6628=""),0,IF(A6628=2,H6628*IF(E6628="SGD",1,IF(E6628="USD",Settings!$B$22,IF(E6628="HKD",Settings!$B$23,1))),0))</f>
        <v>0</v>
      </c>
      <c r="Q6628" s="312">
        <f>IF(OR(J6628="",G6628=""),"",G6628+ROW()/1000000)</f>
      </c>
      <c r="R6628" s="247">
        <f>IF(Q6628="","",SUMIFS(Txn[Signed Units],Txn[Key],J6628,Txn[Transaction Order],"&lt;="&amp;Q6628))</f>
      </c>
    </row>
    <row r="6629" spans="10:18" ht="15" customHeight="1" x14ac:dyDescent="0.15">
      <c r="J6629" s="246">
        <f>IF(OR(B6629="",C6629="",E6629=""),"",B6629&amp;":"&amp;C6629&amp;":"&amp;E6629)</f>
      </c>
      <c r="K6629" s="247">
        <f>IF(A6629="","",A6629*D6629)</f>
      </c>
      <c r="L6629" s="246">
        <f>IF(A6629="","",IF(OR(A6629=1,A6629=0),H6629,0))</f>
      </c>
      <c r="M6629" s="246">
        <f>IF(A6629="","",IF(A6629=-1,H6629,0))</f>
      </c>
      <c r="N6629">
        <f>IF(J6629="","",IF(E6629="SGD",1,IF(E6629="USD",Settings!$B$22,IF(E6629="HKD",Settings!$B$23,1))))</f>
      </c>
      <c r="O6629">
        <f>IF(OR(B6629="",C6629="",E6629=""),0,(IF(A6629=-1,H6629,0)-IF(OR(A6629=1,A6629=0),H6629,0)+IF(A6629=2,H6629,0))*IF(E6629="SGD",1,IF(E6629="USD",Settings!$B$22,IF(E6629="HKD",Settings!$B$23,1))))</f>
        <v>0</v>
      </c>
      <c r="P6629">
        <f>IF(OR(B6629="",C6629="",E6629=""),0,IF(A6629=2,H6629*IF(E6629="SGD",1,IF(E6629="USD",Settings!$B$22,IF(E6629="HKD",Settings!$B$23,1))),0))</f>
        <v>0</v>
      </c>
      <c r="Q6629" s="312">
        <f>IF(OR(J6629="",G6629=""),"",G6629+ROW()/1000000)</f>
      </c>
      <c r="R6629" s="247">
        <f>IF(Q6629="","",SUMIFS(Txn[Signed Units],Txn[Key],J6629,Txn[Transaction Order],"&lt;="&amp;Q6629))</f>
      </c>
    </row>
    <row r="6630" spans="10:18" ht="15" customHeight="1" x14ac:dyDescent="0.15">
      <c r="J6630" s="246">
        <f>IF(OR(B6630="",C6630="",E6630=""),"",B6630&amp;":"&amp;C6630&amp;":"&amp;E6630)</f>
      </c>
      <c r="K6630" s="247">
        <f>IF(A6630="","",A6630*D6630)</f>
      </c>
      <c r="L6630" s="246">
        <f>IF(A6630="","",IF(OR(A6630=1,A6630=0),H6630,0))</f>
      </c>
      <c r="M6630" s="246">
        <f>IF(A6630="","",IF(A6630=-1,H6630,0))</f>
      </c>
      <c r="N6630">
        <f>IF(J6630="","",IF(E6630="SGD",1,IF(E6630="USD",Settings!$B$22,IF(E6630="HKD",Settings!$B$23,1))))</f>
      </c>
      <c r="O6630">
        <f>IF(OR(B6630="",C6630="",E6630=""),0,(IF(A6630=-1,H6630,0)-IF(OR(A6630=1,A6630=0),H6630,0)+IF(A6630=2,H6630,0))*IF(E6630="SGD",1,IF(E6630="USD",Settings!$B$22,IF(E6630="HKD",Settings!$B$23,1))))</f>
        <v>0</v>
      </c>
      <c r="P6630">
        <f>IF(OR(B6630="",C6630="",E6630=""),0,IF(A6630=2,H6630*IF(E6630="SGD",1,IF(E6630="USD",Settings!$B$22,IF(E6630="HKD",Settings!$B$23,1))),0))</f>
        <v>0</v>
      </c>
      <c r="Q6630" s="312">
        <f>IF(OR(J6630="",G6630=""),"",G6630+ROW()/1000000)</f>
      </c>
      <c r="R6630" s="247">
        <f>IF(Q6630="","",SUMIFS(Txn[Signed Units],Txn[Key],J6630,Txn[Transaction Order],"&lt;="&amp;Q6630))</f>
      </c>
    </row>
    <row r="6631" spans="10:18" ht="15" customHeight="1" x14ac:dyDescent="0.15">
      <c r="J6631" s="246">
        <f>IF(OR(B6631="",C6631="",E6631=""),"",B6631&amp;":"&amp;C6631&amp;":"&amp;E6631)</f>
      </c>
      <c r="K6631" s="247">
        <f>IF(A6631="","",A6631*D6631)</f>
      </c>
      <c r="L6631" s="246">
        <f>IF(A6631="","",IF(OR(A6631=1,A6631=0),H6631,0))</f>
      </c>
      <c r="M6631" s="246">
        <f>IF(A6631="","",IF(A6631=-1,H6631,0))</f>
      </c>
      <c r="N6631">
        <f>IF(J6631="","",IF(E6631="SGD",1,IF(E6631="USD",Settings!$B$22,IF(E6631="HKD",Settings!$B$23,1))))</f>
      </c>
      <c r="O6631">
        <f>IF(OR(B6631="",C6631="",E6631=""),0,(IF(A6631=-1,H6631,0)-IF(OR(A6631=1,A6631=0),H6631,0)+IF(A6631=2,H6631,0))*IF(E6631="SGD",1,IF(E6631="USD",Settings!$B$22,IF(E6631="HKD",Settings!$B$23,1))))</f>
        <v>0</v>
      </c>
      <c r="P6631">
        <f>IF(OR(B6631="",C6631="",E6631=""),0,IF(A6631=2,H6631*IF(E6631="SGD",1,IF(E6631="USD",Settings!$B$22,IF(E6631="HKD",Settings!$B$23,1))),0))</f>
        <v>0</v>
      </c>
      <c r="Q6631" s="312">
        <f>IF(OR(J6631="",G6631=""),"",G6631+ROW()/1000000)</f>
      </c>
      <c r="R6631" s="247">
        <f>IF(Q6631="","",SUMIFS(Txn[Signed Units],Txn[Key],J6631,Txn[Transaction Order],"&lt;="&amp;Q6631))</f>
      </c>
    </row>
    <row r="6632" spans="10:18" ht="15" customHeight="1" x14ac:dyDescent="0.15">
      <c r="J6632" s="246">
        <f>IF(OR(B6632="",C6632="",E6632=""),"",B6632&amp;":"&amp;C6632&amp;":"&amp;E6632)</f>
      </c>
      <c r="K6632" s="247">
        <f>IF(A6632="","",A6632*D6632)</f>
      </c>
      <c r="L6632" s="246">
        <f>IF(A6632="","",IF(OR(A6632=1,A6632=0),H6632,0))</f>
      </c>
      <c r="M6632" s="246">
        <f>IF(A6632="","",IF(A6632=-1,H6632,0))</f>
      </c>
      <c r="N6632">
        <f>IF(J6632="","",IF(E6632="SGD",1,IF(E6632="USD",Settings!$B$22,IF(E6632="HKD",Settings!$B$23,1))))</f>
      </c>
      <c r="O6632">
        <f>IF(OR(B6632="",C6632="",E6632=""),0,(IF(A6632=-1,H6632,0)-IF(OR(A6632=1,A6632=0),H6632,0)+IF(A6632=2,H6632,0))*IF(E6632="SGD",1,IF(E6632="USD",Settings!$B$22,IF(E6632="HKD",Settings!$B$23,1))))</f>
        <v>0</v>
      </c>
      <c r="P6632">
        <f>IF(OR(B6632="",C6632="",E6632=""),0,IF(A6632=2,H6632*IF(E6632="SGD",1,IF(E6632="USD",Settings!$B$22,IF(E6632="HKD",Settings!$B$23,1))),0))</f>
        <v>0</v>
      </c>
      <c r="Q6632" s="312">
        <f>IF(OR(J6632="",G6632=""),"",G6632+ROW()/1000000)</f>
      </c>
      <c r="R6632" s="247">
        <f>IF(Q6632="","",SUMIFS(Txn[Signed Units],Txn[Key],J6632,Txn[Transaction Order],"&lt;="&amp;Q6632))</f>
      </c>
    </row>
    <row r="6633" spans="10:18" ht="15" customHeight="1" x14ac:dyDescent="0.15">
      <c r="J6633" s="246">
        <f>IF(OR(B6633="",C6633="",E6633=""),"",B6633&amp;":"&amp;C6633&amp;":"&amp;E6633)</f>
      </c>
      <c r="K6633" s="247">
        <f>IF(A6633="","",A6633*D6633)</f>
      </c>
      <c r="L6633" s="246">
        <f>IF(A6633="","",IF(OR(A6633=1,A6633=0),H6633,0))</f>
      </c>
      <c r="M6633" s="246">
        <f>IF(A6633="","",IF(A6633=-1,H6633,0))</f>
      </c>
      <c r="N6633">
        <f>IF(J6633="","",IF(E6633="SGD",1,IF(E6633="USD",Settings!$B$22,IF(E6633="HKD",Settings!$B$23,1))))</f>
      </c>
      <c r="O6633">
        <f>IF(OR(B6633="",C6633="",E6633=""),0,(IF(A6633=-1,H6633,0)-IF(OR(A6633=1,A6633=0),H6633,0)+IF(A6633=2,H6633,0))*IF(E6633="SGD",1,IF(E6633="USD",Settings!$B$22,IF(E6633="HKD",Settings!$B$23,1))))</f>
        <v>0</v>
      </c>
      <c r="P6633">
        <f>IF(OR(B6633="",C6633="",E6633=""),0,IF(A6633=2,H6633*IF(E6633="SGD",1,IF(E6633="USD",Settings!$B$22,IF(E6633="HKD",Settings!$B$23,1))),0))</f>
        <v>0</v>
      </c>
      <c r="Q6633" s="312">
        <f>IF(OR(J6633="",G6633=""),"",G6633+ROW()/1000000)</f>
      </c>
      <c r="R6633" s="247">
        <f>IF(Q6633="","",SUMIFS(Txn[Signed Units],Txn[Key],J6633,Txn[Transaction Order],"&lt;="&amp;Q6633))</f>
      </c>
    </row>
    <row r="6634" spans="10:18" ht="15" customHeight="1" x14ac:dyDescent="0.15">
      <c r="J6634" s="246">
        <f>IF(OR(B6634="",C6634="",E6634=""),"",B6634&amp;":"&amp;C6634&amp;":"&amp;E6634)</f>
      </c>
      <c r="K6634" s="247">
        <f>IF(A6634="","",A6634*D6634)</f>
      </c>
      <c r="L6634" s="246">
        <f>IF(A6634="","",IF(OR(A6634=1,A6634=0),H6634,0))</f>
      </c>
      <c r="M6634" s="246">
        <f>IF(A6634="","",IF(A6634=-1,H6634,0))</f>
      </c>
      <c r="N6634">
        <f>IF(J6634="","",IF(E6634="SGD",1,IF(E6634="USD",Settings!$B$22,IF(E6634="HKD",Settings!$B$23,1))))</f>
      </c>
      <c r="O6634">
        <f>IF(OR(B6634="",C6634="",E6634=""),0,(IF(A6634=-1,H6634,0)-IF(OR(A6634=1,A6634=0),H6634,0)+IF(A6634=2,H6634,0))*IF(E6634="SGD",1,IF(E6634="USD",Settings!$B$22,IF(E6634="HKD",Settings!$B$23,1))))</f>
        <v>0</v>
      </c>
      <c r="P6634">
        <f>IF(OR(B6634="",C6634="",E6634=""),0,IF(A6634=2,H6634*IF(E6634="SGD",1,IF(E6634="USD",Settings!$B$22,IF(E6634="HKD",Settings!$B$23,1))),0))</f>
        <v>0</v>
      </c>
      <c r="Q6634" s="312">
        <f>IF(OR(J6634="",G6634=""),"",G6634+ROW()/1000000)</f>
      </c>
      <c r="R6634" s="247">
        <f>IF(Q6634="","",SUMIFS(Txn[Signed Units],Txn[Key],J6634,Txn[Transaction Order],"&lt;="&amp;Q6634))</f>
      </c>
    </row>
    <row r="6635" spans="10:18" ht="15" customHeight="1" x14ac:dyDescent="0.15">
      <c r="J6635" s="246">
        <f>IF(OR(B6635="",C6635="",E6635=""),"",B6635&amp;":"&amp;C6635&amp;":"&amp;E6635)</f>
      </c>
      <c r="K6635" s="247">
        <f>IF(A6635="","",A6635*D6635)</f>
      </c>
      <c r="L6635" s="246">
        <f>IF(A6635="","",IF(OR(A6635=1,A6635=0),H6635,0))</f>
      </c>
      <c r="M6635" s="246">
        <f>IF(A6635="","",IF(A6635=-1,H6635,0))</f>
      </c>
      <c r="N6635">
        <f>IF(J6635="","",IF(E6635="SGD",1,IF(E6635="USD",Settings!$B$22,IF(E6635="HKD",Settings!$B$23,1))))</f>
      </c>
      <c r="O6635">
        <f>IF(OR(B6635="",C6635="",E6635=""),0,(IF(A6635=-1,H6635,0)-IF(OR(A6635=1,A6635=0),H6635,0)+IF(A6635=2,H6635,0))*IF(E6635="SGD",1,IF(E6635="USD",Settings!$B$22,IF(E6635="HKD",Settings!$B$23,1))))</f>
        <v>0</v>
      </c>
      <c r="P6635">
        <f>IF(OR(B6635="",C6635="",E6635=""),0,IF(A6635=2,H6635*IF(E6635="SGD",1,IF(E6635="USD",Settings!$B$22,IF(E6635="HKD",Settings!$B$23,1))),0))</f>
        <v>0</v>
      </c>
      <c r="Q6635" s="312">
        <f>IF(OR(J6635="",G6635=""),"",G6635+ROW()/1000000)</f>
      </c>
      <c r="R6635" s="247">
        <f>IF(Q6635="","",SUMIFS(Txn[Signed Units],Txn[Key],J6635,Txn[Transaction Order],"&lt;="&amp;Q6635))</f>
      </c>
    </row>
    <row r="6636" spans="10:18" ht="15" customHeight="1" x14ac:dyDescent="0.15">
      <c r="J6636" s="246">
        <f>IF(OR(B6636="",C6636="",E6636=""),"",B6636&amp;":"&amp;C6636&amp;":"&amp;E6636)</f>
      </c>
      <c r="K6636" s="247">
        <f>IF(A6636="","",A6636*D6636)</f>
      </c>
      <c r="L6636" s="246">
        <f>IF(A6636="","",IF(OR(A6636=1,A6636=0),H6636,0))</f>
      </c>
      <c r="M6636" s="246">
        <f>IF(A6636="","",IF(A6636=-1,H6636,0))</f>
      </c>
      <c r="N6636">
        <f>IF(J6636="","",IF(E6636="SGD",1,IF(E6636="USD",Settings!$B$22,IF(E6636="HKD",Settings!$B$23,1))))</f>
      </c>
      <c r="O6636">
        <f>IF(OR(B6636="",C6636="",E6636=""),0,(IF(A6636=-1,H6636,0)-IF(OR(A6636=1,A6636=0),H6636,0)+IF(A6636=2,H6636,0))*IF(E6636="SGD",1,IF(E6636="USD",Settings!$B$22,IF(E6636="HKD",Settings!$B$23,1))))</f>
        <v>0</v>
      </c>
      <c r="P6636">
        <f>IF(OR(B6636="",C6636="",E6636=""),0,IF(A6636=2,H6636*IF(E6636="SGD",1,IF(E6636="USD",Settings!$B$22,IF(E6636="HKD",Settings!$B$23,1))),0))</f>
        <v>0</v>
      </c>
      <c r="Q6636" s="312">
        <f>IF(OR(J6636="",G6636=""),"",G6636+ROW()/1000000)</f>
      </c>
      <c r="R6636" s="247">
        <f>IF(Q6636="","",SUMIFS(Txn[Signed Units],Txn[Key],J6636,Txn[Transaction Order],"&lt;="&amp;Q6636))</f>
      </c>
    </row>
    <row r="6637" spans="10:18" ht="15" customHeight="1" x14ac:dyDescent="0.15">
      <c r="J6637" s="246">
        <f>IF(OR(B6637="",C6637="",E6637=""),"",B6637&amp;":"&amp;C6637&amp;":"&amp;E6637)</f>
      </c>
      <c r="K6637" s="247">
        <f>IF(A6637="","",A6637*D6637)</f>
      </c>
      <c r="L6637" s="246">
        <f>IF(A6637="","",IF(OR(A6637=1,A6637=0),H6637,0))</f>
      </c>
      <c r="M6637" s="246">
        <f>IF(A6637="","",IF(A6637=-1,H6637,0))</f>
      </c>
      <c r="N6637">
        <f>IF(J6637="","",IF(E6637="SGD",1,IF(E6637="USD",Settings!$B$22,IF(E6637="HKD",Settings!$B$23,1))))</f>
      </c>
      <c r="O6637">
        <f>IF(OR(B6637="",C6637="",E6637=""),0,(IF(A6637=-1,H6637,0)-IF(OR(A6637=1,A6637=0),H6637,0)+IF(A6637=2,H6637,0))*IF(E6637="SGD",1,IF(E6637="USD",Settings!$B$22,IF(E6637="HKD",Settings!$B$23,1))))</f>
        <v>0</v>
      </c>
      <c r="P6637">
        <f>IF(OR(B6637="",C6637="",E6637=""),0,IF(A6637=2,H6637*IF(E6637="SGD",1,IF(E6637="USD",Settings!$B$22,IF(E6637="HKD",Settings!$B$23,1))),0))</f>
        <v>0</v>
      </c>
      <c r="Q6637" s="312">
        <f>IF(OR(J6637="",G6637=""),"",G6637+ROW()/1000000)</f>
      </c>
      <c r="R6637" s="247">
        <f>IF(Q6637="","",SUMIFS(Txn[Signed Units],Txn[Key],J6637,Txn[Transaction Order],"&lt;="&amp;Q6637))</f>
      </c>
    </row>
    <row r="6638" spans="10:18" ht="15" customHeight="1" x14ac:dyDescent="0.15">
      <c r="J6638" s="246">
        <f>IF(OR(B6638="",C6638="",E6638=""),"",B6638&amp;":"&amp;C6638&amp;":"&amp;E6638)</f>
      </c>
      <c r="K6638" s="247">
        <f>IF(A6638="","",A6638*D6638)</f>
      </c>
      <c r="L6638" s="246">
        <f>IF(A6638="","",IF(OR(A6638=1,A6638=0),H6638,0))</f>
      </c>
      <c r="M6638" s="246">
        <f>IF(A6638="","",IF(A6638=-1,H6638,0))</f>
      </c>
      <c r="N6638">
        <f>IF(J6638="","",IF(E6638="SGD",1,IF(E6638="USD",Settings!$B$22,IF(E6638="HKD",Settings!$B$23,1))))</f>
      </c>
      <c r="O6638">
        <f>IF(OR(B6638="",C6638="",E6638=""),0,(IF(A6638=-1,H6638,0)-IF(OR(A6638=1,A6638=0),H6638,0)+IF(A6638=2,H6638,0))*IF(E6638="SGD",1,IF(E6638="USD",Settings!$B$22,IF(E6638="HKD",Settings!$B$23,1))))</f>
        <v>0</v>
      </c>
      <c r="P6638">
        <f>IF(OR(B6638="",C6638="",E6638=""),0,IF(A6638=2,H6638*IF(E6638="SGD",1,IF(E6638="USD",Settings!$B$22,IF(E6638="HKD",Settings!$B$23,1))),0))</f>
        <v>0</v>
      </c>
      <c r="Q6638" s="312">
        <f>IF(OR(J6638="",G6638=""),"",G6638+ROW()/1000000)</f>
      </c>
      <c r="R6638" s="247">
        <f>IF(Q6638="","",SUMIFS(Txn[Signed Units],Txn[Key],J6638,Txn[Transaction Order],"&lt;="&amp;Q6638))</f>
      </c>
    </row>
    <row r="6639" spans="10:18" ht="15" customHeight="1" x14ac:dyDescent="0.15">
      <c r="J6639" s="246">
        <f>IF(OR(B6639="",C6639="",E6639=""),"",B6639&amp;":"&amp;C6639&amp;":"&amp;E6639)</f>
      </c>
      <c r="K6639" s="247">
        <f>IF(A6639="","",A6639*D6639)</f>
      </c>
      <c r="L6639" s="246">
        <f>IF(A6639="","",IF(OR(A6639=1,A6639=0),H6639,0))</f>
      </c>
      <c r="M6639" s="246">
        <f>IF(A6639="","",IF(A6639=-1,H6639,0))</f>
      </c>
      <c r="N6639">
        <f>IF(J6639="","",IF(E6639="SGD",1,IF(E6639="USD",Settings!$B$22,IF(E6639="HKD",Settings!$B$23,1))))</f>
      </c>
      <c r="O6639">
        <f>IF(OR(B6639="",C6639="",E6639=""),0,(IF(A6639=-1,H6639,0)-IF(OR(A6639=1,A6639=0),H6639,0)+IF(A6639=2,H6639,0))*IF(E6639="SGD",1,IF(E6639="USD",Settings!$B$22,IF(E6639="HKD",Settings!$B$23,1))))</f>
        <v>0</v>
      </c>
      <c r="P6639">
        <f>IF(OR(B6639="",C6639="",E6639=""),0,IF(A6639=2,H6639*IF(E6639="SGD",1,IF(E6639="USD",Settings!$B$22,IF(E6639="HKD",Settings!$B$23,1))),0))</f>
        <v>0</v>
      </c>
      <c r="Q6639" s="312">
        <f>IF(OR(J6639="",G6639=""),"",G6639+ROW()/1000000)</f>
      </c>
      <c r="R6639" s="247">
        <f>IF(Q6639="","",SUMIFS(Txn[Signed Units],Txn[Key],J6639,Txn[Transaction Order],"&lt;="&amp;Q6639))</f>
      </c>
    </row>
    <row r="6640" spans="10:18" ht="15" customHeight="1" x14ac:dyDescent="0.15">
      <c r="J6640" s="246">
        <f>IF(OR(B6640="",C6640="",E6640=""),"",B6640&amp;":"&amp;C6640&amp;":"&amp;E6640)</f>
      </c>
      <c r="K6640" s="247">
        <f>IF(A6640="","",A6640*D6640)</f>
      </c>
      <c r="L6640" s="246">
        <f>IF(A6640="","",IF(OR(A6640=1,A6640=0),H6640,0))</f>
      </c>
      <c r="M6640" s="246">
        <f>IF(A6640="","",IF(A6640=-1,H6640,0))</f>
      </c>
      <c r="N6640">
        <f>IF(J6640="","",IF(E6640="SGD",1,IF(E6640="USD",Settings!$B$22,IF(E6640="HKD",Settings!$B$23,1))))</f>
      </c>
      <c r="O6640">
        <f>IF(OR(B6640="",C6640="",E6640=""),0,(IF(A6640=-1,H6640,0)-IF(OR(A6640=1,A6640=0),H6640,0)+IF(A6640=2,H6640,0))*IF(E6640="SGD",1,IF(E6640="USD",Settings!$B$22,IF(E6640="HKD",Settings!$B$23,1))))</f>
        <v>0</v>
      </c>
      <c r="P6640">
        <f>IF(OR(B6640="",C6640="",E6640=""),0,IF(A6640=2,H6640*IF(E6640="SGD",1,IF(E6640="USD",Settings!$B$22,IF(E6640="HKD",Settings!$B$23,1))),0))</f>
        <v>0</v>
      </c>
      <c r="Q6640" s="312">
        <f>IF(OR(J6640="",G6640=""),"",G6640+ROW()/1000000)</f>
      </c>
      <c r="R6640" s="247">
        <f>IF(Q6640="","",SUMIFS(Txn[Signed Units],Txn[Key],J6640,Txn[Transaction Order],"&lt;="&amp;Q6640))</f>
      </c>
    </row>
    <row r="6641" spans="10:18" ht="15" customHeight="1" x14ac:dyDescent="0.15">
      <c r="J6641" s="246">
        <f>IF(OR(B6641="",C6641="",E6641=""),"",B6641&amp;":"&amp;C6641&amp;":"&amp;E6641)</f>
      </c>
      <c r="K6641" s="247">
        <f>IF(A6641="","",A6641*D6641)</f>
      </c>
      <c r="L6641" s="246">
        <f>IF(A6641="","",IF(OR(A6641=1,A6641=0),H6641,0))</f>
      </c>
      <c r="M6641" s="246">
        <f>IF(A6641="","",IF(A6641=-1,H6641,0))</f>
      </c>
      <c r="N6641">
        <f>IF(J6641="","",IF(E6641="SGD",1,IF(E6641="USD",Settings!$B$22,IF(E6641="HKD",Settings!$B$23,1))))</f>
      </c>
      <c r="O6641">
        <f>IF(OR(B6641="",C6641="",E6641=""),0,(IF(A6641=-1,H6641,0)-IF(OR(A6641=1,A6641=0),H6641,0)+IF(A6641=2,H6641,0))*IF(E6641="SGD",1,IF(E6641="USD",Settings!$B$22,IF(E6641="HKD",Settings!$B$23,1))))</f>
        <v>0</v>
      </c>
      <c r="P6641">
        <f>IF(OR(B6641="",C6641="",E6641=""),0,IF(A6641=2,H6641*IF(E6641="SGD",1,IF(E6641="USD",Settings!$B$22,IF(E6641="HKD",Settings!$B$23,1))),0))</f>
        <v>0</v>
      </c>
      <c r="Q6641" s="312">
        <f>IF(OR(J6641="",G6641=""),"",G6641+ROW()/1000000)</f>
      </c>
      <c r="R6641" s="247">
        <f>IF(Q6641="","",SUMIFS(Txn[Signed Units],Txn[Key],J6641,Txn[Transaction Order],"&lt;="&amp;Q6641))</f>
      </c>
    </row>
    <row r="6642" spans="10:18" ht="15" customHeight="1" x14ac:dyDescent="0.15">
      <c r="J6642" s="246">
        <f>IF(OR(B6642="",C6642="",E6642=""),"",B6642&amp;":"&amp;C6642&amp;":"&amp;E6642)</f>
      </c>
      <c r="K6642" s="247">
        <f>IF(A6642="","",A6642*D6642)</f>
      </c>
      <c r="L6642" s="246">
        <f>IF(A6642="","",IF(OR(A6642=1,A6642=0),H6642,0))</f>
      </c>
      <c r="M6642" s="246">
        <f>IF(A6642="","",IF(A6642=-1,H6642,0))</f>
      </c>
      <c r="N6642">
        <f>IF(J6642="","",IF(E6642="SGD",1,IF(E6642="USD",Settings!$B$22,IF(E6642="HKD",Settings!$B$23,1))))</f>
      </c>
      <c r="O6642">
        <f>IF(OR(B6642="",C6642="",E6642=""),0,(IF(A6642=-1,H6642,0)-IF(OR(A6642=1,A6642=0),H6642,0)+IF(A6642=2,H6642,0))*IF(E6642="SGD",1,IF(E6642="USD",Settings!$B$22,IF(E6642="HKD",Settings!$B$23,1))))</f>
        <v>0</v>
      </c>
      <c r="P6642">
        <f>IF(OR(B6642="",C6642="",E6642=""),0,IF(A6642=2,H6642*IF(E6642="SGD",1,IF(E6642="USD",Settings!$B$22,IF(E6642="HKD",Settings!$B$23,1))),0))</f>
        <v>0</v>
      </c>
      <c r="Q6642" s="312">
        <f>IF(OR(J6642="",G6642=""),"",G6642+ROW()/1000000)</f>
      </c>
      <c r="R6642" s="247">
        <f>IF(Q6642="","",SUMIFS(Txn[Signed Units],Txn[Key],J6642,Txn[Transaction Order],"&lt;="&amp;Q6642))</f>
      </c>
    </row>
    <row r="6643" spans="10:18" ht="15" customHeight="1" x14ac:dyDescent="0.15">
      <c r="J6643" s="246">
        <f>IF(OR(B6643="",C6643="",E6643=""),"",B6643&amp;":"&amp;C6643&amp;":"&amp;E6643)</f>
      </c>
      <c r="K6643" s="247">
        <f>IF(A6643="","",A6643*D6643)</f>
      </c>
      <c r="L6643" s="246">
        <f>IF(A6643="","",IF(OR(A6643=1,A6643=0),H6643,0))</f>
      </c>
      <c r="M6643" s="246">
        <f>IF(A6643="","",IF(A6643=-1,H6643,0))</f>
      </c>
      <c r="N6643">
        <f>IF(J6643="","",IF(E6643="SGD",1,IF(E6643="USD",Settings!$B$22,IF(E6643="HKD",Settings!$B$23,1))))</f>
      </c>
      <c r="O6643">
        <f>IF(OR(B6643="",C6643="",E6643=""),0,(IF(A6643=-1,H6643,0)-IF(OR(A6643=1,A6643=0),H6643,0)+IF(A6643=2,H6643,0))*IF(E6643="SGD",1,IF(E6643="USD",Settings!$B$22,IF(E6643="HKD",Settings!$B$23,1))))</f>
        <v>0</v>
      </c>
      <c r="P6643">
        <f>IF(OR(B6643="",C6643="",E6643=""),0,IF(A6643=2,H6643*IF(E6643="SGD",1,IF(E6643="USD",Settings!$B$22,IF(E6643="HKD",Settings!$B$23,1))),0))</f>
        <v>0</v>
      </c>
      <c r="Q6643" s="312">
        <f>IF(OR(J6643="",G6643=""),"",G6643+ROW()/1000000)</f>
      </c>
      <c r="R6643" s="247">
        <f>IF(Q6643="","",SUMIFS(Txn[Signed Units],Txn[Key],J6643,Txn[Transaction Order],"&lt;="&amp;Q6643))</f>
      </c>
    </row>
    <row r="6644" spans="10:18" ht="15" customHeight="1" x14ac:dyDescent="0.15">
      <c r="J6644" s="246">
        <f>IF(OR(B6644="",C6644="",E6644=""),"",B6644&amp;":"&amp;C6644&amp;":"&amp;E6644)</f>
      </c>
      <c r="K6644" s="247">
        <f>IF(A6644="","",A6644*D6644)</f>
      </c>
      <c r="L6644" s="246">
        <f>IF(A6644="","",IF(OR(A6644=1,A6644=0),H6644,0))</f>
      </c>
      <c r="M6644" s="246">
        <f>IF(A6644="","",IF(A6644=-1,H6644,0))</f>
      </c>
      <c r="N6644">
        <f>IF(J6644="","",IF(E6644="SGD",1,IF(E6644="USD",Settings!$B$22,IF(E6644="HKD",Settings!$B$23,1))))</f>
      </c>
      <c r="O6644">
        <f>IF(OR(B6644="",C6644="",E6644=""),0,(IF(A6644=-1,H6644,0)-IF(OR(A6644=1,A6644=0),H6644,0)+IF(A6644=2,H6644,0))*IF(E6644="SGD",1,IF(E6644="USD",Settings!$B$22,IF(E6644="HKD",Settings!$B$23,1))))</f>
        <v>0</v>
      </c>
      <c r="P6644">
        <f>IF(OR(B6644="",C6644="",E6644=""),0,IF(A6644=2,H6644*IF(E6644="SGD",1,IF(E6644="USD",Settings!$B$22,IF(E6644="HKD",Settings!$B$23,1))),0))</f>
        <v>0</v>
      </c>
      <c r="Q6644" s="312">
        <f>IF(OR(J6644="",G6644=""),"",G6644+ROW()/1000000)</f>
      </c>
      <c r="R6644" s="247">
        <f>IF(Q6644="","",SUMIFS(Txn[Signed Units],Txn[Key],J6644,Txn[Transaction Order],"&lt;="&amp;Q6644))</f>
      </c>
    </row>
    <row r="6645" spans="10:18" ht="15" customHeight="1" x14ac:dyDescent="0.15">
      <c r="J6645" s="246">
        <f>IF(OR(B6645="",C6645="",E6645=""),"",B6645&amp;":"&amp;C6645&amp;":"&amp;E6645)</f>
      </c>
      <c r="K6645" s="247">
        <f>IF(A6645="","",A6645*D6645)</f>
      </c>
      <c r="L6645" s="246">
        <f>IF(A6645="","",IF(OR(A6645=1,A6645=0),H6645,0))</f>
      </c>
      <c r="M6645" s="246">
        <f>IF(A6645="","",IF(A6645=-1,H6645,0))</f>
      </c>
      <c r="N6645">
        <f>IF(J6645="","",IF(E6645="SGD",1,IF(E6645="USD",Settings!$B$22,IF(E6645="HKD",Settings!$B$23,1))))</f>
      </c>
      <c r="O6645">
        <f>IF(OR(B6645="",C6645="",E6645=""),0,(IF(A6645=-1,H6645,0)-IF(OR(A6645=1,A6645=0),H6645,0)+IF(A6645=2,H6645,0))*IF(E6645="SGD",1,IF(E6645="USD",Settings!$B$22,IF(E6645="HKD",Settings!$B$23,1))))</f>
        <v>0</v>
      </c>
      <c r="P6645">
        <f>IF(OR(B6645="",C6645="",E6645=""),0,IF(A6645=2,H6645*IF(E6645="SGD",1,IF(E6645="USD",Settings!$B$22,IF(E6645="HKD",Settings!$B$23,1))),0))</f>
        <v>0</v>
      </c>
      <c r="Q6645" s="312">
        <f>IF(OR(J6645="",G6645=""),"",G6645+ROW()/1000000)</f>
      </c>
      <c r="R6645" s="247">
        <f>IF(Q6645="","",SUMIFS(Txn[Signed Units],Txn[Key],J6645,Txn[Transaction Order],"&lt;="&amp;Q6645))</f>
      </c>
    </row>
    <row r="6646" spans="10:18" ht="15" customHeight="1" x14ac:dyDescent="0.15">
      <c r="J6646" s="246">
        <f>IF(OR(B6646="",C6646="",E6646=""),"",B6646&amp;":"&amp;C6646&amp;":"&amp;E6646)</f>
      </c>
      <c r="K6646" s="247">
        <f>IF(A6646="","",A6646*D6646)</f>
      </c>
      <c r="L6646" s="246">
        <f>IF(A6646="","",IF(OR(A6646=1,A6646=0),H6646,0))</f>
      </c>
      <c r="M6646" s="246">
        <f>IF(A6646="","",IF(A6646=-1,H6646,0))</f>
      </c>
      <c r="N6646">
        <f>IF(J6646="","",IF(E6646="SGD",1,IF(E6646="USD",Settings!$B$22,IF(E6646="HKD",Settings!$B$23,1))))</f>
      </c>
      <c r="O6646">
        <f>IF(OR(B6646="",C6646="",E6646=""),0,(IF(A6646=-1,H6646,0)-IF(OR(A6646=1,A6646=0),H6646,0)+IF(A6646=2,H6646,0))*IF(E6646="SGD",1,IF(E6646="USD",Settings!$B$22,IF(E6646="HKD",Settings!$B$23,1))))</f>
        <v>0</v>
      </c>
      <c r="P6646">
        <f>IF(OR(B6646="",C6646="",E6646=""),0,IF(A6646=2,H6646*IF(E6646="SGD",1,IF(E6646="USD",Settings!$B$22,IF(E6646="HKD",Settings!$B$23,1))),0))</f>
        <v>0</v>
      </c>
      <c r="Q6646" s="312">
        <f>IF(OR(J6646="",G6646=""),"",G6646+ROW()/1000000)</f>
      </c>
      <c r="R6646" s="247">
        <f>IF(Q6646="","",SUMIFS(Txn[Signed Units],Txn[Key],J6646,Txn[Transaction Order],"&lt;="&amp;Q6646))</f>
      </c>
    </row>
    <row r="6647" spans="10:18" ht="15" customHeight="1" x14ac:dyDescent="0.15">
      <c r="J6647" s="246">
        <f>IF(OR(B6647="",C6647="",E6647=""),"",B6647&amp;":"&amp;C6647&amp;":"&amp;E6647)</f>
      </c>
      <c r="K6647" s="247">
        <f>IF(A6647="","",A6647*D6647)</f>
      </c>
      <c r="L6647" s="246">
        <f>IF(A6647="","",IF(OR(A6647=1,A6647=0),H6647,0))</f>
      </c>
      <c r="M6647" s="246">
        <f>IF(A6647="","",IF(A6647=-1,H6647,0))</f>
      </c>
      <c r="N6647">
        <f>IF(J6647="","",IF(E6647="SGD",1,IF(E6647="USD",Settings!$B$22,IF(E6647="HKD",Settings!$B$23,1))))</f>
      </c>
      <c r="O6647">
        <f>IF(OR(B6647="",C6647="",E6647=""),0,(IF(A6647=-1,H6647,0)-IF(OR(A6647=1,A6647=0),H6647,0)+IF(A6647=2,H6647,0))*IF(E6647="SGD",1,IF(E6647="USD",Settings!$B$22,IF(E6647="HKD",Settings!$B$23,1))))</f>
        <v>0</v>
      </c>
      <c r="P6647">
        <f>IF(OR(B6647="",C6647="",E6647=""),0,IF(A6647=2,H6647*IF(E6647="SGD",1,IF(E6647="USD",Settings!$B$22,IF(E6647="HKD",Settings!$B$23,1))),0))</f>
        <v>0</v>
      </c>
      <c r="Q6647" s="312">
        <f>IF(OR(J6647="",G6647=""),"",G6647+ROW()/1000000)</f>
      </c>
      <c r="R6647" s="247">
        <f>IF(Q6647="","",SUMIFS(Txn[Signed Units],Txn[Key],J6647,Txn[Transaction Order],"&lt;="&amp;Q6647))</f>
      </c>
    </row>
    <row r="6648" spans="10:18" ht="15" customHeight="1" x14ac:dyDescent="0.15">
      <c r="J6648" s="246">
        <f>IF(OR(B6648="",C6648="",E6648=""),"",B6648&amp;":"&amp;C6648&amp;":"&amp;E6648)</f>
      </c>
      <c r="K6648" s="247">
        <f>IF(A6648="","",A6648*D6648)</f>
      </c>
      <c r="L6648" s="246">
        <f>IF(A6648="","",IF(OR(A6648=1,A6648=0),H6648,0))</f>
      </c>
      <c r="M6648" s="246">
        <f>IF(A6648="","",IF(A6648=-1,H6648,0))</f>
      </c>
      <c r="N6648">
        <f>IF(J6648="","",IF(E6648="SGD",1,IF(E6648="USD",Settings!$B$22,IF(E6648="HKD",Settings!$B$23,1))))</f>
      </c>
      <c r="O6648">
        <f>IF(OR(B6648="",C6648="",E6648=""),0,(IF(A6648=-1,H6648,0)-IF(OR(A6648=1,A6648=0),H6648,0)+IF(A6648=2,H6648,0))*IF(E6648="SGD",1,IF(E6648="USD",Settings!$B$22,IF(E6648="HKD",Settings!$B$23,1))))</f>
        <v>0</v>
      </c>
      <c r="P6648">
        <f>IF(OR(B6648="",C6648="",E6648=""),0,IF(A6648=2,H6648*IF(E6648="SGD",1,IF(E6648="USD",Settings!$B$22,IF(E6648="HKD",Settings!$B$23,1))),0))</f>
        <v>0</v>
      </c>
      <c r="Q6648" s="312">
        <f>IF(OR(J6648="",G6648=""),"",G6648+ROW()/1000000)</f>
      </c>
      <c r="R6648" s="247">
        <f>IF(Q6648="","",SUMIFS(Txn[Signed Units],Txn[Key],J6648,Txn[Transaction Order],"&lt;="&amp;Q6648))</f>
      </c>
    </row>
    <row r="6649" spans="10:18" ht="15" customHeight="1" x14ac:dyDescent="0.15">
      <c r="J6649" s="246">
        <f>IF(OR(B6649="",C6649="",E6649=""),"",B6649&amp;":"&amp;C6649&amp;":"&amp;E6649)</f>
      </c>
      <c r="K6649" s="247">
        <f>IF(A6649="","",A6649*D6649)</f>
      </c>
      <c r="L6649" s="246">
        <f>IF(A6649="","",IF(OR(A6649=1,A6649=0),H6649,0))</f>
      </c>
      <c r="M6649" s="246">
        <f>IF(A6649="","",IF(A6649=-1,H6649,0))</f>
      </c>
      <c r="N6649">
        <f>IF(J6649="","",IF(E6649="SGD",1,IF(E6649="USD",Settings!$B$22,IF(E6649="HKD",Settings!$B$23,1))))</f>
      </c>
      <c r="O6649">
        <f>IF(OR(B6649="",C6649="",E6649=""),0,(IF(A6649=-1,H6649,0)-IF(OR(A6649=1,A6649=0),H6649,0)+IF(A6649=2,H6649,0))*IF(E6649="SGD",1,IF(E6649="USD",Settings!$B$22,IF(E6649="HKD",Settings!$B$23,1))))</f>
        <v>0</v>
      </c>
      <c r="P6649">
        <f>IF(OR(B6649="",C6649="",E6649=""),0,IF(A6649=2,H6649*IF(E6649="SGD",1,IF(E6649="USD",Settings!$B$22,IF(E6649="HKD",Settings!$B$23,1))),0))</f>
        <v>0</v>
      </c>
      <c r="Q6649" s="312">
        <f>IF(OR(J6649="",G6649=""),"",G6649+ROW()/1000000)</f>
      </c>
      <c r="R6649" s="247">
        <f>IF(Q6649="","",SUMIFS(Txn[Signed Units],Txn[Key],J6649,Txn[Transaction Order],"&lt;="&amp;Q6649))</f>
      </c>
    </row>
    <row r="6650" spans="10:18" ht="15" customHeight="1" x14ac:dyDescent="0.15">
      <c r="J6650" s="246">
        <f>IF(OR(B6650="",C6650="",E6650=""),"",B6650&amp;":"&amp;C6650&amp;":"&amp;E6650)</f>
      </c>
      <c r="K6650" s="247">
        <f>IF(A6650="","",A6650*D6650)</f>
      </c>
      <c r="L6650" s="246">
        <f>IF(A6650="","",IF(OR(A6650=1,A6650=0),H6650,0))</f>
      </c>
      <c r="M6650" s="246">
        <f>IF(A6650="","",IF(A6650=-1,H6650,0))</f>
      </c>
      <c r="N6650">
        <f>IF(J6650="","",IF(E6650="SGD",1,IF(E6650="USD",Settings!$B$22,IF(E6650="HKD",Settings!$B$23,1))))</f>
      </c>
      <c r="O6650">
        <f>IF(OR(B6650="",C6650="",E6650=""),0,(IF(A6650=-1,H6650,0)-IF(OR(A6650=1,A6650=0),H6650,0)+IF(A6650=2,H6650,0))*IF(E6650="SGD",1,IF(E6650="USD",Settings!$B$22,IF(E6650="HKD",Settings!$B$23,1))))</f>
        <v>0</v>
      </c>
      <c r="P6650">
        <f>IF(OR(B6650="",C6650="",E6650=""),0,IF(A6650=2,H6650*IF(E6650="SGD",1,IF(E6650="USD",Settings!$B$22,IF(E6650="HKD",Settings!$B$23,1))),0))</f>
        <v>0</v>
      </c>
      <c r="Q6650" s="312">
        <f>IF(OR(J6650="",G6650=""),"",G6650+ROW()/1000000)</f>
      </c>
      <c r="R6650" s="247">
        <f>IF(Q6650="","",SUMIFS(Txn[Signed Units],Txn[Key],J6650,Txn[Transaction Order],"&lt;="&amp;Q6650))</f>
      </c>
    </row>
    <row r="6651" spans="10:18" ht="15" customHeight="1" x14ac:dyDescent="0.15">
      <c r="J6651" s="246">
        <f>IF(OR(B6651="",C6651="",E6651=""),"",B6651&amp;":"&amp;C6651&amp;":"&amp;E6651)</f>
      </c>
      <c r="K6651" s="247">
        <f>IF(A6651="","",A6651*D6651)</f>
      </c>
      <c r="L6651" s="246">
        <f>IF(A6651="","",IF(OR(A6651=1,A6651=0),H6651,0))</f>
      </c>
      <c r="M6651" s="246">
        <f>IF(A6651="","",IF(A6651=-1,H6651,0))</f>
      </c>
      <c r="N6651">
        <f>IF(J6651="","",IF(E6651="SGD",1,IF(E6651="USD",Settings!$B$22,IF(E6651="HKD",Settings!$B$23,1))))</f>
      </c>
      <c r="O6651">
        <f>IF(OR(B6651="",C6651="",E6651=""),0,(IF(A6651=-1,H6651,0)-IF(OR(A6651=1,A6651=0),H6651,0)+IF(A6651=2,H6651,0))*IF(E6651="SGD",1,IF(E6651="USD",Settings!$B$22,IF(E6651="HKD",Settings!$B$23,1))))</f>
        <v>0</v>
      </c>
      <c r="P6651">
        <f>IF(OR(B6651="",C6651="",E6651=""),0,IF(A6651=2,H6651*IF(E6651="SGD",1,IF(E6651="USD",Settings!$B$22,IF(E6651="HKD",Settings!$B$23,1))),0))</f>
        <v>0</v>
      </c>
      <c r="Q6651" s="312">
        <f>IF(OR(J6651="",G6651=""),"",G6651+ROW()/1000000)</f>
      </c>
      <c r="R6651" s="247">
        <f>IF(Q6651="","",SUMIFS(Txn[Signed Units],Txn[Key],J6651,Txn[Transaction Order],"&lt;="&amp;Q6651))</f>
      </c>
    </row>
    <row r="6652" spans="10:18" ht="15" customHeight="1" x14ac:dyDescent="0.15">
      <c r="J6652" s="246">
        <f>IF(OR(B6652="",C6652="",E6652=""),"",B6652&amp;":"&amp;C6652&amp;":"&amp;E6652)</f>
      </c>
      <c r="K6652" s="247">
        <f>IF(A6652="","",A6652*D6652)</f>
      </c>
      <c r="L6652" s="246">
        <f>IF(A6652="","",IF(OR(A6652=1,A6652=0),H6652,0))</f>
      </c>
      <c r="M6652" s="246">
        <f>IF(A6652="","",IF(A6652=-1,H6652,0))</f>
      </c>
      <c r="N6652">
        <f>IF(J6652="","",IF(E6652="SGD",1,IF(E6652="USD",Settings!$B$22,IF(E6652="HKD",Settings!$B$23,1))))</f>
      </c>
      <c r="O6652">
        <f>IF(OR(B6652="",C6652="",E6652=""),0,(IF(A6652=-1,H6652,0)-IF(OR(A6652=1,A6652=0),H6652,0)+IF(A6652=2,H6652,0))*IF(E6652="SGD",1,IF(E6652="USD",Settings!$B$22,IF(E6652="HKD",Settings!$B$23,1))))</f>
        <v>0</v>
      </c>
      <c r="P6652">
        <f>IF(OR(B6652="",C6652="",E6652=""),0,IF(A6652=2,H6652*IF(E6652="SGD",1,IF(E6652="USD",Settings!$B$22,IF(E6652="HKD",Settings!$B$23,1))),0))</f>
        <v>0</v>
      </c>
      <c r="Q6652" s="312">
        <f>IF(OR(J6652="",G6652=""),"",G6652+ROW()/1000000)</f>
      </c>
      <c r="R6652" s="247">
        <f>IF(Q6652="","",SUMIFS(Txn[Signed Units],Txn[Key],J6652,Txn[Transaction Order],"&lt;="&amp;Q6652))</f>
      </c>
    </row>
    <row r="6653" spans="10:18" ht="15" customHeight="1" x14ac:dyDescent="0.15">
      <c r="J6653" s="246">
        <f>IF(OR(B6653="",C6653="",E6653=""),"",B6653&amp;":"&amp;C6653&amp;":"&amp;E6653)</f>
      </c>
      <c r="K6653" s="247">
        <f>IF(A6653="","",A6653*D6653)</f>
      </c>
      <c r="L6653" s="246">
        <f>IF(A6653="","",IF(OR(A6653=1,A6653=0),H6653,0))</f>
      </c>
      <c r="M6653" s="246">
        <f>IF(A6653="","",IF(A6653=-1,H6653,0))</f>
      </c>
      <c r="N6653">
        <f>IF(J6653="","",IF(E6653="SGD",1,IF(E6653="USD",Settings!$B$22,IF(E6653="HKD",Settings!$B$23,1))))</f>
      </c>
      <c r="O6653">
        <f>IF(OR(B6653="",C6653="",E6653=""),0,(IF(A6653=-1,H6653,0)-IF(OR(A6653=1,A6653=0),H6653,0)+IF(A6653=2,H6653,0))*IF(E6653="SGD",1,IF(E6653="USD",Settings!$B$22,IF(E6653="HKD",Settings!$B$23,1))))</f>
        <v>0</v>
      </c>
      <c r="P6653">
        <f>IF(OR(B6653="",C6653="",E6653=""),0,IF(A6653=2,H6653*IF(E6653="SGD",1,IF(E6653="USD",Settings!$B$22,IF(E6653="HKD",Settings!$B$23,1))),0))</f>
        <v>0</v>
      </c>
      <c r="Q6653" s="312">
        <f>IF(OR(J6653="",G6653=""),"",G6653+ROW()/1000000)</f>
      </c>
      <c r="R6653" s="247">
        <f>IF(Q6653="","",SUMIFS(Txn[Signed Units],Txn[Key],J6653,Txn[Transaction Order],"&lt;="&amp;Q6653))</f>
      </c>
    </row>
    <row r="6654" spans="10:18" ht="15" customHeight="1" x14ac:dyDescent="0.15">
      <c r="J6654" s="246">
        <f>IF(OR(B6654="",C6654="",E6654=""),"",B6654&amp;":"&amp;C6654&amp;":"&amp;E6654)</f>
      </c>
      <c r="K6654" s="247">
        <f>IF(A6654="","",A6654*D6654)</f>
      </c>
      <c r="L6654" s="246">
        <f>IF(A6654="","",IF(OR(A6654=1,A6654=0),H6654,0))</f>
      </c>
      <c r="M6654" s="246">
        <f>IF(A6654="","",IF(A6654=-1,H6654,0))</f>
      </c>
      <c r="N6654">
        <f>IF(J6654="","",IF(E6654="SGD",1,IF(E6654="USD",Settings!$B$22,IF(E6654="HKD",Settings!$B$23,1))))</f>
      </c>
      <c r="O6654">
        <f>IF(OR(B6654="",C6654="",E6654=""),0,(IF(A6654=-1,H6654,0)-IF(OR(A6654=1,A6654=0),H6654,0)+IF(A6654=2,H6654,0))*IF(E6654="SGD",1,IF(E6654="USD",Settings!$B$22,IF(E6654="HKD",Settings!$B$23,1))))</f>
        <v>0</v>
      </c>
      <c r="P6654">
        <f>IF(OR(B6654="",C6654="",E6654=""),0,IF(A6654=2,H6654*IF(E6654="SGD",1,IF(E6654="USD",Settings!$B$22,IF(E6654="HKD",Settings!$B$23,1))),0))</f>
        <v>0</v>
      </c>
      <c r="Q6654" s="312">
        <f>IF(OR(J6654="",G6654=""),"",G6654+ROW()/1000000)</f>
      </c>
      <c r="R6654" s="247">
        <f>IF(Q6654="","",SUMIFS(Txn[Signed Units],Txn[Key],J6654,Txn[Transaction Order],"&lt;="&amp;Q6654))</f>
      </c>
    </row>
    <row r="6655" spans="10:18" ht="15" customHeight="1" x14ac:dyDescent="0.15">
      <c r="J6655" s="246">
        <f>IF(OR(B6655="",C6655="",E6655=""),"",B6655&amp;":"&amp;C6655&amp;":"&amp;E6655)</f>
      </c>
      <c r="K6655" s="247">
        <f>IF(A6655="","",A6655*D6655)</f>
      </c>
      <c r="L6655" s="246">
        <f>IF(A6655="","",IF(OR(A6655=1,A6655=0),H6655,0))</f>
      </c>
      <c r="M6655" s="246">
        <f>IF(A6655="","",IF(A6655=-1,H6655,0))</f>
      </c>
      <c r="N6655">
        <f>IF(J6655="","",IF(E6655="SGD",1,IF(E6655="USD",Settings!$B$22,IF(E6655="HKD",Settings!$B$23,1))))</f>
      </c>
      <c r="O6655">
        <f>IF(OR(B6655="",C6655="",E6655=""),0,(IF(A6655=-1,H6655,0)-IF(OR(A6655=1,A6655=0),H6655,0)+IF(A6655=2,H6655,0))*IF(E6655="SGD",1,IF(E6655="USD",Settings!$B$22,IF(E6655="HKD",Settings!$B$23,1))))</f>
        <v>0</v>
      </c>
      <c r="P6655">
        <f>IF(OR(B6655="",C6655="",E6655=""),0,IF(A6655=2,H6655*IF(E6655="SGD",1,IF(E6655="USD",Settings!$B$22,IF(E6655="HKD",Settings!$B$23,1))),0))</f>
        <v>0</v>
      </c>
      <c r="Q6655" s="312">
        <f>IF(OR(J6655="",G6655=""),"",G6655+ROW()/1000000)</f>
      </c>
      <c r="R6655" s="247">
        <f>IF(Q6655="","",SUMIFS(Txn[Signed Units],Txn[Key],J6655,Txn[Transaction Order],"&lt;="&amp;Q6655))</f>
      </c>
    </row>
    <row r="6656" spans="10:18" ht="15" customHeight="1" x14ac:dyDescent="0.15">
      <c r="J6656" s="246">
        <f>IF(OR(B6656="",C6656="",E6656=""),"",B6656&amp;":"&amp;C6656&amp;":"&amp;E6656)</f>
      </c>
      <c r="K6656" s="247">
        <f>IF(A6656="","",A6656*D6656)</f>
      </c>
      <c r="L6656" s="246">
        <f>IF(A6656="","",IF(OR(A6656=1,A6656=0),H6656,0))</f>
      </c>
      <c r="M6656" s="246">
        <f>IF(A6656="","",IF(A6656=-1,H6656,0))</f>
      </c>
      <c r="N6656">
        <f>IF(J6656="","",IF(E6656="SGD",1,IF(E6656="USD",Settings!$B$22,IF(E6656="HKD",Settings!$B$23,1))))</f>
      </c>
      <c r="O6656">
        <f>IF(OR(B6656="",C6656="",E6656=""),0,(IF(A6656=-1,H6656,0)-IF(OR(A6656=1,A6656=0),H6656,0)+IF(A6656=2,H6656,0))*IF(E6656="SGD",1,IF(E6656="USD",Settings!$B$22,IF(E6656="HKD",Settings!$B$23,1))))</f>
        <v>0</v>
      </c>
      <c r="P6656">
        <f>IF(OR(B6656="",C6656="",E6656=""),0,IF(A6656=2,H6656*IF(E6656="SGD",1,IF(E6656="USD",Settings!$B$22,IF(E6656="HKD",Settings!$B$23,1))),0))</f>
        <v>0</v>
      </c>
      <c r="Q6656" s="312">
        <f>IF(OR(J6656="",G6656=""),"",G6656+ROW()/1000000)</f>
      </c>
      <c r="R6656" s="247">
        <f>IF(Q6656="","",SUMIFS(Txn[Signed Units],Txn[Key],J6656,Txn[Transaction Order],"&lt;="&amp;Q6656))</f>
      </c>
    </row>
    <row r="6657" spans="10:18" ht="15" customHeight="1" x14ac:dyDescent="0.15">
      <c r="J6657" s="246">
        <f>IF(OR(B6657="",C6657="",E6657=""),"",B6657&amp;":"&amp;C6657&amp;":"&amp;E6657)</f>
      </c>
      <c r="K6657" s="247">
        <f>IF(A6657="","",A6657*D6657)</f>
      </c>
      <c r="L6657" s="246">
        <f>IF(A6657="","",IF(OR(A6657=1,A6657=0),H6657,0))</f>
      </c>
      <c r="M6657" s="246">
        <f>IF(A6657="","",IF(A6657=-1,H6657,0))</f>
      </c>
      <c r="N6657">
        <f>IF(J6657="","",IF(E6657="SGD",1,IF(E6657="USD",Settings!$B$22,IF(E6657="HKD",Settings!$B$23,1))))</f>
      </c>
      <c r="O6657">
        <f>IF(OR(B6657="",C6657="",E6657=""),0,(IF(A6657=-1,H6657,0)-IF(OR(A6657=1,A6657=0),H6657,0)+IF(A6657=2,H6657,0))*IF(E6657="SGD",1,IF(E6657="USD",Settings!$B$22,IF(E6657="HKD",Settings!$B$23,1))))</f>
        <v>0</v>
      </c>
      <c r="P6657">
        <f>IF(OR(B6657="",C6657="",E6657=""),0,IF(A6657=2,H6657*IF(E6657="SGD",1,IF(E6657="USD",Settings!$B$22,IF(E6657="HKD",Settings!$B$23,1))),0))</f>
        <v>0</v>
      </c>
      <c r="Q6657" s="312">
        <f>IF(OR(J6657="",G6657=""),"",G6657+ROW()/1000000)</f>
      </c>
      <c r="R6657" s="247">
        <f>IF(Q6657="","",SUMIFS(Txn[Signed Units],Txn[Key],J6657,Txn[Transaction Order],"&lt;="&amp;Q6657))</f>
      </c>
    </row>
    <row r="6658" spans="10:18" ht="15" customHeight="1" x14ac:dyDescent="0.15">
      <c r="J6658" s="246">
        <f>IF(OR(B6658="",C6658="",E6658=""),"",B6658&amp;":"&amp;C6658&amp;":"&amp;E6658)</f>
      </c>
      <c r="K6658" s="247">
        <f>IF(A6658="","",A6658*D6658)</f>
      </c>
      <c r="L6658" s="246">
        <f>IF(A6658="","",IF(OR(A6658=1,A6658=0),H6658,0))</f>
      </c>
      <c r="M6658" s="246">
        <f>IF(A6658="","",IF(A6658=-1,H6658,0))</f>
      </c>
      <c r="N6658">
        <f>IF(J6658="","",IF(E6658="SGD",1,IF(E6658="USD",Settings!$B$22,IF(E6658="HKD",Settings!$B$23,1))))</f>
      </c>
      <c r="O6658">
        <f>IF(OR(B6658="",C6658="",E6658=""),0,(IF(A6658=-1,H6658,0)-IF(OR(A6658=1,A6658=0),H6658,0)+IF(A6658=2,H6658,0))*IF(E6658="SGD",1,IF(E6658="USD",Settings!$B$22,IF(E6658="HKD",Settings!$B$23,1))))</f>
        <v>0</v>
      </c>
      <c r="P6658">
        <f>IF(OR(B6658="",C6658="",E6658=""),0,IF(A6658=2,H6658*IF(E6658="SGD",1,IF(E6658="USD",Settings!$B$22,IF(E6658="HKD",Settings!$B$23,1))),0))</f>
        <v>0</v>
      </c>
      <c r="Q6658" s="312">
        <f>IF(OR(J6658="",G6658=""),"",G6658+ROW()/1000000)</f>
      </c>
      <c r="R6658" s="247">
        <f>IF(Q6658="","",SUMIFS(Txn[Signed Units],Txn[Key],J6658,Txn[Transaction Order],"&lt;="&amp;Q6658))</f>
      </c>
    </row>
    <row r="6659" spans="10:18" ht="15" customHeight="1" x14ac:dyDescent="0.15">
      <c r="J6659" s="246">
        <f>IF(OR(B6659="",C6659="",E6659=""),"",B6659&amp;":"&amp;C6659&amp;":"&amp;E6659)</f>
      </c>
      <c r="K6659" s="247">
        <f>IF(A6659="","",A6659*D6659)</f>
      </c>
      <c r="L6659" s="246">
        <f>IF(A6659="","",IF(OR(A6659=1,A6659=0),H6659,0))</f>
      </c>
      <c r="M6659" s="246">
        <f>IF(A6659="","",IF(A6659=-1,H6659,0))</f>
      </c>
      <c r="N6659">
        <f>IF(J6659="","",IF(E6659="SGD",1,IF(E6659="USD",Settings!$B$22,IF(E6659="HKD",Settings!$B$23,1))))</f>
      </c>
      <c r="O6659">
        <f>IF(OR(B6659="",C6659="",E6659=""),0,(IF(A6659=-1,H6659,0)-IF(OR(A6659=1,A6659=0),H6659,0)+IF(A6659=2,H6659,0))*IF(E6659="SGD",1,IF(E6659="USD",Settings!$B$22,IF(E6659="HKD",Settings!$B$23,1))))</f>
        <v>0</v>
      </c>
      <c r="P6659">
        <f>IF(OR(B6659="",C6659="",E6659=""),0,IF(A6659=2,H6659*IF(E6659="SGD",1,IF(E6659="USD",Settings!$B$22,IF(E6659="HKD",Settings!$B$23,1))),0))</f>
        <v>0</v>
      </c>
      <c r="Q6659" s="312">
        <f>IF(OR(J6659="",G6659=""),"",G6659+ROW()/1000000)</f>
      </c>
      <c r="R6659" s="247">
        <f>IF(Q6659="","",SUMIFS(Txn[Signed Units],Txn[Key],J6659,Txn[Transaction Order],"&lt;="&amp;Q6659))</f>
      </c>
    </row>
    <row r="6660" spans="10:18" ht="15" customHeight="1" x14ac:dyDescent="0.15">
      <c r="J6660" s="246">
        <f>IF(OR(B6660="",C6660="",E6660=""),"",B6660&amp;":"&amp;C6660&amp;":"&amp;E6660)</f>
      </c>
      <c r="K6660" s="247">
        <f>IF(A6660="","",A6660*D6660)</f>
      </c>
      <c r="L6660" s="246">
        <f>IF(A6660="","",IF(OR(A6660=1,A6660=0),H6660,0))</f>
      </c>
      <c r="M6660" s="246">
        <f>IF(A6660="","",IF(A6660=-1,H6660,0))</f>
      </c>
      <c r="N6660">
        <f>IF(J6660="","",IF(E6660="SGD",1,IF(E6660="USD",Settings!$B$22,IF(E6660="HKD",Settings!$B$23,1))))</f>
      </c>
      <c r="O6660">
        <f>IF(OR(B6660="",C6660="",E6660=""),0,(IF(A6660=-1,H6660,0)-IF(OR(A6660=1,A6660=0),H6660,0)+IF(A6660=2,H6660,0))*IF(E6660="SGD",1,IF(E6660="USD",Settings!$B$22,IF(E6660="HKD",Settings!$B$23,1))))</f>
        <v>0</v>
      </c>
      <c r="P6660">
        <f>IF(OR(B6660="",C6660="",E6660=""),0,IF(A6660=2,H6660*IF(E6660="SGD",1,IF(E6660="USD",Settings!$B$22,IF(E6660="HKD",Settings!$B$23,1))),0))</f>
        <v>0</v>
      </c>
      <c r="Q6660" s="312">
        <f>IF(OR(J6660="",G6660=""),"",G6660+ROW()/1000000)</f>
      </c>
      <c r="R6660" s="247">
        <f>IF(Q6660="","",SUMIFS(Txn[Signed Units],Txn[Key],J6660,Txn[Transaction Order],"&lt;="&amp;Q6660))</f>
      </c>
    </row>
    <row r="6661" spans="10:18" ht="15" customHeight="1" x14ac:dyDescent="0.15">
      <c r="J6661" s="246">
        <f>IF(OR(B6661="",C6661="",E6661=""),"",B6661&amp;":"&amp;C6661&amp;":"&amp;E6661)</f>
      </c>
      <c r="K6661" s="247">
        <f>IF(A6661="","",A6661*D6661)</f>
      </c>
      <c r="L6661" s="246">
        <f>IF(A6661="","",IF(OR(A6661=1,A6661=0),H6661,0))</f>
      </c>
      <c r="M6661" s="246">
        <f>IF(A6661="","",IF(A6661=-1,H6661,0))</f>
      </c>
      <c r="N6661">
        <f>IF(J6661="","",IF(E6661="SGD",1,IF(E6661="USD",Settings!$B$22,IF(E6661="HKD",Settings!$B$23,1))))</f>
      </c>
      <c r="O6661">
        <f>IF(OR(B6661="",C6661="",E6661=""),0,(IF(A6661=-1,H6661,0)-IF(OR(A6661=1,A6661=0),H6661,0)+IF(A6661=2,H6661,0))*IF(E6661="SGD",1,IF(E6661="USD",Settings!$B$22,IF(E6661="HKD",Settings!$B$23,1))))</f>
        <v>0</v>
      </c>
      <c r="P6661">
        <f>IF(OR(B6661="",C6661="",E6661=""),0,IF(A6661=2,H6661*IF(E6661="SGD",1,IF(E6661="USD",Settings!$B$22,IF(E6661="HKD",Settings!$B$23,1))),0))</f>
        <v>0</v>
      </c>
      <c r="Q6661" s="312">
        <f>IF(OR(J6661="",G6661=""),"",G6661+ROW()/1000000)</f>
      </c>
      <c r="R6661" s="247">
        <f>IF(Q6661="","",SUMIFS(Txn[Signed Units],Txn[Key],J6661,Txn[Transaction Order],"&lt;="&amp;Q6661))</f>
      </c>
    </row>
    <row r="6662" spans="10:18" ht="15" customHeight="1" x14ac:dyDescent="0.15">
      <c r="J6662" s="246">
        <f>IF(OR(B6662="",C6662="",E6662=""),"",B6662&amp;":"&amp;C6662&amp;":"&amp;E6662)</f>
      </c>
      <c r="K6662" s="247">
        <f>IF(A6662="","",A6662*D6662)</f>
      </c>
      <c r="L6662" s="246">
        <f>IF(A6662="","",IF(OR(A6662=1,A6662=0),H6662,0))</f>
      </c>
      <c r="M6662" s="246">
        <f>IF(A6662="","",IF(A6662=-1,H6662,0))</f>
      </c>
      <c r="N6662">
        <f>IF(J6662="","",IF(E6662="SGD",1,IF(E6662="USD",Settings!$B$22,IF(E6662="HKD",Settings!$B$23,1))))</f>
      </c>
      <c r="O6662">
        <f>IF(OR(B6662="",C6662="",E6662=""),0,(IF(A6662=-1,H6662,0)-IF(OR(A6662=1,A6662=0),H6662,0)+IF(A6662=2,H6662,0))*IF(E6662="SGD",1,IF(E6662="USD",Settings!$B$22,IF(E6662="HKD",Settings!$B$23,1))))</f>
        <v>0</v>
      </c>
      <c r="P6662">
        <f>IF(OR(B6662="",C6662="",E6662=""),0,IF(A6662=2,H6662*IF(E6662="SGD",1,IF(E6662="USD",Settings!$B$22,IF(E6662="HKD",Settings!$B$23,1))),0))</f>
        <v>0</v>
      </c>
      <c r="Q6662" s="312">
        <f>IF(OR(J6662="",G6662=""),"",G6662+ROW()/1000000)</f>
      </c>
      <c r="R6662" s="247">
        <f>IF(Q6662="","",SUMIFS(Txn[Signed Units],Txn[Key],J6662,Txn[Transaction Order],"&lt;="&amp;Q6662))</f>
      </c>
    </row>
    <row r="6663" spans="10:18" ht="15" customHeight="1" x14ac:dyDescent="0.15">
      <c r="J6663" s="246">
        <f>IF(OR(B6663="",C6663="",E6663=""),"",B6663&amp;":"&amp;C6663&amp;":"&amp;E6663)</f>
      </c>
      <c r="K6663" s="247">
        <f>IF(A6663="","",A6663*D6663)</f>
      </c>
      <c r="L6663" s="246">
        <f>IF(A6663="","",IF(OR(A6663=1,A6663=0),H6663,0))</f>
      </c>
      <c r="M6663" s="246">
        <f>IF(A6663="","",IF(A6663=-1,H6663,0))</f>
      </c>
      <c r="N6663">
        <f>IF(J6663="","",IF(E6663="SGD",1,IF(E6663="USD",Settings!$B$22,IF(E6663="HKD",Settings!$B$23,1))))</f>
      </c>
      <c r="O6663">
        <f>IF(OR(B6663="",C6663="",E6663=""),0,(IF(A6663=-1,H6663,0)-IF(OR(A6663=1,A6663=0),H6663,0)+IF(A6663=2,H6663,0))*IF(E6663="SGD",1,IF(E6663="USD",Settings!$B$22,IF(E6663="HKD",Settings!$B$23,1))))</f>
        <v>0</v>
      </c>
      <c r="P6663">
        <f>IF(OR(B6663="",C6663="",E6663=""),0,IF(A6663=2,H6663*IF(E6663="SGD",1,IF(E6663="USD",Settings!$B$22,IF(E6663="HKD",Settings!$B$23,1))),0))</f>
        <v>0</v>
      </c>
      <c r="Q6663" s="312">
        <f>IF(OR(J6663="",G6663=""),"",G6663+ROW()/1000000)</f>
      </c>
      <c r="R6663" s="247">
        <f>IF(Q6663="","",SUMIFS(Txn[Signed Units],Txn[Key],J6663,Txn[Transaction Order],"&lt;="&amp;Q6663))</f>
      </c>
    </row>
    <row r="6664" spans="10:18" ht="15" customHeight="1" x14ac:dyDescent="0.15">
      <c r="J6664" s="246">
        <f>IF(OR(B6664="",C6664="",E6664=""),"",B6664&amp;":"&amp;C6664&amp;":"&amp;E6664)</f>
      </c>
      <c r="K6664" s="247">
        <f>IF(A6664="","",A6664*D6664)</f>
      </c>
      <c r="L6664" s="246">
        <f>IF(A6664="","",IF(OR(A6664=1,A6664=0),H6664,0))</f>
      </c>
      <c r="M6664" s="246">
        <f>IF(A6664="","",IF(A6664=-1,H6664,0))</f>
      </c>
      <c r="N6664">
        <f>IF(J6664="","",IF(E6664="SGD",1,IF(E6664="USD",Settings!$B$22,IF(E6664="HKD",Settings!$B$23,1))))</f>
      </c>
      <c r="O6664">
        <f>IF(OR(B6664="",C6664="",E6664=""),0,(IF(A6664=-1,H6664,0)-IF(OR(A6664=1,A6664=0),H6664,0)+IF(A6664=2,H6664,0))*IF(E6664="SGD",1,IF(E6664="USD",Settings!$B$22,IF(E6664="HKD",Settings!$B$23,1))))</f>
        <v>0</v>
      </c>
      <c r="P6664">
        <f>IF(OR(B6664="",C6664="",E6664=""),0,IF(A6664=2,H6664*IF(E6664="SGD",1,IF(E6664="USD",Settings!$B$22,IF(E6664="HKD",Settings!$B$23,1))),0))</f>
        <v>0</v>
      </c>
      <c r="Q6664" s="312">
        <f>IF(OR(J6664="",G6664=""),"",G6664+ROW()/1000000)</f>
      </c>
      <c r="R6664" s="247">
        <f>IF(Q6664="","",SUMIFS(Txn[Signed Units],Txn[Key],J6664,Txn[Transaction Order],"&lt;="&amp;Q6664))</f>
      </c>
    </row>
    <row r="6665" spans="10:18" ht="15" customHeight="1" x14ac:dyDescent="0.15">
      <c r="J6665" s="246">
        <f>IF(OR(B6665="",C6665="",E6665=""),"",B6665&amp;":"&amp;C6665&amp;":"&amp;E6665)</f>
      </c>
      <c r="K6665" s="247">
        <f>IF(A6665="","",A6665*D6665)</f>
      </c>
      <c r="L6665" s="246">
        <f>IF(A6665="","",IF(OR(A6665=1,A6665=0),H6665,0))</f>
      </c>
      <c r="M6665" s="246">
        <f>IF(A6665="","",IF(A6665=-1,H6665,0))</f>
      </c>
      <c r="N6665">
        <f>IF(J6665="","",IF(E6665="SGD",1,IF(E6665="USD",Settings!$B$22,IF(E6665="HKD",Settings!$B$23,1))))</f>
      </c>
      <c r="O6665">
        <f>IF(OR(B6665="",C6665="",E6665=""),0,(IF(A6665=-1,H6665,0)-IF(OR(A6665=1,A6665=0),H6665,0)+IF(A6665=2,H6665,0))*IF(E6665="SGD",1,IF(E6665="USD",Settings!$B$22,IF(E6665="HKD",Settings!$B$23,1))))</f>
        <v>0</v>
      </c>
      <c r="P6665">
        <f>IF(OR(B6665="",C6665="",E6665=""),0,IF(A6665=2,H6665*IF(E6665="SGD",1,IF(E6665="USD",Settings!$B$22,IF(E6665="HKD",Settings!$B$23,1))),0))</f>
        <v>0</v>
      </c>
      <c r="Q6665" s="312">
        <f>IF(OR(J6665="",G6665=""),"",G6665+ROW()/1000000)</f>
      </c>
      <c r="R6665" s="247">
        <f>IF(Q6665="","",SUMIFS(Txn[Signed Units],Txn[Key],J6665,Txn[Transaction Order],"&lt;="&amp;Q6665))</f>
      </c>
    </row>
    <row r="6666" spans="10:18" ht="15" customHeight="1" x14ac:dyDescent="0.15">
      <c r="J6666" s="246">
        <f>IF(OR(B6666="",C6666="",E6666=""),"",B6666&amp;":"&amp;C6666&amp;":"&amp;E6666)</f>
      </c>
      <c r="K6666" s="247">
        <f>IF(A6666="","",A6666*D6666)</f>
      </c>
      <c r="L6666" s="246">
        <f>IF(A6666="","",IF(OR(A6666=1,A6666=0),H6666,0))</f>
      </c>
      <c r="M6666" s="246">
        <f>IF(A6666="","",IF(A6666=-1,H6666,0))</f>
      </c>
      <c r="N6666">
        <f>IF(J6666="","",IF(E6666="SGD",1,IF(E6666="USD",Settings!$B$22,IF(E6666="HKD",Settings!$B$23,1))))</f>
      </c>
      <c r="O6666">
        <f>IF(OR(B6666="",C6666="",E6666=""),0,(IF(A6666=-1,H6666,0)-IF(OR(A6666=1,A6666=0),H6666,0)+IF(A6666=2,H6666,0))*IF(E6666="SGD",1,IF(E6666="USD",Settings!$B$22,IF(E6666="HKD",Settings!$B$23,1))))</f>
        <v>0</v>
      </c>
      <c r="P6666">
        <f>IF(OR(B6666="",C6666="",E6666=""),0,IF(A6666=2,H6666*IF(E6666="SGD",1,IF(E6666="USD",Settings!$B$22,IF(E6666="HKD",Settings!$B$23,1))),0))</f>
        <v>0</v>
      </c>
      <c r="Q6666" s="312">
        <f>IF(OR(J6666="",G6666=""),"",G6666+ROW()/1000000)</f>
      </c>
      <c r="R6666" s="247">
        <f>IF(Q6666="","",SUMIFS(Txn[Signed Units],Txn[Key],J6666,Txn[Transaction Order],"&lt;="&amp;Q6666))</f>
      </c>
    </row>
    <row r="6667" spans="10:18" ht="15" customHeight="1" x14ac:dyDescent="0.15">
      <c r="J6667" s="246">
        <f>IF(OR(B6667="",C6667="",E6667=""),"",B6667&amp;":"&amp;C6667&amp;":"&amp;E6667)</f>
      </c>
      <c r="K6667" s="247">
        <f>IF(A6667="","",A6667*D6667)</f>
      </c>
      <c r="L6667" s="246">
        <f>IF(A6667="","",IF(OR(A6667=1,A6667=0),H6667,0))</f>
      </c>
      <c r="M6667" s="246">
        <f>IF(A6667="","",IF(A6667=-1,H6667,0))</f>
      </c>
      <c r="N6667">
        <f>IF(J6667="","",IF(E6667="SGD",1,IF(E6667="USD",Settings!$B$22,IF(E6667="HKD",Settings!$B$23,1))))</f>
      </c>
      <c r="O6667">
        <f>IF(OR(B6667="",C6667="",E6667=""),0,(IF(A6667=-1,H6667,0)-IF(OR(A6667=1,A6667=0),H6667,0)+IF(A6667=2,H6667,0))*IF(E6667="SGD",1,IF(E6667="USD",Settings!$B$22,IF(E6667="HKD",Settings!$B$23,1))))</f>
        <v>0</v>
      </c>
      <c r="P6667">
        <f>IF(OR(B6667="",C6667="",E6667=""),0,IF(A6667=2,H6667*IF(E6667="SGD",1,IF(E6667="USD",Settings!$B$22,IF(E6667="HKD",Settings!$B$23,1))),0))</f>
        <v>0</v>
      </c>
      <c r="Q6667" s="312">
        <f>IF(OR(J6667="",G6667=""),"",G6667+ROW()/1000000)</f>
      </c>
      <c r="R6667" s="247">
        <f>IF(Q6667="","",SUMIFS(Txn[Signed Units],Txn[Key],J6667,Txn[Transaction Order],"&lt;="&amp;Q6667))</f>
      </c>
    </row>
    <row r="6668" spans="10:18" ht="15" customHeight="1" x14ac:dyDescent="0.15">
      <c r="J6668" s="246">
        <f>IF(OR(B6668="",C6668="",E6668=""),"",B6668&amp;":"&amp;C6668&amp;":"&amp;E6668)</f>
      </c>
      <c r="K6668" s="247">
        <f>IF(A6668="","",A6668*D6668)</f>
      </c>
      <c r="L6668" s="246">
        <f>IF(A6668="","",IF(OR(A6668=1,A6668=0),H6668,0))</f>
      </c>
      <c r="M6668" s="246">
        <f>IF(A6668="","",IF(A6668=-1,H6668,0))</f>
      </c>
      <c r="N6668">
        <f>IF(J6668="","",IF(E6668="SGD",1,IF(E6668="USD",Settings!$B$22,IF(E6668="HKD",Settings!$B$23,1))))</f>
      </c>
      <c r="O6668">
        <f>IF(OR(B6668="",C6668="",E6668=""),0,(IF(A6668=-1,H6668,0)-IF(OR(A6668=1,A6668=0),H6668,0)+IF(A6668=2,H6668,0))*IF(E6668="SGD",1,IF(E6668="USD",Settings!$B$22,IF(E6668="HKD",Settings!$B$23,1))))</f>
        <v>0</v>
      </c>
      <c r="P6668">
        <f>IF(OR(B6668="",C6668="",E6668=""),0,IF(A6668=2,H6668*IF(E6668="SGD",1,IF(E6668="USD",Settings!$B$22,IF(E6668="HKD",Settings!$B$23,1))),0))</f>
        <v>0</v>
      </c>
      <c r="Q6668" s="312">
        <f>IF(OR(J6668="",G6668=""),"",G6668+ROW()/1000000)</f>
      </c>
      <c r="R6668" s="247">
        <f>IF(Q6668="","",SUMIFS(Txn[Signed Units],Txn[Key],J6668,Txn[Transaction Order],"&lt;="&amp;Q6668))</f>
      </c>
    </row>
    <row r="6669" spans="10:18" ht="15" customHeight="1" x14ac:dyDescent="0.15">
      <c r="J6669" s="246">
        <f>IF(OR(B6669="",C6669="",E6669=""),"",B6669&amp;":"&amp;C6669&amp;":"&amp;E6669)</f>
      </c>
      <c r="K6669" s="247">
        <f>IF(A6669="","",A6669*D6669)</f>
      </c>
      <c r="L6669" s="246">
        <f>IF(A6669="","",IF(OR(A6669=1,A6669=0),H6669,0))</f>
      </c>
      <c r="M6669" s="246">
        <f>IF(A6669="","",IF(A6669=-1,H6669,0))</f>
      </c>
      <c r="N6669">
        <f>IF(J6669="","",IF(E6669="SGD",1,IF(E6669="USD",Settings!$B$22,IF(E6669="HKD",Settings!$B$23,1))))</f>
      </c>
      <c r="O6669">
        <f>IF(OR(B6669="",C6669="",E6669=""),0,(IF(A6669=-1,H6669,0)-IF(OR(A6669=1,A6669=0),H6669,0)+IF(A6669=2,H6669,0))*IF(E6669="SGD",1,IF(E6669="USD",Settings!$B$22,IF(E6669="HKD",Settings!$B$23,1))))</f>
        <v>0</v>
      </c>
      <c r="P6669">
        <f>IF(OR(B6669="",C6669="",E6669=""),0,IF(A6669=2,H6669*IF(E6669="SGD",1,IF(E6669="USD",Settings!$B$22,IF(E6669="HKD",Settings!$B$23,1))),0))</f>
        <v>0</v>
      </c>
      <c r="Q6669" s="312">
        <f>IF(OR(J6669="",G6669=""),"",G6669+ROW()/1000000)</f>
      </c>
      <c r="R6669" s="247">
        <f>IF(Q6669="","",SUMIFS(Txn[Signed Units],Txn[Key],J6669,Txn[Transaction Order],"&lt;="&amp;Q6669))</f>
      </c>
    </row>
    <row r="6670" spans="10:18" ht="15" customHeight="1" x14ac:dyDescent="0.15">
      <c r="J6670" s="246">
        <f>IF(OR(B6670="",C6670="",E6670=""),"",B6670&amp;":"&amp;C6670&amp;":"&amp;E6670)</f>
      </c>
      <c r="K6670" s="247">
        <f>IF(A6670="","",A6670*D6670)</f>
      </c>
      <c r="L6670" s="246">
        <f>IF(A6670="","",IF(OR(A6670=1,A6670=0),H6670,0))</f>
      </c>
      <c r="M6670" s="246">
        <f>IF(A6670="","",IF(A6670=-1,H6670,0))</f>
      </c>
      <c r="N6670">
        <f>IF(J6670="","",IF(E6670="SGD",1,IF(E6670="USD",Settings!$B$22,IF(E6670="HKD",Settings!$B$23,1))))</f>
      </c>
      <c r="O6670">
        <f>IF(OR(B6670="",C6670="",E6670=""),0,(IF(A6670=-1,H6670,0)-IF(OR(A6670=1,A6670=0),H6670,0)+IF(A6670=2,H6670,0))*IF(E6670="SGD",1,IF(E6670="USD",Settings!$B$22,IF(E6670="HKD",Settings!$B$23,1))))</f>
        <v>0</v>
      </c>
      <c r="P6670">
        <f>IF(OR(B6670="",C6670="",E6670=""),0,IF(A6670=2,H6670*IF(E6670="SGD",1,IF(E6670="USD",Settings!$B$22,IF(E6670="HKD",Settings!$B$23,1))),0))</f>
        <v>0</v>
      </c>
      <c r="Q6670" s="312">
        <f>IF(OR(J6670="",G6670=""),"",G6670+ROW()/1000000)</f>
      </c>
      <c r="R6670" s="247">
        <f>IF(Q6670="","",SUMIFS(Txn[Signed Units],Txn[Key],J6670,Txn[Transaction Order],"&lt;="&amp;Q6670))</f>
      </c>
    </row>
    <row r="6671" spans="10:18" ht="15" customHeight="1" x14ac:dyDescent="0.15">
      <c r="J6671" s="246">
        <f>IF(OR(B6671="",C6671="",E6671=""),"",B6671&amp;":"&amp;C6671&amp;":"&amp;E6671)</f>
      </c>
      <c r="K6671" s="247">
        <f>IF(A6671="","",A6671*D6671)</f>
      </c>
      <c r="L6671" s="246">
        <f>IF(A6671="","",IF(OR(A6671=1,A6671=0),H6671,0))</f>
      </c>
      <c r="M6671" s="246">
        <f>IF(A6671="","",IF(A6671=-1,H6671,0))</f>
      </c>
      <c r="N6671">
        <f>IF(J6671="","",IF(E6671="SGD",1,IF(E6671="USD",Settings!$B$22,IF(E6671="HKD",Settings!$B$23,1))))</f>
      </c>
      <c r="O6671">
        <f>IF(OR(B6671="",C6671="",E6671=""),0,(IF(A6671=-1,H6671,0)-IF(OR(A6671=1,A6671=0),H6671,0)+IF(A6671=2,H6671,0))*IF(E6671="SGD",1,IF(E6671="USD",Settings!$B$22,IF(E6671="HKD",Settings!$B$23,1))))</f>
        <v>0</v>
      </c>
      <c r="P6671">
        <f>IF(OR(B6671="",C6671="",E6671=""),0,IF(A6671=2,H6671*IF(E6671="SGD",1,IF(E6671="USD",Settings!$B$22,IF(E6671="HKD",Settings!$B$23,1))),0))</f>
        <v>0</v>
      </c>
      <c r="Q6671" s="312">
        <f>IF(OR(J6671="",G6671=""),"",G6671+ROW()/1000000)</f>
      </c>
      <c r="R6671" s="247">
        <f>IF(Q6671="","",SUMIFS(Txn[Signed Units],Txn[Key],J6671,Txn[Transaction Order],"&lt;="&amp;Q6671))</f>
      </c>
    </row>
    <row r="6672" spans="10:18" ht="15" customHeight="1" x14ac:dyDescent="0.15">
      <c r="J6672" s="246">
        <f>IF(OR(B6672="",C6672="",E6672=""),"",B6672&amp;":"&amp;C6672&amp;":"&amp;E6672)</f>
      </c>
      <c r="K6672" s="247">
        <f>IF(A6672="","",A6672*D6672)</f>
      </c>
      <c r="L6672" s="246">
        <f>IF(A6672="","",IF(OR(A6672=1,A6672=0),H6672,0))</f>
      </c>
      <c r="M6672" s="246">
        <f>IF(A6672="","",IF(A6672=-1,H6672,0))</f>
      </c>
      <c r="N6672">
        <f>IF(J6672="","",IF(E6672="SGD",1,IF(E6672="USD",Settings!$B$22,IF(E6672="HKD",Settings!$B$23,1))))</f>
      </c>
      <c r="O6672">
        <f>IF(OR(B6672="",C6672="",E6672=""),0,(IF(A6672=-1,H6672,0)-IF(OR(A6672=1,A6672=0),H6672,0)+IF(A6672=2,H6672,0))*IF(E6672="SGD",1,IF(E6672="USD",Settings!$B$22,IF(E6672="HKD",Settings!$B$23,1))))</f>
        <v>0</v>
      </c>
      <c r="P6672">
        <f>IF(OR(B6672="",C6672="",E6672=""),0,IF(A6672=2,H6672*IF(E6672="SGD",1,IF(E6672="USD",Settings!$B$22,IF(E6672="HKD",Settings!$B$23,1))),0))</f>
        <v>0</v>
      </c>
      <c r="Q6672" s="312">
        <f>IF(OR(J6672="",G6672=""),"",G6672+ROW()/1000000)</f>
      </c>
      <c r="R6672" s="247">
        <f>IF(Q6672="","",SUMIFS(Txn[Signed Units],Txn[Key],J6672,Txn[Transaction Order],"&lt;="&amp;Q6672))</f>
      </c>
    </row>
    <row r="6673" spans="10:18" ht="15" customHeight="1" x14ac:dyDescent="0.15">
      <c r="J6673" s="246">
        <f>IF(OR(B6673="",C6673="",E6673=""),"",B6673&amp;":"&amp;C6673&amp;":"&amp;E6673)</f>
      </c>
      <c r="K6673" s="247">
        <f>IF(A6673="","",A6673*D6673)</f>
      </c>
      <c r="L6673" s="246">
        <f>IF(A6673="","",IF(OR(A6673=1,A6673=0),H6673,0))</f>
      </c>
      <c r="M6673" s="246">
        <f>IF(A6673="","",IF(A6673=-1,H6673,0))</f>
      </c>
      <c r="N6673">
        <f>IF(J6673="","",IF(E6673="SGD",1,IF(E6673="USD",Settings!$B$22,IF(E6673="HKD",Settings!$B$23,1))))</f>
      </c>
      <c r="O6673">
        <f>IF(OR(B6673="",C6673="",E6673=""),0,(IF(A6673=-1,H6673,0)-IF(OR(A6673=1,A6673=0),H6673,0)+IF(A6673=2,H6673,0))*IF(E6673="SGD",1,IF(E6673="USD",Settings!$B$22,IF(E6673="HKD",Settings!$B$23,1))))</f>
        <v>0</v>
      </c>
      <c r="P6673">
        <f>IF(OR(B6673="",C6673="",E6673=""),0,IF(A6673=2,H6673*IF(E6673="SGD",1,IF(E6673="USD",Settings!$B$22,IF(E6673="HKD",Settings!$B$23,1))),0))</f>
        <v>0</v>
      </c>
      <c r="Q6673" s="312">
        <f>IF(OR(J6673="",G6673=""),"",G6673+ROW()/1000000)</f>
      </c>
      <c r="R6673" s="247">
        <f>IF(Q6673="","",SUMIFS(Txn[Signed Units],Txn[Key],J6673,Txn[Transaction Order],"&lt;="&amp;Q6673))</f>
      </c>
    </row>
    <row r="6674" spans="10:18" ht="15" customHeight="1" x14ac:dyDescent="0.15">
      <c r="J6674" s="246">
        <f>IF(OR(B6674="",C6674="",E6674=""),"",B6674&amp;":"&amp;C6674&amp;":"&amp;E6674)</f>
      </c>
      <c r="K6674" s="247">
        <f>IF(A6674="","",A6674*D6674)</f>
      </c>
      <c r="L6674" s="246">
        <f>IF(A6674="","",IF(OR(A6674=1,A6674=0),H6674,0))</f>
      </c>
      <c r="M6674" s="246">
        <f>IF(A6674="","",IF(A6674=-1,H6674,0))</f>
      </c>
      <c r="N6674">
        <f>IF(J6674="","",IF(E6674="SGD",1,IF(E6674="USD",Settings!$B$22,IF(E6674="HKD",Settings!$B$23,1))))</f>
      </c>
      <c r="O6674">
        <f>IF(OR(B6674="",C6674="",E6674=""),0,(IF(A6674=-1,H6674,0)-IF(OR(A6674=1,A6674=0),H6674,0)+IF(A6674=2,H6674,0))*IF(E6674="SGD",1,IF(E6674="USD",Settings!$B$22,IF(E6674="HKD",Settings!$B$23,1))))</f>
        <v>0</v>
      </c>
      <c r="P6674">
        <f>IF(OR(B6674="",C6674="",E6674=""),0,IF(A6674=2,H6674*IF(E6674="SGD",1,IF(E6674="USD",Settings!$B$22,IF(E6674="HKD",Settings!$B$23,1))),0))</f>
        <v>0</v>
      </c>
      <c r="Q6674" s="312">
        <f>IF(OR(J6674="",G6674=""),"",G6674+ROW()/1000000)</f>
      </c>
      <c r="R6674" s="247">
        <f>IF(Q6674="","",SUMIFS(Txn[Signed Units],Txn[Key],J6674,Txn[Transaction Order],"&lt;="&amp;Q6674))</f>
      </c>
    </row>
    <row r="6675" spans="10:18" ht="15" customHeight="1" x14ac:dyDescent="0.15">
      <c r="J6675" s="246">
        <f>IF(OR(B6675="",C6675="",E6675=""),"",B6675&amp;":"&amp;C6675&amp;":"&amp;E6675)</f>
      </c>
      <c r="K6675" s="247">
        <f>IF(A6675="","",A6675*D6675)</f>
      </c>
      <c r="L6675" s="246">
        <f>IF(A6675="","",IF(OR(A6675=1,A6675=0),H6675,0))</f>
      </c>
      <c r="M6675" s="246">
        <f>IF(A6675="","",IF(A6675=-1,H6675,0))</f>
      </c>
      <c r="N6675">
        <f>IF(J6675="","",IF(E6675="SGD",1,IF(E6675="USD",Settings!$B$22,IF(E6675="HKD",Settings!$B$23,1))))</f>
      </c>
      <c r="O6675">
        <f>IF(OR(B6675="",C6675="",E6675=""),0,(IF(A6675=-1,H6675,0)-IF(OR(A6675=1,A6675=0),H6675,0)+IF(A6675=2,H6675,0))*IF(E6675="SGD",1,IF(E6675="USD",Settings!$B$22,IF(E6675="HKD",Settings!$B$23,1))))</f>
        <v>0</v>
      </c>
      <c r="P6675">
        <f>IF(OR(B6675="",C6675="",E6675=""),0,IF(A6675=2,H6675*IF(E6675="SGD",1,IF(E6675="USD",Settings!$B$22,IF(E6675="HKD",Settings!$B$23,1))),0))</f>
        <v>0</v>
      </c>
      <c r="Q6675" s="312">
        <f>IF(OR(J6675="",G6675=""),"",G6675+ROW()/1000000)</f>
      </c>
      <c r="R6675" s="247">
        <f>IF(Q6675="","",SUMIFS(Txn[Signed Units],Txn[Key],J6675,Txn[Transaction Order],"&lt;="&amp;Q6675))</f>
      </c>
    </row>
    <row r="6676" spans="10:18" ht="15" customHeight="1" x14ac:dyDescent="0.15">
      <c r="J6676" s="246">
        <f>IF(OR(B6676="",C6676="",E6676=""),"",B6676&amp;":"&amp;C6676&amp;":"&amp;E6676)</f>
      </c>
      <c r="K6676" s="247">
        <f>IF(A6676="","",A6676*D6676)</f>
      </c>
      <c r="L6676" s="246">
        <f>IF(A6676="","",IF(OR(A6676=1,A6676=0),H6676,0))</f>
      </c>
      <c r="M6676" s="246">
        <f>IF(A6676="","",IF(A6676=-1,H6676,0))</f>
      </c>
      <c r="N6676">
        <f>IF(J6676="","",IF(E6676="SGD",1,IF(E6676="USD",Settings!$B$22,IF(E6676="HKD",Settings!$B$23,1))))</f>
      </c>
      <c r="O6676">
        <f>IF(OR(B6676="",C6676="",E6676=""),0,(IF(A6676=-1,H6676,0)-IF(OR(A6676=1,A6676=0),H6676,0)+IF(A6676=2,H6676,0))*IF(E6676="SGD",1,IF(E6676="USD",Settings!$B$22,IF(E6676="HKD",Settings!$B$23,1))))</f>
        <v>0</v>
      </c>
      <c r="P6676">
        <f>IF(OR(B6676="",C6676="",E6676=""),0,IF(A6676=2,H6676*IF(E6676="SGD",1,IF(E6676="USD",Settings!$B$22,IF(E6676="HKD",Settings!$B$23,1))),0))</f>
        <v>0</v>
      </c>
      <c r="Q6676" s="312">
        <f>IF(OR(J6676="",G6676=""),"",G6676+ROW()/1000000)</f>
      </c>
      <c r="R6676" s="247">
        <f>IF(Q6676="","",SUMIFS(Txn[Signed Units],Txn[Key],J6676,Txn[Transaction Order],"&lt;="&amp;Q6676))</f>
      </c>
    </row>
    <row r="6677" spans="10:18" ht="15" customHeight="1" x14ac:dyDescent="0.15">
      <c r="J6677" s="246">
        <f>IF(OR(B6677="",C6677="",E6677=""),"",B6677&amp;":"&amp;C6677&amp;":"&amp;E6677)</f>
      </c>
      <c r="K6677" s="247">
        <f>IF(A6677="","",A6677*D6677)</f>
      </c>
      <c r="L6677" s="246">
        <f>IF(A6677="","",IF(OR(A6677=1,A6677=0),H6677,0))</f>
      </c>
      <c r="M6677" s="246">
        <f>IF(A6677="","",IF(A6677=-1,H6677,0))</f>
      </c>
      <c r="N6677">
        <f>IF(J6677="","",IF(E6677="SGD",1,IF(E6677="USD",Settings!$B$22,IF(E6677="HKD",Settings!$B$23,1))))</f>
      </c>
      <c r="O6677">
        <f>IF(OR(B6677="",C6677="",E6677=""),0,(IF(A6677=-1,H6677,0)-IF(OR(A6677=1,A6677=0),H6677,0)+IF(A6677=2,H6677,0))*IF(E6677="SGD",1,IF(E6677="USD",Settings!$B$22,IF(E6677="HKD",Settings!$B$23,1))))</f>
        <v>0</v>
      </c>
      <c r="P6677">
        <f>IF(OR(B6677="",C6677="",E6677=""),0,IF(A6677=2,H6677*IF(E6677="SGD",1,IF(E6677="USD",Settings!$B$22,IF(E6677="HKD",Settings!$B$23,1))),0))</f>
        <v>0</v>
      </c>
      <c r="Q6677" s="312">
        <f>IF(OR(J6677="",G6677=""),"",G6677+ROW()/1000000)</f>
      </c>
      <c r="R6677" s="247">
        <f>IF(Q6677="","",SUMIFS(Txn[Signed Units],Txn[Key],J6677,Txn[Transaction Order],"&lt;="&amp;Q6677))</f>
      </c>
    </row>
    <row r="6678" spans="10:18" ht="15" customHeight="1" x14ac:dyDescent="0.15">
      <c r="J6678" s="246">
        <f>IF(OR(B6678="",C6678="",E6678=""),"",B6678&amp;":"&amp;C6678&amp;":"&amp;E6678)</f>
      </c>
      <c r="K6678" s="247">
        <f>IF(A6678="","",A6678*D6678)</f>
      </c>
      <c r="L6678" s="246">
        <f>IF(A6678="","",IF(OR(A6678=1,A6678=0),H6678,0))</f>
      </c>
      <c r="M6678" s="246">
        <f>IF(A6678="","",IF(A6678=-1,H6678,0))</f>
      </c>
      <c r="N6678">
        <f>IF(J6678="","",IF(E6678="SGD",1,IF(E6678="USD",Settings!$B$22,IF(E6678="HKD",Settings!$B$23,1))))</f>
      </c>
      <c r="O6678">
        <f>IF(OR(B6678="",C6678="",E6678=""),0,(IF(A6678=-1,H6678,0)-IF(OR(A6678=1,A6678=0),H6678,0)+IF(A6678=2,H6678,0))*IF(E6678="SGD",1,IF(E6678="USD",Settings!$B$22,IF(E6678="HKD",Settings!$B$23,1))))</f>
        <v>0</v>
      </c>
      <c r="P6678">
        <f>IF(OR(B6678="",C6678="",E6678=""),0,IF(A6678=2,H6678*IF(E6678="SGD",1,IF(E6678="USD",Settings!$B$22,IF(E6678="HKD",Settings!$B$23,1))),0))</f>
        <v>0</v>
      </c>
      <c r="Q6678" s="312">
        <f>IF(OR(J6678="",G6678=""),"",G6678+ROW()/1000000)</f>
      </c>
      <c r="R6678" s="247">
        <f>IF(Q6678="","",SUMIFS(Txn[Signed Units],Txn[Key],J6678,Txn[Transaction Order],"&lt;="&amp;Q6678))</f>
      </c>
    </row>
    <row r="6679" spans="10:18" ht="15" customHeight="1" x14ac:dyDescent="0.15">
      <c r="J6679" s="246">
        <f>IF(OR(B6679="",C6679="",E6679=""),"",B6679&amp;":"&amp;C6679&amp;":"&amp;E6679)</f>
      </c>
      <c r="K6679" s="247">
        <f>IF(A6679="","",A6679*D6679)</f>
      </c>
      <c r="L6679" s="246">
        <f>IF(A6679="","",IF(OR(A6679=1,A6679=0),H6679,0))</f>
      </c>
      <c r="M6679" s="246">
        <f>IF(A6679="","",IF(A6679=-1,H6679,0))</f>
      </c>
      <c r="N6679">
        <f>IF(J6679="","",IF(E6679="SGD",1,IF(E6679="USD",Settings!$B$22,IF(E6679="HKD",Settings!$B$23,1))))</f>
      </c>
      <c r="O6679">
        <f>IF(OR(B6679="",C6679="",E6679=""),0,(IF(A6679=-1,H6679,0)-IF(OR(A6679=1,A6679=0),H6679,0)+IF(A6679=2,H6679,0))*IF(E6679="SGD",1,IF(E6679="USD",Settings!$B$22,IF(E6679="HKD",Settings!$B$23,1))))</f>
        <v>0</v>
      </c>
      <c r="P6679">
        <f>IF(OR(B6679="",C6679="",E6679=""),0,IF(A6679=2,H6679*IF(E6679="SGD",1,IF(E6679="USD",Settings!$B$22,IF(E6679="HKD",Settings!$B$23,1))),0))</f>
        <v>0</v>
      </c>
      <c r="Q6679" s="312">
        <f>IF(OR(J6679="",G6679=""),"",G6679+ROW()/1000000)</f>
      </c>
      <c r="R6679" s="247">
        <f>IF(Q6679="","",SUMIFS(Txn[Signed Units],Txn[Key],J6679,Txn[Transaction Order],"&lt;="&amp;Q6679))</f>
      </c>
    </row>
    <row r="6680" spans="10:18" ht="15" customHeight="1" x14ac:dyDescent="0.15">
      <c r="J6680" s="246">
        <f>IF(OR(B6680="",C6680="",E6680=""),"",B6680&amp;":"&amp;C6680&amp;":"&amp;E6680)</f>
      </c>
      <c r="K6680" s="247">
        <f>IF(A6680="","",A6680*D6680)</f>
      </c>
      <c r="L6680" s="246">
        <f>IF(A6680="","",IF(OR(A6680=1,A6680=0),H6680,0))</f>
      </c>
      <c r="M6680" s="246">
        <f>IF(A6680="","",IF(A6680=-1,H6680,0))</f>
      </c>
      <c r="N6680">
        <f>IF(J6680="","",IF(E6680="SGD",1,IF(E6680="USD",Settings!$B$22,IF(E6680="HKD",Settings!$B$23,1))))</f>
      </c>
      <c r="O6680">
        <f>IF(OR(B6680="",C6680="",E6680=""),0,(IF(A6680=-1,H6680,0)-IF(OR(A6680=1,A6680=0),H6680,0)+IF(A6680=2,H6680,0))*IF(E6680="SGD",1,IF(E6680="USD",Settings!$B$22,IF(E6680="HKD",Settings!$B$23,1))))</f>
        <v>0</v>
      </c>
      <c r="P6680">
        <f>IF(OR(B6680="",C6680="",E6680=""),0,IF(A6680=2,H6680*IF(E6680="SGD",1,IF(E6680="USD",Settings!$B$22,IF(E6680="HKD",Settings!$B$23,1))),0))</f>
        <v>0</v>
      </c>
      <c r="Q6680" s="312">
        <f>IF(OR(J6680="",G6680=""),"",G6680+ROW()/1000000)</f>
      </c>
      <c r="R6680" s="247">
        <f>IF(Q6680="","",SUMIFS(Txn[Signed Units],Txn[Key],J6680,Txn[Transaction Order],"&lt;="&amp;Q6680))</f>
      </c>
    </row>
    <row r="6681" spans="10:18" ht="15" customHeight="1" x14ac:dyDescent="0.15">
      <c r="J6681" s="246">
        <f>IF(OR(B6681="",C6681="",E6681=""),"",B6681&amp;":"&amp;C6681&amp;":"&amp;E6681)</f>
      </c>
      <c r="K6681" s="247">
        <f>IF(A6681="","",A6681*D6681)</f>
      </c>
      <c r="L6681" s="246">
        <f>IF(A6681="","",IF(OR(A6681=1,A6681=0),H6681,0))</f>
      </c>
      <c r="M6681" s="246">
        <f>IF(A6681="","",IF(A6681=-1,H6681,0))</f>
      </c>
      <c r="N6681">
        <f>IF(J6681="","",IF(E6681="SGD",1,IF(E6681="USD",Settings!$B$22,IF(E6681="HKD",Settings!$B$23,1))))</f>
      </c>
      <c r="O6681">
        <f>IF(OR(B6681="",C6681="",E6681=""),0,(IF(A6681=-1,H6681,0)-IF(OR(A6681=1,A6681=0),H6681,0)+IF(A6681=2,H6681,0))*IF(E6681="SGD",1,IF(E6681="USD",Settings!$B$22,IF(E6681="HKD",Settings!$B$23,1))))</f>
        <v>0</v>
      </c>
      <c r="P6681">
        <f>IF(OR(B6681="",C6681="",E6681=""),0,IF(A6681=2,H6681*IF(E6681="SGD",1,IF(E6681="USD",Settings!$B$22,IF(E6681="HKD",Settings!$B$23,1))),0))</f>
        <v>0</v>
      </c>
      <c r="Q6681" s="312">
        <f>IF(OR(J6681="",G6681=""),"",G6681+ROW()/1000000)</f>
      </c>
      <c r="R6681" s="247">
        <f>IF(Q6681="","",SUMIFS(Txn[Signed Units],Txn[Key],J6681,Txn[Transaction Order],"&lt;="&amp;Q6681))</f>
      </c>
    </row>
    <row r="6682" spans="10:18" ht="15" customHeight="1" x14ac:dyDescent="0.15">
      <c r="J6682" s="246">
        <f>IF(OR(B6682="",C6682="",E6682=""),"",B6682&amp;":"&amp;C6682&amp;":"&amp;E6682)</f>
      </c>
      <c r="K6682" s="247">
        <f>IF(A6682="","",A6682*D6682)</f>
      </c>
      <c r="L6682" s="246">
        <f>IF(A6682="","",IF(OR(A6682=1,A6682=0),H6682,0))</f>
      </c>
      <c r="M6682" s="246">
        <f>IF(A6682="","",IF(A6682=-1,H6682,0))</f>
      </c>
      <c r="N6682">
        <f>IF(J6682="","",IF(E6682="SGD",1,IF(E6682="USD",Settings!$B$22,IF(E6682="HKD",Settings!$B$23,1))))</f>
      </c>
      <c r="O6682">
        <f>IF(OR(B6682="",C6682="",E6682=""),0,(IF(A6682=-1,H6682,0)-IF(OR(A6682=1,A6682=0),H6682,0)+IF(A6682=2,H6682,0))*IF(E6682="SGD",1,IF(E6682="USD",Settings!$B$22,IF(E6682="HKD",Settings!$B$23,1))))</f>
        <v>0</v>
      </c>
      <c r="P6682">
        <f>IF(OR(B6682="",C6682="",E6682=""),0,IF(A6682=2,H6682*IF(E6682="SGD",1,IF(E6682="USD",Settings!$B$22,IF(E6682="HKD",Settings!$B$23,1))),0))</f>
        <v>0</v>
      </c>
      <c r="Q6682" s="312">
        <f>IF(OR(J6682="",G6682=""),"",G6682+ROW()/1000000)</f>
      </c>
      <c r="R6682" s="247">
        <f>IF(Q6682="","",SUMIFS(Txn[Signed Units],Txn[Key],J6682,Txn[Transaction Order],"&lt;="&amp;Q6682))</f>
      </c>
    </row>
    <row r="6683" spans="10:18" ht="15" customHeight="1" x14ac:dyDescent="0.15">
      <c r="J6683" s="246">
        <f>IF(OR(B6683="",C6683="",E6683=""),"",B6683&amp;":"&amp;C6683&amp;":"&amp;E6683)</f>
      </c>
      <c r="K6683" s="247">
        <f>IF(A6683="","",A6683*D6683)</f>
      </c>
      <c r="L6683" s="246">
        <f>IF(A6683="","",IF(OR(A6683=1,A6683=0),H6683,0))</f>
      </c>
      <c r="M6683" s="246">
        <f>IF(A6683="","",IF(A6683=-1,H6683,0))</f>
      </c>
      <c r="N6683">
        <f>IF(J6683="","",IF(E6683="SGD",1,IF(E6683="USD",Settings!$B$22,IF(E6683="HKD",Settings!$B$23,1))))</f>
      </c>
      <c r="O6683">
        <f>IF(OR(B6683="",C6683="",E6683=""),0,(IF(A6683=-1,H6683,0)-IF(OR(A6683=1,A6683=0),H6683,0)+IF(A6683=2,H6683,0))*IF(E6683="SGD",1,IF(E6683="USD",Settings!$B$22,IF(E6683="HKD",Settings!$B$23,1))))</f>
        <v>0</v>
      </c>
      <c r="P6683">
        <f>IF(OR(B6683="",C6683="",E6683=""),0,IF(A6683=2,H6683*IF(E6683="SGD",1,IF(E6683="USD",Settings!$B$22,IF(E6683="HKD",Settings!$B$23,1))),0))</f>
        <v>0</v>
      </c>
      <c r="Q6683" s="312">
        <f>IF(OR(J6683="",G6683=""),"",G6683+ROW()/1000000)</f>
      </c>
      <c r="R6683" s="247">
        <f>IF(Q6683="","",SUMIFS(Txn[Signed Units],Txn[Key],J6683,Txn[Transaction Order],"&lt;="&amp;Q6683))</f>
      </c>
    </row>
    <row r="6684" spans="10:18" ht="15" customHeight="1" x14ac:dyDescent="0.15">
      <c r="J6684" s="246">
        <f>IF(OR(B6684="",C6684="",E6684=""),"",B6684&amp;":"&amp;C6684&amp;":"&amp;E6684)</f>
      </c>
      <c r="K6684" s="247">
        <f>IF(A6684="","",A6684*D6684)</f>
      </c>
      <c r="L6684" s="246">
        <f>IF(A6684="","",IF(OR(A6684=1,A6684=0),H6684,0))</f>
      </c>
      <c r="M6684" s="246">
        <f>IF(A6684="","",IF(A6684=-1,H6684,0))</f>
      </c>
      <c r="N6684">
        <f>IF(J6684="","",IF(E6684="SGD",1,IF(E6684="USD",Settings!$B$22,IF(E6684="HKD",Settings!$B$23,1))))</f>
      </c>
      <c r="O6684">
        <f>IF(OR(B6684="",C6684="",E6684=""),0,(IF(A6684=-1,H6684,0)-IF(OR(A6684=1,A6684=0),H6684,0)+IF(A6684=2,H6684,0))*IF(E6684="SGD",1,IF(E6684="USD",Settings!$B$22,IF(E6684="HKD",Settings!$B$23,1))))</f>
        <v>0</v>
      </c>
      <c r="P6684">
        <f>IF(OR(B6684="",C6684="",E6684=""),0,IF(A6684=2,H6684*IF(E6684="SGD",1,IF(E6684="USD",Settings!$B$22,IF(E6684="HKD",Settings!$B$23,1))),0))</f>
        <v>0</v>
      </c>
      <c r="Q6684" s="312">
        <f>IF(OR(J6684="",G6684=""),"",G6684+ROW()/1000000)</f>
      </c>
      <c r="R6684" s="247">
        <f>IF(Q6684="","",SUMIFS(Txn[Signed Units],Txn[Key],J6684,Txn[Transaction Order],"&lt;="&amp;Q6684))</f>
      </c>
    </row>
    <row r="6685" spans="10:18" ht="15" customHeight="1" x14ac:dyDescent="0.15">
      <c r="J6685" s="246">
        <f>IF(OR(B6685="",C6685="",E6685=""),"",B6685&amp;":"&amp;C6685&amp;":"&amp;E6685)</f>
      </c>
      <c r="K6685" s="247">
        <f>IF(A6685="","",A6685*D6685)</f>
      </c>
      <c r="L6685" s="246">
        <f>IF(A6685="","",IF(OR(A6685=1,A6685=0),H6685,0))</f>
      </c>
      <c r="M6685" s="246">
        <f>IF(A6685="","",IF(A6685=-1,H6685,0))</f>
      </c>
      <c r="N6685">
        <f>IF(J6685="","",IF(E6685="SGD",1,IF(E6685="USD",Settings!$B$22,IF(E6685="HKD",Settings!$B$23,1))))</f>
      </c>
      <c r="O6685">
        <f>IF(OR(B6685="",C6685="",E6685=""),0,(IF(A6685=-1,H6685,0)-IF(OR(A6685=1,A6685=0),H6685,0)+IF(A6685=2,H6685,0))*IF(E6685="SGD",1,IF(E6685="USD",Settings!$B$22,IF(E6685="HKD",Settings!$B$23,1))))</f>
        <v>0</v>
      </c>
      <c r="P6685">
        <f>IF(OR(B6685="",C6685="",E6685=""),0,IF(A6685=2,H6685*IF(E6685="SGD",1,IF(E6685="USD",Settings!$B$22,IF(E6685="HKD",Settings!$B$23,1))),0))</f>
        <v>0</v>
      </c>
      <c r="Q6685" s="312">
        <f>IF(OR(J6685="",G6685=""),"",G6685+ROW()/1000000)</f>
      </c>
      <c r="R6685" s="247">
        <f>IF(Q6685="","",SUMIFS(Txn[Signed Units],Txn[Key],J6685,Txn[Transaction Order],"&lt;="&amp;Q6685))</f>
      </c>
    </row>
    <row r="6686" spans="10:18" ht="15" customHeight="1" x14ac:dyDescent="0.15">
      <c r="J6686" s="246">
        <f>IF(OR(B6686="",C6686="",E6686=""),"",B6686&amp;":"&amp;C6686&amp;":"&amp;E6686)</f>
      </c>
      <c r="K6686" s="247">
        <f>IF(A6686="","",A6686*D6686)</f>
      </c>
      <c r="L6686" s="246">
        <f>IF(A6686="","",IF(OR(A6686=1,A6686=0),H6686,0))</f>
      </c>
      <c r="M6686" s="246">
        <f>IF(A6686="","",IF(A6686=-1,H6686,0))</f>
      </c>
      <c r="N6686">
        <f>IF(J6686="","",IF(E6686="SGD",1,IF(E6686="USD",Settings!$B$22,IF(E6686="HKD",Settings!$B$23,1))))</f>
      </c>
      <c r="O6686">
        <f>IF(OR(B6686="",C6686="",E6686=""),0,(IF(A6686=-1,H6686,0)-IF(OR(A6686=1,A6686=0),H6686,0)+IF(A6686=2,H6686,0))*IF(E6686="SGD",1,IF(E6686="USD",Settings!$B$22,IF(E6686="HKD",Settings!$B$23,1))))</f>
        <v>0</v>
      </c>
      <c r="P6686">
        <f>IF(OR(B6686="",C6686="",E6686=""),0,IF(A6686=2,H6686*IF(E6686="SGD",1,IF(E6686="USD",Settings!$B$22,IF(E6686="HKD",Settings!$B$23,1))),0))</f>
        <v>0</v>
      </c>
      <c r="Q6686" s="312">
        <f>IF(OR(J6686="",G6686=""),"",G6686+ROW()/1000000)</f>
      </c>
      <c r="R6686" s="247">
        <f>IF(Q6686="","",SUMIFS(Txn[Signed Units],Txn[Key],J6686,Txn[Transaction Order],"&lt;="&amp;Q6686))</f>
      </c>
    </row>
    <row r="6687" spans="10:18" ht="15" customHeight="1" x14ac:dyDescent="0.15">
      <c r="J6687" s="246">
        <f>IF(OR(B6687="",C6687="",E6687=""),"",B6687&amp;":"&amp;C6687&amp;":"&amp;E6687)</f>
      </c>
      <c r="K6687" s="247">
        <f>IF(A6687="","",A6687*D6687)</f>
      </c>
      <c r="L6687" s="246">
        <f>IF(A6687="","",IF(OR(A6687=1,A6687=0),H6687,0))</f>
      </c>
      <c r="M6687" s="246">
        <f>IF(A6687="","",IF(A6687=-1,H6687,0))</f>
      </c>
      <c r="N6687">
        <f>IF(J6687="","",IF(E6687="SGD",1,IF(E6687="USD",Settings!$B$22,IF(E6687="HKD",Settings!$B$23,1))))</f>
      </c>
      <c r="O6687">
        <f>IF(OR(B6687="",C6687="",E6687=""),0,(IF(A6687=-1,H6687,0)-IF(OR(A6687=1,A6687=0),H6687,0)+IF(A6687=2,H6687,0))*IF(E6687="SGD",1,IF(E6687="USD",Settings!$B$22,IF(E6687="HKD",Settings!$B$23,1))))</f>
        <v>0</v>
      </c>
      <c r="P6687">
        <f>IF(OR(B6687="",C6687="",E6687=""),0,IF(A6687=2,H6687*IF(E6687="SGD",1,IF(E6687="USD",Settings!$B$22,IF(E6687="HKD",Settings!$B$23,1))),0))</f>
        <v>0</v>
      </c>
      <c r="Q6687" s="312">
        <f>IF(OR(J6687="",G6687=""),"",G6687+ROW()/1000000)</f>
      </c>
      <c r="R6687" s="247">
        <f>IF(Q6687="","",SUMIFS(Txn[Signed Units],Txn[Key],J6687,Txn[Transaction Order],"&lt;="&amp;Q6687))</f>
      </c>
    </row>
    <row r="6688" spans="10:18" ht="15" customHeight="1" x14ac:dyDescent="0.15">
      <c r="J6688" s="246">
        <f>IF(OR(B6688="",C6688="",E6688=""),"",B6688&amp;":"&amp;C6688&amp;":"&amp;E6688)</f>
      </c>
      <c r="K6688" s="247">
        <f>IF(A6688="","",A6688*D6688)</f>
      </c>
      <c r="L6688" s="246">
        <f>IF(A6688="","",IF(OR(A6688=1,A6688=0),H6688,0))</f>
      </c>
      <c r="M6688" s="246">
        <f>IF(A6688="","",IF(A6688=-1,H6688,0))</f>
      </c>
      <c r="N6688">
        <f>IF(J6688="","",IF(E6688="SGD",1,IF(E6688="USD",Settings!$B$22,IF(E6688="HKD",Settings!$B$23,1))))</f>
      </c>
      <c r="O6688">
        <f>IF(OR(B6688="",C6688="",E6688=""),0,(IF(A6688=-1,H6688,0)-IF(OR(A6688=1,A6688=0),H6688,0)+IF(A6688=2,H6688,0))*IF(E6688="SGD",1,IF(E6688="USD",Settings!$B$22,IF(E6688="HKD",Settings!$B$23,1))))</f>
        <v>0</v>
      </c>
      <c r="P6688">
        <f>IF(OR(B6688="",C6688="",E6688=""),0,IF(A6688=2,H6688*IF(E6688="SGD",1,IF(E6688="USD",Settings!$B$22,IF(E6688="HKD",Settings!$B$23,1))),0))</f>
        <v>0</v>
      </c>
      <c r="Q6688" s="312">
        <f>IF(OR(J6688="",G6688=""),"",G6688+ROW()/1000000)</f>
      </c>
      <c r="R6688" s="247">
        <f>IF(Q6688="","",SUMIFS(Txn[Signed Units],Txn[Key],J6688,Txn[Transaction Order],"&lt;="&amp;Q6688))</f>
      </c>
    </row>
    <row r="6689" spans="10:18" ht="15" customHeight="1" x14ac:dyDescent="0.15">
      <c r="J6689" s="246">
        <f>IF(OR(B6689="",C6689="",E6689=""),"",B6689&amp;":"&amp;C6689&amp;":"&amp;E6689)</f>
      </c>
      <c r="K6689" s="247">
        <f>IF(A6689="","",A6689*D6689)</f>
      </c>
      <c r="L6689" s="246">
        <f>IF(A6689="","",IF(OR(A6689=1,A6689=0),H6689,0))</f>
      </c>
      <c r="M6689" s="246">
        <f>IF(A6689="","",IF(A6689=-1,H6689,0))</f>
      </c>
      <c r="N6689">
        <f>IF(J6689="","",IF(E6689="SGD",1,IF(E6689="USD",Settings!$B$22,IF(E6689="HKD",Settings!$B$23,1))))</f>
      </c>
      <c r="O6689">
        <f>IF(OR(B6689="",C6689="",E6689=""),0,(IF(A6689=-1,H6689,0)-IF(OR(A6689=1,A6689=0),H6689,0)+IF(A6689=2,H6689,0))*IF(E6689="SGD",1,IF(E6689="USD",Settings!$B$22,IF(E6689="HKD",Settings!$B$23,1))))</f>
        <v>0</v>
      </c>
      <c r="P6689">
        <f>IF(OR(B6689="",C6689="",E6689=""),0,IF(A6689=2,H6689*IF(E6689="SGD",1,IF(E6689="USD",Settings!$B$22,IF(E6689="HKD",Settings!$B$23,1))),0))</f>
        <v>0</v>
      </c>
      <c r="Q6689" s="312">
        <f>IF(OR(J6689="",G6689=""),"",G6689+ROW()/1000000)</f>
      </c>
      <c r="R6689" s="247">
        <f>IF(Q6689="","",SUMIFS(Txn[Signed Units],Txn[Key],J6689,Txn[Transaction Order],"&lt;="&amp;Q6689))</f>
      </c>
    </row>
    <row r="6690" spans="10:18" ht="15" customHeight="1" x14ac:dyDescent="0.15">
      <c r="J6690" s="246">
        <f>IF(OR(B6690="",C6690="",E6690=""),"",B6690&amp;":"&amp;C6690&amp;":"&amp;E6690)</f>
      </c>
      <c r="K6690" s="247">
        <f>IF(A6690="","",A6690*D6690)</f>
      </c>
      <c r="L6690" s="246">
        <f>IF(A6690="","",IF(OR(A6690=1,A6690=0),H6690,0))</f>
      </c>
      <c r="M6690" s="246">
        <f>IF(A6690="","",IF(A6690=-1,H6690,0))</f>
      </c>
      <c r="N6690">
        <f>IF(J6690="","",IF(E6690="SGD",1,IF(E6690="USD",Settings!$B$22,IF(E6690="HKD",Settings!$B$23,1))))</f>
      </c>
      <c r="O6690">
        <f>IF(OR(B6690="",C6690="",E6690=""),0,(IF(A6690=-1,H6690,0)-IF(OR(A6690=1,A6690=0),H6690,0)+IF(A6690=2,H6690,0))*IF(E6690="SGD",1,IF(E6690="USD",Settings!$B$22,IF(E6690="HKD",Settings!$B$23,1))))</f>
        <v>0</v>
      </c>
      <c r="P6690">
        <f>IF(OR(B6690="",C6690="",E6690=""),0,IF(A6690=2,H6690*IF(E6690="SGD",1,IF(E6690="USD",Settings!$B$22,IF(E6690="HKD",Settings!$B$23,1))),0))</f>
        <v>0</v>
      </c>
      <c r="Q6690" s="312">
        <f>IF(OR(J6690="",G6690=""),"",G6690+ROW()/1000000)</f>
      </c>
      <c r="R6690" s="247">
        <f>IF(Q6690="","",SUMIFS(Txn[Signed Units],Txn[Key],J6690,Txn[Transaction Order],"&lt;="&amp;Q6690))</f>
      </c>
    </row>
    <row r="6691" spans="10:18" ht="15" customHeight="1" x14ac:dyDescent="0.15">
      <c r="J6691" s="246">
        <f>IF(OR(B6691="",C6691="",E6691=""),"",B6691&amp;":"&amp;C6691&amp;":"&amp;E6691)</f>
      </c>
      <c r="K6691" s="247">
        <f>IF(A6691="","",A6691*D6691)</f>
      </c>
      <c r="L6691" s="246">
        <f>IF(A6691="","",IF(OR(A6691=1,A6691=0),H6691,0))</f>
      </c>
      <c r="M6691" s="246">
        <f>IF(A6691="","",IF(A6691=-1,H6691,0))</f>
      </c>
      <c r="N6691">
        <f>IF(J6691="","",IF(E6691="SGD",1,IF(E6691="USD",Settings!$B$22,IF(E6691="HKD",Settings!$B$23,1))))</f>
      </c>
      <c r="O6691">
        <f>IF(OR(B6691="",C6691="",E6691=""),0,(IF(A6691=-1,H6691,0)-IF(OR(A6691=1,A6691=0),H6691,0)+IF(A6691=2,H6691,0))*IF(E6691="SGD",1,IF(E6691="USD",Settings!$B$22,IF(E6691="HKD",Settings!$B$23,1))))</f>
        <v>0</v>
      </c>
      <c r="P6691">
        <f>IF(OR(B6691="",C6691="",E6691=""),0,IF(A6691=2,H6691*IF(E6691="SGD",1,IF(E6691="USD",Settings!$B$22,IF(E6691="HKD",Settings!$B$23,1))),0))</f>
        <v>0</v>
      </c>
      <c r="Q6691" s="312">
        <f>IF(OR(J6691="",G6691=""),"",G6691+ROW()/1000000)</f>
      </c>
      <c r="R6691" s="247">
        <f>IF(Q6691="","",SUMIFS(Txn[Signed Units],Txn[Key],J6691,Txn[Transaction Order],"&lt;="&amp;Q6691))</f>
      </c>
    </row>
    <row r="6692" spans="10:18" ht="15" customHeight="1" x14ac:dyDescent="0.15">
      <c r="J6692" s="246">
        <f>IF(OR(B6692="",C6692="",E6692=""),"",B6692&amp;":"&amp;C6692&amp;":"&amp;E6692)</f>
      </c>
      <c r="K6692" s="247">
        <f>IF(A6692="","",A6692*D6692)</f>
      </c>
      <c r="L6692" s="246">
        <f>IF(A6692="","",IF(OR(A6692=1,A6692=0),H6692,0))</f>
      </c>
      <c r="M6692" s="246">
        <f>IF(A6692="","",IF(A6692=-1,H6692,0))</f>
      </c>
      <c r="N6692">
        <f>IF(J6692="","",IF(E6692="SGD",1,IF(E6692="USD",Settings!$B$22,IF(E6692="HKD",Settings!$B$23,1))))</f>
      </c>
      <c r="O6692">
        <f>IF(OR(B6692="",C6692="",E6692=""),0,(IF(A6692=-1,H6692,0)-IF(OR(A6692=1,A6692=0),H6692,0)+IF(A6692=2,H6692,0))*IF(E6692="SGD",1,IF(E6692="USD",Settings!$B$22,IF(E6692="HKD",Settings!$B$23,1))))</f>
        <v>0</v>
      </c>
      <c r="P6692">
        <f>IF(OR(B6692="",C6692="",E6692=""),0,IF(A6692=2,H6692*IF(E6692="SGD",1,IF(E6692="USD",Settings!$B$22,IF(E6692="HKD",Settings!$B$23,1))),0))</f>
        <v>0</v>
      </c>
      <c r="Q6692" s="312">
        <f>IF(OR(J6692="",G6692=""),"",G6692+ROW()/1000000)</f>
      </c>
      <c r="R6692" s="247">
        <f>IF(Q6692="","",SUMIFS(Txn[Signed Units],Txn[Key],J6692,Txn[Transaction Order],"&lt;="&amp;Q6692))</f>
      </c>
    </row>
    <row r="6693" spans="10:18" ht="15" customHeight="1" x14ac:dyDescent="0.15">
      <c r="J6693" s="246">
        <f>IF(OR(B6693="",C6693="",E6693=""),"",B6693&amp;":"&amp;C6693&amp;":"&amp;E6693)</f>
      </c>
      <c r="K6693" s="247">
        <f>IF(A6693="","",A6693*D6693)</f>
      </c>
      <c r="L6693" s="246">
        <f>IF(A6693="","",IF(OR(A6693=1,A6693=0),H6693,0))</f>
      </c>
      <c r="M6693" s="246">
        <f>IF(A6693="","",IF(A6693=-1,H6693,0))</f>
      </c>
      <c r="N6693">
        <f>IF(J6693="","",IF(E6693="SGD",1,IF(E6693="USD",Settings!$B$22,IF(E6693="HKD",Settings!$B$23,1))))</f>
      </c>
      <c r="O6693">
        <f>IF(OR(B6693="",C6693="",E6693=""),0,(IF(A6693=-1,H6693,0)-IF(OR(A6693=1,A6693=0),H6693,0)+IF(A6693=2,H6693,0))*IF(E6693="SGD",1,IF(E6693="USD",Settings!$B$22,IF(E6693="HKD",Settings!$B$23,1))))</f>
        <v>0</v>
      </c>
      <c r="P6693">
        <f>IF(OR(B6693="",C6693="",E6693=""),0,IF(A6693=2,H6693*IF(E6693="SGD",1,IF(E6693="USD",Settings!$B$22,IF(E6693="HKD",Settings!$B$23,1))),0))</f>
        <v>0</v>
      </c>
      <c r="Q6693" s="312">
        <f>IF(OR(J6693="",G6693=""),"",G6693+ROW()/1000000)</f>
      </c>
      <c r="R6693" s="247">
        <f>IF(Q6693="","",SUMIFS(Txn[Signed Units],Txn[Key],J6693,Txn[Transaction Order],"&lt;="&amp;Q6693))</f>
      </c>
    </row>
    <row r="6694" spans="10:18" ht="15" customHeight="1" x14ac:dyDescent="0.15">
      <c r="J6694" s="246">
        <f>IF(OR(B6694="",C6694="",E6694=""),"",B6694&amp;":"&amp;C6694&amp;":"&amp;E6694)</f>
      </c>
      <c r="K6694" s="247">
        <f>IF(A6694="","",A6694*D6694)</f>
      </c>
      <c r="L6694" s="246">
        <f>IF(A6694="","",IF(OR(A6694=1,A6694=0),H6694,0))</f>
      </c>
      <c r="M6694" s="246">
        <f>IF(A6694="","",IF(A6694=-1,H6694,0))</f>
      </c>
      <c r="N6694">
        <f>IF(J6694="","",IF(E6694="SGD",1,IF(E6694="USD",Settings!$B$22,IF(E6694="HKD",Settings!$B$23,1))))</f>
      </c>
      <c r="O6694">
        <f>IF(OR(B6694="",C6694="",E6694=""),0,(IF(A6694=-1,H6694,0)-IF(OR(A6694=1,A6694=0),H6694,0)+IF(A6694=2,H6694,0))*IF(E6694="SGD",1,IF(E6694="USD",Settings!$B$22,IF(E6694="HKD",Settings!$B$23,1))))</f>
        <v>0</v>
      </c>
      <c r="P6694">
        <f>IF(OR(B6694="",C6694="",E6694=""),0,IF(A6694=2,H6694*IF(E6694="SGD",1,IF(E6694="USD",Settings!$B$22,IF(E6694="HKD",Settings!$B$23,1))),0))</f>
        <v>0</v>
      </c>
      <c r="Q6694" s="312">
        <f>IF(OR(J6694="",G6694=""),"",G6694+ROW()/1000000)</f>
      </c>
      <c r="R6694" s="247">
        <f>IF(Q6694="","",SUMIFS(Txn[Signed Units],Txn[Key],J6694,Txn[Transaction Order],"&lt;="&amp;Q6694))</f>
      </c>
    </row>
    <row r="6695" spans="10:18" ht="15" customHeight="1" x14ac:dyDescent="0.15">
      <c r="J6695" s="246">
        <f>IF(OR(B6695="",C6695="",E6695=""),"",B6695&amp;":"&amp;C6695&amp;":"&amp;E6695)</f>
      </c>
      <c r="K6695" s="247">
        <f>IF(A6695="","",A6695*D6695)</f>
      </c>
      <c r="L6695" s="246">
        <f>IF(A6695="","",IF(OR(A6695=1,A6695=0),H6695,0))</f>
      </c>
      <c r="M6695" s="246">
        <f>IF(A6695="","",IF(A6695=-1,H6695,0))</f>
      </c>
      <c r="N6695">
        <f>IF(J6695="","",IF(E6695="SGD",1,IF(E6695="USD",Settings!$B$22,IF(E6695="HKD",Settings!$B$23,1))))</f>
      </c>
      <c r="O6695">
        <f>IF(OR(B6695="",C6695="",E6695=""),0,(IF(A6695=-1,H6695,0)-IF(OR(A6695=1,A6695=0),H6695,0)+IF(A6695=2,H6695,0))*IF(E6695="SGD",1,IF(E6695="USD",Settings!$B$22,IF(E6695="HKD",Settings!$B$23,1))))</f>
        <v>0</v>
      </c>
      <c r="P6695">
        <f>IF(OR(B6695="",C6695="",E6695=""),0,IF(A6695=2,H6695*IF(E6695="SGD",1,IF(E6695="USD",Settings!$B$22,IF(E6695="HKD",Settings!$B$23,1))),0))</f>
        <v>0</v>
      </c>
      <c r="Q6695" s="312">
        <f>IF(OR(J6695="",G6695=""),"",G6695+ROW()/1000000)</f>
      </c>
      <c r="R6695" s="247">
        <f>IF(Q6695="","",SUMIFS(Txn[Signed Units],Txn[Key],J6695,Txn[Transaction Order],"&lt;="&amp;Q6695))</f>
      </c>
    </row>
    <row r="6696" spans="10:18" ht="15" customHeight="1" x14ac:dyDescent="0.15">
      <c r="J6696" s="246">
        <f>IF(OR(B6696="",C6696="",E6696=""),"",B6696&amp;":"&amp;C6696&amp;":"&amp;E6696)</f>
      </c>
      <c r="K6696" s="247">
        <f>IF(A6696="","",A6696*D6696)</f>
      </c>
      <c r="L6696" s="246">
        <f>IF(A6696="","",IF(OR(A6696=1,A6696=0),H6696,0))</f>
      </c>
      <c r="M6696" s="246">
        <f>IF(A6696="","",IF(A6696=-1,H6696,0))</f>
      </c>
      <c r="N6696">
        <f>IF(J6696="","",IF(E6696="SGD",1,IF(E6696="USD",Settings!$B$22,IF(E6696="HKD",Settings!$B$23,1))))</f>
      </c>
      <c r="O6696">
        <f>IF(OR(B6696="",C6696="",E6696=""),0,(IF(A6696=-1,H6696,0)-IF(OR(A6696=1,A6696=0),H6696,0)+IF(A6696=2,H6696,0))*IF(E6696="SGD",1,IF(E6696="USD",Settings!$B$22,IF(E6696="HKD",Settings!$B$23,1))))</f>
        <v>0</v>
      </c>
      <c r="P6696">
        <f>IF(OR(B6696="",C6696="",E6696=""),0,IF(A6696=2,H6696*IF(E6696="SGD",1,IF(E6696="USD",Settings!$B$22,IF(E6696="HKD",Settings!$B$23,1))),0))</f>
        <v>0</v>
      </c>
      <c r="Q6696" s="312">
        <f>IF(OR(J6696="",G6696=""),"",G6696+ROW()/1000000)</f>
      </c>
      <c r="R6696" s="247">
        <f>IF(Q6696="","",SUMIFS(Txn[Signed Units],Txn[Key],J6696,Txn[Transaction Order],"&lt;="&amp;Q6696))</f>
      </c>
    </row>
    <row r="6697" spans="10:18" ht="15" customHeight="1" x14ac:dyDescent="0.15">
      <c r="J6697" s="246">
        <f>IF(OR(B6697="",C6697="",E6697=""),"",B6697&amp;":"&amp;C6697&amp;":"&amp;E6697)</f>
      </c>
      <c r="K6697" s="247">
        <f>IF(A6697="","",A6697*D6697)</f>
      </c>
      <c r="L6697" s="246">
        <f>IF(A6697="","",IF(OR(A6697=1,A6697=0),H6697,0))</f>
      </c>
      <c r="M6697" s="246">
        <f>IF(A6697="","",IF(A6697=-1,H6697,0))</f>
      </c>
      <c r="N6697">
        <f>IF(J6697="","",IF(E6697="SGD",1,IF(E6697="USD",Settings!$B$22,IF(E6697="HKD",Settings!$B$23,1))))</f>
      </c>
      <c r="O6697">
        <f>IF(OR(B6697="",C6697="",E6697=""),0,(IF(A6697=-1,H6697,0)-IF(OR(A6697=1,A6697=0),H6697,0)+IF(A6697=2,H6697,0))*IF(E6697="SGD",1,IF(E6697="USD",Settings!$B$22,IF(E6697="HKD",Settings!$B$23,1))))</f>
        <v>0</v>
      </c>
      <c r="P6697">
        <f>IF(OR(B6697="",C6697="",E6697=""),0,IF(A6697=2,H6697*IF(E6697="SGD",1,IF(E6697="USD",Settings!$B$22,IF(E6697="HKD",Settings!$B$23,1))),0))</f>
        <v>0</v>
      </c>
      <c r="Q6697" s="312">
        <f>IF(OR(J6697="",G6697=""),"",G6697+ROW()/1000000)</f>
      </c>
      <c r="R6697" s="247">
        <f>IF(Q6697="","",SUMIFS(Txn[Signed Units],Txn[Key],J6697,Txn[Transaction Order],"&lt;="&amp;Q6697))</f>
      </c>
    </row>
    <row r="6698" spans="10:18" ht="15" customHeight="1" x14ac:dyDescent="0.15">
      <c r="J6698" s="246">
        <f>IF(OR(B6698="",C6698="",E6698=""),"",B6698&amp;":"&amp;C6698&amp;":"&amp;E6698)</f>
      </c>
      <c r="K6698" s="247">
        <f>IF(A6698="","",A6698*D6698)</f>
      </c>
      <c r="L6698" s="246">
        <f>IF(A6698="","",IF(OR(A6698=1,A6698=0),H6698,0))</f>
      </c>
      <c r="M6698" s="246">
        <f>IF(A6698="","",IF(A6698=-1,H6698,0))</f>
      </c>
      <c r="N6698">
        <f>IF(J6698="","",IF(E6698="SGD",1,IF(E6698="USD",Settings!$B$22,IF(E6698="HKD",Settings!$B$23,1))))</f>
      </c>
      <c r="O6698">
        <f>IF(OR(B6698="",C6698="",E6698=""),0,(IF(A6698=-1,H6698,0)-IF(OR(A6698=1,A6698=0),H6698,0)+IF(A6698=2,H6698,0))*IF(E6698="SGD",1,IF(E6698="USD",Settings!$B$22,IF(E6698="HKD",Settings!$B$23,1))))</f>
        <v>0</v>
      </c>
      <c r="P6698">
        <f>IF(OR(B6698="",C6698="",E6698=""),0,IF(A6698=2,H6698*IF(E6698="SGD",1,IF(E6698="USD",Settings!$B$22,IF(E6698="HKD",Settings!$B$23,1))),0))</f>
        <v>0</v>
      </c>
      <c r="Q6698" s="312">
        <f>IF(OR(J6698="",G6698=""),"",G6698+ROW()/1000000)</f>
      </c>
      <c r="R6698" s="247">
        <f>IF(Q6698="","",SUMIFS(Txn[Signed Units],Txn[Key],J6698,Txn[Transaction Order],"&lt;="&amp;Q6698))</f>
      </c>
    </row>
    <row r="6699" spans="10:18" ht="15" customHeight="1" x14ac:dyDescent="0.15">
      <c r="J6699" s="246">
        <f>IF(OR(B6699="",C6699="",E6699=""),"",B6699&amp;":"&amp;C6699&amp;":"&amp;E6699)</f>
      </c>
      <c r="K6699" s="247">
        <f>IF(A6699="","",A6699*D6699)</f>
      </c>
      <c r="L6699" s="246">
        <f>IF(A6699="","",IF(OR(A6699=1,A6699=0),H6699,0))</f>
      </c>
      <c r="M6699" s="246">
        <f>IF(A6699="","",IF(A6699=-1,H6699,0))</f>
      </c>
      <c r="N6699">
        <f>IF(J6699="","",IF(E6699="SGD",1,IF(E6699="USD",Settings!$B$22,IF(E6699="HKD",Settings!$B$23,1))))</f>
      </c>
      <c r="O6699">
        <f>IF(OR(B6699="",C6699="",E6699=""),0,(IF(A6699=-1,H6699,0)-IF(OR(A6699=1,A6699=0),H6699,0)+IF(A6699=2,H6699,0))*IF(E6699="SGD",1,IF(E6699="USD",Settings!$B$22,IF(E6699="HKD",Settings!$B$23,1))))</f>
        <v>0</v>
      </c>
      <c r="P6699">
        <f>IF(OR(B6699="",C6699="",E6699=""),0,IF(A6699=2,H6699*IF(E6699="SGD",1,IF(E6699="USD",Settings!$B$22,IF(E6699="HKD",Settings!$B$23,1))),0))</f>
        <v>0</v>
      </c>
      <c r="Q6699" s="312">
        <f>IF(OR(J6699="",G6699=""),"",G6699+ROW()/1000000)</f>
      </c>
      <c r="R6699" s="247">
        <f>IF(Q6699="","",SUMIFS(Txn[Signed Units],Txn[Key],J6699,Txn[Transaction Order],"&lt;="&amp;Q6699))</f>
      </c>
    </row>
    <row r="6700" spans="10:18" ht="15" customHeight="1" x14ac:dyDescent="0.15">
      <c r="J6700" s="246">
        <f>IF(OR(B6700="",C6700="",E6700=""),"",B6700&amp;":"&amp;C6700&amp;":"&amp;E6700)</f>
      </c>
      <c r="K6700" s="247">
        <f>IF(A6700="","",A6700*D6700)</f>
      </c>
      <c r="L6700" s="246">
        <f>IF(A6700="","",IF(OR(A6700=1,A6700=0),H6700,0))</f>
      </c>
      <c r="M6700" s="246">
        <f>IF(A6700="","",IF(A6700=-1,H6700,0))</f>
      </c>
      <c r="N6700">
        <f>IF(J6700="","",IF(E6700="SGD",1,IF(E6700="USD",Settings!$B$22,IF(E6700="HKD",Settings!$B$23,1))))</f>
      </c>
      <c r="O6700">
        <f>IF(OR(B6700="",C6700="",E6700=""),0,(IF(A6700=-1,H6700,0)-IF(OR(A6700=1,A6700=0),H6700,0)+IF(A6700=2,H6700,0))*IF(E6700="SGD",1,IF(E6700="USD",Settings!$B$22,IF(E6700="HKD",Settings!$B$23,1))))</f>
        <v>0</v>
      </c>
      <c r="P6700">
        <f>IF(OR(B6700="",C6700="",E6700=""),0,IF(A6700=2,H6700*IF(E6700="SGD",1,IF(E6700="USD",Settings!$B$22,IF(E6700="HKD",Settings!$B$23,1))),0))</f>
        <v>0</v>
      </c>
      <c r="Q6700" s="312">
        <f>IF(OR(J6700="",G6700=""),"",G6700+ROW()/1000000)</f>
      </c>
      <c r="R6700" s="247">
        <f>IF(Q6700="","",SUMIFS(Txn[Signed Units],Txn[Key],J6700,Txn[Transaction Order],"&lt;="&amp;Q6700))</f>
      </c>
    </row>
    <row r="6701" spans="10:18" ht="15" customHeight="1" x14ac:dyDescent="0.15">
      <c r="J6701" s="246">
        <f>IF(OR(B6701="",C6701="",E6701=""),"",B6701&amp;":"&amp;C6701&amp;":"&amp;E6701)</f>
      </c>
      <c r="K6701" s="247">
        <f>IF(A6701="","",A6701*D6701)</f>
      </c>
      <c r="L6701" s="246">
        <f>IF(A6701="","",IF(OR(A6701=1,A6701=0),H6701,0))</f>
      </c>
      <c r="M6701" s="246">
        <f>IF(A6701="","",IF(A6701=-1,H6701,0))</f>
      </c>
      <c r="N6701">
        <f>IF(J6701="","",IF(E6701="SGD",1,IF(E6701="USD",Settings!$B$22,IF(E6701="HKD",Settings!$B$23,1))))</f>
      </c>
      <c r="O6701">
        <f>IF(OR(B6701="",C6701="",E6701=""),0,(IF(A6701=-1,H6701,0)-IF(OR(A6701=1,A6701=0),H6701,0)+IF(A6701=2,H6701,0))*IF(E6701="SGD",1,IF(E6701="USD",Settings!$B$22,IF(E6701="HKD",Settings!$B$23,1))))</f>
        <v>0</v>
      </c>
      <c r="P6701">
        <f>IF(OR(B6701="",C6701="",E6701=""),0,IF(A6701=2,H6701*IF(E6701="SGD",1,IF(E6701="USD",Settings!$B$22,IF(E6701="HKD",Settings!$B$23,1))),0))</f>
        <v>0</v>
      </c>
      <c r="Q6701" s="312">
        <f>IF(OR(J6701="",G6701=""),"",G6701+ROW()/1000000)</f>
      </c>
      <c r="R6701" s="247">
        <f>IF(Q6701="","",SUMIFS(Txn[Signed Units],Txn[Key],J6701,Txn[Transaction Order],"&lt;="&amp;Q6701))</f>
      </c>
    </row>
    <row r="6702" spans="10:18" ht="15" customHeight="1" x14ac:dyDescent="0.15">
      <c r="J6702" s="246">
        <f>IF(OR(B6702="",C6702="",E6702=""),"",B6702&amp;":"&amp;C6702&amp;":"&amp;E6702)</f>
      </c>
      <c r="K6702" s="247">
        <f>IF(A6702="","",A6702*D6702)</f>
      </c>
      <c r="L6702" s="246">
        <f>IF(A6702="","",IF(OR(A6702=1,A6702=0),H6702,0))</f>
      </c>
      <c r="M6702" s="246">
        <f>IF(A6702="","",IF(A6702=-1,H6702,0))</f>
      </c>
      <c r="N6702">
        <f>IF(J6702="","",IF(E6702="SGD",1,IF(E6702="USD",Settings!$B$22,IF(E6702="HKD",Settings!$B$23,1))))</f>
      </c>
      <c r="O6702">
        <f>IF(OR(B6702="",C6702="",E6702=""),0,(IF(A6702=-1,H6702,0)-IF(OR(A6702=1,A6702=0),H6702,0)+IF(A6702=2,H6702,0))*IF(E6702="SGD",1,IF(E6702="USD",Settings!$B$22,IF(E6702="HKD",Settings!$B$23,1))))</f>
        <v>0</v>
      </c>
      <c r="P6702">
        <f>IF(OR(B6702="",C6702="",E6702=""),0,IF(A6702=2,H6702*IF(E6702="SGD",1,IF(E6702="USD",Settings!$B$22,IF(E6702="HKD",Settings!$B$23,1))),0))</f>
        <v>0</v>
      </c>
      <c r="Q6702" s="312">
        <f>IF(OR(J6702="",G6702=""),"",G6702+ROW()/1000000)</f>
      </c>
      <c r="R6702" s="247">
        <f>IF(Q6702="","",SUMIFS(Txn[Signed Units],Txn[Key],J6702,Txn[Transaction Order],"&lt;="&amp;Q6702))</f>
      </c>
    </row>
    <row r="6703" spans="10:18" ht="15" customHeight="1" x14ac:dyDescent="0.15">
      <c r="J6703" s="246">
        <f>IF(OR(B6703="",C6703="",E6703=""),"",B6703&amp;":"&amp;C6703&amp;":"&amp;E6703)</f>
      </c>
      <c r="K6703" s="247">
        <f>IF(A6703="","",A6703*D6703)</f>
      </c>
      <c r="L6703" s="246">
        <f>IF(A6703="","",IF(OR(A6703=1,A6703=0),H6703,0))</f>
      </c>
      <c r="M6703" s="246">
        <f>IF(A6703="","",IF(A6703=-1,H6703,0))</f>
      </c>
      <c r="N6703">
        <f>IF(J6703="","",IF(E6703="SGD",1,IF(E6703="USD",Settings!$B$22,IF(E6703="HKD",Settings!$B$23,1))))</f>
      </c>
      <c r="O6703">
        <f>IF(OR(B6703="",C6703="",E6703=""),0,(IF(A6703=-1,H6703,0)-IF(OR(A6703=1,A6703=0),H6703,0)+IF(A6703=2,H6703,0))*IF(E6703="SGD",1,IF(E6703="USD",Settings!$B$22,IF(E6703="HKD",Settings!$B$23,1))))</f>
        <v>0</v>
      </c>
      <c r="P6703">
        <f>IF(OR(B6703="",C6703="",E6703=""),0,IF(A6703=2,H6703*IF(E6703="SGD",1,IF(E6703="USD",Settings!$B$22,IF(E6703="HKD",Settings!$B$23,1))),0))</f>
        <v>0</v>
      </c>
      <c r="Q6703" s="312">
        <f>IF(OR(J6703="",G6703=""),"",G6703+ROW()/1000000)</f>
      </c>
      <c r="R6703" s="247">
        <f>IF(Q6703="","",SUMIFS(Txn[Signed Units],Txn[Key],J6703,Txn[Transaction Order],"&lt;="&amp;Q6703))</f>
      </c>
    </row>
    <row r="6704" spans="10:18" ht="15" customHeight="1" x14ac:dyDescent="0.15">
      <c r="J6704" s="246">
        <f>IF(OR(B6704="",C6704="",E6704=""),"",B6704&amp;":"&amp;C6704&amp;":"&amp;E6704)</f>
      </c>
      <c r="K6704" s="247">
        <f>IF(A6704="","",A6704*D6704)</f>
      </c>
      <c r="L6704" s="246">
        <f>IF(A6704="","",IF(OR(A6704=1,A6704=0),H6704,0))</f>
      </c>
      <c r="M6704" s="246">
        <f>IF(A6704="","",IF(A6704=-1,H6704,0))</f>
      </c>
      <c r="N6704">
        <f>IF(J6704="","",IF(E6704="SGD",1,IF(E6704="USD",Settings!$B$22,IF(E6704="HKD",Settings!$B$23,1))))</f>
      </c>
      <c r="O6704">
        <f>IF(OR(B6704="",C6704="",E6704=""),0,(IF(A6704=-1,H6704,0)-IF(OR(A6704=1,A6704=0),H6704,0)+IF(A6704=2,H6704,0))*IF(E6704="SGD",1,IF(E6704="USD",Settings!$B$22,IF(E6704="HKD",Settings!$B$23,1))))</f>
        <v>0</v>
      </c>
      <c r="P6704">
        <f>IF(OR(B6704="",C6704="",E6704=""),0,IF(A6704=2,H6704*IF(E6704="SGD",1,IF(E6704="USD",Settings!$B$22,IF(E6704="HKD",Settings!$B$23,1))),0))</f>
        <v>0</v>
      </c>
      <c r="Q6704" s="312">
        <f>IF(OR(J6704="",G6704=""),"",G6704+ROW()/1000000)</f>
      </c>
      <c r="R6704" s="247">
        <f>IF(Q6704="","",SUMIFS(Txn[Signed Units],Txn[Key],J6704,Txn[Transaction Order],"&lt;="&amp;Q6704))</f>
      </c>
    </row>
    <row r="6705" spans="10:18" ht="15" customHeight="1" x14ac:dyDescent="0.15">
      <c r="J6705" s="246">
        <f>IF(OR(B6705="",C6705="",E6705=""),"",B6705&amp;":"&amp;C6705&amp;":"&amp;E6705)</f>
      </c>
      <c r="K6705" s="247">
        <f>IF(A6705="","",A6705*D6705)</f>
      </c>
      <c r="L6705" s="246">
        <f>IF(A6705="","",IF(OR(A6705=1,A6705=0),H6705,0))</f>
      </c>
      <c r="M6705" s="246">
        <f>IF(A6705="","",IF(A6705=-1,H6705,0))</f>
      </c>
      <c r="N6705">
        <f>IF(J6705="","",IF(E6705="SGD",1,IF(E6705="USD",Settings!$B$22,IF(E6705="HKD",Settings!$B$23,1))))</f>
      </c>
      <c r="O6705">
        <f>IF(OR(B6705="",C6705="",E6705=""),0,(IF(A6705=-1,H6705,0)-IF(OR(A6705=1,A6705=0),H6705,0)+IF(A6705=2,H6705,0))*IF(E6705="SGD",1,IF(E6705="USD",Settings!$B$22,IF(E6705="HKD",Settings!$B$23,1))))</f>
        <v>0</v>
      </c>
      <c r="P6705">
        <f>IF(OR(B6705="",C6705="",E6705=""),0,IF(A6705=2,H6705*IF(E6705="SGD",1,IF(E6705="USD",Settings!$B$22,IF(E6705="HKD",Settings!$B$23,1))),0))</f>
        <v>0</v>
      </c>
      <c r="Q6705" s="312">
        <f>IF(OR(J6705="",G6705=""),"",G6705+ROW()/1000000)</f>
      </c>
      <c r="R6705" s="247">
        <f>IF(Q6705="","",SUMIFS(Txn[Signed Units],Txn[Key],J6705,Txn[Transaction Order],"&lt;="&amp;Q6705))</f>
      </c>
    </row>
    <row r="6706" spans="10:18" ht="15" customHeight="1" x14ac:dyDescent="0.15">
      <c r="J6706" s="246">
        <f>IF(OR(B6706="",C6706="",E6706=""),"",B6706&amp;":"&amp;C6706&amp;":"&amp;E6706)</f>
      </c>
      <c r="K6706" s="247">
        <f>IF(A6706="","",A6706*D6706)</f>
      </c>
      <c r="L6706" s="246">
        <f>IF(A6706="","",IF(OR(A6706=1,A6706=0),H6706,0))</f>
      </c>
      <c r="M6706" s="246">
        <f>IF(A6706="","",IF(A6706=-1,H6706,0))</f>
      </c>
      <c r="N6706">
        <f>IF(J6706="","",IF(E6706="SGD",1,IF(E6706="USD",Settings!$B$22,IF(E6706="HKD",Settings!$B$23,1))))</f>
      </c>
      <c r="O6706">
        <f>IF(OR(B6706="",C6706="",E6706=""),0,(IF(A6706=-1,H6706,0)-IF(OR(A6706=1,A6706=0),H6706,0)+IF(A6706=2,H6706,0))*IF(E6706="SGD",1,IF(E6706="USD",Settings!$B$22,IF(E6706="HKD",Settings!$B$23,1))))</f>
        <v>0</v>
      </c>
      <c r="P6706">
        <f>IF(OR(B6706="",C6706="",E6706=""),0,IF(A6706=2,H6706*IF(E6706="SGD",1,IF(E6706="USD",Settings!$B$22,IF(E6706="HKD",Settings!$B$23,1))),0))</f>
        <v>0</v>
      </c>
      <c r="Q6706" s="312">
        <f>IF(OR(J6706="",G6706=""),"",G6706+ROW()/1000000)</f>
      </c>
      <c r="R6706" s="247">
        <f>IF(Q6706="","",SUMIFS(Txn[Signed Units],Txn[Key],J6706,Txn[Transaction Order],"&lt;="&amp;Q6706))</f>
      </c>
    </row>
    <row r="6707" spans="10:18" ht="15" customHeight="1" x14ac:dyDescent="0.15">
      <c r="J6707" s="246">
        <f>IF(OR(B6707="",C6707="",E6707=""),"",B6707&amp;":"&amp;C6707&amp;":"&amp;E6707)</f>
      </c>
      <c r="K6707" s="247">
        <f>IF(A6707="","",A6707*D6707)</f>
      </c>
      <c r="L6707" s="246">
        <f>IF(A6707="","",IF(OR(A6707=1,A6707=0),H6707,0))</f>
      </c>
      <c r="M6707" s="246">
        <f>IF(A6707="","",IF(A6707=-1,H6707,0))</f>
      </c>
      <c r="N6707">
        <f>IF(J6707="","",IF(E6707="SGD",1,IF(E6707="USD",Settings!$B$22,IF(E6707="HKD",Settings!$B$23,1))))</f>
      </c>
      <c r="O6707">
        <f>IF(OR(B6707="",C6707="",E6707=""),0,(IF(A6707=-1,H6707,0)-IF(OR(A6707=1,A6707=0),H6707,0)+IF(A6707=2,H6707,0))*IF(E6707="SGD",1,IF(E6707="USD",Settings!$B$22,IF(E6707="HKD",Settings!$B$23,1))))</f>
        <v>0</v>
      </c>
      <c r="P6707">
        <f>IF(OR(B6707="",C6707="",E6707=""),0,IF(A6707=2,H6707*IF(E6707="SGD",1,IF(E6707="USD",Settings!$B$22,IF(E6707="HKD",Settings!$B$23,1))),0))</f>
        <v>0</v>
      </c>
      <c r="Q6707" s="312">
        <f>IF(OR(J6707="",G6707=""),"",G6707+ROW()/1000000)</f>
      </c>
      <c r="R6707" s="247">
        <f>IF(Q6707="","",SUMIFS(Txn[Signed Units],Txn[Key],J6707,Txn[Transaction Order],"&lt;="&amp;Q6707))</f>
      </c>
    </row>
    <row r="6708" spans="10:18" ht="15" customHeight="1" x14ac:dyDescent="0.15">
      <c r="J6708" s="246">
        <f>IF(OR(B6708="",C6708="",E6708=""),"",B6708&amp;":"&amp;C6708&amp;":"&amp;E6708)</f>
      </c>
      <c r="K6708" s="247">
        <f>IF(A6708="","",A6708*D6708)</f>
      </c>
      <c r="L6708" s="246">
        <f>IF(A6708="","",IF(OR(A6708=1,A6708=0),H6708,0))</f>
      </c>
      <c r="M6708" s="246">
        <f>IF(A6708="","",IF(A6708=-1,H6708,0))</f>
      </c>
      <c r="N6708">
        <f>IF(J6708="","",IF(E6708="SGD",1,IF(E6708="USD",Settings!$B$22,IF(E6708="HKD",Settings!$B$23,1))))</f>
      </c>
      <c r="O6708">
        <f>IF(OR(B6708="",C6708="",E6708=""),0,(IF(A6708=-1,H6708,0)-IF(OR(A6708=1,A6708=0),H6708,0)+IF(A6708=2,H6708,0))*IF(E6708="SGD",1,IF(E6708="USD",Settings!$B$22,IF(E6708="HKD",Settings!$B$23,1))))</f>
        <v>0</v>
      </c>
      <c r="P6708">
        <f>IF(OR(B6708="",C6708="",E6708=""),0,IF(A6708=2,H6708*IF(E6708="SGD",1,IF(E6708="USD",Settings!$B$22,IF(E6708="HKD",Settings!$B$23,1))),0))</f>
        <v>0</v>
      </c>
      <c r="Q6708" s="312">
        <f>IF(OR(J6708="",G6708=""),"",G6708+ROW()/1000000)</f>
      </c>
      <c r="R6708" s="247">
        <f>IF(Q6708="","",SUMIFS(Txn[Signed Units],Txn[Key],J6708,Txn[Transaction Order],"&lt;="&amp;Q6708))</f>
      </c>
    </row>
    <row r="6709" spans="10:18" ht="15" customHeight="1" x14ac:dyDescent="0.15">
      <c r="J6709" s="246">
        <f>IF(OR(B6709="",C6709="",E6709=""),"",B6709&amp;":"&amp;C6709&amp;":"&amp;E6709)</f>
      </c>
      <c r="K6709" s="247">
        <f>IF(A6709="","",A6709*D6709)</f>
      </c>
      <c r="L6709" s="246">
        <f>IF(A6709="","",IF(OR(A6709=1,A6709=0),H6709,0))</f>
      </c>
      <c r="M6709" s="246">
        <f>IF(A6709="","",IF(A6709=-1,H6709,0))</f>
      </c>
      <c r="N6709">
        <f>IF(J6709="","",IF(E6709="SGD",1,IF(E6709="USD",Settings!$B$22,IF(E6709="HKD",Settings!$B$23,1))))</f>
      </c>
      <c r="O6709">
        <f>IF(OR(B6709="",C6709="",E6709=""),0,(IF(A6709=-1,H6709,0)-IF(OR(A6709=1,A6709=0),H6709,0)+IF(A6709=2,H6709,0))*IF(E6709="SGD",1,IF(E6709="USD",Settings!$B$22,IF(E6709="HKD",Settings!$B$23,1))))</f>
        <v>0</v>
      </c>
      <c r="P6709">
        <f>IF(OR(B6709="",C6709="",E6709=""),0,IF(A6709=2,H6709*IF(E6709="SGD",1,IF(E6709="USD",Settings!$B$22,IF(E6709="HKD",Settings!$B$23,1))),0))</f>
        <v>0</v>
      </c>
      <c r="Q6709" s="312">
        <f>IF(OR(J6709="",G6709=""),"",G6709+ROW()/1000000)</f>
      </c>
      <c r="R6709" s="247">
        <f>IF(Q6709="","",SUMIFS(Txn[Signed Units],Txn[Key],J6709,Txn[Transaction Order],"&lt;="&amp;Q6709))</f>
      </c>
    </row>
    <row r="6710" spans="10:18" ht="15" customHeight="1" x14ac:dyDescent="0.15">
      <c r="J6710" s="246">
        <f>IF(OR(B6710="",C6710="",E6710=""),"",B6710&amp;":"&amp;C6710&amp;":"&amp;E6710)</f>
      </c>
      <c r="K6710" s="247">
        <f>IF(A6710="","",A6710*D6710)</f>
      </c>
      <c r="L6710" s="246">
        <f>IF(A6710="","",IF(OR(A6710=1,A6710=0),H6710,0))</f>
      </c>
      <c r="M6710" s="246">
        <f>IF(A6710="","",IF(A6710=-1,H6710,0))</f>
      </c>
      <c r="N6710">
        <f>IF(J6710="","",IF(E6710="SGD",1,IF(E6710="USD",Settings!$B$22,IF(E6710="HKD",Settings!$B$23,1))))</f>
      </c>
      <c r="O6710">
        <f>IF(OR(B6710="",C6710="",E6710=""),0,(IF(A6710=-1,H6710,0)-IF(OR(A6710=1,A6710=0),H6710,0)+IF(A6710=2,H6710,0))*IF(E6710="SGD",1,IF(E6710="USD",Settings!$B$22,IF(E6710="HKD",Settings!$B$23,1))))</f>
        <v>0</v>
      </c>
      <c r="P6710">
        <f>IF(OR(B6710="",C6710="",E6710=""),0,IF(A6710=2,H6710*IF(E6710="SGD",1,IF(E6710="USD",Settings!$B$22,IF(E6710="HKD",Settings!$B$23,1))),0))</f>
        <v>0</v>
      </c>
      <c r="Q6710" s="312">
        <f>IF(OR(J6710="",G6710=""),"",G6710+ROW()/1000000)</f>
      </c>
      <c r="R6710" s="247">
        <f>IF(Q6710="","",SUMIFS(Txn[Signed Units],Txn[Key],J6710,Txn[Transaction Order],"&lt;="&amp;Q6710))</f>
      </c>
    </row>
    <row r="6711" spans="10:18" ht="15" customHeight="1" x14ac:dyDescent="0.15">
      <c r="J6711" s="246">
        <f>IF(OR(B6711="",C6711="",E6711=""),"",B6711&amp;":"&amp;C6711&amp;":"&amp;E6711)</f>
      </c>
      <c r="K6711" s="247">
        <f>IF(A6711="","",A6711*D6711)</f>
      </c>
      <c r="L6711" s="246">
        <f>IF(A6711="","",IF(OR(A6711=1,A6711=0),H6711,0))</f>
      </c>
      <c r="M6711" s="246">
        <f>IF(A6711="","",IF(A6711=-1,H6711,0))</f>
      </c>
      <c r="N6711">
        <f>IF(J6711="","",IF(E6711="SGD",1,IF(E6711="USD",Settings!$B$22,IF(E6711="HKD",Settings!$B$23,1))))</f>
      </c>
      <c r="O6711">
        <f>IF(OR(B6711="",C6711="",E6711=""),0,(IF(A6711=-1,H6711,0)-IF(OR(A6711=1,A6711=0),H6711,0)+IF(A6711=2,H6711,0))*IF(E6711="SGD",1,IF(E6711="USD",Settings!$B$22,IF(E6711="HKD",Settings!$B$23,1))))</f>
        <v>0</v>
      </c>
      <c r="P6711">
        <f>IF(OR(B6711="",C6711="",E6711=""),0,IF(A6711=2,H6711*IF(E6711="SGD",1,IF(E6711="USD",Settings!$B$22,IF(E6711="HKD",Settings!$B$23,1))),0))</f>
        <v>0</v>
      </c>
      <c r="Q6711" s="312">
        <f>IF(OR(J6711="",G6711=""),"",G6711+ROW()/1000000)</f>
      </c>
      <c r="R6711" s="247">
        <f>IF(Q6711="","",SUMIFS(Txn[Signed Units],Txn[Key],J6711,Txn[Transaction Order],"&lt;="&amp;Q6711))</f>
      </c>
    </row>
    <row r="6712" spans="10:18" ht="15" customHeight="1" x14ac:dyDescent="0.15">
      <c r="J6712" s="246">
        <f>IF(OR(B6712="",C6712="",E6712=""),"",B6712&amp;":"&amp;C6712&amp;":"&amp;E6712)</f>
      </c>
      <c r="K6712" s="247">
        <f>IF(A6712="","",A6712*D6712)</f>
      </c>
      <c r="L6712" s="246">
        <f>IF(A6712="","",IF(OR(A6712=1,A6712=0),H6712,0))</f>
      </c>
      <c r="M6712" s="246">
        <f>IF(A6712="","",IF(A6712=-1,H6712,0))</f>
      </c>
      <c r="N6712">
        <f>IF(J6712="","",IF(E6712="SGD",1,IF(E6712="USD",Settings!$B$22,IF(E6712="HKD",Settings!$B$23,1))))</f>
      </c>
      <c r="O6712">
        <f>IF(OR(B6712="",C6712="",E6712=""),0,(IF(A6712=-1,H6712,0)-IF(OR(A6712=1,A6712=0),H6712,0)+IF(A6712=2,H6712,0))*IF(E6712="SGD",1,IF(E6712="USD",Settings!$B$22,IF(E6712="HKD",Settings!$B$23,1))))</f>
        <v>0</v>
      </c>
      <c r="P6712">
        <f>IF(OR(B6712="",C6712="",E6712=""),0,IF(A6712=2,H6712*IF(E6712="SGD",1,IF(E6712="USD",Settings!$B$22,IF(E6712="HKD",Settings!$B$23,1))),0))</f>
        <v>0</v>
      </c>
      <c r="Q6712" s="312">
        <f>IF(OR(J6712="",G6712=""),"",G6712+ROW()/1000000)</f>
      </c>
      <c r="R6712" s="247">
        <f>IF(Q6712="","",SUMIFS(Txn[Signed Units],Txn[Key],J6712,Txn[Transaction Order],"&lt;="&amp;Q6712))</f>
      </c>
    </row>
    <row r="6713" spans="10:18" ht="15" customHeight="1" x14ac:dyDescent="0.15">
      <c r="J6713" s="246">
        <f>IF(OR(B6713="",C6713="",E6713=""),"",B6713&amp;":"&amp;C6713&amp;":"&amp;E6713)</f>
      </c>
      <c r="K6713" s="247">
        <f>IF(A6713="","",A6713*D6713)</f>
      </c>
      <c r="L6713" s="246">
        <f>IF(A6713="","",IF(OR(A6713=1,A6713=0),H6713,0))</f>
      </c>
      <c r="M6713" s="246">
        <f>IF(A6713="","",IF(A6713=-1,H6713,0))</f>
      </c>
      <c r="N6713">
        <f>IF(J6713="","",IF(E6713="SGD",1,IF(E6713="USD",Settings!$B$22,IF(E6713="HKD",Settings!$B$23,1))))</f>
      </c>
      <c r="O6713">
        <f>IF(OR(B6713="",C6713="",E6713=""),0,(IF(A6713=-1,H6713,0)-IF(OR(A6713=1,A6713=0),H6713,0)+IF(A6713=2,H6713,0))*IF(E6713="SGD",1,IF(E6713="USD",Settings!$B$22,IF(E6713="HKD",Settings!$B$23,1))))</f>
        <v>0</v>
      </c>
      <c r="P6713">
        <f>IF(OR(B6713="",C6713="",E6713=""),0,IF(A6713=2,H6713*IF(E6713="SGD",1,IF(E6713="USD",Settings!$B$22,IF(E6713="HKD",Settings!$B$23,1))),0))</f>
        <v>0</v>
      </c>
      <c r="Q6713" s="312">
        <f>IF(OR(J6713="",G6713=""),"",G6713+ROW()/1000000)</f>
      </c>
      <c r="R6713" s="247">
        <f>IF(Q6713="","",SUMIFS(Txn[Signed Units],Txn[Key],J6713,Txn[Transaction Order],"&lt;="&amp;Q6713))</f>
      </c>
    </row>
    <row r="6714" spans="10:18" ht="15" customHeight="1" x14ac:dyDescent="0.15">
      <c r="J6714" s="246">
        <f>IF(OR(B6714="",C6714="",E6714=""),"",B6714&amp;":"&amp;C6714&amp;":"&amp;E6714)</f>
      </c>
      <c r="K6714" s="247">
        <f>IF(A6714="","",A6714*D6714)</f>
      </c>
      <c r="L6714" s="246">
        <f>IF(A6714="","",IF(OR(A6714=1,A6714=0),H6714,0))</f>
      </c>
      <c r="M6714" s="246">
        <f>IF(A6714="","",IF(A6714=-1,H6714,0))</f>
      </c>
      <c r="N6714">
        <f>IF(J6714="","",IF(E6714="SGD",1,IF(E6714="USD",Settings!$B$22,IF(E6714="HKD",Settings!$B$23,1))))</f>
      </c>
      <c r="O6714">
        <f>IF(OR(B6714="",C6714="",E6714=""),0,(IF(A6714=-1,H6714,0)-IF(OR(A6714=1,A6714=0),H6714,0)+IF(A6714=2,H6714,0))*IF(E6714="SGD",1,IF(E6714="USD",Settings!$B$22,IF(E6714="HKD",Settings!$B$23,1))))</f>
        <v>0</v>
      </c>
      <c r="P6714">
        <f>IF(OR(B6714="",C6714="",E6714=""),0,IF(A6714=2,H6714*IF(E6714="SGD",1,IF(E6714="USD",Settings!$B$22,IF(E6714="HKD",Settings!$B$23,1))),0))</f>
        <v>0</v>
      </c>
      <c r="Q6714" s="312">
        <f>IF(OR(J6714="",G6714=""),"",G6714+ROW()/1000000)</f>
      </c>
      <c r="R6714" s="247">
        <f>IF(Q6714="","",SUMIFS(Txn[Signed Units],Txn[Key],J6714,Txn[Transaction Order],"&lt;="&amp;Q6714))</f>
      </c>
    </row>
    <row r="6715" spans="10:18" ht="15" customHeight="1" x14ac:dyDescent="0.15">
      <c r="J6715" s="246">
        <f>IF(OR(B6715="",C6715="",E6715=""),"",B6715&amp;":"&amp;C6715&amp;":"&amp;E6715)</f>
      </c>
      <c r="K6715" s="247">
        <f>IF(A6715="","",A6715*D6715)</f>
      </c>
      <c r="L6715" s="246">
        <f>IF(A6715="","",IF(OR(A6715=1,A6715=0),H6715,0))</f>
      </c>
      <c r="M6715" s="246">
        <f>IF(A6715="","",IF(A6715=-1,H6715,0))</f>
      </c>
      <c r="N6715">
        <f>IF(J6715="","",IF(E6715="SGD",1,IF(E6715="USD",Settings!$B$22,IF(E6715="HKD",Settings!$B$23,1))))</f>
      </c>
      <c r="O6715">
        <f>IF(OR(B6715="",C6715="",E6715=""),0,(IF(A6715=-1,H6715,0)-IF(OR(A6715=1,A6715=0),H6715,0)+IF(A6715=2,H6715,0))*IF(E6715="SGD",1,IF(E6715="USD",Settings!$B$22,IF(E6715="HKD",Settings!$B$23,1))))</f>
        <v>0</v>
      </c>
      <c r="P6715">
        <f>IF(OR(B6715="",C6715="",E6715=""),0,IF(A6715=2,H6715*IF(E6715="SGD",1,IF(E6715="USD",Settings!$B$22,IF(E6715="HKD",Settings!$B$23,1))),0))</f>
        <v>0</v>
      </c>
      <c r="Q6715" s="312">
        <f>IF(OR(J6715="",G6715=""),"",G6715+ROW()/1000000)</f>
      </c>
      <c r="R6715" s="247">
        <f>IF(Q6715="","",SUMIFS(Txn[Signed Units],Txn[Key],J6715,Txn[Transaction Order],"&lt;="&amp;Q6715))</f>
      </c>
    </row>
    <row r="6716" spans="10:18" ht="15" customHeight="1" x14ac:dyDescent="0.15">
      <c r="J6716" s="246">
        <f>IF(OR(B6716="",C6716="",E6716=""),"",B6716&amp;":"&amp;C6716&amp;":"&amp;E6716)</f>
      </c>
      <c r="K6716" s="247">
        <f>IF(A6716="","",A6716*D6716)</f>
      </c>
      <c r="L6716" s="246">
        <f>IF(A6716="","",IF(OR(A6716=1,A6716=0),H6716,0))</f>
      </c>
      <c r="M6716" s="246">
        <f>IF(A6716="","",IF(A6716=-1,H6716,0))</f>
      </c>
      <c r="N6716">
        <f>IF(J6716="","",IF(E6716="SGD",1,IF(E6716="USD",Settings!$B$22,IF(E6716="HKD",Settings!$B$23,1))))</f>
      </c>
      <c r="O6716">
        <f>IF(OR(B6716="",C6716="",E6716=""),0,(IF(A6716=-1,H6716,0)-IF(OR(A6716=1,A6716=0),H6716,0)+IF(A6716=2,H6716,0))*IF(E6716="SGD",1,IF(E6716="USD",Settings!$B$22,IF(E6716="HKD",Settings!$B$23,1))))</f>
        <v>0</v>
      </c>
      <c r="P6716">
        <f>IF(OR(B6716="",C6716="",E6716=""),0,IF(A6716=2,H6716*IF(E6716="SGD",1,IF(E6716="USD",Settings!$B$22,IF(E6716="HKD",Settings!$B$23,1))),0))</f>
        <v>0</v>
      </c>
      <c r="Q6716" s="312">
        <f>IF(OR(J6716="",G6716=""),"",G6716+ROW()/1000000)</f>
      </c>
      <c r="R6716" s="247">
        <f>IF(Q6716="","",SUMIFS(Txn[Signed Units],Txn[Key],J6716,Txn[Transaction Order],"&lt;="&amp;Q6716))</f>
      </c>
    </row>
    <row r="6717" spans="10:18" ht="15" customHeight="1" x14ac:dyDescent="0.15">
      <c r="J6717" s="246">
        <f>IF(OR(B6717="",C6717="",E6717=""),"",B6717&amp;":"&amp;C6717&amp;":"&amp;E6717)</f>
      </c>
      <c r="K6717" s="247">
        <f>IF(A6717="","",A6717*D6717)</f>
      </c>
      <c r="L6717" s="246">
        <f>IF(A6717="","",IF(OR(A6717=1,A6717=0),H6717,0))</f>
      </c>
      <c r="M6717" s="246">
        <f>IF(A6717="","",IF(A6717=-1,H6717,0))</f>
      </c>
      <c r="N6717">
        <f>IF(J6717="","",IF(E6717="SGD",1,IF(E6717="USD",Settings!$B$22,IF(E6717="HKD",Settings!$B$23,1))))</f>
      </c>
      <c r="O6717">
        <f>IF(OR(B6717="",C6717="",E6717=""),0,(IF(A6717=-1,H6717,0)-IF(OR(A6717=1,A6717=0),H6717,0)+IF(A6717=2,H6717,0))*IF(E6717="SGD",1,IF(E6717="USD",Settings!$B$22,IF(E6717="HKD",Settings!$B$23,1))))</f>
        <v>0</v>
      </c>
      <c r="P6717">
        <f>IF(OR(B6717="",C6717="",E6717=""),0,IF(A6717=2,H6717*IF(E6717="SGD",1,IF(E6717="USD",Settings!$B$22,IF(E6717="HKD",Settings!$B$23,1))),0))</f>
        <v>0</v>
      </c>
      <c r="Q6717" s="312">
        <f>IF(OR(J6717="",G6717=""),"",G6717+ROW()/1000000)</f>
      </c>
      <c r="R6717" s="247">
        <f>IF(Q6717="","",SUMIFS(Txn[Signed Units],Txn[Key],J6717,Txn[Transaction Order],"&lt;="&amp;Q6717))</f>
      </c>
    </row>
    <row r="6718" spans="10:18" ht="15" customHeight="1" x14ac:dyDescent="0.15">
      <c r="J6718" s="246">
        <f>IF(OR(B6718="",C6718="",E6718=""),"",B6718&amp;":"&amp;C6718&amp;":"&amp;E6718)</f>
      </c>
      <c r="K6718" s="247">
        <f>IF(A6718="","",A6718*D6718)</f>
      </c>
      <c r="L6718" s="246">
        <f>IF(A6718="","",IF(OR(A6718=1,A6718=0),H6718,0))</f>
      </c>
      <c r="M6718" s="246">
        <f>IF(A6718="","",IF(A6718=-1,H6718,0))</f>
      </c>
      <c r="N6718">
        <f>IF(J6718="","",IF(E6718="SGD",1,IF(E6718="USD",Settings!$B$22,IF(E6718="HKD",Settings!$B$23,1))))</f>
      </c>
      <c r="O6718">
        <f>IF(OR(B6718="",C6718="",E6718=""),0,(IF(A6718=-1,H6718,0)-IF(OR(A6718=1,A6718=0),H6718,0)+IF(A6718=2,H6718,0))*IF(E6718="SGD",1,IF(E6718="USD",Settings!$B$22,IF(E6718="HKD",Settings!$B$23,1))))</f>
        <v>0</v>
      </c>
      <c r="P6718">
        <f>IF(OR(B6718="",C6718="",E6718=""),0,IF(A6718=2,H6718*IF(E6718="SGD",1,IF(E6718="USD",Settings!$B$22,IF(E6718="HKD",Settings!$B$23,1))),0))</f>
        <v>0</v>
      </c>
      <c r="Q6718" s="312">
        <f>IF(OR(J6718="",G6718=""),"",G6718+ROW()/1000000)</f>
      </c>
      <c r="R6718" s="247">
        <f>IF(Q6718="","",SUMIFS(Txn[Signed Units],Txn[Key],J6718,Txn[Transaction Order],"&lt;="&amp;Q6718))</f>
      </c>
    </row>
    <row r="6719" spans="10:18" ht="15" customHeight="1" x14ac:dyDescent="0.15">
      <c r="J6719" s="246">
        <f>IF(OR(B6719="",C6719="",E6719=""),"",B6719&amp;":"&amp;C6719&amp;":"&amp;E6719)</f>
      </c>
      <c r="K6719" s="247">
        <f>IF(A6719="","",A6719*D6719)</f>
      </c>
      <c r="L6719" s="246">
        <f>IF(A6719="","",IF(OR(A6719=1,A6719=0),H6719,0))</f>
      </c>
      <c r="M6719" s="246">
        <f>IF(A6719="","",IF(A6719=-1,H6719,0))</f>
      </c>
      <c r="N6719">
        <f>IF(J6719="","",IF(E6719="SGD",1,IF(E6719="USD",Settings!$B$22,IF(E6719="HKD",Settings!$B$23,1))))</f>
      </c>
      <c r="O6719">
        <f>IF(OR(B6719="",C6719="",E6719=""),0,(IF(A6719=-1,H6719,0)-IF(OR(A6719=1,A6719=0),H6719,0)+IF(A6719=2,H6719,0))*IF(E6719="SGD",1,IF(E6719="USD",Settings!$B$22,IF(E6719="HKD",Settings!$B$23,1))))</f>
        <v>0</v>
      </c>
      <c r="P6719">
        <f>IF(OR(B6719="",C6719="",E6719=""),0,IF(A6719=2,H6719*IF(E6719="SGD",1,IF(E6719="USD",Settings!$B$22,IF(E6719="HKD",Settings!$B$23,1))),0))</f>
        <v>0</v>
      </c>
      <c r="Q6719" s="312">
        <f>IF(OR(J6719="",G6719=""),"",G6719+ROW()/1000000)</f>
      </c>
      <c r="R6719" s="247">
        <f>IF(Q6719="","",SUMIFS(Txn[Signed Units],Txn[Key],J6719,Txn[Transaction Order],"&lt;="&amp;Q6719))</f>
      </c>
    </row>
    <row r="6720" spans="10:18" ht="15" customHeight="1" x14ac:dyDescent="0.15">
      <c r="J6720" s="246">
        <f>IF(OR(B6720="",C6720="",E6720=""),"",B6720&amp;":"&amp;C6720&amp;":"&amp;E6720)</f>
      </c>
      <c r="K6720" s="247">
        <f>IF(A6720="","",A6720*D6720)</f>
      </c>
      <c r="L6720" s="246">
        <f>IF(A6720="","",IF(OR(A6720=1,A6720=0),H6720,0))</f>
      </c>
      <c r="M6720" s="246">
        <f>IF(A6720="","",IF(A6720=-1,H6720,0))</f>
      </c>
      <c r="N6720">
        <f>IF(J6720="","",IF(E6720="SGD",1,IF(E6720="USD",Settings!$B$22,IF(E6720="HKD",Settings!$B$23,1))))</f>
      </c>
      <c r="O6720">
        <f>IF(OR(B6720="",C6720="",E6720=""),0,(IF(A6720=-1,H6720,0)-IF(OR(A6720=1,A6720=0),H6720,0)+IF(A6720=2,H6720,0))*IF(E6720="SGD",1,IF(E6720="USD",Settings!$B$22,IF(E6720="HKD",Settings!$B$23,1))))</f>
        <v>0</v>
      </c>
      <c r="P6720">
        <f>IF(OR(B6720="",C6720="",E6720=""),0,IF(A6720=2,H6720*IF(E6720="SGD",1,IF(E6720="USD",Settings!$B$22,IF(E6720="HKD",Settings!$B$23,1))),0))</f>
        <v>0</v>
      </c>
      <c r="Q6720" s="312">
        <f>IF(OR(J6720="",G6720=""),"",G6720+ROW()/1000000)</f>
      </c>
      <c r="R6720" s="247">
        <f>IF(Q6720="","",SUMIFS(Txn[Signed Units],Txn[Key],J6720,Txn[Transaction Order],"&lt;="&amp;Q6720))</f>
      </c>
    </row>
    <row r="6721" spans="10:18" ht="15" customHeight="1" x14ac:dyDescent="0.15">
      <c r="J6721" s="246">
        <f>IF(OR(B6721="",C6721="",E6721=""),"",B6721&amp;":"&amp;C6721&amp;":"&amp;E6721)</f>
      </c>
      <c r="K6721" s="247">
        <f>IF(A6721="","",A6721*D6721)</f>
      </c>
      <c r="L6721" s="246">
        <f>IF(A6721="","",IF(OR(A6721=1,A6721=0),H6721,0))</f>
      </c>
      <c r="M6721" s="246">
        <f>IF(A6721="","",IF(A6721=-1,H6721,0))</f>
      </c>
      <c r="N6721">
        <f>IF(J6721="","",IF(E6721="SGD",1,IF(E6721="USD",Settings!$B$22,IF(E6721="HKD",Settings!$B$23,1))))</f>
      </c>
      <c r="O6721">
        <f>IF(OR(B6721="",C6721="",E6721=""),0,(IF(A6721=-1,H6721,0)-IF(OR(A6721=1,A6721=0),H6721,0)+IF(A6721=2,H6721,0))*IF(E6721="SGD",1,IF(E6721="USD",Settings!$B$22,IF(E6721="HKD",Settings!$B$23,1))))</f>
        <v>0</v>
      </c>
      <c r="P6721">
        <f>IF(OR(B6721="",C6721="",E6721=""),0,IF(A6721=2,H6721*IF(E6721="SGD",1,IF(E6721="USD",Settings!$B$22,IF(E6721="HKD",Settings!$B$23,1))),0))</f>
        <v>0</v>
      </c>
      <c r="Q6721" s="312">
        <f>IF(OR(J6721="",G6721=""),"",G6721+ROW()/1000000)</f>
      </c>
      <c r="R6721" s="247">
        <f>IF(Q6721="","",SUMIFS(Txn[Signed Units],Txn[Key],J6721,Txn[Transaction Order],"&lt;="&amp;Q6721))</f>
      </c>
    </row>
    <row r="6722" spans="10:18" ht="15" customHeight="1" x14ac:dyDescent="0.15">
      <c r="J6722" s="246">
        <f>IF(OR(B6722="",C6722="",E6722=""),"",B6722&amp;":"&amp;C6722&amp;":"&amp;E6722)</f>
      </c>
      <c r="K6722" s="247">
        <f>IF(A6722="","",A6722*D6722)</f>
      </c>
      <c r="L6722" s="246">
        <f>IF(A6722="","",IF(OR(A6722=1,A6722=0),H6722,0))</f>
      </c>
      <c r="M6722" s="246">
        <f>IF(A6722="","",IF(A6722=-1,H6722,0))</f>
      </c>
      <c r="N6722">
        <f>IF(J6722="","",IF(E6722="SGD",1,IF(E6722="USD",Settings!$B$22,IF(E6722="HKD",Settings!$B$23,1))))</f>
      </c>
      <c r="O6722">
        <f>IF(OR(B6722="",C6722="",E6722=""),0,(IF(A6722=-1,H6722,0)-IF(OR(A6722=1,A6722=0),H6722,0)+IF(A6722=2,H6722,0))*IF(E6722="SGD",1,IF(E6722="USD",Settings!$B$22,IF(E6722="HKD",Settings!$B$23,1))))</f>
        <v>0</v>
      </c>
      <c r="P6722">
        <f>IF(OR(B6722="",C6722="",E6722=""),0,IF(A6722=2,H6722*IF(E6722="SGD",1,IF(E6722="USD",Settings!$B$22,IF(E6722="HKD",Settings!$B$23,1))),0))</f>
        <v>0</v>
      </c>
      <c r="Q6722" s="312">
        <f>IF(OR(J6722="",G6722=""),"",G6722+ROW()/1000000)</f>
      </c>
      <c r="R6722" s="247">
        <f>IF(Q6722="","",SUMIFS(Txn[Signed Units],Txn[Key],J6722,Txn[Transaction Order],"&lt;="&amp;Q6722))</f>
      </c>
    </row>
    <row r="6723" spans="10:18" ht="15" customHeight="1" x14ac:dyDescent="0.15">
      <c r="J6723" s="246">
        <f>IF(OR(B6723="",C6723="",E6723=""),"",B6723&amp;":"&amp;C6723&amp;":"&amp;E6723)</f>
      </c>
      <c r="K6723" s="247">
        <f>IF(A6723="","",A6723*D6723)</f>
      </c>
      <c r="L6723" s="246">
        <f>IF(A6723="","",IF(OR(A6723=1,A6723=0),H6723,0))</f>
      </c>
      <c r="M6723" s="246">
        <f>IF(A6723="","",IF(A6723=-1,H6723,0))</f>
      </c>
      <c r="N6723">
        <f>IF(J6723="","",IF(E6723="SGD",1,IF(E6723="USD",Settings!$B$22,IF(E6723="HKD",Settings!$B$23,1))))</f>
      </c>
      <c r="O6723">
        <f>IF(OR(B6723="",C6723="",E6723=""),0,(IF(A6723=-1,H6723,0)-IF(OR(A6723=1,A6723=0),H6723,0)+IF(A6723=2,H6723,0))*IF(E6723="SGD",1,IF(E6723="USD",Settings!$B$22,IF(E6723="HKD",Settings!$B$23,1))))</f>
        <v>0</v>
      </c>
      <c r="P6723">
        <f>IF(OR(B6723="",C6723="",E6723=""),0,IF(A6723=2,H6723*IF(E6723="SGD",1,IF(E6723="USD",Settings!$B$22,IF(E6723="HKD",Settings!$B$23,1))),0))</f>
        <v>0</v>
      </c>
      <c r="Q6723" s="312">
        <f>IF(OR(J6723="",G6723=""),"",G6723+ROW()/1000000)</f>
      </c>
      <c r="R6723" s="247">
        <f>IF(Q6723="","",SUMIFS(Txn[Signed Units],Txn[Key],J6723,Txn[Transaction Order],"&lt;="&amp;Q6723))</f>
      </c>
    </row>
    <row r="6724" spans="10:18" ht="15" customHeight="1" x14ac:dyDescent="0.15">
      <c r="J6724" s="246">
        <f>IF(OR(B6724="",C6724="",E6724=""),"",B6724&amp;":"&amp;C6724&amp;":"&amp;E6724)</f>
      </c>
      <c r="K6724" s="247">
        <f>IF(A6724="","",A6724*D6724)</f>
      </c>
      <c r="L6724" s="246">
        <f>IF(A6724="","",IF(OR(A6724=1,A6724=0),H6724,0))</f>
      </c>
      <c r="M6724" s="246">
        <f>IF(A6724="","",IF(A6724=-1,H6724,0))</f>
      </c>
      <c r="N6724">
        <f>IF(J6724="","",IF(E6724="SGD",1,IF(E6724="USD",Settings!$B$22,IF(E6724="HKD",Settings!$B$23,1))))</f>
      </c>
      <c r="O6724">
        <f>IF(OR(B6724="",C6724="",E6724=""),0,(IF(A6724=-1,H6724,0)-IF(OR(A6724=1,A6724=0),H6724,0)+IF(A6724=2,H6724,0))*IF(E6724="SGD",1,IF(E6724="USD",Settings!$B$22,IF(E6724="HKD",Settings!$B$23,1))))</f>
        <v>0</v>
      </c>
      <c r="P6724">
        <f>IF(OR(B6724="",C6724="",E6724=""),0,IF(A6724=2,H6724*IF(E6724="SGD",1,IF(E6724="USD",Settings!$B$22,IF(E6724="HKD",Settings!$B$23,1))),0))</f>
        <v>0</v>
      </c>
      <c r="Q6724" s="312">
        <f>IF(OR(J6724="",G6724=""),"",G6724+ROW()/1000000)</f>
      </c>
      <c r="R6724" s="247">
        <f>IF(Q6724="","",SUMIFS(Txn[Signed Units],Txn[Key],J6724,Txn[Transaction Order],"&lt;="&amp;Q6724))</f>
      </c>
    </row>
    <row r="6725" spans="10:18" ht="15" customHeight="1" x14ac:dyDescent="0.15">
      <c r="J6725" s="246">
        <f>IF(OR(B6725="",C6725="",E6725=""),"",B6725&amp;":"&amp;C6725&amp;":"&amp;E6725)</f>
      </c>
      <c r="K6725" s="247">
        <f>IF(A6725="","",A6725*D6725)</f>
      </c>
      <c r="L6725" s="246">
        <f>IF(A6725="","",IF(OR(A6725=1,A6725=0),H6725,0))</f>
      </c>
      <c r="M6725" s="246">
        <f>IF(A6725="","",IF(A6725=-1,H6725,0))</f>
      </c>
      <c r="N6725">
        <f>IF(J6725="","",IF(E6725="SGD",1,IF(E6725="USD",Settings!$B$22,IF(E6725="HKD",Settings!$B$23,1))))</f>
      </c>
      <c r="O6725">
        <f>IF(OR(B6725="",C6725="",E6725=""),0,(IF(A6725=-1,H6725,0)-IF(OR(A6725=1,A6725=0),H6725,0)+IF(A6725=2,H6725,0))*IF(E6725="SGD",1,IF(E6725="USD",Settings!$B$22,IF(E6725="HKD",Settings!$B$23,1))))</f>
        <v>0</v>
      </c>
      <c r="P6725">
        <f>IF(OR(B6725="",C6725="",E6725=""),0,IF(A6725=2,H6725*IF(E6725="SGD",1,IF(E6725="USD",Settings!$B$22,IF(E6725="HKD",Settings!$B$23,1))),0))</f>
        <v>0</v>
      </c>
      <c r="Q6725" s="312">
        <f>IF(OR(J6725="",G6725=""),"",G6725+ROW()/1000000)</f>
      </c>
      <c r="R6725" s="247">
        <f>IF(Q6725="","",SUMIFS(Txn[Signed Units],Txn[Key],J6725,Txn[Transaction Order],"&lt;="&amp;Q6725))</f>
      </c>
    </row>
    <row r="6726" spans="10:18" ht="15" customHeight="1" x14ac:dyDescent="0.15">
      <c r="J6726" s="246">
        <f>IF(OR(B6726="",C6726="",E6726=""),"",B6726&amp;":"&amp;C6726&amp;":"&amp;E6726)</f>
      </c>
      <c r="K6726" s="247">
        <f>IF(A6726="","",A6726*D6726)</f>
      </c>
      <c r="L6726" s="246">
        <f>IF(A6726="","",IF(OR(A6726=1,A6726=0),H6726,0))</f>
      </c>
      <c r="M6726" s="246">
        <f>IF(A6726="","",IF(A6726=-1,H6726,0))</f>
      </c>
      <c r="N6726">
        <f>IF(J6726="","",IF(E6726="SGD",1,IF(E6726="USD",Settings!$B$22,IF(E6726="HKD",Settings!$B$23,1))))</f>
      </c>
      <c r="O6726">
        <f>IF(OR(B6726="",C6726="",E6726=""),0,(IF(A6726=-1,H6726,0)-IF(OR(A6726=1,A6726=0),H6726,0)+IF(A6726=2,H6726,0))*IF(E6726="SGD",1,IF(E6726="USD",Settings!$B$22,IF(E6726="HKD",Settings!$B$23,1))))</f>
        <v>0</v>
      </c>
      <c r="P6726">
        <f>IF(OR(B6726="",C6726="",E6726=""),0,IF(A6726=2,H6726*IF(E6726="SGD",1,IF(E6726="USD",Settings!$B$22,IF(E6726="HKD",Settings!$B$23,1))),0))</f>
        <v>0</v>
      </c>
      <c r="Q6726" s="312">
        <f>IF(OR(J6726="",G6726=""),"",G6726+ROW()/1000000)</f>
      </c>
      <c r="R6726" s="247">
        <f>IF(Q6726="","",SUMIFS(Txn[Signed Units],Txn[Key],J6726,Txn[Transaction Order],"&lt;="&amp;Q6726))</f>
      </c>
    </row>
    <row r="6727" spans="10:18" ht="15" customHeight="1" x14ac:dyDescent="0.15">
      <c r="J6727" s="246">
        <f>IF(OR(B6727="",C6727="",E6727=""),"",B6727&amp;":"&amp;C6727&amp;":"&amp;E6727)</f>
      </c>
      <c r="K6727" s="247">
        <f>IF(A6727="","",A6727*D6727)</f>
      </c>
      <c r="L6727" s="246">
        <f>IF(A6727="","",IF(OR(A6727=1,A6727=0),H6727,0))</f>
      </c>
      <c r="M6727" s="246">
        <f>IF(A6727="","",IF(A6727=-1,H6727,0))</f>
      </c>
      <c r="N6727">
        <f>IF(J6727="","",IF(E6727="SGD",1,IF(E6727="USD",Settings!$B$22,IF(E6727="HKD",Settings!$B$23,1))))</f>
      </c>
      <c r="O6727">
        <f>IF(OR(B6727="",C6727="",E6727=""),0,(IF(A6727=-1,H6727,0)-IF(OR(A6727=1,A6727=0),H6727,0)+IF(A6727=2,H6727,0))*IF(E6727="SGD",1,IF(E6727="USD",Settings!$B$22,IF(E6727="HKD",Settings!$B$23,1))))</f>
        <v>0</v>
      </c>
      <c r="P6727">
        <f>IF(OR(B6727="",C6727="",E6727=""),0,IF(A6727=2,H6727*IF(E6727="SGD",1,IF(E6727="USD",Settings!$B$22,IF(E6727="HKD",Settings!$B$23,1))),0))</f>
        <v>0</v>
      </c>
      <c r="Q6727" s="312">
        <f>IF(OR(J6727="",G6727=""),"",G6727+ROW()/1000000)</f>
      </c>
      <c r="R6727" s="247">
        <f>IF(Q6727="","",SUMIFS(Txn[Signed Units],Txn[Key],J6727,Txn[Transaction Order],"&lt;="&amp;Q6727))</f>
      </c>
    </row>
    <row r="6728" spans="10:18" ht="15" customHeight="1" x14ac:dyDescent="0.15">
      <c r="J6728" s="246">
        <f>IF(OR(B6728="",C6728="",E6728=""),"",B6728&amp;":"&amp;C6728&amp;":"&amp;E6728)</f>
      </c>
      <c r="K6728" s="247">
        <f>IF(A6728="","",A6728*D6728)</f>
      </c>
      <c r="L6728" s="246">
        <f>IF(A6728="","",IF(OR(A6728=1,A6728=0),H6728,0))</f>
      </c>
      <c r="M6728" s="246">
        <f>IF(A6728="","",IF(A6728=-1,H6728,0))</f>
      </c>
      <c r="N6728">
        <f>IF(J6728="","",IF(E6728="SGD",1,IF(E6728="USD",Settings!$B$22,IF(E6728="HKD",Settings!$B$23,1))))</f>
      </c>
      <c r="O6728">
        <f>IF(OR(B6728="",C6728="",E6728=""),0,(IF(A6728=-1,H6728,0)-IF(OR(A6728=1,A6728=0),H6728,0)+IF(A6728=2,H6728,0))*IF(E6728="SGD",1,IF(E6728="USD",Settings!$B$22,IF(E6728="HKD",Settings!$B$23,1))))</f>
        <v>0</v>
      </c>
      <c r="P6728">
        <f>IF(OR(B6728="",C6728="",E6728=""),0,IF(A6728=2,H6728*IF(E6728="SGD",1,IF(E6728="USD",Settings!$B$22,IF(E6728="HKD",Settings!$B$23,1))),0))</f>
        <v>0</v>
      </c>
      <c r="Q6728" s="312">
        <f>IF(OR(J6728="",G6728=""),"",G6728+ROW()/1000000)</f>
      </c>
      <c r="R6728" s="247">
        <f>IF(Q6728="","",SUMIFS(Txn[Signed Units],Txn[Key],J6728,Txn[Transaction Order],"&lt;="&amp;Q6728))</f>
      </c>
    </row>
    <row r="6729" spans="10:18" ht="15" customHeight="1" x14ac:dyDescent="0.15">
      <c r="J6729" s="246">
        <f>IF(OR(B6729="",C6729="",E6729=""),"",B6729&amp;":"&amp;C6729&amp;":"&amp;E6729)</f>
      </c>
      <c r="K6729" s="247">
        <f>IF(A6729="","",A6729*D6729)</f>
      </c>
      <c r="L6729" s="246">
        <f>IF(A6729="","",IF(OR(A6729=1,A6729=0),H6729,0))</f>
      </c>
      <c r="M6729" s="246">
        <f>IF(A6729="","",IF(A6729=-1,H6729,0))</f>
      </c>
      <c r="N6729">
        <f>IF(J6729="","",IF(E6729="SGD",1,IF(E6729="USD",Settings!$B$22,IF(E6729="HKD",Settings!$B$23,1))))</f>
      </c>
      <c r="O6729">
        <f>IF(OR(B6729="",C6729="",E6729=""),0,(IF(A6729=-1,H6729,0)-IF(OR(A6729=1,A6729=0),H6729,0)+IF(A6729=2,H6729,0))*IF(E6729="SGD",1,IF(E6729="USD",Settings!$B$22,IF(E6729="HKD",Settings!$B$23,1))))</f>
        <v>0</v>
      </c>
      <c r="P6729">
        <f>IF(OR(B6729="",C6729="",E6729=""),0,IF(A6729=2,H6729*IF(E6729="SGD",1,IF(E6729="USD",Settings!$B$22,IF(E6729="HKD",Settings!$B$23,1))),0))</f>
        <v>0</v>
      </c>
      <c r="Q6729" s="312">
        <f>IF(OR(J6729="",G6729=""),"",G6729+ROW()/1000000)</f>
      </c>
      <c r="R6729" s="247">
        <f>IF(Q6729="","",SUMIFS(Txn[Signed Units],Txn[Key],J6729,Txn[Transaction Order],"&lt;="&amp;Q6729))</f>
      </c>
    </row>
    <row r="6730" spans="10:18" ht="15" customHeight="1" x14ac:dyDescent="0.15">
      <c r="J6730" s="246">
        <f>IF(OR(B6730="",C6730="",E6730=""),"",B6730&amp;":"&amp;C6730&amp;":"&amp;E6730)</f>
      </c>
      <c r="K6730" s="247">
        <f>IF(A6730="","",A6730*D6730)</f>
      </c>
      <c r="L6730" s="246">
        <f>IF(A6730="","",IF(OR(A6730=1,A6730=0),H6730,0))</f>
      </c>
      <c r="M6730" s="246">
        <f>IF(A6730="","",IF(A6730=-1,H6730,0))</f>
      </c>
      <c r="N6730">
        <f>IF(J6730="","",IF(E6730="SGD",1,IF(E6730="USD",Settings!$B$22,IF(E6730="HKD",Settings!$B$23,1))))</f>
      </c>
      <c r="O6730">
        <f>IF(OR(B6730="",C6730="",E6730=""),0,(IF(A6730=-1,H6730,0)-IF(OR(A6730=1,A6730=0),H6730,0)+IF(A6730=2,H6730,0))*IF(E6730="SGD",1,IF(E6730="USD",Settings!$B$22,IF(E6730="HKD",Settings!$B$23,1))))</f>
        <v>0</v>
      </c>
      <c r="P6730">
        <f>IF(OR(B6730="",C6730="",E6730=""),0,IF(A6730=2,H6730*IF(E6730="SGD",1,IF(E6730="USD",Settings!$B$22,IF(E6730="HKD",Settings!$B$23,1))),0))</f>
        <v>0</v>
      </c>
      <c r="Q6730" s="312">
        <f>IF(OR(J6730="",G6730=""),"",G6730+ROW()/1000000)</f>
      </c>
      <c r="R6730" s="247">
        <f>IF(Q6730="","",SUMIFS(Txn[Signed Units],Txn[Key],J6730,Txn[Transaction Order],"&lt;="&amp;Q6730))</f>
      </c>
    </row>
    <row r="6731" spans="10:18" ht="15" customHeight="1" x14ac:dyDescent="0.15">
      <c r="J6731" s="246">
        <f>IF(OR(B6731="",C6731="",E6731=""),"",B6731&amp;":"&amp;C6731&amp;":"&amp;E6731)</f>
      </c>
      <c r="K6731" s="247">
        <f>IF(A6731="","",A6731*D6731)</f>
      </c>
      <c r="L6731" s="246">
        <f>IF(A6731="","",IF(OR(A6731=1,A6731=0),H6731,0))</f>
      </c>
      <c r="M6731" s="246">
        <f>IF(A6731="","",IF(A6731=-1,H6731,0))</f>
      </c>
      <c r="N6731">
        <f>IF(J6731="","",IF(E6731="SGD",1,IF(E6731="USD",Settings!$B$22,IF(E6731="HKD",Settings!$B$23,1))))</f>
      </c>
      <c r="O6731">
        <f>IF(OR(B6731="",C6731="",E6731=""),0,(IF(A6731=-1,H6731,0)-IF(OR(A6731=1,A6731=0),H6731,0)+IF(A6731=2,H6731,0))*IF(E6731="SGD",1,IF(E6731="USD",Settings!$B$22,IF(E6731="HKD",Settings!$B$23,1))))</f>
        <v>0</v>
      </c>
      <c r="P6731">
        <f>IF(OR(B6731="",C6731="",E6731=""),0,IF(A6731=2,H6731*IF(E6731="SGD",1,IF(E6731="USD",Settings!$B$22,IF(E6731="HKD",Settings!$B$23,1))),0))</f>
        <v>0</v>
      </c>
      <c r="Q6731" s="312">
        <f>IF(OR(J6731="",G6731=""),"",G6731+ROW()/1000000)</f>
      </c>
      <c r="R6731" s="247">
        <f>IF(Q6731="","",SUMIFS(Txn[Signed Units],Txn[Key],J6731,Txn[Transaction Order],"&lt;="&amp;Q6731))</f>
      </c>
    </row>
    <row r="6732" spans="10:18" ht="15" customHeight="1" x14ac:dyDescent="0.15">
      <c r="J6732" s="246">
        <f>IF(OR(B6732="",C6732="",E6732=""),"",B6732&amp;":"&amp;C6732&amp;":"&amp;E6732)</f>
      </c>
      <c r="K6732" s="247">
        <f>IF(A6732="","",A6732*D6732)</f>
      </c>
      <c r="L6732" s="246">
        <f>IF(A6732="","",IF(OR(A6732=1,A6732=0),H6732,0))</f>
      </c>
      <c r="M6732" s="246">
        <f>IF(A6732="","",IF(A6732=-1,H6732,0))</f>
      </c>
      <c r="N6732">
        <f>IF(J6732="","",IF(E6732="SGD",1,IF(E6732="USD",Settings!$B$22,IF(E6732="HKD",Settings!$B$23,1))))</f>
      </c>
      <c r="O6732">
        <f>IF(OR(B6732="",C6732="",E6732=""),0,(IF(A6732=-1,H6732,0)-IF(OR(A6732=1,A6732=0),H6732,0)+IF(A6732=2,H6732,0))*IF(E6732="SGD",1,IF(E6732="USD",Settings!$B$22,IF(E6732="HKD",Settings!$B$23,1))))</f>
        <v>0</v>
      </c>
      <c r="P6732">
        <f>IF(OR(B6732="",C6732="",E6732=""),0,IF(A6732=2,H6732*IF(E6732="SGD",1,IF(E6732="USD",Settings!$B$22,IF(E6732="HKD",Settings!$B$23,1))),0))</f>
        <v>0</v>
      </c>
      <c r="Q6732" s="312">
        <f>IF(OR(J6732="",G6732=""),"",G6732+ROW()/1000000)</f>
      </c>
      <c r="R6732" s="247">
        <f>IF(Q6732="","",SUMIFS(Txn[Signed Units],Txn[Key],J6732,Txn[Transaction Order],"&lt;="&amp;Q6732))</f>
      </c>
    </row>
    <row r="6733" spans="10:18" ht="15" customHeight="1" x14ac:dyDescent="0.15">
      <c r="J6733" s="246">
        <f>IF(OR(B6733="",C6733="",E6733=""),"",B6733&amp;":"&amp;C6733&amp;":"&amp;E6733)</f>
      </c>
      <c r="K6733" s="247">
        <f>IF(A6733="","",A6733*D6733)</f>
      </c>
      <c r="L6733" s="246">
        <f>IF(A6733="","",IF(OR(A6733=1,A6733=0),H6733,0))</f>
      </c>
      <c r="M6733" s="246">
        <f>IF(A6733="","",IF(A6733=-1,H6733,0))</f>
      </c>
      <c r="N6733">
        <f>IF(J6733="","",IF(E6733="SGD",1,IF(E6733="USD",Settings!$B$22,IF(E6733="HKD",Settings!$B$23,1))))</f>
      </c>
      <c r="O6733">
        <f>IF(OR(B6733="",C6733="",E6733=""),0,(IF(A6733=-1,H6733,0)-IF(OR(A6733=1,A6733=0),H6733,0)+IF(A6733=2,H6733,0))*IF(E6733="SGD",1,IF(E6733="USD",Settings!$B$22,IF(E6733="HKD",Settings!$B$23,1))))</f>
        <v>0</v>
      </c>
      <c r="P6733">
        <f>IF(OR(B6733="",C6733="",E6733=""),0,IF(A6733=2,H6733*IF(E6733="SGD",1,IF(E6733="USD",Settings!$B$22,IF(E6733="HKD",Settings!$B$23,1))),0))</f>
        <v>0</v>
      </c>
      <c r="Q6733" s="312">
        <f>IF(OR(J6733="",G6733=""),"",G6733+ROW()/1000000)</f>
      </c>
      <c r="R6733" s="247">
        <f>IF(Q6733="","",SUMIFS(Txn[Signed Units],Txn[Key],J6733,Txn[Transaction Order],"&lt;="&amp;Q6733))</f>
      </c>
    </row>
    <row r="6734" spans="10:18" ht="15" customHeight="1" x14ac:dyDescent="0.15">
      <c r="J6734" s="246">
        <f>IF(OR(B6734="",C6734="",E6734=""),"",B6734&amp;":"&amp;C6734&amp;":"&amp;E6734)</f>
      </c>
      <c r="K6734" s="247">
        <f>IF(A6734="","",A6734*D6734)</f>
      </c>
      <c r="L6734" s="246">
        <f>IF(A6734="","",IF(OR(A6734=1,A6734=0),H6734,0))</f>
      </c>
      <c r="M6734" s="246">
        <f>IF(A6734="","",IF(A6734=-1,H6734,0))</f>
      </c>
      <c r="N6734">
        <f>IF(J6734="","",IF(E6734="SGD",1,IF(E6734="USD",Settings!$B$22,IF(E6734="HKD",Settings!$B$23,1))))</f>
      </c>
      <c r="O6734">
        <f>IF(OR(B6734="",C6734="",E6734=""),0,(IF(A6734=-1,H6734,0)-IF(OR(A6734=1,A6734=0),H6734,0)+IF(A6734=2,H6734,0))*IF(E6734="SGD",1,IF(E6734="USD",Settings!$B$22,IF(E6734="HKD",Settings!$B$23,1))))</f>
        <v>0</v>
      </c>
      <c r="P6734">
        <f>IF(OR(B6734="",C6734="",E6734=""),0,IF(A6734=2,H6734*IF(E6734="SGD",1,IF(E6734="USD",Settings!$B$22,IF(E6734="HKD",Settings!$B$23,1))),0))</f>
        <v>0</v>
      </c>
      <c r="Q6734" s="312">
        <f>IF(OR(J6734="",G6734=""),"",G6734+ROW()/1000000)</f>
      </c>
      <c r="R6734" s="247">
        <f>IF(Q6734="","",SUMIFS(Txn[Signed Units],Txn[Key],J6734,Txn[Transaction Order],"&lt;="&amp;Q6734))</f>
      </c>
    </row>
    <row r="6735" spans="10:18" ht="15" customHeight="1" x14ac:dyDescent="0.15">
      <c r="J6735" s="246">
        <f>IF(OR(B6735="",C6735="",E6735=""),"",B6735&amp;":"&amp;C6735&amp;":"&amp;E6735)</f>
      </c>
      <c r="K6735" s="247">
        <f>IF(A6735="","",A6735*D6735)</f>
      </c>
      <c r="L6735" s="246">
        <f>IF(A6735="","",IF(OR(A6735=1,A6735=0),H6735,0))</f>
      </c>
      <c r="M6735" s="246">
        <f>IF(A6735="","",IF(A6735=-1,H6735,0))</f>
      </c>
      <c r="N6735">
        <f>IF(J6735="","",IF(E6735="SGD",1,IF(E6735="USD",Settings!$B$22,IF(E6735="HKD",Settings!$B$23,1))))</f>
      </c>
      <c r="O6735">
        <f>IF(OR(B6735="",C6735="",E6735=""),0,(IF(A6735=-1,H6735,0)-IF(OR(A6735=1,A6735=0),H6735,0)+IF(A6735=2,H6735,0))*IF(E6735="SGD",1,IF(E6735="USD",Settings!$B$22,IF(E6735="HKD",Settings!$B$23,1))))</f>
        <v>0</v>
      </c>
      <c r="P6735">
        <f>IF(OR(B6735="",C6735="",E6735=""),0,IF(A6735=2,H6735*IF(E6735="SGD",1,IF(E6735="USD",Settings!$B$22,IF(E6735="HKD",Settings!$B$23,1))),0))</f>
        <v>0</v>
      </c>
      <c r="Q6735" s="312">
        <f>IF(OR(J6735="",G6735=""),"",G6735+ROW()/1000000)</f>
      </c>
      <c r="R6735" s="247">
        <f>IF(Q6735="","",SUMIFS(Txn[Signed Units],Txn[Key],J6735,Txn[Transaction Order],"&lt;="&amp;Q6735))</f>
      </c>
    </row>
    <row r="6736" spans="10:18" ht="15" customHeight="1" x14ac:dyDescent="0.15">
      <c r="J6736" s="246">
        <f>IF(OR(B6736="",C6736="",E6736=""),"",B6736&amp;":"&amp;C6736&amp;":"&amp;E6736)</f>
      </c>
      <c r="K6736" s="247">
        <f>IF(A6736="","",A6736*D6736)</f>
      </c>
      <c r="L6736" s="246">
        <f>IF(A6736="","",IF(OR(A6736=1,A6736=0),H6736,0))</f>
      </c>
      <c r="M6736" s="246">
        <f>IF(A6736="","",IF(A6736=-1,H6736,0))</f>
      </c>
      <c r="N6736">
        <f>IF(J6736="","",IF(E6736="SGD",1,IF(E6736="USD",Settings!$B$22,IF(E6736="HKD",Settings!$B$23,1))))</f>
      </c>
      <c r="O6736">
        <f>IF(OR(B6736="",C6736="",E6736=""),0,(IF(A6736=-1,H6736,0)-IF(OR(A6736=1,A6736=0),H6736,0)+IF(A6736=2,H6736,0))*IF(E6736="SGD",1,IF(E6736="USD",Settings!$B$22,IF(E6736="HKD",Settings!$B$23,1))))</f>
        <v>0</v>
      </c>
      <c r="P6736">
        <f>IF(OR(B6736="",C6736="",E6736=""),0,IF(A6736=2,H6736*IF(E6736="SGD",1,IF(E6736="USD",Settings!$B$22,IF(E6736="HKD",Settings!$B$23,1))),0))</f>
        <v>0</v>
      </c>
      <c r="Q6736" s="312">
        <f>IF(OR(J6736="",G6736=""),"",G6736+ROW()/1000000)</f>
      </c>
      <c r="R6736" s="247">
        <f>IF(Q6736="","",SUMIFS(Txn[Signed Units],Txn[Key],J6736,Txn[Transaction Order],"&lt;="&amp;Q6736))</f>
      </c>
    </row>
    <row r="6737" spans="10:18" ht="15" customHeight="1" x14ac:dyDescent="0.15">
      <c r="J6737" s="246">
        <f>IF(OR(B6737="",C6737="",E6737=""),"",B6737&amp;":"&amp;C6737&amp;":"&amp;E6737)</f>
      </c>
      <c r="K6737" s="247">
        <f>IF(A6737="","",A6737*D6737)</f>
      </c>
      <c r="L6737" s="246">
        <f>IF(A6737="","",IF(OR(A6737=1,A6737=0),H6737,0))</f>
      </c>
      <c r="M6737" s="246">
        <f>IF(A6737="","",IF(A6737=-1,H6737,0))</f>
      </c>
      <c r="N6737">
        <f>IF(J6737="","",IF(E6737="SGD",1,IF(E6737="USD",Settings!$B$22,IF(E6737="HKD",Settings!$B$23,1))))</f>
      </c>
      <c r="O6737">
        <f>IF(OR(B6737="",C6737="",E6737=""),0,(IF(A6737=-1,H6737,0)-IF(OR(A6737=1,A6737=0),H6737,0)+IF(A6737=2,H6737,0))*IF(E6737="SGD",1,IF(E6737="USD",Settings!$B$22,IF(E6737="HKD",Settings!$B$23,1))))</f>
        <v>0</v>
      </c>
      <c r="P6737">
        <f>IF(OR(B6737="",C6737="",E6737=""),0,IF(A6737=2,H6737*IF(E6737="SGD",1,IF(E6737="USD",Settings!$B$22,IF(E6737="HKD",Settings!$B$23,1))),0))</f>
        <v>0</v>
      </c>
      <c r="Q6737" s="312">
        <f>IF(OR(J6737="",G6737=""),"",G6737+ROW()/1000000)</f>
      </c>
      <c r="R6737" s="247">
        <f>IF(Q6737="","",SUMIFS(Txn[Signed Units],Txn[Key],J6737,Txn[Transaction Order],"&lt;="&amp;Q6737))</f>
      </c>
    </row>
    <row r="6738" spans="10:18" ht="15" customHeight="1" x14ac:dyDescent="0.15">
      <c r="J6738" s="246">
        <f>IF(OR(B6738="",C6738="",E6738=""),"",B6738&amp;":"&amp;C6738&amp;":"&amp;E6738)</f>
      </c>
      <c r="K6738" s="247">
        <f>IF(A6738="","",A6738*D6738)</f>
      </c>
      <c r="L6738" s="246">
        <f>IF(A6738="","",IF(OR(A6738=1,A6738=0),H6738,0))</f>
      </c>
      <c r="M6738" s="246">
        <f>IF(A6738="","",IF(A6738=-1,H6738,0))</f>
      </c>
      <c r="N6738">
        <f>IF(J6738="","",IF(E6738="SGD",1,IF(E6738="USD",Settings!$B$22,IF(E6738="HKD",Settings!$B$23,1))))</f>
      </c>
      <c r="O6738">
        <f>IF(OR(B6738="",C6738="",E6738=""),0,(IF(A6738=-1,H6738,0)-IF(OR(A6738=1,A6738=0),H6738,0)+IF(A6738=2,H6738,0))*IF(E6738="SGD",1,IF(E6738="USD",Settings!$B$22,IF(E6738="HKD",Settings!$B$23,1))))</f>
        <v>0</v>
      </c>
      <c r="P6738">
        <f>IF(OR(B6738="",C6738="",E6738=""),0,IF(A6738=2,H6738*IF(E6738="SGD",1,IF(E6738="USD",Settings!$B$22,IF(E6738="HKD",Settings!$B$23,1))),0))</f>
        <v>0</v>
      </c>
      <c r="Q6738" s="312">
        <f>IF(OR(J6738="",G6738=""),"",G6738+ROW()/1000000)</f>
      </c>
      <c r="R6738" s="247">
        <f>IF(Q6738="","",SUMIFS(Txn[Signed Units],Txn[Key],J6738,Txn[Transaction Order],"&lt;="&amp;Q6738))</f>
      </c>
    </row>
    <row r="6739" spans="10:18" ht="15" customHeight="1" x14ac:dyDescent="0.15">
      <c r="J6739" s="246">
        <f>IF(OR(B6739="",C6739="",E6739=""),"",B6739&amp;":"&amp;C6739&amp;":"&amp;E6739)</f>
      </c>
      <c r="K6739" s="247">
        <f>IF(A6739="","",A6739*D6739)</f>
      </c>
      <c r="L6739" s="246">
        <f>IF(A6739="","",IF(OR(A6739=1,A6739=0),H6739,0))</f>
      </c>
      <c r="M6739" s="246">
        <f>IF(A6739="","",IF(A6739=-1,H6739,0))</f>
      </c>
      <c r="N6739">
        <f>IF(J6739="","",IF(E6739="SGD",1,IF(E6739="USD",Settings!$B$22,IF(E6739="HKD",Settings!$B$23,1))))</f>
      </c>
      <c r="O6739">
        <f>IF(OR(B6739="",C6739="",E6739=""),0,(IF(A6739=-1,H6739,0)-IF(OR(A6739=1,A6739=0),H6739,0)+IF(A6739=2,H6739,0))*IF(E6739="SGD",1,IF(E6739="USD",Settings!$B$22,IF(E6739="HKD",Settings!$B$23,1))))</f>
        <v>0</v>
      </c>
      <c r="P6739">
        <f>IF(OR(B6739="",C6739="",E6739=""),0,IF(A6739=2,H6739*IF(E6739="SGD",1,IF(E6739="USD",Settings!$B$22,IF(E6739="HKD",Settings!$B$23,1))),0))</f>
        <v>0</v>
      </c>
      <c r="Q6739" s="312">
        <f>IF(OR(J6739="",G6739=""),"",G6739+ROW()/1000000)</f>
      </c>
      <c r="R6739" s="247">
        <f>IF(Q6739="","",SUMIFS(Txn[Signed Units],Txn[Key],J6739,Txn[Transaction Order],"&lt;="&amp;Q6739))</f>
      </c>
    </row>
    <row r="6740" spans="10:18" ht="15" customHeight="1" x14ac:dyDescent="0.15">
      <c r="J6740" s="246">
        <f>IF(OR(B6740="",C6740="",E6740=""),"",B6740&amp;":"&amp;C6740&amp;":"&amp;E6740)</f>
      </c>
      <c r="K6740" s="247">
        <f>IF(A6740="","",A6740*D6740)</f>
      </c>
      <c r="L6740" s="246">
        <f>IF(A6740="","",IF(OR(A6740=1,A6740=0),H6740,0))</f>
      </c>
      <c r="M6740" s="246">
        <f>IF(A6740="","",IF(A6740=-1,H6740,0))</f>
      </c>
      <c r="N6740">
        <f>IF(J6740="","",IF(E6740="SGD",1,IF(E6740="USD",Settings!$B$22,IF(E6740="HKD",Settings!$B$23,1))))</f>
      </c>
      <c r="O6740">
        <f>IF(OR(B6740="",C6740="",E6740=""),0,(IF(A6740=-1,H6740,0)-IF(OR(A6740=1,A6740=0),H6740,0)+IF(A6740=2,H6740,0))*IF(E6740="SGD",1,IF(E6740="USD",Settings!$B$22,IF(E6740="HKD",Settings!$B$23,1))))</f>
        <v>0</v>
      </c>
      <c r="P6740">
        <f>IF(OR(B6740="",C6740="",E6740=""),0,IF(A6740=2,H6740*IF(E6740="SGD",1,IF(E6740="USD",Settings!$B$22,IF(E6740="HKD",Settings!$B$23,1))),0))</f>
        <v>0</v>
      </c>
      <c r="Q6740" s="312">
        <f>IF(OR(J6740="",G6740=""),"",G6740+ROW()/1000000)</f>
      </c>
      <c r="R6740" s="247">
        <f>IF(Q6740="","",SUMIFS(Txn[Signed Units],Txn[Key],J6740,Txn[Transaction Order],"&lt;="&amp;Q6740))</f>
      </c>
    </row>
    <row r="6741" spans="10:18" ht="15" customHeight="1" x14ac:dyDescent="0.15">
      <c r="J6741" s="246">
        <f>IF(OR(B6741="",C6741="",E6741=""),"",B6741&amp;":"&amp;C6741&amp;":"&amp;E6741)</f>
      </c>
      <c r="K6741" s="247">
        <f>IF(A6741="","",A6741*D6741)</f>
      </c>
      <c r="L6741" s="246">
        <f>IF(A6741="","",IF(OR(A6741=1,A6741=0),H6741,0))</f>
      </c>
      <c r="M6741" s="246">
        <f>IF(A6741="","",IF(A6741=-1,H6741,0))</f>
      </c>
      <c r="N6741">
        <f>IF(J6741="","",IF(E6741="SGD",1,IF(E6741="USD",Settings!$B$22,IF(E6741="HKD",Settings!$B$23,1))))</f>
      </c>
      <c r="O6741">
        <f>IF(OR(B6741="",C6741="",E6741=""),0,(IF(A6741=-1,H6741,0)-IF(OR(A6741=1,A6741=0),H6741,0)+IF(A6741=2,H6741,0))*IF(E6741="SGD",1,IF(E6741="USD",Settings!$B$22,IF(E6741="HKD",Settings!$B$23,1))))</f>
        <v>0</v>
      </c>
      <c r="P6741">
        <f>IF(OR(B6741="",C6741="",E6741=""),0,IF(A6741=2,H6741*IF(E6741="SGD",1,IF(E6741="USD",Settings!$B$22,IF(E6741="HKD",Settings!$B$23,1))),0))</f>
        <v>0</v>
      </c>
      <c r="Q6741" s="312">
        <f>IF(OR(J6741="",G6741=""),"",G6741+ROW()/1000000)</f>
      </c>
      <c r="R6741" s="247">
        <f>IF(Q6741="","",SUMIFS(Txn[Signed Units],Txn[Key],J6741,Txn[Transaction Order],"&lt;="&amp;Q6741))</f>
      </c>
    </row>
    <row r="6742" spans="10:18" ht="15" customHeight="1" x14ac:dyDescent="0.15">
      <c r="J6742" s="246">
        <f>IF(OR(B6742="",C6742="",E6742=""),"",B6742&amp;":"&amp;C6742&amp;":"&amp;E6742)</f>
      </c>
      <c r="K6742" s="247">
        <f>IF(A6742="","",A6742*D6742)</f>
      </c>
      <c r="L6742" s="246">
        <f>IF(A6742="","",IF(OR(A6742=1,A6742=0),H6742,0))</f>
      </c>
      <c r="M6742" s="246">
        <f>IF(A6742="","",IF(A6742=-1,H6742,0))</f>
      </c>
      <c r="N6742">
        <f>IF(J6742="","",IF(E6742="SGD",1,IF(E6742="USD",Settings!$B$22,IF(E6742="HKD",Settings!$B$23,1))))</f>
      </c>
      <c r="O6742">
        <f>IF(OR(B6742="",C6742="",E6742=""),0,(IF(A6742=-1,H6742,0)-IF(OR(A6742=1,A6742=0),H6742,0)+IF(A6742=2,H6742,0))*IF(E6742="SGD",1,IF(E6742="USD",Settings!$B$22,IF(E6742="HKD",Settings!$B$23,1))))</f>
        <v>0</v>
      </c>
      <c r="P6742">
        <f>IF(OR(B6742="",C6742="",E6742=""),0,IF(A6742=2,H6742*IF(E6742="SGD",1,IF(E6742="USD",Settings!$B$22,IF(E6742="HKD",Settings!$B$23,1))),0))</f>
        <v>0</v>
      </c>
      <c r="Q6742" s="312">
        <f>IF(OR(J6742="",G6742=""),"",G6742+ROW()/1000000)</f>
      </c>
      <c r="R6742" s="247">
        <f>IF(Q6742="","",SUMIFS(Txn[Signed Units],Txn[Key],J6742,Txn[Transaction Order],"&lt;="&amp;Q6742))</f>
      </c>
    </row>
    <row r="6743" spans="10:18" ht="15" customHeight="1" x14ac:dyDescent="0.15">
      <c r="J6743" s="246">
        <f>IF(OR(B6743="",C6743="",E6743=""),"",B6743&amp;":"&amp;C6743&amp;":"&amp;E6743)</f>
      </c>
      <c r="K6743" s="247">
        <f>IF(A6743="","",A6743*D6743)</f>
      </c>
      <c r="L6743" s="246">
        <f>IF(A6743="","",IF(OR(A6743=1,A6743=0),H6743,0))</f>
      </c>
      <c r="M6743" s="246">
        <f>IF(A6743="","",IF(A6743=-1,H6743,0))</f>
      </c>
      <c r="N6743">
        <f>IF(J6743="","",IF(E6743="SGD",1,IF(E6743="USD",Settings!$B$22,IF(E6743="HKD",Settings!$B$23,1))))</f>
      </c>
      <c r="O6743">
        <f>IF(OR(B6743="",C6743="",E6743=""),0,(IF(A6743=-1,H6743,0)-IF(OR(A6743=1,A6743=0),H6743,0)+IF(A6743=2,H6743,0))*IF(E6743="SGD",1,IF(E6743="USD",Settings!$B$22,IF(E6743="HKD",Settings!$B$23,1))))</f>
        <v>0</v>
      </c>
      <c r="P6743">
        <f>IF(OR(B6743="",C6743="",E6743=""),0,IF(A6743=2,H6743*IF(E6743="SGD",1,IF(E6743="USD",Settings!$B$22,IF(E6743="HKD",Settings!$B$23,1))),0))</f>
        <v>0</v>
      </c>
      <c r="Q6743" s="312">
        <f>IF(OR(J6743="",G6743=""),"",G6743+ROW()/1000000)</f>
      </c>
      <c r="R6743" s="247">
        <f>IF(Q6743="","",SUMIFS(Txn[Signed Units],Txn[Key],J6743,Txn[Transaction Order],"&lt;="&amp;Q6743))</f>
      </c>
    </row>
    <row r="6744" spans="10:18" ht="15" customHeight="1" x14ac:dyDescent="0.15">
      <c r="J6744" s="246">
        <f>IF(OR(B6744="",C6744="",E6744=""),"",B6744&amp;":"&amp;C6744&amp;":"&amp;E6744)</f>
      </c>
      <c r="K6744" s="247">
        <f>IF(A6744="","",A6744*D6744)</f>
      </c>
      <c r="L6744" s="246">
        <f>IF(A6744="","",IF(OR(A6744=1,A6744=0),H6744,0))</f>
      </c>
      <c r="M6744" s="246">
        <f>IF(A6744="","",IF(A6744=-1,H6744,0))</f>
      </c>
      <c r="N6744">
        <f>IF(J6744="","",IF(E6744="SGD",1,IF(E6744="USD",Settings!$B$22,IF(E6744="HKD",Settings!$B$23,1))))</f>
      </c>
      <c r="O6744">
        <f>IF(OR(B6744="",C6744="",E6744=""),0,(IF(A6744=-1,H6744,0)-IF(OR(A6744=1,A6744=0),H6744,0)+IF(A6744=2,H6744,0))*IF(E6744="SGD",1,IF(E6744="USD",Settings!$B$22,IF(E6744="HKD",Settings!$B$23,1))))</f>
        <v>0</v>
      </c>
      <c r="P6744">
        <f>IF(OR(B6744="",C6744="",E6744=""),0,IF(A6744=2,H6744*IF(E6744="SGD",1,IF(E6744="USD",Settings!$B$22,IF(E6744="HKD",Settings!$B$23,1))),0))</f>
        <v>0</v>
      </c>
      <c r="Q6744" s="312">
        <f>IF(OR(J6744="",G6744=""),"",G6744+ROW()/1000000)</f>
      </c>
      <c r="R6744" s="247">
        <f>IF(Q6744="","",SUMIFS(Txn[Signed Units],Txn[Key],J6744,Txn[Transaction Order],"&lt;="&amp;Q6744))</f>
      </c>
    </row>
    <row r="6745" spans="10:18" ht="15" customHeight="1" x14ac:dyDescent="0.15">
      <c r="J6745" s="246">
        <f>IF(OR(B6745="",C6745="",E6745=""),"",B6745&amp;":"&amp;C6745&amp;":"&amp;E6745)</f>
      </c>
      <c r="K6745" s="247">
        <f>IF(A6745="","",A6745*D6745)</f>
      </c>
      <c r="L6745" s="246">
        <f>IF(A6745="","",IF(OR(A6745=1,A6745=0),H6745,0))</f>
      </c>
      <c r="M6745" s="246">
        <f>IF(A6745="","",IF(A6745=-1,H6745,0))</f>
      </c>
      <c r="N6745">
        <f>IF(J6745="","",IF(E6745="SGD",1,IF(E6745="USD",Settings!$B$22,IF(E6745="HKD",Settings!$B$23,1))))</f>
      </c>
      <c r="O6745">
        <f>IF(OR(B6745="",C6745="",E6745=""),0,(IF(A6745=-1,H6745,0)-IF(OR(A6745=1,A6745=0),H6745,0)+IF(A6745=2,H6745,0))*IF(E6745="SGD",1,IF(E6745="USD",Settings!$B$22,IF(E6745="HKD",Settings!$B$23,1))))</f>
        <v>0</v>
      </c>
      <c r="P6745">
        <f>IF(OR(B6745="",C6745="",E6745=""),0,IF(A6745=2,H6745*IF(E6745="SGD",1,IF(E6745="USD",Settings!$B$22,IF(E6745="HKD",Settings!$B$23,1))),0))</f>
        <v>0</v>
      </c>
      <c r="Q6745" s="312">
        <f>IF(OR(J6745="",G6745=""),"",G6745+ROW()/1000000)</f>
      </c>
      <c r="R6745" s="247">
        <f>IF(Q6745="","",SUMIFS(Txn[Signed Units],Txn[Key],J6745,Txn[Transaction Order],"&lt;="&amp;Q6745))</f>
      </c>
    </row>
    <row r="6746" spans="10:18" ht="15" customHeight="1" x14ac:dyDescent="0.15">
      <c r="J6746" s="246">
        <f>IF(OR(B6746="",C6746="",E6746=""),"",B6746&amp;":"&amp;C6746&amp;":"&amp;E6746)</f>
      </c>
      <c r="K6746" s="247">
        <f>IF(A6746="","",A6746*D6746)</f>
      </c>
      <c r="L6746" s="246">
        <f>IF(A6746="","",IF(OR(A6746=1,A6746=0),H6746,0))</f>
      </c>
      <c r="M6746" s="246">
        <f>IF(A6746="","",IF(A6746=-1,H6746,0))</f>
      </c>
      <c r="N6746">
        <f>IF(J6746="","",IF(E6746="SGD",1,IF(E6746="USD",Settings!$B$22,IF(E6746="HKD",Settings!$B$23,1))))</f>
      </c>
      <c r="O6746">
        <f>IF(OR(B6746="",C6746="",E6746=""),0,(IF(A6746=-1,H6746,0)-IF(OR(A6746=1,A6746=0),H6746,0)+IF(A6746=2,H6746,0))*IF(E6746="SGD",1,IF(E6746="USD",Settings!$B$22,IF(E6746="HKD",Settings!$B$23,1))))</f>
        <v>0</v>
      </c>
      <c r="P6746">
        <f>IF(OR(B6746="",C6746="",E6746=""),0,IF(A6746=2,H6746*IF(E6746="SGD",1,IF(E6746="USD",Settings!$B$22,IF(E6746="HKD",Settings!$B$23,1))),0))</f>
        <v>0</v>
      </c>
      <c r="Q6746" s="312">
        <f>IF(OR(J6746="",G6746=""),"",G6746+ROW()/1000000)</f>
      </c>
      <c r="R6746" s="247">
        <f>IF(Q6746="","",SUMIFS(Txn[Signed Units],Txn[Key],J6746,Txn[Transaction Order],"&lt;="&amp;Q6746))</f>
      </c>
    </row>
    <row r="6747" spans="10:18" ht="15" customHeight="1" x14ac:dyDescent="0.15">
      <c r="J6747" s="246">
        <f>IF(OR(B6747="",C6747="",E6747=""),"",B6747&amp;":"&amp;C6747&amp;":"&amp;E6747)</f>
      </c>
      <c r="K6747" s="247">
        <f>IF(A6747="","",A6747*D6747)</f>
      </c>
      <c r="L6747" s="246">
        <f>IF(A6747="","",IF(OR(A6747=1,A6747=0),H6747,0))</f>
      </c>
      <c r="M6747" s="246">
        <f>IF(A6747="","",IF(A6747=-1,H6747,0))</f>
      </c>
      <c r="N6747">
        <f>IF(J6747="","",IF(E6747="SGD",1,IF(E6747="USD",Settings!$B$22,IF(E6747="HKD",Settings!$B$23,1))))</f>
      </c>
      <c r="O6747">
        <f>IF(OR(B6747="",C6747="",E6747=""),0,(IF(A6747=-1,H6747,0)-IF(OR(A6747=1,A6747=0),H6747,0)+IF(A6747=2,H6747,0))*IF(E6747="SGD",1,IF(E6747="USD",Settings!$B$22,IF(E6747="HKD",Settings!$B$23,1))))</f>
        <v>0</v>
      </c>
      <c r="P6747">
        <f>IF(OR(B6747="",C6747="",E6747=""),0,IF(A6747=2,H6747*IF(E6747="SGD",1,IF(E6747="USD",Settings!$B$22,IF(E6747="HKD",Settings!$B$23,1))),0))</f>
        <v>0</v>
      </c>
      <c r="Q6747" s="312">
        <f>IF(OR(J6747="",G6747=""),"",G6747+ROW()/1000000)</f>
      </c>
      <c r="R6747" s="247">
        <f>IF(Q6747="","",SUMIFS(Txn[Signed Units],Txn[Key],J6747,Txn[Transaction Order],"&lt;="&amp;Q6747))</f>
      </c>
    </row>
    <row r="6748" spans="10:18" ht="15" customHeight="1" x14ac:dyDescent="0.15">
      <c r="J6748" s="246">
        <f>IF(OR(B6748="",C6748="",E6748=""),"",B6748&amp;":"&amp;C6748&amp;":"&amp;E6748)</f>
      </c>
      <c r="K6748" s="247">
        <f>IF(A6748="","",A6748*D6748)</f>
      </c>
      <c r="L6748" s="246">
        <f>IF(A6748="","",IF(OR(A6748=1,A6748=0),H6748,0))</f>
      </c>
      <c r="M6748" s="246">
        <f>IF(A6748="","",IF(A6748=-1,H6748,0))</f>
      </c>
      <c r="N6748">
        <f>IF(J6748="","",IF(E6748="SGD",1,IF(E6748="USD",Settings!$B$22,IF(E6748="HKD",Settings!$B$23,1))))</f>
      </c>
      <c r="O6748">
        <f>IF(OR(B6748="",C6748="",E6748=""),0,(IF(A6748=-1,H6748,0)-IF(OR(A6748=1,A6748=0),H6748,0)+IF(A6748=2,H6748,0))*IF(E6748="SGD",1,IF(E6748="USD",Settings!$B$22,IF(E6748="HKD",Settings!$B$23,1))))</f>
        <v>0</v>
      </c>
      <c r="P6748">
        <f>IF(OR(B6748="",C6748="",E6748=""),0,IF(A6748=2,H6748*IF(E6748="SGD",1,IF(E6748="USD",Settings!$B$22,IF(E6748="HKD",Settings!$B$23,1))),0))</f>
        <v>0</v>
      </c>
      <c r="Q6748" s="312">
        <f>IF(OR(J6748="",G6748=""),"",G6748+ROW()/1000000)</f>
      </c>
      <c r="R6748" s="247">
        <f>IF(Q6748="","",SUMIFS(Txn[Signed Units],Txn[Key],J6748,Txn[Transaction Order],"&lt;="&amp;Q6748))</f>
      </c>
    </row>
    <row r="6749" spans="10:18" ht="15" customHeight="1" x14ac:dyDescent="0.15">
      <c r="J6749" s="246">
        <f>IF(OR(B6749="",C6749="",E6749=""),"",B6749&amp;":"&amp;C6749&amp;":"&amp;E6749)</f>
      </c>
      <c r="K6749" s="247">
        <f>IF(A6749="","",A6749*D6749)</f>
      </c>
      <c r="L6749" s="246">
        <f>IF(A6749="","",IF(OR(A6749=1,A6749=0),H6749,0))</f>
      </c>
      <c r="M6749" s="246">
        <f>IF(A6749="","",IF(A6749=-1,H6749,0))</f>
      </c>
      <c r="N6749">
        <f>IF(J6749="","",IF(E6749="SGD",1,IF(E6749="USD",Settings!$B$22,IF(E6749="HKD",Settings!$B$23,1))))</f>
      </c>
      <c r="O6749">
        <f>IF(OR(B6749="",C6749="",E6749=""),0,(IF(A6749=-1,H6749,0)-IF(OR(A6749=1,A6749=0),H6749,0)+IF(A6749=2,H6749,0))*IF(E6749="SGD",1,IF(E6749="USD",Settings!$B$22,IF(E6749="HKD",Settings!$B$23,1))))</f>
        <v>0</v>
      </c>
      <c r="P6749">
        <f>IF(OR(B6749="",C6749="",E6749=""),0,IF(A6749=2,H6749*IF(E6749="SGD",1,IF(E6749="USD",Settings!$B$22,IF(E6749="HKD",Settings!$B$23,1))),0))</f>
        <v>0</v>
      </c>
      <c r="Q6749" s="312">
        <f>IF(OR(J6749="",G6749=""),"",G6749+ROW()/1000000)</f>
      </c>
      <c r="R6749" s="247">
        <f>IF(Q6749="","",SUMIFS(Txn[Signed Units],Txn[Key],J6749,Txn[Transaction Order],"&lt;="&amp;Q6749))</f>
      </c>
    </row>
    <row r="6750" spans="10:18" ht="15" customHeight="1" x14ac:dyDescent="0.15">
      <c r="J6750" s="246">
        <f>IF(OR(B6750="",C6750="",E6750=""),"",B6750&amp;":"&amp;C6750&amp;":"&amp;E6750)</f>
      </c>
      <c r="K6750" s="247">
        <f>IF(A6750="","",A6750*D6750)</f>
      </c>
      <c r="L6750" s="246">
        <f>IF(A6750="","",IF(OR(A6750=1,A6750=0),H6750,0))</f>
      </c>
      <c r="M6750" s="246">
        <f>IF(A6750="","",IF(A6750=-1,H6750,0))</f>
      </c>
      <c r="N6750">
        <f>IF(J6750="","",IF(E6750="SGD",1,IF(E6750="USD",Settings!$B$22,IF(E6750="HKD",Settings!$B$23,1))))</f>
      </c>
      <c r="O6750">
        <f>IF(OR(B6750="",C6750="",E6750=""),0,(IF(A6750=-1,H6750,0)-IF(OR(A6750=1,A6750=0),H6750,0)+IF(A6750=2,H6750,0))*IF(E6750="SGD",1,IF(E6750="USD",Settings!$B$22,IF(E6750="HKD",Settings!$B$23,1))))</f>
        <v>0</v>
      </c>
      <c r="P6750">
        <f>IF(OR(B6750="",C6750="",E6750=""),0,IF(A6750=2,H6750*IF(E6750="SGD",1,IF(E6750="USD",Settings!$B$22,IF(E6750="HKD",Settings!$B$23,1))),0))</f>
        <v>0</v>
      </c>
      <c r="Q6750" s="312">
        <f>IF(OR(J6750="",G6750=""),"",G6750+ROW()/1000000)</f>
      </c>
      <c r="R6750" s="247">
        <f>IF(Q6750="","",SUMIFS(Txn[Signed Units],Txn[Key],J6750,Txn[Transaction Order],"&lt;="&amp;Q6750))</f>
      </c>
    </row>
    <row r="6751" spans="10:18" ht="15" customHeight="1" x14ac:dyDescent="0.15">
      <c r="J6751" s="246">
        <f>IF(OR(B6751="",C6751="",E6751=""),"",B6751&amp;":"&amp;C6751&amp;":"&amp;E6751)</f>
      </c>
      <c r="K6751" s="247">
        <f>IF(A6751="","",A6751*D6751)</f>
      </c>
      <c r="L6751" s="246">
        <f>IF(A6751="","",IF(OR(A6751=1,A6751=0),H6751,0))</f>
      </c>
      <c r="M6751" s="246">
        <f>IF(A6751="","",IF(A6751=-1,H6751,0))</f>
      </c>
      <c r="N6751">
        <f>IF(J6751="","",IF(E6751="SGD",1,IF(E6751="USD",Settings!$B$22,IF(E6751="HKD",Settings!$B$23,1))))</f>
      </c>
      <c r="O6751">
        <f>IF(OR(B6751="",C6751="",E6751=""),0,(IF(A6751=-1,H6751,0)-IF(OR(A6751=1,A6751=0),H6751,0)+IF(A6751=2,H6751,0))*IF(E6751="SGD",1,IF(E6751="USD",Settings!$B$22,IF(E6751="HKD",Settings!$B$23,1))))</f>
        <v>0</v>
      </c>
      <c r="P6751">
        <f>IF(OR(B6751="",C6751="",E6751=""),0,IF(A6751=2,H6751*IF(E6751="SGD",1,IF(E6751="USD",Settings!$B$22,IF(E6751="HKD",Settings!$B$23,1))),0))</f>
        <v>0</v>
      </c>
      <c r="Q6751" s="312">
        <f>IF(OR(J6751="",G6751=""),"",G6751+ROW()/1000000)</f>
      </c>
      <c r="R6751" s="247">
        <f>IF(Q6751="","",SUMIFS(Txn[Signed Units],Txn[Key],J6751,Txn[Transaction Order],"&lt;="&amp;Q6751))</f>
      </c>
    </row>
    <row r="6752" spans="10:18" ht="15" customHeight="1" x14ac:dyDescent="0.15">
      <c r="J6752" s="246">
        <f>IF(OR(B6752="",C6752="",E6752=""),"",B6752&amp;":"&amp;C6752&amp;":"&amp;E6752)</f>
      </c>
      <c r="K6752" s="247">
        <f>IF(A6752="","",A6752*D6752)</f>
      </c>
      <c r="L6752" s="246">
        <f>IF(A6752="","",IF(OR(A6752=1,A6752=0),H6752,0))</f>
      </c>
      <c r="M6752" s="246">
        <f>IF(A6752="","",IF(A6752=-1,H6752,0))</f>
      </c>
      <c r="N6752">
        <f>IF(J6752="","",IF(E6752="SGD",1,IF(E6752="USD",Settings!$B$22,IF(E6752="HKD",Settings!$B$23,1))))</f>
      </c>
      <c r="O6752">
        <f>IF(OR(B6752="",C6752="",E6752=""),0,(IF(A6752=-1,H6752,0)-IF(OR(A6752=1,A6752=0),H6752,0)+IF(A6752=2,H6752,0))*IF(E6752="SGD",1,IF(E6752="USD",Settings!$B$22,IF(E6752="HKD",Settings!$B$23,1))))</f>
        <v>0</v>
      </c>
      <c r="P6752">
        <f>IF(OR(B6752="",C6752="",E6752=""),0,IF(A6752=2,H6752*IF(E6752="SGD",1,IF(E6752="USD",Settings!$B$22,IF(E6752="HKD",Settings!$B$23,1))),0))</f>
        <v>0</v>
      </c>
      <c r="Q6752" s="312">
        <f>IF(OR(J6752="",G6752=""),"",G6752+ROW()/1000000)</f>
      </c>
      <c r="R6752" s="247">
        <f>IF(Q6752="","",SUMIFS(Txn[Signed Units],Txn[Key],J6752,Txn[Transaction Order],"&lt;="&amp;Q6752))</f>
      </c>
    </row>
    <row r="6753" spans="10:18" ht="15" customHeight="1" x14ac:dyDescent="0.15">
      <c r="J6753" s="246">
        <f>IF(OR(B6753="",C6753="",E6753=""),"",B6753&amp;":"&amp;C6753&amp;":"&amp;E6753)</f>
      </c>
      <c r="K6753" s="247">
        <f>IF(A6753="","",A6753*D6753)</f>
      </c>
      <c r="L6753" s="246">
        <f>IF(A6753="","",IF(OR(A6753=1,A6753=0),H6753,0))</f>
      </c>
      <c r="M6753" s="246">
        <f>IF(A6753="","",IF(A6753=-1,H6753,0))</f>
      </c>
      <c r="N6753">
        <f>IF(J6753="","",IF(E6753="SGD",1,IF(E6753="USD",Settings!$B$22,IF(E6753="HKD",Settings!$B$23,1))))</f>
      </c>
      <c r="O6753">
        <f>IF(OR(B6753="",C6753="",E6753=""),0,(IF(A6753=-1,H6753,0)-IF(OR(A6753=1,A6753=0),H6753,0)+IF(A6753=2,H6753,0))*IF(E6753="SGD",1,IF(E6753="USD",Settings!$B$22,IF(E6753="HKD",Settings!$B$23,1))))</f>
        <v>0</v>
      </c>
      <c r="P6753">
        <f>IF(OR(B6753="",C6753="",E6753=""),0,IF(A6753=2,H6753*IF(E6753="SGD",1,IF(E6753="USD",Settings!$B$22,IF(E6753="HKD",Settings!$B$23,1))),0))</f>
        <v>0</v>
      </c>
      <c r="Q6753" s="312">
        <f>IF(OR(J6753="",G6753=""),"",G6753+ROW()/1000000)</f>
      </c>
      <c r="R6753" s="247">
        <f>IF(Q6753="","",SUMIFS(Txn[Signed Units],Txn[Key],J6753,Txn[Transaction Order],"&lt;="&amp;Q6753))</f>
      </c>
    </row>
    <row r="6754" spans="10:18" ht="15" customHeight="1" x14ac:dyDescent="0.15">
      <c r="J6754" s="246">
        <f>IF(OR(B6754="",C6754="",E6754=""),"",B6754&amp;":"&amp;C6754&amp;":"&amp;E6754)</f>
      </c>
      <c r="K6754" s="247">
        <f>IF(A6754="","",A6754*D6754)</f>
      </c>
      <c r="L6754" s="246">
        <f>IF(A6754="","",IF(OR(A6754=1,A6754=0),H6754,0))</f>
      </c>
      <c r="M6754" s="246">
        <f>IF(A6754="","",IF(A6754=-1,H6754,0))</f>
      </c>
      <c r="N6754">
        <f>IF(J6754="","",IF(E6754="SGD",1,IF(E6754="USD",Settings!$B$22,IF(E6754="HKD",Settings!$B$23,1))))</f>
      </c>
      <c r="O6754">
        <f>IF(OR(B6754="",C6754="",E6754=""),0,(IF(A6754=-1,H6754,0)-IF(OR(A6754=1,A6754=0),H6754,0)+IF(A6754=2,H6754,0))*IF(E6754="SGD",1,IF(E6754="USD",Settings!$B$22,IF(E6754="HKD",Settings!$B$23,1))))</f>
        <v>0</v>
      </c>
      <c r="P6754">
        <f>IF(OR(B6754="",C6754="",E6754=""),0,IF(A6754=2,H6754*IF(E6754="SGD",1,IF(E6754="USD",Settings!$B$22,IF(E6754="HKD",Settings!$B$23,1))),0))</f>
        <v>0</v>
      </c>
      <c r="Q6754" s="312">
        <f>IF(OR(J6754="",G6754=""),"",G6754+ROW()/1000000)</f>
      </c>
      <c r="R6754" s="247">
        <f>IF(Q6754="","",SUMIFS(Txn[Signed Units],Txn[Key],J6754,Txn[Transaction Order],"&lt;="&amp;Q6754))</f>
      </c>
    </row>
    <row r="6755" spans="10:18" ht="15" customHeight="1" x14ac:dyDescent="0.15">
      <c r="J6755" s="246">
        <f>IF(OR(B6755="",C6755="",E6755=""),"",B6755&amp;":"&amp;C6755&amp;":"&amp;E6755)</f>
      </c>
      <c r="K6755" s="247">
        <f>IF(A6755="","",A6755*D6755)</f>
      </c>
      <c r="L6755" s="246">
        <f>IF(A6755="","",IF(OR(A6755=1,A6755=0),H6755,0))</f>
      </c>
      <c r="M6755" s="246">
        <f>IF(A6755="","",IF(A6755=-1,H6755,0))</f>
      </c>
      <c r="N6755">
        <f>IF(J6755="","",IF(E6755="SGD",1,IF(E6755="USD",Settings!$B$22,IF(E6755="HKD",Settings!$B$23,1))))</f>
      </c>
      <c r="O6755">
        <f>IF(OR(B6755="",C6755="",E6755=""),0,(IF(A6755=-1,H6755,0)-IF(OR(A6755=1,A6755=0),H6755,0)+IF(A6755=2,H6755,0))*IF(E6755="SGD",1,IF(E6755="USD",Settings!$B$22,IF(E6755="HKD",Settings!$B$23,1))))</f>
        <v>0</v>
      </c>
      <c r="P6755">
        <f>IF(OR(B6755="",C6755="",E6755=""),0,IF(A6755=2,H6755*IF(E6755="SGD",1,IF(E6755="USD",Settings!$B$22,IF(E6755="HKD",Settings!$B$23,1))),0))</f>
        <v>0</v>
      </c>
      <c r="Q6755" s="312">
        <f>IF(OR(J6755="",G6755=""),"",G6755+ROW()/1000000)</f>
      </c>
      <c r="R6755" s="247">
        <f>IF(Q6755="","",SUMIFS(Txn[Signed Units],Txn[Key],J6755,Txn[Transaction Order],"&lt;="&amp;Q6755))</f>
      </c>
    </row>
    <row r="6756" spans="10:18" ht="15" customHeight="1" x14ac:dyDescent="0.15">
      <c r="J6756" s="246">
        <f>IF(OR(B6756="",C6756="",E6756=""),"",B6756&amp;":"&amp;C6756&amp;":"&amp;E6756)</f>
      </c>
      <c r="K6756" s="247">
        <f>IF(A6756="","",A6756*D6756)</f>
      </c>
      <c r="L6756" s="246">
        <f>IF(A6756="","",IF(OR(A6756=1,A6756=0),H6756,0))</f>
      </c>
      <c r="M6756" s="246">
        <f>IF(A6756="","",IF(A6756=-1,H6756,0))</f>
      </c>
      <c r="N6756">
        <f>IF(J6756="","",IF(E6756="SGD",1,IF(E6756="USD",Settings!$B$22,IF(E6756="HKD",Settings!$B$23,1))))</f>
      </c>
      <c r="O6756">
        <f>IF(OR(B6756="",C6756="",E6756=""),0,(IF(A6756=-1,H6756,0)-IF(OR(A6756=1,A6756=0),H6756,0)+IF(A6756=2,H6756,0))*IF(E6756="SGD",1,IF(E6756="USD",Settings!$B$22,IF(E6756="HKD",Settings!$B$23,1))))</f>
        <v>0</v>
      </c>
      <c r="P6756">
        <f>IF(OR(B6756="",C6756="",E6756=""),0,IF(A6756=2,H6756*IF(E6756="SGD",1,IF(E6756="USD",Settings!$B$22,IF(E6756="HKD",Settings!$B$23,1))),0))</f>
        <v>0</v>
      </c>
      <c r="Q6756" s="312">
        <f>IF(OR(J6756="",G6756=""),"",G6756+ROW()/1000000)</f>
      </c>
      <c r="R6756" s="247">
        <f>IF(Q6756="","",SUMIFS(Txn[Signed Units],Txn[Key],J6756,Txn[Transaction Order],"&lt;="&amp;Q6756))</f>
      </c>
    </row>
    <row r="6757" spans="10:18" ht="15" customHeight="1" x14ac:dyDescent="0.15">
      <c r="J6757" s="246">
        <f>IF(OR(B6757="",C6757="",E6757=""),"",B6757&amp;":"&amp;C6757&amp;":"&amp;E6757)</f>
      </c>
      <c r="K6757" s="247">
        <f>IF(A6757="","",A6757*D6757)</f>
      </c>
      <c r="L6757" s="246">
        <f>IF(A6757="","",IF(OR(A6757=1,A6757=0),H6757,0))</f>
      </c>
      <c r="M6757" s="246">
        <f>IF(A6757="","",IF(A6757=-1,H6757,0))</f>
      </c>
      <c r="N6757">
        <f>IF(J6757="","",IF(E6757="SGD",1,IF(E6757="USD",Settings!$B$22,IF(E6757="HKD",Settings!$B$23,1))))</f>
      </c>
      <c r="O6757">
        <f>IF(OR(B6757="",C6757="",E6757=""),0,(IF(A6757=-1,H6757,0)-IF(OR(A6757=1,A6757=0),H6757,0)+IF(A6757=2,H6757,0))*IF(E6757="SGD",1,IF(E6757="USD",Settings!$B$22,IF(E6757="HKD",Settings!$B$23,1))))</f>
        <v>0</v>
      </c>
      <c r="P6757">
        <f>IF(OR(B6757="",C6757="",E6757=""),0,IF(A6757=2,H6757*IF(E6757="SGD",1,IF(E6757="USD",Settings!$B$22,IF(E6757="HKD",Settings!$B$23,1))),0))</f>
        <v>0</v>
      </c>
      <c r="Q6757" s="312">
        <f>IF(OR(J6757="",G6757=""),"",G6757+ROW()/1000000)</f>
      </c>
      <c r="R6757" s="247">
        <f>IF(Q6757="","",SUMIFS(Txn[Signed Units],Txn[Key],J6757,Txn[Transaction Order],"&lt;="&amp;Q6757))</f>
      </c>
    </row>
    <row r="6758" spans="10:18" ht="15" customHeight="1" x14ac:dyDescent="0.15">
      <c r="J6758" s="246">
        <f>IF(OR(B6758="",C6758="",E6758=""),"",B6758&amp;":"&amp;C6758&amp;":"&amp;E6758)</f>
      </c>
      <c r="K6758" s="247">
        <f>IF(A6758="","",A6758*D6758)</f>
      </c>
      <c r="L6758" s="246">
        <f>IF(A6758="","",IF(OR(A6758=1,A6758=0),H6758,0))</f>
      </c>
      <c r="M6758" s="246">
        <f>IF(A6758="","",IF(A6758=-1,H6758,0))</f>
      </c>
      <c r="N6758">
        <f>IF(J6758="","",IF(E6758="SGD",1,IF(E6758="USD",Settings!$B$22,IF(E6758="HKD",Settings!$B$23,1))))</f>
      </c>
      <c r="O6758">
        <f>IF(OR(B6758="",C6758="",E6758=""),0,(IF(A6758=-1,H6758,0)-IF(OR(A6758=1,A6758=0),H6758,0)+IF(A6758=2,H6758,0))*IF(E6758="SGD",1,IF(E6758="USD",Settings!$B$22,IF(E6758="HKD",Settings!$B$23,1))))</f>
        <v>0</v>
      </c>
      <c r="P6758">
        <f>IF(OR(B6758="",C6758="",E6758=""),0,IF(A6758=2,H6758*IF(E6758="SGD",1,IF(E6758="USD",Settings!$B$22,IF(E6758="HKD",Settings!$B$23,1))),0))</f>
        <v>0</v>
      </c>
      <c r="Q6758" s="312">
        <f>IF(OR(J6758="",G6758=""),"",G6758+ROW()/1000000)</f>
      </c>
      <c r="R6758" s="247">
        <f>IF(Q6758="","",SUMIFS(Txn[Signed Units],Txn[Key],J6758,Txn[Transaction Order],"&lt;="&amp;Q6758))</f>
      </c>
    </row>
    <row r="6759" spans="10:18" ht="15" customHeight="1" x14ac:dyDescent="0.15">
      <c r="J6759" s="246">
        <f>IF(OR(B6759="",C6759="",E6759=""),"",B6759&amp;":"&amp;C6759&amp;":"&amp;E6759)</f>
      </c>
      <c r="K6759" s="247">
        <f>IF(A6759="","",A6759*D6759)</f>
      </c>
      <c r="L6759" s="246">
        <f>IF(A6759="","",IF(OR(A6759=1,A6759=0),H6759,0))</f>
      </c>
      <c r="M6759" s="246">
        <f>IF(A6759="","",IF(A6759=-1,H6759,0))</f>
      </c>
      <c r="N6759">
        <f>IF(J6759="","",IF(E6759="SGD",1,IF(E6759="USD",Settings!$B$22,IF(E6759="HKD",Settings!$B$23,1))))</f>
      </c>
      <c r="O6759">
        <f>IF(OR(B6759="",C6759="",E6759=""),0,(IF(A6759=-1,H6759,0)-IF(OR(A6759=1,A6759=0),H6759,0)+IF(A6759=2,H6759,0))*IF(E6759="SGD",1,IF(E6759="USD",Settings!$B$22,IF(E6759="HKD",Settings!$B$23,1))))</f>
        <v>0</v>
      </c>
      <c r="P6759">
        <f>IF(OR(B6759="",C6759="",E6759=""),0,IF(A6759=2,H6759*IF(E6759="SGD",1,IF(E6759="USD",Settings!$B$22,IF(E6759="HKD",Settings!$B$23,1))),0))</f>
        <v>0</v>
      </c>
      <c r="Q6759" s="312">
        <f>IF(OR(J6759="",G6759=""),"",G6759+ROW()/1000000)</f>
      </c>
      <c r="R6759" s="247">
        <f>IF(Q6759="","",SUMIFS(Txn[Signed Units],Txn[Key],J6759,Txn[Transaction Order],"&lt;="&amp;Q6759))</f>
      </c>
    </row>
    <row r="6760" spans="10:18" ht="15" customHeight="1" x14ac:dyDescent="0.15">
      <c r="J6760" s="246">
        <f>IF(OR(B6760="",C6760="",E6760=""),"",B6760&amp;":"&amp;C6760&amp;":"&amp;E6760)</f>
      </c>
      <c r="K6760" s="247">
        <f>IF(A6760="","",A6760*D6760)</f>
      </c>
      <c r="L6760" s="246">
        <f>IF(A6760="","",IF(OR(A6760=1,A6760=0),H6760,0))</f>
      </c>
      <c r="M6760" s="246">
        <f>IF(A6760="","",IF(A6760=-1,H6760,0))</f>
      </c>
      <c r="N6760">
        <f>IF(J6760="","",IF(E6760="SGD",1,IF(E6760="USD",Settings!$B$22,IF(E6760="HKD",Settings!$B$23,1))))</f>
      </c>
      <c r="O6760">
        <f>IF(OR(B6760="",C6760="",E6760=""),0,(IF(A6760=-1,H6760,0)-IF(OR(A6760=1,A6760=0),H6760,0)+IF(A6760=2,H6760,0))*IF(E6760="SGD",1,IF(E6760="USD",Settings!$B$22,IF(E6760="HKD",Settings!$B$23,1))))</f>
        <v>0</v>
      </c>
      <c r="P6760">
        <f>IF(OR(B6760="",C6760="",E6760=""),0,IF(A6760=2,H6760*IF(E6760="SGD",1,IF(E6760="USD",Settings!$B$22,IF(E6760="HKD",Settings!$B$23,1))),0))</f>
        <v>0</v>
      </c>
      <c r="Q6760" s="312">
        <f>IF(OR(J6760="",G6760=""),"",G6760+ROW()/1000000)</f>
      </c>
      <c r="R6760" s="247">
        <f>IF(Q6760="","",SUMIFS(Txn[Signed Units],Txn[Key],J6760,Txn[Transaction Order],"&lt;="&amp;Q6760))</f>
      </c>
    </row>
    <row r="6761" spans="10:18" ht="15" customHeight="1" x14ac:dyDescent="0.15">
      <c r="J6761" s="246">
        <f>IF(OR(B6761="",C6761="",E6761=""),"",B6761&amp;":"&amp;C6761&amp;":"&amp;E6761)</f>
      </c>
      <c r="K6761" s="247">
        <f>IF(A6761="","",A6761*D6761)</f>
      </c>
      <c r="L6761" s="246">
        <f>IF(A6761="","",IF(OR(A6761=1,A6761=0),H6761,0))</f>
      </c>
      <c r="M6761" s="246">
        <f>IF(A6761="","",IF(A6761=-1,H6761,0))</f>
      </c>
      <c r="N6761">
        <f>IF(J6761="","",IF(E6761="SGD",1,IF(E6761="USD",Settings!$B$22,IF(E6761="HKD",Settings!$B$23,1))))</f>
      </c>
      <c r="O6761">
        <f>IF(OR(B6761="",C6761="",E6761=""),0,(IF(A6761=-1,H6761,0)-IF(OR(A6761=1,A6761=0),H6761,0)+IF(A6761=2,H6761,0))*IF(E6761="SGD",1,IF(E6761="USD",Settings!$B$22,IF(E6761="HKD",Settings!$B$23,1))))</f>
        <v>0</v>
      </c>
      <c r="P6761">
        <f>IF(OR(B6761="",C6761="",E6761=""),0,IF(A6761=2,H6761*IF(E6761="SGD",1,IF(E6761="USD",Settings!$B$22,IF(E6761="HKD",Settings!$B$23,1))),0))</f>
        <v>0</v>
      </c>
      <c r="Q6761" s="312">
        <f>IF(OR(J6761="",G6761=""),"",G6761+ROW()/1000000)</f>
      </c>
      <c r="R6761" s="247">
        <f>IF(Q6761="","",SUMIFS(Txn[Signed Units],Txn[Key],J6761,Txn[Transaction Order],"&lt;="&amp;Q6761))</f>
      </c>
    </row>
    <row r="6762" spans="10:18" ht="15" customHeight="1" x14ac:dyDescent="0.15">
      <c r="J6762" s="246">
        <f>IF(OR(B6762="",C6762="",E6762=""),"",B6762&amp;":"&amp;C6762&amp;":"&amp;E6762)</f>
      </c>
      <c r="K6762" s="247">
        <f>IF(A6762="","",A6762*D6762)</f>
      </c>
      <c r="L6762" s="246">
        <f>IF(A6762="","",IF(OR(A6762=1,A6762=0),H6762,0))</f>
      </c>
      <c r="M6762" s="246">
        <f>IF(A6762="","",IF(A6762=-1,H6762,0))</f>
      </c>
      <c r="N6762">
        <f>IF(J6762="","",IF(E6762="SGD",1,IF(E6762="USD",Settings!$B$22,IF(E6762="HKD",Settings!$B$23,1))))</f>
      </c>
      <c r="O6762">
        <f>IF(OR(B6762="",C6762="",E6762=""),0,(IF(A6762=-1,H6762,0)-IF(OR(A6762=1,A6762=0),H6762,0)+IF(A6762=2,H6762,0))*IF(E6762="SGD",1,IF(E6762="USD",Settings!$B$22,IF(E6762="HKD",Settings!$B$23,1))))</f>
        <v>0</v>
      </c>
      <c r="P6762">
        <f>IF(OR(B6762="",C6762="",E6762=""),0,IF(A6762=2,H6762*IF(E6762="SGD",1,IF(E6762="USD",Settings!$B$22,IF(E6762="HKD",Settings!$B$23,1))),0))</f>
        <v>0</v>
      </c>
      <c r="Q6762" s="312">
        <f>IF(OR(J6762="",G6762=""),"",G6762+ROW()/1000000)</f>
      </c>
      <c r="R6762" s="247">
        <f>IF(Q6762="","",SUMIFS(Txn[Signed Units],Txn[Key],J6762,Txn[Transaction Order],"&lt;="&amp;Q6762))</f>
      </c>
    </row>
    <row r="6763" spans="10:18" ht="15" customHeight="1" x14ac:dyDescent="0.15">
      <c r="J6763" s="246">
        <f>IF(OR(B6763="",C6763="",E6763=""),"",B6763&amp;":"&amp;C6763&amp;":"&amp;E6763)</f>
      </c>
      <c r="K6763" s="247">
        <f>IF(A6763="","",A6763*D6763)</f>
      </c>
      <c r="L6763" s="246">
        <f>IF(A6763="","",IF(OR(A6763=1,A6763=0),H6763,0))</f>
      </c>
      <c r="M6763" s="246">
        <f>IF(A6763="","",IF(A6763=-1,H6763,0))</f>
      </c>
      <c r="N6763">
        <f>IF(J6763="","",IF(E6763="SGD",1,IF(E6763="USD",Settings!$B$22,IF(E6763="HKD",Settings!$B$23,1))))</f>
      </c>
      <c r="O6763">
        <f>IF(OR(B6763="",C6763="",E6763=""),0,(IF(A6763=-1,H6763,0)-IF(OR(A6763=1,A6763=0),H6763,0)+IF(A6763=2,H6763,0))*IF(E6763="SGD",1,IF(E6763="USD",Settings!$B$22,IF(E6763="HKD",Settings!$B$23,1))))</f>
        <v>0</v>
      </c>
      <c r="P6763">
        <f>IF(OR(B6763="",C6763="",E6763=""),0,IF(A6763=2,H6763*IF(E6763="SGD",1,IF(E6763="USD",Settings!$B$22,IF(E6763="HKD",Settings!$B$23,1))),0))</f>
        <v>0</v>
      </c>
      <c r="Q6763" s="312">
        <f>IF(OR(J6763="",G6763=""),"",G6763+ROW()/1000000)</f>
      </c>
      <c r="R6763" s="247">
        <f>IF(Q6763="","",SUMIFS(Txn[Signed Units],Txn[Key],J6763,Txn[Transaction Order],"&lt;="&amp;Q6763))</f>
      </c>
    </row>
    <row r="6764" spans="10:18" ht="15" customHeight="1" x14ac:dyDescent="0.15">
      <c r="J6764" s="246">
        <f>IF(OR(B6764="",C6764="",E6764=""),"",B6764&amp;":"&amp;C6764&amp;":"&amp;E6764)</f>
      </c>
      <c r="K6764" s="247">
        <f>IF(A6764="","",A6764*D6764)</f>
      </c>
      <c r="L6764" s="246">
        <f>IF(A6764="","",IF(OR(A6764=1,A6764=0),H6764,0))</f>
      </c>
      <c r="M6764" s="246">
        <f>IF(A6764="","",IF(A6764=-1,H6764,0))</f>
      </c>
      <c r="N6764">
        <f>IF(J6764="","",IF(E6764="SGD",1,IF(E6764="USD",Settings!$B$22,IF(E6764="HKD",Settings!$B$23,1))))</f>
      </c>
      <c r="O6764">
        <f>IF(OR(B6764="",C6764="",E6764=""),0,(IF(A6764=-1,H6764,0)-IF(OR(A6764=1,A6764=0),H6764,0)+IF(A6764=2,H6764,0))*IF(E6764="SGD",1,IF(E6764="USD",Settings!$B$22,IF(E6764="HKD",Settings!$B$23,1))))</f>
        <v>0</v>
      </c>
      <c r="P6764">
        <f>IF(OR(B6764="",C6764="",E6764=""),0,IF(A6764=2,H6764*IF(E6764="SGD",1,IF(E6764="USD",Settings!$B$22,IF(E6764="HKD",Settings!$B$23,1))),0))</f>
        <v>0</v>
      </c>
      <c r="Q6764" s="312">
        <f>IF(OR(J6764="",G6764=""),"",G6764+ROW()/1000000)</f>
      </c>
      <c r="R6764" s="247">
        <f>IF(Q6764="","",SUMIFS(Txn[Signed Units],Txn[Key],J6764,Txn[Transaction Order],"&lt;="&amp;Q6764))</f>
      </c>
    </row>
    <row r="6765" spans="10:18" ht="15" customHeight="1" x14ac:dyDescent="0.15">
      <c r="J6765" s="246">
        <f>IF(OR(B6765="",C6765="",E6765=""),"",B6765&amp;":"&amp;C6765&amp;":"&amp;E6765)</f>
      </c>
      <c r="K6765" s="247">
        <f>IF(A6765="","",A6765*D6765)</f>
      </c>
      <c r="L6765" s="246">
        <f>IF(A6765="","",IF(OR(A6765=1,A6765=0),H6765,0))</f>
      </c>
      <c r="M6765" s="246">
        <f>IF(A6765="","",IF(A6765=-1,H6765,0))</f>
      </c>
      <c r="N6765">
        <f>IF(J6765="","",IF(E6765="SGD",1,IF(E6765="USD",Settings!$B$22,IF(E6765="HKD",Settings!$B$23,1))))</f>
      </c>
      <c r="O6765">
        <f>IF(OR(B6765="",C6765="",E6765=""),0,(IF(A6765=-1,H6765,0)-IF(OR(A6765=1,A6765=0),H6765,0)+IF(A6765=2,H6765,0))*IF(E6765="SGD",1,IF(E6765="USD",Settings!$B$22,IF(E6765="HKD",Settings!$B$23,1))))</f>
        <v>0</v>
      </c>
      <c r="P6765">
        <f>IF(OR(B6765="",C6765="",E6765=""),0,IF(A6765=2,H6765*IF(E6765="SGD",1,IF(E6765="USD",Settings!$B$22,IF(E6765="HKD",Settings!$B$23,1))),0))</f>
        <v>0</v>
      </c>
      <c r="Q6765" s="312">
        <f>IF(OR(J6765="",G6765=""),"",G6765+ROW()/1000000)</f>
      </c>
      <c r="R6765" s="247">
        <f>IF(Q6765="","",SUMIFS(Txn[Signed Units],Txn[Key],J6765,Txn[Transaction Order],"&lt;="&amp;Q6765))</f>
      </c>
    </row>
    <row r="6766" spans="10:18" ht="15" customHeight="1" x14ac:dyDescent="0.15">
      <c r="J6766" s="246">
        <f>IF(OR(B6766="",C6766="",E6766=""),"",B6766&amp;":"&amp;C6766&amp;":"&amp;E6766)</f>
      </c>
      <c r="K6766" s="247">
        <f>IF(A6766="","",A6766*D6766)</f>
      </c>
      <c r="L6766" s="246">
        <f>IF(A6766="","",IF(OR(A6766=1,A6766=0),H6766,0))</f>
      </c>
      <c r="M6766" s="246">
        <f>IF(A6766="","",IF(A6766=-1,H6766,0))</f>
      </c>
      <c r="N6766">
        <f>IF(J6766="","",IF(E6766="SGD",1,IF(E6766="USD",Settings!$B$22,IF(E6766="HKD",Settings!$B$23,1))))</f>
      </c>
      <c r="O6766">
        <f>IF(OR(B6766="",C6766="",E6766=""),0,(IF(A6766=-1,H6766,0)-IF(OR(A6766=1,A6766=0),H6766,0)+IF(A6766=2,H6766,0))*IF(E6766="SGD",1,IF(E6766="USD",Settings!$B$22,IF(E6766="HKD",Settings!$B$23,1))))</f>
        <v>0</v>
      </c>
      <c r="P6766">
        <f>IF(OR(B6766="",C6766="",E6766=""),0,IF(A6766=2,H6766*IF(E6766="SGD",1,IF(E6766="USD",Settings!$B$22,IF(E6766="HKD",Settings!$B$23,1))),0))</f>
        <v>0</v>
      </c>
      <c r="Q6766" s="312">
        <f>IF(OR(J6766="",G6766=""),"",G6766+ROW()/1000000)</f>
      </c>
      <c r="R6766" s="247">
        <f>IF(Q6766="","",SUMIFS(Txn[Signed Units],Txn[Key],J6766,Txn[Transaction Order],"&lt;="&amp;Q6766))</f>
      </c>
    </row>
    <row r="6767" spans="10:18" ht="15" customHeight="1" x14ac:dyDescent="0.15">
      <c r="J6767" s="246">
        <f>IF(OR(B6767="",C6767="",E6767=""),"",B6767&amp;":"&amp;C6767&amp;":"&amp;E6767)</f>
      </c>
      <c r="K6767" s="247">
        <f>IF(A6767="","",A6767*D6767)</f>
      </c>
      <c r="L6767" s="246">
        <f>IF(A6767="","",IF(OR(A6767=1,A6767=0),H6767,0))</f>
      </c>
      <c r="M6767" s="246">
        <f>IF(A6767="","",IF(A6767=-1,H6767,0))</f>
      </c>
      <c r="N6767">
        <f>IF(J6767="","",IF(E6767="SGD",1,IF(E6767="USD",Settings!$B$22,IF(E6767="HKD",Settings!$B$23,1))))</f>
      </c>
      <c r="O6767">
        <f>IF(OR(B6767="",C6767="",E6767=""),0,(IF(A6767=-1,H6767,0)-IF(OR(A6767=1,A6767=0),H6767,0)+IF(A6767=2,H6767,0))*IF(E6767="SGD",1,IF(E6767="USD",Settings!$B$22,IF(E6767="HKD",Settings!$B$23,1))))</f>
        <v>0</v>
      </c>
      <c r="P6767">
        <f>IF(OR(B6767="",C6767="",E6767=""),0,IF(A6767=2,H6767*IF(E6767="SGD",1,IF(E6767="USD",Settings!$B$22,IF(E6767="HKD",Settings!$B$23,1))),0))</f>
        <v>0</v>
      </c>
      <c r="Q6767" s="312">
        <f>IF(OR(J6767="",G6767=""),"",G6767+ROW()/1000000)</f>
      </c>
      <c r="R6767" s="247">
        <f>IF(Q6767="","",SUMIFS(Txn[Signed Units],Txn[Key],J6767,Txn[Transaction Order],"&lt;="&amp;Q6767))</f>
      </c>
    </row>
    <row r="6768" spans="10:18" ht="15" customHeight="1" x14ac:dyDescent="0.15">
      <c r="J6768" s="246">
        <f>IF(OR(B6768="",C6768="",E6768=""),"",B6768&amp;":"&amp;C6768&amp;":"&amp;E6768)</f>
      </c>
      <c r="K6768" s="247">
        <f>IF(A6768="","",A6768*D6768)</f>
      </c>
      <c r="L6768" s="246">
        <f>IF(A6768="","",IF(OR(A6768=1,A6768=0),H6768,0))</f>
      </c>
      <c r="M6768" s="246">
        <f>IF(A6768="","",IF(A6768=-1,H6768,0))</f>
      </c>
      <c r="N6768">
        <f>IF(J6768="","",IF(E6768="SGD",1,IF(E6768="USD",Settings!$B$22,IF(E6768="HKD",Settings!$B$23,1))))</f>
      </c>
      <c r="O6768">
        <f>IF(OR(B6768="",C6768="",E6768=""),0,(IF(A6768=-1,H6768,0)-IF(OR(A6768=1,A6768=0),H6768,0)+IF(A6768=2,H6768,0))*IF(E6768="SGD",1,IF(E6768="USD",Settings!$B$22,IF(E6768="HKD",Settings!$B$23,1))))</f>
        <v>0</v>
      </c>
      <c r="P6768">
        <f>IF(OR(B6768="",C6768="",E6768=""),0,IF(A6768=2,H6768*IF(E6768="SGD",1,IF(E6768="USD",Settings!$B$22,IF(E6768="HKD",Settings!$B$23,1))),0))</f>
        <v>0</v>
      </c>
      <c r="Q6768" s="312">
        <f>IF(OR(J6768="",G6768=""),"",G6768+ROW()/1000000)</f>
      </c>
      <c r="R6768" s="247">
        <f>IF(Q6768="","",SUMIFS(Txn[Signed Units],Txn[Key],J6768,Txn[Transaction Order],"&lt;="&amp;Q6768))</f>
      </c>
    </row>
    <row r="6769" spans="10:18" ht="15" customHeight="1" x14ac:dyDescent="0.15">
      <c r="J6769" s="246">
        <f>IF(OR(B6769="",C6769="",E6769=""),"",B6769&amp;":"&amp;C6769&amp;":"&amp;E6769)</f>
      </c>
      <c r="K6769" s="247">
        <f>IF(A6769="","",A6769*D6769)</f>
      </c>
      <c r="L6769" s="246">
        <f>IF(A6769="","",IF(OR(A6769=1,A6769=0),H6769,0))</f>
      </c>
      <c r="M6769" s="246">
        <f>IF(A6769="","",IF(A6769=-1,H6769,0))</f>
      </c>
      <c r="N6769">
        <f>IF(J6769="","",IF(E6769="SGD",1,IF(E6769="USD",Settings!$B$22,IF(E6769="HKD",Settings!$B$23,1))))</f>
      </c>
      <c r="O6769">
        <f>IF(OR(B6769="",C6769="",E6769=""),0,(IF(A6769=-1,H6769,0)-IF(OR(A6769=1,A6769=0),H6769,0)+IF(A6769=2,H6769,0))*IF(E6769="SGD",1,IF(E6769="USD",Settings!$B$22,IF(E6769="HKD",Settings!$B$23,1))))</f>
        <v>0</v>
      </c>
      <c r="P6769">
        <f>IF(OR(B6769="",C6769="",E6769=""),0,IF(A6769=2,H6769*IF(E6769="SGD",1,IF(E6769="USD",Settings!$B$22,IF(E6769="HKD",Settings!$B$23,1))),0))</f>
        <v>0</v>
      </c>
      <c r="Q6769" s="312">
        <f>IF(OR(J6769="",G6769=""),"",G6769+ROW()/1000000)</f>
      </c>
      <c r="R6769" s="247">
        <f>IF(Q6769="","",SUMIFS(Txn[Signed Units],Txn[Key],J6769,Txn[Transaction Order],"&lt;="&amp;Q6769))</f>
      </c>
    </row>
    <row r="6770" spans="10:18" ht="15" customHeight="1" x14ac:dyDescent="0.15">
      <c r="J6770" s="246">
        <f>IF(OR(B6770="",C6770="",E6770=""),"",B6770&amp;":"&amp;C6770&amp;":"&amp;E6770)</f>
      </c>
      <c r="K6770" s="247">
        <f>IF(A6770="","",A6770*D6770)</f>
      </c>
      <c r="L6770" s="246">
        <f>IF(A6770="","",IF(OR(A6770=1,A6770=0),H6770,0))</f>
      </c>
      <c r="M6770" s="246">
        <f>IF(A6770="","",IF(A6770=-1,H6770,0))</f>
      </c>
      <c r="N6770">
        <f>IF(J6770="","",IF(E6770="SGD",1,IF(E6770="USD",Settings!$B$22,IF(E6770="HKD",Settings!$B$23,1))))</f>
      </c>
      <c r="O6770">
        <f>IF(OR(B6770="",C6770="",E6770=""),0,(IF(A6770=-1,H6770,0)-IF(OR(A6770=1,A6770=0),H6770,0)+IF(A6770=2,H6770,0))*IF(E6770="SGD",1,IF(E6770="USD",Settings!$B$22,IF(E6770="HKD",Settings!$B$23,1))))</f>
        <v>0</v>
      </c>
      <c r="P6770">
        <f>IF(OR(B6770="",C6770="",E6770=""),0,IF(A6770=2,H6770*IF(E6770="SGD",1,IF(E6770="USD",Settings!$B$22,IF(E6770="HKD",Settings!$B$23,1))),0))</f>
        <v>0</v>
      </c>
      <c r="Q6770" s="312">
        <f>IF(OR(J6770="",G6770=""),"",G6770+ROW()/1000000)</f>
      </c>
      <c r="R6770" s="247">
        <f>IF(Q6770="","",SUMIFS(Txn[Signed Units],Txn[Key],J6770,Txn[Transaction Order],"&lt;="&amp;Q6770))</f>
      </c>
    </row>
    <row r="6771" spans="10:18" ht="15" customHeight="1" x14ac:dyDescent="0.15">
      <c r="J6771" s="246">
        <f>IF(OR(B6771="",C6771="",E6771=""),"",B6771&amp;":"&amp;C6771&amp;":"&amp;E6771)</f>
      </c>
      <c r="K6771" s="247">
        <f>IF(A6771="","",A6771*D6771)</f>
      </c>
      <c r="L6771" s="246">
        <f>IF(A6771="","",IF(OR(A6771=1,A6771=0),H6771,0))</f>
      </c>
      <c r="M6771" s="246">
        <f>IF(A6771="","",IF(A6771=-1,H6771,0))</f>
      </c>
      <c r="N6771">
        <f>IF(J6771="","",IF(E6771="SGD",1,IF(E6771="USD",Settings!$B$22,IF(E6771="HKD",Settings!$B$23,1))))</f>
      </c>
      <c r="O6771">
        <f>IF(OR(B6771="",C6771="",E6771=""),0,(IF(A6771=-1,H6771,0)-IF(OR(A6771=1,A6771=0),H6771,0)+IF(A6771=2,H6771,0))*IF(E6771="SGD",1,IF(E6771="USD",Settings!$B$22,IF(E6771="HKD",Settings!$B$23,1))))</f>
        <v>0</v>
      </c>
      <c r="P6771">
        <f>IF(OR(B6771="",C6771="",E6771=""),0,IF(A6771=2,H6771*IF(E6771="SGD",1,IF(E6771="USD",Settings!$B$22,IF(E6771="HKD",Settings!$B$23,1))),0))</f>
        <v>0</v>
      </c>
      <c r="Q6771" s="312">
        <f>IF(OR(J6771="",G6771=""),"",G6771+ROW()/1000000)</f>
      </c>
      <c r="R6771" s="247">
        <f>IF(Q6771="","",SUMIFS(Txn[Signed Units],Txn[Key],J6771,Txn[Transaction Order],"&lt;="&amp;Q6771))</f>
      </c>
    </row>
    <row r="6772" spans="10:18" ht="15" customHeight="1" x14ac:dyDescent="0.15">
      <c r="J6772" s="246">
        <f>IF(OR(B6772="",C6772="",E6772=""),"",B6772&amp;":"&amp;C6772&amp;":"&amp;E6772)</f>
      </c>
      <c r="K6772" s="247">
        <f>IF(A6772="","",A6772*D6772)</f>
      </c>
      <c r="L6772" s="246">
        <f>IF(A6772="","",IF(OR(A6772=1,A6772=0),H6772,0))</f>
      </c>
      <c r="M6772" s="246">
        <f>IF(A6772="","",IF(A6772=-1,H6772,0))</f>
      </c>
      <c r="N6772">
        <f>IF(J6772="","",IF(E6772="SGD",1,IF(E6772="USD",Settings!$B$22,IF(E6772="HKD",Settings!$B$23,1))))</f>
      </c>
      <c r="O6772">
        <f>IF(OR(B6772="",C6772="",E6772=""),0,(IF(A6772=-1,H6772,0)-IF(OR(A6772=1,A6772=0),H6772,0)+IF(A6772=2,H6772,0))*IF(E6772="SGD",1,IF(E6772="USD",Settings!$B$22,IF(E6772="HKD",Settings!$B$23,1))))</f>
        <v>0</v>
      </c>
      <c r="P6772">
        <f>IF(OR(B6772="",C6772="",E6772=""),0,IF(A6772=2,H6772*IF(E6772="SGD",1,IF(E6772="USD",Settings!$B$22,IF(E6772="HKD",Settings!$B$23,1))),0))</f>
        <v>0</v>
      </c>
      <c r="Q6772" s="312">
        <f>IF(OR(J6772="",G6772=""),"",G6772+ROW()/1000000)</f>
      </c>
      <c r="R6772" s="247">
        <f>IF(Q6772="","",SUMIFS(Txn[Signed Units],Txn[Key],J6772,Txn[Transaction Order],"&lt;="&amp;Q6772))</f>
      </c>
    </row>
    <row r="6773" spans="10:18" ht="15" customHeight="1" x14ac:dyDescent="0.15">
      <c r="J6773" s="246">
        <f>IF(OR(B6773="",C6773="",E6773=""),"",B6773&amp;":"&amp;C6773&amp;":"&amp;E6773)</f>
      </c>
      <c r="K6773" s="247">
        <f>IF(A6773="","",A6773*D6773)</f>
      </c>
      <c r="L6773" s="246">
        <f>IF(A6773="","",IF(OR(A6773=1,A6773=0),H6773,0))</f>
      </c>
      <c r="M6773" s="246">
        <f>IF(A6773="","",IF(A6773=-1,H6773,0))</f>
      </c>
      <c r="N6773">
        <f>IF(J6773="","",IF(E6773="SGD",1,IF(E6773="USD",Settings!$B$22,IF(E6773="HKD",Settings!$B$23,1))))</f>
      </c>
      <c r="O6773">
        <f>IF(OR(B6773="",C6773="",E6773=""),0,(IF(A6773=-1,H6773,0)-IF(OR(A6773=1,A6773=0),H6773,0)+IF(A6773=2,H6773,0))*IF(E6773="SGD",1,IF(E6773="USD",Settings!$B$22,IF(E6773="HKD",Settings!$B$23,1))))</f>
        <v>0</v>
      </c>
      <c r="P6773">
        <f>IF(OR(B6773="",C6773="",E6773=""),0,IF(A6773=2,H6773*IF(E6773="SGD",1,IF(E6773="USD",Settings!$B$22,IF(E6773="HKD",Settings!$B$23,1))),0))</f>
        <v>0</v>
      </c>
      <c r="Q6773" s="312">
        <f>IF(OR(J6773="",G6773=""),"",G6773+ROW()/1000000)</f>
      </c>
      <c r="R6773" s="247">
        <f>IF(Q6773="","",SUMIFS(Txn[Signed Units],Txn[Key],J6773,Txn[Transaction Order],"&lt;="&amp;Q6773))</f>
      </c>
    </row>
    <row r="6774" spans="10:18" ht="15" customHeight="1" x14ac:dyDescent="0.15">
      <c r="J6774" s="246">
        <f>IF(OR(B6774="",C6774="",E6774=""),"",B6774&amp;":"&amp;C6774&amp;":"&amp;E6774)</f>
      </c>
      <c r="K6774" s="247">
        <f>IF(A6774="","",A6774*D6774)</f>
      </c>
      <c r="L6774" s="246">
        <f>IF(A6774="","",IF(OR(A6774=1,A6774=0),H6774,0))</f>
      </c>
      <c r="M6774" s="246">
        <f>IF(A6774="","",IF(A6774=-1,H6774,0))</f>
      </c>
      <c r="N6774">
        <f>IF(J6774="","",IF(E6774="SGD",1,IF(E6774="USD",Settings!$B$22,IF(E6774="HKD",Settings!$B$23,1))))</f>
      </c>
      <c r="O6774">
        <f>IF(OR(B6774="",C6774="",E6774=""),0,(IF(A6774=-1,H6774,0)-IF(OR(A6774=1,A6774=0),H6774,0)+IF(A6774=2,H6774,0))*IF(E6774="SGD",1,IF(E6774="USD",Settings!$B$22,IF(E6774="HKD",Settings!$B$23,1))))</f>
        <v>0</v>
      </c>
      <c r="P6774">
        <f>IF(OR(B6774="",C6774="",E6774=""),0,IF(A6774=2,H6774*IF(E6774="SGD",1,IF(E6774="USD",Settings!$B$22,IF(E6774="HKD",Settings!$B$23,1))),0))</f>
        <v>0</v>
      </c>
      <c r="Q6774" s="312">
        <f>IF(OR(J6774="",G6774=""),"",G6774+ROW()/1000000)</f>
      </c>
      <c r="R6774" s="247">
        <f>IF(Q6774="","",SUMIFS(Txn[Signed Units],Txn[Key],J6774,Txn[Transaction Order],"&lt;="&amp;Q6774))</f>
      </c>
    </row>
    <row r="6775" spans="10:18" ht="15" customHeight="1" x14ac:dyDescent="0.15">
      <c r="J6775" s="246">
        <f>IF(OR(B6775="",C6775="",E6775=""),"",B6775&amp;":"&amp;C6775&amp;":"&amp;E6775)</f>
      </c>
      <c r="K6775" s="247">
        <f>IF(A6775="","",A6775*D6775)</f>
      </c>
      <c r="L6775" s="246">
        <f>IF(A6775="","",IF(OR(A6775=1,A6775=0),H6775,0))</f>
      </c>
      <c r="M6775" s="246">
        <f>IF(A6775="","",IF(A6775=-1,H6775,0))</f>
      </c>
      <c r="N6775">
        <f>IF(J6775="","",IF(E6775="SGD",1,IF(E6775="USD",Settings!$B$22,IF(E6775="HKD",Settings!$B$23,1))))</f>
      </c>
      <c r="O6775">
        <f>IF(OR(B6775="",C6775="",E6775=""),0,(IF(A6775=-1,H6775,0)-IF(OR(A6775=1,A6775=0),H6775,0)+IF(A6775=2,H6775,0))*IF(E6775="SGD",1,IF(E6775="USD",Settings!$B$22,IF(E6775="HKD",Settings!$B$23,1))))</f>
        <v>0</v>
      </c>
      <c r="P6775">
        <f>IF(OR(B6775="",C6775="",E6775=""),0,IF(A6775=2,H6775*IF(E6775="SGD",1,IF(E6775="USD",Settings!$B$22,IF(E6775="HKD",Settings!$B$23,1))),0))</f>
        <v>0</v>
      </c>
      <c r="Q6775" s="312">
        <f>IF(OR(J6775="",G6775=""),"",G6775+ROW()/1000000)</f>
      </c>
      <c r="R6775" s="247">
        <f>IF(Q6775="","",SUMIFS(Txn[Signed Units],Txn[Key],J6775,Txn[Transaction Order],"&lt;="&amp;Q6775))</f>
      </c>
    </row>
    <row r="6776" spans="10:18" ht="15" customHeight="1" x14ac:dyDescent="0.15">
      <c r="J6776" s="246">
        <f>IF(OR(B6776="",C6776="",E6776=""),"",B6776&amp;":"&amp;C6776&amp;":"&amp;E6776)</f>
      </c>
      <c r="K6776" s="247">
        <f>IF(A6776="","",A6776*D6776)</f>
      </c>
      <c r="L6776" s="246">
        <f>IF(A6776="","",IF(OR(A6776=1,A6776=0),H6776,0))</f>
      </c>
      <c r="M6776" s="246">
        <f>IF(A6776="","",IF(A6776=-1,H6776,0))</f>
      </c>
      <c r="N6776">
        <f>IF(J6776="","",IF(E6776="SGD",1,IF(E6776="USD",Settings!$B$22,IF(E6776="HKD",Settings!$B$23,1))))</f>
      </c>
      <c r="O6776">
        <f>IF(OR(B6776="",C6776="",E6776=""),0,(IF(A6776=-1,H6776,0)-IF(OR(A6776=1,A6776=0),H6776,0)+IF(A6776=2,H6776,0))*IF(E6776="SGD",1,IF(E6776="USD",Settings!$B$22,IF(E6776="HKD",Settings!$B$23,1))))</f>
        <v>0</v>
      </c>
      <c r="P6776">
        <f>IF(OR(B6776="",C6776="",E6776=""),0,IF(A6776=2,H6776*IF(E6776="SGD",1,IF(E6776="USD",Settings!$B$22,IF(E6776="HKD",Settings!$B$23,1))),0))</f>
        <v>0</v>
      </c>
      <c r="Q6776" s="312">
        <f>IF(OR(J6776="",G6776=""),"",G6776+ROW()/1000000)</f>
      </c>
      <c r="R6776" s="247">
        <f>IF(Q6776="","",SUMIFS(Txn[Signed Units],Txn[Key],J6776,Txn[Transaction Order],"&lt;="&amp;Q6776))</f>
      </c>
    </row>
    <row r="6777" spans="10:18" ht="15" customHeight="1" x14ac:dyDescent="0.15">
      <c r="J6777" s="246">
        <f>IF(OR(B6777="",C6777="",E6777=""),"",B6777&amp;":"&amp;C6777&amp;":"&amp;E6777)</f>
      </c>
      <c r="K6777" s="247">
        <f>IF(A6777="","",A6777*D6777)</f>
      </c>
      <c r="L6777" s="246">
        <f>IF(A6777="","",IF(OR(A6777=1,A6777=0),H6777,0))</f>
      </c>
      <c r="M6777" s="246">
        <f>IF(A6777="","",IF(A6777=-1,H6777,0))</f>
      </c>
      <c r="N6777">
        <f>IF(J6777="","",IF(E6777="SGD",1,IF(E6777="USD",Settings!$B$22,IF(E6777="HKD",Settings!$B$23,1))))</f>
      </c>
      <c r="O6777">
        <f>IF(OR(B6777="",C6777="",E6777=""),0,(IF(A6777=-1,H6777,0)-IF(OR(A6777=1,A6777=0),H6777,0)+IF(A6777=2,H6777,0))*IF(E6777="SGD",1,IF(E6777="USD",Settings!$B$22,IF(E6777="HKD",Settings!$B$23,1))))</f>
        <v>0</v>
      </c>
      <c r="P6777">
        <f>IF(OR(B6777="",C6777="",E6777=""),0,IF(A6777=2,H6777*IF(E6777="SGD",1,IF(E6777="USD",Settings!$B$22,IF(E6777="HKD",Settings!$B$23,1))),0))</f>
        <v>0</v>
      </c>
      <c r="Q6777" s="312">
        <f>IF(OR(J6777="",G6777=""),"",G6777+ROW()/1000000)</f>
      </c>
      <c r="R6777" s="247">
        <f>IF(Q6777="","",SUMIFS(Txn[Signed Units],Txn[Key],J6777,Txn[Transaction Order],"&lt;="&amp;Q6777))</f>
      </c>
    </row>
    <row r="6778" spans="10:18" ht="15" customHeight="1" x14ac:dyDescent="0.15">
      <c r="J6778" s="246">
        <f>IF(OR(B6778="",C6778="",E6778=""),"",B6778&amp;":"&amp;C6778&amp;":"&amp;E6778)</f>
      </c>
      <c r="K6778" s="247">
        <f>IF(A6778="","",A6778*D6778)</f>
      </c>
      <c r="L6778" s="246">
        <f>IF(A6778="","",IF(OR(A6778=1,A6778=0),H6778,0))</f>
      </c>
      <c r="M6778" s="246">
        <f>IF(A6778="","",IF(A6778=-1,H6778,0))</f>
      </c>
      <c r="N6778">
        <f>IF(J6778="","",IF(E6778="SGD",1,IF(E6778="USD",Settings!$B$22,IF(E6778="HKD",Settings!$B$23,1))))</f>
      </c>
      <c r="O6778">
        <f>IF(OR(B6778="",C6778="",E6778=""),0,(IF(A6778=-1,H6778,0)-IF(OR(A6778=1,A6778=0),H6778,0)+IF(A6778=2,H6778,0))*IF(E6778="SGD",1,IF(E6778="USD",Settings!$B$22,IF(E6778="HKD",Settings!$B$23,1))))</f>
        <v>0</v>
      </c>
      <c r="P6778">
        <f>IF(OR(B6778="",C6778="",E6778=""),0,IF(A6778=2,H6778*IF(E6778="SGD",1,IF(E6778="USD",Settings!$B$22,IF(E6778="HKD",Settings!$B$23,1))),0))</f>
        <v>0</v>
      </c>
      <c r="Q6778" s="312">
        <f>IF(OR(J6778="",G6778=""),"",G6778+ROW()/1000000)</f>
      </c>
      <c r="R6778" s="247">
        <f>IF(Q6778="","",SUMIFS(Txn[Signed Units],Txn[Key],J6778,Txn[Transaction Order],"&lt;="&amp;Q6778))</f>
      </c>
    </row>
    <row r="6779" spans="10:18" ht="15" customHeight="1" x14ac:dyDescent="0.15">
      <c r="J6779" s="246">
        <f>IF(OR(B6779="",C6779="",E6779=""),"",B6779&amp;":"&amp;C6779&amp;":"&amp;E6779)</f>
      </c>
      <c r="K6779" s="247">
        <f>IF(A6779="","",A6779*D6779)</f>
      </c>
      <c r="L6779" s="246">
        <f>IF(A6779="","",IF(OR(A6779=1,A6779=0),H6779,0))</f>
      </c>
      <c r="M6779" s="246">
        <f>IF(A6779="","",IF(A6779=-1,H6779,0))</f>
      </c>
      <c r="N6779">
        <f>IF(J6779="","",IF(E6779="SGD",1,IF(E6779="USD",Settings!$B$22,IF(E6779="HKD",Settings!$B$23,1))))</f>
      </c>
      <c r="O6779">
        <f>IF(OR(B6779="",C6779="",E6779=""),0,(IF(A6779=-1,H6779,0)-IF(OR(A6779=1,A6779=0),H6779,0)+IF(A6779=2,H6779,0))*IF(E6779="SGD",1,IF(E6779="USD",Settings!$B$22,IF(E6779="HKD",Settings!$B$23,1))))</f>
        <v>0</v>
      </c>
      <c r="P6779">
        <f>IF(OR(B6779="",C6779="",E6779=""),0,IF(A6779=2,H6779*IF(E6779="SGD",1,IF(E6779="USD",Settings!$B$22,IF(E6779="HKD",Settings!$B$23,1))),0))</f>
        <v>0</v>
      </c>
      <c r="Q6779" s="312">
        <f>IF(OR(J6779="",G6779=""),"",G6779+ROW()/1000000)</f>
      </c>
      <c r="R6779" s="247">
        <f>IF(Q6779="","",SUMIFS(Txn[Signed Units],Txn[Key],J6779,Txn[Transaction Order],"&lt;="&amp;Q6779))</f>
      </c>
    </row>
    <row r="6780" spans="10:18" ht="15" customHeight="1" x14ac:dyDescent="0.15">
      <c r="J6780" s="246">
        <f>IF(OR(B6780="",C6780="",E6780=""),"",B6780&amp;":"&amp;C6780&amp;":"&amp;E6780)</f>
      </c>
      <c r="K6780" s="247">
        <f>IF(A6780="","",A6780*D6780)</f>
      </c>
      <c r="L6780" s="246">
        <f>IF(A6780="","",IF(OR(A6780=1,A6780=0),H6780,0))</f>
      </c>
      <c r="M6780" s="246">
        <f>IF(A6780="","",IF(A6780=-1,H6780,0))</f>
      </c>
      <c r="N6780">
        <f>IF(J6780="","",IF(E6780="SGD",1,IF(E6780="USD",Settings!$B$22,IF(E6780="HKD",Settings!$B$23,1))))</f>
      </c>
      <c r="O6780">
        <f>IF(OR(B6780="",C6780="",E6780=""),0,(IF(A6780=-1,H6780,0)-IF(OR(A6780=1,A6780=0),H6780,0)+IF(A6780=2,H6780,0))*IF(E6780="SGD",1,IF(E6780="USD",Settings!$B$22,IF(E6780="HKD",Settings!$B$23,1))))</f>
        <v>0</v>
      </c>
      <c r="P6780">
        <f>IF(OR(B6780="",C6780="",E6780=""),0,IF(A6780=2,H6780*IF(E6780="SGD",1,IF(E6780="USD",Settings!$B$22,IF(E6780="HKD",Settings!$B$23,1))),0))</f>
        <v>0</v>
      </c>
      <c r="Q6780" s="312">
        <f>IF(OR(J6780="",G6780=""),"",G6780+ROW()/1000000)</f>
      </c>
      <c r="R6780" s="247">
        <f>IF(Q6780="","",SUMIFS(Txn[Signed Units],Txn[Key],J6780,Txn[Transaction Order],"&lt;="&amp;Q6780))</f>
      </c>
    </row>
    <row r="6781" spans="10:18" ht="15" customHeight="1" x14ac:dyDescent="0.15">
      <c r="J6781" s="246">
        <f>IF(OR(B6781="",C6781="",E6781=""),"",B6781&amp;":"&amp;C6781&amp;":"&amp;E6781)</f>
      </c>
      <c r="K6781" s="247">
        <f>IF(A6781="","",A6781*D6781)</f>
      </c>
      <c r="L6781" s="246">
        <f>IF(A6781="","",IF(OR(A6781=1,A6781=0),H6781,0))</f>
      </c>
      <c r="M6781" s="246">
        <f>IF(A6781="","",IF(A6781=-1,H6781,0))</f>
      </c>
      <c r="N6781">
        <f>IF(J6781="","",IF(E6781="SGD",1,IF(E6781="USD",Settings!$B$22,IF(E6781="HKD",Settings!$B$23,1))))</f>
      </c>
      <c r="O6781">
        <f>IF(OR(B6781="",C6781="",E6781=""),0,(IF(A6781=-1,H6781,0)-IF(OR(A6781=1,A6781=0),H6781,0)+IF(A6781=2,H6781,0))*IF(E6781="SGD",1,IF(E6781="USD",Settings!$B$22,IF(E6781="HKD",Settings!$B$23,1))))</f>
        <v>0</v>
      </c>
      <c r="P6781">
        <f>IF(OR(B6781="",C6781="",E6781=""),0,IF(A6781=2,H6781*IF(E6781="SGD",1,IF(E6781="USD",Settings!$B$22,IF(E6781="HKD",Settings!$B$23,1))),0))</f>
        <v>0</v>
      </c>
      <c r="Q6781" s="312">
        <f>IF(OR(J6781="",G6781=""),"",G6781+ROW()/1000000)</f>
      </c>
      <c r="R6781" s="247">
        <f>IF(Q6781="","",SUMIFS(Txn[Signed Units],Txn[Key],J6781,Txn[Transaction Order],"&lt;="&amp;Q6781))</f>
      </c>
    </row>
    <row r="6782" spans="10:18" ht="15" customHeight="1" x14ac:dyDescent="0.15">
      <c r="J6782" s="246">
        <f>IF(OR(B6782="",C6782="",E6782=""),"",B6782&amp;":"&amp;C6782&amp;":"&amp;E6782)</f>
      </c>
      <c r="K6782" s="247">
        <f>IF(A6782="","",A6782*D6782)</f>
      </c>
      <c r="L6782" s="246">
        <f>IF(A6782="","",IF(OR(A6782=1,A6782=0),H6782,0))</f>
      </c>
      <c r="M6782" s="246">
        <f>IF(A6782="","",IF(A6782=-1,H6782,0))</f>
      </c>
      <c r="N6782">
        <f>IF(J6782="","",IF(E6782="SGD",1,IF(E6782="USD",Settings!$B$22,IF(E6782="HKD",Settings!$B$23,1))))</f>
      </c>
      <c r="O6782">
        <f>IF(OR(B6782="",C6782="",E6782=""),0,(IF(A6782=-1,H6782,0)-IF(OR(A6782=1,A6782=0),H6782,0)+IF(A6782=2,H6782,0))*IF(E6782="SGD",1,IF(E6782="USD",Settings!$B$22,IF(E6782="HKD",Settings!$B$23,1))))</f>
        <v>0</v>
      </c>
      <c r="P6782">
        <f>IF(OR(B6782="",C6782="",E6782=""),0,IF(A6782=2,H6782*IF(E6782="SGD",1,IF(E6782="USD",Settings!$B$22,IF(E6782="HKD",Settings!$B$23,1))),0))</f>
        <v>0</v>
      </c>
      <c r="Q6782" s="312">
        <f>IF(OR(J6782="",G6782=""),"",G6782+ROW()/1000000)</f>
      </c>
      <c r="R6782" s="247">
        <f>IF(Q6782="","",SUMIFS(Txn[Signed Units],Txn[Key],J6782,Txn[Transaction Order],"&lt;="&amp;Q6782))</f>
      </c>
    </row>
    <row r="6783" spans="10:18" ht="15" customHeight="1" x14ac:dyDescent="0.15">
      <c r="J6783" s="246">
        <f>IF(OR(B6783="",C6783="",E6783=""),"",B6783&amp;":"&amp;C6783&amp;":"&amp;E6783)</f>
      </c>
      <c r="K6783" s="247">
        <f>IF(A6783="","",A6783*D6783)</f>
      </c>
      <c r="L6783" s="246">
        <f>IF(A6783="","",IF(OR(A6783=1,A6783=0),H6783,0))</f>
      </c>
      <c r="M6783" s="246">
        <f>IF(A6783="","",IF(A6783=-1,H6783,0))</f>
      </c>
      <c r="N6783">
        <f>IF(J6783="","",IF(E6783="SGD",1,IF(E6783="USD",Settings!$B$22,IF(E6783="HKD",Settings!$B$23,1))))</f>
      </c>
      <c r="O6783">
        <f>IF(OR(B6783="",C6783="",E6783=""),0,(IF(A6783=-1,H6783,0)-IF(OR(A6783=1,A6783=0),H6783,0)+IF(A6783=2,H6783,0))*IF(E6783="SGD",1,IF(E6783="USD",Settings!$B$22,IF(E6783="HKD",Settings!$B$23,1))))</f>
        <v>0</v>
      </c>
      <c r="P6783">
        <f>IF(OR(B6783="",C6783="",E6783=""),0,IF(A6783=2,H6783*IF(E6783="SGD",1,IF(E6783="USD",Settings!$B$22,IF(E6783="HKD",Settings!$B$23,1))),0))</f>
        <v>0</v>
      </c>
      <c r="Q6783" s="312">
        <f>IF(OR(J6783="",G6783=""),"",G6783+ROW()/1000000)</f>
      </c>
      <c r="R6783" s="247">
        <f>IF(Q6783="","",SUMIFS(Txn[Signed Units],Txn[Key],J6783,Txn[Transaction Order],"&lt;="&amp;Q6783))</f>
      </c>
    </row>
    <row r="6784" spans="10:18" ht="15" customHeight="1" x14ac:dyDescent="0.15">
      <c r="J6784" s="246">
        <f>IF(OR(B6784="",C6784="",E6784=""),"",B6784&amp;":"&amp;C6784&amp;":"&amp;E6784)</f>
      </c>
      <c r="K6784" s="247">
        <f>IF(A6784="","",A6784*D6784)</f>
      </c>
      <c r="L6784" s="246">
        <f>IF(A6784="","",IF(OR(A6784=1,A6784=0),H6784,0))</f>
      </c>
      <c r="M6784" s="246">
        <f>IF(A6784="","",IF(A6784=-1,H6784,0))</f>
      </c>
      <c r="N6784">
        <f>IF(J6784="","",IF(E6784="SGD",1,IF(E6784="USD",Settings!$B$22,IF(E6784="HKD",Settings!$B$23,1))))</f>
      </c>
      <c r="O6784">
        <f>IF(OR(B6784="",C6784="",E6784=""),0,(IF(A6784=-1,H6784,0)-IF(OR(A6784=1,A6784=0),H6784,0)+IF(A6784=2,H6784,0))*IF(E6784="SGD",1,IF(E6784="USD",Settings!$B$22,IF(E6784="HKD",Settings!$B$23,1))))</f>
        <v>0</v>
      </c>
      <c r="P6784">
        <f>IF(OR(B6784="",C6784="",E6784=""),0,IF(A6784=2,H6784*IF(E6784="SGD",1,IF(E6784="USD",Settings!$B$22,IF(E6784="HKD",Settings!$B$23,1))),0))</f>
        <v>0</v>
      </c>
      <c r="Q6784" s="312">
        <f>IF(OR(J6784="",G6784=""),"",G6784+ROW()/1000000)</f>
      </c>
      <c r="R6784" s="247">
        <f>IF(Q6784="","",SUMIFS(Txn[Signed Units],Txn[Key],J6784,Txn[Transaction Order],"&lt;="&amp;Q6784))</f>
      </c>
    </row>
    <row r="6785" spans="10:18" ht="15" customHeight="1" x14ac:dyDescent="0.15">
      <c r="J6785" s="246">
        <f>IF(OR(B6785="",C6785="",E6785=""),"",B6785&amp;":"&amp;C6785&amp;":"&amp;E6785)</f>
      </c>
      <c r="K6785" s="247">
        <f>IF(A6785="","",A6785*D6785)</f>
      </c>
      <c r="L6785" s="246">
        <f>IF(A6785="","",IF(OR(A6785=1,A6785=0),H6785,0))</f>
      </c>
      <c r="M6785" s="246">
        <f>IF(A6785="","",IF(A6785=-1,H6785,0))</f>
      </c>
      <c r="N6785">
        <f>IF(J6785="","",IF(E6785="SGD",1,IF(E6785="USD",Settings!$B$22,IF(E6785="HKD",Settings!$B$23,1))))</f>
      </c>
      <c r="O6785">
        <f>IF(OR(B6785="",C6785="",E6785=""),0,(IF(A6785=-1,H6785,0)-IF(OR(A6785=1,A6785=0),H6785,0)+IF(A6785=2,H6785,0))*IF(E6785="SGD",1,IF(E6785="USD",Settings!$B$22,IF(E6785="HKD",Settings!$B$23,1))))</f>
        <v>0</v>
      </c>
      <c r="P6785">
        <f>IF(OR(B6785="",C6785="",E6785=""),0,IF(A6785=2,H6785*IF(E6785="SGD",1,IF(E6785="USD",Settings!$B$22,IF(E6785="HKD",Settings!$B$23,1))),0))</f>
        <v>0</v>
      </c>
      <c r="Q6785" s="312">
        <f>IF(OR(J6785="",G6785=""),"",G6785+ROW()/1000000)</f>
      </c>
      <c r="R6785" s="247">
        <f>IF(Q6785="","",SUMIFS(Txn[Signed Units],Txn[Key],J6785,Txn[Transaction Order],"&lt;="&amp;Q6785))</f>
      </c>
    </row>
    <row r="6786" spans="10:18" ht="15" customHeight="1" x14ac:dyDescent="0.15">
      <c r="J6786" s="246">
        <f>IF(OR(B6786="",C6786="",E6786=""),"",B6786&amp;":"&amp;C6786&amp;":"&amp;E6786)</f>
      </c>
      <c r="K6786" s="247">
        <f>IF(A6786="","",A6786*D6786)</f>
      </c>
      <c r="L6786" s="246">
        <f>IF(A6786="","",IF(OR(A6786=1,A6786=0),H6786,0))</f>
      </c>
      <c r="M6786" s="246">
        <f>IF(A6786="","",IF(A6786=-1,H6786,0))</f>
      </c>
      <c r="N6786">
        <f>IF(J6786="","",IF(E6786="SGD",1,IF(E6786="USD",Settings!$B$22,IF(E6786="HKD",Settings!$B$23,1))))</f>
      </c>
      <c r="O6786">
        <f>IF(OR(B6786="",C6786="",E6786=""),0,(IF(A6786=-1,H6786,0)-IF(OR(A6786=1,A6786=0),H6786,0)+IF(A6786=2,H6786,0))*IF(E6786="SGD",1,IF(E6786="USD",Settings!$B$22,IF(E6786="HKD",Settings!$B$23,1))))</f>
        <v>0</v>
      </c>
      <c r="P6786">
        <f>IF(OR(B6786="",C6786="",E6786=""),0,IF(A6786=2,H6786*IF(E6786="SGD",1,IF(E6786="USD",Settings!$B$22,IF(E6786="HKD",Settings!$B$23,1))),0))</f>
        <v>0</v>
      </c>
      <c r="Q6786" s="312">
        <f>IF(OR(J6786="",G6786=""),"",G6786+ROW()/1000000)</f>
      </c>
      <c r="R6786" s="247">
        <f>IF(Q6786="","",SUMIFS(Txn[Signed Units],Txn[Key],J6786,Txn[Transaction Order],"&lt;="&amp;Q6786))</f>
      </c>
    </row>
    <row r="6787" spans="10:18" ht="15" customHeight="1" x14ac:dyDescent="0.15">
      <c r="J6787" s="246">
        <f>IF(OR(B6787="",C6787="",E6787=""),"",B6787&amp;":"&amp;C6787&amp;":"&amp;E6787)</f>
      </c>
      <c r="K6787" s="247">
        <f>IF(A6787="","",A6787*D6787)</f>
      </c>
      <c r="L6787" s="246">
        <f>IF(A6787="","",IF(OR(A6787=1,A6787=0),H6787,0))</f>
      </c>
      <c r="M6787" s="246">
        <f>IF(A6787="","",IF(A6787=-1,H6787,0))</f>
      </c>
      <c r="N6787">
        <f>IF(J6787="","",IF(E6787="SGD",1,IF(E6787="USD",Settings!$B$22,IF(E6787="HKD",Settings!$B$23,1))))</f>
      </c>
      <c r="O6787">
        <f>IF(OR(B6787="",C6787="",E6787=""),0,(IF(A6787=-1,H6787,0)-IF(OR(A6787=1,A6787=0),H6787,0)+IF(A6787=2,H6787,0))*IF(E6787="SGD",1,IF(E6787="USD",Settings!$B$22,IF(E6787="HKD",Settings!$B$23,1))))</f>
        <v>0</v>
      </c>
      <c r="P6787">
        <f>IF(OR(B6787="",C6787="",E6787=""),0,IF(A6787=2,H6787*IF(E6787="SGD",1,IF(E6787="USD",Settings!$B$22,IF(E6787="HKD",Settings!$B$23,1))),0))</f>
        <v>0</v>
      </c>
      <c r="Q6787" s="312">
        <f>IF(OR(J6787="",G6787=""),"",G6787+ROW()/1000000)</f>
      </c>
      <c r="R6787" s="247">
        <f>IF(Q6787="","",SUMIFS(Txn[Signed Units],Txn[Key],J6787,Txn[Transaction Order],"&lt;="&amp;Q6787))</f>
      </c>
    </row>
    <row r="6788" spans="10:18" ht="15" customHeight="1" x14ac:dyDescent="0.15">
      <c r="J6788" s="246">
        <f>IF(OR(B6788="",C6788="",E6788=""),"",B6788&amp;":"&amp;C6788&amp;":"&amp;E6788)</f>
      </c>
      <c r="K6788" s="247">
        <f>IF(A6788="","",A6788*D6788)</f>
      </c>
      <c r="L6788" s="246">
        <f>IF(A6788="","",IF(OR(A6788=1,A6788=0),H6788,0))</f>
      </c>
      <c r="M6788" s="246">
        <f>IF(A6788="","",IF(A6788=-1,H6788,0))</f>
      </c>
      <c r="N6788">
        <f>IF(J6788="","",IF(E6788="SGD",1,IF(E6788="USD",Settings!$B$22,IF(E6788="HKD",Settings!$B$23,1))))</f>
      </c>
      <c r="O6788">
        <f>IF(OR(B6788="",C6788="",E6788=""),0,(IF(A6788=-1,H6788,0)-IF(OR(A6788=1,A6788=0),H6788,0)+IF(A6788=2,H6788,0))*IF(E6788="SGD",1,IF(E6788="USD",Settings!$B$22,IF(E6788="HKD",Settings!$B$23,1))))</f>
        <v>0</v>
      </c>
      <c r="P6788">
        <f>IF(OR(B6788="",C6788="",E6788=""),0,IF(A6788=2,H6788*IF(E6788="SGD",1,IF(E6788="USD",Settings!$B$22,IF(E6788="HKD",Settings!$B$23,1))),0))</f>
        <v>0</v>
      </c>
      <c r="Q6788" s="312">
        <f>IF(OR(J6788="",G6788=""),"",G6788+ROW()/1000000)</f>
      </c>
      <c r="R6788" s="247">
        <f>IF(Q6788="","",SUMIFS(Txn[Signed Units],Txn[Key],J6788,Txn[Transaction Order],"&lt;="&amp;Q6788))</f>
      </c>
    </row>
    <row r="6789" spans="10:18" ht="15" customHeight="1" x14ac:dyDescent="0.15">
      <c r="J6789" s="246">
        <f>IF(OR(B6789="",C6789="",E6789=""),"",B6789&amp;":"&amp;C6789&amp;":"&amp;E6789)</f>
      </c>
      <c r="K6789" s="247">
        <f>IF(A6789="","",A6789*D6789)</f>
      </c>
      <c r="L6789" s="246">
        <f>IF(A6789="","",IF(OR(A6789=1,A6789=0),H6789,0))</f>
      </c>
      <c r="M6789" s="246">
        <f>IF(A6789="","",IF(A6789=-1,H6789,0))</f>
      </c>
      <c r="N6789">
        <f>IF(J6789="","",IF(E6789="SGD",1,IF(E6789="USD",Settings!$B$22,IF(E6789="HKD",Settings!$B$23,1))))</f>
      </c>
      <c r="O6789">
        <f>IF(OR(B6789="",C6789="",E6789=""),0,(IF(A6789=-1,H6789,0)-IF(OR(A6789=1,A6789=0),H6789,0)+IF(A6789=2,H6789,0))*IF(E6789="SGD",1,IF(E6789="USD",Settings!$B$22,IF(E6789="HKD",Settings!$B$23,1))))</f>
        <v>0</v>
      </c>
      <c r="P6789">
        <f>IF(OR(B6789="",C6789="",E6789=""),0,IF(A6789=2,H6789*IF(E6789="SGD",1,IF(E6789="USD",Settings!$B$22,IF(E6789="HKD",Settings!$B$23,1))),0))</f>
        <v>0</v>
      </c>
      <c r="Q6789" s="312">
        <f>IF(OR(J6789="",G6789=""),"",G6789+ROW()/1000000)</f>
      </c>
      <c r="R6789" s="247">
        <f>IF(Q6789="","",SUMIFS(Txn[Signed Units],Txn[Key],J6789,Txn[Transaction Order],"&lt;="&amp;Q6789))</f>
      </c>
    </row>
    <row r="6790" spans="10:18" ht="15" customHeight="1" x14ac:dyDescent="0.15">
      <c r="J6790" s="246">
        <f>IF(OR(B6790="",C6790="",E6790=""),"",B6790&amp;":"&amp;C6790&amp;":"&amp;E6790)</f>
      </c>
      <c r="K6790" s="247">
        <f>IF(A6790="","",A6790*D6790)</f>
      </c>
      <c r="L6790" s="246">
        <f>IF(A6790="","",IF(OR(A6790=1,A6790=0),H6790,0))</f>
      </c>
      <c r="M6790" s="246">
        <f>IF(A6790="","",IF(A6790=-1,H6790,0))</f>
      </c>
      <c r="N6790">
        <f>IF(J6790="","",IF(E6790="SGD",1,IF(E6790="USD",Settings!$B$22,IF(E6790="HKD",Settings!$B$23,1))))</f>
      </c>
      <c r="O6790">
        <f>IF(OR(B6790="",C6790="",E6790=""),0,(IF(A6790=-1,H6790,0)-IF(OR(A6790=1,A6790=0),H6790,0)+IF(A6790=2,H6790,0))*IF(E6790="SGD",1,IF(E6790="USD",Settings!$B$22,IF(E6790="HKD",Settings!$B$23,1))))</f>
        <v>0</v>
      </c>
      <c r="P6790">
        <f>IF(OR(B6790="",C6790="",E6790=""),0,IF(A6790=2,H6790*IF(E6790="SGD",1,IF(E6790="USD",Settings!$B$22,IF(E6790="HKD",Settings!$B$23,1))),0))</f>
        <v>0</v>
      </c>
      <c r="Q6790" s="312">
        <f>IF(OR(J6790="",G6790=""),"",G6790+ROW()/1000000)</f>
      </c>
      <c r="R6790" s="247">
        <f>IF(Q6790="","",SUMIFS(Txn[Signed Units],Txn[Key],J6790,Txn[Transaction Order],"&lt;="&amp;Q6790))</f>
      </c>
    </row>
    <row r="6791" spans="10:18" ht="15" customHeight="1" x14ac:dyDescent="0.15">
      <c r="J6791" s="246">
        <f>IF(OR(B6791="",C6791="",E6791=""),"",B6791&amp;":"&amp;C6791&amp;":"&amp;E6791)</f>
      </c>
      <c r="K6791" s="247">
        <f>IF(A6791="","",A6791*D6791)</f>
      </c>
      <c r="L6791" s="246">
        <f>IF(A6791="","",IF(OR(A6791=1,A6791=0),H6791,0))</f>
      </c>
      <c r="M6791" s="246">
        <f>IF(A6791="","",IF(A6791=-1,H6791,0))</f>
      </c>
      <c r="N6791">
        <f>IF(J6791="","",IF(E6791="SGD",1,IF(E6791="USD",Settings!$B$22,IF(E6791="HKD",Settings!$B$23,1))))</f>
      </c>
      <c r="O6791">
        <f>IF(OR(B6791="",C6791="",E6791=""),0,(IF(A6791=-1,H6791,0)-IF(OR(A6791=1,A6791=0),H6791,0)+IF(A6791=2,H6791,0))*IF(E6791="SGD",1,IF(E6791="USD",Settings!$B$22,IF(E6791="HKD",Settings!$B$23,1))))</f>
        <v>0</v>
      </c>
      <c r="P6791">
        <f>IF(OR(B6791="",C6791="",E6791=""),0,IF(A6791=2,H6791*IF(E6791="SGD",1,IF(E6791="USD",Settings!$B$22,IF(E6791="HKD",Settings!$B$23,1))),0))</f>
        <v>0</v>
      </c>
      <c r="Q6791" s="312">
        <f>IF(OR(J6791="",G6791=""),"",G6791+ROW()/1000000)</f>
      </c>
      <c r="R6791" s="247">
        <f>IF(Q6791="","",SUMIFS(Txn[Signed Units],Txn[Key],J6791,Txn[Transaction Order],"&lt;="&amp;Q6791))</f>
      </c>
    </row>
    <row r="6792" spans="10:18" ht="15" customHeight="1" x14ac:dyDescent="0.15">
      <c r="J6792" s="246">
        <f>IF(OR(B6792="",C6792="",E6792=""),"",B6792&amp;":"&amp;C6792&amp;":"&amp;E6792)</f>
      </c>
      <c r="K6792" s="247">
        <f>IF(A6792="","",A6792*D6792)</f>
      </c>
      <c r="L6792" s="246">
        <f>IF(A6792="","",IF(OR(A6792=1,A6792=0),H6792,0))</f>
      </c>
      <c r="M6792" s="246">
        <f>IF(A6792="","",IF(A6792=-1,H6792,0))</f>
      </c>
      <c r="N6792">
        <f>IF(J6792="","",IF(E6792="SGD",1,IF(E6792="USD",Settings!$B$22,IF(E6792="HKD",Settings!$B$23,1))))</f>
      </c>
      <c r="O6792">
        <f>IF(OR(B6792="",C6792="",E6792=""),0,(IF(A6792=-1,H6792,0)-IF(OR(A6792=1,A6792=0),H6792,0)+IF(A6792=2,H6792,0))*IF(E6792="SGD",1,IF(E6792="USD",Settings!$B$22,IF(E6792="HKD",Settings!$B$23,1))))</f>
        <v>0</v>
      </c>
      <c r="P6792">
        <f>IF(OR(B6792="",C6792="",E6792=""),0,IF(A6792=2,H6792*IF(E6792="SGD",1,IF(E6792="USD",Settings!$B$22,IF(E6792="HKD",Settings!$B$23,1))),0))</f>
        <v>0</v>
      </c>
      <c r="Q6792" s="312">
        <f>IF(OR(J6792="",G6792=""),"",G6792+ROW()/1000000)</f>
      </c>
      <c r="R6792" s="247">
        <f>IF(Q6792="","",SUMIFS(Txn[Signed Units],Txn[Key],J6792,Txn[Transaction Order],"&lt;="&amp;Q6792))</f>
      </c>
    </row>
    <row r="6793" spans="10:18" ht="15" customHeight="1" x14ac:dyDescent="0.15">
      <c r="J6793" s="246">
        <f>IF(OR(B6793="",C6793="",E6793=""),"",B6793&amp;":"&amp;C6793&amp;":"&amp;E6793)</f>
      </c>
      <c r="K6793" s="247">
        <f>IF(A6793="","",A6793*D6793)</f>
      </c>
      <c r="L6793" s="246">
        <f>IF(A6793="","",IF(OR(A6793=1,A6793=0),H6793,0))</f>
      </c>
      <c r="M6793" s="246">
        <f>IF(A6793="","",IF(A6793=-1,H6793,0))</f>
      </c>
      <c r="N6793">
        <f>IF(J6793="","",IF(E6793="SGD",1,IF(E6793="USD",Settings!$B$22,IF(E6793="HKD",Settings!$B$23,1))))</f>
      </c>
      <c r="O6793">
        <f>IF(OR(B6793="",C6793="",E6793=""),0,(IF(A6793=-1,H6793,0)-IF(OR(A6793=1,A6793=0),H6793,0)+IF(A6793=2,H6793,0))*IF(E6793="SGD",1,IF(E6793="USD",Settings!$B$22,IF(E6793="HKD",Settings!$B$23,1))))</f>
        <v>0</v>
      </c>
      <c r="P6793">
        <f>IF(OR(B6793="",C6793="",E6793=""),0,IF(A6793=2,H6793*IF(E6793="SGD",1,IF(E6793="USD",Settings!$B$22,IF(E6793="HKD",Settings!$B$23,1))),0))</f>
        <v>0</v>
      </c>
      <c r="Q6793" s="312">
        <f>IF(OR(J6793="",G6793=""),"",G6793+ROW()/1000000)</f>
      </c>
      <c r="R6793" s="247">
        <f>IF(Q6793="","",SUMIFS(Txn[Signed Units],Txn[Key],J6793,Txn[Transaction Order],"&lt;="&amp;Q6793))</f>
      </c>
    </row>
    <row r="6794" spans="10:18" ht="15" customHeight="1" x14ac:dyDescent="0.15">
      <c r="J6794" s="246">
        <f>IF(OR(B6794="",C6794="",E6794=""),"",B6794&amp;":"&amp;C6794&amp;":"&amp;E6794)</f>
      </c>
      <c r="K6794" s="247">
        <f>IF(A6794="","",A6794*D6794)</f>
      </c>
      <c r="L6794" s="246">
        <f>IF(A6794="","",IF(OR(A6794=1,A6794=0),H6794,0))</f>
      </c>
      <c r="M6794" s="246">
        <f>IF(A6794="","",IF(A6794=-1,H6794,0))</f>
      </c>
      <c r="N6794">
        <f>IF(J6794="","",IF(E6794="SGD",1,IF(E6794="USD",Settings!$B$22,IF(E6794="HKD",Settings!$B$23,1))))</f>
      </c>
      <c r="O6794">
        <f>IF(OR(B6794="",C6794="",E6794=""),0,(IF(A6794=-1,H6794,0)-IF(OR(A6794=1,A6794=0),H6794,0)+IF(A6794=2,H6794,0))*IF(E6794="SGD",1,IF(E6794="USD",Settings!$B$22,IF(E6794="HKD",Settings!$B$23,1))))</f>
        <v>0</v>
      </c>
      <c r="P6794">
        <f>IF(OR(B6794="",C6794="",E6794=""),0,IF(A6794=2,H6794*IF(E6794="SGD",1,IF(E6794="USD",Settings!$B$22,IF(E6794="HKD",Settings!$B$23,1))),0))</f>
        <v>0</v>
      </c>
      <c r="Q6794" s="312">
        <f>IF(OR(J6794="",G6794=""),"",G6794+ROW()/1000000)</f>
      </c>
      <c r="R6794" s="247">
        <f>IF(Q6794="","",SUMIFS(Txn[Signed Units],Txn[Key],J6794,Txn[Transaction Order],"&lt;="&amp;Q6794))</f>
      </c>
    </row>
    <row r="6795" spans="10:18" ht="15" customHeight="1" x14ac:dyDescent="0.15">
      <c r="J6795" s="246">
        <f>IF(OR(B6795="",C6795="",E6795=""),"",B6795&amp;":"&amp;C6795&amp;":"&amp;E6795)</f>
      </c>
      <c r="K6795" s="247">
        <f>IF(A6795="","",A6795*D6795)</f>
      </c>
      <c r="L6795" s="246">
        <f>IF(A6795="","",IF(OR(A6795=1,A6795=0),H6795,0))</f>
      </c>
      <c r="M6795" s="246">
        <f>IF(A6795="","",IF(A6795=-1,H6795,0))</f>
      </c>
      <c r="N6795">
        <f>IF(J6795="","",IF(E6795="SGD",1,IF(E6795="USD",Settings!$B$22,IF(E6795="HKD",Settings!$B$23,1))))</f>
      </c>
      <c r="O6795">
        <f>IF(OR(B6795="",C6795="",E6795=""),0,(IF(A6795=-1,H6795,0)-IF(OR(A6795=1,A6795=0),H6795,0)+IF(A6795=2,H6795,0))*IF(E6795="SGD",1,IF(E6795="USD",Settings!$B$22,IF(E6795="HKD",Settings!$B$23,1))))</f>
        <v>0</v>
      </c>
      <c r="P6795">
        <f>IF(OR(B6795="",C6795="",E6795=""),0,IF(A6795=2,H6795*IF(E6795="SGD",1,IF(E6795="USD",Settings!$B$22,IF(E6795="HKD",Settings!$B$23,1))),0))</f>
        <v>0</v>
      </c>
      <c r="Q6795" s="312">
        <f>IF(OR(J6795="",G6795=""),"",G6795+ROW()/1000000)</f>
      </c>
      <c r="R6795" s="247">
        <f>IF(Q6795="","",SUMIFS(Txn[Signed Units],Txn[Key],J6795,Txn[Transaction Order],"&lt;="&amp;Q6795))</f>
      </c>
    </row>
    <row r="6796" spans="10:18" ht="15" customHeight="1" x14ac:dyDescent="0.15">
      <c r="J6796" s="246">
        <f>IF(OR(B6796="",C6796="",E6796=""),"",B6796&amp;":"&amp;C6796&amp;":"&amp;E6796)</f>
      </c>
      <c r="K6796" s="247">
        <f>IF(A6796="","",A6796*D6796)</f>
      </c>
      <c r="L6796" s="246">
        <f>IF(A6796="","",IF(OR(A6796=1,A6796=0),H6796,0))</f>
      </c>
      <c r="M6796" s="246">
        <f>IF(A6796="","",IF(A6796=-1,H6796,0))</f>
      </c>
      <c r="N6796">
        <f>IF(J6796="","",IF(E6796="SGD",1,IF(E6796="USD",Settings!$B$22,IF(E6796="HKD",Settings!$B$23,1))))</f>
      </c>
      <c r="O6796">
        <f>IF(OR(B6796="",C6796="",E6796=""),0,(IF(A6796=-1,H6796,0)-IF(OR(A6796=1,A6796=0),H6796,0)+IF(A6796=2,H6796,0))*IF(E6796="SGD",1,IF(E6796="USD",Settings!$B$22,IF(E6796="HKD",Settings!$B$23,1))))</f>
        <v>0</v>
      </c>
      <c r="P6796">
        <f>IF(OR(B6796="",C6796="",E6796=""),0,IF(A6796=2,H6796*IF(E6796="SGD",1,IF(E6796="USD",Settings!$B$22,IF(E6796="HKD",Settings!$B$23,1))),0))</f>
        <v>0</v>
      </c>
      <c r="Q6796" s="312">
        <f>IF(OR(J6796="",G6796=""),"",G6796+ROW()/1000000)</f>
      </c>
      <c r="R6796" s="247">
        <f>IF(Q6796="","",SUMIFS(Txn[Signed Units],Txn[Key],J6796,Txn[Transaction Order],"&lt;="&amp;Q6796))</f>
      </c>
    </row>
    <row r="6797" spans="10:18" ht="15" customHeight="1" x14ac:dyDescent="0.15">
      <c r="J6797" s="246">
        <f>IF(OR(B6797="",C6797="",E6797=""),"",B6797&amp;":"&amp;C6797&amp;":"&amp;E6797)</f>
      </c>
      <c r="K6797" s="247">
        <f>IF(A6797="","",A6797*D6797)</f>
      </c>
      <c r="L6797" s="246">
        <f>IF(A6797="","",IF(OR(A6797=1,A6797=0),H6797,0))</f>
      </c>
      <c r="M6797" s="246">
        <f>IF(A6797="","",IF(A6797=-1,H6797,0))</f>
      </c>
      <c r="N6797">
        <f>IF(J6797="","",IF(E6797="SGD",1,IF(E6797="USD",Settings!$B$22,IF(E6797="HKD",Settings!$B$23,1))))</f>
      </c>
      <c r="O6797">
        <f>IF(OR(B6797="",C6797="",E6797=""),0,(IF(A6797=-1,H6797,0)-IF(OR(A6797=1,A6797=0),H6797,0)+IF(A6797=2,H6797,0))*IF(E6797="SGD",1,IF(E6797="USD",Settings!$B$22,IF(E6797="HKD",Settings!$B$23,1))))</f>
        <v>0</v>
      </c>
      <c r="P6797">
        <f>IF(OR(B6797="",C6797="",E6797=""),0,IF(A6797=2,H6797*IF(E6797="SGD",1,IF(E6797="USD",Settings!$B$22,IF(E6797="HKD",Settings!$B$23,1))),0))</f>
        <v>0</v>
      </c>
      <c r="Q6797" s="312">
        <f>IF(OR(J6797="",G6797=""),"",G6797+ROW()/1000000)</f>
      </c>
      <c r="R6797" s="247">
        <f>IF(Q6797="","",SUMIFS(Txn[Signed Units],Txn[Key],J6797,Txn[Transaction Order],"&lt;="&amp;Q6797))</f>
      </c>
    </row>
    <row r="6798" spans="10:18" ht="15" customHeight="1" x14ac:dyDescent="0.15">
      <c r="J6798" s="246">
        <f>IF(OR(B6798="",C6798="",E6798=""),"",B6798&amp;":"&amp;C6798&amp;":"&amp;E6798)</f>
      </c>
      <c r="K6798" s="247">
        <f>IF(A6798="","",A6798*D6798)</f>
      </c>
      <c r="L6798" s="246">
        <f>IF(A6798="","",IF(OR(A6798=1,A6798=0),H6798,0))</f>
      </c>
      <c r="M6798" s="246">
        <f>IF(A6798="","",IF(A6798=-1,H6798,0))</f>
      </c>
      <c r="N6798">
        <f>IF(J6798="","",IF(E6798="SGD",1,IF(E6798="USD",Settings!$B$22,IF(E6798="HKD",Settings!$B$23,1))))</f>
      </c>
      <c r="O6798">
        <f>IF(OR(B6798="",C6798="",E6798=""),0,(IF(A6798=-1,H6798,0)-IF(OR(A6798=1,A6798=0),H6798,0)+IF(A6798=2,H6798,0))*IF(E6798="SGD",1,IF(E6798="USD",Settings!$B$22,IF(E6798="HKD",Settings!$B$23,1))))</f>
        <v>0</v>
      </c>
      <c r="P6798">
        <f>IF(OR(B6798="",C6798="",E6798=""),0,IF(A6798=2,H6798*IF(E6798="SGD",1,IF(E6798="USD",Settings!$B$22,IF(E6798="HKD",Settings!$B$23,1))),0))</f>
        <v>0</v>
      </c>
      <c r="Q6798" s="312">
        <f>IF(OR(J6798="",G6798=""),"",G6798+ROW()/1000000)</f>
      </c>
      <c r="R6798" s="247">
        <f>IF(Q6798="","",SUMIFS(Txn[Signed Units],Txn[Key],J6798,Txn[Transaction Order],"&lt;="&amp;Q6798))</f>
      </c>
    </row>
    <row r="6799" spans="10:18" ht="15" customHeight="1" x14ac:dyDescent="0.15">
      <c r="J6799" s="246">
        <f>IF(OR(B6799="",C6799="",E6799=""),"",B6799&amp;":"&amp;C6799&amp;":"&amp;E6799)</f>
      </c>
      <c r="K6799" s="247">
        <f>IF(A6799="","",A6799*D6799)</f>
      </c>
      <c r="L6799" s="246">
        <f>IF(A6799="","",IF(OR(A6799=1,A6799=0),H6799,0))</f>
      </c>
      <c r="M6799" s="246">
        <f>IF(A6799="","",IF(A6799=-1,H6799,0))</f>
      </c>
      <c r="N6799">
        <f>IF(J6799="","",IF(E6799="SGD",1,IF(E6799="USD",Settings!$B$22,IF(E6799="HKD",Settings!$B$23,1))))</f>
      </c>
      <c r="O6799">
        <f>IF(OR(B6799="",C6799="",E6799=""),0,(IF(A6799=-1,H6799,0)-IF(OR(A6799=1,A6799=0),H6799,0)+IF(A6799=2,H6799,0))*IF(E6799="SGD",1,IF(E6799="USD",Settings!$B$22,IF(E6799="HKD",Settings!$B$23,1))))</f>
        <v>0</v>
      </c>
      <c r="P6799">
        <f>IF(OR(B6799="",C6799="",E6799=""),0,IF(A6799=2,H6799*IF(E6799="SGD",1,IF(E6799="USD",Settings!$B$22,IF(E6799="HKD",Settings!$B$23,1))),0))</f>
        <v>0</v>
      </c>
      <c r="Q6799" s="312">
        <f>IF(OR(J6799="",G6799=""),"",G6799+ROW()/1000000)</f>
      </c>
      <c r="R6799" s="247">
        <f>IF(Q6799="","",SUMIFS(Txn[Signed Units],Txn[Key],J6799,Txn[Transaction Order],"&lt;="&amp;Q6799))</f>
      </c>
    </row>
    <row r="6800" spans="10:18" ht="15" customHeight="1" x14ac:dyDescent="0.15">
      <c r="J6800" s="246">
        <f>IF(OR(B6800="",C6800="",E6800=""),"",B6800&amp;":"&amp;C6800&amp;":"&amp;E6800)</f>
      </c>
      <c r="K6800" s="247">
        <f>IF(A6800="","",A6800*D6800)</f>
      </c>
      <c r="L6800" s="246">
        <f>IF(A6800="","",IF(OR(A6800=1,A6800=0),H6800,0))</f>
      </c>
      <c r="M6800" s="246">
        <f>IF(A6800="","",IF(A6800=-1,H6800,0))</f>
      </c>
      <c r="N6800">
        <f>IF(J6800="","",IF(E6800="SGD",1,IF(E6800="USD",Settings!$B$22,IF(E6800="HKD",Settings!$B$23,1))))</f>
      </c>
      <c r="O6800">
        <f>IF(OR(B6800="",C6800="",E6800=""),0,(IF(A6800=-1,H6800,0)-IF(OR(A6800=1,A6800=0),H6800,0)+IF(A6800=2,H6800,0))*IF(E6800="SGD",1,IF(E6800="USD",Settings!$B$22,IF(E6800="HKD",Settings!$B$23,1))))</f>
        <v>0</v>
      </c>
      <c r="P6800">
        <f>IF(OR(B6800="",C6800="",E6800=""),0,IF(A6800=2,H6800*IF(E6800="SGD",1,IF(E6800="USD",Settings!$B$22,IF(E6800="HKD",Settings!$B$23,1))),0))</f>
        <v>0</v>
      </c>
      <c r="Q6800" s="312">
        <f>IF(OR(J6800="",G6800=""),"",G6800+ROW()/1000000)</f>
      </c>
      <c r="R6800" s="247">
        <f>IF(Q6800="","",SUMIFS(Txn[Signed Units],Txn[Key],J6800,Txn[Transaction Order],"&lt;="&amp;Q6800))</f>
      </c>
    </row>
    <row r="6801" spans="10:18" ht="15" customHeight="1" x14ac:dyDescent="0.15">
      <c r="J6801" s="246">
        <f>IF(OR(B6801="",C6801="",E6801=""),"",B6801&amp;":"&amp;C6801&amp;":"&amp;E6801)</f>
      </c>
      <c r="K6801" s="247">
        <f>IF(A6801="","",A6801*D6801)</f>
      </c>
      <c r="L6801" s="246">
        <f>IF(A6801="","",IF(OR(A6801=1,A6801=0),H6801,0))</f>
      </c>
      <c r="M6801" s="246">
        <f>IF(A6801="","",IF(A6801=-1,H6801,0))</f>
      </c>
      <c r="N6801">
        <f>IF(J6801="","",IF(E6801="SGD",1,IF(E6801="USD",Settings!$B$22,IF(E6801="HKD",Settings!$B$23,1))))</f>
      </c>
      <c r="O6801">
        <f>IF(OR(B6801="",C6801="",E6801=""),0,(IF(A6801=-1,H6801,0)-IF(OR(A6801=1,A6801=0),H6801,0)+IF(A6801=2,H6801,0))*IF(E6801="SGD",1,IF(E6801="USD",Settings!$B$22,IF(E6801="HKD",Settings!$B$23,1))))</f>
        <v>0</v>
      </c>
      <c r="P6801">
        <f>IF(OR(B6801="",C6801="",E6801=""),0,IF(A6801=2,H6801*IF(E6801="SGD",1,IF(E6801="USD",Settings!$B$22,IF(E6801="HKD",Settings!$B$23,1))),0))</f>
        <v>0</v>
      </c>
      <c r="Q6801" s="312">
        <f>IF(OR(J6801="",G6801=""),"",G6801+ROW()/1000000)</f>
      </c>
      <c r="R6801" s="247">
        <f>IF(Q6801="","",SUMIFS(Txn[Signed Units],Txn[Key],J6801,Txn[Transaction Order],"&lt;="&amp;Q6801))</f>
      </c>
    </row>
    <row r="6802" spans="10:18" ht="15" customHeight="1" x14ac:dyDescent="0.15">
      <c r="J6802" s="246">
        <f>IF(OR(B6802="",C6802="",E6802=""),"",B6802&amp;":"&amp;C6802&amp;":"&amp;E6802)</f>
      </c>
      <c r="K6802" s="247">
        <f>IF(A6802="","",A6802*D6802)</f>
      </c>
      <c r="L6802" s="246">
        <f>IF(A6802="","",IF(OR(A6802=1,A6802=0),H6802,0))</f>
      </c>
      <c r="M6802" s="246">
        <f>IF(A6802="","",IF(A6802=-1,H6802,0))</f>
      </c>
      <c r="N6802">
        <f>IF(J6802="","",IF(E6802="SGD",1,IF(E6802="USD",Settings!$B$22,IF(E6802="HKD",Settings!$B$23,1))))</f>
      </c>
      <c r="O6802">
        <f>IF(OR(B6802="",C6802="",E6802=""),0,(IF(A6802=-1,H6802,0)-IF(OR(A6802=1,A6802=0),H6802,0)+IF(A6802=2,H6802,0))*IF(E6802="SGD",1,IF(E6802="USD",Settings!$B$22,IF(E6802="HKD",Settings!$B$23,1))))</f>
        <v>0</v>
      </c>
      <c r="P6802">
        <f>IF(OR(B6802="",C6802="",E6802=""),0,IF(A6802=2,H6802*IF(E6802="SGD",1,IF(E6802="USD",Settings!$B$22,IF(E6802="HKD",Settings!$B$23,1))),0))</f>
        <v>0</v>
      </c>
      <c r="Q6802" s="312">
        <f>IF(OR(J6802="",G6802=""),"",G6802+ROW()/1000000)</f>
      </c>
      <c r="R6802" s="247">
        <f>IF(Q6802="","",SUMIFS(Txn[Signed Units],Txn[Key],J6802,Txn[Transaction Order],"&lt;="&amp;Q6802))</f>
      </c>
    </row>
    <row r="6803" spans="10:18" ht="15" customHeight="1" x14ac:dyDescent="0.15">
      <c r="J6803" s="246">
        <f>IF(OR(B6803="",C6803="",E6803=""),"",B6803&amp;":"&amp;C6803&amp;":"&amp;E6803)</f>
      </c>
      <c r="K6803" s="247">
        <f>IF(A6803="","",A6803*D6803)</f>
      </c>
      <c r="L6803" s="246">
        <f>IF(A6803="","",IF(OR(A6803=1,A6803=0),H6803,0))</f>
      </c>
      <c r="M6803" s="246">
        <f>IF(A6803="","",IF(A6803=-1,H6803,0))</f>
      </c>
      <c r="N6803">
        <f>IF(J6803="","",IF(E6803="SGD",1,IF(E6803="USD",Settings!$B$22,IF(E6803="HKD",Settings!$B$23,1))))</f>
      </c>
      <c r="O6803">
        <f>IF(OR(B6803="",C6803="",E6803=""),0,(IF(A6803=-1,H6803,0)-IF(OR(A6803=1,A6803=0),H6803,0)+IF(A6803=2,H6803,0))*IF(E6803="SGD",1,IF(E6803="USD",Settings!$B$22,IF(E6803="HKD",Settings!$B$23,1))))</f>
        <v>0</v>
      </c>
      <c r="P6803">
        <f>IF(OR(B6803="",C6803="",E6803=""),0,IF(A6803=2,H6803*IF(E6803="SGD",1,IF(E6803="USD",Settings!$B$22,IF(E6803="HKD",Settings!$B$23,1))),0))</f>
        <v>0</v>
      </c>
      <c r="Q6803" s="312">
        <f>IF(OR(J6803="",G6803=""),"",G6803+ROW()/1000000)</f>
      </c>
      <c r="R6803" s="247">
        <f>IF(Q6803="","",SUMIFS(Txn[Signed Units],Txn[Key],J6803,Txn[Transaction Order],"&lt;="&amp;Q6803))</f>
      </c>
    </row>
    <row r="6804" spans="10:18" ht="15" customHeight="1" x14ac:dyDescent="0.15">
      <c r="J6804" s="246">
        <f>IF(OR(B6804="",C6804="",E6804=""),"",B6804&amp;":"&amp;C6804&amp;":"&amp;E6804)</f>
      </c>
      <c r="K6804" s="247">
        <f>IF(A6804="","",A6804*D6804)</f>
      </c>
      <c r="L6804" s="246">
        <f>IF(A6804="","",IF(OR(A6804=1,A6804=0),H6804,0))</f>
      </c>
      <c r="M6804" s="246">
        <f>IF(A6804="","",IF(A6804=-1,H6804,0))</f>
      </c>
      <c r="N6804">
        <f>IF(J6804="","",IF(E6804="SGD",1,IF(E6804="USD",Settings!$B$22,IF(E6804="HKD",Settings!$B$23,1))))</f>
      </c>
      <c r="O6804">
        <f>IF(OR(B6804="",C6804="",E6804=""),0,(IF(A6804=-1,H6804,0)-IF(OR(A6804=1,A6804=0),H6804,0)+IF(A6804=2,H6804,0))*IF(E6804="SGD",1,IF(E6804="USD",Settings!$B$22,IF(E6804="HKD",Settings!$B$23,1))))</f>
        <v>0</v>
      </c>
      <c r="P6804">
        <f>IF(OR(B6804="",C6804="",E6804=""),0,IF(A6804=2,H6804*IF(E6804="SGD",1,IF(E6804="USD",Settings!$B$22,IF(E6804="HKD",Settings!$B$23,1))),0))</f>
        <v>0</v>
      </c>
      <c r="Q6804" s="312">
        <f>IF(OR(J6804="",G6804=""),"",G6804+ROW()/1000000)</f>
      </c>
      <c r="R6804" s="247">
        <f>IF(Q6804="","",SUMIFS(Txn[Signed Units],Txn[Key],J6804,Txn[Transaction Order],"&lt;="&amp;Q6804))</f>
      </c>
    </row>
    <row r="6805" spans="10:18" ht="15" customHeight="1" x14ac:dyDescent="0.15">
      <c r="J6805" s="246">
        <f>IF(OR(B6805="",C6805="",E6805=""),"",B6805&amp;":"&amp;C6805&amp;":"&amp;E6805)</f>
      </c>
      <c r="K6805" s="247">
        <f>IF(A6805="","",A6805*D6805)</f>
      </c>
      <c r="L6805" s="246">
        <f>IF(A6805="","",IF(OR(A6805=1,A6805=0),H6805,0))</f>
      </c>
      <c r="M6805" s="246">
        <f>IF(A6805="","",IF(A6805=-1,H6805,0))</f>
      </c>
      <c r="N6805">
        <f>IF(J6805="","",IF(E6805="SGD",1,IF(E6805="USD",Settings!$B$22,IF(E6805="HKD",Settings!$B$23,1))))</f>
      </c>
      <c r="O6805">
        <f>IF(OR(B6805="",C6805="",E6805=""),0,(IF(A6805=-1,H6805,0)-IF(OR(A6805=1,A6805=0),H6805,0)+IF(A6805=2,H6805,0))*IF(E6805="SGD",1,IF(E6805="USD",Settings!$B$22,IF(E6805="HKD",Settings!$B$23,1))))</f>
        <v>0</v>
      </c>
      <c r="P6805">
        <f>IF(OR(B6805="",C6805="",E6805=""),0,IF(A6805=2,H6805*IF(E6805="SGD",1,IF(E6805="USD",Settings!$B$22,IF(E6805="HKD",Settings!$B$23,1))),0))</f>
        <v>0</v>
      </c>
      <c r="Q6805" s="312">
        <f>IF(OR(J6805="",G6805=""),"",G6805+ROW()/1000000)</f>
      </c>
      <c r="R6805" s="247">
        <f>IF(Q6805="","",SUMIFS(Txn[Signed Units],Txn[Key],J6805,Txn[Transaction Order],"&lt;="&amp;Q6805))</f>
      </c>
    </row>
    <row r="6806" spans="10:18" ht="15" customHeight="1" x14ac:dyDescent="0.15">
      <c r="J6806" s="246">
        <f>IF(OR(B6806="",C6806="",E6806=""),"",B6806&amp;":"&amp;C6806&amp;":"&amp;E6806)</f>
      </c>
      <c r="K6806" s="247">
        <f>IF(A6806="","",A6806*D6806)</f>
      </c>
      <c r="L6806" s="246">
        <f>IF(A6806="","",IF(OR(A6806=1,A6806=0),H6806,0))</f>
      </c>
      <c r="M6806" s="246">
        <f>IF(A6806="","",IF(A6806=-1,H6806,0))</f>
      </c>
      <c r="N6806">
        <f>IF(J6806="","",IF(E6806="SGD",1,IF(E6806="USD",Settings!$B$22,IF(E6806="HKD",Settings!$B$23,1))))</f>
      </c>
      <c r="O6806">
        <f>IF(OR(B6806="",C6806="",E6806=""),0,(IF(A6806=-1,H6806,0)-IF(OR(A6806=1,A6806=0),H6806,0)+IF(A6806=2,H6806,0))*IF(E6806="SGD",1,IF(E6806="USD",Settings!$B$22,IF(E6806="HKD",Settings!$B$23,1))))</f>
        <v>0</v>
      </c>
      <c r="P6806">
        <f>IF(OR(B6806="",C6806="",E6806=""),0,IF(A6806=2,H6806*IF(E6806="SGD",1,IF(E6806="USD",Settings!$B$22,IF(E6806="HKD",Settings!$B$23,1))),0))</f>
        <v>0</v>
      </c>
      <c r="Q6806" s="312">
        <f>IF(OR(J6806="",G6806=""),"",G6806+ROW()/1000000)</f>
      </c>
      <c r="R6806" s="247">
        <f>IF(Q6806="","",SUMIFS(Txn[Signed Units],Txn[Key],J6806,Txn[Transaction Order],"&lt;="&amp;Q6806))</f>
      </c>
    </row>
    <row r="6807" spans="10:18" ht="15" customHeight="1" x14ac:dyDescent="0.15">
      <c r="J6807" s="246">
        <f>IF(OR(B6807="",C6807="",E6807=""),"",B6807&amp;":"&amp;C6807&amp;":"&amp;E6807)</f>
      </c>
      <c r="K6807" s="247">
        <f>IF(A6807="","",A6807*D6807)</f>
      </c>
      <c r="L6807" s="246">
        <f>IF(A6807="","",IF(OR(A6807=1,A6807=0),H6807,0))</f>
      </c>
      <c r="M6807" s="246">
        <f>IF(A6807="","",IF(A6807=-1,H6807,0))</f>
      </c>
      <c r="N6807">
        <f>IF(J6807="","",IF(E6807="SGD",1,IF(E6807="USD",Settings!$B$22,IF(E6807="HKD",Settings!$B$23,1))))</f>
      </c>
      <c r="O6807">
        <f>IF(OR(B6807="",C6807="",E6807=""),0,(IF(A6807=-1,H6807,0)-IF(OR(A6807=1,A6807=0),H6807,0)+IF(A6807=2,H6807,0))*IF(E6807="SGD",1,IF(E6807="USD",Settings!$B$22,IF(E6807="HKD",Settings!$B$23,1))))</f>
        <v>0</v>
      </c>
      <c r="P6807">
        <f>IF(OR(B6807="",C6807="",E6807=""),0,IF(A6807=2,H6807*IF(E6807="SGD",1,IF(E6807="USD",Settings!$B$22,IF(E6807="HKD",Settings!$B$23,1))),0))</f>
        <v>0</v>
      </c>
      <c r="Q6807" s="312">
        <f>IF(OR(J6807="",G6807=""),"",G6807+ROW()/1000000)</f>
      </c>
      <c r="R6807" s="247">
        <f>IF(Q6807="","",SUMIFS(Txn[Signed Units],Txn[Key],J6807,Txn[Transaction Order],"&lt;="&amp;Q6807))</f>
      </c>
    </row>
    <row r="6808" spans="10:18" ht="15" customHeight="1" x14ac:dyDescent="0.15">
      <c r="J6808" s="246">
        <f>IF(OR(B6808="",C6808="",E6808=""),"",B6808&amp;":"&amp;C6808&amp;":"&amp;E6808)</f>
      </c>
      <c r="K6808" s="247">
        <f>IF(A6808="","",A6808*D6808)</f>
      </c>
      <c r="L6808" s="246">
        <f>IF(A6808="","",IF(OR(A6808=1,A6808=0),H6808,0))</f>
      </c>
      <c r="M6808" s="246">
        <f>IF(A6808="","",IF(A6808=-1,H6808,0))</f>
      </c>
      <c r="N6808">
        <f>IF(J6808="","",IF(E6808="SGD",1,IF(E6808="USD",Settings!$B$22,IF(E6808="HKD",Settings!$B$23,1))))</f>
      </c>
      <c r="O6808">
        <f>IF(OR(B6808="",C6808="",E6808=""),0,(IF(A6808=-1,H6808,0)-IF(OR(A6808=1,A6808=0),H6808,0)+IF(A6808=2,H6808,0))*IF(E6808="SGD",1,IF(E6808="USD",Settings!$B$22,IF(E6808="HKD",Settings!$B$23,1))))</f>
        <v>0</v>
      </c>
      <c r="P6808">
        <f>IF(OR(B6808="",C6808="",E6808=""),0,IF(A6808=2,H6808*IF(E6808="SGD",1,IF(E6808="USD",Settings!$B$22,IF(E6808="HKD",Settings!$B$23,1))),0))</f>
        <v>0</v>
      </c>
      <c r="Q6808" s="312">
        <f>IF(OR(J6808="",G6808=""),"",G6808+ROW()/1000000)</f>
      </c>
      <c r="R6808" s="247">
        <f>IF(Q6808="","",SUMIFS(Txn[Signed Units],Txn[Key],J6808,Txn[Transaction Order],"&lt;="&amp;Q6808))</f>
      </c>
    </row>
    <row r="6809" spans="10:18" ht="15" customHeight="1" x14ac:dyDescent="0.15">
      <c r="J6809" s="246">
        <f>IF(OR(B6809="",C6809="",E6809=""),"",B6809&amp;":"&amp;C6809&amp;":"&amp;E6809)</f>
      </c>
      <c r="K6809" s="247">
        <f>IF(A6809="","",A6809*D6809)</f>
      </c>
      <c r="L6809" s="246">
        <f>IF(A6809="","",IF(OR(A6809=1,A6809=0),H6809,0))</f>
      </c>
      <c r="M6809" s="246">
        <f>IF(A6809="","",IF(A6809=-1,H6809,0))</f>
      </c>
      <c r="N6809">
        <f>IF(J6809="","",IF(E6809="SGD",1,IF(E6809="USD",Settings!$B$22,IF(E6809="HKD",Settings!$B$23,1))))</f>
      </c>
      <c r="O6809">
        <f>IF(OR(B6809="",C6809="",E6809=""),0,(IF(A6809=-1,H6809,0)-IF(OR(A6809=1,A6809=0),H6809,0)+IF(A6809=2,H6809,0))*IF(E6809="SGD",1,IF(E6809="USD",Settings!$B$22,IF(E6809="HKD",Settings!$B$23,1))))</f>
        <v>0</v>
      </c>
      <c r="P6809">
        <f>IF(OR(B6809="",C6809="",E6809=""),0,IF(A6809=2,H6809*IF(E6809="SGD",1,IF(E6809="USD",Settings!$B$22,IF(E6809="HKD",Settings!$B$23,1))),0))</f>
        <v>0</v>
      </c>
      <c r="Q6809" s="312">
        <f>IF(OR(J6809="",G6809=""),"",G6809+ROW()/1000000)</f>
      </c>
      <c r="R6809" s="247">
        <f>IF(Q6809="","",SUMIFS(Txn[Signed Units],Txn[Key],J6809,Txn[Transaction Order],"&lt;="&amp;Q6809))</f>
      </c>
    </row>
    <row r="6810" spans="10:18" ht="15" customHeight="1" x14ac:dyDescent="0.15">
      <c r="J6810" s="246">
        <f>IF(OR(B6810="",C6810="",E6810=""),"",B6810&amp;":"&amp;C6810&amp;":"&amp;E6810)</f>
      </c>
      <c r="K6810" s="247">
        <f>IF(A6810="","",A6810*D6810)</f>
      </c>
      <c r="L6810" s="246">
        <f>IF(A6810="","",IF(OR(A6810=1,A6810=0),H6810,0))</f>
      </c>
      <c r="M6810" s="246">
        <f>IF(A6810="","",IF(A6810=-1,H6810,0))</f>
      </c>
      <c r="N6810">
        <f>IF(J6810="","",IF(E6810="SGD",1,IF(E6810="USD",Settings!$B$22,IF(E6810="HKD",Settings!$B$23,1))))</f>
      </c>
      <c r="O6810">
        <f>IF(OR(B6810="",C6810="",E6810=""),0,(IF(A6810=-1,H6810,0)-IF(OR(A6810=1,A6810=0),H6810,0)+IF(A6810=2,H6810,0))*IF(E6810="SGD",1,IF(E6810="USD",Settings!$B$22,IF(E6810="HKD",Settings!$B$23,1))))</f>
        <v>0</v>
      </c>
      <c r="P6810">
        <f>IF(OR(B6810="",C6810="",E6810=""),0,IF(A6810=2,H6810*IF(E6810="SGD",1,IF(E6810="USD",Settings!$B$22,IF(E6810="HKD",Settings!$B$23,1))),0))</f>
        <v>0</v>
      </c>
      <c r="Q6810" s="312">
        <f>IF(OR(J6810="",G6810=""),"",G6810+ROW()/1000000)</f>
      </c>
      <c r="R6810" s="247">
        <f>IF(Q6810="","",SUMIFS(Txn[Signed Units],Txn[Key],J6810,Txn[Transaction Order],"&lt;="&amp;Q6810))</f>
      </c>
    </row>
    <row r="6811" spans="10:18" ht="15" customHeight="1" x14ac:dyDescent="0.15">
      <c r="J6811" s="246">
        <f>IF(OR(B6811="",C6811="",E6811=""),"",B6811&amp;":"&amp;C6811&amp;":"&amp;E6811)</f>
      </c>
      <c r="K6811" s="247">
        <f>IF(A6811="","",A6811*D6811)</f>
      </c>
      <c r="L6811" s="246">
        <f>IF(A6811="","",IF(OR(A6811=1,A6811=0),H6811,0))</f>
      </c>
      <c r="M6811" s="246">
        <f>IF(A6811="","",IF(A6811=-1,H6811,0))</f>
      </c>
      <c r="N6811">
        <f>IF(J6811="","",IF(E6811="SGD",1,IF(E6811="USD",Settings!$B$22,IF(E6811="HKD",Settings!$B$23,1))))</f>
      </c>
      <c r="O6811">
        <f>IF(OR(B6811="",C6811="",E6811=""),0,(IF(A6811=-1,H6811,0)-IF(OR(A6811=1,A6811=0),H6811,0)+IF(A6811=2,H6811,0))*IF(E6811="SGD",1,IF(E6811="USD",Settings!$B$22,IF(E6811="HKD",Settings!$B$23,1))))</f>
        <v>0</v>
      </c>
      <c r="P6811">
        <f>IF(OR(B6811="",C6811="",E6811=""),0,IF(A6811=2,H6811*IF(E6811="SGD",1,IF(E6811="USD",Settings!$B$22,IF(E6811="HKD",Settings!$B$23,1))),0))</f>
        <v>0</v>
      </c>
      <c r="Q6811" s="312">
        <f>IF(OR(J6811="",G6811=""),"",G6811+ROW()/1000000)</f>
      </c>
      <c r="R6811" s="247">
        <f>IF(Q6811="","",SUMIFS(Txn[Signed Units],Txn[Key],J6811,Txn[Transaction Order],"&lt;="&amp;Q6811))</f>
      </c>
    </row>
    <row r="6812" spans="10:18" ht="15" customHeight="1" x14ac:dyDescent="0.15">
      <c r="J6812" s="246">
        <f>IF(OR(B6812="",C6812="",E6812=""),"",B6812&amp;":"&amp;C6812&amp;":"&amp;E6812)</f>
      </c>
      <c r="K6812" s="247">
        <f>IF(A6812="","",A6812*D6812)</f>
      </c>
      <c r="L6812" s="246">
        <f>IF(A6812="","",IF(OR(A6812=1,A6812=0),H6812,0))</f>
      </c>
      <c r="M6812" s="246">
        <f>IF(A6812="","",IF(A6812=-1,H6812,0))</f>
      </c>
      <c r="N6812">
        <f>IF(J6812="","",IF(E6812="SGD",1,IF(E6812="USD",Settings!$B$22,IF(E6812="HKD",Settings!$B$23,1))))</f>
      </c>
      <c r="O6812">
        <f>IF(OR(B6812="",C6812="",E6812=""),0,(IF(A6812=-1,H6812,0)-IF(OR(A6812=1,A6812=0),H6812,0)+IF(A6812=2,H6812,0))*IF(E6812="SGD",1,IF(E6812="USD",Settings!$B$22,IF(E6812="HKD",Settings!$B$23,1))))</f>
        <v>0</v>
      </c>
      <c r="P6812">
        <f>IF(OR(B6812="",C6812="",E6812=""),0,IF(A6812=2,H6812*IF(E6812="SGD",1,IF(E6812="USD",Settings!$B$22,IF(E6812="HKD",Settings!$B$23,1))),0))</f>
        <v>0</v>
      </c>
      <c r="Q6812" s="312">
        <f>IF(OR(J6812="",G6812=""),"",G6812+ROW()/1000000)</f>
      </c>
      <c r="R6812" s="247">
        <f>IF(Q6812="","",SUMIFS(Txn[Signed Units],Txn[Key],J6812,Txn[Transaction Order],"&lt;="&amp;Q6812))</f>
      </c>
    </row>
    <row r="6813" spans="10:18" ht="15" customHeight="1" x14ac:dyDescent="0.15">
      <c r="J6813" s="246">
        <f>IF(OR(B6813="",C6813="",E6813=""),"",B6813&amp;":"&amp;C6813&amp;":"&amp;E6813)</f>
      </c>
      <c r="K6813" s="247">
        <f>IF(A6813="","",A6813*D6813)</f>
      </c>
      <c r="L6813" s="246">
        <f>IF(A6813="","",IF(OR(A6813=1,A6813=0),H6813,0))</f>
      </c>
      <c r="M6813" s="246">
        <f>IF(A6813="","",IF(A6813=-1,H6813,0))</f>
      </c>
      <c r="N6813">
        <f>IF(J6813="","",IF(E6813="SGD",1,IF(E6813="USD",Settings!$B$22,IF(E6813="HKD",Settings!$B$23,1))))</f>
      </c>
      <c r="O6813">
        <f>IF(OR(B6813="",C6813="",E6813=""),0,(IF(A6813=-1,H6813,0)-IF(OR(A6813=1,A6813=0),H6813,0)+IF(A6813=2,H6813,0))*IF(E6813="SGD",1,IF(E6813="USD",Settings!$B$22,IF(E6813="HKD",Settings!$B$23,1))))</f>
        <v>0</v>
      </c>
      <c r="P6813">
        <f>IF(OR(B6813="",C6813="",E6813=""),0,IF(A6813=2,H6813*IF(E6813="SGD",1,IF(E6813="USD",Settings!$B$22,IF(E6813="HKD",Settings!$B$23,1))),0))</f>
        <v>0</v>
      </c>
      <c r="Q6813" s="312">
        <f>IF(OR(J6813="",G6813=""),"",G6813+ROW()/1000000)</f>
      </c>
      <c r="R6813" s="247">
        <f>IF(Q6813="","",SUMIFS(Txn[Signed Units],Txn[Key],J6813,Txn[Transaction Order],"&lt;="&amp;Q6813))</f>
      </c>
    </row>
    <row r="6814" spans="10:18" ht="15" customHeight="1" x14ac:dyDescent="0.15">
      <c r="J6814" s="246">
        <f>IF(OR(B6814="",C6814="",E6814=""),"",B6814&amp;":"&amp;C6814&amp;":"&amp;E6814)</f>
      </c>
      <c r="K6814" s="247">
        <f>IF(A6814="","",A6814*D6814)</f>
      </c>
      <c r="L6814" s="246">
        <f>IF(A6814="","",IF(OR(A6814=1,A6814=0),H6814,0))</f>
      </c>
      <c r="M6814" s="246">
        <f>IF(A6814="","",IF(A6814=-1,H6814,0))</f>
      </c>
      <c r="N6814">
        <f>IF(J6814="","",IF(E6814="SGD",1,IF(E6814="USD",Settings!$B$22,IF(E6814="HKD",Settings!$B$23,1))))</f>
      </c>
      <c r="O6814">
        <f>IF(OR(B6814="",C6814="",E6814=""),0,(IF(A6814=-1,H6814,0)-IF(OR(A6814=1,A6814=0),H6814,0)+IF(A6814=2,H6814,0))*IF(E6814="SGD",1,IF(E6814="USD",Settings!$B$22,IF(E6814="HKD",Settings!$B$23,1))))</f>
        <v>0</v>
      </c>
      <c r="P6814">
        <f>IF(OR(B6814="",C6814="",E6814=""),0,IF(A6814=2,H6814*IF(E6814="SGD",1,IF(E6814="USD",Settings!$B$22,IF(E6814="HKD",Settings!$B$23,1))),0))</f>
        <v>0</v>
      </c>
      <c r="Q6814" s="312">
        <f>IF(OR(J6814="",G6814=""),"",G6814+ROW()/1000000)</f>
      </c>
      <c r="R6814" s="247">
        <f>IF(Q6814="","",SUMIFS(Txn[Signed Units],Txn[Key],J6814,Txn[Transaction Order],"&lt;="&amp;Q6814))</f>
      </c>
    </row>
    <row r="6815" spans="10:18" ht="15" customHeight="1" x14ac:dyDescent="0.15">
      <c r="J6815" s="246">
        <f>IF(OR(B6815="",C6815="",E6815=""),"",B6815&amp;":"&amp;C6815&amp;":"&amp;E6815)</f>
      </c>
      <c r="K6815" s="247">
        <f>IF(A6815="","",A6815*D6815)</f>
      </c>
      <c r="L6815" s="246">
        <f>IF(A6815="","",IF(OR(A6815=1,A6815=0),H6815,0))</f>
      </c>
      <c r="M6815" s="246">
        <f>IF(A6815="","",IF(A6815=-1,H6815,0))</f>
      </c>
      <c r="N6815">
        <f>IF(J6815="","",IF(E6815="SGD",1,IF(E6815="USD",Settings!$B$22,IF(E6815="HKD",Settings!$B$23,1))))</f>
      </c>
      <c r="O6815">
        <f>IF(OR(B6815="",C6815="",E6815=""),0,(IF(A6815=-1,H6815,0)-IF(OR(A6815=1,A6815=0),H6815,0)+IF(A6815=2,H6815,0))*IF(E6815="SGD",1,IF(E6815="USD",Settings!$B$22,IF(E6815="HKD",Settings!$B$23,1))))</f>
        <v>0</v>
      </c>
      <c r="P6815">
        <f>IF(OR(B6815="",C6815="",E6815=""),0,IF(A6815=2,H6815*IF(E6815="SGD",1,IF(E6815="USD",Settings!$B$22,IF(E6815="HKD",Settings!$B$23,1))),0))</f>
        <v>0</v>
      </c>
      <c r="Q6815" s="312">
        <f>IF(OR(J6815="",G6815=""),"",G6815+ROW()/1000000)</f>
      </c>
      <c r="R6815" s="247">
        <f>IF(Q6815="","",SUMIFS(Txn[Signed Units],Txn[Key],J6815,Txn[Transaction Order],"&lt;="&amp;Q6815))</f>
      </c>
    </row>
    <row r="6816" spans="10:18" ht="15" customHeight="1" x14ac:dyDescent="0.15">
      <c r="J6816" s="246">
        <f>IF(OR(B6816="",C6816="",E6816=""),"",B6816&amp;":"&amp;C6816&amp;":"&amp;E6816)</f>
      </c>
      <c r="K6816" s="247">
        <f>IF(A6816="","",A6816*D6816)</f>
      </c>
      <c r="L6816" s="246">
        <f>IF(A6816="","",IF(OR(A6816=1,A6816=0),H6816,0))</f>
      </c>
      <c r="M6816" s="246">
        <f>IF(A6816="","",IF(A6816=-1,H6816,0))</f>
      </c>
      <c r="N6816">
        <f>IF(J6816="","",IF(E6816="SGD",1,IF(E6816="USD",Settings!$B$22,IF(E6816="HKD",Settings!$B$23,1))))</f>
      </c>
      <c r="O6816">
        <f>IF(OR(B6816="",C6816="",E6816=""),0,(IF(A6816=-1,H6816,0)-IF(OR(A6816=1,A6816=0),H6816,0)+IF(A6816=2,H6816,0))*IF(E6816="SGD",1,IF(E6816="USD",Settings!$B$22,IF(E6816="HKD",Settings!$B$23,1))))</f>
        <v>0</v>
      </c>
      <c r="P6816">
        <f>IF(OR(B6816="",C6816="",E6816=""),0,IF(A6816=2,H6816*IF(E6816="SGD",1,IF(E6816="USD",Settings!$B$22,IF(E6816="HKD",Settings!$B$23,1))),0))</f>
        <v>0</v>
      </c>
      <c r="Q6816" s="312">
        <f>IF(OR(J6816="",G6816=""),"",G6816+ROW()/1000000)</f>
      </c>
      <c r="R6816" s="247">
        <f>IF(Q6816="","",SUMIFS(Txn[Signed Units],Txn[Key],J6816,Txn[Transaction Order],"&lt;="&amp;Q6816))</f>
      </c>
    </row>
    <row r="6817" spans="10:18" ht="15" customHeight="1" x14ac:dyDescent="0.15">
      <c r="J6817" s="246">
        <f>IF(OR(B6817="",C6817="",E6817=""),"",B6817&amp;":"&amp;C6817&amp;":"&amp;E6817)</f>
      </c>
      <c r="K6817" s="247">
        <f>IF(A6817="","",A6817*D6817)</f>
      </c>
      <c r="L6817" s="246">
        <f>IF(A6817="","",IF(OR(A6817=1,A6817=0),H6817,0))</f>
      </c>
      <c r="M6817" s="246">
        <f>IF(A6817="","",IF(A6817=-1,H6817,0))</f>
      </c>
      <c r="N6817">
        <f>IF(J6817="","",IF(E6817="SGD",1,IF(E6817="USD",Settings!$B$22,IF(E6817="HKD",Settings!$B$23,1))))</f>
      </c>
      <c r="O6817">
        <f>IF(OR(B6817="",C6817="",E6817=""),0,(IF(A6817=-1,H6817,0)-IF(OR(A6817=1,A6817=0),H6817,0)+IF(A6817=2,H6817,0))*IF(E6817="SGD",1,IF(E6817="USD",Settings!$B$22,IF(E6817="HKD",Settings!$B$23,1))))</f>
        <v>0</v>
      </c>
      <c r="P6817">
        <f>IF(OR(B6817="",C6817="",E6817=""),0,IF(A6817=2,H6817*IF(E6817="SGD",1,IF(E6817="USD",Settings!$B$22,IF(E6817="HKD",Settings!$B$23,1))),0))</f>
        <v>0</v>
      </c>
      <c r="Q6817" s="312">
        <f>IF(OR(J6817="",G6817=""),"",G6817+ROW()/1000000)</f>
      </c>
      <c r="R6817" s="247">
        <f>IF(Q6817="","",SUMIFS(Txn[Signed Units],Txn[Key],J6817,Txn[Transaction Order],"&lt;="&amp;Q6817))</f>
      </c>
    </row>
    <row r="6818" spans="10:18" ht="15" customHeight="1" x14ac:dyDescent="0.15">
      <c r="J6818" s="246">
        <f>IF(OR(B6818="",C6818="",E6818=""),"",B6818&amp;":"&amp;C6818&amp;":"&amp;E6818)</f>
      </c>
      <c r="K6818" s="247">
        <f>IF(A6818="","",A6818*D6818)</f>
      </c>
      <c r="L6818" s="246">
        <f>IF(A6818="","",IF(OR(A6818=1,A6818=0),H6818,0))</f>
      </c>
      <c r="M6818" s="246">
        <f>IF(A6818="","",IF(A6818=-1,H6818,0))</f>
      </c>
      <c r="N6818">
        <f>IF(J6818="","",IF(E6818="SGD",1,IF(E6818="USD",Settings!$B$22,IF(E6818="HKD",Settings!$B$23,1))))</f>
      </c>
      <c r="O6818">
        <f>IF(OR(B6818="",C6818="",E6818=""),0,(IF(A6818=-1,H6818,0)-IF(OR(A6818=1,A6818=0),H6818,0)+IF(A6818=2,H6818,0))*IF(E6818="SGD",1,IF(E6818="USD",Settings!$B$22,IF(E6818="HKD",Settings!$B$23,1))))</f>
        <v>0</v>
      </c>
      <c r="P6818">
        <f>IF(OR(B6818="",C6818="",E6818=""),0,IF(A6818=2,H6818*IF(E6818="SGD",1,IF(E6818="USD",Settings!$B$22,IF(E6818="HKD",Settings!$B$23,1))),0))</f>
        <v>0</v>
      </c>
      <c r="Q6818" s="312">
        <f>IF(OR(J6818="",G6818=""),"",G6818+ROW()/1000000)</f>
      </c>
      <c r="R6818" s="247">
        <f>IF(Q6818="","",SUMIFS(Txn[Signed Units],Txn[Key],J6818,Txn[Transaction Order],"&lt;="&amp;Q6818))</f>
      </c>
    </row>
    <row r="6819" spans="10:18" ht="15" customHeight="1" x14ac:dyDescent="0.15">
      <c r="J6819" s="246">
        <f>IF(OR(B6819="",C6819="",E6819=""),"",B6819&amp;":"&amp;C6819&amp;":"&amp;E6819)</f>
      </c>
      <c r="K6819" s="247">
        <f>IF(A6819="","",A6819*D6819)</f>
      </c>
      <c r="L6819" s="246">
        <f>IF(A6819="","",IF(OR(A6819=1,A6819=0),H6819,0))</f>
      </c>
      <c r="M6819" s="246">
        <f>IF(A6819="","",IF(A6819=-1,H6819,0))</f>
      </c>
      <c r="N6819">
        <f>IF(J6819="","",IF(E6819="SGD",1,IF(E6819="USD",Settings!$B$22,IF(E6819="HKD",Settings!$B$23,1))))</f>
      </c>
      <c r="O6819">
        <f>IF(OR(B6819="",C6819="",E6819=""),0,(IF(A6819=-1,H6819,0)-IF(OR(A6819=1,A6819=0),H6819,0)+IF(A6819=2,H6819,0))*IF(E6819="SGD",1,IF(E6819="USD",Settings!$B$22,IF(E6819="HKD",Settings!$B$23,1))))</f>
        <v>0</v>
      </c>
      <c r="P6819">
        <f>IF(OR(B6819="",C6819="",E6819=""),0,IF(A6819=2,H6819*IF(E6819="SGD",1,IF(E6819="USD",Settings!$B$22,IF(E6819="HKD",Settings!$B$23,1))),0))</f>
        <v>0</v>
      </c>
      <c r="Q6819" s="312">
        <f>IF(OR(J6819="",G6819=""),"",G6819+ROW()/1000000)</f>
      </c>
      <c r="R6819" s="247">
        <f>IF(Q6819="","",SUMIFS(Txn[Signed Units],Txn[Key],J6819,Txn[Transaction Order],"&lt;="&amp;Q6819))</f>
      </c>
    </row>
    <row r="6820" spans="10:18" ht="15" customHeight="1" x14ac:dyDescent="0.15">
      <c r="J6820" s="246">
        <f>IF(OR(B6820="",C6820="",E6820=""),"",B6820&amp;":"&amp;C6820&amp;":"&amp;E6820)</f>
      </c>
      <c r="K6820" s="247">
        <f>IF(A6820="","",A6820*D6820)</f>
      </c>
      <c r="L6820" s="246">
        <f>IF(A6820="","",IF(OR(A6820=1,A6820=0),H6820,0))</f>
      </c>
      <c r="M6820" s="246">
        <f>IF(A6820="","",IF(A6820=-1,H6820,0))</f>
      </c>
      <c r="N6820">
        <f>IF(J6820="","",IF(E6820="SGD",1,IF(E6820="USD",Settings!$B$22,IF(E6820="HKD",Settings!$B$23,1))))</f>
      </c>
      <c r="O6820">
        <f>IF(OR(B6820="",C6820="",E6820=""),0,(IF(A6820=-1,H6820,0)-IF(OR(A6820=1,A6820=0),H6820,0)+IF(A6820=2,H6820,0))*IF(E6820="SGD",1,IF(E6820="USD",Settings!$B$22,IF(E6820="HKD",Settings!$B$23,1))))</f>
        <v>0</v>
      </c>
      <c r="P6820">
        <f>IF(OR(B6820="",C6820="",E6820=""),0,IF(A6820=2,H6820*IF(E6820="SGD",1,IF(E6820="USD",Settings!$B$22,IF(E6820="HKD",Settings!$B$23,1))),0))</f>
        <v>0</v>
      </c>
      <c r="Q6820" s="312">
        <f>IF(OR(J6820="",G6820=""),"",G6820+ROW()/1000000)</f>
      </c>
      <c r="R6820" s="247">
        <f>IF(Q6820="","",SUMIFS(Txn[Signed Units],Txn[Key],J6820,Txn[Transaction Order],"&lt;="&amp;Q6820))</f>
      </c>
    </row>
    <row r="6821" spans="10:18" ht="15" customHeight="1" x14ac:dyDescent="0.15">
      <c r="J6821" s="246">
        <f>IF(OR(B6821="",C6821="",E6821=""),"",B6821&amp;":"&amp;C6821&amp;":"&amp;E6821)</f>
      </c>
      <c r="K6821" s="247">
        <f>IF(A6821="","",A6821*D6821)</f>
      </c>
      <c r="L6821" s="246">
        <f>IF(A6821="","",IF(OR(A6821=1,A6821=0),H6821,0))</f>
      </c>
      <c r="M6821" s="246">
        <f>IF(A6821="","",IF(A6821=-1,H6821,0))</f>
      </c>
      <c r="N6821">
        <f>IF(J6821="","",IF(E6821="SGD",1,IF(E6821="USD",Settings!$B$22,IF(E6821="HKD",Settings!$B$23,1))))</f>
      </c>
      <c r="O6821">
        <f>IF(OR(B6821="",C6821="",E6821=""),0,(IF(A6821=-1,H6821,0)-IF(OR(A6821=1,A6821=0),H6821,0)+IF(A6821=2,H6821,0))*IF(E6821="SGD",1,IF(E6821="USD",Settings!$B$22,IF(E6821="HKD",Settings!$B$23,1))))</f>
        <v>0</v>
      </c>
      <c r="P6821">
        <f>IF(OR(B6821="",C6821="",E6821=""),0,IF(A6821=2,H6821*IF(E6821="SGD",1,IF(E6821="USD",Settings!$B$22,IF(E6821="HKD",Settings!$B$23,1))),0))</f>
        <v>0</v>
      </c>
      <c r="Q6821" s="312">
        <f>IF(OR(J6821="",G6821=""),"",G6821+ROW()/1000000)</f>
      </c>
      <c r="R6821" s="247">
        <f>IF(Q6821="","",SUMIFS(Txn[Signed Units],Txn[Key],J6821,Txn[Transaction Order],"&lt;="&amp;Q6821))</f>
      </c>
    </row>
    <row r="6822" spans="10:18" ht="15" customHeight="1" x14ac:dyDescent="0.15">
      <c r="J6822" s="246">
        <f>IF(OR(B6822="",C6822="",E6822=""),"",B6822&amp;":"&amp;C6822&amp;":"&amp;E6822)</f>
      </c>
      <c r="K6822" s="247">
        <f>IF(A6822="","",A6822*D6822)</f>
      </c>
      <c r="L6822" s="246">
        <f>IF(A6822="","",IF(OR(A6822=1,A6822=0),H6822,0))</f>
      </c>
      <c r="M6822" s="246">
        <f>IF(A6822="","",IF(A6822=-1,H6822,0))</f>
      </c>
      <c r="N6822">
        <f>IF(J6822="","",IF(E6822="SGD",1,IF(E6822="USD",Settings!$B$22,IF(E6822="HKD",Settings!$B$23,1))))</f>
      </c>
      <c r="O6822">
        <f>IF(OR(B6822="",C6822="",E6822=""),0,(IF(A6822=-1,H6822,0)-IF(OR(A6822=1,A6822=0),H6822,0)+IF(A6822=2,H6822,0))*IF(E6822="SGD",1,IF(E6822="USD",Settings!$B$22,IF(E6822="HKD",Settings!$B$23,1))))</f>
        <v>0</v>
      </c>
      <c r="P6822">
        <f>IF(OR(B6822="",C6822="",E6822=""),0,IF(A6822=2,H6822*IF(E6822="SGD",1,IF(E6822="USD",Settings!$B$22,IF(E6822="HKD",Settings!$B$23,1))),0))</f>
        <v>0</v>
      </c>
      <c r="Q6822" s="312">
        <f>IF(OR(J6822="",G6822=""),"",G6822+ROW()/1000000)</f>
      </c>
      <c r="R6822" s="247">
        <f>IF(Q6822="","",SUMIFS(Txn[Signed Units],Txn[Key],J6822,Txn[Transaction Order],"&lt;="&amp;Q6822))</f>
      </c>
    </row>
    <row r="6823" spans="10:18" ht="15" customHeight="1" x14ac:dyDescent="0.15">
      <c r="J6823" s="246">
        <f>IF(OR(B6823="",C6823="",E6823=""),"",B6823&amp;":"&amp;C6823&amp;":"&amp;E6823)</f>
      </c>
      <c r="K6823" s="247">
        <f>IF(A6823="","",A6823*D6823)</f>
      </c>
      <c r="L6823" s="246">
        <f>IF(A6823="","",IF(OR(A6823=1,A6823=0),H6823,0))</f>
      </c>
      <c r="M6823" s="246">
        <f>IF(A6823="","",IF(A6823=-1,H6823,0))</f>
      </c>
      <c r="N6823">
        <f>IF(J6823="","",IF(E6823="SGD",1,IF(E6823="USD",Settings!$B$22,IF(E6823="HKD",Settings!$B$23,1))))</f>
      </c>
      <c r="O6823">
        <f>IF(OR(B6823="",C6823="",E6823=""),0,(IF(A6823=-1,H6823,0)-IF(OR(A6823=1,A6823=0),H6823,0)+IF(A6823=2,H6823,0))*IF(E6823="SGD",1,IF(E6823="USD",Settings!$B$22,IF(E6823="HKD",Settings!$B$23,1))))</f>
        <v>0</v>
      </c>
      <c r="P6823">
        <f>IF(OR(B6823="",C6823="",E6823=""),0,IF(A6823=2,H6823*IF(E6823="SGD",1,IF(E6823="USD",Settings!$B$22,IF(E6823="HKD",Settings!$B$23,1))),0))</f>
        <v>0</v>
      </c>
      <c r="Q6823" s="312">
        <f>IF(OR(J6823="",G6823=""),"",G6823+ROW()/1000000)</f>
      </c>
      <c r="R6823" s="247">
        <f>IF(Q6823="","",SUMIFS(Txn[Signed Units],Txn[Key],J6823,Txn[Transaction Order],"&lt;="&amp;Q6823))</f>
      </c>
    </row>
    <row r="6824" spans="10:18" ht="15" customHeight="1" x14ac:dyDescent="0.15">
      <c r="J6824" s="246">
        <f>IF(OR(B6824="",C6824="",E6824=""),"",B6824&amp;":"&amp;C6824&amp;":"&amp;E6824)</f>
      </c>
      <c r="K6824" s="247">
        <f>IF(A6824="","",A6824*D6824)</f>
      </c>
      <c r="L6824" s="246">
        <f>IF(A6824="","",IF(OR(A6824=1,A6824=0),H6824,0))</f>
      </c>
      <c r="M6824" s="246">
        <f>IF(A6824="","",IF(A6824=-1,H6824,0))</f>
      </c>
      <c r="N6824">
        <f>IF(J6824="","",IF(E6824="SGD",1,IF(E6824="USD",Settings!$B$22,IF(E6824="HKD",Settings!$B$23,1))))</f>
      </c>
      <c r="O6824">
        <f>IF(OR(B6824="",C6824="",E6824=""),0,(IF(A6824=-1,H6824,0)-IF(OR(A6824=1,A6824=0),H6824,0)+IF(A6824=2,H6824,0))*IF(E6824="SGD",1,IF(E6824="USD",Settings!$B$22,IF(E6824="HKD",Settings!$B$23,1))))</f>
        <v>0</v>
      </c>
      <c r="P6824">
        <f>IF(OR(B6824="",C6824="",E6824=""),0,IF(A6824=2,H6824*IF(E6824="SGD",1,IF(E6824="USD",Settings!$B$22,IF(E6824="HKD",Settings!$B$23,1))),0))</f>
        <v>0</v>
      </c>
      <c r="Q6824" s="312">
        <f>IF(OR(J6824="",G6824=""),"",G6824+ROW()/1000000)</f>
      </c>
      <c r="R6824" s="247">
        <f>IF(Q6824="","",SUMIFS(Txn[Signed Units],Txn[Key],J6824,Txn[Transaction Order],"&lt;="&amp;Q6824))</f>
      </c>
    </row>
    <row r="6825" spans="10:18" ht="15" customHeight="1" x14ac:dyDescent="0.15">
      <c r="J6825" s="246">
        <f>IF(OR(B6825="",C6825="",E6825=""),"",B6825&amp;":"&amp;C6825&amp;":"&amp;E6825)</f>
      </c>
      <c r="K6825" s="247">
        <f>IF(A6825="","",A6825*D6825)</f>
      </c>
      <c r="L6825" s="246">
        <f>IF(A6825="","",IF(OR(A6825=1,A6825=0),H6825,0))</f>
      </c>
      <c r="M6825" s="246">
        <f>IF(A6825="","",IF(A6825=-1,H6825,0))</f>
      </c>
      <c r="N6825">
        <f>IF(J6825="","",IF(E6825="SGD",1,IF(E6825="USD",Settings!$B$22,IF(E6825="HKD",Settings!$B$23,1))))</f>
      </c>
      <c r="O6825">
        <f>IF(OR(B6825="",C6825="",E6825=""),0,(IF(A6825=-1,H6825,0)-IF(OR(A6825=1,A6825=0),H6825,0)+IF(A6825=2,H6825,0))*IF(E6825="SGD",1,IF(E6825="USD",Settings!$B$22,IF(E6825="HKD",Settings!$B$23,1))))</f>
        <v>0</v>
      </c>
      <c r="P6825">
        <f>IF(OR(B6825="",C6825="",E6825=""),0,IF(A6825=2,H6825*IF(E6825="SGD",1,IF(E6825="USD",Settings!$B$22,IF(E6825="HKD",Settings!$B$23,1))),0))</f>
        <v>0</v>
      </c>
      <c r="Q6825" s="312">
        <f>IF(OR(J6825="",G6825=""),"",G6825+ROW()/1000000)</f>
      </c>
      <c r="R6825" s="247">
        <f>IF(Q6825="","",SUMIFS(Txn[Signed Units],Txn[Key],J6825,Txn[Transaction Order],"&lt;="&amp;Q6825))</f>
      </c>
    </row>
    <row r="6826" spans="10:18" ht="15" customHeight="1" x14ac:dyDescent="0.15">
      <c r="J6826" s="246">
        <f>IF(OR(B6826="",C6826="",E6826=""),"",B6826&amp;":"&amp;C6826&amp;":"&amp;E6826)</f>
      </c>
      <c r="K6826" s="247">
        <f>IF(A6826="","",A6826*D6826)</f>
      </c>
      <c r="L6826" s="246">
        <f>IF(A6826="","",IF(OR(A6826=1,A6826=0),H6826,0))</f>
      </c>
      <c r="M6826" s="246">
        <f>IF(A6826="","",IF(A6826=-1,H6826,0))</f>
      </c>
      <c r="N6826">
        <f>IF(J6826="","",IF(E6826="SGD",1,IF(E6826="USD",Settings!$B$22,IF(E6826="HKD",Settings!$B$23,1))))</f>
      </c>
      <c r="O6826">
        <f>IF(OR(B6826="",C6826="",E6826=""),0,(IF(A6826=-1,H6826,0)-IF(OR(A6826=1,A6826=0),H6826,0)+IF(A6826=2,H6826,0))*IF(E6826="SGD",1,IF(E6826="USD",Settings!$B$22,IF(E6826="HKD",Settings!$B$23,1))))</f>
        <v>0</v>
      </c>
      <c r="P6826">
        <f>IF(OR(B6826="",C6826="",E6826=""),0,IF(A6826=2,H6826*IF(E6826="SGD",1,IF(E6826="USD",Settings!$B$22,IF(E6826="HKD",Settings!$B$23,1))),0))</f>
        <v>0</v>
      </c>
      <c r="Q6826" s="312">
        <f>IF(OR(J6826="",G6826=""),"",G6826+ROW()/1000000)</f>
      </c>
      <c r="R6826" s="247">
        <f>IF(Q6826="","",SUMIFS(Txn[Signed Units],Txn[Key],J6826,Txn[Transaction Order],"&lt;="&amp;Q6826))</f>
      </c>
    </row>
    <row r="6827" spans="10:18" ht="15" customHeight="1" x14ac:dyDescent="0.15">
      <c r="J6827" s="246">
        <f>IF(OR(B6827="",C6827="",E6827=""),"",B6827&amp;":"&amp;C6827&amp;":"&amp;E6827)</f>
      </c>
      <c r="K6827" s="247">
        <f>IF(A6827="","",A6827*D6827)</f>
      </c>
      <c r="L6827" s="246">
        <f>IF(A6827="","",IF(OR(A6827=1,A6827=0),H6827,0))</f>
      </c>
      <c r="M6827" s="246">
        <f>IF(A6827="","",IF(A6827=-1,H6827,0))</f>
      </c>
      <c r="N6827">
        <f>IF(J6827="","",IF(E6827="SGD",1,IF(E6827="USD",Settings!$B$22,IF(E6827="HKD",Settings!$B$23,1))))</f>
      </c>
      <c r="O6827">
        <f>IF(OR(B6827="",C6827="",E6827=""),0,(IF(A6827=-1,H6827,0)-IF(OR(A6827=1,A6827=0),H6827,0)+IF(A6827=2,H6827,0))*IF(E6827="SGD",1,IF(E6827="USD",Settings!$B$22,IF(E6827="HKD",Settings!$B$23,1))))</f>
        <v>0</v>
      </c>
      <c r="P6827">
        <f>IF(OR(B6827="",C6827="",E6827=""),0,IF(A6827=2,H6827*IF(E6827="SGD",1,IF(E6827="USD",Settings!$B$22,IF(E6827="HKD",Settings!$B$23,1))),0))</f>
        <v>0</v>
      </c>
      <c r="Q6827" s="312">
        <f>IF(OR(J6827="",G6827=""),"",G6827+ROW()/1000000)</f>
      </c>
      <c r="R6827" s="247">
        <f>IF(Q6827="","",SUMIFS(Txn[Signed Units],Txn[Key],J6827,Txn[Transaction Order],"&lt;="&amp;Q6827))</f>
      </c>
    </row>
    <row r="6828" spans="10:18" ht="15" customHeight="1" x14ac:dyDescent="0.15">
      <c r="J6828" s="246">
        <f>IF(OR(B6828="",C6828="",E6828=""),"",B6828&amp;":"&amp;C6828&amp;":"&amp;E6828)</f>
      </c>
      <c r="K6828" s="247">
        <f>IF(A6828="","",A6828*D6828)</f>
      </c>
      <c r="L6828" s="246">
        <f>IF(A6828="","",IF(OR(A6828=1,A6828=0),H6828,0))</f>
      </c>
      <c r="M6828" s="246">
        <f>IF(A6828="","",IF(A6828=-1,H6828,0))</f>
      </c>
      <c r="N6828">
        <f>IF(J6828="","",IF(E6828="SGD",1,IF(E6828="USD",Settings!$B$22,IF(E6828="HKD",Settings!$B$23,1))))</f>
      </c>
      <c r="O6828">
        <f>IF(OR(B6828="",C6828="",E6828=""),0,(IF(A6828=-1,H6828,0)-IF(OR(A6828=1,A6828=0),H6828,0)+IF(A6828=2,H6828,0))*IF(E6828="SGD",1,IF(E6828="USD",Settings!$B$22,IF(E6828="HKD",Settings!$B$23,1))))</f>
        <v>0</v>
      </c>
      <c r="P6828">
        <f>IF(OR(B6828="",C6828="",E6828=""),0,IF(A6828=2,H6828*IF(E6828="SGD",1,IF(E6828="USD",Settings!$B$22,IF(E6828="HKD",Settings!$B$23,1))),0))</f>
        <v>0</v>
      </c>
      <c r="Q6828" s="312">
        <f>IF(OR(J6828="",G6828=""),"",G6828+ROW()/1000000)</f>
      </c>
      <c r="R6828" s="247">
        <f>IF(Q6828="","",SUMIFS(Txn[Signed Units],Txn[Key],J6828,Txn[Transaction Order],"&lt;="&amp;Q6828))</f>
      </c>
    </row>
    <row r="6829" spans="10:18" ht="15" customHeight="1" x14ac:dyDescent="0.15">
      <c r="J6829" s="246">
        <f>IF(OR(B6829="",C6829="",E6829=""),"",B6829&amp;":"&amp;C6829&amp;":"&amp;E6829)</f>
      </c>
      <c r="K6829" s="247">
        <f>IF(A6829="","",A6829*D6829)</f>
      </c>
      <c r="L6829" s="246">
        <f>IF(A6829="","",IF(OR(A6829=1,A6829=0),H6829,0))</f>
      </c>
      <c r="M6829" s="246">
        <f>IF(A6829="","",IF(A6829=-1,H6829,0))</f>
      </c>
      <c r="N6829">
        <f>IF(J6829="","",IF(E6829="SGD",1,IF(E6829="USD",Settings!$B$22,IF(E6829="HKD",Settings!$B$23,1))))</f>
      </c>
      <c r="O6829">
        <f>IF(OR(B6829="",C6829="",E6829=""),0,(IF(A6829=-1,H6829,0)-IF(OR(A6829=1,A6829=0),H6829,0)+IF(A6829=2,H6829,0))*IF(E6829="SGD",1,IF(E6829="USD",Settings!$B$22,IF(E6829="HKD",Settings!$B$23,1))))</f>
        <v>0</v>
      </c>
      <c r="P6829">
        <f>IF(OR(B6829="",C6829="",E6829=""),0,IF(A6829=2,H6829*IF(E6829="SGD",1,IF(E6829="USD",Settings!$B$22,IF(E6829="HKD",Settings!$B$23,1))),0))</f>
        <v>0</v>
      </c>
      <c r="Q6829" s="312">
        <f>IF(OR(J6829="",G6829=""),"",G6829+ROW()/1000000)</f>
      </c>
      <c r="R6829" s="247">
        <f>IF(Q6829="","",SUMIFS(Txn[Signed Units],Txn[Key],J6829,Txn[Transaction Order],"&lt;="&amp;Q6829))</f>
      </c>
    </row>
    <row r="6830" spans="10:18" ht="15" customHeight="1" x14ac:dyDescent="0.15">
      <c r="J6830" s="246">
        <f>IF(OR(B6830="",C6830="",E6830=""),"",B6830&amp;":"&amp;C6830&amp;":"&amp;E6830)</f>
      </c>
      <c r="K6830" s="247">
        <f>IF(A6830="","",A6830*D6830)</f>
      </c>
      <c r="L6830" s="246">
        <f>IF(A6830="","",IF(OR(A6830=1,A6830=0),H6830,0))</f>
      </c>
      <c r="M6830" s="246">
        <f>IF(A6830="","",IF(A6830=-1,H6830,0))</f>
      </c>
      <c r="N6830">
        <f>IF(J6830="","",IF(E6830="SGD",1,IF(E6830="USD",Settings!$B$22,IF(E6830="HKD",Settings!$B$23,1))))</f>
      </c>
      <c r="O6830">
        <f>IF(OR(B6830="",C6830="",E6830=""),0,(IF(A6830=-1,H6830,0)-IF(OR(A6830=1,A6830=0),H6830,0)+IF(A6830=2,H6830,0))*IF(E6830="SGD",1,IF(E6830="USD",Settings!$B$22,IF(E6830="HKD",Settings!$B$23,1))))</f>
        <v>0</v>
      </c>
      <c r="P6830">
        <f>IF(OR(B6830="",C6830="",E6830=""),0,IF(A6830=2,H6830*IF(E6830="SGD",1,IF(E6830="USD",Settings!$B$22,IF(E6830="HKD",Settings!$B$23,1))),0))</f>
        <v>0</v>
      </c>
      <c r="Q6830" s="312">
        <f>IF(OR(J6830="",G6830=""),"",G6830+ROW()/1000000)</f>
      </c>
      <c r="R6830" s="247">
        <f>IF(Q6830="","",SUMIFS(Txn[Signed Units],Txn[Key],J6830,Txn[Transaction Order],"&lt;="&amp;Q6830))</f>
      </c>
    </row>
    <row r="6831" spans="10:18" ht="15" customHeight="1" x14ac:dyDescent="0.15">
      <c r="J6831" s="246">
        <f>IF(OR(B6831="",C6831="",E6831=""),"",B6831&amp;":"&amp;C6831&amp;":"&amp;E6831)</f>
      </c>
      <c r="K6831" s="247">
        <f>IF(A6831="","",A6831*D6831)</f>
      </c>
      <c r="L6831" s="246">
        <f>IF(A6831="","",IF(OR(A6831=1,A6831=0),H6831,0))</f>
      </c>
      <c r="M6831" s="246">
        <f>IF(A6831="","",IF(A6831=-1,H6831,0))</f>
      </c>
      <c r="N6831">
        <f>IF(J6831="","",IF(E6831="SGD",1,IF(E6831="USD",Settings!$B$22,IF(E6831="HKD",Settings!$B$23,1))))</f>
      </c>
      <c r="O6831">
        <f>IF(OR(B6831="",C6831="",E6831=""),0,(IF(A6831=-1,H6831,0)-IF(OR(A6831=1,A6831=0),H6831,0)+IF(A6831=2,H6831,0))*IF(E6831="SGD",1,IF(E6831="USD",Settings!$B$22,IF(E6831="HKD",Settings!$B$23,1))))</f>
        <v>0</v>
      </c>
      <c r="P6831">
        <f>IF(OR(B6831="",C6831="",E6831=""),0,IF(A6831=2,H6831*IF(E6831="SGD",1,IF(E6831="USD",Settings!$B$22,IF(E6831="HKD",Settings!$B$23,1))),0))</f>
        <v>0</v>
      </c>
      <c r="Q6831" s="312">
        <f>IF(OR(J6831="",G6831=""),"",G6831+ROW()/1000000)</f>
      </c>
      <c r="R6831" s="247">
        <f>IF(Q6831="","",SUMIFS(Txn[Signed Units],Txn[Key],J6831,Txn[Transaction Order],"&lt;="&amp;Q6831))</f>
      </c>
    </row>
    <row r="6832" spans="10:18" ht="15" customHeight="1" x14ac:dyDescent="0.15">
      <c r="J6832" s="246">
        <f>IF(OR(B6832="",C6832="",E6832=""),"",B6832&amp;":"&amp;C6832&amp;":"&amp;E6832)</f>
      </c>
      <c r="K6832" s="247">
        <f>IF(A6832="","",A6832*D6832)</f>
      </c>
      <c r="L6832" s="246">
        <f>IF(A6832="","",IF(OR(A6832=1,A6832=0),H6832,0))</f>
      </c>
      <c r="M6832" s="246">
        <f>IF(A6832="","",IF(A6832=-1,H6832,0))</f>
      </c>
      <c r="N6832">
        <f>IF(J6832="","",IF(E6832="SGD",1,IF(E6832="USD",Settings!$B$22,IF(E6832="HKD",Settings!$B$23,1))))</f>
      </c>
      <c r="O6832">
        <f>IF(OR(B6832="",C6832="",E6832=""),0,(IF(A6832=-1,H6832,0)-IF(OR(A6832=1,A6832=0),H6832,0)+IF(A6832=2,H6832,0))*IF(E6832="SGD",1,IF(E6832="USD",Settings!$B$22,IF(E6832="HKD",Settings!$B$23,1))))</f>
        <v>0</v>
      </c>
      <c r="P6832">
        <f>IF(OR(B6832="",C6832="",E6832=""),0,IF(A6832=2,H6832*IF(E6832="SGD",1,IF(E6832="USD",Settings!$B$22,IF(E6832="HKD",Settings!$B$23,1))),0))</f>
        <v>0</v>
      </c>
      <c r="Q6832" s="312">
        <f>IF(OR(J6832="",G6832=""),"",G6832+ROW()/1000000)</f>
      </c>
      <c r="R6832" s="247">
        <f>IF(Q6832="","",SUMIFS(Txn[Signed Units],Txn[Key],J6832,Txn[Transaction Order],"&lt;="&amp;Q6832))</f>
      </c>
    </row>
    <row r="6833" spans="10:18" ht="15" customHeight="1" x14ac:dyDescent="0.15">
      <c r="J6833" s="246">
        <f>IF(OR(B6833="",C6833="",E6833=""),"",B6833&amp;":"&amp;C6833&amp;":"&amp;E6833)</f>
      </c>
      <c r="K6833" s="247">
        <f>IF(A6833="","",A6833*D6833)</f>
      </c>
      <c r="L6833" s="246">
        <f>IF(A6833="","",IF(OR(A6833=1,A6833=0),H6833,0))</f>
      </c>
      <c r="M6833" s="246">
        <f>IF(A6833="","",IF(A6833=-1,H6833,0))</f>
      </c>
      <c r="N6833">
        <f>IF(J6833="","",IF(E6833="SGD",1,IF(E6833="USD",Settings!$B$22,IF(E6833="HKD",Settings!$B$23,1))))</f>
      </c>
      <c r="O6833">
        <f>IF(OR(B6833="",C6833="",E6833=""),0,(IF(A6833=-1,H6833,0)-IF(OR(A6833=1,A6833=0),H6833,0)+IF(A6833=2,H6833,0))*IF(E6833="SGD",1,IF(E6833="USD",Settings!$B$22,IF(E6833="HKD",Settings!$B$23,1))))</f>
        <v>0</v>
      </c>
      <c r="P6833">
        <f>IF(OR(B6833="",C6833="",E6833=""),0,IF(A6833=2,H6833*IF(E6833="SGD",1,IF(E6833="USD",Settings!$B$22,IF(E6833="HKD",Settings!$B$23,1))),0))</f>
        <v>0</v>
      </c>
      <c r="Q6833" s="312">
        <f>IF(OR(J6833="",G6833=""),"",G6833+ROW()/1000000)</f>
      </c>
      <c r="R6833" s="247">
        <f>IF(Q6833="","",SUMIFS(Txn[Signed Units],Txn[Key],J6833,Txn[Transaction Order],"&lt;="&amp;Q6833))</f>
      </c>
    </row>
    <row r="6834" spans="10:18" ht="15" customHeight="1" x14ac:dyDescent="0.15">
      <c r="J6834" s="246">
        <f>IF(OR(B6834="",C6834="",E6834=""),"",B6834&amp;":"&amp;C6834&amp;":"&amp;E6834)</f>
      </c>
      <c r="K6834" s="247">
        <f>IF(A6834="","",A6834*D6834)</f>
      </c>
      <c r="L6834" s="246">
        <f>IF(A6834="","",IF(OR(A6834=1,A6834=0),H6834,0))</f>
      </c>
      <c r="M6834" s="246">
        <f>IF(A6834="","",IF(A6834=-1,H6834,0))</f>
      </c>
      <c r="N6834">
        <f>IF(J6834="","",IF(E6834="SGD",1,IF(E6834="USD",Settings!$B$22,IF(E6834="HKD",Settings!$B$23,1))))</f>
      </c>
      <c r="O6834">
        <f>IF(OR(B6834="",C6834="",E6834=""),0,(IF(A6834=-1,H6834,0)-IF(OR(A6834=1,A6834=0),H6834,0)+IF(A6834=2,H6834,0))*IF(E6834="SGD",1,IF(E6834="USD",Settings!$B$22,IF(E6834="HKD",Settings!$B$23,1))))</f>
        <v>0</v>
      </c>
      <c r="P6834">
        <f>IF(OR(B6834="",C6834="",E6834=""),0,IF(A6834=2,H6834*IF(E6834="SGD",1,IF(E6834="USD",Settings!$B$22,IF(E6834="HKD",Settings!$B$23,1))),0))</f>
        <v>0</v>
      </c>
      <c r="Q6834" s="312">
        <f>IF(OR(J6834="",G6834=""),"",G6834+ROW()/1000000)</f>
      </c>
      <c r="R6834" s="247">
        <f>IF(Q6834="","",SUMIFS(Txn[Signed Units],Txn[Key],J6834,Txn[Transaction Order],"&lt;="&amp;Q6834))</f>
      </c>
    </row>
    <row r="6835" spans="10:18" ht="15" customHeight="1" x14ac:dyDescent="0.15">
      <c r="J6835" s="246">
        <f>IF(OR(B6835="",C6835="",E6835=""),"",B6835&amp;":"&amp;C6835&amp;":"&amp;E6835)</f>
      </c>
      <c r="K6835" s="247">
        <f>IF(A6835="","",A6835*D6835)</f>
      </c>
      <c r="L6835" s="246">
        <f>IF(A6835="","",IF(OR(A6835=1,A6835=0),H6835,0))</f>
      </c>
      <c r="M6835" s="246">
        <f>IF(A6835="","",IF(A6835=-1,H6835,0))</f>
      </c>
      <c r="N6835">
        <f>IF(J6835="","",IF(E6835="SGD",1,IF(E6835="USD",Settings!$B$22,IF(E6835="HKD",Settings!$B$23,1))))</f>
      </c>
      <c r="O6835">
        <f>IF(OR(B6835="",C6835="",E6835=""),0,(IF(A6835=-1,H6835,0)-IF(OR(A6835=1,A6835=0),H6835,0)+IF(A6835=2,H6835,0))*IF(E6835="SGD",1,IF(E6835="USD",Settings!$B$22,IF(E6835="HKD",Settings!$B$23,1))))</f>
        <v>0</v>
      </c>
      <c r="P6835">
        <f>IF(OR(B6835="",C6835="",E6835=""),0,IF(A6835=2,H6835*IF(E6835="SGD",1,IF(E6835="USD",Settings!$B$22,IF(E6835="HKD",Settings!$B$23,1))),0))</f>
        <v>0</v>
      </c>
      <c r="Q6835" s="312">
        <f>IF(OR(J6835="",G6835=""),"",G6835+ROW()/1000000)</f>
      </c>
      <c r="R6835" s="247">
        <f>IF(Q6835="","",SUMIFS(Txn[Signed Units],Txn[Key],J6835,Txn[Transaction Order],"&lt;="&amp;Q6835))</f>
      </c>
    </row>
    <row r="6836" spans="10:18" ht="15" customHeight="1" x14ac:dyDescent="0.15">
      <c r="J6836" s="246">
        <f>IF(OR(B6836="",C6836="",E6836=""),"",B6836&amp;":"&amp;C6836&amp;":"&amp;E6836)</f>
      </c>
      <c r="K6836" s="247">
        <f>IF(A6836="","",A6836*D6836)</f>
      </c>
      <c r="L6836" s="246">
        <f>IF(A6836="","",IF(OR(A6836=1,A6836=0),H6836,0))</f>
      </c>
      <c r="M6836" s="246">
        <f>IF(A6836="","",IF(A6836=-1,H6836,0))</f>
      </c>
      <c r="N6836">
        <f>IF(J6836="","",IF(E6836="SGD",1,IF(E6836="USD",Settings!$B$22,IF(E6836="HKD",Settings!$B$23,1))))</f>
      </c>
      <c r="O6836">
        <f>IF(OR(B6836="",C6836="",E6836=""),0,(IF(A6836=-1,H6836,0)-IF(OR(A6836=1,A6836=0),H6836,0)+IF(A6836=2,H6836,0))*IF(E6836="SGD",1,IF(E6836="USD",Settings!$B$22,IF(E6836="HKD",Settings!$B$23,1))))</f>
        <v>0</v>
      </c>
      <c r="P6836">
        <f>IF(OR(B6836="",C6836="",E6836=""),0,IF(A6836=2,H6836*IF(E6836="SGD",1,IF(E6836="USD",Settings!$B$22,IF(E6836="HKD",Settings!$B$23,1))),0))</f>
        <v>0</v>
      </c>
      <c r="Q6836" s="312">
        <f>IF(OR(J6836="",G6836=""),"",G6836+ROW()/1000000)</f>
      </c>
      <c r="R6836" s="247">
        <f>IF(Q6836="","",SUMIFS(Txn[Signed Units],Txn[Key],J6836,Txn[Transaction Order],"&lt;="&amp;Q6836))</f>
      </c>
    </row>
    <row r="6837" spans="10:18" ht="15" customHeight="1" x14ac:dyDescent="0.15">
      <c r="J6837" s="246">
        <f>IF(OR(B6837="",C6837="",E6837=""),"",B6837&amp;":"&amp;C6837&amp;":"&amp;E6837)</f>
      </c>
      <c r="K6837" s="247">
        <f>IF(A6837="","",A6837*D6837)</f>
      </c>
      <c r="L6837" s="246">
        <f>IF(A6837="","",IF(OR(A6837=1,A6837=0),H6837,0))</f>
      </c>
      <c r="M6837" s="246">
        <f>IF(A6837="","",IF(A6837=-1,H6837,0))</f>
      </c>
      <c r="N6837">
        <f>IF(J6837="","",IF(E6837="SGD",1,IF(E6837="USD",Settings!$B$22,IF(E6837="HKD",Settings!$B$23,1))))</f>
      </c>
      <c r="O6837">
        <f>IF(OR(B6837="",C6837="",E6837=""),0,(IF(A6837=-1,H6837,0)-IF(OR(A6837=1,A6837=0),H6837,0)+IF(A6837=2,H6837,0))*IF(E6837="SGD",1,IF(E6837="USD",Settings!$B$22,IF(E6837="HKD",Settings!$B$23,1))))</f>
        <v>0</v>
      </c>
      <c r="P6837">
        <f>IF(OR(B6837="",C6837="",E6837=""),0,IF(A6837=2,H6837*IF(E6837="SGD",1,IF(E6837="USD",Settings!$B$22,IF(E6837="HKD",Settings!$B$23,1))),0))</f>
        <v>0</v>
      </c>
      <c r="Q6837" s="312">
        <f>IF(OR(J6837="",G6837=""),"",G6837+ROW()/1000000)</f>
      </c>
      <c r="R6837" s="247">
        <f>IF(Q6837="","",SUMIFS(Txn[Signed Units],Txn[Key],J6837,Txn[Transaction Order],"&lt;="&amp;Q6837))</f>
      </c>
    </row>
    <row r="6838" spans="10:18" ht="15" customHeight="1" x14ac:dyDescent="0.15">
      <c r="J6838" s="246">
        <f>IF(OR(B6838="",C6838="",E6838=""),"",B6838&amp;":"&amp;C6838&amp;":"&amp;E6838)</f>
      </c>
      <c r="K6838" s="247">
        <f>IF(A6838="","",A6838*D6838)</f>
      </c>
      <c r="L6838" s="246">
        <f>IF(A6838="","",IF(OR(A6838=1,A6838=0),H6838,0))</f>
      </c>
      <c r="M6838" s="246">
        <f>IF(A6838="","",IF(A6838=-1,H6838,0))</f>
      </c>
      <c r="N6838">
        <f>IF(J6838="","",IF(E6838="SGD",1,IF(E6838="USD",Settings!$B$22,IF(E6838="HKD",Settings!$B$23,1))))</f>
      </c>
      <c r="O6838">
        <f>IF(OR(B6838="",C6838="",E6838=""),0,(IF(A6838=-1,H6838,0)-IF(OR(A6838=1,A6838=0),H6838,0)+IF(A6838=2,H6838,0))*IF(E6838="SGD",1,IF(E6838="USD",Settings!$B$22,IF(E6838="HKD",Settings!$B$23,1))))</f>
        <v>0</v>
      </c>
      <c r="P6838">
        <f>IF(OR(B6838="",C6838="",E6838=""),0,IF(A6838=2,H6838*IF(E6838="SGD",1,IF(E6838="USD",Settings!$B$22,IF(E6838="HKD",Settings!$B$23,1))),0))</f>
        <v>0</v>
      </c>
      <c r="Q6838" s="312">
        <f>IF(OR(J6838="",G6838=""),"",G6838+ROW()/1000000)</f>
      </c>
      <c r="R6838" s="247">
        <f>IF(Q6838="","",SUMIFS(Txn[Signed Units],Txn[Key],J6838,Txn[Transaction Order],"&lt;="&amp;Q6838))</f>
      </c>
    </row>
    <row r="6839" spans="10:18" ht="15" customHeight="1" x14ac:dyDescent="0.15">
      <c r="J6839" s="246">
        <f>IF(OR(B6839="",C6839="",E6839=""),"",B6839&amp;":"&amp;C6839&amp;":"&amp;E6839)</f>
      </c>
      <c r="K6839" s="247">
        <f>IF(A6839="","",A6839*D6839)</f>
      </c>
      <c r="L6839" s="246">
        <f>IF(A6839="","",IF(OR(A6839=1,A6839=0),H6839,0))</f>
      </c>
      <c r="M6839" s="246">
        <f>IF(A6839="","",IF(A6839=-1,H6839,0))</f>
      </c>
      <c r="N6839">
        <f>IF(J6839="","",IF(E6839="SGD",1,IF(E6839="USD",Settings!$B$22,IF(E6839="HKD",Settings!$B$23,1))))</f>
      </c>
      <c r="O6839">
        <f>IF(OR(B6839="",C6839="",E6839=""),0,(IF(A6839=-1,H6839,0)-IF(OR(A6839=1,A6839=0),H6839,0)+IF(A6839=2,H6839,0))*IF(E6839="SGD",1,IF(E6839="USD",Settings!$B$22,IF(E6839="HKD",Settings!$B$23,1))))</f>
        <v>0</v>
      </c>
      <c r="P6839">
        <f>IF(OR(B6839="",C6839="",E6839=""),0,IF(A6839=2,H6839*IF(E6839="SGD",1,IF(E6839="USD",Settings!$B$22,IF(E6839="HKD",Settings!$B$23,1))),0))</f>
        <v>0</v>
      </c>
      <c r="Q6839" s="312">
        <f>IF(OR(J6839="",G6839=""),"",G6839+ROW()/1000000)</f>
      </c>
      <c r="R6839" s="247">
        <f>IF(Q6839="","",SUMIFS(Txn[Signed Units],Txn[Key],J6839,Txn[Transaction Order],"&lt;="&amp;Q6839))</f>
      </c>
    </row>
    <row r="6840" spans="10:18" ht="15" customHeight="1" x14ac:dyDescent="0.15">
      <c r="J6840" s="246">
        <f>IF(OR(B6840="",C6840="",E6840=""),"",B6840&amp;":"&amp;C6840&amp;":"&amp;E6840)</f>
      </c>
      <c r="K6840" s="247">
        <f>IF(A6840="","",A6840*D6840)</f>
      </c>
      <c r="L6840" s="246">
        <f>IF(A6840="","",IF(OR(A6840=1,A6840=0),H6840,0))</f>
      </c>
      <c r="M6840" s="246">
        <f>IF(A6840="","",IF(A6840=-1,H6840,0))</f>
      </c>
      <c r="N6840">
        <f>IF(J6840="","",IF(E6840="SGD",1,IF(E6840="USD",Settings!$B$22,IF(E6840="HKD",Settings!$B$23,1))))</f>
      </c>
      <c r="O6840">
        <f>IF(OR(B6840="",C6840="",E6840=""),0,(IF(A6840=-1,H6840,0)-IF(OR(A6840=1,A6840=0),H6840,0)+IF(A6840=2,H6840,0))*IF(E6840="SGD",1,IF(E6840="USD",Settings!$B$22,IF(E6840="HKD",Settings!$B$23,1))))</f>
        <v>0</v>
      </c>
      <c r="P6840">
        <f>IF(OR(B6840="",C6840="",E6840=""),0,IF(A6840=2,H6840*IF(E6840="SGD",1,IF(E6840="USD",Settings!$B$22,IF(E6840="HKD",Settings!$B$23,1))),0))</f>
        <v>0</v>
      </c>
      <c r="Q6840" s="312">
        <f>IF(OR(J6840="",G6840=""),"",G6840+ROW()/1000000)</f>
      </c>
      <c r="R6840" s="247">
        <f>IF(Q6840="","",SUMIFS(Txn[Signed Units],Txn[Key],J6840,Txn[Transaction Order],"&lt;="&amp;Q6840))</f>
      </c>
    </row>
    <row r="6841" spans="10:18" ht="15" customHeight="1" x14ac:dyDescent="0.15">
      <c r="J6841" s="246">
        <f>IF(OR(B6841="",C6841="",E6841=""),"",B6841&amp;":"&amp;C6841&amp;":"&amp;E6841)</f>
      </c>
      <c r="K6841" s="247">
        <f>IF(A6841="","",A6841*D6841)</f>
      </c>
      <c r="L6841" s="246">
        <f>IF(A6841="","",IF(OR(A6841=1,A6841=0),H6841,0))</f>
      </c>
      <c r="M6841" s="246">
        <f>IF(A6841="","",IF(A6841=-1,H6841,0))</f>
      </c>
      <c r="N6841">
        <f>IF(J6841="","",IF(E6841="SGD",1,IF(E6841="USD",Settings!$B$22,IF(E6841="HKD",Settings!$B$23,1))))</f>
      </c>
      <c r="O6841">
        <f>IF(OR(B6841="",C6841="",E6841=""),0,(IF(A6841=-1,H6841,0)-IF(OR(A6841=1,A6841=0),H6841,0)+IF(A6841=2,H6841,0))*IF(E6841="SGD",1,IF(E6841="USD",Settings!$B$22,IF(E6841="HKD",Settings!$B$23,1))))</f>
        <v>0</v>
      </c>
      <c r="P6841">
        <f>IF(OR(B6841="",C6841="",E6841=""),0,IF(A6841=2,H6841*IF(E6841="SGD",1,IF(E6841="USD",Settings!$B$22,IF(E6841="HKD",Settings!$B$23,1))),0))</f>
        <v>0</v>
      </c>
      <c r="Q6841" s="312">
        <f>IF(OR(J6841="",G6841=""),"",G6841+ROW()/1000000)</f>
      </c>
      <c r="R6841" s="247">
        <f>IF(Q6841="","",SUMIFS(Txn[Signed Units],Txn[Key],J6841,Txn[Transaction Order],"&lt;="&amp;Q6841))</f>
      </c>
    </row>
    <row r="6842" spans="10:18" ht="15" customHeight="1" x14ac:dyDescent="0.15">
      <c r="J6842" s="246">
        <f>IF(OR(B6842="",C6842="",E6842=""),"",B6842&amp;":"&amp;C6842&amp;":"&amp;E6842)</f>
      </c>
      <c r="K6842" s="247">
        <f>IF(A6842="","",A6842*D6842)</f>
      </c>
      <c r="L6842" s="246">
        <f>IF(A6842="","",IF(OR(A6842=1,A6842=0),H6842,0))</f>
      </c>
      <c r="M6842" s="246">
        <f>IF(A6842="","",IF(A6842=-1,H6842,0))</f>
      </c>
      <c r="N6842">
        <f>IF(J6842="","",IF(E6842="SGD",1,IF(E6842="USD",Settings!$B$22,IF(E6842="HKD",Settings!$B$23,1))))</f>
      </c>
      <c r="O6842">
        <f>IF(OR(B6842="",C6842="",E6842=""),0,(IF(A6842=-1,H6842,0)-IF(OR(A6842=1,A6842=0),H6842,0)+IF(A6842=2,H6842,0))*IF(E6842="SGD",1,IF(E6842="USD",Settings!$B$22,IF(E6842="HKD",Settings!$B$23,1))))</f>
        <v>0</v>
      </c>
      <c r="P6842">
        <f>IF(OR(B6842="",C6842="",E6842=""),0,IF(A6842=2,H6842*IF(E6842="SGD",1,IF(E6842="USD",Settings!$B$22,IF(E6842="HKD",Settings!$B$23,1))),0))</f>
        <v>0</v>
      </c>
      <c r="Q6842" s="312">
        <f>IF(OR(J6842="",G6842=""),"",G6842+ROW()/1000000)</f>
      </c>
      <c r="R6842" s="247">
        <f>IF(Q6842="","",SUMIFS(Txn[Signed Units],Txn[Key],J6842,Txn[Transaction Order],"&lt;="&amp;Q6842))</f>
      </c>
    </row>
    <row r="6843" spans="10:18" ht="15" customHeight="1" x14ac:dyDescent="0.15">
      <c r="J6843" s="246">
        <f>IF(OR(B6843="",C6843="",E6843=""),"",B6843&amp;":"&amp;C6843&amp;":"&amp;E6843)</f>
      </c>
      <c r="K6843" s="247">
        <f>IF(A6843="","",A6843*D6843)</f>
      </c>
      <c r="L6843" s="246">
        <f>IF(A6843="","",IF(OR(A6843=1,A6843=0),H6843,0))</f>
      </c>
      <c r="M6843" s="246">
        <f>IF(A6843="","",IF(A6843=-1,H6843,0))</f>
      </c>
      <c r="N6843">
        <f>IF(J6843="","",IF(E6843="SGD",1,IF(E6843="USD",Settings!$B$22,IF(E6843="HKD",Settings!$B$23,1))))</f>
      </c>
      <c r="O6843">
        <f>IF(OR(B6843="",C6843="",E6843=""),0,(IF(A6843=-1,H6843,0)-IF(OR(A6843=1,A6843=0),H6843,0)+IF(A6843=2,H6843,0))*IF(E6843="SGD",1,IF(E6843="USD",Settings!$B$22,IF(E6843="HKD",Settings!$B$23,1))))</f>
        <v>0</v>
      </c>
      <c r="P6843">
        <f>IF(OR(B6843="",C6843="",E6843=""),0,IF(A6843=2,H6843*IF(E6843="SGD",1,IF(E6843="USD",Settings!$B$22,IF(E6843="HKD",Settings!$B$23,1))),0))</f>
        <v>0</v>
      </c>
      <c r="Q6843" s="312">
        <f>IF(OR(J6843="",G6843=""),"",G6843+ROW()/1000000)</f>
      </c>
      <c r="R6843" s="247">
        <f>IF(Q6843="","",SUMIFS(Txn[Signed Units],Txn[Key],J6843,Txn[Transaction Order],"&lt;="&amp;Q6843))</f>
      </c>
    </row>
    <row r="6844" spans="10:18" ht="15" customHeight="1" x14ac:dyDescent="0.15">
      <c r="J6844" s="246">
        <f>IF(OR(B6844="",C6844="",E6844=""),"",B6844&amp;":"&amp;C6844&amp;":"&amp;E6844)</f>
      </c>
      <c r="K6844" s="247">
        <f>IF(A6844="","",A6844*D6844)</f>
      </c>
      <c r="L6844" s="246">
        <f>IF(A6844="","",IF(OR(A6844=1,A6844=0),H6844,0))</f>
      </c>
      <c r="M6844" s="246">
        <f>IF(A6844="","",IF(A6844=-1,H6844,0))</f>
      </c>
      <c r="N6844">
        <f>IF(J6844="","",IF(E6844="SGD",1,IF(E6844="USD",Settings!$B$22,IF(E6844="HKD",Settings!$B$23,1))))</f>
      </c>
      <c r="O6844">
        <f>IF(OR(B6844="",C6844="",E6844=""),0,(IF(A6844=-1,H6844,0)-IF(OR(A6844=1,A6844=0),H6844,0)+IF(A6844=2,H6844,0))*IF(E6844="SGD",1,IF(E6844="USD",Settings!$B$22,IF(E6844="HKD",Settings!$B$23,1))))</f>
        <v>0</v>
      </c>
      <c r="P6844">
        <f>IF(OR(B6844="",C6844="",E6844=""),0,IF(A6844=2,H6844*IF(E6844="SGD",1,IF(E6844="USD",Settings!$B$22,IF(E6844="HKD",Settings!$B$23,1))),0))</f>
        <v>0</v>
      </c>
      <c r="Q6844" s="312">
        <f>IF(OR(J6844="",G6844=""),"",G6844+ROW()/1000000)</f>
      </c>
      <c r="R6844" s="247">
        <f>IF(Q6844="","",SUMIFS(Txn[Signed Units],Txn[Key],J6844,Txn[Transaction Order],"&lt;="&amp;Q6844))</f>
      </c>
    </row>
    <row r="6845" spans="10:18" ht="15" customHeight="1" x14ac:dyDescent="0.15">
      <c r="J6845" s="246">
        <f>IF(OR(B6845="",C6845="",E6845=""),"",B6845&amp;":"&amp;C6845&amp;":"&amp;E6845)</f>
      </c>
      <c r="K6845" s="247">
        <f>IF(A6845="","",A6845*D6845)</f>
      </c>
      <c r="L6845" s="246">
        <f>IF(A6845="","",IF(OR(A6845=1,A6845=0),H6845,0))</f>
      </c>
      <c r="M6845" s="246">
        <f>IF(A6845="","",IF(A6845=-1,H6845,0))</f>
      </c>
      <c r="N6845">
        <f>IF(J6845="","",IF(E6845="SGD",1,IF(E6845="USD",Settings!$B$22,IF(E6845="HKD",Settings!$B$23,1))))</f>
      </c>
      <c r="O6845">
        <f>IF(OR(B6845="",C6845="",E6845=""),0,(IF(A6845=-1,H6845,0)-IF(OR(A6845=1,A6845=0),H6845,0)+IF(A6845=2,H6845,0))*IF(E6845="SGD",1,IF(E6845="USD",Settings!$B$22,IF(E6845="HKD",Settings!$B$23,1))))</f>
        <v>0</v>
      </c>
      <c r="P6845">
        <f>IF(OR(B6845="",C6845="",E6845=""),0,IF(A6845=2,H6845*IF(E6845="SGD",1,IF(E6845="USD",Settings!$B$22,IF(E6845="HKD",Settings!$B$23,1))),0))</f>
        <v>0</v>
      </c>
      <c r="Q6845" s="312">
        <f>IF(OR(J6845="",G6845=""),"",G6845+ROW()/1000000)</f>
      </c>
      <c r="R6845" s="247">
        <f>IF(Q6845="","",SUMIFS(Txn[Signed Units],Txn[Key],J6845,Txn[Transaction Order],"&lt;="&amp;Q6845))</f>
      </c>
    </row>
    <row r="6846" spans="10:18" ht="15" customHeight="1" x14ac:dyDescent="0.15">
      <c r="J6846" s="246">
        <f>IF(OR(B6846="",C6846="",E6846=""),"",B6846&amp;":"&amp;C6846&amp;":"&amp;E6846)</f>
      </c>
      <c r="K6846" s="247">
        <f>IF(A6846="","",A6846*D6846)</f>
      </c>
      <c r="L6846" s="246">
        <f>IF(A6846="","",IF(OR(A6846=1,A6846=0),H6846,0))</f>
      </c>
      <c r="M6846" s="246">
        <f>IF(A6846="","",IF(A6846=-1,H6846,0))</f>
      </c>
      <c r="N6846">
        <f>IF(J6846="","",IF(E6846="SGD",1,IF(E6846="USD",Settings!$B$22,IF(E6846="HKD",Settings!$B$23,1))))</f>
      </c>
      <c r="O6846">
        <f>IF(OR(B6846="",C6846="",E6846=""),0,(IF(A6846=-1,H6846,0)-IF(OR(A6846=1,A6846=0),H6846,0)+IF(A6846=2,H6846,0))*IF(E6846="SGD",1,IF(E6846="USD",Settings!$B$22,IF(E6846="HKD",Settings!$B$23,1))))</f>
        <v>0</v>
      </c>
      <c r="P6846">
        <f>IF(OR(B6846="",C6846="",E6846=""),0,IF(A6846=2,H6846*IF(E6846="SGD",1,IF(E6846="USD",Settings!$B$22,IF(E6846="HKD",Settings!$B$23,1))),0))</f>
        <v>0</v>
      </c>
      <c r="Q6846" s="312">
        <f>IF(OR(J6846="",G6846=""),"",G6846+ROW()/1000000)</f>
      </c>
      <c r="R6846" s="247">
        <f>IF(Q6846="","",SUMIFS(Txn[Signed Units],Txn[Key],J6846,Txn[Transaction Order],"&lt;="&amp;Q6846))</f>
      </c>
    </row>
    <row r="6847" spans="10:18" ht="15" customHeight="1" x14ac:dyDescent="0.15">
      <c r="J6847" s="246">
        <f>IF(OR(B6847="",C6847="",E6847=""),"",B6847&amp;":"&amp;C6847&amp;":"&amp;E6847)</f>
      </c>
      <c r="K6847" s="247">
        <f>IF(A6847="","",A6847*D6847)</f>
      </c>
      <c r="L6847" s="246">
        <f>IF(A6847="","",IF(OR(A6847=1,A6847=0),H6847,0))</f>
      </c>
      <c r="M6847" s="246">
        <f>IF(A6847="","",IF(A6847=-1,H6847,0))</f>
      </c>
      <c r="N6847">
        <f>IF(J6847="","",IF(E6847="SGD",1,IF(E6847="USD",Settings!$B$22,IF(E6847="HKD",Settings!$B$23,1))))</f>
      </c>
      <c r="O6847">
        <f>IF(OR(B6847="",C6847="",E6847=""),0,(IF(A6847=-1,H6847,0)-IF(OR(A6847=1,A6847=0),H6847,0)+IF(A6847=2,H6847,0))*IF(E6847="SGD",1,IF(E6847="USD",Settings!$B$22,IF(E6847="HKD",Settings!$B$23,1))))</f>
        <v>0</v>
      </c>
      <c r="P6847">
        <f>IF(OR(B6847="",C6847="",E6847=""),0,IF(A6847=2,H6847*IF(E6847="SGD",1,IF(E6847="USD",Settings!$B$22,IF(E6847="HKD",Settings!$B$23,1))),0))</f>
        <v>0</v>
      </c>
      <c r="Q6847" s="312">
        <f>IF(OR(J6847="",G6847=""),"",G6847+ROW()/1000000)</f>
      </c>
      <c r="R6847" s="247">
        <f>IF(Q6847="","",SUMIFS(Txn[Signed Units],Txn[Key],J6847,Txn[Transaction Order],"&lt;="&amp;Q6847))</f>
      </c>
    </row>
    <row r="6848" spans="10:18" ht="15" customHeight="1" x14ac:dyDescent="0.15">
      <c r="J6848" s="246">
        <f>IF(OR(B6848="",C6848="",E6848=""),"",B6848&amp;":"&amp;C6848&amp;":"&amp;E6848)</f>
      </c>
      <c r="K6848" s="247">
        <f>IF(A6848="","",A6848*D6848)</f>
      </c>
      <c r="L6848" s="246">
        <f>IF(A6848="","",IF(OR(A6848=1,A6848=0),H6848,0))</f>
      </c>
      <c r="M6848" s="246">
        <f>IF(A6848="","",IF(A6848=-1,H6848,0))</f>
      </c>
      <c r="N6848">
        <f>IF(J6848="","",IF(E6848="SGD",1,IF(E6848="USD",Settings!$B$22,IF(E6848="HKD",Settings!$B$23,1))))</f>
      </c>
      <c r="O6848">
        <f>IF(OR(B6848="",C6848="",E6848=""),0,(IF(A6848=-1,H6848,0)-IF(OR(A6848=1,A6848=0),H6848,0)+IF(A6848=2,H6848,0))*IF(E6848="SGD",1,IF(E6848="USD",Settings!$B$22,IF(E6848="HKD",Settings!$B$23,1))))</f>
        <v>0</v>
      </c>
      <c r="P6848">
        <f>IF(OR(B6848="",C6848="",E6848=""),0,IF(A6848=2,H6848*IF(E6848="SGD",1,IF(E6848="USD",Settings!$B$22,IF(E6848="HKD",Settings!$B$23,1))),0))</f>
        <v>0</v>
      </c>
      <c r="Q6848" s="312">
        <f>IF(OR(J6848="",G6848=""),"",G6848+ROW()/1000000)</f>
      </c>
      <c r="R6848" s="247">
        <f>IF(Q6848="","",SUMIFS(Txn[Signed Units],Txn[Key],J6848,Txn[Transaction Order],"&lt;="&amp;Q6848))</f>
      </c>
    </row>
    <row r="6849" spans="10:18" ht="15" customHeight="1" x14ac:dyDescent="0.15">
      <c r="J6849" s="246">
        <f>IF(OR(B6849="",C6849="",E6849=""),"",B6849&amp;":"&amp;C6849&amp;":"&amp;E6849)</f>
      </c>
      <c r="K6849" s="247">
        <f>IF(A6849="","",A6849*D6849)</f>
      </c>
      <c r="L6849" s="246">
        <f>IF(A6849="","",IF(OR(A6849=1,A6849=0),H6849,0))</f>
      </c>
      <c r="M6849" s="246">
        <f>IF(A6849="","",IF(A6849=-1,H6849,0))</f>
      </c>
      <c r="N6849">
        <f>IF(J6849="","",IF(E6849="SGD",1,IF(E6849="USD",Settings!$B$22,IF(E6849="HKD",Settings!$B$23,1))))</f>
      </c>
      <c r="O6849">
        <f>IF(OR(B6849="",C6849="",E6849=""),0,(IF(A6849=-1,H6849,0)-IF(OR(A6849=1,A6849=0),H6849,0)+IF(A6849=2,H6849,0))*IF(E6849="SGD",1,IF(E6849="USD",Settings!$B$22,IF(E6849="HKD",Settings!$B$23,1))))</f>
        <v>0</v>
      </c>
      <c r="P6849">
        <f>IF(OR(B6849="",C6849="",E6849=""),0,IF(A6849=2,H6849*IF(E6849="SGD",1,IF(E6849="USD",Settings!$B$22,IF(E6849="HKD",Settings!$B$23,1))),0))</f>
        <v>0</v>
      </c>
      <c r="Q6849" s="312">
        <f>IF(OR(J6849="",G6849=""),"",G6849+ROW()/1000000)</f>
      </c>
      <c r="R6849" s="247">
        <f>IF(Q6849="","",SUMIFS(Txn[Signed Units],Txn[Key],J6849,Txn[Transaction Order],"&lt;="&amp;Q6849))</f>
      </c>
    </row>
    <row r="6850" spans="10:18" ht="15" customHeight="1" x14ac:dyDescent="0.15">
      <c r="J6850" s="246">
        <f>IF(OR(B6850="",C6850="",E6850=""),"",B6850&amp;":"&amp;C6850&amp;":"&amp;E6850)</f>
      </c>
      <c r="K6850" s="247">
        <f>IF(A6850="","",A6850*D6850)</f>
      </c>
      <c r="L6850" s="246">
        <f>IF(A6850="","",IF(OR(A6850=1,A6850=0),H6850,0))</f>
      </c>
      <c r="M6850" s="246">
        <f>IF(A6850="","",IF(A6850=-1,H6850,0))</f>
      </c>
      <c r="N6850">
        <f>IF(J6850="","",IF(E6850="SGD",1,IF(E6850="USD",Settings!$B$22,IF(E6850="HKD",Settings!$B$23,1))))</f>
      </c>
      <c r="O6850">
        <f>IF(OR(B6850="",C6850="",E6850=""),0,(IF(A6850=-1,H6850,0)-IF(OR(A6850=1,A6850=0),H6850,0)+IF(A6850=2,H6850,0))*IF(E6850="SGD",1,IF(E6850="USD",Settings!$B$22,IF(E6850="HKD",Settings!$B$23,1))))</f>
        <v>0</v>
      </c>
      <c r="P6850">
        <f>IF(OR(B6850="",C6850="",E6850=""),0,IF(A6850=2,H6850*IF(E6850="SGD",1,IF(E6850="USD",Settings!$B$22,IF(E6850="HKD",Settings!$B$23,1))),0))</f>
        <v>0</v>
      </c>
      <c r="Q6850" s="312">
        <f>IF(OR(J6850="",G6850=""),"",G6850+ROW()/1000000)</f>
      </c>
      <c r="R6850" s="247">
        <f>IF(Q6850="","",SUMIFS(Txn[Signed Units],Txn[Key],J6850,Txn[Transaction Order],"&lt;="&amp;Q6850))</f>
      </c>
    </row>
    <row r="6851" spans="10:18" ht="15" customHeight="1" x14ac:dyDescent="0.15">
      <c r="J6851" s="246">
        <f>IF(OR(B6851="",C6851="",E6851=""),"",B6851&amp;":"&amp;C6851&amp;":"&amp;E6851)</f>
      </c>
      <c r="K6851" s="247">
        <f>IF(A6851="","",A6851*D6851)</f>
      </c>
      <c r="L6851" s="246">
        <f>IF(A6851="","",IF(OR(A6851=1,A6851=0),H6851,0))</f>
      </c>
      <c r="M6851" s="246">
        <f>IF(A6851="","",IF(A6851=-1,H6851,0))</f>
      </c>
      <c r="N6851">
        <f>IF(J6851="","",IF(E6851="SGD",1,IF(E6851="USD",Settings!$B$22,IF(E6851="HKD",Settings!$B$23,1))))</f>
      </c>
      <c r="O6851">
        <f>IF(OR(B6851="",C6851="",E6851=""),0,(IF(A6851=-1,H6851,0)-IF(OR(A6851=1,A6851=0),H6851,0)+IF(A6851=2,H6851,0))*IF(E6851="SGD",1,IF(E6851="USD",Settings!$B$22,IF(E6851="HKD",Settings!$B$23,1))))</f>
        <v>0</v>
      </c>
      <c r="P6851">
        <f>IF(OR(B6851="",C6851="",E6851=""),0,IF(A6851=2,H6851*IF(E6851="SGD",1,IF(E6851="USD",Settings!$B$22,IF(E6851="HKD",Settings!$B$23,1))),0))</f>
        <v>0</v>
      </c>
      <c r="Q6851" s="312">
        <f>IF(OR(J6851="",G6851=""),"",G6851+ROW()/1000000)</f>
      </c>
      <c r="R6851" s="247">
        <f>IF(Q6851="","",SUMIFS(Txn[Signed Units],Txn[Key],J6851,Txn[Transaction Order],"&lt;="&amp;Q6851))</f>
      </c>
    </row>
    <row r="6852" spans="10:18" ht="15" customHeight="1" x14ac:dyDescent="0.15">
      <c r="J6852" s="246">
        <f>IF(OR(B6852="",C6852="",E6852=""),"",B6852&amp;":"&amp;C6852&amp;":"&amp;E6852)</f>
      </c>
      <c r="K6852" s="247">
        <f>IF(A6852="","",A6852*D6852)</f>
      </c>
      <c r="L6852" s="246">
        <f>IF(A6852="","",IF(OR(A6852=1,A6852=0),H6852,0))</f>
      </c>
      <c r="M6852" s="246">
        <f>IF(A6852="","",IF(A6852=-1,H6852,0))</f>
      </c>
      <c r="N6852">
        <f>IF(J6852="","",IF(E6852="SGD",1,IF(E6852="USD",Settings!$B$22,IF(E6852="HKD",Settings!$B$23,1))))</f>
      </c>
      <c r="O6852">
        <f>IF(OR(B6852="",C6852="",E6852=""),0,(IF(A6852=-1,H6852,0)-IF(OR(A6852=1,A6852=0),H6852,0)+IF(A6852=2,H6852,0))*IF(E6852="SGD",1,IF(E6852="USD",Settings!$B$22,IF(E6852="HKD",Settings!$B$23,1))))</f>
        <v>0</v>
      </c>
      <c r="P6852">
        <f>IF(OR(B6852="",C6852="",E6852=""),0,IF(A6852=2,H6852*IF(E6852="SGD",1,IF(E6852="USD",Settings!$B$22,IF(E6852="HKD",Settings!$B$23,1))),0))</f>
        <v>0</v>
      </c>
      <c r="Q6852" s="312">
        <f>IF(OR(J6852="",G6852=""),"",G6852+ROW()/1000000)</f>
      </c>
      <c r="R6852" s="247">
        <f>IF(Q6852="","",SUMIFS(Txn[Signed Units],Txn[Key],J6852,Txn[Transaction Order],"&lt;="&amp;Q6852))</f>
      </c>
    </row>
    <row r="6853" spans="10:18" ht="15" customHeight="1" x14ac:dyDescent="0.15">
      <c r="J6853" s="246">
        <f>IF(OR(B6853="",C6853="",E6853=""),"",B6853&amp;":"&amp;C6853&amp;":"&amp;E6853)</f>
      </c>
      <c r="K6853" s="247">
        <f>IF(A6853="","",A6853*D6853)</f>
      </c>
      <c r="L6853" s="246">
        <f>IF(A6853="","",IF(OR(A6853=1,A6853=0),H6853,0))</f>
      </c>
      <c r="M6853" s="246">
        <f>IF(A6853="","",IF(A6853=-1,H6853,0))</f>
      </c>
      <c r="N6853">
        <f>IF(J6853="","",IF(E6853="SGD",1,IF(E6853="USD",Settings!$B$22,IF(E6853="HKD",Settings!$B$23,1))))</f>
      </c>
      <c r="O6853">
        <f>IF(OR(B6853="",C6853="",E6853=""),0,(IF(A6853=-1,H6853,0)-IF(OR(A6853=1,A6853=0),H6853,0)+IF(A6853=2,H6853,0))*IF(E6853="SGD",1,IF(E6853="USD",Settings!$B$22,IF(E6853="HKD",Settings!$B$23,1))))</f>
        <v>0</v>
      </c>
      <c r="P6853">
        <f>IF(OR(B6853="",C6853="",E6853=""),0,IF(A6853=2,H6853*IF(E6853="SGD",1,IF(E6853="USD",Settings!$B$22,IF(E6853="HKD",Settings!$B$23,1))),0))</f>
        <v>0</v>
      </c>
      <c r="Q6853" s="312">
        <f>IF(OR(J6853="",G6853=""),"",G6853+ROW()/1000000)</f>
      </c>
      <c r="R6853" s="247">
        <f>IF(Q6853="","",SUMIFS(Txn[Signed Units],Txn[Key],J6853,Txn[Transaction Order],"&lt;="&amp;Q6853))</f>
      </c>
    </row>
    <row r="6854" spans="10:18" ht="15" customHeight="1" x14ac:dyDescent="0.15">
      <c r="J6854" s="246">
        <f>IF(OR(B6854="",C6854="",E6854=""),"",B6854&amp;":"&amp;C6854&amp;":"&amp;E6854)</f>
      </c>
      <c r="K6854" s="247">
        <f>IF(A6854="","",A6854*D6854)</f>
      </c>
      <c r="L6854" s="246">
        <f>IF(A6854="","",IF(OR(A6854=1,A6854=0),H6854,0))</f>
      </c>
      <c r="M6854" s="246">
        <f>IF(A6854="","",IF(A6854=-1,H6854,0))</f>
      </c>
      <c r="N6854">
        <f>IF(J6854="","",IF(E6854="SGD",1,IF(E6854="USD",Settings!$B$22,IF(E6854="HKD",Settings!$B$23,1))))</f>
      </c>
      <c r="O6854">
        <f>IF(OR(B6854="",C6854="",E6854=""),0,(IF(A6854=-1,H6854,0)-IF(OR(A6854=1,A6854=0),H6854,0)+IF(A6854=2,H6854,0))*IF(E6854="SGD",1,IF(E6854="USD",Settings!$B$22,IF(E6854="HKD",Settings!$B$23,1))))</f>
        <v>0</v>
      </c>
      <c r="P6854">
        <f>IF(OR(B6854="",C6854="",E6854=""),0,IF(A6854=2,H6854*IF(E6854="SGD",1,IF(E6854="USD",Settings!$B$22,IF(E6854="HKD",Settings!$B$23,1))),0))</f>
        <v>0</v>
      </c>
      <c r="Q6854" s="312">
        <f>IF(OR(J6854="",G6854=""),"",G6854+ROW()/1000000)</f>
      </c>
      <c r="R6854" s="247">
        <f>IF(Q6854="","",SUMIFS(Txn[Signed Units],Txn[Key],J6854,Txn[Transaction Order],"&lt;="&amp;Q6854))</f>
      </c>
    </row>
    <row r="6855" spans="10:18" ht="15" customHeight="1" x14ac:dyDescent="0.15">
      <c r="J6855" s="246">
        <f>IF(OR(B6855="",C6855="",E6855=""),"",B6855&amp;":"&amp;C6855&amp;":"&amp;E6855)</f>
      </c>
      <c r="K6855" s="247">
        <f>IF(A6855="","",A6855*D6855)</f>
      </c>
      <c r="L6855" s="246">
        <f>IF(A6855="","",IF(OR(A6855=1,A6855=0),H6855,0))</f>
      </c>
      <c r="M6855" s="246">
        <f>IF(A6855="","",IF(A6855=-1,H6855,0))</f>
      </c>
      <c r="N6855">
        <f>IF(J6855="","",IF(E6855="SGD",1,IF(E6855="USD",Settings!$B$22,IF(E6855="HKD",Settings!$B$23,1))))</f>
      </c>
      <c r="O6855">
        <f>IF(OR(B6855="",C6855="",E6855=""),0,(IF(A6855=-1,H6855,0)-IF(OR(A6855=1,A6855=0),H6855,0)+IF(A6855=2,H6855,0))*IF(E6855="SGD",1,IF(E6855="USD",Settings!$B$22,IF(E6855="HKD",Settings!$B$23,1))))</f>
        <v>0</v>
      </c>
      <c r="P6855">
        <f>IF(OR(B6855="",C6855="",E6855=""),0,IF(A6855=2,H6855*IF(E6855="SGD",1,IF(E6855="USD",Settings!$B$22,IF(E6855="HKD",Settings!$B$23,1))),0))</f>
        <v>0</v>
      </c>
      <c r="Q6855" s="312">
        <f>IF(OR(J6855="",G6855=""),"",G6855+ROW()/1000000)</f>
      </c>
      <c r="R6855" s="247">
        <f>IF(Q6855="","",SUMIFS(Txn[Signed Units],Txn[Key],J6855,Txn[Transaction Order],"&lt;="&amp;Q6855))</f>
      </c>
    </row>
    <row r="6856" spans="10:18" ht="15" customHeight="1" x14ac:dyDescent="0.15">
      <c r="J6856" s="246">
        <f>IF(OR(B6856="",C6856="",E6856=""),"",B6856&amp;":"&amp;C6856&amp;":"&amp;E6856)</f>
      </c>
      <c r="K6856" s="247">
        <f>IF(A6856="","",A6856*D6856)</f>
      </c>
      <c r="L6856" s="246">
        <f>IF(A6856="","",IF(OR(A6856=1,A6856=0),H6856,0))</f>
      </c>
      <c r="M6856" s="246">
        <f>IF(A6856="","",IF(A6856=-1,H6856,0))</f>
      </c>
      <c r="N6856">
        <f>IF(J6856="","",IF(E6856="SGD",1,IF(E6856="USD",Settings!$B$22,IF(E6856="HKD",Settings!$B$23,1))))</f>
      </c>
      <c r="O6856">
        <f>IF(OR(B6856="",C6856="",E6856=""),0,(IF(A6856=-1,H6856,0)-IF(OR(A6856=1,A6856=0),H6856,0)+IF(A6856=2,H6856,0))*IF(E6856="SGD",1,IF(E6856="USD",Settings!$B$22,IF(E6856="HKD",Settings!$B$23,1))))</f>
        <v>0</v>
      </c>
      <c r="P6856">
        <f>IF(OR(B6856="",C6856="",E6856=""),0,IF(A6856=2,H6856*IF(E6856="SGD",1,IF(E6856="USD",Settings!$B$22,IF(E6856="HKD",Settings!$B$23,1))),0))</f>
        <v>0</v>
      </c>
      <c r="Q6856" s="312">
        <f>IF(OR(J6856="",G6856=""),"",G6856+ROW()/1000000)</f>
      </c>
      <c r="R6856" s="247">
        <f>IF(Q6856="","",SUMIFS(Txn[Signed Units],Txn[Key],J6856,Txn[Transaction Order],"&lt;="&amp;Q6856))</f>
      </c>
    </row>
    <row r="6857" spans="10:18" ht="15" customHeight="1" x14ac:dyDescent="0.15">
      <c r="J6857" s="246">
        <f>IF(OR(B6857="",C6857="",E6857=""),"",B6857&amp;":"&amp;C6857&amp;":"&amp;E6857)</f>
      </c>
      <c r="K6857" s="247">
        <f>IF(A6857="","",A6857*D6857)</f>
      </c>
      <c r="L6857" s="246">
        <f>IF(A6857="","",IF(OR(A6857=1,A6857=0),H6857,0))</f>
      </c>
      <c r="M6857" s="246">
        <f>IF(A6857="","",IF(A6857=-1,H6857,0))</f>
      </c>
      <c r="N6857">
        <f>IF(J6857="","",IF(E6857="SGD",1,IF(E6857="USD",Settings!$B$22,IF(E6857="HKD",Settings!$B$23,1))))</f>
      </c>
      <c r="O6857">
        <f>IF(OR(B6857="",C6857="",E6857=""),0,(IF(A6857=-1,H6857,0)-IF(OR(A6857=1,A6857=0),H6857,0)+IF(A6857=2,H6857,0))*IF(E6857="SGD",1,IF(E6857="USD",Settings!$B$22,IF(E6857="HKD",Settings!$B$23,1))))</f>
        <v>0</v>
      </c>
      <c r="P6857">
        <f>IF(OR(B6857="",C6857="",E6857=""),0,IF(A6857=2,H6857*IF(E6857="SGD",1,IF(E6857="USD",Settings!$B$22,IF(E6857="HKD",Settings!$B$23,1))),0))</f>
        <v>0</v>
      </c>
      <c r="Q6857" s="312">
        <f>IF(OR(J6857="",G6857=""),"",G6857+ROW()/1000000)</f>
      </c>
      <c r="R6857" s="247">
        <f>IF(Q6857="","",SUMIFS(Txn[Signed Units],Txn[Key],J6857,Txn[Transaction Order],"&lt;="&amp;Q6857))</f>
      </c>
    </row>
    <row r="6858" spans="10:18" ht="15" customHeight="1" x14ac:dyDescent="0.15">
      <c r="J6858" s="246">
        <f>IF(OR(B6858="",C6858="",E6858=""),"",B6858&amp;":"&amp;C6858&amp;":"&amp;E6858)</f>
      </c>
      <c r="K6858" s="247">
        <f>IF(A6858="","",A6858*D6858)</f>
      </c>
      <c r="L6858" s="246">
        <f>IF(A6858="","",IF(OR(A6858=1,A6858=0),H6858,0))</f>
      </c>
      <c r="M6858" s="246">
        <f>IF(A6858="","",IF(A6858=-1,H6858,0))</f>
      </c>
      <c r="N6858">
        <f>IF(J6858="","",IF(E6858="SGD",1,IF(E6858="USD",Settings!$B$22,IF(E6858="HKD",Settings!$B$23,1))))</f>
      </c>
      <c r="O6858">
        <f>IF(OR(B6858="",C6858="",E6858=""),0,(IF(A6858=-1,H6858,0)-IF(OR(A6858=1,A6858=0),H6858,0)+IF(A6858=2,H6858,0))*IF(E6858="SGD",1,IF(E6858="USD",Settings!$B$22,IF(E6858="HKD",Settings!$B$23,1))))</f>
        <v>0</v>
      </c>
      <c r="P6858">
        <f>IF(OR(B6858="",C6858="",E6858=""),0,IF(A6858=2,H6858*IF(E6858="SGD",1,IF(E6858="USD",Settings!$B$22,IF(E6858="HKD",Settings!$B$23,1))),0))</f>
        <v>0</v>
      </c>
      <c r="Q6858" s="312">
        <f>IF(OR(J6858="",G6858=""),"",G6858+ROW()/1000000)</f>
      </c>
      <c r="R6858" s="247">
        <f>IF(Q6858="","",SUMIFS(Txn[Signed Units],Txn[Key],J6858,Txn[Transaction Order],"&lt;="&amp;Q6858))</f>
      </c>
    </row>
    <row r="6859" spans="10:18" ht="15" customHeight="1" x14ac:dyDescent="0.15">
      <c r="J6859" s="246">
        <f>IF(OR(B6859="",C6859="",E6859=""),"",B6859&amp;":"&amp;C6859&amp;":"&amp;E6859)</f>
      </c>
      <c r="K6859" s="247">
        <f>IF(A6859="","",A6859*D6859)</f>
      </c>
      <c r="L6859" s="246">
        <f>IF(A6859="","",IF(OR(A6859=1,A6859=0),H6859,0))</f>
      </c>
      <c r="M6859" s="246">
        <f>IF(A6859="","",IF(A6859=-1,H6859,0))</f>
      </c>
      <c r="N6859">
        <f>IF(J6859="","",IF(E6859="SGD",1,IF(E6859="USD",Settings!$B$22,IF(E6859="HKD",Settings!$B$23,1))))</f>
      </c>
      <c r="O6859">
        <f>IF(OR(B6859="",C6859="",E6859=""),0,(IF(A6859=-1,H6859,0)-IF(OR(A6859=1,A6859=0),H6859,0)+IF(A6859=2,H6859,0))*IF(E6859="SGD",1,IF(E6859="USD",Settings!$B$22,IF(E6859="HKD",Settings!$B$23,1))))</f>
        <v>0</v>
      </c>
      <c r="P6859">
        <f>IF(OR(B6859="",C6859="",E6859=""),0,IF(A6859=2,H6859*IF(E6859="SGD",1,IF(E6859="USD",Settings!$B$22,IF(E6859="HKD",Settings!$B$23,1))),0))</f>
        <v>0</v>
      </c>
      <c r="Q6859" s="312">
        <f>IF(OR(J6859="",G6859=""),"",G6859+ROW()/1000000)</f>
      </c>
      <c r="R6859" s="247">
        <f>IF(Q6859="","",SUMIFS(Txn[Signed Units],Txn[Key],J6859,Txn[Transaction Order],"&lt;="&amp;Q6859))</f>
      </c>
    </row>
    <row r="6860" spans="10:18" ht="15" customHeight="1" x14ac:dyDescent="0.15">
      <c r="J6860" s="246">
        <f>IF(OR(B6860="",C6860="",E6860=""),"",B6860&amp;":"&amp;C6860&amp;":"&amp;E6860)</f>
      </c>
      <c r="K6860" s="247">
        <f>IF(A6860="","",A6860*D6860)</f>
      </c>
      <c r="L6860" s="246">
        <f>IF(A6860="","",IF(OR(A6860=1,A6860=0),H6860,0))</f>
      </c>
      <c r="M6860" s="246">
        <f>IF(A6860="","",IF(A6860=-1,H6860,0))</f>
      </c>
      <c r="N6860">
        <f>IF(J6860="","",IF(E6860="SGD",1,IF(E6860="USD",Settings!$B$22,IF(E6860="HKD",Settings!$B$23,1))))</f>
      </c>
      <c r="O6860">
        <f>IF(OR(B6860="",C6860="",E6860=""),0,(IF(A6860=-1,H6860,0)-IF(OR(A6860=1,A6860=0),H6860,0)+IF(A6860=2,H6860,0))*IF(E6860="SGD",1,IF(E6860="USD",Settings!$B$22,IF(E6860="HKD",Settings!$B$23,1))))</f>
        <v>0</v>
      </c>
      <c r="P6860">
        <f>IF(OR(B6860="",C6860="",E6860=""),0,IF(A6860=2,H6860*IF(E6860="SGD",1,IF(E6860="USD",Settings!$B$22,IF(E6860="HKD",Settings!$B$23,1))),0))</f>
        <v>0</v>
      </c>
      <c r="Q6860" s="312">
        <f>IF(OR(J6860="",G6860=""),"",G6860+ROW()/1000000)</f>
      </c>
      <c r="R6860" s="247">
        <f>IF(Q6860="","",SUMIFS(Txn[Signed Units],Txn[Key],J6860,Txn[Transaction Order],"&lt;="&amp;Q6860))</f>
      </c>
    </row>
    <row r="6861" spans="10:18" ht="15" customHeight="1" x14ac:dyDescent="0.15">
      <c r="J6861" s="246">
        <f>IF(OR(B6861="",C6861="",E6861=""),"",B6861&amp;":"&amp;C6861&amp;":"&amp;E6861)</f>
      </c>
      <c r="K6861" s="247">
        <f>IF(A6861="","",A6861*D6861)</f>
      </c>
      <c r="L6861" s="246">
        <f>IF(A6861="","",IF(OR(A6861=1,A6861=0),H6861,0))</f>
      </c>
      <c r="M6861" s="246">
        <f>IF(A6861="","",IF(A6861=-1,H6861,0))</f>
      </c>
      <c r="N6861">
        <f>IF(J6861="","",IF(E6861="SGD",1,IF(E6861="USD",Settings!$B$22,IF(E6861="HKD",Settings!$B$23,1))))</f>
      </c>
      <c r="O6861">
        <f>IF(OR(B6861="",C6861="",E6861=""),0,(IF(A6861=-1,H6861,0)-IF(OR(A6861=1,A6861=0),H6861,0)+IF(A6861=2,H6861,0))*IF(E6861="SGD",1,IF(E6861="USD",Settings!$B$22,IF(E6861="HKD",Settings!$B$23,1))))</f>
        <v>0</v>
      </c>
      <c r="P6861">
        <f>IF(OR(B6861="",C6861="",E6861=""),0,IF(A6861=2,H6861*IF(E6861="SGD",1,IF(E6861="USD",Settings!$B$22,IF(E6861="HKD",Settings!$B$23,1))),0))</f>
        <v>0</v>
      </c>
      <c r="Q6861" s="312">
        <f>IF(OR(J6861="",G6861=""),"",G6861+ROW()/1000000)</f>
      </c>
      <c r="R6861" s="247">
        <f>IF(Q6861="","",SUMIFS(Txn[Signed Units],Txn[Key],J6861,Txn[Transaction Order],"&lt;="&amp;Q6861))</f>
      </c>
    </row>
    <row r="6862" spans="10:18" ht="15" customHeight="1" x14ac:dyDescent="0.15">
      <c r="J6862" s="246">
        <f>IF(OR(B6862="",C6862="",E6862=""),"",B6862&amp;":"&amp;C6862&amp;":"&amp;E6862)</f>
      </c>
      <c r="K6862" s="247">
        <f>IF(A6862="","",A6862*D6862)</f>
      </c>
      <c r="L6862" s="246">
        <f>IF(A6862="","",IF(OR(A6862=1,A6862=0),H6862,0))</f>
      </c>
      <c r="M6862" s="246">
        <f>IF(A6862="","",IF(A6862=-1,H6862,0))</f>
      </c>
      <c r="N6862">
        <f>IF(J6862="","",IF(E6862="SGD",1,IF(E6862="USD",Settings!$B$22,IF(E6862="HKD",Settings!$B$23,1))))</f>
      </c>
      <c r="O6862">
        <f>IF(OR(B6862="",C6862="",E6862=""),0,(IF(A6862=-1,H6862,0)-IF(OR(A6862=1,A6862=0),H6862,0)+IF(A6862=2,H6862,0))*IF(E6862="SGD",1,IF(E6862="USD",Settings!$B$22,IF(E6862="HKD",Settings!$B$23,1))))</f>
        <v>0</v>
      </c>
      <c r="P6862">
        <f>IF(OR(B6862="",C6862="",E6862=""),0,IF(A6862=2,H6862*IF(E6862="SGD",1,IF(E6862="USD",Settings!$B$22,IF(E6862="HKD",Settings!$B$23,1))),0))</f>
        <v>0</v>
      </c>
      <c r="Q6862" s="312">
        <f>IF(OR(J6862="",G6862=""),"",G6862+ROW()/1000000)</f>
      </c>
      <c r="R6862" s="247">
        <f>IF(Q6862="","",SUMIFS(Txn[Signed Units],Txn[Key],J6862,Txn[Transaction Order],"&lt;="&amp;Q6862))</f>
      </c>
    </row>
    <row r="6863" spans="10:18" ht="15" customHeight="1" x14ac:dyDescent="0.15">
      <c r="J6863" s="246">
        <f>IF(OR(B6863="",C6863="",E6863=""),"",B6863&amp;":"&amp;C6863&amp;":"&amp;E6863)</f>
      </c>
      <c r="K6863" s="247">
        <f>IF(A6863="","",A6863*D6863)</f>
      </c>
      <c r="L6863" s="246">
        <f>IF(A6863="","",IF(OR(A6863=1,A6863=0),H6863,0))</f>
      </c>
      <c r="M6863" s="246">
        <f>IF(A6863="","",IF(A6863=-1,H6863,0))</f>
      </c>
      <c r="N6863">
        <f>IF(J6863="","",IF(E6863="SGD",1,IF(E6863="USD",Settings!$B$22,IF(E6863="HKD",Settings!$B$23,1))))</f>
      </c>
      <c r="O6863">
        <f>IF(OR(B6863="",C6863="",E6863=""),0,(IF(A6863=-1,H6863,0)-IF(OR(A6863=1,A6863=0),H6863,0)+IF(A6863=2,H6863,0))*IF(E6863="SGD",1,IF(E6863="USD",Settings!$B$22,IF(E6863="HKD",Settings!$B$23,1))))</f>
        <v>0</v>
      </c>
      <c r="P6863">
        <f>IF(OR(B6863="",C6863="",E6863=""),0,IF(A6863=2,H6863*IF(E6863="SGD",1,IF(E6863="USD",Settings!$B$22,IF(E6863="HKD",Settings!$B$23,1))),0))</f>
        <v>0</v>
      </c>
      <c r="Q6863" s="312">
        <f>IF(OR(J6863="",G6863=""),"",G6863+ROW()/1000000)</f>
      </c>
      <c r="R6863" s="247">
        <f>IF(Q6863="","",SUMIFS(Txn[Signed Units],Txn[Key],J6863,Txn[Transaction Order],"&lt;="&amp;Q6863))</f>
      </c>
    </row>
    <row r="6864" spans="10:18" ht="15" customHeight="1" x14ac:dyDescent="0.15">
      <c r="J6864" s="246">
        <f>IF(OR(B6864="",C6864="",E6864=""),"",B6864&amp;":"&amp;C6864&amp;":"&amp;E6864)</f>
      </c>
      <c r="K6864" s="247">
        <f>IF(A6864="","",A6864*D6864)</f>
      </c>
      <c r="L6864" s="246">
        <f>IF(A6864="","",IF(OR(A6864=1,A6864=0),H6864,0))</f>
      </c>
      <c r="M6864" s="246">
        <f>IF(A6864="","",IF(A6864=-1,H6864,0))</f>
      </c>
      <c r="N6864">
        <f>IF(J6864="","",IF(E6864="SGD",1,IF(E6864="USD",Settings!$B$22,IF(E6864="HKD",Settings!$B$23,1))))</f>
      </c>
      <c r="O6864">
        <f>IF(OR(B6864="",C6864="",E6864=""),0,(IF(A6864=-1,H6864,0)-IF(OR(A6864=1,A6864=0),H6864,0)+IF(A6864=2,H6864,0))*IF(E6864="SGD",1,IF(E6864="USD",Settings!$B$22,IF(E6864="HKD",Settings!$B$23,1))))</f>
        <v>0</v>
      </c>
      <c r="P6864">
        <f>IF(OR(B6864="",C6864="",E6864=""),0,IF(A6864=2,H6864*IF(E6864="SGD",1,IF(E6864="USD",Settings!$B$22,IF(E6864="HKD",Settings!$B$23,1))),0))</f>
        <v>0</v>
      </c>
      <c r="Q6864" s="312">
        <f>IF(OR(J6864="",G6864=""),"",G6864+ROW()/1000000)</f>
      </c>
      <c r="R6864" s="247">
        <f>IF(Q6864="","",SUMIFS(Txn[Signed Units],Txn[Key],J6864,Txn[Transaction Order],"&lt;="&amp;Q6864))</f>
      </c>
    </row>
    <row r="6865" spans="10:18" ht="15" customHeight="1" x14ac:dyDescent="0.15">
      <c r="J6865" s="246">
        <f>IF(OR(B6865="",C6865="",E6865=""),"",B6865&amp;":"&amp;C6865&amp;":"&amp;E6865)</f>
      </c>
      <c r="K6865" s="247">
        <f>IF(A6865="","",A6865*D6865)</f>
      </c>
      <c r="L6865" s="246">
        <f>IF(A6865="","",IF(OR(A6865=1,A6865=0),H6865,0))</f>
      </c>
      <c r="M6865" s="246">
        <f>IF(A6865="","",IF(A6865=-1,H6865,0))</f>
      </c>
      <c r="N6865">
        <f>IF(J6865="","",IF(E6865="SGD",1,IF(E6865="USD",Settings!$B$22,IF(E6865="HKD",Settings!$B$23,1))))</f>
      </c>
      <c r="O6865">
        <f>IF(OR(B6865="",C6865="",E6865=""),0,(IF(A6865=-1,H6865,0)-IF(OR(A6865=1,A6865=0),H6865,0)+IF(A6865=2,H6865,0))*IF(E6865="SGD",1,IF(E6865="USD",Settings!$B$22,IF(E6865="HKD",Settings!$B$23,1))))</f>
        <v>0</v>
      </c>
      <c r="P6865">
        <f>IF(OR(B6865="",C6865="",E6865=""),0,IF(A6865=2,H6865*IF(E6865="SGD",1,IF(E6865="USD",Settings!$B$22,IF(E6865="HKD",Settings!$B$23,1))),0))</f>
        <v>0</v>
      </c>
      <c r="Q6865" s="312">
        <f>IF(OR(J6865="",G6865=""),"",G6865+ROW()/1000000)</f>
      </c>
      <c r="R6865" s="247">
        <f>IF(Q6865="","",SUMIFS(Txn[Signed Units],Txn[Key],J6865,Txn[Transaction Order],"&lt;="&amp;Q6865))</f>
      </c>
    </row>
    <row r="6866" spans="10:18" ht="15" customHeight="1" x14ac:dyDescent="0.15">
      <c r="J6866" s="246">
        <f>IF(OR(B6866="",C6866="",E6866=""),"",B6866&amp;":"&amp;C6866&amp;":"&amp;E6866)</f>
      </c>
      <c r="K6866" s="247">
        <f>IF(A6866="","",A6866*D6866)</f>
      </c>
      <c r="L6866" s="246">
        <f>IF(A6866="","",IF(OR(A6866=1,A6866=0),H6866,0))</f>
      </c>
      <c r="M6866" s="246">
        <f>IF(A6866="","",IF(A6866=-1,H6866,0))</f>
      </c>
      <c r="N6866">
        <f>IF(J6866="","",IF(E6866="SGD",1,IF(E6866="USD",Settings!$B$22,IF(E6866="HKD",Settings!$B$23,1))))</f>
      </c>
      <c r="O6866">
        <f>IF(OR(B6866="",C6866="",E6866=""),0,(IF(A6866=-1,H6866,0)-IF(OR(A6866=1,A6866=0),H6866,0)+IF(A6866=2,H6866,0))*IF(E6866="SGD",1,IF(E6866="USD",Settings!$B$22,IF(E6866="HKD",Settings!$B$23,1))))</f>
        <v>0</v>
      </c>
      <c r="P6866">
        <f>IF(OR(B6866="",C6866="",E6866=""),0,IF(A6866=2,H6866*IF(E6866="SGD",1,IF(E6866="USD",Settings!$B$22,IF(E6866="HKD",Settings!$B$23,1))),0))</f>
        <v>0</v>
      </c>
      <c r="Q6866" s="312">
        <f>IF(OR(J6866="",G6866=""),"",G6866+ROW()/1000000)</f>
      </c>
      <c r="R6866" s="247">
        <f>IF(Q6866="","",SUMIFS(Txn[Signed Units],Txn[Key],J6866,Txn[Transaction Order],"&lt;="&amp;Q6866))</f>
      </c>
    </row>
    <row r="6867" spans="10:18" ht="15" customHeight="1" x14ac:dyDescent="0.15">
      <c r="J6867" s="246">
        <f>IF(OR(B6867="",C6867="",E6867=""),"",B6867&amp;":"&amp;C6867&amp;":"&amp;E6867)</f>
      </c>
      <c r="K6867" s="247">
        <f>IF(A6867="","",A6867*D6867)</f>
      </c>
      <c r="L6867" s="246">
        <f>IF(A6867="","",IF(OR(A6867=1,A6867=0),H6867,0))</f>
      </c>
      <c r="M6867" s="246">
        <f>IF(A6867="","",IF(A6867=-1,H6867,0))</f>
      </c>
      <c r="N6867">
        <f>IF(J6867="","",IF(E6867="SGD",1,IF(E6867="USD",Settings!$B$22,IF(E6867="HKD",Settings!$B$23,1))))</f>
      </c>
      <c r="O6867">
        <f>IF(OR(B6867="",C6867="",E6867=""),0,(IF(A6867=-1,H6867,0)-IF(OR(A6867=1,A6867=0),H6867,0)+IF(A6867=2,H6867,0))*IF(E6867="SGD",1,IF(E6867="USD",Settings!$B$22,IF(E6867="HKD",Settings!$B$23,1))))</f>
        <v>0</v>
      </c>
      <c r="P6867">
        <f>IF(OR(B6867="",C6867="",E6867=""),0,IF(A6867=2,H6867*IF(E6867="SGD",1,IF(E6867="USD",Settings!$B$22,IF(E6867="HKD",Settings!$B$23,1))),0))</f>
        <v>0</v>
      </c>
      <c r="Q6867" s="312">
        <f>IF(OR(J6867="",G6867=""),"",G6867+ROW()/1000000)</f>
      </c>
      <c r="R6867" s="247">
        <f>IF(Q6867="","",SUMIFS(Txn[Signed Units],Txn[Key],J6867,Txn[Transaction Order],"&lt;="&amp;Q6867))</f>
      </c>
    </row>
    <row r="6868" spans="10:18" ht="15" customHeight="1" x14ac:dyDescent="0.15">
      <c r="J6868" s="246">
        <f>IF(OR(B6868="",C6868="",E6868=""),"",B6868&amp;":"&amp;C6868&amp;":"&amp;E6868)</f>
      </c>
      <c r="K6868" s="247">
        <f>IF(A6868="","",A6868*D6868)</f>
      </c>
      <c r="L6868" s="246">
        <f>IF(A6868="","",IF(OR(A6868=1,A6868=0),H6868,0))</f>
      </c>
      <c r="M6868" s="246">
        <f>IF(A6868="","",IF(A6868=-1,H6868,0))</f>
      </c>
      <c r="N6868">
        <f>IF(J6868="","",IF(E6868="SGD",1,IF(E6868="USD",Settings!$B$22,IF(E6868="HKD",Settings!$B$23,1))))</f>
      </c>
      <c r="O6868">
        <f>IF(OR(B6868="",C6868="",E6868=""),0,(IF(A6868=-1,H6868,0)-IF(OR(A6868=1,A6868=0),H6868,0)+IF(A6868=2,H6868,0))*IF(E6868="SGD",1,IF(E6868="USD",Settings!$B$22,IF(E6868="HKD",Settings!$B$23,1))))</f>
        <v>0</v>
      </c>
      <c r="P6868">
        <f>IF(OR(B6868="",C6868="",E6868=""),0,IF(A6868=2,H6868*IF(E6868="SGD",1,IF(E6868="USD",Settings!$B$22,IF(E6868="HKD",Settings!$B$23,1))),0))</f>
        <v>0</v>
      </c>
      <c r="Q6868" s="312">
        <f>IF(OR(J6868="",G6868=""),"",G6868+ROW()/1000000)</f>
      </c>
      <c r="R6868" s="247">
        <f>IF(Q6868="","",SUMIFS(Txn[Signed Units],Txn[Key],J6868,Txn[Transaction Order],"&lt;="&amp;Q6868))</f>
      </c>
    </row>
    <row r="6869" spans="10:18" ht="15" customHeight="1" x14ac:dyDescent="0.15">
      <c r="J6869" s="246">
        <f>IF(OR(B6869="",C6869="",E6869=""),"",B6869&amp;":"&amp;C6869&amp;":"&amp;E6869)</f>
      </c>
      <c r="K6869" s="247">
        <f>IF(A6869="","",A6869*D6869)</f>
      </c>
      <c r="L6869" s="246">
        <f>IF(A6869="","",IF(OR(A6869=1,A6869=0),H6869,0))</f>
      </c>
      <c r="M6869" s="246">
        <f>IF(A6869="","",IF(A6869=-1,H6869,0))</f>
      </c>
      <c r="N6869">
        <f>IF(J6869="","",IF(E6869="SGD",1,IF(E6869="USD",Settings!$B$22,IF(E6869="HKD",Settings!$B$23,1))))</f>
      </c>
      <c r="O6869">
        <f>IF(OR(B6869="",C6869="",E6869=""),0,(IF(A6869=-1,H6869,0)-IF(OR(A6869=1,A6869=0),H6869,0)+IF(A6869=2,H6869,0))*IF(E6869="SGD",1,IF(E6869="USD",Settings!$B$22,IF(E6869="HKD",Settings!$B$23,1))))</f>
        <v>0</v>
      </c>
      <c r="P6869">
        <f>IF(OR(B6869="",C6869="",E6869=""),0,IF(A6869=2,H6869*IF(E6869="SGD",1,IF(E6869="USD",Settings!$B$22,IF(E6869="HKD",Settings!$B$23,1))),0))</f>
        <v>0</v>
      </c>
      <c r="Q6869" s="312">
        <f>IF(OR(J6869="",G6869=""),"",G6869+ROW()/1000000)</f>
      </c>
      <c r="R6869" s="247">
        <f>IF(Q6869="","",SUMIFS(Txn[Signed Units],Txn[Key],J6869,Txn[Transaction Order],"&lt;="&amp;Q6869))</f>
      </c>
    </row>
    <row r="6870" spans="10:18" ht="15" customHeight="1" x14ac:dyDescent="0.15">
      <c r="J6870" s="246">
        <f>IF(OR(B6870="",C6870="",E6870=""),"",B6870&amp;":"&amp;C6870&amp;":"&amp;E6870)</f>
      </c>
      <c r="K6870" s="247">
        <f>IF(A6870="","",A6870*D6870)</f>
      </c>
      <c r="L6870" s="246">
        <f>IF(A6870="","",IF(OR(A6870=1,A6870=0),H6870,0))</f>
      </c>
      <c r="M6870" s="246">
        <f>IF(A6870="","",IF(A6870=-1,H6870,0))</f>
      </c>
      <c r="N6870">
        <f>IF(J6870="","",IF(E6870="SGD",1,IF(E6870="USD",Settings!$B$22,IF(E6870="HKD",Settings!$B$23,1))))</f>
      </c>
      <c r="O6870">
        <f>IF(OR(B6870="",C6870="",E6870=""),0,(IF(A6870=-1,H6870,0)-IF(OR(A6870=1,A6870=0),H6870,0)+IF(A6870=2,H6870,0))*IF(E6870="SGD",1,IF(E6870="USD",Settings!$B$22,IF(E6870="HKD",Settings!$B$23,1))))</f>
        <v>0</v>
      </c>
      <c r="P6870">
        <f>IF(OR(B6870="",C6870="",E6870=""),0,IF(A6870=2,H6870*IF(E6870="SGD",1,IF(E6870="USD",Settings!$B$22,IF(E6870="HKD",Settings!$B$23,1))),0))</f>
        <v>0</v>
      </c>
      <c r="Q6870" s="312">
        <f>IF(OR(J6870="",G6870=""),"",G6870+ROW()/1000000)</f>
      </c>
      <c r="R6870" s="247">
        <f>IF(Q6870="","",SUMIFS(Txn[Signed Units],Txn[Key],J6870,Txn[Transaction Order],"&lt;="&amp;Q6870))</f>
      </c>
    </row>
    <row r="6871" spans="10:18" ht="15" customHeight="1" x14ac:dyDescent="0.15">
      <c r="J6871" s="246">
        <f>IF(OR(B6871="",C6871="",E6871=""),"",B6871&amp;":"&amp;C6871&amp;":"&amp;E6871)</f>
      </c>
      <c r="K6871" s="247">
        <f>IF(A6871="","",A6871*D6871)</f>
      </c>
      <c r="L6871" s="246">
        <f>IF(A6871="","",IF(OR(A6871=1,A6871=0),H6871,0))</f>
      </c>
      <c r="M6871" s="246">
        <f>IF(A6871="","",IF(A6871=-1,H6871,0))</f>
      </c>
      <c r="N6871">
        <f>IF(J6871="","",IF(E6871="SGD",1,IF(E6871="USD",Settings!$B$22,IF(E6871="HKD",Settings!$B$23,1))))</f>
      </c>
      <c r="O6871">
        <f>IF(OR(B6871="",C6871="",E6871=""),0,(IF(A6871=-1,H6871,0)-IF(OR(A6871=1,A6871=0),H6871,0)+IF(A6871=2,H6871,0))*IF(E6871="SGD",1,IF(E6871="USD",Settings!$B$22,IF(E6871="HKD",Settings!$B$23,1))))</f>
        <v>0</v>
      </c>
      <c r="P6871">
        <f>IF(OR(B6871="",C6871="",E6871=""),0,IF(A6871=2,H6871*IF(E6871="SGD",1,IF(E6871="USD",Settings!$B$22,IF(E6871="HKD",Settings!$B$23,1))),0))</f>
        <v>0</v>
      </c>
      <c r="Q6871" s="312">
        <f>IF(OR(J6871="",G6871=""),"",G6871+ROW()/1000000)</f>
      </c>
      <c r="R6871" s="247">
        <f>IF(Q6871="","",SUMIFS(Txn[Signed Units],Txn[Key],J6871,Txn[Transaction Order],"&lt;="&amp;Q6871))</f>
      </c>
    </row>
    <row r="6872" spans="10:18" ht="15" customHeight="1" x14ac:dyDescent="0.15">
      <c r="J6872" s="246">
        <f>IF(OR(B6872="",C6872="",E6872=""),"",B6872&amp;":"&amp;C6872&amp;":"&amp;E6872)</f>
      </c>
      <c r="K6872" s="247">
        <f>IF(A6872="","",A6872*D6872)</f>
      </c>
      <c r="L6872" s="246">
        <f>IF(A6872="","",IF(OR(A6872=1,A6872=0),H6872,0))</f>
      </c>
      <c r="M6872" s="246">
        <f>IF(A6872="","",IF(A6872=-1,H6872,0))</f>
      </c>
      <c r="N6872">
        <f>IF(J6872="","",IF(E6872="SGD",1,IF(E6872="USD",Settings!$B$22,IF(E6872="HKD",Settings!$B$23,1))))</f>
      </c>
      <c r="O6872">
        <f>IF(OR(B6872="",C6872="",E6872=""),0,(IF(A6872=-1,H6872,0)-IF(OR(A6872=1,A6872=0),H6872,0)+IF(A6872=2,H6872,0))*IF(E6872="SGD",1,IF(E6872="USD",Settings!$B$22,IF(E6872="HKD",Settings!$B$23,1))))</f>
        <v>0</v>
      </c>
      <c r="P6872">
        <f>IF(OR(B6872="",C6872="",E6872=""),0,IF(A6872=2,H6872*IF(E6872="SGD",1,IF(E6872="USD",Settings!$B$22,IF(E6872="HKD",Settings!$B$23,1))),0))</f>
        <v>0</v>
      </c>
      <c r="Q6872" s="312">
        <f>IF(OR(J6872="",G6872=""),"",G6872+ROW()/1000000)</f>
      </c>
      <c r="R6872" s="247">
        <f>IF(Q6872="","",SUMIFS(Txn[Signed Units],Txn[Key],J6872,Txn[Transaction Order],"&lt;="&amp;Q6872))</f>
      </c>
    </row>
    <row r="6873" spans="10:18" ht="15" customHeight="1" x14ac:dyDescent="0.15">
      <c r="J6873" s="246">
        <f>IF(OR(B6873="",C6873="",E6873=""),"",B6873&amp;":"&amp;C6873&amp;":"&amp;E6873)</f>
      </c>
      <c r="K6873" s="247">
        <f>IF(A6873="","",A6873*D6873)</f>
      </c>
      <c r="L6873" s="246">
        <f>IF(A6873="","",IF(OR(A6873=1,A6873=0),H6873,0))</f>
      </c>
      <c r="M6873" s="246">
        <f>IF(A6873="","",IF(A6873=-1,H6873,0))</f>
      </c>
      <c r="N6873">
        <f>IF(J6873="","",IF(E6873="SGD",1,IF(E6873="USD",Settings!$B$22,IF(E6873="HKD",Settings!$B$23,1))))</f>
      </c>
      <c r="O6873">
        <f>IF(OR(B6873="",C6873="",E6873=""),0,(IF(A6873=-1,H6873,0)-IF(OR(A6873=1,A6873=0),H6873,0)+IF(A6873=2,H6873,0))*IF(E6873="SGD",1,IF(E6873="USD",Settings!$B$22,IF(E6873="HKD",Settings!$B$23,1))))</f>
        <v>0</v>
      </c>
      <c r="P6873">
        <f>IF(OR(B6873="",C6873="",E6873=""),0,IF(A6873=2,H6873*IF(E6873="SGD",1,IF(E6873="USD",Settings!$B$22,IF(E6873="HKD",Settings!$B$23,1))),0))</f>
        <v>0</v>
      </c>
      <c r="Q6873" s="312">
        <f>IF(OR(J6873="",G6873=""),"",G6873+ROW()/1000000)</f>
      </c>
      <c r="R6873" s="247">
        <f>IF(Q6873="","",SUMIFS(Txn[Signed Units],Txn[Key],J6873,Txn[Transaction Order],"&lt;="&amp;Q6873))</f>
      </c>
    </row>
    <row r="6874" spans="10:18" ht="15" customHeight="1" x14ac:dyDescent="0.15">
      <c r="J6874" s="246">
        <f>IF(OR(B6874="",C6874="",E6874=""),"",B6874&amp;":"&amp;C6874&amp;":"&amp;E6874)</f>
      </c>
      <c r="K6874" s="247">
        <f>IF(A6874="","",A6874*D6874)</f>
      </c>
      <c r="L6874" s="246">
        <f>IF(A6874="","",IF(OR(A6874=1,A6874=0),H6874,0))</f>
      </c>
      <c r="M6874" s="246">
        <f>IF(A6874="","",IF(A6874=-1,H6874,0))</f>
      </c>
      <c r="N6874">
        <f>IF(J6874="","",IF(E6874="SGD",1,IF(E6874="USD",Settings!$B$22,IF(E6874="HKD",Settings!$B$23,1))))</f>
      </c>
      <c r="O6874">
        <f>IF(OR(B6874="",C6874="",E6874=""),0,(IF(A6874=-1,H6874,0)-IF(OR(A6874=1,A6874=0),H6874,0)+IF(A6874=2,H6874,0))*IF(E6874="SGD",1,IF(E6874="USD",Settings!$B$22,IF(E6874="HKD",Settings!$B$23,1))))</f>
        <v>0</v>
      </c>
      <c r="P6874">
        <f>IF(OR(B6874="",C6874="",E6874=""),0,IF(A6874=2,H6874*IF(E6874="SGD",1,IF(E6874="USD",Settings!$B$22,IF(E6874="HKD",Settings!$B$23,1))),0))</f>
        <v>0</v>
      </c>
      <c r="Q6874" s="312">
        <f>IF(OR(J6874="",G6874=""),"",G6874+ROW()/1000000)</f>
      </c>
      <c r="R6874" s="247">
        <f>IF(Q6874="","",SUMIFS(Txn[Signed Units],Txn[Key],J6874,Txn[Transaction Order],"&lt;="&amp;Q6874))</f>
      </c>
    </row>
    <row r="6875" spans="10:18" ht="15" customHeight="1" x14ac:dyDescent="0.15">
      <c r="J6875" s="246">
        <f>IF(OR(B6875="",C6875="",E6875=""),"",B6875&amp;":"&amp;C6875&amp;":"&amp;E6875)</f>
      </c>
      <c r="K6875" s="247">
        <f>IF(A6875="","",A6875*D6875)</f>
      </c>
      <c r="L6875" s="246">
        <f>IF(A6875="","",IF(OR(A6875=1,A6875=0),H6875,0))</f>
      </c>
      <c r="M6875" s="246">
        <f>IF(A6875="","",IF(A6875=-1,H6875,0))</f>
      </c>
      <c r="N6875">
        <f>IF(J6875="","",IF(E6875="SGD",1,IF(E6875="USD",Settings!$B$22,IF(E6875="HKD",Settings!$B$23,1))))</f>
      </c>
      <c r="O6875">
        <f>IF(OR(B6875="",C6875="",E6875=""),0,(IF(A6875=-1,H6875,0)-IF(OR(A6875=1,A6875=0),H6875,0)+IF(A6875=2,H6875,0))*IF(E6875="SGD",1,IF(E6875="USD",Settings!$B$22,IF(E6875="HKD",Settings!$B$23,1))))</f>
        <v>0</v>
      </c>
      <c r="P6875">
        <f>IF(OR(B6875="",C6875="",E6875=""),0,IF(A6875=2,H6875*IF(E6875="SGD",1,IF(E6875="USD",Settings!$B$22,IF(E6875="HKD",Settings!$B$23,1))),0))</f>
        <v>0</v>
      </c>
      <c r="Q6875" s="312">
        <f>IF(OR(J6875="",G6875=""),"",G6875+ROW()/1000000)</f>
      </c>
      <c r="R6875" s="247">
        <f>IF(Q6875="","",SUMIFS(Txn[Signed Units],Txn[Key],J6875,Txn[Transaction Order],"&lt;="&amp;Q6875))</f>
      </c>
    </row>
    <row r="6876" spans="10:18" ht="15" customHeight="1" x14ac:dyDescent="0.15">
      <c r="J6876" s="246">
        <f>IF(OR(B6876="",C6876="",E6876=""),"",B6876&amp;":"&amp;C6876&amp;":"&amp;E6876)</f>
      </c>
      <c r="K6876" s="247">
        <f>IF(A6876="","",A6876*D6876)</f>
      </c>
      <c r="L6876" s="246">
        <f>IF(A6876="","",IF(OR(A6876=1,A6876=0),H6876,0))</f>
      </c>
      <c r="M6876" s="246">
        <f>IF(A6876="","",IF(A6876=-1,H6876,0))</f>
      </c>
      <c r="N6876">
        <f>IF(J6876="","",IF(E6876="SGD",1,IF(E6876="USD",Settings!$B$22,IF(E6876="HKD",Settings!$B$23,1))))</f>
      </c>
      <c r="O6876">
        <f>IF(OR(B6876="",C6876="",E6876=""),0,(IF(A6876=-1,H6876,0)-IF(OR(A6876=1,A6876=0),H6876,0)+IF(A6876=2,H6876,0))*IF(E6876="SGD",1,IF(E6876="USD",Settings!$B$22,IF(E6876="HKD",Settings!$B$23,1))))</f>
        <v>0</v>
      </c>
      <c r="P6876">
        <f>IF(OR(B6876="",C6876="",E6876=""),0,IF(A6876=2,H6876*IF(E6876="SGD",1,IF(E6876="USD",Settings!$B$22,IF(E6876="HKD",Settings!$B$23,1))),0))</f>
        <v>0</v>
      </c>
      <c r="Q6876" s="312">
        <f>IF(OR(J6876="",G6876=""),"",G6876+ROW()/1000000)</f>
      </c>
      <c r="R6876" s="247">
        <f>IF(Q6876="","",SUMIFS(Txn[Signed Units],Txn[Key],J6876,Txn[Transaction Order],"&lt;="&amp;Q6876))</f>
      </c>
    </row>
    <row r="6877" spans="10:18" ht="15" customHeight="1" x14ac:dyDescent="0.15">
      <c r="J6877" s="246">
        <f>IF(OR(B6877="",C6877="",E6877=""),"",B6877&amp;":"&amp;C6877&amp;":"&amp;E6877)</f>
      </c>
      <c r="K6877" s="247">
        <f>IF(A6877="","",A6877*D6877)</f>
      </c>
      <c r="L6877" s="246">
        <f>IF(A6877="","",IF(OR(A6877=1,A6877=0),H6877,0))</f>
      </c>
      <c r="M6877" s="246">
        <f>IF(A6877="","",IF(A6877=-1,H6877,0))</f>
      </c>
      <c r="N6877">
        <f>IF(J6877="","",IF(E6877="SGD",1,IF(E6877="USD",Settings!$B$22,IF(E6877="HKD",Settings!$B$23,1))))</f>
      </c>
      <c r="O6877">
        <f>IF(OR(B6877="",C6877="",E6877=""),0,(IF(A6877=-1,H6877,0)-IF(OR(A6877=1,A6877=0),H6877,0)+IF(A6877=2,H6877,0))*IF(E6877="SGD",1,IF(E6877="USD",Settings!$B$22,IF(E6877="HKD",Settings!$B$23,1))))</f>
        <v>0</v>
      </c>
      <c r="P6877">
        <f>IF(OR(B6877="",C6877="",E6877=""),0,IF(A6877=2,H6877*IF(E6877="SGD",1,IF(E6877="USD",Settings!$B$22,IF(E6877="HKD",Settings!$B$23,1))),0))</f>
        <v>0</v>
      </c>
      <c r="Q6877" s="312">
        <f>IF(OR(J6877="",G6877=""),"",G6877+ROW()/1000000)</f>
      </c>
      <c r="R6877" s="247">
        <f>IF(Q6877="","",SUMIFS(Txn[Signed Units],Txn[Key],J6877,Txn[Transaction Order],"&lt;="&amp;Q6877))</f>
      </c>
    </row>
    <row r="6878" spans="10:18" ht="15" customHeight="1" x14ac:dyDescent="0.15">
      <c r="J6878" s="246">
        <f>IF(OR(B6878="",C6878="",E6878=""),"",B6878&amp;":"&amp;C6878&amp;":"&amp;E6878)</f>
      </c>
      <c r="K6878" s="247">
        <f>IF(A6878="","",A6878*D6878)</f>
      </c>
      <c r="L6878" s="246">
        <f>IF(A6878="","",IF(OR(A6878=1,A6878=0),H6878,0))</f>
      </c>
      <c r="M6878" s="246">
        <f>IF(A6878="","",IF(A6878=-1,H6878,0))</f>
      </c>
      <c r="N6878">
        <f>IF(J6878="","",IF(E6878="SGD",1,IF(E6878="USD",Settings!$B$22,IF(E6878="HKD",Settings!$B$23,1))))</f>
      </c>
      <c r="O6878">
        <f>IF(OR(B6878="",C6878="",E6878=""),0,(IF(A6878=-1,H6878,0)-IF(OR(A6878=1,A6878=0),H6878,0)+IF(A6878=2,H6878,0))*IF(E6878="SGD",1,IF(E6878="USD",Settings!$B$22,IF(E6878="HKD",Settings!$B$23,1))))</f>
        <v>0</v>
      </c>
      <c r="P6878">
        <f>IF(OR(B6878="",C6878="",E6878=""),0,IF(A6878=2,H6878*IF(E6878="SGD",1,IF(E6878="USD",Settings!$B$22,IF(E6878="HKD",Settings!$B$23,1))),0))</f>
        <v>0</v>
      </c>
      <c r="Q6878" s="312">
        <f>IF(OR(J6878="",G6878=""),"",G6878+ROW()/1000000)</f>
      </c>
      <c r="R6878" s="247">
        <f>IF(Q6878="","",SUMIFS(Txn[Signed Units],Txn[Key],J6878,Txn[Transaction Order],"&lt;="&amp;Q6878))</f>
      </c>
    </row>
    <row r="6879" spans="10:18" ht="15" customHeight="1" x14ac:dyDescent="0.15">
      <c r="J6879" s="246">
        <f>IF(OR(B6879="",C6879="",E6879=""),"",B6879&amp;":"&amp;C6879&amp;":"&amp;E6879)</f>
      </c>
      <c r="K6879" s="247">
        <f>IF(A6879="","",A6879*D6879)</f>
      </c>
      <c r="L6879" s="246">
        <f>IF(A6879="","",IF(OR(A6879=1,A6879=0),H6879,0))</f>
      </c>
      <c r="M6879" s="246">
        <f>IF(A6879="","",IF(A6879=-1,H6879,0))</f>
      </c>
      <c r="N6879">
        <f>IF(J6879="","",IF(E6879="SGD",1,IF(E6879="USD",Settings!$B$22,IF(E6879="HKD",Settings!$B$23,1))))</f>
      </c>
      <c r="O6879">
        <f>IF(OR(B6879="",C6879="",E6879=""),0,(IF(A6879=-1,H6879,0)-IF(OR(A6879=1,A6879=0),H6879,0)+IF(A6879=2,H6879,0))*IF(E6879="SGD",1,IF(E6879="USD",Settings!$B$22,IF(E6879="HKD",Settings!$B$23,1))))</f>
        <v>0</v>
      </c>
      <c r="P6879">
        <f>IF(OR(B6879="",C6879="",E6879=""),0,IF(A6879=2,H6879*IF(E6879="SGD",1,IF(E6879="USD",Settings!$B$22,IF(E6879="HKD",Settings!$B$23,1))),0))</f>
        <v>0</v>
      </c>
      <c r="Q6879" s="312">
        <f>IF(OR(J6879="",G6879=""),"",G6879+ROW()/1000000)</f>
      </c>
      <c r="R6879" s="247">
        <f>IF(Q6879="","",SUMIFS(Txn[Signed Units],Txn[Key],J6879,Txn[Transaction Order],"&lt;="&amp;Q6879))</f>
      </c>
    </row>
    <row r="6880" spans="10:18" ht="15" customHeight="1" x14ac:dyDescent="0.15">
      <c r="J6880" s="246">
        <f>IF(OR(B6880="",C6880="",E6880=""),"",B6880&amp;":"&amp;C6880&amp;":"&amp;E6880)</f>
      </c>
      <c r="K6880" s="247">
        <f>IF(A6880="","",A6880*D6880)</f>
      </c>
      <c r="L6880" s="246">
        <f>IF(A6880="","",IF(OR(A6880=1,A6880=0),H6880,0))</f>
      </c>
      <c r="M6880" s="246">
        <f>IF(A6880="","",IF(A6880=-1,H6880,0))</f>
      </c>
      <c r="N6880">
        <f>IF(J6880="","",IF(E6880="SGD",1,IF(E6880="USD",Settings!$B$22,IF(E6880="HKD",Settings!$B$23,1))))</f>
      </c>
      <c r="O6880">
        <f>IF(OR(B6880="",C6880="",E6880=""),0,(IF(A6880=-1,H6880,0)-IF(OR(A6880=1,A6880=0),H6880,0)+IF(A6880=2,H6880,0))*IF(E6880="SGD",1,IF(E6880="USD",Settings!$B$22,IF(E6880="HKD",Settings!$B$23,1))))</f>
        <v>0</v>
      </c>
      <c r="P6880">
        <f>IF(OR(B6880="",C6880="",E6880=""),0,IF(A6880=2,H6880*IF(E6880="SGD",1,IF(E6880="USD",Settings!$B$22,IF(E6880="HKD",Settings!$B$23,1))),0))</f>
        <v>0</v>
      </c>
      <c r="Q6880" s="312">
        <f>IF(OR(J6880="",G6880=""),"",G6880+ROW()/1000000)</f>
      </c>
      <c r="R6880" s="247">
        <f>IF(Q6880="","",SUMIFS(Txn[Signed Units],Txn[Key],J6880,Txn[Transaction Order],"&lt;="&amp;Q6880))</f>
      </c>
    </row>
    <row r="6881" spans="10:18" ht="15" customHeight="1" x14ac:dyDescent="0.15">
      <c r="J6881" s="246">
        <f>IF(OR(B6881="",C6881="",E6881=""),"",B6881&amp;":"&amp;C6881&amp;":"&amp;E6881)</f>
      </c>
      <c r="K6881" s="247">
        <f>IF(A6881="","",A6881*D6881)</f>
      </c>
      <c r="L6881" s="246">
        <f>IF(A6881="","",IF(OR(A6881=1,A6881=0),H6881,0))</f>
      </c>
      <c r="M6881" s="246">
        <f>IF(A6881="","",IF(A6881=-1,H6881,0))</f>
      </c>
      <c r="N6881">
        <f>IF(J6881="","",IF(E6881="SGD",1,IF(E6881="USD",Settings!$B$22,IF(E6881="HKD",Settings!$B$23,1))))</f>
      </c>
      <c r="O6881">
        <f>IF(OR(B6881="",C6881="",E6881=""),0,(IF(A6881=-1,H6881,0)-IF(OR(A6881=1,A6881=0),H6881,0)+IF(A6881=2,H6881,0))*IF(E6881="SGD",1,IF(E6881="USD",Settings!$B$22,IF(E6881="HKD",Settings!$B$23,1))))</f>
        <v>0</v>
      </c>
      <c r="P6881">
        <f>IF(OR(B6881="",C6881="",E6881=""),0,IF(A6881=2,H6881*IF(E6881="SGD",1,IF(E6881="USD",Settings!$B$22,IF(E6881="HKD",Settings!$B$23,1))),0))</f>
        <v>0</v>
      </c>
      <c r="Q6881" s="312">
        <f>IF(OR(J6881="",G6881=""),"",G6881+ROW()/1000000)</f>
      </c>
      <c r="R6881" s="247">
        <f>IF(Q6881="","",SUMIFS(Txn[Signed Units],Txn[Key],J6881,Txn[Transaction Order],"&lt;="&amp;Q6881))</f>
      </c>
    </row>
    <row r="6882" spans="10:18" ht="15" customHeight="1" x14ac:dyDescent="0.15">
      <c r="J6882" s="246">
        <f>IF(OR(B6882="",C6882="",E6882=""),"",B6882&amp;":"&amp;C6882&amp;":"&amp;E6882)</f>
      </c>
      <c r="K6882" s="247">
        <f>IF(A6882="","",A6882*D6882)</f>
      </c>
      <c r="L6882" s="246">
        <f>IF(A6882="","",IF(OR(A6882=1,A6882=0),H6882,0))</f>
      </c>
      <c r="M6882" s="246">
        <f>IF(A6882="","",IF(A6882=-1,H6882,0))</f>
      </c>
      <c r="N6882">
        <f>IF(J6882="","",IF(E6882="SGD",1,IF(E6882="USD",Settings!$B$22,IF(E6882="HKD",Settings!$B$23,1))))</f>
      </c>
      <c r="O6882">
        <f>IF(OR(B6882="",C6882="",E6882=""),0,(IF(A6882=-1,H6882,0)-IF(OR(A6882=1,A6882=0),H6882,0)+IF(A6882=2,H6882,0))*IF(E6882="SGD",1,IF(E6882="USD",Settings!$B$22,IF(E6882="HKD",Settings!$B$23,1))))</f>
        <v>0</v>
      </c>
      <c r="P6882">
        <f>IF(OR(B6882="",C6882="",E6882=""),0,IF(A6882=2,H6882*IF(E6882="SGD",1,IF(E6882="USD",Settings!$B$22,IF(E6882="HKD",Settings!$B$23,1))),0))</f>
        <v>0</v>
      </c>
      <c r="Q6882" s="312">
        <f>IF(OR(J6882="",G6882=""),"",G6882+ROW()/1000000)</f>
      </c>
      <c r="R6882" s="247">
        <f>IF(Q6882="","",SUMIFS(Txn[Signed Units],Txn[Key],J6882,Txn[Transaction Order],"&lt;="&amp;Q6882))</f>
      </c>
    </row>
    <row r="6883" spans="10:18" ht="15" customHeight="1" x14ac:dyDescent="0.15">
      <c r="J6883" s="246">
        <f>IF(OR(B6883="",C6883="",E6883=""),"",B6883&amp;":"&amp;C6883&amp;":"&amp;E6883)</f>
      </c>
      <c r="K6883" s="247">
        <f>IF(A6883="","",A6883*D6883)</f>
      </c>
      <c r="L6883" s="246">
        <f>IF(A6883="","",IF(OR(A6883=1,A6883=0),H6883,0))</f>
      </c>
      <c r="M6883" s="246">
        <f>IF(A6883="","",IF(A6883=-1,H6883,0))</f>
      </c>
      <c r="N6883">
        <f>IF(J6883="","",IF(E6883="SGD",1,IF(E6883="USD",Settings!$B$22,IF(E6883="HKD",Settings!$B$23,1))))</f>
      </c>
      <c r="O6883">
        <f>IF(OR(B6883="",C6883="",E6883=""),0,(IF(A6883=-1,H6883,0)-IF(OR(A6883=1,A6883=0),H6883,0)+IF(A6883=2,H6883,0))*IF(E6883="SGD",1,IF(E6883="USD",Settings!$B$22,IF(E6883="HKD",Settings!$B$23,1))))</f>
        <v>0</v>
      </c>
      <c r="P6883">
        <f>IF(OR(B6883="",C6883="",E6883=""),0,IF(A6883=2,H6883*IF(E6883="SGD",1,IF(E6883="USD",Settings!$B$22,IF(E6883="HKD",Settings!$B$23,1))),0))</f>
        <v>0</v>
      </c>
      <c r="Q6883" s="312">
        <f>IF(OR(J6883="",G6883=""),"",G6883+ROW()/1000000)</f>
      </c>
      <c r="R6883" s="247">
        <f>IF(Q6883="","",SUMIFS(Txn[Signed Units],Txn[Key],J6883,Txn[Transaction Order],"&lt;="&amp;Q6883))</f>
      </c>
    </row>
    <row r="6884" spans="10:18" ht="15" customHeight="1" x14ac:dyDescent="0.15">
      <c r="J6884" s="246">
        <f>IF(OR(B6884="",C6884="",E6884=""),"",B6884&amp;":"&amp;C6884&amp;":"&amp;E6884)</f>
      </c>
      <c r="K6884" s="247">
        <f>IF(A6884="","",A6884*D6884)</f>
      </c>
      <c r="L6884" s="246">
        <f>IF(A6884="","",IF(OR(A6884=1,A6884=0),H6884,0))</f>
      </c>
      <c r="M6884" s="246">
        <f>IF(A6884="","",IF(A6884=-1,H6884,0))</f>
      </c>
      <c r="N6884">
        <f>IF(J6884="","",IF(E6884="SGD",1,IF(E6884="USD",Settings!$B$22,IF(E6884="HKD",Settings!$B$23,1))))</f>
      </c>
      <c r="O6884">
        <f>IF(OR(B6884="",C6884="",E6884=""),0,(IF(A6884=-1,H6884,0)-IF(OR(A6884=1,A6884=0),H6884,0)+IF(A6884=2,H6884,0))*IF(E6884="SGD",1,IF(E6884="USD",Settings!$B$22,IF(E6884="HKD",Settings!$B$23,1))))</f>
        <v>0</v>
      </c>
      <c r="P6884">
        <f>IF(OR(B6884="",C6884="",E6884=""),0,IF(A6884=2,H6884*IF(E6884="SGD",1,IF(E6884="USD",Settings!$B$22,IF(E6884="HKD",Settings!$B$23,1))),0))</f>
        <v>0</v>
      </c>
      <c r="Q6884" s="312">
        <f>IF(OR(J6884="",G6884=""),"",G6884+ROW()/1000000)</f>
      </c>
      <c r="R6884" s="247">
        <f>IF(Q6884="","",SUMIFS(Txn[Signed Units],Txn[Key],J6884,Txn[Transaction Order],"&lt;="&amp;Q6884))</f>
      </c>
    </row>
    <row r="6885" spans="10:18" ht="15" customHeight="1" x14ac:dyDescent="0.15">
      <c r="J6885" s="246">
        <f>IF(OR(B6885="",C6885="",E6885=""),"",B6885&amp;":"&amp;C6885&amp;":"&amp;E6885)</f>
      </c>
      <c r="K6885" s="247">
        <f>IF(A6885="","",A6885*D6885)</f>
      </c>
      <c r="L6885" s="246">
        <f>IF(A6885="","",IF(OR(A6885=1,A6885=0),H6885,0))</f>
      </c>
      <c r="M6885" s="246">
        <f>IF(A6885="","",IF(A6885=-1,H6885,0))</f>
      </c>
      <c r="N6885">
        <f>IF(J6885="","",IF(E6885="SGD",1,IF(E6885="USD",Settings!$B$22,IF(E6885="HKD",Settings!$B$23,1))))</f>
      </c>
      <c r="O6885">
        <f>IF(OR(B6885="",C6885="",E6885=""),0,(IF(A6885=-1,H6885,0)-IF(OR(A6885=1,A6885=0),H6885,0)+IF(A6885=2,H6885,0))*IF(E6885="SGD",1,IF(E6885="USD",Settings!$B$22,IF(E6885="HKD",Settings!$B$23,1))))</f>
        <v>0</v>
      </c>
      <c r="P6885">
        <f>IF(OR(B6885="",C6885="",E6885=""),0,IF(A6885=2,H6885*IF(E6885="SGD",1,IF(E6885="USD",Settings!$B$22,IF(E6885="HKD",Settings!$B$23,1))),0))</f>
        <v>0</v>
      </c>
      <c r="Q6885" s="312">
        <f>IF(OR(J6885="",G6885=""),"",G6885+ROW()/1000000)</f>
      </c>
      <c r="R6885" s="247">
        <f>IF(Q6885="","",SUMIFS(Txn[Signed Units],Txn[Key],J6885,Txn[Transaction Order],"&lt;="&amp;Q6885))</f>
      </c>
    </row>
    <row r="6886" spans="10:18" ht="15" customHeight="1" x14ac:dyDescent="0.15">
      <c r="J6886" s="246">
        <f>IF(OR(B6886="",C6886="",E6886=""),"",B6886&amp;":"&amp;C6886&amp;":"&amp;E6886)</f>
      </c>
      <c r="K6886" s="247">
        <f>IF(A6886="","",A6886*D6886)</f>
      </c>
      <c r="L6886" s="246">
        <f>IF(A6886="","",IF(OR(A6886=1,A6886=0),H6886,0))</f>
      </c>
      <c r="M6886" s="246">
        <f>IF(A6886="","",IF(A6886=-1,H6886,0))</f>
      </c>
      <c r="N6886">
        <f>IF(J6886="","",IF(E6886="SGD",1,IF(E6886="USD",Settings!$B$22,IF(E6886="HKD",Settings!$B$23,1))))</f>
      </c>
      <c r="O6886">
        <f>IF(OR(B6886="",C6886="",E6886=""),0,(IF(A6886=-1,H6886,0)-IF(OR(A6886=1,A6886=0),H6886,0)+IF(A6886=2,H6886,0))*IF(E6886="SGD",1,IF(E6886="USD",Settings!$B$22,IF(E6886="HKD",Settings!$B$23,1))))</f>
        <v>0</v>
      </c>
      <c r="P6886">
        <f>IF(OR(B6886="",C6886="",E6886=""),0,IF(A6886=2,H6886*IF(E6886="SGD",1,IF(E6886="USD",Settings!$B$22,IF(E6886="HKD",Settings!$B$23,1))),0))</f>
        <v>0</v>
      </c>
      <c r="Q6886" s="312">
        <f>IF(OR(J6886="",G6886=""),"",G6886+ROW()/1000000)</f>
      </c>
      <c r="R6886" s="247">
        <f>IF(Q6886="","",SUMIFS(Txn[Signed Units],Txn[Key],J6886,Txn[Transaction Order],"&lt;="&amp;Q6886))</f>
      </c>
    </row>
    <row r="6887" spans="10:18" ht="15" customHeight="1" x14ac:dyDescent="0.15">
      <c r="J6887" s="246">
        <f>IF(OR(B6887="",C6887="",E6887=""),"",B6887&amp;":"&amp;C6887&amp;":"&amp;E6887)</f>
      </c>
      <c r="K6887" s="247">
        <f>IF(A6887="","",A6887*D6887)</f>
      </c>
      <c r="L6887" s="246">
        <f>IF(A6887="","",IF(OR(A6887=1,A6887=0),H6887,0))</f>
      </c>
      <c r="M6887" s="246">
        <f>IF(A6887="","",IF(A6887=-1,H6887,0))</f>
      </c>
      <c r="N6887">
        <f>IF(J6887="","",IF(E6887="SGD",1,IF(E6887="USD",Settings!$B$22,IF(E6887="HKD",Settings!$B$23,1))))</f>
      </c>
      <c r="O6887">
        <f>IF(OR(B6887="",C6887="",E6887=""),0,(IF(A6887=-1,H6887,0)-IF(OR(A6887=1,A6887=0),H6887,0)+IF(A6887=2,H6887,0))*IF(E6887="SGD",1,IF(E6887="USD",Settings!$B$22,IF(E6887="HKD",Settings!$B$23,1))))</f>
        <v>0</v>
      </c>
      <c r="P6887">
        <f>IF(OR(B6887="",C6887="",E6887=""),0,IF(A6887=2,H6887*IF(E6887="SGD",1,IF(E6887="USD",Settings!$B$22,IF(E6887="HKD",Settings!$B$23,1))),0))</f>
        <v>0</v>
      </c>
      <c r="Q6887" s="312">
        <f>IF(OR(J6887="",G6887=""),"",G6887+ROW()/1000000)</f>
      </c>
      <c r="R6887" s="247">
        <f>IF(Q6887="","",SUMIFS(Txn[Signed Units],Txn[Key],J6887,Txn[Transaction Order],"&lt;="&amp;Q6887))</f>
      </c>
    </row>
    <row r="6888" spans="10:18" ht="15" customHeight="1" x14ac:dyDescent="0.15">
      <c r="J6888" s="246">
        <f>IF(OR(B6888="",C6888="",E6888=""),"",B6888&amp;":"&amp;C6888&amp;":"&amp;E6888)</f>
      </c>
      <c r="K6888" s="247">
        <f>IF(A6888="","",A6888*D6888)</f>
      </c>
      <c r="L6888" s="246">
        <f>IF(A6888="","",IF(OR(A6888=1,A6888=0),H6888,0))</f>
      </c>
      <c r="M6888" s="246">
        <f>IF(A6888="","",IF(A6888=-1,H6888,0))</f>
      </c>
      <c r="N6888">
        <f>IF(J6888="","",IF(E6888="SGD",1,IF(E6888="USD",Settings!$B$22,IF(E6888="HKD",Settings!$B$23,1))))</f>
      </c>
      <c r="O6888">
        <f>IF(OR(B6888="",C6888="",E6888=""),0,(IF(A6888=-1,H6888,0)-IF(OR(A6888=1,A6888=0),H6888,0)+IF(A6888=2,H6888,0))*IF(E6888="SGD",1,IF(E6888="USD",Settings!$B$22,IF(E6888="HKD",Settings!$B$23,1))))</f>
        <v>0</v>
      </c>
      <c r="P6888">
        <f>IF(OR(B6888="",C6888="",E6888=""),0,IF(A6888=2,H6888*IF(E6888="SGD",1,IF(E6888="USD",Settings!$B$22,IF(E6888="HKD",Settings!$B$23,1))),0))</f>
        <v>0</v>
      </c>
      <c r="Q6888" s="312">
        <f>IF(OR(J6888="",G6888=""),"",G6888+ROW()/1000000)</f>
      </c>
      <c r="R6888" s="247">
        <f>IF(Q6888="","",SUMIFS(Txn[Signed Units],Txn[Key],J6888,Txn[Transaction Order],"&lt;="&amp;Q6888))</f>
      </c>
    </row>
    <row r="6889" spans="10:18" ht="15" customHeight="1" x14ac:dyDescent="0.15">
      <c r="J6889" s="246">
        <f>IF(OR(B6889="",C6889="",E6889=""),"",B6889&amp;":"&amp;C6889&amp;":"&amp;E6889)</f>
      </c>
      <c r="K6889" s="247">
        <f>IF(A6889="","",A6889*D6889)</f>
      </c>
      <c r="L6889" s="246">
        <f>IF(A6889="","",IF(OR(A6889=1,A6889=0),H6889,0))</f>
      </c>
      <c r="M6889" s="246">
        <f>IF(A6889="","",IF(A6889=-1,H6889,0))</f>
      </c>
      <c r="N6889">
        <f>IF(J6889="","",IF(E6889="SGD",1,IF(E6889="USD",Settings!$B$22,IF(E6889="HKD",Settings!$B$23,1))))</f>
      </c>
      <c r="O6889">
        <f>IF(OR(B6889="",C6889="",E6889=""),0,(IF(A6889=-1,H6889,0)-IF(OR(A6889=1,A6889=0),H6889,0)+IF(A6889=2,H6889,0))*IF(E6889="SGD",1,IF(E6889="USD",Settings!$B$22,IF(E6889="HKD",Settings!$B$23,1))))</f>
        <v>0</v>
      </c>
      <c r="P6889">
        <f>IF(OR(B6889="",C6889="",E6889=""),0,IF(A6889=2,H6889*IF(E6889="SGD",1,IF(E6889="USD",Settings!$B$22,IF(E6889="HKD",Settings!$B$23,1))),0))</f>
        <v>0</v>
      </c>
      <c r="Q6889" s="312">
        <f>IF(OR(J6889="",G6889=""),"",G6889+ROW()/1000000)</f>
      </c>
      <c r="R6889" s="247">
        <f>IF(Q6889="","",SUMIFS(Txn[Signed Units],Txn[Key],J6889,Txn[Transaction Order],"&lt;="&amp;Q6889))</f>
      </c>
    </row>
    <row r="6890" spans="10:18" ht="15" customHeight="1" x14ac:dyDescent="0.15">
      <c r="J6890" s="246">
        <f>IF(OR(B6890="",C6890="",E6890=""),"",B6890&amp;":"&amp;C6890&amp;":"&amp;E6890)</f>
      </c>
      <c r="K6890" s="247">
        <f>IF(A6890="","",A6890*D6890)</f>
      </c>
      <c r="L6890" s="246">
        <f>IF(A6890="","",IF(OR(A6890=1,A6890=0),H6890,0))</f>
      </c>
      <c r="M6890" s="246">
        <f>IF(A6890="","",IF(A6890=-1,H6890,0))</f>
      </c>
      <c r="N6890">
        <f>IF(J6890="","",IF(E6890="SGD",1,IF(E6890="USD",Settings!$B$22,IF(E6890="HKD",Settings!$B$23,1))))</f>
      </c>
      <c r="O6890">
        <f>IF(OR(B6890="",C6890="",E6890=""),0,(IF(A6890=-1,H6890,0)-IF(OR(A6890=1,A6890=0),H6890,0)+IF(A6890=2,H6890,0))*IF(E6890="SGD",1,IF(E6890="USD",Settings!$B$22,IF(E6890="HKD",Settings!$B$23,1))))</f>
        <v>0</v>
      </c>
      <c r="P6890">
        <f>IF(OR(B6890="",C6890="",E6890=""),0,IF(A6890=2,H6890*IF(E6890="SGD",1,IF(E6890="USD",Settings!$B$22,IF(E6890="HKD",Settings!$B$23,1))),0))</f>
        <v>0</v>
      </c>
      <c r="Q6890" s="312">
        <f>IF(OR(J6890="",G6890=""),"",G6890+ROW()/1000000)</f>
      </c>
      <c r="R6890" s="247">
        <f>IF(Q6890="","",SUMIFS(Txn[Signed Units],Txn[Key],J6890,Txn[Transaction Order],"&lt;="&amp;Q6890))</f>
      </c>
    </row>
    <row r="6891" spans="10:18" ht="15" customHeight="1" x14ac:dyDescent="0.15">
      <c r="J6891" s="246">
        <f>IF(OR(B6891="",C6891="",E6891=""),"",B6891&amp;":"&amp;C6891&amp;":"&amp;E6891)</f>
      </c>
      <c r="K6891" s="247">
        <f>IF(A6891="","",A6891*D6891)</f>
      </c>
      <c r="L6891" s="246">
        <f>IF(A6891="","",IF(OR(A6891=1,A6891=0),H6891,0))</f>
      </c>
      <c r="M6891" s="246">
        <f>IF(A6891="","",IF(A6891=-1,H6891,0))</f>
      </c>
      <c r="N6891">
        <f>IF(J6891="","",IF(E6891="SGD",1,IF(E6891="USD",Settings!$B$22,IF(E6891="HKD",Settings!$B$23,1))))</f>
      </c>
      <c r="O6891">
        <f>IF(OR(B6891="",C6891="",E6891=""),0,(IF(A6891=-1,H6891,0)-IF(OR(A6891=1,A6891=0),H6891,0)+IF(A6891=2,H6891,0))*IF(E6891="SGD",1,IF(E6891="USD",Settings!$B$22,IF(E6891="HKD",Settings!$B$23,1))))</f>
        <v>0</v>
      </c>
      <c r="P6891">
        <f>IF(OR(B6891="",C6891="",E6891=""),0,IF(A6891=2,H6891*IF(E6891="SGD",1,IF(E6891="USD",Settings!$B$22,IF(E6891="HKD",Settings!$B$23,1))),0))</f>
        <v>0</v>
      </c>
      <c r="Q6891" s="312">
        <f>IF(OR(J6891="",G6891=""),"",G6891+ROW()/1000000)</f>
      </c>
      <c r="R6891" s="247">
        <f>IF(Q6891="","",SUMIFS(Txn[Signed Units],Txn[Key],J6891,Txn[Transaction Order],"&lt;="&amp;Q6891))</f>
      </c>
    </row>
    <row r="6892" spans="10:18" ht="15" customHeight="1" x14ac:dyDescent="0.15">
      <c r="J6892" s="246">
        <f>IF(OR(B6892="",C6892="",E6892=""),"",B6892&amp;":"&amp;C6892&amp;":"&amp;E6892)</f>
      </c>
      <c r="K6892" s="247">
        <f>IF(A6892="","",A6892*D6892)</f>
      </c>
      <c r="L6892" s="246">
        <f>IF(A6892="","",IF(OR(A6892=1,A6892=0),H6892,0))</f>
      </c>
      <c r="M6892" s="246">
        <f>IF(A6892="","",IF(A6892=-1,H6892,0))</f>
      </c>
      <c r="N6892">
        <f>IF(J6892="","",IF(E6892="SGD",1,IF(E6892="USD",Settings!$B$22,IF(E6892="HKD",Settings!$B$23,1))))</f>
      </c>
      <c r="O6892">
        <f>IF(OR(B6892="",C6892="",E6892=""),0,(IF(A6892=-1,H6892,0)-IF(OR(A6892=1,A6892=0),H6892,0)+IF(A6892=2,H6892,0))*IF(E6892="SGD",1,IF(E6892="USD",Settings!$B$22,IF(E6892="HKD",Settings!$B$23,1))))</f>
        <v>0</v>
      </c>
      <c r="P6892">
        <f>IF(OR(B6892="",C6892="",E6892=""),0,IF(A6892=2,H6892*IF(E6892="SGD",1,IF(E6892="USD",Settings!$B$22,IF(E6892="HKD",Settings!$B$23,1))),0))</f>
        <v>0</v>
      </c>
      <c r="Q6892" s="312">
        <f>IF(OR(J6892="",G6892=""),"",G6892+ROW()/1000000)</f>
      </c>
      <c r="R6892" s="247">
        <f>IF(Q6892="","",SUMIFS(Txn[Signed Units],Txn[Key],J6892,Txn[Transaction Order],"&lt;="&amp;Q6892))</f>
      </c>
    </row>
    <row r="6893" spans="10:18" ht="15" customHeight="1" x14ac:dyDescent="0.15">
      <c r="J6893" s="246">
        <f>IF(OR(B6893="",C6893="",E6893=""),"",B6893&amp;":"&amp;C6893&amp;":"&amp;E6893)</f>
      </c>
      <c r="K6893" s="247">
        <f>IF(A6893="","",A6893*D6893)</f>
      </c>
      <c r="L6893" s="246">
        <f>IF(A6893="","",IF(OR(A6893=1,A6893=0),H6893,0))</f>
      </c>
      <c r="M6893" s="246">
        <f>IF(A6893="","",IF(A6893=-1,H6893,0))</f>
      </c>
      <c r="N6893">
        <f>IF(J6893="","",IF(E6893="SGD",1,IF(E6893="USD",Settings!$B$22,IF(E6893="HKD",Settings!$B$23,1))))</f>
      </c>
      <c r="O6893">
        <f>IF(OR(B6893="",C6893="",E6893=""),0,(IF(A6893=-1,H6893,0)-IF(OR(A6893=1,A6893=0),H6893,0)+IF(A6893=2,H6893,0))*IF(E6893="SGD",1,IF(E6893="USD",Settings!$B$22,IF(E6893="HKD",Settings!$B$23,1))))</f>
        <v>0</v>
      </c>
      <c r="P6893">
        <f>IF(OR(B6893="",C6893="",E6893=""),0,IF(A6893=2,H6893*IF(E6893="SGD",1,IF(E6893="USD",Settings!$B$22,IF(E6893="HKD",Settings!$B$23,1))),0))</f>
        <v>0</v>
      </c>
      <c r="Q6893" s="312">
        <f>IF(OR(J6893="",G6893=""),"",G6893+ROW()/1000000)</f>
      </c>
      <c r="R6893" s="247">
        <f>IF(Q6893="","",SUMIFS(Txn[Signed Units],Txn[Key],J6893,Txn[Transaction Order],"&lt;="&amp;Q6893))</f>
      </c>
    </row>
    <row r="6894" spans="10:18" ht="15" customHeight="1" x14ac:dyDescent="0.15">
      <c r="J6894" s="246">
        <f>IF(OR(B6894="",C6894="",E6894=""),"",B6894&amp;":"&amp;C6894&amp;":"&amp;E6894)</f>
      </c>
      <c r="K6894" s="247">
        <f>IF(A6894="","",A6894*D6894)</f>
      </c>
      <c r="L6894" s="246">
        <f>IF(A6894="","",IF(OR(A6894=1,A6894=0),H6894,0))</f>
      </c>
      <c r="M6894" s="246">
        <f>IF(A6894="","",IF(A6894=-1,H6894,0))</f>
      </c>
      <c r="N6894">
        <f>IF(J6894="","",IF(E6894="SGD",1,IF(E6894="USD",Settings!$B$22,IF(E6894="HKD",Settings!$B$23,1))))</f>
      </c>
      <c r="O6894">
        <f>IF(OR(B6894="",C6894="",E6894=""),0,(IF(A6894=-1,H6894,0)-IF(OR(A6894=1,A6894=0),H6894,0)+IF(A6894=2,H6894,0))*IF(E6894="SGD",1,IF(E6894="USD",Settings!$B$22,IF(E6894="HKD",Settings!$B$23,1))))</f>
        <v>0</v>
      </c>
      <c r="P6894">
        <f>IF(OR(B6894="",C6894="",E6894=""),0,IF(A6894=2,H6894*IF(E6894="SGD",1,IF(E6894="USD",Settings!$B$22,IF(E6894="HKD",Settings!$B$23,1))),0))</f>
        <v>0</v>
      </c>
      <c r="Q6894" s="312">
        <f>IF(OR(J6894="",G6894=""),"",G6894+ROW()/1000000)</f>
      </c>
      <c r="R6894" s="247">
        <f>IF(Q6894="","",SUMIFS(Txn[Signed Units],Txn[Key],J6894,Txn[Transaction Order],"&lt;="&amp;Q6894))</f>
      </c>
    </row>
    <row r="6895" spans="10:18" ht="15" customHeight="1" x14ac:dyDescent="0.15">
      <c r="J6895" s="246">
        <f>IF(OR(B6895="",C6895="",E6895=""),"",B6895&amp;":"&amp;C6895&amp;":"&amp;E6895)</f>
      </c>
      <c r="K6895" s="247">
        <f>IF(A6895="","",A6895*D6895)</f>
      </c>
      <c r="L6895" s="246">
        <f>IF(A6895="","",IF(OR(A6895=1,A6895=0),H6895,0))</f>
      </c>
      <c r="M6895" s="246">
        <f>IF(A6895="","",IF(A6895=-1,H6895,0))</f>
      </c>
      <c r="N6895">
        <f>IF(J6895="","",IF(E6895="SGD",1,IF(E6895="USD",Settings!$B$22,IF(E6895="HKD",Settings!$B$23,1))))</f>
      </c>
      <c r="O6895">
        <f>IF(OR(B6895="",C6895="",E6895=""),0,(IF(A6895=-1,H6895,0)-IF(OR(A6895=1,A6895=0),H6895,0)+IF(A6895=2,H6895,0))*IF(E6895="SGD",1,IF(E6895="USD",Settings!$B$22,IF(E6895="HKD",Settings!$B$23,1))))</f>
        <v>0</v>
      </c>
      <c r="P6895">
        <f>IF(OR(B6895="",C6895="",E6895=""),0,IF(A6895=2,H6895*IF(E6895="SGD",1,IF(E6895="USD",Settings!$B$22,IF(E6895="HKD",Settings!$B$23,1))),0))</f>
        <v>0</v>
      </c>
      <c r="Q6895" s="312">
        <f>IF(OR(J6895="",G6895=""),"",G6895+ROW()/1000000)</f>
      </c>
      <c r="R6895" s="247">
        <f>IF(Q6895="","",SUMIFS(Txn[Signed Units],Txn[Key],J6895,Txn[Transaction Order],"&lt;="&amp;Q6895))</f>
      </c>
    </row>
    <row r="6896" spans="10:18" ht="15" customHeight="1" x14ac:dyDescent="0.15">
      <c r="J6896" s="246">
        <f>IF(OR(B6896="",C6896="",E6896=""),"",B6896&amp;":"&amp;C6896&amp;":"&amp;E6896)</f>
      </c>
      <c r="K6896" s="247">
        <f>IF(A6896="","",A6896*D6896)</f>
      </c>
      <c r="L6896" s="246">
        <f>IF(A6896="","",IF(OR(A6896=1,A6896=0),H6896,0))</f>
      </c>
      <c r="M6896" s="246">
        <f>IF(A6896="","",IF(A6896=-1,H6896,0))</f>
      </c>
      <c r="N6896">
        <f>IF(J6896="","",IF(E6896="SGD",1,IF(E6896="USD",Settings!$B$22,IF(E6896="HKD",Settings!$B$23,1))))</f>
      </c>
      <c r="O6896">
        <f>IF(OR(B6896="",C6896="",E6896=""),0,(IF(A6896=-1,H6896,0)-IF(OR(A6896=1,A6896=0),H6896,0)+IF(A6896=2,H6896,0))*IF(E6896="SGD",1,IF(E6896="USD",Settings!$B$22,IF(E6896="HKD",Settings!$B$23,1))))</f>
        <v>0</v>
      </c>
      <c r="P6896">
        <f>IF(OR(B6896="",C6896="",E6896=""),0,IF(A6896=2,H6896*IF(E6896="SGD",1,IF(E6896="USD",Settings!$B$22,IF(E6896="HKD",Settings!$B$23,1))),0))</f>
        <v>0</v>
      </c>
      <c r="Q6896" s="312">
        <f>IF(OR(J6896="",G6896=""),"",G6896+ROW()/1000000)</f>
      </c>
      <c r="R6896" s="247">
        <f>IF(Q6896="","",SUMIFS(Txn[Signed Units],Txn[Key],J6896,Txn[Transaction Order],"&lt;="&amp;Q6896))</f>
      </c>
    </row>
    <row r="6897" spans="10:18" ht="15" customHeight="1" x14ac:dyDescent="0.15">
      <c r="J6897" s="246">
        <f>IF(OR(B6897="",C6897="",E6897=""),"",B6897&amp;":"&amp;C6897&amp;":"&amp;E6897)</f>
      </c>
      <c r="K6897" s="247">
        <f>IF(A6897="","",A6897*D6897)</f>
      </c>
      <c r="L6897" s="246">
        <f>IF(A6897="","",IF(OR(A6897=1,A6897=0),H6897,0))</f>
      </c>
      <c r="M6897" s="246">
        <f>IF(A6897="","",IF(A6897=-1,H6897,0))</f>
      </c>
      <c r="N6897">
        <f>IF(J6897="","",IF(E6897="SGD",1,IF(E6897="USD",Settings!$B$22,IF(E6897="HKD",Settings!$B$23,1))))</f>
      </c>
      <c r="O6897">
        <f>IF(OR(B6897="",C6897="",E6897=""),0,(IF(A6897=-1,H6897,0)-IF(OR(A6897=1,A6897=0),H6897,0)+IF(A6897=2,H6897,0))*IF(E6897="SGD",1,IF(E6897="USD",Settings!$B$22,IF(E6897="HKD",Settings!$B$23,1))))</f>
        <v>0</v>
      </c>
      <c r="P6897">
        <f>IF(OR(B6897="",C6897="",E6897=""),0,IF(A6897=2,H6897*IF(E6897="SGD",1,IF(E6897="USD",Settings!$B$22,IF(E6897="HKD",Settings!$B$23,1))),0))</f>
        <v>0</v>
      </c>
      <c r="Q6897" s="312">
        <f>IF(OR(J6897="",G6897=""),"",G6897+ROW()/1000000)</f>
      </c>
      <c r="R6897" s="247">
        <f>IF(Q6897="","",SUMIFS(Txn[Signed Units],Txn[Key],J6897,Txn[Transaction Order],"&lt;="&amp;Q6897))</f>
      </c>
    </row>
    <row r="6898" spans="10:18" ht="15" customHeight="1" x14ac:dyDescent="0.15">
      <c r="J6898" s="246">
        <f>IF(OR(B6898="",C6898="",E6898=""),"",B6898&amp;":"&amp;C6898&amp;":"&amp;E6898)</f>
      </c>
      <c r="K6898" s="247">
        <f>IF(A6898="","",A6898*D6898)</f>
      </c>
      <c r="L6898" s="246">
        <f>IF(A6898="","",IF(OR(A6898=1,A6898=0),H6898,0))</f>
      </c>
      <c r="M6898" s="246">
        <f>IF(A6898="","",IF(A6898=-1,H6898,0))</f>
      </c>
      <c r="N6898">
        <f>IF(J6898="","",IF(E6898="SGD",1,IF(E6898="USD",Settings!$B$22,IF(E6898="HKD",Settings!$B$23,1))))</f>
      </c>
      <c r="O6898">
        <f>IF(OR(B6898="",C6898="",E6898=""),0,(IF(A6898=-1,H6898,0)-IF(OR(A6898=1,A6898=0),H6898,0)+IF(A6898=2,H6898,0))*IF(E6898="SGD",1,IF(E6898="USD",Settings!$B$22,IF(E6898="HKD",Settings!$B$23,1))))</f>
        <v>0</v>
      </c>
      <c r="P6898">
        <f>IF(OR(B6898="",C6898="",E6898=""),0,IF(A6898=2,H6898*IF(E6898="SGD",1,IF(E6898="USD",Settings!$B$22,IF(E6898="HKD",Settings!$B$23,1))),0))</f>
        <v>0</v>
      </c>
      <c r="Q6898" s="312">
        <f>IF(OR(J6898="",G6898=""),"",G6898+ROW()/1000000)</f>
      </c>
      <c r="R6898" s="247">
        <f>IF(Q6898="","",SUMIFS(Txn[Signed Units],Txn[Key],J6898,Txn[Transaction Order],"&lt;="&amp;Q6898))</f>
      </c>
    </row>
    <row r="6899" spans="10:18" ht="15" customHeight="1" x14ac:dyDescent="0.15">
      <c r="J6899" s="246">
        <f>IF(OR(B6899="",C6899="",E6899=""),"",B6899&amp;":"&amp;C6899&amp;":"&amp;E6899)</f>
      </c>
      <c r="K6899" s="247">
        <f>IF(A6899="","",A6899*D6899)</f>
      </c>
      <c r="L6899" s="246">
        <f>IF(A6899="","",IF(OR(A6899=1,A6899=0),H6899,0))</f>
      </c>
      <c r="M6899" s="246">
        <f>IF(A6899="","",IF(A6899=-1,H6899,0))</f>
      </c>
      <c r="N6899">
        <f>IF(J6899="","",IF(E6899="SGD",1,IF(E6899="USD",Settings!$B$22,IF(E6899="HKD",Settings!$B$23,1))))</f>
      </c>
      <c r="O6899">
        <f>IF(OR(B6899="",C6899="",E6899=""),0,(IF(A6899=-1,H6899,0)-IF(OR(A6899=1,A6899=0),H6899,0)+IF(A6899=2,H6899,0))*IF(E6899="SGD",1,IF(E6899="USD",Settings!$B$22,IF(E6899="HKD",Settings!$B$23,1))))</f>
        <v>0</v>
      </c>
      <c r="P6899">
        <f>IF(OR(B6899="",C6899="",E6899=""),0,IF(A6899=2,H6899*IF(E6899="SGD",1,IF(E6899="USD",Settings!$B$22,IF(E6899="HKD",Settings!$B$23,1))),0))</f>
        <v>0</v>
      </c>
      <c r="Q6899" s="312">
        <f>IF(OR(J6899="",G6899=""),"",G6899+ROW()/1000000)</f>
      </c>
      <c r="R6899" s="247">
        <f>IF(Q6899="","",SUMIFS(Txn[Signed Units],Txn[Key],J6899,Txn[Transaction Order],"&lt;="&amp;Q6899))</f>
      </c>
    </row>
    <row r="6900" spans="10:18" ht="15" customHeight="1" x14ac:dyDescent="0.15">
      <c r="J6900" s="246">
        <f>IF(OR(B6900="",C6900="",E6900=""),"",B6900&amp;":"&amp;C6900&amp;":"&amp;E6900)</f>
      </c>
      <c r="K6900" s="247">
        <f>IF(A6900="","",A6900*D6900)</f>
      </c>
      <c r="L6900" s="246">
        <f>IF(A6900="","",IF(OR(A6900=1,A6900=0),H6900,0))</f>
      </c>
      <c r="M6900" s="246">
        <f>IF(A6900="","",IF(A6900=-1,H6900,0))</f>
      </c>
      <c r="N6900">
        <f>IF(J6900="","",IF(E6900="SGD",1,IF(E6900="USD",Settings!$B$22,IF(E6900="HKD",Settings!$B$23,1))))</f>
      </c>
      <c r="O6900">
        <f>IF(OR(B6900="",C6900="",E6900=""),0,(IF(A6900=-1,H6900,0)-IF(OR(A6900=1,A6900=0),H6900,0)+IF(A6900=2,H6900,0))*IF(E6900="SGD",1,IF(E6900="USD",Settings!$B$22,IF(E6900="HKD",Settings!$B$23,1))))</f>
        <v>0</v>
      </c>
      <c r="P6900">
        <f>IF(OR(B6900="",C6900="",E6900=""),0,IF(A6900=2,H6900*IF(E6900="SGD",1,IF(E6900="USD",Settings!$B$22,IF(E6900="HKD",Settings!$B$23,1))),0))</f>
        <v>0</v>
      </c>
      <c r="Q6900" s="312">
        <f>IF(OR(J6900="",G6900=""),"",G6900+ROW()/1000000)</f>
      </c>
      <c r="R6900" s="247">
        <f>IF(Q6900="","",SUMIFS(Txn[Signed Units],Txn[Key],J6900,Txn[Transaction Order],"&lt;="&amp;Q6900))</f>
      </c>
    </row>
    <row r="6901" spans="10:18" ht="15" customHeight="1" x14ac:dyDescent="0.15">
      <c r="J6901" s="246">
        <f>IF(OR(B6901="",C6901="",E6901=""),"",B6901&amp;":"&amp;C6901&amp;":"&amp;E6901)</f>
      </c>
      <c r="K6901" s="247">
        <f>IF(A6901="","",A6901*D6901)</f>
      </c>
      <c r="L6901" s="246">
        <f>IF(A6901="","",IF(OR(A6901=1,A6901=0),H6901,0))</f>
      </c>
      <c r="M6901" s="246">
        <f>IF(A6901="","",IF(A6901=-1,H6901,0))</f>
      </c>
      <c r="N6901">
        <f>IF(J6901="","",IF(E6901="SGD",1,IF(E6901="USD",Settings!$B$22,IF(E6901="HKD",Settings!$B$23,1))))</f>
      </c>
      <c r="O6901">
        <f>IF(OR(B6901="",C6901="",E6901=""),0,(IF(A6901=-1,H6901,0)-IF(OR(A6901=1,A6901=0),H6901,0)+IF(A6901=2,H6901,0))*IF(E6901="SGD",1,IF(E6901="USD",Settings!$B$22,IF(E6901="HKD",Settings!$B$23,1))))</f>
        <v>0</v>
      </c>
      <c r="P6901">
        <f>IF(OR(B6901="",C6901="",E6901=""),0,IF(A6901=2,H6901*IF(E6901="SGD",1,IF(E6901="USD",Settings!$B$22,IF(E6901="HKD",Settings!$B$23,1))),0))</f>
        <v>0</v>
      </c>
      <c r="Q6901" s="312">
        <f>IF(OR(J6901="",G6901=""),"",G6901+ROW()/1000000)</f>
      </c>
      <c r="R6901" s="247">
        <f>IF(Q6901="","",SUMIFS(Txn[Signed Units],Txn[Key],J6901,Txn[Transaction Order],"&lt;="&amp;Q6901))</f>
      </c>
    </row>
    <row r="6902" spans="10:18" ht="15" customHeight="1" x14ac:dyDescent="0.15">
      <c r="J6902" s="246">
        <f>IF(OR(B6902="",C6902="",E6902=""),"",B6902&amp;":"&amp;C6902&amp;":"&amp;E6902)</f>
      </c>
      <c r="K6902" s="247">
        <f>IF(A6902="","",A6902*D6902)</f>
      </c>
      <c r="L6902" s="246">
        <f>IF(A6902="","",IF(OR(A6902=1,A6902=0),H6902,0))</f>
      </c>
      <c r="M6902" s="246">
        <f>IF(A6902="","",IF(A6902=-1,H6902,0))</f>
      </c>
      <c r="N6902">
        <f>IF(J6902="","",IF(E6902="SGD",1,IF(E6902="USD",Settings!$B$22,IF(E6902="HKD",Settings!$B$23,1))))</f>
      </c>
      <c r="O6902">
        <f>IF(OR(B6902="",C6902="",E6902=""),0,(IF(A6902=-1,H6902,0)-IF(OR(A6902=1,A6902=0),H6902,0)+IF(A6902=2,H6902,0))*IF(E6902="SGD",1,IF(E6902="USD",Settings!$B$22,IF(E6902="HKD",Settings!$B$23,1))))</f>
        <v>0</v>
      </c>
      <c r="P6902">
        <f>IF(OR(B6902="",C6902="",E6902=""),0,IF(A6902=2,H6902*IF(E6902="SGD",1,IF(E6902="USD",Settings!$B$22,IF(E6902="HKD",Settings!$B$23,1))),0))</f>
        <v>0</v>
      </c>
      <c r="Q6902" s="312">
        <f>IF(OR(J6902="",G6902=""),"",G6902+ROW()/1000000)</f>
      </c>
      <c r="R6902" s="247">
        <f>IF(Q6902="","",SUMIFS(Txn[Signed Units],Txn[Key],J6902,Txn[Transaction Order],"&lt;="&amp;Q6902))</f>
      </c>
    </row>
    <row r="6903" spans="10:18" ht="15" customHeight="1" x14ac:dyDescent="0.15">
      <c r="J6903" s="246">
        <f>IF(OR(B6903="",C6903="",E6903=""),"",B6903&amp;":"&amp;C6903&amp;":"&amp;E6903)</f>
      </c>
      <c r="K6903" s="247">
        <f>IF(A6903="","",A6903*D6903)</f>
      </c>
      <c r="L6903" s="246">
        <f>IF(A6903="","",IF(OR(A6903=1,A6903=0),H6903,0))</f>
      </c>
      <c r="M6903" s="246">
        <f>IF(A6903="","",IF(A6903=-1,H6903,0))</f>
      </c>
      <c r="N6903">
        <f>IF(J6903="","",IF(E6903="SGD",1,IF(E6903="USD",Settings!$B$22,IF(E6903="HKD",Settings!$B$23,1))))</f>
      </c>
      <c r="O6903">
        <f>IF(OR(B6903="",C6903="",E6903=""),0,(IF(A6903=-1,H6903,0)-IF(OR(A6903=1,A6903=0),H6903,0)+IF(A6903=2,H6903,0))*IF(E6903="SGD",1,IF(E6903="USD",Settings!$B$22,IF(E6903="HKD",Settings!$B$23,1))))</f>
        <v>0</v>
      </c>
      <c r="P6903">
        <f>IF(OR(B6903="",C6903="",E6903=""),0,IF(A6903=2,H6903*IF(E6903="SGD",1,IF(E6903="USD",Settings!$B$22,IF(E6903="HKD",Settings!$B$23,1))),0))</f>
        <v>0</v>
      </c>
      <c r="Q6903" s="312">
        <f>IF(OR(J6903="",G6903=""),"",G6903+ROW()/1000000)</f>
      </c>
      <c r="R6903" s="247">
        <f>IF(Q6903="","",SUMIFS(Txn[Signed Units],Txn[Key],J6903,Txn[Transaction Order],"&lt;="&amp;Q6903))</f>
      </c>
    </row>
    <row r="6904" spans="10:18" ht="15" customHeight="1" x14ac:dyDescent="0.15">
      <c r="J6904" s="246">
        <f>IF(OR(B6904="",C6904="",E6904=""),"",B6904&amp;":"&amp;C6904&amp;":"&amp;E6904)</f>
      </c>
      <c r="K6904" s="247">
        <f>IF(A6904="","",A6904*D6904)</f>
      </c>
      <c r="L6904" s="246">
        <f>IF(A6904="","",IF(OR(A6904=1,A6904=0),H6904,0))</f>
      </c>
      <c r="M6904" s="246">
        <f>IF(A6904="","",IF(A6904=-1,H6904,0))</f>
      </c>
      <c r="N6904">
        <f>IF(J6904="","",IF(E6904="SGD",1,IF(E6904="USD",Settings!$B$22,IF(E6904="HKD",Settings!$B$23,1))))</f>
      </c>
      <c r="O6904">
        <f>IF(OR(B6904="",C6904="",E6904=""),0,(IF(A6904=-1,H6904,0)-IF(OR(A6904=1,A6904=0),H6904,0)+IF(A6904=2,H6904,0))*IF(E6904="SGD",1,IF(E6904="USD",Settings!$B$22,IF(E6904="HKD",Settings!$B$23,1))))</f>
        <v>0</v>
      </c>
      <c r="P6904">
        <f>IF(OR(B6904="",C6904="",E6904=""),0,IF(A6904=2,H6904*IF(E6904="SGD",1,IF(E6904="USD",Settings!$B$22,IF(E6904="HKD",Settings!$B$23,1))),0))</f>
        <v>0</v>
      </c>
      <c r="Q6904" s="312">
        <f>IF(OR(J6904="",G6904=""),"",G6904+ROW()/1000000)</f>
      </c>
      <c r="R6904" s="247">
        <f>IF(Q6904="","",SUMIFS(Txn[Signed Units],Txn[Key],J6904,Txn[Transaction Order],"&lt;="&amp;Q6904))</f>
      </c>
    </row>
    <row r="6905" spans="10:18" ht="15" customHeight="1" x14ac:dyDescent="0.15">
      <c r="J6905" s="246">
        <f>IF(OR(B6905="",C6905="",E6905=""),"",B6905&amp;":"&amp;C6905&amp;":"&amp;E6905)</f>
      </c>
      <c r="K6905" s="247">
        <f>IF(A6905="","",A6905*D6905)</f>
      </c>
      <c r="L6905" s="246">
        <f>IF(A6905="","",IF(OR(A6905=1,A6905=0),H6905,0))</f>
      </c>
      <c r="M6905" s="246">
        <f>IF(A6905="","",IF(A6905=-1,H6905,0))</f>
      </c>
      <c r="N6905">
        <f>IF(J6905="","",IF(E6905="SGD",1,IF(E6905="USD",Settings!$B$22,IF(E6905="HKD",Settings!$B$23,1))))</f>
      </c>
      <c r="O6905">
        <f>IF(OR(B6905="",C6905="",E6905=""),0,(IF(A6905=-1,H6905,0)-IF(OR(A6905=1,A6905=0),H6905,0)+IF(A6905=2,H6905,0))*IF(E6905="SGD",1,IF(E6905="USD",Settings!$B$22,IF(E6905="HKD",Settings!$B$23,1))))</f>
        <v>0</v>
      </c>
      <c r="P6905">
        <f>IF(OR(B6905="",C6905="",E6905=""),0,IF(A6905=2,H6905*IF(E6905="SGD",1,IF(E6905="USD",Settings!$B$22,IF(E6905="HKD",Settings!$B$23,1))),0))</f>
        <v>0</v>
      </c>
      <c r="Q6905" s="312">
        <f>IF(OR(J6905="",G6905=""),"",G6905+ROW()/1000000)</f>
      </c>
      <c r="R6905" s="247">
        <f>IF(Q6905="","",SUMIFS(Txn[Signed Units],Txn[Key],J6905,Txn[Transaction Order],"&lt;="&amp;Q6905))</f>
      </c>
    </row>
    <row r="6906" spans="10:18" ht="15" customHeight="1" x14ac:dyDescent="0.15">
      <c r="J6906" s="246">
        <f>IF(OR(B6906="",C6906="",E6906=""),"",B6906&amp;":"&amp;C6906&amp;":"&amp;E6906)</f>
      </c>
      <c r="K6906" s="247">
        <f>IF(A6906="","",A6906*D6906)</f>
      </c>
      <c r="L6906" s="246">
        <f>IF(A6906="","",IF(OR(A6906=1,A6906=0),H6906,0))</f>
      </c>
      <c r="M6906" s="246">
        <f>IF(A6906="","",IF(A6906=-1,H6906,0))</f>
      </c>
      <c r="N6906">
        <f>IF(J6906="","",IF(E6906="SGD",1,IF(E6906="USD",Settings!$B$22,IF(E6906="HKD",Settings!$B$23,1))))</f>
      </c>
      <c r="O6906">
        <f>IF(OR(B6906="",C6906="",E6906=""),0,(IF(A6906=-1,H6906,0)-IF(OR(A6906=1,A6906=0),H6906,0)+IF(A6906=2,H6906,0))*IF(E6906="SGD",1,IF(E6906="USD",Settings!$B$22,IF(E6906="HKD",Settings!$B$23,1))))</f>
        <v>0</v>
      </c>
      <c r="P6906">
        <f>IF(OR(B6906="",C6906="",E6906=""),0,IF(A6906=2,H6906*IF(E6906="SGD",1,IF(E6906="USD",Settings!$B$22,IF(E6906="HKD",Settings!$B$23,1))),0))</f>
        <v>0</v>
      </c>
      <c r="Q6906" s="312">
        <f>IF(OR(J6906="",G6906=""),"",G6906+ROW()/1000000)</f>
      </c>
      <c r="R6906" s="247">
        <f>IF(Q6906="","",SUMIFS(Txn[Signed Units],Txn[Key],J6906,Txn[Transaction Order],"&lt;="&amp;Q6906))</f>
      </c>
    </row>
    <row r="6907" spans="10:18" ht="15" customHeight="1" x14ac:dyDescent="0.15">
      <c r="J6907" s="246">
        <f>IF(OR(B6907="",C6907="",E6907=""),"",B6907&amp;":"&amp;C6907&amp;":"&amp;E6907)</f>
      </c>
      <c r="K6907" s="247">
        <f>IF(A6907="","",A6907*D6907)</f>
      </c>
      <c r="L6907" s="246">
        <f>IF(A6907="","",IF(OR(A6907=1,A6907=0),H6907,0))</f>
      </c>
      <c r="M6907" s="246">
        <f>IF(A6907="","",IF(A6907=-1,H6907,0))</f>
      </c>
      <c r="N6907">
        <f>IF(J6907="","",IF(E6907="SGD",1,IF(E6907="USD",Settings!$B$22,IF(E6907="HKD",Settings!$B$23,1))))</f>
      </c>
      <c r="O6907">
        <f>IF(OR(B6907="",C6907="",E6907=""),0,(IF(A6907=-1,H6907,0)-IF(OR(A6907=1,A6907=0),H6907,0)+IF(A6907=2,H6907,0))*IF(E6907="SGD",1,IF(E6907="USD",Settings!$B$22,IF(E6907="HKD",Settings!$B$23,1))))</f>
        <v>0</v>
      </c>
      <c r="P6907">
        <f>IF(OR(B6907="",C6907="",E6907=""),0,IF(A6907=2,H6907*IF(E6907="SGD",1,IF(E6907="USD",Settings!$B$22,IF(E6907="HKD",Settings!$B$23,1))),0))</f>
        <v>0</v>
      </c>
      <c r="Q6907" s="312">
        <f>IF(OR(J6907="",G6907=""),"",G6907+ROW()/1000000)</f>
      </c>
      <c r="R6907" s="247">
        <f>IF(Q6907="","",SUMIFS(Txn[Signed Units],Txn[Key],J6907,Txn[Transaction Order],"&lt;="&amp;Q6907))</f>
      </c>
    </row>
    <row r="6908" spans="10:18" ht="15" customHeight="1" x14ac:dyDescent="0.15">
      <c r="J6908" s="246">
        <f>IF(OR(B6908="",C6908="",E6908=""),"",B6908&amp;":"&amp;C6908&amp;":"&amp;E6908)</f>
      </c>
      <c r="K6908" s="247">
        <f>IF(A6908="","",A6908*D6908)</f>
      </c>
      <c r="L6908" s="246">
        <f>IF(A6908="","",IF(OR(A6908=1,A6908=0),H6908,0))</f>
      </c>
      <c r="M6908" s="246">
        <f>IF(A6908="","",IF(A6908=-1,H6908,0))</f>
      </c>
      <c r="N6908">
        <f>IF(J6908="","",IF(E6908="SGD",1,IF(E6908="USD",Settings!$B$22,IF(E6908="HKD",Settings!$B$23,1))))</f>
      </c>
      <c r="O6908">
        <f>IF(OR(B6908="",C6908="",E6908=""),0,(IF(A6908=-1,H6908,0)-IF(OR(A6908=1,A6908=0),H6908,0)+IF(A6908=2,H6908,0))*IF(E6908="SGD",1,IF(E6908="USD",Settings!$B$22,IF(E6908="HKD",Settings!$B$23,1))))</f>
        <v>0</v>
      </c>
      <c r="P6908">
        <f>IF(OR(B6908="",C6908="",E6908=""),0,IF(A6908=2,H6908*IF(E6908="SGD",1,IF(E6908="USD",Settings!$B$22,IF(E6908="HKD",Settings!$B$23,1))),0))</f>
        <v>0</v>
      </c>
      <c r="Q6908" s="312">
        <f>IF(OR(J6908="",G6908=""),"",G6908+ROW()/1000000)</f>
      </c>
      <c r="R6908" s="247">
        <f>IF(Q6908="","",SUMIFS(Txn[Signed Units],Txn[Key],J6908,Txn[Transaction Order],"&lt;="&amp;Q6908))</f>
      </c>
    </row>
    <row r="6909" spans="10:18" ht="15" customHeight="1" x14ac:dyDescent="0.15">
      <c r="J6909" s="246">
        <f>IF(OR(B6909="",C6909="",E6909=""),"",B6909&amp;":"&amp;C6909&amp;":"&amp;E6909)</f>
      </c>
      <c r="K6909" s="247">
        <f>IF(A6909="","",A6909*D6909)</f>
      </c>
      <c r="L6909" s="246">
        <f>IF(A6909="","",IF(OR(A6909=1,A6909=0),H6909,0))</f>
      </c>
      <c r="M6909" s="246">
        <f>IF(A6909="","",IF(A6909=-1,H6909,0))</f>
      </c>
      <c r="N6909">
        <f>IF(J6909="","",IF(E6909="SGD",1,IF(E6909="USD",Settings!$B$22,IF(E6909="HKD",Settings!$B$23,1))))</f>
      </c>
      <c r="O6909">
        <f>IF(OR(B6909="",C6909="",E6909=""),0,(IF(A6909=-1,H6909,0)-IF(OR(A6909=1,A6909=0),H6909,0)+IF(A6909=2,H6909,0))*IF(E6909="SGD",1,IF(E6909="USD",Settings!$B$22,IF(E6909="HKD",Settings!$B$23,1))))</f>
        <v>0</v>
      </c>
      <c r="P6909">
        <f>IF(OR(B6909="",C6909="",E6909=""),0,IF(A6909=2,H6909*IF(E6909="SGD",1,IF(E6909="USD",Settings!$B$22,IF(E6909="HKD",Settings!$B$23,1))),0))</f>
        <v>0</v>
      </c>
      <c r="Q6909" s="312">
        <f>IF(OR(J6909="",G6909=""),"",G6909+ROW()/1000000)</f>
      </c>
      <c r="R6909" s="247">
        <f>IF(Q6909="","",SUMIFS(Txn[Signed Units],Txn[Key],J6909,Txn[Transaction Order],"&lt;="&amp;Q6909))</f>
      </c>
    </row>
    <row r="6910" spans="10:18" ht="15" customHeight="1" x14ac:dyDescent="0.15">
      <c r="J6910" s="246">
        <f>IF(OR(B6910="",C6910="",E6910=""),"",B6910&amp;":"&amp;C6910&amp;":"&amp;E6910)</f>
      </c>
      <c r="K6910" s="247">
        <f>IF(A6910="","",A6910*D6910)</f>
      </c>
      <c r="L6910" s="246">
        <f>IF(A6910="","",IF(OR(A6910=1,A6910=0),H6910,0))</f>
      </c>
      <c r="M6910" s="246">
        <f>IF(A6910="","",IF(A6910=-1,H6910,0))</f>
      </c>
      <c r="N6910">
        <f>IF(J6910="","",IF(E6910="SGD",1,IF(E6910="USD",Settings!$B$22,IF(E6910="HKD",Settings!$B$23,1))))</f>
      </c>
      <c r="O6910">
        <f>IF(OR(B6910="",C6910="",E6910=""),0,(IF(A6910=-1,H6910,0)-IF(OR(A6910=1,A6910=0),H6910,0)+IF(A6910=2,H6910,0))*IF(E6910="SGD",1,IF(E6910="USD",Settings!$B$22,IF(E6910="HKD",Settings!$B$23,1))))</f>
        <v>0</v>
      </c>
      <c r="P6910">
        <f>IF(OR(B6910="",C6910="",E6910=""),0,IF(A6910=2,H6910*IF(E6910="SGD",1,IF(E6910="USD",Settings!$B$22,IF(E6910="HKD",Settings!$B$23,1))),0))</f>
        <v>0</v>
      </c>
      <c r="Q6910" s="312">
        <f>IF(OR(J6910="",G6910=""),"",G6910+ROW()/1000000)</f>
      </c>
      <c r="R6910" s="247">
        <f>IF(Q6910="","",SUMIFS(Txn[Signed Units],Txn[Key],J6910,Txn[Transaction Order],"&lt;="&amp;Q6910))</f>
      </c>
    </row>
    <row r="6911" spans="10:18" ht="15" customHeight="1" x14ac:dyDescent="0.15">
      <c r="J6911" s="246">
        <f>IF(OR(B6911="",C6911="",E6911=""),"",B6911&amp;":"&amp;C6911&amp;":"&amp;E6911)</f>
      </c>
      <c r="K6911" s="247">
        <f>IF(A6911="","",A6911*D6911)</f>
      </c>
      <c r="L6911" s="246">
        <f>IF(A6911="","",IF(OR(A6911=1,A6911=0),H6911,0))</f>
      </c>
      <c r="M6911" s="246">
        <f>IF(A6911="","",IF(A6911=-1,H6911,0))</f>
      </c>
      <c r="N6911">
        <f>IF(J6911="","",IF(E6911="SGD",1,IF(E6911="USD",Settings!$B$22,IF(E6911="HKD",Settings!$B$23,1))))</f>
      </c>
      <c r="O6911">
        <f>IF(OR(B6911="",C6911="",E6911=""),0,(IF(A6911=-1,H6911,0)-IF(OR(A6911=1,A6911=0),H6911,0)+IF(A6911=2,H6911,0))*IF(E6911="SGD",1,IF(E6911="USD",Settings!$B$22,IF(E6911="HKD",Settings!$B$23,1))))</f>
        <v>0</v>
      </c>
      <c r="P6911">
        <f>IF(OR(B6911="",C6911="",E6911=""),0,IF(A6911=2,H6911*IF(E6911="SGD",1,IF(E6911="USD",Settings!$B$22,IF(E6911="HKD",Settings!$B$23,1))),0))</f>
        <v>0</v>
      </c>
      <c r="Q6911" s="312">
        <f>IF(OR(J6911="",G6911=""),"",G6911+ROW()/1000000)</f>
      </c>
      <c r="R6911" s="247">
        <f>IF(Q6911="","",SUMIFS(Txn[Signed Units],Txn[Key],J6911,Txn[Transaction Order],"&lt;="&amp;Q6911))</f>
      </c>
    </row>
    <row r="6912" spans="10:18" ht="15" customHeight="1" x14ac:dyDescent="0.15">
      <c r="J6912" s="246">
        <f>IF(OR(B6912="",C6912="",E6912=""),"",B6912&amp;":"&amp;C6912&amp;":"&amp;E6912)</f>
      </c>
      <c r="K6912" s="247">
        <f>IF(A6912="","",A6912*D6912)</f>
      </c>
      <c r="L6912" s="246">
        <f>IF(A6912="","",IF(OR(A6912=1,A6912=0),H6912,0))</f>
      </c>
      <c r="M6912" s="246">
        <f>IF(A6912="","",IF(A6912=-1,H6912,0))</f>
      </c>
      <c r="N6912">
        <f>IF(J6912="","",IF(E6912="SGD",1,IF(E6912="USD",Settings!$B$22,IF(E6912="HKD",Settings!$B$23,1))))</f>
      </c>
      <c r="O6912">
        <f>IF(OR(B6912="",C6912="",E6912=""),0,(IF(A6912=-1,H6912,0)-IF(OR(A6912=1,A6912=0),H6912,0)+IF(A6912=2,H6912,0))*IF(E6912="SGD",1,IF(E6912="USD",Settings!$B$22,IF(E6912="HKD",Settings!$B$23,1))))</f>
        <v>0</v>
      </c>
      <c r="P6912">
        <f>IF(OR(B6912="",C6912="",E6912=""),0,IF(A6912=2,H6912*IF(E6912="SGD",1,IF(E6912="USD",Settings!$B$22,IF(E6912="HKD",Settings!$B$23,1))),0))</f>
        <v>0</v>
      </c>
      <c r="Q6912" s="312">
        <f>IF(OR(J6912="",G6912=""),"",G6912+ROW()/1000000)</f>
      </c>
      <c r="R6912" s="247">
        <f>IF(Q6912="","",SUMIFS(Txn[Signed Units],Txn[Key],J6912,Txn[Transaction Order],"&lt;="&amp;Q6912))</f>
      </c>
    </row>
    <row r="6913" spans="10:18" ht="15" customHeight="1" x14ac:dyDescent="0.15">
      <c r="J6913" s="246">
        <f>IF(OR(B6913="",C6913="",E6913=""),"",B6913&amp;":"&amp;C6913&amp;":"&amp;E6913)</f>
      </c>
      <c r="K6913" s="247">
        <f>IF(A6913="","",A6913*D6913)</f>
      </c>
      <c r="L6913" s="246">
        <f>IF(A6913="","",IF(OR(A6913=1,A6913=0),H6913,0))</f>
      </c>
      <c r="M6913" s="246">
        <f>IF(A6913="","",IF(A6913=-1,H6913,0))</f>
      </c>
      <c r="N6913">
        <f>IF(J6913="","",IF(E6913="SGD",1,IF(E6913="USD",Settings!$B$22,IF(E6913="HKD",Settings!$B$23,1))))</f>
      </c>
      <c r="O6913">
        <f>IF(OR(B6913="",C6913="",E6913=""),0,(IF(A6913=-1,H6913,0)-IF(OR(A6913=1,A6913=0),H6913,0)+IF(A6913=2,H6913,0))*IF(E6913="SGD",1,IF(E6913="USD",Settings!$B$22,IF(E6913="HKD",Settings!$B$23,1))))</f>
        <v>0</v>
      </c>
      <c r="P6913">
        <f>IF(OR(B6913="",C6913="",E6913=""),0,IF(A6913=2,H6913*IF(E6913="SGD",1,IF(E6913="USD",Settings!$B$22,IF(E6913="HKD",Settings!$B$23,1))),0))</f>
        <v>0</v>
      </c>
      <c r="Q6913" s="312">
        <f>IF(OR(J6913="",G6913=""),"",G6913+ROW()/1000000)</f>
      </c>
      <c r="R6913" s="247">
        <f>IF(Q6913="","",SUMIFS(Txn[Signed Units],Txn[Key],J6913,Txn[Transaction Order],"&lt;="&amp;Q6913))</f>
      </c>
    </row>
    <row r="6914" spans="10:18" ht="15" customHeight="1" x14ac:dyDescent="0.15">
      <c r="J6914" s="246">
        <f>IF(OR(B6914="",C6914="",E6914=""),"",B6914&amp;":"&amp;C6914&amp;":"&amp;E6914)</f>
      </c>
      <c r="K6914" s="247">
        <f>IF(A6914="","",A6914*D6914)</f>
      </c>
      <c r="L6914" s="246">
        <f>IF(A6914="","",IF(OR(A6914=1,A6914=0),H6914,0))</f>
      </c>
      <c r="M6914" s="246">
        <f>IF(A6914="","",IF(A6914=-1,H6914,0))</f>
      </c>
      <c r="N6914">
        <f>IF(J6914="","",IF(E6914="SGD",1,IF(E6914="USD",Settings!$B$22,IF(E6914="HKD",Settings!$B$23,1))))</f>
      </c>
      <c r="O6914">
        <f>IF(OR(B6914="",C6914="",E6914=""),0,(IF(A6914=-1,H6914,0)-IF(OR(A6914=1,A6914=0),H6914,0)+IF(A6914=2,H6914,0))*IF(E6914="SGD",1,IF(E6914="USD",Settings!$B$22,IF(E6914="HKD",Settings!$B$23,1))))</f>
        <v>0</v>
      </c>
      <c r="P6914">
        <f>IF(OR(B6914="",C6914="",E6914=""),0,IF(A6914=2,H6914*IF(E6914="SGD",1,IF(E6914="USD",Settings!$B$22,IF(E6914="HKD",Settings!$B$23,1))),0))</f>
        <v>0</v>
      </c>
      <c r="Q6914" s="312">
        <f>IF(OR(J6914="",G6914=""),"",G6914+ROW()/1000000)</f>
      </c>
      <c r="R6914" s="247">
        <f>IF(Q6914="","",SUMIFS(Txn[Signed Units],Txn[Key],J6914,Txn[Transaction Order],"&lt;="&amp;Q6914))</f>
      </c>
    </row>
    <row r="6915" spans="10:18" ht="15" customHeight="1" x14ac:dyDescent="0.15">
      <c r="J6915" s="246">
        <f>IF(OR(B6915="",C6915="",E6915=""),"",B6915&amp;":"&amp;C6915&amp;":"&amp;E6915)</f>
      </c>
      <c r="K6915" s="247">
        <f>IF(A6915="","",A6915*D6915)</f>
      </c>
      <c r="L6915" s="246">
        <f>IF(A6915="","",IF(OR(A6915=1,A6915=0),H6915,0))</f>
      </c>
      <c r="M6915" s="246">
        <f>IF(A6915="","",IF(A6915=-1,H6915,0))</f>
      </c>
      <c r="N6915">
        <f>IF(J6915="","",IF(E6915="SGD",1,IF(E6915="USD",Settings!$B$22,IF(E6915="HKD",Settings!$B$23,1))))</f>
      </c>
      <c r="O6915">
        <f>IF(OR(B6915="",C6915="",E6915=""),0,(IF(A6915=-1,H6915,0)-IF(OR(A6915=1,A6915=0),H6915,0)+IF(A6915=2,H6915,0))*IF(E6915="SGD",1,IF(E6915="USD",Settings!$B$22,IF(E6915="HKD",Settings!$B$23,1))))</f>
        <v>0</v>
      </c>
      <c r="P6915">
        <f>IF(OR(B6915="",C6915="",E6915=""),0,IF(A6915=2,H6915*IF(E6915="SGD",1,IF(E6915="USD",Settings!$B$22,IF(E6915="HKD",Settings!$B$23,1))),0))</f>
        <v>0</v>
      </c>
      <c r="Q6915" s="312">
        <f>IF(OR(J6915="",G6915=""),"",G6915+ROW()/1000000)</f>
      </c>
      <c r="R6915" s="247">
        <f>IF(Q6915="","",SUMIFS(Txn[Signed Units],Txn[Key],J6915,Txn[Transaction Order],"&lt;="&amp;Q6915))</f>
      </c>
    </row>
    <row r="6916" spans="10:18" ht="15" customHeight="1" x14ac:dyDescent="0.15">
      <c r="J6916" s="246">
        <f>IF(OR(B6916="",C6916="",E6916=""),"",B6916&amp;":"&amp;C6916&amp;":"&amp;E6916)</f>
      </c>
      <c r="K6916" s="247">
        <f>IF(A6916="","",A6916*D6916)</f>
      </c>
      <c r="L6916" s="246">
        <f>IF(A6916="","",IF(OR(A6916=1,A6916=0),H6916,0))</f>
      </c>
      <c r="M6916" s="246">
        <f>IF(A6916="","",IF(A6916=-1,H6916,0))</f>
      </c>
      <c r="N6916">
        <f>IF(J6916="","",IF(E6916="SGD",1,IF(E6916="USD",Settings!$B$22,IF(E6916="HKD",Settings!$B$23,1))))</f>
      </c>
      <c r="O6916">
        <f>IF(OR(B6916="",C6916="",E6916=""),0,(IF(A6916=-1,H6916,0)-IF(OR(A6916=1,A6916=0),H6916,0)+IF(A6916=2,H6916,0))*IF(E6916="SGD",1,IF(E6916="USD",Settings!$B$22,IF(E6916="HKD",Settings!$B$23,1))))</f>
        <v>0</v>
      </c>
      <c r="P6916">
        <f>IF(OR(B6916="",C6916="",E6916=""),0,IF(A6916=2,H6916*IF(E6916="SGD",1,IF(E6916="USD",Settings!$B$22,IF(E6916="HKD",Settings!$B$23,1))),0))</f>
        <v>0</v>
      </c>
      <c r="Q6916" s="312">
        <f>IF(OR(J6916="",G6916=""),"",G6916+ROW()/1000000)</f>
      </c>
      <c r="R6916" s="247">
        <f>IF(Q6916="","",SUMIFS(Txn[Signed Units],Txn[Key],J6916,Txn[Transaction Order],"&lt;="&amp;Q6916))</f>
      </c>
    </row>
    <row r="6917" spans="10:18" ht="15" customHeight="1" x14ac:dyDescent="0.15">
      <c r="J6917" s="246">
        <f>IF(OR(B6917="",C6917="",E6917=""),"",B6917&amp;":"&amp;C6917&amp;":"&amp;E6917)</f>
      </c>
      <c r="K6917" s="247">
        <f>IF(A6917="","",A6917*D6917)</f>
      </c>
      <c r="L6917" s="246">
        <f>IF(A6917="","",IF(OR(A6917=1,A6917=0),H6917,0))</f>
      </c>
      <c r="M6917" s="246">
        <f>IF(A6917="","",IF(A6917=-1,H6917,0))</f>
      </c>
      <c r="N6917">
        <f>IF(J6917="","",IF(E6917="SGD",1,IF(E6917="USD",Settings!$B$22,IF(E6917="HKD",Settings!$B$23,1))))</f>
      </c>
      <c r="O6917">
        <f>IF(OR(B6917="",C6917="",E6917=""),0,(IF(A6917=-1,H6917,0)-IF(OR(A6917=1,A6917=0),H6917,0)+IF(A6917=2,H6917,0))*IF(E6917="SGD",1,IF(E6917="USD",Settings!$B$22,IF(E6917="HKD",Settings!$B$23,1))))</f>
        <v>0</v>
      </c>
      <c r="P6917">
        <f>IF(OR(B6917="",C6917="",E6917=""),0,IF(A6917=2,H6917*IF(E6917="SGD",1,IF(E6917="USD",Settings!$B$22,IF(E6917="HKD",Settings!$B$23,1))),0))</f>
        <v>0</v>
      </c>
      <c r="Q6917" s="312">
        <f>IF(OR(J6917="",G6917=""),"",G6917+ROW()/1000000)</f>
      </c>
      <c r="R6917" s="247">
        <f>IF(Q6917="","",SUMIFS(Txn[Signed Units],Txn[Key],J6917,Txn[Transaction Order],"&lt;="&amp;Q6917))</f>
      </c>
    </row>
    <row r="6918" spans="10:18" ht="15" customHeight="1" x14ac:dyDescent="0.15">
      <c r="J6918" s="246">
        <f>IF(OR(B6918="",C6918="",E6918=""),"",B6918&amp;":"&amp;C6918&amp;":"&amp;E6918)</f>
      </c>
      <c r="K6918" s="247">
        <f>IF(A6918="","",A6918*D6918)</f>
      </c>
      <c r="L6918" s="246">
        <f>IF(A6918="","",IF(OR(A6918=1,A6918=0),H6918,0))</f>
      </c>
      <c r="M6918" s="246">
        <f>IF(A6918="","",IF(A6918=-1,H6918,0))</f>
      </c>
      <c r="N6918">
        <f>IF(J6918="","",IF(E6918="SGD",1,IF(E6918="USD",Settings!$B$22,IF(E6918="HKD",Settings!$B$23,1))))</f>
      </c>
      <c r="O6918">
        <f>IF(OR(B6918="",C6918="",E6918=""),0,(IF(A6918=-1,H6918,0)-IF(OR(A6918=1,A6918=0),H6918,0)+IF(A6918=2,H6918,0))*IF(E6918="SGD",1,IF(E6918="USD",Settings!$B$22,IF(E6918="HKD",Settings!$B$23,1))))</f>
        <v>0</v>
      </c>
      <c r="P6918">
        <f>IF(OR(B6918="",C6918="",E6918=""),0,IF(A6918=2,H6918*IF(E6918="SGD",1,IF(E6918="USD",Settings!$B$22,IF(E6918="HKD",Settings!$B$23,1))),0))</f>
        <v>0</v>
      </c>
      <c r="Q6918" s="312">
        <f>IF(OR(J6918="",G6918=""),"",G6918+ROW()/1000000)</f>
      </c>
      <c r="R6918" s="247">
        <f>IF(Q6918="","",SUMIFS(Txn[Signed Units],Txn[Key],J6918,Txn[Transaction Order],"&lt;="&amp;Q6918))</f>
      </c>
    </row>
    <row r="6919" spans="10:18" ht="15" customHeight="1" x14ac:dyDescent="0.15">
      <c r="J6919" s="246">
        <f>IF(OR(B6919="",C6919="",E6919=""),"",B6919&amp;":"&amp;C6919&amp;":"&amp;E6919)</f>
      </c>
      <c r="K6919" s="247">
        <f>IF(A6919="","",A6919*D6919)</f>
      </c>
      <c r="L6919" s="246">
        <f>IF(A6919="","",IF(OR(A6919=1,A6919=0),H6919,0))</f>
      </c>
      <c r="M6919" s="246">
        <f>IF(A6919="","",IF(A6919=-1,H6919,0))</f>
      </c>
      <c r="N6919">
        <f>IF(J6919="","",IF(E6919="SGD",1,IF(E6919="USD",Settings!$B$22,IF(E6919="HKD",Settings!$B$23,1))))</f>
      </c>
      <c r="O6919">
        <f>IF(OR(B6919="",C6919="",E6919=""),0,(IF(A6919=-1,H6919,0)-IF(OR(A6919=1,A6919=0),H6919,0)+IF(A6919=2,H6919,0))*IF(E6919="SGD",1,IF(E6919="USD",Settings!$B$22,IF(E6919="HKD",Settings!$B$23,1))))</f>
        <v>0</v>
      </c>
      <c r="P6919">
        <f>IF(OR(B6919="",C6919="",E6919=""),0,IF(A6919=2,H6919*IF(E6919="SGD",1,IF(E6919="USD",Settings!$B$22,IF(E6919="HKD",Settings!$B$23,1))),0))</f>
        <v>0</v>
      </c>
      <c r="Q6919" s="312">
        <f>IF(OR(J6919="",G6919=""),"",G6919+ROW()/1000000)</f>
      </c>
      <c r="R6919" s="247">
        <f>IF(Q6919="","",SUMIFS(Txn[Signed Units],Txn[Key],J6919,Txn[Transaction Order],"&lt;="&amp;Q6919))</f>
      </c>
    </row>
    <row r="6920" spans="10:18" ht="15" customHeight="1" x14ac:dyDescent="0.15">
      <c r="J6920" s="246">
        <f>IF(OR(B6920="",C6920="",E6920=""),"",B6920&amp;":"&amp;C6920&amp;":"&amp;E6920)</f>
      </c>
      <c r="K6920" s="247">
        <f>IF(A6920="","",A6920*D6920)</f>
      </c>
      <c r="L6920" s="246">
        <f>IF(A6920="","",IF(OR(A6920=1,A6920=0),H6920,0))</f>
      </c>
      <c r="M6920" s="246">
        <f>IF(A6920="","",IF(A6920=-1,H6920,0))</f>
      </c>
      <c r="N6920">
        <f>IF(J6920="","",IF(E6920="SGD",1,IF(E6920="USD",Settings!$B$22,IF(E6920="HKD",Settings!$B$23,1))))</f>
      </c>
      <c r="O6920">
        <f>IF(OR(B6920="",C6920="",E6920=""),0,(IF(A6920=-1,H6920,0)-IF(OR(A6920=1,A6920=0),H6920,0)+IF(A6920=2,H6920,0))*IF(E6920="SGD",1,IF(E6920="USD",Settings!$B$22,IF(E6920="HKD",Settings!$B$23,1))))</f>
        <v>0</v>
      </c>
      <c r="P6920">
        <f>IF(OR(B6920="",C6920="",E6920=""),0,IF(A6920=2,H6920*IF(E6920="SGD",1,IF(E6920="USD",Settings!$B$22,IF(E6920="HKD",Settings!$B$23,1))),0))</f>
        <v>0</v>
      </c>
      <c r="Q6920" s="312">
        <f>IF(OR(J6920="",G6920=""),"",G6920+ROW()/1000000)</f>
      </c>
      <c r="R6920" s="247">
        <f>IF(Q6920="","",SUMIFS(Txn[Signed Units],Txn[Key],J6920,Txn[Transaction Order],"&lt;="&amp;Q6920))</f>
      </c>
    </row>
    <row r="6921" spans="10:18" ht="15" customHeight="1" x14ac:dyDescent="0.15">
      <c r="J6921" s="246">
        <f>IF(OR(B6921="",C6921="",E6921=""),"",B6921&amp;":"&amp;C6921&amp;":"&amp;E6921)</f>
      </c>
      <c r="K6921" s="247">
        <f>IF(A6921="","",A6921*D6921)</f>
      </c>
      <c r="L6921" s="246">
        <f>IF(A6921="","",IF(OR(A6921=1,A6921=0),H6921,0))</f>
      </c>
      <c r="M6921" s="246">
        <f>IF(A6921="","",IF(A6921=-1,H6921,0))</f>
      </c>
      <c r="N6921">
        <f>IF(J6921="","",IF(E6921="SGD",1,IF(E6921="USD",Settings!$B$22,IF(E6921="HKD",Settings!$B$23,1))))</f>
      </c>
      <c r="O6921">
        <f>IF(OR(B6921="",C6921="",E6921=""),0,(IF(A6921=-1,H6921,0)-IF(OR(A6921=1,A6921=0),H6921,0)+IF(A6921=2,H6921,0))*IF(E6921="SGD",1,IF(E6921="USD",Settings!$B$22,IF(E6921="HKD",Settings!$B$23,1))))</f>
        <v>0</v>
      </c>
      <c r="P6921">
        <f>IF(OR(B6921="",C6921="",E6921=""),0,IF(A6921=2,H6921*IF(E6921="SGD",1,IF(E6921="USD",Settings!$B$22,IF(E6921="HKD",Settings!$B$23,1))),0))</f>
        <v>0</v>
      </c>
      <c r="Q6921" s="312">
        <f>IF(OR(J6921="",G6921=""),"",G6921+ROW()/1000000)</f>
      </c>
      <c r="R6921" s="247">
        <f>IF(Q6921="","",SUMIFS(Txn[Signed Units],Txn[Key],J6921,Txn[Transaction Order],"&lt;="&amp;Q6921))</f>
      </c>
    </row>
    <row r="6922" spans="10:18" ht="15" customHeight="1" x14ac:dyDescent="0.15">
      <c r="J6922" s="246">
        <f>IF(OR(B6922="",C6922="",E6922=""),"",B6922&amp;":"&amp;C6922&amp;":"&amp;E6922)</f>
      </c>
      <c r="K6922" s="247">
        <f>IF(A6922="","",A6922*D6922)</f>
      </c>
      <c r="L6922" s="246">
        <f>IF(A6922="","",IF(OR(A6922=1,A6922=0),H6922,0))</f>
      </c>
      <c r="M6922" s="246">
        <f>IF(A6922="","",IF(A6922=-1,H6922,0))</f>
      </c>
      <c r="N6922">
        <f>IF(J6922="","",IF(E6922="SGD",1,IF(E6922="USD",Settings!$B$22,IF(E6922="HKD",Settings!$B$23,1))))</f>
      </c>
      <c r="O6922">
        <f>IF(OR(B6922="",C6922="",E6922=""),0,(IF(A6922=-1,H6922,0)-IF(OR(A6922=1,A6922=0),H6922,0)+IF(A6922=2,H6922,0))*IF(E6922="SGD",1,IF(E6922="USD",Settings!$B$22,IF(E6922="HKD",Settings!$B$23,1))))</f>
        <v>0</v>
      </c>
      <c r="P6922">
        <f>IF(OR(B6922="",C6922="",E6922=""),0,IF(A6922=2,H6922*IF(E6922="SGD",1,IF(E6922="USD",Settings!$B$22,IF(E6922="HKD",Settings!$B$23,1))),0))</f>
        <v>0</v>
      </c>
      <c r="Q6922" s="312">
        <f>IF(OR(J6922="",G6922=""),"",G6922+ROW()/1000000)</f>
      </c>
      <c r="R6922" s="247">
        <f>IF(Q6922="","",SUMIFS(Txn[Signed Units],Txn[Key],J6922,Txn[Transaction Order],"&lt;="&amp;Q6922))</f>
      </c>
    </row>
    <row r="6923" spans="10:18" ht="15" customHeight="1" x14ac:dyDescent="0.15">
      <c r="J6923" s="246">
        <f>IF(OR(B6923="",C6923="",E6923=""),"",B6923&amp;":"&amp;C6923&amp;":"&amp;E6923)</f>
      </c>
      <c r="K6923" s="247">
        <f>IF(A6923="","",A6923*D6923)</f>
      </c>
      <c r="L6923" s="246">
        <f>IF(A6923="","",IF(OR(A6923=1,A6923=0),H6923,0))</f>
      </c>
      <c r="M6923" s="246">
        <f>IF(A6923="","",IF(A6923=-1,H6923,0))</f>
      </c>
      <c r="N6923">
        <f>IF(J6923="","",IF(E6923="SGD",1,IF(E6923="USD",Settings!$B$22,IF(E6923="HKD",Settings!$B$23,1))))</f>
      </c>
      <c r="O6923">
        <f>IF(OR(B6923="",C6923="",E6923=""),0,(IF(A6923=-1,H6923,0)-IF(OR(A6923=1,A6923=0),H6923,0)+IF(A6923=2,H6923,0))*IF(E6923="SGD",1,IF(E6923="USD",Settings!$B$22,IF(E6923="HKD",Settings!$B$23,1))))</f>
        <v>0</v>
      </c>
      <c r="P6923">
        <f>IF(OR(B6923="",C6923="",E6923=""),0,IF(A6923=2,H6923*IF(E6923="SGD",1,IF(E6923="USD",Settings!$B$22,IF(E6923="HKD",Settings!$B$23,1))),0))</f>
        <v>0</v>
      </c>
      <c r="Q6923" s="312">
        <f>IF(OR(J6923="",G6923=""),"",G6923+ROW()/1000000)</f>
      </c>
      <c r="R6923" s="247">
        <f>IF(Q6923="","",SUMIFS(Txn[Signed Units],Txn[Key],J6923,Txn[Transaction Order],"&lt;="&amp;Q6923))</f>
      </c>
    </row>
    <row r="6924" spans="10:18" ht="15" customHeight="1" x14ac:dyDescent="0.15">
      <c r="J6924" s="246">
        <f>IF(OR(B6924="",C6924="",E6924=""),"",B6924&amp;":"&amp;C6924&amp;":"&amp;E6924)</f>
      </c>
      <c r="K6924" s="247">
        <f>IF(A6924="","",A6924*D6924)</f>
      </c>
      <c r="L6924" s="246">
        <f>IF(A6924="","",IF(OR(A6924=1,A6924=0),H6924,0))</f>
      </c>
      <c r="M6924" s="246">
        <f>IF(A6924="","",IF(A6924=-1,H6924,0))</f>
      </c>
      <c r="N6924">
        <f>IF(J6924="","",IF(E6924="SGD",1,IF(E6924="USD",Settings!$B$22,IF(E6924="HKD",Settings!$B$23,1))))</f>
      </c>
      <c r="O6924">
        <f>IF(OR(B6924="",C6924="",E6924=""),0,(IF(A6924=-1,H6924,0)-IF(OR(A6924=1,A6924=0),H6924,0)+IF(A6924=2,H6924,0))*IF(E6924="SGD",1,IF(E6924="USD",Settings!$B$22,IF(E6924="HKD",Settings!$B$23,1))))</f>
        <v>0</v>
      </c>
      <c r="P6924">
        <f>IF(OR(B6924="",C6924="",E6924=""),0,IF(A6924=2,H6924*IF(E6924="SGD",1,IF(E6924="USD",Settings!$B$22,IF(E6924="HKD",Settings!$B$23,1))),0))</f>
        <v>0</v>
      </c>
      <c r="Q6924" s="312">
        <f>IF(OR(J6924="",G6924=""),"",G6924+ROW()/1000000)</f>
      </c>
      <c r="R6924" s="247">
        <f>IF(Q6924="","",SUMIFS(Txn[Signed Units],Txn[Key],J6924,Txn[Transaction Order],"&lt;="&amp;Q6924))</f>
      </c>
    </row>
    <row r="6925" spans="10:18" ht="15" customHeight="1" x14ac:dyDescent="0.15">
      <c r="J6925" s="246">
        <f>IF(OR(B6925="",C6925="",E6925=""),"",B6925&amp;":"&amp;C6925&amp;":"&amp;E6925)</f>
      </c>
      <c r="K6925" s="247">
        <f>IF(A6925="","",A6925*D6925)</f>
      </c>
      <c r="L6925" s="246">
        <f>IF(A6925="","",IF(OR(A6925=1,A6925=0),H6925,0))</f>
      </c>
      <c r="M6925" s="246">
        <f>IF(A6925="","",IF(A6925=-1,H6925,0))</f>
      </c>
      <c r="N6925">
        <f>IF(J6925="","",IF(E6925="SGD",1,IF(E6925="USD",Settings!$B$22,IF(E6925="HKD",Settings!$B$23,1))))</f>
      </c>
      <c r="O6925">
        <f>IF(OR(B6925="",C6925="",E6925=""),0,(IF(A6925=-1,H6925,0)-IF(OR(A6925=1,A6925=0),H6925,0)+IF(A6925=2,H6925,0))*IF(E6925="SGD",1,IF(E6925="USD",Settings!$B$22,IF(E6925="HKD",Settings!$B$23,1))))</f>
        <v>0</v>
      </c>
      <c r="P6925">
        <f>IF(OR(B6925="",C6925="",E6925=""),0,IF(A6925=2,H6925*IF(E6925="SGD",1,IF(E6925="USD",Settings!$B$22,IF(E6925="HKD",Settings!$B$23,1))),0))</f>
        <v>0</v>
      </c>
      <c r="Q6925" s="312">
        <f>IF(OR(J6925="",G6925=""),"",G6925+ROW()/1000000)</f>
      </c>
      <c r="R6925" s="247">
        <f>IF(Q6925="","",SUMIFS(Txn[Signed Units],Txn[Key],J6925,Txn[Transaction Order],"&lt;="&amp;Q6925))</f>
      </c>
    </row>
    <row r="6926" spans="10:18" ht="15" customHeight="1" x14ac:dyDescent="0.15">
      <c r="J6926" s="246">
        <f>IF(OR(B6926="",C6926="",E6926=""),"",B6926&amp;":"&amp;C6926&amp;":"&amp;E6926)</f>
      </c>
      <c r="K6926" s="247">
        <f>IF(A6926="","",A6926*D6926)</f>
      </c>
      <c r="L6926" s="246">
        <f>IF(A6926="","",IF(OR(A6926=1,A6926=0),H6926,0))</f>
      </c>
      <c r="M6926" s="246">
        <f>IF(A6926="","",IF(A6926=-1,H6926,0))</f>
      </c>
      <c r="N6926">
        <f>IF(J6926="","",IF(E6926="SGD",1,IF(E6926="USD",Settings!$B$22,IF(E6926="HKD",Settings!$B$23,1))))</f>
      </c>
      <c r="O6926">
        <f>IF(OR(B6926="",C6926="",E6926=""),0,(IF(A6926=-1,H6926,0)-IF(OR(A6926=1,A6926=0),H6926,0)+IF(A6926=2,H6926,0))*IF(E6926="SGD",1,IF(E6926="USD",Settings!$B$22,IF(E6926="HKD",Settings!$B$23,1))))</f>
        <v>0</v>
      </c>
      <c r="P6926">
        <f>IF(OR(B6926="",C6926="",E6926=""),0,IF(A6926=2,H6926*IF(E6926="SGD",1,IF(E6926="USD",Settings!$B$22,IF(E6926="HKD",Settings!$B$23,1))),0))</f>
        <v>0</v>
      </c>
      <c r="Q6926" s="312">
        <f>IF(OR(J6926="",G6926=""),"",G6926+ROW()/1000000)</f>
      </c>
      <c r="R6926" s="247">
        <f>IF(Q6926="","",SUMIFS(Txn[Signed Units],Txn[Key],J6926,Txn[Transaction Order],"&lt;="&amp;Q6926))</f>
      </c>
    </row>
    <row r="6927" spans="10:18" ht="15" customHeight="1" x14ac:dyDescent="0.15">
      <c r="J6927" s="246">
        <f>IF(OR(B6927="",C6927="",E6927=""),"",B6927&amp;":"&amp;C6927&amp;":"&amp;E6927)</f>
      </c>
      <c r="K6927" s="247">
        <f>IF(A6927="","",A6927*D6927)</f>
      </c>
      <c r="L6927" s="246">
        <f>IF(A6927="","",IF(OR(A6927=1,A6927=0),H6927,0))</f>
      </c>
      <c r="M6927" s="246">
        <f>IF(A6927="","",IF(A6927=-1,H6927,0))</f>
      </c>
      <c r="N6927">
        <f>IF(J6927="","",IF(E6927="SGD",1,IF(E6927="USD",Settings!$B$22,IF(E6927="HKD",Settings!$B$23,1))))</f>
      </c>
      <c r="O6927">
        <f>IF(OR(B6927="",C6927="",E6927=""),0,(IF(A6927=-1,H6927,0)-IF(OR(A6927=1,A6927=0),H6927,0)+IF(A6927=2,H6927,0))*IF(E6927="SGD",1,IF(E6927="USD",Settings!$B$22,IF(E6927="HKD",Settings!$B$23,1))))</f>
        <v>0</v>
      </c>
      <c r="P6927">
        <f>IF(OR(B6927="",C6927="",E6927=""),0,IF(A6927=2,H6927*IF(E6927="SGD",1,IF(E6927="USD",Settings!$B$22,IF(E6927="HKD",Settings!$B$23,1))),0))</f>
        <v>0</v>
      </c>
      <c r="Q6927" s="312">
        <f>IF(OR(J6927="",G6927=""),"",G6927+ROW()/1000000)</f>
      </c>
      <c r="R6927" s="247">
        <f>IF(Q6927="","",SUMIFS(Txn[Signed Units],Txn[Key],J6927,Txn[Transaction Order],"&lt;="&amp;Q6927))</f>
      </c>
    </row>
    <row r="6928" spans="10:18" ht="15" customHeight="1" x14ac:dyDescent="0.15">
      <c r="J6928" s="246">
        <f>IF(OR(B6928="",C6928="",E6928=""),"",B6928&amp;":"&amp;C6928&amp;":"&amp;E6928)</f>
      </c>
      <c r="K6928" s="247">
        <f>IF(A6928="","",A6928*D6928)</f>
      </c>
      <c r="L6928" s="246">
        <f>IF(A6928="","",IF(OR(A6928=1,A6928=0),H6928,0))</f>
      </c>
      <c r="M6928" s="246">
        <f>IF(A6928="","",IF(A6928=-1,H6928,0))</f>
      </c>
      <c r="N6928">
        <f>IF(J6928="","",IF(E6928="SGD",1,IF(E6928="USD",Settings!$B$22,IF(E6928="HKD",Settings!$B$23,1))))</f>
      </c>
      <c r="O6928">
        <f>IF(OR(B6928="",C6928="",E6928=""),0,(IF(A6928=-1,H6928,0)-IF(OR(A6928=1,A6928=0),H6928,0)+IF(A6928=2,H6928,0))*IF(E6928="SGD",1,IF(E6928="USD",Settings!$B$22,IF(E6928="HKD",Settings!$B$23,1))))</f>
        <v>0</v>
      </c>
      <c r="P6928">
        <f>IF(OR(B6928="",C6928="",E6928=""),0,IF(A6928=2,H6928*IF(E6928="SGD",1,IF(E6928="USD",Settings!$B$22,IF(E6928="HKD",Settings!$B$23,1))),0))</f>
        <v>0</v>
      </c>
      <c r="Q6928" s="312">
        <f>IF(OR(J6928="",G6928=""),"",G6928+ROW()/1000000)</f>
      </c>
      <c r="R6928" s="247">
        <f>IF(Q6928="","",SUMIFS(Txn[Signed Units],Txn[Key],J6928,Txn[Transaction Order],"&lt;="&amp;Q6928))</f>
      </c>
    </row>
    <row r="6929" spans="10:18" ht="15" customHeight="1" x14ac:dyDescent="0.15">
      <c r="J6929" s="246">
        <f>IF(OR(B6929="",C6929="",E6929=""),"",B6929&amp;":"&amp;C6929&amp;":"&amp;E6929)</f>
      </c>
      <c r="K6929" s="247">
        <f>IF(A6929="","",A6929*D6929)</f>
      </c>
      <c r="L6929" s="246">
        <f>IF(A6929="","",IF(OR(A6929=1,A6929=0),H6929,0))</f>
      </c>
      <c r="M6929" s="246">
        <f>IF(A6929="","",IF(A6929=-1,H6929,0))</f>
      </c>
      <c r="N6929">
        <f>IF(J6929="","",IF(E6929="SGD",1,IF(E6929="USD",Settings!$B$22,IF(E6929="HKD",Settings!$B$23,1))))</f>
      </c>
      <c r="O6929">
        <f>IF(OR(B6929="",C6929="",E6929=""),0,(IF(A6929=-1,H6929,0)-IF(OR(A6929=1,A6929=0),H6929,0)+IF(A6929=2,H6929,0))*IF(E6929="SGD",1,IF(E6929="USD",Settings!$B$22,IF(E6929="HKD",Settings!$B$23,1))))</f>
        <v>0</v>
      </c>
      <c r="P6929">
        <f>IF(OR(B6929="",C6929="",E6929=""),0,IF(A6929=2,H6929*IF(E6929="SGD",1,IF(E6929="USD",Settings!$B$22,IF(E6929="HKD",Settings!$B$23,1))),0))</f>
        <v>0</v>
      </c>
      <c r="Q6929" s="312">
        <f>IF(OR(J6929="",G6929=""),"",G6929+ROW()/1000000)</f>
      </c>
      <c r="R6929" s="247">
        <f>IF(Q6929="","",SUMIFS(Txn[Signed Units],Txn[Key],J6929,Txn[Transaction Order],"&lt;="&amp;Q6929))</f>
      </c>
    </row>
    <row r="6930" spans="10:18" ht="15" customHeight="1" x14ac:dyDescent="0.15">
      <c r="J6930" s="246">
        <f>IF(OR(B6930="",C6930="",E6930=""),"",B6930&amp;":"&amp;C6930&amp;":"&amp;E6930)</f>
      </c>
      <c r="K6930" s="247">
        <f>IF(A6930="","",A6930*D6930)</f>
      </c>
      <c r="L6930" s="246">
        <f>IF(A6930="","",IF(OR(A6930=1,A6930=0),H6930,0))</f>
      </c>
      <c r="M6930" s="246">
        <f>IF(A6930="","",IF(A6930=-1,H6930,0))</f>
      </c>
      <c r="N6930">
        <f>IF(J6930="","",IF(E6930="SGD",1,IF(E6930="USD",Settings!$B$22,IF(E6930="HKD",Settings!$B$23,1))))</f>
      </c>
      <c r="O6930">
        <f>IF(OR(B6930="",C6930="",E6930=""),0,(IF(A6930=-1,H6930,0)-IF(OR(A6930=1,A6930=0),H6930,0)+IF(A6930=2,H6930,0))*IF(E6930="SGD",1,IF(E6930="USD",Settings!$B$22,IF(E6930="HKD",Settings!$B$23,1))))</f>
        <v>0</v>
      </c>
      <c r="P6930">
        <f>IF(OR(B6930="",C6930="",E6930=""),0,IF(A6930=2,H6930*IF(E6930="SGD",1,IF(E6930="USD",Settings!$B$22,IF(E6930="HKD",Settings!$B$23,1))),0))</f>
        <v>0</v>
      </c>
      <c r="Q6930" s="312">
        <f>IF(OR(J6930="",G6930=""),"",G6930+ROW()/1000000)</f>
      </c>
      <c r="R6930" s="247">
        <f>IF(Q6930="","",SUMIFS(Txn[Signed Units],Txn[Key],J6930,Txn[Transaction Order],"&lt;="&amp;Q6930))</f>
      </c>
    </row>
    <row r="6931" spans="10:18" ht="15" customHeight="1" x14ac:dyDescent="0.15">
      <c r="J6931" s="246">
        <f>IF(OR(B6931="",C6931="",E6931=""),"",B6931&amp;":"&amp;C6931&amp;":"&amp;E6931)</f>
      </c>
      <c r="K6931" s="247">
        <f>IF(A6931="","",A6931*D6931)</f>
      </c>
      <c r="L6931" s="246">
        <f>IF(A6931="","",IF(OR(A6931=1,A6931=0),H6931,0))</f>
      </c>
      <c r="M6931" s="246">
        <f>IF(A6931="","",IF(A6931=-1,H6931,0))</f>
      </c>
      <c r="N6931">
        <f>IF(J6931="","",IF(E6931="SGD",1,IF(E6931="USD",Settings!$B$22,IF(E6931="HKD",Settings!$B$23,1))))</f>
      </c>
      <c r="O6931">
        <f>IF(OR(B6931="",C6931="",E6931=""),0,(IF(A6931=-1,H6931,0)-IF(OR(A6931=1,A6931=0),H6931,0)+IF(A6931=2,H6931,0))*IF(E6931="SGD",1,IF(E6931="USD",Settings!$B$22,IF(E6931="HKD",Settings!$B$23,1))))</f>
        <v>0</v>
      </c>
      <c r="P6931">
        <f>IF(OR(B6931="",C6931="",E6931=""),0,IF(A6931=2,H6931*IF(E6931="SGD",1,IF(E6931="USD",Settings!$B$22,IF(E6931="HKD",Settings!$B$23,1))),0))</f>
        <v>0</v>
      </c>
      <c r="Q6931" s="312">
        <f>IF(OR(J6931="",G6931=""),"",G6931+ROW()/1000000)</f>
      </c>
      <c r="R6931" s="247">
        <f>IF(Q6931="","",SUMIFS(Txn[Signed Units],Txn[Key],J6931,Txn[Transaction Order],"&lt;="&amp;Q6931))</f>
      </c>
    </row>
    <row r="6932" spans="10:18" ht="15" customHeight="1" x14ac:dyDescent="0.15">
      <c r="J6932" s="246">
        <f>IF(OR(B6932="",C6932="",E6932=""),"",B6932&amp;":"&amp;C6932&amp;":"&amp;E6932)</f>
      </c>
      <c r="K6932" s="247">
        <f>IF(A6932="","",A6932*D6932)</f>
      </c>
      <c r="L6932" s="246">
        <f>IF(A6932="","",IF(OR(A6932=1,A6932=0),H6932,0))</f>
      </c>
      <c r="M6932" s="246">
        <f>IF(A6932="","",IF(A6932=-1,H6932,0))</f>
      </c>
      <c r="N6932">
        <f>IF(J6932="","",IF(E6932="SGD",1,IF(E6932="USD",Settings!$B$22,IF(E6932="HKD",Settings!$B$23,1))))</f>
      </c>
      <c r="O6932">
        <f>IF(OR(B6932="",C6932="",E6932=""),0,(IF(A6932=-1,H6932,0)-IF(OR(A6932=1,A6932=0),H6932,0)+IF(A6932=2,H6932,0))*IF(E6932="SGD",1,IF(E6932="USD",Settings!$B$22,IF(E6932="HKD",Settings!$B$23,1))))</f>
        <v>0</v>
      </c>
      <c r="P6932">
        <f>IF(OR(B6932="",C6932="",E6932=""),0,IF(A6932=2,H6932*IF(E6932="SGD",1,IF(E6932="USD",Settings!$B$22,IF(E6932="HKD",Settings!$B$23,1))),0))</f>
        <v>0</v>
      </c>
      <c r="Q6932" s="312">
        <f>IF(OR(J6932="",G6932=""),"",G6932+ROW()/1000000)</f>
      </c>
      <c r="R6932" s="247">
        <f>IF(Q6932="","",SUMIFS(Txn[Signed Units],Txn[Key],J6932,Txn[Transaction Order],"&lt;="&amp;Q6932))</f>
      </c>
    </row>
    <row r="6933" spans="10:18" ht="15" customHeight="1" x14ac:dyDescent="0.15">
      <c r="J6933" s="246">
        <f>IF(OR(B6933="",C6933="",E6933=""),"",B6933&amp;":"&amp;C6933&amp;":"&amp;E6933)</f>
      </c>
      <c r="K6933" s="247">
        <f>IF(A6933="","",A6933*D6933)</f>
      </c>
      <c r="L6933" s="246">
        <f>IF(A6933="","",IF(OR(A6933=1,A6933=0),H6933,0))</f>
      </c>
      <c r="M6933" s="246">
        <f>IF(A6933="","",IF(A6933=-1,H6933,0))</f>
      </c>
      <c r="N6933">
        <f>IF(J6933="","",IF(E6933="SGD",1,IF(E6933="USD",Settings!$B$22,IF(E6933="HKD",Settings!$B$23,1))))</f>
      </c>
      <c r="O6933">
        <f>IF(OR(B6933="",C6933="",E6933=""),0,(IF(A6933=-1,H6933,0)-IF(OR(A6933=1,A6933=0),H6933,0)+IF(A6933=2,H6933,0))*IF(E6933="SGD",1,IF(E6933="USD",Settings!$B$22,IF(E6933="HKD",Settings!$B$23,1))))</f>
        <v>0</v>
      </c>
      <c r="P6933">
        <f>IF(OR(B6933="",C6933="",E6933=""),0,IF(A6933=2,H6933*IF(E6933="SGD",1,IF(E6933="USD",Settings!$B$22,IF(E6933="HKD",Settings!$B$23,1))),0))</f>
        <v>0</v>
      </c>
      <c r="Q6933" s="312">
        <f>IF(OR(J6933="",G6933=""),"",G6933+ROW()/1000000)</f>
      </c>
      <c r="R6933" s="247">
        <f>IF(Q6933="","",SUMIFS(Txn[Signed Units],Txn[Key],J6933,Txn[Transaction Order],"&lt;="&amp;Q6933))</f>
      </c>
    </row>
    <row r="6934" spans="10:18" ht="15" customHeight="1" x14ac:dyDescent="0.15">
      <c r="J6934" s="246">
        <f>IF(OR(B6934="",C6934="",E6934=""),"",B6934&amp;":"&amp;C6934&amp;":"&amp;E6934)</f>
      </c>
      <c r="K6934" s="247">
        <f>IF(A6934="","",A6934*D6934)</f>
      </c>
      <c r="L6934" s="246">
        <f>IF(A6934="","",IF(OR(A6934=1,A6934=0),H6934,0))</f>
      </c>
      <c r="M6934" s="246">
        <f>IF(A6934="","",IF(A6934=-1,H6934,0))</f>
      </c>
      <c r="N6934">
        <f>IF(J6934="","",IF(E6934="SGD",1,IF(E6934="USD",Settings!$B$22,IF(E6934="HKD",Settings!$B$23,1))))</f>
      </c>
      <c r="O6934">
        <f>IF(OR(B6934="",C6934="",E6934=""),0,(IF(A6934=-1,H6934,0)-IF(OR(A6934=1,A6934=0),H6934,0)+IF(A6934=2,H6934,0))*IF(E6934="SGD",1,IF(E6934="USD",Settings!$B$22,IF(E6934="HKD",Settings!$B$23,1))))</f>
        <v>0</v>
      </c>
      <c r="P6934">
        <f>IF(OR(B6934="",C6934="",E6934=""),0,IF(A6934=2,H6934*IF(E6934="SGD",1,IF(E6934="USD",Settings!$B$22,IF(E6934="HKD",Settings!$B$23,1))),0))</f>
        <v>0</v>
      </c>
      <c r="Q6934" s="312">
        <f>IF(OR(J6934="",G6934=""),"",G6934+ROW()/1000000)</f>
      </c>
      <c r="R6934" s="247">
        <f>IF(Q6934="","",SUMIFS(Txn[Signed Units],Txn[Key],J6934,Txn[Transaction Order],"&lt;="&amp;Q6934))</f>
      </c>
    </row>
    <row r="6935" spans="10:18" ht="15" customHeight="1" x14ac:dyDescent="0.15">
      <c r="J6935" s="246">
        <f>IF(OR(B6935="",C6935="",E6935=""),"",B6935&amp;":"&amp;C6935&amp;":"&amp;E6935)</f>
      </c>
      <c r="K6935" s="247">
        <f>IF(A6935="","",A6935*D6935)</f>
      </c>
      <c r="L6935" s="246">
        <f>IF(A6935="","",IF(OR(A6935=1,A6935=0),H6935,0))</f>
      </c>
      <c r="M6935" s="246">
        <f>IF(A6935="","",IF(A6935=-1,H6935,0))</f>
      </c>
      <c r="N6935">
        <f>IF(J6935="","",IF(E6935="SGD",1,IF(E6935="USD",Settings!$B$22,IF(E6935="HKD",Settings!$B$23,1))))</f>
      </c>
      <c r="O6935">
        <f>IF(OR(B6935="",C6935="",E6935=""),0,(IF(A6935=-1,H6935,0)-IF(OR(A6935=1,A6935=0),H6935,0)+IF(A6935=2,H6935,0))*IF(E6935="SGD",1,IF(E6935="USD",Settings!$B$22,IF(E6935="HKD",Settings!$B$23,1))))</f>
        <v>0</v>
      </c>
      <c r="P6935">
        <f>IF(OR(B6935="",C6935="",E6935=""),0,IF(A6935=2,H6935*IF(E6935="SGD",1,IF(E6935="USD",Settings!$B$22,IF(E6935="HKD",Settings!$B$23,1))),0))</f>
        <v>0</v>
      </c>
      <c r="Q6935" s="312">
        <f>IF(OR(J6935="",G6935=""),"",G6935+ROW()/1000000)</f>
      </c>
      <c r="R6935" s="247">
        <f>IF(Q6935="","",SUMIFS(Txn[Signed Units],Txn[Key],J6935,Txn[Transaction Order],"&lt;="&amp;Q6935))</f>
      </c>
    </row>
    <row r="6936" spans="10:18" ht="15" customHeight="1" x14ac:dyDescent="0.15">
      <c r="J6936" s="246">
        <f>IF(OR(B6936="",C6936="",E6936=""),"",B6936&amp;":"&amp;C6936&amp;":"&amp;E6936)</f>
      </c>
      <c r="K6936" s="247">
        <f>IF(A6936="","",A6936*D6936)</f>
      </c>
      <c r="L6936" s="246">
        <f>IF(A6936="","",IF(OR(A6936=1,A6936=0),H6936,0))</f>
      </c>
      <c r="M6936" s="246">
        <f>IF(A6936="","",IF(A6936=-1,H6936,0))</f>
      </c>
      <c r="N6936">
        <f>IF(J6936="","",IF(E6936="SGD",1,IF(E6936="USD",Settings!$B$22,IF(E6936="HKD",Settings!$B$23,1))))</f>
      </c>
      <c r="O6936">
        <f>IF(OR(B6936="",C6936="",E6936=""),0,(IF(A6936=-1,H6936,0)-IF(OR(A6936=1,A6936=0),H6936,0)+IF(A6936=2,H6936,0))*IF(E6936="SGD",1,IF(E6936="USD",Settings!$B$22,IF(E6936="HKD",Settings!$B$23,1))))</f>
        <v>0</v>
      </c>
      <c r="P6936">
        <f>IF(OR(B6936="",C6936="",E6936=""),0,IF(A6936=2,H6936*IF(E6936="SGD",1,IF(E6936="USD",Settings!$B$22,IF(E6936="HKD",Settings!$B$23,1))),0))</f>
        <v>0</v>
      </c>
      <c r="Q6936" s="312">
        <f>IF(OR(J6936="",G6936=""),"",G6936+ROW()/1000000)</f>
      </c>
      <c r="R6936" s="247">
        <f>IF(Q6936="","",SUMIFS(Txn[Signed Units],Txn[Key],J6936,Txn[Transaction Order],"&lt;="&amp;Q6936))</f>
      </c>
    </row>
    <row r="6937" spans="10:18" ht="15" customHeight="1" x14ac:dyDescent="0.15">
      <c r="J6937" s="246">
        <f>IF(OR(B6937="",C6937="",E6937=""),"",B6937&amp;":"&amp;C6937&amp;":"&amp;E6937)</f>
      </c>
      <c r="K6937" s="247">
        <f>IF(A6937="","",A6937*D6937)</f>
      </c>
      <c r="L6937" s="246">
        <f>IF(A6937="","",IF(OR(A6937=1,A6937=0),H6937,0))</f>
      </c>
      <c r="M6937" s="246">
        <f>IF(A6937="","",IF(A6937=-1,H6937,0))</f>
      </c>
      <c r="N6937">
        <f>IF(J6937="","",IF(E6937="SGD",1,IF(E6937="USD",Settings!$B$22,IF(E6937="HKD",Settings!$B$23,1))))</f>
      </c>
      <c r="O6937">
        <f>IF(OR(B6937="",C6937="",E6937=""),0,(IF(A6937=-1,H6937,0)-IF(OR(A6937=1,A6937=0),H6937,0)+IF(A6937=2,H6937,0))*IF(E6937="SGD",1,IF(E6937="USD",Settings!$B$22,IF(E6937="HKD",Settings!$B$23,1))))</f>
        <v>0</v>
      </c>
      <c r="P6937">
        <f>IF(OR(B6937="",C6937="",E6937=""),0,IF(A6937=2,H6937*IF(E6937="SGD",1,IF(E6937="USD",Settings!$B$22,IF(E6937="HKD",Settings!$B$23,1))),0))</f>
        <v>0</v>
      </c>
      <c r="Q6937" s="312">
        <f>IF(OR(J6937="",G6937=""),"",G6937+ROW()/1000000)</f>
      </c>
      <c r="R6937" s="247">
        <f>IF(Q6937="","",SUMIFS(Txn[Signed Units],Txn[Key],J6937,Txn[Transaction Order],"&lt;="&amp;Q6937))</f>
      </c>
    </row>
    <row r="6938" spans="10:18" ht="15" customHeight="1" x14ac:dyDescent="0.15">
      <c r="J6938" s="246">
        <f>IF(OR(B6938="",C6938="",E6938=""),"",B6938&amp;":"&amp;C6938&amp;":"&amp;E6938)</f>
      </c>
      <c r="K6938" s="247">
        <f>IF(A6938="","",A6938*D6938)</f>
      </c>
      <c r="L6938" s="246">
        <f>IF(A6938="","",IF(OR(A6938=1,A6938=0),H6938,0))</f>
      </c>
      <c r="M6938" s="246">
        <f>IF(A6938="","",IF(A6938=-1,H6938,0))</f>
      </c>
      <c r="N6938">
        <f>IF(J6938="","",IF(E6938="SGD",1,IF(E6938="USD",Settings!$B$22,IF(E6938="HKD",Settings!$B$23,1))))</f>
      </c>
      <c r="O6938">
        <f>IF(OR(B6938="",C6938="",E6938=""),0,(IF(A6938=-1,H6938,0)-IF(OR(A6938=1,A6938=0),H6938,0)+IF(A6938=2,H6938,0))*IF(E6938="SGD",1,IF(E6938="USD",Settings!$B$22,IF(E6938="HKD",Settings!$B$23,1))))</f>
        <v>0</v>
      </c>
      <c r="P6938">
        <f>IF(OR(B6938="",C6938="",E6938=""),0,IF(A6938=2,H6938*IF(E6938="SGD",1,IF(E6938="USD",Settings!$B$22,IF(E6938="HKD",Settings!$B$23,1))),0))</f>
        <v>0</v>
      </c>
      <c r="Q6938" s="312">
        <f>IF(OR(J6938="",G6938=""),"",G6938+ROW()/1000000)</f>
      </c>
      <c r="R6938" s="247">
        <f>IF(Q6938="","",SUMIFS(Txn[Signed Units],Txn[Key],J6938,Txn[Transaction Order],"&lt;="&amp;Q6938))</f>
      </c>
    </row>
    <row r="6939" spans="10:18" ht="15" customHeight="1" x14ac:dyDescent="0.15">
      <c r="J6939" s="246">
        <f>IF(OR(B6939="",C6939="",E6939=""),"",B6939&amp;":"&amp;C6939&amp;":"&amp;E6939)</f>
      </c>
      <c r="K6939" s="247">
        <f>IF(A6939="","",A6939*D6939)</f>
      </c>
      <c r="L6939" s="246">
        <f>IF(A6939="","",IF(OR(A6939=1,A6939=0),H6939,0))</f>
      </c>
      <c r="M6939" s="246">
        <f>IF(A6939="","",IF(A6939=-1,H6939,0))</f>
      </c>
      <c r="N6939">
        <f>IF(J6939="","",IF(E6939="SGD",1,IF(E6939="USD",Settings!$B$22,IF(E6939="HKD",Settings!$B$23,1))))</f>
      </c>
      <c r="O6939">
        <f>IF(OR(B6939="",C6939="",E6939=""),0,(IF(A6939=-1,H6939,0)-IF(OR(A6939=1,A6939=0),H6939,0)+IF(A6939=2,H6939,0))*IF(E6939="SGD",1,IF(E6939="USD",Settings!$B$22,IF(E6939="HKD",Settings!$B$23,1))))</f>
        <v>0</v>
      </c>
      <c r="P6939">
        <f>IF(OR(B6939="",C6939="",E6939=""),0,IF(A6939=2,H6939*IF(E6939="SGD",1,IF(E6939="USD",Settings!$B$22,IF(E6939="HKD",Settings!$B$23,1))),0))</f>
        <v>0</v>
      </c>
      <c r="Q6939" s="312">
        <f>IF(OR(J6939="",G6939=""),"",G6939+ROW()/1000000)</f>
      </c>
      <c r="R6939" s="247">
        <f>IF(Q6939="","",SUMIFS(Txn[Signed Units],Txn[Key],J6939,Txn[Transaction Order],"&lt;="&amp;Q6939))</f>
      </c>
    </row>
    <row r="6940" spans="10:18" ht="15" customHeight="1" x14ac:dyDescent="0.15">
      <c r="J6940" s="246">
        <f>IF(OR(B6940="",C6940="",E6940=""),"",B6940&amp;":"&amp;C6940&amp;":"&amp;E6940)</f>
      </c>
      <c r="K6940" s="247">
        <f>IF(A6940="","",A6940*D6940)</f>
      </c>
      <c r="L6940" s="246">
        <f>IF(A6940="","",IF(OR(A6940=1,A6940=0),H6940,0))</f>
      </c>
      <c r="M6940" s="246">
        <f>IF(A6940="","",IF(A6940=-1,H6940,0))</f>
      </c>
      <c r="N6940">
        <f>IF(J6940="","",IF(E6940="SGD",1,IF(E6940="USD",Settings!$B$22,IF(E6940="HKD",Settings!$B$23,1))))</f>
      </c>
      <c r="O6940">
        <f>IF(OR(B6940="",C6940="",E6940=""),0,(IF(A6940=-1,H6940,0)-IF(OR(A6940=1,A6940=0),H6940,0)+IF(A6940=2,H6940,0))*IF(E6940="SGD",1,IF(E6940="USD",Settings!$B$22,IF(E6940="HKD",Settings!$B$23,1))))</f>
        <v>0</v>
      </c>
      <c r="P6940">
        <f>IF(OR(B6940="",C6940="",E6940=""),0,IF(A6940=2,H6940*IF(E6940="SGD",1,IF(E6940="USD",Settings!$B$22,IF(E6940="HKD",Settings!$B$23,1))),0))</f>
        <v>0</v>
      </c>
      <c r="Q6940" s="312">
        <f>IF(OR(J6940="",G6940=""),"",G6940+ROW()/1000000)</f>
      </c>
      <c r="R6940" s="247">
        <f>IF(Q6940="","",SUMIFS(Txn[Signed Units],Txn[Key],J6940,Txn[Transaction Order],"&lt;="&amp;Q6940))</f>
      </c>
    </row>
    <row r="6941" spans="10:18" ht="15" customHeight="1" x14ac:dyDescent="0.15">
      <c r="J6941" s="246">
        <f>IF(OR(B6941="",C6941="",E6941=""),"",B6941&amp;":"&amp;C6941&amp;":"&amp;E6941)</f>
      </c>
      <c r="K6941" s="247">
        <f>IF(A6941="","",A6941*D6941)</f>
      </c>
      <c r="L6941" s="246">
        <f>IF(A6941="","",IF(OR(A6941=1,A6941=0),H6941,0))</f>
      </c>
      <c r="M6941" s="246">
        <f>IF(A6941="","",IF(A6941=-1,H6941,0))</f>
      </c>
      <c r="N6941">
        <f>IF(J6941="","",IF(E6941="SGD",1,IF(E6941="USD",Settings!$B$22,IF(E6941="HKD",Settings!$B$23,1))))</f>
      </c>
      <c r="O6941">
        <f>IF(OR(B6941="",C6941="",E6941=""),0,(IF(A6941=-1,H6941,0)-IF(OR(A6941=1,A6941=0),H6941,0)+IF(A6941=2,H6941,0))*IF(E6941="SGD",1,IF(E6941="USD",Settings!$B$22,IF(E6941="HKD",Settings!$B$23,1))))</f>
        <v>0</v>
      </c>
      <c r="P6941">
        <f>IF(OR(B6941="",C6941="",E6941=""),0,IF(A6941=2,H6941*IF(E6941="SGD",1,IF(E6941="USD",Settings!$B$22,IF(E6941="HKD",Settings!$B$23,1))),0))</f>
        <v>0</v>
      </c>
      <c r="Q6941" s="312">
        <f>IF(OR(J6941="",G6941=""),"",G6941+ROW()/1000000)</f>
      </c>
      <c r="R6941" s="247">
        <f>IF(Q6941="","",SUMIFS(Txn[Signed Units],Txn[Key],J6941,Txn[Transaction Order],"&lt;="&amp;Q6941))</f>
      </c>
    </row>
    <row r="6942" spans="10:18" ht="15" customHeight="1" x14ac:dyDescent="0.15">
      <c r="J6942" s="246">
        <f>IF(OR(B6942="",C6942="",E6942=""),"",B6942&amp;":"&amp;C6942&amp;":"&amp;E6942)</f>
      </c>
      <c r="K6942" s="247">
        <f>IF(A6942="","",A6942*D6942)</f>
      </c>
      <c r="L6942" s="246">
        <f>IF(A6942="","",IF(OR(A6942=1,A6942=0),H6942,0))</f>
      </c>
      <c r="M6942" s="246">
        <f>IF(A6942="","",IF(A6942=-1,H6942,0))</f>
      </c>
      <c r="N6942">
        <f>IF(J6942="","",IF(E6942="SGD",1,IF(E6942="USD",Settings!$B$22,IF(E6942="HKD",Settings!$B$23,1))))</f>
      </c>
      <c r="O6942">
        <f>IF(OR(B6942="",C6942="",E6942=""),0,(IF(A6942=-1,H6942,0)-IF(OR(A6942=1,A6942=0),H6942,0)+IF(A6942=2,H6942,0))*IF(E6942="SGD",1,IF(E6942="USD",Settings!$B$22,IF(E6942="HKD",Settings!$B$23,1))))</f>
        <v>0</v>
      </c>
      <c r="P6942">
        <f>IF(OR(B6942="",C6942="",E6942=""),0,IF(A6942=2,H6942*IF(E6942="SGD",1,IF(E6942="USD",Settings!$B$22,IF(E6942="HKD",Settings!$B$23,1))),0))</f>
        <v>0</v>
      </c>
      <c r="Q6942" s="312">
        <f>IF(OR(J6942="",G6942=""),"",G6942+ROW()/1000000)</f>
      </c>
      <c r="R6942" s="247">
        <f>IF(Q6942="","",SUMIFS(Txn[Signed Units],Txn[Key],J6942,Txn[Transaction Order],"&lt;="&amp;Q6942))</f>
      </c>
    </row>
    <row r="6943" spans="10:18" ht="15" customHeight="1" x14ac:dyDescent="0.15">
      <c r="J6943" s="246">
        <f>IF(OR(B6943="",C6943="",E6943=""),"",B6943&amp;":"&amp;C6943&amp;":"&amp;E6943)</f>
      </c>
      <c r="K6943" s="247">
        <f>IF(A6943="","",A6943*D6943)</f>
      </c>
      <c r="L6943" s="246">
        <f>IF(A6943="","",IF(OR(A6943=1,A6943=0),H6943,0))</f>
      </c>
      <c r="M6943" s="246">
        <f>IF(A6943="","",IF(A6943=-1,H6943,0))</f>
      </c>
      <c r="N6943">
        <f>IF(J6943="","",IF(E6943="SGD",1,IF(E6943="USD",Settings!$B$22,IF(E6943="HKD",Settings!$B$23,1))))</f>
      </c>
      <c r="O6943">
        <f>IF(OR(B6943="",C6943="",E6943=""),0,(IF(A6943=-1,H6943,0)-IF(OR(A6943=1,A6943=0),H6943,0)+IF(A6943=2,H6943,0))*IF(E6943="SGD",1,IF(E6943="USD",Settings!$B$22,IF(E6943="HKD",Settings!$B$23,1))))</f>
        <v>0</v>
      </c>
      <c r="P6943">
        <f>IF(OR(B6943="",C6943="",E6943=""),0,IF(A6943=2,H6943*IF(E6943="SGD",1,IF(E6943="USD",Settings!$B$22,IF(E6943="HKD",Settings!$B$23,1))),0))</f>
        <v>0</v>
      </c>
      <c r="Q6943" s="312">
        <f>IF(OR(J6943="",G6943=""),"",G6943+ROW()/1000000)</f>
      </c>
      <c r="R6943" s="247">
        <f>IF(Q6943="","",SUMIFS(Txn[Signed Units],Txn[Key],J6943,Txn[Transaction Order],"&lt;="&amp;Q6943))</f>
      </c>
    </row>
    <row r="6944" spans="10:18" ht="15" customHeight="1" x14ac:dyDescent="0.15">
      <c r="J6944" s="246">
        <f>IF(OR(B6944="",C6944="",E6944=""),"",B6944&amp;":"&amp;C6944&amp;":"&amp;E6944)</f>
      </c>
      <c r="K6944" s="247">
        <f>IF(A6944="","",A6944*D6944)</f>
      </c>
      <c r="L6944" s="246">
        <f>IF(A6944="","",IF(OR(A6944=1,A6944=0),H6944,0))</f>
      </c>
      <c r="M6944" s="246">
        <f>IF(A6944="","",IF(A6944=-1,H6944,0))</f>
      </c>
      <c r="N6944">
        <f>IF(J6944="","",IF(E6944="SGD",1,IF(E6944="USD",Settings!$B$22,IF(E6944="HKD",Settings!$B$23,1))))</f>
      </c>
      <c r="O6944">
        <f>IF(OR(B6944="",C6944="",E6944=""),0,(IF(A6944=-1,H6944,0)-IF(OR(A6944=1,A6944=0),H6944,0)+IF(A6944=2,H6944,0))*IF(E6944="SGD",1,IF(E6944="USD",Settings!$B$22,IF(E6944="HKD",Settings!$B$23,1))))</f>
        <v>0</v>
      </c>
      <c r="P6944">
        <f>IF(OR(B6944="",C6944="",E6944=""),0,IF(A6944=2,H6944*IF(E6944="SGD",1,IF(E6944="USD",Settings!$B$22,IF(E6944="HKD",Settings!$B$23,1))),0))</f>
        <v>0</v>
      </c>
      <c r="Q6944" s="312">
        <f>IF(OR(J6944="",G6944=""),"",G6944+ROW()/1000000)</f>
      </c>
      <c r="R6944" s="247">
        <f>IF(Q6944="","",SUMIFS(Txn[Signed Units],Txn[Key],J6944,Txn[Transaction Order],"&lt;="&amp;Q6944))</f>
      </c>
    </row>
    <row r="6945" spans="10:18" ht="15" customHeight="1" x14ac:dyDescent="0.15">
      <c r="J6945" s="246">
        <f>IF(OR(B6945="",C6945="",E6945=""),"",B6945&amp;":"&amp;C6945&amp;":"&amp;E6945)</f>
      </c>
      <c r="K6945" s="247">
        <f>IF(A6945="","",A6945*D6945)</f>
      </c>
      <c r="L6945" s="246">
        <f>IF(A6945="","",IF(OR(A6945=1,A6945=0),H6945,0))</f>
      </c>
      <c r="M6945" s="246">
        <f>IF(A6945="","",IF(A6945=-1,H6945,0))</f>
      </c>
      <c r="N6945">
        <f>IF(J6945="","",IF(E6945="SGD",1,IF(E6945="USD",Settings!$B$22,IF(E6945="HKD",Settings!$B$23,1))))</f>
      </c>
      <c r="O6945">
        <f>IF(OR(B6945="",C6945="",E6945=""),0,(IF(A6945=-1,H6945,0)-IF(OR(A6945=1,A6945=0),H6945,0)+IF(A6945=2,H6945,0))*IF(E6945="SGD",1,IF(E6945="USD",Settings!$B$22,IF(E6945="HKD",Settings!$B$23,1))))</f>
        <v>0</v>
      </c>
      <c r="P6945">
        <f>IF(OR(B6945="",C6945="",E6945=""),0,IF(A6945=2,H6945*IF(E6945="SGD",1,IF(E6945="USD",Settings!$B$22,IF(E6945="HKD",Settings!$B$23,1))),0))</f>
        <v>0</v>
      </c>
      <c r="Q6945" s="312">
        <f>IF(OR(J6945="",G6945=""),"",G6945+ROW()/1000000)</f>
      </c>
      <c r="R6945" s="247">
        <f>IF(Q6945="","",SUMIFS(Txn[Signed Units],Txn[Key],J6945,Txn[Transaction Order],"&lt;="&amp;Q6945))</f>
      </c>
    </row>
    <row r="6946" spans="10:18" ht="15" customHeight="1" x14ac:dyDescent="0.15">
      <c r="J6946" s="246">
        <f>IF(OR(B6946="",C6946="",E6946=""),"",B6946&amp;":"&amp;C6946&amp;":"&amp;E6946)</f>
      </c>
      <c r="K6946" s="247">
        <f>IF(A6946="","",A6946*D6946)</f>
      </c>
      <c r="L6946" s="246">
        <f>IF(A6946="","",IF(OR(A6946=1,A6946=0),H6946,0))</f>
      </c>
      <c r="M6946" s="246">
        <f>IF(A6946="","",IF(A6946=-1,H6946,0))</f>
      </c>
      <c r="N6946">
        <f>IF(J6946="","",IF(E6946="SGD",1,IF(E6946="USD",Settings!$B$22,IF(E6946="HKD",Settings!$B$23,1))))</f>
      </c>
      <c r="O6946">
        <f>IF(OR(B6946="",C6946="",E6946=""),0,(IF(A6946=-1,H6946,0)-IF(OR(A6946=1,A6946=0),H6946,0)+IF(A6946=2,H6946,0))*IF(E6946="SGD",1,IF(E6946="USD",Settings!$B$22,IF(E6946="HKD",Settings!$B$23,1))))</f>
        <v>0</v>
      </c>
      <c r="P6946">
        <f>IF(OR(B6946="",C6946="",E6946=""),0,IF(A6946=2,H6946*IF(E6946="SGD",1,IF(E6946="USD",Settings!$B$22,IF(E6946="HKD",Settings!$B$23,1))),0))</f>
        <v>0</v>
      </c>
      <c r="Q6946" s="312">
        <f>IF(OR(J6946="",G6946=""),"",G6946+ROW()/1000000)</f>
      </c>
      <c r="R6946" s="247">
        <f>IF(Q6946="","",SUMIFS(Txn[Signed Units],Txn[Key],J6946,Txn[Transaction Order],"&lt;="&amp;Q6946))</f>
      </c>
    </row>
    <row r="6947" spans="10:18" ht="15" customHeight="1" x14ac:dyDescent="0.15">
      <c r="J6947" s="246">
        <f>IF(OR(B6947="",C6947="",E6947=""),"",B6947&amp;":"&amp;C6947&amp;":"&amp;E6947)</f>
      </c>
      <c r="K6947" s="247">
        <f>IF(A6947="","",A6947*D6947)</f>
      </c>
      <c r="L6947" s="246">
        <f>IF(A6947="","",IF(OR(A6947=1,A6947=0),H6947,0))</f>
      </c>
      <c r="M6947" s="246">
        <f>IF(A6947="","",IF(A6947=-1,H6947,0))</f>
      </c>
      <c r="N6947">
        <f>IF(J6947="","",IF(E6947="SGD",1,IF(E6947="USD",Settings!$B$22,IF(E6947="HKD",Settings!$B$23,1))))</f>
      </c>
      <c r="O6947">
        <f>IF(OR(B6947="",C6947="",E6947=""),0,(IF(A6947=-1,H6947,0)-IF(OR(A6947=1,A6947=0),H6947,0)+IF(A6947=2,H6947,0))*IF(E6947="SGD",1,IF(E6947="USD",Settings!$B$22,IF(E6947="HKD",Settings!$B$23,1))))</f>
        <v>0</v>
      </c>
      <c r="P6947">
        <f>IF(OR(B6947="",C6947="",E6947=""),0,IF(A6947=2,H6947*IF(E6947="SGD",1,IF(E6947="USD",Settings!$B$22,IF(E6947="HKD",Settings!$B$23,1))),0))</f>
        <v>0</v>
      </c>
      <c r="Q6947" s="312">
        <f>IF(OR(J6947="",G6947=""),"",G6947+ROW()/1000000)</f>
      </c>
      <c r="R6947" s="247">
        <f>IF(Q6947="","",SUMIFS(Txn[Signed Units],Txn[Key],J6947,Txn[Transaction Order],"&lt;="&amp;Q6947))</f>
      </c>
    </row>
    <row r="6948" spans="10:18" ht="15" customHeight="1" x14ac:dyDescent="0.15">
      <c r="J6948" s="246">
        <f>IF(OR(B6948="",C6948="",E6948=""),"",B6948&amp;":"&amp;C6948&amp;":"&amp;E6948)</f>
      </c>
      <c r="K6948" s="247">
        <f>IF(A6948="","",A6948*D6948)</f>
      </c>
      <c r="L6948" s="246">
        <f>IF(A6948="","",IF(OR(A6948=1,A6948=0),H6948,0))</f>
      </c>
      <c r="M6948" s="246">
        <f>IF(A6948="","",IF(A6948=-1,H6948,0))</f>
      </c>
      <c r="N6948">
        <f>IF(J6948="","",IF(E6948="SGD",1,IF(E6948="USD",Settings!$B$22,IF(E6948="HKD",Settings!$B$23,1))))</f>
      </c>
      <c r="O6948">
        <f>IF(OR(B6948="",C6948="",E6948=""),0,(IF(A6948=-1,H6948,0)-IF(OR(A6948=1,A6948=0),H6948,0)+IF(A6948=2,H6948,0))*IF(E6948="SGD",1,IF(E6948="USD",Settings!$B$22,IF(E6948="HKD",Settings!$B$23,1))))</f>
        <v>0</v>
      </c>
      <c r="P6948">
        <f>IF(OR(B6948="",C6948="",E6948=""),0,IF(A6948=2,H6948*IF(E6948="SGD",1,IF(E6948="USD",Settings!$B$22,IF(E6948="HKD",Settings!$B$23,1))),0))</f>
        <v>0</v>
      </c>
      <c r="Q6948" s="312">
        <f>IF(OR(J6948="",G6948=""),"",G6948+ROW()/1000000)</f>
      </c>
      <c r="R6948" s="247">
        <f>IF(Q6948="","",SUMIFS(Txn[Signed Units],Txn[Key],J6948,Txn[Transaction Order],"&lt;="&amp;Q6948))</f>
      </c>
    </row>
    <row r="6949" spans="10:18" ht="15" customHeight="1" x14ac:dyDescent="0.15">
      <c r="J6949" s="246">
        <f>IF(OR(B6949="",C6949="",E6949=""),"",B6949&amp;":"&amp;C6949&amp;":"&amp;E6949)</f>
      </c>
      <c r="K6949" s="247">
        <f>IF(A6949="","",A6949*D6949)</f>
      </c>
      <c r="L6949" s="246">
        <f>IF(A6949="","",IF(OR(A6949=1,A6949=0),H6949,0))</f>
      </c>
      <c r="M6949" s="246">
        <f>IF(A6949="","",IF(A6949=-1,H6949,0))</f>
      </c>
      <c r="N6949">
        <f>IF(J6949="","",IF(E6949="SGD",1,IF(E6949="USD",Settings!$B$22,IF(E6949="HKD",Settings!$B$23,1))))</f>
      </c>
      <c r="O6949">
        <f>IF(OR(B6949="",C6949="",E6949=""),0,(IF(A6949=-1,H6949,0)-IF(OR(A6949=1,A6949=0),H6949,0)+IF(A6949=2,H6949,0))*IF(E6949="SGD",1,IF(E6949="USD",Settings!$B$22,IF(E6949="HKD",Settings!$B$23,1))))</f>
        <v>0</v>
      </c>
      <c r="P6949">
        <f>IF(OR(B6949="",C6949="",E6949=""),0,IF(A6949=2,H6949*IF(E6949="SGD",1,IF(E6949="USD",Settings!$B$22,IF(E6949="HKD",Settings!$B$23,1))),0))</f>
        <v>0</v>
      </c>
      <c r="Q6949" s="312">
        <f>IF(OR(J6949="",G6949=""),"",G6949+ROW()/1000000)</f>
      </c>
      <c r="R6949" s="247">
        <f>IF(Q6949="","",SUMIFS(Txn[Signed Units],Txn[Key],J6949,Txn[Transaction Order],"&lt;="&amp;Q6949))</f>
      </c>
    </row>
    <row r="6950" spans="10:18" ht="15" customHeight="1" x14ac:dyDescent="0.15">
      <c r="J6950" s="246">
        <f>IF(OR(B6950="",C6950="",E6950=""),"",B6950&amp;":"&amp;C6950&amp;":"&amp;E6950)</f>
      </c>
      <c r="K6950" s="247">
        <f>IF(A6950="","",A6950*D6950)</f>
      </c>
      <c r="L6950" s="246">
        <f>IF(A6950="","",IF(OR(A6950=1,A6950=0),H6950,0))</f>
      </c>
      <c r="M6950" s="246">
        <f>IF(A6950="","",IF(A6950=-1,H6950,0))</f>
      </c>
      <c r="N6950">
        <f>IF(J6950="","",IF(E6950="SGD",1,IF(E6950="USD",Settings!$B$22,IF(E6950="HKD",Settings!$B$23,1))))</f>
      </c>
      <c r="O6950">
        <f>IF(OR(B6950="",C6950="",E6950=""),0,(IF(A6950=-1,H6950,0)-IF(OR(A6950=1,A6950=0),H6950,0)+IF(A6950=2,H6950,0))*IF(E6950="SGD",1,IF(E6950="USD",Settings!$B$22,IF(E6950="HKD",Settings!$B$23,1))))</f>
        <v>0</v>
      </c>
      <c r="P6950">
        <f>IF(OR(B6950="",C6950="",E6950=""),0,IF(A6950=2,H6950*IF(E6950="SGD",1,IF(E6950="USD",Settings!$B$22,IF(E6950="HKD",Settings!$B$23,1))),0))</f>
        <v>0</v>
      </c>
      <c r="Q6950" s="312">
        <f>IF(OR(J6950="",G6950=""),"",G6950+ROW()/1000000)</f>
      </c>
      <c r="R6950" s="247">
        <f>IF(Q6950="","",SUMIFS(Txn[Signed Units],Txn[Key],J6950,Txn[Transaction Order],"&lt;="&amp;Q6950))</f>
      </c>
    </row>
    <row r="6951" spans="10:18" ht="15" customHeight="1" x14ac:dyDescent="0.15">
      <c r="J6951" s="246">
        <f>IF(OR(B6951="",C6951="",E6951=""),"",B6951&amp;":"&amp;C6951&amp;":"&amp;E6951)</f>
      </c>
      <c r="K6951" s="247">
        <f>IF(A6951="","",A6951*D6951)</f>
      </c>
      <c r="L6951" s="246">
        <f>IF(A6951="","",IF(OR(A6951=1,A6951=0),H6951,0))</f>
      </c>
      <c r="M6951" s="246">
        <f>IF(A6951="","",IF(A6951=-1,H6951,0))</f>
      </c>
      <c r="N6951">
        <f>IF(J6951="","",IF(E6951="SGD",1,IF(E6951="USD",Settings!$B$22,IF(E6951="HKD",Settings!$B$23,1))))</f>
      </c>
      <c r="O6951">
        <f>IF(OR(B6951="",C6951="",E6951=""),0,(IF(A6951=-1,H6951,0)-IF(OR(A6951=1,A6951=0),H6951,0)+IF(A6951=2,H6951,0))*IF(E6951="SGD",1,IF(E6951="USD",Settings!$B$22,IF(E6951="HKD",Settings!$B$23,1))))</f>
        <v>0</v>
      </c>
      <c r="P6951">
        <f>IF(OR(B6951="",C6951="",E6951=""),0,IF(A6951=2,H6951*IF(E6951="SGD",1,IF(E6951="USD",Settings!$B$22,IF(E6951="HKD",Settings!$B$23,1))),0))</f>
        <v>0</v>
      </c>
      <c r="Q6951" s="312">
        <f>IF(OR(J6951="",G6951=""),"",G6951+ROW()/1000000)</f>
      </c>
      <c r="R6951" s="247">
        <f>IF(Q6951="","",SUMIFS(Txn[Signed Units],Txn[Key],J6951,Txn[Transaction Order],"&lt;="&amp;Q6951))</f>
      </c>
    </row>
    <row r="6952" spans="10:18" ht="15" customHeight="1" x14ac:dyDescent="0.15">
      <c r="J6952" s="246">
        <f>IF(OR(B6952="",C6952="",E6952=""),"",B6952&amp;":"&amp;C6952&amp;":"&amp;E6952)</f>
      </c>
      <c r="K6952" s="247">
        <f>IF(A6952="","",A6952*D6952)</f>
      </c>
      <c r="L6952" s="246">
        <f>IF(A6952="","",IF(OR(A6952=1,A6952=0),H6952,0))</f>
      </c>
      <c r="M6952" s="246">
        <f>IF(A6952="","",IF(A6952=-1,H6952,0))</f>
      </c>
      <c r="N6952">
        <f>IF(J6952="","",IF(E6952="SGD",1,IF(E6952="USD",Settings!$B$22,IF(E6952="HKD",Settings!$B$23,1))))</f>
      </c>
      <c r="O6952">
        <f>IF(OR(B6952="",C6952="",E6952=""),0,(IF(A6952=-1,H6952,0)-IF(OR(A6952=1,A6952=0),H6952,0)+IF(A6952=2,H6952,0))*IF(E6952="SGD",1,IF(E6952="USD",Settings!$B$22,IF(E6952="HKD",Settings!$B$23,1))))</f>
        <v>0</v>
      </c>
      <c r="P6952">
        <f>IF(OR(B6952="",C6952="",E6952=""),0,IF(A6952=2,H6952*IF(E6952="SGD",1,IF(E6952="USD",Settings!$B$22,IF(E6952="HKD",Settings!$B$23,1))),0))</f>
        <v>0</v>
      </c>
      <c r="Q6952" s="312">
        <f>IF(OR(J6952="",G6952=""),"",G6952+ROW()/1000000)</f>
      </c>
      <c r="R6952" s="247">
        <f>IF(Q6952="","",SUMIFS(Txn[Signed Units],Txn[Key],J6952,Txn[Transaction Order],"&lt;="&amp;Q6952))</f>
      </c>
    </row>
    <row r="6953" spans="10:18" ht="15" customHeight="1" x14ac:dyDescent="0.15">
      <c r="J6953" s="246">
        <f>IF(OR(B6953="",C6953="",E6953=""),"",B6953&amp;":"&amp;C6953&amp;":"&amp;E6953)</f>
      </c>
      <c r="K6953" s="247">
        <f>IF(A6953="","",A6953*D6953)</f>
      </c>
      <c r="L6953" s="246">
        <f>IF(A6953="","",IF(OR(A6953=1,A6953=0),H6953,0))</f>
      </c>
      <c r="M6953" s="246">
        <f>IF(A6953="","",IF(A6953=-1,H6953,0))</f>
      </c>
      <c r="N6953">
        <f>IF(J6953="","",IF(E6953="SGD",1,IF(E6953="USD",Settings!$B$22,IF(E6953="HKD",Settings!$B$23,1))))</f>
      </c>
      <c r="O6953">
        <f>IF(OR(B6953="",C6953="",E6953=""),0,(IF(A6953=-1,H6953,0)-IF(OR(A6953=1,A6953=0),H6953,0)+IF(A6953=2,H6953,0))*IF(E6953="SGD",1,IF(E6953="USD",Settings!$B$22,IF(E6953="HKD",Settings!$B$23,1))))</f>
        <v>0</v>
      </c>
      <c r="P6953">
        <f>IF(OR(B6953="",C6953="",E6953=""),0,IF(A6953=2,H6953*IF(E6953="SGD",1,IF(E6953="USD",Settings!$B$22,IF(E6953="HKD",Settings!$B$23,1))),0))</f>
        <v>0</v>
      </c>
      <c r="Q6953" s="312">
        <f>IF(OR(J6953="",G6953=""),"",G6953+ROW()/1000000)</f>
      </c>
      <c r="R6953" s="247">
        <f>IF(Q6953="","",SUMIFS(Txn[Signed Units],Txn[Key],J6953,Txn[Transaction Order],"&lt;="&amp;Q6953))</f>
      </c>
    </row>
    <row r="6954" spans="10:18" ht="15" customHeight="1" x14ac:dyDescent="0.15">
      <c r="J6954" s="246">
        <f>IF(OR(B6954="",C6954="",E6954=""),"",B6954&amp;":"&amp;C6954&amp;":"&amp;E6954)</f>
      </c>
      <c r="K6954" s="247">
        <f>IF(A6954="","",A6954*D6954)</f>
      </c>
      <c r="L6954" s="246">
        <f>IF(A6954="","",IF(OR(A6954=1,A6954=0),H6954,0))</f>
      </c>
      <c r="M6954" s="246">
        <f>IF(A6954="","",IF(A6954=-1,H6954,0))</f>
      </c>
      <c r="N6954">
        <f>IF(J6954="","",IF(E6954="SGD",1,IF(E6954="USD",Settings!$B$22,IF(E6954="HKD",Settings!$B$23,1))))</f>
      </c>
      <c r="O6954">
        <f>IF(OR(B6954="",C6954="",E6954=""),0,(IF(A6954=-1,H6954,0)-IF(OR(A6954=1,A6954=0),H6954,0)+IF(A6954=2,H6954,0))*IF(E6954="SGD",1,IF(E6954="USD",Settings!$B$22,IF(E6954="HKD",Settings!$B$23,1))))</f>
        <v>0</v>
      </c>
      <c r="P6954">
        <f>IF(OR(B6954="",C6954="",E6954=""),0,IF(A6954=2,H6954*IF(E6954="SGD",1,IF(E6954="USD",Settings!$B$22,IF(E6954="HKD",Settings!$B$23,1))),0))</f>
        <v>0</v>
      </c>
      <c r="Q6954" s="312">
        <f>IF(OR(J6954="",G6954=""),"",G6954+ROW()/1000000)</f>
      </c>
      <c r="R6954" s="247">
        <f>IF(Q6954="","",SUMIFS(Txn[Signed Units],Txn[Key],J6954,Txn[Transaction Order],"&lt;="&amp;Q6954))</f>
      </c>
    </row>
    <row r="6955" spans="10:18" ht="15" customHeight="1" x14ac:dyDescent="0.15">
      <c r="J6955" s="246">
        <f>IF(OR(B6955="",C6955="",E6955=""),"",B6955&amp;":"&amp;C6955&amp;":"&amp;E6955)</f>
      </c>
      <c r="K6955" s="247">
        <f>IF(A6955="","",A6955*D6955)</f>
      </c>
      <c r="L6955" s="246">
        <f>IF(A6955="","",IF(OR(A6955=1,A6955=0),H6955,0))</f>
      </c>
      <c r="M6955" s="246">
        <f>IF(A6955="","",IF(A6955=-1,H6955,0))</f>
      </c>
      <c r="N6955">
        <f>IF(J6955="","",IF(E6955="SGD",1,IF(E6955="USD",Settings!$B$22,IF(E6955="HKD",Settings!$B$23,1))))</f>
      </c>
      <c r="O6955">
        <f>IF(OR(B6955="",C6955="",E6955=""),0,(IF(A6955=-1,H6955,0)-IF(OR(A6955=1,A6955=0),H6955,0)+IF(A6955=2,H6955,0))*IF(E6955="SGD",1,IF(E6955="USD",Settings!$B$22,IF(E6955="HKD",Settings!$B$23,1))))</f>
        <v>0</v>
      </c>
      <c r="P6955">
        <f>IF(OR(B6955="",C6955="",E6955=""),0,IF(A6955=2,H6955*IF(E6955="SGD",1,IF(E6955="USD",Settings!$B$22,IF(E6955="HKD",Settings!$B$23,1))),0))</f>
        <v>0</v>
      </c>
      <c r="Q6955" s="312">
        <f>IF(OR(J6955="",G6955=""),"",G6955+ROW()/1000000)</f>
      </c>
      <c r="R6955" s="247">
        <f>IF(Q6955="","",SUMIFS(Txn[Signed Units],Txn[Key],J6955,Txn[Transaction Order],"&lt;="&amp;Q6955))</f>
      </c>
    </row>
    <row r="6956" spans="10:18" ht="15" customHeight="1" x14ac:dyDescent="0.15">
      <c r="J6956" s="246">
        <f>IF(OR(B6956="",C6956="",E6956=""),"",B6956&amp;":"&amp;C6956&amp;":"&amp;E6956)</f>
      </c>
      <c r="K6956" s="247">
        <f>IF(A6956="","",A6956*D6956)</f>
      </c>
      <c r="L6956" s="246">
        <f>IF(A6956="","",IF(OR(A6956=1,A6956=0),H6956,0))</f>
      </c>
      <c r="M6956" s="246">
        <f>IF(A6956="","",IF(A6956=-1,H6956,0))</f>
      </c>
      <c r="N6956">
        <f>IF(J6956="","",IF(E6956="SGD",1,IF(E6956="USD",Settings!$B$22,IF(E6956="HKD",Settings!$B$23,1))))</f>
      </c>
      <c r="O6956">
        <f>IF(OR(B6956="",C6956="",E6956=""),0,(IF(A6956=-1,H6956,0)-IF(OR(A6956=1,A6956=0),H6956,0)+IF(A6956=2,H6956,0))*IF(E6956="SGD",1,IF(E6956="USD",Settings!$B$22,IF(E6956="HKD",Settings!$B$23,1))))</f>
        <v>0</v>
      </c>
      <c r="P6956">
        <f>IF(OR(B6956="",C6956="",E6956=""),0,IF(A6956=2,H6956*IF(E6956="SGD",1,IF(E6956="USD",Settings!$B$22,IF(E6956="HKD",Settings!$B$23,1))),0))</f>
        <v>0</v>
      </c>
      <c r="Q6956" s="312">
        <f>IF(OR(J6956="",G6956=""),"",G6956+ROW()/1000000)</f>
      </c>
      <c r="R6956" s="247">
        <f>IF(Q6956="","",SUMIFS(Txn[Signed Units],Txn[Key],J6956,Txn[Transaction Order],"&lt;="&amp;Q6956))</f>
      </c>
    </row>
    <row r="6957" spans="10:18" ht="15" customHeight="1" x14ac:dyDescent="0.15">
      <c r="J6957" s="246">
        <f>IF(OR(B6957="",C6957="",E6957=""),"",B6957&amp;":"&amp;C6957&amp;":"&amp;E6957)</f>
      </c>
      <c r="K6957" s="247">
        <f>IF(A6957="","",A6957*D6957)</f>
      </c>
      <c r="L6957" s="246">
        <f>IF(A6957="","",IF(OR(A6957=1,A6957=0),H6957,0))</f>
      </c>
      <c r="M6957" s="246">
        <f>IF(A6957="","",IF(A6957=-1,H6957,0))</f>
      </c>
      <c r="N6957">
        <f>IF(J6957="","",IF(E6957="SGD",1,IF(E6957="USD",Settings!$B$22,IF(E6957="HKD",Settings!$B$23,1))))</f>
      </c>
      <c r="O6957">
        <f>IF(OR(B6957="",C6957="",E6957=""),0,(IF(A6957=-1,H6957,0)-IF(OR(A6957=1,A6957=0),H6957,0)+IF(A6957=2,H6957,0))*IF(E6957="SGD",1,IF(E6957="USD",Settings!$B$22,IF(E6957="HKD",Settings!$B$23,1))))</f>
        <v>0</v>
      </c>
      <c r="P6957">
        <f>IF(OR(B6957="",C6957="",E6957=""),0,IF(A6957=2,H6957*IF(E6957="SGD",1,IF(E6957="USD",Settings!$B$22,IF(E6957="HKD",Settings!$B$23,1))),0))</f>
        <v>0</v>
      </c>
      <c r="Q6957" s="312">
        <f>IF(OR(J6957="",G6957=""),"",G6957+ROW()/1000000)</f>
      </c>
      <c r="R6957" s="247">
        <f>IF(Q6957="","",SUMIFS(Txn[Signed Units],Txn[Key],J6957,Txn[Transaction Order],"&lt;="&amp;Q6957))</f>
      </c>
    </row>
    <row r="6958" spans="10:18" ht="15" customHeight="1" x14ac:dyDescent="0.15">
      <c r="J6958" s="246">
        <f>IF(OR(B6958="",C6958="",E6958=""),"",B6958&amp;":"&amp;C6958&amp;":"&amp;E6958)</f>
      </c>
      <c r="K6958" s="247">
        <f>IF(A6958="","",A6958*D6958)</f>
      </c>
      <c r="L6958" s="246">
        <f>IF(A6958="","",IF(OR(A6958=1,A6958=0),H6958,0))</f>
      </c>
      <c r="M6958" s="246">
        <f>IF(A6958="","",IF(A6958=-1,H6958,0))</f>
      </c>
      <c r="N6958">
        <f>IF(J6958="","",IF(E6958="SGD",1,IF(E6958="USD",Settings!$B$22,IF(E6958="HKD",Settings!$B$23,1))))</f>
      </c>
      <c r="O6958">
        <f>IF(OR(B6958="",C6958="",E6958=""),0,(IF(A6958=-1,H6958,0)-IF(OR(A6958=1,A6958=0),H6958,0)+IF(A6958=2,H6958,0))*IF(E6958="SGD",1,IF(E6958="USD",Settings!$B$22,IF(E6958="HKD",Settings!$B$23,1))))</f>
        <v>0</v>
      </c>
      <c r="P6958">
        <f>IF(OR(B6958="",C6958="",E6958=""),0,IF(A6958=2,H6958*IF(E6958="SGD",1,IF(E6958="USD",Settings!$B$22,IF(E6958="HKD",Settings!$B$23,1))),0))</f>
        <v>0</v>
      </c>
      <c r="Q6958" s="312">
        <f>IF(OR(J6958="",G6958=""),"",G6958+ROW()/1000000)</f>
      </c>
      <c r="R6958" s="247">
        <f>IF(Q6958="","",SUMIFS(Txn[Signed Units],Txn[Key],J6958,Txn[Transaction Order],"&lt;="&amp;Q6958))</f>
      </c>
    </row>
    <row r="6959" spans="10:18" ht="15" customHeight="1" x14ac:dyDescent="0.15">
      <c r="J6959" s="246">
        <f>IF(OR(B6959="",C6959="",E6959=""),"",B6959&amp;":"&amp;C6959&amp;":"&amp;E6959)</f>
      </c>
      <c r="K6959" s="247">
        <f>IF(A6959="","",A6959*D6959)</f>
      </c>
      <c r="L6959" s="246">
        <f>IF(A6959="","",IF(OR(A6959=1,A6959=0),H6959,0))</f>
      </c>
      <c r="M6959" s="246">
        <f>IF(A6959="","",IF(A6959=-1,H6959,0))</f>
      </c>
      <c r="N6959">
        <f>IF(J6959="","",IF(E6959="SGD",1,IF(E6959="USD",Settings!$B$22,IF(E6959="HKD",Settings!$B$23,1))))</f>
      </c>
      <c r="O6959">
        <f>IF(OR(B6959="",C6959="",E6959=""),0,(IF(A6959=-1,H6959,0)-IF(OR(A6959=1,A6959=0),H6959,0)+IF(A6959=2,H6959,0))*IF(E6959="SGD",1,IF(E6959="USD",Settings!$B$22,IF(E6959="HKD",Settings!$B$23,1))))</f>
        <v>0</v>
      </c>
      <c r="P6959">
        <f>IF(OR(B6959="",C6959="",E6959=""),0,IF(A6959=2,H6959*IF(E6959="SGD",1,IF(E6959="USD",Settings!$B$22,IF(E6959="HKD",Settings!$B$23,1))),0))</f>
        <v>0</v>
      </c>
      <c r="Q6959" s="312">
        <f>IF(OR(J6959="",G6959=""),"",G6959+ROW()/1000000)</f>
      </c>
      <c r="R6959" s="247">
        <f>IF(Q6959="","",SUMIFS(Txn[Signed Units],Txn[Key],J6959,Txn[Transaction Order],"&lt;="&amp;Q6959))</f>
      </c>
    </row>
    <row r="6960" spans="10:18" ht="15" customHeight="1" x14ac:dyDescent="0.15">
      <c r="J6960" s="246">
        <f>IF(OR(B6960="",C6960="",E6960=""),"",B6960&amp;":"&amp;C6960&amp;":"&amp;E6960)</f>
      </c>
      <c r="K6960" s="247">
        <f>IF(A6960="","",A6960*D6960)</f>
      </c>
      <c r="L6960" s="246">
        <f>IF(A6960="","",IF(OR(A6960=1,A6960=0),H6960,0))</f>
      </c>
      <c r="M6960" s="246">
        <f>IF(A6960="","",IF(A6960=-1,H6960,0))</f>
      </c>
      <c r="N6960">
        <f>IF(J6960="","",IF(E6960="SGD",1,IF(E6960="USD",Settings!$B$22,IF(E6960="HKD",Settings!$B$23,1))))</f>
      </c>
      <c r="O6960">
        <f>IF(OR(B6960="",C6960="",E6960=""),0,(IF(A6960=-1,H6960,0)-IF(OR(A6960=1,A6960=0),H6960,0)+IF(A6960=2,H6960,0))*IF(E6960="SGD",1,IF(E6960="USD",Settings!$B$22,IF(E6960="HKD",Settings!$B$23,1))))</f>
        <v>0</v>
      </c>
      <c r="P6960">
        <f>IF(OR(B6960="",C6960="",E6960=""),0,IF(A6960=2,H6960*IF(E6960="SGD",1,IF(E6960="USD",Settings!$B$22,IF(E6960="HKD",Settings!$B$23,1))),0))</f>
        <v>0</v>
      </c>
      <c r="Q6960" s="312">
        <f>IF(OR(J6960="",G6960=""),"",G6960+ROW()/1000000)</f>
      </c>
      <c r="R6960" s="247">
        <f>IF(Q6960="","",SUMIFS(Txn[Signed Units],Txn[Key],J6960,Txn[Transaction Order],"&lt;="&amp;Q6960))</f>
      </c>
    </row>
    <row r="6961" spans="10:18" ht="15" customHeight="1" x14ac:dyDescent="0.15">
      <c r="J6961" s="246">
        <f>IF(OR(B6961="",C6961="",E6961=""),"",B6961&amp;":"&amp;C6961&amp;":"&amp;E6961)</f>
      </c>
      <c r="K6961" s="247">
        <f>IF(A6961="","",A6961*D6961)</f>
      </c>
      <c r="L6961" s="246">
        <f>IF(A6961="","",IF(OR(A6961=1,A6961=0),H6961,0))</f>
      </c>
      <c r="M6961" s="246">
        <f>IF(A6961="","",IF(A6961=-1,H6961,0))</f>
      </c>
      <c r="N6961">
        <f>IF(J6961="","",IF(E6961="SGD",1,IF(E6961="USD",Settings!$B$22,IF(E6961="HKD",Settings!$B$23,1))))</f>
      </c>
      <c r="O6961">
        <f>IF(OR(B6961="",C6961="",E6961=""),0,(IF(A6961=-1,H6961,0)-IF(OR(A6961=1,A6961=0),H6961,0)+IF(A6961=2,H6961,0))*IF(E6961="SGD",1,IF(E6961="USD",Settings!$B$22,IF(E6961="HKD",Settings!$B$23,1))))</f>
        <v>0</v>
      </c>
      <c r="P6961">
        <f>IF(OR(B6961="",C6961="",E6961=""),0,IF(A6961=2,H6961*IF(E6961="SGD",1,IF(E6961="USD",Settings!$B$22,IF(E6961="HKD",Settings!$B$23,1))),0))</f>
        <v>0</v>
      </c>
      <c r="Q6961" s="312">
        <f>IF(OR(J6961="",G6961=""),"",G6961+ROW()/1000000)</f>
      </c>
      <c r="R6961" s="247">
        <f>IF(Q6961="","",SUMIFS(Txn[Signed Units],Txn[Key],J6961,Txn[Transaction Order],"&lt;="&amp;Q6961))</f>
      </c>
    </row>
    <row r="6962" spans="10:18" ht="15" customHeight="1" x14ac:dyDescent="0.15">
      <c r="J6962" s="246">
        <f>IF(OR(B6962="",C6962="",E6962=""),"",B6962&amp;":"&amp;C6962&amp;":"&amp;E6962)</f>
      </c>
      <c r="K6962" s="247">
        <f>IF(A6962="","",A6962*D6962)</f>
      </c>
      <c r="L6962" s="246">
        <f>IF(A6962="","",IF(OR(A6962=1,A6962=0),H6962,0))</f>
      </c>
      <c r="M6962" s="246">
        <f>IF(A6962="","",IF(A6962=-1,H6962,0))</f>
      </c>
      <c r="N6962">
        <f>IF(J6962="","",IF(E6962="SGD",1,IF(E6962="USD",Settings!$B$22,IF(E6962="HKD",Settings!$B$23,1))))</f>
      </c>
      <c r="O6962">
        <f>IF(OR(B6962="",C6962="",E6962=""),0,(IF(A6962=-1,H6962,0)-IF(OR(A6962=1,A6962=0),H6962,0)+IF(A6962=2,H6962,0))*IF(E6962="SGD",1,IF(E6962="USD",Settings!$B$22,IF(E6962="HKD",Settings!$B$23,1))))</f>
        <v>0</v>
      </c>
      <c r="P6962">
        <f>IF(OR(B6962="",C6962="",E6962=""),0,IF(A6962=2,H6962*IF(E6962="SGD",1,IF(E6962="USD",Settings!$B$22,IF(E6962="HKD",Settings!$B$23,1))),0))</f>
        <v>0</v>
      </c>
      <c r="Q6962" s="312">
        <f>IF(OR(J6962="",G6962=""),"",G6962+ROW()/1000000)</f>
      </c>
      <c r="R6962" s="247">
        <f>IF(Q6962="","",SUMIFS(Txn[Signed Units],Txn[Key],J6962,Txn[Transaction Order],"&lt;="&amp;Q6962))</f>
      </c>
    </row>
    <row r="6963" spans="10:18" ht="15" customHeight="1" x14ac:dyDescent="0.15">
      <c r="J6963" s="246">
        <f>IF(OR(B6963="",C6963="",E6963=""),"",B6963&amp;":"&amp;C6963&amp;":"&amp;E6963)</f>
      </c>
      <c r="K6963" s="247">
        <f>IF(A6963="","",A6963*D6963)</f>
      </c>
      <c r="L6963" s="246">
        <f>IF(A6963="","",IF(OR(A6963=1,A6963=0),H6963,0))</f>
      </c>
      <c r="M6963" s="246">
        <f>IF(A6963="","",IF(A6963=-1,H6963,0))</f>
      </c>
      <c r="N6963">
        <f>IF(J6963="","",IF(E6963="SGD",1,IF(E6963="USD",Settings!$B$22,IF(E6963="HKD",Settings!$B$23,1))))</f>
      </c>
      <c r="O6963">
        <f>IF(OR(B6963="",C6963="",E6963=""),0,(IF(A6963=-1,H6963,0)-IF(OR(A6963=1,A6963=0),H6963,0)+IF(A6963=2,H6963,0))*IF(E6963="SGD",1,IF(E6963="USD",Settings!$B$22,IF(E6963="HKD",Settings!$B$23,1))))</f>
        <v>0</v>
      </c>
      <c r="P6963">
        <f>IF(OR(B6963="",C6963="",E6963=""),0,IF(A6963=2,H6963*IF(E6963="SGD",1,IF(E6963="USD",Settings!$B$22,IF(E6963="HKD",Settings!$B$23,1))),0))</f>
        <v>0</v>
      </c>
      <c r="Q6963" s="312">
        <f>IF(OR(J6963="",G6963=""),"",G6963+ROW()/1000000)</f>
      </c>
      <c r="R6963" s="247">
        <f>IF(Q6963="","",SUMIFS(Txn[Signed Units],Txn[Key],J6963,Txn[Transaction Order],"&lt;="&amp;Q6963))</f>
      </c>
    </row>
    <row r="6964" spans="10:18" ht="15" customHeight="1" x14ac:dyDescent="0.15">
      <c r="J6964" s="246">
        <f>IF(OR(B6964="",C6964="",E6964=""),"",B6964&amp;":"&amp;C6964&amp;":"&amp;E6964)</f>
      </c>
      <c r="K6964" s="247">
        <f>IF(A6964="","",A6964*D6964)</f>
      </c>
      <c r="L6964" s="246">
        <f>IF(A6964="","",IF(OR(A6964=1,A6964=0),H6964,0))</f>
      </c>
      <c r="M6964" s="246">
        <f>IF(A6964="","",IF(A6964=-1,H6964,0))</f>
      </c>
      <c r="N6964">
        <f>IF(J6964="","",IF(E6964="SGD",1,IF(E6964="USD",Settings!$B$22,IF(E6964="HKD",Settings!$B$23,1))))</f>
      </c>
      <c r="O6964">
        <f>IF(OR(B6964="",C6964="",E6964=""),0,(IF(A6964=-1,H6964,0)-IF(OR(A6964=1,A6964=0),H6964,0)+IF(A6964=2,H6964,0))*IF(E6964="SGD",1,IF(E6964="USD",Settings!$B$22,IF(E6964="HKD",Settings!$B$23,1))))</f>
        <v>0</v>
      </c>
      <c r="P6964">
        <f>IF(OR(B6964="",C6964="",E6964=""),0,IF(A6964=2,H6964*IF(E6964="SGD",1,IF(E6964="USD",Settings!$B$22,IF(E6964="HKD",Settings!$B$23,1))),0))</f>
        <v>0</v>
      </c>
      <c r="Q6964" s="312">
        <f>IF(OR(J6964="",G6964=""),"",G6964+ROW()/1000000)</f>
      </c>
      <c r="R6964" s="247">
        <f>IF(Q6964="","",SUMIFS(Txn[Signed Units],Txn[Key],J6964,Txn[Transaction Order],"&lt;="&amp;Q6964))</f>
      </c>
    </row>
    <row r="6965" spans="10:18" ht="15" customHeight="1" x14ac:dyDescent="0.15">
      <c r="J6965" s="246">
        <f>IF(OR(B6965="",C6965="",E6965=""),"",B6965&amp;":"&amp;C6965&amp;":"&amp;E6965)</f>
      </c>
      <c r="K6965" s="247">
        <f>IF(A6965="","",A6965*D6965)</f>
      </c>
      <c r="L6965" s="246">
        <f>IF(A6965="","",IF(OR(A6965=1,A6965=0),H6965,0))</f>
      </c>
      <c r="M6965" s="246">
        <f>IF(A6965="","",IF(A6965=-1,H6965,0))</f>
      </c>
      <c r="N6965">
        <f>IF(J6965="","",IF(E6965="SGD",1,IF(E6965="USD",Settings!$B$22,IF(E6965="HKD",Settings!$B$23,1))))</f>
      </c>
      <c r="O6965">
        <f>IF(OR(B6965="",C6965="",E6965=""),0,(IF(A6965=-1,H6965,0)-IF(OR(A6965=1,A6965=0),H6965,0)+IF(A6965=2,H6965,0))*IF(E6965="SGD",1,IF(E6965="USD",Settings!$B$22,IF(E6965="HKD",Settings!$B$23,1))))</f>
        <v>0</v>
      </c>
      <c r="P6965">
        <f>IF(OR(B6965="",C6965="",E6965=""),0,IF(A6965=2,H6965*IF(E6965="SGD",1,IF(E6965="USD",Settings!$B$22,IF(E6965="HKD",Settings!$B$23,1))),0))</f>
        <v>0</v>
      </c>
      <c r="Q6965" s="312">
        <f>IF(OR(J6965="",G6965=""),"",G6965+ROW()/1000000)</f>
      </c>
      <c r="R6965" s="247">
        <f>IF(Q6965="","",SUMIFS(Txn[Signed Units],Txn[Key],J6965,Txn[Transaction Order],"&lt;="&amp;Q6965))</f>
      </c>
    </row>
    <row r="6966" spans="10:18" ht="15" customHeight="1" x14ac:dyDescent="0.15">
      <c r="J6966" s="246">
        <f>IF(OR(B6966="",C6966="",E6966=""),"",B6966&amp;":"&amp;C6966&amp;":"&amp;E6966)</f>
      </c>
      <c r="K6966" s="247">
        <f>IF(A6966="","",A6966*D6966)</f>
      </c>
      <c r="L6966" s="246">
        <f>IF(A6966="","",IF(OR(A6966=1,A6966=0),H6966,0))</f>
      </c>
      <c r="M6966" s="246">
        <f>IF(A6966="","",IF(A6966=-1,H6966,0))</f>
      </c>
      <c r="N6966">
        <f>IF(J6966="","",IF(E6966="SGD",1,IF(E6966="USD",Settings!$B$22,IF(E6966="HKD",Settings!$B$23,1))))</f>
      </c>
      <c r="O6966">
        <f>IF(OR(B6966="",C6966="",E6966=""),0,(IF(A6966=-1,H6966,0)-IF(OR(A6966=1,A6966=0),H6966,0)+IF(A6966=2,H6966,0))*IF(E6966="SGD",1,IF(E6966="USD",Settings!$B$22,IF(E6966="HKD",Settings!$B$23,1))))</f>
        <v>0</v>
      </c>
      <c r="P6966">
        <f>IF(OR(B6966="",C6966="",E6966=""),0,IF(A6966=2,H6966*IF(E6966="SGD",1,IF(E6966="USD",Settings!$B$22,IF(E6966="HKD",Settings!$B$23,1))),0))</f>
        <v>0</v>
      </c>
      <c r="Q6966" s="312">
        <f>IF(OR(J6966="",G6966=""),"",G6966+ROW()/1000000)</f>
      </c>
      <c r="R6966" s="247">
        <f>IF(Q6966="","",SUMIFS(Txn[Signed Units],Txn[Key],J6966,Txn[Transaction Order],"&lt;="&amp;Q6966))</f>
      </c>
    </row>
    <row r="6967" spans="10:18" ht="15" customHeight="1" x14ac:dyDescent="0.15">
      <c r="J6967" s="246">
        <f>IF(OR(B6967="",C6967="",E6967=""),"",B6967&amp;":"&amp;C6967&amp;":"&amp;E6967)</f>
      </c>
      <c r="K6967" s="247">
        <f>IF(A6967="","",A6967*D6967)</f>
      </c>
      <c r="L6967" s="246">
        <f>IF(A6967="","",IF(OR(A6967=1,A6967=0),H6967,0))</f>
      </c>
      <c r="M6967" s="246">
        <f>IF(A6967="","",IF(A6967=-1,H6967,0))</f>
      </c>
      <c r="N6967">
        <f>IF(J6967="","",IF(E6967="SGD",1,IF(E6967="USD",Settings!$B$22,IF(E6967="HKD",Settings!$B$23,1))))</f>
      </c>
      <c r="O6967">
        <f>IF(OR(B6967="",C6967="",E6967=""),0,(IF(A6967=-1,H6967,0)-IF(OR(A6967=1,A6967=0),H6967,0)+IF(A6967=2,H6967,0))*IF(E6967="SGD",1,IF(E6967="USD",Settings!$B$22,IF(E6967="HKD",Settings!$B$23,1))))</f>
        <v>0</v>
      </c>
      <c r="P6967">
        <f>IF(OR(B6967="",C6967="",E6967=""),0,IF(A6967=2,H6967*IF(E6967="SGD",1,IF(E6967="USD",Settings!$B$22,IF(E6967="HKD",Settings!$B$23,1))),0))</f>
        <v>0</v>
      </c>
      <c r="Q6967" s="312">
        <f>IF(OR(J6967="",G6967=""),"",G6967+ROW()/1000000)</f>
      </c>
      <c r="R6967" s="247">
        <f>IF(Q6967="","",SUMIFS(Txn[Signed Units],Txn[Key],J6967,Txn[Transaction Order],"&lt;="&amp;Q6967))</f>
      </c>
    </row>
    <row r="6968" spans="10:18" ht="15" customHeight="1" x14ac:dyDescent="0.15">
      <c r="J6968" s="246">
        <f>IF(OR(B6968="",C6968="",E6968=""),"",B6968&amp;":"&amp;C6968&amp;":"&amp;E6968)</f>
      </c>
      <c r="K6968" s="247">
        <f>IF(A6968="","",A6968*D6968)</f>
      </c>
      <c r="L6968" s="246">
        <f>IF(A6968="","",IF(OR(A6968=1,A6968=0),H6968,0))</f>
      </c>
      <c r="M6968" s="246">
        <f>IF(A6968="","",IF(A6968=-1,H6968,0))</f>
      </c>
      <c r="N6968">
        <f>IF(J6968="","",IF(E6968="SGD",1,IF(E6968="USD",Settings!$B$22,IF(E6968="HKD",Settings!$B$23,1))))</f>
      </c>
      <c r="O6968">
        <f>IF(OR(B6968="",C6968="",E6968=""),0,(IF(A6968=-1,H6968,0)-IF(OR(A6968=1,A6968=0),H6968,0)+IF(A6968=2,H6968,0))*IF(E6968="SGD",1,IF(E6968="USD",Settings!$B$22,IF(E6968="HKD",Settings!$B$23,1))))</f>
        <v>0</v>
      </c>
      <c r="P6968">
        <f>IF(OR(B6968="",C6968="",E6968=""),0,IF(A6968=2,H6968*IF(E6968="SGD",1,IF(E6968="USD",Settings!$B$22,IF(E6968="HKD",Settings!$B$23,1))),0))</f>
        <v>0</v>
      </c>
      <c r="Q6968" s="312">
        <f>IF(OR(J6968="",G6968=""),"",G6968+ROW()/1000000)</f>
      </c>
      <c r="R6968" s="247">
        <f>IF(Q6968="","",SUMIFS(Txn[Signed Units],Txn[Key],J6968,Txn[Transaction Order],"&lt;="&amp;Q6968))</f>
      </c>
    </row>
    <row r="6969" spans="10:18" ht="15" customHeight="1" x14ac:dyDescent="0.15">
      <c r="J6969" s="246">
        <f>IF(OR(B6969="",C6969="",E6969=""),"",B6969&amp;":"&amp;C6969&amp;":"&amp;E6969)</f>
      </c>
      <c r="K6969" s="247">
        <f>IF(A6969="","",A6969*D6969)</f>
      </c>
      <c r="L6969" s="246">
        <f>IF(A6969="","",IF(OR(A6969=1,A6969=0),H6969,0))</f>
      </c>
      <c r="M6969" s="246">
        <f>IF(A6969="","",IF(A6969=-1,H6969,0))</f>
      </c>
      <c r="N6969">
        <f>IF(J6969="","",IF(E6969="SGD",1,IF(E6969="USD",Settings!$B$22,IF(E6969="HKD",Settings!$B$23,1))))</f>
      </c>
      <c r="O6969">
        <f>IF(OR(B6969="",C6969="",E6969=""),0,(IF(A6969=-1,H6969,0)-IF(OR(A6969=1,A6969=0),H6969,0)+IF(A6969=2,H6969,0))*IF(E6969="SGD",1,IF(E6969="USD",Settings!$B$22,IF(E6969="HKD",Settings!$B$23,1))))</f>
        <v>0</v>
      </c>
      <c r="P6969">
        <f>IF(OR(B6969="",C6969="",E6969=""),0,IF(A6969=2,H6969*IF(E6969="SGD",1,IF(E6969="USD",Settings!$B$22,IF(E6969="HKD",Settings!$B$23,1))),0))</f>
        <v>0</v>
      </c>
      <c r="Q6969" s="312">
        <f>IF(OR(J6969="",G6969=""),"",G6969+ROW()/1000000)</f>
      </c>
      <c r="R6969" s="247">
        <f>IF(Q6969="","",SUMIFS(Txn[Signed Units],Txn[Key],J6969,Txn[Transaction Order],"&lt;="&amp;Q6969))</f>
      </c>
    </row>
    <row r="6970" spans="10:18" ht="15" customHeight="1" x14ac:dyDescent="0.15">
      <c r="J6970" s="246">
        <f>IF(OR(B6970="",C6970="",E6970=""),"",B6970&amp;":"&amp;C6970&amp;":"&amp;E6970)</f>
      </c>
      <c r="K6970" s="247">
        <f>IF(A6970="","",A6970*D6970)</f>
      </c>
      <c r="L6970" s="246">
        <f>IF(A6970="","",IF(OR(A6970=1,A6970=0),H6970,0))</f>
      </c>
      <c r="M6970" s="246">
        <f>IF(A6970="","",IF(A6970=-1,H6970,0))</f>
      </c>
      <c r="N6970">
        <f>IF(J6970="","",IF(E6970="SGD",1,IF(E6970="USD",Settings!$B$22,IF(E6970="HKD",Settings!$B$23,1))))</f>
      </c>
      <c r="O6970">
        <f>IF(OR(B6970="",C6970="",E6970=""),0,(IF(A6970=-1,H6970,0)-IF(OR(A6970=1,A6970=0),H6970,0)+IF(A6970=2,H6970,0))*IF(E6970="SGD",1,IF(E6970="USD",Settings!$B$22,IF(E6970="HKD",Settings!$B$23,1))))</f>
        <v>0</v>
      </c>
      <c r="P6970">
        <f>IF(OR(B6970="",C6970="",E6970=""),0,IF(A6970=2,H6970*IF(E6970="SGD",1,IF(E6970="USD",Settings!$B$22,IF(E6970="HKD",Settings!$B$23,1))),0))</f>
        <v>0</v>
      </c>
      <c r="Q6970" s="312">
        <f>IF(OR(J6970="",G6970=""),"",G6970+ROW()/1000000)</f>
      </c>
      <c r="R6970" s="247">
        <f>IF(Q6970="","",SUMIFS(Txn[Signed Units],Txn[Key],J6970,Txn[Transaction Order],"&lt;="&amp;Q6970))</f>
      </c>
    </row>
    <row r="6971" spans="10:18" ht="15" customHeight="1" x14ac:dyDescent="0.15">
      <c r="J6971" s="246">
        <f>IF(OR(B6971="",C6971="",E6971=""),"",B6971&amp;":"&amp;C6971&amp;":"&amp;E6971)</f>
      </c>
      <c r="K6971" s="247">
        <f>IF(A6971="","",A6971*D6971)</f>
      </c>
      <c r="L6971" s="246">
        <f>IF(A6971="","",IF(OR(A6971=1,A6971=0),H6971,0))</f>
      </c>
      <c r="M6971" s="246">
        <f>IF(A6971="","",IF(A6971=-1,H6971,0))</f>
      </c>
      <c r="N6971">
        <f>IF(J6971="","",IF(E6971="SGD",1,IF(E6971="USD",Settings!$B$22,IF(E6971="HKD",Settings!$B$23,1))))</f>
      </c>
      <c r="O6971">
        <f>IF(OR(B6971="",C6971="",E6971=""),0,(IF(A6971=-1,H6971,0)-IF(OR(A6971=1,A6971=0),H6971,0)+IF(A6971=2,H6971,0))*IF(E6971="SGD",1,IF(E6971="USD",Settings!$B$22,IF(E6971="HKD",Settings!$B$23,1))))</f>
        <v>0</v>
      </c>
      <c r="P6971">
        <f>IF(OR(B6971="",C6971="",E6971=""),0,IF(A6971=2,H6971*IF(E6971="SGD",1,IF(E6971="USD",Settings!$B$22,IF(E6971="HKD",Settings!$B$23,1))),0))</f>
        <v>0</v>
      </c>
      <c r="Q6971" s="312">
        <f>IF(OR(J6971="",G6971=""),"",G6971+ROW()/1000000)</f>
      </c>
      <c r="R6971" s="247">
        <f>IF(Q6971="","",SUMIFS(Txn[Signed Units],Txn[Key],J6971,Txn[Transaction Order],"&lt;="&amp;Q6971))</f>
      </c>
    </row>
    <row r="6972" spans="10:18" ht="15" customHeight="1" x14ac:dyDescent="0.15">
      <c r="J6972" s="246">
        <f>IF(OR(B6972="",C6972="",E6972=""),"",B6972&amp;":"&amp;C6972&amp;":"&amp;E6972)</f>
      </c>
      <c r="K6972" s="247">
        <f>IF(A6972="","",A6972*D6972)</f>
      </c>
      <c r="L6972" s="246">
        <f>IF(A6972="","",IF(OR(A6972=1,A6972=0),H6972,0))</f>
      </c>
      <c r="M6972" s="246">
        <f>IF(A6972="","",IF(A6972=-1,H6972,0))</f>
      </c>
      <c r="N6972">
        <f>IF(J6972="","",IF(E6972="SGD",1,IF(E6972="USD",Settings!$B$22,IF(E6972="HKD",Settings!$B$23,1))))</f>
      </c>
      <c r="O6972">
        <f>IF(OR(B6972="",C6972="",E6972=""),0,(IF(A6972=-1,H6972,0)-IF(OR(A6972=1,A6972=0),H6972,0)+IF(A6972=2,H6972,0))*IF(E6972="SGD",1,IF(E6972="USD",Settings!$B$22,IF(E6972="HKD",Settings!$B$23,1))))</f>
        <v>0</v>
      </c>
      <c r="P6972">
        <f>IF(OR(B6972="",C6972="",E6972=""),0,IF(A6972=2,H6972*IF(E6972="SGD",1,IF(E6972="USD",Settings!$B$22,IF(E6972="HKD",Settings!$B$23,1))),0))</f>
        <v>0</v>
      </c>
      <c r="Q6972" s="312">
        <f>IF(OR(J6972="",G6972=""),"",G6972+ROW()/1000000)</f>
      </c>
      <c r="R6972" s="247">
        <f>IF(Q6972="","",SUMIFS(Txn[Signed Units],Txn[Key],J6972,Txn[Transaction Order],"&lt;="&amp;Q6972))</f>
      </c>
    </row>
    <row r="6973" spans="10:18" ht="15" customHeight="1" x14ac:dyDescent="0.15">
      <c r="J6973" s="246">
        <f>IF(OR(B6973="",C6973="",E6973=""),"",B6973&amp;":"&amp;C6973&amp;":"&amp;E6973)</f>
      </c>
      <c r="K6973" s="247">
        <f>IF(A6973="","",A6973*D6973)</f>
      </c>
      <c r="L6973" s="246">
        <f>IF(A6973="","",IF(OR(A6973=1,A6973=0),H6973,0))</f>
      </c>
      <c r="M6973" s="246">
        <f>IF(A6973="","",IF(A6973=-1,H6973,0))</f>
      </c>
      <c r="N6973">
        <f>IF(J6973="","",IF(E6973="SGD",1,IF(E6973="USD",Settings!$B$22,IF(E6973="HKD",Settings!$B$23,1))))</f>
      </c>
      <c r="O6973">
        <f>IF(OR(B6973="",C6973="",E6973=""),0,(IF(A6973=-1,H6973,0)-IF(OR(A6973=1,A6973=0),H6973,0)+IF(A6973=2,H6973,0))*IF(E6973="SGD",1,IF(E6973="USD",Settings!$B$22,IF(E6973="HKD",Settings!$B$23,1))))</f>
        <v>0</v>
      </c>
      <c r="P6973">
        <f>IF(OR(B6973="",C6973="",E6973=""),0,IF(A6973=2,H6973*IF(E6973="SGD",1,IF(E6973="USD",Settings!$B$22,IF(E6973="HKD",Settings!$B$23,1))),0))</f>
        <v>0</v>
      </c>
      <c r="Q6973" s="312">
        <f>IF(OR(J6973="",G6973=""),"",G6973+ROW()/1000000)</f>
      </c>
      <c r="R6973" s="247">
        <f>IF(Q6973="","",SUMIFS(Txn[Signed Units],Txn[Key],J6973,Txn[Transaction Order],"&lt;="&amp;Q6973))</f>
      </c>
    </row>
    <row r="6974" spans="10:18" ht="15" customHeight="1" x14ac:dyDescent="0.15">
      <c r="J6974" s="246">
        <f>IF(OR(B6974="",C6974="",E6974=""),"",B6974&amp;":"&amp;C6974&amp;":"&amp;E6974)</f>
      </c>
      <c r="K6974" s="247">
        <f>IF(A6974="","",A6974*D6974)</f>
      </c>
      <c r="L6974" s="246">
        <f>IF(A6974="","",IF(OR(A6974=1,A6974=0),H6974,0))</f>
      </c>
      <c r="M6974" s="246">
        <f>IF(A6974="","",IF(A6974=-1,H6974,0))</f>
      </c>
      <c r="N6974">
        <f>IF(J6974="","",IF(E6974="SGD",1,IF(E6974="USD",Settings!$B$22,IF(E6974="HKD",Settings!$B$23,1))))</f>
      </c>
      <c r="O6974">
        <f>IF(OR(B6974="",C6974="",E6974=""),0,(IF(A6974=-1,H6974,0)-IF(OR(A6974=1,A6974=0),H6974,0)+IF(A6974=2,H6974,0))*IF(E6974="SGD",1,IF(E6974="USD",Settings!$B$22,IF(E6974="HKD",Settings!$B$23,1))))</f>
        <v>0</v>
      </c>
      <c r="P6974">
        <f>IF(OR(B6974="",C6974="",E6974=""),0,IF(A6974=2,H6974*IF(E6974="SGD",1,IF(E6974="USD",Settings!$B$22,IF(E6974="HKD",Settings!$B$23,1))),0))</f>
        <v>0</v>
      </c>
      <c r="Q6974" s="312">
        <f>IF(OR(J6974="",G6974=""),"",G6974+ROW()/1000000)</f>
      </c>
      <c r="R6974" s="247">
        <f>IF(Q6974="","",SUMIFS(Txn[Signed Units],Txn[Key],J6974,Txn[Transaction Order],"&lt;="&amp;Q6974))</f>
      </c>
    </row>
    <row r="6975" spans="10:18" ht="15" customHeight="1" x14ac:dyDescent="0.15">
      <c r="J6975" s="246">
        <f>IF(OR(B6975="",C6975="",E6975=""),"",B6975&amp;":"&amp;C6975&amp;":"&amp;E6975)</f>
      </c>
      <c r="K6975" s="247">
        <f>IF(A6975="","",A6975*D6975)</f>
      </c>
      <c r="L6975" s="246">
        <f>IF(A6975="","",IF(OR(A6975=1,A6975=0),H6975,0))</f>
      </c>
      <c r="M6975" s="246">
        <f>IF(A6975="","",IF(A6975=-1,H6975,0))</f>
      </c>
      <c r="N6975">
        <f>IF(J6975="","",IF(E6975="SGD",1,IF(E6975="USD",Settings!$B$22,IF(E6975="HKD",Settings!$B$23,1))))</f>
      </c>
      <c r="O6975">
        <f>IF(OR(B6975="",C6975="",E6975=""),0,(IF(A6975=-1,H6975,0)-IF(OR(A6975=1,A6975=0),H6975,0)+IF(A6975=2,H6975,0))*IF(E6975="SGD",1,IF(E6975="USD",Settings!$B$22,IF(E6975="HKD",Settings!$B$23,1))))</f>
        <v>0</v>
      </c>
      <c r="P6975">
        <f>IF(OR(B6975="",C6975="",E6975=""),0,IF(A6975=2,H6975*IF(E6975="SGD",1,IF(E6975="USD",Settings!$B$22,IF(E6975="HKD",Settings!$B$23,1))),0))</f>
        <v>0</v>
      </c>
      <c r="Q6975" s="312">
        <f>IF(OR(J6975="",G6975=""),"",G6975+ROW()/1000000)</f>
      </c>
      <c r="R6975" s="247">
        <f>IF(Q6975="","",SUMIFS(Txn[Signed Units],Txn[Key],J6975,Txn[Transaction Order],"&lt;="&amp;Q6975))</f>
      </c>
    </row>
    <row r="6976" spans="10:18" ht="15" customHeight="1" x14ac:dyDescent="0.15">
      <c r="J6976" s="246">
        <f>IF(OR(B6976="",C6976="",E6976=""),"",B6976&amp;":"&amp;C6976&amp;":"&amp;E6976)</f>
      </c>
      <c r="K6976" s="247">
        <f>IF(A6976="","",A6976*D6976)</f>
      </c>
      <c r="L6976" s="246">
        <f>IF(A6976="","",IF(OR(A6976=1,A6976=0),H6976,0))</f>
      </c>
      <c r="M6976" s="246">
        <f>IF(A6976="","",IF(A6976=-1,H6976,0))</f>
      </c>
      <c r="N6976">
        <f>IF(J6976="","",IF(E6976="SGD",1,IF(E6976="USD",Settings!$B$22,IF(E6976="HKD",Settings!$B$23,1))))</f>
      </c>
      <c r="O6976">
        <f>IF(OR(B6976="",C6976="",E6976=""),0,(IF(A6976=-1,H6976,0)-IF(OR(A6976=1,A6976=0),H6976,0)+IF(A6976=2,H6976,0))*IF(E6976="SGD",1,IF(E6976="USD",Settings!$B$22,IF(E6976="HKD",Settings!$B$23,1))))</f>
        <v>0</v>
      </c>
      <c r="P6976">
        <f>IF(OR(B6976="",C6976="",E6976=""),0,IF(A6976=2,H6976*IF(E6976="SGD",1,IF(E6976="USD",Settings!$B$22,IF(E6976="HKD",Settings!$B$23,1))),0))</f>
        <v>0</v>
      </c>
      <c r="Q6976" s="312">
        <f>IF(OR(J6976="",G6976=""),"",G6976+ROW()/1000000)</f>
      </c>
      <c r="R6976" s="247">
        <f>IF(Q6976="","",SUMIFS(Txn[Signed Units],Txn[Key],J6976,Txn[Transaction Order],"&lt;="&amp;Q6976))</f>
      </c>
    </row>
    <row r="6977" spans="10:18" ht="15" customHeight="1" x14ac:dyDescent="0.15">
      <c r="J6977" s="246">
        <f>IF(OR(B6977="",C6977="",E6977=""),"",B6977&amp;":"&amp;C6977&amp;":"&amp;E6977)</f>
      </c>
      <c r="K6977" s="247">
        <f>IF(A6977="","",A6977*D6977)</f>
      </c>
      <c r="L6977" s="246">
        <f>IF(A6977="","",IF(OR(A6977=1,A6977=0),H6977,0))</f>
      </c>
      <c r="M6977" s="246">
        <f>IF(A6977="","",IF(A6977=-1,H6977,0))</f>
      </c>
      <c r="N6977">
        <f>IF(J6977="","",IF(E6977="SGD",1,IF(E6977="USD",Settings!$B$22,IF(E6977="HKD",Settings!$B$23,1))))</f>
      </c>
      <c r="O6977">
        <f>IF(OR(B6977="",C6977="",E6977=""),0,(IF(A6977=-1,H6977,0)-IF(OR(A6977=1,A6977=0),H6977,0)+IF(A6977=2,H6977,0))*IF(E6977="SGD",1,IF(E6977="USD",Settings!$B$22,IF(E6977="HKD",Settings!$B$23,1))))</f>
        <v>0</v>
      </c>
      <c r="P6977">
        <f>IF(OR(B6977="",C6977="",E6977=""),0,IF(A6977=2,H6977*IF(E6977="SGD",1,IF(E6977="USD",Settings!$B$22,IF(E6977="HKD",Settings!$B$23,1))),0))</f>
        <v>0</v>
      </c>
      <c r="Q6977" s="312">
        <f>IF(OR(J6977="",G6977=""),"",G6977+ROW()/1000000)</f>
      </c>
      <c r="R6977" s="247">
        <f>IF(Q6977="","",SUMIFS(Txn[Signed Units],Txn[Key],J6977,Txn[Transaction Order],"&lt;="&amp;Q6977))</f>
      </c>
    </row>
    <row r="6978" spans="10:18" ht="15" customHeight="1" x14ac:dyDescent="0.15">
      <c r="J6978" s="246">
        <f>IF(OR(B6978="",C6978="",E6978=""),"",B6978&amp;":"&amp;C6978&amp;":"&amp;E6978)</f>
      </c>
      <c r="K6978" s="247">
        <f>IF(A6978="","",A6978*D6978)</f>
      </c>
      <c r="L6978" s="246">
        <f>IF(A6978="","",IF(OR(A6978=1,A6978=0),H6978,0))</f>
      </c>
      <c r="M6978" s="246">
        <f>IF(A6978="","",IF(A6978=-1,H6978,0))</f>
      </c>
      <c r="N6978">
        <f>IF(J6978="","",IF(E6978="SGD",1,IF(E6978="USD",Settings!$B$22,IF(E6978="HKD",Settings!$B$23,1))))</f>
      </c>
      <c r="O6978">
        <f>IF(OR(B6978="",C6978="",E6978=""),0,(IF(A6978=-1,H6978,0)-IF(OR(A6978=1,A6978=0),H6978,0)+IF(A6978=2,H6978,0))*IF(E6978="SGD",1,IF(E6978="USD",Settings!$B$22,IF(E6978="HKD",Settings!$B$23,1))))</f>
        <v>0</v>
      </c>
      <c r="P6978">
        <f>IF(OR(B6978="",C6978="",E6978=""),0,IF(A6978=2,H6978*IF(E6978="SGD",1,IF(E6978="USD",Settings!$B$22,IF(E6978="HKD",Settings!$B$23,1))),0))</f>
        <v>0</v>
      </c>
      <c r="Q6978" s="312">
        <f>IF(OR(J6978="",G6978=""),"",G6978+ROW()/1000000)</f>
      </c>
      <c r="R6978" s="247">
        <f>IF(Q6978="","",SUMIFS(Txn[Signed Units],Txn[Key],J6978,Txn[Transaction Order],"&lt;="&amp;Q6978))</f>
      </c>
    </row>
    <row r="6979" spans="10:18" ht="15" customHeight="1" x14ac:dyDescent="0.15">
      <c r="J6979" s="246">
        <f>IF(OR(B6979="",C6979="",E6979=""),"",B6979&amp;":"&amp;C6979&amp;":"&amp;E6979)</f>
      </c>
      <c r="K6979" s="247">
        <f>IF(A6979="","",A6979*D6979)</f>
      </c>
      <c r="L6979" s="246">
        <f>IF(A6979="","",IF(OR(A6979=1,A6979=0),H6979,0))</f>
      </c>
      <c r="M6979" s="246">
        <f>IF(A6979="","",IF(A6979=-1,H6979,0))</f>
      </c>
      <c r="N6979">
        <f>IF(J6979="","",IF(E6979="SGD",1,IF(E6979="USD",Settings!$B$22,IF(E6979="HKD",Settings!$B$23,1))))</f>
      </c>
      <c r="O6979">
        <f>IF(OR(B6979="",C6979="",E6979=""),0,(IF(A6979=-1,H6979,0)-IF(OR(A6979=1,A6979=0),H6979,0)+IF(A6979=2,H6979,0))*IF(E6979="SGD",1,IF(E6979="USD",Settings!$B$22,IF(E6979="HKD",Settings!$B$23,1))))</f>
        <v>0</v>
      </c>
      <c r="P6979">
        <f>IF(OR(B6979="",C6979="",E6979=""),0,IF(A6979=2,H6979*IF(E6979="SGD",1,IF(E6979="USD",Settings!$B$22,IF(E6979="HKD",Settings!$B$23,1))),0))</f>
        <v>0</v>
      </c>
      <c r="Q6979" s="312">
        <f>IF(OR(J6979="",G6979=""),"",G6979+ROW()/1000000)</f>
      </c>
      <c r="R6979" s="247">
        <f>IF(Q6979="","",SUMIFS(Txn[Signed Units],Txn[Key],J6979,Txn[Transaction Order],"&lt;="&amp;Q6979))</f>
      </c>
    </row>
    <row r="6980" spans="10:18" ht="15" customHeight="1" x14ac:dyDescent="0.15">
      <c r="J6980" s="246">
        <f>IF(OR(B6980="",C6980="",E6980=""),"",B6980&amp;":"&amp;C6980&amp;":"&amp;E6980)</f>
      </c>
      <c r="K6980" s="247">
        <f>IF(A6980="","",A6980*D6980)</f>
      </c>
      <c r="L6980" s="246">
        <f>IF(A6980="","",IF(OR(A6980=1,A6980=0),H6980,0))</f>
      </c>
      <c r="M6980" s="246">
        <f>IF(A6980="","",IF(A6980=-1,H6980,0))</f>
      </c>
      <c r="N6980">
        <f>IF(J6980="","",IF(E6980="SGD",1,IF(E6980="USD",Settings!$B$22,IF(E6980="HKD",Settings!$B$23,1))))</f>
      </c>
      <c r="O6980">
        <f>IF(OR(B6980="",C6980="",E6980=""),0,(IF(A6980=-1,H6980,0)-IF(OR(A6980=1,A6980=0),H6980,0)+IF(A6980=2,H6980,0))*IF(E6980="SGD",1,IF(E6980="USD",Settings!$B$22,IF(E6980="HKD",Settings!$B$23,1))))</f>
        <v>0</v>
      </c>
      <c r="P6980">
        <f>IF(OR(B6980="",C6980="",E6980=""),0,IF(A6980=2,H6980*IF(E6980="SGD",1,IF(E6980="USD",Settings!$B$22,IF(E6980="HKD",Settings!$B$23,1))),0))</f>
        <v>0</v>
      </c>
      <c r="Q6980" s="312">
        <f>IF(OR(J6980="",G6980=""),"",G6980+ROW()/1000000)</f>
      </c>
      <c r="R6980" s="247">
        <f>IF(Q6980="","",SUMIFS(Txn[Signed Units],Txn[Key],J6980,Txn[Transaction Order],"&lt;="&amp;Q6980))</f>
      </c>
    </row>
    <row r="6981" spans="10:18" ht="15" customHeight="1" x14ac:dyDescent="0.15">
      <c r="J6981" s="246">
        <f>IF(OR(B6981="",C6981="",E6981=""),"",B6981&amp;":"&amp;C6981&amp;":"&amp;E6981)</f>
      </c>
      <c r="K6981" s="247">
        <f>IF(A6981="","",A6981*D6981)</f>
      </c>
      <c r="L6981" s="246">
        <f>IF(A6981="","",IF(OR(A6981=1,A6981=0),H6981,0))</f>
      </c>
      <c r="M6981" s="246">
        <f>IF(A6981="","",IF(A6981=-1,H6981,0))</f>
      </c>
      <c r="N6981">
        <f>IF(J6981="","",IF(E6981="SGD",1,IF(E6981="USD",Settings!$B$22,IF(E6981="HKD",Settings!$B$23,1))))</f>
      </c>
      <c r="O6981">
        <f>IF(OR(B6981="",C6981="",E6981=""),0,(IF(A6981=-1,H6981,0)-IF(OR(A6981=1,A6981=0),H6981,0)+IF(A6981=2,H6981,0))*IF(E6981="SGD",1,IF(E6981="USD",Settings!$B$22,IF(E6981="HKD",Settings!$B$23,1))))</f>
        <v>0</v>
      </c>
      <c r="P6981">
        <f>IF(OR(B6981="",C6981="",E6981=""),0,IF(A6981=2,H6981*IF(E6981="SGD",1,IF(E6981="USD",Settings!$B$22,IF(E6981="HKD",Settings!$B$23,1))),0))</f>
        <v>0</v>
      </c>
      <c r="Q6981" s="312">
        <f>IF(OR(J6981="",G6981=""),"",G6981+ROW()/1000000)</f>
      </c>
      <c r="R6981" s="247">
        <f>IF(Q6981="","",SUMIFS(Txn[Signed Units],Txn[Key],J6981,Txn[Transaction Order],"&lt;="&amp;Q6981))</f>
      </c>
    </row>
    <row r="6982" spans="10:18" ht="15" customHeight="1" x14ac:dyDescent="0.15">
      <c r="J6982" s="246">
        <f>IF(OR(B6982="",C6982="",E6982=""),"",B6982&amp;":"&amp;C6982&amp;":"&amp;E6982)</f>
      </c>
      <c r="K6982" s="247">
        <f>IF(A6982="","",A6982*D6982)</f>
      </c>
      <c r="L6982" s="246">
        <f>IF(A6982="","",IF(OR(A6982=1,A6982=0),H6982,0))</f>
      </c>
      <c r="M6982" s="246">
        <f>IF(A6982="","",IF(A6982=-1,H6982,0))</f>
      </c>
      <c r="N6982">
        <f>IF(J6982="","",IF(E6982="SGD",1,IF(E6982="USD",Settings!$B$22,IF(E6982="HKD",Settings!$B$23,1))))</f>
      </c>
      <c r="O6982">
        <f>IF(OR(B6982="",C6982="",E6982=""),0,(IF(A6982=-1,H6982,0)-IF(OR(A6982=1,A6982=0),H6982,0)+IF(A6982=2,H6982,0))*IF(E6982="SGD",1,IF(E6982="USD",Settings!$B$22,IF(E6982="HKD",Settings!$B$23,1))))</f>
        <v>0</v>
      </c>
      <c r="P6982">
        <f>IF(OR(B6982="",C6982="",E6982=""),0,IF(A6982=2,H6982*IF(E6982="SGD",1,IF(E6982="USD",Settings!$B$22,IF(E6982="HKD",Settings!$B$23,1))),0))</f>
        <v>0</v>
      </c>
      <c r="Q6982" s="312">
        <f>IF(OR(J6982="",G6982=""),"",G6982+ROW()/1000000)</f>
      </c>
      <c r="R6982" s="247">
        <f>IF(Q6982="","",SUMIFS(Txn[Signed Units],Txn[Key],J6982,Txn[Transaction Order],"&lt;="&amp;Q6982))</f>
      </c>
    </row>
    <row r="6983" spans="10:18" ht="15" customHeight="1" x14ac:dyDescent="0.15">
      <c r="J6983" s="246">
        <f>IF(OR(B6983="",C6983="",E6983=""),"",B6983&amp;":"&amp;C6983&amp;":"&amp;E6983)</f>
      </c>
      <c r="K6983" s="247">
        <f>IF(A6983="","",A6983*D6983)</f>
      </c>
      <c r="L6983" s="246">
        <f>IF(A6983="","",IF(OR(A6983=1,A6983=0),H6983,0))</f>
      </c>
      <c r="M6983" s="246">
        <f>IF(A6983="","",IF(A6983=-1,H6983,0))</f>
      </c>
      <c r="N6983">
        <f>IF(J6983="","",IF(E6983="SGD",1,IF(E6983="USD",Settings!$B$22,IF(E6983="HKD",Settings!$B$23,1))))</f>
      </c>
      <c r="O6983">
        <f>IF(OR(B6983="",C6983="",E6983=""),0,(IF(A6983=-1,H6983,0)-IF(OR(A6983=1,A6983=0),H6983,0)+IF(A6983=2,H6983,0))*IF(E6983="SGD",1,IF(E6983="USD",Settings!$B$22,IF(E6983="HKD",Settings!$B$23,1))))</f>
        <v>0</v>
      </c>
      <c r="P6983">
        <f>IF(OR(B6983="",C6983="",E6983=""),0,IF(A6983=2,H6983*IF(E6983="SGD",1,IF(E6983="USD",Settings!$B$22,IF(E6983="HKD",Settings!$B$23,1))),0))</f>
        <v>0</v>
      </c>
      <c r="Q6983" s="312">
        <f>IF(OR(J6983="",G6983=""),"",G6983+ROW()/1000000)</f>
      </c>
      <c r="R6983" s="247">
        <f>IF(Q6983="","",SUMIFS(Txn[Signed Units],Txn[Key],J6983,Txn[Transaction Order],"&lt;="&amp;Q6983))</f>
      </c>
    </row>
    <row r="6984" spans="10:18" ht="15" customHeight="1" x14ac:dyDescent="0.15">
      <c r="J6984" s="246">
        <f>IF(OR(B6984="",C6984="",E6984=""),"",B6984&amp;":"&amp;C6984&amp;":"&amp;E6984)</f>
      </c>
      <c r="K6984" s="247">
        <f>IF(A6984="","",A6984*D6984)</f>
      </c>
      <c r="L6984" s="246">
        <f>IF(A6984="","",IF(OR(A6984=1,A6984=0),H6984,0))</f>
      </c>
      <c r="M6984" s="246">
        <f>IF(A6984="","",IF(A6984=-1,H6984,0))</f>
      </c>
      <c r="N6984">
        <f>IF(J6984="","",IF(E6984="SGD",1,IF(E6984="USD",Settings!$B$22,IF(E6984="HKD",Settings!$B$23,1))))</f>
      </c>
      <c r="O6984">
        <f>IF(OR(B6984="",C6984="",E6984=""),0,(IF(A6984=-1,H6984,0)-IF(OR(A6984=1,A6984=0),H6984,0)+IF(A6984=2,H6984,0))*IF(E6984="SGD",1,IF(E6984="USD",Settings!$B$22,IF(E6984="HKD",Settings!$B$23,1))))</f>
        <v>0</v>
      </c>
      <c r="P6984">
        <f>IF(OR(B6984="",C6984="",E6984=""),0,IF(A6984=2,H6984*IF(E6984="SGD",1,IF(E6984="USD",Settings!$B$22,IF(E6984="HKD",Settings!$B$23,1))),0))</f>
        <v>0</v>
      </c>
      <c r="Q6984" s="312">
        <f>IF(OR(J6984="",G6984=""),"",G6984+ROW()/1000000)</f>
      </c>
      <c r="R6984" s="247">
        <f>IF(Q6984="","",SUMIFS(Txn[Signed Units],Txn[Key],J6984,Txn[Transaction Order],"&lt;="&amp;Q6984))</f>
      </c>
    </row>
    <row r="6985" spans="10:18" ht="15" customHeight="1" x14ac:dyDescent="0.15">
      <c r="J6985" s="246">
        <f>IF(OR(B6985="",C6985="",E6985=""),"",B6985&amp;":"&amp;C6985&amp;":"&amp;E6985)</f>
      </c>
      <c r="K6985" s="247">
        <f>IF(A6985="","",A6985*D6985)</f>
      </c>
      <c r="L6985" s="246">
        <f>IF(A6985="","",IF(OR(A6985=1,A6985=0),H6985,0))</f>
      </c>
      <c r="M6985" s="246">
        <f>IF(A6985="","",IF(A6985=-1,H6985,0))</f>
      </c>
      <c r="N6985">
        <f>IF(J6985="","",IF(E6985="SGD",1,IF(E6985="USD",Settings!$B$22,IF(E6985="HKD",Settings!$B$23,1))))</f>
      </c>
      <c r="O6985">
        <f>IF(OR(B6985="",C6985="",E6985=""),0,(IF(A6985=-1,H6985,0)-IF(OR(A6985=1,A6985=0),H6985,0)+IF(A6985=2,H6985,0))*IF(E6985="SGD",1,IF(E6985="USD",Settings!$B$22,IF(E6985="HKD",Settings!$B$23,1))))</f>
        <v>0</v>
      </c>
      <c r="P6985">
        <f>IF(OR(B6985="",C6985="",E6985=""),0,IF(A6985=2,H6985*IF(E6985="SGD",1,IF(E6985="USD",Settings!$B$22,IF(E6985="HKD",Settings!$B$23,1))),0))</f>
        <v>0</v>
      </c>
      <c r="Q6985" s="312">
        <f>IF(OR(J6985="",G6985=""),"",G6985+ROW()/1000000)</f>
      </c>
      <c r="R6985" s="247">
        <f>IF(Q6985="","",SUMIFS(Txn[Signed Units],Txn[Key],J6985,Txn[Transaction Order],"&lt;="&amp;Q6985))</f>
      </c>
    </row>
    <row r="6986" spans="10:18" ht="15" customHeight="1" x14ac:dyDescent="0.15">
      <c r="J6986" s="246">
        <f>IF(OR(B6986="",C6986="",E6986=""),"",B6986&amp;":"&amp;C6986&amp;":"&amp;E6986)</f>
      </c>
      <c r="K6986" s="247">
        <f>IF(A6986="","",A6986*D6986)</f>
      </c>
      <c r="L6986" s="246">
        <f>IF(A6986="","",IF(OR(A6986=1,A6986=0),H6986,0))</f>
      </c>
      <c r="M6986" s="246">
        <f>IF(A6986="","",IF(A6986=-1,H6986,0))</f>
      </c>
      <c r="N6986">
        <f>IF(J6986="","",IF(E6986="SGD",1,IF(E6986="USD",Settings!$B$22,IF(E6986="HKD",Settings!$B$23,1))))</f>
      </c>
      <c r="O6986">
        <f>IF(OR(B6986="",C6986="",E6986=""),0,(IF(A6986=-1,H6986,0)-IF(OR(A6986=1,A6986=0),H6986,0)+IF(A6986=2,H6986,0))*IF(E6986="SGD",1,IF(E6986="USD",Settings!$B$22,IF(E6986="HKD",Settings!$B$23,1))))</f>
        <v>0</v>
      </c>
      <c r="P6986">
        <f>IF(OR(B6986="",C6986="",E6986=""),0,IF(A6986=2,H6986*IF(E6986="SGD",1,IF(E6986="USD",Settings!$B$22,IF(E6986="HKD",Settings!$B$23,1))),0))</f>
        <v>0</v>
      </c>
      <c r="Q6986" s="312">
        <f>IF(OR(J6986="",G6986=""),"",G6986+ROW()/1000000)</f>
      </c>
      <c r="R6986" s="247">
        <f>IF(Q6986="","",SUMIFS(Txn[Signed Units],Txn[Key],J6986,Txn[Transaction Order],"&lt;="&amp;Q6986))</f>
      </c>
    </row>
    <row r="6987" spans="10:18" ht="15" customHeight="1" x14ac:dyDescent="0.15">
      <c r="J6987" s="246">
        <f>IF(OR(B6987="",C6987="",E6987=""),"",B6987&amp;":"&amp;C6987&amp;":"&amp;E6987)</f>
      </c>
      <c r="K6987" s="247">
        <f>IF(A6987="","",A6987*D6987)</f>
      </c>
      <c r="L6987" s="246">
        <f>IF(A6987="","",IF(OR(A6987=1,A6987=0),H6987,0))</f>
      </c>
      <c r="M6987" s="246">
        <f>IF(A6987="","",IF(A6987=-1,H6987,0))</f>
      </c>
      <c r="N6987">
        <f>IF(J6987="","",IF(E6987="SGD",1,IF(E6987="USD",Settings!$B$22,IF(E6987="HKD",Settings!$B$23,1))))</f>
      </c>
      <c r="O6987">
        <f>IF(OR(B6987="",C6987="",E6987=""),0,(IF(A6987=-1,H6987,0)-IF(OR(A6987=1,A6987=0),H6987,0)+IF(A6987=2,H6987,0))*IF(E6987="SGD",1,IF(E6987="USD",Settings!$B$22,IF(E6987="HKD",Settings!$B$23,1))))</f>
        <v>0</v>
      </c>
      <c r="P6987">
        <f>IF(OR(B6987="",C6987="",E6987=""),0,IF(A6987=2,H6987*IF(E6987="SGD",1,IF(E6987="USD",Settings!$B$22,IF(E6987="HKD",Settings!$B$23,1))),0))</f>
        <v>0</v>
      </c>
      <c r="Q6987" s="312">
        <f>IF(OR(J6987="",G6987=""),"",G6987+ROW()/1000000)</f>
      </c>
      <c r="R6987" s="247">
        <f>IF(Q6987="","",SUMIFS(Txn[Signed Units],Txn[Key],J6987,Txn[Transaction Order],"&lt;="&amp;Q6987))</f>
      </c>
    </row>
    <row r="6988" spans="10:18" ht="15" customHeight="1" x14ac:dyDescent="0.15">
      <c r="J6988" s="246">
        <f>IF(OR(B6988="",C6988="",E6988=""),"",B6988&amp;":"&amp;C6988&amp;":"&amp;E6988)</f>
      </c>
      <c r="K6988" s="247">
        <f>IF(A6988="","",A6988*D6988)</f>
      </c>
      <c r="L6988" s="246">
        <f>IF(A6988="","",IF(OR(A6988=1,A6988=0),H6988,0))</f>
      </c>
      <c r="M6988" s="246">
        <f>IF(A6988="","",IF(A6988=-1,H6988,0))</f>
      </c>
      <c r="N6988">
        <f>IF(J6988="","",IF(E6988="SGD",1,IF(E6988="USD",Settings!$B$22,IF(E6988="HKD",Settings!$B$23,1))))</f>
      </c>
      <c r="O6988">
        <f>IF(OR(B6988="",C6988="",E6988=""),0,(IF(A6988=-1,H6988,0)-IF(OR(A6988=1,A6988=0),H6988,0)+IF(A6988=2,H6988,0))*IF(E6988="SGD",1,IF(E6988="USD",Settings!$B$22,IF(E6988="HKD",Settings!$B$23,1))))</f>
        <v>0</v>
      </c>
      <c r="P6988">
        <f>IF(OR(B6988="",C6988="",E6988=""),0,IF(A6988=2,H6988*IF(E6988="SGD",1,IF(E6988="USD",Settings!$B$22,IF(E6988="HKD",Settings!$B$23,1))),0))</f>
        <v>0</v>
      </c>
      <c r="Q6988" s="312">
        <f>IF(OR(J6988="",G6988=""),"",G6988+ROW()/1000000)</f>
      </c>
      <c r="R6988" s="247">
        <f>IF(Q6988="","",SUMIFS(Txn[Signed Units],Txn[Key],J6988,Txn[Transaction Order],"&lt;="&amp;Q6988))</f>
      </c>
    </row>
    <row r="6989" spans="10:18" ht="15" customHeight="1" x14ac:dyDescent="0.15">
      <c r="J6989" s="246">
        <f>IF(OR(B6989="",C6989="",E6989=""),"",B6989&amp;":"&amp;C6989&amp;":"&amp;E6989)</f>
      </c>
      <c r="K6989" s="247">
        <f>IF(A6989="","",A6989*D6989)</f>
      </c>
      <c r="L6989" s="246">
        <f>IF(A6989="","",IF(OR(A6989=1,A6989=0),H6989,0))</f>
      </c>
      <c r="M6989" s="246">
        <f>IF(A6989="","",IF(A6989=-1,H6989,0))</f>
      </c>
      <c r="N6989">
        <f>IF(J6989="","",IF(E6989="SGD",1,IF(E6989="USD",Settings!$B$22,IF(E6989="HKD",Settings!$B$23,1))))</f>
      </c>
      <c r="O6989">
        <f>IF(OR(B6989="",C6989="",E6989=""),0,(IF(A6989=-1,H6989,0)-IF(OR(A6989=1,A6989=0),H6989,0)+IF(A6989=2,H6989,0))*IF(E6989="SGD",1,IF(E6989="USD",Settings!$B$22,IF(E6989="HKD",Settings!$B$23,1))))</f>
        <v>0</v>
      </c>
      <c r="P6989">
        <f>IF(OR(B6989="",C6989="",E6989=""),0,IF(A6989=2,H6989*IF(E6989="SGD",1,IF(E6989="USD",Settings!$B$22,IF(E6989="HKD",Settings!$B$23,1))),0))</f>
        <v>0</v>
      </c>
      <c r="Q6989" s="312">
        <f>IF(OR(J6989="",G6989=""),"",G6989+ROW()/1000000)</f>
      </c>
      <c r="R6989" s="247">
        <f>IF(Q6989="","",SUMIFS(Txn[Signed Units],Txn[Key],J6989,Txn[Transaction Order],"&lt;="&amp;Q6989))</f>
      </c>
    </row>
    <row r="6990" spans="10:18" ht="15" customHeight="1" x14ac:dyDescent="0.15">
      <c r="J6990" s="246">
        <f>IF(OR(B6990="",C6990="",E6990=""),"",B6990&amp;":"&amp;C6990&amp;":"&amp;E6990)</f>
      </c>
      <c r="K6990" s="247">
        <f>IF(A6990="","",A6990*D6990)</f>
      </c>
      <c r="L6990" s="246">
        <f>IF(A6990="","",IF(OR(A6990=1,A6990=0),H6990,0))</f>
      </c>
      <c r="M6990" s="246">
        <f>IF(A6990="","",IF(A6990=-1,H6990,0))</f>
      </c>
      <c r="N6990">
        <f>IF(J6990="","",IF(E6990="SGD",1,IF(E6990="USD",Settings!$B$22,IF(E6990="HKD",Settings!$B$23,1))))</f>
      </c>
      <c r="O6990">
        <f>IF(OR(B6990="",C6990="",E6990=""),0,(IF(A6990=-1,H6990,0)-IF(OR(A6990=1,A6990=0),H6990,0)+IF(A6990=2,H6990,0))*IF(E6990="SGD",1,IF(E6990="USD",Settings!$B$22,IF(E6990="HKD",Settings!$B$23,1))))</f>
        <v>0</v>
      </c>
      <c r="P6990">
        <f>IF(OR(B6990="",C6990="",E6990=""),0,IF(A6990=2,H6990*IF(E6990="SGD",1,IF(E6990="USD",Settings!$B$22,IF(E6990="HKD",Settings!$B$23,1))),0))</f>
        <v>0</v>
      </c>
      <c r="Q6990" s="312">
        <f>IF(OR(J6990="",G6990=""),"",G6990+ROW()/1000000)</f>
      </c>
      <c r="R6990" s="247">
        <f>IF(Q6990="","",SUMIFS(Txn[Signed Units],Txn[Key],J6990,Txn[Transaction Order],"&lt;="&amp;Q6990))</f>
      </c>
    </row>
    <row r="6991" spans="10:18" ht="15" customHeight="1" x14ac:dyDescent="0.15">
      <c r="J6991" s="246">
        <f>IF(OR(B6991="",C6991="",E6991=""),"",B6991&amp;":"&amp;C6991&amp;":"&amp;E6991)</f>
      </c>
      <c r="K6991" s="247">
        <f>IF(A6991="","",A6991*D6991)</f>
      </c>
      <c r="L6991" s="246">
        <f>IF(A6991="","",IF(OR(A6991=1,A6991=0),H6991,0))</f>
      </c>
      <c r="M6991" s="246">
        <f>IF(A6991="","",IF(A6991=-1,H6991,0))</f>
      </c>
      <c r="N6991">
        <f>IF(J6991="","",IF(E6991="SGD",1,IF(E6991="USD",Settings!$B$22,IF(E6991="HKD",Settings!$B$23,1))))</f>
      </c>
      <c r="O6991">
        <f>IF(OR(B6991="",C6991="",E6991=""),0,(IF(A6991=-1,H6991,0)-IF(OR(A6991=1,A6991=0),H6991,0)+IF(A6991=2,H6991,0))*IF(E6991="SGD",1,IF(E6991="USD",Settings!$B$22,IF(E6991="HKD",Settings!$B$23,1))))</f>
        <v>0</v>
      </c>
      <c r="P6991">
        <f>IF(OR(B6991="",C6991="",E6991=""),0,IF(A6991=2,H6991*IF(E6991="SGD",1,IF(E6991="USD",Settings!$B$22,IF(E6991="HKD",Settings!$B$23,1))),0))</f>
        <v>0</v>
      </c>
      <c r="Q6991" s="312">
        <f>IF(OR(J6991="",G6991=""),"",G6991+ROW()/1000000)</f>
      </c>
      <c r="R6991" s="247">
        <f>IF(Q6991="","",SUMIFS(Txn[Signed Units],Txn[Key],J6991,Txn[Transaction Order],"&lt;="&amp;Q6991))</f>
      </c>
    </row>
    <row r="6992" spans="10:18" ht="15" customHeight="1" x14ac:dyDescent="0.15">
      <c r="J6992" s="246">
        <f>IF(OR(B6992="",C6992="",E6992=""),"",B6992&amp;":"&amp;C6992&amp;":"&amp;E6992)</f>
      </c>
      <c r="K6992" s="247">
        <f>IF(A6992="","",A6992*D6992)</f>
      </c>
      <c r="L6992" s="246">
        <f>IF(A6992="","",IF(OR(A6992=1,A6992=0),H6992,0))</f>
      </c>
      <c r="M6992" s="246">
        <f>IF(A6992="","",IF(A6992=-1,H6992,0))</f>
      </c>
      <c r="N6992">
        <f>IF(J6992="","",IF(E6992="SGD",1,IF(E6992="USD",Settings!$B$22,IF(E6992="HKD",Settings!$B$23,1))))</f>
      </c>
      <c r="O6992">
        <f>IF(OR(B6992="",C6992="",E6992=""),0,(IF(A6992=-1,H6992,0)-IF(OR(A6992=1,A6992=0),H6992,0)+IF(A6992=2,H6992,0))*IF(E6992="SGD",1,IF(E6992="USD",Settings!$B$22,IF(E6992="HKD",Settings!$B$23,1))))</f>
        <v>0</v>
      </c>
      <c r="P6992">
        <f>IF(OR(B6992="",C6992="",E6992=""),0,IF(A6992=2,H6992*IF(E6992="SGD",1,IF(E6992="USD",Settings!$B$22,IF(E6992="HKD",Settings!$B$23,1))),0))</f>
        <v>0</v>
      </c>
      <c r="Q6992" s="312">
        <f>IF(OR(J6992="",G6992=""),"",G6992+ROW()/1000000)</f>
      </c>
      <c r="R6992" s="247">
        <f>IF(Q6992="","",SUMIFS(Txn[Signed Units],Txn[Key],J6992,Txn[Transaction Order],"&lt;="&amp;Q6992))</f>
      </c>
    </row>
    <row r="6993" spans="10:18" ht="15" customHeight="1" x14ac:dyDescent="0.15">
      <c r="J6993" s="246">
        <f>IF(OR(B6993="",C6993="",E6993=""),"",B6993&amp;":"&amp;C6993&amp;":"&amp;E6993)</f>
      </c>
      <c r="K6993" s="247">
        <f>IF(A6993="","",A6993*D6993)</f>
      </c>
      <c r="L6993" s="246">
        <f>IF(A6993="","",IF(OR(A6993=1,A6993=0),H6993,0))</f>
      </c>
      <c r="M6993" s="246">
        <f>IF(A6993="","",IF(A6993=-1,H6993,0))</f>
      </c>
      <c r="N6993">
        <f>IF(J6993="","",IF(E6993="SGD",1,IF(E6993="USD",Settings!$B$22,IF(E6993="HKD",Settings!$B$23,1))))</f>
      </c>
      <c r="O6993">
        <f>IF(OR(B6993="",C6993="",E6993=""),0,(IF(A6993=-1,H6993,0)-IF(OR(A6993=1,A6993=0),H6993,0)+IF(A6993=2,H6993,0))*IF(E6993="SGD",1,IF(E6993="USD",Settings!$B$22,IF(E6993="HKD",Settings!$B$23,1))))</f>
        <v>0</v>
      </c>
      <c r="P6993">
        <f>IF(OR(B6993="",C6993="",E6993=""),0,IF(A6993=2,H6993*IF(E6993="SGD",1,IF(E6993="USD",Settings!$B$22,IF(E6993="HKD",Settings!$B$23,1))),0))</f>
        <v>0</v>
      </c>
      <c r="Q6993" s="312">
        <f>IF(OR(J6993="",G6993=""),"",G6993+ROW()/1000000)</f>
      </c>
      <c r="R6993" s="247">
        <f>IF(Q6993="","",SUMIFS(Txn[Signed Units],Txn[Key],J6993,Txn[Transaction Order],"&lt;="&amp;Q6993))</f>
      </c>
    </row>
    <row r="6994" spans="10:18" ht="15" customHeight="1" x14ac:dyDescent="0.15">
      <c r="J6994" s="246">
        <f>IF(OR(B6994="",C6994="",E6994=""),"",B6994&amp;":"&amp;C6994&amp;":"&amp;E6994)</f>
      </c>
      <c r="K6994" s="247">
        <f>IF(A6994="","",A6994*D6994)</f>
      </c>
      <c r="L6994" s="246">
        <f>IF(A6994="","",IF(OR(A6994=1,A6994=0),H6994,0))</f>
      </c>
      <c r="M6994" s="246">
        <f>IF(A6994="","",IF(A6994=-1,H6994,0))</f>
      </c>
      <c r="N6994">
        <f>IF(J6994="","",IF(E6994="SGD",1,IF(E6994="USD",Settings!$B$22,IF(E6994="HKD",Settings!$B$23,1))))</f>
      </c>
      <c r="O6994">
        <f>IF(OR(B6994="",C6994="",E6994=""),0,(IF(A6994=-1,H6994,0)-IF(OR(A6994=1,A6994=0),H6994,0)+IF(A6994=2,H6994,0))*IF(E6994="SGD",1,IF(E6994="USD",Settings!$B$22,IF(E6994="HKD",Settings!$B$23,1))))</f>
        <v>0</v>
      </c>
      <c r="P6994">
        <f>IF(OR(B6994="",C6994="",E6994=""),0,IF(A6994=2,H6994*IF(E6994="SGD",1,IF(E6994="USD",Settings!$B$22,IF(E6994="HKD",Settings!$B$23,1))),0))</f>
        <v>0</v>
      </c>
      <c r="Q6994" s="312">
        <f>IF(OR(J6994="",G6994=""),"",G6994+ROW()/1000000)</f>
      </c>
      <c r="R6994" s="247">
        <f>IF(Q6994="","",SUMIFS(Txn[Signed Units],Txn[Key],J6994,Txn[Transaction Order],"&lt;="&amp;Q6994))</f>
      </c>
    </row>
    <row r="6995" spans="10:18" ht="15" customHeight="1" x14ac:dyDescent="0.15">
      <c r="J6995" s="246">
        <f>IF(OR(B6995="",C6995="",E6995=""),"",B6995&amp;":"&amp;C6995&amp;":"&amp;E6995)</f>
      </c>
      <c r="K6995" s="247">
        <f>IF(A6995="","",A6995*D6995)</f>
      </c>
      <c r="L6995" s="246">
        <f>IF(A6995="","",IF(OR(A6995=1,A6995=0),H6995,0))</f>
      </c>
      <c r="M6995" s="246">
        <f>IF(A6995="","",IF(A6995=-1,H6995,0))</f>
      </c>
      <c r="N6995">
        <f>IF(J6995="","",IF(E6995="SGD",1,IF(E6995="USD",Settings!$B$22,IF(E6995="HKD",Settings!$B$23,1))))</f>
      </c>
      <c r="O6995">
        <f>IF(OR(B6995="",C6995="",E6995=""),0,(IF(A6995=-1,H6995,0)-IF(OR(A6995=1,A6995=0),H6995,0)+IF(A6995=2,H6995,0))*IF(E6995="SGD",1,IF(E6995="USD",Settings!$B$22,IF(E6995="HKD",Settings!$B$23,1))))</f>
        <v>0</v>
      </c>
      <c r="P6995">
        <f>IF(OR(B6995="",C6995="",E6995=""),0,IF(A6995=2,H6995*IF(E6995="SGD",1,IF(E6995="USD",Settings!$B$22,IF(E6995="HKD",Settings!$B$23,1))),0))</f>
        <v>0</v>
      </c>
      <c r="Q6995" s="312">
        <f>IF(OR(J6995="",G6995=""),"",G6995+ROW()/1000000)</f>
      </c>
      <c r="R6995" s="247">
        <f>IF(Q6995="","",SUMIFS(Txn[Signed Units],Txn[Key],J6995,Txn[Transaction Order],"&lt;="&amp;Q6995))</f>
      </c>
    </row>
    <row r="6996" spans="10:18" ht="15" customHeight="1" x14ac:dyDescent="0.15">
      <c r="J6996" s="246">
        <f>IF(OR(B6996="",C6996="",E6996=""),"",B6996&amp;":"&amp;C6996&amp;":"&amp;E6996)</f>
      </c>
      <c r="K6996" s="247">
        <f>IF(A6996="","",A6996*D6996)</f>
      </c>
      <c r="L6996" s="246">
        <f>IF(A6996="","",IF(OR(A6996=1,A6996=0),H6996,0))</f>
      </c>
      <c r="M6996" s="246">
        <f>IF(A6996="","",IF(A6996=-1,H6996,0))</f>
      </c>
      <c r="N6996">
        <f>IF(J6996="","",IF(E6996="SGD",1,IF(E6996="USD",Settings!$B$22,IF(E6996="HKD",Settings!$B$23,1))))</f>
      </c>
      <c r="O6996">
        <f>IF(OR(B6996="",C6996="",E6996=""),0,(IF(A6996=-1,H6996,0)-IF(OR(A6996=1,A6996=0),H6996,0)+IF(A6996=2,H6996,0))*IF(E6996="SGD",1,IF(E6996="USD",Settings!$B$22,IF(E6996="HKD",Settings!$B$23,1))))</f>
        <v>0</v>
      </c>
      <c r="P6996">
        <f>IF(OR(B6996="",C6996="",E6996=""),0,IF(A6996=2,H6996*IF(E6996="SGD",1,IF(E6996="USD",Settings!$B$22,IF(E6996="HKD",Settings!$B$23,1))),0))</f>
        <v>0</v>
      </c>
      <c r="Q6996" s="312">
        <f>IF(OR(J6996="",G6996=""),"",G6996+ROW()/1000000)</f>
      </c>
      <c r="R6996" s="247">
        <f>IF(Q6996="","",SUMIFS(Txn[Signed Units],Txn[Key],J6996,Txn[Transaction Order],"&lt;="&amp;Q6996))</f>
      </c>
    </row>
    <row r="6997" spans="10:18" ht="15" customHeight="1" x14ac:dyDescent="0.15">
      <c r="J6997" s="246">
        <f>IF(OR(B6997="",C6997="",E6997=""),"",B6997&amp;":"&amp;C6997&amp;":"&amp;E6997)</f>
      </c>
      <c r="K6997" s="247">
        <f>IF(A6997="","",A6997*D6997)</f>
      </c>
      <c r="L6997" s="246">
        <f>IF(A6997="","",IF(OR(A6997=1,A6997=0),H6997,0))</f>
      </c>
      <c r="M6997" s="246">
        <f>IF(A6997="","",IF(A6997=-1,H6997,0))</f>
      </c>
      <c r="N6997">
        <f>IF(J6997="","",IF(E6997="SGD",1,IF(E6997="USD",Settings!$B$22,IF(E6997="HKD",Settings!$B$23,1))))</f>
      </c>
      <c r="O6997">
        <f>IF(OR(B6997="",C6997="",E6997=""),0,(IF(A6997=-1,H6997,0)-IF(OR(A6997=1,A6997=0),H6997,0)+IF(A6997=2,H6997,0))*IF(E6997="SGD",1,IF(E6997="USD",Settings!$B$22,IF(E6997="HKD",Settings!$B$23,1))))</f>
        <v>0</v>
      </c>
      <c r="P6997">
        <f>IF(OR(B6997="",C6997="",E6997=""),0,IF(A6997=2,H6997*IF(E6997="SGD",1,IF(E6997="USD",Settings!$B$22,IF(E6997="HKD",Settings!$B$23,1))),0))</f>
        <v>0</v>
      </c>
      <c r="Q6997" s="312">
        <f>IF(OR(J6997="",G6997=""),"",G6997+ROW()/1000000)</f>
      </c>
      <c r="R6997" s="247">
        <f>IF(Q6997="","",SUMIFS(Txn[Signed Units],Txn[Key],J6997,Txn[Transaction Order],"&lt;="&amp;Q6997))</f>
      </c>
    </row>
    <row r="6998" spans="10:18" ht="15" customHeight="1" x14ac:dyDescent="0.15">
      <c r="J6998" s="246">
        <f>IF(OR(B6998="",C6998="",E6998=""),"",B6998&amp;":"&amp;C6998&amp;":"&amp;E6998)</f>
      </c>
      <c r="K6998" s="247">
        <f>IF(A6998="","",A6998*D6998)</f>
      </c>
      <c r="L6998" s="246">
        <f>IF(A6998="","",IF(OR(A6998=1,A6998=0),H6998,0))</f>
      </c>
      <c r="M6998" s="246">
        <f>IF(A6998="","",IF(A6998=-1,H6998,0))</f>
      </c>
      <c r="N6998">
        <f>IF(J6998="","",IF(E6998="SGD",1,IF(E6998="USD",Settings!$B$22,IF(E6998="HKD",Settings!$B$23,1))))</f>
      </c>
      <c r="O6998">
        <f>IF(OR(B6998="",C6998="",E6998=""),0,(IF(A6998=-1,H6998,0)-IF(OR(A6998=1,A6998=0),H6998,0)+IF(A6998=2,H6998,0))*IF(E6998="SGD",1,IF(E6998="USD",Settings!$B$22,IF(E6998="HKD",Settings!$B$23,1))))</f>
        <v>0</v>
      </c>
      <c r="P6998">
        <f>IF(OR(B6998="",C6998="",E6998=""),0,IF(A6998=2,H6998*IF(E6998="SGD",1,IF(E6998="USD",Settings!$B$22,IF(E6998="HKD",Settings!$B$23,1))),0))</f>
        <v>0</v>
      </c>
      <c r="Q6998" s="312">
        <f>IF(OR(J6998="",G6998=""),"",G6998+ROW()/1000000)</f>
      </c>
      <c r="R6998" s="247">
        <f>IF(Q6998="","",SUMIFS(Txn[Signed Units],Txn[Key],J6998,Txn[Transaction Order],"&lt;="&amp;Q6998))</f>
      </c>
    </row>
    <row r="6999" spans="10:18" ht="15" customHeight="1" x14ac:dyDescent="0.15">
      <c r="J6999" s="246">
        <f>IF(OR(B6999="",C6999="",E6999=""),"",B6999&amp;":"&amp;C6999&amp;":"&amp;E6999)</f>
      </c>
      <c r="K6999" s="247">
        <f>IF(A6999="","",A6999*D6999)</f>
      </c>
      <c r="L6999" s="246">
        <f>IF(A6999="","",IF(OR(A6999=1,A6999=0),H6999,0))</f>
      </c>
      <c r="M6999" s="246">
        <f>IF(A6999="","",IF(A6999=-1,H6999,0))</f>
      </c>
      <c r="N6999">
        <f>IF(J6999="","",IF(E6999="SGD",1,IF(E6999="USD",Settings!$B$22,IF(E6999="HKD",Settings!$B$23,1))))</f>
      </c>
      <c r="O6999">
        <f>IF(OR(B6999="",C6999="",E6999=""),0,(IF(A6999=-1,H6999,0)-IF(OR(A6999=1,A6999=0),H6999,0)+IF(A6999=2,H6999,0))*IF(E6999="SGD",1,IF(E6999="USD",Settings!$B$22,IF(E6999="HKD",Settings!$B$23,1))))</f>
        <v>0</v>
      </c>
      <c r="P6999">
        <f>IF(OR(B6999="",C6999="",E6999=""),0,IF(A6999=2,H6999*IF(E6999="SGD",1,IF(E6999="USD",Settings!$B$22,IF(E6999="HKD",Settings!$B$23,1))),0))</f>
        <v>0</v>
      </c>
      <c r="Q6999" s="312">
        <f>IF(OR(J6999="",G6999=""),"",G6999+ROW()/1000000)</f>
      </c>
      <c r="R6999" s="247">
        <f>IF(Q6999="","",SUMIFS(Txn[Signed Units],Txn[Key],J6999,Txn[Transaction Order],"&lt;="&amp;Q6999))</f>
      </c>
    </row>
    <row r="7000" spans="10:18" ht="15" customHeight="1" x14ac:dyDescent="0.15">
      <c r="J7000" s="246">
        <f>IF(OR(B7000="",C7000="",E7000=""),"",B7000&amp;":"&amp;C7000&amp;":"&amp;E7000)</f>
      </c>
      <c r="K7000" s="247">
        <f>IF(A7000="","",A7000*D7000)</f>
      </c>
      <c r="L7000" s="246">
        <f>IF(A7000="","",IF(OR(A7000=1,A7000=0),H7000,0))</f>
      </c>
      <c r="M7000" s="246">
        <f>IF(A7000="","",IF(A7000=-1,H7000,0))</f>
      </c>
      <c r="N7000">
        <f>IF(J7000="","",IF(E7000="SGD",1,IF(E7000="USD",Settings!$B$22,IF(E7000="HKD",Settings!$B$23,1))))</f>
      </c>
      <c r="O7000">
        <f>IF(OR(B7000="",C7000="",E7000=""),0,(IF(A7000=-1,H7000,0)-IF(OR(A7000=1,A7000=0),H7000,0)+IF(A7000=2,H7000,0))*IF(E7000="SGD",1,IF(E7000="USD",Settings!$B$22,IF(E7000="HKD",Settings!$B$23,1))))</f>
        <v>0</v>
      </c>
      <c r="P7000">
        <f>IF(OR(B7000="",C7000="",E7000=""),0,IF(A7000=2,H7000*IF(E7000="SGD",1,IF(E7000="USD",Settings!$B$22,IF(E7000="HKD",Settings!$B$23,1))),0))</f>
        <v>0</v>
      </c>
      <c r="Q7000" s="312">
        <f>IF(OR(J7000="",G7000=""),"",G7000+ROW()/1000000)</f>
      </c>
      <c r="R7000" s="247">
        <f>IF(Q7000="","",SUMIFS(Txn[Signed Units],Txn[Key],J7000,Txn[Transaction Order],"&lt;="&amp;Q7000))</f>
      </c>
    </row>
    <row r="7001" spans="10:18" ht="15" customHeight="1" x14ac:dyDescent="0.15">
      <c r="J7001" s="246">
        <f>IF(OR(B7001="",C7001="",E7001=""),"",B7001&amp;":"&amp;C7001&amp;":"&amp;E7001)</f>
      </c>
      <c r="K7001" s="247">
        <f>IF(A7001="","",A7001*D7001)</f>
      </c>
      <c r="L7001" s="246">
        <f>IF(A7001="","",IF(OR(A7001=1,A7001=0),H7001,0))</f>
      </c>
      <c r="M7001" s="246">
        <f>IF(A7001="","",IF(A7001=-1,H7001,0))</f>
      </c>
      <c r="N7001">
        <f>IF(J7001="","",IF(E7001="SGD",1,IF(E7001="USD",Settings!$B$22,IF(E7001="HKD",Settings!$B$23,1))))</f>
      </c>
      <c r="O7001">
        <f>IF(OR(B7001="",C7001="",E7001=""),0,(IF(A7001=-1,H7001,0)-IF(OR(A7001=1,A7001=0),H7001,0)+IF(A7001=2,H7001,0))*IF(E7001="SGD",1,IF(E7001="USD",Settings!$B$22,IF(E7001="HKD",Settings!$B$23,1))))</f>
        <v>0</v>
      </c>
      <c r="P7001">
        <f>IF(OR(B7001="",C7001="",E7001=""),0,IF(A7001=2,H7001*IF(E7001="SGD",1,IF(E7001="USD",Settings!$B$22,IF(E7001="HKD",Settings!$B$23,1))),0))</f>
        <v>0</v>
      </c>
      <c r="Q7001" s="312">
        <f>IF(OR(J7001="",G7001=""),"",G7001+ROW()/1000000)</f>
      </c>
      <c r="R7001" s="247">
        <f>IF(Q7001="","",SUMIFS(Txn[Signed Units],Txn[Key],J7001,Txn[Transaction Order],"&lt;="&amp;Q7001))</f>
      </c>
    </row>
    <row r="7002" spans="10:18" ht="15" customHeight="1" x14ac:dyDescent="0.15">
      <c r="J7002" s="246">
        <f>IF(OR(B7002="",C7002="",E7002=""),"",B7002&amp;":"&amp;C7002&amp;":"&amp;E7002)</f>
      </c>
      <c r="K7002" s="247">
        <f>IF(A7002="","",A7002*D7002)</f>
      </c>
      <c r="L7002" s="246">
        <f>IF(A7002="","",IF(OR(A7002=1,A7002=0),H7002,0))</f>
      </c>
      <c r="M7002" s="246">
        <f>IF(A7002="","",IF(A7002=-1,H7002,0))</f>
      </c>
      <c r="N7002">
        <f>IF(J7002="","",IF(E7002="SGD",1,IF(E7002="USD",Settings!$B$22,IF(E7002="HKD",Settings!$B$23,1))))</f>
      </c>
      <c r="O7002">
        <f>IF(OR(B7002="",C7002="",E7002=""),0,(IF(A7002=-1,H7002,0)-IF(OR(A7002=1,A7002=0),H7002,0)+IF(A7002=2,H7002,0))*IF(E7002="SGD",1,IF(E7002="USD",Settings!$B$22,IF(E7002="HKD",Settings!$B$23,1))))</f>
        <v>0</v>
      </c>
      <c r="P7002">
        <f>IF(OR(B7002="",C7002="",E7002=""),0,IF(A7002=2,H7002*IF(E7002="SGD",1,IF(E7002="USD",Settings!$B$22,IF(E7002="HKD",Settings!$B$23,1))),0))</f>
        <v>0</v>
      </c>
      <c r="Q7002" s="312">
        <f>IF(OR(J7002="",G7002=""),"",G7002+ROW()/1000000)</f>
      </c>
      <c r="R7002" s="247">
        <f>IF(Q7002="","",SUMIFS(Txn[Signed Units],Txn[Key],J7002,Txn[Transaction Order],"&lt;="&amp;Q7002))</f>
      </c>
    </row>
    <row r="7003" spans="10:18" ht="15" customHeight="1" x14ac:dyDescent="0.15">
      <c r="J7003" s="246">
        <f>IF(OR(B7003="",C7003="",E7003=""),"",B7003&amp;":"&amp;C7003&amp;":"&amp;E7003)</f>
      </c>
      <c r="K7003" s="247">
        <f>IF(A7003="","",A7003*D7003)</f>
      </c>
      <c r="L7003" s="246">
        <f>IF(A7003="","",IF(OR(A7003=1,A7003=0),H7003,0))</f>
      </c>
      <c r="M7003" s="246">
        <f>IF(A7003="","",IF(A7003=-1,H7003,0))</f>
      </c>
      <c r="N7003">
        <f>IF(J7003="","",IF(E7003="SGD",1,IF(E7003="USD",Settings!$B$22,IF(E7003="HKD",Settings!$B$23,1))))</f>
      </c>
      <c r="O7003">
        <f>IF(OR(B7003="",C7003="",E7003=""),0,(IF(A7003=-1,H7003,0)-IF(OR(A7003=1,A7003=0),H7003,0)+IF(A7003=2,H7003,0))*IF(E7003="SGD",1,IF(E7003="USD",Settings!$B$22,IF(E7003="HKD",Settings!$B$23,1))))</f>
        <v>0</v>
      </c>
      <c r="P7003">
        <f>IF(OR(B7003="",C7003="",E7003=""),0,IF(A7003=2,H7003*IF(E7003="SGD",1,IF(E7003="USD",Settings!$B$22,IF(E7003="HKD",Settings!$B$23,1))),0))</f>
        <v>0</v>
      </c>
      <c r="Q7003" s="312">
        <f>IF(OR(J7003="",G7003=""),"",G7003+ROW()/1000000)</f>
      </c>
      <c r="R7003" s="247">
        <f>IF(Q7003="","",SUMIFS(Txn[Signed Units],Txn[Key],J7003,Txn[Transaction Order],"&lt;="&amp;Q7003))</f>
      </c>
    </row>
    <row r="7004" spans="10:18" ht="15" customHeight="1" x14ac:dyDescent="0.15">
      <c r="J7004" s="246">
        <f>IF(OR(B7004="",C7004="",E7004=""),"",B7004&amp;":"&amp;C7004&amp;":"&amp;E7004)</f>
      </c>
      <c r="K7004" s="247">
        <f>IF(A7004="","",A7004*D7004)</f>
      </c>
      <c r="L7004" s="246">
        <f>IF(A7004="","",IF(OR(A7004=1,A7004=0),H7004,0))</f>
      </c>
      <c r="M7004" s="246">
        <f>IF(A7004="","",IF(A7004=-1,H7004,0))</f>
      </c>
      <c r="N7004">
        <f>IF(J7004="","",IF(E7004="SGD",1,IF(E7004="USD",Settings!$B$22,IF(E7004="HKD",Settings!$B$23,1))))</f>
      </c>
      <c r="O7004">
        <f>IF(OR(B7004="",C7004="",E7004=""),0,(IF(A7004=-1,H7004,0)-IF(OR(A7004=1,A7004=0),H7004,0)+IF(A7004=2,H7004,0))*IF(E7004="SGD",1,IF(E7004="USD",Settings!$B$22,IF(E7004="HKD",Settings!$B$23,1))))</f>
        <v>0</v>
      </c>
      <c r="P7004">
        <f>IF(OR(B7004="",C7004="",E7004=""),0,IF(A7004=2,H7004*IF(E7004="SGD",1,IF(E7004="USD",Settings!$B$22,IF(E7004="HKD",Settings!$B$23,1))),0))</f>
        <v>0</v>
      </c>
      <c r="Q7004" s="312">
        <f>IF(OR(J7004="",G7004=""),"",G7004+ROW()/1000000)</f>
      </c>
      <c r="R7004" s="247">
        <f>IF(Q7004="","",SUMIFS(Txn[Signed Units],Txn[Key],J7004,Txn[Transaction Order],"&lt;="&amp;Q7004))</f>
      </c>
    </row>
    <row r="7005" spans="10:18" ht="15" customHeight="1" x14ac:dyDescent="0.15">
      <c r="J7005" s="246">
        <f>IF(OR(B7005="",C7005="",E7005=""),"",B7005&amp;":"&amp;C7005&amp;":"&amp;E7005)</f>
      </c>
      <c r="K7005" s="247">
        <f>IF(A7005="","",A7005*D7005)</f>
      </c>
      <c r="L7005" s="246">
        <f>IF(A7005="","",IF(OR(A7005=1,A7005=0),H7005,0))</f>
      </c>
      <c r="M7005" s="246">
        <f>IF(A7005="","",IF(A7005=-1,H7005,0))</f>
      </c>
      <c r="N7005">
        <f>IF(J7005="","",IF(E7005="SGD",1,IF(E7005="USD",Settings!$B$22,IF(E7005="HKD",Settings!$B$23,1))))</f>
      </c>
      <c r="O7005">
        <f>IF(OR(B7005="",C7005="",E7005=""),0,(IF(A7005=-1,H7005,0)-IF(OR(A7005=1,A7005=0),H7005,0)+IF(A7005=2,H7005,0))*IF(E7005="SGD",1,IF(E7005="USD",Settings!$B$22,IF(E7005="HKD",Settings!$B$23,1))))</f>
        <v>0</v>
      </c>
      <c r="P7005">
        <f>IF(OR(B7005="",C7005="",E7005=""),0,IF(A7005=2,H7005*IF(E7005="SGD",1,IF(E7005="USD",Settings!$B$22,IF(E7005="HKD",Settings!$B$23,1))),0))</f>
        <v>0</v>
      </c>
      <c r="Q7005" s="312">
        <f>IF(OR(J7005="",G7005=""),"",G7005+ROW()/1000000)</f>
      </c>
      <c r="R7005" s="247">
        <f>IF(Q7005="","",SUMIFS(Txn[Signed Units],Txn[Key],J7005,Txn[Transaction Order],"&lt;="&amp;Q7005))</f>
      </c>
    </row>
    <row r="7006" spans="10:18" ht="15" customHeight="1" x14ac:dyDescent="0.15">
      <c r="J7006" s="246">
        <f>IF(OR(B7006="",C7006="",E7006=""),"",B7006&amp;":"&amp;C7006&amp;":"&amp;E7006)</f>
      </c>
      <c r="K7006" s="247">
        <f>IF(A7006="","",A7006*D7006)</f>
      </c>
      <c r="L7006" s="246">
        <f>IF(A7006="","",IF(OR(A7006=1,A7006=0),H7006,0))</f>
      </c>
      <c r="M7006" s="246">
        <f>IF(A7006="","",IF(A7006=-1,H7006,0))</f>
      </c>
      <c r="N7006">
        <f>IF(J7006="","",IF(E7006="SGD",1,IF(E7006="USD",Settings!$B$22,IF(E7006="HKD",Settings!$B$23,1))))</f>
      </c>
      <c r="O7006">
        <f>IF(OR(B7006="",C7006="",E7006=""),0,(IF(A7006=-1,H7006,0)-IF(OR(A7006=1,A7006=0),H7006,0)+IF(A7006=2,H7006,0))*IF(E7006="SGD",1,IF(E7006="USD",Settings!$B$22,IF(E7006="HKD",Settings!$B$23,1))))</f>
        <v>0</v>
      </c>
      <c r="P7006">
        <f>IF(OR(B7006="",C7006="",E7006=""),0,IF(A7006=2,H7006*IF(E7006="SGD",1,IF(E7006="USD",Settings!$B$22,IF(E7006="HKD",Settings!$B$23,1))),0))</f>
        <v>0</v>
      </c>
      <c r="Q7006" s="312">
        <f>IF(OR(J7006="",G7006=""),"",G7006+ROW()/1000000)</f>
      </c>
      <c r="R7006" s="247">
        <f>IF(Q7006="","",SUMIFS(Txn[Signed Units],Txn[Key],J7006,Txn[Transaction Order],"&lt;="&amp;Q7006))</f>
      </c>
    </row>
    <row r="7007" spans="10:18" ht="15" customHeight="1" x14ac:dyDescent="0.15">
      <c r="J7007" s="246">
        <f>IF(OR(B7007="",C7007="",E7007=""),"",B7007&amp;":"&amp;C7007&amp;":"&amp;E7007)</f>
      </c>
      <c r="K7007" s="247">
        <f>IF(A7007="","",A7007*D7007)</f>
      </c>
      <c r="L7007" s="246">
        <f>IF(A7007="","",IF(OR(A7007=1,A7007=0),H7007,0))</f>
      </c>
      <c r="M7007" s="246">
        <f>IF(A7007="","",IF(A7007=-1,H7007,0))</f>
      </c>
      <c r="N7007">
        <f>IF(J7007="","",IF(E7007="SGD",1,IF(E7007="USD",Settings!$B$22,IF(E7007="HKD",Settings!$B$23,1))))</f>
      </c>
      <c r="O7007">
        <f>IF(OR(B7007="",C7007="",E7007=""),0,(IF(A7007=-1,H7007,0)-IF(OR(A7007=1,A7007=0),H7007,0)+IF(A7007=2,H7007,0))*IF(E7007="SGD",1,IF(E7007="USD",Settings!$B$22,IF(E7007="HKD",Settings!$B$23,1))))</f>
        <v>0</v>
      </c>
      <c r="P7007">
        <f>IF(OR(B7007="",C7007="",E7007=""),0,IF(A7007=2,H7007*IF(E7007="SGD",1,IF(E7007="USD",Settings!$B$22,IF(E7007="HKD",Settings!$B$23,1))),0))</f>
        <v>0</v>
      </c>
      <c r="Q7007" s="312">
        <f>IF(OR(J7007="",G7007=""),"",G7007+ROW()/1000000)</f>
      </c>
      <c r="R7007" s="247">
        <f>IF(Q7007="","",SUMIFS(Txn[Signed Units],Txn[Key],J7007,Txn[Transaction Order],"&lt;="&amp;Q7007))</f>
      </c>
    </row>
    <row r="7008" spans="10:18" ht="15" customHeight="1" x14ac:dyDescent="0.15">
      <c r="J7008" s="246">
        <f>IF(OR(B7008="",C7008="",E7008=""),"",B7008&amp;":"&amp;C7008&amp;":"&amp;E7008)</f>
      </c>
      <c r="K7008" s="247">
        <f>IF(A7008="","",A7008*D7008)</f>
      </c>
      <c r="L7008" s="246">
        <f>IF(A7008="","",IF(OR(A7008=1,A7008=0),H7008,0))</f>
      </c>
      <c r="M7008" s="246">
        <f>IF(A7008="","",IF(A7008=-1,H7008,0))</f>
      </c>
      <c r="N7008">
        <f>IF(J7008="","",IF(E7008="SGD",1,IF(E7008="USD",Settings!$B$22,IF(E7008="HKD",Settings!$B$23,1))))</f>
      </c>
      <c r="O7008">
        <f>IF(OR(B7008="",C7008="",E7008=""),0,(IF(A7008=-1,H7008,0)-IF(OR(A7008=1,A7008=0),H7008,0)+IF(A7008=2,H7008,0))*IF(E7008="SGD",1,IF(E7008="USD",Settings!$B$22,IF(E7008="HKD",Settings!$B$23,1))))</f>
        <v>0</v>
      </c>
      <c r="P7008">
        <f>IF(OR(B7008="",C7008="",E7008=""),0,IF(A7008=2,H7008*IF(E7008="SGD",1,IF(E7008="USD",Settings!$B$22,IF(E7008="HKD",Settings!$B$23,1))),0))</f>
        <v>0</v>
      </c>
      <c r="Q7008" s="312">
        <f>IF(OR(J7008="",G7008=""),"",G7008+ROW()/1000000)</f>
      </c>
      <c r="R7008" s="247">
        <f>IF(Q7008="","",SUMIFS(Txn[Signed Units],Txn[Key],J7008,Txn[Transaction Order],"&lt;="&amp;Q7008))</f>
      </c>
    </row>
    <row r="7009" spans="10:18" ht="15" customHeight="1" x14ac:dyDescent="0.15">
      <c r="J7009" s="246">
        <f>IF(OR(B7009="",C7009="",E7009=""),"",B7009&amp;":"&amp;C7009&amp;":"&amp;E7009)</f>
      </c>
      <c r="K7009" s="247">
        <f>IF(A7009="","",A7009*D7009)</f>
      </c>
      <c r="L7009" s="246">
        <f>IF(A7009="","",IF(OR(A7009=1,A7009=0),H7009,0))</f>
      </c>
      <c r="M7009" s="246">
        <f>IF(A7009="","",IF(A7009=-1,H7009,0))</f>
      </c>
      <c r="N7009">
        <f>IF(J7009="","",IF(E7009="SGD",1,IF(E7009="USD",Settings!$B$22,IF(E7009="HKD",Settings!$B$23,1))))</f>
      </c>
      <c r="O7009">
        <f>IF(OR(B7009="",C7009="",E7009=""),0,(IF(A7009=-1,H7009,0)-IF(OR(A7009=1,A7009=0),H7009,0)+IF(A7009=2,H7009,0))*IF(E7009="SGD",1,IF(E7009="USD",Settings!$B$22,IF(E7009="HKD",Settings!$B$23,1))))</f>
        <v>0</v>
      </c>
      <c r="P7009">
        <f>IF(OR(B7009="",C7009="",E7009=""),0,IF(A7009=2,H7009*IF(E7009="SGD",1,IF(E7009="USD",Settings!$B$22,IF(E7009="HKD",Settings!$B$23,1))),0))</f>
        <v>0</v>
      </c>
      <c r="Q7009" s="312">
        <f>IF(OR(J7009="",G7009=""),"",G7009+ROW()/1000000)</f>
      </c>
      <c r="R7009" s="247">
        <f>IF(Q7009="","",SUMIFS(Txn[Signed Units],Txn[Key],J7009,Txn[Transaction Order],"&lt;="&amp;Q7009))</f>
      </c>
    </row>
    <row r="7010" spans="10:18" ht="15" customHeight="1" x14ac:dyDescent="0.15">
      <c r="J7010" s="246">
        <f>IF(OR(B7010="",C7010="",E7010=""),"",B7010&amp;":"&amp;C7010&amp;":"&amp;E7010)</f>
      </c>
      <c r="K7010" s="247">
        <f>IF(A7010="","",A7010*D7010)</f>
      </c>
      <c r="L7010" s="246">
        <f>IF(A7010="","",IF(OR(A7010=1,A7010=0),H7010,0))</f>
      </c>
      <c r="M7010" s="246">
        <f>IF(A7010="","",IF(A7010=-1,H7010,0))</f>
      </c>
      <c r="N7010">
        <f>IF(J7010="","",IF(E7010="SGD",1,IF(E7010="USD",Settings!$B$22,IF(E7010="HKD",Settings!$B$23,1))))</f>
      </c>
      <c r="O7010">
        <f>IF(OR(B7010="",C7010="",E7010=""),0,(IF(A7010=-1,H7010,0)-IF(OR(A7010=1,A7010=0),H7010,0)+IF(A7010=2,H7010,0))*IF(E7010="SGD",1,IF(E7010="USD",Settings!$B$22,IF(E7010="HKD",Settings!$B$23,1))))</f>
        <v>0</v>
      </c>
      <c r="P7010">
        <f>IF(OR(B7010="",C7010="",E7010=""),0,IF(A7010=2,H7010*IF(E7010="SGD",1,IF(E7010="USD",Settings!$B$22,IF(E7010="HKD",Settings!$B$23,1))),0))</f>
        <v>0</v>
      </c>
      <c r="Q7010" s="312">
        <f>IF(OR(J7010="",G7010=""),"",G7010+ROW()/1000000)</f>
      </c>
      <c r="R7010" s="247">
        <f>IF(Q7010="","",SUMIFS(Txn[Signed Units],Txn[Key],J7010,Txn[Transaction Order],"&lt;="&amp;Q7010))</f>
      </c>
    </row>
    <row r="7011" spans="10:18" ht="15" customHeight="1" x14ac:dyDescent="0.15">
      <c r="J7011" s="246">
        <f>IF(OR(B7011="",C7011="",E7011=""),"",B7011&amp;":"&amp;C7011&amp;":"&amp;E7011)</f>
      </c>
      <c r="K7011" s="247">
        <f>IF(A7011="","",A7011*D7011)</f>
      </c>
      <c r="L7011" s="246">
        <f>IF(A7011="","",IF(OR(A7011=1,A7011=0),H7011,0))</f>
      </c>
      <c r="M7011" s="246">
        <f>IF(A7011="","",IF(A7011=-1,H7011,0))</f>
      </c>
      <c r="N7011">
        <f>IF(J7011="","",IF(E7011="SGD",1,IF(E7011="USD",Settings!$B$22,IF(E7011="HKD",Settings!$B$23,1))))</f>
      </c>
      <c r="O7011">
        <f>IF(OR(B7011="",C7011="",E7011=""),0,(IF(A7011=-1,H7011,0)-IF(OR(A7011=1,A7011=0),H7011,0)+IF(A7011=2,H7011,0))*IF(E7011="SGD",1,IF(E7011="USD",Settings!$B$22,IF(E7011="HKD",Settings!$B$23,1))))</f>
        <v>0</v>
      </c>
      <c r="P7011">
        <f>IF(OR(B7011="",C7011="",E7011=""),0,IF(A7011=2,H7011*IF(E7011="SGD",1,IF(E7011="USD",Settings!$B$22,IF(E7011="HKD",Settings!$B$23,1))),0))</f>
        <v>0</v>
      </c>
      <c r="Q7011" s="312">
        <f>IF(OR(J7011="",G7011=""),"",G7011+ROW()/1000000)</f>
      </c>
      <c r="R7011" s="247">
        <f>IF(Q7011="","",SUMIFS(Txn[Signed Units],Txn[Key],J7011,Txn[Transaction Order],"&lt;="&amp;Q7011))</f>
      </c>
    </row>
    <row r="7012" spans="10:18" ht="15" customHeight="1" x14ac:dyDescent="0.15">
      <c r="J7012" s="246">
        <f>IF(OR(B7012="",C7012="",E7012=""),"",B7012&amp;":"&amp;C7012&amp;":"&amp;E7012)</f>
      </c>
      <c r="K7012" s="247">
        <f>IF(A7012="","",A7012*D7012)</f>
      </c>
      <c r="L7012" s="246">
        <f>IF(A7012="","",IF(OR(A7012=1,A7012=0),H7012,0))</f>
      </c>
      <c r="M7012" s="246">
        <f>IF(A7012="","",IF(A7012=-1,H7012,0))</f>
      </c>
      <c r="N7012">
        <f>IF(J7012="","",IF(E7012="SGD",1,IF(E7012="USD",Settings!$B$22,IF(E7012="HKD",Settings!$B$23,1))))</f>
      </c>
      <c r="O7012">
        <f>IF(OR(B7012="",C7012="",E7012=""),0,(IF(A7012=-1,H7012,0)-IF(OR(A7012=1,A7012=0),H7012,0)+IF(A7012=2,H7012,0))*IF(E7012="SGD",1,IF(E7012="USD",Settings!$B$22,IF(E7012="HKD",Settings!$B$23,1))))</f>
        <v>0</v>
      </c>
      <c r="P7012">
        <f>IF(OR(B7012="",C7012="",E7012=""),0,IF(A7012=2,H7012*IF(E7012="SGD",1,IF(E7012="USD",Settings!$B$22,IF(E7012="HKD",Settings!$B$23,1))),0))</f>
        <v>0</v>
      </c>
      <c r="Q7012" s="312">
        <f>IF(OR(J7012="",G7012=""),"",G7012+ROW()/1000000)</f>
      </c>
      <c r="R7012" s="247">
        <f>IF(Q7012="","",SUMIFS(Txn[Signed Units],Txn[Key],J7012,Txn[Transaction Order],"&lt;="&amp;Q7012))</f>
      </c>
    </row>
    <row r="7013" spans="10:18" ht="15" customHeight="1" x14ac:dyDescent="0.15">
      <c r="J7013" s="246">
        <f>IF(OR(B7013="",C7013="",E7013=""),"",B7013&amp;":"&amp;C7013&amp;":"&amp;E7013)</f>
      </c>
      <c r="K7013" s="247">
        <f>IF(A7013="","",A7013*D7013)</f>
      </c>
      <c r="L7013" s="246">
        <f>IF(A7013="","",IF(OR(A7013=1,A7013=0),H7013,0))</f>
      </c>
      <c r="M7013" s="246">
        <f>IF(A7013="","",IF(A7013=-1,H7013,0))</f>
      </c>
      <c r="N7013">
        <f>IF(J7013="","",IF(E7013="SGD",1,IF(E7013="USD",Settings!$B$22,IF(E7013="HKD",Settings!$B$23,1))))</f>
      </c>
      <c r="O7013">
        <f>IF(OR(B7013="",C7013="",E7013=""),0,(IF(A7013=-1,H7013,0)-IF(OR(A7013=1,A7013=0),H7013,0)+IF(A7013=2,H7013,0))*IF(E7013="SGD",1,IF(E7013="USD",Settings!$B$22,IF(E7013="HKD",Settings!$B$23,1))))</f>
        <v>0</v>
      </c>
      <c r="P7013">
        <f>IF(OR(B7013="",C7013="",E7013=""),0,IF(A7013=2,H7013*IF(E7013="SGD",1,IF(E7013="USD",Settings!$B$22,IF(E7013="HKD",Settings!$B$23,1))),0))</f>
        <v>0</v>
      </c>
      <c r="Q7013" s="312">
        <f>IF(OR(J7013="",G7013=""),"",G7013+ROW()/1000000)</f>
      </c>
      <c r="R7013" s="247">
        <f>IF(Q7013="","",SUMIFS(Txn[Signed Units],Txn[Key],J7013,Txn[Transaction Order],"&lt;="&amp;Q7013))</f>
      </c>
    </row>
    <row r="7014" spans="10:18" ht="15" customHeight="1" x14ac:dyDescent="0.15">
      <c r="J7014" s="246">
        <f>IF(OR(B7014="",C7014="",E7014=""),"",B7014&amp;":"&amp;C7014&amp;":"&amp;E7014)</f>
      </c>
      <c r="K7014" s="247">
        <f>IF(A7014="","",A7014*D7014)</f>
      </c>
      <c r="L7014" s="246">
        <f>IF(A7014="","",IF(OR(A7014=1,A7014=0),H7014,0))</f>
      </c>
      <c r="M7014" s="246">
        <f>IF(A7014="","",IF(A7014=-1,H7014,0))</f>
      </c>
      <c r="N7014">
        <f>IF(J7014="","",IF(E7014="SGD",1,IF(E7014="USD",Settings!$B$22,IF(E7014="HKD",Settings!$B$23,1))))</f>
      </c>
      <c r="O7014">
        <f>IF(OR(B7014="",C7014="",E7014=""),0,(IF(A7014=-1,H7014,0)-IF(OR(A7014=1,A7014=0),H7014,0)+IF(A7014=2,H7014,0))*IF(E7014="SGD",1,IF(E7014="USD",Settings!$B$22,IF(E7014="HKD",Settings!$B$23,1))))</f>
        <v>0</v>
      </c>
      <c r="P7014">
        <f>IF(OR(B7014="",C7014="",E7014=""),0,IF(A7014=2,H7014*IF(E7014="SGD",1,IF(E7014="USD",Settings!$B$22,IF(E7014="HKD",Settings!$B$23,1))),0))</f>
        <v>0</v>
      </c>
      <c r="Q7014" s="312">
        <f>IF(OR(J7014="",G7014=""),"",G7014+ROW()/1000000)</f>
      </c>
      <c r="R7014" s="247">
        <f>IF(Q7014="","",SUMIFS(Txn[Signed Units],Txn[Key],J7014,Txn[Transaction Order],"&lt;="&amp;Q7014))</f>
      </c>
    </row>
    <row r="7015" spans="10:18" ht="15" customHeight="1" x14ac:dyDescent="0.15">
      <c r="J7015" s="246">
        <f>IF(OR(B7015="",C7015="",E7015=""),"",B7015&amp;":"&amp;C7015&amp;":"&amp;E7015)</f>
      </c>
      <c r="K7015" s="247">
        <f>IF(A7015="","",A7015*D7015)</f>
      </c>
      <c r="L7015" s="246">
        <f>IF(A7015="","",IF(OR(A7015=1,A7015=0),H7015,0))</f>
      </c>
      <c r="M7015" s="246">
        <f>IF(A7015="","",IF(A7015=-1,H7015,0))</f>
      </c>
      <c r="N7015">
        <f>IF(J7015="","",IF(E7015="SGD",1,IF(E7015="USD",Settings!$B$22,IF(E7015="HKD",Settings!$B$23,1))))</f>
      </c>
      <c r="O7015">
        <f>IF(OR(B7015="",C7015="",E7015=""),0,(IF(A7015=-1,H7015,0)-IF(OR(A7015=1,A7015=0),H7015,0)+IF(A7015=2,H7015,0))*IF(E7015="SGD",1,IF(E7015="USD",Settings!$B$22,IF(E7015="HKD",Settings!$B$23,1))))</f>
        <v>0</v>
      </c>
      <c r="P7015">
        <f>IF(OR(B7015="",C7015="",E7015=""),0,IF(A7015=2,H7015*IF(E7015="SGD",1,IF(E7015="USD",Settings!$B$22,IF(E7015="HKD",Settings!$B$23,1))),0))</f>
        <v>0</v>
      </c>
      <c r="Q7015" s="312">
        <f>IF(OR(J7015="",G7015=""),"",G7015+ROW()/1000000)</f>
      </c>
      <c r="R7015" s="247">
        <f>IF(Q7015="","",SUMIFS(Txn[Signed Units],Txn[Key],J7015,Txn[Transaction Order],"&lt;="&amp;Q7015))</f>
      </c>
    </row>
    <row r="7016" spans="10:18" ht="15" customHeight="1" x14ac:dyDescent="0.15">
      <c r="J7016" s="246">
        <f>IF(OR(B7016="",C7016="",E7016=""),"",B7016&amp;":"&amp;C7016&amp;":"&amp;E7016)</f>
      </c>
      <c r="K7016" s="247">
        <f>IF(A7016="","",A7016*D7016)</f>
      </c>
      <c r="L7016" s="246">
        <f>IF(A7016="","",IF(OR(A7016=1,A7016=0),H7016,0))</f>
      </c>
      <c r="M7016" s="246">
        <f>IF(A7016="","",IF(A7016=-1,H7016,0))</f>
      </c>
      <c r="N7016">
        <f>IF(J7016="","",IF(E7016="SGD",1,IF(E7016="USD",Settings!$B$22,IF(E7016="HKD",Settings!$B$23,1))))</f>
      </c>
      <c r="O7016">
        <f>IF(OR(B7016="",C7016="",E7016=""),0,(IF(A7016=-1,H7016,0)-IF(OR(A7016=1,A7016=0),H7016,0)+IF(A7016=2,H7016,0))*IF(E7016="SGD",1,IF(E7016="USD",Settings!$B$22,IF(E7016="HKD",Settings!$B$23,1))))</f>
        <v>0</v>
      </c>
      <c r="P7016">
        <f>IF(OR(B7016="",C7016="",E7016=""),0,IF(A7016=2,H7016*IF(E7016="SGD",1,IF(E7016="USD",Settings!$B$22,IF(E7016="HKD",Settings!$B$23,1))),0))</f>
        <v>0</v>
      </c>
      <c r="Q7016" s="312">
        <f>IF(OR(J7016="",G7016=""),"",G7016+ROW()/1000000)</f>
      </c>
      <c r="R7016" s="247">
        <f>IF(Q7016="","",SUMIFS(Txn[Signed Units],Txn[Key],J7016,Txn[Transaction Order],"&lt;="&amp;Q7016))</f>
      </c>
    </row>
    <row r="7017" spans="10:18" ht="15" customHeight="1" x14ac:dyDescent="0.15">
      <c r="J7017" s="246">
        <f>IF(OR(B7017="",C7017="",E7017=""),"",B7017&amp;":"&amp;C7017&amp;":"&amp;E7017)</f>
      </c>
      <c r="K7017" s="247">
        <f>IF(A7017="","",A7017*D7017)</f>
      </c>
      <c r="L7017" s="246">
        <f>IF(A7017="","",IF(OR(A7017=1,A7017=0),H7017,0))</f>
      </c>
      <c r="M7017" s="246">
        <f>IF(A7017="","",IF(A7017=-1,H7017,0))</f>
      </c>
      <c r="N7017">
        <f>IF(J7017="","",IF(E7017="SGD",1,IF(E7017="USD",Settings!$B$22,IF(E7017="HKD",Settings!$B$23,1))))</f>
      </c>
      <c r="O7017">
        <f>IF(OR(B7017="",C7017="",E7017=""),0,(IF(A7017=-1,H7017,0)-IF(OR(A7017=1,A7017=0),H7017,0)+IF(A7017=2,H7017,0))*IF(E7017="SGD",1,IF(E7017="USD",Settings!$B$22,IF(E7017="HKD",Settings!$B$23,1))))</f>
        <v>0</v>
      </c>
      <c r="P7017">
        <f>IF(OR(B7017="",C7017="",E7017=""),0,IF(A7017=2,H7017*IF(E7017="SGD",1,IF(E7017="USD",Settings!$B$22,IF(E7017="HKD",Settings!$B$23,1))),0))</f>
        <v>0</v>
      </c>
      <c r="Q7017" s="312">
        <f>IF(OR(J7017="",G7017=""),"",G7017+ROW()/1000000)</f>
      </c>
      <c r="R7017" s="247">
        <f>IF(Q7017="","",SUMIFS(Txn[Signed Units],Txn[Key],J7017,Txn[Transaction Order],"&lt;="&amp;Q7017))</f>
      </c>
    </row>
    <row r="7018" spans="10:18" ht="15" customHeight="1" x14ac:dyDescent="0.15">
      <c r="J7018" s="246">
        <f>IF(OR(B7018="",C7018="",E7018=""),"",B7018&amp;":"&amp;C7018&amp;":"&amp;E7018)</f>
      </c>
      <c r="K7018" s="247">
        <f>IF(A7018="","",A7018*D7018)</f>
      </c>
      <c r="L7018" s="246">
        <f>IF(A7018="","",IF(OR(A7018=1,A7018=0),H7018,0))</f>
      </c>
      <c r="M7018" s="246">
        <f>IF(A7018="","",IF(A7018=-1,H7018,0))</f>
      </c>
      <c r="N7018">
        <f>IF(J7018="","",IF(E7018="SGD",1,IF(E7018="USD",Settings!$B$22,IF(E7018="HKD",Settings!$B$23,1))))</f>
      </c>
      <c r="O7018">
        <f>IF(OR(B7018="",C7018="",E7018=""),0,(IF(A7018=-1,H7018,0)-IF(OR(A7018=1,A7018=0),H7018,0)+IF(A7018=2,H7018,0))*IF(E7018="SGD",1,IF(E7018="USD",Settings!$B$22,IF(E7018="HKD",Settings!$B$23,1))))</f>
        <v>0</v>
      </c>
      <c r="P7018">
        <f>IF(OR(B7018="",C7018="",E7018=""),0,IF(A7018=2,H7018*IF(E7018="SGD",1,IF(E7018="USD",Settings!$B$22,IF(E7018="HKD",Settings!$B$23,1))),0))</f>
        <v>0</v>
      </c>
      <c r="Q7018" s="312">
        <f>IF(OR(J7018="",G7018=""),"",G7018+ROW()/1000000)</f>
      </c>
      <c r="R7018" s="247">
        <f>IF(Q7018="","",SUMIFS(Txn[Signed Units],Txn[Key],J7018,Txn[Transaction Order],"&lt;="&amp;Q7018))</f>
      </c>
    </row>
    <row r="7019" spans="10:18" ht="15" customHeight="1" x14ac:dyDescent="0.15">
      <c r="J7019" s="246">
        <f>IF(OR(B7019="",C7019="",E7019=""),"",B7019&amp;":"&amp;C7019&amp;":"&amp;E7019)</f>
      </c>
      <c r="K7019" s="247">
        <f>IF(A7019="","",A7019*D7019)</f>
      </c>
      <c r="L7019" s="246">
        <f>IF(A7019="","",IF(OR(A7019=1,A7019=0),H7019,0))</f>
      </c>
      <c r="M7019" s="246">
        <f>IF(A7019="","",IF(A7019=-1,H7019,0))</f>
      </c>
      <c r="N7019">
        <f>IF(J7019="","",IF(E7019="SGD",1,IF(E7019="USD",Settings!$B$22,IF(E7019="HKD",Settings!$B$23,1))))</f>
      </c>
      <c r="O7019">
        <f>IF(OR(B7019="",C7019="",E7019=""),0,(IF(A7019=-1,H7019,0)-IF(OR(A7019=1,A7019=0),H7019,0)+IF(A7019=2,H7019,0))*IF(E7019="SGD",1,IF(E7019="USD",Settings!$B$22,IF(E7019="HKD",Settings!$B$23,1))))</f>
        <v>0</v>
      </c>
      <c r="P7019">
        <f>IF(OR(B7019="",C7019="",E7019=""),0,IF(A7019=2,H7019*IF(E7019="SGD",1,IF(E7019="USD",Settings!$B$22,IF(E7019="HKD",Settings!$B$23,1))),0))</f>
        <v>0</v>
      </c>
      <c r="Q7019" s="312">
        <f>IF(OR(J7019="",G7019=""),"",G7019+ROW()/1000000)</f>
      </c>
      <c r="R7019" s="247">
        <f>IF(Q7019="","",SUMIFS(Txn[Signed Units],Txn[Key],J7019,Txn[Transaction Order],"&lt;="&amp;Q7019))</f>
      </c>
    </row>
    <row r="7020" spans="10:18" ht="15" customHeight="1" x14ac:dyDescent="0.15">
      <c r="J7020" s="246">
        <f>IF(OR(B7020="",C7020="",E7020=""),"",B7020&amp;":"&amp;C7020&amp;":"&amp;E7020)</f>
      </c>
      <c r="K7020" s="247">
        <f>IF(A7020="","",A7020*D7020)</f>
      </c>
      <c r="L7020" s="246">
        <f>IF(A7020="","",IF(OR(A7020=1,A7020=0),H7020,0))</f>
      </c>
      <c r="M7020" s="246">
        <f>IF(A7020="","",IF(A7020=-1,H7020,0))</f>
      </c>
      <c r="N7020">
        <f>IF(J7020="","",IF(E7020="SGD",1,IF(E7020="USD",Settings!$B$22,IF(E7020="HKD",Settings!$B$23,1))))</f>
      </c>
      <c r="O7020">
        <f>IF(OR(B7020="",C7020="",E7020=""),0,(IF(A7020=-1,H7020,0)-IF(OR(A7020=1,A7020=0),H7020,0)+IF(A7020=2,H7020,0))*IF(E7020="SGD",1,IF(E7020="USD",Settings!$B$22,IF(E7020="HKD",Settings!$B$23,1))))</f>
        <v>0</v>
      </c>
      <c r="P7020">
        <f>IF(OR(B7020="",C7020="",E7020=""),0,IF(A7020=2,H7020*IF(E7020="SGD",1,IF(E7020="USD",Settings!$B$22,IF(E7020="HKD",Settings!$B$23,1))),0))</f>
        <v>0</v>
      </c>
      <c r="Q7020" s="312">
        <f>IF(OR(J7020="",G7020=""),"",G7020+ROW()/1000000)</f>
      </c>
      <c r="R7020" s="247">
        <f>IF(Q7020="","",SUMIFS(Txn[Signed Units],Txn[Key],J7020,Txn[Transaction Order],"&lt;="&amp;Q7020))</f>
      </c>
    </row>
    <row r="7021" spans="10:18" ht="15" customHeight="1" x14ac:dyDescent="0.15">
      <c r="J7021" s="246">
        <f>IF(OR(B7021="",C7021="",E7021=""),"",B7021&amp;":"&amp;C7021&amp;":"&amp;E7021)</f>
      </c>
      <c r="K7021" s="247">
        <f>IF(A7021="","",A7021*D7021)</f>
      </c>
      <c r="L7021" s="246">
        <f>IF(A7021="","",IF(OR(A7021=1,A7021=0),H7021,0))</f>
      </c>
      <c r="M7021" s="246">
        <f>IF(A7021="","",IF(A7021=-1,H7021,0))</f>
      </c>
      <c r="N7021">
        <f>IF(J7021="","",IF(E7021="SGD",1,IF(E7021="USD",Settings!$B$22,IF(E7021="HKD",Settings!$B$23,1))))</f>
      </c>
      <c r="O7021">
        <f>IF(OR(B7021="",C7021="",E7021=""),0,(IF(A7021=-1,H7021,0)-IF(OR(A7021=1,A7021=0),H7021,0)+IF(A7021=2,H7021,0))*IF(E7021="SGD",1,IF(E7021="USD",Settings!$B$22,IF(E7021="HKD",Settings!$B$23,1))))</f>
        <v>0</v>
      </c>
      <c r="P7021">
        <f>IF(OR(B7021="",C7021="",E7021=""),0,IF(A7021=2,H7021*IF(E7021="SGD",1,IF(E7021="USD",Settings!$B$22,IF(E7021="HKD",Settings!$B$23,1))),0))</f>
        <v>0</v>
      </c>
      <c r="Q7021" s="312">
        <f>IF(OR(J7021="",G7021=""),"",G7021+ROW()/1000000)</f>
      </c>
      <c r="R7021" s="247">
        <f>IF(Q7021="","",SUMIFS(Txn[Signed Units],Txn[Key],J7021,Txn[Transaction Order],"&lt;="&amp;Q7021))</f>
      </c>
    </row>
    <row r="7022" spans="10:18" ht="15" customHeight="1" x14ac:dyDescent="0.15">
      <c r="J7022" s="246">
        <f>IF(OR(B7022="",C7022="",E7022=""),"",B7022&amp;":"&amp;C7022&amp;":"&amp;E7022)</f>
      </c>
      <c r="K7022" s="247">
        <f>IF(A7022="","",A7022*D7022)</f>
      </c>
      <c r="L7022" s="246">
        <f>IF(A7022="","",IF(OR(A7022=1,A7022=0),H7022,0))</f>
      </c>
      <c r="M7022" s="246">
        <f>IF(A7022="","",IF(A7022=-1,H7022,0))</f>
      </c>
      <c r="N7022">
        <f>IF(J7022="","",IF(E7022="SGD",1,IF(E7022="USD",Settings!$B$22,IF(E7022="HKD",Settings!$B$23,1))))</f>
      </c>
      <c r="O7022">
        <f>IF(OR(B7022="",C7022="",E7022=""),0,(IF(A7022=-1,H7022,0)-IF(OR(A7022=1,A7022=0),H7022,0)+IF(A7022=2,H7022,0))*IF(E7022="SGD",1,IF(E7022="USD",Settings!$B$22,IF(E7022="HKD",Settings!$B$23,1))))</f>
        <v>0</v>
      </c>
      <c r="P7022">
        <f>IF(OR(B7022="",C7022="",E7022=""),0,IF(A7022=2,H7022*IF(E7022="SGD",1,IF(E7022="USD",Settings!$B$22,IF(E7022="HKD",Settings!$B$23,1))),0))</f>
        <v>0</v>
      </c>
      <c r="Q7022" s="312">
        <f>IF(OR(J7022="",G7022=""),"",G7022+ROW()/1000000)</f>
      </c>
      <c r="R7022" s="247">
        <f>IF(Q7022="","",SUMIFS(Txn[Signed Units],Txn[Key],J7022,Txn[Transaction Order],"&lt;="&amp;Q7022))</f>
      </c>
    </row>
    <row r="7023" spans="10:18" ht="15" customHeight="1" x14ac:dyDescent="0.15">
      <c r="J7023" s="246">
        <f>IF(OR(B7023="",C7023="",E7023=""),"",B7023&amp;":"&amp;C7023&amp;":"&amp;E7023)</f>
      </c>
      <c r="K7023" s="247">
        <f>IF(A7023="","",A7023*D7023)</f>
      </c>
      <c r="L7023" s="246">
        <f>IF(A7023="","",IF(OR(A7023=1,A7023=0),H7023,0))</f>
      </c>
      <c r="M7023" s="246">
        <f>IF(A7023="","",IF(A7023=-1,H7023,0))</f>
      </c>
      <c r="N7023">
        <f>IF(J7023="","",IF(E7023="SGD",1,IF(E7023="USD",Settings!$B$22,IF(E7023="HKD",Settings!$B$23,1))))</f>
      </c>
      <c r="O7023">
        <f>IF(OR(B7023="",C7023="",E7023=""),0,(IF(A7023=-1,H7023,0)-IF(OR(A7023=1,A7023=0),H7023,0)+IF(A7023=2,H7023,0))*IF(E7023="SGD",1,IF(E7023="USD",Settings!$B$22,IF(E7023="HKD",Settings!$B$23,1))))</f>
        <v>0</v>
      </c>
      <c r="P7023">
        <f>IF(OR(B7023="",C7023="",E7023=""),0,IF(A7023=2,H7023*IF(E7023="SGD",1,IF(E7023="USD",Settings!$B$22,IF(E7023="HKD",Settings!$B$23,1))),0))</f>
        <v>0</v>
      </c>
      <c r="Q7023" s="312">
        <f>IF(OR(J7023="",G7023=""),"",G7023+ROW()/1000000)</f>
      </c>
      <c r="R7023" s="247">
        <f>IF(Q7023="","",SUMIFS(Txn[Signed Units],Txn[Key],J7023,Txn[Transaction Order],"&lt;="&amp;Q7023))</f>
      </c>
    </row>
    <row r="7024" spans="10:18" ht="15" customHeight="1" x14ac:dyDescent="0.15">
      <c r="J7024" s="246">
        <f>IF(OR(B7024="",C7024="",E7024=""),"",B7024&amp;":"&amp;C7024&amp;":"&amp;E7024)</f>
      </c>
      <c r="K7024" s="247">
        <f>IF(A7024="","",A7024*D7024)</f>
      </c>
      <c r="L7024" s="246">
        <f>IF(A7024="","",IF(OR(A7024=1,A7024=0),H7024,0))</f>
      </c>
      <c r="M7024" s="246">
        <f>IF(A7024="","",IF(A7024=-1,H7024,0))</f>
      </c>
      <c r="N7024">
        <f>IF(J7024="","",IF(E7024="SGD",1,IF(E7024="USD",Settings!$B$22,IF(E7024="HKD",Settings!$B$23,1))))</f>
      </c>
      <c r="O7024">
        <f>IF(OR(B7024="",C7024="",E7024=""),0,(IF(A7024=-1,H7024,0)-IF(OR(A7024=1,A7024=0),H7024,0)+IF(A7024=2,H7024,0))*IF(E7024="SGD",1,IF(E7024="USD",Settings!$B$22,IF(E7024="HKD",Settings!$B$23,1))))</f>
        <v>0</v>
      </c>
      <c r="P7024">
        <f>IF(OR(B7024="",C7024="",E7024=""),0,IF(A7024=2,H7024*IF(E7024="SGD",1,IF(E7024="USD",Settings!$B$22,IF(E7024="HKD",Settings!$B$23,1))),0))</f>
        <v>0</v>
      </c>
      <c r="Q7024" s="312">
        <f>IF(OR(J7024="",G7024=""),"",G7024+ROW()/1000000)</f>
      </c>
      <c r="R7024" s="247">
        <f>IF(Q7024="","",SUMIFS(Txn[Signed Units],Txn[Key],J7024,Txn[Transaction Order],"&lt;="&amp;Q7024))</f>
      </c>
    </row>
    <row r="7025" spans="10:18" ht="15" customHeight="1" x14ac:dyDescent="0.15">
      <c r="J7025" s="246">
        <f>IF(OR(B7025="",C7025="",E7025=""),"",B7025&amp;":"&amp;C7025&amp;":"&amp;E7025)</f>
      </c>
      <c r="K7025" s="247">
        <f>IF(A7025="","",A7025*D7025)</f>
      </c>
      <c r="L7025" s="246">
        <f>IF(A7025="","",IF(OR(A7025=1,A7025=0),H7025,0))</f>
      </c>
      <c r="M7025" s="246">
        <f>IF(A7025="","",IF(A7025=-1,H7025,0))</f>
      </c>
      <c r="N7025">
        <f>IF(J7025="","",IF(E7025="SGD",1,IF(E7025="USD",Settings!$B$22,IF(E7025="HKD",Settings!$B$23,1))))</f>
      </c>
      <c r="O7025">
        <f>IF(OR(B7025="",C7025="",E7025=""),0,(IF(A7025=-1,H7025,0)-IF(OR(A7025=1,A7025=0),H7025,0)+IF(A7025=2,H7025,0))*IF(E7025="SGD",1,IF(E7025="USD",Settings!$B$22,IF(E7025="HKD",Settings!$B$23,1))))</f>
        <v>0</v>
      </c>
      <c r="P7025">
        <f>IF(OR(B7025="",C7025="",E7025=""),0,IF(A7025=2,H7025*IF(E7025="SGD",1,IF(E7025="USD",Settings!$B$22,IF(E7025="HKD",Settings!$B$23,1))),0))</f>
        <v>0</v>
      </c>
      <c r="Q7025" s="312">
        <f>IF(OR(J7025="",G7025=""),"",G7025+ROW()/1000000)</f>
      </c>
      <c r="R7025" s="247">
        <f>IF(Q7025="","",SUMIFS(Txn[Signed Units],Txn[Key],J7025,Txn[Transaction Order],"&lt;="&amp;Q7025))</f>
      </c>
    </row>
    <row r="7026" spans="10:18" ht="15" customHeight="1" x14ac:dyDescent="0.15">
      <c r="J7026" s="246">
        <f>IF(OR(B7026="",C7026="",E7026=""),"",B7026&amp;":"&amp;C7026&amp;":"&amp;E7026)</f>
      </c>
      <c r="K7026" s="247">
        <f>IF(A7026="","",A7026*D7026)</f>
      </c>
      <c r="L7026" s="246">
        <f>IF(A7026="","",IF(OR(A7026=1,A7026=0),H7026,0))</f>
      </c>
      <c r="M7026" s="246">
        <f>IF(A7026="","",IF(A7026=-1,H7026,0))</f>
      </c>
      <c r="N7026">
        <f>IF(J7026="","",IF(E7026="SGD",1,IF(E7026="USD",Settings!$B$22,IF(E7026="HKD",Settings!$B$23,1))))</f>
      </c>
      <c r="O7026">
        <f>IF(OR(B7026="",C7026="",E7026=""),0,(IF(A7026=-1,H7026,0)-IF(OR(A7026=1,A7026=0),H7026,0)+IF(A7026=2,H7026,0))*IF(E7026="SGD",1,IF(E7026="USD",Settings!$B$22,IF(E7026="HKD",Settings!$B$23,1))))</f>
        <v>0</v>
      </c>
      <c r="P7026">
        <f>IF(OR(B7026="",C7026="",E7026=""),0,IF(A7026=2,H7026*IF(E7026="SGD",1,IF(E7026="USD",Settings!$B$22,IF(E7026="HKD",Settings!$B$23,1))),0))</f>
        <v>0</v>
      </c>
      <c r="Q7026" s="312">
        <f>IF(OR(J7026="",G7026=""),"",G7026+ROW()/1000000)</f>
      </c>
      <c r="R7026" s="247">
        <f>IF(Q7026="","",SUMIFS(Txn[Signed Units],Txn[Key],J7026,Txn[Transaction Order],"&lt;="&amp;Q7026))</f>
      </c>
    </row>
    <row r="7027" spans="10:18" ht="15" customHeight="1" x14ac:dyDescent="0.15">
      <c r="J7027" s="246">
        <f>IF(OR(B7027="",C7027="",E7027=""),"",B7027&amp;":"&amp;C7027&amp;":"&amp;E7027)</f>
      </c>
      <c r="K7027" s="247">
        <f>IF(A7027="","",A7027*D7027)</f>
      </c>
      <c r="L7027" s="246">
        <f>IF(A7027="","",IF(OR(A7027=1,A7027=0),H7027,0))</f>
      </c>
      <c r="M7027" s="246">
        <f>IF(A7027="","",IF(A7027=-1,H7027,0))</f>
      </c>
      <c r="N7027">
        <f>IF(J7027="","",IF(E7027="SGD",1,IF(E7027="USD",Settings!$B$22,IF(E7027="HKD",Settings!$B$23,1))))</f>
      </c>
      <c r="O7027">
        <f>IF(OR(B7027="",C7027="",E7027=""),0,(IF(A7027=-1,H7027,0)-IF(OR(A7027=1,A7027=0),H7027,0)+IF(A7027=2,H7027,0))*IF(E7027="SGD",1,IF(E7027="USD",Settings!$B$22,IF(E7027="HKD",Settings!$B$23,1))))</f>
        <v>0</v>
      </c>
      <c r="P7027">
        <f>IF(OR(B7027="",C7027="",E7027=""),0,IF(A7027=2,H7027*IF(E7027="SGD",1,IF(E7027="USD",Settings!$B$22,IF(E7027="HKD",Settings!$B$23,1))),0))</f>
        <v>0</v>
      </c>
      <c r="Q7027" s="312">
        <f>IF(OR(J7027="",G7027=""),"",G7027+ROW()/1000000)</f>
      </c>
      <c r="R7027" s="247">
        <f>IF(Q7027="","",SUMIFS(Txn[Signed Units],Txn[Key],J7027,Txn[Transaction Order],"&lt;="&amp;Q7027))</f>
      </c>
    </row>
    <row r="7028" spans="10:18" ht="15" customHeight="1" x14ac:dyDescent="0.15">
      <c r="J7028" s="246">
        <f>IF(OR(B7028="",C7028="",E7028=""),"",B7028&amp;":"&amp;C7028&amp;":"&amp;E7028)</f>
      </c>
      <c r="K7028" s="247">
        <f>IF(A7028="","",A7028*D7028)</f>
      </c>
      <c r="L7028" s="246">
        <f>IF(A7028="","",IF(OR(A7028=1,A7028=0),H7028,0))</f>
      </c>
      <c r="M7028" s="246">
        <f>IF(A7028="","",IF(A7028=-1,H7028,0))</f>
      </c>
      <c r="N7028">
        <f>IF(J7028="","",IF(E7028="SGD",1,IF(E7028="USD",Settings!$B$22,IF(E7028="HKD",Settings!$B$23,1))))</f>
      </c>
      <c r="O7028">
        <f>IF(OR(B7028="",C7028="",E7028=""),0,(IF(A7028=-1,H7028,0)-IF(OR(A7028=1,A7028=0),H7028,0)+IF(A7028=2,H7028,0))*IF(E7028="SGD",1,IF(E7028="USD",Settings!$B$22,IF(E7028="HKD",Settings!$B$23,1))))</f>
        <v>0</v>
      </c>
      <c r="P7028">
        <f>IF(OR(B7028="",C7028="",E7028=""),0,IF(A7028=2,H7028*IF(E7028="SGD",1,IF(E7028="USD",Settings!$B$22,IF(E7028="HKD",Settings!$B$23,1))),0))</f>
        <v>0</v>
      </c>
      <c r="Q7028" s="312">
        <f>IF(OR(J7028="",G7028=""),"",G7028+ROW()/1000000)</f>
      </c>
      <c r="R7028" s="247">
        <f>IF(Q7028="","",SUMIFS(Txn[Signed Units],Txn[Key],J7028,Txn[Transaction Order],"&lt;="&amp;Q7028))</f>
      </c>
    </row>
    <row r="7029" spans="10:18" ht="15" customHeight="1" x14ac:dyDescent="0.15">
      <c r="J7029" s="246">
        <f>IF(OR(B7029="",C7029="",E7029=""),"",B7029&amp;":"&amp;C7029&amp;":"&amp;E7029)</f>
      </c>
      <c r="K7029" s="247">
        <f>IF(A7029="","",A7029*D7029)</f>
      </c>
      <c r="L7029" s="246">
        <f>IF(A7029="","",IF(OR(A7029=1,A7029=0),H7029,0))</f>
      </c>
      <c r="M7029" s="246">
        <f>IF(A7029="","",IF(A7029=-1,H7029,0))</f>
      </c>
      <c r="N7029">
        <f>IF(J7029="","",IF(E7029="SGD",1,IF(E7029="USD",Settings!$B$22,IF(E7029="HKD",Settings!$B$23,1))))</f>
      </c>
      <c r="O7029">
        <f>IF(OR(B7029="",C7029="",E7029=""),0,(IF(A7029=-1,H7029,0)-IF(OR(A7029=1,A7029=0),H7029,0)+IF(A7029=2,H7029,0))*IF(E7029="SGD",1,IF(E7029="USD",Settings!$B$22,IF(E7029="HKD",Settings!$B$23,1))))</f>
        <v>0</v>
      </c>
      <c r="P7029">
        <f>IF(OR(B7029="",C7029="",E7029=""),0,IF(A7029=2,H7029*IF(E7029="SGD",1,IF(E7029="USD",Settings!$B$22,IF(E7029="HKD",Settings!$B$23,1))),0))</f>
        <v>0</v>
      </c>
      <c r="Q7029" s="312">
        <f>IF(OR(J7029="",G7029=""),"",G7029+ROW()/1000000)</f>
      </c>
      <c r="R7029" s="247">
        <f>IF(Q7029="","",SUMIFS(Txn[Signed Units],Txn[Key],J7029,Txn[Transaction Order],"&lt;="&amp;Q7029))</f>
      </c>
    </row>
    <row r="7030" spans="10:18" ht="15" customHeight="1" x14ac:dyDescent="0.15">
      <c r="J7030" s="246">
        <f>IF(OR(B7030="",C7030="",E7030=""),"",B7030&amp;":"&amp;C7030&amp;":"&amp;E7030)</f>
      </c>
      <c r="K7030" s="247">
        <f>IF(A7030="","",A7030*D7030)</f>
      </c>
      <c r="L7030" s="246">
        <f>IF(A7030="","",IF(OR(A7030=1,A7030=0),H7030,0))</f>
      </c>
      <c r="M7030" s="246">
        <f>IF(A7030="","",IF(A7030=-1,H7030,0))</f>
      </c>
      <c r="N7030">
        <f>IF(J7030="","",IF(E7030="SGD",1,IF(E7030="USD",Settings!$B$22,IF(E7030="HKD",Settings!$B$23,1))))</f>
      </c>
      <c r="O7030">
        <f>IF(OR(B7030="",C7030="",E7030=""),0,(IF(A7030=-1,H7030,0)-IF(OR(A7030=1,A7030=0),H7030,0)+IF(A7030=2,H7030,0))*IF(E7030="SGD",1,IF(E7030="USD",Settings!$B$22,IF(E7030="HKD",Settings!$B$23,1))))</f>
        <v>0</v>
      </c>
      <c r="P7030">
        <f>IF(OR(B7030="",C7030="",E7030=""),0,IF(A7030=2,H7030*IF(E7030="SGD",1,IF(E7030="USD",Settings!$B$22,IF(E7030="HKD",Settings!$B$23,1))),0))</f>
        <v>0</v>
      </c>
      <c r="Q7030" s="312">
        <f>IF(OR(J7030="",G7030=""),"",G7030+ROW()/1000000)</f>
      </c>
      <c r="R7030" s="247">
        <f>IF(Q7030="","",SUMIFS(Txn[Signed Units],Txn[Key],J7030,Txn[Transaction Order],"&lt;="&amp;Q7030))</f>
      </c>
    </row>
    <row r="7031" spans="10:18" ht="15" customHeight="1" x14ac:dyDescent="0.15">
      <c r="J7031" s="246">
        <f>IF(OR(B7031="",C7031="",E7031=""),"",B7031&amp;":"&amp;C7031&amp;":"&amp;E7031)</f>
      </c>
      <c r="K7031" s="247">
        <f>IF(A7031="","",A7031*D7031)</f>
      </c>
      <c r="L7031" s="246">
        <f>IF(A7031="","",IF(OR(A7031=1,A7031=0),H7031,0))</f>
      </c>
      <c r="M7031" s="246">
        <f>IF(A7031="","",IF(A7031=-1,H7031,0))</f>
      </c>
      <c r="N7031">
        <f>IF(J7031="","",IF(E7031="SGD",1,IF(E7031="USD",Settings!$B$22,IF(E7031="HKD",Settings!$B$23,1))))</f>
      </c>
      <c r="O7031">
        <f>IF(OR(B7031="",C7031="",E7031=""),0,(IF(A7031=-1,H7031,0)-IF(OR(A7031=1,A7031=0),H7031,0)+IF(A7031=2,H7031,0))*IF(E7031="SGD",1,IF(E7031="USD",Settings!$B$22,IF(E7031="HKD",Settings!$B$23,1))))</f>
        <v>0</v>
      </c>
      <c r="P7031">
        <f>IF(OR(B7031="",C7031="",E7031=""),0,IF(A7031=2,H7031*IF(E7031="SGD",1,IF(E7031="USD",Settings!$B$22,IF(E7031="HKD",Settings!$B$23,1))),0))</f>
        <v>0</v>
      </c>
      <c r="Q7031" s="312">
        <f>IF(OR(J7031="",G7031=""),"",G7031+ROW()/1000000)</f>
      </c>
      <c r="R7031" s="247">
        <f>IF(Q7031="","",SUMIFS(Txn[Signed Units],Txn[Key],J7031,Txn[Transaction Order],"&lt;="&amp;Q7031))</f>
      </c>
    </row>
    <row r="7032" spans="10:18" ht="15" customHeight="1" x14ac:dyDescent="0.15">
      <c r="J7032" s="246">
        <f>IF(OR(B7032="",C7032="",E7032=""),"",B7032&amp;":"&amp;C7032&amp;":"&amp;E7032)</f>
      </c>
      <c r="K7032" s="247">
        <f>IF(A7032="","",A7032*D7032)</f>
      </c>
      <c r="L7032" s="246">
        <f>IF(A7032="","",IF(OR(A7032=1,A7032=0),H7032,0))</f>
      </c>
      <c r="M7032" s="246">
        <f>IF(A7032="","",IF(A7032=-1,H7032,0))</f>
      </c>
      <c r="N7032">
        <f>IF(J7032="","",IF(E7032="SGD",1,IF(E7032="USD",Settings!$B$22,IF(E7032="HKD",Settings!$B$23,1))))</f>
      </c>
      <c r="O7032">
        <f>IF(OR(B7032="",C7032="",E7032=""),0,(IF(A7032=-1,H7032,0)-IF(OR(A7032=1,A7032=0),H7032,0)+IF(A7032=2,H7032,0))*IF(E7032="SGD",1,IF(E7032="USD",Settings!$B$22,IF(E7032="HKD",Settings!$B$23,1))))</f>
        <v>0</v>
      </c>
      <c r="P7032">
        <f>IF(OR(B7032="",C7032="",E7032=""),0,IF(A7032=2,H7032*IF(E7032="SGD",1,IF(E7032="USD",Settings!$B$22,IF(E7032="HKD",Settings!$B$23,1))),0))</f>
        <v>0</v>
      </c>
      <c r="Q7032" s="312">
        <f>IF(OR(J7032="",G7032=""),"",G7032+ROW()/1000000)</f>
      </c>
      <c r="R7032" s="247">
        <f>IF(Q7032="","",SUMIFS(Txn[Signed Units],Txn[Key],J7032,Txn[Transaction Order],"&lt;="&amp;Q7032))</f>
      </c>
    </row>
    <row r="7033" spans="10:18" ht="15" customHeight="1" x14ac:dyDescent="0.15">
      <c r="J7033" s="246">
        <f>IF(OR(B7033="",C7033="",E7033=""),"",B7033&amp;":"&amp;C7033&amp;":"&amp;E7033)</f>
      </c>
      <c r="K7033" s="247">
        <f>IF(A7033="","",A7033*D7033)</f>
      </c>
      <c r="L7033" s="246">
        <f>IF(A7033="","",IF(OR(A7033=1,A7033=0),H7033,0))</f>
      </c>
      <c r="M7033" s="246">
        <f>IF(A7033="","",IF(A7033=-1,H7033,0))</f>
      </c>
      <c r="N7033">
        <f>IF(J7033="","",IF(E7033="SGD",1,IF(E7033="USD",Settings!$B$22,IF(E7033="HKD",Settings!$B$23,1))))</f>
      </c>
      <c r="O7033">
        <f>IF(OR(B7033="",C7033="",E7033=""),0,(IF(A7033=-1,H7033,0)-IF(OR(A7033=1,A7033=0),H7033,0)+IF(A7033=2,H7033,0))*IF(E7033="SGD",1,IF(E7033="USD",Settings!$B$22,IF(E7033="HKD",Settings!$B$23,1))))</f>
        <v>0</v>
      </c>
      <c r="P7033">
        <f>IF(OR(B7033="",C7033="",E7033=""),0,IF(A7033=2,H7033*IF(E7033="SGD",1,IF(E7033="USD",Settings!$B$22,IF(E7033="HKD",Settings!$B$23,1))),0))</f>
        <v>0</v>
      </c>
      <c r="Q7033" s="312">
        <f>IF(OR(J7033="",G7033=""),"",G7033+ROW()/1000000)</f>
      </c>
      <c r="R7033" s="247">
        <f>IF(Q7033="","",SUMIFS(Txn[Signed Units],Txn[Key],J7033,Txn[Transaction Order],"&lt;="&amp;Q7033))</f>
      </c>
    </row>
    <row r="7034" spans="10:18" ht="15" customHeight="1" x14ac:dyDescent="0.15">
      <c r="J7034" s="246">
        <f>IF(OR(B7034="",C7034="",E7034=""),"",B7034&amp;":"&amp;C7034&amp;":"&amp;E7034)</f>
      </c>
      <c r="K7034" s="247">
        <f>IF(A7034="","",A7034*D7034)</f>
      </c>
      <c r="L7034" s="246">
        <f>IF(A7034="","",IF(OR(A7034=1,A7034=0),H7034,0))</f>
      </c>
      <c r="M7034" s="246">
        <f>IF(A7034="","",IF(A7034=-1,H7034,0))</f>
      </c>
      <c r="N7034">
        <f>IF(J7034="","",IF(E7034="SGD",1,IF(E7034="USD",Settings!$B$22,IF(E7034="HKD",Settings!$B$23,1))))</f>
      </c>
      <c r="O7034">
        <f>IF(OR(B7034="",C7034="",E7034=""),0,(IF(A7034=-1,H7034,0)-IF(OR(A7034=1,A7034=0),H7034,0)+IF(A7034=2,H7034,0))*IF(E7034="SGD",1,IF(E7034="USD",Settings!$B$22,IF(E7034="HKD",Settings!$B$23,1))))</f>
        <v>0</v>
      </c>
      <c r="P7034">
        <f>IF(OR(B7034="",C7034="",E7034=""),0,IF(A7034=2,H7034*IF(E7034="SGD",1,IF(E7034="USD",Settings!$B$22,IF(E7034="HKD",Settings!$B$23,1))),0))</f>
        <v>0</v>
      </c>
      <c r="Q7034" s="312">
        <f>IF(OR(J7034="",G7034=""),"",G7034+ROW()/1000000)</f>
      </c>
      <c r="R7034" s="247">
        <f>IF(Q7034="","",SUMIFS(Txn[Signed Units],Txn[Key],J7034,Txn[Transaction Order],"&lt;="&amp;Q7034))</f>
      </c>
    </row>
    <row r="7035" spans="10:18" ht="15" customHeight="1" x14ac:dyDescent="0.15">
      <c r="J7035" s="246">
        <f>IF(OR(B7035="",C7035="",E7035=""),"",B7035&amp;":"&amp;C7035&amp;":"&amp;E7035)</f>
      </c>
      <c r="K7035" s="247">
        <f>IF(A7035="","",A7035*D7035)</f>
      </c>
      <c r="L7035" s="246">
        <f>IF(A7035="","",IF(OR(A7035=1,A7035=0),H7035,0))</f>
      </c>
      <c r="M7035" s="246">
        <f>IF(A7035="","",IF(A7035=-1,H7035,0))</f>
      </c>
      <c r="N7035">
        <f>IF(J7035="","",IF(E7035="SGD",1,IF(E7035="USD",Settings!$B$22,IF(E7035="HKD",Settings!$B$23,1))))</f>
      </c>
      <c r="O7035">
        <f>IF(OR(B7035="",C7035="",E7035=""),0,(IF(A7035=-1,H7035,0)-IF(OR(A7035=1,A7035=0),H7035,0)+IF(A7035=2,H7035,0))*IF(E7035="SGD",1,IF(E7035="USD",Settings!$B$22,IF(E7035="HKD",Settings!$B$23,1))))</f>
        <v>0</v>
      </c>
      <c r="P7035">
        <f>IF(OR(B7035="",C7035="",E7035=""),0,IF(A7035=2,H7035*IF(E7035="SGD",1,IF(E7035="USD",Settings!$B$22,IF(E7035="HKD",Settings!$B$23,1))),0))</f>
        <v>0</v>
      </c>
      <c r="Q7035" s="312">
        <f>IF(OR(J7035="",G7035=""),"",G7035+ROW()/1000000)</f>
      </c>
      <c r="R7035" s="247">
        <f>IF(Q7035="","",SUMIFS(Txn[Signed Units],Txn[Key],J7035,Txn[Transaction Order],"&lt;="&amp;Q7035))</f>
      </c>
    </row>
    <row r="7036" spans="10:18" ht="15" customHeight="1" x14ac:dyDescent="0.15">
      <c r="J7036" s="246">
        <f>IF(OR(B7036="",C7036="",E7036=""),"",B7036&amp;":"&amp;C7036&amp;":"&amp;E7036)</f>
      </c>
      <c r="K7036" s="247">
        <f>IF(A7036="","",A7036*D7036)</f>
      </c>
      <c r="L7036" s="246">
        <f>IF(A7036="","",IF(OR(A7036=1,A7036=0),H7036,0))</f>
      </c>
      <c r="M7036" s="246">
        <f>IF(A7036="","",IF(A7036=-1,H7036,0))</f>
      </c>
      <c r="N7036">
        <f>IF(J7036="","",IF(E7036="SGD",1,IF(E7036="USD",Settings!$B$22,IF(E7036="HKD",Settings!$B$23,1))))</f>
      </c>
      <c r="O7036">
        <f>IF(OR(B7036="",C7036="",E7036=""),0,(IF(A7036=-1,H7036,0)-IF(OR(A7036=1,A7036=0),H7036,0)+IF(A7036=2,H7036,0))*IF(E7036="SGD",1,IF(E7036="USD",Settings!$B$22,IF(E7036="HKD",Settings!$B$23,1))))</f>
        <v>0</v>
      </c>
      <c r="P7036">
        <f>IF(OR(B7036="",C7036="",E7036=""),0,IF(A7036=2,H7036*IF(E7036="SGD",1,IF(E7036="USD",Settings!$B$22,IF(E7036="HKD",Settings!$B$23,1))),0))</f>
        <v>0</v>
      </c>
      <c r="Q7036" s="312">
        <f>IF(OR(J7036="",G7036=""),"",G7036+ROW()/1000000)</f>
      </c>
      <c r="R7036" s="247">
        <f>IF(Q7036="","",SUMIFS(Txn[Signed Units],Txn[Key],J7036,Txn[Transaction Order],"&lt;="&amp;Q7036))</f>
      </c>
    </row>
    <row r="7037" spans="10:18" ht="15" customHeight="1" x14ac:dyDescent="0.15">
      <c r="J7037" s="246">
        <f>IF(OR(B7037="",C7037="",E7037=""),"",B7037&amp;":"&amp;C7037&amp;":"&amp;E7037)</f>
      </c>
      <c r="K7037" s="247">
        <f>IF(A7037="","",A7037*D7037)</f>
      </c>
      <c r="L7037" s="246">
        <f>IF(A7037="","",IF(OR(A7037=1,A7037=0),H7037,0))</f>
      </c>
      <c r="M7037" s="246">
        <f>IF(A7037="","",IF(A7037=-1,H7037,0))</f>
      </c>
      <c r="N7037">
        <f>IF(J7037="","",IF(E7037="SGD",1,IF(E7037="USD",Settings!$B$22,IF(E7037="HKD",Settings!$B$23,1))))</f>
      </c>
      <c r="O7037">
        <f>IF(OR(B7037="",C7037="",E7037=""),0,(IF(A7037=-1,H7037,0)-IF(OR(A7037=1,A7037=0),H7037,0)+IF(A7037=2,H7037,0))*IF(E7037="SGD",1,IF(E7037="USD",Settings!$B$22,IF(E7037="HKD",Settings!$B$23,1))))</f>
        <v>0</v>
      </c>
      <c r="P7037">
        <f>IF(OR(B7037="",C7037="",E7037=""),0,IF(A7037=2,H7037*IF(E7037="SGD",1,IF(E7037="USD",Settings!$B$22,IF(E7037="HKD",Settings!$B$23,1))),0))</f>
        <v>0</v>
      </c>
      <c r="Q7037" s="312">
        <f>IF(OR(J7037="",G7037=""),"",G7037+ROW()/1000000)</f>
      </c>
      <c r="R7037" s="247">
        <f>IF(Q7037="","",SUMIFS(Txn[Signed Units],Txn[Key],J7037,Txn[Transaction Order],"&lt;="&amp;Q7037))</f>
      </c>
    </row>
    <row r="7038" spans="10:18" ht="15" customHeight="1" x14ac:dyDescent="0.15">
      <c r="J7038" s="246">
        <f>IF(OR(B7038="",C7038="",E7038=""),"",B7038&amp;":"&amp;C7038&amp;":"&amp;E7038)</f>
      </c>
      <c r="K7038" s="247">
        <f>IF(A7038="","",A7038*D7038)</f>
      </c>
      <c r="L7038" s="246">
        <f>IF(A7038="","",IF(OR(A7038=1,A7038=0),H7038,0))</f>
      </c>
      <c r="M7038" s="246">
        <f>IF(A7038="","",IF(A7038=-1,H7038,0))</f>
      </c>
      <c r="N7038">
        <f>IF(J7038="","",IF(E7038="SGD",1,IF(E7038="USD",Settings!$B$22,IF(E7038="HKD",Settings!$B$23,1))))</f>
      </c>
      <c r="O7038">
        <f>IF(OR(B7038="",C7038="",E7038=""),0,(IF(A7038=-1,H7038,0)-IF(OR(A7038=1,A7038=0),H7038,0)+IF(A7038=2,H7038,0))*IF(E7038="SGD",1,IF(E7038="USD",Settings!$B$22,IF(E7038="HKD",Settings!$B$23,1))))</f>
        <v>0</v>
      </c>
      <c r="P7038">
        <f>IF(OR(B7038="",C7038="",E7038=""),0,IF(A7038=2,H7038*IF(E7038="SGD",1,IF(E7038="USD",Settings!$B$22,IF(E7038="HKD",Settings!$B$23,1))),0))</f>
        <v>0</v>
      </c>
      <c r="Q7038" s="312">
        <f>IF(OR(J7038="",G7038=""),"",G7038+ROW()/1000000)</f>
      </c>
      <c r="R7038" s="247">
        <f>IF(Q7038="","",SUMIFS(Txn[Signed Units],Txn[Key],J7038,Txn[Transaction Order],"&lt;="&amp;Q7038))</f>
      </c>
    </row>
    <row r="7039" spans="10:18" ht="15" customHeight="1" x14ac:dyDescent="0.15">
      <c r="J7039" s="246">
        <f>IF(OR(B7039="",C7039="",E7039=""),"",B7039&amp;":"&amp;C7039&amp;":"&amp;E7039)</f>
      </c>
      <c r="K7039" s="247">
        <f>IF(A7039="","",A7039*D7039)</f>
      </c>
      <c r="L7039" s="246">
        <f>IF(A7039="","",IF(OR(A7039=1,A7039=0),H7039,0))</f>
      </c>
      <c r="M7039" s="246">
        <f>IF(A7039="","",IF(A7039=-1,H7039,0))</f>
      </c>
      <c r="N7039">
        <f>IF(J7039="","",IF(E7039="SGD",1,IF(E7039="USD",Settings!$B$22,IF(E7039="HKD",Settings!$B$23,1))))</f>
      </c>
      <c r="O7039">
        <f>IF(OR(B7039="",C7039="",E7039=""),0,(IF(A7039=-1,H7039,0)-IF(OR(A7039=1,A7039=0),H7039,0)+IF(A7039=2,H7039,0))*IF(E7039="SGD",1,IF(E7039="USD",Settings!$B$22,IF(E7039="HKD",Settings!$B$23,1))))</f>
        <v>0</v>
      </c>
      <c r="P7039">
        <f>IF(OR(B7039="",C7039="",E7039=""),0,IF(A7039=2,H7039*IF(E7039="SGD",1,IF(E7039="USD",Settings!$B$22,IF(E7039="HKD",Settings!$B$23,1))),0))</f>
        <v>0</v>
      </c>
      <c r="Q7039" s="312">
        <f>IF(OR(J7039="",G7039=""),"",G7039+ROW()/1000000)</f>
      </c>
      <c r="R7039" s="247">
        <f>IF(Q7039="","",SUMIFS(Txn[Signed Units],Txn[Key],J7039,Txn[Transaction Order],"&lt;="&amp;Q7039))</f>
      </c>
    </row>
    <row r="7040" spans="10:18" ht="15" customHeight="1" x14ac:dyDescent="0.15">
      <c r="J7040" s="246">
        <f>IF(OR(B7040="",C7040="",E7040=""),"",B7040&amp;":"&amp;C7040&amp;":"&amp;E7040)</f>
      </c>
      <c r="K7040" s="247">
        <f>IF(A7040="","",A7040*D7040)</f>
      </c>
      <c r="L7040" s="246">
        <f>IF(A7040="","",IF(OR(A7040=1,A7040=0),H7040,0))</f>
      </c>
      <c r="M7040" s="246">
        <f>IF(A7040="","",IF(A7040=-1,H7040,0))</f>
      </c>
      <c r="N7040">
        <f>IF(J7040="","",IF(E7040="SGD",1,IF(E7040="USD",Settings!$B$22,IF(E7040="HKD",Settings!$B$23,1))))</f>
      </c>
      <c r="O7040">
        <f>IF(OR(B7040="",C7040="",E7040=""),0,(IF(A7040=-1,H7040,0)-IF(OR(A7040=1,A7040=0),H7040,0)+IF(A7040=2,H7040,0))*IF(E7040="SGD",1,IF(E7040="USD",Settings!$B$22,IF(E7040="HKD",Settings!$B$23,1))))</f>
        <v>0</v>
      </c>
      <c r="P7040">
        <f>IF(OR(B7040="",C7040="",E7040=""),0,IF(A7040=2,H7040*IF(E7040="SGD",1,IF(E7040="USD",Settings!$B$22,IF(E7040="HKD",Settings!$B$23,1))),0))</f>
        <v>0</v>
      </c>
      <c r="Q7040" s="312">
        <f>IF(OR(J7040="",G7040=""),"",G7040+ROW()/1000000)</f>
      </c>
      <c r="R7040" s="247">
        <f>IF(Q7040="","",SUMIFS(Txn[Signed Units],Txn[Key],J7040,Txn[Transaction Order],"&lt;="&amp;Q7040))</f>
      </c>
    </row>
    <row r="7041" spans="10:18" ht="15" customHeight="1" x14ac:dyDescent="0.15">
      <c r="J7041" s="246">
        <f>IF(OR(B7041="",C7041="",E7041=""),"",B7041&amp;":"&amp;C7041&amp;":"&amp;E7041)</f>
      </c>
      <c r="K7041" s="247">
        <f>IF(A7041="","",A7041*D7041)</f>
      </c>
      <c r="L7041" s="246">
        <f>IF(A7041="","",IF(OR(A7041=1,A7041=0),H7041,0))</f>
      </c>
      <c r="M7041" s="246">
        <f>IF(A7041="","",IF(A7041=-1,H7041,0))</f>
      </c>
      <c r="N7041">
        <f>IF(J7041="","",IF(E7041="SGD",1,IF(E7041="USD",Settings!$B$22,IF(E7041="HKD",Settings!$B$23,1))))</f>
      </c>
      <c r="O7041">
        <f>IF(OR(B7041="",C7041="",E7041=""),0,(IF(A7041=-1,H7041,0)-IF(OR(A7041=1,A7041=0),H7041,0)+IF(A7041=2,H7041,0))*IF(E7041="SGD",1,IF(E7041="USD",Settings!$B$22,IF(E7041="HKD",Settings!$B$23,1))))</f>
        <v>0</v>
      </c>
      <c r="P7041">
        <f>IF(OR(B7041="",C7041="",E7041=""),0,IF(A7041=2,H7041*IF(E7041="SGD",1,IF(E7041="USD",Settings!$B$22,IF(E7041="HKD",Settings!$B$23,1))),0))</f>
        <v>0</v>
      </c>
      <c r="Q7041" s="312">
        <f>IF(OR(J7041="",G7041=""),"",G7041+ROW()/1000000)</f>
      </c>
      <c r="R7041" s="247">
        <f>IF(Q7041="","",SUMIFS(Txn[Signed Units],Txn[Key],J7041,Txn[Transaction Order],"&lt;="&amp;Q7041))</f>
      </c>
    </row>
    <row r="7042" spans="10:18" ht="15" customHeight="1" x14ac:dyDescent="0.15">
      <c r="J7042" s="246">
        <f>IF(OR(B7042="",C7042="",E7042=""),"",B7042&amp;":"&amp;C7042&amp;":"&amp;E7042)</f>
      </c>
      <c r="K7042" s="247">
        <f>IF(A7042="","",A7042*D7042)</f>
      </c>
      <c r="L7042" s="246">
        <f>IF(A7042="","",IF(OR(A7042=1,A7042=0),H7042,0))</f>
      </c>
      <c r="M7042" s="246">
        <f>IF(A7042="","",IF(A7042=-1,H7042,0))</f>
      </c>
      <c r="N7042">
        <f>IF(J7042="","",IF(E7042="SGD",1,IF(E7042="USD",Settings!$B$22,IF(E7042="HKD",Settings!$B$23,1))))</f>
      </c>
      <c r="O7042">
        <f>IF(OR(B7042="",C7042="",E7042=""),0,(IF(A7042=-1,H7042,0)-IF(OR(A7042=1,A7042=0),H7042,0)+IF(A7042=2,H7042,0))*IF(E7042="SGD",1,IF(E7042="USD",Settings!$B$22,IF(E7042="HKD",Settings!$B$23,1))))</f>
        <v>0</v>
      </c>
      <c r="P7042">
        <f>IF(OR(B7042="",C7042="",E7042=""),0,IF(A7042=2,H7042*IF(E7042="SGD",1,IF(E7042="USD",Settings!$B$22,IF(E7042="HKD",Settings!$B$23,1))),0))</f>
        <v>0</v>
      </c>
      <c r="Q7042" s="312">
        <f>IF(OR(J7042="",G7042=""),"",G7042+ROW()/1000000)</f>
      </c>
      <c r="R7042" s="247">
        <f>IF(Q7042="","",SUMIFS(Txn[Signed Units],Txn[Key],J7042,Txn[Transaction Order],"&lt;="&amp;Q7042))</f>
      </c>
    </row>
    <row r="7043" spans="10:18" ht="15" customHeight="1" x14ac:dyDescent="0.15">
      <c r="J7043" s="246">
        <f>IF(OR(B7043="",C7043="",E7043=""),"",B7043&amp;":"&amp;C7043&amp;":"&amp;E7043)</f>
      </c>
      <c r="K7043" s="247">
        <f>IF(A7043="","",A7043*D7043)</f>
      </c>
      <c r="L7043" s="246">
        <f>IF(A7043="","",IF(OR(A7043=1,A7043=0),H7043,0))</f>
      </c>
      <c r="M7043" s="246">
        <f>IF(A7043="","",IF(A7043=-1,H7043,0))</f>
      </c>
      <c r="N7043">
        <f>IF(J7043="","",IF(E7043="SGD",1,IF(E7043="USD",Settings!$B$22,IF(E7043="HKD",Settings!$B$23,1))))</f>
      </c>
      <c r="O7043">
        <f>IF(OR(B7043="",C7043="",E7043=""),0,(IF(A7043=-1,H7043,0)-IF(OR(A7043=1,A7043=0),H7043,0)+IF(A7043=2,H7043,0))*IF(E7043="SGD",1,IF(E7043="USD",Settings!$B$22,IF(E7043="HKD",Settings!$B$23,1))))</f>
        <v>0</v>
      </c>
      <c r="P7043">
        <f>IF(OR(B7043="",C7043="",E7043=""),0,IF(A7043=2,H7043*IF(E7043="SGD",1,IF(E7043="USD",Settings!$B$22,IF(E7043="HKD",Settings!$B$23,1))),0))</f>
        <v>0</v>
      </c>
      <c r="Q7043" s="312">
        <f>IF(OR(J7043="",G7043=""),"",G7043+ROW()/1000000)</f>
      </c>
      <c r="R7043" s="247">
        <f>IF(Q7043="","",SUMIFS(Txn[Signed Units],Txn[Key],J7043,Txn[Transaction Order],"&lt;="&amp;Q7043))</f>
      </c>
    </row>
    <row r="7044" spans="10:18" ht="15" customHeight="1" x14ac:dyDescent="0.15">
      <c r="J7044" s="246">
        <f>IF(OR(B7044="",C7044="",E7044=""),"",B7044&amp;":"&amp;C7044&amp;":"&amp;E7044)</f>
      </c>
      <c r="K7044" s="247">
        <f>IF(A7044="","",A7044*D7044)</f>
      </c>
      <c r="L7044" s="246">
        <f>IF(A7044="","",IF(OR(A7044=1,A7044=0),H7044,0))</f>
      </c>
      <c r="M7044" s="246">
        <f>IF(A7044="","",IF(A7044=-1,H7044,0))</f>
      </c>
      <c r="N7044">
        <f>IF(J7044="","",IF(E7044="SGD",1,IF(E7044="USD",Settings!$B$22,IF(E7044="HKD",Settings!$B$23,1))))</f>
      </c>
      <c r="O7044">
        <f>IF(OR(B7044="",C7044="",E7044=""),0,(IF(A7044=-1,H7044,0)-IF(OR(A7044=1,A7044=0),H7044,0)+IF(A7044=2,H7044,0))*IF(E7044="SGD",1,IF(E7044="USD",Settings!$B$22,IF(E7044="HKD",Settings!$B$23,1))))</f>
        <v>0</v>
      </c>
      <c r="P7044">
        <f>IF(OR(B7044="",C7044="",E7044=""),0,IF(A7044=2,H7044*IF(E7044="SGD",1,IF(E7044="USD",Settings!$B$22,IF(E7044="HKD",Settings!$B$23,1))),0))</f>
        <v>0</v>
      </c>
      <c r="Q7044" s="312">
        <f>IF(OR(J7044="",G7044=""),"",G7044+ROW()/1000000)</f>
      </c>
      <c r="R7044" s="247">
        <f>IF(Q7044="","",SUMIFS(Txn[Signed Units],Txn[Key],J7044,Txn[Transaction Order],"&lt;="&amp;Q7044))</f>
      </c>
    </row>
    <row r="7045" spans="10:18" ht="15" customHeight="1" x14ac:dyDescent="0.15">
      <c r="J7045" s="246">
        <f>IF(OR(B7045="",C7045="",E7045=""),"",B7045&amp;":"&amp;C7045&amp;":"&amp;E7045)</f>
      </c>
      <c r="K7045" s="247">
        <f>IF(A7045="","",A7045*D7045)</f>
      </c>
      <c r="L7045" s="246">
        <f>IF(A7045="","",IF(OR(A7045=1,A7045=0),H7045,0))</f>
      </c>
      <c r="M7045" s="246">
        <f>IF(A7045="","",IF(A7045=-1,H7045,0))</f>
      </c>
      <c r="N7045">
        <f>IF(J7045="","",IF(E7045="SGD",1,IF(E7045="USD",Settings!$B$22,IF(E7045="HKD",Settings!$B$23,1))))</f>
      </c>
      <c r="O7045">
        <f>IF(OR(B7045="",C7045="",E7045=""),0,(IF(A7045=-1,H7045,0)-IF(OR(A7045=1,A7045=0),H7045,0)+IF(A7045=2,H7045,0))*IF(E7045="SGD",1,IF(E7045="USD",Settings!$B$22,IF(E7045="HKD",Settings!$B$23,1))))</f>
        <v>0</v>
      </c>
      <c r="P7045">
        <f>IF(OR(B7045="",C7045="",E7045=""),0,IF(A7045=2,H7045*IF(E7045="SGD",1,IF(E7045="USD",Settings!$B$22,IF(E7045="HKD",Settings!$B$23,1))),0))</f>
        <v>0</v>
      </c>
      <c r="Q7045" s="312">
        <f>IF(OR(J7045="",G7045=""),"",G7045+ROW()/1000000)</f>
      </c>
      <c r="R7045" s="247">
        <f>IF(Q7045="","",SUMIFS(Txn[Signed Units],Txn[Key],J7045,Txn[Transaction Order],"&lt;="&amp;Q7045))</f>
      </c>
    </row>
    <row r="7046" spans="10:18" ht="15" customHeight="1" x14ac:dyDescent="0.15">
      <c r="J7046" s="246">
        <f>IF(OR(B7046="",C7046="",E7046=""),"",B7046&amp;":"&amp;C7046&amp;":"&amp;E7046)</f>
      </c>
      <c r="K7046" s="247">
        <f>IF(A7046="","",A7046*D7046)</f>
      </c>
      <c r="L7046" s="246">
        <f>IF(A7046="","",IF(OR(A7046=1,A7046=0),H7046,0))</f>
      </c>
      <c r="M7046" s="246">
        <f>IF(A7046="","",IF(A7046=-1,H7046,0))</f>
      </c>
      <c r="N7046">
        <f>IF(J7046="","",IF(E7046="SGD",1,IF(E7046="USD",Settings!$B$22,IF(E7046="HKD",Settings!$B$23,1))))</f>
      </c>
      <c r="O7046">
        <f>IF(OR(B7046="",C7046="",E7046=""),0,(IF(A7046=-1,H7046,0)-IF(OR(A7046=1,A7046=0),H7046,0)+IF(A7046=2,H7046,0))*IF(E7046="SGD",1,IF(E7046="USD",Settings!$B$22,IF(E7046="HKD",Settings!$B$23,1))))</f>
        <v>0</v>
      </c>
      <c r="P7046">
        <f>IF(OR(B7046="",C7046="",E7046=""),0,IF(A7046=2,H7046*IF(E7046="SGD",1,IF(E7046="USD",Settings!$B$22,IF(E7046="HKD",Settings!$B$23,1))),0))</f>
        <v>0</v>
      </c>
      <c r="Q7046" s="312">
        <f>IF(OR(J7046="",G7046=""),"",G7046+ROW()/1000000)</f>
      </c>
      <c r="R7046" s="247">
        <f>IF(Q7046="","",SUMIFS(Txn[Signed Units],Txn[Key],J7046,Txn[Transaction Order],"&lt;="&amp;Q7046))</f>
      </c>
    </row>
    <row r="7047" spans="10:18" ht="15" customHeight="1" x14ac:dyDescent="0.15">
      <c r="J7047" s="246">
        <f>IF(OR(B7047="",C7047="",E7047=""),"",B7047&amp;":"&amp;C7047&amp;":"&amp;E7047)</f>
      </c>
      <c r="K7047" s="247">
        <f>IF(A7047="","",A7047*D7047)</f>
      </c>
      <c r="L7047" s="246">
        <f>IF(A7047="","",IF(OR(A7047=1,A7047=0),H7047,0))</f>
      </c>
      <c r="M7047" s="246">
        <f>IF(A7047="","",IF(A7047=-1,H7047,0))</f>
      </c>
      <c r="N7047">
        <f>IF(J7047="","",IF(E7047="SGD",1,IF(E7047="USD",Settings!$B$22,IF(E7047="HKD",Settings!$B$23,1))))</f>
      </c>
      <c r="O7047">
        <f>IF(OR(B7047="",C7047="",E7047=""),0,(IF(A7047=-1,H7047,0)-IF(OR(A7047=1,A7047=0),H7047,0)+IF(A7047=2,H7047,0))*IF(E7047="SGD",1,IF(E7047="USD",Settings!$B$22,IF(E7047="HKD",Settings!$B$23,1))))</f>
        <v>0</v>
      </c>
      <c r="P7047">
        <f>IF(OR(B7047="",C7047="",E7047=""),0,IF(A7047=2,H7047*IF(E7047="SGD",1,IF(E7047="USD",Settings!$B$22,IF(E7047="HKD",Settings!$B$23,1))),0))</f>
        <v>0</v>
      </c>
      <c r="Q7047" s="312">
        <f>IF(OR(J7047="",G7047=""),"",G7047+ROW()/1000000)</f>
      </c>
      <c r="R7047" s="247">
        <f>IF(Q7047="","",SUMIFS(Txn[Signed Units],Txn[Key],J7047,Txn[Transaction Order],"&lt;="&amp;Q7047))</f>
      </c>
    </row>
    <row r="7048" spans="10:18" ht="15" customHeight="1" x14ac:dyDescent="0.15">
      <c r="J7048" s="246">
        <f>IF(OR(B7048="",C7048="",E7048=""),"",B7048&amp;":"&amp;C7048&amp;":"&amp;E7048)</f>
      </c>
      <c r="K7048" s="247">
        <f>IF(A7048="","",A7048*D7048)</f>
      </c>
      <c r="L7048" s="246">
        <f>IF(A7048="","",IF(OR(A7048=1,A7048=0),H7048,0))</f>
      </c>
      <c r="M7048" s="246">
        <f>IF(A7048="","",IF(A7048=-1,H7048,0))</f>
      </c>
      <c r="N7048">
        <f>IF(J7048="","",IF(E7048="SGD",1,IF(E7048="USD",Settings!$B$22,IF(E7048="HKD",Settings!$B$23,1))))</f>
      </c>
      <c r="O7048">
        <f>IF(OR(B7048="",C7048="",E7048=""),0,(IF(A7048=-1,H7048,0)-IF(OR(A7048=1,A7048=0),H7048,0)+IF(A7048=2,H7048,0))*IF(E7048="SGD",1,IF(E7048="USD",Settings!$B$22,IF(E7048="HKD",Settings!$B$23,1))))</f>
        <v>0</v>
      </c>
      <c r="P7048">
        <f>IF(OR(B7048="",C7048="",E7048=""),0,IF(A7048=2,H7048*IF(E7048="SGD",1,IF(E7048="USD",Settings!$B$22,IF(E7048="HKD",Settings!$B$23,1))),0))</f>
        <v>0</v>
      </c>
      <c r="Q7048" s="312">
        <f>IF(OR(J7048="",G7048=""),"",G7048+ROW()/1000000)</f>
      </c>
      <c r="R7048" s="247">
        <f>IF(Q7048="","",SUMIFS(Txn[Signed Units],Txn[Key],J7048,Txn[Transaction Order],"&lt;="&amp;Q7048))</f>
      </c>
    </row>
    <row r="7049" spans="10:18" ht="15" customHeight="1" x14ac:dyDescent="0.15">
      <c r="J7049" s="246">
        <f>IF(OR(B7049="",C7049="",E7049=""),"",B7049&amp;":"&amp;C7049&amp;":"&amp;E7049)</f>
      </c>
      <c r="K7049" s="247">
        <f>IF(A7049="","",A7049*D7049)</f>
      </c>
      <c r="L7049" s="246">
        <f>IF(A7049="","",IF(OR(A7049=1,A7049=0),H7049,0))</f>
      </c>
      <c r="M7049" s="246">
        <f>IF(A7049="","",IF(A7049=-1,H7049,0))</f>
      </c>
      <c r="N7049">
        <f>IF(J7049="","",IF(E7049="SGD",1,IF(E7049="USD",Settings!$B$22,IF(E7049="HKD",Settings!$B$23,1))))</f>
      </c>
      <c r="O7049">
        <f>IF(OR(B7049="",C7049="",E7049=""),0,(IF(A7049=-1,H7049,0)-IF(OR(A7049=1,A7049=0),H7049,0)+IF(A7049=2,H7049,0))*IF(E7049="SGD",1,IF(E7049="USD",Settings!$B$22,IF(E7049="HKD",Settings!$B$23,1))))</f>
        <v>0</v>
      </c>
      <c r="P7049">
        <f>IF(OR(B7049="",C7049="",E7049=""),0,IF(A7049=2,H7049*IF(E7049="SGD",1,IF(E7049="USD",Settings!$B$22,IF(E7049="HKD",Settings!$B$23,1))),0))</f>
        <v>0</v>
      </c>
      <c r="Q7049" s="312">
        <f>IF(OR(J7049="",G7049=""),"",G7049+ROW()/1000000)</f>
      </c>
      <c r="R7049" s="247">
        <f>IF(Q7049="","",SUMIFS(Txn[Signed Units],Txn[Key],J7049,Txn[Transaction Order],"&lt;="&amp;Q7049))</f>
      </c>
    </row>
    <row r="7050" spans="10:18" ht="15" customHeight="1" x14ac:dyDescent="0.15">
      <c r="J7050" s="246">
        <f>IF(OR(B7050="",C7050="",E7050=""),"",B7050&amp;":"&amp;C7050&amp;":"&amp;E7050)</f>
      </c>
      <c r="K7050" s="247">
        <f>IF(A7050="","",A7050*D7050)</f>
      </c>
      <c r="L7050" s="246">
        <f>IF(A7050="","",IF(OR(A7050=1,A7050=0),H7050,0))</f>
      </c>
      <c r="M7050" s="246">
        <f>IF(A7050="","",IF(A7050=-1,H7050,0))</f>
      </c>
      <c r="N7050">
        <f>IF(J7050="","",IF(E7050="SGD",1,IF(E7050="USD",Settings!$B$22,IF(E7050="HKD",Settings!$B$23,1))))</f>
      </c>
      <c r="O7050">
        <f>IF(OR(B7050="",C7050="",E7050=""),0,(IF(A7050=-1,H7050,0)-IF(OR(A7050=1,A7050=0),H7050,0)+IF(A7050=2,H7050,0))*IF(E7050="SGD",1,IF(E7050="USD",Settings!$B$22,IF(E7050="HKD",Settings!$B$23,1))))</f>
        <v>0</v>
      </c>
      <c r="P7050">
        <f>IF(OR(B7050="",C7050="",E7050=""),0,IF(A7050=2,H7050*IF(E7050="SGD",1,IF(E7050="USD",Settings!$B$22,IF(E7050="HKD",Settings!$B$23,1))),0))</f>
        <v>0</v>
      </c>
      <c r="Q7050" s="312">
        <f>IF(OR(J7050="",G7050=""),"",G7050+ROW()/1000000)</f>
      </c>
      <c r="R7050" s="247">
        <f>IF(Q7050="","",SUMIFS(Txn[Signed Units],Txn[Key],J7050,Txn[Transaction Order],"&lt;="&amp;Q7050))</f>
      </c>
    </row>
    <row r="7051" spans="10:18" ht="15" customHeight="1" x14ac:dyDescent="0.15">
      <c r="J7051" s="246">
        <f>IF(OR(B7051="",C7051="",E7051=""),"",B7051&amp;":"&amp;C7051&amp;":"&amp;E7051)</f>
      </c>
      <c r="K7051" s="247">
        <f>IF(A7051="","",A7051*D7051)</f>
      </c>
      <c r="L7051" s="246">
        <f>IF(A7051="","",IF(OR(A7051=1,A7051=0),H7051,0))</f>
      </c>
      <c r="M7051" s="246">
        <f>IF(A7051="","",IF(A7051=-1,H7051,0))</f>
      </c>
      <c r="N7051">
        <f>IF(J7051="","",IF(E7051="SGD",1,IF(E7051="USD",Settings!$B$22,IF(E7051="HKD",Settings!$B$23,1))))</f>
      </c>
      <c r="O7051">
        <f>IF(OR(B7051="",C7051="",E7051=""),0,(IF(A7051=-1,H7051,0)-IF(OR(A7051=1,A7051=0),H7051,0)+IF(A7051=2,H7051,0))*IF(E7051="SGD",1,IF(E7051="USD",Settings!$B$22,IF(E7051="HKD",Settings!$B$23,1))))</f>
        <v>0</v>
      </c>
      <c r="P7051">
        <f>IF(OR(B7051="",C7051="",E7051=""),0,IF(A7051=2,H7051*IF(E7051="SGD",1,IF(E7051="USD",Settings!$B$22,IF(E7051="HKD",Settings!$B$23,1))),0))</f>
        <v>0</v>
      </c>
      <c r="Q7051" s="312">
        <f>IF(OR(J7051="",G7051=""),"",G7051+ROW()/1000000)</f>
      </c>
      <c r="R7051" s="247">
        <f>IF(Q7051="","",SUMIFS(Txn[Signed Units],Txn[Key],J7051,Txn[Transaction Order],"&lt;="&amp;Q7051))</f>
      </c>
    </row>
    <row r="7052" spans="10:18" ht="15" customHeight="1" x14ac:dyDescent="0.15">
      <c r="J7052" s="246">
        <f>IF(OR(B7052="",C7052="",E7052=""),"",B7052&amp;":"&amp;C7052&amp;":"&amp;E7052)</f>
      </c>
      <c r="K7052" s="247">
        <f>IF(A7052="","",A7052*D7052)</f>
      </c>
      <c r="L7052" s="246">
        <f>IF(A7052="","",IF(OR(A7052=1,A7052=0),H7052,0))</f>
      </c>
      <c r="M7052" s="246">
        <f>IF(A7052="","",IF(A7052=-1,H7052,0))</f>
      </c>
      <c r="N7052">
        <f>IF(J7052="","",IF(E7052="SGD",1,IF(E7052="USD",Settings!$B$22,IF(E7052="HKD",Settings!$B$23,1))))</f>
      </c>
      <c r="O7052">
        <f>IF(OR(B7052="",C7052="",E7052=""),0,(IF(A7052=-1,H7052,0)-IF(OR(A7052=1,A7052=0),H7052,0)+IF(A7052=2,H7052,0))*IF(E7052="SGD",1,IF(E7052="USD",Settings!$B$22,IF(E7052="HKD",Settings!$B$23,1))))</f>
        <v>0</v>
      </c>
      <c r="P7052">
        <f>IF(OR(B7052="",C7052="",E7052=""),0,IF(A7052=2,H7052*IF(E7052="SGD",1,IF(E7052="USD",Settings!$B$22,IF(E7052="HKD",Settings!$B$23,1))),0))</f>
        <v>0</v>
      </c>
      <c r="Q7052" s="312">
        <f>IF(OR(J7052="",G7052=""),"",G7052+ROW()/1000000)</f>
      </c>
      <c r="R7052" s="247">
        <f>IF(Q7052="","",SUMIFS(Txn[Signed Units],Txn[Key],J7052,Txn[Transaction Order],"&lt;="&amp;Q7052))</f>
      </c>
    </row>
    <row r="7053" spans="10:18" ht="15" customHeight="1" x14ac:dyDescent="0.15">
      <c r="J7053" s="246">
        <f>IF(OR(B7053="",C7053="",E7053=""),"",B7053&amp;":"&amp;C7053&amp;":"&amp;E7053)</f>
      </c>
      <c r="K7053" s="247">
        <f>IF(A7053="","",A7053*D7053)</f>
      </c>
      <c r="L7053" s="246">
        <f>IF(A7053="","",IF(OR(A7053=1,A7053=0),H7053,0))</f>
      </c>
      <c r="M7053" s="246">
        <f>IF(A7053="","",IF(A7053=-1,H7053,0))</f>
      </c>
      <c r="N7053">
        <f>IF(J7053="","",IF(E7053="SGD",1,IF(E7053="USD",Settings!$B$22,IF(E7053="HKD",Settings!$B$23,1))))</f>
      </c>
      <c r="O7053">
        <f>IF(OR(B7053="",C7053="",E7053=""),0,(IF(A7053=-1,H7053,0)-IF(OR(A7053=1,A7053=0),H7053,0)+IF(A7053=2,H7053,0))*IF(E7053="SGD",1,IF(E7053="USD",Settings!$B$22,IF(E7053="HKD",Settings!$B$23,1))))</f>
        <v>0</v>
      </c>
      <c r="P7053">
        <f>IF(OR(B7053="",C7053="",E7053=""),0,IF(A7053=2,H7053*IF(E7053="SGD",1,IF(E7053="USD",Settings!$B$22,IF(E7053="HKD",Settings!$B$23,1))),0))</f>
        <v>0</v>
      </c>
      <c r="Q7053" s="312">
        <f>IF(OR(J7053="",G7053=""),"",G7053+ROW()/1000000)</f>
      </c>
      <c r="R7053" s="247">
        <f>IF(Q7053="","",SUMIFS(Txn[Signed Units],Txn[Key],J7053,Txn[Transaction Order],"&lt;="&amp;Q7053))</f>
      </c>
    </row>
    <row r="7054" spans="10:18" ht="15" customHeight="1" x14ac:dyDescent="0.15">
      <c r="J7054" s="246">
        <f>IF(OR(B7054="",C7054="",E7054=""),"",B7054&amp;":"&amp;C7054&amp;":"&amp;E7054)</f>
      </c>
      <c r="K7054" s="247">
        <f>IF(A7054="","",A7054*D7054)</f>
      </c>
      <c r="L7054" s="246">
        <f>IF(A7054="","",IF(OR(A7054=1,A7054=0),H7054,0))</f>
      </c>
      <c r="M7054" s="246">
        <f>IF(A7054="","",IF(A7054=-1,H7054,0))</f>
      </c>
      <c r="N7054">
        <f>IF(J7054="","",IF(E7054="SGD",1,IF(E7054="USD",Settings!$B$22,IF(E7054="HKD",Settings!$B$23,1))))</f>
      </c>
      <c r="O7054">
        <f>IF(OR(B7054="",C7054="",E7054=""),0,(IF(A7054=-1,H7054,0)-IF(OR(A7054=1,A7054=0),H7054,0)+IF(A7054=2,H7054,0))*IF(E7054="SGD",1,IF(E7054="USD",Settings!$B$22,IF(E7054="HKD",Settings!$B$23,1))))</f>
        <v>0</v>
      </c>
      <c r="P7054">
        <f>IF(OR(B7054="",C7054="",E7054=""),0,IF(A7054=2,H7054*IF(E7054="SGD",1,IF(E7054="USD",Settings!$B$22,IF(E7054="HKD",Settings!$B$23,1))),0))</f>
        <v>0</v>
      </c>
      <c r="Q7054" s="312">
        <f>IF(OR(J7054="",G7054=""),"",G7054+ROW()/1000000)</f>
      </c>
      <c r="R7054" s="247">
        <f>IF(Q7054="","",SUMIFS(Txn[Signed Units],Txn[Key],J7054,Txn[Transaction Order],"&lt;="&amp;Q7054))</f>
      </c>
    </row>
    <row r="7055" spans="10:18" ht="15" customHeight="1" x14ac:dyDescent="0.15">
      <c r="J7055" s="246">
        <f>IF(OR(B7055="",C7055="",E7055=""),"",B7055&amp;":"&amp;C7055&amp;":"&amp;E7055)</f>
      </c>
      <c r="K7055" s="247">
        <f>IF(A7055="","",A7055*D7055)</f>
      </c>
      <c r="L7055" s="246">
        <f>IF(A7055="","",IF(OR(A7055=1,A7055=0),H7055,0))</f>
      </c>
      <c r="M7055" s="246">
        <f>IF(A7055="","",IF(A7055=-1,H7055,0))</f>
      </c>
      <c r="N7055">
        <f>IF(J7055="","",IF(E7055="SGD",1,IF(E7055="USD",Settings!$B$22,IF(E7055="HKD",Settings!$B$23,1))))</f>
      </c>
      <c r="O7055">
        <f>IF(OR(B7055="",C7055="",E7055=""),0,(IF(A7055=-1,H7055,0)-IF(OR(A7055=1,A7055=0),H7055,0)+IF(A7055=2,H7055,0))*IF(E7055="SGD",1,IF(E7055="USD",Settings!$B$22,IF(E7055="HKD",Settings!$B$23,1))))</f>
        <v>0</v>
      </c>
      <c r="P7055">
        <f>IF(OR(B7055="",C7055="",E7055=""),0,IF(A7055=2,H7055*IF(E7055="SGD",1,IF(E7055="USD",Settings!$B$22,IF(E7055="HKD",Settings!$B$23,1))),0))</f>
        <v>0</v>
      </c>
      <c r="Q7055" s="312">
        <f>IF(OR(J7055="",G7055=""),"",G7055+ROW()/1000000)</f>
      </c>
      <c r="R7055" s="247">
        <f>IF(Q7055="","",SUMIFS(Txn[Signed Units],Txn[Key],J7055,Txn[Transaction Order],"&lt;="&amp;Q7055))</f>
      </c>
    </row>
    <row r="7056" spans="10:18" ht="15" customHeight="1" x14ac:dyDescent="0.15">
      <c r="J7056" s="246">
        <f>IF(OR(B7056="",C7056="",E7056=""),"",B7056&amp;":"&amp;C7056&amp;":"&amp;E7056)</f>
      </c>
      <c r="K7056" s="247">
        <f>IF(A7056="","",A7056*D7056)</f>
      </c>
      <c r="L7056" s="246">
        <f>IF(A7056="","",IF(OR(A7056=1,A7056=0),H7056,0))</f>
      </c>
      <c r="M7056" s="246">
        <f>IF(A7056="","",IF(A7056=-1,H7056,0))</f>
      </c>
      <c r="N7056">
        <f>IF(J7056="","",IF(E7056="SGD",1,IF(E7056="USD",Settings!$B$22,IF(E7056="HKD",Settings!$B$23,1))))</f>
      </c>
      <c r="O7056">
        <f>IF(OR(B7056="",C7056="",E7056=""),0,(IF(A7056=-1,H7056,0)-IF(OR(A7056=1,A7056=0),H7056,0)+IF(A7056=2,H7056,0))*IF(E7056="SGD",1,IF(E7056="USD",Settings!$B$22,IF(E7056="HKD",Settings!$B$23,1))))</f>
        <v>0</v>
      </c>
      <c r="P7056">
        <f>IF(OR(B7056="",C7056="",E7056=""),0,IF(A7056=2,H7056*IF(E7056="SGD",1,IF(E7056="USD",Settings!$B$22,IF(E7056="HKD",Settings!$B$23,1))),0))</f>
        <v>0</v>
      </c>
      <c r="Q7056" s="312">
        <f>IF(OR(J7056="",G7056=""),"",G7056+ROW()/1000000)</f>
      </c>
      <c r="R7056" s="247">
        <f>IF(Q7056="","",SUMIFS(Txn[Signed Units],Txn[Key],J7056,Txn[Transaction Order],"&lt;="&amp;Q7056))</f>
      </c>
    </row>
    <row r="7057" spans="10:18" ht="15" customHeight="1" x14ac:dyDescent="0.15">
      <c r="J7057" s="246">
        <f>IF(OR(B7057="",C7057="",E7057=""),"",B7057&amp;":"&amp;C7057&amp;":"&amp;E7057)</f>
      </c>
      <c r="K7057" s="247">
        <f>IF(A7057="","",A7057*D7057)</f>
      </c>
      <c r="L7057" s="246">
        <f>IF(A7057="","",IF(OR(A7057=1,A7057=0),H7057,0))</f>
      </c>
      <c r="M7057" s="246">
        <f>IF(A7057="","",IF(A7057=-1,H7057,0))</f>
      </c>
      <c r="N7057">
        <f>IF(J7057="","",IF(E7057="SGD",1,IF(E7057="USD",Settings!$B$22,IF(E7057="HKD",Settings!$B$23,1))))</f>
      </c>
      <c r="O7057">
        <f>IF(OR(B7057="",C7057="",E7057=""),0,(IF(A7057=-1,H7057,0)-IF(OR(A7057=1,A7057=0),H7057,0)+IF(A7057=2,H7057,0))*IF(E7057="SGD",1,IF(E7057="USD",Settings!$B$22,IF(E7057="HKD",Settings!$B$23,1))))</f>
        <v>0</v>
      </c>
      <c r="P7057">
        <f>IF(OR(B7057="",C7057="",E7057=""),0,IF(A7057=2,H7057*IF(E7057="SGD",1,IF(E7057="USD",Settings!$B$22,IF(E7057="HKD",Settings!$B$23,1))),0))</f>
        <v>0</v>
      </c>
      <c r="Q7057" s="312">
        <f>IF(OR(J7057="",G7057=""),"",G7057+ROW()/1000000)</f>
      </c>
      <c r="R7057" s="247">
        <f>IF(Q7057="","",SUMIFS(Txn[Signed Units],Txn[Key],J7057,Txn[Transaction Order],"&lt;="&amp;Q7057))</f>
      </c>
    </row>
    <row r="7058" spans="10:18" ht="15" customHeight="1" x14ac:dyDescent="0.15">
      <c r="J7058" s="246">
        <f>IF(OR(B7058="",C7058="",E7058=""),"",B7058&amp;":"&amp;C7058&amp;":"&amp;E7058)</f>
      </c>
      <c r="K7058" s="247">
        <f>IF(A7058="","",A7058*D7058)</f>
      </c>
      <c r="L7058" s="246">
        <f>IF(A7058="","",IF(OR(A7058=1,A7058=0),H7058,0))</f>
      </c>
      <c r="M7058" s="246">
        <f>IF(A7058="","",IF(A7058=-1,H7058,0))</f>
      </c>
      <c r="N7058">
        <f>IF(J7058="","",IF(E7058="SGD",1,IF(E7058="USD",Settings!$B$22,IF(E7058="HKD",Settings!$B$23,1))))</f>
      </c>
      <c r="O7058">
        <f>IF(OR(B7058="",C7058="",E7058=""),0,(IF(A7058=-1,H7058,0)-IF(OR(A7058=1,A7058=0),H7058,0)+IF(A7058=2,H7058,0))*IF(E7058="SGD",1,IF(E7058="USD",Settings!$B$22,IF(E7058="HKD",Settings!$B$23,1))))</f>
        <v>0</v>
      </c>
      <c r="P7058">
        <f>IF(OR(B7058="",C7058="",E7058=""),0,IF(A7058=2,H7058*IF(E7058="SGD",1,IF(E7058="USD",Settings!$B$22,IF(E7058="HKD",Settings!$B$23,1))),0))</f>
        <v>0</v>
      </c>
      <c r="Q7058" s="312">
        <f>IF(OR(J7058="",G7058=""),"",G7058+ROW()/1000000)</f>
      </c>
      <c r="R7058" s="247">
        <f>IF(Q7058="","",SUMIFS(Txn[Signed Units],Txn[Key],J7058,Txn[Transaction Order],"&lt;="&amp;Q7058))</f>
      </c>
    </row>
    <row r="7059" spans="10:18" ht="15" customHeight="1" x14ac:dyDescent="0.15">
      <c r="J7059" s="246">
        <f>IF(OR(B7059="",C7059="",E7059=""),"",B7059&amp;":"&amp;C7059&amp;":"&amp;E7059)</f>
      </c>
      <c r="K7059" s="247">
        <f>IF(A7059="","",A7059*D7059)</f>
      </c>
      <c r="L7059" s="246">
        <f>IF(A7059="","",IF(OR(A7059=1,A7059=0),H7059,0))</f>
      </c>
      <c r="M7059" s="246">
        <f>IF(A7059="","",IF(A7059=-1,H7059,0))</f>
      </c>
      <c r="N7059">
        <f>IF(J7059="","",IF(E7059="SGD",1,IF(E7059="USD",Settings!$B$22,IF(E7059="HKD",Settings!$B$23,1))))</f>
      </c>
      <c r="O7059">
        <f>IF(OR(B7059="",C7059="",E7059=""),0,(IF(A7059=-1,H7059,0)-IF(OR(A7059=1,A7059=0),H7059,0)+IF(A7059=2,H7059,0))*IF(E7059="SGD",1,IF(E7059="USD",Settings!$B$22,IF(E7059="HKD",Settings!$B$23,1))))</f>
        <v>0</v>
      </c>
      <c r="P7059">
        <f>IF(OR(B7059="",C7059="",E7059=""),0,IF(A7059=2,H7059*IF(E7059="SGD",1,IF(E7059="USD",Settings!$B$22,IF(E7059="HKD",Settings!$B$23,1))),0))</f>
        <v>0</v>
      </c>
      <c r="Q7059" s="312">
        <f>IF(OR(J7059="",G7059=""),"",G7059+ROW()/1000000)</f>
      </c>
      <c r="R7059" s="247">
        <f>IF(Q7059="","",SUMIFS(Txn[Signed Units],Txn[Key],J7059,Txn[Transaction Order],"&lt;="&amp;Q7059))</f>
      </c>
    </row>
    <row r="7060" spans="10:18" ht="15" customHeight="1" x14ac:dyDescent="0.15">
      <c r="J7060" s="246">
        <f>IF(OR(B7060="",C7060="",E7060=""),"",B7060&amp;":"&amp;C7060&amp;":"&amp;E7060)</f>
      </c>
      <c r="K7060" s="247">
        <f>IF(A7060="","",A7060*D7060)</f>
      </c>
      <c r="L7060" s="246">
        <f>IF(A7060="","",IF(OR(A7060=1,A7060=0),H7060,0))</f>
      </c>
      <c r="M7060" s="246">
        <f>IF(A7060="","",IF(A7060=-1,H7060,0))</f>
      </c>
      <c r="N7060">
        <f>IF(J7060="","",IF(E7060="SGD",1,IF(E7060="USD",Settings!$B$22,IF(E7060="HKD",Settings!$B$23,1))))</f>
      </c>
      <c r="O7060">
        <f>IF(OR(B7060="",C7060="",E7060=""),0,(IF(A7060=-1,H7060,0)-IF(OR(A7060=1,A7060=0),H7060,0)+IF(A7060=2,H7060,0))*IF(E7060="SGD",1,IF(E7060="USD",Settings!$B$22,IF(E7060="HKD",Settings!$B$23,1))))</f>
        <v>0</v>
      </c>
      <c r="P7060">
        <f>IF(OR(B7060="",C7060="",E7060=""),0,IF(A7060=2,H7060*IF(E7060="SGD",1,IF(E7060="USD",Settings!$B$22,IF(E7060="HKD",Settings!$B$23,1))),0))</f>
        <v>0</v>
      </c>
      <c r="Q7060" s="312">
        <f>IF(OR(J7060="",G7060=""),"",G7060+ROW()/1000000)</f>
      </c>
      <c r="R7060" s="247">
        <f>IF(Q7060="","",SUMIFS(Txn[Signed Units],Txn[Key],J7060,Txn[Transaction Order],"&lt;="&amp;Q7060))</f>
      </c>
    </row>
    <row r="7061" spans="10:18" ht="15" customHeight="1" x14ac:dyDescent="0.15">
      <c r="J7061" s="246">
        <f>IF(OR(B7061="",C7061="",E7061=""),"",B7061&amp;":"&amp;C7061&amp;":"&amp;E7061)</f>
      </c>
      <c r="K7061" s="247">
        <f>IF(A7061="","",A7061*D7061)</f>
      </c>
      <c r="L7061" s="246">
        <f>IF(A7061="","",IF(OR(A7061=1,A7061=0),H7061,0))</f>
      </c>
      <c r="M7061" s="246">
        <f>IF(A7061="","",IF(A7061=-1,H7061,0))</f>
      </c>
      <c r="N7061">
        <f>IF(J7061="","",IF(E7061="SGD",1,IF(E7061="USD",Settings!$B$22,IF(E7061="HKD",Settings!$B$23,1))))</f>
      </c>
      <c r="O7061">
        <f>IF(OR(B7061="",C7061="",E7061=""),0,(IF(A7061=-1,H7061,0)-IF(OR(A7061=1,A7061=0),H7061,0)+IF(A7061=2,H7061,0))*IF(E7061="SGD",1,IF(E7061="USD",Settings!$B$22,IF(E7061="HKD",Settings!$B$23,1))))</f>
        <v>0</v>
      </c>
      <c r="P7061">
        <f>IF(OR(B7061="",C7061="",E7061=""),0,IF(A7061=2,H7061*IF(E7061="SGD",1,IF(E7061="USD",Settings!$B$22,IF(E7061="HKD",Settings!$B$23,1))),0))</f>
        <v>0</v>
      </c>
      <c r="Q7061" s="312">
        <f>IF(OR(J7061="",G7061=""),"",G7061+ROW()/1000000)</f>
      </c>
      <c r="R7061" s="247">
        <f>IF(Q7061="","",SUMIFS(Txn[Signed Units],Txn[Key],J7061,Txn[Transaction Order],"&lt;="&amp;Q7061))</f>
      </c>
    </row>
    <row r="7062" spans="10:18" ht="15" customHeight="1" x14ac:dyDescent="0.15">
      <c r="J7062" s="246">
        <f>IF(OR(B7062="",C7062="",E7062=""),"",B7062&amp;":"&amp;C7062&amp;":"&amp;E7062)</f>
      </c>
      <c r="K7062" s="247">
        <f>IF(A7062="","",A7062*D7062)</f>
      </c>
      <c r="L7062" s="246">
        <f>IF(A7062="","",IF(OR(A7062=1,A7062=0),H7062,0))</f>
      </c>
      <c r="M7062" s="246">
        <f>IF(A7062="","",IF(A7062=-1,H7062,0))</f>
      </c>
      <c r="N7062">
        <f>IF(J7062="","",IF(E7062="SGD",1,IF(E7062="USD",Settings!$B$22,IF(E7062="HKD",Settings!$B$23,1))))</f>
      </c>
      <c r="O7062">
        <f>IF(OR(B7062="",C7062="",E7062=""),0,(IF(A7062=-1,H7062,0)-IF(OR(A7062=1,A7062=0),H7062,0)+IF(A7062=2,H7062,0))*IF(E7062="SGD",1,IF(E7062="USD",Settings!$B$22,IF(E7062="HKD",Settings!$B$23,1))))</f>
        <v>0</v>
      </c>
      <c r="P7062">
        <f>IF(OR(B7062="",C7062="",E7062=""),0,IF(A7062=2,H7062*IF(E7062="SGD",1,IF(E7062="USD",Settings!$B$22,IF(E7062="HKD",Settings!$B$23,1))),0))</f>
        <v>0</v>
      </c>
      <c r="Q7062" s="312">
        <f>IF(OR(J7062="",G7062=""),"",G7062+ROW()/1000000)</f>
      </c>
      <c r="R7062" s="247">
        <f>IF(Q7062="","",SUMIFS(Txn[Signed Units],Txn[Key],J7062,Txn[Transaction Order],"&lt;="&amp;Q7062))</f>
      </c>
    </row>
    <row r="7063" spans="10:18" ht="15" customHeight="1" x14ac:dyDescent="0.15">
      <c r="J7063" s="246">
        <f>IF(OR(B7063="",C7063="",E7063=""),"",B7063&amp;":"&amp;C7063&amp;":"&amp;E7063)</f>
      </c>
      <c r="K7063" s="247">
        <f>IF(A7063="","",A7063*D7063)</f>
      </c>
      <c r="L7063" s="246">
        <f>IF(A7063="","",IF(OR(A7063=1,A7063=0),H7063,0))</f>
      </c>
      <c r="M7063" s="246">
        <f>IF(A7063="","",IF(A7063=-1,H7063,0))</f>
      </c>
      <c r="N7063">
        <f>IF(J7063="","",IF(E7063="SGD",1,IF(E7063="USD",Settings!$B$22,IF(E7063="HKD",Settings!$B$23,1))))</f>
      </c>
      <c r="O7063">
        <f>IF(OR(B7063="",C7063="",E7063=""),0,(IF(A7063=-1,H7063,0)-IF(OR(A7063=1,A7063=0),H7063,0)+IF(A7063=2,H7063,0))*IF(E7063="SGD",1,IF(E7063="USD",Settings!$B$22,IF(E7063="HKD",Settings!$B$23,1))))</f>
        <v>0</v>
      </c>
      <c r="P7063">
        <f>IF(OR(B7063="",C7063="",E7063=""),0,IF(A7063=2,H7063*IF(E7063="SGD",1,IF(E7063="USD",Settings!$B$22,IF(E7063="HKD",Settings!$B$23,1))),0))</f>
        <v>0</v>
      </c>
      <c r="Q7063" s="312">
        <f>IF(OR(J7063="",G7063=""),"",G7063+ROW()/1000000)</f>
      </c>
      <c r="R7063" s="247">
        <f>IF(Q7063="","",SUMIFS(Txn[Signed Units],Txn[Key],J7063,Txn[Transaction Order],"&lt;="&amp;Q7063))</f>
      </c>
    </row>
    <row r="7064" spans="10:18" ht="15" customHeight="1" x14ac:dyDescent="0.15">
      <c r="J7064" s="246">
        <f>IF(OR(B7064="",C7064="",E7064=""),"",B7064&amp;":"&amp;C7064&amp;":"&amp;E7064)</f>
      </c>
      <c r="K7064" s="247">
        <f>IF(A7064="","",A7064*D7064)</f>
      </c>
      <c r="L7064" s="246">
        <f>IF(A7064="","",IF(OR(A7064=1,A7064=0),H7064,0))</f>
      </c>
      <c r="M7064" s="246">
        <f>IF(A7064="","",IF(A7064=-1,H7064,0))</f>
      </c>
      <c r="N7064">
        <f>IF(J7064="","",IF(E7064="SGD",1,IF(E7064="USD",Settings!$B$22,IF(E7064="HKD",Settings!$B$23,1))))</f>
      </c>
      <c r="O7064">
        <f>IF(OR(B7064="",C7064="",E7064=""),0,(IF(A7064=-1,H7064,0)-IF(OR(A7064=1,A7064=0),H7064,0)+IF(A7064=2,H7064,0))*IF(E7064="SGD",1,IF(E7064="USD",Settings!$B$22,IF(E7064="HKD",Settings!$B$23,1))))</f>
        <v>0</v>
      </c>
      <c r="P7064">
        <f>IF(OR(B7064="",C7064="",E7064=""),0,IF(A7064=2,H7064*IF(E7064="SGD",1,IF(E7064="USD",Settings!$B$22,IF(E7064="HKD",Settings!$B$23,1))),0))</f>
        <v>0</v>
      </c>
      <c r="Q7064" s="312">
        <f>IF(OR(J7064="",G7064=""),"",G7064+ROW()/1000000)</f>
      </c>
      <c r="R7064" s="247">
        <f>IF(Q7064="","",SUMIFS(Txn[Signed Units],Txn[Key],J7064,Txn[Transaction Order],"&lt;="&amp;Q7064))</f>
      </c>
    </row>
    <row r="7065" spans="10:18" ht="15" customHeight="1" x14ac:dyDescent="0.15">
      <c r="J7065" s="246">
        <f>IF(OR(B7065="",C7065="",E7065=""),"",B7065&amp;":"&amp;C7065&amp;":"&amp;E7065)</f>
      </c>
      <c r="K7065" s="247">
        <f>IF(A7065="","",A7065*D7065)</f>
      </c>
      <c r="L7065" s="246">
        <f>IF(A7065="","",IF(OR(A7065=1,A7065=0),H7065,0))</f>
      </c>
      <c r="M7065" s="246">
        <f>IF(A7065="","",IF(A7065=-1,H7065,0))</f>
      </c>
      <c r="N7065">
        <f>IF(J7065="","",IF(E7065="SGD",1,IF(E7065="USD",Settings!$B$22,IF(E7065="HKD",Settings!$B$23,1))))</f>
      </c>
      <c r="O7065">
        <f>IF(OR(B7065="",C7065="",E7065=""),0,(IF(A7065=-1,H7065,0)-IF(OR(A7065=1,A7065=0),H7065,0)+IF(A7065=2,H7065,0))*IF(E7065="SGD",1,IF(E7065="USD",Settings!$B$22,IF(E7065="HKD",Settings!$B$23,1))))</f>
        <v>0</v>
      </c>
      <c r="P7065">
        <f>IF(OR(B7065="",C7065="",E7065=""),0,IF(A7065=2,H7065*IF(E7065="SGD",1,IF(E7065="USD",Settings!$B$22,IF(E7065="HKD",Settings!$B$23,1))),0))</f>
        <v>0</v>
      </c>
      <c r="Q7065" s="312">
        <f>IF(OR(J7065="",G7065=""),"",G7065+ROW()/1000000)</f>
      </c>
      <c r="R7065" s="247">
        <f>IF(Q7065="","",SUMIFS(Txn[Signed Units],Txn[Key],J7065,Txn[Transaction Order],"&lt;="&amp;Q7065))</f>
      </c>
    </row>
    <row r="7066" spans="10:18" ht="15" customHeight="1" x14ac:dyDescent="0.15">
      <c r="J7066" s="246">
        <f>IF(OR(B7066="",C7066="",E7066=""),"",B7066&amp;":"&amp;C7066&amp;":"&amp;E7066)</f>
      </c>
      <c r="K7066" s="247">
        <f>IF(A7066="","",A7066*D7066)</f>
      </c>
      <c r="L7066" s="246">
        <f>IF(A7066="","",IF(OR(A7066=1,A7066=0),H7066,0))</f>
      </c>
      <c r="M7066" s="246">
        <f>IF(A7066="","",IF(A7066=-1,H7066,0))</f>
      </c>
      <c r="N7066">
        <f>IF(J7066="","",IF(E7066="SGD",1,IF(E7066="USD",Settings!$B$22,IF(E7066="HKD",Settings!$B$23,1))))</f>
      </c>
      <c r="O7066">
        <f>IF(OR(B7066="",C7066="",E7066=""),0,(IF(A7066=-1,H7066,0)-IF(OR(A7066=1,A7066=0),H7066,0)+IF(A7066=2,H7066,0))*IF(E7066="SGD",1,IF(E7066="USD",Settings!$B$22,IF(E7066="HKD",Settings!$B$23,1))))</f>
        <v>0</v>
      </c>
      <c r="P7066">
        <f>IF(OR(B7066="",C7066="",E7066=""),0,IF(A7066=2,H7066*IF(E7066="SGD",1,IF(E7066="USD",Settings!$B$22,IF(E7066="HKD",Settings!$B$23,1))),0))</f>
        <v>0</v>
      </c>
      <c r="Q7066" s="312">
        <f>IF(OR(J7066="",G7066=""),"",G7066+ROW()/1000000)</f>
      </c>
      <c r="R7066" s="247">
        <f>IF(Q7066="","",SUMIFS(Txn[Signed Units],Txn[Key],J7066,Txn[Transaction Order],"&lt;="&amp;Q7066))</f>
      </c>
    </row>
    <row r="7067" spans="10:18" ht="15" customHeight="1" x14ac:dyDescent="0.15">
      <c r="J7067" s="246">
        <f>IF(OR(B7067="",C7067="",E7067=""),"",B7067&amp;":"&amp;C7067&amp;":"&amp;E7067)</f>
      </c>
      <c r="K7067" s="247">
        <f>IF(A7067="","",A7067*D7067)</f>
      </c>
      <c r="L7067" s="246">
        <f>IF(A7067="","",IF(OR(A7067=1,A7067=0),H7067,0))</f>
      </c>
      <c r="M7067" s="246">
        <f>IF(A7067="","",IF(A7067=-1,H7067,0))</f>
      </c>
      <c r="N7067">
        <f>IF(J7067="","",IF(E7067="SGD",1,IF(E7067="USD",Settings!$B$22,IF(E7067="HKD",Settings!$B$23,1))))</f>
      </c>
      <c r="O7067">
        <f>IF(OR(B7067="",C7067="",E7067=""),0,(IF(A7067=-1,H7067,0)-IF(OR(A7067=1,A7067=0),H7067,0)+IF(A7067=2,H7067,0))*IF(E7067="SGD",1,IF(E7067="USD",Settings!$B$22,IF(E7067="HKD",Settings!$B$23,1))))</f>
        <v>0</v>
      </c>
      <c r="P7067">
        <f>IF(OR(B7067="",C7067="",E7067=""),0,IF(A7067=2,H7067*IF(E7067="SGD",1,IF(E7067="USD",Settings!$B$22,IF(E7067="HKD",Settings!$B$23,1))),0))</f>
        <v>0</v>
      </c>
      <c r="Q7067" s="312">
        <f>IF(OR(J7067="",G7067=""),"",G7067+ROW()/1000000)</f>
      </c>
      <c r="R7067" s="247">
        <f>IF(Q7067="","",SUMIFS(Txn[Signed Units],Txn[Key],J7067,Txn[Transaction Order],"&lt;="&amp;Q7067))</f>
      </c>
    </row>
    <row r="7068" spans="10:18" ht="15" customHeight="1" x14ac:dyDescent="0.15">
      <c r="J7068" s="246">
        <f>IF(OR(B7068="",C7068="",E7068=""),"",B7068&amp;":"&amp;C7068&amp;":"&amp;E7068)</f>
      </c>
      <c r="K7068" s="247">
        <f>IF(A7068="","",A7068*D7068)</f>
      </c>
      <c r="L7068" s="246">
        <f>IF(A7068="","",IF(OR(A7068=1,A7068=0),H7068,0))</f>
      </c>
      <c r="M7068" s="246">
        <f>IF(A7068="","",IF(A7068=-1,H7068,0))</f>
      </c>
      <c r="N7068">
        <f>IF(J7068="","",IF(E7068="SGD",1,IF(E7068="USD",Settings!$B$22,IF(E7068="HKD",Settings!$B$23,1))))</f>
      </c>
      <c r="O7068">
        <f>IF(OR(B7068="",C7068="",E7068=""),0,(IF(A7068=-1,H7068,0)-IF(OR(A7068=1,A7068=0),H7068,0)+IF(A7068=2,H7068,0))*IF(E7068="SGD",1,IF(E7068="USD",Settings!$B$22,IF(E7068="HKD",Settings!$B$23,1))))</f>
        <v>0</v>
      </c>
      <c r="P7068">
        <f>IF(OR(B7068="",C7068="",E7068=""),0,IF(A7068=2,H7068*IF(E7068="SGD",1,IF(E7068="USD",Settings!$B$22,IF(E7068="HKD",Settings!$B$23,1))),0))</f>
        <v>0</v>
      </c>
      <c r="Q7068" s="312">
        <f>IF(OR(J7068="",G7068=""),"",G7068+ROW()/1000000)</f>
      </c>
      <c r="R7068" s="247">
        <f>IF(Q7068="","",SUMIFS(Txn[Signed Units],Txn[Key],J7068,Txn[Transaction Order],"&lt;="&amp;Q7068))</f>
      </c>
    </row>
    <row r="7069" spans="10:18" ht="15" customHeight="1" x14ac:dyDescent="0.15">
      <c r="J7069" s="246">
        <f>IF(OR(B7069="",C7069="",E7069=""),"",B7069&amp;":"&amp;C7069&amp;":"&amp;E7069)</f>
      </c>
      <c r="K7069" s="247">
        <f>IF(A7069="","",A7069*D7069)</f>
      </c>
      <c r="L7069" s="246">
        <f>IF(A7069="","",IF(OR(A7069=1,A7069=0),H7069,0))</f>
      </c>
      <c r="M7069" s="246">
        <f>IF(A7069="","",IF(A7069=-1,H7069,0))</f>
      </c>
      <c r="N7069">
        <f>IF(J7069="","",IF(E7069="SGD",1,IF(E7069="USD",Settings!$B$22,IF(E7069="HKD",Settings!$B$23,1))))</f>
      </c>
      <c r="O7069">
        <f>IF(OR(B7069="",C7069="",E7069=""),0,(IF(A7069=-1,H7069,0)-IF(OR(A7069=1,A7069=0),H7069,0)+IF(A7069=2,H7069,0))*IF(E7069="SGD",1,IF(E7069="USD",Settings!$B$22,IF(E7069="HKD",Settings!$B$23,1))))</f>
        <v>0</v>
      </c>
      <c r="P7069">
        <f>IF(OR(B7069="",C7069="",E7069=""),0,IF(A7069=2,H7069*IF(E7069="SGD",1,IF(E7069="USD",Settings!$B$22,IF(E7069="HKD",Settings!$B$23,1))),0))</f>
        <v>0</v>
      </c>
      <c r="Q7069" s="312">
        <f>IF(OR(J7069="",G7069=""),"",G7069+ROW()/1000000)</f>
      </c>
      <c r="R7069" s="247">
        <f>IF(Q7069="","",SUMIFS(Txn[Signed Units],Txn[Key],J7069,Txn[Transaction Order],"&lt;="&amp;Q7069))</f>
      </c>
    </row>
    <row r="7070" spans="10:18" ht="15" customHeight="1" x14ac:dyDescent="0.15">
      <c r="J7070" s="246">
        <f>IF(OR(B7070="",C7070="",E7070=""),"",B7070&amp;":"&amp;C7070&amp;":"&amp;E7070)</f>
      </c>
      <c r="K7070" s="247">
        <f>IF(A7070="","",A7070*D7070)</f>
      </c>
      <c r="L7070" s="246">
        <f>IF(A7070="","",IF(OR(A7070=1,A7070=0),H7070,0))</f>
      </c>
      <c r="M7070" s="246">
        <f>IF(A7070="","",IF(A7070=-1,H7070,0))</f>
      </c>
      <c r="N7070">
        <f>IF(J7070="","",IF(E7070="SGD",1,IF(E7070="USD",Settings!$B$22,IF(E7070="HKD",Settings!$B$23,1))))</f>
      </c>
      <c r="O7070">
        <f>IF(OR(B7070="",C7070="",E7070=""),0,(IF(A7070=-1,H7070,0)-IF(OR(A7070=1,A7070=0),H7070,0)+IF(A7070=2,H7070,0))*IF(E7070="SGD",1,IF(E7070="USD",Settings!$B$22,IF(E7070="HKD",Settings!$B$23,1))))</f>
        <v>0</v>
      </c>
      <c r="P7070">
        <f>IF(OR(B7070="",C7070="",E7070=""),0,IF(A7070=2,H7070*IF(E7070="SGD",1,IF(E7070="USD",Settings!$B$22,IF(E7070="HKD",Settings!$B$23,1))),0))</f>
        <v>0</v>
      </c>
      <c r="Q7070" s="312">
        <f>IF(OR(J7070="",G7070=""),"",G7070+ROW()/1000000)</f>
      </c>
      <c r="R7070" s="247">
        <f>IF(Q7070="","",SUMIFS(Txn[Signed Units],Txn[Key],J7070,Txn[Transaction Order],"&lt;="&amp;Q7070))</f>
      </c>
    </row>
    <row r="7071" spans="10:18" ht="15" customHeight="1" x14ac:dyDescent="0.15">
      <c r="J7071" s="246">
        <f>IF(OR(B7071="",C7071="",E7071=""),"",B7071&amp;":"&amp;C7071&amp;":"&amp;E7071)</f>
      </c>
      <c r="K7071" s="247">
        <f>IF(A7071="","",A7071*D7071)</f>
      </c>
      <c r="L7071" s="246">
        <f>IF(A7071="","",IF(OR(A7071=1,A7071=0),H7071,0))</f>
      </c>
      <c r="M7071" s="246">
        <f>IF(A7071="","",IF(A7071=-1,H7071,0))</f>
      </c>
      <c r="N7071">
        <f>IF(J7071="","",IF(E7071="SGD",1,IF(E7071="USD",Settings!$B$22,IF(E7071="HKD",Settings!$B$23,1))))</f>
      </c>
      <c r="O7071">
        <f>IF(OR(B7071="",C7071="",E7071=""),0,(IF(A7071=-1,H7071,0)-IF(OR(A7071=1,A7071=0),H7071,0)+IF(A7071=2,H7071,0))*IF(E7071="SGD",1,IF(E7071="USD",Settings!$B$22,IF(E7071="HKD",Settings!$B$23,1))))</f>
        <v>0</v>
      </c>
      <c r="P7071">
        <f>IF(OR(B7071="",C7071="",E7071=""),0,IF(A7071=2,H7071*IF(E7071="SGD",1,IF(E7071="USD",Settings!$B$22,IF(E7071="HKD",Settings!$B$23,1))),0))</f>
        <v>0</v>
      </c>
      <c r="Q7071" s="312">
        <f>IF(OR(J7071="",G7071=""),"",G7071+ROW()/1000000)</f>
      </c>
      <c r="R7071" s="247">
        <f>IF(Q7071="","",SUMIFS(Txn[Signed Units],Txn[Key],J7071,Txn[Transaction Order],"&lt;="&amp;Q7071))</f>
      </c>
    </row>
    <row r="7072" spans="10:18" ht="15" customHeight="1" x14ac:dyDescent="0.15">
      <c r="J7072" s="246">
        <f>IF(OR(B7072="",C7072="",E7072=""),"",B7072&amp;":"&amp;C7072&amp;":"&amp;E7072)</f>
      </c>
      <c r="K7072" s="247">
        <f>IF(A7072="","",A7072*D7072)</f>
      </c>
      <c r="L7072" s="246">
        <f>IF(A7072="","",IF(OR(A7072=1,A7072=0),H7072,0))</f>
      </c>
      <c r="M7072" s="246">
        <f>IF(A7072="","",IF(A7072=-1,H7072,0))</f>
      </c>
      <c r="N7072">
        <f>IF(J7072="","",IF(E7072="SGD",1,IF(E7072="USD",Settings!$B$22,IF(E7072="HKD",Settings!$B$23,1))))</f>
      </c>
      <c r="O7072">
        <f>IF(OR(B7072="",C7072="",E7072=""),0,(IF(A7072=-1,H7072,0)-IF(OR(A7072=1,A7072=0),H7072,0)+IF(A7072=2,H7072,0))*IF(E7072="SGD",1,IF(E7072="USD",Settings!$B$22,IF(E7072="HKD",Settings!$B$23,1))))</f>
        <v>0</v>
      </c>
      <c r="P7072">
        <f>IF(OR(B7072="",C7072="",E7072=""),0,IF(A7072=2,H7072*IF(E7072="SGD",1,IF(E7072="USD",Settings!$B$22,IF(E7072="HKD",Settings!$B$23,1))),0))</f>
        <v>0</v>
      </c>
      <c r="Q7072" s="312">
        <f>IF(OR(J7072="",G7072=""),"",G7072+ROW()/1000000)</f>
      </c>
      <c r="R7072" s="247">
        <f>IF(Q7072="","",SUMIFS(Txn[Signed Units],Txn[Key],J7072,Txn[Transaction Order],"&lt;="&amp;Q7072))</f>
      </c>
    </row>
    <row r="7073" spans="10:18" ht="15" customHeight="1" x14ac:dyDescent="0.15">
      <c r="J7073" s="246">
        <f>IF(OR(B7073="",C7073="",E7073=""),"",B7073&amp;":"&amp;C7073&amp;":"&amp;E7073)</f>
      </c>
      <c r="K7073" s="247">
        <f>IF(A7073="","",A7073*D7073)</f>
      </c>
      <c r="L7073" s="246">
        <f>IF(A7073="","",IF(OR(A7073=1,A7073=0),H7073,0))</f>
      </c>
      <c r="M7073" s="246">
        <f>IF(A7073="","",IF(A7073=-1,H7073,0))</f>
      </c>
      <c r="N7073">
        <f>IF(J7073="","",IF(E7073="SGD",1,IF(E7073="USD",Settings!$B$22,IF(E7073="HKD",Settings!$B$23,1))))</f>
      </c>
      <c r="O7073">
        <f>IF(OR(B7073="",C7073="",E7073=""),0,(IF(A7073=-1,H7073,0)-IF(OR(A7073=1,A7073=0),H7073,0)+IF(A7073=2,H7073,0))*IF(E7073="SGD",1,IF(E7073="USD",Settings!$B$22,IF(E7073="HKD",Settings!$B$23,1))))</f>
        <v>0</v>
      </c>
      <c r="P7073">
        <f>IF(OR(B7073="",C7073="",E7073=""),0,IF(A7073=2,H7073*IF(E7073="SGD",1,IF(E7073="USD",Settings!$B$22,IF(E7073="HKD",Settings!$B$23,1))),0))</f>
        <v>0</v>
      </c>
      <c r="Q7073" s="312">
        <f>IF(OR(J7073="",G7073=""),"",G7073+ROW()/1000000)</f>
      </c>
      <c r="R7073" s="247">
        <f>IF(Q7073="","",SUMIFS(Txn[Signed Units],Txn[Key],J7073,Txn[Transaction Order],"&lt;="&amp;Q7073))</f>
      </c>
    </row>
    <row r="7074" spans="10:18" ht="15" customHeight="1" x14ac:dyDescent="0.15">
      <c r="J7074" s="246">
        <f>IF(OR(B7074="",C7074="",E7074=""),"",B7074&amp;":"&amp;C7074&amp;":"&amp;E7074)</f>
      </c>
      <c r="K7074" s="247">
        <f>IF(A7074="","",A7074*D7074)</f>
      </c>
      <c r="L7074" s="246">
        <f>IF(A7074="","",IF(OR(A7074=1,A7074=0),H7074,0))</f>
      </c>
      <c r="M7074" s="246">
        <f>IF(A7074="","",IF(A7074=-1,H7074,0))</f>
      </c>
      <c r="N7074">
        <f>IF(J7074="","",IF(E7074="SGD",1,IF(E7074="USD",Settings!$B$22,IF(E7074="HKD",Settings!$B$23,1))))</f>
      </c>
      <c r="O7074">
        <f>IF(OR(B7074="",C7074="",E7074=""),0,(IF(A7074=-1,H7074,0)-IF(OR(A7074=1,A7074=0),H7074,0)+IF(A7074=2,H7074,0))*IF(E7074="SGD",1,IF(E7074="USD",Settings!$B$22,IF(E7074="HKD",Settings!$B$23,1))))</f>
        <v>0</v>
      </c>
      <c r="P7074">
        <f>IF(OR(B7074="",C7074="",E7074=""),0,IF(A7074=2,H7074*IF(E7074="SGD",1,IF(E7074="USD",Settings!$B$22,IF(E7074="HKD",Settings!$B$23,1))),0))</f>
        <v>0</v>
      </c>
      <c r="Q7074" s="312">
        <f>IF(OR(J7074="",G7074=""),"",G7074+ROW()/1000000)</f>
      </c>
      <c r="R7074" s="247">
        <f>IF(Q7074="","",SUMIFS(Txn[Signed Units],Txn[Key],J7074,Txn[Transaction Order],"&lt;="&amp;Q7074))</f>
      </c>
    </row>
    <row r="7075" spans="10:18" ht="15" customHeight="1" x14ac:dyDescent="0.15">
      <c r="J7075" s="246">
        <f>IF(OR(B7075="",C7075="",E7075=""),"",B7075&amp;":"&amp;C7075&amp;":"&amp;E7075)</f>
      </c>
      <c r="K7075" s="247">
        <f>IF(A7075="","",A7075*D7075)</f>
      </c>
      <c r="L7075" s="246">
        <f>IF(A7075="","",IF(OR(A7075=1,A7075=0),H7075,0))</f>
      </c>
      <c r="M7075" s="246">
        <f>IF(A7075="","",IF(A7075=-1,H7075,0))</f>
      </c>
      <c r="N7075">
        <f>IF(J7075="","",IF(E7075="SGD",1,IF(E7075="USD",Settings!$B$22,IF(E7075="HKD",Settings!$B$23,1))))</f>
      </c>
      <c r="O7075">
        <f>IF(OR(B7075="",C7075="",E7075=""),0,(IF(A7075=-1,H7075,0)-IF(OR(A7075=1,A7075=0),H7075,0)+IF(A7075=2,H7075,0))*IF(E7075="SGD",1,IF(E7075="USD",Settings!$B$22,IF(E7075="HKD",Settings!$B$23,1))))</f>
        <v>0</v>
      </c>
      <c r="P7075">
        <f>IF(OR(B7075="",C7075="",E7075=""),0,IF(A7075=2,H7075*IF(E7075="SGD",1,IF(E7075="USD",Settings!$B$22,IF(E7075="HKD",Settings!$B$23,1))),0))</f>
        <v>0</v>
      </c>
      <c r="Q7075" s="312">
        <f>IF(OR(J7075="",G7075=""),"",G7075+ROW()/1000000)</f>
      </c>
      <c r="R7075" s="247">
        <f>IF(Q7075="","",SUMIFS(Txn[Signed Units],Txn[Key],J7075,Txn[Transaction Order],"&lt;="&amp;Q7075))</f>
      </c>
    </row>
    <row r="7076" spans="10:18" ht="15" customHeight="1" x14ac:dyDescent="0.15">
      <c r="J7076" s="246">
        <f>IF(OR(B7076="",C7076="",E7076=""),"",B7076&amp;":"&amp;C7076&amp;":"&amp;E7076)</f>
      </c>
      <c r="K7076" s="247">
        <f>IF(A7076="","",A7076*D7076)</f>
      </c>
      <c r="L7076" s="246">
        <f>IF(A7076="","",IF(OR(A7076=1,A7076=0),H7076,0))</f>
      </c>
      <c r="M7076" s="246">
        <f>IF(A7076="","",IF(A7076=-1,H7076,0))</f>
      </c>
      <c r="N7076">
        <f>IF(J7076="","",IF(E7076="SGD",1,IF(E7076="USD",Settings!$B$22,IF(E7076="HKD",Settings!$B$23,1))))</f>
      </c>
      <c r="O7076">
        <f>IF(OR(B7076="",C7076="",E7076=""),0,(IF(A7076=-1,H7076,0)-IF(OR(A7076=1,A7076=0),H7076,0)+IF(A7076=2,H7076,0))*IF(E7076="SGD",1,IF(E7076="USD",Settings!$B$22,IF(E7076="HKD",Settings!$B$23,1))))</f>
        <v>0</v>
      </c>
      <c r="P7076">
        <f>IF(OR(B7076="",C7076="",E7076=""),0,IF(A7076=2,H7076*IF(E7076="SGD",1,IF(E7076="USD",Settings!$B$22,IF(E7076="HKD",Settings!$B$23,1))),0))</f>
        <v>0</v>
      </c>
      <c r="Q7076" s="312">
        <f>IF(OR(J7076="",G7076=""),"",G7076+ROW()/1000000)</f>
      </c>
      <c r="R7076" s="247">
        <f>IF(Q7076="","",SUMIFS(Txn[Signed Units],Txn[Key],J7076,Txn[Transaction Order],"&lt;="&amp;Q7076))</f>
      </c>
    </row>
    <row r="7077" spans="10:18" ht="15" customHeight="1" x14ac:dyDescent="0.15">
      <c r="J7077" s="246">
        <f>IF(OR(B7077="",C7077="",E7077=""),"",B7077&amp;":"&amp;C7077&amp;":"&amp;E7077)</f>
      </c>
      <c r="K7077" s="247">
        <f>IF(A7077="","",A7077*D7077)</f>
      </c>
      <c r="L7077" s="246">
        <f>IF(A7077="","",IF(OR(A7077=1,A7077=0),H7077,0))</f>
      </c>
      <c r="M7077" s="246">
        <f>IF(A7077="","",IF(A7077=-1,H7077,0))</f>
      </c>
      <c r="N7077">
        <f>IF(J7077="","",IF(E7077="SGD",1,IF(E7077="USD",Settings!$B$22,IF(E7077="HKD",Settings!$B$23,1))))</f>
      </c>
      <c r="O7077">
        <f>IF(OR(B7077="",C7077="",E7077=""),0,(IF(A7077=-1,H7077,0)-IF(OR(A7077=1,A7077=0),H7077,0)+IF(A7077=2,H7077,0))*IF(E7077="SGD",1,IF(E7077="USD",Settings!$B$22,IF(E7077="HKD",Settings!$B$23,1))))</f>
        <v>0</v>
      </c>
      <c r="P7077">
        <f>IF(OR(B7077="",C7077="",E7077=""),0,IF(A7077=2,H7077*IF(E7077="SGD",1,IF(E7077="USD",Settings!$B$22,IF(E7077="HKD",Settings!$B$23,1))),0))</f>
        <v>0</v>
      </c>
      <c r="Q7077" s="312">
        <f>IF(OR(J7077="",G7077=""),"",G7077+ROW()/1000000)</f>
      </c>
      <c r="R7077" s="247">
        <f>IF(Q7077="","",SUMIFS(Txn[Signed Units],Txn[Key],J7077,Txn[Transaction Order],"&lt;="&amp;Q7077))</f>
      </c>
    </row>
    <row r="7078" spans="10:18" ht="15" customHeight="1" x14ac:dyDescent="0.15">
      <c r="J7078" s="246">
        <f>IF(OR(B7078="",C7078="",E7078=""),"",B7078&amp;":"&amp;C7078&amp;":"&amp;E7078)</f>
      </c>
      <c r="K7078" s="247">
        <f>IF(A7078="","",A7078*D7078)</f>
      </c>
      <c r="L7078" s="246">
        <f>IF(A7078="","",IF(OR(A7078=1,A7078=0),H7078,0))</f>
      </c>
      <c r="M7078" s="246">
        <f>IF(A7078="","",IF(A7078=-1,H7078,0))</f>
      </c>
      <c r="N7078">
        <f>IF(J7078="","",IF(E7078="SGD",1,IF(E7078="USD",Settings!$B$22,IF(E7078="HKD",Settings!$B$23,1))))</f>
      </c>
      <c r="O7078">
        <f>IF(OR(B7078="",C7078="",E7078=""),0,(IF(A7078=-1,H7078,0)-IF(OR(A7078=1,A7078=0),H7078,0)+IF(A7078=2,H7078,0))*IF(E7078="SGD",1,IF(E7078="USD",Settings!$B$22,IF(E7078="HKD",Settings!$B$23,1))))</f>
        <v>0</v>
      </c>
      <c r="P7078">
        <f>IF(OR(B7078="",C7078="",E7078=""),0,IF(A7078=2,H7078*IF(E7078="SGD",1,IF(E7078="USD",Settings!$B$22,IF(E7078="HKD",Settings!$B$23,1))),0))</f>
        <v>0</v>
      </c>
      <c r="Q7078" s="312">
        <f>IF(OR(J7078="",G7078=""),"",G7078+ROW()/1000000)</f>
      </c>
      <c r="R7078" s="247">
        <f>IF(Q7078="","",SUMIFS(Txn[Signed Units],Txn[Key],J7078,Txn[Transaction Order],"&lt;="&amp;Q7078))</f>
      </c>
    </row>
    <row r="7079" spans="10:18" ht="15" customHeight="1" x14ac:dyDescent="0.15">
      <c r="J7079" s="246">
        <f>IF(OR(B7079="",C7079="",E7079=""),"",B7079&amp;":"&amp;C7079&amp;":"&amp;E7079)</f>
      </c>
      <c r="K7079" s="247">
        <f>IF(A7079="","",A7079*D7079)</f>
      </c>
      <c r="L7079" s="246">
        <f>IF(A7079="","",IF(OR(A7079=1,A7079=0),H7079,0))</f>
      </c>
      <c r="M7079" s="246">
        <f>IF(A7079="","",IF(A7079=-1,H7079,0))</f>
      </c>
      <c r="N7079">
        <f>IF(J7079="","",IF(E7079="SGD",1,IF(E7079="USD",Settings!$B$22,IF(E7079="HKD",Settings!$B$23,1))))</f>
      </c>
      <c r="O7079">
        <f>IF(OR(B7079="",C7079="",E7079=""),0,(IF(A7079=-1,H7079,0)-IF(OR(A7079=1,A7079=0),H7079,0)+IF(A7079=2,H7079,0))*IF(E7079="SGD",1,IF(E7079="USD",Settings!$B$22,IF(E7079="HKD",Settings!$B$23,1))))</f>
        <v>0</v>
      </c>
      <c r="P7079">
        <f>IF(OR(B7079="",C7079="",E7079=""),0,IF(A7079=2,H7079*IF(E7079="SGD",1,IF(E7079="USD",Settings!$B$22,IF(E7079="HKD",Settings!$B$23,1))),0))</f>
        <v>0</v>
      </c>
      <c r="Q7079" s="312">
        <f>IF(OR(J7079="",G7079=""),"",G7079+ROW()/1000000)</f>
      </c>
      <c r="R7079" s="247">
        <f>IF(Q7079="","",SUMIFS(Txn[Signed Units],Txn[Key],J7079,Txn[Transaction Order],"&lt;="&amp;Q7079))</f>
      </c>
    </row>
    <row r="7080" spans="10:18" ht="15" customHeight="1" x14ac:dyDescent="0.15">
      <c r="J7080" s="246">
        <f>IF(OR(B7080="",C7080="",E7080=""),"",B7080&amp;":"&amp;C7080&amp;":"&amp;E7080)</f>
      </c>
      <c r="K7080" s="247">
        <f>IF(A7080="","",A7080*D7080)</f>
      </c>
      <c r="L7080" s="246">
        <f>IF(A7080="","",IF(OR(A7080=1,A7080=0),H7080,0))</f>
      </c>
      <c r="M7080" s="246">
        <f>IF(A7080="","",IF(A7080=-1,H7080,0))</f>
      </c>
      <c r="N7080">
        <f>IF(J7080="","",IF(E7080="SGD",1,IF(E7080="USD",Settings!$B$22,IF(E7080="HKD",Settings!$B$23,1))))</f>
      </c>
      <c r="O7080">
        <f>IF(OR(B7080="",C7080="",E7080=""),0,(IF(A7080=-1,H7080,0)-IF(OR(A7080=1,A7080=0),H7080,0)+IF(A7080=2,H7080,0))*IF(E7080="SGD",1,IF(E7080="USD",Settings!$B$22,IF(E7080="HKD",Settings!$B$23,1))))</f>
        <v>0</v>
      </c>
      <c r="P7080">
        <f>IF(OR(B7080="",C7080="",E7080=""),0,IF(A7080=2,H7080*IF(E7080="SGD",1,IF(E7080="USD",Settings!$B$22,IF(E7080="HKD",Settings!$B$23,1))),0))</f>
        <v>0</v>
      </c>
      <c r="Q7080" s="312">
        <f>IF(OR(J7080="",G7080=""),"",G7080+ROW()/1000000)</f>
      </c>
      <c r="R7080" s="247">
        <f>IF(Q7080="","",SUMIFS(Txn[Signed Units],Txn[Key],J7080,Txn[Transaction Order],"&lt;="&amp;Q7080))</f>
      </c>
    </row>
    <row r="7081" spans="10:18" ht="15" customHeight="1" x14ac:dyDescent="0.15">
      <c r="J7081" s="246">
        <f>IF(OR(B7081="",C7081="",E7081=""),"",B7081&amp;":"&amp;C7081&amp;":"&amp;E7081)</f>
      </c>
      <c r="K7081" s="247">
        <f>IF(A7081="","",A7081*D7081)</f>
      </c>
      <c r="L7081" s="246">
        <f>IF(A7081="","",IF(OR(A7081=1,A7081=0),H7081,0))</f>
      </c>
      <c r="M7081" s="246">
        <f>IF(A7081="","",IF(A7081=-1,H7081,0))</f>
      </c>
      <c r="N7081">
        <f>IF(J7081="","",IF(E7081="SGD",1,IF(E7081="USD",Settings!$B$22,IF(E7081="HKD",Settings!$B$23,1))))</f>
      </c>
      <c r="O7081">
        <f>IF(OR(B7081="",C7081="",E7081=""),0,(IF(A7081=-1,H7081,0)-IF(OR(A7081=1,A7081=0),H7081,0)+IF(A7081=2,H7081,0))*IF(E7081="SGD",1,IF(E7081="USD",Settings!$B$22,IF(E7081="HKD",Settings!$B$23,1))))</f>
        <v>0</v>
      </c>
      <c r="P7081">
        <f>IF(OR(B7081="",C7081="",E7081=""),0,IF(A7081=2,H7081*IF(E7081="SGD",1,IF(E7081="USD",Settings!$B$22,IF(E7081="HKD",Settings!$B$23,1))),0))</f>
        <v>0</v>
      </c>
      <c r="Q7081" s="312">
        <f>IF(OR(J7081="",G7081=""),"",G7081+ROW()/1000000)</f>
      </c>
      <c r="R7081" s="247">
        <f>IF(Q7081="","",SUMIFS(Txn[Signed Units],Txn[Key],J7081,Txn[Transaction Order],"&lt;="&amp;Q7081))</f>
      </c>
    </row>
    <row r="7082" spans="10:18" ht="15" customHeight="1" x14ac:dyDescent="0.15">
      <c r="J7082" s="246">
        <f>IF(OR(B7082="",C7082="",E7082=""),"",B7082&amp;":"&amp;C7082&amp;":"&amp;E7082)</f>
      </c>
      <c r="K7082" s="247">
        <f>IF(A7082="","",A7082*D7082)</f>
      </c>
      <c r="L7082" s="246">
        <f>IF(A7082="","",IF(OR(A7082=1,A7082=0),H7082,0))</f>
      </c>
      <c r="M7082" s="246">
        <f>IF(A7082="","",IF(A7082=-1,H7082,0))</f>
      </c>
      <c r="N7082">
        <f>IF(J7082="","",IF(E7082="SGD",1,IF(E7082="USD",Settings!$B$22,IF(E7082="HKD",Settings!$B$23,1))))</f>
      </c>
      <c r="O7082">
        <f>IF(OR(B7082="",C7082="",E7082=""),0,(IF(A7082=-1,H7082,0)-IF(OR(A7082=1,A7082=0),H7082,0)+IF(A7082=2,H7082,0))*IF(E7082="SGD",1,IF(E7082="USD",Settings!$B$22,IF(E7082="HKD",Settings!$B$23,1))))</f>
        <v>0</v>
      </c>
      <c r="P7082">
        <f>IF(OR(B7082="",C7082="",E7082=""),0,IF(A7082=2,H7082*IF(E7082="SGD",1,IF(E7082="USD",Settings!$B$22,IF(E7082="HKD",Settings!$B$23,1))),0))</f>
        <v>0</v>
      </c>
      <c r="Q7082" s="312">
        <f>IF(OR(J7082="",G7082=""),"",G7082+ROW()/1000000)</f>
      </c>
      <c r="R7082" s="247">
        <f>IF(Q7082="","",SUMIFS(Txn[Signed Units],Txn[Key],J7082,Txn[Transaction Order],"&lt;="&amp;Q7082))</f>
      </c>
    </row>
    <row r="7083" spans="10:18" ht="15" customHeight="1" x14ac:dyDescent="0.15">
      <c r="J7083" s="246">
        <f>IF(OR(B7083="",C7083="",E7083=""),"",B7083&amp;":"&amp;C7083&amp;":"&amp;E7083)</f>
      </c>
      <c r="K7083" s="247">
        <f>IF(A7083="","",A7083*D7083)</f>
      </c>
      <c r="L7083" s="246">
        <f>IF(A7083="","",IF(OR(A7083=1,A7083=0),H7083,0))</f>
      </c>
      <c r="M7083" s="246">
        <f>IF(A7083="","",IF(A7083=-1,H7083,0))</f>
      </c>
      <c r="N7083">
        <f>IF(J7083="","",IF(E7083="SGD",1,IF(E7083="USD",Settings!$B$22,IF(E7083="HKD",Settings!$B$23,1))))</f>
      </c>
      <c r="O7083">
        <f>IF(OR(B7083="",C7083="",E7083=""),0,(IF(A7083=-1,H7083,0)-IF(OR(A7083=1,A7083=0),H7083,0)+IF(A7083=2,H7083,0))*IF(E7083="SGD",1,IF(E7083="USD",Settings!$B$22,IF(E7083="HKD",Settings!$B$23,1))))</f>
        <v>0</v>
      </c>
      <c r="P7083">
        <f>IF(OR(B7083="",C7083="",E7083=""),0,IF(A7083=2,H7083*IF(E7083="SGD",1,IF(E7083="USD",Settings!$B$22,IF(E7083="HKD",Settings!$B$23,1))),0))</f>
        <v>0</v>
      </c>
      <c r="Q7083" s="312">
        <f>IF(OR(J7083="",G7083=""),"",G7083+ROW()/1000000)</f>
      </c>
      <c r="R7083" s="247">
        <f>IF(Q7083="","",SUMIFS(Txn[Signed Units],Txn[Key],J7083,Txn[Transaction Order],"&lt;="&amp;Q7083))</f>
      </c>
    </row>
    <row r="7084" spans="10:18" ht="15" customHeight="1" x14ac:dyDescent="0.15">
      <c r="J7084" s="246">
        <f>IF(OR(B7084="",C7084="",E7084=""),"",B7084&amp;":"&amp;C7084&amp;":"&amp;E7084)</f>
      </c>
      <c r="K7084" s="247">
        <f>IF(A7084="","",A7084*D7084)</f>
      </c>
      <c r="L7084" s="246">
        <f>IF(A7084="","",IF(OR(A7084=1,A7084=0),H7084,0))</f>
      </c>
      <c r="M7084" s="246">
        <f>IF(A7084="","",IF(A7084=-1,H7084,0))</f>
      </c>
      <c r="N7084">
        <f>IF(J7084="","",IF(E7084="SGD",1,IF(E7084="USD",Settings!$B$22,IF(E7084="HKD",Settings!$B$23,1))))</f>
      </c>
      <c r="O7084">
        <f>IF(OR(B7084="",C7084="",E7084=""),0,(IF(A7084=-1,H7084,0)-IF(OR(A7084=1,A7084=0),H7084,0)+IF(A7084=2,H7084,0))*IF(E7084="SGD",1,IF(E7084="USD",Settings!$B$22,IF(E7084="HKD",Settings!$B$23,1))))</f>
        <v>0</v>
      </c>
      <c r="P7084">
        <f>IF(OR(B7084="",C7084="",E7084=""),0,IF(A7084=2,H7084*IF(E7084="SGD",1,IF(E7084="USD",Settings!$B$22,IF(E7084="HKD",Settings!$B$23,1))),0))</f>
        <v>0</v>
      </c>
      <c r="Q7084" s="312">
        <f>IF(OR(J7084="",G7084=""),"",G7084+ROW()/1000000)</f>
      </c>
      <c r="R7084" s="247">
        <f>IF(Q7084="","",SUMIFS(Txn[Signed Units],Txn[Key],J7084,Txn[Transaction Order],"&lt;="&amp;Q7084))</f>
      </c>
    </row>
    <row r="7085" spans="10:18" ht="15" customHeight="1" x14ac:dyDescent="0.15">
      <c r="J7085" s="246">
        <f>IF(OR(B7085="",C7085="",E7085=""),"",B7085&amp;":"&amp;C7085&amp;":"&amp;E7085)</f>
      </c>
      <c r="K7085" s="247">
        <f>IF(A7085="","",A7085*D7085)</f>
      </c>
      <c r="L7085" s="246">
        <f>IF(A7085="","",IF(OR(A7085=1,A7085=0),H7085,0))</f>
      </c>
      <c r="M7085" s="246">
        <f>IF(A7085="","",IF(A7085=-1,H7085,0))</f>
      </c>
      <c r="N7085">
        <f>IF(J7085="","",IF(E7085="SGD",1,IF(E7085="USD",Settings!$B$22,IF(E7085="HKD",Settings!$B$23,1))))</f>
      </c>
      <c r="O7085">
        <f>IF(OR(B7085="",C7085="",E7085=""),0,(IF(A7085=-1,H7085,0)-IF(OR(A7085=1,A7085=0),H7085,0)+IF(A7085=2,H7085,0))*IF(E7085="SGD",1,IF(E7085="USD",Settings!$B$22,IF(E7085="HKD",Settings!$B$23,1))))</f>
        <v>0</v>
      </c>
      <c r="P7085">
        <f>IF(OR(B7085="",C7085="",E7085=""),0,IF(A7085=2,H7085*IF(E7085="SGD",1,IF(E7085="USD",Settings!$B$22,IF(E7085="HKD",Settings!$B$23,1))),0))</f>
        <v>0</v>
      </c>
      <c r="Q7085" s="312">
        <f>IF(OR(J7085="",G7085=""),"",G7085+ROW()/1000000)</f>
      </c>
      <c r="R7085" s="247">
        <f>IF(Q7085="","",SUMIFS(Txn[Signed Units],Txn[Key],J7085,Txn[Transaction Order],"&lt;="&amp;Q7085))</f>
      </c>
    </row>
    <row r="7086" spans="10:18" ht="15" customHeight="1" x14ac:dyDescent="0.15">
      <c r="J7086" s="246">
        <f>IF(OR(B7086="",C7086="",E7086=""),"",B7086&amp;":"&amp;C7086&amp;":"&amp;E7086)</f>
      </c>
      <c r="K7086" s="247">
        <f>IF(A7086="","",A7086*D7086)</f>
      </c>
      <c r="L7086" s="246">
        <f>IF(A7086="","",IF(OR(A7086=1,A7086=0),H7086,0))</f>
      </c>
      <c r="M7086" s="246">
        <f>IF(A7086="","",IF(A7086=-1,H7086,0))</f>
      </c>
      <c r="N7086">
        <f>IF(J7086="","",IF(E7086="SGD",1,IF(E7086="USD",Settings!$B$22,IF(E7086="HKD",Settings!$B$23,1))))</f>
      </c>
      <c r="O7086">
        <f>IF(OR(B7086="",C7086="",E7086=""),0,(IF(A7086=-1,H7086,0)-IF(OR(A7086=1,A7086=0),H7086,0)+IF(A7086=2,H7086,0))*IF(E7086="SGD",1,IF(E7086="USD",Settings!$B$22,IF(E7086="HKD",Settings!$B$23,1))))</f>
        <v>0</v>
      </c>
      <c r="P7086">
        <f>IF(OR(B7086="",C7086="",E7086=""),0,IF(A7086=2,H7086*IF(E7086="SGD",1,IF(E7086="USD",Settings!$B$22,IF(E7086="HKD",Settings!$B$23,1))),0))</f>
        <v>0</v>
      </c>
      <c r="Q7086" s="312">
        <f>IF(OR(J7086="",G7086=""),"",G7086+ROW()/1000000)</f>
      </c>
      <c r="R7086" s="247">
        <f>IF(Q7086="","",SUMIFS(Txn[Signed Units],Txn[Key],J7086,Txn[Transaction Order],"&lt;="&amp;Q7086))</f>
      </c>
    </row>
    <row r="7087" spans="10:18" ht="15" customHeight="1" x14ac:dyDescent="0.15">
      <c r="J7087" s="246">
        <f>IF(OR(B7087="",C7087="",E7087=""),"",B7087&amp;":"&amp;C7087&amp;":"&amp;E7087)</f>
      </c>
      <c r="K7087" s="247">
        <f>IF(A7087="","",A7087*D7087)</f>
      </c>
      <c r="L7087" s="246">
        <f>IF(A7087="","",IF(OR(A7087=1,A7087=0),H7087,0))</f>
      </c>
      <c r="M7087" s="246">
        <f>IF(A7087="","",IF(A7087=-1,H7087,0))</f>
      </c>
      <c r="N7087">
        <f>IF(J7087="","",IF(E7087="SGD",1,IF(E7087="USD",Settings!$B$22,IF(E7087="HKD",Settings!$B$23,1))))</f>
      </c>
      <c r="O7087">
        <f>IF(OR(B7087="",C7087="",E7087=""),0,(IF(A7087=-1,H7087,0)-IF(OR(A7087=1,A7087=0),H7087,0)+IF(A7087=2,H7087,0))*IF(E7087="SGD",1,IF(E7087="USD",Settings!$B$22,IF(E7087="HKD",Settings!$B$23,1))))</f>
        <v>0</v>
      </c>
      <c r="P7087">
        <f>IF(OR(B7087="",C7087="",E7087=""),0,IF(A7087=2,H7087*IF(E7087="SGD",1,IF(E7087="USD",Settings!$B$22,IF(E7087="HKD",Settings!$B$23,1))),0))</f>
        <v>0</v>
      </c>
      <c r="Q7087" s="312">
        <f>IF(OR(J7087="",G7087=""),"",G7087+ROW()/1000000)</f>
      </c>
      <c r="R7087" s="247">
        <f>IF(Q7087="","",SUMIFS(Txn[Signed Units],Txn[Key],J7087,Txn[Transaction Order],"&lt;="&amp;Q7087))</f>
      </c>
    </row>
    <row r="7088" spans="10:18" ht="15" customHeight="1" x14ac:dyDescent="0.15">
      <c r="J7088" s="246">
        <f>IF(OR(B7088="",C7088="",E7088=""),"",B7088&amp;":"&amp;C7088&amp;":"&amp;E7088)</f>
      </c>
      <c r="K7088" s="247">
        <f>IF(A7088="","",A7088*D7088)</f>
      </c>
      <c r="L7088" s="246">
        <f>IF(A7088="","",IF(OR(A7088=1,A7088=0),H7088,0))</f>
      </c>
      <c r="M7088" s="246">
        <f>IF(A7088="","",IF(A7088=-1,H7088,0))</f>
      </c>
      <c r="N7088">
        <f>IF(J7088="","",IF(E7088="SGD",1,IF(E7088="USD",Settings!$B$22,IF(E7088="HKD",Settings!$B$23,1))))</f>
      </c>
      <c r="O7088">
        <f>IF(OR(B7088="",C7088="",E7088=""),0,(IF(A7088=-1,H7088,0)-IF(OR(A7088=1,A7088=0),H7088,0)+IF(A7088=2,H7088,0))*IF(E7088="SGD",1,IF(E7088="USD",Settings!$B$22,IF(E7088="HKD",Settings!$B$23,1))))</f>
        <v>0</v>
      </c>
      <c r="P7088">
        <f>IF(OR(B7088="",C7088="",E7088=""),0,IF(A7088=2,H7088*IF(E7088="SGD",1,IF(E7088="USD",Settings!$B$22,IF(E7088="HKD",Settings!$B$23,1))),0))</f>
        <v>0</v>
      </c>
      <c r="Q7088" s="312">
        <f>IF(OR(J7088="",G7088=""),"",G7088+ROW()/1000000)</f>
      </c>
      <c r="R7088" s="247">
        <f>IF(Q7088="","",SUMIFS(Txn[Signed Units],Txn[Key],J7088,Txn[Transaction Order],"&lt;="&amp;Q7088))</f>
      </c>
    </row>
    <row r="7089" spans="10:18" ht="15" customHeight="1" x14ac:dyDescent="0.15">
      <c r="J7089" s="246">
        <f>IF(OR(B7089="",C7089="",E7089=""),"",B7089&amp;":"&amp;C7089&amp;":"&amp;E7089)</f>
      </c>
      <c r="K7089" s="247">
        <f>IF(A7089="","",A7089*D7089)</f>
      </c>
      <c r="L7089" s="246">
        <f>IF(A7089="","",IF(OR(A7089=1,A7089=0),H7089,0))</f>
      </c>
      <c r="M7089" s="246">
        <f>IF(A7089="","",IF(A7089=-1,H7089,0))</f>
      </c>
      <c r="N7089">
        <f>IF(J7089="","",IF(E7089="SGD",1,IF(E7089="USD",Settings!$B$22,IF(E7089="HKD",Settings!$B$23,1))))</f>
      </c>
      <c r="O7089">
        <f>IF(OR(B7089="",C7089="",E7089=""),0,(IF(A7089=-1,H7089,0)-IF(OR(A7089=1,A7089=0),H7089,0)+IF(A7089=2,H7089,0))*IF(E7089="SGD",1,IF(E7089="USD",Settings!$B$22,IF(E7089="HKD",Settings!$B$23,1))))</f>
        <v>0</v>
      </c>
      <c r="P7089">
        <f>IF(OR(B7089="",C7089="",E7089=""),0,IF(A7089=2,H7089*IF(E7089="SGD",1,IF(E7089="USD",Settings!$B$22,IF(E7089="HKD",Settings!$B$23,1))),0))</f>
        <v>0</v>
      </c>
      <c r="Q7089" s="312">
        <f>IF(OR(J7089="",G7089=""),"",G7089+ROW()/1000000)</f>
      </c>
      <c r="R7089" s="247">
        <f>IF(Q7089="","",SUMIFS(Txn[Signed Units],Txn[Key],J7089,Txn[Transaction Order],"&lt;="&amp;Q7089))</f>
      </c>
    </row>
    <row r="7090" spans="10:18" ht="15" customHeight="1" x14ac:dyDescent="0.15">
      <c r="J7090" s="246">
        <f>IF(OR(B7090="",C7090="",E7090=""),"",B7090&amp;":"&amp;C7090&amp;":"&amp;E7090)</f>
      </c>
      <c r="K7090" s="247">
        <f>IF(A7090="","",A7090*D7090)</f>
      </c>
      <c r="L7090" s="246">
        <f>IF(A7090="","",IF(OR(A7090=1,A7090=0),H7090,0))</f>
      </c>
      <c r="M7090" s="246">
        <f>IF(A7090="","",IF(A7090=-1,H7090,0))</f>
      </c>
      <c r="N7090">
        <f>IF(J7090="","",IF(E7090="SGD",1,IF(E7090="USD",Settings!$B$22,IF(E7090="HKD",Settings!$B$23,1))))</f>
      </c>
      <c r="O7090">
        <f>IF(OR(B7090="",C7090="",E7090=""),0,(IF(A7090=-1,H7090,0)-IF(OR(A7090=1,A7090=0),H7090,0)+IF(A7090=2,H7090,0))*IF(E7090="SGD",1,IF(E7090="USD",Settings!$B$22,IF(E7090="HKD",Settings!$B$23,1))))</f>
        <v>0</v>
      </c>
      <c r="P7090">
        <f>IF(OR(B7090="",C7090="",E7090=""),0,IF(A7090=2,H7090*IF(E7090="SGD",1,IF(E7090="USD",Settings!$B$22,IF(E7090="HKD",Settings!$B$23,1))),0))</f>
        <v>0</v>
      </c>
      <c r="Q7090" s="312">
        <f>IF(OR(J7090="",G7090=""),"",G7090+ROW()/1000000)</f>
      </c>
      <c r="R7090" s="247">
        <f>IF(Q7090="","",SUMIFS(Txn[Signed Units],Txn[Key],J7090,Txn[Transaction Order],"&lt;="&amp;Q7090))</f>
      </c>
    </row>
    <row r="7091" spans="10:18" ht="15" customHeight="1" x14ac:dyDescent="0.15">
      <c r="J7091" s="246">
        <f>IF(OR(B7091="",C7091="",E7091=""),"",B7091&amp;":"&amp;C7091&amp;":"&amp;E7091)</f>
      </c>
      <c r="K7091" s="247">
        <f>IF(A7091="","",A7091*D7091)</f>
      </c>
      <c r="L7091" s="246">
        <f>IF(A7091="","",IF(OR(A7091=1,A7091=0),H7091,0))</f>
      </c>
      <c r="M7091" s="246">
        <f>IF(A7091="","",IF(A7091=-1,H7091,0))</f>
      </c>
      <c r="N7091">
        <f>IF(J7091="","",IF(E7091="SGD",1,IF(E7091="USD",Settings!$B$22,IF(E7091="HKD",Settings!$B$23,1))))</f>
      </c>
      <c r="O7091">
        <f>IF(OR(B7091="",C7091="",E7091=""),0,(IF(A7091=-1,H7091,0)-IF(OR(A7091=1,A7091=0),H7091,0)+IF(A7091=2,H7091,0))*IF(E7091="SGD",1,IF(E7091="USD",Settings!$B$22,IF(E7091="HKD",Settings!$B$23,1))))</f>
        <v>0</v>
      </c>
      <c r="P7091">
        <f>IF(OR(B7091="",C7091="",E7091=""),0,IF(A7091=2,H7091*IF(E7091="SGD",1,IF(E7091="USD",Settings!$B$22,IF(E7091="HKD",Settings!$B$23,1))),0))</f>
        <v>0</v>
      </c>
      <c r="Q7091" s="312">
        <f>IF(OR(J7091="",G7091=""),"",G7091+ROW()/1000000)</f>
      </c>
      <c r="R7091" s="247">
        <f>IF(Q7091="","",SUMIFS(Txn[Signed Units],Txn[Key],J7091,Txn[Transaction Order],"&lt;="&amp;Q7091))</f>
      </c>
    </row>
    <row r="7092" spans="10:18" ht="15" customHeight="1" x14ac:dyDescent="0.15">
      <c r="J7092" s="246">
        <f>IF(OR(B7092="",C7092="",E7092=""),"",B7092&amp;":"&amp;C7092&amp;":"&amp;E7092)</f>
      </c>
      <c r="K7092" s="247">
        <f>IF(A7092="","",A7092*D7092)</f>
      </c>
      <c r="L7092" s="246">
        <f>IF(A7092="","",IF(OR(A7092=1,A7092=0),H7092,0))</f>
      </c>
      <c r="M7092" s="246">
        <f>IF(A7092="","",IF(A7092=-1,H7092,0))</f>
      </c>
      <c r="N7092">
        <f>IF(J7092="","",IF(E7092="SGD",1,IF(E7092="USD",Settings!$B$22,IF(E7092="HKD",Settings!$B$23,1))))</f>
      </c>
      <c r="O7092">
        <f>IF(OR(B7092="",C7092="",E7092=""),0,(IF(A7092=-1,H7092,0)-IF(OR(A7092=1,A7092=0),H7092,0)+IF(A7092=2,H7092,0))*IF(E7092="SGD",1,IF(E7092="USD",Settings!$B$22,IF(E7092="HKD",Settings!$B$23,1))))</f>
        <v>0</v>
      </c>
      <c r="P7092">
        <f>IF(OR(B7092="",C7092="",E7092=""),0,IF(A7092=2,H7092*IF(E7092="SGD",1,IF(E7092="USD",Settings!$B$22,IF(E7092="HKD",Settings!$B$23,1))),0))</f>
        <v>0</v>
      </c>
      <c r="Q7092" s="312">
        <f>IF(OR(J7092="",G7092=""),"",G7092+ROW()/1000000)</f>
      </c>
      <c r="R7092" s="247">
        <f>IF(Q7092="","",SUMIFS(Txn[Signed Units],Txn[Key],J7092,Txn[Transaction Order],"&lt;="&amp;Q7092))</f>
      </c>
    </row>
    <row r="7093" spans="10:18" ht="15" customHeight="1" x14ac:dyDescent="0.15">
      <c r="J7093" s="246">
        <f>IF(OR(B7093="",C7093="",E7093=""),"",B7093&amp;":"&amp;C7093&amp;":"&amp;E7093)</f>
      </c>
      <c r="K7093" s="247">
        <f>IF(A7093="","",A7093*D7093)</f>
      </c>
      <c r="L7093" s="246">
        <f>IF(A7093="","",IF(OR(A7093=1,A7093=0),H7093,0))</f>
      </c>
      <c r="M7093" s="246">
        <f>IF(A7093="","",IF(A7093=-1,H7093,0))</f>
      </c>
      <c r="N7093">
        <f>IF(J7093="","",IF(E7093="SGD",1,IF(E7093="USD",Settings!$B$22,IF(E7093="HKD",Settings!$B$23,1))))</f>
      </c>
      <c r="O7093">
        <f>IF(OR(B7093="",C7093="",E7093=""),0,(IF(A7093=-1,H7093,0)-IF(OR(A7093=1,A7093=0),H7093,0)+IF(A7093=2,H7093,0))*IF(E7093="SGD",1,IF(E7093="USD",Settings!$B$22,IF(E7093="HKD",Settings!$B$23,1))))</f>
        <v>0</v>
      </c>
      <c r="P7093">
        <f>IF(OR(B7093="",C7093="",E7093=""),0,IF(A7093=2,H7093*IF(E7093="SGD",1,IF(E7093="USD",Settings!$B$22,IF(E7093="HKD",Settings!$B$23,1))),0))</f>
        <v>0</v>
      </c>
      <c r="Q7093" s="312">
        <f>IF(OR(J7093="",G7093=""),"",G7093+ROW()/1000000)</f>
      </c>
      <c r="R7093" s="247">
        <f>IF(Q7093="","",SUMIFS(Txn[Signed Units],Txn[Key],J7093,Txn[Transaction Order],"&lt;="&amp;Q7093))</f>
      </c>
    </row>
    <row r="7094" spans="10:18" ht="15" customHeight="1" x14ac:dyDescent="0.15">
      <c r="J7094" s="246">
        <f>IF(OR(B7094="",C7094="",E7094=""),"",B7094&amp;":"&amp;C7094&amp;":"&amp;E7094)</f>
      </c>
      <c r="K7094" s="247">
        <f>IF(A7094="","",A7094*D7094)</f>
      </c>
      <c r="L7094" s="246">
        <f>IF(A7094="","",IF(OR(A7094=1,A7094=0),H7094,0))</f>
      </c>
      <c r="M7094" s="246">
        <f>IF(A7094="","",IF(A7094=-1,H7094,0))</f>
      </c>
      <c r="N7094">
        <f>IF(J7094="","",IF(E7094="SGD",1,IF(E7094="USD",Settings!$B$22,IF(E7094="HKD",Settings!$B$23,1))))</f>
      </c>
      <c r="O7094">
        <f>IF(OR(B7094="",C7094="",E7094=""),0,(IF(A7094=-1,H7094,0)-IF(OR(A7094=1,A7094=0),H7094,0)+IF(A7094=2,H7094,0))*IF(E7094="SGD",1,IF(E7094="USD",Settings!$B$22,IF(E7094="HKD",Settings!$B$23,1))))</f>
        <v>0</v>
      </c>
      <c r="P7094">
        <f>IF(OR(B7094="",C7094="",E7094=""),0,IF(A7094=2,H7094*IF(E7094="SGD",1,IF(E7094="USD",Settings!$B$22,IF(E7094="HKD",Settings!$B$23,1))),0))</f>
        <v>0</v>
      </c>
      <c r="Q7094" s="312">
        <f>IF(OR(J7094="",G7094=""),"",G7094+ROW()/1000000)</f>
      </c>
      <c r="R7094" s="247">
        <f>IF(Q7094="","",SUMIFS(Txn[Signed Units],Txn[Key],J7094,Txn[Transaction Order],"&lt;="&amp;Q7094))</f>
      </c>
    </row>
    <row r="7095" spans="10:18" ht="15" customHeight="1" x14ac:dyDescent="0.15">
      <c r="J7095" s="246">
        <f>IF(OR(B7095="",C7095="",E7095=""),"",B7095&amp;":"&amp;C7095&amp;":"&amp;E7095)</f>
      </c>
      <c r="K7095" s="247">
        <f>IF(A7095="","",A7095*D7095)</f>
      </c>
      <c r="L7095" s="246">
        <f>IF(A7095="","",IF(OR(A7095=1,A7095=0),H7095,0))</f>
      </c>
      <c r="M7095" s="246">
        <f>IF(A7095="","",IF(A7095=-1,H7095,0))</f>
      </c>
      <c r="N7095">
        <f>IF(J7095="","",IF(E7095="SGD",1,IF(E7095="USD",Settings!$B$22,IF(E7095="HKD",Settings!$B$23,1))))</f>
      </c>
      <c r="O7095">
        <f>IF(OR(B7095="",C7095="",E7095=""),0,(IF(A7095=-1,H7095,0)-IF(OR(A7095=1,A7095=0),H7095,0)+IF(A7095=2,H7095,0))*IF(E7095="SGD",1,IF(E7095="USD",Settings!$B$22,IF(E7095="HKD",Settings!$B$23,1))))</f>
        <v>0</v>
      </c>
      <c r="P7095">
        <f>IF(OR(B7095="",C7095="",E7095=""),0,IF(A7095=2,H7095*IF(E7095="SGD",1,IF(E7095="USD",Settings!$B$22,IF(E7095="HKD",Settings!$B$23,1))),0))</f>
        <v>0</v>
      </c>
      <c r="Q7095" s="312">
        <f>IF(OR(J7095="",G7095=""),"",G7095+ROW()/1000000)</f>
      </c>
      <c r="R7095" s="247">
        <f>IF(Q7095="","",SUMIFS(Txn[Signed Units],Txn[Key],J7095,Txn[Transaction Order],"&lt;="&amp;Q7095))</f>
      </c>
    </row>
    <row r="7096" spans="10:18" ht="15" customHeight="1" x14ac:dyDescent="0.15">
      <c r="J7096" s="246">
        <f>IF(OR(B7096="",C7096="",E7096=""),"",B7096&amp;":"&amp;C7096&amp;":"&amp;E7096)</f>
      </c>
      <c r="K7096" s="247">
        <f>IF(A7096="","",A7096*D7096)</f>
      </c>
      <c r="L7096" s="246">
        <f>IF(A7096="","",IF(OR(A7096=1,A7096=0),H7096,0))</f>
      </c>
      <c r="M7096" s="246">
        <f>IF(A7096="","",IF(A7096=-1,H7096,0))</f>
      </c>
      <c r="N7096">
        <f>IF(J7096="","",IF(E7096="SGD",1,IF(E7096="USD",Settings!$B$22,IF(E7096="HKD",Settings!$B$23,1))))</f>
      </c>
      <c r="O7096">
        <f>IF(OR(B7096="",C7096="",E7096=""),0,(IF(A7096=-1,H7096,0)-IF(OR(A7096=1,A7096=0),H7096,0)+IF(A7096=2,H7096,0))*IF(E7096="SGD",1,IF(E7096="USD",Settings!$B$22,IF(E7096="HKD",Settings!$B$23,1))))</f>
        <v>0</v>
      </c>
      <c r="P7096">
        <f>IF(OR(B7096="",C7096="",E7096=""),0,IF(A7096=2,H7096*IF(E7096="SGD",1,IF(E7096="USD",Settings!$B$22,IF(E7096="HKD",Settings!$B$23,1))),0))</f>
        <v>0</v>
      </c>
      <c r="Q7096" s="312">
        <f>IF(OR(J7096="",G7096=""),"",G7096+ROW()/1000000)</f>
      </c>
      <c r="R7096" s="247">
        <f>IF(Q7096="","",SUMIFS(Txn[Signed Units],Txn[Key],J7096,Txn[Transaction Order],"&lt;="&amp;Q7096))</f>
      </c>
    </row>
    <row r="7097" spans="10:18" ht="15" customHeight="1" x14ac:dyDescent="0.15">
      <c r="J7097" s="246">
        <f>IF(OR(B7097="",C7097="",E7097=""),"",B7097&amp;":"&amp;C7097&amp;":"&amp;E7097)</f>
      </c>
      <c r="K7097" s="247">
        <f>IF(A7097="","",A7097*D7097)</f>
      </c>
      <c r="L7097" s="246">
        <f>IF(A7097="","",IF(OR(A7097=1,A7097=0),H7097,0))</f>
      </c>
      <c r="M7097" s="246">
        <f>IF(A7097="","",IF(A7097=-1,H7097,0))</f>
      </c>
      <c r="N7097">
        <f>IF(J7097="","",IF(E7097="SGD",1,IF(E7097="USD",Settings!$B$22,IF(E7097="HKD",Settings!$B$23,1))))</f>
      </c>
      <c r="O7097">
        <f>IF(OR(B7097="",C7097="",E7097=""),0,(IF(A7097=-1,H7097,0)-IF(OR(A7097=1,A7097=0),H7097,0)+IF(A7097=2,H7097,0))*IF(E7097="SGD",1,IF(E7097="USD",Settings!$B$22,IF(E7097="HKD",Settings!$B$23,1))))</f>
        <v>0</v>
      </c>
      <c r="P7097">
        <f>IF(OR(B7097="",C7097="",E7097=""),0,IF(A7097=2,H7097*IF(E7097="SGD",1,IF(E7097="USD",Settings!$B$22,IF(E7097="HKD",Settings!$B$23,1))),0))</f>
        <v>0</v>
      </c>
      <c r="Q7097" s="312">
        <f>IF(OR(J7097="",G7097=""),"",G7097+ROW()/1000000)</f>
      </c>
      <c r="R7097" s="247">
        <f>IF(Q7097="","",SUMIFS(Txn[Signed Units],Txn[Key],J7097,Txn[Transaction Order],"&lt;="&amp;Q7097))</f>
      </c>
    </row>
    <row r="7098" spans="10:18" ht="15" customHeight="1" x14ac:dyDescent="0.15">
      <c r="J7098" s="246">
        <f>IF(OR(B7098="",C7098="",E7098=""),"",B7098&amp;":"&amp;C7098&amp;":"&amp;E7098)</f>
      </c>
      <c r="K7098" s="247">
        <f>IF(A7098="","",A7098*D7098)</f>
      </c>
      <c r="L7098" s="246">
        <f>IF(A7098="","",IF(OR(A7098=1,A7098=0),H7098,0))</f>
      </c>
      <c r="M7098" s="246">
        <f>IF(A7098="","",IF(A7098=-1,H7098,0))</f>
      </c>
      <c r="N7098">
        <f>IF(J7098="","",IF(E7098="SGD",1,IF(E7098="USD",Settings!$B$22,IF(E7098="HKD",Settings!$B$23,1))))</f>
      </c>
      <c r="O7098">
        <f>IF(OR(B7098="",C7098="",E7098=""),0,(IF(A7098=-1,H7098,0)-IF(OR(A7098=1,A7098=0),H7098,0)+IF(A7098=2,H7098,0))*IF(E7098="SGD",1,IF(E7098="USD",Settings!$B$22,IF(E7098="HKD",Settings!$B$23,1))))</f>
        <v>0</v>
      </c>
      <c r="P7098">
        <f>IF(OR(B7098="",C7098="",E7098=""),0,IF(A7098=2,H7098*IF(E7098="SGD",1,IF(E7098="USD",Settings!$B$22,IF(E7098="HKD",Settings!$B$23,1))),0))</f>
        <v>0</v>
      </c>
      <c r="Q7098" s="312">
        <f>IF(OR(J7098="",G7098=""),"",G7098+ROW()/1000000)</f>
      </c>
      <c r="R7098" s="247">
        <f>IF(Q7098="","",SUMIFS(Txn[Signed Units],Txn[Key],J7098,Txn[Transaction Order],"&lt;="&amp;Q7098))</f>
      </c>
    </row>
    <row r="7099" spans="10:18" ht="15" customHeight="1" x14ac:dyDescent="0.15">
      <c r="J7099" s="246">
        <f>IF(OR(B7099="",C7099="",E7099=""),"",B7099&amp;":"&amp;C7099&amp;":"&amp;E7099)</f>
      </c>
      <c r="K7099" s="247">
        <f>IF(A7099="","",A7099*D7099)</f>
      </c>
      <c r="L7099" s="246">
        <f>IF(A7099="","",IF(OR(A7099=1,A7099=0),H7099,0))</f>
      </c>
      <c r="M7099" s="246">
        <f>IF(A7099="","",IF(A7099=-1,H7099,0))</f>
      </c>
      <c r="N7099">
        <f>IF(J7099="","",IF(E7099="SGD",1,IF(E7099="USD",Settings!$B$22,IF(E7099="HKD",Settings!$B$23,1))))</f>
      </c>
      <c r="O7099">
        <f>IF(OR(B7099="",C7099="",E7099=""),0,(IF(A7099=-1,H7099,0)-IF(OR(A7099=1,A7099=0),H7099,0)+IF(A7099=2,H7099,0))*IF(E7099="SGD",1,IF(E7099="USD",Settings!$B$22,IF(E7099="HKD",Settings!$B$23,1))))</f>
        <v>0</v>
      </c>
      <c r="P7099">
        <f>IF(OR(B7099="",C7099="",E7099=""),0,IF(A7099=2,H7099*IF(E7099="SGD",1,IF(E7099="USD",Settings!$B$22,IF(E7099="HKD",Settings!$B$23,1))),0))</f>
        <v>0</v>
      </c>
      <c r="Q7099" s="312">
        <f>IF(OR(J7099="",G7099=""),"",G7099+ROW()/1000000)</f>
      </c>
      <c r="R7099" s="247">
        <f>IF(Q7099="","",SUMIFS(Txn[Signed Units],Txn[Key],J7099,Txn[Transaction Order],"&lt;="&amp;Q7099))</f>
      </c>
    </row>
    <row r="7100" spans="10:18" ht="15" customHeight="1" x14ac:dyDescent="0.15">
      <c r="J7100" s="246">
        <f>IF(OR(B7100="",C7100="",E7100=""),"",B7100&amp;":"&amp;C7100&amp;":"&amp;E7100)</f>
      </c>
      <c r="K7100" s="247">
        <f>IF(A7100="","",A7100*D7100)</f>
      </c>
      <c r="L7100" s="246">
        <f>IF(A7100="","",IF(OR(A7100=1,A7100=0),H7100,0))</f>
      </c>
      <c r="M7100" s="246">
        <f>IF(A7100="","",IF(A7100=-1,H7100,0))</f>
      </c>
      <c r="N7100">
        <f>IF(J7100="","",IF(E7100="SGD",1,IF(E7100="USD",Settings!$B$22,IF(E7100="HKD",Settings!$B$23,1))))</f>
      </c>
      <c r="O7100">
        <f>IF(OR(B7100="",C7100="",E7100=""),0,(IF(A7100=-1,H7100,0)-IF(OR(A7100=1,A7100=0),H7100,0)+IF(A7100=2,H7100,0))*IF(E7100="SGD",1,IF(E7100="USD",Settings!$B$22,IF(E7100="HKD",Settings!$B$23,1))))</f>
        <v>0</v>
      </c>
      <c r="P7100">
        <f>IF(OR(B7100="",C7100="",E7100=""),0,IF(A7100=2,H7100*IF(E7100="SGD",1,IF(E7100="USD",Settings!$B$22,IF(E7100="HKD",Settings!$B$23,1))),0))</f>
        <v>0</v>
      </c>
      <c r="Q7100" s="312">
        <f>IF(OR(J7100="",G7100=""),"",G7100+ROW()/1000000)</f>
      </c>
      <c r="R7100" s="247">
        <f>IF(Q7100="","",SUMIFS(Txn[Signed Units],Txn[Key],J7100,Txn[Transaction Order],"&lt;="&amp;Q7100))</f>
      </c>
    </row>
    <row r="7101" spans="10:18" ht="15" customHeight="1" x14ac:dyDescent="0.15">
      <c r="J7101" s="246">
        <f>IF(OR(B7101="",C7101="",E7101=""),"",B7101&amp;":"&amp;C7101&amp;":"&amp;E7101)</f>
      </c>
      <c r="K7101" s="247">
        <f>IF(A7101="","",A7101*D7101)</f>
      </c>
      <c r="L7101" s="246">
        <f>IF(A7101="","",IF(OR(A7101=1,A7101=0),H7101,0))</f>
      </c>
      <c r="M7101" s="246">
        <f>IF(A7101="","",IF(A7101=-1,H7101,0))</f>
      </c>
      <c r="N7101">
        <f>IF(J7101="","",IF(E7101="SGD",1,IF(E7101="USD",Settings!$B$22,IF(E7101="HKD",Settings!$B$23,1))))</f>
      </c>
      <c r="O7101">
        <f>IF(OR(B7101="",C7101="",E7101=""),0,(IF(A7101=-1,H7101,0)-IF(OR(A7101=1,A7101=0),H7101,0)+IF(A7101=2,H7101,0))*IF(E7101="SGD",1,IF(E7101="USD",Settings!$B$22,IF(E7101="HKD",Settings!$B$23,1))))</f>
        <v>0</v>
      </c>
      <c r="P7101">
        <f>IF(OR(B7101="",C7101="",E7101=""),0,IF(A7101=2,H7101*IF(E7101="SGD",1,IF(E7101="USD",Settings!$B$22,IF(E7101="HKD",Settings!$B$23,1))),0))</f>
        <v>0</v>
      </c>
      <c r="Q7101" s="312">
        <f>IF(OR(J7101="",G7101=""),"",G7101+ROW()/1000000)</f>
      </c>
      <c r="R7101" s="247">
        <f>IF(Q7101="","",SUMIFS(Txn[Signed Units],Txn[Key],J7101,Txn[Transaction Order],"&lt;="&amp;Q7101))</f>
      </c>
    </row>
    <row r="7102" spans="10:18" ht="15" customHeight="1" x14ac:dyDescent="0.15">
      <c r="J7102" s="246">
        <f>IF(OR(B7102="",C7102="",E7102=""),"",B7102&amp;":"&amp;C7102&amp;":"&amp;E7102)</f>
      </c>
      <c r="K7102" s="247">
        <f>IF(A7102="","",A7102*D7102)</f>
      </c>
      <c r="L7102" s="246">
        <f>IF(A7102="","",IF(OR(A7102=1,A7102=0),H7102,0))</f>
      </c>
      <c r="M7102" s="246">
        <f>IF(A7102="","",IF(A7102=-1,H7102,0))</f>
      </c>
      <c r="N7102">
        <f>IF(J7102="","",IF(E7102="SGD",1,IF(E7102="USD",Settings!$B$22,IF(E7102="HKD",Settings!$B$23,1))))</f>
      </c>
      <c r="O7102">
        <f>IF(OR(B7102="",C7102="",E7102=""),0,(IF(A7102=-1,H7102,0)-IF(OR(A7102=1,A7102=0),H7102,0)+IF(A7102=2,H7102,0))*IF(E7102="SGD",1,IF(E7102="USD",Settings!$B$22,IF(E7102="HKD",Settings!$B$23,1))))</f>
        <v>0</v>
      </c>
      <c r="P7102">
        <f>IF(OR(B7102="",C7102="",E7102=""),0,IF(A7102=2,H7102*IF(E7102="SGD",1,IF(E7102="USD",Settings!$B$22,IF(E7102="HKD",Settings!$B$23,1))),0))</f>
        <v>0</v>
      </c>
      <c r="Q7102" s="312">
        <f>IF(OR(J7102="",G7102=""),"",G7102+ROW()/1000000)</f>
      </c>
      <c r="R7102" s="247">
        <f>IF(Q7102="","",SUMIFS(Txn[Signed Units],Txn[Key],J7102,Txn[Transaction Order],"&lt;="&amp;Q7102))</f>
      </c>
    </row>
    <row r="7103" spans="10:18" ht="15" customHeight="1" x14ac:dyDescent="0.15">
      <c r="J7103" s="246">
        <f>IF(OR(B7103="",C7103="",E7103=""),"",B7103&amp;":"&amp;C7103&amp;":"&amp;E7103)</f>
      </c>
      <c r="K7103" s="247">
        <f>IF(A7103="","",A7103*D7103)</f>
      </c>
      <c r="L7103" s="246">
        <f>IF(A7103="","",IF(OR(A7103=1,A7103=0),H7103,0))</f>
      </c>
      <c r="M7103" s="246">
        <f>IF(A7103="","",IF(A7103=-1,H7103,0))</f>
      </c>
      <c r="N7103">
        <f>IF(J7103="","",IF(E7103="SGD",1,IF(E7103="USD",Settings!$B$22,IF(E7103="HKD",Settings!$B$23,1))))</f>
      </c>
      <c r="O7103">
        <f>IF(OR(B7103="",C7103="",E7103=""),0,(IF(A7103=-1,H7103,0)-IF(OR(A7103=1,A7103=0),H7103,0)+IF(A7103=2,H7103,0))*IF(E7103="SGD",1,IF(E7103="USD",Settings!$B$22,IF(E7103="HKD",Settings!$B$23,1))))</f>
        <v>0</v>
      </c>
      <c r="P7103">
        <f>IF(OR(B7103="",C7103="",E7103=""),0,IF(A7103=2,H7103*IF(E7103="SGD",1,IF(E7103="USD",Settings!$B$22,IF(E7103="HKD",Settings!$B$23,1))),0))</f>
        <v>0</v>
      </c>
      <c r="Q7103" s="312">
        <f>IF(OR(J7103="",G7103=""),"",G7103+ROW()/1000000)</f>
      </c>
      <c r="R7103" s="247">
        <f>IF(Q7103="","",SUMIFS(Txn[Signed Units],Txn[Key],J7103,Txn[Transaction Order],"&lt;="&amp;Q7103))</f>
      </c>
    </row>
    <row r="7104" spans="10:18" ht="15" customHeight="1" x14ac:dyDescent="0.15">
      <c r="J7104" s="246">
        <f>IF(OR(B7104="",C7104="",E7104=""),"",B7104&amp;":"&amp;C7104&amp;":"&amp;E7104)</f>
      </c>
      <c r="K7104" s="247">
        <f>IF(A7104="","",A7104*D7104)</f>
      </c>
      <c r="L7104" s="246">
        <f>IF(A7104="","",IF(OR(A7104=1,A7104=0),H7104,0))</f>
      </c>
      <c r="M7104" s="246">
        <f>IF(A7104="","",IF(A7104=-1,H7104,0))</f>
      </c>
      <c r="N7104">
        <f>IF(J7104="","",IF(E7104="SGD",1,IF(E7104="USD",Settings!$B$22,IF(E7104="HKD",Settings!$B$23,1))))</f>
      </c>
      <c r="O7104">
        <f>IF(OR(B7104="",C7104="",E7104=""),0,(IF(A7104=-1,H7104,0)-IF(OR(A7104=1,A7104=0),H7104,0)+IF(A7104=2,H7104,0))*IF(E7104="SGD",1,IF(E7104="USD",Settings!$B$22,IF(E7104="HKD",Settings!$B$23,1))))</f>
        <v>0</v>
      </c>
      <c r="P7104">
        <f>IF(OR(B7104="",C7104="",E7104=""),0,IF(A7104=2,H7104*IF(E7104="SGD",1,IF(E7104="USD",Settings!$B$22,IF(E7104="HKD",Settings!$B$23,1))),0))</f>
        <v>0</v>
      </c>
      <c r="Q7104" s="312">
        <f>IF(OR(J7104="",G7104=""),"",G7104+ROW()/1000000)</f>
      </c>
      <c r="R7104" s="247">
        <f>IF(Q7104="","",SUMIFS(Txn[Signed Units],Txn[Key],J7104,Txn[Transaction Order],"&lt;="&amp;Q7104))</f>
      </c>
    </row>
    <row r="7105" spans="10:18" ht="15" customHeight="1" x14ac:dyDescent="0.15">
      <c r="J7105" s="246">
        <f>IF(OR(B7105="",C7105="",E7105=""),"",B7105&amp;":"&amp;C7105&amp;":"&amp;E7105)</f>
      </c>
      <c r="K7105" s="247">
        <f>IF(A7105="","",A7105*D7105)</f>
      </c>
      <c r="L7105" s="246">
        <f>IF(A7105="","",IF(OR(A7105=1,A7105=0),H7105,0))</f>
      </c>
      <c r="M7105" s="246">
        <f>IF(A7105="","",IF(A7105=-1,H7105,0))</f>
      </c>
      <c r="N7105">
        <f>IF(J7105="","",IF(E7105="SGD",1,IF(E7105="USD",Settings!$B$22,IF(E7105="HKD",Settings!$B$23,1))))</f>
      </c>
      <c r="O7105">
        <f>IF(OR(B7105="",C7105="",E7105=""),0,(IF(A7105=-1,H7105,0)-IF(OR(A7105=1,A7105=0),H7105,0)+IF(A7105=2,H7105,0))*IF(E7105="SGD",1,IF(E7105="USD",Settings!$B$22,IF(E7105="HKD",Settings!$B$23,1))))</f>
        <v>0</v>
      </c>
      <c r="P7105">
        <f>IF(OR(B7105="",C7105="",E7105=""),0,IF(A7105=2,H7105*IF(E7105="SGD",1,IF(E7105="USD",Settings!$B$22,IF(E7105="HKD",Settings!$B$23,1))),0))</f>
        <v>0</v>
      </c>
      <c r="Q7105" s="312">
        <f>IF(OR(J7105="",G7105=""),"",G7105+ROW()/1000000)</f>
      </c>
      <c r="R7105" s="247">
        <f>IF(Q7105="","",SUMIFS(Txn[Signed Units],Txn[Key],J7105,Txn[Transaction Order],"&lt;="&amp;Q7105))</f>
      </c>
    </row>
    <row r="7106" spans="10:18" ht="15" customHeight="1" x14ac:dyDescent="0.15">
      <c r="J7106" s="246">
        <f>IF(OR(B7106="",C7106="",E7106=""),"",B7106&amp;":"&amp;C7106&amp;":"&amp;E7106)</f>
      </c>
      <c r="K7106" s="247">
        <f>IF(A7106="","",A7106*D7106)</f>
      </c>
      <c r="L7106" s="246">
        <f>IF(A7106="","",IF(OR(A7106=1,A7106=0),H7106,0))</f>
      </c>
      <c r="M7106" s="246">
        <f>IF(A7106="","",IF(A7106=-1,H7106,0))</f>
      </c>
      <c r="N7106">
        <f>IF(J7106="","",IF(E7106="SGD",1,IF(E7106="USD",Settings!$B$22,IF(E7106="HKD",Settings!$B$23,1))))</f>
      </c>
      <c r="O7106">
        <f>IF(OR(B7106="",C7106="",E7106=""),0,(IF(A7106=-1,H7106,0)-IF(OR(A7106=1,A7106=0),H7106,0)+IF(A7106=2,H7106,0))*IF(E7106="SGD",1,IF(E7106="USD",Settings!$B$22,IF(E7106="HKD",Settings!$B$23,1))))</f>
        <v>0</v>
      </c>
      <c r="P7106">
        <f>IF(OR(B7106="",C7106="",E7106=""),0,IF(A7106=2,H7106*IF(E7106="SGD",1,IF(E7106="USD",Settings!$B$22,IF(E7106="HKD",Settings!$B$23,1))),0))</f>
        <v>0</v>
      </c>
      <c r="Q7106" s="312">
        <f>IF(OR(J7106="",G7106=""),"",G7106+ROW()/1000000)</f>
      </c>
      <c r="R7106" s="247">
        <f>IF(Q7106="","",SUMIFS(Txn[Signed Units],Txn[Key],J7106,Txn[Transaction Order],"&lt;="&amp;Q7106))</f>
      </c>
    </row>
    <row r="7107" spans="10:18" ht="15" customHeight="1" x14ac:dyDescent="0.15">
      <c r="J7107" s="246">
        <f>IF(OR(B7107="",C7107="",E7107=""),"",B7107&amp;":"&amp;C7107&amp;":"&amp;E7107)</f>
      </c>
      <c r="K7107" s="247">
        <f>IF(A7107="","",A7107*D7107)</f>
      </c>
      <c r="L7107" s="246">
        <f>IF(A7107="","",IF(OR(A7107=1,A7107=0),H7107,0))</f>
      </c>
      <c r="M7107" s="246">
        <f>IF(A7107="","",IF(A7107=-1,H7107,0))</f>
      </c>
      <c r="N7107">
        <f>IF(J7107="","",IF(E7107="SGD",1,IF(E7107="USD",Settings!$B$22,IF(E7107="HKD",Settings!$B$23,1))))</f>
      </c>
      <c r="O7107">
        <f>IF(OR(B7107="",C7107="",E7107=""),0,(IF(A7107=-1,H7107,0)-IF(OR(A7107=1,A7107=0),H7107,0)+IF(A7107=2,H7107,0))*IF(E7107="SGD",1,IF(E7107="USD",Settings!$B$22,IF(E7107="HKD",Settings!$B$23,1))))</f>
        <v>0</v>
      </c>
      <c r="P7107">
        <f>IF(OR(B7107="",C7107="",E7107=""),0,IF(A7107=2,H7107*IF(E7107="SGD",1,IF(E7107="USD",Settings!$B$22,IF(E7107="HKD",Settings!$B$23,1))),0))</f>
        <v>0</v>
      </c>
      <c r="Q7107" s="312">
        <f>IF(OR(J7107="",G7107=""),"",G7107+ROW()/1000000)</f>
      </c>
      <c r="R7107" s="247">
        <f>IF(Q7107="","",SUMIFS(Txn[Signed Units],Txn[Key],J7107,Txn[Transaction Order],"&lt;="&amp;Q7107))</f>
      </c>
    </row>
    <row r="7108" spans="10:18" ht="15" customHeight="1" x14ac:dyDescent="0.15">
      <c r="J7108" s="246">
        <f>IF(OR(B7108="",C7108="",E7108=""),"",B7108&amp;":"&amp;C7108&amp;":"&amp;E7108)</f>
      </c>
      <c r="K7108" s="247">
        <f>IF(A7108="","",A7108*D7108)</f>
      </c>
      <c r="L7108" s="246">
        <f>IF(A7108="","",IF(OR(A7108=1,A7108=0),H7108,0))</f>
      </c>
      <c r="M7108" s="246">
        <f>IF(A7108="","",IF(A7108=-1,H7108,0))</f>
      </c>
      <c r="N7108">
        <f>IF(J7108="","",IF(E7108="SGD",1,IF(E7108="USD",Settings!$B$22,IF(E7108="HKD",Settings!$B$23,1))))</f>
      </c>
      <c r="O7108">
        <f>IF(OR(B7108="",C7108="",E7108=""),0,(IF(A7108=-1,H7108,0)-IF(OR(A7108=1,A7108=0),H7108,0)+IF(A7108=2,H7108,0))*IF(E7108="SGD",1,IF(E7108="USD",Settings!$B$22,IF(E7108="HKD",Settings!$B$23,1))))</f>
        <v>0</v>
      </c>
      <c r="P7108">
        <f>IF(OR(B7108="",C7108="",E7108=""),0,IF(A7108=2,H7108*IF(E7108="SGD",1,IF(E7108="USD",Settings!$B$22,IF(E7108="HKD",Settings!$B$23,1))),0))</f>
        <v>0</v>
      </c>
      <c r="Q7108" s="312">
        <f>IF(OR(J7108="",G7108=""),"",G7108+ROW()/1000000)</f>
      </c>
      <c r="R7108" s="247">
        <f>IF(Q7108="","",SUMIFS(Txn[Signed Units],Txn[Key],J7108,Txn[Transaction Order],"&lt;="&amp;Q7108))</f>
      </c>
    </row>
    <row r="7109" spans="10:18" ht="15" customHeight="1" x14ac:dyDescent="0.15">
      <c r="J7109" s="246">
        <f>IF(OR(B7109="",C7109="",E7109=""),"",B7109&amp;":"&amp;C7109&amp;":"&amp;E7109)</f>
      </c>
      <c r="K7109" s="247">
        <f>IF(A7109="","",A7109*D7109)</f>
      </c>
      <c r="L7109" s="246">
        <f>IF(A7109="","",IF(OR(A7109=1,A7109=0),H7109,0))</f>
      </c>
      <c r="M7109" s="246">
        <f>IF(A7109="","",IF(A7109=-1,H7109,0))</f>
      </c>
      <c r="N7109">
        <f>IF(J7109="","",IF(E7109="SGD",1,IF(E7109="USD",Settings!$B$22,IF(E7109="HKD",Settings!$B$23,1))))</f>
      </c>
      <c r="O7109">
        <f>IF(OR(B7109="",C7109="",E7109=""),0,(IF(A7109=-1,H7109,0)-IF(OR(A7109=1,A7109=0),H7109,0)+IF(A7109=2,H7109,0))*IF(E7109="SGD",1,IF(E7109="USD",Settings!$B$22,IF(E7109="HKD",Settings!$B$23,1))))</f>
        <v>0</v>
      </c>
      <c r="P7109">
        <f>IF(OR(B7109="",C7109="",E7109=""),0,IF(A7109=2,H7109*IF(E7109="SGD",1,IF(E7109="USD",Settings!$B$22,IF(E7109="HKD",Settings!$B$23,1))),0))</f>
        <v>0</v>
      </c>
      <c r="Q7109" s="312">
        <f>IF(OR(J7109="",G7109=""),"",G7109+ROW()/1000000)</f>
      </c>
      <c r="R7109" s="247">
        <f>IF(Q7109="","",SUMIFS(Txn[Signed Units],Txn[Key],J7109,Txn[Transaction Order],"&lt;="&amp;Q7109))</f>
      </c>
    </row>
    <row r="7110" spans="10:18" ht="15" customHeight="1" x14ac:dyDescent="0.15">
      <c r="J7110" s="246">
        <f>IF(OR(B7110="",C7110="",E7110=""),"",B7110&amp;":"&amp;C7110&amp;":"&amp;E7110)</f>
      </c>
      <c r="K7110" s="247">
        <f>IF(A7110="","",A7110*D7110)</f>
      </c>
      <c r="L7110" s="246">
        <f>IF(A7110="","",IF(OR(A7110=1,A7110=0),H7110,0))</f>
      </c>
      <c r="M7110" s="246">
        <f>IF(A7110="","",IF(A7110=-1,H7110,0))</f>
      </c>
      <c r="N7110">
        <f>IF(J7110="","",IF(E7110="SGD",1,IF(E7110="USD",Settings!$B$22,IF(E7110="HKD",Settings!$B$23,1))))</f>
      </c>
      <c r="O7110">
        <f>IF(OR(B7110="",C7110="",E7110=""),0,(IF(A7110=-1,H7110,0)-IF(OR(A7110=1,A7110=0),H7110,0)+IF(A7110=2,H7110,0))*IF(E7110="SGD",1,IF(E7110="USD",Settings!$B$22,IF(E7110="HKD",Settings!$B$23,1))))</f>
        <v>0</v>
      </c>
      <c r="P7110">
        <f>IF(OR(B7110="",C7110="",E7110=""),0,IF(A7110=2,H7110*IF(E7110="SGD",1,IF(E7110="USD",Settings!$B$22,IF(E7110="HKD",Settings!$B$23,1))),0))</f>
        <v>0</v>
      </c>
      <c r="Q7110" s="312">
        <f>IF(OR(J7110="",G7110=""),"",G7110+ROW()/1000000)</f>
      </c>
      <c r="R7110" s="247">
        <f>IF(Q7110="","",SUMIFS(Txn[Signed Units],Txn[Key],J7110,Txn[Transaction Order],"&lt;="&amp;Q7110))</f>
      </c>
    </row>
    <row r="7111" spans="10:18" ht="15" customHeight="1" x14ac:dyDescent="0.15">
      <c r="J7111" s="246">
        <f>IF(OR(B7111="",C7111="",E7111=""),"",B7111&amp;":"&amp;C7111&amp;":"&amp;E7111)</f>
      </c>
      <c r="K7111" s="247">
        <f>IF(A7111="","",A7111*D7111)</f>
      </c>
      <c r="L7111" s="246">
        <f>IF(A7111="","",IF(OR(A7111=1,A7111=0),H7111,0))</f>
      </c>
      <c r="M7111" s="246">
        <f>IF(A7111="","",IF(A7111=-1,H7111,0))</f>
      </c>
      <c r="N7111">
        <f>IF(J7111="","",IF(E7111="SGD",1,IF(E7111="USD",Settings!$B$22,IF(E7111="HKD",Settings!$B$23,1))))</f>
      </c>
      <c r="O7111">
        <f>IF(OR(B7111="",C7111="",E7111=""),0,(IF(A7111=-1,H7111,0)-IF(OR(A7111=1,A7111=0),H7111,0)+IF(A7111=2,H7111,0))*IF(E7111="SGD",1,IF(E7111="USD",Settings!$B$22,IF(E7111="HKD",Settings!$B$23,1))))</f>
        <v>0</v>
      </c>
      <c r="P7111">
        <f>IF(OR(B7111="",C7111="",E7111=""),0,IF(A7111=2,H7111*IF(E7111="SGD",1,IF(E7111="USD",Settings!$B$22,IF(E7111="HKD",Settings!$B$23,1))),0))</f>
        <v>0</v>
      </c>
      <c r="Q7111" s="312">
        <f>IF(OR(J7111="",G7111=""),"",G7111+ROW()/1000000)</f>
      </c>
      <c r="R7111" s="247">
        <f>IF(Q7111="","",SUMIFS(Txn[Signed Units],Txn[Key],J7111,Txn[Transaction Order],"&lt;="&amp;Q7111))</f>
      </c>
    </row>
    <row r="7112" spans="10:18" ht="15" customHeight="1" x14ac:dyDescent="0.15">
      <c r="J7112" s="246">
        <f>IF(OR(B7112="",C7112="",E7112=""),"",B7112&amp;":"&amp;C7112&amp;":"&amp;E7112)</f>
      </c>
      <c r="K7112" s="247">
        <f>IF(A7112="","",A7112*D7112)</f>
      </c>
      <c r="L7112" s="246">
        <f>IF(A7112="","",IF(OR(A7112=1,A7112=0),H7112,0))</f>
      </c>
      <c r="M7112" s="246">
        <f>IF(A7112="","",IF(A7112=-1,H7112,0))</f>
      </c>
      <c r="N7112">
        <f>IF(J7112="","",IF(E7112="SGD",1,IF(E7112="USD",Settings!$B$22,IF(E7112="HKD",Settings!$B$23,1))))</f>
      </c>
      <c r="O7112">
        <f>IF(OR(B7112="",C7112="",E7112=""),0,(IF(A7112=-1,H7112,0)-IF(OR(A7112=1,A7112=0),H7112,0)+IF(A7112=2,H7112,0))*IF(E7112="SGD",1,IF(E7112="USD",Settings!$B$22,IF(E7112="HKD",Settings!$B$23,1))))</f>
        <v>0</v>
      </c>
      <c r="P7112">
        <f>IF(OR(B7112="",C7112="",E7112=""),0,IF(A7112=2,H7112*IF(E7112="SGD",1,IF(E7112="USD",Settings!$B$22,IF(E7112="HKD",Settings!$B$23,1))),0))</f>
        <v>0</v>
      </c>
      <c r="Q7112" s="312">
        <f>IF(OR(J7112="",G7112=""),"",G7112+ROW()/1000000)</f>
      </c>
      <c r="R7112" s="247">
        <f>IF(Q7112="","",SUMIFS(Txn[Signed Units],Txn[Key],J7112,Txn[Transaction Order],"&lt;="&amp;Q7112))</f>
      </c>
    </row>
    <row r="7113" spans="10:18" ht="15" customHeight="1" x14ac:dyDescent="0.15">
      <c r="J7113" s="246">
        <f>IF(OR(B7113="",C7113="",E7113=""),"",B7113&amp;":"&amp;C7113&amp;":"&amp;E7113)</f>
      </c>
      <c r="K7113" s="247">
        <f>IF(A7113="","",A7113*D7113)</f>
      </c>
      <c r="L7113" s="246">
        <f>IF(A7113="","",IF(OR(A7113=1,A7113=0),H7113,0))</f>
      </c>
      <c r="M7113" s="246">
        <f>IF(A7113="","",IF(A7113=-1,H7113,0))</f>
      </c>
      <c r="N7113">
        <f>IF(J7113="","",IF(E7113="SGD",1,IF(E7113="USD",Settings!$B$22,IF(E7113="HKD",Settings!$B$23,1))))</f>
      </c>
      <c r="O7113">
        <f>IF(OR(B7113="",C7113="",E7113=""),0,(IF(A7113=-1,H7113,0)-IF(OR(A7113=1,A7113=0),H7113,0)+IF(A7113=2,H7113,0))*IF(E7113="SGD",1,IF(E7113="USD",Settings!$B$22,IF(E7113="HKD",Settings!$B$23,1))))</f>
        <v>0</v>
      </c>
      <c r="P7113">
        <f>IF(OR(B7113="",C7113="",E7113=""),0,IF(A7113=2,H7113*IF(E7113="SGD",1,IF(E7113="USD",Settings!$B$22,IF(E7113="HKD",Settings!$B$23,1))),0))</f>
        <v>0</v>
      </c>
      <c r="Q7113" s="312">
        <f>IF(OR(J7113="",G7113=""),"",G7113+ROW()/1000000)</f>
      </c>
      <c r="R7113" s="247">
        <f>IF(Q7113="","",SUMIFS(Txn[Signed Units],Txn[Key],J7113,Txn[Transaction Order],"&lt;="&amp;Q7113))</f>
      </c>
    </row>
    <row r="7114" spans="10:18" ht="15" customHeight="1" x14ac:dyDescent="0.15">
      <c r="J7114" s="246">
        <f>IF(OR(B7114="",C7114="",E7114=""),"",B7114&amp;":"&amp;C7114&amp;":"&amp;E7114)</f>
      </c>
      <c r="K7114" s="247">
        <f>IF(A7114="","",A7114*D7114)</f>
      </c>
      <c r="L7114" s="246">
        <f>IF(A7114="","",IF(OR(A7114=1,A7114=0),H7114,0))</f>
      </c>
      <c r="M7114" s="246">
        <f>IF(A7114="","",IF(A7114=-1,H7114,0))</f>
      </c>
      <c r="N7114">
        <f>IF(J7114="","",IF(E7114="SGD",1,IF(E7114="USD",Settings!$B$22,IF(E7114="HKD",Settings!$B$23,1))))</f>
      </c>
      <c r="O7114">
        <f>IF(OR(B7114="",C7114="",E7114=""),0,(IF(A7114=-1,H7114,0)-IF(OR(A7114=1,A7114=0),H7114,0)+IF(A7114=2,H7114,0))*IF(E7114="SGD",1,IF(E7114="USD",Settings!$B$22,IF(E7114="HKD",Settings!$B$23,1))))</f>
        <v>0</v>
      </c>
      <c r="P7114">
        <f>IF(OR(B7114="",C7114="",E7114=""),0,IF(A7114=2,H7114*IF(E7114="SGD",1,IF(E7114="USD",Settings!$B$22,IF(E7114="HKD",Settings!$B$23,1))),0))</f>
        <v>0</v>
      </c>
      <c r="Q7114" s="312">
        <f>IF(OR(J7114="",G7114=""),"",G7114+ROW()/1000000)</f>
      </c>
      <c r="R7114" s="247">
        <f>IF(Q7114="","",SUMIFS(Txn[Signed Units],Txn[Key],J7114,Txn[Transaction Order],"&lt;="&amp;Q7114))</f>
      </c>
    </row>
    <row r="7115" spans="10:18" ht="15" customHeight="1" x14ac:dyDescent="0.15">
      <c r="J7115" s="246">
        <f>IF(OR(B7115="",C7115="",E7115=""),"",B7115&amp;":"&amp;C7115&amp;":"&amp;E7115)</f>
      </c>
      <c r="K7115" s="247">
        <f>IF(A7115="","",A7115*D7115)</f>
      </c>
      <c r="L7115" s="246">
        <f>IF(A7115="","",IF(OR(A7115=1,A7115=0),H7115,0))</f>
      </c>
      <c r="M7115" s="246">
        <f>IF(A7115="","",IF(A7115=-1,H7115,0))</f>
      </c>
      <c r="N7115">
        <f>IF(J7115="","",IF(E7115="SGD",1,IF(E7115="USD",Settings!$B$22,IF(E7115="HKD",Settings!$B$23,1))))</f>
      </c>
      <c r="O7115">
        <f>IF(OR(B7115="",C7115="",E7115=""),0,(IF(A7115=-1,H7115,0)-IF(OR(A7115=1,A7115=0),H7115,0)+IF(A7115=2,H7115,0))*IF(E7115="SGD",1,IF(E7115="USD",Settings!$B$22,IF(E7115="HKD",Settings!$B$23,1))))</f>
        <v>0</v>
      </c>
      <c r="P7115">
        <f>IF(OR(B7115="",C7115="",E7115=""),0,IF(A7115=2,H7115*IF(E7115="SGD",1,IF(E7115="USD",Settings!$B$22,IF(E7115="HKD",Settings!$B$23,1))),0))</f>
        <v>0</v>
      </c>
      <c r="Q7115" s="312">
        <f>IF(OR(J7115="",G7115=""),"",G7115+ROW()/1000000)</f>
      </c>
      <c r="R7115" s="247">
        <f>IF(Q7115="","",SUMIFS(Txn[Signed Units],Txn[Key],J7115,Txn[Transaction Order],"&lt;="&amp;Q7115))</f>
      </c>
    </row>
    <row r="7116" spans="10:18" ht="15" customHeight="1" x14ac:dyDescent="0.15">
      <c r="J7116" s="246">
        <f>IF(OR(B7116="",C7116="",E7116=""),"",B7116&amp;":"&amp;C7116&amp;":"&amp;E7116)</f>
      </c>
      <c r="K7116" s="247">
        <f>IF(A7116="","",A7116*D7116)</f>
      </c>
      <c r="L7116" s="246">
        <f>IF(A7116="","",IF(OR(A7116=1,A7116=0),H7116,0))</f>
      </c>
      <c r="M7116" s="246">
        <f>IF(A7116="","",IF(A7116=-1,H7116,0))</f>
      </c>
      <c r="N7116">
        <f>IF(J7116="","",IF(E7116="SGD",1,IF(E7116="USD",Settings!$B$22,IF(E7116="HKD",Settings!$B$23,1))))</f>
      </c>
      <c r="O7116">
        <f>IF(OR(B7116="",C7116="",E7116=""),0,(IF(A7116=-1,H7116,0)-IF(OR(A7116=1,A7116=0),H7116,0)+IF(A7116=2,H7116,0))*IF(E7116="SGD",1,IF(E7116="USD",Settings!$B$22,IF(E7116="HKD",Settings!$B$23,1))))</f>
        <v>0</v>
      </c>
      <c r="P7116">
        <f>IF(OR(B7116="",C7116="",E7116=""),0,IF(A7116=2,H7116*IF(E7116="SGD",1,IF(E7116="USD",Settings!$B$22,IF(E7116="HKD",Settings!$B$23,1))),0))</f>
        <v>0</v>
      </c>
      <c r="Q7116" s="312">
        <f>IF(OR(J7116="",G7116=""),"",G7116+ROW()/1000000)</f>
      </c>
      <c r="R7116" s="247">
        <f>IF(Q7116="","",SUMIFS(Txn[Signed Units],Txn[Key],J7116,Txn[Transaction Order],"&lt;="&amp;Q7116))</f>
      </c>
    </row>
    <row r="7117" spans="10:18" ht="15" customHeight="1" x14ac:dyDescent="0.15">
      <c r="J7117" s="246">
        <f>IF(OR(B7117="",C7117="",E7117=""),"",B7117&amp;":"&amp;C7117&amp;":"&amp;E7117)</f>
      </c>
      <c r="K7117" s="247">
        <f>IF(A7117="","",A7117*D7117)</f>
      </c>
      <c r="L7117" s="246">
        <f>IF(A7117="","",IF(OR(A7117=1,A7117=0),H7117,0))</f>
      </c>
      <c r="M7117" s="246">
        <f>IF(A7117="","",IF(A7117=-1,H7117,0))</f>
      </c>
      <c r="N7117">
        <f>IF(J7117="","",IF(E7117="SGD",1,IF(E7117="USD",Settings!$B$22,IF(E7117="HKD",Settings!$B$23,1))))</f>
      </c>
      <c r="O7117">
        <f>IF(OR(B7117="",C7117="",E7117=""),0,(IF(A7117=-1,H7117,0)-IF(OR(A7117=1,A7117=0),H7117,0)+IF(A7117=2,H7117,0))*IF(E7117="SGD",1,IF(E7117="USD",Settings!$B$22,IF(E7117="HKD",Settings!$B$23,1))))</f>
        <v>0</v>
      </c>
      <c r="P7117">
        <f>IF(OR(B7117="",C7117="",E7117=""),0,IF(A7117=2,H7117*IF(E7117="SGD",1,IF(E7117="USD",Settings!$B$22,IF(E7117="HKD",Settings!$B$23,1))),0))</f>
        <v>0</v>
      </c>
      <c r="Q7117" s="312">
        <f>IF(OR(J7117="",G7117=""),"",G7117+ROW()/1000000)</f>
      </c>
      <c r="R7117" s="247">
        <f>IF(Q7117="","",SUMIFS(Txn[Signed Units],Txn[Key],J7117,Txn[Transaction Order],"&lt;="&amp;Q7117))</f>
      </c>
    </row>
    <row r="7118" spans="10:18" ht="15" customHeight="1" x14ac:dyDescent="0.15">
      <c r="J7118" s="246">
        <f>IF(OR(B7118="",C7118="",E7118=""),"",B7118&amp;":"&amp;C7118&amp;":"&amp;E7118)</f>
      </c>
      <c r="K7118" s="247">
        <f>IF(A7118="","",A7118*D7118)</f>
      </c>
      <c r="L7118" s="246">
        <f>IF(A7118="","",IF(OR(A7118=1,A7118=0),H7118,0))</f>
      </c>
      <c r="M7118" s="246">
        <f>IF(A7118="","",IF(A7118=-1,H7118,0))</f>
      </c>
      <c r="N7118">
        <f>IF(J7118="","",IF(E7118="SGD",1,IF(E7118="USD",Settings!$B$22,IF(E7118="HKD",Settings!$B$23,1))))</f>
      </c>
      <c r="O7118">
        <f>IF(OR(B7118="",C7118="",E7118=""),0,(IF(A7118=-1,H7118,0)-IF(OR(A7118=1,A7118=0),H7118,0)+IF(A7118=2,H7118,0))*IF(E7118="SGD",1,IF(E7118="USD",Settings!$B$22,IF(E7118="HKD",Settings!$B$23,1))))</f>
        <v>0</v>
      </c>
      <c r="P7118">
        <f>IF(OR(B7118="",C7118="",E7118=""),0,IF(A7118=2,H7118*IF(E7118="SGD",1,IF(E7118="USD",Settings!$B$22,IF(E7118="HKD",Settings!$B$23,1))),0))</f>
        <v>0</v>
      </c>
      <c r="Q7118" s="312">
        <f>IF(OR(J7118="",G7118=""),"",G7118+ROW()/1000000)</f>
      </c>
      <c r="R7118" s="247">
        <f>IF(Q7118="","",SUMIFS(Txn[Signed Units],Txn[Key],J7118,Txn[Transaction Order],"&lt;="&amp;Q7118))</f>
      </c>
    </row>
    <row r="7119" spans="10:18" ht="15" customHeight="1" x14ac:dyDescent="0.15">
      <c r="J7119" s="246">
        <f>IF(OR(B7119="",C7119="",E7119=""),"",B7119&amp;":"&amp;C7119&amp;":"&amp;E7119)</f>
      </c>
      <c r="K7119" s="247">
        <f>IF(A7119="","",A7119*D7119)</f>
      </c>
      <c r="L7119" s="246">
        <f>IF(A7119="","",IF(OR(A7119=1,A7119=0),H7119,0))</f>
      </c>
      <c r="M7119" s="246">
        <f>IF(A7119="","",IF(A7119=-1,H7119,0))</f>
      </c>
      <c r="N7119">
        <f>IF(J7119="","",IF(E7119="SGD",1,IF(E7119="USD",Settings!$B$22,IF(E7119="HKD",Settings!$B$23,1))))</f>
      </c>
      <c r="O7119">
        <f>IF(OR(B7119="",C7119="",E7119=""),0,(IF(A7119=-1,H7119,0)-IF(OR(A7119=1,A7119=0),H7119,0)+IF(A7119=2,H7119,0))*IF(E7119="SGD",1,IF(E7119="USD",Settings!$B$22,IF(E7119="HKD",Settings!$B$23,1))))</f>
        <v>0</v>
      </c>
      <c r="P7119">
        <f>IF(OR(B7119="",C7119="",E7119=""),0,IF(A7119=2,H7119*IF(E7119="SGD",1,IF(E7119="USD",Settings!$B$22,IF(E7119="HKD",Settings!$B$23,1))),0))</f>
        <v>0</v>
      </c>
      <c r="Q7119" s="312">
        <f>IF(OR(J7119="",G7119=""),"",G7119+ROW()/1000000)</f>
      </c>
      <c r="R7119" s="247">
        <f>IF(Q7119="","",SUMIFS(Txn[Signed Units],Txn[Key],J7119,Txn[Transaction Order],"&lt;="&amp;Q7119))</f>
      </c>
    </row>
    <row r="7120" spans="10:18" ht="15" customHeight="1" x14ac:dyDescent="0.15">
      <c r="J7120" s="246">
        <f>IF(OR(B7120="",C7120="",E7120=""),"",B7120&amp;":"&amp;C7120&amp;":"&amp;E7120)</f>
      </c>
      <c r="K7120" s="247">
        <f>IF(A7120="","",A7120*D7120)</f>
      </c>
      <c r="L7120" s="246">
        <f>IF(A7120="","",IF(OR(A7120=1,A7120=0),H7120,0))</f>
      </c>
      <c r="M7120" s="246">
        <f>IF(A7120="","",IF(A7120=-1,H7120,0))</f>
      </c>
      <c r="N7120">
        <f>IF(J7120="","",IF(E7120="SGD",1,IF(E7120="USD",Settings!$B$22,IF(E7120="HKD",Settings!$B$23,1))))</f>
      </c>
      <c r="O7120">
        <f>IF(OR(B7120="",C7120="",E7120=""),0,(IF(A7120=-1,H7120,0)-IF(OR(A7120=1,A7120=0),H7120,0)+IF(A7120=2,H7120,0))*IF(E7120="SGD",1,IF(E7120="USD",Settings!$B$22,IF(E7120="HKD",Settings!$B$23,1))))</f>
        <v>0</v>
      </c>
      <c r="P7120">
        <f>IF(OR(B7120="",C7120="",E7120=""),0,IF(A7120=2,H7120*IF(E7120="SGD",1,IF(E7120="USD",Settings!$B$22,IF(E7120="HKD",Settings!$B$23,1))),0))</f>
        <v>0</v>
      </c>
      <c r="Q7120" s="312">
        <f>IF(OR(J7120="",G7120=""),"",G7120+ROW()/1000000)</f>
      </c>
      <c r="R7120" s="247">
        <f>IF(Q7120="","",SUMIFS(Txn[Signed Units],Txn[Key],J7120,Txn[Transaction Order],"&lt;="&amp;Q7120))</f>
      </c>
    </row>
    <row r="7121" spans="10:18" ht="15" customHeight="1" x14ac:dyDescent="0.15">
      <c r="J7121" s="246">
        <f>IF(OR(B7121="",C7121="",E7121=""),"",B7121&amp;":"&amp;C7121&amp;":"&amp;E7121)</f>
      </c>
      <c r="K7121" s="247">
        <f>IF(A7121="","",A7121*D7121)</f>
      </c>
      <c r="L7121" s="246">
        <f>IF(A7121="","",IF(OR(A7121=1,A7121=0),H7121,0))</f>
      </c>
      <c r="M7121" s="246">
        <f>IF(A7121="","",IF(A7121=-1,H7121,0))</f>
      </c>
      <c r="N7121">
        <f>IF(J7121="","",IF(E7121="SGD",1,IF(E7121="USD",Settings!$B$22,IF(E7121="HKD",Settings!$B$23,1))))</f>
      </c>
      <c r="O7121">
        <f>IF(OR(B7121="",C7121="",E7121=""),0,(IF(A7121=-1,H7121,0)-IF(OR(A7121=1,A7121=0),H7121,0)+IF(A7121=2,H7121,0))*IF(E7121="SGD",1,IF(E7121="USD",Settings!$B$22,IF(E7121="HKD",Settings!$B$23,1))))</f>
        <v>0</v>
      </c>
      <c r="P7121">
        <f>IF(OR(B7121="",C7121="",E7121=""),0,IF(A7121=2,H7121*IF(E7121="SGD",1,IF(E7121="USD",Settings!$B$22,IF(E7121="HKD",Settings!$B$23,1))),0))</f>
        <v>0</v>
      </c>
      <c r="Q7121" s="312">
        <f>IF(OR(J7121="",G7121=""),"",G7121+ROW()/1000000)</f>
      </c>
      <c r="R7121" s="247">
        <f>IF(Q7121="","",SUMIFS(Txn[Signed Units],Txn[Key],J7121,Txn[Transaction Order],"&lt;="&amp;Q7121))</f>
      </c>
    </row>
    <row r="7122" spans="10:18" ht="15" customHeight="1" x14ac:dyDescent="0.15">
      <c r="J7122" s="246">
        <f>IF(OR(B7122="",C7122="",E7122=""),"",B7122&amp;":"&amp;C7122&amp;":"&amp;E7122)</f>
      </c>
      <c r="K7122" s="247">
        <f>IF(A7122="","",A7122*D7122)</f>
      </c>
      <c r="L7122" s="246">
        <f>IF(A7122="","",IF(OR(A7122=1,A7122=0),H7122,0))</f>
      </c>
      <c r="M7122" s="246">
        <f>IF(A7122="","",IF(A7122=-1,H7122,0))</f>
      </c>
      <c r="N7122">
        <f>IF(J7122="","",IF(E7122="SGD",1,IF(E7122="USD",Settings!$B$22,IF(E7122="HKD",Settings!$B$23,1))))</f>
      </c>
      <c r="O7122">
        <f>IF(OR(B7122="",C7122="",E7122=""),0,(IF(A7122=-1,H7122,0)-IF(OR(A7122=1,A7122=0),H7122,0)+IF(A7122=2,H7122,0))*IF(E7122="SGD",1,IF(E7122="USD",Settings!$B$22,IF(E7122="HKD",Settings!$B$23,1))))</f>
        <v>0</v>
      </c>
      <c r="P7122">
        <f>IF(OR(B7122="",C7122="",E7122=""),0,IF(A7122=2,H7122*IF(E7122="SGD",1,IF(E7122="USD",Settings!$B$22,IF(E7122="HKD",Settings!$B$23,1))),0))</f>
        <v>0</v>
      </c>
      <c r="Q7122" s="312">
        <f>IF(OR(J7122="",G7122=""),"",G7122+ROW()/1000000)</f>
      </c>
      <c r="R7122" s="247">
        <f>IF(Q7122="","",SUMIFS(Txn[Signed Units],Txn[Key],J7122,Txn[Transaction Order],"&lt;="&amp;Q7122))</f>
      </c>
    </row>
    <row r="7123" spans="10:18" ht="15" customHeight="1" x14ac:dyDescent="0.15">
      <c r="J7123" s="246">
        <f>IF(OR(B7123="",C7123="",E7123=""),"",B7123&amp;":"&amp;C7123&amp;":"&amp;E7123)</f>
      </c>
      <c r="K7123" s="247">
        <f>IF(A7123="","",A7123*D7123)</f>
      </c>
      <c r="L7123" s="246">
        <f>IF(A7123="","",IF(OR(A7123=1,A7123=0),H7123,0))</f>
      </c>
      <c r="M7123" s="246">
        <f>IF(A7123="","",IF(A7123=-1,H7123,0))</f>
      </c>
      <c r="N7123">
        <f>IF(J7123="","",IF(E7123="SGD",1,IF(E7123="USD",Settings!$B$22,IF(E7123="HKD",Settings!$B$23,1))))</f>
      </c>
      <c r="O7123">
        <f>IF(OR(B7123="",C7123="",E7123=""),0,(IF(A7123=-1,H7123,0)-IF(OR(A7123=1,A7123=0),H7123,0)+IF(A7123=2,H7123,0))*IF(E7123="SGD",1,IF(E7123="USD",Settings!$B$22,IF(E7123="HKD",Settings!$B$23,1))))</f>
        <v>0</v>
      </c>
      <c r="P7123">
        <f>IF(OR(B7123="",C7123="",E7123=""),0,IF(A7123=2,H7123*IF(E7123="SGD",1,IF(E7123="USD",Settings!$B$22,IF(E7123="HKD",Settings!$B$23,1))),0))</f>
        <v>0</v>
      </c>
      <c r="Q7123" s="312">
        <f>IF(OR(J7123="",G7123=""),"",G7123+ROW()/1000000)</f>
      </c>
      <c r="R7123" s="247">
        <f>IF(Q7123="","",SUMIFS(Txn[Signed Units],Txn[Key],J7123,Txn[Transaction Order],"&lt;="&amp;Q7123))</f>
      </c>
    </row>
    <row r="7124" spans="10:18" ht="15" customHeight="1" x14ac:dyDescent="0.15">
      <c r="J7124" s="246">
        <f>IF(OR(B7124="",C7124="",E7124=""),"",B7124&amp;":"&amp;C7124&amp;":"&amp;E7124)</f>
      </c>
      <c r="K7124" s="247">
        <f>IF(A7124="","",A7124*D7124)</f>
      </c>
      <c r="L7124" s="246">
        <f>IF(A7124="","",IF(OR(A7124=1,A7124=0),H7124,0))</f>
      </c>
      <c r="M7124" s="246">
        <f>IF(A7124="","",IF(A7124=-1,H7124,0))</f>
      </c>
      <c r="N7124">
        <f>IF(J7124="","",IF(E7124="SGD",1,IF(E7124="USD",Settings!$B$22,IF(E7124="HKD",Settings!$B$23,1))))</f>
      </c>
      <c r="O7124">
        <f>IF(OR(B7124="",C7124="",E7124=""),0,(IF(A7124=-1,H7124,0)-IF(OR(A7124=1,A7124=0),H7124,0)+IF(A7124=2,H7124,0))*IF(E7124="SGD",1,IF(E7124="USD",Settings!$B$22,IF(E7124="HKD",Settings!$B$23,1))))</f>
        <v>0</v>
      </c>
      <c r="P7124">
        <f>IF(OR(B7124="",C7124="",E7124=""),0,IF(A7124=2,H7124*IF(E7124="SGD",1,IF(E7124="USD",Settings!$B$22,IF(E7124="HKD",Settings!$B$23,1))),0))</f>
        <v>0</v>
      </c>
      <c r="Q7124" s="312">
        <f>IF(OR(J7124="",G7124=""),"",G7124+ROW()/1000000)</f>
      </c>
      <c r="R7124" s="247">
        <f>IF(Q7124="","",SUMIFS(Txn[Signed Units],Txn[Key],J7124,Txn[Transaction Order],"&lt;="&amp;Q7124))</f>
      </c>
    </row>
    <row r="7125" spans="10:18" ht="15" customHeight="1" x14ac:dyDescent="0.15">
      <c r="J7125" s="246">
        <f>IF(OR(B7125="",C7125="",E7125=""),"",B7125&amp;":"&amp;C7125&amp;":"&amp;E7125)</f>
      </c>
      <c r="K7125" s="247">
        <f>IF(A7125="","",A7125*D7125)</f>
      </c>
      <c r="L7125" s="246">
        <f>IF(A7125="","",IF(OR(A7125=1,A7125=0),H7125,0))</f>
      </c>
      <c r="M7125" s="246">
        <f>IF(A7125="","",IF(A7125=-1,H7125,0))</f>
      </c>
      <c r="N7125">
        <f>IF(J7125="","",IF(E7125="SGD",1,IF(E7125="USD",Settings!$B$22,IF(E7125="HKD",Settings!$B$23,1))))</f>
      </c>
      <c r="O7125">
        <f>IF(OR(B7125="",C7125="",E7125=""),0,(IF(A7125=-1,H7125,0)-IF(OR(A7125=1,A7125=0),H7125,0)+IF(A7125=2,H7125,0))*IF(E7125="SGD",1,IF(E7125="USD",Settings!$B$22,IF(E7125="HKD",Settings!$B$23,1))))</f>
        <v>0</v>
      </c>
      <c r="P7125">
        <f>IF(OR(B7125="",C7125="",E7125=""),0,IF(A7125=2,H7125*IF(E7125="SGD",1,IF(E7125="USD",Settings!$B$22,IF(E7125="HKD",Settings!$B$23,1))),0))</f>
        <v>0</v>
      </c>
      <c r="Q7125" s="312">
        <f>IF(OR(J7125="",G7125=""),"",G7125+ROW()/1000000)</f>
      </c>
      <c r="R7125" s="247">
        <f>IF(Q7125="","",SUMIFS(Txn[Signed Units],Txn[Key],J7125,Txn[Transaction Order],"&lt;="&amp;Q7125))</f>
      </c>
    </row>
    <row r="7126" spans="10:18" ht="15" customHeight="1" x14ac:dyDescent="0.15">
      <c r="J7126" s="246">
        <f>IF(OR(B7126="",C7126="",E7126=""),"",B7126&amp;":"&amp;C7126&amp;":"&amp;E7126)</f>
      </c>
      <c r="K7126" s="247">
        <f>IF(A7126="","",A7126*D7126)</f>
      </c>
      <c r="L7126" s="246">
        <f>IF(A7126="","",IF(OR(A7126=1,A7126=0),H7126,0))</f>
      </c>
      <c r="M7126" s="246">
        <f>IF(A7126="","",IF(A7126=-1,H7126,0))</f>
      </c>
      <c r="N7126">
        <f>IF(J7126="","",IF(E7126="SGD",1,IF(E7126="USD",Settings!$B$22,IF(E7126="HKD",Settings!$B$23,1))))</f>
      </c>
      <c r="O7126">
        <f>IF(OR(B7126="",C7126="",E7126=""),0,(IF(A7126=-1,H7126,0)-IF(OR(A7126=1,A7126=0),H7126,0)+IF(A7126=2,H7126,0))*IF(E7126="SGD",1,IF(E7126="USD",Settings!$B$22,IF(E7126="HKD",Settings!$B$23,1))))</f>
        <v>0</v>
      </c>
      <c r="P7126">
        <f>IF(OR(B7126="",C7126="",E7126=""),0,IF(A7126=2,H7126*IF(E7126="SGD",1,IF(E7126="USD",Settings!$B$22,IF(E7126="HKD",Settings!$B$23,1))),0))</f>
        <v>0</v>
      </c>
      <c r="Q7126" s="312">
        <f>IF(OR(J7126="",G7126=""),"",G7126+ROW()/1000000)</f>
      </c>
      <c r="R7126" s="247">
        <f>IF(Q7126="","",SUMIFS(Txn[Signed Units],Txn[Key],J7126,Txn[Transaction Order],"&lt;="&amp;Q7126))</f>
      </c>
    </row>
    <row r="7127" spans="10:18" ht="15" customHeight="1" x14ac:dyDescent="0.15">
      <c r="J7127" s="246">
        <f>IF(OR(B7127="",C7127="",E7127=""),"",B7127&amp;":"&amp;C7127&amp;":"&amp;E7127)</f>
      </c>
      <c r="K7127" s="247">
        <f>IF(A7127="","",A7127*D7127)</f>
      </c>
      <c r="L7127" s="246">
        <f>IF(A7127="","",IF(OR(A7127=1,A7127=0),H7127,0))</f>
      </c>
      <c r="M7127" s="246">
        <f>IF(A7127="","",IF(A7127=-1,H7127,0))</f>
      </c>
      <c r="N7127">
        <f>IF(J7127="","",IF(E7127="SGD",1,IF(E7127="USD",Settings!$B$22,IF(E7127="HKD",Settings!$B$23,1))))</f>
      </c>
      <c r="O7127">
        <f>IF(OR(B7127="",C7127="",E7127=""),0,(IF(A7127=-1,H7127,0)-IF(OR(A7127=1,A7127=0),H7127,0)+IF(A7127=2,H7127,0))*IF(E7127="SGD",1,IF(E7127="USD",Settings!$B$22,IF(E7127="HKD",Settings!$B$23,1))))</f>
        <v>0</v>
      </c>
      <c r="P7127">
        <f>IF(OR(B7127="",C7127="",E7127=""),0,IF(A7127=2,H7127*IF(E7127="SGD",1,IF(E7127="USD",Settings!$B$22,IF(E7127="HKD",Settings!$B$23,1))),0))</f>
        <v>0</v>
      </c>
      <c r="Q7127" s="312">
        <f>IF(OR(J7127="",G7127=""),"",G7127+ROW()/1000000)</f>
      </c>
      <c r="R7127" s="247">
        <f>IF(Q7127="","",SUMIFS(Txn[Signed Units],Txn[Key],J7127,Txn[Transaction Order],"&lt;="&amp;Q7127))</f>
      </c>
    </row>
    <row r="7128" spans="10:18" ht="15" customHeight="1" x14ac:dyDescent="0.15">
      <c r="J7128" s="246">
        <f>IF(OR(B7128="",C7128="",E7128=""),"",B7128&amp;":"&amp;C7128&amp;":"&amp;E7128)</f>
      </c>
      <c r="K7128" s="247">
        <f>IF(A7128="","",A7128*D7128)</f>
      </c>
      <c r="L7128" s="246">
        <f>IF(A7128="","",IF(OR(A7128=1,A7128=0),H7128,0))</f>
      </c>
      <c r="M7128" s="246">
        <f>IF(A7128="","",IF(A7128=-1,H7128,0))</f>
      </c>
      <c r="N7128">
        <f>IF(J7128="","",IF(E7128="SGD",1,IF(E7128="USD",Settings!$B$22,IF(E7128="HKD",Settings!$B$23,1))))</f>
      </c>
      <c r="O7128">
        <f>IF(OR(B7128="",C7128="",E7128=""),0,(IF(A7128=-1,H7128,0)-IF(OR(A7128=1,A7128=0),H7128,0)+IF(A7128=2,H7128,0))*IF(E7128="SGD",1,IF(E7128="USD",Settings!$B$22,IF(E7128="HKD",Settings!$B$23,1))))</f>
        <v>0</v>
      </c>
      <c r="P7128">
        <f>IF(OR(B7128="",C7128="",E7128=""),0,IF(A7128=2,H7128*IF(E7128="SGD",1,IF(E7128="USD",Settings!$B$22,IF(E7128="HKD",Settings!$B$23,1))),0))</f>
        <v>0</v>
      </c>
      <c r="Q7128" s="312">
        <f>IF(OR(J7128="",G7128=""),"",G7128+ROW()/1000000)</f>
      </c>
      <c r="R7128" s="247">
        <f>IF(Q7128="","",SUMIFS(Txn[Signed Units],Txn[Key],J7128,Txn[Transaction Order],"&lt;="&amp;Q7128))</f>
      </c>
    </row>
    <row r="7129" spans="10:18" ht="15" customHeight="1" x14ac:dyDescent="0.15">
      <c r="J7129" s="246">
        <f>IF(OR(B7129="",C7129="",E7129=""),"",B7129&amp;":"&amp;C7129&amp;":"&amp;E7129)</f>
      </c>
      <c r="K7129" s="247">
        <f>IF(A7129="","",A7129*D7129)</f>
      </c>
      <c r="L7129" s="246">
        <f>IF(A7129="","",IF(OR(A7129=1,A7129=0),H7129,0))</f>
      </c>
      <c r="M7129" s="246">
        <f>IF(A7129="","",IF(A7129=-1,H7129,0))</f>
      </c>
      <c r="N7129">
        <f>IF(J7129="","",IF(E7129="SGD",1,IF(E7129="USD",Settings!$B$22,IF(E7129="HKD",Settings!$B$23,1))))</f>
      </c>
      <c r="O7129">
        <f>IF(OR(B7129="",C7129="",E7129=""),0,(IF(A7129=-1,H7129,0)-IF(OR(A7129=1,A7129=0),H7129,0)+IF(A7129=2,H7129,0))*IF(E7129="SGD",1,IF(E7129="USD",Settings!$B$22,IF(E7129="HKD",Settings!$B$23,1))))</f>
        <v>0</v>
      </c>
      <c r="P7129">
        <f>IF(OR(B7129="",C7129="",E7129=""),0,IF(A7129=2,H7129*IF(E7129="SGD",1,IF(E7129="USD",Settings!$B$22,IF(E7129="HKD",Settings!$B$23,1))),0))</f>
        <v>0</v>
      </c>
      <c r="Q7129" s="312">
        <f>IF(OR(J7129="",G7129=""),"",G7129+ROW()/1000000)</f>
      </c>
      <c r="R7129" s="247">
        <f>IF(Q7129="","",SUMIFS(Txn[Signed Units],Txn[Key],J7129,Txn[Transaction Order],"&lt;="&amp;Q7129))</f>
      </c>
    </row>
    <row r="7130" spans="10:18" ht="15" customHeight="1" x14ac:dyDescent="0.15">
      <c r="J7130" s="246">
        <f>IF(OR(B7130="",C7130="",E7130=""),"",B7130&amp;":"&amp;C7130&amp;":"&amp;E7130)</f>
      </c>
      <c r="K7130" s="247">
        <f>IF(A7130="","",A7130*D7130)</f>
      </c>
      <c r="L7130" s="246">
        <f>IF(A7130="","",IF(OR(A7130=1,A7130=0),H7130,0))</f>
      </c>
      <c r="M7130" s="246">
        <f>IF(A7130="","",IF(A7130=-1,H7130,0))</f>
      </c>
      <c r="N7130">
        <f>IF(J7130="","",IF(E7130="SGD",1,IF(E7130="USD",Settings!$B$22,IF(E7130="HKD",Settings!$B$23,1))))</f>
      </c>
      <c r="O7130">
        <f>IF(OR(B7130="",C7130="",E7130=""),0,(IF(A7130=-1,H7130,0)-IF(OR(A7130=1,A7130=0),H7130,0)+IF(A7130=2,H7130,0))*IF(E7130="SGD",1,IF(E7130="USD",Settings!$B$22,IF(E7130="HKD",Settings!$B$23,1))))</f>
        <v>0</v>
      </c>
      <c r="P7130">
        <f>IF(OR(B7130="",C7130="",E7130=""),0,IF(A7130=2,H7130*IF(E7130="SGD",1,IF(E7130="USD",Settings!$B$22,IF(E7130="HKD",Settings!$B$23,1))),0))</f>
        <v>0</v>
      </c>
      <c r="Q7130" s="312">
        <f>IF(OR(J7130="",G7130=""),"",G7130+ROW()/1000000)</f>
      </c>
      <c r="R7130" s="247">
        <f>IF(Q7130="","",SUMIFS(Txn[Signed Units],Txn[Key],J7130,Txn[Transaction Order],"&lt;="&amp;Q7130))</f>
      </c>
    </row>
    <row r="7131" spans="10:18" ht="15" customHeight="1" x14ac:dyDescent="0.15">
      <c r="J7131" s="246">
        <f>IF(OR(B7131="",C7131="",E7131=""),"",B7131&amp;":"&amp;C7131&amp;":"&amp;E7131)</f>
      </c>
      <c r="K7131" s="247">
        <f>IF(A7131="","",A7131*D7131)</f>
      </c>
      <c r="L7131" s="246">
        <f>IF(A7131="","",IF(OR(A7131=1,A7131=0),H7131,0))</f>
      </c>
      <c r="M7131" s="246">
        <f>IF(A7131="","",IF(A7131=-1,H7131,0))</f>
      </c>
      <c r="N7131">
        <f>IF(J7131="","",IF(E7131="SGD",1,IF(E7131="USD",Settings!$B$22,IF(E7131="HKD",Settings!$B$23,1))))</f>
      </c>
      <c r="O7131">
        <f>IF(OR(B7131="",C7131="",E7131=""),0,(IF(A7131=-1,H7131,0)-IF(OR(A7131=1,A7131=0),H7131,0)+IF(A7131=2,H7131,0))*IF(E7131="SGD",1,IF(E7131="USD",Settings!$B$22,IF(E7131="HKD",Settings!$B$23,1))))</f>
        <v>0</v>
      </c>
      <c r="P7131">
        <f>IF(OR(B7131="",C7131="",E7131=""),0,IF(A7131=2,H7131*IF(E7131="SGD",1,IF(E7131="USD",Settings!$B$22,IF(E7131="HKD",Settings!$B$23,1))),0))</f>
        <v>0</v>
      </c>
      <c r="Q7131" s="312">
        <f>IF(OR(J7131="",G7131=""),"",G7131+ROW()/1000000)</f>
      </c>
      <c r="R7131" s="247">
        <f>IF(Q7131="","",SUMIFS(Txn[Signed Units],Txn[Key],J7131,Txn[Transaction Order],"&lt;="&amp;Q7131))</f>
      </c>
    </row>
    <row r="7132" spans="10:18" ht="15" customHeight="1" x14ac:dyDescent="0.15">
      <c r="J7132" s="246">
        <f>IF(OR(B7132="",C7132="",E7132=""),"",B7132&amp;":"&amp;C7132&amp;":"&amp;E7132)</f>
      </c>
      <c r="K7132" s="247">
        <f>IF(A7132="","",A7132*D7132)</f>
      </c>
      <c r="L7132" s="246">
        <f>IF(A7132="","",IF(OR(A7132=1,A7132=0),H7132,0))</f>
      </c>
      <c r="M7132" s="246">
        <f>IF(A7132="","",IF(A7132=-1,H7132,0))</f>
      </c>
      <c r="N7132">
        <f>IF(J7132="","",IF(E7132="SGD",1,IF(E7132="USD",Settings!$B$22,IF(E7132="HKD",Settings!$B$23,1))))</f>
      </c>
      <c r="O7132">
        <f>IF(OR(B7132="",C7132="",E7132=""),0,(IF(A7132=-1,H7132,0)-IF(OR(A7132=1,A7132=0),H7132,0)+IF(A7132=2,H7132,0))*IF(E7132="SGD",1,IF(E7132="USD",Settings!$B$22,IF(E7132="HKD",Settings!$B$23,1))))</f>
        <v>0</v>
      </c>
      <c r="P7132">
        <f>IF(OR(B7132="",C7132="",E7132=""),0,IF(A7132=2,H7132*IF(E7132="SGD",1,IF(E7132="USD",Settings!$B$22,IF(E7132="HKD",Settings!$B$23,1))),0))</f>
        <v>0</v>
      </c>
      <c r="Q7132" s="312">
        <f>IF(OR(J7132="",G7132=""),"",G7132+ROW()/1000000)</f>
      </c>
      <c r="R7132" s="247">
        <f>IF(Q7132="","",SUMIFS(Txn[Signed Units],Txn[Key],J7132,Txn[Transaction Order],"&lt;="&amp;Q7132))</f>
      </c>
    </row>
    <row r="7133" spans="10:18" ht="15" customHeight="1" x14ac:dyDescent="0.15">
      <c r="J7133" s="246">
        <f>IF(OR(B7133="",C7133="",E7133=""),"",B7133&amp;":"&amp;C7133&amp;":"&amp;E7133)</f>
      </c>
      <c r="K7133" s="247">
        <f>IF(A7133="","",A7133*D7133)</f>
      </c>
      <c r="L7133" s="246">
        <f>IF(A7133="","",IF(OR(A7133=1,A7133=0),H7133,0))</f>
      </c>
      <c r="M7133" s="246">
        <f>IF(A7133="","",IF(A7133=-1,H7133,0))</f>
      </c>
      <c r="N7133">
        <f>IF(J7133="","",IF(E7133="SGD",1,IF(E7133="USD",Settings!$B$22,IF(E7133="HKD",Settings!$B$23,1))))</f>
      </c>
      <c r="O7133">
        <f>IF(OR(B7133="",C7133="",E7133=""),0,(IF(A7133=-1,H7133,0)-IF(OR(A7133=1,A7133=0),H7133,0)+IF(A7133=2,H7133,0))*IF(E7133="SGD",1,IF(E7133="USD",Settings!$B$22,IF(E7133="HKD",Settings!$B$23,1))))</f>
        <v>0</v>
      </c>
      <c r="P7133">
        <f>IF(OR(B7133="",C7133="",E7133=""),0,IF(A7133=2,H7133*IF(E7133="SGD",1,IF(E7133="USD",Settings!$B$22,IF(E7133="HKD",Settings!$B$23,1))),0))</f>
        <v>0</v>
      </c>
      <c r="Q7133" s="312">
        <f>IF(OR(J7133="",G7133=""),"",G7133+ROW()/1000000)</f>
      </c>
      <c r="R7133" s="247">
        <f>IF(Q7133="","",SUMIFS(Txn[Signed Units],Txn[Key],J7133,Txn[Transaction Order],"&lt;="&amp;Q7133))</f>
      </c>
    </row>
    <row r="7134" spans="10:18" ht="15" customHeight="1" x14ac:dyDescent="0.15">
      <c r="J7134" s="246">
        <f>IF(OR(B7134="",C7134="",E7134=""),"",B7134&amp;":"&amp;C7134&amp;":"&amp;E7134)</f>
      </c>
      <c r="K7134" s="247">
        <f>IF(A7134="","",A7134*D7134)</f>
      </c>
      <c r="L7134" s="246">
        <f>IF(A7134="","",IF(OR(A7134=1,A7134=0),H7134,0))</f>
      </c>
      <c r="M7134" s="246">
        <f>IF(A7134="","",IF(A7134=-1,H7134,0))</f>
      </c>
      <c r="N7134">
        <f>IF(J7134="","",IF(E7134="SGD",1,IF(E7134="USD",Settings!$B$22,IF(E7134="HKD",Settings!$B$23,1))))</f>
      </c>
      <c r="O7134">
        <f>IF(OR(B7134="",C7134="",E7134=""),0,(IF(A7134=-1,H7134,0)-IF(OR(A7134=1,A7134=0),H7134,0)+IF(A7134=2,H7134,0))*IF(E7134="SGD",1,IF(E7134="USD",Settings!$B$22,IF(E7134="HKD",Settings!$B$23,1))))</f>
        <v>0</v>
      </c>
      <c r="P7134">
        <f>IF(OR(B7134="",C7134="",E7134=""),0,IF(A7134=2,H7134*IF(E7134="SGD",1,IF(E7134="USD",Settings!$B$22,IF(E7134="HKD",Settings!$B$23,1))),0))</f>
        <v>0</v>
      </c>
      <c r="Q7134" s="312">
        <f>IF(OR(J7134="",G7134=""),"",G7134+ROW()/1000000)</f>
      </c>
      <c r="R7134" s="247">
        <f>IF(Q7134="","",SUMIFS(Txn[Signed Units],Txn[Key],J7134,Txn[Transaction Order],"&lt;="&amp;Q7134))</f>
      </c>
    </row>
    <row r="7135" spans="10:18" ht="15" customHeight="1" x14ac:dyDescent="0.15">
      <c r="J7135" s="246">
        <f>IF(OR(B7135="",C7135="",E7135=""),"",B7135&amp;":"&amp;C7135&amp;":"&amp;E7135)</f>
      </c>
      <c r="K7135" s="247">
        <f>IF(A7135="","",A7135*D7135)</f>
      </c>
      <c r="L7135" s="246">
        <f>IF(A7135="","",IF(OR(A7135=1,A7135=0),H7135,0))</f>
      </c>
      <c r="M7135" s="246">
        <f>IF(A7135="","",IF(A7135=-1,H7135,0))</f>
      </c>
      <c r="N7135">
        <f>IF(J7135="","",IF(E7135="SGD",1,IF(E7135="USD",Settings!$B$22,IF(E7135="HKD",Settings!$B$23,1))))</f>
      </c>
      <c r="O7135">
        <f>IF(OR(B7135="",C7135="",E7135=""),0,(IF(A7135=-1,H7135,0)-IF(OR(A7135=1,A7135=0),H7135,0)+IF(A7135=2,H7135,0))*IF(E7135="SGD",1,IF(E7135="USD",Settings!$B$22,IF(E7135="HKD",Settings!$B$23,1))))</f>
        <v>0</v>
      </c>
      <c r="P7135">
        <f>IF(OR(B7135="",C7135="",E7135=""),0,IF(A7135=2,H7135*IF(E7135="SGD",1,IF(E7135="USD",Settings!$B$22,IF(E7135="HKD",Settings!$B$23,1))),0))</f>
        <v>0</v>
      </c>
      <c r="Q7135" s="312">
        <f>IF(OR(J7135="",G7135=""),"",G7135+ROW()/1000000)</f>
      </c>
      <c r="R7135" s="247">
        <f>IF(Q7135="","",SUMIFS(Txn[Signed Units],Txn[Key],J7135,Txn[Transaction Order],"&lt;="&amp;Q7135))</f>
      </c>
    </row>
    <row r="7136" spans="10:18" ht="15" customHeight="1" x14ac:dyDescent="0.15">
      <c r="J7136" s="246">
        <f>IF(OR(B7136="",C7136="",E7136=""),"",B7136&amp;":"&amp;C7136&amp;":"&amp;E7136)</f>
      </c>
      <c r="K7136" s="247">
        <f>IF(A7136="","",A7136*D7136)</f>
      </c>
      <c r="L7136" s="246">
        <f>IF(A7136="","",IF(OR(A7136=1,A7136=0),H7136,0))</f>
      </c>
      <c r="M7136" s="246">
        <f>IF(A7136="","",IF(A7136=-1,H7136,0))</f>
      </c>
      <c r="N7136">
        <f>IF(J7136="","",IF(E7136="SGD",1,IF(E7136="USD",Settings!$B$22,IF(E7136="HKD",Settings!$B$23,1))))</f>
      </c>
      <c r="O7136">
        <f>IF(OR(B7136="",C7136="",E7136=""),0,(IF(A7136=-1,H7136,0)-IF(OR(A7136=1,A7136=0),H7136,0)+IF(A7136=2,H7136,0))*IF(E7136="SGD",1,IF(E7136="USD",Settings!$B$22,IF(E7136="HKD",Settings!$B$23,1))))</f>
        <v>0</v>
      </c>
      <c r="P7136">
        <f>IF(OR(B7136="",C7136="",E7136=""),0,IF(A7136=2,H7136*IF(E7136="SGD",1,IF(E7136="USD",Settings!$B$22,IF(E7136="HKD",Settings!$B$23,1))),0))</f>
        <v>0</v>
      </c>
      <c r="Q7136" s="312">
        <f>IF(OR(J7136="",G7136=""),"",G7136+ROW()/1000000)</f>
      </c>
      <c r="R7136" s="247">
        <f>IF(Q7136="","",SUMIFS(Txn[Signed Units],Txn[Key],J7136,Txn[Transaction Order],"&lt;="&amp;Q7136))</f>
      </c>
    </row>
    <row r="7137" spans="10:18" ht="15" customHeight="1" x14ac:dyDescent="0.15">
      <c r="J7137" s="246">
        <f>IF(OR(B7137="",C7137="",E7137=""),"",B7137&amp;":"&amp;C7137&amp;":"&amp;E7137)</f>
      </c>
      <c r="K7137" s="247">
        <f>IF(A7137="","",A7137*D7137)</f>
      </c>
      <c r="L7137" s="246">
        <f>IF(A7137="","",IF(OR(A7137=1,A7137=0),H7137,0))</f>
      </c>
      <c r="M7137" s="246">
        <f>IF(A7137="","",IF(A7137=-1,H7137,0))</f>
      </c>
      <c r="N7137">
        <f>IF(J7137="","",IF(E7137="SGD",1,IF(E7137="USD",Settings!$B$22,IF(E7137="HKD",Settings!$B$23,1))))</f>
      </c>
      <c r="O7137">
        <f>IF(OR(B7137="",C7137="",E7137=""),0,(IF(A7137=-1,H7137,0)-IF(OR(A7137=1,A7137=0),H7137,0)+IF(A7137=2,H7137,0))*IF(E7137="SGD",1,IF(E7137="USD",Settings!$B$22,IF(E7137="HKD",Settings!$B$23,1))))</f>
        <v>0</v>
      </c>
      <c r="P7137">
        <f>IF(OR(B7137="",C7137="",E7137=""),0,IF(A7137=2,H7137*IF(E7137="SGD",1,IF(E7137="USD",Settings!$B$22,IF(E7137="HKD",Settings!$B$23,1))),0))</f>
        <v>0</v>
      </c>
      <c r="Q7137" s="312">
        <f>IF(OR(J7137="",G7137=""),"",G7137+ROW()/1000000)</f>
      </c>
      <c r="R7137" s="247">
        <f>IF(Q7137="","",SUMIFS(Txn[Signed Units],Txn[Key],J7137,Txn[Transaction Order],"&lt;="&amp;Q7137))</f>
      </c>
    </row>
    <row r="7138" spans="10:18" ht="15" customHeight="1" x14ac:dyDescent="0.15">
      <c r="J7138" s="246">
        <f>IF(OR(B7138="",C7138="",E7138=""),"",B7138&amp;":"&amp;C7138&amp;":"&amp;E7138)</f>
      </c>
      <c r="K7138" s="247">
        <f>IF(A7138="","",A7138*D7138)</f>
      </c>
      <c r="L7138" s="246">
        <f>IF(A7138="","",IF(OR(A7138=1,A7138=0),H7138,0))</f>
      </c>
      <c r="M7138" s="246">
        <f>IF(A7138="","",IF(A7138=-1,H7138,0))</f>
      </c>
      <c r="N7138">
        <f>IF(J7138="","",IF(E7138="SGD",1,IF(E7138="USD",Settings!$B$22,IF(E7138="HKD",Settings!$B$23,1))))</f>
      </c>
      <c r="O7138">
        <f>IF(OR(B7138="",C7138="",E7138=""),0,(IF(A7138=-1,H7138,0)-IF(OR(A7138=1,A7138=0),H7138,0)+IF(A7138=2,H7138,0))*IF(E7138="SGD",1,IF(E7138="USD",Settings!$B$22,IF(E7138="HKD",Settings!$B$23,1))))</f>
        <v>0</v>
      </c>
      <c r="P7138">
        <f>IF(OR(B7138="",C7138="",E7138=""),0,IF(A7138=2,H7138*IF(E7138="SGD",1,IF(E7138="USD",Settings!$B$22,IF(E7138="HKD",Settings!$B$23,1))),0))</f>
        <v>0</v>
      </c>
      <c r="Q7138" s="312">
        <f>IF(OR(J7138="",G7138=""),"",G7138+ROW()/1000000)</f>
      </c>
      <c r="R7138" s="247">
        <f>IF(Q7138="","",SUMIFS(Txn[Signed Units],Txn[Key],J7138,Txn[Transaction Order],"&lt;="&amp;Q7138))</f>
      </c>
    </row>
    <row r="7139" spans="10:18" ht="15" customHeight="1" x14ac:dyDescent="0.15">
      <c r="J7139" s="246">
        <f>IF(OR(B7139="",C7139="",E7139=""),"",B7139&amp;":"&amp;C7139&amp;":"&amp;E7139)</f>
      </c>
      <c r="K7139" s="247">
        <f>IF(A7139="","",A7139*D7139)</f>
      </c>
      <c r="L7139" s="246">
        <f>IF(A7139="","",IF(OR(A7139=1,A7139=0),H7139,0))</f>
      </c>
      <c r="M7139" s="246">
        <f>IF(A7139="","",IF(A7139=-1,H7139,0))</f>
      </c>
      <c r="N7139">
        <f>IF(J7139="","",IF(E7139="SGD",1,IF(E7139="USD",Settings!$B$22,IF(E7139="HKD",Settings!$B$23,1))))</f>
      </c>
      <c r="O7139">
        <f>IF(OR(B7139="",C7139="",E7139=""),0,(IF(A7139=-1,H7139,0)-IF(OR(A7139=1,A7139=0),H7139,0)+IF(A7139=2,H7139,0))*IF(E7139="SGD",1,IF(E7139="USD",Settings!$B$22,IF(E7139="HKD",Settings!$B$23,1))))</f>
        <v>0</v>
      </c>
      <c r="P7139">
        <f>IF(OR(B7139="",C7139="",E7139=""),0,IF(A7139=2,H7139*IF(E7139="SGD",1,IF(E7139="USD",Settings!$B$22,IF(E7139="HKD",Settings!$B$23,1))),0))</f>
        <v>0</v>
      </c>
      <c r="Q7139" s="312">
        <f>IF(OR(J7139="",G7139=""),"",G7139+ROW()/1000000)</f>
      </c>
      <c r="R7139" s="247">
        <f>IF(Q7139="","",SUMIFS(Txn[Signed Units],Txn[Key],J7139,Txn[Transaction Order],"&lt;="&amp;Q7139))</f>
      </c>
    </row>
    <row r="7140" spans="10:18" ht="15" customHeight="1" x14ac:dyDescent="0.15">
      <c r="J7140" s="246">
        <f>IF(OR(B7140="",C7140="",E7140=""),"",B7140&amp;":"&amp;C7140&amp;":"&amp;E7140)</f>
      </c>
      <c r="K7140" s="247">
        <f>IF(A7140="","",A7140*D7140)</f>
      </c>
      <c r="L7140" s="246">
        <f>IF(A7140="","",IF(OR(A7140=1,A7140=0),H7140,0))</f>
      </c>
      <c r="M7140" s="246">
        <f>IF(A7140="","",IF(A7140=-1,H7140,0))</f>
      </c>
      <c r="N7140">
        <f>IF(J7140="","",IF(E7140="SGD",1,IF(E7140="USD",Settings!$B$22,IF(E7140="HKD",Settings!$B$23,1))))</f>
      </c>
      <c r="O7140">
        <f>IF(OR(B7140="",C7140="",E7140=""),0,(IF(A7140=-1,H7140,0)-IF(OR(A7140=1,A7140=0),H7140,0)+IF(A7140=2,H7140,0))*IF(E7140="SGD",1,IF(E7140="USD",Settings!$B$22,IF(E7140="HKD",Settings!$B$23,1))))</f>
        <v>0</v>
      </c>
      <c r="P7140">
        <f>IF(OR(B7140="",C7140="",E7140=""),0,IF(A7140=2,H7140*IF(E7140="SGD",1,IF(E7140="USD",Settings!$B$22,IF(E7140="HKD",Settings!$B$23,1))),0))</f>
        <v>0</v>
      </c>
      <c r="Q7140" s="312">
        <f>IF(OR(J7140="",G7140=""),"",G7140+ROW()/1000000)</f>
      </c>
      <c r="R7140" s="247">
        <f>IF(Q7140="","",SUMIFS(Txn[Signed Units],Txn[Key],J7140,Txn[Transaction Order],"&lt;="&amp;Q7140))</f>
      </c>
    </row>
    <row r="7141" spans="10:18" ht="15" customHeight="1" x14ac:dyDescent="0.15">
      <c r="J7141" s="246">
        <f>IF(OR(B7141="",C7141="",E7141=""),"",B7141&amp;":"&amp;C7141&amp;":"&amp;E7141)</f>
      </c>
      <c r="K7141" s="247">
        <f>IF(A7141="","",A7141*D7141)</f>
      </c>
      <c r="L7141" s="246">
        <f>IF(A7141="","",IF(OR(A7141=1,A7141=0),H7141,0))</f>
      </c>
      <c r="M7141" s="246">
        <f>IF(A7141="","",IF(A7141=-1,H7141,0))</f>
      </c>
      <c r="N7141">
        <f>IF(J7141="","",IF(E7141="SGD",1,IF(E7141="USD",Settings!$B$22,IF(E7141="HKD",Settings!$B$23,1))))</f>
      </c>
      <c r="O7141">
        <f>IF(OR(B7141="",C7141="",E7141=""),0,(IF(A7141=-1,H7141,0)-IF(OR(A7141=1,A7141=0),H7141,0)+IF(A7141=2,H7141,0))*IF(E7141="SGD",1,IF(E7141="USD",Settings!$B$22,IF(E7141="HKD",Settings!$B$23,1))))</f>
        <v>0</v>
      </c>
      <c r="P7141">
        <f>IF(OR(B7141="",C7141="",E7141=""),0,IF(A7141=2,H7141*IF(E7141="SGD",1,IF(E7141="USD",Settings!$B$22,IF(E7141="HKD",Settings!$B$23,1))),0))</f>
        <v>0</v>
      </c>
      <c r="Q7141" s="312">
        <f>IF(OR(J7141="",G7141=""),"",G7141+ROW()/1000000)</f>
      </c>
      <c r="R7141" s="247">
        <f>IF(Q7141="","",SUMIFS(Txn[Signed Units],Txn[Key],J7141,Txn[Transaction Order],"&lt;="&amp;Q7141))</f>
      </c>
    </row>
    <row r="7142" spans="10:18" ht="15" customHeight="1" x14ac:dyDescent="0.15">
      <c r="J7142" s="246">
        <f>IF(OR(B7142="",C7142="",E7142=""),"",B7142&amp;":"&amp;C7142&amp;":"&amp;E7142)</f>
      </c>
      <c r="K7142" s="247">
        <f>IF(A7142="","",A7142*D7142)</f>
      </c>
      <c r="L7142" s="246">
        <f>IF(A7142="","",IF(OR(A7142=1,A7142=0),H7142,0))</f>
      </c>
      <c r="M7142" s="246">
        <f>IF(A7142="","",IF(A7142=-1,H7142,0))</f>
      </c>
      <c r="N7142">
        <f>IF(J7142="","",IF(E7142="SGD",1,IF(E7142="USD",Settings!$B$22,IF(E7142="HKD",Settings!$B$23,1))))</f>
      </c>
      <c r="O7142">
        <f>IF(OR(B7142="",C7142="",E7142=""),0,(IF(A7142=-1,H7142,0)-IF(OR(A7142=1,A7142=0),H7142,0)+IF(A7142=2,H7142,0))*IF(E7142="SGD",1,IF(E7142="USD",Settings!$B$22,IF(E7142="HKD",Settings!$B$23,1))))</f>
        <v>0</v>
      </c>
      <c r="P7142">
        <f>IF(OR(B7142="",C7142="",E7142=""),0,IF(A7142=2,H7142*IF(E7142="SGD",1,IF(E7142="USD",Settings!$B$22,IF(E7142="HKD",Settings!$B$23,1))),0))</f>
        <v>0</v>
      </c>
      <c r="Q7142" s="312">
        <f>IF(OR(J7142="",G7142=""),"",G7142+ROW()/1000000)</f>
      </c>
      <c r="R7142" s="247">
        <f>IF(Q7142="","",SUMIFS(Txn[Signed Units],Txn[Key],J7142,Txn[Transaction Order],"&lt;="&amp;Q7142))</f>
      </c>
    </row>
    <row r="7143" spans="10:18" ht="15" customHeight="1" x14ac:dyDescent="0.15">
      <c r="J7143" s="246">
        <f>IF(OR(B7143="",C7143="",E7143=""),"",B7143&amp;":"&amp;C7143&amp;":"&amp;E7143)</f>
      </c>
      <c r="K7143" s="247">
        <f>IF(A7143="","",A7143*D7143)</f>
      </c>
      <c r="L7143" s="246">
        <f>IF(A7143="","",IF(OR(A7143=1,A7143=0),H7143,0))</f>
      </c>
      <c r="M7143" s="246">
        <f>IF(A7143="","",IF(A7143=-1,H7143,0))</f>
      </c>
      <c r="N7143">
        <f>IF(J7143="","",IF(E7143="SGD",1,IF(E7143="USD",Settings!$B$22,IF(E7143="HKD",Settings!$B$23,1))))</f>
      </c>
      <c r="O7143">
        <f>IF(OR(B7143="",C7143="",E7143=""),0,(IF(A7143=-1,H7143,0)-IF(OR(A7143=1,A7143=0),H7143,0)+IF(A7143=2,H7143,0))*IF(E7143="SGD",1,IF(E7143="USD",Settings!$B$22,IF(E7143="HKD",Settings!$B$23,1))))</f>
        <v>0</v>
      </c>
      <c r="P7143">
        <f>IF(OR(B7143="",C7143="",E7143=""),0,IF(A7143=2,H7143*IF(E7143="SGD",1,IF(E7143="USD",Settings!$B$22,IF(E7143="HKD",Settings!$B$23,1))),0))</f>
        <v>0</v>
      </c>
      <c r="Q7143" s="312">
        <f>IF(OR(J7143="",G7143=""),"",G7143+ROW()/1000000)</f>
      </c>
      <c r="R7143" s="247">
        <f>IF(Q7143="","",SUMIFS(Txn[Signed Units],Txn[Key],J7143,Txn[Transaction Order],"&lt;="&amp;Q7143))</f>
      </c>
    </row>
    <row r="7144" spans="10:18" ht="15" customHeight="1" x14ac:dyDescent="0.15">
      <c r="J7144" s="246">
        <f>IF(OR(B7144="",C7144="",E7144=""),"",B7144&amp;":"&amp;C7144&amp;":"&amp;E7144)</f>
      </c>
      <c r="K7144" s="247">
        <f>IF(A7144="","",A7144*D7144)</f>
      </c>
      <c r="L7144" s="246">
        <f>IF(A7144="","",IF(OR(A7144=1,A7144=0),H7144,0))</f>
      </c>
      <c r="M7144" s="246">
        <f>IF(A7144="","",IF(A7144=-1,H7144,0))</f>
      </c>
      <c r="N7144">
        <f>IF(J7144="","",IF(E7144="SGD",1,IF(E7144="USD",Settings!$B$22,IF(E7144="HKD",Settings!$B$23,1))))</f>
      </c>
      <c r="O7144">
        <f>IF(OR(B7144="",C7144="",E7144=""),0,(IF(A7144=-1,H7144,0)-IF(OR(A7144=1,A7144=0),H7144,0)+IF(A7144=2,H7144,0))*IF(E7144="SGD",1,IF(E7144="USD",Settings!$B$22,IF(E7144="HKD",Settings!$B$23,1))))</f>
        <v>0</v>
      </c>
      <c r="P7144">
        <f>IF(OR(B7144="",C7144="",E7144=""),0,IF(A7144=2,H7144*IF(E7144="SGD",1,IF(E7144="USD",Settings!$B$22,IF(E7144="HKD",Settings!$B$23,1))),0))</f>
        <v>0</v>
      </c>
      <c r="Q7144" s="312">
        <f>IF(OR(J7144="",G7144=""),"",G7144+ROW()/1000000)</f>
      </c>
      <c r="R7144" s="247">
        <f>IF(Q7144="","",SUMIFS(Txn[Signed Units],Txn[Key],J7144,Txn[Transaction Order],"&lt;="&amp;Q7144))</f>
      </c>
    </row>
    <row r="7145" spans="10:18" ht="15" customHeight="1" x14ac:dyDescent="0.15">
      <c r="J7145" s="246">
        <f>IF(OR(B7145="",C7145="",E7145=""),"",B7145&amp;":"&amp;C7145&amp;":"&amp;E7145)</f>
      </c>
      <c r="K7145" s="247">
        <f>IF(A7145="","",A7145*D7145)</f>
      </c>
      <c r="L7145" s="246">
        <f>IF(A7145="","",IF(OR(A7145=1,A7145=0),H7145,0))</f>
      </c>
      <c r="M7145" s="246">
        <f>IF(A7145="","",IF(A7145=-1,H7145,0))</f>
      </c>
      <c r="N7145">
        <f>IF(J7145="","",IF(E7145="SGD",1,IF(E7145="USD",Settings!$B$22,IF(E7145="HKD",Settings!$B$23,1))))</f>
      </c>
      <c r="O7145">
        <f>IF(OR(B7145="",C7145="",E7145=""),0,(IF(A7145=-1,H7145,0)-IF(OR(A7145=1,A7145=0),H7145,0)+IF(A7145=2,H7145,0))*IF(E7145="SGD",1,IF(E7145="USD",Settings!$B$22,IF(E7145="HKD",Settings!$B$23,1))))</f>
        <v>0</v>
      </c>
      <c r="P7145">
        <f>IF(OR(B7145="",C7145="",E7145=""),0,IF(A7145=2,H7145*IF(E7145="SGD",1,IF(E7145="USD",Settings!$B$22,IF(E7145="HKD",Settings!$B$23,1))),0))</f>
        <v>0</v>
      </c>
      <c r="Q7145" s="312">
        <f>IF(OR(J7145="",G7145=""),"",G7145+ROW()/1000000)</f>
      </c>
      <c r="R7145" s="247">
        <f>IF(Q7145="","",SUMIFS(Txn[Signed Units],Txn[Key],J7145,Txn[Transaction Order],"&lt;="&amp;Q7145))</f>
      </c>
    </row>
    <row r="7146" spans="10:18" ht="15" customHeight="1" x14ac:dyDescent="0.15">
      <c r="J7146" s="246">
        <f>IF(OR(B7146="",C7146="",E7146=""),"",B7146&amp;":"&amp;C7146&amp;":"&amp;E7146)</f>
      </c>
      <c r="K7146" s="247">
        <f>IF(A7146="","",A7146*D7146)</f>
      </c>
      <c r="L7146" s="246">
        <f>IF(A7146="","",IF(OR(A7146=1,A7146=0),H7146,0))</f>
      </c>
      <c r="M7146" s="246">
        <f>IF(A7146="","",IF(A7146=-1,H7146,0))</f>
      </c>
      <c r="N7146">
        <f>IF(J7146="","",IF(E7146="SGD",1,IF(E7146="USD",Settings!$B$22,IF(E7146="HKD",Settings!$B$23,1))))</f>
      </c>
      <c r="O7146">
        <f>IF(OR(B7146="",C7146="",E7146=""),0,(IF(A7146=-1,H7146,0)-IF(OR(A7146=1,A7146=0),H7146,0)+IF(A7146=2,H7146,0))*IF(E7146="SGD",1,IF(E7146="USD",Settings!$B$22,IF(E7146="HKD",Settings!$B$23,1))))</f>
        <v>0</v>
      </c>
      <c r="P7146">
        <f>IF(OR(B7146="",C7146="",E7146=""),0,IF(A7146=2,H7146*IF(E7146="SGD",1,IF(E7146="USD",Settings!$B$22,IF(E7146="HKD",Settings!$B$23,1))),0))</f>
        <v>0</v>
      </c>
      <c r="Q7146" s="312">
        <f>IF(OR(J7146="",G7146=""),"",G7146+ROW()/1000000)</f>
      </c>
      <c r="R7146" s="247">
        <f>IF(Q7146="","",SUMIFS(Txn[Signed Units],Txn[Key],J7146,Txn[Transaction Order],"&lt;="&amp;Q7146))</f>
      </c>
    </row>
    <row r="7147" spans="10:18" ht="15" customHeight="1" x14ac:dyDescent="0.15">
      <c r="J7147" s="246">
        <f>IF(OR(B7147="",C7147="",E7147=""),"",B7147&amp;":"&amp;C7147&amp;":"&amp;E7147)</f>
      </c>
      <c r="K7147" s="247">
        <f>IF(A7147="","",A7147*D7147)</f>
      </c>
      <c r="L7147" s="246">
        <f>IF(A7147="","",IF(OR(A7147=1,A7147=0),H7147,0))</f>
      </c>
      <c r="M7147" s="246">
        <f>IF(A7147="","",IF(A7147=-1,H7147,0))</f>
      </c>
      <c r="N7147">
        <f>IF(J7147="","",IF(E7147="SGD",1,IF(E7147="USD",Settings!$B$22,IF(E7147="HKD",Settings!$B$23,1))))</f>
      </c>
      <c r="O7147">
        <f>IF(OR(B7147="",C7147="",E7147=""),0,(IF(A7147=-1,H7147,0)-IF(OR(A7147=1,A7147=0),H7147,0)+IF(A7147=2,H7147,0))*IF(E7147="SGD",1,IF(E7147="USD",Settings!$B$22,IF(E7147="HKD",Settings!$B$23,1))))</f>
        <v>0</v>
      </c>
      <c r="P7147">
        <f>IF(OR(B7147="",C7147="",E7147=""),0,IF(A7147=2,H7147*IF(E7147="SGD",1,IF(E7147="USD",Settings!$B$22,IF(E7147="HKD",Settings!$B$23,1))),0))</f>
        <v>0</v>
      </c>
      <c r="Q7147" s="312">
        <f>IF(OR(J7147="",G7147=""),"",G7147+ROW()/1000000)</f>
      </c>
      <c r="R7147" s="247">
        <f>IF(Q7147="","",SUMIFS(Txn[Signed Units],Txn[Key],J7147,Txn[Transaction Order],"&lt;="&amp;Q7147))</f>
      </c>
    </row>
    <row r="7148" spans="10:18" ht="15" customHeight="1" x14ac:dyDescent="0.15">
      <c r="J7148" s="246">
        <f>IF(OR(B7148="",C7148="",E7148=""),"",B7148&amp;":"&amp;C7148&amp;":"&amp;E7148)</f>
      </c>
      <c r="K7148" s="247">
        <f>IF(A7148="","",A7148*D7148)</f>
      </c>
      <c r="L7148" s="246">
        <f>IF(A7148="","",IF(OR(A7148=1,A7148=0),H7148,0))</f>
      </c>
      <c r="M7148" s="246">
        <f>IF(A7148="","",IF(A7148=-1,H7148,0))</f>
      </c>
      <c r="N7148">
        <f>IF(J7148="","",IF(E7148="SGD",1,IF(E7148="USD",Settings!$B$22,IF(E7148="HKD",Settings!$B$23,1))))</f>
      </c>
      <c r="O7148">
        <f>IF(OR(B7148="",C7148="",E7148=""),0,(IF(A7148=-1,H7148,0)-IF(OR(A7148=1,A7148=0),H7148,0)+IF(A7148=2,H7148,0))*IF(E7148="SGD",1,IF(E7148="USD",Settings!$B$22,IF(E7148="HKD",Settings!$B$23,1))))</f>
        <v>0</v>
      </c>
      <c r="P7148">
        <f>IF(OR(B7148="",C7148="",E7148=""),0,IF(A7148=2,H7148*IF(E7148="SGD",1,IF(E7148="USD",Settings!$B$22,IF(E7148="HKD",Settings!$B$23,1))),0))</f>
        <v>0</v>
      </c>
      <c r="Q7148" s="312">
        <f>IF(OR(J7148="",G7148=""),"",G7148+ROW()/1000000)</f>
      </c>
      <c r="R7148" s="247">
        <f>IF(Q7148="","",SUMIFS(Txn[Signed Units],Txn[Key],J7148,Txn[Transaction Order],"&lt;="&amp;Q7148))</f>
      </c>
    </row>
    <row r="7149" spans="10:18" ht="15" customHeight="1" x14ac:dyDescent="0.15">
      <c r="J7149" s="246">
        <f>IF(OR(B7149="",C7149="",E7149=""),"",B7149&amp;":"&amp;C7149&amp;":"&amp;E7149)</f>
      </c>
      <c r="K7149" s="247">
        <f>IF(A7149="","",A7149*D7149)</f>
      </c>
      <c r="L7149" s="246">
        <f>IF(A7149="","",IF(OR(A7149=1,A7149=0),H7149,0))</f>
      </c>
      <c r="M7149" s="246">
        <f>IF(A7149="","",IF(A7149=-1,H7149,0))</f>
      </c>
      <c r="N7149">
        <f>IF(J7149="","",IF(E7149="SGD",1,IF(E7149="USD",Settings!$B$22,IF(E7149="HKD",Settings!$B$23,1))))</f>
      </c>
      <c r="O7149">
        <f>IF(OR(B7149="",C7149="",E7149=""),0,(IF(A7149=-1,H7149,0)-IF(OR(A7149=1,A7149=0),H7149,0)+IF(A7149=2,H7149,0))*IF(E7149="SGD",1,IF(E7149="USD",Settings!$B$22,IF(E7149="HKD",Settings!$B$23,1))))</f>
        <v>0</v>
      </c>
      <c r="P7149">
        <f>IF(OR(B7149="",C7149="",E7149=""),0,IF(A7149=2,H7149*IF(E7149="SGD",1,IF(E7149="USD",Settings!$B$22,IF(E7149="HKD",Settings!$B$23,1))),0))</f>
        <v>0</v>
      </c>
      <c r="Q7149" s="312">
        <f>IF(OR(J7149="",G7149=""),"",G7149+ROW()/1000000)</f>
      </c>
      <c r="R7149" s="247">
        <f>IF(Q7149="","",SUMIFS(Txn[Signed Units],Txn[Key],J7149,Txn[Transaction Order],"&lt;="&amp;Q7149))</f>
      </c>
    </row>
    <row r="7150" spans="10:18" ht="15" customHeight="1" x14ac:dyDescent="0.15">
      <c r="J7150" s="246">
        <f>IF(OR(B7150="",C7150="",E7150=""),"",B7150&amp;":"&amp;C7150&amp;":"&amp;E7150)</f>
      </c>
      <c r="K7150" s="247">
        <f>IF(A7150="","",A7150*D7150)</f>
      </c>
      <c r="L7150" s="246">
        <f>IF(A7150="","",IF(OR(A7150=1,A7150=0),H7150,0))</f>
      </c>
      <c r="M7150" s="246">
        <f>IF(A7150="","",IF(A7150=-1,H7150,0))</f>
      </c>
      <c r="N7150">
        <f>IF(J7150="","",IF(E7150="SGD",1,IF(E7150="USD",Settings!$B$22,IF(E7150="HKD",Settings!$B$23,1))))</f>
      </c>
      <c r="O7150">
        <f>IF(OR(B7150="",C7150="",E7150=""),0,(IF(A7150=-1,H7150,0)-IF(OR(A7150=1,A7150=0),H7150,0)+IF(A7150=2,H7150,0))*IF(E7150="SGD",1,IF(E7150="USD",Settings!$B$22,IF(E7150="HKD",Settings!$B$23,1))))</f>
        <v>0</v>
      </c>
      <c r="P7150">
        <f>IF(OR(B7150="",C7150="",E7150=""),0,IF(A7150=2,H7150*IF(E7150="SGD",1,IF(E7150="USD",Settings!$B$22,IF(E7150="HKD",Settings!$B$23,1))),0))</f>
        <v>0</v>
      </c>
      <c r="Q7150" s="312">
        <f>IF(OR(J7150="",G7150=""),"",G7150+ROW()/1000000)</f>
      </c>
      <c r="R7150" s="247">
        <f>IF(Q7150="","",SUMIFS(Txn[Signed Units],Txn[Key],J7150,Txn[Transaction Order],"&lt;="&amp;Q7150))</f>
      </c>
    </row>
    <row r="7151" spans="10:18" ht="15" customHeight="1" x14ac:dyDescent="0.15">
      <c r="J7151" s="246">
        <f>IF(OR(B7151="",C7151="",E7151=""),"",B7151&amp;":"&amp;C7151&amp;":"&amp;E7151)</f>
      </c>
      <c r="K7151" s="247">
        <f>IF(A7151="","",A7151*D7151)</f>
      </c>
      <c r="L7151" s="246">
        <f>IF(A7151="","",IF(OR(A7151=1,A7151=0),H7151,0))</f>
      </c>
      <c r="M7151" s="246">
        <f>IF(A7151="","",IF(A7151=-1,H7151,0))</f>
      </c>
      <c r="N7151">
        <f>IF(J7151="","",IF(E7151="SGD",1,IF(E7151="USD",Settings!$B$22,IF(E7151="HKD",Settings!$B$23,1))))</f>
      </c>
      <c r="O7151">
        <f>IF(OR(B7151="",C7151="",E7151=""),0,(IF(A7151=-1,H7151,0)-IF(OR(A7151=1,A7151=0),H7151,0)+IF(A7151=2,H7151,0))*IF(E7151="SGD",1,IF(E7151="USD",Settings!$B$22,IF(E7151="HKD",Settings!$B$23,1))))</f>
        <v>0</v>
      </c>
      <c r="P7151">
        <f>IF(OR(B7151="",C7151="",E7151=""),0,IF(A7151=2,H7151*IF(E7151="SGD",1,IF(E7151="USD",Settings!$B$22,IF(E7151="HKD",Settings!$B$23,1))),0))</f>
        <v>0</v>
      </c>
      <c r="Q7151" s="312">
        <f>IF(OR(J7151="",G7151=""),"",G7151+ROW()/1000000)</f>
      </c>
      <c r="R7151" s="247">
        <f>IF(Q7151="","",SUMIFS(Txn[Signed Units],Txn[Key],J7151,Txn[Transaction Order],"&lt;="&amp;Q7151))</f>
      </c>
    </row>
    <row r="7152" spans="10:18" ht="15" customHeight="1" x14ac:dyDescent="0.15">
      <c r="J7152" s="246">
        <f>IF(OR(B7152="",C7152="",E7152=""),"",B7152&amp;":"&amp;C7152&amp;":"&amp;E7152)</f>
      </c>
      <c r="K7152" s="247">
        <f>IF(A7152="","",A7152*D7152)</f>
      </c>
      <c r="L7152" s="246">
        <f>IF(A7152="","",IF(OR(A7152=1,A7152=0),H7152,0))</f>
      </c>
      <c r="M7152" s="246">
        <f>IF(A7152="","",IF(A7152=-1,H7152,0))</f>
      </c>
      <c r="N7152">
        <f>IF(J7152="","",IF(E7152="SGD",1,IF(E7152="USD",Settings!$B$22,IF(E7152="HKD",Settings!$B$23,1))))</f>
      </c>
      <c r="O7152">
        <f>IF(OR(B7152="",C7152="",E7152=""),0,(IF(A7152=-1,H7152,0)-IF(OR(A7152=1,A7152=0),H7152,0)+IF(A7152=2,H7152,0))*IF(E7152="SGD",1,IF(E7152="USD",Settings!$B$22,IF(E7152="HKD",Settings!$B$23,1))))</f>
        <v>0</v>
      </c>
      <c r="P7152">
        <f>IF(OR(B7152="",C7152="",E7152=""),0,IF(A7152=2,H7152*IF(E7152="SGD",1,IF(E7152="USD",Settings!$B$22,IF(E7152="HKD",Settings!$B$23,1))),0))</f>
        <v>0</v>
      </c>
      <c r="Q7152" s="312">
        <f>IF(OR(J7152="",G7152=""),"",G7152+ROW()/1000000)</f>
      </c>
      <c r="R7152" s="247">
        <f>IF(Q7152="","",SUMIFS(Txn[Signed Units],Txn[Key],J7152,Txn[Transaction Order],"&lt;="&amp;Q7152))</f>
      </c>
    </row>
    <row r="7153" spans="10:18" ht="15" customHeight="1" x14ac:dyDescent="0.15">
      <c r="J7153" s="246">
        <f>IF(OR(B7153="",C7153="",E7153=""),"",B7153&amp;":"&amp;C7153&amp;":"&amp;E7153)</f>
      </c>
      <c r="K7153" s="247">
        <f>IF(A7153="","",A7153*D7153)</f>
      </c>
      <c r="L7153" s="246">
        <f>IF(A7153="","",IF(OR(A7153=1,A7153=0),H7153,0))</f>
      </c>
      <c r="M7153" s="246">
        <f>IF(A7153="","",IF(A7153=-1,H7153,0))</f>
      </c>
      <c r="N7153">
        <f>IF(J7153="","",IF(E7153="SGD",1,IF(E7153="USD",Settings!$B$22,IF(E7153="HKD",Settings!$B$23,1))))</f>
      </c>
      <c r="O7153">
        <f>IF(OR(B7153="",C7153="",E7153=""),0,(IF(A7153=-1,H7153,0)-IF(OR(A7153=1,A7153=0),H7153,0)+IF(A7153=2,H7153,0))*IF(E7153="SGD",1,IF(E7153="USD",Settings!$B$22,IF(E7153="HKD",Settings!$B$23,1))))</f>
        <v>0</v>
      </c>
      <c r="P7153">
        <f>IF(OR(B7153="",C7153="",E7153=""),0,IF(A7153=2,H7153*IF(E7153="SGD",1,IF(E7153="USD",Settings!$B$22,IF(E7153="HKD",Settings!$B$23,1))),0))</f>
        <v>0</v>
      </c>
      <c r="Q7153" s="312">
        <f>IF(OR(J7153="",G7153=""),"",G7153+ROW()/1000000)</f>
      </c>
      <c r="R7153" s="247">
        <f>IF(Q7153="","",SUMIFS(Txn[Signed Units],Txn[Key],J7153,Txn[Transaction Order],"&lt;="&amp;Q7153))</f>
      </c>
    </row>
    <row r="7154" spans="10:18" ht="15" customHeight="1" x14ac:dyDescent="0.15">
      <c r="J7154" s="246">
        <f>IF(OR(B7154="",C7154="",E7154=""),"",B7154&amp;":"&amp;C7154&amp;":"&amp;E7154)</f>
      </c>
      <c r="K7154" s="247">
        <f>IF(A7154="","",A7154*D7154)</f>
      </c>
      <c r="L7154" s="246">
        <f>IF(A7154="","",IF(OR(A7154=1,A7154=0),H7154,0))</f>
      </c>
      <c r="M7154" s="246">
        <f>IF(A7154="","",IF(A7154=-1,H7154,0))</f>
      </c>
      <c r="N7154">
        <f>IF(J7154="","",IF(E7154="SGD",1,IF(E7154="USD",Settings!$B$22,IF(E7154="HKD",Settings!$B$23,1))))</f>
      </c>
      <c r="O7154">
        <f>IF(OR(B7154="",C7154="",E7154=""),0,(IF(A7154=-1,H7154,0)-IF(OR(A7154=1,A7154=0),H7154,0)+IF(A7154=2,H7154,0))*IF(E7154="SGD",1,IF(E7154="USD",Settings!$B$22,IF(E7154="HKD",Settings!$B$23,1))))</f>
        <v>0</v>
      </c>
      <c r="P7154">
        <f>IF(OR(B7154="",C7154="",E7154=""),0,IF(A7154=2,H7154*IF(E7154="SGD",1,IF(E7154="USD",Settings!$B$22,IF(E7154="HKD",Settings!$B$23,1))),0))</f>
        <v>0</v>
      </c>
      <c r="Q7154" s="312">
        <f>IF(OR(J7154="",G7154=""),"",G7154+ROW()/1000000)</f>
      </c>
      <c r="R7154" s="247">
        <f>IF(Q7154="","",SUMIFS(Txn[Signed Units],Txn[Key],J7154,Txn[Transaction Order],"&lt;="&amp;Q7154))</f>
      </c>
    </row>
    <row r="7155" spans="10:18" ht="15" customHeight="1" x14ac:dyDescent="0.15">
      <c r="J7155" s="246">
        <f>IF(OR(B7155="",C7155="",E7155=""),"",B7155&amp;":"&amp;C7155&amp;":"&amp;E7155)</f>
      </c>
      <c r="K7155" s="247">
        <f>IF(A7155="","",A7155*D7155)</f>
      </c>
      <c r="L7155" s="246">
        <f>IF(A7155="","",IF(OR(A7155=1,A7155=0),H7155,0))</f>
      </c>
      <c r="M7155" s="246">
        <f>IF(A7155="","",IF(A7155=-1,H7155,0))</f>
      </c>
      <c r="N7155">
        <f>IF(J7155="","",IF(E7155="SGD",1,IF(E7155="USD",Settings!$B$22,IF(E7155="HKD",Settings!$B$23,1))))</f>
      </c>
      <c r="O7155">
        <f>IF(OR(B7155="",C7155="",E7155=""),0,(IF(A7155=-1,H7155,0)-IF(OR(A7155=1,A7155=0),H7155,0)+IF(A7155=2,H7155,0))*IF(E7155="SGD",1,IF(E7155="USD",Settings!$B$22,IF(E7155="HKD",Settings!$B$23,1))))</f>
        <v>0</v>
      </c>
      <c r="P7155">
        <f>IF(OR(B7155="",C7155="",E7155=""),0,IF(A7155=2,H7155*IF(E7155="SGD",1,IF(E7155="USD",Settings!$B$22,IF(E7155="HKD",Settings!$B$23,1))),0))</f>
        <v>0</v>
      </c>
      <c r="Q7155" s="312">
        <f>IF(OR(J7155="",G7155=""),"",G7155+ROW()/1000000)</f>
      </c>
      <c r="R7155" s="247">
        <f>IF(Q7155="","",SUMIFS(Txn[Signed Units],Txn[Key],J7155,Txn[Transaction Order],"&lt;="&amp;Q7155))</f>
      </c>
    </row>
    <row r="7156" spans="10:18" ht="15" customHeight="1" x14ac:dyDescent="0.15">
      <c r="J7156" s="246">
        <f>IF(OR(B7156="",C7156="",E7156=""),"",B7156&amp;":"&amp;C7156&amp;":"&amp;E7156)</f>
      </c>
      <c r="K7156" s="247">
        <f>IF(A7156="","",A7156*D7156)</f>
      </c>
      <c r="L7156" s="246">
        <f>IF(A7156="","",IF(OR(A7156=1,A7156=0),H7156,0))</f>
      </c>
      <c r="M7156" s="246">
        <f>IF(A7156="","",IF(A7156=-1,H7156,0))</f>
      </c>
      <c r="N7156">
        <f>IF(J7156="","",IF(E7156="SGD",1,IF(E7156="USD",Settings!$B$22,IF(E7156="HKD",Settings!$B$23,1))))</f>
      </c>
      <c r="O7156">
        <f>IF(OR(B7156="",C7156="",E7156=""),0,(IF(A7156=-1,H7156,0)-IF(OR(A7156=1,A7156=0),H7156,0)+IF(A7156=2,H7156,0))*IF(E7156="SGD",1,IF(E7156="USD",Settings!$B$22,IF(E7156="HKD",Settings!$B$23,1))))</f>
        <v>0</v>
      </c>
      <c r="P7156">
        <f>IF(OR(B7156="",C7156="",E7156=""),0,IF(A7156=2,H7156*IF(E7156="SGD",1,IF(E7156="USD",Settings!$B$22,IF(E7156="HKD",Settings!$B$23,1))),0))</f>
        <v>0</v>
      </c>
      <c r="Q7156" s="312">
        <f>IF(OR(J7156="",G7156=""),"",G7156+ROW()/1000000)</f>
      </c>
      <c r="R7156" s="247">
        <f>IF(Q7156="","",SUMIFS(Txn[Signed Units],Txn[Key],J7156,Txn[Transaction Order],"&lt;="&amp;Q7156))</f>
      </c>
    </row>
    <row r="7157" spans="10:18" ht="15" customHeight="1" x14ac:dyDescent="0.15">
      <c r="J7157" s="246">
        <f>IF(OR(B7157="",C7157="",E7157=""),"",B7157&amp;":"&amp;C7157&amp;":"&amp;E7157)</f>
      </c>
      <c r="K7157" s="247">
        <f>IF(A7157="","",A7157*D7157)</f>
      </c>
      <c r="L7157" s="246">
        <f>IF(A7157="","",IF(OR(A7157=1,A7157=0),H7157,0))</f>
      </c>
      <c r="M7157" s="246">
        <f>IF(A7157="","",IF(A7157=-1,H7157,0))</f>
      </c>
      <c r="N7157">
        <f>IF(J7157="","",IF(E7157="SGD",1,IF(E7157="USD",Settings!$B$22,IF(E7157="HKD",Settings!$B$23,1))))</f>
      </c>
      <c r="O7157">
        <f>IF(OR(B7157="",C7157="",E7157=""),0,(IF(A7157=-1,H7157,0)-IF(OR(A7157=1,A7157=0),H7157,0)+IF(A7157=2,H7157,0))*IF(E7157="SGD",1,IF(E7157="USD",Settings!$B$22,IF(E7157="HKD",Settings!$B$23,1))))</f>
        <v>0</v>
      </c>
      <c r="P7157">
        <f>IF(OR(B7157="",C7157="",E7157=""),0,IF(A7157=2,H7157*IF(E7157="SGD",1,IF(E7157="USD",Settings!$B$22,IF(E7157="HKD",Settings!$B$23,1))),0))</f>
        <v>0</v>
      </c>
      <c r="Q7157" s="312">
        <f>IF(OR(J7157="",G7157=""),"",G7157+ROW()/1000000)</f>
      </c>
      <c r="R7157" s="247">
        <f>IF(Q7157="","",SUMIFS(Txn[Signed Units],Txn[Key],J7157,Txn[Transaction Order],"&lt;="&amp;Q7157))</f>
      </c>
    </row>
    <row r="7158" spans="10:18" ht="15" customHeight="1" x14ac:dyDescent="0.15">
      <c r="J7158" s="246">
        <f>IF(OR(B7158="",C7158="",E7158=""),"",B7158&amp;":"&amp;C7158&amp;":"&amp;E7158)</f>
      </c>
      <c r="K7158" s="247">
        <f>IF(A7158="","",A7158*D7158)</f>
      </c>
      <c r="L7158" s="246">
        <f>IF(A7158="","",IF(OR(A7158=1,A7158=0),H7158,0))</f>
      </c>
      <c r="M7158" s="246">
        <f>IF(A7158="","",IF(A7158=-1,H7158,0))</f>
      </c>
      <c r="N7158">
        <f>IF(J7158="","",IF(E7158="SGD",1,IF(E7158="USD",Settings!$B$22,IF(E7158="HKD",Settings!$B$23,1))))</f>
      </c>
      <c r="O7158">
        <f>IF(OR(B7158="",C7158="",E7158=""),0,(IF(A7158=-1,H7158,0)-IF(OR(A7158=1,A7158=0),H7158,0)+IF(A7158=2,H7158,0))*IF(E7158="SGD",1,IF(E7158="USD",Settings!$B$22,IF(E7158="HKD",Settings!$B$23,1))))</f>
        <v>0</v>
      </c>
      <c r="P7158">
        <f>IF(OR(B7158="",C7158="",E7158=""),0,IF(A7158=2,H7158*IF(E7158="SGD",1,IF(E7158="USD",Settings!$B$22,IF(E7158="HKD",Settings!$B$23,1))),0))</f>
        <v>0</v>
      </c>
      <c r="Q7158" s="312">
        <f>IF(OR(J7158="",G7158=""),"",G7158+ROW()/1000000)</f>
      </c>
      <c r="R7158" s="247">
        <f>IF(Q7158="","",SUMIFS(Txn[Signed Units],Txn[Key],J7158,Txn[Transaction Order],"&lt;="&amp;Q7158))</f>
      </c>
    </row>
    <row r="7159" spans="10:18" ht="15" customHeight="1" x14ac:dyDescent="0.15">
      <c r="J7159" s="246">
        <f>IF(OR(B7159="",C7159="",E7159=""),"",B7159&amp;":"&amp;C7159&amp;":"&amp;E7159)</f>
      </c>
      <c r="K7159" s="247">
        <f>IF(A7159="","",A7159*D7159)</f>
      </c>
      <c r="L7159" s="246">
        <f>IF(A7159="","",IF(OR(A7159=1,A7159=0),H7159,0))</f>
      </c>
      <c r="M7159" s="246">
        <f>IF(A7159="","",IF(A7159=-1,H7159,0))</f>
      </c>
      <c r="N7159">
        <f>IF(J7159="","",IF(E7159="SGD",1,IF(E7159="USD",Settings!$B$22,IF(E7159="HKD",Settings!$B$23,1))))</f>
      </c>
      <c r="O7159">
        <f>IF(OR(B7159="",C7159="",E7159=""),0,(IF(A7159=-1,H7159,0)-IF(OR(A7159=1,A7159=0),H7159,0)+IF(A7159=2,H7159,0))*IF(E7159="SGD",1,IF(E7159="USD",Settings!$B$22,IF(E7159="HKD",Settings!$B$23,1))))</f>
        <v>0</v>
      </c>
      <c r="P7159">
        <f>IF(OR(B7159="",C7159="",E7159=""),0,IF(A7159=2,H7159*IF(E7159="SGD",1,IF(E7159="USD",Settings!$B$22,IF(E7159="HKD",Settings!$B$23,1))),0))</f>
        <v>0</v>
      </c>
      <c r="Q7159" s="312">
        <f>IF(OR(J7159="",G7159=""),"",G7159+ROW()/1000000)</f>
      </c>
      <c r="R7159" s="247">
        <f>IF(Q7159="","",SUMIFS(Txn[Signed Units],Txn[Key],J7159,Txn[Transaction Order],"&lt;="&amp;Q7159))</f>
      </c>
    </row>
    <row r="7160" spans="10:18" ht="15" customHeight="1" x14ac:dyDescent="0.15">
      <c r="J7160" s="246">
        <f>IF(OR(B7160="",C7160="",E7160=""),"",B7160&amp;":"&amp;C7160&amp;":"&amp;E7160)</f>
      </c>
      <c r="K7160" s="247">
        <f>IF(A7160="","",A7160*D7160)</f>
      </c>
      <c r="L7160" s="246">
        <f>IF(A7160="","",IF(OR(A7160=1,A7160=0),H7160,0))</f>
      </c>
      <c r="M7160" s="246">
        <f>IF(A7160="","",IF(A7160=-1,H7160,0))</f>
      </c>
      <c r="N7160">
        <f>IF(J7160="","",IF(E7160="SGD",1,IF(E7160="USD",Settings!$B$22,IF(E7160="HKD",Settings!$B$23,1))))</f>
      </c>
      <c r="O7160">
        <f>IF(OR(B7160="",C7160="",E7160=""),0,(IF(A7160=-1,H7160,0)-IF(OR(A7160=1,A7160=0),H7160,0)+IF(A7160=2,H7160,0))*IF(E7160="SGD",1,IF(E7160="USD",Settings!$B$22,IF(E7160="HKD",Settings!$B$23,1))))</f>
        <v>0</v>
      </c>
      <c r="P7160">
        <f>IF(OR(B7160="",C7160="",E7160=""),0,IF(A7160=2,H7160*IF(E7160="SGD",1,IF(E7160="USD",Settings!$B$22,IF(E7160="HKD",Settings!$B$23,1))),0))</f>
        <v>0</v>
      </c>
      <c r="Q7160" s="312">
        <f>IF(OR(J7160="",G7160=""),"",G7160+ROW()/1000000)</f>
      </c>
      <c r="R7160" s="247">
        <f>IF(Q7160="","",SUMIFS(Txn[Signed Units],Txn[Key],J7160,Txn[Transaction Order],"&lt;="&amp;Q7160))</f>
      </c>
    </row>
    <row r="7161" spans="10:18" ht="15" customHeight="1" x14ac:dyDescent="0.15">
      <c r="J7161" s="246">
        <f>IF(OR(B7161="",C7161="",E7161=""),"",B7161&amp;":"&amp;C7161&amp;":"&amp;E7161)</f>
      </c>
      <c r="K7161" s="247">
        <f>IF(A7161="","",A7161*D7161)</f>
      </c>
      <c r="L7161" s="246">
        <f>IF(A7161="","",IF(OR(A7161=1,A7161=0),H7161,0))</f>
      </c>
      <c r="M7161" s="246">
        <f>IF(A7161="","",IF(A7161=-1,H7161,0))</f>
      </c>
      <c r="N7161">
        <f>IF(J7161="","",IF(E7161="SGD",1,IF(E7161="USD",Settings!$B$22,IF(E7161="HKD",Settings!$B$23,1))))</f>
      </c>
      <c r="O7161">
        <f>IF(OR(B7161="",C7161="",E7161=""),0,(IF(A7161=-1,H7161,0)-IF(OR(A7161=1,A7161=0),H7161,0)+IF(A7161=2,H7161,0))*IF(E7161="SGD",1,IF(E7161="USD",Settings!$B$22,IF(E7161="HKD",Settings!$B$23,1))))</f>
        <v>0</v>
      </c>
      <c r="P7161">
        <f>IF(OR(B7161="",C7161="",E7161=""),0,IF(A7161=2,H7161*IF(E7161="SGD",1,IF(E7161="USD",Settings!$B$22,IF(E7161="HKD",Settings!$B$23,1))),0))</f>
        <v>0</v>
      </c>
      <c r="Q7161" s="312">
        <f>IF(OR(J7161="",G7161=""),"",G7161+ROW()/1000000)</f>
      </c>
      <c r="R7161" s="247">
        <f>IF(Q7161="","",SUMIFS(Txn[Signed Units],Txn[Key],J7161,Txn[Transaction Order],"&lt;="&amp;Q7161))</f>
      </c>
    </row>
    <row r="7162" spans="10:18" ht="15" customHeight="1" x14ac:dyDescent="0.15">
      <c r="J7162" s="246">
        <f>IF(OR(B7162="",C7162="",E7162=""),"",B7162&amp;":"&amp;C7162&amp;":"&amp;E7162)</f>
      </c>
      <c r="K7162" s="247">
        <f>IF(A7162="","",A7162*D7162)</f>
      </c>
      <c r="L7162" s="246">
        <f>IF(A7162="","",IF(OR(A7162=1,A7162=0),H7162,0))</f>
      </c>
      <c r="M7162" s="246">
        <f>IF(A7162="","",IF(A7162=-1,H7162,0))</f>
      </c>
      <c r="N7162">
        <f>IF(J7162="","",IF(E7162="SGD",1,IF(E7162="USD",Settings!$B$22,IF(E7162="HKD",Settings!$B$23,1))))</f>
      </c>
      <c r="O7162">
        <f>IF(OR(B7162="",C7162="",E7162=""),0,(IF(A7162=-1,H7162,0)-IF(OR(A7162=1,A7162=0),H7162,0)+IF(A7162=2,H7162,0))*IF(E7162="SGD",1,IF(E7162="USD",Settings!$B$22,IF(E7162="HKD",Settings!$B$23,1))))</f>
        <v>0</v>
      </c>
      <c r="P7162">
        <f>IF(OR(B7162="",C7162="",E7162=""),0,IF(A7162=2,H7162*IF(E7162="SGD",1,IF(E7162="USD",Settings!$B$22,IF(E7162="HKD",Settings!$B$23,1))),0))</f>
        <v>0</v>
      </c>
      <c r="Q7162" s="312">
        <f>IF(OR(J7162="",G7162=""),"",G7162+ROW()/1000000)</f>
      </c>
      <c r="R7162" s="247">
        <f>IF(Q7162="","",SUMIFS(Txn[Signed Units],Txn[Key],J7162,Txn[Transaction Order],"&lt;="&amp;Q7162))</f>
      </c>
    </row>
    <row r="7163" spans="10:18" ht="15" customHeight="1" x14ac:dyDescent="0.15">
      <c r="J7163" s="246">
        <f>IF(OR(B7163="",C7163="",E7163=""),"",B7163&amp;":"&amp;C7163&amp;":"&amp;E7163)</f>
      </c>
      <c r="K7163" s="247">
        <f>IF(A7163="","",A7163*D7163)</f>
      </c>
      <c r="L7163" s="246">
        <f>IF(A7163="","",IF(OR(A7163=1,A7163=0),H7163,0))</f>
      </c>
      <c r="M7163" s="246">
        <f>IF(A7163="","",IF(A7163=-1,H7163,0))</f>
      </c>
      <c r="N7163">
        <f>IF(J7163="","",IF(E7163="SGD",1,IF(E7163="USD",Settings!$B$22,IF(E7163="HKD",Settings!$B$23,1))))</f>
      </c>
      <c r="O7163">
        <f>IF(OR(B7163="",C7163="",E7163=""),0,(IF(A7163=-1,H7163,0)-IF(OR(A7163=1,A7163=0),H7163,0)+IF(A7163=2,H7163,0))*IF(E7163="SGD",1,IF(E7163="USD",Settings!$B$22,IF(E7163="HKD",Settings!$B$23,1))))</f>
        <v>0</v>
      </c>
      <c r="P7163">
        <f>IF(OR(B7163="",C7163="",E7163=""),0,IF(A7163=2,H7163*IF(E7163="SGD",1,IF(E7163="USD",Settings!$B$22,IF(E7163="HKD",Settings!$B$23,1))),0))</f>
        <v>0</v>
      </c>
      <c r="Q7163" s="312">
        <f>IF(OR(J7163="",G7163=""),"",G7163+ROW()/1000000)</f>
      </c>
      <c r="R7163" s="247">
        <f>IF(Q7163="","",SUMIFS(Txn[Signed Units],Txn[Key],J7163,Txn[Transaction Order],"&lt;="&amp;Q7163))</f>
      </c>
    </row>
    <row r="7164" spans="10:18" ht="15" customHeight="1" x14ac:dyDescent="0.15">
      <c r="J7164" s="246">
        <f>IF(OR(B7164="",C7164="",E7164=""),"",B7164&amp;":"&amp;C7164&amp;":"&amp;E7164)</f>
      </c>
      <c r="K7164" s="247">
        <f>IF(A7164="","",A7164*D7164)</f>
      </c>
      <c r="L7164" s="246">
        <f>IF(A7164="","",IF(OR(A7164=1,A7164=0),H7164,0))</f>
      </c>
      <c r="M7164" s="246">
        <f>IF(A7164="","",IF(A7164=-1,H7164,0))</f>
      </c>
      <c r="N7164">
        <f>IF(J7164="","",IF(E7164="SGD",1,IF(E7164="USD",Settings!$B$22,IF(E7164="HKD",Settings!$B$23,1))))</f>
      </c>
      <c r="O7164">
        <f>IF(OR(B7164="",C7164="",E7164=""),0,(IF(A7164=-1,H7164,0)-IF(OR(A7164=1,A7164=0),H7164,0)+IF(A7164=2,H7164,0))*IF(E7164="SGD",1,IF(E7164="USD",Settings!$B$22,IF(E7164="HKD",Settings!$B$23,1))))</f>
        <v>0</v>
      </c>
      <c r="P7164">
        <f>IF(OR(B7164="",C7164="",E7164=""),0,IF(A7164=2,H7164*IF(E7164="SGD",1,IF(E7164="USD",Settings!$B$22,IF(E7164="HKD",Settings!$B$23,1))),0))</f>
        <v>0</v>
      </c>
      <c r="Q7164" s="312">
        <f>IF(OR(J7164="",G7164=""),"",G7164+ROW()/1000000)</f>
      </c>
      <c r="R7164" s="247">
        <f>IF(Q7164="","",SUMIFS(Txn[Signed Units],Txn[Key],J7164,Txn[Transaction Order],"&lt;="&amp;Q7164))</f>
      </c>
    </row>
    <row r="7165" spans="10:18" ht="15" customHeight="1" x14ac:dyDescent="0.15">
      <c r="J7165" s="246">
        <f>IF(OR(B7165="",C7165="",E7165=""),"",B7165&amp;":"&amp;C7165&amp;":"&amp;E7165)</f>
      </c>
      <c r="K7165" s="247">
        <f>IF(A7165="","",A7165*D7165)</f>
      </c>
      <c r="L7165" s="246">
        <f>IF(A7165="","",IF(OR(A7165=1,A7165=0),H7165,0))</f>
      </c>
      <c r="M7165" s="246">
        <f>IF(A7165="","",IF(A7165=-1,H7165,0))</f>
      </c>
      <c r="N7165">
        <f>IF(J7165="","",IF(E7165="SGD",1,IF(E7165="USD",Settings!$B$22,IF(E7165="HKD",Settings!$B$23,1))))</f>
      </c>
      <c r="O7165">
        <f>IF(OR(B7165="",C7165="",E7165=""),0,(IF(A7165=-1,H7165,0)-IF(OR(A7165=1,A7165=0),H7165,0)+IF(A7165=2,H7165,0))*IF(E7165="SGD",1,IF(E7165="USD",Settings!$B$22,IF(E7165="HKD",Settings!$B$23,1))))</f>
        <v>0</v>
      </c>
      <c r="P7165">
        <f>IF(OR(B7165="",C7165="",E7165=""),0,IF(A7165=2,H7165*IF(E7165="SGD",1,IF(E7165="USD",Settings!$B$22,IF(E7165="HKD",Settings!$B$23,1))),0))</f>
        <v>0</v>
      </c>
      <c r="Q7165" s="312">
        <f>IF(OR(J7165="",G7165=""),"",G7165+ROW()/1000000)</f>
      </c>
      <c r="R7165" s="247">
        <f>IF(Q7165="","",SUMIFS(Txn[Signed Units],Txn[Key],J7165,Txn[Transaction Order],"&lt;="&amp;Q7165))</f>
      </c>
    </row>
    <row r="7166" spans="10:18" ht="15" customHeight="1" x14ac:dyDescent="0.15">
      <c r="J7166" s="246">
        <f>IF(OR(B7166="",C7166="",E7166=""),"",B7166&amp;":"&amp;C7166&amp;":"&amp;E7166)</f>
      </c>
      <c r="K7166" s="247">
        <f>IF(A7166="","",A7166*D7166)</f>
      </c>
      <c r="L7166" s="246">
        <f>IF(A7166="","",IF(OR(A7166=1,A7166=0),H7166,0))</f>
      </c>
      <c r="M7166" s="246">
        <f>IF(A7166="","",IF(A7166=-1,H7166,0))</f>
      </c>
      <c r="N7166">
        <f>IF(J7166="","",IF(E7166="SGD",1,IF(E7166="USD",Settings!$B$22,IF(E7166="HKD",Settings!$B$23,1))))</f>
      </c>
      <c r="O7166">
        <f>IF(OR(B7166="",C7166="",E7166=""),0,(IF(A7166=-1,H7166,0)-IF(OR(A7166=1,A7166=0),H7166,0)+IF(A7166=2,H7166,0))*IF(E7166="SGD",1,IF(E7166="USD",Settings!$B$22,IF(E7166="HKD",Settings!$B$23,1))))</f>
        <v>0</v>
      </c>
      <c r="P7166">
        <f>IF(OR(B7166="",C7166="",E7166=""),0,IF(A7166=2,H7166*IF(E7166="SGD",1,IF(E7166="USD",Settings!$B$22,IF(E7166="HKD",Settings!$B$23,1))),0))</f>
        <v>0</v>
      </c>
      <c r="Q7166" s="312">
        <f>IF(OR(J7166="",G7166=""),"",G7166+ROW()/1000000)</f>
      </c>
      <c r="R7166" s="247">
        <f>IF(Q7166="","",SUMIFS(Txn[Signed Units],Txn[Key],J7166,Txn[Transaction Order],"&lt;="&amp;Q7166))</f>
      </c>
    </row>
    <row r="7167" spans="10:18" ht="15" customHeight="1" x14ac:dyDescent="0.15">
      <c r="J7167" s="246">
        <f>IF(OR(B7167="",C7167="",E7167=""),"",B7167&amp;":"&amp;C7167&amp;":"&amp;E7167)</f>
      </c>
      <c r="K7167" s="247">
        <f>IF(A7167="","",A7167*D7167)</f>
      </c>
      <c r="L7167" s="246">
        <f>IF(A7167="","",IF(OR(A7167=1,A7167=0),H7167,0))</f>
      </c>
      <c r="M7167" s="246">
        <f>IF(A7167="","",IF(A7167=-1,H7167,0))</f>
      </c>
      <c r="N7167">
        <f>IF(J7167="","",IF(E7167="SGD",1,IF(E7167="USD",Settings!$B$22,IF(E7167="HKD",Settings!$B$23,1))))</f>
      </c>
      <c r="O7167">
        <f>IF(OR(B7167="",C7167="",E7167=""),0,(IF(A7167=-1,H7167,0)-IF(OR(A7167=1,A7167=0),H7167,0)+IF(A7167=2,H7167,0))*IF(E7167="SGD",1,IF(E7167="USD",Settings!$B$22,IF(E7167="HKD",Settings!$B$23,1))))</f>
        <v>0</v>
      </c>
      <c r="P7167">
        <f>IF(OR(B7167="",C7167="",E7167=""),0,IF(A7167=2,H7167*IF(E7167="SGD",1,IF(E7167="USD",Settings!$B$22,IF(E7167="HKD",Settings!$B$23,1))),0))</f>
        <v>0</v>
      </c>
      <c r="Q7167" s="312">
        <f>IF(OR(J7167="",G7167=""),"",G7167+ROW()/1000000)</f>
      </c>
      <c r="R7167" s="247">
        <f>IF(Q7167="","",SUMIFS(Txn[Signed Units],Txn[Key],J7167,Txn[Transaction Order],"&lt;="&amp;Q7167))</f>
      </c>
    </row>
    <row r="7168" spans="10:18" ht="15" customHeight="1" x14ac:dyDescent="0.15">
      <c r="J7168" s="246">
        <f>IF(OR(B7168="",C7168="",E7168=""),"",B7168&amp;":"&amp;C7168&amp;":"&amp;E7168)</f>
      </c>
      <c r="K7168" s="247">
        <f>IF(A7168="","",A7168*D7168)</f>
      </c>
      <c r="L7168" s="246">
        <f>IF(A7168="","",IF(OR(A7168=1,A7168=0),H7168,0))</f>
      </c>
      <c r="M7168" s="246">
        <f>IF(A7168="","",IF(A7168=-1,H7168,0))</f>
      </c>
      <c r="N7168">
        <f>IF(J7168="","",IF(E7168="SGD",1,IF(E7168="USD",Settings!$B$22,IF(E7168="HKD",Settings!$B$23,1))))</f>
      </c>
      <c r="O7168">
        <f>IF(OR(B7168="",C7168="",E7168=""),0,(IF(A7168=-1,H7168,0)-IF(OR(A7168=1,A7168=0),H7168,0)+IF(A7168=2,H7168,0))*IF(E7168="SGD",1,IF(E7168="USD",Settings!$B$22,IF(E7168="HKD",Settings!$B$23,1))))</f>
        <v>0</v>
      </c>
      <c r="P7168">
        <f>IF(OR(B7168="",C7168="",E7168=""),0,IF(A7168=2,H7168*IF(E7168="SGD",1,IF(E7168="USD",Settings!$B$22,IF(E7168="HKD",Settings!$B$23,1))),0))</f>
        <v>0</v>
      </c>
      <c r="Q7168" s="312">
        <f>IF(OR(J7168="",G7168=""),"",G7168+ROW()/1000000)</f>
      </c>
      <c r="R7168" s="247">
        <f>IF(Q7168="","",SUMIFS(Txn[Signed Units],Txn[Key],J7168,Txn[Transaction Order],"&lt;="&amp;Q7168))</f>
      </c>
    </row>
    <row r="7169" spans="10:18" ht="15" customHeight="1" x14ac:dyDescent="0.15">
      <c r="J7169" s="246">
        <f>IF(OR(B7169="",C7169="",E7169=""),"",B7169&amp;":"&amp;C7169&amp;":"&amp;E7169)</f>
      </c>
      <c r="K7169" s="247">
        <f>IF(A7169="","",A7169*D7169)</f>
      </c>
      <c r="L7169" s="246">
        <f>IF(A7169="","",IF(OR(A7169=1,A7169=0),H7169,0))</f>
      </c>
      <c r="M7169" s="246">
        <f>IF(A7169="","",IF(A7169=-1,H7169,0))</f>
      </c>
      <c r="N7169">
        <f>IF(J7169="","",IF(E7169="SGD",1,IF(E7169="USD",Settings!$B$22,IF(E7169="HKD",Settings!$B$23,1))))</f>
      </c>
      <c r="O7169">
        <f>IF(OR(B7169="",C7169="",E7169=""),0,(IF(A7169=-1,H7169,0)-IF(OR(A7169=1,A7169=0),H7169,0)+IF(A7169=2,H7169,0))*IF(E7169="SGD",1,IF(E7169="USD",Settings!$B$22,IF(E7169="HKD",Settings!$B$23,1))))</f>
        <v>0</v>
      </c>
      <c r="P7169">
        <f>IF(OR(B7169="",C7169="",E7169=""),0,IF(A7169=2,H7169*IF(E7169="SGD",1,IF(E7169="USD",Settings!$B$22,IF(E7169="HKD",Settings!$B$23,1))),0))</f>
        <v>0</v>
      </c>
      <c r="Q7169" s="312">
        <f>IF(OR(J7169="",G7169=""),"",G7169+ROW()/1000000)</f>
      </c>
      <c r="R7169" s="247">
        <f>IF(Q7169="","",SUMIFS(Txn[Signed Units],Txn[Key],J7169,Txn[Transaction Order],"&lt;="&amp;Q7169))</f>
      </c>
    </row>
    <row r="7170" spans="10:18" ht="15" customHeight="1" x14ac:dyDescent="0.15">
      <c r="J7170" s="246">
        <f>IF(OR(B7170="",C7170="",E7170=""),"",B7170&amp;":"&amp;C7170&amp;":"&amp;E7170)</f>
      </c>
      <c r="K7170" s="247">
        <f>IF(A7170="","",A7170*D7170)</f>
      </c>
      <c r="L7170" s="246">
        <f>IF(A7170="","",IF(OR(A7170=1,A7170=0),H7170,0))</f>
      </c>
      <c r="M7170" s="246">
        <f>IF(A7170="","",IF(A7170=-1,H7170,0))</f>
      </c>
      <c r="N7170">
        <f>IF(J7170="","",IF(E7170="SGD",1,IF(E7170="USD",Settings!$B$22,IF(E7170="HKD",Settings!$B$23,1))))</f>
      </c>
      <c r="O7170">
        <f>IF(OR(B7170="",C7170="",E7170=""),0,(IF(A7170=-1,H7170,0)-IF(OR(A7170=1,A7170=0),H7170,0)+IF(A7170=2,H7170,0))*IF(E7170="SGD",1,IF(E7170="USD",Settings!$B$22,IF(E7170="HKD",Settings!$B$23,1))))</f>
        <v>0</v>
      </c>
      <c r="P7170">
        <f>IF(OR(B7170="",C7170="",E7170=""),0,IF(A7170=2,H7170*IF(E7170="SGD",1,IF(E7170="USD",Settings!$B$22,IF(E7170="HKD",Settings!$B$23,1))),0))</f>
        <v>0</v>
      </c>
      <c r="Q7170" s="312">
        <f>IF(OR(J7170="",G7170=""),"",G7170+ROW()/1000000)</f>
      </c>
      <c r="R7170" s="247">
        <f>IF(Q7170="","",SUMIFS(Txn[Signed Units],Txn[Key],J7170,Txn[Transaction Order],"&lt;="&amp;Q7170))</f>
      </c>
    </row>
    <row r="7171" spans="10:18" ht="15" customHeight="1" x14ac:dyDescent="0.15">
      <c r="J7171" s="246">
        <f>IF(OR(B7171="",C7171="",E7171=""),"",B7171&amp;":"&amp;C7171&amp;":"&amp;E7171)</f>
      </c>
      <c r="K7171" s="247">
        <f>IF(A7171="","",A7171*D7171)</f>
      </c>
      <c r="L7171" s="246">
        <f>IF(A7171="","",IF(OR(A7171=1,A7171=0),H7171,0))</f>
      </c>
      <c r="M7171" s="246">
        <f>IF(A7171="","",IF(A7171=-1,H7171,0))</f>
      </c>
      <c r="N7171">
        <f>IF(J7171="","",IF(E7171="SGD",1,IF(E7171="USD",Settings!$B$22,IF(E7171="HKD",Settings!$B$23,1))))</f>
      </c>
      <c r="O7171">
        <f>IF(OR(B7171="",C7171="",E7171=""),0,(IF(A7171=-1,H7171,0)-IF(OR(A7171=1,A7171=0),H7171,0)+IF(A7171=2,H7171,0))*IF(E7171="SGD",1,IF(E7171="USD",Settings!$B$22,IF(E7171="HKD",Settings!$B$23,1))))</f>
        <v>0</v>
      </c>
      <c r="P7171">
        <f>IF(OR(B7171="",C7171="",E7171=""),0,IF(A7171=2,H7171*IF(E7171="SGD",1,IF(E7171="USD",Settings!$B$22,IF(E7171="HKD",Settings!$B$23,1))),0))</f>
        <v>0</v>
      </c>
      <c r="Q7171" s="312">
        <f>IF(OR(J7171="",G7171=""),"",G7171+ROW()/1000000)</f>
      </c>
      <c r="R7171" s="247">
        <f>IF(Q7171="","",SUMIFS(Txn[Signed Units],Txn[Key],J7171,Txn[Transaction Order],"&lt;="&amp;Q7171))</f>
      </c>
    </row>
    <row r="7172" spans="10:18" ht="15" customHeight="1" x14ac:dyDescent="0.15">
      <c r="J7172" s="246">
        <f>IF(OR(B7172="",C7172="",E7172=""),"",B7172&amp;":"&amp;C7172&amp;":"&amp;E7172)</f>
      </c>
      <c r="K7172" s="247">
        <f>IF(A7172="","",A7172*D7172)</f>
      </c>
      <c r="L7172" s="246">
        <f>IF(A7172="","",IF(OR(A7172=1,A7172=0),H7172,0))</f>
      </c>
      <c r="M7172" s="246">
        <f>IF(A7172="","",IF(A7172=-1,H7172,0))</f>
      </c>
      <c r="N7172">
        <f>IF(J7172="","",IF(E7172="SGD",1,IF(E7172="USD",Settings!$B$22,IF(E7172="HKD",Settings!$B$23,1))))</f>
      </c>
      <c r="O7172">
        <f>IF(OR(B7172="",C7172="",E7172=""),0,(IF(A7172=-1,H7172,0)-IF(OR(A7172=1,A7172=0),H7172,0)+IF(A7172=2,H7172,0))*IF(E7172="SGD",1,IF(E7172="USD",Settings!$B$22,IF(E7172="HKD",Settings!$B$23,1))))</f>
        <v>0</v>
      </c>
      <c r="P7172">
        <f>IF(OR(B7172="",C7172="",E7172=""),0,IF(A7172=2,H7172*IF(E7172="SGD",1,IF(E7172="USD",Settings!$B$22,IF(E7172="HKD",Settings!$B$23,1))),0))</f>
        <v>0</v>
      </c>
      <c r="Q7172" s="312">
        <f>IF(OR(J7172="",G7172=""),"",G7172+ROW()/1000000)</f>
      </c>
      <c r="R7172" s="247">
        <f>IF(Q7172="","",SUMIFS(Txn[Signed Units],Txn[Key],J7172,Txn[Transaction Order],"&lt;="&amp;Q7172))</f>
      </c>
    </row>
    <row r="7173" spans="10:18" ht="15" customHeight="1" x14ac:dyDescent="0.15">
      <c r="J7173" s="246">
        <f>IF(OR(B7173="",C7173="",E7173=""),"",B7173&amp;":"&amp;C7173&amp;":"&amp;E7173)</f>
      </c>
      <c r="K7173" s="247">
        <f>IF(A7173="","",A7173*D7173)</f>
      </c>
      <c r="L7173" s="246">
        <f>IF(A7173="","",IF(OR(A7173=1,A7173=0),H7173,0))</f>
      </c>
      <c r="M7173" s="246">
        <f>IF(A7173="","",IF(A7173=-1,H7173,0))</f>
      </c>
      <c r="N7173">
        <f>IF(J7173="","",IF(E7173="SGD",1,IF(E7173="USD",Settings!$B$22,IF(E7173="HKD",Settings!$B$23,1))))</f>
      </c>
      <c r="O7173">
        <f>IF(OR(B7173="",C7173="",E7173=""),0,(IF(A7173=-1,H7173,0)-IF(OR(A7173=1,A7173=0),H7173,0)+IF(A7173=2,H7173,0))*IF(E7173="SGD",1,IF(E7173="USD",Settings!$B$22,IF(E7173="HKD",Settings!$B$23,1))))</f>
        <v>0</v>
      </c>
      <c r="P7173">
        <f>IF(OR(B7173="",C7173="",E7173=""),0,IF(A7173=2,H7173*IF(E7173="SGD",1,IF(E7173="USD",Settings!$B$22,IF(E7173="HKD",Settings!$B$23,1))),0))</f>
        <v>0</v>
      </c>
      <c r="Q7173" s="312">
        <f>IF(OR(J7173="",G7173=""),"",G7173+ROW()/1000000)</f>
      </c>
      <c r="R7173" s="247">
        <f>IF(Q7173="","",SUMIFS(Txn[Signed Units],Txn[Key],J7173,Txn[Transaction Order],"&lt;="&amp;Q7173))</f>
      </c>
    </row>
    <row r="7174" spans="10:18" ht="15" customHeight="1" x14ac:dyDescent="0.15">
      <c r="J7174" s="246">
        <f>IF(OR(B7174="",C7174="",E7174=""),"",B7174&amp;":"&amp;C7174&amp;":"&amp;E7174)</f>
      </c>
      <c r="K7174" s="247">
        <f>IF(A7174="","",A7174*D7174)</f>
      </c>
      <c r="L7174" s="246">
        <f>IF(A7174="","",IF(OR(A7174=1,A7174=0),H7174,0))</f>
      </c>
      <c r="M7174" s="246">
        <f>IF(A7174="","",IF(A7174=-1,H7174,0))</f>
      </c>
      <c r="N7174">
        <f>IF(J7174="","",IF(E7174="SGD",1,IF(E7174="USD",Settings!$B$22,IF(E7174="HKD",Settings!$B$23,1))))</f>
      </c>
      <c r="O7174">
        <f>IF(OR(B7174="",C7174="",E7174=""),0,(IF(A7174=-1,H7174,0)-IF(OR(A7174=1,A7174=0),H7174,0)+IF(A7174=2,H7174,0))*IF(E7174="SGD",1,IF(E7174="USD",Settings!$B$22,IF(E7174="HKD",Settings!$B$23,1))))</f>
        <v>0</v>
      </c>
      <c r="P7174">
        <f>IF(OR(B7174="",C7174="",E7174=""),0,IF(A7174=2,H7174*IF(E7174="SGD",1,IF(E7174="USD",Settings!$B$22,IF(E7174="HKD",Settings!$B$23,1))),0))</f>
        <v>0</v>
      </c>
      <c r="Q7174" s="312">
        <f>IF(OR(J7174="",G7174=""),"",G7174+ROW()/1000000)</f>
      </c>
      <c r="R7174" s="247">
        <f>IF(Q7174="","",SUMIFS(Txn[Signed Units],Txn[Key],J7174,Txn[Transaction Order],"&lt;="&amp;Q7174))</f>
      </c>
    </row>
    <row r="7175" spans="10:18" ht="15" customHeight="1" x14ac:dyDescent="0.15">
      <c r="J7175" s="246">
        <f>IF(OR(B7175="",C7175="",E7175=""),"",B7175&amp;":"&amp;C7175&amp;":"&amp;E7175)</f>
      </c>
      <c r="K7175" s="247">
        <f>IF(A7175="","",A7175*D7175)</f>
      </c>
      <c r="L7175" s="246">
        <f>IF(A7175="","",IF(OR(A7175=1,A7175=0),H7175,0))</f>
      </c>
      <c r="M7175" s="246">
        <f>IF(A7175="","",IF(A7175=-1,H7175,0))</f>
      </c>
      <c r="N7175">
        <f>IF(J7175="","",IF(E7175="SGD",1,IF(E7175="USD",Settings!$B$22,IF(E7175="HKD",Settings!$B$23,1))))</f>
      </c>
      <c r="O7175">
        <f>IF(OR(B7175="",C7175="",E7175=""),0,(IF(A7175=-1,H7175,0)-IF(OR(A7175=1,A7175=0),H7175,0)+IF(A7175=2,H7175,0))*IF(E7175="SGD",1,IF(E7175="USD",Settings!$B$22,IF(E7175="HKD",Settings!$B$23,1))))</f>
        <v>0</v>
      </c>
      <c r="P7175">
        <f>IF(OR(B7175="",C7175="",E7175=""),0,IF(A7175=2,H7175*IF(E7175="SGD",1,IF(E7175="USD",Settings!$B$22,IF(E7175="HKD",Settings!$B$23,1))),0))</f>
        <v>0</v>
      </c>
      <c r="Q7175" s="312">
        <f>IF(OR(J7175="",G7175=""),"",G7175+ROW()/1000000)</f>
      </c>
      <c r="R7175" s="247">
        <f>IF(Q7175="","",SUMIFS(Txn[Signed Units],Txn[Key],J7175,Txn[Transaction Order],"&lt;="&amp;Q7175))</f>
      </c>
    </row>
    <row r="7176" spans="10:18" ht="15" customHeight="1" x14ac:dyDescent="0.15">
      <c r="J7176" s="246">
        <f>IF(OR(B7176="",C7176="",E7176=""),"",B7176&amp;":"&amp;C7176&amp;":"&amp;E7176)</f>
      </c>
      <c r="K7176" s="247">
        <f>IF(A7176="","",A7176*D7176)</f>
      </c>
      <c r="L7176" s="246">
        <f>IF(A7176="","",IF(OR(A7176=1,A7176=0),H7176,0))</f>
      </c>
      <c r="M7176" s="246">
        <f>IF(A7176="","",IF(A7176=-1,H7176,0))</f>
      </c>
      <c r="N7176">
        <f>IF(J7176="","",IF(E7176="SGD",1,IF(E7176="USD",Settings!$B$22,IF(E7176="HKD",Settings!$B$23,1))))</f>
      </c>
      <c r="O7176">
        <f>IF(OR(B7176="",C7176="",E7176=""),0,(IF(A7176=-1,H7176,0)-IF(OR(A7176=1,A7176=0),H7176,0)+IF(A7176=2,H7176,0))*IF(E7176="SGD",1,IF(E7176="USD",Settings!$B$22,IF(E7176="HKD",Settings!$B$23,1))))</f>
        <v>0</v>
      </c>
      <c r="P7176">
        <f>IF(OR(B7176="",C7176="",E7176=""),0,IF(A7176=2,H7176*IF(E7176="SGD",1,IF(E7176="USD",Settings!$B$22,IF(E7176="HKD",Settings!$B$23,1))),0))</f>
        <v>0</v>
      </c>
      <c r="Q7176" s="312">
        <f>IF(OR(J7176="",G7176=""),"",G7176+ROW()/1000000)</f>
      </c>
      <c r="R7176" s="247">
        <f>IF(Q7176="","",SUMIFS(Txn[Signed Units],Txn[Key],J7176,Txn[Transaction Order],"&lt;="&amp;Q7176))</f>
      </c>
    </row>
    <row r="7177" spans="10:18" ht="15" customHeight="1" x14ac:dyDescent="0.15">
      <c r="J7177" s="246">
        <f>IF(OR(B7177="",C7177="",E7177=""),"",B7177&amp;":"&amp;C7177&amp;":"&amp;E7177)</f>
      </c>
      <c r="K7177" s="247">
        <f>IF(A7177="","",A7177*D7177)</f>
      </c>
      <c r="L7177" s="246">
        <f>IF(A7177="","",IF(OR(A7177=1,A7177=0),H7177,0))</f>
      </c>
      <c r="M7177" s="246">
        <f>IF(A7177="","",IF(A7177=-1,H7177,0))</f>
      </c>
      <c r="N7177">
        <f>IF(J7177="","",IF(E7177="SGD",1,IF(E7177="USD",Settings!$B$22,IF(E7177="HKD",Settings!$B$23,1))))</f>
      </c>
      <c r="O7177">
        <f>IF(OR(B7177="",C7177="",E7177=""),0,(IF(A7177=-1,H7177,0)-IF(OR(A7177=1,A7177=0),H7177,0)+IF(A7177=2,H7177,0))*IF(E7177="SGD",1,IF(E7177="USD",Settings!$B$22,IF(E7177="HKD",Settings!$B$23,1))))</f>
        <v>0</v>
      </c>
      <c r="P7177">
        <f>IF(OR(B7177="",C7177="",E7177=""),0,IF(A7177=2,H7177*IF(E7177="SGD",1,IF(E7177="USD",Settings!$B$22,IF(E7177="HKD",Settings!$B$23,1))),0))</f>
        <v>0</v>
      </c>
      <c r="Q7177" s="312">
        <f>IF(OR(J7177="",G7177=""),"",G7177+ROW()/1000000)</f>
      </c>
      <c r="R7177" s="247">
        <f>IF(Q7177="","",SUMIFS(Txn[Signed Units],Txn[Key],J7177,Txn[Transaction Order],"&lt;="&amp;Q7177))</f>
      </c>
    </row>
    <row r="7178" spans="10:18" ht="15" customHeight="1" x14ac:dyDescent="0.15">
      <c r="J7178" s="246">
        <f>IF(OR(B7178="",C7178="",E7178=""),"",B7178&amp;":"&amp;C7178&amp;":"&amp;E7178)</f>
      </c>
      <c r="K7178" s="247">
        <f>IF(A7178="","",A7178*D7178)</f>
      </c>
      <c r="L7178" s="246">
        <f>IF(A7178="","",IF(OR(A7178=1,A7178=0),H7178,0))</f>
      </c>
      <c r="M7178" s="246">
        <f>IF(A7178="","",IF(A7178=-1,H7178,0))</f>
      </c>
      <c r="N7178">
        <f>IF(J7178="","",IF(E7178="SGD",1,IF(E7178="USD",Settings!$B$22,IF(E7178="HKD",Settings!$B$23,1))))</f>
      </c>
      <c r="O7178">
        <f>IF(OR(B7178="",C7178="",E7178=""),0,(IF(A7178=-1,H7178,0)-IF(OR(A7178=1,A7178=0),H7178,0)+IF(A7178=2,H7178,0))*IF(E7178="SGD",1,IF(E7178="USD",Settings!$B$22,IF(E7178="HKD",Settings!$B$23,1))))</f>
        <v>0</v>
      </c>
      <c r="P7178">
        <f>IF(OR(B7178="",C7178="",E7178=""),0,IF(A7178=2,H7178*IF(E7178="SGD",1,IF(E7178="USD",Settings!$B$22,IF(E7178="HKD",Settings!$B$23,1))),0))</f>
        <v>0</v>
      </c>
      <c r="Q7178" s="312">
        <f>IF(OR(J7178="",G7178=""),"",G7178+ROW()/1000000)</f>
      </c>
      <c r="R7178" s="247">
        <f>IF(Q7178="","",SUMIFS(Txn[Signed Units],Txn[Key],J7178,Txn[Transaction Order],"&lt;="&amp;Q7178))</f>
      </c>
    </row>
    <row r="7179" spans="10:18" ht="15" customHeight="1" x14ac:dyDescent="0.15">
      <c r="J7179" s="246">
        <f>IF(OR(B7179="",C7179="",E7179=""),"",B7179&amp;":"&amp;C7179&amp;":"&amp;E7179)</f>
      </c>
      <c r="K7179" s="247">
        <f>IF(A7179="","",A7179*D7179)</f>
      </c>
      <c r="L7179" s="246">
        <f>IF(A7179="","",IF(OR(A7179=1,A7179=0),H7179,0))</f>
      </c>
      <c r="M7179" s="246">
        <f>IF(A7179="","",IF(A7179=-1,H7179,0))</f>
      </c>
      <c r="N7179">
        <f>IF(J7179="","",IF(E7179="SGD",1,IF(E7179="USD",Settings!$B$22,IF(E7179="HKD",Settings!$B$23,1))))</f>
      </c>
      <c r="O7179">
        <f>IF(OR(B7179="",C7179="",E7179=""),0,(IF(A7179=-1,H7179,0)-IF(OR(A7179=1,A7179=0),H7179,0)+IF(A7179=2,H7179,0))*IF(E7179="SGD",1,IF(E7179="USD",Settings!$B$22,IF(E7179="HKD",Settings!$B$23,1))))</f>
        <v>0</v>
      </c>
      <c r="P7179">
        <f>IF(OR(B7179="",C7179="",E7179=""),0,IF(A7179=2,H7179*IF(E7179="SGD",1,IF(E7179="USD",Settings!$B$22,IF(E7179="HKD",Settings!$B$23,1))),0))</f>
        <v>0</v>
      </c>
      <c r="Q7179" s="312">
        <f>IF(OR(J7179="",G7179=""),"",G7179+ROW()/1000000)</f>
      </c>
      <c r="R7179" s="247">
        <f>IF(Q7179="","",SUMIFS(Txn[Signed Units],Txn[Key],J7179,Txn[Transaction Order],"&lt;="&amp;Q7179))</f>
      </c>
    </row>
    <row r="7180" spans="10:18" ht="15" customHeight="1" x14ac:dyDescent="0.15">
      <c r="J7180" s="246">
        <f>IF(OR(B7180="",C7180="",E7180=""),"",B7180&amp;":"&amp;C7180&amp;":"&amp;E7180)</f>
      </c>
      <c r="K7180" s="247">
        <f>IF(A7180="","",A7180*D7180)</f>
      </c>
      <c r="L7180" s="246">
        <f>IF(A7180="","",IF(OR(A7180=1,A7180=0),H7180,0))</f>
      </c>
      <c r="M7180" s="246">
        <f>IF(A7180="","",IF(A7180=-1,H7180,0))</f>
      </c>
      <c r="N7180">
        <f>IF(J7180="","",IF(E7180="SGD",1,IF(E7180="USD",Settings!$B$22,IF(E7180="HKD",Settings!$B$23,1))))</f>
      </c>
      <c r="O7180">
        <f>IF(OR(B7180="",C7180="",E7180=""),0,(IF(A7180=-1,H7180,0)-IF(OR(A7180=1,A7180=0),H7180,0)+IF(A7180=2,H7180,0))*IF(E7180="SGD",1,IF(E7180="USD",Settings!$B$22,IF(E7180="HKD",Settings!$B$23,1))))</f>
        <v>0</v>
      </c>
      <c r="P7180">
        <f>IF(OR(B7180="",C7180="",E7180=""),0,IF(A7180=2,H7180*IF(E7180="SGD",1,IF(E7180="USD",Settings!$B$22,IF(E7180="HKD",Settings!$B$23,1))),0))</f>
        <v>0</v>
      </c>
      <c r="Q7180" s="312">
        <f>IF(OR(J7180="",G7180=""),"",G7180+ROW()/1000000)</f>
      </c>
      <c r="R7180" s="247">
        <f>IF(Q7180="","",SUMIFS(Txn[Signed Units],Txn[Key],J7180,Txn[Transaction Order],"&lt;="&amp;Q7180))</f>
      </c>
    </row>
    <row r="7181" spans="10:18" ht="15" customHeight="1" x14ac:dyDescent="0.15">
      <c r="J7181" s="246">
        <f>IF(OR(B7181="",C7181="",E7181=""),"",B7181&amp;":"&amp;C7181&amp;":"&amp;E7181)</f>
      </c>
      <c r="K7181" s="247">
        <f>IF(A7181="","",A7181*D7181)</f>
      </c>
      <c r="L7181" s="246">
        <f>IF(A7181="","",IF(OR(A7181=1,A7181=0),H7181,0))</f>
      </c>
      <c r="M7181" s="246">
        <f>IF(A7181="","",IF(A7181=-1,H7181,0))</f>
      </c>
      <c r="N7181">
        <f>IF(J7181="","",IF(E7181="SGD",1,IF(E7181="USD",Settings!$B$22,IF(E7181="HKD",Settings!$B$23,1))))</f>
      </c>
      <c r="O7181">
        <f>IF(OR(B7181="",C7181="",E7181=""),0,(IF(A7181=-1,H7181,0)-IF(OR(A7181=1,A7181=0),H7181,0)+IF(A7181=2,H7181,0))*IF(E7181="SGD",1,IF(E7181="USD",Settings!$B$22,IF(E7181="HKD",Settings!$B$23,1))))</f>
        <v>0</v>
      </c>
      <c r="P7181">
        <f>IF(OR(B7181="",C7181="",E7181=""),0,IF(A7181=2,H7181*IF(E7181="SGD",1,IF(E7181="USD",Settings!$B$22,IF(E7181="HKD",Settings!$B$23,1))),0))</f>
        <v>0</v>
      </c>
      <c r="Q7181" s="312">
        <f>IF(OR(J7181="",G7181=""),"",G7181+ROW()/1000000)</f>
      </c>
      <c r="R7181" s="247">
        <f>IF(Q7181="","",SUMIFS(Txn[Signed Units],Txn[Key],J7181,Txn[Transaction Order],"&lt;="&amp;Q7181))</f>
      </c>
    </row>
    <row r="7182" spans="10:18" ht="15" customHeight="1" x14ac:dyDescent="0.15">
      <c r="J7182" s="246">
        <f>IF(OR(B7182="",C7182="",E7182=""),"",B7182&amp;":"&amp;C7182&amp;":"&amp;E7182)</f>
      </c>
      <c r="K7182" s="247">
        <f>IF(A7182="","",A7182*D7182)</f>
      </c>
      <c r="L7182" s="246">
        <f>IF(A7182="","",IF(OR(A7182=1,A7182=0),H7182,0))</f>
      </c>
      <c r="M7182" s="246">
        <f>IF(A7182="","",IF(A7182=-1,H7182,0))</f>
      </c>
      <c r="N7182">
        <f>IF(J7182="","",IF(E7182="SGD",1,IF(E7182="USD",Settings!$B$22,IF(E7182="HKD",Settings!$B$23,1))))</f>
      </c>
      <c r="O7182">
        <f>IF(OR(B7182="",C7182="",E7182=""),0,(IF(A7182=-1,H7182,0)-IF(OR(A7182=1,A7182=0),H7182,0)+IF(A7182=2,H7182,0))*IF(E7182="SGD",1,IF(E7182="USD",Settings!$B$22,IF(E7182="HKD",Settings!$B$23,1))))</f>
        <v>0</v>
      </c>
      <c r="P7182">
        <f>IF(OR(B7182="",C7182="",E7182=""),0,IF(A7182=2,H7182*IF(E7182="SGD",1,IF(E7182="USD",Settings!$B$22,IF(E7182="HKD",Settings!$B$23,1))),0))</f>
        <v>0</v>
      </c>
      <c r="Q7182" s="312">
        <f>IF(OR(J7182="",G7182=""),"",G7182+ROW()/1000000)</f>
      </c>
      <c r="R7182" s="247">
        <f>IF(Q7182="","",SUMIFS(Txn[Signed Units],Txn[Key],J7182,Txn[Transaction Order],"&lt;="&amp;Q7182))</f>
      </c>
    </row>
    <row r="7183" spans="10:18" ht="15" customHeight="1" x14ac:dyDescent="0.15">
      <c r="J7183" s="246">
        <f>IF(OR(B7183="",C7183="",E7183=""),"",B7183&amp;":"&amp;C7183&amp;":"&amp;E7183)</f>
      </c>
      <c r="K7183" s="247">
        <f>IF(A7183="","",A7183*D7183)</f>
      </c>
      <c r="L7183" s="246">
        <f>IF(A7183="","",IF(OR(A7183=1,A7183=0),H7183,0))</f>
      </c>
      <c r="M7183" s="246">
        <f>IF(A7183="","",IF(A7183=-1,H7183,0))</f>
      </c>
      <c r="N7183">
        <f>IF(J7183="","",IF(E7183="SGD",1,IF(E7183="USD",Settings!$B$22,IF(E7183="HKD",Settings!$B$23,1))))</f>
      </c>
      <c r="O7183">
        <f>IF(OR(B7183="",C7183="",E7183=""),0,(IF(A7183=-1,H7183,0)-IF(OR(A7183=1,A7183=0),H7183,0)+IF(A7183=2,H7183,0))*IF(E7183="SGD",1,IF(E7183="USD",Settings!$B$22,IF(E7183="HKD",Settings!$B$23,1))))</f>
        <v>0</v>
      </c>
      <c r="P7183">
        <f>IF(OR(B7183="",C7183="",E7183=""),0,IF(A7183=2,H7183*IF(E7183="SGD",1,IF(E7183="USD",Settings!$B$22,IF(E7183="HKD",Settings!$B$23,1))),0))</f>
        <v>0</v>
      </c>
      <c r="Q7183" s="312">
        <f>IF(OR(J7183="",G7183=""),"",G7183+ROW()/1000000)</f>
      </c>
      <c r="R7183" s="247">
        <f>IF(Q7183="","",SUMIFS(Txn[Signed Units],Txn[Key],J7183,Txn[Transaction Order],"&lt;="&amp;Q7183))</f>
      </c>
    </row>
    <row r="7184" spans="10:18" ht="15" customHeight="1" x14ac:dyDescent="0.15">
      <c r="J7184" s="246">
        <f>IF(OR(B7184="",C7184="",E7184=""),"",B7184&amp;":"&amp;C7184&amp;":"&amp;E7184)</f>
      </c>
      <c r="K7184" s="247">
        <f>IF(A7184="","",A7184*D7184)</f>
      </c>
      <c r="L7184" s="246">
        <f>IF(A7184="","",IF(OR(A7184=1,A7184=0),H7184,0))</f>
      </c>
      <c r="M7184" s="246">
        <f>IF(A7184="","",IF(A7184=-1,H7184,0))</f>
      </c>
      <c r="N7184">
        <f>IF(J7184="","",IF(E7184="SGD",1,IF(E7184="USD",Settings!$B$22,IF(E7184="HKD",Settings!$B$23,1))))</f>
      </c>
      <c r="O7184">
        <f>IF(OR(B7184="",C7184="",E7184=""),0,(IF(A7184=-1,H7184,0)-IF(OR(A7184=1,A7184=0),H7184,0)+IF(A7184=2,H7184,0))*IF(E7184="SGD",1,IF(E7184="USD",Settings!$B$22,IF(E7184="HKD",Settings!$B$23,1))))</f>
        <v>0</v>
      </c>
      <c r="P7184">
        <f>IF(OR(B7184="",C7184="",E7184=""),0,IF(A7184=2,H7184*IF(E7184="SGD",1,IF(E7184="USD",Settings!$B$22,IF(E7184="HKD",Settings!$B$23,1))),0))</f>
        <v>0</v>
      </c>
      <c r="Q7184" s="312">
        <f>IF(OR(J7184="",G7184=""),"",G7184+ROW()/1000000)</f>
      </c>
      <c r="R7184" s="247">
        <f>IF(Q7184="","",SUMIFS(Txn[Signed Units],Txn[Key],J7184,Txn[Transaction Order],"&lt;="&amp;Q7184))</f>
      </c>
    </row>
    <row r="7185" spans="10:18" ht="15" customHeight="1" x14ac:dyDescent="0.15">
      <c r="J7185" s="246">
        <f>IF(OR(B7185="",C7185="",E7185=""),"",B7185&amp;":"&amp;C7185&amp;":"&amp;E7185)</f>
      </c>
      <c r="K7185" s="247">
        <f>IF(A7185="","",A7185*D7185)</f>
      </c>
      <c r="L7185" s="246">
        <f>IF(A7185="","",IF(OR(A7185=1,A7185=0),H7185,0))</f>
      </c>
      <c r="M7185" s="246">
        <f>IF(A7185="","",IF(A7185=-1,H7185,0))</f>
      </c>
      <c r="N7185">
        <f>IF(J7185="","",IF(E7185="SGD",1,IF(E7185="USD",Settings!$B$22,IF(E7185="HKD",Settings!$B$23,1))))</f>
      </c>
      <c r="O7185">
        <f>IF(OR(B7185="",C7185="",E7185=""),0,(IF(A7185=-1,H7185,0)-IF(OR(A7185=1,A7185=0),H7185,0)+IF(A7185=2,H7185,0))*IF(E7185="SGD",1,IF(E7185="USD",Settings!$B$22,IF(E7185="HKD",Settings!$B$23,1))))</f>
        <v>0</v>
      </c>
      <c r="P7185">
        <f>IF(OR(B7185="",C7185="",E7185=""),0,IF(A7185=2,H7185*IF(E7185="SGD",1,IF(E7185="USD",Settings!$B$22,IF(E7185="HKD",Settings!$B$23,1))),0))</f>
        <v>0</v>
      </c>
      <c r="Q7185" s="312">
        <f>IF(OR(J7185="",G7185=""),"",G7185+ROW()/1000000)</f>
      </c>
      <c r="R7185" s="247">
        <f>IF(Q7185="","",SUMIFS(Txn[Signed Units],Txn[Key],J7185,Txn[Transaction Order],"&lt;="&amp;Q7185))</f>
      </c>
    </row>
    <row r="7186" spans="10:18" ht="15" customHeight="1" x14ac:dyDescent="0.15">
      <c r="J7186" s="246">
        <f>IF(OR(B7186="",C7186="",E7186=""),"",B7186&amp;":"&amp;C7186&amp;":"&amp;E7186)</f>
      </c>
      <c r="K7186" s="247">
        <f>IF(A7186="","",A7186*D7186)</f>
      </c>
      <c r="L7186" s="246">
        <f>IF(A7186="","",IF(OR(A7186=1,A7186=0),H7186,0))</f>
      </c>
      <c r="M7186" s="246">
        <f>IF(A7186="","",IF(A7186=-1,H7186,0))</f>
      </c>
      <c r="N7186">
        <f>IF(J7186="","",IF(E7186="SGD",1,IF(E7186="USD",Settings!$B$22,IF(E7186="HKD",Settings!$B$23,1))))</f>
      </c>
      <c r="O7186">
        <f>IF(OR(B7186="",C7186="",E7186=""),0,(IF(A7186=-1,H7186,0)-IF(OR(A7186=1,A7186=0),H7186,0)+IF(A7186=2,H7186,0))*IF(E7186="SGD",1,IF(E7186="USD",Settings!$B$22,IF(E7186="HKD",Settings!$B$23,1))))</f>
        <v>0</v>
      </c>
      <c r="P7186">
        <f>IF(OR(B7186="",C7186="",E7186=""),0,IF(A7186=2,H7186*IF(E7186="SGD",1,IF(E7186="USD",Settings!$B$22,IF(E7186="HKD",Settings!$B$23,1))),0))</f>
        <v>0</v>
      </c>
      <c r="Q7186" s="312">
        <f>IF(OR(J7186="",G7186=""),"",G7186+ROW()/1000000)</f>
      </c>
      <c r="R7186" s="247">
        <f>IF(Q7186="","",SUMIFS(Txn[Signed Units],Txn[Key],J7186,Txn[Transaction Order],"&lt;="&amp;Q7186))</f>
      </c>
    </row>
    <row r="7187" spans="10:18" ht="15" customHeight="1" x14ac:dyDescent="0.15">
      <c r="J7187" s="246">
        <f>IF(OR(B7187="",C7187="",E7187=""),"",B7187&amp;":"&amp;C7187&amp;":"&amp;E7187)</f>
      </c>
      <c r="K7187" s="247">
        <f>IF(A7187="","",A7187*D7187)</f>
      </c>
      <c r="L7187" s="246">
        <f>IF(A7187="","",IF(OR(A7187=1,A7187=0),H7187,0))</f>
      </c>
      <c r="M7187" s="246">
        <f>IF(A7187="","",IF(A7187=-1,H7187,0))</f>
      </c>
      <c r="N7187">
        <f>IF(J7187="","",IF(E7187="SGD",1,IF(E7187="USD",Settings!$B$22,IF(E7187="HKD",Settings!$B$23,1))))</f>
      </c>
      <c r="O7187">
        <f>IF(OR(B7187="",C7187="",E7187=""),0,(IF(A7187=-1,H7187,0)-IF(OR(A7187=1,A7187=0),H7187,0)+IF(A7187=2,H7187,0))*IF(E7187="SGD",1,IF(E7187="USD",Settings!$B$22,IF(E7187="HKD",Settings!$B$23,1))))</f>
        <v>0</v>
      </c>
      <c r="P7187">
        <f>IF(OR(B7187="",C7187="",E7187=""),0,IF(A7187=2,H7187*IF(E7187="SGD",1,IF(E7187="USD",Settings!$B$22,IF(E7187="HKD",Settings!$B$23,1))),0))</f>
        <v>0</v>
      </c>
      <c r="Q7187" s="312">
        <f>IF(OR(J7187="",G7187=""),"",G7187+ROW()/1000000)</f>
      </c>
      <c r="R7187" s="247">
        <f>IF(Q7187="","",SUMIFS(Txn[Signed Units],Txn[Key],J7187,Txn[Transaction Order],"&lt;="&amp;Q7187))</f>
      </c>
    </row>
    <row r="7188" spans="10:18" ht="15" customHeight="1" x14ac:dyDescent="0.15">
      <c r="J7188" s="246">
        <f>IF(OR(B7188="",C7188="",E7188=""),"",B7188&amp;":"&amp;C7188&amp;":"&amp;E7188)</f>
      </c>
      <c r="K7188" s="247">
        <f>IF(A7188="","",A7188*D7188)</f>
      </c>
      <c r="L7188" s="246">
        <f>IF(A7188="","",IF(OR(A7188=1,A7188=0),H7188,0))</f>
      </c>
      <c r="M7188" s="246">
        <f>IF(A7188="","",IF(A7188=-1,H7188,0))</f>
      </c>
      <c r="N7188">
        <f>IF(J7188="","",IF(E7188="SGD",1,IF(E7188="USD",Settings!$B$22,IF(E7188="HKD",Settings!$B$23,1))))</f>
      </c>
      <c r="O7188">
        <f>IF(OR(B7188="",C7188="",E7188=""),0,(IF(A7188=-1,H7188,0)-IF(OR(A7188=1,A7188=0),H7188,0)+IF(A7188=2,H7188,0))*IF(E7188="SGD",1,IF(E7188="USD",Settings!$B$22,IF(E7188="HKD",Settings!$B$23,1))))</f>
        <v>0</v>
      </c>
      <c r="P7188">
        <f>IF(OR(B7188="",C7188="",E7188=""),0,IF(A7188=2,H7188*IF(E7188="SGD",1,IF(E7188="USD",Settings!$B$22,IF(E7188="HKD",Settings!$B$23,1))),0))</f>
        <v>0</v>
      </c>
      <c r="Q7188" s="312">
        <f>IF(OR(J7188="",G7188=""),"",G7188+ROW()/1000000)</f>
      </c>
      <c r="R7188" s="247">
        <f>IF(Q7188="","",SUMIFS(Txn[Signed Units],Txn[Key],J7188,Txn[Transaction Order],"&lt;="&amp;Q7188))</f>
      </c>
    </row>
    <row r="7189" spans="10:18" ht="15" customHeight="1" x14ac:dyDescent="0.15">
      <c r="J7189" s="246">
        <f>IF(OR(B7189="",C7189="",E7189=""),"",B7189&amp;":"&amp;C7189&amp;":"&amp;E7189)</f>
      </c>
      <c r="K7189" s="247">
        <f>IF(A7189="","",A7189*D7189)</f>
      </c>
      <c r="L7189" s="246">
        <f>IF(A7189="","",IF(OR(A7189=1,A7189=0),H7189,0))</f>
      </c>
      <c r="M7189" s="246">
        <f>IF(A7189="","",IF(A7189=-1,H7189,0))</f>
      </c>
      <c r="N7189">
        <f>IF(J7189="","",IF(E7189="SGD",1,IF(E7189="USD",Settings!$B$22,IF(E7189="HKD",Settings!$B$23,1))))</f>
      </c>
      <c r="O7189">
        <f>IF(OR(B7189="",C7189="",E7189=""),0,(IF(A7189=-1,H7189,0)-IF(OR(A7189=1,A7189=0),H7189,0)+IF(A7189=2,H7189,0))*IF(E7189="SGD",1,IF(E7189="USD",Settings!$B$22,IF(E7189="HKD",Settings!$B$23,1))))</f>
        <v>0</v>
      </c>
      <c r="P7189">
        <f>IF(OR(B7189="",C7189="",E7189=""),0,IF(A7189=2,H7189*IF(E7189="SGD",1,IF(E7189="USD",Settings!$B$22,IF(E7189="HKD",Settings!$B$23,1))),0))</f>
        <v>0</v>
      </c>
      <c r="Q7189" s="312">
        <f>IF(OR(J7189="",G7189=""),"",G7189+ROW()/1000000)</f>
      </c>
      <c r="R7189" s="247">
        <f>IF(Q7189="","",SUMIFS(Txn[Signed Units],Txn[Key],J7189,Txn[Transaction Order],"&lt;="&amp;Q7189))</f>
      </c>
    </row>
    <row r="7190" spans="10:18" ht="15" customHeight="1" x14ac:dyDescent="0.15">
      <c r="J7190" s="246">
        <f>IF(OR(B7190="",C7190="",E7190=""),"",B7190&amp;":"&amp;C7190&amp;":"&amp;E7190)</f>
      </c>
      <c r="K7190" s="247">
        <f>IF(A7190="","",A7190*D7190)</f>
      </c>
      <c r="L7190" s="246">
        <f>IF(A7190="","",IF(OR(A7190=1,A7190=0),H7190,0))</f>
      </c>
      <c r="M7190" s="246">
        <f>IF(A7190="","",IF(A7190=-1,H7190,0))</f>
      </c>
      <c r="N7190">
        <f>IF(J7190="","",IF(E7190="SGD",1,IF(E7190="USD",Settings!$B$22,IF(E7190="HKD",Settings!$B$23,1))))</f>
      </c>
      <c r="O7190">
        <f>IF(OR(B7190="",C7190="",E7190=""),0,(IF(A7190=-1,H7190,0)-IF(OR(A7190=1,A7190=0),H7190,0)+IF(A7190=2,H7190,0))*IF(E7190="SGD",1,IF(E7190="USD",Settings!$B$22,IF(E7190="HKD",Settings!$B$23,1))))</f>
        <v>0</v>
      </c>
      <c r="P7190">
        <f>IF(OR(B7190="",C7190="",E7190=""),0,IF(A7190=2,H7190*IF(E7190="SGD",1,IF(E7190="USD",Settings!$B$22,IF(E7190="HKD",Settings!$B$23,1))),0))</f>
        <v>0</v>
      </c>
      <c r="Q7190" s="312">
        <f>IF(OR(J7190="",G7190=""),"",G7190+ROW()/1000000)</f>
      </c>
      <c r="R7190" s="247">
        <f>IF(Q7190="","",SUMIFS(Txn[Signed Units],Txn[Key],J7190,Txn[Transaction Order],"&lt;="&amp;Q7190))</f>
      </c>
    </row>
    <row r="7191" spans="10:18" ht="15" customHeight="1" x14ac:dyDescent="0.15">
      <c r="J7191" s="246">
        <f>IF(OR(B7191="",C7191="",E7191=""),"",B7191&amp;":"&amp;C7191&amp;":"&amp;E7191)</f>
      </c>
      <c r="K7191" s="247">
        <f>IF(A7191="","",A7191*D7191)</f>
      </c>
      <c r="L7191" s="246">
        <f>IF(A7191="","",IF(OR(A7191=1,A7191=0),H7191,0))</f>
      </c>
      <c r="M7191" s="246">
        <f>IF(A7191="","",IF(A7191=-1,H7191,0))</f>
      </c>
      <c r="N7191">
        <f>IF(J7191="","",IF(E7191="SGD",1,IF(E7191="USD",Settings!$B$22,IF(E7191="HKD",Settings!$B$23,1))))</f>
      </c>
      <c r="O7191">
        <f>IF(OR(B7191="",C7191="",E7191=""),0,(IF(A7191=-1,H7191,0)-IF(OR(A7191=1,A7191=0),H7191,0)+IF(A7191=2,H7191,0))*IF(E7191="SGD",1,IF(E7191="USD",Settings!$B$22,IF(E7191="HKD",Settings!$B$23,1))))</f>
        <v>0</v>
      </c>
      <c r="P7191">
        <f>IF(OR(B7191="",C7191="",E7191=""),0,IF(A7191=2,H7191*IF(E7191="SGD",1,IF(E7191="USD",Settings!$B$22,IF(E7191="HKD",Settings!$B$23,1))),0))</f>
        <v>0</v>
      </c>
      <c r="Q7191" s="312">
        <f>IF(OR(J7191="",G7191=""),"",G7191+ROW()/1000000)</f>
      </c>
      <c r="R7191" s="247">
        <f>IF(Q7191="","",SUMIFS(Txn[Signed Units],Txn[Key],J7191,Txn[Transaction Order],"&lt;="&amp;Q7191))</f>
      </c>
    </row>
    <row r="7192" spans="10:18" ht="15" customHeight="1" x14ac:dyDescent="0.15">
      <c r="J7192" s="246">
        <f>IF(OR(B7192="",C7192="",E7192=""),"",B7192&amp;":"&amp;C7192&amp;":"&amp;E7192)</f>
      </c>
      <c r="K7192" s="247">
        <f>IF(A7192="","",A7192*D7192)</f>
      </c>
      <c r="L7192" s="246">
        <f>IF(A7192="","",IF(OR(A7192=1,A7192=0),H7192,0))</f>
      </c>
      <c r="M7192" s="246">
        <f>IF(A7192="","",IF(A7192=-1,H7192,0))</f>
      </c>
      <c r="N7192">
        <f>IF(J7192="","",IF(E7192="SGD",1,IF(E7192="USD",Settings!$B$22,IF(E7192="HKD",Settings!$B$23,1))))</f>
      </c>
      <c r="O7192">
        <f>IF(OR(B7192="",C7192="",E7192=""),0,(IF(A7192=-1,H7192,0)-IF(OR(A7192=1,A7192=0),H7192,0)+IF(A7192=2,H7192,0))*IF(E7192="SGD",1,IF(E7192="USD",Settings!$B$22,IF(E7192="HKD",Settings!$B$23,1))))</f>
        <v>0</v>
      </c>
      <c r="P7192">
        <f>IF(OR(B7192="",C7192="",E7192=""),0,IF(A7192=2,H7192*IF(E7192="SGD",1,IF(E7192="USD",Settings!$B$22,IF(E7192="HKD",Settings!$B$23,1))),0))</f>
        <v>0</v>
      </c>
      <c r="Q7192" s="312">
        <f>IF(OR(J7192="",G7192=""),"",G7192+ROW()/1000000)</f>
      </c>
      <c r="R7192" s="247">
        <f>IF(Q7192="","",SUMIFS(Txn[Signed Units],Txn[Key],J7192,Txn[Transaction Order],"&lt;="&amp;Q7192))</f>
      </c>
    </row>
    <row r="7193" spans="10:18" ht="15" customHeight="1" x14ac:dyDescent="0.15">
      <c r="J7193" s="246">
        <f>IF(OR(B7193="",C7193="",E7193=""),"",B7193&amp;":"&amp;C7193&amp;":"&amp;E7193)</f>
      </c>
      <c r="K7193" s="247">
        <f>IF(A7193="","",A7193*D7193)</f>
      </c>
      <c r="L7193" s="246">
        <f>IF(A7193="","",IF(OR(A7193=1,A7193=0),H7193,0))</f>
      </c>
      <c r="M7193" s="246">
        <f>IF(A7193="","",IF(A7193=-1,H7193,0))</f>
      </c>
      <c r="N7193">
        <f>IF(J7193="","",IF(E7193="SGD",1,IF(E7193="USD",Settings!$B$22,IF(E7193="HKD",Settings!$B$23,1))))</f>
      </c>
      <c r="O7193">
        <f>IF(OR(B7193="",C7193="",E7193=""),0,(IF(A7193=-1,H7193,0)-IF(OR(A7193=1,A7193=0),H7193,0)+IF(A7193=2,H7193,0))*IF(E7193="SGD",1,IF(E7193="USD",Settings!$B$22,IF(E7193="HKD",Settings!$B$23,1))))</f>
        <v>0</v>
      </c>
      <c r="P7193">
        <f>IF(OR(B7193="",C7193="",E7193=""),0,IF(A7193=2,H7193*IF(E7193="SGD",1,IF(E7193="USD",Settings!$B$22,IF(E7193="HKD",Settings!$B$23,1))),0))</f>
        <v>0</v>
      </c>
      <c r="Q7193" s="312">
        <f>IF(OR(J7193="",G7193=""),"",G7193+ROW()/1000000)</f>
      </c>
      <c r="R7193" s="247">
        <f>IF(Q7193="","",SUMIFS(Txn[Signed Units],Txn[Key],J7193,Txn[Transaction Order],"&lt;="&amp;Q7193))</f>
      </c>
    </row>
    <row r="7194" spans="10:18" ht="15" customHeight="1" x14ac:dyDescent="0.15">
      <c r="J7194" s="246">
        <f>IF(OR(B7194="",C7194="",E7194=""),"",B7194&amp;":"&amp;C7194&amp;":"&amp;E7194)</f>
      </c>
      <c r="K7194" s="247">
        <f>IF(A7194="","",A7194*D7194)</f>
      </c>
      <c r="L7194" s="246">
        <f>IF(A7194="","",IF(OR(A7194=1,A7194=0),H7194,0))</f>
      </c>
      <c r="M7194" s="246">
        <f>IF(A7194="","",IF(A7194=-1,H7194,0))</f>
      </c>
      <c r="N7194">
        <f>IF(J7194="","",IF(E7194="SGD",1,IF(E7194="USD",Settings!$B$22,IF(E7194="HKD",Settings!$B$23,1))))</f>
      </c>
      <c r="O7194">
        <f>IF(OR(B7194="",C7194="",E7194=""),0,(IF(A7194=-1,H7194,0)-IF(OR(A7194=1,A7194=0),H7194,0)+IF(A7194=2,H7194,0))*IF(E7194="SGD",1,IF(E7194="USD",Settings!$B$22,IF(E7194="HKD",Settings!$B$23,1))))</f>
        <v>0</v>
      </c>
      <c r="P7194">
        <f>IF(OR(B7194="",C7194="",E7194=""),0,IF(A7194=2,H7194*IF(E7194="SGD",1,IF(E7194="USD",Settings!$B$22,IF(E7194="HKD",Settings!$B$23,1))),0))</f>
        <v>0</v>
      </c>
      <c r="Q7194" s="312">
        <f>IF(OR(J7194="",G7194=""),"",G7194+ROW()/1000000)</f>
      </c>
      <c r="R7194" s="247">
        <f>IF(Q7194="","",SUMIFS(Txn[Signed Units],Txn[Key],J7194,Txn[Transaction Order],"&lt;="&amp;Q7194))</f>
      </c>
    </row>
    <row r="7195" spans="10:18" ht="15" customHeight="1" x14ac:dyDescent="0.15">
      <c r="J7195" s="246">
        <f>IF(OR(B7195="",C7195="",E7195=""),"",B7195&amp;":"&amp;C7195&amp;":"&amp;E7195)</f>
      </c>
      <c r="K7195" s="247">
        <f>IF(A7195="","",A7195*D7195)</f>
      </c>
      <c r="L7195" s="246">
        <f>IF(A7195="","",IF(OR(A7195=1,A7195=0),H7195,0))</f>
      </c>
      <c r="M7195" s="246">
        <f>IF(A7195="","",IF(A7195=-1,H7195,0))</f>
      </c>
      <c r="N7195">
        <f>IF(J7195="","",IF(E7195="SGD",1,IF(E7195="USD",Settings!$B$22,IF(E7195="HKD",Settings!$B$23,1))))</f>
      </c>
      <c r="O7195">
        <f>IF(OR(B7195="",C7195="",E7195=""),0,(IF(A7195=-1,H7195,0)-IF(OR(A7195=1,A7195=0),H7195,0)+IF(A7195=2,H7195,0))*IF(E7195="SGD",1,IF(E7195="USD",Settings!$B$22,IF(E7195="HKD",Settings!$B$23,1))))</f>
        <v>0</v>
      </c>
      <c r="P7195">
        <f>IF(OR(B7195="",C7195="",E7195=""),0,IF(A7195=2,H7195*IF(E7195="SGD",1,IF(E7195="USD",Settings!$B$22,IF(E7195="HKD",Settings!$B$23,1))),0))</f>
        <v>0</v>
      </c>
      <c r="Q7195" s="312">
        <f>IF(OR(J7195="",G7195=""),"",G7195+ROW()/1000000)</f>
      </c>
      <c r="R7195" s="247">
        <f>IF(Q7195="","",SUMIFS(Txn[Signed Units],Txn[Key],J7195,Txn[Transaction Order],"&lt;="&amp;Q7195))</f>
      </c>
    </row>
    <row r="7196" spans="10:18" ht="15" customHeight="1" x14ac:dyDescent="0.15">
      <c r="J7196" s="246">
        <f>IF(OR(B7196="",C7196="",E7196=""),"",B7196&amp;":"&amp;C7196&amp;":"&amp;E7196)</f>
      </c>
      <c r="K7196" s="247">
        <f>IF(A7196="","",A7196*D7196)</f>
      </c>
      <c r="L7196" s="246">
        <f>IF(A7196="","",IF(OR(A7196=1,A7196=0),H7196,0))</f>
      </c>
      <c r="M7196" s="246">
        <f>IF(A7196="","",IF(A7196=-1,H7196,0))</f>
      </c>
      <c r="N7196">
        <f>IF(J7196="","",IF(E7196="SGD",1,IF(E7196="USD",Settings!$B$22,IF(E7196="HKD",Settings!$B$23,1))))</f>
      </c>
      <c r="O7196">
        <f>IF(OR(B7196="",C7196="",E7196=""),0,(IF(A7196=-1,H7196,0)-IF(OR(A7196=1,A7196=0),H7196,0)+IF(A7196=2,H7196,0))*IF(E7196="SGD",1,IF(E7196="USD",Settings!$B$22,IF(E7196="HKD",Settings!$B$23,1))))</f>
        <v>0</v>
      </c>
      <c r="P7196">
        <f>IF(OR(B7196="",C7196="",E7196=""),0,IF(A7196=2,H7196*IF(E7196="SGD",1,IF(E7196="USD",Settings!$B$22,IF(E7196="HKD",Settings!$B$23,1))),0))</f>
        <v>0</v>
      </c>
      <c r="Q7196" s="312">
        <f>IF(OR(J7196="",G7196=""),"",G7196+ROW()/1000000)</f>
      </c>
      <c r="R7196" s="247">
        <f>IF(Q7196="","",SUMIFS(Txn[Signed Units],Txn[Key],J7196,Txn[Transaction Order],"&lt;="&amp;Q7196))</f>
      </c>
    </row>
    <row r="7197" spans="10:18" ht="15" customHeight="1" x14ac:dyDescent="0.15">
      <c r="J7197" s="246">
        <f>IF(OR(B7197="",C7197="",E7197=""),"",B7197&amp;":"&amp;C7197&amp;":"&amp;E7197)</f>
      </c>
      <c r="K7197" s="247">
        <f>IF(A7197="","",A7197*D7197)</f>
      </c>
      <c r="L7197" s="246">
        <f>IF(A7197="","",IF(OR(A7197=1,A7197=0),H7197,0))</f>
      </c>
      <c r="M7197" s="246">
        <f>IF(A7197="","",IF(A7197=-1,H7197,0))</f>
      </c>
      <c r="N7197">
        <f>IF(J7197="","",IF(E7197="SGD",1,IF(E7197="USD",Settings!$B$22,IF(E7197="HKD",Settings!$B$23,1))))</f>
      </c>
      <c r="O7197">
        <f>IF(OR(B7197="",C7197="",E7197=""),0,(IF(A7197=-1,H7197,0)-IF(OR(A7197=1,A7197=0),H7197,0)+IF(A7197=2,H7197,0))*IF(E7197="SGD",1,IF(E7197="USD",Settings!$B$22,IF(E7197="HKD",Settings!$B$23,1))))</f>
        <v>0</v>
      </c>
      <c r="P7197">
        <f>IF(OR(B7197="",C7197="",E7197=""),0,IF(A7197=2,H7197*IF(E7197="SGD",1,IF(E7197="USD",Settings!$B$22,IF(E7197="HKD",Settings!$B$23,1))),0))</f>
        <v>0</v>
      </c>
      <c r="Q7197" s="312">
        <f>IF(OR(J7197="",G7197=""),"",G7197+ROW()/1000000)</f>
      </c>
      <c r="R7197" s="247">
        <f>IF(Q7197="","",SUMIFS(Txn[Signed Units],Txn[Key],J7197,Txn[Transaction Order],"&lt;="&amp;Q7197))</f>
      </c>
    </row>
    <row r="7198" spans="10:18" ht="15" customHeight="1" x14ac:dyDescent="0.15">
      <c r="J7198" s="246">
        <f>IF(OR(B7198="",C7198="",E7198=""),"",B7198&amp;":"&amp;C7198&amp;":"&amp;E7198)</f>
      </c>
      <c r="K7198" s="247">
        <f>IF(A7198="","",A7198*D7198)</f>
      </c>
      <c r="L7198" s="246">
        <f>IF(A7198="","",IF(OR(A7198=1,A7198=0),H7198,0))</f>
      </c>
      <c r="M7198" s="246">
        <f>IF(A7198="","",IF(A7198=-1,H7198,0))</f>
      </c>
      <c r="N7198">
        <f>IF(J7198="","",IF(E7198="SGD",1,IF(E7198="USD",Settings!$B$22,IF(E7198="HKD",Settings!$B$23,1))))</f>
      </c>
      <c r="O7198">
        <f>IF(OR(B7198="",C7198="",E7198=""),0,(IF(A7198=-1,H7198,0)-IF(OR(A7198=1,A7198=0),H7198,0)+IF(A7198=2,H7198,0))*IF(E7198="SGD",1,IF(E7198="USD",Settings!$B$22,IF(E7198="HKD",Settings!$B$23,1))))</f>
        <v>0</v>
      </c>
      <c r="P7198">
        <f>IF(OR(B7198="",C7198="",E7198=""),0,IF(A7198=2,H7198*IF(E7198="SGD",1,IF(E7198="USD",Settings!$B$22,IF(E7198="HKD",Settings!$B$23,1))),0))</f>
        <v>0</v>
      </c>
      <c r="Q7198" s="312">
        <f>IF(OR(J7198="",G7198=""),"",G7198+ROW()/1000000)</f>
      </c>
      <c r="R7198" s="247">
        <f>IF(Q7198="","",SUMIFS(Txn[Signed Units],Txn[Key],J7198,Txn[Transaction Order],"&lt;="&amp;Q7198))</f>
      </c>
    </row>
    <row r="7199" spans="10:18" ht="15" customHeight="1" x14ac:dyDescent="0.15">
      <c r="J7199" s="246">
        <f>IF(OR(B7199="",C7199="",E7199=""),"",B7199&amp;":"&amp;C7199&amp;":"&amp;E7199)</f>
      </c>
      <c r="K7199" s="247">
        <f>IF(A7199="","",A7199*D7199)</f>
      </c>
      <c r="L7199" s="246">
        <f>IF(A7199="","",IF(OR(A7199=1,A7199=0),H7199,0))</f>
      </c>
      <c r="M7199" s="246">
        <f>IF(A7199="","",IF(A7199=-1,H7199,0))</f>
      </c>
      <c r="N7199">
        <f>IF(J7199="","",IF(E7199="SGD",1,IF(E7199="USD",Settings!$B$22,IF(E7199="HKD",Settings!$B$23,1))))</f>
      </c>
      <c r="O7199">
        <f>IF(OR(B7199="",C7199="",E7199=""),0,(IF(A7199=-1,H7199,0)-IF(OR(A7199=1,A7199=0),H7199,0)+IF(A7199=2,H7199,0))*IF(E7199="SGD",1,IF(E7199="USD",Settings!$B$22,IF(E7199="HKD",Settings!$B$23,1))))</f>
        <v>0</v>
      </c>
      <c r="P7199">
        <f>IF(OR(B7199="",C7199="",E7199=""),0,IF(A7199=2,H7199*IF(E7199="SGD",1,IF(E7199="USD",Settings!$B$22,IF(E7199="HKD",Settings!$B$23,1))),0))</f>
        <v>0</v>
      </c>
      <c r="Q7199" s="312">
        <f>IF(OR(J7199="",G7199=""),"",G7199+ROW()/1000000)</f>
      </c>
      <c r="R7199" s="247">
        <f>IF(Q7199="","",SUMIFS(Txn[Signed Units],Txn[Key],J7199,Txn[Transaction Order],"&lt;="&amp;Q7199))</f>
      </c>
    </row>
    <row r="7200" spans="10:18" ht="15" customHeight="1" x14ac:dyDescent="0.15">
      <c r="J7200" s="246">
        <f>IF(OR(B7200="",C7200="",E7200=""),"",B7200&amp;":"&amp;C7200&amp;":"&amp;E7200)</f>
      </c>
      <c r="K7200" s="247">
        <f>IF(A7200="","",A7200*D7200)</f>
      </c>
      <c r="L7200" s="246">
        <f>IF(A7200="","",IF(OR(A7200=1,A7200=0),H7200,0))</f>
      </c>
      <c r="M7200" s="246">
        <f>IF(A7200="","",IF(A7200=-1,H7200,0))</f>
      </c>
      <c r="N7200">
        <f>IF(J7200="","",IF(E7200="SGD",1,IF(E7200="USD",Settings!$B$22,IF(E7200="HKD",Settings!$B$23,1))))</f>
      </c>
      <c r="O7200">
        <f>IF(OR(B7200="",C7200="",E7200=""),0,(IF(A7200=-1,H7200,0)-IF(OR(A7200=1,A7200=0),H7200,0)+IF(A7200=2,H7200,0))*IF(E7200="SGD",1,IF(E7200="USD",Settings!$B$22,IF(E7200="HKD",Settings!$B$23,1))))</f>
        <v>0</v>
      </c>
      <c r="P7200">
        <f>IF(OR(B7200="",C7200="",E7200=""),0,IF(A7200=2,H7200*IF(E7200="SGD",1,IF(E7200="USD",Settings!$B$22,IF(E7200="HKD",Settings!$B$23,1))),0))</f>
        <v>0</v>
      </c>
      <c r="Q7200" s="312">
        <f>IF(OR(J7200="",G7200=""),"",G7200+ROW()/1000000)</f>
      </c>
      <c r="R7200" s="247">
        <f>IF(Q7200="","",SUMIFS(Txn[Signed Units],Txn[Key],J7200,Txn[Transaction Order],"&lt;="&amp;Q7200))</f>
      </c>
    </row>
    <row r="7201" spans="10:18" ht="15" customHeight="1" x14ac:dyDescent="0.15">
      <c r="J7201" s="246">
        <f>IF(OR(B7201="",C7201="",E7201=""),"",B7201&amp;":"&amp;C7201&amp;":"&amp;E7201)</f>
      </c>
      <c r="K7201" s="247">
        <f>IF(A7201="","",A7201*D7201)</f>
      </c>
      <c r="L7201" s="246">
        <f>IF(A7201="","",IF(OR(A7201=1,A7201=0),H7201,0))</f>
      </c>
      <c r="M7201" s="246">
        <f>IF(A7201="","",IF(A7201=-1,H7201,0))</f>
      </c>
      <c r="N7201">
        <f>IF(J7201="","",IF(E7201="SGD",1,IF(E7201="USD",Settings!$B$22,IF(E7201="HKD",Settings!$B$23,1))))</f>
      </c>
      <c r="O7201">
        <f>IF(OR(B7201="",C7201="",E7201=""),0,(IF(A7201=-1,H7201,0)-IF(OR(A7201=1,A7201=0),H7201,0)+IF(A7201=2,H7201,0))*IF(E7201="SGD",1,IF(E7201="USD",Settings!$B$22,IF(E7201="HKD",Settings!$B$23,1))))</f>
        <v>0</v>
      </c>
      <c r="P7201">
        <f>IF(OR(B7201="",C7201="",E7201=""),0,IF(A7201=2,H7201*IF(E7201="SGD",1,IF(E7201="USD",Settings!$B$22,IF(E7201="HKD",Settings!$B$23,1))),0))</f>
        <v>0</v>
      </c>
      <c r="Q7201" s="312">
        <f>IF(OR(J7201="",G7201=""),"",G7201+ROW()/1000000)</f>
      </c>
      <c r="R7201" s="247">
        <f>IF(Q7201="","",SUMIFS(Txn[Signed Units],Txn[Key],J7201,Txn[Transaction Order],"&lt;="&amp;Q7201))</f>
      </c>
    </row>
    <row r="7202" spans="10:18" ht="15" customHeight="1" x14ac:dyDescent="0.15">
      <c r="J7202" s="246">
        <f>IF(OR(B7202="",C7202="",E7202=""),"",B7202&amp;":"&amp;C7202&amp;":"&amp;E7202)</f>
      </c>
      <c r="K7202" s="247">
        <f>IF(A7202="","",A7202*D7202)</f>
      </c>
      <c r="L7202" s="246">
        <f>IF(A7202="","",IF(OR(A7202=1,A7202=0),H7202,0))</f>
      </c>
      <c r="M7202" s="246">
        <f>IF(A7202="","",IF(A7202=-1,H7202,0))</f>
      </c>
      <c r="N7202">
        <f>IF(J7202="","",IF(E7202="SGD",1,IF(E7202="USD",Settings!$B$22,IF(E7202="HKD",Settings!$B$23,1))))</f>
      </c>
      <c r="O7202">
        <f>IF(OR(B7202="",C7202="",E7202=""),0,(IF(A7202=-1,H7202,0)-IF(OR(A7202=1,A7202=0),H7202,0)+IF(A7202=2,H7202,0))*IF(E7202="SGD",1,IF(E7202="USD",Settings!$B$22,IF(E7202="HKD",Settings!$B$23,1))))</f>
        <v>0</v>
      </c>
      <c r="P7202">
        <f>IF(OR(B7202="",C7202="",E7202=""),0,IF(A7202=2,H7202*IF(E7202="SGD",1,IF(E7202="USD",Settings!$B$22,IF(E7202="HKD",Settings!$B$23,1))),0))</f>
        <v>0</v>
      </c>
      <c r="Q7202" s="312">
        <f>IF(OR(J7202="",G7202=""),"",G7202+ROW()/1000000)</f>
      </c>
      <c r="R7202" s="247">
        <f>IF(Q7202="","",SUMIFS(Txn[Signed Units],Txn[Key],J7202,Txn[Transaction Order],"&lt;="&amp;Q7202))</f>
      </c>
    </row>
    <row r="7203" spans="10:18" ht="15" customHeight="1" x14ac:dyDescent="0.15">
      <c r="J7203" s="246">
        <f>IF(OR(B7203="",C7203="",E7203=""),"",B7203&amp;":"&amp;C7203&amp;":"&amp;E7203)</f>
      </c>
      <c r="K7203" s="247">
        <f>IF(A7203="","",A7203*D7203)</f>
      </c>
      <c r="L7203" s="246">
        <f>IF(A7203="","",IF(OR(A7203=1,A7203=0),H7203,0))</f>
      </c>
      <c r="M7203" s="246">
        <f>IF(A7203="","",IF(A7203=-1,H7203,0))</f>
      </c>
      <c r="N7203">
        <f>IF(J7203="","",IF(E7203="SGD",1,IF(E7203="USD",Settings!$B$22,IF(E7203="HKD",Settings!$B$23,1))))</f>
      </c>
      <c r="O7203">
        <f>IF(OR(B7203="",C7203="",E7203=""),0,(IF(A7203=-1,H7203,0)-IF(OR(A7203=1,A7203=0),H7203,0)+IF(A7203=2,H7203,0))*IF(E7203="SGD",1,IF(E7203="USD",Settings!$B$22,IF(E7203="HKD",Settings!$B$23,1))))</f>
        <v>0</v>
      </c>
      <c r="P7203">
        <f>IF(OR(B7203="",C7203="",E7203=""),0,IF(A7203=2,H7203*IF(E7203="SGD",1,IF(E7203="USD",Settings!$B$22,IF(E7203="HKD",Settings!$B$23,1))),0))</f>
        <v>0</v>
      </c>
      <c r="Q7203" s="312">
        <f>IF(OR(J7203="",G7203=""),"",G7203+ROW()/1000000)</f>
      </c>
      <c r="R7203" s="247">
        <f>IF(Q7203="","",SUMIFS(Txn[Signed Units],Txn[Key],J7203,Txn[Transaction Order],"&lt;="&amp;Q7203))</f>
      </c>
    </row>
    <row r="7204" spans="10:18" ht="15" customHeight="1" x14ac:dyDescent="0.15">
      <c r="J7204" s="246">
        <f>IF(OR(B7204="",C7204="",E7204=""),"",B7204&amp;":"&amp;C7204&amp;":"&amp;E7204)</f>
      </c>
      <c r="K7204" s="247">
        <f>IF(A7204="","",A7204*D7204)</f>
      </c>
      <c r="L7204" s="246">
        <f>IF(A7204="","",IF(OR(A7204=1,A7204=0),H7204,0))</f>
      </c>
      <c r="M7204" s="246">
        <f>IF(A7204="","",IF(A7204=-1,H7204,0))</f>
      </c>
      <c r="N7204">
        <f>IF(J7204="","",IF(E7204="SGD",1,IF(E7204="USD",Settings!$B$22,IF(E7204="HKD",Settings!$B$23,1))))</f>
      </c>
      <c r="O7204">
        <f>IF(OR(B7204="",C7204="",E7204=""),0,(IF(A7204=-1,H7204,0)-IF(OR(A7204=1,A7204=0),H7204,0)+IF(A7204=2,H7204,0))*IF(E7204="SGD",1,IF(E7204="USD",Settings!$B$22,IF(E7204="HKD",Settings!$B$23,1))))</f>
        <v>0</v>
      </c>
      <c r="P7204">
        <f>IF(OR(B7204="",C7204="",E7204=""),0,IF(A7204=2,H7204*IF(E7204="SGD",1,IF(E7204="USD",Settings!$B$22,IF(E7204="HKD",Settings!$B$23,1))),0))</f>
        <v>0</v>
      </c>
      <c r="Q7204" s="312">
        <f>IF(OR(J7204="",G7204=""),"",G7204+ROW()/1000000)</f>
      </c>
      <c r="R7204" s="247">
        <f>IF(Q7204="","",SUMIFS(Txn[Signed Units],Txn[Key],J7204,Txn[Transaction Order],"&lt;="&amp;Q7204))</f>
      </c>
    </row>
    <row r="7205" spans="10:18" ht="15" customHeight="1" x14ac:dyDescent="0.15">
      <c r="J7205" s="246">
        <f>IF(OR(B7205="",C7205="",E7205=""),"",B7205&amp;":"&amp;C7205&amp;":"&amp;E7205)</f>
      </c>
      <c r="K7205" s="247">
        <f>IF(A7205="","",A7205*D7205)</f>
      </c>
      <c r="L7205" s="246">
        <f>IF(A7205="","",IF(OR(A7205=1,A7205=0),H7205,0))</f>
      </c>
      <c r="M7205" s="246">
        <f>IF(A7205="","",IF(A7205=-1,H7205,0))</f>
      </c>
      <c r="N7205">
        <f>IF(J7205="","",IF(E7205="SGD",1,IF(E7205="USD",Settings!$B$22,IF(E7205="HKD",Settings!$B$23,1))))</f>
      </c>
      <c r="O7205">
        <f>IF(OR(B7205="",C7205="",E7205=""),0,(IF(A7205=-1,H7205,0)-IF(OR(A7205=1,A7205=0),H7205,0)+IF(A7205=2,H7205,0))*IF(E7205="SGD",1,IF(E7205="USD",Settings!$B$22,IF(E7205="HKD",Settings!$B$23,1))))</f>
        <v>0</v>
      </c>
      <c r="P7205">
        <f>IF(OR(B7205="",C7205="",E7205=""),0,IF(A7205=2,H7205*IF(E7205="SGD",1,IF(E7205="USD",Settings!$B$22,IF(E7205="HKD",Settings!$B$23,1))),0))</f>
        <v>0</v>
      </c>
      <c r="Q7205" s="312">
        <f>IF(OR(J7205="",G7205=""),"",G7205+ROW()/1000000)</f>
      </c>
      <c r="R7205" s="247">
        <f>IF(Q7205="","",SUMIFS(Txn[Signed Units],Txn[Key],J7205,Txn[Transaction Order],"&lt;="&amp;Q7205))</f>
      </c>
    </row>
    <row r="7206" spans="10:18" ht="15" customHeight="1" x14ac:dyDescent="0.15">
      <c r="J7206" s="246">
        <f>IF(OR(B7206="",C7206="",E7206=""),"",B7206&amp;":"&amp;C7206&amp;":"&amp;E7206)</f>
      </c>
      <c r="K7206" s="247">
        <f>IF(A7206="","",A7206*D7206)</f>
      </c>
      <c r="L7206" s="246">
        <f>IF(A7206="","",IF(OR(A7206=1,A7206=0),H7206,0))</f>
      </c>
      <c r="M7206" s="246">
        <f>IF(A7206="","",IF(A7206=-1,H7206,0))</f>
      </c>
      <c r="N7206">
        <f>IF(J7206="","",IF(E7206="SGD",1,IF(E7206="USD",Settings!$B$22,IF(E7206="HKD",Settings!$B$23,1))))</f>
      </c>
      <c r="O7206">
        <f>IF(OR(B7206="",C7206="",E7206=""),0,(IF(A7206=-1,H7206,0)-IF(OR(A7206=1,A7206=0),H7206,0)+IF(A7206=2,H7206,0))*IF(E7206="SGD",1,IF(E7206="USD",Settings!$B$22,IF(E7206="HKD",Settings!$B$23,1))))</f>
        <v>0</v>
      </c>
      <c r="P7206">
        <f>IF(OR(B7206="",C7206="",E7206=""),0,IF(A7206=2,H7206*IF(E7206="SGD",1,IF(E7206="USD",Settings!$B$22,IF(E7206="HKD",Settings!$B$23,1))),0))</f>
        <v>0</v>
      </c>
      <c r="Q7206" s="312">
        <f>IF(OR(J7206="",G7206=""),"",G7206+ROW()/1000000)</f>
      </c>
      <c r="R7206" s="247">
        <f>IF(Q7206="","",SUMIFS(Txn[Signed Units],Txn[Key],J7206,Txn[Transaction Order],"&lt;="&amp;Q7206))</f>
      </c>
    </row>
    <row r="7207" spans="10:18" ht="15" customHeight="1" x14ac:dyDescent="0.15">
      <c r="J7207" s="246">
        <f>IF(OR(B7207="",C7207="",E7207=""),"",B7207&amp;":"&amp;C7207&amp;":"&amp;E7207)</f>
      </c>
      <c r="K7207" s="247">
        <f>IF(A7207="","",A7207*D7207)</f>
      </c>
      <c r="L7207" s="246">
        <f>IF(A7207="","",IF(OR(A7207=1,A7207=0),H7207,0))</f>
      </c>
      <c r="M7207" s="246">
        <f>IF(A7207="","",IF(A7207=-1,H7207,0))</f>
      </c>
      <c r="N7207">
        <f>IF(J7207="","",IF(E7207="SGD",1,IF(E7207="USD",Settings!$B$22,IF(E7207="HKD",Settings!$B$23,1))))</f>
      </c>
      <c r="O7207">
        <f>IF(OR(B7207="",C7207="",E7207=""),0,(IF(A7207=-1,H7207,0)-IF(OR(A7207=1,A7207=0),H7207,0)+IF(A7207=2,H7207,0))*IF(E7207="SGD",1,IF(E7207="USD",Settings!$B$22,IF(E7207="HKD",Settings!$B$23,1))))</f>
        <v>0</v>
      </c>
      <c r="P7207">
        <f>IF(OR(B7207="",C7207="",E7207=""),0,IF(A7207=2,H7207*IF(E7207="SGD",1,IF(E7207="USD",Settings!$B$22,IF(E7207="HKD",Settings!$B$23,1))),0))</f>
        <v>0</v>
      </c>
      <c r="Q7207" s="312">
        <f>IF(OR(J7207="",G7207=""),"",G7207+ROW()/1000000)</f>
      </c>
      <c r="R7207" s="247">
        <f>IF(Q7207="","",SUMIFS(Txn[Signed Units],Txn[Key],J7207,Txn[Transaction Order],"&lt;="&amp;Q7207))</f>
      </c>
    </row>
    <row r="7208" spans="10:18" ht="15" customHeight="1" x14ac:dyDescent="0.15">
      <c r="J7208" s="246">
        <f>IF(OR(B7208="",C7208="",E7208=""),"",B7208&amp;":"&amp;C7208&amp;":"&amp;E7208)</f>
      </c>
      <c r="K7208" s="247">
        <f>IF(A7208="","",A7208*D7208)</f>
      </c>
      <c r="L7208" s="246">
        <f>IF(A7208="","",IF(OR(A7208=1,A7208=0),H7208,0))</f>
      </c>
      <c r="M7208" s="246">
        <f>IF(A7208="","",IF(A7208=-1,H7208,0))</f>
      </c>
      <c r="N7208">
        <f>IF(J7208="","",IF(E7208="SGD",1,IF(E7208="USD",Settings!$B$22,IF(E7208="HKD",Settings!$B$23,1))))</f>
      </c>
      <c r="O7208">
        <f>IF(OR(B7208="",C7208="",E7208=""),0,(IF(A7208=-1,H7208,0)-IF(OR(A7208=1,A7208=0),H7208,0)+IF(A7208=2,H7208,0))*IF(E7208="SGD",1,IF(E7208="USD",Settings!$B$22,IF(E7208="HKD",Settings!$B$23,1))))</f>
        <v>0</v>
      </c>
      <c r="P7208">
        <f>IF(OR(B7208="",C7208="",E7208=""),0,IF(A7208=2,H7208*IF(E7208="SGD",1,IF(E7208="USD",Settings!$B$22,IF(E7208="HKD",Settings!$B$23,1))),0))</f>
        <v>0</v>
      </c>
      <c r="Q7208" s="312">
        <f>IF(OR(J7208="",G7208=""),"",G7208+ROW()/1000000)</f>
      </c>
      <c r="R7208" s="247">
        <f>IF(Q7208="","",SUMIFS(Txn[Signed Units],Txn[Key],J7208,Txn[Transaction Order],"&lt;="&amp;Q7208))</f>
      </c>
    </row>
    <row r="7209" spans="10:18" ht="15" customHeight="1" x14ac:dyDescent="0.15">
      <c r="J7209" s="246">
        <f>IF(OR(B7209="",C7209="",E7209=""),"",B7209&amp;":"&amp;C7209&amp;":"&amp;E7209)</f>
      </c>
      <c r="K7209" s="247">
        <f>IF(A7209="","",A7209*D7209)</f>
      </c>
      <c r="L7209" s="246">
        <f>IF(A7209="","",IF(OR(A7209=1,A7209=0),H7209,0))</f>
      </c>
      <c r="M7209" s="246">
        <f>IF(A7209="","",IF(A7209=-1,H7209,0))</f>
      </c>
      <c r="N7209">
        <f>IF(J7209="","",IF(E7209="SGD",1,IF(E7209="USD",Settings!$B$22,IF(E7209="HKD",Settings!$B$23,1))))</f>
      </c>
      <c r="O7209">
        <f>IF(OR(B7209="",C7209="",E7209=""),0,(IF(A7209=-1,H7209,0)-IF(OR(A7209=1,A7209=0),H7209,0)+IF(A7209=2,H7209,0))*IF(E7209="SGD",1,IF(E7209="USD",Settings!$B$22,IF(E7209="HKD",Settings!$B$23,1))))</f>
        <v>0</v>
      </c>
      <c r="P7209">
        <f>IF(OR(B7209="",C7209="",E7209=""),0,IF(A7209=2,H7209*IF(E7209="SGD",1,IF(E7209="USD",Settings!$B$22,IF(E7209="HKD",Settings!$B$23,1))),0))</f>
        <v>0</v>
      </c>
      <c r="Q7209" s="312">
        <f>IF(OR(J7209="",G7209=""),"",G7209+ROW()/1000000)</f>
      </c>
      <c r="R7209" s="247">
        <f>IF(Q7209="","",SUMIFS(Txn[Signed Units],Txn[Key],J7209,Txn[Transaction Order],"&lt;="&amp;Q7209))</f>
      </c>
    </row>
    <row r="7210" spans="10:18" ht="15" customHeight="1" x14ac:dyDescent="0.15">
      <c r="J7210" s="246">
        <f>IF(OR(B7210="",C7210="",E7210=""),"",B7210&amp;":"&amp;C7210&amp;":"&amp;E7210)</f>
      </c>
      <c r="K7210" s="247">
        <f>IF(A7210="","",A7210*D7210)</f>
      </c>
      <c r="L7210" s="246">
        <f>IF(A7210="","",IF(OR(A7210=1,A7210=0),H7210,0))</f>
      </c>
      <c r="M7210" s="246">
        <f>IF(A7210="","",IF(A7210=-1,H7210,0))</f>
      </c>
      <c r="N7210">
        <f>IF(J7210="","",IF(E7210="SGD",1,IF(E7210="USD",Settings!$B$22,IF(E7210="HKD",Settings!$B$23,1))))</f>
      </c>
      <c r="O7210">
        <f>IF(OR(B7210="",C7210="",E7210=""),0,(IF(A7210=-1,H7210,0)-IF(OR(A7210=1,A7210=0),H7210,0)+IF(A7210=2,H7210,0))*IF(E7210="SGD",1,IF(E7210="USD",Settings!$B$22,IF(E7210="HKD",Settings!$B$23,1))))</f>
        <v>0</v>
      </c>
      <c r="P7210">
        <f>IF(OR(B7210="",C7210="",E7210=""),0,IF(A7210=2,H7210*IF(E7210="SGD",1,IF(E7210="USD",Settings!$B$22,IF(E7210="HKD",Settings!$B$23,1))),0))</f>
        <v>0</v>
      </c>
      <c r="Q7210" s="312">
        <f>IF(OR(J7210="",G7210=""),"",G7210+ROW()/1000000)</f>
      </c>
      <c r="R7210" s="247">
        <f>IF(Q7210="","",SUMIFS(Txn[Signed Units],Txn[Key],J7210,Txn[Transaction Order],"&lt;="&amp;Q7210))</f>
      </c>
    </row>
    <row r="7211" spans="10:18" ht="15" customHeight="1" x14ac:dyDescent="0.15">
      <c r="J7211" s="246">
        <f>IF(OR(B7211="",C7211="",E7211=""),"",B7211&amp;":"&amp;C7211&amp;":"&amp;E7211)</f>
      </c>
      <c r="K7211" s="247">
        <f>IF(A7211="","",A7211*D7211)</f>
      </c>
      <c r="L7211" s="246">
        <f>IF(A7211="","",IF(OR(A7211=1,A7211=0),H7211,0))</f>
      </c>
      <c r="M7211" s="246">
        <f>IF(A7211="","",IF(A7211=-1,H7211,0))</f>
      </c>
      <c r="N7211">
        <f>IF(J7211="","",IF(E7211="SGD",1,IF(E7211="USD",Settings!$B$22,IF(E7211="HKD",Settings!$B$23,1))))</f>
      </c>
      <c r="O7211">
        <f>IF(OR(B7211="",C7211="",E7211=""),0,(IF(A7211=-1,H7211,0)-IF(OR(A7211=1,A7211=0),H7211,0)+IF(A7211=2,H7211,0))*IF(E7211="SGD",1,IF(E7211="USD",Settings!$B$22,IF(E7211="HKD",Settings!$B$23,1))))</f>
        <v>0</v>
      </c>
      <c r="P7211">
        <f>IF(OR(B7211="",C7211="",E7211=""),0,IF(A7211=2,H7211*IF(E7211="SGD",1,IF(E7211="USD",Settings!$B$22,IF(E7211="HKD",Settings!$B$23,1))),0))</f>
        <v>0</v>
      </c>
      <c r="Q7211" s="312">
        <f>IF(OR(J7211="",G7211=""),"",G7211+ROW()/1000000)</f>
      </c>
      <c r="R7211" s="247">
        <f>IF(Q7211="","",SUMIFS(Txn[Signed Units],Txn[Key],J7211,Txn[Transaction Order],"&lt;="&amp;Q7211))</f>
      </c>
    </row>
    <row r="7212" spans="10:18" ht="15" customHeight="1" x14ac:dyDescent="0.15">
      <c r="J7212" s="246">
        <f>IF(OR(B7212="",C7212="",E7212=""),"",B7212&amp;":"&amp;C7212&amp;":"&amp;E7212)</f>
      </c>
      <c r="K7212" s="247">
        <f>IF(A7212="","",A7212*D7212)</f>
      </c>
      <c r="L7212" s="246">
        <f>IF(A7212="","",IF(OR(A7212=1,A7212=0),H7212,0))</f>
      </c>
      <c r="M7212" s="246">
        <f>IF(A7212="","",IF(A7212=-1,H7212,0))</f>
      </c>
      <c r="N7212">
        <f>IF(J7212="","",IF(E7212="SGD",1,IF(E7212="USD",Settings!$B$22,IF(E7212="HKD",Settings!$B$23,1))))</f>
      </c>
      <c r="O7212">
        <f>IF(OR(B7212="",C7212="",E7212=""),0,(IF(A7212=-1,H7212,0)-IF(OR(A7212=1,A7212=0),H7212,0)+IF(A7212=2,H7212,0))*IF(E7212="SGD",1,IF(E7212="USD",Settings!$B$22,IF(E7212="HKD",Settings!$B$23,1))))</f>
        <v>0</v>
      </c>
      <c r="P7212">
        <f>IF(OR(B7212="",C7212="",E7212=""),0,IF(A7212=2,H7212*IF(E7212="SGD",1,IF(E7212="USD",Settings!$B$22,IF(E7212="HKD",Settings!$B$23,1))),0))</f>
        <v>0</v>
      </c>
      <c r="Q7212" s="312">
        <f>IF(OR(J7212="",G7212=""),"",G7212+ROW()/1000000)</f>
      </c>
      <c r="R7212" s="247">
        <f>IF(Q7212="","",SUMIFS(Txn[Signed Units],Txn[Key],J7212,Txn[Transaction Order],"&lt;="&amp;Q7212))</f>
      </c>
    </row>
    <row r="7213" spans="10:18" ht="15" customHeight="1" x14ac:dyDescent="0.15">
      <c r="J7213" s="246">
        <f>IF(OR(B7213="",C7213="",E7213=""),"",B7213&amp;":"&amp;C7213&amp;":"&amp;E7213)</f>
      </c>
      <c r="K7213" s="247">
        <f>IF(A7213="","",A7213*D7213)</f>
      </c>
      <c r="L7213" s="246">
        <f>IF(A7213="","",IF(OR(A7213=1,A7213=0),H7213,0))</f>
      </c>
      <c r="M7213" s="246">
        <f>IF(A7213="","",IF(A7213=-1,H7213,0))</f>
      </c>
      <c r="N7213">
        <f>IF(J7213="","",IF(E7213="SGD",1,IF(E7213="USD",Settings!$B$22,IF(E7213="HKD",Settings!$B$23,1))))</f>
      </c>
      <c r="O7213">
        <f>IF(OR(B7213="",C7213="",E7213=""),0,(IF(A7213=-1,H7213,0)-IF(OR(A7213=1,A7213=0),H7213,0)+IF(A7213=2,H7213,0))*IF(E7213="SGD",1,IF(E7213="USD",Settings!$B$22,IF(E7213="HKD",Settings!$B$23,1))))</f>
        <v>0</v>
      </c>
      <c r="P7213">
        <f>IF(OR(B7213="",C7213="",E7213=""),0,IF(A7213=2,H7213*IF(E7213="SGD",1,IF(E7213="USD",Settings!$B$22,IF(E7213="HKD",Settings!$B$23,1))),0))</f>
        <v>0</v>
      </c>
      <c r="Q7213" s="312">
        <f>IF(OR(J7213="",G7213=""),"",G7213+ROW()/1000000)</f>
      </c>
      <c r="R7213" s="247">
        <f>IF(Q7213="","",SUMIFS(Txn[Signed Units],Txn[Key],J7213,Txn[Transaction Order],"&lt;="&amp;Q7213))</f>
      </c>
    </row>
    <row r="7214" spans="10:18" ht="15" customHeight="1" x14ac:dyDescent="0.15">
      <c r="J7214" s="246">
        <f>IF(OR(B7214="",C7214="",E7214=""),"",B7214&amp;":"&amp;C7214&amp;":"&amp;E7214)</f>
      </c>
      <c r="K7214" s="247">
        <f>IF(A7214="","",A7214*D7214)</f>
      </c>
      <c r="L7214" s="246">
        <f>IF(A7214="","",IF(OR(A7214=1,A7214=0),H7214,0))</f>
      </c>
      <c r="M7214" s="246">
        <f>IF(A7214="","",IF(A7214=-1,H7214,0))</f>
      </c>
      <c r="N7214">
        <f>IF(J7214="","",IF(E7214="SGD",1,IF(E7214="USD",Settings!$B$22,IF(E7214="HKD",Settings!$B$23,1))))</f>
      </c>
      <c r="O7214">
        <f>IF(OR(B7214="",C7214="",E7214=""),0,(IF(A7214=-1,H7214,0)-IF(OR(A7214=1,A7214=0),H7214,0)+IF(A7214=2,H7214,0))*IF(E7214="SGD",1,IF(E7214="USD",Settings!$B$22,IF(E7214="HKD",Settings!$B$23,1))))</f>
        <v>0</v>
      </c>
      <c r="P7214">
        <f>IF(OR(B7214="",C7214="",E7214=""),0,IF(A7214=2,H7214*IF(E7214="SGD",1,IF(E7214="USD",Settings!$B$22,IF(E7214="HKD",Settings!$B$23,1))),0))</f>
        <v>0</v>
      </c>
      <c r="Q7214" s="312">
        <f>IF(OR(J7214="",G7214=""),"",G7214+ROW()/1000000)</f>
      </c>
      <c r="R7214" s="247">
        <f>IF(Q7214="","",SUMIFS(Txn[Signed Units],Txn[Key],J7214,Txn[Transaction Order],"&lt;="&amp;Q7214))</f>
      </c>
    </row>
    <row r="7215" spans="10:18" ht="15" customHeight="1" x14ac:dyDescent="0.15">
      <c r="J7215" s="246">
        <f>IF(OR(B7215="",C7215="",E7215=""),"",B7215&amp;":"&amp;C7215&amp;":"&amp;E7215)</f>
      </c>
      <c r="K7215" s="247">
        <f>IF(A7215="","",A7215*D7215)</f>
      </c>
      <c r="L7215" s="246">
        <f>IF(A7215="","",IF(OR(A7215=1,A7215=0),H7215,0))</f>
      </c>
      <c r="M7215" s="246">
        <f>IF(A7215="","",IF(A7215=-1,H7215,0))</f>
      </c>
      <c r="N7215">
        <f>IF(J7215="","",IF(E7215="SGD",1,IF(E7215="USD",Settings!$B$22,IF(E7215="HKD",Settings!$B$23,1))))</f>
      </c>
      <c r="O7215">
        <f>IF(OR(B7215="",C7215="",E7215=""),0,(IF(A7215=-1,H7215,0)-IF(OR(A7215=1,A7215=0),H7215,0)+IF(A7215=2,H7215,0))*IF(E7215="SGD",1,IF(E7215="USD",Settings!$B$22,IF(E7215="HKD",Settings!$B$23,1))))</f>
        <v>0</v>
      </c>
      <c r="P7215">
        <f>IF(OR(B7215="",C7215="",E7215=""),0,IF(A7215=2,H7215*IF(E7215="SGD",1,IF(E7215="USD",Settings!$B$22,IF(E7215="HKD",Settings!$B$23,1))),0))</f>
        <v>0</v>
      </c>
      <c r="Q7215" s="312">
        <f>IF(OR(J7215="",G7215=""),"",G7215+ROW()/1000000)</f>
      </c>
      <c r="R7215" s="247">
        <f>IF(Q7215="","",SUMIFS(Txn[Signed Units],Txn[Key],J7215,Txn[Transaction Order],"&lt;="&amp;Q7215))</f>
      </c>
    </row>
    <row r="7216" spans="10:18" ht="15" customHeight="1" x14ac:dyDescent="0.15">
      <c r="J7216" s="246">
        <f>IF(OR(B7216="",C7216="",E7216=""),"",B7216&amp;":"&amp;C7216&amp;":"&amp;E7216)</f>
      </c>
      <c r="K7216" s="247">
        <f>IF(A7216="","",A7216*D7216)</f>
      </c>
      <c r="L7216" s="246">
        <f>IF(A7216="","",IF(OR(A7216=1,A7216=0),H7216,0))</f>
      </c>
      <c r="M7216" s="246">
        <f>IF(A7216="","",IF(A7216=-1,H7216,0))</f>
      </c>
      <c r="N7216">
        <f>IF(J7216="","",IF(E7216="SGD",1,IF(E7216="USD",Settings!$B$22,IF(E7216="HKD",Settings!$B$23,1))))</f>
      </c>
      <c r="O7216">
        <f>IF(OR(B7216="",C7216="",E7216=""),0,(IF(A7216=-1,H7216,0)-IF(OR(A7216=1,A7216=0),H7216,0)+IF(A7216=2,H7216,0))*IF(E7216="SGD",1,IF(E7216="USD",Settings!$B$22,IF(E7216="HKD",Settings!$B$23,1))))</f>
        <v>0</v>
      </c>
      <c r="P7216">
        <f>IF(OR(B7216="",C7216="",E7216=""),0,IF(A7216=2,H7216*IF(E7216="SGD",1,IF(E7216="USD",Settings!$B$22,IF(E7216="HKD",Settings!$B$23,1))),0))</f>
        <v>0</v>
      </c>
      <c r="Q7216" s="312">
        <f>IF(OR(J7216="",G7216=""),"",G7216+ROW()/1000000)</f>
      </c>
      <c r="R7216" s="247">
        <f>IF(Q7216="","",SUMIFS(Txn[Signed Units],Txn[Key],J7216,Txn[Transaction Order],"&lt;="&amp;Q7216))</f>
      </c>
    </row>
    <row r="7217" spans="10:18" ht="15" customHeight="1" x14ac:dyDescent="0.15">
      <c r="J7217" s="246">
        <f>IF(OR(B7217="",C7217="",E7217=""),"",B7217&amp;":"&amp;C7217&amp;":"&amp;E7217)</f>
      </c>
      <c r="K7217" s="247">
        <f>IF(A7217="","",A7217*D7217)</f>
      </c>
      <c r="L7217" s="246">
        <f>IF(A7217="","",IF(OR(A7217=1,A7217=0),H7217,0))</f>
      </c>
      <c r="M7217" s="246">
        <f>IF(A7217="","",IF(A7217=-1,H7217,0))</f>
      </c>
      <c r="N7217">
        <f>IF(J7217="","",IF(E7217="SGD",1,IF(E7217="USD",Settings!$B$22,IF(E7217="HKD",Settings!$B$23,1))))</f>
      </c>
      <c r="O7217">
        <f>IF(OR(B7217="",C7217="",E7217=""),0,(IF(A7217=-1,H7217,0)-IF(OR(A7217=1,A7217=0),H7217,0)+IF(A7217=2,H7217,0))*IF(E7217="SGD",1,IF(E7217="USD",Settings!$B$22,IF(E7217="HKD",Settings!$B$23,1))))</f>
        <v>0</v>
      </c>
      <c r="P7217">
        <f>IF(OR(B7217="",C7217="",E7217=""),0,IF(A7217=2,H7217*IF(E7217="SGD",1,IF(E7217="USD",Settings!$B$22,IF(E7217="HKD",Settings!$B$23,1))),0))</f>
        <v>0</v>
      </c>
      <c r="Q7217" s="312">
        <f>IF(OR(J7217="",G7217=""),"",G7217+ROW()/1000000)</f>
      </c>
      <c r="R7217" s="247">
        <f>IF(Q7217="","",SUMIFS(Txn[Signed Units],Txn[Key],J7217,Txn[Transaction Order],"&lt;="&amp;Q7217))</f>
      </c>
    </row>
    <row r="7218" spans="10:18" ht="15" customHeight="1" x14ac:dyDescent="0.15">
      <c r="J7218" s="246">
        <f>IF(OR(B7218="",C7218="",E7218=""),"",B7218&amp;":"&amp;C7218&amp;":"&amp;E7218)</f>
      </c>
      <c r="K7218" s="247">
        <f>IF(A7218="","",A7218*D7218)</f>
      </c>
      <c r="L7218" s="246">
        <f>IF(A7218="","",IF(OR(A7218=1,A7218=0),H7218,0))</f>
      </c>
      <c r="M7218" s="246">
        <f>IF(A7218="","",IF(A7218=-1,H7218,0))</f>
      </c>
      <c r="N7218">
        <f>IF(J7218="","",IF(E7218="SGD",1,IF(E7218="USD",Settings!$B$22,IF(E7218="HKD",Settings!$B$23,1))))</f>
      </c>
      <c r="O7218">
        <f>IF(OR(B7218="",C7218="",E7218=""),0,(IF(A7218=-1,H7218,0)-IF(OR(A7218=1,A7218=0),H7218,0)+IF(A7218=2,H7218,0))*IF(E7218="SGD",1,IF(E7218="USD",Settings!$B$22,IF(E7218="HKD",Settings!$B$23,1))))</f>
        <v>0</v>
      </c>
      <c r="P7218">
        <f>IF(OR(B7218="",C7218="",E7218=""),0,IF(A7218=2,H7218*IF(E7218="SGD",1,IF(E7218="USD",Settings!$B$22,IF(E7218="HKD",Settings!$B$23,1))),0))</f>
        <v>0</v>
      </c>
      <c r="Q7218" s="312">
        <f>IF(OR(J7218="",G7218=""),"",G7218+ROW()/1000000)</f>
      </c>
      <c r="R7218" s="247">
        <f>IF(Q7218="","",SUMIFS(Txn[Signed Units],Txn[Key],J7218,Txn[Transaction Order],"&lt;="&amp;Q7218))</f>
      </c>
    </row>
    <row r="7219" spans="10:18" ht="15" customHeight="1" x14ac:dyDescent="0.15">
      <c r="J7219" s="246">
        <f>IF(OR(B7219="",C7219="",E7219=""),"",B7219&amp;":"&amp;C7219&amp;":"&amp;E7219)</f>
      </c>
      <c r="K7219" s="247">
        <f>IF(A7219="","",A7219*D7219)</f>
      </c>
      <c r="L7219" s="246">
        <f>IF(A7219="","",IF(OR(A7219=1,A7219=0),H7219,0))</f>
      </c>
      <c r="M7219" s="246">
        <f>IF(A7219="","",IF(A7219=-1,H7219,0))</f>
      </c>
      <c r="N7219">
        <f>IF(J7219="","",IF(E7219="SGD",1,IF(E7219="USD",Settings!$B$22,IF(E7219="HKD",Settings!$B$23,1))))</f>
      </c>
      <c r="O7219">
        <f>IF(OR(B7219="",C7219="",E7219=""),0,(IF(A7219=-1,H7219,0)-IF(OR(A7219=1,A7219=0),H7219,0)+IF(A7219=2,H7219,0))*IF(E7219="SGD",1,IF(E7219="USD",Settings!$B$22,IF(E7219="HKD",Settings!$B$23,1))))</f>
        <v>0</v>
      </c>
      <c r="P7219">
        <f>IF(OR(B7219="",C7219="",E7219=""),0,IF(A7219=2,H7219*IF(E7219="SGD",1,IF(E7219="USD",Settings!$B$22,IF(E7219="HKD",Settings!$B$23,1))),0))</f>
        <v>0</v>
      </c>
      <c r="Q7219" s="312">
        <f>IF(OR(J7219="",G7219=""),"",G7219+ROW()/1000000)</f>
      </c>
      <c r="R7219" s="247">
        <f>IF(Q7219="","",SUMIFS(Txn[Signed Units],Txn[Key],J7219,Txn[Transaction Order],"&lt;="&amp;Q7219))</f>
      </c>
    </row>
    <row r="7220" spans="10:18" ht="15" customHeight="1" x14ac:dyDescent="0.15">
      <c r="J7220" s="246">
        <f>IF(OR(B7220="",C7220="",E7220=""),"",B7220&amp;":"&amp;C7220&amp;":"&amp;E7220)</f>
      </c>
      <c r="K7220" s="247">
        <f>IF(A7220="","",A7220*D7220)</f>
      </c>
      <c r="L7220" s="246">
        <f>IF(A7220="","",IF(OR(A7220=1,A7220=0),H7220,0))</f>
      </c>
      <c r="M7220" s="246">
        <f>IF(A7220="","",IF(A7220=-1,H7220,0))</f>
      </c>
      <c r="N7220">
        <f>IF(J7220="","",IF(E7220="SGD",1,IF(E7220="USD",Settings!$B$22,IF(E7220="HKD",Settings!$B$23,1))))</f>
      </c>
      <c r="O7220">
        <f>IF(OR(B7220="",C7220="",E7220=""),0,(IF(A7220=-1,H7220,0)-IF(OR(A7220=1,A7220=0),H7220,0)+IF(A7220=2,H7220,0))*IF(E7220="SGD",1,IF(E7220="USD",Settings!$B$22,IF(E7220="HKD",Settings!$B$23,1))))</f>
        <v>0</v>
      </c>
      <c r="P7220">
        <f>IF(OR(B7220="",C7220="",E7220=""),0,IF(A7220=2,H7220*IF(E7220="SGD",1,IF(E7220="USD",Settings!$B$22,IF(E7220="HKD",Settings!$B$23,1))),0))</f>
        <v>0</v>
      </c>
      <c r="Q7220" s="312">
        <f>IF(OR(J7220="",G7220=""),"",G7220+ROW()/1000000)</f>
      </c>
      <c r="R7220" s="247">
        <f>IF(Q7220="","",SUMIFS(Txn[Signed Units],Txn[Key],J7220,Txn[Transaction Order],"&lt;="&amp;Q7220))</f>
      </c>
    </row>
    <row r="7221" spans="10:18" ht="15" customHeight="1" x14ac:dyDescent="0.15">
      <c r="J7221" s="246">
        <f>IF(OR(B7221="",C7221="",E7221=""),"",B7221&amp;":"&amp;C7221&amp;":"&amp;E7221)</f>
      </c>
      <c r="K7221" s="247">
        <f>IF(A7221="","",A7221*D7221)</f>
      </c>
      <c r="L7221" s="246">
        <f>IF(A7221="","",IF(OR(A7221=1,A7221=0),H7221,0))</f>
      </c>
      <c r="M7221" s="246">
        <f>IF(A7221="","",IF(A7221=-1,H7221,0))</f>
      </c>
      <c r="N7221">
        <f>IF(J7221="","",IF(E7221="SGD",1,IF(E7221="USD",Settings!$B$22,IF(E7221="HKD",Settings!$B$23,1))))</f>
      </c>
      <c r="O7221">
        <f>IF(OR(B7221="",C7221="",E7221=""),0,(IF(A7221=-1,H7221,0)-IF(OR(A7221=1,A7221=0),H7221,0)+IF(A7221=2,H7221,0))*IF(E7221="SGD",1,IF(E7221="USD",Settings!$B$22,IF(E7221="HKD",Settings!$B$23,1))))</f>
        <v>0</v>
      </c>
      <c r="P7221">
        <f>IF(OR(B7221="",C7221="",E7221=""),0,IF(A7221=2,H7221*IF(E7221="SGD",1,IF(E7221="USD",Settings!$B$22,IF(E7221="HKD",Settings!$B$23,1))),0))</f>
        <v>0</v>
      </c>
      <c r="Q7221" s="312">
        <f>IF(OR(J7221="",G7221=""),"",G7221+ROW()/1000000)</f>
      </c>
      <c r="R7221" s="247">
        <f>IF(Q7221="","",SUMIFS(Txn[Signed Units],Txn[Key],J7221,Txn[Transaction Order],"&lt;="&amp;Q7221))</f>
      </c>
    </row>
    <row r="7222" spans="10:18" ht="15" customHeight="1" x14ac:dyDescent="0.15">
      <c r="J7222" s="246">
        <f>IF(OR(B7222="",C7222="",E7222=""),"",B7222&amp;":"&amp;C7222&amp;":"&amp;E7222)</f>
      </c>
      <c r="K7222" s="247">
        <f>IF(A7222="","",A7222*D7222)</f>
      </c>
      <c r="L7222" s="246">
        <f>IF(A7222="","",IF(OR(A7222=1,A7222=0),H7222,0))</f>
      </c>
      <c r="M7222" s="246">
        <f>IF(A7222="","",IF(A7222=-1,H7222,0))</f>
      </c>
      <c r="N7222">
        <f>IF(J7222="","",IF(E7222="SGD",1,IF(E7222="USD",Settings!$B$22,IF(E7222="HKD",Settings!$B$23,1))))</f>
      </c>
      <c r="O7222">
        <f>IF(OR(B7222="",C7222="",E7222=""),0,(IF(A7222=-1,H7222,0)-IF(OR(A7222=1,A7222=0),H7222,0)+IF(A7222=2,H7222,0))*IF(E7222="SGD",1,IF(E7222="USD",Settings!$B$22,IF(E7222="HKD",Settings!$B$23,1))))</f>
        <v>0</v>
      </c>
      <c r="P7222">
        <f>IF(OR(B7222="",C7222="",E7222=""),0,IF(A7222=2,H7222*IF(E7222="SGD",1,IF(E7222="USD",Settings!$B$22,IF(E7222="HKD",Settings!$B$23,1))),0))</f>
        <v>0</v>
      </c>
      <c r="Q7222" s="312">
        <f>IF(OR(J7222="",G7222=""),"",G7222+ROW()/1000000)</f>
      </c>
      <c r="R7222" s="247">
        <f>IF(Q7222="","",SUMIFS(Txn[Signed Units],Txn[Key],J7222,Txn[Transaction Order],"&lt;="&amp;Q7222))</f>
      </c>
    </row>
    <row r="7223" spans="10:18" ht="15" customHeight="1" x14ac:dyDescent="0.15">
      <c r="J7223" s="246">
        <f>IF(OR(B7223="",C7223="",E7223=""),"",B7223&amp;":"&amp;C7223&amp;":"&amp;E7223)</f>
      </c>
      <c r="K7223" s="247">
        <f>IF(A7223="","",A7223*D7223)</f>
      </c>
      <c r="L7223" s="246">
        <f>IF(A7223="","",IF(OR(A7223=1,A7223=0),H7223,0))</f>
      </c>
      <c r="M7223" s="246">
        <f>IF(A7223="","",IF(A7223=-1,H7223,0))</f>
      </c>
      <c r="N7223">
        <f>IF(J7223="","",IF(E7223="SGD",1,IF(E7223="USD",Settings!$B$22,IF(E7223="HKD",Settings!$B$23,1))))</f>
      </c>
      <c r="O7223">
        <f>IF(OR(B7223="",C7223="",E7223=""),0,(IF(A7223=-1,H7223,0)-IF(OR(A7223=1,A7223=0),H7223,0)+IF(A7223=2,H7223,0))*IF(E7223="SGD",1,IF(E7223="USD",Settings!$B$22,IF(E7223="HKD",Settings!$B$23,1))))</f>
        <v>0</v>
      </c>
      <c r="P7223">
        <f>IF(OR(B7223="",C7223="",E7223=""),0,IF(A7223=2,H7223*IF(E7223="SGD",1,IF(E7223="USD",Settings!$B$22,IF(E7223="HKD",Settings!$B$23,1))),0))</f>
        <v>0</v>
      </c>
      <c r="Q7223" s="312">
        <f>IF(OR(J7223="",G7223=""),"",G7223+ROW()/1000000)</f>
      </c>
      <c r="R7223" s="247">
        <f>IF(Q7223="","",SUMIFS(Txn[Signed Units],Txn[Key],J7223,Txn[Transaction Order],"&lt;="&amp;Q7223))</f>
      </c>
    </row>
    <row r="7224" spans="10:18" ht="15" customHeight="1" x14ac:dyDescent="0.15">
      <c r="J7224" s="246">
        <f>IF(OR(B7224="",C7224="",E7224=""),"",B7224&amp;":"&amp;C7224&amp;":"&amp;E7224)</f>
      </c>
      <c r="K7224" s="247">
        <f>IF(A7224="","",A7224*D7224)</f>
      </c>
      <c r="L7224" s="246">
        <f>IF(A7224="","",IF(OR(A7224=1,A7224=0),H7224,0))</f>
      </c>
      <c r="M7224" s="246">
        <f>IF(A7224="","",IF(A7224=-1,H7224,0))</f>
      </c>
      <c r="N7224">
        <f>IF(J7224="","",IF(E7224="SGD",1,IF(E7224="USD",Settings!$B$22,IF(E7224="HKD",Settings!$B$23,1))))</f>
      </c>
      <c r="O7224">
        <f>IF(OR(B7224="",C7224="",E7224=""),0,(IF(A7224=-1,H7224,0)-IF(OR(A7224=1,A7224=0),H7224,0)+IF(A7224=2,H7224,0))*IF(E7224="SGD",1,IF(E7224="USD",Settings!$B$22,IF(E7224="HKD",Settings!$B$23,1))))</f>
        <v>0</v>
      </c>
      <c r="P7224">
        <f>IF(OR(B7224="",C7224="",E7224=""),0,IF(A7224=2,H7224*IF(E7224="SGD",1,IF(E7224="USD",Settings!$B$22,IF(E7224="HKD",Settings!$B$23,1))),0))</f>
        <v>0</v>
      </c>
      <c r="Q7224" s="312">
        <f>IF(OR(J7224="",G7224=""),"",G7224+ROW()/1000000)</f>
      </c>
      <c r="R7224" s="247">
        <f>IF(Q7224="","",SUMIFS(Txn[Signed Units],Txn[Key],J7224,Txn[Transaction Order],"&lt;="&amp;Q7224))</f>
      </c>
    </row>
    <row r="7225" spans="10:18" ht="15" customHeight="1" x14ac:dyDescent="0.15">
      <c r="J7225" s="246">
        <f>IF(OR(B7225="",C7225="",E7225=""),"",B7225&amp;":"&amp;C7225&amp;":"&amp;E7225)</f>
      </c>
      <c r="K7225" s="247">
        <f>IF(A7225="","",A7225*D7225)</f>
      </c>
      <c r="L7225" s="246">
        <f>IF(A7225="","",IF(OR(A7225=1,A7225=0),H7225,0))</f>
      </c>
      <c r="M7225" s="246">
        <f>IF(A7225="","",IF(A7225=-1,H7225,0))</f>
      </c>
      <c r="N7225">
        <f>IF(J7225="","",IF(E7225="SGD",1,IF(E7225="USD",Settings!$B$22,IF(E7225="HKD",Settings!$B$23,1))))</f>
      </c>
      <c r="O7225">
        <f>IF(OR(B7225="",C7225="",E7225=""),0,(IF(A7225=-1,H7225,0)-IF(OR(A7225=1,A7225=0),H7225,0)+IF(A7225=2,H7225,0))*IF(E7225="SGD",1,IF(E7225="USD",Settings!$B$22,IF(E7225="HKD",Settings!$B$23,1))))</f>
        <v>0</v>
      </c>
      <c r="P7225">
        <f>IF(OR(B7225="",C7225="",E7225=""),0,IF(A7225=2,H7225*IF(E7225="SGD",1,IF(E7225="USD",Settings!$B$22,IF(E7225="HKD",Settings!$B$23,1))),0))</f>
        <v>0</v>
      </c>
      <c r="Q7225" s="312">
        <f>IF(OR(J7225="",G7225=""),"",G7225+ROW()/1000000)</f>
      </c>
      <c r="R7225" s="247">
        <f>IF(Q7225="","",SUMIFS(Txn[Signed Units],Txn[Key],J7225,Txn[Transaction Order],"&lt;="&amp;Q7225))</f>
      </c>
    </row>
    <row r="7226" spans="10:18" ht="15" customHeight="1" x14ac:dyDescent="0.15">
      <c r="J7226" s="246">
        <f>IF(OR(B7226="",C7226="",E7226=""),"",B7226&amp;":"&amp;C7226&amp;":"&amp;E7226)</f>
      </c>
      <c r="K7226" s="247">
        <f>IF(A7226="","",A7226*D7226)</f>
      </c>
      <c r="L7226" s="246">
        <f>IF(A7226="","",IF(OR(A7226=1,A7226=0),H7226,0))</f>
      </c>
      <c r="M7226" s="246">
        <f>IF(A7226="","",IF(A7226=-1,H7226,0))</f>
      </c>
      <c r="N7226">
        <f>IF(J7226="","",IF(E7226="SGD",1,IF(E7226="USD",Settings!$B$22,IF(E7226="HKD",Settings!$B$23,1))))</f>
      </c>
      <c r="O7226">
        <f>IF(OR(B7226="",C7226="",E7226=""),0,(IF(A7226=-1,H7226,0)-IF(OR(A7226=1,A7226=0),H7226,0)+IF(A7226=2,H7226,0))*IF(E7226="SGD",1,IF(E7226="USD",Settings!$B$22,IF(E7226="HKD",Settings!$B$23,1))))</f>
        <v>0</v>
      </c>
      <c r="P7226">
        <f>IF(OR(B7226="",C7226="",E7226=""),0,IF(A7226=2,H7226*IF(E7226="SGD",1,IF(E7226="USD",Settings!$B$22,IF(E7226="HKD",Settings!$B$23,1))),0))</f>
        <v>0</v>
      </c>
      <c r="Q7226" s="312">
        <f>IF(OR(J7226="",G7226=""),"",G7226+ROW()/1000000)</f>
      </c>
      <c r="R7226" s="247">
        <f>IF(Q7226="","",SUMIFS(Txn[Signed Units],Txn[Key],J7226,Txn[Transaction Order],"&lt;="&amp;Q7226))</f>
      </c>
    </row>
    <row r="7227" spans="10:18" ht="15" customHeight="1" x14ac:dyDescent="0.15">
      <c r="J7227" s="246">
        <f>IF(OR(B7227="",C7227="",E7227=""),"",B7227&amp;":"&amp;C7227&amp;":"&amp;E7227)</f>
      </c>
      <c r="K7227" s="247">
        <f>IF(A7227="","",A7227*D7227)</f>
      </c>
      <c r="L7227" s="246">
        <f>IF(A7227="","",IF(OR(A7227=1,A7227=0),H7227,0))</f>
      </c>
      <c r="M7227" s="246">
        <f>IF(A7227="","",IF(A7227=-1,H7227,0))</f>
      </c>
      <c r="N7227">
        <f>IF(J7227="","",IF(E7227="SGD",1,IF(E7227="USD",Settings!$B$22,IF(E7227="HKD",Settings!$B$23,1))))</f>
      </c>
      <c r="O7227">
        <f>IF(OR(B7227="",C7227="",E7227=""),0,(IF(A7227=-1,H7227,0)-IF(OR(A7227=1,A7227=0),H7227,0)+IF(A7227=2,H7227,0))*IF(E7227="SGD",1,IF(E7227="USD",Settings!$B$22,IF(E7227="HKD",Settings!$B$23,1))))</f>
        <v>0</v>
      </c>
      <c r="P7227">
        <f>IF(OR(B7227="",C7227="",E7227=""),0,IF(A7227=2,H7227*IF(E7227="SGD",1,IF(E7227="USD",Settings!$B$22,IF(E7227="HKD",Settings!$B$23,1))),0))</f>
        <v>0</v>
      </c>
      <c r="Q7227" s="312">
        <f>IF(OR(J7227="",G7227=""),"",G7227+ROW()/1000000)</f>
      </c>
      <c r="R7227" s="247">
        <f>IF(Q7227="","",SUMIFS(Txn[Signed Units],Txn[Key],J7227,Txn[Transaction Order],"&lt;="&amp;Q7227))</f>
      </c>
    </row>
    <row r="7228" spans="10:18" ht="15" customHeight="1" x14ac:dyDescent="0.15">
      <c r="J7228" s="246">
        <f>IF(OR(B7228="",C7228="",E7228=""),"",B7228&amp;":"&amp;C7228&amp;":"&amp;E7228)</f>
      </c>
      <c r="K7228" s="247">
        <f>IF(A7228="","",A7228*D7228)</f>
      </c>
      <c r="L7228" s="246">
        <f>IF(A7228="","",IF(OR(A7228=1,A7228=0),H7228,0))</f>
      </c>
      <c r="M7228" s="246">
        <f>IF(A7228="","",IF(A7228=-1,H7228,0))</f>
      </c>
      <c r="N7228">
        <f>IF(J7228="","",IF(E7228="SGD",1,IF(E7228="USD",Settings!$B$22,IF(E7228="HKD",Settings!$B$23,1))))</f>
      </c>
      <c r="O7228">
        <f>IF(OR(B7228="",C7228="",E7228=""),0,(IF(A7228=-1,H7228,0)-IF(OR(A7228=1,A7228=0),H7228,0)+IF(A7228=2,H7228,0))*IF(E7228="SGD",1,IF(E7228="USD",Settings!$B$22,IF(E7228="HKD",Settings!$B$23,1))))</f>
        <v>0</v>
      </c>
      <c r="P7228">
        <f>IF(OR(B7228="",C7228="",E7228=""),0,IF(A7228=2,H7228*IF(E7228="SGD",1,IF(E7228="USD",Settings!$B$22,IF(E7228="HKD",Settings!$B$23,1))),0))</f>
        <v>0</v>
      </c>
      <c r="Q7228" s="312">
        <f>IF(OR(J7228="",G7228=""),"",G7228+ROW()/1000000)</f>
      </c>
      <c r="R7228" s="247">
        <f>IF(Q7228="","",SUMIFS(Txn[Signed Units],Txn[Key],J7228,Txn[Transaction Order],"&lt;="&amp;Q7228))</f>
      </c>
    </row>
    <row r="7229" spans="10:18" ht="15" customHeight="1" x14ac:dyDescent="0.15">
      <c r="J7229" s="246">
        <f>IF(OR(B7229="",C7229="",E7229=""),"",B7229&amp;":"&amp;C7229&amp;":"&amp;E7229)</f>
      </c>
      <c r="K7229" s="247">
        <f>IF(A7229="","",A7229*D7229)</f>
      </c>
      <c r="L7229" s="246">
        <f>IF(A7229="","",IF(OR(A7229=1,A7229=0),H7229,0))</f>
      </c>
      <c r="M7229" s="246">
        <f>IF(A7229="","",IF(A7229=-1,H7229,0))</f>
      </c>
      <c r="N7229">
        <f>IF(J7229="","",IF(E7229="SGD",1,IF(E7229="USD",Settings!$B$22,IF(E7229="HKD",Settings!$B$23,1))))</f>
      </c>
      <c r="O7229">
        <f>IF(OR(B7229="",C7229="",E7229=""),0,(IF(A7229=-1,H7229,0)-IF(OR(A7229=1,A7229=0),H7229,0)+IF(A7229=2,H7229,0))*IF(E7229="SGD",1,IF(E7229="USD",Settings!$B$22,IF(E7229="HKD",Settings!$B$23,1))))</f>
        <v>0</v>
      </c>
      <c r="P7229">
        <f>IF(OR(B7229="",C7229="",E7229=""),0,IF(A7229=2,H7229*IF(E7229="SGD",1,IF(E7229="USD",Settings!$B$22,IF(E7229="HKD",Settings!$B$23,1))),0))</f>
        <v>0</v>
      </c>
      <c r="Q7229" s="312">
        <f>IF(OR(J7229="",G7229=""),"",G7229+ROW()/1000000)</f>
      </c>
      <c r="R7229" s="247">
        <f>IF(Q7229="","",SUMIFS(Txn[Signed Units],Txn[Key],J7229,Txn[Transaction Order],"&lt;="&amp;Q7229))</f>
      </c>
    </row>
    <row r="7230" spans="10:18" ht="15" customHeight="1" x14ac:dyDescent="0.15">
      <c r="J7230" s="246">
        <f>IF(OR(B7230="",C7230="",E7230=""),"",B7230&amp;":"&amp;C7230&amp;":"&amp;E7230)</f>
      </c>
      <c r="K7230" s="247">
        <f>IF(A7230="","",A7230*D7230)</f>
      </c>
      <c r="L7230" s="246">
        <f>IF(A7230="","",IF(OR(A7230=1,A7230=0),H7230,0))</f>
      </c>
      <c r="M7230" s="246">
        <f>IF(A7230="","",IF(A7230=-1,H7230,0))</f>
      </c>
      <c r="N7230">
        <f>IF(J7230="","",IF(E7230="SGD",1,IF(E7230="USD",Settings!$B$22,IF(E7230="HKD",Settings!$B$23,1))))</f>
      </c>
      <c r="O7230">
        <f>IF(OR(B7230="",C7230="",E7230=""),0,(IF(A7230=-1,H7230,0)-IF(OR(A7230=1,A7230=0),H7230,0)+IF(A7230=2,H7230,0))*IF(E7230="SGD",1,IF(E7230="USD",Settings!$B$22,IF(E7230="HKD",Settings!$B$23,1))))</f>
        <v>0</v>
      </c>
      <c r="P7230">
        <f>IF(OR(B7230="",C7230="",E7230=""),0,IF(A7230=2,H7230*IF(E7230="SGD",1,IF(E7230="USD",Settings!$B$22,IF(E7230="HKD",Settings!$B$23,1))),0))</f>
        <v>0</v>
      </c>
      <c r="Q7230" s="312">
        <f>IF(OR(J7230="",G7230=""),"",G7230+ROW()/1000000)</f>
      </c>
      <c r="R7230" s="247">
        <f>IF(Q7230="","",SUMIFS(Txn[Signed Units],Txn[Key],J7230,Txn[Transaction Order],"&lt;="&amp;Q7230))</f>
      </c>
    </row>
    <row r="7231" spans="10:18" ht="15" customHeight="1" x14ac:dyDescent="0.15">
      <c r="J7231" s="246">
        <f>IF(OR(B7231="",C7231="",E7231=""),"",B7231&amp;":"&amp;C7231&amp;":"&amp;E7231)</f>
      </c>
      <c r="K7231" s="247">
        <f>IF(A7231="","",A7231*D7231)</f>
      </c>
      <c r="L7231" s="246">
        <f>IF(A7231="","",IF(OR(A7231=1,A7231=0),H7231,0))</f>
      </c>
      <c r="M7231" s="246">
        <f>IF(A7231="","",IF(A7231=-1,H7231,0))</f>
      </c>
      <c r="N7231">
        <f>IF(J7231="","",IF(E7231="SGD",1,IF(E7231="USD",Settings!$B$22,IF(E7231="HKD",Settings!$B$23,1))))</f>
      </c>
      <c r="O7231">
        <f>IF(OR(B7231="",C7231="",E7231=""),0,(IF(A7231=-1,H7231,0)-IF(OR(A7231=1,A7231=0),H7231,0)+IF(A7231=2,H7231,0))*IF(E7231="SGD",1,IF(E7231="USD",Settings!$B$22,IF(E7231="HKD",Settings!$B$23,1))))</f>
        <v>0</v>
      </c>
      <c r="P7231">
        <f>IF(OR(B7231="",C7231="",E7231=""),0,IF(A7231=2,H7231*IF(E7231="SGD",1,IF(E7231="USD",Settings!$B$22,IF(E7231="HKD",Settings!$B$23,1))),0))</f>
        <v>0</v>
      </c>
      <c r="Q7231" s="312">
        <f>IF(OR(J7231="",G7231=""),"",G7231+ROW()/1000000)</f>
      </c>
      <c r="R7231" s="247">
        <f>IF(Q7231="","",SUMIFS(Txn[Signed Units],Txn[Key],J7231,Txn[Transaction Order],"&lt;="&amp;Q7231))</f>
      </c>
    </row>
    <row r="7232" spans="10:18" ht="15" customHeight="1" x14ac:dyDescent="0.15">
      <c r="J7232" s="246">
        <f>IF(OR(B7232="",C7232="",E7232=""),"",B7232&amp;":"&amp;C7232&amp;":"&amp;E7232)</f>
      </c>
      <c r="K7232" s="247">
        <f>IF(A7232="","",A7232*D7232)</f>
      </c>
      <c r="L7232" s="246">
        <f>IF(A7232="","",IF(OR(A7232=1,A7232=0),H7232,0))</f>
      </c>
      <c r="M7232" s="246">
        <f>IF(A7232="","",IF(A7232=-1,H7232,0))</f>
      </c>
      <c r="N7232">
        <f>IF(J7232="","",IF(E7232="SGD",1,IF(E7232="USD",Settings!$B$22,IF(E7232="HKD",Settings!$B$23,1))))</f>
      </c>
      <c r="O7232">
        <f>IF(OR(B7232="",C7232="",E7232=""),0,(IF(A7232=-1,H7232,0)-IF(OR(A7232=1,A7232=0),H7232,0)+IF(A7232=2,H7232,0))*IF(E7232="SGD",1,IF(E7232="USD",Settings!$B$22,IF(E7232="HKD",Settings!$B$23,1))))</f>
        <v>0</v>
      </c>
      <c r="P7232">
        <f>IF(OR(B7232="",C7232="",E7232=""),0,IF(A7232=2,H7232*IF(E7232="SGD",1,IF(E7232="USD",Settings!$B$22,IF(E7232="HKD",Settings!$B$23,1))),0))</f>
        <v>0</v>
      </c>
      <c r="Q7232" s="312">
        <f>IF(OR(J7232="",G7232=""),"",G7232+ROW()/1000000)</f>
      </c>
      <c r="R7232" s="247">
        <f>IF(Q7232="","",SUMIFS(Txn[Signed Units],Txn[Key],J7232,Txn[Transaction Order],"&lt;="&amp;Q7232))</f>
      </c>
    </row>
    <row r="7233" spans="10:18" ht="15" customHeight="1" x14ac:dyDescent="0.15">
      <c r="J7233" s="246">
        <f>IF(OR(B7233="",C7233="",E7233=""),"",B7233&amp;":"&amp;C7233&amp;":"&amp;E7233)</f>
      </c>
      <c r="K7233" s="247">
        <f>IF(A7233="","",A7233*D7233)</f>
      </c>
      <c r="L7233" s="246">
        <f>IF(A7233="","",IF(OR(A7233=1,A7233=0),H7233,0))</f>
      </c>
      <c r="M7233" s="246">
        <f>IF(A7233="","",IF(A7233=-1,H7233,0))</f>
      </c>
      <c r="N7233">
        <f>IF(J7233="","",IF(E7233="SGD",1,IF(E7233="USD",Settings!$B$22,IF(E7233="HKD",Settings!$B$23,1))))</f>
      </c>
      <c r="O7233">
        <f>IF(OR(B7233="",C7233="",E7233=""),0,(IF(A7233=-1,H7233,0)-IF(OR(A7233=1,A7233=0),H7233,0)+IF(A7233=2,H7233,0))*IF(E7233="SGD",1,IF(E7233="USD",Settings!$B$22,IF(E7233="HKD",Settings!$B$23,1))))</f>
        <v>0</v>
      </c>
      <c r="P7233">
        <f>IF(OR(B7233="",C7233="",E7233=""),0,IF(A7233=2,H7233*IF(E7233="SGD",1,IF(E7233="USD",Settings!$B$22,IF(E7233="HKD",Settings!$B$23,1))),0))</f>
        <v>0</v>
      </c>
      <c r="Q7233" s="312">
        <f>IF(OR(J7233="",G7233=""),"",G7233+ROW()/1000000)</f>
      </c>
      <c r="R7233" s="247">
        <f>IF(Q7233="","",SUMIFS(Txn[Signed Units],Txn[Key],J7233,Txn[Transaction Order],"&lt;="&amp;Q7233))</f>
      </c>
    </row>
    <row r="7234" spans="10:18" ht="15" customHeight="1" x14ac:dyDescent="0.15">
      <c r="J7234" s="246">
        <f>IF(OR(B7234="",C7234="",E7234=""),"",B7234&amp;":"&amp;C7234&amp;":"&amp;E7234)</f>
      </c>
      <c r="K7234" s="247">
        <f>IF(A7234="","",A7234*D7234)</f>
      </c>
      <c r="L7234" s="246">
        <f>IF(A7234="","",IF(OR(A7234=1,A7234=0),H7234,0))</f>
      </c>
      <c r="M7234" s="246">
        <f>IF(A7234="","",IF(A7234=-1,H7234,0))</f>
      </c>
      <c r="N7234">
        <f>IF(J7234="","",IF(E7234="SGD",1,IF(E7234="USD",Settings!$B$22,IF(E7234="HKD",Settings!$B$23,1))))</f>
      </c>
      <c r="O7234">
        <f>IF(OR(B7234="",C7234="",E7234=""),0,(IF(A7234=-1,H7234,0)-IF(OR(A7234=1,A7234=0),H7234,0)+IF(A7234=2,H7234,0))*IF(E7234="SGD",1,IF(E7234="USD",Settings!$B$22,IF(E7234="HKD",Settings!$B$23,1))))</f>
        <v>0</v>
      </c>
      <c r="P7234">
        <f>IF(OR(B7234="",C7234="",E7234=""),0,IF(A7234=2,H7234*IF(E7234="SGD",1,IF(E7234="USD",Settings!$B$22,IF(E7234="HKD",Settings!$B$23,1))),0))</f>
        <v>0</v>
      </c>
      <c r="Q7234" s="312">
        <f>IF(OR(J7234="",G7234=""),"",G7234+ROW()/1000000)</f>
      </c>
      <c r="R7234" s="247">
        <f>IF(Q7234="","",SUMIFS(Txn[Signed Units],Txn[Key],J7234,Txn[Transaction Order],"&lt;="&amp;Q7234))</f>
      </c>
    </row>
    <row r="7235" spans="10:18" ht="15" customHeight="1" x14ac:dyDescent="0.15">
      <c r="J7235" s="246">
        <f>IF(OR(B7235="",C7235="",E7235=""),"",B7235&amp;":"&amp;C7235&amp;":"&amp;E7235)</f>
      </c>
      <c r="K7235" s="247">
        <f>IF(A7235="","",A7235*D7235)</f>
      </c>
      <c r="L7235" s="246">
        <f>IF(A7235="","",IF(OR(A7235=1,A7235=0),H7235,0))</f>
      </c>
      <c r="M7235" s="246">
        <f>IF(A7235="","",IF(A7235=-1,H7235,0))</f>
      </c>
      <c r="N7235">
        <f>IF(J7235="","",IF(E7235="SGD",1,IF(E7235="USD",Settings!$B$22,IF(E7235="HKD",Settings!$B$23,1))))</f>
      </c>
      <c r="O7235">
        <f>IF(OR(B7235="",C7235="",E7235=""),0,(IF(A7235=-1,H7235,0)-IF(OR(A7235=1,A7235=0),H7235,0)+IF(A7235=2,H7235,0))*IF(E7235="SGD",1,IF(E7235="USD",Settings!$B$22,IF(E7235="HKD",Settings!$B$23,1))))</f>
        <v>0</v>
      </c>
      <c r="P7235">
        <f>IF(OR(B7235="",C7235="",E7235=""),0,IF(A7235=2,H7235*IF(E7235="SGD",1,IF(E7235="USD",Settings!$B$22,IF(E7235="HKD",Settings!$B$23,1))),0))</f>
        <v>0</v>
      </c>
      <c r="Q7235" s="312">
        <f>IF(OR(J7235="",G7235=""),"",G7235+ROW()/1000000)</f>
      </c>
      <c r="R7235" s="247">
        <f>IF(Q7235="","",SUMIFS(Txn[Signed Units],Txn[Key],J7235,Txn[Transaction Order],"&lt;="&amp;Q7235))</f>
      </c>
    </row>
    <row r="7236" spans="10:18" ht="15" customHeight="1" x14ac:dyDescent="0.15">
      <c r="J7236" s="246">
        <f>IF(OR(B7236="",C7236="",E7236=""),"",B7236&amp;":"&amp;C7236&amp;":"&amp;E7236)</f>
      </c>
      <c r="K7236" s="247">
        <f>IF(A7236="","",A7236*D7236)</f>
      </c>
      <c r="L7236" s="246">
        <f>IF(A7236="","",IF(OR(A7236=1,A7236=0),H7236,0))</f>
      </c>
      <c r="M7236" s="246">
        <f>IF(A7236="","",IF(A7236=-1,H7236,0))</f>
      </c>
      <c r="N7236">
        <f>IF(J7236="","",IF(E7236="SGD",1,IF(E7236="USD",Settings!$B$22,IF(E7236="HKD",Settings!$B$23,1))))</f>
      </c>
      <c r="O7236">
        <f>IF(OR(B7236="",C7236="",E7236=""),0,(IF(A7236=-1,H7236,0)-IF(OR(A7236=1,A7236=0),H7236,0)+IF(A7236=2,H7236,0))*IF(E7236="SGD",1,IF(E7236="USD",Settings!$B$22,IF(E7236="HKD",Settings!$B$23,1))))</f>
        <v>0</v>
      </c>
      <c r="P7236">
        <f>IF(OR(B7236="",C7236="",E7236=""),0,IF(A7236=2,H7236*IF(E7236="SGD",1,IF(E7236="USD",Settings!$B$22,IF(E7236="HKD",Settings!$B$23,1))),0))</f>
        <v>0</v>
      </c>
      <c r="Q7236" s="312">
        <f>IF(OR(J7236="",G7236=""),"",G7236+ROW()/1000000)</f>
      </c>
      <c r="R7236" s="247">
        <f>IF(Q7236="","",SUMIFS(Txn[Signed Units],Txn[Key],J7236,Txn[Transaction Order],"&lt;="&amp;Q7236))</f>
      </c>
    </row>
    <row r="7237" spans="10:18" ht="15" customHeight="1" x14ac:dyDescent="0.15">
      <c r="J7237" s="246">
        <f>IF(OR(B7237="",C7237="",E7237=""),"",B7237&amp;":"&amp;C7237&amp;":"&amp;E7237)</f>
      </c>
      <c r="K7237" s="247">
        <f>IF(A7237="","",A7237*D7237)</f>
      </c>
      <c r="L7237" s="246">
        <f>IF(A7237="","",IF(OR(A7237=1,A7237=0),H7237,0))</f>
      </c>
      <c r="M7237" s="246">
        <f>IF(A7237="","",IF(A7237=-1,H7237,0))</f>
      </c>
      <c r="N7237">
        <f>IF(J7237="","",IF(E7237="SGD",1,IF(E7237="USD",Settings!$B$22,IF(E7237="HKD",Settings!$B$23,1))))</f>
      </c>
      <c r="O7237">
        <f>IF(OR(B7237="",C7237="",E7237=""),0,(IF(A7237=-1,H7237,0)-IF(OR(A7237=1,A7237=0),H7237,0)+IF(A7237=2,H7237,0))*IF(E7237="SGD",1,IF(E7237="USD",Settings!$B$22,IF(E7237="HKD",Settings!$B$23,1))))</f>
        <v>0</v>
      </c>
      <c r="P7237">
        <f>IF(OR(B7237="",C7237="",E7237=""),0,IF(A7237=2,H7237*IF(E7237="SGD",1,IF(E7237="USD",Settings!$B$22,IF(E7237="HKD",Settings!$B$23,1))),0))</f>
        <v>0</v>
      </c>
      <c r="Q7237" s="312">
        <f>IF(OR(J7237="",G7237=""),"",G7237+ROW()/1000000)</f>
      </c>
      <c r="R7237" s="247">
        <f>IF(Q7237="","",SUMIFS(Txn[Signed Units],Txn[Key],J7237,Txn[Transaction Order],"&lt;="&amp;Q7237))</f>
      </c>
    </row>
    <row r="7238" spans="10:18" ht="15" customHeight="1" x14ac:dyDescent="0.15">
      <c r="J7238" s="246">
        <f>IF(OR(B7238="",C7238="",E7238=""),"",B7238&amp;":"&amp;C7238&amp;":"&amp;E7238)</f>
      </c>
      <c r="K7238" s="247">
        <f>IF(A7238="","",A7238*D7238)</f>
      </c>
      <c r="L7238" s="246">
        <f>IF(A7238="","",IF(OR(A7238=1,A7238=0),H7238,0))</f>
      </c>
      <c r="M7238" s="246">
        <f>IF(A7238="","",IF(A7238=-1,H7238,0))</f>
      </c>
      <c r="N7238">
        <f>IF(J7238="","",IF(E7238="SGD",1,IF(E7238="USD",Settings!$B$22,IF(E7238="HKD",Settings!$B$23,1))))</f>
      </c>
      <c r="O7238">
        <f>IF(OR(B7238="",C7238="",E7238=""),0,(IF(A7238=-1,H7238,0)-IF(OR(A7238=1,A7238=0),H7238,0)+IF(A7238=2,H7238,0))*IF(E7238="SGD",1,IF(E7238="USD",Settings!$B$22,IF(E7238="HKD",Settings!$B$23,1))))</f>
        <v>0</v>
      </c>
      <c r="P7238">
        <f>IF(OR(B7238="",C7238="",E7238=""),0,IF(A7238=2,H7238*IF(E7238="SGD",1,IF(E7238="USD",Settings!$B$22,IF(E7238="HKD",Settings!$B$23,1))),0))</f>
        <v>0</v>
      </c>
      <c r="Q7238" s="312">
        <f>IF(OR(J7238="",G7238=""),"",G7238+ROW()/1000000)</f>
      </c>
      <c r="R7238" s="247">
        <f>IF(Q7238="","",SUMIFS(Txn[Signed Units],Txn[Key],J7238,Txn[Transaction Order],"&lt;="&amp;Q7238))</f>
      </c>
    </row>
    <row r="7239" spans="10:18" ht="15" customHeight="1" x14ac:dyDescent="0.15">
      <c r="J7239" s="246">
        <f>IF(OR(B7239="",C7239="",E7239=""),"",B7239&amp;":"&amp;C7239&amp;":"&amp;E7239)</f>
      </c>
      <c r="K7239" s="247">
        <f>IF(A7239="","",A7239*D7239)</f>
      </c>
      <c r="L7239" s="246">
        <f>IF(A7239="","",IF(OR(A7239=1,A7239=0),H7239,0))</f>
      </c>
      <c r="M7239" s="246">
        <f>IF(A7239="","",IF(A7239=-1,H7239,0))</f>
      </c>
      <c r="N7239">
        <f>IF(J7239="","",IF(E7239="SGD",1,IF(E7239="USD",Settings!$B$22,IF(E7239="HKD",Settings!$B$23,1))))</f>
      </c>
      <c r="O7239">
        <f>IF(OR(B7239="",C7239="",E7239=""),0,(IF(A7239=-1,H7239,0)-IF(OR(A7239=1,A7239=0),H7239,0)+IF(A7239=2,H7239,0))*IF(E7239="SGD",1,IF(E7239="USD",Settings!$B$22,IF(E7239="HKD",Settings!$B$23,1))))</f>
        <v>0</v>
      </c>
      <c r="P7239">
        <f>IF(OR(B7239="",C7239="",E7239=""),0,IF(A7239=2,H7239*IF(E7239="SGD",1,IF(E7239="USD",Settings!$B$22,IF(E7239="HKD",Settings!$B$23,1))),0))</f>
        <v>0</v>
      </c>
      <c r="Q7239" s="312">
        <f>IF(OR(J7239="",G7239=""),"",G7239+ROW()/1000000)</f>
      </c>
      <c r="R7239" s="247">
        <f>IF(Q7239="","",SUMIFS(Txn[Signed Units],Txn[Key],J7239,Txn[Transaction Order],"&lt;="&amp;Q7239))</f>
      </c>
    </row>
    <row r="7240" spans="10:18" ht="15" customHeight="1" x14ac:dyDescent="0.15">
      <c r="J7240" s="246">
        <f>IF(OR(B7240="",C7240="",E7240=""),"",B7240&amp;":"&amp;C7240&amp;":"&amp;E7240)</f>
      </c>
      <c r="K7240" s="247">
        <f>IF(A7240="","",A7240*D7240)</f>
      </c>
      <c r="L7240" s="246">
        <f>IF(A7240="","",IF(OR(A7240=1,A7240=0),H7240,0))</f>
      </c>
      <c r="M7240" s="246">
        <f>IF(A7240="","",IF(A7240=-1,H7240,0))</f>
      </c>
      <c r="N7240">
        <f>IF(J7240="","",IF(E7240="SGD",1,IF(E7240="USD",Settings!$B$22,IF(E7240="HKD",Settings!$B$23,1))))</f>
      </c>
      <c r="O7240">
        <f>IF(OR(B7240="",C7240="",E7240=""),0,(IF(A7240=-1,H7240,0)-IF(OR(A7240=1,A7240=0),H7240,0)+IF(A7240=2,H7240,0))*IF(E7240="SGD",1,IF(E7240="USD",Settings!$B$22,IF(E7240="HKD",Settings!$B$23,1))))</f>
        <v>0</v>
      </c>
      <c r="P7240">
        <f>IF(OR(B7240="",C7240="",E7240=""),0,IF(A7240=2,H7240*IF(E7240="SGD",1,IF(E7240="USD",Settings!$B$22,IF(E7240="HKD",Settings!$B$23,1))),0))</f>
        <v>0</v>
      </c>
      <c r="Q7240" s="312">
        <f>IF(OR(J7240="",G7240=""),"",G7240+ROW()/1000000)</f>
      </c>
      <c r="R7240" s="247">
        <f>IF(Q7240="","",SUMIFS(Txn[Signed Units],Txn[Key],J7240,Txn[Transaction Order],"&lt;="&amp;Q7240))</f>
      </c>
    </row>
    <row r="7241" spans="10:18" ht="15" customHeight="1" x14ac:dyDescent="0.15">
      <c r="J7241" s="246">
        <f>IF(OR(B7241="",C7241="",E7241=""),"",B7241&amp;":"&amp;C7241&amp;":"&amp;E7241)</f>
      </c>
      <c r="K7241" s="247">
        <f>IF(A7241="","",A7241*D7241)</f>
      </c>
      <c r="L7241" s="246">
        <f>IF(A7241="","",IF(OR(A7241=1,A7241=0),H7241,0))</f>
      </c>
      <c r="M7241" s="246">
        <f>IF(A7241="","",IF(A7241=-1,H7241,0))</f>
      </c>
      <c r="N7241">
        <f>IF(J7241="","",IF(E7241="SGD",1,IF(E7241="USD",Settings!$B$22,IF(E7241="HKD",Settings!$B$23,1))))</f>
      </c>
      <c r="O7241">
        <f>IF(OR(B7241="",C7241="",E7241=""),0,(IF(A7241=-1,H7241,0)-IF(OR(A7241=1,A7241=0),H7241,0)+IF(A7241=2,H7241,0))*IF(E7241="SGD",1,IF(E7241="USD",Settings!$B$22,IF(E7241="HKD",Settings!$B$23,1))))</f>
        <v>0</v>
      </c>
      <c r="P7241">
        <f>IF(OR(B7241="",C7241="",E7241=""),0,IF(A7241=2,H7241*IF(E7241="SGD",1,IF(E7241="USD",Settings!$B$22,IF(E7241="HKD",Settings!$B$23,1))),0))</f>
        <v>0</v>
      </c>
      <c r="Q7241" s="312">
        <f>IF(OR(J7241="",G7241=""),"",G7241+ROW()/1000000)</f>
      </c>
      <c r="R7241" s="247">
        <f>IF(Q7241="","",SUMIFS(Txn[Signed Units],Txn[Key],J7241,Txn[Transaction Order],"&lt;="&amp;Q7241))</f>
      </c>
    </row>
    <row r="7242" spans="10:18" ht="15" customHeight="1" x14ac:dyDescent="0.15">
      <c r="J7242" s="246">
        <f>IF(OR(B7242="",C7242="",E7242=""),"",B7242&amp;":"&amp;C7242&amp;":"&amp;E7242)</f>
      </c>
      <c r="K7242" s="247">
        <f>IF(A7242="","",A7242*D7242)</f>
      </c>
      <c r="L7242" s="246">
        <f>IF(A7242="","",IF(OR(A7242=1,A7242=0),H7242,0))</f>
      </c>
      <c r="M7242" s="246">
        <f>IF(A7242="","",IF(A7242=-1,H7242,0))</f>
      </c>
      <c r="N7242">
        <f>IF(J7242="","",IF(E7242="SGD",1,IF(E7242="USD",Settings!$B$22,IF(E7242="HKD",Settings!$B$23,1))))</f>
      </c>
      <c r="O7242">
        <f>IF(OR(B7242="",C7242="",E7242=""),0,(IF(A7242=-1,H7242,0)-IF(OR(A7242=1,A7242=0),H7242,0)+IF(A7242=2,H7242,0))*IF(E7242="SGD",1,IF(E7242="USD",Settings!$B$22,IF(E7242="HKD",Settings!$B$23,1))))</f>
        <v>0</v>
      </c>
      <c r="P7242">
        <f>IF(OR(B7242="",C7242="",E7242=""),0,IF(A7242=2,H7242*IF(E7242="SGD",1,IF(E7242="USD",Settings!$B$22,IF(E7242="HKD",Settings!$B$23,1))),0))</f>
        <v>0</v>
      </c>
      <c r="Q7242" s="312">
        <f>IF(OR(J7242="",G7242=""),"",G7242+ROW()/1000000)</f>
      </c>
      <c r="R7242" s="247">
        <f>IF(Q7242="","",SUMIFS(Txn[Signed Units],Txn[Key],J7242,Txn[Transaction Order],"&lt;="&amp;Q7242))</f>
      </c>
    </row>
    <row r="7243" spans="10:18" ht="15" customHeight="1" x14ac:dyDescent="0.15">
      <c r="J7243" s="246">
        <f>IF(OR(B7243="",C7243="",E7243=""),"",B7243&amp;":"&amp;C7243&amp;":"&amp;E7243)</f>
      </c>
      <c r="K7243" s="247">
        <f>IF(A7243="","",A7243*D7243)</f>
      </c>
      <c r="L7243" s="246">
        <f>IF(A7243="","",IF(OR(A7243=1,A7243=0),H7243,0))</f>
      </c>
      <c r="M7243" s="246">
        <f>IF(A7243="","",IF(A7243=-1,H7243,0))</f>
      </c>
      <c r="N7243">
        <f>IF(J7243="","",IF(E7243="SGD",1,IF(E7243="USD",Settings!$B$22,IF(E7243="HKD",Settings!$B$23,1))))</f>
      </c>
      <c r="O7243">
        <f>IF(OR(B7243="",C7243="",E7243=""),0,(IF(A7243=-1,H7243,0)-IF(OR(A7243=1,A7243=0),H7243,0)+IF(A7243=2,H7243,0))*IF(E7243="SGD",1,IF(E7243="USD",Settings!$B$22,IF(E7243="HKD",Settings!$B$23,1))))</f>
        <v>0</v>
      </c>
      <c r="P7243">
        <f>IF(OR(B7243="",C7243="",E7243=""),0,IF(A7243=2,H7243*IF(E7243="SGD",1,IF(E7243="USD",Settings!$B$22,IF(E7243="HKD",Settings!$B$23,1))),0))</f>
        <v>0</v>
      </c>
      <c r="Q7243" s="312">
        <f>IF(OR(J7243="",G7243=""),"",G7243+ROW()/1000000)</f>
      </c>
      <c r="R7243" s="247">
        <f>IF(Q7243="","",SUMIFS(Txn[Signed Units],Txn[Key],J7243,Txn[Transaction Order],"&lt;="&amp;Q7243))</f>
      </c>
    </row>
    <row r="7244" spans="10:18" ht="15" customHeight="1" x14ac:dyDescent="0.15">
      <c r="J7244" s="246">
        <f>IF(OR(B7244="",C7244="",E7244=""),"",B7244&amp;":"&amp;C7244&amp;":"&amp;E7244)</f>
      </c>
      <c r="K7244" s="247">
        <f>IF(A7244="","",A7244*D7244)</f>
      </c>
      <c r="L7244" s="246">
        <f>IF(A7244="","",IF(OR(A7244=1,A7244=0),H7244,0))</f>
      </c>
      <c r="M7244" s="246">
        <f>IF(A7244="","",IF(A7244=-1,H7244,0))</f>
      </c>
      <c r="N7244">
        <f>IF(J7244="","",IF(E7244="SGD",1,IF(E7244="USD",Settings!$B$22,IF(E7244="HKD",Settings!$B$23,1))))</f>
      </c>
      <c r="O7244">
        <f>IF(OR(B7244="",C7244="",E7244=""),0,(IF(A7244=-1,H7244,0)-IF(OR(A7244=1,A7244=0),H7244,0)+IF(A7244=2,H7244,0))*IF(E7244="SGD",1,IF(E7244="USD",Settings!$B$22,IF(E7244="HKD",Settings!$B$23,1))))</f>
        <v>0</v>
      </c>
      <c r="P7244">
        <f>IF(OR(B7244="",C7244="",E7244=""),0,IF(A7244=2,H7244*IF(E7244="SGD",1,IF(E7244="USD",Settings!$B$22,IF(E7244="HKD",Settings!$B$23,1))),0))</f>
        <v>0</v>
      </c>
      <c r="Q7244" s="312">
        <f>IF(OR(J7244="",G7244=""),"",G7244+ROW()/1000000)</f>
      </c>
      <c r="R7244" s="247">
        <f>IF(Q7244="","",SUMIFS(Txn[Signed Units],Txn[Key],J7244,Txn[Transaction Order],"&lt;="&amp;Q7244))</f>
      </c>
    </row>
    <row r="7245" spans="10:18" ht="15" customHeight="1" x14ac:dyDescent="0.15">
      <c r="J7245" s="246">
        <f>IF(OR(B7245="",C7245="",E7245=""),"",B7245&amp;":"&amp;C7245&amp;":"&amp;E7245)</f>
      </c>
      <c r="K7245" s="247">
        <f>IF(A7245="","",A7245*D7245)</f>
      </c>
      <c r="L7245" s="246">
        <f>IF(A7245="","",IF(OR(A7245=1,A7245=0),H7245,0))</f>
      </c>
      <c r="M7245" s="246">
        <f>IF(A7245="","",IF(A7245=-1,H7245,0))</f>
      </c>
      <c r="N7245">
        <f>IF(J7245="","",IF(E7245="SGD",1,IF(E7245="USD",Settings!$B$22,IF(E7245="HKD",Settings!$B$23,1))))</f>
      </c>
      <c r="O7245">
        <f>IF(OR(B7245="",C7245="",E7245=""),0,(IF(A7245=-1,H7245,0)-IF(OR(A7245=1,A7245=0),H7245,0)+IF(A7245=2,H7245,0))*IF(E7245="SGD",1,IF(E7245="USD",Settings!$B$22,IF(E7245="HKD",Settings!$B$23,1))))</f>
        <v>0</v>
      </c>
      <c r="P7245">
        <f>IF(OR(B7245="",C7245="",E7245=""),0,IF(A7245=2,H7245*IF(E7245="SGD",1,IF(E7245="USD",Settings!$B$22,IF(E7245="HKD",Settings!$B$23,1))),0))</f>
        <v>0</v>
      </c>
      <c r="Q7245" s="312">
        <f>IF(OR(J7245="",G7245=""),"",G7245+ROW()/1000000)</f>
      </c>
      <c r="R7245" s="247">
        <f>IF(Q7245="","",SUMIFS(Txn[Signed Units],Txn[Key],J7245,Txn[Transaction Order],"&lt;="&amp;Q7245))</f>
      </c>
    </row>
    <row r="7246" spans="10:18" ht="15" customHeight="1" x14ac:dyDescent="0.15">
      <c r="J7246" s="246">
        <f>IF(OR(B7246="",C7246="",E7246=""),"",B7246&amp;":"&amp;C7246&amp;":"&amp;E7246)</f>
      </c>
      <c r="K7246" s="247">
        <f>IF(A7246="","",A7246*D7246)</f>
      </c>
      <c r="L7246" s="246">
        <f>IF(A7246="","",IF(OR(A7246=1,A7246=0),H7246,0))</f>
      </c>
      <c r="M7246" s="246">
        <f>IF(A7246="","",IF(A7246=-1,H7246,0))</f>
      </c>
      <c r="N7246">
        <f>IF(J7246="","",IF(E7246="SGD",1,IF(E7246="USD",Settings!$B$22,IF(E7246="HKD",Settings!$B$23,1))))</f>
      </c>
      <c r="O7246">
        <f>IF(OR(B7246="",C7246="",E7246=""),0,(IF(A7246=-1,H7246,0)-IF(OR(A7246=1,A7246=0),H7246,0)+IF(A7246=2,H7246,0))*IF(E7246="SGD",1,IF(E7246="USD",Settings!$B$22,IF(E7246="HKD",Settings!$B$23,1))))</f>
        <v>0</v>
      </c>
      <c r="P7246">
        <f>IF(OR(B7246="",C7246="",E7246=""),0,IF(A7246=2,H7246*IF(E7246="SGD",1,IF(E7246="USD",Settings!$B$22,IF(E7246="HKD",Settings!$B$23,1))),0))</f>
        <v>0</v>
      </c>
      <c r="Q7246" s="312">
        <f>IF(OR(J7246="",G7246=""),"",G7246+ROW()/1000000)</f>
      </c>
      <c r="R7246" s="247">
        <f>IF(Q7246="","",SUMIFS(Txn[Signed Units],Txn[Key],J7246,Txn[Transaction Order],"&lt;="&amp;Q7246))</f>
      </c>
    </row>
    <row r="7247" spans="10:18" ht="15" customHeight="1" x14ac:dyDescent="0.15">
      <c r="J7247" s="246">
        <f>IF(OR(B7247="",C7247="",E7247=""),"",B7247&amp;":"&amp;C7247&amp;":"&amp;E7247)</f>
      </c>
      <c r="K7247" s="247">
        <f>IF(A7247="","",A7247*D7247)</f>
      </c>
      <c r="L7247" s="246">
        <f>IF(A7247="","",IF(OR(A7247=1,A7247=0),H7247,0))</f>
      </c>
      <c r="M7247" s="246">
        <f>IF(A7247="","",IF(A7247=-1,H7247,0))</f>
      </c>
      <c r="N7247">
        <f>IF(J7247="","",IF(E7247="SGD",1,IF(E7247="USD",Settings!$B$22,IF(E7247="HKD",Settings!$B$23,1))))</f>
      </c>
      <c r="O7247">
        <f>IF(OR(B7247="",C7247="",E7247=""),0,(IF(A7247=-1,H7247,0)-IF(OR(A7247=1,A7247=0),H7247,0)+IF(A7247=2,H7247,0))*IF(E7247="SGD",1,IF(E7247="USD",Settings!$B$22,IF(E7247="HKD",Settings!$B$23,1))))</f>
        <v>0</v>
      </c>
      <c r="P7247">
        <f>IF(OR(B7247="",C7247="",E7247=""),0,IF(A7247=2,H7247*IF(E7247="SGD",1,IF(E7247="USD",Settings!$B$22,IF(E7247="HKD",Settings!$B$23,1))),0))</f>
        <v>0</v>
      </c>
      <c r="Q7247" s="312">
        <f>IF(OR(J7247="",G7247=""),"",G7247+ROW()/1000000)</f>
      </c>
      <c r="R7247" s="247">
        <f>IF(Q7247="","",SUMIFS(Txn[Signed Units],Txn[Key],J7247,Txn[Transaction Order],"&lt;="&amp;Q7247))</f>
      </c>
    </row>
    <row r="7248" spans="10:18" ht="15" customHeight="1" x14ac:dyDescent="0.15">
      <c r="J7248" s="246">
        <f>IF(OR(B7248="",C7248="",E7248=""),"",B7248&amp;":"&amp;C7248&amp;":"&amp;E7248)</f>
      </c>
      <c r="K7248" s="247">
        <f>IF(A7248="","",A7248*D7248)</f>
      </c>
      <c r="L7248" s="246">
        <f>IF(A7248="","",IF(OR(A7248=1,A7248=0),H7248,0))</f>
      </c>
      <c r="M7248" s="246">
        <f>IF(A7248="","",IF(A7248=-1,H7248,0))</f>
      </c>
      <c r="N7248">
        <f>IF(J7248="","",IF(E7248="SGD",1,IF(E7248="USD",Settings!$B$22,IF(E7248="HKD",Settings!$B$23,1))))</f>
      </c>
      <c r="O7248">
        <f>IF(OR(B7248="",C7248="",E7248=""),0,(IF(A7248=-1,H7248,0)-IF(OR(A7248=1,A7248=0),H7248,0)+IF(A7248=2,H7248,0))*IF(E7248="SGD",1,IF(E7248="USD",Settings!$B$22,IF(E7248="HKD",Settings!$B$23,1))))</f>
        <v>0</v>
      </c>
      <c r="P7248">
        <f>IF(OR(B7248="",C7248="",E7248=""),0,IF(A7248=2,H7248*IF(E7248="SGD",1,IF(E7248="USD",Settings!$B$22,IF(E7248="HKD",Settings!$B$23,1))),0))</f>
        <v>0</v>
      </c>
      <c r="Q7248" s="312">
        <f>IF(OR(J7248="",G7248=""),"",G7248+ROW()/1000000)</f>
      </c>
      <c r="R7248" s="247">
        <f>IF(Q7248="","",SUMIFS(Txn[Signed Units],Txn[Key],J7248,Txn[Transaction Order],"&lt;="&amp;Q7248))</f>
      </c>
    </row>
    <row r="7249" spans="10:18" ht="15" customHeight="1" x14ac:dyDescent="0.15">
      <c r="J7249" s="246">
        <f>IF(OR(B7249="",C7249="",E7249=""),"",B7249&amp;":"&amp;C7249&amp;":"&amp;E7249)</f>
      </c>
      <c r="K7249" s="247">
        <f>IF(A7249="","",A7249*D7249)</f>
      </c>
      <c r="L7249" s="246">
        <f>IF(A7249="","",IF(OR(A7249=1,A7249=0),H7249,0))</f>
      </c>
      <c r="M7249" s="246">
        <f>IF(A7249="","",IF(A7249=-1,H7249,0))</f>
      </c>
      <c r="N7249">
        <f>IF(J7249="","",IF(E7249="SGD",1,IF(E7249="USD",Settings!$B$22,IF(E7249="HKD",Settings!$B$23,1))))</f>
      </c>
      <c r="O7249">
        <f>IF(OR(B7249="",C7249="",E7249=""),0,(IF(A7249=-1,H7249,0)-IF(OR(A7249=1,A7249=0),H7249,0)+IF(A7249=2,H7249,0))*IF(E7249="SGD",1,IF(E7249="USD",Settings!$B$22,IF(E7249="HKD",Settings!$B$23,1))))</f>
        <v>0</v>
      </c>
      <c r="P7249">
        <f>IF(OR(B7249="",C7249="",E7249=""),0,IF(A7249=2,H7249*IF(E7249="SGD",1,IF(E7249="USD",Settings!$B$22,IF(E7249="HKD",Settings!$B$23,1))),0))</f>
        <v>0</v>
      </c>
      <c r="Q7249" s="312">
        <f>IF(OR(J7249="",G7249=""),"",G7249+ROW()/1000000)</f>
      </c>
      <c r="R7249" s="247">
        <f>IF(Q7249="","",SUMIFS(Txn[Signed Units],Txn[Key],J7249,Txn[Transaction Order],"&lt;="&amp;Q7249))</f>
      </c>
    </row>
    <row r="7250" spans="10:18" ht="15" customHeight="1" x14ac:dyDescent="0.15">
      <c r="J7250" s="246">
        <f>IF(OR(B7250="",C7250="",E7250=""),"",B7250&amp;":"&amp;C7250&amp;":"&amp;E7250)</f>
      </c>
      <c r="K7250" s="247">
        <f>IF(A7250="","",A7250*D7250)</f>
      </c>
      <c r="L7250" s="246">
        <f>IF(A7250="","",IF(OR(A7250=1,A7250=0),H7250,0))</f>
      </c>
      <c r="M7250" s="246">
        <f>IF(A7250="","",IF(A7250=-1,H7250,0))</f>
      </c>
      <c r="N7250">
        <f>IF(J7250="","",IF(E7250="SGD",1,IF(E7250="USD",Settings!$B$22,IF(E7250="HKD",Settings!$B$23,1))))</f>
      </c>
      <c r="O7250">
        <f>IF(OR(B7250="",C7250="",E7250=""),0,(IF(A7250=-1,H7250,0)-IF(OR(A7250=1,A7250=0),H7250,0)+IF(A7250=2,H7250,0))*IF(E7250="SGD",1,IF(E7250="USD",Settings!$B$22,IF(E7250="HKD",Settings!$B$23,1))))</f>
        <v>0</v>
      </c>
      <c r="P7250">
        <f>IF(OR(B7250="",C7250="",E7250=""),0,IF(A7250=2,H7250*IF(E7250="SGD",1,IF(E7250="USD",Settings!$B$22,IF(E7250="HKD",Settings!$B$23,1))),0))</f>
        <v>0</v>
      </c>
      <c r="Q7250" s="312">
        <f>IF(OR(J7250="",G7250=""),"",G7250+ROW()/1000000)</f>
      </c>
      <c r="R7250" s="247">
        <f>IF(Q7250="","",SUMIFS(Txn[Signed Units],Txn[Key],J7250,Txn[Transaction Order],"&lt;="&amp;Q7250))</f>
      </c>
    </row>
    <row r="7251" spans="10:18" ht="15" customHeight="1" x14ac:dyDescent="0.15">
      <c r="J7251" s="246">
        <f>IF(OR(B7251="",C7251="",E7251=""),"",B7251&amp;":"&amp;C7251&amp;":"&amp;E7251)</f>
      </c>
      <c r="K7251" s="247">
        <f>IF(A7251="","",A7251*D7251)</f>
      </c>
      <c r="L7251" s="246">
        <f>IF(A7251="","",IF(OR(A7251=1,A7251=0),H7251,0))</f>
      </c>
      <c r="M7251" s="246">
        <f>IF(A7251="","",IF(A7251=-1,H7251,0))</f>
      </c>
      <c r="N7251">
        <f>IF(J7251="","",IF(E7251="SGD",1,IF(E7251="USD",Settings!$B$22,IF(E7251="HKD",Settings!$B$23,1))))</f>
      </c>
      <c r="O7251">
        <f>IF(OR(B7251="",C7251="",E7251=""),0,(IF(A7251=-1,H7251,0)-IF(OR(A7251=1,A7251=0),H7251,0)+IF(A7251=2,H7251,0))*IF(E7251="SGD",1,IF(E7251="USD",Settings!$B$22,IF(E7251="HKD",Settings!$B$23,1))))</f>
        <v>0</v>
      </c>
      <c r="P7251">
        <f>IF(OR(B7251="",C7251="",E7251=""),0,IF(A7251=2,H7251*IF(E7251="SGD",1,IF(E7251="USD",Settings!$B$22,IF(E7251="HKD",Settings!$B$23,1))),0))</f>
        <v>0</v>
      </c>
      <c r="Q7251" s="312">
        <f>IF(OR(J7251="",G7251=""),"",G7251+ROW()/1000000)</f>
      </c>
      <c r="R7251" s="247">
        <f>IF(Q7251="","",SUMIFS(Txn[Signed Units],Txn[Key],J7251,Txn[Transaction Order],"&lt;="&amp;Q7251))</f>
      </c>
    </row>
    <row r="7252" spans="10:18" ht="15" customHeight="1" x14ac:dyDescent="0.15">
      <c r="J7252" s="246">
        <f>IF(OR(B7252="",C7252="",E7252=""),"",B7252&amp;":"&amp;C7252&amp;":"&amp;E7252)</f>
      </c>
      <c r="K7252" s="247">
        <f>IF(A7252="","",A7252*D7252)</f>
      </c>
      <c r="L7252" s="246">
        <f>IF(A7252="","",IF(OR(A7252=1,A7252=0),H7252,0))</f>
      </c>
      <c r="M7252" s="246">
        <f>IF(A7252="","",IF(A7252=-1,H7252,0))</f>
      </c>
      <c r="N7252">
        <f>IF(J7252="","",IF(E7252="SGD",1,IF(E7252="USD",Settings!$B$22,IF(E7252="HKD",Settings!$B$23,1))))</f>
      </c>
      <c r="O7252">
        <f>IF(OR(B7252="",C7252="",E7252=""),0,(IF(A7252=-1,H7252,0)-IF(OR(A7252=1,A7252=0),H7252,0)+IF(A7252=2,H7252,0))*IF(E7252="SGD",1,IF(E7252="USD",Settings!$B$22,IF(E7252="HKD",Settings!$B$23,1))))</f>
        <v>0</v>
      </c>
      <c r="P7252">
        <f>IF(OR(B7252="",C7252="",E7252=""),0,IF(A7252=2,H7252*IF(E7252="SGD",1,IF(E7252="USD",Settings!$B$22,IF(E7252="HKD",Settings!$B$23,1))),0))</f>
        <v>0</v>
      </c>
      <c r="Q7252" s="312">
        <f>IF(OR(J7252="",G7252=""),"",G7252+ROW()/1000000)</f>
      </c>
      <c r="R7252" s="247">
        <f>IF(Q7252="","",SUMIFS(Txn[Signed Units],Txn[Key],J7252,Txn[Transaction Order],"&lt;="&amp;Q7252))</f>
      </c>
    </row>
    <row r="7253" spans="10:18" ht="15" customHeight="1" x14ac:dyDescent="0.15">
      <c r="J7253" s="246">
        <f>IF(OR(B7253="",C7253="",E7253=""),"",B7253&amp;":"&amp;C7253&amp;":"&amp;E7253)</f>
      </c>
      <c r="K7253" s="247">
        <f>IF(A7253="","",A7253*D7253)</f>
      </c>
      <c r="L7253" s="246">
        <f>IF(A7253="","",IF(OR(A7253=1,A7253=0),H7253,0))</f>
      </c>
      <c r="M7253" s="246">
        <f>IF(A7253="","",IF(A7253=-1,H7253,0))</f>
      </c>
      <c r="N7253">
        <f>IF(J7253="","",IF(E7253="SGD",1,IF(E7253="USD",Settings!$B$22,IF(E7253="HKD",Settings!$B$23,1))))</f>
      </c>
      <c r="O7253">
        <f>IF(OR(B7253="",C7253="",E7253=""),0,(IF(A7253=-1,H7253,0)-IF(OR(A7253=1,A7253=0),H7253,0)+IF(A7253=2,H7253,0))*IF(E7253="SGD",1,IF(E7253="USD",Settings!$B$22,IF(E7253="HKD",Settings!$B$23,1))))</f>
        <v>0</v>
      </c>
      <c r="P7253">
        <f>IF(OR(B7253="",C7253="",E7253=""),0,IF(A7253=2,H7253*IF(E7253="SGD",1,IF(E7253="USD",Settings!$B$22,IF(E7253="HKD",Settings!$B$23,1))),0))</f>
        <v>0</v>
      </c>
      <c r="Q7253" s="312">
        <f>IF(OR(J7253="",G7253=""),"",G7253+ROW()/1000000)</f>
      </c>
      <c r="R7253" s="247">
        <f>IF(Q7253="","",SUMIFS(Txn[Signed Units],Txn[Key],J7253,Txn[Transaction Order],"&lt;="&amp;Q7253))</f>
      </c>
    </row>
    <row r="7254" spans="10:18" ht="15" customHeight="1" x14ac:dyDescent="0.15">
      <c r="J7254" s="246">
        <f>IF(OR(B7254="",C7254="",E7254=""),"",B7254&amp;":"&amp;C7254&amp;":"&amp;E7254)</f>
      </c>
      <c r="K7254" s="247">
        <f>IF(A7254="","",A7254*D7254)</f>
      </c>
      <c r="L7254" s="246">
        <f>IF(A7254="","",IF(OR(A7254=1,A7254=0),H7254,0))</f>
      </c>
      <c r="M7254" s="246">
        <f>IF(A7254="","",IF(A7254=-1,H7254,0))</f>
      </c>
      <c r="N7254">
        <f>IF(J7254="","",IF(E7254="SGD",1,IF(E7254="USD",Settings!$B$22,IF(E7254="HKD",Settings!$B$23,1))))</f>
      </c>
      <c r="O7254">
        <f>IF(OR(B7254="",C7254="",E7254=""),0,(IF(A7254=-1,H7254,0)-IF(OR(A7254=1,A7254=0),H7254,0)+IF(A7254=2,H7254,0))*IF(E7254="SGD",1,IF(E7254="USD",Settings!$B$22,IF(E7254="HKD",Settings!$B$23,1))))</f>
        <v>0</v>
      </c>
      <c r="P7254">
        <f>IF(OR(B7254="",C7254="",E7254=""),0,IF(A7254=2,H7254*IF(E7254="SGD",1,IF(E7254="USD",Settings!$B$22,IF(E7254="HKD",Settings!$B$23,1))),0))</f>
        <v>0</v>
      </c>
      <c r="Q7254" s="312">
        <f>IF(OR(J7254="",G7254=""),"",G7254+ROW()/1000000)</f>
      </c>
      <c r="R7254" s="247">
        <f>IF(Q7254="","",SUMIFS(Txn[Signed Units],Txn[Key],J7254,Txn[Transaction Order],"&lt;="&amp;Q7254))</f>
      </c>
    </row>
    <row r="7255" spans="10:18" ht="15" customHeight="1" x14ac:dyDescent="0.15">
      <c r="J7255" s="246">
        <f>IF(OR(B7255="",C7255="",E7255=""),"",B7255&amp;":"&amp;C7255&amp;":"&amp;E7255)</f>
      </c>
      <c r="K7255" s="247">
        <f>IF(A7255="","",A7255*D7255)</f>
      </c>
      <c r="L7255" s="246">
        <f>IF(A7255="","",IF(OR(A7255=1,A7255=0),H7255,0))</f>
      </c>
      <c r="M7255" s="246">
        <f>IF(A7255="","",IF(A7255=-1,H7255,0))</f>
      </c>
      <c r="N7255">
        <f>IF(J7255="","",IF(E7255="SGD",1,IF(E7255="USD",Settings!$B$22,IF(E7255="HKD",Settings!$B$23,1))))</f>
      </c>
      <c r="O7255">
        <f>IF(OR(B7255="",C7255="",E7255=""),0,(IF(A7255=-1,H7255,0)-IF(OR(A7255=1,A7255=0),H7255,0)+IF(A7255=2,H7255,0))*IF(E7255="SGD",1,IF(E7255="USD",Settings!$B$22,IF(E7255="HKD",Settings!$B$23,1))))</f>
        <v>0</v>
      </c>
      <c r="P7255">
        <f>IF(OR(B7255="",C7255="",E7255=""),0,IF(A7255=2,H7255*IF(E7255="SGD",1,IF(E7255="USD",Settings!$B$22,IF(E7255="HKD",Settings!$B$23,1))),0))</f>
        <v>0</v>
      </c>
      <c r="Q7255" s="312">
        <f>IF(OR(J7255="",G7255=""),"",G7255+ROW()/1000000)</f>
      </c>
      <c r="R7255" s="247">
        <f>IF(Q7255="","",SUMIFS(Txn[Signed Units],Txn[Key],J7255,Txn[Transaction Order],"&lt;="&amp;Q7255))</f>
      </c>
    </row>
    <row r="7256" spans="10:18" ht="15" customHeight="1" x14ac:dyDescent="0.15">
      <c r="J7256" s="246">
        <f>IF(OR(B7256="",C7256="",E7256=""),"",B7256&amp;":"&amp;C7256&amp;":"&amp;E7256)</f>
      </c>
      <c r="K7256" s="247">
        <f>IF(A7256="","",A7256*D7256)</f>
      </c>
      <c r="L7256" s="246">
        <f>IF(A7256="","",IF(OR(A7256=1,A7256=0),H7256,0))</f>
      </c>
      <c r="M7256" s="246">
        <f>IF(A7256="","",IF(A7256=-1,H7256,0))</f>
      </c>
      <c r="N7256">
        <f>IF(J7256="","",IF(E7256="SGD",1,IF(E7256="USD",Settings!$B$22,IF(E7256="HKD",Settings!$B$23,1))))</f>
      </c>
      <c r="O7256">
        <f>IF(OR(B7256="",C7256="",E7256=""),0,(IF(A7256=-1,H7256,0)-IF(OR(A7256=1,A7256=0),H7256,0)+IF(A7256=2,H7256,0))*IF(E7256="SGD",1,IF(E7256="USD",Settings!$B$22,IF(E7256="HKD",Settings!$B$23,1))))</f>
        <v>0</v>
      </c>
      <c r="P7256">
        <f>IF(OR(B7256="",C7256="",E7256=""),0,IF(A7256=2,H7256*IF(E7256="SGD",1,IF(E7256="USD",Settings!$B$22,IF(E7256="HKD",Settings!$B$23,1))),0))</f>
        <v>0</v>
      </c>
      <c r="Q7256" s="312">
        <f>IF(OR(J7256="",G7256=""),"",G7256+ROW()/1000000)</f>
      </c>
      <c r="R7256" s="247">
        <f>IF(Q7256="","",SUMIFS(Txn[Signed Units],Txn[Key],J7256,Txn[Transaction Order],"&lt;="&amp;Q7256))</f>
      </c>
    </row>
    <row r="7257" spans="10:18" ht="15" customHeight="1" x14ac:dyDescent="0.15">
      <c r="J7257" s="246">
        <f>IF(OR(B7257="",C7257="",E7257=""),"",B7257&amp;":"&amp;C7257&amp;":"&amp;E7257)</f>
      </c>
      <c r="K7257" s="247">
        <f>IF(A7257="","",A7257*D7257)</f>
      </c>
      <c r="L7257" s="246">
        <f>IF(A7257="","",IF(OR(A7257=1,A7257=0),H7257,0))</f>
      </c>
      <c r="M7257" s="246">
        <f>IF(A7257="","",IF(A7257=-1,H7257,0))</f>
      </c>
      <c r="N7257">
        <f>IF(J7257="","",IF(E7257="SGD",1,IF(E7257="USD",Settings!$B$22,IF(E7257="HKD",Settings!$B$23,1))))</f>
      </c>
      <c r="O7257">
        <f>IF(OR(B7257="",C7257="",E7257=""),0,(IF(A7257=-1,H7257,0)-IF(OR(A7257=1,A7257=0),H7257,0)+IF(A7257=2,H7257,0))*IF(E7257="SGD",1,IF(E7257="USD",Settings!$B$22,IF(E7257="HKD",Settings!$B$23,1))))</f>
        <v>0</v>
      </c>
      <c r="P7257">
        <f>IF(OR(B7257="",C7257="",E7257=""),0,IF(A7257=2,H7257*IF(E7257="SGD",1,IF(E7257="USD",Settings!$B$22,IF(E7257="HKD",Settings!$B$23,1))),0))</f>
        <v>0</v>
      </c>
      <c r="Q7257" s="312">
        <f>IF(OR(J7257="",G7257=""),"",G7257+ROW()/1000000)</f>
      </c>
      <c r="R7257" s="247">
        <f>IF(Q7257="","",SUMIFS(Txn[Signed Units],Txn[Key],J7257,Txn[Transaction Order],"&lt;="&amp;Q7257))</f>
      </c>
    </row>
    <row r="7258" spans="10:18" ht="15" customHeight="1" x14ac:dyDescent="0.15">
      <c r="J7258" s="246">
        <f>IF(OR(B7258="",C7258="",E7258=""),"",B7258&amp;":"&amp;C7258&amp;":"&amp;E7258)</f>
      </c>
      <c r="K7258" s="247">
        <f>IF(A7258="","",A7258*D7258)</f>
      </c>
      <c r="L7258" s="246">
        <f>IF(A7258="","",IF(OR(A7258=1,A7258=0),H7258,0))</f>
      </c>
      <c r="M7258" s="246">
        <f>IF(A7258="","",IF(A7258=-1,H7258,0))</f>
      </c>
      <c r="N7258">
        <f>IF(J7258="","",IF(E7258="SGD",1,IF(E7258="USD",Settings!$B$22,IF(E7258="HKD",Settings!$B$23,1))))</f>
      </c>
      <c r="O7258">
        <f>IF(OR(B7258="",C7258="",E7258=""),0,(IF(A7258=-1,H7258,0)-IF(OR(A7258=1,A7258=0),H7258,0)+IF(A7258=2,H7258,0))*IF(E7258="SGD",1,IF(E7258="USD",Settings!$B$22,IF(E7258="HKD",Settings!$B$23,1))))</f>
        <v>0</v>
      </c>
      <c r="P7258">
        <f>IF(OR(B7258="",C7258="",E7258=""),0,IF(A7258=2,H7258*IF(E7258="SGD",1,IF(E7258="USD",Settings!$B$22,IF(E7258="HKD",Settings!$B$23,1))),0))</f>
        <v>0</v>
      </c>
      <c r="Q7258" s="312">
        <f>IF(OR(J7258="",G7258=""),"",G7258+ROW()/1000000)</f>
      </c>
      <c r="R7258" s="247">
        <f>IF(Q7258="","",SUMIFS(Txn[Signed Units],Txn[Key],J7258,Txn[Transaction Order],"&lt;="&amp;Q7258))</f>
      </c>
    </row>
    <row r="7259" spans="10:18" ht="15" customHeight="1" x14ac:dyDescent="0.15">
      <c r="J7259" s="246">
        <f>IF(OR(B7259="",C7259="",E7259=""),"",B7259&amp;":"&amp;C7259&amp;":"&amp;E7259)</f>
      </c>
      <c r="K7259" s="247">
        <f>IF(A7259="","",A7259*D7259)</f>
      </c>
      <c r="L7259" s="246">
        <f>IF(A7259="","",IF(OR(A7259=1,A7259=0),H7259,0))</f>
      </c>
      <c r="M7259" s="246">
        <f>IF(A7259="","",IF(A7259=-1,H7259,0))</f>
      </c>
      <c r="N7259">
        <f>IF(J7259="","",IF(E7259="SGD",1,IF(E7259="USD",Settings!$B$22,IF(E7259="HKD",Settings!$B$23,1))))</f>
      </c>
      <c r="O7259">
        <f>IF(OR(B7259="",C7259="",E7259=""),0,(IF(A7259=-1,H7259,0)-IF(OR(A7259=1,A7259=0),H7259,0)+IF(A7259=2,H7259,0))*IF(E7259="SGD",1,IF(E7259="USD",Settings!$B$22,IF(E7259="HKD",Settings!$B$23,1))))</f>
        <v>0</v>
      </c>
      <c r="P7259">
        <f>IF(OR(B7259="",C7259="",E7259=""),0,IF(A7259=2,H7259*IF(E7259="SGD",1,IF(E7259="USD",Settings!$B$22,IF(E7259="HKD",Settings!$B$23,1))),0))</f>
        <v>0</v>
      </c>
      <c r="Q7259" s="312">
        <f>IF(OR(J7259="",G7259=""),"",G7259+ROW()/1000000)</f>
      </c>
      <c r="R7259" s="247">
        <f>IF(Q7259="","",SUMIFS(Txn[Signed Units],Txn[Key],J7259,Txn[Transaction Order],"&lt;="&amp;Q7259))</f>
      </c>
    </row>
    <row r="7260" spans="10:18" ht="15" customHeight="1" x14ac:dyDescent="0.15">
      <c r="J7260" s="246">
        <f>IF(OR(B7260="",C7260="",E7260=""),"",B7260&amp;":"&amp;C7260&amp;":"&amp;E7260)</f>
      </c>
      <c r="K7260" s="247">
        <f>IF(A7260="","",A7260*D7260)</f>
      </c>
      <c r="L7260" s="246">
        <f>IF(A7260="","",IF(OR(A7260=1,A7260=0),H7260,0))</f>
      </c>
      <c r="M7260" s="246">
        <f>IF(A7260="","",IF(A7260=-1,H7260,0))</f>
      </c>
      <c r="N7260">
        <f>IF(J7260="","",IF(E7260="SGD",1,IF(E7260="USD",Settings!$B$22,IF(E7260="HKD",Settings!$B$23,1))))</f>
      </c>
      <c r="O7260">
        <f>IF(OR(B7260="",C7260="",E7260=""),0,(IF(A7260=-1,H7260,0)-IF(OR(A7260=1,A7260=0),H7260,0)+IF(A7260=2,H7260,0))*IF(E7260="SGD",1,IF(E7260="USD",Settings!$B$22,IF(E7260="HKD",Settings!$B$23,1))))</f>
        <v>0</v>
      </c>
      <c r="P7260">
        <f>IF(OR(B7260="",C7260="",E7260=""),0,IF(A7260=2,H7260*IF(E7260="SGD",1,IF(E7260="USD",Settings!$B$22,IF(E7260="HKD",Settings!$B$23,1))),0))</f>
        <v>0</v>
      </c>
      <c r="Q7260" s="312">
        <f>IF(OR(J7260="",G7260=""),"",G7260+ROW()/1000000)</f>
      </c>
      <c r="R7260" s="247">
        <f>IF(Q7260="","",SUMIFS(Txn[Signed Units],Txn[Key],J7260,Txn[Transaction Order],"&lt;="&amp;Q7260))</f>
      </c>
    </row>
    <row r="7261" spans="10:18" ht="15" customHeight="1" x14ac:dyDescent="0.15">
      <c r="J7261" s="246">
        <f>IF(OR(B7261="",C7261="",E7261=""),"",B7261&amp;":"&amp;C7261&amp;":"&amp;E7261)</f>
      </c>
      <c r="K7261" s="247">
        <f>IF(A7261="","",A7261*D7261)</f>
      </c>
      <c r="L7261" s="246">
        <f>IF(A7261="","",IF(OR(A7261=1,A7261=0),H7261,0))</f>
      </c>
      <c r="M7261" s="246">
        <f>IF(A7261="","",IF(A7261=-1,H7261,0))</f>
      </c>
      <c r="N7261">
        <f>IF(J7261="","",IF(E7261="SGD",1,IF(E7261="USD",Settings!$B$22,IF(E7261="HKD",Settings!$B$23,1))))</f>
      </c>
      <c r="O7261">
        <f>IF(OR(B7261="",C7261="",E7261=""),0,(IF(A7261=-1,H7261,0)-IF(OR(A7261=1,A7261=0),H7261,0)+IF(A7261=2,H7261,0))*IF(E7261="SGD",1,IF(E7261="USD",Settings!$B$22,IF(E7261="HKD",Settings!$B$23,1))))</f>
        <v>0</v>
      </c>
      <c r="P7261">
        <f>IF(OR(B7261="",C7261="",E7261=""),0,IF(A7261=2,H7261*IF(E7261="SGD",1,IF(E7261="USD",Settings!$B$22,IF(E7261="HKD",Settings!$B$23,1))),0))</f>
        <v>0</v>
      </c>
      <c r="Q7261" s="312">
        <f>IF(OR(J7261="",G7261=""),"",G7261+ROW()/1000000)</f>
      </c>
      <c r="R7261" s="247">
        <f>IF(Q7261="","",SUMIFS(Txn[Signed Units],Txn[Key],J7261,Txn[Transaction Order],"&lt;="&amp;Q7261))</f>
      </c>
    </row>
    <row r="7262" spans="10:18" ht="15" customHeight="1" x14ac:dyDescent="0.15">
      <c r="J7262" s="246">
        <f>IF(OR(B7262="",C7262="",E7262=""),"",B7262&amp;":"&amp;C7262&amp;":"&amp;E7262)</f>
      </c>
      <c r="K7262" s="247">
        <f>IF(A7262="","",A7262*D7262)</f>
      </c>
      <c r="L7262" s="246">
        <f>IF(A7262="","",IF(OR(A7262=1,A7262=0),H7262,0))</f>
      </c>
      <c r="M7262" s="246">
        <f>IF(A7262="","",IF(A7262=-1,H7262,0))</f>
      </c>
      <c r="N7262">
        <f>IF(J7262="","",IF(E7262="SGD",1,IF(E7262="USD",Settings!$B$22,IF(E7262="HKD",Settings!$B$23,1))))</f>
      </c>
      <c r="O7262">
        <f>IF(OR(B7262="",C7262="",E7262=""),0,(IF(A7262=-1,H7262,0)-IF(OR(A7262=1,A7262=0),H7262,0)+IF(A7262=2,H7262,0))*IF(E7262="SGD",1,IF(E7262="USD",Settings!$B$22,IF(E7262="HKD",Settings!$B$23,1))))</f>
        <v>0</v>
      </c>
      <c r="P7262">
        <f>IF(OR(B7262="",C7262="",E7262=""),0,IF(A7262=2,H7262*IF(E7262="SGD",1,IF(E7262="USD",Settings!$B$22,IF(E7262="HKD",Settings!$B$23,1))),0))</f>
        <v>0</v>
      </c>
      <c r="Q7262" s="312">
        <f>IF(OR(J7262="",G7262=""),"",G7262+ROW()/1000000)</f>
      </c>
      <c r="R7262" s="247">
        <f>IF(Q7262="","",SUMIFS(Txn[Signed Units],Txn[Key],J7262,Txn[Transaction Order],"&lt;="&amp;Q7262))</f>
      </c>
    </row>
    <row r="7263" spans="10:18" ht="15" customHeight="1" x14ac:dyDescent="0.15">
      <c r="J7263" s="246">
        <f>IF(OR(B7263="",C7263="",E7263=""),"",B7263&amp;":"&amp;C7263&amp;":"&amp;E7263)</f>
      </c>
      <c r="K7263" s="247">
        <f>IF(A7263="","",A7263*D7263)</f>
      </c>
      <c r="L7263" s="246">
        <f>IF(A7263="","",IF(OR(A7263=1,A7263=0),H7263,0))</f>
      </c>
      <c r="M7263" s="246">
        <f>IF(A7263="","",IF(A7263=-1,H7263,0))</f>
      </c>
      <c r="N7263">
        <f>IF(J7263="","",IF(E7263="SGD",1,IF(E7263="USD",Settings!$B$22,IF(E7263="HKD",Settings!$B$23,1))))</f>
      </c>
      <c r="O7263">
        <f>IF(OR(B7263="",C7263="",E7263=""),0,(IF(A7263=-1,H7263,0)-IF(OR(A7263=1,A7263=0),H7263,0)+IF(A7263=2,H7263,0))*IF(E7263="SGD",1,IF(E7263="USD",Settings!$B$22,IF(E7263="HKD",Settings!$B$23,1))))</f>
        <v>0</v>
      </c>
      <c r="P7263">
        <f>IF(OR(B7263="",C7263="",E7263=""),0,IF(A7263=2,H7263*IF(E7263="SGD",1,IF(E7263="USD",Settings!$B$22,IF(E7263="HKD",Settings!$B$23,1))),0))</f>
        <v>0</v>
      </c>
      <c r="Q7263" s="312">
        <f>IF(OR(J7263="",G7263=""),"",G7263+ROW()/1000000)</f>
      </c>
      <c r="R7263" s="247">
        <f>IF(Q7263="","",SUMIFS(Txn[Signed Units],Txn[Key],J7263,Txn[Transaction Order],"&lt;="&amp;Q7263))</f>
      </c>
    </row>
    <row r="7264" spans="10:18" ht="15" customHeight="1" x14ac:dyDescent="0.15">
      <c r="J7264" s="246">
        <f>IF(OR(B7264="",C7264="",E7264=""),"",B7264&amp;":"&amp;C7264&amp;":"&amp;E7264)</f>
      </c>
      <c r="K7264" s="247">
        <f>IF(A7264="","",A7264*D7264)</f>
      </c>
      <c r="L7264" s="246">
        <f>IF(A7264="","",IF(OR(A7264=1,A7264=0),H7264,0))</f>
      </c>
      <c r="M7264" s="246">
        <f>IF(A7264="","",IF(A7264=-1,H7264,0))</f>
      </c>
      <c r="N7264">
        <f>IF(J7264="","",IF(E7264="SGD",1,IF(E7264="USD",Settings!$B$22,IF(E7264="HKD",Settings!$B$23,1))))</f>
      </c>
      <c r="O7264">
        <f>IF(OR(B7264="",C7264="",E7264=""),0,(IF(A7264=-1,H7264,0)-IF(OR(A7264=1,A7264=0),H7264,0)+IF(A7264=2,H7264,0))*IF(E7264="SGD",1,IF(E7264="USD",Settings!$B$22,IF(E7264="HKD",Settings!$B$23,1))))</f>
        <v>0</v>
      </c>
      <c r="P7264">
        <f>IF(OR(B7264="",C7264="",E7264=""),0,IF(A7264=2,H7264*IF(E7264="SGD",1,IF(E7264="USD",Settings!$B$22,IF(E7264="HKD",Settings!$B$23,1))),0))</f>
        <v>0</v>
      </c>
      <c r="Q7264" s="312">
        <f>IF(OR(J7264="",G7264=""),"",G7264+ROW()/1000000)</f>
      </c>
      <c r="R7264" s="247">
        <f>IF(Q7264="","",SUMIFS(Txn[Signed Units],Txn[Key],J7264,Txn[Transaction Order],"&lt;="&amp;Q7264))</f>
      </c>
    </row>
    <row r="7265" spans="10:18" ht="15" customHeight="1" x14ac:dyDescent="0.15">
      <c r="J7265" s="246">
        <f>IF(OR(B7265="",C7265="",E7265=""),"",B7265&amp;":"&amp;C7265&amp;":"&amp;E7265)</f>
      </c>
      <c r="K7265" s="247">
        <f>IF(A7265="","",A7265*D7265)</f>
      </c>
      <c r="L7265" s="246">
        <f>IF(A7265="","",IF(OR(A7265=1,A7265=0),H7265,0))</f>
      </c>
      <c r="M7265" s="246">
        <f>IF(A7265="","",IF(A7265=-1,H7265,0))</f>
      </c>
      <c r="N7265">
        <f>IF(J7265="","",IF(E7265="SGD",1,IF(E7265="USD",Settings!$B$22,IF(E7265="HKD",Settings!$B$23,1))))</f>
      </c>
      <c r="O7265">
        <f>IF(OR(B7265="",C7265="",E7265=""),0,(IF(A7265=-1,H7265,0)-IF(OR(A7265=1,A7265=0),H7265,0)+IF(A7265=2,H7265,0))*IF(E7265="SGD",1,IF(E7265="USD",Settings!$B$22,IF(E7265="HKD",Settings!$B$23,1))))</f>
        <v>0</v>
      </c>
      <c r="P7265">
        <f>IF(OR(B7265="",C7265="",E7265=""),0,IF(A7265=2,H7265*IF(E7265="SGD",1,IF(E7265="USD",Settings!$B$22,IF(E7265="HKD",Settings!$B$23,1))),0))</f>
        <v>0</v>
      </c>
      <c r="Q7265" s="312">
        <f>IF(OR(J7265="",G7265=""),"",G7265+ROW()/1000000)</f>
      </c>
      <c r="R7265" s="247">
        <f>IF(Q7265="","",SUMIFS(Txn[Signed Units],Txn[Key],J7265,Txn[Transaction Order],"&lt;="&amp;Q7265))</f>
      </c>
    </row>
    <row r="7266" spans="10:18" ht="15" customHeight="1" x14ac:dyDescent="0.15">
      <c r="J7266" s="246">
        <f>IF(OR(B7266="",C7266="",E7266=""),"",B7266&amp;":"&amp;C7266&amp;":"&amp;E7266)</f>
      </c>
      <c r="K7266" s="247">
        <f>IF(A7266="","",A7266*D7266)</f>
      </c>
      <c r="L7266" s="246">
        <f>IF(A7266="","",IF(OR(A7266=1,A7266=0),H7266,0))</f>
      </c>
      <c r="M7266" s="246">
        <f>IF(A7266="","",IF(A7266=-1,H7266,0))</f>
      </c>
      <c r="N7266">
        <f>IF(J7266="","",IF(E7266="SGD",1,IF(E7266="USD",Settings!$B$22,IF(E7266="HKD",Settings!$B$23,1))))</f>
      </c>
      <c r="O7266">
        <f>IF(OR(B7266="",C7266="",E7266=""),0,(IF(A7266=-1,H7266,0)-IF(OR(A7266=1,A7266=0),H7266,0)+IF(A7266=2,H7266,0))*IF(E7266="SGD",1,IF(E7266="USD",Settings!$B$22,IF(E7266="HKD",Settings!$B$23,1))))</f>
        <v>0</v>
      </c>
      <c r="P7266">
        <f>IF(OR(B7266="",C7266="",E7266=""),0,IF(A7266=2,H7266*IF(E7266="SGD",1,IF(E7266="USD",Settings!$B$22,IF(E7266="HKD",Settings!$B$23,1))),0))</f>
        <v>0</v>
      </c>
      <c r="Q7266" s="312">
        <f>IF(OR(J7266="",G7266=""),"",G7266+ROW()/1000000)</f>
      </c>
      <c r="R7266" s="247">
        <f>IF(Q7266="","",SUMIFS(Txn[Signed Units],Txn[Key],J7266,Txn[Transaction Order],"&lt;="&amp;Q7266))</f>
      </c>
    </row>
    <row r="7267" spans="10:18" ht="15" customHeight="1" x14ac:dyDescent="0.15">
      <c r="J7267" s="246">
        <f>IF(OR(B7267="",C7267="",E7267=""),"",B7267&amp;":"&amp;C7267&amp;":"&amp;E7267)</f>
      </c>
      <c r="K7267" s="247">
        <f>IF(A7267="","",A7267*D7267)</f>
      </c>
      <c r="L7267" s="246">
        <f>IF(A7267="","",IF(OR(A7267=1,A7267=0),H7267,0))</f>
      </c>
      <c r="M7267" s="246">
        <f>IF(A7267="","",IF(A7267=-1,H7267,0))</f>
      </c>
      <c r="N7267">
        <f>IF(J7267="","",IF(E7267="SGD",1,IF(E7267="USD",Settings!$B$22,IF(E7267="HKD",Settings!$B$23,1))))</f>
      </c>
      <c r="O7267">
        <f>IF(OR(B7267="",C7267="",E7267=""),0,(IF(A7267=-1,H7267,0)-IF(OR(A7267=1,A7267=0),H7267,0)+IF(A7267=2,H7267,0))*IF(E7267="SGD",1,IF(E7267="USD",Settings!$B$22,IF(E7267="HKD",Settings!$B$23,1))))</f>
        <v>0</v>
      </c>
      <c r="P7267">
        <f>IF(OR(B7267="",C7267="",E7267=""),0,IF(A7267=2,H7267*IF(E7267="SGD",1,IF(E7267="USD",Settings!$B$22,IF(E7267="HKD",Settings!$B$23,1))),0))</f>
        <v>0</v>
      </c>
      <c r="Q7267" s="312">
        <f>IF(OR(J7267="",G7267=""),"",G7267+ROW()/1000000)</f>
      </c>
      <c r="R7267" s="247">
        <f>IF(Q7267="","",SUMIFS(Txn[Signed Units],Txn[Key],J7267,Txn[Transaction Order],"&lt;="&amp;Q7267))</f>
      </c>
    </row>
    <row r="7268" spans="10:18" ht="15" customHeight="1" x14ac:dyDescent="0.15">
      <c r="J7268" s="246">
        <f>IF(OR(B7268="",C7268="",E7268=""),"",B7268&amp;":"&amp;C7268&amp;":"&amp;E7268)</f>
      </c>
      <c r="K7268" s="247">
        <f>IF(A7268="","",A7268*D7268)</f>
      </c>
      <c r="L7268" s="246">
        <f>IF(A7268="","",IF(OR(A7268=1,A7268=0),H7268,0))</f>
      </c>
      <c r="M7268" s="246">
        <f>IF(A7268="","",IF(A7268=-1,H7268,0))</f>
      </c>
      <c r="N7268">
        <f>IF(J7268="","",IF(E7268="SGD",1,IF(E7268="USD",Settings!$B$22,IF(E7268="HKD",Settings!$B$23,1))))</f>
      </c>
      <c r="O7268">
        <f>IF(OR(B7268="",C7268="",E7268=""),0,(IF(A7268=-1,H7268,0)-IF(OR(A7268=1,A7268=0),H7268,0)+IF(A7268=2,H7268,0))*IF(E7268="SGD",1,IF(E7268="USD",Settings!$B$22,IF(E7268="HKD",Settings!$B$23,1))))</f>
        <v>0</v>
      </c>
      <c r="P7268">
        <f>IF(OR(B7268="",C7268="",E7268=""),0,IF(A7268=2,H7268*IF(E7268="SGD",1,IF(E7268="USD",Settings!$B$22,IF(E7268="HKD",Settings!$B$23,1))),0))</f>
        <v>0</v>
      </c>
      <c r="Q7268" s="312">
        <f>IF(OR(J7268="",G7268=""),"",G7268+ROW()/1000000)</f>
      </c>
      <c r="R7268" s="247">
        <f>IF(Q7268="","",SUMIFS(Txn[Signed Units],Txn[Key],J7268,Txn[Transaction Order],"&lt;="&amp;Q7268))</f>
      </c>
    </row>
    <row r="7269" spans="10:18" ht="15" customHeight="1" x14ac:dyDescent="0.15">
      <c r="J7269" s="246">
        <f>IF(OR(B7269="",C7269="",E7269=""),"",B7269&amp;":"&amp;C7269&amp;":"&amp;E7269)</f>
      </c>
      <c r="K7269" s="247">
        <f>IF(A7269="","",A7269*D7269)</f>
      </c>
      <c r="L7269" s="246">
        <f>IF(A7269="","",IF(OR(A7269=1,A7269=0),H7269,0))</f>
      </c>
      <c r="M7269" s="246">
        <f>IF(A7269="","",IF(A7269=-1,H7269,0))</f>
      </c>
      <c r="N7269">
        <f>IF(J7269="","",IF(E7269="SGD",1,IF(E7269="USD",Settings!$B$22,IF(E7269="HKD",Settings!$B$23,1))))</f>
      </c>
      <c r="O7269">
        <f>IF(OR(B7269="",C7269="",E7269=""),0,(IF(A7269=-1,H7269,0)-IF(OR(A7269=1,A7269=0),H7269,0)+IF(A7269=2,H7269,0))*IF(E7269="SGD",1,IF(E7269="USD",Settings!$B$22,IF(E7269="HKD",Settings!$B$23,1))))</f>
        <v>0</v>
      </c>
      <c r="P7269">
        <f>IF(OR(B7269="",C7269="",E7269=""),0,IF(A7269=2,H7269*IF(E7269="SGD",1,IF(E7269="USD",Settings!$B$22,IF(E7269="HKD",Settings!$B$23,1))),0))</f>
        <v>0</v>
      </c>
      <c r="Q7269" s="312">
        <f>IF(OR(J7269="",G7269=""),"",G7269+ROW()/1000000)</f>
      </c>
      <c r="R7269" s="247">
        <f>IF(Q7269="","",SUMIFS(Txn[Signed Units],Txn[Key],J7269,Txn[Transaction Order],"&lt;="&amp;Q7269))</f>
      </c>
    </row>
    <row r="7270" spans="10:18" ht="15" customHeight="1" x14ac:dyDescent="0.15">
      <c r="J7270" s="246">
        <f>IF(OR(B7270="",C7270="",E7270=""),"",B7270&amp;":"&amp;C7270&amp;":"&amp;E7270)</f>
      </c>
      <c r="K7270" s="247">
        <f>IF(A7270="","",A7270*D7270)</f>
      </c>
      <c r="L7270" s="246">
        <f>IF(A7270="","",IF(OR(A7270=1,A7270=0),H7270,0))</f>
      </c>
      <c r="M7270" s="246">
        <f>IF(A7270="","",IF(A7270=-1,H7270,0))</f>
      </c>
      <c r="N7270">
        <f>IF(J7270="","",IF(E7270="SGD",1,IF(E7270="USD",Settings!$B$22,IF(E7270="HKD",Settings!$B$23,1))))</f>
      </c>
      <c r="O7270">
        <f>IF(OR(B7270="",C7270="",E7270=""),0,(IF(A7270=-1,H7270,0)-IF(OR(A7270=1,A7270=0),H7270,0)+IF(A7270=2,H7270,0))*IF(E7270="SGD",1,IF(E7270="USD",Settings!$B$22,IF(E7270="HKD",Settings!$B$23,1))))</f>
        <v>0</v>
      </c>
      <c r="P7270">
        <f>IF(OR(B7270="",C7270="",E7270=""),0,IF(A7270=2,H7270*IF(E7270="SGD",1,IF(E7270="USD",Settings!$B$22,IF(E7270="HKD",Settings!$B$23,1))),0))</f>
        <v>0</v>
      </c>
      <c r="Q7270" s="312">
        <f>IF(OR(J7270="",G7270=""),"",G7270+ROW()/1000000)</f>
      </c>
      <c r="R7270" s="247">
        <f>IF(Q7270="","",SUMIFS(Txn[Signed Units],Txn[Key],J7270,Txn[Transaction Order],"&lt;="&amp;Q7270))</f>
      </c>
    </row>
    <row r="7271" spans="10:18" ht="15" customHeight="1" x14ac:dyDescent="0.15">
      <c r="J7271" s="246">
        <f>IF(OR(B7271="",C7271="",E7271=""),"",B7271&amp;":"&amp;C7271&amp;":"&amp;E7271)</f>
      </c>
      <c r="K7271" s="247">
        <f>IF(A7271="","",A7271*D7271)</f>
      </c>
      <c r="L7271" s="246">
        <f>IF(A7271="","",IF(OR(A7271=1,A7271=0),H7271,0))</f>
      </c>
      <c r="M7271" s="246">
        <f>IF(A7271="","",IF(A7271=-1,H7271,0))</f>
      </c>
      <c r="N7271">
        <f>IF(J7271="","",IF(E7271="SGD",1,IF(E7271="USD",Settings!$B$22,IF(E7271="HKD",Settings!$B$23,1))))</f>
      </c>
      <c r="O7271">
        <f>IF(OR(B7271="",C7271="",E7271=""),0,(IF(A7271=-1,H7271,0)-IF(OR(A7271=1,A7271=0),H7271,0)+IF(A7271=2,H7271,0))*IF(E7271="SGD",1,IF(E7271="USD",Settings!$B$22,IF(E7271="HKD",Settings!$B$23,1))))</f>
        <v>0</v>
      </c>
      <c r="P7271">
        <f>IF(OR(B7271="",C7271="",E7271=""),0,IF(A7271=2,H7271*IF(E7271="SGD",1,IF(E7271="USD",Settings!$B$22,IF(E7271="HKD",Settings!$B$23,1))),0))</f>
        <v>0</v>
      </c>
      <c r="Q7271" s="312">
        <f>IF(OR(J7271="",G7271=""),"",G7271+ROW()/1000000)</f>
      </c>
      <c r="R7271" s="247">
        <f>IF(Q7271="","",SUMIFS(Txn[Signed Units],Txn[Key],J7271,Txn[Transaction Order],"&lt;="&amp;Q7271))</f>
      </c>
    </row>
    <row r="7272" spans="10:18" ht="15" customHeight="1" x14ac:dyDescent="0.15">
      <c r="J7272" s="246">
        <f>IF(OR(B7272="",C7272="",E7272=""),"",B7272&amp;":"&amp;C7272&amp;":"&amp;E7272)</f>
      </c>
      <c r="K7272" s="247">
        <f>IF(A7272="","",A7272*D7272)</f>
      </c>
      <c r="L7272" s="246">
        <f>IF(A7272="","",IF(OR(A7272=1,A7272=0),H7272,0))</f>
      </c>
      <c r="M7272" s="246">
        <f>IF(A7272="","",IF(A7272=-1,H7272,0))</f>
      </c>
      <c r="N7272">
        <f>IF(J7272="","",IF(E7272="SGD",1,IF(E7272="USD",Settings!$B$22,IF(E7272="HKD",Settings!$B$23,1))))</f>
      </c>
      <c r="O7272">
        <f>IF(OR(B7272="",C7272="",E7272=""),0,(IF(A7272=-1,H7272,0)-IF(OR(A7272=1,A7272=0),H7272,0)+IF(A7272=2,H7272,0))*IF(E7272="SGD",1,IF(E7272="USD",Settings!$B$22,IF(E7272="HKD",Settings!$B$23,1))))</f>
        <v>0</v>
      </c>
      <c r="P7272">
        <f>IF(OR(B7272="",C7272="",E7272=""),0,IF(A7272=2,H7272*IF(E7272="SGD",1,IF(E7272="USD",Settings!$B$22,IF(E7272="HKD",Settings!$B$23,1))),0))</f>
        <v>0</v>
      </c>
      <c r="Q7272" s="312">
        <f>IF(OR(J7272="",G7272=""),"",G7272+ROW()/1000000)</f>
      </c>
      <c r="R7272" s="247">
        <f>IF(Q7272="","",SUMIFS(Txn[Signed Units],Txn[Key],J7272,Txn[Transaction Order],"&lt;="&amp;Q7272))</f>
      </c>
    </row>
    <row r="7273" spans="10:18" ht="15" customHeight="1" x14ac:dyDescent="0.15">
      <c r="J7273" s="246">
        <f>IF(OR(B7273="",C7273="",E7273=""),"",B7273&amp;":"&amp;C7273&amp;":"&amp;E7273)</f>
      </c>
      <c r="K7273" s="247">
        <f>IF(A7273="","",A7273*D7273)</f>
      </c>
      <c r="L7273" s="246">
        <f>IF(A7273="","",IF(OR(A7273=1,A7273=0),H7273,0))</f>
      </c>
      <c r="M7273" s="246">
        <f>IF(A7273="","",IF(A7273=-1,H7273,0))</f>
      </c>
      <c r="N7273">
        <f>IF(J7273="","",IF(E7273="SGD",1,IF(E7273="USD",Settings!$B$22,IF(E7273="HKD",Settings!$B$23,1))))</f>
      </c>
      <c r="O7273">
        <f>IF(OR(B7273="",C7273="",E7273=""),0,(IF(A7273=-1,H7273,0)-IF(OR(A7273=1,A7273=0),H7273,0)+IF(A7273=2,H7273,0))*IF(E7273="SGD",1,IF(E7273="USD",Settings!$B$22,IF(E7273="HKD",Settings!$B$23,1))))</f>
        <v>0</v>
      </c>
      <c r="P7273">
        <f>IF(OR(B7273="",C7273="",E7273=""),0,IF(A7273=2,H7273*IF(E7273="SGD",1,IF(E7273="USD",Settings!$B$22,IF(E7273="HKD",Settings!$B$23,1))),0))</f>
        <v>0</v>
      </c>
      <c r="Q7273" s="312">
        <f>IF(OR(J7273="",G7273=""),"",G7273+ROW()/1000000)</f>
      </c>
      <c r="R7273" s="247">
        <f>IF(Q7273="","",SUMIFS(Txn[Signed Units],Txn[Key],J7273,Txn[Transaction Order],"&lt;="&amp;Q7273))</f>
      </c>
    </row>
    <row r="7274" spans="10:18" ht="15" customHeight="1" x14ac:dyDescent="0.15">
      <c r="J7274" s="246">
        <f>IF(OR(B7274="",C7274="",E7274=""),"",B7274&amp;":"&amp;C7274&amp;":"&amp;E7274)</f>
      </c>
      <c r="K7274" s="247">
        <f>IF(A7274="","",A7274*D7274)</f>
      </c>
      <c r="L7274" s="246">
        <f>IF(A7274="","",IF(OR(A7274=1,A7274=0),H7274,0))</f>
      </c>
      <c r="M7274" s="246">
        <f>IF(A7274="","",IF(A7274=-1,H7274,0))</f>
      </c>
      <c r="N7274">
        <f>IF(J7274="","",IF(E7274="SGD",1,IF(E7274="USD",Settings!$B$22,IF(E7274="HKD",Settings!$B$23,1))))</f>
      </c>
      <c r="O7274">
        <f>IF(OR(B7274="",C7274="",E7274=""),0,(IF(A7274=-1,H7274,0)-IF(OR(A7274=1,A7274=0),H7274,0)+IF(A7274=2,H7274,0))*IF(E7274="SGD",1,IF(E7274="USD",Settings!$B$22,IF(E7274="HKD",Settings!$B$23,1))))</f>
        <v>0</v>
      </c>
      <c r="P7274">
        <f>IF(OR(B7274="",C7274="",E7274=""),0,IF(A7274=2,H7274*IF(E7274="SGD",1,IF(E7274="USD",Settings!$B$22,IF(E7274="HKD",Settings!$B$23,1))),0))</f>
        <v>0</v>
      </c>
      <c r="Q7274" s="312">
        <f>IF(OR(J7274="",G7274=""),"",G7274+ROW()/1000000)</f>
      </c>
      <c r="R7274" s="247">
        <f>IF(Q7274="","",SUMIFS(Txn[Signed Units],Txn[Key],J7274,Txn[Transaction Order],"&lt;="&amp;Q7274))</f>
      </c>
    </row>
    <row r="7275" spans="10:18" ht="15" customHeight="1" x14ac:dyDescent="0.15">
      <c r="J7275" s="246">
        <f>IF(OR(B7275="",C7275="",E7275=""),"",B7275&amp;":"&amp;C7275&amp;":"&amp;E7275)</f>
      </c>
      <c r="K7275" s="247">
        <f>IF(A7275="","",A7275*D7275)</f>
      </c>
      <c r="L7275" s="246">
        <f>IF(A7275="","",IF(OR(A7275=1,A7275=0),H7275,0))</f>
      </c>
      <c r="M7275" s="246">
        <f>IF(A7275="","",IF(A7275=-1,H7275,0))</f>
      </c>
      <c r="N7275">
        <f>IF(J7275="","",IF(E7275="SGD",1,IF(E7275="USD",Settings!$B$22,IF(E7275="HKD",Settings!$B$23,1))))</f>
      </c>
      <c r="O7275">
        <f>IF(OR(B7275="",C7275="",E7275=""),0,(IF(A7275=-1,H7275,0)-IF(OR(A7275=1,A7275=0),H7275,0)+IF(A7275=2,H7275,0))*IF(E7275="SGD",1,IF(E7275="USD",Settings!$B$22,IF(E7275="HKD",Settings!$B$23,1))))</f>
        <v>0</v>
      </c>
      <c r="P7275">
        <f>IF(OR(B7275="",C7275="",E7275=""),0,IF(A7275=2,H7275*IF(E7275="SGD",1,IF(E7275="USD",Settings!$B$22,IF(E7275="HKD",Settings!$B$23,1))),0))</f>
        <v>0</v>
      </c>
      <c r="Q7275" s="312">
        <f>IF(OR(J7275="",G7275=""),"",G7275+ROW()/1000000)</f>
      </c>
      <c r="R7275" s="247">
        <f>IF(Q7275="","",SUMIFS(Txn[Signed Units],Txn[Key],J7275,Txn[Transaction Order],"&lt;="&amp;Q7275))</f>
      </c>
    </row>
    <row r="7276" spans="10:18" ht="15" customHeight="1" x14ac:dyDescent="0.15">
      <c r="J7276" s="246">
        <f>IF(OR(B7276="",C7276="",E7276=""),"",B7276&amp;":"&amp;C7276&amp;":"&amp;E7276)</f>
      </c>
      <c r="K7276" s="247">
        <f>IF(A7276="","",A7276*D7276)</f>
      </c>
      <c r="L7276" s="246">
        <f>IF(A7276="","",IF(OR(A7276=1,A7276=0),H7276,0))</f>
      </c>
      <c r="M7276" s="246">
        <f>IF(A7276="","",IF(A7276=-1,H7276,0))</f>
      </c>
      <c r="N7276">
        <f>IF(J7276="","",IF(E7276="SGD",1,IF(E7276="USD",Settings!$B$22,IF(E7276="HKD",Settings!$B$23,1))))</f>
      </c>
      <c r="O7276">
        <f>IF(OR(B7276="",C7276="",E7276=""),0,(IF(A7276=-1,H7276,0)-IF(OR(A7276=1,A7276=0),H7276,0)+IF(A7276=2,H7276,0))*IF(E7276="SGD",1,IF(E7276="USD",Settings!$B$22,IF(E7276="HKD",Settings!$B$23,1))))</f>
        <v>0</v>
      </c>
      <c r="P7276">
        <f>IF(OR(B7276="",C7276="",E7276=""),0,IF(A7276=2,H7276*IF(E7276="SGD",1,IF(E7276="USD",Settings!$B$22,IF(E7276="HKD",Settings!$B$23,1))),0))</f>
        <v>0</v>
      </c>
      <c r="Q7276" s="312">
        <f>IF(OR(J7276="",G7276=""),"",G7276+ROW()/1000000)</f>
      </c>
      <c r="R7276" s="247">
        <f>IF(Q7276="","",SUMIFS(Txn[Signed Units],Txn[Key],J7276,Txn[Transaction Order],"&lt;="&amp;Q7276))</f>
      </c>
    </row>
    <row r="7277" spans="10:18" ht="15" customHeight="1" x14ac:dyDescent="0.15">
      <c r="J7277" s="246">
        <f>IF(OR(B7277="",C7277="",E7277=""),"",B7277&amp;":"&amp;C7277&amp;":"&amp;E7277)</f>
      </c>
      <c r="K7277" s="247">
        <f>IF(A7277="","",A7277*D7277)</f>
      </c>
      <c r="L7277" s="246">
        <f>IF(A7277="","",IF(OR(A7277=1,A7277=0),H7277,0))</f>
      </c>
      <c r="M7277" s="246">
        <f>IF(A7277="","",IF(A7277=-1,H7277,0))</f>
      </c>
      <c r="N7277">
        <f>IF(J7277="","",IF(E7277="SGD",1,IF(E7277="USD",Settings!$B$22,IF(E7277="HKD",Settings!$B$23,1))))</f>
      </c>
      <c r="O7277">
        <f>IF(OR(B7277="",C7277="",E7277=""),0,(IF(A7277=-1,H7277,0)-IF(OR(A7277=1,A7277=0),H7277,0)+IF(A7277=2,H7277,0))*IF(E7277="SGD",1,IF(E7277="USD",Settings!$B$22,IF(E7277="HKD",Settings!$B$23,1))))</f>
        <v>0</v>
      </c>
      <c r="P7277">
        <f>IF(OR(B7277="",C7277="",E7277=""),0,IF(A7277=2,H7277*IF(E7277="SGD",1,IF(E7277="USD",Settings!$B$22,IF(E7277="HKD",Settings!$B$23,1))),0))</f>
        <v>0</v>
      </c>
      <c r="Q7277" s="312">
        <f>IF(OR(J7277="",G7277=""),"",G7277+ROW()/1000000)</f>
      </c>
      <c r="R7277" s="247">
        <f>IF(Q7277="","",SUMIFS(Txn[Signed Units],Txn[Key],J7277,Txn[Transaction Order],"&lt;="&amp;Q7277))</f>
      </c>
    </row>
    <row r="7278" spans="10:18" ht="15" customHeight="1" x14ac:dyDescent="0.15">
      <c r="J7278" s="246">
        <f>IF(OR(B7278="",C7278="",E7278=""),"",B7278&amp;":"&amp;C7278&amp;":"&amp;E7278)</f>
      </c>
      <c r="K7278" s="247">
        <f>IF(A7278="","",A7278*D7278)</f>
      </c>
      <c r="L7278" s="246">
        <f>IF(A7278="","",IF(OR(A7278=1,A7278=0),H7278,0))</f>
      </c>
      <c r="M7278" s="246">
        <f>IF(A7278="","",IF(A7278=-1,H7278,0))</f>
      </c>
      <c r="N7278">
        <f>IF(J7278="","",IF(E7278="SGD",1,IF(E7278="USD",Settings!$B$22,IF(E7278="HKD",Settings!$B$23,1))))</f>
      </c>
      <c r="O7278">
        <f>IF(OR(B7278="",C7278="",E7278=""),0,(IF(A7278=-1,H7278,0)-IF(OR(A7278=1,A7278=0),H7278,0)+IF(A7278=2,H7278,0))*IF(E7278="SGD",1,IF(E7278="USD",Settings!$B$22,IF(E7278="HKD",Settings!$B$23,1))))</f>
        <v>0</v>
      </c>
      <c r="P7278">
        <f>IF(OR(B7278="",C7278="",E7278=""),0,IF(A7278=2,H7278*IF(E7278="SGD",1,IF(E7278="USD",Settings!$B$22,IF(E7278="HKD",Settings!$B$23,1))),0))</f>
        <v>0</v>
      </c>
      <c r="Q7278" s="312">
        <f>IF(OR(J7278="",G7278=""),"",G7278+ROW()/1000000)</f>
      </c>
      <c r="R7278" s="247">
        <f>IF(Q7278="","",SUMIFS(Txn[Signed Units],Txn[Key],J7278,Txn[Transaction Order],"&lt;="&amp;Q7278))</f>
      </c>
    </row>
    <row r="7279" spans="10:18" ht="15" customHeight="1" x14ac:dyDescent="0.15">
      <c r="J7279" s="246">
        <f>IF(OR(B7279="",C7279="",E7279=""),"",B7279&amp;":"&amp;C7279&amp;":"&amp;E7279)</f>
      </c>
      <c r="K7279" s="247">
        <f>IF(A7279="","",A7279*D7279)</f>
      </c>
      <c r="L7279" s="246">
        <f>IF(A7279="","",IF(OR(A7279=1,A7279=0),H7279,0))</f>
      </c>
      <c r="M7279" s="246">
        <f>IF(A7279="","",IF(A7279=-1,H7279,0))</f>
      </c>
      <c r="N7279">
        <f>IF(J7279="","",IF(E7279="SGD",1,IF(E7279="USD",Settings!$B$22,IF(E7279="HKD",Settings!$B$23,1))))</f>
      </c>
      <c r="O7279">
        <f>IF(OR(B7279="",C7279="",E7279=""),0,(IF(A7279=-1,H7279,0)-IF(OR(A7279=1,A7279=0),H7279,0)+IF(A7279=2,H7279,0))*IF(E7279="SGD",1,IF(E7279="USD",Settings!$B$22,IF(E7279="HKD",Settings!$B$23,1))))</f>
        <v>0</v>
      </c>
      <c r="P7279">
        <f>IF(OR(B7279="",C7279="",E7279=""),0,IF(A7279=2,H7279*IF(E7279="SGD",1,IF(E7279="USD",Settings!$B$22,IF(E7279="HKD",Settings!$B$23,1))),0))</f>
        <v>0</v>
      </c>
      <c r="Q7279" s="312">
        <f>IF(OR(J7279="",G7279=""),"",G7279+ROW()/1000000)</f>
      </c>
      <c r="R7279" s="247">
        <f>IF(Q7279="","",SUMIFS(Txn[Signed Units],Txn[Key],J7279,Txn[Transaction Order],"&lt;="&amp;Q7279))</f>
      </c>
    </row>
    <row r="7280" spans="10:18" ht="15" customHeight="1" x14ac:dyDescent="0.15">
      <c r="J7280" s="246">
        <f>IF(OR(B7280="",C7280="",E7280=""),"",B7280&amp;":"&amp;C7280&amp;":"&amp;E7280)</f>
      </c>
      <c r="K7280" s="247">
        <f>IF(A7280="","",A7280*D7280)</f>
      </c>
      <c r="L7280" s="246">
        <f>IF(A7280="","",IF(OR(A7280=1,A7280=0),H7280,0))</f>
      </c>
      <c r="M7280" s="246">
        <f>IF(A7280="","",IF(A7280=-1,H7280,0))</f>
      </c>
      <c r="N7280">
        <f>IF(J7280="","",IF(E7280="SGD",1,IF(E7280="USD",Settings!$B$22,IF(E7280="HKD",Settings!$B$23,1))))</f>
      </c>
      <c r="O7280">
        <f>IF(OR(B7280="",C7280="",E7280=""),0,(IF(A7280=-1,H7280,0)-IF(OR(A7280=1,A7280=0),H7280,0)+IF(A7280=2,H7280,0))*IF(E7280="SGD",1,IF(E7280="USD",Settings!$B$22,IF(E7280="HKD",Settings!$B$23,1))))</f>
        <v>0</v>
      </c>
      <c r="P7280">
        <f>IF(OR(B7280="",C7280="",E7280=""),0,IF(A7280=2,H7280*IF(E7280="SGD",1,IF(E7280="USD",Settings!$B$22,IF(E7280="HKD",Settings!$B$23,1))),0))</f>
        <v>0</v>
      </c>
      <c r="Q7280" s="312">
        <f>IF(OR(J7280="",G7280=""),"",G7280+ROW()/1000000)</f>
      </c>
      <c r="R7280" s="247">
        <f>IF(Q7280="","",SUMIFS(Txn[Signed Units],Txn[Key],J7280,Txn[Transaction Order],"&lt;="&amp;Q7280))</f>
      </c>
    </row>
    <row r="7281" spans="10:18" ht="15" customHeight="1" x14ac:dyDescent="0.15">
      <c r="J7281" s="246">
        <f>IF(OR(B7281="",C7281="",E7281=""),"",B7281&amp;":"&amp;C7281&amp;":"&amp;E7281)</f>
      </c>
      <c r="K7281" s="247">
        <f>IF(A7281="","",A7281*D7281)</f>
      </c>
      <c r="L7281" s="246">
        <f>IF(A7281="","",IF(OR(A7281=1,A7281=0),H7281,0))</f>
      </c>
      <c r="M7281" s="246">
        <f>IF(A7281="","",IF(A7281=-1,H7281,0))</f>
      </c>
      <c r="N7281">
        <f>IF(J7281="","",IF(E7281="SGD",1,IF(E7281="USD",Settings!$B$22,IF(E7281="HKD",Settings!$B$23,1))))</f>
      </c>
      <c r="O7281">
        <f>IF(OR(B7281="",C7281="",E7281=""),0,(IF(A7281=-1,H7281,0)-IF(OR(A7281=1,A7281=0),H7281,0)+IF(A7281=2,H7281,0))*IF(E7281="SGD",1,IF(E7281="USD",Settings!$B$22,IF(E7281="HKD",Settings!$B$23,1))))</f>
        <v>0</v>
      </c>
      <c r="P7281">
        <f>IF(OR(B7281="",C7281="",E7281=""),0,IF(A7281=2,H7281*IF(E7281="SGD",1,IF(E7281="USD",Settings!$B$22,IF(E7281="HKD",Settings!$B$23,1))),0))</f>
        <v>0</v>
      </c>
      <c r="Q7281" s="312">
        <f>IF(OR(J7281="",G7281=""),"",G7281+ROW()/1000000)</f>
      </c>
      <c r="R7281" s="247">
        <f>IF(Q7281="","",SUMIFS(Txn[Signed Units],Txn[Key],J7281,Txn[Transaction Order],"&lt;="&amp;Q7281))</f>
      </c>
    </row>
    <row r="7282" spans="10:18" ht="15" customHeight="1" x14ac:dyDescent="0.15">
      <c r="J7282" s="246">
        <f>IF(OR(B7282="",C7282="",E7282=""),"",B7282&amp;":"&amp;C7282&amp;":"&amp;E7282)</f>
      </c>
      <c r="K7282" s="247">
        <f>IF(A7282="","",A7282*D7282)</f>
      </c>
      <c r="L7282" s="246">
        <f>IF(A7282="","",IF(OR(A7282=1,A7282=0),H7282,0))</f>
      </c>
      <c r="M7282" s="246">
        <f>IF(A7282="","",IF(A7282=-1,H7282,0))</f>
      </c>
      <c r="N7282">
        <f>IF(J7282="","",IF(E7282="SGD",1,IF(E7282="USD",Settings!$B$22,IF(E7282="HKD",Settings!$B$23,1))))</f>
      </c>
      <c r="O7282">
        <f>IF(OR(B7282="",C7282="",E7282=""),0,(IF(A7282=-1,H7282,0)-IF(OR(A7282=1,A7282=0),H7282,0)+IF(A7282=2,H7282,0))*IF(E7282="SGD",1,IF(E7282="USD",Settings!$B$22,IF(E7282="HKD",Settings!$B$23,1))))</f>
        <v>0</v>
      </c>
      <c r="P7282">
        <f>IF(OR(B7282="",C7282="",E7282=""),0,IF(A7282=2,H7282*IF(E7282="SGD",1,IF(E7282="USD",Settings!$B$22,IF(E7282="HKD",Settings!$B$23,1))),0))</f>
        <v>0</v>
      </c>
      <c r="Q7282" s="312">
        <f>IF(OR(J7282="",G7282=""),"",G7282+ROW()/1000000)</f>
      </c>
      <c r="R7282" s="247">
        <f>IF(Q7282="","",SUMIFS(Txn[Signed Units],Txn[Key],J7282,Txn[Transaction Order],"&lt;="&amp;Q7282))</f>
      </c>
    </row>
    <row r="7283" spans="10:18" ht="15" customHeight="1" x14ac:dyDescent="0.15">
      <c r="J7283" s="246">
        <f>IF(OR(B7283="",C7283="",E7283=""),"",B7283&amp;":"&amp;C7283&amp;":"&amp;E7283)</f>
      </c>
      <c r="K7283" s="247">
        <f>IF(A7283="","",A7283*D7283)</f>
      </c>
      <c r="L7283" s="246">
        <f>IF(A7283="","",IF(OR(A7283=1,A7283=0),H7283,0))</f>
      </c>
      <c r="M7283" s="246">
        <f>IF(A7283="","",IF(A7283=-1,H7283,0))</f>
      </c>
      <c r="N7283">
        <f>IF(J7283="","",IF(E7283="SGD",1,IF(E7283="USD",Settings!$B$22,IF(E7283="HKD",Settings!$B$23,1))))</f>
      </c>
      <c r="O7283">
        <f>IF(OR(B7283="",C7283="",E7283=""),0,(IF(A7283=-1,H7283,0)-IF(OR(A7283=1,A7283=0),H7283,0)+IF(A7283=2,H7283,0))*IF(E7283="SGD",1,IF(E7283="USD",Settings!$B$22,IF(E7283="HKD",Settings!$B$23,1))))</f>
        <v>0</v>
      </c>
      <c r="P7283">
        <f>IF(OR(B7283="",C7283="",E7283=""),0,IF(A7283=2,H7283*IF(E7283="SGD",1,IF(E7283="USD",Settings!$B$22,IF(E7283="HKD",Settings!$B$23,1))),0))</f>
        <v>0</v>
      </c>
      <c r="Q7283" s="312">
        <f>IF(OR(J7283="",G7283=""),"",G7283+ROW()/1000000)</f>
      </c>
      <c r="R7283" s="247">
        <f>IF(Q7283="","",SUMIFS(Txn[Signed Units],Txn[Key],J7283,Txn[Transaction Order],"&lt;="&amp;Q7283))</f>
      </c>
    </row>
    <row r="7284" spans="10:18" ht="15" customHeight="1" x14ac:dyDescent="0.15">
      <c r="J7284" s="246">
        <f>IF(OR(B7284="",C7284="",E7284=""),"",B7284&amp;":"&amp;C7284&amp;":"&amp;E7284)</f>
      </c>
      <c r="K7284" s="247">
        <f>IF(A7284="","",A7284*D7284)</f>
      </c>
      <c r="L7284" s="246">
        <f>IF(A7284="","",IF(OR(A7284=1,A7284=0),H7284,0))</f>
      </c>
      <c r="M7284" s="246">
        <f>IF(A7284="","",IF(A7284=-1,H7284,0))</f>
      </c>
      <c r="N7284">
        <f>IF(J7284="","",IF(E7284="SGD",1,IF(E7284="USD",Settings!$B$22,IF(E7284="HKD",Settings!$B$23,1))))</f>
      </c>
      <c r="O7284">
        <f>IF(OR(B7284="",C7284="",E7284=""),0,(IF(A7284=-1,H7284,0)-IF(OR(A7284=1,A7284=0),H7284,0)+IF(A7284=2,H7284,0))*IF(E7284="SGD",1,IF(E7284="USD",Settings!$B$22,IF(E7284="HKD",Settings!$B$23,1))))</f>
        <v>0</v>
      </c>
      <c r="P7284">
        <f>IF(OR(B7284="",C7284="",E7284=""),0,IF(A7284=2,H7284*IF(E7284="SGD",1,IF(E7284="USD",Settings!$B$22,IF(E7284="HKD",Settings!$B$23,1))),0))</f>
        <v>0</v>
      </c>
      <c r="Q7284" s="312">
        <f>IF(OR(J7284="",G7284=""),"",G7284+ROW()/1000000)</f>
      </c>
      <c r="R7284" s="247">
        <f>IF(Q7284="","",SUMIFS(Txn[Signed Units],Txn[Key],J7284,Txn[Transaction Order],"&lt;="&amp;Q7284))</f>
      </c>
    </row>
    <row r="7285" spans="10:18" ht="15" customHeight="1" x14ac:dyDescent="0.15">
      <c r="J7285" s="246">
        <f>IF(OR(B7285="",C7285="",E7285=""),"",B7285&amp;":"&amp;C7285&amp;":"&amp;E7285)</f>
      </c>
      <c r="K7285" s="247">
        <f>IF(A7285="","",A7285*D7285)</f>
      </c>
      <c r="L7285" s="246">
        <f>IF(A7285="","",IF(OR(A7285=1,A7285=0),H7285,0))</f>
      </c>
      <c r="M7285" s="246">
        <f>IF(A7285="","",IF(A7285=-1,H7285,0))</f>
      </c>
      <c r="N7285">
        <f>IF(J7285="","",IF(E7285="SGD",1,IF(E7285="USD",Settings!$B$22,IF(E7285="HKD",Settings!$B$23,1))))</f>
      </c>
      <c r="O7285">
        <f>IF(OR(B7285="",C7285="",E7285=""),0,(IF(A7285=-1,H7285,0)-IF(OR(A7285=1,A7285=0),H7285,0)+IF(A7285=2,H7285,0))*IF(E7285="SGD",1,IF(E7285="USD",Settings!$B$22,IF(E7285="HKD",Settings!$B$23,1))))</f>
        <v>0</v>
      </c>
      <c r="P7285">
        <f>IF(OR(B7285="",C7285="",E7285=""),0,IF(A7285=2,H7285*IF(E7285="SGD",1,IF(E7285="USD",Settings!$B$22,IF(E7285="HKD",Settings!$B$23,1))),0))</f>
        <v>0</v>
      </c>
      <c r="Q7285" s="312">
        <f>IF(OR(J7285="",G7285=""),"",G7285+ROW()/1000000)</f>
      </c>
      <c r="R7285" s="247">
        <f>IF(Q7285="","",SUMIFS(Txn[Signed Units],Txn[Key],J7285,Txn[Transaction Order],"&lt;="&amp;Q7285))</f>
      </c>
    </row>
    <row r="7286" spans="10:18" ht="15" customHeight="1" x14ac:dyDescent="0.15">
      <c r="J7286" s="246">
        <f>IF(OR(B7286="",C7286="",E7286=""),"",B7286&amp;":"&amp;C7286&amp;":"&amp;E7286)</f>
      </c>
      <c r="K7286" s="247">
        <f>IF(A7286="","",A7286*D7286)</f>
      </c>
      <c r="L7286" s="246">
        <f>IF(A7286="","",IF(OR(A7286=1,A7286=0),H7286,0))</f>
      </c>
      <c r="M7286" s="246">
        <f>IF(A7286="","",IF(A7286=-1,H7286,0))</f>
      </c>
      <c r="N7286">
        <f>IF(J7286="","",IF(E7286="SGD",1,IF(E7286="USD",Settings!$B$22,IF(E7286="HKD",Settings!$B$23,1))))</f>
      </c>
      <c r="O7286">
        <f>IF(OR(B7286="",C7286="",E7286=""),0,(IF(A7286=-1,H7286,0)-IF(OR(A7286=1,A7286=0),H7286,0)+IF(A7286=2,H7286,0))*IF(E7286="SGD",1,IF(E7286="USD",Settings!$B$22,IF(E7286="HKD",Settings!$B$23,1))))</f>
        <v>0</v>
      </c>
      <c r="P7286">
        <f>IF(OR(B7286="",C7286="",E7286=""),0,IF(A7286=2,H7286*IF(E7286="SGD",1,IF(E7286="USD",Settings!$B$22,IF(E7286="HKD",Settings!$B$23,1))),0))</f>
        <v>0</v>
      </c>
      <c r="Q7286" s="312">
        <f>IF(OR(J7286="",G7286=""),"",G7286+ROW()/1000000)</f>
      </c>
      <c r="R7286" s="247">
        <f>IF(Q7286="","",SUMIFS(Txn[Signed Units],Txn[Key],J7286,Txn[Transaction Order],"&lt;="&amp;Q7286))</f>
      </c>
    </row>
    <row r="7287" spans="10:18" ht="15" customHeight="1" x14ac:dyDescent="0.15">
      <c r="J7287" s="246">
        <f>IF(OR(B7287="",C7287="",E7287=""),"",B7287&amp;":"&amp;C7287&amp;":"&amp;E7287)</f>
      </c>
      <c r="K7287" s="247">
        <f>IF(A7287="","",A7287*D7287)</f>
      </c>
      <c r="L7287" s="246">
        <f>IF(A7287="","",IF(OR(A7287=1,A7287=0),H7287,0))</f>
      </c>
      <c r="M7287" s="246">
        <f>IF(A7287="","",IF(A7287=-1,H7287,0))</f>
      </c>
      <c r="N7287">
        <f>IF(J7287="","",IF(E7287="SGD",1,IF(E7287="USD",Settings!$B$22,IF(E7287="HKD",Settings!$B$23,1))))</f>
      </c>
      <c r="O7287">
        <f>IF(OR(B7287="",C7287="",E7287=""),0,(IF(A7287=-1,H7287,0)-IF(OR(A7287=1,A7287=0),H7287,0)+IF(A7287=2,H7287,0))*IF(E7287="SGD",1,IF(E7287="USD",Settings!$B$22,IF(E7287="HKD",Settings!$B$23,1))))</f>
        <v>0</v>
      </c>
      <c r="P7287">
        <f>IF(OR(B7287="",C7287="",E7287=""),0,IF(A7287=2,H7287*IF(E7287="SGD",1,IF(E7287="USD",Settings!$B$22,IF(E7287="HKD",Settings!$B$23,1))),0))</f>
        <v>0</v>
      </c>
      <c r="Q7287" s="312">
        <f>IF(OR(J7287="",G7287=""),"",G7287+ROW()/1000000)</f>
      </c>
      <c r="R7287" s="247">
        <f>IF(Q7287="","",SUMIFS(Txn[Signed Units],Txn[Key],J7287,Txn[Transaction Order],"&lt;="&amp;Q7287))</f>
      </c>
    </row>
    <row r="7288" spans="10:18" ht="15" customHeight="1" x14ac:dyDescent="0.15">
      <c r="J7288" s="246">
        <f>IF(OR(B7288="",C7288="",E7288=""),"",B7288&amp;":"&amp;C7288&amp;":"&amp;E7288)</f>
      </c>
      <c r="K7288" s="247">
        <f>IF(A7288="","",A7288*D7288)</f>
      </c>
      <c r="L7288" s="246">
        <f>IF(A7288="","",IF(OR(A7288=1,A7288=0),H7288,0))</f>
      </c>
      <c r="M7288" s="246">
        <f>IF(A7288="","",IF(A7288=-1,H7288,0))</f>
      </c>
      <c r="N7288">
        <f>IF(J7288="","",IF(E7288="SGD",1,IF(E7288="USD",Settings!$B$22,IF(E7288="HKD",Settings!$B$23,1))))</f>
      </c>
      <c r="O7288">
        <f>IF(OR(B7288="",C7288="",E7288=""),0,(IF(A7288=-1,H7288,0)-IF(OR(A7288=1,A7288=0),H7288,0)+IF(A7288=2,H7288,0))*IF(E7288="SGD",1,IF(E7288="USD",Settings!$B$22,IF(E7288="HKD",Settings!$B$23,1))))</f>
        <v>0</v>
      </c>
      <c r="P7288">
        <f>IF(OR(B7288="",C7288="",E7288=""),0,IF(A7288=2,H7288*IF(E7288="SGD",1,IF(E7288="USD",Settings!$B$22,IF(E7288="HKD",Settings!$B$23,1))),0))</f>
        <v>0</v>
      </c>
      <c r="Q7288" s="312">
        <f>IF(OR(J7288="",G7288=""),"",G7288+ROW()/1000000)</f>
      </c>
      <c r="R7288" s="247">
        <f>IF(Q7288="","",SUMIFS(Txn[Signed Units],Txn[Key],J7288,Txn[Transaction Order],"&lt;="&amp;Q7288))</f>
      </c>
    </row>
    <row r="7289" spans="10:18" ht="15" customHeight="1" x14ac:dyDescent="0.15">
      <c r="J7289" s="246">
        <f>IF(OR(B7289="",C7289="",E7289=""),"",B7289&amp;":"&amp;C7289&amp;":"&amp;E7289)</f>
      </c>
      <c r="K7289" s="247">
        <f>IF(A7289="","",A7289*D7289)</f>
      </c>
      <c r="L7289" s="246">
        <f>IF(A7289="","",IF(OR(A7289=1,A7289=0),H7289,0))</f>
      </c>
      <c r="M7289" s="246">
        <f>IF(A7289="","",IF(A7289=-1,H7289,0))</f>
      </c>
      <c r="N7289">
        <f>IF(J7289="","",IF(E7289="SGD",1,IF(E7289="USD",Settings!$B$22,IF(E7289="HKD",Settings!$B$23,1))))</f>
      </c>
      <c r="O7289">
        <f>IF(OR(B7289="",C7289="",E7289=""),0,(IF(A7289=-1,H7289,0)-IF(OR(A7289=1,A7289=0),H7289,0)+IF(A7289=2,H7289,0))*IF(E7289="SGD",1,IF(E7289="USD",Settings!$B$22,IF(E7289="HKD",Settings!$B$23,1))))</f>
        <v>0</v>
      </c>
      <c r="P7289">
        <f>IF(OR(B7289="",C7289="",E7289=""),0,IF(A7289=2,H7289*IF(E7289="SGD",1,IF(E7289="USD",Settings!$B$22,IF(E7289="HKD",Settings!$B$23,1))),0))</f>
        <v>0</v>
      </c>
      <c r="Q7289" s="312">
        <f>IF(OR(J7289="",G7289=""),"",G7289+ROW()/1000000)</f>
      </c>
      <c r="R7289" s="247">
        <f>IF(Q7289="","",SUMIFS(Txn[Signed Units],Txn[Key],J7289,Txn[Transaction Order],"&lt;="&amp;Q7289))</f>
      </c>
    </row>
    <row r="7290" spans="10:18" ht="15" customHeight="1" x14ac:dyDescent="0.15">
      <c r="J7290" s="246">
        <f>IF(OR(B7290="",C7290="",E7290=""),"",B7290&amp;":"&amp;C7290&amp;":"&amp;E7290)</f>
      </c>
      <c r="K7290" s="247">
        <f>IF(A7290="","",A7290*D7290)</f>
      </c>
      <c r="L7290" s="246">
        <f>IF(A7290="","",IF(OR(A7290=1,A7290=0),H7290,0))</f>
      </c>
      <c r="M7290" s="246">
        <f>IF(A7290="","",IF(A7290=-1,H7290,0))</f>
      </c>
      <c r="N7290">
        <f>IF(J7290="","",IF(E7290="SGD",1,IF(E7290="USD",Settings!$B$22,IF(E7290="HKD",Settings!$B$23,1))))</f>
      </c>
      <c r="O7290">
        <f>IF(OR(B7290="",C7290="",E7290=""),0,(IF(A7290=-1,H7290,0)-IF(OR(A7290=1,A7290=0),H7290,0)+IF(A7290=2,H7290,0))*IF(E7290="SGD",1,IF(E7290="USD",Settings!$B$22,IF(E7290="HKD",Settings!$B$23,1))))</f>
        <v>0</v>
      </c>
      <c r="P7290">
        <f>IF(OR(B7290="",C7290="",E7290=""),0,IF(A7290=2,H7290*IF(E7290="SGD",1,IF(E7290="USD",Settings!$B$22,IF(E7290="HKD",Settings!$B$23,1))),0))</f>
        <v>0</v>
      </c>
      <c r="Q7290" s="312">
        <f>IF(OR(J7290="",G7290=""),"",G7290+ROW()/1000000)</f>
      </c>
      <c r="R7290" s="247">
        <f>IF(Q7290="","",SUMIFS(Txn[Signed Units],Txn[Key],J7290,Txn[Transaction Order],"&lt;="&amp;Q7290))</f>
      </c>
    </row>
    <row r="7291" spans="10:18" ht="15" customHeight="1" x14ac:dyDescent="0.15">
      <c r="J7291" s="246">
        <f>IF(OR(B7291="",C7291="",E7291=""),"",B7291&amp;":"&amp;C7291&amp;":"&amp;E7291)</f>
      </c>
      <c r="K7291" s="247">
        <f>IF(A7291="","",A7291*D7291)</f>
      </c>
      <c r="L7291" s="246">
        <f>IF(A7291="","",IF(OR(A7291=1,A7291=0),H7291,0))</f>
      </c>
      <c r="M7291" s="246">
        <f>IF(A7291="","",IF(A7291=-1,H7291,0))</f>
      </c>
      <c r="N7291">
        <f>IF(J7291="","",IF(E7291="SGD",1,IF(E7291="USD",Settings!$B$22,IF(E7291="HKD",Settings!$B$23,1))))</f>
      </c>
      <c r="O7291">
        <f>IF(OR(B7291="",C7291="",E7291=""),0,(IF(A7291=-1,H7291,0)-IF(OR(A7291=1,A7291=0),H7291,0)+IF(A7291=2,H7291,0))*IF(E7291="SGD",1,IF(E7291="USD",Settings!$B$22,IF(E7291="HKD",Settings!$B$23,1))))</f>
        <v>0</v>
      </c>
      <c r="P7291">
        <f>IF(OR(B7291="",C7291="",E7291=""),0,IF(A7291=2,H7291*IF(E7291="SGD",1,IF(E7291="USD",Settings!$B$22,IF(E7291="HKD",Settings!$B$23,1))),0))</f>
        <v>0</v>
      </c>
      <c r="Q7291" s="312">
        <f>IF(OR(J7291="",G7291=""),"",G7291+ROW()/1000000)</f>
      </c>
      <c r="R7291" s="247">
        <f>IF(Q7291="","",SUMIFS(Txn[Signed Units],Txn[Key],J7291,Txn[Transaction Order],"&lt;="&amp;Q7291))</f>
      </c>
    </row>
    <row r="7292" spans="10:18" ht="15" customHeight="1" x14ac:dyDescent="0.15">
      <c r="J7292" s="246">
        <f>IF(OR(B7292="",C7292="",E7292=""),"",B7292&amp;":"&amp;C7292&amp;":"&amp;E7292)</f>
      </c>
      <c r="K7292" s="247">
        <f>IF(A7292="","",A7292*D7292)</f>
      </c>
      <c r="L7292" s="246">
        <f>IF(A7292="","",IF(OR(A7292=1,A7292=0),H7292,0))</f>
      </c>
      <c r="M7292" s="246">
        <f>IF(A7292="","",IF(A7292=-1,H7292,0))</f>
      </c>
      <c r="N7292">
        <f>IF(J7292="","",IF(E7292="SGD",1,IF(E7292="USD",Settings!$B$22,IF(E7292="HKD",Settings!$B$23,1))))</f>
      </c>
      <c r="O7292">
        <f>IF(OR(B7292="",C7292="",E7292=""),0,(IF(A7292=-1,H7292,0)-IF(OR(A7292=1,A7292=0),H7292,0)+IF(A7292=2,H7292,0))*IF(E7292="SGD",1,IF(E7292="USD",Settings!$B$22,IF(E7292="HKD",Settings!$B$23,1))))</f>
        <v>0</v>
      </c>
      <c r="P7292">
        <f>IF(OR(B7292="",C7292="",E7292=""),0,IF(A7292=2,H7292*IF(E7292="SGD",1,IF(E7292="USD",Settings!$B$22,IF(E7292="HKD",Settings!$B$23,1))),0))</f>
        <v>0</v>
      </c>
      <c r="Q7292" s="312">
        <f>IF(OR(J7292="",G7292=""),"",G7292+ROW()/1000000)</f>
      </c>
      <c r="R7292" s="247">
        <f>IF(Q7292="","",SUMIFS(Txn[Signed Units],Txn[Key],J7292,Txn[Transaction Order],"&lt;="&amp;Q7292))</f>
      </c>
    </row>
    <row r="7293" spans="10:18" ht="15" customHeight="1" x14ac:dyDescent="0.15">
      <c r="J7293" s="246">
        <f>IF(OR(B7293="",C7293="",E7293=""),"",B7293&amp;":"&amp;C7293&amp;":"&amp;E7293)</f>
      </c>
      <c r="K7293" s="247">
        <f>IF(A7293="","",A7293*D7293)</f>
      </c>
      <c r="L7293" s="246">
        <f>IF(A7293="","",IF(OR(A7293=1,A7293=0),H7293,0))</f>
      </c>
      <c r="M7293" s="246">
        <f>IF(A7293="","",IF(A7293=-1,H7293,0))</f>
      </c>
      <c r="N7293">
        <f>IF(J7293="","",IF(E7293="SGD",1,IF(E7293="USD",Settings!$B$22,IF(E7293="HKD",Settings!$B$23,1))))</f>
      </c>
      <c r="O7293">
        <f>IF(OR(B7293="",C7293="",E7293=""),0,(IF(A7293=-1,H7293,0)-IF(OR(A7293=1,A7293=0),H7293,0)+IF(A7293=2,H7293,0))*IF(E7293="SGD",1,IF(E7293="USD",Settings!$B$22,IF(E7293="HKD",Settings!$B$23,1))))</f>
        <v>0</v>
      </c>
      <c r="P7293">
        <f>IF(OR(B7293="",C7293="",E7293=""),0,IF(A7293=2,H7293*IF(E7293="SGD",1,IF(E7293="USD",Settings!$B$22,IF(E7293="HKD",Settings!$B$23,1))),0))</f>
        <v>0</v>
      </c>
      <c r="Q7293" s="312">
        <f>IF(OR(J7293="",G7293=""),"",G7293+ROW()/1000000)</f>
      </c>
      <c r="R7293" s="247">
        <f>IF(Q7293="","",SUMIFS(Txn[Signed Units],Txn[Key],J7293,Txn[Transaction Order],"&lt;="&amp;Q7293))</f>
      </c>
    </row>
    <row r="7294" spans="10:18" ht="15" customHeight="1" x14ac:dyDescent="0.15">
      <c r="J7294" s="246">
        <f>IF(OR(B7294="",C7294="",E7294=""),"",B7294&amp;":"&amp;C7294&amp;":"&amp;E7294)</f>
      </c>
      <c r="K7294" s="247">
        <f>IF(A7294="","",A7294*D7294)</f>
      </c>
      <c r="L7294" s="246">
        <f>IF(A7294="","",IF(OR(A7294=1,A7294=0),H7294,0))</f>
      </c>
      <c r="M7294" s="246">
        <f>IF(A7294="","",IF(A7294=-1,H7294,0))</f>
      </c>
      <c r="N7294">
        <f>IF(J7294="","",IF(E7294="SGD",1,IF(E7294="USD",Settings!$B$22,IF(E7294="HKD",Settings!$B$23,1))))</f>
      </c>
      <c r="O7294">
        <f>IF(OR(B7294="",C7294="",E7294=""),0,(IF(A7294=-1,H7294,0)-IF(OR(A7294=1,A7294=0),H7294,0)+IF(A7294=2,H7294,0))*IF(E7294="SGD",1,IF(E7294="USD",Settings!$B$22,IF(E7294="HKD",Settings!$B$23,1))))</f>
        <v>0</v>
      </c>
      <c r="P7294">
        <f>IF(OR(B7294="",C7294="",E7294=""),0,IF(A7294=2,H7294*IF(E7294="SGD",1,IF(E7294="USD",Settings!$B$22,IF(E7294="HKD",Settings!$B$23,1))),0))</f>
        <v>0</v>
      </c>
      <c r="Q7294" s="312">
        <f>IF(OR(J7294="",G7294=""),"",G7294+ROW()/1000000)</f>
      </c>
      <c r="R7294" s="247">
        <f>IF(Q7294="","",SUMIFS(Txn[Signed Units],Txn[Key],J7294,Txn[Transaction Order],"&lt;="&amp;Q7294))</f>
      </c>
    </row>
    <row r="7295" spans="10:18" ht="15" customHeight="1" x14ac:dyDescent="0.15">
      <c r="J7295" s="246">
        <f>IF(OR(B7295="",C7295="",E7295=""),"",B7295&amp;":"&amp;C7295&amp;":"&amp;E7295)</f>
      </c>
      <c r="K7295" s="247">
        <f>IF(A7295="","",A7295*D7295)</f>
      </c>
      <c r="L7295" s="246">
        <f>IF(A7295="","",IF(OR(A7295=1,A7295=0),H7295,0))</f>
      </c>
      <c r="M7295" s="246">
        <f>IF(A7295="","",IF(A7295=-1,H7295,0))</f>
      </c>
      <c r="N7295">
        <f>IF(J7295="","",IF(E7295="SGD",1,IF(E7295="USD",Settings!$B$22,IF(E7295="HKD",Settings!$B$23,1))))</f>
      </c>
      <c r="O7295">
        <f>IF(OR(B7295="",C7295="",E7295=""),0,(IF(A7295=-1,H7295,0)-IF(OR(A7295=1,A7295=0),H7295,0)+IF(A7295=2,H7295,0))*IF(E7295="SGD",1,IF(E7295="USD",Settings!$B$22,IF(E7295="HKD",Settings!$B$23,1))))</f>
        <v>0</v>
      </c>
      <c r="P7295">
        <f>IF(OR(B7295="",C7295="",E7295=""),0,IF(A7295=2,H7295*IF(E7295="SGD",1,IF(E7295="USD",Settings!$B$22,IF(E7295="HKD",Settings!$B$23,1))),0))</f>
        <v>0</v>
      </c>
      <c r="Q7295" s="312">
        <f>IF(OR(J7295="",G7295=""),"",G7295+ROW()/1000000)</f>
      </c>
      <c r="R7295" s="247">
        <f>IF(Q7295="","",SUMIFS(Txn[Signed Units],Txn[Key],J7295,Txn[Transaction Order],"&lt;="&amp;Q7295))</f>
      </c>
    </row>
    <row r="7296" spans="10:18" ht="15" customHeight="1" x14ac:dyDescent="0.15">
      <c r="J7296" s="246">
        <f>IF(OR(B7296="",C7296="",E7296=""),"",B7296&amp;":"&amp;C7296&amp;":"&amp;E7296)</f>
      </c>
      <c r="K7296" s="247">
        <f>IF(A7296="","",A7296*D7296)</f>
      </c>
      <c r="L7296" s="246">
        <f>IF(A7296="","",IF(OR(A7296=1,A7296=0),H7296,0))</f>
      </c>
      <c r="M7296" s="246">
        <f>IF(A7296="","",IF(A7296=-1,H7296,0))</f>
      </c>
      <c r="N7296">
        <f>IF(J7296="","",IF(E7296="SGD",1,IF(E7296="USD",Settings!$B$22,IF(E7296="HKD",Settings!$B$23,1))))</f>
      </c>
      <c r="O7296">
        <f>IF(OR(B7296="",C7296="",E7296=""),0,(IF(A7296=-1,H7296,0)-IF(OR(A7296=1,A7296=0),H7296,0)+IF(A7296=2,H7296,0))*IF(E7296="SGD",1,IF(E7296="USD",Settings!$B$22,IF(E7296="HKD",Settings!$B$23,1))))</f>
        <v>0</v>
      </c>
      <c r="P7296">
        <f>IF(OR(B7296="",C7296="",E7296=""),0,IF(A7296=2,H7296*IF(E7296="SGD",1,IF(E7296="USD",Settings!$B$22,IF(E7296="HKD",Settings!$B$23,1))),0))</f>
        <v>0</v>
      </c>
      <c r="Q7296" s="312">
        <f>IF(OR(J7296="",G7296=""),"",G7296+ROW()/1000000)</f>
      </c>
      <c r="R7296" s="247">
        <f>IF(Q7296="","",SUMIFS(Txn[Signed Units],Txn[Key],J7296,Txn[Transaction Order],"&lt;="&amp;Q7296))</f>
      </c>
    </row>
    <row r="7297" spans="10:18" ht="15" customHeight="1" x14ac:dyDescent="0.15">
      <c r="J7297" s="246">
        <f>IF(OR(B7297="",C7297="",E7297=""),"",B7297&amp;":"&amp;C7297&amp;":"&amp;E7297)</f>
      </c>
      <c r="K7297" s="247">
        <f>IF(A7297="","",A7297*D7297)</f>
      </c>
      <c r="L7297" s="246">
        <f>IF(A7297="","",IF(OR(A7297=1,A7297=0),H7297,0))</f>
      </c>
      <c r="M7297" s="246">
        <f>IF(A7297="","",IF(A7297=-1,H7297,0))</f>
      </c>
      <c r="N7297">
        <f>IF(J7297="","",IF(E7297="SGD",1,IF(E7297="USD",Settings!$B$22,IF(E7297="HKD",Settings!$B$23,1))))</f>
      </c>
      <c r="O7297">
        <f>IF(OR(B7297="",C7297="",E7297=""),0,(IF(A7297=-1,H7297,0)-IF(OR(A7297=1,A7297=0),H7297,0)+IF(A7297=2,H7297,0))*IF(E7297="SGD",1,IF(E7297="USD",Settings!$B$22,IF(E7297="HKD",Settings!$B$23,1))))</f>
        <v>0</v>
      </c>
      <c r="P7297">
        <f>IF(OR(B7297="",C7297="",E7297=""),0,IF(A7297=2,H7297*IF(E7297="SGD",1,IF(E7297="USD",Settings!$B$22,IF(E7297="HKD",Settings!$B$23,1))),0))</f>
        <v>0</v>
      </c>
      <c r="Q7297" s="312">
        <f>IF(OR(J7297="",G7297=""),"",G7297+ROW()/1000000)</f>
      </c>
      <c r="R7297" s="247">
        <f>IF(Q7297="","",SUMIFS(Txn[Signed Units],Txn[Key],J7297,Txn[Transaction Order],"&lt;="&amp;Q7297))</f>
      </c>
    </row>
    <row r="7298" spans="10:18" ht="15" customHeight="1" x14ac:dyDescent="0.15">
      <c r="J7298" s="246">
        <f>IF(OR(B7298="",C7298="",E7298=""),"",B7298&amp;":"&amp;C7298&amp;":"&amp;E7298)</f>
      </c>
      <c r="K7298" s="247">
        <f>IF(A7298="","",A7298*D7298)</f>
      </c>
      <c r="L7298" s="246">
        <f>IF(A7298="","",IF(OR(A7298=1,A7298=0),H7298,0))</f>
      </c>
      <c r="M7298" s="246">
        <f>IF(A7298="","",IF(A7298=-1,H7298,0))</f>
      </c>
      <c r="N7298">
        <f>IF(J7298="","",IF(E7298="SGD",1,IF(E7298="USD",Settings!$B$22,IF(E7298="HKD",Settings!$B$23,1))))</f>
      </c>
      <c r="O7298">
        <f>IF(OR(B7298="",C7298="",E7298=""),0,(IF(A7298=-1,H7298,0)-IF(OR(A7298=1,A7298=0),H7298,0)+IF(A7298=2,H7298,0))*IF(E7298="SGD",1,IF(E7298="USD",Settings!$B$22,IF(E7298="HKD",Settings!$B$23,1))))</f>
        <v>0</v>
      </c>
      <c r="P7298">
        <f>IF(OR(B7298="",C7298="",E7298=""),0,IF(A7298=2,H7298*IF(E7298="SGD",1,IF(E7298="USD",Settings!$B$22,IF(E7298="HKD",Settings!$B$23,1))),0))</f>
        <v>0</v>
      </c>
      <c r="Q7298" s="312">
        <f>IF(OR(J7298="",G7298=""),"",G7298+ROW()/1000000)</f>
      </c>
      <c r="R7298" s="247">
        <f>IF(Q7298="","",SUMIFS(Txn[Signed Units],Txn[Key],J7298,Txn[Transaction Order],"&lt;="&amp;Q7298))</f>
      </c>
    </row>
    <row r="7299" spans="10:18" ht="15" customHeight="1" x14ac:dyDescent="0.15">
      <c r="J7299" s="246">
        <f>IF(OR(B7299="",C7299="",E7299=""),"",B7299&amp;":"&amp;C7299&amp;":"&amp;E7299)</f>
      </c>
      <c r="K7299" s="247">
        <f>IF(A7299="","",A7299*D7299)</f>
      </c>
      <c r="L7299" s="246">
        <f>IF(A7299="","",IF(OR(A7299=1,A7299=0),H7299,0))</f>
      </c>
      <c r="M7299" s="246">
        <f>IF(A7299="","",IF(A7299=-1,H7299,0))</f>
      </c>
      <c r="N7299">
        <f>IF(J7299="","",IF(E7299="SGD",1,IF(E7299="USD",Settings!$B$22,IF(E7299="HKD",Settings!$B$23,1))))</f>
      </c>
      <c r="O7299">
        <f>IF(OR(B7299="",C7299="",E7299=""),0,(IF(A7299=-1,H7299,0)-IF(OR(A7299=1,A7299=0),H7299,0)+IF(A7299=2,H7299,0))*IF(E7299="SGD",1,IF(E7299="USD",Settings!$B$22,IF(E7299="HKD",Settings!$B$23,1))))</f>
        <v>0</v>
      </c>
      <c r="P7299">
        <f>IF(OR(B7299="",C7299="",E7299=""),0,IF(A7299=2,H7299*IF(E7299="SGD",1,IF(E7299="USD",Settings!$B$22,IF(E7299="HKD",Settings!$B$23,1))),0))</f>
        <v>0</v>
      </c>
      <c r="Q7299" s="312">
        <f>IF(OR(J7299="",G7299=""),"",G7299+ROW()/1000000)</f>
      </c>
      <c r="R7299" s="247">
        <f>IF(Q7299="","",SUMIFS(Txn[Signed Units],Txn[Key],J7299,Txn[Transaction Order],"&lt;="&amp;Q7299))</f>
      </c>
    </row>
    <row r="7300" spans="10:18" ht="15" customHeight="1" x14ac:dyDescent="0.15">
      <c r="J7300" s="246">
        <f>IF(OR(B7300="",C7300="",E7300=""),"",B7300&amp;":"&amp;C7300&amp;":"&amp;E7300)</f>
      </c>
      <c r="K7300" s="247">
        <f>IF(A7300="","",A7300*D7300)</f>
      </c>
      <c r="L7300" s="246">
        <f>IF(A7300="","",IF(OR(A7300=1,A7300=0),H7300,0))</f>
      </c>
      <c r="M7300" s="246">
        <f>IF(A7300="","",IF(A7300=-1,H7300,0))</f>
      </c>
      <c r="N7300">
        <f>IF(J7300="","",IF(E7300="SGD",1,IF(E7300="USD",Settings!$B$22,IF(E7300="HKD",Settings!$B$23,1))))</f>
      </c>
      <c r="O7300">
        <f>IF(OR(B7300="",C7300="",E7300=""),0,(IF(A7300=-1,H7300,0)-IF(OR(A7300=1,A7300=0),H7300,0)+IF(A7300=2,H7300,0))*IF(E7300="SGD",1,IF(E7300="USD",Settings!$B$22,IF(E7300="HKD",Settings!$B$23,1))))</f>
        <v>0</v>
      </c>
      <c r="P7300">
        <f>IF(OR(B7300="",C7300="",E7300=""),0,IF(A7300=2,H7300*IF(E7300="SGD",1,IF(E7300="USD",Settings!$B$22,IF(E7300="HKD",Settings!$B$23,1))),0))</f>
        <v>0</v>
      </c>
      <c r="Q7300" s="312">
        <f>IF(OR(J7300="",G7300=""),"",G7300+ROW()/1000000)</f>
      </c>
      <c r="R7300" s="247">
        <f>IF(Q7300="","",SUMIFS(Txn[Signed Units],Txn[Key],J7300,Txn[Transaction Order],"&lt;="&amp;Q7300))</f>
      </c>
    </row>
    <row r="7301" spans="10:18" ht="15" customHeight="1" x14ac:dyDescent="0.15">
      <c r="J7301" s="246">
        <f>IF(OR(B7301="",C7301="",E7301=""),"",B7301&amp;":"&amp;C7301&amp;":"&amp;E7301)</f>
      </c>
      <c r="K7301" s="247">
        <f>IF(A7301="","",A7301*D7301)</f>
      </c>
      <c r="L7301" s="246">
        <f>IF(A7301="","",IF(OR(A7301=1,A7301=0),H7301,0))</f>
      </c>
      <c r="M7301" s="246">
        <f>IF(A7301="","",IF(A7301=-1,H7301,0))</f>
      </c>
      <c r="N7301">
        <f>IF(J7301="","",IF(E7301="SGD",1,IF(E7301="USD",Settings!$B$22,IF(E7301="HKD",Settings!$B$23,1))))</f>
      </c>
      <c r="O7301">
        <f>IF(OR(B7301="",C7301="",E7301=""),0,(IF(A7301=-1,H7301,0)-IF(OR(A7301=1,A7301=0),H7301,0)+IF(A7301=2,H7301,0))*IF(E7301="SGD",1,IF(E7301="USD",Settings!$B$22,IF(E7301="HKD",Settings!$B$23,1))))</f>
        <v>0</v>
      </c>
      <c r="P7301">
        <f>IF(OR(B7301="",C7301="",E7301=""),0,IF(A7301=2,H7301*IF(E7301="SGD",1,IF(E7301="USD",Settings!$B$22,IF(E7301="HKD",Settings!$B$23,1))),0))</f>
        <v>0</v>
      </c>
      <c r="Q7301" s="312">
        <f>IF(OR(J7301="",G7301=""),"",G7301+ROW()/1000000)</f>
      </c>
      <c r="R7301" s="247">
        <f>IF(Q7301="","",SUMIFS(Txn[Signed Units],Txn[Key],J7301,Txn[Transaction Order],"&lt;="&amp;Q7301))</f>
      </c>
    </row>
    <row r="7302" spans="10:18" ht="15" customHeight="1" x14ac:dyDescent="0.15">
      <c r="J7302" s="246">
        <f>IF(OR(B7302="",C7302="",E7302=""),"",B7302&amp;":"&amp;C7302&amp;":"&amp;E7302)</f>
      </c>
      <c r="K7302" s="247">
        <f>IF(A7302="","",A7302*D7302)</f>
      </c>
      <c r="L7302" s="246">
        <f>IF(A7302="","",IF(OR(A7302=1,A7302=0),H7302,0))</f>
      </c>
      <c r="M7302" s="246">
        <f>IF(A7302="","",IF(A7302=-1,H7302,0))</f>
      </c>
      <c r="N7302">
        <f>IF(J7302="","",IF(E7302="SGD",1,IF(E7302="USD",Settings!$B$22,IF(E7302="HKD",Settings!$B$23,1))))</f>
      </c>
      <c r="O7302">
        <f>IF(OR(B7302="",C7302="",E7302=""),0,(IF(A7302=-1,H7302,0)-IF(OR(A7302=1,A7302=0),H7302,0)+IF(A7302=2,H7302,0))*IF(E7302="SGD",1,IF(E7302="USD",Settings!$B$22,IF(E7302="HKD",Settings!$B$23,1))))</f>
        <v>0</v>
      </c>
      <c r="P7302">
        <f>IF(OR(B7302="",C7302="",E7302=""),0,IF(A7302=2,H7302*IF(E7302="SGD",1,IF(E7302="USD",Settings!$B$22,IF(E7302="HKD",Settings!$B$23,1))),0))</f>
        <v>0</v>
      </c>
      <c r="Q7302" s="312">
        <f>IF(OR(J7302="",G7302=""),"",G7302+ROW()/1000000)</f>
      </c>
      <c r="R7302" s="247">
        <f>IF(Q7302="","",SUMIFS(Txn[Signed Units],Txn[Key],J7302,Txn[Transaction Order],"&lt;="&amp;Q7302))</f>
      </c>
    </row>
    <row r="7303" spans="10:18" ht="15" customHeight="1" x14ac:dyDescent="0.15">
      <c r="J7303" s="246">
        <f>IF(OR(B7303="",C7303="",E7303=""),"",B7303&amp;":"&amp;C7303&amp;":"&amp;E7303)</f>
      </c>
      <c r="K7303" s="247">
        <f>IF(A7303="","",A7303*D7303)</f>
      </c>
      <c r="L7303" s="246">
        <f>IF(A7303="","",IF(OR(A7303=1,A7303=0),H7303,0))</f>
      </c>
      <c r="M7303" s="246">
        <f>IF(A7303="","",IF(A7303=-1,H7303,0))</f>
      </c>
      <c r="N7303">
        <f>IF(J7303="","",IF(E7303="SGD",1,IF(E7303="USD",Settings!$B$22,IF(E7303="HKD",Settings!$B$23,1))))</f>
      </c>
      <c r="O7303">
        <f>IF(OR(B7303="",C7303="",E7303=""),0,(IF(A7303=-1,H7303,0)-IF(OR(A7303=1,A7303=0),H7303,0)+IF(A7303=2,H7303,0))*IF(E7303="SGD",1,IF(E7303="USD",Settings!$B$22,IF(E7303="HKD",Settings!$B$23,1))))</f>
        <v>0</v>
      </c>
      <c r="P7303">
        <f>IF(OR(B7303="",C7303="",E7303=""),0,IF(A7303=2,H7303*IF(E7303="SGD",1,IF(E7303="USD",Settings!$B$22,IF(E7303="HKD",Settings!$B$23,1))),0))</f>
        <v>0</v>
      </c>
      <c r="Q7303" s="312">
        <f>IF(OR(J7303="",G7303=""),"",G7303+ROW()/1000000)</f>
      </c>
      <c r="R7303" s="247">
        <f>IF(Q7303="","",SUMIFS(Txn[Signed Units],Txn[Key],J7303,Txn[Transaction Order],"&lt;="&amp;Q7303))</f>
      </c>
    </row>
    <row r="7304" spans="10:18" ht="15" customHeight="1" x14ac:dyDescent="0.15">
      <c r="J7304" s="246">
        <f>IF(OR(B7304="",C7304="",E7304=""),"",B7304&amp;":"&amp;C7304&amp;":"&amp;E7304)</f>
      </c>
      <c r="K7304" s="247">
        <f>IF(A7304="","",A7304*D7304)</f>
      </c>
      <c r="L7304" s="246">
        <f>IF(A7304="","",IF(OR(A7304=1,A7304=0),H7304,0))</f>
      </c>
      <c r="M7304" s="246">
        <f>IF(A7304="","",IF(A7304=-1,H7304,0))</f>
      </c>
      <c r="N7304">
        <f>IF(J7304="","",IF(E7304="SGD",1,IF(E7304="USD",Settings!$B$22,IF(E7304="HKD",Settings!$B$23,1))))</f>
      </c>
      <c r="O7304">
        <f>IF(OR(B7304="",C7304="",E7304=""),0,(IF(A7304=-1,H7304,0)-IF(OR(A7304=1,A7304=0),H7304,0)+IF(A7304=2,H7304,0))*IF(E7304="SGD",1,IF(E7304="USD",Settings!$B$22,IF(E7304="HKD",Settings!$B$23,1))))</f>
        <v>0</v>
      </c>
      <c r="P7304">
        <f>IF(OR(B7304="",C7304="",E7304=""),0,IF(A7304=2,H7304*IF(E7304="SGD",1,IF(E7304="USD",Settings!$B$22,IF(E7304="HKD",Settings!$B$23,1))),0))</f>
        <v>0</v>
      </c>
      <c r="Q7304" s="312">
        <f>IF(OR(J7304="",G7304=""),"",G7304+ROW()/1000000)</f>
      </c>
      <c r="R7304" s="247">
        <f>IF(Q7304="","",SUMIFS(Txn[Signed Units],Txn[Key],J7304,Txn[Transaction Order],"&lt;="&amp;Q7304))</f>
      </c>
    </row>
    <row r="7305" spans="10:18" ht="15" customHeight="1" x14ac:dyDescent="0.15">
      <c r="J7305" s="246">
        <f>IF(OR(B7305="",C7305="",E7305=""),"",B7305&amp;":"&amp;C7305&amp;":"&amp;E7305)</f>
      </c>
      <c r="K7305" s="247">
        <f>IF(A7305="","",A7305*D7305)</f>
      </c>
      <c r="L7305" s="246">
        <f>IF(A7305="","",IF(OR(A7305=1,A7305=0),H7305,0))</f>
      </c>
      <c r="M7305" s="246">
        <f>IF(A7305="","",IF(A7305=-1,H7305,0))</f>
      </c>
      <c r="N7305">
        <f>IF(J7305="","",IF(E7305="SGD",1,IF(E7305="USD",Settings!$B$22,IF(E7305="HKD",Settings!$B$23,1))))</f>
      </c>
      <c r="O7305">
        <f>IF(OR(B7305="",C7305="",E7305=""),0,(IF(A7305=-1,H7305,0)-IF(OR(A7305=1,A7305=0),H7305,0)+IF(A7305=2,H7305,0))*IF(E7305="SGD",1,IF(E7305="USD",Settings!$B$22,IF(E7305="HKD",Settings!$B$23,1))))</f>
        <v>0</v>
      </c>
      <c r="P7305">
        <f>IF(OR(B7305="",C7305="",E7305=""),0,IF(A7305=2,H7305*IF(E7305="SGD",1,IF(E7305="USD",Settings!$B$22,IF(E7305="HKD",Settings!$B$23,1))),0))</f>
        <v>0</v>
      </c>
      <c r="Q7305" s="312">
        <f>IF(OR(J7305="",G7305=""),"",G7305+ROW()/1000000)</f>
      </c>
      <c r="R7305" s="247">
        <f>IF(Q7305="","",SUMIFS(Txn[Signed Units],Txn[Key],J7305,Txn[Transaction Order],"&lt;="&amp;Q7305))</f>
      </c>
    </row>
    <row r="7306" spans="10:18" ht="15" customHeight="1" x14ac:dyDescent="0.15">
      <c r="J7306" s="246">
        <f>IF(OR(B7306="",C7306="",E7306=""),"",B7306&amp;":"&amp;C7306&amp;":"&amp;E7306)</f>
      </c>
      <c r="K7306" s="247">
        <f>IF(A7306="","",A7306*D7306)</f>
      </c>
      <c r="L7306" s="246">
        <f>IF(A7306="","",IF(OR(A7306=1,A7306=0),H7306,0))</f>
      </c>
      <c r="M7306" s="246">
        <f>IF(A7306="","",IF(A7306=-1,H7306,0))</f>
      </c>
      <c r="N7306">
        <f>IF(J7306="","",IF(E7306="SGD",1,IF(E7306="USD",Settings!$B$22,IF(E7306="HKD",Settings!$B$23,1))))</f>
      </c>
      <c r="O7306">
        <f>IF(OR(B7306="",C7306="",E7306=""),0,(IF(A7306=-1,H7306,0)-IF(OR(A7306=1,A7306=0),H7306,0)+IF(A7306=2,H7306,0))*IF(E7306="SGD",1,IF(E7306="USD",Settings!$B$22,IF(E7306="HKD",Settings!$B$23,1))))</f>
        <v>0</v>
      </c>
      <c r="P7306">
        <f>IF(OR(B7306="",C7306="",E7306=""),0,IF(A7306=2,H7306*IF(E7306="SGD",1,IF(E7306="USD",Settings!$B$22,IF(E7306="HKD",Settings!$B$23,1))),0))</f>
        <v>0</v>
      </c>
      <c r="Q7306" s="312">
        <f>IF(OR(J7306="",G7306=""),"",G7306+ROW()/1000000)</f>
      </c>
      <c r="R7306" s="247">
        <f>IF(Q7306="","",SUMIFS(Txn[Signed Units],Txn[Key],J7306,Txn[Transaction Order],"&lt;="&amp;Q7306))</f>
      </c>
    </row>
    <row r="7307" spans="10:18" ht="15" customHeight="1" x14ac:dyDescent="0.15">
      <c r="J7307" s="246">
        <f>IF(OR(B7307="",C7307="",E7307=""),"",B7307&amp;":"&amp;C7307&amp;":"&amp;E7307)</f>
      </c>
      <c r="K7307" s="247">
        <f>IF(A7307="","",A7307*D7307)</f>
      </c>
      <c r="L7307" s="246">
        <f>IF(A7307="","",IF(OR(A7307=1,A7307=0),H7307,0))</f>
      </c>
      <c r="M7307" s="246">
        <f>IF(A7307="","",IF(A7307=-1,H7307,0))</f>
      </c>
      <c r="N7307">
        <f>IF(J7307="","",IF(E7307="SGD",1,IF(E7307="USD",Settings!$B$22,IF(E7307="HKD",Settings!$B$23,1))))</f>
      </c>
      <c r="O7307">
        <f>IF(OR(B7307="",C7307="",E7307=""),0,(IF(A7307=-1,H7307,0)-IF(OR(A7307=1,A7307=0),H7307,0)+IF(A7307=2,H7307,0))*IF(E7307="SGD",1,IF(E7307="USD",Settings!$B$22,IF(E7307="HKD",Settings!$B$23,1))))</f>
        <v>0</v>
      </c>
      <c r="P7307">
        <f>IF(OR(B7307="",C7307="",E7307=""),0,IF(A7307=2,H7307*IF(E7307="SGD",1,IF(E7307="USD",Settings!$B$22,IF(E7307="HKD",Settings!$B$23,1))),0))</f>
        <v>0</v>
      </c>
      <c r="Q7307" s="312">
        <f>IF(OR(J7307="",G7307=""),"",G7307+ROW()/1000000)</f>
      </c>
      <c r="R7307" s="247">
        <f>IF(Q7307="","",SUMIFS(Txn[Signed Units],Txn[Key],J7307,Txn[Transaction Order],"&lt;="&amp;Q7307))</f>
      </c>
    </row>
    <row r="7308" spans="10:18" ht="15" customHeight="1" x14ac:dyDescent="0.15">
      <c r="J7308" s="246">
        <f>IF(OR(B7308="",C7308="",E7308=""),"",B7308&amp;":"&amp;C7308&amp;":"&amp;E7308)</f>
      </c>
      <c r="K7308" s="247">
        <f>IF(A7308="","",A7308*D7308)</f>
      </c>
      <c r="L7308" s="246">
        <f>IF(A7308="","",IF(OR(A7308=1,A7308=0),H7308,0))</f>
      </c>
      <c r="M7308" s="246">
        <f>IF(A7308="","",IF(A7308=-1,H7308,0))</f>
      </c>
      <c r="N7308">
        <f>IF(J7308="","",IF(E7308="SGD",1,IF(E7308="USD",Settings!$B$22,IF(E7308="HKD",Settings!$B$23,1))))</f>
      </c>
      <c r="O7308">
        <f>IF(OR(B7308="",C7308="",E7308=""),0,(IF(A7308=-1,H7308,0)-IF(OR(A7308=1,A7308=0),H7308,0)+IF(A7308=2,H7308,0))*IF(E7308="SGD",1,IF(E7308="USD",Settings!$B$22,IF(E7308="HKD",Settings!$B$23,1))))</f>
        <v>0</v>
      </c>
      <c r="P7308">
        <f>IF(OR(B7308="",C7308="",E7308=""),0,IF(A7308=2,H7308*IF(E7308="SGD",1,IF(E7308="USD",Settings!$B$22,IF(E7308="HKD",Settings!$B$23,1))),0))</f>
        <v>0</v>
      </c>
      <c r="Q7308" s="312">
        <f>IF(OR(J7308="",G7308=""),"",G7308+ROW()/1000000)</f>
      </c>
      <c r="R7308" s="247">
        <f>IF(Q7308="","",SUMIFS(Txn[Signed Units],Txn[Key],J7308,Txn[Transaction Order],"&lt;="&amp;Q7308))</f>
      </c>
    </row>
    <row r="7309" spans="10:18" ht="15" customHeight="1" x14ac:dyDescent="0.15">
      <c r="J7309" s="246">
        <f>IF(OR(B7309="",C7309="",E7309=""),"",B7309&amp;":"&amp;C7309&amp;":"&amp;E7309)</f>
      </c>
      <c r="K7309" s="247">
        <f>IF(A7309="","",A7309*D7309)</f>
      </c>
      <c r="L7309" s="246">
        <f>IF(A7309="","",IF(OR(A7309=1,A7309=0),H7309,0))</f>
      </c>
      <c r="M7309" s="246">
        <f>IF(A7309="","",IF(A7309=-1,H7309,0))</f>
      </c>
      <c r="N7309">
        <f>IF(J7309="","",IF(E7309="SGD",1,IF(E7309="USD",Settings!$B$22,IF(E7309="HKD",Settings!$B$23,1))))</f>
      </c>
      <c r="O7309">
        <f>IF(OR(B7309="",C7309="",E7309=""),0,(IF(A7309=-1,H7309,0)-IF(OR(A7309=1,A7309=0),H7309,0)+IF(A7309=2,H7309,0))*IF(E7309="SGD",1,IF(E7309="USD",Settings!$B$22,IF(E7309="HKD",Settings!$B$23,1))))</f>
        <v>0</v>
      </c>
      <c r="P7309">
        <f>IF(OR(B7309="",C7309="",E7309=""),0,IF(A7309=2,H7309*IF(E7309="SGD",1,IF(E7309="USD",Settings!$B$22,IF(E7309="HKD",Settings!$B$23,1))),0))</f>
        <v>0</v>
      </c>
      <c r="Q7309" s="312">
        <f>IF(OR(J7309="",G7309=""),"",G7309+ROW()/1000000)</f>
      </c>
      <c r="R7309" s="247">
        <f>IF(Q7309="","",SUMIFS(Txn[Signed Units],Txn[Key],J7309,Txn[Transaction Order],"&lt;="&amp;Q7309))</f>
      </c>
    </row>
    <row r="7310" spans="10:18" ht="15" customHeight="1" x14ac:dyDescent="0.15">
      <c r="J7310" s="246">
        <f>IF(OR(B7310="",C7310="",E7310=""),"",B7310&amp;":"&amp;C7310&amp;":"&amp;E7310)</f>
      </c>
      <c r="K7310" s="247">
        <f>IF(A7310="","",A7310*D7310)</f>
      </c>
      <c r="L7310" s="246">
        <f>IF(A7310="","",IF(OR(A7310=1,A7310=0),H7310,0))</f>
      </c>
      <c r="M7310" s="246">
        <f>IF(A7310="","",IF(A7310=-1,H7310,0))</f>
      </c>
      <c r="N7310">
        <f>IF(J7310="","",IF(E7310="SGD",1,IF(E7310="USD",Settings!$B$22,IF(E7310="HKD",Settings!$B$23,1))))</f>
      </c>
      <c r="O7310">
        <f>IF(OR(B7310="",C7310="",E7310=""),0,(IF(A7310=-1,H7310,0)-IF(OR(A7310=1,A7310=0),H7310,0)+IF(A7310=2,H7310,0))*IF(E7310="SGD",1,IF(E7310="USD",Settings!$B$22,IF(E7310="HKD",Settings!$B$23,1))))</f>
        <v>0</v>
      </c>
      <c r="P7310">
        <f>IF(OR(B7310="",C7310="",E7310=""),0,IF(A7310=2,H7310*IF(E7310="SGD",1,IF(E7310="USD",Settings!$B$22,IF(E7310="HKD",Settings!$B$23,1))),0))</f>
        <v>0</v>
      </c>
      <c r="Q7310" s="312">
        <f>IF(OR(J7310="",G7310=""),"",G7310+ROW()/1000000)</f>
      </c>
      <c r="R7310" s="247">
        <f>IF(Q7310="","",SUMIFS(Txn[Signed Units],Txn[Key],J7310,Txn[Transaction Order],"&lt;="&amp;Q7310))</f>
      </c>
    </row>
    <row r="7311" spans="10:18" ht="15" customHeight="1" x14ac:dyDescent="0.15">
      <c r="J7311" s="246">
        <f>IF(OR(B7311="",C7311="",E7311=""),"",B7311&amp;":"&amp;C7311&amp;":"&amp;E7311)</f>
      </c>
      <c r="K7311" s="247">
        <f>IF(A7311="","",A7311*D7311)</f>
      </c>
      <c r="L7311" s="246">
        <f>IF(A7311="","",IF(OR(A7311=1,A7311=0),H7311,0))</f>
      </c>
      <c r="M7311" s="246">
        <f>IF(A7311="","",IF(A7311=-1,H7311,0))</f>
      </c>
      <c r="N7311">
        <f>IF(J7311="","",IF(E7311="SGD",1,IF(E7311="USD",Settings!$B$22,IF(E7311="HKD",Settings!$B$23,1))))</f>
      </c>
      <c r="O7311">
        <f>IF(OR(B7311="",C7311="",E7311=""),0,(IF(A7311=-1,H7311,0)-IF(OR(A7311=1,A7311=0),H7311,0)+IF(A7311=2,H7311,0))*IF(E7311="SGD",1,IF(E7311="USD",Settings!$B$22,IF(E7311="HKD",Settings!$B$23,1))))</f>
        <v>0</v>
      </c>
      <c r="P7311">
        <f>IF(OR(B7311="",C7311="",E7311=""),0,IF(A7311=2,H7311*IF(E7311="SGD",1,IF(E7311="USD",Settings!$B$22,IF(E7311="HKD",Settings!$B$23,1))),0))</f>
        <v>0</v>
      </c>
      <c r="Q7311" s="312">
        <f>IF(OR(J7311="",G7311=""),"",G7311+ROW()/1000000)</f>
      </c>
      <c r="R7311" s="247">
        <f>IF(Q7311="","",SUMIFS(Txn[Signed Units],Txn[Key],J7311,Txn[Transaction Order],"&lt;="&amp;Q7311))</f>
      </c>
    </row>
    <row r="7312" spans="10:18" ht="15" customHeight="1" x14ac:dyDescent="0.15">
      <c r="J7312" s="246">
        <f>IF(OR(B7312="",C7312="",E7312=""),"",B7312&amp;":"&amp;C7312&amp;":"&amp;E7312)</f>
      </c>
      <c r="K7312" s="247">
        <f>IF(A7312="","",A7312*D7312)</f>
      </c>
      <c r="L7312" s="246">
        <f>IF(A7312="","",IF(OR(A7312=1,A7312=0),H7312,0))</f>
      </c>
      <c r="M7312" s="246">
        <f>IF(A7312="","",IF(A7312=-1,H7312,0))</f>
      </c>
      <c r="N7312">
        <f>IF(J7312="","",IF(E7312="SGD",1,IF(E7312="USD",Settings!$B$22,IF(E7312="HKD",Settings!$B$23,1))))</f>
      </c>
      <c r="O7312">
        <f>IF(OR(B7312="",C7312="",E7312=""),0,(IF(A7312=-1,H7312,0)-IF(OR(A7312=1,A7312=0),H7312,0)+IF(A7312=2,H7312,0))*IF(E7312="SGD",1,IF(E7312="USD",Settings!$B$22,IF(E7312="HKD",Settings!$B$23,1))))</f>
        <v>0</v>
      </c>
      <c r="P7312">
        <f>IF(OR(B7312="",C7312="",E7312=""),0,IF(A7312=2,H7312*IF(E7312="SGD",1,IF(E7312="USD",Settings!$B$22,IF(E7312="HKD",Settings!$B$23,1))),0))</f>
        <v>0</v>
      </c>
      <c r="Q7312" s="312">
        <f>IF(OR(J7312="",G7312=""),"",G7312+ROW()/1000000)</f>
      </c>
      <c r="R7312" s="247">
        <f>IF(Q7312="","",SUMIFS(Txn[Signed Units],Txn[Key],J7312,Txn[Transaction Order],"&lt;="&amp;Q7312))</f>
      </c>
    </row>
    <row r="7313" spans="10:18" ht="15" customHeight="1" x14ac:dyDescent="0.15">
      <c r="J7313" s="246">
        <f>IF(OR(B7313="",C7313="",E7313=""),"",B7313&amp;":"&amp;C7313&amp;":"&amp;E7313)</f>
      </c>
      <c r="K7313" s="247">
        <f>IF(A7313="","",A7313*D7313)</f>
      </c>
      <c r="L7313" s="246">
        <f>IF(A7313="","",IF(OR(A7313=1,A7313=0),H7313,0))</f>
      </c>
      <c r="M7313" s="246">
        <f>IF(A7313="","",IF(A7313=-1,H7313,0))</f>
      </c>
      <c r="N7313">
        <f>IF(J7313="","",IF(E7313="SGD",1,IF(E7313="USD",Settings!$B$22,IF(E7313="HKD",Settings!$B$23,1))))</f>
      </c>
      <c r="O7313">
        <f>IF(OR(B7313="",C7313="",E7313=""),0,(IF(A7313=-1,H7313,0)-IF(OR(A7313=1,A7313=0),H7313,0)+IF(A7313=2,H7313,0))*IF(E7313="SGD",1,IF(E7313="USD",Settings!$B$22,IF(E7313="HKD",Settings!$B$23,1))))</f>
        <v>0</v>
      </c>
      <c r="P7313">
        <f>IF(OR(B7313="",C7313="",E7313=""),0,IF(A7313=2,H7313*IF(E7313="SGD",1,IF(E7313="USD",Settings!$B$22,IF(E7313="HKD",Settings!$B$23,1))),0))</f>
        <v>0</v>
      </c>
      <c r="Q7313" s="312">
        <f>IF(OR(J7313="",G7313=""),"",G7313+ROW()/1000000)</f>
      </c>
      <c r="R7313" s="247">
        <f>IF(Q7313="","",SUMIFS(Txn[Signed Units],Txn[Key],J7313,Txn[Transaction Order],"&lt;="&amp;Q7313))</f>
      </c>
    </row>
    <row r="7314" spans="10:18" ht="15" customHeight="1" x14ac:dyDescent="0.15">
      <c r="J7314" s="246">
        <f>IF(OR(B7314="",C7314="",E7314=""),"",B7314&amp;":"&amp;C7314&amp;":"&amp;E7314)</f>
      </c>
      <c r="K7314" s="247">
        <f>IF(A7314="","",A7314*D7314)</f>
      </c>
      <c r="L7314" s="246">
        <f>IF(A7314="","",IF(OR(A7314=1,A7314=0),H7314,0))</f>
      </c>
      <c r="M7314" s="246">
        <f>IF(A7314="","",IF(A7314=-1,H7314,0))</f>
      </c>
      <c r="N7314">
        <f>IF(J7314="","",IF(E7314="SGD",1,IF(E7314="USD",Settings!$B$22,IF(E7314="HKD",Settings!$B$23,1))))</f>
      </c>
      <c r="O7314">
        <f>IF(OR(B7314="",C7314="",E7314=""),0,(IF(A7314=-1,H7314,0)-IF(OR(A7314=1,A7314=0),H7314,0)+IF(A7314=2,H7314,0))*IF(E7314="SGD",1,IF(E7314="USD",Settings!$B$22,IF(E7314="HKD",Settings!$B$23,1))))</f>
        <v>0</v>
      </c>
      <c r="P7314">
        <f>IF(OR(B7314="",C7314="",E7314=""),0,IF(A7314=2,H7314*IF(E7314="SGD",1,IF(E7314="USD",Settings!$B$22,IF(E7314="HKD",Settings!$B$23,1))),0))</f>
        <v>0</v>
      </c>
      <c r="Q7314" s="312">
        <f>IF(OR(J7314="",G7314=""),"",G7314+ROW()/1000000)</f>
      </c>
      <c r="R7314" s="247">
        <f>IF(Q7314="","",SUMIFS(Txn[Signed Units],Txn[Key],J7314,Txn[Transaction Order],"&lt;="&amp;Q7314))</f>
      </c>
    </row>
    <row r="7315" spans="10:18" ht="15" customHeight="1" x14ac:dyDescent="0.15">
      <c r="J7315" s="246">
        <f>IF(OR(B7315="",C7315="",E7315=""),"",B7315&amp;":"&amp;C7315&amp;":"&amp;E7315)</f>
      </c>
      <c r="K7315" s="247">
        <f>IF(A7315="","",A7315*D7315)</f>
      </c>
      <c r="L7315" s="246">
        <f>IF(A7315="","",IF(OR(A7315=1,A7315=0),H7315,0))</f>
      </c>
      <c r="M7315" s="246">
        <f>IF(A7315="","",IF(A7315=-1,H7315,0))</f>
      </c>
      <c r="N7315">
        <f>IF(J7315="","",IF(E7315="SGD",1,IF(E7315="USD",Settings!$B$22,IF(E7315="HKD",Settings!$B$23,1))))</f>
      </c>
      <c r="O7315">
        <f>IF(OR(B7315="",C7315="",E7315=""),0,(IF(A7315=-1,H7315,0)-IF(OR(A7315=1,A7315=0),H7315,0)+IF(A7315=2,H7315,0))*IF(E7315="SGD",1,IF(E7315="USD",Settings!$B$22,IF(E7315="HKD",Settings!$B$23,1))))</f>
        <v>0</v>
      </c>
      <c r="P7315">
        <f>IF(OR(B7315="",C7315="",E7315=""),0,IF(A7315=2,H7315*IF(E7315="SGD",1,IF(E7315="USD",Settings!$B$22,IF(E7315="HKD",Settings!$B$23,1))),0))</f>
        <v>0</v>
      </c>
      <c r="Q7315" s="312">
        <f>IF(OR(J7315="",G7315=""),"",G7315+ROW()/1000000)</f>
      </c>
      <c r="R7315" s="247">
        <f>IF(Q7315="","",SUMIFS(Txn[Signed Units],Txn[Key],J7315,Txn[Transaction Order],"&lt;="&amp;Q7315))</f>
      </c>
    </row>
    <row r="7316" spans="10:18" ht="15" customHeight="1" x14ac:dyDescent="0.15">
      <c r="J7316" s="246">
        <f>IF(OR(B7316="",C7316="",E7316=""),"",B7316&amp;":"&amp;C7316&amp;":"&amp;E7316)</f>
      </c>
      <c r="K7316" s="247">
        <f>IF(A7316="","",A7316*D7316)</f>
      </c>
      <c r="L7316" s="246">
        <f>IF(A7316="","",IF(OR(A7316=1,A7316=0),H7316,0))</f>
      </c>
      <c r="M7316" s="246">
        <f>IF(A7316="","",IF(A7316=-1,H7316,0))</f>
      </c>
      <c r="N7316">
        <f>IF(J7316="","",IF(E7316="SGD",1,IF(E7316="USD",Settings!$B$22,IF(E7316="HKD",Settings!$B$23,1))))</f>
      </c>
      <c r="O7316">
        <f>IF(OR(B7316="",C7316="",E7316=""),0,(IF(A7316=-1,H7316,0)-IF(OR(A7316=1,A7316=0),H7316,0)+IF(A7316=2,H7316,0))*IF(E7316="SGD",1,IF(E7316="USD",Settings!$B$22,IF(E7316="HKD",Settings!$B$23,1))))</f>
        <v>0</v>
      </c>
      <c r="P7316">
        <f>IF(OR(B7316="",C7316="",E7316=""),0,IF(A7316=2,H7316*IF(E7316="SGD",1,IF(E7316="USD",Settings!$B$22,IF(E7316="HKD",Settings!$B$23,1))),0))</f>
        <v>0</v>
      </c>
      <c r="Q7316" s="312">
        <f>IF(OR(J7316="",G7316=""),"",G7316+ROW()/1000000)</f>
      </c>
      <c r="R7316" s="247">
        <f>IF(Q7316="","",SUMIFS(Txn[Signed Units],Txn[Key],J7316,Txn[Transaction Order],"&lt;="&amp;Q7316))</f>
      </c>
    </row>
    <row r="7317" spans="10:18" ht="15" customHeight="1" x14ac:dyDescent="0.15">
      <c r="J7317" s="246">
        <f>IF(OR(B7317="",C7317="",E7317=""),"",B7317&amp;":"&amp;C7317&amp;":"&amp;E7317)</f>
      </c>
      <c r="K7317" s="247">
        <f>IF(A7317="","",A7317*D7317)</f>
      </c>
      <c r="L7317" s="246">
        <f>IF(A7317="","",IF(OR(A7317=1,A7317=0),H7317,0))</f>
      </c>
      <c r="M7317" s="246">
        <f>IF(A7317="","",IF(A7317=-1,H7317,0))</f>
      </c>
      <c r="N7317">
        <f>IF(J7317="","",IF(E7317="SGD",1,IF(E7317="USD",Settings!$B$22,IF(E7317="HKD",Settings!$B$23,1))))</f>
      </c>
      <c r="O7317">
        <f>IF(OR(B7317="",C7317="",E7317=""),0,(IF(A7317=-1,H7317,0)-IF(OR(A7317=1,A7317=0),H7317,0)+IF(A7317=2,H7317,0))*IF(E7317="SGD",1,IF(E7317="USD",Settings!$B$22,IF(E7317="HKD",Settings!$B$23,1))))</f>
        <v>0</v>
      </c>
      <c r="P7317">
        <f>IF(OR(B7317="",C7317="",E7317=""),0,IF(A7317=2,H7317*IF(E7317="SGD",1,IF(E7317="USD",Settings!$B$22,IF(E7317="HKD",Settings!$B$23,1))),0))</f>
        <v>0</v>
      </c>
      <c r="Q7317" s="312">
        <f>IF(OR(J7317="",G7317=""),"",G7317+ROW()/1000000)</f>
      </c>
      <c r="R7317" s="247">
        <f>IF(Q7317="","",SUMIFS(Txn[Signed Units],Txn[Key],J7317,Txn[Transaction Order],"&lt;="&amp;Q7317))</f>
      </c>
    </row>
    <row r="7318" spans="10:18" ht="15" customHeight="1" x14ac:dyDescent="0.15">
      <c r="J7318" s="246">
        <f>IF(OR(B7318="",C7318="",E7318=""),"",B7318&amp;":"&amp;C7318&amp;":"&amp;E7318)</f>
      </c>
      <c r="K7318" s="247">
        <f>IF(A7318="","",A7318*D7318)</f>
      </c>
      <c r="L7318" s="246">
        <f>IF(A7318="","",IF(OR(A7318=1,A7318=0),H7318,0))</f>
      </c>
      <c r="M7318" s="246">
        <f>IF(A7318="","",IF(A7318=-1,H7318,0))</f>
      </c>
      <c r="N7318">
        <f>IF(J7318="","",IF(E7318="SGD",1,IF(E7318="USD",Settings!$B$22,IF(E7318="HKD",Settings!$B$23,1))))</f>
      </c>
      <c r="O7318">
        <f>IF(OR(B7318="",C7318="",E7318=""),0,(IF(A7318=-1,H7318,0)-IF(OR(A7318=1,A7318=0),H7318,0)+IF(A7318=2,H7318,0))*IF(E7318="SGD",1,IF(E7318="USD",Settings!$B$22,IF(E7318="HKD",Settings!$B$23,1))))</f>
        <v>0</v>
      </c>
      <c r="P7318">
        <f>IF(OR(B7318="",C7318="",E7318=""),0,IF(A7318=2,H7318*IF(E7318="SGD",1,IF(E7318="USD",Settings!$B$22,IF(E7318="HKD",Settings!$B$23,1))),0))</f>
        <v>0</v>
      </c>
      <c r="Q7318" s="312">
        <f>IF(OR(J7318="",G7318=""),"",G7318+ROW()/1000000)</f>
      </c>
      <c r="R7318" s="247">
        <f>IF(Q7318="","",SUMIFS(Txn[Signed Units],Txn[Key],J7318,Txn[Transaction Order],"&lt;="&amp;Q7318))</f>
      </c>
    </row>
    <row r="7319" spans="10:18" ht="15" customHeight="1" x14ac:dyDescent="0.15">
      <c r="J7319" s="246">
        <f>IF(OR(B7319="",C7319="",E7319=""),"",B7319&amp;":"&amp;C7319&amp;":"&amp;E7319)</f>
      </c>
      <c r="K7319" s="247">
        <f>IF(A7319="","",A7319*D7319)</f>
      </c>
      <c r="L7319" s="246">
        <f>IF(A7319="","",IF(OR(A7319=1,A7319=0),H7319,0))</f>
      </c>
      <c r="M7319" s="246">
        <f>IF(A7319="","",IF(A7319=-1,H7319,0))</f>
      </c>
      <c r="N7319">
        <f>IF(J7319="","",IF(E7319="SGD",1,IF(E7319="USD",Settings!$B$22,IF(E7319="HKD",Settings!$B$23,1))))</f>
      </c>
      <c r="O7319">
        <f>IF(OR(B7319="",C7319="",E7319=""),0,(IF(A7319=-1,H7319,0)-IF(OR(A7319=1,A7319=0),H7319,0)+IF(A7319=2,H7319,0))*IF(E7319="SGD",1,IF(E7319="USD",Settings!$B$22,IF(E7319="HKD",Settings!$B$23,1))))</f>
        <v>0</v>
      </c>
      <c r="P7319">
        <f>IF(OR(B7319="",C7319="",E7319=""),0,IF(A7319=2,H7319*IF(E7319="SGD",1,IF(E7319="USD",Settings!$B$22,IF(E7319="HKD",Settings!$B$23,1))),0))</f>
        <v>0</v>
      </c>
      <c r="Q7319" s="312">
        <f>IF(OR(J7319="",G7319=""),"",G7319+ROW()/1000000)</f>
      </c>
      <c r="R7319" s="247">
        <f>IF(Q7319="","",SUMIFS(Txn[Signed Units],Txn[Key],J7319,Txn[Transaction Order],"&lt;="&amp;Q7319))</f>
      </c>
    </row>
    <row r="7320" spans="10:18" ht="15" customHeight="1" x14ac:dyDescent="0.15">
      <c r="J7320" s="246">
        <f>IF(OR(B7320="",C7320="",E7320=""),"",B7320&amp;":"&amp;C7320&amp;":"&amp;E7320)</f>
      </c>
      <c r="K7320" s="247">
        <f>IF(A7320="","",A7320*D7320)</f>
      </c>
      <c r="L7320" s="246">
        <f>IF(A7320="","",IF(OR(A7320=1,A7320=0),H7320,0))</f>
      </c>
      <c r="M7320" s="246">
        <f>IF(A7320="","",IF(A7320=-1,H7320,0))</f>
      </c>
      <c r="N7320">
        <f>IF(J7320="","",IF(E7320="SGD",1,IF(E7320="USD",Settings!$B$22,IF(E7320="HKD",Settings!$B$23,1))))</f>
      </c>
      <c r="O7320">
        <f>IF(OR(B7320="",C7320="",E7320=""),0,(IF(A7320=-1,H7320,0)-IF(OR(A7320=1,A7320=0),H7320,0)+IF(A7320=2,H7320,0))*IF(E7320="SGD",1,IF(E7320="USD",Settings!$B$22,IF(E7320="HKD",Settings!$B$23,1))))</f>
        <v>0</v>
      </c>
      <c r="P7320">
        <f>IF(OR(B7320="",C7320="",E7320=""),0,IF(A7320=2,H7320*IF(E7320="SGD",1,IF(E7320="USD",Settings!$B$22,IF(E7320="HKD",Settings!$B$23,1))),0))</f>
        <v>0</v>
      </c>
      <c r="Q7320" s="312">
        <f>IF(OR(J7320="",G7320=""),"",G7320+ROW()/1000000)</f>
      </c>
      <c r="R7320" s="247">
        <f>IF(Q7320="","",SUMIFS(Txn[Signed Units],Txn[Key],J7320,Txn[Transaction Order],"&lt;="&amp;Q7320))</f>
      </c>
    </row>
    <row r="7321" spans="10:18" ht="15" customHeight="1" x14ac:dyDescent="0.15">
      <c r="J7321" s="246">
        <f>IF(OR(B7321="",C7321="",E7321=""),"",B7321&amp;":"&amp;C7321&amp;":"&amp;E7321)</f>
      </c>
      <c r="K7321" s="247">
        <f>IF(A7321="","",A7321*D7321)</f>
      </c>
      <c r="L7321" s="246">
        <f>IF(A7321="","",IF(OR(A7321=1,A7321=0),H7321,0))</f>
      </c>
      <c r="M7321" s="246">
        <f>IF(A7321="","",IF(A7321=-1,H7321,0))</f>
      </c>
      <c r="N7321">
        <f>IF(J7321="","",IF(E7321="SGD",1,IF(E7321="USD",Settings!$B$22,IF(E7321="HKD",Settings!$B$23,1))))</f>
      </c>
      <c r="O7321">
        <f>IF(OR(B7321="",C7321="",E7321=""),0,(IF(A7321=-1,H7321,0)-IF(OR(A7321=1,A7321=0),H7321,0)+IF(A7321=2,H7321,0))*IF(E7321="SGD",1,IF(E7321="USD",Settings!$B$22,IF(E7321="HKD",Settings!$B$23,1))))</f>
        <v>0</v>
      </c>
      <c r="P7321">
        <f>IF(OR(B7321="",C7321="",E7321=""),0,IF(A7321=2,H7321*IF(E7321="SGD",1,IF(E7321="USD",Settings!$B$22,IF(E7321="HKD",Settings!$B$23,1))),0))</f>
        <v>0</v>
      </c>
      <c r="Q7321" s="312">
        <f>IF(OR(J7321="",G7321=""),"",G7321+ROW()/1000000)</f>
      </c>
      <c r="R7321" s="247">
        <f>IF(Q7321="","",SUMIFS(Txn[Signed Units],Txn[Key],J7321,Txn[Transaction Order],"&lt;="&amp;Q7321))</f>
      </c>
    </row>
    <row r="7322" spans="10:18" ht="15" customHeight="1" x14ac:dyDescent="0.15">
      <c r="J7322" s="246">
        <f>IF(OR(B7322="",C7322="",E7322=""),"",B7322&amp;":"&amp;C7322&amp;":"&amp;E7322)</f>
      </c>
      <c r="K7322" s="247">
        <f>IF(A7322="","",A7322*D7322)</f>
      </c>
      <c r="L7322" s="246">
        <f>IF(A7322="","",IF(OR(A7322=1,A7322=0),H7322,0))</f>
      </c>
      <c r="M7322" s="246">
        <f>IF(A7322="","",IF(A7322=-1,H7322,0))</f>
      </c>
      <c r="N7322">
        <f>IF(J7322="","",IF(E7322="SGD",1,IF(E7322="USD",Settings!$B$22,IF(E7322="HKD",Settings!$B$23,1))))</f>
      </c>
      <c r="O7322">
        <f>IF(OR(B7322="",C7322="",E7322=""),0,(IF(A7322=-1,H7322,0)-IF(OR(A7322=1,A7322=0),H7322,0)+IF(A7322=2,H7322,0))*IF(E7322="SGD",1,IF(E7322="USD",Settings!$B$22,IF(E7322="HKD",Settings!$B$23,1))))</f>
        <v>0</v>
      </c>
      <c r="P7322">
        <f>IF(OR(B7322="",C7322="",E7322=""),0,IF(A7322=2,H7322*IF(E7322="SGD",1,IF(E7322="USD",Settings!$B$22,IF(E7322="HKD",Settings!$B$23,1))),0))</f>
        <v>0</v>
      </c>
      <c r="Q7322" s="312">
        <f>IF(OR(J7322="",G7322=""),"",G7322+ROW()/1000000)</f>
      </c>
      <c r="R7322" s="247">
        <f>IF(Q7322="","",SUMIFS(Txn[Signed Units],Txn[Key],J7322,Txn[Transaction Order],"&lt;="&amp;Q7322))</f>
      </c>
    </row>
    <row r="7323" spans="10:18" ht="15" customHeight="1" x14ac:dyDescent="0.15">
      <c r="J7323" s="246">
        <f>IF(OR(B7323="",C7323="",E7323=""),"",B7323&amp;":"&amp;C7323&amp;":"&amp;E7323)</f>
      </c>
      <c r="K7323" s="247">
        <f>IF(A7323="","",A7323*D7323)</f>
      </c>
      <c r="L7323" s="246">
        <f>IF(A7323="","",IF(OR(A7323=1,A7323=0),H7323,0))</f>
      </c>
      <c r="M7323" s="246">
        <f>IF(A7323="","",IF(A7323=-1,H7323,0))</f>
      </c>
      <c r="N7323">
        <f>IF(J7323="","",IF(E7323="SGD",1,IF(E7323="USD",Settings!$B$22,IF(E7323="HKD",Settings!$B$23,1))))</f>
      </c>
      <c r="O7323">
        <f>IF(OR(B7323="",C7323="",E7323=""),0,(IF(A7323=-1,H7323,0)-IF(OR(A7323=1,A7323=0),H7323,0)+IF(A7323=2,H7323,0))*IF(E7323="SGD",1,IF(E7323="USD",Settings!$B$22,IF(E7323="HKD",Settings!$B$23,1))))</f>
        <v>0</v>
      </c>
      <c r="P7323">
        <f>IF(OR(B7323="",C7323="",E7323=""),0,IF(A7323=2,H7323*IF(E7323="SGD",1,IF(E7323="USD",Settings!$B$22,IF(E7323="HKD",Settings!$B$23,1))),0))</f>
        <v>0</v>
      </c>
      <c r="Q7323" s="312">
        <f>IF(OR(J7323="",G7323=""),"",G7323+ROW()/1000000)</f>
      </c>
      <c r="R7323" s="247">
        <f>IF(Q7323="","",SUMIFS(Txn[Signed Units],Txn[Key],J7323,Txn[Transaction Order],"&lt;="&amp;Q7323))</f>
      </c>
    </row>
    <row r="7324" spans="10:18" ht="15" customHeight="1" x14ac:dyDescent="0.15">
      <c r="J7324" s="246">
        <f>IF(OR(B7324="",C7324="",E7324=""),"",B7324&amp;":"&amp;C7324&amp;":"&amp;E7324)</f>
      </c>
      <c r="K7324" s="247">
        <f>IF(A7324="","",A7324*D7324)</f>
      </c>
      <c r="L7324" s="246">
        <f>IF(A7324="","",IF(OR(A7324=1,A7324=0),H7324,0))</f>
      </c>
      <c r="M7324" s="246">
        <f>IF(A7324="","",IF(A7324=-1,H7324,0))</f>
      </c>
      <c r="N7324">
        <f>IF(J7324="","",IF(E7324="SGD",1,IF(E7324="USD",Settings!$B$22,IF(E7324="HKD",Settings!$B$23,1))))</f>
      </c>
      <c r="O7324">
        <f>IF(OR(B7324="",C7324="",E7324=""),0,(IF(A7324=-1,H7324,0)-IF(OR(A7324=1,A7324=0),H7324,0)+IF(A7324=2,H7324,0))*IF(E7324="SGD",1,IF(E7324="USD",Settings!$B$22,IF(E7324="HKD",Settings!$B$23,1))))</f>
        <v>0</v>
      </c>
      <c r="P7324">
        <f>IF(OR(B7324="",C7324="",E7324=""),0,IF(A7324=2,H7324*IF(E7324="SGD",1,IF(E7324="USD",Settings!$B$22,IF(E7324="HKD",Settings!$B$23,1))),0))</f>
        <v>0</v>
      </c>
      <c r="Q7324" s="312">
        <f>IF(OR(J7324="",G7324=""),"",G7324+ROW()/1000000)</f>
      </c>
      <c r="R7324" s="247">
        <f>IF(Q7324="","",SUMIFS(Txn[Signed Units],Txn[Key],J7324,Txn[Transaction Order],"&lt;="&amp;Q7324))</f>
      </c>
    </row>
    <row r="7325" spans="10:18" ht="15" customHeight="1" x14ac:dyDescent="0.15">
      <c r="J7325" s="246">
        <f>IF(OR(B7325="",C7325="",E7325=""),"",B7325&amp;":"&amp;C7325&amp;":"&amp;E7325)</f>
      </c>
      <c r="K7325" s="247">
        <f>IF(A7325="","",A7325*D7325)</f>
      </c>
      <c r="L7325" s="246">
        <f>IF(A7325="","",IF(OR(A7325=1,A7325=0),H7325,0))</f>
      </c>
      <c r="M7325" s="246">
        <f>IF(A7325="","",IF(A7325=-1,H7325,0))</f>
      </c>
      <c r="N7325">
        <f>IF(J7325="","",IF(E7325="SGD",1,IF(E7325="USD",Settings!$B$22,IF(E7325="HKD",Settings!$B$23,1))))</f>
      </c>
      <c r="O7325">
        <f>IF(OR(B7325="",C7325="",E7325=""),0,(IF(A7325=-1,H7325,0)-IF(OR(A7325=1,A7325=0),H7325,0)+IF(A7325=2,H7325,0))*IF(E7325="SGD",1,IF(E7325="USD",Settings!$B$22,IF(E7325="HKD",Settings!$B$23,1))))</f>
        <v>0</v>
      </c>
      <c r="P7325">
        <f>IF(OR(B7325="",C7325="",E7325=""),0,IF(A7325=2,H7325*IF(E7325="SGD",1,IF(E7325="USD",Settings!$B$22,IF(E7325="HKD",Settings!$B$23,1))),0))</f>
        <v>0</v>
      </c>
      <c r="Q7325" s="312">
        <f>IF(OR(J7325="",G7325=""),"",G7325+ROW()/1000000)</f>
      </c>
      <c r="R7325" s="247">
        <f>IF(Q7325="","",SUMIFS(Txn[Signed Units],Txn[Key],J7325,Txn[Transaction Order],"&lt;="&amp;Q7325))</f>
      </c>
    </row>
    <row r="7326" spans="10:18" ht="15" customHeight="1" x14ac:dyDescent="0.15">
      <c r="J7326" s="246">
        <f>IF(OR(B7326="",C7326="",E7326=""),"",B7326&amp;":"&amp;C7326&amp;":"&amp;E7326)</f>
      </c>
      <c r="K7326" s="247">
        <f>IF(A7326="","",A7326*D7326)</f>
      </c>
      <c r="L7326" s="246">
        <f>IF(A7326="","",IF(OR(A7326=1,A7326=0),H7326,0))</f>
      </c>
      <c r="M7326" s="246">
        <f>IF(A7326="","",IF(A7326=-1,H7326,0))</f>
      </c>
      <c r="N7326">
        <f>IF(J7326="","",IF(E7326="SGD",1,IF(E7326="USD",Settings!$B$22,IF(E7326="HKD",Settings!$B$23,1))))</f>
      </c>
      <c r="O7326">
        <f>IF(OR(B7326="",C7326="",E7326=""),0,(IF(A7326=-1,H7326,0)-IF(OR(A7326=1,A7326=0),H7326,0)+IF(A7326=2,H7326,0))*IF(E7326="SGD",1,IF(E7326="USD",Settings!$B$22,IF(E7326="HKD",Settings!$B$23,1))))</f>
        <v>0</v>
      </c>
      <c r="P7326">
        <f>IF(OR(B7326="",C7326="",E7326=""),0,IF(A7326=2,H7326*IF(E7326="SGD",1,IF(E7326="USD",Settings!$B$22,IF(E7326="HKD",Settings!$B$23,1))),0))</f>
        <v>0</v>
      </c>
      <c r="Q7326" s="312">
        <f>IF(OR(J7326="",G7326=""),"",G7326+ROW()/1000000)</f>
      </c>
      <c r="R7326" s="247">
        <f>IF(Q7326="","",SUMIFS(Txn[Signed Units],Txn[Key],J7326,Txn[Transaction Order],"&lt;="&amp;Q7326))</f>
      </c>
    </row>
    <row r="7327" spans="10:18" ht="15" customHeight="1" x14ac:dyDescent="0.15">
      <c r="J7327" s="246">
        <f>IF(OR(B7327="",C7327="",E7327=""),"",B7327&amp;":"&amp;C7327&amp;":"&amp;E7327)</f>
      </c>
      <c r="K7327" s="247">
        <f>IF(A7327="","",A7327*D7327)</f>
      </c>
      <c r="L7327" s="246">
        <f>IF(A7327="","",IF(OR(A7327=1,A7327=0),H7327,0))</f>
      </c>
      <c r="M7327" s="246">
        <f>IF(A7327="","",IF(A7327=-1,H7327,0))</f>
      </c>
      <c r="N7327">
        <f>IF(J7327="","",IF(E7327="SGD",1,IF(E7327="USD",Settings!$B$22,IF(E7327="HKD",Settings!$B$23,1))))</f>
      </c>
      <c r="O7327">
        <f>IF(OR(B7327="",C7327="",E7327=""),0,(IF(A7327=-1,H7327,0)-IF(OR(A7327=1,A7327=0),H7327,0)+IF(A7327=2,H7327,0))*IF(E7327="SGD",1,IF(E7327="USD",Settings!$B$22,IF(E7327="HKD",Settings!$B$23,1))))</f>
        <v>0</v>
      </c>
      <c r="P7327">
        <f>IF(OR(B7327="",C7327="",E7327=""),0,IF(A7327=2,H7327*IF(E7327="SGD",1,IF(E7327="USD",Settings!$B$22,IF(E7327="HKD",Settings!$B$23,1))),0))</f>
        <v>0</v>
      </c>
      <c r="Q7327" s="312">
        <f>IF(OR(J7327="",G7327=""),"",G7327+ROW()/1000000)</f>
      </c>
      <c r="R7327" s="247">
        <f>IF(Q7327="","",SUMIFS(Txn[Signed Units],Txn[Key],J7327,Txn[Transaction Order],"&lt;="&amp;Q7327))</f>
      </c>
    </row>
    <row r="7328" spans="10:18" ht="15" customHeight="1" x14ac:dyDescent="0.15">
      <c r="J7328" s="246">
        <f>IF(OR(B7328="",C7328="",E7328=""),"",B7328&amp;":"&amp;C7328&amp;":"&amp;E7328)</f>
      </c>
      <c r="K7328" s="247">
        <f>IF(A7328="","",A7328*D7328)</f>
      </c>
      <c r="L7328" s="246">
        <f>IF(A7328="","",IF(OR(A7328=1,A7328=0),H7328,0))</f>
      </c>
      <c r="M7328" s="246">
        <f>IF(A7328="","",IF(A7328=-1,H7328,0))</f>
      </c>
      <c r="N7328">
        <f>IF(J7328="","",IF(E7328="SGD",1,IF(E7328="USD",Settings!$B$22,IF(E7328="HKD",Settings!$B$23,1))))</f>
      </c>
      <c r="O7328">
        <f>IF(OR(B7328="",C7328="",E7328=""),0,(IF(A7328=-1,H7328,0)-IF(OR(A7328=1,A7328=0),H7328,0)+IF(A7328=2,H7328,0))*IF(E7328="SGD",1,IF(E7328="USD",Settings!$B$22,IF(E7328="HKD",Settings!$B$23,1))))</f>
        <v>0</v>
      </c>
      <c r="P7328">
        <f>IF(OR(B7328="",C7328="",E7328=""),0,IF(A7328=2,H7328*IF(E7328="SGD",1,IF(E7328="USD",Settings!$B$22,IF(E7328="HKD",Settings!$B$23,1))),0))</f>
        <v>0</v>
      </c>
      <c r="Q7328" s="312">
        <f>IF(OR(J7328="",G7328=""),"",G7328+ROW()/1000000)</f>
      </c>
      <c r="R7328" s="247">
        <f>IF(Q7328="","",SUMIFS(Txn[Signed Units],Txn[Key],J7328,Txn[Transaction Order],"&lt;="&amp;Q7328))</f>
      </c>
    </row>
    <row r="7329" spans="10:18" ht="15" customHeight="1" x14ac:dyDescent="0.15">
      <c r="J7329" s="246">
        <f>IF(OR(B7329="",C7329="",E7329=""),"",B7329&amp;":"&amp;C7329&amp;":"&amp;E7329)</f>
      </c>
      <c r="K7329" s="247">
        <f>IF(A7329="","",A7329*D7329)</f>
      </c>
      <c r="L7329" s="246">
        <f>IF(A7329="","",IF(OR(A7329=1,A7329=0),H7329,0))</f>
      </c>
      <c r="M7329" s="246">
        <f>IF(A7329="","",IF(A7329=-1,H7329,0))</f>
      </c>
      <c r="N7329">
        <f>IF(J7329="","",IF(E7329="SGD",1,IF(E7329="USD",Settings!$B$22,IF(E7329="HKD",Settings!$B$23,1))))</f>
      </c>
      <c r="O7329">
        <f>IF(OR(B7329="",C7329="",E7329=""),0,(IF(A7329=-1,H7329,0)-IF(OR(A7329=1,A7329=0),H7329,0)+IF(A7329=2,H7329,0))*IF(E7329="SGD",1,IF(E7329="USD",Settings!$B$22,IF(E7329="HKD",Settings!$B$23,1))))</f>
        <v>0</v>
      </c>
      <c r="P7329">
        <f>IF(OR(B7329="",C7329="",E7329=""),0,IF(A7329=2,H7329*IF(E7329="SGD",1,IF(E7329="USD",Settings!$B$22,IF(E7329="HKD",Settings!$B$23,1))),0))</f>
        <v>0</v>
      </c>
      <c r="Q7329" s="312">
        <f>IF(OR(J7329="",G7329=""),"",G7329+ROW()/1000000)</f>
      </c>
      <c r="R7329" s="247">
        <f>IF(Q7329="","",SUMIFS(Txn[Signed Units],Txn[Key],J7329,Txn[Transaction Order],"&lt;="&amp;Q7329))</f>
      </c>
    </row>
    <row r="7330" spans="10:18" ht="15" customHeight="1" x14ac:dyDescent="0.15">
      <c r="J7330" s="246">
        <f>IF(OR(B7330="",C7330="",E7330=""),"",B7330&amp;":"&amp;C7330&amp;":"&amp;E7330)</f>
      </c>
      <c r="K7330" s="247">
        <f>IF(A7330="","",A7330*D7330)</f>
      </c>
      <c r="L7330" s="246">
        <f>IF(A7330="","",IF(OR(A7330=1,A7330=0),H7330,0))</f>
      </c>
      <c r="M7330" s="246">
        <f>IF(A7330="","",IF(A7330=-1,H7330,0))</f>
      </c>
      <c r="N7330">
        <f>IF(J7330="","",IF(E7330="SGD",1,IF(E7330="USD",Settings!$B$22,IF(E7330="HKD",Settings!$B$23,1))))</f>
      </c>
      <c r="O7330">
        <f>IF(OR(B7330="",C7330="",E7330=""),0,(IF(A7330=-1,H7330,0)-IF(OR(A7330=1,A7330=0),H7330,0)+IF(A7330=2,H7330,0))*IF(E7330="SGD",1,IF(E7330="USD",Settings!$B$22,IF(E7330="HKD",Settings!$B$23,1))))</f>
        <v>0</v>
      </c>
      <c r="P7330">
        <f>IF(OR(B7330="",C7330="",E7330=""),0,IF(A7330=2,H7330*IF(E7330="SGD",1,IF(E7330="USD",Settings!$B$22,IF(E7330="HKD",Settings!$B$23,1))),0))</f>
        <v>0</v>
      </c>
      <c r="Q7330" s="312">
        <f>IF(OR(J7330="",G7330=""),"",G7330+ROW()/1000000)</f>
      </c>
      <c r="R7330" s="247">
        <f>IF(Q7330="","",SUMIFS(Txn[Signed Units],Txn[Key],J7330,Txn[Transaction Order],"&lt;="&amp;Q7330))</f>
      </c>
    </row>
    <row r="7331" spans="10:18" ht="15" customHeight="1" x14ac:dyDescent="0.15">
      <c r="J7331" s="246">
        <f>IF(OR(B7331="",C7331="",E7331=""),"",B7331&amp;":"&amp;C7331&amp;":"&amp;E7331)</f>
      </c>
      <c r="K7331" s="247">
        <f>IF(A7331="","",A7331*D7331)</f>
      </c>
      <c r="L7331" s="246">
        <f>IF(A7331="","",IF(OR(A7331=1,A7331=0),H7331,0))</f>
      </c>
      <c r="M7331" s="246">
        <f>IF(A7331="","",IF(A7331=-1,H7331,0))</f>
      </c>
      <c r="N7331">
        <f>IF(J7331="","",IF(E7331="SGD",1,IF(E7331="USD",Settings!$B$22,IF(E7331="HKD",Settings!$B$23,1))))</f>
      </c>
      <c r="O7331">
        <f>IF(OR(B7331="",C7331="",E7331=""),0,(IF(A7331=-1,H7331,0)-IF(OR(A7331=1,A7331=0),H7331,0)+IF(A7331=2,H7331,0))*IF(E7331="SGD",1,IF(E7331="USD",Settings!$B$22,IF(E7331="HKD",Settings!$B$23,1))))</f>
        <v>0</v>
      </c>
      <c r="P7331">
        <f>IF(OR(B7331="",C7331="",E7331=""),0,IF(A7331=2,H7331*IF(E7331="SGD",1,IF(E7331="USD",Settings!$B$22,IF(E7331="HKD",Settings!$B$23,1))),0))</f>
        <v>0</v>
      </c>
      <c r="Q7331" s="312">
        <f>IF(OR(J7331="",G7331=""),"",G7331+ROW()/1000000)</f>
      </c>
      <c r="R7331" s="247">
        <f>IF(Q7331="","",SUMIFS(Txn[Signed Units],Txn[Key],J7331,Txn[Transaction Order],"&lt;="&amp;Q7331))</f>
      </c>
    </row>
    <row r="7332" spans="10:18" ht="15" customHeight="1" x14ac:dyDescent="0.15">
      <c r="J7332" s="246">
        <f>IF(OR(B7332="",C7332="",E7332=""),"",B7332&amp;":"&amp;C7332&amp;":"&amp;E7332)</f>
      </c>
      <c r="K7332" s="247">
        <f>IF(A7332="","",A7332*D7332)</f>
      </c>
      <c r="L7332" s="246">
        <f>IF(A7332="","",IF(OR(A7332=1,A7332=0),H7332,0))</f>
      </c>
      <c r="M7332" s="246">
        <f>IF(A7332="","",IF(A7332=-1,H7332,0))</f>
      </c>
      <c r="N7332">
        <f>IF(J7332="","",IF(E7332="SGD",1,IF(E7332="USD",Settings!$B$22,IF(E7332="HKD",Settings!$B$23,1))))</f>
      </c>
      <c r="O7332">
        <f>IF(OR(B7332="",C7332="",E7332=""),0,(IF(A7332=-1,H7332,0)-IF(OR(A7332=1,A7332=0),H7332,0)+IF(A7332=2,H7332,0))*IF(E7332="SGD",1,IF(E7332="USD",Settings!$B$22,IF(E7332="HKD",Settings!$B$23,1))))</f>
        <v>0</v>
      </c>
      <c r="P7332">
        <f>IF(OR(B7332="",C7332="",E7332=""),0,IF(A7332=2,H7332*IF(E7332="SGD",1,IF(E7332="USD",Settings!$B$22,IF(E7332="HKD",Settings!$B$23,1))),0))</f>
        <v>0</v>
      </c>
      <c r="Q7332" s="312">
        <f>IF(OR(J7332="",G7332=""),"",G7332+ROW()/1000000)</f>
      </c>
      <c r="R7332" s="247">
        <f>IF(Q7332="","",SUMIFS(Txn[Signed Units],Txn[Key],J7332,Txn[Transaction Order],"&lt;="&amp;Q7332))</f>
      </c>
    </row>
    <row r="7333" spans="10:18" ht="15" customHeight="1" x14ac:dyDescent="0.15">
      <c r="J7333" s="246">
        <f>IF(OR(B7333="",C7333="",E7333=""),"",B7333&amp;":"&amp;C7333&amp;":"&amp;E7333)</f>
      </c>
      <c r="K7333" s="247">
        <f>IF(A7333="","",A7333*D7333)</f>
      </c>
      <c r="L7333" s="246">
        <f>IF(A7333="","",IF(OR(A7333=1,A7333=0),H7333,0))</f>
      </c>
      <c r="M7333" s="246">
        <f>IF(A7333="","",IF(A7333=-1,H7333,0))</f>
      </c>
      <c r="N7333">
        <f>IF(J7333="","",IF(E7333="SGD",1,IF(E7333="USD",Settings!$B$22,IF(E7333="HKD",Settings!$B$23,1))))</f>
      </c>
      <c r="O7333">
        <f>IF(OR(B7333="",C7333="",E7333=""),0,(IF(A7333=-1,H7333,0)-IF(OR(A7333=1,A7333=0),H7333,0)+IF(A7333=2,H7333,0))*IF(E7333="SGD",1,IF(E7333="USD",Settings!$B$22,IF(E7333="HKD",Settings!$B$23,1))))</f>
        <v>0</v>
      </c>
      <c r="P7333">
        <f>IF(OR(B7333="",C7333="",E7333=""),0,IF(A7333=2,H7333*IF(E7333="SGD",1,IF(E7333="USD",Settings!$B$22,IF(E7333="HKD",Settings!$B$23,1))),0))</f>
        <v>0</v>
      </c>
      <c r="Q7333" s="312">
        <f>IF(OR(J7333="",G7333=""),"",G7333+ROW()/1000000)</f>
      </c>
      <c r="R7333" s="247">
        <f>IF(Q7333="","",SUMIFS(Txn[Signed Units],Txn[Key],J7333,Txn[Transaction Order],"&lt;="&amp;Q7333))</f>
      </c>
    </row>
    <row r="7334" spans="10:18" ht="15" customHeight="1" x14ac:dyDescent="0.15">
      <c r="J7334" s="246">
        <f>IF(OR(B7334="",C7334="",E7334=""),"",B7334&amp;":"&amp;C7334&amp;":"&amp;E7334)</f>
      </c>
      <c r="K7334" s="247">
        <f>IF(A7334="","",A7334*D7334)</f>
      </c>
      <c r="L7334" s="246">
        <f>IF(A7334="","",IF(OR(A7334=1,A7334=0),H7334,0))</f>
      </c>
      <c r="M7334" s="246">
        <f>IF(A7334="","",IF(A7334=-1,H7334,0))</f>
      </c>
      <c r="N7334">
        <f>IF(J7334="","",IF(E7334="SGD",1,IF(E7334="USD",Settings!$B$22,IF(E7334="HKD",Settings!$B$23,1))))</f>
      </c>
      <c r="O7334">
        <f>IF(OR(B7334="",C7334="",E7334=""),0,(IF(A7334=-1,H7334,0)-IF(OR(A7334=1,A7334=0),H7334,0)+IF(A7334=2,H7334,0))*IF(E7334="SGD",1,IF(E7334="USD",Settings!$B$22,IF(E7334="HKD",Settings!$B$23,1))))</f>
        <v>0</v>
      </c>
      <c r="P7334">
        <f>IF(OR(B7334="",C7334="",E7334=""),0,IF(A7334=2,H7334*IF(E7334="SGD",1,IF(E7334="USD",Settings!$B$22,IF(E7334="HKD",Settings!$B$23,1))),0))</f>
        <v>0</v>
      </c>
      <c r="Q7334" s="312">
        <f>IF(OR(J7334="",G7334=""),"",G7334+ROW()/1000000)</f>
      </c>
      <c r="R7334" s="247">
        <f>IF(Q7334="","",SUMIFS(Txn[Signed Units],Txn[Key],J7334,Txn[Transaction Order],"&lt;="&amp;Q7334))</f>
      </c>
    </row>
    <row r="7335" spans="10:18" ht="15" customHeight="1" x14ac:dyDescent="0.15">
      <c r="J7335" s="246">
        <f>IF(OR(B7335="",C7335="",E7335=""),"",B7335&amp;":"&amp;C7335&amp;":"&amp;E7335)</f>
      </c>
      <c r="K7335" s="247">
        <f>IF(A7335="","",A7335*D7335)</f>
      </c>
      <c r="L7335" s="246">
        <f>IF(A7335="","",IF(OR(A7335=1,A7335=0),H7335,0))</f>
      </c>
      <c r="M7335" s="246">
        <f>IF(A7335="","",IF(A7335=-1,H7335,0))</f>
      </c>
      <c r="N7335">
        <f>IF(J7335="","",IF(E7335="SGD",1,IF(E7335="USD",Settings!$B$22,IF(E7335="HKD",Settings!$B$23,1))))</f>
      </c>
      <c r="O7335">
        <f>IF(OR(B7335="",C7335="",E7335=""),0,(IF(A7335=-1,H7335,0)-IF(OR(A7335=1,A7335=0),H7335,0)+IF(A7335=2,H7335,0))*IF(E7335="SGD",1,IF(E7335="USD",Settings!$B$22,IF(E7335="HKD",Settings!$B$23,1))))</f>
        <v>0</v>
      </c>
      <c r="P7335">
        <f>IF(OR(B7335="",C7335="",E7335=""),0,IF(A7335=2,H7335*IF(E7335="SGD",1,IF(E7335="USD",Settings!$B$22,IF(E7335="HKD",Settings!$B$23,1))),0))</f>
        <v>0</v>
      </c>
      <c r="Q7335" s="312">
        <f>IF(OR(J7335="",G7335=""),"",G7335+ROW()/1000000)</f>
      </c>
      <c r="R7335" s="247">
        <f>IF(Q7335="","",SUMIFS(Txn[Signed Units],Txn[Key],J7335,Txn[Transaction Order],"&lt;="&amp;Q7335))</f>
      </c>
    </row>
    <row r="7336" spans="10:18" ht="15" customHeight="1" x14ac:dyDescent="0.15">
      <c r="J7336" s="246">
        <f>IF(OR(B7336="",C7336="",E7336=""),"",B7336&amp;":"&amp;C7336&amp;":"&amp;E7336)</f>
      </c>
      <c r="K7336" s="247">
        <f>IF(A7336="","",A7336*D7336)</f>
      </c>
      <c r="L7336" s="246">
        <f>IF(A7336="","",IF(OR(A7336=1,A7336=0),H7336,0))</f>
      </c>
      <c r="M7336" s="246">
        <f>IF(A7336="","",IF(A7336=-1,H7336,0))</f>
      </c>
      <c r="N7336">
        <f>IF(J7336="","",IF(E7336="SGD",1,IF(E7336="USD",Settings!$B$22,IF(E7336="HKD",Settings!$B$23,1))))</f>
      </c>
      <c r="O7336">
        <f>IF(OR(B7336="",C7336="",E7336=""),0,(IF(A7336=-1,H7336,0)-IF(OR(A7336=1,A7336=0),H7336,0)+IF(A7336=2,H7336,0))*IF(E7336="SGD",1,IF(E7336="USD",Settings!$B$22,IF(E7336="HKD",Settings!$B$23,1))))</f>
        <v>0</v>
      </c>
      <c r="P7336">
        <f>IF(OR(B7336="",C7336="",E7336=""),0,IF(A7336=2,H7336*IF(E7336="SGD",1,IF(E7336="USD",Settings!$B$22,IF(E7336="HKD",Settings!$B$23,1))),0))</f>
        <v>0</v>
      </c>
      <c r="Q7336" s="312">
        <f>IF(OR(J7336="",G7336=""),"",G7336+ROW()/1000000)</f>
      </c>
      <c r="R7336" s="247">
        <f>IF(Q7336="","",SUMIFS(Txn[Signed Units],Txn[Key],J7336,Txn[Transaction Order],"&lt;="&amp;Q7336))</f>
      </c>
    </row>
    <row r="7337" spans="10:18" ht="15" customHeight="1" x14ac:dyDescent="0.15">
      <c r="J7337" s="246">
        <f>IF(OR(B7337="",C7337="",E7337=""),"",B7337&amp;":"&amp;C7337&amp;":"&amp;E7337)</f>
      </c>
      <c r="K7337" s="247">
        <f>IF(A7337="","",A7337*D7337)</f>
      </c>
      <c r="L7337" s="246">
        <f>IF(A7337="","",IF(OR(A7337=1,A7337=0),H7337,0))</f>
      </c>
      <c r="M7337" s="246">
        <f>IF(A7337="","",IF(A7337=-1,H7337,0))</f>
      </c>
      <c r="N7337">
        <f>IF(J7337="","",IF(E7337="SGD",1,IF(E7337="USD",Settings!$B$22,IF(E7337="HKD",Settings!$B$23,1))))</f>
      </c>
      <c r="O7337">
        <f>IF(OR(B7337="",C7337="",E7337=""),0,(IF(A7337=-1,H7337,0)-IF(OR(A7337=1,A7337=0),H7337,0)+IF(A7337=2,H7337,0))*IF(E7337="SGD",1,IF(E7337="USD",Settings!$B$22,IF(E7337="HKD",Settings!$B$23,1))))</f>
        <v>0</v>
      </c>
      <c r="P7337">
        <f>IF(OR(B7337="",C7337="",E7337=""),0,IF(A7337=2,H7337*IF(E7337="SGD",1,IF(E7337="USD",Settings!$B$22,IF(E7337="HKD",Settings!$B$23,1))),0))</f>
        <v>0</v>
      </c>
      <c r="Q7337" s="312">
        <f>IF(OR(J7337="",G7337=""),"",G7337+ROW()/1000000)</f>
      </c>
      <c r="R7337" s="247">
        <f>IF(Q7337="","",SUMIFS(Txn[Signed Units],Txn[Key],J7337,Txn[Transaction Order],"&lt;="&amp;Q7337))</f>
      </c>
    </row>
    <row r="7338" spans="10:18" ht="15" customHeight="1" x14ac:dyDescent="0.15">
      <c r="J7338" s="246">
        <f>IF(OR(B7338="",C7338="",E7338=""),"",B7338&amp;":"&amp;C7338&amp;":"&amp;E7338)</f>
      </c>
      <c r="K7338" s="247">
        <f>IF(A7338="","",A7338*D7338)</f>
      </c>
      <c r="L7338" s="246">
        <f>IF(A7338="","",IF(OR(A7338=1,A7338=0),H7338,0))</f>
      </c>
      <c r="M7338" s="246">
        <f>IF(A7338="","",IF(A7338=-1,H7338,0))</f>
      </c>
      <c r="N7338">
        <f>IF(J7338="","",IF(E7338="SGD",1,IF(E7338="USD",Settings!$B$22,IF(E7338="HKD",Settings!$B$23,1))))</f>
      </c>
      <c r="O7338">
        <f>IF(OR(B7338="",C7338="",E7338=""),0,(IF(A7338=-1,H7338,0)-IF(OR(A7338=1,A7338=0),H7338,0)+IF(A7338=2,H7338,0))*IF(E7338="SGD",1,IF(E7338="USD",Settings!$B$22,IF(E7338="HKD",Settings!$B$23,1))))</f>
        <v>0</v>
      </c>
      <c r="P7338">
        <f>IF(OR(B7338="",C7338="",E7338=""),0,IF(A7338=2,H7338*IF(E7338="SGD",1,IF(E7338="USD",Settings!$B$22,IF(E7338="HKD",Settings!$B$23,1))),0))</f>
        <v>0</v>
      </c>
      <c r="Q7338" s="312">
        <f>IF(OR(J7338="",G7338=""),"",G7338+ROW()/1000000)</f>
      </c>
      <c r="R7338" s="247">
        <f>IF(Q7338="","",SUMIFS(Txn[Signed Units],Txn[Key],J7338,Txn[Transaction Order],"&lt;="&amp;Q7338))</f>
      </c>
    </row>
    <row r="7339" spans="10:18" ht="15" customHeight="1" x14ac:dyDescent="0.15">
      <c r="J7339" s="246">
        <f>IF(OR(B7339="",C7339="",E7339=""),"",B7339&amp;":"&amp;C7339&amp;":"&amp;E7339)</f>
      </c>
      <c r="K7339" s="247">
        <f>IF(A7339="","",A7339*D7339)</f>
      </c>
      <c r="L7339" s="246">
        <f>IF(A7339="","",IF(OR(A7339=1,A7339=0),H7339,0))</f>
      </c>
      <c r="M7339" s="246">
        <f>IF(A7339="","",IF(A7339=-1,H7339,0))</f>
      </c>
      <c r="N7339">
        <f>IF(J7339="","",IF(E7339="SGD",1,IF(E7339="USD",Settings!$B$22,IF(E7339="HKD",Settings!$B$23,1))))</f>
      </c>
      <c r="O7339">
        <f>IF(OR(B7339="",C7339="",E7339=""),0,(IF(A7339=-1,H7339,0)-IF(OR(A7339=1,A7339=0),H7339,0)+IF(A7339=2,H7339,0))*IF(E7339="SGD",1,IF(E7339="USD",Settings!$B$22,IF(E7339="HKD",Settings!$B$23,1))))</f>
        <v>0</v>
      </c>
      <c r="P7339">
        <f>IF(OR(B7339="",C7339="",E7339=""),0,IF(A7339=2,H7339*IF(E7339="SGD",1,IF(E7339="USD",Settings!$B$22,IF(E7339="HKD",Settings!$B$23,1))),0))</f>
        <v>0</v>
      </c>
      <c r="Q7339" s="312">
        <f>IF(OR(J7339="",G7339=""),"",G7339+ROW()/1000000)</f>
      </c>
      <c r="R7339" s="247">
        <f>IF(Q7339="","",SUMIFS(Txn[Signed Units],Txn[Key],J7339,Txn[Transaction Order],"&lt;="&amp;Q7339))</f>
      </c>
    </row>
    <row r="7340" spans="10:18" ht="15" customHeight="1" x14ac:dyDescent="0.15">
      <c r="J7340" s="246">
        <f>IF(OR(B7340="",C7340="",E7340=""),"",B7340&amp;":"&amp;C7340&amp;":"&amp;E7340)</f>
      </c>
      <c r="K7340" s="247">
        <f>IF(A7340="","",A7340*D7340)</f>
      </c>
      <c r="L7340" s="246">
        <f>IF(A7340="","",IF(OR(A7340=1,A7340=0),H7340,0))</f>
      </c>
      <c r="M7340" s="246">
        <f>IF(A7340="","",IF(A7340=-1,H7340,0))</f>
      </c>
      <c r="N7340">
        <f>IF(J7340="","",IF(E7340="SGD",1,IF(E7340="USD",Settings!$B$22,IF(E7340="HKD",Settings!$B$23,1))))</f>
      </c>
      <c r="O7340">
        <f>IF(OR(B7340="",C7340="",E7340=""),0,(IF(A7340=-1,H7340,0)-IF(OR(A7340=1,A7340=0),H7340,0)+IF(A7340=2,H7340,0))*IF(E7340="SGD",1,IF(E7340="USD",Settings!$B$22,IF(E7340="HKD",Settings!$B$23,1))))</f>
        <v>0</v>
      </c>
      <c r="P7340">
        <f>IF(OR(B7340="",C7340="",E7340=""),0,IF(A7340=2,H7340*IF(E7340="SGD",1,IF(E7340="USD",Settings!$B$22,IF(E7340="HKD",Settings!$B$23,1))),0))</f>
        <v>0</v>
      </c>
      <c r="Q7340" s="312">
        <f>IF(OR(J7340="",G7340=""),"",G7340+ROW()/1000000)</f>
      </c>
      <c r="R7340" s="247">
        <f>IF(Q7340="","",SUMIFS(Txn[Signed Units],Txn[Key],J7340,Txn[Transaction Order],"&lt;="&amp;Q7340))</f>
      </c>
    </row>
    <row r="7341" spans="10:18" ht="15" customHeight="1" x14ac:dyDescent="0.15">
      <c r="J7341" s="246">
        <f>IF(OR(B7341="",C7341="",E7341=""),"",B7341&amp;":"&amp;C7341&amp;":"&amp;E7341)</f>
      </c>
      <c r="K7341" s="247">
        <f>IF(A7341="","",A7341*D7341)</f>
      </c>
      <c r="L7341" s="246">
        <f>IF(A7341="","",IF(OR(A7341=1,A7341=0),H7341,0))</f>
      </c>
      <c r="M7341" s="246">
        <f>IF(A7341="","",IF(A7341=-1,H7341,0))</f>
      </c>
      <c r="N7341">
        <f>IF(J7341="","",IF(E7341="SGD",1,IF(E7341="USD",Settings!$B$22,IF(E7341="HKD",Settings!$B$23,1))))</f>
      </c>
      <c r="O7341">
        <f>IF(OR(B7341="",C7341="",E7341=""),0,(IF(A7341=-1,H7341,0)-IF(OR(A7341=1,A7341=0),H7341,0)+IF(A7341=2,H7341,0))*IF(E7341="SGD",1,IF(E7341="USD",Settings!$B$22,IF(E7341="HKD",Settings!$B$23,1))))</f>
        <v>0</v>
      </c>
      <c r="P7341">
        <f>IF(OR(B7341="",C7341="",E7341=""),0,IF(A7341=2,H7341*IF(E7341="SGD",1,IF(E7341="USD",Settings!$B$22,IF(E7341="HKD",Settings!$B$23,1))),0))</f>
        <v>0</v>
      </c>
      <c r="Q7341" s="312">
        <f>IF(OR(J7341="",G7341=""),"",G7341+ROW()/1000000)</f>
      </c>
      <c r="R7341" s="247">
        <f>IF(Q7341="","",SUMIFS(Txn[Signed Units],Txn[Key],J7341,Txn[Transaction Order],"&lt;="&amp;Q7341))</f>
      </c>
    </row>
    <row r="7342" spans="10:18" ht="15" customHeight="1" x14ac:dyDescent="0.15">
      <c r="J7342" s="246">
        <f>IF(OR(B7342="",C7342="",E7342=""),"",B7342&amp;":"&amp;C7342&amp;":"&amp;E7342)</f>
      </c>
      <c r="K7342" s="247">
        <f>IF(A7342="","",A7342*D7342)</f>
      </c>
      <c r="L7342" s="246">
        <f>IF(A7342="","",IF(OR(A7342=1,A7342=0),H7342,0))</f>
      </c>
      <c r="M7342" s="246">
        <f>IF(A7342="","",IF(A7342=-1,H7342,0))</f>
      </c>
      <c r="N7342">
        <f>IF(J7342="","",IF(E7342="SGD",1,IF(E7342="USD",Settings!$B$22,IF(E7342="HKD",Settings!$B$23,1))))</f>
      </c>
      <c r="O7342">
        <f>IF(OR(B7342="",C7342="",E7342=""),0,(IF(A7342=-1,H7342,0)-IF(OR(A7342=1,A7342=0),H7342,0)+IF(A7342=2,H7342,0))*IF(E7342="SGD",1,IF(E7342="USD",Settings!$B$22,IF(E7342="HKD",Settings!$B$23,1))))</f>
        <v>0</v>
      </c>
      <c r="P7342">
        <f>IF(OR(B7342="",C7342="",E7342=""),0,IF(A7342=2,H7342*IF(E7342="SGD",1,IF(E7342="USD",Settings!$B$22,IF(E7342="HKD",Settings!$B$23,1))),0))</f>
        <v>0</v>
      </c>
      <c r="Q7342" s="312">
        <f>IF(OR(J7342="",G7342=""),"",G7342+ROW()/1000000)</f>
      </c>
      <c r="R7342" s="247">
        <f>IF(Q7342="","",SUMIFS(Txn[Signed Units],Txn[Key],J7342,Txn[Transaction Order],"&lt;="&amp;Q7342))</f>
      </c>
    </row>
    <row r="7343" spans="10:18" ht="15" customHeight="1" x14ac:dyDescent="0.15">
      <c r="J7343" s="246">
        <f>IF(OR(B7343="",C7343="",E7343=""),"",B7343&amp;":"&amp;C7343&amp;":"&amp;E7343)</f>
      </c>
      <c r="K7343" s="247">
        <f>IF(A7343="","",A7343*D7343)</f>
      </c>
      <c r="L7343" s="246">
        <f>IF(A7343="","",IF(OR(A7343=1,A7343=0),H7343,0))</f>
      </c>
      <c r="M7343" s="246">
        <f>IF(A7343="","",IF(A7343=-1,H7343,0))</f>
      </c>
      <c r="N7343">
        <f>IF(J7343="","",IF(E7343="SGD",1,IF(E7343="USD",Settings!$B$22,IF(E7343="HKD",Settings!$B$23,1))))</f>
      </c>
      <c r="O7343">
        <f>IF(OR(B7343="",C7343="",E7343=""),0,(IF(A7343=-1,H7343,0)-IF(OR(A7343=1,A7343=0),H7343,0)+IF(A7343=2,H7343,0))*IF(E7343="SGD",1,IF(E7343="USD",Settings!$B$22,IF(E7343="HKD",Settings!$B$23,1))))</f>
        <v>0</v>
      </c>
      <c r="P7343">
        <f>IF(OR(B7343="",C7343="",E7343=""),0,IF(A7343=2,H7343*IF(E7343="SGD",1,IF(E7343="USD",Settings!$B$22,IF(E7343="HKD",Settings!$B$23,1))),0))</f>
        <v>0</v>
      </c>
      <c r="Q7343" s="312">
        <f>IF(OR(J7343="",G7343=""),"",G7343+ROW()/1000000)</f>
      </c>
      <c r="R7343" s="247">
        <f>IF(Q7343="","",SUMIFS(Txn[Signed Units],Txn[Key],J7343,Txn[Transaction Order],"&lt;="&amp;Q7343))</f>
      </c>
    </row>
    <row r="7344" spans="10:18" ht="15" customHeight="1" x14ac:dyDescent="0.15">
      <c r="J7344" s="246">
        <f>IF(OR(B7344="",C7344="",E7344=""),"",B7344&amp;":"&amp;C7344&amp;":"&amp;E7344)</f>
      </c>
      <c r="K7344" s="247">
        <f>IF(A7344="","",A7344*D7344)</f>
      </c>
      <c r="L7344" s="246">
        <f>IF(A7344="","",IF(OR(A7344=1,A7344=0),H7344,0))</f>
      </c>
      <c r="M7344" s="246">
        <f>IF(A7344="","",IF(A7344=-1,H7344,0))</f>
      </c>
      <c r="N7344">
        <f>IF(J7344="","",IF(E7344="SGD",1,IF(E7344="USD",Settings!$B$22,IF(E7344="HKD",Settings!$B$23,1))))</f>
      </c>
      <c r="O7344">
        <f>IF(OR(B7344="",C7344="",E7344=""),0,(IF(A7344=-1,H7344,0)-IF(OR(A7344=1,A7344=0),H7344,0)+IF(A7344=2,H7344,0))*IF(E7344="SGD",1,IF(E7344="USD",Settings!$B$22,IF(E7344="HKD",Settings!$B$23,1))))</f>
        <v>0</v>
      </c>
      <c r="P7344">
        <f>IF(OR(B7344="",C7344="",E7344=""),0,IF(A7344=2,H7344*IF(E7344="SGD",1,IF(E7344="USD",Settings!$B$22,IF(E7344="HKD",Settings!$B$23,1))),0))</f>
        <v>0</v>
      </c>
      <c r="Q7344" s="312">
        <f>IF(OR(J7344="",G7344=""),"",G7344+ROW()/1000000)</f>
      </c>
      <c r="R7344" s="247">
        <f>IF(Q7344="","",SUMIFS(Txn[Signed Units],Txn[Key],J7344,Txn[Transaction Order],"&lt;="&amp;Q7344))</f>
      </c>
    </row>
    <row r="7345" spans="10:18" ht="15" customHeight="1" x14ac:dyDescent="0.15">
      <c r="J7345" s="246">
        <f>IF(OR(B7345="",C7345="",E7345=""),"",B7345&amp;":"&amp;C7345&amp;":"&amp;E7345)</f>
      </c>
      <c r="K7345" s="247">
        <f>IF(A7345="","",A7345*D7345)</f>
      </c>
      <c r="L7345" s="246">
        <f>IF(A7345="","",IF(OR(A7345=1,A7345=0),H7345,0))</f>
      </c>
      <c r="M7345" s="246">
        <f>IF(A7345="","",IF(A7345=-1,H7345,0))</f>
      </c>
      <c r="N7345">
        <f>IF(J7345="","",IF(E7345="SGD",1,IF(E7345="USD",Settings!$B$22,IF(E7345="HKD",Settings!$B$23,1))))</f>
      </c>
      <c r="O7345">
        <f>IF(OR(B7345="",C7345="",E7345=""),0,(IF(A7345=-1,H7345,0)-IF(OR(A7345=1,A7345=0),H7345,0)+IF(A7345=2,H7345,0))*IF(E7345="SGD",1,IF(E7345="USD",Settings!$B$22,IF(E7345="HKD",Settings!$B$23,1))))</f>
        <v>0</v>
      </c>
      <c r="P7345">
        <f>IF(OR(B7345="",C7345="",E7345=""),0,IF(A7345=2,H7345*IF(E7345="SGD",1,IF(E7345="USD",Settings!$B$22,IF(E7345="HKD",Settings!$B$23,1))),0))</f>
        <v>0</v>
      </c>
      <c r="Q7345" s="312">
        <f>IF(OR(J7345="",G7345=""),"",G7345+ROW()/1000000)</f>
      </c>
      <c r="R7345" s="247">
        <f>IF(Q7345="","",SUMIFS(Txn[Signed Units],Txn[Key],J7345,Txn[Transaction Order],"&lt;="&amp;Q7345))</f>
      </c>
    </row>
    <row r="7346" spans="10:18" ht="15" customHeight="1" x14ac:dyDescent="0.15">
      <c r="J7346" s="246">
        <f>IF(OR(B7346="",C7346="",E7346=""),"",B7346&amp;":"&amp;C7346&amp;":"&amp;E7346)</f>
      </c>
      <c r="K7346" s="247">
        <f>IF(A7346="","",A7346*D7346)</f>
      </c>
      <c r="L7346" s="246">
        <f>IF(A7346="","",IF(OR(A7346=1,A7346=0),H7346,0))</f>
      </c>
      <c r="M7346" s="246">
        <f>IF(A7346="","",IF(A7346=-1,H7346,0))</f>
      </c>
      <c r="N7346">
        <f>IF(J7346="","",IF(E7346="SGD",1,IF(E7346="USD",Settings!$B$22,IF(E7346="HKD",Settings!$B$23,1))))</f>
      </c>
      <c r="O7346">
        <f>IF(OR(B7346="",C7346="",E7346=""),0,(IF(A7346=-1,H7346,0)-IF(OR(A7346=1,A7346=0),H7346,0)+IF(A7346=2,H7346,0))*IF(E7346="SGD",1,IF(E7346="USD",Settings!$B$22,IF(E7346="HKD",Settings!$B$23,1))))</f>
        <v>0</v>
      </c>
      <c r="P7346">
        <f>IF(OR(B7346="",C7346="",E7346=""),0,IF(A7346=2,H7346*IF(E7346="SGD",1,IF(E7346="USD",Settings!$B$22,IF(E7346="HKD",Settings!$B$23,1))),0))</f>
        <v>0</v>
      </c>
      <c r="Q7346" s="312">
        <f>IF(OR(J7346="",G7346=""),"",G7346+ROW()/1000000)</f>
      </c>
      <c r="R7346" s="247">
        <f>IF(Q7346="","",SUMIFS(Txn[Signed Units],Txn[Key],J7346,Txn[Transaction Order],"&lt;="&amp;Q7346))</f>
      </c>
    </row>
    <row r="7347" spans="10:18" ht="15" customHeight="1" x14ac:dyDescent="0.15">
      <c r="J7347" s="246">
        <f>IF(OR(B7347="",C7347="",E7347=""),"",B7347&amp;":"&amp;C7347&amp;":"&amp;E7347)</f>
      </c>
      <c r="K7347" s="247">
        <f>IF(A7347="","",A7347*D7347)</f>
      </c>
      <c r="L7347" s="246">
        <f>IF(A7347="","",IF(OR(A7347=1,A7347=0),H7347,0))</f>
      </c>
      <c r="M7347" s="246">
        <f>IF(A7347="","",IF(A7347=-1,H7347,0))</f>
      </c>
      <c r="N7347">
        <f>IF(J7347="","",IF(E7347="SGD",1,IF(E7347="USD",Settings!$B$22,IF(E7347="HKD",Settings!$B$23,1))))</f>
      </c>
      <c r="O7347">
        <f>IF(OR(B7347="",C7347="",E7347=""),0,(IF(A7347=-1,H7347,0)-IF(OR(A7347=1,A7347=0),H7347,0)+IF(A7347=2,H7347,0))*IF(E7347="SGD",1,IF(E7347="USD",Settings!$B$22,IF(E7347="HKD",Settings!$B$23,1))))</f>
        <v>0</v>
      </c>
      <c r="P7347">
        <f>IF(OR(B7347="",C7347="",E7347=""),0,IF(A7347=2,H7347*IF(E7347="SGD",1,IF(E7347="USD",Settings!$B$22,IF(E7347="HKD",Settings!$B$23,1))),0))</f>
        <v>0</v>
      </c>
      <c r="Q7347" s="312">
        <f>IF(OR(J7347="",G7347=""),"",G7347+ROW()/1000000)</f>
      </c>
      <c r="R7347" s="247">
        <f>IF(Q7347="","",SUMIFS(Txn[Signed Units],Txn[Key],J7347,Txn[Transaction Order],"&lt;="&amp;Q7347))</f>
      </c>
    </row>
    <row r="7348" spans="10:18" ht="15" customHeight="1" x14ac:dyDescent="0.15">
      <c r="J7348" s="246">
        <f>IF(OR(B7348="",C7348="",E7348=""),"",B7348&amp;":"&amp;C7348&amp;":"&amp;E7348)</f>
      </c>
      <c r="K7348" s="247">
        <f>IF(A7348="","",A7348*D7348)</f>
      </c>
      <c r="L7348" s="246">
        <f>IF(A7348="","",IF(OR(A7348=1,A7348=0),H7348,0))</f>
      </c>
      <c r="M7348" s="246">
        <f>IF(A7348="","",IF(A7348=-1,H7348,0))</f>
      </c>
      <c r="N7348">
        <f>IF(J7348="","",IF(E7348="SGD",1,IF(E7348="USD",Settings!$B$22,IF(E7348="HKD",Settings!$B$23,1))))</f>
      </c>
      <c r="O7348">
        <f>IF(OR(B7348="",C7348="",E7348=""),0,(IF(A7348=-1,H7348,0)-IF(OR(A7348=1,A7348=0),H7348,0)+IF(A7348=2,H7348,0))*IF(E7348="SGD",1,IF(E7348="USD",Settings!$B$22,IF(E7348="HKD",Settings!$B$23,1))))</f>
        <v>0</v>
      </c>
      <c r="P7348">
        <f>IF(OR(B7348="",C7348="",E7348=""),0,IF(A7348=2,H7348*IF(E7348="SGD",1,IF(E7348="USD",Settings!$B$22,IF(E7348="HKD",Settings!$B$23,1))),0))</f>
        <v>0</v>
      </c>
      <c r="Q7348" s="312">
        <f>IF(OR(J7348="",G7348=""),"",G7348+ROW()/1000000)</f>
      </c>
      <c r="R7348" s="247">
        <f>IF(Q7348="","",SUMIFS(Txn[Signed Units],Txn[Key],J7348,Txn[Transaction Order],"&lt;="&amp;Q7348))</f>
      </c>
    </row>
    <row r="7349" spans="10:18" ht="15" customHeight="1" x14ac:dyDescent="0.15">
      <c r="J7349" s="246">
        <f>IF(OR(B7349="",C7349="",E7349=""),"",B7349&amp;":"&amp;C7349&amp;":"&amp;E7349)</f>
      </c>
      <c r="K7349" s="247">
        <f>IF(A7349="","",A7349*D7349)</f>
      </c>
      <c r="L7349" s="246">
        <f>IF(A7349="","",IF(OR(A7349=1,A7349=0),H7349,0))</f>
      </c>
      <c r="M7349" s="246">
        <f>IF(A7349="","",IF(A7349=-1,H7349,0))</f>
      </c>
      <c r="N7349">
        <f>IF(J7349="","",IF(E7349="SGD",1,IF(E7349="USD",Settings!$B$22,IF(E7349="HKD",Settings!$B$23,1))))</f>
      </c>
      <c r="O7349">
        <f>IF(OR(B7349="",C7349="",E7349=""),0,(IF(A7349=-1,H7349,0)-IF(OR(A7349=1,A7349=0),H7349,0)+IF(A7349=2,H7349,0))*IF(E7349="SGD",1,IF(E7349="USD",Settings!$B$22,IF(E7349="HKD",Settings!$B$23,1))))</f>
        <v>0</v>
      </c>
      <c r="P7349">
        <f>IF(OR(B7349="",C7349="",E7349=""),0,IF(A7349=2,H7349*IF(E7349="SGD",1,IF(E7349="USD",Settings!$B$22,IF(E7349="HKD",Settings!$B$23,1))),0))</f>
        <v>0</v>
      </c>
      <c r="Q7349" s="312">
        <f>IF(OR(J7349="",G7349=""),"",G7349+ROW()/1000000)</f>
      </c>
      <c r="R7349" s="247">
        <f>IF(Q7349="","",SUMIFS(Txn[Signed Units],Txn[Key],J7349,Txn[Transaction Order],"&lt;="&amp;Q7349))</f>
      </c>
    </row>
    <row r="7350" spans="10:18" ht="15" customHeight="1" x14ac:dyDescent="0.15">
      <c r="J7350" s="246">
        <f>IF(OR(B7350="",C7350="",E7350=""),"",B7350&amp;":"&amp;C7350&amp;":"&amp;E7350)</f>
      </c>
      <c r="K7350" s="247">
        <f>IF(A7350="","",A7350*D7350)</f>
      </c>
      <c r="L7350" s="246">
        <f>IF(A7350="","",IF(OR(A7350=1,A7350=0),H7350,0))</f>
      </c>
      <c r="M7350" s="246">
        <f>IF(A7350="","",IF(A7350=-1,H7350,0))</f>
      </c>
      <c r="N7350">
        <f>IF(J7350="","",IF(E7350="SGD",1,IF(E7350="USD",Settings!$B$22,IF(E7350="HKD",Settings!$B$23,1))))</f>
      </c>
      <c r="O7350">
        <f>IF(OR(B7350="",C7350="",E7350=""),0,(IF(A7350=-1,H7350,0)-IF(OR(A7350=1,A7350=0),H7350,0)+IF(A7350=2,H7350,0))*IF(E7350="SGD",1,IF(E7350="USD",Settings!$B$22,IF(E7350="HKD",Settings!$B$23,1))))</f>
        <v>0</v>
      </c>
      <c r="P7350">
        <f>IF(OR(B7350="",C7350="",E7350=""),0,IF(A7350=2,H7350*IF(E7350="SGD",1,IF(E7350="USD",Settings!$B$22,IF(E7350="HKD",Settings!$B$23,1))),0))</f>
        <v>0</v>
      </c>
      <c r="Q7350" s="312">
        <f>IF(OR(J7350="",G7350=""),"",G7350+ROW()/1000000)</f>
      </c>
      <c r="R7350" s="247">
        <f>IF(Q7350="","",SUMIFS(Txn[Signed Units],Txn[Key],J7350,Txn[Transaction Order],"&lt;="&amp;Q7350))</f>
      </c>
    </row>
    <row r="7351" spans="10:18" ht="15" customHeight="1" x14ac:dyDescent="0.15">
      <c r="J7351" s="246">
        <f>IF(OR(B7351="",C7351="",E7351=""),"",B7351&amp;":"&amp;C7351&amp;":"&amp;E7351)</f>
      </c>
      <c r="K7351" s="247">
        <f>IF(A7351="","",A7351*D7351)</f>
      </c>
      <c r="L7351" s="246">
        <f>IF(A7351="","",IF(OR(A7351=1,A7351=0),H7351,0))</f>
      </c>
      <c r="M7351" s="246">
        <f>IF(A7351="","",IF(A7351=-1,H7351,0))</f>
      </c>
      <c r="N7351">
        <f>IF(J7351="","",IF(E7351="SGD",1,IF(E7351="USD",Settings!$B$22,IF(E7351="HKD",Settings!$B$23,1))))</f>
      </c>
      <c r="O7351">
        <f>IF(OR(B7351="",C7351="",E7351=""),0,(IF(A7351=-1,H7351,0)-IF(OR(A7351=1,A7351=0),H7351,0)+IF(A7351=2,H7351,0))*IF(E7351="SGD",1,IF(E7351="USD",Settings!$B$22,IF(E7351="HKD",Settings!$B$23,1))))</f>
        <v>0</v>
      </c>
      <c r="P7351">
        <f>IF(OR(B7351="",C7351="",E7351=""),0,IF(A7351=2,H7351*IF(E7351="SGD",1,IF(E7351="USD",Settings!$B$22,IF(E7351="HKD",Settings!$B$23,1))),0))</f>
        <v>0</v>
      </c>
      <c r="Q7351" s="312">
        <f>IF(OR(J7351="",G7351=""),"",G7351+ROW()/1000000)</f>
      </c>
      <c r="R7351" s="247">
        <f>IF(Q7351="","",SUMIFS(Txn[Signed Units],Txn[Key],J7351,Txn[Transaction Order],"&lt;="&amp;Q7351))</f>
      </c>
    </row>
    <row r="7352" spans="10:18" ht="15" customHeight="1" x14ac:dyDescent="0.15">
      <c r="J7352" s="246">
        <f>IF(OR(B7352="",C7352="",E7352=""),"",B7352&amp;":"&amp;C7352&amp;":"&amp;E7352)</f>
      </c>
      <c r="K7352" s="247">
        <f>IF(A7352="","",A7352*D7352)</f>
      </c>
      <c r="L7352" s="246">
        <f>IF(A7352="","",IF(OR(A7352=1,A7352=0),H7352,0))</f>
      </c>
      <c r="M7352" s="246">
        <f>IF(A7352="","",IF(A7352=-1,H7352,0))</f>
      </c>
      <c r="N7352">
        <f>IF(J7352="","",IF(E7352="SGD",1,IF(E7352="USD",Settings!$B$22,IF(E7352="HKD",Settings!$B$23,1))))</f>
      </c>
      <c r="O7352">
        <f>IF(OR(B7352="",C7352="",E7352=""),0,(IF(A7352=-1,H7352,0)-IF(OR(A7352=1,A7352=0),H7352,0)+IF(A7352=2,H7352,0))*IF(E7352="SGD",1,IF(E7352="USD",Settings!$B$22,IF(E7352="HKD",Settings!$B$23,1))))</f>
        <v>0</v>
      </c>
      <c r="P7352">
        <f>IF(OR(B7352="",C7352="",E7352=""),0,IF(A7352=2,H7352*IF(E7352="SGD",1,IF(E7352="USD",Settings!$B$22,IF(E7352="HKD",Settings!$B$23,1))),0))</f>
        <v>0</v>
      </c>
      <c r="Q7352" s="312">
        <f>IF(OR(J7352="",G7352=""),"",G7352+ROW()/1000000)</f>
      </c>
      <c r="R7352" s="247">
        <f>IF(Q7352="","",SUMIFS(Txn[Signed Units],Txn[Key],J7352,Txn[Transaction Order],"&lt;="&amp;Q7352))</f>
      </c>
    </row>
    <row r="7353" spans="10:18" ht="15" customHeight="1" x14ac:dyDescent="0.15">
      <c r="J7353" s="246">
        <f>IF(OR(B7353="",C7353="",E7353=""),"",B7353&amp;":"&amp;C7353&amp;":"&amp;E7353)</f>
      </c>
      <c r="K7353" s="247">
        <f>IF(A7353="","",A7353*D7353)</f>
      </c>
      <c r="L7353" s="246">
        <f>IF(A7353="","",IF(OR(A7353=1,A7353=0),H7353,0))</f>
      </c>
      <c r="M7353" s="246">
        <f>IF(A7353="","",IF(A7353=-1,H7353,0))</f>
      </c>
      <c r="N7353">
        <f>IF(J7353="","",IF(E7353="SGD",1,IF(E7353="USD",Settings!$B$22,IF(E7353="HKD",Settings!$B$23,1))))</f>
      </c>
      <c r="O7353">
        <f>IF(OR(B7353="",C7353="",E7353=""),0,(IF(A7353=-1,H7353,0)-IF(OR(A7353=1,A7353=0),H7353,0)+IF(A7353=2,H7353,0))*IF(E7353="SGD",1,IF(E7353="USD",Settings!$B$22,IF(E7353="HKD",Settings!$B$23,1))))</f>
        <v>0</v>
      </c>
      <c r="P7353">
        <f>IF(OR(B7353="",C7353="",E7353=""),0,IF(A7353=2,H7353*IF(E7353="SGD",1,IF(E7353="USD",Settings!$B$22,IF(E7353="HKD",Settings!$B$23,1))),0))</f>
        <v>0</v>
      </c>
      <c r="Q7353" s="312">
        <f>IF(OR(J7353="",G7353=""),"",G7353+ROW()/1000000)</f>
      </c>
      <c r="R7353" s="247">
        <f>IF(Q7353="","",SUMIFS(Txn[Signed Units],Txn[Key],J7353,Txn[Transaction Order],"&lt;="&amp;Q7353))</f>
      </c>
    </row>
    <row r="7354" spans="10:18" ht="15" customHeight="1" x14ac:dyDescent="0.15">
      <c r="J7354" s="246">
        <f>IF(OR(B7354="",C7354="",E7354=""),"",B7354&amp;":"&amp;C7354&amp;":"&amp;E7354)</f>
      </c>
      <c r="K7354" s="247">
        <f>IF(A7354="","",A7354*D7354)</f>
      </c>
      <c r="L7354" s="246">
        <f>IF(A7354="","",IF(OR(A7354=1,A7354=0),H7354,0))</f>
      </c>
      <c r="M7354" s="246">
        <f>IF(A7354="","",IF(A7354=-1,H7354,0))</f>
      </c>
      <c r="N7354">
        <f>IF(J7354="","",IF(E7354="SGD",1,IF(E7354="USD",Settings!$B$22,IF(E7354="HKD",Settings!$B$23,1))))</f>
      </c>
      <c r="O7354">
        <f>IF(OR(B7354="",C7354="",E7354=""),0,(IF(A7354=-1,H7354,0)-IF(OR(A7354=1,A7354=0),H7354,0)+IF(A7354=2,H7354,0))*IF(E7354="SGD",1,IF(E7354="USD",Settings!$B$22,IF(E7354="HKD",Settings!$B$23,1))))</f>
        <v>0</v>
      </c>
      <c r="P7354">
        <f>IF(OR(B7354="",C7354="",E7354=""),0,IF(A7354=2,H7354*IF(E7354="SGD",1,IF(E7354="USD",Settings!$B$22,IF(E7354="HKD",Settings!$B$23,1))),0))</f>
        <v>0</v>
      </c>
      <c r="Q7354" s="312">
        <f>IF(OR(J7354="",G7354=""),"",G7354+ROW()/1000000)</f>
      </c>
      <c r="R7354" s="247">
        <f>IF(Q7354="","",SUMIFS(Txn[Signed Units],Txn[Key],J7354,Txn[Transaction Order],"&lt;="&amp;Q7354))</f>
      </c>
    </row>
    <row r="7355" spans="10:18" ht="15" customHeight="1" x14ac:dyDescent="0.15">
      <c r="J7355" s="246">
        <f>IF(OR(B7355="",C7355="",E7355=""),"",B7355&amp;":"&amp;C7355&amp;":"&amp;E7355)</f>
      </c>
      <c r="K7355" s="247">
        <f>IF(A7355="","",A7355*D7355)</f>
      </c>
      <c r="L7355" s="246">
        <f>IF(A7355="","",IF(OR(A7355=1,A7355=0),H7355,0))</f>
      </c>
      <c r="M7355" s="246">
        <f>IF(A7355="","",IF(A7355=-1,H7355,0))</f>
      </c>
      <c r="N7355">
        <f>IF(J7355="","",IF(E7355="SGD",1,IF(E7355="USD",Settings!$B$22,IF(E7355="HKD",Settings!$B$23,1))))</f>
      </c>
      <c r="O7355">
        <f>IF(OR(B7355="",C7355="",E7355=""),0,(IF(A7355=-1,H7355,0)-IF(OR(A7355=1,A7355=0),H7355,0)+IF(A7355=2,H7355,0))*IF(E7355="SGD",1,IF(E7355="USD",Settings!$B$22,IF(E7355="HKD",Settings!$B$23,1))))</f>
        <v>0</v>
      </c>
      <c r="P7355">
        <f>IF(OR(B7355="",C7355="",E7355=""),0,IF(A7355=2,H7355*IF(E7355="SGD",1,IF(E7355="USD",Settings!$B$22,IF(E7355="HKD",Settings!$B$23,1))),0))</f>
        <v>0</v>
      </c>
      <c r="Q7355" s="312">
        <f>IF(OR(J7355="",G7355=""),"",G7355+ROW()/1000000)</f>
      </c>
      <c r="R7355" s="247">
        <f>IF(Q7355="","",SUMIFS(Txn[Signed Units],Txn[Key],J7355,Txn[Transaction Order],"&lt;="&amp;Q7355))</f>
      </c>
    </row>
    <row r="7356" spans="10:18" ht="15" customHeight="1" x14ac:dyDescent="0.15">
      <c r="J7356" s="246">
        <f>IF(OR(B7356="",C7356="",E7356=""),"",B7356&amp;":"&amp;C7356&amp;":"&amp;E7356)</f>
      </c>
      <c r="K7356" s="247">
        <f>IF(A7356="","",A7356*D7356)</f>
      </c>
      <c r="L7356" s="246">
        <f>IF(A7356="","",IF(OR(A7356=1,A7356=0),H7356,0))</f>
      </c>
      <c r="M7356" s="246">
        <f>IF(A7356="","",IF(A7356=-1,H7356,0))</f>
      </c>
      <c r="N7356">
        <f>IF(J7356="","",IF(E7356="SGD",1,IF(E7356="USD",Settings!$B$22,IF(E7356="HKD",Settings!$B$23,1))))</f>
      </c>
      <c r="O7356">
        <f>IF(OR(B7356="",C7356="",E7356=""),0,(IF(A7356=-1,H7356,0)-IF(OR(A7356=1,A7356=0),H7356,0)+IF(A7356=2,H7356,0))*IF(E7356="SGD",1,IF(E7356="USD",Settings!$B$22,IF(E7356="HKD",Settings!$B$23,1))))</f>
        <v>0</v>
      </c>
      <c r="P7356">
        <f>IF(OR(B7356="",C7356="",E7356=""),0,IF(A7356=2,H7356*IF(E7356="SGD",1,IF(E7356="USD",Settings!$B$22,IF(E7356="HKD",Settings!$B$23,1))),0))</f>
        <v>0</v>
      </c>
      <c r="Q7356" s="312">
        <f>IF(OR(J7356="",G7356=""),"",G7356+ROW()/1000000)</f>
      </c>
      <c r="R7356" s="247">
        <f>IF(Q7356="","",SUMIFS(Txn[Signed Units],Txn[Key],J7356,Txn[Transaction Order],"&lt;="&amp;Q7356))</f>
      </c>
    </row>
    <row r="7357" spans="10:18" ht="15" customHeight="1" x14ac:dyDescent="0.15">
      <c r="J7357" s="246">
        <f>IF(OR(B7357="",C7357="",E7357=""),"",B7357&amp;":"&amp;C7357&amp;":"&amp;E7357)</f>
      </c>
      <c r="K7357" s="247">
        <f>IF(A7357="","",A7357*D7357)</f>
      </c>
      <c r="L7357" s="246">
        <f>IF(A7357="","",IF(OR(A7357=1,A7357=0),H7357,0))</f>
      </c>
      <c r="M7357" s="246">
        <f>IF(A7357="","",IF(A7357=-1,H7357,0))</f>
      </c>
      <c r="N7357">
        <f>IF(J7357="","",IF(E7357="SGD",1,IF(E7357="USD",Settings!$B$22,IF(E7357="HKD",Settings!$B$23,1))))</f>
      </c>
      <c r="O7357">
        <f>IF(OR(B7357="",C7357="",E7357=""),0,(IF(A7357=-1,H7357,0)-IF(OR(A7357=1,A7357=0),H7357,0)+IF(A7357=2,H7357,0))*IF(E7357="SGD",1,IF(E7357="USD",Settings!$B$22,IF(E7357="HKD",Settings!$B$23,1))))</f>
        <v>0</v>
      </c>
      <c r="P7357">
        <f>IF(OR(B7357="",C7357="",E7357=""),0,IF(A7357=2,H7357*IF(E7357="SGD",1,IF(E7357="USD",Settings!$B$22,IF(E7357="HKD",Settings!$B$23,1))),0))</f>
        <v>0</v>
      </c>
      <c r="Q7357" s="312">
        <f>IF(OR(J7357="",G7357=""),"",G7357+ROW()/1000000)</f>
      </c>
      <c r="R7357" s="247">
        <f>IF(Q7357="","",SUMIFS(Txn[Signed Units],Txn[Key],J7357,Txn[Transaction Order],"&lt;="&amp;Q7357))</f>
      </c>
    </row>
    <row r="7358" spans="10:18" ht="15" customHeight="1" x14ac:dyDescent="0.15">
      <c r="J7358" s="246">
        <f>IF(OR(B7358="",C7358="",E7358=""),"",B7358&amp;":"&amp;C7358&amp;":"&amp;E7358)</f>
      </c>
      <c r="K7358" s="247">
        <f>IF(A7358="","",A7358*D7358)</f>
      </c>
      <c r="L7358" s="246">
        <f>IF(A7358="","",IF(OR(A7358=1,A7358=0),H7358,0))</f>
      </c>
      <c r="M7358" s="246">
        <f>IF(A7358="","",IF(A7358=-1,H7358,0))</f>
      </c>
      <c r="N7358">
        <f>IF(J7358="","",IF(E7358="SGD",1,IF(E7358="USD",Settings!$B$22,IF(E7358="HKD",Settings!$B$23,1))))</f>
      </c>
      <c r="O7358">
        <f>IF(OR(B7358="",C7358="",E7358=""),0,(IF(A7358=-1,H7358,0)-IF(OR(A7358=1,A7358=0),H7358,0)+IF(A7358=2,H7358,0))*IF(E7358="SGD",1,IF(E7358="USD",Settings!$B$22,IF(E7358="HKD",Settings!$B$23,1))))</f>
        <v>0</v>
      </c>
      <c r="P7358">
        <f>IF(OR(B7358="",C7358="",E7358=""),0,IF(A7358=2,H7358*IF(E7358="SGD",1,IF(E7358="USD",Settings!$B$22,IF(E7358="HKD",Settings!$B$23,1))),0))</f>
        <v>0</v>
      </c>
      <c r="Q7358" s="312">
        <f>IF(OR(J7358="",G7358=""),"",G7358+ROW()/1000000)</f>
      </c>
      <c r="R7358" s="247">
        <f>IF(Q7358="","",SUMIFS(Txn[Signed Units],Txn[Key],J7358,Txn[Transaction Order],"&lt;="&amp;Q7358))</f>
      </c>
    </row>
    <row r="7359" spans="10:18" ht="15" customHeight="1" x14ac:dyDescent="0.15">
      <c r="J7359" s="246">
        <f>IF(OR(B7359="",C7359="",E7359=""),"",B7359&amp;":"&amp;C7359&amp;":"&amp;E7359)</f>
      </c>
      <c r="K7359" s="247">
        <f>IF(A7359="","",A7359*D7359)</f>
      </c>
      <c r="L7359" s="246">
        <f>IF(A7359="","",IF(OR(A7359=1,A7359=0),H7359,0))</f>
      </c>
      <c r="M7359" s="246">
        <f>IF(A7359="","",IF(A7359=-1,H7359,0))</f>
      </c>
      <c r="N7359">
        <f>IF(J7359="","",IF(E7359="SGD",1,IF(E7359="USD",Settings!$B$22,IF(E7359="HKD",Settings!$B$23,1))))</f>
      </c>
      <c r="O7359">
        <f>IF(OR(B7359="",C7359="",E7359=""),0,(IF(A7359=-1,H7359,0)-IF(OR(A7359=1,A7359=0),H7359,0)+IF(A7359=2,H7359,0))*IF(E7359="SGD",1,IF(E7359="USD",Settings!$B$22,IF(E7359="HKD",Settings!$B$23,1))))</f>
        <v>0</v>
      </c>
      <c r="P7359">
        <f>IF(OR(B7359="",C7359="",E7359=""),0,IF(A7359=2,H7359*IF(E7359="SGD",1,IF(E7359="USD",Settings!$B$22,IF(E7359="HKD",Settings!$B$23,1))),0))</f>
        <v>0</v>
      </c>
      <c r="Q7359" s="312">
        <f>IF(OR(J7359="",G7359=""),"",G7359+ROW()/1000000)</f>
      </c>
      <c r="R7359" s="247">
        <f>IF(Q7359="","",SUMIFS(Txn[Signed Units],Txn[Key],J7359,Txn[Transaction Order],"&lt;="&amp;Q7359))</f>
      </c>
    </row>
    <row r="7360" spans="10:18" ht="15" customHeight="1" x14ac:dyDescent="0.15">
      <c r="J7360" s="246">
        <f>IF(OR(B7360="",C7360="",E7360=""),"",B7360&amp;":"&amp;C7360&amp;":"&amp;E7360)</f>
      </c>
      <c r="K7360" s="247">
        <f>IF(A7360="","",A7360*D7360)</f>
      </c>
      <c r="L7360" s="246">
        <f>IF(A7360="","",IF(OR(A7360=1,A7360=0),H7360,0))</f>
      </c>
      <c r="M7360" s="246">
        <f>IF(A7360="","",IF(A7360=-1,H7360,0))</f>
      </c>
      <c r="N7360">
        <f>IF(J7360="","",IF(E7360="SGD",1,IF(E7360="USD",Settings!$B$22,IF(E7360="HKD",Settings!$B$23,1))))</f>
      </c>
      <c r="O7360">
        <f>IF(OR(B7360="",C7360="",E7360=""),0,(IF(A7360=-1,H7360,0)-IF(OR(A7360=1,A7360=0),H7360,0)+IF(A7360=2,H7360,0))*IF(E7360="SGD",1,IF(E7360="USD",Settings!$B$22,IF(E7360="HKD",Settings!$B$23,1))))</f>
        <v>0</v>
      </c>
      <c r="P7360">
        <f>IF(OR(B7360="",C7360="",E7360=""),0,IF(A7360=2,H7360*IF(E7360="SGD",1,IF(E7360="USD",Settings!$B$22,IF(E7360="HKD",Settings!$B$23,1))),0))</f>
        <v>0</v>
      </c>
      <c r="Q7360" s="312">
        <f>IF(OR(J7360="",G7360=""),"",G7360+ROW()/1000000)</f>
      </c>
      <c r="R7360" s="247">
        <f>IF(Q7360="","",SUMIFS(Txn[Signed Units],Txn[Key],J7360,Txn[Transaction Order],"&lt;="&amp;Q7360))</f>
      </c>
    </row>
    <row r="7361" spans="10:18" ht="15" customHeight="1" x14ac:dyDescent="0.15">
      <c r="J7361" s="246">
        <f>IF(OR(B7361="",C7361="",E7361=""),"",B7361&amp;":"&amp;C7361&amp;":"&amp;E7361)</f>
      </c>
      <c r="K7361" s="247">
        <f>IF(A7361="","",A7361*D7361)</f>
      </c>
      <c r="L7361" s="246">
        <f>IF(A7361="","",IF(OR(A7361=1,A7361=0),H7361,0))</f>
      </c>
      <c r="M7361" s="246">
        <f>IF(A7361="","",IF(A7361=-1,H7361,0))</f>
      </c>
      <c r="N7361">
        <f>IF(J7361="","",IF(E7361="SGD",1,IF(E7361="USD",Settings!$B$22,IF(E7361="HKD",Settings!$B$23,1))))</f>
      </c>
      <c r="O7361">
        <f>IF(OR(B7361="",C7361="",E7361=""),0,(IF(A7361=-1,H7361,0)-IF(OR(A7361=1,A7361=0),H7361,0)+IF(A7361=2,H7361,0))*IF(E7361="SGD",1,IF(E7361="USD",Settings!$B$22,IF(E7361="HKD",Settings!$B$23,1))))</f>
        <v>0</v>
      </c>
      <c r="P7361">
        <f>IF(OR(B7361="",C7361="",E7361=""),0,IF(A7361=2,H7361*IF(E7361="SGD",1,IF(E7361="USD",Settings!$B$22,IF(E7361="HKD",Settings!$B$23,1))),0))</f>
        <v>0</v>
      </c>
      <c r="Q7361" s="312">
        <f>IF(OR(J7361="",G7361=""),"",G7361+ROW()/1000000)</f>
      </c>
      <c r="R7361" s="247">
        <f>IF(Q7361="","",SUMIFS(Txn[Signed Units],Txn[Key],J7361,Txn[Transaction Order],"&lt;="&amp;Q7361))</f>
      </c>
    </row>
    <row r="7362" spans="10:18" ht="15" customHeight="1" x14ac:dyDescent="0.15">
      <c r="J7362" s="246">
        <f>IF(OR(B7362="",C7362="",E7362=""),"",B7362&amp;":"&amp;C7362&amp;":"&amp;E7362)</f>
      </c>
      <c r="K7362" s="247">
        <f>IF(A7362="","",A7362*D7362)</f>
      </c>
      <c r="L7362" s="246">
        <f>IF(A7362="","",IF(OR(A7362=1,A7362=0),H7362,0))</f>
      </c>
      <c r="M7362" s="246">
        <f>IF(A7362="","",IF(A7362=-1,H7362,0))</f>
      </c>
      <c r="N7362">
        <f>IF(J7362="","",IF(E7362="SGD",1,IF(E7362="USD",Settings!$B$22,IF(E7362="HKD",Settings!$B$23,1))))</f>
      </c>
      <c r="O7362">
        <f>IF(OR(B7362="",C7362="",E7362=""),0,(IF(A7362=-1,H7362,0)-IF(OR(A7362=1,A7362=0),H7362,0)+IF(A7362=2,H7362,0))*IF(E7362="SGD",1,IF(E7362="USD",Settings!$B$22,IF(E7362="HKD",Settings!$B$23,1))))</f>
        <v>0</v>
      </c>
      <c r="P7362">
        <f>IF(OR(B7362="",C7362="",E7362=""),0,IF(A7362=2,H7362*IF(E7362="SGD",1,IF(E7362="USD",Settings!$B$22,IF(E7362="HKD",Settings!$B$23,1))),0))</f>
        <v>0</v>
      </c>
      <c r="Q7362" s="312">
        <f>IF(OR(J7362="",G7362=""),"",G7362+ROW()/1000000)</f>
      </c>
      <c r="R7362" s="247">
        <f>IF(Q7362="","",SUMIFS(Txn[Signed Units],Txn[Key],J7362,Txn[Transaction Order],"&lt;="&amp;Q7362))</f>
      </c>
    </row>
    <row r="7363" spans="10:18" ht="15" customHeight="1" x14ac:dyDescent="0.15">
      <c r="J7363" s="246">
        <f>IF(OR(B7363="",C7363="",E7363=""),"",B7363&amp;":"&amp;C7363&amp;":"&amp;E7363)</f>
      </c>
      <c r="K7363" s="247">
        <f>IF(A7363="","",A7363*D7363)</f>
      </c>
      <c r="L7363" s="246">
        <f>IF(A7363="","",IF(OR(A7363=1,A7363=0),H7363,0))</f>
      </c>
      <c r="M7363" s="246">
        <f>IF(A7363="","",IF(A7363=-1,H7363,0))</f>
      </c>
      <c r="N7363">
        <f>IF(J7363="","",IF(E7363="SGD",1,IF(E7363="USD",Settings!$B$22,IF(E7363="HKD",Settings!$B$23,1))))</f>
      </c>
      <c r="O7363">
        <f>IF(OR(B7363="",C7363="",E7363=""),0,(IF(A7363=-1,H7363,0)-IF(OR(A7363=1,A7363=0),H7363,0)+IF(A7363=2,H7363,0))*IF(E7363="SGD",1,IF(E7363="USD",Settings!$B$22,IF(E7363="HKD",Settings!$B$23,1))))</f>
        <v>0</v>
      </c>
      <c r="P7363">
        <f>IF(OR(B7363="",C7363="",E7363=""),0,IF(A7363=2,H7363*IF(E7363="SGD",1,IF(E7363="USD",Settings!$B$22,IF(E7363="HKD",Settings!$B$23,1))),0))</f>
        <v>0</v>
      </c>
      <c r="Q7363" s="312">
        <f>IF(OR(J7363="",G7363=""),"",G7363+ROW()/1000000)</f>
      </c>
      <c r="R7363" s="247">
        <f>IF(Q7363="","",SUMIFS(Txn[Signed Units],Txn[Key],J7363,Txn[Transaction Order],"&lt;="&amp;Q7363))</f>
      </c>
    </row>
    <row r="7364" spans="10:18" ht="15" customHeight="1" x14ac:dyDescent="0.15">
      <c r="J7364" s="246">
        <f>IF(OR(B7364="",C7364="",E7364=""),"",B7364&amp;":"&amp;C7364&amp;":"&amp;E7364)</f>
      </c>
      <c r="K7364" s="247">
        <f>IF(A7364="","",A7364*D7364)</f>
      </c>
      <c r="L7364" s="246">
        <f>IF(A7364="","",IF(OR(A7364=1,A7364=0),H7364,0))</f>
      </c>
      <c r="M7364" s="246">
        <f>IF(A7364="","",IF(A7364=-1,H7364,0))</f>
      </c>
      <c r="N7364">
        <f>IF(J7364="","",IF(E7364="SGD",1,IF(E7364="USD",Settings!$B$22,IF(E7364="HKD",Settings!$B$23,1))))</f>
      </c>
      <c r="O7364">
        <f>IF(OR(B7364="",C7364="",E7364=""),0,(IF(A7364=-1,H7364,0)-IF(OR(A7364=1,A7364=0),H7364,0)+IF(A7364=2,H7364,0))*IF(E7364="SGD",1,IF(E7364="USD",Settings!$B$22,IF(E7364="HKD",Settings!$B$23,1))))</f>
        <v>0</v>
      </c>
      <c r="P7364">
        <f>IF(OR(B7364="",C7364="",E7364=""),0,IF(A7364=2,H7364*IF(E7364="SGD",1,IF(E7364="USD",Settings!$B$22,IF(E7364="HKD",Settings!$B$23,1))),0))</f>
        <v>0</v>
      </c>
      <c r="Q7364" s="312">
        <f>IF(OR(J7364="",G7364=""),"",G7364+ROW()/1000000)</f>
      </c>
      <c r="R7364" s="247">
        <f>IF(Q7364="","",SUMIFS(Txn[Signed Units],Txn[Key],J7364,Txn[Transaction Order],"&lt;="&amp;Q7364))</f>
      </c>
    </row>
    <row r="7365" spans="10:18" ht="15" customHeight="1" x14ac:dyDescent="0.15">
      <c r="J7365" s="246">
        <f>IF(OR(B7365="",C7365="",E7365=""),"",B7365&amp;":"&amp;C7365&amp;":"&amp;E7365)</f>
      </c>
      <c r="K7365" s="247">
        <f>IF(A7365="","",A7365*D7365)</f>
      </c>
      <c r="L7365" s="246">
        <f>IF(A7365="","",IF(OR(A7365=1,A7365=0),H7365,0))</f>
      </c>
      <c r="M7365" s="246">
        <f>IF(A7365="","",IF(A7365=-1,H7365,0))</f>
      </c>
      <c r="N7365">
        <f>IF(J7365="","",IF(E7365="SGD",1,IF(E7365="USD",Settings!$B$22,IF(E7365="HKD",Settings!$B$23,1))))</f>
      </c>
      <c r="O7365">
        <f>IF(OR(B7365="",C7365="",E7365=""),0,(IF(A7365=-1,H7365,0)-IF(OR(A7365=1,A7365=0),H7365,0)+IF(A7365=2,H7365,0))*IF(E7365="SGD",1,IF(E7365="USD",Settings!$B$22,IF(E7365="HKD",Settings!$B$23,1))))</f>
        <v>0</v>
      </c>
      <c r="P7365">
        <f>IF(OR(B7365="",C7365="",E7365=""),0,IF(A7365=2,H7365*IF(E7365="SGD",1,IF(E7365="USD",Settings!$B$22,IF(E7365="HKD",Settings!$B$23,1))),0))</f>
        <v>0</v>
      </c>
      <c r="Q7365" s="312">
        <f>IF(OR(J7365="",G7365=""),"",G7365+ROW()/1000000)</f>
      </c>
      <c r="R7365" s="247">
        <f>IF(Q7365="","",SUMIFS(Txn[Signed Units],Txn[Key],J7365,Txn[Transaction Order],"&lt;="&amp;Q7365))</f>
      </c>
    </row>
    <row r="7366" spans="10:18" ht="15" customHeight="1" x14ac:dyDescent="0.15">
      <c r="J7366" s="246">
        <f>IF(OR(B7366="",C7366="",E7366=""),"",B7366&amp;":"&amp;C7366&amp;":"&amp;E7366)</f>
      </c>
      <c r="K7366" s="247">
        <f>IF(A7366="","",A7366*D7366)</f>
      </c>
      <c r="L7366" s="246">
        <f>IF(A7366="","",IF(OR(A7366=1,A7366=0),H7366,0))</f>
      </c>
      <c r="M7366" s="246">
        <f>IF(A7366="","",IF(A7366=-1,H7366,0))</f>
      </c>
      <c r="N7366">
        <f>IF(J7366="","",IF(E7366="SGD",1,IF(E7366="USD",Settings!$B$22,IF(E7366="HKD",Settings!$B$23,1))))</f>
      </c>
      <c r="O7366">
        <f>IF(OR(B7366="",C7366="",E7366=""),0,(IF(A7366=-1,H7366,0)-IF(OR(A7366=1,A7366=0),H7366,0)+IF(A7366=2,H7366,0))*IF(E7366="SGD",1,IF(E7366="USD",Settings!$B$22,IF(E7366="HKD",Settings!$B$23,1))))</f>
        <v>0</v>
      </c>
      <c r="P7366">
        <f>IF(OR(B7366="",C7366="",E7366=""),0,IF(A7366=2,H7366*IF(E7366="SGD",1,IF(E7366="USD",Settings!$B$22,IF(E7366="HKD",Settings!$B$23,1))),0))</f>
        <v>0</v>
      </c>
      <c r="Q7366" s="312">
        <f>IF(OR(J7366="",G7366=""),"",G7366+ROW()/1000000)</f>
      </c>
      <c r="R7366" s="247">
        <f>IF(Q7366="","",SUMIFS(Txn[Signed Units],Txn[Key],J7366,Txn[Transaction Order],"&lt;="&amp;Q7366))</f>
      </c>
    </row>
    <row r="7367" spans="10:18" ht="15" customHeight="1" x14ac:dyDescent="0.15">
      <c r="J7367" s="246">
        <f>IF(OR(B7367="",C7367="",E7367=""),"",B7367&amp;":"&amp;C7367&amp;":"&amp;E7367)</f>
      </c>
      <c r="K7367" s="247">
        <f>IF(A7367="","",A7367*D7367)</f>
      </c>
      <c r="L7367" s="246">
        <f>IF(A7367="","",IF(OR(A7367=1,A7367=0),H7367,0))</f>
      </c>
      <c r="M7367" s="246">
        <f>IF(A7367="","",IF(A7367=-1,H7367,0))</f>
      </c>
      <c r="N7367">
        <f>IF(J7367="","",IF(E7367="SGD",1,IF(E7367="USD",Settings!$B$22,IF(E7367="HKD",Settings!$B$23,1))))</f>
      </c>
      <c r="O7367">
        <f>IF(OR(B7367="",C7367="",E7367=""),0,(IF(A7367=-1,H7367,0)-IF(OR(A7367=1,A7367=0),H7367,0)+IF(A7367=2,H7367,0))*IF(E7367="SGD",1,IF(E7367="USD",Settings!$B$22,IF(E7367="HKD",Settings!$B$23,1))))</f>
        <v>0</v>
      </c>
      <c r="P7367">
        <f>IF(OR(B7367="",C7367="",E7367=""),0,IF(A7367=2,H7367*IF(E7367="SGD",1,IF(E7367="USD",Settings!$B$22,IF(E7367="HKD",Settings!$B$23,1))),0))</f>
        <v>0</v>
      </c>
      <c r="Q7367" s="312">
        <f>IF(OR(J7367="",G7367=""),"",G7367+ROW()/1000000)</f>
      </c>
      <c r="R7367" s="247">
        <f>IF(Q7367="","",SUMIFS(Txn[Signed Units],Txn[Key],J7367,Txn[Transaction Order],"&lt;="&amp;Q7367))</f>
      </c>
    </row>
    <row r="7368" spans="10:18" ht="15" customHeight="1" x14ac:dyDescent="0.15">
      <c r="J7368" s="246">
        <f>IF(OR(B7368="",C7368="",E7368=""),"",B7368&amp;":"&amp;C7368&amp;":"&amp;E7368)</f>
      </c>
      <c r="K7368" s="247">
        <f>IF(A7368="","",A7368*D7368)</f>
      </c>
      <c r="L7368" s="246">
        <f>IF(A7368="","",IF(OR(A7368=1,A7368=0),H7368,0))</f>
      </c>
      <c r="M7368" s="246">
        <f>IF(A7368="","",IF(A7368=-1,H7368,0))</f>
      </c>
      <c r="N7368">
        <f>IF(J7368="","",IF(E7368="SGD",1,IF(E7368="USD",Settings!$B$22,IF(E7368="HKD",Settings!$B$23,1))))</f>
      </c>
      <c r="O7368">
        <f>IF(OR(B7368="",C7368="",E7368=""),0,(IF(A7368=-1,H7368,0)-IF(OR(A7368=1,A7368=0),H7368,0)+IF(A7368=2,H7368,0))*IF(E7368="SGD",1,IF(E7368="USD",Settings!$B$22,IF(E7368="HKD",Settings!$B$23,1))))</f>
        <v>0</v>
      </c>
      <c r="P7368">
        <f>IF(OR(B7368="",C7368="",E7368=""),0,IF(A7368=2,H7368*IF(E7368="SGD",1,IF(E7368="USD",Settings!$B$22,IF(E7368="HKD",Settings!$B$23,1))),0))</f>
        <v>0</v>
      </c>
      <c r="Q7368" s="312">
        <f>IF(OR(J7368="",G7368=""),"",G7368+ROW()/1000000)</f>
      </c>
      <c r="R7368" s="247">
        <f>IF(Q7368="","",SUMIFS(Txn[Signed Units],Txn[Key],J7368,Txn[Transaction Order],"&lt;="&amp;Q7368))</f>
      </c>
    </row>
    <row r="7369" spans="10:18" ht="15" customHeight="1" x14ac:dyDescent="0.15">
      <c r="J7369" s="246">
        <f>IF(OR(B7369="",C7369="",E7369=""),"",B7369&amp;":"&amp;C7369&amp;":"&amp;E7369)</f>
      </c>
      <c r="K7369" s="247">
        <f>IF(A7369="","",A7369*D7369)</f>
      </c>
      <c r="L7369" s="246">
        <f>IF(A7369="","",IF(OR(A7369=1,A7369=0),H7369,0))</f>
      </c>
      <c r="M7369" s="246">
        <f>IF(A7369="","",IF(A7369=-1,H7369,0))</f>
      </c>
      <c r="N7369">
        <f>IF(J7369="","",IF(E7369="SGD",1,IF(E7369="USD",Settings!$B$22,IF(E7369="HKD",Settings!$B$23,1))))</f>
      </c>
      <c r="O7369">
        <f>IF(OR(B7369="",C7369="",E7369=""),0,(IF(A7369=-1,H7369,0)-IF(OR(A7369=1,A7369=0),H7369,0)+IF(A7369=2,H7369,0))*IF(E7369="SGD",1,IF(E7369="USD",Settings!$B$22,IF(E7369="HKD",Settings!$B$23,1))))</f>
        <v>0</v>
      </c>
      <c r="P7369">
        <f>IF(OR(B7369="",C7369="",E7369=""),0,IF(A7369=2,H7369*IF(E7369="SGD",1,IF(E7369="USD",Settings!$B$22,IF(E7369="HKD",Settings!$B$23,1))),0))</f>
        <v>0</v>
      </c>
      <c r="Q7369" s="312">
        <f>IF(OR(J7369="",G7369=""),"",G7369+ROW()/1000000)</f>
      </c>
      <c r="R7369" s="247">
        <f>IF(Q7369="","",SUMIFS(Txn[Signed Units],Txn[Key],J7369,Txn[Transaction Order],"&lt;="&amp;Q7369))</f>
      </c>
    </row>
    <row r="7370" spans="10:18" ht="15" customHeight="1" x14ac:dyDescent="0.15">
      <c r="J7370" s="246">
        <f>IF(OR(B7370="",C7370="",E7370=""),"",B7370&amp;":"&amp;C7370&amp;":"&amp;E7370)</f>
      </c>
      <c r="K7370" s="247">
        <f>IF(A7370="","",A7370*D7370)</f>
      </c>
      <c r="L7370" s="246">
        <f>IF(A7370="","",IF(OR(A7370=1,A7370=0),H7370,0))</f>
      </c>
      <c r="M7370" s="246">
        <f>IF(A7370="","",IF(A7370=-1,H7370,0))</f>
      </c>
      <c r="N7370">
        <f>IF(J7370="","",IF(E7370="SGD",1,IF(E7370="USD",Settings!$B$22,IF(E7370="HKD",Settings!$B$23,1))))</f>
      </c>
      <c r="O7370">
        <f>IF(OR(B7370="",C7370="",E7370=""),0,(IF(A7370=-1,H7370,0)-IF(OR(A7370=1,A7370=0),H7370,0)+IF(A7370=2,H7370,0))*IF(E7370="SGD",1,IF(E7370="USD",Settings!$B$22,IF(E7370="HKD",Settings!$B$23,1))))</f>
        <v>0</v>
      </c>
      <c r="P7370">
        <f>IF(OR(B7370="",C7370="",E7370=""),0,IF(A7370=2,H7370*IF(E7370="SGD",1,IF(E7370="USD",Settings!$B$22,IF(E7370="HKD",Settings!$B$23,1))),0))</f>
        <v>0</v>
      </c>
      <c r="Q7370" s="312">
        <f>IF(OR(J7370="",G7370=""),"",G7370+ROW()/1000000)</f>
      </c>
      <c r="R7370" s="247">
        <f>IF(Q7370="","",SUMIFS(Txn[Signed Units],Txn[Key],J7370,Txn[Transaction Order],"&lt;="&amp;Q7370))</f>
      </c>
    </row>
    <row r="7371" spans="10:18" ht="15" customHeight="1" x14ac:dyDescent="0.15">
      <c r="J7371" s="246">
        <f>IF(OR(B7371="",C7371="",E7371=""),"",B7371&amp;":"&amp;C7371&amp;":"&amp;E7371)</f>
      </c>
      <c r="K7371" s="247">
        <f>IF(A7371="","",A7371*D7371)</f>
      </c>
      <c r="L7371" s="246">
        <f>IF(A7371="","",IF(OR(A7371=1,A7371=0),H7371,0))</f>
      </c>
      <c r="M7371" s="246">
        <f>IF(A7371="","",IF(A7371=-1,H7371,0))</f>
      </c>
      <c r="N7371">
        <f>IF(J7371="","",IF(E7371="SGD",1,IF(E7371="USD",Settings!$B$22,IF(E7371="HKD",Settings!$B$23,1))))</f>
      </c>
      <c r="O7371">
        <f>IF(OR(B7371="",C7371="",E7371=""),0,(IF(A7371=-1,H7371,0)-IF(OR(A7371=1,A7371=0),H7371,0)+IF(A7371=2,H7371,0))*IF(E7371="SGD",1,IF(E7371="USD",Settings!$B$22,IF(E7371="HKD",Settings!$B$23,1))))</f>
        <v>0</v>
      </c>
      <c r="P7371">
        <f>IF(OR(B7371="",C7371="",E7371=""),0,IF(A7371=2,H7371*IF(E7371="SGD",1,IF(E7371="USD",Settings!$B$22,IF(E7371="HKD",Settings!$B$23,1))),0))</f>
        <v>0</v>
      </c>
      <c r="Q7371" s="312">
        <f>IF(OR(J7371="",G7371=""),"",G7371+ROW()/1000000)</f>
      </c>
      <c r="R7371" s="247">
        <f>IF(Q7371="","",SUMIFS(Txn[Signed Units],Txn[Key],J7371,Txn[Transaction Order],"&lt;="&amp;Q7371))</f>
      </c>
    </row>
    <row r="7372" spans="10:18" ht="15" customHeight="1" x14ac:dyDescent="0.15">
      <c r="J7372" s="246">
        <f>IF(OR(B7372="",C7372="",E7372=""),"",B7372&amp;":"&amp;C7372&amp;":"&amp;E7372)</f>
      </c>
      <c r="K7372" s="247">
        <f>IF(A7372="","",A7372*D7372)</f>
      </c>
      <c r="L7372" s="246">
        <f>IF(A7372="","",IF(OR(A7372=1,A7372=0),H7372,0))</f>
      </c>
      <c r="M7372" s="246">
        <f>IF(A7372="","",IF(A7372=-1,H7372,0))</f>
      </c>
      <c r="N7372">
        <f>IF(J7372="","",IF(E7372="SGD",1,IF(E7372="USD",Settings!$B$22,IF(E7372="HKD",Settings!$B$23,1))))</f>
      </c>
      <c r="O7372">
        <f>IF(OR(B7372="",C7372="",E7372=""),0,(IF(A7372=-1,H7372,0)-IF(OR(A7372=1,A7372=0),H7372,0)+IF(A7372=2,H7372,0))*IF(E7372="SGD",1,IF(E7372="USD",Settings!$B$22,IF(E7372="HKD",Settings!$B$23,1))))</f>
        <v>0</v>
      </c>
      <c r="P7372">
        <f>IF(OR(B7372="",C7372="",E7372=""),0,IF(A7372=2,H7372*IF(E7372="SGD",1,IF(E7372="USD",Settings!$B$22,IF(E7372="HKD",Settings!$B$23,1))),0))</f>
        <v>0</v>
      </c>
      <c r="Q7372" s="312">
        <f>IF(OR(J7372="",G7372=""),"",G7372+ROW()/1000000)</f>
      </c>
      <c r="R7372" s="247">
        <f>IF(Q7372="","",SUMIFS(Txn[Signed Units],Txn[Key],J7372,Txn[Transaction Order],"&lt;="&amp;Q7372))</f>
      </c>
    </row>
    <row r="7373" spans="10:18" ht="15" customHeight="1" x14ac:dyDescent="0.15">
      <c r="J7373" s="246">
        <f>IF(OR(B7373="",C7373="",E7373=""),"",B7373&amp;":"&amp;C7373&amp;":"&amp;E7373)</f>
      </c>
      <c r="K7373" s="247">
        <f>IF(A7373="","",A7373*D7373)</f>
      </c>
      <c r="L7373" s="246">
        <f>IF(A7373="","",IF(OR(A7373=1,A7373=0),H7373,0))</f>
      </c>
      <c r="M7373" s="246">
        <f>IF(A7373="","",IF(A7373=-1,H7373,0))</f>
      </c>
      <c r="N7373">
        <f>IF(J7373="","",IF(E7373="SGD",1,IF(E7373="USD",Settings!$B$22,IF(E7373="HKD",Settings!$B$23,1))))</f>
      </c>
      <c r="O7373">
        <f>IF(OR(B7373="",C7373="",E7373=""),0,(IF(A7373=-1,H7373,0)-IF(OR(A7373=1,A7373=0),H7373,0)+IF(A7373=2,H7373,0))*IF(E7373="SGD",1,IF(E7373="USD",Settings!$B$22,IF(E7373="HKD",Settings!$B$23,1))))</f>
        <v>0</v>
      </c>
      <c r="P7373">
        <f>IF(OR(B7373="",C7373="",E7373=""),0,IF(A7373=2,H7373*IF(E7373="SGD",1,IF(E7373="USD",Settings!$B$22,IF(E7373="HKD",Settings!$B$23,1))),0))</f>
        <v>0</v>
      </c>
      <c r="Q7373" s="312">
        <f>IF(OR(J7373="",G7373=""),"",G7373+ROW()/1000000)</f>
      </c>
      <c r="R7373" s="247">
        <f>IF(Q7373="","",SUMIFS(Txn[Signed Units],Txn[Key],J7373,Txn[Transaction Order],"&lt;="&amp;Q7373))</f>
      </c>
    </row>
    <row r="7374" spans="10:18" ht="15" customHeight="1" x14ac:dyDescent="0.15">
      <c r="J7374" s="246">
        <f>IF(OR(B7374="",C7374="",E7374=""),"",B7374&amp;":"&amp;C7374&amp;":"&amp;E7374)</f>
      </c>
      <c r="K7374" s="247">
        <f>IF(A7374="","",A7374*D7374)</f>
      </c>
      <c r="L7374" s="246">
        <f>IF(A7374="","",IF(OR(A7374=1,A7374=0),H7374,0))</f>
      </c>
      <c r="M7374" s="246">
        <f>IF(A7374="","",IF(A7374=-1,H7374,0))</f>
      </c>
      <c r="N7374">
        <f>IF(J7374="","",IF(E7374="SGD",1,IF(E7374="USD",Settings!$B$22,IF(E7374="HKD",Settings!$B$23,1))))</f>
      </c>
      <c r="O7374">
        <f>IF(OR(B7374="",C7374="",E7374=""),0,(IF(A7374=-1,H7374,0)-IF(OR(A7374=1,A7374=0),H7374,0)+IF(A7374=2,H7374,0))*IF(E7374="SGD",1,IF(E7374="USD",Settings!$B$22,IF(E7374="HKD",Settings!$B$23,1))))</f>
        <v>0</v>
      </c>
      <c r="P7374">
        <f>IF(OR(B7374="",C7374="",E7374=""),0,IF(A7374=2,H7374*IF(E7374="SGD",1,IF(E7374="USD",Settings!$B$22,IF(E7374="HKD",Settings!$B$23,1))),0))</f>
        <v>0</v>
      </c>
      <c r="Q7374" s="312">
        <f>IF(OR(J7374="",G7374=""),"",G7374+ROW()/1000000)</f>
      </c>
      <c r="R7374" s="247">
        <f>IF(Q7374="","",SUMIFS(Txn[Signed Units],Txn[Key],J7374,Txn[Transaction Order],"&lt;="&amp;Q7374))</f>
      </c>
    </row>
    <row r="7375" spans="10:18" ht="15" customHeight="1" x14ac:dyDescent="0.15">
      <c r="J7375" s="246">
        <f>IF(OR(B7375="",C7375="",E7375=""),"",B7375&amp;":"&amp;C7375&amp;":"&amp;E7375)</f>
      </c>
      <c r="K7375" s="247">
        <f>IF(A7375="","",A7375*D7375)</f>
      </c>
      <c r="L7375" s="246">
        <f>IF(A7375="","",IF(OR(A7375=1,A7375=0),H7375,0))</f>
      </c>
      <c r="M7375" s="246">
        <f>IF(A7375="","",IF(A7375=-1,H7375,0))</f>
      </c>
      <c r="N7375">
        <f>IF(J7375="","",IF(E7375="SGD",1,IF(E7375="USD",Settings!$B$22,IF(E7375="HKD",Settings!$B$23,1))))</f>
      </c>
      <c r="O7375">
        <f>IF(OR(B7375="",C7375="",E7375=""),0,(IF(A7375=-1,H7375,0)-IF(OR(A7375=1,A7375=0),H7375,0)+IF(A7375=2,H7375,0))*IF(E7375="SGD",1,IF(E7375="USD",Settings!$B$22,IF(E7375="HKD",Settings!$B$23,1))))</f>
        <v>0</v>
      </c>
      <c r="P7375">
        <f>IF(OR(B7375="",C7375="",E7375=""),0,IF(A7375=2,H7375*IF(E7375="SGD",1,IF(E7375="USD",Settings!$B$22,IF(E7375="HKD",Settings!$B$23,1))),0))</f>
        <v>0</v>
      </c>
      <c r="Q7375" s="312">
        <f>IF(OR(J7375="",G7375=""),"",G7375+ROW()/1000000)</f>
      </c>
      <c r="R7375" s="247">
        <f>IF(Q7375="","",SUMIFS(Txn[Signed Units],Txn[Key],J7375,Txn[Transaction Order],"&lt;="&amp;Q7375))</f>
      </c>
    </row>
    <row r="7376" spans="10:18" ht="15" customHeight="1" x14ac:dyDescent="0.15">
      <c r="J7376" s="246">
        <f>IF(OR(B7376="",C7376="",E7376=""),"",B7376&amp;":"&amp;C7376&amp;":"&amp;E7376)</f>
      </c>
      <c r="K7376" s="247">
        <f>IF(A7376="","",A7376*D7376)</f>
      </c>
      <c r="L7376" s="246">
        <f>IF(A7376="","",IF(OR(A7376=1,A7376=0),H7376,0))</f>
      </c>
      <c r="M7376" s="246">
        <f>IF(A7376="","",IF(A7376=-1,H7376,0))</f>
      </c>
      <c r="N7376">
        <f>IF(J7376="","",IF(E7376="SGD",1,IF(E7376="USD",Settings!$B$22,IF(E7376="HKD",Settings!$B$23,1))))</f>
      </c>
      <c r="O7376">
        <f>IF(OR(B7376="",C7376="",E7376=""),0,(IF(A7376=-1,H7376,0)-IF(OR(A7376=1,A7376=0),H7376,0)+IF(A7376=2,H7376,0))*IF(E7376="SGD",1,IF(E7376="USD",Settings!$B$22,IF(E7376="HKD",Settings!$B$23,1))))</f>
        <v>0</v>
      </c>
      <c r="P7376">
        <f>IF(OR(B7376="",C7376="",E7376=""),0,IF(A7376=2,H7376*IF(E7376="SGD",1,IF(E7376="USD",Settings!$B$22,IF(E7376="HKD",Settings!$B$23,1))),0))</f>
        <v>0</v>
      </c>
      <c r="Q7376" s="312">
        <f>IF(OR(J7376="",G7376=""),"",G7376+ROW()/1000000)</f>
      </c>
      <c r="R7376" s="247">
        <f>IF(Q7376="","",SUMIFS(Txn[Signed Units],Txn[Key],J7376,Txn[Transaction Order],"&lt;="&amp;Q7376))</f>
      </c>
    </row>
    <row r="7377" spans="10:18" ht="15" customHeight="1" x14ac:dyDescent="0.15">
      <c r="J7377" s="246">
        <f>IF(OR(B7377="",C7377="",E7377=""),"",B7377&amp;":"&amp;C7377&amp;":"&amp;E7377)</f>
      </c>
      <c r="K7377" s="247">
        <f>IF(A7377="","",A7377*D7377)</f>
      </c>
      <c r="L7377" s="246">
        <f>IF(A7377="","",IF(OR(A7377=1,A7377=0),H7377,0))</f>
      </c>
      <c r="M7377" s="246">
        <f>IF(A7377="","",IF(A7377=-1,H7377,0))</f>
      </c>
      <c r="N7377">
        <f>IF(J7377="","",IF(E7377="SGD",1,IF(E7377="USD",Settings!$B$22,IF(E7377="HKD",Settings!$B$23,1))))</f>
      </c>
      <c r="O7377">
        <f>IF(OR(B7377="",C7377="",E7377=""),0,(IF(A7377=-1,H7377,0)-IF(OR(A7377=1,A7377=0),H7377,0)+IF(A7377=2,H7377,0))*IF(E7377="SGD",1,IF(E7377="USD",Settings!$B$22,IF(E7377="HKD",Settings!$B$23,1))))</f>
        <v>0</v>
      </c>
      <c r="P7377">
        <f>IF(OR(B7377="",C7377="",E7377=""),0,IF(A7377=2,H7377*IF(E7377="SGD",1,IF(E7377="USD",Settings!$B$22,IF(E7377="HKD",Settings!$B$23,1))),0))</f>
        <v>0</v>
      </c>
      <c r="Q7377" s="312">
        <f>IF(OR(J7377="",G7377=""),"",G7377+ROW()/1000000)</f>
      </c>
      <c r="R7377" s="247">
        <f>IF(Q7377="","",SUMIFS(Txn[Signed Units],Txn[Key],J7377,Txn[Transaction Order],"&lt;="&amp;Q7377))</f>
      </c>
    </row>
    <row r="7378" spans="10:18" ht="15" customHeight="1" x14ac:dyDescent="0.15">
      <c r="J7378" s="246">
        <f>IF(OR(B7378="",C7378="",E7378=""),"",B7378&amp;":"&amp;C7378&amp;":"&amp;E7378)</f>
      </c>
      <c r="K7378" s="247">
        <f>IF(A7378="","",A7378*D7378)</f>
      </c>
      <c r="L7378" s="246">
        <f>IF(A7378="","",IF(OR(A7378=1,A7378=0),H7378,0))</f>
      </c>
      <c r="M7378" s="246">
        <f>IF(A7378="","",IF(A7378=-1,H7378,0))</f>
      </c>
      <c r="N7378">
        <f>IF(J7378="","",IF(E7378="SGD",1,IF(E7378="USD",Settings!$B$22,IF(E7378="HKD",Settings!$B$23,1))))</f>
      </c>
      <c r="O7378">
        <f>IF(OR(B7378="",C7378="",E7378=""),0,(IF(A7378=-1,H7378,0)-IF(OR(A7378=1,A7378=0),H7378,0)+IF(A7378=2,H7378,0))*IF(E7378="SGD",1,IF(E7378="USD",Settings!$B$22,IF(E7378="HKD",Settings!$B$23,1))))</f>
        <v>0</v>
      </c>
      <c r="P7378">
        <f>IF(OR(B7378="",C7378="",E7378=""),0,IF(A7378=2,H7378*IF(E7378="SGD",1,IF(E7378="USD",Settings!$B$22,IF(E7378="HKD",Settings!$B$23,1))),0))</f>
        <v>0</v>
      </c>
      <c r="Q7378" s="312">
        <f>IF(OR(J7378="",G7378=""),"",G7378+ROW()/1000000)</f>
      </c>
      <c r="R7378" s="247">
        <f>IF(Q7378="","",SUMIFS(Txn[Signed Units],Txn[Key],J7378,Txn[Transaction Order],"&lt;="&amp;Q7378))</f>
      </c>
    </row>
    <row r="7379" spans="10:18" ht="15" customHeight="1" x14ac:dyDescent="0.15">
      <c r="J7379" s="246">
        <f>IF(OR(B7379="",C7379="",E7379=""),"",B7379&amp;":"&amp;C7379&amp;":"&amp;E7379)</f>
      </c>
      <c r="K7379" s="247">
        <f>IF(A7379="","",A7379*D7379)</f>
      </c>
      <c r="L7379" s="246">
        <f>IF(A7379="","",IF(OR(A7379=1,A7379=0),H7379,0))</f>
      </c>
      <c r="M7379" s="246">
        <f>IF(A7379="","",IF(A7379=-1,H7379,0))</f>
      </c>
      <c r="N7379">
        <f>IF(J7379="","",IF(E7379="SGD",1,IF(E7379="USD",Settings!$B$22,IF(E7379="HKD",Settings!$B$23,1))))</f>
      </c>
      <c r="O7379">
        <f>IF(OR(B7379="",C7379="",E7379=""),0,(IF(A7379=-1,H7379,0)-IF(OR(A7379=1,A7379=0),H7379,0)+IF(A7379=2,H7379,0))*IF(E7379="SGD",1,IF(E7379="USD",Settings!$B$22,IF(E7379="HKD",Settings!$B$23,1))))</f>
        <v>0</v>
      </c>
      <c r="P7379">
        <f>IF(OR(B7379="",C7379="",E7379=""),0,IF(A7379=2,H7379*IF(E7379="SGD",1,IF(E7379="USD",Settings!$B$22,IF(E7379="HKD",Settings!$B$23,1))),0))</f>
        <v>0</v>
      </c>
      <c r="Q7379" s="312">
        <f>IF(OR(J7379="",G7379=""),"",G7379+ROW()/1000000)</f>
      </c>
      <c r="R7379" s="247">
        <f>IF(Q7379="","",SUMIFS(Txn[Signed Units],Txn[Key],J7379,Txn[Transaction Order],"&lt;="&amp;Q7379))</f>
      </c>
    </row>
    <row r="7380" spans="10:18" ht="15" customHeight="1" x14ac:dyDescent="0.15">
      <c r="J7380" s="246">
        <f>IF(OR(B7380="",C7380="",E7380=""),"",B7380&amp;":"&amp;C7380&amp;":"&amp;E7380)</f>
      </c>
      <c r="K7380" s="247">
        <f>IF(A7380="","",A7380*D7380)</f>
      </c>
      <c r="L7380" s="246">
        <f>IF(A7380="","",IF(OR(A7380=1,A7380=0),H7380,0))</f>
      </c>
      <c r="M7380" s="246">
        <f>IF(A7380="","",IF(A7380=-1,H7380,0))</f>
      </c>
      <c r="N7380">
        <f>IF(J7380="","",IF(E7380="SGD",1,IF(E7380="USD",Settings!$B$22,IF(E7380="HKD",Settings!$B$23,1))))</f>
      </c>
      <c r="O7380">
        <f>IF(OR(B7380="",C7380="",E7380=""),0,(IF(A7380=-1,H7380,0)-IF(OR(A7380=1,A7380=0),H7380,0)+IF(A7380=2,H7380,0))*IF(E7380="SGD",1,IF(E7380="USD",Settings!$B$22,IF(E7380="HKD",Settings!$B$23,1))))</f>
        <v>0</v>
      </c>
      <c r="P7380">
        <f>IF(OR(B7380="",C7380="",E7380=""),0,IF(A7380=2,H7380*IF(E7380="SGD",1,IF(E7380="USD",Settings!$B$22,IF(E7380="HKD",Settings!$B$23,1))),0))</f>
        <v>0</v>
      </c>
      <c r="Q7380" s="312">
        <f>IF(OR(J7380="",G7380=""),"",G7380+ROW()/1000000)</f>
      </c>
      <c r="R7380" s="247">
        <f>IF(Q7380="","",SUMIFS(Txn[Signed Units],Txn[Key],J7380,Txn[Transaction Order],"&lt;="&amp;Q7380))</f>
      </c>
    </row>
    <row r="7381" spans="10:18" ht="15" customHeight="1" x14ac:dyDescent="0.15">
      <c r="J7381" s="246">
        <f>IF(OR(B7381="",C7381="",E7381=""),"",B7381&amp;":"&amp;C7381&amp;":"&amp;E7381)</f>
      </c>
      <c r="K7381" s="247">
        <f>IF(A7381="","",A7381*D7381)</f>
      </c>
      <c r="L7381" s="246">
        <f>IF(A7381="","",IF(OR(A7381=1,A7381=0),H7381,0))</f>
      </c>
      <c r="M7381" s="246">
        <f>IF(A7381="","",IF(A7381=-1,H7381,0))</f>
      </c>
      <c r="N7381">
        <f>IF(J7381="","",IF(E7381="SGD",1,IF(E7381="USD",Settings!$B$22,IF(E7381="HKD",Settings!$B$23,1))))</f>
      </c>
      <c r="O7381">
        <f>IF(OR(B7381="",C7381="",E7381=""),0,(IF(A7381=-1,H7381,0)-IF(OR(A7381=1,A7381=0),H7381,0)+IF(A7381=2,H7381,0))*IF(E7381="SGD",1,IF(E7381="USD",Settings!$B$22,IF(E7381="HKD",Settings!$B$23,1))))</f>
        <v>0</v>
      </c>
      <c r="P7381">
        <f>IF(OR(B7381="",C7381="",E7381=""),0,IF(A7381=2,H7381*IF(E7381="SGD",1,IF(E7381="USD",Settings!$B$22,IF(E7381="HKD",Settings!$B$23,1))),0))</f>
        <v>0</v>
      </c>
      <c r="Q7381" s="312">
        <f>IF(OR(J7381="",G7381=""),"",G7381+ROW()/1000000)</f>
      </c>
      <c r="R7381" s="247">
        <f>IF(Q7381="","",SUMIFS(Txn[Signed Units],Txn[Key],J7381,Txn[Transaction Order],"&lt;="&amp;Q7381))</f>
      </c>
    </row>
    <row r="7382" spans="10:18" ht="15" customHeight="1" x14ac:dyDescent="0.15">
      <c r="J7382" s="246">
        <f>IF(OR(B7382="",C7382="",E7382=""),"",B7382&amp;":"&amp;C7382&amp;":"&amp;E7382)</f>
      </c>
      <c r="K7382" s="247">
        <f>IF(A7382="","",A7382*D7382)</f>
      </c>
      <c r="L7382" s="246">
        <f>IF(A7382="","",IF(OR(A7382=1,A7382=0),H7382,0))</f>
      </c>
      <c r="M7382" s="246">
        <f>IF(A7382="","",IF(A7382=-1,H7382,0))</f>
      </c>
      <c r="N7382">
        <f>IF(J7382="","",IF(E7382="SGD",1,IF(E7382="USD",Settings!$B$22,IF(E7382="HKD",Settings!$B$23,1))))</f>
      </c>
      <c r="O7382">
        <f>IF(OR(B7382="",C7382="",E7382=""),0,(IF(A7382=-1,H7382,0)-IF(OR(A7382=1,A7382=0),H7382,0)+IF(A7382=2,H7382,0))*IF(E7382="SGD",1,IF(E7382="USD",Settings!$B$22,IF(E7382="HKD",Settings!$B$23,1))))</f>
        <v>0</v>
      </c>
      <c r="P7382">
        <f>IF(OR(B7382="",C7382="",E7382=""),0,IF(A7382=2,H7382*IF(E7382="SGD",1,IF(E7382="USD",Settings!$B$22,IF(E7382="HKD",Settings!$B$23,1))),0))</f>
        <v>0</v>
      </c>
      <c r="Q7382" s="312">
        <f>IF(OR(J7382="",G7382=""),"",G7382+ROW()/1000000)</f>
      </c>
      <c r="R7382" s="247">
        <f>IF(Q7382="","",SUMIFS(Txn[Signed Units],Txn[Key],J7382,Txn[Transaction Order],"&lt;="&amp;Q7382))</f>
      </c>
    </row>
    <row r="7383" spans="10:18" ht="15" customHeight="1" x14ac:dyDescent="0.15">
      <c r="J7383" s="246">
        <f>IF(OR(B7383="",C7383="",E7383=""),"",B7383&amp;":"&amp;C7383&amp;":"&amp;E7383)</f>
      </c>
      <c r="K7383" s="247">
        <f>IF(A7383="","",A7383*D7383)</f>
      </c>
      <c r="L7383" s="246">
        <f>IF(A7383="","",IF(OR(A7383=1,A7383=0),H7383,0))</f>
      </c>
      <c r="M7383" s="246">
        <f>IF(A7383="","",IF(A7383=-1,H7383,0))</f>
      </c>
      <c r="N7383">
        <f>IF(J7383="","",IF(E7383="SGD",1,IF(E7383="USD",Settings!$B$22,IF(E7383="HKD",Settings!$B$23,1))))</f>
      </c>
      <c r="O7383">
        <f>IF(OR(B7383="",C7383="",E7383=""),0,(IF(A7383=-1,H7383,0)-IF(OR(A7383=1,A7383=0),H7383,0)+IF(A7383=2,H7383,0))*IF(E7383="SGD",1,IF(E7383="USD",Settings!$B$22,IF(E7383="HKD",Settings!$B$23,1))))</f>
        <v>0</v>
      </c>
      <c r="P7383">
        <f>IF(OR(B7383="",C7383="",E7383=""),0,IF(A7383=2,H7383*IF(E7383="SGD",1,IF(E7383="USD",Settings!$B$22,IF(E7383="HKD",Settings!$B$23,1))),0))</f>
        <v>0</v>
      </c>
      <c r="Q7383" s="312">
        <f>IF(OR(J7383="",G7383=""),"",G7383+ROW()/1000000)</f>
      </c>
      <c r="R7383" s="247">
        <f>IF(Q7383="","",SUMIFS(Txn[Signed Units],Txn[Key],J7383,Txn[Transaction Order],"&lt;="&amp;Q7383))</f>
      </c>
    </row>
    <row r="7384" spans="10:18" ht="15" customHeight="1" x14ac:dyDescent="0.15">
      <c r="J7384" s="246">
        <f>IF(OR(B7384="",C7384="",E7384=""),"",B7384&amp;":"&amp;C7384&amp;":"&amp;E7384)</f>
      </c>
      <c r="K7384" s="247">
        <f>IF(A7384="","",A7384*D7384)</f>
      </c>
      <c r="L7384" s="246">
        <f>IF(A7384="","",IF(OR(A7384=1,A7384=0),H7384,0))</f>
      </c>
      <c r="M7384" s="246">
        <f>IF(A7384="","",IF(A7384=-1,H7384,0))</f>
      </c>
      <c r="N7384">
        <f>IF(J7384="","",IF(E7384="SGD",1,IF(E7384="USD",Settings!$B$22,IF(E7384="HKD",Settings!$B$23,1))))</f>
      </c>
      <c r="O7384">
        <f>IF(OR(B7384="",C7384="",E7384=""),0,(IF(A7384=-1,H7384,0)-IF(OR(A7384=1,A7384=0),H7384,0)+IF(A7384=2,H7384,0))*IF(E7384="SGD",1,IF(E7384="USD",Settings!$B$22,IF(E7384="HKD",Settings!$B$23,1))))</f>
        <v>0</v>
      </c>
      <c r="P7384">
        <f>IF(OR(B7384="",C7384="",E7384=""),0,IF(A7384=2,H7384*IF(E7384="SGD",1,IF(E7384="USD",Settings!$B$22,IF(E7384="HKD",Settings!$B$23,1))),0))</f>
        <v>0</v>
      </c>
      <c r="Q7384" s="312">
        <f>IF(OR(J7384="",G7384=""),"",G7384+ROW()/1000000)</f>
      </c>
      <c r="R7384" s="247">
        <f>IF(Q7384="","",SUMIFS(Txn[Signed Units],Txn[Key],J7384,Txn[Transaction Order],"&lt;="&amp;Q7384))</f>
      </c>
    </row>
    <row r="7385" spans="10:18" ht="15" customHeight="1" x14ac:dyDescent="0.15">
      <c r="J7385" s="246">
        <f>IF(OR(B7385="",C7385="",E7385=""),"",B7385&amp;":"&amp;C7385&amp;":"&amp;E7385)</f>
      </c>
      <c r="K7385" s="247">
        <f>IF(A7385="","",A7385*D7385)</f>
      </c>
      <c r="L7385" s="246">
        <f>IF(A7385="","",IF(OR(A7385=1,A7385=0),H7385,0))</f>
      </c>
      <c r="M7385" s="246">
        <f>IF(A7385="","",IF(A7385=-1,H7385,0))</f>
      </c>
      <c r="N7385">
        <f>IF(J7385="","",IF(E7385="SGD",1,IF(E7385="USD",Settings!$B$22,IF(E7385="HKD",Settings!$B$23,1))))</f>
      </c>
      <c r="O7385">
        <f>IF(OR(B7385="",C7385="",E7385=""),0,(IF(A7385=-1,H7385,0)-IF(OR(A7385=1,A7385=0),H7385,0)+IF(A7385=2,H7385,0))*IF(E7385="SGD",1,IF(E7385="USD",Settings!$B$22,IF(E7385="HKD",Settings!$B$23,1))))</f>
        <v>0</v>
      </c>
      <c r="P7385">
        <f>IF(OR(B7385="",C7385="",E7385=""),0,IF(A7385=2,H7385*IF(E7385="SGD",1,IF(E7385="USD",Settings!$B$22,IF(E7385="HKD",Settings!$B$23,1))),0))</f>
        <v>0</v>
      </c>
      <c r="Q7385" s="312">
        <f>IF(OR(J7385="",G7385=""),"",G7385+ROW()/1000000)</f>
      </c>
      <c r="R7385" s="247">
        <f>IF(Q7385="","",SUMIFS(Txn[Signed Units],Txn[Key],J7385,Txn[Transaction Order],"&lt;="&amp;Q7385))</f>
      </c>
    </row>
    <row r="7386" spans="10:18" ht="15" customHeight="1" x14ac:dyDescent="0.15">
      <c r="J7386" s="246">
        <f>IF(OR(B7386="",C7386="",E7386=""),"",B7386&amp;":"&amp;C7386&amp;":"&amp;E7386)</f>
      </c>
      <c r="K7386" s="247">
        <f>IF(A7386="","",A7386*D7386)</f>
      </c>
      <c r="L7386" s="246">
        <f>IF(A7386="","",IF(OR(A7386=1,A7386=0),H7386,0))</f>
      </c>
      <c r="M7386" s="246">
        <f>IF(A7386="","",IF(A7386=-1,H7386,0))</f>
      </c>
      <c r="N7386">
        <f>IF(J7386="","",IF(E7386="SGD",1,IF(E7386="USD",Settings!$B$22,IF(E7386="HKD",Settings!$B$23,1))))</f>
      </c>
      <c r="O7386">
        <f>IF(OR(B7386="",C7386="",E7386=""),0,(IF(A7386=-1,H7386,0)-IF(OR(A7386=1,A7386=0),H7386,0)+IF(A7386=2,H7386,0))*IF(E7386="SGD",1,IF(E7386="USD",Settings!$B$22,IF(E7386="HKD",Settings!$B$23,1))))</f>
        <v>0</v>
      </c>
      <c r="P7386">
        <f>IF(OR(B7386="",C7386="",E7386=""),0,IF(A7386=2,H7386*IF(E7386="SGD",1,IF(E7386="USD",Settings!$B$22,IF(E7386="HKD",Settings!$B$23,1))),0))</f>
        <v>0</v>
      </c>
      <c r="Q7386" s="312">
        <f>IF(OR(J7386="",G7386=""),"",G7386+ROW()/1000000)</f>
      </c>
      <c r="R7386" s="247">
        <f>IF(Q7386="","",SUMIFS(Txn[Signed Units],Txn[Key],J7386,Txn[Transaction Order],"&lt;="&amp;Q7386))</f>
      </c>
    </row>
    <row r="7387" spans="10:18" ht="15" customHeight="1" x14ac:dyDescent="0.15">
      <c r="J7387" s="246">
        <f>IF(OR(B7387="",C7387="",E7387=""),"",B7387&amp;":"&amp;C7387&amp;":"&amp;E7387)</f>
      </c>
      <c r="K7387" s="247">
        <f>IF(A7387="","",A7387*D7387)</f>
      </c>
      <c r="L7387" s="246">
        <f>IF(A7387="","",IF(OR(A7387=1,A7387=0),H7387,0))</f>
      </c>
      <c r="M7387" s="246">
        <f>IF(A7387="","",IF(A7387=-1,H7387,0))</f>
      </c>
      <c r="N7387">
        <f>IF(J7387="","",IF(E7387="SGD",1,IF(E7387="USD",Settings!$B$22,IF(E7387="HKD",Settings!$B$23,1))))</f>
      </c>
      <c r="O7387">
        <f>IF(OR(B7387="",C7387="",E7387=""),0,(IF(A7387=-1,H7387,0)-IF(OR(A7387=1,A7387=0),H7387,0)+IF(A7387=2,H7387,0))*IF(E7387="SGD",1,IF(E7387="USD",Settings!$B$22,IF(E7387="HKD",Settings!$B$23,1))))</f>
        <v>0</v>
      </c>
      <c r="P7387">
        <f>IF(OR(B7387="",C7387="",E7387=""),0,IF(A7387=2,H7387*IF(E7387="SGD",1,IF(E7387="USD",Settings!$B$22,IF(E7387="HKD",Settings!$B$23,1))),0))</f>
        <v>0</v>
      </c>
      <c r="Q7387" s="312">
        <f>IF(OR(J7387="",G7387=""),"",G7387+ROW()/1000000)</f>
      </c>
      <c r="R7387" s="247">
        <f>IF(Q7387="","",SUMIFS(Txn[Signed Units],Txn[Key],J7387,Txn[Transaction Order],"&lt;="&amp;Q7387))</f>
      </c>
    </row>
    <row r="7388" spans="10:18" ht="15" customHeight="1" x14ac:dyDescent="0.15">
      <c r="J7388" s="246">
        <f>IF(OR(B7388="",C7388="",E7388=""),"",B7388&amp;":"&amp;C7388&amp;":"&amp;E7388)</f>
      </c>
      <c r="K7388" s="247">
        <f>IF(A7388="","",A7388*D7388)</f>
      </c>
      <c r="L7388" s="246">
        <f>IF(A7388="","",IF(OR(A7388=1,A7388=0),H7388,0))</f>
      </c>
      <c r="M7388" s="246">
        <f>IF(A7388="","",IF(A7388=-1,H7388,0))</f>
      </c>
      <c r="N7388">
        <f>IF(J7388="","",IF(E7388="SGD",1,IF(E7388="USD",Settings!$B$22,IF(E7388="HKD",Settings!$B$23,1))))</f>
      </c>
      <c r="O7388">
        <f>IF(OR(B7388="",C7388="",E7388=""),0,(IF(A7388=-1,H7388,0)-IF(OR(A7388=1,A7388=0),H7388,0)+IF(A7388=2,H7388,0))*IF(E7388="SGD",1,IF(E7388="USD",Settings!$B$22,IF(E7388="HKD",Settings!$B$23,1))))</f>
        <v>0</v>
      </c>
      <c r="P7388">
        <f>IF(OR(B7388="",C7388="",E7388=""),0,IF(A7388=2,H7388*IF(E7388="SGD",1,IF(E7388="USD",Settings!$B$22,IF(E7388="HKD",Settings!$B$23,1))),0))</f>
        <v>0</v>
      </c>
      <c r="Q7388" s="312">
        <f>IF(OR(J7388="",G7388=""),"",G7388+ROW()/1000000)</f>
      </c>
      <c r="R7388" s="247">
        <f>IF(Q7388="","",SUMIFS(Txn[Signed Units],Txn[Key],J7388,Txn[Transaction Order],"&lt;="&amp;Q7388))</f>
      </c>
    </row>
    <row r="7389" spans="10:18" ht="15" customHeight="1" x14ac:dyDescent="0.15">
      <c r="J7389" s="246">
        <f>IF(OR(B7389="",C7389="",E7389=""),"",B7389&amp;":"&amp;C7389&amp;":"&amp;E7389)</f>
      </c>
      <c r="K7389" s="247">
        <f>IF(A7389="","",A7389*D7389)</f>
      </c>
      <c r="L7389" s="246">
        <f>IF(A7389="","",IF(OR(A7389=1,A7389=0),H7389,0))</f>
      </c>
      <c r="M7389" s="246">
        <f>IF(A7389="","",IF(A7389=-1,H7389,0))</f>
      </c>
      <c r="N7389">
        <f>IF(J7389="","",IF(E7389="SGD",1,IF(E7389="USD",Settings!$B$22,IF(E7389="HKD",Settings!$B$23,1))))</f>
      </c>
      <c r="O7389">
        <f>IF(OR(B7389="",C7389="",E7389=""),0,(IF(A7389=-1,H7389,0)-IF(OR(A7389=1,A7389=0),H7389,0)+IF(A7389=2,H7389,0))*IF(E7389="SGD",1,IF(E7389="USD",Settings!$B$22,IF(E7389="HKD",Settings!$B$23,1))))</f>
        <v>0</v>
      </c>
      <c r="P7389">
        <f>IF(OR(B7389="",C7389="",E7389=""),0,IF(A7389=2,H7389*IF(E7389="SGD",1,IF(E7389="USD",Settings!$B$22,IF(E7389="HKD",Settings!$B$23,1))),0))</f>
        <v>0</v>
      </c>
      <c r="Q7389" s="312">
        <f>IF(OR(J7389="",G7389=""),"",G7389+ROW()/1000000)</f>
      </c>
      <c r="R7389" s="247">
        <f>IF(Q7389="","",SUMIFS(Txn[Signed Units],Txn[Key],J7389,Txn[Transaction Order],"&lt;="&amp;Q7389))</f>
      </c>
    </row>
    <row r="7390" spans="10:18" ht="15" customHeight="1" x14ac:dyDescent="0.15">
      <c r="J7390" s="246">
        <f>IF(OR(B7390="",C7390="",E7390=""),"",B7390&amp;":"&amp;C7390&amp;":"&amp;E7390)</f>
      </c>
      <c r="K7390" s="247">
        <f>IF(A7390="","",A7390*D7390)</f>
      </c>
      <c r="L7390" s="246">
        <f>IF(A7390="","",IF(OR(A7390=1,A7390=0),H7390,0))</f>
      </c>
      <c r="M7390" s="246">
        <f>IF(A7390="","",IF(A7390=-1,H7390,0))</f>
      </c>
      <c r="N7390">
        <f>IF(J7390="","",IF(E7390="SGD",1,IF(E7390="USD",Settings!$B$22,IF(E7390="HKD",Settings!$B$23,1))))</f>
      </c>
      <c r="O7390">
        <f>IF(OR(B7390="",C7390="",E7390=""),0,(IF(A7390=-1,H7390,0)-IF(OR(A7390=1,A7390=0),H7390,0)+IF(A7390=2,H7390,0))*IF(E7390="SGD",1,IF(E7390="USD",Settings!$B$22,IF(E7390="HKD",Settings!$B$23,1))))</f>
        <v>0</v>
      </c>
      <c r="P7390">
        <f>IF(OR(B7390="",C7390="",E7390=""),0,IF(A7390=2,H7390*IF(E7390="SGD",1,IF(E7390="USD",Settings!$B$22,IF(E7390="HKD",Settings!$B$23,1))),0))</f>
        <v>0</v>
      </c>
      <c r="Q7390" s="312">
        <f>IF(OR(J7390="",G7390=""),"",G7390+ROW()/1000000)</f>
      </c>
      <c r="R7390" s="247">
        <f>IF(Q7390="","",SUMIFS(Txn[Signed Units],Txn[Key],J7390,Txn[Transaction Order],"&lt;="&amp;Q7390))</f>
      </c>
    </row>
    <row r="7391" spans="10:18" ht="15" customHeight="1" x14ac:dyDescent="0.15">
      <c r="J7391" s="246">
        <f>IF(OR(B7391="",C7391="",E7391=""),"",B7391&amp;":"&amp;C7391&amp;":"&amp;E7391)</f>
      </c>
      <c r="K7391" s="247">
        <f>IF(A7391="","",A7391*D7391)</f>
      </c>
      <c r="L7391" s="246">
        <f>IF(A7391="","",IF(OR(A7391=1,A7391=0),H7391,0))</f>
      </c>
      <c r="M7391" s="246">
        <f>IF(A7391="","",IF(A7391=-1,H7391,0))</f>
      </c>
      <c r="N7391">
        <f>IF(J7391="","",IF(E7391="SGD",1,IF(E7391="USD",Settings!$B$22,IF(E7391="HKD",Settings!$B$23,1))))</f>
      </c>
      <c r="O7391">
        <f>IF(OR(B7391="",C7391="",E7391=""),0,(IF(A7391=-1,H7391,0)-IF(OR(A7391=1,A7391=0),H7391,0)+IF(A7391=2,H7391,0))*IF(E7391="SGD",1,IF(E7391="USD",Settings!$B$22,IF(E7391="HKD",Settings!$B$23,1))))</f>
        <v>0</v>
      </c>
      <c r="P7391">
        <f>IF(OR(B7391="",C7391="",E7391=""),0,IF(A7391=2,H7391*IF(E7391="SGD",1,IF(E7391="USD",Settings!$B$22,IF(E7391="HKD",Settings!$B$23,1))),0))</f>
        <v>0</v>
      </c>
      <c r="Q7391" s="312">
        <f>IF(OR(J7391="",G7391=""),"",G7391+ROW()/1000000)</f>
      </c>
      <c r="R7391" s="247">
        <f>IF(Q7391="","",SUMIFS(Txn[Signed Units],Txn[Key],J7391,Txn[Transaction Order],"&lt;="&amp;Q7391))</f>
      </c>
    </row>
    <row r="7392" spans="10:18" ht="15" customHeight="1" x14ac:dyDescent="0.15">
      <c r="J7392" s="246">
        <f>IF(OR(B7392="",C7392="",E7392=""),"",B7392&amp;":"&amp;C7392&amp;":"&amp;E7392)</f>
      </c>
      <c r="K7392" s="247">
        <f>IF(A7392="","",A7392*D7392)</f>
      </c>
      <c r="L7392" s="246">
        <f>IF(A7392="","",IF(OR(A7392=1,A7392=0),H7392,0))</f>
      </c>
      <c r="M7392" s="246">
        <f>IF(A7392="","",IF(A7392=-1,H7392,0))</f>
      </c>
      <c r="N7392">
        <f>IF(J7392="","",IF(E7392="SGD",1,IF(E7392="USD",Settings!$B$22,IF(E7392="HKD",Settings!$B$23,1))))</f>
      </c>
      <c r="O7392">
        <f>IF(OR(B7392="",C7392="",E7392=""),0,(IF(A7392=-1,H7392,0)-IF(OR(A7392=1,A7392=0),H7392,0)+IF(A7392=2,H7392,0))*IF(E7392="SGD",1,IF(E7392="USD",Settings!$B$22,IF(E7392="HKD",Settings!$B$23,1))))</f>
        <v>0</v>
      </c>
      <c r="P7392">
        <f>IF(OR(B7392="",C7392="",E7392=""),0,IF(A7392=2,H7392*IF(E7392="SGD",1,IF(E7392="USD",Settings!$B$22,IF(E7392="HKD",Settings!$B$23,1))),0))</f>
        <v>0</v>
      </c>
      <c r="Q7392" s="312">
        <f>IF(OR(J7392="",G7392=""),"",G7392+ROW()/1000000)</f>
      </c>
      <c r="R7392" s="247">
        <f>IF(Q7392="","",SUMIFS(Txn[Signed Units],Txn[Key],J7392,Txn[Transaction Order],"&lt;="&amp;Q7392))</f>
      </c>
    </row>
    <row r="7393" spans="10:18" ht="15" customHeight="1" x14ac:dyDescent="0.15">
      <c r="J7393" s="246">
        <f>IF(OR(B7393="",C7393="",E7393=""),"",B7393&amp;":"&amp;C7393&amp;":"&amp;E7393)</f>
      </c>
      <c r="K7393" s="247">
        <f>IF(A7393="","",A7393*D7393)</f>
      </c>
      <c r="L7393" s="246">
        <f>IF(A7393="","",IF(OR(A7393=1,A7393=0),H7393,0))</f>
      </c>
      <c r="M7393" s="246">
        <f>IF(A7393="","",IF(A7393=-1,H7393,0))</f>
      </c>
      <c r="N7393">
        <f>IF(J7393="","",IF(E7393="SGD",1,IF(E7393="USD",Settings!$B$22,IF(E7393="HKD",Settings!$B$23,1))))</f>
      </c>
      <c r="O7393">
        <f>IF(OR(B7393="",C7393="",E7393=""),0,(IF(A7393=-1,H7393,0)-IF(OR(A7393=1,A7393=0),H7393,0)+IF(A7393=2,H7393,0))*IF(E7393="SGD",1,IF(E7393="USD",Settings!$B$22,IF(E7393="HKD",Settings!$B$23,1))))</f>
        <v>0</v>
      </c>
      <c r="P7393">
        <f>IF(OR(B7393="",C7393="",E7393=""),0,IF(A7393=2,H7393*IF(E7393="SGD",1,IF(E7393="USD",Settings!$B$22,IF(E7393="HKD",Settings!$B$23,1))),0))</f>
        <v>0</v>
      </c>
      <c r="Q7393" s="312">
        <f>IF(OR(J7393="",G7393=""),"",G7393+ROW()/1000000)</f>
      </c>
      <c r="R7393" s="247">
        <f>IF(Q7393="","",SUMIFS(Txn[Signed Units],Txn[Key],J7393,Txn[Transaction Order],"&lt;="&amp;Q7393))</f>
      </c>
    </row>
    <row r="7394" spans="10:18" ht="15" customHeight="1" x14ac:dyDescent="0.15">
      <c r="J7394" s="246">
        <f>IF(OR(B7394="",C7394="",E7394=""),"",B7394&amp;":"&amp;C7394&amp;":"&amp;E7394)</f>
      </c>
      <c r="K7394" s="247">
        <f>IF(A7394="","",A7394*D7394)</f>
      </c>
      <c r="L7394" s="246">
        <f>IF(A7394="","",IF(OR(A7394=1,A7394=0),H7394,0))</f>
      </c>
      <c r="M7394" s="246">
        <f>IF(A7394="","",IF(A7394=-1,H7394,0))</f>
      </c>
      <c r="N7394">
        <f>IF(J7394="","",IF(E7394="SGD",1,IF(E7394="USD",Settings!$B$22,IF(E7394="HKD",Settings!$B$23,1))))</f>
      </c>
      <c r="O7394">
        <f>IF(OR(B7394="",C7394="",E7394=""),0,(IF(A7394=-1,H7394,0)-IF(OR(A7394=1,A7394=0),H7394,0)+IF(A7394=2,H7394,0))*IF(E7394="SGD",1,IF(E7394="USD",Settings!$B$22,IF(E7394="HKD",Settings!$B$23,1))))</f>
        <v>0</v>
      </c>
      <c r="P7394">
        <f>IF(OR(B7394="",C7394="",E7394=""),0,IF(A7394=2,H7394*IF(E7394="SGD",1,IF(E7394="USD",Settings!$B$22,IF(E7394="HKD",Settings!$B$23,1))),0))</f>
        <v>0</v>
      </c>
      <c r="Q7394" s="312">
        <f>IF(OR(J7394="",G7394=""),"",G7394+ROW()/1000000)</f>
      </c>
      <c r="R7394" s="247">
        <f>IF(Q7394="","",SUMIFS(Txn[Signed Units],Txn[Key],J7394,Txn[Transaction Order],"&lt;="&amp;Q7394))</f>
      </c>
    </row>
    <row r="7395" spans="10:18" ht="15" customHeight="1" x14ac:dyDescent="0.15">
      <c r="J7395" s="246">
        <f>IF(OR(B7395="",C7395="",E7395=""),"",B7395&amp;":"&amp;C7395&amp;":"&amp;E7395)</f>
      </c>
      <c r="K7395" s="247">
        <f>IF(A7395="","",A7395*D7395)</f>
      </c>
      <c r="L7395" s="246">
        <f>IF(A7395="","",IF(OR(A7395=1,A7395=0),H7395,0))</f>
      </c>
      <c r="M7395" s="246">
        <f>IF(A7395="","",IF(A7395=-1,H7395,0))</f>
      </c>
      <c r="N7395">
        <f>IF(J7395="","",IF(E7395="SGD",1,IF(E7395="USD",Settings!$B$22,IF(E7395="HKD",Settings!$B$23,1))))</f>
      </c>
      <c r="O7395">
        <f>IF(OR(B7395="",C7395="",E7395=""),0,(IF(A7395=-1,H7395,0)-IF(OR(A7395=1,A7395=0),H7395,0)+IF(A7395=2,H7395,0))*IF(E7395="SGD",1,IF(E7395="USD",Settings!$B$22,IF(E7395="HKD",Settings!$B$23,1))))</f>
        <v>0</v>
      </c>
      <c r="P7395">
        <f>IF(OR(B7395="",C7395="",E7395=""),0,IF(A7395=2,H7395*IF(E7395="SGD",1,IF(E7395="USD",Settings!$B$22,IF(E7395="HKD",Settings!$B$23,1))),0))</f>
        <v>0</v>
      </c>
      <c r="Q7395" s="312">
        <f>IF(OR(J7395="",G7395=""),"",G7395+ROW()/1000000)</f>
      </c>
      <c r="R7395" s="247">
        <f>IF(Q7395="","",SUMIFS(Txn[Signed Units],Txn[Key],J7395,Txn[Transaction Order],"&lt;="&amp;Q7395))</f>
      </c>
    </row>
    <row r="7396" spans="10:18" ht="15" customHeight="1" x14ac:dyDescent="0.15">
      <c r="J7396" s="246">
        <f>IF(OR(B7396="",C7396="",E7396=""),"",B7396&amp;":"&amp;C7396&amp;":"&amp;E7396)</f>
      </c>
      <c r="K7396" s="247">
        <f>IF(A7396="","",A7396*D7396)</f>
      </c>
      <c r="L7396" s="246">
        <f>IF(A7396="","",IF(OR(A7396=1,A7396=0),H7396,0))</f>
      </c>
      <c r="M7396" s="246">
        <f>IF(A7396="","",IF(A7396=-1,H7396,0))</f>
      </c>
      <c r="N7396">
        <f>IF(J7396="","",IF(E7396="SGD",1,IF(E7396="USD",Settings!$B$22,IF(E7396="HKD",Settings!$B$23,1))))</f>
      </c>
      <c r="O7396">
        <f>IF(OR(B7396="",C7396="",E7396=""),0,(IF(A7396=-1,H7396,0)-IF(OR(A7396=1,A7396=0),H7396,0)+IF(A7396=2,H7396,0))*IF(E7396="SGD",1,IF(E7396="USD",Settings!$B$22,IF(E7396="HKD",Settings!$B$23,1))))</f>
        <v>0</v>
      </c>
      <c r="P7396">
        <f>IF(OR(B7396="",C7396="",E7396=""),0,IF(A7396=2,H7396*IF(E7396="SGD",1,IF(E7396="USD",Settings!$B$22,IF(E7396="HKD",Settings!$B$23,1))),0))</f>
        <v>0</v>
      </c>
      <c r="Q7396" s="312">
        <f>IF(OR(J7396="",G7396=""),"",G7396+ROW()/1000000)</f>
      </c>
      <c r="R7396" s="247">
        <f>IF(Q7396="","",SUMIFS(Txn[Signed Units],Txn[Key],J7396,Txn[Transaction Order],"&lt;="&amp;Q7396))</f>
      </c>
    </row>
    <row r="7397" spans="10:18" ht="15" customHeight="1" x14ac:dyDescent="0.15">
      <c r="J7397" s="246">
        <f>IF(OR(B7397="",C7397="",E7397=""),"",B7397&amp;":"&amp;C7397&amp;":"&amp;E7397)</f>
      </c>
      <c r="K7397" s="247">
        <f>IF(A7397="","",A7397*D7397)</f>
      </c>
      <c r="L7397" s="246">
        <f>IF(A7397="","",IF(OR(A7397=1,A7397=0),H7397,0))</f>
      </c>
      <c r="M7397" s="246">
        <f>IF(A7397="","",IF(A7397=-1,H7397,0))</f>
      </c>
      <c r="N7397">
        <f>IF(J7397="","",IF(E7397="SGD",1,IF(E7397="USD",Settings!$B$22,IF(E7397="HKD",Settings!$B$23,1))))</f>
      </c>
      <c r="O7397">
        <f>IF(OR(B7397="",C7397="",E7397=""),0,(IF(A7397=-1,H7397,0)-IF(OR(A7397=1,A7397=0),H7397,0)+IF(A7397=2,H7397,0))*IF(E7397="SGD",1,IF(E7397="USD",Settings!$B$22,IF(E7397="HKD",Settings!$B$23,1))))</f>
        <v>0</v>
      </c>
      <c r="P7397">
        <f>IF(OR(B7397="",C7397="",E7397=""),0,IF(A7397=2,H7397*IF(E7397="SGD",1,IF(E7397="USD",Settings!$B$22,IF(E7397="HKD",Settings!$B$23,1))),0))</f>
        <v>0</v>
      </c>
      <c r="Q7397" s="312">
        <f>IF(OR(J7397="",G7397=""),"",G7397+ROW()/1000000)</f>
      </c>
      <c r="R7397" s="247">
        <f>IF(Q7397="","",SUMIFS(Txn[Signed Units],Txn[Key],J7397,Txn[Transaction Order],"&lt;="&amp;Q7397))</f>
      </c>
    </row>
    <row r="7398" spans="10:18" ht="15" customHeight="1" x14ac:dyDescent="0.15">
      <c r="J7398" s="246">
        <f>IF(OR(B7398="",C7398="",E7398=""),"",B7398&amp;":"&amp;C7398&amp;":"&amp;E7398)</f>
      </c>
      <c r="K7398" s="247">
        <f>IF(A7398="","",A7398*D7398)</f>
      </c>
      <c r="L7398" s="246">
        <f>IF(A7398="","",IF(OR(A7398=1,A7398=0),H7398,0))</f>
      </c>
      <c r="M7398" s="246">
        <f>IF(A7398="","",IF(A7398=-1,H7398,0))</f>
      </c>
      <c r="N7398">
        <f>IF(J7398="","",IF(E7398="SGD",1,IF(E7398="USD",Settings!$B$22,IF(E7398="HKD",Settings!$B$23,1))))</f>
      </c>
      <c r="O7398">
        <f>IF(OR(B7398="",C7398="",E7398=""),0,(IF(A7398=-1,H7398,0)-IF(OR(A7398=1,A7398=0),H7398,0)+IF(A7398=2,H7398,0))*IF(E7398="SGD",1,IF(E7398="USD",Settings!$B$22,IF(E7398="HKD",Settings!$B$23,1))))</f>
        <v>0</v>
      </c>
      <c r="P7398">
        <f>IF(OR(B7398="",C7398="",E7398=""),0,IF(A7398=2,H7398*IF(E7398="SGD",1,IF(E7398="USD",Settings!$B$22,IF(E7398="HKD",Settings!$B$23,1))),0))</f>
        <v>0</v>
      </c>
      <c r="Q7398" s="312">
        <f>IF(OR(J7398="",G7398=""),"",G7398+ROW()/1000000)</f>
      </c>
      <c r="R7398" s="247">
        <f>IF(Q7398="","",SUMIFS(Txn[Signed Units],Txn[Key],J7398,Txn[Transaction Order],"&lt;="&amp;Q7398))</f>
      </c>
    </row>
    <row r="7399" spans="10:18" ht="15" customHeight="1" x14ac:dyDescent="0.15">
      <c r="J7399" s="246">
        <f>IF(OR(B7399="",C7399="",E7399=""),"",B7399&amp;":"&amp;C7399&amp;":"&amp;E7399)</f>
      </c>
      <c r="K7399" s="247">
        <f>IF(A7399="","",A7399*D7399)</f>
      </c>
      <c r="L7399" s="246">
        <f>IF(A7399="","",IF(OR(A7399=1,A7399=0),H7399,0))</f>
      </c>
      <c r="M7399" s="246">
        <f>IF(A7399="","",IF(A7399=-1,H7399,0))</f>
      </c>
      <c r="N7399">
        <f>IF(J7399="","",IF(E7399="SGD",1,IF(E7399="USD",Settings!$B$22,IF(E7399="HKD",Settings!$B$23,1))))</f>
      </c>
      <c r="O7399">
        <f>IF(OR(B7399="",C7399="",E7399=""),0,(IF(A7399=-1,H7399,0)-IF(OR(A7399=1,A7399=0),H7399,0)+IF(A7399=2,H7399,0))*IF(E7399="SGD",1,IF(E7399="USD",Settings!$B$22,IF(E7399="HKD",Settings!$B$23,1))))</f>
        <v>0</v>
      </c>
      <c r="P7399">
        <f>IF(OR(B7399="",C7399="",E7399=""),0,IF(A7399=2,H7399*IF(E7399="SGD",1,IF(E7399="USD",Settings!$B$22,IF(E7399="HKD",Settings!$B$23,1))),0))</f>
        <v>0</v>
      </c>
      <c r="Q7399" s="312">
        <f>IF(OR(J7399="",G7399=""),"",G7399+ROW()/1000000)</f>
      </c>
      <c r="R7399" s="247">
        <f>IF(Q7399="","",SUMIFS(Txn[Signed Units],Txn[Key],J7399,Txn[Transaction Order],"&lt;="&amp;Q7399))</f>
      </c>
    </row>
    <row r="7400" spans="10:18" ht="15" customHeight="1" x14ac:dyDescent="0.15">
      <c r="J7400" s="246">
        <f>IF(OR(B7400="",C7400="",E7400=""),"",B7400&amp;":"&amp;C7400&amp;":"&amp;E7400)</f>
      </c>
      <c r="K7400" s="247">
        <f>IF(A7400="","",A7400*D7400)</f>
      </c>
      <c r="L7400" s="246">
        <f>IF(A7400="","",IF(OR(A7400=1,A7400=0),H7400,0))</f>
      </c>
      <c r="M7400" s="246">
        <f>IF(A7400="","",IF(A7400=-1,H7400,0))</f>
      </c>
      <c r="N7400">
        <f>IF(J7400="","",IF(E7400="SGD",1,IF(E7400="USD",Settings!$B$22,IF(E7400="HKD",Settings!$B$23,1))))</f>
      </c>
      <c r="O7400">
        <f>IF(OR(B7400="",C7400="",E7400=""),0,(IF(A7400=-1,H7400,0)-IF(OR(A7400=1,A7400=0),H7400,0)+IF(A7400=2,H7400,0))*IF(E7400="SGD",1,IF(E7400="USD",Settings!$B$22,IF(E7400="HKD",Settings!$B$23,1))))</f>
        <v>0</v>
      </c>
      <c r="P7400">
        <f>IF(OR(B7400="",C7400="",E7400=""),0,IF(A7400=2,H7400*IF(E7400="SGD",1,IF(E7400="USD",Settings!$B$22,IF(E7400="HKD",Settings!$B$23,1))),0))</f>
        <v>0</v>
      </c>
      <c r="Q7400" s="312">
        <f>IF(OR(J7400="",G7400=""),"",G7400+ROW()/1000000)</f>
      </c>
      <c r="R7400" s="247">
        <f>IF(Q7400="","",SUMIFS(Txn[Signed Units],Txn[Key],J7400,Txn[Transaction Order],"&lt;="&amp;Q7400))</f>
      </c>
    </row>
    <row r="7401" spans="10:18" ht="15" customHeight="1" x14ac:dyDescent="0.15">
      <c r="J7401" s="246">
        <f>IF(OR(B7401="",C7401="",E7401=""),"",B7401&amp;":"&amp;C7401&amp;":"&amp;E7401)</f>
      </c>
      <c r="K7401" s="247">
        <f>IF(A7401="","",A7401*D7401)</f>
      </c>
      <c r="L7401" s="246">
        <f>IF(A7401="","",IF(OR(A7401=1,A7401=0),H7401,0))</f>
      </c>
      <c r="M7401" s="246">
        <f>IF(A7401="","",IF(A7401=-1,H7401,0))</f>
      </c>
      <c r="N7401">
        <f>IF(J7401="","",IF(E7401="SGD",1,IF(E7401="USD",Settings!$B$22,IF(E7401="HKD",Settings!$B$23,1))))</f>
      </c>
      <c r="O7401">
        <f>IF(OR(B7401="",C7401="",E7401=""),0,(IF(A7401=-1,H7401,0)-IF(OR(A7401=1,A7401=0),H7401,0)+IF(A7401=2,H7401,0))*IF(E7401="SGD",1,IF(E7401="USD",Settings!$B$22,IF(E7401="HKD",Settings!$B$23,1))))</f>
        <v>0</v>
      </c>
      <c r="P7401">
        <f>IF(OR(B7401="",C7401="",E7401=""),0,IF(A7401=2,H7401*IF(E7401="SGD",1,IF(E7401="USD",Settings!$B$22,IF(E7401="HKD",Settings!$B$23,1))),0))</f>
        <v>0</v>
      </c>
      <c r="Q7401" s="312">
        <f>IF(OR(J7401="",G7401=""),"",G7401+ROW()/1000000)</f>
      </c>
      <c r="R7401" s="247">
        <f>IF(Q7401="","",SUMIFS(Txn[Signed Units],Txn[Key],J7401,Txn[Transaction Order],"&lt;="&amp;Q7401))</f>
      </c>
    </row>
    <row r="7402" spans="10:18" ht="15" customHeight="1" x14ac:dyDescent="0.15">
      <c r="J7402" s="246">
        <f>IF(OR(B7402="",C7402="",E7402=""),"",B7402&amp;":"&amp;C7402&amp;":"&amp;E7402)</f>
      </c>
      <c r="K7402" s="247">
        <f>IF(A7402="","",A7402*D7402)</f>
      </c>
      <c r="L7402" s="246">
        <f>IF(A7402="","",IF(OR(A7402=1,A7402=0),H7402,0))</f>
      </c>
      <c r="M7402" s="246">
        <f>IF(A7402="","",IF(A7402=-1,H7402,0))</f>
      </c>
      <c r="N7402">
        <f>IF(J7402="","",IF(E7402="SGD",1,IF(E7402="USD",Settings!$B$22,IF(E7402="HKD",Settings!$B$23,1))))</f>
      </c>
      <c r="O7402">
        <f>IF(OR(B7402="",C7402="",E7402=""),0,(IF(A7402=-1,H7402,0)-IF(OR(A7402=1,A7402=0),H7402,0)+IF(A7402=2,H7402,0))*IF(E7402="SGD",1,IF(E7402="USD",Settings!$B$22,IF(E7402="HKD",Settings!$B$23,1))))</f>
        <v>0</v>
      </c>
      <c r="P7402">
        <f>IF(OR(B7402="",C7402="",E7402=""),0,IF(A7402=2,H7402*IF(E7402="SGD",1,IF(E7402="USD",Settings!$B$22,IF(E7402="HKD",Settings!$B$23,1))),0))</f>
        <v>0</v>
      </c>
      <c r="Q7402" s="312">
        <f>IF(OR(J7402="",G7402=""),"",G7402+ROW()/1000000)</f>
      </c>
      <c r="R7402" s="247">
        <f>IF(Q7402="","",SUMIFS(Txn[Signed Units],Txn[Key],J7402,Txn[Transaction Order],"&lt;="&amp;Q7402))</f>
      </c>
    </row>
    <row r="7403" spans="10:18" ht="15" customHeight="1" x14ac:dyDescent="0.15">
      <c r="J7403" s="246">
        <f>IF(OR(B7403="",C7403="",E7403=""),"",B7403&amp;":"&amp;C7403&amp;":"&amp;E7403)</f>
      </c>
      <c r="K7403" s="247">
        <f>IF(A7403="","",A7403*D7403)</f>
      </c>
      <c r="L7403" s="246">
        <f>IF(A7403="","",IF(OR(A7403=1,A7403=0),H7403,0))</f>
      </c>
      <c r="M7403" s="246">
        <f>IF(A7403="","",IF(A7403=-1,H7403,0))</f>
      </c>
      <c r="N7403">
        <f>IF(J7403="","",IF(E7403="SGD",1,IF(E7403="USD",Settings!$B$22,IF(E7403="HKD",Settings!$B$23,1))))</f>
      </c>
      <c r="O7403">
        <f>IF(OR(B7403="",C7403="",E7403=""),0,(IF(A7403=-1,H7403,0)-IF(OR(A7403=1,A7403=0),H7403,0)+IF(A7403=2,H7403,0))*IF(E7403="SGD",1,IF(E7403="USD",Settings!$B$22,IF(E7403="HKD",Settings!$B$23,1))))</f>
        <v>0</v>
      </c>
      <c r="P7403">
        <f>IF(OR(B7403="",C7403="",E7403=""),0,IF(A7403=2,H7403*IF(E7403="SGD",1,IF(E7403="USD",Settings!$B$22,IF(E7403="HKD",Settings!$B$23,1))),0))</f>
        <v>0</v>
      </c>
      <c r="Q7403" s="312">
        <f>IF(OR(J7403="",G7403=""),"",G7403+ROW()/1000000)</f>
      </c>
      <c r="R7403" s="247">
        <f>IF(Q7403="","",SUMIFS(Txn[Signed Units],Txn[Key],J7403,Txn[Transaction Order],"&lt;="&amp;Q7403))</f>
      </c>
    </row>
    <row r="7404" spans="10:18" ht="15" customHeight="1" x14ac:dyDescent="0.15">
      <c r="J7404" s="246">
        <f>IF(OR(B7404="",C7404="",E7404=""),"",B7404&amp;":"&amp;C7404&amp;":"&amp;E7404)</f>
      </c>
      <c r="K7404" s="247">
        <f>IF(A7404="","",A7404*D7404)</f>
      </c>
      <c r="L7404" s="246">
        <f>IF(A7404="","",IF(OR(A7404=1,A7404=0),H7404,0))</f>
      </c>
      <c r="M7404" s="246">
        <f>IF(A7404="","",IF(A7404=-1,H7404,0))</f>
      </c>
      <c r="N7404">
        <f>IF(J7404="","",IF(E7404="SGD",1,IF(E7404="USD",Settings!$B$22,IF(E7404="HKD",Settings!$B$23,1))))</f>
      </c>
      <c r="O7404">
        <f>IF(OR(B7404="",C7404="",E7404=""),0,(IF(A7404=-1,H7404,0)-IF(OR(A7404=1,A7404=0),H7404,0)+IF(A7404=2,H7404,0))*IF(E7404="SGD",1,IF(E7404="USD",Settings!$B$22,IF(E7404="HKD",Settings!$B$23,1))))</f>
        <v>0</v>
      </c>
      <c r="P7404">
        <f>IF(OR(B7404="",C7404="",E7404=""),0,IF(A7404=2,H7404*IF(E7404="SGD",1,IF(E7404="USD",Settings!$B$22,IF(E7404="HKD",Settings!$B$23,1))),0))</f>
        <v>0</v>
      </c>
      <c r="Q7404" s="312">
        <f>IF(OR(J7404="",G7404=""),"",G7404+ROW()/1000000)</f>
      </c>
      <c r="R7404" s="247">
        <f>IF(Q7404="","",SUMIFS(Txn[Signed Units],Txn[Key],J7404,Txn[Transaction Order],"&lt;="&amp;Q7404))</f>
      </c>
    </row>
    <row r="7405" spans="10:18" ht="15" customHeight="1" x14ac:dyDescent="0.15">
      <c r="J7405" s="246">
        <f>IF(OR(B7405="",C7405="",E7405=""),"",B7405&amp;":"&amp;C7405&amp;":"&amp;E7405)</f>
      </c>
      <c r="K7405" s="247">
        <f>IF(A7405="","",A7405*D7405)</f>
      </c>
      <c r="L7405" s="246">
        <f>IF(A7405="","",IF(OR(A7405=1,A7405=0),H7405,0))</f>
      </c>
      <c r="M7405" s="246">
        <f>IF(A7405="","",IF(A7405=-1,H7405,0))</f>
      </c>
      <c r="N7405">
        <f>IF(J7405="","",IF(E7405="SGD",1,IF(E7405="USD",Settings!$B$22,IF(E7405="HKD",Settings!$B$23,1))))</f>
      </c>
      <c r="O7405">
        <f>IF(OR(B7405="",C7405="",E7405=""),0,(IF(A7405=-1,H7405,0)-IF(OR(A7405=1,A7405=0),H7405,0)+IF(A7405=2,H7405,0))*IF(E7405="SGD",1,IF(E7405="USD",Settings!$B$22,IF(E7405="HKD",Settings!$B$23,1))))</f>
        <v>0</v>
      </c>
      <c r="P7405">
        <f>IF(OR(B7405="",C7405="",E7405=""),0,IF(A7405=2,H7405*IF(E7405="SGD",1,IF(E7405="USD",Settings!$B$22,IF(E7405="HKD",Settings!$B$23,1))),0))</f>
        <v>0</v>
      </c>
      <c r="Q7405" s="312">
        <f>IF(OR(J7405="",G7405=""),"",G7405+ROW()/1000000)</f>
      </c>
      <c r="R7405" s="247">
        <f>IF(Q7405="","",SUMIFS(Txn[Signed Units],Txn[Key],J7405,Txn[Transaction Order],"&lt;="&amp;Q7405))</f>
      </c>
    </row>
    <row r="7406" spans="10:18" ht="15" customHeight="1" x14ac:dyDescent="0.15">
      <c r="J7406" s="246">
        <f>IF(OR(B7406="",C7406="",E7406=""),"",B7406&amp;":"&amp;C7406&amp;":"&amp;E7406)</f>
      </c>
      <c r="K7406" s="247">
        <f>IF(A7406="","",A7406*D7406)</f>
      </c>
      <c r="L7406" s="246">
        <f>IF(A7406="","",IF(OR(A7406=1,A7406=0),H7406,0))</f>
      </c>
      <c r="M7406" s="246">
        <f>IF(A7406="","",IF(A7406=-1,H7406,0))</f>
      </c>
      <c r="N7406">
        <f>IF(J7406="","",IF(E7406="SGD",1,IF(E7406="USD",Settings!$B$22,IF(E7406="HKD",Settings!$B$23,1))))</f>
      </c>
      <c r="O7406">
        <f>IF(OR(B7406="",C7406="",E7406=""),0,(IF(A7406=-1,H7406,0)-IF(OR(A7406=1,A7406=0),H7406,0)+IF(A7406=2,H7406,0))*IF(E7406="SGD",1,IF(E7406="USD",Settings!$B$22,IF(E7406="HKD",Settings!$B$23,1))))</f>
        <v>0</v>
      </c>
      <c r="P7406">
        <f>IF(OR(B7406="",C7406="",E7406=""),0,IF(A7406=2,H7406*IF(E7406="SGD",1,IF(E7406="USD",Settings!$B$22,IF(E7406="HKD",Settings!$B$23,1))),0))</f>
        <v>0</v>
      </c>
      <c r="Q7406" s="312">
        <f>IF(OR(J7406="",G7406=""),"",G7406+ROW()/1000000)</f>
      </c>
      <c r="R7406" s="247">
        <f>IF(Q7406="","",SUMIFS(Txn[Signed Units],Txn[Key],J7406,Txn[Transaction Order],"&lt;="&amp;Q7406))</f>
      </c>
    </row>
    <row r="7407" spans="10:18" ht="15" customHeight="1" x14ac:dyDescent="0.15">
      <c r="J7407" s="246">
        <f>IF(OR(B7407="",C7407="",E7407=""),"",B7407&amp;":"&amp;C7407&amp;":"&amp;E7407)</f>
      </c>
      <c r="K7407" s="247">
        <f>IF(A7407="","",A7407*D7407)</f>
      </c>
      <c r="L7407" s="246">
        <f>IF(A7407="","",IF(OR(A7407=1,A7407=0),H7407,0))</f>
      </c>
      <c r="M7407" s="246">
        <f>IF(A7407="","",IF(A7407=-1,H7407,0))</f>
      </c>
      <c r="N7407">
        <f>IF(J7407="","",IF(E7407="SGD",1,IF(E7407="USD",Settings!$B$22,IF(E7407="HKD",Settings!$B$23,1))))</f>
      </c>
      <c r="O7407">
        <f>IF(OR(B7407="",C7407="",E7407=""),0,(IF(A7407=-1,H7407,0)-IF(OR(A7407=1,A7407=0),H7407,0)+IF(A7407=2,H7407,0))*IF(E7407="SGD",1,IF(E7407="USD",Settings!$B$22,IF(E7407="HKD",Settings!$B$23,1))))</f>
        <v>0</v>
      </c>
      <c r="P7407">
        <f>IF(OR(B7407="",C7407="",E7407=""),0,IF(A7407=2,H7407*IF(E7407="SGD",1,IF(E7407="USD",Settings!$B$22,IF(E7407="HKD",Settings!$B$23,1))),0))</f>
        <v>0</v>
      </c>
      <c r="Q7407" s="312">
        <f>IF(OR(J7407="",G7407=""),"",G7407+ROW()/1000000)</f>
      </c>
      <c r="R7407" s="247">
        <f>IF(Q7407="","",SUMIFS(Txn[Signed Units],Txn[Key],J7407,Txn[Transaction Order],"&lt;="&amp;Q7407))</f>
      </c>
    </row>
    <row r="7408" spans="10:18" ht="15" customHeight="1" x14ac:dyDescent="0.15">
      <c r="J7408" s="246">
        <f>IF(OR(B7408="",C7408="",E7408=""),"",B7408&amp;":"&amp;C7408&amp;":"&amp;E7408)</f>
      </c>
      <c r="K7408" s="247">
        <f>IF(A7408="","",A7408*D7408)</f>
      </c>
      <c r="L7408" s="246">
        <f>IF(A7408="","",IF(OR(A7408=1,A7408=0),H7408,0))</f>
      </c>
      <c r="M7408" s="246">
        <f>IF(A7408="","",IF(A7408=-1,H7408,0))</f>
      </c>
      <c r="N7408">
        <f>IF(J7408="","",IF(E7408="SGD",1,IF(E7408="USD",Settings!$B$22,IF(E7408="HKD",Settings!$B$23,1))))</f>
      </c>
      <c r="O7408">
        <f>IF(OR(B7408="",C7408="",E7408=""),0,(IF(A7408=-1,H7408,0)-IF(OR(A7408=1,A7408=0),H7408,0)+IF(A7408=2,H7408,0))*IF(E7408="SGD",1,IF(E7408="USD",Settings!$B$22,IF(E7408="HKD",Settings!$B$23,1))))</f>
        <v>0</v>
      </c>
      <c r="P7408">
        <f>IF(OR(B7408="",C7408="",E7408=""),0,IF(A7408=2,H7408*IF(E7408="SGD",1,IF(E7408="USD",Settings!$B$22,IF(E7408="HKD",Settings!$B$23,1))),0))</f>
        <v>0</v>
      </c>
      <c r="Q7408" s="312">
        <f>IF(OR(J7408="",G7408=""),"",G7408+ROW()/1000000)</f>
      </c>
      <c r="R7408" s="247">
        <f>IF(Q7408="","",SUMIFS(Txn[Signed Units],Txn[Key],J7408,Txn[Transaction Order],"&lt;="&amp;Q7408))</f>
      </c>
    </row>
    <row r="7409" spans="10:18" ht="15" customHeight="1" x14ac:dyDescent="0.15">
      <c r="J7409" s="246">
        <f>IF(OR(B7409="",C7409="",E7409=""),"",B7409&amp;":"&amp;C7409&amp;":"&amp;E7409)</f>
      </c>
      <c r="K7409" s="247">
        <f>IF(A7409="","",A7409*D7409)</f>
      </c>
      <c r="L7409" s="246">
        <f>IF(A7409="","",IF(OR(A7409=1,A7409=0),H7409,0))</f>
      </c>
      <c r="M7409" s="246">
        <f>IF(A7409="","",IF(A7409=-1,H7409,0))</f>
      </c>
      <c r="N7409">
        <f>IF(J7409="","",IF(E7409="SGD",1,IF(E7409="USD",Settings!$B$22,IF(E7409="HKD",Settings!$B$23,1))))</f>
      </c>
      <c r="O7409">
        <f>IF(OR(B7409="",C7409="",E7409=""),0,(IF(A7409=-1,H7409,0)-IF(OR(A7409=1,A7409=0),H7409,0)+IF(A7409=2,H7409,0))*IF(E7409="SGD",1,IF(E7409="USD",Settings!$B$22,IF(E7409="HKD",Settings!$B$23,1))))</f>
        <v>0</v>
      </c>
      <c r="P7409">
        <f>IF(OR(B7409="",C7409="",E7409=""),0,IF(A7409=2,H7409*IF(E7409="SGD",1,IF(E7409="USD",Settings!$B$22,IF(E7409="HKD",Settings!$B$23,1))),0))</f>
        <v>0</v>
      </c>
      <c r="Q7409" s="312">
        <f>IF(OR(J7409="",G7409=""),"",G7409+ROW()/1000000)</f>
      </c>
      <c r="R7409" s="247">
        <f>IF(Q7409="","",SUMIFS(Txn[Signed Units],Txn[Key],J7409,Txn[Transaction Order],"&lt;="&amp;Q7409))</f>
      </c>
    </row>
    <row r="7410" spans="10:18" ht="15" customHeight="1" x14ac:dyDescent="0.15">
      <c r="J7410" s="246">
        <f>IF(OR(B7410="",C7410="",E7410=""),"",B7410&amp;":"&amp;C7410&amp;":"&amp;E7410)</f>
      </c>
      <c r="K7410" s="247">
        <f>IF(A7410="","",A7410*D7410)</f>
      </c>
      <c r="L7410" s="246">
        <f>IF(A7410="","",IF(OR(A7410=1,A7410=0),H7410,0))</f>
      </c>
      <c r="M7410" s="246">
        <f>IF(A7410="","",IF(A7410=-1,H7410,0))</f>
      </c>
      <c r="N7410">
        <f>IF(J7410="","",IF(E7410="SGD",1,IF(E7410="USD",Settings!$B$22,IF(E7410="HKD",Settings!$B$23,1))))</f>
      </c>
      <c r="O7410">
        <f>IF(OR(B7410="",C7410="",E7410=""),0,(IF(A7410=-1,H7410,0)-IF(OR(A7410=1,A7410=0),H7410,0)+IF(A7410=2,H7410,0))*IF(E7410="SGD",1,IF(E7410="USD",Settings!$B$22,IF(E7410="HKD",Settings!$B$23,1))))</f>
        <v>0</v>
      </c>
      <c r="P7410">
        <f>IF(OR(B7410="",C7410="",E7410=""),0,IF(A7410=2,H7410*IF(E7410="SGD",1,IF(E7410="USD",Settings!$B$22,IF(E7410="HKD",Settings!$B$23,1))),0))</f>
        <v>0</v>
      </c>
      <c r="Q7410" s="312">
        <f>IF(OR(J7410="",G7410=""),"",G7410+ROW()/1000000)</f>
      </c>
      <c r="R7410" s="247">
        <f>IF(Q7410="","",SUMIFS(Txn[Signed Units],Txn[Key],J7410,Txn[Transaction Order],"&lt;="&amp;Q7410))</f>
      </c>
    </row>
    <row r="7411" spans="10:18" ht="15" customHeight="1" x14ac:dyDescent="0.15">
      <c r="J7411" s="246">
        <f>IF(OR(B7411="",C7411="",E7411=""),"",B7411&amp;":"&amp;C7411&amp;":"&amp;E7411)</f>
      </c>
      <c r="K7411" s="247">
        <f>IF(A7411="","",A7411*D7411)</f>
      </c>
      <c r="L7411" s="246">
        <f>IF(A7411="","",IF(OR(A7411=1,A7411=0),H7411,0))</f>
      </c>
      <c r="M7411" s="246">
        <f>IF(A7411="","",IF(A7411=-1,H7411,0))</f>
      </c>
      <c r="N7411">
        <f>IF(J7411="","",IF(E7411="SGD",1,IF(E7411="USD",Settings!$B$22,IF(E7411="HKD",Settings!$B$23,1))))</f>
      </c>
      <c r="O7411">
        <f>IF(OR(B7411="",C7411="",E7411=""),0,(IF(A7411=-1,H7411,0)-IF(OR(A7411=1,A7411=0),H7411,0)+IF(A7411=2,H7411,0))*IF(E7411="SGD",1,IF(E7411="USD",Settings!$B$22,IF(E7411="HKD",Settings!$B$23,1))))</f>
        <v>0</v>
      </c>
      <c r="P7411">
        <f>IF(OR(B7411="",C7411="",E7411=""),0,IF(A7411=2,H7411*IF(E7411="SGD",1,IF(E7411="USD",Settings!$B$22,IF(E7411="HKD",Settings!$B$23,1))),0))</f>
        <v>0</v>
      </c>
      <c r="Q7411" s="312">
        <f>IF(OR(J7411="",G7411=""),"",G7411+ROW()/1000000)</f>
      </c>
      <c r="R7411" s="247">
        <f>IF(Q7411="","",SUMIFS(Txn[Signed Units],Txn[Key],J7411,Txn[Transaction Order],"&lt;="&amp;Q7411))</f>
      </c>
    </row>
    <row r="7412" spans="10:18" ht="15" customHeight="1" x14ac:dyDescent="0.15">
      <c r="J7412" s="246">
        <f>IF(OR(B7412="",C7412="",E7412=""),"",B7412&amp;":"&amp;C7412&amp;":"&amp;E7412)</f>
      </c>
      <c r="K7412" s="247">
        <f>IF(A7412="","",A7412*D7412)</f>
      </c>
      <c r="L7412" s="246">
        <f>IF(A7412="","",IF(OR(A7412=1,A7412=0),H7412,0))</f>
      </c>
      <c r="M7412" s="246">
        <f>IF(A7412="","",IF(A7412=-1,H7412,0))</f>
      </c>
      <c r="N7412">
        <f>IF(J7412="","",IF(E7412="SGD",1,IF(E7412="USD",Settings!$B$22,IF(E7412="HKD",Settings!$B$23,1))))</f>
      </c>
      <c r="O7412">
        <f>IF(OR(B7412="",C7412="",E7412=""),0,(IF(A7412=-1,H7412,0)-IF(OR(A7412=1,A7412=0),H7412,0)+IF(A7412=2,H7412,0))*IF(E7412="SGD",1,IF(E7412="USD",Settings!$B$22,IF(E7412="HKD",Settings!$B$23,1))))</f>
        <v>0</v>
      </c>
      <c r="P7412">
        <f>IF(OR(B7412="",C7412="",E7412=""),0,IF(A7412=2,H7412*IF(E7412="SGD",1,IF(E7412="USD",Settings!$B$22,IF(E7412="HKD",Settings!$B$23,1))),0))</f>
        <v>0</v>
      </c>
      <c r="Q7412" s="312">
        <f>IF(OR(J7412="",G7412=""),"",G7412+ROW()/1000000)</f>
      </c>
      <c r="R7412" s="247">
        <f>IF(Q7412="","",SUMIFS(Txn[Signed Units],Txn[Key],J7412,Txn[Transaction Order],"&lt;="&amp;Q7412))</f>
      </c>
    </row>
    <row r="7413" spans="10:18" ht="15" customHeight="1" x14ac:dyDescent="0.15">
      <c r="J7413" s="246">
        <f>IF(OR(B7413="",C7413="",E7413=""),"",B7413&amp;":"&amp;C7413&amp;":"&amp;E7413)</f>
      </c>
      <c r="K7413" s="247">
        <f>IF(A7413="","",A7413*D7413)</f>
      </c>
      <c r="L7413" s="246">
        <f>IF(A7413="","",IF(OR(A7413=1,A7413=0),H7413,0))</f>
      </c>
      <c r="M7413" s="246">
        <f>IF(A7413="","",IF(A7413=-1,H7413,0))</f>
      </c>
      <c r="N7413">
        <f>IF(J7413="","",IF(E7413="SGD",1,IF(E7413="USD",Settings!$B$22,IF(E7413="HKD",Settings!$B$23,1))))</f>
      </c>
      <c r="O7413">
        <f>IF(OR(B7413="",C7413="",E7413=""),0,(IF(A7413=-1,H7413,0)-IF(OR(A7413=1,A7413=0),H7413,0)+IF(A7413=2,H7413,0))*IF(E7413="SGD",1,IF(E7413="USD",Settings!$B$22,IF(E7413="HKD",Settings!$B$23,1))))</f>
        <v>0</v>
      </c>
      <c r="P7413">
        <f>IF(OR(B7413="",C7413="",E7413=""),0,IF(A7413=2,H7413*IF(E7413="SGD",1,IF(E7413="USD",Settings!$B$22,IF(E7413="HKD",Settings!$B$23,1))),0))</f>
        <v>0</v>
      </c>
      <c r="Q7413" s="312">
        <f>IF(OR(J7413="",G7413=""),"",G7413+ROW()/1000000)</f>
      </c>
      <c r="R7413" s="247">
        <f>IF(Q7413="","",SUMIFS(Txn[Signed Units],Txn[Key],J7413,Txn[Transaction Order],"&lt;="&amp;Q7413))</f>
      </c>
    </row>
    <row r="7414" spans="10:18" ht="15" customHeight="1" x14ac:dyDescent="0.15">
      <c r="J7414" s="246">
        <f>IF(OR(B7414="",C7414="",E7414=""),"",B7414&amp;":"&amp;C7414&amp;":"&amp;E7414)</f>
      </c>
      <c r="K7414" s="247">
        <f>IF(A7414="","",A7414*D7414)</f>
      </c>
      <c r="L7414" s="246">
        <f>IF(A7414="","",IF(OR(A7414=1,A7414=0),H7414,0))</f>
      </c>
      <c r="M7414" s="246">
        <f>IF(A7414="","",IF(A7414=-1,H7414,0))</f>
      </c>
      <c r="N7414">
        <f>IF(J7414="","",IF(E7414="SGD",1,IF(E7414="USD",Settings!$B$22,IF(E7414="HKD",Settings!$B$23,1))))</f>
      </c>
      <c r="O7414">
        <f>IF(OR(B7414="",C7414="",E7414=""),0,(IF(A7414=-1,H7414,0)-IF(OR(A7414=1,A7414=0),H7414,0)+IF(A7414=2,H7414,0))*IF(E7414="SGD",1,IF(E7414="USD",Settings!$B$22,IF(E7414="HKD",Settings!$B$23,1))))</f>
        <v>0</v>
      </c>
      <c r="P7414">
        <f>IF(OR(B7414="",C7414="",E7414=""),0,IF(A7414=2,H7414*IF(E7414="SGD",1,IF(E7414="USD",Settings!$B$22,IF(E7414="HKD",Settings!$B$23,1))),0))</f>
        <v>0</v>
      </c>
      <c r="Q7414" s="312">
        <f>IF(OR(J7414="",G7414=""),"",G7414+ROW()/1000000)</f>
      </c>
      <c r="R7414" s="247">
        <f>IF(Q7414="","",SUMIFS(Txn[Signed Units],Txn[Key],J7414,Txn[Transaction Order],"&lt;="&amp;Q7414))</f>
      </c>
    </row>
    <row r="7415" spans="10:18" ht="15" customHeight="1" x14ac:dyDescent="0.15">
      <c r="J7415" s="246">
        <f>IF(OR(B7415="",C7415="",E7415=""),"",B7415&amp;":"&amp;C7415&amp;":"&amp;E7415)</f>
      </c>
      <c r="K7415" s="247">
        <f>IF(A7415="","",A7415*D7415)</f>
      </c>
      <c r="L7415" s="246">
        <f>IF(A7415="","",IF(OR(A7415=1,A7415=0),H7415,0))</f>
      </c>
      <c r="M7415" s="246">
        <f>IF(A7415="","",IF(A7415=-1,H7415,0))</f>
      </c>
      <c r="N7415">
        <f>IF(J7415="","",IF(E7415="SGD",1,IF(E7415="USD",Settings!$B$22,IF(E7415="HKD",Settings!$B$23,1))))</f>
      </c>
      <c r="O7415">
        <f>IF(OR(B7415="",C7415="",E7415=""),0,(IF(A7415=-1,H7415,0)-IF(OR(A7415=1,A7415=0),H7415,0)+IF(A7415=2,H7415,0))*IF(E7415="SGD",1,IF(E7415="USD",Settings!$B$22,IF(E7415="HKD",Settings!$B$23,1))))</f>
        <v>0</v>
      </c>
      <c r="P7415">
        <f>IF(OR(B7415="",C7415="",E7415=""),0,IF(A7415=2,H7415*IF(E7415="SGD",1,IF(E7415="USD",Settings!$B$22,IF(E7415="HKD",Settings!$B$23,1))),0))</f>
        <v>0</v>
      </c>
      <c r="Q7415" s="312">
        <f>IF(OR(J7415="",G7415=""),"",G7415+ROW()/1000000)</f>
      </c>
      <c r="R7415" s="247">
        <f>IF(Q7415="","",SUMIFS(Txn[Signed Units],Txn[Key],J7415,Txn[Transaction Order],"&lt;="&amp;Q7415))</f>
      </c>
    </row>
    <row r="7416" spans="10:18" ht="15" customHeight="1" x14ac:dyDescent="0.15">
      <c r="J7416" s="246">
        <f>IF(OR(B7416="",C7416="",E7416=""),"",B7416&amp;":"&amp;C7416&amp;":"&amp;E7416)</f>
      </c>
      <c r="K7416" s="247">
        <f>IF(A7416="","",A7416*D7416)</f>
      </c>
      <c r="L7416" s="246">
        <f>IF(A7416="","",IF(OR(A7416=1,A7416=0),H7416,0))</f>
      </c>
      <c r="M7416" s="246">
        <f>IF(A7416="","",IF(A7416=-1,H7416,0))</f>
      </c>
      <c r="N7416">
        <f>IF(J7416="","",IF(E7416="SGD",1,IF(E7416="USD",Settings!$B$22,IF(E7416="HKD",Settings!$B$23,1))))</f>
      </c>
      <c r="O7416">
        <f>IF(OR(B7416="",C7416="",E7416=""),0,(IF(A7416=-1,H7416,0)-IF(OR(A7416=1,A7416=0),H7416,0)+IF(A7416=2,H7416,0))*IF(E7416="SGD",1,IF(E7416="USD",Settings!$B$22,IF(E7416="HKD",Settings!$B$23,1))))</f>
        <v>0</v>
      </c>
      <c r="P7416">
        <f>IF(OR(B7416="",C7416="",E7416=""),0,IF(A7416=2,H7416*IF(E7416="SGD",1,IF(E7416="USD",Settings!$B$22,IF(E7416="HKD",Settings!$B$23,1))),0))</f>
        <v>0</v>
      </c>
      <c r="Q7416" s="312">
        <f>IF(OR(J7416="",G7416=""),"",G7416+ROW()/1000000)</f>
      </c>
      <c r="R7416" s="247">
        <f>IF(Q7416="","",SUMIFS(Txn[Signed Units],Txn[Key],J7416,Txn[Transaction Order],"&lt;="&amp;Q7416))</f>
      </c>
    </row>
    <row r="7417" spans="10:18" ht="15" customHeight="1" x14ac:dyDescent="0.15">
      <c r="J7417" s="246">
        <f>IF(OR(B7417="",C7417="",E7417=""),"",B7417&amp;":"&amp;C7417&amp;":"&amp;E7417)</f>
      </c>
      <c r="K7417" s="247">
        <f>IF(A7417="","",A7417*D7417)</f>
      </c>
      <c r="L7417" s="246">
        <f>IF(A7417="","",IF(OR(A7417=1,A7417=0),H7417,0))</f>
      </c>
      <c r="M7417" s="246">
        <f>IF(A7417="","",IF(A7417=-1,H7417,0))</f>
      </c>
      <c r="N7417">
        <f>IF(J7417="","",IF(E7417="SGD",1,IF(E7417="USD",Settings!$B$22,IF(E7417="HKD",Settings!$B$23,1))))</f>
      </c>
      <c r="O7417">
        <f>IF(OR(B7417="",C7417="",E7417=""),0,(IF(A7417=-1,H7417,0)-IF(OR(A7417=1,A7417=0),H7417,0)+IF(A7417=2,H7417,0))*IF(E7417="SGD",1,IF(E7417="USD",Settings!$B$22,IF(E7417="HKD",Settings!$B$23,1))))</f>
        <v>0</v>
      </c>
      <c r="P7417">
        <f>IF(OR(B7417="",C7417="",E7417=""),0,IF(A7417=2,H7417*IF(E7417="SGD",1,IF(E7417="USD",Settings!$B$22,IF(E7417="HKD",Settings!$B$23,1))),0))</f>
        <v>0</v>
      </c>
      <c r="Q7417" s="312">
        <f>IF(OR(J7417="",G7417=""),"",G7417+ROW()/1000000)</f>
      </c>
      <c r="R7417" s="247">
        <f>IF(Q7417="","",SUMIFS(Txn[Signed Units],Txn[Key],J7417,Txn[Transaction Order],"&lt;="&amp;Q7417))</f>
      </c>
    </row>
    <row r="7418" spans="10:18" ht="15" customHeight="1" x14ac:dyDescent="0.15">
      <c r="J7418" s="246">
        <f>IF(OR(B7418="",C7418="",E7418=""),"",B7418&amp;":"&amp;C7418&amp;":"&amp;E7418)</f>
      </c>
      <c r="K7418" s="247">
        <f>IF(A7418="","",A7418*D7418)</f>
      </c>
      <c r="L7418" s="246">
        <f>IF(A7418="","",IF(OR(A7418=1,A7418=0),H7418,0))</f>
      </c>
      <c r="M7418" s="246">
        <f>IF(A7418="","",IF(A7418=-1,H7418,0))</f>
      </c>
      <c r="N7418">
        <f>IF(J7418="","",IF(E7418="SGD",1,IF(E7418="USD",Settings!$B$22,IF(E7418="HKD",Settings!$B$23,1))))</f>
      </c>
      <c r="O7418">
        <f>IF(OR(B7418="",C7418="",E7418=""),0,(IF(A7418=-1,H7418,0)-IF(OR(A7418=1,A7418=0),H7418,0)+IF(A7418=2,H7418,0))*IF(E7418="SGD",1,IF(E7418="USD",Settings!$B$22,IF(E7418="HKD",Settings!$B$23,1))))</f>
        <v>0</v>
      </c>
      <c r="P7418">
        <f>IF(OR(B7418="",C7418="",E7418=""),0,IF(A7418=2,H7418*IF(E7418="SGD",1,IF(E7418="USD",Settings!$B$22,IF(E7418="HKD",Settings!$B$23,1))),0))</f>
        <v>0</v>
      </c>
      <c r="Q7418" s="312">
        <f>IF(OR(J7418="",G7418=""),"",G7418+ROW()/1000000)</f>
      </c>
      <c r="R7418" s="247">
        <f>IF(Q7418="","",SUMIFS(Txn[Signed Units],Txn[Key],J7418,Txn[Transaction Order],"&lt;="&amp;Q7418))</f>
      </c>
    </row>
    <row r="7419" spans="10:18" ht="15" customHeight="1" x14ac:dyDescent="0.15">
      <c r="J7419" s="246">
        <f>IF(OR(B7419="",C7419="",E7419=""),"",B7419&amp;":"&amp;C7419&amp;":"&amp;E7419)</f>
      </c>
      <c r="K7419" s="247">
        <f>IF(A7419="","",A7419*D7419)</f>
      </c>
      <c r="L7419" s="246">
        <f>IF(A7419="","",IF(OR(A7419=1,A7419=0),H7419,0))</f>
      </c>
      <c r="M7419" s="246">
        <f>IF(A7419="","",IF(A7419=-1,H7419,0))</f>
      </c>
      <c r="N7419">
        <f>IF(J7419="","",IF(E7419="SGD",1,IF(E7419="USD",Settings!$B$22,IF(E7419="HKD",Settings!$B$23,1))))</f>
      </c>
      <c r="O7419">
        <f>IF(OR(B7419="",C7419="",E7419=""),0,(IF(A7419=-1,H7419,0)-IF(OR(A7419=1,A7419=0),H7419,0)+IF(A7419=2,H7419,0))*IF(E7419="SGD",1,IF(E7419="USD",Settings!$B$22,IF(E7419="HKD",Settings!$B$23,1))))</f>
        <v>0</v>
      </c>
      <c r="P7419">
        <f>IF(OR(B7419="",C7419="",E7419=""),0,IF(A7419=2,H7419*IF(E7419="SGD",1,IF(E7419="USD",Settings!$B$22,IF(E7419="HKD",Settings!$B$23,1))),0))</f>
        <v>0</v>
      </c>
      <c r="Q7419" s="312">
        <f>IF(OR(J7419="",G7419=""),"",G7419+ROW()/1000000)</f>
      </c>
      <c r="R7419" s="247">
        <f>IF(Q7419="","",SUMIFS(Txn[Signed Units],Txn[Key],J7419,Txn[Transaction Order],"&lt;="&amp;Q7419))</f>
      </c>
    </row>
    <row r="7420" spans="10:18" ht="15" customHeight="1" x14ac:dyDescent="0.15">
      <c r="J7420" s="246">
        <f>IF(OR(B7420="",C7420="",E7420=""),"",B7420&amp;":"&amp;C7420&amp;":"&amp;E7420)</f>
      </c>
      <c r="K7420" s="247">
        <f>IF(A7420="","",A7420*D7420)</f>
      </c>
      <c r="L7420" s="246">
        <f>IF(A7420="","",IF(OR(A7420=1,A7420=0),H7420,0))</f>
      </c>
      <c r="M7420" s="246">
        <f>IF(A7420="","",IF(A7420=-1,H7420,0))</f>
      </c>
      <c r="N7420">
        <f>IF(J7420="","",IF(E7420="SGD",1,IF(E7420="USD",Settings!$B$22,IF(E7420="HKD",Settings!$B$23,1))))</f>
      </c>
      <c r="O7420">
        <f>IF(OR(B7420="",C7420="",E7420=""),0,(IF(A7420=-1,H7420,0)-IF(OR(A7420=1,A7420=0),H7420,0)+IF(A7420=2,H7420,0))*IF(E7420="SGD",1,IF(E7420="USD",Settings!$B$22,IF(E7420="HKD",Settings!$B$23,1))))</f>
        <v>0</v>
      </c>
      <c r="P7420">
        <f>IF(OR(B7420="",C7420="",E7420=""),0,IF(A7420=2,H7420*IF(E7420="SGD",1,IF(E7420="USD",Settings!$B$22,IF(E7420="HKD",Settings!$B$23,1))),0))</f>
        <v>0</v>
      </c>
      <c r="Q7420" s="312">
        <f>IF(OR(J7420="",G7420=""),"",G7420+ROW()/1000000)</f>
      </c>
      <c r="R7420" s="247">
        <f>IF(Q7420="","",SUMIFS(Txn[Signed Units],Txn[Key],J7420,Txn[Transaction Order],"&lt;="&amp;Q7420))</f>
      </c>
    </row>
    <row r="7421" spans="10:18" ht="15" customHeight="1" x14ac:dyDescent="0.15">
      <c r="J7421" s="246">
        <f>IF(OR(B7421="",C7421="",E7421=""),"",B7421&amp;":"&amp;C7421&amp;":"&amp;E7421)</f>
      </c>
      <c r="K7421" s="247">
        <f>IF(A7421="","",A7421*D7421)</f>
      </c>
      <c r="L7421" s="246">
        <f>IF(A7421="","",IF(OR(A7421=1,A7421=0),H7421,0))</f>
      </c>
      <c r="M7421" s="246">
        <f>IF(A7421="","",IF(A7421=-1,H7421,0))</f>
      </c>
      <c r="N7421">
        <f>IF(J7421="","",IF(E7421="SGD",1,IF(E7421="USD",Settings!$B$22,IF(E7421="HKD",Settings!$B$23,1))))</f>
      </c>
      <c r="O7421">
        <f>IF(OR(B7421="",C7421="",E7421=""),0,(IF(A7421=-1,H7421,0)-IF(OR(A7421=1,A7421=0),H7421,0)+IF(A7421=2,H7421,0))*IF(E7421="SGD",1,IF(E7421="USD",Settings!$B$22,IF(E7421="HKD",Settings!$B$23,1))))</f>
        <v>0</v>
      </c>
      <c r="P7421">
        <f>IF(OR(B7421="",C7421="",E7421=""),0,IF(A7421=2,H7421*IF(E7421="SGD",1,IF(E7421="USD",Settings!$B$22,IF(E7421="HKD",Settings!$B$23,1))),0))</f>
        <v>0</v>
      </c>
      <c r="Q7421" s="312">
        <f>IF(OR(J7421="",G7421=""),"",G7421+ROW()/1000000)</f>
      </c>
      <c r="R7421" s="247">
        <f>IF(Q7421="","",SUMIFS(Txn[Signed Units],Txn[Key],J7421,Txn[Transaction Order],"&lt;="&amp;Q7421))</f>
      </c>
    </row>
    <row r="7422" spans="10:18" ht="15" customHeight="1" x14ac:dyDescent="0.15">
      <c r="J7422" s="246">
        <f>IF(OR(B7422="",C7422="",E7422=""),"",B7422&amp;":"&amp;C7422&amp;":"&amp;E7422)</f>
      </c>
      <c r="K7422" s="247">
        <f>IF(A7422="","",A7422*D7422)</f>
      </c>
      <c r="L7422" s="246">
        <f>IF(A7422="","",IF(OR(A7422=1,A7422=0),H7422,0))</f>
      </c>
      <c r="M7422" s="246">
        <f>IF(A7422="","",IF(A7422=-1,H7422,0))</f>
      </c>
      <c r="N7422">
        <f>IF(J7422="","",IF(E7422="SGD",1,IF(E7422="USD",Settings!$B$22,IF(E7422="HKD",Settings!$B$23,1))))</f>
      </c>
      <c r="O7422">
        <f>IF(OR(B7422="",C7422="",E7422=""),0,(IF(A7422=-1,H7422,0)-IF(OR(A7422=1,A7422=0),H7422,0)+IF(A7422=2,H7422,0))*IF(E7422="SGD",1,IF(E7422="USD",Settings!$B$22,IF(E7422="HKD",Settings!$B$23,1))))</f>
        <v>0</v>
      </c>
      <c r="P7422">
        <f>IF(OR(B7422="",C7422="",E7422=""),0,IF(A7422=2,H7422*IF(E7422="SGD",1,IF(E7422="USD",Settings!$B$22,IF(E7422="HKD",Settings!$B$23,1))),0))</f>
        <v>0</v>
      </c>
      <c r="Q7422" s="312">
        <f>IF(OR(J7422="",G7422=""),"",G7422+ROW()/1000000)</f>
      </c>
      <c r="R7422" s="247">
        <f>IF(Q7422="","",SUMIFS(Txn[Signed Units],Txn[Key],J7422,Txn[Transaction Order],"&lt;="&amp;Q7422))</f>
      </c>
    </row>
    <row r="7423" spans="10:18" ht="15" customHeight="1" x14ac:dyDescent="0.15">
      <c r="J7423" s="246">
        <f>IF(OR(B7423="",C7423="",E7423=""),"",B7423&amp;":"&amp;C7423&amp;":"&amp;E7423)</f>
      </c>
      <c r="K7423" s="247">
        <f>IF(A7423="","",A7423*D7423)</f>
      </c>
      <c r="L7423" s="246">
        <f>IF(A7423="","",IF(OR(A7423=1,A7423=0),H7423,0))</f>
      </c>
      <c r="M7423" s="246">
        <f>IF(A7423="","",IF(A7423=-1,H7423,0))</f>
      </c>
      <c r="N7423">
        <f>IF(J7423="","",IF(E7423="SGD",1,IF(E7423="USD",Settings!$B$22,IF(E7423="HKD",Settings!$B$23,1))))</f>
      </c>
      <c r="O7423">
        <f>IF(OR(B7423="",C7423="",E7423=""),0,(IF(A7423=-1,H7423,0)-IF(OR(A7423=1,A7423=0),H7423,0)+IF(A7423=2,H7423,0))*IF(E7423="SGD",1,IF(E7423="USD",Settings!$B$22,IF(E7423="HKD",Settings!$B$23,1))))</f>
        <v>0</v>
      </c>
      <c r="P7423">
        <f>IF(OR(B7423="",C7423="",E7423=""),0,IF(A7423=2,H7423*IF(E7423="SGD",1,IF(E7423="USD",Settings!$B$22,IF(E7423="HKD",Settings!$B$23,1))),0))</f>
        <v>0</v>
      </c>
      <c r="Q7423" s="312">
        <f>IF(OR(J7423="",G7423=""),"",G7423+ROW()/1000000)</f>
      </c>
      <c r="R7423" s="247">
        <f>IF(Q7423="","",SUMIFS(Txn[Signed Units],Txn[Key],J7423,Txn[Transaction Order],"&lt;="&amp;Q7423))</f>
      </c>
    </row>
    <row r="7424" spans="10:18" ht="15" customHeight="1" x14ac:dyDescent="0.15">
      <c r="J7424" s="246">
        <f>IF(OR(B7424="",C7424="",E7424=""),"",B7424&amp;":"&amp;C7424&amp;":"&amp;E7424)</f>
      </c>
      <c r="K7424" s="247">
        <f>IF(A7424="","",A7424*D7424)</f>
      </c>
      <c r="L7424" s="246">
        <f>IF(A7424="","",IF(OR(A7424=1,A7424=0),H7424,0))</f>
      </c>
      <c r="M7424" s="246">
        <f>IF(A7424="","",IF(A7424=-1,H7424,0))</f>
      </c>
      <c r="N7424">
        <f>IF(J7424="","",IF(E7424="SGD",1,IF(E7424="USD",Settings!$B$22,IF(E7424="HKD",Settings!$B$23,1))))</f>
      </c>
      <c r="O7424">
        <f>IF(OR(B7424="",C7424="",E7424=""),0,(IF(A7424=-1,H7424,0)-IF(OR(A7424=1,A7424=0),H7424,0)+IF(A7424=2,H7424,0))*IF(E7424="SGD",1,IF(E7424="USD",Settings!$B$22,IF(E7424="HKD",Settings!$B$23,1))))</f>
        <v>0</v>
      </c>
      <c r="P7424">
        <f>IF(OR(B7424="",C7424="",E7424=""),0,IF(A7424=2,H7424*IF(E7424="SGD",1,IF(E7424="USD",Settings!$B$22,IF(E7424="HKD",Settings!$B$23,1))),0))</f>
        <v>0</v>
      </c>
      <c r="Q7424" s="312">
        <f>IF(OR(J7424="",G7424=""),"",G7424+ROW()/1000000)</f>
      </c>
      <c r="R7424" s="247">
        <f>IF(Q7424="","",SUMIFS(Txn[Signed Units],Txn[Key],J7424,Txn[Transaction Order],"&lt;="&amp;Q7424))</f>
      </c>
    </row>
    <row r="7425" spans="10:18" ht="15" customHeight="1" x14ac:dyDescent="0.15">
      <c r="J7425" s="246">
        <f>IF(OR(B7425="",C7425="",E7425=""),"",B7425&amp;":"&amp;C7425&amp;":"&amp;E7425)</f>
      </c>
      <c r="K7425" s="247">
        <f>IF(A7425="","",A7425*D7425)</f>
      </c>
      <c r="L7425" s="246">
        <f>IF(A7425="","",IF(OR(A7425=1,A7425=0),H7425,0))</f>
      </c>
      <c r="M7425" s="246">
        <f>IF(A7425="","",IF(A7425=-1,H7425,0))</f>
      </c>
      <c r="N7425">
        <f>IF(J7425="","",IF(E7425="SGD",1,IF(E7425="USD",Settings!$B$22,IF(E7425="HKD",Settings!$B$23,1))))</f>
      </c>
      <c r="O7425">
        <f>IF(OR(B7425="",C7425="",E7425=""),0,(IF(A7425=-1,H7425,0)-IF(OR(A7425=1,A7425=0),H7425,0)+IF(A7425=2,H7425,0))*IF(E7425="SGD",1,IF(E7425="USD",Settings!$B$22,IF(E7425="HKD",Settings!$B$23,1))))</f>
        <v>0</v>
      </c>
      <c r="P7425">
        <f>IF(OR(B7425="",C7425="",E7425=""),0,IF(A7425=2,H7425*IF(E7425="SGD",1,IF(E7425="USD",Settings!$B$22,IF(E7425="HKD",Settings!$B$23,1))),0))</f>
        <v>0</v>
      </c>
      <c r="Q7425" s="312">
        <f>IF(OR(J7425="",G7425=""),"",G7425+ROW()/1000000)</f>
      </c>
      <c r="R7425" s="247">
        <f>IF(Q7425="","",SUMIFS(Txn[Signed Units],Txn[Key],J7425,Txn[Transaction Order],"&lt;="&amp;Q7425))</f>
      </c>
    </row>
    <row r="7426" spans="10:18" ht="15" customHeight="1" x14ac:dyDescent="0.15">
      <c r="J7426" s="246">
        <f>IF(OR(B7426="",C7426="",E7426=""),"",B7426&amp;":"&amp;C7426&amp;":"&amp;E7426)</f>
      </c>
      <c r="K7426" s="247">
        <f>IF(A7426="","",A7426*D7426)</f>
      </c>
      <c r="L7426" s="246">
        <f>IF(A7426="","",IF(OR(A7426=1,A7426=0),H7426,0))</f>
      </c>
      <c r="M7426" s="246">
        <f>IF(A7426="","",IF(A7426=-1,H7426,0))</f>
      </c>
      <c r="N7426">
        <f>IF(J7426="","",IF(E7426="SGD",1,IF(E7426="USD",Settings!$B$22,IF(E7426="HKD",Settings!$B$23,1))))</f>
      </c>
      <c r="O7426">
        <f>IF(OR(B7426="",C7426="",E7426=""),0,(IF(A7426=-1,H7426,0)-IF(OR(A7426=1,A7426=0),H7426,0)+IF(A7426=2,H7426,0))*IF(E7426="SGD",1,IF(E7426="USD",Settings!$B$22,IF(E7426="HKD",Settings!$B$23,1))))</f>
        <v>0</v>
      </c>
      <c r="P7426">
        <f>IF(OR(B7426="",C7426="",E7426=""),0,IF(A7426=2,H7426*IF(E7426="SGD",1,IF(E7426="USD",Settings!$B$22,IF(E7426="HKD",Settings!$B$23,1))),0))</f>
        <v>0</v>
      </c>
      <c r="Q7426" s="312">
        <f>IF(OR(J7426="",G7426=""),"",G7426+ROW()/1000000)</f>
      </c>
      <c r="R7426" s="247">
        <f>IF(Q7426="","",SUMIFS(Txn[Signed Units],Txn[Key],J7426,Txn[Transaction Order],"&lt;="&amp;Q7426))</f>
      </c>
    </row>
    <row r="7427" spans="10:18" ht="15" customHeight="1" x14ac:dyDescent="0.15">
      <c r="J7427" s="246">
        <f>IF(OR(B7427="",C7427="",E7427=""),"",B7427&amp;":"&amp;C7427&amp;":"&amp;E7427)</f>
      </c>
      <c r="K7427" s="247">
        <f>IF(A7427="","",A7427*D7427)</f>
      </c>
      <c r="L7427" s="246">
        <f>IF(A7427="","",IF(OR(A7427=1,A7427=0),H7427,0))</f>
      </c>
      <c r="M7427" s="246">
        <f>IF(A7427="","",IF(A7427=-1,H7427,0))</f>
      </c>
      <c r="N7427">
        <f>IF(J7427="","",IF(E7427="SGD",1,IF(E7427="USD",Settings!$B$22,IF(E7427="HKD",Settings!$B$23,1))))</f>
      </c>
      <c r="O7427">
        <f>IF(OR(B7427="",C7427="",E7427=""),0,(IF(A7427=-1,H7427,0)-IF(OR(A7427=1,A7427=0),H7427,0)+IF(A7427=2,H7427,0))*IF(E7427="SGD",1,IF(E7427="USD",Settings!$B$22,IF(E7427="HKD",Settings!$B$23,1))))</f>
        <v>0</v>
      </c>
      <c r="P7427">
        <f>IF(OR(B7427="",C7427="",E7427=""),0,IF(A7427=2,H7427*IF(E7427="SGD",1,IF(E7427="USD",Settings!$B$22,IF(E7427="HKD",Settings!$B$23,1))),0))</f>
        <v>0</v>
      </c>
      <c r="Q7427" s="312">
        <f>IF(OR(J7427="",G7427=""),"",G7427+ROW()/1000000)</f>
      </c>
      <c r="R7427" s="247">
        <f>IF(Q7427="","",SUMIFS(Txn[Signed Units],Txn[Key],J7427,Txn[Transaction Order],"&lt;="&amp;Q7427))</f>
      </c>
    </row>
    <row r="7428" spans="10:18" ht="15" customHeight="1" x14ac:dyDescent="0.15">
      <c r="J7428" s="246">
        <f>IF(OR(B7428="",C7428="",E7428=""),"",B7428&amp;":"&amp;C7428&amp;":"&amp;E7428)</f>
      </c>
      <c r="K7428" s="247">
        <f>IF(A7428="","",A7428*D7428)</f>
      </c>
      <c r="L7428" s="246">
        <f>IF(A7428="","",IF(OR(A7428=1,A7428=0),H7428,0))</f>
      </c>
      <c r="M7428" s="246">
        <f>IF(A7428="","",IF(A7428=-1,H7428,0))</f>
      </c>
      <c r="N7428">
        <f>IF(J7428="","",IF(E7428="SGD",1,IF(E7428="USD",Settings!$B$22,IF(E7428="HKD",Settings!$B$23,1))))</f>
      </c>
      <c r="O7428">
        <f>IF(OR(B7428="",C7428="",E7428=""),0,(IF(A7428=-1,H7428,0)-IF(OR(A7428=1,A7428=0),H7428,0)+IF(A7428=2,H7428,0))*IF(E7428="SGD",1,IF(E7428="USD",Settings!$B$22,IF(E7428="HKD",Settings!$B$23,1))))</f>
        <v>0</v>
      </c>
      <c r="P7428">
        <f>IF(OR(B7428="",C7428="",E7428=""),0,IF(A7428=2,H7428*IF(E7428="SGD",1,IF(E7428="USD",Settings!$B$22,IF(E7428="HKD",Settings!$B$23,1))),0))</f>
        <v>0</v>
      </c>
      <c r="Q7428" s="312">
        <f>IF(OR(J7428="",G7428=""),"",G7428+ROW()/1000000)</f>
      </c>
      <c r="R7428" s="247">
        <f>IF(Q7428="","",SUMIFS(Txn[Signed Units],Txn[Key],J7428,Txn[Transaction Order],"&lt;="&amp;Q7428))</f>
      </c>
    </row>
    <row r="7429" spans="10:18" ht="15" customHeight="1" x14ac:dyDescent="0.15">
      <c r="J7429" s="246">
        <f>IF(OR(B7429="",C7429="",E7429=""),"",B7429&amp;":"&amp;C7429&amp;":"&amp;E7429)</f>
      </c>
      <c r="K7429" s="247">
        <f>IF(A7429="","",A7429*D7429)</f>
      </c>
      <c r="L7429" s="246">
        <f>IF(A7429="","",IF(OR(A7429=1,A7429=0),H7429,0))</f>
      </c>
      <c r="M7429" s="246">
        <f>IF(A7429="","",IF(A7429=-1,H7429,0))</f>
      </c>
      <c r="N7429">
        <f>IF(J7429="","",IF(E7429="SGD",1,IF(E7429="USD",Settings!$B$22,IF(E7429="HKD",Settings!$B$23,1))))</f>
      </c>
      <c r="O7429">
        <f>IF(OR(B7429="",C7429="",E7429=""),0,(IF(A7429=-1,H7429,0)-IF(OR(A7429=1,A7429=0),H7429,0)+IF(A7429=2,H7429,0))*IF(E7429="SGD",1,IF(E7429="USD",Settings!$B$22,IF(E7429="HKD",Settings!$B$23,1))))</f>
        <v>0</v>
      </c>
      <c r="P7429">
        <f>IF(OR(B7429="",C7429="",E7429=""),0,IF(A7429=2,H7429*IF(E7429="SGD",1,IF(E7429="USD",Settings!$B$22,IF(E7429="HKD",Settings!$B$23,1))),0))</f>
        <v>0</v>
      </c>
      <c r="Q7429" s="312">
        <f>IF(OR(J7429="",G7429=""),"",G7429+ROW()/1000000)</f>
      </c>
      <c r="R7429" s="247">
        <f>IF(Q7429="","",SUMIFS(Txn[Signed Units],Txn[Key],J7429,Txn[Transaction Order],"&lt;="&amp;Q7429))</f>
      </c>
    </row>
    <row r="7430" spans="10:18" ht="15" customHeight="1" x14ac:dyDescent="0.15">
      <c r="J7430" s="246">
        <f>IF(OR(B7430="",C7430="",E7430=""),"",B7430&amp;":"&amp;C7430&amp;":"&amp;E7430)</f>
      </c>
      <c r="K7430" s="247">
        <f>IF(A7430="","",A7430*D7430)</f>
      </c>
      <c r="L7430" s="246">
        <f>IF(A7430="","",IF(OR(A7430=1,A7430=0),H7430,0))</f>
      </c>
      <c r="M7430" s="246">
        <f>IF(A7430="","",IF(A7430=-1,H7430,0))</f>
      </c>
      <c r="N7430">
        <f>IF(J7430="","",IF(E7430="SGD",1,IF(E7430="USD",Settings!$B$22,IF(E7430="HKD",Settings!$B$23,1))))</f>
      </c>
      <c r="O7430">
        <f>IF(OR(B7430="",C7430="",E7430=""),0,(IF(A7430=-1,H7430,0)-IF(OR(A7430=1,A7430=0),H7430,0)+IF(A7430=2,H7430,0))*IF(E7430="SGD",1,IF(E7430="USD",Settings!$B$22,IF(E7430="HKD",Settings!$B$23,1))))</f>
        <v>0</v>
      </c>
      <c r="P7430">
        <f>IF(OR(B7430="",C7430="",E7430=""),0,IF(A7430=2,H7430*IF(E7430="SGD",1,IF(E7430="USD",Settings!$B$22,IF(E7430="HKD",Settings!$B$23,1))),0))</f>
        <v>0</v>
      </c>
      <c r="Q7430" s="312">
        <f>IF(OR(J7430="",G7430=""),"",G7430+ROW()/1000000)</f>
      </c>
      <c r="R7430" s="247">
        <f>IF(Q7430="","",SUMIFS(Txn[Signed Units],Txn[Key],J7430,Txn[Transaction Order],"&lt;="&amp;Q7430))</f>
      </c>
    </row>
    <row r="7431" spans="10:18" ht="15" customHeight="1" x14ac:dyDescent="0.15">
      <c r="J7431" s="246">
        <f>IF(OR(B7431="",C7431="",E7431=""),"",B7431&amp;":"&amp;C7431&amp;":"&amp;E7431)</f>
      </c>
      <c r="K7431" s="247">
        <f>IF(A7431="","",A7431*D7431)</f>
      </c>
      <c r="L7431" s="246">
        <f>IF(A7431="","",IF(OR(A7431=1,A7431=0),H7431,0))</f>
      </c>
      <c r="M7431" s="246">
        <f>IF(A7431="","",IF(A7431=-1,H7431,0))</f>
      </c>
      <c r="N7431">
        <f>IF(J7431="","",IF(E7431="SGD",1,IF(E7431="USD",Settings!$B$22,IF(E7431="HKD",Settings!$B$23,1))))</f>
      </c>
      <c r="O7431">
        <f>IF(OR(B7431="",C7431="",E7431=""),0,(IF(A7431=-1,H7431,0)-IF(OR(A7431=1,A7431=0),H7431,0)+IF(A7431=2,H7431,0))*IF(E7431="SGD",1,IF(E7431="USD",Settings!$B$22,IF(E7431="HKD",Settings!$B$23,1))))</f>
        <v>0</v>
      </c>
      <c r="P7431">
        <f>IF(OR(B7431="",C7431="",E7431=""),0,IF(A7431=2,H7431*IF(E7431="SGD",1,IF(E7431="USD",Settings!$B$22,IF(E7431="HKD",Settings!$B$23,1))),0))</f>
        <v>0</v>
      </c>
      <c r="Q7431" s="312">
        <f>IF(OR(J7431="",G7431=""),"",G7431+ROW()/1000000)</f>
      </c>
      <c r="R7431" s="247">
        <f>IF(Q7431="","",SUMIFS(Txn[Signed Units],Txn[Key],J7431,Txn[Transaction Order],"&lt;="&amp;Q7431))</f>
      </c>
    </row>
    <row r="7432" spans="10:18" ht="15" customHeight="1" x14ac:dyDescent="0.15">
      <c r="J7432" s="246">
        <f>IF(OR(B7432="",C7432="",E7432=""),"",B7432&amp;":"&amp;C7432&amp;":"&amp;E7432)</f>
      </c>
      <c r="K7432" s="247">
        <f>IF(A7432="","",A7432*D7432)</f>
      </c>
      <c r="L7432" s="246">
        <f>IF(A7432="","",IF(OR(A7432=1,A7432=0),H7432,0))</f>
      </c>
      <c r="M7432" s="246">
        <f>IF(A7432="","",IF(A7432=-1,H7432,0))</f>
      </c>
      <c r="N7432">
        <f>IF(J7432="","",IF(E7432="SGD",1,IF(E7432="USD",Settings!$B$22,IF(E7432="HKD",Settings!$B$23,1))))</f>
      </c>
      <c r="O7432">
        <f>IF(OR(B7432="",C7432="",E7432=""),0,(IF(A7432=-1,H7432,0)-IF(OR(A7432=1,A7432=0),H7432,0)+IF(A7432=2,H7432,0))*IF(E7432="SGD",1,IF(E7432="USD",Settings!$B$22,IF(E7432="HKD",Settings!$B$23,1))))</f>
        <v>0</v>
      </c>
      <c r="P7432">
        <f>IF(OR(B7432="",C7432="",E7432=""),0,IF(A7432=2,H7432*IF(E7432="SGD",1,IF(E7432="USD",Settings!$B$22,IF(E7432="HKD",Settings!$B$23,1))),0))</f>
        <v>0</v>
      </c>
      <c r="Q7432" s="312">
        <f>IF(OR(J7432="",G7432=""),"",G7432+ROW()/1000000)</f>
      </c>
      <c r="R7432" s="247">
        <f>IF(Q7432="","",SUMIFS(Txn[Signed Units],Txn[Key],J7432,Txn[Transaction Order],"&lt;="&amp;Q7432))</f>
      </c>
    </row>
    <row r="7433" spans="10:18" ht="15" customHeight="1" x14ac:dyDescent="0.15">
      <c r="J7433" s="246">
        <f>IF(OR(B7433="",C7433="",E7433=""),"",B7433&amp;":"&amp;C7433&amp;":"&amp;E7433)</f>
      </c>
      <c r="K7433" s="247">
        <f>IF(A7433="","",A7433*D7433)</f>
      </c>
      <c r="L7433" s="246">
        <f>IF(A7433="","",IF(OR(A7433=1,A7433=0),H7433,0))</f>
      </c>
      <c r="M7433" s="246">
        <f>IF(A7433="","",IF(A7433=-1,H7433,0))</f>
      </c>
      <c r="N7433">
        <f>IF(J7433="","",IF(E7433="SGD",1,IF(E7433="USD",Settings!$B$22,IF(E7433="HKD",Settings!$B$23,1))))</f>
      </c>
      <c r="O7433">
        <f>IF(OR(B7433="",C7433="",E7433=""),0,(IF(A7433=-1,H7433,0)-IF(OR(A7433=1,A7433=0),H7433,0)+IF(A7433=2,H7433,0))*IF(E7433="SGD",1,IF(E7433="USD",Settings!$B$22,IF(E7433="HKD",Settings!$B$23,1))))</f>
        <v>0</v>
      </c>
      <c r="P7433">
        <f>IF(OR(B7433="",C7433="",E7433=""),0,IF(A7433=2,H7433*IF(E7433="SGD",1,IF(E7433="USD",Settings!$B$22,IF(E7433="HKD",Settings!$B$23,1))),0))</f>
        <v>0</v>
      </c>
      <c r="Q7433" s="312">
        <f>IF(OR(J7433="",G7433=""),"",G7433+ROW()/1000000)</f>
      </c>
      <c r="R7433" s="247">
        <f>IF(Q7433="","",SUMIFS(Txn[Signed Units],Txn[Key],J7433,Txn[Transaction Order],"&lt;="&amp;Q7433))</f>
      </c>
    </row>
    <row r="7434" spans="10:18" ht="15" customHeight="1" x14ac:dyDescent="0.15">
      <c r="J7434" s="246">
        <f>IF(OR(B7434="",C7434="",E7434=""),"",B7434&amp;":"&amp;C7434&amp;":"&amp;E7434)</f>
      </c>
      <c r="K7434" s="247">
        <f>IF(A7434="","",A7434*D7434)</f>
      </c>
      <c r="L7434" s="246">
        <f>IF(A7434="","",IF(OR(A7434=1,A7434=0),H7434,0))</f>
      </c>
      <c r="M7434" s="246">
        <f>IF(A7434="","",IF(A7434=-1,H7434,0))</f>
      </c>
      <c r="N7434">
        <f>IF(J7434="","",IF(E7434="SGD",1,IF(E7434="USD",Settings!$B$22,IF(E7434="HKD",Settings!$B$23,1))))</f>
      </c>
      <c r="O7434">
        <f>IF(OR(B7434="",C7434="",E7434=""),0,(IF(A7434=-1,H7434,0)-IF(OR(A7434=1,A7434=0),H7434,0)+IF(A7434=2,H7434,0))*IF(E7434="SGD",1,IF(E7434="USD",Settings!$B$22,IF(E7434="HKD",Settings!$B$23,1))))</f>
        <v>0</v>
      </c>
      <c r="P7434">
        <f>IF(OR(B7434="",C7434="",E7434=""),0,IF(A7434=2,H7434*IF(E7434="SGD",1,IF(E7434="USD",Settings!$B$22,IF(E7434="HKD",Settings!$B$23,1))),0))</f>
        <v>0</v>
      </c>
      <c r="Q7434" s="312">
        <f>IF(OR(J7434="",G7434=""),"",G7434+ROW()/1000000)</f>
      </c>
      <c r="R7434" s="247">
        <f>IF(Q7434="","",SUMIFS(Txn[Signed Units],Txn[Key],J7434,Txn[Transaction Order],"&lt;="&amp;Q7434))</f>
      </c>
    </row>
    <row r="7435" spans="10:18" ht="15" customHeight="1" x14ac:dyDescent="0.15">
      <c r="J7435" s="246">
        <f>IF(OR(B7435="",C7435="",E7435=""),"",B7435&amp;":"&amp;C7435&amp;":"&amp;E7435)</f>
      </c>
      <c r="K7435" s="247">
        <f>IF(A7435="","",A7435*D7435)</f>
      </c>
      <c r="L7435" s="246">
        <f>IF(A7435="","",IF(OR(A7435=1,A7435=0),H7435,0))</f>
      </c>
      <c r="M7435" s="246">
        <f>IF(A7435="","",IF(A7435=-1,H7435,0))</f>
      </c>
      <c r="N7435">
        <f>IF(J7435="","",IF(E7435="SGD",1,IF(E7435="USD",Settings!$B$22,IF(E7435="HKD",Settings!$B$23,1))))</f>
      </c>
      <c r="O7435">
        <f>IF(OR(B7435="",C7435="",E7435=""),0,(IF(A7435=-1,H7435,0)-IF(OR(A7435=1,A7435=0),H7435,0)+IF(A7435=2,H7435,0))*IF(E7435="SGD",1,IF(E7435="USD",Settings!$B$22,IF(E7435="HKD",Settings!$B$23,1))))</f>
        <v>0</v>
      </c>
      <c r="P7435">
        <f>IF(OR(B7435="",C7435="",E7435=""),0,IF(A7435=2,H7435*IF(E7435="SGD",1,IF(E7435="USD",Settings!$B$22,IF(E7435="HKD",Settings!$B$23,1))),0))</f>
        <v>0</v>
      </c>
      <c r="Q7435" s="312">
        <f>IF(OR(J7435="",G7435=""),"",G7435+ROW()/1000000)</f>
      </c>
      <c r="R7435" s="247">
        <f>IF(Q7435="","",SUMIFS(Txn[Signed Units],Txn[Key],J7435,Txn[Transaction Order],"&lt;="&amp;Q7435))</f>
      </c>
    </row>
    <row r="7436" spans="10:18" ht="15" customHeight="1" x14ac:dyDescent="0.15">
      <c r="J7436" s="246">
        <f>IF(OR(B7436="",C7436="",E7436=""),"",B7436&amp;":"&amp;C7436&amp;":"&amp;E7436)</f>
      </c>
      <c r="K7436" s="247">
        <f>IF(A7436="","",A7436*D7436)</f>
      </c>
      <c r="L7436" s="246">
        <f>IF(A7436="","",IF(OR(A7436=1,A7436=0),H7436,0))</f>
      </c>
      <c r="M7436" s="246">
        <f>IF(A7436="","",IF(A7436=-1,H7436,0))</f>
      </c>
      <c r="N7436">
        <f>IF(J7436="","",IF(E7436="SGD",1,IF(E7436="USD",Settings!$B$22,IF(E7436="HKD",Settings!$B$23,1))))</f>
      </c>
      <c r="O7436">
        <f>IF(OR(B7436="",C7436="",E7436=""),0,(IF(A7436=-1,H7436,0)-IF(OR(A7436=1,A7436=0),H7436,0)+IF(A7436=2,H7436,0))*IF(E7436="SGD",1,IF(E7436="USD",Settings!$B$22,IF(E7436="HKD",Settings!$B$23,1))))</f>
        <v>0</v>
      </c>
      <c r="P7436">
        <f>IF(OR(B7436="",C7436="",E7436=""),0,IF(A7436=2,H7436*IF(E7436="SGD",1,IF(E7436="USD",Settings!$B$22,IF(E7436="HKD",Settings!$B$23,1))),0))</f>
        <v>0</v>
      </c>
      <c r="Q7436" s="312">
        <f>IF(OR(J7436="",G7436=""),"",G7436+ROW()/1000000)</f>
      </c>
      <c r="R7436" s="247">
        <f>IF(Q7436="","",SUMIFS(Txn[Signed Units],Txn[Key],J7436,Txn[Transaction Order],"&lt;="&amp;Q7436))</f>
      </c>
    </row>
    <row r="7437" spans="10:18" ht="15" customHeight="1" x14ac:dyDescent="0.15">
      <c r="J7437" s="246">
        <f>IF(OR(B7437="",C7437="",E7437=""),"",B7437&amp;":"&amp;C7437&amp;":"&amp;E7437)</f>
      </c>
      <c r="K7437" s="247">
        <f>IF(A7437="","",A7437*D7437)</f>
      </c>
      <c r="L7437" s="246">
        <f>IF(A7437="","",IF(OR(A7437=1,A7437=0),H7437,0))</f>
      </c>
      <c r="M7437" s="246">
        <f>IF(A7437="","",IF(A7437=-1,H7437,0))</f>
      </c>
      <c r="N7437">
        <f>IF(J7437="","",IF(E7437="SGD",1,IF(E7437="USD",Settings!$B$22,IF(E7437="HKD",Settings!$B$23,1))))</f>
      </c>
      <c r="O7437">
        <f>IF(OR(B7437="",C7437="",E7437=""),0,(IF(A7437=-1,H7437,0)-IF(OR(A7437=1,A7437=0),H7437,0)+IF(A7437=2,H7437,0))*IF(E7437="SGD",1,IF(E7437="USD",Settings!$B$22,IF(E7437="HKD",Settings!$B$23,1))))</f>
        <v>0</v>
      </c>
      <c r="P7437">
        <f>IF(OR(B7437="",C7437="",E7437=""),0,IF(A7437=2,H7437*IF(E7437="SGD",1,IF(E7437="USD",Settings!$B$22,IF(E7437="HKD",Settings!$B$23,1))),0))</f>
        <v>0</v>
      </c>
      <c r="Q7437" s="312">
        <f>IF(OR(J7437="",G7437=""),"",G7437+ROW()/1000000)</f>
      </c>
      <c r="R7437" s="247">
        <f>IF(Q7437="","",SUMIFS(Txn[Signed Units],Txn[Key],J7437,Txn[Transaction Order],"&lt;="&amp;Q7437))</f>
      </c>
    </row>
    <row r="7438" spans="10:18" ht="15" customHeight="1" x14ac:dyDescent="0.15">
      <c r="J7438" s="246">
        <f>IF(OR(B7438="",C7438="",E7438=""),"",B7438&amp;":"&amp;C7438&amp;":"&amp;E7438)</f>
      </c>
      <c r="K7438" s="247">
        <f>IF(A7438="","",A7438*D7438)</f>
      </c>
      <c r="L7438" s="246">
        <f>IF(A7438="","",IF(OR(A7438=1,A7438=0),H7438,0))</f>
      </c>
      <c r="M7438" s="246">
        <f>IF(A7438="","",IF(A7438=-1,H7438,0))</f>
      </c>
      <c r="N7438">
        <f>IF(J7438="","",IF(E7438="SGD",1,IF(E7438="USD",Settings!$B$22,IF(E7438="HKD",Settings!$B$23,1))))</f>
      </c>
      <c r="O7438">
        <f>IF(OR(B7438="",C7438="",E7438=""),0,(IF(A7438=-1,H7438,0)-IF(OR(A7438=1,A7438=0),H7438,0)+IF(A7438=2,H7438,0))*IF(E7438="SGD",1,IF(E7438="USD",Settings!$B$22,IF(E7438="HKD",Settings!$B$23,1))))</f>
        <v>0</v>
      </c>
      <c r="P7438">
        <f>IF(OR(B7438="",C7438="",E7438=""),0,IF(A7438=2,H7438*IF(E7438="SGD",1,IF(E7438="USD",Settings!$B$22,IF(E7438="HKD",Settings!$B$23,1))),0))</f>
        <v>0</v>
      </c>
      <c r="Q7438" s="312">
        <f>IF(OR(J7438="",G7438=""),"",G7438+ROW()/1000000)</f>
      </c>
      <c r="R7438" s="247">
        <f>IF(Q7438="","",SUMIFS(Txn[Signed Units],Txn[Key],J7438,Txn[Transaction Order],"&lt;="&amp;Q7438))</f>
      </c>
    </row>
    <row r="7439" spans="10:18" ht="15" customHeight="1" x14ac:dyDescent="0.15">
      <c r="J7439" s="246">
        <f>IF(OR(B7439="",C7439="",E7439=""),"",B7439&amp;":"&amp;C7439&amp;":"&amp;E7439)</f>
      </c>
      <c r="K7439" s="247">
        <f>IF(A7439="","",A7439*D7439)</f>
      </c>
      <c r="L7439" s="246">
        <f>IF(A7439="","",IF(OR(A7439=1,A7439=0),H7439,0))</f>
      </c>
      <c r="M7439" s="246">
        <f>IF(A7439="","",IF(A7439=-1,H7439,0))</f>
      </c>
      <c r="N7439">
        <f>IF(J7439="","",IF(E7439="SGD",1,IF(E7439="USD",Settings!$B$22,IF(E7439="HKD",Settings!$B$23,1))))</f>
      </c>
      <c r="O7439">
        <f>IF(OR(B7439="",C7439="",E7439=""),0,(IF(A7439=-1,H7439,0)-IF(OR(A7439=1,A7439=0),H7439,0)+IF(A7439=2,H7439,0))*IF(E7439="SGD",1,IF(E7439="USD",Settings!$B$22,IF(E7439="HKD",Settings!$B$23,1))))</f>
        <v>0</v>
      </c>
      <c r="P7439">
        <f>IF(OR(B7439="",C7439="",E7439=""),0,IF(A7439=2,H7439*IF(E7439="SGD",1,IF(E7439="USD",Settings!$B$22,IF(E7439="HKD",Settings!$B$23,1))),0))</f>
        <v>0</v>
      </c>
      <c r="Q7439" s="312">
        <f>IF(OR(J7439="",G7439=""),"",G7439+ROW()/1000000)</f>
      </c>
      <c r="R7439" s="247">
        <f>IF(Q7439="","",SUMIFS(Txn[Signed Units],Txn[Key],J7439,Txn[Transaction Order],"&lt;="&amp;Q7439))</f>
      </c>
    </row>
    <row r="7440" spans="10:18" ht="15" customHeight="1" x14ac:dyDescent="0.15">
      <c r="J7440" s="246">
        <f>IF(OR(B7440="",C7440="",E7440=""),"",B7440&amp;":"&amp;C7440&amp;":"&amp;E7440)</f>
      </c>
      <c r="K7440" s="247">
        <f>IF(A7440="","",A7440*D7440)</f>
      </c>
      <c r="L7440" s="246">
        <f>IF(A7440="","",IF(OR(A7440=1,A7440=0),H7440,0))</f>
      </c>
      <c r="M7440" s="246">
        <f>IF(A7440="","",IF(A7440=-1,H7440,0))</f>
      </c>
      <c r="N7440">
        <f>IF(J7440="","",IF(E7440="SGD",1,IF(E7440="USD",Settings!$B$22,IF(E7440="HKD",Settings!$B$23,1))))</f>
      </c>
      <c r="O7440">
        <f>IF(OR(B7440="",C7440="",E7440=""),0,(IF(A7440=-1,H7440,0)-IF(OR(A7440=1,A7440=0),H7440,0)+IF(A7440=2,H7440,0))*IF(E7440="SGD",1,IF(E7440="USD",Settings!$B$22,IF(E7440="HKD",Settings!$B$23,1))))</f>
        <v>0</v>
      </c>
      <c r="P7440">
        <f>IF(OR(B7440="",C7440="",E7440=""),0,IF(A7440=2,H7440*IF(E7440="SGD",1,IF(E7440="USD",Settings!$B$22,IF(E7440="HKD",Settings!$B$23,1))),0))</f>
        <v>0</v>
      </c>
      <c r="Q7440" s="312">
        <f>IF(OR(J7440="",G7440=""),"",G7440+ROW()/1000000)</f>
      </c>
      <c r="R7440" s="247">
        <f>IF(Q7440="","",SUMIFS(Txn[Signed Units],Txn[Key],J7440,Txn[Transaction Order],"&lt;="&amp;Q7440))</f>
      </c>
    </row>
    <row r="7441" spans="10:18" ht="15" customHeight="1" x14ac:dyDescent="0.15">
      <c r="J7441" s="246">
        <f>IF(OR(B7441="",C7441="",E7441=""),"",B7441&amp;":"&amp;C7441&amp;":"&amp;E7441)</f>
      </c>
      <c r="K7441" s="247">
        <f>IF(A7441="","",A7441*D7441)</f>
      </c>
      <c r="L7441" s="246">
        <f>IF(A7441="","",IF(OR(A7441=1,A7441=0),H7441,0))</f>
      </c>
      <c r="M7441" s="246">
        <f>IF(A7441="","",IF(A7441=-1,H7441,0))</f>
      </c>
      <c r="N7441">
        <f>IF(J7441="","",IF(E7441="SGD",1,IF(E7441="USD",Settings!$B$22,IF(E7441="HKD",Settings!$B$23,1))))</f>
      </c>
      <c r="O7441">
        <f>IF(OR(B7441="",C7441="",E7441=""),0,(IF(A7441=-1,H7441,0)-IF(OR(A7441=1,A7441=0),H7441,0)+IF(A7441=2,H7441,0))*IF(E7441="SGD",1,IF(E7441="USD",Settings!$B$22,IF(E7441="HKD",Settings!$B$23,1))))</f>
        <v>0</v>
      </c>
      <c r="P7441">
        <f>IF(OR(B7441="",C7441="",E7441=""),0,IF(A7441=2,H7441*IF(E7441="SGD",1,IF(E7441="USD",Settings!$B$22,IF(E7441="HKD",Settings!$B$23,1))),0))</f>
        <v>0</v>
      </c>
      <c r="Q7441" s="312">
        <f>IF(OR(J7441="",G7441=""),"",G7441+ROW()/1000000)</f>
      </c>
      <c r="R7441" s="247">
        <f>IF(Q7441="","",SUMIFS(Txn[Signed Units],Txn[Key],J7441,Txn[Transaction Order],"&lt;="&amp;Q7441))</f>
      </c>
    </row>
    <row r="7442" spans="10:18" ht="15" customHeight="1" x14ac:dyDescent="0.15">
      <c r="J7442" s="246">
        <f>IF(OR(B7442="",C7442="",E7442=""),"",B7442&amp;":"&amp;C7442&amp;":"&amp;E7442)</f>
      </c>
      <c r="K7442" s="247">
        <f>IF(A7442="","",A7442*D7442)</f>
      </c>
      <c r="L7442" s="246">
        <f>IF(A7442="","",IF(OR(A7442=1,A7442=0),H7442,0))</f>
      </c>
      <c r="M7442" s="246">
        <f>IF(A7442="","",IF(A7442=-1,H7442,0))</f>
      </c>
      <c r="N7442">
        <f>IF(J7442="","",IF(E7442="SGD",1,IF(E7442="USD",Settings!$B$22,IF(E7442="HKD",Settings!$B$23,1))))</f>
      </c>
      <c r="O7442">
        <f>IF(OR(B7442="",C7442="",E7442=""),0,(IF(A7442=-1,H7442,0)-IF(OR(A7442=1,A7442=0),H7442,0)+IF(A7442=2,H7442,0))*IF(E7442="SGD",1,IF(E7442="USD",Settings!$B$22,IF(E7442="HKD",Settings!$B$23,1))))</f>
        <v>0</v>
      </c>
      <c r="P7442">
        <f>IF(OR(B7442="",C7442="",E7442=""),0,IF(A7442=2,H7442*IF(E7442="SGD",1,IF(E7442="USD",Settings!$B$22,IF(E7442="HKD",Settings!$B$23,1))),0))</f>
        <v>0</v>
      </c>
      <c r="Q7442" s="312">
        <f>IF(OR(J7442="",G7442=""),"",G7442+ROW()/1000000)</f>
      </c>
      <c r="R7442" s="247">
        <f>IF(Q7442="","",SUMIFS(Txn[Signed Units],Txn[Key],J7442,Txn[Transaction Order],"&lt;="&amp;Q7442))</f>
      </c>
    </row>
    <row r="7443" spans="10:18" ht="15" customHeight="1" x14ac:dyDescent="0.15">
      <c r="J7443" s="246">
        <f>IF(OR(B7443="",C7443="",E7443=""),"",B7443&amp;":"&amp;C7443&amp;":"&amp;E7443)</f>
      </c>
      <c r="K7443" s="247">
        <f>IF(A7443="","",A7443*D7443)</f>
      </c>
      <c r="L7443" s="246">
        <f>IF(A7443="","",IF(OR(A7443=1,A7443=0),H7443,0))</f>
      </c>
      <c r="M7443" s="246">
        <f>IF(A7443="","",IF(A7443=-1,H7443,0))</f>
      </c>
      <c r="N7443">
        <f>IF(J7443="","",IF(E7443="SGD",1,IF(E7443="USD",Settings!$B$22,IF(E7443="HKD",Settings!$B$23,1))))</f>
      </c>
      <c r="O7443">
        <f>IF(OR(B7443="",C7443="",E7443=""),0,(IF(A7443=-1,H7443,0)-IF(OR(A7443=1,A7443=0),H7443,0)+IF(A7443=2,H7443,0))*IF(E7443="SGD",1,IF(E7443="USD",Settings!$B$22,IF(E7443="HKD",Settings!$B$23,1))))</f>
        <v>0</v>
      </c>
      <c r="P7443">
        <f>IF(OR(B7443="",C7443="",E7443=""),0,IF(A7443=2,H7443*IF(E7443="SGD",1,IF(E7443="USD",Settings!$B$22,IF(E7443="HKD",Settings!$B$23,1))),0))</f>
        <v>0</v>
      </c>
      <c r="Q7443" s="312">
        <f>IF(OR(J7443="",G7443=""),"",G7443+ROW()/1000000)</f>
      </c>
      <c r="R7443" s="247">
        <f>IF(Q7443="","",SUMIFS(Txn[Signed Units],Txn[Key],J7443,Txn[Transaction Order],"&lt;="&amp;Q7443))</f>
      </c>
    </row>
    <row r="7444" spans="10:18" ht="15" customHeight="1" x14ac:dyDescent="0.15">
      <c r="J7444" s="246">
        <f>IF(OR(B7444="",C7444="",E7444=""),"",B7444&amp;":"&amp;C7444&amp;":"&amp;E7444)</f>
      </c>
      <c r="K7444" s="247">
        <f>IF(A7444="","",A7444*D7444)</f>
      </c>
      <c r="L7444" s="246">
        <f>IF(A7444="","",IF(OR(A7444=1,A7444=0),H7444,0))</f>
      </c>
      <c r="M7444" s="246">
        <f>IF(A7444="","",IF(A7444=-1,H7444,0))</f>
      </c>
      <c r="N7444">
        <f>IF(J7444="","",IF(E7444="SGD",1,IF(E7444="USD",Settings!$B$22,IF(E7444="HKD",Settings!$B$23,1))))</f>
      </c>
      <c r="O7444">
        <f>IF(OR(B7444="",C7444="",E7444=""),0,(IF(A7444=-1,H7444,0)-IF(OR(A7444=1,A7444=0),H7444,0)+IF(A7444=2,H7444,0))*IF(E7444="SGD",1,IF(E7444="USD",Settings!$B$22,IF(E7444="HKD",Settings!$B$23,1))))</f>
        <v>0</v>
      </c>
      <c r="P7444">
        <f>IF(OR(B7444="",C7444="",E7444=""),0,IF(A7444=2,H7444*IF(E7444="SGD",1,IF(E7444="USD",Settings!$B$22,IF(E7444="HKD",Settings!$B$23,1))),0))</f>
        <v>0</v>
      </c>
      <c r="Q7444" s="312">
        <f>IF(OR(J7444="",G7444=""),"",G7444+ROW()/1000000)</f>
      </c>
      <c r="R7444" s="247">
        <f>IF(Q7444="","",SUMIFS(Txn[Signed Units],Txn[Key],J7444,Txn[Transaction Order],"&lt;="&amp;Q7444))</f>
      </c>
    </row>
    <row r="7445" spans="10:18" ht="15" customHeight="1" x14ac:dyDescent="0.15">
      <c r="J7445" s="246">
        <f>IF(OR(B7445="",C7445="",E7445=""),"",B7445&amp;":"&amp;C7445&amp;":"&amp;E7445)</f>
      </c>
      <c r="K7445" s="247">
        <f>IF(A7445="","",A7445*D7445)</f>
      </c>
      <c r="L7445" s="246">
        <f>IF(A7445="","",IF(OR(A7445=1,A7445=0),H7445,0))</f>
      </c>
      <c r="M7445" s="246">
        <f>IF(A7445="","",IF(A7445=-1,H7445,0))</f>
      </c>
      <c r="N7445">
        <f>IF(J7445="","",IF(E7445="SGD",1,IF(E7445="USD",Settings!$B$22,IF(E7445="HKD",Settings!$B$23,1))))</f>
      </c>
      <c r="O7445">
        <f>IF(OR(B7445="",C7445="",E7445=""),0,(IF(A7445=-1,H7445,0)-IF(OR(A7445=1,A7445=0),H7445,0)+IF(A7445=2,H7445,0))*IF(E7445="SGD",1,IF(E7445="USD",Settings!$B$22,IF(E7445="HKD",Settings!$B$23,1))))</f>
        <v>0</v>
      </c>
      <c r="P7445">
        <f>IF(OR(B7445="",C7445="",E7445=""),0,IF(A7445=2,H7445*IF(E7445="SGD",1,IF(E7445="USD",Settings!$B$22,IF(E7445="HKD",Settings!$B$23,1))),0))</f>
        <v>0</v>
      </c>
      <c r="Q7445" s="312">
        <f>IF(OR(J7445="",G7445=""),"",G7445+ROW()/1000000)</f>
      </c>
      <c r="R7445" s="247">
        <f>IF(Q7445="","",SUMIFS(Txn[Signed Units],Txn[Key],J7445,Txn[Transaction Order],"&lt;="&amp;Q7445))</f>
      </c>
    </row>
    <row r="7446" spans="10:18" ht="15" customHeight="1" x14ac:dyDescent="0.15">
      <c r="J7446" s="246">
        <f>IF(OR(B7446="",C7446="",E7446=""),"",B7446&amp;":"&amp;C7446&amp;":"&amp;E7446)</f>
      </c>
      <c r="K7446" s="247">
        <f>IF(A7446="","",A7446*D7446)</f>
      </c>
      <c r="L7446" s="246">
        <f>IF(A7446="","",IF(OR(A7446=1,A7446=0),H7446,0))</f>
      </c>
      <c r="M7446" s="246">
        <f>IF(A7446="","",IF(A7446=-1,H7446,0))</f>
      </c>
      <c r="N7446">
        <f>IF(J7446="","",IF(E7446="SGD",1,IF(E7446="USD",Settings!$B$22,IF(E7446="HKD",Settings!$B$23,1))))</f>
      </c>
      <c r="O7446">
        <f>IF(OR(B7446="",C7446="",E7446=""),0,(IF(A7446=-1,H7446,0)-IF(OR(A7446=1,A7446=0),H7446,0)+IF(A7446=2,H7446,0))*IF(E7446="SGD",1,IF(E7446="USD",Settings!$B$22,IF(E7446="HKD",Settings!$B$23,1))))</f>
        <v>0</v>
      </c>
      <c r="P7446">
        <f>IF(OR(B7446="",C7446="",E7446=""),0,IF(A7446=2,H7446*IF(E7446="SGD",1,IF(E7446="USD",Settings!$B$22,IF(E7446="HKD",Settings!$B$23,1))),0))</f>
        <v>0</v>
      </c>
      <c r="Q7446" s="312">
        <f>IF(OR(J7446="",G7446=""),"",G7446+ROW()/1000000)</f>
      </c>
      <c r="R7446" s="247">
        <f>IF(Q7446="","",SUMIFS(Txn[Signed Units],Txn[Key],J7446,Txn[Transaction Order],"&lt;="&amp;Q7446))</f>
      </c>
    </row>
    <row r="7447" spans="10:18" ht="15" customHeight="1" x14ac:dyDescent="0.15">
      <c r="J7447" s="246">
        <f>IF(OR(B7447="",C7447="",E7447=""),"",B7447&amp;":"&amp;C7447&amp;":"&amp;E7447)</f>
      </c>
      <c r="K7447" s="247">
        <f>IF(A7447="","",A7447*D7447)</f>
      </c>
      <c r="L7447" s="246">
        <f>IF(A7447="","",IF(OR(A7447=1,A7447=0),H7447,0))</f>
      </c>
      <c r="M7447" s="246">
        <f>IF(A7447="","",IF(A7447=-1,H7447,0))</f>
      </c>
      <c r="N7447">
        <f>IF(J7447="","",IF(E7447="SGD",1,IF(E7447="USD",Settings!$B$22,IF(E7447="HKD",Settings!$B$23,1))))</f>
      </c>
      <c r="O7447">
        <f>IF(OR(B7447="",C7447="",E7447=""),0,(IF(A7447=-1,H7447,0)-IF(OR(A7447=1,A7447=0),H7447,0)+IF(A7447=2,H7447,0))*IF(E7447="SGD",1,IF(E7447="USD",Settings!$B$22,IF(E7447="HKD",Settings!$B$23,1))))</f>
        <v>0</v>
      </c>
      <c r="P7447">
        <f>IF(OR(B7447="",C7447="",E7447=""),0,IF(A7447=2,H7447*IF(E7447="SGD",1,IF(E7447="USD",Settings!$B$22,IF(E7447="HKD",Settings!$B$23,1))),0))</f>
        <v>0</v>
      </c>
      <c r="Q7447" s="312">
        <f>IF(OR(J7447="",G7447=""),"",G7447+ROW()/1000000)</f>
      </c>
      <c r="R7447" s="247">
        <f>IF(Q7447="","",SUMIFS(Txn[Signed Units],Txn[Key],J7447,Txn[Transaction Order],"&lt;="&amp;Q7447))</f>
      </c>
    </row>
    <row r="7448" spans="10:18" ht="15" customHeight="1" x14ac:dyDescent="0.15">
      <c r="J7448" s="246">
        <f>IF(OR(B7448="",C7448="",E7448=""),"",B7448&amp;":"&amp;C7448&amp;":"&amp;E7448)</f>
      </c>
      <c r="K7448" s="247">
        <f>IF(A7448="","",A7448*D7448)</f>
      </c>
      <c r="L7448" s="246">
        <f>IF(A7448="","",IF(OR(A7448=1,A7448=0),H7448,0))</f>
      </c>
      <c r="M7448" s="246">
        <f>IF(A7448="","",IF(A7448=-1,H7448,0))</f>
      </c>
      <c r="N7448">
        <f>IF(J7448="","",IF(E7448="SGD",1,IF(E7448="USD",Settings!$B$22,IF(E7448="HKD",Settings!$B$23,1))))</f>
      </c>
      <c r="O7448">
        <f>IF(OR(B7448="",C7448="",E7448=""),0,(IF(A7448=-1,H7448,0)-IF(OR(A7448=1,A7448=0),H7448,0)+IF(A7448=2,H7448,0))*IF(E7448="SGD",1,IF(E7448="USD",Settings!$B$22,IF(E7448="HKD",Settings!$B$23,1))))</f>
        <v>0</v>
      </c>
      <c r="P7448">
        <f>IF(OR(B7448="",C7448="",E7448=""),0,IF(A7448=2,H7448*IF(E7448="SGD",1,IF(E7448="USD",Settings!$B$22,IF(E7448="HKD",Settings!$B$23,1))),0))</f>
        <v>0</v>
      </c>
      <c r="Q7448" s="312">
        <f>IF(OR(J7448="",G7448=""),"",G7448+ROW()/1000000)</f>
      </c>
      <c r="R7448" s="247">
        <f>IF(Q7448="","",SUMIFS(Txn[Signed Units],Txn[Key],J7448,Txn[Transaction Order],"&lt;="&amp;Q7448))</f>
      </c>
    </row>
    <row r="7449" spans="10:18" ht="15" customHeight="1" x14ac:dyDescent="0.15">
      <c r="J7449" s="246">
        <f>IF(OR(B7449="",C7449="",E7449=""),"",B7449&amp;":"&amp;C7449&amp;":"&amp;E7449)</f>
      </c>
      <c r="K7449" s="247">
        <f>IF(A7449="","",A7449*D7449)</f>
      </c>
      <c r="L7449" s="246">
        <f>IF(A7449="","",IF(OR(A7449=1,A7449=0),H7449,0))</f>
      </c>
      <c r="M7449" s="246">
        <f>IF(A7449="","",IF(A7449=-1,H7449,0))</f>
      </c>
      <c r="N7449">
        <f>IF(J7449="","",IF(E7449="SGD",1,IF(E7449="USD",Settings!$B$22,IF(E7449="HKD",Settings!$B$23,1))))</f>
      </c>
      <c r="O7449">
        <f>IF(OR(B7449="",C7449="",E7449=""),0,(IF(A7449=-1,H7449,0)-IF(OR(A7449=1,A7449=0),H7449,0)+IF(A7449=2,H7449,0))*IF(E7449="SGD",1,IF(E7449="USD",Settings!$B$22,IF(E7449="HKD",Settings!$B$23,1))))</f>
        <v>0</v>
      </c>
      <c r="P7449">
        <f>IF(OR(B7449="",C7449="",E7449=""),0,IF(A7449=2,H7449*IF(E7449="SGD",1,IF(E7449="USD",Settings!$B$22,IF(E7449="HKD",Settings!$B$23,1))),0))</f>
        <v>0</v>
      </c>
      <c r="Q7449" s="312">
        <f>IF(OR(J7449="",G7449=""),"",G7449+ROW()/1000000)</f>
      </c>
      <c r="R7449" s="247">
        <f>IF(Q7449="","",SUMIFS(Txn[Signed Units],Txn[Key],J7449,Txn[Transaction Order],"&lt;="&amp;Q7449))</f>
      </c>
    </row>
    <row r="7450" spans="10:18" ht="15" customHeight="1" x14ac:dyDescent="0.15">
      <c r="J7450" s="246">
        <f>IF(OR(B7450="",C7450="",E7450=""),"",B7450&amp;":"&amp;C7450&amp;":"&amp;E7450)</f>
      </c>
      <c r="K7450" s="247">
        <f>IF(A7450="","",A7450*D7450)</f>
      </c>
      <c r="L7450" s="246">
        <f>IF(A7450="","",IF(OR(A7450=1,A7450=0),H7450,0))</f>
      </c>
      <c r="M7450" s="246">
        <f>IF(A7450="","",IF(A7450=-1,H7450,0))</f>
      </c>
      <c r="N7450">
        <f>IF(J7450="","",IF(E7450="SGD",1,IF(E7450="USD",Settings!$B$22,IF(E7450="HKD",Settings!$B$23,1))))</f>
      </c>
      <c r="O7450">
        <f>IF(OR(B7450="",C7450="",E7450=""),0,(IF(A7450=-1,H7450,0)-IF(OR(A7450=1,A7450=0),H7450,0)+IF(A7450=2,H7450,0))*IF(E7450="SGD",1,IF(E7450="USD",Settings!$B$22,IF(E7450="HKD",Settings!$B$23,1))))</f>
        <v>0</v>
      </c>
      <c r="P7450">
        <f>IF(OR(B7450="",C7450="",E7450=""),0,IF(A7450=2,H7450*IF(E7450="SGD",1,IF(E7450="USD",Settings!$B$22,IF(E7450="HKD",Settings!$B$23,1))),0))</f>
        <v>0</v>
      </c>
      <c r="Q7450" s="312">
        <f>IF(OR(J7450="",G7450=""),"",G7450+ROW()/1000000)</f>
      </c>
      <c r="R7450" s="247">
        <f>IF(Q7450="","",SUMIFS(Txn[Signed Units],Txn[Key],J7450,Txn[Transaction Order],"&lt;="&amp;Q7450))</f>
      </c>
    </row>
    <row r="7451" spans="10:18" ht="15" customHeight="1" x14ac:dyDescent="0.15">
      <c r="J7451" s="246">
        <f>IF(OR(B7451="",C7451="",E7451=""),"",B7451&amp;":"&amp;C7451&amp;":"&amp;E7451)</f>
      </c>
      <c r="K7451" s="247">
        <f>IF(A7451="","",A7451*D7451)</f>
      </c>
      <c r="L7451" s="246">
        <f>IF(A7451="","",IF(OR(A7451=1,A7451=0),H7451,0))</f>
      </c>
      <c r="M7451" s="246">
        <f>IF(A7451="","",IF(A7451=-1,H7451,0))</f>
      </c>
      <c r="N7451">
        <f>IF(J7451="","",IF(E7451="SGD",1,IF(E7451="USD",Settings!$B$22,IF(E7451="HKD",Settings!$B$23,1))))</f>
      </c>
      <c r="O7451">
        <f>IF(OR(B7451="",C7451="",E7451=""),0,(IF(A7451=-1,H7451,0)-IF(OR(A7451=1,A7451=0),H7451,0)+IF(A7451=2,H7451,0))*IF(E7451="SGD",1,IF(E7451="USD",Settings!$B$22,IF(E7451="HKD",Settings!$B$23,1))))</f>
        <v>0</v>
      </c>
      <c r="P7451">
        <f>IF(OR(B7451="",C7451="",E7451=""),0,IF(A7451=2,H7451*IF(E7451="SGD",1,IF(E7451="USD",Settings!$B$22,IF(E7451="HKD",Settings!$B$23,1))),0))</f>
        <v>0</v>
      </c>
      <c r="Q7451" s="312">
        <f>IF(OR(J7451="",G7451=""),"",G7451+ROW()/1000000)</f>
      </c>
      <c r="R7451" s="247">
        <f>IF(Q7451="","",SUMIFS(Txn[Signed Units],Txn[Key],J7451,Txn[Transaction Order],"&lt;="&amp;Q7451))</f>
      </c>
    </row>
    <row r="7452" spans="10:18" ht="15" customHeight="1" x14ac:dyDescent="0.15">
      <c r="J7452" s="246">
        <f>IF(OR(B7452="",C7452="",E7452=""),"",B7452&amp;":"&amp;C7452&amp;":"&amp;E7452)</f>
      </c>
      <c r="K7452" s="247">
        <f>IF(A7452="","",A7452*D7452)</f>
      </c>
      <c r="L7452" s="246">
        <f>IF(A7452="","",IF(OR(A7452=1,A7452=0),H7452,0))</f>
      </c>
      <c r="M7452" s="246">
        <f>IF(A7452="","",IF(A7452=-1,H7452,0))</f>
      </c>
      <c r="N7452">
        <f>IF(J7452="","",IF(E7452="SGD",1,IF(E7452="USD",Settings!$B$22,IF(E7452="HKD",Settings!$B$23,1))))</f>
      </c>
      <c r="O7452">
        <f>IF(OR(B7452="",C7452="",E7452=""),0,(IF(A7452=-1,H7452,0)-IF(OR(A7452=1,A7452=0),H7452,0)+IF(A7452=2,H7452,0))*IF(E7452="SGD",1,IF(E7452="USD",Settings!$B$22,IF(E7452="HKD",Settings!$B$23,1))))</f>
        <v>0</v>
      </c>
      <c r="P7452">
        <f>IF(OR(B7452="",C7452="",E7452=""),0,IF(A7452=2,H7452*IF(E7452="SGD",1,IF(E7452="USD",Settings!$B$22,IF(E7452="HKD",Settings!$B$23,1))),0))</f>
        <v>0</v>
      </c>
      <c r="Q7452" s="312">
        <f>IF(OR(J7452="",G7452=""),"",G7452+ROW()/1000000)</f>
      </c>
      <c r="R7452" s="247">
        <f>IF(Q7452="","",SUMIFS(Txn[Signed Units],Txn[Key],J7452,Txn[Transaction Order],"&lt;="&amp;Q7452))</f>
      </c>
    </row>
    <row r="7453" spans="10:18" ht="15" customHeight="1" x14ac:dyDescent="0.15">
      <c r="J7453" s="246">
        <f>IF(OR(B7453="",C7453="",E7453=""),"",B7453&amp;":"&amp;C7453&amp;":"&amp;E7453)</f>
      </c>
      <c r="K7453" s="247">
        <f>IF(A7453="","",A7453*D7453)</f>
      </c>
      <c r="L7453" s="246">
        <f>IF(A7453="","",IF(OR(A7453=1,A7453=0),H7453,0))</f>
      </c>
      <c r="M7453" s="246">
        <f>IF(A7453="","",IF(A7453=-1,H7453,0))</f>
      </c>
      <c r="N7453">
        <f>IF(J7453="","",IF(E7453="SGD",1,IF(E7453="USD",Settings!$B$22,IF(E7453="HKD",Settings!$B$23,1))))</f>
      </c>
      <c r="O7453">
        <f>IF(OR(B7453="",C7453="",E7453=""),0,(IF(A7453=-1,H7453,0)-IF(OR(A7453=1,A7453=0),H7453,0)+IF(A7453=2,H7453,0))*IF(E7453="SGD",1,IF(E7453="USD",Settings!$B$22,IF(E7453="HKD",Settings!$B$23,1))))</f>
        <v>0</v>
      </c>
      <c r="P7453">
        <f>IF(OR(B7453="",C7453="",E7453=""),0,IF(A7453=2,H7453*IF(E7453="SGD",1,IF(E7453="USD",Settings!$B$22,IF(E7453="HKD",Settings!$B$23,1))),0))</f>
        <v>0</v>
      </c>
      <c r="Q7453" s="312">
        <f>IF(OR(J7453="",G7453=""),"",G7453+ROW()/1000000)</f>
      </c>
      <c r="R7453" s="247">
        <f>IF(Q7453="","",SUMIFS(Txn[Signed Units],Txn[Key],J7453,Txn[Transaction Order],"&lt;="&amp;Q7453))</f>
      </c>
    </row>
    <row r="7454" spans="10:18" ht="15" customHeight="1" x14ac:dyDescent="0.15">
      <c r="J7454" s="246">
        <f>IF(OR(B7454="",C7454="",E7454=""),"",B7454&amp;":"&amp;C7454&amp;":"&amp;E7454)</f>
      </c>
      <c r="K7454" s="247">
        <f>IF(A7454="","",A7454*D7454)</f>
      </c>
      <c r="L7454" s="246">
        <f>IF(A7454="","",IF(OR(A7454=1,A7454=0),H7454,0))</f>
      </c>
      <c r="M7454" s="246">
        <f>IF(A7454="","",IF(A7454=-1,H7454,0))</f>
      </c>
      <c r="N7454">
        <f>IF(J7454="","",IF(E7454="SGD",1,IF(E7454="USD",Settings!$B$22,IF(E7454="HKD",Settings!$B$23,1))))</f>
      </c>
      <c r="O7454">
        <f>IF(OR(B7454="",C7454="",E7454=""),0,(IF(A7454=-1,H7454,0)-IF(OR(A7454=1,A7454=0),H7454,0)+IF(A7454=2,H7454,0))*IF(E7454="SGD",1,IF(E7454="USD",Settings!$B$22,IF(E7454="HKD",Settings!$B$23,1))))</f>
        <v>0</v>
      </c>
      <c r="P7454">
        <f>IF(OR(B7454="",C7454="",E7454=""),0,IF(A7454=2,H7454*IF(E7454="SGD",1,IF(E7454="USD",Settings!$B$22,IF(E7454="HKD",Settings!$B$23,1))),0))</f>
        <v>0</v>
      </c>
      <c r="Q7454" s="312">
        <f>IF(OR(J7454="",G7454=""),"",G7454+ROW()/1000000)</f>
      </c>
      <c r="R7454" s="247">
        <f>IF(Q7454="","",SUMIFS(Txn[Signed Units],Txn[Key],J7454,Txn[Transaction Order],"&lt;="&amp;Q7454))</f>
      </c>
    </row>
    <row r="7455" spans="10:18" ht="15" customHeight="1" x14ac:dyDescent="0.15">
      <c r="J7455" s="246">
        <f>IF(OR(B7455="",C7455="",E7455=""),"",B7455&amp;":"&amp;C7455&amp;":"&amp;E7455)</f>
      </c>
      <c r="K7455" s="247">
        <f>IF(A7455="","",A7455*D7455)</f>
      </c>
      <c r="L7455" s="246">
        <f>IF(A7455="","",IF(OR(A7455=1,A7455=0),H7455,0))</f>
      </c>
      <c r="M7455" s="246">
        <f>IF(A7455="","",IF(A7455=-1,H7455,0))</f>
      </c>
      <c r="N7455">
        <f>IF(J7455="","",IF(E7455="SGD",1,IF(E7455="USD",Settings!$B$22,IF(E7455="HKD",Settings!$B$23,1))))</f>
      </c>
      <c r="O7455">
        <f>IF(OR(B7455="",C7455="",E7455=""),0,(IF(A7455=-1,H7455,0)-IF(OR(A7455=1,A7455=0),H7455,0)+IF(A7455=2,H7455,0))*IF(E7455="SGD",1,IF(E7455="USD",Settings!$B$22,IF(E7455="HKD",Settings!$B$23,1))))</f>
        <v>0</v>
      </c>
      <c r="P7455">
        <f>IF(OR(B7455="",C7455="",E7455=""),0,IF(A7455=2,H7455*IF(E7455="SGD",1,IF(E7455="USD",Settings!$B$22,IF(E7455="HKD",Settings!$B$23,1))),0))</f>
        <v>0</v>
      </c>
      <c r="Q7455" s="312">
        <f>IF(OR(J7455="",G7455=""),"",G7455+ROW()/1000000)</f>
      </c>
      <c r="R7455" s="247">
        <f>IF(Q7455="","",SUMIFS(Txn[Signed Units],Txn[Key],J7455,Txn[Transaction Order],"&lt;="&amp;Q7455))</f>
      </c>
    </row>
    <row r="7456" spans="10:18" ht="15" customHeight="1" x14ac:dyDescent="0.15">
      <c r="J7456" s="246">
        <f>IF(OR(B7456="",C7456="",E7456=""),"",B7456&amp;":"&amp;C7456&amp;":"&amp;E7456)</f>
      </c>
      <c r="K7456" s="247">
        <f>IF(A7456="","",A7456*D7456)</f>
      </c>
      <c r="L7456" s="246">
        <f>IF(A7456="","",IF(OR(A7456=1,A7456=0),H7456,0))</f>
      </c>
      <c r="M7456" s="246">
        <f>IF(A7456="","",IF(A7456=-1,H7456,0))</f>
      </c>
      <c r="N7456">
        <f>IF(J7456="","",IF(E7456="SGD",1,IF(E7456="USD",Settings!$B$22,IF(E7456="HKD",Settings!$B$23,1))))</f>
      </c>
      <c r="O7456">
        <f>IF(OR(B7456="",C7456="",E7456=""),0,(IF(A7456=-1,H7456,0)-IF(OR(A7456=1,A7456=0),H7456,0)+IF(A7456=2,H7456,0))*IF(E7456="SGD",1,IF(E7456="USD",Settings!$B$22,IF(E7456="HKD",Settings!$B$23,1))))</f>
        <v>0</v>
      </c>
      <c r="P7456">
        <f>IF(OR(B7456="",C7456="",E7456=""),0,IF(A7456=2,H7456*IF(E7456="SGD",1,IF(E7456="USD",Settings!$B$22,IF(E7456="HKD",Settings!$B$23,1))),0))</f>
        <v>0</v>
      </c>
      <c r="Q7456" s="312">
        <f>IF(OR(J7456="",G7456=""),"",G7456+ROW()/1000000)</f>
      </c>
      <c r="R7456" s="247">
        <f>IF(Q7456="","",SUMIFS(Txn[Signed Units],Txn[Key],J7456,Txn[Transaction Order],"&lt;="&amp;Q7456))</f>
      </c>
    </row>
    <row r="7457" spans="10:18" ht="15" customHeight="1" x14ac:dyDescent="0.15">
      <c r="J7457" s="246">
        <f>IF(OR(B7457="",C7457="",E7457=""),"",B7457&amp;":"&amp;C7457&amp;":"&amp;E7457)</f>
      </c>
      <c r="K7457" s="247">
        <f>IF(A7457="","",A7457*D7457)</f>
      </c>
      <c r="L7457" s="246">
        <f>IF(A7457="","",IF(OR(A7457=1,A7457=0),H7457,0))</f>
      </c>
      <c r="M7457" s="246">
        <f>IF(A7457="","",IF(A7457=-1,H7457,0))</f>
      </c>
      <c r="N7457">
        <f>IF(J7457="","",IF(E7457="SGD",1,IF(E7457="USD",Settings!$B$22,IF(E7457="HKD",Settings!$B$23,1))))</f>
      </c>
      <c r="O7457">
        <f>IF(OR(B7457="",C7457="",E7457=""),0,(IF(A7457=-1,H7457,0)-IF(OR(A7457=1,A7457=0),H7457,0)+IF(A7457=2,H7457,0))*IF(E7457="SGD",1,IF(E7457="USD",Settings!$B$22,IF(E7457="HKD",Settings!$B$23,1))))</f>
        <v>0</v>
      </c>
      <c r="P7457">
        <f>IF(OR(B7457="",C7457="",E7457=""),0,IF(A7457=2,H7457*IF(E7457="SGD",1,IF(E7457="USD",Settings!$B$22,IF(E7457="HKD",Settings!$B$23,1))),0))</f>
        <v>0</v>
      </c>
      <c r="Q7457" s="312">
        <f>IF(OR(J7457="",G7457=""),"",G7457+ROW()/1000000)</f>
      </c>
      <c r="R7457" s="247">
        <f>IF(Q7457="","",SUMIFS(Txn[Signed Units],Txn[Key],J7457,Txn[Transaction Order],"&lt;="&amp;Q7457))</f>
      </c>
    </row>
    <row r="7458" spans="10:18" ht="15" customHeight="1" x14ac:dyDescent="0.15">
      <c r="J7458" s="246">
        <f>IF(OR(B7458="",C7458="",E7458=""),"",B7458&amp;":"&amp;C7458&amp;":"&amp;E7458)</f>
      </c>
      <c r="K7458" s="247">
        <f>IF(A7458="","",A7458*D7458)</f>
      </c>
      <c r="L7458" s="246">
        <f>IF(A7458="","",IF(OR(A7458=1,A7458=0),H7458,0))</f>
      </c>
      <c r="M7458" s="246">
        <f>IF(A7458="","",IF(A7458=-1,H7458,0))</f>
      </c>
      <c r="N7458">
        <f>IF(J7458="","",IF(E7458="SGD",1,IF(E7458="USD",Settings!$B$22,IF(E7458="HKD",Settings!$B$23,1))))</f>
      </c>
      <c r="O7458">
        <f>IF(OR(B7458="",C7458="",E7458=""),0,(IF(A7458=-1,H7458,0)-IF(OR(A7458=1,A7458=0),H7458,0)+IF(A7458=2,H7458,0))*IF(E7458="SGD",1,IF(E7458="USD",Settings!$B$22,IF(E7458="HKD",Settings!$B$23,1))))</f>
        <v>0</v>
      </c>
      <c r="P7458">
        <f>IF(OR(B7458="",C7458="",E7458=""),0,IF(A7458=2,H7458*IF(E7458="SGD",1,IF(E7458="USD",Settings!$B$22,IF(E7458="HKD",Settings!$B$23,1))),0))</f>
        <v>0</v>
      </c>
      <c r="Q7458" s="312">
        <f>IF(OR(J7458="",G7458=""),"",G7458+ROW()/1000000)</f>
      </c>
      <c r="R7458" s="247">
        <f>IF(Q7458="","",SUMIFS(Txn[Signed Units],Txn[Key],J7458,Txn[Transaction Order],"&lt;="&amp;Q7458))</f>
      </c>
    </row>
    <row r="7459" spans="10:18" ht="15" customHeight="1" x14ac:dyDescent="0.15">
      <c r="J7459" s="246">
        <f>IF(OR(B7459="",C7459="",E7459=""),"",B7459&amp;":"&amp;C7459&amp;":"&amp;E7459)</f>
      </c>
      <c r="K7459" s="247">
        <f>IF(A7459="","",A7459*D7459)</f>
      </c>
      <c r="L7459" s="246">
        <f>IF(A7459="","",IF(OR(A7459=1,A7459=0),H7459,0))</f>
      </c>
      <c r="M7459" s="246">
        <f>IF(A7459="","",IF(A7459=-1,H7459,0))</f>
      </c>
      <c r="N7459">
        <f>IF(J7459="","",IF(E7459="SGD",1,IF(E7459="USD",Settings!$B$22,IF(E7459="HKD",Settings!$B$23,1))))</f>
      </c>
      <c r="O7459">
        <f>IF(OR(B7459="",C7459="",E7459=""),0,(IF(A7459=-1,H7459,0)-IF(OR(A7459=1,A7459=0),H7459,0)+IF(A7459=2,H7459,0))*IF(E7459="SGD",1,IF(E7459="USD",Settings!$B$22,IF(E7459="HKD",Settings!$B$23,1))))</f>
        <v>0</v>
      </c>
      <c r="P7459">
        <f>IF(OR(B7459="",C7459="",E7459=""),0,IF(A7459=2,H7459*IF(E7459="SGD",1,IF(E7459="USD",Settings!$B$22,IF(E7459="HKD",Settings!$B$23,1))),0))</f>
        <v>0</v>
      </c>
      <c r="Q7459" s="312">
        <f>IF(OR(J7459="",G7459=""),"",G7459+ROW()/1000000)</f>
      </c>
      <c r="R7459" s="247">
        <f>IF(Q7459="","",SUMIFS(Txn[Signed Units],Txn[Key],J7459,Txn[Transaction Order],"&lt;="&amp;Q7459))</f>
      </c>
    </row>
    <row r="7460" spans="10:18" ht="15" customHeight="1" x14ac:dyDescent="0.15">
      <c r="J7460" s="246">
        <f>IF(OR(B7460="",C7460="",E7460=""),"",B7460&amp;":"&amp;C7460&amp;":"&amp;E7460)</f>
      </c>
      <c r="K7460" s="247">
        <f>IF(A7460="","",A7460*D7460)</f>
      </c>
      <c r="L7460" s="246">
        <f>IF(A7460="","",IF(OR(A7460=1,A7460=0),H7460,0))</f>
      </c>
      <c r="M7460" s="246">
        <f>IF(A7460="","",IF(A7460=-1,H7460,0))</f>
      </c>
      <c r="N7460">
        <f>IF(J7460="","",IF(E7460="SGD",1,IF(E7460="USD",Settings!$B$22,IF(E7460="HKD",Settings!$B$23,1))))</f>
      </c>
      <c r="O7460">
        <f>IF(OR(B7460="",C7460="",E7460=""),0,(IF(A7460=-1,H7460,0)-IF(OR(A7460=1,A7460=0),H7460,0)+IF(A7460=2,H7460,0))*IF(E7460="SGD",1,IF(E7460="USD",Settings!$B$22,IF(E7460="HKD",Settings!$B$23,1))))</f>
        <v>0</v>
      </c>
      <c r="P7460">
        <f>IF(OR(B7460="",C7460="",E7460=""),0,IF(A7460=2,H7460*IF(E7460="SGD",1,IF(E7460="USD",Settings!$B$22,IF(E7460="HKD",Settings!$B$23,1))),0))</f>
        <v>0</v>
      </c>
      <c r="Q7460" s="312">
        <f>IF(OR(J7460="",G7460=""),"",G7460+ROW()/1000000)</f>
      </c>
      <c r="R7460" s="247">
        <f>IF(Q7460="","",SUMIFS(Txn[Signed Units],Txn[Key],J7460,Txn[Transaction Order],"&lt;="&amp;Q7460))</f>
      </c>
    </row>
    <row r="7461" spans="10:18" ht="15" customHeight="1" x14ac:dyDescent="0.15">
      <c r="J7461" s="246">
        <f>IF(OR(B7461="",C7461="",E7461=""),"",B7461&amp;":"&amp;C7461&amp;":"&amp;E7461)</f>
      </c>
      <c r="K7461" s="247">
        <f>IF(A7461="","",A7461*D7461)</f>
      </c>
      <c r="L7461" s="246">
        <f>IF(A7461="","",IF(OR(A7461=1,A7461=0),H7461,0))</f>
      </c>
      <c r="M7461" s="246">
        <f>IF(A7461="","",IF(A7461=-1,H7461,0))</f>
      </c>
      <c r="N7461">
        <f>IF(J7461="","",IF(E7461="SGD",1,IF(E7461="USD",Settings!$B$22,IF(E7461="HKD",Settings!$B$23,1))))</f>
      </c>
      <c r="O7461">
        <f>IF(OR(B7461="",C7461="",E7461=""),0,(IF(A7461=-1,H7461,0)-IF(OR(A7461=1,A7461=0),H7461,0)+IF(A7461=2,H7461,0))*IF(E7461="SGD",1,IF(E7461="USD",Settings!$B$22,IF(E7461="HKD",Settings!$B$23,1))))</f>
        <v>0</v>
      </c>
      <c r="P7461">
        <f>IF(OR(B7461="",C7461="",E7461=""),0,IF(A7461=2,H7461*IF(E7461="SGD",1,IF(E7461="USD",Settings!$B$22,IF(E7461="HKD",Settings!$B$23,1))),0))</f>
        <v>0</v>
      </c>
      <c r="Q7461" s="312">
        <f>IF(OR(J7461="",G7461=""),"",G7461+ROW()/1000000)</f>
      </c>
      <c r="R7461" s="247">
        <f>IF(Q7461="","",SUMIFS(Txn[Signed Units],Txn[Key],J7461,Txn[Transaction Order],"&lt;="&amp;Q7461))</f>
      </c>
    </row>
    <row r="7462" spans="10:18" ht="15" customHeight="1" x14ac:dyDescent="0.15">
      <c r="J7462" s="246">
        <f>IF(OR(B7462="",C7462="",E7462=""),"",B7462&amp;":"&amp;C7462&amp;":"&amp;E7462)</f>
      </c>
      <c r="K7462" s="247">
        <f>IF(A7462="","",A7462*D7462)</f>
      </c>
      <c r="L7462" s="246">
        <f>IF(A7462="","",IF(OR(A7462=1,A7462=0),H7462,0))</f>
      </c>
      <c r="M7462" s="246">
        <f>IF(A7462="","",IF(A7462=-1,H7462,0))</f>
      </c>
      <c r="N7462">
        <f>IF(J7462="","",IF(E7462="SGD",1,IF(E7462="USD",Settings!$B$22,IF(E7462="HKD",Settings!$B$23,1))))</f>
      </c>
      <c r="O7462">
        <f>IF(OR(B7462="",C7462="",E7462=""),0,(IF(A7462=-1,H7462,0)-IF(OR(A7462=1,A7462=0),H7462,0)+IF(A7462=2,H7462,0))*IF(E7462="SGD",1,IF(E7462="USD",Settings!$B$22,IF(E7462="HKD",Settings!$B$23,1))))</f>
        <v>0</v>
      </c>
      <c r="P7462">
        <f>IF(OR(B7462="",C7462="",E7462=""),0,IF(A7462=2,H7462*IF(E7462="SGD",1,IF(E7462="USD",Settings!$B$22,IF(E7462="HKD",Settings!$B$23,1))),0))</f>
        <v>0</v>
      </c>
      <c r="Q7462" s="312">
        <f>IF(OR(J7462="",G7462=""),"",G7462+ROW()/1000000)</f>
      </c>
      <c r="R7462" s="247">
        <f>IF(Q7462="","",SUMIFS(Txn[Signed Units],Txn[Key],J7462,Txn[Transaction Order],"&lt;="&amp;Q7462))</f>
      </c>
    </row>
    <row r="7463" spans="10:18" ht="15" customHeight="1" x14ac:dyDescent="0.15">
      <c r="J7463" s="246">
        <f>IF(OR(B7463="",C7463="",E7463=""),"",B7463&amp;":"&amp;C7463&amp;":"&amp;E7463)</f>
      </c>
      <c r="K7463" s="247">
        <f>IF(A7463="","",A7463*D7463)</f>
      </c>
      <c r="L7463" s="246">
        <f>IF(A7463="","",IF(OR(A7463=1,A7463=0),H7463,0))</f>
      </c>
      <c r="M7463" s="246">
        <f>IF(A7463="","",IF(A7463=-1,H7463,0))</f>
      </c>
      <c r="N7463">
        <f>IF(J7463="","",IF(E7463="SGD",1,IF(E7463="USD",Settings!$B$22,IF(E7463="HKD",Settings!$B$23,1))))</f>
      </c>
      <c r="O7463">
        <f>IF(OR(B7463="",C7463="",E7463=""),0,(IF(A7463=-1,H7463,0)-IF(OR(A7463=1,A7463=0),H7463,0)+IF(A7463=2,H7463,0))*IF(E7463="SGD",1,IF(E7463="USD",Settings!$B$22,IF(E7463="HKD",Settings!$B$23,1))))</f>
        <v>0</v>
      </c>
      <c r="P7463">
        <f>IF(OR(B7463="",C7463="",E7463=""),0,IF(A7463=2,H7463*IF(E7463="SGD",1,IF(E7463="USD",Settings!$B$22,IF(E7463="HKD",Settings!$B$23,1))),0))</f>
        <v>0</v>
      </c>
      <c r="Q7463" s="312">
        <f>IF(OR(J7463="",G7463=""),"",G7463+ROW()/1000000)</f>
      </c>
      <c r="R7463" s="247">
        <f>IF(Q7463="","",SUMIFS(Txn[Signed Units],Txn[Key],J7463,Txn[Transaction Order],"&lt;="&amp;Q7463))</f>
      </c>
    </row>
    <row r="7464" spans="10:18" ht="15" customHeight="1" x14ac:dyDescent="0.15">
      <c r="J7464" s="246">
        <f>IF(OR(B7464="",C7464="",E7464=""),"",B7464&amp;":"&amp;C7464&amp;":"&amp;E7464)</f>
      </c>
      <c r="K7464" s="247">
        <f>IF(A7464="","",A7464*D7464)</f>
      </c>
      <c r="L7464" s="246">
        <f>IF(A7464="","",IF(OR(A7464=1,A7464=0),H7464,0))</f>
      </c>
      <c r="M7464" s="246">
        <f>IF(A7464="","",IF(A7464=-1,H7464,0))</f>
      </c>
      <c r="N7464">
        <f>IF(J7464="","",IF(E7464="SGD",1,IF(E7464="USD",Settings!$B$22,IF(E7464="HKD",Settings!$B$23,1))))</f>
      </c>
      <c r="O7464">
        <f>IF(OR(B7464="",C7464="",E7464=""),0,(IF(A7464=-1,H7464,0)-IF(OR(A7464=1,A7464=0),H7464,0)+IF(A7464=2,H7464,0))*IF(E7464="SGD",1,IF(E7464="USD",Settings!$B$22,IF(E7464="HKD",Settings!$B$23,1))))</f>
        <v>0</v>
      </c>
      <c r="P7464">
        <f>IF(OR(B7464="",C7464="",E7464=""),0,IF(A7464=2,H7464*IF(E7464="SGD",1,IF(E7464="USD",Settings!$B$22,IF(E7464="HKD",Settings!$B$23,1))),0))</f>
        <v>0</v>
      </c>
      <c r="Q7464" s="312">
        <f>IF(OR(J7464="",G7464=""),"",G7464+ROW()/1000000)</f>
      </c>
      <c r="R7464" s="247">
        <f>IF(Q7464="","",SUMIFS(Txn[Signed Units],Txn[Key],J7464,Txn[Transaction Order],"&lt;="&amp;Q7464))</f>
      </c>
    </row>
    <row r="7465" spans="10:18" ht="15" customHeight="1" x14ac:dyDescent="0.15">
      <c r="J7465" s="246">
        <f>IF(OR(B7465="",C7465="",E7465=""),"",B7465&amp;":"&amp;C7465&amp;":"&amp;E7465)</f>
      </c>
      <c r="K7465" s="247">
        <f>IF(A7465="","",A7465*D7465)</f>
      </c>
      <c r="L7465" s="246">
        <f>IF(A7465="","",IF(OR(A7465=1,A7465=0),H7465,0))</f>
      </c>
      <c r="M7465" s="246">
        <f>IF(A7465="","",IF(A7465=-1,H7465,0))</f>
      </c>
      <c r="N7465">
        <f>IF(J7465="","",IF(E7465="SGD",1,IF(E7465="USD",Settings!$B$22,IF(E7465="HKD",Settings!$B$23,1))))</f>
      </c>
      <c r="O7465">
        <f>IF(OR(B7465="",C7465="",E7465=""),0,(IF(A7465=-1,H7465,0)-IF(OR(A7465=1,A7465=0),H7465,0)+IF(A7465=2,H7465,0))*IF(E7465="SGD",1,IF(E7465="USD",Settings!$B$22,IF(E7465="HKD",Settings!$B$23,1))))</f>
        <v>0</v>
      </c>
      <c r="P7465">
        <f>IF(OR(B7465="",C7465="",E7465=""),0,IF(A7465=2,H7465*IF(E7465="SGD",1,IF(E7465="USD",Settings!$B$22,IF(E7465="HKD",Settings!$B$23,1))),0))</f>
        <v>0</v>
      </c>
      <c r="Q7465" s="312">
        <f>IF(OR(J7465="",G7465=""),"",G7465+ROW()/1000000)</f>
      </c>
      <c r="R7465" s="247">
        <f>IF(Q7465="","",SUMIFS(Txn[Signed Units],Txn[Key],J7465,Txn[Transaction Order],"&lt;="&amp;Q7465))</f>
      </c>
    </row>
    <row r="7466" spans="10:18" ht="15" customHeight="1" x14ac:dyDescent="0.15">
      <c r="J7466" s="246">
        <f>IF(OR(B7466="",C7466="",E7466=""),"",B7466&amp;":"&amp;C7466&amp;":"&amp;E7466)</f>
      </c>
      <c r="K7466" s="247">
        <f>IF(A7466="","",A7466*D7466)</f>
      </c>
      <c r="L7466" s="246">
        <f>IF(A7466="","",IF(OR(A7466=1,A7466=0),H7466,0))</f>
      </c>
      <c r="M7466" s="246">
        <f>IF(A7466="","",IF(A7466=-1,H7466,0))</f>
      </c>
      <c r="N7466">
        <f>IF(J7466="","",IF(E7466="SGD",1,IF(E7466="USD",Settings!$B$22,IF(E7466="HKD",Settings!$B$23,1))))</f>
      </c>
      <c r="O7466">
        <f>IF(OR(B7466="",C7466="",E7466=""),0,(IF(A7466=-1,H7466,0)-IF(OR(A7466=1,A7466=0),H7466,0)+IF(A7466=2,H7466,0))*IF(E7466="SGD",1,IF(E7466="USD",Settings!$B$22,IF(E7466="HKD",Settings!$B$23,1))))</f>
        <v>0</v>
      </c>
      <c r="P7466">
        <f>IF(OR(B7466="",C7466="",E7466=""),0,IF(A7466=2,H7466*IF(E7466="SGD",1,IF(E7466="USD",Settings!$B$22,IF(E7466="HKD",Settings!$B$23,1))),0))</f>
        <v>0</v>
      </c>
      <c r="Q7466" s="312">
        <f>IF(OR(J7466="",G7466=""),"",G7466+ROW()/1000000)</f>
      </c>
      <c r="R7466" s="247">
        <f>IF(Q7466="","",SUMIFS(Txn[Signed Units],Txn[Key],J7466,Txn[Transaction Order],"&lt;="&amp;Q7466))</f>
      </c>
    </row>
    <row r="7467" spans="10:18" ht="15" customHeight="1" x14ac:dyDescent="0.15">
      <c r="J7467" s="246">
        <f>IF(OR(B7467="",C7467="",E7467=""),"",B7467&amp;":"&amp;C7467&amp;":"&amp;E7467)</f>
      </c>
      <c r="K7467" s="247">
        <f>IF(A7467="","",A7467*D7467)</f>
      </c>
      <c r="L7467" s="246">
        <f>IF(A7467="","",IF(OR(A7467=1,A7467=0),H7467,0))</f>
      </c>
      <c r="M7467" s="246">
        <f>IF(A7467="","",IF(A7467=-1,H7467,0))</f>
      </c>
      <c r="N7467">
        <f>IF(J7467="","",IF(E7467="SGD",1,IF(E7467="USD",Settings!$B$22,IF(E7467="HKD",Settings!$B$23,1))))</f>
      </c>
      <c r="O7467">
        <f>IF(OR(B7467="",C7467="",E7467=""),0,(IF(A7467=-1,H7467,0)-IF(OR(A7467=1,A7467=0),H7467,0)+IF(A7467=2,H7467,0))*IF(E7467="SGD",1,IF(E7467="USD",Settings!$B$22,IF(E7467="HKD",Settings!$B$23,1))))</f>
        <v>0</v>
      </c>
      <c r="P7467">
        <f>IF(OR(B7467="",C7467="",E7467=""),0,IF(A7467=2,H7467*IF(E7467="SGD",1,IF(E7467="USD",Settings!$B$22,IF(E7467="HKD",Settings!$B$23,1))),0))</f>
        <v>0</v>
      </c>
      <c r="Q7467" s="312">
        <f>IF(OR(J7467="",G7467=""),"",G7467+ROW()/1000000)</f>
      </c>
      <c r="R7467" s="247">
        <f>IF(Q7467="","",SUMIFS(Txn[Signed Units],Txn[Key],J7467,Txn[Transaction Order],"&lt;="&amp;Q7467))</f>
      </c>
    </row>
    <row r="7468" spans="10:18" ht="15" customHeight="1" x14ac:dyDescent="0.15">
      <c r="J7468" s="246">
        <f>IF(OR(B7468="",C7468="",E7468=""),"",B7468&amp;":"&amp;C7468&amp;":"&amp;E7468)</f>
      </c>
      <c r="K7468" s="247">
        <f>IF(A7468="","",A7468*D7468)</f>
      </c>
      <c r="L7468" s="246">
        <f>IF(A7468="","",IF(OR(A7468=1,A7468=0),H7468,0))</f>
      </c>
      <c r="M7468" s="246">
        <f>IF(A7468="","",IF(A7468=-1,H7468,0))</f>
      </c>
      <c r="N7468">
        <f>IF(J7468="","",IF(E7468="SGD",1,IF(E7468="USD",Settings!$B$22,IF(E7468="HKD",Settings!$B$23,1))))</f>
      </c>
      <c r="O7468">
        <f>IF(OR(B7468="",C7468="",E7468=""),0,(IF(A7468=-1,H7468,0)-IF(OR(A7468=1,A7468=0),H7468,0)+IF(A7468=2,H7468,0))*IF(E7468="SGD",1,IF(E7468="USD",Settings!$B$22,IF(E7468="HKD",Settings!$B$23,1))))</f>
        <v>0</v>
      </c>
      <c r="P7468">
        <f>IF(OR(B7468="",C7468="",E7468=""),0,IF(A7468=2,H7468*IF(E7468="SGD",1,IF(E7468="USD",Settings!$B$22,IF(E7468="HKD",Settings!$B$23,1))),0))</f>
        <v>0</v>
      </c>
      <c r="Q7468" s="312">
        <f>IF(OR(J7468="",G7468=""),"",G7468+ROW()/1000000)</f>
      </c>
      <c r="R7468" s="247">
        <f>IF(Q7468="","",SUMIFS(Txn[Signed Units],Txn[Key],J7468,Txn[Transaction Order],"&lt;="&amp;Q7468))</f>
      </c>
    </row>
    <row r="7469" spans="10:18" ht="15" customHeight="1" x14ac:dyDescent="0.15">
      <c r="J7469" s="246">
        <f>IF(OR(B7469="",C7469="",E7469=""),"",B7469&amp;":"&amp;C7469&amp;":"&amp;E7469)</f>
      </c>
      <c r="K7469" s="247">
        <f>IF(A7469="","",A7469*D7469)</f>
      </c>
      <c r="L7469" s="246">
        <f>IF(A7469="","",IF(OR(A7469=1,A7469=0),H7469,0))</f>
      </c>
      <c r="M7469" s="246">
        <f>IF(A7469="","",IF(A7469=-1,H7469,0))</f>
      </c>
      <c r="N7469">
        <f>IF(J7469="","",IF(E7469="SGD",1,IF(E7469="USD",Settings!$B$22,IF(E7469="HKD",Settings!$B$23,1))))</f>
      </c>
      <c r="O7469">
        <f>IF(OR(B7469="",C7469="",E7469=""),0,(IF(A7469=-1,H7469,0)-IF(OR(A7469=1,A7469=0),H7469,0)+IF(A7469=2,H7469,0))*IF(E7469="SGD",1,IF(E7469="USD",Settings!$B$22,IF(E7469="HKD",Settings!$B$23,1))))</f>
        <v>0</v>
      </c>
      <c r="P7469">
        <f>IF(OR(B7469="",C7469="",E7469=""),0,IF(A7469=2,H7469*IF(E7469="SGD",1,IF(E7469="USD",Settings!$B$22,IF(E7469="HKD",Settings!$B$23,1))),0))</f>
        <v>0</v>
      </c>
      <c r="Q7469" s="312">
        <f>IF(OR(J7469="",G7469=""),"",G7469+ROW()/1000000)</f>
      </c>
      <c r="R7469" s="247">
        <f>IF(Q7469="","",SUMIFS(Txn[Signed Units],Txn[Key],J7469,Txn[Transaction Order],"&lt;="&amp;Q7469))</f>
      </c>
    </row>
    <row r="7470" spans="10:18" ht="15" customHeight="1" x14ac:dyDescent="0.15">
      <c r="J7470" s="246">
        <f>IF(OR(B7470="",C7470="",E7470=""),"",B7470&amp;":"&amp;C7470&amp;":"&amp;E7470)</f>
      </c>
      <c r="K7470" s="247">
        <f>IF(A7470="","",A7470*D7470)</f>
      </c>
      <c r="L7470" s="246">
        <f>IF(A7470="","",IF(OR(A7470=1,A7470=0),H7470,0))</f>
      </c>
      <c r="M7470" s="246">
        <f>IF(A7470="","",IF(A7470=-1,H7470,0))</f>
      </c>
      <c r="N7470">
        <f>IF(J7470="","",IF(E7470="SGD",1,IF(E7470="USD",Settings!$B$22,IF(E7470="HKD",Settings!$B$23,1))))</f>
      </c>
      <c r="O7470">
        <f>IF(OR(B7470="",C7470="",E7470=""),0,(IF(A7470=-1,H7470,0)-IF(OR(A7470=1,A7470=0),H7470,0)+IF(A7470=2,H7470,0))*IF(E7470="SGD",1,IF(E7470="USD",Settings!$B$22,IF(E7470="HKD",Settings!$B$23,1))))</f>
        <v>0</v>
      </c>
      <c r="P7470">
        <f>IF(OR(B7470="",C7470="",E7470=""),0,IF(A7470=2,H7470*IF(E7470="SGD",1,IF(E7470="USD",Settings!$B$22,IF(E7470="HKD",Settings!$B$23,1))),0))</f>
        <v>0</v>
      </c>
      <c r="Q7470" s="312">
        <f>IF(OR(J7470="",G7470=""),"",G7470+ROW()/1000000)</f>
      </c>
      <c r="R7470" s="247">
        <f>IF(Q7470="","",SUMIFS(Txn[Signed Units],Txn[Key],J7470,Txn[Transaction Order],"&lt;="&amp;Q7470))</f>
      </c>
    </row>
    <row r="7471" spans="10:18" ht="15" customHeight="1" x14ac:dyDescent="0.15">
      <c r="J7471" s="246">
        <f>IF(OR(B7471="",C7471="",E7471=""),"",B7471&amp;":"&amp;C7471&amp;":"&amp;E7471)</f>
      </c>
      <c r="K7471" s="247">
        <f>IF(A7471="","",A7471*D7471)</f>
      </c>
      <c r="L7471" s="246">
        <f>IF(A7471="","",IF(OR(A7471=1,A7471=0),H7471,0))</f>
      </c>
      <c r="M7471" s="246">
        <f>IF(A7471="","",IF(A7471=-1,H7471,0))</f>
      </c>
      <c r="N7471">
        <f>IF(J7471="","",IF(E7471="SGD",1,IF(E7471="USD",Settings!$B$22,IF(E7471="HKD",Settings!$B$23,1))))</f>
      </c>
      <c r="O7471">
        <f>IF(OR(B7471="",C7471="",E7471=""),0,(IF(A7471=-1,H7471,0)-IF(OR(A7471=1,A7471=0),H7471,0)+IF(A7471=2,H7471,0))*IF(E7471="SGD",1,IF(E7471="USD",Settings!$B$22,IF(E7471="HKD",Settings!$B$23,1))))</f>
        <v>0</v>
      </c>
      <c r="P7471">
        <f>IF(OR(B7471="",C7471="",E7471=""),0,IF(A7471=2,H7471*IF(E7471="SGD",1,IF(E7471="USD",Settings!$B$22,IF(E7471="HKD",Settings!$B$23,1))),0))</f>
        <v>0</v>
      </c>
      <c r="Q7471" s="312">
        <f>IF(OR(J7471="",G7471=""),"",G7471+ROW()/1000000)</f>
      </c>
      <c r="R7471" s="247">
        <f>IF(Q7471="","",SUMIFS(Txn[Signed Units],Txn[Key],J7471,Txn[Transaction Order],"&lt;="&amp;Q7471))</f>
      </c>
    </row>
    <row r="7472" spans="10:18" ht="15" customHeight="1" x14ac:dyDescent="0.15">
      <c r="J7472" s="246">
        <f>IF(OR(B7472="",C7472="",E7472=""),"",B7472&amp;":"&amp;C7472&amp;":"&amp;E7472)</f>
      </c>
      <c r="K7472" s="247">
        <f>IF(A7472="","",A7472*D7472)</f>
      </c>
      <c r="L7472" s="246">
        <f>IF(A7472="","",IF(OR(A7472=1,A7472=0),H7472,0))</f>
      </c>
      <c r="M7472" s="246">
        <f>IF(A7472="","",IF(A7472=-1,H7472,0))</f>
      </c>
      <c r="N7472">
        <f>IF(J7472="","",IF(E7472="SGD",1,IF(E7472="USD",Settings!$B$22,IF(E7472="HKD",Settings!$B$23,1))))</f>
      </c>
      <c r="O7472">
        <f>IF(OR(B7472="",C7472="",E7472=""),0,(IF(A7472=-1,H7472,0)-IF(OR(A7472=1,A7472=0),H7472,0)+IF(A7472=2,H7472,0))*IF(E7472="SGD",1,IF(E7472="USD",Settings!$B$22,IF(E7472="HKD",Settings!$B$23,1))))</f>
        <v>0</v>
      </c>
      <c r="P7472">
        <f>IF(OR(B7472="",C7472="",E7472=""),0,IF(A7472=2,H7472*IF(E7472="SGD",1,IF(E7472="USD",Settings!$B$22,IF(E7472="HKD",Settings!$B$23,1))),0))</f>
        <v>0</v>
      </c>
      <c r="Q7472" s="312">
        <f>IF(OR(J7472="",G7472=""),"",G7472+ROW()/1000000)</f>
      </c>
      <c r="R7472" s="247">
        <f>IF(Q7472="","",SUMIFS(Txn[Signed Units],Txn[Key],J7472,Txn[Transaction Order],"&lt;="&amp;Q7472))</f>
      </c>
    </row>
    <row r="7473" spans="10:18" ht="15" customHeight="1" x14ac:dyDescent="0.15">
      <c r="J7473" s="246">
        <f>IF(OR(B7473="",C7473="",E7473=""),"",B7473&amp;":"&amp;C7473&amp;":"&amp;E7473)</f>
      </c>
      <c r="K7473" s="247">
        <f>IF(A7473="","",A7473*D7473)</f>
      </c>
      <c r="L7473" s="246">
        <f>IF(A7473="","",IF(OR(A7473=1,A7473=0),H7473,0))</f>
      </c>
      <c r="M7473" s="246">
        <f>IF(A7473="","",IF(A7473=-1,H7473,0))</f>
      </c>
      <c r="N7473">
        <f>IF(J7473="","",IF(E7473="SGD",1,IF(E7473="USD",Settings!$B$22,IF(E7473="HKD",Settings!$B$23,1))))</f>
      </c>
      <c r="O7473">
        <f>IF(OR(B7473="",C7473="",E7473=""),0,(IF(A7473=-1,H7473,0)-IF(OR(A7473=1,A7473=0),H7473,0)+IF(A7473=2,H7473,0))*IF(E7473="SGD",1,IF(E7473="USD",Settings!$B$22,IF(E7473="HKD",Settings!$B$23,1))))</f>
        <v>0</v>
      </c>
      <c r="P7473">
        <f>IF(OR(B7473="",C7473="",E7473=""),0,IF(A7473=2,H7473*IF(E7473="SGD",1,IF(E7473="USD",Settings!$B$22,IF(E7473="HKD",Settings!$B$23,1))),0))</f>
        <v>0</v>
      </c>
      <c r="Q7473" s="312">
        <f>IF(OR(J7473="",G7473=""),"",G7473+ROW()/1000000)</f>
      </c>
      <c r="R7473" s="247">
        <f>IF(Q7473="","",SUMIFS(Txn[Signed Units],Txn[Key],J7473,Txn[Transaction Order],"&lt;="&amp;Q7473))</f>
      </c>
    </row>
    <row r="7474" spans="10:18" ht="15" customHeight="1" x14ac:dyDescent="0.15">
      <c r="J7474" s="246">
        <f>IF(OR(B7474="",C7474="",E7474=""),"",B7474&amp;":"&amp;C7474&amp;":"&amp;E7474)</f>
      </c>
      <c r="K7474" s="247">
        <f>IF(A7474="","",A7474*D7474)</f>
      </c>
      <c r="L7474" s="246">
        <f>IF(A7474="","",IF(OR(A7474=1,A7474=0),H7474,0))</f>
      </c>
      <c r="M7474" s="246">
        <f>IF(A7474="","",IF(A7474=-1,H7474,0))</f>
      </c>
      <c r="N7474">
        <f>IF(J7474="","",IF(E7474="SGD",1,IF(E7474="USD",Settings!$B$22,IF(E7474="HKD",Settings!$B$23,1))))</f>
      </c>
      <c r="O7474">
        <f>IF(OR(B7474="",C7474="",E7474=""),0,(IF(A7474=-1,H7474,0)-IF(OR(A7474=1,A7474=0),H7474,0)+IF(A7474=2,H7474,0))*IF(E7474="SGD",1,IF(E7474="USD",Settings!$B$22,IF(E7474="HKD",Settings!$B$23,1))))</f>
        <v>0</v>
      </c>
      <c r="P7474">
        <f>IF(OR(B7474="",C7474="",E7474=""),0,IF(A7474=2,H7474*IF(E7474="SGD",1,IF(E7474="USD",Settings!$B$22,IF(E7474="HKD",Settings!$B$23,1))),0))</f>
        <v>0</v>
      </c>
      <c r="Q7474" s="312">
        <f>IF(OR(J7474="",G7474=""),"",G7474+ROW()/1000000)</f>
      </c>
      <c r="R7474" s="247">
        <f>IF(Q7474="","",SUMIFS(Txn[Signed Units],Txn[Key],J7474,Txn[Transaction Order],"&lt;="&amp;Q7474))</f>
      </c>
    </row>
    <row r="7475" spans="10:18" ht="15" customHeight="1" x14ac:dyDescent="0.15">
      <c r="J7475" s="246">
        <f>IF(OR(B7475="",C7475="",E7475=""),"",B7475&amp;":"&amp;C7475&amp;":"&amp;E7475)</f>
      </c>
      <c r="K7475" s="247">
        <f>IF(A7475="","",A7475*D7475)</f>
      </c>
      <c r="L7475" s="246">
        <f>IF(A7475="","",IF(OR(A7475=1,A7475=0),H7475,0))</f>
      </c>
      <c r="M7475" s="246">
        <f>IF(A7475="","",IF(A7475=-1,H7475,0))</f>
      </c>
      <c r="N7475">
        <f>IF(J7475="","",IF(E7475="SGD",1,IF(E7475="USD",Settings!$B$22,IF(E7475="HKD",Settings!$B$23,1))))</f>
      </c>
      <c r="O7475">
        <f>IF(OR(B7475="",C7475="",E7475=""),0,(IF(A7475=-1,H7475,0)-IF(OR(A7475=1,A7475=0),H7475,0)+IF(A7475=2,H7475,0))*IF(E7475="SGD",1,IF(E7475="USD",Settings!$B$22,IF(E7475="HKD",Settings!$B$23,1))))</f>
        <v>0</v>
      </c>
      <c r="P7475">
        <f>IF(OR(B7475="",C7475="",E7475=""),0,IF(A7475=2,H7475*IF(E7475="SGD",1,IF(E7475="USD",Settings!$B$22,IF(E7475="HKD",Settings!$B$23,1))),0))</f>
        <v>0</v>
      </c>
      <c r="Q7475" s="312">
        <f>IF(OR(J7475="",G7475=""),"",G7475+ROW()/1000000)</f>
      </c>
      <c r="R7475" s="247">
        <f>IF(Q7475="","",SUMIFS(Txn[Signed Units],Txn[Key],J7475,Txn[Transaction Order],"&lt;="&amp;Q7475))</f>
      </c>
    </row>
    <row r="7476" spans="10:18" ht="15" customHeight="1" x14ac:dyDescent="0.15">
      <c r="J7476" s="246">
        <f>IF(OR(B7476="",C7476="",E7476=""),"",B7476&amp;":"&amp;C7476&amp;":"&amp;E7476)</f>
      </c>
      <c r="K7476" s="247">
        <f>IF(A7476="","",A7476*D7476)</f>
      </c>
      <c r="L7476" s="246">
        <f>IF(A7476="","",IF(OR(A7476=1,A7476=0),H7476,0))</f>
      </c>
      <c r="M7476" s="246">
        <f>IF(A7476="","",IF(A7476=-1,H7476,0))</f>
      </c>
      <c r="N7476">
        <f>IF(J7476="","",IF(E7476="SGD",1,IF(E7476="USD",Settings!$B$22,IF(E7476="HKD",Settings!$B$23,1))))</f>
      </c>
      <c r="O7476">
        <f>IF(OR(B7476="",C7476="",E7476=""),0,(IF(A7476=-1,H7476,0)-IF(OR(A7476=1,A7476=0),H7476,0)+IF(A7476=2,H7476,0))*IF(E7476="SGD",1,IF(E7476="USD",Settings!$B$22,IF(E7476="HKD",Settings!$B$23,1))))</f>
        <v>0</v>
      </c>
      <c r="P7476">
        <f>IF(OR(B7476="",C7476="",E7476=""),0,IF(A7476=2,H7476*IF(E7476="SGD",1,IF(E7476="USD",Settings!$B$22,IF(E7476="HKD",Settings!$B$23,1))),0))</f>
        <v>0</v>
      </c>
      <c r="Q7476" s="312">
        <f>IF(OR(J7476="",G7476=""),"",G7476+ROW()/1000000)</f>
      </c>
      <c r="R7476" s="247">
        <f>IF(Q7476="","",SUMIFS(Txn[Signed Units],Txn[Key],J7476,Txn[Transaction Order],"&lt;="&amp;Q7476))</f>
      </c>
    </row>
    <row r="7477" spans="10:18" ht="15" customHeight="1" x14ac:dyDescent="0.15">
      <c r="J7477" s="246">
        <f>IF(OR(B7477="",C7477="",E7477=""),"",B7477&amp;":"&amp;C7477&amp;":"&amp;E7477)</f>
      </c>
      <c r="K7477" s="247">
        <f>IF(A7477="","",A7477*D7477)</f>
      </c>
      <c r="L7477" s="246">
        <f>IF(A7477="","",IF(OR(A7477=1,A7477=0),H7477,0))</f>
      </c>
      <c r="M7477" s="246">
        <f>IF(A7477="","",IF(A7477=-1,H7477,0))</f>
      </c>
      <c r="N7477">
        <f>IF(J7477="","",IF(E7477="SGD",1,IF(E7477="USD",Settings!$B$22,IF(E7477="HKD",Settings!$B$23,1))))</f>
      </c>
      <c r="O7477">
        <f>IF(OR(B7477="",C7477="",E7477=""),0,(IF(A7477=-1,H7477,0)-IF(OR(A7477=1,A7477=0),H7477,0)+IF(A7477=2,H7477,0))*IF(E7477="SGD",1,IF(E7477="USD",Settings!$B$22,IF(E7477="HKD",Settings!$B$23,1))))</f>
        <v>0</v>
      </c>
      <c r="P7477">
        <f>IF(OR(B7477="",C7477="",E7477=""),0,IF(A7477=2,H7477*IF(E7477="SGD",1,IF(E7477="USD",Settings!$B$22,IF(E7477="HKD",Settings!$B$23,1))),0))</f>
        <v>0</v>
      </c>
      <c r="Q7477" s="312">
        <f>IF(OR(J7477="",G7477=""),"",G7477+ROW()/1000000)</f>
      </c>
      <c r="R7477" s="247">
        <f>IF(Q7477="","",SUMIFS(Txn[Signed Units],Txn[Key],J7477,Txn[Transaction Order],"&lt;="&amp;Q7477))</f>
      </c>
    </row>
    <row r="7478" spans="10:18" ht="15" customHeight="1" x14ac:dyDescent="0.15">
      <c r="J7478" s="246">
        <f>IF(OR(B7478="",C7478="",E7478=""),"",B7478&amp;":"&amp;C7478&amp;":"&amp;E7478)</f>
      </c>
      <c r="K7478" s="247">
        <f>IF(A7478="","",A7478*D7478)</f>
      </c>
      <c r="L7478" s="246">
        <f>IF(A7478="","",IF(OR(A7478=1,A7478=0),H7478,0))</f>
      </c>
      <c r="M7478" s="246">
        <f>IF(A7478="","",IF(A7478=-1,H7478,0))</f>
      </c>
      <c r="N7478">
        <f>IF(J7478="","",IF(E7478="SGD",1,IF(E7478="USD",Settings!$B$22,IF(E7478="HKD",Settings!$B$23,1))))</f>
      </c>
      <c r="O7478">
        <f>IF(OR(B7478="",C7478="",E7478=""),0,(IF(A7478=-1,H7478,0)-IF(OR(A7478=1,A7478=0),H7478,0)+IF(A7478=2,H7478,0))*IF(E7478="SGD",1,IF(E7478="USD",Settings!$B$22,IF(E7478="HKD",Settings!$B$23,1))))</f>
        <v>0</v>
      </c>
      <c r="P7478">
        <f>IF(OR(B7478="",C7478="",E7478=""),0,IF(A7478=2,H7478*IF(E7478="SGD",1,IF(E7478="USD",Settings!$B$22,IF(E7478="HKD",Settings!$B$23,1))),0))</f>
        <v>0</v>
      </c>
      <c r="Q7478" s="312">
        <f>IF(OR(J7478="",G7478=""),"",G7478+ROW()/1000000)</f>
      </c>
      <c r="R7478" s="247">
        <f>IF(Q7478="","",SUMIFS(Txn[Signed Units],Txn[Key],J7478,Txn[Transaction Order],"&lt;="&amp;Q7478))</f>
      </c>
    </row>
    <row r="7479" spans="10:18" ht="15" customHeight="1" x14ac:dyDescent="0.15">
      <c r="J7479" s="246">
        <f>IF(OR(B7479="",C7479="",E7479=""),"",B7479&amp;":"&amp;C7479&amp;":"&amp;E7479)</f>
      </c>
      <c r="K7479" s="247">
        <f>IF(A7479="","",A7479*D7479)</f>
      </c>
      <c r="L7479" s="246">
        <f>IF(A7479="","",IF(OR(A7479=1,A7479=0),H7479,0))</f>
      </c>
      <c r="M7479" s="246">
        <f>IF(A7479="","",IF(A7479=-1,H7479,0))</f>
      </c>
      <c r="N7479">
        <f>IF(J7479="","",IF(E7479="SGD",1,IF(E7479="USD",Settings!$B$22,IF(E7479="HKD",Settings!$B$23,1))))</f>
      </c>
      <c r="O7479">
        <f>IF(OR(B7479="",C7479="",E7479=""),0,(IF(A7479=-1,H7479,0)-IF(OR(A7479=1,A7479=0),H7479,0)+IF(A7479=2,H7479,0))*IF(E7479="SGD",1,IF(E7479="USD",Settings!$B$22,IF(E7479="HKD",Settings!$B$23,1))))</f>
        <v>0</v>
      </c>
      <c r="P7479">
        <f>IF(OR(B7479="",C7479="",E7479=""),0,IF(A7479=2,H7479*IF(E7479="SGD",1,IF(E7479="USD",Settings!$B$22,IF(E7479="HKD",Settings!$B$23,1))),0))</f>
        <v>0</v>
      </c>
      <c r="Q7479" s="312">
        <f>IF(OR(J7479="",G7479=""),"",G7479+ROW()/1000000)</f>
      </c>
      <c r="R7479" s="247">
        <f>IF(Q7479="","",SUMIFS(Txn[Signed Units],Txn[Key],J7479,Txn[Transaction Order],"&lt;="&amp;Q7479))</f>
      </c>
    </row>
    <row r="7480" spans="10:18" ht="15" customHeight="1" x14ac:dyDescent="0.15">
      <c r="J7480" s="246">
        <f>IF(OR(B7480="",C7480="",E7480=""),"",B7480&amp;":"&amp;C7480&amp;":"&amp;E7480)</f>
      </c>
      <c r="K7480" s="247">
        <f>IF(A7480="","",A7480*D7480)</f>
      </c>
      <c r="L7480" s="246">
        <f>IF(A7480="","",IF(OR(A7480=1,A7480=0),H7480,0))</f>
      </c>
      <c r="M7480" s="246">
        <f>IF(A7480="","",IF(A7480=-1,H7480,0))</f>
      </c>
      <c r="N7480">
        <f>IF(J7480="","",IF(E7480="SGD",1,IF(E7480="USD",Settings!$B$22,IF(E7480="HKD",Settings!$B$23,1))))</f>
      </c>
      <c r="O7480">
        <f>IF(OR(B7480="",C7480="",E7480=""),0,(IF(A7480=-1,H7480,0)-IF(OR(A7480=1,A7480=0),H7480,0)+IF(A7480=2,H7480,0))*IF(E7480="SGD",1,IF(E7480="USD",Settings!$B$22,IF(E7480="HKD",Settings!$B$23,1))))</f>
        <v>0</v>
      </c>
      <c r="P7480">
        <f>IF(OR(B7480="",C7480="",E7480=""),0,IF(A7480=2,H7480*IF(E7480="SGD",1,IF(E7480="USD",Settings!$B$22,IF(E7480="HKD",Settings!$B$23,1))),0))</f>
        <v>0</v>
      </c>
      <c r="Q7480" s="312">
        <f>IF(OR(J7480="",G7480=""),"",G7480+ROW()/1000000)</f>
      </c>
      <c r="R7480" s="247">
        <f>IF(Q7480="","",SUMIFS(Txn[Signed Units],Txn[Key],J7480,Txn[Transaction Order],"&lt;="&amp;Q7480))</f>
      </c>
    </row>
    <row r="7481" spans="10:18" ht="15" customHeight="1" x14ac:dyDescent="0.15">
      <c r="J7481" s="246">
        <f>IF(OR(B7481="",C7481="",E7481=""),"",B7481&amp;":"&amp;C7481&amp;":"&amp;E7481)</f>
      </c>
      <c r="K7481" s="247">
        <f>IF(A7481="","",A7481*D7481)</f>
      </c>
      <c r="L7481" s="246">
        <f>IF(A7481="","",IF(OR(A7481=1,A7481=0),H7481,0))</f>
      </c>
      <c r="M7481" s="246">
        <f>IF(A7481="","",IF(A7481=-1,H7481,0))</f>
      </c>
      <c r="N7481">
        <f>IF(J7481="","",IF(E7481="SGD",1,IF(E7481="USD",Settings!$B$22,IF(E7481="HKD",Settings!$B$23,1))))</f>
      </c>
      <c r="O7481">
        <f>IF(OR(B7481="",C7481="",E7481=""),0,(IF(A7481=-1,H7481,0)-IF(OR(A7481=1,A7481=0),H7481,0)+IF(A7481=2,H7481,0))*IF(E7481="SGD",1,IF(E7481="USD",Settings!$B$22,IF(E7481="HKD",Settings!$B$23,1))))</f>
        <v>0</v>
      </c>
      <c r="P7481">
        <f>IF(OR(B7481="",C7481="",E7481=""),0,IF(A7481=2,H7481*IF(E7481="SGD",1,IF(E7481="USD",Settings!$B$22,IF(E7481="HKD",Settings!$B$23,1))),0))</f>
        <v>0</v>
      </c>
      <c r="Q7481" s="312">
        <f>IF(OR(J7481="",G7481=""),"",G7481+ROW()/1000000)</f>
      </c>
      <c r="R7481" s="247">
        <f>IF(Q7481="","",SUMIFS(Txn[Signed Units],Txn[Key],J7481,Txn[Transaction Order],"&lt;="&amp;Q7481))</f>
      </c>
    </row>
    <row r="7482" spans="10:18" ht="15" customHeight="1" x14ac:dyDescent="0.15">
      <c r="J7482" s="246">
        <f>IF(OR(B7482="",C7482="",E7482=""),"",B7482&amp;":"&amp;C7482&amp;":"&amp;E7482)</f>
      </c>
      <c r="K7482" s="247">
        <f>IF(A7482="","",A7482*D7482)</f>
      </c>
      <c r="L7482" s="246">
        <f>IF(A7482="","",IF(OR(A7482=1,A7482=0),H7482,0))</f>
      </c>
      <c r="M7482" s="246">
        <f>IF(A7482="","",IF(A7482=-1,H7482,0))</f>
      </c>
      <c r="N7482">
        <f>IF(J7482="","",IF(E7482="SGD",1,IF(E7482="USD",Settings!$B$22,IF(E7482="HKD",Settings!$B$23,1))))</f>
      </c>
      <c r="O7482">
        <f>IF(OR(B7482="",C7482="",E7482=""),0,(IF(A7482=-1,H7482,0)-IF(OR(A7482=1,A7482=0),H7482,0)+IF(A7482=2,H7482,0))*IF(E7482="SGD",1,IF(E7482="USD",Settings!$B$22,IF(E7482="HKD",Settings!$B$23,1))))</f>
        <v>0</v>
      </c>
      <c r="P7482">
        <f>IF(OR(B7482="",C7482="",E7482=""),0,IF(A7482=2,H7482*IF(E7482="SGD",1,IF(E7482="USD",Settings!$B$22,IF(E7482="HKD",Settings!$B$23,1))),0))</f>
        <v>0</v>
      </c>
      <c r="Q7482" s="312">
        <f>IF(OR(J7482="",G7482=""),"",G7482+ROW()/1000000)</f>
      </c>
      <c r="R7482" s="247">
        <f>IF(Q7482="","",SUMIFS(Txn[Signed Units],Txn[Key],J7482,Txn[Transaction Order],"&lt;="&amp;Q7482))</f>
      </c>
    </row>
    <row r="7483" spans="10:18" ht="15" customHeight="1" x14ac:dyDescent="0.15">
      <c r="J7483" s="246">
        <f>IF(OR(B7483="",C7483="",E7483=""),"",B7483&amp;":"&amp;C7483&amp;":"&amp;E7483)</f>
      </c>
      <c r="K7483" s="247">
        <f>IF(A7483="","",A7483*D7483)</f>
      </c>
      <c r="L7483" s="246">
        <f>IF(A7483="","",IF(OR(A7483=1,A7483=0),H7483,0))</f>
      </c>
      <c r="M7483" s="246">
        <f>IF(A7483="","",IF(A7483=-1,H7483,0))</f>
      </c>
      <c r="N7483">
        <f>IF(J7483="","",IF(E7483="SGD",1,IF(E7483="USD",Settings!$B$22,IF(E7483="HKD",Settings!$B$23,1))))</f>
      </c>
      <c r="O7483">
        <f>IF(OR(B7483="",C7483="",E7483=""),0,(IF(A7483=-1,H7483,0)-IF(OR(A7483=1,A7483=0),H7483,0)+IF(A7483=2,H7483,0))*IF(E7483="SGD",1,IF(E7483="USD",Settings!$B$22,IF(E7483="HKD",Settings!$B$23,1))))</f>
        <v>0</v>
      </c>
      <c r="P7483">
        <f>IF(OR(B7483="",C7483="",E7483=""),0,IF(A7483=2,H7483*IF(E7483="SGD",1,IF(E7483="USD",Settings!$B$22,IF(E7483="HKD",Settings!$B$23,1))),0))</f>
        <v>0</v>
      </c>
      <c r="Q7483" s="312">
        <f>IF(OR(J7483="",G7483=""),"",G7483+ROW()/1000000)</f>
      </c>
      <c r="R7483" s="247">
        <f>IF(Q7483="","",SUMIFS(Txn[Signed Units],Txn[Key],J7483,Txn[Transaction Order],"&lt;="&amp;Q7483))</f>
      </c>
    </row>
    <row r="7484" spans="10:18" ht="15" customHeight="1" x14ac:dyDescent="0.15">
      <c r="J7484" s="246">
        <f>IF(OR(B7484="",C7484="",E7484=""),"",B7484&amp;":"&amp;C7484&amp;":"&amp;E7484)</f>
      </c>
      <c r="K7484" s="247">
        <f>IF(A7484="","",A7484*D7484)</f>
      </c>
      <c r="L7484" s="246">
        <f>IF(A7484="","",IF(OR(A7484=1,A7484=0),H7484,0))</f>
      </c>
      <c r="M7484" s="246">
        <f>IF(A7484="","",IF(A7484=-1,H7484,0))</f>
      </c>
      <c r="N7484">
        <f>IF(J7484="","",IF(E7484="SGD",1,IF(E7484="USD",Settings!$B$22,IF(E7484="HKD",Settings!$B$23,1))))</f>
      </c>
      <c r="O7484">
        <f>IF(OR(B7484="",C7484="",E7484=""),0,(IF(A7484=-1,H7484,0)-IF(OR(A7484=1,A7484=0),H7484,0)+IF(A7484=2,H7484,0))*IF(E7484="SGD",1,IF(E7484="USD",Settings!$B$22,IF(E7484="HKD",Settings!$B$23,1))))</f>
        <v>0</v>
      </c>
      <c r="P7484">
        <f>IF(OR(B7484="",C7484="",E7484=""),0,IF(A7484=2,H7484*IF(E7484="SGD",1,IF(E7484="USD",Settings!$B$22,IF(E7484="HKD",Settings!$B$23,1))),0))</f>
        <v>0</v>
      </c>
      <c r="Q7484" s="312">
        <f>IF(OR(J7484="",G7484=""),"",G7484+ROW()/1000000)</f>
      </c>
      <c r="R7484" s="247">
        <f>IF(Q7484="","",SUMIFS(Txn[Signed Units],Txn[Key],J7484,Txn[Transaction Order],"&lt;="&amp;Q7484))</f>
      </c>
    </row>
    <row r="7485" spans="10:18" ht="15" customHeight="1" x14ac:dyDescent="0.15">
      <c r="J7485" s="246">
        <f>IF(OR(B7485="",C7485="",E7485=""),"",B7485&amp;":"&amp;C7485&amp;":"&amp;E7485)</f>
      </c>
      <c r="K7485" s="247">
        <f>IF(A7485="","",A7485*D7485)</f>
      </c>
      <c r="L7485" s="246">
        <f>IF(A7485="","",IF(OR(A7485=1,A7485=0),H7485,0))</f>
      </c>
      <c r="M7485" s="246">
        <f>IF(A7485="","",IF(A7485=-1,H7485,0))</f>
      </c>
      <c r="N7485">
        <f>IF(J7485="","",IF(E7485="SGD",1,IF(E7485="USD",Settings!$B$22,IF(E7485="HKD",Settings!$B$23,1))))</f>
      </c>
      <c r="O7485">
        <f>IF(OR(B7485="",C7485="",E7485=""),0,(IF(A7485=-1,H7485,0)-IF(OR(A7485=1,A7485=0),H7485,0)+IF(A7485=2,H7485,0))*IF(E7485="SGD",1,IF(E7485="USD",Settings!$B$22,IF(E7485="HKD",Settings!$B$23,1))))</f>
        <v>0</v>
      </c>
      <c r="P7485">
        <f>IF(OR(B7485="",C7485="",E7485=""),0,IF(A7485=2,H7485*IF(E7485="SGD",1,IF(E7485="USD",Settings!$B$22,IF(E7485="HKD",Settings!$B$23,1))),0))</f>
        <v>0</v>
      </c>
      <c r="Q7485" s="312">
        <f>IF(OR(J7485="",G7485=""),"",G7485+ROW()/1000000)</f>
      </c>
      <c r="R7485" s="247">
        <f>IF(Q7485="","",SUMIFS(Txn[Signed Units],Txn[Key],J7485,Txn[Transaction Order],"&lt;="&amp;Q7485))</f>
      </c>
    </row>
    <row r="7486" spans="10:18" ht="15" customHeight="1" x14ac:dyDescent="0.15">
      <c r="J7486" s="246">
        <f>IF(OR(B7486="",C7486="",E7486=""),"",B7486&amp;":"&amp;C7486&amp;":"&amp;E7486)</f>
      </c>
      <c r="K7486" s="247">
        <f>IF(A7486="","",A7486*D7486)</f>
      </c>
      <c r="L7486" s="246">
        <f>IF(A7486="","",IF(OR(A7486=1,A7486=0),H7486,0))</f>
      </c>
      <c r="M7486" s="246">
        <f>IF(A7486="","",IF(A7486=-1,H7486,0))</f>
      </c>
      <c r="N7486">
        <f>IF(J7486="","",IF(E7486="SGD",1,IF(E7486="USD",Settings!$B$22,IF(E7486="HKD",Settings!$B$23,1))))</f>
      </c>
      <c r="O7486">
        <f>IF(OR(B7486="",C7486="",E7486=""),0,(IF(A7486=-1,H7486,0)-IF(OR(A7486=1,A7486=0),H7486,0)+IF(A7486=2,H7486,0))*IF(E7486="SGD",1,IF(E7486="USD",Settings!$B$22,IF(E7486="HKD",Settings!$B$23,1))))</f>
        <v>0</v>
      </c>
      <c r="P7486">
        <f>IF(OR(B7486="",C7486="",E7486=""),0,IF(A7486=2,H7486*IF(E7486="SGD",1,IF(E7486="USD",Settings!$B$22,IF(E7486="HKD",Settings!$B$23,1))),0))</f>
        <v>0</v>
      </c>
      <c r="Q7486" s="312">
        <f>IF(OR(J7486="",G7486=""),"",G7486+ROW()/1000000)</f>
      </c>
      <c r="R7486" s="247">
        <f>IF(Q7486="","",SUMIFS(Txn[Signed Units],Txn[Key],J7486,Txn[Transaction Order],"&lt;="&amp;Q7486))</f>
      </c>
    </row>
    <row r="7487" spans="10:18" ht="15" customHeight="1" x14ac:dyDescent="0.15">
      <c r="J7487" s="246">
        <f>IF(OR(B7487="",C7487="",E7487=""),"",B7487&amp;":"&amp;C7487&amp;":"&amp;E7487)</f>
      </c>
      <c r="K7487" s="247">
        <f>IF(A7487="","",A7487*D7487)</f>
      </c>
      <c r="L7487" s="246">
        <f>IF(A7487="","",IF(OR(A7487=1,A7487=0),H7487,0))</f>
      </c>
      <c r="M7487" s="246">
        <f>IF(A7487="","",IF(A7487=-1,H7487,0))</f>
      </c>
      <c r="N7487">
        <f>IF(J7487="","",IF(E7487="SGD",1,IF(E7487="USD",Settings!$B$22,IF(E7487="HKD",Settings!$B$23,1))))</f>
      </c>
      <c r="O7487">
        <f>IF(OR(B7487="",C7487="",E7487=""),0,(IF(A7487=-1,H7487,0)-IF(OR(A7487=1,A7487=0),H7487,0)+IF(A7487=2,H7487,0))*IF(E7487="SGD",1,IF(E7487="USD",Settings!$B$22,IF(E7487="HKD",Settings!$B$23,1))))</f>
        <v>0</v>
      </c>
      <c r="P7487">
        <f>IF(OR(B7487="",C7487="",E7487=""),0,IF(A7487=2,H7487*IF(E7487="SGD",1,IF(E7487="USD",Settings!$B$22,IF(E7487="HKD",Settings!$B$23,1))),0))</f>
        <v>0</v>
      </c>
      <c r="Q7487" s="312">
        <f>IF(OR(J7487="",G7487=""),"",G7487+ROW()/1000000)</f>
      </c>
      <c r="R7487" s="247">
        <f>IF(Q7487="","",SUMIFS(Txn[Signed Units],Txn[Key],J7487,Txn[Transaction Order],"&lt;="&amp;Q7487))</f>
      </c>
    </row>
    <row r="7488" spans="10:18" ht="15" customHeight="1" x14ac:dyDescent="0.15">
      <c r="J7488" s="246">
        <f>IF(OR(B7488="",C7488="",E7488=""),"",B7488&amp;":"&amp;C7488&amp;":"&amp;E7488)</f>
      </c>
      <c r="K7488" s="247">
        <f>IF(A7488="","",A7488*D7488)</f>
      </c>
      <c r="L7488" s="246">
        <f>IF(A7488="","",IF(OR(A7488=1,A7488=0),H7488,0))</f>
      </c>
      <c r="M7488" s="246">
        <f>IF(A7488="","",IF(A7488=-1,H7488,0))</f>
      </c>
      <c r="N7488">
        <f>IF(J7488="","",IF(E7488="SGD",1,IF(E7488="USD",Settings!$B$22,IF(E7488="HKD",Settings!$B$23,1))))</f>
      </c>
      <c r="O7488">
        <f>IF(OR(B7488="",C7488="",E7488=""),0,(IF(A7488=-1,H7488,0)-IF(OR(A7488=1,A7488=0),H7488,0)+IF(A7488=2,H7488,0))*IF(E7488="SGD",1,IF(E7488="USD",Settings!$B$22,IF(E7488="HKD",Settings!$B$23,1))))</f>
        <v>0</v>
      </c>
      <c r="P7488">
        <f>IF(OR(B7488="",C7488="",E7488=""),0,IF(A7488=2,H7488*IF(E7488="SGD",1,IF(E7488="USD",Settings!$B$22,IF(E7488="HKD",Settings!$B$23,1))),0))</f>
        <v>0</v>
      </c>
      <c r="Q7488" s="312">
        <f>IF(OR(J7488="",G7488=""),"",G7488+ROW()/1000000)</f>
      </c>
      <c r="R7488" s="247">
        <f>IF(Q7488="","",SUMIFS(Txn[Signed Units],Txn[Key],J7488,Txn[Transaction Order],"&lt;="&amp;Q7488))</f>
      </c>
    </row>
    <row r="7489" spans="10:18" ht="15" customHeight="1" x14ac:dyDescent="0.15">
      <c r="J7489" s="246">
        <f>IF(OR(B7489="",C7489="",E7489=""),"",B7489&amp;":"&amp;C7489&amp;":"&amp;E7489)</f>
      </c>
      <c r="K7489" s="247">
        <f>IF(A7489="","",A7489*D7489)</f>
      </c>
      <c r="L7489" s="246">
        <f>IF(A7489="","",IF(OR(A7489=1,A7489=0),H7489,0))</f>
      </c>
      <c r="M7489" s="246">
        <f>IF(A7489="","",IF(A7489=-1,H7489,0))</f>
      </c>
      <c r="N7489">
        <f>IF(J7489="","",IF(E7489="SGD",1,IF(E7489="USD",Settings!$B$22,IF(E7489="HKD",Settings!$B$23,1))))</f>
      </c>
      <c r="O7489">
        <f>IF(OR(B7489="",C7489="",E7489=""),0,(IF(A7489=-1,H7489,0)-IF(OR(A7489=1,A7489=0),H7489,0)+IF(A7489=2,H7489,0))*IF(E7489="SGD",1,IF(E7489="USD",Settings!$B$22,IF(E7489="HKD",Settings!$B$23,1))))</f>
        <v>0</v>
      </c>
      <c r="P7489">
        <f>IF(OR(B7489="",C7489="",E7489=""),0,IF(A7489=2,H7489*IF(E7489="SGD",1,IF(E7489="USD",Settings!$B$22,IF(E7489="HKD",Settings!$B$23,1))),0))</f>
        <v>0</v>
      </c>
      <c r="Q7489" s="312">
        <f>IF(OR(J7489="",G7489=""),"",G7489+ROW()/1000000)</f>
      </c>
      <c r="R7489" s="247">
        <f>IF(Q7489="","",SUMIFS(Txn[Signed Units],Txn[Key],J7489,Txn[Transaction Order],"&lt;="&amp;Q7489))</f>
      </c>
    </row>
    <row r="7490" spans="10:18" ht="15" customHeight="1" x14ac:dyDescent="0.15">
      <c r="J7490" s="246">
        <f>IF(OR(B7490="",C7490="",E7490=""),"",B7490&amp;":"&amp;C7490&amp;":"&amp;E7490)</f>
      </c>
      <c r="K7490" s="247">
        <f>IF(A7490="","",A7490*D7490)</f>
      </c>
      <c r="L7490" s="246">
        <f>IF(A7490="","",IF(OR(A7490=1,A7490=0),H7490,0))</f>
      </c>
      <c r="M7490" s="246">
        <f>IF(A7490="","",IF(A7490=-1,H7490,0))</f>
      </c>
      <c r="N7490">
        <f>IF(J7490="","",IF(E7490="SGD",1,IF(E7490="USD",Settings!$B$22,IF(E7490="HKD",Settings!$B$23,1))))</f>
      </c>
      <c r="O7490">
        <f>IF(OR(B7490="",C7490="",E7490=""),0,(IF(A7490=-1,H7490,0)-IF(OR(A7490=1,A7490=0),H7490,0)+IF(A7490=2,H7490,0))*IF(E7490="SGD",1,IF(E7490="USD",Settings!$B$22,IF(E7490="HKD",Settings!$B$23,1))))</f>
        <v>0</v>
      </c>
      <c r="P7490">
        <f>IF(OR(B7490="",C7490="",E7490=""),0,IF(A7490=2,H7490*IF(E7490="SGD",1,IF(E7490="USD",Settings!$B$22,IF(E7490="HKD",Settings!$B$23,1))),0))</f>
        <v>0</v>
      </c>
      <c r="Q7490" s="312">
        <f>IF(OR(J7490="",G7490=""),"",G7490+ROW()/1000000)</f>
      </c>
      <c r="R7490" s="247">
        <f>IF(Q7490="","",SUMIFS(Txn[Signed Units],Txn[Key],J7490,Txn[Transaction Order],"&lt;="&amp;Q7490))</f>
      </c>
    </row>
    <row r="7491" spans="10:18" ht="15" customHeight="1" x14ac:dyDescent="0.15">
      <c r="J7491" s="246">
        <f>IF(OR(B7491="",C7491="",E7491=""),"",B7491&amp;":"&amp;C7491&amp;":"&amp;E7491)</f>
      </c>
      <c r="K7491" s="247">
        <f>IF(A7491="","",A7491*D7491)</f>
      </c>
      <c r="L7491" s="246">
        <f>IF(A7491="","",IF(OR(A7491=1,A7491=0),H7491,0))</f>
      </c>
      <c r="M7491" s="246">
        <f>IF(A7491="","",IF(A7491=-1,H7491,0))</f>
      </c>
      <c r="N7491">
        <f>IF(J7491="","",IF(E7491="SGD",1,IF(E7491="USD",Settings!$B$22,IF(E7491="HKD",Settings!$B$23,1))))</f>
      </c>
      <c r="O7491">
        <f>IF(OR(B7491="",C7491="",E7491=""),0,(IF(A7491=-1,H7491,0)-IF(OR(A7491=1,A7491=0),H7491,0)+IF(A7491=2,H7491,0))*IF(E7491="SGD",1,IF(E7491="USD",Settings!$B$22,IF(E7491="HKD",Settings!$B$23,1))))</f>
        <v>0</v>
      </c>
      <c r="P7491">
        <f>IF(OR(B7491="",C7491="",E7491=""),0,IF(A7491=2,H7491*IF(E7491="SGD",1,IF(E7491="USD",Settings!$B$22,IF(E7491="HKD",Settings!$B$23,1))),0))</f>
        <v>0</v>
      </c>
      <c r="Q7491" s="312">
        <f>IF(OR(J7491="",G7491=""),"",G7491+ROW()/1000000)</f>
      </c>
      <c r="R7491" s="247">
        <f>IF(Q7491="","",SUMIFS(Txn[Signed Units],Txn[Key],J7491,Txn[Transaction Order],"&lt;="&amp;Q7491))</f>
      </c>
    </row>
    <row r="7492" spans="10:18" ht="15" customHeight="1" x14ac:dyDescent="0.15">
      <c r="J7492" s="246">
        <f>IF(OR(B7492="",C7492="",E7492=""),"",B7492&amp;":"&amp;C7492&amp;":"&amp;E7492)</f>
      </c>
      <c r="K7492" s="247">
        <f>IF(A7492="","",A7492*D7492)</f>
      </c>
      <c r="L7492" s="246">
        <f>IF(A7492="","",IF(OR(A7492=1,A7492=0),H7492,0))</f>
      </c>
      <c r="M7492" s="246">
        <f>IF(A7492="","",IF(A7492=-1,H7492,0))</f>
      </c>
      <c r="N7492">
        <f>IF(J7492="","",IF(E7492="SGD",1,IF(E7492="USD",Settings!$B$22,IF(E7492="HKD",Settings!$B$23,1))))</f>
      </c>
      <c r="O7492">
        <f>IF(OR(B7492="",C7492="",E7492=""),0,(IF(A7492=-1,H7492,0)-IF(OR(A7492=1,A7492=0),H7492,0)+IF(A7492=2,H7492,0))*IF(E7492="SGD",1,IF(E7492="USD",Settings!$B$22,IF(E7492="HKD",Settings!$B$23,1))))</f>
        <v>0</v>
      </c>
      <c r="P7492">
        <f>IF(OR(B7492="",C7492="",E7492=""),0,IF(A7492=2,H7492*IF(E7492="SGD",1,IF(E7492="USD",Settings!$B$22,IF(E7492="HKD",Settings!$B$23,1))),0))</f>
        <v>0</v>
      </c>
      <c r="Q7492" s="312">
        <f>IF(OR(J7492="",G7492=""),"",G7492+ROW()/1000000)</f>
      </c>
      <c r="R7492" s="247">
        <f>IF(Q7492="","",SUMIFS(Txn[Signed Units],Txn[Key],J7492,Txn[Transaction Order],"&lt;="&amp;Q7492))</f>
      </c>
    </row>
    <row r="7493" spans="10:18" ht="15" customHeight="1" x14ac:dyDescent="0.15">
      <c r="J7493" s="246">
        <f>IF(OR(B7493="",C7493="",E7493=""),"",B7493&amp;":"&amp;C7493&amp;":"&amp;E7493)</f>
      </c>
      <c r="K7493" s="247">
        <f>IF(A7493="","",A7493*D7493)</f>
      </c>
      <c r="L7493" s="246">
        <f>IF(A7493="","",IF(OR(A7493=1,A7493=0),H7493,0))</f>
      </c>
      <c r="M7493" s="246">
        <f>IF(A7493="","",IF(A7493=-1,H7493,0))</f>
      </c>
      <c r="N7493">
        <f>IF(J7493="","",IF(E7493="SGD",1,IF(E7493="USD",Settings!$B$22,IF(E7493="HKD",Settings!$B$23,1))))</f>
      </c>
      <c r="O7493">
        <f>IF(OR(B7493="",C7493="",E7493=""),0,(IF(A7493=-1,H7493,0)-IF(OR(A7493=1,A7493=0),H7493,0)+IF(A7493=2,H7493,0))*IF(E7493="SGD",1,IF(E7493="USD",Settings!$B$22,IF(E7493="HKD",Settings!$B$23,1))))</f>
        <v>0</v>
      </c>
      <c r="P7493">
        <f>IF(OR(B7493="",C7493="",E7493=""),0,IF(A7493=2,H7493*IF(E7493="SGD",1,IF(E7493="USD",Settings!$B$22,IF(E7493="HKD",Settings!$B$23,1))),0))</f>
        <v>0</v>
      </c>
      <c r="Q7493" s="312">
        <f>IF(OR(J7493="",G7493=""),"",G7493+ROW()/1000000)</f>
      </c>
      <c r="R7493" s="247">
        <f>IF(Q7493="","",SUMIFS(Txn[Signed Units],Txn[Key],J7493,Txn[Transaction Order],"&lt;="&amp;Q7493))</f>
      </c>
    </row>
    <row r="7494" spans="10:18" ht="15" customHeight="1" x14ac:dyDescent="0.15">
      <c r="J7494" s="246">
        <f>IF(OR(B7494="",C7494="",E7494=""),"",B7494&amp;":"&amp;C7494&amp;":"&amp;E7494)</f>
      </c>
      <c r="K7494" s="247">
        <f>IF(A7494="","",A7494*D7494)</f>
      </c>
      <c r="L7494" s="246">
        <f>IF(A7494="","",IF(OR(A7494=1,A7494=0),H7494,0))</f>
      </c>
      <c r="M7494" s="246">
        <f>IF(A7494="","",IF(A7494=-1,H7494,0))</f>
      </c>
      <c r="N7494">
        <f>IF(J7494="","",IF(E7494="SGD",1,IF(E7494="USD",Settings!$B$22,IF(E7494="HKD",Settings!$B$23,1))))</f>
      </c>
      <c r="O7494">
        <f>IF(OR(B7494="",C7494="",E7494=""),0,(IF(A7494=-1,H7494,0)-IF(OR(A7494=1,A7494=0),H7494,0)+IF(A7494=2,H7494,0))*IF(E7494="SGD",1,IF(E7494="USD",Settings!$B$22,IF(E7494="HKD",Settings!$B$23,1))))</f>
        <v>0</v>
      </c>
      <c r="P7494">
        <f>IF(OR(B7494="",C7494="",E7494=""),0,IF(A7494=2,H7494*IF(E7494="SGD",1,IF(E7494="USD",Settings!$B$22,IF(E7494="HKD",Settings!$B$23,1))),0))</f>
        <v>0</v>
      </c>
      <c r="Q7494" s="312">
        <f>IF(OR(J7494="",G7494=""),"",G7494+ROW()/1000000)</f>
      </c>
      <c r="R7494" s="247">
        <f>IF(Q7494="","",SUMIFS(Txn[Signed Units],Txn[Key],J7494,Txn[Transaction Order],"&lt;="&amp;Q7494))</f>
      </c>
    </row>
    <row r="7495" spans="10:18" ht="15" customHeight="1" x14ac:dyDescent="0.15">
      <c r="J7495" s="246">
        <f>IF(OR(B7495="",C7495="",E7495=""),"",B7495&amp;":"&amp;C7495&amp;":"&amp;E7495)</f>
      </c>
      <c r="K7495" s="247">
        <f>IF(A7495="","",A7495*D7495)</f>
      </c>
      <c r="L7495" s="246">
        <f>IF(A7495="","",IF(OR(A7495=1,A7495=0),H7495,0))</f>
      </c>
      <c r="M7495" s="246">
        <f>IF(A7495="","",IF(A7495=-1,H7495,0))</f>
      </c>
      <c r="N7495">
        <f>IF(J7495="","",IF(E7495="SGD",1,IF(E7495="USD",Settings!$B$22,IF(E7495="HKD",Settings!$B$23,1))))</f>
      </c>
      <c r="O7495">
        <f>IF(OR(B7495="",C7495="",E7495=""),0,(IF(A7495=-1,H7495,0)-IF(OR(A7495=1,A7495=0),H7495,0)+IF(A7495=2,H7495,0))*IF(E7495="SGD",1,IF(E7495="USD",Settings!$B$22,IF(E7495="HKD",Settings!$B$23,1))))</f>
        <v>0</v>
      </c>
      <c r="P7495">
        <f>IF(OR(B7495="",C7495="",E7495=""),0,IF(A7495=2,H7495*IF(E7495="SGD",1,IF(E7495="USD",Settings!$B$22,IF(E7495="HKD",Settings!$B$23,1))),0))</f>
        <v>0</v>
      </c>
      <c r="Q7495" s="312">
        <f>IF(OR(J7495="",G7495=""),"",G7495+ROW()/1000000)</f>
      </c>
      <c r="R7495" s="247">
        <f>IF(Q7495="","",SUMIFS(Txn[Signed Units],Txn[Key],J7495,Txn[Transaction Order],"&lt;="&amp;Q7495))</f>
      </c>
    </row>
    <row r="7496" spans="10:18" ht="15" customHeight="1" x14ac:dyDescent="0.15">
      <c r="J7496" s="246">
        <f>IF(OR(B7496="",C7496="",E7496=""),"",B7496&amp;":"&amp;C7496&amp;":"&amp;E7496)</f>
      </c>
      <c r="K7496" s="247">
        <f>IF(A7496="","",A7496*D7496)</f>
      </c>
      <c r="L7496" s="246">
        <f>IF(A7496="","",IF(OR(A7496=1,A7496=0),H7496,0))</f>
      </c>
      <c r="M7496" s="246">
        <f>IF(A7496="","",IF(A7496=-1,H7496,0))</f>
      </c>
      <c r="N7496">
        <f>IF(J7496="","",IF(E7496="SGD",1,IF(E7496="USD",Settings!$B$22,IF(E7496="HKD",Settings!$B$23,1))))</f>
      </c>
      <c r="O7496">
        <f>IF(OR(B7496="",C7496="",E7496=""),0,(IF(A7496=-1,H7496,0)-IF(OR(A7496=1,A7496=0),H7496,0)+IF(A7496=2,H7496,0))*IF(E7496="SGD",1,IF(E7496="USD",Settings!$B$22,IF(E7496="HKD",Settings!$B$23,1))))</f>
        <v>0</v>
      </c>
      <c r="P7496">
        <f>IF(OR(B7496="",C7496="",E7496=""),0,IF(A7496=2,H7496*IF(E7496="SGD",1,IF(E7496="USD",Settings!$B$22,IF(E7496="HKD",Settings!$B$23,1))),0))</f>
        <v>0</v>
      </c>
      <c r="Q7496" s="312">
        <f>IF(OR(J7496="",G7496=""),"",G7496+ROW()/1000000)</f>
      </c>
      <c r="R7496" s="247">
        <f>IF(Q7496="","",SUMIFS(Txn[Signed Units],Txn[Key],J7496,Txn[Transaction Order],"&lt;="&amp;Q7496))</f>
      </c>
    </row>
    <row r="7497" spans="10:18" ht="15" customHeight="1" x14ac:dyDescent="0.15">
      <c r="J7497" s="246">
        <f>IF(OR(B7497="",C7497="",E7497=""),"",B7497&amp;":"&amp;C7497&amp;":"&amp;E7497)</f>
      </c>
      <c r="K7497" s="247">
        <f>IF(A7497="","",A7497*D7497)</f>
      </c>
      <c r="L7497" s="246">
        <f>IF(A7497="","",IF(OR(A7497=1,A7497=0),H7497,0))</f>
      </c>
      <c r="M7497" s="246">
        <f>IF(A7497="","",IF(A7497=-1,H7497,0))</f>
      </c>
      <c r="N7497">
        <f>IF(J7497="","",IF(E7497="SGD",1,IF(E7497="USD",Settings!$B$22,IF(E7497="HKD",Settings!$B$23,1))))</f>
      </c>
      <c r="O7497">
        <f>IF(OR(B7497="",C7497="",E7497=""),0,(IF(A7497=-1,H7497,0)-IF(OR(A7497=1,A7497=0),H7497,0)+IF(A7497=2,H7497,0))*IF(E7497="SGD",1,IF(E7497="USD",Settings!$B$22,IF(E7497="HKD",Settings!$B$23,1))))</f>
        <v>0</v>
      </c>
      <c r="P7497">
        <f>IF(OR(B7497="",C7497="",E7497=""),0,IF(A7497=2,H7497*IF(E7497="SGD",1,IF(E7497="USD",Settings!$B$22,IF(E7497="HKD",Settings!$B$23,1))),0))</f>
        <v>0</v>
      </c>
      <c r="Q7497" s="312">
        <f>IF(OR(J7497="",G7497=""),"",G7497+ROW()/1000000)</f>
      </c>
      <c r="R7497" s="247">
        <f>IF(Q7497="","",SUMIFS(Txn[Signed Units],Txn[Key],J7497,Txn[Transaction Order],"&lt;="&amp;Q7497))</f>
      </c>
    </row>
    <row r="7498" spans="10:18" ht="15" customHeight="1" x14ac:dyDescent="0.15">
      <c r="J7498" s="246">
        <f>IF(OR(B7498="",C7498="",E7498=""),"",B7498&amp;":"&amp;C7498&amp;":"&amp;E7498)</f>
      </c>
      <c r="K7498" s="247">
        <f>IF(A7498="","",A7498*D7498)</f>
      </c>
      <c r="L7498" s="246">
        <f>IF(A7498="","",IF(OR(A7498=1,A7498=0),H7498,0))</f>
      </c>
      <c r="M7498" s="246">
        <f>IF(A7498="","",IF(A7498=-1,H7498,0))</f>
      </c>
      <c r="N7498">
        <f>IF(J7498="","",IF(E7498="SGD",1,IF(E7498="USD",Settings!$B$22,IF(E7498="HKD",Settings!$B$23,1))))</f>
      </c>
      <c r="O7498">
        <f>IF(OR(B7498="",C7498="",E7498=""),0,(IF(A7498=-1,H7498,0)-IF(OR(A7498=1,A7498=0),H7498,0)+IF(A7498=2,H7498,0))*IF(E7498="SGD",1,IF(E7498="USD",Settings!$B$22,IF(E7498="HKD",Settings!$B$23,1))))</f>
        <v>0</v>
      </c>
      <c r="P7498">
        <f>IF(OR(B7498="",C7498="",E7498=""),0,IF(A7498=2,H7498*IF(E7498="SGD",1,IF(E7498="USD",Settings!$B$22,IF(E7498="HKD",Settings!$B$23,1))),0))</f>
        <v>0</v>
      </c>
      <c r="Q7498" s="312">
        <f>IF(OR(J7498="",G7498=""),"",G7498+ROW()/1000000)</f>
      </c>
      <c r="R7498" s="247">
        <f>IF(Q7498="","",SUMIFS(Txn[Signed Units],Txn[Key],J7498,Txn[Transaction Order],"&lt;="&amp;Q7498))</f>
      </c>
    </row>
    <row r="7499" spans="10:18" ht="15" customHeight="1" x14ac:dyDescent="0.15">
      <c r="J7499" s="246">
        <f>IF(OR(B7499="",C7499="",E7499=""),"",B7499&amp;":"&amp;C7499&amp;":"&amp;E7499)</f>
      </c>
      <c r="K7499" s="247">
        <f>IF(A7499="","",A7499*D7499)</f>
      </c>
      <c r="L7499" s="246">
        <f>IF(A7499="","",IF(OR(A7499=1,A7499=0),H7499,0))</f>
      </c>
      <c r="M7499" s="246">
        <f>IF(A7499="","",IF(A7499=-1,H7499,0))</f>
      </c>
      <c r="N7499">
        <f>IF(J7499="","",IF(E7499="SGD",1,IF(E7499="USD",Settings!$B$22,IF(E7499="HKD",Settings!$B$23,1))))</f>
      </c>
      <c r="O7499">
        <f>IF(OR(B7499="",C7499="",E7499=""),0,(IF(A7499=-1,H7499,0)-IF(OR(A7499=1,A7499=0),H7499,0)+IF(A7499=2,H7499,0))*IF(E7499="SGD",1,IF(E7499="USD",Settings!$B$22,IF(E7499="HKD",Settings!$B$23,1))))</f>
        <v>0</v>
      </c>
      <c r="P7499">
        <f>IF(OR(B7499="",C7499="",E7499=""),0,IF(A7499=2,H7499*IF(E7499="SGD",1,IF(E7499="USD",Settings!$B$22,IF(E7499="HKD",Settings!$B$23,1))),0))</f>
        <v>0</v>
      </c>
      <c r="Q7499" s="312">
        <f>IF(OR(J7499="",G7499=""),"",G7499+ROW()/1000000)</f>
      </c>
      <c r="R7499" s="247">
        <f>IF(Q7499="","",SUMIFS(Txn[Signed Units],Txn[Key],J7499,Txn[Transaction Order],"&lt;="&amp;Q7499))</f>
      </c>
    </row>
    <row r="7500" spans="10:18" ht="15" customHeight="1" x14ac:dyDescent="0.15">
      <c r="J7500" s="246">
        <f>IF(OR(B7500="",C7500="",E7500=""),"",B7500&amp;":"&amp;C7500&amp;":"&amp;E7500)</f>
      </c>
      <c r="K7500" s="247">
        <f>IF(A7500="","",A7500*D7500)</f>
      </c>
      <c r="L7500" s="246">
        <f>IF(A7500="","",IF(OR(A7500=1,A7500=0),H7500,0))</f>
      </c>
      <c r="M7500" s="246">
        <f>IF(A7500="","",IF(A7500=-1,H7500,0))</f>
      </c>
      <c r="N7500">
        <f>IF(J7500="","",IF(E7500="SGD",1,IF(E7500="USD",Settings!$B$22,IF(E7500="HKD",Settings!$B$23,1))))</f>
      </c>
      <c r="O7500">
        <f>IF(OR(B7500="",C7500="",E7500=""),0,(IF(A7500=-1,H7500,0)-IF(OR(A7500=1,A7500=0),H7500,0)+IF(A7500=2,H7500,0))*IF(E7500="SGD",1,IF(E7500="USD",Settings!$B$22,IF(E7500="HKD",Settings!$B$23,1))))</f>
        <v>0</v>
      </c>
      <c r="P7500">
        <f>IF(OR(B7500="",C7500="",E7500=""),0,IF(A7500=2,H7500*IF(E7500="SGD",1,IF(E7500="USD",Settings!$B$22,IF(E7500="HKD",Settings!$B$23,1))),0))</f>
        <v>0</v>
      </c>
      <c r="Q7500" s="312">
        <f>IF(OR(J7500="",G7500=""),"",G7500+ROW()/1000000)</f>
      </c>
      <c r="R7500" s="247">
        <f>IF(Q7500="","",SUMIFS(Txn[Signed Units],Txn[Key],J7500,Txn[Transaction Order],"&lt;="&amp;Q7500))</f>
      </c>
    </row>
    <row r="7501" spans="10:18" ht="15" customHeight="1" x14ac:dyDescent="0.15">
      <c r="J7501" s="246">
        <f>IF(OR(B7501="",C7501="",E7501=""),"",B7501&amp;":"&amp;C7501&amp;":"&amp;E7501)</f>
      </c>
      <c r="K7501" s="247">
        <f>IF(A7501="","",A7501*D7501)</f>
      </c>
      <c r="L7501" s="246">
        <f>IF(A7501="","",IF(OR(A7501=1,A7501=0),H7501,0))</f>
      </c>
      <c r="M7501" s="246">
        <f>IF(A7501="","",IF(A7501=-1,H7501,0))</f>
      </c>
      <c r="N7501">
        <f>IF(J7501="","",IF(E7501="SGD",1,IF(E7501="USD",Settings!$B$22,IF(E7501="HKD",Settings!$B$23,1))))</f>
      </c>
      <c r="O7501">
        <f>IF(OR(B7501="",C7501="",E7501=""),0,(IF(A7501=-1,H7501,0)-IF(OR(A7501=1,A7501=0),H7501,0)+IF(A7501=2,H7501,0))*IF(E7501="SGD",1,IF(E7501="USD",Settings!$B$22,IF(E7501="HKD",Settings!$B$23,1))))</f>
        <v>0</v>
      </c>
      <c r="P7501">
        <f>IF(OR(B7501="",C7501="",E7501=""),0,IF(A7501=2,H7501*IF(E7501="SGD",1,IF(E7501="USD",Settings!$B$22,IF(E7501="HKD",Settings!$B$23,1))),0))</f>
        <v>0</v>
      </c>
      <c r="Q7501" s="312">
        <f>IF(OR(J7501="",G7501=""),"",G7501+ROW()/1000000)</f>
      </c>
      <c r="R7501" s="247">
        <f>IF(Q7501="","",SUMIFS(Txn[Signed Units],Txn[Key],J7501,Txn[Transaction Order],"&lt;="&amp;Q7501))</f>
      </c>
    </row>
    <row r="7502" spans="10:18" ht="15" customHeight="1" x14ac:dyDescent="0.15">
      <c r="J7502" s="246">
        <f>IF(OR(B7502="",C7502="",E7502=""),"",B7502&amp;":"&amp;C7502&amp;":"&amp;E7502)</f>
      </c>
      <c r="K7502" s="247">
        <f>IF(A7502="","",A7502*D7502)</f>
      </c>
      <c r="L7502" s="246">
        <f>IF(A7502="","",IF(OR(A7502=1,A7502=0),H7502,0))</f>
      </c>
      <c r="M7502" s="246">
        <f>IF(A7502="","",IF(A7502=-1,H7502,0))</f>
      </c>
      <c r="N7502">
        <f>IF(J7502="","",IF(E7502="SGD",1,IF(E7502="USD",Settings!$B$22,IF(E7502="HKD",Settings!$B$23,1))))</f>
      </c>
      <c r="O7502">
        <f>IF(OR(B7502="",C7502="",E7502=""),0,(IF(A7502=-1,H7502,0)-IF(OR(A7502=1,A7502=0),H7502,0)+IF(A7502=2,H7502,0))*IF(E7502="SGD",1,IF(E7502="USD",Settings!$B$22,IF(E7502="HKD",Settings!$B$23,1))))</f>
        <v>0</v>
      </c>
      <c r="P7502">
        <f>IF(OR(B7502="",C7502="",E7502=""),0,IF(A7502=2,H7502*IF(E7502="SGD",1,IF(E7502="USD",Settings!$B$22,IF(E7502="HKD",Settings!$B$23,1))),0))</f>
        <v>0</v>
      </c>
      <c r="Q7502" s="312">
        <f>IF(OR(J7502="",G7502=""),"",G7502+ROW()/1000000)</f>
      </c>
      <c r="R7502" s="247">
        <f>IF(Q7502="","",SUMIFS(Txn[Signed Units],Txn[Key],J7502,Txn[Transaction Order],"&lt;="&amp;Q7502))</f>
      </c>
    </row>
    <row r="7503" spans="10:18" ht="15" customHeight="1" x14ac:dyDescent="0.15">
      <c r="J7503" s="246">
        <f>IF(OR(B7503="",C7503="",E7503=""),"",B7503&amp;":"&amp;C7503&amp;":"&amp;E7503)</f>
      </c>
      <c r="K7503" s="247">
        <f>IF(A7503="","",A7503*D7503)</f>
      </c>
      <c r="L7503" s="246">
        <f>IF(A7503="","",IF(OR(A7503=1,A7503=0),H7503,0))</f>
      </c>
      <c r="M7503" s="246">
        <f>IF(A7503="","",IF(A7503=-1,H7503,0))</f>
      </c>
      <c r="N7503">
        <f>IF(J7503="","",IF(E7503="SGD",1,IF(E7503="USD",Settings!$B$22,IF(E7503="HKD",Settings!$B$23,1))))</f>
      </c>
      <c r="O7503">
        <f>IF(OR(B7503="",C7503="",E7503=""),0,(IF(A7503=-1,H7503,0)-IF(OR(A7503=1,A7503=0),H7503,0)+IF(A7503=2,H7503,0))*IF(E7503="SGD",1,IF(E7503="USD",Settings!$B$22,IF(E7503="HKD",Settings!$B$23,1))))</f>
        <v>0</v>
      </c>
      <c r="P7503">
        <f>IF(OR(B7503="",C7503="",E7503=""),0,IF(A7503=2,H7503*IF(E7503="SGD",1,IF(E7503="USD",Settings!$B$22,IF(E7503="HKD",Settings!$B$23,1))),0))</f>
        <v>0</v>
      </c>
      <c r="Q7503" s="312">
        <f>IF(OR(J7503="",G7503=""),"",G7503+ROW()/1000000)</f>
      </c>
      <c r="R7503" s="247">
        <f>IF(Q7503="","",SUMIFS(Txn[Signed Units],Txn[Key],J7503,Txn[Transaction Order],"&lt;="&amp;Q7503))</f>
      </c>
    </row>
    <row r="7504" spans="10:18" ht="15" customHeight="1" x14ac:dyDescent="0.15">
      <c r="J7504" s="246">
        <f>IF(OR(B7504="",C7504="",E7504=""),"",B7504&amp;":"&amp;C7504&amp;":"&amp;E7504)</f>
      </c>
      <c r="K7504" s="247">
        <f>IF(A7504="","",A7504*D7504)</f>
      </c>
      <c r="L7504" s="246">
        <f>IF(A7504="","",IF(OR(A7504=1,A7504=0),H7504,0))</f>
      </c>
      <c r="M7504" s="246">
        <f>IF(A7504="","",IF(A7504=-1,H7504,0))</f>
      </c>
      <c r="N7504">
        <f>IF(J7504="","",IF(E7504="SGD",1,IF(E7504="USD",Settings!$B$22,IF(E7504="HKD",Settings!$B$23,1))))</f>
      </c>
      <c r="O7504">
        <f>IF(OR(B7504="",C7504="",E7504=""),0,(IF(A7504=-1,H7504,0)-IF(OR(A7504=1,A7504=0),H7504,0)+IF(A7504=2,H7504,0))*IF(E7504="SGD",1,IF(E7504="USD",Settings!$B$22,IF(E7504="HKD",Settings!$B$23,1))))</f>
        <v>0</v>
      </c>
      <c r="P7504">
        <f>IF(OR(B7504="",C7504="",E7504=""),0,IF(A7504=2,H7504*IF(E7504="SGD",1,IF(E7504="USD",Settings!$B$22,IF(E7504="HKD",Settings!$B$23,1))),0))</f>
        <v>0</v>
      </c>
      <c r="Q7504" s="312">
        <f>IF(OR(J7504="",G7504=""),"",G7504+ROW()/1000000)</f>
      </c>
      <c r="R7504" s="247">
        <f>IF(Q7504="","",SUMIFS(Txn[Signed Units],Txn[Key],J7504,Txn[Transaction Order],"&lt;="&amp;Q7504))</f>
      </c>
    </row>
    <row r="7505" spans="10:18" ht="15" customHeight="1" x14ac:dyDescent="0.15">
      <c r="J7505" s="246">
        <f>IF(OR(B7505="",C7505="",E7505=""),"",B7505&amp;":"&amp;C7505&amp;":"&amp;E7505)</f>
      </c>
      <c r="K7505" s="247">
        <f>IF(A7505="","",A7505*D7505)</f>
      </c>
      <c r="L7505" s="246">
        <f>IF(A7505="","",IF(OR(A7505=1,A7505=0),H7505,0))</f>
      </c>
      <c r="M7505" s="246">
        <f>IF(A7505="","",IF(A7505=-1,H7505,0))</f>
      </c>
      <c r="N7505">
        <f>IF(J7505="","",IF(E7505="SGD",1,IF(E7505="USD",Settings!$B$22,IF(E7505="HKD",Settings!$B$23,1))))</f>
      </c>
      <c r="O7505">
        <f>IF(OR(B7505="",C7505="",E7505=""),0,(IF(A7505=-1,H7505,0)-IF(OR(A7505=1,A7505=0),H7505,0)+IF(A7505=2,H7505,0))*IF(E7505="SGD",1,IF(E7505="USD",Settings!$B$22,IF(E7505="HKD",Settings!$B$23,1))))</f>
        <v>0</v>
      </c>
      <c r="P7505">
        <f>IF(OR(B7505="",C7505="",E7505=""),0,IF(A7505=2,H7505*IF(E7505="SGD",1,IF(E7505="USD",Settings!$B$22,IF(E7505="HKD",Settings!$B$23,1))),0))</f>
        <v>0</v>
      </c>
      <c r="Q7505" s="312">
        <f>IF(OR(J7505="",G7505=""),"",G7505+ROW()/1000000)</f>
      </c>
      <c r="R7505" s="247">
        <f>IF(Q7505="","",SUMIFS(Txn[Signed Units],Txn[Key],J7505,Txn[Transaction Order],"&lt;="&amp;Q7505))</f>
      </c>
    </row>
    <row r="7506" spans="10:18" ht="15" customHeight="1" x14ac:dyDescent="0.15">
      <c r="J7506" s="246">
        <f>IF(OR(B7506="",C7506="",E7506=""),"",B7506&amp;":"&amp;C7506&amp;":"&amp;E7506)</f>
      </c>
      <c r="K7506" s="247">
        <f>IF(A7506="","",A7506*D7506)</f>
      </c>
      <c r="L7506" s="246">
        <f>IF(A7506="","",IF(OR(A7506=1,A7506=0),H7506,0))</f>
      </c>
      <c r="M7506" s="246">
        <f>IF(A7506="","",IF(A7506=-1,H7506,0))</f>
      </c>
      <c r="N7506">
        <f>IF(J7506="","",IF(E7506="SGD",1,IF(E7506="USD",Settings!$B$22,IF(E7506="HKD",Settings!$B$23,1))))</f>
      </c>
      <c r="O7506">
        <f>IF(OR(B7506="",C7506="",E7506=""),0,(IF(A7506=-1,H7506,0)-IF(OR(A7506=1,A7506=0),H7506,0)+IF(A7506=2,H7506,0))*IF(E7506="SGD",1,IF(E7506="USD",Settings!$B$22,IF(E7506="HKD",Settings!$B$23,1))))</f>
        <v>0</v>
      </c>
      <c r="P7506">
        <f>IF(OR(B7506="",C7506="",E7506=""),0,IF(A7506=2,H7506*IF(E7506="SGD",1,IF(E7506="USD",Settings!$B$22,IF(E7506="HKD",Settings!$B$23,1))),0))</f>
        <v>0</v>
      </c>
      <c r="Q7506" s="312">
        <f>IF(OR(J7506="",G7506=""),"",G7506+ROW()/1000000)</f>
      </c>
      <c r="R7506" s="247">
        <f>IF(Q7506="","",SUMIFS(Txn[Signed Units],Txn[Key],J7506,Txn[Transaction Order],"&lt;="&amp;Q7506))</f>
      </c>
    </row>
    <row r="7507" spans="10:18" ht="15" customHeight="1" x14ac:dyDescent="0.15">
      <c r="J7507" s="246">
        <f>IF(OR(B7507="",C7507="",E7507=""),"",B7507&amp;":"&amp;C7507&amp;":"&amp;E7507)</f>
      </c>
      <c r="K7507" s="247">
        <f>IF(A7507="","",A7507*D7507)</f>
      </c>
      <c r="L7507" s="246">
        <f>IF(A7507="","",IF(OR(A7507=1,A7507=0),H7507,0))</f>
      </c>
      <c r="M7507" s="246">
        <f>IF(A7507="","",IF(A7507=-1,H7507,0))</f>
      </c>
      <c r="N7507">
        <f>IF(J7507="","",IF(E7507="SGD",1,IF(E7507="USD",Settings!$B$22,IF(E7507="HKD",Settings!$B$23,1))))</f>
      </c>
      <c r="O7507">
        <f>IF(OR(B7507="",C7507="",E7507=""),0,(IF(A7507=-1,H7507,0)-IF(OR(A7507=1,A7507=0),H7507,0)+IF(A7507=2,H7507,0))*IF(E7507="SGD",1,IF(E7507="USD",Settings!$B$22,IF(E7507="HKD",Settings!$B$23,1))))</f>
        <v>0</v>
      </c>
      <c r="P7507">
        <f>IF(OR(B7507="",C7507="",E7507=""),0,IF(A7507=2,H7507*IF(E7507="SGD",1,IF(E7507="USD",Settings!$B$22,IF(E7507="HKD",Settings!$B$23,1))),0))</f>
        <v>0</v>
      </c>
      <c r="Q7507" s="312">
        <f>IF(OR(J7507="",G7507=""),"",G7507+ROW()/1000000)</f>
      </c>
      <c r="R7507" s="247">
        <f>IF(Q7507="","",SUMIFS(Txn[Signed Units],Txn[Key],J7507,Txn[Transaction Order],"&lt;="&amp;Q7507))</f>
      </c>
    </row>
    <row r="7508" spans="10:18" ht="15" customHeight="1" x14ac:dyDescent="0.15">
      <c r="J7508" s="246">
        <f>IF(OR(B7508="",C7508="",E7508=""),"",B7508&amp;":"&amp;C7508&amp;":"&amp;E7508)</f>
      </c>
      <c r="K7508" s="247">
        <f>IF(A7508="","",A7508*D7508)</f>
      </c>
      <c r="L7508" s="246">
        <f>IF(A7508="","",IF(OR(A7508=1,A7508=0),H7508,0))</f>
      </c>
      <c r="M7508" s="246">
        <f>IF(A7508="","",IF(A7508=-1,H7508,0))</f>
      </c>
      <c r="N7508">
        <f>IF(J7508="","",IF(E7508="SGD",1,IF(E7508="USD",Settings!$B$22,IF(E7508="HKD",Settings!$B$23,1))))</f>
      </c>
      <c r="O7508">
        <f>IF(OR(B7508="",C7508="",E7508=""),0,(IF(A7508=-1,H7508,0)-IF(OR(A7508=1,A7508=0),H7508,0)+IF(A7508=2,H7508,0))*IF(E7508="SGD",1,IF(E7508="USD",Settings!$B$22,IF(E7508="HKD",Settings!$B$23,1))))</f>
        <v>0</v>
      </c>
      <c r="P7508">
        <f>IF(OR(B7508="",C7508="",E7508=""),0,IF(A7508=2,H7508*IF(E7508="SGD",1,IF(E7508="USD",Settings!$B$22,IF(E7508="HKD",Settings!$B$23,1))),0))</f>
        <v>0</v>
      </c>
      <c r="Q7508" s="312">
        <f>IF(OR(J7508="",G7508=""),"",G7508+ROW()/1000000)</f>
      </c>
      <c r="R7508" s="247">
        <f>IF(Q7508="","",SUMIFS(Txn[Signed Units],Txn[Key],J7508,Txn[Transaction Order],"&lt;="&amp;Q7508))</f>
      </c>
    </row>
    <row r="7509" spans="10:18" ht="15" customHeight="1" x14ac:dyDescent="0.15">
      <c r="J7509" s="246">
        <f>IF(OR(B7509="",C7509="",E7509=""),"",B7509&amp;":"&amp;C7509&amp;":"&amp;E7509)</f>
      </c>
      <c r="K7509" s="247">
        <f>IF(A7509="","",A7509*D7509)</f>
      </c>
      <c r="L7509" s="246">
        <f>IF(A7509="","",IF(OR(A7509=1,A7509=0),H7509,0))</f>
      </c>
      <c r="M7509" s="246">
        <f>IF(A7509="","",IF(A7509=-1,H7509,0))</f>
      </c>
      <c r="N7509">
        <f>IF(J7509="","",IF(E7509="SGD",1,IF(E7509="USD",Settings!$B$22,IF(E7509="HKD",Settings!$B$23,1))))</f>
      </c>
      <c r="O7509">
        <f>IF(OR(B7509="",C7509="",E7509=""),0,(IF(A7509=-1,H7509,0)-IF(OR(A7509=1,A7509=0),H7509,0)+IF(A7509=2,H7509,0))*IF(E7509="SGD",1,IF(E7509="USD",Settings!$B$22,IF(E7509="HKD",Settings!$B$23,1))))</f>
        <v>0</v>
      </c>
      <c r="P7509">
        <f>IF(OR(B7509="",C7509="",E7509=""),0,IF(A7509=2,H7509*IF(E7509="SGD",1,IF(E7509="USD",Settings!$B$22,IF(E7509="HKD",Settings!$B$23,1))),0))</f>
        <v>0</v>
      </c>
      <c r="Q7509" s="312">
        <f>IF(OR(J7509="",G7509=""),"",G7509+ROW()/1000000)</f>
      </c>
      <c r="R7509" s="247">
        <f>IF(Q7509="","",SUMIFS(Txn[Signed Units],Txn[Key],J7509,Txn[Transaction Order],"&lt;="&amp;Q7509))</f>
      </c>
    </row>
    <row r="7510" spans="10:18" ht="15" customHeight="1" x14ac:dyDescent="0.15">
      <c r="J7510" s="246">
        <f>IF(OR(B7510="",C7510="",E7510=""),"",B7510&amp;":"&amp;C7510&amp;":"&amp;E7510)</f>
      </c>
      <c r="K7510" s="247">
        <f>IF(A7510="","",A7510*D7510)</f>
      </c>
      <c r="L7510" s="246">
        <f>IF(A7510="","",IF(OR(A7510=1,A7510=0),H7510,0))</f>
      </c>
      <c r="M7510" s="246">
        <f>IF(A7510="","",IF(A7510=-1,H7510,0))</f>
      </c>
      <c r="N7510">
        <f>IF(J7510="","",IF(E7510="SGD",1,IF(E7510="USD",Settings!$B$22,IF(E7510="HKD",Settings!$B$23,1))))</f>
      </c>
      <c r="O7510">
        <f>IF(OR(B7510="",C7510="",E7510=""),0,(IF(A7510=-1,H7510,0)-IF(OR(A7510=1,A7510=0),H7510,0)+IF(A7510=2,H7510,0))*IF(E7510="SGD",1,IF(E7510="USD",Settings!$B$22,IF(E7510="HKD",Settings!$B$23,1))))</f>
        <v>0</v>
      </c>
      <c r="P7510">
        <f>IF(OR(B7510="",C7510="",E7510=""),0,IF(A7510=2,H7510*IF(E7510="SGD",1,IF(E7510="USD",Settings!$B$22,IF(E7510="HKD",Settings!$B$23,1))),0))</f>
        <v>0</v>
      </c>
      <c r="Q7510" s="312">
        <f>IF(OR(J7510="",G7510=""),"",G7510+ROW()/1000000)</f>
      </c>
      <c r="R7510" s="247">
        <f>IF(Q7510="","",SUMIFS(Txn[Signed Units],Txn[Key],J7510,Txn[Transaction Order],"&lt;="&amp;Q7510))</f>
      </c>
    </row>
    <row r="7511" spans="10:18" ht="15" customHeight="1" x14ac:dyDescent="0.15">
      <c r="J7511" s="246">
        <f>IF(OR(B7511="",C7511="",E7511=""),"",B7511&amp;":"&amp;C7511&amp;":"&amp;E7511)</f>
      </c>
      <c r="K7511" s="247">
        <f>IF(A7511="","",A7511*D7511)</f>
      </c>
      <c r="L7511" s="246">
        <f>IF(A7511="","",IF(OR(A7511=1,A7511=0),H7511,0))</f>
      </c>
      <c r="M7511" s="246">
        <f>IF(A7511="","",IF(A7511=-1,H7511,0))</f>
      </c>
      <c r="N7511">
        <f>IF(J7511="","",IF(E7511="SGD",1,IF(E7511="USD",Settings!$B$22,IF(E7511="HKD",Settings!$B$23,1))))</f>
      </c>
      <c r="O7511">
        <f>IF(OR(B7511="",C7511="",E7511=""),0,(IF(A7511=-1,H7511,0)-IF(OR(A7511=1,A7511=0),H7511,0)+IF(A7511=2,H7511,0))*IF(E7511="SGD",1,IF(E7511="USD",Settings!$B$22,IF(E7511="HKD",Settings!$B$23,1))))</f>
        <v>0</v>
      </c>
      <c r="P7511">
        <f>IF(OR(B7511="",C7511="",E7511=""),0,IF(A7511=2,H7511*IF(E7511="SGD",1,IF(E7511="USD",Settings!$B$22,IF(E7511="HKD",Settings!$B$23,1))),0))</f>
        <v>0</v>
      </c>
      <c r="Q7511" s="312">
        <f>IF(OR(J7511="",G7511=""),"",G7511+ROW()/1000000)</f>
      </c>
      <c r="R7511" s="247">
        <f>IF(Q7511="","",SUMIFS(Txn[Signed Units],Txn[Key],J7511,Txn[Transaction Order],"&lt;="&amp;Q7511))</f>
      </c>
    </row>
    <row r="7512" spans="10:18" ht="15" customHeight="1" x14ac:dyDescent="0.15">
      <c r="J7512" s="246">
        <f>IF(OR(B7512="",C7512="",E7512=""),"",B7512&amp;":"&amp;C7512&amp;":"&amp;E7512)</f>
      </c>
      <c r="K7512" s="247">
        <f>IF(A7512="","",A7512*D7512)</f>
      </c>
      <c r="L7512" s="246">
        <f>IF(A7512="","",IF(OR(A7512=1,A7512=0),H7512,0))</f>
      </c>
      <c r="M7512" s="246">
        <f>IF(A7512="","",IF(A7512=-1,H7512,0))</f>
      </c>
      <c r="N7512">
        <f>IF(J7512="","",IF(E7512="SGD",1,IF(E7512="USD",Settings!$B$22,IF(E7512="HKD",Settings!$B$23,1))))</f>
      </c>
      <c r="O7512">
        <f>IF(OR(B7512="",C7512="",E7512=""),0,(IF(A7512=-1,H7512,0)-IF(OR(A7512=1,A7512=0),H7512,0)+IF(A7512=2,H7512,0))*IF(E7512="SGD",1,IF(E7512="USD",Settings!$B$22,IF(E7512="HKD",Settings!$B$23,1))))</f>
        <v>0</v>
      </c>
      <c r="P7512">
        <f>IF(OR(B7512="",C7512="",E7512=""),0,IF(A7512=2,H7512*IF(E7512="SGD",1,IF(E7512="USD",Settings!$B$22,IF(E7512="HKD",Settings!$B$23,1))),0))</f>
        <v>0</v>
      </c>
      <c r="Q7512" s="312">
        <f>IF(OR(J7512="",G7512=""),"",G7512+ROW()/1000000)</f>
      </c>
      <c r="R7512" s="247">
        <f>IF(Q7512="","",SUMIFS(Txn[Signed Units],Txn[Key],J7512,Txn[Transaction Order],"&lt;="&amp;Q7512))</f>
      </c>
    </row>
    <row r="7513" spans="10:18" ht="15" customHeight="1" x14ac:dyDescent="0.15">
      <c r="J7513" s="246">
        <f>IF(OR(B7513="",C7513="",E7513=""),"",B7513&amp;":"&amp;C7513&amp;":"&amp;E7513)</f>
      </c>
      <c r="K7513" s="247">
        <f>IF(A7513="","",A7513*D7513)</f>
      </c>
      <c r="L7513" s="246">
        <f>IF(A7513="","",IF(OR(A7513=1,A7513=0),H7513,0))</f>
      </c>
      <c r="M7513" s="246">
        <f>IF(A7513="","",IF(A7513=-1,H7513,0))</f>
      </c>
      <c r="N7513">
        <f>IF(J7513="","",IF(E7513="SGD",1,IF(E7513="USD",Settings!$B$22,IF(E7513="HKD",Settings!$B$23,1))))</f>
      </c>
      <c r="O7513">
        <f>IF(OR(B7513="",C7513="",E7513=""),0,(IF(A7513=-1,H7513,0)-IF(OR(A7513=1,A7513=0),H7513,0)+IF(A7513=2,H7513,0))*IF(E7513="SGD",1,IF(E7513="USD",Settings!$B$22,IF(E7513="HKD",Settings!$B$23,1))))</f>
        <v>0</v>
      </c>
      <c r="P7513">
        <f>IF(OR(B7513="",C7513="",E7513=""),0,IF(A7513=2,H7513*IF(E7513="SGD",1,IF(E7513="USD",Settings!$B$22,IF(E7513="HKD",Settings!$B$23,1))),0))</f>
        <v>0</v>
      </c>
      <c r="Q7513" s="312">
        <f>IF(OR(J7513="",G7513=""),"",G7513+ROW()/1000000)</f>
      </c>
      <c r="R7513" s="247">
        <f>IF(Q7513="","",SUMIFS(Txn[Signed Units],Txn[Key],J7513,Txn[Transaction Order],"&lt;="&amp;Q7513))</f>
      </c>
    </row>
    <row r="7514" spans="10:18" ht="15" customHeight="1" x14ac:dyDescent="0.15">
      <c r="J7514" s="246">
        <f>IF(OR(B7514="",C7514="",E7514=""),"",B7514&amp;":"&amp;C7514&amp;":"&amp;E7514)</f>
      </c>
      <c r="K7514" s="247">
        <f>IF(A7514="","",A7514*D7514)</f>
      </c>
      <c r="L7514" s="246">
        <f>IF(A7514="","",IF(OR(A7514=1,A7514=0),H7514,0))</f>
      </c>
      <c r="M7514" s="246">
        <f>IF(A7514="","",IF(A7514=-1,H7514,0))</f>
      </c>
      <c r="N7514">
        <f>IF(J7514="","",IF(E7514="SGD",1,IF(E7514="USD",Settings!$B$22,IF(E7514="HKD",Settings!$B$23,1))))</f>
      </c>
      <c r="O7514">
        <f>IF(OR(B7514="",C7514="",E7514=""),0,(IF(A7514=-1,H7514,0)-IF(OR(A7514=1,A7514=0),H7514,0)+IF(A7514=2,H7514,0))*IF(E7514="SGD",1,IF(E7514="USD",Settings!$B$22,IF(E7514="HKD",Settings!$B$23,1))))</f>
        <v>0</v>
      </c>
      <c r="P7514">
        <f>IF(OR(B7514="",C7514="",E7514=""),0,IF(A7514=2,H7514*IF(E7514="SGD",1,IF(E7514="USD",Settings!$B$22,IF(E7514="HKD",Settings!$B$23,1))),0))</f>
        <v>0</v>
      </c>
      <c r="Q7514" s="312">
        <f>IF(OR(J7514="",G7514=""),"",G7514+ROW()/1000000)</f>
      </c>
      <c r="R7514" s="247">
        <f>IF(Q7514="","",SUMIFS(Txn[Signed Units],Txn[Key],J7514,Txn[Transaction Order],"&lt;="&amp;Q7514))</f>
      </c>
    </row>
    <row r="7515" spans="10:18" ht="15" customHeight="1" x14ac:dyDescent="0.15">
      <c r="J7515" s="246">
        <f>IF(OR(B7515="",C7515="",E7515=""),"",B7515&amp;":"&amp;C7515&amp;":"&amp;E7515)</f>
      </c>
      <c r="K7515" s="247">
        <f>IF(A7515="","",A7515*D7515)</f>
      </c>
      <c r="L7515" s="246">
        <f>IF(A7515="","",IF(OR(A7515=1,A7515=0),H7515,0))</f>
      </c>
      <c r="M7515" s="246">
        <f>IF(A7515="","",IF(A7515=-1,H7515,0))</f>
      </c>
      <c r="N7515">
        <f>IF(J7515="","",IF(E7515="SGD",1,IF(E7515="USD",Settings!$B$22,IF(E7515="HKD",Settings!$B$23,1))))</f>
      </c>
      <c r="O7515">
        <f>IF(OR(B7515="",C7515="",E7515=""),0,(IF(A7515=-1,H7515,0)-IF(OR(A7515=1,A7515=0),H7515,0)+IF(A7515=2,H7515,0))*IF(E7515="SGD",1,IF(E7515="USD",Settings!$B$22,IF(E7515="HKD",Settings!$B$23,1))))</f>
        <v>0</v>
      </c>
      <c r="P7515">
        <f>IF(OR(B7515="",C7515="",E7515=""),0,IF(A7515=2,H7515*IF(E7515="SGD",1,IF(E7515="USD",Settings!$B$22,IF(E7515="HKD",Settings!$B$23,1))),0))</f>
        <v>0</v>
      </c>
      <c r="Q7515" s="312">
        <f>IF(OR(J7515="",G7515=""),"",G7515+ROW()/1000000)</f>
      </c>
      <c r="R7515" s="247">
        <f>IF(Q7515="","",SUMIFS(Txn[Signed Units],Txn[Key],J7515,Txn[Transaction Order],"&lt;="&amp;Q7515))</f>
      </c>
    </row>
    <row r="7516" spans="10:18" ht="15" customHeight="1" x14ac:dyDescent="0.15">
      <c r="J7516" s="246">
        <f>IF(OR(B7516="",C7516="",E7516=""),"",B7516&amp;":"&amp;C7516&amp;":"&amp;E7516)</f>
      </c>
      <c r="K7516" s="247">
        <f>IF(A7516="","",A7516*D7516)</f>
      </c>
      <c r="L7516" s="246">
        <f>IF(A7516="","",IF(OR(A7516=1,A7516=0),H7516,0))</f>
      </c>
      <c r="M7516" s="246">
        <f>IF(A7516="","",IF(A7516=-1,H7516,0))</f>
      </c>
      <c r="N7516">
        <f>IF(J7516="","",IF(E7516="SGD",1,IF(E7516="USD",Settings!$B$22,IF(E7516="HKD",Settings!$B$23,1))))</f>
      </c>
      <c r="O7516">
        <f>IF(OR(B7516="",C7516="",E7516=""),0,(IF(A7516=-1,H7516,0)-IF(OR(A7516=1,A7516=0),H7516,0)+IF(A7516=2,H7516,0))*IF(E7516="SGD",1,IF(E7516="USD",Settings!$B$22,IF(E7516="HKD",Settings!$B$23,1))))</f>
        <v>0</v>
      </c>
      <c r="P7516">
        <f>IF(OR(B7516="",C7516="",E7516=""),0,IF(A7516=2,H7516*IF(E7516="SGD",1,IF(E7516="USD",Settings!$B$22,IF(E7516="HKD",Settings!$B$23,1))),0))</f>
        <v>0</v>
      </c>
      <c r="Q7516" s="312">
        <f>IF(OR(J7516="",G7516=""),"",G7516+ROW()/1000000)</f>
      </c>
      <c r="R7516" s="247">
        <f>IF(Q7516="","",SUMIFS(Txn[Signed Units],Txn[Key],J7516,Txn[Transaction Order],"&lt;="&amp;Q7516))</f>
      </c>
    </row>
    <row r="7517" spans="10:18" ht="15" customHeight="1" x14ac:dyDescent="0.15">
      <c r="J7517" s="246">
        <f>IF(OR(B7517="",C7517="",E7517=""),"",B7517&amp;":"&amp;C7517&amp;":"&amp;E7517)</f>
      </c>
      <c r="K7517" s="247">
        <f>IF(A7517="","",A7517*D7517)</f>
      </c>
      <c r="L7517" s="246">
        <f>IF(A7517="","",IF(OR(A7517=1,A7517=0),H7517,0))</f>
      </c>
      <c r="M7517" s="246">
        <f>IF(A7517="","",IF(A7517=-1,H7517,0))</f>
      </c>
      <c r="N7517">
        <f>IF(J7517="","",IF(E7517="SGD",1,IF(E7517="USD",Settings!$B$22,IF(E7517="HKD",Settings!$B$23,1))))</f>
      </c>
      <c r="O7517">
        <f>IF(OR(B7517="",C7517="",E7517=""),0,(IF(A7517=-1,H7517,0)-IF(OR(A7517=1,A7517=0),H7517,0)+IF(A7517=2,H7517,0))*IF(E7517="SGD",1,IF(E7517="USD",Settings!$B$22,IF(E7517="HKD",Settings!$B$23,1))))</f>
        <v>0</v>
      </c>
      <c r="P7517">
        <f>IF(OR(B7517="",C7517="",E7517=""),0,IF(A7517=2,H7517*IF(E7517="SGD",1,IF(E7517="USD",Settings!$B$22,IF(E7517="HKD",Settings!$B$23,1))),0))</f>
        <v>0</v>
      </c>
      <c r="Q7517" s="312">
        <f>IF(OR(J7517="",G7517=""),"",G7517+ROW()/1000000)</f>
      </c>
      <c r="R7517" s="247">
        <f>IF(Q7517="","",SUMIFS(Txn[Signed Units],Txn[Key],J7517,Txn[Transaction Order],"&lt;="&amp;Q7517))</f>
      </c>
    </row>
    <row r="7518" spans="10:18" ht="15" customHeight="1" x14ac:dyDescent="0.15">
      <c r="J7518" s="246">
        <f>IF(OR(B7518="",C7518="",E7518=""),"",B7518&amp;":"&amp;C7518&amp;":"&amp;E7518)</f>
      </c>
      <c r="K7518" s="247">
        <f>IF(A7518="","",A7518*D7518)</f>
      </c>
      <c r="L7518" s="246">
        <f>IF(A7518="","",IF(OR(A7518=1,A7518=0),H7518,0))</f>
      </c>
      <c r="M7518" s="246">
        <f>IF(A7518="","",IF(A7518=-1,H7518,0))</f>
      </c>
      <c r="N7518">
        <f>IF(J7518="","",IF(E7518="SGD",1,IF(E7518="USD",Settings!$B$22,IF(E7518="HKD",Settings!$B$23,1))))</f>
      </c>
      <c r="O7518">
        <f>IF(OR(B7518="",C7518="",E7518=""),0,(IF(A7518=-1,H7518,0)-IF(OR(A7518=1,A7518=0),H7518,0)+IF(A7518=2,H7518,0))*IF(E7518="SGD",1,IF(E7518="USD",Settings!$B$22,IF(E7518="HKD",Settings!$B$23,1))))</f>
        <v>0</v>
      </c>
      <c r="P7518">
        <f>IF(OR(B7518="",C7518="",E7518=""),0,IF(A7518=2,H7518*IF(E7518="SGD",1,IF(E7518="USD",Settings!$B$22,IF(E7518="HKD",Settings!$B$23,1))),0))</f>
        <v>0</v>
      </c>
      <c r="Q7518" s="312">
        <f>IF(OR(J7518="",G7518=""),"",G7518+ROW()/1000000)</f>
      </c>
      <c r="R7518" s="247">
        <f>IF(Q7518="","",SUMIFS(Txn[Signed Units],Txn[Key],J7518,Txn[Transaction Order],"&lt;="&amp;Q7518))</f>
      </c>
    </row>
    <row r="7519" spans="10:18" ht="15" customHeight="1" x14ac:dyDescent="0.15">
      <c r="J7519" s="246">
        <f>IF(OR(B7519="",C7519="",E7519=""),"",B7519&amp;":"&amp;C7519&amp;":"&amp;E7519)</f>
      </c>
      <c r="K7519" s="247">
        <f>IF(A7519="","",A7519*D7519)</f>
      </c>
      <c r="L7519" s="246">
        <f>IF(A7519="","",IF(OR(A7519=1,A7519=0),H7519,0))</f>
      </c>
      <c r="M7519" s="246">
        <f>IF(A7519="","",IF(A7519=-1,H7519,0))</f>
      </c>
      <c r="N7519">
        <f>IF(J7519="","",IF(E7519="SGD",1,IF(E7519="USD",Settings!$B$22,IF(E7519="HKD",Settings!$B$23,1))))</f>
      </c>
      <c r="O7519">
        <f>IF(OR(B7519="",C7519="",E7519=""),0,(IF(A7519=-1,H7519,0)-IF(OR(A7519=1,A7519=0),H7519,0)+IF(A7519=2,H7519,0))*IF(E7519="SGD",1,IF(E7519="USD",Settings!$B$22,IF(E7519="HKD",Settings!$B$23,1))))</f>
        <v>0</v>
      </c>
      <c r="P7519">
        <f>IF(OR(B7519="",C7519="",E7519=""),0,IF(A7519=2,H7519*IF(E7519="SGD",1,IF(E7519="USD",Settings!$B$22,IF(E7519="HKD",Settings!$B$23,1))),0))</f>
        <v>0</v>
      </c>
      <c r="Q7519" s="312">
        <f>IF(OR(J7519="",G7519=""),"",G7519+ROW()/1000000)</f>
      </c>
      <c r="R7519" s="247">
        <f>IF(Q7519="","",SUMIFS(Txn[Signed Units],Txn[Key],J7519,Txn[Transaction Order],"&lt;="&amp;Q7519))</f>
      </c>
    </row>
    <row r="7520" spans="10:18" ht="15" customHeight="1" x14ac:dyDescent="0.15">
      <c r="J7520" s="246">
        <f>IF(OR(B7520="",C7520="",E7520=""),"",B7520&amp;":"&amp;C7520&amp;":"&amp;E7520)</f>
      </c>
      <c r="K7520" s="247">
        <f>IF(A7520="","",A7520*D7520)</f>
      </c>
      <c r="L7520" s="246">
        <f>IF(A7520="","",IF(OR(A7520=1,A7520=0),H7520,0))</f>
      </c>
      <c r="M7520" s="246">
        <f>IF(A7520="","",IF(A7520=-1,H7520,0))</f>
      </c>
      <c r="N7520">
        <f>IF(J7520="","",IF(E7520="SGD",1,IF(E7520="USD",Settings!$B$22,IF(E7520="HKD",Settings!$B$23,1))))</f>
      </c>
      <c r="O7520">
        <f>IF(OR(B7520="",C7520="",E7520=""),0,(IF(A7520=-1,H7520,0)-IF(OR(A7520=1,A7520=0),H7520,0)+IF(A7520=2,H7520,0))*IF(E7520="SGD",1,IF(E7520="USD",Settings!$B$22,IF(E7520="HKD",Settings!$B$23,1))))</f>
        <v>0</v>
      </c>
      <c r="P7520">
        <f>IF(OR(B7520="",C7520="",E7520=""),0,IF(A7520=2,H7520*IF(E7520="SGD",1,IF(E7520="USD",Settings!$B$22,IF(E7520="HKD",Settings!$B$23,1))),0))</f>
        <v>0</v>
      </c>
      <c r="Q7520" s="312">
        <f>IF(OR(J7520="",G7520=""),"",G7520+ROW()/1000000)</f>
      </c>
      <c r="R7520" s="247">
        <f>IF(Q7520="","",SUMIFS(Txn[Signed Units],Txn[Key],J7520,Txn[Transaction Order],"&lt;="&amp;Q7520))</f>
      </c>
    </row>
    <row r="7521" spans="10:18" ht="15" customHeight="1" x14ac:dyDescent="0.15">
      <c r="J7521" s="246">
        <f>IF(OR(B7521="",C7521="",E7521=""),"",B7521&amp;":"&amp;C7521&amp;":"&amp;E7521)</f>
      </c>
      <c r="K7521" s="247">
        <f>IF(A7521="","",A7521*D7521)</f>
      </c>
      <c r="L7521" s="246">
        <f>IF(A7521="","",IF(OR(A7521=1,A7521=0),H7521,0))</f>
      </c>
      <c r="M7521" s="246">
        <f>IF(A7521="","",IF(A7521=-1,H7521,0))</f>
      </c>
      <c r="N7521">
        <f>IF(J7521="","",IF(E7521="SGD",1,IF(E7521="USD",Settings!$B$22,IF(E7521="HKD",Settings!$B$23,1))))</f>
      </c>
      <c r="O7521">
        <f>IF(OR(B7521="",C7521="",E7521=""),0,(IF(A7521=-1,H7521,0)-IF(OR(A7521=1,A7521=0),H7521,0)+IF(A7521=2,H7521,0))*IF(E7521="SGD",1,IF(E7521="USD",Settings!$B$22,IF(E7521="HKD",Settings!$B$23,1))))</f>
        <v>0</v>
      </c>
      <c r="P7521">
        <f>IF(OR(B7521="",C7521="",E7521=""),0,IF(A7521=2,H7521*IF(E7521="SGD",1,IF(E7521="USD",Settings!$B$22,IF(E7521="HKD",Settings!$B$23,1))),0))</f>
        <v>0</v>
      </c>
      <c r="Q7521" s="312">
        <f>IF(OR(J7521="",G7521=""),"",G7521+ROW()/1000000)</f>
      </c>
      <c r="R7521" s="247">
        <f>IF(Q7521="","",SUMIFS(Txn[Signed Units],Txn[Key],J7521,Txn[Transaction Order],"&lt;="&amp;Q7521))</f>
      </c>
    </row>
    <row r="7522" spans="10:18" ht="15" customHeight="1" x14ac:dyDescent="0.15">
      <c r="J7522" s="246">
        <f>IF(OR(B7522="",C7522="",E7522=""),"",B7522&amp;":"&amp;C7522&amp;":"&amp;E7522)</f>
      </c>
      <c r="K7522" s="247">
        <f>IF(A7522="","",A7522*D7522)</f>
      </c>
      <c r="L7522" s="246">
        <f>IF(A7522="","",IF(OR(A7522=1,A7522=0),H7522,0))</f>
      </c>
      <c r="M7522" s="246">
        <f>IF(A7522="","",IF(A7522=-1,H7522,0))</f>
      </c>
      <c r="N7522">
        <f>IF(J7522="","",IF(E7522="SGD",1,IF(E7522="USD",Settings!$B$22,IF(E7522="HKD",Settings!$B$23,1))))</f>
      </c>
      <c r="O7522">
        <f>IF(OR(B7522="",C7522="",E7522=""),0,(IF(A7522=-1,H7522,0)-IF(OR(A7522=1,A7522=0),H7522,0)+IF(A7522=2,H7522,0))*IF(E7522="SGD",1,IF(E7522="USD",Settings!$B$22,IF(E7522="HKD",Settings!$B$23,1))))</f>
        <v>0</v>
      </c>
      <c r="P7522">
        <f>IF(OR(B7522="",C7522="",E7522=""),0,IF(A7522=2,H7522*IF(E7522="SGD",1,IF(E7522="USD",Settings!$B$22,IF(E7522="HKD",Settings!$B$23,1))),0))</f>
        <v>0</v>
      </c>
      <c r="Q7522" s="312">
        <f>IF(OR(J7522="",G7522=""),"",G7522+ROW()/1000000)</f>
      </c>
      <c r="R7522" s="247">
        <f>IF(Q7522="","",SUMIFS(Txn[Signed Units],Txn[Key],J7522,Txn[Transaction Order],"&lt;="&amp;Q7522))</f>
      </c>
    </row>
    <row r="7523" spans="10:18" ht="15" customHeight="1" x14ac:dyDescent="0.15">
      <c r="J7523" s="246">
        <f>IF(OR(B7523="",C7523="",E7523=""),"",B7523&amp;":"&amp;C7523&amp;":"&amp;E7523)</f>
      </c>
      <c r="K7523" s="247">
        <f>IF(A7523="","",A7523*D7523)</f>
      </c>
      <c r="L7523" s="246">
        <f>IF(A7523="","",IF(OR(A7523=1,A7523=0),H7523,0))</f>
      </c>
      <c r="M7523" s="246">
        <f>IF(A7523="","",IF(A7523=-1,H7523,0))</f>
      </c>
      <c r="N7523">
        <f>IF(J7523="","",IF(E7523="SGD",1,IF(E7523="USD",Settings!$B$22,IF(E7523="HKD",Settings!$B$23,1))))</f>
      </c>
      <c r="O7523">
        <f>IF(OR(B7523="",C7523="",E7523=""),0,(IF(A7523=-1,H7523,0)-IF(OR(A7523=1,A7523=0),H7523,0)+IF(A7523=2,H7523,0))*IF(E7523="SGD",1,IF(E7523="USD",Settings!$B$22,IF(E7523="HKD",Settings!$B$23,1))))</f>
        <v>0</v>
      </c>
      <c r="P7523">
        <f>IF(OR(B7523="",C7523="",E7523=""),0,IF(A7523=2,H7523*IF(E7523="SGD",1,IF(E7523="USD",Settings!$B$22,IF(E7523="HKD",Settings!$B$23,1))),0))</f>
        <v>0</v>
      </c>
      <c r="Q7523" s="312">
        <f>IF(OR(J7523="",G7523=""),"",G7523+ROW()/1000000)</f>
      </c>
      <c r="R7523" s="247">
        <f>IF(Q7523="","",SUMIFS(Txn[Signed Units],Txn[Key],J7523,Txn[Transaction Order],"&lt;="&amp;Q7523))</f>
      </c>
    </row>
    <row r="7524" spans="10:18" ht="15" customHeight="1" x14ac:dyDescent="0.15">
      <c r="J7524" s="246">
        <f>IF(OR(B7524="",C7524="",E7524=""),"",B7524&amp;":"&amp;C7524&amp;":"&amp;E7524)</f>
      </c>
      <c r="K7524" s="247">
        <f>IF(A7524="","",A7524*D7524)</f>
      </c>
      <c r="L7524" s="246">
        <f>IF(A7524="","",IF(OR(A7524=1,A7524=0),H7524,0))</f>
      </c>
      <c r="M7524" s="246">
        <f>IF(A7524="","",IF(A7524=-1,H7524,0))</f>
      </c>
      <c r="N7524">
        <f>IF(J7524="","",IF(E7524="SGD",1,IF(E7524="USD",Settings!$B$22,IF(E7524="HKD",Settings!$B$23,1))))</f>
      </c>
      <c r="O7524">
        <f>IF(OR(B7524="",C7524="",E7524=""),0,(IF(A7524=-1,H7524,0)-IF(OR(A7524=1,A7524=0),H7524,0)+IF(A7524=2,H7524,0))*IF(E7524="SGD",1,IF(E7524="USD",Settings!$B$22,IF(E7524="HKD",Settings!$B$23,1))))</f>
        <v>0</v>
      </c>
      <c r="P7524">
        <f>IF(OR(B7524="",C7524="",E7524=""),0,IF(A7524=2,H7524*IF(E7524="SGD",1,IF(E7524="USD",Settings!$B$22,IF(E7524="HKD",Settings!$B$23,1))),0))</f>
        <v>0</v>
      </c>
      <c r="Q7524" s="312">
        <f>IF(OR(J7524="",G7524=""),"",G7524+ROW()/1000000)</f>
      </c>
      <c r="R7524" s="247">
        <f>IF(Q7524="","",SUMIFS(Txn[Signed Units],Txn[Key],J7524,Txn[Transaction Order],"&lt;="&amp;Q7524))</f>
      </c>
    </row>
    <row r="7525" spans="10:18" ht="15" customHeight="1" x14ac:dyDescent="0.15">
      <c r="J7525" s="246">
        <f>IF(OR(B7525="",C7525="",E7525=""),"",B7525&amp;":"&amp;C7525&amp;":"&amp;E7525)</f>
      </c>
      <c r="K7525" s="247">
        <f>IF(A7525="","",A7525*D7525)</f>
      </c>
      <c r="L7525" s="246">
        <f>IF(A7525="","",IF(OR(A7525=1,A7525=0),H7525,0))</f>
      </c>
      <c r="M7525" s="246">
        <f>IF(A7525="","",IF(A7525=-1,H7525,0))</f>
      </c>
      <c r="N7525">
        <f>IF(J7525="","",IF(E7525="SGD",1,IF(E7525="USD",Settings!$B$22,IF(E7525="HKD",Settings!$B$23,1))))</f>
      </c>
      <c r="O7525">
        <f>IF(OR(B7525="",C7525="",E7525=""),0,(IF(A7525=-1,H7525,0)-IF(OR(A7525=1,A7525=0),H7525,0)+IF(A7525=2,H7525,0))*IF(E7525="SGD",1,IF(E7525="USD",Settings!$B$22,IF(E7525="HKD",Settings!$B$23,1))))</f>
        <v>0</v>
      </c>
      <c r="P7525">
        <f>IF(OR(B7525="",C7525="",E7525=""),0,IF(A7525=2,H7525*IF(E7525="SGD",1,IF(E7525="USD",Settings!$B$22,IF(E7525="HKD",Settings!$B$23,1))),0))</f>
        <v>0</v>
      </c>
      <c r="Q7525" s="312">
        <f>IF(OR(J7525="",G7525=""),"",G7525+ROW()/1000000)</f>
      </c>
      <c r="R7525" s="247">
        <f>IF(Q7525="","",SUMIFS(Txn[Signed Units],Txn[Key],J7525,Txn[Transaction Order],"&lt;="&amp;Q7525))</f>
      </c>
    </row>
    <row r="7526" spans="10:18" ht="15" customHeight="1" x14ac:dyDescent="0.15">
      <c r="J7526" s="246">
        <f>IF(OR(B7526="",C7526="",E7526=""),"",B7526&amp;":"&amp;C7526&amp;":"&amp;E7526)</f>
      </c>
      <c r="K7526" s="247">
        <f>IF(A7526="","",A7526*D7526)</f>
      </c>
      <c r="L7526" s="246">
        <f>IF(A7526="","",IF(OR(A7526=1,A7526=0),H7526,0))</f>
      </c>
      <c r="M7526" s="246">
        <f>IF(A7526="","",IF(A7526=-1,H7526,0))</f>
      </c>
      <c r="N7526">
        <f>IF(J7526="","",IF(E7526="SGD",1,IF(E7526="USD",Settings!$B$22,IF(E7526="HKD",Settings!$B$23,1))))</f>
      </c>
      <c r="O7526">
        <f>IF(OR(B7526="",C7526="",E7526=""),0,(IF(A7526=-1,H7526,0)-IF(OR(A7526=1,A7526=0),H7526,0)+IF(A7526=2,H7526,0))*IF(E7526="SGD",1,IF(E7526="USD",Settings!$B$22,IF(E7526="HKD",Settings!$B$23,1))))</f>
        <v>0</v>
      </c>
      <c r="P7526">
        <f>IF(OR(B7526="",C7526="",E7526=""),0,IF(A7526=2,H7526*IF(E7526="SGD",1,IF(E7526="USD",Settings!$B$22,IF(E7526="HKD",Settings!$B$23,1))),0))</f>
        <v>0</v>
      </c>
      <c r="Q7526" s="312">
        <f>IF(OR(J7526="",G7526=""),"",G7526+ROW()/1000000)</f>
      </c>
      <c r="R7526" s="247">
        <f>IF(Q7526="","",SUMIFS(Txn[Signed Units],Txn[Key],J7526,Txn[Transaction Order],"&lt;="&amp;Q7526))</f>
      </c>
    </row>
    <row r="7527" spans="10:18" ht="15" customHeight="1" x14ac:dyDescent="0.15">
      <c r="J7527" s="246">
        <f>IF(OR(B7527="",C7527="",E7527=""),"",B7527&amp;":"&amp;C7527&amp;":"&amp;E7527)</f>
      </c>
      <c r="K7527" s="247">
        <f>IF(A7527="","",A7527*D7527)</f>
      </c>
      <c r="L7527" s="246">
        <f>IF(A7527="","",IF(OR(A7527=1,A7527=0),H7527,0))</f>
      </c>
      <c r="M7527" s="246">
        <f>IF(A7527="","",IF(A7527=-1,H7527,0))</f>
      </c>
      <c r="N7527">
        <f>IF(J7527="","",IF(E7527="SGD",1,IF(E7527="USD",Settings!$B$22,IF(E7527="HKD",Settings!$B$23,1))))</f>
      </c>
      <c r="O7527">
        <f>IF(OR(B7527="",C7527="",E7527=""),0,(IF(A7527=-1,H7527,0)-IF(OR(A7527=1,A7527=0),H7527,0)+IF(A7527=2,H7527,0))*IF(E7527="SGD",1,IF(E7527="USD",Settings!$B$22,IF(E7527="HKD",Settings!$B$23,1))))</f>
        <v>0</v>
      </c>
      <c r="P7527">
        <f>IF(OR(B7527="",C7527="",E7527=""),0,IF(A7527=2,H7527*IF(E7527="SGD",1,IF(E7527="USD",Settings!$B$22,IF(E7527="HKD",Settings!$B$23,1))),0))</f>
        <v>0</v>
      </c>
      <c r="Q7527" s="312">
        <f>IF(OR(J7527="",G7527=""),"",G7527+ROW()/1000000)</f>
      </c>
      <c r="R7527" s="247">
        <f>IF(Q7527="","",SUMIFS(Txn[Signed Units],Txn[Key],J7527,Txn[Transaction Order],"&lt;="&amp;Q7527))</f>
      </c>
    </row>
    <row r="7528" spans="10:18" ht="15" customHeight="1" x14ac:dyDescent="0.15">
      <c r="J7528" s="246">
        <f>IF(OR(B7528="",C7528="",E7528=""),"",B7528&amp;":"&amp;C7528&amp;":"&amp;E7528)</f>
      </c>
      <c r="K7528" s="247">
        <f>IF(A7528="","",A7528*D7528)</f>
      </c>
      <c r="L7528" s="246">
        <f>IF(A7528="","",IF(OR(A7528=1,A7528=0),H7528,0))</f>
      </c>
      <c r="M7528" s="246">
        <f>IF(A7528="","",IF(A7528=-1,H7528,0))</f>
      </c>
      <c r="N7528">
        <f>IF(J7528="","",IF(E7528="SGD",1,IF(E7528="USD",Settings!$B$22,IF(E7528="HKD",Settings!$B$23,1))))</f>
      </c>
      <c r="O7528">
        <f>IF(OR(B7528="",C7528="",E7528=""),0,(IF(A7528=-1,H7528,0)-IF(OR(A7528=1,A7528=0),H7528,0)+IF(A7528=2,H7528,0))*IF(E7528="SGD",1,IF(E7528="USD",Settings!$B$22,IF(E7528="HKD",Settings!$B$23,1))))</f>
        <v>0</v>
      </c>
      <c r="P7528">
        <f>IF(OR(B7528="",C7528="",E7528=""),0,IF(A7528=2,H7528*IF(E7528="SGD",1,IF(E7528="USD",Settings!$B$22,IF(E7528="HKD",Settings!$B$23,1))),0))</f>
        <v>0</v>
      </c>
      <c r="Q7528" s="312">
        <f>IF(OR(J7528="",G7528=""),"",G7528+ROW()/1000000)</f>
      </c>
      <c r="R7528" s="247">
        <f>IF(Q7528="","",SUMIFS(Txn[Signed Units],Txn[Key],J7528,Txn[Transaction Order],"&lt;="&amp;Q7528))</f>
      </c>
    </row>
    <row r="7529" spans="10:18" ht="15" customHeight="1" x14ac:dyDescent="0.15">
      <c r="J7529" s="246">
        <f>IF(OR(B7529="",C7529="",E7529=""),"",B7529&amp;":"&amp;C7529&amp;":"&amp;E7529)</f>
      </c>
      <c r="K7529" s="247">
        <f>IF(A7529="","",A7529*D7529)</f>
      </c>
      <c r="L7529" s="246">
        <f>IF(A7529="","",IF(OR(A7529=1,A7529=0),H7529,0))</f>
      </c>
      <c r="M7529" s="246">
        <f>IF(A7529="","",IF(A7529=-1,H7529,0))</f>
      </c>
      <c r="N7529">
        <f>IF(J7529="","",IF(E7529="SGD",1,IF(E7529="USD",Settings!$B$22,IF(E7529="HKD",Settings!$B$23,1))))</f>
      </c>
      <c r="O7529">
        <f>IF(OR(B7529="",C7529="",E7529=""),0,(IF(A7529=-1,H7529,0)-IF(OR(A7529=1,A7529=0),H7529,0)+IF(A7529=2,H7529,0))*IF(E7529="SGD",1,IF(E7529="USD",Settings!$B$22,IF(E7529="HKD",Settings!$B$23,1))))</f>
        <v>0</v>
      </c>
      <c r="P7529">
        <f>IF(OR(B7529="",C7529="",E7529=""),0,IF(A7529=2,H7529*IF(E7529="SGD",1,IF(E7529="USD",Settings!$B$22,IF(E7529="HKD",Settings!$B$23,1))),0))</f>
        <v>0</v>
      </c>
      <c r="Q7529" s="312">
        <f>IF(OR(J7529="",G7529=""),"",G7529+ROW()/1000000)</f>
      </c>
      <c r="R7529" s="247">
        <f>IF(Q7529="","",SUMIFS(Txn[Signed Units],Txn[Key],J7529,Txn[Transaction Order],"&lt;="&amp;Q7529))</f>
      </c>
    </row>
    <row r="7530" spans="10:18" ht="15" customHeight="1" x14ac:dyDescent="0.15">
      <c r="J7530" s="246">
        <f>IF(OR(B7530="",C7530="",E7530=""),"",B7530&amp;":"&amp;C7530&amp;":"&amp;E7530)</f>
      </c>
      <c r="K7530" s="247">
        <f>IF(A7530="","",A7530*D7530)</f>
      </c>
      <c r="L7530" s="246">
        <f>IF(A7530="","",IF(OR(A7530=1,A7530=0),H7530,0))</f>
      </c>
      <c r="M7530" s="246">
        <f>IF(A7530="","",IF(A7530=-1,H7530,0))</f>
      </c>
      <c r="N7530">
        <f>IF(J7530="","",IF(E7530="SGD",1,IF(E7530="USD",Settings!$B$22,IF(E7530="HKD",Settings!$B$23,1))))</f>
      </c>
      <c r="O7530">
        <f>IF(OR(B7530="",C7530="",E7530=""),0,(IF(A7530=-1,H7530,0)-IF(OR(A7530=1,A7530=0),H7530,0)+IF(A7530=2,H7530,0))*IF(E7530="SGD",1,IF(E7530="USD",Settings!$B$22,IF(E7530="HKD",Settings!$B$23,1))))</f>
        <v>0</v>
      </c>
      <c r="P7530">
        <f>IF(OR(B7530="",C7530="",E7530=""),0,IF(A7530=2,H7530*IF(E7530="SGD",1,IF(E7530="USD",Settings!$B$22,IF(E7530="HKD",Settings!$B$23,1))),0))</f>
        <v>0</v>
      </c>
      <c r="Q7530" s="312">
        <f>IF(OR(J7530="",G7530=""),"",G7530+ROW()/1000000)</f>
      </c>
      <c r="R7530" s="247">
        <f>IF(Q7530="","",SUMIFS(Txn[Signed Units],Txn[Key],J7530,Txn[Transaction Order],"&lt;="&amp;Q7530))</f>
      </c>
    </row>
    <row r="7531" spans="10:18" ht="15" customHeight="1" x14ac:dyDescent="0.15">
      <c r="J7531" s="246">
        <f>IF(OR(B7531="",C7531="",E7531=""),"",B7531&amp;":"&amp;C7531&amp;":"&amp;E7531)</f>
      </c>
      <c r="K7531" s="247">
        <f>IF(A7531="","",A7531*D7531)</f>
      </c>
      <c r="L7531" s="246">
        <f>IF(A7531="","",IF(OR(A7531=1,A7531=0),H7531,0))</f>
      </c>
      <c r="M7531" s="246">
        <f>IF(A7531="","",IF(A7531=-1,H7531,0))</f>
      </c>
      <c r="N7531">
        <f>IF(J7531="","",IF(E7531="SGD",1,IF(E7531="USD",Settings!$B$22,IF(E7531="HKD",Settings!$B$23,1))))</f>
      </c>
      <c r="O7531">
        <f>IF(OR(B7531="",C7531="",E7531=""),0,(IF(A7531=-1,H7531,0)-IF(OR(A7531=1,A7531=0),H7531,0)+IF(A7531=2,H7531,0))*IF(E7531="SGD",1,IF(E7531="USD",Settings!$B$22,IF(E7531="HKD",Settings!$B$23,1))))</f>
        <v>0</v>
      </c>
      <c r="P7531">
        <f>IF(OR(B7531="",C7531="",E7531=""),0,IF(A7531=2,H7531*IF(E7531="SGD",1,IF(E7531="USD",Settings!$B$22,IF(E7531="HKD",Settings!$B$23,1))),0))</f>
        <v>0</v>
      </c>
      <c r="Q7531" s="312">
        <f>IF(OR(J7531="",G7531=""),"",G7531+ROW()/1000000)</f>
      </c>
      <c r="R7531" s="247">
        <f>IF(Q7531="","",SUMIFS(Txn[Signed Units],Txn[Key],J7531,Txn[Transaction Order],"&lt;="&amp;Q7531))</f>
      </c>
    </row>
    <row r="7532" spans="10:18" ht="15" customHeight="1" x14ac:dyDescent="0.15">
      <c r="J7532" s="246">
        <f>IF(OR(B7532="",C7532="",E7532=""),"",B7532&amp;":"&amp;C7532&amp;":"&amp;E7532)</f>
      </c>
      <c r="K7532" s="247">
        <f>IF(A7532="","",A7532*D7532)</f>
      </c>
      <c r="L7532" s="246">
        <f>IF(A7532="","",IF(OR(A7532=1,A7532=0),H7532,0))</f>
      </c>
      <c r="M7532" s="246">
        <f>IF(A7532="","",IF(A7532=-1,H7532,0))</f>
      </c>
      <c r="N7532">
        <f>IF(J7532="","",IF(E7532="SGD",1,IF(E7532="USD",Settings!$B$22,IF(E7532="HKD",Settings!$B$23,1))))</f>
      </c>
      <c r="O7532">
        <f>IF(OR(B7532="",C7532="",E7532=""),0,(IF(A7532=-1,H7532,0)-IF(OR(A7532=1,A7532=0),H7532,0)+IF(A7532=2,H7532,0))*IF(E7532="SGD",1,IF(E7532="USD",Settings!$B$22,IF(E7532="HKD",Settings!$B$23,1))))</f>
        <v>0</v>
      </c>
      <c r="P7532">
        <f>IF(OR(B7532="",C7532="",E7532=""),0,IF(A7532=2,H7532*IF(E7532="SGD",1,IF(E7532="USD",Settings!$B$22,IF(E7532="HKD",Settings!$B$23,1))),0))</f>
        <v>0</v>
      </c>
      <c r="Q7532" s="312">
        <f>IF(OR(J7532="",G7532=""),"",G7532+ROW()/1000000)</f>
      </c>
      <c r="R7532" s="247">
        <f>IF(Q7532="","",SUMIFS(Txn[Signed Units],Txn[Key],J7532,Txn[Transaction Order],"&lt;="&amp;Q7532))</f>
      </c>
    </row>
    <row r="7533" spans="10:18" ht="15" customHeight="1" x14ac:dyDescent="0.15">
      <c r="J7533" s="246">
        <f>IF(OR(B7533="",C7533="",E7533=""),"",B7533&amp;":"&amp;C7533&amp;":"&amp;E7533)</f>
      </c>
      <c r="K7533" s="247">
        <f>IF(A7533="","",A7533*D7533)</f>
      </c>
      <c r="L7533" s="246">
        <f>IF(A7533="","",IF(OR(A7533=1,A7533=0),H7533,0))</f>
      </c>
      <c r="M7533" s="246">
        <f>IF(A7533="","",IF(A7533=-1,H7533,0))</f>
      </c>
      <c r="N7533">
        <f>IF(J7533="","",IF(E7533="SGD",1,IF(E7533="USD",Settings!$B$22,IF(E7533="HKD",Settings!$B$23,1))))</f>
      </c>
      <c r="O7533">
        <f>IF(OR(B7533="",C7533="",E7533=""),0,(IF(A7533=-1,H7533,0)-IF(OR(A7533=1,A7533=0),H7533,0)+IF(A7533=2,H7533,0))*IF(E7533="SGD",1,IF(E7533="USD",Settings!$B$22,IF(E7533="HKD",Settings!$B$23,1))))</f>
        <v>0</v>
      </c>
      <c r="P7533">
        <f>IF(OR(B7533="",C7533="",E7533=""),0,IF(A7533=2,H7533*IF(E7533="SGD",1,IF(E7533="USD",Settings!$B$22,IF(E7533="HKD",Settings!$B$23,1))),0))</f>
        <v>0</v>
      </c>
      <c r="Q7533" s="312">
        <f>IF(OR(J7533="",G7533=""),"",G7533+ROW()/1000000)</f>
      </c>
      <c r="R7533" s="247">
        <f>IF(Q7533="","",SUMIFS(Txn[Signed Units],Txn[Key],J7533,Txn[Transaction Order],"&lt;="&amp;Q7533))</f>
      </c>
    </row>
    <row r="7534" spans="10:18" ht="15" customHeight="1" x14ac:dyDescent="0.15">
      <c r="J7534" s="246">
        <f>IF(OR(B7534="",C7534="",E7534=""),"",B7534&amp;":"&amp;C7534&amp;":"&amp;E7534)</f>
      </c>
      <c r="K7534" s="247">
        <f>IF(A7534="","",A7534*D7534)</f>
      </c>
      <c r="L7534" s="246">
        <f>IF(A7534="","",IF(OR(A7534=1,A7534=0),H7534,0))</f>
      </c>
      <c r="M7534" s="246">
        <f>IF(A7534="","",IF(A7534=-1,H7534,0))</f>
      </c>
      <c r="N7534">
        <f>IF(J7534="","",IF(E7534="SGD",1,IF(E7534="USD",Settings!$B$22,IF(E7534="HKD",Settings!$B$23,1))))</f>
      </c>
      <c r="O7534">
        <f>IF(OR(B7534="",C7534="",E7534=""),0,(IF(A7534=-1,H7534,0)-IF(OR(A7534=1,A7534=0),H7534,0)+IF(A7534=2,H7534,0))*IF(E7534="SGD",1,IF(E7534="USD",Settings!$B$22,IF(E7534="HKD",Settings!$B$23,1))))</f>
        <v>0</v>
      </c>
      <c r="P7534">
        <f>IF(OR(B7534="",C7534="",E7534=""),0,IF(A7534=2,H7534*IF(E7534="SGD",1,IF(E7534="USD",Settings!$B$22,IF(E7534="HKD",Settings!$B$23,1))),0))</f>
        <v>0</v>
      </c>
      <c r="Q7534" s="312">
        <f>IF(OR(J7534="",G7534=""),"",G7534+ROW()/1000000)</f>
      </c>
      <c r="R7534" s="247">
        <f>IF(Q7534="","",SUMIFS(Txn[Signed Units],Txn[Key],J7534,Txn[Transaction Order],"&lt;="&amp;Q7534))</f>
      </c>
    </row>
    <row r="7535" spans="10:18" ht="15" customHeight="1" x14ac:dyDescent="0.15">
      <c r="J7535" s="246">
        <f>IF(OR(B7535="",C7535="",E7535=""),"",B7535&amp;":"&amp;C7535&amp;":"&amp;E7535)</f>
      </c>
      <c r="K7535" s="247">
        <f>IF(A7535="","",A7535*D7535)</f>
      </c>
      <c r="L7535" s="246">
        <f>IF(A7535="","",IF(OR(A7535=1,A7535=0),H7535,0))</f>
      </c>
      <c r="M7535" s="246">
        <f>IF(A7535="","",IF(A7535=-1,H7535,0))</f>
      </c>
      <c r="N7535">
        <f>IF(J7535="","",IF(E7535="SGD",1,IF(E7535="USD",Settings!$B$22,IF(E7535="HKD",Settings!$B$23,1))))</f>
      </c>
      <c r="O7535">
        <f>IF(OR(B7535="",C7535="",E7535=""),0,(IF(A7535=-1,H7535,0)-IF(OR(A7535=1,A7535=0),H7535,0)+IF(A7535=2,H7535,0))*IF(E7535="SGD",1,IF(E7535="USD",Settings!$B$22,IF(E7535="HKD",Settings!$B$23,1))))</f>
        <v>0</v>
      </c>
      <c r="P7535">
        <f>IF(OR(B7535="",C7535="",E7535=""),0,IF(A7535=2,H7535*IF(E7535="SGD",1,IF(E7535="USD",Settings!$B$22,IF(E7535="HKD",Settings!$B$23,1))),0))</f>
        <v>0</v>
      </c>
      <c r="Q7535" s="312">
        <f>IF(OR(J7535="",G7535=""),"",G7535+ROW()/1000000)</f>
      </c>
      <c r="R7535" s="247">
        <f>IF(Q7535="","",SUMIFS(Txn[Signed Units],Txn[Key],J7535,Txn[Transaction Order],"&lt;="&amp;Q7535))</f>
      </c>
    </row>
    <row r="7536" spans="10:18" ht="15" customHeight="1" x14ac:dyDescent="0.15">
      <c r="J7536" s="246">
        <f>IF(OR(B7536="",C7536="",E7536=""),"",B7536&amp;":"&amp;C7536&amp;":"&amp;E7536)</f>
      </c>
      <c r="K7536" s="247">
        <f>IF(A7536="","",A7536*D7536)</f>
      </c>
      <c r="L7536" s="246">
        <f>IF(A7536="","",IF(OR(A7536=1,A7536=0),H7536,0))</f>
      </c>
      <c r="M7536" s="246">
        <f>IF(A7536="","",IF(A7536=-1,H7536,0))</f>
      </c>
      <c r="N7536">
        <f>IF(J7536="","",IF(E7536="SGD",1,IF(E7536="USD",Settings!$B$22,IF(E7536="HKD",Settings!$B$23,1))))</f>
      </c>
      <c r="O7536">
        <f>IF(OR(B7536="",C7536="",E7536=""),0,(IF(A7536=-1,H7536,0)-IF(OR(A7536=1,A7536=0),H7536,0)+IF(A7536=2,H7536,0))*IF(E7536="SGD",1,IF(E7536="USD",Settings!$B$22,IF(E7536="HKD",Settings!$B$23,1))))</f>
        <v>0</v>
      </c>
      <c r="P7536">
        <f>IF(OR(B7536="",C7536="",E7536=""),0,IF(A7536=2,H7536*IF(E7536="SGD",1,IF(E7536="USD",Settings!$B$22,IF(E7536="HKD",Settings!$B$23,1))),0))</f>
        <v>0</v>
      </c>
      <c r="Q7536" s="312">
        <f>IF(OR(J7536="",G7536=""),"",G7536+ROW()/1000000)</f>
      </c>
      <c r="R7536" s="247">
        <f>IF(Q7536="","",SUMIFS(Txn[Signed Units],Txn[Key],J7536,Txn[Transaction Order],"&lt;="&amp;Q7536))</f>
      </c>
    </row>
    <row r="7537" spans="10:18" ht="15" customHeight="1" x14ac:dyDescent="0.15">
      <c r="J7537" s="246">
        <f>IF(OR(B7537="",C7537="",E7537=""),"",B7537&amp;":"&amp;C7537&amp;":"&amp;E7537)</f>
      </c>
      <c r="K7537" s="247">
        <f>IF(A7537="","",A7537*D7537)</f>
      </c>
      <c r="L7537" s="246">
        <f>IF(A7537="","",IF(OR(A7537=1,A7537=0),H7537,0))</f>
      </c>
      <c r="M7537" s="246">
        <f>IF(A7537="","",IF(A7537=-1,H7537,0))</f>
      </c>
      <c r="N7537">
        <f>IF(J7537="","",IF(E7537="SGD",1,IF(E7537="USD",Settings!$B$22,IF(E7537="HKD",Settings!$B$23,1))))</f>
      </c>
      <c r="O7537">
        <f>IF(OR(B7537="",C7537="",E7537=""),0,(IF(A7537=-1,H7537,0)-IF(OR(A7537=1,A7537=0),H7537,0)+IF(A7537=2,H7537,0))*IF(E7537="SGD",1,IF(E7537="USD",Settings!$B$22,IF(E7537="HKD",Settings!$B$23,1))))</f>
        <v>0</v>
      </c>
      <c r="P7537">
        <f>IF(OR(B7537="",C7537="",E7537=""),0,IF(A7537=2,H7537*IF(E7537="SGD",1,IF(E7537="USD",Settings!$B$22,IF(E7537="HKD",Settings!$B$23,1))),0))</f>
        <v>0</v>
      </c>
      <c r="Q7537" s="312">
        <f>IF(OR(J7537="",G7537=""),"",G7537+ROW()/1000000)</f>
      </c>
      <c r="R7537" s="247">
        <f>IF(Q7537="","",SUMIFS(Txn[Signed Units],Txn[Key],J7537,Txn[Transaction Order],"&lt;="&amp;Q7537))</f>
      </c>
    </row>
    <row r="7538" spans="10:18" ht="15" customHeight="1" x14ac:dyDescent="0.15">
      <c r="J7538" s="246">
        <f>IF(OR(B7538="",C7538="",E7538=""),"",B7538&amp;":"&amp;C7538&amp;":"&amp;E7538)</f>
      </c>
      <c r="K7538" s="247">
        <f>IF(A7538="","",A7538*D7538)</f>
      </c>
      <c r="L7538" s="246">
        <f>IF(A7538="","",IF(OR(A7538=1,A7538=0),H7538,0))</f>
      </c>
      <c r="M7538" s="246">
        <f>IF(A7538="","",IF(A7538=-1,H7538,0))</f>
      </c>
      <c r="N7538">
        <f>IF(J7538="","",IF(E7538="SGD",1,IF(E7538="USD",Settings!$B$22,IF(E7538="HKD",Settings!$B$23,1))))</f>
      </c>
      <c r="O7538">
        <f>IF(OR(B7538="",C7538="",E7538=""),0,(IF(A7538=-1,H7538,0)-IF(OR(A7538=1,A7538=0),H7538,0)+IF(A7538=2,H7538,0))*IF(E7538="SGD",1,IF(E7538="USD",Settings!$B$22,IF(E7538="HKD",Settings!$B$23,1))))</f>
        <v>0</v>
      </c>
      <c r="P7538">
        <f>IF(OR(B7538="",C7538="",E7538=""),0,IF(A7538=2,H7538*IF(E7538="SGD",1,IF(E7538="USD",Settings!$B$22,IF(E7538="HKD",Settings!$B$23,1))),0))</f>
        <v>0</v>
      </c>
      <c r="Q7538" s="312">
        <f>IF(OR(J7538="",G7538=""),"",G7538+ROW()/1000000)</f>
      </c>
      <c r="R7538" s="247">
        <f>IF(Q7538="","",SUMIFS(Txn[Signed Units],Txn[Key],J7538,Txn[Transaction Order],"&lt;="&amp;Q7538))</f>
      </c>
    </row>
    <row r="7539" spans="10:18" ht="15" customHeight="1" x14ac:dyDescent="0.15">
      <c r="J7539" s="246">
        <f>IF(OR(B7539="",C7539="",E7539=""),"",B7539&amp;":"&amp;C7539&amp;":"&amp;E7539)</f>
      </c>
      <c r="K7539" s="247">
        <f>IF(A7539="","",A7539*D7539)</f>
      </c>
      <c r="L7539" s="246">
        <f>IF(A7539="","",IF(OR(A7539=1,A7539=0),H7539,0))</f>
      </c>
      <c r="M7539" s="246">
        <f>IF(A7539="","",IF(A7539=-1,H7539,0))</f>
      </c>
      <c r="N7539">
        <f>IF(J7539="","",IF(E7539="SGD",1,IF(E7539="USD",Settings!$B$22,IF(E7539="HKD",Settings!$B$23,1))))</f>
      </c>
      <c r="O7539">
        <f>IF(OR(B7539="",C7539="",E7539=""),0,(IF(A7539=-1,H7539,0)-IF(OR(A7539=1,A7539=0),H7539,0)+IF(A7539=2,H7539,0))*IF(E7539="SGD",1,IF(E7539="USD",Settings!$B$22,IF(E7539="HKD",Settings!$B$23,1))))</f>
        <v>0</v>
      </c>
      <c r="P7539">
        <f>IF(OR(B7539="",C7539="",E7539=""),0,IF(A7539=2,H7539*IF(E7539="SGD",1,IF(E7539="USD",Settings!$B$22,IF(E7539="HKD",Settings!$B$23,1))),0))</f>
        <v>0</v>
      </c>
      <c r="Q7539" s="312">
        <f>IF(OR(J7539="",G7539=""),"",G7539+ROW()/1000000)</f>
      </c>
      <c r="R7539" s="247">
        <f>IF(Q7539="","",SUMIFS(Txn[Signed Units],Txn[Key],J7539,Txn[Transaction Order],"&lt;="&amp;Q7539))</f>
      </c>
    </row>
    <row r="7540" spans="10:18" ht="15" customHeight="1" x14ac:dyDescent="0.15">
      <c r="J7540" s="246">
        <f>IF(OR(B7540="",C7540="",E7540=""),"",B7540&amp;":"&amp;C7540&amp;":"&amp;E7540)</f>
      </c>
      <c r="K7540" s="247">
        <f>IF(A7540="","",A7540*D7540)</f>
      </c>
      <c r="L7540" s="246">
        <f>IF(A7540="","",IF(OR(A7540=1,A7540=0),H7540,0))</f>
      </c>
      <c r="M7540" s="246">
        <f>IF(A7540="","",IF(A7540=-1,H7540,0))</f>
      </c>
      <c r="N7540">
        <f>IF(J7540="","",IF(E7540="SGD",1,IF(E7540="USD",Settings!$B$22,IF(E7540="HKD",Settings!$B$23,1))))</f>
      </c>
      <c r="O7540">
        <f>IF(OR(B7540="",C7540="",E7540=""),0,(IF(A7540=-1,H7540,0)-IF(OR(A7540=1,A7540=0),H7540,0)+IF(A7540=2,H7540,0))*IF(E7540="SGD",1,IF(E7540="USD",Settings!$B$22,IF(E7540="HKD",Settings!$B$23,1))))</f>
        <v>0</v>
      </c>
      <c r="P7540">
        <f>IF(OR(B7540="",C7540="",E7540=""),0,IF(A7540=2,H7540*IF(E7540="SGD",1,IF(E7540="USD",Settings!$B$22,IF(E7540="HKD",Settings!$B$23,1))),0))</f>
        <v>0</v>
      </c>
      <c r="Q7540" s="312">
        <f>IF(OR(J7540="",G7540=""),"",G7540+ROW()/1000000)</f>
      </c>
      <c r="R7540" s="247">
        <f>IF(Q7540="","",SUMIFS(Txn[Signed Units],Txn[Key],J7540,Txn[Transaction Order],"&lt;="&amp;Q7540))</f>
      </c>
    </row>
    <row r="7541" spans="10:18" ht="15" customHeight="1" x14ac:dyDescent="0.15">
      <c r="J7541" s="246">
        <f>IF(OR(B7541="",C7541="",E7541=""),"",B7541&amp;":"&amp;C7541&amp;":"&amp;E7541)</f>
      </c>
      <c r="K7541" s="247">
        <f>IF(A7541="","",A7541*D7541)</f>
      </c>
      <c r="L7541" s="246">
        <f>IF(A7541="","",IF(OR(A7541=1,A7541=0),H7541,0))</f>
      </c>
      <c r="M7541" s="246">
        <f>IF(A7541="","",IF(A7541=-1,H7541,0))</f>
      </c>
      <c r="N7541">
        <f>IF(J7541="","",IF(E7541="SGD",1,IF(E7541="USD",Settings!$B$22,IF(E7541="HKD",Settings!$B$23,1))))</f>
      </c>
      <c r="O7541">
        <f>IF(OR(B7541="",C7541="",E7541=""),0,(IF(A7541=-1,H7541,0)-IF(OR(A7541=1,A7541=0),H7541,0)+IF(A7541=2,H7541,0))*IF(E7541="SGD",1,IF(E7541="USD",Settings!$B$22,IF(E7541="HKD",Settings!$B$23,1))))</f>
        <v>0</v>
      </c>
      <c r="P7541">
        <f>IF(OR(B7541="",C7541="",E7541=""),0,IF(A7541=2,H7541*IF(E7541="SGD",1,IF(E7541="USD",Settings!$B$22,IF(E7541="HKD",Settings!$B$23,1))),0))</f>
        <v>0</v>
      </c>
      <c r="Q7541" s="312">
        <f>IF(OR(J7541="",G7541=""),"",G7541+ROW()/1000000)</f>
      </c>
      <c r="R7541" s="247">
        <f>IF(Q7541="","",SUMIFS(Txn[Signed Units],Txn[Key],J7541,Txn[Transaction Order],"&lt;="&amp;Q7541))</f>
      </c>
    </row>
    <row r="7542" spans="10:18" ht="15" customHeight="1" x14ac:dyDescent="0.15">
      <c r="J7542" s="246">
        <f>IF(OR(B7542="",C7542="",E7542=""),"",B7542&amp;":"&amp;C7542&amp;":"&amp;E7542)</f>
      </c>
      <c r="K7542" s="247">
        <f>IF(A7542="","",A7542*D7542)</f>
      </c>
      <c r="L7542" s="246">
        <f>IF(A7542="","",IF(OR(A7542=1,A7542=0),H7542,0))</f>
      </c>
      <c r="M7542" s="246">
        <f>IF(A7542="","",IF(A7542=-1,H7542,0))</f>
      </c>
      <c r="N7542">
        <f>IF(J7542="","",IF(E7542="SGD",1,IF(E7542="USD",Settings!$B$22,IF(E7542="HKD",Settings!$B$23,1))))</f>
      </c>
      <c r="O7542">
        <f>IF(OR(B7542="",C7542="",E7542=""),0,(IF(A7542=-1,H7542,0)-IF(OR(A7542=1,A7542=0),H7542,0)+IF(A7542=2,H7542,0))*IF(E7542="SGD",1,IF(E7542="USD",Settings!$B$22,IF(E7542="HKD",Settings!$B$23,1))))</f>
        <v>0</v>
      </c>
      <c r="P7542">
        <f>IF(OR(B7542="",C7542="",E7542=""),0,IF(A7542=2,H7542*IF(E7542="SGD",1,IF(E7542="USD",Settings!$B$22,IF(E7542="HKD",Settings!$B$23,1))),0))</f>
        <v>0</v>
      </c>
      <c r="Q7542" s="312">
        <f>IF(OR(J7542="",G7542=""),"",G7542+ROW()/1000000)</f>
      </c>
      <c r="R7542" s="247">
        <f>IF(Q7542="","",SUMIFS(Txn[Signed Units],Txn[Key],J7542,Txn[Transaction Order],"&lt;="&amp;Q7542))</f>
      </c>
    </row>
    <row r="7543" spans="10:18" ht="15" customHeight="1" x14ac:dyDescent="0.15">
      <c r="J7543" s="246">
        <f>IF(OR(B7543="",C7543="",E7543=""),"",B7543&amp;":"&amp;C7543&amp;":"&amp;E7543)</f>
      </c>
      <c r="K7543" s="247">
        <f>IF(A7543="","",A7543*D7543)</f>
      </c>
      <c r="L7543" s="246">
        <f>IF(A7543="","",IF(OR(A7543=1,A7543=0),H7543,0))</f>
      </c>
      <c r="M7543" s="246">
        <f>IF(A7543="","",IF(A7543=-1,H7543,0))</f>
      </c>
      <c r="N7543">
        <f>IF(J7543="","",IF(E7543="SGD",1,IF(E7543="USD",Settings!$B$22,IF(E7543="HKD",Settings!$B$23,1))))</f>
      </c>
      <c r="O7543">
        <f>IF(OR(B7543="",C7543="",E7543=""),0,(IF(A7543=-1,H7543,0)-IF(OR(A7543=1,A7543=0),H7543,0)+IF(A7543=2,H7543,0))*IF(E7543="SGD",1,IF(E7543="USD",Settings!$B$22,IF(E7543="HKD",Settings!$B$23,1))))</f>
        <v>0</v>
      </c>
      <c r="P7543">
        <f>IF(OR(B7543="",C7543="",E7543=""),0,IF(A7543=2,H7543*IF(E7543="SGD",1,IF(E7543="USD",Settings!$B$22,IF(E7543="HKD",Settings!$B$23,1))),0))</f>
        <v>0</v>
      </c>
      <c r="Q7543" s="312">
        <f>IF(OR(J7543="",G7543=""),"",G7543+ROW()/1000000)</f>
      </c>
      <c r="R7543" s="247">
        <f>IF(Q7543="","",SUMIFS(Txn[Signed Units],Txn[Key],J7543,Txn[Transaction Order],"&lt;="&amp;Q7543))</f>
      </c>
    </row>
    <row r="7544" spans="10:18" ht="15" customHeight="1" x14ac:dyDescent="0.15">
      <c r="J7544" s="246">
        <f>IF(OR(B7544="",C7544="",E7544=""),"",B7544&amp;":"&amp;C7544&amp;":"&amp;E7544)</f>
      </c>
      <c r="K7544" s="247">
        <f>IF(A7544="","",A7544*D7544)</f>
      </c>
      <c r="L7544" s="246">
        <f>IF(A7544="","",IF(OR(A7544=1,A7544=0),H7544,0))</f>
      </c>
      <c r="M7544" s="246">
        <f>IF(A7544="","",IF(A7544=-1,H7544,0))</f>
      </c>
      <c r="N7544">
        <f>IF(J7544="","",IF(E7544="SGD",1,IF(E7544="USD",Settings!$B$22,IF(E7544="HKD",Settings!$B$23,1))))</f>
      </c>
      <c r="O7544">
        <f>IF(OR(B7544="",C7544="",E7544=""),0,(IF(A7544=-1,H7544,0)-IF(OR(A7544=1,A7544=0),H7544,0)+IF(A7544=2,H7544,0))*IF(E7544="SGD",1,IF(E7544="USD",Settings!$B$22,IF(E7544="HKD",Settings!$B$23,1))))</f>
        <v>0</v>
      </c>
      <c r="P7544">
        <f>IF(OR(B7544="",C7544="",E7544=""),0,IF(A7544=2,H7544*IF(E7544="SGD",1,IF(E7544="USD",Settings!$B$22,IF(E7544="HKD",Settings!$B$23,1))),0))</f>
        <v>0</v>
      </c>
      <c r="Q7544" s="312">
        <f>IF(OR(J7544="",G7544=""),"",G7544+ROW()/1000000)</f>
      </c>
      <c r="R7544" s="247">
        <f>IF(Q7544="","",SUMIFS(Txn[Signed Units],Txn[Key],J7544,Txn[Transaction Order],"&lt;="&amp;Q7544))</f>
      </c>
    </row>
    <row r="7545" spans="10:18" ht="15" customHeight="1" x14ac:dyDescent="0.15">
      <c r="J7545" s="246">
        <f>IF(OR(B7545="",C7545="",E7545=""),"",B7545&amp;":"&amp;C7545&amp;":"&amp;E7545)</f>
      </c>
      <c r="K7545" s="247">
        <f>IF(A7545="","",A7545*D7545)</f>
      </c>
      <c r="L7545" s="246">
        <f>IF(A7545="","",IF(OR(A7545=1,A7545=0),H7545,0))</f>
      </c>
      <c r="M7545" s="246">
        <f>IF(A7545="","",IF(A7545=-1,H7545,0))</f>
      </c>
      <c r="N7545">
        <f>IF(J7545="","",IF(E7545="SGD",1,IF(E7545="USD",Settings!$B$22,IF(E7545="HKD",Settings!$B$23,1))))</f>
      </c>
      <c r="O7545">
        <f>IF(OR(B7545="",C7545="",E7545=""),0,(IF(A7545=-1,H7545,0)-IF(OR(A7545=1,A7545=0),H7545,0)+IF(A7545=2,H7545,0))*IF(E7545="SGD",1,IF(E7545="USD",Settings!$B$22,IF(E7545="HKD",Settings!$B$23,1))))</f>
        <v>0</v>
      </c>
      <c r="P7545">
        <f>IF(OR(B7545="",C7545="",E7545=""),0,IF(A7545=2,H7545*IF(E7545="SGD",1,IF(E7545="USD",Settings!$B$22,IF(E7545="HKD",Settings!$B$23,1))),0))</f>
        <v>0</v>
      </c>
      <c r="Q7545" s="312">
        <f>IF(OR(J7545="",G7545=""),"",G7545+ROW()/1000000)</f>
      </c>
      <c r="R7545" s="247">
        <f>IF(Q7545="","",SUMIFS(Txn[Signed Units],Txn[Key],J7545,Txn[Transaction Order],"&lt;="&amp;Q7545))</f>
      </c>
    </row>
    <row r="7546" spans="10:18" ht="15" customHeight="1" x14ac:dyDescent="0.15">
      <c r="J7546" s="246">
        <f>IF(OR(B7546="",C7546="",E7546=""),"",B7546&amp;":"&amp;C7546&amp;":"&amp;E7546)</f>
      </c>
      <c r="K7546" s="247">
        <f>IF(A7546="","",A7546*D7546)</f>
      </c>
      <c r="L7546" s="246">
        <f>IF(A7546="","",IF(OR(A7546=1,A7546=0),H7546,0))</f>
      </c>
      <c r="M7546" s="246">
        <f>IF(A7546="","",IF(A7546=-1,H7546,0))</f>
      </c>
      <c r="N7546">
        <f>IF(J7546="","",IF(E7546="SGD",1,IF(E7546="USD",Settings!$B$22,IF(E7546="HKD",Settings!$B$23,1))))</f>
      </c>
      <c r="O7546">
        <f>IF(OR(B7546="",C7546="",E7546=""),0,(IF(A7546=-1,H7546,0)-IF(OR(A7546=1,A7546=0),H7546,0)+IF(A7546=2,H7546,0))*IF(E7546="SGD",1,IF(E7546="USD",Settings!$B$22,IF(E7546="HKD",Settings!$B$23,1))))</f>
        <v>0</v>
      </c>
      <c r="P7546">
        <f>IF(OR(B7546="",C7546="",E7546=""),0,IF(A7546=2,H7546*IF(E7546="SGD",1,IF(E7546="USD",Settings!$B$22,IF(E7546="HKD",Settings!$B$23,1))),0))</f>
        <v>0</v>
      </c>
      <c r="Q7546" s="312">
        <f>IF(OR(J7546="",G7546=""),"",G7546+ROW()/1000000)</f>
      </c>
      <c r="R7546" s="247">
        <f>IF(Q7546="","",SUMIFS(Txn[Signed Units],Txn[Key],J7546,Txn[Transaction Order],"&lt;="&amp;Q7546))</f>
      </c>
    </row>
    <row r="7547" spans="10:18" ht="15" customHeight="1" x14ac:dyDescent="0.15">
      <c r="J7547" s="246">
        <f>IF(OR(B7547="",C7547="",E7547=""),"",B7547&amp;":"&amp;C7547&amp;":"&amp;E7547)</f>
      </c>
      <c r="K7547" s="247">
        <f>IF(A7547="","",A7547*D7547)</f>
      </c>
      <c r="L7547" s="246">
        <f>IF(A7547="","",IF(OR(A7547=1,A7547=0),H7547,0))</f>
      </c>
      <c r="M7547" s="246">
        <f>IF(A7547="","",IF(A7547=-1,H7547,0))</f>
      </c>
      <c r="N7547">
        <f>IF(J7547="","",IF(E7547="SGD",1,IF(E7547="USD",Settings!$B$22,IF(E7547="HKD",Settings!$B$23,1))))</f>
      </c>
      <c r="O7547">
        <f>IF(OR(B7547="",C7547="",E7547=""),0,(IF(A7547=-1,H7547,0)-IF(OR(A7547=1,A7547=0),H7547,0)+IF(A7547=2,H7547,0))*IF(E7547="SGD",1,IF(E7547="USD",Settings!$B$22,IF(E7547="HKD",Settings!$B$23,1))))</f>
        <v>0</v>
      </c>
      <c r="P7547">
        <f>IF(OR(B7547="",C7547="",E7547=""),0,IF(A7547=2,H7547*IF(E7547="SGD",1,IF(E7547="USD",Settings!$B$22,IF(E7547="HKD",Settings!$B$23,1))),0))</f>
        <v>0</v>
      </c>
      <c r="Q7547" s="312">
        <f>IF(OR(J7547="",G7547=""),"",G7547+ROW()/1000000)</f>
      </c>
      <c r="R7547" s="247">
        <f>IF(Q7547="","",SUMIFS(Txn[Signed Units],Txn[Key],J7547,Txn[Transaction Order],"&lt;="&amp;Q7547))</f>
      </c>
    </row>
    <row r="7548" spans="10:18" ht="15" customHeight="1" x14ac:dyDescent="0.15">
      <c r="J7548" s="246">
        <f>IF(OR(B7548="",C7548="",E7548=""),"",B7548&amp;":"&amp;C7548&amp;":"&amp;E7548)</f>
      </c>
      <c r="K7548" s="247">
        <f>IF(A7548="","",A7548*D7548)</f>
      </c>
      <c r="L7548" s="246">
        <f>IF(A7548="","",IF(OR(A7548=1,A7548=0),H7548,0))</f>
      </c>
      <c r="M7548" s="246">
        <f>IF(A7548="","",IF(A7548=-1,H7548,0))</f>
      </c>
      <c r="N7548">
        <f>IF(J7548="","",IF(E7548="SGD",1,IF(E7548="USD",Settings!$B$22,IF(E7548="HKD",Settings!$B$23,1))))</f>
      </c>
      <c r="O7548">
        <f>IF(OR(B7548="",C7548="",E7548=""),0,(IF(A7548=-1,H7548,0)-IF(OR(A7548=1,A7548=0),H7548,0)+IF(A7548=2,H7548,0))*IF(E7548="SGD",1,IF(E7548="USD",Settings!$B$22,IF(E7548="HKD",Settings!$B$23,1))))</f>
        <v>0</v>
      </c>
      <c r="P7548">
        <f>IF(OR(B7548="",C7548="",E7548=""),0,IF(A7548=2,H7548*IF(E7548="SGD",1,IF(E7548="USD",Settings!$B$22,IF(E7548="HKD",Settings!$B$23,1))),0))</f>
        <v>0</v>
      </c>
      <c r="Q7548" s="312">
        <f>IF(OR(J7548="",G7548=""),"",G7548+ROW()/1000000)</f>
      </c>
      <c r="R7548" s="247">
        <f>IF(Q7548="","",SUMIFS(Txn[Signed Units],Txn[Key],J7548,Txn[Transaction Order],"&lt;="&amp;Q7548))</f>
      </c>
    </row>
    <row r="7549" spans="10:18" ht="15" customHeight="1" x14ac:dyDescent="0.15">
      <c r="J7549" s="246">
        <f>IF(OR(B7549="",C7549="",E7549=""),"",B7549&amp;":"&amp;C7549&amp;":"&amp;E7549)</f>
      </c>
      <c r="K7549" s="247">
        <f>IF(A7549="","",A7549*D7549)</f>
      </c>
      <c r="L7549" s="246">
        <f>IF(A7549="","",IF(OR(A7549=1,A7549=0),H7549,0))</f>
      </c>
      <c r="M7549" s="246">
        <f>IF(A7549="","",IF(A7549=-1,H7549,0))</f>
      </c>
      <c r="N7549">
        <f>IF(J7549="","",IF(E7549="SGD",1,IF(E7549="USD",Settings!$B$22,IF(E7549="HKD",Settings!$B$23,1))))</f>
      </c>
      <c r="O7549">
        <f>IF(OR(B7549="",C7549="",E7549=""),0,(IF(A7549=-1,H7549,0)-IF(OR(A7549=1,A7549=0),H7549,0)+IF(A7549=2,H7549,0))*IF(E7549="SGD",1,IF(E7549="USD",Settings!$B$22,IF(E7549="HKD",Settings!$B$23,1))))</f>
        <v>0</v>
      </c>
      <c r="P7549">
        <f>IF(OR(B7549="",C7549="",E7549=""),0,IF(A7549=2,H7549*IF(E7549="SGD",1,IF(E7549="USD",Settings!$B$22,IF(E7549="HKD",Settings!$B$23,1))),0))</f>
        <v>0</v>
      </c>
      <c r="Q7549" s="312">
        <f>IF(OR(J7549="",G7549=""),"",G7549+ROW()/1000000)</f>
      </c>
      <c r="R7549" s="247">
        <f>IF(Q7549="","",SUMIFS(Txn[Signed Units],Txn[Key],J7549,Txn[Transaction Order],"&lt;="&amp;Q7549))</f>
      </c>
    </row>
    <row r="7550" spans="10:18" ht="15" customHeight="1" x14ac:dyDescent="0.15">
      <c r="J7550" s="246">
        <f>IF(OR(B7550="",C7550="",E7550=""),"",B7550&amp;":"&amp;C7550&amp;":"&amp;E7550)</f>
      </c>
      <c r="K7550" s="247">
        <f>IF(A7550="","",A7550*D7550)</f>
      </c>
      <c r="L7550" s="246">
        <f>IF(A7550="","",IF(OR(A7550=1,A7550=0),H7550,0))</f>
      </c>
      <c r="M7550" s="246">
        <f>IF(A7550="","",IF(A7550=-1,H7550,0))</f>
      </c>
      <c r="N7550">
        <f>IF(J7550="","",IF(E7550="SGD",1,IF(E7550="USD",Settings!$B$22,IF(E7550="HKD",Settings!$B$23,1))))</f>
      </c>
      <c r="O7550">
        <f>IF(OR(B7550="",C7550="",E7550=""),0,(IF(A7550=-1,H7550,0)-IF(OR(A7550=1,A7550=0),H7550,0)+IF(A7550=2,H7550,0))*IF(E7550="SGD",1,IF(E7550="USD",Settings!$B$22,IF(E7550="HKD",Settings!$B$23,1))))</f>
        <v>0</v>
      </c>
      <c r="P7550">
        <f>IF(OR(B7550="",C7550="",E7550=""),0,IF(A7550=2,H7550*IF(E7550="SGD",1,IF(E7550="USD",Settings!$B$22,IF(E7550="HKD",Settings!$B$23,1))),0))</f>
        <v>0</v>
      </c>
      <c r="Q7550" s="312">
        <f>IF(OR(J7550="",G7550=""),"",G7550+ROW()/1000000)</f>
      </c>
      <c r="R7550" s="247">
        <f>IF(Q7550="","",SUMIFS(Txn[Signed Units],Txn[Key],J7550,Txn[Transaction Order],"&lt;="&amp;Q7550))</f>
      </c>
    </row>
    <row r="7551" spans="10:18" ht="15" customHeight="1" x14ac:dyDescent="0.15">
      <c r="J7551" s="246">
        <f>IF(OR(B7551="",C7551="",E7551=""),"",B7551&amp;":"&amp;C7551&amp;":"&amp;E7551)</f>
      </c>
      <c r="K7551" s="247">
        <f>IF(A7551="","",A7551*D7551)</f>
      </c>
      <c r="L7551" s="246">
        <f>IF(A7551="","",IF(OR(A7551=1,A7551=0),H7551,0))</f>
      </c>
      <c r="M7551" s="246">
        <f>IF(A7551="","",IF(A7551=-1,H7551,0))</f>
      </c>
      <c r="N7551">
        <f>IF(J7551="","",IF(E7551="SGD",1,IF(E7551="USD",Settings!$B$22,IF(E7551="HKD",Settings!$B$23,1))))</f>
      </c>
      <c r="O7551">
        <f>IF(OR(B7551="",C7551="",E7551=""),0,(IF(A7551=-1,H7551,0)-IF(OR(A7551=1,A7551=0),H7551,0)+IF(A7551=2,H7551,0))*IF(E7551="SGD",1,IF(E7551="USD",Settings!$B$22,IF(E7551="HKD",Settings!$B$23,1))))</f>
        <v>0</v>
      </c>
      <c r="P7551">
        <f>IF(OR(B7551="",C7551="",E7551=""),0,IF(A7551=2,H7551*IF(E7551="SGD",1,IF(E7551="USD",Settings!$B$22,IF(E7551="HKD",Settings!$B$23,1))),0))</f>
        <v>0</v>
      </c>
      <c r="Q7551" s="312">
        <f>IF(OR(J7551="",G7551=""),"",G7551+ROW()/1000000)</f>
      </c>
      <c r="R7551" s="247">
        <f>IF(Q7551="","",SUMIFS(Txn[Signed Units],Txn[Key],J7551,Txn[Transaction Order],"&lt;="&amp;Q7551))</f>
      </c>
    </row>
    <row r="7552" spans="10:18" ht="15" customHeight="1" x14ac:dyDescent="0.15">
      <c r="J7552" s="246">
        <f>IF(OR(B7552="",C7552="",E7552=""),"",B7552&amp;":"&amp;C7552&amp;":"&amp;E7552)</f>
      </c>
      <c r="K7552" s="247">
        <f>IF(A7552="","",A7552*D7552)</f>
      </c>
      <c r="L7552" s="246">
        <f>IF(A7552="","",IF(OR(A7552=1,A7552=0),H7552,0))</f>
      </c>
      <c r="M7552" s="246">
        <f>IF(A7552="","",IF(A7552=-1,H7552,0))</f>
      </c>
      <c r="N7552">
        <f>IF(J7552="","",IF(E7552="SGD",1,IF(E7552="USD",Settings!$B$22,IF(E7552="HKD",Settings!$B$23,1))))</f>
      </c>
      <c r="O7552">
        <f>IF(OR(B7552="",C7552="",E7552=""),0,(IF(A7552=-1,H7552,0)-IF(OR(A7552=1,A7552=0),H7552,0)+IF(A7552=2,H7552,0))*IF(E7552="SGD",1,IF(E7552="USD",Settings!$B$22,IF(E7552="HKD",Settings!$B$23,1))))</f>
        <v>0</v>
      </c>
      <c r="P7552">
        <f>IF(OR(B7552="",C7552="",E7552=""),0,IF(A7552=2,H7552*IF(E7552="SGD",1,IF(E7552="USD",Settings!$B$22,IF(E7552="HKD",Settings!$B$23,1))),0))</f>
        <v>0</v>
      </c>
      <c r="Q7552" s="312">
        <f>IF(OR(J7552="",G7552=""),"",G7552+ROW()/1000000)</f>
      </c>
      <c r="R7552" s="247">
        <f>IF(Q7552="","",SUMIFS(Txn[Signed Units],Txn[Key],J7552,Txn[Transaction Order],"&lt;="&amp;Q7552))</f>
      </c>
    </row>
    <row r="7553" spans="10:18" ht="15" customHeight="1" x14ac:dyDescent="0.15">
      <c r="J7553" s="246">
        <f>IF(OR(B7553="",C7553="",E7553=""),"",B7553&amp;":"&amp;C7553&amp;":"&amp;E7553)</f>
      </c>
      <c r="K7553" s="247">
        <f>IF(A7553="","",A7553*D7553)</f>
      </c>
      <c r="L7553" s="246">
        <f>IF(A7553="","",IF(OR(A7553=1,A7553=0),H7553,0))</f>
      </c>
      <c r="M7553" s="246">
        <f>IF(A7553="","",IF(A7553=-1,H7553,0))</f>
      </c>
      <c r="N7553">
        <f>IF(J7553="","",IF(E7553="SGD",1,IF(E7553="USD",Settings!$B$22,IF(E7553="HKD",Settings!$B$23,1))))</f>
      </c>
      <c r="O7553">
        <f>IF(OR(B7553="",C7553="",E7553=""),0,(IF(A7553=-1,H7553,0)-IF(OR(A7553=1,A7553=0),H7553,0)+IF(A7553=2,H7553,0))*IF(E7553="SGD",1,IF(E7553="USD",Settings!$B$22,IF(E7553="HKD",Settings!$B$23,1))))</f>
        <v>0</v>
      </c>
      <c r="P7553">
        <f>IF(OR(B7553="",C7553="",E7553=""),0,IF(A7553=2,H7553*IF(E7553="SGD",1,IF(E7553="USD",Settings!$B$22,IF(E7553="HKD",Settings!$B$23,1))),0))</f>
        <v>0</v>
      </c>
      <c r="Q7553" s="312">
        <f>IF(OR(J7553="",G7553=""),"",G7553+ROW()/1000000)</f>
      </c>
      <c r="R7553" s="247">
        <f>IF(Q7553="","",SUMIFS(Txn[Signed Units],Txn[Key],J7553,Txn[Transaction Order],"&lt;="&amp;Q7553))</f>
      </c>
    </row>
    <row r="7554" spans="10:18" ht="15" customHeight="1" x14ac:dyDescent="0.15">
      <c r="J7554" s="246">
        <f>IF(OR(B7554="",C7554="",E7554=""),"",B7554&amp;":"&amp;C7554&amp;":"&amp;E7554)</f>
      </c>
      <c r="K7554" s="247">
        <f>IF(A7554="","",A7554*D7554)</f>
      </c>
      <c r="L7554" s="246">
        <f>IF(A7554="","",IF(OR(A7554=1,A7554=0),H7554,0))</f>
      </c>
      <c r="M7554" s="246">
        <f>IF(A7554="","",IF(A7554=-1,H7554,0))</f>
      </c>
      <c r="N7554">
        <f>IF(J7554="","",IF(E7554="SGD",1,IF(E7554="USD",Settings!$B$22,IF(E7554="HKD",Settings!$B$23,1))))</f>
      </c>
      <c r="O7554">
        <f>IF(OR(B7554="",C7554="",E7554=""),0,(IF(A7554=-1,H7554,0)-IF(OR(A7554=1,A7554=0),H7554,0)+IF(A7554=2,H7554,0))*IF(E7554="SGD",1,IF(E7554="USD",Settings!$B$22,IF(E7554="HKD",Settings!$B$23,1))))</f>
        <v>0</v>
      </c>
      <c r="P7554">
        <f>IF(OR(B7554="",C7554="",E7554=""),0,IF(A7554=2,H7554*IF(E7554="SGD",1,IF(E7554="USD",Settings!$B$22,IF(E7554="HKD",Settings!$B$23,1))),0))</f>
        <v>0</v>
      </c>
      <c r="Q7554" s="312">
        <f>IF(OR(J7554="",G7554=""),"",G7554+ROW()/1000000)</f>
      </c>
      <c r="R7554" s="247">
        <f>IF(Q7554="","",SUMIFS(Txn[Signed Units],Txn[Key],J7554,Txn[Transaction Order],"&lt;="&amp;Q7554))</f>
      </c>
    </row>
    <row r="7555" spans="10:18" ht="15" customHeight="1" x14ac:dyDescent="0.15">
      <c r="J7555" s="246">
        <f>IF(OR(B7555="",C7555="",E7555=""),"",B7555&amp;":"&amp;C7555&amp;":"&amp;E7555)</f>
      </c>
      <c r="K7555" s="247">
        <f>IF(A7555="","",A7555*D7555)</f>
      </c>
      <c r="L7555" s="246">
        <f>IF(A7555="","",IF(OR(A7555=1,A7555=0),H7555,0))</f>
      </c>
      <c r="M7555" s="246">
        <f>IF(A7555="","",IF(A7555=-1,H7555,0))</f>
      </c>
      <c r="N7555">
        <f>IF(J7555="","",IF(E7555="SGD",1,IF(E7555="USD",Settings!$B$22,IF(E7555="HKD",Settings!$B$23,1))))</f>
      </c>
      <c r="O7555">
        <f>IF(OR(B7555="",C7555="",E7555=""),0,(IF(A7555=-1,H7555,0)-IF(OR(A7555=1,A7555=0),H7555,0)+IF(A7555=2,H7555,0))*IF(E7555="SGD",1,IF(E7555="USD",Settings!$B$22,IF(E7555="HKD",Settings!$B$23,1))))</f>
        <v>0</v>
      </c>
      <c r="P7555">
        <f>IF(OR(B7555="",C7555="",E7555=""),0,IF(A7555=2,H7555*IF(E7555="SGD",1,IF(E7555="USD",Settings!$B$22,IF(E7555="HKD",Settings!$B$23,1))),0))</f>
        <v>0</v>
      </c>
      <c r="Q7555" s="312">
        <f>IF(OR(J7555="",G7555=""),"",G7555+ROW()/1000000)</f>
      </c>
      <c r="R7555" s="247">
        <f>IF(Q7555="","",SUMIFS(Txn[Signed Units],Txn[Key],J7555,Txn[Transaction Order],"&lt;="&amp;Q7555))</f>
      </c>
    </row>
    <row r="7556" spans="10:18" ht="15" customHeight="1" x14ac:dyDescent="0.15">
      <c r="J7556" s="246">
        <f>IF(OR(B7556="",C7556="",E7556=""),"",B7556&amp;":"&amp;C7556&amp;":"&amp;E7556)</f>
      </c>
      <c r="K7556" s="247">
        <f>IF(A7556="","",A7556*D7556)</f>
      </c>
      <c r="L7556" s="246">
        <f>IF(A7556="","",IF(OR(A7556=1,A7556=0),H7556,0))</f>
      </c>
      <c r="M7556" s="246">
        <f>IF(A7556="","",IF(A7556=-1,H7556,0))</f>
      </c>
      <c r="N7556">
        <f>IF(J7556="","",IF(E7556="SGD",1,IF(E7556="USD",Settings!$B$22,IF(E7556="HKD",Settings!$B$23,1))))</f>
      </c>
      <c r="O7556">
        <f>IF(OR(B7556="",C7556="",E7556=""),0,(IF(A7556=-1,H7556,0)-IF(OR(A7556=1,A7556=0),H7556,0)+IF(A7556=2,H7556,0))*IF(E7556="SGD",1,IF(E7556="USD",Settings!$B$22,IF(E7556="HKD",Settings!$B$23,1))))</f>
        <v>0</v>
      </c>
      <c r="P7556">
        <f>IF(OR(B7556="",C7556="",E7556=""),0,IF(A7556=2,H7556*IF(E7556="SGD",1,IF(E7556="USD",Settings!$B$22,IF(E7556="HKD",Settings!$B$23,1))),0))</f>
        <v>0</v>
      </c>
      <c r="Q7556" s="312">
        <f>IF(OR(J7556="",G7556=""),"",G7556+ROW()/1000000)</f>
      </c>
      <c r="R7556" s="247">
        <f>IF(Q7556="","",SUMIFS(Txn[Signed Units],Txn[Key],J7556,Txn[Transaction Order],"&lt;="&amp;Q7556))</f>
      </c>
    </row>
    <row r="7557" spans="10:18" ht="15" customHeight="1" x14ac:dyDescent="0.15">
      <c r="J7557" s="246">
        <f>IF(OR(B7557="",C7557="",E7557=""),"",B7557&amp;":"&amp;C7557&amp;":"&amp;E7557)</f>
      </c>
      <c r="K7557" s="247">
        <f>IF(A7557="","",A7557*D7557)</f>
      </c>
      <c r="L7557" s="246">
        <f>IF(A7557="","",IF(OR(A7557=1,A7557=0),H7557,0))</f>
      </c>
      <c r="M7557" s="246">
        <f>IF(A7557="","",IF(A7557=-1,H7557,0))</f>
      </c>
      <c r="N7557">
        <f>IF(J7557="","",IF(E7557="SGD",1,IF(E7557="USD",Settings!$B$22,IF(E7557="HKD",Settings!$B$23,1))))</f>
      </c>
      <c r="O7557">
        <f>IF(OR(B7557="",C7557="",E7557=""),0,(IF(A7557=-1,H7557,0)-IF(OR(A7557=1,A7557=0),H7557,0)+IF(A7557=2,H7557,0))*IF(E7557="SGD",1,IF(E7557="USD",Settings!$B$22,IF(E7557="HKD",Settings!$B$23,1))))</f>
        <v>0</v>
      </c>
      <c r="P7557">
        <f>IF(OR(B7557="",C7557="",E7557=""),0,IF(A7557=2,H7557*IF(E7557="SGD",1,IF(E7557="USD",Settings!$B$22,IF(E7557="HKD",Settings!$B$23,1))),0))</f>
        <v>0</v>
      </c>
      <c r="Q7557" s="312">
        <f>IF(OR(J7557="",G7557=""),"",G7557+ROW()/1000000)</f>
      </c>
      <c r="R7557" s="247">
        <f>IF(Q7557="","",SUMIFS(Txn[Signed Units],Txn[Key],J7557,Txn[Transaction Order],"&lt;="&amp;Q7557))</f>
      </c>
    </row>
    <row r="7558" spans="10:18" ht="15" customHeight="1" x14ac:dyDescent="0.15">
      <c r="J7558" s="246">
        <f>IF(OR(B7558="",C7558="",E7558=""),"",B7558&amp;":"&amp;C7558&amp;":"&amp;E7558)</f>
      </c>
      <c r="K7558" s="247">
        <f>IF(A7558="","",A7558*D7558)</f>
      </c>
      <c r="L7558" s="246">
        <f>IF(A7558="","",IF(OR(A7558=1,A7558=0),H7558,0))</f>
      </c>
      <c r="M7558" s="246">
        <f>IF(A7558="","",IF(A7558=-1,H7558,0))</f>
      </c>
      <c r="N7558">
        <f>IF(J7558="","",IF(E7558="SGD",1,IF(E7558="USD",Settings!$B$22,IF(E7558="HKD",Settings!$B$23,1))))</f>
      </c>
      <c r="O7558">
        <f>IF(OR(B7558="",C7558="",E7558=""),0,(IF(A7558=-1,H7558,0)-IF(OR(A7558=1,A7558=0),H7558,0)+IF(A7558=2,H7558,0))*IF(E7558="SGD",1,IF(E7558="USD",Settings!$B$22,IF(E7558="HKD",Settings!$B$23,1))))</f>
        <v>0</v>
      </c>
      <c r="P7558">
        <f>IF(OR(B7558="",C7558="",E7558=""),0,IF(A7558=2,H7558*IF(E7558="SGD",1,IF(E7558="USD",Settings!$B$22,IF(E7558="HKD",Settings!$B$23,1))),0))</f>
        <v>0</v>
      </c>
      <c r="Q7558" s="312">
        <f>IF(OR(J7558="",G7558=""),"",G7558+ROW()/1000000)</f>
      </c>
      <c r="R7558" s="247">
        <f>IF(Q7558="","",SUMIFS(Txn[Signed Units],Txn[Key],J7558,Txn[Transaction Order],"&lt;="&amp;Q7558))</f>
      </c>
    </row>
    <row r="7559" spans="10:18" ht="15" customHeight="1" x14ac:dyDescent="0.15">
      <c r="J7559" s="246">
        <f>IF(OR(B7559="",C7559="",E7559=""),"",B7559&amp;":"&amp;C7559&amp;":"&amp;E7559)</f>
      </c>
      <c r="K7559" s="247">
        <f>IF(A7559="","",A7559*D7559)</f>
      </c>
      <c r="L7559" s="246">
        <f>IF(A7559="","",IF(OR(A7559=1,A7559=0),H7559,0))</f>
      </c>
      <c r="M7559" s="246">
        <f>IF(A7559="","",IF(A7559=-1,H7559,0))</f>
      </c>
      <c r="N7559">
        <f>IF(J7559="","",IF(E7559="SGD",1,IF(E7559="USD",Settings!$B$22,IF(E7559="HKD",Settings!$B$23,1))))</f>
      </c>
      <c r="O7559">
        <f>IF(OR(B7559="",C7559="",E7559=""),0,(IF(A7559=-1,H7559,0)-IF(OR(A7559=1,A7559=0),H7559,0)+IF(A7559=2,H7559,0))*IF(E7559="SGD",1,IF(E7559="USD",Settings!$B$22,IF(E7559="HKD",Settings!$B$23,1))))</f>
        <v>0</v>
      </c>
      <c r="P7559">
        <f>IF(OR(B7559="",C7559="",E7559=""),0,IF(A7559=2,H7559*IF(E7559="SGD",1,IF(E7559="USD",Settings!$B$22,IF(E7559="HKD",Settings!$B$23,1))),0))</f>
        <v>0</v>
      </c>
      <c r="Q7559" s="312">
        <f>IF(OR(J7559="",G7559=""),"",G7559+ROW()/1000000)</f>
      </c>
      <c r="R7559" s="247">
        <f>IF(Q7559="","",SUMIFS(Txn[Signed Units],Txn[Key],J7559,Txn[Transaction Order],"&lt;="&amp;Q7559))</f>
      </c>
    </row>
    <row r="7560" spans="10:18" ht="15" customHeight="1" x14ac:dyDescent="0.15">
      <c r="J7560" s="246">
        <f>IF(OR(B7560="",C7560="",E7560=""),"",B7560&amp;":"&amp;C7560&amp;":"&amp;E7560)</f>
      </c>
      <c r="K7560" s="247">
        <f>IF(A7560="","",A7560*D7560)</f>
      </c>
      <c r="L7560" s="246">
        <f>IF(A7560="","",IF(OR(A7560=1,A7560=0),H7560,0))</f>
      </c>
      <c r="M7560" s="246">
        <f>IF(A7560="","",IF(A7560=-1,H7560,0))</f>
      </c>
      <c r="N7560">
        <f>IF(J7560="","",IF(E7560="SGD",1,IF(E7560="USD",Settings!$B$22,IF(E7560="HKD",Settings!$B$23,1))))</f>
      </c>
      <c r="O7560">
        <f>IF(OR(B7560="",C7560="",E7560=""),0,(IF(A7560=-1,H7560,0)-IF(OR(A7560=1,A7560=0),H7560,0)+IF(A7560=2,H7560,0))*IF(E7560="SGD",1,IF(E7560="USD",Settings!$B$22,IF(E7560="HKD",Settings!$B$23,1))))</f>
        <v>0</v>
      </c>
      <c r="P7560">
        <f>IF(OR(B7560="",C7560="",E7560=""),0,IF(A7560=2,H7560*IF(E7560="SGD",1,IF(E7560="USD",Settings!$B$22,IF(E7560="HKD",Settings!$B$23,1))),0))</f>
        <v>0</v>
      </c>
      <c r="Q7560" s="312">
        <f>IF(OR(J7560="",G7560=""),"",G7560+ROW()/1000000)</f>
      </c>
      <c r="R7560" s="247">
        <f>IF(Q7560="","",SUMIFS(Txn[Signed Units],Txn[Key],J7560,Txn[Transaction Order],"&lt;="&amp;Q7560))</f>
      </c>
    </row>
    <row r="7561" spans="10:18" ht="15" customHeight="1" x14ac:dyDescent="0.15">
      <c r="J7561" s="246">
        <f>IF(OR(B7561="",C7561="",E7561=""),"",B7561&amp;":"&amp;C7561&amp;":"&amp;E7561)</f>
      </c>
      <c r="K7561" s="247">
        <f>IF(A7561="","",A7561*D7561)</f>
      </c>
      <c r="L7561" s="246">
        <f>IF(A7561="","",IF(OR(A7561=1,A7561=0),H7561,0))</f>
      </c>
      <c r="M7561" s="246">
        <f>IF(A7561="","",IF(A7561=-1,H7561,0))</f>
      </c>
      <c r="N7561">
        <f>IF(J7561="","",IF(E7561="SGD",1,IF(E7561="USD",Settings!$B$22,IF(E7561="HKD",Settings!$B$23,1))))</f>
      </c>
      <c r="O7561">
        <f>IF(OR(B7561="",C7561="",E7561=""),0,(IF(A7561=-1,H7561,0)-IF(OR(A7561=1,A7561=0),H7561,0)+IF(A7561=2,H7561,0))*IF(E7561="SGD",1,IF(E7561="USD",Settings!$B$22,IF(E7561="HKD",Settings!$B$23,1))))</f>
        <v>0</v>
      </c>
      <c r="P7561">
        <f>IF(OR(B7561="",C7561="",E7561=""),0,IF(A7561=2,H7561*IF(E7561="SGD",1,IF(E7561="USD",Settings!$B$22,IF(E7561="HKD",Settings!$B$23,1))),0))</f>
        <v>0</v>
      </c>
      <c r="Q7561" s="312">
        <f>IF(OR(J7561="",G7561=""),"",G7561+ROW()/1000000)</f>
      </c>
      <c r="R7561" s="247">
        <f>IF(Q7561="","",SUMIFS(Txn[Signed Units],Txn[Key],J7561,Txn[Transaction Order],"&lt;="&amp;Q7561))</f>
      </c>
    </row>
    <row r="7562" spans="10:18" ht="15" customHeight="1" x14ac:dyDescent="0.15">
      <c r="J7562" s="246">
        <f>IF(OR(B7562="",C7562="",E7562=""),"",B7562&amp;":"&amp;C7562&amp;":"&amp;E7562)</f>
      </c>
      <c r="K7562" s="247">
        <f>IF(A7562="","",A7562*D7562)</f>
      </c>
      <c r="L7562" s="246">
        <f>IF(A7562="","",IF(OR(A7562=1,A7562=0),H7562,0))</f>
      </c>
      <c r="M7562" s="246">
        <f>IF(A7562="","",IF(A7562=-1,H7562,0))</f>
      </c>
      <c r="N7562">
        <f>IF(J7562="","",IF(E7562="SGD",1,IF(E7562="USD",Settings!$B$22,IF(E7562="HKD",Settings!$B$23,1))))</f>
      </c>
      <c r="O7562">
        <f>IF(OR(B7562="",C7562="",E7562=""),0,(IF(A7562=-1,H7562,0)-IF(OR(A7562=1,A7562=0),H7562,0)+IF(A7562=2,H7562,0))*IF(E7562="SGD",1,IF(E7562="USD",Settings!$B$22,IF(E7562="HKD",Settings!$B$23,1))))</f>
        <v>0</v>
      </c>
      <c r="P7562">
        <f>IF(OR(B7562="",C7562="",E7562=""),0,IF(A7562=2,H7562*IF(E7562="SGD",1,IF(E7562="USD",Settings!$B$22,IF(E7562="HKD",Settings!$B$23,1))),0))</f>
        <v>0</v>
      </c>
      <c r="Q7562" s="312">
        <f>IF(OR(J7562="",G7562=""),"",G7562+ROW()/1000000)</f>
      </c>
      <c r="R7562" s="247">
        <f>IF(Q7562="","",SUMIFS(Txn[Signed Units],Txn[Key],J7562,Txn[Transaction Order],"&lt;="&amp;Q7562))</f>
      </c>
    </row>
    <row r="7563" spans="10:18" ht="15" customHeight="1" x14ac:dyDescent="0.15">
      <c r="J7563" s="246">
        <f>IF(OR(B7563="",C7563="",E7563=""),"",B7563&amp;":"&amp;C7563&amp;":"&amp;E7563)</f>
      </c>
      <c r="K7563" s="247">
        <f>IF(A7563="","",A7563*D7563)</f>
      </c>
      <c r="L7563" s="246">
        <f>IF(A7563="","",IF(OR(A7563=1,A7563=0),H7563,0))</f>
      </c>
      <c r="M7563" s="246">
        <f>IF(A7563="","",IF(A7563=-1,H7563,0))</f>
      </c>
      <c r="N7563">
        <f>IF(J7563="","",IF(E7563="SGD",1,IF(E7563="USD",Settings!$B$22,IF(E7563="HKD",Settings!$B$23,1))))</f>
      </c>
      <c r="O7563">
        <f>IF(OR(B7563="",C7563="",E7563=""),0,(IF(A7563=-1,H7563,0)-IF(OR(A7563=1,A7563=0),H7563,0)+IF(A7563=2,H7563,0))*IF(E7563="SGD",1,IF(E7563="USD",Settings!$B$22,IF(E7563="HKD",Settings!$B$23,1))))</f>
        <v>0</v>
      </c>
      <c r="P7563">
        <f>IF(OR(B7563="",C7563="",E7563=""),0,IF(A7563=2,H7563*IF(E7563="SGD",1,IF(E7563="USD",Settings!$B$22,IF(E7563="HKD",Settings!$B$23,1))),0))</f>
        <v>0</v>
      </c>
      <c r="Q7563" s="312">
        <f>IF(OR(J7563="",G7563=""),"",G7563+ROW()/1000000)</f>
      </c>
      <c r="R7563" s="247">
        <f>IF(Q7563="","",SUMIFS(Txn[Signed Units],Txn[Key],J7563,Txn[Transaction Order],"&lt;="&amp;Q7563))</f>
      </c>
    </row>
    <row r="7564" spans="10:18" ht="15" customHeight="1" x14ac:dyDescent="0.15">
      <c r="J7564" s="246">
        <f>IF(OR(B7564="",C7564="",E7564=""),"",B7564&amp;":"&amp;C7564&amp;":"&amp;E7564)</f>
      </c>
      <c r="K7564" s="247">
        <f>IF(A7564="","",A7564*D7564)</f>
      </c>
      <c r="L7564" s="246">
        <f>IF(A7564="","",IF(OR(A7564=1,A7564=0),H7564,0))</f>
      </c>
      <c r="M7564" s="246">
        <f>IF(A7564="","",IF(A7564=-1,H7564,0))</f>
      </c>
      <c r="N7564">
        <f>IF(J7564="","",IF(E7564="SGD",1,IF(E7564="USD",Settings!$B$22,IF(E7564="HKD",Settings!$B$23,1))))</f>
      </c>
      <c r="O7564">
        <f>IF(OR(B7564="",C7564="",E7564=""),0,(IF(A7564=-1,H7564,0)-IF(OR(A7564=1,A7564=0),H7564,0)+IF(A7564=2,H7564,0))*IF(E7564="SGD",1,IF(E7564="USD",Settings!$B$22,IF(E7564="HKD",Settings!$B$23,1))))</f>
        <v>0</v>
      </c>
      <c r="P7564">
        <f>IF(OR(B7564="",C7564="",E7564=""),0,IF(A7564=2,H7564*IF(E7564="SGD",1,IF(E7564="USD",Settings!$B$22,IF(E7564="HKD",Settings!$B$23,1))),0))</f>
        <v>0</v>
      </c>
      <c r="Q7564" s="312">
        <f>IF(OR(J7564="",G7564=""),"",G7564+ROW()/1000000)</f>
      </c>
      <c r="R7564" s="247">
        <f>IF(Q7564="","",SUMIFS(Txn[Signed Units],Txn[Key],J7564,Txn[Transaction Order],"&lt;="&amp;Q7564))</f>
      </c>
    </row>
    <row r="7565" spans="10:18" ht="15" customHeight="1" x14ac:dyDescent="0.15">
      <c r="J7565" s="246">
        <f>IF(OR(B7565="",C7565="",E7565=""),"",B7565&amp;":"&amp;C7565&amp;":"&amp;E7565)</f>
      </c>
      <c r="K7565" s="247">
        <f>IF(A7565="","",A7565*D7565)</f>
      </c>
      <c r="L7565" s="246">
        <f>IF(A7565="","",IF(OR(A7565=1,A7565=0),H7565,0))</f>
      </c>
      <c r="M7565" s="246">
        <f>IF(A7565="","",IF(A7565=-1,H7565,0))</f>
      </c>
      <c r="N7565">
        <f>IF(J7565="","",IF(E7565="SGD",1,IF(E7565="USD",Settings!$B$22,IF(E7565="HKD",Settings!$B$23,1))))</f>
      </c>
      <c r="O7565">
        <f>IF(OR(B7565="",C7565="",E7565=""),0,(IF(A7565=-1,H7565,0)-IF(OR(A7565=1,A7565=0),H7565,0)+IF(A7565=2,H7565,0))*IF(E7565="SGD",1,IF(E7565="USD",Settings!$B$22,IF(E7565="HKD",Settings!$B$23,1))))</f>
        <v>0</v>
      </c>
      <c r="P7565">
        <f>IF(OR(B7565="",C7565="",E7565=""),0,IF(A7565=2,H7565*IF(E7565="SGD",1,IF(E7565="USD",Settings!$B$22,IF(E7565="HKD",Settings!$B$23,1))),0))</f>
        <v>0</v>
      </c>
      <c r="Q7565" s="312">
        <f>IF(OR(J7565="",G7565=""),"",G7565+ROW()/1000000)</f>
      </c>
      <c r="R7565" s="247">
        <f>IF(Q7565="","",SUMIFS(Txn[Signed Units],Txn[Key],J7565,Txn[Transaction Order],"&lt;="&amp;Q7565))</f>
      </c>
    </row>
    <row r="7566" spans="10:18" ht="15" customHeight="1" x14ac:dyDescent="0.15">
      <c r="J7566" s="246">
        <f>IF(OR(B7566="",C7566="",E7566=""),"",B7566&amp;":"&amp;C7566&amp;":"&amp;E7566)</f>
      </c>
      <c r="K7566" s="247">
        <f>IF(A7566="","",A7566*D7566)</f>
      </c>
      <c r="L7566" s="246">
        <f>IF(A7566="","",IF(OR(A7566=1,A7566=0),H7566,0))</f>
      </c>
      <c r="M7566" s="246">
        <f>IF(A7566="","",IF(A7566=-1,H7566,0))</f>
      </c>
      <c r="N7566">
        <f>IF(J7566="","",IF(E7566="SGD",1,IF(E7566="USD",Settings!$B$22,IF(E7566="HKD",Settings!$B$23,1))))</f>
      </c>
      <c r="O7566">
        <f>IF(OR(B7566="",C7566="",E7566=""),0,(IF(A7566=-1,H7566,0)-IF(OR(A7566=1,A7566=0),H7566,0)+IF(A7566=2,H7566,0))*IF(E7566="SGD",1,IF(E7566="USD",Settings!$B$22,IF(E7566="HKD",Settings!$B$23,1))))</f>
        <v>0</v>
      </c>
      <c r="P7566">
        <f>IF(OR(B7566="",C7566="",E7566=""),0,IF(A7566=2,H7566*IF(E7566="SGD",1,IF(E7566="USD",Settings!$B$22,IF(E7566="HKD",Settings!$B$23,1))),0))</f>
        <v>0</v>
      </c>
      <c r="Q7566" s="312">
        <f>IF(OR(J7566="",G7566=""),"",G7566+ROW()/1000000)</f>
      </c>
      <c r="R7566" s="247">
        <f>IF(Q7566="","",SUMIFS(Txn[Signed Units],Txn[Key],J7566,Txn[Transaction Order],"&lt;="&amp;Q7566))</f>
      </c>
    </row>
    <row r="7567" spans="10:18" ht="15" customHeight="1" x14ac:dyDescent="0.15">
      <c r="J7567" s="246">
        <f>IF(OR(B7567="",C7567="",E7567=""),"",B7567&amp;":"&amp;C7567&amp;":"&amp;E7567)</f>
      </c>
      <c r="K7567" s="247">
        <f>IF(A7567="","",A7567*D7567)</f>
      </c>
      <c r="L7567" s="246">
        <f>IF(A7567="","",IF(OR(A7567=1,A7567=0),H7567,0))</f>
      </c>
      <c r="M7567" s="246">
        <f>IF(A7567="","",IF(A7567=-1,H7567,0))</f>
      </c>
      <c r="N7567">
        <f>IF(J7567="","",IF(E7567="SGD",1,IF(E7567="USD",Settings!$B$22,IF(E7567="HKD",Settings!$B$23,1))))</f>
      </c>
      <c r="O7567">
        <f>IF(OR(B7567="",C7567="",E7567=""),0,(IF(A7567=-1,H7567,0)-IF(OR(A7567=1,A7567=0),H7567,0)+IF(A7567=2,H7567,0))*IF(E7567="SGD",1,IF(E7567="USD",Settings!$B$22,IF(E7567="HKD",Settings!$B$23,1))))</f>
        <v>0</v>
      </c>
      <c r="P7567">
        <f>IF(OR(B7567="",C7567="",E7567=""),0,IF(A7567=2,H7567*IF(E7567="SGD",1,IF(E7567="USD",Settings!$B$22,IF(E7567="HKD",Settings!$B$23,1))),0))</f>
        <v>0</v>
      </c>
      <c r="Q7567" s="312">
        <f>IF(OR(J7567="",G7567=""),"",G7567+ROW()/1000000)</f>
      </c>
      <c r="R7567" s="247">
        <f>IF(Q7567="","",SUMIFS(Txn[Signed Units],Txn[Key],J7567,Txn[Transaction Order],"&lt;="&amp;Q7567))</f>
      </c>
    </row>
    <row r="7568" spans="10:18" ht="15" customHeight="1" x14ac:dyDescent="0.15">
      <c r="J7568" s="246">
        <f>IF(OR(B7568="",C7568="",E7568=""),"",B7568&amp;":"&amp;C7568&amp;":"&amp;E7568)</f>
      </c>
      <c r="K7568" s="247">
        <f>IF(A7568="","",A7568*D7568)</f>
      </c>
      <c r="L7568" s="246">
        <f>IF(A7568="","",IF(OR(A7568=1,A7568=0),H7568,0))</f>
      </c>
      <c r="M7568" s="246">
        <f>IF(A7568="","",IF(A7568=-1,H7568,0))</f>
      </c>
      <c r="N7568">
        <f>IF(J7568="","",IF(E7568="SGD",1,IF(E7568="USD",Settings!$B$22,IF(E7568="HKD",Settings!$B$23,1))))</f>
      </c>
      <c r="O7568">
        <f>IF(OR(B7568="",C7568="",E7568=""),0,(IF(A7568=-1,H7568,0)-IF(OR(A7568=1,A7568=0),H7568,0)+IF(A7568=2,H7568,0))*IF(E7568="SGD",1,IF(E7568="USD",Settings!$B$22,IF(E7568="HKD",Settings!$B$23,1))))</f>
        <v>0</v>
      </c>
      <c r="P7568">
        <f>IF(OR(B7568="",C7568="",E7568=""),0,IF(A7568=2,H7568*IF(E7568="SGD",1,IF(E7568="USD",Settings!$B$22,IF(E7568="HKD",Settings!$B$23,1))),0))</f>
        <v>0</v>
      </c>
      <c r="Q7568" s="312">
        <f>IF(OR(J7568="",G7568=""),"",G7568+ROW()/1000000)</f>
      </c>
      <c r="R7568" s="247">
        <f>IF(Q7568="","",SUMIFS(Txn[Signed Units],Txn[Key],J7568,Txn[Transaction Order],"&lt;="&amp;Q7568))</f>
      </c>
    </row>
    <row r="7569" spans="10:18" ht="15" customHeight="1" x14ac:dyDescent="0.15">
      <c r="J7569" s="246">
        <f>IF(OR(B7569="",C7569="",E7569=""),"",B7569&amp;":"&amp;C7569&amp;":"&amp;E7569)</f>
      </c>
      <c r="K7569" s="247">
        <f>IF(A7569="","",A7569*D7569)</f>
      </c>
      <c r="L7569" s="246">
        <f>IF(A7569="","",IF(OR(A7569=1,A7569=0),H7569,0))</f>
      </c>
      <c r="M7569" s="246">
        <f>IF(A7569="","",IF(A7569=-1,H7569,0))</f>
      </c>
      <c r="N7569">
        <f>IF(J7569="","",IF(E7569="SGD",1,IF(E7569="USD",Settings!$B$22,IF(E7569="HKD",Settings!$B$23,1))))</f>
      </c>
      <c r="O7569">
        <f>IF(OR(B7569="",C7569="",E7569=""),0,(IF(A7569=-1,H7569,0)-IF(OR(A7569=1,A7569=0),H7569,0)+IF(A7569=2,H7569,0))*IF(E7569="SGD",1,IF(E7569="USD",Settings!$B$22,IF(E7569="HKD",Settings!$B$23,1))))</f>
        <v>0</v>
      </c>
      <c r="P7569">
        <f>IF(OR(B7569="",C7569="",E7569=""),0,IF(A7569=2,H7569*IF(E7569="SGD",1,IF(E7569="USD",Settings!$B$22,IF(E7569="HKD",Settings!$B$23,1))),0))</f>
        <v>0</v>
      </c>
      <c r="Q7569" s="312">
        <f>IF(OR(J7569="",G7569=""),"",G7569+ROW()/1000000)</f>
      </c>
      <c r="R7569" s="247">
        <f>IF(Q7569="","",SUMIFS(Txn[Signed Units],Txn[Key],J7569,Txn[Transaction Order],"&lt;="&amp;Q7569))</f>
      </c>
    </row>
    <row r="7570" spans="10:18" ht="15" customHeight="1" x14ac:dyDescent="0.15">
      <c r="J7570" s="246">
        <f>IF(OR(B7570="",C7570="",E7570=""),"",B7570&amp;":"&amp;C7570&amp;":"&amp;E7570)</f>
      </c>
      <c r="K7570" s="247">
        <f>IF(A7570="","",A7570*D7570)</f>
      </c>
      <c r="L7570" s="246">
        <f>IF(A7570="","",IF(OR(A7570=1,A7570=0),H7570,0))</f>
      </c>
      <c r="M7570" s="246">
        <f>IF(A7570="","",IF(A7570=-1,H7570,0))</f>
      </c>
      <c r="N7570">
        <f>IF(J7570="","",IF(E7570="SGD",1,IF(E7570="USD",Settings!$B$22,IF(E7570="HKD",Settings!$B$23,1))))</f>
      </c>
      <c r="O7570">
        <f>IF(OR(B7570="",C7570="",E7570=""),0,(IF(A7570=-1,H7570,0)-IF(OR(A7570=1,A7570=0),H7570,0)+IF(A7570=2,H7570,0))*IF(E7570="SGD",1,IF(E7570="USD",Settings!$B$22,IF(E7570="HKD",Settings!$B$23,1))))</f>
        <v>0</v>
      </c>
      <c r="P7570">
        <f>IF(OR(B7570="",C7570="",E7570=""),0,IF(A7570=2,H7570*IF(E7570="SGD",1,IF(E7570="USD",Settings!$B$22,IF(E7570="HKD",Settings!$B$23,1))),0))</f>
        <v>0</v>
      </c>
      <c r="Q7570" s="312">
        <f>IF(OR(J7570="",G7570=""),"",G7570+ROW()/1000000)</f>
      </c>
      <c r="R7570" s="247">
        <f>IF(Q7570="","",SUMIFS(Txn[Signed Units],Txn[Key],J7570,Txn[Transaction Order],"&lt;="&amp;Q7570))</f>
      </c>
    </row>
    <row r="7571" spans="10:18" ht="15" customHeight="1" x14ac:dyDescent="0.15">
      <c r="J7571" s="246">
        <f>IF(OR(B7571="",C7571="",E7571=""),"",B7571&amp;":"&amp;C7571&amp;":"&amp;E7571)</f>
      </c>
      <c r="K7571" s="247">
        <f>IF(A7571="","",A7571*D7571)</f>
      </c>
      <c r="L7571" s="246">
        <f>IF(A7571="","",IF(OR(A7571=1,A7571=0),H7571,0))</f>
      </c>
      <c r="M7571" s="246">
        <f>IF(A7571="","",IF(A7571=-1,H7571,0))</f>
      </c>
      <c r="N7571">
        <f>IF(J7571="","",IF(E7571="SGD",1,IF(E7571="USD",Settings!$B$22,IF(E7571="HKD",Settings!$B$23,1))))</f>
      </c>
      <c r="O7571">
        <f>IF(OR(B7571="",C7571="",E7571=""),0,(IF(A7571=-1,H7571,0)-IF(OR(A7571=1,A7571=0),H7571,0)+IF(A7571=2,H7571,0))*IF(E7571="SGD",1,IF(E7571="USD",Settings!$B$22,IF(E7571="HKD",Settings!$B$23,1))))</f>
        <v>0</v>
      </c>
      <c r="P7571">
        <f>IF(OR(B7571="",C7571="",E7571=""),0,IF(A7571=2,H7571*IF(E7571="SGD",1,IF(E7571="USD",Settings!$B$22,IF(E7571="HKD",Settings!$B$23,1))),0))</f>
        <v>0</v>
      </c>
      <c r="Q7571" s="312">
        <f>IF(OR(J7571="",G7571=""),"",G7571+ROW()/1000000)</f>
      </c>
      <c r="R7571" s="247">
        <f>IF(Q7571="","",SUMIFS(Txn[Signed Units],Txn[Key],J7571,Txn[Transaction Order],"&lt;="&amp;Q7571))</f>
      </c>
    </row>
    <row r="7572" spans="10:18" ht="15" customHeight="1" x14ac:dyDescent="0.15">
      <c r="J7572" s="246">
        <f>IF(OR(B7572="",C7572="",E7572=""),"",B7572&amp;":"&amp;C7572&amp;":"&amp;E7572)</f>
      </c>
      <c r="K7572" s="247">
        <f>IF(A7572="","",A7572*D7572)</f>
      </c>
      <c r="L7572" s="246">
        <f>IF(A7572="","",IF(OR(A7572=1,A7572=0),H7572,0))</f>
      </c>
      <c r="M7572" s="246">
        <f>IF(A7572="","",IF(A7572=-1,H7572,0))</f>
      </c>
      <c r="N7572">
        <f>IF(J7572="","",IF(E7572="SGD",1,IF(E7572="USD",Settings!$B$22,IF(E7572="HKD",Settings!$B$23,1))))</f>
      </c>
      <c r="O7572">
        <f>IF(OR(B7572="",C7572="",E7572=""),0,(IF(A7572=-1,H7572,0)-IF(OR(A7572=1,A7572=0),H7572,0)+IF(A7572=2,H7572,0))*IF(E7572="SGD",1,IF(E7572="USD",Settings!$B$22,IF(E7572="HKD",Settings!$B$23,1))))</f>
        <v>0</v>
      </c>
      <c r="P7572">
        <f>IF(OR(B7572="",C7572="",E7572=""),0,IF(A7572=2,H7572*IF(E7572="SGD",1,IF(E7572="USD",Settings!$B$22,IF(E7572="HKD",Settings!$B$23,1))),0))</f>
        <v>0</v>
      </c>
      <c r="Q7572" s="312">
        <f>IF(OR(J7572="",G7572=""),"",G7572+ROW()/1000000)</f>
      </c>
      <c r="R7572" s="247">
        <f>IF(Q7572="","",SUMIFS(Txn[Signed Units],Txn[Key],J7572,Txn[Transaction Order],"&lt;="&amp;Q7572))</f>
      </c>
    </row>
    <row r="7573" spans="10:18" ht="15" customHeight="1" x14ac:dyDescent="0.15">
      <c r="J7573" s="246">
        <f>IF(OR(B7573="",C7573="",E7573=""),"",B7573&amp;":"&amp;C7573&amp;":"&amp;E7573)</f>
      </c>
      <c r="K7573" s="247">
        <f>IF(A7573="","",A7573*D7573)</f>
      </c>
      <c r="L7573" s="246">
        <f>IF(A7573="","",IF(OR(A7573=1,A7573=0),H7573,0))</f>
      </c>
      <c r="M7573" s="246">
        <f>IF(A7573="","",IF(A7573=-1,H7573,0))</f>
      </c>
      <c r="N7573">
        <f>IF(J7573="","",IF(E7573="SGD",1,IF(E7573="USD",Settings!$B$22,IF(E7573="HKD",Settings!$B$23,1))))</f>
      </c>
      <c r="O7573">
        <f>IF(OR(B7573="",C7573="",E7573=""),0,(IF(A7573=-1,H7573,0)-IF(OR(A7573=1,A7573=0),H7573,0)+IF(A7573=2,H7573,0))*IF(E7573="SGD",1,IF(E7573="USD",Settings!$B$22,IF(E7573="HKD",Settings!$B$23,1))))</f>
        <v>0</v>
      </c>
      <c r="P7573">
        <f>IF(OR(B7573="",C7573="",E7573=""),0,IF(A7573=2,H7573*IF(E7573="SGD",1,IF(E7573="USD",Settings!$B$22,IF(E7573="HKD",Settings!$B$23,1))),0))</f>
        <v>0</v>
      </c>
      <c r="Q7573" s="312">
        <f>IF(OR(J7573="",G7573=""),"",G7573+ROW()/1000000)</f>
      </c>
      <c r="R7573" s="247">
        <f>IF(Q7573="","",SUMIFS(Txn[Signed Units],Txn[Key],J7573,Txn[Transaction Order],"&lt;="&amp;Q7573))</f>
      </c>
    </row>
    <row r="7574" spans="10:18" ht="15" customHeight="1" x14ac:dyDescent="0.15">
      <c r="J7574" s="246">
        <f>IF(OR(B7574="",C7574="",E7574=""),"",B7574&amp;":"&amp;C7574&amp;":"&amp;E7574)</f>
      </c>
      <c r="K7574" s="247">
        <f>IF(A7574="","",A7574*D7574)</f>
      </c>
      <c r="L7574" s="246">
        <f>IF(A7574="","",IF(OR(A7574=1,A7574=0),H7574,0))</f>
      </c>
      <c r="M7574" s="246">
        <f>IF(A7574="","",IF(A7574=-1,H7574,0))</f>
      </c>
      <c r="N7574">
        <f>IF(J7574="","",IF(E7574="SGD",1,IF(E7574="USD",Settings!$B$22,IF(E7574="HKD",Settings!$B$23,1))))</f>
      </c>
      <c r="O7574">
        <f>IF(OR(B7574="",C7574="",E7574=""),0,(IF(A7574=-1,H7574,0)-IF(OR(A7574=1,A7574=0),H7574,0)+IF(A7574=2,H7574,0))*IF(E7574="SGD",1,IF(E7574="USD",Settings!$B$22,IF(E7574="HKD",Settings!$B$23,1))))</f>
        <v>0</v>
      </c>
      <c r="P7574">
        <f>IF(OR(B7574="",C7574="",E7574=""),0,IF(A7574=2,H7574*IF(E7574="SGD",1,IF(E7574="USD",Settings!$B$22,IF(E7574="HKD",Settings!$B$23,1))),0))</f>
        <v>0</v>
      </c>
      <c r="Q7574" s="312">
        <f>IF(OR(J7574="",G7574=""),"",G7574+ROW()/1000000)</f>
      </c>
      <c r="R7574" s="247">
        <f>IF(Q7574="","",SUMIFS(Txn[Signed Units],Txn[Key],J7574,Txn[Transaction Order],"&lt;="&amp;Q7574))</f>
      </c>
    </row>
    <row r="7575" spans="10:18" ht="15" customHeight="1" x14ac:dyDescent="0.15">
      <c r="J7575" s="246">
        <f>IF(OR(B7575="",C7575="",E7575=""),"",B7575&amp;":"&amp;C7575&amp;":"&amp;E7575)</f>
      </c>
      <c r="K7575" s="247">
        <f>IF(A7575="","",A7575*D7575)</f>
      </c>
      <c r="L7575" s="246">
        <f>IF(A7575="","",IF(OR(A7575=1,A7575=0),H7575,0))</f>
      </c>
      <c r="M7575" s="246">
        <f>IF(A7575="","",IF(A7575=-1,H7575,0))</f>
      </c>
      <c r="N7575">
        <f>IF(J7575="","",IF(E7575="SGD",1,IF(E7575="USD",Settings!$B$22,IF(E7575="HKD",Settings!$B$23,1))))</f>
      </c>
      <c r="O7575">
        <f>IF(OR(B7575="",C7575="",E7575=""),0,(IF(A7575=-1,H7575,0)-IF(OR(A7575=1,A7575=0),H7575,0)+IF(A7575=2,H7575,0))*IF(E7575="SGD",1,IF(E7575="USD",Settings!$B$22,IF(E7575="HKD",Settings!$B$23,1))))</f>
        <v>0</v>
      </c>
      <c r="P7575">
        <f>IF(OR(B7575="",C7575="",E7575=""),0,IF(A7575=2,H7575*IF(E7575="SGD",1,IF(E7575="USD",Settings!$B$22,IF(E7575="HKD",Settings!$B$23,1))),0))</f>
        <v>0</v>
      </c>
      <c r="Q7575" s="312">
        <f>IF(OR(J7575="",G7575=""),"",G7575+ROW()/1000000)</f>
      </c>
      <c r="R7575" s="247">
        <f>IF(Q7575="","",SUMIFS(Txn[Signed Units],Txn[Key],J7575,Txn[Transaction Order],"&lt;="&amp;Q7575))</f>
      </c>
    </row>
    <row r="7576" spans="10:18" ht="15" customHeight="1" x14ac:dyDescent="0.15">
      <c r="J7576" s="246">
        <f>IF(OR(B7576="",C7576="",E7576=""),"",B7576&amp;":"&amp;C7576&amp;":"&amp;E7576)</f>
      </c>
      <c r="K7576" s="247">
        <f>IF(A7576="","",A7576*D7576)</f>
      </c>
      <c r="L7576" s="246">
        <f>IF(A7576="","",IF(OR(A7576=1,A7576=0),H7576,0))</f>
      </c>
      <c r="M7576" s="246">
        <f>IF(A7576="","",IF(A7576=-1,H7576,0))</f>
      </c>
      <c r="N7576">
        <f>IF(J7576="","",IF(E7576="SGD",1,IF(E7576="USD",Settings!$B$22,IF(E7576="HKD",Settings!$B$23,1))))</f>
      </c>
      <c r="O7576">
        <f>IF(OR(B7576="",C7576="",E7576=""),0,(IF(A7576=-1,H7576,0)-IF(OR(A7576=1,A7576=0),H7576,0)+IF(A7576=2,H7576,0))*IF(E7576="SGD",1,IF(E7576="USD",Settings!$B$22,IF(E7576="HKD",Settings!$B$23,1))))</f>
        <v>0</v>
      </c>
      <c r="P7576">
        <f>IF(OR(B7576="",C7576="",E7576=""),0,IF(A7576=2,H7576*IF(E7576="SGD",1,IF(E7576="USD",Settings!$B$22,IF(E7576="HKD",Settings!$B$23,1))),0))</f>
        <v>0</v>
      </c>
      <c r="Q7576" s="312">
        <f>IF(OR(J7576="",G7576=""),"",G7576+ROW()/1000000)</f>
      </c>
      <c r="R7576" s="247">
        <f>IF(Q7576="","",SUMIFS(Txn[Signed Units],Txn[Key],J7576,Txn[Transaction Order],"&lt;="&amp;Q7576))</f>
      </c>
    </row>
    <row r="7577" spans="10:18" ht="15" customHeight="1" x14ac:dyDescent="0.15">
      <c r="J7577" s="246">
        <f>IF(OR(B7577="",C7577="",E7577=""),"",B7577&amp;":"&amp;C7577&amp;":"&amp;E7577)</f>
      </c>
      <c r="K7577" s="247">
        <f>IF(A7577="","",A7577*D7577)</f>
      </c>
      <c r="L7577" s="246">
        <f>IF(A7577="","",IF(OR(A7577=1,A7577=0),H7577,0))</f>
      </c>
      <c r="M7577" s="246">
        <f>IF(A7577="","",IF(A7577=-1,H7577,0))</f>
      </c>
      <c r="N7577">
        <f>IF(J7577="","",IF(E7577="SGD",1,IF(E7577="USD",Settings!$B$22,IF(E7577="HKD",Settings!$B$23,1))))</f>
      </c>
      <c r="O7577">
        <f>IF(OR(B7577="",C7577="",E7577=""),0,(IF(A7577=-1,H7577,0)-IF(OR(A7577=1,A7577=0),H7577,0)+IF(A7577=2,H7577,0))*IF(E7577="SGD",1,IF(E7577="USD",Settings!$B$22,IF(E7577="HKD",Settings!$B$23,1))))</f>
        <v>0</v>
      </c>
      <c r="P7577">
        <f>IF(OR(B7577="",C7577="",E7577=""),0,IF(A7577=2,H7577*IF(E7577="SGD",1,IF(E7577="USD",Settings!$B$22,IF(E7577="HKD",Settings!$B$23,1))),0))</f>
        <v>0</v>
      </c>
      <c r="Q7577" s="312">
        <f>IF(OR(J7577="",G7577=""),"",G7577+ROW()/1000000)</f>
      </c>
      <c r="R7577" s="247">
        <f>IF(Q7577="","",SUMIFS(Txn[Signed Units],Txn[Key],J7577,Txn[Transaction Order],"&lt;="&amp;Q7577))</f>
      </c>
    </row>
    <row r="7578" spans="10:18" ht="15" customHeight="1" x14ac:dyDescent="0.15">
      <c r="J7578" s="246">
        <f>IF(OR(B7578="",C7578="",E7578=""),"",B7578&amp;":"&amp;C7578&amp;":"&amp;E7578)</f>
      </c>
      <c r="K7578" s="247">
        <f>IF(A7578="","",A7578*D7578)</f>
      </c>
      <c r="L7578" s="246">
        <f>IF(A7578="","",IF(OR(A7578=1,A7578=0),H7578,0))</f>
      </c>
      <c r="M7578" s="246">
        <f>IF(A7578="","",IF(A7578=-1,H7578,0))</f>
      </c>
      <c r="N7578">
        <f>IF(J7578="","",IF(E7578="SGD",1,IF(E7578="USD",Settings!$B$22,IF(E7578="HKD",Settings!$B$23,1))))</f>
      </c>
      <c r="O7578">
        <f>IF(OR(B7578="",C7578="",E7578=""),0,(IF(A7578=-1,H7578,0)-IF(OR(A7578=1,A7578=0),H7578,0)+IF(A7578=2,H7578,0))*IF(E7578="SGD",1,IF(E7578="USD",Settings!$B$22,IF(E7578="HKD",Settings!$B$23,1))))</f>
        <v>0</v>
      </c>
      <c r="P7578">
        <f>IF(OR(B7578="",C7578="",E7578=""),0,IF(A7578=2,H7578*IF(E7578="SGD",1,IF(E7578="USD",Settings!$B$22,IF(E7578="HKD",Settings!$B$23,1))),0))</f>
        <v>0</v>
      </c>
      <c r="Q7578" s="312">
        <f>IF(OR(J7578="",G7578=""),"",G7578+ROW()/1000000)</f>
      </c>
      <c r="R7578" s="247">
        <f>IF(Q7578="","",SUMIFS(Txn[Signed Units],Txn[Key],J7578,Txn[Transaction Order],"&lt;="&amp;Q7578))</f>
      </c>
    </row>
    <row r="7579" spans="10:18" ht="15" customHeight="1" x14ac:dyDescent="0.15">
      <c r="J7579" s="246">
        <f>IF(OR(B7579="",C7579="",E7579=""),"",B7579&amp;":"&amp;C7579&amp;":"&amp;E7579)</f>
      </c>
      <c r="K7579" s="247">
        <f>IF(A7579="","",A7579*D7579)</f>
      </c>
      <c r="L7579" s="246">
        <f>IF(A7579="","",IF(OR(A7579=1,A7579=0),H7579,0))</f>
      </c>
      <c r="M7579" s="246">
        <f>IF(A7579="","",IF(A7579=-1,H7579,0))</f>
      </c>
      <c r="N7579">
        <f>IF(J7579="","",IF(E7579="SGD",1,IF(E7579="USD",Settings!$B$22,IF(E7579="HKD",Settings!$B$23,1))))</f>
      </c>
      <c r="O7579">
        <f>IF(OR(B7579="",C7579="",E7579=""),0,(IF(A7579=-1,H7579,0)-IF(OR(A7579=1,A7579=0),H7579,0)+IF(A7579=2,H7579,0))*IF(E7579="SGD",1,IF(E7579="USD",Settings!$B$22,IF(E7579="HKD",Settings!$B$23,1))))</f>
        <v>0</v>
      </c>
      <c r="P7579">
        <f>IF(OR(B7579="",C7579="",E7579=""),0,IF(A7579=2,H7579*IF(E7579="SGD",1,IF(E7579="USD",Settings!$B$22,IF(E7579="HKD",Settings!$B$23,1))),0))</f>
        <v>0</v>
      </c>
      <c r="Q7579" s="312">
        <f>IF(OR(J7579="",G7579=""),"",G7579+ROW()/1000000)</f>
      </c>
      <c r="R7579" s="247">
        <f>IF(Q7579="","",SUMIFS(Txn[Signed Units],Txn[Key],J7579,Txn[Transaction Order],"&lt;="&amp;Q7579))</f>
      </c>
    </row>
    <row r="7580" spans="10:18" ht="15" customHeight="1" x14ac:dyDescent="0.15">
      <c r="J7580" s="246">
        <f>IF(OR(B7580="",C7580="",E7580=""),"",B7580&amp;":"&amp;C7580&amp;":"&amp;E7580)</f>
      </c>
      <c r="K7580" s="247">
        <f>IF(A7580="","",A7580*D7580)</f>
      </c>
      <c r="L7580" s="246">
        <f>IF(A7580="","",IF(OR(A7580=1,A7580=0),H7580,0))</f>
      </c>
      <c r="M7580" s="246">
        <f>IF(A7580="","",IF(A7580=-1,H7580,0))</f>
      </c>
      <c r="N7580">
        <f>IF(J7580="","",IF(E7580="SGD",1,IF(E7580="USD",Settings!$B$22,IF(E7580="HKD",Settings!$B$23,1))))</f>
      </c>
      <c r="O7580">
        <f>IF(OR(B7580="",C7580="",E7580=""),0,(IF(A7580=-1,H7580,0)-IF(OR(A7580=1,A7580=0),H7580,0)+IF(A7580=2,H7580,0))*IF(E7580="SGD",1,IF(E7580="USD",Settings!$B$22,IF(E7580="HKD",Settings!$B$23,1))))</f>
        <v>0</v>
      </c>
      <c r="P7580">
        <f>IF(OR(B7580="",C7580="",E7580=""),0,IF(A7580=2,H7580*IF(E7580="SGD",1,IF(E7580="USD",Settings!$B$22,IF(E7580="HKD",Settings!$B$23,1))),0))</f>
        <v>0</v>
      </c>
      <c r="Q7580" s="312">
        <f>IF(OR(J7580="",G7580=""),"",G7580+ROW()/1000000)</f>
      </c>
      <c r="R7580" s="247">
        <f>IF(Q7580="","",SUMIFS(Txn[Signed Units],Txn[Key],J7580,Txn[Transaction Order],"&lt;="&amp;Q7580))</f>
      </c>
    </row>
    <row r="7581" spans="10:18" ht="15" customHeight="1" x14ac:dyDescent="0.15">
      <c r="J7581" s="246">
        <f>IF(OR(B7581="",C7581="",E7581=""),"",B7581&amp;":"&amp;C7581&amp;":"&amp;E7581)</f>
      </c>
      <c r="K7581" s="247">
        <f>IF(A7581="","",A7581*D7581)</f>
      </c>
      <c r="L7581" s="246">
        <f>IF(A7581="","",IF(OR(A7581=1,A7581=0),H7581,0))</f>
      </c>
      <c r="M7581" s="246">
        <f>IF(A7581="","",IF(A7581=-1,H7581,0))</f>
      </c>
      <c r="N7581">
        <f>IF(J7581="","",IF(E7581="SGD",1,IF(E7581="USD",Settings!$B$22,IF(E7581="HKD",Settings!$B$23,1))))</f>
      </c>
      <c r="O7581">
        <f>IF(OR(B7581="",C7581="",E7581=""),0,(IF(A7581=-1,H7581,0)-IF(OR(A7581=1,A7581=0),H7581,0)+IF(A7581=2,H7581,0))*IF(E7581="SGD",1,IF(E7581="USD",Settings!$B$22,IF(E7581="HKD",Settings!$B$23,1))))</f>
        <v>0</v>
      </c>
      <c r="P7581">
        <f>IF(OR(B7581="",C7581="",E7581=""),0,IF(A7581=2,H7581*IF(E7581="SGD",1,IF(E7581="USD",Settings!$B$22,IF(E7581="HKD",Settings!$B$23,1))),0))</f>
        <v>0</v>
      </c>
      <c r="Q7581" s="312">
        <f>IF(OR(J7581="",G7581=""),"",G7581+ROW()/1000000)</f>
      </c>
      <c r="R7581" s="247">
        <f>IF(Q7581="","",SUMIFS(Txn[Signed Units],Txn[Key],J7581,Txn[Transaction Order],"&lt;="&amp;Q7581))</f>
      </c>
    </row>
    <row r="7582" spans="10:18" ht="15" customHeight="1" x14ac:dyDescent="0.15">
      <c r="J7582" s="246">
        <f>IF(OR(B7582="",C7582="",E7582=""),"",B7582&amp;":"&amp;C7582&amp;":"&amp;E7582)</f>
      </c>
      <c r="K7582" s="247">
        <f>IF(A7582="","",A7582*D7582)</f>
      </c>
      <c r="L7582" s="246">
        <f>IF(A7582="","",IF(OR(A7582=1,A7582=0),H7582,0))</f>
      </c>
      <c r="M7582" s="246">
        <f>IF(A7582="","",IF(A7582=-1,H7582,0))</f>
      </c>
      <c r="N7582">
        <f>IF(J7582="","",IF(E7582="SGD",1,IF(E7582="USD",Settings!$B$22,IF(E7582="HKD",Settings!$B$23,1))))</f>
      </c>
      <c r="O7582">
        <f>IF(OR(B7582="",C7582="",E7582=""),0,(IF(A7582=-1,H7582,0)-IF(OR(A7582=1,A7582=0),H7582,0)+IF(A7582=2,H7582,0))*IF(E7582="SGD",1,IF(E7582="USD",Settings!$B$22,IF(E7582="HKD",Settings!$B$23,1))))</f>
        <v>0</v>
      </c>
      <c r="P7582">
        <f>IF(OR(B7582="",C7582="",E7582=""),0,IF(A7582=2,H7582*IF(E7582="SGD",1,IF(E7582="USD",Settings!$B$22,IF(E7582="HKD",Settings!$B$23,1))),0))</f>
        <v>0</v>
      </c>
      <c r="Q7582" s="312">
        <f>IF(OR(J7582="",G7582=""),"",G7582+ROW()/1000000)</f>
      </c>
      <c r="R7582" s="247">
        <f>IF(Q7582="","",SUMIFS(Txn[Signed Units],Txn[Key],J7582,Txn[Transaction Order],"&lt;="&amp;Q7582))</f>
      </c>
    </row>
    <row r="7583" spans="10:18" ht="15" customHeight="1" x14ac:dyDescent="0.15">
      <c r="J7583" s="246">
        <f>IF(OR(B7583="",C7583="",E7583=""),"",B7583&amp;":"&amp;C7583&amp;":"&amp;E7583)</f>
      </c>
      <c r="K7583" s="247">
        <f>IF(A7583="","",A7583*D7583)</f>
      </c>
      <c r="L7583" s="246">
        <f>IF(A7583="","",IF(OR(A7583=1,A7583=0),H7583,0))</f>
      </c>
      <c r="M7583" s="246">
        <f>IF(A7583="","",IF(A7583=-1,H7583,0))</f>
      </c>
      <c r="N7583">
        <f>IF(J7583="","",IF(E7583="SGD",1,IF(E7583="USD",Settings!$B$22,IF(E7583="HKD",Settings!$B$23,1))))</f>
      </c>
      <c r="O7583">
        <f>IF(OR(B7583="",C7583="",E7583=""),0,(IF(A7583=-1,H7583,0)-IF(OR(A7583=1,A7583=0),H7583,0)+IF(A7583=2,H7583,0))*IF(E7583="SGD",1,IF(E7583="USD",Settings!$B$22,IF(E7583="HKD",Settings!$B$23,1))))</f>
        <v>0</v>
      </c>
      <c r="P7583">
        <f>IF(OR(B7583="",C7583="",E7583=""),0,IF(A7583=2,H7583*IF(E7583="SGD",1,IF(E7583="USD",Settings!$B$22,IF(E7583="HKD",Settings!$B$23,1))),0))</f>
        <v>0</v>
      </c>
      <c r="Q7583" s="312">
        <f>IF(OR(J7583="",G7583=""),"",G7583+ROW()/1000000)</f>
      </c>
      <c r="R7583" s="247">
        <f>IF(Q7583="","",SUMIFS(Txn[Signed Units],Txn[Key],J7583,Txn[Transaction Order],"&lt;="&amp;Q7583))</f>
      </c>
    </row>
    <row r="7584" spans="10:18" ht="15" customHeight="1" x14ac:dyDescent="0.15">
      <c r="J7584" s="246">
        <f>IF(OR(B7584="",C7584="",E7584=""),"",B7584&amp;":"&amp;C7584&amp;":"&amp;E7584)</f>
      </c>
      <c r="K7584" s="247">
        <f>IF(A7584="","",A7584*D7584)</f>
      </c>
      <c r="L7584" s="246">
        <f>IF(A7584="","",IF(OR(A7584=1,A7584=0),H7584,0))</f>
      </c>
      <c r="M7584" s="246">
        <f>IF(A7584="","",IF(A7584=-1,H7584,0))</f>
      </c>
      <c r="N7584">
        <f>IF(J7584="","",IF(E7584="SGD",1,IF(E7584="USD",Settings!$B$22,IF(E7584="HKD",Settings!$B$23,1))))</f>
      </c>
      <c r="O7584">
        <f>IF(OR(B7584="",C7584="",E7584=""),0,(IF(A7584=-1,H7584,0)-IF(OR(A7584=1,A7584=0),H7584,0)+IF(A7584=2,H7584,0))*IF(E7584="SGD",1,IF(E7584="USD",Settings!$B$22,IF(E7584="HKD",Settings!$B$23,1))))</f>
        <v>0</v>
      </c>
      <c r="P7584">
        <f>IF(OR(B7584="",C7584="",E7584=""),0,IF(A7584=2,H7584*IF(E7584="SGD",1,IF(E7584="USD",Settings!$B$22,IF(E7584="HKD",Settings!$B$23,1))),0))</f>
        <v>0</v>
      </c>
      <c r="Q7584" s="312">
        <f>IF(OR(J7584="",G7584=""),"",G7584+ROW()/1000000)</f>
      </c>
      <c r="R7584" s="247">
        <f>IF(Q7584="","",SUMIFS(Txn[Signed Units],Txn[Key],J7584,Txn[Transaction Order],"&lt;="&amp;Q7584))</f>
      </c>
    </row>
    <row r="7585" spans="10:18" ht="15" customHeight="1" x14ac:dyDescent="0.15">
      <c r="J7585" s="246">
        <f>IF(OR(B7585="",C7585="",E7585=""),"",B7585&amp;":"&amp;C7585&amp;":"&amp;E7585)</f>
      </c>
      <c r="K7585" s="247">
        <f>IF(A7585="","",A7585*D7585)</f>
      </c>
      <c r="L7585" s="246">
        <f>IF(A7585="","",IF(OR(A7585=1,A7585=0),H7585,0))</f>
      </c>
      <c r="M7585" s="246">
        <f>IF(A7585="","",IF(A7585=-1,H7585,0))</f>
      </c>
      <c r="N7585">
        <f>IF(J7585="","",IF(E7585="SGD",1,IF(E7585="USD",Settings!$B$22,IF(E7585="HKD",Settings!$B$23,1))))</f>
      </c>
      <c r="O7585">
        <f>IF(OR(B7585="",C7585="",E7585=""),0,(IF(A7585=-1,H7585,0)-IF(OR(A7585=1,A7585=0),H7585,0)+IF(A7585=2,H7585,0))*IF(E7585="SGD",1,IF(E7585="USD",Settings!$B$22,IF(E7585="HKD",Settings!$B$23,1))))</f>
        <v>0</v>
      </c>
      <c r="P7585">
        <f>IF(OR(B7585="",C7585="",E7585=""),0,IF(A7585=2,H7585*IF(E7585="SGD",1,IF(E7585="USD",Settings!$B$22,IF(E7585="HKD",Settings!$B$23,1))),0))</f>
        <v>0</v>
      </c>
      <c r="Q7585" s="312">
        <f>IF(OR(J7585="",G7585=""),"",G7585+ROW()/1000000)</f>
      </c>
      <c r="R7585" s="247">
        <f>IF(Q7585="","",SUMIFS(Txn[Signed Units],Txn[Key],J7585,Txn[Transaction Order],"&lt;="&amp;Q7585))</f>
      </c>
    </row>
    <row r="7586" spans="10:18" ht="15" customHeight="1" x14ac:dyDescent="0.15">
      <c r="J7586" s="246">
        <f>IF(OR(B7586="",C7586="",E7586=""),"",B7586&amp;":"&amp;C7586&amp;":"&amp;E7586)</f>
      </c>
      <c r="K7586" s="247">
        <f>IF(A7586="","",A7586*D7586)</f>
      </c>
      <c r="L7586" s="246">
        <f>IF(A7586="","",IF(OR(A7586=1,A7586=0),H7586,0))</f>
      </c>
      <c r="M7586" s="246">
        <f>IF(A7586="","",IF(A7586=-1,H7586,0))</f>
      </c>
      <c r="N7586">
        <f>IF(J7586="","",IF(E7586="SGD",1,IF(E7586="USD",Settings!$B$22,IF(E7586="HKD",Settings!$B$23,1))))</f>
      </c>
      <c r="O7586">
        <f>IF(OR(B7586="",C7586="",E7586=""),0,(IF(A7586=-1,H7586,0)-IF(OR(A7586=1,A7586=0),H7586,0)+IF(A7586=2,H7586,0))*IF(E7586="SGD",1,IF(E7586="USD",Settings!$B$22,IF(E7586="HKD",Settings!$B$23,1))))</f>
        <v>0</v>
      </c>
      <c r="P7586">
        <f>IF(OR(B7586="",C7586="",E7586=""),0,IF(A7586=2,H7586*IF(E7586="SGD",1,IF(E7586="USD",Settings!$B$22,IF(E7586="HKD",Settings!$B$23,1))),0))</f>
        <v>0</v>
      </c>
      <c r="Q7586" s="312">
        <f>IF(OR(J7586="",G7586=""),"",G7586+ROW()/1000000)</f>
      </c>
      <c r="R7586" s="247">
        <f>IF(Q7586="","",SUMIFS(Txn[Signed Units],Txn[Key],J7586,Txn[Transaction Order],"&lt;="&amp;Q7586))</f>
      </c>
    </row>
    <row r="7587" spans="10:18" ht="15" customHeight="1" x14ac:dyDescent="0.15">
      <c r="J7587" s="246">
        <f>IF(OR(B7587="",C7587="",E7587=""),"",B7587&amp;":"&amp;C7587&amp;":"&amp;E7587)</f>
      </c>
      <c r="K7587" s="247">
        <f>IF(A7587="","",A7587*D7587)</f>
      </c>
      <c r="L7587" s="246">
        <f>IF(A7587="","",IF(OR(A7587=1,A7587=0),H7587,0))</f>
      </c>
      <c r="M7587" s="246">
        <f>IF(A7587="","",IF(A7587=-1,H7587,0))</f>
      </c>
      <c r="N7587">
        <f>IF(J7587="","",IF(E7587="SGD",1,IF(E7587="USD",Settings!$B$22,IF(E7587="HKD",Settings!$B$23,1))))</f>
      </c>
      <c r="O7587">
        <f>IF(OR(B7587="",C7587="",E7587=""),0,(IF(A7587=-1,H7587,0)-IF(OR(A7587=1,A7587=0),H7587,0)+IF(A7587=2,H7587,0))*IF(E7587="SGD",1,IF(E7587="USD",Settings!$B$22,IF(E7587="HKD",Settings!$B$23,1))))</f>
        <v>0</v>
      </c>
      <c r="P7587">
        <f>IF(OR(B7587="",C7587="",E7587=""),0,IF(A7587=2,H7587*IF(E7587="SGD",1,IF(E7587="USD",Settings!$B$22,IF(E7587="HKD",Settings!$B$23,1))),0))</f>
        <v>0</v>
      </c>
      <c r="Q7587" s="312">
        <f>IF(OR(J7587="",G7587=""),"",G7587+ROW()/1000000)</f>
      </c>
      <c r="R7587" s="247">
        <f>IF(Q7587="","",SUMIFS(Txn[Signed Units],Txn[Key],J7587,Txn[Transaction Order],"&lt;="&amp;Q7587))</f>
      </c>
    </row>
    <row r="7588" spans="10:18" ht="15" customHeight="1" x14ac:dyDescent="0.15">
      <c r="J7588" s="246">
        <f>IF(OR(B7588="",C7588="",E7588=""),"",B7588&amp;":"&amp;C7588&amp;":"&amp;E7588)</f>
      </c>
      <c r="K7588" s="247">
        <f>IF(A7588="","",A7588*D7588)</f>
      </c>
      <c r="L7588" s="246">
        <f>IF(A7588="","",IF(OR(A7588=1,A7588=0),H7588,0))</f>
      </c>
      <c r="M7588" s="246">
        <f>IF(A7588="","",IF(A7588=-1,H7588,0))</f>
      </c>
      <c r="N7588">
        <f>IF(J7588="","",IF(E7588="SGD",1,IF(E7588="USD",Settings!$B$22,IF(E7588="HKD",Settings!$B$23,1))))</f>
      </c>
      <c r="O7588">
        <f>IF(OR(B7588="",C7588="",E7588=""),0,(IF(A7588=-1,H7588,0)-IF(OR(A7588=1,A7588=0),H7588,0)+IF(A7588=2,H7588,0))*IF(E7588="SGD",1,IF(E7588="USD",Settings!$B$22,IF(E7588="HKD",Settings!$B$23,1))))</f>
        <v>0</v>
      </c>
      <c r="P7588">
        <f>IF(OR(B7588="",C7588="",E7588=""),0,IF(A7588=2,H7588*IF(E7588="SGD",1,IF(E7588="USD",Settings!$B$22,IF(E7588="HKD",Settings!$B$23,1))),0))</f>
        <v>0</v>
      </c>
      <c r="Q7588" s="312">
        <f>IF(OR(J7588="",G7588=""),"",G7588+ROW()/1000000)</f>
      </c>
      <c r="R7588" s="247">
        <f>IF(Q7588="","",SUMIFS(Txn[Signed Units],Txn[Key],J7588,Txn[Transaction Order],"&lt;="&amp;Q7588))</f>
      </c>
    </row>
    <row r="7589" spans="10:18" ht="15" customHeight="1" x14ac:dyDescent="0.15">
      <c r="J7589" s="246">
        <f>IF(OR(B7589="",C7589="",E7589=""),"",B7589&amp;":"&amp;C7589&amp;":"&amp;E7589)</f>
      </c>
      <c r="K7589" s="247">
        <f>IF(A7589="","",A7589*D7589)</f>
      </c>
      <c r="L7589" s="246">
        <f>IF(A7589="","",IF(OR(A7589=1,A7589=0),H7589,0))</f>
      </c>
      <c r="M7589" s="246">
        <f>IF(A7589="","",IF(A7589=-1,H7589,0))</f>
      </c>
      <c r="N7589">
        <f>IF(J7589="","",IF(E7589="SGD",1,IF(E7589="USD",Settings!$B$22,IF(E7589="HKD",Settings!$B$23,1))))</f>
      </c>
      <c r="O7589">
        <f>IF(OR(B7589="",C7589="",E7589=""),0,(IF(A7589=-1,H7589,0)-IF(OR(A7589=1,A7589=0),H7589,0)+IF(A7589=2,H7589,0))*IF(E7589="SGD",1,IF(E7589="USD",Settings!$B$22,IF(E7589="HKD",Settings!$B$23,1))))</f>
        <v>0</v>
      </c>
      <c r="P7589">
        <f>IF(OR(B7589="",C7589="",E7589=""),0,IF(A7589=2,H7589*IF(E7589="SGD",1,IF(E7589="USD",Settings!$B$22,IF(E7589="HKD",Settings!$B$23,1))),0))</f>
        <v>0</v>
      </c>
      <c r="Q7589" s="312">
        <f>IF(OR(J7589="",G7589=""),"",G7589+ROW()/1000000)</f>
      </c>
      <c r="R7589" s="247">
        <f>IF(Q7589="","",SUMIFS(Txn[Signed Units],Txn[Key],J7589,Txn[Transaction Order],"&lt;="&amp;Q7589))</f>
      </c>
    </row>
    <row r="7590" spans="10:18" ht="15" customHeight="1" x14ac:dyDescent="0.15">
      <c r="J7590" s="246">
        <f>IF(OR(B7590="",C7590="",E7590=""),"",B7590&amp;":"&amp;C7590&amp;":"&amp;E7590)</f>
      </c>
      <c r="K7590" s="247">
        <f>IF(A7590="","",A7590*D7590)</f>
      </c>
      <c r="L7590" s="246">
        <f>IF(A7590="","",IF(OR(A7590=1,A7590=0),H7590,0))</f>
      </c>
      <c r="M7590" s="246">
        <f>IF(A7590="","",IF(A7590=-1,H7590,0))</f>
      </c>
      <c r="N7590">
        <f>IF(J7590="","",IF(E7590="SGD",1,IF(E7590="USD",Settings!$B$22,IF(E7590="HKD",Settings!$B$23,1))))</f>
      </c>
      <c r="O7590">
        <f>IF(OR(B7590="",C7590="",E7590=""),0,(IF(A7590=-1,H7590,0)-IF(OR(A7590=1,A7590=0),H7590,0)+IF(A7590=2,H7590,0))*IF(E7590="SGD",1,IF(E7590="USD",Settings!$B$22,IF(E7590="HKD",Settings!$B$23,1))))</f>
        <v>0</v>
      </c>
      <c r="P7590">
        <f>IF(OR(B7590="",C7590="",E7590=""),0,IF(A7590=2,H7590*IF(E7590="SGD",1,IF(E7590="USD",Settings!$B$22,IF(E7590="HKD",Settings!$B$23,1))),0))</f>
        <v>0</v>
      </c>
      <c r="Q7590" s="312">
        <f>IF(OR(J7590="",G7590=""),"",G7590+ROW()/1000000)</f>
      </c>
      <c r="R7590" s="247">
        <f>IF(Q7590="","",SUMIFS(Txn[Signed Units],Txn[Key],J7590,Txn[Transaction Order],"&lt;="&amp;Q7590))</f>
      </c>
    </row>
    <row r="7591" spans="10:18" ht="15" customHeight="1" x14ac:dyDescent="0.15">
      <c r="J7591" s="246">
        <f>IF(OR(B7591="",C7591="",E7591=""),"",B7591&amp;":"&amp;C7591&amp;":"&amp;E7591)</f>
      </c>
      <c r="K7591" s="247">
        <f>IF(A7591="","",A7591*D7591)</f>
      </c>
      <c r="L7591" s="246">
        <f>IF(A7591="","",IF(OR(A7591=1,A7591=0),H7591,0))</f>
      </c>
      <c r="M7591" s="246">
        <f>IF(A7591="","",IF(A7591=-1,H7591,0))</f>
      </c>
      <c r="N7591">
        <f>IF(J7591="","",IF(E7591="SGD",1,IF(E7591="USD",Settings!$B$22,IF(E7591="HKD",Settings!$B$23,1))))</f>
      </c>
      <c r="O7591">
        <f>IF(OR(B7591="",C7591="",E7591=""),0,(IF(A7591=-1,H7591,0)-IF(OR(A7591=1,A7591=0),H7591,0)+IF(A7591=2,H7591,0))*IF(E7591="SGD",1,IF(E7591="USD",Settings!$B$22,IF(E7591="HKD",Settings!$B$23,1))))</f>
        <v>0</v>
      </c>
      <c r="P7591">
        <f>IF(OR(B7591="",C7591="",E7591=""),0,IF(A7591=2,H7591*IF(E7591="SGD",1,IF(E7591="USD",Settings!$B$22,IF(E7591="HKD",Settings!$B$23,1))),0))</f>
        <v>0</v>
      </c>
      <c r="Q7591" s="312">
        <f>IF(OR(J7591="",G7591=""),"",G7591+ROW()/1000000)</f>
      </c>
      <c r="R7591" s="247">
        <f>IF(Q7591="","",SUMIFS(Txn[Signed Units],Txn[Key],J7591,Txn[Transaction Order],"&lt;="&amp;Q7591))</f>
      </c>
    </row>
    <row r="7592" spans="10:18" ht="15" customHeight="1" x14ac:dyDescent="0.15">
      <c r="J7592" s="246">
        <f>IF(OR(B7592="",C7592="",E7592=""),"",B7592&amp;":"&amp;C7592&amp;":"&amp;E7592)</f>
      </c>
      <c r="K7592" s="247">
        <f>IF(A7592="","",A7592*D7592)</f>
      </c>
      <c r="L7592" s="246">
        <f>IF(A7592="","",IF(OR(A7592=1,A7592=0),H7592,0))</f>
      </c>
      <c r="M7592" s="246">
        <f>IF(A7592="","",IF(A7592=-1,H7592,0))</f>
      </c>
      <c r="N7592">
        <f>IF(J7592="","",IF(E7592="SGD",1,IF(E7592="USD",Settings!$B$22,IF(E7592="HKD",Settings!$B$23,1))))</f>
      </c>
      <c r="O7592">
        <f>IF(OR(B7592="",C7592="",E7592=""),0,(IF(A7592=-1,H7592,0)-IF(OR(A7592=1,A7592=0),H7592,0)+IF(A7592=2,H7592,0))*IF(E7592="SGD",1,IF(E7592="USD",Settings!$B$22,IF(E7592="HKD",Settings!$B$23,1))))</f>
        <v>0</v>
      </c>
      <c r="P7592">
        <f>IF(OR(B7592="",C7592="",E7592=""),0,IF(A7592=2,H7592*IF(E7592="SGD",1,IF(E7592="USD",Settings!$B$22,IF(E7592="HKD",Settings!$B$23,1))),0))</f>
        <v>0</v>
      </c>
      <c r="Q7592" s="312">
        <f>IF(OR(J7592="",G7592=""),"",G7592+ROW()/1000000)</f>
      </c>
      <c r="R7592" s="247">
        <f>IF(Q7592="","",SUMIFS(Txn[Signed Units],Txn[Key],J7592,Txn[Transaction Order],"&lt;="&amp;Q7592))</f>
      </c>
    </row>
    <row r="7593" spans="10:18" ht="15" customHeight="1" x14ac:dyDescent="0.15">
      <c r="J7593" s="246">
        <f>IF(OR(B7593="",C7593="",E7593=""),"",B7593&amp;":"&amp;C7593&amp;":"&amp;E7593)</f>
      </c>
      <c r="K7593" s="247">
        <f>IF(A7593="","",A7593*D7593)</f>
      </c>
      <c r="L7593" s="246">
        <f>IF(A7593="","",IF(OR(A7593=1,A7593=0),H7593,0))</f>
      </c>
      <c r="M7593" s="246">
        <f>IF(A7593="","",IF(A7593=-1,H7593,0))</f>
      </c>
      <c r="N7593">
        <f>IF(J7593="","",IF(E7593="SGD",1,IF(E7593="USD",Settings!$B$22,IF(E7593="HKD",Settings!$B$23,1))))</f>
      </c>
      <c r="O7593">
        <f>IF(OR(B7593="",C7593="",E7593=""),0,(IF(A7593=-1,H7593,0)-IF(OR(A7593=1,A7593=0),H7593,0)+IF(A7593=2,H7593,0))*IF(E7593="SGD",1,IF(E7593="USD",Settings!$B$22,IF(E7593="HKD",Settings!$B$23,1))))</f>
        <v>0</v>
      </c>
      <c r="P7593">
        <f>IF(OR(B7593="",C7593="",E7593=""),0,IF(A7593=2,H7593*IF(E7593="SGD",1,IF(E7593="USD",Settings!$B$22,IF(E7593="HKD",Settings!$B$23,1))),0))</f>
        <v>0</v>
      </c>
      <c r="Q7593" s="312">
        <f>IF(OR(J7593="",G7593=""),"",G7593+ROW()/1000000)</f>
      </c>
      <c r="R7593" s="247">
        <f>IF(Q7593="","",SUMIFS(Txn[Signed Units],Txn[Key],J7593,Txn[Transaction Order],"&lt;="&amp;Q7593))</f>
      </c>
    </row>
    <row r="7594" spans="10:18" ht="15" customHeight="1" x14ac:dyDescent="0.15">
      <c r="J7594" s="246">
        <f>IF(OR(B7594="",C7594="",E7594=""),"",B7594&amp;":"&amp;C7594&amp;":"&amp;E7594)</f>
      </c>
      <c r="K7594" s="247">
        <f>IF(A7594="","",A7594*D7594)</f>
      </c>
      <c r="L7594" s="246">
        <f>IF(A7594="","",IF(OR(A7594=1,A7594=0),H7594,0))</f>
      </c>
      <c r="M7594" s="246">
        <f>IF(A7594="","",IF(A7594=-1,H7594,0))</f>
      </c>
      <c r="N7594">
        <f>IF(J7594="","",IF(E7594="SGD",1,IF(E7594="USD",Settings!$B$22,IF(E7594="HKD",Settings!$B$23,1))))</f>
      </c>
      <c r="O7594">
        <f>IF(OR(B7594="",C7594="",E7594=""),0,(IF(A7594=-1,H7594,0)-IF(OR(A7594=1,A7594=0),H7594,0)+IF(A7594=2,H7594,0))*IF(E7594="SGD",1,IF(E7594="USD",Settings!$B$22,IF(E7594="HKD",Settings!$B$23,1))))</f>
        <v>0</v>
      </c>
      <c r="P7594">
        <f>IF(OR(B7594="",C7594="",E7594=""),0,IF(A7594=2,H7594*IF(E7594="SGD",1,IF(E7594="USD",Settings!$B$22,IF(E7594="HKD",Settings!$B$23,1))),0))</f>
        <v>0</v>
      </c>
      <c r="Q7594" s="312">
        <f>IF(OR(J7594="",G7594=""),"",G7594+ROW()/1000000)</f>
      </c>
      <c r="R7594" s="247">
        <f>IF(Q7594="","",SUMIFS(Txn[Signed Units],Txn[Key],J7594,Txn[Transaction Order],"&lt;="&amp;Q7594))</f>
      </c>
    </row>
    <row r="7595" spans="10:18" ht="15" customHeight="1" x14ac:dyDescent="0.15">
      <c r="J7595" s="246">
        <f>IF(OR(B7595="",C7595="",E7595=""),"",B7595&amp;":"&amp;C7595&amp;":"&amp;E7595)</f>
      </c>
      <c r="K7595" s="247">
        <f>IF(A7595="","",A7595*D7595)</f>
      </c>
      <c r="L7595" s="246">
        <f>IF(A7595="","",IF(OR(A7595=1,A7595=0),H7595,0))</f>
      </c>
      <c r="M7595" s="246">
        <f>IF(A7595="","",IF(A7595=-1,H7595,0))</f>
      </c>
      <c r="N7595">
        <f>IF(J7595="","",IF(E7595="SGD",1,IF(E7595="USD",Settings!$B$22,IF(E7595="HKD",Settings!$B$23,1))))</f>
      </c>
      <c r="O7595">
        <f>IF(OR(B7595="",C7595="",E7595=""),0,(IF(A7595=-1,H7595,0)-IF(OR(A7595=1,A7595=0),H7595,0)+IF(A7595=2,H7595,0))*IF(E7595="SGD",1,IF(E7595="USD",Settings!$B$22,IF(E7595="HKD",Settings!$B$23,1))))</f>
        <v>0</v>
      </c>
      <c r="P7595">
        <f>IF(OR(B7595="",C7595="",E7595=""),0,IF(A7595=2,H7595*IF(E7595="SGD",1,IF(E7595="USD",Settings!$B$22,IF(E7595="HKD",Settings!$B$23,1))),0))</f>
        <v>0</v>
      </c>
      <c r="Q7595" s="312">
        <f>IF(OR(J7595="",G7595=""),"",G7595+ROW()/1000000)</f>
      </c>
      <c r="R7595" s="247">
        <f>IF(Q7595="","",SUMIFS(Txn[Signed Units],Txn[Key],J7595,Txn[Transaction Order],"&lt;="&amp;Q7595))</f>
      </c>
    </row>
    <row r="7596" spans="10:18" ht="15" customHeight="1" x14ac:dyDescent="0.15">
      <c r="J7596" s="246">
        <f>IF(OR(B7596="",C7596="",E7596=""),"",B7596&amp;":"&amp;C7596&amp;":"&amp;E7596)</f>
      </c>
      <c r="K7596" s="247">
        <f>IF(A7596="","",A7596*D7596)</f>
      </c>
      <c r="L7596" s="246">
        <f>IF(A7596="","",IF(OR(A7596=1,A7596=0),H7596,0))</f>
      </c>
      <c r="M7596" s="246">
        <f>IF(A7596="","",IF(A7596=-1,H7596,0))</f>
      </c>
      <c r="N7596">
        <f>IF(J7596="","",IF(E7596="SGD",1,IF(E7596="USD",Settings!$B$22,IF(E7596="HKD",Settings!$B$23,1))))</f>
      </c>
      <c r="O7596">
        <f>IF(OR(B7596="",C7596="",E7596=""),0,(IF(A7596=-1,H7596,0)-IF(OR(A7596=1,A7596=0),H7596,0)+IF(A7596=2,H7596,0))*IF(E7596="SGD",1,IF(E7596="USD",Settings!$B$22,IF(E7596="HKD",Settings!$B$23,1))))</f>
        <v>0</v>
      </c>
      <c r="P7596">
        <f>IF(OR(B7596="",C7596="",E7596=""),0,IF(A7596=2,H7596*IF(E7596="SGD",1,IF(E7596="USD",Settings!$B$22,IF(E7596="HKD",Settings!$B$23,1))),0))</f>
        <v>0</v>
      </c>
      <c r="Q7596" s="312">
        <f>IF(OR(J7596="",G7596=""),"",G7596+ROW()/1000000)</f>
      </c>
      <c r="R7596" s="247">
        <f>IF(Q7596="","",SUMIFS(Txn[Signed Units],Txn[Key],J7596,Txn[Transaction Order],"&lt;="&amp;Q7596))</f>
      </c>
    </row>
    <row r="7597" spans="10:18" ht="15" customHeight="1" x14ac:dyDescent="0.15">
      <c r="J7597" s="246">
        <f>IF(OR(B7597="",C7597="",E7597=""),"",B7597&amp;":"&amp;C7597&amp;":"&amp;E7597)</f>
      </c>
      <c r="K7597" s="247">
        <f>IF(A7597="","",A7597*D7597)</f>
      </c>
      <c r="L7597" s="246">
        <f>IF(A7597="","",IF(OR(A7597=1,A7597=0),H7597,0))</f>
      </c>
      <c r="M7597" s="246">
        <f>IF(A7597="","",IF(A7597=-1,H7597,0))</f>
      </c>
      <c r="N7597">
        <f>IF(J7597="","",IF(E7597="SGD",1,IF(E7597="USD",Settings!$B$22,IF(E7597="HKD",Settings!$B$23,1))))</f>
      </c>
      <c r="O7597">
        <f>IF(OR(B7597="",C7597="",E7597=""),0,(IF(A7597=-1,H7597,0)-IF(OR(A7597=1,A7597=0),H7597,0)+IF(A7597=2,H7597,0))*IF(E7597="SGD",1,IF(E7597="USD",Settings!$B$22,IF(E7597="HKD",Settings!$B$23,1))))</f>
        <v>0</v>
      </c>
      <c r="P7597">
        <f>IF(OR(B7597="",C7597="",E7597=""),0,IF(A7597=2,H7597*IF(E7597="SGD",1,IF(E7597="USD",Settings!$B$22,IF(E7597="HKD",Settings!$B$23,1))),0))</f>
        <v>0</v>
      </c>
      <c r="Q7597" s="312">
        <f>IF(OR(J7597="",G7597=""),"",G7597+ROW()/1000000)</f>
      </c>
      <c r="R7597" s="247">
        <f>IF(Q7597="","",SUMIFS(Txn[Signed Units],Txn[Key],J7597,Txn[Transaction Order],"&lt;="&amp;Q7597))</f>
      </c>
    </row>
    <row r="7598" spans="10:18" ht="15" customHeight="1" x14ac:dyDescent="0.15">
      <c r="J7598" s="246">
        <f>IF(OR(B7598="",C7598="",E7598=""),"",B7598&amp;":"&amp;C7598&amp;":"&amp;E7598)</f>
      </c>
      <c r="K7598" s="247">
        <f>IF(A7598="","",A7598*D7598)</f>
      </c>
      <c r="L7598" s="246">
        <f>IF(A7598="","",IF(OR(A7598=1,A7598=0),H7598,0))</f>
      </c>
      <c r="M7598" s="246">
        <f>IF(A7598="","",IF(A7598=-1,H7598,0))</f>
      </c>
      <c r="N7598">
        <f>IF(J7598="","",IF(E7598="SGD",1,IF(E7598="USD",Settings!$B$22,IF(E7598="HKD",Settings!$B$23,1))))</f>
      </c>
      <c r="O7598">
        <f>IF(OR(B7598="",C7598="",E7598=""),0,(IF(A7598=-1,H7598,0)-IF(OR(A7598=1,A7598=0),H7598,0)+IF(A7598=2,H7598,0))*IF(E7598="SGD",1,IF(E7598="USD",Settings!$B$22,IF(E7598="HKD",Settings!$B$23,1))))</f>
        <v>0</v>
      </c>
      <c r="P7598">
        <f>IF(OR(B7598="",C7598="",E7598=""),0,IF(A7598=2,H7598*IF(E7598="SGD",1,IF(E7598="USD",Settings!$B$22,IF(E7598="HKD",Settings!$B$23,1))),0))</f>
        <v>0</v>
      </c>
      <c r="Q7598" s="312">
        <f>IF(OR(J7598="",G7598=""),"",G7598+ROW()/1000000)</f>
      </c>
      <c r="R7598" s="247">
        <f>IF(Q7598="","",SUMIFS(Txn[Signed Units],Txn[Key],J7598,Txn[Transaction Order],"&lt;="&amp;Q7598))</f>
      </c>
    </row>
    <row r="7599" spans="10:18" ht="15" customHeight="1" x14ac:dyDescent="0.15">
      <c r="J7599" s="246">
        <f>IF(OR(B7599="",C7599="",E7599=""),"",B7599&amp;":"&amp;C7599&amp;":"&amp;E7599)</f>
      </c>
      <c r="K7599" s="247">
        <f>IF(A7599="","",A7599*D7599)</f>
      </c>
      <c r="L7599" s="246">
        <f>IF(A7599="","",IF(OR(A7599=1,A7599=0),H7599,0))</f>
      </c>
      <c r="M7599" s="246">
        <f>IF(A7599="","",IF(A7599=-1,H7599,0))</f>
      </c>
      <c r="N7599">
        <f>IF(J7599="","",IF(E7599="SGD",1,IF(E7599="USD",Settings!$B$22,IF(E7599="HKD",Settings!$B$23,1))))</f>
      </c>
      <c r="O7599">
        <f>IF(OR(B7599="",C7599="",E7599=""),0,(IF(A7599=-1,H7599,0)-IF(OR(A7599=1,A7599=0),H7599,0)+IF(A7599=2,H7599,0))*IF(E7599="SGD",1,IF(E7599="USD",Settings!$B$22,IF(E7599="HKD",Settings!$B$23,1))))</f>
        <v>0</v>
      </c>
      <c r="P7599">
        <f>IF(OR(B7599="",C7599="",E7599=""),0,IF(A7599=2,H7599*IF(E7599="SGD",1,IF(E7599="USD",Settings!$B$22,IF(E7599="HKD",Settings!$B$23,1))),0))</f>
        <v>0</v>
      </c>
      <c r="Q7599" s="312">
        <f>IF(OR(J7599="",G7599=""),"",G7599+ROW()/1000000)</f>
      </c>
      <c r="R7599" s="247">
        <f>IF(Q7599="","",SUMIFS(Txn[Signed Units],Txn[Key],J7599,Txn[Transaction Order],"&lt;="&amp;Q7599))</f>
      </c>
    </row>
    <row r="7600" spans="10:18" ht="15" customHeight="1" x14ac:dyDescent="0.15">
      <c r="J7600" s="246">
        <f>IF(OR(B7600="",C7600="",E7600=""),"",B7600&amp;":"&amp;C7600&amp;":"&amp;E7600)</f>
      </c>
      <c r="K7600" s="247">
        <f>IF(A7600="","",A7600*D7600)</f>
      </c>
      <c r="L7600" s="246">
        <f>IF(A7600="","",IF(OR(A7600=1,A7600=0),H7600,0))</f>
      </c>
      <c r="M7600" s="246">
        <f>IF(A7600="","",IF(A7600=-1,H7600,0))</f>
      </c>
      <c r="N7600">
        <f>IF(J7600="","",IF(E7600="SGD",1,IF(E7600="USD",Settings!$B$22,IF(E7600="HKD",Settings!$B$23,1))))</f>
      </c>
      <c r="O7600">
        <f>IF(OR(B7600="",C7600="",E7600=""),0,(IF(A7600=-1,H7600,0)-IF(OR(A7600=1,A7600=0),H7600,0)+IF(A7600=2,H7600,0))*IF(E7600="SGD",1,IF(E7600="USD",Settings!$B$22,IF(E7600="HKD",Settings!$B$23,1))))</f>
        <v>0</v>
      </c>
      <c r="P7600">
        <f>IF(OR(B7600="",C7600="",E7600=""),0,IF(A7600=2,H7600*IF(E7600="SGD",1,IF(E7600="USD",Settings!$B$22,IF(E7600="HKD",Settings!$B$23,1))),0))</f>
        <v>0</v>
      </c>
      <c r="Q7600" s="312">
        <f>IF(OR(J7600="",G7600=""),"",G7600+ROW()/1000000)</f>
      </c>
      <c r="R7600" s="247">
        <f>IF(Q7600="","",SUMIFS(Txn[Signed Units],Txn[Key],J7600,Txn[Transaction Order],"&lt;="&amp;Q7600))</f>
      </c>
    </row>
    <row r="7601" spans="10:18" ht="15" customHeight="1" x14ac:dyDescent="0.15">
      <c r="J7601" s="246">
        <f>IF(OR(B7601="",C7601="",E7601=""),"",B7601&amp;":"&amp;C7601&amp;":"&amp;E7601)</f>
      </c>
      <c r="K7601" s="247">
        <f>IF(A7601="","",A7601*D7601)</f>
      </c>
      <c r="L7601" s="246">
        <f>IF(A7601="","",IF(OR(A7601=1,A7601=0),H7601,0))</f>
      </c>
      <c r="M7601" s="246">
        <f>IF(A7601="","",IF(A7601=-1,H7601,0))</f>
      </c>
      <c r="N7601">
        <f>IF(J7601="","",IF(E7601="SGD",1,IF(E7601="USD",Settings!$B$22,IF(E7601="HKD",Settings!$B$23,1))))</f>
      </c>
      <c r="O7601">
        <f>IF(OR(B7601="",C7601="",E7601=""),0,(IF(A7601=-1,H7601,0)-IF(OR(A7601=1,A7601=0),H7601,0)+IF(A7601=2,H7601,0))*IF(E7601="SGD",1,IF(E7601="USD",Settings!$B$22,IF(E7601="HKD",Settings!$B$23,1))))</f>
        <v>0</v>
      </c>
      <c r="P7601">
        <f>IF(OR(B7601="",C7601="",E7601=""),0,IF(A7601=2,H7601*IF(E7601="SGD",1,IF(E7601="USD",Settings!$B$22,IF(E7601="HKD",Settings!$B$23,1))),0))</f>
        <v>0</v>
      </c>
      <c r="Q7601" s="312">
        <f>IF(OR(J7601="",G7601=""),"",G7601+ROW()/1000000)</f>
      </c>
      <c r="R7601" s="247">
        <f>IF(Q7601="","",SUMIFS(Txn[Signed Units],Txn[Key],J7601,Txn[Transaction Order],"&lt;="&amp;Q7601))</f>
      </c>
    </row>
    <row r="7602" spans="10:18" ht="15" customHeight="1" x14ac:dyDescent="0.15">
      <c r="J7602" s="246">
        <f>IF(OR(B7602="",C7602="",E7602=""),"",B7602&amp;":"&amp;C7602&amp;":"&amp;E7602)</f>
      </c>
      <c r="K7602" s="247">
        <f>IF(A7602="","",A7602*D7602)</f>
      </c>
      <c r="L7602" s="246">
        <f>IF(A7602="","",IF(OR(A7602=1,A7602=0),H7602,0))</f>
      </c>
      <c r="M7602" s="246">
        <f>IF(A7602="","",IF(A7602=-1,H7602,0))</f>
      </c>
      <c r="N7602">
        <f>IF(J7602="","",IF(E7602="SGD",1,IF(E7602="USD",Settings!$B$22,IF(E7602="HKD",Settings!$B$23,1))))</f>
      </c>
      <c r="O7602">
        <f>IF(OR(B7602="",C7602="",E7602=""),0,(IF(A7602=-1,H7602,0)-IF(OR(A7602=1,A7602=0),H7602,0)+IF(A7602=2,H7602,0))*IF(E7602="SGD",1,IF(E7602="USD",Settings!$B$22,IF(E7602="HKD",Settings!$B$23,1))))</f>
        <v>0</v>
      </c>
      <c r="P7602">
        <f>IF(OR(B7602="",C7602="",E7602=""),0,IF(A7602=2,H7602*IF(E7602="SGD",1,IF(E7602="USD",Settings!$B$22,IF(E7602="HKD",Settings!$B$23,1))),0))</f>
        <v>0</v>
      </c>
      <c r="Q7602" s="312">
        <f>IF(OR(J7602="",G7602=""),"",G7602+ROW()/1000000)</f>
      </c>
      <c r="R7602" s="247">
        <f>IF(Q7602="","",SUMIFS(Txn[Signed Units],Txn[Key],J7602,Txn[Transaction Order],"&lt;="&amp;Q7602))</f>
      </c>
    </row>
    <row r="7603" spans="10:18" ht="15" customHeight="1" x14ac:dyDescent="0.15">
      <c r="J7603" s="246">
        <f>IF(OR(B7603="",C7603="",E7603=""),"",B7603&amp;":"&amp;C7603&amp;":"&amp;E7603)</f>
      </c>
      <c r="K7603" s="247">
        <f>IF(A7603="","",A7603*D7603)</f>
      </c>
      <c r="L7603" s="246">
        <f>IF(A7603="","",IF(OR(A7603=1,A7603=0),H7603,0))</f>
      </c>
      <c r="M7603" s="246">
        <f>IF(A7603="","",IF(A7603=-1,H7603,0))</f>
      </c>
      <c r="N7603">
        <f>IF(J7603="","",IF(E7603="SGD",1,IF(E7603="USD",Settings!$B$22,IF(E7603="HKD",Settings!$B$23,1))))</f>
      </c>
      <c r="O7603">
        <f>IF(OR(B7603="",C7603="",E7603=""),0,(IF(A7603=-1,H7603,0)-IF(OR(A7603=1,A7603=0),H7603,0)+IF(A7603=2,H7603,0))*IF(E7603="SGD",1,IF(E7603="USD",Settings!$B$22,IF(E7603="HKD",Settings!$B$23,1))))</f>
        <v>0</v>
      </c>
      <c r="P7603">
        <f>IF(OR(B7603="",C7603="",E7603=""),0,IF(A7603=2,H7603*IF(E7603="SGD",1,IF(E7603="USD",Settings!$B$22,IF(E7603="HKD",Settings!$B$23,1))),0))</f>
        <v>0</v>
      </c>
      <c r="Q7603" s="312">
        <f>IF(OR(J7603="",G7603=""),"",G7603+ROW()/1000000)</f>
      </c>
      <c r="R7603" s="247">
        <f>IF(Q7603="","",SUMIFS(Txn[Signed Units],Txn[Key],J7603,Txn[Transaction Order],"&lt;="&amp;Q7603))</f>
      </c>
    </row>
    <row r="7604" spans="10:18" ht="15" customHeight="1" x14ac:dyDescent="0.15">
      <c r="J7604" s="246">
        <f>IF(OR(B7604="",C7604="",E7604=""),"",B7604&amp;":"&amp;C7604&amp;":"&amp;E7604)</f>
      </c>
      <c r="K7604" s="247">
        <f>IF(A7604="","",A7604*D7604)</f>
      </c>
      <c r="L7604" s="246">
        <f>IF(A7604="","",IF(OR(A7604=1,A7604=0),H7604,0))</f>
      </c>
      <c r="M7604" s="246">
        <f>IF(A7604="","",IF(A7604=-1,H7604,0))</f>
      </c>
      <c r="N7604">
        <f>IF(J7604="","",IF(E7604="SGD",1,IF(E7604="USD",Settings!$B$22,IF(E7604="HKD",Settings!$B$23,1))))</f>
      </c>
      <c r="O7604">
        <f>IF(OR(B7604="",C7604="",E7604=""),0,(IF(A7604=-1,H7604,0)-IF(OR(A7604=1,A7604=0),H7604,0)+IF(A7604=2,H7604,0))*IF(E7604="SGD",1,IF(E7604="USD",Settings!$B$22,IF(E7604="HKD",Settings!$B$23,1))))</f>
        <v>0</v>
      </c>
      <c r="P7604">
        <f>IF(OR(B7604="",C7604="",E7604=""),0,IF(A7604=2,H7604*IF(E7604="SGD",1,IF(E7604="USD",Settings!$B$22,IF(E7604="HKD",Settings!$B$23,1))),0))</f>
        <v>0</v>
      </c>
      <c r="Q7604" s="312">
        <f>IF(OR(J7604="",G7604=""),"",G7604+ROW()/1000000)</f>
      </c>
      <c r="R7604" s="247">
        <f>IF(Q7604="","",SUMIFS(Txn[Signed Units],Txn[Key],J7604,Txn[Transaction Order],"&lt;="&amp;Q7604))</f>
      </c>
    </row>
    <row r="7605" spans="10:18" ht="15" customHeight="1" x14ac:dyDescent="0.15">
      <c r="J7605" s="246">
        <f>IF(OR(B7605="",C7605="",E7605=""),"",B7605&amp;":"&amp;C7605&amp;":"&amp;E7605)</f>
      </c>
      <c r="K7605" s="247">
        <f>IF(A7605="","",A7605*D7605)</f>
      </c>
      <c r="L7605" s="246">
        <f>IF(A7605="","",IF(OR(A7605=1,A7605=0),H7605,0))</f>
      </c>
      <c r="M7605" s="246">
        <f>IF(A7605="","",IF(A7605=-1,H7605,0))</f>
      </c>
      <c r="N7605">
        <f>IF(J7605="","",IF(E7605="SGD",1,IF(E7605="USD",Settings!$B$22,IF(E7605="HKD",Settings!$B$23,1))))</f>
      </c>
      <c r="O7605">
        <f>IF(OR(B7605="",C7605="",E7605=""),0,(IF(A7605=-1,H7605,0)-IF(OR(A7605=1,A7605=0),H7605,0)+IF(A7605=2,H7605,0))*IF(E7605="SGD",1,IF(E7605="USD",Settings!$B$22,IF(E7605="HKD",Settings!$B$23,1))))</f>
        <v>0</v>
      </c>
      <c r="P7605">
        <f>IF(OR(B7605="",C7605="",E7605=""),0,IF(A7605=2,H7605*IF(E7605="SGD",1,IF(E7605="USD",Settings!$B$22,IF(E7605="HKD",Settings!$B$23,1))),0))</f>
        <v>0</v>
      </c>
      <c r="Q7605" s="312">
        <f>IF(OR(J7605="",G7605=""),"",G7605+ROW()/1000000)</f>
      </c>
      <c r="R7605" s="247">
        <f>IF(Q7605="","",SUMIFS(Txn[Signed Units],Txn[Key],J7605,Txn[Transaction Order],"&lt;="&amp;Q7605))</f>
      </c>
    </row>
    <row r="7606" spans="10:18" ht="15" customHeight="1" x14ac:dyDescent="0.15">
      <c r="J7606" s="246">
        <f>IF(OR(B7606="",C7606="",E7606=""),"",B7606&amp;":"&amp;C7606&amp;":"&amp;E7606)</f>
      </c>
      <c r="K7606" s="247">
        <f>IF(A7606="","",A7606*D7606)</f>
      </c>
      <c r="L7606" s="246">
        <f>IF(A7606="","",IF(OR(A7606=1,A7606=0),H7606,0))</f>
      </c>
      <c r="M7606" s="246">
        <f>IF(A7606="","",IF(A7606=-1,H7606,0))</f>
      </c>
      <c r="N7606">
        <f>IF(J7606="","",IF(E7606="SGD",1,IF(E7606="USD",Settings!$B$22,IF(E7606="HKD",Settings!$B$23,1))))</f>
      </c>
      <c r="O7606">
        <f>IF(OR(B7606="",C7606="",E7606=""),0,(IF(A7606=-1,H7606,0)-IF(OR(A7606=1,A7606=0),H7606,0)+IF(A7606=2,H7606,0))*IF(E7606="SGD",1,IF(E7606="USD",Settings!$B$22,IF(E7606="HKD",Settings!$B$23,1))))</f>
        <v>0</v>
      </c>
      <c r="P7606">
        <f>IF(OR(B7606="",C7606="",E7606=""),0,IF(A7606=2,H7606*IF(E7606="SGD",1,IF(E7606="USD",Settings!$B$22,IF(E7606="HKD",Settings!$B$23,1))),0))</f>
        <v>0</v>
      </c>
      <c r="Q7606" s="312">
        <f>IF(OR(J7606="",G7606=""),"",G7606+ROW()/1000000)</f>
      </c>
      <c r="R7606" s="247">
        <f>IF(Q7606="","",SUMIFS(Txn[Signed Units],Txn[Key],J7606,Txn[Transaction Order],"&lt;="&amp;Q7606))</f>
      </c>
    </row>
    <row r="7607" spans="10:18" ht="15" customHeight="1" x14ac:dyDescent="0.15">
      <c r="J7607" s="246">
        <f>IF(OR(B7607="",C7607="",E7607=""),"",B7607&amp;":"&amp;C7607&amp;":"&amp;E7607)</f>
      </c>
      <c r="K7607" s="247">
        <f>IF(A7607="","",A7607*D7607)</f>
      </c>
      <c r="L7607" s="246">
        <f>IF(A7607="","",IF(OR(A7607=1,A7607=0),H7607,0))</f>
      </c>
      <c r="M7607" s="246">
        <f>IF(A7607="","",IF(A7607=-1,H7607,0))</f>
      </c>
      <c r="N7607">
        <f>IF(J7607="","",IF(E7607="SGD",1,IF(E7607="USD",Settings!$B$22,IF(E7607="HKD",Settings!$B$23,1))))</f>
      </c>
      <c r="O7607">
        <f>IF(OR(B7607="",C7607="",E7607=""),0,(IF(A7607=-1,H7607,0)-IF(OR(A7607=1,A7607=0),H7607,0)+IF(A7607=2,H7607,0))*IF(E7607="SGD",1,IF(E7607="USD",Settings!$B$22,IF(E7607="HKD",Settings!$B$23,1))))</f>
        <v>0</v>
      </c>
      <c r="P7607">
        <f>IF(OR(B7607="",C7607="",E7607=""),0,IF(A7607=2,H7607*IF(E7607="SGD",1,IF(E7607="USD",Settings!$B$22,IF(E7607="HKD",Settings!$B$23,1))),0))</f>
        <v>0</v>
      </c>
      <c r="Q7607" s="312">
        <f>IF(OR(J7607="",G7607=""),"",G7607+ROW()/1000000)</f>
      </c>
      <c r="R7607" s="247">
        <f>IF(Q7607="","",SUMIFS(Txn[Signed Units],Txn[Key],J7607,Txn[Transaction Order],"&lt;="&amp;Q7607))</f>
      </c>
    </row>
    <row r="7608" spans="10:18" ht="15" customHeight="1" x14ac:dyDescent="0.15">
      <c r="J7608" s="246">
        <f>IF(OR(B7608="",C7608="",E7608=""),"",B7608&amp;":"&amp;C7608&amp;":"&amp;E7608)</f>
      </c>
      <c r="K7608" s="247">
        <f>IF(A7608="","",A7608*D7608)</f>
      </c>
      <c r="L7608" s="246">
        <f>IF(A7608="","",IF(OR(A7608=1,A7608=0),H7608,0))</f>
      </c>
      <c r="M7608" s="246">
        <f>IF(A7608="","",IF(A7608=-1,H7608,0))</f>
      </c>
      <c r="N7608">
        <f>IF(J7608="","",IF(E7608="SGD",1,IF(E7608="USD",Settings!$B$22,IF(E7608="HKD",Settings!$B$23,1))))</f>
      </c>
      <c r="O7608">
        <f>IF(OR(B7608="",C7608="",E7608=""),0,(IF(A7608=-1,H7608,0)-IF(OR(A7608=1,A7608=0),H7608,0)+IF(A7608=2,H7608,0))*IF(E7608="SGD",1,IF(E7608="USD",Settings!$B$22,IF(E7608="HKD",Settings!$B$23,1))))</f>
        <v>0</v>
      </c>
      <c r="P7608">
        <f>IF(OR(B7608="",C7608="",E7608=""),0,IF(A7608=2,H7608*IF(E7608="SGD",1,IF(E7608="USD",Settings!$B$22,IF(E7608="HKD",Settings!$B$23,1))),0))</f>
        <v>0</v>
      </c>
      <c r="Q7608" s="312">
        <f>IF(OR(J7608="",G7608=""),"",G7608+ROW()/1000000)</f>
      </c>
      <c r="R7608" s="247">
        <f>IF(Q7608="","",SUMIFS(Txn[Signed Units],Txn[Key],J7608,Txn[Transaction Order],"&lt;="&amp;Q7608))</f>
      </c>
    </row>
    <row r="7609" spans="10:18" ht="15" customHeight="1" x14ac:dyDescent="0.15">
      <c r="J7609" s="246">
        <f>IF(OR(B7609="",C7609="",E7609=""),"",B7609&amp;":"&amp;C7609&amp;":"&amp;E7609)</f>
      </c>
      <c r="K7609" s="247">
        <f>IF(A7609="","",A7609*D7609)</f>
      </c>
      <c r="L7609" s="246">
        <f>IF(A7609="","",IF(OR(A7609=1,A7609=0),H7609,0))</f>
      </c>
      <c r="M7609" s="246">
        <f>IF(A7609="","",IF(A7609=-1,H7609,0))</f>
      </c>
      <c r="N7609">
        <f>IF(J7609="","",IF(E7609="SGD",1,IF(E7609="USD",Settings!$B$22,IF(E7609="HKD",Settings!$B$23,1))))</f>
      </c>
      <c r="O7609">
        <f>IF(OR(B7609="",C7609="",E7609=""),0,(IF(A7609=-1,H7609,0)-IF(OR(A7609=1,A7609=0),H7609,0)+IF(A7609=2,H7609,0))*IF(E7609="SGD",1,IF(E7609="USD",Settings!$B$22,IF(E7609="HKD",Settings!$B$23,1))))</f>
        <v>0</v>
      </c>
      <c r="P7609">
        <f>IF(OR(B7609="",C7609="",E7609=""),0,IF(A7609=2,H7609*IF(E7609="SGD",1,IF(E7609="USD",Settings!$B$22,IF(E7609="HKD",Settings!$B$23,1))),0))</f>
        <v>0</v>
      </c>
      <c r="Q7609" s="312">
        <f>IF(OR(J7609="",G7609=""),"",G7609+ROW()/1000000)</f>
      </c>
      <c r="R7609" s="247">
        <f>IF(Q7609="","",SUMIFS(Txn[Signed Units],Txn[Key],J7609,Txn[Transaction Order],"&lt;="&amp;Q7609))</f>
      </c>
    </row>
    <row r="7610" spans="10:18" ht="15" customHeight="1" x14ac:dyDescent="0.15">
      <c r="J7610" s="246">
        <f>IF(OR(B7610="",C7610="",E7610=""),"",B7610&amp;":"&amp;C7610&amp;":"&amp;E7610)</f>
      </c>
      <c r="K7610" s="247">
        <f>IF(A7610="","",A7610*D7610)</f>
      </c>
      <c r="L7610" s="246">
        <f>IF(A7610="","",IF(OR(A7610=1,A7610=0),H7610,0))</f>
      </c>
      <c r="M7610" s="246">
        <f>IF(A7610="","",IF(A7610=-1,H7610,0))</f>
      </c>
      <c r="N7610">
        <f>IF(J7610="","",IF(E7610="SGD",1,IF(E7610="USD",Settings!$B$22,IF(E7610="HKD",Settings!$B$23,1))))</f>
      </c>
      <c r="O7610">
        <f>IF(OR(B7610="",C7610="",E7610=""),0,(IF(A7610=-1,H7610,0)-IF(OR(A7610=1,A7610=0),H7610,0)+IF(A7610=2,H7610,0))*IF(E7610="SGD",1,IF(E7610="USD",Settings!$B$22,IF(E7610="HKD",Settings!$B$23,1))))</f>
        <v>0</v>
      </c>
      <c r="P7610">
        <f>IF(OR(B7610="",C7610="",E7610=""),0,IF(A7610=2,H7610*IF(E7610="SGD",1,IF(E7610="USD",Settings!$B$22,IF(E7610="HKD",Settings!$B$23,1))),0))</f>
        <v>0</v>
      </c>
      <c r="Q7610" s="312">
        <f>IF(OR(J7610="",G7610=""),"",G7610+ROW()/1000000)</f>
      </c>
      <c r="R7610" s="247">
        <f>IF(Q7610="","",SUMIFS(Txn[Signed Units],Txn[Key],J7610,Txn[Transaction Order],"&lt;="&amp;Q7610))</f>
      </c>
    </row>
    <row r="7611" spans="10:18" ht="15" customHeight="1" x14ac:dyDescent="0.15">
      <c r="J7611" s="246">
        <f>IF(OR(B7611="",C7611="",E7611=""),"",B7611&amp;":"&amp;C7611&amp;":"&amp;E7611)</f>
      </c>
      <c r="K7611" s="247">
        <f>IF(A7611="","",A7611*D7611)</f>
      </c>
      <c r="L7611" s="246">
        <f>IF(A7611="","",IF(OR(A7611=1,A7611=0),H7611,0))</f>
      </c>
      <c r="M7611" s="246">
        <f>IF(A7611="","",IF(A7611=-1,H7611,0))</f>
      </c>
      <c r="N7611">
        <f>IF(J7611="","",IF(E7611="SGD",1,IF(E7611="USD",Settings!$B$22,IF(E7611="HKD",Settings!$B$23,1))))</f>
      </c>
      <c r="O7611">
        <f>IF(OR(B7611="",C7611="",E7611=""),0,(IF(A7611=-1,H7611,0)-IF(OR(A7611=1,A7611=0),H7611,0)+IF(A7611=2,H7611,0))*IF(E7611="SGD",1,IF(E7611="USD",Settings!$B$22,IF(E7611="HKD",Settings!$B$23,1))))</f>
        <v>0</v>
      </c>
      <c r="P7611">
        <f>IF(OR(B7611="",C7611="",E7611=""),0,IF(A7611=2,H7611*IF(E7611="SGD",1,IF(E7611="USD",Settings!$B$22,IF(E7611="HKD",Settings!$B$23,1))),0))</f>
        <v>0</v>
      </c>
      <c r="Q7611" s="312">
        <f>IF(OR(J7611="",G7611=""),"",G7611+ROW()/1000000)</f>
      </c>
      <c r="R7611" s="247">
        <f>IF(Q7611="","",SUMIFS(Txn[Signed Units],Txn[Key],J7611,Txn[Transaction Order],"&lt;="&amp;Q7611))</f>
      </c>
    </row>
    <row r="7612" spans="10:18" ht="15" customHeight="1" x14ac:dyDescent="0.15">
      <c r="J7612" s="246">
        <f>IF(OR(B7612="",C7612="",E7612=""),"",B7612&amp;":"&amp;C7612&amp;":"&amp;E7612)</f>
      </c>
      <c r="K7612" s="247">
        <f>IF(A7612="","",A7612*D7612)</f>
      </c>
      <c r="L7612" s="246">
        <f>IF(A7612="","",IF(OR(A7612=1,A7612=0),H7612,0))</f>
      </c>
      <c r="M7612" s="246">
        <f>IF(A7612="","",IF(A7612=-1,H7612,0))</f>
      </c>
      <c r="N7612">
        <f>IF(J7612="","",IF(E7612="SGD",1,IF(E7612="USD",Settings!$B$22,IF(E7612="HKD",Settings!$B$23,1))))</f>
      </c>
      <c r="O7612">
        <f>IF(OR(B7612="",C7612="",E7612=""),0,(IF(A7612=-1,H7612,0)-IF(OR(A7612=1,A7612=0),H7612,0)+IF(A7612=2,H7612,0))*IF(E7612="SGD",1,IF(E7612="USD",Settings!$B$22,IF(E7612="HKD",Settings!$B$23,1))))</f>
        <v>0</v>
      </c>
      <c r="P7612">
        <f>IF(OR(B7612="",C7612="",E7612=""),0,IF(A7612=2,H7612*IF(E7612="SGD",1,IF(E7612="USD",Settings!$B$22,IF(E7612="HKD",Settings!$B$23,1))),0))</f>
        <v>0</v>
      </c>
      <c r="Q7612" s="312">
        <f>IF(OR(J7612="",G7612=""),"",G7612+ROW()/1000000)</f>
      </c>
      <c r="R7612" s="247">
        <f>IF(Q7612="","",SUMIFS(Txn[Signed Units],Txn[Key],J7612,Txn[Transaction Order],"&lt;="&amp;Q7612))</f>
      </c>
    </row>
    <row r="7613" spans="10:18" ht="15" customHeight="1" x14ac:dyDescent="0.15">
      <c r="J7613" s="246">
        <f>IF(OR(B7613="",C7613="",E7613=""),"",B7613&amp;":"&amp;C7613&amp;":"&amp;E7613)</f>
      </c>
      <c r="K7613" s="247">
        <f>IF(A7613="","",A7613*D7613)</f>
      </c>
      <c r="L7613" s="246">
        <f>IF(A7613="","",IF(OR(A7613=1,A7613=0),H7613,0))</f>
      </c>
      <c r="M7613" s="246">
        <f>IF(A7613="","",IF(A7613=-1,H7613,0))</f>
      </c>
      <c r="N7613">
        <f>IF(J7613="","",IF(E7613="SGD",1,IF(E7613="USD",Settings!$B$22,IF(E7613="HKD",Settings!$B$23,1))))</f>
      </c>
      <c r="O7613">
        <f>IF(OR(B7613="",C7613="",E7613=""),0,(IF(A7613=-1,H7613,0)-IF(OR(A7613=1,A7613=0),H7613,0)+IF(A7613=2,H7613,0))*IF(E7613="SGD",1,IF(E7613="USD",Settings!$B$22,IF(E7613="HKD",Settings!$B$23,1))))</f>
        <v>0</v>
      </c>
      <c r="P7613">
        <f>IF(OR(B7613="",C7613="",E7613=""),0,IF(A7613=2,H7613*IF(E7613="SGD",1,IF(E7613="USD",Settings!$B$22,IF(E7613="HKD",Settings!$B$23,1))),0))</f>
        <v>0</v>
      </c>
      <c r="Q7613" s="312">
        <f>IF(OR(J7613="",G7613=""),"",G7613+ROW()/1000000)</f>
      </c>
      <c r="R7613" s="247">
        <f>IF(Q7613="","",SUMIFS(Txn[Signed Units],Txn[Key],J7613,Txn[Transaction Order],"&lt;="&amp;Q7613))</f>
      </c>
    </row>
    <row r="7614" spans="10:18" ht="15" customHeight="1" x14ac:dyDescent="0.15">
      <c r="J7614" s="246">
        <f>IF(OR(B7614="",C7614="",E7614=""),"",B7614&amp;":"&amp;C7614&amp;":"&amp;E7614)</f>
      </c>
      <c r="K7614" s="247">
        <f>IF(A7614="","",A7614*D7614)</f>
      </c>
      <c r="L7614" s="246">
        <f>IF(A7614="","",IF(OR(A7614=1,A7614=0),H7614,0))</f>
      </c>
      <c r="M7614" s="246">
        <f>IF(A7614="","",IF(A7614=-1,H7614,0))</f>
      </c>
      <c r="N7614">
        <f>IF(J7614="","",IF(E7614="SGD",1,IF(E7614="USD",Settings!$B$22,IF(E7614="HKD",Settings!$B$23,1))))</f>
      </c>
      <c r="O7614">
        <f>IF(OR(B7614="",C7614="",E7614=""),0,(IF(A7614=-1,H7614,0)-IF(OR(A7614=1,A7614=0),H7614,0)+IF(A7614=2,H7614,0))*IF(E7614="SGD",1,IF(E7614="USD",Settings!$B$22,IF(E7614="HKD",Settings!$B$23,1))))</f>
        <v>0</v>
      </c>
      <c r="P7614">
        <f>IF(OR(B7614="",C7614="",E7614=""),0,IF(A7614=2,H7614*IF(E7614="SGD",1,IF(E7614="USD",Settings!$B$22,IF(E7614="HKD",Settings!$B$23,1))),0))</f>
        <v>0</v>
      </c>
      <c r="Q7614" s="312">
        <f>IF(OR(J7614="",G7614=""),"",G7614+ROW()/1000000)</f>
      </c>
      <c r="R7614" s="247">
        <f>IF(Q7614="","",SUMIFS(Txn[Signed Units],Txn[Key],J7614,Txn[Transaction Order],"&lt;="&amp;Q7614))</f>
      </c>
    </row>
    <row r="7615" spans="10:18" ht="15" customHeight="1" x14ac:dyDescent="0.15">
      <c r="J7615" s="246">
        <f>IF(OR(B7615="",C7615="",E7615=""),"",B7615&amp;":"&amp;C7615&amp;":"&amp;E7615)</f>
      </c>
      <c r="K7615" s="247">
        <f>IF(A7615="","",A7615*D7615)</f>
      </c>
      <c r="L7615" s="246">
        <f>IF(A7615="","",IF(OR(A7615=1,A7615=0),H7615,0))</f>
      </c>
      <c r="M7615" s="246">
        <f>IF(A7615="","",IF(A7615=-1,H7615,0))</f>
      </c>
      <c r="N7615">
        <f>IF(J7615="","",IF(E7615="SGD",1,IF(E7615="USD",Settings!$B$22,IF(E7615="HKD",Settings!$B$23,1))))</f>
      </c>
      <c r="O7615">
        <f>IF(OR(B7615="",C7615="",E7615=""),0,(IF(A7615=-1,H7615,0)-IF(OR(A7615=1,A7615=0),H7615,0)+IF(A7615=2,H7615,0))*IF(E7615="SGD",1,IF(E7615="USD",Settings!$B$22,IF(E7615="HKD",Settings!$B$23,1))))</f>
        <v>0</v>
      </c>
      <c r="P7615">
        <f>IF(OR(B7615="",C7615="",E7615=""),0,IF(A7615=2,H7615*IF(E7615="SGD",1,IF(E7615="USD",Settings!$B$22,IF(E7615="HKD",Settings!$B$23,1))),0))</f>
        <v>0</v>
      </c>
      <c r="Q7615" s="312">
        <f>IF(OR(J7615="",G7615=""),"",G7615+ROW()/1000000)</f>
      </c>
      <c r="R7615" s="247">
        <f>IF(Q7615="","",SUMIFS(Txn[Signed Units],Txn[Key],J7615,Txn[Transaction Order],"&lt;="&amp;Q7615))</f>
      </c>
    </row>
    <row r="7616" spans="10:18" ht="15" customHeight="1" x14ac:dyDescent="0.15">
      <c r="J7616" s="246">
        <f>IF(OR(B7616="",C7616="",E7616=""),"",B7616&amp;":"&amp;C7616&amp;":"&amp;E7616)</f>
      </c>
      <c r="K7616" s="247">
        <f>IF(A7616="","",A7616*D7616)</f>
      </c>
      <c r="L7616" s="246">
        <f>IF(A7616="","",IF(OR(A7616=1,A7616=0),H7616,0))</f>
      </c>
      <c r="M7616" s="246">
        <f>IF(A7616="","",IF(A7616=-1,H7616,0))</f>
      </c>
      <c r="N7616">
        <f>IF(J7616="","",IF(E7616="SGD",1,IF(E7616="USD",Settings!$B$22,IF(E7616="HKD",Settings!$B$23,1))))</f>
      </c>
      <c r="O7616">
        <f>IF(OR(B7616="",C7616="",E7616=""),0,(IF(A7616=-1,H7616,0)-IF(OR(A7616=1,A7616=0),H7616,0)+IF(A7616=2,H7616,0))*IF(E7616="SGD",1,IF(E7616="USD",Settings!$B$22,IF(E7616="HKD",Settings!$B$23,1))))</f>
        <v>0</v>
      </c>
      <c r="P7616">
        <f>IF(OR(B7616="",C7616="",E7616=""),0,IF(A7616=2,H7616*IF(E7616="SGD",1,IF(E7616="USD",Settings!$B$22,IF(E7616="HKD",Settings!$B$23,1))),0))</f>
        <v>0</v>
      </c>
      <c r="Q7616" s="312">
        <f>IF(OR(J7616="",G7616=""),"",G7616+ROW()/1000000)</f>
      </c>
      <c r="R7616" s="247">
        <f>IF(Q7616="","",SUMIFS(Txn[Signed Units],Txn[Key],J7616,Txn[Transaction Order],"&lt;="&amp;Q7616))</f>
      </c>
    </row>
    <row r="7617" spans="10:18" ht="15" customHeight="1" x14ac:dyDescent="0.15">
      <c r="J7617" s="246">
        <f>IF(OR(B7617="",C7617="",E7617=""),"",B7617&amp;":"&amp;C7617&amp;":"&amp;E7617)</f>
      </c>
      <c r="K7617" s="247">
        <f>IF(A7617="","",A7617*D7617)</f>
      </c>
      <c r="L7617" s="246">
        <f>IF(A7617="","",IF(OR(A7617=1,A7617=0),H7617,0))</f>
      </c>
      <c r="M7617" s="246">
        <f>IF(A7617="","",IF(A7617=-1,H7617,0))</f>
      </c>
      <c r="N7617">
        <f>IF(J7617="","",IF(E7617="SGD",1,IF(E7617="USD",Settings!$B$22,IF(E7617="HKD",Settings!$B$23,1))))</f>
      </c>
      <c r="O7617">
        <f>IF(OR(B7617="",C7617="",E7617=""),0,(IF(A7617=-1,H7617,0)-IF(OR(A7617=1,A7617=0),H7617,0)+IF(A7617=2,H7617,0))*IF(E7617="SGD",1,IF(E7617="USD",Settings!$B$22,IF(E7617="HKD",Settings!$B$23,1))))</f>
        <v>0</v>
      </c>
      <c r="P7617">
        <f>IF(OR(B7617="",C7617="",E7617=""),0,IF(A7617=2,H7617*IF(E7617="SGD",1,IF(E7617="USD",Settings!$B$22,IF(E7617="HKD",Settings!$B$23,1))),0))</f>
        <v>0</v>
      </c>
      <c r="Q7617" s="312">
        <f>IF(OR(J7617="",G7617=""),"",G7617+ROW()/1000000)</f>
      </c>
      <c r="R7617" s="247">
        <f>IF(Q7617="","",SUMIFS(Txn[Signed Units],Txn[Key],J7617,Txn[Transaction Order],"&lt;="&amp;Q7617))</f>
      </c>
    </row>
    <row r="7618" spans="10:18" ht="15" customHeight="1" x14ac:dyDescent="0.15">
      <c r="J7618" s="246">
        <f>IF(OR(B7618="",C7618="",E7618=""),"",B7618&amp;":"&amp;C7618&amp;":"&amp;E7618)</f>
      </c>
      <c r="K7618" s="247">
        <f>IF(A7618="","",A7618*D7618)</f>
      </c>
      <c r="L7618" s="246">
        <f>IF(A7618="","",IF(OR(A7618=1,A7618=0),H7618,0))</f>
      </c>
      <c r="M7618" s="246">
        <f>IF(A7618="","",IF(A7618=-1,H7618,0))</f>
      </c>
      <c r="N7618">
        <f>IF(J7618="","",IF(E7618="SGD",1,IF(E7618="USD",Settings!$B$22,IF(E7618="HKD",Settings!$B$23,1))))</f>
      </c>
      <c r="O7618">
        <f>IF(OR(B7618="",C7618="",E7618=""),0,(IF(A7618=-1,H7618,0)-IF(OR(A7618=1,A7618=0),H7618,0)+IF(A7618=2,H7618,0))*IF(E7618="SGD",1,IF(E7618="USD",Settings!$B$22,IF(E7618="HKD",Settings!$B$23,1))))</f>
        <v>0</v>
      </c>
      <c r="P7618">
        <f>IF(OR(B7618="",C7618="",E7618=""),0,IF(A7618=2,H7618*IF(E7618="SGD",1,IF(E7618="USD",Settings!$B$22,IF(E7618="HKD",Settings!$B$23,1))),0))</f>
        <v>0</v>
      </c>
      <c r="Q7618" s="312">
        <f>IF(OR(J7618="",G7618=""),"",G7618+ROW()/1000000)</f>
      </c>
      <c r="R7618" s="247">
        <f>IF(Q7618="","",SUMIFS(Txn[Signed Units],Txn[Key],J7618,Txn[Transaction Order],"&lt;="&amp;Q7618))</f>
      </c>
    </row>
    <row r="7619" spans="10:18" ht="15" customHeight="1" x14ac:dyDescent="0.15">
      <c r="J7619" s="246">
        <f>IF(OR(B7619="",C7619="",E7619=""),"",B7619&amp;":"&amp;C7619&amp;":"&amp;E7619)</f>
      </c>
      <c r="K7619" s="247">
        <f>IF(A7619="","",A7619*D7619)</f>
      </c>
      <c r="L7619" s="246">
        <f>IF(A7619="","",IF(OR(A7619=1,A7619=0),H7619,0))</f>
      </c>
      <c r="M7619" s="246">
        <f>IF(A7619="","",IF(A7619=-1,H7619,0))</f>
      </c>
      <c r="N7619">
        <f>IF(J7619="","",IF(E7619="SGD",1,IF(E7619="USD",Settings!$B$22,IF(E7619="HKD",Settings!$B$23,1))))</f>
      </c>
      <c r="O7619">
        <f>IF(OR(B7619="",C7619="",E7619=""),0,(IF(A7619=-1,H7619,0)-IF(OR(A7619=1,A7619=0),H7619,0)+IF(A7619=2,H7619,0))*IF(E7619="SGD",1,IF(E7619="USD",Settings!$B$22,IF(E7619="HKD",Settings!$B$23,1))))</f>
        <v>0</v>
      </c>
      <c r="P7619">
        <f>IF(OR(B7619="",C7619="",E7619=""),0,IF(A7619=2,H7619*IF(E7619="SGD",1,IF(E7619="USD",Settings!$B$22,IF(E7619="HKD",Settings!$B$23,1))),0))</f>
        <v>0</v>
      </c>
      <c r="Q7619" s="312">
        <f>IF(OR(J7619="",G7619=""),"",G7619+ROW()/1000000)</f>
      </c>
      <c r="R7619" s="247">
        <f>IF(Q7619="","",SUMIFS(Txn[Signed Units],Txn[Key],J7619,Txn[Transaction Order],"&lt;="&amp;Q7619))</f>
      </c>
    </row>
    <row r="7620" spans="10:18" ht="15" customHeight="1" x14ac:dyDescent="0.15">
      <c r="J7620" s="246">
        <f>IF(OR(B7620="",C7620="",E7620=""),"",B7620&amp;":"&amp;C7620&amp;":"&amp;E7620)</f>
      </c>
      <c r="K7620" s="247">
        <f>IF(A7620="","",A7620*D7620)</f>
      </c>
      <c r="L7620" s="246">
        <f>IF(A7620="","",IF(OR(A7620=1,A7620=0),H7620,0))</f>
      </c>
      <c r="M7620" s="246">
        <f>IF(A7620="","",IF(A7620=-1,H7620,0))</f>
      </c>
      <c r="N7620">
        <f>IF(J7620="","",IF(E7620="SGD",1,IF(E7620="USD",Settings!$B$22,IF(E7620="HKD",Settings!$B$23,1))))</f>
      </c>
      <c r="O7620">
        <f>IF(OR(B7620="",C7620="",E7620=""),0,(IF(A7620=-1,H7620,0)-IF(OR(A7620=1,A7620=0),H7620,0)+IF(A7620=2,H7620,0))*IF(E7620="SGD",1,IF(E7620="USD",Settings!$B$22,IF(E7620="HKD",Settings!$B$23,1))))</f>
        <v>0</v>
      </c>
      <c r="P7620">
        <f>IF(OR(B7620="",C7620="",E7620=""),0,IF(A7620=2,H7620*IF(E7620="SGD",1,IF(E7620="USD",Settings!$B$22,IF(E7620="HKD",Settings!$B$23,1))),0))</f>
        <v>0</v>
      </c>
      <c r="Q7620" s="312">
        <f>IF(OR(J7620="",G7620=""),"",G7620+ROW()/1000000)</f>
      </c>
      <c r="R7620" s="247">
        <f>IF(Q7620="","",SUMIFS(Txn[Signed Units],Txn[Key],J7620,Txn[Transaction Order],"&lt;="&amp;Q7620))</f>
      </c>
    </row>
    <row r="7621" spans="10:18" ht="15" customHeight="1" x14ac:dyDescent="0.15">
      <c r="J7621" s="246">
        <f>IF(OR(B7621="",C7621="",E7621=""),"",B7621&amp;":"&amp;C7621&amp;":"&amp;E7621)</f>
      </c>
      <c r="K7621" s="247">
        <f>IF(A7621="","",A7621*D7621)</f>
      </c>
      <c r="L7621" s="246">
        <f>IF(A7621="","",IF(OR(A7621=1,A7621=0),H7621,0))</f>
      </c>
      <c r="M7621" s="246">
        <f>IF(A7621="","",IF(A7621=-1,H7621,0))</f>
      </c>
      <c r="N7621">
        <f>IF(J7621="","",IF(E7621="SGD",1,IF(E7621="USD",Settings!$B$22,IF(E7621="HKD",Settings!$B$23,1))))</f>
      </c>
      <c r="O7621">
        <f>IF(OR(B7621="",C7621="",E7621=""),0,(IF(A7621=-1,H7621,0)-IF(OR(A7621=1,A7621=0),H7621,0)+IF(A7621=2,H7621,0))*IF(E7621="SGD",1,IF(E7621="USD",Settings!$B$22,IF(E7621="HKD",Settings!$B$23,1))))</f>
        <v>0</v>
      </c>
      <c r="P7621">
        <f>IF(OR(B7621="",C7621="",E7621=""),0,IF(A7621=2,H7621*IF(E7621="SGD",1,IF(E7621="USD",Settings!$B$22,IF(E7621="HKD",Settings!$B$23,1))),0))</f>
        <v>0</v>
      </c>
      <c r="Q7621" s="312">
        <f>IF(OR(J7621="",G7621=""),"",G7621+ROW()/1000000)</f>
      </c>
      <c r="R7621" s="247">
        <f>IF(Q7621="","",SUMIFS(Txn[Signed Units],Txn[Key],J7621,Txn[Transaction Order],"&lt;="&amp;Q7621))</f>
      </c>
    </row>
    <row r="7622" spans="10:18" ht="15" customHeight="1" x14ac:dyDescent="0.15">
      <c r="J7622" s="246">
        <f>IF(OR(B7622="",C7622="",E7622=""),"",B7622&amp;":"&amp;C7622&amp;":"&amp;E7622)</f>
      </c>
      <c r="K7622" s="247">
        <f>IF(A7622="","",A7622*D7622)</f>
      </c>
      <c r="L7622" s="246">
        <f>IF(A7622="","",IF(OR(A7622=1,A7622=0),H7622,0))</f>
      </c>
      <c r="M7622" s="246">
        <f>IF(A7622="","",IF(A7622=-1,H7622,0))</f>
      </c>
      <c r="N7622">
        <f>IF(J7622="","",IF(E7622="SGD",1,IF(E7622="USD",Settings!$B$22,IF(E7622="HKD",Settings!$B$23,1))))</f>
      </c>
      <c r="O7622">
        <f>IF(OR(B7622="",C7622="",E7622=""),0,(IF(A7622=-1,H7622,0)-IF(OR(A7622=1,A7622=0),H7622,0)+IF(A7622=2,H7622,0))*IF(E7622="SGD",1,IF(E7622="USD",Settings!$B$22,IF(E7622="HKD",Settings!$B$23,1))))</f>
        <v>0</v>
      </c>
      <c r="P7622">
        <f>IF(OR(B7622="",C7622="",E7622=""),0,IF(A7622=2,H7622*IF(E7622="SGD",1,IF(E7622="USD",Settings!$B$22,IF(E7622="HKD",Settings!$B$23,1))),0))</f>
        <v>0</v>
      </c>
      <c r="Q7622" s="312">
        <f>IF(OR(J7622="",G7622=""),"",G7622+ROW()/1000000)</f>
      </c>
      <c r="R7622" s="247">
        <f>IF(Q7622="","",SUMIFS(Txn[Signed Units],Txn[Key],J7622,Txn[Transaction Order],"&lt;="&amp;Q7622))</f>
      </c>
    </row>
    <row r="7623" spans="10:18" ht="15" customHeight="1" x14ac:dyDescent="0.15">
      <c r="J7623" s="246">
        <f>IF(OR(B7623="",C7623="",E7623=""),"",B7623&amp;":"&amp;C7623&amp;":"&amp;E7623)</f>
      </c>
      <c r="K7623" s="247">
        <f>IF(A7623="","",A7623*D7623)</f>
      </c>
      <c r="L7623" s="246">
        <f>IF(A7623="","",IF(OR(A7623=1,A7623=0),H7623,0))</f>
      </c>
      <c r="M7623" s="246">
        <f>IF(A7623="","",IF(A7623=-1,H7623,0))</f>
      </c>
      <c r="N7623">
        <f>IF(J7623="","",IF(E7623="SGD",1,IF(E7623="USD",Settings!$B$22,IF(E7623="HKD",Settings!$B$23,1))))</f>
      </c>
      <c r="O7623">
        <f>IF(OR(B7623="",C7623="",E7623=""),0,(IF(A7623=-1,H7623,0)-IF(OR(A7623=1,A7623=0),H7623,0)+IF(A7623=2,H7623,0))*IF(E7623="SGD",1,IF(E7623="USD",Settings!$B$22,IF(E7623="HKD",Settings!$B$23,1))))</f>
        <v>0</v>
      </c>
      <c r="P7623">
        <f>IF(OR(B7623="",C7623="",E7623=""),0,IF(A7623=2,H7623*IF(E7623="SGD",1,IF(E7623="USD",Settings!$B$22,IF(E7623="HKD",Settings!$B$23,1))),0))</f>
        <v>0</v>
      </c>
      <c r="Q7623" s="312">
        <f>IF(OR(J7623="",G7623=""),"",G7623+ROW()/1000000)</f>
      </c>
      <c r="R7623" s="247">
        <f>IF(Q7623="","",SUMIFS(Txn[Signed Units],Txn[Key],J7623,Txn[Transaction Order],"&lt;="&amp;Q7623))</f>
      </c>
    </row>
    <row r="7624" spans="10:18" ht="15" customHeight="1" x14ac:dyDescent="0.15">
      <c r="J7624" s="246">
        <f>IF(OR(B7624="",C7624="",E7624=""),"",B7624&amp;":"&amp;C7624&amp;":"&amp;E7624)</f>
      </c>
      <c r="K7624" s="247">
        <f>IF(A7624="","",A7624*D7624)</f>
      </c>
      <c r="L7624" s="246">
        <f>IF(A7624="","",IF(OR(A7624=1,A7624=0),H7624,0))</f>
      </c>
      <c r="M7624" s="246">
        <f>IF(A7624="","",IF(A7624=-1,H7624,0))</f>
      </c>
      <c r="N7624">
        <f>IF(J7624="","",IF(E7624="SGD",1,IF(E7624="USD",Settings!$B$22,IF(E7624="HKD",Settings!$B$23,1))))</f>
      </c>
      <c r="O7624">
        <f>IF(OR(B7624="",C7624="",E7624=""),0,(IF(A7624=-1,H7624,0)-IF(OR(A7624=1,A7624=0),H7624,0)+IF(A7624=2,H7624,0))*IF(E7624="SGD",1,IF(E7624="USD",Settings!$B$22,IF(E7624="HKD",Settings!$B$23,1))))</f>
        <v>0</v>
      </c>
      <c r="P7624">
        <f>IF(OR(B7624="",C7624="",E7624=""),0,IF(A7624=2,H7624*IF(E7624="SGD",1,IF(E7624="USD",Settings!$B$22,IF(E7624="HKD",Settings!$B$23,1))),0))</f>
        <v>0</v>
      </c>
      <c r="Q7624" s="312">
        <f>IF(OR(J7624="",G7624=""),"",G7624+ROW()/1000000)</f>
      </c>
      <c r="R7624" s="247">
        <f>IF(Q7624="","",SUMIFS(Txn[Signed Units],Txn[Key],J7624,Txn[Transaction Order],"&lt;="&amp;Q7624))</f>
      </c>
    </row>
    <row r="7625" spans="10:18" ht="15" customHeight="1" x14ac:dyDescent="0.15">
      <c r="J7625" s="246">
        <f>IF(OR(B7625="",C7625="",E7625=""),"",B7625&amp;":"&amp;C7625&amp;":"&amp;E7625)</f>
      </c>
      <c r="K7625" s="247">
        <f>IF(A7625="","",A7625*D7625)</f>
      </c>
      <c r="L7625" s="246">
        <f>IF(A7625="","",IF(OR(A7625=1,A7625=0),H7625,0))</f>
      </c>
      <c r="M7625" s="246">
        <f>IF(A7625="","",IF(A7625=-1,H7625,0))</f>
      </c>
      <c r="N7625">
        <f>IF(J7625="","",IF(E7625="SGD",1,IF(E7625="USD",Settings!$B$22,IF(E7625="HKD",Settings!$B$23,1))))</f>
      </c>
      <c r="O7625">
        <f>IF(OR(B7625="",C7625="",E7625=""),0,(IF(A7625=-1,H7625,0)-IF(OR(A7625=1,A7625=0),H7625,0)+IF(A7625=2,H7625,0))*IF(E7625="SGD",1,IF(E7625="USD",Settings!$B$22,IF(E7625="HKD",Settings!$B$23,1))))</f>
        <v>0</v>
      </c>
      <c r="P7625">
        <f>IF(OR(B7625="",C7625="",E7625=""),0,IF(A7625=2,H7625*IF(E7625="SGD",1,IF(E7625="USD",Settings!$B$22,IF(E7625="HKD",Settings!$B$23,1))),0))</f>
        <v>0</v>
      </c>
      <c r="Q7625" s="312">
        <f>IF(OR(J7625="",G7625=""),"",G7625+ROW()/1000000)</f>
      </c>
      <c r="R7625" s="247">
        <f>IF(Q7625="","",SUMIFS(Txn[Signed Units],Txn[Key],J7625,Txn[Transaction Order],"&lt;="&amp;Q7625))</f>
      </c>
    </row>
    <row r="7626" spans="10:18" ht="15" customHeight="1" x14ac:dyDescent="0.15">
      <c r="J7626" s="246">
        <f>IF(OR(B7626="",C7626="",E7626=""),"",B7626&amp;":"&amp;C7626&amp;":"&amp;E7626)</f>
      </c>
      <c r="K7626" s="247">
        <f>IF(A7626="","",A7626*D7626)</f>
      </c>
      <c r="L7626" s="246">
        <f>IF(A7626="","",IF(OR(A7626=1,A7626=0),H7626,0))</f>
      </c>
      <c r="M7626" s="246">
        <f>IF(A7626="","",IF(A7626=-1,H7626,0))</f>
      </c>
      <c r="N7626">
        <f>IF(J7626="","",IF(E7626="SGD",1,IF(E7626="USD",Settings!$B$22,IF(E7626="HKD",Settings!$B$23,1))))</f>
      </c>
      <c r="O7626">
        <f>IF(OR(B7626="",C7626="",E7626=""),0,(IF(A7626=-1,H7626,0)-IF(OR(A7626=1,A7626=0),H7626,0)+IF(A7626=2,H7626,0))*IF(E7626="SGD",1,IF(E7626="USD",Settings!$B$22,IF(E7626="HKD",Settings!$B$23,1))))</f>
        <v>0</v>
      </c>
      <c r="P7626">
        <f>IF(OR(B7626="",C7626="",E7626=""),0,IF(A7626=2,H7626*IF(E7626="SGD",1,IF(E7626="USD",Settings!$B$22,IF(E7626="HKD",Settings!$B$23,1))),0))</f>
        <v>0</v>
      </c>
      <c r="Q7626" s="312">
        <f>IF(OR(J7626="",G7626=""),"",G7626+ROW()/1000000)</f>
      </c>
      <c r="R7626" s="247">
        <f>IF(Q7626="","",SUMIFS(Txn[Signed Units],Txn[Key],J7626,Txn[Transaction Order],"&lt;="&amp;Q7626))</f>
      </c>
    </row>
    <row r="7627" spans="10:18" ht="15" customHeight="1" x14ac:dyDescent="0.15">
      <c r="J7627" s="246">
        <f>IF(OR(B7627="",C7627="",E7627=""),"",B7627&amp;":"&amp;C7627&amp;":"&amp;E7627)</f>
      </c>
      <c r="K7627" s="247">
        <f>IF(A7627="","",A7627*D7627)</f>
      </c>
      <c r="L7627" s="246">
        <f>IF(A7627="","",IF(OR(A7627=1,A7627=0),H7627,0))</f>
      </c>
      <c r="M7627" s="246">
        <f>IF(A7627="","",IF(A7627=-1,H7627,0))</f>
      </c>
      <c r="N7627">
        <f>IF(J7627="","",IF(E7627="SGD",1,IF(E7627="USD",Settings!$B$22,IF(E7627="HKD",Settings!$B$23,1))))</f>
      </c>
      <c r="O7627">
        <f>IF(OR(B7627="",C7627="",E7627=""),0,(IF(A7627=-1,H7627,0)-IF(OR(A7627=1,A7627=0),H7627,0)+IF(A7627=2,H7627,0))*IF(E7627="SGD",1,IF(E7627="USD",Settings!$B$22,IF(E7627="HKD",Settings!$B$23,1))))</f>
        <v>0</v>
      </c>
      <c r="P7627">
        <f>IF(OR(B7627="",C7627="",E7627=""),0,IF(A7627=2,H7627*IF(E7627="SGD",1,IF(E7627="USD",Settings!$B$22,IF(E7627="HKD",Settings!$B$23,1))),0))</f>
        <v>0</v>
      </c>
      <c r="Q7627" s="312">
        <f>IF(OR(J7627="",G7627=""),"",G7627+ROW()/1000000)</f>
      </c>
      <c r="R7627" s="247">
        <f>IF(Q7627="","",SUMIFS(Txn[Signed Units],Txn[Key],J7627,Txn[Transaction Order],"&lt;="&amp;Q7627))</f>
      </c>
    </row>
    <row r="7628" spans="10:18" ht="15" customHeight="1" x14ac:dyDescent="0.15">
      <c r="J7628" s="246">
        <f>IF(OR(B7628="",C7628="",E7628=""),"",B7628&amp;":"&amp;C7628&amp;":"&amp;E7628)</f>
      </c>
      <c r="K7628" s="247">
        <f>IF(A7628="","",A7628*D7628)</f>
      </c>
      <c r="L7628" s="246">
        <f>IF(A7628="","",IF(OR(A7628=1,A7628=0),H7628,0))</f>
      </c>
      <c r="M7628" s="246">
        <f>IF(A7628="","",IF(A7628=-1,H7628,0))</f>
      </c>
      <c r="N7628">
        <f>IF(J7628="","",IF(E7628="SGD",1,IF(E7628="USD",Settings!$B$22,IF(E7628="HKD",Settings!$B$23,1))))</f>
      </c>
      <c r="O7628">
        <f>IF(OR(B7628="",C7628="",E7628=""),0,(IF(A7628=-1,H7628,0)-IF(OR(A7628=1,A7628=0),H7628,0)+IF(A7628=2,H7628,0))*IF(E7628="SGD",1,IF(E7628="USD",Settings!$B$22,IF(E7628="HKD",Settings!$B$23,1))))</f>
        <v>0</v>
      </c>
      <c r="P7628">
        <f>IF(OR(B7628="",C7628="",E7628=""),0,IF(A7628=2,H7628*IF(E7628="SGD",1,IF(E7628="USD",Settings!$B$22,IF(E7628="HKD",Settings!$B$23,1))),0))</f>
        <v>0</v>
      </c>
      <c r="Q7628" s="312">
        <f>IF(OR(J7628="",G7628=""),"",G7628+ROW()/1000000)</f>
      </c>
      <c r="R7628" s="247">
        <f>IF(Q7628="","",SUMIFS(Txn[Signed Units],Txn[Key],J7628,Txn[Transaction Order],"&lt;="&amp;Q7628))</f>
      </c>
    </row>
    <row r="7629" spans="10:18" ht="15" customHeight="1" x14ac:dyDescent="0.15">
      <c r="J7629" s="246">
        <f>IF(OR(B7629="",C7629="",E7629=""),"",B7629&amp;":"&amp;C7629&amp;":"&amp;E7629)</f>
      </c>
      <c r="K7629" s="247">
        <f>IF(A7629="","",A7629*D7629)</f>
      </c>
      <c r="L7629" s="246">
        <f>IF(A7629="","",IF(OR(A7629=1,A7629=0),H7629,0))</f>
      </c>
      <c r="M7629" s="246">
        <f>IF(A7629="","",IF(A7629=-1,H7629,0))</f>
      </c>
      <c r="N7629">
        <f>IF(J7629="","",IF(E7629="SGD",1,IF(E7629="USD",Settings!$B$22,IF(E7629="HKD",Settings!$B$23,1))))</f>
      </c>
      <c r="O7629">
        <f>IF(OR(B7629="",C7629="",E7629=""),0,(IF(A7629=-1,H7629,0)-IF(OR(A7629=1,A7629=0),H7629,0)+IF(A7629=2,H7629,0))*IF(E7629="SGD",1,IF(E7629="USD",Settings!$B$22,IF(E7629="HKD",Settings!$B$23,1))))</f>
        <v>0</v>
      </c>
      <c r="P7629">
        <f>IF(OR(B7629="",C7629="",E7629=""),0,IF(A7629=2,H7629*IF(E7629="SGD",1,IF(E7629="USD",Settings!$B$22,IF(E7629="HKD",Settings!$B$23,1))),0))</f>
        <v>0</v>
      </c>
      <c r="Q7629" s="312">
        <f>IF(OR(J7629="",G7629=""),"",G7629+ROW()/1000000)</f>
      </c>
      <c r="R7629" s="247">
        <f>IF(Q7629="","",SUMIFS(Txn[Signed Units],Txn[Key],J7629,Txn[Transaction Order],"&lt;="&amp;Q7629))</f>
      </c>
    </row>
    <row r="7630" spans="10:18" ht="15" customHeight="1" x14ac:dyDescent="0.15">
      <c r="J7630" s="246">
        <f>IF(OR(B7630="",C7630="",E7630=""),"",B7630&amp;":"&amp;C7630&amp;":"&amp;E7630)</f>
      </c>
      <c r="K7630" s="247">
        <f>IF(A7630="","",A7630*D7630)</f>
      </c>
      <c r="L7630" s="246">
        <f>IF(A7630="","",IF(OR(A7630=1,A7630=0),H7630,0))</f>
      </c>
      <c r="M7630" s="246">
        <f>IF(A7630="","",IF(A7630=-1,H7630,0))</f>
      </c>
      <c r="N7630">
        <f>IF(J7630="","",IF(E7630="SGD",1,IF(E7630="USD",Settings!$B$22,IF(E7630="HKD",Settings!$B$23,1))))</f>
      </c>
      <c r="O7630">
        <f>IF(OR(B7630="",C7630="",E7630=""),0,(IF(A7630=-1,H7630,0)-IF(OR(A7630=1,A7630=0),H7630,0)+IF(A7630=2,H7630,0))*IF(E7630="SGD",1,IF(E7630="USD",Settings!$B$22,IF(E7630="HKD",Settings!$B$23,1))))</f>
        <v>0</v>
      </c>
      <c r="P7630">
        <f>IF(OR(B7630="",C7630="",E7630=""),0,IF(A7630=2,H7630*IF(E7630="SGD",1,IF(E7630="USD",Settings!$B$22,IF(E7630="HKD",Settings!$B$23,1))),0))</f>
        <v>0</v>
      </c>
      <c r="Q7630" s="312">
        <f>IF(OR(J7630="",G7630=""),"",G7630+ROW()/1000000)</f>
      </c>
      <c r="R7630" s="247">
        <f>IF(Q7630="","",SUMIFS(Txn[Signed Units],Txn[Key],J7630,Txn[Transaction Order],"&lt;="&amp;Q7630))</f>
      </c>
    </row>
    <row r="7631" spans="10:18" ht="15" customHeight="1" x14ac:dyDescent="0.15">
      <c r="J7631" s="246">
        <f>IF(OR(B7631="",C7631="",E7631=""),"",B7631&amp;":"&amp;C7631&amp;":"&amp;E7631)</f>
      </c>
      <c r="K7631" s="247">
        <f>IF(A7631="","",A7631*D7631)</f>
      </c>
      <c r="L7631" s="246">
        <f>IF(A7631="","",IF(OR(A7631=1,A7631=0),H7631,0))</f>
      </c>
      <c r="M7631" s="246">
        <f>IF(A7631="","",IF(A7631=-1,H7631,0))</f>
      </c>
      <c r="N7631">
        <f>IF(J7631="","",IF(E7631="SGD",1,IF(E7631="USD",Settings!$B$22,IF(E7631="HKD",Settings!$B$23,1))))</f>
      </c>
      <c r="O7631">
        <f>IF(OR(B7631="",C7631="",E7631=""),0,(IF(A7631=-1,H7631,0)-IF(OR(A7631=1,A7631=0),H7631,0)+IF(A7631=2,H7631,0))*IF(E7631="SGD",1,IF(E7631="USD",Settings!$B$22,IF(E7631="HKD",Settings!$B$23,1))))</f>
        <v>0</v>
      </c>
      <c r="P7631">
        <f>IF(OR(B7631="",C7631="",E7631=""),0,IF(A7631=2,H7631*IF(E7631="SGD",1,IF(E7631="USD",Settings!$B$22,IF(E7631="HKD",Settings!$B$23,1))),0))</f>
        <v>0</v>
      </c>
      <c r="Q7631" s="312">
        <f>IF(OR(J7631="",G7631=""),"",G7631+ROW()/1000000)</f>
      </c>
      <c r="R7631" s="247">
        <f>IF(Q7631="","",SUMIFS(Txn[Signed Units],Txn[Key],J7631,Txn[Transaction Order],"&lt;="&amp;Q7631))</f>
      </c>
    </row>
    <row r="7632" spans="10:18" ht="15" customHeight="1" x14ac:dyDescent="0.15">
      <c r="J7632" s="246">
        <f>IF(OR(B7632="",C7632="",E7632=""),"",B7632&amp;":"&amp;C7632&amp;":"&amp;E7632)</f>
      </c>
      <c r="K7632" s="247">
        <f>IF(A7632="","",A7632*D7632)</f>
      </c>
      <c r="L7632" s="246">
        <f>IF(A7632="","",IF(OR(A7632=1,A7632=0),H7632,0))</f>
      </c>
      <c r="M7632" s="246">
        <f>IF(A7632="","",IF(A7632=-1,H7632,0))</f>
      </c>
      <c r="N7632">
        <f>IF(J7632="","",IF(E7632="SGD",1,IF(E7632="USD",Settings!$B$22,IF(E7632="HKD",Settings!$B$23,1))))</f>
      </c>
      <c r="O7632">
        <f>IF(OR(B7632="",C7632="",E7632=""),0,(IF(A7632=-1,H7632,0)-IF(OR(A7632=1,A7632=0),H7632,0)+IF(A7632=2,H7632,0))*IF(E7632="SGD",1,IF(E7632="USD",Settings!$B$22,IF(E7632="HKD",Settings!$B$23,1))))</f>
        <v>0</v>
      </c>
      <c r="P7632">
        <f>IF(OR(B7632="",C7632="",E7632=""),0,IF(A7632=2,H7632*IF(E7632="SGD",1,IF(E7632="USD",Settings!$B$22,IF(E7632="HKD",Settings!$B$23,1))),0))</f>
        <v>0</v>
      </c>
      <c r="Q7632" s="312">
        <f>IF(OR(J7632="",G7632=""),"",G7632+ROW()/1000000)</f>
      </c>
      <c r="R7632" s="247">
        <f>IF(Q7632="","",SUMIFS(Txn[Signed Units],Txn[Key],J7632,Txn[Transaction Order],"&lt;="&amp;Q7632))</f>
      </c>
    </row>
    <row r="7633" spans="10:18" ht="15" customHeight="1" x14ac:dyDescent="0.15">
      <c r="J7633" s="246">
        <f>IF(OR(B7633="",C7633="",E7633=""),"",B7633&amp;":"&amp;C7633&amp;":"&amp;E7633)</f>
      </c>
      <c r="K7633" s="247">
        <f>IF(A7633="","",A7633*D7633)</f>
      </c>
      <c r="L7633" s="246">
        <f>IF(A7633="","",IF(OR(A7633=1,A7633=0),H7633,0))</f>
      </c>
      <c r="M7633" s="246">
        <f>IF(A7633="","",IF(A7633=-1,H7633,0))</f>
      </c>
      <c r="N7633">
        <f>IF(J7633="","",IF(E7633="SGD",1,IF(E7633="USD",Settings!$B$22,IF(E7633="HKD",Settings!$B$23,1))))</f>
      </c>
      <c r="O7633">
        <f>IF(OR(B7633="",C7633="",E7633=""),0,(IF(A7633=-1,H7633,0)-IF(OR(A7633=1,A7633=0),H7633,0)+IF(A7633=2,H7633,0))*IF(E7633="SGD",1,IF(E7633="USD",Settings!$B$22,IF(E7633="HKD",Settings!$B$23,1))))</f>
        <v>0</v>
      </c>
      <c r="P7633">
        <f>IF(OR(B7633="",C7633="",E7633=""),0,IF(A7633=2,H7633*IF(E7633="SGD",1,IF(E7633="USD",Settings!$B$22,IF(E7633="HKD",Settings!$B$23,1))),0))</f>
        <v>0</v>
      </c>
      <c r="Q7633" s="312">
        <f>IF(OR(J7633="",G7633=""),"",G7633+ROW()/1000000)</f>
      </c>
      <c r="R7633" s="247">
        <f>IF(Q7633="","",SUMIFS(Txn[Signed Units],Txn[Key],J7633,Txn[Transaction Order],"&lt;="&amp;Q7633))</f>
      </c>
    </row>
    <row r="7634" spans="10:18" ht="15" customHeight="1" x14ac:dyDescent="0.15">
      <c r="J7634" s="246">
        <f>IF(OR(B7634="",C7634="",E7634=""),"",B7634&amp;":"&amp;C7634&amp;":"&amp;E7634)</f>
      </c>
      <c r="K7634" s="247">
        <f>IF(A7634="","",A7634*D7634)</f>
      </c>
      <c r="L7634" s="246">
        <f>IF(A7634="","",IF(OR(A7634=1,A7634=0),H7634,0))</f>
      </c>
      <c r="M7634" s="246">
        <f>IF(A7634="","",IF(A7634=-1,H7634,0))</f>
      </c>
      <c r="N7634">
        <f>IF(J7634="","",IF(E7634="SGD",1,IF(E7634="USD",Settings!$B$22,IF(E7634="HKD",Settings!$B$23,1))))</f>
      </c>
      <c r="O7634">
        <f>IF(OR(B7634="",C7634="",E7634=""),0,(IF(A7634=-1,H7634,0)-IF(OR(A7634=1,A7634=0),H7634,0)+IF(A7634=2,H7634,0))*IF(E7634="SGD",1,IF(E7634="USD",Settings!$B$22,IF(E7634="HKD",Settings!$B$23,1))))</f>
        <v>0</v>
      </c>
      <c r="P7634">
        <f>IF(OR(B7634="",C7634="",E7634=""),0,IF(A7634=2,H7634*IF(E7634="SGD",1,IF(E7634="USD",Settings!$B$22,IF(E7634="HKD",Settings!$B$23,1))),0))</f>
        <v>0</v>
      </c>
      <c r="Q7634" s="312">
        <f>IF(OR(J7634="",G7634=""),"",G7634+ROW()/1000000)</f>
      </c>
      <c r="R7634" s="247">
        <f>IF(Q7634="","",SUMIFS(Txn[Signed Units],Txn[Key],J7634,Txn[Transaction Order],"&lt;="&amp;Q7634))</f>
      </c>
    </row>
    <row r="7635" spans="10:18" ht="15" customHeight="1" x14ac:dyDescent="0.15">
      <c r="J7635" s="246">
        <f>IF(OR(B7635="",C7635="",E7635=""),"",B7635&amp;":"&amp;C7635&amp;":"&amp;E7635)</f>
      </c>
      <c r="K7635" s="247">
        <f>IF(A7635="","",A7635*D7635)</f>
      </c>
      <c r="L7635" s="246">
        <f>IF(A7635="","",IF(OR(A7635=1,A7635=0),H7635,0))</f>
      </c>
      <c r="M7635" s="246">
        <f>IF(A7635="","",IF(A7635=-1,H7635,0))</f>
      </c>
      <c r="N7635">
        <f>IF(J7635="","",IF(E7635="SGD",1,IF(E7635="USD",Settings!$B$22,IF(E7635="HKD",Settings!$B$23,1))))</f>
      </c>
      <c r="O7635">
        <f>IF(OR(B7635="",C7635="",E7635=""),0,(IF(A7635=-1,H7635,0)-IF(OR(A7635=1,A7635=0),H7635,0)+IF(A7635=2,H7635,0))*IF(E7635="SGD",1,IF(E7635="USD",Settings!$B$22,IF(E7635="HKD",Settings!$B$23,1))))</f>
        <v>0</v>
      </c>
      <c r="P7635">
        <f>IF(OR(B7635="",C7635="",E7635=""),0,IF(A7635=2,H7635*IF(E7635="SGD",1,IF(E7635="USD",Settings!$B$22,IF(E7635="HKD",Settings!$B$23,1))),0))</f>
        <v>0</v>
      </c>
      <c r="Q7635" s="312">
        <f>IF(OR(J7635="",G7635=""),"",G7635+ROW()/1000000)</f>
      </c>
      <c r="R7635" s="247">
        <f>IF(Q7635="","",SUMIFS(Txn[Signed Units],Txn[Key],J7635,Txn[Transaction Order],"&lt;="&amp;Q7635))</f>
      </c>
    </row>
    <row r="7636" spans="10:18" ht="15" customHeight="1" x14ac:dyDescent="0.15">
      <c r="J7636" s="246">
        <f>IF(OR(B7636="",C7636="",E7636=""),"",B7636&amp;":"&amp;C7636&amp;":"&amp;E7636)</f>
      </c>
      <c r="K7636" s="247">
        <f>IF(A7636="","",A7636*D7636)</f>
      </c>
      <c r="L7636" s="246">
        <f>IF(A7636="","",IF(OR(A7636=1,A7636=0),H7636,0))</f>
      </c>
      <c r="M7636" s="246">
        <f>IF(A7636="","",IF(A7636=-1,H7636,0))</f>
      </c>
      <c r="N7636">
        <f>IF(J7636="","",IF(E7636="SGD",1,IF(E7636="USD",Settings!$B$22,IF(E7636="HKD",Settings!$B$23,1))))</f>
      </c>
      <c r="O7636">
        <f>IF(OR(B7636="",C7636="",E7636=""),0,(IF(A7636=-1,H7636,0)-IF(OR(A7636=1,A7636=0),H7636,0)+IF(A7636=2,H7636,0))*IF(E7636="SGD",1,IF(E7636="USD",Settings!$B$22,IF(E7636="HKD",Settings!$B$23,1))))</f>
        <v>0</v>
      </c>
      <c r="P7636">
        <f>IF(OR(B7636="",C7636="",E7636=""),0,IF(A7636=2,H7636*IF(E7636="SGD",1,IF(E7636="USD",Settings!$B$22,IF(E7636="HKD",Settings!$B$23,1))),0))</f>
        <v>0</v>
      </c>
      <c r="Q7636" s="312">
        <f>IF(OR(J7636="",G7636=""),"",G7636+ROW()/1000000)</f>
      </c>
      <c r="R7636" s="247">
        <f>IF(Q7636="","",SUMIFS(Txn[Signed Units],Txn[Key],J7636,Txn[Transaction Order],"&lt;="&amp;Q7636))</f>
      </c>
    </row>
    <row r="7637" spans="10:18" ht="15" customHeight="1" x14ac:dyDescent="0.15">
      <c r="J7637" s="246">
        <f>IF(OR(B7637="",C7637="",E7637=""),"",B7637&amp;":"&amp;C7637&amp;":"&amp;E7637)</f>
      </c>
      <c r="K7637" s="247">
        <f>IF(A7637="","",A7637*D7637)</f>
      </c>
      <c r="L7637" s="246">
        <f>IF(A7637="","",IF(OR(A7637=1,A7637=0),H7637,0))</f>
      </c>
      <c r="M7637" s="246">
        <f>IF(A7637="","",IF(A7637=-1,H7637,0))</f>
      </c>
      <c r="N7637">
        <f>IF(J7637="","",IF(E7637="SGD",1,IF(E7637="USD",Settings!$B$22,IF(E7637="HKD",Settings!$B$23,1))))</f>
      </c>
      <c r="O7637">
        <f>IF(OR(B7637="",C7637="",E7637=""),0,(IF(A7637=-1,H7637,0)-IF(OR(A7637=1,A7637=0),H7637,0)+IF(A7637=2,H7637,0))*IF(E7637="SGD",1,IF(E7637="USD",Settings!$B$22,IF(E7637="HKD",Settings!$B$23,1))))</f>
        <v>0</v>
      </c>
      <c r="P7637">
        <f>IF(OR(B7637="",C7637="",E7637=""),0,IF(A7637=2,H7637*IF(E7637="SGD",1,IF(E7637="USD",Settings!$B$22,IF(E7637="HKD",Settings!$B$23,1))),0))</f>
        <v>0</v>
      </c>
      <c r="Q7637" s="312">
        <f>IF(OR(J7637="",G7637=""),"",G7637+ROW()/1000000)</f>
      </c>
      <c r="R7637" s="247">
        <f>IF(Q7637="","",SUMIFS(Txn[Signed Units],Txn[Key],J7637,Txn[Transaction Order],"&lt;="&amp;Q7637))</f>
      </c>
    </row>
    <row r="7638" spans="10:18" ht="15" customHeight="1" x14ac:dyDescent="0.15">
      <c r="J7638" s="246">
        <f>IF(OR(B7638="",C7638="",E7638=""),"",B7638&amp;":"&amp;C7638&amp;":"&amp;E7638)</f>
      </c>
      <c r="K7638" s="247">
        <f>IF(A7638="","",A7638*D7638)</f>
      </c>
      <c r="L7638" s="246">
        <f>IF(A7638="","",IF(OR(A7638=1,A7638=0),H7638,0))</f>
      </c>
      <c r="M7638" s="246">
        <f>IF(A7638="","",IF(A7638=-1,H7638,0))</f>
      </c>
      <c r="N7638">
        <f>IF(J7638="","",IF(E7638="SGD",1,IF(E7638="USD",Settings!$B$22,IF(E7638="HKD",Settings!$B$23,1))))</f>
      </c>
      <c r="O7638">
        <f>IF(OR(B7638="",C7638="",E7638=""),0,(IF(A7638=-1,H7638,0)-IF(OR(A7638=1,A7638=0),H7638,0)+IF(A7638=2,H7638,0))*IF(E7638="SGD",1,IF(E7638="USD",Settings!$B$22,IF(E7638="HKD",Settings!$B$23,1))))</f>
        <v>0</v>
      </c>
      <c r="P7638">
        <f>IF(OR(B7638="",C7638="",E7638=""),0,IF(A7638=2,H7638*IF(E7638="SGD",1,IF(E7638="USD",Settings!$B$22,IF(E7638="HKD",Settings!$B$23,1))),0))</f>
        <v>0</v>
      </c>
      <c r="Q7638" s="312">
        <f>IF(OR(J7638="",G7638=""),"",G7638+ROW()/1000000)</f>
      </c>
      <c r="R7638" s="247">
        <f>IF(Q7638="","",SUMIFS(Txn[Signed Units],Txn[Key],J7638,Txn[Transaction Order],"&lt;="&amp;Q7638))</f>
      </c>
    </row>
    <row r="7639" spans="10:18" ht="15" customHeight="1" x14ac:dyDescent="0.15">
      <c r="J7639" s="246">
        <f>IF(OR(B7639="",C7639="",E7639=""),"",B7639&amp;":"&amp;C7639&amp;":"&amp;E7639)</f>
      </c>
      <c r="K7639" s="247">
        <f>IF(A7639="","",A7639*D7639)</f>
      </c>
      <c r="L7639" s="246">
        <f>IF(A7639="","",IF(OR(A7639=1,A7639=0),H7639,0))</f>
      </c>
      <c r="M7639" s="246">
        <f>IF(A7639="","",IF(A7639=-1,H7639,0))</f>
      </c>
      <c r="N7639">
        <f>IF(J7639="","",IF(E7639="SGD",1,IF(E7639="USD",Settings!$B$22,IF(E7639="HKD",Settings!$B$23,1))))</f>
      </c>
      <c r="O7639">
        <f>IF(OR(B7639="",C7639="",E7639=""),0,(IF(A7639=-1,H7639,0)-IF(OR(A7639=1,A7639=0),H7639,0)+IF(A7639=2,H7639,0))*IF(E7639="SGD",1,IF(E7639="USD",Settings!$B$22,IF(E7639="HKD",Settings!$B$23,1))))</f>
        <v>0</v>
      </c>
      <c r="P7639">
        <f>IF(OR(B7639="",C7639="",E7639=""),0,IF(A7639=2,H7639*IF(E7639="SGD",1,IF(E7639="USD",Settings!$B$22,IF(E7639="HKD",Settings!$B$23,1))),0))</f>
        <v>0</v>
      </c>
      <c r="Q7639" s="312">
        <f>IF(OR(J7639="",G7639=""),"",G7639+ROW()/1000000)</f>
      </c>
      <c r="R7639" s="247">
        <f>IF(Q7639="","",SUMIFS(Txn[Signed Units],Txn[Key],J7639,Txn[Transaction Order],"&lt;="&amp;Q7639))</f>
      </c>
    </row>
    <row r="7640" spans="10:18" ht="15" customHeight="1" x14ac:dyDescent="0.15">
      <c r="J7640" s="246">
        <f>IF(OR(B7640="",C7640="",E7640=""),"",B7640&amp;":"&amp;C7640&amp;":"&amp;E7640)</f>
      </c>
      <c r="K7640" s="247">
        <f>IF(A7640="","",A7640*D7640)</f>
      </c>
      <c r="L7640" s="246">
        <f>IF(A7640="","",IF(OR(A7640=1,A7640=0),H7640,0))</f>
      </c>
      <c r="M7640" s="246">
        <f>IF(A7640="","",IF(A7640=-1,H7640,0))</f>
      </c>
      <c r="N7640">
        <f>IF(J7640="","",IF(E7640="SGD",1,IF(E7640="USD",Settings!$B$22,IF(E7640="HKD",Settings!$B$23,1))))</f>
      </c>
      <c r="O7640">
        <f>IF(OR(B7640="",C7640="",E7640=""),0,(IF(A7640=-1,H7640,0)-IF(OR(A7640=1,A7640=0),H7640,0)+IF(A7640=2,H7640,0))*IF(E7640="SGD",1,IF(E7640="USD",Settings!$B$22,IF(E7640="HKD",Settings!$B$23,1))))</f>
        <v>0</v>
      </c>
      <c r="P7640">
        <f>IF(OR(B7640="",C7640="",E7640=""),0,IF(A7640=2,H7640*IF(E7640="SGD",1,IF(E7640="USD",Settings!$B$22,IF(E7640="HKD",Settings!$B$23,1))),0))</f>
        <v>0</v>
      </c>
      <c r="Q7640" s="312">
        <f>IF(OR(J7640="",G7640=""),"",G7640+ROW()/1000000)</f>
      </c>
      <c r="R7640" s="247">
        <f>IF(Q7640="","",SUMIFS(Txn[Signed Units],Txn[Key],J7640,Txn[Transaction Order],"&lt;="&amp;Q7640))</f>
      </c>
    </row>
    <row r="7641" spans="10:18" ht="15" customHeight="1" x14ac:dyDescent="0.15">
      <c r="J7641" s="246">
        <f>IF(OR(B7641="",C7641="",E7641=""),"",B7641&amp;":"&amp;C7641&amp;":"&amp;E7641)</f>
      </c>
      <c r="K7641" s="247">
        <f>IF(A7641="","",A7641*D7641)</f>
      </c>
      <c r="L7641" s="246">
        <f>IF(A7641="","",IF(OR(A7641=1,A7641=0),H7641,0))</f>
      </c>
      <c r="M7641" s="246">
        <f>IF(A7641="","",IF(A7641=-1,H7641,0))</f>
      </c>
      <c r="N7641">
        <f>IF(J7641="","",IF(E7641="SGD",1,IF(E7641="USD",Settings!$B$22,IF(E7641="HKD",Settings!$B$23,1))))</f>
      </c>
      <c r="O7641">
        <f>IF(OR(B7641="",C7641="",E7641=""),0,(IF(A7641=-1,H7641,0)-IF(OR(A7641=1,A7641=0),H7641,0)+IF(A7641=2,H7641,0))*IF(E7641="SGD",1,IF(E7641="USD",Settings!$B$22,IF(E7641="HKD",Settings!$B$23,1))))</f>
        <v>0</v>
      </c>
      <c r="P7641">
        <f>IF(OR(B7641="",C7641="",E7641=""),0,IF(A7641=2,H7641*IF(E7641="SGD",1,IF(E7641="USD",Settings!$B$22,IF(E7641="HKD",Settings!$B$23,1))),0))</f>
        <v>0</v>
      </c>
      <c r="Q7641" s="312">
        <f>IF(OR(J7641="",G7641=""),"",G7641+ROW()/1000000)</f>
      </c>
      <c r="R7641" s="247">
        <f>IF(Q7641="","",SUMIFS(Txn[Signed Units],Txn[Key],J7641,Txn[Transaction Order],"&lt;="&amp;Q7641))</f>
      </c>
    </row>
    <row r="7642" spans="10:18" ht="15" customHeight="1" x14ac:dyDescent="0.15">
      <c r="J7642" s="246">
        <f>IF(OR(B7642="",C7642="",E7642=""),"",B7642&amp;":"&amp;C7642&amp;":"&amp;E7642)</f>
      </c>
      <c r="K7642" s="247">
        <f>IF(A7642="","",A7642*D7642)</f>
      </c>
      <c r="L7642" s="246">
        <f>IF(A7642="","",IF(OR(A7642=1,A7642=0),H7642,0))</f>
      </c>
      <c r="M7642" s="246">
        <f>IF(A7642="","",IF(A7642=-1,H7642,0))</f>
      </c>
      <c r="N7642">
        <f>IF(J7642="","",IF(E7642="SGD",1,IF(E7642="USD",Settings!$B$22,IF(E7642="HKD",Settings!$B$23,1))))</f>
      </c>
      <c r="O7642">
        <f>IF(OR(B7642="",C7642="",E7642=""),0,(IF(A7642=-1,H7642,0)-IF(OR(A7642=1,A7642=0),H7642,0)+IF(A7642=2,H7642,0))*IF(E7642="SGD",1,IF(E7642="USD",Settings!$B$22,IF(E7642="HKD",Settings!$B$23,1))))</f>
        <v>0</v>
      </c>
      <c r="P7642">
        <f>IF(OR(B7642="",C7642="",E7642=""),0,IF(A7642=2,H7642*IF(E7642="SGD",1,IF(E7642="USD",Settings!$B$22,IF(E7642="HKD",Settings!$B$23,1))),0))</f>
        <v>0</v>
      </c>
      <c r="Q7642" s="312">
        <f>IF(OR(J7642="",G7642=""),"",G7642+ROW()/1000000)</f>
      </c>
      <c r="R7642" s="247">
        <f>IF(Q7642="","",SUMIFS(Txn[Signed Units],Txn[Key],J7642,Txn[Transaction Order],"&lt;="&amp;Q7642))</f>
      </c>
    </row>
    <row r="7643" spans="10:18" ht="15" customHeight="1" x14ac:dyDescent="0.15">
      <c r="J7643" s="246">
        <f>IF(OR(B7643="",C7643="",E7643=""),"",B7643&amp;":"&amp;C7643&amp;":"&amp;E7643)</f>
      </c>
      <c r="K7643" s="247">
        <f>IF(A7643="","",A7643*D7643)</f>
      </c>
      <c r="L7643" s="246">
        <f>IF(A7643="","",IF(OR(A7643=1,A7643=0),H7643,0))</f>
      </c>
      <c r="M7643" s="246">
        <f>IF(A7643="","",IF(A7643=-1,H7643,0))</f>
      </c>
      <c r="N7643">
        <f>IF(J7643="","",IF(E7643="SGD",1,IF(E7643="USD",Settings!$B$22,IF(E7643="HKD",Settings!$B$23,1))))</f>
      </c>
      <c r="O7643">
        <f>IF(OR(B7643="",C7643="",E7643=""),0,(IF(A7643=-1,H7643,0)-IF(OR(A7643=1,A7643=0),H7643,0)+IF(A7643=2,H7643,0))*IF(E7643="SGD",1,IF(E7643="USD",Settings!$B$22,IF(E7643="HKD",Settings!$B$23,1))))</f>
        <v>0</v>
      </c>
      <c r="P7643">
        <f>IF(OR(B7643="",C7643="",E7643=""),0,IF(A7643=2,H7643*IF(E7643="SGD",1,IF(E7643="USD",Settings!$B$22,IF(E7643="HKD",Settings!$B$23,1))),0))</f>
        <v>0</v>
      </c>
      <c r="Q7643" s="312">
        <f>IF(OR(J7643="",G7643=""),"",G7643+ROW()/1000000)</f>
      </c>
      <c r="R7643" s="247">
        <f>IF(Q7643="","",SUMIFS(Txn[Signed Units],Txn[Key],J7643,Txn[Transaction Order],"&lt;="&amp;Q7643))</f>
      </c>
    </row>
    <row r="7644" spans="10:18" ht="15" customHeight="1" x14ac:dyDescent="0.15">
      <c r="J7644" s="246">
        <f>IF(OR(B7644="",C7644="",E7644=""),"",B7644&amp;":"&amp;C7644&amp;":"&amp;E7644)</f>
      </c>
      <c r="K7644" s="247">
        <f>IF(A7644="","",A7644*D7644)</f>
      </c>
      <c r="L7644" s="246">
        <f>IF(A7644="","",IF(OR(A7644=1,A7644=0),H7644,0))</f>
      </c>
      <c r="M7644" s="246">
        <f>IF(A7644="","",IF(A7644=-1,H7644,0))</f>
      </c>
      <c r="N7644">
        <f>IF(J7644="","",IF(E7644="SGD",1,IF(E7644="USD",Settings!$B$22,IF(E7644="HKD",Settings!$B$23,1))))</f>
      </c>
      <c r="O7644">
        <f>IF(OR(B7644="",C7644="",E7644=""),0,(IF(A7644=-1,H7644,0)-IF(OR(A7644=1,A7644=0),H7644,0)+IF(A7644=2,H7644,0))*IF(E7644="SGD",1,IF(E7644="USD",Settings!$B$22,IF(E7644="HKD",Settings!$B$23,1))))</f>
        <v>0</v>
      </c>
      <c r="P7644">
        <f>IF(OR(B7644="",C7644="",E7644=""),0,IF(A7644=2,H7644*IF(E7644="SGD",1,IF(E7644="USD",Settings!$B$22,IF(E7644="HKD",Settings!$B$23,1))),0))</f>
        <v>0</v>
      </c>
      <c r="Q7644" s="312">
        <f>IF(OR(J7644="",G7644=""),"",G7644+ROW()/1000000)</f>
      </c>
      <c r="R7644" s="247">
        <f>IF(Q7644="","",SUMIFS(Txn[Signed Units],Txn[Key],J7644,Txn[Transaction Order],"&lt;="&amp;Q7644))</f>
      </c>
    </row>
    <row r="7645" spans="10:18" ht="15" customHeight="1" x14ac:dyDescent="0.15">
      <c r="J7645" s="246">
        <f>IF(OR(B7645="",C7645="",E7645=""),"",B7645&amp;":"&amp;C7645&amp;":"&amp;E7645)</f>
      </c>
      <c r="K7645" s="247">
        <f>IF(A7645="","",A7645*D7645)</f>
      </c>
      <c r="L7645" s="246">
        <f>IF(A7645="","",IF(OR(A7645=1,A7645=0),H7645,0))</f>
      </c>
      <c r="M7645" s="246">
        <f>IF(A7645="","",IF(A7645=-1,H7645,0))</f>
      </c>
      <c r="N7645">
        <f>IF(J7645="","",IF(E7645="SGD",1,IF(E7645="USD",Settings!$B$22,IF(E7645="HKD",Settings!$B$23,1))))</f>
      </c>
      <c r="O7645">
        <f>IF(OR(B7645="",C7645="",E7645=""),0,(IF(A7645=-1,H7645,0)-IF(OR(A7645=1,A7645=0),H7645,0)+IF(A7645=2,H7645,0))*IF(E7645="SGD",1,IF(E7645="USD",Settings!$B$22,IF(E7645="HKD",Settings!$B$23,1))))</f>
        <v>0</v>
      </c>
      <c r="P7645">
        <f>IF(OR(B7645="",C7645="",E7645=""),0,IF(A7645=2,H7645*IF(E7645="SGD",1,IF(E7645="USD",Settings!$B$22,IF(E7645="HKD",Settings!$B$23,1))),0))</f>
        <v>0</v>
      </c>
      <c r="Q7645" s="312">
        <f>IF(OR(J7645="",G7645=""),"",G7645+ROW()/1000000)</f>
      </c>
      <c r="R7645" s="247">
        <f>IF(Q7645="","",SUMIFS(Txn[Signed Units],Txn[Key],J7645,Txn[Transaction Order],"&lt;="&amp;Q7645))</f>
      </c>
    </row>
    <row r="7646" spans="10:18" ht="15" customHeight="1" x14ac:dyDescent="0.15">
      <c r="J7646" s="246">
        <f>IF(OR(B7646="",C7646="",E7646=""),"",B7646&amp;":"&amp;C7646&amp;":"&amp;E7646)</f>
      </c>
      <c r="K7646" s="247">
        <f>IF(A7646="","",A7646*D7646)</f>
      </c>
      <c r="L7646" s="246">
        <f>IF(A7646="","",IF(OR(A7646=1,A7646=0),H7646,0))</f>
      </c>
      <c r="M7646" s="246">
        <f>IF(A7646="","",IF(A7646=-1,H7646,0))</f>
      </c>
      <c r="N7646">
        <f>IF(J7646="","",IF(E7646="SGD",1,IF(E7646="USD",Settings!$B$22,IF(E7646="HKD",Settings!$B$23,1))))</f>
      </c>
      <c r="O7646">
        <f>IF(OR(B7646="",C7646="",E7646=""),0,(IF(A7646=-1,H7646,0)-IF(OR(A7646=1,A7646=0),H7646,0)+IF(A7646=2,H7646,0))*IF(E7646="SGD",1,IF(E7646="USD",Settings!$B$22,IF(E7646="HKD",Settings!$B$23,1))))</f>
        <v>0</v>
      </c>
      <c r="P7646">
        <f>IF(OR(B7646="",C7646="",E7646=""),0,IF(A7646=2,H7646*IF(E7646="SGD",1,IF(E7646="USD",Settings!$B$22,IF(E7646="HKD",Settings!$B$23,1))),0))</f>
        <v>0</v>
      </c>
      <c r="Q7646" s="312">
        <f>IF(OR(J7646="",G7646=""),"",G7646+ROW()/1000000)</f>
      </c>
      <c r="R7646" s="247">
        <f>IF(Q7646="","",SUMIFS(Txn[Signed Units],Txn[Key],J7646,Txn[Transaction Order],"&lt;="&amp;Q7646))</f>
      </c>
    </row>
    <row r="7647" spans="10:18" ht="15" customHeight="1" x14ac:dyDescent="0.15">
      <c r="J7647" s="246">
        <f>IF(OR(B7647="",C7647="",E7647=""),"",B7647&amp;":"&amp;C7647&amp;":"&amp;E7647)</f>
      </c>
      <c r="K7647" s="247">
        <f>IF(A7647="","",A7647*D7647)</f>
      </c>
      <c r="L7647" s="246">
        <f>IF(A7647="","",IF(OR(A7647=1,A7647=0),H7647,0))</f>
      </c>
      <c r="M7647" s="246">
        <f>IF(A7647="","",IF(A7647=-1,H7647,0))</f>
      </c>
      <c r="N7647">
        <f>IF(J7647="","",IF(E7647="SGD",1,IF(E7647="USD",Settings!$B$22,IF(E7647="HKD",Settings!$B$23,1))))</f>
      </c>
      <c r="O7647">
        <f>IF(OR(B7647="",C7647="",E7647=""),0,(IF(A7647=-1,H7647,0)-IF(OR(A7647=1,A7647=0),H7647,0)+IF(A7647=2,H7647,0))*IF(E7647="SGD",1,IF(E7647="USD",Settings!$B$22,IF(E7647="HKD",Settings!$B$23,1))))</f>
        <v>0</v>
      </c>
      <c r="P7647">
        <f>IF(OR(B7647="",C7647="",E7647=""),0,IF(A7647=2,H7647*IF(E7647="SGD",1,IF(E7647="USD",Settings!$B$22,IF(E7647="HKD",Settings!$B$23,1))),0))</f>
        <v>0</v>
      </c>
      <c r="Q7647" s="312">
        <f>IF(OR(J7647="",G7647=""),"",G7647+ROW()/1000000)</f>
      </c>
      <c r="R7647" s="247">
        <f>IF(Q7647="","",SUMIFS(Txn[Signed Units],Txn[Key],J7647,Txn[Transaction Order],"&lt;="&amp;Q7647))</f>
      </c>
    </row>
    <row r="7648" spans="10:18" ht="15" customHeight="1" x14ac:dyDescent="0.15">
      <c r="J7648" s="246">
        <f>IF(OR(B7648="",C7648="",E7648=""),"",B7648&amp;":"&amp;C7648&amp;":"&amp;E7648)</f>
      </c>
      <c r="K7648" s="247">
        <f>IF(A7648="","",A7648*D7648)</f>
      </c>
      <c r="L7648" s="246">
        <f>IF(A7648="","",IF(OR(A7648=1,A7648=0),H7648,0))</f>
      </c>
      <c r="M7648" s="246">
        <f>IF(A7648="","",IF(A7648=-1,H7648,0))</f>
      </c>
      <c r="N7648">
        <f>IF(J7648="","",IF(E7648="SGD",1,IF(E7648="USD",Settings!$B$22,IF(E7648="HKD",Settings!$B$23,1))))</f>
      </c>
      <c r="O7648">
        <f>IF(OR(B7648="",C7648="",E7648=""),0,(IF(A7648=-1,H7648,0)-IF(OR(A7648=1,A7648=0),H7648,0)+IF(A7648=2,H7648,0))*IF(E7648="SGD",1,IF(E7648="USD",Settings!$B$22,IF(E7648="HKD",Settings!$B$23,1))))</f>
        <v>0</v>
      </c>
      <c r="P7648">
        <f>IF(OR(B7648="",C7648="",E7648=""),0,IF(A7648=2,H7648*IF(E7648="SGD",1,IF(E7648="USD",Settings!$B$22,IF(E7648="HKD",Settings!$B$23,1))),0))</f>
        <v>0</v>
      </c>
      <c r="Q7648" s="312">
        <f>IF(OR(J7648="",G7648=""),"",G7648+ROW()/1000000)</f>
      </c>
      <c r="R7648" s="247">
        <f>IF(Q7648="","",SUMIFS(Txn[Signed Units],Txn[Key],J7648,Txn[Transaction Order],"&lt;="&amp;Q7648))</f>
      </c>
    </row>
    <row r="7649" spans="10:18" ht="15" customHeight="1" x14ac:dyDescent="0.15">
      <c r="J7649" s="246">
        <f>IF(OR(B7649="",C7649="",E7649=""),"",B7649&amp;":"&amp;C7649&amp;":"&amp;E7649)</f>
      </c>
      <c r="K7649" s="247">
        <f>IF(A7649="","",A7649*D7649)</f>
      </c>
      <c r="L7649" s="246">
        <f>IF(A7649="","",IF(OR(A7649=1,A7649=0),H7649,0))</f>
      </c>
      <c r="M7649" s="246">
        <f>IF(A7649="","",IF(A7649=-1,H7649,0))</f>
      </c>
      <c r="N7649">
        <f>IF(J7649="","",IF(E7649="SGD",1,IF(E7649="USD",Settings!$B$22,IF(E7649="HKD",Settings!$B$23,1))))</f>
      </c>
      <c r="O7649">
        <f>IF(OR(B7649="",C7649="",E7649=""),0,(IF(A7649=-1,H7649,0)-IF(OR(A7649=1,A7649=0),H7649,0)+IF(A7649=2,H7649,0))*IF(E7649="SGD",1,IF(E7649="USD",Settings!$B$22,IF(E7649="HKD",Settings!$B$23,1))))</f>
        <v>0</v>
      </c>
      <c r="P7649">
        <f>IF(OR(B7649="",C7649="",E7649=""),0,IF(A7649=2,H7649*IF(E7649="SGD",1,IF(E7649="USD",Settings!$B$22,IF(E7649="HKD",Settings!$B$23,1))),0))</f>
        <v>0</v>
      </c>
      <c r="Q7649" s="312">
        <f>IF(OR(J7649="",G7649=""),"",G7649+ROW()/1000000)</f>
      </c>
      <c r="R7649" s="247">
        <f>IF(Q7649="","",SUMIFS(Txn[Signed Units],Txn[Key],J7649,Txn[Transaction Order],"&lt;="&amp;Q7649))</f>
      </c>
    </row>
    <row r="7650" spans="10:18" ht="15" customHeight="1" x14ac:dyDescent="0.15">
      <c r="J7650" s="246">
        <f>IF(OR(B7650="",C7650="",E7650=""),"",B7650&amp;":"&amp;C7650&amp;":"&amp;E7650)</f>
      </c>
      <c r="K7650" s="247">
        <f>IF(A7650="","",A7650*D7650)</f>
      </c>
      <c r="L7650" s="246">
        <f>IF(A7650="","",IF(OR(A7650=1,A7650=0),H7650,0))</f>
      </c>
      <c r="M7650" s="246">
        <f>IF(A7650="","",IF(A7650=-1,H7650,0))</f>
      </c>
      <c r="N7650">
        <f>IF(J7650="","",IF(E7650="SGD",1,IF(E7650="USD",Settings!$B$22,IF(E7650="HKD",Settings!$B$23,1))))</f>
      </c>
      <c r="O7650">
        <f>IF(OR(B7650="",C7650="",E7650=""),0,(IF(A7650=-1,H7650,0)-IF(OR(A7650=1,A7650=0),H7650,0)+IF(A7650=2,H7650,0))*IF(E7650="SGD",1,IF(E7650="USD",Settings!$B$22,IF(E7650="HKD",Settings!$B$23,1))))</f>
        <v>0</v>
      </c>
      <c r="P7650">
        <f>IF(OR(B7650="",C7650="",E7650=""),0,IF(A7650=2,H7650*IF(E7650="SGD",1,IF(E7650="USD",Settings!$B$22,IF(E7650="HKD",Settings!$B$23,1))),0))</f>
        <v>0</v>
      </c>
      <c r="Q7650" s="312">
        <f>IF(OR(J7650="",G7650=""),"",G7650+ROW()/1000000)</f>
      </c>
      <c r="R7650" s="247">
        <f>IF(Q7650="","",SUMIFS(Txn[Signed Units],Txn[Key],J7650,Txn[Transaction Order],"&lt;="&amp;Q7650))</f>
      </c>
    </row>
    <row r="7651" spans="10:18" ht="15" customHeight="1" x14ac:dyDescent="0.15">
      <c r="J7651" s="246">
        <f>IF(OR(B7651="",C7651="",E7651=""),"",B7651&amp;":"&amp;C7651&amp;":"&amp;E7651)</f>
      </c>
      <c r="K7651" s="247">
        <f>IF(A7651="","",A7651*D7651)</f>
      </c>
      <c r="L7651" s="246">
        <f>IF(A7651="","",IF(OR(A7651=1,A7651=0),H7651,0))</f>
      </c>
      <c r="M7651" s="246">
        <f>IF(A7651="","",IF(A7651=-1,H7651,0))</f>
      </c>
      <c r="N7651">
        <f>IF(J7651="","",IF(E7651="SGD",1,IF(E7651="USD",Settings!$B$22,IF(E7651="HKD",Settings!$B$23,1))))</f>
      </c>
      <c r="O7651">
        <f>IF(OR(B7651="",C7651="",E7651=""),0,(IF(A7651=-1,H7651,0)-IF(OR(A7651=1,A7651=0),H7651,0)+IF(A7651=2,H7651,0))*IF(E7651="SGD",1,IF(E7651="USD",Settings!$B$22,IF(E7651="HKD",Settings!$B$23,1))))</f>
        <v>0</v>
      </c>
      <c r="P7651">
        <f>IF(OR(B7651="",C7651="",E7651=""),0,IF(A7651=2,H7651*IF(E7651="SGD",1,IF(E7651="USD",Settings!$B$22,IF(E7651="HKD",Settings!$B$23,1))),0))</f>
        <v>0</v>
      </c>
      <c r="Q7651" s="312">
        <f>IF(OR(J7651="",G7651=""),"",G7651+ROW()/1000000)</f>
      </c>
      <c r="R7651" s="247">
        <f>IF(Q7651="","",SUMIFS(Txn[Signed Units],Txn[Key],J7651,Txn[Transaction Order],"&lt;="&amp;Q7651))</f>
      </c>
    </row>
    <row r="7652" spans="10:18" ht="15" customHeight="1" x14ac:dyDescent="0.15">
      <c r="J7652" s="246">
        <f>IF(OR(B7652="",C7652="",E7652=""),"",B7652&amp;":"&amp;C7652&amp;":"&amp;E7652)</f>
      </c>
      <c r="K7652" s="247">
        <f>IF(A7652="","",A7652*D7652)</f>
      </c>
      <c r="L7652" s="246">
        <f>IF(A7652="","",IF(OR(A7652=1,A7652=0),H7652,0))</f>
      </c>
      <c r="M7652" s="246">
        <f>IF(A7652="","",IF(A7652=-1,H7652,0))</f>
      </c>
      <c r="N7652">
        <f>IF(J7652="","",IF(E7652="SGD",1,IF(E7652="USD",Settings!$B$22,IF(E7652="HKD",Settings!$B$23,1))))</f>
      </c>
      <c r="O7652">
        <f>IF(OR(B7652="",C7652="",E7652=""),0,(IF(A7652=-1,H7652,0)-IF(OR(A7652=1,A7652=0),H7652,0)+IF(A7652=2,H7652,0))*IF(E7652="SGD",1,IF(E7652="USD",Settings!$B$22,IF(E7652="HKD",Settings!$B$23,1))))</f>
        <v>0</v>
      </c>
      <c r="P7652">
        <f>IF(OR(B7652="",C7652="",E7652=""),0,IF(A7652=2,H7652*IF(E7652="SGD",1,IF(E7652="USD",Settings!$B$22,IF(E7652="HKD",Settings!$B$23,1))),0))</f>
        <v>0</v>
      </c>
      <c r="Q7652" s="312">
        <f>IF(OR(J7652="",G7652=""),"",G7652+ROW()/1000000)</f>
      </c>
      <c r="R7652" s="247">
        <f>IF(Q7652="","",SUMIFS(Txn[Signed Units],Txn[Key],J7652,Txn[Transaction Order],"&lt;="&amp;Q7652))</f>
      </c>
    </row>
    <row r="7653" spans="10:18" ht="15" customHeight="1" x14ac:dyDescent="0.15">
      <c r="J7653" s="246">
        <f>IF(OR(B7653="",C7653="",E7653=""),"",B7653&amp;":"&amp;C7653&amp;":"&amp;E7653)</f>
      </c>
      <c r="K7653" s="247">
        <f>IF(A7653="","",A7653*D7653)</f>
      </c>
      <c r="L7653" s="246">
        <f>IF(A7653="","",IF(OR(A7653=1,A7653=0),H7653,0))</f>
      </c>
      <c r="M7653" s="246">
        <f>IF(A7653="","",IF(A7653=-1,H7653,0))</f>
      </c>
      <c r="N7653">
        <f>IF(J7653="","",IF(E7653="SGD",1,IF(E7653="USD",Settings!$B$22,IF(E7653="HKD",Settings!$B$23,1))))</f>
      </c>
      <c r="O7653">
        <f>IF(OR(B7653="",C7653="",E7653=""),0,(IF(A7653=-1,H7653,0)-IF(OR(A7653=1,A7653=0),H7653,0)+IF(A7653=2,H7653,0))*IF(E7653="SGD",1,IF(E7653="USD",Settings!$B$22,IF(E7653="HKD",Settings!$B$23,1))))</f>
        <v>0</v>
      </c>
      <c r="P7653">
        <f>IF(OR(B7653="",C7653="",E7653=""),0,IF(A7653=2,H7653*IF(E7653="SGD",1,IF(E7653="USD",Settings!$B$22,IF(E7653="HKD",Settings!$B$23,1))),0))</f>
        <v>0</v>
      </c>
      <c r="Q7653" s="312">
        <f>IF(OR(J7653="",G7653=""),"",G7653+ROW()/1000000)</f>
      </c>
      <c r="R7653" s="247">
        <f>IF(Q7653="","",SUMIFS(Txn[Signed Units],Txn[Key],J7653,Txn[Transaction Order],"&lt;="&amp;Q7653))</f>
      </c>
    </row>
    <row r="7654" spans="10:18" ht="15" customHeight="1" x14ac:dyDescent="0.15">
      <c r="J7654" s="246">
        <f>IF(OR(B7654="",C7654="",E7654=""),"",B7654&amp;":"&amp;C7654&amp;":"&amp;E7654)</f>
      </c>
      <c r="K7654" s="247">
        <f>IF(A7654="","",A7654*D7654)</f>
      </c>
      <c r="L7654" s="246">
        <f>IF(A7654="","",IF(OR(A7654=1,A7654=0),H7654,0))</f>
      </c>
      <c r="M7654" s="246">
        <f>IF(A7654="","",IF(A7654=-1,H7654,0))</f>
      </c>
      <c r="N7654">
        <f>IF(J7654="","",IF(E7654="SGD",1,IF(E7654="USD",Settings!$B$22,IF(E7654="HKD",Settings!$B$23,1))))</f>
      </c>
      <c r="O7654">
        <f>IF(OR(B7654="",C7654="",E7654=""),0,(IF(A7654=-1,H7654,0)-IF(OR(A7654=1,A7654=0),H7654,0)+IF(A7654=2,H7654,0))*IF(E7654="SGD",1,IF(E7654="USD",Settings!$B$22,IF(E7654="HKD",Settings!$B$23,1))))</f>
        <v>0</v>
      </c>
      <c r="P7654">
        <f>IF(OR(B7654="",C7654="",E7654=""),0,IF(A7654=2,H7654*IF(E7654="SGD",1,IF(E7654="USD",Settings!$B$22,IF(E7654="HKD",Settings!$B$23,1))),0))</f>
        <v>0</v>
      </c>
      <c r="Q7654" s="312">
        <f>IF(OR(J7654="",G7654=""),"",G7654+ROW()/1000000)</f>
      </c>
      <c r="R7654" s="247">
        <f>IF(Q7654="","",SUMIFS(Txn[Signed Units],Txn[Key],J7654,Txn[Transaction Order],"&lt;="&amp;Q7654))</f>
      </c>
    </row>
    <row r="7655" spans="10:18" ht="15" customHeight="1" x14ac:dyDescent="0.15">
      <c r="J7655" s="246">
        <f>IF(OR(B7655="",C7655="",E7655=""),"",B7655&amp;":"&amp;C7655&amp;":"&amp;E7655)</f>
      </c>
      <c r="K7655" s="247">
        <f>IF(A7655="","",A7655*D7655)</f>
      </c>
      <c r="L7655" s="246">
        <f>IF(A7655="","",IF(OR(A7655=1,A7655=0),H7655,0))</f>
      </c>
      <c r="M7655" s="246">
        <f>IF(A7655="","",IF(A7655=-1,H7655,0))</f>
      </c>
      <c r="N7655">
        <f>IF(J7655="","",IF(E7655="SGD",1,IF(E7655="USD",Settings!$B$22,IF(E7655="HKD",Settings!$B$23,1))))</f>
      </c>
      <c r="O7655">
        <f>IF(OR(B7655="",C7655="",E7655=""),0,(IF(A7655=-1,H7655,0)-IF(OR(A7655=1,A7655=0),H7655,0)+IF(A7655=2,H7655,0))*IF(E7655="SGD",1,IF(E7655="USD",Settings!$B$22,IF(E7655="HKD",Settings!$B$23,1))))</f>
        <v>0</v>
      </c>
      <c r="P7655">
        <f>IF(OR(B7655="",C7655="",E7655=""),0,IF(A7655=2,H7655*IF(E7655="SGD",1,IF(E7655="USD",Settings!$B$22,IF(E7655="HKD",Settings!$B$23,1))),0))</f>
        <v>0</v>
      </c>
      <c r="Q7655" s="312">
        <f>IF(OR(J7655="",G7655=""),"",G7655+ROW()/1000000)</f>
      </c>
      <c r="R7655" s="247">
        <f>IF(Q7655="","",SUMIFS(Txn[Signed Units],Txn[Key],J7655,Txn[Transaction Order],"&lt;="&amp;Q7655))</f>
      </c>
    </row>
    <row r="7656" spans="10:18" ht="15" customHeight="1" x14ac:dyDescent="0.15">
      <c r="J7656" s="246">
        <f>IF(OR(B7656="",C7656="",E7656=""),"",B7656&amp;":"&amp;C7656&amp;":"&amp;E7656)</f>
      </c>
      <c r="K7656" s="247">
        <f>IF(A7656="","",A7656*D7656)</f>
      </c>
      <c r="L7656" s="246">
        <f>IF(A7656="","",IF(OR(A7656=1,A7656=0),H7656,0))</f>
      </c>
      <c r="M7656" s="246">
        <f>IF(A7656="","",IF(A7656=-1,H7656,0))</f>
      </c>
      <c r="N7656">
        <f>IF(J7656="","",IF(E7656="SGD",1,IF(E7656="USD",Settings!$B$22,IF(E7656="HKD",Settings!$B$23,1))))</f>
      </c>
      <c r="O7656">
        <f>IF(OR(B7656="",C7656="",E7656=""),0,(IF(A7656=-1,H7656,0)-IF(OR(A7656=1,A7656=0),H7656,0)+IF(A7656=2,H7656,0))*IF(E7656="SGD",1,IF(E7656="USD",Settings!$B$22,IF(E7656="HKD",Settings!$B$23,1))))</f>
        <v>0</v>
      </c>
      <c r="P7656">
        <f>IF(OR(B7656="",C7656="",E7656=""),0,IF(A7656=2,H7656*IF(E7656="SGD",1,IF(E7656="USD",Settings!$B$22,IF(E7656="HKD",Settings!$B$23,1))),0))</f>
        <v>0</v>
      </c>
      <c r="Q7656" s="312">
        <f>IF(OR(J7656="",G7656=""),"",G7656+ROW()/1000000)</f>
      </c>
      <c r="R7656" s="247">
        <f>IF(Q7656="","",SUMIFS(Txn[Signed Units],Txn[Key],J7656,Txn[Transaction Order],"&lt;="&amp;Q7656))</f>
      </c>
    </row>
    <row r="7657" spans="10:18" ht="15" customHeight="1" x14ac:dyDescent="0.15">
      <c r="J7657" s="246">
        <f>IF(OR(B7657="",C7657="",E7657=""),"",B7657&amp;":"&amp;C7657&amp;":"&amp;E7657)</f>
      </c>
      <c r="K7657" s="247">
        <f>IF(A7657="","",A7657*D7657)</f>
      </c>
      <c r="L7657" s="246">
        <f>IF(A7657="","",IF(OR(A7657=1,A7657=0),H7657,0))</f>
      </c>
      <c r="M7657" s="246">
        <f>IF(A7657="","",IF(A7657=-1,H7657,0))</f>
      </c>
      <c r="N7657">
        <f>IF(J7657="","",IF(E7657="SGD",1,IF(E7657="USD",Settings!$B$22,IF(E7657="HKD",Settings!$B$23,1))))</f>
      </c>
      <c r="O7657">
        <f>IF(OR(B7657="",C7657="",E7657=""),0,(IF(A7657=-1,H7657,0)-IF(OR(A7657=1,A7657=0),H7657,0)+IF(A7657=2,H7657,0))*IF(E7657="SGD",1,IF(E7657="USD",Settings!$B$22,IF(E7657="HKD",Settings!$B$23,1))))</f>
        <v>0</v>
      </c>
      <c r="P7657">
        <f>IF(OR(B7657="",C7657="",E7657=""),0,IF(A7657=2,H7657*IF(E7657="SGD",1,IF(E7657="USD",Settings!$B$22,IF(E7657="HKD",Settings!$B$23,1))),0))</f>
        <v>0</v>
      </c>
      <c r="Q7657" s="312">
        <f>IF(OR(J7657="",G7657=""),"",G7657+ROW()/1000000)</f>
      </c>
      <c r="R7657" s="247">
        <f>IF(Q7657="","",SUMIFS(Txn[Signed Units],Txn[Key],J7657,Txn[Transaction Order],"&lt;="&amp;Q7657))</f>
      </c>
    </row>
    <row r="7658" spans="10:18" ht="15" customHeight="1" x14ac:dyDescent="0.15">
      <c r="J7658" s="246">
        <f>IF(OR(B7658="",C7658="",E7658=""),"",B7658&amp;":"&amp;C7658&amp;":"&amp;E7658)</f>
      </c>
      <c r="K7658" s="247">
        <f>IF(A7658="","",A7658*D7658)</f>
      </c>
      <c r="L7658" s="246">
        <f>IF(A7658="","",IF(OR(A7658=1,A7658=0),H7658,0))</f>
      </c>
      <c r="M7658" s="246">
        <f>IF(A7658="","",IF(A7658=-1,H7658,0))</f>
      </c>
      <c r="N7658">
        <f>IF(J7658="","",IF(E7658="SGD",1,IF(E7658="USD",Settings!$B$22,IF(E7658="HKD",Settings!$B$23,1))))</f>
      </c>
      <c r="O7658">
        <f>IF(OR(B7658="",C7658="",E7658=""),0,(IF(A7658=-1,H7658,0)-IF(OR(A7658=1,A7658=0),H7658,0)+IF(A7658=2,H7658,0))*IF(E7658="SGD",1,IF(E7658="USD",Settings!$B$22,IF(E7658="HKD",Settings!$B$23,1))))</f>
        <v>0</v>
      </c>
      <c r="P7658">
        <f>IF(OR(B7658="",C7658="",E7658=""),0,IF(A7658=2,H7658*IF(E7658="SGD",1,IF(E7658="USD",Settings!$B$22,IF(E7658="HKD",Settings!$B$23,1))),0))</f>
        <v>0</v>
      </c>
      <c r="Q7658" s="312">
        <f>IF(OR(J7658="",G7658=""),"",G7658+ROW()/1000000)</f>
      </c>
      <c r="R7658" s="247">
        <f>IF(Q7658="","",SUMIFS(Txn[Signed Units],Txn[Key],J7658,Txn[Transaction Order],"&lt;="&amp;Q7658))</f>
      </c>
    </row>
    <row r="7659" spans="10:18" ht="15" customHeight="1" x14ac:dyDescent="0.15">
      <c r="J7659" s="246">
        <f>IF(OR(B7659="",C7659="",E7659=""),"",B7659&amp;":"&amp;C7659&amp;":"&amp;E7659)</f>
      </c>
      <c r="K7659" s="247">
        <f>IF(A7659="","",A7659*D7659)</f>
      </c>
      <c r="L7659" s="246">
        <f>IF(A7659="","",IF(OR(A7659=1,A7659=0),H7659,0))</f>
      </c>
      <c r="M7659" s="246">
        <f>IF(A7659="","",IF(A7659=-1,H7659,0))</f>
      </c>
      <c r="N7659">
        <f>IF(J7659="","",IF(E7659="SGD",1,IF(E7659="USD",Settings!$B$22,IF(E7659="HKD",Settings!$B$23,1))))</f>
      </c>
      <c r="O7659">
        <f>IF(OR(B7659="",C7659="",E7659=""),0,(IF(A7659=-1,H7659,0)-IF(OR(A7659=1,A7659=0),H7659,0)+IF(A7659=2,H7659,0))*IF(E7659="SGD",1,IF(E7659="USD",Settings!$B$22,IF(E7659="HKD",Settings!$B$23,1))))</f>
        <v>0</v>
      </c>
      <c r="P7659">
        <f>IF(OR(B7659="",C7659="",E7659=""),0,IF(A7659=2,H7659*IF(E7659="SGD",1,IF(E7659="USD",Settings!$B$22,IF(E7659="HKD",Settings!$B$23,1))),0))</f>
        <v>0</v>
      </c>
      <c r="Q7659" s="312">
        <f>IF(OR(J7659="",G7659=""),"",G7659+ROW()/1000000)</f>
      </c>
      <c r="R7659" s="247">
        <f>IF(Q7659="","",SUMIFS(Txn[Signed Units],Txn[Key],J7659,Txn[Transaction Order],"&lt;="&amp;Q7659))</f>
      </c>
    </row>
    <row r="7660" spans="10:18" ht="15" customHeight="1" x14ac:dyDescent="0.15">
      <c r="J7660" s="246">
        <f>IF(OR(B7660="",C7660="",E7660=""),"",B7660&amp;":"&amp;C7660&amp;":"&amp;E7660)</f>
      </c>
      <c r="K7660" s="247">
        <f>IF(A7660="","",A7660*D7660)</f>
      </c>
      <c r="L7660" s="246">
        <f>IF(A7660="","",IF(OR(A7660=1,A7660=0),H7660,0))</f>
      </c>
      <c r="M7660" s="246">
        <f>IF(A7660="","",IF(A7660=-1,H7660,0))</f>
      </c>
      <c r="N7660">
        <f>IF(J7660="","",IF(E7660="SGD",1,IF(E7660="USD",Settings!$B$22,IF(E7660="HKD",Settings!$B$23,1))))</f>
      </c>
      <c r="O7660">
        <f>IF(OR(B7660="",C7660="",E7660=""),0,(IF(A7660=-1,H7660,0)-IF(OR(A7660=1,A7660=0),H7660,0)+IF(A7660=2,H7660,0))*IF(E7660="SGD",1,IF(E7660="USD",Settings!$B$22,IF(E7660="HKD",Settings!$B$23,1))))</f>
        <v>0</v>
      </c>
      <c r="P7660">
        <f>IF(OR(B7660="",C7660="",E7660=""),0,IF(A7660=2,H7660*IF(E7660="SGD",1,IF(E7660="USD",Settings!$B$22,IF(E7660="HKD",Settings!$B$23,1))),0))</f>
        <v>0</v>
      </c>
      <c r="Q7660" s="312">
        <f>IF(OR(J7660="",G7660=""),"",G7660+ROW()/1000000)</f>
      </c>
      <c r="R7660" s="247">
        <f>IF(Q7660="","",SUMIFS(Txn[Signed Units],Txn[Key],J7660,Txn[Transaction Order],"&lt;="&amp;Q7660))</f>
      </c>
    </row>
    <row r="7661" spans="10:18" ht="15" customHeight="1" x14ac:dyDescent="0.15">
      <c r="J7661" s="246">
        <f>IF(OR(B7661="",C7661="",E7661=""),"",B7661&amp;":"&amp;C7661&amp;":"&amp;E7661)</f>
      </c>
      <c r="K7661" s="247">
        <f>IF(A7661="","",A7661*D7661)</f>
      </c>
      <c r="L7661" s="246">
        <f>IF(A7661="","",IF(OR(A7661=1,A7661=0),H7661,0))</f>
      </c>
      <c r="M7661" s="246">
        <f>IF(A7661="","",IF(A7661=-1,H7661,0))</f>
      </c>
      <c r="N7661">
        <f>IF(J7661="","",IF(E7661="SGD",1,IF(E7661="USD",Settings!$B$22,IF(E7661="HKD",Settings!$B$23,1))))</f>
      </c>
      <c r="O7661">
        <f>IF(OR(B7661="",C7661="",E7661=""),0,(IF(A7661=-1,H7661,0)-IF(OR(A7661=1,A7661=0),H7661,0)+IF(A7661=2,H7661,0))*IF(E7661="SGD",1,IF(E7661="USD",Settings!$B$22,IF(E7661="HKD",Settings!$B$23,1))))</f>
        <v>0</v>
      </c>
      <c r="P7661">
        <f>IF(OR(B7661="",C7661="",E7661=""),0,IF(A7661=2,H7661*IF(E7661="SGD",1,IF(E7661="USD",Settings!$B$22,IF(E7661="HKD",Settings!$B$23,1))),0))</f>
        <v>0</v>
      </c>
      <c r="Q7661" s="312">
        <f>IF(OR(J7661="",G7661=""),"",G7661+ROW()/1000000)</f>
      </c>
      <c r="R7661" s="247">
        <f>IF(Q7661="","",SUMIFS(Txn[Signed Units],Txn[Key],J7661,Txn[Transaction Order],"&lt;="&amp;Q7661))</f>
      </c>
    </row>
    <row r="7662" spans="10:18" ht="15" customHeight="1" x14ac:dyDescent="0.15">
      <c r="J7662" s="246">
        <f>IF(OR(B7662="",C7662="",E7662=""),"",B7662&amp;":"&amp;C7662&amp;":"&amp;E7662)</f>
      </c>
      <c r="K7662" s="247">
        <f>IF(A7662="","",A7662*D7662)</f>
      </c>
      <c r="L7662" s="246">
        <f>IF(A7662="","",IF(OR(A7662=1,A7662=0),H7662,0))</f>
      </c>
      <c r="M7662" s="246">
        <f>IF(A7662="","",IF(A7662=-1,H7662,0))</f>
      </c>
      <c r="N7662">
        <f>IF(J7662="","",IF(E7662="SGD",1,IF(E7662="USD",Settings!$B$22,IF(E7662="HKD",Settings!$B$23,1))))</f>
      </c>
      <c r="O7662">
        <f>IF(OR(B7662="",C7662="",E7662=""),0,(IF(A7662=-1,H7662,0)-IF(OR(A7662=1,A7662=0),H7662,0)+IF(A7662=2,H7662,0))*IF(E7662="SGD",1,IF(E7662="USD",Settings!$B$22,IF(E7662="HKD",Settings!$B$23,1))))</f>
        <v>0</v>
      </c>
      <c r="P7662">
        <f>IF(OR(B7662="",C7662="",E7662=""),0,IF(A7662=2,H7662*IF(E7662="SGD",1,IF(E7662="USD",Settings!$B$22,IF(E7662="HKD",Settings!$B$23,1))),0))</f>
        <v>0</v>
      </c>
      <c r="Q7662" s="312">
        <f>IF(OR(J7662="",G7662=""),"",G7662+ROW()/1000000)</f>
      </c>
      <c r="R7662" s="247">
        <f>IF(Q7662="","",SUMIFS(Txn[Signed Units],Txn[Key],J7662,Txn[Transaction Order],"&lt;="&amp;Q7662))</f>
      </c>
    </row>
    <row r="7663" spans="10:18" ht="15" customHeight="1" x14ac:dyDescent="0.15">
      <c r="J7663" s="246">
        <f>IF(OR(B7663="",C7663="",E7663=""),"",B7663&amp;":"&amp;C7663&amp;":"&amp;E7663)</f>
      </c>
      <c r="K7663" s="247">
        <f>IF(A7663="","",A7663*D7663)</f>
      </c>
      <c r="L7663" s="246">
        <f>IF(A7663="","",IF(OR(A7663=1,A7663=0),H7663,0))</f>
      </c>
      <c r="M7663" s="246">
        <f>IF(A7663="","",IF(A7663=-1,H7663,0))</f>
      </c>
      <c r="N7663">
        <f>IF(J7663="","",IF(E7663="SGD",1,IF(E7663="USD",Settings!$B$22,IF(E7663="HKD",Settings!$B$23,1))))</f>
      </c>
      <c r="O7663">
        <f>IF(OR(B7663="",C7663="",E7663=""),0,(IF(A7663=-1,H7663,0)-IF(OR(A7663=1,A7663=0),H7663,0)+IF(A7663=2,H7663,0))*IF(E7663="SGD",1,IF(E7663="USD",Settings!$B$22,IF(E7663="HKD",Settings!$B$23,1))))</f>
        <v>0</v>
      </c>
      <c r="P7663">
        <f>IF(OR(B7663="",C7663="",E7663=""),0,IF(A7663=2,H7663*IF(E7663="SGD",1,IF(E7663="USD",Settings!$B$22,IF(E7663="HKD",Settings!$B$23,1))),0))</f>
        <v>0</v>
      </c>
      <c r="Q7663" s="312">
        <f>IF(OR(J7663="",G7663=""),"",G7663+ROW()/1000000)</f>
      </c>
      <c r="R7663" s="247">
        <f>IF(Q7663="","",SUMIFS(Txn[Signed Units],Txn[Key],J7663,Txn[Transaction Order],"&lt;="&amp;Q7663))</f>
      </c>
    </row>
    <row r="7664" spans="10:18" ht="15" customHeight="1" x14ac:dyDescent="0.15">
      <c r="J7664" s="246">
        <f>IF(OR(B7664="",C7664="",E7664=""),"",B7664&amp;":"&amp;C7664&amp;":"&amp;E7664)</f>
      </c>
      <c r="K7664" s="247">
        <f>IF(A7664="","",A7664*D7664)</f>
      </c>
      <c r="L7664" s="246">
        <f>IF(A7664="","",IF(OR(A7664=1,A7664=0),H7664,0))</f>
      </c>
      <c r="M7664" s="246">
        <f>IF(A7664="","",IF(A7664=-1,H7664,0))</f>
      </c>
      <c r="N7664">
        <f>IF(J7664="","",IF(E7664="SGD",1,IF(E7664="USD",Settings!$B$22,IF(E7664="HKD",Settings!$B$23,1))))</f>
      </c>
      <c r="O7664">
        <f>IF(OR(B7664="",C7664="",E7664=""),0,(IF(A7664=-1,H7664,0)-IF(OR(A7664=1,A7664=0),H7664,0)+IF(A7664=2,H7664,0))*IF(E7664="SGD",1,IF(E7664="USD",Settings!$B$22,IF(E7664="HKD",Settings!$B$23,1))))</f>
        <v>0</v>
      </c>
      <c r="P7664">
        <f>IF(OR(B7664="",C7664="",E7664=""),0,IF(A7664=2,H7664*IF(E7664="SGD",1,IF(E7664="USD",Settings!$B$22,IF(E7664="HKD",Settings!$B$23,1))),0))</f>
        <v>0</v>
      </c>
      <c r="Q7664" s="312">
        <f>IF(OR(J7664="",G7664=""),"",G7664+ROW()/1000000)</f>
      </c>
      <c r="R7664" s="247">
        <f>IF(Q7664="","",SUMIFS(Txn[Signed Units],Txn[Key],J7664,Txn[Transaction Order],"&lt;="&amp;Q7664))</f>
      </c>
    </row>
    <row r="7665" spans="10:18" ht="15" customHeight="1" x14ac:dyDescent="0.15">
      <c r="J7665" s="246">
        <f>IF(OR(B7665="",C7665="",E7665=""),"",B7665&amp;":"&amp;C7665&amp;":"&amp;E7665)</f>
      </c>
      <c r="K7665" s="247">
        <f>IF(A7665="","",A7665*D7665)</f>
      </c>
      <c r="L7665" s="246">
        <f>IF(A7665="","",IF(OR(A7665=1,A7665=0),H7665,0))</f>
      </c>
      <c r="M7665" s="246">
        <f>IF(A7665="","",IF(A7665=-1,H7665,0))</f>
      </c>
      <c r="N7665">
        <f>IF(J7665="","",IF(E7665="SGD",1,IF(E7665="USD",Settings!$B$22,IF(E7665="HKD",Settings!$B$23,1))))</f>
      </c>
      <c r="O7665">
        <f>IF(OR(B7665="",C7665="",E7665=""),0,(IF(A7665=-1,H7665,0)-IF(OR(A7665=1,A7665=0),H7665,0)+IF(A7665=2,H7665,0))*IF(E7665="SGD",1,IF(E7665="USD",Settings!$B$22,IF(E7665="HKD",Settings!$B$23,1))))</f>
        <v>0</v>
      </c>
      <c r="P7665">
        <f>IF(OR(B7665="",C7665="",E7665=""),0,IF(A7665=2,H7665*IF(E7665="SGD",1,IF(E7665="USD",Settings!$B$22,IF(E7665="HKD",Settings!$B$23,1))),0))</f>
        <v>0</v>
      </c>
      <c r="Q7665" s="312">
        <f>IF(OR(J7665="",G7665=""),"",G7665+ROW()/1000000)</f>
      </c>
      <c r="R7665" s="247">
        <f>IF(Q7665="","",SUMIFS(Txn[Signed Units],Txn[Key],J7665,Txn[Transaction Order],"&lt;="&amp;Q7665))</f>
      </c>
    </row>
    <row r="7666" spans="10:18" ht="15" customHeight="1" x14ac:dyDescent="0.15">
      <c r="J7666" s="246">
        <f>IF(OR(B7666="",C7666="",E7666=""),"",B7666&amp;":"&amp;C7666&amp;":"&amp;E7666)</f>
      </c>
      <c r="K7666" s="247">
        <f>IF(A7666="","",A7666*D7666)</f>
      </c>
      <c r="L7666" s="246">
        <f>IF(A7666="","",IF(OR(A7666=1,A7666=0),H7666,0))</f>
      </c>
      <c r="M7666" s="246">
        <f>IF(A7666="","",IF(A7666=-1,H7666,0))</f>
      </c>
      <c r="N7666">
        <f>IF(J7666="","",IF(E7666="SGD",1,IF(E7666="USD",Settings!$B$22,IF(E7666="HKD",Settings!$B$23,1))))</f>
      </c>
      <c r="O7666">
        <f>IF(OR(B7666="",C7666="",E7666=""),0,(IF(A7666=-1,H7666,0)-IF(OR(A7666=1,A7666=0),H7666,0)+IF(A7666=2,H7666,0))*IF(E7666="SGD",1,IF(E7666="USD",Settings!$B$22,IF(E7666="HKD",Settings!$B$23,1))))</f>
        <v>0</v>
      </c>
      <c r="P7666">
        <f>IF(OR(B7666="",C7666="",E7666=""),0,IF(A7666=2,H7666*IF(E7666="SGD",1,IF(E7666="USD",Settings!$B$22,IF(E7666="HKD",Settings!$B$23,1))),0))</f>
        <v>0</v>
      </c>
      <c r="Q7666" s="312">
        <f>IF(OR(J7666="",G7666=""),"",G7666+ROW()/1000000)</f>
      </c>
      <c r="R7666" s="247">
        <f>IF(Q7666="","",SUMIFS(Txn[Signed Units],Txn[Key],J7666,Txn[Transaction Order],"&lt;="&amp;Q7666))</f>
      </c>
    </row>
    <row r="7667" spans="10:18" ht="15" customHeight="1" x14ac:dyDescent="0.15">
      <c r="J7667" s="246">
        <f>IF(OR(B7667="",C7667="",E7667=""),"",B7667&amp;":"&amp;C7667&amp;":"&amp;E7667)</f>
      </c>
      <c r="K7667" s="247">
        <f>IF(A7667="","",A7667*D7667)</f>
      </c>
      <c r="L7667" s="246">
        <f>IF(A7667="","",IF(OR(A7667=1,A7667=0),H7667,0))</f>
      </c>
      <c r="M7667" s="246">
        <f>IF(A7667="","",IF(A7667=-1,H7667,0))</f>
      </c>
      <c r="N7667">
        <f>IF(J7667="","",IF(E7667="SGD",1,IF(E7667="USD",Settings!$B$22,IF(E7667="HKD",Settings!$B$23,1))))</f>
      </c>
      <c r="O7667">
        <f>IF(OR(B7667="",C7667="",E7667=""),0,(IF(A7667=-1,H7667,0)-IF(OR(A7667=1,A7667=0),H7667,0)+IF(A7667=2,H7667,0))*IF(E7667="SGD",1,IF(E7667="USD",Settings!$B$22,IF(E7667="HKD",Settings!$B$23,1))))</f>
        <v>0</v>
      </c>
      <c r="P7667">
        <f>IF(OR(B7667="",C7667="",E7667=""),0,IF(A7667=2,H7667*IF(E7667="SGD",1,IF(E7667="USD",Settings!$B$22,IF(E7667="HKD",Settings!$B$23,1))),0))</f>
        <v>0</v>
      </c>
      <c r="Q7667" s="312">
        <f>IF(OR(J7667="",G7667=""),"",G7667+ROW()/1000000)</f>
      </c>
      <c r="R7667" s="247">
        <f>IF(Q7667="","",SUMIFS(Txn[Signed Units],Txn[Key],J7667,Txn[Transaction Order],"&lt;="&amp;Q7667))</f>
      </c>
    </row>
    <row r="7668" spans="10:18" ht="15" customHeight="1" x14ac:dyDescent="0.15">
      <c r="J7668" s="246">
        <f>IF(OR(B7668="",C7668="",E7668=""),"",B7668&amp;":"&amp;C7668&amp;":"&amp;E7668)</f>
      </c>
      <c r="K7668" s="247">
        <f>IF(A7668="","",A7668*D7668)</f>
      </c>
      <c r="L7668" s="246">
        <f>IF(A7668="","",IF(OR(A7668=1,A7668=0),H7668,0))</f>
      </c>
      <c r="M7668" s="246">
        <f>IF(A7668="","",IF(A7668=-1,H7668,0))</f>
      </c>
      <c r="N7668">
        <f>IF(J7668="","",IF(E7668="SGD",1,IF(E7668="USD",Settings!$B$22,IF(E7668="HKD",Settings!$B$23,1))))</f>
      </c>
      <c r="O7668">
        <f>IF(OR(B7668="",C7668="",E7668=""),0,(IF(A7668=-1,H7668,0)-IF(OR(A7668=1,A7668=0),H7668,0)+IF(A7668=2,H7668,0))*IF(E7668="SGD",1,IF(E7668="USD",Settings!$B$22,IF(E7668="HKD",Settings!$B$23,1))))</f>
        <v>0</v>
      </c>
      <c r="P7668">
        <f>IF(OR(B7668="",C7668="",E7668=""),0,IF(A7668=2,H7668*IF(E7668="SGD",1,IF(E7668="USD",Settings!$B$22,IF(E7668="HKD",Settings!$B$23,1))),0))</f>
        <v>0</v>
      </c>
      <c r="Q7668" s="312">
        <f>IF(OR(J7668="",G7668=""),"",G7668+ROW()/1000000)</f>
      </c>
      <c r="R7668" s="247">
        <f>IF(Q7668="","",SUMIFS(Txn[Signed Units],Txn[Key],J7668,Txn[Transaction Order],"&lt;="&amp;Q7668))</f>
      </c>
    </row>
    <row r="7669" spans="10:18" ht="15" customHeight="1" x14ac:dyDescent="0.15">
      <c r="J7669" s="246">
        <f>IF(OR(B7669="",C7669="",E7669=""),"",B7669&amp;":"&amp;C7669&amp;":"&amp;E7669)</f>
      </c>
      <c r="K7669" s="247">
        <f>IF(A7669="","",A7669*D7669)</f>
      </c>
      <c r="L7669" s="246">
        <f>IF(A7669="","",IF(OR(A7669=1,A7669=0),H7669,0))</f>
      </c>
      <c r="M7669" s="246">
        <f>IF(A7669="","",IF(A7669=-1,H7669,0))</f>
      </c>
      <c r="N7669">
        <f>IF(J7669="","",IF(E7669="SGD",1,IF(E7669="USD",Settings!$B$22,IF(E7669="HKD",Settings!$B$23,1))))</f>
      </c>
      <c r="O7669">
        <f>IF(OR(B7669="",C7669="",E7669=""),0,(IF(A7669=-1,H7669,0)-IF(OR(A7669=1,A7669=0),H7669,0)+IF(A7669=2,H7669,0))*IF(E7669="SGD",1,IF(E7669="USD",Settings!$B$22,IF(E7669="HKD",Settings!$B$23,1))))</f>
        <v>0</v>
      </c>
      <c r="P7669">
        <f>IF(OR(B7669="",C7669="",E7669=""),0,IF(A7669=2,H7669*IF(E7669="SGD",1,IF(E7669="USD",Settings!$B$22,IF(E7669="HKD",Settings!$B$23,1))),0))</f>
        <v>0</v>
      </c>
      <c r="Q7669" s="312">
        <f>IF(OR(J7669="",G7669=""),"",G7669+ROW()/1000000)</f>
      </c>
      <c r="R7669" s="247">
        <f>IF(Q7669="","",SUMIFS(Txn[Signed Units],Txn[Key],J7669,Txn[Transaction Order],"&lt;="&amp;Q7669))</f>
      </c>
    </row>
    <row r="7670" spans="10:18" ht="15" customHeight="1" x14ac:dyDescent="0.15">
      <c r="J7670" s="246">
        <f>IF(OR(B7670="",C7670="",E7670=""),"",B7670&amp;":"&amp;C7670&amp;":"&amp;E7670)</f>
      </c>
      <c r="K7670" s="247">
        <f>IF(A7670="","",A7670*D7670)</f>
      </c>
      <c r="L7670" s="246">
        <f>IF(A7670="","",IF(OR(A7670=1,A7670=0),H7670,0))</f>
      </c>
      <c r="M7670" s="246">
        <f>IF(A7670="","",IF(A7670=-1,H7670,0))</f>
      </c>
      <c r="N7670">
        <f>IF(J7670="","",IF(E7670="SGD",1,IF(E7670="USD",Settings!$B$22,IF(E7670="HKD",Settings!$B$23,1))))</f>
      </c>
      <c r="O7670">
        <f>IF(OR(B7670="",C7670="",E7670=""),0,(IF(A7670=-1,H7670,0)-IF(OR(A7670=1,A7670=0),H7670,0)+IF(A7670=2,H7670,0))*IF(E7670="SGD",1,IF(E7670="USD",Settings!$B$22,IF(E7670="HKD",Settings!$B$23,1))))</f>
        <v>0</v>
      </c>
      <c r="P7670">
        <f>IF(OR(B7670="",C7670="",E7670=""),0,IF(A7670=2,H7670*IF(E7670="SGD",1,IF(E7670="USD",Settings!$B$22,IF(E7670="HKD",Settings!$B$23,1))),0))</f>
        <v>0</v>
      </c>
      <c r="Q7670" s="312">
        <f>IF(OR(J7670="",G7670=""),"",G7670+ROW()/1000000)</f>
      </c>
      <c r="R7670" s="247">
        <f>IF(Q7670="","",SUMIFS(Txn[Signed Units],Txn[Key],J7670,Txn[Transaction Order],"&lt;="&amp;Q7670))</f>
      </c>
    </row>
    <row r="7671" spans="10:18" ht="15" customHeight="1" x14ac:dyDescent="0.15">
      <c r="J7671" s="246">
        <f>IF(OR(B7671="",C7671="",E7671=""),"",B7671&amp;":"&amp;C7671&amp;":"&amp;E7671)</f>
      </c>
      <c r="K7671" s="247">
        <f>IF(A7671="","",A7671*D7671)</f>
      </c>
      <c r="L7671" s="246">
        <f>IF(A7671="","",IF(OR(A7671=1,A7671=0),H7671,0))</f>
      </c>
      <c r="M7671" s="246">
        <f>IF(A7671="","",IF(A7671=-1,H7671,0))</f>
      </c>
      <c r="N7671">
        <f>IF(J7671="","",IF(E7671="SGD",1,IF(E7671="USD",Settings!$B$22,IF(E7671="HKD",Settings!$B$23,1))))</f>
      </c>
      <c r="O7671">
        <f>IF(OR(B7671="",C7671="",E7671=""),0,(IF(A7671=-1,H7671,0)-IF(OR(A7671=1,A7671=0),H7671,0)+IF(A7671=2,H7671,0))*IF(E7671="SGD",1,IF(E7671="USD",Settings!$B$22,IF(E7671="HKD",Settings!$B$23,1))))</f>
        <v>0</v>
      </c>
      <c r="P7671">
        <f>IF(OR(B7671="",C7671="",E7671=""),0,IF(A7671=2,H7671*IF(E7671="SGD",1,IF(E7671="USD",Settings!$B$22,IF(E7671="HKD",Settings!$B$23,1))),0))</f>
        <v>0</v>
      </c>
      <c r="Q7671" s="312">
        <f>IF(OR(J7671="",G7671=""),"",G7671+ROW()/1000000)</f>
      </c>
      <c r="R7671" s="247">
        <f>IF(Q7671="","",SUMIFS(Txn[Signed Units],Txn[Key],J7671,Txn[Transaction Order],"&lt;="&amp;Q7671))</f>
      </c>
    </row>
    <row r="7672" spans="10:18" ht="15" customHeight="1" x14ac:dyDescent="0.15">
      <c r="J7672" s="246">
        <f>IF(OR(B7672="",C7672="",E7672=""),"",B7672&amp;":"&amp;C7672&amp;":"&amp;E7672)</f>
      </c>
      <c r="K7672" s="247">
        <f>IF(A7672="","",A7672*D7672)</f>
      </c>
      <c r="L7672" s="246">
        <f>IF(A7672="","",IF(OR(A7672=1,A7672=0),H7672,0))</f>
      </c>
      <c r="M7672" s="246">
        <f>IF(A7672="","",IF(A7672=-1,H7672,0))</f>
      </c>
      <c r="N7672">
        <f>IF(J7672="","",IF(E7672="SGD",1,IF(E7672="USD",Settings!$B$22,IF(E7672="HKD",Settings!$B$23,1))))</f>
      </c>
      <c r="O7672">
        <f>IF(OR(B7672="",C7672="",E7672=""),0,(IF(A7672=-1,H7672,0)-IF(OR(A7672=1,A7672=0),H7672,0)+IF(A7672=2,H7672,0))*IF(E7672="SGD",1,IF(E7672="USD",Settings!$B$22,IF(E7672="HKD",Settings!$B$23,1))))</f>
        <v>0</v>
      </c>
      <c r="P7672">
        <f>IF(OR(B7672="",C7672="",E7672=""),0,IF(A7672=2,H7672*IF(E7672="SGD",1,IF(E7672="USD",Settings!$B$22,IF(E7672="HKD",Settings!$B$23,1))),0))</f>
        <v>0</v>
      </c>
      <c r="Q7672" s="312">
        <f>IF(OR(J7672="",G7672=""),"",G7672+ROW()/1000000)</f>
      </c>
      <c r="R7672" s="247">
        <f>IF(Q7672="","",SUMIFS(Txn[Signed Units],Txn[Key],J7672,Txn[Transaction Order],"&lt;="&amp;Q7672))</f>
      </c>
    </row>
    <row r="7673" spans="10:18" ht="15" customHeight="1" x14ac:dyDescent="0.15">
      <c r="J7673" s="246">
        <f>IF(OR(B7673="",C7673="",E7673=""),"",B7673&amp;":"&amp;C7673&amp;":"&amp;E7673)</f>
      </c>
      <c r="K7673" s="247">
        <f>IF(A7673="","",A7673*D7673)</f>
      </c>
      <c r="L7673" s="246">
        <f>IF(A7673="","",IF(OR(A7673=1,A7673=0),H7673,0))</f>
      </c>
      <c r="M7673" s="246">
        <f>IF(A7673="","",IF(A7673=-1,H7673,0))</f>
      </c>
      <c r="N7673">
        <f>IF(J7673="","",IF(E7673="SGD",1,IF(E7673="USD",Settings!$B$22,IF(E7673="HKD",Settings!$B$23,1))))</f>
      </c>
      <c r="O7673">
        <f>IF(OR(B7673="",C7673="",E7673=""),0,(IF(A7673=-1,H7673,0)-IF(OR(A7673=1,A7673=0),H7673,0)+IF(A7673=2,H7673,0))*IF(E7673="SGD",1,IF(E7673="USD",Settings!$B$22,IF(E7673="HKD",Settings!$B$23,1))))</f>
        <v>0</v>
      </c>
      <c r="P7673">
        <f>IF(OR(B7673="",C7673="",E7673=""),0,IF(A7673=2,H7673*IF(E7673="SGD",1,IF(E7673="USD",Settings!$B$22,IF(E7673="HKD",Settings!$B$23,1))),0))</f>
        <v>0</v>
      </c>
      <c r="Q7673" s="312">
        <f>IF(OR(J7673="",G7673=""),"",G7673+ROW()/1000000)</f>
      </c>
      <c r="R7673" s="247">
        <f>IF(Q7673="","",SUMIFS(Txn[Signed Units],Txn[Key],J7673,Txn[Transaction Order],"&lt;="&amp;Q7673))</f>
      </c>
    </row>
    <row r="7674" spans="10:18" ht="15" customHeight="1" x14ac:dyDescent="0.15">
      <c r="J7674" s="246">
        <f>IF(OR(B7674="",C7674="",E7674=""),"",B7674&amp;":"&amp;C7674&amp;":"&amp;E7674)</f>
      </c>
      <c r="K7674" s="247">
        <f>IF(A7674="","",A7674*D7674)</f>
      </c>
      <c r="L7674" s="246">
        <f>IF(A7674="","",IF(OR(A7674=1,A7674=0),H7674,0))</f>
      </c>
      <c r="M7674" s="246">
        <f>IF(A7674="","",IF(A7674=-1,H7674,0))</f>
      </c>
      <c r="N7674">
        <f>IF(J7674="","",IF(E7674="SGD",1,IF(E7674="USD",Settings!$B$22,IF(E7674="HKD",Settings!$B$23,1))))</f>
      </c>
      <c r="O7674">
        <f>IF(OR(B7674="",C7674="",E7674=""),0,(IF(A7674=-1,H7674,0)-IF(OR(A7674=1,A7674=0),H7674,0)+IF(A7674=2,H7674,0))*IF(E7674="SGD",1,IF(E7674="USD",Settings!$B$22,IF(E7674="HKD",Settings!$B$23,1))))</f>
        <v>0</v>
      </c>
      <c r="P7674">
        <f>IF(OR(B7674="",C7674="",E7674=""),0,IF(A7674=2,H7674*IF(E7674="SGD",1,IF(E7674="USD",Settings!$B$22,IF(E7674="HKD",Settings!$B$23,1))),0))</f>
        <v>0</v>
      </c>
      <c r="Q7674" s="312">
        <f>IF(OR(J7674="",G7674=""),"",G7674+ROW()/1000000)</f>
      </c>
      <c r="R7674" s="247">
        <f>IF(Q7674="","",SUMIFS(Txn[Signed Units],Txn[Key],J7674,Txn[Transaction Order],"&lt;="&amp;Q7674))</f>
      </c>
    </row>
    <row r="7675" spans="10:18" ht="15" customHeight="1" x14ac:dyDescent="0.15">
      <c r="J7675" s="246">
        <f>IF(OR(B7675="",C7675="",E7675=""),"",B7675&amp;":"&amp;C7675&amp;":"&amp;E7675)</f>
      </c>
      <c r="K7675" s="247">
        <f>IF(A7675="","",A7675*D7675)</f>
      </c>
      <c r="L7675" s="246">
        <f>IF(A7675="","",IF(OR(A7675=1,A7675=0),H7675,0))</f>
      </c>
      <c r="M7675" s="246">
        <f>IF(A7675="","",IF(A7675=-1,H7675,0))</f>
      </c>
      <c r="N7675">
        <f>IF(J7675="","",IF(E7675="SGD",1,IF(E7675="USD",Settings!$B$22,IF(E7675="HKD",Settings!$B$23,1))))</f>
      </c>
      <c r="O7675">
        <f>IF(OR(B7675="",C7675="",E7675=""),0,(IF(A7675=-1,H7675,0)-IF(OR(A7675=1,A7675=0),H7675,0)+IF(A7675=2,H7675,0))*IF(E7675="SGD",1,IF(E7675="USD",Settings!$B$22,IF(E7675="HKD",Settings!$B$23,1))))</f>
        <v>0</v>
      </c>
      <c r="P7675">
        <f>IF(OR(B7675="",C7675="",E7675=""),0,IF(A7675=2,H7675*IF(E7675="SGD",1,IF(E7675="USD",Settings!$B$22,IF(E7675="HKD",Settings!$B$23,1))),0))</f>
        <v>0</v>
      </c>
      <c r="Q7675" s="312">
        <f>IF(OR(J7675="",G7675=""),"",G7675+ROW()/1000000)</f>
      </c>
      <c r="R7675" s="247">
        <f>IF(Q7675="","",SUMIFS(Txn[Signed Units],Txn[Key],J7675,Txn[Transaction Order],"&lt;="&amp;Q7675))</f>
      </c>
    </row>
    <row r="7676" spans="10:18" ht="15" customHeight="1" x14ac:dyDescent="0.15">
      <c r="J7676" s="246">
        <f>IF(OR(B7676="",C7676="",E7676=""),"",B7676&amp;":"&amp;C7676&amp;":"&amp;E7676)</f>
      </c>
      <c r="K7676" s="247">
        <f>IF(A7676="","",A7676*D7676)</f>
      </c>
      <c r="L7676" s="246">
        <f>IF(A7676="","",IF(OR(A7676=1,A7676=0),H7676,0))</f>
      </c>
      <c r="M7676" s="246">
        <f>IF(A7676="","",IF(A7676=-1,H7676,0))</f>
      </c>
      <c r="N7676">
        <f>IF(J7676="","",IF(E7676="SGD",1,IF(E7676="USD",Settings!$B$22,IF(E7676="HKD",Settings!$B$23,1))))</f>
      </c>
      <c r="O7676">
        <f>IF(OR(B7676="",C7676="",E7676=""),0,(IF(A7676=-1,H7676,0)-IF(OR(A7676=1,A7676=0),H7676,0)+IF(A7676=2,H7676,0))*IF(E7676="SGD",1,IF(E7676="USD",Settings!$B$22,IF(E7676="HKD",Settings!$B$23,1))))</f>
        <v>0</v>
      </c>
      <c r="P7676">
        <f>IF(OR(B7676="",C7676="",E7676=""),0,IF(A7676=2,H7676*IF(E7676="SGD",1,IF(E7676="USD",Settings!$B$22,IF(E7676="HKD",Settings!$B$23,1))),0))</f>
        <v>0</v>
      </c>
      <c r="Q7676" s="312">
        <f>IF(OR(J7676="",G7676=""),"",G7676+ROW()/1000000)</f>
      </c>
      <c r="R7676" s="247">
        <f>IF(Q7676="","",SUMIFS(Txn[Signed Units],Txn[Key],J7676,Txn[Transaction Order],"&lt;="&amp;Q7676))</f>
      </c>
    </row>
    <row r="7677" spans="10:18" ht="15" customHeight="1" x14ac:dyDescent="0.15">
      <c r="J7677" s="246">
        <f>IF(OR(B7677="",C7677="",E7677=""),"",B7677&amp;":"&amp;C7677&amp;":"&amp;E7677)</f>
      </c>
      <c r="K7677" s="247">
        <f>IF(A7677="","",A7677*D7677)</f>
      </c>
      <c r="L7677" s="246">
        <f>IF(A7677="","",IF(OR(A7677=1,A7677=0),H7677,0))</f>
      </c>
      <c r="M7677" s="246">
        <f>IF(A7677="","",IF(A7677=-1,H7677,0))</f>
      </c>
      <c r="N7677">
        <f>IF(J7677="","",IF(E7677="SGD",1,IF(E7677="USD",Settings!$B$22,IF(E7677="HKD",Settings!$B$23,1))))</f>
      </c>
      <c r="O7677">
        <f>IF(OR(B7677="",C7677="",E7677=""),0,(IF(A7677=-1,H7677,0)-IF(OR(A7677=1,A7677=0),H7677,0)+IF(A7677=2,H7677,0))*IF(E7677="SGD",1,IF(E7677="USD",Settings!$B$22,IF(E7677="HKD",Settings!$B$23,1))))</f>
        <v>0</v>
      </c>
      <c r="P7677">
        <f>IF(OR(B7677="",C7677="",E7677=""),0,IF(A7677=2,H7677*IF(E7677="SGD",1,IF(E7677="USD",Settings!$B$22,IF(E7677="HKD",Settings!$B$23,1))),0))</f>
        <v>0</v>
      </c>
      <c r="Q7677" s="312">
        <f>IF(OR(J7677="",G7677=""),"",G7677+ROW()/1000000)</f>
      </c>
      <c r="R7677" s="247">
        <f>IF(Q7677="","",SUMIFS(Txn[Signed Units],Txn[Key],J7677,Txn[Transaction Order],"&lt;="&amp;Q7677))</f>
      </c>
    </row>
    <row r="7678" spans="10:18" ht="15" customHeight="1" x14ac:dyDescent="0.15">
      <c r="J7678" s="246">
        <f>IF(OR(B7678="",C7678="",E7678=""),"",B7678&amp;":"&amp;C7678&amp;":"&amp;E7678)</f>
      </c>
      <c r="K7678" s="247">
        <f>IF(A7678="","",A7678*D7678)</f>
      </c>
      <c r="L7678" s="246">
        <f>IF(A7678="","",IF(OR(A7678=1,A7678=0),H7678,0))</f>
      </c>
      <c r="M7678" s="246">
        <f>IF(A7678="","",IF(A7678=-1,H7678,0))</f>
      </c>
      <c r="N7678">
        <f>IF(J7678="","",IF(E7678="SGD",1,IF(E7678="USD",Settings!$B$22,IF(E7678="HKD",Settings!$B$23,1))))</f>
      </c>
      <c r="O7678">
        <f>IF(OR(B7678="",C7678="",E7678=""),0,(IF(A7678=-1,H7678,0)-IF(OR(A7678=1,A7678=0),H7678,0)+IF(A7678=2,H7678,0))*IF(E7678="SGD",1,IF(E7678="USD",Settings!$B$22,IF(E7678="HKD",Settings!$B$23,1))))</f>
        <v>0</v>
      </c>
      <c r="P7678">
        <f>IF(OR(B7678="",C7678="",E7678=""),0,IF(A7678=2,H7678*IF(E7678="SGD",1,IF(E7678="USD",Settings!$B$22,IF(E7678="HKD",Settings!$B$23,1))),0))</f>
        <v>0</v>
      </c>
      <c r="Q7678" s="312">
        <f>IF(OR(J7678="",G7678=""),"",G7678+ROW()/1000000)</f>
      </c>
      <c r="R7678" s="247">
        <f>IF(Q7678="","",SUMIFS(Txn[Signed Units],Txn[Key],J7678,Txn[Transaction Order],"&lt;="&amp;Q7678))</f>
      </c>
    </row>
    <row r="7679" spans="10:18" ht="15" customHeight="1" x14ac:dyDescent="0.15">
      <c r="J7679" s="246">
        <f>IF(OR(B7679="",C7679="",E7679=""),"",B7679&amp;":"&amp;C7679&amp;":"&amp;E7679)</f>
      </c>
      <c r="K7679" s="247">
        <f>IF(A7679="","",A7679*D7679)</f>
      </c>
      <c r="L7679" s="246">
        <f>IF(A7679="","",IF(OR(A7679=1,A7679=0),H7679,0))</f>
      </c>
      <c r="M7679" s="246">
        <f>IF(A7679="","",IF(A7679=-1,H7679,0))</f>
      </c>
      <c r="N7679">
        <f>IF(J7679="","",IF(E7679="SGD",1,IF(E7679="USD",Settings!$B$22,IF(E7679="HKD",Settings!$B$23,1))))</f>
      </c>
      <c r="O7679">
        <f>IF(OR(B7679="",C7679="",E7679=""),0,(IF(A7679=-1,H7679,0)-IF(OR(A7679=1,A7679=0),H7679,0)+IF(A7679=2,H7679,0))*IF(E7679="SGD",1,IF(E7679="USD",Settings!$B$22,IF(E7679="HKD",Settings!$B$23,1))))</f>
        <v>0</v>
      </c>
      <c r="P7679">
        <f>IF(OR(B7679="",C7679="",E7679=""),0,IF(A7679=2,H7679*IF(E7679="SGD",1,IF(E7679="USD",Settings!$B$22,IF(E7679="HKD",Settings!$B$23,1))),0))</f>
        <v>0</v>
      </c>
      <c r="Q7679" s="312">
        <f>IF(OR(J7679="",G7679=""),"",G7679+ROW()/1000000)</f>
      </c>
      <c r="R7679" s="247">
        <f>IF(Q7679="","",SUMIFS(Txn[Signed Units],Txn[Key],J7679,Txn[Transaction Order],"&lt;="&amp;Q7679))</f>
      </c>
    </row>
    <row r="7680" spans="10:18" ht="15" customHeight="1" x14ac:dyDescent="0.15">
      <c r="J7680" s="246">
        <f>IF(OR(B7680="",C7680="",E7680=""),"",B7680&amp;":"&amp;C7680&amp;":"&amp;E7680)</f>
      </c>
      <c r="K7680" s="247">
        <f>IF(A7680="","",A7680*D7680)</f>
      </c>
      <c r="L7680" s="246">
        <f>IF(A7680="","",IF(OR(A7680=1,A7680=0),H7680,0))</f>
      </c>
      <c r="M7680" s="246">
        <f>IF(A7680="","",IF(A7680=-1,H7680,0))</f>
      </c>
      <c r="N7680">
        <f>IF(J7680="","",IF(E7680="SGD",1,IF(E7680="USD",Settings!$B$22,IF(E7680="HKD",Settings!$B$23,1))))</f>
      </c>
      <c r="O7680">
        <f>IF(OR(B7680="",C7680="",E7680=""),0,(IF(A7680=-1,H7680,0)-IF(OR(A7680=1,A7680=0),H7680,0)+IF(A7680=2,H7680,0))*IF(E7680="SGD",1,IF(E7680="USD",Settings!$B$22,IF(E7680="HKD",Settings!$B$23,1))))</f>
        <v>0</v>
      </c>
      <c r="P7680">
        <f>IF(OR(B7680="",C7680="",E7680=""),0,IF(A7680=2,H7680*IF(E7680="SGD",1,IF(E7680="USD",Settings!$B$22,IF(E7680="HKD",Settings!$B$23,1))),0))</f>
        <v>0</v>
      </c>
      <c r="Q7680" s="312">
        <f>IF(OR(J7680="",G7680=""),"",G7680+ROW()/1000000)</f>
      </c>
      <c r="R7680" s="247">
        <f>IF(Q7680="","",SUMIFS(Txn[Signed Units],Txn[Key],J7680,Txn[Transaction Order],"&lt;="&amp;Q7680))</f>
      </c>
    </row>
    <row r="7681" spans="10:18" ht="15" customHeight="1" x14ac:dyDescent="0.15">
      <c r="J7681" s="246">
        <f>IF(OR(B7681="",C7681="",E7681=""),"",B7681&amp;":"&amp;C7681&amp;":"&amp;E7681)</f>
      </c>
      <c r="K7681" s="247">
        <f>IF(A7681="","",A7681*D7681)</f>
      </c>
      <c r="L7681" s="246">
        <f>IF(A7681="","",IF(OR(A7681=1,A7681=0),H7681,0))</f>
      </c>
      <c r="M7681" s="246">
        <f>IF(A7681="","",IF(A7681=-1,H7681,0))</f>
      </c>
      <c r="N7681">
        <f>IF(J7681="","",IF(E7681="SGD",1,IF(E7681="USD",Settings!$B$22,IF(E7681="HKD",Settings!$B$23,1))))</f>
      </c>
      <c r="O7681">
        <f>IF(OR(B7681="",C7681="",E7681=""),0,(IF(A7681=-1,H7681,0)-IF(OR(A7681=1,A7681=0),H7681,0)+IF(A7681=2,H7681,0))*IF(E7681="SGD",1,IF(E7681="USD",Settings!$B$22,IF(E7681="HKD",Settings!$B$23,1))))</f>
        <v>0</v>
      </c>
      <c r="P7681">
        <f>IF(OR(B7681="",C7681="",E7681=""),0,IF(A7681=2,H7681*IF(E7681="SGD",1,IF(E7681="USD",Settings!$B$22,IF(E7681="HKD",Settings!$B$23,1))),0))</f>
        <v>0</v>
      </c>
      <c r="Q7681" s="312">
        <f>IF(OR(J7681="",G7681=""),"",G7681+ROW()/1000000)</f>
      </c>
      <c r="R7681" s="247">
        <f>IF(Q7681="","",SUMIFS(Txn[Signed Units],Txn[Key],J7681,Txn[Transaction Order],"&lt;="&amp;Q7681))</f>
      </c>
    </row>
    <row r="7682" spans="10:18" ht="15" customHeight="1" x14ac:dyDescent="0.15">
      <c r="J7682" s="246">
        <f>IF(OR(B7682="",C7682="",E7682=""),"",B7682&amp;":"&amp;C7682&amp;":"&amp;E7682)</f>
      </c>
      <c r="K7682" s="247">
        <f>IF(A7682="","",A7682*D7682)</f>
      </c>
      <c r="L7682" s="246">
        <f>IF(A7682="","",IF(OR(A7682=1,A7682=0),H7682,0))</f>
      </c>
      <c r="M7682" s="246">
        <f>IF(A7682="","",IF(A7682=-1,H7682,0))</f>
      </c>
      <c r="N7682">
        <f>IF(J7682="","",IF(E7682="SGD",1,IF(E7682="USD",Settings!$B$22,IF(E7682="HKD",Settings!$B$23,1))))</f>
      </c>
      <c r="O7682">
        <f>IF(OR(B7682="",C7682="",E7682=""),0,(IF(A7682=-1,H7682,0)-IF(OR(A7682=1,A7682=0),H7682,0)+IF(A7682=2,H7682,0))*IF(E7682="SGD",1,IF(E7682="USD",Settings!$B$22,IF(E7682="HKD",Settings!$B$23,1))))</f>
        <v>0</v>
      </c>
      <c r="P7682">
        <f>IF(OR(B7682="",C7682="",E7682=""),0,IF(A7682=2,H7682*IF(E7682="SGD",1,IF(E7682="USD",Settings!$B$22,IF(E7682="HKD",Settings!$B$23,1))),0))</f>
        <v>0</v>
      </c>
      <c r="Q7682" s="312">
        <f>IF(OR(J7682="",G7682=""),"",G7682+ROW()/1000000)</f>
      </c>
      <c r="R7682" s="247">
        <f>IF(Q7682="","",SUMIFS(Txn[Signed Units],Txn[Key],J7682,Txn[Transaction Order],"&lt;="&amp;Q7682))</f>
      </c>
    </row>
    <row r="7683" spans="10:18" ht="15" customHeight="1" x14ac:dyDescent="0.15">
      <c r="J7683" s="246">
        <f>IF(OR(B7683="",C7683="",E7683=""),"",B7683&amp;":"&amp;C7683&amp;":"&amp;E7683)</f>
      </c>
      <c r="K7683" s="247">
        <f>IF(A7683="","",A7683*D7683)</f>
      </c>
      <c r="L7683" s="246">
        <f>IF(A7683="","",IF(OR(A7683=1,A7683=0),H7683,0))</f>
      </c>
      <c r="M7683" s="246">
        <f>IF(A7683="","",IF(A7683=-1,H7683,0))</f>
      </c>
      <c r="N7683">
        <f>IF(J7683="","",IF(E7683="SGD",1,IF(E7683="USD",Settings!$B$22,IF(E7683="HKD",Settings!$B$23,1))))</f>
      </c>
      <c r="O7683">
        <f>IF(OR(B7683="",C7683="",E7683=""),0,(IF(A7683=-1,H7683,0)-IF(OR(A7683=1,A7683=0),H7683,0)+IF(A7683=2,H7683,0))*IF(E7683="SGD",1,IF(E7683="USD",Settings!$B$22,IF(E7683="HKD",Settings!$B$23,1))))</f>
        <v>0</v>
      </c>
      <c r="P7683">
        <f>IF(OR(B7683="",C7683="",E7683=""),0,IF(A7683=2,H7683*IF(E7683="SGD",1,IF(E7683="USD",Settings!$B$22,IF(E7683="HKD",Settings!$B$23,1))),0))</f>
        <v>0</v>
      </c>
      <c r="Q7683" s="312">
        <f>IF(OR(J7683="",G7683=""),"",G7683+ROW()/1000000)</f>
      </c>
      <c r="R7683" s="247">
        <f>IF(Q7683="","",SUMIFS(Txn[Signed Units],Txn[Key],J7683,Txn[Transaction Order],"&lt;="&amp;Q7683))</f>
      </c>
    </row>
    <row r="7684" spans="10:18" ht="15" customHeight="1" x14ac:dyDescent="0.15">
      <c r="J7684" s="246">
        <f>IF(OR(B7684="",C7684="",E7684=""),"",B7684&amp;":"&amp;C7684&amp;":"&amp;E7684)</f>
      </c>
      <c r="K7684" s="247">
        <f>IF(A7684="","",A7684*D7684)</f>
      </c>
      <c r="L7684" s="246">
        <f>IF(A7684="","",IF(OR(A7684=1,A7684=0),H7684,0))</f>
      </c>
      <c r="M7684" s="246">
        <f>IF(A7684="","",IF(A7684=-1,H7684,0))</f>
      </c>
      <c r="N7684">
        <f>IF(J7684="","",IF(E7684="SGD",1,IF(E7684="USD",Settings!$B$22,IF(E7684="HKD",Settings!$B$23,1))))</f>
      </c>
      <c r="O7684">
        <f>IF(OR(B7684="",C7684="",E7684=""),0,(IF(A7684=-1,H7684,0)-IF(OR(A7684=1,A7684=0),H7684,0)+IF(A7684=2,H7684,0))*IF(E7684="SGD",1,IF(E7684="USD",Settings!$B$22,IF(E7684="HKD",Settings!$B$23,1))))</f>
        <v>0</v>
      </c>
      <c r="P7684">
        <f>IF(OR(B7684="",C7684="",E7684=""),0,IF(A7684=2,H7684*IF(E7684="SGD",1,IF(E7684="USD",Settings!$B$22,IF(E7684="HKD",Settings!$B$23,1))),0))</f>
        <v>0</v>
      </c>
      <c r="Q7684" s="312">
        <f>IF(OR(J7684="",G7684=""),"",G7684+ROW()/1000000)</f>
      </c>
      <c r="R7684" s="247">
        <f>IF(Q7684="","",SUMIFS(Txn[Signed Units],Txn[Key],J7684,Txn[Transaction Order],"&lt;="&amp;Q7684))</f>
      </c>
    </row>
    <row r="7685" spans="10:18" ht="15" customHeight="1" x14ac:dyDescent="0.15">
      <c r="J7685" s="246">
        <f>IF(OR(B7685="",C7685="",E7685=""),"",B7685&amp;":"&amp;C7685&amp;":"&amp;E7685)</f>
      </c>
      <c r="K7685" s="247">
        <f>IF(A7685="","",A7685*D7685)</f>
      </c>
      <c r="L7685" s="246">
        <f>IF(A7685="","",IF(OR(A7685=1,A7685=0),H7685,0))</f>
      </c>
      <c r="M7685" s="246">
        <f>IF(A7685="","",IF(A7685=-1,H7685,0))</f>
      </c>
      <c r="N7685">
        <f>IF(J7685="","",IF(E7685="SGD",1,IF(E7685="USD",Settings!$B$22,IF(E7685="HKD",Settings!$B$23,1))))</f>
      </c>
      <c r="O7685">
        <f>IF(OR(B7685="",C7685="",E7685=""),0,(IF(A7685=-1,H7685,0)-IF(OR(A7685=1,A7685=0),H7685,0)+IF(A7685=2,H7685,0))*IF(E7685="SGD",1,IF(E7685="USD",Settings!$B$22,IF(E7685="HKD",Settings!$B$23,1))))</f>
        <v>0</v>
      </c>
      <c r="P7685">
        <f>IF(OR(B7685="",C7685="",E7685=""),0,IF(A7685=2,H7685*IF(E7685="SGD",1,IF(E7685="USD",Settings!$B$22,IF(E7685="HKD",Settings!$B$23,1))),0))</f>
        <v>0</v>
      </c>
      <c r="Q7685" s="312">
        <f>IF(OR(J7685="",G7685=""),"",G7685+ROW()/1000000)</f>
      </c>
      <c r="R7685" s="247">
        <f>IF(Q7685="","",SUMIFS(Txn[Signed Units],Txn[Key],J7685,Txn[Transaction Order],"&lt;="&amp;Q7685))</f>
      </c>
    </row>
    <row r="7686" spans="10:18" ht="15" customHeight="1" x14ac:dyDescent="0.15">
      <c r="J7686" s="246">
        <f>IF(OR(B7686="",C7686="",E7686=""),"",B7686&amp;":"&amp;C7686&amp;":"&amp;E7686)</f>
      </c>
      <c r="K7686" s="247">
        <f>IF(A7686="","",A7686*D7686)</f>
      </c>
      <c r="L7686" s="246">
        <f>IF(A7686="","",IF(OR(A7686=1,A7686=0),H7686,0))</f>
      </c>
      <c r="M7686" s="246">
        <f>IF(A7686="","",IF(A7686=-1,H7686,0))</f>
      </c>
      <c r="N7686">
        <f>IF(J7686="","",IF(E7686="SGD",1,IF(E7686="USD",Settings!$B$22,IF(E7686="HKD",Settings!$B$23,1))))</f>
      </c>
      <c r="O7686">
        <f>IF(OR(B7686="",C7686="",E7686=""),0,(IF(A7686=-1,H7686,0)-IF(OR(A7686=1,A7686=0),H7686,0)+IF(A7686=2,H7686,0))*IF(E7686="SGD",1,IF(E7686="USD",Settings!$B$22,IF(E7686="HKD",Settings!$B$23,1))))</f>
        <v>0</v>
      </c>
      <c r="P7686">
        <f>IF(OR(B7686="",C7686="",E7686=""),0,IF(A7686=2,H7686*IF(E7686="SGD",1,IF(E7686="USD",Settings!$B$22,IF(E7686="HKD",Settings!$B$23,1))),0))</f>
        <v>0</v>
      </c>
      <c r="Q7686" s="312">
        <f>IF(OR(J7686="",G7686=""),"",G7686+ROW()/1000000)</f>
      </c>
      <c r="R7686" s="247">
        <f>IF(Q7686="","",SUMIFS(Txn[Signed Units],Txn[Key],J7686,Txn[Transaction Order],"&lt;="&amp;Q7686))</f>
      </c>
    </row>
    <row r="7687" spans="10:18" ht="15" customHeight="1" x14ac:dyDescent="0.15">
      <c r="J7687" s="246">
        <f>IF(OR(B7687="",C7687="",E7687=""),"",B7687&amp;":"&amp;C7687&amp;":"&amp;E7687)</f>
      </c>
      <c r="K7687" s="247">
        <f>IF(A7687="","",A7687*D7687)</f>
      </c>
      <c r="L7687" s="246">
        <f>IF(A7687="","",IF(OR(A7687=1,A7687=0),H7687,0))</f>
      </c>
      <c r="M7687" s="246">
        <f>IF(A7687="","",IF(A7687=-1,H7687,0))</f>
      </c>
      <c r="N7687">
        <f>IF(J7687="","",IF(E7687="SGD",1,IF(E7687="USD",Settings!$B$22,IF(E7687="HKD",Settings!$B$23,1))))</f>
      </c>
      <c r="O7687">
        <f>IF(OR(B7687="",C7687="",E7687=""),0,(IF(A7687=-1,H7687,0)-IF(OR(A7687=1,A7687=0),H7687,0)+IF(A7687=2,H7687,0))*IF(E7687="SGD",1,IF(E7687="USD",Settings!$B$22,IF(E7687="HKD",Settings!$B$23,1))))</f>
        <v>0</v>
      </c>
      <c r="P7687">
        <f>IF(OR(B7687="",C7687="",E7687=""),0,IF(A7687=2,H7687*IF(E7687="SGD",1,IF(E7687="USD",Settings!$B$22,IF(E7687="HKD",Settings!$B$23,1))),0))</f>
        <v>0</v>
      </c>
      <c r="Q7687" s="312">
        <f>IF(OR(J7687="",G7687=""),"",G7687+ROW()/1000000)</f>
      </c>
      <c r="R7687" s="247">
        <f>IF(Q7687="","",SUMIFS(Txn[Signed Units],Txn[Key],J7687,Txn[Transaction Order],"&lt;="&amp;Q7687))</f>
      </c>
    </row>
    <row r="7688" spans="10:18" ht="15" customHeight="1" x14ac:dyDescent="0.15">
      <c r="J7688" s="246">
        <f>IF(OR(B7688="",C7688="",E7688=""),"",B7688&amp;":"&amp;C7688&amp;":"&amp;E7688)</f>
      </c>
      <c r="K7688" s="247">
        <f>IF(A7688="","",A7688*D7688)</f>
      </c>
      <c r="L7688" s="246">
        <f>IF(A7688="","",IF(OR(A7688=1,A7688=0),H7688,0))</f>
      </c>
      <c r="M7688" s="246">
        <f>IF(A7688="","",IF(A7688=-1,H7688,0))</f>
      </c>
      <c r="N7688">
        <f>IF(J7688="","",IF(E7688="SGD",1,IF(E7688="USD",Settings!$B$22,IF(E7688="HKD",Settings!$B$23,1))))</f>
      </c>
      <c r="O7688">
        <f>IF(OR(B7688="",C7688="",E7688=""),0,(IF(A7688=-1,H7688,0)-IF(OR(A7688=1,A7688=0),H7688,0)+IF(A7688=2,H7688,0))*IF(E7688="SGD",1,IF(E7688="USD",Settings!$B$22,IF(E7688="HKD",Settings!$B$23,1))))</f>
        <v>0</v>
      </c>
      <c r="P7688">
        <f>IF(OR(B7688="",C7688="",E7688=""),0,IF(A7688=2,H7688*IF(E7688="SGD",1,IF(E7688="USD",Settings!$B$22,IF(E7688="HKD",Settings!$B$23,1))),0))</f>
        <v>0</v>
      </c>
      <c r="Q7688" s="312">
        <f>IF(OR(J7688="",G7688=""),"",G7688+ROW()/1000000)</f>
      </c>
      <c r="R7688" s="247">
        <f>IF(Q7688="","",SUMIFS(Txn[Signed Units],Txn[Key],J7688,Txn[Transaction Order],"&lt;="&amp;Q7688))</f>
      </c>
    </row>
    <row r="7689" spans="10:18" ht="15" customHeight="1" x14ac:dyDescent="0.15">
      <c r="J7689" s="246">
        <f>IF(OR(B7689="",C7689="",E7689=""),"",B7689&amp;":"&amp;C7689&amp;":"&amp;E7689)</f>
      </c>
      <c r="K7689" s="247">
        <f>IF(A7689="","",A7689*D7689)</f>
      </c>
      <c r="L7689" s="246">
        <f>IF(A7689="","",IF(OR(A7689=1,A7689=0),H7689,0))</f>
      </c>
      <c r="M7689" s="246">
        <f>IF(A7689="","",IF(A7689=-1,H7689,0))</f>
      </c>
      <c r="N7689">
        <f>IF(J7689="","",IF(E7689="SGD",1,IF(E7689="USD",Settings!$B$22,IF(E7689="HKD",Settings!$B$23,1))))</f>
      </c>
      <c r="O7689">
        <f>IF(OR(B7689="",C7689="",E7689=""),0,(IF(A7689=-1,H7689,0)-IF(OR(A7689=1,A7689=0),H7689,0)+IF(A7689=2,H7689,0))*IF(E7689="SGD",1,IF(E7689="USD",Settings!$B$22,IF(E7689="HKD",Settings!$B$23,1))))</f>
        <v>0</v>
      </c>
      <c r="P7689">
        <f>IF(OR(B7689="",C7689="",E7689=""),0,IF(A7689=2,H7689*IF(E7689="SGD",1,IF(E7689="USD",Settings!$B$22,IF(E7689="HKD",Settings!$B$23,1))),0))</f>
        <v>0</v>
      </c>
      <c r="Q7689" s="312">
        <f>IF(OR(J7689="",G7689=""),"",G7689+ROW()/1000000)</f>
      </c>
      <c r="R7689" s="247">
        <f>IF(Q7689="","",SUMIFS(Txn[Signed Units],Txn[Key],J7689,Txn[Transaction Order],"&lt;="&amp;Q7689))</f>
      </c>
    </row>
    <row r="7690" spans="10:18" ht="15" customHeight="1" x14ac:dyDescent="0.15">
      <c r="J7690" s="246">
        <f>IF(OR(B7690="",C7690="",E7690=""),"",B7690&amp;":"&amp;C7690&amp;":"&amp;E7690)</f>
      </c>
      <c r="K7690" s="247">
        <f>IF(A7690="","",A7690*D7690)</f>
      </c>
      <c r="L7690" s="246">
        <f>IF(A7690="","",IF(OR(A7690=1,A7690=0),H7690,0))</f>
      </c>
      <c r="M7690" s="246">
        <f>IF(A7690="","",IF(A7690=-1,H7690,0))</f>
      </c>
      <c r="N7690">
        <f>IF(J7690="","",IF(E7690="SGD",1,IF(E7690="USD",Settings!$B$22,IF(E7690="HKD",Settings!$B$23,1))))</f>
      </c>
      <c r="O7690">
        <f>IF(OR(B7690="",C7690="",E7690=""),0,(IF(A7690=-1,H7690,0)-IF(OR(A7690=1,A7690=0),H7690,0)+IF(A7690=2,H7690,0))*IF(E7690="SGD",1,IF(E7690="USD",Settings!$B$22,IF(E7690="HKD",Settings!$B$23,1))))</f>
        <v>0</v>
      </c>
      <c r="P7690">
        <f>IF(OR(B7690="",C7690="",E7690=""),0,IF(A7690=2,H7690*IF(E7690="SGD",1,IF(E7690="USD",Settings!$B$22,IF(E7690="HKD",Settings!$B$23,1))),0))</f>
        <v>0</v>
      </c>
      <c r="Q7690" s="312">
        <f>IF(OR(J7690="",G7690=""),"",G7690+ROW()/1000000)</f>
      </c>
      <c r="R7690" s="247">
        <f>IF(Q7690="","",SUMIFS(Txn[Signed Units],Txn[Key],J7690,Txn[Transaction Order],"&lt;="&amp;Q7690))</f>
      </c>
    </row>
    <row r="7691" spans="10:18" ht="15" customHeight="1" x14ac:dyDescent="0.15">
      <c r="J7691" s="246">
        <f>IF(OR(B7691="",C7691="",E7691=""),"",B7691&amp;":"&amp;C7691&amp;":"&amp;E7691)</f>
      </c>
      <c r="K7691" s="247">
        <f>IF(A7691="","",A7691*D7691)</f>
      </c>
      <c r="L7691" s="246">
        <f>IF(A7691="","",IF(OR(A7691=1,A7691=0),H7691,0))</f>
      </c>
      <c r="M7691" s="246">
        <f>IF(A7691="","",IF(A7691=-1,H7691,0))</f>
      </c>
      <c r="N7691">
        <f>IF(J7691="","",IF(E7691="SGD",1,IF(E7691="USD",Settings!$B$22,IF(E7691="HKD",Settings!$B$23,1))))</f>
      </c>
      <c r="O7691">
        <f>IF(OR(B7691="",C7691="",E7691=""),0,(IF(A7691=-1,H7691,0)-IF(OR(A7691=1,A7691=0),H7691,0)+IF(A7691=2,H7691,0))*IF(E7691="SGD",1,IF(E7691="USD",Settings!$B$22,IF(E7691="HKD",Settings!$B$23,1))))</f>
        <v>0</v>
      </c>
      <c r="P7691">
        <f>IF(OR(B7691="",C7691="",E7691=""),0,IF(A7691=2,H7691*IF(E7691="SGD",1,IF(E7691="USD",Settings!$B$22,IF(E7691="HKD",Settings!$B$23,1))),0))</f>
        <v>0</v>
      </c>
      <c r="Q7691" s="312">
        <f>IF(OR(J7691="",G7691=""),"",G7691+ROW()/1000000)</f>
      </c>
      <c r="R7691" s="247">
        <f>IF(Q7691="","",SUMIFS(Txn[Signed Units],Txn[Key],J7691,Txn[Transaction Order],"&lt;="&amp;Q7691))</f>
      </c>
    </row>
    <row r="7692" spans="10:18" ht="15" customHeight="1" x14ac:dyDescent="0.15">
      <c r="J7692" s="246">
        <f>IF(OR(B7692="",C7692="",E7692=""),"",B7692&amp;":"&amp;C7692&amp;":"&amp;E7692)</f>
      </c>
      <c r="K7692" s="247">
        <f>IF(A7692="","",A7692*D7692)</f>
      </c>
      <c r="L7692" s="246">
        <f>IF(A7692="","",IF(OR(A7692=1,A7692=0),H7692,0))</f>
      </c>
      <c r="M7692" s="246">
        <f>IF(A7692="","",IF(A7692=-1,H7692,0))</f>
      </c>
      <c r="N7692">
        <f>IF(J7692="","",IF(E7692="SGD",1,IF(E7692="USD",Settings!$B$22,IF(E7692="HKD",Settings!$B$23,1))))</f>
      </c>
      <c r="O7692">
        <f>IF(OR(B7692="",C7692="",E7692=""),0,(IF(A7692=-1,H7692,0)-IF(OR(A7692=1,A7692=0),H7692,0)+IF(A7692=2,H7692,0))*IF(E7692="SGD",1,IF(E7692="USD",Settings!$B$22,IF(E7692="HKD",Settings!$B$23,1))))</f>
        <v>0</v>
      </c>
      <c r="P7692">
        <f>IF(OR(B7692="",C7692="",E7692=""),0,IF(A7692=2,H7692*IF(E7692="SGD",1,IF(E7692="USD",Settings!$B$22,IF(E7692="HKD",Settings!$B$23,1))),0))</f>
        <v>0</v>
      </c>
      <c r="Q7692" s="312">
        <f>IF(OR(J7692="",G7692=""),"",G7692+ROW()/1000000)</f>
      </c>
      <c r="R7692" s="247">
        <f>IF(Q7692="","",SUMIFS(Txn[Signed Units],Txn[Key],J7692,Txn[Transaction Order],"&lt;="&amp;Q7692))</f>
      </c>
    </row>
    <row r="7693" spans="10:18" ht="15" customHeight="1" x14ac:dyDescent="0.15">
      <c r="J7693" s="246">
        <f>IF(OR(B7693="",C7693="",E7693=""),"",B7693&amp;":"&amp;C7693&amp;":"&amp;E7693)</f>
      </c>
      <c r="K7693" s="247">
        <f>IF(A7693="","",A7693*D7693)</f>
      </c>
      <c r="L7693" s="246">
        <f>IF(A7693="","",IF(OR(A7693=1,A7693=0),H7693,0))</f>
      </c>
      <c r="M7693" s="246">
        <f>IF(A7693="","",IF(A7693=-1,H7693,0))</f>
      </c>
      <c r="N7693">
        <f>IF(J7693="","",IF(E7693="SGD",1,IF(E7693="USD",Settings!$B$22,IF(E7693="HKD",Settings!$B$23,1))))</f>
      </c>
      <c r="O7693">
        <f>IF(OR(B7693="",C7693="",E7693=""),0,(IF(A7693=-1,H7693,0)-IF(OR(A7693=1,A7693=0),H7693,0)+IF(A7693=2,H7693,0))*IF(E7693="SGD",1,IF(E7693="USD",Settings!$B$22,IF(E7693="HKD",Settings!$B$23,1))))</f>
        <v>0</v>
      </c>
      <c r="P7693">
        <f>IF(OR(B7693="",C7693="",E7693=""),0,IF(A7693=2,H7693*IF(E7693="SGD",1,IF(E7693="USD",Settings!$B$22,IF(E7693="HKD",Settings!$B$23,1))),0))</f>
        <v>0</v>
      </c>
      <c r="Q7693" s="312">
        <f>IF(OR(J7693="",G7693=""),"",G7693+ROW()/1000000)</f>
      </c>
      <c r="R7693" s="247">
        <f>IF(Q7693="","",SUMIFS(Txn[Signed Units],Txn[Key],J7693,Txn[Transaction Order],"&lt;="&amp;Q7693))</f>
      </c>
    </row>
    <row r="7694" spans="10:18" ht="15" customHeight="1" x14ac:dyDescent="0.15">
      <c r="J7694" s="246">
        <f>IF(OR(B7694="",C7694="",E7694=""),"",B7694&amp;":"&amp;C7694&amp;":"&amp;E7694)</f>
      </c>
      <c r="K7694" s="247">
        <f>IF(A7694="","",A7694*D7694)</f>
      </c>
      <c r="L7694" s="246">
        <f>IF(A7694="","",IF(OR(A7694=1,A7694=0),H7694,0))</f>
      </c>
      <c r="M7694" s="246">
        <f>IF(A7694="","",IF(A7694=-1,H7694,0))</f>
      </c>
      <c r="N7694">
        <f>IF(J7694="","",IF(E7694="SGD",1,IF(E7694="USD",Settings!$B$22,IF(E7694="HKD",Settings!$B$23,1))))</f>
      </c>
      <c r="O7694">
        <f>IF(OR(B7694="",C7694="",E7694=""),0,(IF(A7694=-1,H7694,0)-IF(OR(A7694=1,A7694=0),H7694,0)+IF(A7694=2,H7694,0))*IF(E7694="SGD",1,IF(E7694="USD",Settings!$B$22,IF(E7694="HKD",Settings!$B$23,1))))</f>
        <v>0</v>
      </c>
      <c r="P7694">
        <f>IF(OR(B7694="",C7694="",E7694=""),0,IF(A7694=2,H7694*IF(E7694="SGD",1,IF(E7694="USD",Settings!$B$22,IF(E7694="HKD",Settings!$B$23,1))),0))</f>
        <v>0</v>
      </c>
      <c r="Q7694" s="312">
        <f>IF(OR(J7694="",G7694=""),"",G7694+ROW()/1000000)</f>
      </c>
      <c r="R7694" s="247">
        <f>IF(Q7694="","",SUMIFS(Txn[Signed Units],Txn[Key],J7694,Txn[Transaction Order],"&lt;="&amp;Q7694))</f>
      </c>
    </row>
    <row r="7695" spans="10:18" ht="15" customHeight="1" x14ac:dyDescent="0.15">
      <c r="J7695" s="246">
        <f>IF(OR(B7695="",C7695="",E7695=""),"",B7695&amp;":"&amp;C7695&amp;":"&amp;E7695)</f>
      </c>
      <c r="K7695" s="247">
        <f>IF(A7695="","",A7695*D7695)</f>
      </c>
      <c r="L7695" s="246">
        <f>IF(A7695="","",IF(OR(A7695=1,A7695=0),H7695,0))</f>
      </c>
      <c r="M7695" s="246">
        <f>IF(A7695="","",IF(A7695=-1,H7695,0))</f>
      </c>
      <c r="N7695">
        <f>IF(J7695="","",IF(E7695="SGD",1,IF(E7695="USD",Settings!$B$22,IF(E7695="HKD",Settings!$B$23,1))))</f>
      </c>
      <c r="O7695">
        <f>IF(OR(B7695="",C7695="",E7695=""),0,(IF(A7695=-1,H7695,0)-IF(OR(A7695=1,A7695=0),H7695,0)+IF(A7695=2,H7695,0))*IF(E7695="SGD",1,IF(E7695="USD",Settings!$B$22,IF(E7695="HKD",Settings!$B$23,1))))</f>
        <v>0</v>
      </c>
      <c r="P7695">
        <f>IF(OR(B7695="",C7695="",E7695=""),0,IF(A7695=2,H7695*IF(E7695="SGD",1,IF(E7695="USD",Settings!$B$22,IF(E7695="HKD",Settings!$B$23,1))),0))</f>
        <v>0</v>
      </c>
      <c r="Q7695" s="312">
        <f>IF(OR(J7695="",G7695=""),"",G7695+ROW()/1000000)</f>
      </c>
      <c r="R7695" s="247">
        <f>IF(Q7695="","",SUMIFS(Txn[Signed Units],Txn[Key],J7695,Txn[Transaction Order],"&lt;="&amp;Q7695))</f>
      </c>
    </row>
    <row r="7696" spans="10:18" ht="15" customHeight="1" x14ac:dyDescent="0.15">
      <c r="J7696" s="246">
        <f>IF(OR(B7696="",C7696="",E7696=""),"",B7696&amp;":"&amp;C7696&amp;":"&amp;E7696)</f>
      </c>
      <c r="K7696" s="247">
        <f>IF(A7696="","",A7696*D7696)</f>
      </c>
      <c r="L7696" s="246">
        <f>IF(A7696="","",IF(OR(A7696=1,A7696=0),H7696,0))</f>
      </c>
      <c r="M7696" s="246">
        <f>IF(A7696="","",IF(A7696=-1,H7696,0))</f>
      </c>
      <c r="N7696">
        <f>IF(J7696="","",IF(E7696="SGD",1,IF(E7696="USD",Settings!$B$22,IF(E7696="HKD",Settings!$B$23,1))))</f>
      </c>
      <c r="O7696">
        <f>IF(OR(B7696="",C7696="",E7696=""),0,(IF(A7696=-1,H7696,0)-IF(OR(A7696=1,A7696=0),H7696,0)+IF(A7696=2,H7696,0))*IF(E7696="SGD",1,IF(E7696="USD",Settings!$B$22,IF(E7696="HKD",Settings!$B$23,1))))</f>
        <v>0</v>
      </c>
      <c r="P7696">
        <f>IF(OR(B7696="",C7696="",E7696=""),0,IF(A7696=2,H7696*IF(E7696="SGD",1,IF(E7696="USD",Settings!$B$22,IF(E7696="HKD",Settings!$B$23,1))),0))</f>
        <v>0</v>
      </c>
      <c r="Q7696" s="312">
        <f>IF(OR(J7696="",G7696=""),"",G7696+ROW()/1000000)</f>
      </c>
      <c r="R7696" s="247">
        <f>IF(Q7696="","",SUMIFS(Txn[Signed Units],Txn[Key],J7696,Txn[Transaction Order],"&lt;="&amp;Q7696))</f>
      </c>
    </row>
    <row r="7697" spans="10:18" ht="15" customHeight="1" x14ac:dyDescent="0.15">
      <c r="J7697" s="246">
        <f>IF(OR(B7697="",C7697="",E7697=""),"",B7697&amp;":"&amp;C7697&amp;":"&amp;E7697)</f>
      </c>
      <c r="K7697" s="247">
        <f>IF(A7697="","",A7697*D7697)</f>
      </c>
      <c r="L7697" s="246">
        <f>IF(A7697="","",IF(OR(A7697=1,A7697=0),H7697,0))</f>
      </c>
      <c r="M7697" s="246">
        <f>IF(A7697="","",IF(A7697=-1,H7697,0))</f>
      </c>
      <c r="N7697">
        <f>IF(J7697="","",IF(E7697="SGD",1,IF(E7697="USD",Settings!$B$22,IF(E7697="HKD",Settings!$B$23,1))))</f>
      </c>
      <c r="O7697">
        <f>IF(OR(B7697="",C7697="",E7697=""),0,(IF(A7697=-1,H7697,0)-IF(OR(A7697=1,A7697=0),H7697,0)+IF(A7697=2,H7697,0))*IF(E7697="SGD",1,IF(E7697="USD",Settings!$B$22,IF(E7697="HKD",Settings!$B$23,1))))</f>
        <v>0</v>
      </c>
      <c r="P7697">
        <f>IF(OR(B7697="",C7697="",E7697=""),0,IF(A7697=2,H7697*IF(E7697="SGD",1,IF(E7697="USD",Settings!$B$22,IF(E7697="HKD",Settings!$B$23,1))),0))</f>
        <v>0</v>
      </c>
      <c r="Q7697" s="312">
        <f>IF(OR(J7697="",G7697=""),"",G7697+ROW()/1000000)</f>
      </c>
      <c r="R7697" s="247">
        <f>IF(Q7697="","",SUMIFS(Txn[Signed Units],Txn[Key],J7697,Txn[Transaction Order],"&lt;="&amp;Q7697))</f>
      </c>
    </row>
    <row r="7698" spans="10:18" ht="15" customHeight="1" x14ac:dyDescent="0.15">
      <c r="J7698" s="246">
        <f>IF(OR(B7698="",C7698="",E7698=""),"",B7698&amp;":"&amp;C7698&amp;":"&amp;E7698)</f>
      </c>
      <c r="K7698" s="247">
        <f>IF(A7698="","",A7698*D7698)</f>
      </c>
      <c r="L7698" s="246">
        <f>IF(A7698="","",IF(OR(A7698=1,A7698=0),H7698,0))</f>
      </c>
      <c r="M7698" s="246">
        <f>IF(A7698="","",IF(A7698=-1,H7698,0))</f>
      </c>
      <c r="N7698">
        <f>IF(J7698="","",IF(E7698="SGD",1,IF(E7698="USD",Settings!$B$22,IF(E7698="HKD",Settings!$B$23,1))))</f>
      </c>
      <c r="O7698">
        <f>IF(OR(B7698="",C7698="",E7698=""),0,(IF(A7698=-1,H7698,0)-IF(OR(A7698=1,A7698=0),H7698,0)+IF(A7698=2,H7698,0))*IF(E7698="SGD",1,IF(E7698="USD",Settings!$B$22,IF(E7698="HKD",Settings!$B$23,1))))</f>
        <v>0</v>
      </c>
      <c r="P7698">
        <f>IF(OR(B7698="",C7698="",E7698=""),0,IF(A7698=2,H7698*IF(E7698="SGD",1,IF(E7698="USD",Settings!$B$22,IF(E7698="HKD",Settings!$B$23,1))),0))</f>
        <v>0</v>
      </c>
      <c r="Q7698" s="312">
        <f>IF(OR(J7698="",G7698=""),"",G7698+ROW()/1000000)</f>
      </c>
      <c r="R7698" s="247">
        <f>IF(Q7698="","",SUMIFS(Txn[Signed Units],Txn[Key],J7698,Txn[Transaction Order],"&lt;="&amp;Q7698))</f>
      </c>
    </row>
    <row r="7699" spans="10:18" ht="15" customHeight="1" x14ac:dyDescent="0.15">
      <c r="J7699" s="246">
        <f>IF(OR(B7699="",C7699="",E7699=""),"",B7699&amp;":"&amp;C7699&amp;":"&amp;E7699)</f>
      </c>
      <c r="K7699" s="247">
        <f>IF(A7699="","",A7699*D7699)</f>
      </c>
      <c r="L7699" s="246">
        <f>IF(A7699="","",IF(OR(A7699=1,A7699=0),H7699,0))</f>
      </c>
      <c r="M7699" s="246">
        <f>IF(A7699="","",IF(A7699=-1,H7699,0))</f>
      </c>
      <c r="N7699">
        <f>IF(J7699="","",IF(E7699="SGD",1,IF(E7699="USD",Settings!$B$22,IF(E7699="HKD",Settings!$B$23,1))))</f>
      </c>
      <c r="O7699">
        <f>IF(OR(B7699="",C7699="",E7699=""),0,(IF(A7699=-1,H7699,0)-IF(OR(A7699=1,A7699=0),H7699,0)+IF(A7699=2,H7699,0))*IF(E7699="SGD",1,IF(E7699="USD",Settings!$B$22,IF(E7699="HKD",Settings!$B$23,1))))</f>
        <v>0</v>
      </c>
      <c r="P7699">
        <f>IF(OR(B7699="",C7699="",E7699=""),0,IF(A7699=2,H7699*IF(E7699="SGD",1,IF(E7699="USD",Settings!$B$22,IF(E7699="HKD",Settings!$B$23,1))),0))</f>
        <v>0</v>
      </c>
      <c r="Q7699" s="312">
        <f>IF(OR(J7699="",G7699=""),"",G7699+ROW()/1000000)</f>
      </c>
      <c r="R7699" s="247">
        <f>IF(Q7699="","",SUMIFS(Txn[Signed Units],Txn[Key],J7699,Txn[Transaction Order],"&lt;="&amp;Q7699))</f>
      </c>
    </row>
    <row r="7700" spans="10:18" ht="15" customHeight="1" x14ac:dyDescent="0.15">
      <c r="J7700" s="246">
        <f>IF(OR(B7700="",C7700="",E7700=""),"",B7700&amp;":"&amp;C7700&amp;":"&amp;E7700)</f>
      </c>
      <c r="K7700" s="247">
        <f>IF(A7700="","",A7700*D7700)</f>
      </c>
      <c r="L7700" s="246">
        <f>IF(A7700="","",IF(OR(A7700=1,A7700=0),H7700,0))</f>
      </c>
      <c r="M7700" s="246">
        <f>IF(A7700="","",IF(A7700=-1,H7700,0))</f>
      </c>
      <c r="N7700">
        <f>IF(J7700="","",IF(E7700="SGD",1,IF(E7700="USD",Settings!$B$22,IF(E7700="HKD",Settings!$B$23,1))))</f>
      </c>
      <c r="O7700">
        <f>IF(OR(B7700="",C7700="",E7700=""),0,(IF(A7700=-1,H7700,0)-IF(OR(A7700=1,A7700=0),H7700,0)+IF(A7700=2,H7700,0))*IF(E7700="SGD",1,IF(E7700="USD",Settings!$B$22,IF(E7700="HKD",Settings!$B$23,1))))</f>
        <v>0</v>
      </c>
      <c r="P7700">
        <f>IF(OR(B7700="",C7700="",E7700=""),0,IF(A7700=2,H7700*IF(E7700="SGD",1,IF(E7700="USD",Settings!$B$22,IF(E7700="HKD",Settings!$B$23,1))),0))</f>
        <v>0</v>
      </c>
      <c r="Q7700" s="312">
        <f>IF(OR(J7700="",G7700=""),"",G7700+ROW()/1000000)</f>
      </c>
      <c r="R7700" s="247">
        <f>IF(Q7700="","",SUMIFS(Txn[Signed Units],Txn[Key],J7700,Txn[Transaction Order],"&lt;="&amp;Q7700))</f>
      </c>
    </row>
    <row r="7701" spans="10:18" ht="15" customHeight="1" x14ac:dyDescent="0.15">
      <c r="J7701" s="246">
        <f>IF(OR(B7701="",C7701="",E7701=""),"",B7701&amp;":"&amp;C7701&amp;":"&amp;E7701)</f>
      </c>
      <c r="K7701" s="247">
        <f>IF(A7701="","",A7701*D7701)</f>
      </c>
      <c r="L7701" s="246">
        <f>IF(A7701="","",IF(OR(A7701=1,A7701=0),H7701,0))</f>
      </c>
      <c r="M7701" s="246">
        <f>IF(A7701="","",IF(A7701=-1,H7701,0))</f>
      </c>
      <c r="N7701">
        <f>IF(J7701="","",IF(E7701="SGD",1,IF(E7701="USD",Settings!$B$22,IF(E7701="HKD",Settings!$B$23,1))))</f>
      </c>
      <c r="O7701">
        <f>IF(OR(B7701="",C7701="",E7701=""),0,(IF(A7701=-1,H7701,0)-IF(OR(A7701=1,A7701=0),H7701,0)+IF(A7701=2,H7701,0))*IF(E7701="SGD",1,IF(E7701="USD",Settings!$B$22,IF(E7701="HKD",Settings!$B$23,1))))</f>
        <v>0</v>
      </c>
      <c r="P7701">
        <f>IF(OR(B7701="",C7701="",E7701=""),0,IF(A7701=2,H7701*IF(E7701="SGD",1,IF(E7701="USD",Settings!$B$22,IF(E7701="HKD",Settings!$B$23,1))),0))</f>
        <v>0</v>
      </c>
      <c r="Q7701" s="312">
        <f>IF(OR(J7701="",G7701=""),"",G7701+ROW()/1000000)</f>
      </c>
      <c r="R7701" s="247">
        <f>IF(Q7701="","",SUMIFS(Txn[Signed Units],Txn[Key],J7701,Txn[Transaction Order],"&lt;="&amp;Q7701))</f>
      </c>
    </row>
    <row r="7702" spans="10:18" ht="15" customHeight="1" x14ac:dyDescent="0.15">
      <c r="J7702" s="246">
        <f>IF(OR(B7702="",C7702="",E7702=""),"",B7702&amp;":"&amp;C7702&amp;":"&amp;E7702)</f>
      </c>
      <c r="K7702" s="247">
        <f>IF(A7702="","",A7702*D7702)</f>
      </c>
      <c r="L7702" s="246">
        <f>IF(A7702="","",IF(OR(A7702=1,A7702=0),H7702,0))</f>
      </c>
      <c r="M7702" s="246">
        <f>IF(A7702="","",IF(A7702=-1,H7702,0))</f>
      </c>
      <c r="N7702">
        <f>IF(J7702="","",IF(E7702="SGD",1,IF(E7702="USD",Settings!$B$22,IF(E7702="HKD",Settings!$B$23,1))))</f>
      </c>
      <c r="O7702">
        <f>IF(OR(B7702="",C7702="",E7702=""),0,(IF(A7702=-1,H7702,0)-IF(OR(A7702=1,A7702=0),H7702,0)+IF(A7702=2,H7702,0))*IF(E7702="SGD",1,IF(E7702="USD",Settings!$B$22,IF(E7702="HKD",Settings!$B$23,1))))</f>
        <v>0</v>
      </c>
      <c r="P7702">
        <f>IF(OR(B7702="",C7702="",E7702=""),0,IF(A7702=2,H7702*IF(E7702="SGD",1,IF(E7702="USD",Settings!$B$22,IF(E7702="HKD",Settings!$B$23,1))),0))</f>
        <v>0</v>
      </c>
      <c r="Q7702" s="312">
        <f>IF(OR(J7702="",G7702=""),"",G7702+ROW()/1000000)</f>
      </c>
      <c r="R7702" s="247">
        <f>IF(Q7702="","",SUMIFS(Txn[Signed Units],Txn[Key],J7702,Txn[Transaction Order],"&lt;="&amp;Q7702))</f>
      </c>
    </row>
    <row r="7703" spans="10:18" ht="15" customHeight="1" x14ac:dyDescent="0.15">
      <c r="J7703" s="246">
        <f>IF(OR(B7703="",C7703="",E7703=""),"",B7703&amp;":"&amp;C7703&amp;":"&amp;E7703)</f>
      </c>
      <c r="K7703" s="247">
        <f>IF(A7703="","",A7703*D7703)</f>
      </c>
      <c r="L7703" s="246">
        <f>IF(A7703="","",IF(OR(A7703=1,A7703=0),H7703,0))</f>
      </c>
      <c r="M7703" s="246">
        <f>IF(A7703="","",IF(A7703=-1,H7703,0))</f>
      </c>
      <c r="N7703">
        <f>IF(J7703="","",IF(E7703="SGD",1,IF(E7703="USD",Settings!$B$22,IF(E7703="HKD",Settings!$B$23,1))))</f>
      </c>
      <c r="O7703">
        <f>IF(OR(B7703="",C7703="",E7703=""),0,(IF(A7703=-1,H7703,0)-IF(OR(A7703=1,A7703=0),H7703,0)+IF(A7703=2,H7703,0))*IF(E7703="SGD",1,IF(E7703="USD",Settings!$B$22,IF(E7703="HKD",Settings!$B$23,1))))</f>
        <v>0</v>
      </c>
      <c r="P7703">
        <f>IF(OR(B7703="",C7703="",E7703=""),0,IF(A7703=2,H7703*IF(E7703="SGD",1,IF(E7703="USD",Settings!$B$22,IF(E7703="HKD",Settings!$B$23,1))),0))</f>
        <v>0</v>
      </c>
      <c r="Q7703" s="312">
        <f>IF(OR(J7703="",G7703=""),"",G7703+ROW()/1000000)</f>
      </c>
      <c r="R7703" s="247">
        <f>IF(Q7703="","",SUMIFS(Txn[Signed Units],Txn[Key],J7703,Txn[Transaction Order],"&lt;="&amp;Q7703))</f>
      </c>
    </row>
    <row r="7704" spans="10:18" ht="15" customHeight="1" x14ac:dyDescent="0.15">
      <c r="J7704" s="246">
        <f>IF(OR(B7704="",C7704="",E7704=""),"",B7704&amp;":"&amp;C7704&amp;":"&amp;E7704)</f>
      </c>
      <c r="K7704" s="247">
        <f>IF(A7704="","",A7704*D7704)</f>
      </c>
      <c r="L7704" s="246">
        <f>IF(A7704="","",IF(OR(A7704=1,A7704=0),H7704,0))</f>
      </c>
      <c r="M7704" s="246">
        <f>IF(A7704="","",IF(A7704=-1,H7704,0))</f>
      </c>
      <c r="N7704">
        <f>IF(J7704="","",IF(E7704="SGD",1,IF(E7704="USD",Settings!$B$22,IF(E7704="HKD",Settings!$B$23,1))))</f>
      </c>
      <c r="O7704">
        <f>IF(OR(B7704="",C7704="",E7704=""),0,(IF(A7704=-1,H7704,0)-IF(OR(A7704=1,A7704=0),H7704,0)+IF(A7704=2,H7704,0))*IF(E7704="SGD",1,IF(E7704="USD",Settings!$B$22,IF(E7704="HKD",Settings!$B$23,1))))</f>
        <v>0</v>
      </c>
      <c r="P7704">
        <f>IF(OR(B7704="",C7704="",E7704=""),0,IF(A7704=2,H7704*IF(E7704="SGD",1,IF(E7704="USD",Settings!$B$22,IF(E7704="HKD",Settings!$B$23,1))),0))</f>
        <v>0</v>
      </c>
      <c r="Q7704" s="312">
        <f>IF(OR(J7704="",G7704=""),"",G7704+ROW()/1000000)</f>
      </c>
      <c r="R7704" s="247">
        <f>IF(Q7704="","",SUMIFS(Txn[Signed Units],Txn[Key],J7704,Txn[Transaction Order],"&lt;="&amp;Q7704))</f>
      </c>
    </row>
    <row r="7705" spans="10:18" ht="15" customHeight="1" x14ac:dyDescent="0.15">
      <c r="J7705" s="246">
        <f>IF(OR(B7705="",C7705="",E7705=""),"",B7705&amp;":"&amp;C7705&amp;":"&amp;E7705)</f>
      </c>
      <c r="K7705" s="247">
        <f>IF(A7705="","",A7705*D7705)</f>
      </c>
      <c r="L7705" s="246">
        <f>IF(A7705="","",IF(OR(A7705=1,A7705=0),H7705,0))</f>
      </c>
      <c r="M7705" s="246">
        <f>IF(A7705="","",IF(A7705=-1,H7705,0))</f>
      </c>
      <c r="N7705">
        <f>IF(J7705="","",IF(E7705="SGD",1,IF(E7705="USD",Settings!$B$22,IF(E7705="HKD",Settings!$B$23,1))))</f>
      </c>
      <c r="O7705">
        <f>IF(OR(B7705="",C7705="",E7705=""),0,(IF(A7705=-1,H7705,0)-IF(OR(A7705=1,A7705=0),H7705,0)+IF(A7705=2,H7705,0))*IF(E7705="SGD",1,IF(E7705="USD",Settings!$B$22,IF(E7705="HKD",Settings!$B$23,1))))</f>
        <v>0</v>
      </c>
      <c r="P7705">
        <f>IF(OR(B7705="",C7705="",E7705=""),0,IF(A7705=2,H7705*IF(E7705="SGD",1,IF(E7705="USD",Settings!$B$22,IF(E7705="HKD",Settings!$B$23,1))),0))</f>
        <v>0</v>
      </c>
      <c r="Q7705" s="312">
        <f>IF(OR(J7705="",G7705=""),"",G7705+ROW()/1000000)</f>
      </c>
      <c r="R7705" s="247">
        <f>IF(Q7705="","",SUMIFS(Txn[Signed Units],Txn[Key],J7705,Txn[Transaction Order],"&lt;="&amp;Q7705))</f>
      </c>
    </row>
    <row r="7706" spans="10:18" ht="15" customHeight="1" x14ac:dyDescent="0.15">
      <c r="J7706" s="246">
        <f>IF(OR(B7706="",C7706="",E7706=""),"",B7706&amp;":"&amp;C7706&amp;":"&amp;E7706)</f>
      </c>
      <c r="K7706" s="247">
        <f>IF(A7706="","",A7706*D7706)</f>
      </c>
      <c r="L7706" s="246">
        <f>IF(A7706="","",IF(OR(A7706=1,A7706=0),H7706,0))</f>
      </c>
      <c r="M7706" s="246">
        <f>IF(A7706="","",IF(A7706=-1,H7706,0))</f>
      </c>
      <c r="N7706">
        <f>IF(J7706="","",IF(E7706="SGD",1,IF(E7706="USD",Settings!$B$22,IF(E7706="HKD",Settings!$B$23,1))))</f>
      </c>
      <c r="O7706">
        <f>IF(OR(B7706="",C7706="",E7706=""),0,(IF(A7706=-1,H7706,0)-IF(OR(A7706=1,A7706=0),H7706,0)+IF(A7706=2,H7706,0))*IF(E7706="SGD",1,IF(E7706="USD",Settings!$B$22,IF(E7706="HKD",Settings!$B$23,1))))</f>
        <v>0</v>
      </c>
      <c r="P7706">
        <f>IF(OR(B7706="",C7706="",E7706=""),0,IF(A7706=2,H7706*IF(E7706="SGD",1,IF(E7706="USD",Settings!$B$22,IF(E7706="HKD",Settings!$B$23,1))),0))</f>
        <v>0</v>
      </c>
      <c r="Q7706" s="312">
        <f>IF(OR(J7706="",G7706=""),"",G7706+ROW()/1000000)</f>
      </c>
      <c r="R7706" s="247">
        <f>IF(Q7706="","",SUMIFS(Txn[Signed Units],Txn[Key],J7706,Txn[Transaction Order],"&lt;="&amp;Q7706))</f>
      </c>
    </row>
    <row r="7707" spans="10:18" ht="15" customHeight="1" x14ac:dyDescent="0.15">
      <c r="J7707" s="246">
        <f>IF(OR(B7707="",C7707="",E7707=""),"",B7707&amp;":"&amp;C7707&amp;":"&amp;E7707)</f>
      </c>
      <c r="K7707" s="247">
        <f>IF(A7707="","",A7707*D7707)</f>
      </c>
      <c r="L7707" s="246">
        <f>IF(A7707="","",IF(OR(A7707=1,A7707=0),H7707,0))</f>
      </c>
      <c r="M7707" s="246">
        <f>IF(A7707="","",IF(A7707=-1,H7707,0))</f>
      </c>
      <c r="N7707">
        <f>IF(J7707="","",IF(E7707="SGD",1,IF(E7707="USD",Settings!$B$22,IF(E7707="HKD",Settings!$B$23,1))))</f>
      </c>
      <c r="O7707">
        <f>IF(OR(B7707="",C7707="",E7707=""),0,(IF(A7707=-1,H7707,0)-IF(OR(A7707=1,A7707=0),H7707,0)+IF(A7707=2,H7707,0))*IF(E7707="SGD",1,IF(E7707="USD",Settings!$B$22,IF(E7707="HKD",Settings!$B$23,1))))</f>
        <v>0</v>
      </c>
      <c r="P7707">
        <f>IF(OR(B7707="",C7707="",E7707=""),0,IF(A7707=2,H7707*IF(E7707="SGD",1,IF(E7707="USD",Settings!$B$22,IF(E7707="HKD",Settings!$B$23,1))),0))</f>
        <v>0</v>
      </c>
      <c r="Q7707" s="312">
        <f>IF(OR(J7707="",G7707=""),"",G7707+ROW()/1000000)</f>
      </c>
      <c r="R7707" s="247">
        <f>IF(Q7707="","",SUMIFS(Txn[Signed Units],Txn[Key],J7707,Txn[Transaction Order],"&lt;="&amp;Q7707))</f>
      </c>
    </row>
    <row r="7708" spans="10:18" ht="15" customHeight="1" x14ac:dyDescent="0.15">
      <c r="J7708" s="246">
        <f>IF(OR(B7708="",C7708="",E7708=""),"",B7708&amp;":"&amp;C7708&amp;":"&amp;E7708)</f>
      </c>
      <c r="K7708" s="247">
        <f>IF(A7708="","",A7708*D7708)</f>
      </c>
      <c r="L7708" s="246">
        <f>IF(A7708="","",IF(OR(A7708=1,A7708=0),H7708,0))</f>
      </c>
      <c r="M7708" s="246">
        <f>IF(A7708="","",IF(A7708=-1,H7708,0))</f>
      </c>
      <c r="N7708">
        <f>IF(J7708="","",IF(E7708="SGD",1,IF(E7708="USD",Settings!$B$22,IF(E7708="HKD",Settings!$B$23,1))))</f>
      </c>
      <c r="O7708">
        <f>IF(OR(B7708="",C7708="",E7708=""),0,(IF(A7708=-1,H7708,0)-IF(OR(A7708=1,A7708=0),H7708,0)+IF(A7708=2,H7708,0))*IF(E7708="SGD",1,IF(E7708="USD",Settings!$B$22,IF(E7708="HKD",Settings!$B$23,1))))</f>
        <v>0</v>
      </c>
      <c r="P7708">
        <f>IF(OR(B7708="",C7708="",E7708=""),0,IF(A7708=2,H7708*IF(E7708="SGD",1,IF(E7708="USD",Settings!$B$22,IF(E7708="HKD",Settings!$B$23,1))),0))</f>
        <v>0</v>
      </c>
      <c r="Q7708" s="312">
        <f>IF(OR(J7708="",G7708=""),"",G7708+ROW()/1000000)</f>
      </c>
      <c r="R7708" s="247">
        <f>IF(Q7708="","",SUMIFS(Txn[Signed Units],Txn[Key],J7708,Txn[Transaction Order],"&lt;="&amp;Q7708))</f>
      </c>
    </row>
    <row r="7709" spans="10:18" ht="15" customHeight="1" x14ac:dyDescent="0.15">
      <c r="J7709" s="246">
        <f>IF(OR(B7709="",C7709="",E7709=""),"",B7709&amp;":"&amp;C7709&amp;":"&amp;E7709)</f>
      </c>
      <c r="K7709" s="247">
        <f>IF(A7709="","",A7709*D7709)</f>
      </c>
      <c r="L7709" s="246">
        <f>IF(A7709="","",IF(OR(A7709=1,A7709=0),H7709,0))</f>
      </c>
      <c r="M7709" s="246">
        <f>IF(A7709="","",IF(A7709=-1,H7709,0))</f>
      </c>
      <c r="N7709">
        <f>IF(J7709="","",IF(E7709="SGD",1,IF(E7709="USD",Settings!$B$22,IF(E7709="HKD",Settings!$B$23,1))))</f>
      </c>
      <c r="O7709">
        <f>IF(OR(B7709="",C7709="",E7709=""),0,(IF(A7709=-1,H7709,0)-IF(OR(A7709=1,A7709=0),H7709,0)+IF(A7709=2,H7709,0))*IF(E7709="SGD",1,IF(E7709="USD",Settings!$B$22,IF(E7709="HKD",Settings!$B$23,1))))</f>
        <v>0</v>
      </c>
      <c r="P7709">
        <f>IF(OR(B7709="",C7709="",E7709=""),0,IF(A7709=2,H7709*IF(E7709="SGD",1,IF(E7709="USD",Settings!$B$22,IF(E7709="HKD",Settings!$B$23,1))),0))</f>
        <v>0</v>
      </c>
      <c r="Q7709" s="312">
        <f>IF(OR(J7709="",G7709=""),"",G7709+ROW()/1000000)</f>
      </c>
      <c r="R7709" s="247">
        <f>IF(Q7709="","",SUMIFS(Txn[Signed Units],Txn[Key],J7709,Txn[Transaction Order],"&lt;="&amp;Q7709))</f>
      </c>
    </row>
    <row r="7710" spans="10:18" ht="15" customHeight="1" x14ac:dyDescent="0.15">
      <c r="J7710" s="246">
        <f>IF(OR(B7710="",C7710="",E7710=""),"",B7710&amp;":"&amp;C7710&amp;":"&amp;E7710)</f>
      </c>
      <c r="K7710" s="247">
        <f>IF(A7710="","",A7710*D7710)</f>
      </c>
      <c r="L7710" s="246">
        <f>IF(A7710="","",IF(OR(A7710=1,A7710=0),H7710,0))</f>
      </c>
      <c r="M7710" s="246">
        <f>IF(A7710="","",IF(A7710=-1,H7710,0))</f>
      </c>
      <c r="N7710">
        <f>IF(J7710="","",IF(E7710="SGD",1,IF(E7710="USD",Settings!$B$22,IF(E7710="HKD",Settings!$B$23,1))))</f>
      </c>
      <c r="O7710">
        <f>IF(OR(B7710="",C7710="",E7710=""),0,(IF(A7710=-1,H7710,0)-IF(OR(A7710=1,A7710=0),H7710,0)+IF(A7710=2,H7710,0))*IF(E7710="SGD",1,IF(E7710="USD",Settings!$B$22,IF(E7710="HKD",Settings!$B$23,1))))</f>
        <v>0</v>
      </c>
      <c r="P7710">
        <f>IF(OR(B7710="",C7710="",E7710=""),0,IF(A7710=2,H7710*IF(E7710="SGD",1,IF(E7710="USD",Settings!$B$22,IF(E7710="HKD",Settings!$B$23,1))),0))</f>
        <v>0</v>
      </c>
      <c r="Q7710" s="312">
        <f>IF(OR(J7710="",G7710=""),"",G7710+ROW()/1000000)</f>
      </c>
      <c r="R7710" s="247">
        <f>IF(Q7710="","",SUMIFS(Txn[Signed Units],Txn[Key],J7710,Txn[Transaction Order],"&lt;="&amp;Q7710))</f>
      </c>
    </row>
    <row r="7711" spans="10:18" ht="15" customHeight="1" x14ac:dyDescent="0.15">
      <c r="J7711" s="246">
        <f>IF(OR(B7711="",C7711="",E7711=""),"",B7711&amp;":"&amp;C7711&amp;":"&amp;E7711)</f>
      </c>
      <c r="K7711" s="247">
        <f>IF(A7711="","",A7711*D7711)</f>
      </c>
      <c r="L7711" s="246">
        <f>IF(A7711="","",IF(OR(A7711=1,A7711=0),H7711,0))</f>
      </c>
      <c r="M7711" s="246">
        <f>IF(A7711="","",IF(A7711=-1,H7711,0))</f>
      </c>
      <c r="N7711">
        <f>IF(J7711="","",IF(E7711="SGD",1,IF(E7711="USD",Settings!$B$22,IF(E7711="HKD",Settings!$B$23,1))))</f>
      </c>
      <c r="O7711">
        <f>IF(OR(B7711="",C7711="",E7711=""),0,(IF(A7711=-1,H7711,0)-IF(OR(A7711=1,A7711=0),H7711,0)+IF(A7711=2,H7711,0))*IF(E7711="SGD",1,IF(E7711="USD",Settings!$B$22,IF(E7711="HKD",Settings!$B$23,1))))</f>
        <v>0</v>
      </c>
      <c r="P7711">
        <f>IF(OR(B7711="",C7711="",E7711=""),0,IF(A7711=2,H7711*IF(E7711="SGD",1,IF(E7711="USD",Settings!$B$22,IF(E7711="HKD",Settings!$B$23,1))),0))</f>
        <v>0</v>
      </c>
      <c r="Q7711" s="312">
        <f>IF(OR(J7711="",G7711=""),"",G7711+ROW()/1000000)</f>
      </c>
      <c r="R7711" s="247">
        <f>IF(Q7711="","",SUMIFS(Txn[Signed Units],Txn[Key],J7711,Txn[Transaction Order],"&lt;="&amp;Q7711))</f>
      </c>
    </row>
    <row r="7712" spans="10:18" ht="15" customHeight="1" x14ac:dyDescent="0.15">
      <c r="J7712" s="246">
        <f>IF(OR(B7712="",C7712="",E7712=""),"",B7712&amp;":"&amp;C7712&amp;":"&amp;E7712)</f>
      </c>
      <c r="K7712" s="247">
        <f>IF(A7712="","",A7712*D7712)</f>
      </c>
      <c r="L7712" s="246">
        <f>IF(A7712="","",IF(OR(A7712=1,A7712=0),H7712,0))</f>
      </c>
      <c r="M7712" s="246">
        <f>IF(A7712="","",IF(A7712=-1,H7712,0))</f>
      </c>
      <c r="N7712">
        <f>IF(J7712="","",IF(E7712="SGD",1,IF(E7712="USD",Settings!$B$22,IF(E7712="HKD",Settings!$B$23,1))))</f>
      </c>
      <c r="O7712">
        <f>IF(OR(B7712="",C7712="",E7712=""),0,(IF(A7712=-1,H7712,0)-IF(OR(A7712=1,A7712=0),H7712,0)+IF(A7712=2,H7712,0))*IF(E7712="SGD",1,IF(E7712="USD",Settings!$B$22,IF(E7712="HKD",Settings!$B$23,1))))</f>
        <v>0</v>
      </c>
      <c r="P7712">
        <f>IF(OR(B7712="",C7712="",E7712=""),0,IF(A7712=2,H7712*IF(E7712="SGD",1,IF(E7712="USD",Settings!$B$22,IF(E7712="HKD",Settings!$B$23,1))),0))</f>
        <v>0</v>
      </c>
      <c r="Q7712" s="312">
        <f>IF(OR(J7712="",G7712=""),"",G7712+ROW()/1000000)</f>
      </c>
      <c r="R7712" s="247">
        <f>IF(Q7712="","",SUMIFS(Txn[Signed Units],Txn[Key],J7712,Txn[Transaction Order],"&lt;="&amp;Q7712))</f>
      </c>
    </row>
    <row r="7713" spans="10:18" ht="15" customHeight="1" x14ac:dyDescent="0.15">
      <c r="J7713" s="246">
        <f>IF(OR(B7713="",C7713="",E7713=""),"",B7713&amp;":"&amp;C7713&amp;":"&amp;E7713)</f>
      </c>
      <c r="K7713" s="247">
        <f>IF(A7713="","",A7713*D7713)</f>
      </c>
      <c r="L7713" s="246">
        <f>IF(A7713="","",IF(OR(A7713=1,A7713=0),H7713,0))</f>
      </c>
      <c r="M7713" s="246">
        <f>IF(A7713="","",IF(A7713=-1,H7713,0))</f>
      </c>
      <c r="N7713">
        <f>IF(J7713="","",IF(E7713="SGD",1,IF(E7713="USD",Settings!$B$22,IF(E7713="HKD",Settings!$B$23,1))))</f>
      </c>
      <c r="O7713">
        <f>IF(OR(B7713="",C7713="",E7713=""),0,(IF(A7713=-1,H7713,0)-IF(OR(A7713=1,A7713=0),H7713,0)+IF(A7713=2,H7713,0))*IF(E7713="SGD",1,IF(E7713="USD",Settings!$B$22,IF(E7713="HKD",Settings!$B$23,1))))</f>
        <v>0</v>
      </c>
      <c r="P7713">
        <f>IF(OR(B7713="",C7713="",E7713=""),0,IF(A7713=2,H7713*IF(E7713="SGD",1,IF(E7713="USD",Settings!$B$22,IF(E7713="HKD",Settings!$B$23,1))),0))</f>
        <v>0</v>
      </c>
      <c r="Q7713" s="312">
        <f>IF(OR(J7713="",G7713=""),"",G7713+ROW()/1000000)</f>
      </c>
      <c r="R7713" s="247">
        <f>IF(Q7713="","",SUMIFS(Txn[Signed Units],Txn[Key],J7713,Txn[Transaction Order],"&lt;="&amp;Q7713))</f>
      </c>
    </row>
    <row r="7714" spans="10:18" ht="15" customHeight="1" x14ac:dyDescent="0.15">
      <c r="J7714" s="246">
        <f>IF(OR(B7714="",C7714="",E7714=""),"",B7714&amp;":"&amp;C7714&amp;":"&amp;E7714)</f>
      </c>
      <c r="K7714" s="247">
        <f>IF(A7714="","",A7714*D7714)</f>
      </c>
      <c r="L7714" s="246">
        <f>IF(A7714="","",IF(OR(A7714=1,A7714=0),H7714,0))</f>
      </c>
      <c r="M7714" s="246">
        <f>IF(A7714="","",IF(A7714=-1,H7714,0))</f>
      </c>
      <c r="N7714">
        <f>IF(J7714="","",IF(E7714="SGD",1,IF(E7714="USD",Settings!$B$22,IF(E7714="HKD",Settings!$B$23,1))))</f>
      </c>
      <c r="O7714">
        <f>IF(OR(B7714="",C7714="",E7714=""),0,(IF(A7714=-1,H7714,0)-IF(OR(A7714=1,A7714=0),H7714,0)+IF(A7714=2,H7714,0))*IF(E7714="SGD",1,IF(E7714="USD",Settings!$B$22,IF(E7714="HKD",Settings!$B$23,1))))</f>
        <v>0</v>
      </c>
      <c r="P7714">
        <f>IF(OR(B7714="",C7714="",E7714=""),0,IF(A7714=2,H7714*IF(E7714="SGD",1,IF(E7714="USD",Settings!$B$22,IF(E7714="HKD",Settings!$B$23,1))),0))</f>
        <v>0</v>
      </c>
      <c r="Q7714" s="312">
        <f>IF(OR(J7714="",G7714=""),"",G7714+ROW()/1000000)</f>
      </c>
      <c r="R7714" s="247">
        <f>IF(Q7714="","",SUMIFS(Txn[Signed Units],Txn[Key],J7714,Txn[Transaction Order],"&lt;="&amp;Q7714))</f>
      </c>
    </row>
    <row r="7715" spans="10:18" ht="15" customHeight="1" x14ac:dyDescent="0.15">
      <c r="J7715" s="246">
        <f>IF(OR(B7715="",C7715="",E7715=""),"",B7715&amp;":"&amp;C7715&amp;":"&amp;E7715)</f>
      </c>
      <c r="K7715" s="247">
        <f>IF(A7715="","",A7715*D7715)</f>
      </c>
      <c r="L7715" s="246">
        <f>IF(A7715="","",IF(OR(A7715=1,A7715=0),H7715,0))</f>
      </c>
      <c r="M7715" s="246">
        <f>IF(A7715="","",IF(A7715=-1,H7715,0))</f>
      </c>
      <c r="N7715">
        <f>IF(J7715="","",IF(E7715="SGD",1,IF(E7715="USD",Settings!$B$22,IF(E7715="HKD",Settings!$B$23,1))))</f>
      </c>
      <c r="O7715">
        <f>IF(OR(B7715="",C7715="",E7715=""),0,(IF(A7715=-1,H7715,0)-IF(OR(A7715=1,A7715=0),H7715,0)+IF(A7715=2,H7715,0))*IF(E7715="SGD",1,IF(E7715="USD",Settings!$B$22,IF(E7715="HKD",Settings!$B$23,1))))</f>
        <v>0</v>
      </c>
      <c r="P7715">
        <f>IF(OR(B7715="",C7715="",E7715=""),0,IF(A7715=2,H7715*IF(E7715="SGD",1,IF(E7715="USD",Settings!$B$22,IF(E7715="HKD",Settings!$B$23,1))),0))</f>
        <v>0</v>
      </c>
      <c r="Q7715" s="312">
        <f>IF(OR(J7715="",G7715=""),"",G7715+ROW()/1000000)</f>
      </c>
      <c r="R7715" s="247">
        <f>IF(Q7715="","",SUMIFS(Txn[Signed Units],Txn[Key],J7715,Txn[Transaction Order],"&lt;="&amp;Q7715))</f>
      </c>
    </row>
    <row r="7716" spans="10:18" ht="15" customHeight="1" x14ac:dyDescent="0.15">
      <c r="J7716" s="246">
        <f>IF(OR(B7716="",C7716="",E7716=""),"",B7716&amp;":"&amp;C7716&amp;":"&amp;E7716)</f>
      </c>
      <c r="K7716" s="247">
        <f>IF(A7716="","",A7716*D7716)</f>
      </c>
      <c r="L7716" s="246">
        <f>IF(A7716="","",IF(OR(A7716=1,A7716=0),H7716,0))</f>
      </c>
      <c r="M7716" s="246">
        <f>IF(A7716="","",IF(A7716=-1,H7716,0))</f>
      </c>
      <c r="N7716">
        <f>IF(J7716="","",IF(E7716="SGD",1,IF(E7716="USD",Settings!$B$22,IF(E7716="HKD",Settings!$B$23,1))))</f>
      </c>
      <c r="O7716">
        <f>IF(OR(B7716="",C7716="",E7716=""),0,(IF(A7716=-1,H7716,0)-IF(OR(A7716=1,A7716=0),H7716,0)+IF(A7716=2,H7716,0))*IF(E7716="SGD",1,IF(E7716="USD",Settings!$B$22,IF(E7716="HKD",Settings!$B$23,1))))</f>
        <v>0</v>
      </c>
      <c r="P7716">
        <f>IF(OR(B7716="",C7716="",E7716=""),0,IF(A7716=2,H7716*IF(E7716="SGD",1,IF(E7716="USD",Settings!$B$22,IF(E7716="HKD",Settings!$B$23,1))),0))</f>
        <v>0</v>
      </c>
      <c r="Q7716" s="312">
        <f>IF(OR(J7716="",G7716=""),"",G7716+ROW()/1000000)</f>
      </c>
      <c r="R7716" s="247">
        <f>IF(Q7716="","",SUMIFS(Txn[Signed Units],Txn[Key],J7716,Txn[Transaction Order],"&lt;="&amp;Q7716))</f>
      </c>
    </row>
    <row r="7717" spans="10:18" ht="15" customHeight="1" x14ac:dyDescent="0.15">
      <c r="J7717" s="246">
        <f>IF(OR(B7717="",C7717="",E7717=""),"",B7717&amp;":"&amp;C7717&amp;":"&amp;E7717)</f>
      </c>
      <c r="K7717" s="247">
        <f>IF(A7717="","",A7717*D7717)</f>
      </c>
      <c r="L7717" s="246">
        <f>IF(A7717="","",IF(OR(A7717=1,A7717=0),H7717,0))</f>
      </c>
      <c r="M7717" s="246">
        <f>IF(A7717="","",IF(A7717=-1,H7717,0))</f>
      </c>
      <c r="N7717">
        <f>IF(J7717="","",IF(E7717="SGD",1,IF(E7717="USD",Settings!$B$22,IF(E7717="HKD",Settings!$B$23,1))))</f>
      </c>
      <c r="O7717">
        <f>IF(OR(B7717="",C7717="",E7717=""),0,(IF(A7717=-1,H7717,0)-IF(OR(A7717=1,A7717=0),H7717,0)+IF(A7717=2,H7717,0))*IF(E7717="SGD",1,IF(E7717="USD",Settings!$B$22,IF(E7717="HKD",Settings!$B$23,1))))</f>
        <v>0</v>
      </c>
      <c r="P7717">
        <f>IF(OR(B7717="",C7717="",E7717=""),0,IF(A7717=2,H7717*IF(E7717="SGD",1,IF(E7717="USD",Settings!$B$22,IF(E7717="HKD",Settings!$B$23,1))),0))</f>
        <v>0</v>
      </c>
      <c r="Q7717" s="312">
        <f>IF(OR(J7717="",G7717=""),"",G7717+ROW()/1000000)</f>
      </c>
      <c r="R7717" s="247">
        <f>IF(Q7717="","",SUMIFS(Txn[Signed Units],Txn[Key],J7717,Txn[Transaction Order],"&lt;="&amp;Q7717))</f>
      </c>
    </row>
    <row r="7718" spans="10:18" ht="15" customHeight="1" x14ac:dyDescent="0.15">
      <c r="J7718" s="246">
        <f>IF(OR(B7718="",C7718="",E7718=""),"",B7718&amp;":"&amp;C7718&amp;":"&amp;E7718)</f>
      </c>
      <c r="K7718" s="247">
        <f>IF(A7718="","",A7718*D7718)</f>
      </c>
      <c r="L7718" s="246">
        <f>IF(A7718="","",IF(OR(A7718=1,A7718=0),H7718,0))</f>
      </c>
      <c r="M7718" s="246">
        <f>IF(A7718="","",IF(A7718=-1,H7718,0))</f>
      </c>
      <c r="N7718">
        <f>IF(J7718="","",IF(E7718="SGD",1,IF(E7718="USD",Settings!$B$22,IF(E7718="HKD",Settings!$B$23,1))))</f>
      </c>
      <c r="O7718">
        <f>IF(OR(B7718="",C7718="",E7718=""),0,(IF(A7718=-1,H7718,0)-IF(OR(A7718=1,A7718=0),H7718,0)+IF(A7718=2,H7718,0))*IF(E7718="SGD",1,IF(E7718="USD",Settings!$B$22,IF(E7718="HKD",Settings!$B$23,1))))</f>
        <v>0</v>
      </c>
      <c r="P7718">
        <f>IF(OR(B7718="",C7718="",E7718=""),0,IF(A7718=2,H7718*IF(E7718="SGD",1,IF(E7718="USD",Settings!$B$22,IF(E7718="HKD",Settings!$B$23,1))),0))</f>
        <v>0</v>
      </c>
      <c r="Q7718" s="312">
        <f>IF(OR(J7718="",G7718=""),"",G7718+ROW()/1000000)</f>
      </c>
      <c r="R7718" s="247">
        <f>IF(Q7718="","",SUMIFS(Txn[Signed Units],Txn[Key],J7718,Txn[Transaction Order],"&lt;="&amp;Q7718))</f>
      </c>
    </row>
    <row r="7719" spans="10:18" ht="15" customHeight="1" x14ac:dyDescent="0.15">
      <c r="J7719" s="246">
        <f>IF(OR(B7719="",C7719="",E7719=""),"",B7719&amp;":"&amp;C7719&amp;":"&amp;E7719)</f>
      </c>
      <c r="K7719" s="247">
        <f>IF(A7719="","",A7719*D7719)</f>
      </c>
      <c r="L7719" s="246">
        <f>IF(A7719="","",IF(OR(A7719=1,A7719=0),H7719,0))</f>
      </c>
      <c r="M7719" s="246">
        <f>IF(A7719="","",IF(A7719=-1,H7719,0))</f>
      </c>
      <c r="N7719">
        <f>IF(J7719="","",IF(E7719="SGD",1,IF(E7719="USD",Settings!$B$22,IF(E7719="HKD",Settings!$B$23,1))))</f>
      </c>
      <c r="O7719">
        <f>IF(OR(B7719="",C7719="",E7719=""),0,(IF(A7719=-1,H7719,0)-IF(OR(A7719=1,A7719=0),H7719,0)+IF(A7719=2,H7719,0))*IF(E7719="SGD",1,IF(E7719="USD",Settings!$B$22,IF(E7719="HKD",Settings!$B$23,1))))</f>
        <v>0</v>
      </c>
      <c r="P7719">
        <f>IF(OR(B7719="",C7719="",E7719=""),0,IF(A7719=2,H7719*IF(E7719="SGD",1,IF(E7719="USD",Settings!$B$22,IF(E7719="HKD",Settings!$B$23,1))),0))</f>
        <v>0</v>
      </c>
      <c r="Q7719" s="312">
        <f>IF(OR(J7719="",G7719=""),"",G7719+ROW()/1000000)</f>
      </c>
      <c r="R7719" s="247">
        <f>IF(Q7719="","",SUMIFS(Txn[Signed Units],Txn[Key],J7719,Txn[Transaction Order],"&lt;="&amp;Q7719))</f>
      </c>
    </row>
    <row r="7720" spans="10:18" ht="15" customHeight="1" x14ac:dyDescent="0.15">
      <c r="J7720" s="246">
        <f>IF(OR(B7720="",C7720="",E7720=""),"",B7720&amp;":"&amp;C7720&amp;":"&amp;E7720)</f>
      </c>
      <c r="K7720" s="247">
        <f>IF(A7720="","",A7720*D7720)</f>
      </c>
      <c r="L7720" s="246">
        <f>IF(A7720="","",IF(OR(A7720=1,A7720=0),H7720,0))</f>
      </c>
      <c r="M7720" s="246">
        <f>IF(A7720="","",IF(A7720=-1,H7720,0))</f>
      </c>
      <c r="N7720">
        <f>IF(J7720="","",IF(E7720="SGD",1,IF(E7720="USD",Settings!$B$22,IF(E7720="HKD",Settings!$B$23,1))))</f>
      </c>
      <c r="O7720">
        <f>IF(OR(B7720="",C7720="",E7720=""),0,(IF(A7720=-1,H7720,0)-IF(OR(A7720=1,A7720=0),H7720,0)+IF(A7720=2,H7720,0))*IF(E7720="SGD",1,IF(E7720="USD",Settings!$B$22,IF(E7720="HKD",Settings!$B$23,1))))</f>
        <v>0</v>
      </c>
      <c r="P7720">
        <f>IF(OR(B7720="",C7720="",E7720=""),0,IF(A7720=2,H7720*IF(E7720="SGD",1,IF(E7720="USD",Settings!$B$22,IF(E7720="HKD",Settings!$B$23,1))),0))</f>
        <v>0</v>
      </c>
      <c r="Q7720" s="312">
        <f>IF(OR(J7720="",G7720=""),"",G7720+ROW()/1000000)</f>
      </c>
      <c r="R7720" s="247">
        <f>IF(Q7720="","",SUMIFS(Txn[Signed Units],Txn[Key],J7720,Txn[Transaction Order],"&lt;="&amp;Q7720))</f>
      </c>
    </row>
    <row r="7721" spans="10:18" ht="15" customHeight="1" x14ac:dyDescent="0.15">
      <c r="J7721" s="246">
        <f>IF(OR(B7721="",C7721="",E7721=""),"",B7721&amp;":"&amp;C7721&amp;":"&amp;E7721)</f>
      </c>
      <c r="K7721" s="247">
        <f>IF(A7721="","",A7721*D7721)</f>
      </c>
      <c r="L7721" s="246">
        <f>IF(A7721="","",IF(OR(A7721=1,A7721=0),H7721,0))</f>
      </c>
      <c r="M7721" s="246">
        <f>IF(A7721="","",IF(A7721=-1,H7721,0))</f>
      </c>
      <c r="N7721">
        <f>IF(J7721="","",IF(E7721="SGD",1,IF(E7721="USD",Settings!$B$22,IF(E7721="HKD",Settings!$B$23,1))))</f>
      </c>
      <c r="O7721">
        <f>IF(OR(B7721="",C7721="",E7721=""),0,(IF(A7721=-1,H7721,0)-IF(OR(A7721=1,A7721=0),H7721,0)+IF(A7721=2,H7721,0))*IF(E7721="SGD",1,IF(E7721="USD",Settings!$B$22,IF(E7721="HKD",Settings!$B$23,1))))</f>
        <v>0</v>
      </c>
      <c r="P7721">
        <f>IF(OR(B7721="",C7721="",E7721=""),0,IF(A7721=2,H7721*IF(E7721="SGD",1,IF(E7721="USD",Settings!$B$22,IF(E7721="HKD",Settings!$B$23,1))),0))</f>
        <v>0</v>
      </c>
      <c r="Q7721" s="312">
        <f>IF(OR(J7721="",G7721=""),"",G7721+ROW()/1000000)</f>
      </c>
      <c r="R7721" s="247">
        <f>IF(Q7721="","",SUMIFS(Txn[Signed Units],Txn[Key],J7721,Txn[Transaction Order],"&lt;="&amp;Q7721))</f>
      </c>
    </row>
    <row r="7722" spans="10:18" ht="15" customHeight="1" x14ac:dyDescent="0.15">
      <c r="J7722" s="246">
        <f>IF(OR(B7722="",C7722="",E7722=""),"",B7722&amp;":"&amp;C7722&amp;":"&amp;E7722)</f>
      </c>
      <c r="K7722" s="247">
        <f>IF(A7722="","",A7722*D7722)</f>
      </c>
      <c r="L7722" s="246">
        <f>IF(A7722="","",IF(OR(A7722=1,A7722=0),H7722,0))</f>
      </c>
      <c r="M7722" s="246">
        <f>IF(A7722="","",IF(A7722=-1,H7722,0))</f>
      </c>
      <c r="N7722">
        <f>IF(J7722="","",IF(E7722="SGD",1,IF(E7722="USD",Settings!$B$22,IF(E7722="HKD",Settings!$B$23,1))))</f>
      </c>
      <c r="O7722">
        <f>IF(OR(B7722="",C7722="",E7722=""),0,(IF(A7722=-1,H7722,0)-IF(OR(A7722=1,A7722=0),H7722,0)+IF(A7722=2,H7722,0))*IF(E7722="SGD",1,IF(E7722="USD",Settings!$B$22,IF(E7722="HKD",Settings!$B$23,1))))</f>
        <v>0</v>
      </c>
      <c r="P7722">
        <f>IF(OR(B7722="",C7722="",E7722=""),0,IF(A7722=2,H7722*IF(E7722="SGD",1,IF(E7722="USD",Settings!$B$22,IF(E7722="HKD",Settings!$B$23,1))),0))</f>
        <v>0</v>
      </c>
      <c r="Q7722" s="312">
        <f>IF(OR(J7722="",G7722=""),"",G7722+ROW()/1000000)</f>
      </c>
      <c r="R7722" s="247">
        <f>IF(Q7722="","",SUMIFS(Txn[Signed Units],Txn[Key],J7722,Txn[Transaction Order],"&lt;="&amp;Q7722))</f>
      </c>
    </row>
    <row r="7723" spans="10:18" ht="15" customHeight="1" x14ac:dyDescent="0.15">
      <c r="J7723" s="246">
        <f>IF(OR(B7723="",C7723="",E7723=""),"",B7723&amp;":"&amp;C7723&amp;":"&amp;E7723)</f>
      </c>
      <c r="K7723" s="247">
        <f>IF(A7723="","",A7723*D7723)</f>
      </c>
      <c r="L7723" s="246">
        <f>IF(A7723="","",IF(OR(A7723=1,A7723=0),H7723,0))</f>
      </c>
      <c r="M7723" s="246">
        <f>IF(A7723="","",IF(A7723=-1,H7723,0))</f>
      </c>
      <c r="N7723">
        <f>IF(J7723="","",IF(E7723="SGD",1,IF(E7723="USD",Settings!$B$22,IF(E7723="HKD",Settings!$B$23,1))))</f>
      </c>
      <c r="O7723">
        <f>IF(OR(B7723="",C7723="",E7723=""),0,(IF(A7723=-1,H7723,0)-IF(OR(A7723=1,A7723=0),H7723,0)+IF(A7723=2,H7723,0))*IF(E7723="SGD",1,IF(E7723="USD",Settings!$B$22,IF(E7723="HKD",Settings!$B$23,1))))</f>
        <v>0</v>
      </c>
      <c r="P7723">
        <f>IF(OR(B7723="",C7723="",E7723=""),0,IF(A7723=2,H7723*IF(E7723="SGD",1,IF(E7723="USD",Settings!$B$22,IF(E7723="HKD",Settings!$B$23,1))),0))</f>
        <v>0</v>
      </c>
      <c r="Q7723" s="312">
        <f>IF(OR(J7723="",G7723=""),"",G7723+ROW()/1000000)</f>
      </c>
      <c r="R7723" s="247">
        <f>IF(Q7723="","",SUMIFS(Txn[Signed Units],Txn[Key],J7723,Txn[Transaction Order],"&lt;="&amp;Q7723))</f>
      </c>
    </row>
    <row r="7724" spans="10:18" ht="15" customHeight="1" x14ac:dyDescent="0.15">
      <c r="J7724" s="246">
        <f>IF(OR(B7724="",C7724="",E7724=""),"",B7724&amp;":"&amp;C7724&amp;":"&amp;E7724)</f>
      </c>
      <c r="K7724" s="247">
        <f>IF(A7724="","",A7724*D7724)</f>
      </c>
      <c r="L7724" s="246">
        <f>IF(A7724="","",IF(OR(A7724=1,A7724=0),H7724,0))</f>
      </c>
      <c r="M7724" s="246">
        <f>IF(A7724="","",IF(A7724=-1,H7724,0))</f>
      </c>
      <c r="N7724">
        <f>IF(J7724="","",IF(E7724="SGD",1,IF(E7724="USD",Settings!$B$22,IF(E7724="HKD",Settings!$B$23,1))))</f>
      </c>
      <c r="O7724">
        <f>IF(OR(B7724="",C7724="",E7724=""),0,(IF(A7724=-1,H7724,0)-IF(OR(A7724=1,A7724=0),H7724,0)+IF(A7724=2,H7724,0))*IF(E7724="SGD",1,IF(E7724="USD",Settings!$B$22,IF(E7724="HKD",Settings!$B$23,1))))</f>
        <v>0</v>
      </c>
      <c r="P7724">
        <f>IF(OR(B7724="",C7724="",E7724=""),0,IF(A7724=2,H7724*IF(E7724="SGD",1,IF(E7724="USD",Settings!$B$22,IF(E7724="HKD",Settings!$B$23,1))),0))</f>
        <v>0</v>
      </c>
      <c r="Q7724" s="312">
        <f>IF(OR(J7724="",G7724=""),"",G7724+ROW()/1000000)</f>
      </c>
      <c r="R7724" s="247">
        <f>IF(Q7724="","",SUMIFS(Txn[Signed Units],Txn[Key],J7724,Txn[Transaction Order],"&lt;="&amp;Q7724))</f>
      </c>
    </row>
    <row r="7725" spans="10:18" ht="15" customHeight="1" x14ac:dyDescent="0.15">
      <c r="J7725" s="246">
        <f>IF(OR(B7725="",C7725="",E7725=""),"",B7725&amp;":"&amp;C7725&amp;":"&amp;E7725)</f>
      </c>
      <c r="K7725" s="247">
        <f>IF(A7725="","",A7725*D7725)</f>
      </c>
      <c r="L7725" s="246">
        <f>IF(A7725="","",IF(OR(A7725=1,A7725=0),H7725,0))</f>
      </c>
      <c r="M7725" s="246">
        <f>IF(A7725="","",IF(A7725=-1,H7725,0))</f>
      </c>
      <c r="N7725">
        <f>IF(J7725="","",IF(E7725="SGD",1,IF(E7725="USD",Settings!$B$22,IF(E7725="HKD",Settings!$B$23,1))))</f>
      </c>
      <c r="O7725">
        <f>IF(OR(B7725="",C7725="",E7725=""),0,(IF(A7725=-1,H7725,0)-IF(OR(A7725=1,A7725=0),H7725,0)+IF(A7725=2,H7725,0))*IF(E7725="SGD",1,IF(E7725="USD",Settings!$B$22,IF(E7725="HKD",Settings!$B$23,1))))</f>
        <v>0</v>
      </c>
      <c r="P7725">
        <f>IF(OR(B7725="",C7725="",E7725=""),0,IF(A7725=2,H7725*IF(E7725="SGD",1,IF(E7725="USD",Settings!$B$22,IF(E7725="HKD",Settings!$B$23,1))),0))</f>
        <v>0</v>
      </c>
      <c r="Q7725" s="312">
        <f>IF(OR(J7725="",G7725=""),"",G7725+ROW()/1000000)</f>
      </c>
      <c r="R7725" s="247">
        <f>IF(Q7725="","",SUMIFS(Txn[Signed Units],Txn[Key],J7725,Txn[Transaction Order],"&lt;="&amp;Q7725))</f>
      </c>
    </row>
    <row r="7726" spans="10:18" ht="15" customHeight="1" x14ac:dyDescent="0.15">
      <c r="J7726" s="246">
        <f>IF(OR(B7726="",C7726="",E7726=""),"",B7726&amp;":"&amp;C7726&amp;":"&amp;E7726)</f>
      </c>
      <c r="K7726" s="247">
        <f>IF(A7726="","",A7726*D7726)</f>
      </c>
      <c r="L7726" s="246">
        <f>IF(A7726="","",IF(OR(A7726=1,A7726=0),H7726,0))</f>
      </c>
      <c r="M7726" s="246">
        <f>IF(A7726="","",IF(A7726=-1,H7726,0))</f>
      </c>
      <c r="N7726">
        <f>IF(J7726="","",IF(E7726="SGD",1,IF(E7726="USD",Settings!$B$22,IF(E7726="HKD",Settings!$B$23,1))))</f>
      </c>
      <c r="O7726">
        <f>IF(OR(B7726="",C7726="",E7726=""),0,(IF(A7726=-1,H7726,0)-IF(OR(A7726=1,A7726=0),H7726,0)+IF(A7726=2,H7726,0))*IF(E7726="SGD",1,IF(E7726="USD",Settings!$B$22,IF(E7726="HKD",Settings!$B$23,1))))</f>
        <v>0</v>
      </c>
      <c r="P7726">
        <f>IF(OR(B7726="",C7726="",E7726=""),0,IF(A7726=2,H7726*IF(E7726="SGD",1,IF(E7726="USD",Settings!$B$22,IF(E7726="HKD",Settings!$B$23,1))),0))</f>
        <v>0</v>
      </c>
      <c r="Q7726" s="312">
        <f>IF(OR(J7726="",G7726=""),"",G7726+ROW()/1000000)</f>
      </c>
      <c r="R7726" s="247">
        <f>IF(Q7726="","",SUMIFS(Txn[Signed Units],Txn[Key],J7726,Txn[Transaction Order],"&lt;="&amp;Q7726))</f>
      </c>
    </row>
    <row r="7727" spans="10:18" ht="15" customHeight="1" x14ac:dyDescent="0.15">
      <c r="J7727" s="246">
        <f>IF(OR(B7727="",C7727="",E7727=""),"",B7727&amp;":"&amp;C7727&amp;":"&amp;E7727)</f>
      </c>
      <c r="K7727" s="247">
        <f>IF(A7727="","",A7727*D7727)</f>
      </c>
      <c r="L7727" s="246">
        <f>IF(A7727="","",IF(OR(A7727=1,A7727=0),H7727,0))</f>
      </c>
      <c r="M7727" s="246">
        <f>IF(A7727="","",IF(A7727=-1,H7727,0))</f>
      </c>
      <c r="N7727">
        <f>IF(J7727="","",IF(E7727="SGD",1,IF(E7727="USD",Settings!$B$22,IF(E7727="HKD",Settings!$B$23,1))))</f>
      </c>
      <c r="O7727">
        <f>IF(OR(B7727="",C7727="",E7727=""),0,(IF(A7727=-1,H7727,0)-IF(OR(A7727=1,A7727=0),H7727,0)+IF(A7727=2,H7727,0))*IF(E7727="SGD",1,IF(E7727="USD",Settings!$B$22,IF(E7727="HKD",Settings!$B$23,1))))</f>
        <v>0</v>
      </c>
      <c r="P7727">
        <f>IF(OR(B7727="",C7727="",E7727=""),0,IF(A7727=2,H7727*IF(E7727="SGD",1,IF(E7727="USD",Settings!$B$22,IF(E7727="HKD",Settings!$B$23,1))),0))</f>
        <v>0</v>
      </c>
      <c r="Q7727" s="312">
        <f>IF(OR(J7727="",G7727=""),"",G7727+ROW()/1000000)</f>
      </c>
      <c r="R7727" s="247">
        <f>IF(Q7727="","",SUMIFS(Txn[Signed Units],Txn[Key],J7727,Txn[Transaction Order],"&lt;="&amp;Q7727))</f>
      </c>
    </row>
    <row r="7728" spans="10:18" ht="15" customHeight="1" x14ac:dyDescent="0.15">
      <c r="J7728" s="246">
        <f>IF(OR(B7728="",C7728="",E7728=""),"",B7728&amp;":"&amp;C7728&amp;":"&amp;E7728)</f>
      </c>
      <c r="K7728" s="247">
        <f>IF(A7728="","",A7728*D7728)</f>
      </c>
      <c r="L7728" s="246">
        <f>IF(A7728="","",IF(OR(A7728=1,A7728=0),H7728,0))</f>
      </c>
      <c r="M7728" s="246">
        <f>IF(A7728="","",IF(A7728=-1,H7728,0))</f>
      </c>
      <c r="N7728">
        <f>IF(J7728="","",IF(E7728="SGD",1,IF(E7728="USD",Settings!$B$22,IF(E7728="HKD",Settings!$B$23,1))))</f>
      </c>
      <c r="O7728">
        <f>IF(OR(B7728="",C7728="",E7728=""),0,(IF(A7728=-1,H7728,0)-IF(OR(A7728=1,A7728=0),H7728,0)+IF(A7728=2,H7728,0))*IF(E7728="SGD",1,IF(E7728="USD",Settings!$B$22,IF(E7728="HKD",Settings!$B$23,1))))</f>
        <v>0</v>
      </c>
      <c r="P7728">
        <f>IF(OR(B7728="",C7728="",E7728=""),0,IF(A7728=2,H7728*IF(E7728="SGD",1,IF(E7728="USD",Settings!$B$22,IF(E7728="HKD",Settings!$B$23,1))),0))</f>
        <v>0</v>
      </c>
      <c r="Q7728" s="312">
        <f>IF(OR(J7728="",G7728=""),"",G7728+ROW()/1000000)</f>
      </c>
      <c r="R7728" s="247">
        <f>IF(Q7728="","",SUMIFS(Txn[Signed Units],Txn[Key],J7728,Txn[Transaction Order],"&lt;="&amp;Q7728))</f>
      </c>
    </row>
    <row r="7729" spans="10:18" ht="15" customHeight="1" x14ac:dyDescent="0.15">
      <c r="J7729" s="246">
        <f>IF(OR(B7729="",C7729="",E7729=""),"",B7729&amp;":"&amp;C7729&amp;":"&amp;E7729)</f>
      </c>
      <c r="K7729" s="247">
        <f>IF(A7729="","",A7729*D7729)</f>
      </c>
      <c r="L7729" s="246">
        <f>IF(A7729="","",IF(OR(A7729=1,A7729=0),H7729,0))</f>
      </c>
      <c r="M7729" s="246">
        <f>IF(A7729="","",IF(A7729=-1,H7729,0))</f>
      </c>
      <c r="N7729">
        <f>IF(J7729="","",IF(E7729="SGD",1,IF(E7729="USD",Settings!$B$22,IF(E7729="HKD",Settings!$B$23,1))))</f>
      </c>
      <c r="O7729">
        <f>IF(OR(B7729="",C7729="",E7729=""),0,(IF(A7729=-1,H7729,0)-IF(OR(A7729=1,A7729=0),H7729,0)+IF(A7729=2,H7729,0))*IF(E7729="SGD",1,IF(E7729="USD",Settings!$B$22,IF(E7729="HKD",Settings!$B$23,1))))</f>
        <v>0</v>
      </c>
      <c r="P7729">
        <f>IF(OR(B7729="",C7729="",E7729=""),0,IF(A7729=2,H7729*IF(E7729="SGD",1,IF(E7729="USD",Settings!$B$22,IF(E7729="HKD",Settings!$B$23,1))),0))</f>
        <v>0</v>
      </c>
      <c r="Q7729" s="312">
        <f>IF(OR(J7729="",G7729=""),"",G7729+ROW()/1000000)</f>
      </c>
      <c r="R7729" s="247">
        <f>IF(Q7729="","",SUMIFS(Txn[Signed Units],Txn[Key],J7729,Txn[Transaction Order],"&lt;="&amp;Q7729))</f>
      </c>
    </row>
    <row r="7730" spans="10:18" ht="15" customHeight="1" x14ac:dyDescent="0.15">
      <c r="J7730" s="246">
        <f>IF(OR(B7730="",C7730="",E7730=""),"",B7730&amp;":"&amp;C7730&amp;":"&amp;E7730)</f>
      </c>
      <c r="K7730" s="247">
        <f>IF(A7730="","",A7730*D7730)</f>
      </c>
      <c r="L7730" s="246">
        <f>IF(A7730="","",IF(OR(A7730=1,A7730=0),H7730,0))</f>
      </c>
      <c r="M7730" s="246">
        <f>IF(A7730="","",IF(A7730=-1,H7730,0))</f>
      </c>
      <c r="N7730">
        <f>IF(J7730="","",IF(E7730="SGD",1,IF(E7730="USD",Settings!$B$22,IF(E7730="HKD",Settings!$B$23,1))))</f>
      </c>
      <c r="O7730">
        <f>IF(OR(B7730="",C7730="",E7730=""),0,(IF(A7730=-1,H7730,0)-IF(OR(A7730=1,A7730=0),H7730,0)+IF(A7730=2,H7730,0))*IF(E7730="SGD",1,IF(E7730="USD",Settings!$B$22,IF(E7730="HKD",Settings!$B$23,1))))</f>
        <v>0</v>
      </c>
      <c r="P7730">
        <f>IF(OR(B7730="",C7730="",E7730=""),0,IF(A7730=2,H7730*IF(E7730="SGD",1,IF(E7730="USD",Settings!$B$22,IF(E7730="HKD",Settings!$B$23,1))),0))</f>
        <v>0</v>
      </c>
      <c r="Q7730" s="312">
        <f>IF(OR(J7730="",G7730=""),"",G7730+ROW()/1000000)</f>
      </c>
      <c r="R7730" s="247">
        <f>IF(Q7730="","",SUMIFS(Txn[Signed Units],Txn[Key],J7730,Txn[Transaction Order],"&lt;="&amp;Q7730))</f>
      </c>
    </row>
    <row r="7731" spans="10:18" ht="15" customHeight="1" x14ac:dyDescent="0.15">
      <c r="J7731" s="246">
        <f>IF(OR(B7731="",C7731="",E7731=""),"",B7731&amp;":"&amp;C7731&amp;":"&amp;E7731)</f>
      </c>
      <c r="K7731" s="247">
        <f>IF(A7731="","",A7731*D7731)</f>
      </c>
      <c r="L7731" s="246">
        <f>IF(A7731="","",IF(OR(A7731=1,A7731=0),H7731,0))</f>
      </c>
      <c r="M7731" s="246">
        <f>IF(A7731="","",IF(A7731=-1,H7731,0))</f>
      </c>
      <c r="N7731">
        <f>IF(J7731="","",IF(E7731="SGD",1,IF(E7731="USD",Settings!$B$22,IF(E7731="HKD",Settings!$B$23,1))))</f>
      </c>
      <c r="O7731">
        <f>IF(OR(B7731="",C7731="",E7731=""),0,(IF(A7731=-1,H7731,0)-IF(OR(A7731=1,A7731=0),H7731,0)+IF(A7731=2,H7731,0))*IF(E7731="SGD",1,IF(E7731="USD",Settings!$B$22,IF(E7731="HKD",Settings!$B$23,1))))</f>
        <v>0</v>
      </c>
      <c r="P7731">
        <f>IF(OR(B7731="",C7731="",E7731=""),0,IF(A7731=2,H7731*IF(E7731="SGD",1,IF(E7731="USD",Settings!$B$22,IF(E7731="HKD",Settings!$B$23,1))),0))</f>
        <v>0</v>
      </c>
      <c r="Q7731" s="312">
        <f>IF(OR(J7731="",G7731=""),"",G7731+ROW()/1000000)</f>
      </c>
      <c r="R7731" s="247">
        <f>IF(Q7731="","",SUMIFS(Txn[Signed Units],Txn[Key],J7731,Txn[Transaction Order],"&lt;="&amp;Q7731))</f>
      </c>
    </row>
    <row r="7732" spans="10:18" ht="15" customHeight="1" x14ac:dyDescent="0.15">
      <c r="J7732" s="246">
        <f>IF(OR(B7732="",C7732="",E7732=""),"",B7732&amp;":"&amp;C7732&amp;":"&amp;E7732)</f>
      </c>
      <c r="K7732" s="247">
        <f>IF(A7732="","",A7732*D7732)</f>
      </c>
      <c r="L7732" s="246">
        <f>IF(A7732="","",IF(OR(A7732=1,A7732=0),H7732,0))</f>
      </c>
      <c r="M7732" s="246">
        <f>IF(A7732="","",IF(A7732=-1,H7732,0))</f>
      </c>
      <c r="N7732">
        <f>IF(J7732="","",IF(E7732="SGD",1,IF(E7732="USD",Settings!$B$22,IF(E7732="HKD",Settings!$B$23,1))))</f>
      </c>
      <c r="O7732">
        <f>IF(OR(B7732="",C7732="",E7732=""),0,(IF(A7732=-1,H7732,0)-IF(OR(A7732=1,A7732=0),H7732,0)+IF(A7732=2,H7732,0))*IF(E7732="SGD",1,IF(E7732="USD",Settings!$B$22,IF(E7732="HKD",Settings!$B$23,1))))</f>
        <v>0</v>
      </c>
      <c r="P7732">
        <f>IF(OR(B7732="",C7732="",E7732=""),0,IF(A7732=2,H7732*IF(E7732="SGD",1,IF(E7732="USD",Settings!$B$22,IF(E7732="HKD",Settings!$B$23,1))),0))</f>
        <v>0</v>
      </c>
      <c r="Q7732" s="312">
        <f>IF(OR(J7732="",G7732=""),"",G7732+ROW()/1000000)</f>
      </c>
      <c r="R7732" s="247">
        <f>IF(Q7732="","",SUMIFS(Txn[Signed Units],Txn[Key],J7732,Txn[Transaction Order],"&lt;="&amp;Q7732))</f>
      </c>
    </row>
    <row r="7733" spans="10:18" ht="15" customHeight="1" x14ac:dyDescent="0.15">
      <c r="J7733" s="246">
        <f>IF(OR(B7733="",C7733="",E7733=""),"",B7733&amp;":"&amp;C7733&amp;":"&amp;E7733)</f>
      </c>
      <c r="K7733" s="247">
        <f>IF(A7733="","",A7733*D7733)</f>
      </c>
      <c r="L7733" s="246">
        <f>IF(A7733="","",IF(OR(A7733=1,A7733=0),H7733,0))</f>
      </c>
      <c r="M7733" s="246">
        <f>IF(A7733="","",IF(A7733=-1,H7733,0))</f>
      </c>
      <c r="N7733">
        <f>IF(J7733="","",IF(E7733="SGD",1,IF(E7733="USD",Settings!$B$22,IF(E7733="HKD",Settings!$B$23,1))))</f>
      </c>
      <c r="O7733">
        <f>IF(OR(B7733="",C7733="",E7733=""),0,(IF(A7733=-1,H7733,0)-IF(OR(A7733=1,A7733=0),H7733,0)+IF(A7733=2,H7733,0))*IF(E7733="SGD",1,IF(E7733="USD",Settings!$B$22,IF(E7733="HKD",Settings!$B$23,1))))</f>
        <v>0</v>
      </c>
      <c r="P7733">
        <f>IF(OR(B7733="",C7733="",E7733=""),0,IF(A7733=2,H7733*IF(E7733="SGD",1,IF(E7733="USD",Settings!$B$22,IF(E7733="HKD",Settings!$B$23,1))),0))</f>
        <v>0</v>
      </c>
      <c r="Q7733" s="312">
        <f>IF(OR(J7733="",G7733=""),"",G7733+ROW()/1000000)</f>
      </c>
      <c r="R7733" s="247">
        <f>IF(Q7733="","",SUMIFS(Txn[Signed Units],Txn[Key],J7733,Txn[Transaction Order],"&lt;="&amp;Q7733))</f>
      </c>
    </row>
    <row r="7734" spans="10:18" ht="15" customHeight="1" x14ac:dyDescent="0.15">
      <c r="J7734" s="246">
        <f>IF(OR(B7734="",C7734="",E7734=""),"",B7734&amp;":"&amp;C7734&amp;":"&amp;E7734)</f>
      </c>
      <c r="K7734" s="247">
        <f>IF(A7734="","",A7734*D7734)</f>
      </c>
      <c r="L7734" s="246">
        <f>IF(A7734="","",IF(OR(A7734=1,A7734=0),H7734,0))</f>
      </c>
      <c r="M7734" s="246">
        <f>IF(A7734="","",IF(A7734=-1,H7734,0))</f>
      </c>
      <c r="N7734">
        <f>IF(J7734="","",IF(E7734="SGD",1,IF(E7734="USD",Settings!$B$22,IF(E7734="HKD",Settings!$B$23,1))))</f>
      </c>
      <c r="O7734">
        <f>IF(OR(B7734="",C7734="",E7734=""),0,(IF(A7734=-1,H7734,0)-IF(OR(A7734=1,A7734=0),H7734,0)+IF(A7734=2,H7734,0))*IF(E7734="SGD",1,IF(E7734="USD",Settings!$B$22,IF(E7734="HKD",Settings!$B$23,1))))</f>
        <v>0</v>
      </c>
      <c r="P7734">
        <f>IF(OR(B7734="",C7734="",E7734=""),0,IF(A7734=2,H7734*IF(E7734="SGD",1,IF(E7734="USD",Settings!$B$22,IF(E7734="HKD",Settings!$B$23,1))),0))</f>
        <v>0</v>
      </c>
      <c r="Q7734" s="312">
        <f>IF(OR(J7734="",G7734=""),"",G7734+ROW()/1000000)</f>
      </c>
      <c r="R7734" s="247">
        <f>IF(Q7734="","",SUMIFS(Txn[Signed Units],Txn[Key],J7734,Txn[Transaction Order],"&lt;="&amp;Q7734))</f>
      </c>
    </row>
    <row r="7735" spans="10:18" ht="15" customHeight="1" x14ac:dyDescent="0.15">
      <c r="J7735" s="246">
        <f>IF(OR(B7735="",C7735="",E7735=""),"",B7735&amp;":"&amp;C7735&amp;":"&amp;E7735)</f>
      </c>
      <c r="K7735" s="247">
        <f>IF(A7735="","",A7735*D7735)</f>
      </c>
      <c r="L7735" s="246">
        <f>IF(A7735="","",IF(OR(A7735=1,A7735=0),H7735,0))</f>
      </c>
      <c r="M7735" s="246">
        <f>IF(A7735="","",IF(A7735=-1,H7735,0))</f>
      </c>
      <c r="N7735">
        <f>IF(J7735="","",IF(E7735="SGD",1,IF(E7735="USD",Settings!$B$22,IF(E7735="HKD",Settings!$B$23,1))))</f>
      </c>
      <c r="O7735">
        <f>IF(OR(B7735="",C7735="",E7735=""),0,(IF(A7735=-1,H7735,0)-IF(OR(A7735=1,A7735=0),H7735,0)+IF(A7735=2,H7735,0))*IF(E7735="SGD",1,IF(E7735="USD",Settings!$B$22,IF(E7735="HKD",Settings!$B$23,1))))</f>
        <v>0</v>
      </c>
      <c r="P7735">
        <f>IF(OR(B7735="",C7735="",E7735=""),0,IF(A7735=2,H7735*IF(E7735="SGD",1,IF(E7735="USD",Settings!$B$22,IF(E7735="HKD",Settings!$B$23,1))),0))</f>
        <v>0</v>
      </c>
      <c r="Q7735" s="312">
        <f>IF(OR(J7735="",G7735=""),"",G7735+ROW()/1000000)</f>
      </c>
      <c r="R7735" s="247">
        <f>IF(Q7735="","",SUMIFS(Txn[Signed Units],Txn[Key],J7735,Txn[Transaction Order],"&lt;="&amp;Q7735))</f>
      </c>
    </row>
    <row r="7736" spans="10:18" ht="15" customHeight="1" x14ac:dyDescent="0.15">
      <c r="J7736" s="246">
        <f>IF(OR(B7736="",C7736="",E7736=""),"",B7736&amp;":"&amp;C7736&amp;":"&amp;E7736)</f>
      </c>
      <c r="K7736" s="247">
        <f>IF(A7736="","",A7736*D7736)</f>
      </c>
      <c r="L7736" s="246">
        <f>IF(A7736="","",IF(OR(A7736=1,A7736=0),H7736,0))</f>
      </c>
      <c r="M7736" s="246">
        <f>IF(A7736="","",IF(A7736=-1,H7736,0))</f>
      </c>
      <c r="N7736">
        <f>IF(J7736="","",IF(E7736="SGD",1,IF(E7736="USD",Settings!$B$22,IF(E7736="HKD",Settings!$B$23,1))))</f>
      </c>
      <c r="O7736">
        <f>IF(OR(B7736="",C7736="",E7736=""),0,(IF(A7736=-1,H7736,0)-IF(OR(A7736=1,A7736=0),H7736,0)+IF(A7736=2,H7736,0))*IF(E7736="SGD",1,IF(E7736="USD",Settings!$B$22,IF(E7736="HKD",Settings!$B$23,1))))</f>
        <v>0</v>
      </c>
      <c r="P7736">
        <f>IF(OR(B7736="",C7736="",E7736=""),0,IF(A7736=2,H7736*IF(E7736="SGD",1,IF(E7736="USD",Settings!$B$22,IF(E7736="HKD",Settings!$B$23,1))),0))</f>
        <v>0</v>
      </c>
      <c r="Q7736" s="312">
        <f>IF(OR(J7736="",G7736=""),"",G7736+ROW()/1000000)</f>
      </c>
      <c r="R7736" s="247">
        <f>IF(Q7736="","",SUMIFS(Txn[Signed Units],Txn[Key],J7736,Txn[Transaction Order],"&lt;="&amp;Q7736))</f>
      </c>
    </row>
    <row r="7737" spans="10:18" ht="15" customHeight="1" x14ac:dyDescent="0.15">
      <c r="J7737" s="246">
        <f>IF(OR(B7737="",C7737="",E7737=""),"",B7737&amp;":"&amp;C7737&amp;":"&amp;E7737)</f>
      </c>
      <c r="K7737" s="247">
        <f>IF(A7737="","",A7737*D7737)</f>
      </c>
      <c r="L7737" s="246">
        <f>IF(A7737="","",IF(OR(A7737=1,A7737=0),H7737,0))</f>
      </c>
      <c r="M7737" s="246">
        <f>IF(A7737="","",IF(A7737=-1,H7737,0))</f>
      </c>
      <c r="N7737">
        <f>IF(J7737="","",IF(E7737="SGD",1,IF(E7737="USD",Settings!$B$22,IF(E7737="HKD",Settings!$B$23,1))))</f>
      </c>
      <c r="O7737">
        <f>IF(OR(B7737="",C7737="",E7737=""),0,(IF(A7737=-1,H7737,0)-IF(OR(A7737=1,A7737=0),H7737,0)+IF(A7737=2,H7737,0))*IF(E7737="SGD",1,IF(E7737="USD",Settings!$B$22,IF(E7737="HKD",Settings!$B$23,1))))</f>
        <v>0</v>
      </c>
      <c r="P7737">
        <f>IF(OR(B7737="",C7737="",E7737=""),0,IF(A7737=2,H7737*IF(E7737="SGD",1,IF(E7737="USD",Settings!$B$22,IF(E7737="HKD",Settings!$B$23,1))),0))</f>
        <v>0</v>
      </c>
      <c r="Q7737" s="312">
        <f>IF(OR(J7737="",G7737=""),"",G7737+ROW()/1000000)</f>
      </c>
      <c r="R7737" s="247">
        <f>IF(Q7737="","",SUMIFS(Txn[Signed Units],Txn[Key],J7737,Txn[Transaction Order],"&lt;="&amp;Q7737))</f>
      </c>
    </row>
    <row r="7738" spans="10:18" ht="15" customHeight="1" x14ac:dyDescent="0.15">
      <c r="J7738" s="246">
        <f>IF(OR(B7738="",C7738="",E7738=""),"",B7738&amp;":"&amp;C7738&amp;":"&amp;E7738)</f>
      </c>
      <c r="K7738" s="247">
        <f>IF(A7738="","",A7738*D7738)</f>
      </c>
      <c r="L7738" s="246">
        <f>IF(A7738="","",IF(OR(A7738=1,A7738=0),H7738,0))</f>
      </c>
      <c r="M7738" s="246">
        <f>IF(A7738="","",IF(A7738=-1,H7738,0))</f>
      </c>
      <c r="N7738">
        <f>IF(J7738="","",IF(E7738="SGD",1,IF(E7738="USD",Settings!$B$22,IF(E7738="HKD",Settings!$B$23,1))))</f>
      </c>
      <c r="O7738">
        <f>IF(OR(B7738="",C7738="",E7738=""),0,(IF(A7738=-1,H7738,0)-IF(OR(A7738=1,A7738=0),H7738,0)+IF(A7738=2,H7738,0))*IF(E7738="SGD",1,IF(E7738="USD",Settings!$B$22,IF(E7738="HKD",Settings!$B$23,1))))</f>
        <v>0</v>
      </c>
      <c r="P7738">
        <f>IF(OR(B7738="",C7738="",E7738=""),0,IF(A7738=2,H7738*IF(E7738="SGD",1,IF(E7738="USD",Settings!$B$22,IF(E7738="HKD",Settings!$B$23,1))),0))</f>
        <v>0</v>
      </c>
      <c r="Q7738" s="312">
        <f>IF(OR(J7738="",G7738=""),"",G7738+ROW()/1000000)</f>
      </c>
      <c r="R7738" s="247">
        <f>IF(Q7738="","",SUMIFS(Txn[Signed Units],Txn[Key],J7738,Txn[Transaction Order],"&lt;="&amp;Q7738))</f>
      </c>
    </row>
    <row r="7739" spans="10:18" ht="15" customHeight="1" x14ac:dyDescent="0.15">
      <c r="J7739" s="246">
        <f>IF(OR(B7739="",C7739="",E7739=""),"",B7739&amp;":"&amp;C7739&amp;":"&amp;E7739)</f>
      </c>
      <c r="K7739" s="247">
        <f>IF(A7739="","",A7739*D7739)</f>
      </c>
      <c r="L7739" s="246">
        <f>IF(A7739="","",IF(OR(A7739=1,A7739=0),H7739,0))</f>
      </c>
      <c r="M7739" s="246">
        <f>IF(A7739="","",IF(A7739=-1,H7739,0))</f>
      </c>
      <c r="N7739">
        <f>IF(J7739="","",IF(E7739="SGD",1,IF(E7739="USD",Settings!$B$22,IF(E7739="HKD",Settings!$B$23,1))))</f>
      </c>
      <c r="O7739">
        <f>IF(OR(B7739="",C7739="",E7739=""),0,(IF(A7739=-1,H7739,0)-IF(OR(A7739=1,A7739=0),H7739,0)+IF(A7739=2,H7739,0))*IF(E7739="SGD",1,IF(E7739="USD",Settings!$B$22,IF(E7739="HKD",Settings!$B$23,1))))</f>
        <v>0</v>
      </c>
      <c r="P7739">
        <f>IF(OR(B7739="",C7739="",E7739=""),0,IF(A7739=2,H7739*IF(E7739="SGD",1,IF(E7739="USD",Settings!$B$22,IF(E7739="HKD",Settings!$B$23,1))),0))</f>
        <v>0</v>
      </c>
      <c r="Q7739" s="312">
        <f>IF(OR(J7739="",G7739=""),"",G7739+ROW()/1000000)</f>
      </c>
      <c r="R7739" s="247">
        <f>IF(Q7739="","",SUMIFS(Txn[Signed Units],Txn[Key],J7739,Txn[Transaction Order],"&lt;="&amp;Q7739))</f>
      </c>
    </row>
    <row r="7740" spans="10:18" ht="15" customHeight="1" x14ac:dyDescent="0.15">
      <c r="J7740" s="246">
        <f>IF(OR(B7740="",C7740="",E7740=""),"",B7740&amp;":"&amp;C7740&amp;":"&amp;E7740)</f>
      </c>
      <c r="K7740" s="247">
        <f>IF(A7740="","",A7740*D7740)</f>
      </c>
      <c r="L7740" s="246">
        <f>IF(A7740="","",IF(OR(A7740=1,A7740=0),H7740,0))</f>
      </c>
      <c r="M7740" s="246">
        <f>IF(A7740="","",IF(A7740=-1,H7740,0))</f>
      </c>
      <c r="N7740">
        <f>IF(J7740="","",IF(E7740="SGD",1,IF(E7740="USD",Settings!$B$22,IF(E7740="HKD",Settings!$B$23,1))))</f>
      </c>
      <c r="O7740">
        <f>IF(OR(B7740="",C7740="",E7740=""),0,(IF(A7740=-1,H7740,0)-IF(OR(A7740=1,A7740=0),H7740,0)+IF(A7740=2,H7740,0))*IF(E7740="SGD",1,IF(E7740="USD",Settings!$B$22,IF(E7740="HKD",Settings!$B$23,1))))</f>
        <v>0</v>
      </c>
      <c r="P7740">
        <f>IF(OR(B7740="",C7740="",E7740=""),0,IF(A7740=2,H7740*IF(E7740="SGD",1,IF(E7740="USD",Settings!$B$22,IF(E7740="HKD",Settings!$B$23,1))),0))</f>
        <v>0</v>
      </c>
      <c r="Q7740" s="312">
        <f>IF(OR(J7740="",G7740=""),"",G7740+ROW()/1000000)</f>
      </c>
      <c r="R7740" s="247">
        <f>IF(Q7740="","",SUMIFS(Txn[Signed Units],Txn[Key],J7740,Txn[Transaction Order],"&lt;="&amp;Q7740))</f>
      </c>
    </row>
    <row r="7741" spans="10:18" ht="15" customHeight="1" x14ac:dyDescent="0.15">
      <c r="J7741" s="246">
        <f>IF(OR(B7741="",C7741="",E7741=""),"",B7741&amp;":"&amp;C7741&amp;":"&amp;E7741)</f>
      </c>
      <c r="K7741" s="247">
        <f>IF(A7741="","",A7741*D7741)</f>
      </c>
      <c r="L7741" s="246">
        <f>IF(A7741="","",IF(OR(A7741=1,A7741=0),H7741,0))</f>
      </c>
      <c r="M7741" s="246">
        <f>IF(A7741="","",IF(A7741=-1,H7741,0))</f>
      </c>
      <c r="N7741">
        <f>IF(J7741="","",IF(E7741="SGD",1,IF(E7741="USD",Settings!$B$22,IF(E7741="HKD",Settings!$B$23,1))))</f>
      </c>
      <c r="O7741">
        <f>IF(OR(B7741="",C7741="",E7741=""),0,(IF(A7741=-1,H7741,0)-IF(OR(A7741=1,A7741=0),H7741,0)+IF(A7741=2,H7741,0))*IF(E7741="SGD",1,IF(E7741="USD",Settings!$B$22,IF(E7741="HKD",Settings!$B$23,1))))</f>
        <v>0</v>
      </c>
      <c r="P7741">
        <f>IF(OR(B7741="",C7741="",E7741=""),0,IF(A7741=2,H7741*IF(E7741="SGD",1,IF(E7741="USD",Settings!$B$22,IF(E7741="HKD",Settings!$B$23,1))),0))</f>
        <v>0</v>
      </c>
      <c r="Q7741" s="312">
        <f>IF(OR(J7741="",G7741=""),"",G7741+ROW()/1000000)</f>
      </c>
      <c r="R7741" s="247">
        <f>IF(Q7741="","",SUMIFS(Txn[Signed Units],Txn[Key],J7741,Txn[Transaction Order],"&lt;="&amp;Q7741))</f>
      </c>
    </row>
    <row r="7742" spans="10:18" ht="15" customHeight="1" x14ac:dyDescent="0.15">
      <c r="J7742" s="246">
        <f>IF(OR(B7742="",C7742="",E7742=""),"",B7742&amp;":"&amp;C7742&amp;":"&amp;E7742)</f>
      </c>
      <c r="K7742" s="247">
        <f>IF(A7742="","",A7742*D7742)</f>
      </c>
      <c r="L7742" s="246">
        <f>IF(A7742="","",IF(OR(A7742=1,A7742=0),H7742,0))</f>
      </c>
      <c r="M7742" s="246">
        <f>IF(A7742="","",IF(A7742=-1,H7742,0))</f>
      </c>
      <c r="N7742">
        <f>IF(J7742="","",IF(E7742="SGD",1,IF(E7742="USD",Settings!$B$22,IF(E7742="HKD",Settings!$B$23,1))))</f>
      </c>
      <c r="O7742">
        <f>IF(OR(B7742="",C7742="",E7742=""),0,(IF(A7742=-1,H7742,0)-IF(OR(A7742=1,A7742=0),H7742,0)+IF(A7742=2,H7742,0))*IF(E7742="SGD",1,IF(E7742="USD",Settings!$B$22,IF(E7742="HKD",Settings!$B$23,1))))</f>
        <v>0</v>
      </c>
      <c r="P7742">
        <f>IF(OR(B7742="",C7742="",E7742=""),0,IF(A7742=2,H7742*IF(E7742="SGD",1,IF(E7742="USD",Settings!$B$22,IF(E7742="HKD",Settings!$B$23,1))),0))</f>
        <v>0</v>
      </c>
      <c r="Q7742" s="312">
        <f>IF(OR(J7742="",G7742=""),"",G7742+ROW()/1000000)</f>
      </c>
      <c r="R7742" s="247">
        <f>IF(Q7742="","",SUMIFS(Txn[Signed Units],Txn[Key],J7742,Txn[Transaction Order],"&lt;="&amp;Q7742))</f>
      </c>
    </row>
    <row r="7743" spans="10:18" ht="15" customHeight="1" x14ac:dyDescent="0.15">
      <c r="J7743" s="246">
        <f>IF(OR(B7743="",C7743="",E7743=""),"",B7743&amp;":"&amp;C7743&amp;":"&amp;E7743)</f>
      </c>
      <c r="K7743" s="247">
        <f>IF(A7743="","",A7743*D7743)</f>
      </c>
      <c r="L7743" s="246">
        <f>IF(A7743="","",IF(OR(A7743=1,A7743=0),H7743,0))</f>
      </c>
      <c r="M7743" s="246">
        <f>IF(A7743="","",IF(A7743=-1,H7743,0))</f>
      </c>
      <c r="N7743">
        <f>IF(J7743="","",IF(E7743="SGD",1,IF(E7743="USD",Settings!$B$22,IF(E7743="HKD",Settings!$B$23,1))))</f>
      </c>
      <c r="O7743">
        <f>IF(OR(B7743="",C7743="",E7743=""),0,(IF(A7743=-1,H7743,0)-IF(OR(A7743=1,A7743=0),H7743,0)+IF(A7743=2,H7743,0))*IF(E7743="SGD",1,IF(E7743="USD",Settings!$B$22,IF(E7743="HKD",Settings!$B$23,1))))</f>
        <v>0</v>
      </c>
      <c r="P7743">
        <f>IF(OR(B7743="",C7743="",E7743=""),0,IF(A7743=2,H7743*IF(E7743="SGD",1,IF(E7743="USD",Settings!$B$22,IF(E7743="HKD",Settings!$B$23,1))),0))</f>
        <v>0</v>
      </c>
      <c r="Q7743" s="312">
        <f>IF(OR(J7743="",G7743=""),"",G7743+ROW()/1000000)</f>
      </c>
      <c r="R7743" s="247">
        <f>IF(Q7743="","",SUMIFS(Txn[Signed Units],Txn[Key],J7743,Txn[Transaction Order],"&lt;="&amp;Q7743))</f>
      </c>
    </row>
    <row r="7744" spans="10:18" ht="15" customHeight="1" x14ac:dyDescent="0.15">
      <c r="J7744" s="246">
        <f>IF(OR(B7744="",C7744="",E7744=""),"",B7744&amp;":"&amp;C7744&amp;":"&amp;E7744)</f>
      </c>
      <c r="K7744" s="247">
        <f>IF(A7744="","",A7744*D7744)</f>
      </c>
      <c r="L7744" s="246">
        <f>IF(A7744="","",IF(OR(A7744=1,A7744=0),H7744,0))</f>
      </c>
      <c r="M7744" s="246">
        <f>IF(A7744="","",IF(A7744=-1,H7744,0))</f>
      </c>
      <c r="N7744">
        <f>IF(J7744="","",IF(E7744="SGD",1,IF(E7744="USD",Settings!$B$22,IF(E7744="HKD",Settings!$B$23,1))))</f>
      </c>
      <c r="O7744">
        <f>IF(OR(B7744="",C7744="",E7744=""),0,(IF(A7744=-1,H7744,0)-IF(OR(A7744=1,A7744=0),H7744,0)+IF(A7744=2,H7744,0))*IF(E7744="SGD",1,IF(E7744="USD",Settings!$B$22,IF(E7744="HKD",Settings!$B$23,1))))</f>
        <v>0</v>
      </c>
      <c r="P7744">
        <f>IF(OR(B7744="",C7744="",E7744=""),0,IF(A7744=2,H7744*IF(E7744="SGD",1,IF(E7744="USD",Settings!$B$22,IF(E7744="HKD",Settings!$B$23,1))),0))</f>
        <v>0</v>
      </c>
      <c r="Q7744" s="312">
        <f>IF(OR(J7744="",G7744=""),"",G7744+ROW()/1000000)</f>
      </c>
      <c r="R7744" s="247">
        <f>IF(Q7744="","",SUMIFS(Txn[Signed Units],Txn[Key],J7744,Txn[Transaction Order],"&lt;="&amp;Q7744))</f>
      </c>
    </row>
    <row r="7745" spans="10:18" ht="15" customHeight="1" x14ac:dyDescent="0.15">
      <c r="J7745" s="246">
        <f>IF(OR(B7745="",C7745="",E7745=""),"",B7745&amp;":"&amp;C7745&amp;":"&amp;E7745)</f>
      </c>
      <c r="K7745" s="247">
        <f>IF(A7745="","",A7745*D7745)</f>
      </c>
      <c r="L7745" s="246">
        <f>IF(A7745="","",IF(OR(A7745=1,A7745=0),H7745,0))</f>
      </c>
      <c r="M7745" s="246">
        <f>IF(A7745="","",IF(A7745=-1,H7745,0))</f>
      </c>
      <c r="N7745">
        <f>IF(J7745="","",IF(E7745="SGD",1,IF(E7745="USD",Settings!$B$22,IF(E7745="HKD",Settings!$B$23,1))))</f>
      </c>
      <c r="O7745">
        <f>IF(OR(B7745="",C7745="",E7745=""),0,(IF(A7745=-1,H7745,0)-IF(OR(A7745=1,A7745=0),H7745,0)+IF(A7745=2,H7745,0))*IF(E7745="SGD",1,IF(E7745="USD",Settings!$B$22,IF(E7745="HKD",Settings!$B$23,1))))</f>
        <v>0</v>
      </c>
      <c r="P7745">
        <f>IF(OR(B7745="",C7745="",E7745=""),0,IF(A7745=2,H7745*IF(E7745="SGD",1,IF(E7745="USD",Settings!$B$22,IF(E7745="HKD",Settings!$B$23,1))),0))</f>
        <v>0</v>
      </c>
      <c r="Q7745" s="312">
        <f>IF(OR(J7745="",G7745=""),"",G7745+ROW()/1000000)</f>
      </c>
      <c r="R7745" s="247">
        <f>IF(Q7745="","",SUMIFS(Txn[Signed Units],Txn[Key],J7745,Txn[Transaction Order],"&lt;="&amp;Q7745))</f>
      </c>
    </row>
    <row r="7746" spans="10:18" ht="15" customHeight="1" x14ac:dyDescent="0.15">
      <c r="J7746" s="246">
        <f>IF(OR(B7746="",C7746="",E7746=""),"",B7746&amp;":"&amp;C7746&amp;":"&amp;E7746)</f>
      </c>
      <c r="K7746" s="247">
        <f>IF(A7746="","",A7746*D7746)</f>
      </c>
      <c r="L7746" s="246">
        <f>IF(A7746="","",IF(OR(A7746=1,A7746=0),H7746,0))</f>
      </c>
      <c r="M7746" s="246">
        <f>IF(A7746="","",IF(A7746=-1,H7746,0))</f>
      </c>
      <c r="N7746">
        <f>IF(J7746="","",IF(E7746="SGD",1,IF(E7746="USD",Settings!$B$22,IF(E7746="HKD",Settings!$B$23,1))))</f>
      </c>
      <c r="O7746">
        <f>IF(OR(B7746="",C7746="",E7746=""),0,(IF(A7746=-1,H7746,0)-IF(OR(A7746=1,A7746=0),H7746,0)+IF(A7746=2,H7746,0))*IF(E7746="SGD",1,IF(E7746="USD",Settings!$B$22,IF(E7746="HKD",Settings!$B$23,1))))</f>
        <v>0</v>
      </c>
      <c r="P7746">
        <f>IF(OR(B7746="",C7746="",E7746=""),0,IF(A7746=2,H7746*IF(E7746="SGD",1,IF(E7746="USD",Settings!$B$22,IF(E7746="HKD",Settings!$B$23,1))),0))</f>
        <v>0</v>
      </c>
      <c r="Q7746" s="312">
        <f>IF(OR(J7746="",G7746=""),"",G7746+ROW()/1000000)</f>
      </c>
      <c r="R7746" s="247">
        <f>IF(Q7746="","",SUMIFS(Txn[Signed Units],Txn[Key],J7746,Txn[Transaction Order],"&lt;="&amp;Q7746))</f>
      </c>
    </row>
    <row r="7747" spans="10:18" ht="15" customHeight="1" x14ac:dyDescent="0.15">
      <c r="J7747" s="246">
        <f>IF(OR(B7747="",C7747="",E7747=""),"",B7747&amp;":"&amp;C7747&amp;":"&amp;E7747)</f>
      </c>
      <c r="K7747" s="247">
        <f>IF(A7747="","",A7747*D7747)</f>
      </c>
      <c r="L7747" s="246">
        <f>IF(A7747="","",IF(OR(A7747=1,A7747=0),H7747,0))</f>
      </c>
      <c r="M7747" s="246">
        <f>IF(A7747="","",IF(A7747=-1,H7747,0))</f>
      </c>
      <c r="N7747">
        <f>IF(J7747="","",IF(E7747="SGD",1,IF(E7747="USD",Settings!$B$22,IF(E7747="HKD",Settings!$B$23,1))))</f>
      </c>
      <c r="O7747">
        <f>IF(OR(B7747="",C7747="",E7747=""),0,(IF(A7747=-1,H7747,0)-IF(OR(A7747=1,A7747=0),H7747,0)+IF(A7747=2,H7747,0))*IF(E7747="SGD",1,IF(E7747="USD",Settings!$B$22,IF(E7747="HKD",Settings!$B$23,1))))</f>
        <v>0</v>
      </c>
      <c r="P7747">
        <f>IF(OR(B7747="",C7747="",E7747=""),0,IF(A7747=2,H7747*IF(E7747="SGD",1,IF(E7747="USD",Settings!$B$22,IF(E7747="HKD",Settings!$B$23,1))),0))</f>
        <v>0</v>
      </c>
      <c r="Q7747" s="312">
        <f>IF(OR(J7747="",G7747=""),"",G7747+ROW()/1000000)</f>
      </c>
      <c r="R7747" s="247">
        <f>IF(Q7747="","",SUMIFS(Txn[Signed Units],Txn[Key],J7747,Txn[Transaction Order],"&lt;="&amp;Q7747))</f>
      </c>
    </row>
    <row r="7748" spans="10:18" ht="15" customHeight="1" x14ac:dyDescent="0.15">
      <c r="J7748" s="246">
        <f>IF(OR(B7748="",C7748="",E7748=""),"",B7748&amp;":"&amp;C7748&amp;":"&amp;E7748)</f>
      </c>
      <c r="K7748" s="247">
        <f>IF(A7748="","",A7748*D7748)</f>
      </c>
      <c r="L7748" s="246">
        <f>IF(A7748="","",IF(OR(A7748=1,A7748=0),H7748,0))</f>
      </c>
      <c r="M7748" s="246">
        <f>IF(A7748="","",IF(A7748=-1,H7748,0))</f>
      </c>
      <c r="N7748">
        <f>IF(J7748="","",IF(E7748="SGD",1,IF(E7748="USD",Settings!$B$22,IF(E7748="HKD",Settings!$B$23,1))))</f>
      </c>
      <c r="O7748">
        <f>IF(OR(B7748="",C7748="",E7748=""),0,(IF(A7748=-1,H7748,0)-IF(OR(A7748=1,A7748=0),H7748,0)+IF(A7748=2,H7748,0))*IF(E7748="SGD",1,IF(E7748="USD",Settings!$B$22,IF(E7748="HKD",Settings!$B$23,1))))</f>
        <v>0</v>
      </c>
      <c r="P7748">
        <f>IF(OR(B7748="",C7748="",E7748=""),0,IF(A7748=2,H7748*IF(E7748="SGD",1,IF(E7748="USD",Settings!$B$22,IF(E7748="HKD",Settings!$B$23,1))),0))</f>
        <v>0</v>
      </c>
      <c r="Q7748" s="312">
        <f>IF(OR(J7748="",G7748=""),"",G7748+ROW()/1000000)</f>
      </c>
      <c r="R7748" s="247">
        <f>IF(Q7748="","",SUMIFS(Txn[Signed Units],Txn[Key],J7748,Txn[Transaction Order],"&lt;="&amp;Q7748))</f>
      </c>
    </row>
    <row r="7749" spans="10:18" ht="15" customHeight="1" x14ac:dyDescent="0.15">
      <c r="J7749" s="246">
        <f>IF(OR(B7749="",C7749="",E7749=""),"",B7749&amp;":"&amp;C7749&amp;":"&amp;E7749)</f>
      </c>
      <c r="K7749" s="247">
        <f>IF(A7749="","",A7749*D7749)</f>
      </c>
      <c r="L7749" s="246">
        <f>IF(A7749="","",IF(OR(A7749=1,A7749=0),H7749,0))</f>
      </c>
      <c r="M7749" s="246">
        <f>IF(A7749="","",IF(A7749=-1,H7749,0))</f>
      </c>
      <c r="N7749">
        <f>IF(J7749="","",IF(E7749="SGD",1,IF(E7749="USD",Settings!$B$22,IF(E7749="HKD",Settings!$B$23,1))))</f>
      </c>
      <c r="O7749">
        <f>IF(OR(B7749="",C7749="",E7749=""),0,(IF(A7749=-1,H7749,0)-IF(OR(A7749=1,A7749=0),H7749,0)+IF(A7749=2,H7749,0))*IF(E7749="SGD",1,IF(E7749="USD",Settings!$B$22,IF(E7749="HKD",Settings!$B$23,1))))</f>
        <v>0</v>
      </c>
      <c r="P7749">
        <f>IF(OR(B7749="",C7749="",E7749=""),0,IF(A7749=2,H7749*IF(E7749="SGD",1,IF(E7749="USD",Settings!$B$22,IF(E7749="HKD",Settings!$B$23,1))),0))</f>
        <v>0</v>
      </c>
      <c r="Q7749" s="312">
        <f>IF(OR(J7749="",G7749=""),"",G7749+ROW()/1000000)</f>
      </c>
      <c r="R7749" s="247">
        <f>IF(Q7749="","",SUMIFS(Txn[Signed Units],Txn[Key],J7749,Txn[Transaction Order],"&lt;="&amp;Q7749))</f>
      </c>
    </row>
    <row r="7750" spans="10:18" ht="15" customHeight="1" x14ac:dyDescent="0.15">
      <c r="J7750" s="246">
        <f>IF(OR(B7750="",C7750="",E7750=""),"",B7750&amp;":"&amp;C7750&amp;":"&amp;E7750)</f>
      </c>
      <c r="K7750" s="247">
        <f>IF(A7750="","",A7750*D7750)</f>
      </c>
      <c r="L7750" s="246">
        <f>IF(A7750="","",IF(OR(A7750=1,A7750=0),H7750,0))</f>
      </c>
      <c r="M7750" s="246">
        <f>IF(A7750="","",IF(A7750=-1,H7750,0))</f>
      </c>
      <c r="N7750">
        <f>IF(J7750="","",IF(E7750="SGD",1,IF(E7750="USD",Settings!$B$22,IF(E7750="HKD",Settings!$B$23,1))))</f>
      </c>
      <c r="O7750">
        <f>IF(OR(B7750="",C7750="",E7750=""),0,(IF(A7750=-1,H7750,0)-IF(OR(A7750=1,A7750=0),H7750,0)+IF(A7750=2,H7750,0))*IF(E7750="SGD",1,IF(E7750="USD",Settings!$B$22,IF(E7750="HKD",Settings!$B$23,1))))</f>
        <v>0</v>
      </c>
      <c r="P7750">
        <f>IF(OR(B7750="",C7750="",E7750=""),0,IF(A7750=2,H7750*IF(E7750="SGD",1,IF(E7750="USD",Settings!$B$22,IF(E7750="HKD",Settings!$B$23,1))),0))</f>
        <v>0</v>
      </c>
      <c r="Q7750" s="312">
        <f>IF(OR(J7750="",G7750=""),"",G7750+ROW()/1000000)</f>
      </c>
      <c r="R7750" s="247">
        <f>IF(Q7750="","",SUMIFS(Txn[Signed Units],Txn[Key],J7750,Txn[Transaction Order],"&lt;="&amp;Q7750))</f>
      </c>
    </row>
    <row r="7751" spans="10:18" ht="15" customHeight="1" x14ac:dyDescent="0.15">
      <c r="J7751" s="246">
        <f>IF(OR(B7751="",C7751="",E7751=""),"",B7751&amp;":"&amp;C7751&amp;":"&amp;E7751)</f>
      </c>
      <c r="K7751" s="247">
        <f>IF(A7751="","",A7751*D7751)</f>
      </c>
      <c r="L7751" s="246">
        <f>IF(A7751="","",IF(OR(A7751=1,A7751=0),H7751,0))</f>
      </c>
      <c r="M7751" s="246">
        <f>IF(A7751="","",IF(A7751=-1,H7751,0))</f>
      </c>
      <c r="N7751">
        <f>IF(J7751="","",IF(E7751="SGD",1,IF(E7751="USD",Settings!$B$22,IF(E7751="HKD",Settings!$B$23,1))))</f>
      </c>
      <c r="O7751">
        <f>IF(OR(B7751="",C7751="",E7751=""),0,(IF(A7751=-1,H7751,0)-IF(OR(A7751=1,A7751=0),H7751,0)+IF(A7751=2,H7751,0))*IF(E7751="SGD",1,IF(E7751="USD",Settings!$B$22,IF(E7751="HKD",Settings!$B$23,1))))</f>
        <v>0</v>
      </c>
      <c r="P7751">
        <f>IF(OR(B7751="",C7751="",E7751=""),0,IF(A7751=2,H7751*IF(E7751="SGD",1,IF(E7751="USD",Settings!$B$22,IF(E7751="HKD",Settings!$B$23,1))),0))</f>
        <v>0</v>
      </c>
      <c r="Q7751" s="312">
        <f>IF(OR(J7751="",G7751=""),"",G7751+ROW()/1000000)</f>
      </c>
      <c r="R7751" s="247">
        <f>IF(Q7751="","",SUMIFS(Txn[Signed Units],Txn[Key],J7751,Txn[Transaction Order],"&lt;="&amp;Q7751))</f>
      </c>
    </row>
    <row r="7752" spans="10:18" ht="15" customHeight="1" x14ac:dyDescent="0.15">
      <c r="J7752" s="246">
        <f>IF(OR(B7752="",C7752="",E7752=""),"",B7752&amp;":"&amp;C7752&amp;":"&amp;E7752)</f>
      </c>
      <c r="K7752" s="247">
        <f>IF(A7752="","",A7752*D7752)</f>
      </c>
      <c r="L7752" s="246">
        <f>IF(A7752="","",IF(OR(A7752=1,A7752=0),H7752,0))</f>
      </c>
      <c r="M7752" s="246">
        <f>IF(A7752="","",IF(A7752=-1,H7752,0))</f>
      </c>
      <c r="N7752">
        <f>IF(J7752="","",IF(E7752="SGD",1,IF(E7752="USD",Settings!$B$22,IF(E7752="HKD",Settings!$B$23,1))))</f>
      </c>
      <c r="O7752">
        <f>IF(OR(B7752="",C7752="",E7752=""),0,(IF(A7752=-1,H7752,0)-IF(OR(A7752=1,A7752=0),H7752,0)+IF(A7752=2,H7752,0))*IF(E7752="SGD",1,IF(E7752="USD",Settings!$B$22,IF(E7752="HKD",Settings!$B$23,1))))</f>
        <v>0</v>
      </c>
      <c r="P7752">
        <f>IF(OR(B7752="",C7752="",E7752=""),0,IF(A7752=2,H7752*IF(E7752="SGD",1,IF(E7752="USD",Settings!$B$22,IF(E7752="HKD",Settings!$B$23,1))),0))</f>
        <v>0</v>
      </c>
      <c r="Q7752" s="312">
        <f>IF(OR(J7752="",G7752=""),"",G7752+ROW()/1000000)</f>
      </c>
      <c r="R7752" s="247">
        <f>IF(Q7752="","",SUMIFS(Txn[Signed Units],Txn[Key],J7752,Txn[Transaction Order],"&lt;="&amp;Q7752))</f>
      </c>
    </row>
    <row r="7753" spans="10:18" ht="15" customHeight="1" x14ac:dyDescent="0.15">
      <c r="J7753" s="246">
        <f>IF(OR(B7753="",C7753="",E7753=""),"",B7753&amp;":"&amp;C7753&amp;":"&amp;E7753)</f>
      </c>
      <c r="K7753" s="247">
        <f>IF(A7753="","",A7753*D7753)</f>
      </c>
      <c r="L7753" s="246">
        <f>IF(A7753="","",IF(OR(A7753=1,A7753=0),H7753,0))</f>
      </c>
      <c r="M7753" s="246">
        <f>IF(A7753="","",IF(A7753=-1,H7753,0))</f>
      </c>
      <c r="N7753">
        <f>IF(J7753="","",IF(E7753="SGD",1,IF(E7753="USD",Settings!$B$22,IF(E7753="HKD",Settings!$B$23,1))))</f>
      </c>
      <c r="O7753">
        <f>IF(OR(B7753="",C7753="",E7753=""),0,(IF(A7753=-1,H7753,0)-IF(OR(A7753=1,A7753=0),H7753,0)+IF(A7753=2,H7753,0))*IF(E7753="SGD",1,IF(E7753="USD",Settings!$B$22,IF(E7753="HKD",Settings!$B$23,1))))</f>
        <v>0</v>
      </c>
      <c r="P7753">
        <f>IF(OR(B7753="",C7753="",E7753=""),0,IF(A7753=2,H7753*IF(E7753="SGD",1,IF(E7753="USD",Settings!$B$22,IF(E7753="HKD",Settings!$B$23,1))),0))</f>
        <v>0</v>
      </c>
      <c r="Q7753" s="312">
        <f>IF(OR(J7753="",G7753=""),"",G7753+ROW()/1000000)</f>
      </c>
      <c r="R7753" s="247">
        <f>IF(Q7753="","",SUMIFS(Txn[Signed Units],Txn[Key],J7753,Txn[Transaction Order],"&lt;="&amp;Q7753))</f>
      </c>
    </row>
    <row r="7754" spans="10:18" ht="15" customHeight="1" x14ac:dyDescent="0.15">
      <c r="J7754" s="246">
        <f>IF(OR(B7754="",C7754="",E7754=""),"",B7754&amp;":"&amp;C7754&amp;":"&amp;E7754)</f>
      </c>
      <c r="K7754" s="247">
        <f>IF(A7754="","",A7754*D7754)</f>
      </c>
      <c r="L7754" s="246">
        <f>IF(A7754="","",IF(OR(A7754=1,A7754=0),H7754,0))</f>
      </c>
      <c r="M7754" s="246">
        <f>IF(A7754="","",IF(A7754=-1,H7754,0))</f>
      </c>
      <c r="N7754">
        <f>IF(J7754="","",IF(E7754="SGD",1,IF(E7754="USD",Settings!$B$22,IF(E7754="HKD",Settings!$B$23,1))))</f>
      </c>
      <c r="O7754">
        <f>IF(OR(B7754="",C7754="",E7754=""),0,(IF(A7754=-1,H7754,0)-IF(OR(A7754=1,A7754=0),H7754,0)+IF(A7754=2,H7754,0))*IF(E7754="SGD",1,IF(E7754="USD",Settings!$B$22,IF(E7754="HKD",Settings!$B$23,1))))</f>
        <v>0</v>
      </c>
      <c r="P7754">
        <f>IF(OR(B7754="",C7754="",E7754=""),0,IF(A7754=2,H7754*IF(E7754="SGD",1,IF(E7754="USD",Settings!$B$22,IF(E7754="HKD",Settings!$B$23,1))),0))</f>
        <v>0</v>
      </c>
      <c r="Q7754" s="312">
        <f>IF(OR(J7754="",G7754=""),"",G7754+ROW()/1000000)</f>
      </c>
      <c r="R7754" s="247">
        <f>IF(Q7754="","",SUMIFS(Txn[Signed Units],Txn[Key],J7754,Txn[Transaction Order],"&lt;="&amp;Q7754))</f>
      </c>
    </row>
    <row r="7755" spans="10:18" ht="15" customHeight="1" x14ac:dyDescent="0.15">
      <c r="J7755" s="246">
        <f>IF(OR(B7755="",C7755="",E7755=""),"",B7755&amp;":"&amp;C7755&amp;":"&amp;E7755)</f>
      </c>
      <c r="K7755" s="247">
        <f>IF(A7755="","",A7755*D7755)</f>
      </c>
      <c r="L7755" s="246">
        <f>IF(A7755="","",IF(OR(A7755=1,A7755=0),H7755,0))</f>
      </c>
      <c r="M7755" s="246">
        <f>IF(A7755="","",IF(A7755=-1,H7755,0))</f>
      </c>
      <c r="N7755">
        <f>IF(J7755="","",IF(E7755="SGD",1,IF(E7755="USD",Settings!$B$22,IF(E7755="HKD",Settings!$B$23,1))))</f>
      </c>
      <c r="O7755">
        <f>IF(OR(B7755="",C7755="",E7755=""),0,(IF(A7755=-1,H7755,0)-IF(OR(A7755=1,A7755=0),H7755,0)+IF(A7755=2,H7755,0))*IF(E7755="SGD",1,IF(E7755="USD",Settings!$B$22,IF(E7755="HKD",Settings!$B$23,1))))</f>
        <v>0</v>
      </c>
      <c r="P7755">
        <f>IF(OR(B7755="",C7755="",E7755=""),0,IF(A7755=2,H7755*IF(E7755="SGD",1,IF(E7755="USD",Settings!$B$22,IF(E7755="HKD",Settings!$B$23,1))),0))</f>
        <v>0</v>
      </c>
      <c r="Q7755" s="312">
        <f>IF(OR(J7755="",G7755=""),"",G7755+ROW()/1000000)</f>
      </c>
      <c r="R7755" s="247">
        <f>IF(Q7755="","",SUMIFS(Txn[Signed Units],Txn[Key],J7755,Txn[Transaction Order],"&lt;="&amp;Q7755))</f>
      </c>
    </row>
    <row r="7756" spans="10:18" ht="15" customHeight="1" x14ac:dyDescent="0.15">
      <c r="J7756" s="246">
        <f>IF(OR(B7756="",C7756="",E7756=""),"",B7756&amp;":"&amp;C7756&amp;":"&amp;E7756)</f>
      </c>
      <c r="K7756" s="247">
        <f>IF(A7756="","",A7756*D7756)</f>
      </c>
      <c r="L7756" s="246">
        <f>IF(A7756="","",IF(OR(A7756=1,A7756=0),H7756,0))</f>
      </c>
      <c r="M7756" s="246">
        <f>IF(A7756="","",IF(A7756=-1,H7756,0))</f>
      </c>
      <c r="N7756">
        <f>IF(J7756="","",IF(E7756="SGD",1,IF(E7756="USD",Settings!$B$22,IF(E7756="HKD",Settings!$B$23,1))))</f>
      </c>
      <c r="O7756">
        <f>IF(OR(B7756="",C7756="",E7756=""),0,(IF(A7756=-1,H7756,0)-IF(OR(A7756=1,A7756=0),H7756,0)+IF(A7756=2,H7756,0))*IF(E7756="SGD",1,IF(E7756="USD",Settings!$B$22,IF(E7756="HKD",Settings!$B$23,1))))</f>
        <v>0</v>
      </c>
      <c r="P7756">
        <f>IF(OR(B7756="",C7756="",E7756=""),0,IF(A7756=2,H7756*IF(E7756="SGD",1,IF(E7756="USD",Settings!$B$22,IF(E7756="HKD",Settings!$B$23,1))),0))</f>
        <v>0</v>
      </c>
      <c r="Q7756" s="312">
        <f>IF(OR(J7756="",G7756=""),"",G7756+ROW()/1000000)</f>
      </c>
      <c r="R7756" s="247">
        <f>IF(Q7756="","",SUMIFS(Txn[Signed Units],Txn[Key],J7756,Txn[Transaction Order],"&lt;="&amp;Q7756))</f>
      </c>
    </row>
    <row r="7757" spans="10:18" ht="15" customHeight="1" x14ac:dyDescent="0.15">
      <c r="J7757" s="246">
        <f>IF(OR(B7757="",C7757="",E7757=""),"",B7757&amp;":"&amp;C7757&amp;":"&amp;E7757)</f>
      </c>
      <c r="K7757" s="247">
        <f>IF(A7757="","",A7757*D7757)</f>
      </c>
      <c r="L7757" s="246">
        <f>IF(A7757="","",IF(OR(A7757=1,A7757=0),H7757,0))</f>
      </c>
      <c r="M7757" s="246">
        <f>IF(A7757="","",IF(A7757=-1,H7757,0))</f>
      </c>
      <c r="N7757">
        <f>IF(J7757="","",IF(E7757="SGD",1,IF(E7757="USD",Settings!$B$22,IF(E7757="HKD",Settings!$B$23,1))))</f>
      </c>
      <c r="O7757">
        <f>IF(OR(B7757="",C7757="",E7757=""),0,(IF(A7757=-1,H7757,0)-IF(OR(A7757=1,A7757=0),H7757,0)+IF(A7757=2,H7757,0))*IF(E7757="SGD",1,IF(E7757="USD",Settings!$B$22,IF(E7757="HKD",Settings!$B$23,1))))</f>
        <v>0</v>
      </c>
      <c r="P7757">
        <f>IF(OR(B7757="",C7757="",E7757=""),0,IF(A7757=2,H7757*IF(E7757="SGD",1,IF(E7757="USD",Settings!$B$22,IF(E7757="HKD",Settings!$B$23,1))),0))</f>
        <v>0</v>
      </c>
      <c r="Q7757" s="312">
        <f>IF(OR(J7757="",G7757=""),"",G7757+ROW()/1000000)</f>
      </c>
      <c r="R7757" s="247">
        <f>IF(Q7757="","",SUMIFS(Txn[Signed Units],Txn[Key],J7757,Txn[Transaction Order],"&lt;="&amp;Q7757))</f>
      </c>
    </row>
    <row r="7758" spans="10:18" ht="15" customHeight="1" x14ac:dyDescent="0.15">
      <c r="J7758" s="246">
        <f>IF(OR(B7758="",C7758="",E7758=""),"",B7758&amp;":"&amp;C7758&amp;":"&amp;E7758)</f>
      </c>
      <c r="K7758" s="247">
        <f>IF(A7758="","",A7758*D7758)</f>
      </c>
      <c r="L7758" s="246">
        <f>IF(A7758="","",IF(OR(A7758=1,A7758=0),H7758,0))</f>
      </c>
      <c r="M7758" s="246">
        <f>IF(A7758="","",IF(A7758=-1,H7758,0))</f>
      </c>
      <c r="N7758">
        <f>IF(J7758="","",IF(E7758="SGD",1,IF(E7758="USD",Settings!$B$22,IF(E7758="HKD",Settings!$B$23,1))))</f>
      </c>
      <c r="O7758">
        <f>IF(OR(B7758="",C7758="",E7758=""),0,(IF(A7758=-1,H7758,0)-IF(OR(A7758=1,A7758=0),H7758,0)+IF(A7758=2,H7758,0))*IF(E7758="SGD",1,IF(E7758="USD",Settings!$B$22,IF(E7758="HKD",Settings!$B$23,1))))</f>
        <v>0</v>
      </c>
      <c r="P7758">
        <f>IF(OR(B7758="",C7758="",E7758=""),0,IF(A7758=2,H7758*IF(E7758="SGD",1,IF(E7758="USD",Settings!$B$22,IF(E7758="HKD",Settings!$B$23,1))),0))</f>
        <v>0</v>
      </c>
      <c r="Q7758" s="312">
        <f>IF(OR(J7758="",G7758=""),"",G7758+ROW()/1000000)</f>
      </c>
      <c r="R7758" s="247">
        <f>IF(Q7758="","",SUMIFS(Txn[Signed Units],Txn[Key],J7758,Txn[Transaction Order],"&lt;="&amp;Q7758))</f>
      </c>
    </row>
    <row r="7759" spans="10:18" ht="15" customHeight="1" x14ac:dyDescent="0.15">
      <c r="J7759" s="246">
        <f>IF(OR(B7759="",C7759="",E7759=""),"",B7759&amp;":"&amp;C7759&amp;":"&amp;E7759)</f>
      </c>
      <c r="K7759" s="247">
        <f>IF(A7759="","",A7759*D7759)</f>
      </c>
      <c r="L7759" s="246">
        <f>IF(A7759="","",IF(OR(A7759=1,A7759=0),H7759,0))</f>
      </c>
      <c r="M7759" s="246">
        <f>IF(A7759="","",IF(A7759=-1,H7759,0))</f>
      </c>
      <c r="N7759">
        <f>IF(J7759="","",IF(E7759="SGD",1,IF(E7759="USD",Settings!$B$22,IF(E7759="HKD",Settings!$B$23,1))))</f>
      </c>
      <c r="O7759">
        <f>IF(OR(B7759="",C7759="",E7759=""),0,(IF(A7759=-1,H7759,0)-IF(OR(A7759=1,A7759=0),H7759,0)+IF(A7759=2,H7759,0))*IF(E7759="SGD",1,IF(E7759="USD",Settings!$B$22,IF(E7759="HKD",Settings!$B$23,1))))</f>
        <v>0</v>
      </c>
      <c r="P7759">
        <f>IF(OR(B7759="",C7759="",E7759=""),0,IF(A7759=2,H7759*IF(E7759="SGD",1,IF(E7759="USD",Settings!$B$22,IF(E7759="HKD",Settings!$B$23,1))),0))</f>
        <v>0</v>
      </c>
      <c r="Q7759" s="312">
        <f>IF(OR(J7759="",G7759=""),"",G7759+ROW()/1000000)</f>
      </c>
      <c r="R7759" s="247">
        <f>IF(Q7759="","",SUMIFS(Txn[Signed Units],Txn[Key],J7759,Txn[Transaction Order],"&lt;="&amp;Q7759))</f>
      </c>
    </row>
    <row r="7760" spans="10:18" ht="15" customHeight="1" x14ac:dyDescent="0.15">
      <c r="J7760" s="246">
        <f>IF(OR(B7760="",C7760="",E7760=""),"",B7760&amp;":"&amp;C7760&amp;":"&amp;E7760)</f>
      </c>
      <c r="K7760" s="247">
        <f>IF(A7760="","",A7760*D7760)</f>
      </c>
      <c r="L7760" s="246">
        <f>IF(A7760="","",IF(OR(A7760=1,A7760=0),H7760,0))</f>
      </c>
      <c r="M7760" s="246">
        <f>IF(A7760="","",IF(A7760=-1,H7760,0))</f>
      </c>
      <c r="N7760">
        <f>IF(J7760="","",IF(E7760="SGD",1,IF(E7760="USD",Settings!$B$22,IF(E7760="HKD",Settings!$B$23,1))))</f>
      </c>
      <c r="O7760">
        <f>IF(OR(B7760="",C7760="",E7760=""),0,(IF(A7760=-1,H7760,0)-IF(OR(A7760=1,A7760=0),H7760,0)+IF(A7760=2,H7760,0))*IF(E7760="SGD",1,IF(E7760="USD",Settings!$B$22,IF(E7760="HKD",Settings!$B$23,1))))</f>
        <v>0</v>
      </c>
      <c r="P7760">
        <f>IF(OR(B7760="",C7760="",E7760=""),0,IF(A7760=2,H7760*IF(E7760="SGD",1,IF(E7760="USD",Settings!$B$22,IF(E7760="HKD",Settings!$B$23,1))),0))</f>
        <v>0</v>
      </c>
      <c r="Q7760" s="312">
        <f>IF(OR(J7760="",G7760=""),"",G7760+ROW()/1000000)</f>
      </c>
      <c r="R7760" s="247">
        <f>IF(Q7760="","",SUMIFS(Txn[Signed Units],Txn[Key],J7760,Txn[Transaction Order],"&lt;="&amp;Q7760))</f>
      </c>
    </row>
    <row r="7761" spans="10:18" ht="15" customHeight="1" x14ac:dyDescent="0.15">
      <c r="J7761" s="246">
        <f>IF(OR(B7761="",C7761="",E7761=""),"",B7761&amp;":"&amp;C7761&amp;":"&amp;E7761)</f>
      </c>
      <c r="K7761" s="247">
        <f>IF(A7761="","",A7761*D7761)</f>
      </c>
      <c r="L7761" s="246">
        <f>IF(A7761="","",IF(OR(A7761=1,A7761=0),H7761,0))</f>
      </c>
      <c r="M7761" s="246">
        <f>IF(A7761="","",IF(A7761=-1,H7761,0))</f>
      </c>
      <c r="N7761">
        <f>IF(J7761="","",IF(E7761="SGD",1,IF(E7761="USD",Settings!$B$22,IF(E7761="HKD",Settings!$B$23,1))))</f>
      </c>
      <c r="O7761">
        <f>IF(OR(B7761="",C7761="",E7761=""),0,(IF(A7761=-1,H7761,0)-IF(OR(A7761=1,A7761=0),H7761,0)+IF(A7761=2,H7761,0))*IF(E7761="SGD",1,IF(E7761="USD",Settings!$B$22,IF(E7761="HKD",Settings!$B$23,1))))</f>
        <v>0</v>
      </c>
      <c r="P7761">
        <f>IF(OR(B7761="",C7761="",E7761=""),0,IF(A7761=2,H7761*IF(E7761="SGD",1,IF(E7761="USD",Settings!$B$22,IF(E7761="HKD",Settings!$B$23,1))),0))</f>
        <v>0</v>
      </c>
      <c r="Q7761" s="312">
        <f>IF(OR(J7761="",G7761=""),"",G7761+ROW()/1000000)</f>
      </c>
      <c r="R7761" s="247">
        <f>IF(Q7761="","",SUMIFS(Txn[Signed Units],Txn[Key],J7761,Txn[Transaction Order],"&lt;="&amp;Q7761))</f>
      </c>
    </row>
    <row r="7762" spans="10:18" ht="15" customHeight="1" x14ac:dyDescent="0.15">
      <c r="J7762" s="246">
        <f>IF(OR(B7762="",C7762="",E7762=""),"",B7762&amp;":"&amp;C7762&amp;":"&amp;E7762)</f>
      </c>
      <c r="K7762" s="247">
        <f>IF(A7762="","",A7762*D7762)</f>
      </c>
      <c r="L7762" s="246">
        <f>IF(A7762="","",IF(OR(A7762=1,A7762=0),H7762,0))</f>
      </c>
      <c r="M7762" s="246">
        <f>IF(A7762="","",IF(A7762=-1,H7762,0))</f>
      </c>
      <c r="N7762">
        <f>IF(J7762="","",IF(E7762="SGD",1,IF(E7762="USD",Settings!$B$22,IF(E7762="HKD",Settings!$B$23,1))))</f>
      </c>
      <c r="O7762">
        <f>IF(OR(B7762="",C7762="",E7762=""),0,(IF(A7762=-1,H7762,0)-IF(OR(A7762=1,A7762=0),H7762,0)+IF(A7762=2,H7762,0))*IF(E7762="SGD",1,IF(E7762="USD",Settings!$B$22,IF(E7762="HKD",Settings!$B$23,1))))</f>
        <v>0</v>
      </c>
      <c r="P7762">
        <f>IF(OR(B7762="",C7762="",E7762=""),0,IF(A7762=2,H7762*IF(E7762="SGD",1,IF(E7762="USD",Settings!$B$22,IF(E7762="HKD",Settings!$B$23,1))),0))</f>
        <v>0</v>
      </c>
      <c r="Q7762" s="312">
        <f>IF(OR(J7762="",G7762=""),"",G7762+ROW()/1000000)</f>
      </c>
      <c r="R7762" s="247">
        <f>IF(Q7762="","",SUMIFS(Txn[Signed Units],Txn[Key],J7762,Txn[Transaction Order],"&lt;="&amp;Q7762))</f>
      </c>
    </row>
    <row r="7763" spans="10:18" ht="15" customHeight="1" x14ac:dyDescent="0.15">
      <c r="J7763" s="246">
        <f>IF(OR(B7763="",C7763="",E7763=""),"",B7763&amp;":"&amp;C7763&amp;":"&amp;E7763)</f>
      </c>
      <c r="K7763" s="247">
        <f>IF(A7763="","",A7763*D7763)</f>
      </c>
      <c r="L7763" s="246">
        <f>IF(A7763="","",IF(OR(A7763=1,A7763=0),H7763,0))</f>
      </c>
      <c r="M7763" s="246">
        <f>IF(A7763="","",IF(A7763=-1,H7763,0))</f>
      </c>
      <c r="N7763">
        <f>IF(J7763="","",IF(E7763="SGD",1,IF(E7763="USD",Settings!$B$22,IF(E7763="HKD",Settings!$B$23,1))))</f>
      </c>
      <c r="O7763">
        <f>IF(OR(B7763="",C7763="",E7763=""),0,(IF(A7763=-1,H7763,0)-IF(OR(A7763=1,A7763=0),H7763,0)+IF(A7763=2,H7763,0))*IF(E7763="SGD",1,IF(E7763="USD",Settings!$B$22,IF(E7763="HKD",Settings!$B$23,1))))</f>
        <v>0</v>
      </c>
      <c r="P7763">
        <f>IF(OR(B7763="",C7763="",E7763=""),0,IF(A7763=2,H7763*IF(E7763="SGD",1,IF(E7763="USD",Settings!$B$22,IF(E7763="HKD",Settings!$B$23,1))),0))</f>
        <v>0</v>
      </c>
      <c r="Q7763" s="312">
        <f>IF(OR(J7763="",G7763=""),"",G7763+ROW()/1000000)</f>
      </c>
      <c r="R7763" s="247">
        <f>IF(Q7763="","",SUMIFS(Txn[Signed Units],Txn[Key],J7763,Txn[Transaction Order],"&lt;="&amp;Q7763))</f>
      </c>
    </row>
    <row r="7764" spans="10:18" ht="15" customHeight="1" x14ac:dyDescent="0.15">
      <c r="J7764" s="246">
        <f>IF(OR(B7764="",C7764="",E7764=""),"",B7764&amp;":"&amp;C7764&amp;":"&amp;E7764)</f>
      </c>
      <c r="K7764" s="247">
        <f>IF(A7764="","",A7764*D7764)</f>
      </c>
      <c r="L7764" s="246">
        <f>IF(A7764="","",IF(OR(A7764=1,A7764=0),H7764,0))</f>
      </c>
      <c r="M7764" s="246">
        <f>IF(A7764="","",IF(A7764=-1,H7764,0))</f>
      </c>
      <c r="N7764">
        <f>IF(J7764="","",IF(E7764="SGD",1,IF(E7764="USD",Settings!$B$22,IF(E7764="HKD",Settings!$B$23,1))))</f>
      </c>
      <c r="O7764">
        <f>IF(OR(B7764="",C7764="",E7764=""),0,(IF(A7764=-1,H7764,0)-IF(OR(A7764=1,A7764=0),H7764,0)+IF(A7764=2,H7764,0))*IF(E7764="SGD",1,IF(E7764="USD",Settings!$B$22,IF(E7764="HKD",Settings!$B$23,1))))</f>
        <v>0</v>
      </c>
      <c r="P7764">
        <f>IF(OR(B7764="",C7764="",E7764=""),0,IF(A7764=2,H7764*IF(E7764="SGD",1,IF(E7764="USD",Settings!$B$22,IF(E7764="HKD",Settings!$B$23,1))),0))</f>
        <v>0</v>
      </c>
      <c r="Q7764" s="312">
        <f>IF(OR(J7764="",G7764=""),"",G7764+ROW()/1000000)</f>
      </c>
      <c r="R7764" s="247">
        <f>IF(Q7764="","",SUMIFS(Txn[Signed Units],Txn[Key],J7764,Txn[Transaction Order],"&lt;="&amp;Q7764))</f>
      </c>
    </row>
    <row r="7765" spans="10:18" ht="15" customHeight="1" x14ac:dyDescent="0.15">
      <c r="J7765" s="246">
        <f>IF(OR(B7765="",C7765="",E7765=""),"",B7765&amp;":"&amp;C7765&amp;":"&amp;E7765)</f>
      </c>
      <c r="K7765" s="247">
        <f>IF(A7765="","",A7765*D7765)</f>
      </c>
      <c r="L7765" s="246">
        <f>IF(A7765="","",IF(OR(A7765=1,A7765=0),H7765,0))</f>
      </c>
      <c r="M7765" s="246">
        <f>IF(A7765="","",IF(A7765=-1,H7765,0))</f>
      </c>
      <c r="N7765">
        <f>IF(J7765="","",IF(E7765="SGD",1,IF(E7765="USD",Settings!$B$22,IF(E7765="HKD",Settings!$B$23,1))))</f>
      </c>
      <c r="O7765">
        <f>IF(OR(B7765="",C7765="",E7765=""),0,(IF(A7765=-1,H7765,0)-IF(OR(A7765=1,A7765=0),H7765,0)+IF(A7765=2,H7765,0))*IF(E7765="SGD",1,IF(E7765="USD",Settings!$B$22,IF(E7765="HKD",Settings!$B$23,1))))</f>
        <v>0</v>
      </c>
      <c r="P7765">
        <f>IF(OR(B7765="",C7765="",E7765=""),0,IF(A7765=2,H7765*IF(E7765="SGD",1,IF(E7765="USD",Settings!$B$22,IF(E7765="HKD",Settings!$B$23,1))),0))</f>
        <v>0</v>
      </c>
      <c r="Q7765" s="312">
        <f>IF(OR(J7765="",G7765=""),"",G7765+ROW()/1000000)</f>
      </c>
      <c r="R7765" s="247">
        <f>IF(Q7765="","",SUMIFS(Txn[Signed Units],Txn[Key],J7765,Txn[Transaction Order],"&lt;="&amp;Q7765))</f>
      </c>
    </row>
    <row r="7766" spans="10:18" ht="15" customHeight="1" x14ac:dyDescent="0.15">
      <c r="J7766" s="246">
        <f>IF(OR(B7766="",C7766="",E7766=""),"",B7766&amp;":"&amp;C7766&amp;":"&amp;E7766)</f>
      </c>
      <c r="K7766" s="247">
        <f>IF(A7766="","",A7766*D7766)</f>
      </c>
      <c r="L7766" s="246">
        <f>IF(A7766="","",IF(OR(A7766=1,A7766=0),H7766,0))</f>
      </c>
      <c r="M7766" s="246">
        <f>IF(A7766="","",IF(A7766=-1,H7766,0))</f>
      </c>
      <c r="N7766">
        <f>IF(J7766="","",IF(E7766="SGD",1,IF(E7766="USD",Settings!$B$22,IF(E7766="HKD",Settings!$B$23,1))))</f>
      </c>
      <c r="O7766">
        <f>IF(OR(B7766="",C7766="",E7766=""),0,(IF(A7766=-1,H7766,0)-IF(OR(A7766=1,A7766=0),H7766,0)+IF(A7766=2,H7766,0))*IF(E7766="SGD",1,IF(E7766="USD",Settings!$B$22,IF(E7766="HKD",Settings!$B$23,1))))</f>
        <v>0</v>
      </c>
      <c r="P7766">
        <f>IF(OR(B7766="",C7766="",E7766=""),0,IF(A7766=2,H7766*IF(E7766="SGD",1,IF(E7766="USD",Settings!$B$22,IF(E7766="HKD",Settings!$B$23,1))),0))</f>
        <v>0</v>
      </c>
      <c r="Q7766" s="312">
        <f>IF(OR(J7766="",G7766=""),"",G7766+ROW()/1000000)</f>
      </c>
      <c r="R7766" s="247">
        <f>IF(Q7766="","",SUMIFS(Txn[Signed Units],Txn[Key],J7766,Txn[Transaction Order],"&lt;="&amp;Q7766))</f>
      </c>
    </row>
    <row r="7767" spans="10:18" ht="15" customHeight="1" x14ac:dyDescent="0.15">
      <c r="J7767" s="246">
        <f>IF(OR(B7767="",C7767="",E7767=""),"",B7767&amp;":"&amp;C7767&amp;":"&amp;E7767)</f>
      </c>
      <c r="K7767" s="247">
        <f>IF(A7767="","",A7767*D7767)</f>
      </c>
      <c r="L7767" s="246">
        <f>IF(A7767="","",IF(OR(A7767=1,A7767=0),H7767,0))</f>
      </c>
      <c r="M7767" s="246">
        <f>IF(A7767="","",IF(A7767=-1,H7767,0))</f>
      </c>
      <c r="N7767">
        <f>IF(J7767="","",IF(E7767="SGD",1,IF(E7767="USD",Settings!$B$22,IF(E7767="HKD",Settings!$B$23,1))))</f>
      </c>
      <c r="O7767">
        <f>IF(OR(B7767="",C7767="",E7767=""),0,(IF(A7767=-1,H7767,0)-IF(OR(A7767=1,A7767=0),H7767,0)+IF(A7767=2,H7767,0))*IF(E7767="SGD",1,IF(E7767="USD",Settings!$B$22,IF(E7767="HKD",Settings!$B$23,1))))</f>
        <v>0</v>
      </c>
      <c r="P7767">
        <f>IF(OR(B7767="",C7767="",E7767=""),0,IF(A7767=2,H7767*IF(E7767="SGD",1,IF(E7767="USD",Settings!$B$22,IF(E7767="HKD",Settings!$B$23,1))),0))</f>
        <v>0</v>
      </c>
      <c r="Q7767" s="312">
        <f>IF(OR(J7767="",G7767=""),"",G7767+ROW()/1000000)</f>
      </c>
      <c r="R7767" s="247">
        <f>IF(Q7767="","",SUMIFS(Txn[Signed Units],Txn[Key],J7767,Txn[Transaction Order],"&lt;="&amp;Q7767))</f>
      </c>
    </row>
    <row r="7768" spans="10:18" ht="15" customHeight="1" x14ac:dyDescent="0.15">
      <c r="J7768" s="246">
        <f>IF(OR(B7768="",C7768="",E7768=""),"",B7768&amp;":"&amp;C7768&amp;":"&amp;E7768)</f>
      </c>
      <c r="K7768" s="247">
        <f>IF(A7768="","",A7768*D7768)</f>
      </c>
      <c r="L7768" s="246">
        <f>IF(A7768="","",IF(OR(A7768=1,A7768=0),H7768,0))</f>
      </c>
      <c r="M7768" s="246">
        <f>IF(A7768="","",IF(A7768=-1,H7768,0))</f>
      </c>
      <c r="N7768">
        <f>IF(J7768="","",IF(E7768="SGD",1,IF(E7768="USD",Settings!$B$22,IF(E7768="HKD",Settings!$B$23,1))))</f>
      </c>
      <c r="O7768">
        <f>IF(OR(B7768="",C7768="",E7768=""),0,(IF(A7768=-1,H7768,0)-IF(OR(A7768=1,A7768=0),H7768,0)+IF(A7768=2,H7768,0))*IF(E7768="SGD",1,IF(E7768="USD",Settings!$B$22,IF(E7768="HKD",Settings!$B$23,1))))</f>
        <v>0</v>
      </c>
      <c r="P7768">
        <f>IF(OR(B7768="",C7768="",E7768=""),0,IF(A7768=2,H7768*IF(E7768="SGD",1,IF(E7768="USD",Settings!$B$22,IF(E7768="HKD",Settings!$B$23,1))),0))</f>
        <v>0</v>
      </c>
      <c r="Q7768" s="312">
        <f>IF(OR(J7768="",G7768=""),"",G7768+ROW()/1000000)</f>
      </c>
      <c r="R7768" s="247">
        <f>IF(Q7768="","",SUMIFS(Txn[Signed Units],Txn[Key],J7768,Txn[Transaction Order],"&lt;="&amp;Q7768))</f>
      </c>
    </row>
    <row r="7769" spans="10:18" ht="15" customHeight="1" x14ac:dyDescent="0.15">
      <c r="J7769" s="246">
        <f>IF(OR(B7769="",C7769="",E7769=""),"",B7769&amp;":"&amp;C7769&amp;":"&amp;E7769)</f>
      </c>
      <c r="K7769" s="247">
        <f>IF(A7769="","",A7769*D7769)</f>
      </c>
      <c r="L7769" s="246">
        <f>IF(A7769="","",IF(OR(A7769=1,A7769=0),H7769,0))</f>
      </c>
      <c r="M7769" s="246">
        <f>IF(A7769="","",IF(A7769=-1,H7769,0))</f>
      </c>
      <c r="N7769">
        <f>IF(J7769="","",IF(E7769="SGD",1,IF(E7769="USD",Settings!$B$22,IF(E7769="HKD",Settings!$B$23,1))))</f>
      </c>
      <c r="O7769">
        <f>IF(OR(B7769="",C7769="",E7769=""),0,(IF(A7769=-1,H7769,0)-IF(OR(A7769=1,A7769=0),H7769,0)+IF(A7769=2,H7769,0))*IF(E7769="SGD",1,IF(E7769="USD",Settings!$B$22,IF(E7769="HKD",Settings!$B$23,1))))</f>
        <v>0</v>
      </c>
      <c r="P7769">
        <f>IF(OR(B7769="",C7769="",E7769=""),0,IF(A7769=2,H7769*IF(E7769="SGD",1,IF(E7769="USD",Settings!$B$22,IF(E7769="HKD",Settings!$B$23,1))),0))</f>
        <v>0</v>
      </c>
      <c r="Q7769" s="312">
        <f>IF(OR(J7769="",G7769=""),"",G7769+ROW()/1000000)</f>
      </c>
      <c r="R7769" s="247">
        <f>IF(Q7769="","",SUMIFS(Txn[Signed Units],Txn[Key],J7769,Txn[Transaction Order],"&lt;="&amp;Q7769))</f>
      </c>
    </row>
    <row r="7770" spans="10:18" ht="15" customHeight="1" x14ac:dyDescent="0.15">
      <c r="J7770" s="246">
        <f>IF(OR(B7770="",C7770="",E7770=""),"",B7770&amp;":"&amp;C7770&amp;":"&amp;E7770)</f>
      </c>
      <c r="K7770" s="247">
        <f>IF(A7770="","",A7770*D7770)</f>
      </c>
      <c r="L7770" s="246">
        <f>IF(A7770="","",IF(OR(A7770=1,A7770=0),H7770,0))</f>
      </c>
      <c r="M7770" s="246">
        <f>IF(A7770="","",IF(A7770=-1,H7770,0))</f>
      </c>
      <c r="N7770">
        <f>IF(J7770="","",IF(E7770="SGD",1,IF(E7770="USD",Settings!$B$22,IF(E7770="HKD",Settings!$B$23,1))))</f>
      </c>
      <c r="O7770">
        <f>IF(OR(B7770="",C7770="",E7770=""),0,(IF(A7770=-1,H7770,0)-IF(OR(A7770=1,A7770=0),H7770,0)+IF(A7770=2,H7770,0))*IF(E7770="SGD",1,IF(E7770="USD",Settings!$B$22,IF(E7770="HKD",Settings!$B$23,1))))</f>
        <v>0</v>
      </c>
      <c r="P7770">
        <f>IF(OR(B7770="",C7770="",E7770=""),0,IF(A7770=2,H7770*IF(E7770="SGD",1,IF(E7770="USD",Settings!$B$22,IF(E7770="HKD",Settings!$B$23,1))),0))</f>
        <v>0</v>
      </c>
      <c r="Q7770" s="312">
        <f>IF(OR(J7770="",G7770=""),"",G7770+ROW()/1000000)</f>
      </c>
      <c r="R7770" s="247">
        <f>IF(Q7770="","",SUMIFS(Txn[Signed Units],Txn[Key],J7770,Txn[Transaction Order],"&lt;="&amp;Q7770))</f>
      </c>
    </row>
    <row r="7771" spans="10:18" ht="15" customHeight="1" x14ac:dyDescent="0.15">
      <c r="J7771" s="246">
        <f>IF(OR(B7771="",C7771="",E7771=""),"",B7771&amp;":"&amp;C7771&amp;":"&amp;E7771)</f>
      </c>
      <c r="K7771" s="247">
        <f>IF(A7771="","",A7771*D7771)</f>
      </c>
      <c r="L7771" s="246">
        <f>IF(A7771="","",IF(OR(A7771=1,A7771=0),H7771,0))</f>
      </c>
      <c r="M7771" s="246">
        <f>IF(A7771="","",IF(A7771=-1,H7771,0))</f>
      </c>
      <c r="N7771">
        <f>IF(J7771="","",IF(E7771="SGD",1,IF(E7771="USD",Settings!$B$22,IF(E7771="HKD",Settings!$B$23,1))))</f>
      </c>
      <c r="O7771">
        <f>IF(OR(B7771="",C7771="",E7771=""),0,(IF(A7771=-1,H7771,0)-IF(OR(A7771=1,A7771=0),H7771,0)+IF(A7771=2,H7771,0))*IF(E7771="SGD",1,IF(E7771="USD",Settings!$B$22,IF(E7771="HKD",Settings!$B$23,1))))</f>
        <v>0</v>
      </c>
      <c r="P7771">
        <f>IF(OR(B7771="",C7771="",E7771=""),0,IF(A7771=2,H7771*IF(E7771="SGD",1,IF(E7771="USD",Settings!$B$22,IF(E7771="HKD",Settings!$B$23,1))),0))</f>
        <v>0</v>
      </c>
      <c r="Q7771" s="312">
        <f>IF(OR(J7771="",G7771=""),"",G7771+ROW()/1000000)</f>
      </c>
      <c r="R7771" s="247">
        <f>IF(Q7771="","",SUMIFS(Txn[Signed Units],Txn[Key],J7771,Txn[Transaction Order],"&lt;="&amp;Q7771))</f>
      </c>
    </row>
    <row r="7772" spans="10:18" ht="15" customHeight="1" x14ac:dyDescent="0.15">
      <c r="J7772" s="246">
        <f>IF(OR(B7772="",C7772="",E7772=""),"",B7772&amp;":"&amp;C7772&amp;":"&amp;E7772)</f>
      </c>
      <c r="K7772" s="247">
        <f>IF(A7772="","",A7772*D7772)</f>
      </c>
      <c r="L7772" s="246">
        <f>IF(A7772="","",IF(OR(A7772=1,A7772=0),H7772,0))</f>
      </c>
      <c r="M7772" s="246">
        <f>IF(A7772="","",IF(A7772=-1,H7772,0))</f>
      </c>
      <c r="N7772">
        <f>IF(J7772="","",IF(E7772="SGD",1,IF(E7772="USD",Settings!$B$22,IF(E7772="HKD",Settings!$B$23,1))))</f>
      </c>
      <c r="O7772">
        <f>IF(OR(B7772="",C7772="",E7772=""),0,(IF(A7772=-1,H7772,0)-IF(OR(A7772=1,A7772=0),H7772,0)+IF(A7772=2,H7772,0))*IF(E7772="SGD",1,IF(E7772="USD",Settings!$B$22,IF(E7772="HKD",Settings!$B$23,1))))</f>
        <v>0</v>
      </c>
      <c r="P7772">
        <f>IF(OR(B7772="",C7772="",E7772=""),0,IF(A7772=2,H7772*IF(E7772="SGD",1,IF(E7772="USD",Settings!$B$22,IF(E7772="HKD",Settings!$B$23,1))),0))</f>
        <v>0</v>
      </c>
      <c r="Q7772" s="312">
        <f>IF(OR(J7772="",G7772=""),"",G7772+ROW()/1000000)</f>
      </c>
      <c r="R7772" s="247">
        <f>IF(Q7772="","",SUMIFS(Txn[Signed Units],Txn[Key],J7772,Txn[Transaction Order],"&lt;="&amp;Q7772))</f>
      </c>
    </row>
    <row r="7773" spans="10:18" ht="15" customHeight="1" x14ac:dyDescent="0.15">
      <c r="J7773" s="246">
        <f>IF(OR(B7773="",C7773="",E7773=""),"",B7773&amp;":"&amp;C7773&amp;":"&amp;E7773)</f>
      </c>
      <c r="K7773" s="247">
        <f>IF(A7773="","",A7773*D7773)</f>
      </c>
      <c r="L7773" s="246">
        <f>IF(A7773="","",IF(OR(A7773=1,A7773=0),H7773,0))</f>
      </c>
      <c r="M7773" s="246">
        <f>IF(A7773="","",IF(A7773=-1,H7773,0))</f>
      </c>
      <c r="N7773">
        <f>IF(J7773="","",IF(E7773="SGD",1,IF(E7773="USD",Settings!$B$22,IF(E7773="HKD",Settings!$B$23,1))))</f>
      </c>
      <c r="O7773">
        <f>IF(OR(B7773="",C7773="",E7773=""),0,(IF(A7773=-1,H7773,0)-IF(OR(A7773=1,A7773=0),H7773,0)+IF(A7773=2,H7773,0))*IF(E7773="SGD",1,IF(E7773="USD",Settings!$B$22,IF(E7773="HKD",Settings!$B$23,1))))</f>
        <v>0</v>
      </c>
      <c r="P7773">
        <f>IF(OR(B7773="",C7773="",E7773=""),0,IF(A7773=2,H7773*IF(E7773="SGD",1,IF(E7773="USD",Settings!$B$22,IF(E7773="HKD",Settings!$B$23,1))),0))</f>
        <v>0</v>
      </c>
      <c r="Q7773" s="312">
        <f>IF(OR(J7773="",G7773=""),"",G7773+ROW()/1000000)</f>
      </c>
      <c r="R7773" s="247">
        <f>IF(Q7773="","",SUMIFS(Txn[Signed Units],Txn[Key],J7773,Txn[Transaction Order],"&lt;="&amp;Q7773))</f>
      </c>
    </row>
    <row r="7774" spans="10:18" ht="15" customHeight="1" x14ac:dyDescent="0.15">
      <c r="J7774" s="246">
        <f>IF(OR(B7774="",C7774="",E7774=""),"",B7774&amp;":"&amp;C7774&amp;":"&amp;E7774)</f>
      </c>
      <c r="K7774" s="247">
        <f>IF(A7774="","",A7774*D7774)</f>
      </c>
      <c r="L7774" s="246">
        <f>IF(A7774="","",IF(OR(A7774=1,A7774=0),H7774,0))</f>
      </c>
      <c r="M7774" s="246">
        <f>IF(A7774="","",IF(A7774=-1,H7774,0))</f>
      </c>
      <c r="N7774">
        <f>IF(J7774="","",IF(E7774="SGD",1,IF(E7774="USD",Settings!$B$22,IF(E7774="HKD",Settings!$B$23,1))))</f>
      </c>
      <c r="O7774">
        <f>IF(OR(B7774="",C7774="",E7774=""),0,(IF(A7774=-1,H7774,0)-IF(OR(A7774=1,A7774=0),H7774,0)+IF(A7774=2,H7774,0))*IF(E7774="SGD",1,IF(E7774="USD",Settings!$B$22,IF(E7774="HKD",Settings!$B$23,1))))</f>
        <v>0</v>
      </c>
      <c r="P7774">
        <f>IF(OR(B7774="",C7774="",E7774=""),0,IF(A7774=2,H7774*IF(E7774="SGD",1,IF(E7774="USD",Settings!$B$22,IF(E7774="HKD",Settings!$B$23,1))),0))</f>
        <v>0</v>
      </c>
      <c r="Q7774" s="312">
        <f>IF(OR(J7774="",G7774=""),"",G7774+ROW()/1000000)</f>
      </c>
      <c r="R7774" s="247">
        <f>IF(Q7774="","",SUMIFS(Txn[Signed Units],Txn[Key],J7774,Txn[Transaction Order],"&lt;="&amp;Q7774))</f>
      </c>
    </row>
    <row r="7775" spans="10:18" ht="15" customHeight="1" x14ac:dyDescent="0.15">
      <c r="J7775" s="246">
        <f>IF(OR(B7775="",C7775="",E7775=""),"",B7775&amp;":"&amp;C7775&amp;":"&amp;E7775)</f>
      </c>
      <c r="K7775" s="247">
        <f>IF(A7775="","",A7775*D7775)</f>
      </c>
      <c r="L7775" s="246">
        <f>IF(A7775="","",IF(OR(A7775=1,A7775=0),H7775,0))</f>
      </c>
      <c r="M7775" s="246">
        <f>IF(A7775="","",IF(A7775=-1,H7775,0))</f>
      </c>
      <c r="N7775">
        <f>IF(J7775="","",IF(E7775="SGD",1,IF(E7775="USD",Settings!$B$22,IF(E7775="HKD",Settings!$B$23,1))))</f>
      </c>
      <c r="O7775">
        <f>IF(OR(B7775="",C7775="",E7775=""),0,(IF(A7775=-1,H7775,0)-IF(OR(A7775=1,A7775=0),H7775,0)+IF(A7775=2,H7775,0))*IF(E7775="SGD",1,IF(E7775="USD",Settings!$B$22,IF(E7775="HKD",Settings!$B$23,1))))</f>
        <v>0</v>
      </c>
      <c r="P7775">
        <f>IF(OR(B7775="",C7775="",E7775=""),0,IF(A7775=2,H7775*IF(E7775="SGD",1,IF(E7775="USD",Settings!$B$22,IF(E7775="HKD",Settings!$B$23,1))),0))</f>
        <v>0</v>
      </c>
      <c r="Q7775" s="312">
        <f>IF(OR(J7775="",G7775=""),"",G7775+ROW()/1000000)</f>
      </c>
      <c r="R7775" s="247">
        <f>IF(Q7775="","",SUMIFS(Txn[Signed Units],Txn[Key],J7775,Txn[Transaction Order],"&lt;="&amp;Q7775))</f>
      </c>
    </row>
    <row r="7776" spans="10:18" ht="15" customHeight="1" x14ac:dyDescent="0.15">
      <c r="J7776" s="246">
        <f>IF(OR(B7776="",C7776="",E7776=""),"",B7776&amp;":"&amp;C7776&amp;":"&amp;E7776)</f>
      </c>
      <c r="K7776" s="247">
        <f>IF(A7776="","",A7776*D7776)</f>
      </c>
      <c r="L7776" s="246">
        <f>IF(A7776="","",IF(OR(A7776=1,A7776=0),H7776,0))</f>
      </c>
      <c r="M7776" s="246">
        <f>IF(A7776="","",IF(A7776=-1,H7776,0))</f>
      </c>
      <c r="N7776">
        <f>IF(J7776="","",IF(E7776="SGD",1,IF(E7776="USD",Settings!$B$22,IF(E7776="HKD",Settings!$B$23,1))))</f>
      </c>
      <c r="O7776">
        <f>IF(OR(B7776="",C7776="",E7776=""),0,(IF(A7776=-1,H7776,0)-IF(OR(A7776=1,A7776=0),H7776,0)+IF(A7776=2,H7776,0))*IF(E7776="SGD",1,IF(E7776="USD",Settings!$B$22,IF(E7776="HKD",Settings!$B$23,1))))</f>
        <v>0</v>
      </c>
      <c r="P7776">
        <f>IF(OR(B7776="",C7776="",E7776=""),0,IF(A7776=2,H7776*IF(E7776="SGD",1,IF(E7776="USD",Settings!$B$22,IF(E7776="HKD",Settings!$B$23,1))),0))</f>
        <v>0</v>
      </c>
      <c r="Q7776" s="312">
        <f>IF(OR(J7776="",G7776=""),"",G7776+ROW()/1000000)</f>
      </c>
      <c r="R7776" s="247">
        <f>IF(Q7776="","",SUMIFS(Txn[Signed Units],Txn[Key],J7776,Txn[Transaction Order],"&lt;="&amp;Q7776))</f>
      </c>
    </row>
    <row r="7777" spans="10:18" ht="15" customHeight="1" x14ac:dyDescent="0.15">
      <c r="J7777" s="246">
        <f>IF(OR(B7777="",C7777="",E7777=""),"",B7777&amp;":"&amp;C7777&amp;":"&amp;E7777)</f>
      </c>
      <c r="K7777" s="247">
        <f>IF(A7777="","",A7777*D7777)</f>
      </c>
      <c r="L7777" s="246">
        <f>IF(A7777="","",IF(OR(A7777=1,A7777=0),H7777,0))</f>
      </c>
      <c r="M7777" s="246">
        <f>IF(A7777="","",IF(A7777=-1,H7777,0))</f>
      </c>
      <c r="N7777">
        <f>IF(J7777="","",IF(E7777="SGD",1,IF(E7777="USD",Settings!$B$22,IF(E7777="HKD",Settings!$B$23,1))))</f>
      </c>
      <c r="O7777">
        <f>IF(OR(B7777="",C7777="",E7777=""),0,(IF(A7777=-1,H7777,0)-IF(OR(A7777=1,A7777=0),H7777,0)+IF(A7777=2,H7777,0))*IF(E7777="SGD",1,IF(E7777="USD",Settings!$B$22,IF(E7777="HKD",Settings!$B$23,1))))</f>
        <v>0</v>
      </c>
      <c r="P7777">
        <f>IF(OR(B7777="",C7777="",E7777=""),0,IF(A7777=2,H7777*IF(E7777="SGD",1,IF(E7777="USD",Settings!$B$22,IF(E7777="HKD",Settings!$B$23,1))),0))</f>
        <v>0</v>
      </c>
      <c r="Q7777" s="312">
        <f>IF(OR(J7777="",G7777=""),"",G7777+ROW()/1000000)</f>
      </c>
      <c r="R7777" s="247">
        <f>IF(Q7777="","",SUMIFS(Txn[Signed Units],Txn[Key],J7777,Txn[Transaction Order],"&lt;="&amp;Q7777))</f>
      </c>
    </row>
    <row r="7778" spans="10:18" ht="15" customHeight="1" x14ac:dyDescent="0.15">
      <c r="J7778" s="246">
        <f>IF(OR(B7778="",C7778="",E7778=""),"",B7778&amp;":"&amp;C7778&amp;":"&amp;E7778)</f>
      </c>
      <c r="K7778" s="247">
        <f>IF(A7778="","",A7778*D7778)</f>
      </c>
      <c r="L7778" s="246">
        <f>IF(A7778="","",IF(OR(A7778=1,A7778=0),H7778,0))</f>
      </c>
      <c r="M7778" s="246">
        <f>IF(A7778="","",IF(A7778=-1,H7778,0))</f>
      </c>
      <c r="N7778">
        <f>IF(J7778="","",IF(E7778="SGD",1,IF(E7778="USD",Settings!$B$22,IF(E7778="HKD",Settings!$B$23,1))))</f>
      </c>
      <c r="O7778">
        <f>IF(OR(B7778="",C7778="",E7778=""),0,(IF(A7778=-1,H7778,0)-IF(OR(A7778=1,A7778=0),H7778,0)+IF(A7778=2,H7778,0))*IF(E7778="SGD",1,IF(E7778="USD",Settings!$B$22,IF(E7778="HKD",Settings!$B$23,1))))</f>
        <v>0</v>
      </c>
      <c r="P7778">
        <f>IF(OR(B7778="",C7778="",E7778=""),0,IF(A7778=2,H7778*IF(E7778="SGD",1,IF(E7778="USD",Settings!$B$22,IF(E7778="HKD",Settings!$B$23,1))),0))</f>
        <v>0</v>
      </c>
      <c r="Q7778" s="312">
        <f>IF(OR(J7778="",G7778=""),"",G7778+ROW()/1000000)</f>
      </c>
      <c r="R7778" s="247">
        <f>IF(Q7778="","",SUMIFS(Txn[Signed Units],Txn[Key],J7778,Txn[Transaction Order],"&lt;="&amp;Q7778))</f>
      </c>
    </row>
    <row r="7779" spans="10:18" ht="15" customHeight="1" x14ac:dyDescent="0.15">
      <c r="J7779" s="246">
        <f>IF(OR(B7779="",C7779="",E7779=""),"",B7779&amp;":"&amp;C7779&amp;":"&amp;E7779)</f>
      </c>
      <c r="K7779" s="247">
        <f>IF(A7779="","",A7779*D7779)</f>
      </c>
      <c r="L7779" s="246">
        <f>IF(A7779="","",IF(OR(A7779=1,A7779=0),H7779,0))</f>
      </c>
      <c r="M7779" s="246">
        <f>IF(A7779="","",IF(A7779=-1,H7779,0))</f>
      </c>
      <c r="N7779">
        <f>IF(J7779="","",IF(E7779="SGD",1,IF(E7779="USD",Settings!$B$22,IF(E7779="HKD",Settings!$B$23,1))))</f>
      </c>
      <c r="O7779">
        <f>IF(OR(B7779="",C7779="",E7779=""),0,(IF(A7779=-1,H7779,0)-IF(OR(A7779=1,A7779=0),H7779,0)+IF(A7779=2,H7779,0))*IF(E7779="SGD",1,IF(E7779="USD",Settings!$B$22,IF(E7779="HKD",Settings!$B$23,1))))</f>
        <v>0</v>
      </c>
      <c r="P7779">
        <f>IF(OR(B7779="",C7779="",E7779=""),0,IF(A7779=2,H7779*IF(E7779="SGD",1,IF(E7779="USD",Settings!$B$22,IF(E7779="HKD",Settings!$B$23,1))),0))</f>
        <v>0</v>
      </c>
      <c r="Q7779" s="312">
        <f>IF(OR(J7779="",G7779=""),"",G7779+ROW()/1000000)</f>
      </c>
      <c r="R7779" s="247">
        <f>IF(Q7779="","",SUMIFS(Txn[Signed Units],Txn[Key],J7779,Txn[Transaction Order],"&lt;="&amp;Q7779))</f>
      </c>
    </row>
    <row r="7780" spans="10:18" ht="15" customHeight="1" x14ac:dyDescent="0.15">
      <c r="J7780" s="246">
        <f>IF(OR(B7780="",C7780="",E7780=""),"",B7780&amp;":"&amp;C7780&amp;":"&amp;E7780)</f>
      </c>
      <c r="K7780" s="247">
        <f>IF(A7780="","",A7780*D7780)</f>
      </c>
      <c r="L7780" s="246">
        <f>IF(A7780="","",IF(OR(A7780=1,A7780=0),H7780,0))</f>
      </c>
      <c r="M7780" s="246">
        <f>IF(A7780="","",IF(A7780=-1,H7780,0))</f>
      </c>
      <c r="N7780">
        <f>IF(J7780="","",IF(E7780="SGD",1,IF(E7780="USD",Settings!$B$22,IF(E7780="HKD",Settings!$B$23,1))))</f>
      </c>
      <c r="O7780">
        <f>IF(OR(B7780="",C7780="",E7780=""),0,(IF(A7780=-1,H7780,0)-IF(OR(A7780=1,A7780=0),H7780,0)+IF(A7780=2,H7780,0))*IF(E7780="SGD",1,IF(E7780="USD",Settings!$B$22,IF(E7780="HKD",Settings!$B$23,1))))</f>
        <v>0</v>
      </c>
      <c r="P7780">
        <f>IF(OR(B7780="",C7780="",E7780=""),0,IF(A7780=2,H7780*IF(E7780="SGD",1,IF(E7780="USD",Settings!$B$22,IF(E7780="HKD",Settings!$B$23,1))),0))</f>
        <v>0</v>
      </c>
      <c r="Q7780" s="312">
        <f>IF(OR(J7780="",G7780=""),"",G7780+ROW()/1000000)</f>
      </c>
      <c r="R7780" s="247">
        <f>IF(Q7780="","",SUMIFS(Txn[Signed Units],Txn[Key],J7780,Txn[Transaction Order],"&lt;="&amp;Q7780))</f>
      </c>
    </row>
    <row r="7781" spans="10:18" ht="15" customHeight="1" x14ac:dyDescent="0.15">
      <c r="J7781" s="246">
        <f>IF(OR(B7781="",C7781="",E7781=""),"",B7781&amp;":"&amp;C7781&amp;":"&amp;E7781)</f>
      </c>
      <c r="K7781" s="247">
        <f>IF(A7781="","",A7781*D7781)</f>
      </c>
      <c r="L7781" s="246">
        <f>IF(A7781="","",IF(OR(A7781=1,A7781=0),H7781,0))</f>
      </c>
      <c r="M7781" s="246">
        <f>IF(A7781="","",IF(A7781=-1,H7781,0))</f>
      </c>
      <c r="N7781">
        <f>IF(J7781="","",IF(E7781="SGD",1,IF(E7781="USD",Settings!$B$22,IF(E7781="HKD",Settings!$B$23,1))))</f>
      </c>
      <c r="O7781">
        <f>IF(OR(B7781="",C7781="",E7781=""),0,(IF(A7781=-1,H7781,0)-IF(OR(A7781=1,A7781=0),H7781,0)+IF(A7781=2,H7781,0))*IF(E7781="SGD",1,IF(E7781="USD",Settings!$B$22,IF(E7781="HKD",Settings!$B$23,1))))</f>
        <v>0</v>
      </c>
      <c r="P7781">
        <f>IF(OR(B7781="",C7781="",E7781=""),0,IF(A7781=2,H7781*IF(E7781="SGD",1,IF(E7781="USD",Settings!$B$22,IF(E7781="HKD",Settings!$B$23,1))),0))</f>
        <v>0</v>
      </c>
      <c r="Q7781" s="312">
        <f>IF(OR(J7781="",G7781=""),"",G7781+ROW()/1000000)</f>
      </c>
      <c r="R7781" s="247">
        <f>IF(Q7781="","",SUMIFS(Txn[Signed Units],Txn[Key],J7781,Txn[Transaction Order],"&lt;="&amp;Q7781))</f>
      </c>
    </row>
    <row r="7782" spans="10:18" ht="15" customHeight="1" x14ac:dyDescent="0.15">
      <c r="J7782" s="246">
        <f>IF(OR(B7782="",C7782="",E7782=""),"",B7782&amp;":"&amp;C7782&amp;":"&amp;E7782)</f>
      </c>
      <c r="K7782" s="247">
        <f>IF(A7782="","",A7782*D7782)</f>
      </c>
      <c r="L7782" s="246">
        <f>IF(A7782="","",IF(OR(A7782=1,A7782=0),H7782,0))</f>
      </c>
      <c r="M7782" s="246">
        <f>IF(A7782="","",IF(A7782=-1,H7782,0))</f>
      </c>
      <c r="N7782">
        <f>IF(J7782="","",IF(E7782="SGD",1,IF(E7782="USD",Settings!$B$22,IF(E7782="HKD",Settings!$B$23,1))))</f>
      </c>
      <c r="O7782">
        <f>IF(OR(B7782="",C7782="",E7782=""),0,(IF(A7782=-1,H7782,0)-IF(OR(A7782=1,A7782=0),H7782,0)+IF(A7782=2,H7782,0))*IF(E7782="SGD",1,IF(E7782="USD",Settings!$B$22,IF(E7782="HKD",Settings!$B$23,1))))</f>
        <v>0</v>
      </c>
      <c r="P7782">
        <f>IF(OR(B7782="",C7782="",E7782=""),0,IF(A7782=2,H7782*IF(E7782="SGD",1,IF(E7782="USD",Settings!$B$22,IF(E7782="HKD",Settings!$B$23,1))),0))</f>
        <v>0</v>
      </c>
      <c r="Q7782" s="312">
        <f>IF(OR(J7782="",G7782=""),"",G7782+ROW()/1000000)</f>
      </c>
      <c r="R7782" s="247">
        <f>IF(Q7782="","",SUMIFS(Txn[Signed Units],Txn[Key],J7782,Txn[Transaction Order],"&lt;="&amp;Q7782))</f>
      </c>
    </row>
    <row r="7783" spans="10:18" ht="15" customHeight="1" x14ac:dyDescent="0.15">
      <c r="J7783" s="246">
        <f>IF(OR(B7783="",C7783="",E7783=""),"",B7783&amp;":"&amp;C7783&amp;":"&amp;E7783)</f>
      </c>
      <c r="K7783" s="247">
        <f>IF(A7783="","",A7783*D7783)</f>
      </c>
      <c r="L7783" s="246">
        <f>IF(A7783="","",IF(OR(A7783=1,A7783=0),H7783,0))</f>
      </c>
      <c r="M7783" s="246">
        <f>IF(A7783="","",IF(A7783=-1,H7783,0))</f>
      </c>
      <c r="N7783">
        <f>IF(J7783="","",IF(E7783="SGD",1,IF(E7783="USD",Settings!$B$22,IF(E7783="HKD",Settings!$B$23,1))))</f>
      </c>
      <c r="O7783">
        <f>IF(OR(B7783="",C7783="",E7783=""),0,(IF(A7783=-1,H7783,0)-IF(OR(A7783=1,A7783=0),H7783,0)+IF(A7783=2,H7783,0))*IF(E7783="SGD",1,IF(E7783="USD",Settings!$B$22,IF(E7783="HKD",Settings!$B$23,1))))</f>
        <v>0</v>
      </c>
      <c r="P7783">
        <f>IF(OR(B7783="",C7783="",E7783=""),0,IF(A7783=2,H7783*IF(E7783="SGD",1,IF(E7783="USD",Settings!$B$22,IF(E7783="HKD",Settings!$B$23,1))),0))</f>
        <v>0</v>
      </c>
      <c r="Q7783" s="312">
        <f>IF(OR(J7783="",G7783=""),"",G7783+ROW()/1000000)</f>
      </c>
      <c r="R7783" s="247">
        <f>IF(Q7783="","",SUMIFS(Txn[Signed Units],Txn[Key],J7783,Txn[Transaction Order],"&lt;="&amp;Q7783))</f>
      </c>
    </row>
    <row r="7784" spans="10:18" ht="15" customHeight="1" x14ac:dyDescent="0.15">
      <c r="J7784" s="246">
        <f>IF(OR(B7784="",C7784="",E7784=""),"",B7784&amp;":"&amp;C7784&amp;":"&amp;E7784)</f>
      </c>
      <c r="K7784" s="247">
        <f>IF(A7784="","",A7784*D7784)</f>
      </c>
      <c r="L7784" s="246">
        <f>IF(A7784="","",IF(OR(A7784=1,A7784=0),H7784,0))</f>
      </c>
      <c r="M7784" s="246">
        <f>IF(A7784="","",IF(A7784=-1,H7784,0))</f>
      </c>
      <c r="N7784">
        <f>IF(J7784="","",IF(E7784="SGD",1,IF(E7784="USD",Settings!$B$22,IF(E7784="HKD",Settings!$B$23,1))))</f>
      </c>
      <c r="O7784">
        <f>IF(OR(B7784="",C7784="",E7784=""),0,(IF(A7784=-1,H7784,0)-IF(OR(A7784=1,A7784=0),H7784,0)+IF(A7784=2,H7784,0))*IF(E7784="SGD",1,IF(E7784="USD",Settings!$B$22,IF(E7784="HKD",Settings!$B$23,1))))</f>
        <v>0</v>
      </c>
      <c r="P7784">
        <f>IF(OR(B7784="",C7784="",E7784=""),0,IF(A7784=2,H7784*IF(E7784="SGD",1,IF(E7784="USD",Settings!$B$22,IF(E7784="HKD",Settings!$B$23,1))),0))</f>
        <v>0</v>
      </c>
      <c r="Q7784" s="312">
        <f>IF(OR(J7784="",G7784=""),"",G7784+ROW()/1000000)</f>
      </c>
      <c r="R7784" s="247">
        <f>IF(Q7784="","",SUMIFS(Txn[Signed Units],Txn[Key],J7784,Txn[Transaction Order],"&lt;="&amp;Q7784))</f>
      </c>
    </row>
    <row r="7785" spans="10:18" ht="15" customHeight="1" x14ac:dyDescent="0.15">
      <c r="J7785" s="246">
        <f>IF(OR(B7785="",C7785="",E7785=""),"",B7785&amp;":"&amp;C7785&amp;":"&amp;E7785)</f>
      </c>
      <c r="K7785" s="247">
        <f>IF(A7785="","",A7785*D7785)</f>
      </c>
      <c r="L7785" s="246">
        <f>IF(A7785="","",IF(OR(A7785=1,A7785=0),H7785,0))</f>
      </c>
      <c r="M7785" s="246">
        <f>IF(A7785="","",IF(A7785=-1,H7785,0))</f>
      </c>
      <c r="N7785">
        <f>IF(J7785="","",IF(E7785="SGD",1,IF(E7785="USD",Settings!$B$22,IF(E7785="HKD",Settings!$B$23,1))))</f>
      </c>
      <c r="O7785">
        <f>IF(OR(B7785="",C7785="",E7785=""),0,(IF(A7785=-1,H7785,0)-IF(OR(A7785=1,A7785=0),H7785,0)+IF(A7785=2,H7785,0))*IF(E7785="SGD",1,IF(E7785="USD",Settings!$B$22,IF(E7785="HKD",Settings!$B$23,1))))</f>
        <v>0</v>
      </c>
      <c r="P7785">
        <f>IF(OR(B7785="",C7785="",E7785=""),0,IF(A7785=2,H7785*IF(E7785="SGD",1,IF(E7785="USD",Settings!$B$22,IF(E7785="HKD",Settings!$B$23,1))),0))</f>
        <v>0</v>
      </c>
      <c r="Q7785" s="312">
        <f>IF(OR(J7785="",G7785=""),"",G7785+ROW()/1000000)</f>
      </c>
      <c r="R7785" s="247">
        <f>IF(Q7785="","",SUMIFS(Txn[Signed Units],Txn[Key],J7785,Txn[Transaction Order],"&lt;="&amp;Q7785))</f>
      </c>
    </row>
    <row r="7786" spans="10:18" ht="15" customHeight="1" x14ac:dyDescent="0.15">
      <c r="J7786" s="246">
        <f>IF(OR(B7786="",C7786="",E7786=""),"",B7786&amp;":"&amp;C7786&amp;":"&amp;E7786)</f>
      </c>
      <c r="K7786" s="247">
        <f>IF(A7786="","",A7786*D7786)</f>
      </c>
      <c r="L7786" s="246">
        <f>IF(A7786="","",IF(OR(A7786=1,A7786=0),H7786,0))</f>
      </c>
      <c r="M7786" s="246">
        <f>IF(A7786="","",IF(A7786=-1,H7786,0))</f>
      </c>
      <c r="N7786">
        <f>IF(J7786="","",IF(E7786="SGD",1,IF(E7786="USD",Settings!$B$22,IF(E7786="HKD",Settings!$B$23,1))))</f>
      </c>
      <c r="O7786">
        <f>IF(OR(B7786="",C7786="",E7786=""),0,(IF(A7786=-1,H7786,0)-IF(OR(A7786=1,A7786=0),H7786,0)+IF(A7786=2,H7786,0))*IF(E7786="SGD",1,IF(E7786="USD",Settings!$B$22,IF(E7786="HKD",Settings!$B$23,1))))</f>
        <v>0</v>
      </c>
      <c r="P7786">
        <f>IF(OR(B7786="",C7786="",E7786=""),0,IF(A7786=2,H7786*IF(E7786="SGD",1,IF(E7786="USD",Settings!$B$22,IF(E7786="HKD",Settings!$B$23,1))),0))</f>
        <v>0</v>
      </c>
      <c r="Q7786" s="312">
        <f>IF(OR(J7786="",G7786=""),"",G7786+ROW()/1000000)</f>
      </c>
      <c r="R7786" s="247">
        <f>IF(Q7786="","",SUMIFS(Txn[Signed Units],Txn[Key],J7786,Txn[Transaction Order],"&lt;="&amp;Q7786))</f>
      </c>
    </row>
    <row r="7787" spans="10:18" ht="15" customHeight="1" x14ac:dyDescent="0.15">
      <c r="J7787" s="246">
        <f>IF(OR(B7787="",C7787="",E7787=""),"",B7787&amp;":"&amp;C7787&amp;":"&amp;E7787)</f>
      </c>
      <c r="K7787" s="247">
        <f>IF(A7787="","",A7787*D7787)</f>
      </c>
      <c r="L7787" s="246">
        <f>IF(A7787="","",IF(OR(A7787=1,A7787=0),H7787,0))</f>
      </c>
      <c r="M7787" s="246">
        <f>IF(A7787="","",IF(A7787=-1,H7787,0))</f>
      </c>
      <c r="N7787">
        <f>IF(J7787="","",IF(E7787="SGD",1,IF(E7787="USD",Settings!$B$22,IF(E7787="HKD",Settings!$B$23,1))))</f>
      </c>
      <c r="O7787">
        <f>IF(OR(B7787="",C7787="",E7787=""),0,(IF(A7787=-1,H7787,0)-IF(OR(A7787=1,A7787=0),H7787,0)+IF(A7787=2,H7787,0))*IF(E7787="SGD",1,IF(E7787="USD",Settings!$B$22,IF(E7787="HKD",Settings!$B$23,1))))</f>
        <v>0</v>
      </c>
      <c r="P7787">
        <f>IF(OR(B7787="",C7787="",E7787=""),0,IF(A7787=2,H7787*IF(E7787="SGD",1,IF(E7787="USD",Settings!$B$22,IF(E7787="HKD",Settings!$B$23,1))),0))</f>
        <v>0</v>
      </c>
      <c r="Q7787" s="312">
        <f>IF(OR(J7787="",G7787=""),"",G7787+ROW()/1000000)</f>
      </c>
      <c r="R7787" s="247">
        <f>IF(Q7787="","",SUMIFS(Txn[Signed Units],Txn[Key],J7787,Txn[Transaction Order],"&lt;="&amp;Q7787))</f>
      </c>
    </row>
    <row r="7788" spans="10:18" ht="15" customHeight="1" x14ac:dyDescent="0.15">
      <c r="J7788" s="246">
        <f>IF(OR(B7788="",C7788="",E7788=""),"",B7788&amp;":"&amp;C7788&amp;":"&amp;E7788)</f>
      </c>
      <c r="K7788" s="247">
        <f>IF(A7788="","",A7788*D7788)</f>
      </c>
      <c r="L7788" s="246">
        <f>IF(A7788="","",IF(OR(A7788=1,A7788=0),H7788,0))</f>
      </c>
      <c r="M7788" s="246">
        <f>IF(A7788="","",IF(A7788=-1,H7788,0))</f>
      </c>
      <c r="N7788">
        <f>IF(J7788="","",IF(E7788="SGD",1,IF(E7788="USD",Settings!$B$22,IF(E7788="HKD",Settings!$B$23,1))))</f>
      </c>
      <c r="O7788">
        <f>IF(OR(B7788="",C7788="",E7788=""),0,(IF(A7788=-1,H7788,0)-IF(OR(A7788=1,A7788=0),H7788,0)+IF(A7788=2,H7788,0))*IF(E7788="SGD",1,IF(E7788="USD",Settings!$B$22,IF(E7788="HKD",Settings!$B$23,1))))</f>
        <v>0</v>
      </c>
      <c r="P7788">
        <f>IF(OR(B7788="",C7788="",E7788=""),0,IF(A7788=2,H7788*IF(E7788="SGD",1,IF(E7788="USD",Settings!$B$22,IF(E7788="HKD",Settings!$B$23,1))),0))</f>
        <v>0</v>
      </c>
      <c r="Q7788" s="312">
        <f>IF(OR(J7788="",G7788=""),"",G7788+ROW()/1000000)</f>
      </c>
      <c r="R7788" s="247">
        <f>IF(Q7788="","",SUMIFS(Txn[Signed Units],Txn[Key],J7788,Txn[Transaction Order],"&lt;="&amp;Q7788))</f>
      </c>
    </row>
    <row r="7789" spans="10:18" ht="15" customHeight="1" x14ac:dyDescent="0.15">
      <c r="J7789" s="246">
        <f>IF(OR(B7789="",C7789="",E7789=""),"",B7789&amp;":"&amp;C7789&amp;":"&amp;E7789)</f>
      </c>
      <c r="K7789" s="247">
        <f>IF(A7789="","",A7789*D7789)</f>
      </c>
      <c r="L7789" s="246">
        <f>IF(A7789="","",IF(OR(A7789=1,A7789=0),H7789,0))</f>
      </c>
      <c r="M7789" s="246">
        <f>IF(A7789="","",IF(A7789=-1,H7789,0))</f>
      </c>
      <c r="N7789">
        <f>IF(J7789="","",IF(E7789="SGD",1,IF(E7789="USD",Settings!$B$22,IF(E7789="HKD",Settings!$B$23,1))))</f>
      </c>
      <c r="O7789">
        <f>IF(OR(B7789="",C7789="",E7789=""),0,(IF(A7789=-1,H7789,0)-IF(OR(A7789=1,A7789=0),H7789,0)+IF(A7789=2,H7789,0))*IF(E7789="SGD",1,IF(E7789="USD",Settings!$B$22,IF(E7789="HKD",Settings!$B$23,1))))</f>
        <v>0</v>
      </c>
      <c r="P7789">
        <f>IF(OR(B7789="",C7789="",E7789=""),0,IF(A7789=2,H7789*IF(E7789="SGD",1,IF(E7789="USD",Settings!$B$22,IF(E7789="HKD",Settings!$B$23,1))),0))</f>
        <v>0</v>
      </c>
      <c r="Q7789" s="312">
        <f>IF(OR(J7789="",G7789=""),"",G7789+ROW()/1000000)</f>
      </c>
      <c r="R7789" s="247">
        <f>IF(Q7789="","",SUMIFS(Txn[Signed Units],Txn[Key],J7789,Txn[Transaction Order],"&lt;="&amp;Q7789))</f>
      </c>
    </row>
    <row r="7790" spans="10:18" ht="15" customHeight="1" x14ac:dyDescent="0.15">
      <c r="J7790" s="246">
        <f>IF(OR(B7790="",C7790="",E7790=""),"",B7790&amp;":"&amp;C7790&amp;":"&amp;E7790)</f>
      </c>
      <c r="K7790" s="247">
        <f>IF(A7790="","",A7790*D7790)</f>
      </c>
      <c r="L7790" s="246">
        <f>IF(A7790="","",IF(OR(A7790=1,A7790=0),H7790,0))</f>
      </c>
      <c r="M7790" s="246">
        <f>IF(A7790="","",IF(A7790=-1,H7790,0))</f>
      </c>
      <c r="N7790">
        <f>IF(J7790="","",IF(E7790="SGD",1,IF(E7790="USD",Settings!$B$22,IF(E7790="HKD",Settings!$B$23,1))))</f>
      </c>
      <c r="O7790">
        <f>IF(OR(B7790="",C7790="",E7790=""),0,(IF(A7790=-1,H7790,0)-IF(OR(A7790=1,A7790=0),H7790,0)+IF(A7790=2,H7790,0))*IF(E7790="SGD",1,IF(E7790="USD",Settings!$B$22,IF(E7790="HKD",Settings!$B$23,1))))</f>
        <v>0</v>
      </c>
      <c r="P7790">
        <f>IF(OR(B7790="",C7790="",E7790=""),0,IF(A7790=2,H7790*IF(E7790="SGD",1,IF(E7790="USD",Settings!$B$22,IF(E7790="HKD",Settings!$B$23,1))),0))</f>
        <v>0</v>
      </c>
      <c r="Q7790" s="312">
        <f>IF(OR(J7790="",G7790=""),"",G7790+ROW()/1000000)</f>
      </c>
      <c r="R7790" s="247">
        <f>IF(Q7790="","",SUMIFS(Txn[Signed Units],Txn[Key],J7790,Txn[Transaction Order],"&lt;="&amp;Q7790))</f>
      </c>
    </row>
    <row r="7791" spans="10:18" ht="15" customHeight="1" x14ac:dyDescent="0.15">
      <c r="J7791" s="246">
        <f>IF(OR(B7791="",C7791="",E7791=""),"",B7791&amp;":"&amp;C7791&amp;":"&amp;E7791)</f>
      </c>
      <c r="K7791" s="247">
        <f>IF(A7791="","",A7791*D7791)</f>
      </c>
      <c r="L7791" s="246">
        <f>IF(A7791="","",IF(OR(A7791=1,A7791=0),H7791,0))</f>
      </c>
      <c r="M7791" s="246">
        <f>IF(A7791="","",IF(A7791=-1,H7791,0))</f>
      </c>
      <c r="N7791">
        <f>IF(J7791="","",IF(E7791="SGD",1,IF(E7791="USD",Settings!$B$22,IF(E7791="HKD",Settings!$B$23,1))))</f>
      </c>
      <c r="O7791">
        <f>IF(OR(B7791="",C7791="",E7791=""),0,(IF(A7791=-1,H7791,0)-IF(OR(A7791=1,A7791=0),H7791,0)+IF(A7791=2,H7791,0))*IF(E7791="SGD",1,IF(E7791="USD",Settings!$B$22,IF(E7791="HKD",Settings!$B$23,1))))</f>
        <v>0</v>
      </c>
      <c r="P7791">
        <f>IF(OR(B7791="",C7791="",E7791=""),0,IF(A7791=2,H7791*IF(E7791="SGD",1,IF(E7791="USD",Settings!$B$22,IF(E7791="HKD",Settings!$B$23,1))),0))</f>
        <v>0</v>
      </c>
      <c r="Q7791" s="312">
        <f>IF(OR(J7791="",G7791=""),"",G7791+ROW()/1000000)</f>
      </c>
      <c r="R7791" s="247">
        <f>IF(Q7791="","",SUMIFS(Txn[Signed Units],Txn[Key],J7791,Txn[Transaction Order],"&lt;="&amp;Q7791))</f>
      </c>
    </row>
    <row r="7792" spans="10:18" ht="15" customHeight="1" x14ac:dyDescent="0.15">
      <c r="J7792" s="246">
        <f>IF(OR(B7792="",C7792="",E7792=""),"",B7792&amp;":"&amp;C7792&amp;":"&amp;E7792)</f>
      </c>
      <c r="K7792" s="247">
        <f>IF(A7792="","",A7792*D7792)</f>
      </c>
      <c r="L7792" s="246">
        <f>IF(A7792="","",IF(OR(A7792=1,A7792=0),H7792,0))</f>
      </c>
      <c r="M7792" s="246">
        <f>IF(A7792="","",IF(A7792=-1,H7792,0))</f>
      </c>
      <c r="N7792">
        <f>IF(J7792="","",IF(E7792="SGD",1,IF(E7792="USD",Settings!$B$22,IF(E7792="HKD",Settings!$B$23,1))))</f>
      </c>
      <c r="O7792">
        <f>IF(OR(B7792="",C7792="",E7792=""),0,(IF(A7792=-1,H7792,0)-IF(OR(A7792=1,A7792=0),H7792,0)+IF(A7792=2,H7792,0))*IF(E7792="SGD",1,IF(E7792="USD",Settings!$B$22,IF(E7792="HKD",Settings!$B$23,1))))</f>
        <v>0</v>
      </c>
      <c r="P7792">
        <f>IF(OR(B7792="",C7792="",E7792=""),0,IF(A7792=2,H7792*IF(E7792="SGD",1,IF(E7792="USD",Settings!$B$22,IF(E7792="HKD",Settings!$B$23,1))),0))</f>
        <v>0</v>
      </c>
      <c r="Q7792" s="312">
        <f>IF(OR(J7792="",G7792=""),"",G7792+ROW()/1000000)</f>
      </c>
      <c r="R7792" s="247">
        <f>IF(Q7792="","",SUMIFS(Txn[Signed Units],Txn[Key],J7792,Txn[Transaction Order],"&lt;="&amp;Q7792))</f>
      </c>
    </row>
    <row r="7793" spans="10:18" ht="15" customHeight="1" x14ac:dyDescent="0.15">
      <c r="J7793" s="246">
        <f>IF(OR(B7793="",C7793="",E7793=""),"",B7793&amp;":"&amp;C7793&amp;":"&amp;E7793)</f>
      </c>
      <c r="K7793" s="247">
        <f>IF(A7793="","",A7793*D7793)</f>
      </c>
      <c r="L7793" s="246">
        <f>IF(A7793="","",IF(OR(A7793=1,A7793=0),H7793,0))</f>
      </c>
      <c r="M7793" s="246">
        <f>IF(A7793="","",IF(A7793=-1,H7793,0))</f>
      </c>
      <c r="N7793">
        <f>IF(J7793="","",IF(E7793="SGD",1,IF(E7793="USD",Settings!$B$22,IF(E7793="HKD",Settings!$B$23,1))))</f>
      </c>
      <c r="O7793">
        <f>IF(OR(B7793="",C7793="",E7793=""),0,(IF(A7793=-1,H7793,0)-IF(OR(A7793=1,A7793=0),H7793,0)+IF(A7793=2,H7793,0))*IF(E7793="SGD",1,IF(E7793="USD",Settings!$B$22,IF(E7793="HKD",Settings!$B$23,1))))</f>
        <v>0</v>
      </c>
      <c r="P7793">
        <f>IF(OR(B7793="",C7793="",E7793=""),0,IF(A7793=2,H7793*IF(E7793="SGD",1,IF(E7793="USD",Settings!$B$22,IF(E7793="HKD",Settings!$B$23,1))),0))</f>
        <v>0</v>
      </c>
      <c r="Q7793" s="312">
        <f>IF(OR(J7793="",G7793=""),"",G7793+ROW()/1000000)</f>
      </c>
      <c r="R7793" s="247">
        <f>IF(Q7793="","",SUMIFS(Txn[Signed Units],Txn[Key],J7793,Txn[Transaction Order],"&lt;="&amp;Q7793))</f>
      </c>
    </row>
    <row r="7794" spans="10:18" ht="15" customHeight="1" x14ac:dyDescent="0.15">
      <c r="J7794" s="246">
        <f>IF(OR(B7794="",C7794="",E7794=""),"",B7794&amp;":"&amp;C7794&amp;":"&amp;E7794)</f>
      </c>
      <c r="K7794" s="247">
        <f>IF(A7794="","",A7794*D7794)</f>
      </c>
      <c r="L7794" s="246">
        <f>IF(A7794="","",IF(OR(A7794=1,A7794=0),H7794,0))</f>
      </c>
      <c r="M7794" s="246">
        <f>IF(A7794="","",IF(A7794=-1,H7794,0))</f>
      </c>
      <c r="N7794">
        <f>IF(J7794="","",IF(E7794="SGD",1,IF(E7794="USD",Settings!$B$22,IF(E7794="HKD",Settings!$B$23,1))))</f>
      </c>
      <c r="O7794">
        <f>IF(OR(B7794="",C7794="",E7794=""),0,(IF(A7794=-1,H7794,0)-IF(OR(A7794=1,A7794=0),H7794,0)+IF(A7794=2,H7794,0))*IF(E7794="SGD",1,IF(E7794="USD",Settings!$B$22,IF(E7794="HKD",Settings!$B$23,1))))</f>
        <v>0</v>
      </c>
      <c r="P7794">
        <f>IF(OR(B7794="",C7794="",E7794=""),0,IF(A7794=2,H7794*IF(E7794="SGD",1,IF(E7794="USD",Settings!$B$22,IF(E7794="HKD",Settings!$B$23,1))),0))</f>
        <v>0</v>
      </c>
      <c r="Q7794" s="312">
        <f>IF(OR(J7794="",G7794=""),"",G7794+ROW()/1000000)</f>
      </c>
      <c r="R7794" s="247">
        <f>IF(Q7794="","",SUMIFS(Txn[Signed Units],Txn[Key],J7794,Txn[Transaction Order],"&lt;="&amp;Q7794))</f>
      </c>
    </row>
    <row r="7795" spans="10:18" ht="15" customHeight="1" x14ac:dyDescent="0.15">
      <c r="J7795" s="246">
        <f>IF(OR(B7795="",C7795="",E7795=""),"",B7795&amp;":"&amp;C7795&amp;":"&amp;E7795)</f>
      </c>
      <c r="K7795" s="247">
        <f>IF(A7795="","",A7795*D7795)</f>
      </c>
      <c r="L7795" s="246">
        <f>IF(A7795="","",IF(OR(A7795=1,A7795=0),H7795,0))</f>
      </c>
      <c r="M7795" s="246">
        <f>IF(A7795="","",IF(A7795=-1,H7795,0))</f>
      </c>
      <c r="N7795">
        <f>IF(J7795="","",IF(E7795="SGD",1,IF(E7795="USD",Settings!$B$22,IF(E7795="HKD",Settings!$B$23,1))))</f>
      </c>
      <c r="O7795">
        <f>IF(OR(B7795="",C7795="",E7795=""),0,(IF(A7795=-1,H7795,0)-IF(OR(A7795=1,A7795=0),H7795,0)+IF(A7795=2,H7795,0))*IF(E7795="SGD",1,IF(E7795="USD",Settings!$B$22,IF(E7795="HKD",Settings!$B$23,1))))</f>
        <v>0</v>
      </c>
      <c r="P7795">
        <f>IF(OR(B7795="",C7795="",E7795=""),0,IF(A7795=2,H7795*IF(E7795="SGD",1,IF(E7795="USD",Settings!$B$22,IF(E7795="HKD",Settings!$B$23,1))),0))</f>
        <v>0</v>
      </c>
      <c r="Q7795" s="312">
        <f>IF(OR(J7795="",G7795=""),"",G7795+ROW()/1000000)</f>
      </c>
      <c r="R7795" s="247">
        <f>IF(Q7795="","",SUMIFS(Txn[Signed Units],Txn[Key],J7795,Txn[Transaction Order],"&lt;="&amp;Q7795))</f>
      </c>
    </row>
    <row r="7796" spans="10:18" ht="15" customHeight="1" x14ac:dyDescent="0.15">
      <c r="J7796" s="246">
        <f>IF(OR(B7796="",C7796="",E7796=""),"",B7796&amp;":"&amp;C7796&amp;":"&amp;E7796)</f>
      </c>
      <c r="K7796" s="247">
        <f>IF(A7796="","",A7796*D7796)</f>
      </c>
      <c r="L7796" s="246">
        <f>IF(A7796="","",IF(OR(A7796=1,A7796=0),H7796,0))</f>
      </c>
      <c r="M7796" s="246">
        <f>IF(A7796="","",IF(A7796=-1,H7796,0))</f>
      </c>
      <c r="N7796">
        <f>IF(J7796="","",IF(E7796="SGD",1,IF(E7796="USD",Settings!$B$22,IF(E7796="HKD",Settings!$B$23,1))))</f>
      </c>
      <c r="O7796">
        <f>IF(OR(B7796="",C7796="",E7796=""),0,(IF(A7796=-1,H7796,0)-IF(OR(A7796=1,A7796=0),H7796,0)+IF(A7796=2,H7796,0))*IF(E7796="SGD",1,IF(E7796="USD",Settings!$B$22,IF(E7796="HKD",Settings!$B$23,1))))</f>
        <v>0</v>
      </c>
      <c r="P7796">
        <f>IF(OR(B7796="",C7796="",E7796=""),0,IF(A7796=2,H7796*IF(E7796="SGD",1,IF(E7796="USD",Settings!$B$22,IF(E7796="HKD",Settings!$B$23,1))),0))</f>
        <v>0</v>
      </c>
      <c r="Q7796" s="312">
        <f>IF(OR(J7796="",G7796=""),"",G7796+ROW()/1000000)</f>
      </c>
      <c r="R7796" s="247">
        <f>IF(Q7796="","",SUMIFS(Txn[Signed Units],Txn[Key],J7796,Txn[Transaction Order],"&lt;="&amp;Q7796))</f>
      </c>
    </row>
    <row r="7797" spans="10:18" ht="15" customHeight="1" x14ac:dyDescent="0.15">
      <c r="J7797" s="246">
        <f>IF(OR(B7797="",C7797="",E7797=""),"",B7797&amp;":"&amp;C7797&amp;":"&amp;E7797)</f>
      </c>
      <c r="K7797" s="247">
        <f>IF(A7797="","",A7797*D7797)</f>
      </c>
      <c r="L7797" s="246">
        <f>IF(A7797="","",IF(OR(A7797=1,A7797=0),H7797,0))</f>
      </c>
      <c r="M7797" s="246">
        <f>IF(A7797="","",IF(A7797=-1,H7797,0))</f>
      </c>
      <c r="N7797">
        <f>IF(J7797="","",IF(E7797="SGD",1,IF(E7797="USD",Settings!$B$22,IF(E7797="HKD",Settings!$B$23,1))))</f>
      </c>
      <c r="O7797">
        <f>IF(OR(B7797="",C7797="",E7797=""),0,(IF(A7797=-1,H7797,0)-IF(OR(A7797=1,A7797=0),H7797,0)+IF(A7797=2,H7797,0))*IF(E7797="SGD",1,IF(E7797="USD",Settings!$B$22,IF(E7797="HKD",Settings!$B$23,1))))</f>
        <v>0</v>
      </c>
      <c r="P7797">
        <f>IF(OR(B7797="",C7797="",E7797=""),0,IF(A7797=2,H7797*IF(E7797="SGD",1,IF(E7797="USD",Settings!$B$22,IF(E7797="HKD",Settings!$B$23,1))),0))</f>
        <v>0</v>
      </c>
      <c r="Q7797" s="312">
        <f>IF(OR(J7797="",G7797=""),"",G7797+ROW()/1000000)</f>
      </c>
      <c r="R7797" s="247">
        <f>IF(Q7797="","",SUMIFS(Txn[Signed Units],Txn[Key],J7797,Txn[Transaction Order],"&lt;="&amp;Q7797))</f>
      </c>
    </row>
    <row r="7798" spans="10:18" ht="15" customHeight="1" x14ac:dyDescent="0.15">
      <c r="J7798" s="246">
        <f>IF(OR(B7798="",C7798="",E7798=""),"",B7798&amp;":"&amp;C7798&amp;":"&amp;E7798)</f>
      </c>
      <c r="K7798" s="247">
        <f>IF(A7798="","",A7798*D7798)</f>
      </c>
      <c r="L7798" s="246">
        <f>IF(A7798="","",IF(OR(A7798=1,A7798=0),H7798,0))</f>
      </c>
      <c r="M7798" s="246">
        <f>IF(A7798="","",IF(A7798=-1,H7798,0))</f>
      </c>
      <c r="N7798">
        <f>IF(J7798="","",IF(E7798="SGD",1,IF(E7798="USD",Settings!$B$22,IF(E7798="HKD",Settings!$B$23,1))))</f>
      </c>
      <c r="O7798">
        <f>IF(OR(B7798="",C7798="",E7798=""),0,(IF(A7798=-1,H7798,0)-IF(OR(A7798=1,A7798=0),H7798,0)+IF(A7798=2,H7798,0))*IF(E7798="SGD",1,IF(E7798="USD",Settings!$B$22,IF(E7798="HKD",Settings!$B$23,1))))</f>
        <v>0</v>
      </c>
      <c r="P7798">
        <f>IF(OR(B7798="",C7798="",E7798=""),0,IF(A7798=2,H7798*IF(E7798="SGD",1,IF(E7798="USD",Settings!$B$22,IF(E7798="HKD",Settings!$B$23,1))),0))</f>
        <v>0</v>
      </c>
      <c r="Q7798" s="312">
        <f>IF(OR(J7798="",G7798=""),"",G7798+ROW()/1000000)</f>
      </c>
      <c r="R7798" s="247">
        <f>IF(Q7798="","",SUMIFS(Txn[Signed Units],Txn[Key],J7798,Txn[Transaction Order],"&lt;="&amp;Q7798))</f>
      </c>
    </row>
    <row r="7799" spans="10:18" ht="15" customHeight="1" x14ac:dyDescent="0.15">
      <c r="J7799" s="246">
        <f>IF(OR(B7799="",C7799="",E7799=""),"",B7799&amp;":"&amp;C7799&amp;":"&amp;E7799)</f>
      </c>
      <c r="K7799" s="247">
        <f>IF(A7799="","",A7799*D7799)</f>
      </c>
      <c r="L7799" s="246">
        <f>IF(A7799="","",IF(OR(A7799=1,A7799=0),H7799,0))</f>
      </c>
      <c r="M7799" s="246">
        <f>IF(A7799="","",IF(A7799=-1,H7799,0))</f>
      </c>
      <c r="N7799">
        <f>IF(J7799="","",IF(E7799="SGD",1,IF(E7799="USD",Settings!$B$22,IF(E7799="HKD",Settings!$B$23,1))))</f>
      </c>
      <c r="O7799">
        <f>IF(OR(B7799="",C7799="",E7799=""),0,(IF(A7799=-1,H7799,0)-IF(OR(A7799=1,A7799=0),H7799,0)+IF(A7799=2,H7799,0))*IF(E7799="SGD",1,IF(E7799="USD",Settings!$B$22,IF(E7799="HKD",Settings!$B$23,1))))</f>
        <v>0</v>
      </c>
      <c r="P7799">
        <f>IF(OR(B7799="",C7799="",E7799=""),0,IF(A7799=2,H7799*IF(E7799="SGD",1,IF(E7799="USD",Settings!$B$22,IF(E7799="HKD",Settings!$B$23,1))),0))</f>
        <v>0</v>
      </c>
      <c r="Q7799" s="312">
        <f>IF(OR(J7799="",G7799=""),"",G7799+ROW()/1000000)</f>
      </c>
      <c r="R7799" s="247">
        <f>IF(Q7799="","",SUMIFS(Txn[Signed Units],Txn[Key],J7799,Txn[Transaction Order],"&lt;="&amp;Q7799))</f>
      </c>
    </row>
    <row r="7800" spans="10:18" ht="15" customHeight="1" x14ac:dyDescent="0.15">
      <c r="J7800" s="246">
        <f>IF(OR(B7800="",C7800="",E7800=""),"",B7800&amp;":"&amp;C7800&amp;":"&amp;E7800)</f>
      </c>
      <c r="K7800" s="247">
        <f>IF(A7800="","",A7800*D7800)</f>
      </c>
      <c r="L7800" s="246">
        <f>IF(A7800="","",IF(OR(A7800=1,A7800=0),H7800,0))</f>
      </c>
      <c r="M7800" s="246">
        <f>IF(A7800="","",IF(A7800=-1,H7800,0))</f>
      </c>
      <c r="N7800">
        <f>IF(J7800="","",IF(E7800="SGD",1,IF(E7800="USD",Settings!$B$22,IF(E7800="HKD",Settings!$B$23,1))))</f>
      </c>
      <c r="O7800">
        <f>IF(OR(B7800="",C7800="",E7800=""),0,(IF(A7800=-1,H7800,0)-IF(OR(A7800=1,A7800=0),H7800,0)+IF(A7800=2,H7800,0))*IF(E7800="SGD",1,IF(E7800="USD",Settings!$B$22,IF(E7800="HKD",Settings!$B$23,1))))</f>
        <v>0</v>
      </c>
      <c r="P7800">
        <f>IF(OR(B7800="",C7800="",E7800=""),0,IF(A7800=2,H7800*IF(E7800="SGD",1,IF(E7800="USD",Settings!$B$22,IF(E7800="HKD",Settings!$B$23,1))),0))</f>
        <v>0</v>
      </c>
      <c r="Q7800" s="312">
        <f>IF(OR(J7800="",G7800=""),"",G7800+ROW()/1000000)</f>
      </c>
      <c r="R7800" s="247">
        <f>IF(Q7800="","",SUMIFS(Txn[Signed Units],Txn[Key],J7800,Txn[Transaction Order],"&lt;="&amp;Q7800))</f>
      </c>
    </row>
    <row r="7801" spans="10:18" ht="15" customHeight="1" x14ac:dyDescent="0.15">
      <c r="J7801" s="246">
        <f>IF(OR(B7801="",C7801="",E7801=""),"",B7801&amp;":"&amp;C7801&amp;":"&amp;E7801)</f>
      </c>
      <c r="K7801" s="247">
        <f>IF(A7801="","",A7801*D7801)</f>
      </c>
      <c r="L7801" s="246">
        <f>IF(A7801="","",IF(OR(A7801=1,A7801=0),H7801,0))</f>
      </c>
      <c r="M7801" s="246">
        <f>IF(A7801="","",IF(A7801=-1,H7801,0))</f>
      </c>
      <c r="N7801">
        <f>IF(J7801="","",IF(E7801="SGD",1,IF(E7801="USD",Settings!$B$22,IF(E7801="HKD",Settings!$B$23,1))))</f>
      </c>
      <c r="O7801">
        <f>IF(OR(B7801="",C7801="",E7801=""),0,(IF(A7801=-1,H7801,0)-IF(OR(A7801=1,A7801=0),H7801,0)+IF(A7801=2,H7801,0))*IF(E7801="SGD",1,IF(E7801="USD",Settings!$B$22,IF(E7801="HKD",Settings!$B$23,1))))</f>
        <v>0</v>
      </c>
      <c r="P7801">
        <f>IF(OR(B7801="",C7801="",E7801=""),0,IF(A7801=2,H7801*IF(E7801="SGD",1,IF(E7801="USD",Settings!$B$22,IF(E7801="HKD",Settings!$B$23,1))),0))</f>
        <v>0</v>
      </c>
      <c r="Q7801" s="312">
        <f>IF(OR(J7801="",G7801=""),"",G7801+ROW()/1000000)</f>
      </c>
      <c r="R7801" s="247">
        <f>IF(Q7801="","",SUMIFS(Txn[Signed Units],Txn[Key],J7801,Txn[Transaction Order],"&lt;="&amp;Q7801))</f>
      </c>
    </row>
    <row r="7802" spans="10:18" ht="15" customHeight="1" x14ac:dyDescent="0.15">
      <c r="J7802" s="246">
        <f>IF(OR(B7802="",C7802="",E7802=""),"",B7802&amp;":"&amp;C7802&amp;":"&amp;E7802)</f>
      </c>
      <c r="K7802" s="247">
        <f>IF(A7802="","",A7802*D7802)</f>
      </c>
      <c r="L7802" s="246">
        <f>IF(A7802="","",IF(OR(A7802=1,A7802=0),H7802,0))</f>
      </c>
      <c r="M7802" s="246">
        <f>IF(A7802="","",IF(A7802=-1,H7802,0))</f>
      </c>
      <c r="N7802">
        <f>IF(J7802="","",IF(E7802="SGD",1,IF(E7802="USD",Settings!$B$22,IF(E7802="HKD",Settings!$B$23,1))))</f>
      </c>
      <c r="O7802">
        <f>IF(OR(B7802="",C7802="",E7802=""),0,(IF(A7802=-1,H7802,0)-IF(OR(A7802=1,A7802=0),H7802,0)+IF(A7802=2,H7802,0))*IF(E7802="SGD",1,IF(E7802="USD",Settings!$B$22,IF(E7802="HKD",Settings!$B$23,1))))</f>
        <v>0</v>
      </c>
      <c r="P7802">
        <f>IF(OR(B7802="",C7802="",E7802=""),0,IF(A7802=2,H7802*IF(E7802="SGD",1,IF(E7802="USD",Settings!$B$22,IF(E7802="HKD",Settings!$B$23,1))),0))</f>
        <v>0</v>
      </c>
      <c r="Q7802" s="312">
        <f>IF(OR(J7802="",G7802=""),"",G7802+ROW()/1000000)</f>
      </c>
      <c r="R7802" s="247">
        <f>IF(Q7802="","",SUMIFS(Txn[Signed Units],Txn[Key],J7802,Txn[Transaction Order],"&lt;="&amp;Q7802))</f>
      </c>
    </row>
    <row r="7803" spans="10:18" ht="15" customHeight="1" x14ac:dyDescent="0.15">
      <c r="J7803" s="246">
        <f>IF(OR(B7803="",C7803="",E7803=""),"",B7803&amp;":"&amp;C7803&amp;":"&amp;E7803)</f>
      </c>
      <c r="K7803" s="247">
        <f>IF(A7803="","",A7803*D7803)</f>
      </c>
      <c r="L7803" s="246">
        <f>IF(A7803="","",IF(OR(A7803=1,A7803=0),H7803,0))</f>
      </c>
      <c r="M7803" s="246">
        <f>IF(A7803="","",IF(A7803=-1,H7803,0))</f>
      </c>
      <c r="N7803">
        <f>IF(J7803="","",IF(E7803="SGD",1,IF(E7803="USD",Settings!$B$22,IF(E7803="HKD",Settings!$B$23,1))))</f>
      </c>
      <c r="O7803">
        <f>IF(OR(B7803="",C7803="",E7803=""),0,(IF(A7803=-1,H7803,0)-IF(OR(A7803=1,A7803=0),H7803,0)+IF(A7803=2,H7803,0))*IF(E7803="SGD",1,IF(E7803="USD",Settings!$B$22,IF(E7803="HKD",Settings!$B$23,1))))</f>
        <v>0</v>
      </c>
      <c r="P7803">
        <f>IF(OR(B7803="",C7803="",E7803=""),0,IF(A7803=2,H7803*IF(E7803="SGD",1,IF(E7803="USD",Settings!$B$22,IF(E7803="HKD",Settings!$B$23,1))),0))</f>
        <v>0</v>
      </c>
      <c r="Q7803" s="312">
        <f>IF(OR(J7803="",G7803=""),"",G7803+ROW()/1000000)</f>
      </c>
      <c r="R7803" s="247">
        <f>IF(Q7803="","",SUMIFS(Txn[Signed Units],Txn[Key],J7803,Txn[Transaction Order],"&lt;="&amp;Q7803))</f>
      </c>
    </row>
    <row r="7804" spans="10:18" ht="15" customHeight="1" x14ac:dyDescent="0.15">
      <c r="J7804" s="246">
        <f>IF(OR(B7804="",C7804="",E7804=""),"",B7804&amp;":"&amp;C7804&amp;":"&amp;E7804)</f>
      </c>
      <c r="K7804" s="247">
        <f>IF(A7804="","",A7804*D7804)</f>
      </c>
      <c r="L7804" s="246">
        <f>IF(A7804="","",IF(OR(A7804=1,A7804=0),H7804,0))</f>
      </c>
      <c r="M7804" s="246">
        <f>IF(A7804="","",IF(A7804=-1,H7804,0))</f>
      </c>
      <c r="N7804">
        <f>IF(J7804="","",IF(E7804="SGD",1,IF(E7804="USD",Settings!$B$22,IF(E7804="HKD",Settings!$B$23,1))))</f>
      </c>
      <c r="O7804">
        <f>IF(OR(B7804="",C7804="",E7804=""),0,(IF(A7804=-1,H7804,0)-IF(OR(A7804=1,A7804=0),H7804,0)+IF(A7804=2,H7804,0))*IF(E7804="SGD",1,IF(E7804="USD",Settings!$B$22,IF(E7804="HKD",Settings!$B$23,1))))</f>
        <v>0</v>
      </c>
      <c r="P7804">
        <f>IF(OR(B7804="",C7804="",E7804=""),0,IF(A7804=2,H7804*IF(E7804="SGD",1,IF(E7804="USD",Settings!$B$22,IF(E7804="HKD",Settings!$B$23,1))),0))</f>
        <v>0</v>
      </c>
      <c r="Q7804" s="312">
        <f>IF(OR(J7804="",G7804=""),"",G7804+ROW()/1000000)</f>
      </c>
      <c r="R7804" s="247">
        <f>IF(Q7804="","",SUMIFS(Txn[Signed Units],Txn[Key],J7804,Txn[Transaction Order],"&lt;="&amp;Q7804))</f>
      </c>
    </row>
    <row r="7805" spans="10:18" ht="15" customHeight="1" x14ac:dyDescent="0.15">
      <c r="J7805" s="246">
        <f>IF(OR(B7805="",C7805="",E7805=""),"",B7805&amp;":"&amp;C7805&amp;":"&amp;E7805)</f>
      </c>
      <c r="K7805" s="247">
        <f>IF(A7805="","",A7805*D7805)</f>
      </c>
      <c r="L7805" s="246">
        <f>IF(A7805="","",IF(OR(A7805=1,A7805=0),H7805,0))</f>
      </c>
      <c r="M7805" s="246">
        <f>IF(A7805="","",IF(A7805=-1,H7805,0))</f>
      </c>
      <c r="N7805">
        <f>IF(J7805="","",IF(E7805="SGD",1,IF(E7805="USD",Settings!$B$22,IF(E7805="HKD",Settings!$B$23,1))))</f>
      </c>
      <c r="O7805">
        <f>IF(OR(B7805="",C7805="",E7805=""),0,(IF(A7805=-1,H7805,0)-IF(OR(A7805=1,A7805=0),H7805,0)+IF(A7805=2,H7805,0))*IF(E7805="SGD",1,IF(E7805="USD",Settings!$B$22,IF(E7805="HKD",Settings!$B$23,1))))</f>
        <v>0</v>
      </c>
      <c r="P7805">
        <f>IF(OR(B7805="",C7805="",E7805=""),0,IF(A7805=2,H7805*IF(E7805="SGD",1,IF(E7805="USD",Settings!$B$22,IF(E7805="HKD",Settings!$B$23,1))),0))</f>
        <v>0</v>
      </c>
      <c r="Q7805" s="312">
        <f>IF(OR(J7805="",G7805=""),"",G7805+ROW()/1000000)</f>
      </c>
      <c r="R7805" s="247">
        <f>IF(Q7805="","",SUMIFS(Txn[Signed Units],Txn[Key],J7805,Txn[Transaction Order],"&lt;="&amp;Q7805))</f>
      </c>
    </row>
    <row r="7806" spans="10:18" ht="15" customHeight="1" x14ac:dyDescent="0.15">
      <c r="J7806" s="246">
        <f>IF(OR(B7806="",C7806="",E7806=""),"",B7806&amp;":"&amp;C7806&amp;":"&amp;E7806)</f>
      </c>
      <c r="K7806" s="247">
        <f>IF(A7806="","",A7806*D7806)</f>
      </c>
      <c r="L7806" s="246">
        <f>IF(A7806="","",IF(OR(A7806=1,A7806=0),H7806,0))</f>
      </c>
      <c r="M7806" s="246">
        <f>IF(A7806="","",IF(A7806=-1,H7806,0))</f>
      </c>
      <c r="N7806">
        <f>IF(J7806="","",IF(E7806="SGD",1,IF(E7806="USD",Settings!$B$22,IF(E7806="HKD",Settings!$B$23,1))))</f>
      </c>
      <c r="O7806">
        <f>IF(OR(B7806="",C7806="",E7806=""),0,(IF(A7806=-1,H7806,0)-IF(OR(A7806=1,A7806=0),H7806,0)+IF(A7806=2,H7806,0))*IF(E7806="SGD",1,IF(E7806="USD",Settings!$B$22,IF(E7806="HKD",Settings!$B$23,1))))</f>
        <v>0</v>
      </c>
      <c r="P7806">
        <f>IF(OR(B7806="",C7806="",E7806=""),0,IF(A7806=2,H7806*IF(E7806="SGD",1,IF(E7806="USD",Settings!$B$22,IF(E7806="HKD",Settings!$B$23,1))),0))</f>
        <v>0</v>
      </c>
      <c r="Q7806" s="312">
        <f>IF(OR(J7806="",G7806=""),"",G7806+ROW()/1000000)</f>
      </c>
      <c r="R7806" s="247">
        <f>IF(Q7806="","",SUMIFS(Txn[Signed Units],Txn[Key],J7806,Txn[Transaction Order],"&lt;="&amp;Q7806))</f>
      </c>
    </row>
    <row r="7807" spans="10:18" ht="15" customHeight="1" x14ac:dyDescent="0.15">
      <c r="J7807" s="246">
        <f>IF(OR(B7807="",C7807="",E7807=""),"",B7807&amp;":"&amp;C7807&amp;":"&amp;E7807)</f>
      </c>
      <c r="K7807" s="247">
        <f>IF(A7807="","",A7807*D7807)</f>
      </c>
      <c r="L7807" s="246">
        <f>IF(A7807="","",IF(OR(A7807=1,A7807=0),H7807,0))</f>
      </c>
      <c r="M7807" s="246">
        <f>IF(A7807="","",IF(A7807=-1,H7807,0))</f>
      </c>
      <c r="N7807">
        <f>IF(J7807="","",IF(E7807="SGD",1,IF(E7807="USD",Settings!$B$22,IF(E7807="HKD",Settings!$B$23,1))))</f>
      </c>
      <c r="O7807">
        <f>IF(OR(B7807="",C7807="",E7807=""),0,(IF(A7807=-1,H7807,0)-IF(OR(A7807=1,A7807=0),H7807,0)+IF(A7807=2,H7807,0))*IF(E7807="SGD",1,IF(E7807="USD",Settings!$B$22,IF(E7807="HKD",Settings!$B$23,1))))</f>
        <v>0</v>
      </c>
      <c r="P7807">
        <f>IF(OR(B7807="",C7807="",E7807=""),0,IF(A7807=2,H7807*IF(E7807="SGD",1,IF(E7807="USD",Settings!$B$22,IF(E7807="HKD",Settings!$B$23,1))),0))</f>
        <v>0</v>
      </c>
      <c r="Q7807" s="312">
        <f>IF(OR(J7807="",G7807=""),"",G7807+ROW()/1000000)</f>
      </c>
      <c r="R7807" s="247">
        <f>IF(Q7807="","",SUMIFS(Txn[Signed Units],Txn[Key],J7807,Txn[Transaction Order],"&lt;="&amp;Q7807))</f>
      </c>
    </row>
    <row r="7808" spans="10:18" ht="15" customHeight="1" x14ac:dyDescent="0.15">
      <c r="J7808" s="246">
        <f>IF(OR(B7808="",C7808="",E7808=""),"",B7808&amp;":"&amp;C7808&amp;":"&amp;E7808)</f>
      </c>
      <c r="K7808" s="247">
        <f>IF(A7808="","",A7808*D7808)</f>
      </c>
      <c r="L7808" s="246">
        <f>IF(A7808="","",IF(OR(A7808=1,A7808=0),H7808,0))</f>
      </c>
      <c r="M7808" s="246">
        <f>IF(A7808="","",IF(A7808=-1,H7808,0))</f>
      </c>
      <c r="N7808">
        <f>IF(J7808="","",IF(E7808="SGD",1,IF(E7808="USD",Settings!$B$22,IF(E7808="HKD",Settings!$B$23,1))))</f>
      </c>
      <c r="O7808">
        <f>IF(OR(B7808="",C7808="",E7808=""),0,(IF(A7808=-1,H7808,0)-IF(OR(A7808=1,A7808=0),H7808,0)+IF(A7808=2,H7808,0))*IF(E7808="SGD",1,IF(E7808="USD",Settings!$B$22,IF(E7808="HKD",Settings!$B$23,1))))</f>
        <v>0</v>
      </c>
      <c r="P7808">
        <f>IF(OR(B7808="",C7808="",E7808=""),0,IF(A7808=2,H7808*IF(E7808="SGD",1,IF(E7808="USD",Settings!$B$22,IF(E7808="HKD",Settings!$B$23,1))),0))</f>
        <v>0</v>
      </c>
      <c r="Q7808" s="312">
        <f>IF(OR(J7808="",G7808=""),"",G7808+ROW()/1000000)</f>
      </c>
      <c r="R7808" s="247">
        <f>IF(Q7808="","",SUMIFS(Txn[Signed Units],Txn[Key],J7808,Txn[Transaction Order],"&lt;="&amp;Q7808))</f>
      </c>
    </row>
    <row r="7809" spans="10:18" ht="15" customHeight="1" x14ac:dyDescent="0.15">
      <c r="J7809" s="246">
        <f>IF(OR(B7809="",C7809="",E7809=""),"",B7809&amp;":"&amp;C7809&amp;":"&amp;E7809)</f>
      </c>
      <c r="K7809" s="247">
        <f>IF(A7809="","",A7809*D7809)</f>
      </c>
      <c r="L7809" s="246">
        <f>IF(A7809="","",IF(OR(A7809=1,A7809=0),H7809,0))</f>
      </c>
      <c r="M7809" s="246">
        <f>IF(A7809="","",IF(A7809=-1,H7809,0))</f>
      </c>
      <c r="N7809">
        <f>IF(J7809="","",IF(E7809="SGD",1,IF(E7809="USD",Settings!$B$22,IF(E7809="HKD",Settings!$B$23,1))))</f>
      </c>
      <c r="O7809">
        <f>IF(OR(B7809="",C7809="",E7809=""),0,(IF(A7809=-1,H7809,0)-IF(OR(A7809=1,A7809=0),H7809,0)+IF(A7809=2,H7809,0))*IF(E7809="SGD",1,IF(E7809="USD",Settings!$B$22,IF(E7809="HKD",Settings!$B$23,1))))</f>
        <v>0</v>
      </c>
      <c r="P7809">
        <f>IF(OR(B7809="",C7809="",E7809=""),0,IF(A7809=2,H7809*IF(E7809="SGD",1,IF(E7809="USD",Settings!$B$22,IF(E7809="HKD",Settings!$B$23,1))),0))</f>
        <v>0</v>
      </c>
      <c r="Q7809" s="312">
        <f>IF(OR(J7809="",G7809=""),"",G7809+ROW()/1000000)</f>
      </c>
      <c r="R7809" s="247">
        <f>IF(Q7809="","",SUMIFS(Txn[Signed Units],Txn[Key],J7809,Txn[Transaction Order],"&lt;="&amp;Q7809))</f>
      </c>
    </row>
    <row r="7810" spans="10:18" ht="15" customHeight="1" x14ac:dyDescent="0.15">
      <c r="J7810" s="246">
        <f>IF(OR(B7810="",C7810="",E7810=""),"",B7810&amp;":"&amp;C7810&amp;":"&amp;E7810)</f>
      </c>
      <c r="K7810" s="247">
        <f>IF(A7810="","",A7810*D7810)</f>
      </c>
      <c r="L7810" s="246">
        <f>IF(A7810="","",IF(OR(A7810=1,A7810=0),H7810,0))</f>
      </c>
      <c r="M7810" s="246">
        <f>IF(A7810="","",IF(A7810=-1,H7810,0))</f>
      </c>
      <c r="N7810">
        <f>IF(J7810="","",IF(E7810="SGD",1,IF(E7810="USD",Settings!$B$22,IF(E7810="HKD",Settings!$B$23,1))))</f>
      </c>
      <c r="O7810">
        <f>IF(OR(B7810="",C7810="",E7810=""),0,(IF(A7810=-1,H7810,0)-IF(OR(A7810=1,A7810=0),H7810,0)+IF(A7810=2,H7810,0))*IF(E7810="SGD",1,IF(E7810="USD",Settings!$B$22,IF(E7810="HKD",Settings!$B$23,1))))</f>
        <v>0</v>
      </c>
      <c r="P7810">
        <f>IF(OR(B7810="",C7810="",E7810=""),0,IF(A7810=2,H7810*IF(E7810="SGD",1,IF(E7810="USD",Settings!$B$22,IF(E7810="HKD",Settings!$B$23,1))),0))</f>
        <v>0</v>
      </c>
      <c r="Q7810" s="312">
        <f>IF(OR(J7810="",G7810=""),"",G7810+ROW()/1000000)</f>
      </c>
      <c r="R7810" s="247">
        <f>IF(Q7810="","",SUMIFS(Txn[Signed Units],Txn[Key],J7810,Txn[Transaction Order],"&lt;="&amp;Q7810))</f>
      </c>
    </row>
    <row r="7811" spans="10:18" ht="15" customHeight="1" x14ac:dyDescent="0.15">
      <c r="J7811" s="246">
        <f>IF(OR(B7811="",C7811="",E7811=""),"",B7811&amp;":"&amp;C7811&amp;":"&amp;E7811)</f>
      </c>
      <c r="K7811" s="247">
        <f>IF(A7811="","",A7811*D7811)</f>
      </c>
      <c r="L7811" s="246">
        <f>IF(A7811="","",IF(OR(A7811=1,A7811=0),H7811,0))</f>
      </c>
      <c r="M7811" s="246">
        <f>IF(A7811="","",IF(A7811=-1,H7811,0))</f>
      </c>
      <c r="N7811">
        <f>IF(J7811="","",IF(E7811="SGD",1,IF(E7811="USD",Settings!$B$22,IF(E7811="HKD",Settings!$B$23,1))))</f>
      </c>
      <c r="O7811">
        <f>IF(OR(B7811="",C7811="",E7811=""),0,(IF(A7811=-1,H7811,0)-IF(OR(A7811=1,A7811=0),H7811,0)+IF(A7811=2,H7811,0))*IF(E7811="SGD",1,IF(E7811="USD",Settings!$B$22,IF(E7811="HKD",Settings!$B$23,1))))</f>
        <v>0</v>
      </c>
      <c r="P7811">
        <f>IF(OR(B7811="",C7811="",E7811=""),0,IF(A7811=2,H7811*IF(E7811="SGD",1,IF(E7811="USD",Settings!$B$22,IF(E7811="HKD",Settings!$B$23,1))),0))</f>
        <v>0</v>
      </c>
      <c r="Q7811" s="312">
        <f>IF(OR(J7811="",G7811=""),"",G7811+ROW()/1000000)</f>
      </c>
      <c r="R7811" s="247">
        <f>IF(Q7811="","",SUMIFS(Txn[Signed Units],Txn[Key],J7811,Txn[Transaction Order],"&lt;="&amp;Q7811))</f>
      </c>
    </row>
    <row r="7812" spans="10:18" ht="15" customHeight="1" x14ac:dyDescent="0.15">
      <c r="J7812" s="246">
        <f>IF(OR(B7812="",C7812="",E7812=""),"",B7812&amp;":"&amp;C7812&amp;":"&amp;E7812)</f>
      </c>
      <c r="K7812" s="247">
        <f>IF(A7812="","",A7812*D7812)</f>
      </c>
      <c r="L7812" s="246">
        <f>IF(A7812="","",IF(OR(A7812=1,A7812=0),H7812,0))</f>
      </c>
      <c r="M7812" s="246">
        <f>IF(A7812="","",IF(A7812=-1,H7812,0))</f>
      </c>
      <c r="N7812">
        <f>IF(J7812="","",IF(E7812="SGD",1,IF(E7812="USD",Settings!$B$22,IF(E7812="HKD",Settings!$B$23,1))))</f>
      </c>
      <c r="O7812">
        <f>IF(OR(B7812="",C7812="",E7812=""),0,(IF(A7812=-1,H7812,0)-IF(OR(A7812=1,A7812=0),H7812,0)+IF(A7812=2,H7812,0))*IF(E7812="SGD",1,IF(E7812="USD",Settings!$B$22,IF(E7812="HKD",Settings!$B$23,1))))</f>
        <v>0</v>
      </c>
      <c r="P7812">
        <f>IF(OR(B7812="",C7812="",E7812=""),0,IF(A7812=2,H7812*IF(E7812="SGD",1,IF(E7812="USD",Settings!$B$22,IF(E7812="HKD",Settings!$B$23,1))),0))</f>
        <v>0</v>
      </c>
      <c r="Q7812" s="312">
        <f>IF(OR(J7812="",G7812=""),"",G7812+ROW()/1000000)</f>
      </c>
      <c r="R7812" s="247">
        <f>IF(Q7812="","",SUMIFS(Txn[Signed Units],Txn[Key],J7812,Txn[Transaction Order],"&lt;="&amp;Q7812))</f>
      </c>
    </row>
    <row r="7813" spans="10:18" ht="15" customHeight="1" x14ac:dyDescent="0.15">
      <c r="J7813" s="246">
        <f>IF(OR(B7813="",C7813="",E7813=""),"",B7813&amp;":"&amp;C7813&amp;":"&amp;E7813)</f>
      </c>
      <c r="K7813" s="247">
        <f>IF(A7813="","",A7813*D7813)</f>
      </c>
      <c r="L7813" s="246">
        <f>IF(A7813="","",IF(OR(A7813=1,A7813=0),H7813,0))</f>
      </c>
      <c r="M7813" s="246">
        <f>IF(A7813="","",IF(A7813=-1,H7813,0))</f>
      </c>
      <c r="N7813">
        <f>IF(J7813="","",IF(E7813="SGD",1,IF(E7813="USD",Settings!$B$22,IF(E7813="HKD",Settings!$B$23,1))))</f>
      </c>
      <c r="O7813">
        <f>IF(OR(B7813="",C7813="",E7813=""),0,(IF(A7813=-1,H7813,0)-IF(OR(A7813=1,A7813=0),H7813,0)+IF(A7813=2,H7813,0))*IF(E7813="SGD",1,IF(E7813="USD",Settings!$B$22,IF(E7813="HKD",Settings!$B$23,1))))</f>
        <v>0</v>
      </c>
      <c r="P7813">
        <f>IF(OR(B7813="",C7813="",E7813=""),0,IF(A7813=2,H7813*IF(E7813="SGD",1,IF(E7813="USD",Settings!$B$22,IF(E7813="HKD",Settings!$B$23,1))),0))</f>
        <v>0</v>
      </c>
      <c r="Q7813" s="312">
        <f>IF(OR(J7813="",G7813=""),"",G7813+ROW()/1000000)</f>
      </c>
      <c r="R7813" s="247">
        <f>IF(Q7813="","",SUMIFS(Txn[Signed Units],Txn[Key],J7813,Txn[Transaction Order],"&lt;="&amp;Q7813))</f>
      </c>
    </row>
    <row r="7814" spans="10:18" ht="15" customHeight="1" x14ac:dyDescent="0.15">
      <c r="J7814" s="246">
        <f>IF(OR(B7814="",C7814="",E7814=""),"",B7814&amp;":"&amp;C7814&amp;":"&amp;E7814)</f>
      </c>
      <c r="K7814" s="247">
        <f>IF(A7814="","",A7814*D7814)</f>
      </c>
      <c r="L7814" s="246">
        <f>IF(A7814="","",IF(OR(A7814=1,A7814=0),H7814,0))</f>
      </c>
      <c r="M7814" s="246">
        <f>IF(A7814="","",IF(A7814=-1,H7814,0))</f>
      </c>
      <c r="N7814">
        <f>IF(J7814="","",IF(E7814="SGD",1,IF(E7814="USD",Settings!$B$22,IF(E7814="HKD",Settings!$B$23,1))))</f>
      </c>
      <c r="O7814">
        <f>IF(OR(B7814="",C7814="",E7814=""),0,(IF(A7814=-1,H7814,0)-IF(OR(A7814=1,A7814=0),H7814,0)+IF(A7814=2,H7814,0))*IF(E7814="SGD",1,IF(E7814="USD",Settings!$B$22,IF(E7814="HKD",Settings!$B$23,1))))</f>
        <v>0</v>
      </c>
      <c r="P7814">
        <f>IF(OR(B7814="",C7814="",E7814=""),0,IF(A7814=2,H7814*IF(E7814="SGD",1,IF(E7814="USD",Settings!$B$22,IF(E7814="HKD",Settings!$B$23,1))),0))</f>
        <v>0</v>
      </c>
      <c r="Q7814" s="312">
        <f>IF(OR(J7814="",G7814=""),"",G7814+ROW()/1000000)</f>
      </c>
      <c r="R7814" s="247">
        <f>IF(Q7814="","",SUMIFS(Txn[Signed Units],Txn[Key],J7814,Txn[Transaction Order],"&lt;="&amp;Q7814))</f>
      </c>
    </row>
    <row r="7815" spans="10:18" ht="15" customHeight="1" x14ac:dyDescent="0.15">
      <c r="J7815" s="246">
        <f>IF(OR(B7815="",C7815="",E7815=""),"",B7815&amp;":"&amp;C7815&amp;":"&amp;E7815)</f>
      </c>
      <c r="K7815" s="247">
        <f>IF(A7815="","",A7815*D7815)</f>
      </c>
      <c r="L7815" s="246">
        <f>IF(A7815="","",IF(OR(A7815=1,A7815=0),H7815,0))</f>
      </c>
      <c r="M7815" s="246">
        <f>IF(A7815="","",IF(A7815=-1,H7815,0))</f>
      </c>
      <c r="N7815">
        <f>IF(J7815="","",IF(E7815="SGD",1,IF(E7815="USD",Settings!$B$22,IF(E7815="HKD",Settings!$B$23,1))))</f>
      </c>
      <c r="O7815">
        <f>IF(OR(B7815="",C7815="",E7815=""),0,(IF(A7815=-1,H7815,0)-IF(OR(A7815=1,A7815=0),H7815,0)+IF(A7815=2,H7815,0))*IF(E7815="SGD",1,IF(E7815="USD",Settings!$B$22,IF(E7815="HKD",Settings!$B$23,1))))</f>
        <v>0</v>
      </c>
      <c r="P7815">
        <f>IF(OR(B7815="",C7815="",E7815=""),0,IF(A7815=2,H7815*IF(E7815="SGD",1,IF(E7815="USD",Settings!$B$22,IF(E7815="HKD",Settings!$B$23,1))),0))</f>
        <v>0</v>
      </c>
      <c r="Q7815" s="312">
        <f>IF(OR(J7815="",G7815=""),"",G7815+ROW()/1000000)</f>
      </c>
      <c r="R7815" s="247">
        <f>IF(Q7815="","",SUMIFS(Txn[Signed Units],Txn[Key],J7815,Txn[Transaction Order],"&lt;="&amp;Q7815))</f>
      </c>
    </row>
    <row r="7816" spans="10:18" ht="15" customHeight="1" x14ac:dyDescent="0.15">
      <c r="J7816" s="246">
        <f>IF(OR(B7816="",C7816="",E7816=""),"",B7816&amp;":"&amp;C7816&amp;":"&amp;E7816)</f>
      </c>
      <c r="K7816" s="247">
        <f>IF(A7816="","",A7816*D7816)</f>
      </c>
      <c r="L7816" s="246">
        <f>IF(A7816="","",IF(OR(A7816=1,A7816=0),H7816,0))</f>
      </c>
      <c r="M7816" s="246">
        <f>IF(A7816="","",IF(A7816=-1,H7816,0))</f>
      </c>
      <c r="N7816">
        <f>IF(J7816="","",IF(E7816="SGD",1,IF(E7816="USD",Settings!$B$22,IF(E7816="HKD",Settings!$B$23,1))))</f>
      </c>
      <c r="O7816">
        <f>IF(OR(B7816="",C7816="",E7816=""),0,(IF(A7816=-1,H7816,0)-IF(OR(A7816=1,A7816=0),H7816,0)+IF(A7816=2,H7816,0))*IF(E7816="SGD",1,IF(E7816="USD",Settings!$B$22,IF(E7816="HKD",Settings!$B$23,1))))</f>
        <v>0</v>
      </c>
      <c r="P7816">
        <f>IF(OR(B7816="",C7816="",E7816=""),0,IF(A7816=2,H7816*IF(E7816="SGD",1,IF(E7816="USD",Settings!$B$22,IF(E7816="HKD",Settings!$B$23,1))),0))</f>
        <v>0</v>
      </c>
      <c r="Q7816" s="312">
        <f>IF(OR(J7816="",G7816=""),"",G7816+ROW()/1000000)</f>
      </c>
      <c r="R7816" s="247">
        <f>IF(Q7816="","",SUMIFS(Txn[Signed Units],Txn[Key],J7816,Txn[Transaction Order],"&lt;="&amp;Q7816))</f>
      </c>
    </row>
    <row r="7817" spans="10:18" ht="15" customHeight="1" x14ac:dyDescent="0.15">
      <c r="J7817" s="246">
        <f>IF(OR(B7817="",C7817="",E7817=""),"",B7817&amp;":"&amp;C7817&amp;":"&amp;E7817)</f>
      </c>
      <c r="K7817" s="247">
        <f>IF(A7817="","",A7817*D7817)</f>
      </c>
      <c r="L7817" s="246">
        <f>IF(A7817="","",IF(OR(A7817=1,A7817=0),H7817,0))</f>
      </c>
      <c r="M7817" s="246">
        <f>IF(A7817="","",IF(A7817=-1,H7817,0))</f>
      </c>
      <c r="N7817">
        <f>IF(J7817="","",IF(E7817="SGD",1,IF(E7817="USD",Settings!$B$22,IF(E7817="HKD",Settings!$B$23,1))))</f>
      </c>
      <c r="O7817">
        <f>IF(OR(B7817="",C7817="",E7817=""),0,(IF(A7817=-1,H7817,0)-IF(OR(A7817=1,A7817=0),H7817,0)+IF(A7817=2,H7817,0))*IF(E7817="SGD",1,IF(E7817="USD",Settings!$B$22,IF(E7817="HKD",Settings!$B$23,1))))</f>
        <v>0</v>
      </c>
      <c r="P7817">
        <f>IF(OR(B7817="",C7817="",E7817=""),0,IF(A7817=2,H7817*IF(E7817="SGD",1,IF(E7817="USD",Settings!$B$22,IF(E7817="HKD",Settings!$B$23,1))),0))</f>
        <v>0</v>
      </c>
      <c r="Q7817" s="312">
        <f>IF(OR(J7817="",G7817=""),"",G7817+ROW()/1000000)</f>
      </c>
      <c r="R7817" s="247">
        <f>IF(Q7817="","",SUMIFS(Txn[Signed Units],Txn[Key],J7817,Txn[Transaction Order],"&lt;="&amp;Q7817))</f>
      </c>
    </row>
    <row r="7818" spans="10:18" ht="15" customHeight="1" x14ac:dyDescent="0.15">
      <c r="J7818" s="246">
        <f>IF(OR(B7818="",C7818="",E7818=""),"",B7818&amp;":"&amp;C7818&amp;":"&amp;E7818)</f>
      </c>
      <c r="K7818" s="247">
        <f>IF(A7818="","",A7818*D7818)</f>
      </c>
      <c r="L7818" s="246">
        <f>IF(A7818="","",IF(OR(A7818=1,A7818=0),H7818,0))</f>
      </c>
      <c r="M7818" s="246">
        <f>IF(A7818="","",IF(A7818=-1,H7818,0))</f>
      </c>
      <c r="N7818">
        <f>IF(J7818="","",IF(E7818="SGD",1,IF(E7818="USD",Settings!$B$22,IF(E7818="HKD",Settings!$B$23,1))))</f>
      </c>
      <c r="O7818">
        <f>IF(OR(B7818="",C7818="",E7818=""),0,(IF(A7818=-1,H7818,0)-IF(OR(A7818=1,A7818=0),H7818,0)+IF(A7818=2,H7818,0))*IF(E7818="SGD",1,IF(E7818="USD",Settings!$B$22,IF(E7818="HKD",Settings!$B$23,1))))</f>
        <v>0</v>
      </c>
      <c r="P7818">
        <f>IF(OR(B7818="",C7818="",E7818=""),0,IF(A7818=2,H7818*IF(E7818="SGD",1,IF(E7818="USD",Settings!$B$22,IF(E7818="HKD",Settings!$B$23,1))),0))</f>
        <v>0</v>
      </c>
      <c r="Q7818" s="312">
        <f>IF(OR(J7818="",G7818=""),"",G7818+ROW()/1000000)</f>
      </c>
      <c r="R7818" s="247">
        <f>IF(Q7818="","",SUMIFS(Txn[Signed Units],Txn[Key],J7818,Txn[Transaction Order],"&lt;="&amp;Q7818))</f>
      </c>
    </row>
    <row r="7819" spans="10:18" ht="15" customHeight="1" x14ac:dyDescent="0.15">
      <c r="J7819" s="246">
        <f>IF(OR(B7819="",C7819="",E7819=""),"",B7819&amp;":"&amp;C7819&amp;":"&amp;E7819)</f>
      </c>
      <c r="K7819" s="247">
        <f>IF(A7819="","",A7819*D7819)</f>
      </c>
      <c r="L7819" s="246">
        <f>IF(A7819="","",IF(OR(A7819=1,A7819=0),H7819,0))</f>
      </c>
      <c r="M7819" s="246">
        <f>IF(A7819="","",IF(A7819=-1,H7819,0))</f>
      </c>
      <c r="N7819">
        <f>IF(J7819="","",IF(E7819="SGD",1,IF(E7819="USD",Settings!$B$22,IF(E7819="HKD",Settings!$B$23,1))))</f>
      </c>
      <c r="O7819">
        <f>IF(OR(B7819="",C7819="",E7819=""),0,(IF(A7819=-1,H7819,0)-IF(OR(A7819=1,A7819=0),H7819,0)+IF(A7819=2,H7819,0))*IF(E7819="SGD",1,IF(E7819="USD",Settings!$B$22,IF(E7819="HKD",Settings!$B$23,1))))</f>
        <v>0</v>
      </c>
      <c r="P7819">
        <f>IF(OR(B7819="",C7819="",E7819=""),0,IF(A7819=2,H7819*IF(E7819="SGD",1,IF(E7819="USD",Settings!$B$22,IF(E7819="HKD",Settings!$B$23,1))),0))</f>
        <v>0</v>
      </c>
      <c r="Q7819" s="312">
        <f>IF(OR(J7819="",G7819=""),"",G7819+ROW()/1000000)</f>
      </c>
      <c r="R7819" s="247">
        <f>IF(Q7819="","",SUMIFS(Txn[Signed Units],Txn[Key],J7819,Txn[Transaction Order],"&lt;="&amp;Q7819))</f>
      </c>
    </row>
    <row r="7820" spans="10:18" ht="15" customHeight="1" x14ac:dyDescent="0.15">
      <c r="J7820" s="246">
        <f>IF(OR(B7820="",C7820="",E7820=""),"",B7820&amp;":"&amp;C7820&amp;":"&amp;E7820)</f>
      </c>
      <c r="K7820" s="247">
        <f>IF(A7820="","",A7820*D7820)</f>
      </c>
      <c r="L7820" s="246">
        <f>IF(A7820="","",IF(OR(A7820=1,A7820=0),H7820,0))</f>
      </c>
      <c r="M7820" s="246">
        <f>IF(A7820="","",IF(A7820=-1,H7820,0))</f>
      </c>
      <c r="N7820">
        <f>IF(J7820="","",IF(E7820="SGD",1,IF(E7820="USD",Settings!$B$22,IF(E7820="HKD",Settings!$B$23,1))))</f>
      </c>
      <c r="O7820">
        <f>IF(OR(B7820="",C7820="",E7820=""),0,(IF(A7820=-1,H7820,0)-IF(OR(A7820=1,A7820=0),H7820,0)+IF(A7820=2,H7820,0))*IF(E7820="SGD",1,IF(E7820="USD",Settings!$B$22,IF(E7820="HKD",Settings!$B$23,1))))</f>
        <v>0</v>
      </c>
      <c r="P7820">
        <f>IF(OR(B7820="",C7820="",E7820=""),0,IF(A7820=2,H7820*IF(E7820="SGD",1,IF(E7820="USD",Settings!$B$22,IF(E7820="HKD",Settings!$B$23,1))),0))</f>
        <v>0</v>
      </c>
      <c r="Q7820" s="312">
        <f>IF(OR(J7820="",G7820=""),"",G7820+ROW()/1000000)</f>
      </c>
      <c r="R7820" s="247">
        <f>IF(Q7820="","",SUMIFS(Txn[Signed Units],Txn[Key],J7820,Txn[Transaction Order],"&lt;="&amp;Q7820))</f>
      </c>
    </row>
    <row r="7821" spans="10:18" ht="15" customHeight="1" x14ac:dyDescent="0.15">
      <c r="J7821" s="246">
        <f>IF(OR(B7821="",C7821="",E7821=""),"",B7821&amp;":"&amp;C7821&amp;":"&amp;E7821)</f>
      </c>
      <c r="K7821" s="247">
        <f>IF(A7821="","",A7821*D7821)</f>
      </c>
      <c r="L7821" s="246">
        <f>IF(A7821="","",IF(OR(A7821=1,A7821=0),H7821,0))</f>
      </c>
      <c r="M7821" s="246">
        <f>IF(A7821="","",IF(A7821=-1,H7821,0))</f>
      </c>
      <c r="N7821">
        <f>IF(J7821="","",IF(E7821="SGD",1,IF(E7821="USD",Settings!$B$22,IF(E7821="HKD",Settings!$B$23,1))))</f>
      </c>
      <c r="O7821">
        <f>IF(OR(B7821="",C7821="",E7821=""),0,(IF(A7821=-1,H7821,0)-IF(OR(A7821=1,A7821=0),H7821,0)+IF(A7821=2,H7821,0))*IF(E7821="SGD",1,IF(E7821="USD",Settings!$B$22,IF(E7821="HKD",Settings!$B$23,1))))</f>
        <v>0</v>
      </c>
      <c r="P7821">
        <f>IF(OR(B7821="",C7821="",E7821=""),0,IF(A7821=2,H7821*IF(E7821="SGD",1,IF(E7821="USD",Settings!$B$22,IF(E7821="HKD",Settings!$B$23,1))),0))</f>
        <v>0</v>
      </c>
      <c r="Q7821" s="312">
        <f>IF(OR(J7821="",G7821=""),"",G7821+ROW()/1000000)</f>
      </c>
      <c r="R7821" s="247">
        <f>IF(Q7821="","",SUMIFS(Txn[Signed Units],Txn[Key],J7821,Txn[Transaction Order],"&lt;="&amp;Q7821))</f>
      </c>
    </row>
    <row r="7822" spans="10:18" ht="15" customHeight="1" x14ac:dyDescent="0.15">
      <c r="J7822" s="246">
        <f>IF(OR(B7822="",C7822="",E7822=""),"",B7822&amp;":"&amp;C7822&amp;":"&amp;E7822)</f>
      </c>
      <c r="K7822" s="247">
        <f>IF(A7822="","",A7822*D7822)</f>
      </c>
      <c r="L7822" s="246">
        <f>IF(A7822="","",IF(OR(A7822=1,A7822=0),H7822,0))</f>
      </c>
      <c r="M7822" s="246">
        <f>IF(A7822="","",IF(A7822=-1,H7822,0))</f>
      </c>
      <c r="N7822">
        <f>IF(J7822="","",IF(E7822="SGD",1,IF(E7822="USD",Settings!$B$22,IF(E7822="HKD",Settings!$B$23,1))))</f>
      </c>
      <c r="O7822">
        <f>IF(OR(B7822="",C7822="",E7822=""),0,(IF(A7822=-1,H7822,0)-IF(OR(A7822=1,A7822=0),H7822,0)+IF(A7822=2,H7822,0))*IF(E7822="SGD",1,IF(E7822="USD",Settings!$B$22,IF(E7822="HKD",Settings!$B$23,1))))</f>
        <v>0</v>
      </c>
      <c r="P7822">
        <f>IF(OR(B7822="",C7822="",E7822=""),0,IF(A7822=2,H7822*IF(E7822="SGD",1,IF(E7822="USD",Settings!$B$22,IF(E7822="HKD",Settings!$B$23,1))),0))</f>
        <v>0</v>
      </c>
      <c r="Q7822" s="312">
        <f>IF(OR(J7822="",G7822=""),"",G7822+ROW()/1000000)</f>
      </c>
      <c r="R7822" s="247">
        <f>IF(Q7822="","",SUMIFS(Txn[Signed Units],Txn[Key],J7822,Txn[Transaction Order],"&lt;="&amp;Q7822))</f>
      </c>
    </row>
    <row r="7823" spans="10:18" ht="15" customHeight="1" x14ac:dyDescent="0.15">
      <c r="J7823" s="246">
        <f>IF(OR(B7823="",C7823="",E7823=""),"",B7823&amp;":"&amp;C7823&amp;":"&amp;E7823)</f>
      </c>
      <c r="K7823" s="247">
        <f>IF(A7823="","",A7823*D7823)</f>
      </c>
      <c r="L7823" s="246">
        <f>IF(A7823="","",IF(OR(A7823=1,A7823=0),H7823,0))</f>
      </c>
      <c r="M7823" s="246">
        <f>IF(A7823="","",IF(A7823=-1,H7823,0))</f>
      </c>
      <c r="N7823">
        <f>IF(J7823="","",IF(E7823="SGD",1,IF(E7823="USD",Settings!$B$22,IF(E7823="HKD",Settings!$B$23,1))))</f>
      </c>
      <c r="O7823">
        <f>IF(OR(B7823="",C7823="",E7823=""),0,(IF(A7823=-1,H7823,0)-IF(OR(A7823=1,A7823=0),H7823,0)+IF(A7823=2,H7823,0))*IF(E7823="SGD",1,IF(E7823="USD",Settings!$B$22,IF(E7823="HKD",Settings!$B$23,1))))</f>
        <v>0</v>
      </c>
      <c r="P7823">
        <f>IF(OR(B7823="",C7823="",E7823=""),0,IF(A7823=2,H7823*IF(E7823="SGD",1,IF(E7823="USD",Settings!$B$22,IF(E7823="HKD",Settings!$B$23,1))),0))</f>
        <v>0</v>
      </c>
      <c r="Q7823" s="312">
        <f>IF(OR(J7823="",G7823=""),"",G7823+ROW()/1000000)</f>
      </c>
      <c r="R7823" s="247">
        <f>IF(Q7823="","",SUMIFS(Txn[Signed Units],Txn[Key],J7823,Txn[Transaction Order],"&lt;="&amp;Q7823))</f>
      </c>
    </row>
    <row r="7824" spans="10:18" ht="15" customHeight="1" x14ac:dyDescent="0.15">
      <c r="J7824" s="246">
        <f>IF(OR(B7824="",C7824="",E7824=""),"",B7824&amp;":"&amp;C7824&amp;":"&amp;E7824)</f>
      </c>
      <c r="K7824" s="247">
        <f>IF(A7824="","",A7824*D7824)</f>
      </c>
      <c r="L7824" s="246">
        <f>IF(A7824="","",IF(OR(A7824=1,A7824=0),H7824,0))</f>
      </c>
      <c r="M7824" s="246">
        <f>IF(A7824="","",IF(A7824=-1,H7824,0))</f>
      </c>
      <c r="N7824">
        <f>IF(J7824="","",IF(E7824="SGD",1,IF(E7824="USD",Settings!$B$22,IF(E7824="HKD",Settings!$B$23,1))))</f>
      </c>
      <c r="O7824">
        <f>IF(OR(B7824="",C7824="",E7824=""),0,(IF(A7824=-1,H7824,0)-IF(OR(A7824=1,A7824=0),H7824,0)+IF(A7824=2,H7824,0))*IF(E7824="SGD",1,IF(E7824="USD",Settings!$B$22,IF(E7824="HKD",Settings!$B$23,1))))</f>
        <v>0</v>
      </c>
      <c r="P7824">
        <f>IF(OR(B7824="",C7824="",E7824=""),0,IF(A7824=2,H7824*IF(E7824="SGD",1,IF(E7824="USD",Settings!$B$22,IF(E7824="HKD",Settings!$B$23,1))),0))</f>
        <v>0</v>
      </c>
      <c r="Q7824" s="312">
        <f>IF(OR(J7824="",G7824=""),"",G7824+ROW()/1000000)</f>
      </c>
      <c r="R7824" s="247">
        <f>IF(Q7824="","",SUMIFS(Txn[Signed Units],Txn[Key],J7824,Txn[Transaction Order],"&lt;="&amp;Q7824))</f>
      </c>
    </row>
    <row r="7825" spans="10:18" ht="15" customHeight="1" x14ac:dyDescent="0.15">
      <c r="J7825" s="246">
        <f>IF(OR(B7825="",C7825="",E7825=""),"",B7825&amp;":"&amp;C7825&amp;":"&amp;E7825)</f>
      </c>
      <c r="K7825" s="247">
        <f>IF(A7825="","",A7825*D7825)</f>
      </c>
      <c r="L7825" s="246">
        <f>IF(A7825="","",IF(OR(A7825=1,A7825=0),H7825,0))</f>
      </c>
      <c r="M7825" s="246">
        <f>IF(A7825="","",IF(A7825=-1,H7825,0))</f>
      </c>
      <c r="N7825">
        <f>IF(J7825="","",IF(E7825="SGD",1,IF(E7825="USD",Settings!$B$22,IF(E7825="HKD",Settings!$B$23,1))))</f>
      </c>
      <c r="O7825">
        <f>IF(OR(B7825="",C7825="",E7825=""),0,(IF(A7825=-1,H7825,0)-IF(OR(A7825=1,A7825=0),H7825,0)+IF(A7825=2,H7825,0))*IF(E7825="SGD",1,IF(E7825="USD",Settings!$B$22,IF(E7825="HKD",Settings!$B$23,1))))</f>
        <v>0</v>
      </c>
      <c r="P7825">
        <f>IF(OR(B7825="",C7825="",E7825=""),0,IF(A7825=2,H7825*IF(E7825="SGD",1,IF(E7825="USD",Settings!$B$22,IF(E7825="HKD",Settings!$B$23,1))),0))</f>
        <v>0</v>
      </c>
      <c r="Q7825" s="312">
        <f>IF(OR(J7825="",G7825=""),"",G7825+ROW()/1000000)</f>
      </c>
      <c r="R7825" s="247">
        <f>IF(Q7825="","",SUMIFS(Txn[Signed Units],Txn[Key],J7825,Txn[Transaction Order],"&lt;="&amp;Q7825))</f>
      </c>
    </row>
    <row r="7826" spans="10:18" ht="15" customHeight="1" x14ac:dyDescent="0.15">
      <c r="J7826" s="246">
        <f>IF(OR(B7826="",C7826="",E7826=""),"",B7826&amp;":"&amp;C7826&amp;":"&amp;E7826)</f>
      </c>
      <c r="K7826" s="247">
        <f>IF(A7826="","",A7826*D7826)</f>
      </c>
      <c r="L7826" s="246">
        <f>IF(A7826="","",IF(OR(A7826=1,A7826=0),H7826,0))</f>
      </c>
      <c r="M7826" s="246">
        <f>IF(A7826="","",IF(A7826=-1,H7826,0))</f>
      </c>
      <c r="N7826">
        <f>IF(J7826="","",IF(E7826="SGD",1,IF(E7826="USD",Settings!$B$22,IF(E7826="HKD",Settings!$B$23,1))))</f>
      </c>
      <c r="O7826">
        <f>IF(OR(B7826="",C7826="",E7826=""),0,(IF(A7826=-1,H7826,0)-IF(OR(A7826=1,A7826=0),H7826,0)+IF(A7826=2,H7826,0))*IF(E7826="SGD",1,IF(E7826="USD",Settings!$B$22,IF(E7826="HKD",Settings!$B$23,1))))</f>
        <v>0</v>
      </c>
      <c r="P7826">
        <f>IF(OR(B7826="",C7826="",E7826=""),0,IF(A7826=2,H7826*IF(E7826="SGD",1,IF(E7826="USD",Settings!$B$22,IF(E7826="HKD",Settings!$B$23,1))),0))</f>
        <v>0</v>
      </c>
      <c r="Q7826" s="312">
        <f>IF(OR(J7826="",G7826=""),"",G7826+ROW()/1000000)</f>
      </c>
      <c r="R7826" s="247">
        <f>IF(Q7826="","",SUMIFS(Txn[Signed Units],Txn[Key],J7826,Txn[Transaction Order],"&lt;="&amp;Q7826))</f>
      </c>
    </row>
    <row r="7827" spans="10:18" ht="15" customHeight="1" x14ac:dyDescent="0.15">
      <c r="J7827" s="246">
        <f>IF(OR(B7827="",C7827="",E7827=""),"",B7827&amp;":"&amp;C7827&amp;":"&amp;E7827)</f>
      </c>
      <c r="K7827" s="247">
        <f>IF(A7827="","",A7827*D7827)</f>
      </c>
      <c r="L7827" s="246">
        <f>IF(A7827="","",IF(OR(A7827=1,A7827=0),H7827,0))</f>
      </c>
      <c r="M7827" s="246">
        <f>IF(A7827="","",IF(A7827=-1,H7827,0))</f>
      </c>
      <c r="N7827">
        <f>IF(J7827="","",IF(E7827="SGD",1,IF(E7827="USD",Settings!$B$22,IF(E7827="HKD",Settings!$B$23,1))))</f>
      </c>
      <c r="O7827">
        <f>IF(OR(B7827="",C7827="",E7827=""),0,(IF(A7827=-1,H7827,0)-IF(OR(A7827=1,A7827=0),H7827,0)+IF(A7827=2,H7827,0))*IF(E7827="SGD",1,IF(E7827="USD",Settings!$B$22,IF(E7827="HKD",Settings!$B$23,1))))</f>
        <v>0</v>
      </c>
      <c r="P7827">
        <f>IF(OR(B7827="",C7827="",E7827=""),0,IF(A7827=2,H7827*IF(E7827="SGD",1,IF(E7827="USD",Settings!$B$22,IF(E7827="HKD",Settings!$B$23,1))),0))</f>
        <v>0</v>
      </c>
      <c r="Q7827" s="312">
        <f>IF(OR(J7827="",G7827=""),"",G7827+ROW()/1000000)</f>
      </c>
      <c r="R7827" s="247">
        <f>IF(Q7827="","",SUMIFS(Txn[Signed Units],Txn[Key],J7827,Txn[Transaction Order],"&lt;="&amp;Q7827))</f>
      </c>
    </row>
    <row r="7828" spans="10:18" ht="15" customHeight="1" x14ac:dyDescent="0.15">
      <c r="J7828" s="246">
        <f>IF(OR(B7828="",C7828="",E7828=""),"",B7828&amp;":"&amp;C7828&amp;":"&amp;E7828)</f>
      </c>
      <c r="K7828" s="247">
        <f>IF(A7828="","",A7828*D7828)</f>
      </c>
      <c r="L7828" s="246">
        <f>IF(A7828="","",IF(OR(A7828=1,A7828=0),H7828,0))</f>
      </c>
      <c r="M7828" s="246">
        <f>IF(A7828="","",IF(A7828=-1,H7828,0))</f>
      </c>
      <c r="N7828">
        <f>IF(J7828="","",IF(E7828="SGD",1,IF(E7828="USD",Settings!$B$22,IF(E7828="HKD",Settings!$B$23,1))))</f>
      </c>
      <c r="O7828">
        <f>IF(OR(B7828="",C7828="",E7828=""),0,(IF(A7828=-1,H7828,0)-IF(OR(A7828=1,A7828=0),H7828,0)+IF(A7828=2,H7828,0))*IF(E7828="SGD",1,IF(E7828="USD",Settings!$B$22,IF(E7828="HKD",Settings!$B$23,1))))</f>
        <v>0</v>
      </c>
      <c r="P7828">
        <f>IF(OR(B7828="",C7828="",E7828=""),0,IF(A7828=2,H7828*IF(E7828="SGD",1,IF(E7828="USD",Settings!$B$22,IF(E7828="HKD",Settings!$B$23,1))),0))</f>
        <v>0</v>
      </c>
      <c r="Q7828" s="312">
        <f>IF(OR(J7828="",G7828=""),"",G7828+ROW()/1000000)</f>
      </c>
      <c r="R7828" s="247">
        <f>IF(Q7828="","",SUMIFS(Txn[Signed Units],Txn[Key],J7828,Txn[Transaction Order],"&lt;="&amp;Q7828))</f>
      </c>
    </row>
    <row r="7829" spans="10:18" ht="15" customHeight="1" x14ac:dyDescent="0.15">
      <c r="J7829" s="246">
        <f>IF(OR(B7829="",C7829="",E7829=""),"",B7829&amp;":"&amp;C7829&amp;":"&amp;E7829)</f>
      </c>
      <c r="K7829" s="247">
        <f>IF(A7829="","",A7829*D7829)</f>
      </c>
      <c r="L7829" s="246">
        <f>IF(A7829="","",IF(OR(A7829=1,A7829=0),H7829,0))</f>
      </c>
      <c r="M7829" s="246">
        <f>IF(A7829="","",IF(A7829=-1,H7829,0))</f>
      </c>
      <c r="N7829">
        <f>IF(J7829="","",IF(E7829="SGD",1,IF(E7829="USD",Settings!$B$22,IF(E7829="HKD",Settings!$B$23,1))))</f>
      </c>
      <c r="O7829">
        <f>IF(OR(B7829="",C7829="",E7829=""),0,(IF(A7829=-1,H7829,0)-IF(OR(A7829=1,A7829=0),H7829,0)+IF(A7829=2,H7829,0))*IF(E7829="SGD",1,IF(E7829="USD",Settings!$B$22,IF(E7829="HKD",Settings!$B$23,1))))</f>
        <v>0</v>
      </c>
      <c r="P7829">
        <f>IF(OR(B7829="",C7829="",E7829=""),0,IF(A7829=2,H7829*IF(E7829="SGD",1,IF(E7829="USD",Settings!$B$22,IF(E7829="HKD",Settings!$B$23,1))),0))</f>
        <v>0</v>
      </c>
      <c r="Q7829" s="312">
        <f>IF(OR(J7829="",G7829=""),"",G7829+ROW()/1000000)</f>
      </c>
      <c r="R7829" s="247">
        <f>IF(Q7829="","",SUMIFS(Txn[Signed Units],Txn[Key],J7829,Txn[Transaction Order],"&lt;="&amp;Q7829))</f>
      </c>
    </row>
    <row r="7830" spans="10:18" ht="15" customHeight="1" x14ac:dyDescent="0.15">
      <c r="J7830" s="246">
        <f>IF(OR(B7830="",C7830="",E7830=""),"",B7830&amp;":"&amp;C7830&amp;":"&amp;E7830)</f>
      </c>
      <c r="K7830" s="247">
        <f>IF(A7830="","",A7830*D7830)</f>
      </c>
      <c r="L7830" s="246">
        <f>IF(A7830="","",IF(OR(A7830=1,A7830=0),H7830,0))</f>
      </c>
      <c r="M7830" s="246">
        <f>IF(A7830="","",IF(A7830=-1,H7830,0))</f>
      </c>
      <c r="N7830">
        <f>IF(J7830="","",IF(E7830="SGD",1,IF(E7830="USD",Settings!$B$22,IF(E7830="HKD",Settings!$B$23,1))))</f>
      </c>
      <c r="O7830">
        <f>IF(OR(B7830="",C7830="",E7830=""),0,(IF(A7830=-1,H7830,0)-IF(OR(A7830=1,A7830=0),H7830,0)+IF(A7830=2,H7830,0))*IF(E7830="SGD",1,IF(E7830="USD",Settings!$B$22,IF(E7830="HKD",Settings!$B$23,1))))</f>
        <v>0</v>
      </c>
      <c r="P7830">
        <f>IF(OR(B7830="",C7830="",E7830=""),0,IF(A7830=2,H7830*IF(E7830="SGD",1,IF(E7830="USD",Settings!$B$22,IF(E7830="HKD",Settings!$B$23,1))),0))</f>
        <v>0</v>
      </c>
      <c r="Q7830" s="312">
        <f>IF(OR(J7830="",G7830=""),"",G7830+ROW()/1000000)</f>
      </c>
      <c r="R7830" s="247">
        <f>IF(Q7830="","",SUMIFS(Txn[Signed Units],Txn[Key],J7830,Txn[Transaction Order],"&lt;="&amp;Q7830))</f>
      </c>
    </row>
    <row r="7831" spans="10:18" ht="15" customHeight="1" x14ac:dyDescent="0.15">
      <c r="J7831" s="246">
        <f>IF(OR(B7831="",C7831="",E7831=""),"",B7831&amp;":"&amp;C7831&amp;":"&amp;E7831)</f>
      </c>
      <c r="K7831" s="247">
        <f>IF(A7831="","",A7831*D7831)</f>
      </c>
      <c r="L7831" s="246">
        <f>IF(A7831="","",IF(OR(A7831=1,A7831=0),H7831,0))</f>
      </c>
      <c r="M7831" s="246">
        <f>IF(A7831="","",IF(A7831=-1,H7831,0))</f>
      </c>
      <c r="N7831">
        <f>IF(J7831="","",IF(E7831="SGD",1,IF(E7831="USD",Settings!$B$22,IF(E7831="HKD",Settings!$B$23,1))))</f>
      </c>
      <c r="O7831">
        <f>IF(OR(B7831="",C7831="",E7831=""),0,(IF(A7831=-1,H7831,0)-IF(OR(A7831=1,A7831=0),H7831,0)+IF(A7831=2,H7831,0))*IF(E7831="SGD",1,IF(E7831="USD",Settings!$B$22,IF(E7831="HKD",Settings!$B$23,1))))</f>
        <v>0</v>
      </c>
      <c r="P7831">
        <f>IF(OR(B7831="",C7831="",E7831=""),0,IF(A7831=2,H7831*IF(E7831="SGD",1,IF(E7831="USD",Settings!$B$22,IF(E7831="HKD",Settings!$B$23,1))),0))</f>
        <v>0</v>
      </c>
      <c r="Q7831" s="312">
        <f>IF(OR(J7831="",G7831=""),"",G7831+ROW()/1000000)</f>
      </c>
      <c r="R7831" s="247">
        <f>IF(Q7831="","",SUMIFS(Txn[Signed Units],Txn[Key],J7831,Txn[Transaction Order],"&lt;="&amp;Q7831))</f>
      </c>
    </row>
    <row r="7832" spans="10:18" ht="15" customHeight="1" x14ac:dyDescent="0.15">
      <c r="J7832" s="246">
        <f>IF(OR(B7832="",C7832="",E7832=""),"",B7832&amp;":"&amp;C7832&amp;":"&amp;E7832)</f>
      </c>
      <c r="K7832" s="247">
        <f>IF(A7832="","",A7832*D7832)</f>
      </c>
      <c r="L7832" s="246">
        <f>IF(A7832="","",IF(OR(A7832=1,A7832=0),H7832,0))</f>
      </c>
      <c r="M7832" s="246">
        <f>IF(A7832="","",IF(A7832=-1,H7832,0))</f>
      </c>
      <c r="N7832">
        <f>IF(J7832="","",IF(E7832="SGD",1,IF(E7832="USD",Settings!$B$22,IF(E7832="HKD",Settings!$B$23,1))))</f>
      </c>
      <c r="O7832">
        <f>IF(OR(B7832="",C7832="",E7832=""),0,(IF(A7832=-1,H7832,0)-IF(OR(A7832=1,A7832=0),H7832,0)+IF(A7832=2,H7832,0))*IF(E7832="SGD",1,IF(E7832="USD",Settings!$B$22,IF(E7832="HKD",Settings!$B$23,1))))</f>
        <v>0</v>
      </c>
      <c r="P7832">
        <f>IF(OR(B7832="",C7832="",E7832=""),0,IF(A7832=2,H7832*IF(E7832="SGD",1,IF(E7832="USD",Settings!$B$22,IF(E7832="HKD",Settings!$B$23,1))),0))</f>
        <v>0</v>
      </c>
      <c r="Q7832" s="312">
        <f>IF(OR(J7832="",G7832=""),"",G7832+ROW()/1000000)</f>
      </c>
      <c r="R7832" s="247">
        <f>IF(Q7832="","",SUMIFS(Txn[Signed Units],Txn[Key],J7832,Txn[Transaction Order],"&lt;="&amp;Q7832))</f>
      </c>
    </row>
    <row r="7833" spans="10:18" ht="15" customHeight="1" x14ac:dyDescent="0.15">
      <c r="J7833" s="246">
        <f>IF(OR(B7833="",C7833="",E7833=""),"",B7833&amp;":"&amp;C7833&amp;":"&amp;E7833)</f>
      </c>
      <c r="K7833" s="247">
        <f>IF(A7833="","",A7833*D7833)</f>
      </c>
      <c r="L7833" s="246">
        <f>IF(A7833="","",IF(OR(A7833=1,A7833=0),H7833,0))</f>
      </c>
      <c r="M7833" s="246">
        <f>IF(A7833="","",IF(A7833=-1,H7833,0))</f>
      </c>
      <c r="N7833">
        <f>IF(J7833="","",IF(E7833="SGD",1,IF(E7833="USD",Settings!$B$22,IF(E7833="HKD",Settings!$B$23,1))))</f>
      </c>
      <c r="O7833">
        <f>IF(OR(B7833="",C7833="",E7833=""),0,(IF(A7833=-1,H7833,0)-IF(OR(A7833=1,A7833=0),H7833,0)+IF(A7833=2,H7833,0))*IF(E7833="SGD",1,IF(E7833="USD",Settings!$B$22,IF(E7833="HKD",Settings!$B$23,1))))</f>
        <v>0</v>
      </c>
      <c r="P7833">
        <f>IF(OR(B7833="",C7833="",E7833=""),0,IF(A7833=2,H7833*IF(E7833="SGD",1,IF(E7833="USD",Settings!$B$22,IF(E7833="HKD",Settings!$B$23,1))),0))</f>
        <v>0</v>
      </c>
      <c r="Q7833" s="312">
        <f>IF(OR(J7833="",G7833=""),"",G7833+ROW()/1000000)</f>
      </c>
      <c r="R7833" s="247">
        <f>IF(Q7833="","",SUMIFS(Txn[Signed Units],Txn[Key],J7833,Txn[Transaction Order],"&lt;="&amp;Q7833))</f>
      </c>
    </row>
    <row r="7834" spans="10:18" ht="15" customHeight="1" x14ac:dyDescent="0.15">
      <c r="J7834" s="246">
        <f>IF(OR(B7834="",C7834="",E7834=""),"",B7834&amp;":"&amp;C7834&amp;":"&amp;E7834)</f>
      </c>
      <c r="K7834" s="247">
        <f>IF(A7834="","",A7834*D7834)</f>
      </c>
      <c r="L7834" s="246">
        <f>IF(A7834="","",IF(OR(A7834=1,A7834=0),H7834,0))</f>
      </c>
      <c r="M7834" s="246">
        <f>IF(A7834="","",IF(A7834=-1,H7834,0))</f>
      </c>
      <c r="N7834">
        <f>IF(J7834="","",IF(E7834="SGD",1,IF(E7834="USD",Settings!$B$22,IF(E7834="HKD",Settings!$B$23,1))))</f>
      </c>
      <c r="O7834">
        <f>IF(OR(B7834="",C7834="",E7834=""),0,(IF(A7834=-1,H7834,0)-IF(OR(A7834=1,A7834=0),H7834,0)+IF(A7834=2,H7834,0))*IF(E7834="SGD",1,IF(E7834="USD",Settings!$B$22,IF(E7834="HKD",Settings!$B$23,1))))</f>
        <v>0</v>
      </c>
      <c r="P7834">
        <f>IF(OR(B7834="",C7834="",E7834=""),0,IF(A7834=2,H7834*IF(E7834="SGD",1,IF(E7834="USD",Settings!$B$22,IF(E7834="HKD",Settings!$B$23,1))),0))</f>
        <v>0</v>
      </c>
      <c r="Q7834" s="312">
        <f>IF(OR(J7834="",G7834=""),"",G7834+ROW()/1000000)</f>
      </c>
      <c r="R7834" s="247">
        <f>IF(Q7834="","",SUMIFS(Txn[Signed Units],Txn[Key],J7834,Txn[Transaction Order],"&lt;="&amp;Q7834))</f>
      </c>
    </row>
    <row r="7835" spans="10:18" ht="15" customHeight="1" x14ac:dyDescent="0.15">
      <c r="J7835" s="246">
        <f>IF(OR(B7835="",C7835="",E7835=""),"",B7835&amp;":"&amp;C7835&amp;":"&amp;E7835)</f>
      </c>
      <c r="K7835" s="247">
        <f>IF(A7835="","",A7835*D7835)</f>
      </c>
      <c r="L7835" s="246">
        <f>IF(A7835="","",IF(OR(A7835=1,A7835=0),H7835,0))</f>
      </c>
      <c r="M7835" s="246">
        <f>IF(A7835="","",IF(A7835=-1,H7835,0))</f>
      </c>
      <c r="N7835">
        <f>IF(J7835="","",IF(E7835="SGD",1,IF(E7835="USD",Settings!$B$22,IF(E7835="HKD",Settings!$B$23,1))))</f>
      </c>
      <c r="O7835">
        <f>IF(OR(B7835="",C7835="",E7835=""),0,(IF(A7835=-1,H7835,0)-IF(OR(A7835=1,A7835=0),H7835,0)+IF(A7835=2,H7835,0))*IF(E7835="SGD",1,IF(E7835="USD",Settings!$B$22,IF(E7835="HKD",Settings!$B$23,1))))</f>
        <v>0</v>
      </c>
      <c r="P7835">
        <f>IF(OR(B7835="",C7835="",E7835=""),0,IF(A7835=2,H7835*IF(E7835="SGD",1,IF(E7835="USD",Settings!$B$22,IF(E7835="HKD",Settings!$B$23,1))),0))</f>
        <v>0</v>
      </c>
      <c r="Q7835" s="312">
        <f>IF(OR(J7835="",G7835=""),"",G7835+ROW()/1000000)</f>
      </c>
      <c r="R7835" s="247">
        <f>IF(Q7835="","",SUMIFS(Txn[Signed Units],Txn[Key],J7835,Txn[Transaction Order],"&lt;="&amp;Q7835))</f>
      </c>
    </row>
    <row r="7836" spans="10:18" ht="15" customHeight="1" x14ac:dyDescent="0.15">
      <c r="J7836" s="246">
        <f>IF(OR(B7836="",C7836="",E7836=""),"",B7836&amp;":"&amp;C7836&amp;":"&amp;E7836)</f>
      </c>
      <c r="K7836" s="247">
        <f>IF(A7836="","",A7836*D7836)</f>
      </c>
      <c r="L7836" s="246">
        <f>IF(A7836="","",IF(OR(A7836=1,A7836=0),H7836,0))</f>
      </c>
      <c r="M7836" s="246">
        <f>IF(A7836="","",IF(A7836=-1,H7836,0))</f>
      </c>
      <c r="N7836">
        <f>IF(J7836="","",IF(E7836="SGD",1,IF(E7836="USD",Settings!$B$22,IF(E7836="HKD",Settings!$B$23,1))))</f>
      </c>
      <c r="O7836">
        <f>IF(OR(B7836="",C7836="",E7836=""),0,(IF(A7836=-1,H7836,0)-IF(OR(A7836=1,A7836=0),H7836,0)+IF(A7836=2,H7836,0))*IF(E7836="SGD",1,IF(E7836="USD",Settings!$B$22,IF(E7836="HKD",Settings!$B$23,1))))</f>
        <v>0</v>
      </c>
      <c r="P7836">
        <f>IF(OR(B7836="",C7836="",E7836=""),0,IF(A7836=2,H7836*IF(E7836="SGD",1,IF(E7836="USD",Settings!$B$22,IF(E7836="HKD",Settings!$B$23,1))),0))</f>
        <v>0</v>
      </c>
      <c r="Q7836" s="312">
        <f>IF(OR(J7836="",G7836=""),"",G7836+ROW()/1000000)</f>
      </c>
      <c r="R7836" s="247">
        <f>IF(Q7836="","",SUMIFS(Txn[Signed Units],Txn[Key],J7836,Txn[Transaction Order],"&lt;="&amp;Q7836))</f>
      </c>
    </row>
    <row r="7837" spans="10:18" ht="15" customHeight="1" x14ac:dyDescent="0.15">
      <c r="J7837" s="246">
        <f>IF(OR(B7837="",C7837="",E7837=""),"",B7837&amp;":"&amp;C7837&amp;":"&amp;E7837)</f>
      </c>
      <c r="K7837" s="247">
        <f>IF(A7837="","",A7837*D7837)</f>
      </c>
      <c r="L7837" s="246">
        <f>IF(A7837="","",IF(OR(A7837=1,A7837=0),H7837,0))</f>
      </c>
      <c r="M7837" s="246">
        <f>IF(A7837="","",IF(A7837=-1,H7837,0))</f>
      </c>
      <c r="N7837">
        <f>IF(J7837="","",IF(E7837="SGD",1,IF(E7837="USD",Settings!$B$22,IF(E7837="HKD",Settings!$B$23,1))))</f>
      </c>
      <c r="O7837">
        <f>IF(OR(B7837="",C7837="",E7837=""),0,(IF(A7837=-1,H7837,0)-IF(OR(A7837=1,A7837=0),H7837,0)+IF(A7837=2,H7837,0))*IF(E7837="SGD",1,IF(E7837="USD",Settings!$B$22,IF(E7837="HKD",Settings!$B$23,1))))</f>
        <v>0</v>
      </c>
      <c r="P7837">
        <f>IF(OR(B7837="",C7837="",E7837=""),0,IF(A7837=2,H7837*IF(E7837="SGD",1,IF(E7837="USD",Settings!$B$22,IF(E7837="HKD",Settings!$B$23,1))),0))</f>
        <v>0</v>
      </c>
      <c r="Q7837" s="312">
        <f>IF(OR(J7837="",G7837=""),"",G7837+ROW()/1000000)</f>
      </c>
      <c r="R7837" s="247">
        <f>IF(Q7837="","",SUMIFS(Txn[Signed Units],Txn[Key],J7837,Txn[Transaction Order],"&lt;="&amp;Q7837))</f>
      </c>
    </row>
    <row r="7838" spans="10:18" ht="15" customHeight="1" x14ac:dyDescent="0.15">
      <c r="J7838" s="246">
        <f>IF(OR(B7838="",C7838="",E7838=""),"",B7838&amp;":"&amp;C7838&amp;":"&amp;E7838)</f>
      </c>
      <c r="K7838" s="247">
        <f>IF(A7838="","",A7838*D7838)</f>
      </c>
      <c r="L7838" s="246">
        <f>IF(A7838="","",IF(OR(A7838=1,A7838=0),H7838,0))</f>
      </c>
      <c r="M7838" s="246">
        <f>IF(A7838="","",IF(A7838=-1,H7838,0))</f>
      </c>
      <c r="N7838">
        <f>IF(J7838="","",IF(E7838="SGD",1,IF(E7838="USD",Settings!$B$22,IF(E7838="HKD",Settings!$B$23,1))))</f>
      </c>
      <c r="O7838">
        <f>IF(OR(B7838="",C7838="",E7838=""),0,(IF(A7838=-1,H7838,0)-IF(OR(A7838=1,A7838=0),H7838,0)+IF(A7838=2,H7838,0))*IF(E7838="SGD",1,IF(E7838="USD",Settings!$B$22,IF(E7838="HKD",Settings!$B$23,1))))</f>
        <v>0</v>
      </c>
      <c r="P7838">
        <f>IF(OR(B7838="",C7838="",E7838=""),0,IF(A7838=2,H7838*IF(E7838="SGD",1,IF(E7838="USD",Settings!$B$22,IF(E7838="HKD",Settings!$B$23,1))),0))</f>
        <v>0</v>
      </c>
      <c r="Q7838" s="312">
        <f>IF(OR(J7838="",G7838=""),"",G7838+ROW()/1000000)</f>
      </c>
      <c r="R7838" s="247">
        <f>IF(Q7838="","",SUMIFS(Txn[Signed Units],Txn[Key],J7838,Txn[Transaction Order],"&lt;="&amp;Q7838))</f>
      </c>
    </row>
    <row r="7839" spans="10:18" ht="15" customHeight="1" x14ac:dyDescent="0.15">
      <c r="J7839" s="246">
        <f>IF(OR(B7839="",C7839="",E7839=""),"",B7839&amp;":"&amp;C7839&amp;":"&amp;E7839)</f>
      </c>
      <c r="K7839" s="247">
        <f>IF(A7839="","",A7839*D7839)</f>
      </c>
      <c r="L7839" s="246">
        <f>IF(A7839="","",IF(OR(A7839=1,A7839=0),H7839,0))</f>
      </c>
      <c r="M7839" s="246">
        <f>IF(A7839="","",IF(A7839=-1,H7839,0))</f>
      </c>
      <c r="N7839">
        <f>IF(J7839="","",IF(E7839="SGD",1,IF(E7839="USD",Settings!$B$22,IF(E7839="HKD",Settings!$B$23,1))))</f>
      </c>
      <c r="O7839">
        <f>IF(OR(B7839="",C7839="",E7839=""),0,(IF(A7839=-1,H7839,0)-IF(OR(A7839=1,A7839=0),H7839,0)+IF(A7839=2,H7839,0))*IF(E7839="SGD",1,IF(E7839="USD",Settings!$B$22,IF(E7839="HKD",Settings!$B$23,1))))</f>
        <v>0</v>
      </c>
      <c r="P7839">
        <f>IF(OR(B7839="",C7839="",E7839=""),0,IF(A7839=2,H7839*IF(E7839="SGD",1,IF(E7839="USD",Settings!$B$22,IF(E7839="HKD",Settings!$B$23,1))),0))</f>
        <v>0</v>
      </c>
      <c r="Q7839" s="312">
        <f>IF(OR(J7839="",G7839=""),"",G7839+ROW()/1000000)</f>
      </c>
      <c r="R7839" s="247">
        <f>IF(Q7839="","",SUMIFS(Txn[Signed Units],Txn[Key],J7839,Txn[Transaction Order],"&lt;="&amp;Q7839))</f>
      </c>
    </row>
    <row r="7840" spans="10:18" ht="15" customHeight="1" x14ac:dyDescent="0.15">
      <c r="J7840" s="246">
        <f>IF(OR(B7840="",C7840="",E7840=""),"",B7840&amp;":"&amp;C7840&amp;":"&amp;E7840)</f>
      </c>
      <c r="K7840" s="247">
        <f>IF(A7840="","",A7840*D7840)</f>
      </c>
      <c r="L7840" s="246">
        <f>IF(A7840="","",IF(OR(A7840=1,A7840=0),H7840,0))</f>
      </c>
      <c r="M7840" s="246">
        <f>IF(A7840="","",IF(A7840=-1,H7840,0))</f>
      </c>
      <c r="N7840">
        <f>IF(J7840="","",IF(E7840="SGD",1,IF(E7840="USD",Settings!$B$22,IF(E7840="HKD",Settings!$B$23,1))))</f>
      </c>
      <c r="O7840">
        <f>IF(OR(B7840="",C7840="",E7840=""),0,(IF(A7840=-1,H7840,0)-IF(OR(A7840=1,A7840=0),H7840,0)+IF(A7840=2,H7840,0))*IF(E7840="SGD",1,IF(E7840="USD",Settings!$B$22,IF(E7840="HKD",Settings!$B$23,1))))</f>
        <v>0</v>
      </c>
      <c r="P7840">
        <f>IF(OR(B7840="",C7840="",E7840=""),0,IF(A7840=2,H7840*IF(E7840="SGD",1,IF(E7840="USD",Settings!$B$22,IF(E7840="HKD",Settings!$B$23,1))),0))</f>
        <v>0</v>
      </c>
      <c r="Q7840" s="312">
        <f>IF(OR(J7840="",G7840=""),"",G7840+ROW()/1000000)</f>
      </c>
      <c r="R7840" s="247">
        <f>IF(Q7840="","",SUMIFS(Txn[Signed Units],Txn[Key],J7840,Txn[Transaction Order],"&lt;="&amp;Q7840))</f>
      </c>
    </row>
    <row r="7841" spans="10:18" ht="15" customHeight="1" x14ac:dyDescent="0.15">
      <c r="J7841" s="246">
        <f>IF(OR(B7841="",C7841="",E7841=""),"",B7841&amp;":"&amp;C7841&amp;":"&amp;E7841)</f>
      </c>
      <c r="K7841" s="247">
        <f>IF(A7841="","",A7841*D7841)</f>
      </c>
      <c r="L7841" s="246">
        <f>IF(A7841="","",IF(OR(A7841=1,A7841=0),H7841,0))</f>
      </c>
      <c r="M7841" s="246">
        <f>IF(A7841="","",IF(A7841=-1,H7841,0))</f>
      </c>
      <c r="N7841">
        <f>IF(J7841="","",IF(E7841="SGD",1,IF(E7841="USD",Settings!$B$22,IF(E7841="HKD",Settings!$B$23,1))))</f>
      </c>
      <c r="O7841">
        <f>IF(OR(B7841="",C7841="",E7841=""),0,(IF(A7841=-1,H7841,0)-IF(OR(A7841=1,A7841=0),H7841,0)+IF(A7841=2,H7841,0))*IF(E7841="SGD",1,IF(E7841="USD",Settings!$B$22,IF(E7841="HKD",Settings!$B$23,1))))</f>
        <v>0</v>
      </c>
      <c r="P7841">
        <f>IF(OR(B7841="",C7841="",E7841=""),0,IF(A7841=2,H7841*IF(E7841="SGD",1,IF(E7841="USD",Settings!$B$22,IF(E7841="HKD",Settings!$B$23,1))),0))</f>
        <v>0</v>
      </c>
      <c r="Q7841" s="312">
        <f>IF(OR(J7841="",G7841=""),"",G7841+ROW()/1000000)</f>
      </c>
      <c r="R7841" s="247">
        <f>IF(Q7841="","",SUMIFS(Txn[Signed Units],Txn[Key],J7841,Txn[Transaction Order],"&lt;="&amp;Q7841))</f>
      </c>
    </row>
    <row r="7842" spans="10:18" ht="15" customHeight="1" x14ac:dyDescent="0.15">
      <c r="J7842" s="246">
        <f>IF(OR(B7842="",C7842="",E7842=""),"",B7842&amp;":"&amp;C7842&amp;":"&amp;E7842)</f>
      </c>
      <c r="K7842" s="247">
        <f>IF(A7842="","",A7842*D7842)</f>
      </c>
      <c r="L7842" s="246">
        <f>IF(A7842="","",IF(OR(A7842=1,A7842=0),H7842,0))</f>
      </c>
      <c r="M7842" s="246">
        <f>IF(A7842="","",IF(A7842=-1,H7842,0))</f>
      </c>
      <c r="N7842">
        <f>IF(J7842="","",IF(E7842="SGD",1,IF(E7842="USD",Settings!$B$22,IF(E7842="HKD",Settings!$B$23,1))))</f>
      </c>
      <c r="O7842">
        <f>IF(OR(B7842="",C7842="",E7842=""),0,(IF(A7842=-1,H7842,0)-IF(OR(A7842=1,A7842=0),H7842,0)+IF(A7842=2,H7842,0))*IF(E7842="SGD",1,IF(E7842="USD",Settings!$B$22,IF(E7842="HKD",Settings!$B$23,1))))</f>
        <v>0</v>
      </c>
      <c r="P7842">
        <f>IF(OR(B7842="",C7842="",E7842=""),0,IF(A7842=2,H7842*IF(E7842="SGD",1,IF(E7842="USD",Settings!$B$22,IF(E7842="HKD",Settings!$B$23,1))),0))</f>
        <v>0</v>
      </c>
      <c r="Q7842" s="312">
        <f>IF(OR(J7842="",G7842=""),"",G7842+ROW()/1000000)</f>
      </c>
      <c r="R7842" s="247">
        <f>IF(Q7842="","",SUMIFS(Txn[Signed Units],Txn[Key],J7842,Txn[Transaction Order],"&lt;="&amp;Q7842))</f>
      </c>
    </row>
    <row r="7843" spans="10:18" ht="15" customHeight="1" x14ac:dyDescent="0.15">
      <c r="J7843" s="246">
        <f>IF(OR(B7843="",C7843="",E7843=""),"",B7843&amp;":"&amp;C7843&amp;":"&amp;E7843)</f>
      </c>
      <c r="K7843" s="247">
        <f>IF(A7843="","",A7843*D7843)</f>
      </c>
      <c r="L7843" s="246">
        <f>IF(A7843="","",IF(OR(A7843=1,A7843=0),H7843,0))</f>
      </c>
      <c r="M7843" s="246">
        <f>IF(A7843="","",IF(A7843=-1,H7843,0))</f>
      </c>
      <c r="N7843">
        <f>IF(J7843="","",IF(E7843="SGD",1,IF(E7843="USD",Settings!$B$22,IF(E7843="HKD",Settings!$B$23,1))))</f>
      </c>
      <c r="O7843">
        <f>IF(OR(B7843="",C7843="",E7843=""),0,(IF(A7843=-1,H7843,0)-IF(OR(A7843=1,A7843=0),H7843,0)+IF(A7843=2,H7843,0))*IF(E7843="SGD",1,IF(E7843="USD",Settings!$B$22,IF(E7843="HKD",Settings!$B$23,1))))</f>
        <v>0</v>
      </c>
      <c r="P7843">
        <f>IF(OR(B7843="",C7843="",E7843=""),0,IF(A7843=2,H7843*IF(E7843="SGD",1,IF(E7843="USD",Settings!$B$22,IF(E7843="HKD",Settings!$B$23,1))),0))</f>
        <v>0</v>
      </c>
      <c r="Q7843" s="312">
        <f>IF(OR(J7843="",G7843=""),"",G7843+ROW()/1000000)</f>
      </c>
      <c r="R7843" s="247">
        <f>IF(Q7843="","",SUMIFS(Txn[Signed Units],Txn[Key],J7843,Txn[Transaction Order],"&lt;="&amp;Q7843))</f>
      </c>
    </row>
    <row r="7844" spans="10:18" ht="15" customHeight="1" x14ac:dyDescent="0.15">
      <c r="J7844" s="246">
        <f>IF(OR(B7844="",C7844="",E7844=""),"",B7844&amp;":"&amp;C7844&amp;":"&amp;E7844)</f>
      </c>
      <c r="K7844" s="247">
        <f>IF(A7844="","",A7844*D7844)</f>
      </c>
      <c r="L7844" s="246">
        <f>IF(A7844="","",IF(OR(A7844=1,A7844=0),H7844,0))</f>
      </c>
      <c r="M7844" s="246">
        <f>IF(A7844="","",IF(A7844=-1,H7844,0))</f>
      </c>
      <c r="N7844">
        <f>IF(J7844="","",IF(E7844="SGD",1,IF(E7844="USD",Settings!$B$22,IF(E7844="HKD",Settings!$B$23,1))))</f>
      </c>
      <c r="O7844">
        <f>IF(OR(B7844="",C7844="",E7844=""),0,(IF(A7844=-1,H7844,0)-IF(OR(A7844=1,A7844=0),H7844,0)+IF(A7844=2,H7844,0))*IF(E7844="SGD",1,IF(E7844="USD",Settings!$B$22,IF(E7844="HKD",Settings!$B$23,1))))</f>
        <v>0</v>
      </c>
      <c r="P7844">
        <f>IF(OR(B7844="",C7844="",E7844=""),0,IF(A7844=2,H7844*IF(E7844="SGD",1,IF(E7844="USD",Settings!$B$22,IF(E7844="HKD",Settings!$B$23,1))),0))</f>
        <v>0</v>
      </c>
      <c r="Q7844" s="312">
        <f>IF(OR(J7844="",G7844=""),"",G7844+ROW()/1000000)</f>
      </c>
      <c r="R7844" s="247">
        <f>IF(Q7844="","",SUMIFS(Txn[Signed Units],Txn[Key],J7844,Txn[Transaction Order],"&lt;="&amp;Q7844))</f>
      </c>
    </row>
    <row r="7845" spans="10:18" ht="15" customHeight="1" x14ac:dyDescent="0.15">
      <c r="J7845" s="246">
        <f>IF(OR(B7845="",C7845="",E7845=""),"",B7845&amp;":"&amp;C7845&amp;":"&amp;E7845)</f>
      </c>
      <c r="K7845" s="247">
        <f>IF(A7845="","",A7845*D7845)</f>
      </c>
      <c r="L7845" s="246">
        <f>IF(A7845="","",IF(OR(A7845=1,A7845=0),H7845,0))</f>
      </c>
      <c r="M7845" s="246">
        <f>IF(A7845="","",IF(A7845=-1,H7845,0))</f>
      </c>
      <c r="N7845">
        <f>IF(J7845="","",IF(E7845="SGD",1,IF(E7845="USD",Settings!$B$22,IF(E7845="HKD",Settings!$B$23,1))))</f>
      </c>
      <c r="O7845">
        <f>IF(OR(B7845="",C7845="",E7845=""),0,(IF(A7845=-1,H7845,0)-IF(OR(A7845=1,A7845=0),H7845,0)+IF(A7845=2,H7845,0))*IF(E7845="SGD",1,IF(E7845="USD",Settings!$B$22,IF(E7845="HKD",Settings!$B$23,1))))</f>
        <v>0</v>
      </c>
      <c r="P7845">
        <f>IF(OR(B7845="",C7845="",E7845=""),0,IF(A7845=2,H7845*IF(E7845="SGD",1,IF(E7845="USD",Settings!$B$22,IF(E7845="HKD",Settings!$B$23,1))),0))</f>
        <v>0</v>
      </c>
      <c r="Q7845" s="312">
        <f>IF(OR(J7845="",G7845=""),"",G7845+ROW()/1000000)</f>
      </c>
      <c r="R7845" s="247">
        <f>IF(Q7845="","",SUMIFS(Txn[Signed Units],Txn[Key],J7845,Txn[Transaction Order],"&lt;="&amp;Q7845))</f>
      </c>
    </row>
    <row r="7846" spans="10:18" ht="15" customHeight="1" x14ac:dyDescent="0.15">
      <c r="J7846" s="246">
        <f>IF(OR(B7846="",C7846="",E7846=""),"",B7846&amp;":"&amp;C7846&amp;":"&amp;E7846)</f>
      </c>
      <c r="K7846" s="247">
        <f>IF(A7846="","",A7846*D7846)</f>
      </c>
      <c r="L7846" s="246">
        <f>IF(A7846="","",IF(OR(A7846=1,A7846=0),H7846,0))</f>
      </c>
      <c r="M7846" s="246">
        <f>IF(A7846="","",IF(A7846=-1,H7846,0))</f>
      </c>
      <c r="N7846">
        <f>IF(J7846="","",IF(E7846="SGD",1,IF(E7846="USD",Settings!$B$22,IF(E7846="HKD",Settings!$B$23,1))))</f>
      </c>
      <c r="O7846">
        <f>IF(OR(B7846="",C7846="",E7846=""),0,(IF(A7846=-1,H7846,0)-IF(OR(A7846=1,A7846=0),H7846,0)+IF(A7846=2,H7846,0))*IF(E7846="SGD",1,IF(E7846="USD",Settings!$B$22,IF(E7846="HKD",Settings!$B$23,1))))</f>
        <v>0</v>
      </c>
      <c r="P7846">
        <f>IF(OR(B7846="",C7846="",E7846=""),0,IF(A7846=2,H7846*IF(E7846="SGD",1,IF(E7846="USD",Settings!$B$22,IF(E7846="HKD",Settings!$B$23,1))),0))</f>
        <v>0</v>
      </c>
      <c r="Q7846" s="312">
        <f>IF(OR(J7846="",G7846=""),"",G7846+ROW()/1000000)</f>
      </c>
      <c r="R7846" s="247">
        <f>IF(Q7846="","",SUMIFS(Txn[Signed Units],Txn[Key],J7846,Txn[Transaction Order],"&lt;="&amp;Q7846))</f>
      </c>
    </row>
    <row r="7847" spans="10:18" ht="15" customHeight="1" x14ac:dyDescent="0.15">
      <c r="J7847" s="246">
        <f>IF(OR(B7847="",C7847="",E7847=""),"",B7847&amp;":"&amp;C7847&amp;":"&amp;E7847)</f>
      </c>
      <c r="K7847" s="247">
        <f>IF(A7847="","",A7847*D7847)</f>
      </c>
      <c r="L7847" s="246">
        <f>IF(A7847="","",IF(OR(A7847=1,A7847=0),H7847,0))</f>
      </c>
      <c r="M7847" s="246">
        <f>IF(A7847="","",IF(A7847=-1,H7847,0))</f>
      </c>
      <c r="N7847">
        <f>IF(J7847="","",IF(E7847="SGD",1,IF(E7847="USD",Settings!$B$22,IF(E7847="HKD",Settings!$B$23,1))))</f>
      </c>
      <c r="O7847">
        <f>IF(OR(B7847="",C7847="",E7847=""),0,(IF(A7847=-1,H7847,0)-IF(OR(A7847=1,A7847=0),H7847,0)+IF(A7847=2,H7847,0))*IF(E7847="SGD",1,IF(E7847="USD",Settings!$B$22,IF(E7847="HKD",Settings!$B$23,1))))</f>
        <v>0</v>
      </c>
      <c r="P7847">
        <f>IF(OR(B7847="",C7847="",E7847=""),0,IF(A7847=2,H7847*IF(E7847="SGD",1,IF(E7847="USD",Settings!$B$22,IF(E7847="HKD",Settings!$B$23,1))),0))</f>
        <v>0</v>
      </c>
      <c r="Q7847" s="312">
        <f>IF(OR(J7847="",G7847=""),"",G7847+ROW()/1000000)</f>
      </c>
      <c r="R7847" s="247">
        <f>IF(Q7847="","",SUMIFS(Txn[Signed Units],Txn[Key],J7847,Txn[Transaction Order],"&lt;="&amp;Q7847))</f>
      </c>
    </row>
    <row r="7848" spans="10:18" ht="15" customHeight="1" x14ac:dyDescent="0.15">
      <c r="J7848" s="246">
        <f>IF(OR(B7848="",C7848="",E7848=""),"",B7848&amp;":"&amp;C7848&amp;":"&amp;E7848)</f>
      </c>
      <c r="K7848" s="247">
        <f>IF(A7848="","",A7848*D7848)</f>
      </c>
      <c r="L7848" s="246">
        <f>IF(A7848="","",IF(OR(A7848=1,A7848=0),H7848,0))</f>
      </c>
      <c r="M7848" s="246">
        <f>IF(A7848="","",IF(A7848=-1,H7848,0))</f>
      </c>
      <c r="N7848">
        <f>IF(J7848="","",IF(E7848="SGD",1,IF(E7848="USD",Settings!$B$22,IF(E7848="HKD",Settings!$B$23,1))))</f>
      </c>
      <c r="O7848">
        <f>IF(OR(B7848="",C7848="",E7848=""),0,(IF(A7848=-1,H7848,0)-IF(OR(A7848=1,A7848=0),H7848,0)+IF(A7848=2,H7848,0))*IF(E7848="SGD",1,IF(E7848="USD",Settings!$B$22,IF(E7848="HKD",Settings!$B$23,1))))</f>
        <v>0</v>
      </c>
      <c r="P7848">
        <f>IF(OR(B7848="",C7848="",E7848=""),0,IF(A7848=2,H7848*IF(E7848="SGD",1,IF(E7848="USD",Settings!$B$22,IF(E7848="HKD",Settings!$B$23,1))),0))</f>
        <v>0</v>
      </c>
      <c r="Q7848" s="312">
        <f>IF(OR(J7848="",G7848=""),"",G7848+ROW()/1000000)</f>
      </c>
      <c r="R7848" s="247">
        <f>IF(Q7848="","",SUMIFS(Txn[Signed Units],Txn[Key],J7848,Txn[Transaction Order],"&lt;="&amp;Q7848))</f>
      </c>
    </row>
    <row r="7849" spans="10:18" ht="15" customHeight="1" x14ac:dyDescent="0.15">
      <c r="J7849" s="246">
        <f>IF(OR(B7849="",C7849="",E7849=""),"",B7849&amp;":"&amp;C7849&amp;":"&amp;E7849)</f>
      </c>
      <c r="K7849" s="247">
        <f>IF(A7849="","",A7849*D7849)</f>
      </c>
      <c r="L7849" s="246">
        <f>IF(A7849="","",IF(OR(A7849=1,A7849=0),H7849,0))</f>
      </c>
      <c r="M7849" s="246">
        <f>IF(A7849="","",IF(A7849=-1,H7849,0))</f>
      </c>
      <c r="N7849">
        <f>IF(J7849="","",IF(E7849="SGD",1,IF(E7849="USD",Settings!$B$22,IF(E7849="HKD",Settings!$B$23,1))))</f>
      </c>
      <c r="O7849">
        <f>IF(OR(B7849="",C7849="",E7849=""),0,(IF(A7849=-1,H7849,0)-IF(OR(A7849=1,A7849=0),H7849,0)+IF(A7849=2,H7849,0))*IF(E7849="SGD",1,IF(E7849="USD",Settings!$B$22,IF(E7849="HKD",Settings!$B$23,1))))</f>
        <v>0</v>
      </c>
      <c r="P7849">
        <f>IF(OR(B7849="",C7849="",E7849=""),0,IF(A7849=2,H7849*IF(E7849="SGD",1,IF(E7849="USD",Settings!$B$22,IF(E7849="HKD",Settings!$B$23,1))),0))</f>
        <v>0</v>
      </c>
      <c r="Q7849" s="312">
        <f>IF(OR(J7849="",G7849=""),"",G7849+ROW()/1000000)</f>
      </c>
      <c r="R7849" s="247">
        <f>IF(Q7849="","",SUMIFS(Txn[Signed Units],Txn[Key],J7849,Txn[Transaction Order],"&lt;="&amp;Q7849))</f>
      </c>
    </row>
    <row r="7850" spans="10:18" ht="15" customHeight="1" x14ac:dyDescent="0.15">
      <c r="J7850" s="246">
        <f>IF(OR(B7850="",C7850="",E7850=""),"",B7850&amp;":"&amp;C7850&amp;":"&amp;E7850)</f>
      </c>
      <c r="K7850" s="247">
        <f>IF(A7850="","",A7850*D7850)</f>
      </c>
      <c r="L7850" s="246">
        <f>IF(A7850="","",IF(OR(A7850=1,A7850=0),H7850,0))</f>
      </c>
      <c r="M7850" s="246">
        <f>IF(A7850="","",IF(A7850=-1,H7850,0))</f>
      </c>
      <c r="N7850">
        <f>IF(J7850="","",IF(E7850="SGD",1,IF(E7850="USD",Settings!$B$22,IF(E7850="HKD",Settings!$B$23,1))))</f>
      </c>
      <c r="O7850">
        <f>IF(OR(B7850="",C7850="",E7850=""),0,(IF(A7850=-1,H7850,0)-IF(OR(A7850=1,A7850=0),H7850,0)+IF(A7850=2,H7850,0))*IF(E7850="SGD",1,IF(E7850="USD",Settings!$B$22,IF(E7850="HKD",Settings!$B$23,1))))</f>
        <v>0</v>
      </c>
      <c r="P7850">
        <f>IF(OR(B7850="",C7850="",E7850=""),0,IF(A7850=2,H7850*IF(E7850="SGD",1,IF(E7850="USD",Settings!$B$22,IF(E7850="HKD",Settings!$B$23,1))),0))</f>
        <v>0</v>
      </c>
      <c r="Q7850" s="312">
        <f>IF(OR(J7850="",G7850=""),"",G7850+ROW()/1000000)</f>
      </c>
      <c r="R7850" s="247">
        <f>IF(Q7850="","",SUMIFS(Txn[Signed Units],Txn[Key],J7850,Txn[Transaction Order],"&lt;="&amp;Q7850))</f>
      </c>
    </row>
    <row r="7851" spans="10:18" ht="15" customHeight="1" x14ac:dyDescent="0.15">
      <c r="J7851" s="246">
        <f>IF(OR(B7851="",C7851="",E7851=""),"",B7851&amp;":"&amp;C7851&amp;":"&amp;E7851)</f>
      </c>
      <c r="K7851" s="247">
        <f>IF(A7851="","",A7851*D7851)</f>
      </c>
      <c r="L7851" s="246">
        <f>IF(A7851="","",IF(OR(A7851=1,A7851=0),H7851,0))</f>
      </c>
      <c r="M7851" s="246">
        <f>IF(A7851="","",IF(A7851=-1,H7851,0))</f>
      </c>
      <c r="N7851">
        <f>IF(J7851="","",IF(E7851="SGD",1,IF(E7851="USD",Settings!$B$22,IF(E7851="HKD",Settings!$B$23,1))))</f>
      </c>
      <c r="O7851">
        <f>IF(OR(B7851="",C7851="",E7851=""),0,(IF(A7851=-1,H7851,0)-IF(OR(A7851=1,A7851=0),H7851,0)+IF(A7851=2,H7851,0))*IF(E7851="SGD",1,IF(E7851="USD",Settings!$B$22,IF(E7851="HKD",Settings!$B$23,1))))</f>
        <v>0</v>
      </c>
      <c r="P7851">
        <f>IF(OR(B7851="",C7851="",E7851=""),0,IF(A7851=2,H7851*IF(E7851="SGD",1,IF(E7851="USD",Settings!$B$22,IF(E7851="HKD",Settings!$B$23,1))),0))</f>
        <v>0</v>
      </c>
      <c r="Q7851" s="312">
        <f>IF(OR(J7851="",G7851=""),"",G7851+ROW()/1000000)</f>
      </c>
      <c r="R7851" s="247">
        <f>IF(Q7851="","",SUMIFS(Txn[Signed Units],Txn[Key],J7851,Txn[Transaction Order],"&lt;="&amp;Q7851))</f>
      </c>
    </row>
    <row r="7852" spans="10:18" ht="15" customHeight="1" x14ac:dyDescent="0.15">
      <c r="J7852" s="246">
        <f>IF(OR(B7852="",C7852="",E7852=""),"",B7852&amp;":"&amp;C7852&amp;":"&amp;E7852)</f>
      </c>
      <c r="K7852" s="247">
        <f>IF(A7852="","",A7852*D7852)</f>
      </c>
      <c r="L7852" s="246">
        <f>IF(A7852="","",IF(OR(A7852=1,A7852=0),H7852,0))</f>
      </c>
      <c r="M7852" s="246">
        <f>IF(A7852="","",IF(A7852=-1,H7852,0))</f>
      </c>
      <c r="N7852">
        <f>IF(J7852="","",IF(E7852="SGD",1,IF(E7852="USD",Settings!$B$22,IF(E7852="HKD",Settings!$B$23,1))))</f>
      </c>
      <c r="O7852">
        <f>IF(OR(B7852="",C7852="",E7852=""),0,(IF(A7852=-1,H7852,0)-IF(OR(A7852=1,A7852=0),H7852,0)+IF(A7852=2,H7852,0))*IF(E7852="SGD",1,IF(E7852="USD",Settings!$B$22,IF(E7852="HKD",Settings!$B$23,1))))</f>
        <v>0</v>
      </c>
      <c r="P7852">
        <f>IF(OR(B7852="",C7852="",E7852=""),0,IF(A7852=2,H7852*IF(E7852="SGD",1,IF(E7852="USD",Settings!$B$22,IF(E7852="HKD",Settings!$B$23,1))),0))</f>
        <v>0</v>
      </c>
      <c r="Q7852" s="312">
        <f>IF(OR(J7852="",G7852=""),"",G7852+ROW()/1000000)</f>
      </c>
      <c r="R7852" s="247">
        <f>IF(Q7852="","",SUMIFS(Txn[Signed Units],Txn[Key],J7852,Txn[Transaction Order],"&lt;="&amp;Q7852))</f>
      </c>
    </row>
    <row r="7853" spans="10:18" ht="15" customHeight="1" x14ac:dyDescent="0.15">
      <c r="J7853" s="246">
        <f>IF(OR(B7853="",C7853="",E7853=""),"",B7853&amp;":"&amp;C7853&amp;":"&amp;E7853)</f>
      </c>
      <c r="K7853" s="247">
        <f>IF(A7853="","",A7853*D7853)</f>
      </c>
      <c r="L7853" s="246">
        <f>IF(A7853="","",IF(OR(A7853=1,A7853=0),H7853,0))</f>
      </c>
      <c r="M7853" s="246">
        <f>IF(A7853="","",IF(A7853=-1,H7853,0))</f>
      </c>
      <c r="N7853">
        <f>IF(J7853="","",IF(E7853="SGD",1,IF(E7853="USD",Settings!$B$22,IF(E7853="HKD",Settings!$B$23,1))))</f>
      </c>
      <c r="O7853">
        <f>IF(OR(B7853="",C7853="",E7853=""),0,(IF(A7853=-1,H7853,0)-IF(OR(A7853=1,A7853=0),H7853,0)+IF(A7853=2,H7853,0))*IF(E7853="SGD",1,IF(E7853="USD",Settings!$B$22,IF(E7853="HKD",Settings!$B$23,1))))</f>
        <v>0</v>
      </c>
      <c r="P7853">
        <f>IF(OR(B7853="",C7853="",E7853=""),0,IF(A7853=2,H7853*IF(E7853="SGD",1,IF(E7853="USD",Settings!$B$22,IF(E7853="HKD",Settings!$B$23,1))),0))</f>
        <v>0</v>
      </c>
      <c r="Q7853" s="312">
        <f>IF(OR(J7853="",G7853=""),"",G7853+ROW()/1000000)</f>
      </c>
      <c r="R7853" s="247">
        <f>IF(Q7853="","",SUMIFS(Txn[Signed Units],Txn[Key],J7853,Txn[Transaction Order],"&lt;="&amp;Q7853))</f>
      </c>
    </row>
    <row r="7854" spans="10:18" ht="15" customHeight="1" x14ac:dyDescent="0.15">
      <c r="J7854" s="246">
        <f>IF(OR(B7854="",C7854="",E7854=""),"",B7854&amp;":"&amp;C7854&amp;":"&amp;E7854)</f>
      </c>
      <c r="K7854" s="247">
        <f>IF(A7854="","",A7854*D7854)</f>
      </c>
      <c r="L7854" s="246">
        <f>IF(A7854="","",IF(OR(A7854=1,A7854=0),H7854,0))</f>
      </c>
      <c r="M7854" s="246">
        <f>IF(A7854="","",IF(A7854=-1,H7854,0))</f>
      </c>
      <c r="N7854">
        <f>IF(J7854="","",IF(E7854="SGD",1,IF(E7854="USD",Settings!$B$22,IF(E7854="HKD",Settings!$B$23,1))))</f>
      </c>
      <c r="O7854">
        <f>IF(OR(B7854="",C7854="",E7854=""),0,(IF(A7854=-1,H7854,0)-IF(OR(A7854=1,A7854=0),H7854,0)+IF(A7854=2,H7854,0))*IF(E7854="SGD",1,IF(E7854="USD",Settings!$B$22,IF(E7854="HKD",Settings!$B$23,1))))</f>
        <v>0</v>
      </c>
      <c r="P7854">
        <f>IF(OR(B7854="",C7854="",E7854=""),0,IF(A7854=2,H7854*IF(E7854="SGD",1,IF(E7854="USD",Settings!$B$22,IF(E7854="HKD",Settings!$B$23,1))),0))</f>
        <v>0</v>
      </c>
      <c r="Q7854" s="312">
        <f>IF(OR(J7854="",G7854=""),"",G7854+ROW()/1000000)</f>
      </c>
      <c r="R7854" s="247">
        <f>IF(Q7854="","",SUMIFS(Txn[Signed Units],Txn[Key],J7854,Txn[Transaction Order],"&lt;="&amp;Q7854))</f>
      </c>
    </row>
    <row r="7855" spans="10:18" ht="15" customHeight="1" x14ac:dyDescent="0.15">
      <c r="J7855" s="246">
        <f>IF(OR(B7855="",C7855="",E7855=""),"",B7855&amp;":"&amp;C7855&amp;":"&amp;E7855)</f>
      </c>
      <c r="K7855" s="247">
        <f>IF(A7855="","",A7855*D7855)</f>
      </c>
      <c r="L7855" s="246">
        <f>IF(A7855="","",IF(OR(A7855=1,A7855=0),H7855,0))</f>
      </c>
      <c r="M7855" s="246">
        <f>IF(A7855="","",IF(A7855=-1,H7855,0))</f>
      </c>
      <c r="N7855">
        <f>IF(J7855="","",IF(E7855="SGD",1,IF(E7855="USD",Settings!$B$22,IF(E7855="HKD",Settings!$B$23,1))))</f>
      </c>
      <c r="O7855">
        <f>IF(OR(B7855="",C7855="",E7855=""),0,(IF(A7855=-1,H7855,0)-IF(OR(A7855=1,A7855=0),H7855,0)+IF(A7855=2,H7855,0))*IF(E7855="SGD",1,IF(E7855="USD",Settings!$B$22,IF(E7855="HKD",Settings!$B$23,1))))</f>
        <v>0</v>
      </c>
      <c r="P7855">
        <f>IF(OR(B7855="",C7855="",E7855=""),0,IF(A7855=2,H7855*IF(E7855="SGD",1,IF(E7855="USD",Settings!$B$22,IF(E7855="HKD",Settings!$B$23,1))),0))</f>
        <v>0</v>
      </c>
      <c r="Q7855" s="312">
        <f>IF(OR(J7855="",G7855=""),"",G7855+ROW()/1000000)</f>
      </c>
      <c r="R7855" s="247">
        <f>IF(Q7855="","",SUMIFS(Txn[Signed Units],Txn[Key],J7855,Txn[Transaction Order],"&lt;="&amp;Q7855))</f>
      </c>
    </row>
    <row r="7856" spans="10:18" ht="15" customHeight="1" x14ac:dyDescent="0.15">
      <c r="J7856" s="246">
        <f>IF(OR(B7856="",C7856="",E7856=""),"",B7856&amp;":"&amp;C7856&amp;":"&amp;E7856)</f>
      </c>
      <c r="K7856" s="247">
        <f>IF(A7856="","",A7856*D7856)</f>
      </c>
      <c r="L7856" s="246">
        <f>IF(A7856="","",IF(OR(A7856=1,A7856=0),H7856,0))</f>
      </c>
      <c r="M7856" s="246">
        <f>IF(A7856="","",IF(A7856=-1,H7856,0))</f>
      </c>
      <c r="N7856">
        <f>IF(J7856="","",IF(E7856="SGD",1,IF(E7856="USD",Settings!$B$22,IF(E7856="HKD",Settings!$B$23,1))))</f>
      </c>
      <c r="O7856">
        <f>IF(OR(B7856="",C7856="",E7856=""),0,(IF(A7856=-1,H7856,0)-IF(OR(A7856=1,A7856=0),H7856,0)+IF(A7856=2,H7856,0))*IF(E7856="SGD",1,IF(E7856="USD",Settings!$B$22,IF(E7856="HKD",Settings!$B$23,1))))</f>
        <v>0</v>
      </c>
      <c r="P7856">
        <f>IF(OR(B7856="",C7856="",E7856=""),0,IF(A7856=2,H7856*IF(E7856="SGD",1,IF(E7856="USD",Settings!$B$22,IF(E7856="HKD",Settings!$B$23,1))),0))</f>
        <v>0</v>
      </c>
      <c r="Q7856" s="312">
        <f>IF(OR(J7856="",G7856=""),"",G7856+ROW()/1000000)</f>
      </c>
      <c r="R7856" s="247">
        <f>IF(Q7856="","",SUMIFS(Txn[Signed Units],Txn[Key],J7856,Txn[Transaction Order],"&lt;="&amp;Q7856))</f>
      </c>
    </row>
    <row r="7857" spans="10:18" ht="15" customHeight="1" x14ac:dyDescent="0.15">
      <c r="J7857" s="246">
        <f>IF(OR(B7857="",C7857="",E7857=""),"",B7857&amp;":"&amp;C7857&amp;":"&amp;E7857)</f>
      </c>
      <c r="K7857" s="247">
        <f>IF(A7857="","",A7857*D7857)</f>
      </c>
      <c r="L7857" s="246">
        <f>IF(A7857="","",IF(OR(A7857=1,A7857=0),H7857,0))</f>
      </c>
      <c r="M7857" s="246">
        <f>IF(A7857="","",IF(A7857=-1,H7857,0))</f>
      </c>
      <c r="N7857">
        <f>IF(J7857="","",IF(E7857="SGD",1,IF(E7857="USD",Settings!$B$22,IF(E7857="HKD",Settings!$B$23,1))))</f>
      </c>
      <c r="O7857">
        <f>IF(OR(B7857="",C7857="",E7857=""),0,(IF(A7857=-1,H7857,0)-IF(OR(A7857=1,A7857=0),H7857,0)+IF(A7857=2,H7857,0))*IF(E7857="SGD",1,IF(E7857="USD",Settings!$B$22,IF(E7857="HKD",Settings!$B$23,1))))</f>
        <v>0</v>
      </c>
      <c r="P7857">
        <f>IF(OR(B7857="",C7857="",E7857=""),0,IF(A7857=2,H7857*IF(E7857="SGD",1,IF(E7857="USD",Settings!$B$22,IF(E7857="HKD",Settings!$B$23,1))),0))</f>
        <v>0</v>
      </c>
      <c r="Q7857" s="312">
        <f>IF(OR(J7857="",G7857=""),"",G7857+ROW()/1000000)</f>
      </c>
      <c r="R7857" s="247">
        <f>IF(Q7857="","",SUMIFS(Txn[Signed Units],Txn[Key],J7857,Txn[Transaction Order],"&lt;="&amp;Q7857))</f>
      </c>
    </row>
    <row r="7858" spans="10:18" ht="15" customHeight="1" x14ac:dyDescent="0.15">
      <c r="J7858" s="246">
        <f>IF(OR(B7858="",C7858="",E7858=""),"",B7858&amp;":"&amp;C7858&amp;":"&amp;E7858)</f>
      </c>
      <c r="K7858" s="247">
        <f>IF(A7858="","",A7858*D7858)</f>
      </c>
      <c r="L7858" s="246">
        <f>IF(A7858="","",IF(OR(A7858=1,A7858=0),H7858,0))</f>
      </c>
      <c r="M7858" s="246">
        <f>IF(A7858="","",IF(A7858=-1,H7858,0))</f>
      </c>
      <c r="N7858">
        <f>IF(J7858="","",IF(E7858="SGD",1,IF(E7858="USD",Settings!$B$22,IF(E7858="HKD",Settings!$B$23,1))))</f>
      </c>
      <c r="O7858">
        <f>IF(OR(B7858="",C7858="",E7858=""),0,(IF(A7858=-1,H7858,0)-IF(OR(A7858=1,A7858=0),H7858,0)+IF(A7858=2,H7858,0))*IF(E7858="SGD",1,IF(E7858="USD",Settings!$B$22,IF(E7858="HKD",Settings!$B$23,1))))</f>
        <v>0</v>
      </c>
      <c r="P7858">
        <f>IF(OR(B7858="",C7858="",E7858=""),0,IF(A7858=2,H7858*IF(E7858="SGD",1,IF(E7858="USD",Settings!$B$22,IF(E7858="HKD",Settings!$B$23,1))),0))</f>
        <v>0</v>
      </c>
      <c r="Q7858" s="312">
        <f>IF(OR(J7858="",G7858=""),"",G7858+ROW()/1000000)</f>
      </c>
      <c r="R7858" s="247">
        <f>IF(Q7858="","",SUMIFS(Txn[Signed Units],Txn[Key],J7858,Txn[Transaction Order],"&lt;="&amp;Q7858))</f>
      </c>
    </row>
    <row r="7859" spans="10:18" ht="15" customHeight="1" x14ac:dyDescent="0.15">
      <c r="J7859" s="246">
        <f>IF(OR(B7859="",C7859="",E7859=""),"",B7859&amp;":"&amp;C7859&amp;":"&amp;E7859)</f>
      </c>
      <c r="K7859" s="247">
        <f>IF(A7859="","",A7859*D7859)</f>
      </c>
      <c r="L7859" s="246">
        <f>IF(A7859="","",IF(OR(A7859=1,A7859=0),H7859,0))</f>
      </c>
      <c r="M7859" s="246">
        <f>IF(A7859="","",IF(A7859=-1,H7859,0))</f>
      </c>
      <c r="N7859">
        <f>IF(J7859="","",IF(E7859="SGD",1,IF(E7859="USD",Settings!$B$22,IF(E7859="HKD",Settings!$B$23,1))))</f>
      </c>
      <c r="O7859">
        <f>IF(OR(B7859="",C7859="",E7859=""),0,(IF(A7859=-1,H7859,0)-IF(OR(A7859=1,A7859=0),H7859,0)+IF(A7859=2,H7859,0))*IF(E7859="SGD",1,IF(E7859="USD",Settings!$B$22,IF(E7859="HKD",Settings!$B$23,1))))</f>
        <v>0</v>
      </c>
      <c r="P7859">
        <f>IF(OR(B7859="",C7859="",E7859=""),0,IF(A7859=2,H7859*IF(E7859="SGD",1,IF(E7859="USD",Settings!$B$22,IF(E7859="HKD",Settings!$B$23,1))),0))</f>
        <v>0</v>
      </c>
      <c r="Q7859" s="312">
        <f>IF(OR(J7859="",G7859=""),"",G7859+ROW()/1000000)</f>
      </c>
      <c r="R7859" s="247">
        <f>IF(Q7859="","",SUMIFS(Txn[Signed Units],Txn[Key],J7859,Txn[Transaction Order],"&lt;="&amp;Q7859))</f>
      </c>
    </row>
    <row r="7860" spans="10:18" ht="15" customHeight="1" x14ac:dyDescent="0.15">
      <c r="J7860" s="246">
        <f>IF(OR(B7860="",C7860="",E7860=""),"",B7860&amp;":"&amp;C7860&amp;":"&amp;E7860)</f>
      </c>
      <c r="K7860" s="247">
        <f>IF(A7860="","",A7860*D7860)</f>
      </c>
      <c r="L7860" s="246">
        <f>IF(A7860="","",IF(OR(A7860=1,A7860=0),H7860,0))</f>
      </c>
      <c r="M7860" s="246">
        <f>IF(A7860="","",IF(A7860=-1,H7860,0))</f>
      </c>
      <c r="N7860">
        <f>IF(J7860="","",IF(E7860="SGD",1,IF(E7860="USD",Settings!$B$22,IF(E7860="HKD",Settings!$B$23,1))))</f>
      </c>
      <c r="O7860">
        <f>IF(OR(B7860="",C7860="",E7860=""),0,(IF(A7860=-1,H7860,0)-IF(OR(A7860=1,A7860=0),H7860,0)+IF(A7860=2,H7860,0))*IF(E7860="SGD",1,IF(E7860="USD",Settings!$B$22,IF(E7860="HKD",Settings!$B$23,1))))</f>
        <v>0</v>
      </c>
      <c r="P7860">
        <f>IF(OR(B7860="",C7860="",E7860=""),0,IF(A7860=2,H7860*IF(E7860="SGD",1,IF(E7860="USD",Settings!$B$22,IF(E7860="HKD",Settings!$B$23,1))),0))</f>
        <v>0</v>
      </c>
      <c r="Q7860" s="312">
        <f>IF(OR(J7860="",G7860=""),"",G7860+ROW()/1000000)</f>
      </c>
      <c r="R7860" s="247">
        <f>IF(Q7860="","",SUMIFS(Txn[Signed Units],Txn[Key],J7860,Txn[Transaction Order],"&lt;="&amp;Q7860))</f>
      </c>
    </row>
    <row r="7861" spans="10:18" ht="15" customHeight="1" x14ac:dyDescent="0.15">
      <c r="J7861" s="246">
        <f>IF(OR(B7861="",C7861="",E7861=""),"",B7861&amp;":"&amp;C7861&amp;":"&amp;E7861)</f>
      </c>
      <c r="K7861" s="247">
        <f>IF(A7861="","",A7861*D7861)</f>
      </c>
      <c r="L7861" s="246">
        <f>IF(A7861="","",IF(OR(A7861=1,A7861=0),H7861,0))</f>
      </c>
      <c r="M7861" s="246">
        <f>IF(A7861="","",IF(A7861=-1,H7861,0))</f>
      </c>
      <c r="N7861">
        <f>IF(J7861="","",IF(E7861="SGD",1,IF(E7861="USD",Settings!$B$22,IF(E7861="HKD",Settings!$B$23,1))))</f>
      </c>
      <c r="O7861">
        <f>IF(OR(B7861="",C7861="",E7861=""),0,(IF(A7861=-1,H7861,0)-IF(OR(A7861=1,A7861=0),H7861,0)+IF(A7861=2,H7861,0))*IF(E7861="SGD",1,IF(E7861="USD",Settings!$B$22,IF(E7861="HKD",Settings!$B$23,1))))</f>
        <v>0</v>
      </c>
      <c r="P7861">
        <f>IF(OR(B7861="",C7861="",E7861=""),0,IF(A7861=2,H7861*IF(E7861="SGD",1,IF(E7861="USD",Settings!$B$22,IF(E7861="HKD",Settings!$B$23,1))),0))</f>
        <v>0</v>
      </c>
      <c r="Q7861" s="312">
        <f>IF(OR(J7861="",G7861=""),"",G7861+ROW()/1000000)</f>
      </c>
      <c r="R7861" s="247">
        <f>IF(Q7861="","",SUMIFS(Txn[Signed Units],Txn[Key],J7861,Txn[Transaction Order],"&lt;="&amp;Q7861))</f>
      </c>
    </row>
    <row r="7862" spans="10:18" ht="15" customHeight="1" x14ac:dyDescent="0.15">
      <c r="J7862" s="246">
        <f>IF(OR(B7862="",C7862="",E7862=""),"",B7862&amp;":"&amp;C7862&amp;":"&amp;E7862)</f>
      </c>
      <c r="K7862" s="247">
        <f>IF(A7862="","",A7862*D7862)</f>
      </c>
      <c r="L7862" s="246">
        <f>IF(A7862="","",IF(OR(A7862=1,A7862=0),H7862,0))</f>
      </c>
      <c r="M7862" s="246">
        <f>IF(A7862="","",IF(A7862=-1,H7862,0))</f>
      </c>
      <c r="N7862">
        <f>IF(J7862="","",IF(E7862="SGD",1,IF(E7862="USD",Settings!$B$22,IF(E7862="HKD",Settings!$B$23,1))))</f>
      </c>
      <c r="O7862">
        <f>IF(OR(B7862="",C7862="",E7862=""),0,(IF(A7862=-1,H7862,0)-IF(OR(A7862=1,A7862=0),H7862,0)+IF(A7862=2,H7862,0))*IF(E7862="SGD",1,IF(E7862="USD",Settings!$B$22,IF(E7862="HKD",Settings!$B$23,1))))</f>
        <v>0</v>
      </c>
      <c r="P7862">
        <f>IF(OR(B7862="",C7862="",E7862=""),0,IF(A7862=2,H7862*IF(E7862="SGD",1,IF(E7862="USD",Settings!$B$22,IF(E7862="HKD",Settings!$B$23,1))),0))</f>
        <v>0</v>
      </c>
      <c r="Q7862" s="312">
        <f>IF(OR(J7862="",G7862=""),"",G7862+ROW()/1000000)</f>
      </c>
      <c r="R7862" s="247">
        <f>IF(Q7862="","",SUMIFS(Txn[Signed Units],Txn[Key],J7862,Txn[Transaction Order],"&lt;="&amp;Q7862))</f>
      </c>
    </row>
    <row r="7863" spans="10:18" ht="15" customHeight="1" x14ac:dyDescent="0.15">
      <c r="J7863" s="246">
        <f>IF(OR(B7863="",C7863="",E7863=""),"",B7863&amp;":"&amp;C7863&amp;":"&amp;E7863)</f>
      </c>
      <c r="K7863" s="247">
        <f>IF(A7863="","",A7863*D7863)</f>
      </c>
      <c r="L7863" s="246">
        <f>IF(A7863="","",IF(OR(A7863=1,A7863=0),H7863,0))</f>
      </c>
      <c r="M7863" s="246">
        <f>IF(A7863="","",IF(A7863=-1,H7863,0))</f>
      </c>
      <c r="N7863">
        <f>IF(J7863="","",IF(E7863="SGD",1,IF(E7863="USD",Settings!$B$22,IF(E7863="HKD",Settings!$B$23,1))))</f>
      </c>
      <c r="O7863">
        <f>IF(OR(B7863="",C7863="",E7863=""),0,(IF(A7863=-1,H7863,0)-IF(OR(A7863=1,A7863=0),H7863,0)+IF(A7863=2,H7863,0))*IF(E7863="SGD",1,IF(E7863="USD",Settings!$B$22,IF(E7863="HKD",Settings!$B$23,1))))</f>
        <v>0</v>
      </c>
      <c r="P7863">
        <f>IF(OR(B7863="",C7863="",E7863=""),0,IF(A7863=2,H7863*IF(E7863="SGD",1,IF(E7863="USD",Settings!$B$22,IF(E7863="HKD",Settings!$B$23,1))),0))</f>
        <v>0</v>
      </c>
      <c r="Q7863" s="312">
        <f>IF(OR(J7863="",G7863=""),"",G7863+ROW()/1000000)</f>
      </c>
      <c r="R7863" s="247">
        <f>IF(Q7863="","",SUMIFS(Txn[Signed Units],Txn[Key],J7863,Txn[Transaction Order],"&lt;="&amp;Q7863))</f>
      </c>
    </row>
    <row r="7864" spans="10:18" ht="15" customHeight="1" x14ac:dyDescent="0.15">
      <c r="J7864" s="246">
        <f>IF(OR(B7864="",C7864="",E7864=""),"",B7864&amp;":"&amp;C7864&amp;":"&amp;E7864)</f>
      </c>
      <c r="K7864" s="247">
        <f>IF(A7864="","",A7864*D7864)</f>
      </c>
      <c r="L7864" s="246">
        <f>IF(A7864="","",IF(OR(A7864=1,A7864=0),H7864,0))</f>
      </c>
      <c r="M7864" s="246">
        <f>IF(A7864="","",IF(A7864=-1,H7864,0))</f>
      </c>
      <c r="N7864">
        <f>IF(J7864="","",IF(E7864="SGD",1,IF(E7864="USD",Settings!$B$22,IF(E7864="HKD",Settings!$B$23,1))))</f>
      </c>
      <c r="O7864">
        <f>IF(OR(B7864="",C7864="",E7864=""),0,(IF(A7864=-1,H7864,0)-IF(OR(A7864=1,A7864=0),H7864,0)+IF(A7864=2,H7864,0))*IF(E7864="SGD",1,IF(E7864="USD",Settings!$B$22,IF(E7864="HKD",Settings!$B$23,1))))</f>
        <v>0</v>
      </c>
      <c r="P7864">
        <f>IF(OR(B7864="",C7864="",E7864=""),0,IF(A7864=2,H7864*IF(E7864="SGD",1,IF(E7864="USD",Settings!$B$22,IF(E7864="HKD",Settings!$B$23,1))),0))</f>
        <v>0</v>
      </c>
      <c r="Q7864" s="312">
        <f>IF(OR(J7864="",G7864=""),"",G7864+ROW()/1000000)</f>
      </c>
      <c r="R7864" s="247">
        <f>IF(Q7864="","",SUMIFS(Txn[Signed Units],Txn[Key],J7864,Txn[Transaction Order],"&lt;="&amp;Q7864))</f>
      </c>
    </row>
    <row r="7865" spans="10:18" ht="15" customHeight="1" x14ac:dyDescent="0.15">
      <c r="J7865" s="246">
        <f>IF(OR(B7865="",C7865="",E7865=""),"",B7865&amp;":"&amp;C7865&amp;":"&amp;E7865)</f>
      </c>
      <c r="K7865" s="247">
        <f>IF(A7865="","",A7865*D7865)</f>
      </c>
      <c r="L7865" s="246">
        <f>IF(A7865="","",IF(OR(A7865=1,A7865=0),H7865,0))</f>
      </c>
      <c r="M7865" s="246">
        <f>IF(A7865="","",IF(A7865=-1,H7865,0))</f>
      </c>
      <c r="N7865">
        <f>IF(J7865="","",IF(E7865="SGD",1,IF(E7865="USD",Settings!$B$22,IF(E7865="HKD",Settings!$B$23,1))))</f>
      </c>
      <c r="O7865">
        <f>IF(OR(B7865="",C7865="",E7865=""),0,(IF(A7865=-1,H7865,0)-IF(OR(A7865=1,A7865=0),H7865,0)+IF(A7865=2,H7865,0))*IF(E7865="SGD",1,IF(E7865="USD",Settings!$B$22,IF(E7865="HKD",Settings!$B$23,1))))</f>
        <v>0</v>
      </c>
      <c r="P7865">
        <f>IF(OR(B7865="",C7865="",E7865=""),0,IF(A7865=2,H7865*IF(E7865="SGD",1,IF(E7865="USD",Settings!$B$22,IF(E7865="HKD",Settings!$B$23,1))),0))</f>
        <v>0</v>
      </c>
      <c r="Q7865" s="312">
        <f>IF(OR(J7865="",G7865=""),"",G7865+ROW()/1000000)</f>
      </c>
      <c r="R7865" s="247">
        <f>IF(Q7865="","",SUMIFS(Txn[Signed Units],Txn[Key],J7865,Txn[Transaction Order],"&lt;="&amp;Q7865))</f>
      </c>
    </row>
    <row r="7866" spans="10:18" ht="15" customHeight="1" x14ac:dyDescent="0.15">
      <c r="J7866" s="246">
        <f>IF(OR(B7866="",C7866="",E7866=""),"",B7866&amp;":"&amp;C7866&amp;":"&amp;E7866)</f>
      </c>
      <c r="K7866" s="247">
        <f>IF(A7866="","",A7866*D7866)</f>
      </c>
      <c r="L7866" s="246">
        <f>IF(A7866="","",IF(OR(A7866=1,A7866=0),H7866,0))</f>
      </c>
      <c r="M7866" s="246">
        <f>IF(A7866="","",IF(A7866=-1,H7866,0))</f>
      </c>
      <c r="N7866">
        <f>IF(J7866="","",IF(E7866="SGD",1,IF(E7866="USD",Settings!$B$22,IF(E7866="HKD",Settings!$B$23,1))))</f>
      </c>
      <c r="O7866">
        <f>IF(OR(B7866="",C7866="",E7866=""),0,(IF(A7866=-1,H7866,0)-IF(OR(A7866=1,A7866=0),H7866,0)+IF(A7866=2,H7866,0))*IF(E7866="SGD",1,IF(E7866="USD",Settings!$B$22,IF(E7866="HKD",Settings!$B$23,1))))</f>
        <v>0</v>
      </c>
      <c r="P7866">
        <f>IF(OR(B7866="",C7866="",E7866=""),0,IF(A7866=2,H7866*IF(E7866="SGD",1,IF(E7866="USD",Settings!$B$22,IF(E7866="HKD",Settings!$B$23,1))),0))</f>
        <v>0</v>
      </c>
      <c r="Q7866" s="312">
        <f>IF(OR(J7866="",G7866=""),"",G7866+ROW()/1000000)</f>
      </c>
      <c r="R7866" s="247">
        <f>IF(Q7866="","",SUMIFS(Txn[Signed Units],Txn[Key],J7866,Txn[Transaction Order],"&lt;="&amp;Q7866))</f>
      </c>
    </row>
    <row r="7867" spans="10:18" ht="15" customHeight="1" x14ac:dyDescent="0.15">
      <c r="J7867" s="246">
        <f>IF(OR(B7867="",C7867="",E7867=""),"",B7867&amp;":"&amp;C7867&amp;":"&amp;E7867)</f>
      </c>
      <c r="K7867" s="247">
        <f>IF(A7867="","",A7867*D7867)</f>
      </c>
      <c r="L7867" s="246">
        <f>IF(A7867="","",IF(OR(A7867=1,A7867=0),H7867,0))</f>
      </c>
      <c r="M7867" s="246">
        <f>IF(A7867="","",IF(A7867=-1,H7867,0))</f>
      </c>
      <c r="N7867">
        <f>IF(J7867="","",IF(E7867="SGD",1,IF(E7867="USD",Settings!$B$22,IF(E7867="HKD",Settings!$B$23,1))))</f>
      </c>
      <c r="O7867">
        <f>IF(OR(B7867="",C7867="",E7867=""),0,(IF(A7867=-1,H7867,0)-IF(OR(A7867=1,A7867=0),H7867,0)+IF(A7867=2,H7867,0))*IF(E7867="SGD",1,IF(E7867="USD",Settings!$B$22,IF(E7867="HKD",Settings!$B$23,1))))</f>
        <v>0</v>
      </c>
      <c r="P7867">
        <f>IF(OR(B7867="",C7867="",E7867=""),0,IF(A7867=2,H7867*IF(E7867="SGD",1,IF(E7867="USD",Settings!$B$22,IF(E7867="HKD",Settings!$B$23,1))),0))</f>
        <v>0</v>
      </c>
      <c r="Q7867" s="312">
        <f>IF(OR(J7867="",G7867=""),"",G7867+ROW()/1000000)</f>
      </c>
      <c r="R7867" s="247">
        <f>IF(Q7867="","",SUMIFS(Txn[Signed Units],Txn[Key],J7867,Txn[Transaction Order],"&lt;="&amp;Q7867))</f>
      </c>
    </row>
    <row r="7868" spans="10:18" ht="15" customHeight="1" x14ac:dyDescent="0.15">
      <c r="J7868" s="246">
        <f>IF(OR(B7868="",C7868="",E7868=""),"",B7868&amp;":"&amp;C7868&amp;":"&amp;E7868)</f>
      </c>
      <c r="K7868" s="247">
        <f>IF(A7868="","",A7868*D7868)</f>
      </c>
      <c r="L7868" s="246">
        <f>IF(A7868="","",IF(OR(A7868=1,A7868=0),H7868,0))</f>
      </c>
      <c r="M7868" s="246">
        <f>IF(A7868="","",IF(A7868=-1,H7868,0))</f>
      </c>
      <c r="N7868">
        <f>IF(J7868="","",IF(E7868="SGD",1,IF(E7868="USD",Settings!$B$22,IF(E7868="HKD",Settings!$B$23,1))))</f>
      </c>
      <c r="O7868">
        <f>IF(OR(B7868="",C7868="",E7868=""),0,(IF(A7868=-1,H7868,0)-IF(OR(A7868=1,A7868=0),H7868,0)+IF(A7868=2,H7868,0))*IF(E7868="SGD",1,IF(E7868="USD",Settings!$B$22,IF(E7868="HKD",Settings!$B$23,1))))</f>
        <v>0</v>
      </c>
      <c r="P7868">
        <f>IF(OR(B7868="",C7868="",E7868=""),0,IF(A7868=2,H7868*IF(E7868="SGD",1,IF(E7868="USD",Settings!$B$22,IF(E7868="HKD",Settings!$B$23,1))),0))</f>
        <v>0</v>
      </c>
      <c r="Q7868" s="312">
        <f>IF(OR(J7868="",G7868=""),"",G7868+ROW()/1000000)</f>
      </c>
      <c r="R7868" s="247">
        <f>IF(Q7868="","",SUMIFS(Txn[Signed Units],Txn[Key],J7868,Txn[Transaction Order],"&lt;="&amp;Q7868))</f>
      </c>
    </row>
    <row r="7869" spans="10:18" ht="15" customHeight="1" x14ac:dyDescent="0.15">
      <c r="J7869" s="246">
        <f>IF(OR(B7869="",C7869="",E7869=""),"",B7869&amp;":"&amp;C7869&amp;":"&amp;E7869)</f>
      </c>
      <c r="K7869" s="247">
        <f>IF(A7869="","",A7869*D7869)</f>
      </c>
      <c r="L7869" s="246">
        <f>IF(A7869="","",IF(OR(A7869=1,A7869=0),H7869,0))</f>
      </c>
      <c r="M7869" s="246">
        <f>IF(A7869="","",IF(A7869=-1,H7869,0))</f>
      </c>
      <c r="N7869">
        <f>IF(J7869="","",IF(E7869="SGD",1,IF(E7869="USD",Settings!$B$22,IF(E7869="HKD",Settings!$B$23,1))))</f>
      </c>
      <c r="O7869">
        <f>IF(OR(B7869="",C7869="",E7869=""),0,(IF(A7869=-1,H7869,0)-IF(OR(A7869=1,A7869=0),H7869,0)+IF(A7869=2,H7869,0))*IF(E7869="SGD",1,IF(E7869="USD",Settings!$B$22,IF(E7869="HKD",Settings!$B$23,1))))</f>
        <v>0</v>
      </c>
      <c r="P7869">
        <f>IF(OR(B7869="",C7869="",E7869=""),0,IF(A7869=2,H7869*IF(E7869="SGD",1,IF(E7869="USD",Settings!$B$22,IF(E7869="HKD",Settings!$B$23,1))),0))</f>
        <v>0</v>
      </c>
      <c r="Q7869" s="312">
        <f>IF(OR(J7869="",G7869=""),"",G7869+ROW()/1000000)</f>
      </c>
      <c r="R7869" s="247">
        <f>IF(Q7869="","",SUMIFS(Txn[Signed Units],Txn[Key],J7869,Txn[Transaction Order],"&lt;="&amp;Q7869))</f>
      </c>
    </row>
    <row r="7870" spans="10:18" ht="15" customHeight="1" x14ac:dyDescent="0.15">
      <c r="J7870" s="246">
        <f>IF(OR(B7870="",C7870="",E7870=""),"",B7870&amp;":"&amp;C7870&amp;":"&amp;E7870)</f>
      </c>
      <c r="K7870" s="247">
        <f>IF(A7870="","",A7870*D7870)</f>
      </c>
      <c r="L7870" s="246">
        <f>IF(A7870="","",IF(OR(A7870=1,A7870=0),H7870,0))</f>
      </c>
      <c r="M7870" s="246">
        <f>IF(A7870="","",IF(A7870=-1,H7870,0))</f>
      </c>
      <c r="N7870">
        <f>IF(J7870="","",IF(E7870="SGD",1,IF(E7870="USD",Settings!$B$22,IF(E7870="HKD",Settings!$B$23,1))))</f>
      </c>
      <c r="O7870">
        <f>IF(OR(B7870="",C7870="",E7870=""),0,(IF(A7870=-1,H7870,0)-IF(OR(A7870=1,A7870=0),H7870,0)+IF(A7870=2,H7870,0))*IF(E7870="SGD",1,IF(E7870="USD",Settings!$B$22,IF(E7870="HKD",Settings!$B$23,1))))</f>
        <v>0</v>
      </c>
      <c r="P7870">
        <f>IF(OR(B7870="",C7870="",E7870=""),0,IF(A7870=2,H7870*IF(E7870="SGD",1,IF(E7870="USD",Settings!$B$22,IF(E7870="HKD",Settings!$B$23,1))),0))</f>
        <v>0</v>
      </c>
      <c r="Q7870" s="312">
        <f>IF(OR(J7870="",G7870=""),"",G7870+ROW()/1000000)</f>
      </c>
      <c r="R7870" s="247">
        <f>IF(Q7870="","",SUMIFS(Txn[Signed Units],Txn[Key],J7870,Txn[Transaction Order],"&lt;="&amp;Q7870))</f>
      </c>
    </row>
    <row r="7871" spans="10:18" ht="15" customHeight="1" x14ac:dyDescent="0.15">
      <c r="J7871" s="246">
        <f>IF(OR(B7871="",C7871="",E7871=""),"",B7871&amp;":"&amp;C7871&amp;":"&amp;E7871)</f>
      </c>
      <c r="K7871" s="247">
        <f>IF(A7871="","",A7871*D7871)</f>
      </c>
      <c r="L7871" s="246">
        <f>IF(A7871="","",IF(OR(A7871=1,A7871=0),H7871,0))</f>
      </c>
      <c r="M7871" s="246">
        <f>IF(A7871="","",IF(A7871=-1,H7871,0))</f>
      </c>
      <c r="N7871">
        <f>IF(J7871="","",IF(E7871="SGD",1,IF(E7871="USD",Settings!$B$22,IF(E7871="HKD",Settings!$B$23,1))))</f>
      </c>
      <c r="O7871">
        <f>IF(OR(B7871="",C7871="",E7871=""),0,(IF(A7871=-1,H7871,0)-IF(OR(A7871=1,A7871=0),H7871,0)+IF(A7871=2,H7871,0))*IF(E7871="SGD",1,IF(E7871="USD",Settings!$B$22,IF(E7871="HKD",Settings!$B$23,1))))</f>
        <v>0</v>
      </c>
      <c r="P7871">
        <f>IF(OR(B7871="",C7871="",E7871=""),0,IF(A7871=2,H7871*IF(E7871="SGD",1,IF(E7871="USD",Settings!$B$22,IF(E7871="HKD",Settings!$B$23,1))),0))</f>
        <v>0</v>
      </c>
      <c r="Q7871" s="312">
        <f>IF(OR(J7871="",G7871=""),"",G7871+ROW()/1000000)</f>
      </c>
      <c r="R7871" s="247">
        <f>IF(Q7871="","",SUMIFS(Txn[Signed Units],Txn[Key],J7871,Txn[Transaction Order],"&lt;="&amp;Q7871))</f>
      </c>
    </row>
    <row r="7872" spans="10:18" ht="15" customHeight="1" x14ac:dyDescent="0.15">
      <c r="J7872" s="246">
        <f>IF(OR(B7872="",C7872="",E7872=""),"",B7872&amp;":"&amp;C7872&amp;":"&amp;E7872)</f>
      </c>
      <c r="K7872" s="247">
        <f>IF(A7872="","",A7872*D7872)</f>
      </c>
      <c r="L7872" s="246">
        <f>IF(A7872="","",IF(OR(A7872=1,A7872=0),H7872,0))</f>
      </c>
      <c r="M7872" s="246">
        <f>IF(A7872="","",IF(A7872=-1,H7872,0))</f>
      </c>
      <c r="N7872">
        <f>IF(J7872="","",IF(E7872="SGD",1,IF(E7872="USD",Settings!$B$22,IF(E7872="HKD",Settings!$B$23,1))))</f>
      </c>
      <c r="O7872">
        <f>IF(OR(B7872="",C7872="",E7872=""),0,(IF(A7872=-1,H7872,0)-IF(OR(A7872=1,A7872=0),H7872,0)+IF(A7872=2,H7872,0))*IF(E7872="SGD",1,IF(E7872="USD",Settings!$B$22,IF(E7872="HKD",Settings!$B$23,1))))</f>
        <v>0</v>
      </c>
      <c r="P7872">
        <f>IF(OR(B7872="",C7872="",E7872=""),0,IF(A7872=2,H7872*IF(E7872="SGD",1,IF(E7872="USD",Settings!$B$22,IF(E7872="HKD",Settings!$B$23,1))),0))</f>
        <v>0</v>
      </c>
      <c r="Q7872" s="312">
        <f>IF(OR(J7872="",G7872=""),"",G7872+ROW()/1000000)</f>
      </c>
      <c r="R7872" s="247">
        <f>IF(Q7872="","",SUMIFS(Txn[Signed Units],Txn[Key],J7872,Txn[Transaction Order],"&lt;="&amp;Q7872))</f>
      </c>
    </row>
    <row r="7873" spans="10:18" ht="15" customHeight="1" x14ac:dyDescent="0.15">
      <c r="J7873" s="246">
        <f>IF(OR(B7873="",C7873="",E7873=""),"",B7873&amp;":"&amp;C7873&amp;":"&amp;E7873)</f>
      </c>
      <c r="K7873" s="247">
        <f>IF(A7873="","",A7873*D7873)</f>
      </c>
      <c r="L7873" s="246">
        <f>IF(A7873="","",IF(OR(A7873=1,A7873=0),H7873,0))</f>
      </c>
      <c r="M7873" s="246">
        <f>IF(A7873="","",IF(A7873=-1,H7873,0))</f>
      </c>
      <c r="N7873">
        <f>IF(J7873="","",IF(E7873="SGD",1,IF(E7873="USD",Settings!$B$22,IF(E7873="HKD",Settings!$B$23,1))))</f>
      </c>
      <c r="O7873">
        <f>IF(OR(B7873="",C7873="",E7873=""),0,(IF(A7873=-1,H7873,0)-IF(OR(A7873=1,A7873=0),H7873,0)+IF(A7873=2,H7873,0))*IF(E7873="SGD",1,IF(E7873="USD",Settings!$B$22,IF(E7873="HKD",Settings!$B$23,1))))</f>
        <v>0</v>
      </c>
      <c r="P7873">
        <f>IF(OR(B7873="",C7873="",E7873=""),0,IF(A7873=2,H7873*IF(E7873="SGD",1,IF(E7873="USD",Settings!$B$22,IF(E7873="HKD",Settings!$B$23,1))),0))</f>
        <v>0</v>
      </c>
      <c r="Q7873" s="312">
        <f>IF(OR(J7873="",G7873=""),"",G7873+ROW()/1000000)</f>
      </c>
      <c r="R7873" s="247">
        <f>IF(Q7873="","",SUMIFS(Txn[Signed Units],Txn[Key],J7873,Txn[Transaction Order],"&lt;="&amp;Q7873))</f>
      </c>
    </row>
    <row r="7874" spans="10:18" ht="15" customHeight="1" x14ac:dyDescent="0.15">
      <c r="J7874" s="246">
        <f>IF(OR(B7874="",C7874="",E7874=""),"",B7874&amp;":"&amp;C7874&amp;":"&amp;E7874)</f>
      </c>
      <c r="K7874" s="247">
        <f>IF(A7874="","",A7874*D7874)</f>
      </c>
      <c r="L7874" s="246">
        <f>IF(A7874="","",IF(OR(A7874=1,A7874=0),H7874,0))</f>
      </c>
      <c r="M7874" s="246">
        <f>IF(A7874="","",IF(A7874=-1,H7874,0))</f>
      </c>
      <c r="N7874">
        <f>IF(J7874="","",IF(E7874="SGD",1,IF(E7874="USD",Settings!$B$22,IF(E7874="HKD",Settings!$B$23,1))))</f>
      </c>
      <c r="O7874">
        <f>IF(OR(B7874="",C7874="",E7874=""),0,(IF(A7874=-1,H7874,0)-IF(OR(A7874=1,A7874=0),H7874,0)+IF(A7874=2,H7874,0))*IF(E7874="SGD",1,IF(E7874="USD",Settings!$B$22,IF(E7874="HKD",Settings!$B$23,1))))</f>
        <v>0</v>
      </c>
      <c r="P7874">
        <f>IF(OR(B7874="",C7874="",E7874=""),0,IF(A7874=2,H7874*IF(E7874="SGD",1,IF(E7874="USD",Settings!$B$22,IF(E7874="HKD",Settings!$B$23,1))),0))</f>
        <v>0</v>
      </c>
      <c r="Q7874" s="312">
        <f>IF(OR(J7874="",G7874=""),"",G7874+ROW()/1000000)</f>
      </c>
      <c r="R7874" s="247">
        <f>IF(Q7874="","",SUMIFS(Txn[Signed Units],Txn[Key],J7874,Txn[Transaction Order],"&lt;="&amp;Q7874))</f>
      </c>
    </row>
    <row r="7875" spans="10:18" ht="15" customHeight="1" x14ac:dyDescent="0.15">
      <c r="J7875" s="246">
        <f>IF(OR(B7875="",C7875="",E7875=""),"",B7875&amp;":"&amp;C7875&amp;":"&amp;E7875)</f>
      </c>
      <c r="K7875" s="247">
        <f>IF(A7875="","",A7875*D7875)</f>
      </c>
      <c r="L7875" s="246">
        <f>IF(A7875="","",IF(OR(A7875=1,A7875=0),H7875,0))</f>
      </c>
      <c r="M7875" s="246">
        <f>IF(A7875="","",IF(A7875=-1,H7875,0))</f>
      </c>
      <c r="N7875">
        <f>IF(J7875="","",IF(E7875="SGD",1,IF(E7875="USD",Settings!$B$22,IF(E7875="HKD",Settings!$B$23,1))))</f>
      </c>
      <c r="O7875">
        <f>IF(OR(B7875="",C7875="",E7875=""),0,(IF(A7875=-1,H7875,0)-IF(OR(A7875=1,A7875=0),H7875,0)+IF(A7875=2,H7875,0))*IF(E7875="SGD",1,IF(E7875="USD",Settings!$B$22,IF(E7875="HKD",Settings!$B$23,1))))</f>
        <v>0</v>
      </c>
      <c r="P7875">
        <f>IF(OR(B7875="",C7875="",E7875=""),0,IF(A7875=2,H7875*IF(E7875="SGD",1,IF(E7875="USD",Settings!$B$22,IF(E7875="HKD",Settings!$B$23,1))),0))</f>
        <v>0</v>
      </c>
      <c r="Q7875" s="312">
        <f>IF(OR(J7875="",G7875=""),"",G7875+ROW()/1000000)</f>
      </c>
      <c r="R7875" s="247">
        <f>IF(Q7875="","",SUMIFS(Txn[Signed Units],Txn[Key],J7875,Txn[Transaction Order],"&lt;="&amp;Q7875))</f>
      </c>
    </row>
    <row r="7876" spans="10:18" ht="15" customHeight="1" x14ac:dyDescent="0.15">
      <c r="J7876" s="246">
        <f>IF(OR(B7876="",C7876="",E7876=""),"",B7876&amp;":"&amp;C7876&amp;":"&amp;E7876)</f>
      </c>
      <c r="K7876" s="247">
        <f>IF(A7876="","",A7876*D7876)</f>
      </c>
      <c r="L7876" s="246">
        <f>IF(A7876="","",IF(OR(A7876=1,A7876=0),H7876,0))</f>
      </c>
      <c r="M7876" s="246">
        <f>IF(A7876="","",IF(A7876=-1,H7876,0))</f>
      </c>
      <c r="N7876">
        <f>IF(J7876="","",IF(E7876="SGD",1,IF(E7876="USD",Settings!$B$22,IF(E7876="HKD",Settings!$B$23,1))))</f>
      </c>
      <c r="O7876">
        <f>IF(OR(B7876="",C7876="",E7876=""),0,(IF(A7876=-1,H7876,0)-IF(OR(A7876=1,A7876=0),H7876,0)+IF(A7876=2,H7876,0))*IF(E7876="SGD",1,IF(E7876="USD",Settings!$B$22,IF(E7876="HKD",Settings!$B$23,1))))</f>
        <v>0</v>
      </c>
      <c r="P7876">
        <f>IF(OR(B7876="",C7876="",E7876=""),0,IF(A7876=2,H7876*IF(E7876="SGD",1,IF(E7876="USD",Settings!$B$22,IF(E7876="HKD",Settings!$B$23,1))),0))</f>
        <v>0</v>
      </c>
      <c r="Q7876" s="312">
        <f>IF(OR(J7876="",G7876=""),"",G7876+ROW()/1000000)</f>
      </c>
      <c r="R7876" s="247">
        <f>IF(Q7876="","",SUMIFS(Txn[Signed Units],Txn[Key],J7876,Txn[Transaction Order],"&lt;="&amp;Q7876))</f>
      </c>
    </row>
    <row r="7877" spans="10:18" ht="15" customHeight="1" x14ac:dyDescent="0.15">
      <c r="J7877" s="246">
        <f>IF(OR(B7877="",C7877="",E7877=""),"",B7877&amp;":"&amp;C7877&amp;":"&amp;E7877)</f>
      </c>
      <c r="K7877" s="247">
        <f>IF(A7877="","",A7877*D7877)</f>
      </c>
      <c r="L7877" s="246">
        <f>IF(A7877="","",IF(OR(A7877=1,A7877=0),H7877,0))</f>
      </c>
      <c r="M7877" s="246">
        <f>IF(A7877="","",IF(A7877=-1,H7877,0))</f>
      </c>
      <c r="N7877">
        <f>IF(J7877="","",IF(E7877="SGD",1,IF(E7877="USD",Settings!$B$22,IF(E7877="HKD",Settings!$B$23,1))))</f>
      </c>
      <c r="O7877">
        <f>IF(OR(B7877="",C7877="",E7877=""),0,(IF(A7877=-1,H7877,0)-IF(OR(A7877=1,A7877=0),H7877,0)+IF(A7877=2,H7877,0))*IF(E7877="SGD",1,IF(E7877="USD",Settings!$B$22,IF(E7877="HKD",Settings!$B$23,1))))</f>
        <v>0</v>
      </c>
      <c r="P7877">
        <f>IF(OR(B7877="",C7877="",E7877=""),0,IF(A7877=2,H7877*IF(E7877="SGD",1,IF(E7877="USD",Settings!$B$22,IF(E7877="HKD",Settings!$B$23,1))),0))</f>
        <v>0</v>
      </c>
      <c r="Q7877" s="312">
        <f>IF(OR(J7877="",G7877=""),"",G7877+ROW()/1000000)</f>
      </c>
      <c r="R7877" s="247">
        <f>IF(Q7877="","",SUMIFS(Txn[Signed Units],Txn[Key],J7877,Txn[Transaction Order],"&lt;="&amp;Q7877))</f>
      </c>
    </row>
    <row r="7878" spans="10:18" ht="15" customHeight="1" x14ac:dyDescent="0.15">
      <c r="J7878" s="246">
        <f>IF(OR(B7878="",C7878="",E7878=""),"",B7878&amp;":"&amp;C7878&amp;":"&amp;E7878)</f>
      </c>
      <c r="K7878" s="247">
        <f>IF(A7878="","",A7878*D7878)</f>
      </c>
      <c r="L7878" s="246">
        <f>IF(A7878="","",IF(OR(A7878=1,A7878=0),H7878,0))</f>
      </c>
      <c r="M7878" s="246">
        <f>IF(A7878="","",IF(A7878=-1,H7878,0))</f>
      </c>
      <c r="N7878">
        <f>IF(J7878="","",IF(E7878="SGD",1,IF(E7878="USD",Settings!$B$22,IF(E7878="HKD",Settings!$B$23,1))))</f>
      </c>
      <c r="O7878">
        <f>IF(OR(B7878="",C7878="",E7878=""),0,(IF(A7878=-1,H7878,0)-IF(OR(A7878=1,A7878=0),H7878,0)+IF(A7878=2,H7878,0))*IF(E7878="SGD",1,IF(E7878="USD",Settings!$B$22,IF(E7878="HKD",Settings!$B$23,1))))</f>
        <v>0</v>
      </c>
      <c r="P7878">
        <f>IF(OR(B7878="",C7878="",E7878=""),0,IF(A7878=2,H7878*IF(E7878="SGD",1,IF(E7878="USD",Settings!$B$22,IF(E7878="HKD",Settings!$B$23,1))),0))</f>
        <v>0</v>
      </c>
      <c r="Q7878" s="312">
        <f>IF(OR(J7878="",G7878=""),"",G7878+ROW()/1000000)</f>
      </c>
      <c r="R7878" s="247">
        <f>IF(Q7878="","",SUMIFS(Txn[Signed Units],Txn[Key],J7878,Txn[Transaction Order],"&lt;="&amp;Q7878))</f>
      </c>
    </row>
    <row r="7879" spans="10:18" ht="15" customHeight="1" x14ac:dyDescent="0.15">
      <c r="J7879" s="246">
        <f>IF(OR(B7879="",C7879="",E7879=""),"",B7879&amp;":"&amp;C7879&amp;":"&amp;E7879)</f>
      </c>
      <c r="K7879" s="247">
        <f>IF(A7879="","",A7879*D7879)</f>
      </c>
      <c r="L7879" s="246">
        <f>IF(A7879="","",IF(OR(A7879=1,A7879=0),H7879,0))</f>
      </c>
      <c r="M7879" s="246">
        <f>IF(A7879="","",IF(A7879=-1,H7879,0))</f>
      </c>
      <c r="N7879">
        <f>IF(J7879="","",IF(E7879="SGD",1,IF(E7879="USD",Settings!$B$22,IF(E7879="HKD",Settings!$B$23,1))))</f>
      </c>
      <c r="O7879">
        <f>IF(OR(B7879="",C7879="",E7879=""),0,(IF(A7879=-1,H7879,0)-IF(OR(A7879=1,A7879=0),H7879,0)+IF(A7879=2,H7879,0))*IF(E7879="SGD",1,IF(E7879="USD",Settings!$B$22,IF(E7879="HKD",Settings!$B$23,1))))</f>
        <v>0</v>
      </c>
      <c r="P7879">
        <f>IF(OR(B7879="",C7879="",E7879=""),0,IF(A7879=2,H7879*IF(E7879="SGD",1,IF(E7879="USD",Settings!$B$22,IF(E7879="HKD",Settings!$B$23,1))),0))</f>
        <v>0</v>
      </c>
      <c r="Q7879" s="312">
        <f>IF(OR(J7879="",G7879=""),"",G7879+ROW()/1000000)</f>
      </c>
      <c r="R7879" s="247">
        <f>IF(Q7879="","",SUMIFS(Txn[Signed Units],Txn[Key],J7879,Txn[Transaction Order],"&lt;="&amp;Q7879))</f>
      </c>
    </row>
    <row r="7880" spans="10:18" ht="15" customHeight="1" x14ac:dyDescent="0.15">
      <c r="J7880" s="246">
        <f>IF(OR(B7880="",C7880="",E7880=""),"",B7880&amp;":"&amp;C7880&amp;":"&amp;E7880)</f>
      </c>
      <c r="K7880" s="247">
        <f>IF(A7880="","",A7880*D7880)</f>
      </c>
      <c r="L7880" s="246">
        <f>IF(A7880="","",IF(OR(A7880=1,A7880=0),H7880,0))</f>
      </c>
      <c r="M7880" s="246">
        <f>IF(A7880="","",IF(A7880=-1,H7880,0))</f>
      </c>
      <c r="N7880">
        <f>IF(J7880="","",IF(E7880="SGD",1,IF(E7880="USD",Settings!$B$22,IF(E7880="HKD",Settings!$B$23,1))))</f>
      </c>
      <c r="O7880">
        <f>IF(OR(B7880="",C7880="",E7880=""),0,(IF(A7880=-1,H7880,0)-IF(OR(A7880=1,A7880=0),H7880,0)+IF(A7880=2,H7880,0))*IF(E7880="SGD",1,IF(E7880="USD",Settings!$B$22,IF(E7880="HKD",Settings!$B$23,1))))</f>
        <v>0</v>
      </c>
      <c r="P7880">
        <f>IF(OR(B7880="",C7880="",E7880=""),0,IF(A7880=2,H7880*IF(E7880="SGD",1,IF(E7880="USD",Settings!$B$22,IF(E7880="HKD",Settings!$B$23,1))),0))</f>
        <v>0</v>
      </c>
      <c r="Q7880" s="312">
        <f>IF(OR(J7880="",G7880=""),"",G7880+ROW()/1000000)</f>
      </c>
      <c r="R7880" s="247">
        <f>IF(Q7880="","",SUMIFS(Txn[Signed Units],Txn[Key],J7880,Txn[Transaction Order],"&lt;="&amp;Q7880))</f>
      </c>
    </row>
    <row r="7881" spans="10:18" ht="15" customHeight="1" x14ac:dyDescent="0.15">
      <c r="J7881" s="246">
        <f>IF(OR(B7881="",C7881="",E7881=""),"",B7881&amp;":"&amp;C7881&amp;":"&amp;E7881)</f>
      </c>
      <c r="K7881" s="247">
        <f>IF(A7881="","",A7881*D7881)</f>
      </c>
      <c r="L7881" s="246">
        <f>IF(A7881="","",IF(OR(A7881=1,A7881=0),H7881,0))</f>
      </c>
      <c r="M7881" s="246">
        <f>IF(A7881="","",IF(A7881=-1,H7881,0))</f>
      </c>
      <c r="N7881">
        <f>IF(J7881="","",IF(E7881="SGD",1,IF(E7881="USD",Settings!$B$22,IF(E7881="HKD",Settings!$B$23,1))))</f>
      </c>
      <c r="O7881">
        <f>IF(OR(B7881="",C7881="",E7881=""),0,(IF(A7881=-1,H7881,0)-IF(OR(A7881=1,A7881=0),H7881,0)+IF(A7881=2,H7881,0))*IF(E7881="SGD",1,IF(E7881="USD",Settings!$B$22,IF(E7881="HKD",Settings!$B$23,1))))</f>
        <v>0</v>
      </c>
      <c r="P7881">
        <f>IF(OR(B7881="",C7881="",E7881=""),0,IF(A7881=2,H7881*IF(E7881="SGD",1,IF(E7881="USD",Settings!$B$22,IF(E7881="HKD",Settings!$B$23,1))),0))</f>
        <v>0</v>
      </c>
      <c r="Q7881" s="312">
        <f>IF(OR(J7881="",G7881=""),"",G7881+ROW()/1000000)</f>
      </c>
      <c r="R7881" s="247">
        <f>IF(Q7881="","",SUMIFS(Txn[Signed Units],Txn[Key],J7881,Txn[Transaction Order],"&lt;="&amp;Q7881))</f>
      </c>
    </row>
    <row r="7882" spans="10:18" ht="15" customHeight="1" x14ac:dyDescent="0.15">
      <c r="J7882" s="246">
        <f>IF(OR(B7882="",C7882="",E7882=""),"",B7882&amp;":"&amp;C7882&amp;":"&amp;E7882)</f>
      </c>
      <c r="K7882" s="247">
        <f>IF(A7882="","",A7882*D7882)</f>
      </c>
      <c r="L7882" s="246">
        <f>IF(A7882="","",IF(OR(A7882=1,A7882=0),H7882,0))</f>
      </c>
      <c r="M7882" s="246">
        <f>IF(A7882="","",IF(A7882=-1,H7882,0))</f>
      </c>
      <c r="N7882">
        <f>IF(J7882="","",IF(E7882="SGD",1,IF(E7882="USD",Settings!$B$22,IF(E7882="HKD",Settings!$B$23,1))))</f>
      </c>
      <c r="O7882">
        <f>IF(OR(B7882="",C7882="",E7882=""),0,(IF(A7882=-1,H7882,0)-IF(OR(A7882=1,A7882=0),H7882,0)+IF(A7882=2,H7882,0))*IF(E7882="SGD",1,IF(E7882="USD",Settings!$B$22,IF(E7882="HKD",Settings!$B$23,1))))</f>
        <v>0</v>
      </c>
      <c r="P7882">
        <f>IF(OR(B7882="",C7882="",E7882=""),0,IF(A7882=2,H7882*IF(E7882="SGD",1,IF(E7882="USD",Settings!$B$22,IF(E7882="HKD",Settings!$B$23,1))),0))</f>
        <v>0</v>
      </c>
      <c r="Q7882" s="312">
        <f>IF(OR(J7882="",G7882=""),"",G7882+ROW()/1000000)</f>
      </c>
      <c r="R7882" s="247">
        <f>IF(Q7882="","",SUMIFS(Txn[Signed Units],Txn[Key],J7882,Txn[Transaction Order],"&lt;="&amp;Q7882))</f>
      </c>
    </row>
    <row r="7883" spans="10:18" ht="15" customHeight="1" x14ac:dyDescent="0.15">
      <c r="J7883" s="246">
        <f>IF(OR(B7883="",C7883="",E7883=""),"",B7883&amp;":"&amp;C7883&amp;":"&amp;E7883)</f>
      </c>
      <c r="K7883" s="247">
        <f>IF(A7883="","",A7883*D7883)</f>
      </c>
      <c r="L7883" s="246">
        <f>IF(A7883="","",IF(OR(A7883=1,A7883=0),H7883,0))</f>
      </c>
      <c r="M7883" s="246">
        <f>IF(A7883="","",IF(A7883=-1,H7883,0))</f>
      </c>
      <c r="N7883">
        <f>IF(J7883="","",IF(E7883="SGD",1,IF(E7883="USD",Settings!$B$22,IF(E7883="HKD",Settings!$B$23,1))))</f>
      </c>
      <c r="O7883">
        <f>IF(OR(B7883="",C7883="",E7883=""),0,(IF(A7883=-1,H7883,0)-IF(OR(A7883=1,A7883=0),H7883,0)+IF(A7883=2,H7883,0))*IF(E7883="SGD",1,IF(E7883="USD",Settings!$B$22,IF(E7883="HKD",Settings!$B$23,1))))</f>
        <v>0</v>
      </c>
      <c r="P7883">
        <f>IF(OR(B7883="",C7883="",E7883=""),0,IF(A7883=2,H7883*IF(E7883="SGD",1,IF(E7883="USD",Settings!$B$22,IF(E7883="HKD",Settings!$B$23,1))),0))</f>
        <v>0</v>
      </c>
      <c r="Q7883" s="312">
        <f>IF(OR(J7883="",G7883=""),"",G7883+ROW()/1000000)</f>
      </c>
      <c r="R7883" s="247">
        <f>IF(Q7883="","",SUMIFS(Txn[Signed Units],Txn[Key],J7883,Txn[Transaction Order],"&lt;="&amp;Q7883))</f>
      </c>
    </row>
    <row r="7884" spans="10:18" ht="15" customHeight="1" x14ac:dyDescent="0.15">
      <c r="J7884" s="246">
        <f>IF(OR(B7884="",C7884="",E7884=""),"",B7884&amp;":"&amp;C7884&amp;":"&amp;E7884)</f>
      </c>
      <c r="K7884" s="247">
        <f>IF(A7884="","",A7884*D7884)</f>
      </c>
      <c r="L7884" s="246">
        <f>IF(A7884="","",IF(OR(A7884=1,A7884=0),H7884,0))</f>
      </c>
      <c r="M7884" s="246">
        <f>IF(A7884="","",IF(A7884=-1,H7884,0))</f>
      </c>
      <c r="N7884">
        <f>IF(J7884="","",IF(E7884="SGD",1,IF(E7884="USD",Settings!$B$22,IF(E7884="HKD",Settings!$B$23,1))))</f>
      </c>
      <c r="O7884">
        <f>IF(OR(B7884="",C7884="",E7884=""),0,(IF(A7884=-1,H7884,0)-IF(OR(A7884=1,A7884=0),H7884,0)+IF(A7884=2,H7884,0))*IF(E7884="SGD",1,IF(E7884="USD",Settings!$B$22,IF(E7884="HKD",Settings!$B$23,1))))</f>
        <v>0</v>
      </c>
      <c r="P7884">
        <f>IF(OR(B7884="",C7884="",E7884=""),0,IF(A7884=2,H7884*IF(E7884="SGD",1,IF(E7884="USD",Settings!$B$22,IF(E7884="HKD",Settings!$B$23,1))),0))</f>
        <v>0</v>
      </c>
      <c r="Q7884" s="312">
        <f>IF(OR(J7884="",G7884=""),"",G7884+ROW()/1000000)</f>
      </c>
      <c r="R7884" s="247">
        <f>IF(Q7884="","",SUMIFS(Txn[Signed Units],Txn[Key],J7884,Txn[Transaction Order],"&lt;="&amp;Q7884))</f>
      </c>
    </row>
    <row r="7885" spans="10:18" ht="15" customHeight="1" x14ac:dyDescent="0.15">
      <c r="J7885" s="246">
        <f>IF(OR(B7885="",C7885="",E7885=""),"",B7885&amp;":"&amp;C7885&amp;":"&amp;E7885)</f>
      </c>
      <c r="K7885" s="247">
        <f>IF(A7885="","",A7885*D7885)</f>
      </c>
      <c r="L7885" s="246">
        <f>IF(A7885="","",IF(OR(A7885=1,A7885=0),H7885,0))</f>
      </c>
      <c r="M7885" s="246">
        <f>IF(A7885="","",IF(A7885=-1,H7885,0))</f>
      </c>
      <c r="N7885">
        <f>IF(J7885="","",IF(E7885="SGD",1,IF(E7885="USD",Settings!$B$22,IF(E7885="HKD",Settings!$B$23,1))))</f>
      </c>
      <c r="O7885">
        <f>IF(OR(B7885="",C7885="",E7885=""),0,(IF(A7885=-1,H7885,0)-IF(OR(A7885=1,A7885=0),H7885,0)+IF(A7885=2,H7885,0))*IF(E7885="SGD",1,IF(E7885="USD",Settings!$B$22,IF(E7885="HKD",Settings!$B$23,1))))</f>
        <v>0</v>
      </c>
      <c r="P7885">
        <f>IF(OR(B7885="",C7885="",E7885=""),0,IF(A7885=2,H7885*IF(E7885="SGD",1,IF(E7885="USD",Settings!$B$22,IF(E7885="HKD",Settings!$B$23,1))),0))</f>
        <v>0</v>
      </c>
      <c r="Q7885" s="312">
        <f>IF(OR(J7885="",G7885=""),"",G7885+ROW()/1000000)</f>
      </c>
      <c r="R7885" s="247">
        <f>IF(Q7885="","",SUMIFS(Txn[Signed Units],Txn[Key],J7885,Txn[Transaction Order],"&lt;="&amp;Q7885))</f>
      </c>
    </row>
    <row r="7886" spans="10:18" ht="15" customHeight="1" x14ac:dyDescent="0.15">
      <c r="J7886" s="246">
        <f>IF(OR(B7886="",C7886="",E7886=""),"",B7886&amp;":"&amp;C7886&amp;":"&amp;E7886)</f>
      </c>
      <c r="K7886" s="247">
        <f>IF(A7886="","",A7886*D7886)</f>
      </c>
      <c r="L7886" s="246">
        <f>IF(A7886="","",IF(OR(A7886=1,A7886=0),H7886,0))</f>
      </c>
      <c r="M7886" s="246">
        <f>IF(A7886="","",IF(A7886=-1,H7886,0))</f>
      </c>
      <c r="N7886">
        <f>IF(J7886="","",IF(E7886="SGD",1,IF(E7886="USD",Settings!$B$22,IF(E7886="HKD",Settings!$B$23,1))))</f>
      </c>
      <c r="O7886">
        <f>IF(OR(B7886="",C7886="",E7886=""),0,(IF(A7886=-1,H7886,0)-IF(OR(A7886=1,A7886=0),H7886,0)+IF(A7886=2,H7886,0))*IF(E7886="SGD",1,IF(E7886="USD",Settings!$B$22,IF(E7886="HKD",Settings!$B$23,1))))</f>
        <v>0</v>
      </c>
      <c r="P7886">
        <f>IF(OR(B7886="",C7886="",E7886=""),0,IF(A7886=2,H7886*IF(E7886="SGD",1,IF(E7886="USD",Settings!$B$22,IF(E7886="HKD",Settings!$B$23,1))),0))</f>
        <v>0</v>
      </c>
      <c r="Q7886" s="312">
        <f>IF(OR(J7886="",G7886=""),"",G7886+ROW()/1000000)</f>
      </c>
      <c r="R7886" s="247">
        <f>IF(Q7886="","",SUMIFS(Txn[Signed Units],Txn[Key],J7886,Txn[Transaction Order],"&lt;="&amp;Q7886))</f>
      </c>
    </row>
    <row r="7887" spans="10:18" ht="15" customHeight="1" x14ac:dyDescent="0.15">
      <c r="J7887" s="246">
        <f>IF(OR(B7887="",C7887="",E7887=""),"",B7887&amp;":"&amp;C7887&amp;":"&amp;E7887)</f>
      </c>
      <c r="K7887" s="247">
        <f>IF(A7887="","",A7887*D7887)</f>
      </c>
      <c r="L7887" s="246">
        <f>IF(A7887="","",IF(OR(A7887=1,A7887=0),H7887,0))</f>
      </c>
      <c r="M7887" s="246">
        <f>IF(A7887="","",IF(A7887=-1,H7887,0))</f>
      </c>
      <c r="N7887">
        <f>IF(J7887="","",IF(E7887="SGD",1,IF(E7887="USD",Settings!$B$22,IF(E7887="HKD",Settings!$B$23,1))))</f>
      </c>
      <c r="O7887">
        <f>IF(OR(B7887="",C7887="",E7887=""),0,(IF(A7887=-1,H7887,0)-IF(OR(A7887=1,A7887=0),H7887,0)+IF(A7887=2,H7887,0))*IF(E7887="SGD",1,IF(E7887="USD",Settings!$B$22,IF(E7887="HKD",Settings!$B$23,1))))</f>
        <v>0</v>
      </c>
      <c r="P7887">
        <f>IF(OR(B7887="",C7887="",E7887=""),0,IF(A7887=2,H7887*IF(E7887="SGD",1,IF(E7887="USD",Settings!$B$22,IF(E7887="HKD",Settings!$B$23,1))),0))</f>
        <v>0</v>
      </c>
      <c r="Q7887" s="312">
        <f>IF(OR(J7887="",G7887=""),"",G7887+ROW()/1000000)</f>
      </c>
      <c r="R7887" s="247">
        <f>IF(Q7887="","",SUMIFS(Txn[Signed Units],Txn[Key],J7887,Txn[Transaction Order],"&lt;="&amp;Q7887))</f>
      </c>
    </row>
    <row r="7888" spans="10:18" ht="15" customHeight="1" x14ac:dyDescent="0.15">
      <c r="J7888" s="246">
        <f>IF(OR(B7888="",C7888="",E7888=""),"",B7888&amp;":"&amp;C7888&amp;":"&amp;E7888)</f>
      </c>
      <c r="K7888" s="247">
        <f>IF(A7888="","",A7888*D7888)</f>
      </c>
      <c r="L7888" s="246">
        <f>IF(A7888="","",IF(OR(A7888=1,A7888=0),H7888,0))</f>
      </c>
      <c r="M7888" s="246">
        <f>IF(A7888="","",IF(A7888=-1,H7888,0))</f>
      </c>
      <c r="N7888">
        <f>IF(J7888="","",IF(E7888="SGD",1,IF(E7888="USD",Settings!$B$22,IF(E7888="HKD",Settings!$B$23,1))))</f>
      </c>
      <c r="O7888">
        <f>IF(OR(B7888="",C7888="",E7888=""),0,(IF(A7888=-1,H7888,0)-IF(OR(A7888=1,A7888=0),H7888,0)+IF(A7888=2,H7888,0))*IF(E7888="SGD",1,IF(E7888="USD",Settings!$B$22,IF(E7888="HKD",Settings!$B$23,1))))</f>
        <v>0</v>
      </c>
      <c r="P7888">
        <f>IF(OR(B7888="",C7888="",E7888=""),0,IF(A7888=2,H7888*IF(E7888="SGD",1,IF(E7888="USD",Settings!$B$22,IF(E7888="HKD",Settings!$B$23,1))),0))</f>
        <v>0</v>
      </c>
      <c r="Q7888" s="312">
        <f>IF(OR(J7888="",G7888=""),"",G7888+ROW()/1000000)</f>
      </c>
      <c r="R7888" s="247">
        <f>IF(Q7888="","",SUMIFS(Txn[Signed Units],Txn[Key],J7888,Txn[Transaction Order],"&lt;="&amp;Q7888))</f>
      </c>
    </row>
    <row r="7889" spans="10:18" ht="15" customHeight="1" x14ac:dyDescent="0.15">
      <c r="J7889" s="246">
        <f>IF(OR(B7889="",C7889="",E7889=""),"",B7889&amp;":"&amp;C7889&amp;":"&amp;E7889)</f>
      </c>
      <c r="K7889" s="247">
        <f>IF(A7889="","",A7889*D7889)</f>
      </c>
      <c r="L7889" s="246">
        <f>IF(A7889="","",IF(OR(A7889=1,A7889=0),H7889,0))</f>
      </c>
      <c r="M7889" s="246">
        <f>IF(A7889="","",IF(A7889=-1,H7889,0))</f>
      </c>
      <c r="N7889">
        <f>IF(J7889="","",IF(E7889="SGD",1,IF(E7889="USD",Settings!$B$22,IF(E7889="HKD",Settings!$B$23,1))))</f>
      </c>
      <c r="O7889">
        <f>IF(OR(B7889="",C7889="",E7889=""),0,(IF(A7889=-1,H7889,0)-IF(OR(A7889=1,A7889=0),H7889,0)+IF(A7889=2,H7889,0))*IF(E7889="SGD",1,IF(E7889="USD",Settings!$B$22,IF(E7889="HKD",Settings!$B$23,1))))</f>
        <v>0</v>
      </c>
      <c r="P7889">
        <f>IF(OR(B7889="",C7889="",E7889=""),0,IF(A7889=2,H7889*IF(E7889="SGD",1,IF(E7889="USD",Settings!$B$22,IF(E7889="HKD",Settings!$B$23,1))),0))</f>
        <v>0</v>
      </c>
      <c r="Q7889" s="312">
        <f>IF(OR(J7889="",G7889=""),"",G7889+ROW()/1000000)</f>
      </c>
      <c r="R7889" s="247">
        <f>IF(Q7889="","",SUMIFS(Txn[Signed Units],Txn[Key],J7889,Txn[Transaction Order],"&lt;="&amp;Q7889))</f>
      </c>
    </row>
    <row r="7890" spans="10:18" ht="15" customHeight="1" x14ac:dyDescent="0.15">
      <c r="J7890" s="246">
        <f>IF(OR(B7890="",C7890="",E7890=""),"",B7890&amp;":"&amp;C7890&amp;":"&amp;E7890)</f>
      </c>
      <c r="K7890" s="247">
        <f>IF(A7890="","",A7890*D7890)</f>
      </c>
      <c r="L7890" s="246">
        <f>IF(A7890="","",IF(OR(A7890=1,A7890=0),H7890,0))</f>
      </c>
      <c r="M7890" s="246">
        <f>IF(A7890="","",IF(A7890=-1,H7890,0))</f>
      </c>
      <c r="N7890">
        <f>IF(J7890="","",IF(E7890="SGD",1,IF(E7890="USD",Settings!$B$22,IF(E7890="HKD",Settings!$B$23,1))))</f>
      </c>
      <c r="O7890">
        <f>IF(OR(B7890="",C7890="",E7890=""),0,(IF(A7890=-1,H7890,0)-IF(OR(A7890=1,A7890=0),H7890,0)+IF(A7890=2,H7890,0))*IF(E7890="SGD",1,IF(E7890="USD",Settings!$B$22,IF(E7890="HKD",Settings!$B$23,1))))</f>
        <v>0</v>
      </c>
      <c r="P7890">
        <f>IF(OR(B7890="",C7890="",E7890=""),0,IF(A7890=2,H7890*IF(E7890="SGD",1,IF(E7890="USD",Settings!$B$22,IF(E7890="HKD",Settings!$B$23,1))),0))</f>
        <v>0</v>
      </c>
      <c r="Q7890" s="312">
        <f>IF(OR(J7890="",G7890=""),"",G7890+ROW()/1000000)</f>
      </c>
      <c r="R7890" s="247">
        <f>IF(Q7890="","",SUMIFS(Txn[Signed Units],Txn[Key],J7890,Txn[Transaction Order],"&lt;="&amp;Q7890))</f>
      </c>
    </row>
    <row r="7891" spans="10:18" ht="15" customHeight="1" x14ac:dyDescent="0.15">
      <c r="J7891" s="246">
        <f>IF(OR(B7891="",C7891="",E7891=""),"",B7891&amp;":"&amp;C7891&amp;":"&amp;E7891)</f>
      </c>
      <c r="K7891" s="247">
        <f>IF(A7891="","",A7891*D7891)</f>
      </c>
      <c r="L7891" s="246">
        <f>IF(A7891="","",IF(OR(A7891=1,A7891=0),H7891,0))</f>
      </c>
      <c r="M7891" s="246">
        <f>IF(A7891="","",IF(A7891=-1,H7891,0))</f>
      </c>
      <c r="N7891">
        <f>IF(J7891="","",IF(E7891="SGD",1,IF(E7891="USD",Settings!$B$22,IF(E7891="HKD",Settings!$B$23,1))))</f>
      </c>
      <c r="O7891">
        <f>IF(OR(B7891="",C7891="",E7891=""),0,(IF(A7891=-1,H7891,0)-IF(OR(A7891=1,A7891=0),H7891,0)+IF(A7891=2,H7891,0))*IF(E7891="SGD",1,IF(E7891="USD",Settings!$B$22,IF(E7891="HKD",Settings!$B$23,1))))</f>
        <v>0</v>
      </c>
      <c r="P7891">
        <f>IF(OR(B7891="",C7891="",E7891=""),0,IF(A7891=2,H7891*IF(E7891="SGD",1,IF(E7891="USD",Settings!$B$22,IF(E7891="HKD",Settings!$B$23,1))),0))</f>
        <v>0</v>
      </c>
      <c r="Q7891" s="312">
        <f>IF(OR(J7891="",G7891=""),"",G7891+ROW()/1000000)</f>
      </c>
      <c r="R7891" s="247">
        <f>IF(Q7891="","",SUMIFS(Txn[Signed Units],Txn[Key],J7891,Txn[Transaction Order],"&lt;="&amp;Q7891))</f>
      </c>
    </row>
    <row r="7892" spans="10:18" ht="15" customHeight="1" x14ac:dyDescent="0.15">
      <c r="J7892" s="246">
        <f>IF(OR(B7892="",C7892="",E7892=""),"",B7892&amp;":"&amp;C7892&amp;":"&amp;E7892)</f>
      </c>
      <c r="K7892" s="247">
        <f>IF(A7892="","",A7892*D7892)</f>
      </c>
      <c r="L7892" s="246">
        <f>IF(A7892="","",IF(OR(A7892=1,A7892=0),H7892,0))</f>
      </c>
      <c r="M7892" s="246">
        <f>IF(A7892="","",IF(A7892=-1,H7892,0))</f>
      </c>
      <c r="N7892">
        <f>IF(J7892="","",IF(E7892="SGD",1,IF(E7892="USD",Settings!$B$22,IF(E7892="HKD",Settings!$B$23,1))))</f>
      </c>
      <c r="O7892">
        <f>IF(OR(B7892="",C7892="",E7892=""),0,(IF(A7892=-1,H7892,0)-IF(OR(A7892=1,A7892=0),H7892,0)+IF(A7892=2,H7892,0))*IF(E7892="SGD",1,IF(E7892="USD",Settings!$B$22,IF(E7892="HKD",Settings!$B$23,1))))</f>
        <v>0</v>
      </c>
      <c r="P7892">
        <f>IF(OR(B7892="",C7892="",E7892=""),0,IF(A7892=2,H7892*IF(E7892="SGD",1,IF(E7892="USD",Settings!$B$22,IF(E7892="HKD",Settings!$B$23,1))),0))</f>
        <v>0</v>
      </c>
      <c r="Q7892" s="312">
        <f>IF(OR(J7892="",G7892=""),"",G7892+ROW()/1000000)</f>
      </c>
      <c r="R7892" s="247">
        <f>IF(Q7892="","",SUMIFS(Txn[Signed Units],Txn[Key],J7892,Txn[Transaction Order],"&lt;="&amp;Q7892))</f>
      </c>
    </row>
    <row r="7893" spans="10:18" ht="15" customHeight="1" x14ac:dyDescent="0.15">
      <c r="J7893" s="246">
        <f>IF(OR(B7893="",C7893="",E7893=""),"",B7893&amp;":"&amp;C7893&amp;":"&amp;E7893)</f>
      </c>
      <c r="K7893" s="247">
        <f>IF(A7893="","",A7893*D7893)</f>
      </c>
      <c r="L7893" s="246">
        <f>IF(A7893="","",IF(OR(A7893=1,A7893=0),H7893,0))</f>
      </c>
      <c r="M7893" s="246">
        <f>IF(A7893="","",IF(A7893=-1,H7893,0))</f>
      </c>
      <c r="N7893">
        <f>IF(J7893="","",IF(E7893="SGD",1,IF(E7893="USD",Settings!$B$22,IF(E7893="HKD",Settings!$B$23,1))))</f>
      </c>
      <c r="O7893">
        <f>IF(OR(B7893="",C7893="",E7893=""),0,(IF(A7893=-1,H7893,0)-IF(OR(A7893=1,A7893=0),H7893,0)+IF(A7893=2,H7893,0))*IF(E7893="SGD",1,IF(E7893="USD",Settings!$B$22,IF(E7893="HKD",Settings!$B$23,1))))</f>
        <v>0</v>
      </c>
      <c r="P7893">
        <f>IF(OR(B7893="",C7893="",E7893=""),0,IF(A7893=2,H7893*IF(E7893="SGD",1,IF(E7893="USD",Settings!$B$22,IF(E7893="HKD",Settings!$B$23,1))),0))</f>
        <v>0</v>
      </c>
      <c r="Q7893" s="312">
        <f>IF(OR(J7893="",G7893=""),"",G7893+ROW()/1000000)</f>
      </c>
      <c r="R7893" s="247">
        <f>IF(Q7893="","",SUMIFS(Txn[Signed Units],Txn[Key],J7893,Txn[Transaction Order],"&lt;="&amp;Q7893))</f>
      </c>
    </row>
    <row r="7894" spans="10:18" ht="15" customHeight="1" x14ac:dyDescent="0.15">
      <c r="J7894" s="246">
        <f>IF(OR(B7894="",C7894="",E7894=""),"",B7894&amp;":"&amp;C7894&amp;":"&amp;E7894)</f>
      </c>
      <c r="K7894" s="247">
        <f>IF(A7894="","",A7894*D7894)</f>
      </c>
      <c r="L7894" s="246">
        <f>IF(A7894="","",IF(OR(A7894=1,A7894=0),H7894,0))</f>
      </c>
      <c r="M7894" s="246">
        <f>IF(A7894="","",IF(A7894=-1,H7894,0))</f>
      </c>
      <c r="N7894">
        <f>IF(J7894="","",IF(E7894="SGD",1,IF(E7894="USD",Settings!$B$22,IF(E7894="HKD",Settings!$B$23,1))))</f>
      </c>
      <c r="O7894">
        <f>IF(OR(B7894="",C7894="",E7894=""),0,(IF(A7894=-1,H7894,0)-IF(OR(A7894=1,A7894=0),H7894,0)+IF(A7894=2,H7894,0))*IF(E7894="SGD",1,IF(E7894="USD",Settings!$B$22,IF(E7894="HKD",Settings!$B$23,1))))</f>
        <v>0</v>
      </c>
      <c r="P7894">
        <f>IF(OR(B7894="",C7894="",E7894=""),0,IF(A7894=2,H7894*IF(E7894="SGD",1,IF(E7894="USD",Settings!$B$22,IF(E7894="HKD",Settings!$B$23,1))),0))</f>
        <v>0</v>
      </c>
      <c r="Q7894" s="312">
        <f>IF(OR(J7894="",G7894=""),"",G7894+ROW()/1000000)</f>
      </c>
      <c r="R7894" s="247">
        <f>IF(Q7894="","",SUMIFS(Txn[Signed Units],Txn[Key],J7894,Txn[Transaction Order],"&lt;="&amp;Q7894))</f>
      </c>
    </row>
    <row r="7895" spans="10:18" ht="15" customHeight="1" x14ac:dyDescent="0.15">
      <c r="J7895" s="246">
        <f>IF(OR(B7895="",C7895="",E7895=""),"",B7895&amp;":"&amp;C7895&amp;":"&amp;E7895)</f>
      </c>
      <c r="K7895" s="247">
        <f>IF(A7895="","",A7895*D7895)</f>
      </c>
      <c r="L7895" s="246">
        <f>IF(A7895="","",IF(OR(A7895=1,A7895=0),H7895,0))</f>
      </c>
      <c r="M7895" s="246">
        <f>IF(A7895="","",IF(A7895=-1,H7895,0))</f>
      </c>
      <c r="N7895">
        <f>IF(J7895="","",IF(E7895="SGD",1,IF(E7895="USD",Settings!$B$22,IF(E7895="HKD",Settings!$B$23,1))))</f>
      </c>
      <c r="O7895">
        <f>IF(OR(B7895="",C7895="",E7895=""),0,(IF(A7895=-1,H7895,0)-IF(OR(A7895=1,A7895=0),H7895,0)+IF(A7895=2,H7895,0))*IF(E7895="SGD",1,IF(E7895="USD",Settings!$B$22,IF(E7895="HKD",Settings!$B$23,1))))</f>
        <v>0</v>
      </c>
      <c r="P7895">
        <f>IF(OR(B7895="",C7895="",E7895=""),0,IF(A7895=2,H7895*IF(E7895="SGD",1,IF(E7895="USD",Settings!$B$22,IF(E7895="HKD",Settings!$B$23,1))),0))</f>
        <v>0</v>
      </c>
      <c r="Q7895" s="312">
        <f>IF(OR(J7895="",G7895=""),"",G7895+ROW()/1000000)</f>
      </c>
      <c r="R7895" s="247">
        <f>IF(Q7895="","",SUMIFS(Txn[Signed Units],Txn[Key],J7895,Txn[Transaction Order],"&lt;="&amp;Q7895))</f>
      </c>
    </row>
    <row r="7896" spans="10:18" ht="15" customHeight="1" x14ac:dyDescent="0.15">
      <c r="J7896" s="246">
        <f>IF(OR(B7896="",C7896="",E7896=""),"",B7896&amp;":"&amp;C7896&amp;":"&amp;E7896)</f>
      </c>
      <c r="K7896" s="247">
        <f>IF(A7896="","",A7896*D7896)</f>
      </c>
      <c r="L7896" s="246">
        <f>IF(A7896="","",IF(OR(A7896=1,A7896=0),H7896,0))</f>
      </c>
      <c r="M7896" s="246">
        <f>IF(A7896="","",IF(A7896=-1,H7896,0))</f>
      </c>
      <c r="N7896">
        <f>IF(J7896="","",IF(E7896="SGD",1,IF(E7896="USD",Settings!$B$22,IF(E7896="HKD",Settings!$B$23,1))))</f>
      </c>
      <c r="O7896">
        <f>IF(OR(B7896="",C7896="",E7896=""),0,(IF(A7896=-1,H7896,0)-IF(OR(A7896=1,A7896=0),H7896,0)+IF(A7896=2,H7896,0))*IF(E7896="SGD",1,IF(E7896="USD",Settings!$B$22,IF(E7896="HKD",Settings!$B$23,1))))</f>
        <v>0</v>
      </c>
      <c r="P7896">
        <f>IF(OR(B7896="",C7896="",E7896=""),0,IF(A7896=2,H7896*IF(E7896="SGD",1,IF(E7896="USD",Settings!$B$22,IF(E7896="HKD",Settings!$B$23,1))),0))</f>
        <v>0</v>
      </c>
      <c r="Q7896" s="312">
        <f>IF(OR(J7896="",G7896=""),"",G7896+ROW()/1000000)</f>
      </c>
      <c r="R7896" s="247">
        <f>IF(Q7896="","",SUMIFS(Txn[Signed Units],Txn[Key],J7896,Txn[Transaction Order],"&lt;="&amp;Q7896))</f>
      </c>
    </row>
    <row r="7897" spans="10:18" ht="15" customHeight="1" x14ac:dyDescent="0.15">
      <c r="J7897" s="246">
        <f>IF(OR(B7897="",C7897="",E7897=""),"",B7897&amp;":"&amp;C7897&amp;":"&amp;E7897)</f>
      </c>
      <c r="K7897" s="247">
        <f>IF(A7897="","",A7897*D7897)</f>
      </c>
      <c r="L7897" s="246">
        <f>IF(A7897="","",IF(OR(A7897=1,A7897=0),H7897,0))</f>
      </c>
      <c r="M7897" s="246">
        <f>IF(A7897="","",IF(A7897=-1,H7897,0))</f>
      </c>
      <c r="N7897">
        <f>IF(J7897="","",IF(E7897="SGD",1,IF(E7897="USD",Settings!$B$22,IF(E7897="HKD",Settings!$B$23,1))))</f>
      </c>
      <c r="O7897">
        <f>IF(OR(B7897="",C7897="",E7897=""),0,(IF(A7897=-1,H7897,0)-IF(OR(A7897=1,A7897=0),H7897,0)+IF(A7897=2,H7897,0))*IF(E7897="SGD",1,IF(E7897="USD",Settings!$B$22,IF(E7897="HKD",Settings!$B$23,1))))</f>
        <v>0</v>
      </c>
      <c r="P7897">
        <f>IF(OR(B7897="",C7897="",E7897=""),0,IF(A7897=2,H7897*IF(E7897="SGD",1,IF(E7897="USD",Settings!$B$22,IF(E7897="HKD",Settings!$B$23,1))),0))</f>
        <v>0</v>
      </c>
      <c r="Q7897" s="312">
        <f>IF(OR(J7897="",G7897=""),"",G7897+ROW()/1000000)</f>
      </c>
      <c r="R7897" s="247">
        <f>IF(Q7897="","",SUMIFS(Txn[Signed Units],Txn[Key],J7897,Txn[Transaction Order],"&lt;="&amp;Q7897))</f>
      </c>
    </row>
    <row r="7898" spans="10:18" ht="15" customHeight="1" x14ac:dyDescent="0.15">
      <c r="J7898" s="246">
        <f>IF(OR(B7898="",C7898="",E7898=""),"",B7898&amp;":"&amp;C7898&amp;":"&amp;E7898)</f>
      </c>
      <c r="K7898" s="247">
        <f>IF(A7898="","",A7898*D7898)</f>
      </c>
      <c r="L7898" s="246">
        <f>IF(A7898="","",IF(OR(A7898=1,A7898=0),H7898,0))</f>
      </c>
      <c r="M7898" s="246">
        <f>IF(A7898="","",IF(A7898=-1,H7898,0))</f>
      </c>
      <c r="N7898">
        <f>IF(J7898="","",IF(E7898="SGD",1,IF(E7898="USD",Settings!$B$22,IF(E7898="HKD",Settings!$B$23,1))))</f>
      </c>
      <c r="O7898">
        <f>IF(OR(B7898="",C7898="",E7898=""),0,(IF(A7898=-1,H7898,0)-IF(OR(A7898=1,A7898=0),H7898,0)+IF(A7898=2,H7898,0))*IF(E7898="SGD",1,IF(E7898="USD",Settings!$B$22,IF(E7898="HKD",Settings!$B$23,1))))</f>
        <v>0</v>
      </c>
      <c r="P7898">
        <f>IF(OR(B7898="",C7898="",E7898=""),0,IF(A7898=2,H7898*IF(E7898="SGD",1,IF(E7898="USD",Settings!$B$22,IF(E7898="HKD",Settings!$B$23,1))),0))</f>
        <v>0</v>
      </c>
      <c r="Q7898" s="312">
        <f>IF(OR(J7898="",G7898=""),"",G7898+ROW()/1000000)</f>
      </c>
      <c r="R7898" s="247">
        <f>IF(Q7898="","",SUMIFS(Txn[Signed Units],Txn[Key],J7898,Txn[Transaction Order],"&lt;="&amp;Q7898))</f>
      </c>
    </row>
    <row r="7899" spans="10:18" ht="15" customHeight="1" x14ac:dyDescent="0.15">
      <c r="J7899" s="246">
        <f>IF(OR(B7899="",C7899="",E7899=""),"",B7899&amp;":"&amp;C7899&amp;":"&amp;E7899)</f>
      </c>
      <c r="K7899" s="247">
        <f>IF(A7899="","",A7899*D7899)</f>
      </c>
      <c r="L7899" s="246">
        <f>IF(A7899="","",IF(OR(A7899=1,A7899=0),H7899,0))</f>
      </c>
      <c r="M7899" s="246">
        <f>IF(A7899="","",IF(A7899=-1,H7899,0))</f>
      </c>
      <c r="N7899">
        <f>IF(J7899="","",IF(E7899="SGD",1,IF(E7899="USD",Settings!$B$22,IF(E7899="HKD",Settings!$B$23,1))))</f>
      </c>
      <c r="O7899">
        <f>IF(OR(B7899="",C7899="",E7899=""),0,(IF(A7899=-1,H7899,0)-IF(OR(A7899=1,A7899=0),H7899,0)+IF(A7899=2,H7899,0))*IF(E7899="SGD",1,IF(E7899="USD",Settings!$B$22,IF(E7899="HKD",Settings!$B$23,1))))</f>
        <v>0</v>
      </c>
      <c r="P7899">
        <f>IF(OR(B7899="",C7899="",E7899=""),0,IF(A7899=2,H7899*IF(E7899="SGD",1,IF(E7899="USD",Settings!$B$22,IF(E7899="HKD",Settings!$B$23,1))),0))</f>
        <v>0</v>
      </c>
      <c r="Q7899" s="312">
        <f>IF(OR(J7899="",G7899=""),"",G7899+ROW()/1000000)</f>
      </c>
      <c r="R7899" s="247">
        <f>IF(Q7899="","",SUMIFS(Txn[Signed Units],Txn[Key],J7899,Txn[Transaction Order],"&lt;="&amp;Q7899))</f>
      </c>
    </row>
    <row r="7900" spans="10:18" ht="15" customHeight="1" x14ac:dyDescent="0.15">
      <c r="J7900" s="246">
        <f>IF(OR(B7900="",C7900="",E7900=""),"",B7900&amp;":"&amp;C7900&amp;":"&amp;E7900)</f>
      </c>
      <c r="K7900" s="247">
        <f>IF(A7900="","",A7900*D7900)</f>
      </c>
      <c r="L7900" s="246">
        <f>IF(A7900="","",IF(OR(A7900=1,A7900=0),H7900,0))</f>
      </c>
      <c r="M7900" s="246">
        <f>IF(A7900="","",IF(A7900=-1,H7900,0))</f>
      </c>
      <c r="N7900">
        <f>IF(J7900="","",IF(E7900="SGD",1,IF(E7900="USD",Settings!$B$22,IF(E7900="HKD",Settings!$B$23,1))))</f>
      </c>
      <c r="O7900">
        <f>IF(OR(B7900="",C7900="",E7900=""),0,(IF(A7900=-1,H7900,0)-IF(OR(A7900=1,A7900=0),H7900,0)+IF(A7900=2,H7900,0))*IF(E7900="SGD",1,IF(E7900="USD",Settings!$B$22,IF(E7900="HKD",Settings!$B$23,1))))</f>
        <v>0</v>
      </c>
      <c r="P7900">
        <f>IF(OR(B7900="",C7900="",E7900=""),0,IF(A7900=2,H7900*IF(E7900="SGD",1,IF(E7900="USD",Settings!$B$22,IF(E7900="HKD",Settings!$B$23,1))),0))</f>
        <v>0</v>
      </c>
      <c r="Q7900" s="312">
        <f>IF(OR(J7900="",G7900=""),"",G7900+ROW()/1000000)</f>
      </c>
      <c r="R7900" s="247">
        <f>IF(Q7900="","",SUMIFS(Txn[Signed Units],Txn[Key],J7900,Txn[Transaction Order],"&lt;="&amp;Q7900))</f>
      </c>
    </row>
    <row r="7901" spans="10:18" ht="15" customHeight="1" x14ac:dyDescent="0.15">
      <c r="J7901" s="246">
        <f>IF(OR(B7901="",C7901="",E7901=""),"",B7901&amp;":"&amp;C7901&amp;":"&amp;E7901)</f>
      </c>
      <c r="K7901" s="247">
        <f>IF(A7901="","",A7901*D7901)</f>
      </c>
      <c r="L7901" s="246">
        <f>IF(A7901="","",IF(OR(A7901=1,A7901=0),H7901,0))</f>
      </c>
      <c r="M7901" s="246">
        <f>IF(A7901="","",IF(A7901=-1,H7901,0))</f>
      </c>
      <c r="N7901">
        <f>IF(J7901="","",IF(E7901="SGD",1,IF(E7901="USD",Settings!$B$22,IF(E7901="HKD",Settings!$B$23,1))))</f>
      </c>
      <c r="O7901">
        <f>IF(OR(B7901="",C7901="",E7901=""),0,(IF(A7901=-1,H7901,0)-IF(OR(A7901=1,A7901=0),H7901,0)+IF(A7901=2,H7901,0))*IF(E7901="SGD",1,IF(E7901="USD",Settings!$B$22,IF(E7901="HKD",Settings!$B$23,1))))</f>
        <v>0</v>
      </c>
      <c r="P7901">
        <f>IF(OR(B7901="",C7901="",E7901=""),0,IF(A7901=2,H7901*IF(E7901="SGD",1,IF(E7901="USD",Settings!$B$22,IF(E7901="HKD",Settings!$B$23,1))),0))</f>
        <v>0</v>
      </c>
      <c r="Q7901" s="312">
        <f>IF(OR(J7901="",G7901=""),"",G7901+ROW()/1000000)</f>
      </c>
      <c r="R7901" s="247">
        <f>IF(Q7901="","",SUMIFS(Txn[Signed Units],Txn[Key],J7901,Txn[Transaction Order],"&lt;="&amp;Q7901))</f>
      </c>
    </row>
    <row r="7902" spans="10:18" ht="15" customHeight="1" x14ac:dyDescent="0.15">
      <c r="J7902" s="246">
        <f>IF(OR(B7902="",C7902="",E7902=""),"",B7902&amp;":"&amp;C7902&amp;":"&amp;E7902)</f>
      </c>
      <c r="K7902" s="247">
        <f>IF(A7902="","",A7902*D7902)</f>
      </c>
      <c r="L7902" s="246">
        <f>IF(A7902="","",IF(OR(A7902=1,A7902=0),H7902,0))</f>
      </c>
      <c r="M7902" s="246">
        <f>IF(A7902="","",IF(A7902=-1,H7902,0))</f>
      </c>
      <c r="N7902">
        <f>IF(J7902="","",IF(E7902="SGD",1,IF(E7902="USD",Settings!$B$22,IF(E7902="HKD",Settings!$B$23,1))))</f>
      </c>
      <c r="O7902">
        <f>IF(OR(B7902="",C7902="",E7902=""),0,(IF(A7902=-1,H7902,0)-IF(OR(A7902=1,A7902=0),H7902,0)+IF(A7902=2,H7902,0))*IF(E7902="SGD",1,IF(E7902="USD",Settings!$B$22,IF(E7902="HKD",Settings!$B$23,1))))</f>
        <v>0</v>
      </c>
      <c r="P7902">
        <f>IF(OR(B7902="",C7902="",E7902=""),0,IF(A7902=2,H7902*IF(E7902="SGD",1,IF(E7902="USD",Settings!$B$22,IF(E7902="HKD",Settings!$B$23,1))),0))</f>
        <v>0</v>
      </c>
      <c r="Q7902" s="312">
        <f>IF(OR(J7902="",G7902=""),"",G7902+ROW()/1000000)</f>
      </c>
      <c r="R7902" s="247">
        <f>IF(Q7902="","",SUMIFS(Txn[Signed Units],Txn[Key],J7902,Txn[Transaction Order],"&lt;="&amp;Q7902))</f>
      </c>
    </row>
    <row r="7903" spans="10:18" ht="15" customHeight="1" x14ac:dyDescent="0.15">
      <c r="J7903" s="246">
        <f>IF(OR(B7903="",C7903="",E7903=""),"",B7903&amp;":"&amp;C7903&amp;":"&amp;E7903)</f>
      </c>
      <c r="K7903" s="247">
        <f>IF(A7903="","",A7903*D7903)</f>
      </c>
      <c r="L7903" s="246">
        <f>IF(A7903="","",IF(OR(A7903=1,A7903=0),H7903,0))</f>
      </c>
      <c r="M7903" s="246">
        <f>IF(A7903="","",IF(A7903=-1,H7903,0))</f>
      </c>
      <c r="N7903">
        <f>IF(J7903="","",IF(E7903="SGD",1,IF(E7903="USD",Settings!$B$22,IF(E7903="HKD",Settings!$B$23,1))))</f>
      </c>
      <c r="O7903">
        <f>IF(OR(B7903="",C7903="",E7903=""),0,(IF(A7903=-1,H7903,0)-IF(OR(A7903=1,A7903=0),H7903,0)+IF(A7903=2,H7903,0))*IF(E7903="SGD",1,IF(E7903="USD",Settings!$B$22,IF(E7903="HKD",Settings!$B$23,1))))</f>
        <v>0</v>
      </c>
      <c r="P7903">
        <f>IF(OR(B7903="",C7903="",E7903=""),0,IF(A7903=2,H7903*IF(E7903="SGD",1,IF(E7903="USD",Settings!$B$22,IF(E7903="HKD",Settings!$B$23,1))),0))</f>
        <v>0</v>
      </c>
      <c r="Q7903" s="312">
        <f>IF(OR(J7903="",G7903=""),"",G7903+ROW()/1000000)</f>
      </c>
      <c r="R7903" s="247">
        <f>IF(Q7903="","",SUMIFS(Txn[Signed Units],Txn[Key],J7903,Txn[Transaction Order],"&lt;="&amp;Q7903))</f>
      </c>
    </row>
    <row r="7904" spans="10:18" ht="15" customHeight="1" x14ac:dyDescent="0.15">
      <c r="J7904" s="246">
        <f>IF(OR(B7904="",C7904="",E7904=""),"",B7904&amp;":"&amp;C7904&amp;":"&amp;E7904)</f>
      </c>
      <c r="K7904" s="247">
        <f>IF(A7904="","",A7904*D7904)</f>
      </c>
      <c r="L7904" s="246">
        <f>IF(A7904="","",IF(OR(A7904=1,A7904=0),H7904,0))</f>
      </c>
      <c r="M7904" s="246">
        <f>IF(A7904="","",IF(A7904=-1,H7904,0))</f>
      </c>
      <c r="N7904">
        <f>IF(J7904="","",IF(E7904="SGD",1,IF(E7904="USD",Settings!$B$22,IF(E7904="HKD",Settings!$B$23,1))))</f>
      </c>
      <c r="O7904">
        <f>IF(OR(B7904="",C7904="",E7904=""),0,(IF(A7904=-1,H7904,0)-IF(OR(A7904=1,A7904=0),H7904,0)+IF(A7904=2,H7904,0))*IF(E7904="SGD",1,IF(E7904="USD",Settings!$B$22,IF(E7904="HKD",Settings!$B$23,1))))</f>
        <v>0</v>
      </c>
      <c r="P7904">
        <f>IF(OR(B7904="",C7904="",E7904=""),0,IF(A7904=2,H7904*IF(E7904="SGD",1,IF(E7904="USD",Settings!$B$22,IF(E7904="HKD",Settings!$B$23,1))),0))</f>
        <v>0</v>
      </c>
      <c r="Q7904" s="312">
        <f>IF(OR(J7904="",G7904=""),"",G7904+ROW()/1000000)</f>
      </c>
      <c r="R7904" s="247">
        <f>IF(Q7904="","",SUMIFS(Txn[Signed Units],Txn[Key],J7904,Txn[Transaction Order],"&lt;="&amp;Q7904))</f>
      </c>
    </row>
    <row r="7905" spans="10:18" ht="15" customHeight="1" x14ac:dyDescent="0.15">
      <c r="J7905" s="246">
        <f>IF(OR(B7905="",C7905="",E7905=""),"",B7905&amp;":"&amp;C7905&amp;":"&amp;E7905)</f>
      </c>
      <c r="K7905" s="247">
        <f>IF(A7905="","",A7905*D7905)</f>
      </c>
      <c r="L7905" s="246">
        <f>IF(A7905="","",IF(OR(A7905=1,A7905=0),H7905,0))</f>
      </c>
      <c r="M7905" s="246">
        <f>IF(A7905="","",IF(A7905=-1,H7905,0))</f>
      </c>
      <c r="N7905">
        <f>IF(J7905="","",IF(E7905="SGD",1,IF(E7905="USD",Settings!$B$22,IF(E7905="HKD",Settings!$B$23,1))))</f>
      </c>
      <c r="O7905">
        <f>IF(OR(B7905="",C7905="",E7905=""),0,(IF(A7905=-1,H7905,0)-IF(OR(A7905=1,A7905=0),H7905,0)+IF(A7905=2,H7905,0))*IF(E7905="SGD",1,IF(E7905="USD",Settings!$B$22,IF(E7905="HKD",Settings!$B$23,1))))</f>
        <v>0</v>
      </c>
      <c r="P7905">
        <f>IF(OR(B7905="",C7905="",E7905=""),0,IF(A7905=2,H7905*IF(E7905="SGD",1,IF(E7905="USD",Settings!$B$22,IF(E7905="HKD",Settings!$B$23,1))),0))</f>
        <v>0</v>
      </c>
      <c r="Q7905" s="312">
        <f>IF(OR(J7905="",G7905=""),"",G7905+ROW()/1000000)</f>
      </c>
      <c r="R7905" s="247">
        <f>IF(Q7905="","",SUMIFS(Txn[Signed Units],Txn[Key],J7905,Txn[Transaction Order],"&lt;="&amp;Q7905))</f>
      </c>
    </row>
    <row r="7906" spans="10:18" ht="15" customHeight="1" x14ac:dyDescent="0.15">
      <c r="J7906" s="246">
        <f>IF(OR(B7906="",C7906="",E7906=""),"",B7906&amp;":"&amp;C7906&amp;":"&amp;E7906)</f>
      </c>
      <c r="K7906" s="247">
        <f>IF(A7906="","",A7906*D7906)</f>
      </c>
      <c r="L7906" s="246">
        <f>IF(A7906="","",IF(OR(A7906=1,A7906=0),H7906,0))</f>
      </c>
      <c r="M7906" s="246">
        <f>IF(A7906="","",IF(A7906=-1,H7906,0))</f>
      </c>
      <c r="N7906">
        <f>IF(J7906="","",IF(E7906="SGD",1,IF(E7906="USD",Settings!$B$22,IF(E7906="HKD",Settings!$B$23,1))))</f>
      </c>
      <c r="O7906">
        <f>IF(OR(B7906="",C7906="",E7906=""),0,(IF(A7906=-1,H7906,0)-IF(OR(A7906=1,A7906=0),H7906,0)+IF(A7906=2,H7906,0))*IF(E7906="SGD",1,IF(E7906="USD",Settings!$B$22,IF(E7906="HKD",Settings!$B$23,1))))</f>
        <v>0</v>
      </c>
      <c r="P7906">
        <f>IF(OR(B7906="",C7906="",E7906=""),0,IF(A7906=2,H7906*IF(E7906="SGD",1,IF(E7906="USD",Settings!$B$22,IF(E7906="HKD",Settings!$B$23,1))),0))</f>
        <v>0</v>
      </c>
      <c r="Q7906" s="312">
        <f>IF(OR(J7906="",G7906=""),"",G7906+ROW()/1000000)</f>
      </c>
      <c r="R7906" s="247">
        <f>IF(Q7906="","",SUMIFS(Txn[Signed Units],Txn[Key],J7906,Txn[Transaction Order],"&lt;="&amp;Q7906))</f>
      </c>
    </row>
    <row r="7907" spans="10:18" ht="15" customHeight="1" x14ac:dyDescent="0.15">
      <c r="J7907" s="246">
        <f>IF(OR(B7907="",C7907="",E7907=""),"",B7907&amp;":"&amp;C7907&amp;":"&amp;E7907)</f>
      </c>
      <c r="K7907" s="247">
        <f>IF(A7907="","",A7907*D7907)</f>
      </c>
      <c r="L7907" s="246">
        <f>IF(A7907="","",IF(OR(A7907=1,A7907=0),H7907,0))</f>
      </c>
      <c r="M7907" s="246">
        <f>IF(A7907="","",IF(A7907=-1,H7907,0))</f>
      </c>
      <c r="N7907">
        <f>IF(J7907="","",IF(E7907="SGD",1,IF(E7907="USD",Settings!$B$22,IF(E7907="HKD",Settings!$B$23,1))))</f>
      </c>
      <c r="O7907">
        <f>IF(OR(B7907="",C7907="",E7907=""),0,(IF(A7907=-1,H7907,0)-IF(OR(A7907=1,A7907=0),H7907,0)+IF(A7907=2,H7907,0))*IF(E7907="SGD",1,IF(E7907="USD",Settings!$B$22,IF(E7907="HKD",Settings!$B$23,1))))</f>
        <v>0</v>
      </c>
      <c r="P7907">
        <f>IF(OR(B7907="",C7907="",E7907=""),0,IF(A7907=2,H7907*IF(E7907="SGD",1,IF(E7907="USD",Settings!$B$22,IF(E7907="HKD",Settings!$B$23,1))),0))</f>
        <v>0</v>
      </c>
      <c r="Q7907" s="312">
        <f>IF(OR(J7907="",G7907=""),"",G7907+ROW()/1000000)</f>
      </c>
      <c r="R7907" s="247">
        <f>IF(Q7907="","",SUMIFS(Txn[Signed Units],Txn[Key],J7907,Txn[Transaction Order],"&lt;="&amp;Q7907))</f>
      </c>
    </row>
    <row r="7908" spans="10:18" ht="15" customHeight="1" x14ac:dyDescent="0.15">
      <c r="J7908" s="246">
        <f>IF(OR(B7908="",C7908="",E7908=""),"",B7908&amp;":"&amp;C7908&amp;":"&amp;E7908)</f>
      </c>
      <c r="K7908" s="247">
        <f>IF(A7908="","",A7908*D7908)</f>
      </c>
      <c r="L7908" s="246">
        <f>IF(A7908="","",IF(OR(A7908=1,A7908=0),H7908,0))</f>
      </c>
      <c r="M7908" s="246">
        <f>IF(A7908="","",IF(A7908=-1,H7908,0))</f>
      </c>
      <c r="N7908">
        <f>IF(J7908="","",IF(E7908="SGD",1,IF(E7908="USD",Settings!$B$22,IF(E7908="HKD",Settings!$B$23,1))))</f>
      </c>
      <c r="O7908">
        <f>IF(OR(B7908="",C7908="",E7908=""),0,(IF(A7908=-1,H7908,0)-IF(OR(A7908=1,A7908=0),H7908,0)+IF(A7908=2,H7908,0))*IF(E7908="SGD",1,IF(E7908="USD",Settings!$B$22,IF(E7908="HKD",Settings!$B$23,1))))</f>
        <v>0</v>
      </c>
      <c r="P7908">
        <f>IF(OR(B7908="",C7908="",E7908=""),0,IF(A7908=2,H7908*IF(E7908="SGD",1,IF(E7908="USD",Settings!$B$22,IF(E7908="HKD",Settings!$B$23,1))),0))</f>
        <v>0</v>
      </c>
      <c r="Q7908" s="312">
        <f>IF(OR(J7908="",G7908=""),"",G7908+ROW()/1000000)</f>
      </c>
      <c r="R7908" s="247">
        <f>IF(Q7908="","",SUMIFS(Txn[Signed Units],Txn[Key],J7908,Txn[Transaction Order],"&lt;="&amp;Q7908))</f>
      </c>
    </row>
    <row r="7909" spans="10:18" ht="15" customHeight="1" x14ac:dyDescent="0.15">
      <c r="J7909" s="246">
        <f>IF(OR(B7909="",C7909="",E7909=""),"",B7909&amp;":"&amp;C7909&amp;":"&amp;E7909)</f>
      </c>
      <c r="K7909" s="247">
        <f>IF(A7909="","",A7909*D7909)</f>
      </c>
      <c r="L7909" s="246">
        <f>IF(A7909="","",IF(OR(A7909=1,A7909=0),H7909,0))</f>
      </c>
      <c r="M7909" s="246">
        <f>IF(A7909="","",IF(A7909=-1,H7909,0))</f>
      </c>
      <c r="N7909">
        <f>IF(J7909="","",IF(E7909="SGD",1,IF(E7909="USD",Settings!$B$22,IF(E7909="HKD",Settings!$B$23,1))))</f>
      </c>
      <c r="O7909">
        <f>IF(OR(B7909="",C7909="",E7909=""),0,(IF(A7909=-1,H7909,0)-IF(OR(A7909=1,A7909=0),H7909,0)+IF(A7909=2,H7909,0))*IF(E7909="SGD",1,IF(E7909="USD",Settings!$B$22,IF(E7909="HKD",Settings!$B$23,1))))</f>
        <v>0</v>
      </c>
      <c r="P7909">
        <f>IF(OR(B7909="",C7909="",E7909=""),0,IF(A7909=2,H7909*IF(E7909="SGD",1,IF(E7909="USD",Settings!$B$22,IF(E7909="HKD",Settings!$B$23,1))),0))</f>
        <v>0</v>
      </c>
      <c r="Q7909" s="312">
        <f>IF(OR(J7909="",G7909=""),"",G7909+ROW()/1000000)</f>
      </c>
      <c r="R7909" s="247">
        <f>IF(Q7909="","",SUMIFS(Txn[Signed Units],Txn[Key],J7909,Txn[Transaction Order],"&lt;="&amp;Q7909))</f>
      </c>
    </row>
    <row r="7910" spans="10:18" ht="15" customHeight="1" x14ac:dyDescent="0.15">
      <c r="J7910" s="246">
        <f>IF(OR(B7910="",C7910="",E7910=""),"",B7910&amp;":"&amp;C7910&amp;":"&amp;E7910)</f>
      </c>
      <c r="K7910" s="247">
        <f>IF(A7910="","",A7910*D7910)</f>
      </c>
      <c r="L7910" s="246">
        <f>IF(A7910="","",IF(OR(A7910=1,A7910=0),H7910,0))</f>
      </c>
      <c r="M7910" s="246">
        <f>IF(A7910="","",IF(A7910=-1,H7910,0))</f>
      </c>
      <c r="N7910">
        <f>IF(J7910="","",IF(E7910="SGD",1,IF(E7910="USD",Settings!$B$22,IF(E7910="HKD",Settings!$B$23,1))))</f>
      </c>
      <c r="O7910">
        <f>IF(OR(B7910="",C7910="",E7910=""),0,(IF(A7910=-1,H7910,0)-IF(OR(A7910=1,A7910=0),H7910,0)+IF(A7910=2,H7910,0))*IF(E7910="SGD",1,IF(E7910="USD",Settings!$B$22,IF(E7910="HKD",Settings!$B$23,1))))</f>
        <v>0</v>
      </c>
      <c r="P7910">
        <f>IF(OR(B7910="",C7910="",E7910=""),0,IF(A7910=2,H7910*IF(E7910="SGD",1,IF(E7910="USD",Settings!$B$22,IF(E7910="HKD",Settings!$B$23,1))),0))</f>
        <v>0</v>
      </c>
      <c r="Q7910" s="312">
        <f>IF(OR(J7910="",G7910=""),"",G7910+ROW()/1000000)</f>
      </c>
      <c r="R7910" s="247">
        <f>IF(Q7910="","",SUMIFS(Txn[Signed Units],Txn[Key],J7910,Txn[Transaction Order],"&lt;="&amp;Q7910))</f>
      </c>
    </row>
    <row r="7911" spans="10:18" ht="15" customHeight="1" x14ac:dyDescent="0.15">
      <c r="J7911" s="246">
        <f>IF(OR(B7911="",C7911="",E7911=""),"",B7911&amp;":"&amp;C7911&amp;":"&amp;E7911)</f>
      </c>
      <c r="K7911" s="247">
        <f>IF(A7911="","",A7911*D7911)</f>
      </c>
      <c r="L7911" s="246">
        <f>IF(A7911="","",IF(OR(A7911=1,A7911=0),H7911,0))</f>
      </c>
      <c r="M7911" s="246">
        <f>IF(A7911="","",IF(A7911=-1,H7911,0))</f>
      </c>
      <c r="N7911">
        <f>IF(J7911="","",IF(E7911="SGD",1,IF(E7911="USD",Settings!$B$22,IF(E7911="HKD",Settings!$B$23,1))))</f>
      </c>
      <c r="O7911">
        <f>IF(OR(B7911="",C7911="",E7911=""),0,(IF(A7911=-1,H7911,0)-IF(OR(A7911=1,A7911=0),H7911,0)+IF(A7911=2,H7911,0))*IF(E7911="SGD",1,IF(E7911="USD",Settings!$B$22,IF(E7911="HKD",Settings!$B$23,1))))</f>
        <v>0</v>
      </c>
      <c r="P7911">
        <f>IF(OR(B7911="",C7911="",E7911=""),0,IF(A7911=2,H7911*IF(E7911="SGD",1,IF(E7911="USD",Settings!$B$22,IF(E7911="HKD",Settings!$B$23,1))),0))</f>
        <v>0</v>
      </c>
      <c r="Q7911" s="312">
        <f>IF(OR(J7911="",G7911=""),"",G7911+ROW()/1000000)</f>
      </c>
      <c r="R7911" s="247">
        <f>IF(Q7911="","",SUMIFS(Txn[Signed Units],Txn[Key],J7911,Txn[Transaction Order],"&lt;="&amp;Q7911))</f>
      </c>
    </row>
    <row r="7912" spans="10:18" ht="15" customHeight="1" x14ac:dyDescent="0.15">
      <c r="J7912" s="246">
        <f>IF(OR(B7912="",C7912="",E7912=""),"",B7912&amp;":"&amp;C7912&amp;":"&amp;E7912)</f>
      </c>
      <c r="K7912" s="247">
        <f>IF(A7912="","",A7912*D7912)</f>
      </c>
      <c r="L7912" s="246">
        <f>IF(A7912="","",IF(OR(A7912=1,A7912=0),H7912,0))</f>
      </c>
      <c r="M7912" s="246">
        <f>IF(A7912="","",IF(A7912=-1,H7912,0))</f>
      </c>
      <c r="N7912">
        <f>IF(J7912="","",IF(E7912="SGD",1,IF(E7912="USD",Settings!$B$22,IF(E7912="HKD",Settings!$B$23,1))))</f>
      </c>
      <c r="O7912">
        <f>IF(OR(B7912="",C7912="",E7912=""),0,(IF(A7912=-1,H7912,0)-IF(OR(A7912=1,A7912=0),H7912,0)+IF(A7912=2,H7912,0))*IF(E7912="SGD",1,IF(E7912="USD",Settings!$B$22,IF(E7912="HKD",Settings!$B$23,1))))</f>
        <v>0</v>
      </c>
      <c r="P7912">
        <f>IF(OR(B7912="",C7912="",E7912=""),0,IF(A7912=2,H7912*IF(E7912="SGD",1,IF(E7912="USD",Settings!$B$22,IF(E7912="HKD",Settings!$B$23,1))),0))</f>
        <v>0</v>
      </c>
      <c r="Q7912" s="312">
        <f>IF(OR(J7912="",G7912=""),"",G7912+ROW()/1000000)</f>
      </c>
      <c r="R7912" s="247">
        <f>IF(Q7912="","",SUMIFS(Txn[Signed Units],Txn[Key],J7912,Txn[Transaction Order],"&lt;="&amp;Q7912))</f>
      </c>
    </row>
    <row r="7913" spans="10:18" ht="15" customHeight="1" x14ac:dyDescent="0.15">
      <c r="J7913" s="246">
        <f>IF(OR(B7913="",C7913="",E7913=""),"",B7913&amp;":"&amp;C7913&amp;":"&amp;E7913)</f>
      </c>
      <c r="K7913" s="247">
        <f>IF(A7913="","",A7913*D7913)</f>
      </c>
      <c r="L7913" s="246">
        <f>IF(A7913="","",IF(OR(A7913=1,A7913=0),H7913,0))</f>
      </c>
      <c r="M7913" s="246">
        <f>IF(A7913="","",IF(A7913=-1,H7913,0))</f>
      </c>
      <c r="N7913">
        <f>IF(J7913="","",IF(E7913="SGD",1,IF(E7913="USD",Settings!$B$22,IF(E7913="HKD",Settings!$B$23,1))))</f>
      </c>
      <c r="O7913">
        <f>IF(OR(B7913="",C7913="",E7913=""),0,(IF(A7913=-1,H7913,0)-IF(OR(A7913=1,A7913=0),H7913,0)+IF(A7913=2,H7913,0))*IF(E7913="SGD",1,IF(E7913="USD",Settings!$B$22,IF(E7913="HKD",Settings!$B$23,1))))</f>
        <v>0</v>
      </c>
      <c r="P7913">
        <f>IF(OR(B7913="",C7913="",E7913=""),0,IF(A7913=2,H7913*IF(E7913="SGD",1,IF(E7913="USD",Settings!$B$22,IF(E7913="HKD",Settings!$B$23,1))),0))</f>
        <v>0</v>
      </c>
      <c r="Q7913" s="312">
        <f>IF(OR(J7913="",G7913=""),"",G7913+ROW()/1000000)</f>
      </c>
      <c r="R7913" s="247">
        <f>IF(Q7913="","",SUMIFS(Txn[Signed Units],Txn[Key],J7913,Txn[Transaction Order],"&lt;="&amp;Q7913))</f>
      </c>
    </row>
    <row r="7914" spans="10:18" ht="15" customHeight="1" x14ac:dyDescent="0.15">
      <c r="J7914" s="246">
        <f>IF(OR(B7914="",C7914="",E7914=""),"",B7914&amp;":"&amp;C7914&amp;":"&amp;E7914)</f>
      </c>
      <c r="K7914" s="247">
        <f>IF(A7914="","",A7914*D7914)</f>
      </c>
      <c r="L7914" s="246">
        <f>IF(A7914="","",IF(OR(A7914=1,A7914=0),H7914,0))</f>
      </c>
      <c r="M7914" s="246">
        <f>IF(A7914="","",IF(A7914=-1,H7914,0))</f>
      </c>
      <c r="N7914">
        <f>IF(J7914="","",IF(E7914="SGD",1,IF(E7914="USD",Settings!$B$22,IF(E7914="HKD",Settings!$B$23,1))))</f>
      </c>
      <c r="O7914">
        <f>IF(OR(B7914="",C7914="",E7914=""),0,(IF(A7914=-1,H7914,0)-IF(OR(A7914=1,A7914=0),H7914,0)+IF(A7914=2,H7914,0))*IF(E7914="SGD",1,IF(E7914="USD",Settings!$B$22,IF(E7914="HKD",Settings!$B$23,1))))</f>
        <v>0</v>
      </c>
      <c r="P7914">
        <f>IF(OR(B7914="",C7914="",E7914=""),0,IF(A7914=2,H7914*IF(E7914="SGD",1,IF(E7914="USD",Settings!$B$22,IF(E7914="HKD",Settings!$B$23,1))),0))</f>
        <v>0</v>
      </c>
      <c r="Q7914" s="312">
        <f>IF(OR(J7914="",G7914=""),"",G7914+ROW()/1000000)</f>
      </c>
      <c r="R7914" s="247">
        <f>IF(Q7914="","",SUMIFS(Txn[Signed Units],Txn[Key],J7914,Txn[Transaction Order],"&lt;="&amp;Q7914))</f>
      </c>
    </row>
    <row r="7915" spans="10:18" ht="15" customHeight="1" x14ac:dyDescent="0.15">
      <c r="J7915" s="246">
        <f>IF(OR(B7915="",C7915="",E7915=""),"",B7915&amp;":"&amp;C7915&amp;":"&amp;E7915)</f>
      </c>
      <c r="K7915" s="247">
        <f>IF(A7915="","",A7915*D7915)</f>
      </c>
      <c r="L7915" s="246">
        <f>IF(A7915="","",IF(OR(A7915=1,A7915=0),H7915,0))</f>
      </c>
      <c r="M7915" s="246">
        <f>IF(A7915="","",IF(A7915=-1,H7915,0))</f>
      </c>
      <c r="N7915">
        <f>IF(J7915="","",IF(E7915="SGD",1,IF(E7915="USD",Settings!$B$22,IF(E7915="HKD",Settings!$B$23,1))))</f>
      </c>
      <c r="O7915">
        <f>IF(OR(B7915="",C7915="",E7915=""),0,(IF(A7915=-1,H7915,0)-IF(OR(A7915=1,A7915=0),H7915,0)+IF(A7915=2,H7915,0))*IF(E7915="SGD",1,IF(E7915="USD",Settings!$B$22,IF(E7915="HKD",Settings!$B$23,1))))</f>
        <v>0</v>
      </c>
      <c r="P7915">
        <f>IF(OR(B7915="",C7915="",E7915=""),0,IF(A7915=2,H7915*IF(E7915="SGD",1,IF(E7915="USD",Settings!$B$22,IF(E7915="HKD",Settings!$B$23,1))),0))</f>
        <v>0</v>
      </c>
      <c r="Q7915" s="312">
        <f>IF(OR(J7915="",G7915=""),"",G7915+ROW()/1000000)</f>
      </c>
      <c r="R7915" s="247">
        <f>IF(Q7915="","",SUMIFS(Txn[Signed Units],Txn[Key],J7915,Txn[Transaction Order],"&lt;="&amp;Q7915))</f>
      </c>
    </row>
    <row r="7916" spans="10:18" ht="15" customHeight="1" x14ac:dyDescent="0.15">
      <c r="J7916" s="246">
        <f>IF(OR(B7916="",C7916="",E7916=""),"",B7916&amp;":"&amp;C7916&amp;":"&amp;E7916)</f>
      </c>
      <c r="K7916" s="247">
        <f>IF(A7916="","",A7916*D7916)</f>
      </c>
      <c r="L7916" s="246">
        <f>IF(A7916="","",IF(OR(A7916=1,A7916=0),H7916,0))</f>
      </c>
      <c r="M7916" s="246">
        <f>IF(A7916="","",IF(A7916=-1,H7916,0))</f>
      </c>
      <c r="N7916">
        <f>IF(J7916="","",IF(E7916="SGD",1,IF(E7916="USD",Settings!$B$22,IF(E7916="HKD",Settings!$B$23,1))))</f>
      </c>
      <c r="O7916">
        <f>IF(OR(B7916="",C7916="",E7916=""),0,(IF(A7916=-1,H7916,0)-IF(OR(A7916=1,A7916=0),H7916,0)+IF(A7916=2,H7916,0))*IF(E7916="SGD",1,IF(E7916="USD",Settings!$B$22,IF(E7916="HKD",Settings!$B$23,1))))</f>
        <v>0</v>
      </c>
      <c r="P7916">
        <f>IF(OR(B7916="",C7916="",E7916=""),0,IF(A7916=2,H7916*IF(E7916="SGD",1,IF(E7916="USD",Settings!$B$22,IF(E7916="HKD",Settings!$B$23,1))),0))</f>
        <v>0</v>
      </c>
      <c r="Q7916" s="312">
        <f>IF(OR(J7916="",G7916=""),"",G7916+ROW()/1000000)</f>
      </c>
      <c r="R7916" s="247">
        <f>IF(Q7916="","",SUMIFS(Txn[Signed Units],Txn[Key],J7916,Txn[Transaction Order],"&lt;="&amp;Q7916))</f>
      </c>
    </row>
    <row r="7917" spans="10:18" ht="15" customHeight="1" x14ac:dyDescent="0.15">
      <c r="J7917" s="246">
        <f>IF(OR(B7917="",C7917="",E7917=""),"",B7917&amp;":"&amp;C7917&amp;":"&amp;E7917)</f>
      </c>
      <c r="K7917" s="247">
        <f>IF(A7917="","",A7917*D7917)</f>
      </c>
      <c r="L7917" s="246">
        <f>IF(A7917="","",IF(OR(A7917=1,A7917=0),H7917,0))</f>
      </c>
      <c r="M7917" s="246">
        <f>IF(A7917="","",IF(A7917=-1,H7917,0))</f>
      </c>
      <c r="N7917">
        <f>IF(J7917="","",IF(E7917="SGD",1,IF(E7917="USD",Settings!$B$22,IF(E7917="HKD",Settings!$B$23,1))))</f>
      </c>
      <c r="O7917">
        <f>IF(OR(B7917="",C7917="",E7917=""),0,(IF(A7917=-1,H7917,0)-IF(OR(A7917=1,A7917=0),H7917,0)+IF(A7917=2,H7917,0))*IF(E7917="SGD",1,IF(E7917="USD",Settings!$B$22,IF(E7917="HKD",Settings!$B$23,1))))</f>
        <v>0</v>
      </c>
      <c r="P7917">
        <f>IF(OR(B7917="",C7917="",E7917=""),0,IF(A7917=2,H7917*IF(E7917="SGD",1,IF(E7917="USD",Settings!$B$22,IF(E7917="HKD",Settings!$B$23,1))),0))</f>
        <v>0</v>
      </c>
      <c r="Q7917" s="312">
        <f>IF(OR(J7917="",G7917=""),"",G7917+ROW()/1000000)</f>
      </c>
      <c r="R7917" s="247">
        <f>IF(Q7917="","",SUMIFS(Txn[Signed Units],Txn[Key],J7917,Txn[Transaction Order],"&lt;="&amp;Q7917))</f>
      </c>
    </row>
    <row r="7918" spans="10:18" ht="15" customHeight="1" x14ac:dyDescent="0.15">
      <c r="J7918" s="246">
        <f>IF(OR(B7918="",C7918="",E7918=""),"",B7918&amp;":"&amp;C7918&amp;":"&amp;E7918)</f>
      </c>
      <c r="K7918" s="247">
        <f>IF(A7918="","",A7918*D7918)</f>
      </c>
      <c r="L7918" s="246">
        <f>IF(A7918="","",IF(OR(A7918=1,A7918=0),H7918,0))</f>
      </c>
      <c r="M7918" s="246">
        <f>IF(A7918="","",IF(A7918=-1,H7918,0))</f>
      </c>
      <c r="N7918">
        <f>IF(J7918="","",IF(E7918="SGD",1,IF(E7918="USD",Settings!$B$22,IF(E7918="HKD",Settings!$B$23,1))))</f>
      </c>
      <c r="O7918">
        <f>IF(OR(B7918="",C7918="",E7918=""),0,(IF(A7918=-1,H7918,0)-IF(OR(A7918=1,A7918=0),H7918,0)+IF(A7918=2,H7918,0))*IF(E7918="SGD",1,IF(E7918="USD",Settings!$B$22,IF(E7918="HKD",Settings!$B$23,1))))</f>
        <v>0</v>
      </c>
      <c r="P7918">
        <f>IF(OR(B7918="",C7918="",E7918=""),0,IF(A7918=2,H7918*IF(E7918="SGD",1,IF(E7918="USD",Settings!$B$22,IF(E7918="HKD",Settings!$B$23,1))),0))</f>
        <v>0</v>
      </c>
      <c r="Q7918" s="312">
        <f>IF(OR(J7918="",G7918=""),"",G7918+ROW()/1000000)</f>
      </c>
      <c r="R7918" s="247">
        <f>IF(Q7918="","",SUMIFS(Txn[Signed Units],Txn[Key],J7918,Txn[Transaction Order],"&lt;="&amp;Q7918))</f>
      </c>
    </row>
    <row r="7919" spans="10:18" ht="15" customHeight="1" x14ac:dyDescent="0.15">
      <c r="J7919" s="246">
        <f>IF(OR(B7919="",C7919="",E7919=""),"",B7919&amp;":"&amp;C7919&amp;":"&amp;E7919)</f>
      </c>
      <c r="K7919" s="247">
        <f>IF(A7919="","",A7919*D7919)</f>
      </c>
      <c r="L7919" s="246">
        <f>IF(A7919="","",IF(OR(A7919=1,A7919=0),H7919,0))</f>
      </c>
      <c r="M7919" s="246">
        <f>IF(A7919="","",IF(A7919=-1,H7919,0))</f>
      </c>
      <c r="N7919">
        <f>IF(J7919="","",IF(E7919="SGD",1,IF(E7919="USD",Settings!$B$22,IF(E7919="HKD",Settings!$B$23,1))))</f>
      </c>
      <c r="O7919">
        <f>IF(OR(B7919="",C7919="",E7919=""),0,(IF(A7919=-1,H7919,0)-IF(OR(A7919=1,A7919=0),H7919,0)+IF(A7919=2,H7919,0))*IF(E7919="SGD",1,IF(E7919="USD",Settings!$B$22,IF(E7919="HKD",Settings!$B$23,1))))</f>
        <v>0</v>
      </c>
      <c r="P7919">
        <f>IF(OR(B7919="",C7919="",E7919=""),0,IF(A7919=2,H7919*IF(E7919="SGD",1,IF(E7919="USD",Settings!$B$22,IF(E7919="HKD",Settings!$B$23,1))),0))</f>
        <v>0</v>
      </c>
      <c r="Q7919" s="312">
        <f>IF(OR(J7919="",G7919=""),"",G7919+ROW()/1000000)</f>
      </c>
      <c r="R7919" s="247">
        <f>IF(Q7919="","",SUMIFS(Txn[Signed Units],Txn[Key],J7919,Txn[Transaction Order],"&lt;="&amp;Q7919))</f>
      </c>
    </row>
    <row r="7920" spans="10:18" ht="15" customHeight="1" x14ac:dyDescent="0.15">
      <c r="J7920" s="246">
        <f>IF(OR(B7920="",C7920="",E7920=""),"",B7920&amp;":"&amp;C7920&amp;":"&amp;E7920)</f>
      </c>
      <c r="K7920" s="247">
        <f>IF(A7920="","",A7920*D7920)</f>
      </c>
      <c r="L7920" s="246">
        <f>IF(A7920="","",IF(OR(A7920=1,A7920=0),H7920,0))</f>
      </c>
      <c r="M7920" s="246">
        <f>IF(A7920="","",IF(A7920=-1,H7920,0))</f>
      </c>
      <c r="N7920">
        <f>IF(J7920="","",IF(E7920="SGD",1,IF(E7920="USD",Settings!$B$22,IF(E7920="HKD",Settings!$B$23,1))))</f>
      </c>
      <c r="O7920">
        <f>IF(OR(B7920="",C7920="",E7920=""),0,(IF(A7920=-1,H7920,0)-IF(OR(A7920=1,A7920=0),H7920,0)+IF(A7920=2,H7920,0))*IF(E7920="SGD",1,IF(E7920="USD",Settings!$B$22,IF(E7920="HKD",Settings!$B$23,1))))</f>
        <v>0</v>
      </c>
      <c r="P7920">
        <f>IF(OR(B7920="",C7920="",E7920=""),0,IF(A7920=2,H7920*IF(E7920="SGD",1,IF(E7920="USD",Settings!$B$22,IF(E7920="HKD",Settings!$B$23,1))),0))</f>
        <v>0</v>
      </c>
      <c r="Q7920" s="312">
        <f>IF(OR(J7920="",G7920=""),"",G7920+ROW()/1000000)</f>
      </c>
      <c r="R7920" s="247">
        <f>IF(Q7920="","",SUMIFS(Txn[Signed Units],Txn[Key],J7920,Txn[Transaction Order],"&lt;="&amp;Q7920))</f>
      </c>
    </row>
    <row r="7921" spans="10:18" ht="15" customHeight="1" x14ac:dyDescent="0.15">
      <c r="J7921" s="246">
        <f>IF(OR(B7921="",C7921="",E7921=""),"",B7921&amp;":"&amp;C7921&amp;":"&amp;E7921)</f>
      </c>
      <c r="K7921" s="247">
        <f>IF(A7921="","",A7921*D7921)</f>
      </c>
      <c r="L7921" s="246">
        <f>IF(A7921="","",IF(OR(A7921=1,A7921=0),H7921,0))</f>
      </c>
      <c r="M7921" s="246">
        <f>IF(A7921="","",IF(A7921=-1,H7921,0))</f>
      </c>
      <c r="N7921">
        <f>IF(J7921="","",IF(E7921="SGD",1,IF(E7921="USD",Settings!$B$22,IF(E7921="HKD",Settings!$B$23,1))))</f>
      </c>
      <c r="O7921">
        <f>IF(OR(B7921="",C7921="",E7921=""),0,(IF(A7921=-1,H7921,0)-IF(OR(A7921=1,A7921=0),H7921,0)+IF(A7921=2,H7921,0))*IF(E7921="SGD",1,IF(E7921="USD",Settings!$B$22,IF(E7921="HKD",Settings!$B$23,1))))</f>
        <v>0</v>
      </c>
      <c r="P7921">
        <f>IF(OR(B7921="",C7921="",E7921=""),0,IF(A7921=2,H7921*IF(E7921="SGD",1,IF(E7921="USD",Settings!$B$22,IF(E7921="HKD",Settings!$B$23,1))),0))</f>
        <v>0</v>
      </c>
      <c r="Q7921" s="312">
        <f>IF(OR(J7921="",G7921=""),"",G7921+ROW()/1000000)</f>
      </c>
      <c r="R7921" s="247">
        <f>IF(Q7921="","",SUMIFS(Txn[Signed Units],Txn[Key],J7921,Txn[Transaction Order],"&lt;="&amp;Q7921))</f>
      </c>
    </row>
    <row r="7922" spans="10:18" ht="15" customHeight="1" x14ac:dyDescent="0.15">
      <c r="J7922" s="246">
        <f>IF(OR(B7922="",C7922="",E7922=""),"",B7922&amp;":"&amp;C7922&amp;":"&amp;E7922)</f>
      </c>
      <c r="K7922" s="247">
        <f>IF(A7922="","",A7922*D7922)</f>
      </c>
      <c r="L7922" s="246">
        <f>IF(A7922="","",IF(OR(A7922=1,A7922=0),H7922,0))</f>
      </c>
      <c r="M7922" s="246">
        <f>IF(A7922="","",IF(A7922=-1,H7922,0))</f>
      </c>
      <c r="N7922">
        <f>IF(J7922="","",IF(E7922="SGD",1,IF(E7922="USD",Settings!$B$22,IF(E7922="HKD",Settings!$B$23,1))))</f>
      </c>
      <c r="O7922">
        <f>IF(OR(B7922="",C7922="",E7922=""),0,(IF(A7922=-1,H7922,0)-IF(OR(A7922=1,A7922=0),H7922,0)+IF(A7922=2,H7922,0))*IF(E7922="SGD",1,IF(E7922="USD",Settings!$B$22,IF(E7922="HKD",Settings!$B$23,1))))</f>
        <v>0</v>
      </c>
      <c r="P7922">
        <f>IF(OR(B7922="",C7922="",E7922=""),0,IF(A7922=2,H7922*IF(E7922="SGD",1,IF(E7922="USD",Settings!$B$22,IF(E7922="HKD",Settings!$B$23,1))),0))</f>
        <v>0</v>
      </c>
      <c r="Q7922" s="312">
        <f>IF(OR(J7922="",G7922=""),"",G7922+ROW()/1000000)</f>
      </c>
      <c r="R7922" s="247">
        <f>IF(Q7922="","",SUMIFS(Txn[Signed Units],Txn[Key],J7922,Txn[Transaction Order],"&lt;="&amp;Q7922))</f>
      </c>
    </row>
    <row r="7923" spans="10:18" ht="15" customHeight="1" x14ac:dyDescent="0.15">
      <c r="J7923" s="246">
        <f>IF(OR(B7923="",C7923="",E7923=""),"",B7923&amp;":"&amp;C7923&amp;":"&amp;E7923)</f>
      </c>
      <c r="K7923" s="247">
        <f>IF(A7923="","",A7923*D7923)</f>
      </c>
      <c r="L7923" s="246">
        <f>IF(A7923="","",IF(OR(A7923=1,A7923=0),H7923,0))</f>
      </c>
      <c r="M7923" s="246">
        <f>IF(A7923="","",IF(A7923=-1,H7923,0))</f>
      </c>
      <c r="N7923">
        <f>IF(J7923="","",IF(E7923="SGD",1,IF(E7923="USD",Settings!$B$22,IF(E7923="HKD",Settings!$B$23,1))))</f>
      </c>
      <c r="O7923">
        <f>IF(OR(B7923="",C7923="",E7923=""),0,(IF(A7923=-1,H7923,0)-IF(OR(A7923=1,A7923=0),H7923,0)+IF(A7923=2,H7923,0))*IF(E7923="SGD",1,IF(E7923="USD",Settings!$B$22,IF(E7923="HKD",Settings!$B$23,1))))</f>
        <v>0</v>
      </c>
      <c r="P7923">
        <f>IF(OR(B7923="",C7923="",E7923=""),0,IF(A7923=2,H7923*IF(E7923="SGD",1,IF(E7923="USD",Settings!$B$22,IF(E7923="HKD",Settings!$B$23,1))),0))</f>
        <v>0</v>
      </c>
      <c r="Q7923" s="312">
        <f>IF(OR(J7923="",G7923=""),"",G7923+ROW()/1000000)</f>
      </c>
      <c r="R7923" s="247">
        <f>IF(Q7923="","",SUMIFS(Txn[Signed Units],Txn[Key],J7923,Txn[Transaction Order],"&lt;="&amp;Q7923))</f>
      </c>
    </row>
    <row r="7924" spans="10:18" ht="15" customHeight="1" x14ac:dyDescent="0.15">
      <c r="J7924" s="246">
        <f>IF(OR(B7924="",C7924="",E7924=""),"",B7924&amp;":"&amp;C7924&amp;":"&amp;E7924)</f>
      </c>
      <c r="K7924" s="247">
        <f>IF(A7924="","",A7924*D7924)</f>
      </c>
      <c r="L7924" s="246">
        <f>IF(A7924="","",IF(OR(A7924=1,A7924=0),H7924,0))</f>
      </c>
      <c r="M7924" s="246">
        <f>IF(A7924="","",IF(A7924=-1,H7924,0))</f>
      </c>
      <c r="N7924">
        <f>IF(J7924="","",IF(E7924="SGD",1,IF(E7924="USD",Settings!$B$22,IF(E7924="HKD",Settings!$B$23,1))))</f>
      </c>
      <c r="O7924">
        <f>IF(OR(B7924="",C7924="",E7924=""),0,(IF(A7924=-1,H7924,0)-IF(OR(A7924=1,A7924=0),H7924,0)+IF(A7924=2,H7924,0))*IF(E7924="SGD",1,IF(E7924="USD",Settings!$B$22,IF(E7924="HKD",Settings!$B$23,1))))</f>
        <v>0</v>
      </c>
      <c r="P7924">
        <f>IF(OR(B7924="",C7924="",E7924=""),0,IF(A7924=2,H7924*IF(E7924="SGD",1,IF(E7924="USD",Settings!$B$22,IF(E7924="HKD",Settings!$B$23,1))),0))</f>
        <v>0</v>
      </c>
      <c r="Q7924" s="312">
        <f>IF(OR(J7924="",G7924=""),"",G7924+ROW()/1000000)</f>
      </c>
      <c r="R7924" s="247">
        <f>IF(Q7924="","",SUMIFS(Txn[Signed Units],Txn[Key],J7924,Txn[Transaction Order],"&lt;="&amp;Q7924))</f>
      </c>
    </row>
    <row r="7925" spans="10:18" ht="15" customHeight="1" x14ac:dyDescent="0.15">
      <c r="J7925" s="246">
        <f>IF(OR(B7925="",C7925="",E7925=""),"",B7925&amp;":"&amp;C7925&amp;":"&amp;E7925)</f>
      </c>
      <c r="K7925" s="247">
        <f>IF(A7925="","",A7925*D7925)</f>
      </c>
      <c r="L7925" s="246">
        <f>IF(A7925="","",IF(OR(A7925=1,A7925=0),H7925,0))</f>
      </c>
      <c r="M7925" s="246">
        <f>IF(A7925="","",IF(A7925=-1,H7925,0))</f>
      </c>
      <c r="N7925">
        <f>IF(J7925="","",IF(E7925="SGD",1,IF(E7925="USD",Settings!$B$22,IF(E7925="HKD",Settings!$B$23,1))))</f>
      </c>
      <c r="O7925">
        <f>IF(OR(B7925="",C7925="",E7925=""),0,(IF(A7925=-1,H7925,0)-IF(OR(A7925=1,A7925=0),H7925,0)+IF(A7925=2,H7925,0))*IF(E7925="SGD",1,IF(E7925="USD",Settings!$B$22,IF(E7925="HKD",Settings!$B$23,1))))</f>
        <v>0</v>
      </c>
      <c r="P7925">
        <f>IF(OR(B7925="",C7925="",E7925=""),0,IF(A7925=2,H7925*IF(E7925="SGD",1,IF(E7925="USD",Settings!$B$22,IF(E7925="HKD",Settings!$B$23,1))),0))</f>
        <v>0</v>
      </c>
      <c r="Q7925" s="312">
        <f>IF(OR(J7925="",G7925=""),"",G7925+ROW()/1000000)</f>
      </c>
      <c r="R7925" s="247">
        <f>IF(Q7925="","",SUMIFS(Txn[Signed Units],Txn[Key],J7925,Txn[Transaction Order],"&lt;="&amp;Q7925))</f>
      </c>
    </row>
    <row r="7926" spans="10:18" ht="15" customHeight="1" x14ac:dyDescent="0.15">
      <c r="J7926" s="246">
        <f>IF(OR(B7926="",C7926="",E7926=""),"",B7926&amp;":"&amp;C7926&amp;":"&amp;E7926)</f>
      </c>
      <c r="K7926" s="247">
        <f>IF(A7926="","",A7926*D7926)</f>
      </c>
      <c r="L7926" s="246">
        <f>IF(A7926="","",IF(OR(A7926=1,A7926=0),H7926,0))</f>
      </c>
      <c r="M7926" s="246">
        <f>IF(A7926="","",IF(A7926=-1,H7926,0))</f>
      </c>
      <c r="N7926">
        <f>IF(J7926="","",IF(E7926="SGD",1,IF(E7926="USD",Settings!$B$22,IF(E7926="HKD",Settings!$B$23,1))))</f>
      </c>
      <c r="O7926">
        <f>IF(OR(B7926="",C7926="",E7926=""),0,(IF(A7926=-1,H7926,0)-IF(OR(A7926=1,A7926=0),H7926,0)+IF(A7926=2,H7926,0))*IF(E7926="SGD",1,IF(E7926="USD",Settings!$B$22,IF(E7926="HKD",Settings!$B$23,1))))</f>
        <v>0</v>
      </c>
      <c r="P7926">
        <f>IF(OR(B7926="",C7926="",E7926=""),0,IF(A7926=2,H7926*IF(E7926="SGD",1,IF(E7926="USD",Settings!$B$22,IF(E7926="HKD",Settings!$B$23,1))),0))</f>
        <v>0</v>
      </c>
      <c r="Q7926" s="312">
        <f>IF(OR(J7926="",G7926=""),"",G7926+ROW()/1000000)</f>
      </c>
      <c r="R7926" s="247">
        <f>IF(Q7926="","",SUMIFS(Txn[Signed Units],Txn[Key],J7926,Txn[Transaction Order],"&lt;="&amp;Q7926))</f>
      </c>
    </row>
    <row r="7927" spans="10:18" ht="15" customHeight="1" x14ac:dyDescent="0.15">
      <c r="J7927" s="246">
        <f>IF(OR(B7927="",C7927="",E7927=""),"",B7927&amp;":"&amp;C7927&amp;":"&amp;E7927)</f>
      </c>
      <c r="K7927" s="247">
        <f>IF(A7927="","",A7927*D7927)</f>
      </c>
      <c r="L7927" s="246">
        <f>IF(A7927="","",IF(OR(A7927=1,A7927=0),H7927,0))</f>
      </c>
      <c r="M7927" s="246">
        <f>IF(A7927="","",IF(A7927=-1,H7927,0))</f>
      </c>
      <c r="N7927">
        <f>IF(J7927="","",IF(E7927="SGD",1,IF(E7927="USD",Settings!$B$22,IF(E7927="HKD",Settings!$B$23,1))))</f>
      </c>
      <c r="O7927">
        <f>IF(OR(B7927="",C7927="",E7927=""),0,(IF(A7927=-1,H7927,0)-IF(OR(A7927=1,A7927=0),H7927,0)+IF(A7927=2,H7927,0))*IF(E7927="SGD",1,IF(E7927="USD",Settings!$B$22,IF(E7927="HKD",Settings!$B$23,1))))</f>
        <v>0</v>
      </c>
      <c r="P7927">
        <f>IF(OR(B7927="",C7927="",E7927=""),0,IF(A7927=2,H7927*IF(E7927="SGD",1,IF(E7927="USD",Settings!$B$22,IF(E7927="HKD",Settings!$B$23,1))),0))</f>
        <v>0</v>
      </c>
      <c r="Q7927" s="312">
        <f>IF(OR(J7927="",G7927=""),"",G7927+ROW()/1000000)</f>
      </c>
      <c r="R7927" s="247">
        <f>IF(Q7927="","",SUMIFS(Txn[Signed Units],Txn[Key],J7927,Txn[Transaction Order],"&lt;="&amp;Q7927))</f>
      </c>
    </row>
    <row r="7928" spans="10:18" ht="15" customHeight="1" x14ac:dyDescent="0.15">
      <c r="J7928" s="246">
        <f>IF(OR(B7928="",C7928="",E7928=""),"",B7928&amp;":"&amp;C7928&amp;":"&amp;E7928)</f>
      </c>
      <c r="K7928" s="247">
        <f>IF(A7928="","",A7928*D7928)</f>
      </c>
      <c r="L7928" s="246">
        <f>IF(A7928="","",IF(OR(A7928=1,A7928=0),H7928,0))</f>
      </c>
      <c r="M7928" s="246">
        <f>IF(A7928="","",IF(A7928=-1,H7928,0))</f>
      </c>
      <c r="N7928">
        <f>IF(J7928="","",IF(E7928="SGD",1,IF(E7928="USD",Settings!$B$22,IF(E7928="HKD",Settings!$B$23,1))))</f>
      </c>
      <c r="O7928">
        <f>IF(OR(B7928="",C7928="",E7928=""),0,(IF(A7928=-1,H7928,0)-IF(OR(A7928=1,A7928=0),H7928,0)+IF(A7928=2,H7928,0))*IF(E7928="SGD",1,IF(E7928="USD",Settings!$B$22,IF(E7928="HKD",Settings!$B$23,1))))</f>
        <v>0</v>
      </c>
      <c r="P7928">
        <f>IF(OR(B7928="",C7928="",E7928=""),0,IF(A7928=2,H7928*IF(E7928="SGD",1,IF(E7928="USD",Settings!$B$22,IF(E7928="HKD",Settings!$B$23,1))),0))</f>
        <v>0</v>
      </c>
      <c r="Q7928" s="312">
        <f>IF(OR(J7928="",G7928=""),"",G7928+ROW()/1000000)</f>
      </c>
      <c r="R7928" s="247">
        <f>IF(Q7928="","",SUMIFS(Txn[Signed Units],Txn[Key],J7928,Txn[Transaction Order],"&lt;="&amp;Q7928))</f>
      </c>
    </row>
    <row r="7929" spans="10:18" ht="15" customHeight="1" x14ac:dyDescent="0.15">
      <c r="J7929" s="246">
        <f>IF(OR(B7929="",C7929="",E7929=""),"",B7929&amp;":"&amp;C7929&amp;":"&amp;E7929)</f>
      </c>
      <c r="K7929" s="247">
        <f>IF(A7929="","",A7929*D7929)</f>
      </c>
      <c r="L7929" s="246">
        <f>IF(A7929="","",IF(OR(A7929=1,A7929=0),H7929,0))</f>
      </c>
      <c r="M7929" s="246">
        <f>IF(A7929="","",IF(A7929=-1,H7929,0))</f>
      </c>
      <c r="N7929">
        <f>IF(J7929="","",IF(E7929="SGD",1,IF(E7929="USD",Settings!$B$22,IF(E7929="HKD",Settings!$B$23,1))))</f>
      </c>
      <c r="O7929">
        <f>IF(OR(B7929="",C7929="",E7929=""),0,(IF(A7929=-1,H7929,0)-IF(OR(A7929=1,A7929=0),H7929,0)+IF(A7929=2,H7929,0))*IF(E7929="SGD",1,IF(E7929="USD",Settings!$B$22,IF(E7929="HKD",Settings!$B$23,1))))</f>
        <v>0</v>
      </c>
      <c r="P7929">
        <f>IF(OR(B7929="",C7929="",E7929=""),0,IF(A7929=2,H7929*IF(E7929="SGD",1,IF(E7929="USD",Settings!$B$22,IF(E7929="HKD",Settings!$B$23,1))),0))</f>
        <v>0</v>
      </c>
      <c r="Q7929" s="312">
        <f>IF(OR(J7929="",G7929=""),"",G7929+ROW()/1000000)</f>
      </c>
      <c r="R7929" s="247">
        <f>IF(Q7929="","",SUMIFS(Txn[Signed Units],Txn[Key],J7929,Txn[Transaction Order],"&lt;="&amp;Q7929))</f>
      </c>
    </row>
    <row r="7930" spans="10:18" ht="15" customHeight="1" x14ac:dyDescent="0.15">
      <c r="J7930" s="246">
        <f>IF(OR(B7930="",C7930="",E7930=""),"",B7930&amp;":"&amp;C7930&amp;":"&amp;E7930)</f>
      </c>
      <c r="K7930" s="247">
        <f>IF(A7930="","",A7930*D7930)</f>
      </c>
      <c r="L7930" s="246">
        <f>IF(A7930="","",IF(OR(A7930=1,A7930=0),H7930,0))</f>
      </c>
      <c r="M7930" s="246">
        <f>IF(A7930="","",IF(A7930=-1,H7930,0))</f>
      </c>
      <c r="N7930">
        <f>IF(J7930="","",IF(E7930="SGD",1,IF(E7930="USD",Settings!$B$22,IF(E7930="HKD",Settings!$B$23,1))))</f>
      </c>
      <c r="O7930">
        <f>IF(OR(B7930="",C7930="",E7930=""),0,(IF(A7930=-1,H7930,0)-IF(OR(A7930=1,A7930=0),H7930,0)+IF(A7930=2,H7930,0))*IF(E7930="SGD",1,IF(E7930="USD",Settings!$B$22,IF(E7930="HKD",Settings!$B$23,1))))</f>
        <v>0</v>
      </c>
      <c r="P7930">
        <f>IF(OR(B7930="",C7930="",E7930=""),0,IF(A7930=2,H7930*IF(E7930="SGD",1,IF(E7930="USD",Settings!$B$22,IF(E7930="HKD",Settings!$B$23,1))),0))</f>
        <v>0</v>
      </c>
      <c r="Q7930" s="312">
        <f>IF(OR(J7930="",G7930=""),"",G7930+ROW()/1000000)</f>
      </c>
      <c r="R7930" s="247">
        <f>IF(Q7930="","",SUMIFS(Txn[Signed Units],Txn[Key],J7930,Txn[Transaction Order],"&lt;="&amp;Q7930))</f>
      </c>
    </row>
    <row r="7931" spans="10:18" ht="15" customHeight="1" x14ac:dyDescent="0.15">
      <c r="J7931" s="246">
        <f>IF(OR(B7931="",C7931="",E7931=""),"",B7931&amp;":"&amp;C7931&amp;":"&amp;E7931)</f>
      </c>
      <c r="K7931" s="247">
        <f>IF(A7931="","",A7931*D7931)</f>
      </c>
      <c r="L7931" s="246">
        <f>IF(A7931="","",IF(OR(A7931=1,A7931=0),H7931,0))</f>
      </c>
      <c r="M7931" s="246">
        <f>IF(A7931="","",IF(A7931=-1,H7931,0))</f>
      </c>
      <c r="N7931">
        <f>IF(J7931="","",IF(E7931="SGD",1,IF(E7931="USD",Settings!$B$22,IF(E7931="HKD",Settings!$B$23,1))))</f>
      </c>
      <c r="O7931">
        <f>IF(OR(B7931="",C7931="",E7931=""),0,(IF(A7931=-1,H7931,0)-IF(OR(A7931=1,A7931=0),H7931,0)+IF(A7931=2,H7931,0))*IF(E7931="SGD",1,IF(E7931="USD",Settings!$B$22,IF(E7931="HKD",Settings!$B$23,1))))</f>
        <v>0</v>
      </c>
      <c r="P7931">
        <f>IF(OR(B7931="",C7931="",E7931=""),0,IF(A7931=2,H7931*IF(E7931="SGD",1,IF(E7931="USD",Settings!$B$22,IF(E7931="HKD",Settings!$B$23,1))),0))</f>
        <v>0</v>
      </c>
      <c r="Q7931" s="312">
        <f>IF(OR(J7931="",G7931=""),"",G7931+ROW()/1000000)</f>
      </c>
      <c r="R7931" s="247">
        <f>IF(Q7931="","",SUMIFS(Txn[Signed Units],Txn[Key],J7931,Txn[Transaction Order],"&lt;="&amp;Q7931))</f>
      </c>
    </row>
    <row r="7932" spans="10:18" ht="15" customHeight="1" x14ac:dyDescent="0.15">
      <c r="J7932" s="246">
        <f>IF(OR(B7932="",C7932="",E7932=""),"",B7932&amp;":"&amp;C7932&amp;":"&amp;E7932)</f>
      </c>
      <c r="K7932" s="247">
        <f>IF(A7932="","",A7932*D7932)</f>
      </c>
      <c r="L7932" s="246">
        <f>IF(A7932="","",IF(OR(A7932=1,A7932=0),H7932,0))</f>
      </c>
      <c r="M7932" s="246">
        <f>IF(A7932="","",IF(A7932=-1,H7932,0))</f>
      </c>
      <c r="N7932">
        <f>IF(J7932="","",IF(E7932="SGD",1,IF(E7932="USD",Settings!$B$22,IF(E7932="HKD",Settings!$B$23,1))))</f>
      </c>
      <c r="O7932">
        <f>IF(OR(B7932="",C7932="",E7932=""),0,(IF(A7932=-1,H7932,0)-IF(OR(A7932=1,A7932=0),H7932,0)+IF(A7932=2,H7932,0))*IF(E7932="SGD",1,IF(E7932="USD",Settings!$B$22,IF(E7932="HKD",Settings!$B$23,1))))</f>
        <v>0</v>
      </c>
      <c r="P7932">
        <f>IF(OR(B7932="",C7932="",E7932=""),0,IF(A7932=2,H7932*IF(E7932="SGD",1,IF(E7932="USD",Settings!$B$22,IF(E7932="HKD",Settings!$B$23,1))),0))</f>
        <v>0</v>
      </c>
      <c r="Q7932" s="312">
        <f>IF(OR(J7932="",G7932=""),"",G7932+ROW()/1000000)</f>
      </c>
      <c r="R7932" s="247">
        <f>IF(Q7932="","",SUMIFS(Txn[Signed Units],Txn[Key],J7932,Txn[Transaction Order],"&lt;="&amp;Q7932))</f>
      </c>
    </row>
    <row r="7933" spans="10:18" ht="15" customHeight="1" x14ac:dyDescent="0.15">
      <c r="J7933" s="246">
        <f>IF(OR(B7933="",C7933="",E7933=""),"",B7933&amp;":"&amp;C7933&amp;":"&amp;E7933)</f>
      </c>
      <c r="K7933" s="247">
        <f>IF(A7933="","",A7933*D7933)</f>
      </c>
      <c r="L7933" s="246">
        <f>IF(A7933="","",IF(OR(A7933=1,A7933=0),H7933,0))</f>
      </c>
      <c r="M7933" s="246">
        <f>IF(A7933="","",IF(A7933=-1,H7933,0))</f>
      </c>
      <c r="N7933">
        <f>IF(J7933="","",IF(E7933="SGD",1,IF(E7933="USD",Settings!$B$22,IF(E7933="HKD",Settings!$B$23,1))))</f>
      </c>
      <c r="O7933">
        <f>IF(OR(B7933="",C7933="",E7933=""),0,(IF(A7933=-1,H7933,0)-IF(OR(A7933=1,A7933=0),H7933,0)+IF(A7933=2,H7933,0))*IF(E7933="SGD",1,IF(E7933="USD",Settings!$B$22,IF(E7933="HKD",Settings!$B$23,1))))</f>
        <v>0</v>
      </c>
      <c r="P7933">
        <f>IF(OR(B7933="",C7933="",E7933=""),0,IF(A7933=2,H7933*IF(E7933="SGD",1,IF(E7933="USD",Settings!$B$22,IF(E7933="HKD",Settings!$B$23,1))),0))</f>
        <v>0</v>
      </c>
      <c r="Q7933" s="312">
        <f>IF(OR(J7933="",G7933=""),"",G7933+ROW()/1000000)</f>
      </c>
      <c r="R7933" s="247">
        <f>IF(Q7933="","",SUMIFS(Txn[Signed Units],Txn[Key],J7933,Txn[Transaction Order],"&lt;="&amp;Q7933))</f>
      </c>
    </row>
    <row r="7934" spans="10:18" ht="15" customHeight="1" x14ac:dyDescent="0.15">
      <c r="J7934" s="246">
        <f>IF(OR(B7934="",C7934="",E7934=""),"",B7934&amp;":"&amp;C7934&amp;":"&amp;E7934)</f>
      </c>
      <c r="K7934" s="247">
        <f>IF(A7934="","",A7934*D7934)</f>
      </c>
      <c r="L7934" s="246">
        <f>IF(A7934="","",IF(OR(A7934=1,A7934=0),H7934,0))</f>
      </c>
      <c r="M7934" s="246">
        <f>IF(A7934="","",IF(A7934=-1,H7934,0))</f>
      </c>
      <c r="N7934">
        <f>IF(J7934="","",IF(E7934="SGD",1,IF(E7934="USD",Settings!$B$22,IF(E7934="HKD",Settings!$B$23,1))))</f>
      </c>
      <c r="O7934">
        <f>IF(OR(B7934="",C7934="",E7934=""),0,(IF(A7934=-1,H7934,0)-IF(OR(A7934=1,A7934=0),H7934,0)+IF(A7934=2,H7934,0))*IF(E7934="SGD",1,IF(E7934="USD",Settings!$B$22,IF(E7934="HKD",Settings!$B$23,1))))</f>
        <v>0</v>
      </c>
      <c r="P7934">
        <f>IF(OR(B7934="",C7934="",E7934=""),0,IF(A7934=2,H7934*IF(E7934="SGD",1,IF(E7934="USD",Settings!$B$22,IF(E7934="HKD",Settings!$B$23,1))),0))</f>
        <v>0</v>
      </c>
      <c r="Q7934" s="312">
        <f>IF(OR(J7934="",G7934=""),"",G7934+ROW()/1000000)</f>
      </c>
      <c r="R7934" s="247">
        <f>IF(Q7934="","",SUMIFS(Txn[Signed Units],Txn[Key],J7934,Txn[Transaction Order],"&lt;="&amp;Q7934))</f>
      </c>
    </row>
    <row r="7935" spans="10:18" ht="15" customHeight="1" x14ac:dyDescent="0.15">
      <c r="J7935" s="246">
        <f>IF(OR(B7935="",C7935="",E7935=""),"",B7935&amp;":"&amp;C7935&amp;":"&amp;E7935)</f>
      </c>
      <c r="K7935" s="247">
        <f>IF(A7935="","",A7935*D7935)</f>
      </c>
      <c r="L7935" s="246">
        <f>IF(A7935="","",IF(OR(A7935=1,A7935=0),H7935,0))</f>
      </c>
      <c r="M7935" s="246">
        <f>IF(A7935="","",IF(A7935=-1,H7935,0))</f>
      </c>
      <c r="N7935">
        <f>IF(J7935="","",IF(E7935="SGD",1,IF(E7935="USD",Settings!$B$22,IF(E7935="HKD",Settings!$B$23,1))))</f>
      </c>
      <c r="O7935">
        <f>IF(OR(B7935="",C7935="",E7935=""),0,(IF(A7935=-1,H7935,0)-IF(OR(A7935=1,A7935=0),H7935,0)+IF(A7935=2,H7935,0))*IF(E7935="SGD",1,IF(E7935="USD",Settings!$B$22,IF(E7935="HKD",Settings!$B$23,1))))</f>
        <v>0</v>
      </c>
      <c r="P7935">
        <f>IF(OR(B7935="",C7935="",E7935=""),0,IF(A7935=2,H7935*IF(E7935="SGD",1,IF(E7935="USD",Settings!$B$22,IF(E7935="HKD",Settings!$B$23,1))),0))</f>
        <v>0</v>
      </c>
      <c r="Q7935" s="312">
        <f>IF(OR(J7935="",G7935=""),"",G7935+ROW()/1000000)</f>
      </c>
      <c r="R7935" s="247">
        <f>IF(Q7935="","",SUMIFS(Txn[Signed Units],Txn[Key],J7935,Txn[Transaction Order],"&lt;="&amp;Q7935))</f>
      </c>
    </row>
    <row r="7936" spans="10:18" ht="15" customHeight="1" x14ac:dyDescent="0.15">
      <c r="J7936" s="246">
        <f>IF(OR(B7936="",C7936="",E7936=""),"",B7936&amp;":"&amp;C7936&amp;":"&amp;E7936)</f>
      </c>
      <c r="K7936" s="247">
        <f>IF(A7936="","",A7936*D7936)</f>
      </c>
      <c r="L7936" s="246">
        <f>IF(A7936="","",IF(OR(A7936=1,A7936=0),H7936,0))</f>
      </c>
      <c r="M7936" s="246">
        <f>IF(A7936="","",IF(A7936=-1,H7936,0))</f>
      </c>
      <c r="N7936">
        <f>IF(J7936="","",IF(E7936="SGD",1,IF(E7936="USD",Settings!$B$22,IF(E7936="HKD",Settings!$B$23,1))))</f>
      </c>
      <c r="O7936">
        <f>IF(OR(B7936="",C7936="",E7936=""),0,(IF(A7936=-1,H7936,0)-IF(OR(A7936=1,A7936=0),H7936,0)+IF(A7936=2,H7936,0))*IF(E7936="SGD",1,IF(E7936="USD",Settings!$B$22,IF(E7936="HKD",Settings!$B$23,1))))</f>
        <v>0</v>
      </c>
      <c r="P7936">
        <f>IF(OR(B7936="",C7936="",E7936=""),0,IF(A7936=2,H7936*IF(E7936="SGD",1,IF(E7936="USD",Settings!$B$22,IF(E7936="HKD",Settings!$B$23,1))),0))</f>
        <v>0</v>
      </c>
      <c r="Q7936" s="312">
        <f>IF(OR(J7936="",G7936=""),"",G7936+ROW()/1000000)</f>
      </c>
      <c r="R7936" s="247">
        <f>IF(Q7936="","",SUMIFS(Txn[Signed Units],Txn[Key],J7936,Txn[Transaction Order],"&lt;="&amp;Q7936))</f>
      </c>
    </row>
    <row r="7937" spans="10:18" ht="15" customHeight="1" x14ac:dyDescent="0.15">
      <c r="J7937" s="246">
        <f>IF(OR(B7937="",C7937="",E7937=""),"",B7937&amp;":"&amp;C7937&amp;":"&amp;E7937)</f>
      </c>
      <c r="K7937" s="247">
        <f>IF(A7937="","",A7937*D7937)</f>
      </c>
      <c r="L7937" s="246">
        <f>IF(A7937="","",IF(OR(A7937=1,A7937=0),H7937,0))</f>
      </c>
      <c r="M7937" s="246">
        <f>IF(A7937="","",IF(A7937=-1,H7937,0))</f>
      </c>
      <c r="N7937">
        <f>IF(J7937="","",IF(E7937="SGD",1,IF(E7937="USD",Settings!$B$22,IF(E7937="HKD",Settings!$B$23,1))))</f>
      </c>
      <c r="O7937">
        <f>IF(OR(B7937="",C7937="",E7937=""),0,(IF(A7937=-1,H7937,0)-IF(OR(A7937=1,A7937=0),H7937,0)+IF(A7937=2,H7937,0))*IF(E7937="SGD",1,IF(E7937="USD",Settings!$B$22,IF(E7937="HKD",Settings!$B$23,1))))</f>
        <v>0</v>
      </c>
      <c r="P7937">
        <f>IF(OR(B7937="",C7937="",E7937=""),0,IF(A7937=2,H7937*IF(E7937="SGD",1,IF(E7937="USD",Settings!$B$22,IF(E7937="HKD",Settings!$B$23,1))),0))</f>
        <v>0</v>
      </c>
      <c r="Q7937" s="312">
        <f>IF(OR(J7937="",G7937=""),"",G7937+ROW()/1000000)</f>
      </c>
      <c r="R7937" s="247">
        <f>IF(Q7937="","",SUMIFS(Txn[Signed Units],Txn[Key],J7937,Txn[Transaction Order],"&lt;="&amp;Q7937))</f>
      </c>
    </row>
    <row r="7938" spans="10:18" ht="15" customHeight="1" x14ac:dyDescent="0.15">
      <c r="J7938" s="246">
        <f>IF(OR(B7938="",C7938="",E7938=""),"",B7938&amp;":"&amp;C7938&amp;":"&amp;E7938)</f>
      </c>
      <c r="K7938" s="247">
        <f>IF(A7938="","",A7938*D7938)</f>
      </c>
      <c r="L7938" s="246">
        <f>IF(A7938="","",IF(OR(A7938=1,A7938=0),H7938,0))</f>
      </c>
      <c r="M7938" s="246">
        <f>IF(A7938="","",IF(A7938=-1,H7938,0))</f>
      </c>
      <c r="N7938">
        <f>IF(J7938="","",IF(E7938="SGD",1,IF(E7938="USD",Settings!$B$22,IF(E7938="HKD",Settings!$B$23,1))))</f>
      </c>
      <c r="O7938">
        <f>IF(OR(B7938="",C7938="",E7938=""),0,(IF(A7938=-1,H7938,0)-IF(OR(A7938=1,A7938=0),H7938,0)+IF(A7938=2,H7938,0))*IF(E7938="SGD",1,IF(E7938="USD",Settings!$B$22,IF(E7938="HKD",Settings!$B$23,1))))</f>
        <v>0</v>
      </c>
      <c r="P7938">
        <f>IF(OR(B7938="",C7938="",E7938=""),0,IF(A7938=2,H7938*IF(E7938="SGD",1,IF(E7938="USD",Settings!$B$22,IF(E7938="HKD",Settings!$B$23,1))),0))</f>
        <v>0</v>
      </c>
      <c r="Q7938" s="312">
        <f>IF(OR(J7938="",G7938=""),"",G7938+ROW()/1000000)</f>
      </c>
      <c r="R7938" s="247">
        <f>IF(Q7938="","",SUMIFS(Txn[Signed Units],Txn[Key],J7938,Txn[Transaction Order],"&lt;="&amp;Q7938))</f>
      </c>
    </row>
    <row r="7939" spans="10:18" ht="15" customHeight="1" x14ac:dyDescent="0.15">
      <c r="J7939" s="246">
        <f>IF(OR(B7939="",C7939="",E7939=""),"",B7939&amp;":"&amp;C7939&amp;":"&amp;E7939)</f>
      </c>
      <c r="K7939" s="247">
        <f>IF(A7939="","",A7939*D7939)</f>
      </c>
      <c r="L7939" s="246">
        <f>IF(A7939="","",IF(OR(A7939=1,A7939=0),H7939,0))</f>
      </c>
      <c r="M7939" s="246">
        <f>IF(A7939="","",IF(A7939=-1,H7939,0))</f>
      </c>
      <c r="N7939">
        <f>IF(J7939="","",IF(E7939="SGD",1,IF(E7939="USD",Settings!$B$22,IF(E7939="HKD",Settings!$B$23,1))))</f>
      </c>
      <c r="O7939">
        <f>IF(OR(B7939="",C7939="",E7939=""),0,(IF(A7939=-1,H7939,0)-IF(OR(A7939=1,A7939=0),H7939,0)+IF(A7939=2,H7939,0))*IF(E7939="SGD",1,IF(E7939="USD",Settings!$B$22,IF(E7939="HKD",Settings!$B$23,1))))</f>
        <v>0</v>
      </c>
      <c r="P7939">
        <f>IF(OR(B7939="",C7939="",E7939=""),0,IF(A7939=2,H7939*IF(E7939="SGD",1,IF(E7939="USD",Settings!$B$22,IF(E7939="HKD",Settings!$B$23,1))),0))</f>
        <v>0</v>
      </c>
      <c r="Q7939" s="312">
        <f>IF(OR(J7939="",G7939=""),"",G7939+ROW()/1000000)</f>
      </c>
      <c r="R7939" s="247">
        <f>IF(Q7939="","",SUMIFS(Txn[Signed Units],Txn[Key],J7939,Txn[Transaction Order],"&lt;="&amp;Q7939))</f>
      </c>
    </row>
    <row r="7940" spans="10:18" ht="15" customHeight="1" x14ac:dyDescent="0.15">
      <c r="J7940" s="246">
        <f>IF(OR(B7940="",C7940="",E7940=""),"",B7940&amp;":"&amp;C7940&amp;":"&amp;E7940)</f>
      </c>
      <c r="K7940" s="247">
        <f>IF(A7940="","",A7940*D7940)</f>
      </c>
      <c r="L7940" s="246">
        <f>IF(A7940="","",IF(OR(A7940=1,A7940=0),H7940,0))</f>
      </c>
      <c r="M7940" s="246">
        <f>IF(A7940="","",IF(A7940=-1,H7940,0))</f>
      </c>
      <c r="N7940">
        <f>IF(J7940="","",IF(E7940="SGD",1,IF(E7940="USD",Settings!$B$22,IF(E7940="HKD",Settings!$B$23,1))))</f>
      </c>
      <c r="O7940">
        <f>IF(OR(B7940="",C7940="",E7940=""),0,(IF(A7940=-1,H7940,0)-IF(OR(A7940=1,A7940=0),H7940,0)+IF(A7940=2,H7940,0))*IF(E7940="SGD",1,IF(E7940="USD",Settings!$B$22,IF(E7940="HKD",Settings!$B$23,1))))</f>
        <v>0</v>
      </c>
      <c r="P7940">
        <f>IF(OR(B7940="",C7940="",E7940=""),0,IF(A7940=2,H7940*IF(E7940="SGD",1,IF(E7940="USD",Settings!$B$22,IF(E7940="HKD",Settings!$B$23,1))),0))</f>
        <v>0</v>
      </c>
      <c r="Q7940" s="312">
        <f>IF(OR(J7940="",G7940=""),"",G7940+ROW()/1000000)</f>
      </c>
      <c r="R7940" s="247">
        <f>IF(Q7940="","",SUMIFS(Txn[Signed Units],Txn[Key],J7940,Txn[Transaction Order],"&lt;="&amp;Q7940))</f>
      </c>
    </row>
    <row r="7941" spans="10:18" ht="15" customHeight="1" x14ac:dyDescent="0.15">
      <c r="J7941" s="246">
        <f>IF(OR(B7941="",C7941="",E7941=""),"",B7941&amp;":"&amp;C7941&amp;":"&amp;E7941)</f>
      </c>
      <c r="K7941" s="247">
        <f>IF(A7941="","",A7941*D7941)</f>
      </c>
      <c r="L7941" s="246">
        <f>IF(A7941="","",IF(OR(A7941=1,A7941=0),H7941,0))</f>
      </c>
      <c r="M7941" s="246">
        <f>IF(A7941="","",IF(A7941=-1,H7941,0))</f>
      </c>
      <c r="N7941">
        <f>IF(J7941="","",IF(E7941="SGD",1,IF(E7941="USD",Settings!$B$22,IF(E7941="HKD",Settings!$B$23,1))))</f>
      </c>
      <c r="O7941">
        <f>IF(OR(B7941="",C7941="",E7941=""),0,(IF(A7941=-1,H7941,0)-IF(OR(A7941=1,A7941=0),H7941,0)+IF(A7941=2,H7941,0))*IF(E7941="SGD",1,IF(E7941="USD",Settings!$B$22,IF(E7941="HKD",Settings!$B$23,1))))</f>
        <v>0</v>
      </c>
      <c r="P7941">
        <f>IF(OR(B7941="",C7941="",E7941=""),0,IF(A7941=2,H7941*IF(E7941="SGD",1,IF(E7941="USD",Settings!$B$22,IF(E7941="HKD",Settings!$B$23,1))),0))</f>
        <v>0</v>
      </c>
      <c r="Q7941" s="312">
        <f>IF(OR(J7941="",G7941=""),"",G7941+ROW()/1000000)</f>
      </c>
      <c r="R7941" s="247">
        <f>IF(Q7941="","",SUMIFS(Txn[Signed Units],Txn[Key],J7941,Txn[Transaction Order],"&lt;="&amp;Q7941))</f>
      </c>
    </row>
    <row r="7942" spans="10:18" ht="15" customHeight="1" x14ac:dyDescent="0.15">
      <c r="J7942" s="246">
        <f>IF(OR(B7942="",C7942="",E7942=""),"",B7942&amp;":"&amp;C7942&amp;":"&amp;E7942)</f>
      </c>
      <c r="K7942" s="247">
        <f>IF(A7942="","",A7942*D7942)</f>
      </c>
      <c r="L7942" s="246">
        <f>IF(A7942="","",IF(OR(A7942=1,A7942=0),H7942,0))</f>
      </c>
      <c r="M7942" s="246">
        <f>IF(A7942="","",IF(A7942=-1,H7942,0))</f>
      </c>
      <c r="N7942">
        <f>IF(J7942="","",IF(E7942="SGD",1,IF(E7942="USD",Settings!$B$22,IF(E7942="HKD",Settings!$B$23,1))))</f>
      </c>
      <c r="O7942">
        <f>IF(OR(B7942="",C7942="",E7942=""),0,(IF(A7942=-1,H7942,0)-IF(OR(A7942=1,A7942=0),H7942,0)+IF(A7942=2,H7942,0))*IF(E7942="SGD",1,IF(E7942="USD",Settings!$B$22,IF(E7942="HKD",Settings!$B$23,1))))</f>
        <v>0</v>
      </c>
      <c r="P7942">
        <f>IF(OR(B7942="",C7942="",E7942=""),0,IF(A7942=2,H7942*IF(E7942="SGD",1,IF(E7942="USD",Settings!$B$22,IF(E7942="HKD",Settings!$B$23,1))),0))</f>
        <v>0</v>
      </c>
      <c r="Q7942" s="312">
        <f>IF(OR(J7942="",G7942=""),"",G7942+ROW()/1000000)</f>
      </c>
      <c r="R7942" s="247">
        <f>IF(Q7942="","",SUMIFS(Txn[Signed Units],Txn[Key],J7942,Txn[Transaction Order],"&lt;="&amp;Q7942))</f>
      </c>
    </row>
    <row r="7943" spans="10:18" ht="15" customHeight="1" x14ac:dyDescent="0.15">
      <c r="J7943" s="246">
        <f>IF(OR(B7943="",C7943="",E7943=""),"",B7943&amp;":"&amp;C7943&amp;":"&amp;E7943)</f>
      </c>
      <c r="K7943" s="247">
        <f>IF(A7943="","",A7943*D7943)</f>
      </c>
      <c r="L7943" s="246">
        <f>IF(A7943="","",IF(OR(A7943=1,A7943=0),H7943,0))</f>
      </c>
      <c r="M7943" s="246">
        <f>IF(A7943="","",IF(A7943=-1,H7943,0))</f>
      </c>
      <c r="N7943">
        <f>IF(J7943="","",IF(E7943="SGD",1,IF(E7943="USD",Settings!$B$22,IF(E7943="HKD",Settings!$B$23,1))))</f>
      </c>
      <c r="O7943">
        <f>IF(OR(B7943="",C7943="",E7943=""),0,(IF(A7943=-1,H7943,0)-IF(OR(A7943=1,A7943=0),H7943,0)+IF(A7943=2,H7943,0))*IF(E7943="SGD",1,IF(E7943="USD",Settings!$B$22,IF(E7943="HKD",Settings!$B$23,1))))</f>
        <v>0</v>
      </c>
      <c r="P7943">
        <f>IF(OR(B7943="",C7943="",E7943=""),0,IF(A7943=2,H7943*IF(E7943="SGD",1,IF(E7943="USD",Settings!$B$22,IF(E7943="HKD",Settings!$B$23,1))),0))</f>
        <v>0</v>
      </c>
      <c r="Q7943" s="312">
        <f>IF(OR(J7943="",G7943=""),"",G7943+ROW()/1000000)</f>
      </c>
      <c r="R7943" s="247">
        <f>IF(Q7943="","",SUMIFS(Txn[Signed Units],Txn[Key],J7943,Txn[Transaction Order],"&lt;="&amp;Q7943))</f>
      </c>
    </row>
    <row r="7944" spans="10:18" ht="15" customHeight="1" x14ac:dyDescent="0.15">
      <c r="J7944" s="246">
        <f>IF(OR(B7944="",C7944="",E7944=""),"",B7944&amp;":"&amp;C7944&amp;":"&amp;E7944)</f>
      </c>
      <c r="K7944" s="247">
        <f>IF(A7944="","",A7944*D7944)</f>
      </c>
      <c r="L7944" s="246">
        <f>IF(A7944="","",IF(OR(A7944=1,A7944=0),H7944,0))</f>
      </c>
      <c r="M7944" s="246">
        <f>IF(A7944="","",IF(A7944=-1,H7944,0))</f>
      </c>
      <c r="N7944">
        <f>IF(J7944="","",IF(E7944="SGD",1,IF(E7944="USD",Settings!$B$22,IF(E7944="HKD",Settings!$B$23,1))))</f>
      </c>
      <c r="O7944">
        <f>IF(OR(B7944="",C7944="",E7944=""),0,(IF(A7944=-1,H7944,0)-IF(OR(A7944=1,A7944=0),H7944,0)+IF(A7944=2,H7944,0))*IF(E7944="SGD",1,IF(E7944="USD",Settings!$B$22,IF(E7944="HKD",Settings!$B$23,1))))</f>
        <v>0</v>
      </c>
      <c r="P7944">
        <f>IF(OR(B7944="",C7944="",E7944=""),0,IF(A7944=2,H7944*IF(E7944="SGD",1,IF(E7944="USD",Settings!$B$22,IF(E7944="HKD",Settings!$B$23,1))),0))</f>
        <v>0</v>
      </c>
      <c r="Q7944" s="312">
        <f>IF(OR(J7944="",G7944=""),"",G7944+ROW()/1000000)</f>
      </c>
      <c r="R7944" s="247">
        <f>IF(Q7944="","",SUMIFS(Txn[Signed Units],Txn[Key],J7944,Txn[Transaction Order],"&lt;="&amp;Q7944))</f>
      </c>
    </row>
    <row r="7945" spans="10:18" ht="15" customHeight="1" x14ac:dyDescent="0.15">
      <c r="J7945" s="246">
        <f>IF(OR(B7945="",C7945="",E7945=""),"",B7945&amp;":"&amp;C7945&amp;":"&amp;E7945)</f>
      </c>
      <c r="K7945" s="247">
        <f>IF(A7945="","",A7945*D7945)</f>
      </c>
      <c r="L7945" s="246">
        <f>IF(A7945="","",IF(OR(A7945=1,A7945=0),H7945,0))</f>
      </c>
      <c r="M7945" s="246">
        <f>IF(A7945="","",IF(A7945=-1,H7945,0))</f>
      </c>
      <c r="N7945">
        <f>IF(J7945="","",IF(E7945="SGD",1,IF(E7945="USD",Settings!$B$22,IF(E7945="HKD",Settings!$B$23,1))))</f>
      </c>
      <c r="O7945">
        <f>IF(OR(B7945="",C7945="",E7945=""),0,(IF(A7945=-1,H7945,0)-IF(OR(A7945=1,A7945=0),H7945,0)+IF(A7945=2,H7945,0))*IF(E7945="SGD",1,IF(E7945="USD",Settings!$B$22,IF(E7945="HKD",Settings!$B$23,1))))</f>
        <v>0</v>
      </c>
      <c r="P7945">
        <f>IF(OR(B7945="",C7945="",E7945=""),0,IF(A7945=2,H7945*IF(E7945="SGD",1,IF(E7945="USD",Settings!$B$22,IF(E7945="HKD",Settings!$B$23,1))),0))</f>
        <v>0</v>
      </c>
      <c r="Q7945" s="312">
        <f>IF(OR(J7945="",G7945=""),"",G7945+ROW()/1000000)</f>
      </c>
      <c r="R7945" s="247">
        <f>IF(Q7945="","",SUMIFS(Txn[Signed Units],Txn[Key],J7945,Txn[Transaction Order],"&lt;="&amp;Q7945))</f>
      </c>
    </row>
    <row r="7946" spans="10:18" ht="15" customHeight="1" x14ac:dyDescent="0.15">
      <c r="J7946" s="246">
        <f>IF(OR(B7946="",C7946="",E7946=""),"",B7946&amp;":"&amp;C7946&amp;":"&amp;E7946)</f>
      </c>
      <c r="K7946" s="247">
        <f>IF(A7946="","",A7946*D7946)</f>
      </c>
      <c r="L7946" s="246">
        <f>IF(A7946="","",IF(OR(A7946=1,A7946=0),H7946,0))</f>
      </c>
      <c r="M7946" s="246">
        <f>IF(A7946="","",IF(A7946=-1,H7946,0))</f>
      </c>
      <c r="N7946">
        <f>IF(J7946="","",IF(E7946="SGD",1,IF(E7946="USD",Settings!$B$22,IF(E7946="HKD",Settings!$B$23,1))))</f>
      </c>
      <c r="O7946">
        <f>IF(OR(B7946="",C7946="",E7946=""),0,(IF(A7946=-1,H7946,0)-IF(OR(A7946=1,A7946=0),H7946,0)+IF(A7946=2,H7946,0))*IF(E7946="SGD",1,IF(E7946="USD",Settings!$B$22,IF(E7946="HKD",Settings!$B$23,1))))</f>
        <v>0</v>
      </c>
      <c r="P7946">
        <f>IF(OR(B7946="",C7946="",E7946=""),0,IF(A7946=2,H7946*IF(E7946="SGD",1,IF(E7946="USD",Settings!$B$22,IF(E7946="HKD",Settings!$B$23,1))),0))</f>
        <v>0</v>
      </c>
      <c r="Q7946" s="312">
        <f>IF(OR(J7946="",G7946=""),"",G7946+ROW()/1000000)</f>
      </c>
      <c r="R7946" s="247">
        <f>IF(Q7946="","",SUMIFS(Txn[Signed Units],Txn[Key],J7946,Txn[Transaction Order],"&lt;="&amp;Q7946))</f>
      </c>
    </row>
    <row r="7947" spans="10:18" ht="15" customHeight="1" x14ac:dyDescent="0.15">
      <c r="J7947" s="246">
        <f>IF(OR(B7947="",C7947="",E7947=""),"",B7947&amp;":"&amp;C7947&amp;":"&amp;E7947)</f>
      </c>
      <c r="K7947" s="247">
        <f>IF(A7947="","",A7947*D7947)</f>
      </c>
      <c r="L7947" s="246">
        <f>IF(A7947="","",IF(OR(A7947=1,A7947=0),H7947,0))</f>
      </c>
      <c r="M7947" s="246">
        <f>IF(A7947="","",IF(A7947=-1,H7947,0))</f>
      </c>
      <c r="N7947">
        <f>IF(J7947="","",IF(E7947="SGD",1,IF(E7947="USD",Settings!$B$22,IF(E7947="HKD",Settings!$B$23,1))))</f>
      </c>
      <c r="O7947">
        <f>IF(OR(B7947="",C7947="",E7947=""),0,(IF(A7947=-1,H7947,0)-IF(OR(A7947=1,A7947=0),H7947,0)+IF(A7947=2,H7947,0))*IF(E7947="SGD",1,IF(E7947="USD",Settings!$B$22,IF(E7947="HKD",Settings!$B$23,1))))</f>
        <v>0</v>
      </c>
      <c r="P7947">
        <f>IF(OR(B7947="",C7947="",E7947=""),0,IF(A7947=2,H7947*IF(E7947="SGD",1,IF(E7947="USD",Settings!$B$22,IF(E7947="HKD",Settings!$B$23,1))),0))</f>
        <v>0</v>
      </c>
      <c r="Q7947" s="312">
        <f>IF(OR(J7947="",G7947=""),"",G7947+ROW()/1000000)</f>
      </c>
      <c r="R7947" s="247">
        <f>IF(Q7947="","",SUMIFS(Txn[Signed Units],Txn[Key],J7947,Txn[Transaction Order],"&lt;="&amp;Q7947))</f>
      </c>
    </row>
    <row r="7948" spans="10:18" ht="15" customHeight="1" x14ac:dyDescent="0.15">
      <c r="J7948" s="246">
        <f>IF(OR(B7948="",C7948="",E7948=""),"",B7948&amp;":"&amp;C7948&amp;":"&amp;E7948)</f>
      </c>
      <c r="K7948" s="247">
        <f>IF(A7948="","",A7948*D7948)</f>
      </c>
      <c r="L7948" s="246">
        <f>IF(A7948="","",IF(OR(A7948=1,A7948=0),H7948,0))</f>
      </c>
      <c r="M7948" s="246">
        <f>IF(A7948="","",IF(A7948=-1,H7948,0))</f>
      </c>
      <c r="N7948">
        <f>IF(J7948="","",IF(E7948="SGD",1,IF(E7948="USD",Settings!$B$22,IF(E7948="HKD",Settings!$B$23,1))))</f>
      </c>
      <c r="O7948">
        <f>IF(OR(B7948="",C7948="",E7948=""),0,(IF(A7948=-1,H7948,0)-IF(OR(A7948=1,A7948=0),H7948,0)+IF(A7948=2,H7948,0))*IF(E7948="SGD",1,IF(E7948="USD",Settings!$B$22,IF(E7948="HKD",Settings!$B$23,1))))</f>
        <v>0</v>
      </c>
      <c r="P7948">
        <f>IF(OR(B7948="",C7948="",E7948=""),0,IF(A7948=2,H7948*IF(E7948="SGD",1,IF(E7948="USD",Settings!$B$22,IF(E7948="HKD",Settings!$B$23,1))),0))</f>
        <v>0</v>
      </c>
      <c r="Q7948" s="312">
        <f>IF(OR(J7948="",G7948=""),"",G7948+ROW()/1000000)</f>
      </c>
      <c r="R7948" s="247">
        <f>IF(Q7948="","",SUMIFS(Txn[Signed Units],Txn[Key],J7948,Txn[Transaction Order],"&lt;="&amp;Q7948))</f>
      </c>
    </row>
    <row r="7949" spans="10:18" ht="15" customHeight="1" x14ac:dyDescent="0.15">
      <c r="J7949" s="246">
        <f>IF(OR(B7949="",C7949="",E7949=""),"",B7949&amp;":"&amp;C7949&amp;":"&amp;E7949)</f>
      </c>
      <c r="K7949" s="247">
        <f>IF(A7949="","",A7949*D7949)</f>
      </c>
      <c r="L7949" s="246">
        <f>IF(A7949="","",IF(OR(A7949=1,A7949=0),H7949,0))</f>
      </c>
      <c r="M7949" s="246">
        <f>IF(A7949="","",IF(A7949=-1,H7949,0))</f>
      </c>
      <c r="N7949">
        <f>IF(J7949="","",IF(E7949="SGD",1,IF(E7949="USD",Settings!$B$22,IF(E7949="HKD",Settings!$B$23,1))))</f>
      </c>
      <c r="O7949">
        <f>IF(OR(B7949="",C7949="",E7949=""),0,(IF(A7949=-1,H7949,0)-IF(OR(A7949=1,A7949=0),H7949,0)+IF(A7949=2,H7949,0))*IF(E7949="SGD",1,IF(E7949="USD",Settings!$B$22,IF(E7949="HKD",Settings!$B$23,1))))</f>
        <v>0</v>
      </c>
      <c r="P7949">
        <f>IF(OR(B7949="",C7949="",E7949=""),0,IF(A7949=2,H7949*IF(E7949="SGD",1,IF(E7949="USD",Settings!$B$22,IF(E7949="HKD",Settings!$B$23,1))),0))</f>
        <v>0</v>
      </c>
      <c r="Q7949" s="312">
        <f>IF(OR(J7949="",G7949=""),"",G7949+ROW()/1000000)</f>
      </c>
      <c r="R7949" s="247">
        <f>IF(Q7949="","",SUMIFS(Txn[Signed Units],Txn[Key],J7949,Txn[Transaction Order],"&lt;="&amp;Q7949))</f>
      </c>
    </row>
    <row r="7950" spans="10:18" ht="15" customHeight="1" x14ac:dyDescent="0.15">
      <c r="J7950" s="246">
        <f>IF(OR(B7950="",C7950="",E7950=""),"",B7950&amp;":"&amp;C7950&amp;":"&amp;E7950)</f>
      </c>
      <c r="K7950" s="247">
        <f>IF(A7950="","",A7950*D7950)</f>
      </c>
      <c r="L7950" s="246">
        <f>IF(A7950="","",IF(OR(A7950=1,A7950=0),H7950,0))</f>
      </c>
      <c r="M7950" s="246">
        <f>IF(A7950="","",IF(A7950=-1,H7950,0))</f>
      </c>
      <c r="N7950">
        <f>IF(J7950="","",IF(E7950="SGD",1,IF(E7950="USD",Settings!$B$22,IF(E7950="HKD",Settings!$B$23,1))))</f>
      </c>
      <c r="O7950">
        <f>IF(OR(B7950="",C7950="",E7950=""),0,(IF(A7950=-1,H7950,0)-IF(OR(A7950=1,A7950=0),H7950,0)+IF(A7950=2,H7950,0))*IF(E7950="SGD",1,IF(E7950="USD",Settings!$B$22,IF(E7950="HKD",Settings!$B$23,1))))</f>
        <v>0</v>
      </c>
      <c r="P7950">
        <f>IF(OR(B7950="",C7950="",E7950=""),0,IF(A7950=2,H7950*IF(E7950="SGD",1,IF(E7950="USD",Settings!$B$22,IF(E7950="HKD",Settings!$B$23,1))),0))</f>
        <v>0</v>
      </c>
      <c r="Q7950" s="312">
        <f>IF(OR(J7950="",G7950=""),"",G7950+ROW()/1000000)</f>
      </c>
      <c r="R7950" s="247">
        <f>IF(Q7950="","",SUMIFS(Txn[Signed Units],Txn[Key],J7950,Txn[Transaction Order],"&lt;="&amp;Q7950))</f>
      </c>
    </row>
    <row r="7951" spans="10:18" ht="15" customHeight="1" x14ac:dyDescent="0.15">
      <c r="J7951" s="246">
        <f>IF(OR(B7951="",C7951="",E7951=""),"",B7951&amp;":"&amp;C7951&amp;":"&amp;E7951)</f>
      </c>
      <c r="K7951" s="247">
        <f>IF(A7951="","",A7951*D7951)</f>
      </c>
      <c r="L7951" s="246">
        <f>IF(A7951="","",IF(OR(A7951=1,A7951=0),H7951,0))</f>
      </c>
      <c r="M7951" s="246">
        <f>IF(A7951="","",IF(A7951=-1,H7951,0))</f>
      </c>
      <c r="N7951">
        <f>IF(J7951="","",IF(E7951="SGD",1,IF(E7951="USD",Settings!$B$22,IF(E7951="HKD",Settings!$B$23,1))))</f>
      </c>
      <c r="O7951">
        <f>IF(OR(B7951="",C7951="",E7951=""),0,(IF(A7951=-1,H7951,0)-IF(OR(A7951=1,A7951=0),H7951,0)+IF(A7951=2,H7951,0))*IF(E7951="SGD",1,IF(E7951="USD",Settings!$B$22,IF(E7951="HKD",Settings!$B$23,1))))</f>
        <v>0</v>
      </c>
      <c r="P7951">
        <f>IF(OR(B7951="",C7951="",E7951=""),0,IF(A7951=2,H7951*IF(E7951="SGD",1,IF(E7951="USD",Settings!$B$22,IF(E7951="HKD",Settings!$B$23,1))),0))</f>
        <v>0</v>
      </c>
      <c r="Q7951" s="312">
        <f>IF(OR(J7951="",G7951=""),"",G7951+ROW()/1000000)</f>
      </c>
      <c r="R7951" s="247">
        <f>IF(Q7951="","",SUMIFS(Txn[Signed Units],Txn[Key],J7951,Txn[Transaction Order],"&lt;="&amp;Q7951))</f>
      </c>
    </row>
    <row r="7952" spans="10:18" ht="15" customHeight="1" x14ac:dyDescent="0.15">
      <c r="J7952" s="246">
        <f>IF(OR(B7952="",C7952="",E7952=""),"",B7952&amp;":"&amp;C7952&amp;":"&amp;E7952)</f>
      </c>
      <c r="K7952" s="247">
        <f>IF(A7952="","",A7952*D7952)</f>
      </c>
      <c r="L7952" s="246">
        <f>IF(A7952="","",IF(OR(A7952=1,A7952=0),H7952,0))</f>
      </c>
      <c r="M7952" s="246">
        <f>IF(A7952="","",IF(A7952=-1,H7952,0))</f>
      </c>
      <c r="N7952">
        <f>IF(J7952="","",IF(E7952="SGD",1,IF(E7952="USD",Settings!$B$22,IF(E7952="HKD",Settings!$B$23,1))))</f>
      </c>
      <c r="O7952">
        <f>IF(OR(B7952="",C7952="",E7952=""),0,(IF(A7952=-1,H7952,0)-IF(OR(A7952=1,A7952=0),H7952,0)+IF(A7952=2,H7952,0))*IF(E7952="SGD",1,IF(E7952="USD",Settings!$B$22,IF(E7952="HKD",Settings!$B$23,1))))</f>
        <v>0</v>
      </c>
      <c r="P7952">
        <f>IF(OR(B7952="",C7952="",E7952=""),0,IF(A7952=2,H7952*IF(E7952="SGD",1,IF(E7952="USD",Settings!$B$22,IF(E7952="HKD",Settings!$B$23,1))),0))</f>
        <v>0</v>
      </c>
      <c r="Q7952" s="312">
        <f>IF(OR(J7952="",G7952=""),"",G7952+ROW()/1000000)</f>
      </c>
      <c r="R7952" s="247">
        <f>IF(Q7952="","",SUMIFS(Txn[Signed Units],Txn[Key],J7952,Txn[Transaction Order],"&lt;="&amp;Q7952))</f>
      </c>
    </row>
    <row r="7953" spans="10:18" ht="15" customHeight="1" x14ac:dyDescent="0.15">
      <c r="J7953" s="246">
        <f>IF(OR(B7953="",C7953="",E7953=""),"",B7953&amp;":"&amp;C7953&amp;":"&amp;E7953)</f>
      </c>
      <c r="K7953" s="247">
        <f>IF(A7953="","",A7953*D7953)</f>
      </c>
      <c r="L7953" s="246">
        <f>IF(A7953="","",IF(OR(A7953=1,A7953=0),H7953,0))</f>
      </c>
      <c r="M7953" s="246">
        <f>IF(A7953="","",IF(A7953=-1,H7953,0))</f>
      </c>
      <c r="N7953">
        <f>IF(J7953="","",IF(E7953="SGD",1,IF(E7953="USD",Settings!$B$22,IF(E7953="HKD",Settings!$B$23,1))))</f>
      </c>
      <c r="O7953">
        <f>IF(OR(B7953="",C7953="",E7953=""),0,(IF(A7953=-1,H7953,0)-IF(OR(A7953=1,A7953=0),H7953,0)+IF(A7953=2,H7953,0))*IF(E7953="SGD",1,IF(E7953="USD",Settings!$B$22,IF(E7953="HKD",Settings!$B$23,1))))</f>
        <v>0</v>
      </c>
      <c r="P7953">
        <f>IF(OR(B7953="",C7953="",E7953=""),0,IF(A7953=2,H7953*IF(E7953="SGD",1,IF(E7953="USD",Settings!$B$22,IF(E7953="HKD",Settings!$B$23,1))),0))</f>
        <v>0</v>
      </c>
      <c r="Q7953" s="312">
        <f>IF(OR(J7953="",G7953=""),"",G7953+ROW()/1000000)</f>
      </c>
      <c r="R7953" s="247">
        <f>IF(Q7953="","",SUMIFS(Txn[Signed Units],Txn[Key],J7953,Txn[Transaction Order],"&lt;="&amp;Q7953))</f>
      </c>
    </row>
    <row r="7954" spans="10:18" ht="15" customHeight="1" x14ac:dyDescent="0.15">
      <c r="J7954" s="246">
        <f>IF(OR(B7954="",C7954="",E7954=""),"",B7954&amp;":"&amp;C7954&amp;":"&amp;E7954)</f>
      </c>
      <c r="K7954" s="247">
        <f>IF(A7954="","",A7954*D7954)</f>
      </c>
      <c r="L7954" s="246">
        <f>IF(A7954="","",IF(OR(A7954=1,A7954=0),H7954,0))</f>
      </c>
      <c r="M7954" s="246">
        <f>IF(A7954="","",IF(A7954=-1,H7954,0))</f>
      </c>
      <c r="N7954">
        <f>IF(J7954="","",IF(E7954="SGD",1,IF(E7954="USD",Settings!$B$22,IF(E7954="HKD",Settings!$B$23,1))))</f>
      </c>
      <c r="O7954">
        <f>IF(OR(B7954="",C7954="",E7954=""),0,(IF(A7954=-1,H7954,0)-IF(OR(A7954=1,A7954=0),H7954,0)+IF(A7954=2,H7954,0))*IF(E7954="SGD",1,IF(E7954="USD",Settings!$B$22,IF(E7954="HKD",Settings!$B$23,1))))</f>
        <v>0</v>
      </c>
      <c r="P7954">
        <f>IF(OR(B7954="",C7954="",E7954=""),0,IF(A7954=2,H7954*IF(E7954="SGD",1,IF(E7954="USD",Settings!$B$22,IF(E7954="HKD",Settings!$B$23,1))),0))</f>
        <v>0</v>
      </c>
      <c r="Q7954" s="312">
        <f>IF(OR(J7954="",G7954=""),"",G7954+ROW()/1000000)</f>
      </c>
      <c r="R7954" s="247">
        <f>IF(Q7954="","",SUMIFS(Txn[Signed Units],Txn[Key],J7954,Txn[Transaction Order],"&lt;="&amp;Q7954))</f>
      </c>
    </row>
    <row r="7955" spans="10:18" ht="15" customHeight="1" x14ac:dyDescent="0.15">
      <c r="J7955" s="246">
        <f>IF(OR(B7955="",C7955="",E7955=""),"",B7955&amp;":"&amp;C7955&amp;":"&amp;E7955)</f>
      </c>
      <c r="K7955" s="247">
        <f>IF(A7955="","",A7955*D7955)</f>
      </c>
      <c r="L7955" s="246">
        <f>IF(A7955="","",IF(OR(A7955=1,A7955=0),H7955,0))</f>
      </c>
      <c r="M7955" s="246">
        <f>IF(A7955="","",IF(A7955=-1,H7955,0))</f>
      </c>
      <c r="N7955">
        <f>IF(J7955="","",IF(E7955="SGD",1,IF(E7955="USD",Settings!$B$22,IF(E7955="HKD",Settings!$B$23,1))))</f>
      </c>
      <c r="O7955">
        <f>IF(OR(B7955="",C7955="",E7955=""),0,(IF(A7955=-1,H7955,0)-IF(OR(A7955=1,A7955=0),H7955,0)+IF(A7955=2,H7955,0))*IF(E7955="SGD",1,IF(E7955="USD",Settings!$B$22,IF(E7955="HKD",Settings!$B$23,1))))</f>
        <v>0</v>
      </c>
      <c r="P7955">
        <f>IF(OR(B7955="",C7955="",E7955=""),0,IF(A7955=2,H7955*IF(E7955="SGD",1,IF(E7955="USD",Settings!$B$22,IF(E7955="HKD",Settings!$B$23,1))),0))</f>
        <v>0</v>
      </c>
      <c r="Q7955" s="312">
        <f>IF(OR(J7955="",G7955=""),"",G7955+ROW()/1000000)</f>
      </c>
      <c r="R7955" s="247">
        <f>IF(Q7955="","",SUMIFS(Txn[Signed Units],Txn[Key],J7955,Txn[Transaction Order],"&lt;="&amp;Q7955))</f>
      </c>
    </row>
    <row r="7956" spans="10:18" ht="15" customHeight="1" x14ac:dyDescent="0.15">
      <c r="J7956" s="246">
        <f>IF(OR(B7956="",C7956="",E7956=""),"",B7956&amp;":"&amp;C7956&amp;":"&amp;E7956)</f>
      </c>
      <c r="K7956" s="247">
        <f>IF(A7956="","",A7956*D7956)</f>
      </c>
      <c r="L7956" s="246">
        <f>IF(A7956="","",IF(OR(A7956=1,A7956=0),H7956,0))</f>
      </c>
      <c r="M7956" s="246">
        <f>IF(A7956="","",IF(A7956=-1,H7956,0))</f>
      </c>
      <c r="N7956">
        <f>IF(J7956="","",IF(E7956="SGD",1,IF(E7956="USD",Settings!$B$22,IF(E7956="HKD",Settings!$B$23,1))))</f>
      </c>
      <c r="O7956">
        <f>IF(OR(B7956="",C7956="",E7956=""),0,(IF(A7956=-1,H7956,0)-IF(OR(A7956=1,A7956=0),H7956,0)+IF(A7956=2,H7956,0))*IF(E7956="SGD",1,IF(E7956="USD",Settings!$B$22,IF(E7956="HKD",Settings!$B$23,1))))</f>
        <v>0</v>
      </c>
      <c r="P7956">
        <f>IF(OR(B7956="",C7956="",E7956=""),0,IF(A7956=2,H7956*IF(E7956="SGD",1,IF(E7956="USD",Settings!$B$22,IF(E7956="HKD",Settings!$B$23,1))),0))</f>
        <v>0</v>
      </c>
      <c r="Q7956" s="312">
        <f>IF(OR(J7956="",G7956=""),"",G7956+ROW()/1000000)</f>
      </c>
      <c r="R7956" s="247">
        <f>IF(Q7956="","",SUMIFS(Txn[Signed Units],Txn[Key],J7956,Txn[Transaction Order],"&lt;="&amp;Q7956))</f>
      </c>
    </row>
    <row r="7957" spans="10:18" ht="15" customHeight="1" x14ac:dyDescent="0.15">
      <c r="J7957" s="246">
        <f>IF(OR(B7957="",C7957="",E7957=""),"",B7957&amp;":"&amp;C7957&amp;":"&amp;E7957)</f>
      </c>
      <c r="K7957" s="247">
        <f>IF(A7957="","",A7957*D7957)</f>
      </c>
      <c r="L7957" s="246">
        <f>IF(A7957="","",IF(OR(A7957=1,A7957=0),H7957,0))</f>
      </c>
      <c r="M7957" s="246">
        <f>IF(A7957="","",IF(A7957=-1,H7957,0))</f>
      </c>
      <c r="N7957">
        <f>IF(J7957="","",IF(E7957="SGD",1,IF(E7957="USD",Settings!$B$22,IF(E7957="HKD",Settings!$B$23,1))))</f>
      </c>
      <c r="O7957">
        <f>IF(OR(B7957="",C7957="",E7957=""),0,(IF(A7957=-1,H7957,0)-IF(OR(A7957=1,A7957=0),H7957,0)+IF(A7957=2,H7957,0))*IF(E7957="SGD",1,IF(E7957="USD",Settings!$B$22,IF(E7957="HKD",Settings!$B$23,1))))</f>
        <v>0</v>
      </c>
      <c r="P7957">
        <f>IF(OR(B7957="",C7957="",E7957=""),0,IF(A7957=2,H7957*IF(E7957="SGD",1,IF(E7957="USD",Settings!$B$22,IF(E7957="HKD",Settings!$B$23,1))),0))</f>
        <v>0</v>
      </c>
      <c r="Q7957" s="312">
        <f>IF(OR(J7957="",G7957=""),"",G7957+ROW()/1000000)</f>
      </c>
      <c r="R7957" s="247">
        <f>IF(Q7957="","",SUMIFS(Txn[Signed Units],Txn[Key],J7957,Txn[Transaction Order],"&lt;="&amp;Q7957))</f>
      </c>
    </row>
    <row r="7958" spans="10:18" ht="15" customHeight="1" x14ac:dyDescent="0.15">
      <c r="J7958" s="246">
        <f>IF(OR(B7958="",C7958="",E7958=""),"",B7958&amp;":"&amp;C7958&amp;":"&amp;E7958)</f>
      </c>
      <c r="K7958" s="247">
        <f>IF(A7958="","",A7958*D7958)</f>
      </c>
      <c r="L7958" s="246">
        <f>IF(A7958="","",IF(OR(A7958=1,A7958=0),H7958,0))</f>
      </c>
      <c r="M7958" s="246">
        <f>IF(A7958="","",IF(A7958=-1,H7958,0))</f>
      </c>
      <c r="N7958">
        <f>IF(J7958="","",IF(E7958="SGD",1,IF(E7958="USD",Settings!$B$22,IF(E7958="HKD",Settings!$B$23,1))))</f>
      </c>
      <c r="O7958">
        <f>IF(OR(B7958="",C7958="",E7958=""),0,(IF(A7958=-1,H7958,0)-IF(OR(A7958=1,A7958=0),H7958,0)+IF(A7958=2,H7958,0))*IF(E7958="SGD",1,IF(E7958="USD",Settings!$B$22,IF(E7958="HKD",Settings!$B$23,1))))</f>
        <v>0</v>
      </c>
      <c r="P7958">
        <f>IF(OR(B7958="",C7958="",E7958=""),0,IF(A7958=2,H7958*IF(E7958="SGD",1,IF(E7958="USD",Settings!$B$22,IF(E7958="HKD",Settings!$B$23,1))),0))</f>
        <v>0</v>
      </c>
      <c r="Q7958" s="312">
        <f>IF(OR(J7958="",G7958=""),"",G7958+ROW()/1000000)</f>
      </c>
      <c r="R7958" s="247">
        <f>IF(Q7958="","",SUMIFS(Txn[Signed Units],Txn[Key],J7958,Txn[Transaction Order],"&lt;="&amp;Q7958))</f>
      </c>
    </row>
    <row r="7959" spans="10:18" ht="15" customHeight="1" x14ac:dyDescent="0.15">
      <c r="J7959" s="246">
        <f>IF(OR(B7959="",C7959="",E7959=""),"",B7959&amp;":"&amp;C7959&amp;":"&amp;E7959)</f>
      </c>
      <c r="K7959" s="247">
        <f>IF(A7959="","",A7959*D7959)</f>
      </c>
      <c r="L7959" s="246">
        <f>IF(A7959="","",IF(OR(A7959=1,A7959=0),H7959,0))</f>
      </c>
      <c r="M7959" s="246">
        <f>IF(A7959="","",IF(A7959=-1,H7959,0))</f>
      </c>
      <c r="N7959">
        <f>IF(J7959="","",IF(E7959="SGD",1,IF(E7959="USD",Settings!$B$22,IF(E7959="HKD",Settings!$B$23,1))))</f>
      </c>
      <c r="O7959">
        <f>IF(OR(B7959="",C7959="",E7959=""),0,(IF(A7959=-1,H7959,0)-IF(OR(A7959=1,A7959=0),H7959,0)+IF(A7959=2,H7959,0))*IF(E7959="SGD",1,IF(E7959="USD",Settings!$B$22,IF(E7959="HKD",Settings!$B$23,1))))</f>
        <v>0</v>
      </c>
      <c r="P7959">
        <f>IF(OR(B7959="",C7959="",E7959=""),0,IF(A7959=2,H7959*IF(E7959="SGD",1,IF(E7959="USD",Settings!$B$22,IF(E7959="HKD",Settings!$B$23,1))),0))</f>
        <v>0</v>
      </c>
      <c r="Q7959" s="312">
        <f>IF(OR(J7959="",G7959=""),"",G7959+ROW()/1000000)</f>
      </c>
      <c r="R7959" s="247">
        <f>IF(Q7959="","",SUMIFS(Txn[Signed Units],Txn[Key],J7959,Txn[Transaction Order],"&lt;="&amp;Q7959))</f>
      </c>
    </row>
    <row r="7960" spans="10:18" ht="15" customHeight="1" x14ac:dyDescent="0.15">
      <c r="J7960" s="246">
        <f>IF(OR(B7960="",C7960="",E7960=""),"",B7960&amp;":"&amp;C7960&amp;":"&amp;E7960)</f>
      </c>
      <c r="K7960" s="247">
        <f>IF(A7960="","",A7960*D7960)</f>
      </c>
      <c r="L7960" s="246">
        <f>IF(A7960="","",IF(OR(A7960=1,A7960=0),H7960,0))</f>
      </c>
      <c r="M7960" s="246">
        <f>IF(A7960="","",IF(A7960=-1,H7960,0))</f>
      </c>
      <c r="N7960">
        <f>IF(J7960="","",IF(E7960="SGD",1,IF(E7960="USD",Settings!$B$22,IF(E7960="HKD",Settings!$B$23,1))))</f>
      </c>
      <c r="O7960">
        <f>IF(OR(B7960="",C7960="",E7960=""),0,(IF(A7960=-1,H7960,0)-IF(OR(A7960=1,A7960=0),H7960,0)+IF(A7960=2,H7960,0))*IF(E7960="SGD",1,IF(E7960="USD",Settings!$B$22,IF(E7960="HKD",Settings!$B$23,1))))</f>
        <v>0</v>
      </c>
      <c r="P7960">
        <f>IF(OR(B7960="",C7960="",E7960=""),0,IF(A7960=2,H7960*IF(E7960="SGD",1,IF(E7960="USD",Settings!$B$22,IF(E7960="HKD",Settings!$B$23,1))),0))</f>
        <v>0</v>
      </c>
      <c r="Q7960" s="312">
        <f>IF(OR(J7960="",G7960=""),"",G7960+ROW()/1000000)</f>
      </c>
      <c r="R7960" s="247">
        <f>IF(Q7960="","",SUMIFS(Txn[Signed Units],Txn[Key],J7960,Txn[Transaction Order],"&lt;="&amp;Q7960))</f>
      </c>
    </row>
    <row r="7961" spans="10:18" ht="15" customHeight="1" x14ac:dyDescent="0.15">
      <c r="J7961" s="246">
        <f>IF(OR(B7961="",C7961="",E7961=""),"",B7961&amp;":"&amp;C7961&amp;":"&amp;E7961)</f>
      </c>
      <c r="K7961" s="247">
        <f>IF(A7961="","",A7961*D7961)</f>
      </c>
      <c r="L7961" s="246">
        <f>IF(A7961="","",IF(OR(A7961=1,A7961=0),H7961,0))</f>
      </c>
      <c r="M7961" s="246">
        <f>IF(A7961="","",IF(A7961=-1,H7961,0))</f>
      </c>
      <c r="N7961">
        <f>IF(J7961="","",IF(E7961="SGD",1,IF(E7961="USD",Settings!$B$22,IF(E7961="HKD",Settings!$B$23,1))))</f>
      </c>
      <c r="O7961">
        <f>IF(OR(B7961="",C7961="",E7961=""),0,(IF(A7961=-1,H7961,0)-IF(OR(A7961=1,A7961=0),H7961,0)+IF(A7961=2,H7961,0))*IF(E7961="SGD",1,IF(E7961="USD",Settings!$B$22,IF(E7961="HKD",Settings!$B$23,1))))</f>
        <v>0</v>
      </c>
      <c r="P7961">
        <f>IF(OR(B7961="",C7961="",E7961=""),0,IF(A7961=2,H7961*IF(E7961="SGD",1,IF(E7961="USD",Settings!$B$22,IF(E7961="HKD",Settings!$B$23,1))),0))</f>
        <v>0</v>
      </c>
      <c r="Q7961" s="312">
        <f>IF(OR(J7961="",G7961=""),"",G7961+ROW()/1000000)</f>
      </c>
      <c r="R7961" s="247">
        <f>IF(Q7961="","",SUMIFS(Txn[Signed Units],Txn[Key],J7961,Txn[Transaction Order],"&lt;="&amp;Q7961))</f>
      </c>
    </row>
    <row r="7962" spans="10:18" ht="15" customHeight="1" x14ac:dyDescent="0.15">
      <c r="J7962" s="246">
        <f>IF(OR(B7962="",C7962="",E7962=""),"",B7962&amp;":"&amp;C7962&amp;":"&amp;E7962)</f>
      </c>
      <c r="K7962" s="247">
        <f>IF(A7962="","",A7962*D7962)</f>
      </c>
      <c r="L7962" s="246">
        <f>IF(A7962="","",IF(OR(A7962=1,A7962=0),H7962,0))</f>
      </c>
      <c r="M7962" s="246">
        <f>IF(A7962="","",IF(A7962=-1,H7962,0))</f>
      </c>
      <c r="N7962">
        <f>IF(J7962="","",IF(E7962="SGD",1,IF(E7962="USD",Settings!$B$22,IF(E7962="HKD",Settings!$B$23,1))))</f>
      </c>
      <c r="O7962">
        <f>IF(OR(B7962="",C7962="",E7962=""),0,(IF(A7962=-1,H7962,0)-IF(OR(A7962=1,A7962=0),H7962,0)+IF(A7962=2,H7962,0))*IF(E7962="SGD",1,IF(E7962="USD",Settings!$B$22,IF(E7962="HKD",Settings!$B$23,1))))</f>
        <v>0</v>
      </c>
      <c r="P7962">
        <f>IF(OR(B7962="",C7962="",E7962=""),0,IF(A7962=2,H7962*IF(E7962="SGD",1,IF(E7962="USD",Settings!$B$22,IF(E7962="HKD",Settings!$B$23,1))),0))</f>
        <v>0</v>
      </c>
      <c r="Q7962" s="312">
        <f>IF(OR(J7962="",G7962=""),"",G7962+ROW()/1000000)</f>
      </c>
      <c r="R7962" s="247">
        <f>IF(Q7962="","",SUMIFS(Txn[Signed Units],Txn[Key],J7962,Txn[Transaction Order],"&lt;="&amp;Q7962))</f>
      </c>
    </row>
    <row r="7963" spans="10:18" ht="15" customHeight="1" x14ac:dyDescent="0.15">
      <c r="J7963" s="246">
        <f>IF(OR(B7963="",C7963="",E7963=""),"",B7963&amp;":"&amp;C7963&amp;":"&amp;E7963)</f>
      </c>
      <c r="K7963" s="247">
        <f>IF(A7963="","",A7963*D7963)</f>
      </c>
      <c r="L7963" s="246">
        <f>IF(A7963="","",IF(OR(A7963=1,A7963=0),H7963,0))</f>
      </c>
      <c r="M7963" s="246">
        <f>IF(A7963="","",IF(A7963=-1,H7963,0))</f>
      </c>
      <c r="N7963">
        <f>IF(J7963="","",IF(E7963="SGD",1,IF(E7963="USD",Settings!$B$22,IF(E7963="HKD",Settings!$B$23,1))))</f>
      </c>
      <c r="O7963">
        <f>IF(OR(B7963="",C7963="",E7963=""),0,(IF(A7963=-1,H7963,0)-IF(OR(A7963=1,A7963=0),H7963,0)+IF(A7963=2,H7963,0))*IF(E7963="SGD",1,IF(E7963="USD",Settings!$B$22,IF(E7963="HKD",Settings!$B$23,1))))</f>
        <v>0</v>
      </c>
      <c r="P7963">
        <f>IF(OR(B7963="",C7963="",E7963=""),0,IF(A7963=2,H7963*IF(E7963="SGD",1,IF(E7963="USD",Settings!$B$22,IF(E7963="HKD",Settings!$B$23,1))),0))</f>
        <v>0</v>
      </c>
      <c r="Q7963" s="312">
        <f>IF(OR(J7963="",G7963=""),"",G7963+ROW()/1000000)</f>
      </c>
      <c r="R7963" s="247">
        <f>IF(Q7963="","",SUMIFS(Txn[Signed Units],Txn[Key],J7963,Txn[Transaction Order],"&lt;="&amp;Q7963))</f>
      </c>
    </row>
    <row r="7964" spans="10:18" ht="15" customHeight="1" x14ac:dyDescent="0.15">
      <c r="J7964" s="246">
        <f>IF(OR(B7964="",C7964="",E7964=""),"",B7964&amp;":"&amp;C7964&amp;":"&amp;E7964)</f>
      </c>
      <c r="K7964" s="247">
        <f>IF(A7964="","",A7964*D7964)</f>
      </c>
      <c r="L7964" s="246">
        <f>IF(A7964="","",IF(OR(A7964=1,A7964=0),H7964,0))</f>
      </c>
      <c r="M7964" s="246">
        <f>IF(A7964="","",IF(A7964=-1,H7964,0))</f>
      </c>
      <c r="N7964">
        <f>IF(J7964="","",IF(E7964="SGD",1,IF(E7964="USD",Settings!$B$22,IF(E7964="HKD",Settings!$B$23,1))))</f>
      </c>
      <c r="O7964">
        <f>IF(OR(B7964="",C7964="",E7964=""),0,(IF(A7964=-1,H7964,0)-IF(OR(A7964=1,A7964=0),H7964,0)+IF(A7964=2,H7964,0))*IF(E7964="SGD",1,IF(E7964="USD",Settings!$B$22,IF(E7964="HKD",Settings!$B$23,1))))</f>
        <v>0</v>
      </c>
      <c r="P7964">
        <f>IF(OR(B7964="",C7964="",E7964=""),0,IF(A7964=2,H7964*IF(E7964="SGD",1,IF(E7964="USD",Settings!$B$22,IF(E7964="HKD",Settings!$B$23,1))),0))</f>
        <v>0</v>
      </c>
      <c r="Q7964" s="312">
        <f>IF(OR(J7964="",G7964=""),"",G7964+ROW()/1000000)</f>
      </c>
      <c r="R7964" s="247">
        <f>IF(Q7964="","",SUMIFS(Txn[Signed Units],Txn[Key],J7964,Txn[Transaction Order],"&lt;="&amp;Q7964))</f>
      </c>
    </row>
    <row r="7965" spans="10:18" ht="15" customHeight="1" x14ac:dyDescent="0.15">
      <c r="J7965" s="246">
        <f>IF(OR(B7965="",C7965="",E7965=""),"",B7965&amp;":"&amp;C7965&amp;":"&amp;E7965)</f>
      </c>
      <c r="K7965" s="247">
        <f>IF(A7965="","",A7965*D7965)</f>
      </c>
      <c r="L7965" s="246">
        <f>IF(A7965="","",IF(OR(A7965=1,A7965=0),H7965,0))</f>
      </c>
      <c r="M7965" s="246">
        <f>IF(A7965="","",IF(A7965=-1,H7965,0))</f>
      </c>
      <c r="N7965">
        <f>IF(J7965="","",IF(E7965="SGD",1,IF(E7965="USD",Settings!$B$22,IF(E7965="HKD",Settings!$B$23,1))))</f>
      </c>
      <c r="O7965">
        <f>IF(OR(B7965="",C7965="",E7965=""),0,(IF(A7965=-1,H7965,0)-IF(OR(A7965=1,A7965=0),H7965,0)+IF(A7965=2,H7965,0))*IF(E7965="SGD",1,IF(E7965="USD",Settings!$B$22,IF(E7965="HKD",Settings!$B$23,1))))</f>
        <v>0</v>
      </c>
      <c r="P7965">
        <f>IF(OR(B7965="",C7965="",E7965=""),0,IF(A7965=2,H7965*IF(E7965="SGD",1,IF(E7965="USD",Settings!$B$22,IF(E7965="HKD",Settings!$B$23,1))),0))</f>
        <v>0</v>
      </c>
      <c r="Q7965" s="312">
        <f>IF(OR(J7965="",G7965=""),"",G7965+ROW()/1000000)</f>
      </c>
      <c r="R7965" s="247">
        <f>IF(Q7965="","",SUMIFS(Txn[Signed Units],Txn[Key],J7965,Txn[Transaction Order],"&lt;="&amp;Q7965))</f>
      </c>
    </row>
    <row r="7966" spans="10:18" ht="15" customHeight="1" x14ac:dyDescent="0.15">
      <c r="J7966" s="246">
        <f>IF(OR(B7966="",C7966="",E7966=""),"",B7966&amp;":"&amp;C7966&amp;":"&amp;E7966)</f>
      </c>
      <c r="K7966" s="247">
        <f>IF(A7966="","",A7966*D7966)</f>
      </c>
      <c r="L7966" s="246">
        <f>IF(A7966="","",IF(OR(A7966=1,A7966=0),H7966,0))</f>
      </c>
      <c r="M7966" s="246">
        <f>IF(A7966="","",IF(A7966=-1,H7966,0))</f>
      </c>
      <c r="N7966">
        <f>IF(J7966="","",IF(E7966="SGD",1,IF(E7966="USD",Settings!$B$22,IF(E7966="HKD",Settings!$B$23,1))))</f>
      </c>
      <c r="O7966">
        <f>IF(OR(B7966="",C7966="",E7966=""),0,(IF(A7966=-1,H7966,0)-IF(OR(A7966=1,A7966=0),H7966,0)+IF(A7966=2,H7966,0))*IF(E7966="SGD",1,IF(E7966="USD",Settings!$B$22,IF(E7966="HKD",Settings!$B$23,1))))</f>
        <v>0</v>
      </c>
      <c r="P7966">
        <f>IF(OR(B7966="",C7966="",E7966=""),0,IF(A7966=2,H7966*IF(E7966="SGD",1,IF(E7966="USD",Settings!$B$22,IF(E7966="HKD",Settings!$B$23,1))),0))</f>
        <v>0</v>
      </c>
      <c r="Q7966" s="312">
        <f>IF(OR(J7966="",G7966=""),"",G7966+ROW()/1000000)</f>
      </c>
      <c r="R7966" s="247">
        <f>IF(Q7966="","",SUMIFS(Txn[Signed Units],Txn[Key],J7966,Txn[Transaction Order],"&lt;="&amp;Q7966))</f>
      </c>
    </row>
    <row r="7967" spans="10:18" ht="15" customHeight="1" x14ac:dyDescent="0.15">
      <c r="J7967" s="246">
        <f>IF(OR(B7967="",C7967="",E7967=""),"",B7967&amp;":"&amp;C7967&amp;":"&amp;E7967)</f>
      </c>
      <c r="K7967" s="247">
        <f>IF(A7967="","",A7967*D7967)</f>
      </c>
      <c r="L7967" s="246">
        <f>IF(A7967="","",IF(OR(A7967=1,A7967=0),H7967,0))</f>
      </c>
      <c r="M7967" s="246">
        <f>IF(A7967="","",IF(A7967=-1,H7967,0))</f>
      </c>
      <c r="N7967">
        <f>IF(J7967="","",IF(E7967="SGD",1,IF(E7967="USD",Settings!$B$22,IF(E7967="HKD",Settings!$B$23,1))))</f>
      </c>
      <c r="O7967">
        <f>IF(OR(B7967="",C7967="",E7967=""),0,(IF(A7967=-1,H7967,0)-IF(OR(A7967=1,A7967=0),H7967,0)+IF(A7967=2,H7967,0))*IF(E7967="SGD",1,IF(E7967="USD",Settings!$B$22,IF(E7967="HKD",Settings!$B$23,1))))</f>
        <v>0</v>
      </c>
      <c r="P7967">
        <f>IF(OR(B7967="",C7967="",E7967=""),0,IF(A7967=2,H7967*IF(E7967="SGD",1,IF(E7967="USD",Settings!$B$22,IF(E7967="HKD",Settings!$B$23,1))),0))</f>
        <v>0</v>
      </c>
      <c r="Q7967" s="312">
        <f>IF(OR(J7967="",G7967=""),"",G7967+ROW()/1000000)</f>
      </c>
      <c r="R7967" s="247">
        <f>IF(Q7967="","",SUMIFS(Txn[Signed Units],Txn[Key],J7967,Txn[Transaction Order],"&lt;="&amp;Q7967))</f>
      </c>
    </row>
    <row r="7968" spans="10:18" ht="15" customHeight="1" x14ac:dyDescent="0.15">
      <c r="J7968" s="246">
        <f>IF(OR(B7968="",C7968="",E7968=""),"",B7968&amp;":"&amp;C7968&amp;":"&amp;E7968)</f>
      </c>
      <c r="K7968" s="247">
        <f>IF(A7968="","",A7968*D7968)</f>
      </c>
      <c r="L7968" s="246">
        <f>IF(A7968="","",IF(OR(A7968=1,A7968=0),H7968,0))</f>
      </c>
      <c r="M7968" s="246">
        <f>IF(A7968="","",IF(A7968=-1,H7968,0))</f>
      </c>
      <c r="N7968">
        <f>IF(J7968="","",IF(E7968="SGD",1,IF(E7968="USD",Settings!$B$22,IF(E7968="HKD",Settings!$B$23,1))))</f>
      </c>
      <c r="O7968">
        <f>IF(OR(B7968="",C7968="",E7968=""),0,(IF(A7968=-1,H7968,0)-IF(OR(A7968=1,A7968=0),H7968,0)+IF(A7968=2,H7968,0))*IF(E7968="SGD",1,IF(E7968="USD",Settings!$B$22,IF(E7968="HKD",Settings!$B$23,1))))</f>
        <v>0</v>
      </c>
      <c r="P7968">
        <f>IF(OR(B7968="",C7968="",E7968=""),0,IF(A7968=2,H7968*IF(E7968="SGD",1,IF(E7968="USD",Settings!$B$22,IF(E7968="HKD",Settings!$B$23,1))),0))</f>
        <v>0</v>
      </c>
      <c r="Q7968" s="312">
        <f>IF(OR(J7968="",G7968=""),"",G7968+ROW()/1000000)</f>
      </c>
      <c r="R7968" s="247">
        <f>IF(Q7968="","",SUMIFS(Txn[Signed Units],Txn[Key],J7968,Txn[Transaction Order],"&lt;="&amp;Q7968))</f>
      </c>
    </row>
    <row r="7969" spans="10:18" ht="15" customHeight="1" x14ac:dyDescent="0.15">
      <c r="J7969" s="246">
        <f>IF(OR(B7969="",C7969="",E7969=""),"",B7969&amp;":"&amp;C7969&amp;":"&amp;E7969)</f>
      </c>
      <c r="K7969" s="247">
        <f>IF(A7969="","",A7969*D7969)</f>
      </c>
      <c r="L7969" s="246">
        <f>IF(A7969="","",IF(OR(A7969=1,A7969=0),H7969,0))</f>
      </c>
      <c r="M7969" s="246">
        <f>IF(A7969="","",IF(A7969=-1,H7969,0))</f>
      </c>
      <c r="N7969">
        <f>IF(J7969="","",IF(E7969="SGD",1,IF(E7969="USD",Settings!$B$22,IF(E7969="HKD",Settings!$B$23,1))))</f>
      </c>
      <c r="O7969">
        <f>IF(OR(B7969="",C7969="",E7969=""),0,(IF(A7969=-1,H7969,0)-IF(OR(A7969=1,A7969=0),H7969,0)+IF(A7969=2,H7969,0))*IF(E7969="SGD",1,IF(E7969="USD",Settings!$B$22,IF(E7969="HKD",Settings!$B$23,1))))</f>
        <v>0</v>
      </c>
      <c r="P7969">
        <f>IF(OR(B7969="",C7969="",E7969=""),0,IF(A7969=2,H7969*IF(E7969="SGD",1,IF(E7969="USD",Settings!$B$22,IF(E7969="HKD",Settings!$B$23,1))),0))</f>
        <v>0</v>
      </c>
      <c r="Q7969" s="312">
        <f>IF(OR(J7969="",G7969=""),"",G7969+ROW()/1000000)</f>
      </c>
      <c r="R7969" s="247">
        <f>IF(Q7969="","",SUMIFS(Txn[Signed Units],Txn[Key],J7969,Txn[Transaction Order],"&lt;="&amp;Q7969))</f>
      </c>
    </row>
    <row r="7970" spans="10:18" ht="15" customHeight="1" x14ac:dyDescent="0.15">
      <c r="J7970" s="246">
        <f>IF(OR(B7970="",C7970="",E7970=""),"",B7970&amp;":"&amp;C7970&amp;":"&amp;E7970)</f>
      </c>
      <c r="K7970" s="247">
        <f>IF(A7970="","",A7970*D7970)</f>
      </c>
      <c r="L7970" s="246">
        <f>IF(A7970="","",IF(OR(A7970=1,A7970=0),H7970,0))</f>
      </c>
      <c r="M7970" s="246">
        <f>IF(A7970="","",IF(A7970=-1,H7970,0))</f>
      </c>
      <c r="N7970">
        <f>IF(J7970="","",IF(E7970="SGD",1,IF(E7970="USD",Settings!$B$22,IF(E7970="HKD",Settings!$B$23,1))))</f>
      </c>
      <c r="O7970">
        <f>IF(OR(B7970="",C7970="",E7970=""),0,(IF(A7970=-1,H7970,0)-IF(OR(A7970=1,A7970=0),H7970,0)+IF(A7970=2,H7970,0))*IF(E7970="SGD",1,IF(E7970="USD",Settings!$B$22,IF(E7970="HKD",Settings!$B$23,1))))</f>
        <v>0</v>
      </c>
      <c r="P7970">
        <f>IF(OR(B7970="",C7970="",E7970=""),0,IF(A7970=2,H7970*IF(E7970="SGD",1,IF(E7970="USD",Settings!$B$22,IF(E7970="HKD",Settings!$B$23,1))),0))</f>
        <v>0</v>
      </c>
      <c r="Q7970" s="312">
        <f>IF(OR(J7970="",G7970=""),"",G7970+ROW()/1000000)</f>
      </c>
      <c r="R7970" s="247">
        <f>IF(Q7970="","",SUMIFS(Txn[Signed Units],Txn[Key],J7970,Txn[Transaction Order],"&lt;="&amp;Q7970))</f>
      </c>
    </row>
    <row r="7971" spans="10:18" ht="15" customHeight="1" x14ac:dyDescent="0.15">
      <c r="J7971" s="246">
        <f>IF(OR(B7971="",C7971="",E7971=""),"",B7971&amp;":"&amp;C7971&amp;":"&amp;E7971)</f>
      </c>
      <c r="K7971" s="247">
        <f>IF(A7971="","",A7971*D7971)</f>
      </c>
      <c r="L7971" s="246">
        <f>IF(A7971="","",IF(OR(A7971=1,A7971=0),H7971,0))</f>
      </c>
      <c r="M7971" s="246">
        <f>IF(A7971="","",IF(A7971=-1,H7971,0))</f>
      </c>
      <c r="N7971">
        <f>IF(J7971="","",IF(E7971="SGD",1,IF(E7971="USD",Settings!$B$22,IF(E7971="HKD",Settings!$B$23,1))))</f>
      </c>
      <c r="O7971">
        <f>IF(OR(B7971="",C7971="",E7971=""),0,(IF(A7971=-1,H7971,0)-IF(OR(A7971=1,A7971=0),H7971,0)+IF(A7971=2,H7971,0))*IF(E7971="SGD",1,IF(E7971="USD",Settings!$B$22,IF(E7971="HKD",Settings!$B$23,1))))</f>
        <v>0</v>
      </c>
      <c r="P7971">
        <f>IF(OR(B7971="",C7971="",E7971=""),0,IF(A7971=2,H7971*IF(E7971="SGD",1,IF(E7971="USD",Settings!$B$22,IF(E7971="HKD",Settings!$B$23,1))),0))</f>
        <v>0</v>
      </c>
      <c r="Q7971" s="312">
        <f>IF(OR(J7971="",G7971=""),"",G7971+ROW()/1000000)</f>
      </c>
      <c r="R7971" s="247">
        <f>IF(Q7971="","",SUMIFS(Txn[Signed Units],Txn[Key],J7971,Txn[Transaction Order],"&lt;="&amp;Q7971))</f>
      </c>
    </row>
    <row r="7972" spans="10:18" ht="15" customHeight="1" x14ac:dyDescent="0.15">
      <c r="J7972" s="246">
        <f>IF(OR(B7972="",C7972="",E7972=""),"",B7972&amp;":"&amp;C7972&amp;":"&amp;E7972)</f>
      </c>
      <c r="K7972" s="247">
        <f>IF(A7972="","",A7972*D7972)</f>
      </c>
      <c r="L7972" s="246">
        <f>IF(A7972="","",IF(OR(A7972=1,A7972=0),H7972,0))</f>
      </c>
      <c r="M7972" s="246">
        <f>IF(A7972="","",IF(A7972=-1,H7972,0))</f>
      </c>
      <c r="N7972">
        <f>IF(J7972="","",IF(E7972="SGD",1,IF(E7972="USD",Settings!$B$22,IF(E7972="HKD",Settings!$B$23,1))))</f>
      </c>
      <c r="O7972">
        <f>IF(OR(B7972="",C7972="",E7972=""),0,(IF(A7972=-1,H7972,0)-IF(OR(A7972=1,A7972=0),H7972,0)+IF(A7972=2,H7972,0))*IF(E7972="SGD",1,IF(E7972="USD",Settings!$B$22,IF(E7972="HKD",Settings!$B$23,1))))</f>
        <v>0</v>
      </c>
      <c r="P7972">
        <f>IF(OR(B7972="",C7972="",E7972=""),0,IF(A7972=2,H7972*IF(E7972="SGD",1,IF(E7972="USD",Settings!$B$22,IF(E7972="HKD",Settings!$B$23,1))),0))</f>
        <v>0</v>
      </c>
      <c r="Q7972" s="312">
        <f>IF(OR(J7972="",G7972=""),"",G7972+ROW()/1000000)</f>
      </c>
      <c r="R7972" s="247">
        <f>IF(Q7972="","",SUMIFS(Txn[Signed Units],Txn[Key],J7972,Txn[Transaction Order],"&lt;="&amp;Q7972))</f>
      </c>
    </row>
    <row r="7973" spans="10:18" ht="15" customHeight="1" x14ac:dyDescent="0.15">
      <c r="J7973" s="246">
        <f>IF(OR(B7973="",C7973="",E7973=""),"",B7973&amp;":"&amp;C7973&amp;":"&amp;E7973)</f>
      </c>
      <c r="K7973" s="247">
        <f>IF(A7973="","",A7973*D7973)</f>
      </c>
      <c r="L7973" s="246">
        <f>IF(A7973="","",IF(OR(A7973=1,A7973=0),H7973,0))</f>
      </c>
      <c r="M7973" s="246">
        <f>IF(A7973="","",IF(A7973=-1,H7973,0))</f>
      </c>
      <c r="N7973">
        <f>IF(J7973="","",IF(E7973="SGD",1,IF(E7973="USD",Settings!$B$22,IF(E7973="HKD",Settings!$B$23,1))))</f>
      </c>
      <c r="O7973">
        <f>IF(OR(B7973="",C7973="",E7973=""),0,(IF(A7973=-1,H7973,0)-IF(OR(A7973=1,A7973=0),H7973,0)+IF(A7973=2,H7973,0))*IF(E7973="SGD",1,IF(E7973="USD",Settings!$B$22,IF(E7973="HKD",Settings!$B$23,1))))</f>
        <v>0</v>
      </c>
      <c r="P7973">
        <f>IF(OR(B7973="",C7973="",E7973=""),0,IF(A7973=2,H7973*IF(E7973="SGD",1,IF(E7973="USD",Settings!$B$22,IF(E7973="HKD",Settings!$B$23,1))),0))</f>
        <v>0</v>
      </c>
      <c r="Q7973" s="312">
        <f>IF(OR(J7973="",G7973=""),"",G7973+ROW()/1000000)</f>
      </c>
      <c r="R7973" s="247">
        <f>IF(Q7973="","",SUMIFS(Txn[Signed Units],Txn[Key],J7973,Txn[Transaction Order],"&lt;="&amp;Q7973))</f>
      </c>
    </row>
    <row r="7974" spans="10:18" ht="15" customHeight="1" x14ac:dyDescent="0.15">
      <c r="J7974" s="246">
        <f>IF(OR(B7974="",C7974="",E7974=""),"",B7974&amp;":"&amp;C7974&amp;":"&amp;E7974)</f>
      </c>
      <c r="K7974" s="247">
        <f>IF(A7974="","",A7974*D7974)</f>
      </c>
      <c r="L7974" s="246">
        <f>IF(A7974="","",IF(OR(A7974=1,A7974=0),H7974,0))</f>
      </c>
      <c r="M7974" s="246">
        <f>IF(A7974="","",IF(A7974=-1,H7974,0))</f>
      </c>
      <c r="N7974">
        <f>IF(J7974="","",IF(E7974="SGD",1,IF(E7974="USD",Settings!$B$22,IF(E7974="HKD",Settings!$B$23,1))))</f>
      </c>
      <c r="O7974">
        <f>IF(OR(B7974="",C7974="",E7974=""),0,(IF(A7974=-1,H7974,0)-IF(OR(A7974=1,A7974=0),H7974,0)+IF(A7974=2,H7974,0))*IF(E7974="SGD",1,IF(E7974="USD",Settings!$B$22,IF(E7974="HKD",Settings!$B$23,1))))</f>
        <v>0</v>
      </c>
      <c r="P7974">
        <f>IF(OR(B7974="",C7974="",E7974=""),0,IF(A7974=2,H7974*IF(E7974="SGD",1,IF(E7974="USD",Settings!$B$22,IF(E7974="HKD",Settings!$B$23,1))),0))</f>
        <v>0</v>
      </c>
      <c r="Q7974" s="312">
        <f>IF(OR(J7974="",G7974=""),"",G7974+ROW()/1000000)</f>
      </c>
      <c r="R7974" s="247">
        <f>IF(Q7974="","",SUMIFS(Txn[Signed Units],Txn[Key],J7974,Txn[Transaction Order],"&lt;="&amp;Q7974))</f>
      </c>
    </row>
    <row r="7975" spans="10:18" ht="15" customHeight="1" x14ac:dyDescent="0.15">
      <c r="J7975" s="246">
        <f>IF(OR(B7975="",C7975="",E7975=""),"",B7975&amp;":"&amp;C7975&amp;":"&amp;E7975)</f>
      </c>
      <c r="K7975" s="247">
        <f>IF(A7975="","",A7975*D7975)</f>
      </c>
      <c r="L7975" s="246">
        <f>IF(A7975="","",IF(OR(A7975=1,A7975=0),H7975,0))</f>
      </c>
      <c r="M7975" s="246">
        <f>IF(A7975="","",IF(A7975=-1,H7975,0))</f>
      </c>
      <c r="N7975">
        <f>IF(J7975="","",IF(E7975="SGD",1,IF(E7975="USD",Settings!$B$22,IF(E7975="HKD",Settings!$B$23,1))))</f>
      </c>
      <c r="O7975">
        <f>IF(OR(B7975="",C7975="",E7975=""),0,(IF(A7975=-1,H7975,0)-IF(OR(A7975=1,A7975=0),H7975,0)+IF(A7975=2,H7975,0))*IF(E7975="SGD",1,IF(E7975="USD",Settings!$B$22,IF(E7975="HKD",Settings!$B$23,1))))</f>
        <v>0</v>
      </c>
      <c r="P7975">
        <f>IF(OR(B7975="",C7975="",E7975=""),0,IF(A7975=2,H7975*IF(E7975="SGD",1,IF(E7975="USD",Settings!$B$22,IF(E7975="HKD",Settings!$B$23,1))),0))</f>
        <v>0</v>
      </c>
      <c r="Q7975" s="312">
        <f>IF(OR(J7975="",G7975=""),"",G7975+ROW()/1000000)</f>
      </c>
      <c r="R7975" s="247">
        <f>IF(Q7975="","",SUMIFS(Txn[Signed Units],Txn[Key],J7975,Txn[Transaction Order],"&lt;="&amp;Q7975))</f>
      </c>
    </row>
    <row r="7976" spans="10:18" ht="15" customHeight="1" x14ac:dyDescent="0.15">
      <c r="J7976" s="246">
        <f>IF(OR(B7976="",C7976="",E7976=""),"",B7976&amp;":"&amp;C7976&amp;":"&amp;E7976)</f>
      </c>
      <c r="K7976" s="247">
        <f>IF(A7976="","",A7976*D7976)</f>
      </c>
      <c r="L7976" s="246">
        <f>IF(A7976="","",IF(OR(A7976=1,A7976=0),H7976,0))</f>
      </c>
      <c r="M7976" s="246">
        <f>IF(A7976="","",IF(A7976=-1,H7976,0))</f>
      </c>
      <c r="N7976">
        <f>IF(J7976="","",IF(E7976="SGD",1,IF(E7976="USD",Settings!$B$22,IF(E7976="HKD",Settings!$B$23,1))))</f>
      </c>
      <c r="O7976">
        <f>IF(OR(B7976="",C7976="",E7976=""),0,(IF(A7976=-1,H7976,0)-IF(OR(A7976=1,A7976=0),H7976,0)+IF(A7976=2,H7976,0))*IF(E7976="SGD",1,IF(E7976="USD",Settings!$B$22,IF(E7976="HKD",Settings!$B$23,1))))</f>
        <v>0</v>
      </c>
      <c r="P7976">
        <f>IF(OR(B7976="",C7976="",E7976=""),0,IF(A7976=2,H7976*IF(E7976="SGD",1,IF(E7976="USD",Settings!$B$22,IF(E7976="HKD",Settings!$B$23,1))),0))</f>
        <v>0</v>
      </c>
      <c r="Q7976" s="312">
        <f>IF(OR(J7976="",G7976=""),"",G7976+ROW()/1000000)</f>
      </c>
      <c r="R7976" s="247">
        <f>IF(Q7976="","",SUMIFS(Txn[Signed Units],Txn[Key],J7976,Txn[Transaction Order],"&lt;="&amp;Q7976))</f>
      </c>
    </row>
    <row r="7977" spans="10:18" ht="15" customHeight="1" x14ac:dyDescent="0.15">
      <c r="J7977" s="246">
        <f>IF(OR(B7977="",C7977="",E7977=""),"",B7977&amp;":"&amp;C7977&amp;":"&amp;E7977)</f>
      </c>
      <c r="K7977" s="247">
        <f>IF(A7977="","",A7977*D7977)</f>
      </c>
      <c r="L7977" s="246">
        <f>IF(A7977="","",IF(OR(A7977=1,A7977=0),H7977,0))</f>
      </c>
      <c r="M7977" s="246">
        <f>IF(A7977="","",IF(A7977=-1,H7977,0))</f>
      </c>
      <c r="N7977">
        <f>IF(J7977="","",IF(E7977="SGD",1,IF(E7977="USD",Settings!$B$22,IF(E7977="HKD",Settings!$B$23,1))))</f>
      </c>
      <c r="O7977">
        <f>IF(OR(B7977="",C7977="",E7977=""),0,(IF(A7977=-1,H7977,0)-IF(OR(A7977=1,A7977=0),H7977,0)+IF(A7977=2,H7977,0))*IF(E7977="SGD",1,IF(E7977="USD",Settings!$B$22,IF(E7977="HKD",Settings!$B$23,1))))</f>
        <v>0</v>
      </c>
      <c r="P7977">
        <f>IF(OR(B7977="",C7977="",E7977=""),0,IF(A7977=2,H7977*IF(E7977="SGD",1,IF(E7977="USD",Settings!$B$22,IF(E7977="HKD",Settings!$B$23,1))),0))</f>
        <v>0</v>
      </c>
      <c r="Q7977" s="312">
        <f>IF(OR(J7977="",G7977=""),"",G7977+ROW()/1000000)</f>
      </c>
      <c r="R7977" s="247">
        <f>IF(Q7977="","",SUMIFS(Txn[Signed Units],Txn[Key],J7977,Txn[Transaction Order],"&lt;="&amp;Q7977))</f>
      </c>
    </row>
    <row r="7978" spans="10:18" ht="15" customHeight="1" x14ac:dyDescent="0.15">
      <c r="J7978" s="246">
        <f>IF(OR(B7978="",C7978="",E7978=""),"",B7978&amp;":"&amp;C7978&amp;":"&amp;E7978)</f>
      </c>
      <c r="K7978" s="247">
        <f>IF(A7978="","",A7978*D7978)</f>
      </c>
      <c r="L7978" s="246">
        <f>IF(A7978="","",IF(OR(A7978=1,A7978=0),H7978,0))</f>
      </c>
      <c r="M7978" s="246">
        <f>IF(A7978="","",IF(A7978=-1,H7978,0))</f>
      </c>
      <c r="N7978">
        <f>IF(J7978="","",IF(E7978="SGD",1,IF(E7978="USD",Settings!$B$22,IF(E7978="HKD",Settings!$B$23,1))))</f>
      </c>
      <c r="O7978">
        <f>IF(OR(B7978="",C7978="",E7978=""),0,(IF(A7978=-1,H7978,0)-IF(OR(A7978=1,A7978=0),H7978,0)+IF(A7978=2,H7978,0))*IF(E7978="SGD",1,IF(E7978="USD",Settings!$B$22,IF(E7978="HKD",Settings!$B$23,1))))</f>
        <v>0</v>
      </c>
      <c r="P7978">
        <f>IF(OR(B7978="",C7978="",E7978=""),0,IF(A7978=2,H7978*IF(E7978="SGD",1,IF(E7978="USD",Settings!$B$22,IF(E7978="HKD",Settings!$B$23,1))),0))</f>
        <v>0</v>
      </c>
      <c r="Q7978" s="312">
        <f>IF(OR(J7978="",G7978=""),"",G7978+ROW()/1000000)</f>
      </c>
      <c r="R7978" s="247">
        <f>IF(Q7978="","",SUMIFS(Txn[Signed Units],Txn[Key],J7978,Txn[Transaction Order],"&lt;="&amp;Q7978))</f>
      </c>
    </row>
    <row r="7979" spans="10:18" ht="15" customHeight="1" x14ac:dyDescent="0.15">
      <c r="J7979" s="246">
        <f>IF(OR(B7979="",C7979="",E7979=""),"",B7979&amp;":"&amp;C7979&amp;":"&amp;E7979)</f>
      </c>
      <c r="K7979" s="247">
        <f>IF(A7979="","",A7979*D7979)</f>
      </c>
      <c r="L7979" s="246">
        <f>IF(A7979="","",IF(OR(A7979=1,A7979=0),H7979,0))</f>
      </c>
      <c r="M7979" s="246">
        <f>IF(A7979="","",IF(A7979=-1,H7979,0))</f>
      </c>
      <c r="N7979">
        <f>IF(J7979="","",IF(E7979="SGD",1,IF(E7979="USD",Settings!$B$22,IF(E7979="HKD",Settings!$B$23,1))))</f>
      </c>
      <c r="O7979">
        <f>IF(OR(B7979="",C7979="",E7979=""),0,(IF(A7979=-1,H7979,0)-IF(OR(A7979=1,A7979=0),H7979,0)+IF(A7979=2,H7979,0))*IF(E7979="SGD",1,IF(E7979="USD",Settings!$B$22,IF(E7979="HKD",Settings!$B$23,1))))</f>
        <v>0</v>
      </c>
      <c r="P7979">
        <f>IF(OR(B7979="",C7979="",E7979=""),0,IF(A7979=2,H7979*IF(E7979="SGD",1,IF(E7979="USD",Settings!$B$22,IF(E7979="HKD",Settings!$B$23,1))),0))</f>
        <v>0</v>
      </c>
      <c r="Q7979" s="312">
        <f>IF(OR(J7979="",G7979=""),"",G7979+ROW()/1000000)</f>
      </c>
      <c r="R7979" s="247">
        <f>IF(Q7979="","",SUMIFS(Txn[Signed Units],Txn[Key],J7979,Txn[Transaction Order],"&lt;="&amp;Q7979))</f>
      </c>
    </row>
    <row r="7980" spans="10:18" ht="15" customHeight="1" x14ac:dyDescent="0.15">
      <c r="J7980" s="246">
        <f>IF(OR(B7980="",C7980="",E7980=""),"",B7980&amp;":"&amp;C7980&amp;":"&amp;E7980)</f>
      </c>
      <c r="K7980" s="247">
        <f>IF(A7980="","",A7980*D7980)</f>
      </c>
      <c r="L7980" s="246">
        <f>IF(A7980="","",IF(OR(A7980=1,A7980=0),H7980,0))</f>
      </c>
      <c r="M7980" s="246">
        <f>IF(A7980="","",IF(A7980=-1,H7980,0))</f>
      </c>
      <c r="N7980">
        <f>IF(J7980="","",IF(E7980="SGD",1,IF(E7980="USD",Settings!$B$22,IF(E7980="HKD",Settings!$B$23,1))))</f>
      </c>
      <c r="O7980">
        <f>IF(OR(B7980="",C7980="",E7980=""),0,(IF(A7980=-1,H7980,0)-IF(OR(A7980=1,A7980=0),H7980,0)+IF(A7980=2,H7980,0))*IF(E7980="SGD",1,IF(E7980="USD",Settings!$B$22,IF(E7980="HKD",Settings!$B$23,1))))</f>
        <v>0</v>
      </c>
      <c r="P7980">
        <f>IF(OR(B7980="",C7980="",E7980=""),0,IF(A7980=2,H7980*IF(E7980="SGD",1,IF(E7980="USD",Settings!$B$22,IF(E7980="HKD",Settings!$B$23,1))),0))</f>
        <v>0</v>
      </c>
      <c r="Q7980" s="312">
        <f>IF(OR(J7980="",G7980=""),"",G7980+ROW()/1000000)</f>
      </c>
      <c r="R7980" s="247">
        <f>IF(Q7980="","",SUMIFS(Txn[Signed Units],Txn[Key],J7980,Txn[Transaction Order],"&lt;="&amp;Q7980))</f>
      </c>
    </row>
    <row r="7981" spans="10:18" ht="15" customHeight="1" x14ac:dyDescent="0.15">
      <c r="J7981" s="246">
        <f>IF(OR(B7981="",C7981="",E7981=""),"",B7981&amp;":"&amp;C7981&amp;":"&amp;E7981)</f>
      </c>
      <c r="K7981" s="247">
        <f>IF(A7981="","",A7981*D7981)</f>
      </c>
      <c r="L7981" s="246">
        <f>IF(A7981="","",IF(OR(A7981=1,A7981=0),H7981,0))</f>
      </c>
      <c r="M7981" s="246">
        <f>IF(A7981="","",IF(A7981=-1,H7981,0))</f>
      </c>
      <c r="N7981">
        <f>IF(J7981="","",IF(E7981="SGD",1,IF(E7981="USD",Settings!$B$22,IF(E7981="HKD",Settings!$B$23,1))))</f>
      </c>
      <c r="O7981">
        <f>IF(OR(B7981="",C7981="",E7981=""),0,(IF(A7981=-1,H7981,0)-IF(OR(A7981=1,A7981=0),H7981,0)+IF(A7981=2,H7981,0))*IF(E7981="SGD",1,IF(E7981="USD",Settings!$B$22,IF(E7981="HKD",Settings!$B$23,1))))</f>
        <v>0</v>
      </c>
      <c r="P7981">
        <f>IF(OR(B7981="",C7981="",E7981=""),0,IF(A7981=2,H7981*IF(E7981="SGD",1,IF(E7981="USD",Settings!$B$22,IF(E7981="HKD",Settings!$B$23,1))),0))</f>
        <v>0</v>
      </c>
      <c r="Q7981" s="312">
        <f>IF(OR(J7981="",G7981=""),"",G7981+ROW()/1000000)</f>
      </c>
      <c r="R7981" s="247">
        <f>IF(Q7981="","",SUMIFS(Txn[Signed Units],Txn[Key],J7981,Txn[Transaction Order],"&lt;="&amp;Q7981))</f>
      </c>
    </row>
    <row r="7982" spans="10:18" ht="15" customHeight="1" x14ac:dyDescent="0.15">
      <c r="J7982" s="246">
        <f>IF(OR(B7982="",C7982="",E7982=""),"",B7982&amp;":"&amp;C7982&amp;":"&amp;E7982)</f>
      </c>
      <c r="K7982" s="247">
        <f>IF(A7982="","",A7982*D7982)</f>
      </c>
      <c r="L7982" s="246">
        <f>IF(A7982="","",IF(OR(A7982=1,A7982=0),H7982,0))</f>
      </c>
      <c r="M7982" s="246">
        <f>IF(A7982="","",IF(A7982=-1,H7982,0))</f>
      </c>
      <c r="N7982">
        <f>IF(J7982="","",IF(E7982="SGD",1,IF(E7982="USD",Settings!$B$22,IF(E7982="HKD",Settings!$B$23,1))))</f>
      </c>
      <c r="O7982">
        <f>IF(OR(B7982="",C7982="",E7982=""),0,(IF(A7982=-1,H7982,0)-IF(OR(A7982=1,A7982=0),H7982,0)+IF(A7982=2,H7982,0))*IF(E7982="SGD",1,IF(E7982="USD",Settings!$B$22,IF(E7982="HKD",Settings!$B$23,1))))</f>
        <v>0</v>
      </c>
      <c r="P7982">
        <f>IF(OR(B7982="",C7982="",E7982=""),0,IF(A7982=2,H7982*IF(E7982="SGD",1,IF(E7982="USD",Settings!$B$22,IF(E7982="HKD",Settings!$B$23,1))),0))</f>
        <v>0</v>
      </c>
      <c r="Q7982" s="312">
        <f>IF(OR(J7982="",G7982=""),"",G7982+ROW()/1000000)</f>
      </c>
      <c r="R7982" s="247">
        <f>IF(Q7982="","",SUMIFS(Txn[Signed Units],Txn[Key],J7982,Txn[Transaction Order],"&lt;="&amp;Q7982))</f>
      </c>
    </row>
    <row r="7983" spans="10:18" ht="15" customHeight="1" x14ac:dyDescent="0.15">
      <c r="J7983" s="246">
        <f>IF(OR(B7983="",C7983="",E7983=""),"",B7983&amp;":"&amp;C7983&amp;":"&amp;E7983)</f>
      </c>
      <c r="K7983" s="247">
        <f>IF(A7983="","",A7983*D7983)</f>
      </c>
      <c r="L7983" s="246">
        <f>IF(A7983="","",IF(OR(A7983=1,A7983=0),H7983,0))</f>
      </c>
      <c r="M7983" s="246">
        <f>IF(A7983="","",IF(A7983=-1,H7983,0))</f>
      </c>
      <c r="N7983">
        <f>IF(J7983="","",IF(E7983="SGD",1,IF(E7983="USD",Settings!$B$22,IF(E7983="HKD",Settings!$B$23,1))))</f>
      </c>
      <c r="O7983">
        <f>IF(OR(B7983="",C7983="",E7983=""),0,(IF(A7983=-1,H7983,0)-IF(OR(A7983=1,A7983=0),H7983,0)+IF(A7983=2,H7983,0))*IF(E7983="SGD",1,IF(E7983="USD",Settings!$B$22,IF(E7983="HKD",Settings!$B$23,1))))</f>
        <v>0</v>
      </c>
      <c r="P7983">
        <f>IF(OR(B7983="",C7983="",E7983=""),0,IF(A7983=2,H7983*IF(E7983="SGD",1,IF(E7983="USD",Settings!$B$22,IF(E7983="HKD",Settings!$B$23,1))),0))</f>
        <v>0</v>
      </c>
      <c r="Q7983" s="312">
        <f>IF(OR(J7983="",G7983=""),"",G7983+ROW()/1000000)</f>
      </c>
      <c r="R7983" s="247">
        <f>IF(Q7983="","",SUMIFS(Txn[Signed Units],Txn[Key],J7983,Txn[Transaction Order],"&lt;="&amp;Q7983))</f>
      </c>
    </row>
    <row r="7984" spans="10:18" ht="15" customHeight="1" x14ac:dyDescent="0.15">
      <c r="J7984" s="246">
        <f>IF(OR(B7984="",C7984="",E7984=""),"",B7984&amp;":"&amp;C7984&amp;":"&amp;E7984)</f>
      </c>
      <c r="K7984" s="247">
        <f>IF(A7984="","",A7984*D7984)</f>
      </c>
      <c r="L7984" s="246">
        <f>IF(A7984="","",IF(OR(A7984=1,A7984=0),H7984,0))</f>
      </c>
      <c r="M7984" s="246">
        <f>IF(A7984="","",IF(A7984=-1,H7984,0))</f>
      </c>
      <c r="N7984">
        <f>IF(J7984="","",IF(E7984="SGD",1,IF(E7984="USD",Settings!$B$22,IF(E7984="HKD",Settings!$B$23,1))))</f>
      </c>
      <c r="O7984">
        <f>IF(OR(B7984="",C7984="",E7984=""),0,(IF(A7984=-1,H7984,0)-IF(OR(A7984=1,A7984=0),H7984,0)+IF(A7984=2,H7984,0))*IF(E7984="SGD",1,IF(E7984="USD",Settings!$B$22,IF(E7984="HKD",Settings!$B$23,1))))</f>
        <v>0</v>
      </c>
      <c r="P7984">
        <f>IF(OR(B7984="",C7984="",E7984=""),0,IF(A7984=2,H7984*IF(E7984="SGD",1,IF(E7984="USD",Settings!$B$22,IF(E7984="HKD",Settings!$B$23,1))),0))</f>
        <v>0</v>
      </c>
      <c r="Q7984" s="312">
        <f>IF(OR(J7984="",G7984=""),"",G7984+ROW()/1000000)</f>
      </c>
      <c r="R7984" s="247">
        <f>IF(Q7984="","",SUMIFS(Txn[Signed Units],Txn[Key],J7984,Txn[Transaction Order],"&lt;="&amp;Q7984))</f>
      </c>
    </row>
    <row r="7985" spans="10:18" ht="15" customHeight="1" x14ac:dyDescent="0.15">
      <c r="J7985" s="246">
        <f>IF(OR(B7985="",C7985="",E7985=""),"",B7985&amp;":"&amp;C7985&amp;":"&amp;E7985)</f>
      </c>
      <c r="K7985" s="247">
        <f>IF(A7985="","",A7985*D7985)</f>
      </c>
      <c r="L7985" s="246">
        <f>IF(A7985="","",IF(OR(A7985=1,A7985=0),H7985,0))</f>
      </c>
      <c r="M7985" s="246">
        <f>IF(A7985="","",IF(A7985=-1,H7985,0))</f>
      </c>
      <c r="N7985">
        <f>IF(J7985="","",IF(E7985="SGD",1,IF(E7985="USD",Settings!$B$22,IF(E7985="HKD",Settings!$B$23,1))))</f>
      </c>
      <c r="O7985">
        <f>IF(OR(B7985="",C7985="",E7985=""),0,(IF(A7985=-1,H7985,0)-IF(OR(A7985=1,A7985=0),H7985,0)+IF(A7985=2,H7985,0))*IF(E7985="SGD",1,IF(E7985="USD",Settings!$B$22,IF(E7985="HKD",Settings!$B$23,1))))</f>
        <v>0</v>
      </c>
      <c r="P7985">
        <f>IF(OR(B7985="",C7985="",E7985=""),0,IF(A7985=2,H7985*IF(E7985="SGD",1,IF(E7985="USD",Settings!$B$22,IF(E7985="HKD",Settings!$B$23,1))),0))</f>
        <v>0</v>
      </c>
      <c r="Q7985" s="312">
        <f>IF(OR(J7985="",G7985=""),"",G7985+ROW()/1000000)</f>
      </c>
      <c r="R7985" s="247">
        <f>IF(Q7985="","",SUMIFS(Txn[Signed Units],Txn[Key],J7985,Txn[Transaction Order],"&lt;="&amp;Q7985))</f>
      </c>
    </row>
    <row r="7986" spans="10:18" ht="15" customHeight="1" x14ac:dyDescent="0.15">
      <c r="J7986" s="246">
        <f>IF(OR(B7986="",C7986="",E7986=""),"",B7986&amp;":"&amp;C7986&amp;":"&amp;E7986)</f>
      </c>
      <c r="K7986" s="247">
        <f>IF(A7986="","",A7986*D7986)</f>
      </c>
      <c r="L7986" s="246">
        <f>IF(A7986="","",IF(OR(A7986=1,A7986=0),H7986,0))</f>
      </c>
      <c r="M7986" s="246">
        <f>IF(A7986="","",IF(A7986=-1,H7986,0))</f>
      </c>
      <c r="N7986">
        <f>IF(J7986="","",IF(E7986="SGD",1,IF(E7986="USD",Settings!$B$22,IF(E7986="HKD",Settings!$B$23,1))))</f>
      </c>
      <c r="O7986">
        <f>IF(OR(B7986="",C7986="",E7986=""),0,(IF(A7986=-1,H7986,0)-IF(OR(A7986=1,A7986=0),H7986,0)+IF(A7986=2,H7986,0))*IF(E7986="SGD",1,IF(E7986="USD",Settings!$B$22,IF(E7986="HKD",Settings!$B$23,1))))</f>
        <v>0</v>
      </c>
      <c r="P7986">
        <f>IF(OR(B7986="",C7986="",E7986=""),0,IF(A7986=2,H7986*IF(E7986="SGD",1,IF(E7986="USD",Settings!$B$22,IF(E7986="HKD",Settings!$B$23,1))),0))</f>
        <v>0</v>
      </c>
      <c r="Q7986" s="312">
        <f>IF(OR(J7986="",G7986=""),"",G7986+ROW()/1000000)</f>
      </c>
      <c r="R7986" s="247">
        <f>IF(Q7986="","",SUMIFS(Txn[Signed Units],Txn[Key],J7986,Txn[Transaction Order],"&lt;="&amp;Q7986))</f>
      </c>
    </row>
    <row r="7987" spans="10:18" ht="15" customHeight="1" x14ac:dyDescent="0.15">
      <c r="J7987" s="246">
        <f>IF(OR(B7987="",C7987="",E7987=""),"",B7987&amp;":"&amp;C7987&amp;":"&amp;E7987)</f>
      </c>
      <c r="K7987" s="247">
        <f>IF(A7987="","",A7987*D7987)</f>
      </c>
      <c r="L7987" s="246">
        <f>IF(A7987="","",IF(OR(A7987=1,A7987=0),H7987,0))</f>
      </c>
      <c r="M7987" s="246">
        <f>IF(A7987="","",IF(A7987=-1,H7987,0))</f>
      </c>
      <c r="N7987">
        <f>IF(J7987="","",IF(E7987="SGD",1,IF(E7987="USD",Settings!$B$22,IF(E7987="HKD",Settings!$B$23,1))))</f>
      </c>
      <c r="O7987">
        <f>IF(OR(B7987="",C7987="",E7987=""),0,(IF(A7987=-1,H7987,0)-IF(OR(A7987=1,A7987=0),H7987,0)+IF(A7987=2,H7987,0))*IF(E7987="SGD",1,IF(E7987="USD",Settings!$B$22,IF(E7987="HKD",Settings!$B$23,1))))</f>
        <v>0</v>
      </c>
      <c r="P7987">
        <f>IF(OR(B7987="",C7987="",E7987=""),0,IF(A7987=2,H7987*IF(E7987="SGD",1,IF(E7987="USD",Settings!$B$22,IF(E7987="HKD",Settings!$B$23,1))),0))</f>
        <v>0</v>
      </c>
      <c r="Q7987" s="312">
        <f>IF(OR(J7987="",G7987=""),"",G7987+ROW()/1000000)</f>
      </c>
      <c r="R7987" s="247">
        <f>IF(Q7987="","",SUMIFS(Txn[Signed Units],Txn[Key],J7987,Txn[Transaction Order],"&lt;="&amp;Q7987))</f>
      </c>
    </row>
    <row r="7988" spans="10:18" ht="15" customHeight="1" x14ac:dyDescent="0.15">
      <c r="J7988" s="246">
        <f>IF(OR(B7988="",C7988="",E7988=""),"",B7988&amp;":"&amp;C7988&amp;":"&amp;E7988)</f>
      </c>
      <c r="K7988" s="247">
        <f>IF(A7988="","",A7988*D7988)</f>
      </c>
      <c r="L7988" s="246">
        <f>IF(A7988="","",IF(OR(A7988=1,A7988=0),H7988,0))</f>
      </c>
      <c r="M7988" s="246">
        <f>IF(A7988="","",IF(A7988=-1,H7988,0))</f>
      </c>
      <c r="N7988">
        <f>IF(J7988="","",IF(E7988="SGD",1,IF(E7988="USD",Settings!$B$22,IF(E7988="HKD",Settings!$B$23,1))))</f>
      </c>
      <c r="O7988">
        <f>IF(OR(B7988="",C7988="",E7988=""),0,(IF(A7988=-1,H7988,0)-IF(OR(A7988=1,A7988=0),H7988,0)+IF(A7988=2,H7988,0))*IF(E7988="SGD",1,IF(E7988="USD",Settings!$B$22,IF(E7988="HKD",Settings!$B$23,1))))</f>
        <v>0</v>
      </c>
      <c r="P7988">
        <f>IF(OR(B7988="",C7988="",E7988=""),0,IF(A7988=2,H7988*IF(E7988="SGD",1,IF(E7988="USD",Settings!$B$22,IF(E7988="HKD",Settings!$B$23,1))),0))</f>
        <v>0</v>
      </c>
      <c r="Q7988" s="312">
        <f>IF(OR(J7988="",G7988=""),"",G7988+ROW()/1000000)</f>
      </c>
      <c r="R7988" s="247">
        <f>IF(Q7988="","",SUMIFS(Txn[Signed Units],Txn[Key],J7988,Txn[Transaction Order],"&lt;="&amp;Q7988))</f>
      </c>
    </row>
    <row r="7989" spans="10:18" ht="15" customHeight="1" x14ac:dyDescent="0.15">
      <c r="J7989" s="246">
        <f>IF(OR(B7989="",C7989="",E7989=""),"",B7989&amp;":"&amp;C7989&amp;":"&amp;E7989)</f>
      </c>
      <c r="K7989" s="247">
        <f>IF(A7989="","",A7989*D7989)</f>
      </c>
      <c r="L7989" s="246">
        <f>IF(A7989="","",IF(OR(A7989=1,A7989=0),H7989,0))</f>
      </c>
      <c r="M7989" s="246">
        <f>IF(A7989="","",IF(A7989=-1,H7989,0))</f>
      </c>
      <c r="N7989">
        <f>IF(J7989="","",IF(E7989="SGD",1,IF(E7989="USD",Settings!$B$22,IF(E7989="HKD",Settings!$B$23,1))))</f>
      </c>
      <c r="O7989">
        <f>IF(OR(B7989="",C7989="",E7989=""),0,(IF(A7989=-1,H7989,0)-IF(OR(A7989=1,A7989=0),H7989,0)+IF(A7989=2,H7989,0))*IF(E7989="SGD",1,IF(E7989="USD",Settings!$B$22,IF(E7989="HKD",Settings!$B$23,1))))</f>
        <v>0</v>
      </c>
      <c r="P7989">
        <f>IF(OR(B7989="",C7989="",E7989=""),0,IF(A7989=2,H7989*IF(E7989="SGD",1,IF(E7989="USD",Settings!$B$22,IF(E7989="HKD",Settings!$B$23,1))),0))</f>
        <v>0</v>
      </c>
      <c r="Q7989" s="312">
        <f>IF(OR(J7989="",G7989=""),"",G7989+ROW()/1000000)</f>
      </c>
      <c r="R7989" s="247">
        <f>IF(Q7989="","",SUMIFS(Txn[Signed Units],Txn[Key],J7989,Txn[Transaction Order],"&lt;="&amp;Q7989))</f>
      </c>
    </row>
    <row r="7990" spans="10:18" ht="15" customHeight="1" x14ac:dyDescent="0.15">
      <c r="J7990" s="246">
        <f>IF(OR(B7990="",C7990="",E7990=""),"",B7990&amp;":"&amp;C7990&amp;":"&amp;E7990)</f>
      </c>
      <c r="K7990" s="247">
        <f>IF(A7990="","",A7990*D7990)</f>
      </c>
      <c r="L7990" s="246">
        <f>IF(A7990="","",IF(OR(A7990=1,A7990=0),H7990,0))</f>
      </c>
      <c r="M7990" s="246">
        <f>IF(A7990="","",IF(A7990=-1,H7990,0))</f>
      </c>
      <c r="N7990">
        <f>IF(J7990="","",IF(E7990="SGD",1,IF(E7990="USD",Settings!$B$22,IF(E7990="HKD",Settings!$B$23,1))))</f>
      </c>
      <c r="O7990">
        <f>IF(OR(B7990="",C7990="",E7990=""),0,(IF(A7990=-1,H7990,0)-IF(OR(A7990=1,A7990=0),H7990,0)+IF(A7990=2,H7990,0))*IF(E7990="SGD",1,IF(E7990="USD",Settings!$B$22,IF(E7990="HKD",Settings!$B$23,1))))</f>
        <v>0</v>
      </c>
      <c r="P7990">
        <f>IF(OR(B7990="",C7990="",E7990=""),0,IF(A7990=2,H7990*IF(E7990="SGD",1,IF(E7990="USD",Settings!$B$22,IF(E7990="HKD",Settings!$B$23,1))),0))</f>
        <v>0</v>
      </c>
      <c r="Q7990" s="312">
        <f>IF(OR(J7990="",G7990=""),"",G7990+ROW()/1000000)</f>
      </c>
      <c r="R7990" s="247">
        <f>IF(Q7990="","",SUMIFS(Txn[Signed Units],Txn[Key],J7990,Txn[Transaction Order],"&lt;="&amp;Q7990))</f>
      </c>
    </row>
    <row r="7991" spans="10:18" ht="15" customHeight="1" x14ac:dyDescent="0.15">
      <c r="J7991" s="246">
        <f>IF(OR(B7991="",C7991="",E7991=""),"",B7991&amp;":"&amp;C7991&amp;":"&amp;E7991)</f>
      </c>
      <c r="K7991" s="247">
        <f>IF(A7991="","",A7991*D7991)</f>
      </c>
      <c r="L7991" s="246">
        <f>IF(A7991="","",IF(OR(A7991=1,A7991=0),H7991,0))</f>
      </c>
      <c r="M7991" s="246">
        <f>IF(A7991="","",IF(A7991=-1,H7991,0))</f>
      </c>
      <c r="N7991">
        <f>IF(J7991="","",IF(E7991="SGD",1,IF(E7991="USD",Settings!$B$22,IF(E7991="HKD",Settings!$B$23,1))))</f>
      </c>
      <c r="O7991">
        <f>IF(OR(B7991="",C7991="",E7991=""),0,(IF(A7991=-1,H7991,0)-IF(OR(A7991=1,A7991=0),H7991,0)+IF(A7991=2,H7991,0))*IF(E7991="SGD",1,IF(E7991="USD",Settings!$B$22,IF(E7991="HKD",Settings!$B$23,1))))</f>
        <v>0</v>
      </c>
      <c r="P7991">
        <f>IF(OR(B7991="",C7991="",E7991=""),0,IF(A7991=2,H7991*IF(E7991="SGD",1,IF(E7991="USD",Settings!$B$22,IF(E7991="HKD",Settings!$B$23,1))),0))</f>
        <v>0</v>
      </c>
      <c r="Q7991" s="312">
        <f>IF(OR(J7991="",G7991=""),"",G7991+ROW()/1000000)</f>
      </c>
      <c r="R7991" s="247">
        <f>IF(Q7991="","",SUMIFS(Txn[Signed Units],Txn[Key],J7991,Txn[Transaction Order],"&lt;="&amp;Q7991))</f>
      </c>
    </row>
    <row r="7992" spans="10:18" ht="15" customHeight="1" x14ac:dyDescent="0.15">
      <c r="J7992" s="246">
        <f>IF(OR(B7992="",C7992="",E7992=""),"",B7992&amp;":"&amp;C7992&amp;":"&amp;E7992)</f>
      </c>
      <c r="K7992" s="247">
        <f>IF(A7992="","",A7992*D7992)</f>
      </c>
      <c r="L7992" s="246">
        <f>IF(A7992="","",IF(OR(A7992=1,A7992=0),H7992,0))</f>
      </c>
      <c r="M7992" s="246">
        <f>IF(A7992="","",IF(A7992=-1,H7992,0))</f>
      </c>
      <c r="N7992">
        <f>IF(J7992="","",IF(E7992="SGD",1,IF(E7992="USD",Settings!$B$22,IF(E7992="HKD",Settings!$B$23,1))))</f>
      </c>
      <c r="O7992">
        <f>IF(OR(B7992="",C7992="",E7992=""),0,(IF(A7992=-1,H7992,0)-IF(OR(A7992=1,A7992=0),H7992,0)+IF(A7992=2,H7992,0))*IF(E7992="SGD",1,IF(E7992="USD",Settings!$B$22,IF(E7992="HKD",Settings!$B$23,1))))</f>
        <v>0</v>
      </c>
      <c r="P7992">
        <f>IF(OR(B7992="",C7992="",E7992=""),0,IF(A7992=2,H7992*IF(E7992="SGD",1,IF(E7992="USD",Settings!$B$22,IF(E7992="HKD",Settings!$B$23,1))),0))</f>
        <v>0</v>
      </c>
      <c r="Q7992" s="312">
        <f>IF(OR(J7992="",G7992=""),"",G7992+ROW()/1000000)</f>
      </c>
      <c r="R7992" s="247">
        <f>IF(Q7992="","",SUMIFS(Txn[Signed Units],Txn[Key],J7992,Txn[Transaction Order],"&lt;="&amp;Q7992))</f>
      </c>
    </row>
    <row r="7993" spans="10:18" ht="15" customHeight="1" x14ac:dyDescent="0.15">
      <c r="J7993" s="246">
        <f>IF(OR(B7993="",C7993="",E7993=""),"",B7993&amp;":"&amp;C7993&amp;":"&amp;E7993)</f>
      </c>
      <c r="K7993" s="247">
        <f>IF(A7993="","",A7993*D7993)</f>
      </c>
      <c r="L7993" s="246">
        <f>IF(A7993="","",IF(OR(A7993=1,A7993=0),H7993,0))</f>
      </c>
      <c r="M7993" s="246">
        <f>IF(A7993="","",IF(A7993=-1,H7993,0))</f>
      </c>
      <c r="N7993">
        <f>IF(J7993="","",IF(E7993="SGD",1,IF(E7993="USD",Settings!$B$22,IF(E7993="HKD",Settings!$B$23,1))))</f>
      </c>
      <c r="O7993">
        <f>IF(OR(B7993="",C7993="",E7993=""),0,(IF(A7993=-1,H7993,0)-IF(OR(A7993=1,A7993=0),H7993,0)+IF(A7993=2,H7993,0))*IF(E7993="SGD",1,IF(E7993="USD",Settings!$B$22,IF(E7993="HKD",Settings!$B$23,1))))</f>
        <v>0</v>
      </c>
      <c r="P7993">
        <f>IF(OR(B7993="",C7993="",E7993=""),0,IF(A7993=2,H7993*IF(E7993="SGD",1,IF(E7993="USD",Settings!$B$22,IF(E7993="HKD",Settings!$B$23,1))),0))</f>
        <v>0</v>
      </c>
      <c r="Q7993" s="312">
        <f>IF(OR(J7993="",G7993=""),"",G7993+ROW()/1000000)</f>
      </c>
      <c r="R7993" s="247">
        <f>IF(Q7993="","",SUMIFS(Txn[Signed Units],Txn[Key],J7993,Txn[Transaction Order],"&lt;="&amp;Q7993))</f>
      </c>
    </row>
    <row r="7994" spans="10:18" ht="15" customHeight="1" x14ac:dyDescent="0.15">
      <c r="J7994" s="246">
        <f>IF(OR(B7994="",C7994="",E7994=""),"",B7994&amp;":"&amp;C7994&amp;":"&amp;E7994)</f>
      </c>
      <c r="K7994" s="247">
        <f>IF(A7994="","",A7994*D7994)</f>
      </c>
      <c r="L7994" s="246">
        <f>IF(A7994="","",IF(OR(A7994=1,A7994=0),H7994,0))</f>
      </c>
      <c r="M7994" s="246">
        <f>IF(A7994="","",IF(A7994=-1,H7994,0))</f>
      </c>
      <c r="N7994">
        <f>IF(J7994="","",IF(E7994="SGD",1,IF(E7994="USD",Settings!$B$22,IF(E7994="HKD",Settings!$B$23,1))))</f>
      </c>
      <c r="O7994">
        <f>IF(OR(B7994="",C7994="",E7994=""),0,(IF(A7994=-1,H7994,0)-IF(OR(A7994=1,A7994=0),H7994,0)+IF(A7994=2,H7994,0))*IF(E7994="SGD",1,IF(E7994="USD",Settings!$B$22,IF(E7994="HKD",Settings!$B$23,1))))</f>
        <v>0</v>
      </c>
      <c r="P7994">
        <f>IF(OR(B7994="",C7994="",E7994=""),0,IF(A7994=2,H7994*IF(E7994="SGD",1,IF(E7994="USD",Settings!$B$22,IF(E7994="HKD",Settings!$B$23,1))),0))</f>
        <v>0</v>
      </c>
      <c r="Q7994" s="312">
        <f>IF(OR(J7994="",G7994=""),"",G7994+ROW()/1000000)</f>
      </c>
      <c r="R7994" s="247">
        <f>IF(Q7994="","",SUMIFS(Txn[Signed Units],Txn[Key],J7994,Txn[Transaction Order],"&lt;="&amp;Q7994))</f>
      </c>
    </row>
    <row r="7995" spans="10:18" ht="15" customHeight="1" x14ac:dyDescent="0.15">
      <c r="J7995" s="246">
        <f>IF(OR(B7995="",C7995="",E7995=""),"",B7995&amp;":"&amp;C7995&amp;":"&amp;E7995)</f>
      </c>
      <c r="K7995" s="247">
        <f>IF(A7995="","",A7995*D7995)</f>
      </c>
      <c r="L7995" s="246">
        <f>IF(A7995="","",IF(OR(A7995=1,A7995=0),H7995,0))</f>
      </c>
      <c r="M7995" s="246">
        <f>IF(A7995="","",IF(A7995=-1,H7995,0))</f>
      </c>
      <c r="N7995">
        <f>IF(J7995="","",IF(E7995="SGD",1,IF(E7995="USD",Settings!$B$22,IF(E7995="HKD",Settings!$B$23,1))))</f>
      </c>
      <c r="O7995">
        <f>IF(OR(B7995="",C7995="",E7995=""),0,(IF(A7995=-1,H7995,0)-IF(OR(A7995=1,A7995=0),H7995,0)+IF(A7995=2,H7995,0))*IF(E7995="SGD",1,IF(E7995="USD",Settings!$B$22,IF(E7995="HKD",Settings!$B$23,1))))</f>
        <v>0</v>
      </c>
      <c r="P7995">
        <f>IF(OR(B7995="",C7995="",E7995=""),0,IF(A7995=2,H7995*IF(E7995="SGD",1,IF(E7995="USD",Settings!$B$22,IF(E7995="HKD",Settings!$B$23,1))),0))</f>
        <v>0</v>
      </c>
      <c r="Q7995" s="312">
        <f>IF(OR(J7995="",G7995=""),"",G7995+ROW()/1000000)</f>
      </c>
      <c r="R7995" s="247">
        <f>IF(Q7995="","",SUMIFS(Txn[Signed Units],Txn[Key],J7995,Txn[Transaction Order],"&lt;="&amp;Q7995))</f>
      </c>
    </row>
    <row r="7996" spans="10:18" ht="15" customHeight="1" x14ac:dyDescent="0.15">
      <c r="J7996" s="246">
        <f>IF(OR(B7996="",C7996="",E7996=""),"",B7996&amp;":"&amp;C7996&amp;":"&amp;E7996)</f>
      </c>
      <c r="K7996" s="247">
        <f>IF(A7996="","",A7996*D7996)</f>
      </c>
      <c r="L7996" s="246">
        <f>IF(A7996="","",IF(OR(A7996=1,A7996=0),H7996,0))</f>
      </c>
      <c r="M7996" s="246">
        <f>IF(A7996="","",IF(A7996=-1,H7996,0))</f>
      </c>
      <c r="N7996">
        <f>IF(J7996="","",IF(E7996="SGD",1,IF(E7996="USD",Settings!$B$22,IF(E7996="HKD",Settings!$B$23,1))))</f>
      </c>
      <c r="O7996">
        <f>IF(OR(B7996="",C7996="",E7996=""),0,(IF(A7996=-1,H7996,0)-IF(OR(A7996=1,A7996=0),H7996,0)+IF(A7996=2,H7996,0))*IF(E7996="SGD",1,IF(E7996="USD",Settings!$B$22,IF(E7996="HKD",Settings!$B$23,1))))</f>
        <v>0</v>
      </c>
      <c r="P7996">
        <f>IF(OR(B7996="",C7996="",E7996=""),0,IF(A7996=2,H7996*IF(E7996="SGD",1,IF(E7996="USD",Settings!$B$22,IF(E7996="HKD",Settings!$B$23,1))),0))</f>
        <v>0</v>
      </c>
      <c r="Q7996" s="312">
        <f>IF(OR(J7996="",G7996=""),"",G7996+ROW()/1000000)</f>
      </c>
      <c r="R7996" s="247">
        <f>IF(Q7996="","",SUMIFS(Txn[Signed Units],Txn[Key],J7996,Txn[Transaction Order],"&lt;="&amp;Q7996))</f>
      </c>
    </row>
    <row r="7997" spans="10:18" ht="15" customHeight="1" x14ac:dyDescent="0.15">
      <c r="J7997" s="246">
        <f>IF(OR(B7997="",C7997="",E7997=""),"",B7997&amp;":"&amp;C7997&amp;":"&amp;E7997)</f>
      </c>
      <c r="K7997" s="247">
        <f>IF(A7997="","",A7997*D7997)</f>
      </c>
      <c r="L7997" s="246">
        <f>IF(A7997="","",IF(OR(A7997=1,A7997=0),H7997,0))</f>
      </c>
      <c r="M7997" s="246">
        <f>IF(A7997="","",IF(A7997=-1,H7997,0))</f>
      </c>
      <c r="N7997">
        <f>IF(J7997="","",IF(E7997="SGD",1,IF(E7997="USD",Settings!$B$22,IF(E7997="HKD",Settings!$B$23,1))))</f>
      </c>
      <c r="O7997">
        <f>IF(OR(B7997="",C7997="",E7997=""),0,(IF(A7997=-1,H7997,0)-IF(OR(A7997=1,A7997=0),H7997,0)+IF(A7997=2,H7997,0))*IF(E7997="SGD",1,IF(E7997="USD",Settings!$B$22,IF(E7997="HKD",Settings!$B$23,1))))</f>
        <v>0</v>
      </c>
      <c r="P7997">
        <f>IF(OR(B7997="",C7997="",E7997=""),0,IF(A7997=2,H7997*IF(E7997="SGD",1,IF(E7997="USD",Settings!$B$22,IF(E7997="HKD",Settings!$B$23,1))),0))</f>
        <v>0</v>
      </c>
      <c r="Q7997" s="312">
        <f>IF(OR(J7997="",G7997=""),"",G7997+ROW()/1000000)</f>
      </c>
      <c r="R7997" s="247">
        <f>IF(Q7997="","",SUMIFS(Txn[Signed Units],Txn[Key],J7997,Txn[Transaction Order],"&lt;="&amp;Q7997))</f>
      </c>
    </row>
    <row r="7998" spans="10:18" ht="15" customHeight="1" x14ac:dyDescent="0.15">
      <c r="J7998" s="246">
        <f>IF(OR(B7998="",C7998="",E7998=""),"",B7998&amp;":"&amp;C7998&amp;":"&amp;E7998)</f>
      </c>
      <c r="K7998" s="247">
        <f>IF(A7998="","",A7998*D7998)</f>
      </c>
      <c r="L7998" s="246">
        <f>IF(A7998="","",IF(OR(A7998=1,A7998=0),H7998,0))</f>
      </c>
      <c r="M7998" s="246">
        <f>IF(A7998="","",IF(A7998=-1,H7998,0))</f>
      </c>
      <c r="N7998">
        <f>IF(J7998="","",IF(E7998="SGD",1,IF(E7998="USD",Settings!$B$22,IF(E7998="HKD",Settings!$B$23,1))))</f>
      </c>
      <c r="O7998">
        <f>IF(OR(B7998="",C7998="",E7998=""),0,(IF(A7998=-1,H7998,0)-IF(OR(A7998=1,A7998=0),H7998,0)+IF(A7998=2,H7998,0))*IF(E7998="SGD",1,IF(E7998="USD",Settings!$B$22,IF(E7998="HKD",Settings!$B$23,1))))</f>
        <v>0</v>
      </c>
      <c r="P7998">
        <f>IF(OR(B7998="",C7998="",E7998=""),0,IF(A7998=2,H7998*IF(E7998="SGD",1,IF(E7998="USD",Settings!$B$22,IF(E7998="HKD",Settings!$B$23,1))),0))</f>
        <v>0</v>
      </c>
      <c r="Q7998" s="312">
        <f>IF(OR(J7998="",G7998=""),"",G7998+ROW()/1000000)</f>
      </c>
      <c r="R7998" s="247">
        <f>IF(Q7998="","",SUMIFS(Txn[Signed Units],Txn[Key],J7998,Txn[Transaction Order],"&lt;="&amp;Q7998))</f>
      </c>
    </row>
    <row r="7999" spans="10:18" ht="15" customHeight="1" x14ac:dyDescent="0.15">
      <c r="J7999" s="246">
        <f>IF(OR(B7999="",C7999="",E7999=""),"",B7999&amp;":"&amp;C7999&amp;":"&amp;E7999)</f>
      </c>
      <c r="K7999" s="247">
        <f>IF(A7999="","",A7999*D7999)</f>
      </c>
      <c r="L7999" s="246">
        <f>IF(A7999="","",IF(OR(A7999=1,A7999=0),H7999,0))</f>
      </c>
      <c r="M7999" s="246">
        <f>IF(A7999="","",IF(A7999=-1,H7999,0))</f>
      </c>
      <c r="N7999">
        <f>IF(J7999="","",IF(E7999="SGD",1,IF(E7999="USD",Settings!$B$22,IF(E7999="HKD",Settings!$B$23,1))))</f>
      </c>
      <c r="O7999">
        <f>IF(OR(B7999="",C7999="",E7999=""),0,(IF(A7999=-1,H7999,0)-IF(OR(A7999=1,A7999=0),H7999,0)+IF(A7999=2,H7999,0))*IF(E7999="SGD",1,IF(E7999="USD",Settings!$B$22,IF(E7999="HKD",Settings!$B$23,1))))</f>
        <v>0</v>
      </c>
      <c r="P7999">
        <f>IF(OR(B7999="",C7999="",E7999=""),0,IF(A7999=2,H7999*IF(E7999="SGD",1,IF(E7999="USD",Settings!$B$22,IF(E7999="HKD",Settings!$B$23,1))),0))</f>
        <v>0</v>
      </c>
      <c r="Q7999" s="312">
        <f>IF(OR(J7999="",G7999=""),"",G7999+ROW()/1000000)</f>
      </c>
      <c r="R7999" s="247">
        <f>IF(Q7999="","",SUMIFS(Txn[Signed Units],Txn[Key],J7999,Txn[Transaction Order],"&lt;="&amp;Q7999))</f>
      </c>
    </row>
    <row r="8000" spans="10:18" ht="15" customHeight="1" x14ac:dyDescent="0.15">
      <c r="J8000" s="246">
        <f>IF(OR(B8000="",C8000="",E8000=""),"",B8000&amp;":"&amp;C8000&amp;":"&amp;E8000)</f>
      </c>
      <c r="K8000" s="247">
        <f>IF(A8000="","",A8000*D8000)</f>
      </c>
      <c r="L8000" s="246">
        <f>IF(A8000="","",IF(OR(A8000=1,A8000=0),H8000,0))</f>
      </c>
      <c r="M8000" s="246">
        <f>IF(A8000="","",IF(A8000=-1,H8000,0))</f>
      </c>
      <c r="N8000">
        <f>IF(J8000="","",IF(E8000="SGD",1,IF(E8000="USD",Settings!$B$22,IF(E8000="HKD",Settings!$B$23,1))))</f>
      </c>
      <c r="O8000">
        <f>IF(OR(B8000="",C8000="",E8000=""),0,(IF(A8000=-1,H8000,0)-IF(OR(A8000=1,A8000=0),H8000,0)+IF(A8000=2,H8000,0))*IF(E8000="SGD",1,IF(E8000="USD",Settings!$B$22,IF(E8000="HKD",Settings!$B$23,1))))</f>
        <v>0</v>
      </c>
      <c r="P8000">
        <f>IF(OR(B8000="",C8000="",E8000=""),0,IF(A8000=2,H8000*IF(E8000="SGD",1,IF(E8000="USD",Settings!$B$22,IF(E8000="HKD",Settings!$B$23,1))),0))</f>
        <v>0</v>
      </c>
      <c r="Q8000" s="312">
        <f>IF(OR(J8000="",G8000=""),"",G8000+ROW()/1000000)</f>
      </c>
      <c r="R8000" s="247">
        <f>IF(Q8000="","",SUMIFS(Txn[Signed Units],Txn[Key],J8000,Txn[Transaction Order],"&lt;="&amp;Q8000))</f>
      </c>
    </row>
    <row r="8001" spans="10:18" ht="15" customHeight="1" x14ac:dyDescent="0.15">
      <c r="J8001" s="246">
        <f>IF(OR(B8001="",C8001="",E8001=""),"",B8001&amp;":"&amp;C8001&amp;":"&amp;E8001)</f>
      </c>
      <c r="K8001" s="247">
        <f>IF(A8001="","",A8001*D8001)</f>
      </c>
      <c r="L8001" s="246">
        <f>IF(A8001="","",IF(OR(A8001=1,A8001=0),H8001,0))</f>
      </c>
      <c r="M8001" s="246">
        <f>IF(A8001="","",IF(A8001=-1,H8001,0))</f>
      </c>
      <c r="N8001">
        <f>IF(J8001="","",IF(E8001="SGD",1,IF(E8001="USD",Settings!$B$22,IF(E8001="HKD",Settings!$B$23,1))))</f>
      </c>
      <c r="O8001">
        <f>IF(OR(B8001="",C8001="",E8001=""),0,(IF(A8001=-1,H8001,0)-IF(OR(A8001=1,A8001=0),H8001,0)+IF(A8001=2,H8001,0))*IF(E8001="SGD",1,IF(E8001="USD",Settings!$B$22,IF(E8001="HKD",Settings!$B$23,1))))</f>
        <v>0</v>
      </c>
      <c r="P8001">
        <f>IF(OR(B8001="",C8001="",E8001=""),0,IF(A8001=2,H8001*IF(E8001="SGD",1,IF(E8001="USD",Settings!$B$22,IF(E8001="HKD",Settings!$B$23,1))),0))</f>
        <v>0</v>
      </c>
      <c r="Q8001" s="312">
        <f>IF(OR(J8001="",G8001=""),"",G8001+ROW()/1000000)</f>
      </c>
      <c r="R8001" s="247">
        <f>IF(Q8001="","",SUMIFS(Txn[Signed Units],Txn[Key],J8001,Txn[Transaction Order],"&lt;="&amp;Q8001))</f>
      </c>
    </row>
    <row r="8002" spans="10:18" ht="15" customHeight="1" x14ac:dyDescent="0.15">
      <c r="J8002" s="246">
        <f>IF(OR(B8002="",C8002="",E8002=""),"",B8002&amp;":"&amp;C8002&amp;":"&amp;E8002)</f>
      </c>
      <c r="K8002" s="247">
        <f>IF(A8002="","",A8002*D8002)</f>
      </c>
      <c r="L8002" s="246">
        <f>IF(A8002="","",IF(OR(A8002=1,A8002=0),H8002,0))</f>
      </c>
      <c r="M8002" s="246">
        <f>IF(A8002="","",IF(A8002=-1,H8002,0))</f>
      </c>
      <c r="N8002">
        <f>IF(J8002="","",IF(E8002="SGD",1,IF(E8002="USD",Settings!$B$22,IF(E8002="HKD",Settings!$B$23,1))))</f>
      </c>
      <c r="O8002">
        <f>IF(OR(B8002="",C8002="",E8002=""),0,(IF(A8002=-1,H8002,0)-IF(OR(A8002=1,A8002=0),H8002,0)+IF(A8002=2,H8002,0))*IF(E8002="SGD",1,IF(E8002="USD",Settings!$B$22,IF(E8002="HKD",Settings!$B$23,1))))</f>
        <v>0</v>
      </c>
      <c r="P8002">
        <f>IF(OR(B8002="",C8002="",E8002=""),0,IF(A8002=2,H8002*IF(E8002="SGD",1,IF(E8002="USD",Settings!$B$22,IF(E8002="HKD",Settings!$B$23,1))),0))</f>
        <v>0</v>
      </c>
      <c r="Q8002" s="312">
        <f>IF(OR(J8002="",G8002=""),"",G8002+ROW()/1000000)</f>
      </c>
      <c r="R8002" s="247">
        <f>IF(Q8002="","",SUMIFS(Txn[Signed Units],Txn[Key],J8002,Txn[Transaction Order],"&lt;="&amp;Q8002))</f>
      </c>
    </row>
    <row r="8003" spans="10:18" ht="15" customHeight="1" x14ac:dyDescent="0.15">
      <c r="J8003" s="246">
        <f>IF(OR(B8003="",C8003="",E8003=""),"",B8003&amp;":"&amp;C8003&amp;":"&amp;E8003)</f>
      </c>
      <c r="K8003" s="247">
        <f>IF(A8003="","",A8003*D8003)</f>
      </c>
      <c r="L8003" s="246">
        <f>IF(A8003="","",IF(OR(A8003=1,A8003=0),H8003,0))</f>
      </c>
      <c r="M8003" s="246">
        <f>IF(A8003="","",IF(A8003=-1,H8003,0))</f>
      </c>
      <c r="N8003">
        <f>IF(J8003="","",IF(E8003="SGD",1,IF(E8003="USD",Settings!$B$22,IF(E8003="HKD",Settings!$B$23,1))))</f>
      </c>
      <c r="O8003">
        <f>IF(OR(B8003="",C8003="",E8003=""),0,(IF(A8003=-1,H8003,0)-IF(OR(A8003=1,A8003=0),H8003,0)+IF(A8003=2,H8003,0))*IF(E8003="SGD",1,IF(E8003="USD",Settings!$B$22,IF(E8003="HKD",Settings!$B$23,1))))</f>
        <v>0</v>
      </c>
      <c r="P8003">
        <f>IF(OR(B8003="",C8003="",E8003=""),0,IF(A8003=2,H8003*IF(E8003="SGD",1,IF(E8003="USD",Settings!$B$22,IF(E8003="HKD",Settings!$B$23,1))),0))</f>
        <v>0</v>
      </c>
      <c r="Q8003" s="312">
        <f>IF(OR(J8003="",G8003=""),"",G8003+ROW()/1000000)</f>
      </c>
      <c r="R8003" s="247">
        <f>IF(Q8003="","",SUMIFS(Txn[Signed Units],Txn[Key],J8003,Txn[Transaction Order],"&lt;="&amp;Q8003))</f>
      </c>
    </row>
    <row r="8004" spans="10:18" ht="15" customHeight="1" x14ac:dyDescent="0.15">
      <c r="J8004" s="246">
        <f>IF(OR(B8004="",C8004="",E8004=""),"",B8004&amp;":"&amp;C8004&amp;":"&amp;E8004)</f>
      </c>
      <c r="K8004" s="247">
        <f>IF(A8004="","",A8004*D8004)</f>
      </c>
      <c r="L8004" s="246">
        <f>IF(A8004="","",IF(OR(A8004=1,A8004=0),H8004,0))</f>
      </c>
      <c r="M8004" s="246">
        <f>IF(A8004="","",IF(A8004=-1,H8004,0))</f>
      </c>
      <c r="N8004">
        <f>IF(J8004="","",IF(E8004="SGD",1,IF(E8004="USD",Settings!$B$22,IF(E8004="HKD",Settings!$B$23,1))))</f>
      </c>
      <c r="O8004">
        <f>IF(OR(B8004="",C8004="",E8004=""),0,(IF(A8004=-1,H8004,0)-IF(OR(A8004=1,A8004=0),H8004,0)+IF(A8004=2,H8004,0))*IF(E8004="SGD",1,IF(E8004="USD",Settings!$B$22,IF(E8004="HKD",Settings!$B$23,1))))</f>
        <v>0</v>
      </c>
      <c r="P8004">
        <f>IF(OR(B8004="",C8004="",E8004=""),0,IF(A8004=2,H8004*IF(E8004="SGD",1,IF(E8004="USD",Settings!$B$22,IF(E8004="HKD",Settings!$B$23,1))),0))</f>
        <v>0</v>
      </c>
      <c r="Q8004" s="312">
        <f>IF(OR(J8004="",G8004=""),"",G8004+ROW()/1000000)</f>
      </c>
      <c r="R8004" s="247">
        <f>IF(Q8004="","",SUMIFS(Txn[Signed Units],Txn[Key],J8004,Txn[Transaction Order],"&lt;="&amp;Q8004))</f>
      </c>
    </row>
    <row r="8005" spans="10:18" ht="15" customHeight="1" x14ac:dyDescent="0.15">
      <c r="J8005" s="246">
        <f>IF(OR(B8005="",C8005="",E8005=""),"",B8005&amp;":"&amp;C8005&amp;":"&amp;E8005)</f>
      </c>
      <c r="K8005" s="247">
        <f>IF(A8005="","",A8005*D8005)</f>
      </c>
      <c r="L8005" s="246">
        <f>IF(A8005="","",IF(OR(A8005=1,A8005=0),H8005,0))</f>
      </c>
      <c r="M8005" s="246">
        <f>IF(A8005="","",IF(A8005=-1,H8005,0))</f>
      </c>
      <c r="N8005">
        <f>IF(J8005="","",IF(E8005="SGD",1,IF(E8005="USD",Settings!$B$22,IF(E8005="HKD",Settings!$B$23,1))))</f>
      </c>
      <c r="O8005">
        <f>IF(OR(B8005="",C8005="",E8005=""),0,(IF(A8005=-1,H8005,0)-IF(OR(A8005=1,A8005=0),H8005,0)+IF(A8005=2,H8005,0))*IF(E8005="SGD",1,IF(E8005="USD",Settings!$B$22,IF(E8005="HKD",Settings!$B$23,1))))</f>
        <v>0</v>
      </c>
      <c r="P8005">
        <f>IF(OR(B8005="",C8005="",E8005=""),0,IF(A8005=2,H8005*IF(E8005="SGD",1,IF(E8005="USD",Settings!$B$22,IF(E8005="HKD",Settings!$B$23,1))),0))</f>
        <v>0</v>
      </c>
      <c r="Q8005" s="312">
        <f>IF(OR(J8005="",G8005=""),"",G8005+ROW()/1000000)</f>
      </c>
      <c r="R8005" s="247">
        <f>IF(Q8005="","",SUMIFS(Txn[Signed Units],Txn[Key],J8005,Txn[Transaction Order],"&lt;="&amp;Q8005))</f>
      </c>
    </row>
    <row r="8006" spans="10:18" ht="15" customHeight="1" x14ac:dyDescent="0.15">
      <c r="J8006" s="246">
        <f>IF(OR(B8006="",C8006="",E8006=""),"",B8006&amp;":"&amp;C8006&amp;":"&amp;E8006)</f>
      </c>
      <c r="K8006" s="247">
        <f>IF(A8006="","",A8006*D8006)</f>
      </c>
      <c r="L8006" s="246">
        <f>IF(A8006="","",IF(OR(A8006=1,A8006=0),H8006,0))</f>
      </c>
      <c r="M8006" s="246">
        <f>IF(A8006="","",IF(A8006=-1,H8006,0))</f>
      </c>
      <c r="N8006">
        <f>IF(J8006="","",IF(E8006="SGD",1,IF(E8006="USD",Settings!$B$22,IF(E8006="HKD",Settings!$B$23,1))))</f>
      </c>
      <c r="O8006">
        <f>IF(OR(B8006="",C8006="",E8006=""),0,(IF(A8006=-1,H8006,0)-IF(OR(A8006=1,A8006=0),H8006,0)+IF(A8006=2,H8006,0))*IF(E8006="SGD",1,IF(E8006="USD",Settings!$B$22,IF(E8006="HKD",Settings!$B$23,1))))</f>
        <v>0</v>
      </c>
      <c r="P8006">
        <f>IF(OR(B8006="",C8006="",E8006=""),0,IF(A8006=2,H8006*IF(E8006="SGD",1,IF(E8006="USD",Settings!$B$22,IF(E8006="HKD",Settings!$B$23,1))),0))</f>
        <v>0</v>
      </c>
      <c r="Q8006" s="312">
        <f>IF(OR(J8006="",G8006=""),"",G8006+ROW()/1000000)</f>
      </c>
      <c r="R8006" s="247">
        <f>IF(Q8006="","",SUMIFS(Txn[Signed Units],Txn[Key],J8006,Txn[Transaction Order],"&lt;="&amp;Q8006))</f>
      </c>
    </row>
    <row r="8007" spans="10:18" ht="15" customHeight="1" x14ac:dyDescent="0.15">
      <c r="J8007" s="246">
        <f>IF(OR(B8007="",C8007="",E8007=""),"",B8007&amp;":"&amp;C8007&amp;":"&amp;E8007)</f>
      </c>
      <c r="K8007" s="247">
        <f>IF(A8007="","",A8007*D8007)</f>
      </c>
      <c r="L8007" s="246">
        <f>IF(A8007="","",IF(OR(A8007=1,A8007=0),H8007,0))</f>
      </c>
      <c r="M8007" s="246">
        <f>IF(A8007="","",IF(A8007=-1,H8007,0))</f>
      </c>
      <c r="N8007">
        <f>IF(J8007="","",IF(E8007="SGD",1,IF(E8007="USD",Settings!$B$22,IF(E8007="HKD",Settings!$B$23,1))))</f>
      </c>
      <c r="O8007">
        <f>IF(OR(B8007="",C8007="",E8007=""),0,(IF(A8007=-1,H8007,0)-IF(OR(A8007=1,A8007=0),H8007,0)+IF(A8007=2,H8007,0))*IF(E8007="SGD",1,IF(E8007="USD",Settings!$B$22,IF(E8007="HKD",Settings!$B$23,1))))</f>
        <v>0</v>
      </c>
      <c r="P8007">
        <f>IF(OR(B8007="",C8007="",E8007=""),0,IF(A8007=2,H8007*IF(E8007="SGD",1,IF(E8007="USD",Settings!$B$22,IF(E8007="HKD",Settings!$B$23,1))),0))</f>
        <v>0</v>
      </c>
      <c r="Q8007" s="312">
        <f>IF(OR(J8007="",G8007=""),"",G8007+ROW()/1000000)</f>
      </c>
      <c r="R8007" s="247">
        <f>IF(Q8007="","",SUMIFS(Txn[Signed Units],Txn[Key],J8007,Txn[Transaction Order],"&lt;="&amp;Q8007))</f>
      </c>
    </row>
    <row r="8008" spans="10:18" ht="15" customHeight="1" x14ac:dyDescent="0.15">
      <c r="J8008" s="246">
        <f>IF(OR(B8008="",C8008="",E8008=""),"",B8008&amp;":"&amp;C8008&amp;":"&amp;E8008)</f>
      </c>
      <c r="K8008" s="247">
        <f>IF(A8008="","",A8008*D8008)</f>
      </c>
      <c r="L8008" s="246">
        <f>IF(A8008="","",IF(OR(A8008=1,A8008=0),H8008,0))</f>
      </c>
      <c r="M8008" s="246">
        <f>IF(A8008="","",IF(A8008=-1,H8008,0))</f>
      </c>
      <c r="N8008">
        <f>IF(J8008="","",IF(E8008="SGD",1,IF(E8008="USD",Settings!$B$22,IF(E8008="HKD",Settings!$B$23,1))))</f>
      </c>
      <c r="O8008">
        <f>IF(OR(B8008="",C8008="",E8008=""),0,(IF(A8008=-1,H8008,0)-IF(OR(A8008=1,A8008=0),H8008,0)+IF(A8008=2,H8008,0))*IF(E8008="SGD",1,IF(E8008="USD",Settings!$B$22,IF(E8008="HKD",Settings!$B$23,1))))</f>
        <v>0</v>
      </c>
      <c r="P8008">
        <f>IF(OR(B8008="",C8008="",E8008=""),0,IF(A8008=2,H8008*IF(E8008="SGD",1,IF(E8008="USD",Settings!$B$22,IF(E8008="HKD",Settings!$B$23,1))),0))</f>
        <v>0</v>
      </c>
      <c r="Q8008" s="312">
        <f>IF(OR(J8008="",G8008=""),"",G8008+ROW()/1000000)</f>
      </c>
      <c r="R8008" s="247">
        <f>IF(Q8008="","",SUMIFS(Txn[Signed Units],Txn[Key],J8008,Txn[Transaction Order],"&lt;="&amp;Q8008))</f>
      </c>
    </row>
    <row r="8009" spans="10:18" ht="15" customHeight="1" x14ac:dyDescent="0.15">
      <c r="J8009" s="246">
        <f>IF(OR(B8009="",C8009="",E8009=""),"",B8009&amp;":"&amp;C8009&amp;":"&amp;E8009)</f>
      </c>
      <c r="K8009" s="247">
        <f>IF(A8009="","",A8009*D8009)</f>
      </c>
      <c r="L8009" s="246">
        <f>IF(A8009="","",IF(OR(A8009=1,A8009=0),H8009,0))</f>
      </c>
      <c r="M8009" s="246">
        <f>IF(A8009="","",IF(A8009=-1,H8009,0))</f>
      </c>
      <c r="N8009">
        <f>IF(J8009="","",IF(E8009="SGD",1,IF(E8009="USD",Settings!$B$22,IF(E8009="HKD",Settings!$B$23,1))))</f>
      </c>
      <c r="O8009">
        <f>IF(OR(B8009="",C8009="",E8009=""),0,(IF(A8009=-1,H8009,0)-IF(OR(A8009=1,A8009=0),H8009,0)+IF(A8009=2,H8009,0))*IF(E8009="SGD",1,IF(E8009="USD",Settings!$B$22,IF(E8009="HKD",Settings!$B$23,1))))</f>
        <v>0</v>
      </c>
      <c r="P8009">
        <f>IF(OR(B8009="",C8009="",E8009=""),0,IF(A8009=2,H8009*IF(E8009="SGD",1,IF(E8009="USD",Settings!$B$22,IF(E8009="HKD",Settings!$B$23,1))),0))</f>
        <v>0</v>
      </c>
      <c r="Q8009" s="312">
        <f>IF(OR(J8009="",G8009=""),"",G8009+ROW()/1000000)</f>
      </c>
      <c r="R8009" s="247">
        <f>IF(Q8009="","",SUMIFS(Txn[Signed Units],Txn[Key],J8009,Txn[Transaction Order],"&lt;="&amp;Q8009))</f>
      </c>
    </row>
    <row r="8010" spans="10:18" ht="15" customHeight="1" x14ac:dyDescent="0.15">
      <c r="J8010" s="246">
        <f>IF(OR(B8010="",C8010="",E8010=""),"",B8010&amp;":"&amp;C8010&amp;":"&amp;E8010)</f>
      </c>
      <c r="K8010" s="247">
        <f>IF(A8010="","",A8010*D8010)</f>
      </c>
      <c r="L8010" s="246">
        <f>IF(A8010="","",IF(OR(A8010=1,A8010=0),H8010,0))</f>
      </c>
      <c r="M8010" s="246">
        <f>IF(A8010="","",IF(A8010=-1,H8010,0))</f>
      </c>
      <c r="N8010">
        <f>IF(J8010="","",IF(E8010="SGD",1,IF(E8010="USD",Settings!$B$22,IF(E8010="HKD",Settings!$B$23,1))))</f>
      </c>
      <c r="O8010">
        <f>IF(OR(B8010="",C8010="",E8010=""),0,(IF(A8010=-1,H8010,0)-IF(OR(A8010=1,A8010=0),H8010,0)+IF(A8010=2,H8010,0))*IF(E8010="SGD",1,IF(E8010="USD",Settings!$B$22,IF(E8010="HKD",Settings!$B$23,1))))</f>
        <v>0</v>
      </c>
      <c r="P8010">
        <f>IF(OR(B8010="",C8010="",E8010=""),0,IF(A8010=2,H8010*IF(E8010="SGD",1,IF(E8010="USD",Settings!$B$22,IF(E8010="HKD",Settings!$B$23,1))),0))</f>
        <v>0</v>
      </c>
      <c r="Q8010" s="312">
        <f>IF(OR(J8010="",G8010=""),"",G8010+ROW()/1000000)</f>
      </c>
      <c r="R8010" s="247">
        <f>IF(Q8010="","",SUMIFS(Txn[Signed Units],Txn[Key],J8010,Txn[Transaction Order],"&lt;="&amp;Q8010))</f>
      </c>
    </row>
    <row r="8011" spans="10:18" ht="15" customHeight="1" x14ac:dyDescent="0.15">
      <c r="J8011" s="246">
        <f>IF(OR(B8011="",C8011="",E8011=""),"",B8011&amp;":"&amp;C8011&amp;":"&amp;E8011)</f>
      </c>
      <c r="K8011" s="247">
        <f>IF(A8011="","",A8011*D8011)</f>
      </c>
      <c r="L8011" s="246">
        <f>IF(A8011="","",IF(OR(A8011=1,A8011=0),H8011,0))</f>
      </c>
      <c r="M8011" s="246">
        <f>IF(A8011="","",IF(A8011=-1,H8011,0))</f>
      </c>
      <c r="N8011">
        <f>IF(J8011="","",IF(E8011="SGD",1,IF(E8011="USD",Settings!$B$22,IF(E8011="HKD",Settings!$B$23,1))))</f>
      </c>
      <c r="O8011">
        <f>IF(OR(B8011="",C8011="",E8011=""),0,(IF(A8011=-1,H8011,0)-IF(OR(A8011=1,A8011=0),H8011,0)+IF(A8011=2,H8011,0))*IF(E8011="SGD",1,IF(E8011="USD",Settings!$B$22,IF(E8011="HKD",Settings!$B$23,1))))</f>
        <v>0</v>
      </c>
      <c r="P8011">
        <f>IF(OR(B8011="",C8011="",E8011=""),0,IF(A8011=2,H8011*IF(E8011="SGD",1,IF(E8011="USD",Settings!$B$22,IF(E8011="HKD",Settings!$B$23,1))),0))</f>
        <v>0</v>
      </c>
      <c r="Q8011" s="312">
        <f>IF(OR(J8011="",G8011=""),"",G8011+ROW()/1000000)</f>
      </c>
      <c r="R8011" s="247">
        <f>IF(Q8011="","",SUMIFS(Txn[Signed Units],Txn[Key],J8011,Txn[Transaction Order],"&lt;="&amp;Q8011))</f>
      </c>
    </row>
    <row r="8012" spans="10:18" ht="15" customHeight="1" x14ac:dyDescent="0.15">
      <c r="J8012" s="246">
        <f>IF(OR(B8012="",C8012="",E8012=""),"",B8012&amp;":"&amp;C8012&amp;":"&amp;E8012)</f>
      </c>
      <c r="K8012" s="247">
        <f>IF(A8012="","",A8012*D8012)</f>
      </c>
      <c r="L8012" s="246">
        <f>IF(A8012="","",IF(OR(A8012=1,A8012=0),H8012,0))</f>
      </c>
      <c r="M8012" s="246">
        <f>IF(A8012="","",IF(A8012=-1,H8012,0))</f>
      </c>
      <c r="N8012">
        <f>IF(J8012="","",IF(E8012="SGD",1,IF(E8012="USD",Settings!$B$22,IF(E8012="HKD",Settings!$B$23,1))))</f>
      </c>
      <c r="O8012">
        <f>IF(OR(B8012="",C8012="",E8012=""),0,(IF(A8012=-1,H8012,0)-IF(OR(A8012=1,A8012=0),H8012,0)+IF(A8012=2,H8012,0))*IF(E8012="SGD",1,IF(E8012="USD",Settings!$B$22,IF(E8012="HKD",Settings!$B$23,1))))</f>
        <v>0</v>
      </c>
      <c r="P8012">
        <f>IF(OR(B8012="",C8012="",E8012=""),0,IF(A8012=2,H8012*IF(E8012="SGD",1,IF(E8012="USD",Settings!$B$22,IF(E8012="HKD",Settings!$B$23,1))),0))</f>
        <v>0</v>
      </c>
      <c r="Q8012" s="312">
        <f>IF(OR(J8012="",G8012=""),"",G8012+ROW()/1000000)</f>
      </c>
      <c r="R8012" s="247">
        <f>IF(Q8012="","",SUMIFS(Txn[Signed Units],Txn[Key],J8012,Txn[Transaction Order],"&lt;="&amp;Q8012))</f>
      </c>
    </row>
    <row r="8013" spans="10:18" ht="15" customHeight="1" x14ac:dyDescent="0.15">
      <c r="J8013" s="246">
        <f>IF(OR(B8013="",C8013="",E8013=""),"",B8013&amp;":"&amp;C8013&amp;":"&amp;E8013)</f>
      </c>
      <c r="K8013" s="247">
        <f>IF(A8013="","",A8013*D8013)</f>
      </c>
      <c r="L8013" s="246">
        <f>IF(A8013="","",IF(OR(A8013=1,A8013=0),H8013,0))</f>
      </c>
      <c r="M8013" s="246">
        <f>IF(A8013="","",IF(A8013=-1,H8013,0))</f>
      </c>
      <c r="N8013">
        <f>IF(J8013="","",IF(E8013="SGD",1,IF(E8013="USD",Settings!$B$22,IF(E8013="HKD",Settings!$B$23,1))))</f>
      </c>
      <c r="O8013">
        <f>IF(OR(B8013="",C8013="",E8013=""),0,(IF(A8013=-1,H8013,0)-IF(OR(A8013=1,A8013=0),H8013,0)+IF(A8013=2,H8013,0))*IF(E8013="SGD",1,IF(E8013="USD",Settings!$B$22,IF(E8013="HKD",Settings!$B$23,1))))</f>
        <v>0</v>
      </c>
      <c r="P8013">
        <f>IF(OR(B8013="",C8013="",E8013=""),0,IF(A8013=2,H8013*IF(E8013="SGD",1,IF(E8013="USD",Settings!$B$22,IF(E8013="HKD",Settings!$B$23,1))),0))</f>
        <v>0</v>
      </c>
      <c r="Q8013" s="312">
        <f>IF(OR(J8013="",G8013=""),"",G8013+ROW()/1000000)</f>
      </c>
      <c r="R8013" s="247">
        <f>IF(Q8013="","",SUMIFS(Txn[Signed Units],Txn[Key],J8013,Txn[Transaction Order],"&lt;="&amp;Q8013))</f>
      </c>
    </row>
    <row r="8014" spans="10:18" ht="15" customHeight="1" x14ac:dyDescent="0.15">
      <c r="J8014" s="246">
        <f>IF(OR(B8014="",C8014="",E8014=""),"",B8014&amp;":"&amp;C8014&amp;":"&amp;E8014)</f>
      </c>
      <c r="K8014" s="247">
        <f>IF(A8014="","",A8014*D8014)</f>
      </c>
      <c r="L8014" s="246">
        <f>IF(A8014="","",IF(OR(A8014=1,A8014=0),H8014,0))</f>
      </c>
      <c r="M8014" s="246">
        <f>IF(A8014="","",IF(A8014=-1,H8014,0))</f>
      </c>
      <c r="N8014">
        <f>IF(J8014="","",IF(E8014="SGD",1,IF(E8014="USD",Settings!$B$22,IF(E8014="HKD",Settings!$B$23,1))))</f>
      </c>
      <c r="O8014">
        <f>IF(OR(B8014="",C8014="",E8014=""),0,(IF(A8014=-1,H8014,0)-IF(OR(A8014=1,A8014=0),H8014,0)+IF(A8014=2,H8014,0))*IF(E8014="SGD",1,IF(E8014="USD",Settings!$B$22,IF(E8014="HKD",Settings!$B$23,1))))</f>
        <v>0</v>
      </c>
      <c r="P8014">
        <f>IF(OR(B8014="",C8014="",E8014=""),0,IF(A8014=2,H8014*IF(E8014="SGD",1,IF(E8014="USD",Settings!$B$22,IF(E8014="HKD",Settings!$B$23,1))),0))</f>
        <v>0</v>
      </c>
      <c r="Q8014" s="312">
        <f>IF(OR(J8014="",G8014=""),"",G8014+ROW()/1000000)</f>
      </c>
      <c r="R8014" s="247">
        <f>IF(Q8014="","",SUMIFS(Txn[Signed Units],Txn[Key],J8014,Txn[Transaction Order],"&lt;="&amp;Q8014))</f>
      </c>
    </row>
    <row r="8015" spans="10:18" ht="15" customHeight="1" x14ac:dyDescent="0.15">
      <c r="J8015" s="246">
        <f>IF(OR(B8015="",C8015="",E8015=""),"",B8015&amp;":"&amp;C8015&amp;":"&amp;E8015)</f>
      </c>
      <c r="K8015" s="247">
        <f>IF(A8015="","",A8015*D8015)</f>
      </c>
      <c r="L8015" s="246">
        <f>IF(A8015="","",IF(OR(A8015=1,A8015=0),H8015,0))</f>
      </c>
      <c r="M8015" s="246">
        <f>IF(A8015="","",IF(A8015=-1,H8015,0))</f>
      </c>
      <c r="N8015">
        <f>IF(J8015="","",IF(E8015="SGD",1,IF(E8015="USD",Settings!$B$22,IF(E8015="HKD",Settings!$B$23,1))))</f>
      </c>
      <c r="O8015">
        <f>IF(OR(B8015="",C8015="",E8015=""),0,(IF(A8015=-1,H8015,0)-IF(OR(A8015=1,A8015=0),H8015,0)+IF(A8015=2,H8015,0))*IF(E8015="SGD",1,IF(E8015="USD",Settings!$B$22,IF(E8015="HKD",Settings!$B$23,1))))</f>
        <v>0</v>
      </c>
      <c r="P8015">
        <f>IF(OR(B8015="",C8015="",E8015=""),0,IF(A8015=2,H8015*IF(E8015="SGD",1,IF(E8015="USD",Settings!$B$22,IF(E8015="HKD",Settings!$B$23,1))),0))</f>
        <v>0</v>
      </c>
      <c r="Q8015" s="312">
        <f>IF(OR(J8015="",G8015=""),"",G8015+ROW()/1000000)</f>
      </c>
      <c r="R8015" s="247">
        <f>IF(Q8015="","",SUMIFS(Txn[Signed Units],Txn[Key],J8015,Txn[Transaction Order],"&lt;="&amp;Q8015))</f>
      </c>
    </row>
    <row r="8016" spans="10:18" ht="15" customHeight="1" x14ac:dyDescent="0.15">
      <c r="J8016" s="246">
        <f>IF(OR(B8016="",C8016="",E8016=""),"",B8016&amp;":"&amp;C8016&amp;":"&amp;E8016)</f>
      </c>
      <c r="K8016" s="247">
        <f>IF(A8016="","",A8016*D8016)</f>
      </c>
      <c r="L8016" s="246">
        <f>IF(A8016="","",IF(OR(A8016=1,A8016=0),H8016,0))</f>
      </c>
      <c r="M8016" s="246">
        <f>IF(A8016="","",IF(A8016=-1,H8016,0))</f>
      </c>
      <c r="N8016">
        <f>IF(J8016="","",IF(E8016="SGD",1,IF(E8016="USD",Settings!$B$22,IF(E8016="HKD",Settings!$B$23,1))))</f>
      </c>
      <c r="O8016">
        <f>IF(OR(B8016="",C8016="",E8016=""),0,(IF(A8016=-1,H8016,0)-IF(OR(A8016=1,A8016=0),H8016,0)+IF(A8016=2,H8016,0))*IF(E8016="SGD",1,IF(E8016="USD",Settings!$B$22,IF(E8016="HKD",Settings!$B$23,1))))</f>
        <v>0</v>
      </c>
      <c r="P8016">
        <f>IF(OR(B8016="",C8016="",E8016=""),0,IF(A8016=2,H8016*IF(E8016="SGD",1,IF(E8016="USD",Settings!$B$22,IF(E8016="HKD",Settings!$B$23,1))),0))</f>
        <v>0</v>
      </c>
      <c r="Q8016" s="312">
        <f>IF(OR(J8016="",G8016=""),"",G8016+ROW()/1000000)</f>
      </c>
      <c r="R8016" s="247">
        <f>IF(Q8016="","",SUMIFS(Txn[Signed Units],Txn[Key],J8016,Txn[Transaction Order],"&lt;="&amp;Q8016))</f>
      </c>
    </row>
    <row r="8017" spans="10:18" ht="15" customHeight="1" x14ac:dyDescent="0.15">
      <c r="J8017" s="246">
        <f>IF(OR(B8017="",C8017="",E8017=""),"",B8017&amp;":"&amp;C8017&amp;":"&amp;E8017)</f>
      </c>
      <c r="K8017" s="247">
        <f>IF(A8017="","",A8017*D8017)</f>
      </c>
      <c r="L8017" s="246">
        <f>IF(A8017="","",IF(OR(A8017=1,A8017=0),H8017,0))</f>
      </c>
      <c r="M8017" s="246">
        <f>IF(A8017="","",IF(A8017=-1,H8017,0))</f>
      </c>
      <c r="N8017">
        <f>IF(J8017="","",IF(E8017="SGD",1,IF(E8017="USD",Settings!$B$22,IF(E8017="HKD",Settings!$B$23,1))))</f>
      </c>
      <c r="O8017">
        <f>IF(OR(B8017="",C8017="",E8017=""),0,(IF(A8017=-1,H8017,0)-IF(OR(A8017=1,A8017=0),H8017,0)+IF(A8017=2,H8017,0))*IF(E8017="SGD",1,IF(E8017="USD",Settings!$B$22,IF(E8017="HKD",Settings!$B$23,1))))</f>
        <v>0</v>
      </c>
      <c r="P8017">
        <f>IF(OR(B8017="",C8017="",E8017=""),0,IF(A8017=2,H8017*IF(E8017="SGD",1,IF(E8017="USD",Settings!$B$22,IF(E8017="HKD",Settings!$B$23,1))),0))</f>
        <v>0</v>
      </c>
      <c r="Q8017" s="312">
        <f>IF(OR(J8017="",G8017=""),"",G8017+ROW()/1000000)</f>
      </c>
      <c r="R8017" s="247">
        <f>IF(Q8017="","",SUMIFS(Txn[Signed Units],Txn[Key],J8017,Txn[Transaction Order],"&lt;="&amp;Q8017))</f>
      </c>
    </row>
    <row r="8018" spans="10:18" ht="15" customHeight="1" x14ac:dyDescent="0.15">
      <c r="J8018" s="246">
        <f>IF(OR(B8018="",C8018="",E8018=""),"",B8018&amp;":"&amp;C8018&amp;":"&amp;E8018)</f>
      </c>
      <c r="K8018" s="247">
        <f>IF(A8018="","",A8018*D8018)</f>
      </c>
      <c r="L8018" s="246">
        <f>IF(A8018="","",IF(OR(A8018=1,A8018=0),H8018,0))</f>
      </c>
      <c r="M8018" s="246">
        <f>IF(A8018="","",IF(A8018=-1,H8018,0))</f>
      </c>
      <c r="N8018">
        <f>IF(J8018="","",IF(E8018="SGD",1,IF(E8018="USD",Settings!$B$22,IF(E8018="HKD",Settings!$B$23,1))))</f>
      </c>
      <c r="O8018">
        <f>IF(OR(B8018="",C8018="",E8018=""),0,(IF(A8018=-1,H8018,0)-IF(OR(A8018=1,A8018=0),H8018,0)+IF(A8018=2,H8018,0))*IF(E8018="SGD",1,IF(E8018="USD",Settings!$B$22,IF(E8018="HKD",Settings!$B$23,1))))</f>
        <v>0</v>
      </c>
      <c r="P8018">
        <f>IF(OR(B8018="",C8018="",E8018=""),0,IF(A8018=2,H8018*IF(E8018="SGD",1,IF(E8018="USD",Settings!$B$22,IF(E8018="HKD",Settings!$B$23,1))),0))</f>
        <v>0</v>
      </c>
      <c r="Q8018" s="312">
        <f>IF(OR(J8018="",G8018=""),"",G8018+ROW()/1000000)</f>
      </c>
      <c r="R8018" s="247">
        <f>IF(Q8018="","",SUMIFS(Txn[Signed Units],Txn[Key],J8018,Txn[Transaction Order],"&lt;="&amp;Q8018))</f>
      </c>
    </row>
    <row r="8019" spans="10:18" ht="15" customHeight="1" x14ac:dyDescent="0.15">
      <c r="J8019" s="246">
        <f>IF(OR(B8019="",C8019="",E8019=""),"",B8019&amp;":"&amp;C8019&amp;":"&amp;E8019)</f>
      </c>
      <c r="K8019" s="247">
        <f>IF(A8019="","",A8019*D8019)</f>
      </c>
      <c r="L8019" s="246">
        <f>IF(A8019="","",IF(OR(A8019=1,A8019=0),H8019,0))</f>
      </c>
      <c r="M8019" s="246">
        <f>IF(A8019="","",IF(A8019=-1,H8019,0))</f>
      </c>
      <c r="N8019">
        <f>IF(J8019="","",IF(E8019="SGD",1,IF(E8019="USD",Settings!$B$22,IF(E8019="HKD",Settings!$B$23,1))))</f>
      </c>
      <c r="O8019">
        <f>IF(OR(B8019="",C8019="",E8019=""),0,(IF(A8019=-1,H8019,0)-IF(OR(A8019=1,A8019=0),H8019,0)+IF(A8019=2,H8019,0))*IF(E8019="SGD",1,IF(E8019="USD",Settings!$B$22,IF(E8019="HKD",Settings!$B$23,1))))</f>
        <v>0</v>
      </c>
      <c r="P8019">
        <f>IF(OR(B8019="",C8019="",E8019=""),0,IF(A8019=2,H8019*IF(E8019="SGD",1,IF(E8019="USD",Settings!$B$22,IF(E8019="HKD",Settings!$B$23,1))),0))</f>
        <v>0</v>
      </c>
      <c r="Q8019" s="312">
        <f>IF(OR(J8019="",G8019=""),"",G8019+ROW()/1000000)</f>
      </c>
      <c r="R8019" s="247">
        <f>IF(Q8019="","",SUMIFS(Txn[Signed Units],Txn[Key],J8019,Txn[Transaction Order],"&lt;="&amp;Q8019))</f>
      </c>
    </row>
    <row r="8020" spans="10:18" ht="15" customHeight="1" x14ac:dyDescent="0.15">
      <c r="J8020" s="246">
        <f>IF(OR(B8020="",C8020="",E8020=""),"",B8020&amp;":"&amp;C8020&amp;":"&amp;E8020)</f>
      </c>
      <c r="K8020" s="247">
        <f>IF(A8020="","",A8020*D8020)</f>
      </c>
      <c r="L8020" s="246">
        <f>IF(A8020="","",IF(OR(A8020=1,A8020=0),H8020,0))</f>
      </c>
      <c r="M8020" s="246">
        <f>IF(A8020="","",IF(A8020=-1,H8020,0))</f>
      </c>
      <c r="N8020">
        <f>IF(J8020="","",IF(E8020="SGD",1,IF(E8020="USD",Settings!$B$22,IF(E8020="HKD",Settings!$B$23,1))))</f>
      </c>
      <c r="O8020">
        <f>IF(OR(B8020="",C8020="",E8020=""),0,(IF(A8020=-1,H8020,0)-IF(OR(A8020=1,A8020=0),H8020,0)+IF(A8020=2,H8020,0))*IF(E8020="SGD",1,IF(E8020="USD",Settings!$B$22,IF(E8020="HKD",Settings!$B$23,1))))</f>
        <v>0</v>
      </c>
      <c r="P8020">
        <f>IF(OR(B8020="",C8020="",E8020=""),0,IF(A8020=2,H8020*IF(E8020="SGD",1,IF(E8020="USD",Settings!$B$22,IF(E8020="HKD",Settings!$B$23,1))),0))</f>
        <v>0</v>
      </c>
      <c r="Q8020" s="312">
        <f>IF(OR(J8020="",G8020=""),"",G8020+ROW()/1000000)</f>
      </c>
      <c r="R8020" s="247">
        <f>IF(Q8020="","",SUMIFS(Txn[Signed Units],Txn[Key],J8020,Txn[Transaction Order],"&lt;="&amp;Q8020))</f>
      </c>
    </row>
    <row r="8021" spans="10:18" ht="15" customHeight="1" x14ac:dyDescent="0.15">
      <c r="J8021" s="246">
        <f>IF(OR(B8021="",C8021="",E8021=""),"",B8021&amp;":"&amp;C8021&amp;":"&amp;E8021)</f>
      </c>
      <c r="K8021" s="247">
        <f>IF(A8021="","",A8021*D8021)</f>
      </c>
      <c r="L8021" s="246">
        <f>IF(A8021="","",IF(OR(A8021=1,A8021=0),H8021,0))</f>
      </c>
      <c r="M8021" s="246">
        <f>IF(A8021="","",IF(A8021=-1,H8021,0))</f>
      </c>
      <c r="N8021">
        <f>IF(J8021="","",IF(E8021="SGD",1,IF(E8021="USD",Settings!$B$22,IF(E8021="HKD",Settings!$B$23,1))))</f>
      </c>
      <c r="O8021">
        <f>IF(OR(B8021="",C8021="",E8021=""),0,(IF(A8021=-1,H8021,0)-IF(OR(A8021=1,A8021=0),H8021,0)+IF(A8021=2,H8021,0))*IF(E8021="SGD",1,IF(E8021="USD",Settings!$B$22,IF(E8021="HKD",Settings!$B$23,1))))</f>
        <v>0</v>
      </c>
      <c r="P8021">
        <f>IF(OR(B8021="",C8021="",E8021=""),0,IF(A8021=2,H8021*IF(E8021="SGD",1,IF(E8021="USD",Settings!$B$22,IF(E8021="HKD",Settings!$B$23,1))),0))</f>
        <v>0</v>
      </c>
      <c r="Q8021" s="312">
        <f>IF(OR(J8021="",G8021=""),"",G8021+ROW()/1000000)</f>
      </c>
      <c r="R8021" s="247">
        <f>IF(Q8021="","",SUMIFS(Txn[Signed Units],Txn[Key],J8021,Txn[Transaction Order],"&lt;="&amp;Q8021))</f>
      </c>
    </row>
    <row r="8022" spans="10:18" ht="15" customHeight="1" x14ac:dyDescent="0.15">
      <c r="J8022" s="246">
        <f>IF(OR(B8022="",C8022="",E8022=""),"",B8022&amp;":"&amp;C8022&amp;":"&amp;E8022)</f>
      </c>
      <c r="K8022" s="247">
        <f>IF(A8022="","",A8022*D8022)</f>
      </c>
      <c r="L8022" s="246">
        <f>IF(A8022="","",IF(OR(A8022=1,A8022=0),H8022,0))</f>
      </c>
      <c r="M8022" s="246">
        <f>IF(A8022="","",IF(A8022=-1,H8022,0))</f>
      </c>
      <c r="N8022">
        <f>IF(J8022="","",IF(E8022="SGD",1,IF(E8022="USD",Settings!$B$22,IF(E8022="HKD",Settings!$B$23,1))))</f>
      </c>
      <c r="O8022">
        <f>IF(OR(B8022="",C8022="",E8022=""),0,(IF(A8022=-1,H8022,0)-IF(OR(A8022=1,A8022=0),H8022,0)+IF(A8022=2,H8022,0))*IF(E8022="SGD",1,IF(E8022="USD",Settings!$B$22,IF(E8022="HKD",Settings!$B$23,1))))</f>
        <v>0</v>
      </c>
      <c r="P8022">
        <f>IF(OR(B8022="",C8022="",E8022=""),0,IF(A8022=2,H8022*IF(E8022="SGD",1,IF(E8022="USD",Settings!$B$22,IF(E8022="HKD",Settings!$B$23,1))),0))</f>
        <v>0</v>
      </c>
      <c r="Q8022" s="312">
        <f>IF(OR(J8022="",G8022=""),"",G8022+ROW()/1000000)</f>
      </c>
      <c r="R8022" s="247">
        <f>IF(Q8022="","",SUMIFS(Txn[Signed Units],Txn[Key],J8022,Txn[Transaction Order],"&lt;="&amp;Q8022))</f>
      </c>
    </row>
    <row r="8023" spans="10:18" ht="15" customHeight="1" x14ac:dyDescent="0.15">
      <c r="J8023" s="246">
        <f>IF(OR(B8023="",C8023="",E8023=""),"",B8023&amp;":"&amp;C8023&amp;":"&amp;E8023)</f>
      </c>
      <c r="K8023" s="247">
        <f>IF(A8023="","",A8023*D8023)</f>
      </c>
      <c r="L8023" s="246">
        <f>IF(A8023="","",IF(OR(A8023=1,A8023=0),H8023,0))</f>
      </c>
      <c r="M8023" s="246">
        <f>IF(A8023="","",IF(A8023=-1,H8023,0))</f>
      </c>
      <c r="N8023">
        <f>IF(J8023="","",IF(E8023="SGD",1,IF(E8023="USD",Settings!$B$22,IF(E8023="HKD",Settings!$B$23,1))))</f>
      </c>
      <c r="O8023">
        <f>IF(OR(B8023="",C8023="",E8023=""),0,(IF(A8023=-1,H8023,0)-IF(OR(A8023=1,A8023=0),H8023,0)+IF(A8023=2,H8023,0))*IF(E8023="SGD",1,IF(E8023="USD",Settings!$B$22,IF(E8023="HKD",Settings!$B$23,1))))</f>
        <v>0</v>
      </c>
      <c r="P8023">
        <f>IF(OR(B8023="",C8023="",E8023=""),0,IF(A8023=2,H8023*IF(E8023="SGD",1,IF(E8023="USD",Settings!$B$22,IF(E8023="HKD",Settings!$B$23,1))),0))</f>
        <v>0</v>
      </c>
      <c r="Q8023" s="312">
        <f>IF(OR(J8023="",G8023=""),"",G8023+ROW()/1000000)</f>
      </c>
      <c r="R8023" s="247">
        <f>IF(Q8023="","",SUMIFS(Txn[Signed Units],Txn[Key],J8023,Txn[Transaction Order],"&lt;="&amp;Q8023))</f>
      </c>
    </row>
    <row r="8024" spans="10:18" ht="15" customHeight="1" x14ac:dyDescent="0.15">
      <c r="J8024" s="246">
        <f>IF(OR(B8024="",C8024="",E8024=""),"",B8024&amp;":"&amp;C8024&amp;":"&amp;E8024)</f>
      </c>
      <c r="K8024" s="247">
        <f>IF(A8024="","",A8024*D8024)</f>
      </c>
      <c r="L8024" s="246">
        <f>IF(A8024="","",IF(OR(A8024=1,A8024=0),H8024,0))</f>
      </c>
      <c r="M8024" s="246">
        <f>IF(A8024="","",IF(A8024=-1,H8024,0))</f>
      </c>
      <c r="N8024">
        <f>IF(J8024="","",IF(E8024="SGD",1,IF(E8024="USD",Settings!$B$22,IF(E8024="HKD",Settings!$B$23,1))))</f>
      </c>
      <c r="O8024">
        <f>IF(OR(B8024="",C8024="",E8024=""),0,(IF(A8024=-1,H8024,0)-IF(OR(A8024=1,A8024=0),H8024,0)+IF(A8024=2,H8024,0))*IF(E8024="SGD",1,IF(E8024="USD",Settings!$B$22,IF(E8024="HKD",Settings!$B$23,1))))</f>
        <v>0</v>
      </c>
      <c r="P8024">
        <f>IF(OR(B8024="",C8024="",E8024=""),0,IF(A8024=2,H8024*IF(E8024="SGD",1,IF(E8024="USD",Settings!$B$22,IF(E8024="HKD",Settings!$B$23,1))),0))</f>
        <v>0</v>
      </c>
      <c r="Q8024" s="312">
        <f>IF(OR(J8024="",G8024=""),"",G8024+ROW()/1000000)</f>
      </c>
      <c r="R8024" s="247">
        <f>IF(Q8024="","",SUMIFS(Txn[Signed Units],Txn[Key],J8024,Txn[Transaction Order],"&lt;="&amp;Q8024))</f>
      </c>
    </row>
    <row r="8025" spans="10:18" ht="15" customHeight="1" x14ac:dyDescent="0.15">
      <c r="J8025" s="246">
        <f>IF(OR(B8025="",C8025="",E8025=""),"",B8025&amp;":"&amp;C8025&amp;":"&amp;E8025)</f>
      </c>
      <c r="K8025" s="247">
        <f>IF(A8025="","",A8025*D8025)</f>
      </c>
      <c r="L8025" s="246">
        <f>IF(A8025="","",IF(OR(A8025=1,A8025=0),H8025,0))</f>
      </c>
      <c r="M8025" s="246">
        <f>IF(A8025="","",IF(A8025=-1,H8025,0))</f>
      </c>
      <c r="N8025">
        <f>IF(J8025="","",IF(E8025="SGD",1,IF(E8025="USD",Settings!$B$22,IF(E8025="HKD",Settings!$B$23,1))))</f>
      </c>
      <c r="O8025">
        <f>IF(OR(B8025="",C8025="",E8025=""),0,(IF(A8025=-1,H8025,0)-IF(OR(A8025=1,A8025=0),H8025,0)+IF(A8025=2,H8025,0))*IF(E8025="SGD",1,IF(E8025="USD",Settings!$B$22,IF(E8025="HKD",Settings!$B$23,1))))</f>
        <v>0</v>
      </c>
      <c r="P8025">
        <f>IF(OR(B8025="",C8025="",E8025=""),0,IF(A8025=2,H8025*IF(E8025="SGD",1,IF(E8025="USD",Settings!$B$22,IF(E8025="HKD",Settings!$B$23,1))),0))</f>
        <v>0</v>
      </c>
      <c r="Q8025" s="312">
        <f>IF(OR(J8025="",G8025=""),"",G8025+ROW()/1000000)</f>
      </c>
      <c r="R8025" s="247">
        <f>IF(Q8025="","",SUMIFS(Txn[Signed Units],Txn[Key],J8025,Txn[Transaction Order],"&lt;="&amp;Q8025))</f>
      </c>
    </row>
    <row r="8026" spans="10:18" ht="15" customHeight="1" x14ac:dyDescent="0.15">
      <c r="J8026" s="246">
        <f>IF(OR(B8026="",C8026="",E8026=""),"",B8026&amp;":"&amp;C8026&amp;":"&amp;E8026)</f>
      </c>
      <c r="K8026" s="247">
        <f>IF(A8026="","",A8026*D8026)</f>
      </c>
      <c r="L8026" s="246">
        <f>IF(A8026="","",IF(OR(A8026=1,A8026=0),H8026,0))</f>
      </c>
      <c r="M8026" s="246">
        <f>IF(A8026="","",IF(A8026=-1,H8026,0))</f>
      </c>
      <c r="N8026">
        <f>IF(J8026="","",IF(E8026="SGD",1,IF(E8026="USD",Settings!$B$22,IF(E8026="HKD",Settings!$B$23,1))))</f>
      </c>
      <c r="O8026">
        <f>IF(OR(B8026="",C8026="",E8026=""),0,(IF(A8026=-1,H8026,0)-IF(OR(A8026=1,A8026=0),H8026,0)+IF(A8026=2,H8026,0))*IF(E8026="SGD",1,IF(E8026="USD",Settings!$B$22,IF(E8026="HKD",Settings!$B$23,1))))</f>
        <v>0</v>
      </c>
      <c r="P8026">
        <f>IF(OR(B8026="",C8026="",E8026=""),0,IF(A8026=2,H8026*IF(E8026="SGD",1,IF(E8026="USD",Settings!$B$22,IF(E8026="HKD",Settings!$B$23,1))),0))</f>
        <v>0</v>
      </c>
      <c r="Q8026" s="312">
        <f>IF(OR(J8026="",G8026=""),"",G8026+ROW()/1000000)</f>
      </c>
      <c r="R8026" s="247">
        <f>IF(Q8026="","",SUMIFS(Txn[Signed Units],Txn[Key],J8026,Txn[Transaction Order],"&lt;="&amp;Q8026))</f>
      </c>
    </row>
    <row r="8027" spans="10:18" ht="15" customHeight="1" x14ac:dyDescent="0.15">
      <c r="J8027" s="246">
        <f>IF(OR(B8027="",C8027="",E8027=""),"",B8027&amp;":"&amp;C8027&amp;":"&amp;E8027)</f>
      </c>
      <c r="K8027" s="247">
        <f>IF(A8027="","",A8027*D8027)</f>
      </c>
      <c r="L8027" s="246">
        <f>IF(A8027="","",IF(OR(A8027=1,A8027=0),H8027,0))</f>
      </c>
      <c r="M8027" s="246">
        <f>IF(A8027="","",IF(A8027=-1,H8027,0))</f>
      </c>
      <c r="N8027">
        <f>IF(J8027="","",IF(E8027="SGD",1,IF(E8027="USD",Settings!$B$22,IF(E8027="HKD",Settings!$B$23,1))))</f>
      </c>
      <c r="O8027">
        <f>IF(OR(B8027="",C8027="",E8027=""),0,(IF(A8027=-1,H8027,0)-IF(OR(A8027=1,A8027=0),H8027,0)+IF(A8027=2,H8027,0))*IF(E8027="SGD",1,IF(E8027="USD",Settings!$B$22,IF(E8027="HKD",Settings!$B$23,1))))</f>
        <v>0</v>
      </c>
      <c r="P8027">
        <f>IF(OR(B8027="",C8027="",E8027=""),0,IF(A8027=2,H8027*IF(E8027="SGD",1,IF(E8027="USD",Settings!$B$22,IF(E8027="HKD",Settings!$B$23,1))),0))</f>
        <v>0</v>
      </c>
      <c r="Q8027" s="312">
        <f>IF(OR(J8027="",G8027=""),"",G8027+ROW()/1000000)</f>
      </c>
      <c r="R8027" s="247">
        <f>IF(Q8027="","",SUMIFS(Txn[Signed Units],Txn[Key],J8027,Txn[Transaction Order],"&lt;="&amp;Q8027))</f>
      </c>
    </row>
    <row r="8028" spans="10:18" ht="15" customHeight="1" x14ac:dyDescent="0.15">
      <c r="J8028" s="246">
        <f>IF(OR(B8028="",C8028="",E8028=""),"",B8028&amp;":"&amp;C8028&amp;":"&amp;E8028)</f>
      </c>
      <c r="K8028" s="247">
        <f>IF(A8028="","",A8028*D8028)</f>
      </c>
      <c r="L8028" s="246">
        <f>IF(A8028="","",IF(OR(A8028=1,A8028=0),H8028,0))</f>
      </c>
      <c r="M8028" s="246">
        <f>IF(A8028="","",IF(A8028=-1,H8028,0))</f>
      </c>
      <c r="N8028">
        <f>IF(J8028="","",IF(E8028="SGD",1,IF(E8028="USD",Settings!$B$22,IF(E8028="HKD",Settings!$B$23,1))))</f>
      </c>
      <c r="O8028">
        <f>IF(OR(B8028="",C8028="",E8028=""),0,(IF(A8028=-1,H8028,0)-IF(OR(A8028=1,A8028=0),H8028,0)+IF(A8028=2,H8028,0))*IF(E8028="SGD",1,IF(E8028="USD",Settings!$B$22,IF(E8028="HKD",Settings!$B$23,1))))</f>
        <v>0</v>
      </c>
      <c r="P8028">
        <f>IF(OR(B8028="",C8028="",E8028=""),0,IF(A8028=2,H8028*IF(E8028="SGD",1,IF(E8028="USD",Settings!$B$22,IF(E8028="HKD",Settings!$B$23,1))),0))</f>
        <v>0</v>
      </c>
      <c r="Q8028" s="312">
        <f>IF(OR(J8028="",G8028=""),"",G8028+ROW()/1000000)</f>
      </c>
      <c r="R8028" s="247">
        <f>IF(Q8028="","",SUMIFS(Txn[Signed Units],Txn[Key],J8028,Txn[Transaction Order],"&lt;="&amp;Q8028))</f>
      </c>
    </row>
    <row r="8029" spans="10:18" ht="15" customHeight="1" x14ac:dyDescent="0.15">
      <c r="J8029" s="246">
        <f>IF(OR(B8029="",C8029="",E8029=""),"",B8029&amp;":"&amp;C8029&amp;":"&amp;E8029)</f>
      </c>
      <c r="K8029" s="247">
        <f>IF(A8029="","",A8029*D8029)</f>
      </c>
      <c r="L8029" s="246">
        <f>IF(A8029="","",IF(OR(A8029=1,A8029=0),H8029,0))</f>
      </c>
      <c r="M8029" s="246">
        <f>IF(A8029="","",IF(A8029=-1,H8029,0))</f>
      </c>
      <c r="N8029">
        <f>IF(J8029="","",IF(E8029="SGD",1,IF(E8029="USD",Settings!$B$22,IF(E8029="HKD",Settings!$B$23,1))))</f>
      </c>
      <c r="O8029">
        <f>IF(OR(B8029="",C8029="",E8029=""),0,(IF(A8029=-1,H8029,0)-IF(OR(A8029=1,A8029=0),H8029,0)+IF(A8029=2,H8029,0))*IF(E8029="SGD",1,IF(E8029="USD",Settings!$B$22,IF(E8029="HKD",Settings!$B$23,1))))</f>
        <v>0</v>
      </c>
      <c r="P8029">
        <f>IF(OR(B8029="",C8029="",E8029=""),0,IF(A8029=2,H8029*IF(E8029="SGD",1,IF(E8029="USD",Settings!$B$22,IF(E8029="HKD",Settings!$B$23,1))),0))</f>
        <v>0</v>
      </c>
      <c r="Q8029" s="312">
        <f>IF(OR(J8029="",G8029=""),"",G8029+ROW()/1000000)</f>
      </c>
      <c r="R8029" s="247">
        <f>IF(Q8029="","",SUMIFS(Txn[Signed Units],Txn[Key],J8029,Txn[Transaction Order],"&lt;="&amp;Q8029))</f>
      </c>
    </row>
    <row r="8030" spans="10:18" ht="15" customHeight="1" x14ac:dyDescent="0.15">
      <c r="J8030" s="246">
        <f>IF(OR(B8030="",C8030="",E8030=""),"",B8030&amp;":"&amp;C8030&amp;":"&amp;E8030)</f>
      </c>
      <c r="K8030" s="247">
        <f>IF(A8030="","",A8030*D8030)</f>
      </c>
      <c r="L8030" s="246">
        <f>IF(A8030="","",IF(OR(A8030=1,A8030=0),H8030,0))</f>
      </c>
      <c r="M8030" s="246">
        <f>IF(A8030="","",IF(A8030=-1,H8030,0))</f>
      </c>
      <c r="N8030">
        <f>IF(J8030="","",IF(E8030="SGD",1,IF(E8030="USD",Settings!$B$22,IF(E8030="HKD",Settings!$B$23,1))))</f>
      </c>
      <c r="O8030">
        <f>IF(OR(B8030="",C8030="",E8030=""),0,(IF(A8030=-1,H8030,0)-IF(OR(A8030=1,A8030=0),H8030,0)+IF(A8030=2,H8030,0))*IF(E8030="SGD",1,IF(E8030="USD",Settings!$B$22,IF(E8030="HKD",Settings!$B$23,1))))</f>
        <v>0</v>
      </c>
      <c r="P8030">
        <f>IF(OR(B8030="",C8030="",E8030=""),0,IF(A8030=2,H8030*IF(E8030="SGD",1,IF(E8030="USD",Settings!$B$22,IF(E8030="HKD",Settings!$B$23,1))),0))</f>
        <v>0</v>
      </c>
      <c r="Q8030" s="312">
        <f>IF(OR(J8030="",G8030=""),"",G8030+ROW()/1000000)</f>
      </c>
      <c r="R8030" s="247">
        <f>IF(Q8030="","",SUMIFS(Txn[Signed Units],Txn[Key],J8030,Txn[Transaction Order],"&lt;="&amp;Q8030))</f>
      </c>
    </row>
    <row r="8031" spans="10:18" ht="15" customHeight="1" x14ac:dyDescent="0.15">
      <c r="J8031" s="246">
        <f>IF(OR(B8031="",C8031="",E8031=""),"",B8031&amp;":"&amp;C8031&amp;":"&amp;E8031)</f>
      </c>
      <c r="K8031" s="247">
        <f>IF(A8031="","",A8031*D8031)</f>
      </c>
      <c r="L8031" s="246">
        <f>IF(A8031="","",IF(OR(A8031=1,A8031=0),H8031,0))</f>
      </c>
      <c r="M8031" s="246">
        <f>IF(A8031="","",IF(A8031=-1,H8031,0))</f>
      </c>
      <c r="N8031">
        <f>IF(J8031="","",IF(E8031="SGD",1,IF(E8031="USD",Settings!$B$22,IF(E8031="HKD",Settings!$B$23,1))))</f>
      </c>
      <c r="O8031">
        <f>IF(OR(B8031="",C8031="",E8031=""),0,(IF(A8031=-1,H8031,0)-IF(OR(A8031=1,A8031=0),H8031,0)+IF(A8031=2,H8031,0))*IF(E8031="SGD",1,IF(E8031="USD",Settings!$B$22,IF(E8031="HKD",Settings!$B$23,1))))</f>
        <v>0</v>
      </c>
      <c r="P8031">
        <f>IF(OR(B8031="",C8031="",E8031=""),0,IF(A8031=2,H8031*IF(E8031="SGD",1,IF(E8031="USD",Settings!$B$22,IF(E8031="HKD",Settings!$B$23,1))),0))</f>
        <v>0</v>
      </c>
      <c r="Q8031" s="312">
        <f>IF(OR(J8031="",G8031=""),"",G8031+ROW()/1000000)</f>
      </c>
      <c r="R8031" s="247">
        <f>IF(Q8031="","",SUMIFS(Txn[Signed Units],Txn[Key],J8031,Txn[Transaction Order],"&lt;="&amp;Q8031))</f>
      </c>
    </row>
    <row r="8032" spans="10:18" ht="15" customHeight="1" x14ac:dyDescent="0.15">
      <c r="J8032" s="246">
        <f>IF(OR(B8032="",C8032="",E8032=""),"",B8032&amp;":"&amp;C8032&amp;":"&amp;E8032)</f>
      </c>
      <c r="K8032" s="247">
        <f>IF(A8032="","",A8032*D8032)</f>
      </c>
      <c r="L8032" s="246">
        <f>IF(A8032="","",IF(OR(A8032=1,A8032=0),H8032,0))</f>
      </c>
      <c r="M8032" s="246">
        <f>IF(A8032="","",IF(A8032=-1,H8032,0))</f>
      </c>
      <c r="N8032">
        <f>IF(J8032="","",IF(E8032="SGD",1,IF(E8032="USD",Settings!$B$22,IF(E8032="HKD",Settings!$B$23,1))))</f>
      </c>
      <c r="O8032">
        <f>IF(OR(B8032="",C8032="",E8032=""),0,(IF(A8032=-1,H8032,0)-IF(OR(A8032=1,A8032=0),H8032,0)+IF(A8032=2,H8032,0))*IF(E8032="SGD",1,IF(E8032="USD",Settings!$B$22,IF(E8032="HKD",Settings!$B$23,1))))</f>
        <v>0</v>
      </c>
      <c r="P8032">
        <f>IF(OR(B8032="",C8032="",E8032=""),0,IF(A8032=2,H8032*IF(E8032="SGD",1,IF(E8032="USD",Settings!$B$22,IF(E8032="HKD",Settings!$B$23,1))),0))</f>
        <v>0</v>
      </c>
      <c r="Q8032" s="312">
        <f>IF(OR(J8032="",G8032=""),"",G8032+ROW()/1000000)</f>
      </c>
      <c r="R8032" s="247">
        <f>IF(Q8032="","",SUMIFS(Txn[Signed Units],Txn[Key],J8032,Txn[Transaction Order],"&lt;="&amp;Q8032))</f>
      </c>
    </row>
    <row r="8033" spans="10:18" ht="15" customHeight="1" x14ac:dyDescent="0.15">
      <c r="J8033" s="246">
        <f>IF(OR(B8033="",C8033="",E8033=""),"",B8033&amp;":"&amp;C8033&amp;":"&amp;E8033)</f>
      </c>
      <c r="K8033" s="247">
        <f>IF(A8033="","",A8033*D8033)</f>
      </c>
      <c r="L8033" s="246">
        <f>IF(A8033="","",IF(OR(A8033=1,A8033=0),H8033,0))</f>
      </c>
      <c r="M8033" s="246">
        <f>IF(A8033="","",IF(A8033=-1,H8033,0))</f>
      </c>
      <c r="N8033">
        <f>IF(J8033="","",IF(E8033="SGD",1,IF(E8033="USD",Settings!$B$22,IF(E8033="HKD",Settings!$B$23,1))))</f>
      </c>
      <c r="O8033">
        <f>IF(OR(B8033="",C8033="",E8033=""),0,(IF(A8033=-1,H8033,0)-IF(OR(A8033=1,A8033=0),H8033,0)+IF(A8033=2,H8033,0))*IF(E8033="SGD",1,IF(E8033="USD",Settings!$B$22,IF(E8033="HKD",Settings!$B$23,1))))</f>
        <v>0</v>
      </c>
      <c r="P8033">
        <f>IF(OR(B8033="",C8033="",E8033=""),0,IF(A8033=2,H8033*IF(E8033="SGD",1,IF(E8033="USD",Settings!$B$22,IF(E8033="HKD",Settings!$B$23,1))),0))</f>
        <v>0</v>
      </c>
      <c r="Q8033" s="312">
        <f>IF(OR(J8033="",G8033=""),"",G8033+ROW()/1000000)</f>
      </c>
      <c r="R8033" s="247">
        <f>IF(Q8033="","",SUMIFS(Txn[Signed Units],Txn[Key],J8033,Txn[Transaction Order],"&lt;="&amp;Q8033))</f>
      </c>
    </row>
    <row r="8034" spans="10:18" ht="15" customHeight="1" x14ac:dyDescent="0.15">
      <c r="J8034" s="246">
        <f>IF(OR(B8034="",C8034="",E8034=""),"",B8034&amp;":"&amp;C8034&amp;":"&amp;E8034)</f>
      </c>
      <c r="K8034" s="247">
        <f>IF(A8034="","",A8034*D8034)</f>
      </c>
      <c r="L8034" s="246">
        <f>IF(A8034="","",IF(OR(A8034=1,A8034=0),H8034,0))</f>
      </c>
      <c r="M8034" s="246">
        <f>IF(A8034="","",IF(A8034=-1,H8034,0))</f>
      </c>
      <c r="N8034">
        <f>IF(J8034="","",IF(E8034="SGD",1,IF(E8034="USD",Settings!$B$22,IF(E8034="HKD",Settings!$B$23,1))))</f>
      </c>
      <c r="O8034">
        <f>IF(OR(B8034="",C8034="",E8034=""),0,(IF(A8034=-1,H8034,0)-IF(OR(A8034=1,A8034=0),H8034,0)+IF(A8034=2,H8034,0))*IF(E8034="SGD",1,IF(E8034="USD",Settings!$B$22,IF(E8034="HKD",Settings!$B$23,1))))</f>
        <v>0</v>
      </c>
      <c r="P8034">
        <f>IF(OR(B8034="",C8034="",E8034=""),0,IF(A8034=2,H8034*IF(E8034="SGD",1,IF(E8034="USD",Settings!$B$22,IF(E8034="HKD",Settings!$B$23,1))),0))</f>
        <v>0</v>
      </c>
      <c r="Q8034" s="312">
        <f>IF(OR(J8034="",G8034=""),"",G8034+ROW()/1000000)</f>
      </c>
      <c r="R8034" s="247">
        <f>IF(Q8034="","",SUMIFS(Txn[Signed Units],Txn[Key],J8034,Txn[Transaction Order],"&lt;="&amp;Q8034))</f>
      </c>
    </row>
    <row r="8035" spans="10:18" ht="15" customHeight="1" x14ac:dyDescent="0.15">
      <c r="J8035" s="246">
        <f>IF(OR(B8035="",C8035="",E8035=""),"",B8035&amp;":"&amp;C8035&amp;":"&amp;E8035)</f>
      </c>
      <c r="K8035" s="247">
        <f>IF(A8035="","",A8035*D8035)</f>
      </c>
      <c r="L8035" s="246">
        <f>IF(A8035="","",IF(OR(A8035=1,A8035=0),H8035,0))</f>
      </c>
      <c r="M8035" s="246">
        <f>IF(A8035="","",IF(A8035=-1,H8035,0))</f>
      </c>
      <c r="N8035">
        <f>IF(J8035="","",IF(E8035="SGD",1,IF(E8035="USD",Settings!$B$22,IF(E8035="HKD",Settings!$B$23,1))))</f>
      </c>
      <c r="O8035">
        <f>IF(OR(B8035="",C8035="",E8035=""),0,(IF(A8035=-1,H8035,0)-IF(OR(A8035=1,A8035=0),H8035,0)+IF(A8035=2,H8035,0))*IF(E8035="SGD",1,IF(E8035="USD",Settings!$B$22,IF(E8035="HKD",Settings!$B$23,1))))</f>
        <v>0</v>
      </c>
      <c r="P8035">
        <f>IF(OR(B8035="",C8035="",E8035=""),0,IF(A8035=2,H8035*IF(E8035="SGD",1,IF(E8035="USD",Settings!$B$22,IF(E8035="HKD",Settings!$B$23,1))),0))</f>
        <v>0</v>
      </c>
      <c r="Q8035" s="312">
        <f>IF(OR(J8035="",G8035=""),"",G8035+ROW()/1000000)</f>
      </c>
      <c r="R8035" s="247">
        <f>IF(Q8035="","",SUMIFS(Txn[Signed Units],Txn[Key],J8035,Txn[Transaction Order],"&lt;="&amp;Q8035))</f>
      </c>
    </row>
    <row r="8036" spans="10:18" ht="15" customHeight="1" x14ac:dyDescent="0.15">
      <c r="J8036" s="246">
        <f>IF(OR(B8036="",C8036="",E8036=""),"",B8036&amp;":"&amp;C8036&amp;":"&amp;E8036)</f>
      </c>
      <c r="K8036" s="247">
        <f>IF(A8036="","",A8036*D8036)</f>
      </c>
      <c r="L8036" s="246">
        <f>IF(A8036="","",IF(OR(A8036=1,A8036=0),H8036,0))</f>
      </c>
      <c r="M8036" s="246">
        <f>IF(A8036="","",IF(A8036=-1,H8036,0))</f>
      </c>
      <c r="N8036">
        <f>IF(J8036="","",IF(E8036="SGD",1,IF(E8036="USD",Settings!$B$22,IF(E8036="HKD",Settings!$B$23,1))))</f>
      </c>
      <c r="O8036">
        <f>IF(OR(B8036="",C8036="",E8036=""),0,(IF(A8036=-1,H8036,0)-IF(OR(A8036=1,A8036=0),H8036,0)+IF(A8036=2,H8036,0))*IF(E8036="SGD",1,IF(E8036="USD",Settings!$B$22,IF(E8036="HKD",Settings!$B$23,1))))</f>
        <v>0</v>
      </c>
      <c r="P8036">
        <f>IF(OR(B8036="",C8036="",E8036=""),0,IF(A8036=2,H8036*IF(E8036="SGD",1,IF(E8036="USD",Settings!$B$22,IF(E8036="HKD",Settings!$B$23,1))),0))</f>
        <v>0</v>
      </c>
      <c r="Q8036" s="312">
        <f>IF(OR(J8036="",G8036=""),"",G8036+ROW()/1000000)</f>
      </c>
      <c r="R8036" s="247">
        <f>IF(Q8036="","",SUMIFS(Txn[Signed Units],Txn[Key],J8036,Txn[Transaction Order],"&lt;="&amp;Q8036))</f>
      </c>
    </row>
    <row r="8037" spans="10:18" ht="15" customHeight="1" x14ac:dyDescent="0.15">
      <c r="J8037" s="246">
        <f>IF(OR(B8037="",C8037="",E8037=""),"",B8037&amp;":"&amp;C8037&amp;":"&amp;E8037)</f>
      </c>
      <c r="K8037" s="247">
        <f>IF(A8037="","",A8037*D8037)</f>
      </c>
      <c r="L8037" s="246">
        <f>IF(A8037="","",IF(OR(A8037=1,A8037=0),H8037,0))</f>
      </c>
      <c r="M8037" s="246">
        <f>IF(A8037="","",IF(A8037=-1,H8037,0))</f>
      </c>
      <c r="N8037">
        <f>IF(J8037="","",IF(E8037="SGD",1,IF(E8037="USD",Settings!$B$22,IF(E8037="HKD",Settings!$B$23,1))))</f>
      </c>
      <c r="O8037">
        <f>IF(OR(B8037="",C8037="",E8037=""),0,(IF(A8037=-1,H8037,0)-IF(OR(A8037=1,A8037=0),H8037,0)+IF(A8037=2,H8037,0))*IF(E8037="SGD",1,IF(E8037="USD",Settings!$B$22,IF(E8037="HKD",Settings!$B$23,1))))</f>
        <v>0</v>
      </c>
      <c r="P8037">
        <f>IF(OR(B8037="",C8037="",E8037=""),0,IF(A8037=2,H8037*IF(E8037="SGD",1,IF(E8037="USD",Settings!$B$22,IF(E8037="HKD",Settings!$B$23,1))),0))</f>
        <v>0</v>
      </c>
      <c r="Q8037" s="312">
        <f>IF(OR(J8037="",G8037=""),"",G8037+ROW()/1000000)</f>
      </c>
      <c r="R8037" s="247">
        <f>IF(Q8037="","",SUMIFS(Txn[Signed Units],Txn[Key],J8037,Txn[Transaction Order],"&lt;="&amp;Q8037))</f>
      </c>
    </row>
    <row r="8038" spans="10:18" ht="15" customHeight="1" x14ac:dyDescent="0.15">
      <c r="J8038" s="246">
        <f>IF(OR(B8038="",C8038="",E8038=""),"",B8038&amp;":"&amp;C8038&amp;":"&amp;E8038)</f>
      </c>
      <c r="K8038" s="247">
        <f>IF(A8038="","",A8038*D8038)</f>
      </c>
      <c r="L8038" s="246">
        <f>IF(A8038="","",IF(OR(A8038=1,A8038=0),H8038,0))</f>
      </c>
      <c r="M8038" s="246">
        <f>IF(A8038="","",IF(A8038=-1,H8038,0))</f>
      </c>
      <c r="N8038">
        <f>IF(J8038="","",IF(E8038="SGD",1,IF(E8038="USD",Settings!$B$22,IF(E8038="HKD",Settings!$B$23,1))))</f>
      </c>
      <c r="O8038">
        <f>IF(OR(B8038="",C8038="",E8038=""),0,(IF(A8038=-1,H8038,0)-IF(OR(A8038=1,A8038=0),H8038,0)+IF(A8038=2,H8038,0))*IF(E8038="SGD",1,IF(E8038="USD",Settings!$B$22,IF(E8038="HKD",Settings!$B$23,1))))</f>
        <v>0</v>
      </c>
      <c r="P8038">
        <f>IF(OR(B8038="",C8038="",E8038=""),0,IF(A8038=2,H8038*IF(E8038="SGD",1,IF(E8038="USD",Settings!$B$22,IF(E8038="HKD",Settings!$B$23,1))),0))</f>
        <v>0</v>
      </c>
      <c r="Q8038" s="312">
        <f>IF(OR(J8038="",G8038=""),"",G8038+ROW()/1000000)</f>
      </c>
      <c r="R8038" s="247">
        <f>IF(Q8038="","",SUMIFS(Txn[Signed Units],Txn[Key],J8038,Txn[Transaction Order],"&lt;="&amp;Q8038))</f>
      </c>
    </row>
    <row r="8039" spans="10:18" ht="15" customHeight="1" x14ac:dyDescent="0.15">
      <c r="J8039" s="246">
        <f>IF(OR(B8039="",C8039="",E8039=""),"",B8039&amp;":"&amp;C8039&amp;":"&amp;E8039)</f>
      </c>
      <c r="K8039" s="247">
        <f>IF(A8039="","",A8039*D8039)</f>
      </c>
      <c r="L8039" s="246">
        <f>IF(A8039="","",IF(OR(A8039=1,A8039=0),H8039,0))</f>
      </c>
      <c r="M8039" s="246">
        <f>IF(A8039="","",IF(A8039=-1,H8039,0))</f>
      </c>
      <c r="N8039">
        <f>IF(J8039="","",IF(E8039="SGD",1,IF(E8039="USD",Settings!$B$22,IF(E8039="HKD",Settings!$B$23,1))))</f>
      </c>
      <c r="O8039">
        <f>IF(OR(B8039="",C8039="",E8039=""),0,(IF(A8039=-1,H8039,0)-IF(OR(A8039=1,A8039=0),H8039,0)+IF(A8039=2,H8039,0))*IF(E8039="SGD",1,IF(E8039="USD",Settings!$B$22,IF(E8039="HKD",Settings!$B$23,1))))</f>
        <v>0</v>
      </c>
      <c r="P8039">
        <f>IF(OR(B8039="",C8039="",E8039=""),0,IF(A8039=2,H8039*IF(E8039="SGD",1,IF(E8039="USD",Settings!$B$22,IF(E8039="HKD",Settings!$B$23,1))),0))</f>
        <v>0</v>
      </c>
      <c r="Q8039" s="312">
        <f>IF(OR(J8039="",G8039=""),"",G8039+ROW()/1000000)</f>
      </c>
      <c r="R8039" s="247">
        <f>IF(Q8039="","",SUMIFS(Txn[Signed Units],Txn[Key],J8039,Txn[Transaction Order],"&lt;="&amp;Q8039))</f>
      </c>
    </row>
    <row r="8040" spans="10:18" ht="15" customHeight="1" x14ac:dyDescent="0.15">
      <c r="J8040" s="246">
        <f>IF(OR(B8040="",C8040="",E8040=""),"",B8040&amp;":"&amp;C8040&amp;":"&amp;E8040)</f>
      </c>
      <c r="K8040" s="247">
        <f>IF(A8040="","",A8040*D8040)</f>
      </c>
      <c r="L8040" s="246">
        <f>IF(A8040="","",IF(OR(A8040=1,A8040=0),H8040,0))</f>
      </c>
      <c r="M8040" s="246">
        <f>IF(A8040="","",IF(A8040=-1,H8040,0))</f>
      </c>
      <c r="N8040">
        <f>IF(J8040="","",IF(E8040="SGD",1,IF(E8040="USD",Settings!$B$22,IF(E8040="HKD",Settings!$B$23,1))))</f>
      </c>
      <c r="O8040">
        <f>IF(OR(B8040="",C8040="",E8040=""),0,(IF(A8040=-1,H8040,0)-IF(OR(A8040=1,A8040=0),H8040,0)+IF(A8040=2,H8040,0))*IF(E8040="SGD",1,IF(E8040="USD",Settings!$B$22,IF(E8040="HKD",Settings!$B$23,1))))</f>
        <v>0</v>
      </c>
      <c r="P8040">
        <f>IF(OR(B8040="",C8040="",E8040=""),0,IF(A8040=2,H8040*IF(E8040="SGD",1,IF(E8040="USD",Settings!$B$22,IF(E8040="HKD",Settings!$B$23,1))),0))</f>
        <v>0</v>
      </c>
      <c r="Q8040" s="312">
        <f>IF(OR(J8040="",G8040=""),"",G8040+ROW()/1000000)</f>
      </c>
      <c r="R8040" s="247">
        <f>IF(Q8040="","",SUMIFS(Txn[Signed Units],Txn[Key],J8040,Txn[Transaction Order],"&lt;="&amp;Q8040))</f>
      </c>
    </row>
    <row r="8041" spans="10:18" ht="15" customHeight="1" x14ac:dyDescent="0.15">
      <c r="J8041" s="246">
        <f>IF(OR(B8041="",C8041="",E8041=""),"",B8041&amp;":"&amp;C8041&amp;":"&amp;E8041)</f>
      </c>
      <c r="K8041" s="247">
        <f>IF(A8041="","",A8041*D8041)</f>
      </c>
      <c r="L8041" s="246">
        <f>IF(A8041="","",IF(OR(A8041=1,A8041=0),H8041,0))</f>
      </c>
      <c r="M8041" s="246">
        <f>IF(A8041="","",IF(A8041=-1,H8041,0))</f>
      </c>
      <c r="N8041">
        <f>IF(J8041="","",IF(E8041="SGD",1,IF(E8041="USD",Settings!$B$22,IF(E8041="HKD",Settings!$B$23,1))))</f>
      </c>
      <c r="O8041">
        <f>IF(OR(B8041="",C8041="",E8041=""),0,(IF(A8041=-1,H8041,0)-IF(OR(A8041=1,A8041=0),H8041,0)+IF(A8041=2,H8041,0))*IF(E8041="SGD",1,IF(E8041="USD",Settings!$B$22,IF(E8041="HKD",Settings!$B$23,1))))</f>
        <v>0</v>
      </c>
      <c r="P8041">
        <f>IF(OR(B8041="",C8041="",E8041=""),0,IF(A8041=2,H8041*IF(E8041="SGD",1,IF(E8041="USD",Settings!$B$22,IF(E8041="HKD",Settings!$B$23,1))),0))</f>
        <v>0</v>
      </c>
      <c r="Q8041" s="312">
        <f>IF(OR(J8041="",G8041=""),"",G8041+ROW()/1000000)</f>
      </c>
      <c r="R8041" s="247">
        <f>IF(Q8041="","",SUMIFS(Txn[Signed Units],Txn[Key],J8041,Txn[Transaction Order],"&lt;="&amp;Q8041))</f>
      </c>
    </row>
    <row r="8042" spans="10:18" ht="15" customHeight="1" x14ac:dyDescent="0.15">
      <c r="J8042" s="246">
        <f>IF(OR(B8042="",C8042="",E8042=""),"",B8042&amp;":"&amp;C8042&amp;":"&amp;E8042)</f>
      </c>
      <c r="K8042" s="247">
        <f>IF(A8042="","",A8042*D8042)</f>
      </c>
      <c r="L8042" s="246">
        <f>IF(A8042="","",IF(OR(A8042=1,A8042=0),H8042,0))</f>
      </c>
      <c r="M8042" s="246">
        <f>IF(A8042="","",IF(A8042=-1,H8042,0))</f>
      </c>
      <c r="N8042">
        <f>IF(J8042="","",IF(E8042="SGD",1,IF(E8042="USD",Settings!$B$22,IF(E8042="HKD",Settings!$B$23,1))))</f>
      </c>
      <c r="O8042">
        <f>IF(OR(B8042="",C8042="",E8042=""),0,(IF(A8042=-1,H8042,0)-IF(OR(A8042=1,A8042=0),H8042,0)+IF(A8042=2,H8042,0))*IF(E8042="SGD",1,IF(E8042="USD",Settings!$B$22,IF(E8042="HKD",Settings!$B$23,1))))</f>
        <v>0</v>
      </c>
      <c r="P8042">
        <f>IF(OR(B8042="",C8042="",E8042=""),0,IF(A8042=2,H8042*IF(E8042="SGD",1,IF(E8042="USD",Settings!$B$22,IF(E8042="HKD",Settings!$B$23,1))),0))</f>
        <v>0</v>
      </c>
      <c r="Q8042" s="312">
        <f>IF(OR(J8042="",G8042=""),"",G8042+ROW()/1000000)</f>
      </c>
      <c r="R8042" s="247">
        <f>IF(Q8042="","",SUMIFS(Txn[Signed Units],Txn[Key],J8042,Txn[Transaction Order],"&lt;="&amp;Q8042))</f>
      </c>
    </row>
    <row r="8043" spans="10:18" ht="15" customHeight="1" x14ac:dyDescent="0.15">
      <c r="J8043" s="246">
        <f>IF(OR(B8043="",C8043="",E8043=""),"",B8043&amp;":"&amp;C8043&amp;":"&amp;E8043)</f>
      </c>
      <c r="K8043" s="247">
        <f>IF(A8043="","",A8043*D8043)</f>
      </c>
      <c r="L8043" s="246">
        <f>IF(A8043="","",IF(OR(A8043=1,A8043=0),H8043,0))</f>
      </c>
      <c r="M8043" s="246">
        <f>IF(A8043="","",IF(A8043=-1,H8043,0))</f>
      </c>
      <c r="N8043">
        <f>IF(J8043="","",IF(E8043="SGD",1,IF(E8043="USD",Settings!$B$22,IF(E8043="HKD",Settings!$B$23,1))))</f>
      </c>
      <c r="O8043">
        <f>IF(OR(B8043="",C8043="",E8043=""),0,(IF(A8043=-1,H8043,0)-IF(OR(A8043=1,A8043=0),H8043,0)+IF(A8043=2,H8043,0))*IF(E8043="SGD",1,IF(E8043="USD",Settings!$B$22,IF(E8043="HKD",Settings!$B$23,1))))</f>
        <v>0</v>
      </c>
      <c r="P8043">
        <f>IF(OR(B8043="",C8043="",E8043=""),0,IF(A8043=2,H8043*IF(E8043="SGD",1,IF(E8043="USD",Settings!$B$22,IF(E8043="HKD",Settings!$B$23,1))),0))</f>
        <v>0</v>
      </c>
      <c r="Q8043" s="312">
        <f>IF(OR(J8043="",G8043=""),"",G8043+ROW()/1000000)</f>
      </c>
      <c r="R8043" s="247">
        <f>IF(Q8043="","",SUMIFS(Txn[Signed Units],Txn[Key],J8043,Txn[Transaction Order],"&lt;="&amp;Q8043))</f>
      </c>
    </row>
    <row r="8044" spans="10:18" ht="15" customHeight="1" x14ac:dyDescent="0.15">
      <c r="J8044" s="246">
        <f>IF(OR(B8044="",C8044="",E8044=""),"",B8044&amp;":"&amp;C8044&amp;":"&amp;E8044)</f>
      </c>
      <c r="K8044" s="247">
        <f>IF(A8044="","",A8044*D8044)</f>
      </c>
      <c r="L8044" s="246">
        <f>IF(A8044="","",IF(OR(A8044=1,A8044=0),H8044,0))</f>
      </c>
      <c r="M8044" s="246">
        <f>IF(A8044="","",IF(A8044=-1,H8044,0))</f>
      </c>
      <c r="N8044">
        <f>IF(J8044="","",IF(E8044="SGD",1,IF(E8044="USD",Settings!$B$22,IF(E8044="HKD",Settings!$B$23,1))))</f>
      </c>
      <c r="O8044">
        <f>IF(OR(B8044="",C8044="",E8044=""),0,(IF(A8044=-1,H8044,0)-IF(OR(A8044=1,A8044=0),H8044,0)+IF(A8044=2,H8044,0))*IF(E8044="SGD",1,IF(E8044="USD",Settings!$B$22,IF(E8044="HKD",Settings!$B$23,1))))</f>
        <v>0</v>
      </c>
      <c r="P8044">
        <f>IF(OR(B8044="",C8044="",E8044=""),0,IF(A8044=2,H8044*IF(E8044="SGD",1,IF(E8044="USD",Settings!$B$22,IF(E8044="HKD",Settings!$B$23,1))),0))</f>
        <v>0</v>
      </c>
      <c r="Q8044" s="312">
        <f>IF(OR(J8044="",G8044=""),"",G8044+ROW()/1000000)</f>
      </c>
      <c r="R8044" s="247">
        <f>IF(Q8044="","",SUMIFS(Txn[Signed Units],Txn[Key],J8044,Txn[Transaction Order],"&lt;="&amp;Q8044))</f>
      </c>
    </row>
    <row r="8045" spans="10:18" ht="15" customHeight="1" x14ac:dyDescent="0.15">
      <c r="J8045" s="246">
        <f>IF(OR(B8045="",C8045="",E8045=""),"",B8045&amp;":"&amp;C8045&amp;":"&amp;E8045)</f>
      </c>
      <c r="K8045" s="247">
        <f>IF(A8045="","",A8045*D8045)</f>
      </c>
      <c r="L8045" s="246">
        <f>IF(A8045="","",IF(OR(A8045=1,A8045=0),H8045,0))</f>
      </c>
      <c r="M8045" s="246">
        <f>IF(A8045="","",IF(A8045=-1,H8045,0))</f>
      </c>
      <c r="N8045">
        <f>IF(J8045="","",IF(E8045="SGD",1,IF(E8045="USD",Settings!$B$22,IF(E8045="HKD",Settings!$B$23,1))))</f>
      </c>
      <c r="O8045">
        <f>IF(OR(B8045="",C8045="",E8045=""),0,(IF(A8045=-1,H8045,0)-IF(OR(A8045=1,A8045=0),H8045,0)+IF(A8045=2,H8045,0))*IF(E8045="SGD",1,IF(E8045="USD",Settings!$B$22,IF(E8045="HKD",Settings!$B$23,1))))</f>
        <v>0</v>
      </c>
      <c r="P8045">
        <f>IF(OR(B8045="",C8045="",E8045=""),0,IF(A8045=2,H8045*IF(E8045="SGD",1,IF(E8045="USD",Settings!$B$22,IF(E8045="HKD",Settings!$B$23,1))),0))</f>
        <v>0</v>
      </c>
      <c r="Q8045" s="312">
        <f>IF(OR(J8045="",G8045=""),"",G8045+ROW()/1000000)</f>
      </c>
      <c r="R8045" s="247">
        <f>IF(Q8045="","",SUMIFS(Txn[Signed Units],Txn[Key],J8045,Txn[Transaction Order],"&lt;="&amp;Q8045))</f>
      </c>
    </row>
    <row r="8046" spans="10:18" ht="15" customHeight="1" x14ac:dyDescent="0.15">
      <c r="J8046" s="246">
        <f>IF(OR(B8046="",C8046="",E8046=""),"",B8046&amp;":"&amp;C8046&amp;":"&amp;E8046)</f>
      </c>
      <c r="K8046" s="247">
        <f>IF(A8046="","",A8046*D8046)</f>
      </c>
      <c r="L8046" s="246">
        <f>IF(A8046="","",IF(OR(A8046=1,A8046=0),H8046,0))</f>
      </c>
      <c r="M8046" s="246">
        <f>IF(A8046="","",IF(A8046=-1,H8046,0))</f>
      </c>
      <c r="N8046">
        <f>IF(J8046="","",IF(E8046="SGD",1,IF(E8046="USD",Settings!$B$22,IF(E8046="HKD",Settings!$B$23,1))))</f>
      </c>
      <c r="O8046">
        <f>IF(OR(B8046="",C8046="",E8046=""),0,(IF(A8046=-1,H8046,0)-IF(OR(A8046=1,A8046=0),H8046,0)+IF(A8046=2,H8046,0))*IF(E8046="SGD",1,IF(E8046="USD",Settings!$B$22,IF(E8046="HKD",Settings!$B$23,1))))</f>
        <v>0</v>
      </c>
      <c r="P8046">
        <f>IF(OR(B8046="",C8046="",E8046=""),0,IF(A8046=2,H8046*IF(E8046="SGD",1,IF(E8046="USD",Settings!$B$22,IF(E8046="HKD",Settings!$B$23,1))),0))</f>
        <v>0</v>
      </c>
      <c r="Q8046" s="312">
        <f>IF(OR(J8046="",G8046=""),"",G8046+ROW()/1000000)</f>
      </c>
      <c r="R8046" s="247">
        <f>IF(Q8046="","",SUMIFS(Txn[Signed Units],Txn[Key],J8046,Txn[Transaction Order],"&lt;="&amp;Q8046))</f>
      </c>
    </row>
    <row r="8047" spans="10:18" ht="15" customHeight="1" x14ac:dyDescent="0.15">
      <c r="J8047" s="246">
        <f>IF(OR(B8047="",C8047="",E8047=""),"",B8047&amp;":"&amp;C8047&amp;":"&amp;E8047)</f>
      </c>
      <c r="K8047" s="247">
        <f>IF(A8047="","",A8047*D8047)</f>
      </c>
      <c r="L8047" s="246">
        <f>IF(A8047="","",IF(OR(A8047=1,A8047=0),H8047,0))</f>
      </c>
      <c r="M8047" s="246">
        <f>IF(A8047="","",IF(A8047=-1,H8047,0))</f>
      </c>
      <c r="N8047">
        <f>IF(J8047="","",IF(E8047="SGD",1,IF(E8047="USD",Settings!$B$22,IF(E8047="HKD",Settings!$B$23,1))))</f>
      </c>
      <c r="O8047">
        <f>IF(OR(B8047="",C8047="",E8047=""),0,(IF(A8047=-1,H8047,0)-IF(OR(A8047=1,A8047=0),H8047,0)+IF(A8047=2,H8047,0))*IF(E8047="SGD",1,IF(E8047="USD",Settings!$B$22,IF(E8047="HKD",Settings!$B$23,1))))</f>
        <v>0</v>
      </c>
      <c r="P8047">
        <f>IF(OR(B8047="",C8047="",E8047=""),0,IF(A8047=2,H8047*IF(E8047="SGD",1,IF(E8047="USD",Settings!$B$22,IF(E8047="HKD",Settings!$B$23,1))),0))</f>
        <v>0</v>
      </c>
      <c r="Q8047" s="312">
        <f>IF(OR(J8047="",G8047=""),"",G8047+ROW()/1000000)</f>
      </c>
      <c r="R8047" s="247">
        <f>IF(Q8047="","",SUMIFS(Txn[Signed Units],Txn[Key],J8047,Txn[Transaction Order],"&lt;="&amp;Q8047))</f>
      </c>
    </row>
    <row r="8048" spans="10:18" ht="15" customHeight="1" x14ac:dyDescent="0.15">
      <c r="J8048" s="246">
        <f>IF(OR(B8048="",C8048="",E8048=""),"",B8048&amp;":"&amp;C8048&amp;":"&amp;E8048)</f>
      </c>
      <c r="K8048" s="247">
        <f>IF(A8048="","",A8048*D8048)</f>
      </c>
      <c r="L8048" s="246">
        <f>IF(A8048="","",IF(OR(A8048=1,A8048=0),H8048,0))</f>
      </c>
      <c r="M8048" s="246">
        <f>IF(A8048="","",IF(A8048=-1,H8048,0))</f>
      </c>
      <c r="N8048">
        <f>IF(J8048="","",IF(E8048="SGD",1,IF(E8048="USD",Settings!$B$22,IF(E8048="HKD",Settings!$B$23,1))))</f>
      </c>
      <c r="O8048">
        <f>IF(OR(B8048="",C8048="",E8048=""),0,(IF(A8048=-1,H8048,0)-IF(OR(A8048=1,A8048=0),H8048,0)+IF(A8048=2,H8048,0))*IF(E8048="SGD",1,IF(E8048="USD",Settings!$B$22,IF(E8048="HKD",Settings!$B$23,1))))</f>
        <v>0</v>
      </c>
      <c r="P8048">
        <f>IF(OR(B8048="",C8048="",E8048=""),0,IF(A8048=2,H8048*IF(E8048="SGD",1,IF(E8048="USD",Settings!$B$22,IF(E8048="HKD",Settings!$B$23,1))),0))</f>
        <v>0</v>
      </c>
      <c r="Q8048" s="312">
        <f>IF(OR(J8048="",G8048=""),"",G8048+ROW()/1000000)</f>
      </c>
      <c r="R8048" s="247">
        <f>IF(Q8048="","",SUMIFS(Txn[Signed Units],Txn[Key],J8048,Txn[Transaction Order],"&lt;="&amp;Q8048))</f>
      </c>
    </row>
    <row r="8049" spans="10:18" ht="15" customHeight="1" x14ac:dyDescent="0.15">
      <c r="J8049" s="246">
        <f>IF(OR(B8049="",C8049="",E8049=""),"",B8049&amp;":"&amp;C8049&amp;":"&amp;E8049)</f>
      </c>
      <c r="K8049" s="247">
        <f>IF(A8049="","",A8049*D8049)</f>
      </c>
      <c r="L8049" s="246">
        <f>IF(A8049="","",IF(OR(A8049=1,A8049=0),H8049,0))</f>
      </c>
      <c r="M8049" s="246">
        <f>IF(A8049="","",IF(A8049=-1,H8049,0))</f>
      </c>
      <c r="N8049">
        <f>IF(J8049="","",IF(E8049="SGD",1,IF(E8049="USD",Settings!$B$22,IF(E8049="HKD",Settings!$B$23,1))))</f>
      </c>
      <c r="O8049">
        <f>IF(OR(B8049="",C8049="",E8049=""),0,(IF(A8049=-1,H8049,0)-IF(OR(A8049=1,A8049=0),H8049,0)+IF(A8049=2,H8049,0))*IF(E8049="SGD",1,IF(E8049="USD",Settings!$B$22,IF(E8049="HKD",Settings!$B$23,1))))</f>
        <v>0</v>
      </c>
      <c r="P8049">
        <f>IF(OR(B8049="",C8049="",E8049=""),0,IF(A8049=2,H8049*IF(E8049="SGD",1,IF(E8049="USD",Settings!$B$22,IF(E8049="HKD",Settings!$B$23,1))),0))</f>
        <v>0</v>
      </c>
      <c r="Q8049" s="312">
        <f>IF(OR(J8049="",G8049=""),"",G8049+ROW()/1000000)</f>
      </c>
      <c r="R8049" s="247">
        <f>IF(Q8049="","",SUMIFS(Txn[Signed Units],Txn[Key],J8049,Txn[Transaction Order],"&lt;="&amp;Q8049))</f>
      </c>
    </row>
    <row r="8050" spans="10:18" ht="15" customHeight="1" x14ac:dyDescent="0.15">
      <c r="J8050" s="246">
        <f>IF(OR(B8050="",C8050="",E8050=""),"",B8050&amp;":"&amp;C8050&amp;":"&amp;E8050)</f>
      </c>
      <c r="K8050" s="247">
        <f>IF(A8050="","",A8050*D8050)</f>
      </c>
      <c r="L8050" s="246">
        <f>IF(A8050="","",IF(OR(A8050=1,A8050=0),H8050,0))</f>
      </c>
      <c r="M8050" s="246">
        <f>IF(A8050="","",IF(A8050=-1,H8050,0))</f>
      </c>
      <c r="N8050">
        <f>IF(J8050="","",IF(E8050="SGD",1,IF(E8050="USD",Settings!$B$22,IF(E8050="HKD",Settings!$B$23,1))))</f>
      </c>
      <c r="O8050">
        <f>IF(OR(B8050="",C8050="",E8050=""),0,(IF(A8050=-1,H8050,0)-IF(OR(A8050=1,A8050=0),H8050,0)+IF(A8050=2,H8050,0))*IF(E8050="SGD",1,IF(E8050="USD",Settings!$B$22,IF(E8050="HKD",Settings!$B$23,1))))</f>
        <v>0</v>
      </c>
      <c r="P8050">
        <f>IF(OR(B8050="",C8050="",E8050=""),0,IF(A8050=2,H8050*IF(E8050="SGD",1,IF(E8050="USD",Settings!$B$22,IF(E8050="HKD",Settings!$B$23,1))),0))</f>
        <v>0</v>
      </c>
      <c r="Q8050" s="312">
        <f>IF(OR(J8050="",G8050=""),"",G8050+ROW()/1000000)</f>
      </c>
      <c r="R8050" s="247">
        <f>IF(Q8050="","",SUMIFS(Txn[Signed Units],Txn[Key],J8050,Txn[Transaction Order],"&lt;="&amp;Q8050))</f>
      </c>
    </row>
    <row r="8051" spans="10:18" ht="15" customHeight="1" x14ac:dyDescent="0.15">
      <c r="J8051" s="246">
        <f>IF(OR(B8051="",C8051="",E8051=""),"",B8051&amp;":"&amp;C8051&amp;":"&amp;E8051)</f>
      </c>
      <c r="K8051" s="247">
        <f>IF(A8051="","",A8051*D8051)</f>
      </c>
      <c r="L8051" s="246">
        <f>IF(A8051="","",IF(OR(A8051=1,A8051=0),H8051,0))</f>
      </c>
      <c r="M8051" s="246">
        <f>IF(A8051="","",IF(A8051=-1,H8051,0))</f>
      </c>
      <c r="N8051">
        <f>IF(J8051="","",IF(E8051="SGD",1,IF(E8051="USD",Settings!$B$22,IF(E8051="HKD",Settings!$B$23,1))))</f>
      </c>
      <c r="O8051">
        <f>IF(OR(B8051="",C8051="",E8051=""),0,(IF(A8051=-1,H8051,0)-IF(OR(A8051=1,A8051=0),H8051,0)+IF(A8051=2,H8051,0))*IF(E8051="SGD",1,IF(E8051="USD",Settings!$B$22,IF(E8051="HKD",Settings!$B$23,1))))</f>
        <v>0</v>
      </c>
      <c r="P8051">
        <f>IF(OR(B8051="",C8051="",E8051=""),0,IF(A8051=2,H8051*IF(E8051="SGD",1,IF(E8051="USD",Settings!$B$22,IF(E8051="HKD",Settings!$B$23,1))),0))</f>
        <v>0</v>
      </c>
      <c r="Q8051" s="312">
        <f>IF(OR(J8051="",G8051=""),"",G8051+ROW()/1000000)</f>
      </c>
      <c r="R8051" s="247">
        <f>IF(Q8051="","",SUMIFS(Txn[Signed Units],Txn[Key],J8051,Txn[Transaction Order],"&lt;="&amp;Q8051))</f>
      </c>
    </row>
    <row r="8052" spans="10:18" ht="15" customHeight="1" x14ac:dyDescent="0.15">
      <c r="J8052" s="246">
        <f>IF(OR(B8052="",C8052="",E8052=""),"",B8052&amp;":"&amp;C8052&amp;":"&amp;E8052)</f>
      </c>
      <c r="K8052" s="247">
        <f>IF(A8052="","",A8052*D8052)</f>
      </c>
      <c r="L8052" s="246">
        <f>IF(A8052="","",IF(OR(A8052=1,A8052=0),H8052,0))</f>
      </c>
      <c r="M8052" s="246">
        <f>IF(A8052="","",IF(A8052=-1,H8052,0))</f>
      </c>
      <c r="N8052">
        <f>IF(J8052="","",IF(E8052="SGD",1,IF(E8052="USD",Settings!$B$22,IF(E8052="HKD",Settings!$B$23,1))))</f>
      </c>
      <c r="O8052">
        <f>IF(OR(B8052="",C8052="",E8052=""),0,(IF(A8052=-1,H8052,0)-IF(OR(A8052=1,A8052=0),H8052,0)+IF(A8052=2,H8052,0))*IF(E8052="SGD",1,IF(E8052="USD",Settings!$B$22,IF(E8052="HKD",Settings!$B$23,1))))</f>
        <v>0</v>
      </c>
      <c r="P8052">
        <f>IF(OR(B8052="",C8052="",E8052=""),0,IF(A8052=2,H8052*IF(E8052="SGD",1,IF(E8052="USD",Settings!$B$22,IF(E8052="HKD",Settings!$B$23,1))),0))</f>
        <v>0</v>
      </c>
      <c r="Q8052" s="312">
        <f>IF(OR(J8052="",G8052=""),"",G8052+ROW()/1000000)</f>
      </c>
      <c r="R8052" s="247">
        <f>IF(Q8052="","",SUMIFS(Txn[Signed Units],Txn[Key],J8052,Txn[Transaction Order],"&lt;="&amp;Q8052))</f>
      </c>
    </row>
    <row r="8053" spans="10:18" ht="15" customHeight="1" x14ac:dyDescent="0.15">
      <c r="J8053" s="246">
        <f>IF(OR(B8053="",C8053="",E8053=""),"",B8053&amp;":"&amp;C8053&amp;":"&amp;E8053)</f>
      </c>
      <c r="K8053" s="247">
        <f>IF(A8053="","",A8053*D8053)</f>
      </c>
      <c r="L8053" s="246">
        <f>IF(A8053="","",IF(OR(A8053=1,A8053=0),H8053,0))</f>
      </c>
      <c r="M8053" s="246">
        <f>IF(A8053="","",IF(A8053=-1,H8053,0))</f>
      </c>
      <c r="N8053">
        <f>IF(J8053="","",IF(E8053="SGD",1,IF(E8053="USD",Settings!$B$22,IF(E8053="HKD",Settings!$B$23,1))))</f>
      </c>
      <c r="O8053">
        <f>IF(OR(B8053="",C8053="",E8053=""),0,(IF(A8053=-1,H8053,0)-IF(OR(A8053=1,A8053=0),H8053,0)+IF(A8053=2,H8053,0))*IF(E8053="SGD",1,IF(E8053="USD",Settings!$B$22,IF(E8053="HKD",Settings!$B$23,1))))</f>
        <v>0</v>
      </c>
      <c r="P8053">
        <f>IF(OR(B8053="",C8053="",E8053=""),0,IF(A8053=2,H8053*IF(E8053="SGD",1,IF(E8053="USD",Settings!$B$22,IF(E8053="HKD",Settings!$B$23,1))),0))</f>
        <v>0</v>
      </c>
      <c r="Q8053" s="312">
        <f>IF(OR(J8053="",G8053=""),"",G8053+ROW()/1000000)</f>
      </c>
      <c r="R8053" s="247">
        <f>IF(Q8053="","",SUMIFS(Txn[Signed Units],Txn[Key],J8053,Txn[Transaction Order],"&lt;="&amp;Q8053))</f>
      </c>
    </row>
    <row r="8054" spans="10:18" ht="15" customHeight="1" x14ac:dyDescent="0.15">
      <c r="J8054" s="246">
        <f>IF(OR(B8054="",C8054="",E8054=""),"",B8054&amp;":"&amp;C8054&amp;":"&amp;E8054)</f>
      </c>
      <c r="K8054" s="247">
        <f>IF(A8054="","",A8054*D8054)</f>
      </c>
      <c r="L8054" s="246">
        <f>IF(A8054="","",IF(OR(A8054=1,A8054=0),H8054,0))</f>
      </c>
      <c r="M8054" s="246">
        <f>IF(A8054="","",IF(A8054=-1,H8054,0))</f>
      </c>
      <c r="N8054">
        <f>IF(J8054="","",IF(E8054="SGD",1,IF(E8054="USD",Settings!$B$22,IF(E8054="HKD",Settings!$B$23,1))))</f>
      </c>
      <c r="O8054">
        <f>IF(OR(B8054="",C8054="",E8054=""),0,(IF(A8054=-1,H8054,0)-IF(OR(A8054=1,A8054=0),H8054,0)+IF(A8054=2,H8054,0))*IF(E8054="SGD",1,IF(E8054="USD",Settings!$B$22,IF(E8054="HKD",Settings!$B$23,1))))</f>
        <v>0</v>
      </c>
      <c r="P8054">
        <f>IF(OR(B8054="",C8054="",E8054=""),0,IF(A8054=2,H8054*IF(E8054="SGD",1,IF(E8054="USD",Settings!$B$22,IF(E8054="HKD",Settings!$B$23,1))),0))</f>
        <v>0</v>
      </c>
      <c r="Q8054" s="312">
        <f>IF(OR(J8054="",G8054=""),"",G8054+ROW()/1000000)</f>
      </c>
      <c r="R8054" s="247">
        <f>IF(Q8054="","",SUMIFS(Txn[Signed Units],Txn[Key],J8054,Txn[Transaction Order],"&lt;="&amp;Q8054))</f>
      </c>
    </row>
    <row r="8055" spans="10:18" ht="15" customHeight="1" x14ac:dyDescent="0.15">
      <c r="J8055" s="246">
        <f>IF(OR(B8055="",C8055="",E8055=""),"",B8055&amp;":"&amp;C8055&amp;":"&amp;E8055)</f>
      </c>
      <c r="K8055" s="247">
        <f>IF(A8055="","",A8055*D8055)</f>
      </c>
      <c r="L8055" s="246">
        <f>IF(A8055="","",IF(OR(A8055=1,A8055=0),H8055,0))</f>
      </c>
      <c r="M8055" s="246">
        <f>IF(A8055="","",IF(A8055=-1,H8055,0))</f>
      </c>
      <c r="N8055">
        <f>IF(J8055="","",IF(E8055="SGD",1,IF(E8055="USD",Settings!$B$22,IF(E8055="HKD",Settings!$B$23,1))))</f>
      </c>
      <c r="O8055">
        <f>IF(OR(B8055="",C8055="",E8055=""),0,(IF(A8055=-1,H8055,0)-IF(OR(A8055=1,A8055=0),H8055,0)+IF(A8055=2,H8055,0))*IF(E8055="SGD",1,IF(E8055="USD",Settings!$B$22,IF(E8055="HKD",Settings!$B$23,1))))</f>
        <v>0</v>
      </c>
      <c r="P8055">
        <f>IF(OR(B8055="",C8055="",E8055=""),0,IF(A8055=2,H8055*IF(E8055="SGD",1,IF(E8055="USD",Settings!$B$22,IF(E8055="HKD",Settings!$B$23,1))),0))</f>
        <v>0</v>
      </c>
      <c r="Q8055" s="312">
        <f>IF(OR(J8055="",G8055=""),"",G8055+ROW()/1000000)</f>
      </c>
      <c r="R8055" s="247">
        <f>IF(Q8055="","",SUMIFS(Txn[Signed Units],Txn[Key],J8055,Txn[Transaction Order],"&lt;="&amp;Q8055))</f>
      </c>
    </row>
    <row r="8056" spans="10:18" ht="15" customHeight="1" x14ac:dyDescent="0.15">
      <c r="J8056" s="246">
        <f>IF(OR(B8056="",C8056="",E8056=""),"",B8056&amp;":"&amp;C8056&amp;":"&amp;E8056)</f>
      </c>
      <c r="K8056" s="247">
        <f>IF(A8056="","",A8056*D8056)</f>
      </c>
      <c r="L8056" s="246">
        <f>IF(A8056="","",IF(OR(A8056=1,A8056=0),H8056,0))</f>
      </c>
      <c r="M8056" s="246">
        <f>IF(A8056="","",IF(A8056=-1,H8056,0))</f>
      </c>
      <c r="N8056">
        <f>IF(J8056="","",IF(E8056="SGD",1,IF(E8056="USD",Settings!$B$22,IF(E8056="HKD",Settings!$B$23,1))))</f>
      </c>
      <c r="O8056">
        <f>IF(OR(B8056="",C8056="",E8056=""),0,(IF(A8056=-1,H8056,0)-IF(OR(A8056=1,A8056=0),H8056,0)+IF(A8056=2,H8056,0))*IF(E8056="SGD",1,IF(E8056="USD",Settings!$B$22,IF(E8056="HKD",Settings!$B$23,1))))</f>
        <v>0</v>
      </c>
      <c r="P8056">
        <f>IF(OR(B8056="",C8056="",E8056=""),0,IF(A8056=2,H8056*IF(E8056="SGD",1,IF(E8056="USD",Settings!$B$22,IF(E8056="HKD",Settings!$B$23,1))),0))</f>
        <v>0</v>
      </c>
      <c r="Q8056" s="312">
        <f>IF(OR(J8056="",G8056=""),"",G8056+ROW()/1000000)</f>
      </c>
      <c r="R8056" s="247">
        <f>IF(Q8056="","",SUMIFS(Txn[Signed Units],Txn[Key],J8056,Txn[Transaction Order],"&lt;="&amp;Q8056))</f>
      </c>
    </row>
    <row r="8057" spans="10:18" ht="15" customHeight="1" x14ac:dyDescent="0.15">
      <c r="J8057" s="246">
        <f>IF(OR(B8057="",C8057="",E8057=""),"",B8057&amp;":"&amp;C8057&amp;":"&amp;E8057)</f>
      </c>
      <c r="K8057" s="247">
        <f>IF(A8057="","",A8057*D8057)</f>
      </c>
      <c r="L8057" s="246">
        <f>IF(A8057="","",IF(OR(A8057=1,A8057=0),H8057,0))</f>
      </c>
      <c r="M8057" s="246">
        <f>IF(A8057="","",IF(A8057=-1,H8057,0))</f>
      </c>
      <c r="N8057">
        <f>IF(J8057="","",IF(E8057="SGD",1,IF(E8057="USD",Settings!$B$22,IF(E8057="HKD",Settings!$B$23,1))))</f>
      </c>
      <c r="O8057">
        <f>IF(OR(B8057="",C8057="",E8057=""),0,(IF(A8057=-1,H8057,0)-IF(OR(A8057=1,A8057=0),H8057,0)+IF(A8057=2,H8057,0))*IF(E8057="SGD",1,IF(E8057="USD",Settings!$B$22,IF(E8057="HKD",Settings!$B$23,1))))</f>
        <v>0</v>
      </c>
      <c r="P8057">
        <f>IF(OR(B8057="",C8057="",E8057=""),0,IF(A8057=2,H8057*IF(E8057="SGD",1,IF(E8057="USD",Settings!$B$22,IF(E8057="HKD",Settings!$B$23,1))),0))</f>
        <v>0</v>
      </c>
      <c r="Q8057" s="312">
        <f>IF(OR(J8057="",G8057=""),"",G8057+ROW()/1000000)</f>
      </c>
      <c r="R8057" s="247">
        <f>IF(Q8057="","",SUMIFS(Txn[Signed Units],Txn[Key],J8057,Txn[Transaction Order],"&lt;="&amp;Q8057))</f>
      </c>
    </row>
    <row r="8058" spans="10:18" ht="15" customHeight="1" x14ac:dyDescent="0.15">
      <c r="J8058" s="246">
        <f>IF(OR(B8058="",C8058="",E8058=""),"",B8058&amp;":"&amp;C8058&amp;":"&amp;E8058)</f>
      </c>
      <c r="K8058" s="247">
        <f>IF(A8058="","",A8058*D8058)</f>
      </c>
      <c r="L8058" s="246">
        <f>IF(A8058="","",IF(OR(A8058=1,A8058=0),H8058,0))</f>
      </c>
      <c r="M8058" s="246">
        <f>IF(A8058="","",IF(A8058=-1,H8058,0))</f>
      </c>
      <c r="N8058">
        <f>IF(J8058="","",IF(E8058="SGD",1,IF(E8058="USD",Settings!$B$22,IF(E8058="HKD",Settings!$B$23,1))))</f>
      </c>
      <c r="O8058">
        <f>IF(OR(B8058="",C8058="",E8058=""),0,(IF(A8058=-1,H8058,0)-IF(OR(A8058=1,A8058=0),H8058,0)+IF(A8058=2,H8058,0))*IF(E8058="SGD",1,IF(E8058="USD",Settings!$B$22,IF(E8058="HKD",Settings!$B$23,1))))</f>
        <v>0</v>
      </c>
      <c r="P8058">
        <f>IF(OR(B8058="",C8058="",E8058=""),0,IF(A8058=2,H8058*IF(E8058="SGD",1,IF(E8058="USD",Settings!$B$22,IF(E8058="HKD",Settings!$B$23,1))),0))</f>
        <v>0</v>
      </c>
      <c r="Q8058" s="312">
        <f>IF(OR(J8058="",G8058=""),"",G8058+ROW()/1000000)</f>
      </c>
      <c r="R8058" s="247">
        <f>IF(Q8058="","",SUMIFS(Txn[Signed Units],Txn[Key],J8058,Txn[Transaction Order],"&lt;="&amp;Q8058))</f>
      </c>
    </row>
    <row r="8059" spans="10:18" ht="15" customHeight="1" x14ac:dyDescent="0.15">
      <c r="J8059" s="246">
        <f>IF(OR(B8059="",C8059="",E8059=""),"",B8059&amp;":"&amp;C8059&amp;":"&amp;E8059)</f>
      </c>
      <c r="K8059" s="247">
        <f>IF(A8059="","",A8059*D8059)</f>
      </c>
      <c r="L8059" s="246">
        <f>IF(A8059="","",IF(OR(A8059=1,A8059=0),H8059,0))</f>
      </c>
      <c r="M8059" s="246">
        <f>IF(A8059="","",IF(A8059=-1,H8059,0))</f>
      </c>
      <c r="N8059">
        <f>IF(J8059="","",IF(E8059="SGD",1,IF(E8059="USD",Settings!$B$22,IF(E8059="HKD",Settings!$B$23,1))))</f>
      </c>
      <c r="O8059">
        <f>IF(OR(B8059="",C8059="",E8059=""),0,(IF(A8059=-1,H8059,0)-IF(OR(A8059=1,A8059=0),H8059,0)+IF(A8059=2,H8059,0))*IF(E8059="SGD",1,IF(E8059="USD",Settings!$B$22,IF(E8059="HKD",Settings!$B$23,1))))</f>
        <v>0</v>
      </c>
      <c r="P8059">
        <f>IF(OR(B8059="",C8059="",E8059=""),0,IF(A8059=2,H8059*IF(E8059="SGD",1,IF(E8059="USD",Settings!$B$22,IF(E8059="HKD",Settings!$B$23,1))),0))</f>
        <v>0</v>
      </c>
      <c r="Q8059" s="312">
        <f>IF(OR(J8059="",G8059=""),"",G8059+ROW()/1000000)</f>
      </c>
      <c r="R8059" s="247">
        <f>IF(Q8059="","",SUMIFS(Txn[Signed Units],Txn[Key],J8059,Txn[Transaction Order],"&lt;="&amp;Q8059))</f>
      </c>
    </row>
    <row r="8060" spans="10:18" ht="15" customHeight="1" x14ac:dyDescent="0.15">
      <c r="J8060" s="246">
        <f>IF(OR(B8060="",C8060="",E8060=""),"",B8060&amp;":"&amp;C8060&amp;":"&amp;E8060)</f>
      </c>
      <c r="K8060" s="247">
        <f>IF(A8060="","",A8060*D8060)</f>
      </c>
      <c r="L8060" s="246">
        <f>IF(A8060="","",IF(OR(A8060=1,A8060=0),H8060,0))</f>
      </c>
      <c r="M8060" s="246">
        <f>IF(A8060="","",IF(A8060=-1,H8060,0))</f>
      </c>
      <c r="N8060">
        <f>IF(J8060="","",IF(E8060="SGD",1,IF(E8060="USD",Settings!$B$22,IF(E8060="HKD",Settings!$B$23,1))))</f>
      </c>
      <c r="O8060">
        <f>IF(OR(B8060="",C8060="",E8060=""),0,(IF(A8060=-1,H8060,0)-IF(OR(A8060=1,A8060=0),H8060,0)+IF(A8060=2,H8060,0))*IF(E8060="SGD",1,IF(E8060="USD",Settings!$B$22,IF(E8060="HKD",Settings!$B$23,1))))</f>
        <v>0</v>
      </c>
      <c r="P8060">
        <f>IF(OR(B8060="",C8060="",E8060=""),0,IF(A8060=2,H8060*IF(E8060="SGD",1,IF(E8060="USD",Settings!$B$22,IF(E8060="HKD",Settings!$B$23,1))),0))</f>
        <v>0</v>
      </c>
      <c r="Q8060" s="312">
        <f>IF(OR(J8060="",G8060=""),"",G8060+ROW()/1000000)</f>
      </c>
      <c r="R8060" s="247">
        <f>IF(Q8060="","",SUMIFS(Txn[Signed Units],Txn[Key],J8060,Txn[Transaction Order],"&lt;="&amp;Q8060))</f>
      </c>
    </row>
    <row r="8061" spans="10:18" ht="15" customHeight="1" x14ac:dyDescent="0.15">
      <c r="J8061" s="246">
        <f>IF(OR(B8061="",C8061="",E8061=""),"",B8061&amp;":"&amp;C8061&amp;":"&amp;E8061)</f>
      </c>
      <c r="K8061" s="247">
        <f>IF(A8061="","",A8061*D8061)</f>
      </c>
      <c r="L8061" s="246">
        <f>IF(A8061="","",IF(OR(A8061=1,A8061=0),H8061,0))</f>
      </c>
      <c r="M8061" s="246">
        <f>IF(A8061="","",IF(A8061=-1,H8061,0))</f>
      </c>
      <c r="N8061">
        <f>IF(J8061="","",IF(E8061="SGD",1,IF(E8061="USD",Settings!$B$22,IF(E8061="HKD",Settings!$B$23,1))))</f>
      </c>
      <c r="O8061">
        <f>IF(OR(B8061="",C8061="",E8061=""),0,(IF(A8061=-1,H8061,0)-IF(OR(A8061=1,A8061=0),H8061,0)+IF(A8061=2,H8061,0))*IF(E8061="SGD",1,IF(E8061="USD",Settings!$B$22,IF(E8061="HKD",Settings!$B$23,1))))</f>
        <v>0</v>
      </c>
      <c r="P8061">
        <f>IF(OR(B8061="",C8061="",E8061=""),0,IF(A8061=2,H8061*IF(E8061="SGD",1,IF(E8061="USD",Settings!$B$22,IF(E8061="HKD",Settings!$B$23,1))),0))</f>
        <v>0</v>
      </c>
      <c r="Q8061" s="312">
        <f>IF(OR(J8061="",G8061=""),"",G8061+ROW()/1000000)</f>
      </c>
      <c r="R8061" s="247">
        <f>IF(Q8061="","",SUMIFS(Txn[Signed Units],Txn[Key],J8061,Txn[Transaction Order],"&lt;="&amp;Q8061))</f>
      </c>
    </row>
    <row r="8062" spans="10:18" ht="15" customHeight="1" x14ac:dyDescent="0.15">
      <c r="J8062" s="246">
        <f>IF(OR(B8062="",C8062="",E8062=""),"",B8062&amp;":"&amp;C8062&amp;":"&amp;E8062)</f>
      </c>
      <c r="K8062" s="247">
        <f>IF(A8062="","",A8062*D8062)</f>
      </c>
      <c r="L8062" s="246">
        <f>IF(A8062="","",IF(OR(A8062=1,A8062=0),H8062,0))</f>
      </c>
      <c r="M8062" s="246">
        <f>IF(A8062="","",IF(A8062=-1,H8062,0))</f>
      </c>
      <c r="N8062">
        <f>IF(J8062="","",IF(E8062="SGD",1,IF(E8062="USD",Settings!$B$22,IF(E8062="HKD",Settings!$B$23,1))))</f>
      </c>
      <c r="O8062">
        <f>IF(OR(B8062="",C8062="",E8062=""),0,(IF(A8062=-1,H8062,0)-IF(OR(A8062=1,A8062=0),H8062,0)+IF(A8062=2,H8062,0))*IF(E8062="SGD",1,IF(E8062="USD",Settings!$B$22,IF(E8062="HKD",Settings!$B$23,1))))</f>
        <v>0</v>
      </c>
      <c r="P8062">
        <f>IF(OR(B8062="",C8062="",E8062=""),0,IF(A8062=2,H8062*IF(E8062="SGD",1,IF(E8062="USD",Settings!$B$22,IF(E8062="HKD",Settings!$B$23,1))),0))</f>
        <v>0</v>
      </c>
      <c r="Q8062" s="312">
        <f>IF(OR(J8062="",G8062=""),"",G8062+ROW()/1000000)</f>
      </c>
      <c r="R8062" s="247">
        <f>IF(Q8062="","",SUMIFS(Txn[Signed Units],Txn[Key],J8062,Txn[Transaction Order],"&lt;="&amp;Q8062))</f>
      </c>
    </row>
    <row r="8063" spans="10:18" ht="15" customHeight="1" x14ac:dyDescent="0.15">
      <c r="J8063" s="246">
        <f>IF(OR(B8063="",C8063="",E8063=""),"",B8063&amp;":"&amp;C8063&amp;":"&amp;E8063)</f>
      </c>
      <c r="K8063" s="247">
        <f>IF(A8063="","",A8063*D8063)</f>
      </c>
      <c r="L8063" s="246">
        <f>IF(A8063="","",IF(OR(A8063=1,A8063=0),H8063,0))</f>
      </c>
      <c r="M8063" s="246">
        <f>IF(A8063="","",IF(A8063=-1,H8063,0))</f>
      </c>
      <c r="N8063">
        <f>IF(J8063="","",IF(E8063="SGD",1,IF(E8063="USD",Settings!$B$22,IF(E8063="HKD",Settings!$B$23,1))))</f>
      </c>
      <c r="O8063">
        <f>IF(OR(B8063="",C8063="",E8063=""),0,(IF(A8063=-1,H8063,0)-IF(OR(A8063=1,A8063=0),H8063,0)+IF(A8063=2,H8063,0))*IF(E8063="SGD",1,IF(E8063="USD",Settings!$B$22,IF(E8063="HKD",Settings!$B$23,1))))</f>
        <v>0</v>
      </c>
      <c r="P8063">
        <f>IF(OR(B8063="",C8063="",E8063=""),0,IF(A8063=2,H8063*IF(E8063="SGD",1,IF(E8063="USD",Settings!$B$22,IF(E8063="HKD",Settings!$B$23,1))),0))</f>
        <v>0</v>
      </c>
      <c r="Q8063" s="312">
        <f>IF(OR(J8063="",G8063=""),"",G8063+ROW()/1000000)</f>
      </c>
      <c r="R8063" s="247">
        <f>IF(Q8063="","",SUMIFS(Txn[Signed Units],Txn[Key],J8063,Txn[Transaction Order],"&lt;="&amp;Q8063))</f>
      </c>
    </row>
    <row r="8064" spans="10:18" ht="15" customHeight="1" x14ac:dyDescent="0.15">
      <c r="J8064" s="246">
        <f>IF(OR(B8064="",C8064="",E8064=""),"",B8064&amp;":"&amp;C8064&amp;":"&amp;E8064)</f>
      </c>
      <c r="K8064" s="247">
        <f>IF(A8064="","",A8064*D8064)</f>
      </c>
      <c r="L8064" s="246">
        <f>IF(A8064="","",IF(OR(A8064=1,A8064=0),H8064,0))</f>
      </c>
      <c r="M8064" s="246">
        <f>IF(A8064="","",IF(A8064=-1,H8064,0))</f>
      </c>
      <c r="N8064">
        <f>IF(J8064="","",IF(E8064="SGD",1,IF(E8064="USD",Settings!$B$22,IF(E8064="HKD",Settings!$B$23,1))))</f>
      </c>
      <c r="O8064">
        <f>IF(OR(B8064="",C8064="",E8064=""),0,(IF(A8064=-1,H8064,0)-IF(OR(A8064=1,A8064=0),H8064,0)+IF(A8064=2,H8064,0))*IF(E8064="SGD",1,IF(E8064="USD",Settings!$B$22,IF(E8064="HKD",Settings!$B$23,1))))</f>
        <v>0</v>
      </c>
      <c r="P8064">
        <f>IF(OR(B8064="",C8064="",E8064=""),0,IF(A8064=2,H8064*IF(E8064="SGD",1,IF(E8064="USD",Settings!$B$22,IF(E8064="HKD",Settings!$B$23,1))),0))</f>
        <v>0</v>
      </c>
      <c r="Q8064" s="312">
        <f>IF(OR(J8064="",G8064=""),"",G8064+ROW()/1000000)</f>
      </c>
      <c r="R8064" s="247">
        <f>IF(Q8064="","",SUMIFS(Txn[Signed Units],Txn[Key],J8064,Txn[Transaction Order],"&lt;="&amp;Q8064))</f>
      </c>
    </row>
    <row r="8065" spans="10:18" ht="15" customHeight="1" x14ac:dyDescent="0.15">
      <c r="J8065" s="246">
        <f>IF(OR(B8065="",C8065="",E8065=""),"",B8065&amp;":"&amp;C8065&amp;":"&amp;E8065)</f>
      </c>
      <c r="K8065" s="247">
        <f>IF(A8065="","",A8065*D8065)</f>
      </c>
      <c r="L8065" s="246">
        <f>IF(A8065="","",IF(OR(A8065=1,A8065=0),H8065,0))</f>
      </c>
      <c r="M8065" s="246">
        <f>IF(A8065="","",IF(A8065=-1,H8065,0))</f>
      </c>
      <c r="N8065">
        <f>IF(J8065="","",IF(E8065="SGD",1,IF(E8065="USD",Settings!$B$22,IF(E8065="HKD",Settings!$B$23,1))))</f>
      </c>
      <c r="O8065">
        <f>IF(OR(B8065="",C8065="",E8065=""),0,(IF(A8065=-1,H8065,0)-IF(OR(A8065=1,A8065=0),H8065,0)+IF(A8065=2,H8065,0))*IF(E8065="SGD",1,IF(E8065="USD",Settings!$B$22,IF(E8065="HKD",Settings!$B$23,1))))</f>
        <v>0</v>
      </c>
      <c r="P8065">
        <f>IF(OR(B8065="",C8065="",E8065=""),0,IF(A8065=2,H8065*IF(E8065="SGD",1,IF(E8065="USD",Settings!$B$22,IF(E8065="HKD",Settings!$B$23,1))),0))</f>
        <v>0</v>
      </c>
      <c r="Q8065" s="312">
        <f>IF(OR(J8065="",G8065=""),"",G8065+ROW()/1000000)</f>
      </c>
      <c r="R8065" s="247">
        <f>IF(Q8065="","",SUMIFS(Txn[Signed Units],Txn[Key],J8065,Txn[Transaction Order],"&lt;="&amp;Q8065))</f>
      </c>
    </row>
    <row r="8066" spans="10:18" ht="15" customHeight="1" x14ac:dyDescent="0.15">
      <c r="J8066" s="246">
        <f>IF(OR(B8066="",C8066="",E8066=""),"",B8066&amp;":"&amp;C8066&amp;":"&amp;E8066)</f>
      </c>
      <c r="K8066" s="247">
        <f>IF(A8066="","",A8066*D8066)</f>
      </c>
      <c r="L8066" s="246">
        <f>IF(A8066="","",IF(OR(A8066=1,A8066=0),H8066,0))</f>
      </c>
      <c r="M8066" s="246">
        <f>IF(A8066="","",IF(A8066=-1,H8066,0))</f>
      </c>
      <c r="N8066">
        <f>IF(J8066="","",IF(E8066="SGD",1,IF(E8066="USD",Settings!$B$22,IF(E8066="HKD",Settings!$B$23,1))))</f>
      </c>
      <c r="O8066">
        <f>IF(OR(B8066="",C8066="",E8066=""),0,(IF(A8066=-1,H8066,0)-IF(OR(A8066=1,A8066=0),H8066,0)+IF(A8066=2,H8066,0))*IF(E8066="SGD",1,IF(E8066="USD",Settings!$B$22,IF(E8066="HKD",Settings!$B$23,1))))</f>
        <v>0</v>
      </c>
      <c r="P8066">
        <f>IF(OR(B8066="",C8066="",E8066=""),0,IF(A8066=2,H8066*IF(E8066="SGD",1,IF(E8066="USD",Settings!$B$22,IF(E8066="HKD",Settings!$B$23,1))),0))</f>
        <v>0</v>
      </c>
      <c r="Q8066" s="312">
        <f>IF(OR(J8066="",G8066=""),"",G8066+ROW()/1000000)</f>
      </c>
      <c r="R8066" s="247">
        <f>IF(Q8066="","",SUMIFS(Txn[Signed Units],Txn[Key],J8066,Txn[Transaction Order],"&lt;="&amp;Q8066))</f>
      </c>
    </row>
    <row r="8067" spans="10:18" ht="15" customHeight="1" x14ac:dyDescent="0.15">
      <c r="J8067" s="246">
        <f>IF(OR(B8067="",C8067="",E8067=""),"",B8067&amp;":"&amp;C8067&amp;":"&amp;E8067)</f>
      </c>
      <c r="K8067" s="247">
        <f>IF(A8067="","",A8067*D8067)</f>
      </c>
      <c r="L8067" s="246">
        <f>IF(A8067="","",IF(OR(A8067=1,A8067=0),H8067,0))</f>
      </c>
      <c r="M8067" s="246">
        <f>IF(A8067="","",IF(A8067=-1,H8067,0))</f>
      </c>
      <c r="N8067">
        <f>IF(J8067="","",IF(E8067="SGD",1,IF(E8067="USD",Settings!$B$22,IF(E8067="HKD",Settings!$B$23,1))))</f>
      </c>
      <c r="O8067">
        <f>IF(OR(B8067="",C8067="",E8067=""),0,(IF(A8067=-1,H8067,0)-IF(OR(A8067=1,A8067=0),H8067,0)+IF(A8067=2,H8067,0))*IF(E8067="SGD",1,IF(E8067="USD",Settings!$B$22,IF(E8067="HKD",Settings!$B$23,1))))</f>
        <v>0</v>
      </c>
      <c r="P8067">
        <f>IF(OR(B8067="",C8067="",E8067=""),0,IF(A8067=2,H8067*IF(E8067="SGD",1,IF(E8067="USD",Settings!$B$22,IF(E8067="HKD",Settings!$B$23,1))),0))</f>
        <v>0</v>
      </c>
      <c r="Q8067" s="312">
        <f>IF(OR(J8067="",G8067=""),"",G8067+ROW()/1000000)</f>
      </c>
      <c r="R8067" s="247">
        <f>IF(Q8067="","",SUMIFS(Txn[Signed Units],Txn[Key],J8067,Txn[Transaction Order],"&lt;="&amp;Q8067))</f>
      </c>
    </row>
    <row r="8068" spans="10:18" ht="15" customHeight="1" x14ac:dyDescent="0.15">
      <c r="J8068" s="246">
        <f>IF(OR(B8068="",C8068="",E8068=""),"",B8068&amp;":"&amp;C8068&amp;":"&amp;E8068)</f>
      </c>
      <c r="K8068" s="247">
        <f>IF(A8068="","",A8068*D8068)</f>
      </c>
      <c r="L8068" s="246">
        <f>IF(A8068="","",IF(OR(A8068=1,A8068=0),H8068,0))</f>
      </c>
      <c r="M8068" s="246">
        <f>IF(A8068="","",IF(A8068=-1,H8068,0))</f>
      </c>
      <c r="N8068">
        <f>IF(J8068="","",IF(E8068="SGD",1,IF(E8068="USD",Settings!$B$22,IF(E8068="HKD",Settings!$B$23,1))))</f>
      </c>
      <c r="O8068">
        <f>IF(OR(B8068="",C8068="",E8068=""),0,(IF(A8068=-1,H8068,0)-IF(OR(A8068=1,A8068=0),H8068,0)+IF(A8068=2,H8068,0))*IF(E8068="SGD",1,IF(E8068="USD",Settings!$B$22,IF(E8068="HKD",Settings!$B$23,1))))</f>
        <v>0</v>
      </c>
      <c r="P8068">
        <f>IF(OR(B8068="",C8068="",E8068=""),0,IF(A8068=2,H8068*IF(E8068="SGD",1,IF(E8068="USD",Settings!$B$22,IF(E8068="HKD",Settings!$B$23,1))),0))</f>
        <v>0</v>
      </c>
      <c r="Q8068" s="312">
        <f>IF(OR(J8068="",G8068=""),"",G8068+ROW()/1000000)</f>
      </c>
      <c r="R8068" s="247">
        <f>IF(Q8068="","",SUMIFS(Txn[Signed Units],Txn[Key],J8068,Txn[Transaction Order],"&lt;="&amp;Q8068))</f>
      </c>
    </row>
    <row r="8069" spans="10:18" ht="15" customHeight="1" x14ac:dyDescent="0.15">
      <c r="J8069" s="246">
        <f>IF(OR(B8069="",C8069="",E8069=""),"",B8069&amp;":"&amp;C8069&amp;":"&amp;E8069)</f>
      </c>
      <c r="K8069" s="247">
        <f>IF(A8069="","",A8069*D8069)</f>
      </c>
      <c r="L8069" s="246">
        <f>IF(A8069="","",IF(OR(A8069=1,A8069=0),H8069,0))</f>
      </c>
      <c r="M8069" s="246">
        <f>IF(A8069="","",IF(A8069=-1,H8069,0))</f>
      </c>
      <c r="N8069">
        <f>IF(J8069="","",IF(E8069="SGD",1,IF(E8069="USD",Settings!$B$22,IF(E8069="HKD",Settings!$B$23,1))))</f>
      </c>
      <c r="O8069">
        <f>IF(OR(B8069="",C8069="",E8069=""),0,(IF(A8069=-1,H8069,0)-IF(OR(A8069=1,A8069=0),H8069,0)+IF(A8069=2,H8069,0))*IF(E8069="SGD",1,IF(E8069="USD",Settings!$B$22,IF(E8069="HKD",Settings!$B$23,1))))</f>
        <v>0</v>
      </c>
      <c r="P8069">
        <f>IF(OR(B8069="",C8069="",E8069=""),0,IF(A8069=2,H8069*IF(E8069="SGD",1,IF(E8069="USD",Settings!$B$22,IF(E8069="HKD",Settings!$B$23,1))),0))</f>
        <v>0</v>
      </c>
      <c r="Q8069" s="312">
        <f>IF(OR(J8069="",G8069=""),"",G8069+ROW()/1000000)</f>
      </c>
      <c r="R8069" s="247">
        <f>IF(Q8069="","",SUMIFS(Txn[Signed Units],Txn[Key],J8069,Txn[Transaction Order],"&lt;="&amp;Q8069))</f>
      </c>
    </row>
    <row r="8070" spans="10:18" ht="15" customHeight="1" x14ac:dyDescent="0.15">
      <c r="J8070" s="246">
        <f>IF(OR(B8070="",C8070="",E8070=""),"",B8070&amp;":"&amp;C8070&amp;":"&amp;E8070)</f>
      </c>
      <c r="K8070" s="247">
        <f>IF(A8070="","",A8070*D8070)</f>
      </c>
      <c r="L8070" s="246">
        <f>IF(A8070="","",IF(OR(A8070=1,A8070=0),H8070,0))</f>
      </c>
      <c r="M8070" s="246">
        <f>IF(A8070="","",IF(A8070=-1,H8070,0))</f>
      </c>
      <c r="N8070">
        <f>IF(J8070="","",IF(E8070="SGD",1,IF(E8070="USD",Settings!$B$22,IF(E8070="HKD",Settings!$B$23,1))))</f>
      </c>
      <c r="O8070">
        <f>IF(OR(B8070="",C8070="",E8070=""),0,(IF(A8070=-1,H8070,0)-IF(OR(A8070=1,A8070=0),H8070,0)+IF(A8070=2,H8070,0))*IF(E8070="SGD",1,IF(E8070="USD",Settings!$B$22,IF(E8070="HKD",Settings!$B$23,1))))</f>
        <v>0</v>
      </c>
      <c r="P8070">
        <f>IF(OR(B8070="",C8070="",E8070=""),0,IF(A8070=2,H8070*IF(E8070="SGD",1,IF(E8070="USD",Settings!$B$22,IF(E8070="HKD",Settings!$B$23,1))),0))</f>
        <v>0</v>
      </c>
      <c r="Q8070" s="312">
        <f>IF(OR(J8070="",G8070=""),"",G8070+ROW()/1000000)</f>
      </c>
      <c r="R8070" s="247">
        <f>IF(Q8070="","",SUMIFS(Txn[Signed Units],Txn[Key],J8070,Txn[Transaction Order],"&lt;="&amp;Q8070))</f>
      </c>
    </row>
    <row r="8071" spans="10:18" ht="15" customHeight="1" x14ac:dyDescent="0.15">
      <c r="J8071" s="246">
        <f>IF(OR(B8071="",C8071="",E8071=""),"",B8071&amp;":"&amp;C8071&amp;":"&amp;E8071)</f>
      </c>
      <c r="K8071" s="247">
        <f>IF(A8071="","",A8071*D8071)</f>
      </c>
      <c r="L8071" s="246">
        <f>IF(A8071="","",IF(OR(A8071=1,A8071=0),H8071,0))</f>
      </c>
      <c r="M8071" s="246">
        <f>IF(A8071="","",IF(A8071=-1,H8071,0))</f>
      </c>
      <c r="N8071">
        <f>IF(J8071="","",IF(E8071="SGD",1,IF(E8071="USD",Settings!$B$22,IF(E8071="HKD",Settings!$B$23,1))))</f>
      </c>
      <c r="O8071">
        <f>IF(OR(B8071="",C8071="",E8071=""),0,(IF(A8071=-1,H8071,0)-IF(OR(A8071=1,A8071=0),H8071,0)+IF(A8071=2,H8071,0))*IF(E8071="SGD",1,IF(E8071="USD",Settings!$B$22,IF(E8071="HKD",Settings!$B$23,1))))</f>
        <v>0</v>
      </c>
      <c r="P8071">
        <f>IF(OR(B8071="",C8071="",E8071=""),0,IF(A8071=2,H8071*IF(E8071="SGD",1,IF(E8071="USD",Settings!$B$22,IF(E8071="HKD",Settings!$B$23,1))),0))</f>
        <v>0</v>
      </c>
      <c r="Q8071" s="312">
        <f>IF(OR(J8071="",G8071=""),"",G8071+ROW()/1000000)</f>
      </c>
      <c r="R8071" s="247">
        <f>IF(Q8071="","",SUMIFS(Txn[Signed Units],Txn[Key],J8071,Txn[Transaction Order],"&lt;="&amp;Q8071))</f>
      </c>
    </row>
    <row r="8072" spans="10:18" ht="15" customHeight="1" x14ac:dyDescent="0.15">
      <c r="J8072" s="246">
        <f>IF(OR(B8072="",C8072="",E8072=""),"",B8072&amp;":"&amp;C8072&amp;":"&amp;E8072)</f>
      </c>
      <c r="K8072" s="247">
        <f>IF(A8072="","",A8072*D8072)</f>
      </c>
      <c r="L8072" s="246">
        <f>IF(A8072="","",IF(OR(A8072=1,A8072=0),H8072,0))</f>
      </c>
      <c r="M8072" s="246">
        <f>IF(A8072="","",IF(A8072=-1,H8072,0))</f>
      </c>
      <c r="N8072">
        <f>IF(J8072="","",IF(E8072="SGD",1,IF(E8072="USD",Settings!$B$22,IF(E8072="HKD",Settings!$B$23,1))))</f>
      </c>
      <c r="O8072">
        <f>IF(OR(B8072="",C8072="",E8072=""),0,(IF(A8072=-1,H8072,0)-IF(OR(A8072=1,A8072=0),H8072,0)+IF(A8072=2,H8072,0))*IF(E8072="SGD",1,IF(E8072="USD",Settings!$B$22,IF(E8072="HKD",Settings!$B$23,1))))</f>
        <v>0</v>
      </c>
      <c r="P8072">
        <f>IF(OR(B8072="",C8072="",E8072=""),0,IF(A8072=2,H8072*IF(E8072="SGD",1,IF(E8072="USD",Settings!$B$22,IF(E8072="HKD",Settings!$B$23,1))),0))</f>
        <v>0</v>
      </c>
      <c r="Q8072" s="312">
        <f>IF(OR(J8072="",G8072=""),"",G8072+ROW()/1000000)</f>
      </c>
      <c r="R8072" s="247">
        <f>IF(Q8072="","",SUMIFS(Txn[Signed Units],Txn[Key],J8072,Txn[Transaction Order],"&lt;="&amp;Q8072))</f>
      </c>
    </row>
    <row r="8073" spans="10:18" ht="15" customHeight="1" x14ac:dyDescent="0.15">
      <c r="J8073" s="246">
        <f>IF(OR(B8073="",C8073="",E8073=""),"",B8073&amp;":"&amp;C8073&amp;":"&amp;E8073)</f>
      </c>
      <c r="K8073" s="247">
        <f>IF(A8073="","",A8073*D8073)</f>
      </c>
      <c r="L8073" s="246">
        <f>IF(A8073="","",IF(OR(A8073=1,A8073=0),H8073,0))</f>
      </c>
      <c r="M8073" s="246">
        <f>IF(A8073="","",IF(A8073=-1,H8073,0))</f>
      </c>
      <c r="N8073">
        <f>IF(J8073="","",IF(E8073="SGD",1,IF(E8073="USD",Settings!$B$22,IF(E8073="HKD",Settings!$B$23,1))))</f>
      </c>
      <c r="O8073">
        <f>IF(OR(B8073="",C8073="",E8073=""),0,(IF(A8073=-1,H8073,0)-IF(OR(A8073=1,A8073=0),H8073,0)+IF(A8073=2,H8073,0))*IF(E8073="SGD",1,IF(E8073="USD",Settings!$B$22,IF(E8073="HKD",Settings!$B$23,1))))</f>
        <v>0</v>
      </c>
      <c r="P8073">
        <f>IF(OR(B8073="",C8073="",E8073=""),0,IF(A8073=2,H8073*IF(E8073="SGD",1,IF(E8073="USD",Settings!$B$22,IF(E8073="HKD",Settings!$B$23,1))),0))</f>
        <v>0</v>
      </c>
      <c r="Q8073" s="312">
        <f>IF(OR(J8073="",G8073=""),"",G8073+ROW()/1000000)</f>
      </c>
      <c r="R8073" s="247">
        <f>IF(Q8073="","",SUMIFS(Txn[Signed Units],Txn[Key],J8073,Txn[Transaction Order],"&lt;="&amp;Q8073))</f>
      </c>
    </row>
    <row r="8074" spans="10:18" ht="15" customHeight="1" x14ac:dyDescent="0.15">
      <c r="J8074" s="246">
        <f>IF(OR(B8074="",C8074="",E8074=""),"",B8074&amp;":"&amp;C8074&amp;":"&amp;E8074)</f>
      </c>
      <c r="K8074" s="247">
        <f>IF(A8074="","",A8074*D8074)</f>
      </c>
      <c r="L8074" s="246">
        <f>IF(A8074="","",IF(OR(A8074=1,A8074=0),H8074,0))</f>
      </c>
      <c r="M8074" s="246">
        <f>IF(A8074="","",IF(A8074=-1,H8074,0))</f>
      </c>
      <c r="N8074">
        <f>IF(J8074="","",IF(E8074="SGD",1,IF(E8074="USD",Settings!$B$22,IF(E8074="HKD",Settings!$B$23,1))))</f>
      </c>
      <c r="O8074">
        <f>IF(OR(B8074="",C8074="",E8074=""),0,(IF(A8074=-1,H8074,0)-IF(OR(A8074=1,A8074=0),H8074,0)+IF(A8074=2,H8074,0))*IF(E8074="SGD",1,IF(E8074="USD",Settings!$B$22,IF(E8074="HKD",Settings!$B$23,1))))</f>
        <v>0</v>
      </c>
      <c r="P8074">
        <f>IF(OR(B8074="",C8074="",E8074=""),0,IF(A8074=2,H8074*IF(E8074="SGD",1,IF(E8074="USD",Settings!$B$22,IF(E8074="HKD",Settings!$B$23,1))),0))</f>
        <v>0</v>
      </c>
      <c r="Q8074" s="312">
        <f>IF(OR(J8074="",G8074=""),"",G8074+ROW()/1000000)</f>
      </c>
      <c r="R8074" s="247">
        <f>IF(Q8074="","",SUMIFS(Txn[Signed Units],Txn[Key],J8074,Txn[Transaction Order],"&lt;="&amp;Q8074))</f>
      </c>
    </row>
    <row r="8075" spans="10:18" ht="15" customHeight="1" x14ac:dyDescent="0.15">
      <c r="J8075" s="246">
        <f>IF(OR(B8075="",C8075="",E8075=""),"",B8075&amp;":"&amp;C8075&amp;":"&amp;E8075)</f>
      </c>
      <c r="K8075" s="247">
        <f>IF(A8075="","",A8075*D8075)</f>
      </c>
      <c r="L8075" s="246">
        <f>IF(A8075="","",IF(OR(A8075=1,A8075=0),H8075,0))</f>
      </c>
      <c r="M8075" s="246">
        <f>IF(A8075="","",IF(A8075=-1,H8075,0))</f>
      </c>
      <c r="N8075">
        <f>IF(J8075="","",IF(E8075="SGD",1,IF(E8075="USD",Settings!$B$22,IF(E8075="HKD",Settings!$B$23,1))))</f>
      </c>
      <c r="O8075">
        <f>IF(OR(B8075="",C8075="",E8075=""),0,(IF(A8075=-1,H8075,0)-IF(OR(A8075=1,A8075=0),H8075,0)+IF(A8075=2,H8075,0))*IF(E8075="SGD",1,IF(E8075="USD",Settings!$B$22,IF(E8075="HKD",Settings!$B$23,1))))</f>
        <v>0</v>
      </c>
      <c r="P8075">
        <f>IF(OR(B8075="",C8075="",E8075=""),0,IF(A8075=2,H8075*IF(E8075="SGD",1,IF(E8075="USD",Settings!$B$22,IF(E8075="HKD",Settings!$B$23,1))),0))</f>
        <v>0</v>
      </c>
      <c r="Q8075" s="312">
        <f>IF(OR(J8075="",G8075=""),"",G8075+ROW()/1000000)</f>
      </c>
      <c r="R8075" s="247">
        <f>IF(Q8075="","",SUMIFS(Txn[Signed Units],Txn[Key],J8075,Txn[Transaction Order],"&lt;="&amp;Q8075))</f>
      </c>
    </row>
    <row r="8076" spans="10:18" ht="15" customHeight="1" x14ac:dyDescent="0.15">
      <c r="J8076" s="246">
        <f>IF(OR(B8076="",C8076="",E8076=""),"",B8076&amp;":"&amp;C8076&amp;":"&amp;E8076)</f>
      </c>
      <c r="K8076" s="247">
        <f>IF(A8076="","",A8076*D8076)</f>
      </c>
      <c r="L8076" s="246">
        <f>IF(A8076="","",IF(OR(A8076=1,A8076=0),H8076,0))</f>
      </c>
      <c r="M8076" s="246">
        <f>IF(A8076="","",IF(A8076=-1,H8076,0))</f>
      </c>
      <c r="N8076">
        <f>IF(J8076="","",IF(E8076="SGD",1,IF(E8076="USD",Settings!$B$22,IF(E8076="HKD",Settings!$B$23,1))))</f>
      </c>
      <c r="O8076">
        <f>IF(OR(B8076="",C8076="",E8076=""),0,(IF(A8076=-1,H8076,0)-IF(OR(A8076=1,A8076=0),H8076,0)+IF(A8076=2,H8076,0))*IF(E8076="SGD",1,IF(E8076="USD",Settings!$B$22,IF(E8076="HKD",Settings!$B$23,1))))</f>
        <v>0</v>
      </c>
      <c r="P8076">
        <f>IF(OR(B8076="",C8076="",E8076=""),0,IF(A8076=2,H8076*IF(E8076="SGD",1,IF(E8076="USD",Settings!$B$22,IF(E8076="HKD",Settings!$B$23,1))),0))</f>
        <v>0</v>
      </c>
      <c r="Q8076" s="312">
        <f>IF(OR(J8076="",G8076=""),"",G8076+ROW()/1000000)</f>
      </c>
      <c r="R8076" s="247">
        <f>IF(Q8076="","",SUMIFS(Txn[Signed Units],Txn[Key],J8076,Txn[Transaction Order],"&lt;="&amp;Q8076))</f>
      </c>
    </row>
    <row r="8077" spans="10:18" ht="15" customHeight="1" x14ac:dyDescent="0.15">
      <c r="J8077" s="246">
        <f>IF(OR(B8077="",C8077="",E8077=""),"",B8077&amp;":"&amp;C8077&amp;":"&amp;E8077)</f>
      </c>
      <c r="K8077" s="247">
        <f>IF(A8077="","",A8077*D8077)</f>
      </c>
      <c r="L8077" s="246">
        <f>IF(A8077="","",IF(OR(A8077=1,A8077=0),H8077,0))</f>
      </c>
      <c r="M8077" s="246">
        <f>IF(A8077="","",IF(A8077=-1,H8077,0))</f>
      </c>
      <c r="N8077">
        <f>IF(J8077="","",IF(E8077="SGD",1,IF(E8077="USD",Settings!$B$22,IF(E8077="HKD",Settings!$B$23,1))))</f>
      </c>
      <c r="O8077">
        <f>IF(OR(B8077="",C8077="",E8077=""),0,(IF(A8077=-1,H8077,0)-IF(OR(A8077=1,A8077=0),H8077,0)+IF(A8077=2,H8077,0))*IF(E8077="SGD",1,IF(E8077="USD",Settings!$B$22,IF(E8077="HKD",Settings!$B$23,1))))</f>
        <v>0</v>
      </c>
      <c r="P8077">
        <f>IF(OR(B8077="",C8077="",E8077=""),0,IF(A8077=2,H8077*IF(E8077="SGD",1,IF(E8077="USD",Settings!$B$22,IF(E8077="HKD",Settings!$B$23,1))),0))</f>
        <v>0</v>
      </c>
      <c r="Q8077" s="312">
        <f>IF(OR(J8077="",G8077=""),"",G8077+ROW()/1000000)</f>
      </c>
      <c r="R8077" s="247">
        <f>IF(Q8077="","",SUMIFS(Txn[Signed Units],Txn[Key],J8077,Txn[Transaction Order],"&lt;="&amp;Q8077))</f>
      </c>
    </row>
    <row r="8078" spans="10:18" ht="15" customHeight="1" x14ac:dyDescent="0.15">
      <c r="J8078" s="246">
        <f>IF(OR(B8078="",C8078="",E8078=""),"",B8078&amp;":"&amp;C8078&amp;":"&amp;E8078)</f>
      </c>
      <c r="K8078" s="247">
        <f>IF(A8078="","",A8078*D8078)</f>
      </c>
      <c r="L8078" s="246">
        <f>IF(A8078="","",IF(OR(A8078=1,A8078=0),H8078,0))</f>
      </c>
      <c r="M8078" s="246">
        <f>IF(A8078="","",IF(A8078=-1,H8078,0))</f>
      </c>
      <c r="N8078">
        <f>IF(J8078="","",IF(E8078="SGD",1,IF(E8078="USD",Settings!$B$22,IF(E8078="HKD",Settings!$B$23,1))))</f>
      </c>
      <c r="O8078">
        <f>IF(OR(B8078="",C8078="",E8078=""),0,(IF(A8078=-1,H8078,0)-IF(OR(A8078=1,A8078=0),H8078,0)+IF(A8078=2,H8078,0))*IF(E8078="SGD",1,IF(E8078="USD",Settings!$B$22,IF(E8078="HKD",Settings!$B$23,1))))</f>
        <v>0</v>
      </c>
      <c r="P8078">
        <f>IF(OR(B8078="",C8078="",E8078=""),0,IF(A8078=2,H8078*IF(E8078="SGD",1,IF(E8078="USD",Settings!$B$22,IF(E8078="HKD",Settings!$B$23,1))),0))</f>
        <v>0</v>
      </c>
      <c r="Q8078" s="312">
        <f>IF(OR(J8078="",G8078=""),"",G8078+ROW()/1000000)</f>
      </c>
      <c r="R8078" s="247">
        <f>IF(Q8078="","",SUMIFS(Txn[Signed Units],Txn[Key],J8078,Txn[Transaction Order],"&lt;="&amp;Q8078))</f>
      </c>
    </row>
    <row r="8079" spans="10:18" ht="15" customHeight="1" x14ac:dyDescent="0.15">
      <c r="J8079" s="246">
        <f>IF(OR(B8079="",C8079="",E8079=""),"",B8079&amp;":"&amp;C8079&amp;":"&amp;E8079)</f>
      </c>
      <c r="K8079" s="247">
        <f>IF(A8079="","",A8079*D8079)</f>
      </c>
      <c r="L8079" s="246">
        <f>IF(A8079="","",IF(OR(A8079=1,A8079=0),H8079,0))</f>
      </c>
      <c r="M8079" s="246">
        <f>IF(A8079="","",IF(A8079=-1,H8079,0))</f>
      </c>
      <c r="N8079">
        <f>IF(J8079="","",IF(E8079="SGD",1,IF(E8079="USD",Settings!$B$22,IF(E8079="HKD",Settings!$B$23,1))))</f>
      </c>
      <c r="O8079">
        <f>IF(OR(B8079="",C8079="",E8079=""),0,(IF(A8079=-1,H8079,0)-IF(OR(A8079=1,A8079=0),H8079,0)+IF(A8079=2,H8079,0))*IF(E8079="SGD",1,IF(E8079="USD",Settings!$B$22,IF(E8079="HKD",Settings!$B$23,1))))</f>
        <v>0</v>
      </c>
      <c r="P8079">
        <f>IF(OR(B8079="",C8079="",E8079=""),0,IF(A8079=2,H8079*IF(E8079="SGD",1,IF(E8079="USD",Settings!$B$22,IF(E8079="HKD",Settings!$B$23,1))),0))</f>
        <v>0</v>
      </c>
      <c r="Q8079" s="312">
        <f>IF(OR(J8079="",G8079=""),"",G8079+ROW()/1000000)</f>
      </c>
      <c r="R8079" s="247">
        <f>IF(Q8079="","",SUMIFS(Txn[Signed Units],Txn[Key],J8079,Txn[Transaction Order],"&lt;="&amp;Q8079))</f>
      </c>
    </row>
    <row r="8080" spans="10:18" ht="15" customHeight="1" x14ac:dyDescent="0.15">
      <c r="J8080" s="246">
        <f>IF(OR(B8080="",C8080="",E8080=""),"",B8080&amp;":"&amp;C8080&amp;":"&amp;E8080)</f>
      </c>
      <c r="K8080" s="247">
        <f>IF(A8080="","",A8080*D8080)</f>
      </c>
      <c r="L8080" s="246">
        <f>IF(A8080="","",IF(OR(A8080=1,A8080=0),H8080,0))</f>
      </c>
      <c r="M8080" s="246">
        <f>IF(A8080="","",IF(A8080=-1,H8080,0))</f>
      </c>
      <c r="N8080">
        <f>IF(J8080="","",IF(E8080="SGD",1,IF(E8080="USD",Settings!$B$22,IF(E8080="HKD",Settings!$B$23,1))))</f>
      </c>
      <c r="O8080">
        <f>IF(OR(B8080="",C8080="",E8080=""),0,(IF(A8080=-1,H8080,0)-IF(OR(A8080=1,A8080=0),H8080,0)+IF(A8080=2,H8080,0))*IF(E8080="SGD",1,IF(E8080="USD",Settings!$B$22,IF(E8080="HKD",Settings!$B$23,1))))</f>
        <v>0</v>
      </c>
      <c r="P8080">
        <f>IF(OR(B8080="",C8080="",E8080=""),0,IF(A8080=2,H8080*IF(E8080="SGD",1,IF(E8080="USD",Settings!$B$22,IF(E8080="HKD",Settings!$B$23,1))),0))</f>
        <v>0</v>
      </c>
      <c r="Q8080" s="312">
        <f>IF(OR(J8080="",G8080=""),"",G8080+ROW()/1000000)</f>
      </c>
      <c r="R8080" s="247">
        <f>IF(Q8080="","",SUMIFS(Txn[Signed Units],Txn[Key],J8080,Txn[Transaction Order],"&lt;="&amp;Q8080))</f>
      </c>
    </row>
    <row r="8081" spans="10:18" ht="15" customHeight="1" x14ac:dyDescent="0.15">
      <c r="J8081" s="246">
        <f>IF(OR(B8081="",C8081="",E8081=""),"",B8081&amp;":"&amp;C8081&amp;":"&amp;E8081)</f>
      </c>
      <c r="K8081" s="247">
        <f>IF(A8081="","",A8081*D8081)</f>
      </c>
      <c r="L8081" s="246">
        <f>IF(A8081="","",IF(OR(A8081=1,A8081=0),H8081,0))</f>
      </c>
      <c r="M8081" s="246">
        <f>IF(A8081="","",IF(A8081=-1,H8081,0))</f>
      </c>
      <c r="N8081">
        <f>IF(J8081="","",IF(E8081="SGD",1,IF(E8081="USD",Settings!$B$22,IF(E8081="HKD",Settings!$B$23,1))))</f>
      </c>
      <c r="O8081">
        <f>IF(OR(B8081="",C8081="",E8081=""),0,(IF(A8081=-1,H8081,0)-IF(OR(A8081=1,A8081=0),H8081,0)+IF(A8081=2,H8081,0))*IF(E8081="SGD",1,IF(E8081="USD",Settings!$B$22,IF(E8081="HKD",Settings!$B$23,1))))</f>
        <v>0</v>
      </c>
      <c r="P8081">
        <f>IF(OR(B8081="",C8081="",E8081=""),0,IF(A8081=2,H8081*IF(E8081="SGD",1,IF(E8081="USD",Settings!$B$22,IF(E8081="HKD",Settings!$B$23,1))),0))</f>
        <v>0</v>
      </c>
      <c r="Q8081" s="312">
        <f>IF(OR(J8081="",G8081=""),"",G8081+ROW()/1000000)</f>
      </c>
      <c r="R8081" s="247">
        <f>IF(Q8081="","",SUMIFS(Txn[Signed Units],Txn[Key],J8081,Txn[Transaction Order],"&lt;="&amp;Q8081))</f>
      </c>
    </row>
    <row r="8082" spans="10:18" ht="15" customHeight="1" x14ac:dyDescent="0.15">
      <c r="J8082" s="246">
        <f>IF(OR(B8082="",C8082="",E8082=""),"",B8082&amp;":"&amp;C8082&amp;":"&amp;E8082)</f>
      </c>
      <c r="K8082" s="247">
        <f>IF(A8082="","",A8082*D8082)</f>
      </c>
      <c r="L8082" s="246">
        <f>IF(A8082="","",IF(OR(A8082=1,A8082=0),H8082,0))</f>
      </c>
      <c r="M8082" s="246">
        <f>IF(A8082="","",IF(A8082=-1,H8082,0))</f>
      </c>
      <c r="N8082">
        <f>IF(J8082="","",IF(E8082="SGD",1,IF(E8082="USD",Settings!$B$22,IF(E8082="HKD",Settings!$B$23,1))))</f>
      </c>
      <c r="O8082">
        <f>IF(OR(B8082="",C8082="",E8082=""),0,(IF(A8082=-1,H8082,0)-IF(OR(A8082=1,A8082=0),H8082,0)+IF(A8082=2,H8082,0))*IF(E8082="SGD",1,IF(E8082="USD",Settings!$B$22,IF(E8082="HKD",Settings!$B$23,1))))</f>
        <v>0</v>
      </c>
      <c r="P8082">
        <f>IF(OR(B8082="",C8082="",E8082=""),0,IF(A8082=2,H8082*IF(E8082="SGD",1,IF(E8082="USD",Settings!$B$22,IF(E8082="HKD",Settings!$B$23,1))),0))</f>
        <v>0</v>
      </c>
      <c r="Q8082" s="312">
        <f>IF(OR(J8082="",G8082=""),"",G8082+ROW()/1000000)</f>
      </c>
      <c r="R8082" s="247">
        <f>IF(Q8082="","",SUMIFS(Txn[Signed Units],Txn[Key],J8082,Txn[Transaction Order],"&lt;="&amp;Q8082))</f>
      </c>
    </row>
    <row r="8083" spans="10:18" ht="15" customHeight="1" x14ac:dyDescent="0.15">
      <c r="J8083" s="246">
        <f>IF(OR(B8083="",C8083="",E8083=""),"",B8083&amp;":"&amp;C8083&amp;":"&amp;E8083)</f>
      </c>
      <c r="K8083" s="247">
        <f>IF(A8083="","",A8083*D8083)</f>
      </c>
      <c r="L8083" s="246">
        <f>IF(A8083="","",IF(OR(A8083=1,A8083=0),H8083,0))</f>
      </c>
      <c r="M8083" s="246">
        <f>IF(A8083="","",IF(A8083=-1,H8083,0))</f>
      </c>
      <c r="N8083">
        <f>IF(J8083="","",IF(E8083="SGD",1,IF(E8083="USD",Settings!$B$22,IF(E8083="HKD",Settings!$B$23,1))))</f>
      </c>
      <c r="O8083">
        <f>IF(OR(B8083="",C8083="",E8083=""),0,(IF(A8083=-1,H8083,0)-IF(OR(A8083=1,A8083=0),H8083,0)+IF(A8083=2,H8083,0))*IF(E8083="SGD",1,IF(E8083="USD",Settings!$B$22,IF(E8083="HKD",Settings!$B$23,1))))</f>
        <v>0</v>
      </c>
      <c r="P8083">
        <f>IF(OR(B8083="",C8083="",E8083=""),0,IF(A8083=2,H8083*IF(E8083="SGD",1,IF(E8083="USD",Settings!$B$22,IF(E8083="HKD",Settings!$B$23,1))),0))</f>
        <v>0</v>
      </c>
      <c r="Q8083" s="312">
        <f>IF(OR(J8083="",G8083=""),"",G8083+ROW()/1000000)</f>
      </c>
      <c r="R8083" s="247">
        <f>IF(Q8083="","",SUMIFS(Txn[Signed Units],Txn[Key],J8083,Txn[Transaction Order],"&lt;="&amp;Q8083))</f>
      </c>
    </row>
    <row r="8084" spans="10:18" ht="15" customHeight="1" x14ac:dyDescent="0.15">
      <c r="J8084" s="246">
        <f>IF(OR(B8084="",C8084="",E8084=""),"",B8084&amp;":"&amp;C8084&amp;":"&amp;E8084)</f>
      </c>
      <c r="K8084" s="247">
        <f>IF(A8084="","",A8084*D8084)</f>
      </c>
      <c r="L8084" s="246">
        <f>IF(A8084="","",IF(OR(A8084=1,A8084=0),H8084,0))</f>
      </c>
      <c r="M8084" s="246">
        <f>IF(A8084="","",IF(A8084=-1,H8084,0))</f>
      </c>
      <c r="N8084">
        <f>IF(J8084="","",IF(E8084="SGD",1,IF(E8084="USD",Settings!$B$22,IF(E8084="HKD",Settings!$B$23,1))))</f>
      </c>
      <c r="O8084">
        <f>IF(OR(B8084="",C8084="",E8084=""),0,(IF(A8084=-1,H8084,0)-IF(OR(A8084=1,A8084=0),H8084,0)+IF(A8084=2,H8084,0))*IF(E8084="SGD",1,IF(E8084="USD",Settings!$B$22,IF(E8084="HKD",Settings!$B$23,1))))</f>
        <v>0</v>
      </c>
      <c r="P8084">
        <f>IF(OR(B8084="",C8084="",E8084=""),0,IF(A8084=2,H8084*IF(E8084="SGD",1,IF(E8084="USD",Settings!$B$22,IF(E8084="HKD",Settings!$B$23,1))),0))</f>
        <v>0</v>
      </c>
      <c r="Q8084" s="312">
        <f>IF(OR(J8084="",G8084=""),"",G8084+ROW()/1000000)</f>
      </c>
      <c r="R8084" s="247">
        <f>IF(Q8084="","",SUMIFS(Txn[Signed Units],Txn[Key],J8084,Txn[Transaction Order],"&lt;="&amp;Q8084))</f>
      </c>
    </row>
    <row r="8085" spans="10:18" ht="15" customHeight="1" x14ac:dyDescent="0.15">
      <c r="J8085" s="246">
        <f>IF(OR(B8085="",C8085="",E8085=""),"",B8085&amp;":"&amp;C8085&amp;":"&amp;E8085)</f>
      </c>
      <c r="K8085" s="247">
        <f>IF(A8085="","",A8085*D8085)</f>
      </c>
      <c r="L8085" s="246">
        <f>IF(A8085="","",IF(OR(A8085=1,A8085=0),H8085,0))</f>
      </c>
      <c r="M8085" s="246">
        <f>IF(A8085="","",IF(A8085=-1,H8085,0))</f>
      </c>
      <c r="N8085">
        <f>IF(J8085="","",IF(E8085="SGD",1,IF(E8085="USD",Settings!$B$22,IF(E8085="HKD",Settings!$B$23,1))))</f>
      </c>
      <c r="O8085">
        <f>IF(OR(B8085="",C8085="",E8085=""),0,(IF(A8085=-1,H8085,0)-IF(OR(A8085=1,A8085=0),H8085,0)+IF(A8085=2,H8085,0))*IF(E8085="SGD",1,IF(E8085="USD",Settings!$B$22,IF(E8085="HKD",Settings!$B$23,1))))</f>
        <v>0</v>
      </c>
      <c r="P8085">
        <f>IF(OR(B8085="",C8085="",E8085=""),0,IF(A8085=2,H8085*IF(E8085="SGD",1,IF(E8085="USD",Settings!$B$22,IF(E8085="HKD",Settings!$B$23,1))),0))</f>
        <v>0</v>
      </c>
      <c r="Q8085" s="312">
        <f>IF(OR(J8085="",G8085=""),"",G8085+ROW()/1000000)</f>
      </c>
      <c r="R8085" s="247">
        <f>IF(Q8085="","",SUMIFS(Txn[Signed Units],Txn[Key],J8085,Txn[Transaction Order],"&lt;="&amp;Q8085))</f>
      </c>
    </row>
    <row r="8086" spans="10:18" ht="15" customHeight="1" x14ac:dyDescent="0.15">
      <c r="J8086" s="246">
        <f>IF(OR(B8086="",C8086="",E8086=""),"",B8086&amp;":"&amp;C8086&amp;":"&amp;E8086)</f>
      </c>
      <c r="K8086" s="247">
        <f>IF(A8086="","",A8086*D8086)</f>
      </c>
      <c r="L8086" s="246">
        <f>IF(A8086="","",IF(OR(A8086=1,A8086=0),H8086,0))</f>
      </c>
      <c r="M8086" s="246">
        <f>IF(A8086="","",IF(A8086=-1,H8086,0))</f>
      </c>
      <c r="N8086">
        <f>IF(J8086="","",IF(E8086="SGD",1,IF(E8086="USD",Settings!$B$22,IF(E8086="HKD",Settings!$B$23,1))))</f>
      </c>
      <c r="O8086">
        <f>IF(OR(B8086="",C8086="",E8086=""),0,(IF(A8086=-1,H8086,0)-IF(OR(A8086=1,A8086=0),H8086,0)+IF(A8086=2,H8086,0))*IF(E8086="SGD",1,IF(E8086="USD",Settings!$B$22,IF(E8086="HKD",Settings!$B$23,1))))</f>
        <v>0</v>
      </c>
      <c r="P8086">
        <f>IF(OR(B8086="",C8086="",E8086=""),0,IF(A8086=2,H8086*IF(E8086="SGD",1,IF(E8086="USD",Settings!$B$22,IF(E8086="HKD",Settings!$B$23,1))),0))</f>
        <v>0</v>
      </c>
      <c r="Q8086" s="312">
        <f>IF(OR(J8086="",G8086=""),"",G8086+ROW()/1000000)</f>
      </c>
      <c r="R8086" s="247">
        <f>IF(Q8086="","",SUMIFS(Txn[Signed Units],Txn[Key],J8086,Txn[Transaction Order],"&lt;="&amp;Q8086))</f>
      </c>
    </row>
    <row r="8087" spans="10:18" ht="15" customHeight="1" x14ac:dyDescent="0.15">
      <c r="J8087" s="246">
        <f>IF(OR(B8087="",C8087="",E8087=""),"",B8087&amp;":"&amp;C8087&amp;":"&amp;E8087)</f>
      </c>
      <c r="K8087" s="247">
        <f>IF(A8087="","",A8087*D8087)</f>
      </c>
      <c r="L8087" s="246">
        <f>IF(A8087="","",IF(OR(A8087=1,A8087=0),H8087,0))</f>
      </c>
      <c r="M8087" s="246">
        <f>IF(A8087="","",IF(A8087=-1,H8087,0))</f>
      </c>
      <c r="N8087">
        <f>IF(J8087="","",IF(E8087="SGD",1,IF(E8087="USD",Settings!$B$22,IF(E8087="HKD",Settings!$B$23,1))))</f>
      </c>
      <c r="O8087">
        <f>IF(OR(B8087="",C8087="",E8087=""),0,(IF(A8087=-1,H8087,0)-IF(OR(A8087=1,A8087=0),H8087,0)+IF(A8087=2,H8087,0))*IF(E8087="SGD",1,IF(E8087="USD",Settings!$B$22,IF(E8087="HKD",Settings!$B$23,1))))</f>
        <v>0</v>
      </c>
      <c r="P8087">
        <f>IF(OR(B8087="",C8087="",E8087=""),0,IF(A8087=2,H8087*IF(E8087="SGD",1,IF(E8087="USD",Settings!$B$22,IF(E8087="HKD",Settings!$B$23,1))),0))</f>
        <v>0</v>
      </c>
      <c r="Q8087" s="312">
        <f>IF(OR(J8087="",G8087=""),"",G8087+ROW()/1000000)</f>
      </c>
      <c r="R8087" s="247">
        <f>IF(Q8087="","",SUMIFS(Txn[Signed Units],Txn[Key],J8087,Txn[Transaction Order],"&lt;="&amp;Q8087))</f>
      </c>
    </row>
    <row r="8088" spans="10:18" ht="15" customHeight="1" x14ac:dyDescent="0.15">
      <c r="J8088" s="246">
        <f>IF(OR(B8088="",C8088="",E8088=""),"",B8088&amp;":"&amp;C8088&amp;":"&amp;E8088)</f>
      </c>
      <c r="K8088" s="247">
        <f>IF(A8088="","",A8088*D8088)</f>
      </c>
      <c r="L8088" s="246">
        <f>IF(A8088="","",IF(OR(A8088=1,A8088=0),H8088,0))</f>
      </c>
      <c r="M8088" s="246">
        <f>IF(A8088="","",IF(A8088=-1,H8088,0))</f>
      </c>
      <c r="N8088">
        <f>IF(J8088="","",IF(E8088="SGD",1,IF(E8088="USD",Settings!$B$22,IF(E8088="HKD",Settings!$B$23,1))))</f>
      </c>
      <c r="O8088">
        <f>IF(OR(B8088="",C8088="",E8088=""),0,(IF(A8088=-1,H8088,0)-IF(OR(A8088=1,A8088=0),H8088,0)+IF(A8088=2,H8088,0))*IF(E8088="SGD",1,IF(E8088="USD",Settings!$B$22,IF(E8088="HKD",Settings!$B$23,1))))</f>
        <v>0</v>
      </c>
      <c r="P8088">
        <f>IF(OR(B8088="",C8088="",E8088=""),0,IF(A8088=2,H8088*IF(E8088="SGD",1,IF(E8088="USD",Settings!$B$22,IF(E8088="HKD",Settings!$B$23,1))),0))</f>
        <v>0</v>
      </c>
      <c r="Q8088" s="312">
        <f>IF(OR(J8088="",G8088=""),"",G8088+ROW()/1000000)</f>
      </c>
      <c r="R8088" s="247">
        <f>IF(Q8088="","",SUMIFS(Txn[Signed Units],Txn[Key],J8088,Txn[Transaction Order],"&lt;="&amp;Q8088))</f>
      </c>
    </row>
    <row r="8089" spans="10:18" ht="15" customHeight="1" x14ac:dyDescent="0.15">
      <c r="J8089" s="246">
        <f>IF(OR(B8089="",C8089="",E8089=""),"",B8089&amp;":"&amp;C8089&amp;":"&amp;E8089)</f>
      </c>
      <c r="K8089" s="247">
        <f>IF(A8089="","",A8089*D8089)</f>
      </c>
      <c r="L8089" s="246">
        <f>IF(A8089="","",IF(OR(A8089=1,A8089=0),H8089,0))</f>
      </c>
      <c r="M8089" s="246">
        <f>IF(A8089="","",IF(A8089=-1,H8089,0))</f>
      </c>
      <c r="N8089">
        <f>IF(J8089="","",IF(E8089="SGD",1,IF(E8089="USD",Settings!$B$22,IF(E8089="HKD",Settings!$B$23,1))))</f>
      </c>
      <c r="O8089">
        <f>IF(OR(B8089="",C8089="",E8089=""),0,(IF(A8089=-1,H8089,0)-IF(OR(A8089=1,A8089=0),H8089,0)+IF(A8089=2,H8089,0))*IF(E8089="SGD",1,IF(E8089="USD",Settings!$B$22,IF(E8089="HKD",Settings!$B$23,1))))</f>
        <v>0</v>
      </c>
      <c r="P8089">
        <f>IF(OR(B8089="",C8089="",E8089=""),0,IF(A8089=2,H8089*IF(E8089="SGD",1,IF(E8089="USD",Settings!$B$22,IF(E8089="HKD",Settings!$B$23,1))),0))</f>
        <v>0</v>
      </c>
      <c r="Q8089" s="312">
        <f>IF(OR(J8089="",G8089=""),"",G8089+ROW()/1000000)</f>
      </c>
      <c r="R8089" s="247">
        <f>IF(Q8089="","",SUMIFS(Txn[Signed Units],Txn[Key],J8089,Txn[Transaction Order],"&lt;="&amp;Q8089))</f>
      </c>
    </row>
    <row r="8090" spans="10:18" ht="15" customHeight="1" x14ac:dyDescent="0.15">
      <c r="J8090" s="246">
        <f>IF(OR(B8090="",C8090="",E8090=""),"",B8090&amp;":"&amp;C8090&amp;":"&amp;E8090)</f>
      </c>
      <c r="K8090" s="247">
        <f>IF(A8090="","",A8090*D8090)</f>
      </c>
      <c r="L8090" s="246">
        <f>IF(A8090="","",IF(OR(A8090=1,A8090=0),H8090,0))</f>
      </c>
      <c r="M8090" s="246">
        <f>IF(A8090="","",IF(A8090=-1,H8090,0))</f>
      </c>
      <c r="N8090">
        <f>IF(J8090="","",IF(E8090="SGD",1,IF(E8090="USD",Settings!$B$22,IF(E8090="HKD",Settings!$B$23,1))))</f>
      </c>
      <c r="O8090">
        <f>IF(OR(B8090="",C8090="",E8090=""),0,(IF(A8090=-1,H8090,0)-IF(OR(A8090=1,A8090=0),H8090,0)+IF(A8090=2,H8090,0))*IF(E8090="SGD",1,IF(E8090="USD",Settings!$B$22,IF(E8090="HKD",Settings!$B$23,1))))</f>
        <v>0</v>
      </c>
      <c r="P8090">
        <f>IF(OR(B8090="",C8090="",E8090=""),0,IF(A8090=2,H8090*IF(E8090="SGD",1,IF(E8090="USD",Settings!$B$22,IF(E8090="HKD",Settings!$B$23,1))),0))</f>
        <v>0</v>
      </c>
      <c r="Q8090" s="312">
        <f>IF(OR(J8090="",G8090=""),"",G8090+ROW()/1000000)</f>
      </c>
      <c r="R8090" s="247">
        <f>IF(Q8090="","",SUMIFS(Txn[Signed Units],Txn[Key],J8090,Txn[Transaction Order],"&lt;="&amp;Q8090))</f>
      </c>
    </row>
    <row r="8091" spans="10:18" ht="15" customHeight="1" x14ac:dyDescent="0.15">
      <c r="J8091" s="246">
        <f>IF(OR(B8091="",C8091="",E8091=""),"",B8091&amp;":"&amp;C8091&amp;":"&amp;E8091)</f>
      </c>
      <c r="K8091" s="247">
        <f>IF(A8091="","",A8091*D8091)</f>
      </c>
      <c r="L8091" s="246">
        <f>IF(A8091="","",IF(OR(A8091=1,A8091=0),H8091,0))</f>
      </c>
      <c r="M8091" s="246">
        <f>IF(A8091="","",IF(A8091=-1,H8091,0))</f>
      </c>
      <c r="N8091">
        <f>IF(J8091="","",IF(E8091="SGD",1,IF(E8091="USD",Settings!$B$22,IF(E8091="HKD",Settings!$B$23,1))))</f>
      </c>
      <c r="O8091">
        <f>IF(OR(B8091="",C8091="",E8091=""),0,(IF(A8091=-1,H8091,0)-IF(OR(A8091=1,A8091=0),H8091,0)+IF(A8091=2,H8091,0))*IF(E8091="SGD",1,IF(E8091="USD",Settings!$B$22,IF(E8091="HKD",Settings!$B$23,1))))</f>
        <v>0</v>
      </c>
      <c r="P8091">
        <f>IF(OR(B8091="",C8091="",E8091=""),0,IF(A8091=2,H8091*IF(E8091="SGD",1,IF(E8091="USD",Settings!$B$22,IF(E8091="HKD",Settings!$B$23,1))),0))</f>
        <v>0</v>
      </c>
      <c r="Q8091" s="312">
        <f>IF(OR(J8091="",G8091=""),"",G8091+ROW()/1000000)</f>
      </c>
      <c r="R8091" s="247">
        <f>IF(Q8091="","",SUMIFS(Txn[Signed Units],Txn[Key],J8091,Txn[Transaction Order],"&lt;="&amp;Q8091))</f>
      </c>
    </row>
    <row r="8092" spans="10:18" ht="15" customHeight="1" x14ac:dyDescent="0.15">
      <c r="J8092" s="246">
        <f>IF(OR(B8092="",C8092="",E8092=""),"",B8092&amp;":"&amp;C8092&amp;":"&amp;E8092)</f>
      </c>
      <c r="K8092" s="247">
        <f>IF(A8092="","",A8092*D8092)</f>
      </c>
      <c r="L8092" s="246">
        <f>IF(A8092="","",IF(OR(A8092=1,A8092=0),H8092,0))</f>
      </c>
      <c r="M8092" s="246">
        <f>IF(A8092="","",IF(A8092=-1,H8092,0))</f>
      </c>
      <c r="N8092">
        <f>IF(J8092="","",IF(E8092="SGD",1,IF(E8092="USD",Settings!$B$22,IF(E8092="HKD",Settings!$B$23,1))))</f>
      </c>
      <c r="O8092">
        <f>IF(OR(B8092="",C8092="",E8092=""),0,(IF(A8092=-1,H8092,0)-IF(OR(A8092=1,A8092=0),H8092,0)+IF(A8092=2,H8092,0))*IF(E8092="SGD",1,IF(E8092="USD",Settings!$B$22,IF(E8092="HKD",Settings!$B$23,1))))</f>
        <v>0</v>
      </c>
      <c r="P8092">
        <f>IF(OR(B8092="",C8092="",E8092=""),0,IF(A8092=2,H8092*IF(E8092="SGD",1,IF(E8092="USD",Settings!$B$22,IF(E8092="HKD",Settings!$B$23,1))),0))</f>
        <v>0</v>
      </c>
      <c r="Q8092" s="312">
        <f>IF(OR(J8092="",G8092=""),"",G8092+ROW()/1000000)</f>
      </c>
      <c r="R8092" s="247">
        <f>IF(Q8092="","",SUMIFS(Txn[Signed Units],Txn[Key],J8092,Txn[Transaction Order],"&lt;="&amp;Q8092))</f>
      </c>
    </row>
    <row r="8093" spans="10:18" ht="15" customHeight="1" x14ac:dyDescent="0.15">
      <c r="J8093" s="246">
        <f>IF(OR(B8093="",C8093="",E8093=""),"",B8093&amp;":"&amp;C8093&amp;":"&amp;E8093)</f>
      </c>
      <c r="K8093" s="247">
        <f>IF(A8093="","",A8093*D8093)</f>
      </c>
      <c r="L8093" s="246">
        <f>IF(A8093="","",IF(OR(A8093=1,A8093=0),H8093,0))</f>
      </c>
      <c r="M8093" s="246">
        <f>IF(A8093="","",IF(A8093=-1,H8093,0))</f>
      </c>
      <c r="N8093">
        <f>IF(J8093="","",IF(E8093="SGD",1,IF(E8093="USD",Settings!$B$22,IF(E8093="HKD",Settings!$B$23,1))))</f>
      </c>
      <c r="O8093">
        <f>IF(OR(B8093="",C8093="",E8093=""),0,(IF(A8093=-1,H8093,0)-IF(OR(A8093=1,A8093=0),H8093,0)+IF(A8093=2,H8093,0))*IF(E8093="SGD",1,IF(E8093="USD",Settings!$B$22,IF(E8093="HKD",Settings!$B$23,1))))</f>
        <v>0</v>
      </c>
      <c r="P8093">
        <f>IF(OR(B8093="",C8093="",E8093=""),0,IF(A8093=2,H8093*IF(E8093="SGD",1,IF(E8093="USD",Settings!$B$22,IF(E8093="HKD",Settings!$B$23,1))),0))</f>
        <v>0</v>
      </c>
      <c r="Q8093" s="312">
        <f>IF(OR(J8093="",G8093=""),"",G8093+ROW()/1000000)</f>
      </c>
      <c r="R8093" s="247">
        <f>IF(Q8093="","",SUMIFS(Txn[Signed Units],Txn[Key],J8093,Txn[Transaction Order],"&lt;="&amp;Q8093))</f>
      </c>
    </row>
    <row r="8094" spans="10:18" ht="15" customHeight="1" x14ac:dyDescent="0.15">
      <c r="J8094" s="246">
        <f>IF(OR(B8094="",C8094="",E8094=""),"",B8094&amp;":"&amp;C8094&amp;":"&amp;E8094)</f>
      </c>
      <c r="K8094" s="247">
        <f>IF(A8094="","",A8094*D8094)</f>
      </c>
      <c r="L8094" s="246">
        <f>IF(A8094="","",IF(OR(A8094=1,A8094=0),H8094,0))</f>
      </c>
      <c r="M8094" s="246">
        <f>IF(A8094="","",IF(A8094=-1,H8094,0))</f>
      </c>
      <c r="N8094">
        <f>IF(J8094="","",IF(E8094="SGD",1,IF(E8094="USD",Settings!$B$22,IF(E8094="HKD",Settings!$B$23,1))))</f>
      </c>
      <c r="O8094">
        <f>IF(OR(B8094="",C8094="",E8094=""),0,(IF(A8094=-1,H8094,0)-IF(OR(A8094=1,A8094=0),H8094,0)+IF(A8094=2,H8094,0))*IF(E8094="SGD",1,IF(E8094="USD",Settings!$B$22,IF(E8094="HKD",Settings!$B$23,1))))</f>
        <v>0</v>
      </c>
      <c r="P8094">
        <f>IF(OR(B8094="",C8094="",E8094=""),0,IF(A8094=2,H8094*IF(E8094="SGD",1,IF(E8094="USD",Settings!$B$22,IF(E8094="HKD",Settings!$B$23,1))),0))</f>
        <v>0</v>
      </c>
      <c r="Q8094" s="312">
        <f>IF(OR(J8094="",G8094=""),"",G8094+ROW()/1000000)</f>
      </c>
      <c r="R8094" s="247">
        <f>IF(Q8094="","",SUMIFS(Txn[Signed Units],Txn[Key],J8094,Txn[Transaction Order],"&lt;="&amp;Q8094))</f>
      </c>
    </row>
    <row r="8095" spans="10:18" ht="15" customHeight="1" x14ac:dyDescent="0.15">
      <c r="J8095" s="246">
        <f>IF(OR(B8095="",C8095="",E8095=""),"",B8095&amp;":"&amp;C8095&amp;":"&amp;E8095)</f>
      </c>
      <c r="K8095" s="247">
        <f>IF(A8095="","",A8095*D8095)</f>
      </c>
      <c r="L8095" s="246">
        <f>IF(A8095="","",IF(OR(A8095=1,A8095=0),H8095,0))</f>
      </c>
      <c r="M8095" s="246">
        <f>IF(A8095="","",IF(A8095=-1,H8095,0))</f>
      </c>
      <c r="N8095">
        <f>IF(J8095="","",IF(E8095="SGD",1,IF(E8095="USD",Settings!$B$22,IF(E8095="HKD",Settings!$B$23,1))))</f>
      </c>
      <c r="O8095">
        <f>IF(OR(B8095="",C8095="",E8095=""),0,(IF(A8095=-1,H8095,0)-IF(OR(A8095=1,A8095=0),H8095,0)+IF(A8095=2,H8095,0))*IF(E8095="SGD",1,IF(E8095="USD",Settings!$B$22,IF(E8095="HKD",Settings!$B$23,1))))</f>
        <v>0</v>
      </c>
      <c r="P8095">
        <f>IF(OR(B8095="",C8095="",E8095=""),0,IF(A8095=2,H8095*IF(E8095="SGD",1,IF(E8095="USD",Settings!$B$22,IF(E8095="HKD",Settings!$B$23,1))),0))</f>
        <v>0</v>
      </c>
      <c r="Q8095" s="312">
        <f>IF(OR(J8095="",G8095=""),"",G8095+ROW()/1000000)</f>
      </c>
      <c r="R8095" s="247">
        <f>IF(Q8095="","",SUMIFS(Txn[Signed Units],Txn[Key],J8095,Txn[Transaction Order],"&lt;="&amp;Q8095))</f>
      </c>
    </row>
    <row r="8096" spans="10:18" ht="15" customHeight="1" x14ac:dyDescent="0.15">
      <c r="J8096" s="246">
        <f>IF(OR(B8096="",C8096="",E8096=""),"",B8096&amp;":"&amp;C8096&amp;":"&amp;E8096)</f>
      </c>
      <c r="K8096" s="247">
        <f>IF(A8096="","",A8096*D8096)</f>
      </c>
      <c r="L8096" s="246">
        <f>IF(A8096="","",IF(OR(A8096=1,A8096=0),H8096,0))</f>
      </c>
      <c r="M8096" s="246">
        <f>IF(A8096="","",IF(A8096=-1,H8096,0))</f>
      </c>
      <c r="N8096">
        <f>IF(J8096="","",IF(E8096="SGD",1,IF(E8096="USD",Settings!$B$22,IF(E8096="HKD",Settings!$B$23,1))))</f>
      </c>
      <c r="O8096">
        <f>IF(OR(B8096="",C8096="",E8096=""),0,(IF(A8096=-1,H8096,0)-IF(OR(A8096=1,A8096=0),H8096,0)+IF(A8096=2,H8096,0))*IF(E8096="SGD",1,IF(E8096="USD",Settings!$B$22,IF(E8096="HKD",Settings!$B$23,1))))</f>
        <v>0</v>
      </c>
      <c r="P8096">
        <f>IF(OR(B8096="",C8096="",E8096=""),0,IF(A8096=2,H8096*IF(E8096="SGD",1,IF(E8096="USD",Settings!$B$22,IF(E8096="HKD",Settings!$B$23,1))),0))</f>
        <v>0</v>
      </c>
      <c r="Q8096" s="312">
        <f>IF(OR(J8096="",G8096=""),"",G8096+ROW()/1000000)</f>
      </c>
      <c r="R8096" s="247">
        <f>IF(Q8096="","",SUMIFS(Txn[Signed Units],Txn[Key],J8096,Txn[Transaction Order],"&lt;="&amp;Q8096))</f>
      </c>
    </row>
    <row r="8097" spans="10:18" ht="15" customHeight="1" x14ac:dyDescent="0.15">
      <c r="J8097" s="246">
        <f>IF(OR(B8097="",C8097="",E8097=""),"",B8097&amp;":"&amp;C8097&amp;":"&amp;E8097)</f>
      </c>
      <c r="K8097" s="247">
        <f>IF(A8097="","",A8097*D8097)</f>
      </c>
      <c r="L8097" s="246">
        <f>IF(A8097="","",IF(OR(A8097=1,A8097=0),H8097,0))</f>
      </c>
      <c r="M8097" s="246">
        <f>IF(A8097="","",IF(A8097=-1,H8097,0))</f>
      </c>
      <c r="N8097">
        <f>IF(J8097="","",IF(E8097="SGD",1,IF(E8097="USD",Settings!$B$22,IF(E8097="HKD",Settings!$B$23,1))))</f>
      </c>
      <c r="O8097">
        <f>IF(OR(B8097="",C8097="",E8097=""),0,(IF(A8097=-1,H8097,0)-IF(OR(A8097=1,A8097=0),H8097,0)+IF(A8097=2,H8097,0))*IF(E8097="SGD",1,IF(E8097="USD",Settings!$B$22,IF(E8097="HKD",Settings!$B$23,1))))</f>
        <v>0</v>
      </c>
      <c r="P8097">
        <f>IF(OR(B8097="",C8097="",E8097=""),0,IF(A8097=2,H8097*IF(E8097="SGD",1,IF(E8097="USD",Settings!$B$22,IF(E8097="HKD",Settings!$B$23,1))),0))</f>
        <v>0</v>
      </c>
      <c r="Q8097" s="312">
        <f>IF(OR(J8097="",G8097=""),"",G8097+ROW()/1000000)</f>
      </c>
      <c r="R8097" s="247">
        <f>IF(Q8097="","",SUMIFS(Txn[Signed Units],Txn[Key],J8097,Txn[Transaction Order],"&lt;="&amp;Q8097))</f>
      </c>
    </row>
    <row r="8098" spans="10:18" ht="15" customHeight="1" x14ac:dyDescent="0.15">
      <c r="J8098" s="246">
        <f>IF(OR(B8098="",C8098="",E8098=""),"",B8098&amp;":"&amp;C8098&amp;":"&amp;E8098)</f>
      </c>
      <c r="K8098" s="247">
        <f>IF(A8098="","",A8098*D8098)</f>
      </c>
      <c r="L8098" s="246">
        <f>IF(A8098="","",IF(OR(A8098=1,A8098=0),H8098,0))</f>
      </c>
      <c r="M8098" s="246">
        <f>IF(A8098="","",IF(A8098=-1,H8098,0))</f>
      </c>
      <c r="N8098">
        <f>IF(J8098="","",IF(E8098="SGD",1,IF(E8098="USD",Settings!$B$22,IF(E8098="HKD",Settings!$B$23,1))))</f>
      </c>
      <c r="O8098">
        <f>IF(OR(B8098="",C8098="",E8098=""),0,(IF(A8098=-1,H8098,0)-IF(OR(A8098=1,A8098=0),H8098,0)+IF(A8098=2,H8098,0))*IF(E8098="SGD",1,IF(E8098="USD",Settings!$B$22,IF(E8098="HKD",Settings!$B$23,1))))</f>
        <v>0</v>
      </c>
      <c r="P8098">
        <f>IF(OR(B8098="",C8098="",E8098=""),0,IF(A8098=2,H8098*IF(E8098="SGD",1,IF(E8098="USD",Settings!$B$22,IF(E8098="HKD",Settings!$B$23,1))),0))</f>
        <v>0</v>
      </c>
      <c r="Q8098" s="312">
        <f>IF(OR(J8098="",G8098=""),"",G8098+ROW()/1000000)</f>
      </c>
      <c r="R8098" s="247">
        <f>IF(Q8098="","",SUMIFS(Txn[Signed Units],Txn[Key],J8098,Txn[Transaction Order],"&lt;="&amp;Q8098))</f>
      </c>
    </row>
    <row r="8099" spans="10:18" ht="15" customHeight="1" x14ac:dyDescent="0.15">
      <c r="J8099" s="246">
        <f>IF(OR(B8099="",C8099="",E8099=""),"",B8099&amp;":"&amp;C8099&amp;":"&amp;E8099)</f>
      </c>
      <c r="K8099" s="247">
        <f>IF(A8099="","",A8099*D8099)</f>
      </c>
      <c r="L8099" s="246">
        <f>IF(A8099="","",IF(OR(A8099=1,A8099=0),H8099,0))</f>
      </c>
      <c r="M8099" s="246">
        <f>IF(A8099="","",IF(A8099=-1,H8099,0))</f>
      </c>
      <c r="N8099">
        <f>IF(J8099="","",IF(E8099="SGD",1,IF(E8099="USD",Settings!$B$22,IF(E8099="HKD",Settings!$B$23,1))))</f>
      </c>
      <c r="O8099">
        <f>IF(OR(B8099="",C8099="",E8099=""),0,(IF(A8099=-1,H8099,0)-IF(OR(A8099=1,A8099=0),H8099,0)+IF(A8099=2,H8099,0))*IF(E8099="SGD",1,IF(E8099="USD",Settings!$B$22,IF(E8099="HKD",Settings!$B$23,1))))</f>
        <v>0</v>
      </c>
      <c r="P8099">
        <f>IF(OR(B8099="",C8099="",E8099=""),0,IF(A8099=2,H8099*IF(E8099="SGD",1,IF(E8099="USD",Settings!$B$22,IF(E8099="HKD",Settings!$B$23,1))),0))</f>
        <v>0</v>
      </c>
      <c r="Q8099" s="312">
        <f>IF(OR(J8099="",G8099=""),"",G8099+ROW()/1000000)</f>
      </c>
      <c r="R8099" s="247">
        <f>IF(Q8099="","",SUMIFS(Txn[Signed Units],Txn[Key],J8099,Txn[Transaction Order],"&lt;="&amp;Q8099))</f>
      </c>
    </row>
    <row r="8100" spans="10:18" ht="15" customHeight="1" x14ac:dyDescent="0.15">
      <c r="J8100" s="246">
        <f>IF(OR(B8100="",C8100="",E8100=""),"",B8100&amp;":"&amp;C8100&amp;":"&amp;E8100)</f>
      </c>
      <c r="K8100" s="247">
        <f>IF(A8100="","",A8100*D8100)</f>
      </c>
      <c r="L8100" s="246">
        <f>IF(A8100="","",IF(OR(A8100=1,A8100=0),H8100,0))</f>
      </c>
      <c r="M8100" s="246">
        <f>IF(A8100="","",IF(A8100=-1,H8100,0))</f>
      </c>
      <c r="N8100">
        <f>IF(J8100="","",IF(E8100="SGD",1,IF(E8100="USD",Settings!$B$22,IF(E8100="HKD",Settings!$B$23,1))))</f>
      </c>
      <c r="O8100">
        <f>IF(OR(B8100="",C8100="",E8100=""),0,(IF(A8100=-1,H8100,0)-IF(OR(A8100=1,A8100=0),H8100,0)+IF(A8100=2,H8100,0))*IF(E8100="SGD",1,IF(E8100="USD",Settings!$B$22,IF(E8100="HKD",Settings!$B$23,1))))</f>
        <v>0</v>
      </c>
      <c r="P8100">
        <f>IF(OR(B8100="",C8100="",E8100=""),0,IF(A8100=2,H8100*IF(E8100="SGD",1,IF(E8100="USD",Settings!$B$22,IF(E8100="HKD",Settings!$B$23,1))),0))</f>
        <v>0</v>
      </c>
      <c r="Q8100" s="312">
        <f>IF(OR(J8100="",G8100=""),"",G8100+ROW()/1000000)</f>
      </c>
      <c r="R8100" s="247">
        <f>IF(Q8100="","",SUMIFS(Txn[Signed Units],Txn[Key],J8100,Txn[Transaction Order],"&lt;="&amp;Q8100))</f>
      </c>
    </row>
    <row r="8101" spans="10:18" ht="15" customHeight="1" x14ac:dyDescent="0.15">
      <c r="J8101" s="246">
        <f>IF(OR(B8101="",C8101="",E8101=""),"",B8101&amp;":"&amp;C8101&amp;":"&amp;E8101)</f>
      </c>
      <c r="K8101" s="247">
        <f>IF(A8101="","",A8101*D8101)</f>
      </c>
      <c r="L8101" s="246">
        <f>IF(A8101="","",IF(OR(A8101=1,A8101=0),H8101,0))</f>
      </c>
      <c r="M8101" s="246">
        <f>IF(A8101="","",IF(A8101=-1,H8101,0))</f>
      </c>
      <c r="N8101">
        <f>IF(J8101="","",IF(E8101="SGD",1,IF(E8101="USD",Settings!$B$22,IF(E8101="HKD",Settings!$B$23,1))))</f>
      </c>
      <c r="O8101">
        <f>IF(OR(B8101="",C8101="",E8101=""),0,(IF(A8101=-1,H8101,0)-IF(OR(A8101=1,A8101=0),H8101,0)+IF(A8101=2,H8101,0))*IF(E8101="SGD",1,IF(E8101="USD",Settings!$B$22,IF(E8101="HKD",Settings!$B$23,1))))</f>
        <v>0</v>
      </c>
      <c r="P8101">
        <f>IF(OR(B8101="",C8101="",E8101=""),0,IF(A8101=2,H8101*IF(E8101="SGD",1,IF(E8101="USD",Settings!$B$22,IF(E8101="HKD",Settings!$B$23,1))),0))</f>
        <v>0</v>
      </c>
      <c r="Q8101" s="312">
        <f>IF(OR(J8101="",G8101=""),"",G8101+ROW()/1000000)</f>
      </c>
      <c r="R8101" s="247">
        <f>IF(Q8101="","",SUMIFS(Txn[Signed Units],Txn[Key],J8101,Txn[Transaction Order],"&lt;="&amp;Q8101))</f>
      </c>
    </row>
    <row r="8102" spans="10:18" ht="15" customHeight="1" x14ac:dyDescent="0.15">
      <c r="J8102" s="246">
        <f>IF(OR(B8102="",C8102="",E8102=""),"",B8102&amp;":"&amp;C8102&amp;":"&amp;E8102)</f>
      </c>
      <c r="K8102" s="247">
        <f>IF(A8102="","",A8102*D8102)</f>
      </c>
      <c r="L8102" s="246">
        <f>IF(A8102="","",IF(OR(A8102=1,A8102=0),H8102,0))</f>
      </c>
      <c r="M8102" s="246">
        <f>IF(A8102="","",IF(A8102=-1,H8102,0))</f>
      </c>
      <c r="N8102">
        <f>IF(J8102="","",IF(E8102="SGD",1,IF(E8102="USD",Settings!$B$22,IF(E8102="HKD",Settings!$B$23,1))))</f>
      </c>
      <c r="O8102">
        <f>IF(OR(B8102="",C8102="",E8102=""),0,(IF(A8102=-1,H8102,0)-IF(OR(A8102=1,A8102=0),H8102,0)+IF(A8102=2,H8102,0))*IF(E8102="SGD",1,IF(E8102="USD",Settings!$B$22,IF(E8102="HKD",Settings!$B$23,1))))</f>
        <v>0</v>
      </c>
      <c r="P8102">
        <f>IF(OR(B8102="",C8102="",E8102=""),0,IF(A8102=2,H8102*IF(E8102="SGD",1,IF(E8102="USD",Settings!$B$22,IF(E8102="HKD",Settings!$B$23,1))),0))</f>
        <v>0</v>
      </c>
      <c r="Q8102" s="312">
        <f>IF(OR(J8102="",G8102=""),"",G8102+ROW()/1000000)</f>
      </c>
      <c r="R8102" s="247">
        <f>IF(Q8102="","",SUMIFS(Txn[Signed Units],Txn[Key],J8102,Txn[Transaction Order],"&lt;="&amp;Q8102))</f>
      </c>
    </row>
    <row r="8103" spans="10:18" ht="15" customHeight="1" x14ac:dyDescent="0.15">
      <c r="J8103" s="246">
        <f>IF(OR(B8103="",C8103="",E8103=""),"",B8103&amp;":"&amp;C8103&amp;":"&amp;E8103)</f>
      </c>
      <c r="K8103" s="247">
        <f>IF(A8103="","",A8103*D8103)</f>
      </c>
      <c r="L8103" s="246">
        <f>IF(A8103="","",IF(OR(A8103=1,A8103=0),H8103,0))</f>
      </c>
      <c r="M8103" s="246">
        <f>IF(A8103="","",IF(A8103=-1,H8103,0))</f>
      </c>
      <c r="N8103">
        <f>IF(J8103="","",IF(E8103="SGD",1,IF(E8103="USD",Settings!$B$22,IF(E8103="HKD",Settings!$B$23,1))))</f>
      </c>
      <c r="O8103">
        <f>IF(OR(B8103="",C8103="",E8103=""),0,(IF(A8103=-1,H8103,0)-IF(OR(A8103=1,A8103=0),H8103,0)+IF(A8103=2,H8103,0))*IF(E8103="SGD",1,IF(E8103="USD",Settings!$B$22,IF(E8103="HKD",Settings!$B$23,1))))</f>
        <v>0</v>
      </c>
      <c r="P8103">
        <f>IF(OR(B8103="",C8103="",E8103=""),0,IF(A8103=2,H8103*IF(E8103="SGD",1,IF(E8103="USD",Settings!$B$22,IF(E8103="HKD",Settings!$B$23,1))),0))</f>
        <v>0</v>
      </c>
      <c r="Q8103" s="312">
        <f>IF(OR(J8103="",G8103=""),"",G8103+ROW()/1000000)</f>
      </c>
      <c r="R8103" s="247">
        <f>IF(Q8103="","",SUMIFS(Txn[Signed Units],Txn[Key],J8103,Txn[Transaction Order],"&lt;="&amp;Q8103))</f>
      </c>
    </row>
    <row r="8104" spans="10:18" ht="15" customHeight="1" x14ac:dyDescent="0.15">
      <c r="J8104" s="246">
        <f>IF(OR(B8104="",C8104="",E8104=""),"",B8104&amp;":"&amp;C8104&amp;":"&amp;E8104)</f>
      </c>
      <c r="K8104" s="247">
        <f>IF(A8104="","",A8104*D8104)</f>
      </c>
      <c r="L8104" s="246">
        <f>IF(A8104="","",IF(OR(A8104=1,A8104=0),H8104,0))</f>
      </c>
      <c r="M8104" s="246">
        <f>IF(A8104="","",IF(A8104=-1,H8104,0))</f>
      </c>
      <c r="N8104">
        <f>IF(J8104="","",IF(E8104="SGD",1,IF(E8104="USD",Settings!$B$22,IF(E8104="HKD",Settings!$B$23,1))))</f>
      </c>
      <c r="O8104">
        <f>IF(OR(B8104="",C8104="",E8104=""),0,(IF(A8104=-1,H8104,0)-IF(OR(A8104=1,A8104=0),H8104,0)+IF(A8104=2,H8104,0))*IF(E8104="SGD",1,IF(E8104="USD",Settings!$B$22,IF(E8104="HKD",Settings!$B$23,1))))</f>
        <v>0</v>
      </c>
      <c r="P8104">
        <f>IF(OR(B8104="",C8104="",E8104=""),0,IF(A8104=2,H8104*IF(E8104="SGD",1,IF(E8104="USD",Settings!$B$22,IF(E8104="HKD",Settings!$B$23,1))),0))</f>
        <v>0</v>
      </c>
      <c r="Q8104" s="312">
        <f>IF(OR(J8104="",G8104=""),"",G8104+ROW()/1000000)</f>
      </c>
      <c r="R8104" s="247">
        <f>IF(Q8104="","",SUMIFS(Txn[Signed Units],Txn[Key],J8104,Txn[Transaction Order],"&lt;="&amp;Q8104))</f>
      </c>
    </row>
    <row r="8105" spans="10:18" ht="15" customHeight="1" x14ac:dyDescent="0.15">
      <c r="J8105" s="246">
        <f>IF(OR(B8105="",C8105="",E8105=""),"",B8105&amp;":"&amp;C8105&amp;":"&amp;E8105)</f>
      </c>
      <c r="K8105" s="247">
        <f>IF(A8105="","",A8105*D8105)</f>
      </c>
      <c r="L8105" s="246">
        <f>IF(A8105="","",IF(OR(A8105=1,A8105=0),H8105,0))</f>
      </c>
      <c r="M8105" s="246">
        <f>IF(A8105="","",IF(A8105=-1,H8105,0))</f>
      </c>
      <c r="N8105">
        <f>IF(J8105="","",IF(E8105="SGD",1,IF(E8105="USD",Settings!$B$22,IF(E8105="HKD",Settings!$B$23,1))))</f>
      </c>
      <c r="O8105">
        <f>IF(OR(B8105="",C8105="",E8105=""),0,(IF(A8105=-1,H8105,0)-IF(OR(A8105=1,A8105=0),H8105,0)+IF(A8105=2,H8105,0))*IF(E8105="SGD",1,IF(E8105="USD",Settings!$B$22,IF(E8105="HKD",Settings!$B$23,1))))</f>
        <v>0</v>
      </c>
      <c r="P8105">
        <f>IF(OR(B8105="",C8105="",E8105=""),0,IF(A8105=2,H8105*IF(E8105="SGD",1,IF(E8105="USD",Settings!$B$22,IF(E8105="HKD",Settings!$B$23,1))),0))</f>
        <v>0</v>
      </c>
      <c r="Q8105" s="312">
        <f>IF(OR(J8105="",G8105=""),"",G8105+ROW()/1000000)</f>
      </c>
      <c r="R8105" s="247">
        <f>IF(Q8105="","",SUMIFS(Txn[Signed Units],Txn[Key],J8105,Txn[Transaction Order],"&lt;="&amp;Q8105))</f>
      </c>
    </row>
    <row r="8106" spans="10:18" ht="15" customHeight="1" x14ac:dyDescent="0.15">
      <c r="J8106" s="246">
        <f>IF(OR(B8106="",C8106="",E8106=""),"",B8106&amp;":"&amp;C8106&amp;":"&amp;E8106)</f>
      </c>
      <c r="K8106" s="247">
        <f>IF(A8106="","",A8106*D8106)</f>
      </c>
      <c r="L8106" s="246">
        <f>IF(A8106="","",IF(OR(A8106=1,A8106=0),H8106,0))</f>
      </c>
      <c r="M8106" s="246">
        <f>IF(A8106="","",IF(A8106=-1,H8106,0))</f>
      </c>
      <c r="N8106">
        <f>IF(J8106="","",IF(E8106="SGD",1,IF(E8106="USD",Settings!$B$22,IF(E8106="HKD",Settings!$B$23,1))))</f>
      </c>
      <c r="O8106">
        <f>IF(OR(B8106="",C8106="",E8106=""),0,(IF(A8106=-1,H8106,0)-IF(OR(A8106=1,A8106=0),H8106,0)+IF(A8106=2,H8106,0))*IF(E8106="SGD",1,IF(E8106="USD",Settings!$B$22,IF(E8106="HKD",Settings!$B$23,1))))</f>
        <v>0</v>
      </c>
      <c r="P8106">
        <f>IF(OR(B8106="",C8106="",E8106=""),0,IF(A8106=2,H8106*IF(E8106="SGD",1,IF(E8106="USD",Settings!$B$22,IF(E8106="HKD",Settings!$B$23,1))),0))</f>
        <v>0</v>
      </c>
      <c r="Q8106" s="312">
        <f>IF(OR(J8106="",G8106=""),"",G8106+ROW()/1000000)</f>
      </c>
      <c r="R8106" s="247">
        <f>IF(Q8106="","",SUMIFS(Txn[Signed Units],Txn[Key],J8106,Txn[Transaction Order],"&lt;="&amp;Q8106))</f>
      </c>
    </row>
    <row r="8107" spans="10:18" ht="15" customHeight="1" x14ac:dyDescent="0.15">
      <c r="J8107" s="246">
        <f>IF(OR(B8107="",C8107="",E8107=""),"",B8107&amp;":"&amp;C8107&amp;":"&amp;E8107)</f>
      </c>
      <c r="K8107" s="247">
        <f>IF(A8107="","",A8107*D8107)</f>
      </c>
      <c r="L8107" s="246">
        <f>IF(A8107="","",IF(OR(A8107=1,A8107=0),H8107,0))</f>
      </c>
      <c r="M8107" s="246">
        <f>IF(A8107="","",IF(A8107=-1,H8107,0))</f>
      </c>
      <c r="N8107">
        <f>IF(J8107="","",IF(E8107="SGD",1,IF(E8107="USD",Settings!$B$22,IF(E8107="HKD",Settings!$B$23,1))))</f>
      </c>
      <c r="O8107">
        <f>IF(OR(B8107="",C8107="",E8107=""),0,(IF(A8107=-1,H8107,0)-IF(OR(A8107=1,A8107=0),H8107,0)+IF(A8107=2,H8107,0))*IF(E8107="SGD",1,IF(E8107="USD",Settings!$B$22,IF(E8107="HKD",Settings!$B$23,1))))</f>
        <v>0</v>
      </c>
      <c r="P8107">
        <f>IF(OR(B8107="",C8107="",E8107=""),0,IF(A8107=2,H8107*IF(E8107="SGD",1,IF(E8107="USD",Settings!$B$22,IF(E8107="HKD",Settings!$B$23,1))),0))</f>
        <v>0</v>
      </c>
      <c r="Q8107" s="312">
        <f>IF(OR(J8107="",G8107=""),"",G8107+ROW()/1000000)</f>
      </c>
      <c r="R8107" s="247">
        <f>IF(Q8107="","",SUMIFS(Txn[Signed Units],Txn[Key],J8107,Txn[Transaction Order],"&lt;="&amp;Q8107))</f>
      </c>
    </row>
    <row r="8108" spans="10:18" ht="15" customHeight="1" x14ac:dyDescent="0.15">
      <c r="J8108" s="246">
        <f>IF(OR(B8108="",C8108="",E8108=""),"",B8108&amp;":"&amp;C8108&amp;":"&amp;E8108)</f>
      </c>
      <c r="K8108" s="247">
        <f>IF(A8108="","",A8108*D8108)</f>
      </c>
      <c r="L8108" s="246">
        <f>IF(A8108="","",IF(OR(A8108=1,A8108=0),H8108,0))</f>
      </c>
      <c r="M8108" s="246">
        <f>IF(A8108="","",IF(A8108=-1,H8108,0))</f>
      </c>
      <c r="N8108">
        <f>IF(J8108="","",IF(E8108="SGD",1,IF(E8108="USD",Settings!$B$22,IF(E8108="HKD",Settings!$B$23,1))))</f>
      </c>
      <c r="O8108">
        <f>IF(OR(B8108="",C8108="",E8108=""),0,(IF(A8108=-1,H8108,0)-IF(OR(A8108=1,A8108=0),H8108,0)+IF(A8108=2,H8108,0))*IF(E8108="SGD",1,IF(E8108="USD",Settings!$B$22,IF(E8108="HKD",Settings!$B$23,1))))</f>
        <v>0</v>
      </c>
      <c r="P8108">
        <f>IF(OR(B8108="",C8108="",E8108=""),0,IF(A8108=2,H8108*IF(E8108="SGD",1,IF(E8108="USD",Settings!$B$22,IF(E8108="HKD",Settings!$B$23,1))),0))</f>
        <v>0</v>
      </c>
      <c r="Q8108" s="312">
        <f>IF(OR(J8108="",G8108=""),"",G8108+ROW()/1000000)</f>
      </c>
      <c r="R8108" s="247">
        <f>IF(Q8108="","",SUMIFS(Txn[Signed Units],Txn[Key],J8108,Txn[Transaction Order],"&lt;="&amp;Q8108))</f>
      </c>
    </row>
    <row r="8109" spans="10:18" ht="15" customHeight="1" x14ac:dyDescent="0.15">
      <c r="J8109" s="246">
        <f>IF(OR(B8109="",C8109="",E8109=""),"",B8109&amp;":"&amp;C8109&amp;":"&amp;E8109)</f>
      </c>
      <c r="K8109" s="247">
        <f>IF(A8109="","",A8109*D8109)</f>
      </c>
      <c r="L8109" s="246">
        <f>IF(A8109="","",IF(OR(A8109=1,A8109=0),H8109,0))</f>
      </c>
      <c r="M8109" s="246">
        <f>IF(A8109="","",IF(A8109=-1,H8109,0))</f>
      </c>
      <c r="N8109">
        <f>IF(J8109="","",IF(E8109="SGD",1,IF(E8109="USD",Settings!$B$22,IF(E8109="HKD",Settings!$B$23,1))))</f>
      </c>
      <c r="O8109">
        <f>IF(OR(B8109="",C8109="",E8109=""),0,(IF(A8109=-1,H8109,0)-IF(OR(A8109=1,A8109=0),H8109,0)+IF(A8109=2,H8109,0))*IF(E8109="SGD",1,IF(E8109="USD",Settings!$B$22,IF(E8109="HKD",Settings!$B$23,1))))</f>
        <v>0</v>
      </c>
      <c r="P8109">
        <f>IF(OR(B8109="",C8109="",E8109=""),0,IF(A8109=2,H8109*IF(E8109="SGD",1,IF(E8109="USD",Settings!$B$22,IF(E8109="HKD",Settings!$B$23,1))),0))</f>
        <v>0</v>
      </c>
      <c r="Q8109" s="312">
        <f>IF(OR(J8109="",G8109=""),"",G8109+ROW()/1000000)</f>
      </c>
      <c r="R8109" s="247">
        <f>IF(Q8109="","",SUMIFS(Txn[Signed Units],Txn[Key],J8109,Txn[Transaction Order],"&lt;="&amp;Q8109))</f>
      </c>
    </row>
    <row r="8110" spans="10:18" ht="15" customHeight="1" x14ac:dyDescent="0.15">
      <c r="J8110" s="246">
        <f>IF(OR(B8110="",C8110="",E8110=""),"",B8110&amp;":"&amp;C8110&amp;":"&amp;E8110)</f>
      </c>
      <c r="K8110" s="247">
        <f>IF(A8110="","",A8110*D8110)</f>
      </c>
      <c r="L8110" s="246">
        <f>IF(A8110="","",IF(OR(A8110=1,A8110=0),H8110,0))</f>
      </c>
      <c r="M8110" s="246">
        <f>IF(A8110="","",IF(A8110=-1,H8110,0))</f>
      </c>
      <c r="N8110">
        <f>IF(J8110="","",IF(E8110="SGD",1,IF(E8110="USD",Settings!$B$22,IF(E8110="HKD",Settings!$B$23,1))))</f>
      </c>
      <c r="O8110">
        <f>IF(OR(B8110="",C8110="",E8110=""),0,(IF(A8110=-1,H8110,0)-IF(OR(A8110=1,A8110=0),H8110,0)+IF(A8110=2,H8110,0))*IF(E8110="SGD",1,IF(E8110="USD",Settings!$B$22,IF(E8110="HKD",Settings!$B$23,1))))</f>
        <v>0</v>
      </c>
      <c r="P8110">
        <f>IF(OR(B8110="",C8110="",E8110=""),0,IF(A8110=2,H8110*IF(E8110="SGD",1,IF(E8110="USD",Settings!$B$22,IF(E8110="HKD",Settings!$B$23,1))),0))</f>
        <v>0</v>
      </c>
      <c r="Q8110" s="312">
        <f>IF(OR(J8110="",G8110=""),"",G8110+ROW()/1000000)</f>
      </c>
      <c r="R8110" s="247">
        <f>IF(Q8110="","",SUMIFS(Txn[Signed Units],Txn[Key],J8110,Txn[Transaction Order],"&lt;="&amp;Q8110))</f>
      </c>
    </row>
    <row r="8111" spans="10:18" ht="15" customHeight="1" x14ac:dyDescent="0.15">
      <c r="J8111" s="246">
        <f>IF(OR(B8111="",C8111="",E8111=""),"",B8111&amp;":"&amp;C8111&amp;":"&amp;E8111)</f>
      </c>
      <c r="K8111" s="247">
        <f>IF(A8111="","",A8111*D8111)</f>
      </c>
      <c r="L8111" s="246">
        <f>IF(A8111="","",IF(OR(A8111=1,A8111=0),H8111,0))</f>
      </c>
      <c r="M8111" s="246">
        <f>IF(A8111="","",IF(A8111=-1,H8111,0))</f>
      </c>
      <c r="N8111">
        <f>IF(J8111="","",IF(E8111="SGD",1,IF(E8111="USD",Settings!$B$22,IF(E8111="HKD",Settings!$B$23,1))))</f>
      </c>
      <c r="O8111">
        <f>IF(OR(B8111="",C8111="",E8111=""),0,(IF(A8111=-1,H8111,0)-IF(OR(A8111=1,A8111=0),H8111,0)+IF(A8111=2,H8111,0))*IF(E8111="SGD",1,IF(E8111="USD",Settings!$B$22,IF(E8111="HKD",Settings!$B$23,1))))</f>
        <v>0</v>
      </c>
      <c r="P8111">
        <f>IF(OR(B8111="",C8111="",E8111=""),0,IF(A8111=2,H8111*IF(E8111="SGD",1,IF(E8111="USD",Settings!$B$22,IF(E8111="HKD",Settings!$B$23,1))),0))</f>
        <v>0</v>
      </c>
      <c r="Q8111" s="312">
        <f>IF(OR(J8111="",G8111=""),"",G8111+ROW()/1000000)</f>
      </c>
      <c r="R8111" s="247">
        <f>IF(Q8111="","",SUMIFS(Txn[Signed Units],Txn[Key],J8111,Txn[Transaction Order],"&lt;="&amp;Q8111))</f>
      </c>
    </row>
    <row r="8112" spans="10:18" ht="15" customHeight="1" x14ac:dyDescent="0.15">
      <c r="J8112" s="246">
        <f>IF(OR(B8112="",C8112="",E8112=""),"",B8112&amp;":"&amp;C8112&amp;":"&amp;E8112)</f>
      </c>
      <c r="K8112" s="247">
        <f>IF(A8112="","",A8112*D8112)</f>
      </c>
      <c r="L8112" s="246">
        <f>IF(A8112="","",IF(OR(A8112=1,A8112=0),H8112,0))</f>
      </c>
      <c r="M8112" s="246">
        <f>IF(A8112="","",IF(A8112=-1,H8112,0))</f>
      </c>
      <c r="N8112">
        <f>IF(J8112="","",IF(E8112="SGD",1,IF(E8112="USD",Settings!$B$22,IF(E8112="HKD",Settings!$B$23,1))))</f>
      </c>
      <c r="O8112">
        <f>IF(OR(B8112="",C8112="",E8112=""),0,(IF(A8112=-1,H8112,0)-IF(OR(A8112=1,A8112=0),H8112,0)+IF(A8112=2,H8112,0))*IF(E8112="SGD",1,IF(E8112="USD",Settings!$B$22,IF(E8112="HKD",Settings!$B$23,1))))</f>
        <v>0</v>
      </c>
      <c r="P8112">
        <f>IF(OR(B8112="",C8112="",E8112=""),0,IF(A8112=2,H8112*IF(E8112="SGD",1,IF(E8112="USD",Settings!$B$22,IF(E8112="HKD",Settings!$B$23,1))),0))</f>
        <v>0</v>
      </c>
      <c r="Q8112" s="312">
        <f>IF(OR(J8112="",G8112=""),"",G8112+ROW()/1000000)</f>
      </c>
      <c r="R8112" s="247">
        <f>IF(Q8112="","",SUMIFS(Txn[Signed Units],Txn[Key],J8112,Txn[Transaction Order],"&lt;="&amp;Q8112))</f>
      </c>
    </row>
    <row r="8113" spans="10:18" ht="15" customHeight="1" x14ac:dyDescent="0.15">
      <c r="J8113" s="246">
        <f>IF(OR(B8113="",C8113="",E8113=""),"",B8113&amp;":"&amp;C8113&amp;":"&amp;E8113)</f>
      </c>
      <c r="K8113" s="247">
        <f>IF(A8113="","",A8113*D8113)</f>
      </c>
      <c r="L8113" s="246">
        <f>IF(A8113="","",IF(OR(A8113=1,A8113=0),H8113,0))</f>
      </c>
      <c r="M8113" s="246">
        <f>IF(A8113="","",IF(A8113=-1,H8113,0))</f>
      </c>
      <c r="N8113">
        <f>IF(J8113="","",IF(E8113="SGD",1,IF(E8113="USD",Settings!$B$22,IF(E8113="HKD",Settings!$B$23,1))))</f>
      </c>
      <c r="O8113">
        <f>IF(OR(B8113="",C8113="",E8113=""),0,(IF(A8113=-1,H8113,0)-IF(OR(A8113=1,A8113=0),H8113,0)+IF(A8113=2,H8113,0))*IF(E8113="SGD",1,IF(E8113="USD",Settings!$B$22,IF(E8113="HKD",Settings!$B$23,1))))</f>
        <v>0</v>
      </c>
      <c r="P8113">
        <f>IF(OR(B8113="",C8113="",E8113=""),0,IF(A8113=2,H8113*IF(E8113="SGD",1,IF(E8113="USD",Settings!$B$22,IF(E8113="HKD",Settings!$B$23,1))),0))</f>
        <v>0</v>
      </c>
      <c r="Q8113" s="312">
        <f>IF(OR(J8113="",G8113=""),"",G8113+ROW()/1000000)</f>
      </c>
      <c r="R8113" s="247">
        <f>IF(Q8113="","",SUMIFS(Txn[Signed Units],Txn[Key],J8113,Txn[Transaction Order],"&lt;="&amp;Q8113))</f>
      </c>
    </row>
    <row r="8114" spans="10:18" ht="15" customHeight="1" x14ac:dyDescent="0.15">
      <c r="J8114" s="246">
        <f>IF(OR(B8114="",C8114="",E8114=""),"",B8114&amp;":"&amp;C8114&amp;":"&amp;E8114)</f>
      </c>
      <c r="K8114" s="247">
        <f>IF(A8114="","",A8114*D8114)</f>
      </c>
      <c r="L8114" s="246">
        <f>IF(A8114="","",IF(OR(A8114=1,A8114=0),H8114,0))</f>
      </c>
      <c r="M8114" s="246">
        <f>IF(A8114="","",IF(A8114=-1,H8114,0))</f>
      </c>
      <c r="N8114">
        <f>IF(J8114="","",IF(E8114="SGD",1,IF(E8114="USD",Settings!$B$22,IF(E8114="HKD",Settings!$B$23,1))))</f>
      </c>
      <c r="O8114">
        <f>IF(OR(B8114="",C8114="",E8114=""),0,(IF(A8114=-1,H8114,0)-IF(OR(A8114=1,A8114=0),H8114,0)+IF(A8114=2,H8114,0))*IF(E8114="SGD",1,IF(E8114="USD",Settings!$B$22,IF(E8114="HKD",Settings!$B$23,1))))</f>
        <v>0</v>
      </c>
      <c r="P8114">
        <f>IF(OR(B8114="",C8114="",E8114=""),0,IF(A8114=2,H8114*IF(E8114="SGD",1,IF(E8114="USD",Settings!$B$22,IF(E8114="HKD",Settings!$B$23,1))),0))</f>
        <v>0</v>
      </c>
      <c r="Q8114" s="312">
        <f>IF(OR(J8114="",G8114=""),"",G8114+ROW()/1000000)</f>
      </c>
      <c r="R8114" s="247">
        <f>IF(Q8114="","",SUMIFS(Txn[Signed Units],Txn[Key],J8114,Txn[Transaction Order],"&lt;="&amp;Q8114))</f>
      </c>
    </row>
    <row r="8115" spans="10:18" ht="15" customHeight="1" x14ac:dyDescent="0.15">
      <c r="J8115" s="246">
        <f>IF(OR(B8115="",C8115="",E8115=""),"",B8115&amp;":"&amp;C8115&amp;":"&amp;E8115)</f>
      </c>
      <c r="K8115" s="247">
        <f>IF(A8115="","",A8115*D8115)</f>
      </c>
      <c r="L8115" s="246">
        <f>IF(A8115="","",IF(OR(A8115=1,A8115=0),H8115,0))</f>
      </c>
      <c r="M8115" s="246">
        <f>IF(A8115="","",IF(A8115=-1,H8115,0))</f>
      </c>
      <c r="N8115">
        <f>IF(J8115="","",IF(E8115="SGD",1,IF(E8115="USD",Settings!$B$22,IF(E8115="HKD",Settings!$B$23,1))))</f>
      </c>
      <c r="O8115">
        <f>IF(OR(B8115="",C8115="",E8115=""),0,(IF(A8115=-1,H8115,0)-IF(OR(A8115=1,A8115=0),H8115,0)+IF(A8115=2,H8115,0))*IF(E8115="SGD",1,IF(E8115="USD",Settings!$B$22,IF(E8115="HKD",Settings!$B$23,1))))</f>
        <v>0</v>
      </c>
      <c r="P8115">
        <f>IF(OR(B8115="",C8115="",E8115=""),0,IF(A8115=2,H8115*IF(E8115="SGD",1,IF(E8115="USD",Settings!$B$22,IF(E8115="HKD",Settings!$B$23,1))),0))</f>
        <v>0</v>
      </c>
      <c r="Q8115" s="312">
        <f>IF(OR(J8115="",G8115=""),"",G8115+ROW()/1000000)</f>
      </c>
      <c r="R8115" s="247">
        <f>IF(Q8115="","",SUMIFS(Txn[Signed Units],Txn[Key],J8115,Txn[Transaction Order],"&lt;="&amp;Q8115))</f>
      </c>
    </row>
    <row r="8116" spans="10:18" ht="15" customHeight="1" x14ac:dyDescent="0.15">
      <c r="J8116" s="246">
        <f>IF(OR(B8116="",C8116="",E8116=""),"",B8116&amp;":"&amp;C8116&amp;":"&amp;E8116)</f>
      </c>
      <c r="K8116" s="247">
        <f>IF(A8116="","",A8116*D8116)</f>
      </c>
      <c r="L8116" s="246">
        <f>IF(A8116="","",IF(OR(A8116=1,A8116=0),H8116,0))</f>
      </c>
      <c r="M8116" s="246">
        <f>IF(A8116="","",IF(A8116=-1,H8116,0))</f>
      </c>
      <c r="N8116">
        <f>IF(J8116="","",IF(E8116="SGD",1,IF(E8116="USD",Settings!$B$22,IF(E8116="HKD",Settings!$B$23,1))))</f>
      </c>
      <c r="O8116">
        <f>IF(OR(B8116="",C8116="",E8116=""),0,(IF(A8116=-1,H8116,0)-IF(OR(A8116=1,A8116=0),H8116,0)+IF(A8116=2,H8116,0))*IF(E8116="SGD",1,IF(E8116="USD",Settings!$B$22,IF(E8116="HKD",Settings!$B$23,1))))</f>
        <v>0</v>
      </c>
      <c r="P8116">
        <f>IF(OR(B8116="",C8116="",E8116=""),0,IF(A8116=2,H8116*IF(E8116="SGD",1,IF(E8116="USD",Settings!$B$22,IF(E8116="HKD",Settings!$B$23,1))),0))</f>
        <v>0</v>
      </c>
      <c r="Q8116" s="312">
        <f>IF(OR(J8116="",G8116=""),"",G8116+ROW()/1000000)</f>
      </c>
      <c r="R8116" s="247">
        <f>IF(Q8116="","",SUMIFS(Txn[Signed Units],Txn[Key],J8116,Txn[Transaction Order],"&lt;="&amp;Q8116))</f>
      </c>
    </row>
    <row r="8117" spans="10:18" ht="15" customHeight="1" x14ac:dyDescent="0.15">
      <c r="J8117" s="246">
        <f>IF(OR(B8117="",C8117="",E8117=""),"",B8117&amp;":"&amp;C8117&amp;":"&amp;E8117)</f>
      </c>
      <c r="K8117" s="247">
        <f>IF(A8117="","",A8117*D8117)</f>
      </c>
      <c r="L8117" s="246">
        <f>IF(A8117="","",IF(OR(A8117=1,A8117=0),H8117,0))</f>
      </c>
      <c r="M8117" s="246">
        <f>IF(A8117="","",IF(A8117=-1,H8117,0))</f>
      </c>
      <c r="N8117">
        <f>IF(J8117="","",IF(E8117="SGD",1,IF(E8117="USD",Settings!$B$22,IF(E8117="HKD",Settings!$B$23,1))))</f>
      </c>
      <c r="O8117">
        <f>IF(OR(B8117="",C8117="",E8117=""),0,(IF(A8117=-1,H8117,0)-IF(OR(A8117=1,A8117=0),H8117,0)+IF(A8117=2,H8117,0))*IF(E8117="SGD",1,IF(E8117="USD",Settings!$B$22,IF(E8117="HKD",Settings!$B$23,1))))</f>
        <v>0</v>
      </c>
      <c r="P8117">
        <f>IF(OR(B8117="",C8117="",E8117=""),0,IF(A8117=2,H8117*IF(E8117="SGD",1,IF(E8117="USD",Settings!$B$22,IF(E8117="HKD",Settings!$B$23,1))),0))</f>
        <v>0</v>
      </c>
      <c r="Q8117" s="312">
        <f>IF(OR(J8117="",G8117=""),"",G8117+ROW()/1000000)</f>
      </c>
      <c r="R8117" s="247">
        <f>IF(Q8117="","",SUMIFS(Txn[Signed Units],Txn[Key],J8117,Txn[Transaction Order],"&lt;="&amp;Q8117))</f>
      </c>
    </row>
    <row r="8118" spans="10:18" ht="15" customHeight="1" x14ac:dyDescent="0.15">
      <c r="J8118" s="246">
        <f>IF(OR(B8118="",C8118="",E8118=""),"",B8118&amp;":"&amp;C8118&amp;":"&amp;E8118)</f>
      </c>
      <c r="K8118" s="247">
        <f>IF(A8118="","",A8118*D8118)</f>
      </c>
      <c r="L8118" s="246">
        <f>IF(A8118="","",IF(OR(A8118=1,A8118=0),H8118,0))</f>
      </c>
      <c r="M8118" s="246">
        <f>IF(A8118="","",IF(A8118=-1,H8118,0))</f>
      </c>
      <c r="N8118">
        <f>IF(J8118="","",IF(E8118="SGD",1,IF(E8118="USD",Settings!$B$22,IF(E8118="HKD",Settings!$B$23,1))))</f>
      </c>
      <c r="O8118">
        <f>IF(OR(B8118="",C8118="",E8118=""),0,(IF(A8118=-1,H8118,0)-IF(OR(A8118=1,A8118=0),H8118,0)+IF(A8118=2,H8118,0))*IF(E8118="SGD",1,IF(E8118="USD",Settings!$B$22,IF(E8118="HKD",Settings!$B$23,1))))</f>
        <v>0</v>
      </c>
      <c r="P8118">
        <f>IF(OR(B8118="",C8118="",E8118=""),0,IF(A8118=2,H8118*IF(E8118="SGD",1,IF(E8118="USD",Settings!$B$22,IF(E8118="HKD",Settings!$B$23,1))),0))</f>
        <v>0</v>
      </c>
      <c r="Q8118" s="312">
        <f>IF(OR(J8118="",G8118=""),"",G8118+ROW()/1000000)</f>
      </c>
      <c r="R8118" s="247">
        <f>IF(Q8118="","",SUMIFS(Txn[Signed Units],Txn[Key],J8118,Txn[Transaction Order],"&lt;="&amp;Q8118))</f>
      </c>
    </row>
    <row r="8119" spans="10:18" ht="15" customHeight="1" x14ac:dyDescent="0.15">
      <c r="J8119" s="246">
        <f>IF(OR(B8119="",C8119="",E8119=""),"",B8119&amp;":"&amp;C8119&amp;":"&amp;E8119)</f>
      </c>
      <c r="K8119" s="247">
        <f>IF(A8119="","",A8119*D8119)</f>
      </c>
      <c r="L8119" s="246">
        <f>IF(A8119="","",IF(OR(A8119=1,A8119=0),H8119,0))</f>
      </c>
      <c r="M8119" s="246">
        <f>IF(A8119="","",IF(A8119=-1,H8119,0))</f>
      </c>
      <c r="N8119">
        <f>IF(J8119="","",IF(E8119="SGD",1,IF(E8119="USD",Settings!$B$22,IF(E8119="HKD",Settings!$B$23,1))))</f>
      </c>
      <c r="O8119">
        <f>IF(OR(B8119="",C8119="",E8119=""),0,(IF(A8119=-1,H8119,0)-IF(OR(A8119=1,A8119=0),H8119,0)+IF(A8119=2,H8119,0))*IF(E8119="SGD",1,IF(E8119="USD",Settings!$B$22,IF(E8119="HKD",Settings!$B$23,1))))</f>
        <v>0</v>
      </c>
      <c r="P8119">
        <f>IF(OR(B8119="",C8119="",E8119=""),0,IF(A8119=2,H8119*IF(E8119="SGD",1,IF(E8119="USD",Settings!$B$22,IF(E8119="HKD",Settings!$B$23,1))),0))</f>
        <v>0</v>
      </c>
      <c r="Q8119" s="312">
        <f>IF(OR(J8119="",G8119=""),"",G8119+ROW()/1000000)</f>
      </c>
      <c r="R8119" s="247">
        <f>IF(Q8119="","",SUMIFS(Txn[Signed Units],Txn[Key],J8119,Txn[Transaction Order],"&lt;="&amp;Q8119))</f>
      </c>
    </row>
    <row r="8120" spans="10:18" ht="15" customHeight="1" x14ac:dyDescent="0.15">
      <c r="J8120" s="246">
        <f>IF(OR(B8120="",C8120="",E8120=""),"",B8120&amp;":"&amp;C8120&amp;":"&amp;E8120)</f>
      </c>
      <c r="K8120" s="247">
        <f>IF(A8120="","",A8120*D8120)</f>
      </c>
      <c r="L8120" s="246">
        <f>IF(A8120="","",IF(OR(A8120=1,A8120=0),H8120,0))</f>
      </c>
      <c r="M8120" s="246">
        <f>IF(A8120="","",IF(A8120=-1,H8120,0))</f>
      </c>
      <c r="N8120">
        <f>IF(J8120="","",IF(E8120="SGD",1,IF(E8120="USD",Settings!$B$22,IF(E8120="HKD",Settings!$B$23,1))))</f>
      </c>
      <c r="O8120">
        <f>IF(OR(B8120="",C8120="",E8120=""),0,(IF(A8120=-1,H8120,0)-IF(OR(A8120=1,A8120=0),H8120,0)+IF(A8120=2,H8120,0))*IF(E8120="SGD",1,IF(E8120="USD",Settings!$B$22,IF(E8120="HKD",Settings!$B$23,1))))</f>
        <v>0</v>
      </c>
      <c r="P8120">
        <f>IF(OR(B8120="",C8120="",E8120=""),0,IF(A8120=2,H8120*IF(E8120="SGD",1,IF(E8120="USD",Settings!$B$22,IF(E8120="HKD",Settings!$B$23,1))),0))</f>
        <v>0</v>
      </c>
      <c r="Q8120" s="312">
        <f>IF(OR(J8120="",G8120=""),"",G8120+ROW()/1000000)</f>
      </c>
      <c r="R8120" s="247">
        <f>IF(Q8120="","",SUMIFS(Txn[Signed Units],Txn[Key],J8120,Txn[Transaction Order],"&lt;="&amp;Q8120))</f>
      </c>
    </row>
    <row r="8121" spans="10:18" ht="15" customHeight="1" x14ac:dyDescent="0.15">
      <c r="J8121" s="246">
        <f>IF(OR(B8121="",C8121="",E8121=""),"",B8121&amp;":"&amp;C8121&amp;":"&amp;E8121)</f>
      </c>
      <c r="K8121" s="247">
        <f>IF(A8121="","",A8121*D8121)</f>
      </c>
      <c r="L8121" s="246">
        <f>IF(A8121="","",IF(OR(A8121=1,A8121=0),H8121,0))</f>
      </c>
      <c r="M8121" s="246">
        <f>IF(A8121="","",IF(A8121=-1,H8121,0))</f>
      </c>
      <c r="N8121">
        <f>IF(J8121="","",IF(E8121="SGD",1,IF(E8121="USD",Settings!$B$22,IF(E8121="HKD",Settings!$B$23,1))))</f>
      </c>
      <c r="O8121">
        <f>IF(OR(B8121="",C8121="",E8121=""),0,(IF(A8121=-1,H8121,0)-IF(OR(A8121=1,A8121=0),H8121,0)+IF(A8121=2,H8121,0))*IF(E8121="SGD",1,IF(E8121="USD",Settings!$B$22,IF(E8121="HKD",Settings!$B$23,1))))</f>
        <v>0</v>
      </c>
      <c r="P8121">
        <f>IF(OR(B8121="",C8121="",E8121=""),0,IF(A8121=2,H8121*IF(E8121="SGD",1,IF(E8121="USD",Settings!$B$22,IF(E8121="HKD",Settings!$B$23,1))),0))</f>
        <v>0</v>
      </c>
      <c r="Q8121" s="312">
        <f>IF(OR(J8121="",G8121=""),"",G8121+ROW()/1000000)</f>
      </c>
      <c r="R8121" s="247">
        <f>IF(Q8121="","",SUMIFS(Txn[Signed Units],Txn[Key],J8121,Txn[Transaction Order],"&lt;="&amp;Q8121))</f>
      </c>
    </row>
    <row r="8122" spans="10:18" ht="15" customHeight="1" x14ac:dyDescent="0.15">
      <c r="J8122" s="246">
        <f>IF(OR(B8122="",C8122="",E8122=""),"",B8122&amp;":"&amp;C8122&amp;":"&amp;E8122)</f>
      </c>
      <c r="K8122" s="247">
        <f>IF(A8122="","",A8122*D8122)</f>
      </c>
      <c r="L8122" s="246">
        <f>IF(A8122="","",IF(OR(A8122=1,A8122=0),H8122,0))</f>
      </c>
      <c r="M8122" s="246">
        <f>IF(A8122="","",IF(A8122=-1,H8122,0))</f>
      </c>
      <c r="N8122">
        <f>IF(J8122="","",IF(E8122="SGD",1,IF(E8122="USD",Settings!$B$22,IF(E8122="HKD",Settings!$B$23,1))))</f>
      </c>
      <c r="O8122">
        <f>IF(OR(B8122="",C8122="",E8122=""),0,(IF(A8122=-1,H8122,0)-IF(OR(A8122=1,A8122=0),H8122,0)+IF(A8122=2,H8122,0))*IF(E8122="SGD",1,IF(E8122="USD",Settings!$B$22,IF(E8122="HKD",Settings!$B$23,1))))</f>
        <v>0</v>
      </c>
      <c r="P8122">
        <f>IF(OR(B8122="",C8122="",E8122=""),0,IF(A8122=2,H8122*IF(E8122="SGD",1,IF(E8122="USD",Settings!$B$22,IF(E8122="HKD",Settings!$B$23,1))),0))</f>
        <v>0</v>
      </c>
      <c r="Q8122" s="312">
        <f>IF(OR(J8122="",G8122=""),"",G8122+ROW()/1000000)</f>
      </c>
      <c r="R8122" s="247">
        <f>IF(Q8122="","",SUMIFS(Txn[Signed Units],Txn[Key],J8122,Txn[Transaction Order],"&lt;="&amp;Q8122))</f>
      </c>
    </row>
    <row r="8123" spans="10:18" ht="15" customHeight="1" x14ac:dyDescent="0.15">
      <c r="J8123" s="246">
        <f>IF(OR(B8123="",C8123="",E8123=""),"",B8123&amp;":"&amp;C8123&amp;":"&amp;E8123)</f>
      </c>
      <c r="K8123" s="247">
        <f>IF(A8123="","",A8123*D8123)</f>
      </c>
      <c r="L8123" s="246">
        <f>IF(A8123="","",IF(OR(A8123=1,A8123=0),H8123,0))</f>
      </c>
      <c r="M8123" s="246">
        <f>IF(A8123="","",IF(A8123=-1,H8123,0))</f>
      </c>
      <c r="N8123">
        <f>IF(J8123="","",IF(E8123="SGD",1,IF(E8123="USD",Settings!$B$22,IF(E8123="HKD",Settings!$B$23,1))))</f>
      </c>
      <c r="O8123">
        <f>IF(OR(B8123="",C8123="",E8123=""),0,(IF(A8123=-1,H8123,0)-IF(OR(A8123=1,A8123=0),H8123,0)+IF(A8123=2,H8123,0))*IF(E8123="SGD",1,IF(E8123="USD",Settings!$B$22,IF(E8123="HKD",Settings!$B$23,1))))</f>
        <v>0</v>
      </c>
      <c r="P8123">
        <f>IF(OR(B8123="",C8123="",E8123=""),0,IF(A8123=2,H8123*IF(E8123="SGD",1,IF(E8123="USD",Settings!$B$22,IF(E8123="HKD",Settings!$B$23,1))),0))</f>
        <v>0</v>
      </c>
      <c r="Q8123" s="312">
        <f>IF(OR(J8123="",G8123=""),"",G8123+ROW()/1000000)</f>
      </c>
      <c r="R8123" s="247">
        <f>IF(Q8123="","",SUMIFS(Txn[Signed Units],Txn[Key],J8123,Txn[Transaction Order],"&lt;="&amp;Q8123))</f>
      </c>
    </row>
    <row r="8124" spans="10:18" ht="15" customHeight="1" x14ac:dyDescent="0.15">
      <c r="J8124" s="246">
        <f>IF(OR(B8124="",C8124="",E8124=""),"",B8124&amp;":"&amp;C8124&amp;":"&amp;E8124)</f>
      </c>
      <c r="K8124" s="247">
        <f>IF(A8124="","",A8124*D8124)</f>
      </c>
      <c r="L8124" s="246">
        <f>IF(A8124="","",IF(OR(A8124=1,A8124=0),H8124,0))</f>
      </c>
      <c r="M8124" s="246">
        <f>IF(A8124="","",IF(A8124=-1,H8124,0))</f>
      </c>
      <c r="N8124">
        <f>IF(J8124="","",IF(E8124="SGD",1,IF(E8124="USD",Settings!$B$22,IF(E8124="HKD",Settings!$B$23,1))))</f>
      </c>
      <c r="O8124">
        <f>IF(OR(B8124="",C8124="",E8124=""),0,(IF(A8124=-1,H8124,0)-IF(OR(A8124=1,A8124=0),H8124,0)+IF(A8124=2,H8124,0))*IF(E8124="SGD",1,IF(E8124="USD",Settings!$B$22,IF(E8124="HKD",Settings!$B$23,1))))</f>
        <v>0</v>
      </c>
      <c r="P8124">
        <f>IF(OR(B8124="",C8124="",E8124=""),0,IF(A8124=2,H8124*IF(E8124="SGD",1,IF(E8124="USD",Settings!$B$22,IF(E8124="HKD",Settings!$B$23,1))),0))</f>
        <v>0</v>
      </c>
      <c r="Q8124" s="312">
        <f>IF(OR(J8124="",G8124=""),"",G8124+ROW()/1000000)</f>
      </c>
      <c r="R8124" s="247">
        <f>IF(Q8124="","",SUMIFS(Txn[Signed Units],Txn[Key],J8124,Txn[Transaction Order],"&lt;="&amp;Q8124))</f>
      </c>
    </row>
    <row r="8125" spans="10:18" ht="15" customHeight="1" x14ac:dyDescent="0.15">
      <c r="J8125" s="246">
        <f>IF(OR(B8125="",C8125="",E8125=""),"",B8125&amp;":"&amp;C8125&amp;":"&amp;E8125)</f>
      </c>
      <c r="K8125" s="247">
        <f>IF(A8125="","",A8125*D8125)</f>
      </c>
      <c r="L8125" s="246">
        <f>IF(A8125="","",IF(OR(A8125=1,A8125=0),H8125,0))</f>
      </c>
      <c r="M8125" s="246">
        <f>IF(A8125="","",IF(A8125=-1,H8125,0))</f>
      </c>
      <c r="N8125">
        <f>IF(J8125="","",IF(E8125="SGD",1,IF(E8125="USD",Settings!$B$22,IF(E8125="HKD",Settings!$B$23,1))))</f>
      </c>
      <c r="O8125">
        <f>IF(OR(B8125="",C8125="",E8125=""),0,(IF(A8125=-1,H8125,0)-IF(OR(A8125=1,A8125=0),H8125,0)+IF(A8125=2,H8125,0))*IF(E8125="SGD",1,IF(E8125="USD",Settings!$B$22,IF(E8125="HKD",Settings!$B$23,1))))</f>
        <v>0</v>
      </c>
      <c r="P8125">
        <f>IF(OR(B8125="",C8125="",E8125=""),0,IF(A8125=2,H8125*IF(E8125="SGD",1,IF(E8125="USD",Settings!$B$22,IF(E8125="HKD",Settings!$B$23,1))),0))</f>
        <v>0</v>
      </c>
      <c r="Q8125" s="312">
        <f>IF(OR(J8125="",G8125=""),"",G8125+ROW()/1000000)</f>
      </c>
      <c r="R8125" s="247">
        <f>IF(Q8125="","",SUMIFS(Txn[Signed Units],Txn[Key],J8125,Txn[Transaction Order],"&lt;="&amp;Q8125))</f>
      </c>
    </row>
    <row r="8126" spans="10:18" ht="15" customHeight="1" x14ac:dyDescent="0.15">
      <c r="J8126" s="246">
        <f>IF(OR(B8126="",C8126="",E8126=""),"",B8126&amp;":"&amp;C8126&amp;":"&amp;E8126)</f>
      </c>
      <c r="K8126" s="247">
        <f>IF(A8126="","",A8126*D8126)</f>
      </c>
      <c r="L8126" s="246">
        <f>IF(A8126="","",IF(OR(A8126=1,A8126=0),H8126,0))</f>
      </c>
      <c r="M8126" s="246">
        <f>IF(A8126="","",IF(A8126=-1,H8126,0))</f>
      </c>
      <c r="N8126">
        <f>IF(J8126="","",IF(E8126="SGD",1,IF(E8126="USD",Settings!$B$22,IF(E8126="HKD",Settings!$B$23,1))))</f>
      </c>
      <c r="O8126">
        <f>IF(OR(B8126="",C8126="",E8126=""),0,(IF(A8126=-1,H8126,0)-IF(OR(A8126=1,A8126=0),H8126,0)+IF(A8126=2,H8126,0))*IF(E8126="SGD",1,IF(E8126="USD",Settings!$B$22,IF(E8126="HKD",Settings!$B$23,1))))</f>
        <v>0</v>
      </c>
      <c r="P8126">
        <f>IF(OR(B8126="",C8126="",E8126=""),0,IF(A8126=2,H8126*IF(E8126="SGD",1,IF(E8126="USD",Settings!$B$22,IF(E8126="HKD",Settings!$B$23,1))),0))</f>
        <v>0</v>
      </c>
      <c r="Q8126" s="312">
        <f>IF(OR(J8126="",G8126=""),"",G8126+ROW()/1000000)</f>
      </c>
      <c r="R8126" s="247">
        <f>IF(Q8126="","",SUMIFS(Txn[Signed Units],Txn[Key],J8126,Txn[Transaction Order],"&lt;="&amp;Q8126))</f>
      </c>
    </row>
    <row r="8127" spans="10:18" ht="15" customHeight="1" x14ac:dyDescent="0.15">
      <c r="J8127" s="246">
        <f>IF(OR(B8127="",C8127="",E8127=""),"",B8127&amp;":"&amp;C8127&amp;":"&amp;E8127)</f>
      </c>
      <c r="K8127" s="247">
        <f>IF(A8127="","",A8127*D8127)</f>
      </c>
      <c r="L8127" s="246">
        <f>IF(A8127="","",IF(OR(A8127=1,A8127=0),H8127,0))</f>
      </c>
      <c r="M8127" s="246">
        <f>IF(A8127="","",IF(A8127=-1,H8127,0))</f>
      </c>
      <c r="N8127">
        <f>IF(J8127="","",IF(E8127="SGD",1,IF(E8127="USD",Settings!$B$22,IF(E8127="HKD",Settings!$B$23,1))))</f>
      </c>
      <c r="O8127">
        <f>IF(OR(B8127="",C8127="",E8127=""),0,(IF(A8127=-1,H8127,0)-IF(OR(A8127=1,A8127=0),H8127,0)+IF(A8127=2,H8127,0))*IF(E8127="SGD",1,IF(E8127="USD",Settings!$B$22,IF(E8127="HKD",Settings!$B$23,1))))</f>
        <v>0</v>
      </c>
      <c r="P8127">
        <f>IF(OR(B8127="",C8127="",E8127=""),0,IF(A8127=2,H8127*IF(E8127="SGD",1,IF(E8127="USD",Settings!$B$22,IF(E8127="HKD",Settings!$B$23,1))),0))</f>
        <v>0</v>
      </c>
      <c r="Q8127" s="312">
        <f>IF(OR(J8127="",G8127=""),"",G8127+ROW()/1000000)</f>
      </c>
      <c r="R8127" s="247">
        <f>IF(Q8127="","",SUMIFS(Txn[Signed Units],Txn[Key],J8127,Txn[Transaction Order],"&lt;="&amp;Q8127))</f>
      </c>
    </row>
    <row r="8128" spans="10:18" ht="15" customHeight="1" x14ac:dyDescent="0.15">
      <c r="J8128" s="246">
        <f>IF(OR(B8128="",C8128="",E8128=""),"",B8128&amp;":"&amp;C8128&amp;":"&amp;E8128)</f>
      </c>
      <c r="K8128" s="247">
        <f>IF(A8128="","",A8128*D8128)</f>
      </c>
      <c r="L8128" s="246">
        <f>IF(A8128="","",IF(OR(A8128=1,A8128=0),H8128,0))</f>
      </c>
      <c r="M8128" s="246">
        <f>IF(A8128="","",IF(A8128=-1,H8128,0))</f>
      </c>
      <c r="N8128">
        <f>IF(J8128="","",IF(E8128="SGD",1,IF(E8128="USD",Settings!$B$22,IF(E8128="HKD",Settings!$B$23,1))))</f>
      </c>
      <c r="O8128">
        <f>IF(OR(B8128="",C8128="",E8128=""),0,(IF(A8128=-1,H8128,0)-IF(OR(A8128=1,A8128=0),H8128,0)+IF(A8128=2,H8128,0))*IF(E8128="SGD",1,IF(E8128="USD",Settings!$B$22,IF(E8128="HKD",Settings!$B$23,1))))</f>
        <v>0</v>
      </c>
      <c r="P8128">
        <f>IF(OR(B8128="",C8128="",E8128=""),0,IF(A8128=2,H8128*IF(E8128="SGD",1,IF(E8128="USD",Settings!$B$22,IF(E8128="HKD",Settings!$B$23,1))),0))</f>
        <v>0</v>
      </c>
      <c r="Q8128" s="312">
        <f>IF(OR(J8128="",G8128=""),"",G8128+ROW()/1000000)</f>
      </c>
      <c r="R8128" s="247">
        <f>IF(Q8128="","",SUMIFS(Txn[Signed Units],Txn[Key],J8128,Txn[Transaction Order],"&lt;="&amp;Q8128))</f>
      </c>
    </row>
    <row r="8129" spans="10:18" ht="15" customHeight="1" x14ac:dyDescent="0.15">
      <c r="J8129" s="246">
        <f>IF(OR(B8129="",C8129="",E8129=""),"",B8129&amp;":"&amp;C8129&amp;":"&amp;E8129)</f>
      </c>
      <c r="K8129" s="247">
        <f>IF(A8129="","",A8129*D8129)</f>
      </c>
      <c r="L8129" s="246">
        <f>IF(A8129="","",IF(OR(A8129=1,A8129=0),H8129,0))</f>
      </c>
      <c r="M8129" s="246">
        <f>IF(A8129="","",IF(A8129=-1,H8129,0))</f>
      </c>
      <c r="N8129">
        <f>IF(J8129="","",IF(E8129="SGD",1,IF(E8129="USD",Settings!$B$22,IF(E8129="HKD",Settings!$B$23,1))))</f>
      </c>
      <c r="O8129">
        <f>IF(OR(B8129="",C8129="",E8129=""),0,(IF(A8129=-1,H8129,0)-IF(OR(A8129=1,A8129=0),H8129,0)+IF(A8129=2,H8129,0))*IF(E8129="SGD",1,IF(E8129="USD",Settings!$B$22,IF(E8129="HKD",Settings!$B$23,1))))</f>
        <v>0</v>
      </c>
      <c r="P8129">
        <f>IF(OR(B8129="",C8129="",E8129=""),0,IF(A8129=2,H8129*IF(E8129="SGD",1,IF(E8129="USD",Settings!$B$22,IF(E8129="HKD",Settings!$B$23,1))),0))</f>
        <v>0</v>
      </c>
      <c r="Q8129" s="312">
        <f>IF(OR(J8129="",G8129=""),"",G8129+ROW()/1000000)</f>
      </c>
      <c r="R8129" s="247">
        <f>IF(Q8129="","",SUMIFS(Txn[Signed Units],Txn[Key],J8129,Txn[Transaction Order],"&lt;="&amp;Q8129))</f>
      </c>
    </row>
    <row r="8130" spans="10:18" ht="15" customHeight="1" x14ac:dyDescent="0.15">
      <c r="J8130" s="246">
        <f>IF(OR(B8130="",C8130="",E8130=""),"",B8130&amp;":"&amp;C8130&amp;":"&amp;E8130)</f>
      </c>
      <c r="K8130" s="247">
        <f>IF(A8130="","",A8130*D8130)</f>
      </c>
      <c r="L8130" s="246">
        <f>IF(A8130="","",IF(OR(A8130=1,A8130=0),H8130,0))</f>
      </c>
      <c r="M8130" s="246">
        <f>IF(A8130="","",IF(A8130=-1,H8130,0))</f>
      </c>
      <c r="N8130">
        <f>IF(J8130="","",IF(E8130="SGD",1,IF(E8130="USD",Settings!$B$22,IF(E8130="HKD",Settings!$B$23,1))))</f>
      </c>
      <c r="O8130">
        <f>IF(OR(B8130="",C8130="",E8130=""),0,(IF(A8130=-1,H8130,0)-IF(OR(A8130=1,A8130=0),H8130,0)+IF(A8130=2,H8130,0))*IF(E8130="SGD",1,IF(E8130="USD",Settings!$B$22,IF(E8130="HKD",Settings!$B$23,1))))</f>
        <v>0</v>
      </c>
      <c r="P8130">
        <f>IF(OR(B8130="",C8130="",E8130=""),0,IF(A8130=2,H8130*IF(E8130="SGD",1,IF(E8130="USD",Settings!$B$22,IF(E8130="HKD",Settings!$B$23,1))),0))</f>
        <v>0</v>
      </c>
      <c r="Q8130" s="312">
        <f>IF(OR(J8130="",G8130=""),"",G8130+ROW()/1000000)</f>
      </c>
      <c r="R8130" s="247">
        <f>IF(Q8130="","",SUMIFS(Txn[Signed Units],Txn[Key],J8130,Txn[Transaction Order],"&lt;="&amp;Q8130))</f>
      </c>
    </row>
    <row r="8131" spans="10:18" ht="15" customHeight="1" x14ac:dyDescent="0.15">
      <c r="J8131" s="246">
        <f>IF(OR(B8131="",C8131="",E8131=""),"",B8131&amp;":"&amp;C8131&amp;":"&amp;E8131)</f>
      </c>
      <c r="K8131" s="247">
        <f>IF(A8131="","",A8131*D8131)</f>
      </c>
      <c r="L8131" s="246">
        <f>IF(A8131="","",IF(OR(A8131=1,A8131=0),H8131,0))</f>
      </c>
      <c r="M8131" s="246">
        <f>IF(A8131="","",IF(A8131=-1,H8131,0))</f>
      </c>
      <c r="N8131">
        <f>IF(J8131="","",IF(E8131="SGD",1,IF(E8131="USD",Settings!$B$22,IF(E8131="HKD",Settings!$B$23,1))))</f>
      </c>
      <c r="O8131">
        <f>IF(OR(B8131="",C8131="",E8131=""),0,(IF(A8131=-1,H8131,0)-IF(OR(A8131=1,A8131=0),H8131,0)+IF(A8131=2,H8131,0))*IF(E8131="SGD",1,IF(E8131="USD",Settings!$B$22,IF(E8131="HKD",Settings!$B$23,1))))</f>
        <v>0</v>
      </c>
      <c r="P8131">
        <f>IF(OR(B8131="",C8131="",E8131=""),0,IF(A8131=2,H8131*IF(E8131="SGD",1,IF(E8131="USD",Settings!$B$22,IF(E8131="HKD",Settings!$B$23,1))),0))</f>
        <v>0</v>
      </c>
      <c r="Q8131" s="312">
        <f>IF(OR(J8131="",G8131=""),"",G8131+ROW()/1000000)</f>
      </c>
      <c r="R8131" s="247">
        <f>IF(Q8131="","",SUMIFS(Txn[Signed Units],Txn[Key],J8131,Txn[Transaction Order],"&lt;="&amp;Q8131))</f>
      </c>
    </row>
    <row r="8132" spans="10:18" ht="15" customHeight="1" x14ac:dyDescent="0.15">
      <c r="J8132" s="246">
        <f>IF(OR(B8132="",C8132="",E8132=""),"",B8132&amp;":"&amp;C8132&amp;":"&amp;E8132)</f>
      </c>
      <c r="K8132" s="247">
        <f>IF(A8132="","",A8132*D8132)</f>
      </c>
      <c r="L8132" s="246">
        <f>IF(A8132="","",IF(OR(A8132=1,A8132=0),H8132,0))</f>
      </c>
      <c r="M8132" s="246">
        <f>IF(A8132="","",IF(A8132=-1,H8132,0))</f>
      </c>
      <c r="N8132">
        <f>IF(J8132="","",IF(E8132="SGD",1,IF(E8132="USD",Settings!$B$22,IF(E8132="HKD",Settings!$B$23,1))))</f>
      </c>
      <c r="O8132">
        <f>IF(OR(B8132="",C8132="",E8132=""),0,(IF(A8132=-1,H8132,0)-IF(OR(A8132=1,A8132=0),H8132,0)+IF(A8132=2,H8132,0))*IF(E8132="SGD",1,IF(E8132="USD",Settings!$B$22,IF(E8132="HKD",Settings!$B$23,1))))</f>
        <v>0</v>
      </c>
      <c r="P8132">
        <f>IF(OR(B8132="",C8132="",E8132=""),0,IF(A8132=2,H8132*IF(E8132="SGD",1,IF(E8132="USD",Settings!$B$22,IF(E8132="HKD",Settings!$B$23,1))),0))</f>
        <v>0</v>
      </c>
      <c r="Q8132" s="312">
        <f>IF(OR(J8132="",G8132=""),"",G8132+ROW()/1000000)</f>
      </c>
      <c r="R8132" s="247">
        <f>IF(Q8132="","",SUMIFS(Txn[Signed Units],Txn[Key],J8132,Txn[Transaction Order],"&lt;="&amp;Q8132))</f>
      </c>
    </row>
    <row r="8133" spans="10:18" ht="15" customHeight="1" x14ac:dyDescent="0.15">
      <c r="J8133" s="246">
        <f>IF(OR(B8133="",C8133="",E8133=""),"",B8133&amp;":"&amp;C8133&amp;":"&amp;E8133)</f>
      </c>
      <c r="K8133" s="247">
        <f>IF(A8133="","",A8133*D8133)</f>
      </c>
      <c r="L8133" s="246">
        <f>IF(A8133="","",IF(OR(A8133=1,A8133=0),H8133,0))</f>
      </c>
      <c r="M8133" s="246">
        <f>IF(A8133="","",IF(A8133=-1,H8133,0))</f>
      </c>
      <c r="N8133">
        <f>IF(J8133="","",IF(E8133="SGD",1,IF(E8133="USD",Settings!$B$22,IF(E8133="HKD",Settings!$B$23,1))))</f>
      </c>
      <c r="O8133">
        <f>IF(OR(B8133="",C8133="",E8133=""),0,(IF(A8133=-1,H8133,0)-IF(OR(A8133=1,A8133=0),H8133,0)+IF(A8133=2,H8133,0))*IF(E8133="SGD",1,IF(E8133="USD",Settings!$B$22,IF(E8133="HKD",Settings!$B$23,1))))</f>
        <v>0</v>
      </c>
      <c r="P8133">
        <f>IF(OR(B8133="",C8133="",E8133=""),0,IF(A8133=2,H8133*IF(E8133="SGD",1,IF(E8133="USD",Settings!$B$22,IF(E8133="HKD",Settings!$B$23,1))),0))</f>
        <v>0</v>
      </c>
      <c r="Q8133" s="312">
        <f>IF(OR(J8133="",G8133=""),"",G8133+ROW()/1000000)</f>
      </c>
      <c r="R8133" s="247">
        <f>IF(Q8133="","",SUMIFS(Txn[Signed Units],Txn[Key],J8133,Txn[Transaction Order],"&lt;="&amp;Q8133))</f>
      </c>
    </row>
    <row r="8134" spans="10:18" ht="15" customHeight="1" x14ac:dyDescent="0.15">
      <c r="J8134" s="246">
        <f>IF(OR(B8134="",C8134="",E8134=""),"",B8134&amp;":"&amp;C8134&amp;":"&amp;E8134)</f>
      </c>
      <c r="K8134" s="247">
        <f>IF(A8134="","",A8134*D8134)</f>
      </c>
      <c r="L8134" s="246">
        <f>IF(A8134="","",IF(OR(A8134=1,A8134=0),H8134,0))</f>
      </c>
      <c r="M8134" s="246">
        <f>IF(A8134="","",IF(A8134=-1,H8134,0))</f>
      </c>
      <c r="N8134">
        <f>IF(J8134="","",IF(E8134="SGD",1,IF(E8134="USD",Settings!$B$22,IF(E8134="HKD",Settings!$B$23,1))))</f>
      </c>
      <c r="O8134">
        <f>IF(OR(B8134="",C8134="",E8134=""),0,(IF(A8134=-1,H8134,0)-IF(OR(A8134=1,A8134=0),H8134,0)+IF(A8134=2,H8134,0))*IF(E8134="SGD",1,IF(E8134="USD",Settings!$B$22,IF(E8134="HKD",Settings!$B$23,1))))</f>
        <v>0</v>
      </c>
      <c r="P8134">
        <f>IF(OR(B8134="",C8134="",E8134=""),0,IF(A8134=2,H8134*IF(E8134="SGD",1,IF(E8134="USD",Settings!$B$22,IF(E8134="HKD",Settings!$B$23,1))),0))</f>
        <v>0</v>
      </c>
      <c r="Q8134" s="312">
        <f>IF(OR(J8134="",G8134=""),"",G8134+ROW()/1000000)</f>
      </c>
      <c r="R8134" s="247">
        <f>IF(Q8134="","",SUMIFS(Txn[Signed Units],Txn[Key],J8134,Txn[Transaction Order],"&lt;="&amp;Q8134))</f>
      </c>
    </row>
    <row r="8135" spans="10:18" ht="15" customHeight="1" x14ac:dyDescent="0.15">
      <c r="J8135" s="246">
        <f>IF(OR(B8135="",C8135="",E8135=""),"",B8135&amp;":"&amp;C8135&amp;":"&amp;E8135)</f>
      </c>
      <c r="K8135" s="247">
        <f>IF(A8135="","",A8135*D8135)</f>
      </c>
      <c r="L8135" s="246">
        <f>IF(A8135="","",IF(OR(A8135=1,A8135=0),H8135,0))</f>
      </c>
      <c r="M8135" s="246">
        <f>IF(A8135="","",IF(A8135=-1,H8135,0))</f>
      </c>
      <c r="N8135">
        <f>IF(J8135="","",IF(E8135="SGD",1,IF(E8135="USD",Settings!$B$22,IF(E8135="HKD",Settings!$B$23,1))))</f>
      </c>
      <c r="O8135">
        <f>IF(OR(B8135="",C8135="",E8135=""),0,(IF(A8135=-1,H8135,0)-IF(OR(A8135=1,A8135=0),H8135,0)+IF(A8135=2,H8135,0))*IF(E8135="SGD",1,IF(E8135="USD",Settings!$B$22,IF(E8135="HKD",Settings!$B$23,1))))</f>
        <v>0</v>
      </c>
      <c r="P8135">
        <f>IF(OR(B8135="",C8135="",E8135=""),0,IF(A8135=2,H8135*IF(E8135="SGD",1,IF(E8135="USD",Settings!$B$22,IF(E8135="HKD",Settings!$B$23,1))),0))</f>
        <v>0</v>
      </c>
      <c r="Q8135" s="312">
        <f>IF(OR(J8135="",G8135=""),"",G8135+ROW()/1000000)</f>
      </c>
      <c r="R8135" s="247">
        <f>IF(Q8135="","",SUMIFS(Txn[Signed Units],Txn[Key],J8135,Txn[Transaction Order],"&lt;="&amp;Q8135))</f>
      </c>
    </row>
    <row r="8136" spans="10:18" ht="15" customHeight="1" x14ac:dyDescent="0.15">
      <c r="J8136" s="246">
        <f>IF(OR(B8136="",C8136="",E8136=""),"",B8136&amp;":"&amp;C8136&amp;":"&amp;E8136)</f>
      </c>
      <c r="K8136" s="247">
        <f>IF(A8136="","",A8136*D8136)</f>
      </c>
      <c r="L8136" s="246">
        <f>IF(A8136="","",IF(OR(A8136=1,A8136=0),H8136,0))</f>
      </c>
      <c r="M8136" s="246">
        <f>IF(A8136="","",IF(A8136=-1,H8136,0))</f>
      </c>
      <c r="N8136">
        <f>IF(J8136="","",IF(E8136="SGD",1,IF(E8136="USD",Settings!$B$22,IF(E8136="HKD",Settings!$B$23,1))))</f>
      </c>
      <c r="O8136">
        <f>IF(OR(B8136="",C8136="",E8136=""),0,(IF(A8136=-1,H8136,0)-IF(OR(A8136=1,A8136=0),H8136,0)+IF(A8136=2,H8136,0))*IF(E8136="SGD",1,IF(E8136="USD",Settings!$B$22,IF(E8136="HKD",Settings!$B$23,1))))</f>
        <v>0</v>
      </c>
      <c r="P8136">
        <f>IF(OR(B8136="",C8136="",E8136=""),0,IF(A8136=2,H8136*IF(E8136="SGD",1,IF(E8136="USD",Settings!$B$22,IF(E8136="HKD",Settings!$B$23,1))),0))</f>
        <v>0</v>
      </c>
      <c r="Q8136" s="312">
        <f>IF(OR(J8136="",G8136=""),"",G8136+ROW()/1000000)</f>
      </c>
      <c r="R8136" s="247">
        <f>IF(Q8136="","",SUMIFS(Txn[Signed Units],Txn[Key],J8136,Txn[Transaction Order],"&lt;="&amp;Q8136))</f>
      </c>
    </row>
    <row r="8137" spans="10:18" ht="15" customHeight="1" x14ac:dyDescent="0.15">
      <c r="J8137" s="246">
        <f>IF(OR(B8137="",C8137="",E8137=""),"",B8137&amp;":"&amp;C8137&amp;":"&amp;E8137)</f>
      </c>
      <c r="K8137" s="247">
        <f>IF(A8137="","",A8137*D8137)</f>
      </c>
      <c r="L8137" s="246">
        <f>IF(A8137="","",IF(OR(A8137=1,A8137=0),H8137,0))</f>
      </c>
      <c r="M8137" s="246">
        <f>IF(A8137="","",IF(A8137=-1,H8137,0))</f>
      </c>
      <c r="N8137">
        <f>IF(J8137="","",IF(E8137="SGD",1,IF(E8137="USD",Settings!$B$22,IF(E8137="HKD",Settings!$B$23,1))))</f>
      </c>
      <c r="O8137">
        <f>IF(OR(B8137="",C8137="",E8137=""),0,(IF(A8137=-1,H8137,0)-IF(OR(A8137=1,A8137=0),H8137,0)+IF(A8137=2,H8137,0))*IF(E8137="SGD",1,IF(E8137="USD",Settings!$B$22,IF(E8137="HKD",Settings!$B$23,1))))</f>
        <v>0</v>
      </c>
      <c r="P8137">
        <f>IF(OR(B8137="",C8137="",E8137=""),0,IF(A8137=2,H8137*IF(E8137="SGD",1,IF(E8137="USD",Settings!$B$22,IF(E8137="HKD",Settings!$B$23,1))),0))</f>
        <v>0</v>
      </c>
      <c r="Q8137" s="312">
        <f>IF(OR(J8137="",G8137=""),"",G8137+ROW()/1000000)</f>
      </c>
      <c r="R8137" s="247">
        <f>IF(Q8137="","",SUMIFS(Txn[Signed Units],Txn[Key],J8137,Txn[Transaction Order],"&lt;="&amp;Q8137))</f>
      </c>
    </row>
    <row r="8138" spans="10:18" ht="15" customHeight="1" x14ac:dyDescent="0.15">
      <c r="J8138" s="246">
        <f>IF(OR(B8138="",C8138="",E8138=""),"",B8138&amp;":"&amp;C8138&amp;":"&amp;E8138)</f>
      </c>
      <c r="K8138" s="247">
        <f>IF(A8138="","",A8138*D8138)</f>
      </c>
      <c r="L8138" s="246">
        <f>IF(A8138="","",IF(OR(A8138=1,A8138=0),H8138,0))</f>
      </c>
      <c r="M8138" s="246">
        <f>IF(A8138="","",IF(A8138=-1,H8138,0))</f>
      </c>
      <c r="N8138">
        <f>IF(J8138="","",IF(E8138="SGD",1,IF(E8138="USD",Settings!$B$22,IF(E8138="HKD",Settings!$B$23,1))))</f>
      </c>
      <c r="O8138">
        <f>IF(OR(B8138="",C8138="",E8138=""),0,(IF(A8138=-1,H8138,0)-IF(OR(A8138=1,A8138=0),H8138,0)+IF(A8138=2,H8138,0))*IF(E8138="SGD",1,IF(E8138="USD",Settings!$B$22,IF(E8138="HKD",Settings!$B$23,1))))</f>
        <v>0</v>
      </c>
      <c r="P8138">
        <f>IF(OR(B8138="",C8138="",E8138=""),0,IF(A8138=2,H8138*IF(E8138="SGD",1,IF(E8138="USD",Settings!$B$22,IF(E8138="HKD",Settings!$B$23,1))),0))</f>
        <v>0</v>
      </c>
      <c r="Q8138" s="312">
        <f>IF(OR(J8138="",G8138=""),"",G8138+ROW()/1000000)</f>
      </c>
      <c r="R8138" s="247">
        <f>IF(Q8138="","",SUMIFS(Txn[Signed Units],Txn[Key],J8138,Txn[Transaction Order],"&lt;="&amp;Q8138))</f>
      </c>
    </row>
    <row r="8139" spans="10:18" ht="15" customHeight="1" x14ac:dyDescent="0.15">
      <c r="J8139" s="246">
        <f>IF(OR(B8139="",C8139="",E8139=""),"",B8139&amp;":"&amp;C8139&amp;":"&amp;E8139)</f>
      </c>
      <c r="K8139" s="247">
        <f>IF(A8139="","",A8139*D8139)</f>
      </c>
      <c r="L8139" s="246">
        <f>IF(A8139="","",IF(OR(A8139=1,A8139=0),H8139,0))</f>
      </c>
      <c r="M8139" s="246">
        <f>IF(A8139="","",IF(A8139=-1,H8139,0))</f>
      </c>
      <c r="N8139">
        <f>IF(J8139="","",IF(E8139="SGD",1,IF(E8139="USD",Settings!$B$22,IF(E8139="HKD",Settings!$B$23,1))))</f>
      </c>
      <c r="O8139">
        <f>IF(OR(B8139="",C8139="",E8139=""),0,(IF(A8139=-1,H8139,0)-IF(OR(A8139=1,A8139=0),H8139,0)+IF(A8139=2,H8139,0))*IF(E8139="SGD",1,IF(E8139="USD",Settings!$B$22,IF(E8139="HKD",Settings!$B$23,1))))</f>
        <v>0</v>
      </c>
      <c r="P8139">
        <f>IF(OR(B8139="",C8139="",E8139=""),0,IF(A8139=2,H8139*IF(E8139="SGD",1,IF(E8139="USD",Settings!$B$22,IF(E8139="HKD",Settings!$B$23,1))),0))</f>
        <v>0</v>
      </c>
      <c r="Q8139" s="312">
        <f>IF(OR(J8139="",G8139=""),"",G8139+ROW()/1000000)</f>
      </c>
      <c r="R8139" s="247">
        <f>IF(Q8139="","",SUMIFS(Txn[Signed Units],Txn[Key],J8139,Txn[Transaction Order],"&lt;="&amp;Q8139))</f>
      </c>
    </row>
    <row r="8140" spans="10:18" ht="15" customHeight="1" x14ac:dyDescent="0.15">
      <c r="J8140" s="246">
        <f>IF(OR(B8140="",C8140="",E8140=""),"",B8140&amp;":"&amp;C8140&amp;":"&amp;E8140)</f>
      </c>
      <c r="K8140" s="247">
        <f>IF(A8140="","",A8140*D8140)</f>
      </c>
      <c r="L8140" s="246">
        <f>IF(A8140="","",IF(OR(A8140=1,A8140=0),H8140,0))</f>
      </c>
      <c r="M8140" s="246">
        <f>IF(A8140="","",IF(A8140=-1,H8140,0))</f>
      </c>
      <c r="N8140">
        <f>IF(J8140="","",IF(E8140="SGD",1,IF(E8140="USD",Settings!$B$22,IF(E8140="HKD",Settings!$B$23,1))))</f>
      </c>
      <c r="O8140">
        <f>IF(OR(B8140="",C8140="",E8140=""),0,(IF(A8140=-1,H8140,0)-IF(OR(A8140=1,A8140=0),H8140,0)+IF(A8140=2,H8140,0))*IF(E8140="SGD",1,IF(E8140="USD",Settings!$B$22,IF(E8140="HKD",Settings!$B$23,1))))</f>
        <v>0</v>
      </c>
      <c r="P8140">
        <f>IF(OR(B8140="",C8140="",E8140=""),0,IF(A8140=2,H8140*IF(E8140="SGD",1,IF(E8140="USD",Settings!$B$22,IF(E8140="HKD",Settings!$B$23,1))),0))</f>
        <v>0</v>
      </c>
      <c r="Q8140" s="312">
        <f>IF(OR(J8140="",G8140=""),"",G8140+ROW()/1000000)</f>
      </c>
      <c r="R8140" s="247">
        <f>IF(Q8140="","",SUMIFS(Txn[Signed Units],Txn[Key],J8140,Txn[Transaction Order],"&lt;="&amp;Q8140))</f>
      </c>
    </row>
    <row r="8141" spans="10:18" ht="15" customHeight="1" x14ac:dyDescent="0.15">
      <c r="J8141" s="246">
        <f>IF(OR(B8141="",C8141="",E8141=""),"",B8141&amp;":"&amp;C8141&amp;":"&amp;E8141)</f>
      </c>
      <c r="K8141" s="247">
        <f>IF(A8141="","",A8141*D8141)</f>
      </c>
      <c r="L8141" s="246">
        <f>IF(A8141="","",IF(OR(A8141=1,A8141=0),H8141,0))</f>
      </c>
      <c r="M8141" s="246">
        <f>IF(A8141="","",IF(A8141=-1,H8141,0))</f>
      </c>
      <c r="N8141">
        <f>IF(J8141="","",IF(E8141="SGD",1,IF(E8141="USD",Settings!$B$22,IF(E8141="HKD",Settings!$B$23,1))))</f>
      </c>
      <c r="O8141">
        <f>IF(OR(B8141="",C8141="",E8141=""),0,(IF(A8141=-1,H8141,0)-IF(OR(A8141=1,A8141=0),H8141,0)+IF(A8141=2,H8141,0))*IF(E8141="SGD",1,IF(E8141="USD",Settings!$B$22,IF(E8141="HKD",Settings!$B$23,1))))</f>
        <v>0</v>
      </c>
      <c r="P8141">
        <f>IF(OR(B8141="",C8141="",E8141=""),0,IF(A8141=2,H8141*IF(E8141="SGD",1,IF(E8141="USD",Settings!$B$22,IF(E8141="HKD",Settings!$B$23,1))),0))</f>
        <v>0</v>
      </c>
      <c r="Q8141" s="312">
        <f>IF(OR(J8141="",G8141=""),"",G8141+ROW()/1000000)</f>
      </c>
      <c r="R8141" s="247">
        <f>IF(Q8141="","",SUMIFS(Txn[Signed Units],Txn[Key],J8141,Txn[Transaction Order],"&lt;="&amp;Q8141))</f>
      </c>
    </row>
    <row r="8142" spans="10:18" ht="15" customHeight="1" x14ac:dyDescent="0.15">
      <c r="J8142" s="246">
        <f>IF(OR(B8142="",C8142="",E8142=""),"",B8142&amp;":"&amp;C8142&amp;":"&amp;E8142)</f>
      </c>
      <c r="K8142" s="247">
        <f>IF(A8142="","",A8142*D8142)</f>
      </c>
      <c r="L8142" s="246">
        <f>IF(A8142="","",IF(OR(A8142=1,A8142=0),H8142,0))</f>
      </c>
      <c r="M8142" s="246">
        <f>IF(A8142="","",IF(A8142=-1,H8142,0))</f>
      </c>
      <c r="N8142">
        <f>IF(J8142="","",IF(E8142="SGD",1,IF(E8142="USD",Settings!$B$22,IF(E8142="HKD",Settings!$B$23,1))))</f>
      </c>
      <c r="O8142">
        <f>IF(OR(B8142="",C8142="",E8142=""),0,(IF(A8142=-1,H8142,0)-IF(OR(A8142=1,A8142=0),H8142,0)+IF(A8142=2,H8142,0))*IF(E8142="SGD",1,IF(E8142="USD",Settings!$B$22,IF(E8142="HKD",Settings!$B$23,1))))</f>
        <v>0</v>
      </c>
      <c r="P8142">
        <f>IF(OR(B8142="",C8142="",E8142=""),0,IF(A8142=2,H8142*IF(E8142="SGD",1,IF(E8142="USD",Settings!$B$22,IF(E8142="HKD",Settings!$B$23,1))),0))</f>
        <v>0</v>
      </c>
      <c r="Q8142" s="312">
        <f>IF(OR(J8142="",G8142=""),"",G8142+ROW()/1000000)</f>
      </c>
      <c r="R8142" s="247">
        <f>IF(Q8142="","",SUMIFS(Txn[Signed Units],Txn[Key],J8142,Txn[Transaction Order],"&lt;="&amp;Q8142))</f>
      </c>
    </row>
    <row r="8143" spans="10:18" ht="15" customHeight="1" x14ac:dyDescent="0.15">
      <c r="J8143" s="246">
        <f>IF(OR(B8143="",C8143="",E8143=""),"",B8143&amp;":"&amp;C8143&amp;":"&amp;E8143)</f>
      </c>
      <c r="K8143" s="247">
        <f>IF(A8143="","",A8143*D8143)</f>
      </c>
      <c r="L8143" s="246">
        <f>IF(A8143="","",IF(OR(A8143=1,A8143=0),H8143,0))</f>
      </c>
      <c r="M8143" s="246">
        <f>IF(A8143="","",IF(A8143=-1,H8143,0))</f>
      </c>
      <c r="N8143">
        <f>IF(J8143="","",IF(E8143="SGD",1,IF(E8143="USD",Settings!$B$22,IF(E8143="HKD",Settings!$B$23,1))))</f>
      </c>
      <c r="O8143">
        <f>IF(OR(B8143="",C8143="",E8143=""),0,(IF(A8143=-1,H8143,0)-IF(OR(A8143=1,A8143=0),H8143,0)+IF(A8143=2,H8143,0))*IF(E8143="SGD",1,IF(E8143="USD",Settings!$B$22,IF(E8143="HKD",Settings!$B$23,1))))</f>
        <v>0</v>
      </c>
      <c r="P8143">
        <f>IF(OR(B8143="",C8143="",E8143=""),0,IF(A8143=2,H8143*IF(E8143="SGD",1,IF(E8143="USD",Settings!$B$22,IF(E8143="HKD",Settings!$B$23,1))),0))</f>
        <v>0</v>
      </c>
      <c r="Q8143" s="312">
        <f>IF(OR(J8143="",G8143=""),"",G8143+ROW()/1000000)</f>
      </c>
      <c r="R8143" s="247">
        <f>IF(Q8143="","",SUMIFS(Txn[Signed Units],Txn[Key],J8143,Txn[Transaction Order],"&lt;="&amp;Q8143))</f>
      </c>
    </row>
    <row r="8144" spans="10:18" ht="15" customHeight="1" x14ac:dyDescent="0.15">
      <c r="J8144" s="246">
        <f>IF(OR(B8144="",C8144="",E8144=""),"",B8144&amp;":"&amp;C8144&amp;":"&amp;E8144)</f>
      </c>
      <c r="K8144" s="247">
        <f>IF(A8144="","",A8144*D8144)</f>
      </c>
      <c r="L8144" s="246">
        <f>IF(A8144="","",IF(OR(A8144=1,A8144=0),H8144,0))</f>
      </c>
      <c r="M8144" s="246">
        <f>IF(A8144="","",IF(A8144=-1,H8144,0))</f>
      </c>
      <c r="N8144">
        <f>IF(J8144="","",IF(E8144="SGD",1,IF(E8144="USD",Settings!$B$22,IF(E8144="HKD",Settings!$B$23,1))))</f>
      </c>
      <c r="O8144">
        <f>IF(OR(B8144="",C8144="",E8144=""),0,(IF(A8144=-1,H8144,0)-IF(OR(A8144=1,A8144=0),H8144,0)+IF(A8144=2,H8144,0))*IF(E8144="SGD",1,IF(E8144="USD",Settings!$B$22,IF(E8144="HKD",Settings!$B$23,1))))</f>
        <v>0</v>
      </c>
      <c r="P8144">
        <f>IF(OR(B8144="",C8144="",E8144=""),0,IF(A8144=2,H8144*IF(E8144="SGD",1,IF(E8144="USD",Settings!$B$22,IF(E8144="HKD",Settings!$B$23,1))),0))</f>
        <v>0</v>
      </c>
      <c r="Q8144" s="312">
        <f>IF(OR(J8144="",G8144=""),"",G8144+ROW()/1000000)</f>
      </c>
      <c r="R8144" s="247">
        <f>IF(Q8144="","",SUMIFS(Txn[Signed Units],Txn[Key],J8144,Txn[Transaction Order],"&lt;="&amp;Q8144))</f>
      </c>
    </row>
    <row r="8145" spans="10:18" ht="15" customHeight="1" x14ac:dyDescent="0.15">
      <c r="J8145" s="246">
        <f>IF(OR(B8145="",C8145="",E8145=""),"",B8145&amp;":"&amp;C8145&amp;":"&amp;E8145)</f>
      </c>
      <c r="K8145" s="247">
        <f>IF(A8145="","",A8145*D8145)</f>
      </c>
      <c r="L8145" s="246">
        <f>IF(A8145="","",IF(OR(A8145=1,A8145=0),H8145,0))</f>
      </c>
      <c r="M8145" s="246">
        <f>IF(A8145="","",IF(A8145=-1,H8145,0))</f>
      </c>
      <c r="N8145">
        <f>IF(J8145="","",IF(E8145="SGD",1,IF(E8145="USD",Settings!$B$22,IF(E8145="HKD",Settings!$B$23,1))))</f>
      </c>
      <c r="O8145">
        <f>IF(OR(B8145="",C8145="",E8145=""),0,(IF(A8145=-1,H8145,0)-IF(OR(A8145=1,A8145=0),H8145,0)+IF(A8145=2,H8145,0))*IF(E8145="SGD",1,IF(E8145="USD",Settings!$B$22,IF(E8145="HKD",Settings!$B$23,1))))</f>
        <v>0</v>
      </c>
      <c r="P8145">
        <f>IF(OR(B8145="",C8145="",E8145=""),0,IF(A8145=2,H8145*IF(E8145="SGD",1,IF(E8145="USD",Settings!$B$22,IF(E8145="HKD",Settings!$B$23,1))),0))</f>
        <v>0</v>
      </c>
      <c r="Q8145" s="312">
        <f>IF(OR(J8145="",G8145=""),"",G8145+ROW()/1000000)</f>
      </c>
      <c r="R8145" s="247">
        <f>IF(Q8145="","",SUMIFS(Txn[Signed Units],Txn[Key],J8145,Txn[Transaction Order],"&lt;="&amp;Q8145))</f>
      </c>
    </row>
    <row r="8146" spans="10:18" ht="15" customHeight="1" x14ac:dyDescent="0.15">
      <c r="J8146" s="246">
        <f>IF(OR(B8146="",C8146="",E8146=""),"",B8146&amp;":"&amp;C8146&amp;":"&amp;E8146)</f>
      </c>
      <c r="K8146" s="247">
        <f>IF(A8146="","",A8146*D8146)</f>
      </c>
      <c r="L8146" s="246">
        <f>IF(A8146="","",IF(OR(A8146=1,A8146=0),H8146,0))</f>
      </c>
      <c r="M8146" s="246">
        <f>IF(A8146="","",IF(A8146=-1,H8146,0))</f>
      </c>
      <c r="N8146">
        <f>IF(J8146="","",IF(E8146="SGD",1,IF(E8146="USD",Settings!$B$22,IF(E8146="HKD",Settings!$B$23,1))))</f>
      </c>
      <c r="O8146">
        <f>IF(OR(B8146="",C8146="",E8146=""),0,(IF(A8146=-1,H8146,0)-IF(OR(A8146=1,A8146=0),H8146,0)+IF(A8146=2,H8146,0))*IF(E8146="SGD",1,IF(E8146="USD",Settings!$B$22,IF(E8146="HKD",Settings!$B$23,1))))</f>
        <v>0</v>
      </c>
      <c r="P8146">
        <f>IF(OR(B8146="",C8146="",E8146=""),0,IF(A8146=2,H8146*IF(E8146="SGD",1,IF(E8146="USD",Settings!$B$22,IF(E8146="HKD",Settings!$B$23,1))),0))</f>
        <v>0</v>
      </c>
      <c r="Q8146" s="312">
        <f>IF(OR(J8146="",G8146=""),"",G8146+ROW()/1000000)</f>
      </c>
      <c r="R8146" s="247">
        <f>IF(Q8146="","",SUMIFS(Txn[Signed Units],Txn[Key],J8146,Txn[Transaction Order],"&lt;="&amp;Q8146))</f>
      </c>
    </row>
    <row r="8147" spans="10:18" ht="15" customHeight="1" x14ac:dyDescent="0.15">
      <c r="J8147" s="246">
        <f>IF(OR(B8147="",C8147="",E8147=""),"",B8147&amp;":"&amp;C8147&amp;":"&amp;E8147)</f>
      </c>
      <c r="K8147" s="247">
        <f>IF(A8147="","",A8147*D8147)</f>
      </c>
      <c r="L8147" s="246">
        <f>IF(A8147="","",IF(OR(A8147=1,A8147=0),H8147,0))</f>
      </c>
      <c r="M8147" s="246">
        <f>IF(A8147="","",IF(A8147=-1,H8147,0))</f>
      </c>
      <c r="N8147">
        <f>IF(J8147="","",IF(E8147="SGD",1,IF(E8147="USD",Settings!$B$22,IF(E8147="HKD",Settings!$B$23,1))))</f>
      </c>
      <c r="O8147">
        <f>IF(OR(B8147="",C8147="",E8147=""),0,(IF(A8147=-1,H8147,0)-IF(OR(A8147=1,A8147=0),H8147,0)+IF(A8147=2,H8147,0))*IF(E8147="SGD",1,IF(E8147="USD",Settings!$B$22,IF(E8147="HKD",Settings!$B$23,1))))</f>
        <v>0</v>
      </c>
      <c r="P8147">
        <f>IF(OR(B8147="",C8147="",E8147=""),0,IF(A8147=2,H8147*IF(E8147="SGD",1,IF(E8147="USD",Settings!$B$22,IF(E8147="HKD",Settings!$B$23,1))),0))</f>
        <v>0</v>
      </c>
      <c r="Q8147" s="312">
        <f>IF(OR(J8147="",G8147=""),"",G8147+ROW()/1000000)</f>
      </c>
      <c r="R8147" s="247">
        <f>IF(Q8147="","",SUMIFS(Txn[Signed Units],Txn[Key],J8147,Txn[Transaction Order],"&lt;="&amp;Q8147))</f>
      </c>
    </row>
    <row r="8148" spans="10:18" ht="15" customHeight="1" x14ac:dyDescent="0.15">
      <c r="J8148" s="246">
        <f>IF(OR(B8148="",C8148="",E8148=""),"",B8148&amp;":"&amp;C8148&amp;":"&amp;E8148)</f>
      </c>
      <c r="K8148" s="247">
        <f>IF(A8148="","",A8148*D8148)</f>
      </c>
      <c r="L8148" s="246">
        <f>IF(A8148="","",IF(OR(A8148=1,A8148=0),H8148,0))</f>
      </c>
      <c r="M8148" s="246">
        <f>IF(A8148="","",IF(A8148=-1,H8148,0))</f>
      </c>
      <c r="N8148">
        <f>IF(J8148="","",IF(E8148="SGD",1,IF(E8148="USD",Settings!$B$22,IF(E8148="HKD",Settings!$B$23,1))))</f>
      </c>
      <c r="O8148">
        <f>IF(OR(B8148="",C8148="",E8148=""),0,(IF(A8148=-1,H8148,0)-IF(OR(A8148=1,A8148=0),H8148,0)+IF(A8148=2,H8148,0))*IF(E8148="SGD",1,IF(E8148="USD",Settings!$B$22,IF(E8148="HKD",Settings!$B$23,1))))</f>
        <v>0</v>
      </c>
      <c r="P8148">
        <f>IF(OR(B8148="",C8148="",E8148=""),0,IF(A8148=2,H8148*IF(E8148="SGD",1,IF(E8148="USD",Settings!$B$22,IF(E8148="HKD",Settings!$B$23,1))),0))</f>
        <v>0</v>
      </c>
      <c r="Q8148" s="312">
        <f>IF(OR(J8148="",G8148=""),"",G8148+ROW()/1000000)</f>
      </c>
      <c r="R8148" s="247">
        <f>IF(Q8148="","",SUMIFS(Txn[Signed Units],Txn[Key],J8148,Txn[Transaction Order],"&lt;="&amp;Q8148))</f>
      </c>
    </row>
    <row r="8149" spans="10:18" ht="15" customHeight="1" x14ac:dyDescent="0.15">
      <c r="J8149" s="246">
        <f>IF(OR(B8149="",C8149="",E8149=""),"",B8149&amp;":"&amp;C8149&amp;":"&amp;E8149)</f>
      </c>
      <c r="K8149" s="247">
        <f>IF(A8149="","",A8149*D8149)</f>
      </c>
      <c r="L8149" s="246">
        <f>IF(A8149="","",IF(OR(A8149=1,A8149=0),H8149,0))</f>
      </c>
      <c r="M8149" s="246">
        <f>IF(A8149="","",IF(A8149=-1,H8149,0))</f>
      </c>
      <c r="N8149">
        <f>IF(J8149="","",IF(E8149="SGD",1,IF(E8149="USD",Settings!$B$22,IF(E8149="HKD",Settings!$B$23,1))))</f>
      </c>
      <c r="O8149">
        <f>IF(OR(B8149="",C8149="",E8149=""),0,(IF(A8149=-1,H8149,0)-IF(OR(A8149=1,A8149=0),H8149,0)+IF(A8149=2,H8149,0))*IF(E8149="SGD",1,IF(E8149="USD",Settings!$B$22,IF(E8149="HKD",Settings!$B$23,1))))</f>
        <v>0</v>
      </c>
      <c r="P8149">
        <f>IF(OR(B8149="",C8149="",E8149=""),0,IF(A8149=2,H8149*IF(E8149="SGD",1,IF(E8149="USD",Settings!$B$22,IF(E8149="HKD",Settings!$B$23,1))),0))</f>
        <v>0</v>
      </c>
      <c r="Q8149" s="312">
        <f>IF(OR(J8149="",G8149=""),"",G8149+ROW()/1000000)</f>
      </c>
      <c r="R8149" s="247">
        <f>IF(Q8149="","",SUMIFS(Txn[Signed Units],Txn[Key],J8149,Txn[Transaction Order],"&lt;="&amp;Q8149))</f>
      </c>
    </row>
    <row r="8150" spans="10:18" ht="15" customHeight="1" x14ac:dyDescent="0.15">
      <c r="J8150" s="246">
        <f>IF(OR(B8150="",C8150="",E8150=""),"",B8150&amp;":"&amp;C8150&amp;":"&amp;E8150)</f>
      </c>
      <c r="K8150" s="247">
        <f>IF(A8150="","",A8150*D8150)</f>
      </c>
      <c r="L8150" s="246">
        <f>IF(A8150="","",IF(OR(A8150=1,A8150=0),H8150,0))</f>
      </c>
      <c r="M8150" s="246">
        <f>IF(A8150="","",IF(A8150=-1,H8150,0))</f>
      </c>
      <c r="N8150">
        <f>IF(J8150="","",IF(E8150="SGD",1,IF(E8150="USD",Settings!$B$22,IF(E8150="HKD",Settings!$B$23,1))))</f>
      </c>
      <c r="O8150">
        <f>IF(OR(B8150="",C8150="",E8150=""),0,(IF(A8150=-1,H8150,0)-IF(OR(A8150=1,A8150=0),H8150,0)+IF(A8150=2,H8150,0))*IF(E8150="SGD",1,IF(E8150="USD",Settings!$B$22,IF(E8150="HKD",Settings!$B$23,1))))</f>
        <v>0</v>
      </c>
      <c r="P8150">
        <f>IF(OR(B8150="",C8150="",E8150=""),0,IF(A8150=2,H8150*IF(E8150="SGD",1,IF(E8150="USD",Settings!$B$22,IF(E8150="HKD",Settings!$B$23,1))),0))</f>
        <v>0</v>
      </c>
      <c r="Q8150" s="312">
        <f>IF(OR(J8150="",G8150=""),"",G8150+ROW()/1000000)</f>
      </c>
      <c r="R8150" s="247">
        <f>IF(Q8150="","",SUMIFS(Txn[Signed Units],Txn[Key],J8150,Txn[Transaction Order],"&lt;="&amp;Q8150))</f>
      </c>
    </row>
    <row r="8151" spans="10:18" ht="15" customHeight="1" x14ac:dyDescent="0.15">
      <c r="J8151" s="246">
        <f>IF(OR(B8151="",C8151="",E8151=""),"",B8151&amp;":"&amp;C8151&amp;":"&amp;E8151)</f>
      </c>
      <c r="K8151" s="247">
        <f>IF(A8151="","",A8151*D8151)</f>
      </c>
      <c r="L8151" s="246">
        <f>IF(A8151="","",IF(OR(A8151=1,A8151=0),H8151,0))</f>
      </c>
      <c r="M8151" s="246">
        <f>IF(A8151="","",IF(A8151=-1,H8151,0))</f>
      </c>
      <c r="N8151">
        <f>IF(J8151="","",IF(E8151="SGD",1,IF(E8151="USD",Settings!$B$22,IF(E8151="HKD",Settings!$B$23,1))))</f>
      </c>
      <c r="O8151">
        <f>IF(OR(B8151="",C8151="",E8151=""),0,(IF(A8151=-1,H8151,0)-IF(OR(A8151=1,A8151=0),H8151,0)+IF(A8151=2,H8151,0))*IF(E8151="SGD",1,IF(E8151="USD",Settings!$B$22,IF(E8151="HKD",Settings!$B$23,1))))</f>
        <v>0</v>
      </c>
      <c r="P8151">
        <f>IF(OR(B8151="",C8151="",E8151=""),0,IF(A8151=2,H8151*IF(E8151="SGD",1,IF(E8151="USD",Settings!$B$22,IF(E8151="HKD",Settings!$B$23,1))),0))</f>
        <v>0</v>
      </c>
      <c r="Q8151" s="312">
        <f>IF(OR(J8151="",G8151=""),"",G8151+ROW()/1000000)</f>
      </c>
      <c r="R8151" s="247">
        <f>IF(Q8151="","",SUMIFS(Txn[Signed Units],Txn[Key],J8151,Txn[Transaction Order],"&lt;="&amp;Q8151))</f>
      </c>
    </row>
    <row r="8152" spans="10:18" ht="15" customHeight="1" x14ac:dyDescent="0.15">
      <c r="J8152" s="246">
        <f>IF(OR(B8152="",C8152="",E8152=""),"",B8152&amp;":"&amp;C8152&amp;":"&amp;E8152)</f>
      </c>
      <c r="K8152" s="247">
        <f>IF(A8152="","",A8152*D8152)</f>
      </c>
      <c r="L8152" s="246">
        <f>IF(A8152="","",IF(OR(A8152=1,A8152=0),H8152,0))</f>
      </c>
      <c r="M8152" s="246">
        <f>IF(A8152="","",IF(A8152=-1,H8152,0))</f>
      </c>
      <c r="N8152">
        <f>IF(J8152="","",IF(E8152="SGD",1,IF(E8152="USD",Settings!$B$22,IF(E8152="HKD",Settings!$B$23,1))))</f>
      </c>
      <c r="O8152">
        <f>IF(OR(B8152="",C8152="",E8152=""),0,(IF(A8152=-1,H8152,0)-IF(OR(A8152=1,A8152=0),H8152,0)+IF(A8152=2,H8152,0))*IF(E8152="SGD",1,IF(E8152="USD",Settings!$B$22,IF(E8152="HKD",Settings!$B$23,1))))</f>
        <v>0</v>
      </c>
      <c r="P8152">
        <f>IF(OR(B8152="",C8152="",E8152=""),0,IF(A8152=2,H8152*IF(E8152="SGD",1,IF(E8152="USD",Settings!$B$22,IF(E8152="HKD",Settings!$B$23,1))),0))</f>
        <v>0</v>
      </c>
      <c r="Q8152" s="312">
        <f>IF(OR(J8152="",G8152=""),"",G8152+ROW()/1000000)</f>
      </c>
      <c r="R8152" s="247">
        <f>IF(Q8152="","",SUMIFS(Txn[Signed Units],Txn[Key],J8152,Txn[Transaction Order],"&lt;="&amp;Q8152))</f>
      </c>
    </row>
    <row r="8153" spans="10:18" ht="15" customHeight="1" x14ac:dyDescent="0.15">
      <c r="J8153" s="246">
        <f>IF(OR(B8153="",C8153="",E8153=""),"",B8153&amp;":"&amp;C8153&amp;":"&amp;E8153)</f>
      </c>
      <c r="K8153" s="247">
        <f>IF(A8153="","",A8153*D8153)</f>
      </c>
      <c r="L8153" s="246">
        <f>IF(A8153="","",IF(OR(A8153=1,A8153=0),H8153,0))</f>
      </c>
      <c r="M8153" s="246">
        <f>IF(A8153="","",IF(A8153=-1,H8153,0))</f>
      </c>
      <c r="N8153">
        <f>IF(J8153="","",IF(E8153="SGD",1,IF(E8153="USD",Settings!$B$22,IF(E8153="HKD",Settings!$B$23,1))))</f>
      </c>
      <c r="O8153">
        <f>IF(OR(B8153="",C8153="",E8153=""),0,(IF(A8153=-1,H8153,0)-IF(OR(A8153=1,A8153=0),H8153,0)+IF(A8153=2,H8153,0))*IF(E8153="SGD",1,IF(E8153="USD",Settings!$B$22,IF(E8153="HKD",Settings!$B$23,1))))</f>
        <v>0</v>
      </c>
      <c r="P8153">
        <f>IF(OR(B8153="",C8153="",E8153=""),0,IF(A8153=2,H8153*IF(E8153="SGD",1,IF(E8153="USD",Settings!$B$22,IF(E8153="HKD",Settings!$B$23,1))),0))</f>
        <v>0</v>
      </c>
      <c r="Q8153" s="312">
        <f>IF(OR(J8153="",G8153=""),"",G8153+ROW()/1000000)</f>
      </c>
      <c r="R8153" s="247">
        <f>IF(Q8153="","",SUMIFS(Txn[Signed Units],Txn[Key],J8153,Txn[Transaction Order],"&lt;="&amp;Q8153))</f>
      </c>
    </row>
    <row r="8154" spans="10:18" ht="15" customHeight="1" x14ac:dyDescent="0.15">
      <c r="J8154" s="246">
        <f>IF(OR(B8154="",C8154="",E8154=""),"",B8154&amp;":"&amp;C8154&amp;":"&amp;E8154)</f>
      </c>
      <c r="K8154" s="247">
        <f>IF(A8154="","",A8154*D8154)</f>
      </c>
      <c r="L8154" s="246">
        <f>IF(A8154="","",IF(OR(A8154=1,A8154=0),H8154,0))</f>
      </c>
      <c r="M8154" s="246">
        <f>IF(A8154="","",IF(A8154=-1,H8154,0))</f>
      </c>
      <c r="N8154">
        <f>IF(J8154="","",IF(E8154="SGD",1,IF(E8154="USD",Settings!$B$22,IF(E8154="HKD",Settings!$B$23,1))))</f>
      </c>
      <c r="O8154">
        <f>IF(OR(B8154="",C8154="",E8154=""),0,(IF(A8154=-1,H8154,0)-IF(OR(A8154=1,A8154=0),H8154,0)+IF(A8154=2,H8154,0))*IF(E8154="SGD",1,IF(E8154="USD",Settings!$B$22,IF(E8154="HKD",Settings!$B$23,1))))</f>
        <v>0</v>
      </c>
      <c r="P8154">
        <f>IF(OR(B8154="",C8154="",E8154=""),0,IF(A8154=2,H8154*IF(E8154="SGD",1,IF(E8154="USD",Settings!$B$22,IF(E8154="HKD",Settings!$B$23,1))),0))</f>
        <v>0</v>
      </c>
      <c r="Q8154" s="312">
        <f>IF(OR(J8154="",G8154=""),"",G8154+ROW()/1000000)</f>
      </c>
      <c r="R8154" s="247">
        <f>IF(Q8154="","",SUMIFS(Txn[Signed Units],Txn[Key],J8154,Txn[Transaction Order],"&lt;="&amp;Q8154))</f>
      </c>
    </row>
    <row r="8155" spans="10:18" ht="15" customHeight="1" x14ac:dyDescent="0.15">
      <c r="J8155" s="246">
        <f>IF(OR(B8155="",C8155="",E8155=""),"",B8155&amp;":"&amp;C8155&amp;":"&amp;E8155)</f>
      </c>
      <c r="K8155" s="247">
        <f>IF(A8155="","",A8155*D8155)</f>
      </c>
      <c r="L8155" s="246">
        <f>IF(A8155="","",IF(OR(A8155=1,A8155=0),H8155,0))</f>
      </c>
      <c r="M8155" s="246">
        <f>IF(A8155="","",IF(A8155=-1,H8155,0))</f>
      </c>
      <c r="N8155">
        <f>IF(J8155="","",IF(E8155="SGD",1,IF(E8155="USD",Settings!$B$22,IF(E8155="HKD",Settings!$B$23,1))))</f>
      </c>
      <c r="O8155">
        <f>IF(OR(B8155="",C8155="",E8155=""),0,(IF(A8155=-1,H8155,0)-IF(OR(A8155=1,A8155=0),H8155,0)+IF(A8155=2,H8155,0))*IF(E8155="SGD",1,IF(E8155="USD",Settings!$B$22,IF(E8155="HKD",Settings!$B$23,1))))</f>
        <v>0</v>
      </c>
      <c r="P8155">
        <f>IF(OR(B8155="",C8155="",E8155=""),0,IF(A8155=2,H8155*IF(E8155="SGD",1,IF(E8155="USD",Settings!$B$22,IF(E8155="HKD",Settings!$B$23,1))),0))</f>
        <v>0</v>
      </c>
      <c r="Q8155" s="312">
        <f>IF(OR(J8155="",G8155=""),"",G8155+ROW()/1000000)</f>
      </c>
      <c r="R8155" s="247">
        <f>IF(Q8155="","",SUMIFS(Txn[Signed Units],Txn[Key],J8155,Txn[Transaction Order],"&lt;="&amp;Q8155))</f>
      </c>
    </row>
    <row r="8156" spans="10:18" ht="15" customHeight="1" x14ac:dyDescent="0.15">
      <c r="J8156" s="246">
        <f>IF(OR(B8156="",C8156="",E8156=""),"",B8156&amp;":"&amp;C8156&amp;":"&amp;E8156)</f>
      </c>
      <c r="K8156" s="247">
        <f>IF(A8156="","",A8156*D8156)</f>
      </c>
      <c r="L8156" s="246">
        <f>IF(A8156="","",IF(OR(A8156=1,A8156=0),H8156,0))</f>
      </c>
      <c r="M8156" s="246">
        <f>IF(A8156="","",IF(A8156=-1,H8156,0))</f>
      </c>
      <c r="N8156">
        <f>IF(J8156="","",IF(E8156="SGD",1,IF(E8156="USD",Settings!$B$22,IF(E8156="HKD",Settings!$B$23,1))))</f>
      </c>
      <c r="O8156">
        <f>IF(OR(B8156="",C8156="",E8156=""),0,(IF(A8156=-1,H8156,0)-IF(OR(A8156=1,A8156=0),H8156,0)+IF(A8156=2,H8156,0))*IF(E8156="SGD",1,IF(E8156="USD",Settings!$B$22,IF(E8156="HKD",Settings!$B$23,1))))</f>
        <v>0</v>
      </c>
      <c r="P8156">
        <f>IF(OR(B8156="",C8156="",E8156=""),0,IF(A8156=2,H8156*IF(E8156="SGD",1,IF(E8156="USD",Settings!$B$22,IF(E8156="HKD",Settings!$B$23,1))),0))</f>
        <v>0</v>
      </c>
      <c r="Q8156" s="312">
        <f>IF(OR(J8156="",G8156=""),"",G8156+ROW()/1000000)</f>
      </c>
      <c r="R8156" s="247">
        <f>IF(Q8156="","",SUMIFS(Txn[Signed Units],Txn[Key],J8156,Txn[Transaction Order],"&lt;="&amp;Q8156))</f>
      </c>
    </row>
    <row r="8157" spans="10:18" ht="15" customHeight="1" x14ac:dyDescent="0.15">
      <c r="J8157" s="246">
        <f>IF(OR(B8157="",C8157="",E8157=""),"",B8157&amp;":"&amp;C8157&amp;":"&amp;E8157)</f>
      </c>
      <c r="K8157" s="247">
        <f>IF(A8157="","",A8157*D8157)</f>
      </c>
      <c r="L8157" s="246">
        <f>IF(A8157="","",IF(OR(A8157=1,A8157=0),H8157,0))</f>
      </c>
      <c r="M8157" s="246">
        <f>IF(A8157="","",IF(A8157=-1,H8157,0))</f>
      </c>
      <c r="N8157">
        <f>IF(J8157="","",IF(E8157="SGD",1,IF(E8157="USD",Settings!$B$22,IF(E8157="HKD",Settings!$B$23,1))))</f>
      </c>
      <c r="O8157">
        <f>IF(OR(B8157="",C8157="",E8157=""),0,(IF(A8157=-1,H8157,0)-IF(OR(A8157=1,A8157=0),H8157,0)+IF(A8157=2,H8157,0))*IF(E8157="SGD",1,IF(E8157="USD",Settings!$B$22,IF(E8157="HKD",Settings!$B$23,1))))</f>
        <v>0</v>
      </c>
      <c r="P8157">
        <f>IF(OR(B8157="",C8157="",E8157=""),0,IF(A8157=2,H8157*IF(E8157="SGD",1,IF(E8157="USD",Settings!$B$22,IF(E8157="HKD",Settings!$B$23,1))),0))</f>
        <v>0</v>
      </c>
      <c r="Q8157" s="312">
        <f>IF(OR(J8157="",G8157=""),"",G8157+ROW()/1000000)</f>
      </c>
      <c r="R8157" s="247">
        <f>IF(Q8157="","",SUMIFS(Txn[Signed Units],Txn[Key],J8157,Txn[Transaction Order],"&lt;="&amp;Q8157))</f>
      </c>
    </row>
    <row r="8158" spans="10:18" ht="15" customHeight="1" x14ac:dyDescent="0.15">
      <c r="J8158" s="246">
        <f>IF(OR(B8158="",C8158="",E8158=""),"",B8158&amp;":"&amp;C8158&amp;":"&amp;E8158)</f>
      </c>
      <c r="K8158" s="247">
        <f>IF(A8158="","",A8158*D8158)</f>
      </c>
      <c r="L8158" s="246">
        <f>IF(A8158="","",IF(OR(A8158=1,A8158=0),H8158,0))</f>
      </c>
      <c r="M8158" s="246">
        <f>IF(A8158="","",IF(A8158=-1,H8158,0))</f>
      </c>
      <c r="N8158">
        <f>IF(J8158="","",IF(E8158="SGD",1,IF(E8158="USD",Settings!$B$22,IF(E8158="HKD",Settings!$B$23,1))))</f>
      </c>
      <c r="O8158">
        <f>IF(OR(B8158="",C8158="",E8158=""),0,(IF(A8158=-1,H8158,0)-IF(OR(A8158=1,A8158=0),H8158,0)+IF(A8158=2,H8158,0))*IF(E8158="SGD",1,IF(E8158="USD",Settings!$B$22,IF(E8158="HKD",Settings!$B$23,1))))</f>
        <v>0</v>
      </c>
      <c r="P8158">
        <f>IF(OR(B8158="",C8158="",E8158=""),0,IF(A8158=2,H8158*IF(E8158="SGD",1,IF(E8158="USD",Settings!$B$22,IF(E8158="HKD",Settings!$B$23,1))),0))</f>
        <v>0</v>
      </c>
      <c r="Q8158" s="312">
        <f>IF(OR(J8158="",G8158=""),"",G8158+ROW()/1000000)</f>
      </c>
      <c r="R8158" s="247">
        <f>IF(Q8158="","",SUMIFS(Txn[Signed Units],Txn[Key],J8158,Txn[Transaction Order],"&lt;="&amp;Q8158))</f>
      </c>
    </row>
    <row r="8159" spans="10:18" ht="15" customHeight="1" x14ac:dyDescent="0.15">
      <c r="J8159" s="246">
        <f>IF(OR(B8159="",C8159="",E8159=""),"",B8159&amp;":"&amp;C8159&amp;":"&amp;E8159)</f>
      </c>
      <c r="K8159" s="247">
        <f>IF(A8159="","",A8159*D8159)</f>
      </c>
      <c r="L8159" s="246">
        <f>IF(A8159="","",IF(OR(A8159=1,A8159=0),H8159,0))</f>
      </c>
      <c r="M8159" s="246">
        <f>IF(A8159="","",IF(A8159=-1,H8159,0))</f>
      </c>
      <c r="N8159">
        <f>IF(J8159="","",IF(E8159="SGD",1,IF(E8159="USD",Settings!$B$22,IF(E8159="HKD",Settings!$B$23,1))))</f>
      </c>
      <c r="O8159">
        <f>IF(OR(B8159="",C8159="",E8159=""),0,(IF(A8159=-1,H8159,0)-IF(OR(A8159=1,A8159=0),H8159,0)+IF(A8159=2,H8159,0))*IF(E8159="SGD",1,IF(E8159="USD",Settings!$B$22,IF(E8159="HKD",Settings!$B$23,1))))</f>
        <v>0</v>
      </c>
      <c r="P8159">
        <f>IF(OR(B8159="",C8159="",E8159=""),0,IF(A8159=2,H8159*IF(E8159="SGD",1,IF(E8159="USD",Settings!$B$22,IF(E8159="HKD",Settings!$B$23,1))),0))</f>
        <v>0</v>
      </c>
      <c r="Q8159" s="312">
        <f>IF(OR(J8159="",G8159=""),"",G8159+ROW()/1000000)</f>
      </c>
      <c r="R8159" s="247">
        <f>IF(Q8159="","",SUMIFS(Txn[Signed Units],Txn[Key],J8159,Txn[Transaction Order],"&lt;="&amp;Q8159))</f>
      </c>
    </row>
    <row r="8160" spans="10:18" ht="15" customHeight="1" x14ac:dyDescent="0.15">
      <c r="J8160" s="246">
        <f>IF(OR(B8160="",C8160="",E8160=""),"",B8160&amp;":"&amp;C8160&amp;":"&amp;E8160)</f>
      </c>
      <c r="K8160" s="247">
        <f>IF(A8160="","",A8160*D8160)</f>
      </c>
      <c r="L8160" s="246">
        <f>IF(A8160="","",IF(OR(A8160=1,A8160=0),H8160,0))</f>
      </c>
      <c r="M8160" s="246">
        <f>IF(A8160="","",IF(A8160=-1,H8160,0))</f>
      </c>
      <c r="N8160">
        <f>IF(J8160="","",IF(E8160="SGD",1,IF(E8160="USD",Settings!$B$22,IF(E8160="HKD",Settings!$B$23,1))))</f>
      </c>
      <c r="O8160">
        <f>IF(OR(B8160="",C8160="",E8160=""),0,(IF(A8160=-1,H8160,0)-IF(OR(A8160=1,A8160=0),H8160,0)+IF(A8160=2,H8160,0))*IF(E8160="SGD",1,IF(E8160="USD",Settings!$B$22,IF(E8160="HKD",Settings!$B$23,1))))</f>
        <v>0</v>
      </c>
      <c r="P8160">
        <f>IF(OR(B8160="",C8160="",E8160=""),0,IF(A8160=2,H8160*IF(E8160="SGD",1,IF(E8160="USD",Settings!$B$22,IF(E8160="HKD",Settings!$B$23,1))),0))</f>
        <v>0</v>
      </c>
      <c r="Q8160" s="312">
        <f>IF(OR(J8160="",G8160=""),"",G8160+ROW()/1000000)</f>
      </c>
      <c r="R8160" s="247">
        <f>IF(Q8160="","",SUMIFS(Txn[Signed Units],Txn[Key],J8160,Txn[Transaction Order],"&lt;="&amp;Q8160))</f>
      </c>
    </row>
    <row r="8161" spans="10:18" ht="15" customHeight="1" x14ac:dyDescent="0.15">
      <c r="J8161" s="246">
        <f>IF(OR(B8161="",C8161="",E8161=""),"",B8161&amp;":"&amp;C8161&amp;":"&amp;E8161)</f>
      </c>
      <c r="K8161" s="247">
        <f>IF(A8161="","",A8161*D8161)</f>
      </c>
      <c r="L8161" s="246">
        <f>IF(A8161="","",IF(OR(A8161=1,A8161=0),H8161,0))</f>
      </c>
      <c r="M8161" s="246">
        <f>IF(A8161="","",IF(A8161=-1,H8161,0))</f>
      </c>
      <c r="N8161">
        <f>IF(J8161="","",IF(E8161="SGD",1,IF(E8161="USD",Settings!$B$22,IF(E8161="HKD",Settings!$B$23,1))))</f>
      </c>
      <c r="O8161">
        <f>IF(OR(B8161="",C8161="",E8161=""),0,(IF(A8161=-1,H8161,0)-IF(OR(A8161=1,A8161=0),H8161,0)+IF(A8161=2,H8161,0))*IF(E8161="SGD",1,IF(E8161="USD",Settings!$B$22,IF(E8161="HKD",Settings!$B$23,1))))</f>
        <v>0</v>
      </c>
      <c r="P8161">
        <f>IF(OR(B8161="",C8161="",E8161=""),0,IF(A8161=2,H8161*IF(E8161="SGD",1,IF(E8161="USD",Settings!$B$22,IF(E8161="HKD",Settings!$B$23,1))),0))</f>
        <v>0</v>
      </c>
      <c r="Q8161" s="312">
        <f>IF(OR(J8161="",G8161=""),"",G8161+ROW()/1000000)</f>
      </c>
      <c r="R8161" s="247">
        <f>IF(Q8161="","",SUMIFS(Txn[Signed Units],Txn[Key],J8161,Txn[Transaction Order],"&lt;="&amp;Q8161))</f>
      </c>
    </row>
    <row r="8162" spans="10:18" ht="15" customHeight="1" x14ac:dyDescent="0.15">
      <c r="J8162" s="246">
        <f>IF(OR(B8162="",C8162="",E8162=""),"",B8162&amp;":"&amp;C8162&amp;":"&amp;E8162)</f>
      </c>
      <c r="K8162" s="247">
        <f>IF(A8162="","",A8162*D8162)</f>
      </c>
      <c r="L8162" s="246">
        <f>IF(A8162="","",IF(OR(A8162=1,A8162=0),H8162,0))</f>
      </c>
      <c r="M8162" s="246">
        <f>IF(A8162="","",IF(A8162=-1,H8162,0))</f>
      </c>
      <c r="N8162">
        <f>IF(J8162="","",IF(E8162="SGD",1,IF(E8162="USD",Settings!$B$22,IF(E8162="HKD",Settings!$B$23,1))))</f>
      </c>
      <c r="O8162">
        <f>IF(OR(B8162="",C8162="",E8162=""),0,(IF(A8162=-1,H8162,0)-IF(OR(A8162=1,A8162=0),H8162,0)+IF(A8162=2,H8162,0))*IF(E8162="SGD",1,IF(E8162="USD",Settings!$B$22,IF(E8162="HKD",Settings!$B$23,1))))</f>
        <v>0</v>
      </c>
      <c r="P8162">
        <f>IF(OR(B8162="",C8162="",E8162=""),0,IF(A8162=2,H8162*IF(E8162="SGD",1,IF(E8162="USD",Settings!$B$22,IF(E8162="HKD",Settings!$B$23,1))),0))</f>
        <v>0</v>
      </c>
      <c r="Q8162" s="312">
        <f>IF(OR(J8162="",G8162=""),"",G8162+ROW()/1000000)</f>
      </c>
      <c r="R8162" s="247">
        <f>IF(Q8162="","",SUMIFS(Txn[Signed Units],Txn[Key],J8162,Txn[Transaction Order],"&lt;="&amp;Q8162))</f>
      </c>
    </row>
    <row r="8163" spans="10:18" ht="15" customHeight="1" x14ac:dyDescent="0.15">
      <c r="J8163" s="246">
        <f>IF(OR(B8163="",C8163="",E8163=""),"",B8163&amp;":"&amp;C8163&amp;":"&amp;E8163)</f>
      </c>
      <c r="K8163" s="247">
        <f>IF(A8163="","",A8163*D8163)</f>
      </c>
      <c r="L8163" s="246">
        <f>IF(A8163="","",IF(OR(A8163=1,A8163=0),H8163,0))</f>
      </c>
      <c r="M8163" s="246">
        <f>IF(A8163="","",IF(A8163=-1,H8163,0))</f>
      </c>
      <c r="N8163">
        <f>IF(J8163="","",IF(E8163="SGD",1,IF(E8163="USD",Settings!$B$22,IF(E8163="HKD",Settings!$B$23,1))))</f>
      </c>
      <c r="O8163">
        <f>IF(OR(B8163="",C8163="",E8163=""),0,(IF(A8163=-1,H8163,0)-IF(OR(A8163=1,A8163=0),H8163,0)+IF(A8163=2,H8163,0))*IF(E8163="SGD",1,IF(E8163="USD",Settings!$B$22,IF(E8163="HKD",Settings!$B$23,1))))</f>
        <v>0</v>
      </c>
      <c r="P8163">
        <f>IF(OR(B8163="",C8163="",E8163=""),0,IF(A8163=2,H8163*IF(E8163="SGD",1,IF(E8163="USD",Settings!$B$22,IF(E8163="HKD",Settings!$B$23,1))),0))</f>
        <v>0</v>
      </c>
      <c r="Q8163" s="312">
        <f>IF(OR(J8163="",G8163=""),"",G8163+ROW()/1000000)</f>
      </c>
      <c r="R8163" s="247">
        <f>IF(Q8163="","",SUMIFS(Txn[Signed Units],Txn[Key],J8163,Txn[Transaction Order],"&lt;="&amp;Q8163))</f>
      </c>
    </row>
    <row r="8164" spans="10:18" ht="15" customHeight="1" x14ac:dyDescent="0.15">
      <c r="J8164" s="246">
        <f>IF(OR(B8164="",C8164="",E8164=""),"",B8164&amp;":"&amp;C8164&amp;":"&amp;E8164)</f>
      </c>
      <c r="K8164" s="247">
        <f>IF(A8164="","",A8164*D8164)</f>
      </c>
      <c r="L8164" s="246">
        <f>IF(A8164="","",IF(OR(A8164=1,A8164=0),H8164,0))</f>
      </c>
      <c r="M8164" s="246">
        <f>IF(A8164="","",IF(A8164=-1,H8164,0))</f>
      </c>
      <c r="N8164">
        <f>IF(J8164="","",IF(E8164="SGD",1,IF(E8164="USD",Settings!$B$22,IF(E8164="HKD",Settings!$B$23,1))))</f>
      </c>
      <c r="O8164">
        <f>IF(OR(B8164="",C8164="",E8164=""),0,(IF(A8164=-1,H8164,0)-IF(OR(A8164=1,A8164=0),H8164,0)+IF(A8164=2,H8164,0))*IF(E8164="SGD",1,IF(E8164="USD",Settings!$B$22,IF(E8164="HKD",Settings!$B$23,1))))</f>
        <v>0</v>
      </c>
      <c r="P8164">
        <f>IF(OR(B8164="",C8164="",E8164=""),0,IF(A8164=2,H8164*IF(E8164="SGD",1,IF(E8164="USD",Settings!$B$22,IF(E8164="HKD",Settings!$B$23,1))),0))</f>
        <v>0</v>
      </c>
      <c r="Q8164" s="312">
        <f>IF(OR(J8164="",G8164=""),"",G8164+ROW()/1000000)</f>
      </c>
      <c r="R8164" s="247">
        <f>IF(Q8164="","",SUMIFS(Txn[Signed Units],Txn[Key],J8164,Txn[Transaction Order],"&lt;="&amp;Q8164))</f>
      </c>
    </row>
    <row r="8165" spans="10:18" ht="15" customHeight="1" x14ac:dyDescent="0.15">
      <c r="J8165" s="246">
        <f>IF(OR(B8165="",C8165="",E8165=""),"",B8165&amp;":"&amp;C8165&amp;":"&amp;E8165)</f>
      </c>
      <c r="K8165" s="247">
        <f>IF(A8165="","",A8165*D8165)</f>
      </c>
      <c r="L8165" s="246">
        <f>IF(A8165="","",IF(OR(A8165=1,A8165=0),H8165,0))</f>
      </c>
      <c r="M8165" s="246">
        <f>IF(A8165="","",IF(A8165=-1,H8165,0))</f>
      </c>
      <c r="N8165">
        <f>IF(J8165="","",IF(E8165="SGD",1,IF(E8165="USD",Settings!$B$22,IF(E8165="HKD",Settings!$B$23,1))))</f>
      </c>
      <c r="O8165">
        <f>IF(OR(B8165="",C8165="",E8165=""),0,(IF(A8165=-1,H8165,0)-IF(OR(A8165=1,A8165=0),H8165,0)+IF(A8165=2,H8165,0))*IF(E8165="SGD",1,IF(E8165="USD",Settings!$B$22,IF(E8165="HKD",Settings!$B$23,1))))</f>
        <v>0</v>
      </c>
      <c r="P8165">
        <f>IF(OR(B8165="",C8165="",E8165=""),0,IF(A8165=2,H8165*IF(E8165="SGD",1,IF(E8165="USD",Settings!$B$22,IF(E8165="HKD",Settings!$B$23,1))),0))</f>
        <v>0</v>
      </c>
      <c r="Q8165" s="312">
        <f>IF(OR(J8165="",G8165=""),"",G8165+ROW()/1000000)</f>
      </c>
      <c r="R8165" s="247">
        <f>IF(Q8165="","",SUMIFS(Txn[Signed Units],Txn[Key],J8165,Txn[Transaction Order],"&lt;="&amp;Q8165))</f>
      </c>
    </row>
    <row r="8166" spans="10:18" ht="15" customHeight="1" x14ac:dyDescent="0.15">
      <c r="J8166" s="246">
        <f>IF(OR(B8166="",C8166="",E8166=""),"",B8166&amp;":"&amp;C8166&amp;":"&amp;E8166)</f>
      </c>
      <c r="K8166" s="247">
        <f>IF(A8166="","",A8166*D8166)</f>
      </c>
      <c r="L8166" s="246">
        <f>IF(A8166="","",IF(OR(A8166=1,A8166=0),H8166,0))</f>
      </c>
      <c r="M8166" s="246">
        <f>IF(A8166="","",IF(A8166=-1,H8166,0))</f>
      </c>
      <c r="N8166">
        <f>IF(J8166="","",IF(E8166="SGD",1,IF(E8166="USD",Settings!$B$22,IF(E8166="HKD",Settings!$B$23,1))))</f>
      </c>
      <c r="O8166">
        <f>IF(OR(B8166="",C8166="",E8166=""),0,(IF(A8166=-1,H8166,0)-IF(OR(A8166=1,A8166=0),H8166,0)+IF(A8166=2,H8166,0))*IF(E8166="SGD",1,IF(E8166="USD",Settings!$B$22,IF(E8166="HKD",Settings!$B$23,1))))</f>
        <v>0</v>
      </c>
      <c r="P8166">
        <f>IF(OR(B8166="",C8166="",E8166=""),0,IF(A8166=2,H8166*IF(E8166="SGD",1,IF(E8166="USD",Settings!$B$22,IF(E8166="HKD",Settings!$B$23,1))),0))</f>
        <v>0</v>
      </c>
      <c r="Q8166" s="312">
        <f>IF(OR(J8166="",G8166=""),"",G8166+ROW()/1000000)</f>
      </c>
      <c r="R8166" s="247">
        <f>IF(Q8166="","",SUMIFS(Txn[Signed Units],Txn[Key],J8166,Txn[Transaction Order],"&lt;="&amp;Q8166))</f>
      </c>
    </row>
    <row r="8167" spans="10:18" ht="15" customHeight="1" x14ac:dyDescent="0.15">
      <c r="J8167" s="246">
        <f>IF(OR(B8167="",C8167="",E8167=""),"",B8167&amp;":"&amp;C8167&amp;":"&amp;E8167)</f>
      </c>
      <c r="K8167" s="247">
        <f>IF(A8167="","",A8167*D8167)</f>
      </c>
      <c r="L8167" s="246">
        <f>IF(A8167="","",IF(OR(A8167=1,A8167=0),H8167,0))</f>
      </c>
      <c r="M8167" s="246">
        <f>IF(A8167="","",IF(A8167=-1,H8167,0))</f>
      </c>
      <c r="N8167">
        <f>IF(J8167="","",IF(E8167="SGD",1,IF(E8167="USD",Settings!$B$22,IF(E8167="HKD",Settings!$B$23,1))))</f>
      </c>
      <c r="O8167">
        <f>IF(OR(B8167="",C8167="",E8167=""),0,(IF(A8167=-1,H8167,0)-IF(OR(A8167=1,A8167=0),H8167,0)+IF(A8167=2,H8167,0))*IF(E8167="SGD",1,IF(E8167="USD",Settings!$B$22,IF(E8167="HKD",Settings!$B$23,1))))</f>
        <v>0</v>
      </c>
      <c r="P8167">
        <f>IF(OR(B8167="",C8167="",E8167=""),0,IF(A8167=2,H8167*IF(E8167="SGD",1,IF(E8167="USD",Settings!$B$22,IF(E8167="HKD",Settings!$B$23,1))),0))</f>
        <v>0</v>
      </c>
      <c r="Q8167" s="312">
        <f>IF(OR(J8167="",G8167=""),"",G8167+ROW()/1000000)</f>
      </c>
      <c r="R8167" s="247">
        <f>IF(Q8167="","",SUMIFS(Txn[Signed Units],Txn[Key],J8167,Txn[Transaction Order],"&lt;="&amp;Q8167))</f>
      </c>
    </row>
    <row r="8168" spans="10:18" ht="15" customHeight="1" x14ac:dyDescent="0.15">
      <c r="J8168" s="246">
        <f>IF(OR(B8168="",C8168="",E8168=""),"",B8168&amp;":"&amp;C8168&amp;":"&amp;E8168)</f>
      </c>
      <c r="K8168" s="247">
        <f>IF(A8168="","",A8168*D8168)</f>
      </c>
      <c r="L8168" s="246">
        <f>IF(A8168="","",IF(OR(A8168=1,A8168=0),H8168,0))</f>
      </c>
      <c r="M8168" s="246">
        <f>IF(A8168="","",IF(A8168=-1,H8168,0))</f>
      </c>
      <c r="N8168">
        <f>IF(J8168="","",IF(E8168="SGD",1,IF(E8168="USD",Settings!$B$22,IF(E8168="HKD",Settings!$B$23,1))))</f>
      </c>
      <c r="O8168">
        <f>IF(OR(B8168="",C8168="",E8168=""),0,(IF(A8168=-1,H8168,0)-IF(OR(A8168=1,A8168=0),H8168,0)+IF(A8168=2,H8168,0))*IF(E8168="SGD",1,IF(E8168="USD",Settings!$B$22,IF(E8168="HKD",Settings!$B$23,1))))</f>
        <v>0</v>
      </c>
      <c r="P8168">
        <f>IF(OR(B8168="",C8168="",E8168=""),0,IF(A8168=2,H8168*IF(E8168="SGD",1,IF(E8168="USD",Settings!$B$22,IF(E8168="HKD",Settings!$B$23,1))),0))</f>
        <v>0</v>
      </c>
      <c r="Q8168" s="312">
        <f>IF(OR(J8168="",G8168=""),"",G8168+ROW()/1000000)</f>
      </c>
      <c r="R8168" s="247">
        <f>IF(Q8168="","",SUMIFS(Txn[Signed Units],Txn[Key],J8168,Txn[Transaction Order],"&lt;="&amp;Q8168))</f>
      </c>
    </row>
    <row r="8169" spans="10:18" ht="15" customHeight="1" x14ac:dyDescent="0.15">
      <c r="J8169" s="246">
        <f>IF(OR(B8169="",C8169="",E8169=""),"",B8169&amp;":"&amp;C8169&amp;":"&amp;E8169)</f>
      </c>
      <c r="K8169" s="247">
        <f>IF(A8169="","",A8169*D8169)</f>
      </c>
      <c r="L8169" s="246">
        <f>IF(A8169="","",IF(OR(A8169=1,A8169=0),H8169,0))</f>
      </c>
      <c r="M8169" s="246">
        <f>IF(A8169="","",IF(A8169=-1,H8169,0))</f>
      </c>
      <c r="N8169">
        <f>IF(J8169="","",IF(E8169="SGD",1,IF(E8169="USD",Settings!$B$22,IF(E8169="HKD",Settings!$B$23,1))))</f>
      </c>
      <c r="O8169">
        <f>IF(OR(B8169="",C8169="",E8169=""),0,(IF(A8169=-1,H8169,0)-IF(OR(A8169=1,A8169=0),H8169,0)+IF(A8169=2,H8169,0))*IF(E8169="SGD",1,IF(E8169="USD",Settings!$B$22,IF(E8169="HKD",Settings!$B$23,1))))</f>
        <v>0</v>
      </c>
      <c r="P8169">
        <f>IF(OR(B8169="",C8169="",E8169=""),0,IF(A8169=2,H8169*IF(E8169="SGD",1,IF(E8169="USD",Settings!$B$22,IF(E8169="HKD",Settings!$B$23,1))),0))</f>
        <v>0</v>
      </c>
      <c r="Q8169" s="312">
        <f>IF(OR(J8169="",G8169=""),"",G8169+ROW()/1000000)</f>
      </c>
      <c r="R8169" s="247">
        <f>IF(Q8169="","",SUMIFS(Txn[Signed Units],Txn[Key],J8169,Txn[Transaction Order],"&lt;="&amp;Q8169))</f>
      </c>
    </row>
    <row r="8170" spans="10:18" ht="15" customHeight="1" x14ac:dyDescent="0.15">
      <c r="J8170" s="246">
        <f>IF(OR(B8170="",C8170="",E8170=""),"",B8170&amp;":"&amp;C8170&amp;":"&amp;E8170)</f>
      </c>
      <c r="K8170" s="247">
        <f>IF(A8170="","",A8170*D8170)</f>
      </c>
      <c r="L8170" s="246">
        <f>IF(A8170="","",IF(OR(A8170=1,A8170=0),H8170,0))</f>
      </c>
      <c r="M8170" s="246">
        <f>IF(A8170="","",IF(A8170=-1,H8170,0))</f>
      </c>
      <c r="N8170">
        <f>IF(J8170="","",IF(E8170="SGD",1,IF(E8170="USD",Settings!$B$22,IF(E8170="HKD",Settings!$B$23,1))))</f>
      </c>
      <c r="O8170">
        <f>IF(OR(B8170="",C8170="",E8170=""),0,(IF(A8170=-1,H8170,0)-IF(OR(A8170=1,A8170=0),H8170,0)+IF(A8170=2,H8170,0))*IF(E8170="SGD",1,IF(E8170="USD",Settings!$B$22,IF(E8170="HKD",Settings!$B$23,1))))</f>
        <v>0</v>
      </c>
      <c r="P8170">
        <f>IF(OR(B8170="",C8170="",E8170=""),0,IF(A8170=2,H8170*IF(E8170="SGD",1,IF(E8170="USD",Settings!$B$22,IF(E8170="HKD",Settings!$B$23,1))),0))</f>
        <v>0</v>
      </c>
      <c r="Q8170" s="312">
        <f>IF(OR(J8170="",G8170=""),"",G8170+ROW()/1000000)</f>
      </c>
      <c r="R8170" s="247">
        <f>IF(Q8170="","",SUMIFS(Txn[Signed Units],Txn[Key],J8170,Txn[Transaction Order],"&lt;="&amp;Q8170))</f>
      </c>
    </row>
    <row r="8171" spans="10:18" ht="15" customHeight="1" x14ac:dyDescent="0.15">
      <c r="J8171" s="246">
        <f>IF(OR(B8171="",C8171="",E8171=""),"",B8171&amp;":"&amp;C8171&amp;":"&amp;E8171)</f>
      </c>
      <c r="K8171" s="247">
        <f>IF(A8171="","",A8171*D8171)</f>
      </c>
      <c r="L8171" s="246">
        <f>IF(A8171="","",IF(OR(A8171=1,A8171=0),H8171,0))</f>
      </c>
      <c r="M8171" s="246">
        <f>IF(A8171="","",IF(A8171=-1,H8171,0))</f>
      </c>
      <c r="N8171">
        <f>IF(J8171="","",IF(E8171="SGD",1,IF(E8171="USD",Settings!$B$22,IF(E8171="HKD",Settings!$B$23,1))))</f>
      </c>
      <c r="O8171">
        <f>IF(OR(B8171="",C8171="",E8171=""),0,(IF(A8171=-1,H8171,0)-IF(OR(A8171=1,A8171=0),H8171,0)+IF(A8171=2,H8171,0))*IF(E8171="SGD",1,IF(E8171="USD",Settings!$B$22,IF(E8171="HKD",Settings!$B$23,1))))</f>
        <v>0</v>
      </c>
      <c r="P8171">
        <f>IF(OR(B8171="",C8171="",E8171=""),0,IF(A8171=2,H8171*IF(E8171="SGD",1,IF(E8171="USD",Settings!$B$22,IF(E8171="HKD",Settings!$B$23,1))),0))</f>
        <v>0</v>
      </c>
      <c r="Q8171" s="312">
        <f>IF(OR(J8171="",G8171=""),"",G8171+ROW()/1000000)</f>
      </c>
      <c r="R8171" s="247">
        <f>IF(Q8171="","",SUMIFS(Txn[Signed Units],Txn[Key],J8171,Txn[Transaction Order],"&lt;="&amp;Q8171))</f>
      </c>
    </row>
    <row r="8172" spans="10:18" ht="15" customHeight="1" x14ac:dyDescent="0.15">
      <c r="J8172" s="246">
        <f>IF(OR(B8172="",C8172="",E8172=""),"",B8172&amp;":"&amp;C8172&amp;":"&amp;E8172)</f>
      </c>
      <c r="K8172" s="247">
        <f>IF(A8172="","",A8172*D8172)</f>
      </c>
      <c r="L8172" s="246">
        <f>IF(A8172="","",IF(OR(A8172=1,A8172=0),H8172,0))</f>
      </c>
      <c r="M8172" s="246">
        <f>IF(A8172="","",IF(A8172=-1,H8172,0))</f>
      </c>
      <c r="N8172">
        <f>IF(J8172="","",IF(E8172="SGD",1,IF(E8172="USD",Settings!$B$22,IF(E8172="HKD",Settings!$B$23,1))))</f>
      </c>
      <c r="O8172">
        <f>IF(OR(B8172="",C8172="",E8172=""),0,(IF(A8172=-1,H8172,0)-IF(OR(A8172=1,A8172=0),H8172,0)+IF(A8172=2,H8172,0))*IF(E8172="SGD",1,IF(E8172="USD",Settings!$B$22,IF(E8172="HKD",Settings!$B$23,1))))</f>
        <v>0</v>
      </c>
      <c r="P8172">
        <f>IF(OR(B8172="",C8172="",E8172=""),0,IF(A8172=2,H8172*IF(E8172="SGD",1,IF(E8172="USD",Settings!$B$22,IF(E8172="HKD",Settings!$B$23,1))),0))</f>
        <v>0</v>
      </c>
      <c r="Q8172" s="312">
        <f>IF(OR(J8172="",G8172=""),"",G8172+ROW()/1000000)</f>
      </c>
      <c r="R8172" s="247">
        <f>IF(Q8172="","",SUMIFS(Txn[Signed Units],Txn[Key],J8172,Txn[Transaction Order],"&lt;="&amp;Q8172))</f>
      </c>
    </row>
    <row r="8173" spans="10:18" ht="15" customHeight="1" x14ac:dyDescent="0.15">
      <c r="J8173" s="246">
        <f>IF(OR(B8173="",C8173="",E8173=""),"",B8173&amp;":"&amp;C8173&amp;":"&amp;E8173)</f>
      </c>
      <c r="K8173" s="247">
        <f>IF(A8173="","",A8173*D8173)</f>
      </c>
      <c r="L8173" s="246">
        <f>IF(A8173="","",IF(OR(A8173=1,A8173=0),H8173,0))</f>
      </c>
      <c r="M8173" s="246">
        <f>IF(A8173="","",IF(A8173=-1,H8173,0))</f>
      </c>
      <c r="N8173">
        <f>IF(J8173="","",IF(E8173="SGD",1,IF(E8173="USD",Settings!$B$22,IF(E8173="HKD",Settings!$B$23,1))))</f>
      </c>
      <c r="O8173">
        <f>IF(OR(B8173="",C8173="",E8173=""),0,(IF(A8173=-1,H8173,0)-IF(OR(A8173=1,A8173=0),H8173,0)+IF(A8173=2,H8173,0))*IF(E8173="SGD",1,IF(E8173="USD",Settings!$B$22,IF(E8173="HKD",Settings!$B$23,1))))</f>
        <v>0</v>
      </c>
      <c r="P8173">
        <f>IF(OR(B8173="",C8173="",E8173=""),0,IF(A8173=2,H8173*IF(E8173="SGD",1,IF(E8173="USD",Settings!$B$22,IF(E8173="HKD",Settings!$B$23,1))),0))</f>
        <v>0</v>
      </c>
      <c r="Q8173" s="312">
        <f>IF(OR(J8173="",G8173=""),"",G8173+ROW()/1000000)</f>
      </c>
      <c r="R8173" s="247">
        <f>IF(Q8173="","",SUMIFS(Txn[Signed Units],Txn[Key],J8173,Txn[Transaction Order],"&lt;="&amp;Q8173))</f>
      </c>
    </row>
    <row r="8174" spans="10:18" ht="15" customHeight="1" x14ac:dyDescent="0.15">
      <c r="J8174" s="246">
        <f>IF(OR(B8174="",C8174="",E8174=""),"",B8174&amp;":"&amp;C8174&amp;":"&amp;E8174)</f>
      </c>
      <c r="K8174" s="247">
        <f>IF(A8174="","",A8174*D8174)</f>
      </c>
      <c r="L8174" s="246">
        <f>IF(A8174="","",IF(OR(A8174=1,A8174=0),H8174,0))</f>
      </c>
      <c r="M8174" s="246">
        <f>IF(A8174="","",IF(A8174=-1,H8174,0))</f>
      </c>
      <c r="N8174">
        <f>IF(J8174="","",IF(E8174="SGD",1,IF(E8174="USD",Settings!$B$22,IF(E8174="HKD",Settings!$B$23,1))))</f>
      </c>
      <c r="O8174">
        <f>IF(OR(B8174="",C8174="",E8174=""),0,(IF(A8174=-1,H8174,0)-IF(OR(A8174=1,A8174=0),H8174,0)+IF(A8174=2,H8174,0))*IF(E8174="SGD",1,IF(E8174="USD",Settings!$B$22,IF(E8174="HKD",Settings!$B$23,1))))</f>
        <v>0</v>
      </c>
      <c r="P8174">
        <f>IF(OR(B8174="",C8174="",E8174=""),0,IF(A8174=2,H8174*IF(E8174="SGD",1,IF(E8174="USD",Settings!$B$22,IF(E8174="HKD",Settings!$B$23,1))),0))</f>
        <v>0</v>
      </c>
      <c r="Q8174" s="312">
        <f>IF(OR(J8174="",G8174=""),"",G8174+ROW()/1000000)</f>
      </c>
      <c r="R8174" s="247">
        <f>IF(Q8174="","",SUMIFS(Txn[Signed Units],Txn[Key],J8174,Txn[Transaction Order],"&lt;="&amp;Q8174))</f>
      </c>
    </row>
    <row r="8175" spans="10:18" ht="15" customHeight="1" x14ac:dyDescent="0.15">
      <c r="J8175" s="246">
        <f>IF(OR(B8175="",C8175="",E8175=""),"",B8175&amp;":"&amp;C8175&amp;":"&amp;E8175)</f>
      </c>
      <c r="K8175" s="247">
        <f>IF(A8175="","",A8175*D8175)</f>
      </c>
      <c r="L8175" s="246">
        <f>IF(A8175="","",IF(OR(A8175=1,A8175=0),H8175,0))</f>
      </c>
      <c r="M8175" s="246">
        <f>IF(A8175="","",IF(A8175=-1,H8175,0))</f>
      </c>
      <c r="N8175">
        <f>IF(J8175="","",IF(E8175="SGD",1,IF(E8175="USD",Settings!$B$22,IF(E8175="HKD",Settings!$B$23,1))))</f>
      </c>
      <c r="O8175">
        <f>IF(OR(B8175="",C8175="",E8175=""),0,(IF(A8175=-1,H8175,0)-IF(OR(A8175=1,A8175=0),H8175,0)+IF(A8175=2,H8175,0))*IF(E8175="SGD",1,IF(E8175="USD",Settings!$B$22,IF(E8175="HKD",Settings!$B$23,1))))</f>
        <v>0</v>
      </c>
      <c r="P8175">
        <f>IF(OR(B8175="",C8175="",E8175=""),0,IF(A8175=2,H8175*IF(E8175="SGD",1,IF(E8175="USD",Settings!$B$22,IF(E8175="HKD",Settings!$B$23,1))),0))</f>
        <v>0</v>
      </c>
      <c r="Q8175" s="312">
        <f>IF(OR(J8175="",G8175=""),"",G8175+ROW()/1000000)</f>
      </c>
      <c r="R8175" s="247">
        <f>IF(Q8175="","",SUMIFS(Txn[Signed Units],Txn[Key],J8175,Txn[Transaction Order],"&lt;="&amp;Q8175))</f>
      </c>
    </row>
    <row r="8176" spans="10:18" ht="15" customHeight="1" x14ac:dyDescent="0.15">
      <c r="J8176" s="246">
        <f>IF(OR(B8176="",C8176="",E8176=""),"",B8176&amp;":"&amp;C8176&amp;":"&amp;E8176)</f>
      </c>
      <c r="K8176" s="247">
        <f>IF(A8176="","",A8176*D8176)</f>
      </c>
      <c r="L8176" s="246">
        <f>IF(A8176="","",IF(OR(A8176=1,A8176=0),H8176,0))</f>
      </c>
      <c r="M8176" s="246">
        <f>IF(A8176="","",IF(A8176=-1,H8176,0))</f>
      </c>
      <c r="N8176">
        <f>IF(J8176="","",IF(E8176="SGD",1,IF(E8176="USD",Settings!$B$22,IF(E8176="HKD",Settings!$B$23,1))))</f>
      </c>
      <c r="O8176">
        <f>IF(OR(B8176="",C8176="",E8176=""),0,(IF(A8176=-1,H8176,0)-IF(OR(A8176=1,A8176=0),H8176,0)+IF(A8176=2,H8176,0))*IF(E8176="SGD",1,IF(E8176="USD",Settings!$B$22,IF(E8176="HKD",Settings!$B$23,1))))</f>
        <v>0</v>
      </c>
      <c r="P8176">
        <f>IF(OR(B8176="",C8176="",E8176=""),0,IF(A8176=2,H8176*IF(E8176="SGD",1,IF(E8176="USD",Settings!$B$22,IF(E8176="HKD",Settings!$B$23,1))),0))</f>
        <v>0</v>
      </c>
      <c r="Q8176" s="312">
        <f>IF(OR(J8176="",G8176=""),"",G8176+ROW()/1000000)</f>
      </c>
      <c r="R8176" s="247">
        <f>IF(Q8176="","",SUMIFS(Txn[Signed Units],Txn[Key],J8176,Txn[Transaction Order],"&lt;="&amp;Q8176))</f>
      </c>
    </row>
    <row r="8177" spans="10:18" ht="15" customHeight="1" x14ac:dyDescent="0.15">
      <c r="J8177" s="246">
        <f>IF(OR(B8177="",C8177="",E8177=""),"",B8177&amp;":"&amp;C8177&amp;":"&amp;E8177)</f>
      </c>
      <c r="K8177" s="247">
        <f>IF(A8177="","",A8177*D8177)</f>
      </c>
      <c r="L8177" s="246">
        <f>IF(A8177="","",IF(OR(A8177=1,A8177=0),H8177,0))</f>
      </c>
      <c r="M8177" s="246">
        <f>IF(A8177="","",IF(A8177=-1,H8177,0))</f>
      </c>
      <c r="N8177">
        <f>IF(J8177="","",IF(E8177="SGD",1,IF(E8177="USD",Settings!$B$22,IF(E8177="HKD",Settings!$B$23,1))))</f>
      </c>
      <c r="O8177">
        <f>IF(OR(B8177="",C8177="",E8177=""),0,(IF(A8177=-1,H8177,0)-IF(OR(A8177=1,A8177=0),H8177,0)+IF(A8177=2,H8177,0))*IF(E8177="SGD",1,IF(E8177="USD",Settings!$B$22,IF(E8177="HKD",Settings!$B$23,1))))</f>
        <v>0</v>
      </c>
      <c r="P8177">
        <f>IF(OR(B8177="",C8177="",E8177=""),0,IF(A8177=2,H8177*IF(E8177="SGD",1,IF(E8177="USD",Settings!$B$22,IF(E8177="HKD",Settings!$B$23,1))),0))</f>
        <v>0</v>
      </c>
      <c r="Q8177" s="312">
        <f>IF(OR(J8177="",G8177=""),"",G8177+ROW()/1000000)</f>
      </c>
      <c r="R8177" s="247">
        <f>IF(Q8177="","",SUMIFS(Txn[Signed Units],Txn[Key],J8177,Txn[Transaction Order],"&lt;="&amp;Q8177))</f>
      </c>
    </row>
    <row r="8178" spans="10:18" ht="15" customHeight="1" x14ac:dyDescent="0.15">
      <c r="J8178" s="246">
        <f>IF(OR(B8178="",C8178="",E8178=""),"",B8178&amp;":"&amp;C8178&amp;":"&amp;E8178)</f>
      </c>
      <c r="K8178" s="247">
        <f>IF(A8178="","",A8178*D8178)</f>
      </c>
      <c r="L8178" s="246">
        <f>IF(A8178="","",IF(OR(A8178=1,A8178=0),H8178,0))</f>
      </c>
      <c r="M8178" s="246">
        <f>IF(A8178="","",IF(A8178=-1,H8178,0))</f>
      </c>
      <c r="N8178">
        <f>IF(J8178="","",IF(E8178="SGD",1,IF(E8178="USD",Settings!$B$22,IF(E8178="HKD",Settings!$B$23,1))))</f>
      </c>
      <c r="O8178">
        <f>IF(OR(B8178="",C8178="",E8178=""),0,(IF(A8178=-1,H8178,0)-IF(OR(A8178=1,A8178=0),H8178,0)+IF(A8178=2,H8178,0))*IF(E8178="SGD",1,IF(E8178="USD",Settings!$B$22,IF(E8178="HKD",Settings!$B$23,1))))</f>
        <v>0</v>
      </c>
      <c r="P8178">
        <f>IF(OR(B8178="",C8178="",E8178=""),0,IF(A8178=2,H8178*IF(E8178="SGD",1,IF(E8178="USD",Settings!$B$22,IF(E8178="HKD",Settings!$B$23,1))),0))</f>
        <v>0</v>
      </c>
      <c r="Q8178" s="312">
        <f>IF(OR(J8178="",G8178=""),"",G8178+ROW()/1000000)</f>
      </c>
      <c r="R8178" s="247">
        <f>IF(Q8178="","",SUMIFS(Txn[Signed Units],Txn[Key],J8178,Txn[Transaction Order],"&lt;="&amp;Q8178))</f>
      </c>
    </row>
    <row r="8179" spans="10:18" ht="15" customHeight="1" x14ac:dyDescent="0.15">
      <c r="J8179" s="246">
        <f>IF(OR(B8179="",C8179="",E8179=""),"",B8179&amp;":"&amp;C8179&amp;":"&amp;E8179)</f>
      </c>
      <c r="K8179" s="247">
        <f>IF(A8179="","",A8179*D8179)</f>
      </c>
      <c r="L8179" s="246">
        <f>IF(A8179="","",IF(OR(A8179=1,A8179=0),H8179,0))</f>
      </c>
      <c r="M8179" s="246">
        <f>IF(A8179="","",IF(A8179=-1,H8179,0))</f>
      </c>
      <c r="N8179">
        <f>IF(J8179="","",IF(E8179="SGD",1,IF(E8179="USD",Settings!$B$22,IF(E8179="HKD",Settings!$B$23,1))))</f>
      </c>
      <c r="O8179">
        <f>IF(OR(B8179="",C8179="",E8179=""),0,(IF(A8179=-1,H8179,0)-IF(OR(A8179=1,A8179=0),H8179,0)+IF(A8179=2,H8179,0))*IF(E8179="SGD",1,IF(E8179="USD",Settings!$B$22,IF(E8179="HKD",Settings!$B$23,1))))</f>
        <v>0</v>
      </c>
      <c r="P8179">
        <f>IF(OR(B8179="",C8179="",E8179=""),0,IF(A8179=2,H8179*IF(E8179="SGD",1,IF(E8179="USD",Settings!$B$22,IF(E8179="HKD",Settings!$B$23,1))),0))</f>
        <v>0</v>
      </c>
      <c r="Q8179" s="312">
        <f>IF(OR(J8179="",G8179=""),"",G8179+ROW()/1000000)</f>
      </c>
      <c r="R8179" s="247">
        <f>IF(Q8179="","",SUMIFS(Txn[Signed Units],Txn[Key],J8179,Txn[Transaction Order],"&lt;="&amp;Q8179))</f>
      </c>
    </row>
    <row r="8180" spans="10:18" ht="15" customHeight="1" x14ac:dyDescent="0.15">
      <c r="J8180" s="246">
        <f>IF(OR(B8180="",C8180="",E8180=""),"",B8180&amp;":"&amp;C8180&amp;":"&amp;E8180)</f>
      </c>
      <c r="K8180" s="247">
        <f>IF(A8180="","",A8180*D8180)</f>
      </c>
      <c r="L8180" s="246">
        <f>IF(A8180="","",IF(OR(A8180=1,A8180=0),H8180,0))</f>
      </c>
      <c r="M8180" s="246">
        <f>IF(A8180="","",IF(A8180=-1,H8180,0))</f>
      </c>
      <c r="N8180">
        <f>IF(J8180="","",IF(E8180="SGD",1,IF(E8180="USD",Settings!$B$22,IF(E8180="HKD",Settings!$B$23,1))))</f>
      </c>
      <c r="O8180">
        <f>IF(OR(B8180="",C8180="",E8180=""),0,(IF(A8180=-1,H8180,0)-IF(OR(A8180=1,A8180=0),H8180,0)+IF(A8180=2,H8180,0))*IF(E8180="SGD",1,IF(E8180="USD",Settings!$B$22,IF(E8180="HKD",Settings!$B$23,1))))</f>
        <v>0</v>
      </c>
      <c r="P8180">
        <f>IF(OR(B8180="",C8180="",E8180=""),0,IF(A8180=2,H8180*IF(E8180="SGD",1,IF(E8180="USD",Settings!$B$22,IF(E8180="HKD",Settings!$B$23,1))),0))</f>
        <v>0</v>
      </c>
      <c r="Q8180" s="312">
        <f>IF(OR(J8180="",G8180=""),"",G8180+ROW()/1000000)</f>
      </c>
      <c r="R8180" s="247">
        <f>IF(Q8180="","",SUMIFS(Txn[Signed Units],Txn[Key],J8180,Txn[Transaction Order],"&lt;="&amp;Q8180))</f>
      </c>
    </row>
    <row r="8181" spans="10:18" ht="15" customHeight="1" x14ac:dyDescent="0.15">
      <c r="J8181" s="246">
        <f>IF(OR(B8181="",C8181="",E8181=""),"",B8181&amp;":"&amp;C8181&amp;":"&amp;E8181)</f>
      </c>
      <c r="K8181" s="247">
        <f>IF(A8181="","",A8181*D8181)</f>
      </c>
      <c r="L8181" s="246">
        <f>IF(A8181="","",IF(OR(A8181=1,A8181=0),H8181,0))</f>
      </c>
      <c r="M8181" s="246">
        <f>IF(A8181="","",IF(A8181=-1,H8181,0))</f>
      </c>
      <c r="N8181">
        <f>IF(J8181="","",IF(E8181="SGD",1,IF(E8181="USD",Settings!$B$22,IF(E8181="HKD",Settings!$B$23,1))))</f>
      </c>
      <c r="O8181">
        <f>IF(OR(B8181="",C8181="",E8181=""),0,(IF(A8181=-1,H8181,0)-IF(OR(A8181=1,A8181=0),H8181,0)+IF(A8181=2,H8181,0))*IF(E8181="SGD",1,IF(E8181="USD",Settings!$B$22,IF(E8181="HKD",Settings!$B$23,1))))</f>
        <v>0</v>
      </c>
      <c r="P8181">
        <f>IF(OR(B8181="",C8181="",E8181=""),0,IF(A8181=2,H8181*IF(E8181="SGD",1,IF(E8181="USD",Settings!$B$22,IF(E8181="HKD",Settings!$B$23,1))),0))</f>
        <v>0</v>
      </c>
      <c r="Q8181" s="312">
        <f>IF(OR(J8181="",G8181=""),"",G8181+ROW()/1000000)</f>
      </c>
      <c r="R8181" s="247">
        <f>IF(Q8181="","",SUMIFS(Txn[Signed Units],Txn[Key],J8181,Txn[Transaction Order],"&lt;="&amp;Q8181))</f>
      </c>
    </row>
    <row r="8182" spans="10:18" ht="15" customHeight="1" x14ac:dyDescent="0.15">
      <c r="J8182" s="246">
        <f>IF(OR(B8182="",C8182="",E8182=""),"",B8182&amp;":"&amp;C8182&amp;":"&amp;E8182)</f>
      </c>
      <c r="K8182" s="247">
        <f>IF(A8182="","",A8182*D8182)</f>
      </c>
      <c r="L8182" s="246">
        <f>IF(A8182="","",IF(OR(A8182=1,A8182=0),H8182,0))</f>
      </c>
      <c r="M8182" s="246">
        <f>IF(A8182="","",IF(A8182=-1,H8182,0))</f>
      </c>
      <c r="N8182">
        <f>IF(J8182="","",IF(E8182="SGD",1,IF(E8182="USD",Settings!$B$22,IF(E8182="HKD",Settings!$B$23,1))))</f>
      </c>
      <c r="O8182">
        <f>IF(OR(B8182="",C8182="",E8182=""),0,(IF(A8182=-1,H8182,0)-IF(OR(A8182=1,A8182=0),H8182,0)+IF(A8182=2,H8182,0))*IF(E8182="SGD",1,IF(E8182="USD",Settings!$B$22,IF(E8182="HKD",Settings!$B$23,1))))</f>
        <v>0</v>
      </c>
      <c r="P8182">
        <f>IF(OR(B8182="",C8182="",E8182=""),0,IF(A8182=2,H8182*IF(E8182="SGD",1,IF(E8182="USD",Settings!$B$22,IF(E8182="HKD",Settings!$B$23,1))),0))</f>
        <v>0</v>
      </c>
      <c r="Q8182" s="312">
        <f>IF(OR(J8182="",G8182=""),"",G8182+ROW()/1000000)</f>
      </c>
      <c r="R8182" s="247">
        <f>IF(Q8182="","",SUMIFS(Txn[Signed Units],Txn[Key],J8182,Txn[Transaction Order],"&lt;="&amp;Q8182))</f>
      </c>
    </row>
    <row r="8183" spans="10:18" ht="15" customHeight="1" x14ac:dyDescent="0.15">
      <c r="J8183" s="246">
        <f>IF(OR(B8183="",C8183="",E8183=""),"",B8183&amp;":"&amp;C8183&amp;":"&amp;E8183)</f>
      </c>
      <c r="K8183" s="247">
        <f>IF(A8183="","",A8183*D8183)</f>
      </c>
      <c r="L8183" s="246">
        <f>IF(A8183="","",IF(OR(A8183=1,A8183=0),H8183,0))</f>
      </c>
      <c r="M8183" s="246">
        <f>IF(A8183="","",IF(A8183=-1,H8183,0))</f>
      </c>
      <c r="N8183">
        <f>IF(J8183="","",IF(E8183="SGD",1,IF(E8183="USD",Settings!$B$22,IF(E8183="HKD",Settings!$B$23,1))))</f>
      </c>
      <c r="O8183">
        <f>IF(OR(B8183="",C8183="",E8183=""),0,(IF(A8183=-1,H8183,0)-IF(OR(A8183=1,A8183=0),H8183,0)+IF(A8183=2,H8183,0))*IF(E8183="SGD",1,IF(E8183="USD",Settings!$B$22,IF(E8183="HKD",Settings!$B$23,1))))</f>
        <v>0</v>
      </c>
      <c r="P8183">
        <f>IF(OR(B8183="",C8183="",E8183=""),0,IF(A8183=2,H8183*IF(E8183="SGD",1,IF(E8183="USD",Settings!$B$22,IF(E8183="HKD",Settings!$B$23,1))),0))</f>
        <v>0</v>
      </c>
      <c r="Q8183" s="312">
        <f>IF(OR(J8183="",G8183=""),"",G8183+ROW()/1000000)</f>
      </c>
      <c r="R8183" s="247">
        <f>IF(Q8183="","",SUMIFS(Txn[Signed Units],Txn[Key],J8183,Txn[Transaction Order],"&lt;="&amp;Q8183))</f>
      </c>
    </row>
    <row r="8184" spans="10:18" ht="15" customHeight="1" x14ac:dyDescent="0.15">
      <c r="J8184" s="246">
        <f>IF(OR(B8184="",C8184="",E8184=""),"",B8184&amp;":"&amp;C8184&amp;":"&amp;E8184)</f>
      </c>
      <c r="K8184" s="247">
        <f>IF(A8184="","",A8184*D8184)</f>
      </c>
      <c r="L8184" s="246">
        <f>IF(A8184="","",IF(OR(A8184=1,A8184=0),H8184,0))</f>
      </c>
      <c r="M8184" s="246">
        <f>IF(A8184="","",IF(A8184=-1,H8184,0))</f>
      </c>
      <c r="N8184">
        <f>IF(J8184="","",IF(E8184="SGD",1,IF(E8184="USD",Settings!$B$22,IF(E8184="HKD",Settings!$B$23,1))))</f>
      </c>
      <c r="O8184">
        <f>IF(OR(B8184="",C8184="",E8184=""),0,(IF(A8184=-1,H8184,0)-IF(OR(A8184=1,A8184=0),H8184,0)+IF(A8184=2,H8184,0))*IF(E8184="SGD",1,IF(E8184="USD",Settings!$B$22,IF(E8184="HKD",Settings!$B$23,1))))</f>
        <v>0</v>
      </c>
      <c r="P8184">
        <f>IF(OR(B8184="",C8184="",E8184=""),0,IF(A8184=2,H8184*IF(E8184="SGD",1,IF(E8184="USD",Settings!$B$22,IF(E8184="HKD",Settings!$B$23,1))),0))</f>
        <v>0</v>
      </c>
      <c r="Q8184" s="312">
        <f>IF(OR(J8184="",G8184=""),"",G8184+ROW()/1000000)</f>
      </c>
      <c r="R8184" s="247">
        <f>IF(Q8184="","",SUMIFS(Txn[Signed Units],Txn[Key],J8184,Txn[Transaction Order],"&lt;="&amp;Q8184))</f>
      </c>
    </row>
    <row r="8185" spans="10:18" ht="15" customHeight="1" x14ac:dyDescent="0.15">
      <c r="J8185" s="246">
        <f>IF(OR(B8185="",C8185="",E8185=""),"",B8185&amp;":"&amp;C8185&amp;":"&amp;E8185)</f>
      </c>
      <c r="K8185" s="247">
        <f>IF(A8185="","",A8185*D8185)</f>
      </c>
      <c r="L8185" s="246">
        <f>IF(A8185="","",IF(OR(A8185=1,A8185=0),H8185,0))</f>
      </c>
      <c r="M8185" s="246">
        <f>IF(A8185="","",IF(A8185=-1,H8185,0))</f>
      </c>
      <c r="N8185">
        <f>IF(J8185="","",IF(E8185="SGD",1,IF(E8185="USD",Settings!$B$22,IF(E8185="HKD",Settings!$B$23,1))))</f>
      </c>
      <c r="O8185">
        <f>IF(OR(B8185="",C8185="",E8185=""),0,(IF(A8185=-1,H8185,0)-IF(OR(A8185=1,A8185=0),H8185,0)+IF(A8185=2,H8185,0))*IF(E8185="SGD",1,IF(E8185="USD",Settings!$B$22,IF(E8185="HKD",Settings!$B$23,1))))</f>
        <v>0</v>
      </c>
      <c r="P8185">
        <f>IF(OR(B8185="",C8185="",E8185=""),0,IF(A8185=2,H8185*IF(E8185="SGD",1,IF(E8185="USD",Settings!$B$22,IF(E8185="HKD",Settings!$B$23,1))),0))</f>
        <v>0</v>
      </c>
      <c r="Q8185" s="312">
        <f>IF(OR(J8185="",G8185=""),"",G8185+ROW()/1000000)</f>
      </c>
      <c r="R8185" s="247">
        <f>IF(Q8185="","",SUMIFS(Txn[Signed Units],Txn[Key],J8185,Txn[Transaction Order],"&lt;="&amp;Q8185))</f>
      </c>
    </row>
    <row r="8186" spans="10:18" ht="15" customHeight="1" x14ac:dyDescent="0.15">
      <c r="J8186" s="246">
        <f>IF(OR(B8186="",C8186="",E8186=""),"",B8186&amp;":"&amp;C8186&amp;":"&amp;E8186)</f>
      </c>
      <c r="K8186" s="247">
        <f>IF(A8186="","",A8186*D8186)</f>
      </c>
      <c r="L8186" s="246">
        <f>IF(A8186="","",IF(OR(A8186=1,A8186=0),H8186,0))</f>
      </c>
      <c r="M8186" s="246">
        <f>IF(A8186="","",IF(A8186=-1,H8186,0))</f>
      </c>
      <c r="N8186">
        <f>IF(J8186="","",IF(E8186="SGD",1,IF(E8186="USD",Settings!$B$22,IF(E8186="HKD",Settings!$B$23,1))))</f>
      </c>
      <c r="O8186">
        <f>IF(OR(B8186="",C8186="",E8186=""),0,(IF(A8186=-1,H8186,0)-IF(OR(A8186=1,A8186=0),H8186,0)+IF(A8186=2,H8186,0))*IF(E8186="SGD",1,IF(E8186="USD",Settings!$B$22,IF(E8186="HKD",Settings!$B$23,1))))</f>
        <v>0</v>
      </c>
      <c r="P8186">
        <f>IF(OR(B8186="",C8186="",E8186=""),0,IF(A8186=2,H8186*IF(E8186="SGD",1,IF(E8186="USD",Settings!$B$22,IF(E8186="HKD",Settings!$B$23,1))),0))</f>
        <v>0</v>
      </c>
      <c r="Q8186" s="312">
        <f>IF(OR(J8186="",G8186=""),"",G8186+ROW()/1000000)</f>
      </c>
      <c r="R8186" s="247">
        <f>IF(Q8186="","",SUMIFS(Txn[Signed Units],Txn[Key],J8186,Txn[Transaction Order],"&lt;="&amp;Q8186))</f>
      </c>
    </row>
    <row r="8187" spans="10:18" ht="15" customHeight="1" x14ac:dyDescent="0.15">
      <c r="J8187" s="246">
        <f>IF(OR(B8187="",C8187="",E8187=""),"",B8187&amp;":"&amp;C8187&amp;":"&amp;E8187)</f>
      </c>
      <c r="K8187" s="247">
        <f>IF(A8187="","",A8187*D8187)</f>
      </c>
      <c r="L8187" s="246">
        <f>IF(A8187="","",IF(OR(A8187=1,A8187=0),H8187,0))</f>
      </c>
      <c r="M8187" s="246">
        <f>IF(A8187="","",IF(A8187=-1,H8187,0))</f>
      </c>
      <c r="N8187">
        <f>IF(J8187="","",IF(E8187="SGD",1,IF(E8187="USD",Settings!$B$22,IF(E8187="HKD",Settings!$B$23,1))))</f>
      </c>
      <c r="O8187">
        <f>IF(OR(B8187="",C8187="",E8187=""),0,(IF(A8187=-1,H8187,0)-IF(OR(A8187=1,A8187=0),H8187,0)+IF(A8187=2,H8187,0))*IF(E8187="SGD",1,IF(E8187="USD",Settings!$B$22,IF(E8187="HKD",Settings!$B$23,1))))</f>
        <v>0</v>
      </c>
      <c r="P8187">
        <f>IF(OR(B8187="",C8187="",E8187=""),0,IF(A8187=2,H8187*IF(E8187="SGD",1,IF(E8187="USD",Settings!$B$22,IF(E8187="HKD",Settings!$B$23,1))),0))</f>
        <v>0</v>
      </c>
      <c r="Q8187" s="312">
        <f>IF(OR(J8187="",G8187=""),"",G8187+ROW()/1000000)</f>
      </c>
      <c r="R8187" s="247">
        <f>IF(Q8187="","",SUMIFS(Txn[Signed Units],Txn[Key],J8187,Txn[Transaction Order],"&lt;="&amp;Q8187))</f>
      </c>
    </row>
    <row r="8188" spans="10:18" ht="15" customHeight="1" x14ac:dyDescent="0.15">
      <c r="J8188" s="246">
        <f>IF(OR(B8188="",C8188="",E8188=""),"",B8188&amp;":"&amp;C8188&amp;":"&amp;E8188)</f>
      </c>
      <c r="K8188" s="247">
        <f>IF(A8188="","",A8188*D8188)</f>
      </c>
      <c r="L8188" s="246">
        <f>IF(A8188="","",IF(OR(A8188=1,A8188=0),H8188,0))</f>
      </c>
      <c r="M8188" s="246">
        <f>IF(A8188="","",IF(A8188=-1,H8188,0))</f>
      </c>
      <c r="N8188">
        <f>IF(J8188="","",IF(E8188="SGD",1,IF(E8188="USD",Settings!$B$22,IF(E8188="HKD",Settings!$B$23,1))))</f>
      </c>
      <c r="O8188">
        <f>IF(OR(B8188="",C8188="",E8188=""),0,(IF(A8188=-1,H8188,0)-IF(OR(A8188=1,A8188=0),H8188,0)+IF(A8188=2,H8188,0))*IF(E8188="SGD",1,IF(E8188="USD",Settings!$B$22,IF(E8188="HKD",Settings!$B$23,1))))</f>
        <v>0</v>
      </c>
      <c r="P8188">
        <f>IF(OR(B8188="",C8188="",E8188=""),0,IF(A8188=2,H8188*IF(E8188="SGD",1,IF(E8188="USD",Settings!$B$22,IF(E8188="HKD",Settings!$B$23,1))),0))</f>
        <v>0</v>
      </c>
      <c r="Q8188" s="312">
        <f>IF(OR(J8188="",G8188=""),"",G8188+ROW()/1000000)</f>
      </c>
      <c r="R8188" s="247">
        <f>IF(Q8188="","",SUMIFS(Txn[Signed Units],Txn[Key],J8188,Txn[Transaction Order],"&lt;="&amp;Q8188))</f>
      </c>
    </row>
    <row r="8189" spans="10:18" ht="15" customHeight="1" x14ac:dyDescent="0.15">
      <c r="J8189" s="246">
        <f>IF(OR(B8189="",C8189="",E8189=""),"",B8189&amp;":"&amp;C8189&amp;":"&amp;E8189)</f>
      </c>
      <c r="K8189" s="247">
        <f>IF(A8189="","",A8189*D8189)</f>
      </c>
      <c r="L8189" s="246">
        <f>IF(A8189="","",IF(OR(A8189=1,A8189=0),H8189,0))</f>
      </c>
      <c r="M8189" s="246">
        <f>IF(A8189="","",IF(A8189=-1,H8189,0))</f>
      </c>
      <c r="N8189">
        <f>IF(J8189="","",IF(E8189="SGD",1,IF(E8189="USD",Settings!$B$22,IF(E8189="HKD",Settings!$B$23,1))))</f>
      </c>
      <c r="O8189">
        <f>IF(OR(B8189="",C8189="",E8189=""),0,(IF(A8189=-1,H8189,0)-IF(OR(A8189=1,A8189=0),H8189,0)+IF(A8189=2,H8189,0))*IF(E8189="SGD",1,IF(E8189="USD",Settings!$B$22,IF(E8189="HKD",Settings!$B$23,1))))</f>
        <v>0</v>
      </c>
      <c r="P8189">
        <f>IF(OR(B8189="",C8189="",E8189=""),0,IF(A8189=2,H8189*IF(E8189="SGD",1,IF(E8189="USD",Settings!$B$22,IF(E8189="HKD",Settings!$B$23,1))),0))</f>
        <v>0</v>
      </c>
      <c r="Q8189" s="312">
        <f>IF(OR(J8189="",G8189=""),"",G8189+ROW()/1000000)</f>
      </c>
      <c r="R8189" s="247">
        <f>IF(Q8189="","",SUMIFS(Txn[Signed Units],Txn[Key],J8189,Txn[Transaction Order],"&lt;="&amp;Q8189))</f>
      </c>
    </row>
    <row r="8190" spans="10:18" ht="15" customHeight="1" x14ac:dyDescent="0.15">
      <c r="J8190" s="246">
        <f>IF(OR(B8190="",C8190="",E8190=""),"",B8190&amp;":"&amp;C8190&amp;":"&amp;E8190)</f>
      </c>
      <c r="K8190" s="247">
        <f>IF(A8190="","",A8190*D8190)</f>
      </c>
      <c r="L8190" s="246">
        <f>IF(A8190="","",IF(OR(A8190=1,A8190=0),H8190,0))</f>
      </c>
      <c r="M8190" s="246">
        <f>IF(A8190="","",IF(A8190=-1,H8190,0))</f>
      </c>
      <c r="N8190">
        <f>IF(J8190="","",IF(E8190="SGD",1,IF(E8190="USD",Settings!$B$22,IF(E8190="HKD",Settings!$B$23,1))))</f>
      </c>
      <c r="O8190">
        <f>IF(OR(B8190="",C8190="",E8190=""),0,(IF(A8190=-1,H8190,0)-IF(OR(A8190=1,A8190=0),H8190,0)+IF(A8190=2,H8190,0))*IF(E8190="SGD",1,IF(E8190="USD",Settings!$B$22,IF(E8190="HKD",Settings!$B$23,1))))</f>
        <v>0</v>
      </c>
      <c r="P8190">
        <f>IF(OR(B8190="",C8190="",E8190=""),0,IF(A8190=2,H8190*IF(E8190="SGD",1,IF(E8190="USD",Settings!$B$22,IF(E8190="HKD",Settings!$B$23,1))),0))</f>
        <v>0</v>
      </c>
      <c r="Q8190" s="312">
        <f>IF(OR(J8190="",G8190=""),"",G8190+ROW()/1000000)</f>
      </c>
      <c r="R8190" s="247">
        <f>IF(Q8190="","",SUMIFS(Txn[Signed Units],Txn[Key],J8190,Txn[Transaction Order],"&lt;="&amp;Q8190))</f>
      </c>
    </row>
    <row r="8191" spans="10:18" ht="15" customHeight="1" x14ac:dyDescent="0.15">
      <c r="J8191" s="246">
        <f>IF(OR(B8191="",C8191="",E8191=""),"",B8191&amp;":"&amp;C8191&amp;":"&amp;E8191)</f>
      </c>
      <c r="K8191" s="247">
        <f>IF(A8191="","",A8191*D8191)</f>
      </c>
      <c r="L8191" s="246">
        <f>IF(A8191="","",IF(OR(A8191=1,A8191=0),H8191,0))</f>
      </c>
      <c r="M8191" s="246">
        <f>IF(A8191="","",IF(A8191=-1,H8191,0))</f>
      </c>
      <c r="N8191">
        <f>IF(J8191="","",IF(E8191="SGD",1,IF(E8191="USD",Settings!$B$22,IF(E8191="HKD",Settings!$B$23,1))))</f>
      </c>
      <c r="O8191">
        <f>IF(OR(B8191="",C8191="",E8191=""),0,(IF(A8191=-1,H8191,0)-IF(OR(A8191=1,A8191=0),H8191,0)+IF(A8191=2,H8191,0))*IF(E8191="SGD",1,IF(E8191="USD",Settings!$B$22,IF(E8191="HKD",Settings!$B$23,1))))</f>
        <v>0</v>
      </c>
      <c r="P8191">
        <f>IF(OR(B8191="",C8191="",E8191=""),0,IF(A8191=2,H8191*IF(E8191="SGD",1,IF(E8191="USD",Settings!$B$22,IF(E8191="HKD",Settings!$B$23,1))),0))</f>
        <v>0</v>
      </c>
      <c r="Q8191" s="312">
        <f>IF(OR(J8191="",G8191=""),"",G8191+ROW()/1000000)</f>
      </c>
      <c r="R8191" s="247">
        <f>IF(Q8191="","",SUMIFS(Txn[Signed Units],Txn[Key],J8191,Txn[Transaction Order],"&lt;="&amp;Q8191))</f>
      </c>
    </row>
    <row r="8192" spans="10:18" ht="15" customHeight="1" x14ac:dyDescent="0.15">
      <c r="J8192" s="246">
        <f>IF(OR(B8192="",C8192="",E8192=""),"",B8192&amp;":"&amp;C8192&amp;":"&amp;E8192)</f>
      </c>
      <c r="K8192" s="247">
        <f>IF(A8192="","",A8192*D8192)</f>
      </c>
      <c r="L8192" s="246">
        <f>IF(A8192="","",IF(OR(A8192=1,A8192=0),H8192,0))</f>
      </c>
      <c r="M8192" s="246">
        <f>IF(A8192="","",IF(A8192=-1,H8192,0))</f>
      </c>
      <c r="N8192">
        <f>IF(J8192="","",IF(E8192="SGD",1,IF(E8192="USD",Settings!$B$22,IF(E8192="HKD",Settings!$B$23,1))))</f>
      </c>
      <c r="O8192">
        <f>IF(OR(B8192="",C8192="",E8192=""),0,(IF(A8192=-1,H8192,0)-IF(OR(A8192=1,A8192=0),H8192,0)+IF(A8192=2,H8192,0))*IF(E8192="SGD",1,IF(E8192="USD",Settings!$B$22,IF(E8192="HKD",Settings!$B$23,1))))</f>
        <v>0</v>
      </c>
      <c r="P8192">
        <f>IF(OR(B8192="",C8192="",E8192=""),0,IF(A8192=2,H8192*IF(E8192="SGD",1,IF(E8192="USD",Settings!$B$22,IF(E8192="HKD",Settings!$B$23,1))),0))</f>
        <v>0</v>
      </c>
      <c r="Q8192" s="312">
        <f>IF(OR(J8192="",G8192=""),"",G8192+ROW()/1000000)</f>
      </c>
      <c r="R8192" s="247">
        <f>IF(Q8192="","",SUMIFS(Txn[Signed Units],Txn[Key],J8192,Txn[Transaction Order],"&lt;="&amp;Q8192))</f>
      </c>
    </row>
    <row r="8193" spans="10:18" ht="15" customHeight="1" x14ac:dyDescent="0.15">
      <c r="J8193" s="246">
        <f>IF(OR(B8193="",C8193="",E8193=""),"",B8193&amp;":"&amp;C8193&amp;":"&amp;E8193)</f>
      </c>
      <c r="K8193" s="247">
        <f>IF(A8193="","",A8193*D8193)</f>
      </c>
      <c r="L8193" s="246">
        <f>IF(A8193="","",IF(OR(A8193=1,A8193=0),H8193,0))</f>
      </c>
      <c r="M8193" s="246">
        <f>IF(A8193="","",IF(A8193=-1,H8193,0))</f>
      </c>
      <c r="N8193">
        <f>IF(J8193="","",IF(E8193="SGD",1,IF(E8193="USD",Settings!$B$22,IF(E8193="HKD",Settings!$B$23,1))))</f>
      </c>
      <c r="O8193">
        <f>IF(OR(B8193="",C8193="",E8193=""),0,(IF(A8193=-1,H8193,0)-IF(OR(A8193=1,A8193=0),H8193,0)+IF(A8193=2,H8193,0))*IF(E8193="SGD",1,IF(E8193="USD",Settings!$B$22,IF(E8193="HKD",Settings!$B$23,1))))</f>
        <v>0</v>
      </c>
      <c r="P8193">
        <f>IF(OR(B8193="",C8193="",E8193=""),0,IF(A8193=2,H8193*IF(E8193="SGD",1,IF(E8193="USD",Settings!$B$22,IF(E8193="HKD",Settings!$B$23,1))),0))</f>
        <v>0</v>
      </c>
      <c r="Q8193" s="312">
        <f>IF(OR(J8193="",G8193=""),"",G8193+ROW()/1000000)</f>
      </c>
      <c r="R8193" s="247">
        <f>IF(Q8193="","",SUMIFS(Txn[Signed Units],Txn[Key],J8193,Txn[Transaction Order],"&lt;="&amp;Q8193))</f>
      </c>
    </row>
    <row r="8194" spans="10:18" ht="15" customHeight="1" x14ac:dyDescent="0.15">
      <c r="J8194" s="246">
        <f>IF(OR(B8194="",C8194="",E8194=""),"",B8194&amp;":"&amp;C8194&amp;":"&amp;E8194)</f>
      </c>
      <c r="K8194" s="247">
        <f>IF(A8194="","",A8194*D8194)</f>
      </c>
      <c r="L8194" s="246">
        <f>IF(A8194="","",IF(OR(A8194=1,A8194=0),H8194,0))</f>
      </c>
      <c r="M8194" s="246">
        <f>IF(A8194="","",IF(A8194=-1,H8194,0))</f>
      </c>
      <c r="N8194">
        <f>IF(J8194="","",IF(E8194="SGD",1,IF(E8194="USD",Settings!$B$22,IF(E8194="HKD",Settings!$B$23,1))))</f>
      </c>
      <c r="O8194">
        <f>IF(OR(B8194="",C8194="",E8194=""),0,(IF(A8194=-1,H8194,0)-IF(OR(A8194=1,A8194=0),H8194,0)+IF(A8194=2,H8194,0))*IF(E8194="SGD",1,IF(E8194="USD",Settings!$B$22,IF(E8194="HKD",Settings!$B$23,1))))</f>
        <v>0</v>
      </c>
      <c r="P8194">
        <f>IF(OR(B8194="",C8194="",E8194=""),0,IF(A8194=2,H8194*IF(E8194="SGD",1,IF(E8194="USD",Settings!$B$22,IF(E8194="HKD",Settings!$B$23,1))),0))</f>
        <v>0</v>
      </c>
      <c r="Q8194" s="312">
        <f>IF(OR(J8194="",G8194=""),"",G8194+ROW()/1000000)</f>
      </c>
      <c r="R8194" s="247">
        <f>IF(Q8194="","",SUMIFS(Txn[Signed Units],Txn[Key],J8194,Txn[Transaction Order],"&lt;="&amp;Q8194))</f>
      </c>
    </row>
    <row r="8195" spans="10:18" ht="15" customHeight="1" x14ac:dyDescent="0.15">
      <c r="J8195" s="246">
        <f>IF(OR(B8195="",C8195="",E8195=""),"",B8195&amp;":"&amp;C8195&amp;":"&amp;E8195)</f>
      </c>
      <c r="K8195" s="247">
        <f>IF(A8195="","",A8195*D8195)</f>
      </c>
      <c r="L8195" s="246">
        <f>IF(A8195="","",IF(OR(A8195=1,A8195=0),H8195,0))</f>
      </c>
      <c r="M8195" s="246">
        <f>IF(A8195="","",IF(A8195=-1,H8195,0))</f>
      </c>
      <c r="N8195">
        <f>IF(J8195="","",IF(E8195="SGD",1,IF(E8195="USD",Settings!$B$22,IF(E8195="HKD",Settings!$B$23,1))))</f>
      </c>
      <c r="O8195">
        <f>IF(OR(B8195="",C8195="",E8195=""),0,(IF(A8195=-1,H8195,0)-IF(OR(A8195=1,A8195=0),H8195,0)+IF(A8195=2,H8195,0))*IF(E8195="SGD",1,IF(E8195="USD",Settings!$B$22,IF(E8195="HKD",Settings!$B$23,1))))</f>
        <v>0</v>
      </c>
      <c r="P8195">
        <f>IF(OR(B8195="",C8195="",E8195=""),0,IF(A8195=2,H8195*IF(E8195="SGD",1,IF(E8195="USD",Settings!$B$22,IF(E8195="HKD",Settings!$B$23,1))),0))</f>
        <v>0</v>
      </c>
      <c r="Q8195" s="312">
        <f>IF(OR(J8195="",G8195=""),"",G8195+ROW()/1000000)</f>
      </c>
      <c r="R8195" s="247">
        <f>IF(Q8195="","",SUMIFS(Txn[Signed Units],Txn[Key],J8195,Txn[Transaction Order],"&lt;="&amp;Q8195))</f>
      </c>
    </row>
    <row r="8196" spans="10:18" ht="15" customHeight="1" x14ac:dyDescent="0.15">
      <c r="J8196" s="246">
        <f>IF(OR(B8196="",C8196="",E8196=""),"",B8196&amp;":"&amp;C8196&amp;":"&amp;E8196)</f>
      </c>
      <c r="K8196" s="247">
        <f>IF(A8196="","",A8196*D8196)</f>
      </c>
      <c r="L8196" s="246">
        <f>IF(A8196="","",IF(OR(A8196=1,A8196=0),H8196,0))</f>
      </c>
      <c r="M8196" s="246">
        <f>IF(A8196="","",IF(A8196=-1,H8196,0))</f>
      </c>
      <c r="N8196">
        <f>IF(J8196="","",IF(E8196="SGD",1,IF(E8196="USD",Settings!$B$22,IF(E8196="HKD",Settings!$B$23,1))))</f>
      </c>
      <c r="O8196">
        <f>IF(OR(B8196="",C8196="",E8196=""),0,(IF(A8196=-1,H8196,0)-IF(OR(A8196=1,A8196=0),H8196,0)+IF(A8196=2,H8196,0))*IF(E8196="SGD",1,IF(E8196="USD",Settings!$B$22,IF(E8196="HKD",Settings!$B$23,1))))</f>
        <v>0</v>
      </c>
      <c r="P8196">
        <f>IF(OR(B8196="",C8196="",E8196=""),0,IF(A8196=2,H8196*IF(E8196="SGD",1,IF(E8196="USD",Settings!$B$22,IF(E8196="HKD",Settings!$B$23,1))),0))</f>
        <v>0</v>
      </c>
      <c r="Q8196" s="312">
        <f>IF(OR(J8196="",G8196=""),"",G8196+ROW()/1000000)</f>
      </c>
      <c r="R8196" s="247">
        <f>IF(Q8196="","",SUMIFS(Txn[Signed Units],Txn[Key],J8196,Txn[Transaction Order],"&lt;="&amp;Q8196))</f>
      </c>
    </row>
    <row r="8197" spans="10:18" ht="15" customHeight="1" x14ac:dyDescent="0.15">
      <c r="J8197" s="246">
        <f>IF(OR(B8197="",C8197="",E8197=""),"",B8197&amp;":"&amp;C8197&amp;":"&amp;E8197)</f>
      </c>
      <c r="K8197" s="247">
        <f>IF(A8197="","",A8197*D8197)</f>
      </c>
      <c r="L8197" s="246">
        <f>IF(A8197="","",IF(OR(A8197=1,A8197=0),H8197,0))</f>
      </c>
      <c r="M8197" s="246">
        <f>IF(A8197="","",IF(A8197=-1,H8197,0))</f>
      </c>
      <c r="N8197">
        <f>IF(J8197="","",IF(E8197="SGD",1,IF(E8197="USD",Settings!$B$22,IF(E8197="HKD",Settings!$B$23,1))))</f>
      </c>
      <c r="O8197">
        <f>IF(OR(B8197="",C8197="",E8197=""),0,(IF(A8197=-1,H8197,0)-IF(OR(A8197=1,A8197=0),H8197,0)+IF(A8197=2,H8197,0))*IF(E8197="SGD",1,IF(E8197="USD",Settings!$B$22,IF(E8197="HKD",Settings!$B$23,1))))</f>
        <v>0</v>
      </c>
      <c r="P8197">
        <f>IF(OR(B8197="",C8197="",E8197=""),0,IF(A8197=2,H8197*IF(E8197="SGD",1,IF(E8197="USD",Settings!$B$22,IF(E8197="HKD",Settings!$B$23,1))),0))</f>
        <v>0</v>
      </c>
      <c r="Q8197" s="312">
        <f>IF(OR(J8197="",G8197=""),"",G8197+ROW()/1000000)</f>
      </c>
      <c r="R8197" s="247">
        <f>IF(Q8197="","",SUMIFS(Txn[Signed Units],Txn[Key],J8197,Txn[Transaction Order],"&lt;="&amp;Q8197))</f>
      </c>
    </row>
    <row r="8198" spans="10:18" ht="15" customHeight="1" x14ac:dyDescent="0.15">
      <c r="J8198" s="246">
        <f>IF(OR(B8198="",C8198="",E8198=""),"",B8198&amp;":"&amp;C8198&amp;":"&amp;E8198)</f>
      </c>
      <c r="K8198" s="247">
        <f>IF(A8198="","",A8198*D8198)</f>
      </c>
      <c r="L8198" s="246">
        <f>IF(A8198="","",IF(OR(A8198=1,A8198=0),H8198,0))</f>
      </c>
      <c r="M8198" s="246">
        <f>IF(A8198="","",IF(A8198=-1,H8198,0))</f>
      </c>
      <c r="N8198">
        <f>IF(J8198="","",IF(E8198="SGD",1,IF(E8198="USD",Settings!$B$22,IF(E8198="HKD",Settings!$B$23,1))))</f>
      </c>
      <c r="O8198">
        <f>IF(OR(B8198="",C8198="",E8198=""),0,(IF(A8198=-1,H8198,0)-IF(OR(A8198=1,A8198=0),H8198,0)+IF(A8198=2,H8198,0))*IF(E8198="SGD",1,IF(E8198="USD",Settings!$B$22,IF(E8198="HKD",Settings!$B$23,1))))</f>
        <v>0</v>
      </c>
      <c r="P8198">
        <f>IF(OR(B8198="",C8198="",E8198=""),0,IF(A8198=2,H8198*IF(E8198="SGD",1,IF(E8198="USD",Settings!$B$22,IF(E8198="HKD",Settings!$B$23,1))),0))</f>
        <v>0</v>
      </c>
      <c r="Q8198" s="312">
        <f>IF(OR(J8198="",G8198=""),"",G8198+ROW()/1000000)</f>
      </c>
      <c r="R8198" s="247">
        <f>IF(Q8198="","",SUMIFS(Txn[Signed Units],Txn[Key],J8198,Txn[Transaction Order],"&lt;="&amp;Q8198))</f>
      </c>
    </row>
    <row r="8199" spans="10:18" ht="15" customHeight="1" x14ac:dyDescent="0.15">
      <c r="J8199" s="246">
        <f>IF(OR(B8199="",C8199="",E8199=""),"",B8199&amp;":"&amp;C8199&amp;":"&amp;E8199)</f>
      </c>
      <c r="K8199" s="247">
        <f>IF(A8199="","",A8199*D8199)</f>
      </c>
      <c r="L8199" s="246">
        <f>IF(A8199="","",IF(OR(A8199=1,A8199=0),H8199,0))</f>
      </c>
      <c r="M8199" s="246">
        <f>IF(A8199="","",IF(A8199=-1,H8199,0))</f>
      </c>
      <c r="N8199">
        <f>IF(J8199="","",IF(E8199="SGD",1,IF(E8199="USD",Settings!$B$22,IF(E8199="HKD",Settings!$B$23,1))))</f>
      </c>
      <c r="O8199">
        <f>IF(OR(B8199="",C8199="",E8199=""),0,(IF(A8199=-1,H8199,0)-IF(OR(A8199=1,A8199=0),H8199,0)+IF(A8199=2,H8199,0))*IF(E8199="SGD",1,IF(E8199="USD",Settings!$B$22,IF(E8199="HKD",Settings!$B$23,1))))</f>
        <v>0</v>
      </c>
      <c r="P8199">
        <f>IF(OR(B8199="",C8199="",E8199=""),0,IF(A8199=2,H8199*IF(E8199="SGD",1,IF(E8199="USD",Settings!$B$22,IF(E8199="HKD",Settings!$B$23,1))),0))</f>
        <v>0</v>
      </c>
      <c r="Q8199" s="312">
        <f>IF(OR(J8199="",G8199=""),"",G8199+ROW()/1000000)</f>
      </c>
      <c r="R8199" s="247">
        <f>IF(Q8199="","",SUMIFS(Txn[Signed Units],Txn[Key],J8199,Txn[Transaction Order],"&lt;="&amp;Q8199))</f>
      </c>
    </row>
    <row r="8200" spans="10:18" ht="15" customHeight="1" x14ac:dyDescent="0.15">
      <c r="J8200" s="246">
        <f>IF(OR(B8200="",C8200="",E8200=""),"",B8200&amp;":"&amp;C8200&amp;":"&amp;E8200)</f>
      </c>
      <c r="K8200" s="247">
        <f>IF(A8200="","",A8200*D8200)</f>
      </c>
      <c r="L8200" s="246">
        <f>IF(A8200="","",IF(OR(A8200=1,A8200=0),H8200,0))</f>
      </c>
      <c r="M8200" s="246">
        <f>IF(A8200="","",IF(A8200=-1,H8200,0))</f>
      </c>
      <c r="N8200">
        <f>IF(J8200="","",IF(E8200="SGD",1,IF(E8200="USD",Settings!$B$22,IF(E8200="HKD",Settings!$B$23,1))))</f>
      </c>
      <c r="O8200">
        <f>IF(OR(B8200="",C8200="",E8200=""),0,(IF(A8200=-1,H8200,0)-IF(OR(A8200=1,A8200=0),H8200,0)+IF(A8200=2,H8200,0))*IF(E8200="SGD",1,IF(E8200="USD",Settings!$B$22,IF(E8200="HKD",Settings!$B$23,1))))</f>
        <v>0</v>
      </c>
      <c r="P8200">
        <f>IF(OR(B8200="",C8200="",E8200=""),0,IF(A8200=2,H8200*IF(E8200="SGD",1,IF(E8200="USD",Settings!$B$22,IF(E8200="HKD",Settings!$B$23,1))),0))</f>
        <v>0</v>
      </c>
      <c r="Q8200" s="312">
        <f>IF(OR(J8200="",G8200=""),"",G8200+ROW()/1000000)</f>
      </c>
      <c r="R8200" s="247">
        <f>IF(Q8200="","",SUMIFS(Txn[Signed Units],Txn[Key],J8200,Txn[Transaction Order],"&lt;="&amp;Q8200))</f>
      </c>
    </row>
    <row r="8201" spans="10:18" ht="15" customHeight="1" x14ac:dyDescent="0.15">
      <c r="J8201" s="246">
        <f>IF(OR(B8201="",C8201="",E8201=""),"",B8201&amp;":"&amp;C8201&amp;":"&amp;E8201)</f>
      </c>
      <c r="K8201" s="247">
        <f>IF(A8201="","",A8201*D8201)</f>
      </c>
      <c r="L8201" s="246">
        <f>IF(A8201="","",IF(OR(A8201=1,A8201=0),H8201,0))</f>
      </c>
      <c r="M8201" s="246">
        <f>IF(A8201="","",IF(A8201=-1,H8201,0))</f>
      </c>
      <c r="N8201">
        <f>IF(J8201="","",IF(E8201="SGD",1,IF(E8201="USD",Settings!$B$22,IF(E8201="HKD",Settings!$B$23,1))))</f>
      </c>
      <c r="O8201">
        <f>IF(OR(B8201="",C8201="",E8201=""),0,(IF(A8201=-1,H8201,0)-IF(OR(A8201=1,A8201=0),H8201,0)+IF(A8201=2,H8201,0))*IF(E8201="SGD",1,IF(E8201="USD",Settings!$B$22,IF(E8201="HKD",Settings!$B$23,1))))</f>
        <v>0</v>
      </c>
      <c r="P8201">
        <f>IF(OR(B8201="",C8201="",E8201=""),0,IF(A8201=2,H8201*IF(E8201="SGD",1,IF(E8201="USD",Settings!$B$22,IF(E8201="HKD",Settings!$B$23,1))),0))</f>
        <v>0</v>
      </c>
      <c r="Q8201" s="312">
        <f>IF(OR(J8201="",G8201=""),"",G8201+ROW()/1000000)</f>
      </c>
      <c r="R8201" s="247">
        <f>IF(Q8201="","",SUMIFS(Txn[Signed Units],Txn[Key],J8201,Txn[Transaction Order],"&lt;="&amp;Q8201))</f>
      </c>
    </row>
    <row r="8202" spans="10:18" ht="15" customHeight="1" x14ac:dyDescent="0.15">
      <c r="J8202" s="246">
        <f>IF(OR(B8202="",C8202="",E8202=""),"",B8202&amp;":"&amp;C8202&amp;":"&amp;E8202)</f>
      </c>
      <c r="K8202" s="247">
        <f>IF(A8202="","",A8202*D8202)</f>
      </c>
      <c r="L8202" s="246">
        <f>IF(A8202="","",IF(OR(A8202=1,A8202=0),H8202,0))</f>
      </c>
      <c r="M8202" s="246">
        <f>IF(A8202="","",IF(A8202=-1,H8202,0))</f>
      </c>
      <c r="N8202">
        <f>IF(J8202="","",IF(E8202="SGD",1,IF(E8202="USD",Settings!$B$22,IF(E8202="HKD",Settings!$B$23,1))))</f>
      </c>
      <c r="O8202">
        <f>IF(OR(B8202="",C8202="",E8202=""),0,(IF(A8202=-1,H8202,0)-IF(OR(A8202=1,A8202=0),H8202,0)+IF(A8202=2,H8202,0))*IF(E8202="SGD",1,IF(E8202="USD",Settings!$B$22,IF(E8202="HKD",Settings!$B$23,1))))</f>
        <v>0</v>
      </c>
      <c r="P8202">
        <f>IF(OR(B8202="",C8202="",E8202=""),0,IF(A8202=2,H8202*IF(E8202="SGD",1,IF(E8202="USD",Settings!$B$22,IF(E8202="HKD",Settings!$B$23,1))),0))</f>
        <v>0</v>
      </c>
      <c r="Q8202" s="312">
        <f>IF(OR(J8202="",G8202=""),"",G8202+ROW()/1000000)</f>
      </c>
      <c r="R8202" s="247">
        <f>IF(Q8202="","",SUMIFS(Txn[Signed Units],Txn[Key],J8202,Txn[Transaction Order],"&lt;="&amp;Q8202))</f>
      </c>
    </row>
    <row r="8203" spans="10:18" ht="15" customHeight="1" x14ac:dyDescent="0.15">
      <c r="J8203" s="246">
        <f>IF(OR(B8203="",C8203="",E8203=""),"",B8203&amp;":"&amp;C8203&amp;":"&amp;E8203)</f>
      </c>
      <c r="K8203" s="247">
        <f>IF(A8203="","",A8203*D8203)</f>
      </c>
      <c r="L8203" s="246">
        <f>IF(A8203="","",IF(OR(A8203=1,A8203=0),H8203,0))</f>
      </c>
      <c r="M8203" s="246">
        <f>IF(A8203="","",IF(A8203=-1,H8203,0))</f>
      </c>
      <c r="N8203">
        <f>IF(J8203="","",IF(E8203="SGD",1,IF(E8203="USD",Settings!$B$22,IF(E8203="HKD",Settings!$B$23,1))))</f>
      </c>
      <c r="O8203">
        <f>IF(OR(B8203="",C8203="",E8203=""),0,(IF(A8203=-1,H8203,0)-IF(OR(A8203=1,A8203=0),H8203,0)+IF(A8203=2,H8203,0))*IF(E8203="SGD",1,IF(E8203="USD",Settings!$B$22,IF(E8203="HKD",Settings!$B$23,1))))</f>
        <v>0</v>
      </c>
      <c r="P8203">
        <f>IF(OR(B8203="",C8203="",E8203=""),0,IF(A8203=2,H8203*IF(E8203="SGD",1,IF(E8203="USD",Settings!$B$22,IF(E8203="HKD",Settings!$B$23,1))),0))</f>
        <v>0</v>
      </c>
      <c r="Q8203" s="312">
        <f>IF(OR(J8203="",G8203=""),"",G8203+ROW()/1000000)</f>
      </c>
      <c r="R8203" s="247">
        <f>IF(Q8203="","",SUMIFS(Txn[Signed Units],Txn[Key],J8203,Txn[Transaction Order],"&lt;="&amp;Q8203))</f>
      </c>
    </row>
    <row r="8204" spans="10:18" ht="15" customHeight="1" x14ac:dyDescent="0.15">
      <c r="J8204" s="246">
        <f>IF(OR(B8204="",C8204="",E8204=""),"",B8204&amp;":"&amp;C8204&amp;":"&amp;E8204)</f>
      </c>
      <c r="K8204" s="247">
        <f>IF(A8204="","",A8204*D8204)</f>
      </c>
      <c r="L8204" s="246">
        <f>IF(A8204="","",IF(OR(A8204=1,A8204=0),H8204,0))</f>
      </c>
      <c r="M8204" s="246">
        <f>IF(A8204="","",IF(A8204=-1,H8204,0))</f>
      </c>
      <c r="N8204">
        <f>IF(J8204="","",IF(E8204="SGD",1,IF(E8204="USD",Settings!$B$22,IF(E8204="HKD",Settings!$B$23,1))))</f>
      </c>
      <c r="O8204">
        <f>IF(OR(B8204="",C8204="",E8204=""),0,(IF(A8204=-1,H8204,0)-IF(OR(A8204=1,A8204=0),H8204,0)+IF(A8204=2,H8204,0))*IF(E8204="SGD",1,IF(E8204="USD",Settings!$B$22,IF(E8204="HKD",Settings!$B$23,1))))</f>
        <v>0</v>
      </c>
      <c r="P8204">
        <f>IF(OR(B8204="",C8204="",E8204=""),0,IF(A8204=2,H8204*IF(E8204="SGD",1,IF(E8204="USD",Settings!$B$22,IF(E8204="HKD",Settings!$B$23,1))),0))</f>
        <v>0</v>
      </c>
      <c r="Q8204" s="312">
        <f>IF(OR(J8204="",G8204=""),"",G8204+ROW()/1000000)</f>
      </c>
      <c r="R8204" s="247">
        <f>IF(Q8204="","",SUMIFS(Txn[Signed Units],Txn[Key],J8204,Txn[Transaction Order],"&lt;="&amp;Q8204))</f>
      </c>
    </row>
    <row r="8205" spans="10:18" ht="15" customHeight="1" x14ac:dyDescent="0.15">
      <c r="J8205" s="246">
        <f>IF(OR(B8205="",C8205="",E8205=""),"",B8205&amp;":"&amp;C8205&amp;":"&amp;E8205)</f>
      </c>
      <c r="K8205" s="247">
        <f>IF(A8205="","",A8205*D8205)</f>
      </c>
      <c r="L8205" s="246">
        <f>IF(A8205="","",IF(OR(A8205=1,A8205=0),H8205,0))</f>
      </c>
      <c r="M8205" s="246">
        <f>IF(A8205="","",IF(A8205=-1,H8205,0))</f>
      </c>
      <c r="N8205">
        <f>IF(J8205="","",IF(E8205="SGD",1,IF(E8205="USD",Settings!$B$22,IF(E8205="HKD",Settings!$B$23,1))))</f>
      </c>
      <c r="O8205">
        <f>IF(OR(B8205="",C8205="",E8205=""),0,(IF(A8205=-1,H8205,0)-IF(OR(A8205=1,A8205=0),H8205,0)+IF(A8205=2,H8205,0))*IF(E8205="SGD",1,IF(E8205="USD",Settings!$B$22,IF(E8205="HKD",Settings!$B$23,1))))</f>
        <v>0</v>
      </c>
      <c r="P8205">
        <f>IF(OR(B8205="",C8205="",E8205=""),0,IF(A8205=2,H8205*IF(E8205="SGD",1,IF(E8205="USD",Settings!$B$22,IF(E8205="HKD",Settings!$B$23,1))),0))</f>
        <v>0</v>
      </c>
      <c r="Q8205" s="312">
        <f>IF(OR(J8205="",G8205=""),"",G8205+ROW()/1000000)</f>
      </c>
      <c r="R8205" s="247">
        <f>IF(Q8205="","",SUMIFS(Txn[Signed Units],Txn[Key],J8205,Txn[Transaction Order],"&lt;="&amp;Q8205))</f>
      </c>
    </row>
    <row r="8206" spans="10:18" ht="15" customHeight="1" x14ac:dyDescent="0.15">
      <c r="J8206" s="246">
        <f>IF(OR(B8206="",C8206="",E8206=""),"",B8206&amp;":"&amp;C8206&amp;":"&amp;E8206)</f>
      </c>
      <c r="K8206" s="247">
        <f>IF(A8206="","",A8206*D8206)</f>
      </c>
      <c r="L8206" s="246">
        <f>IF(A8206="","",IF(OR(A8206=1,A8206=0),H8206,0))</f>
      </c>
      <c r="M8206" s="246">
        <f>IF(A8206="","",IF(A8206=-1,H8206,0))</f>
      </c>
      <c r="N8206">
        <f>IF(J8206="","",IF(E8206="SGD",1,IF(E8206="USD",Settings!$B$22,IF(E8206="HKD",Settings!$B$23,1))))</f>
      </c>
      <c r="O8206">
        <f>IF(OR(B8206="",C8206="",E8206=""),0,(IF(A8206=-1,H8206,0)-IF(OR(A8206=1,A8206=0),H8206,0)+IF(A8206=2,H8206,0))*IF(E8206="SGD",1,IF(E8206="USD",Settings!$B$22,IF(E8206="HKD",Settings!$B$23,1))))</f>
        <v>0</v>
      </c>
      <c r="P8206">
        <f>IF(OR(B8206="",C8206="",E8206=""),0,IF(A8206=2,H8206*IF(E8206="SGD",1,IF(E8206="USD",Settings!$B$22,IF(E8206="HKD",Settings!$B$23,1))),0))</f>
        <v>0</v>
      </c>
      <c r="Q8206" s="312">
        <f>IF(OR(J8206="",G8206=""),"",G8206+ROW()/1000000)</f>
      </c>
      <c r="R8206" s="247">
        <f>IF(Q8206="","",SUMIFS(Txn[Signed Units],Txn[Key],J8206,Txn[Transaction Order],"&lt;="&amp;Q8206))</f>
      </c>
    </row>
    <row r="8207" spans="10:18" ht="15" customHeight="1" x14ac:dyDescent="0.15">
      <c r="J8207" s="246">
        <f>IF(OR(B8207="",C8207="",E8207=""),"",B8207&amp;":"&amp;C8207&amp;":"&amp;E8207)</f>
      </c>
      <c r="K8207" s="247">
        <f>IF(A8207="","",A8207*D8207)</f>
      </c>
      <c r="L8207" s="246">
        <f>IF(A8207="","",IF(OR(A8207=1,A8207=0),H8207,0))</f>
      </c>
      <c r="M8207" s="246">
        <f>IF(A8207="","",IF(A8207=-1,H8207,0))</f>
      </c>
      <c r="N8207">
        <f>IF(J8207="","",IF(E8207="SGD",1,IF(E8207="USD",Settings!$B$22,IF(E8207="HKD",Settings!$B$23,1))))</f>
      </c>
      <c r="O8207">
        <f>IF(OR(B8207="",C8207="",E8207=""),0,(IF(A8207=-1,H8207,0)-IF(OR(A8207=1,A8207=0),H8207,0)+IF(A8207=2,H8207,0))*IF(E8207="SGD",1,IF(E8207="USD",Settings!$B$22,IF(E8207="HKD",Settings!$B$23,1))))</f>
        <v>0</v>
      </c>
      <c r="P8207">
        <f>IF(OR(B8207="",C8207="",E8207=""),0,IF(A8207=2,H8207*IF(E8207="SGD",1,IF(E8207="USD",Settings!$B$22,IF(E8207="HKD",Settings!$B$23,1))),0))</f>
        <v>0</v>
      </c>
      <c r="Q8207" s="312">
        <f>IF(OR(J8207="",G8207=""),"",G8207+ROW()/1000000)</f>
      </c>
      <c r="R8207" s="247">
        <f>IF(Q8207="","",SUMIFS(Txn[Signed Units],Txn[Key],J8207,Txn[Transaction Order],"&lt;="&amp;Q8207))</f>
      </c>
    </row>
    <row r="8208" spans="10:18" ht="15" customHeight="1" x14ac:dyDescent="0.15">
      <c r="J8208" s="246">
        <f>IF(OR(B8208="",C8208="",E8208=""),"",B8208&amp;":"&amp;C8208&amp;":"&amp;E8208)</f>
      </c>
      <c r="K8208" s="247">
        <f>IF(A8208="","",A8208*D8208)</f>
      </c>
      <c r="L8208" s="246">
        <f>IF(A8208="","",IF(OR(A8208=1,A8208=0),H8208,0))</f>
      </c>
      <c r="M8208" s="246">
        <f>IF(A8208="","",IF(A8208=-1,H8208,0))</f>
      </c>
      <c r="N8208">
        <f>IF(J8208="","",IF(E8208="SGD",1,IF(E8208="USD",Settings!$B$22,IF(E8208="HKD",Settings!$B$23,1))))</f>
      </c>
      <c r="O8208">
        <f>IF(OR(B8208="",C8208="",E8208=""),0,(IF(A8208=-1,H8208,0)-IF(OR(A8208=1,A8208=0),H8208,0)+IF(A8208=2,H8208,0))*IF(E8208="SGD",1,IF(E8208="USD",Settings!$B$22,IF(E8208="HKD",Settings!$B$23,1))))</f>
        <v>0</v>
      </c>
      <c r="P8208">
        <f>IF(OR(B8208="",C8208="",E8208=""),0,IF(A8208=2,H8208*IF(E8208="SGD",1,IF(E8208="USD",Settings!$B$22,IF(E8208="HKD",Settings!$B$23,1))),0))</f>
        <v>0</v>
      </c>
      <c r="Q8208" s="312">
        <f>IF(OR(J8208="",G8208=""),"",G8208+ROW()/1000000)</f>
      </c>
      <c r="R8208" s="247">
        <f>IF(Q8208="","",SUMIFS(Txn[Signed Units],Txn[Key],J8208,Txn[Transaction Order],"&lt;="&amp;Q8208))</f>
      </c>
    </row>
    <row r="8209" spans="10:18" ht="15" customHeight="1" x14ac:dyDescent="0.15">
      <c r="J8209" s="246">
        <f>IF(OR(B8209="",C8209="",E8209=""),"",B8209&amp;":"&amp;C8209&amp;":"&amp;E8209)</f>
      </c>
      <c r="K8209" s="247">
        <f>IF(A8209="","",A8209*D8209)</f>
      </c>
      <c r="L8209" s="246">
        <f>IF(A8209="","",IF(OR(A8209=1,A8209=0),H8209,0))</f>
      </c>
      <c r="M8209" s="246">
        <f>IF(A8209="","",IF(A8209=-1,H8209,0))</f>
      </c>
      <c r="N8209">
        <f>IF(J8209="","",IF(E8209="SGD",1,IF(E8209="USD",Settings!$B$22,IF(E8209="HKD",Settings!$B$23,1))))</f>
      </c>
      <c r="O8209">
        <f>IF(OR(B8209="",C8209="",E8209=""),0,(IF(A8209=-1,H8209,0)-IF(OR(A8209=1,A8209=0),H8209,0)+IF(A8209=2,H8209,0))*IF(E8209="SGD",1,IF(E8209="USD",Settings!$B$22,IF(E8209="HKD",Settings!$B$23,1))))</f>
        <v>0</v>
      </c>
      <c r="P8209">
        <f>IF(OR(B8209="",C8209="",E8209=""),0,IF(A8209=2,H8209*IF(E8209="SGD",1,IF(E8209="USD",Settings!$B$22,IF(E8209="HKD",Settings!$B$23,1))),0))</f>
        <v>0</v>
      </c>
      <c r="Q8209" s="312">
        <f>IF(OR(J8209="",G8209=""),"",G8209+ROW()/1000000)</f>
      </c>
      <c r="R8209" s="247">
        <f>IF(Q8209="","",SUMIFS(Txn[Signed Units],Txn[Key],J8209,Txn[Transaction Order],"&lt;="&amp;Q8209))</f>
      </c>
    </row>
    <row r="8210" spans="10:18" ht="15" customHeight="1" x14ac:dyDescent="0.15">
      <c r="J8210" s="246">
        <f>IF(OR(B8210="",C8210="",E8210=""),"",B8210&amp;":"&amp;C8210&amp;":"&amp;E8210)</f>
      </c>
      <c r="K8210" s="247">
        <f>IF(A8210="","",A8210*D8210)</f>
      </c>
      <c r="L8210" s="246">
        <f>IF(A8210="","",IF(OR(A8210=1,A8210=0),H8210,0))</f>
      </c>
      <c r="M8210" s="246">
        <f>IF(A8210="","",IF(A8210=-1,H8210,0))</f>
      </c>
      <c r="N8210">
        <f>IF(J8210="","",IF(E8210="SGD",1,IF(E8210="USD",Settings!$B$22,IF(E8210="HKD",Settings!$B$23,1))))</f>
      </c>
      <c r="O8210">
        <f>IF(OR(B8210="",C8210="",E8210=""),0,(IF(A8210=-1,H8210,0)-IF(OR(A8210=1,A8210=0),H8210,0)+IF(A8210=2,H8210,0))*IF(E8210="SGD",1,IF(E8210="USD",Settings!$B$22,IF(E8210="HKD",Settings!$B$23,1))))</f>
        <v>0</v>
      </c>
      <c r="P8210">
        <f>IF(OR(B8210="",C8210="",E8210=""),0,IF(A8210=2,H8210*IF(E8210="SGD",1,IF(E8210="USD",Settings!$B$22,IF(E8210="HKD",Settings!$B$23,1))),0))</f>
        <v>0</v>
      </c>
      <c r="Q8210" s="312">
        <f>IF(OR(J8210="",G8210=""),"",G8210+ROW()/1000000)</f>
      </c>
      <c r="R8210" s="247">
        <f>IF(Q8210="","",SUMIFS(Txn[Signed Units],Txn[Key],J8210,Txn[Transaction Order],"&lt;="&amp;Q8210))</f>
      </c>
    </row>
    <row r="8211" spans="10:18" ht="15" customHeight="1" x14ac:dyDescent="0.15">
      <c r="J8211" s="246">
        <f>IF(OR(B8211="",C8211="",E8211=""),"",B8211&amp;":"&amp;C8211&amp;":"&amp;E8211)</f>
      </c>
      <c r="K8211" s="247">
        <f>IF(A8211="","",A8211*D8211)</f>
      </c>
      <c r="L8211" s="246">
        <f>IF(A8211="","",IF(OR(A8211=1,A8211=0),H8211,0))</f>
      </c>
      <c r="M8211" s="246">
        <f>IF(A8211="","",IF(A8211=-1,H8211,0))</f>
      </c>
      <c r="N8211">
        <f>IF(J8211="","",IF(E8211="SGD",1,IF(E8211="USD",Settings!$B$22,IF(E8211="HKD",Settings!$B$23,1))))</f>
      </c>
      <c r="O8211">
        <f>IF(OR(B8211="",C8211="",E8211=""),0,(IF(A8211=-1,H8211,0)-IF(OR(A8211=1,A8211=0),H8211,0)+IF(A8211=2,H8211,0))*IF(E8211="SGD",1,IF(E8211="USD",Settings!$B$22,IF(E8211="HKD",Settings!$B$23,1))))</f>
        <v>0</v>
      </c>
      <c r="P8211">
        <f>IF(OR(B8211="",C8211="",E8211=""),0,IF(A8211=2,H8211*IF(E8211="SGD",1,IF(E8211="USD",Settings!$B$22,IF(E8211="HKD",Settings!$B$23,1))),0))</f>
        <v>0</v>
      </c>
      <c r="Q8211" s="312">
        <f>IF(OR(J8211="",G8211=""),"",G8211+ROW()/1000000)</f>
      </c>
      <c r="R8211" s="247">
        <f>IF(Q8211="","",SUMIFS(Txn[Signed Units],Txn[Key],J8211,Txn[Transaction Order],"&lt;="&amp;Q8211))</f>
      </c>
    </row>
    <row r="8212" spans="10:18" ht="15" customHeight="1" x14ac:dyDescent="0.15">
      <c r="J8212" s="246">
        <f>IF(OR(B8212="",C8212="",E8212=""),"",B8212&amp;":"&amp;C8212&amp;":"&amp;E8212)</f>
      </c>
      <c r="K8212" s="247">
        <f>IF(A8212="","",A8212*D8212)</f>
      </c>
      <c r="L8212" s="246">
        <f>IF(A8212="","",IF(OR(A8212=1,A8212=0),H8212,0))</f>
      </c>
      <c r="M8212" s="246">
        <f>IF(A8212="","",IF(A8212=-1,H8212,0))</f>
      </c>
      <c r="N8212">
        <f>IF(J8212="","",IF(E8212="SGD",1,IF(E8212="USD",Settings!$B$22,IF(E8212="HKD",Settings!$B$23,1))))</f>
      </c>
      <c r="O8212">
        <f>IF(OR(B8212="",C8212="",E8212=""),0,(IF(A8212=-1,H8212,0)-IF(OR(A8212=1,A8212=0),H8212,0)+IF(A8212=2,H8212,0))*IF(E8212="SGD",1,IF(E8212="USD",Settings!$B$22,IF(E8212="HKD",Settings!$B$23,1))))</f>
        <v>0</v>
      </c>
      <c r="P8212">
        <f>IF(OR(B8212="",C8212="",E8212=""),0,IF(A8212=2,H8212*IF(E8212="SGD",1,IF(E8212="USD",Settings!$B$22,IF(E8212="HKD",Settings!$B$23,1))),0))</f>
        <v>0</v>
      </c>
      <c r="Q8212" s="312">
        <f>IF(OR(J8212="",G8212=""),"",G8212+ROW()/1000000)</f>
      </c>
      <c r="R8212" s="247">
        <f>IF(Q8212="","",SUMIFS(Txn[Signed Units],Txn[Key],J8212,Txn[Transaction Order],"&lt;="&amp;Q8212))</f>
      </c>
    </row>
    <row r="8213" spans="10:18" ht="15" customHeight="1" x14ac:dyDescent="0.15">
      <c r="J8213" s="246">
        <f>IF(OR(B8213="",C8213="",E8213=""),"",B8213&amp;":"&amp;C8213&amp;":"&amp;E8213)</f>
      </c>
      <c r="K8213" s="247">
        <f>IF(A8213="","",A8213*D8213)</f>
      </c>
      <c r="L8213" s="246">
        <f>IF(A8213="","",IF(OR(A8213=1,A8213=0),H8213,0))</f>
      </c>
      <c r="M8213" s="246">
        <f>IF(A8213="","",IF(A8213=-1,H8213,0))</f>
      </c>
      <c r="N8213">
        <f>IF(J8213="","",IF(E8213="SGD",1,IF(E8213="USD",Settings!$B$22,IF(E8213="HKD",Settings!$B$23,1))))</f>
      </c>
      <c r="O8213">
        <f>IF(OR(B8213="",C8213="",E8213=""),0,(IF(A8213=-1,H8213,0)-IF(OR(A8213=1,A8213=0),H8213,0)+IF(A8213=2,H8213,0))*IF(E8213="SGD",1,IF(E8213="USD",Settings!$B$22,IF(E8213="HKD",Settings!$B$23,1))))</f>
        <v>0</v>
      </c>
      <c r="P8213">
        <f>IF(OR(B8213="",C8213="",E8213=""),0,IF(A8213=2,H8213*IF(E8213="SGD",1,IF(E8213="USD",Settings!$B$22,IF(E8213="HKD",Settings!$B$23,1))),0))</f>
        <v>0</v>
      </c>
      <c r="Q8213" s="312">
        <f>IF(OR(J8213="",G8213=""),"",G8213+ROW()/1000000)</f>
      </c>
      <c r="R8213" s="247">
        <f>IF(Q8213="","",SUMIFS(Txn[Signed Units],Txn[Key],J8213,Txn[Transaction Order],"&lt;="&amp;Q8213))</f>
      </c>
    </row>
    <row r="8214" spans="10:18" ht="15" customHeight="1" x14ac:dyDescent="0.15">
      <c r="J8214" s="246">
        <f>IF(OR(B8214="",C8214="",E8214=""),"",B8214&amp;":"&amp;C8214&amp;":"&amp;E8214)</f>
      </c>
      <c r="K8214" s="247">
        <f>IF(A8214="","",A8214*D8214)</f>
      </c>
      <c r="L8214" s="246">
        <f>IF(A8214="","",IF(OR(A8214=1,A8214=0),H8214,0))</f>
      </c>
      <c r="M8214" s="246">
        <f>IF(A8214="","",IF(A8214=-1,H8214,0))</f>
      </c>
      <c r="N8214">
        <f>IF(J8214="","",IF(E8214="SGD",1,IF(E8214="USD",Settings!$B$22,IF(E8214="HKD",Settings!$B$23,1))))</f>
      </c>
      <c r="O8214">
        <f>IF(OR(B8214="",C8214="",E8214=""),0,(IF(A8214=-1,H8214,0)-IF(OR(A8214=1,A8214=0),H8214,0)+IF(A8214=2,H8214,0))*IF(E8214="SGD",1,IF(E8214="USD",Settings!$B$22,IF(E8214="HKD",Settings!$B$23,1))))</f>
        <v>0</v>
      </c>
      <c r="P8214">
        <f>IF(OR(B8214="",C8214="",E8214=""),0,IF(A8214=2,H8214*IF(E8214="SGD",1,IF(E8214="USD",Settings!$B$22,IF(E8214="HKD",Settings!$B$23,1))),0))</f>
        <v>0</v>
      </c>
      <c r="Q8214" s="312">
        <f>IF(OR(J8214="",G8214=""),"",G8214+ROW()/1000000)</f>
      </c>
      <c r="R8214" s="247">
        <f>IF(Q8214="","",SUMIFS(Txn[Signed Units],Txn[Key],J8214,Txn[Transaction Order],"&lt;="&amp;Q8214))</f>
      </c>
    </row>
    <row r="8215" spans="10:18" ht="15" customHeight="1" x14ac:dyDescent="0.15">
      <c r="J8215" s="246">
        <f>IF(OR(B8215="",C8215="",E8215=""),"",B8215&amp;":"&amp;C8215&amp;":"&amp;E8215)</f>
      </c>
      <c r="K8215" s="247">
        <f>IF(A8215="","",A8215*D8215)</f>
      </c>
      <c r="L8215" s="246">
        <f>IF(A8215="","",IF(OR(A8215=1,A8215=0),H8215,0))</f>
      </c>
      <c r="M8215" s="246">
        <f>IF(A8215="","",IF(A8215=-1,H8215,0))</f>
      </c>
      <c r="N8215">
        <f>IF(J8215="","",IF(E8215="SGD",1,IF(E8215="USD",Settings!$B$22,IF(E8215="HKD",Settings!$B$23,1))))</f>
      </c>
      <c r="O8215">
        <f>IF(OR(B8215="",C8215="",E8215=""),0,(IF(A8215=-1,H8215,0)-IF(OR(A8215=1,A8215=0),H8215,0)+IF(A8215=2,H8215,0))*IF(E8215="SGD",1,IF(E8215="USD",Settings!$B$22,IF(E8215="HKD",Settings!$B$23,1))))</f>
        <v>0</v>
      </c>
      <c r="P8215">
        <f>IF(OR(B8215="",C8215="",E8215=""),0,IF(A8215=2,H8215*IF(E8215="SGD",1,IF(E8215="USD",Settings!$B$22,IF(E8215="HKD",Settings!$B$23,1))),0))</f>
        <v>0</v>
      </c>
      <c r="Q8215" s="312">
        <f>IF(OR(J8215="",G8215=""),"",G8215+ROW()/1000000)</f>
      </c>
      <c r="R8215" s="247">
        <f>IF(Q8215="","",SUMIFS(Txn[Signed Units],Txn[Key],J8215,Txn[Transaction Order],"&lt;="&amp;Q8215))</f>
      </c>
    </row>
    <row r="8216" spans="10:18" ht="15" customHeight="1" x14ac:dyDescent="0.15">
      <c r="J8216" s="246">
        <f>IF(OR(B8216="",C8216="",E8216=""),"",B8216&amp;":"&amp;C8216&amp;":"&amp;E8216)</f>
      </c>
      <c r="K8216" s="247">
        <f>IF(A8216="","",A8216*D8216)</f>
      </c>
      <c r="L8216" s="246">
        <f>IF(A8216="","",IF(OR(A8216=1,A8216=0),H8216,0))</f>
      </c>
      <c r="M8216" s="246">
        <f>IF(A8216="","",IF(A8216=-1,H8216,0))</f>
      </c>
      <c r="N8216">
        <f>IF(J8216="","",IF(E8216="SGD",1,IF(E8216="USD",Settings!$B$22,IF(E8216="HKD",Settings!$B$23,1))))</f>
      </c>
      <c r="O8216">
        <f>IF(OR(B8216="",C8216="",E8216=""),0,(IF(A8216=-1,H8216,0)-IF(OR(A8216=1,A8216=0),H8216,0)+IF(A8216=2,H8216,0))*IF(E8216="SGD",1,IF(E8216="USD",Settings!$B$22,IF(E8216="HKD",Settings!$B$23,1))))</f>
        <v>0</v>
      </c>
      <c r="P8216">
        <f>IF(OR(B8216="",C8216="",E8216=""),0,IF(A8216=2,H8216*IF(E8216="SGD",1,IF(E8216="USD",Settings!$B$22,IF(E8216="HKD",Settings!$B$23,1))),0))</f>
        <v>0</v>
      </c>
      <c r="Q8216" s="312">
        <f>IF(OR(J8216="",G8216=""),"",G8216+ROW()/1000000)</f>
      </c>
      <c r="R8216" s="247">
        <f>IF(Q8216="","",SUMIFS(Txn[Signed Units],Txn[Key],J8216,Txn[Transaction Order],"&lt;="&amp;Q8216))</f>
      </c>
    </row>
    <row r="8217" spans="10:18" ht="15" customHeight="1" x14ac:dyDescent="0.15">
      <c r="J8217" s="246">
        <f>IF(OR(B8217="",C8217="",E8217=""),"",B8217&amp;":"&amp;C8217&amp;":"&amp;E8217)</f>
      </c>
      <c r="K8217" s="247">
        <f>IF(A8217="","",A8217*D8217)</f>
      </c>
      <c r="L8217" s="246">
        <f>IF(A8217="","",IF(OR(A8217=1,A8217=0),H8217,0))</f>
      </c>
      <c r="M8217" s="246">
        <f>IF(A8217="","",IF(A8217=-1,H8217,0))</f>
      </c>
      <c r="N8217">
        <f>IF(J8217="","",IF(E8217="SGD",1,IF(E8217="USD",Settings!$B$22,IF(E8217="HKD",Settings!$B$23,1))))</f>
      </c>
      <c r="O8217">
        <f>IF(OR(B8217="",C8217="",E8217=""),0,(IF(A8217=-1,H8217,0)-IF(OR(A8217=1,A8217=0),H8217,0)+IF(A8217=2,H8217,0))*IF(E8217="SGD",1,IF(E8217="USD",Settings!$B$22,IF(E8217="HKD",Settings!$B$23,1))))</f>
        <v>0</v>
      </c>
      <c r="P8217">
        <f>IF(OR(B8217="",C8217="",E8217=""),0,IF(A8217=2,H8217*IF(E8217="SGD",1,IF(E8217="USD",Settings!$B$22,IF(E8217="HKD",Settings!$B$23,1))),0))</f>
        <v>0</v>
      </c>
      <c r="Q8217" s="312">
        <f>IF(OR(J8217="",G8217=""),"",G8217+ROW()/1000000)</f>
      </c>
      <c r="R8217" s="247">
        <f>IF(Q8217="","",SUMIFS(Txn[Signed Units],Txn[Key],J8217,Txn[Transaction Order],"&lt;="&amp;Q8217))</f>
      </c>
    </row>
    <row r="8218" spans="10:18" ht="15" customHeight="1" x14ac:dyDescent="0.15">
      <c r="J8218" s="246">
        <f>IF(OR(B8218="",C8218="",E8218=""),"",B8218&amp;":"&amp;C8218&amp;":"&amp;E8218)</f>
      </c>
      <c r="K8218" s="247">
        <f>IF(A8218="","",A8218*D8218)</f>
      </c>
      <c r="L8218" s="246">
        <f>IF(A8218="","",IF(OR(A8218=1,A8218=0),H8218,0))</f>
      </c>
      <c r="M8218" s="246">
        <f>IF(A8218="","",IF(A8218=-1,H8218,0))</f>
      </c>
      <c r="N8218">
        <f>IF(J8218="","",IF(E8218="SGD",1,IF(E8218="USD",Settings!$B$22,IF(E8218="HKD",Settings!$B$23,1))))</f>
      </c>
      <c r="O8218">
        <f>IF(OR(B8218="",C8218="",E8218=""),0,(IF(A8218=-1,H8218,0)-IF(OR(A8218=1,A8218=0),H8218,0)+IF(A8218=2,H8218,0))*IF(E8218="SGD",1,IF(E8218="USD",Settings!$B$22,IF(E8218="HKD",Settings!$B$23,1))))</f>
        <v>0</v>
      </c>
      <c r="P8218">
        <f>IF(OR(B8218="",C8218="",E8218=""),0,IF(A8218=2,H8218*IF(E8218="SGD",1,IF(E8218="USD",Settings!$B$22,IF(E8218="HKD",Settings!$B$23,1))),0))</f>
        <v>0</v>
      </c>
      <c r="Q8218" s="312">
        <f>IF(OR(J8218="",G8218=""),"",G8218+ROW()/1000000)</f>
      </c>
      <c r="R8218" s="247">
        <f>IF(Q8218="","",SUMIFS(Txn[Signed Units],Txn[Key],J8218,Txn[Transaction Order],"&lt;="&amp;Q8218))</f>
      </c>
    </row>
    <row r="8219" spans="10:18" ht="15" customHeight="1" x14ac:dyDescent="0.15">
      <c r="J8219" s="246">
        <f>IF(OR(B8219="",C8219="",E8219=""),"",B8219&amp;":"&amp;C8219&amp;":"&amp;E8219)</f>
      </c>
      <c r="K8219" s="247">
        <f>IF(A8219="","",A8219*D8219)</f>
      </c>
      <c r="L8219" s="246">
        <f>IF(A8219="","",IF(OR(A8219=1,A8219=0),H8219,0))</f>
      </c>
      <c r="M8219" s="246">
        <f>IF(A8219="","",IF(A8219=-1,H8219,0))</f>
      </c>
      <c r="N8219">
        <f>IF(J8219="","",IF(E8219="SGD",1,IF(E8219="USD",Settings!$B$22,IF(E8219="HKD",Settings!$B$23,1))))</f>
      </c>
      <c r="O8219">
        <f>IF(OR(B8219="",C8219="",E8219=""),0,(IF(A8219=-1,H8219,0)-IF(OR(A8219=1,A8219=0),H8219,0)+IF(A8219=2,H8219,0))*IF(E8219="SGD",1,IF(E8219="USD",Settings!$B$22,IF(E8219="HKD",Settings!$B$23,1))))</f>
        <v>0</v>
      </c>
      <c r="P8219">
        <f>IF(OR(B8219="",C8219="",E8219=""),0,IF(A8219=2,H8219*IF(E8219="SGD",1,IF(E8219="USD",Settings!$B$22,IF(E8219="HKD",Settings!$B$23,1))),0))</f>
        <v>0</v>
      </c>
      <c r="Q8219" s="312">
        <f>IF(OR(J8219="",G8219=""),"",G8219+ROW()/1000000)</f>
      </c>
      <c r="R8219" s="247">
        <f>IF(Q8219="","",SUMIFS(Txn[Signed Units],Txn[Key],J8219,Txn[Transaction Order],"&lt;="&amp;Q8219))</f>
      </c>
    </row>
    <row r="8220" spans="10:18" ht="15" customHeight="1" x14ac:dyDescent="0.15">
      <c r="J8220" s="246">
        <f>IF(OR(B8220="",C8220="",E8220=""),"",B8220&amp;":"&amp;C8220&amp;":"&amp;E8220)</f>
      </c>
      <c r="K8220" s="247">
        <f>IF(A8220="","",A8220*D8220)</f>
      </c>
      <c r="L8220" s="246">
        <f>IF(A8220="","",IF(OR(A8220=1,A8220=0),H8220,0))</f>
      </c>
      <c r="M8220" s="246">
        <f>IF(A8220="","",IF(A8220=-1,H8220,0))</f>
      </c>
      <c r="N8220">
        <f>IF(J8220="","",IF(E8220="SGD",1,IF(E8220="USD",Settings!$B$22,IF(E8220="HKD",Settings!$B$23,1))))</f>
      </c>
      <c r="O8220">
        <f>IF(OR(B8220="",C8220="",E8220=""),0,(IF(A8220=-1,H8220,0)-IF(OR(A8220=1,A8220=0),H8220,0)+IF(A8220=2,H8220,0))*IF(E8220="SGD",1,IF(E8220="USD",Settings!$B$22,IF(E8220="HKD",Settings!$B$23,1))))</f>
        <v>0</v>
      </c>
      <c r="P8220">
        <f>IF(OR(B8220="",C8220="",E8220=""),0,IF(A8220=2,H8220*IF(E8220="SGD",1,IF(E8220="USD",Settings!$B$22,IF(E8220="HKD",Settings!$B$23,1))),0))</f>
        <v>0</v>
      </c>
      <c r="Q8220" s="312">
        <f>IF(OR(J8220="",G8220=""),"",G8220+ROW()/1000000)</f>
      </c>
      <c r="R8220" s="247">
        <f>IF(Q8220="","",SUMIFS(Txn[Signed Units],Txn[Key],J8220,Txn[Transaction Order],"&lt;="&amp;Q8220))</f>
      </c>
    </row>
    <row r="8221" spans="10:18" ht="15" customHeight="1" x14ac:dyDescent="0.15">
      <c r="J8221" s="246">
        <f>IF(OR(B8221="",C8221="",E8221=""),"",B8221&amp;":"&amp;C8221&amp;":"&amp;E8221)</f>
      </c>
      <c r="K8221" s="247">
        <f>IF(A8221="","",A8221*D8221)</f>
      </c>
      <c r="L8221" s="246">
        <f>IF(A8221="","",IF(OR(A8221=1,A8221=0),H8221,0))</f>
      </c>
      <c r="M8221" s="246">
        <f>IF(A8221="","",IF(A8221=-1,H8221,0))</f>
      </c>
      <c r="N8221">
        <f>IF(J8221="","",IF(E8221="SGD",1,IF(E8221="USD",Settings!$B$22,IF(E8221="HKD",Settings!$B$23,1))))</f>
      </c>
      <c r="O8221">
        <f>IF(OR(B8221="",C8221="",E8221=""),0,(IF(A8221=-1,H8221,0)-IF(OR(A8221=1,A8221=0),H8221,0)+IF(A8221=2,H8221,0))*IF(E8221="SGD",1,IF(E8221="USD",Settings!$B$22,IF(E8221="HKD",Settings!$B$23,1))))</f>
        <v>0</v>
      </c>
      <c r="P8221">
        <f>IF(OR(B8221="",C8221="",E8221=""),0,IF(A8221=2,H8221*IF(E8221="SGD",1,IF(E8221="USD",Settings!$B$22,IF(E8221="HKD",Settings!$B$23,1))),0))</f>
        <v>0</v>
      </c>
      <c r="Q8221" s="312">
        <f>IF(OR(J8221="",G8221=""),"",G8221+ROW()/1000000)</f>
      </c>
      <c r="R8221" s="247">
        <f>IF(Q8221="","",SUMIFS(Txn[Signed Units],Txn[Key],J8221,Txn[Transaction Order],"&lt;="&amp;Q8221))</f>
      </c>
    </row>
    <row r="8222" spans="10:18" ht="15" customHeight="1" x14ac:dyDescent="0.15">
      <c r="J8222" s="246">
        <f>IF(OR(B8222="",C8222="",E8222=""),"",B8222&amp;":"&amp;C8222&amp;":"&amp;E8222)</f>
      </c>
      <c r="K8222" s="247">
        <f>IF(A8222="","",A8222*D8222)</f>
      </c>
      <c r="L8222" s="246">
        <f>IF(A8222="","",IF(OR(A8222=1,A8222=0),H8222,0))</f>
      </c>
      <c r="M8222" s="246">
        <f>IF(A8222="","",IF(A8222=-1,H8222,0))</f>
      </c>
      <c r="N8222">
        <f>IF(J8222="","",IF(E8222="SGD",1,IF(E8222="USD",Settings!$B$22,IF(E8222="HKD",Settings!$B$23,1))))</f>
      </c>
      <c r="O8222">
        <f>IF(OR(B8222="",C8222="",E8222=""),0,(IF(A8222=-1,H8222,0)-IF(OR(A8222=1,A8222=0),H8222,0)+IF(A8222=2,H8222,0))*IF(E8222="SGD",1,IF(E8222="USD",Settings!$B$22,IF(E8222="HKD",Settings!$B$23,1))))</f>
        <v>0</v>
      </c>
      <c r="P8222">
        <f>IF(OR(B8222="",C8222="",E8222=""),0,IF(A8222=2,H8222*IF(E8222="SGD",1,IF(E8222="USD",Settings!$B$22,IF(E8222="HKD",Settings!$B$23,1))),0))</f>
        <v>0</v>
      </c>
      <c r="Q8222" s="312">
        <f>IF(OR(J8222="",G8222=""),"",G8222+ROW()/1000000)</f>
      </c>
      <c r="R8222" s="247">
        <f>IF(Q8222="","",SUMIFS(Txn[Signed Units],Txn[Key],J8222,Txn[Transaction Order],"&lt;="&amp;Q8222))</f>
      </c>
    </row>
    <row r="8223" spans="10:18" ht="15" customHeight="1" x14ac:dyDescent="0.15">
      <c r="J8223" s="246">
        <f>IF(OR(B8223="",C8223="",E8223=""),"",B8223&amp;":"&amp;C8223&amp;":"&amp;E8223)</f>
      </c>
      <c r="K8223" s="247">
        <f>IF(A8223="","",A8223*D8223)</f>
      </c>
      <c r="L8223" s="246">
        <f>IF(A8223="","",IF(OR(A8223=1,A8223=0),H8223,0))</f>
      </c>
      <c r="M8223" s="246">
        <f>IF(A8223="","",IF(A8223=-1,H8223,0))</f>
      </c>
      <c r="N8223">
        <f>IF(J8223="","",IF(E8223="SGD",1,IF(E8223="USD",Settings!$B$22,IF(E8223="HKD",Settings!$B$23,1))))</f>
      </c>
      <c r="O8223">
        <f>IF(OR(B8223="",C8223="",E8223=""),0,(IF(A8223=-1,H8223,0)-IF(OR(A8223=1,A8223=0),H8223,0)+IF(A8223=2,H8223,0))*IF(E8223="SGD",1,IF(E8223="USD",Settings!$B$22,IF(E8223="HKD",Settings!$B$23,1))))</f>
        <v>0</v>
      </c>
      <c r="P8223">
        <f>IF(OR(B8223="",C8223="",E8223=""),0,IF(A8223=2,H8223*IF(E8223="SGD",1,IF(E8223="USD",Settings!$B$22,IF(E8223="HKD",Settings!$B$23,1))),0))</f>
        <v>0</v>
      </c>
      <c r="Q8223" s="312">
        <f>IF(OR(J8223="",G8223=""),"",G8223+ROW()/1000000)</f>
      </c>
      <c r="R8223" s="247">
        <f>IF(Q8223="","",SUMIFS(Txn[Signed Units],Txn[Key],J8223,Txn[Transaction Order],"&lt;="&amp;Q8223))</f>
      </c>
    </row>
    <row r="8224" spans="10:18" ht="15" customHeight="1" x14ac:dyDescent="0.15">
      <c r="J8224" s="246">
        <f>IF(OR(B8224="",C8224="",E8224=""),"",B8224&amp;":"&amp;C8224&amp;":"&amp;E8224)</f>
      </c>
      <c r="K8224" s="247">
        <f>IF(A8224="","",A8224*D8224)</f>
      </c>
      <c r="L8224" s="246">
        <f>IF(A8224="","",IF(OR(A8224=1,A8224=0),H8224,0))</f>
      </c>
      <c r="M8224" s="246">
        <f>IF(A8224="","",IF(A8224=-1,H8224,0))</f>
      </c>
      <c r="N8224">
        <f>IF(J8224="","",IF(E8224="SGD",1,IF(E8224="USD",Settings!$B$22,IF(E8224="HKD",Settings!$B$23,1))))</f>
      </c>
      <c r="O8224">
        <f>IF(OR(B8224="",C8224="",E8224=""),0,(IF(A8224=-1,H8224,0)-IF(OR(A8224=1,A8224=0),H8224,0)+IF(A8224=2,H8224,0))*IF(E8224="SGD",1,IF(E8224="USD",Settings!$B$22,IF(E8224="HKD",Settings!$B$23,1))))</f>
        <v>0</v>
      </c>
      <c r="P8224">
        <f>IF(OR(B8224="",C8224="",E8224=""),0,IF(A8224=2,H8224*IF(E8224="SGD",1,IF(E8224="USD",Settings!$B$22,IF(E8224="HKD",Settings!$B$23,1))),0))</f>
        <v>0</v>
      </c>
      <c r="Q8224" s="312">
        <f>IF(OR(J8224="",G8224=""),"",G8224+ROW()/1000000)</f>
      </c>
      <c r="R8224" s="247">
        <f>IF(Q8224="","",SUMIFS(Txn[Signed Units],Txn[Key],J8224,Txn[Transaction Order],"&lt;="&amp;Q8224))</f>
      </c>
    </row>
    <row r="8225" spans="10:18" ht="15" customHeight="1" x14ac:dyDescent="0.15">
      <c r="J8225" s="246">
        <f>IF(OR(B8225="",C8225="",E8225=""),"",B8225&amp;":"&amp;C8225&amp;":"&amp;E8225)</f>
      </c>
      <c r="K8225" s="247">
        <f>IF(A8225="","",A8225*D8225)</f>
      </c>
      <c r="L8225" s="246">
        <f>IF(A8225="","",IF(OR(A8225=1,A8225=0),H8225,0))</f>
      </c>
      <c r="M8225" s="246">
        <f>IF(A8225="","",IF(A8225=-1,H8225,0))</f>
      </c>
      <c r="N8225">
        <f>IF(J8225="","",IF(E8225="SGD",1,IF(E8225="USD",Settings!$B$22,IF(E8225="HKD",Settings!$B$23,1))))</f>
      </c>
      <c r="O8225">
        <f>IF(OR(B8225="",C8225="",E8225=""),0,(IF(A8225=-1,H8225,0)-IF(OR(A8225=1,A8225=0),H8225,0)+IF(A8225=2,H8225,0))*IF(E8225="SGD",1,IF(E8225="USD",Settings!$B$22,IF(E8225="HKD",Settings!$B$23,1))))</f>
        <v>0</v>
      </c>
      <c r="P8225">
        <f>IF(OR(B8225="",C8225="",E8225=""),0,IF(A8225=2,H8225*IF(E8225="SGD",1,IF(E8225="USD",Settings!$B$22,IF(E8225="HKD",Settings!$B$23,1))),0))</f>
        <v>0</v>
      </c>
      <c r="Q8225" s="312">
        <f>IF(OR(J8225="",G8225=""),"",G8225+ROW()/1000000)</f>
      </c>
      <c r="R8225" s="247">
        <f>IF(Q8225="","",SUMIFS(Txn[Signed Units],Txn[Key],J8225,Txn[Transaction Order],"&lt;="&amp;Q8225))</f>
      </c>
    </row>
    <row r="8226" spans="10:18" ht="15" customHeight="1" x14ac:dyDescent="0.15">
      <c r="J8226" s="246">
        <f>IF(OR(B8226="",C8226="",E8226=""),"",B8226&amp;":"&amp;C8226&amp;":"&amp;E8226)</f>
      </c>
      <c r="K8226" s="247">
        <f>IF(A8226="","",A8226*D8226)</f>
      </c>
      <c r="L8226" s="246">
        <f>IF(A8226="","",IF(OR(A8226=1,A8226=0),H8226,0))</f>
      </c>
      <c r="M8226" s="246">
        <f>IF(A8226="","",IF(A8226=-1,H8226,0))</f>
      </c>
      <c r="N8226">
        <f>IF(J8226="","",IF(E8226="SGD",1,IF(E8226="USD",Settings!$B$22,IF(E8226="HKD",Settings!$B$23,1))))</f>
      </c>
      <c r="O8226">
        <f>IF(OR(B8226="",C8226="",E8226=""),0,(IF(A8226=-1,H8226,0)-IF(OR(A8226=1,A8226=0),H8226,0)+IF(A8226=2,H8226,0))*IF(E8226="SGD",1,IF(E8226="USD",Settings!$B$22,IF(E8226="HKD",Settings!$B$23,1))))</f>
        <v>0</v>
      </c>
      <c r="P8226">
        <f>IF(OR(B8226="",C8226="",E8226=""),0,IF(A8226=2,H8226*IF(E8226="SGD",1,IF(E8226="USD",Settings!$B$22,IF(E8226="HKD",Settings!$B$23,1))),0))</f>
        <v>0</v>
      </c>
      <c r="Q8226" s="312">
        <f>IF(OR(J8226="",G8226=""),"",G8226+ROW()/1000000)</f>
      </c>
      <c r="R8226" s="247">
        <f>IF(Q8226="","",SUMIFS(Txn[Signed Units],Txn[Key],J8226,Txn[Transaction Order],"&lt;="&amp;Q8226))</f>
      </c>
    </row>
    <row r="8227" spans="10:18" ht="15" customHeight="1" x14ac:dyDescent="0.15">
      <c r="J8227" s="246">
        <f>IF(OR(B8227="",C8227="",E8227=""),"",B8227&amp;":"&amp;C8227&amp;":"&amp;E8227)</f>
      </c>
      <c r="K8227" s="247">
        <f>IF(A8227="","",A8227*D8227)</f>
      </c>
      <c r="L8227" s="246">
        <f>IF(A8227="","",IF(OR(A8227=1,A8227=0),H8227,0))</f>
      </c>
      <c r="M8227" s="246">
        <f>IF(A8227="","",IF(A8227=-1,H8227,0))</f>
      </c>
      <c r="N8227">
        <f>IF(J8227="","",IF(E8227="SGD",1,IF(E8227="USD",Settings!$B$22,IF(E8227="HKD",Settings!$B$23,1))))</f>
      </c>
      <c r="O8227">
        <f>IF(OR(B8227="",C8227="",E8227=""),0,(IF(A8227=-1,H8227,0)-IF(OR(A8227=1,A8227=0),H8227,0)+IF(A8227=2,H8227,0))*IF(E8227="SGD",1,IF(E8227="USD",Settings!$B$22,IF(E8227="HKD",Settings!$B$23,1))))</f>
        <v>0</v>
      </c>
      <c r="P8227">
        <f>IF(OR(B8227="",C8227="",E8227=""),0,IF(A8227=2,H8227*IF(E8227="SGD",1,IF(E8227="USD",Settings!$B$22,IF(E8227="HKD",Settings!$B$23,1))),0))</f>
        <v>0</v>
      </c>
      <c r="Q8227" s="312">
        <f>IF(OR(J8227="",G8227=""),"",G8227+ROW()/1000000)</f>
      </c>
      <c r="R8227" s="247">
        <f>IF(Q8227="","",SUMIFS(Txn[Signed Units],Txn[Key],J8227,Txn[Transaction Order],"&lt;="&amp;Q8227))</f>
      </c>
    </row>
    <row r="8228" spans="10:18" ht="15" customHeight="1" x14ac:dyDescent="0.15">
      <c r="J8228" s="246">
        <f>IF(OR(B8228="",C8228="",E8228=""),"",B8228&amp;":"&amp;C8228&amp;":"&amp;E8228)</f>
      </c>
      <c r="K8228" s="247">
        <f>IF(A8228="","",A8228*D8228)</f>
      </c>
      <c r="L8228" s="246">
        <f>IF(A8228="","",IF(OR(A8228=1,A8228=0),H8228,0))</f>
      </c>
      <c r="M8228" s="246">
        <f>IF(A8228="","",IF(A8228=-1,H8228,0))</f>
      </c>
      <c r="N8228">
        <f>IF(J8228="","",IF(E8228="SGD",1,IF(E8228="USD",Settings!$B$22,IF(E8228="HKD",Settings!$B$23,1))))</f>
      </c>
      <c r="O8228">
        <f>IF(OR(B8228="",C8228="",E8228=""),0,(IF(A8228=-1,H8228,0)-IF(OR(A8228=1,A8228=0),H8228,0)+IF(A8228=2,H8228,0))*IF(E8228="SGD",1,IF(E8228="USD",Settings!$B$22,IF(E8228="HKD",Settings!$B$23,1))))</f>
        <v>0</v>
      </c>
      <c r="P8228">
        <f>IF(OR(B8228="",C8228="",E8228=""),0,IF(A8228=2,H8228*IF(E8228="SGD",1,IF(E8228="USD",Settings!$B$22,IF(E8228="HKD",Settings!$B$23,1))),0))</f>
        <v>0</v>
      </c>
      <c r="Q8228" s="312">
        <f>IF(OR(J8228="",G8228=""),"",G8228+ROW()/1000000)</f>
      </c>
      <c r="R8228" s="247">
        <f>IF(Q8228="","",SUMIFS(Txn[Signed Units],Txn[Key],J8228,Txn[Transaction Order],"&lt;="&amp;Q8228))</f>
      </c>
    </row>
    <row r="8229" spans="10:18" ht="15" customHeight="1" x14ac:dyDescent="0.15">
      <c r="J8229" s="246">
        <f>IF(OR(B8229="",C8229="",E8229=""),"",B8229&amp;":"&amp;C8229&amp;":"&amp;E8229)</f>
      </c>
      <c r="K8229" s="247">
        <f>IF(A8229="","",A8229*D8229)</f>
      </c>
      <c r="L8229" s="246">
        <f>IF(A8229="","",IF(OR(A8229=1,A8229=0),H8229,0))</f>
      </c>
      <c r="M8229" s="246">
        <f>IF(A8229="","",IF(A8229=-1,H8229,0))</f>
      </c>
      <c r="N8229">
        <f>IF(J8229="","",IF(E8229="SGD",1,IF(E8229="USD",Settings!$B$22,IF(E8229="HKD",Settings!$B$23,1))))</f>
      </c>
      <c r="O8229">
        <f>IF(OR(B8229="",C8229="",E8229=""),0,(IF(A8229=-1,H8229,0)-IF(OR(A8229=1,A8229=0),H8229,0)+IF(A8229=2,H8229,0))*IF(E8229="SGD",1,IF(E8229="USD",Settings!$B$22,IF(E8229="HKD",Settings!$B$23,1))))</f>
        <v>0</v>
      </c>
      <c r="P8229">
        <f>IF(OR(B8229="",C8229="",E8229=""),0,IF(A8229=2,H8229*IF(E8229="SGD",1,IF(E8229="USD",Settings!$B$22,IF(E8229="HKD",Settings!$B$23,1))),0))</f>
        <v>0</v>
      </c>
      <c r="Q8229" s="312">
        <f>IF(OR(J8229="",G8229=""),"",G8229+ROW()/1000000)</f>
      </c>
      <c r="R8229" s="247">
        <f>IF(Q8229="","",SUMIFS(Txn[Signed Units],Txn[Key],J8229,Txn[Transaction Order],"&lt;="&amp;Q8229))</f>
      </c>
    </row>
    <row r="8230" spans="10:18" ht="15" customHeight="1" x14ac:dyDescent="0.15">
      <c r="J8230" s="246">
        <f>IF(OR(B8230="",C8230="",E8230=""),"",B8230&amp;":"&amp;C8230&amp;":"&amp;E8230)</f>
      </c>
      <c r="K8230" s="247">
        <f>IF(A8230="","",A8230*D8230)</f>
      </c>
      <c r="L8230" s="246">
        <f>IF(A8230="","",IF(OR(A8230=1,A8230=0),H8230,0))</f>
      </c>
      <c r="M8230" s="246">
        <f>IF(A8230="","",IF(A8230=-1,H8230,0))</f>
      </c>
      <c r="N8230">
        <f>IF(J8230="","",IF(E8230="SGD",1,IF(E8230="USD",Settings!$B$22,IF(E8230="HKD",Settings!$B$23,1))))</f>
      </c>
      <c r="O8230">
        <f>IF(OR(B8230="",C8230="",E8230=""),0,(IF(A8230=-1,H8230,0)-IF(OR(A8230=1,A8230=0),H8230,0)+IF(A8230=2,H8230,0))*IF(E8230="SGD",1,IF(E8230="USD",Settings!$B$22,IF(E8230="HKD",Settings!$B$23,1))))</f>
        <v>0</v>
      </c>
      <c r="P8230">
        <f>IF(OR(B8230="",C8230="",E8230=""),0,IF(A8230=2,H8230*IF(E8230="SGD",1,IF(E8230="USD",Settings!$B$22,IF(E8230="HKD",Settings!$B$23,1))),0))</f>
        <v>0</v>
      </c>
      <c r="Q8230" s="312">
        <f>IF(OR(J8230="",G8230=""),"",G8230+ROW()/1000000)</f>
      </c>
      <c r="R8230" s="247">
        <f>IF(Q8230="","",SUMIFS(Txn[Signed Units],Txn[Key],J8230,Txn[Transaction Order],"&lt;="&amp;Q8230))</f>
      </c>
    </row>
    <row r="8231" spans="10:18" ht="15" customHeight="1" x14ac:dyDescent="0.15">
      <c r="J8231" s="246">
        <f>IF(OR(B8231="",C8231="",E8231=""),"",B8231&amp;":"&amp;C8231&amp;":"&amp;E8231)</f>
      </c>
      <c r="K8231" s="247">
        <f>IF(A8231="","",A8231*D8231)</f>
      </c>
      <c r="L8231" s="246">
        <f>IF(A8231="","",IF(OR(A8231=1,A8231=0),H8231,0))</f>
      </c>
      <c r="M8231" s="246">
        <f>IF(A8231="","",IF(A8231=-1,H8231,0))</f>
      </c>
      <c r="N8231">
        <f>IF(J8231="","",IF(E8231="SGD",1,IF(E8231="USD",Settings!$B$22,IF(E8231="HKD",Settings!$B$23,1))))</f>
      </c>
      <c r="O8231">
        <f>IF(OR(B8231="",C8231="",E8231=""),0,(IF(A8231=-1,H8231,0)-IF(OR(A8231=1,A8231=0),H8231,0)+IF(A8231=2,H8231,0))*IF(E8231="SGD",1,IF(E8231="USD",Settings!$B$22,IF(E8231="HKD",Settings!$B$23,1))))</f>
        <v>0</v>
      </c>
      <c r="P8231">
        <f>IF(OR(B8231="",C8231="",E8231=""),0,IF(A8231=2,H8231*IF(E8231="SGD",1,IF(E8231="USD",Settings!$B$22,IF(E8231="HKD",Settings!$B$23,1))),0))</f>
        <v>0</v>
      </c>
      <c r="Q8231" s="312">
        <f>IF(OR(J8231="",G8231=""),"",G8231+ROW()/1000000)</f>
      </c>
      <c r="R8231" s="247">
        <f>IF(Q8231="","",SUMIFS(Txn[Signed Units],Txn[Key],J8231,Txn[Transaction Order],"&lt;="&amp;Q8231))</f>
      </c>
    </row>
    <row r="8232" spans="10:18" ht="15" customHeight="1" x14ac:dyDescent="0.15">
      <c r="J8232" s="246">
        <f>IF(OR(B8232="",C8232="",E8232=""),"",B8232&amp;":"&amp;C8232&amp;":"&amp;E8232)</f>
      </c>
      <c r="K8232" s="247">
        <f>IF(A8232="","",A8232*D8232)</f>
      </c>
      <c r="L8232" s="246">
        <f>IF(A8232="","",IF(OR(A8232=1,A8232=0),H8232,0))</f>
      </c>
      <c r="M8232" s="246">
        <f>IF(A8232="","",IF(A8232=-1,H8232,0))</f>
      </c>
      <c r="N8232">
        <f>IF(J8232="","",IF(E8232="SGD",1,IF(E8232="USD",Settings!$B$22,IF(E8232="HKD",Settings!$B$23,1))))</f>
      </c>
      <c r="O8232">
        <f>IF(OR(B8232="",C8232="",E8232=""),0,(IF(A8232=-1,H8232,0)-IF(OR(A8232=1,A8232=0),H8232,0)+IF(A8232=2,H8232,0))*IF(E8232="SGD",1,IF(E8232="USD",Settings!$B$22,IF(E8232="HKD",Settings!$B$23,1))))</f>
        <v>0</v>
      </c>
      <c r="P8232">
        <f>IF(OR(B8232="",C8232="",E8232=""),0,IF(A8232=2,H8232*IF(E8232="SGD",1,IF(E8232="USD",Settings!$B$22,IF(E8232="HKD",Settings!$B$23,1))),0))</f>
        <v>0</v>
      </c>
      <c r="Q8232" s="312">
        <f>IF(OR(J8232="",G8232=""),"",G8232+ROW()/1000000)</f>
      </c>
      <c r="R8232" s="247">
        <f>IF(Q8232="","",SUMIFS(Txn[Signed Units],Txn[Key],J8232,Txn[Transaction Order],"&lt;="&amp;Q8232))</f>
      </c>
    </row>
    <row r="8233" spans="10:18" ht="15" customHeight="1" x14ac:dyDescent="0.15">
      <c r="J8233" s="246">
        <f>IF(OR(B8233="",C8233="",E8233=""),"",B8233&amp;":"&amp;C8233&amp;":"&amp;E8233)</f>
      </c>
      <c r="K8233" s="247">
        <f>IF(A8233="","",A8233*D8233)</f>
      </c>
      <c r="L8233" s="246">
        <f>IF(A8233="","",IF(OR(A8233=1,A8233=0),H8233,0))</f>
      </c>
      <c r="M8233" s="246">
        <f>IF(A8233="","",IF(A8233=-1,H8233,0))</f>
      </c>
      <c r="N8233">
        <f>IF(J8233="","",IF(E8233="SGD",1,IF(E8233="USD",Settings!$B$22,IF(E8233="HKD",Settings!$B$23,1))))</f>
      </c>
      <c r="O8233">
        <f>IF(OR(B8233="",C8233="",E8233=""),0,(IF(A8233=-1,H8233,0)-IF(OR(A8233=1,A8233=0),H8233,0)+IF(A8233=2,H8233,0))*IF(E8233="SGD",1,IF(E8233="USD",Settings!$B$22,IF(E8233="HKD",Settings!$B$23,1))))</f>
        <v>0</v>
      </c>
      <c r="P8233">
        <f>IF(OR(B8233="",C8233="",E8233=""),0,IF(A8233=2,H8233*IF(E8233="SGD",1,IF(E8233="USD",Settings!$B$22,IF(E8233="HKD",Settings!$B$23,1))),0))</f>
        <v>0</v>
      </c>
      <c r="Q8233" s="312">
        <f>IF(OR(J8233="",G8233=""),"",G8233+ROW()/1000000)</f>
      </c>
      <c r="R8233" s="247">
        <f>IF(Q8233="","",SUMIFS(Txn[Signed Units],Txn[Key],J8233,Txn[Transaction Order],"&lt;="&amp;Q8233))</f>
      </c>
    </row>
    <row r="8234" spans="10:18" ht="15" customHeight="1" x14ac:dyDescent="0.15">
      <c r="J8234" s="246">
        <f>IF(OR(B8234="",C8234="",E8234=""),"",B8234&amp;":"&amp;C8234&amp;":"&amp;E8234)</f>
      </c>
      <c r="K8234" s="247">
        <f>IF(A8234="","",A8234*D8234)</f>
      </c>
      <c r="L8234" s="246">
        <f>IF(A8234="","",IF(OR(A8234=1,A8234=0),H8234,0))</f>
      </c>
      <c r="M8234" s="246">
        <f>IF(A8234="","",IF(A8234=-1,H8234,0))</f>
      </c>
      <c r="N8234">
        <f>IF(J8234="","",IF(E8234="SGD",1,IF(E8234="USD",Settings!$B$22,IF(E8234="HKD",Settings!$B$23,1))))</f>
      </c>
      <c r="O8234">
        <f>IF(OR(B8234="",C8234="",E8234=""),0,(IF(A8234=-1,H8234,0)-IF(OR(A8234=1,A8234=0),H8234,0)+IF(A8234=2,H8234,0))*IF(E8234="SGD",1,IF(E8234="USD",Settings!$B$22,IF(E8234="HKD",Settings!$B$23,1))))</f>
        <v>0</v>
      </c>
      <c r="P8234">
        <f>IF(OR(B8234="",C8234="",E8234=""),0,IF(A8234=2,H8234*IF(E8234="SGD",1,IF(E8234="USD",Settings!$B$22,IF(E8234="HKD",Settings!$B$23,1))),0))</f>
        <v>0</v>
      </c>
      <c r="Q8234" s="312">
        <f>IF(OR(J8234="",G8234=""),"",G8234+ROW()/1000000)</f>
      </c>
      <c r="R8234" s="247">
        <f>IF(Q8234="","",SUMIFS(Txn[Signed Units],Txn[Key],J8234,Txn[Transaction Order],"&lt;="&amp;Q8234))</f>
      </c>
    </row>
    <row r="8235" spans="10:18" ht="15" customHeight="1" x14ac:dyDescent="0.15">
      <c r="J8235" s="246">
        <f>IF(OR(B8235="",C8235="",E8235=""),"",B8235&amp;":"&amp;C8235&amp;":"&amp;E8235)</f>
      </c>
      <c r="K8235" s="247">
        <f>IF(A8235="","",A8235*D8235)</f>
      </c>
      <c r="L8235" s="246">
        <f>IF(A8235="","",IF(OR(A8235=1,A8235=0),H8235,0))</f>
      </c>
      <c r="M8235" s="246">
        <f>IF(A8235="","",IF(A8235=-1,H8235,0))</f>
      </c>
      <c r="N8235">
        <f>IF(J8235="","",IF(E8235="SGD",1,IF(E8235="USD",Settings!$B$22,IF(E8235="HKD",Settings!$B$23,1))))</f>
      </c>
      <c r="O8235">
        <f>IF(OR(B8235="",C8235="",E8235=""),0,(IF(A8235=-1,H8235,0)-IF(OR(A8235=1,A8235=0),H8235,0)+IF(A8235=2,H8235,0))*IF(E8235="SGD",1,IF(E8235="USD",Settings!$B$22,IF(E8235="HKD",Settings!$B$23,1))))</f>
        <v>0</v>
      </c>
      <c r="P8235">
        <f>IF(OR(B8235="",C8235="",E8235=""),0,IF(A8235=2,H8235*IF(E8235="SGD",1,IF(E8235="USD",Settings!$B$22,IF(E8235="HKD",Settings!$B$23,1))),0))</f>
        <v>0</v>
      </c>
      <c r="Q8235" s="312">
        <f>IF(OR(J8235="",G8235=""),"",G8235+ROW()/1000000)</f>
      </c>
      <c r="R8235" s="247">
        <f>IF(Q8235="","",SUMIFS(Txn[Signed Units],Txn[Key],J8235,Txn[Transaction Order],"&lt;="&amp;Q8235))</f>
      </c>
    </row>
    <row r="8236" spans="10:18" ht="15" customHeight="1" x14ac:dyDescent="0.15">
      <c r="J8236" s="246">
        <f>IF(OR(B8236="",C8236="",E8236=""),"",B8236&amp;":"&amp;C8236&amp;":"&amp;E8236)</f>
      </c>
      <c r="K8236" s="247">
        <f>IF(A8236="","",A8236*D8236)</f>
      </c>
      <c r="L8236" s="246">
        <f>IF(A8236="","",IF(OR(A8236=1,A8236=0),H8236,0))</f>
      </c>
      <c r="M8236" s="246">
        <f>IF(A8236="","",IF(A8236=-1,H8236,0))</f>
      </c>
      <c r="N8236">
        <f>IF(J8236="","",IF(E8236="SGD",1,IF(E8236="USD",Settings!$B$22,IF(E8236="HKD",Settings!$B$23,1))))</f>
      </c>
      <c r="O8236">
        <f>IF(OR(B8236="",C8236="",E8236=""),0,(IF(A8236=-1,H8236,0)-IF(OR(A8236=1,A8236=0),H8236,0)+IF(A8236=2,H8236,0))*IF(E8236="SGD",1,IF(E8236="USD",Settings!$B$22,IF(E8236="HKD",Settings!$B$23,1))))</f>
        <v>0</v>
      </c>
      <c r="P8236">
        <f>IF(OR(B8236="",C8236="",E8236=""),0,IF(A8236=2,H8236*IF(E8236="SGD",1,IF(E8236="USD",Settings!$B$22,IF(E8236="HKD",Settings!$B$23,1))),0))</f>
        <v>0</v>
      </c>
      <c r="Q8236" s="312">
        <f>IF(OR(J8236="",G8236=""),"",G8236+ROW()/1000000)</f>
      </c>
      <c r="R8236" s="247">
        <f>IF(Q8236="","",SUMIFS(Txn[Signed Units],Txn[Key],J8236,Txn[Transaction Order],"&lt;="&amp;Q8236))</f>
      </c>
    </row>
    <row r="8237" spans="10:18" ht="15" customHeight="1" x14ac:dyDescent="0.15">
      <c r="J8237" s="246">
        <f>IF(OR(B8237="",C8237="",E8237=""),"",B8237&amp;":"&amp;C8237&amp;":"&amp;E8237)</f>
      </c>
      <c r="K8237" s="247">
        <f>IF(A8237="","",A8237*D8237)</f>
      </c>
      <c r="L8237" s="246">
        <f>IF(A8237="","",IF(OR(A8237=1,A8237=0),H8237,0))</f>
      </c>
      <c r="M8237" s="246">
        <f>IF(A8237="","",IF(A8237=-1,H8237,0))</f>
      </c>
      <c r="N8237">
        <f>IF(J8237="","",IF(E8237="SGD",1,IF(E8237="USD",Settings!$B$22,IF(E8237="HKD",Settings!$B$23,1))))</f>
      </c>
      <c r="O8237">
        <f>IF(OR(B8237="",C8237="",E8237=""),0,(IF(A8237=-1,H8237,0)-IF(OR(A8237=1,A8237=0),H8237,0)+IF(A8237=2,H8237,0))*IF(E8237="SGD",1,IF(E8237="USD",Settings!$B$22,IF(E8237="HKD",Settings!$B$23,1))))</f>
        <v>0</v>
      </c>
      <c r="P8237">
        <f>IF(OR(B8237="",C8237="",E8237=""),0,IF(A8237=2,H8237*IF(E8237="SGD",1,IF(E8237="USD",Settings!$B$22,IF(E8237="HKD",Settings!$B$23,1))),0))</f>
        <v>0</v>
      </c>
      <c r="Q8237" s="312">
        <f>IF(OR(J8237="",G8237=""),"",G8237+ROW()/1000000)</f>
      </c>
      <c r="R8237" s="247">
        <f>IF(Q8237="","",SUMIFS(Txn[Signed Units],Txn[Key],J8237,Txn[Transaction Order],"&lt;="&amp;Q8237))</f>
      </c>
    </row>
    <row r="8238" spans="10:18" ht="15" customHeight="1" x14ac:dyDescent="0.15">
      <c r="J8238" s="246">
        <f>IF(OR(B8238="",C8238="",E8238=""),"",B8238&amp;":"&amp;C8238&amp;":"&amp;E8238)</f>
      </c>
      <c r="K8238" s="247">
        <f>IF(A8238="","",A8238*D8238)</f>
      </c>
      <c r="L8238" s="246">
        <f>IF(A8238="","",IF(OR(A8238=1,A8238=0),H8238,0))</f>
      </c>
      <c r="M8238" s="246">
        <f>IF(A8238="","",IF(A8238=-1,H8238,0))</f>
      </c>
      <c r="N8238">
        <f>IF(J8238="","",IF(E8238="SGD",1,IF(E8238="USD",Settings!$B$22,IF(E8238="HKD",Settings!$B$23,1))))</f>
      </c>
      <c r="O8238">
        <f>IF(OR(B8238="",C8238="",E8238=""),0,(IF(A8238=-1,H8238,0)-IF(OR(A8238=1,A8238=0),H8238,0)+IF(A8238=2,H8238,0))*IF(E8238="SGD",1,IF(E8238="USD",Settings!$B$22,IF(E8238="HKD",Settings!$B$23,1))))</f>
        <v>0</v>
      </c>
      <c r="P8238">
        <f>IF(OR(B8238="",C8238="",E8238=""),0,IF(A8238=2,H8238*IF(E8238="SGD",1,IF(E8238="USD",Settings!$B$22,IF(E8238="HKD",Settings!$B$23,1))),0))</f>
        <v>0</v>
      </c>
      <c r="Q8238" s="312">
        <f>IF(OR(J8238="",G8238=""),"",G8238+ROW()/1000000)</f>
      </c>
      <c r="R8238" s="247">
        <f>IF(Q8238="","",SUMIFS(Txn[Signed Units],Txn[Key],J8238,Txn[Transaction Order],"&lt;="&amp;Q8238))</f>
      </c>
    </row>
    <row r="8239" spans="10:18" ht="15" customHeight="1" x14ac:dyDescent="0.15">
      <c r="J8239" s="246">
        <f>IF(OR(B8239="",C8239="",E8239=""),"",B8239&amp;":"&amp;C8239&amp;":"&amp;E8239)</f>
      </c>
      <c r="K8239" s="247">
        <f>IF(A8239="","",A8239*D8239)</f>
      </c>
      <c r="L8239" s="246">
        <f>IF(A8239="","",IF(OR(A8239=1,A8239=0),H8239,0))</f>
      </c>
      <c r="M8239" s="246">
        <f>IF(A8239="","",IF(A8239=-1,H8239,0))</f>
      </c>
      <c r="N8239">
        <f>IF(J8239="","",IF(E8239="SGD",1,IF(E8239="USD",Settings!$B$22,IF(E8239="HKD",Settings!$B$23,1))))</f>
      </c>
      <c r="O8239">
        <f>IF(OR(B8239="",C8239="",E8239=""),0,(IF(A8239=-1,H8239,0)-IF(OR(A8239=1,A8239=0),H8239,0)+IF(A8239=2,H8239,0))*IF(E8239="SGD",1,IF(E8239="USD",Settings!$B$22,IF(E8239="HKD",Settings!$B$23,1))))</f>
        <v>0</v>
      </c>
      <c r="P8239">
        <f>IF(OR(B8239="",C8239="",E8239=""),0,IF(A8239=2,H8239*IF(E8239="SGD",1,IF(E8239="USD",Settings!$B$22,IF(E8239="HKD",Settings!$B$23,1))),0))</f>
        <v>0</v>
      </c>
      <c r="Q8239" s="312">
        <f>IF(OR(J8239="",G8239=""),"",G8239+ROW()/1000000)</f>
      </c>
      <c r="R8239" s="247">
        <f>IF(Q8239="","",SUMIFS(Txn[Signed Units],Txn[Key],J8239,Txn[Transaction Order],"&lt;="&amp;Q8239))</f>
      </c>
    </row>
    <row r="8240" spans="10:18" ht="15" customHeight="1" x14ac:dyDescent="0.15">
      <c r="J8240" s="246">
        <f>IF(OR(B8240="",C8240="",E8240=""),"",B8240&amp;":"&amp;C8240&amp;":"&amp;E8240)</f>
      </c>
      <c r="K8240" s="247">
        <f>IF(A8240="","",A8240*D8240)</f>
      </c>
      <c r="L8240" s="246">
        <f>IF(A8240="","",IF(OR(A8240=1,A8240=0),H8240,0))</f>
      </c>
      <c r="M8240" s="246">
        <f>IF(A8240="","",IF(A8240=-1,H8240,0))</f>
      </c>
      <c r="N8240">
        <f>IF(J8240="","",IF(E8240="SGD",1,IF(E8240="USD",Settings!$B$22,IF(E8240="HKD",Settings!$B$23,1))))</f>
      </c>
      <c r="O8240">
        <f>IF(OR(B8240="",C8240="",E8240=""),0,(IF(A8240=-1,H8240,0)-IF(OR(A8240=1,A8240=0),H8240,0)+IF(A8240=2,H8240,0))*IF(E8240="SGD",1,IF(E8240="USD",Settings!$B$22,IF(E8240="HKD",Settings!$B$23,1))))</f>
        <v>0</v>
      </c>
      <c r="P8240">
        <f>IF(OR(B8240="",C8240="",E8240=""),0,IF(A8240=2,H8240*IF(E8240="SGD",1,IF(E8240="USD",Settings!$B$22,IF(E8240="HKD",Settings!$B$23,1))),0))</f>
        <v>0</v>
      </c>
      <c r="Q8240" s="312">
        <f>IF(OR(J8240="",G8240=""),"",G8240+ROW()/1000000)</f>
      </c>
      <c r="R8240" s="247">
        <f>IF(Q8240="","",SUMIFS(Txn[Signed Units],Txn[Key],J8240,Txn[Transaction Order],"&lt;="&amp;Q8240))</f>
      </c>
    </row>
    <row r="8241" spans="10:18" ht="15" customHeight="1" x14ac:dyDescent="0.15">
      <c r="J8241" s="246">
        <f>IF(OR(B8241="",C8241="",E8241=""),"",B8241&amp;":"&amp;C8241&amp;":"&amp;E8241)</f>
      </c>
      <c r="K8241" s="247">
        <f>IF(A8241="","",A8241*D8241)</f>
      </c>
      <c r="L8241" s="246">
        <f>IF(A8241="","",IF(OR(A8241=1,A8241=0),H8241,0))</f>
      </c>
      <c r="M8241" s="246">
        <f>IF(A8241="","",IF(A8241=-1,H8241,0))</f>
      </c>
      <c r="N8241">
        <f>IF(J8241="","",IF(E8241="SGD",1,IF(E8241="USD",Settings!$B$22,IF(E8241="HKD",Settings!$B$23,1))))</f>
      </c>
      <c r="O8241">
        <f>IF(OR(B8241="",C8241="",E8241=""),0,(IF(A8241=-1,H8241,0)-IF(OR(A8241=1,A8241=0),H8241,0)+IF(A8241=2,H8241,0))*IF(E8241="SGD",1,IF(E8241="USD",Settings!$B$22,IF(E8241="HKD",Settings!$B$23,1))))</f>
        <v>0</v>
      </c>
      <c r="P8241">
        <f>IF(OR(B8241="",C8241="",E8241=""),0,IF(A8241=2,H8241*IF(E8241="SGD",1,IF(E8241="USD",Settings!$B$22,IF(E8241="HKD",Settings!$B$23,1))),0))</f>
        <v>0</v>
      </c>
      <c r="Q8241" s="312">
        <f>IF(OR(J8241="",G8241=""),"",G8241+ROW()/1000000)</f>
      </c>
      <c r="R8241" s="247">
        <f>IF(Q8241="","",SUMIFS(Txn[Signed Units],Txn[Key],J8241,Txn[Transaction Order],"&lt;="&amp;Q8241))</f>
      </c>
    </row>
    <row r="8242" spans="10:18" ht="15" customHeight="1" x14ac:dyDescent="0.15">
      <c r="J8242" s="246">
        <f>IF(OR(B8242="",C8242="",E8242=""),"",B8242&amp;":"&amp;C8242&amp;":"&amp;E8242)</f>
      </c>
      <c r="K8242" s="247">
        <f>IF(A8242="","",A8242*D8242)</f>
      </c>
      <c r="L8242" s="246">
        <f>IF(A8242="","",IF(OR(A8242=1,A8242=0),H8242,0))</f>
      </c>
      <c r="M8242" s="246">
        <f>IF(A8242="","",IF(A8242=-1,H8242,0))</f>
      </c>
      <c r="N8242">
        <f>IF(J8242="","",IF(E8242="SGD",1,IF(E8242="USD",Settings!$B$22,IF(E8242="HKD",Settings!$B$23,1))))</f>
      </c>
      <c r="O8242">
        <f>IF(OR(B8242="",C8242="",E8242=""),0,(IF(A8242=-1,H8242,0)-IF(OR(A8242=1,A8242=0),H8242,0)+IF(A8242=2,H8242,0))*IF(E8242="SGD",1,IF(E8242="USD",Settings!$B$22,IF(E8242="HKD",Settings!$B$23,1))))</f>
        <v>0</v>
      </c>
      <c r="P8242">
        <f>IF(OR(B8242="",C8242="",E8242=""),0,IF(A8242=2,H8242*IF(E8242="SGD",1,IF(E8242="USD",Settings!$B$22,IF(E8242="HKD",Settings!$B$23,1))),0))</f>
        <v>0</v>
      </c>
      <c r="Q8242" s="312">
        <f>IF(OR(J8242="",G8242=""),"",G8242+ROW()/1000000)</f>
      </c>
      <c r="R8242" s="247">
        <f>IF(Q8242="","",SUMIFS(Txn[Signed Units],Txn[Key],J8242,Txn[Transaction Order],"&lt;="&amp;Q8242))</f>
      </c>
    </row>
    <row r="8243" spans="10:18" ht="15" customHeight="1" x14ac:dyDescent="0.15">
      <c r="J8243" s="246">
        <f>IF(OR(B8243="",C8243="",E8243=""),"",B8243&amp;":"&amp;C8243&amp;":"&amp;E8243)</f>
      </c>
      <c r="K8243" s="247">
        <f>IF(A8243="","",A8243*D8243)</f>
      </c>
      <c r="L8243" s="246">
        <f>IF(A8243="","",IF(OR(A8243=1,A8243=0),H8243,0))</f>
      </c>
      <c r="M8243" s="246">
        <f>IF(A8243="","",IF(A8243=-1,H8243,0))</f>
      </c>
      <c r="N8243">
        <f>IF(J8243="","",IF(E8243="SGD",1,IF(E8243="USD",Settings!$B$22,IF(E8243="HKD",Settings!$B$23,1))))</f>
      </c>
      <c r="O8243">
        <f>IF(OR(B8243="",C8243="",E8243=""),0,(IF(A8243=-1,H8243,0)-IF(OR(A8243=1,A8243=0),H8243,0)+IF(A8243=2,H8243,0))*IF(E8243="SGD",1,IF(E8243="USD",Settings!$B$22,IF(E8243="HKD",Settings!$B$23,1))))</f>
        <v>0</v>
      </c>
      <c r="P8243">
        <f>IF(OR(B8243="",C8243="",E8243=""),0,IF(A8243=2,H8243*IF(E8243="SGD",1,IF(E8243="USD",Settings!$B$22,IF(E8243="HKD",Settings!$B$23,1))),0))</f>
        <v>0</v>
      </c>
      <c r="Q8243" s="312">
        <f>IF(OR(J8243="",G8243=""),"",G8243+ROW()/1000000)</f>
      </c>
      <c r="R8243" s="247">
        <f>IF(Q8243="","",SUMIFS(Txn[Signed Units],Txn[Key],J8243,Txn[Transaction Order],"&lt;="&amp;Q8243))</f>
      </c>
    </row>
    <row r="8244" spans="10:18" ht="15" customHeight="1" x14ac:dyDescent="0.15">
      <c r="J8244" s="246">
        <f>IF(OR(B8244="",C8244="",E8244=""),"",B8244&amp;":"&amp;C8244&amp;":"&amp;E8244)</f>
      </c>
      <c r="K8244" s="247">
        <f>IF(A8244="","",A8244*D8244)</f>
      </c>
      <c r="L8244" s="246">
        <f>IF(A8244="","",IF(OR(A8244=1,A8244=0),H8244,0))</f>
      </c>
      <c r="M8244" s="246">
        <f>IF(A8244="","",IF(A8244=-1,H8244,0))</f>
      </c>
      <c r="N8244">
        <f>IF(J8244="","",IF(E8244="SGD",1,IF(E8244="USD",Settings!$B$22,IF(E8244="HKD",Settings!$B$23,1))))</f>
      </c>
      <c r="O8244">
        <f>IF(OR(B8244="",C8244="",E8244=""),0,(IF(A8244=-1,H8244,0)-IF(OR(A8244=1,A8244=0),H8244,0)+IF(A8244=2,H8244,0))*IF(E8244="SGD",1,IF(E8244="USD",Settings!$B$22,IF(E8244="HKD",Settings!$B$23,1))))</f>
        <v>0</v>
      </c>
      <c r="P8244">
        <f>IF(OR(B8244="",C8244="",E8244=""),0,IF(A8244=2,H8244*IF(E8244="SGD",1,IF(E8244="USD",Settings!$B$22,IF(E8244="HKD",Settings!$B$23,1))),0))</f>
        <v>0</v>
      </c>
      <c r="Q8244" s="312">
        <f>IF(OR(J8244="",G8244=""),"",G8244+ROW()/1000000)</f>
      </c>
      <c r="R8244" s="247">
        <f>IF(Q8244="","",SUMIFS(Txn[Signed Units],Txn[Key],J8244,Txn[Transaction Order],"&lt;="&amp;Q8244))</f>
      </c>
    </row>
    <row r="8245" spans="10:18" ht="15" customHeight="1" x14ac:dyDescent="0.15">
      <c r="J8245" s="246">
        <f>IF(OR(B8245="",C8245="",E8245=""),"",B8245&amp;":"&amp;C8245&amp;":"&amp;E8245)</f>
      </c>
      <c r="K8245" s="247">
        <f>IF(A8245="","",A8245*D8245)</f>
      </c>
      <c r="L8245" s="246">
        <f>IF(A8245="","",IF(OR(A8245=1,A8245=0),H8245,0))</f>
      </c>
      <c r="M8245" s="246">
        <f>IF(A8245="","",IF(A8245=-1,H8245,0))</f>
      </c>
      <c r="N8245">
        <f>IF(J8245="","",IF(E8245="SGD",1,IF(E8245="USD",Settings!$B$22,IF(E8245="HKD",Settings!$B$23,1))))</f>
      </c>
      <c r="O8245">
        <f>IF(OR(B8245="",C8245="",E8245=""),0,(IF(A8245=-1,H8245,0)-IF(OR(A8245=1,A8245=0),H8245,0)+IF(A8245=2,H8245,0))*IF(E8245="SGD",1,IF(E8245="USD",Settings!$B$22,IF(E8245="HKD",Settings!$B$23,1))))</f>
        <v>0</v>
      </c>
      <c r="P8245">
        <f>IF(OR(B8245="",C8245="",E8245=""),0,IF(A8245=2,H8245*IF(E8245="SGD",1,IF(E8245="USD",Settings!$B$22,IF(E8245="HKD",Settings!$B$23,1))),0))</f>
        <v>0</v>
      </c>
      <c r="Q8245" s="312">
        <f>IF(OR(J8245="",G8245=""),"",G8245+ROW()/1000000)</f>
      </c>
      <c r="R8245" s="247">
        <f>IF(Q8245="","",SUMIFS(Txn[Signed Units],Txn[Key],J8245,Txn[Transaction Order],"&lt;="&amp;Q8245))</f>
      </c>
    </row>
    <row r="8246" spans="10:18" ht="15" customHeight="1" x14ac:dyDescent="0.15">
      <c r="J8246" s="246">
        <f>IF(OR(B8246="",C8246="",E8246=""),"",B8246&amp;":"&amp;C8246&amp;":"&amp;E8246)</f>
      </c>
      <c r="K8246" s="247">
        <f>IF(A8246="","",A8246*D8246)</f>
      </c>
      <c r="L8246" s="246">
        <f>IF(A8246="","",IF(OR(A8246=1,A8246=0),H8246,0))</f>
      </c>
      <c r="M8246" s="246">
        <f>IF(A8246="","",IF(A8246=-1,H8246,0))</f>
      </c>
      <c r="N8246">
        <f>IF(J8246="","",IF(E8246="SGD",1,IF(E8246="USD",Settings!$B$22,IF(E8246="HKD",Settings!$B$23,1))))</f>
      </c>
      <c r="O8246">
        <f>IF(OR(B8246="",C8246="",E8246=""),0,(IF(A8246=-1,H8246,0)-IF(OR(A8246=1,A8246=0),H8246,0)+IF(A8246=2,H8246,0))*IF(E8246="SGD",1,IF(E8246="USD",Settings!$B$22,IF(E8246="HKD",Settings!$B$23,1))))</f>
        <v>0</v>
      </c>
      <c r="P8246">
        <f>IF(OR(B8246="",C8246="",E8246=""),0,IF(A8246=2,H8246*IF(E8246="SGD",1,IF(E8246="USD",Settings!$B$22,IF(E8246="HKD",Settings!$B$23,1))),0))</f>
        <v>0</v>
      </c>
      <c r="Q8246" s="312">
        <f>IF(OR(J8246="",G8246=""),"",G8246+ROW()/1000000)</f>
      </c>
      <c r="R8246" s="247">
        <f>IF(Q8246="","",SUMIFS(Txn[Signed Units],Txn[Key],J8246,Txn[Transaction Order],"&lt;="&amp;Q8246))</f>
      </c>
    </row>
    <row r="8247" spans="10:18" ht="15" customHeight="1" x14ac:dyDescent="0.15">
      <c r="J8247" s="246">
        <f>IF(OR(B8247="",C8247="",E8247=""),"",B8247&amp;":"&amp;C8247&amp;":"&amp;E8247)</f>
      </c>
      <c r="K8247" s="247">
        <f>IF(A8247="","",A8247*D8247)</f>
      </c>
      <c r="L8247" s="246">
        <f>IF(A8247="","",IF(OR(A8247=1,A8247=0),H8247,0))</f>
      </c>
      <c r="M8247" s="246">
        <f>IF(A8247="","",IF(A8247=-1,H8247,0))</f>
      </c>
      <c r="N8247">
        <f>IF(J8247="","",IF(E8247="SGD",1,IF(E8247="USD",Settings!$B$22,IF(E8247="HKD",Settings!$B$23,1))))</f>
      </c>
      <c r="O8247">
        <f>IF(OR(B8247="",C8247="",E8247=""),0,(IF(A8247=-1,H8247,0)-IF(OR(A8247=1,A8247=0),H8247,0)+IF(A8247=2,H8247,0))*IF(E8247="SGD",1,IF(E8247="USD",Settings!$B$22,IF(E8247="HKD",Settings!$B$23,1))))</f>
        <v>0</v>
      </c>
      <c r="P8247">
        <f>IF(OR(B8247="",C8247="",E8247=""),0,IF(A8247=2,H8247*IF(E8247="SGD",1,IF(E8247="USD",Settings!$B$22,IF(E8247="HKD",Settings!$B$23,1))),0))</f>
        <v>0</v>
      </c>
      <c r="Q8247" s="312">
        <f>IF(OR(J8247="",G8247=""),"",G8247+ROW()/1000000)</f>
      </c>
      <c r="R8247" s="247">
        <f>IF(Q8247="","",SUMIFS(Txn[Signed Units],Txn[Key],J8247,Txn[Transaction Order],"&lt;="&amp;Q8247))</f>
      </c>
    </row>
    <row r="8248" spans="10:18" ht="15" customHeight="1" x14ac:dyDescent="0.15">
      <c r="J8248" s="246">
        <f>IF(OR(B8248="",C8248="",E8248=""),"",B8248&amp;":"&amp;C8248&amp;":"&amp;E8248)</f>
      </c>
      <c r="K8248" s="247">
        <f>IF(A8248="","",A8248*D8248)</f>
      </c>
      <c r="L8248" s="246">
        <f>IF(A8248="","",IF(OR(A8248=1,A8248=0),H8248,0))</f>
      </c>
      <c r="M8248" s="246">
        <f>IF(A8248="","",IF(A8248=-1,H8248,0))</f>
      </c>
      <c r="N8248">
        <f>IF(J8248="","",IF(E8248="SGD",1,IF(E8248="USD",Settings!$B$22,IF(E8248="HKD",Settings!$B$23,1))))</f>
      </c>
      <c r="O8248">
        <f>IF(OR(B8248="",C8248="",E8248=""),0,(IF(A8248=-1,H8248,0)-IF(OR(A8248=1,A8248=0),H8248,0)+IF(A8248=2,H8248,0))*IF(E8248="SGD",1,IF(E8248="USD",Settings!$B$22,IF(E8248="HKD",Settings!$B$23,1))))</f>
        <v>0</v>
      </c>
      <c r="P8248">
        <f>IF(OR(B8248="",C8248="",E8248=""),0,IF(A8248=2,H8248*IF(E8248="SGD",1,IF(E8248="USD",Settings!$B$22,IF(E8248="HKD",Settings!$B$23,1))),0))</f>
        <v>0</v>
      </c>
      <c r="Q8248" s="312">
        <f>IF(OR(J8248="",G8248=""),"",G8248+ROW()/1000000)</f>
      </c>
      <c r="R8248" s="247">
        <f>IF(Q8248="","",SUMIFS(Txn[Signed Units],Txn[Key],J8248,Txn[Transaction Order],"&lt;="&amp;Q8248))</f>
      </c>
    </row>
    <row r="8249" spans="10:18" ht="15" customHeight="1" x14ac:dyDescent="0.15">
      <c r="J8249" s="246">
        <f>IF(OR(B8249="",C8249="",E8249=""),"",B8249&amp;":"&amp;C8249&amp;":"&amp;E8249)</f>
      </c>
      <c r="K8249" s="247">
        <f>IF(A8249="","",A8249*D8249)</f>
      </c>
      <c r="L8249" s="246">
        <f>IF(A8249="","",IF(OR(A8249=1,A8249=0),H8249,0))</f>
      </c>
      <c r="M8249" s="246">
        <f>IF(A8249="","",IF(A8249=-1,H8249,0))</f>
      </c>
      <c r="N8249">
        <f>IF(J8249="","",IF(E8249="SGD",1,IF(E8249="USD",Settings!$B$22,IF(E8249="HKD",Settings!$B$23,1))))</f>
      </c>
      <c r="O8249">
        <f>IF(OR(B8249="",C8249="",E8249=""),0,(IF(A8249=-1,H8249,0)-IF(OR(A8249=1,A8249=0),H8249,0)+IF(A8249=2,H8249,0))*IF(E8249="SGD",1,IF(E8249="USD",Settings!$B$22,IF(E8249="HKD",Settings!$B$23,1))))</f>
        <v>0</v>
      </c>
      <c r="P8249">
        <f>IF(OR(B8249="",C8249="",E8249=""),0,IF(A8249=2,H8249*IF(E8249="SGD",1,IF(E8249="USD",Settings!$B$22,IF(E8249="HKD",Settings!$B$23,1))),0))</f>
        <v>0</v>
      </c>
      <c r="Q8249" s="312">
        <f>IF(OR(J8249="",G8249=""),"",G8249+ROW()/1000000)</f>
      </c>
      <c r="R8249" s="247">
        <f>IF(Q8249="","",SUMIFS(Txn[Signed Units],Txn[Key],J8249,Txn[Transaction Order],"&lt;="&amp;Q8249))</f>
      </c>
    </row>
    <row r="8250" spans="10:18" ht="15" customHeight="1" x14ac:dyDescent="0.15">
      <c r="J8250" s="246">
        <f>IF(OR(B8250="",C8250="",E8250=""),"",B8250&amp;":"&amp;C8250&amp;":"&amp;E8250)</f>
      </c>
      <c r="K8250" s="247">
        <f>IF(A8250="","",A8250*D8250)</f>
      </c>
      <c r="L8250" s="246">
        <f>IF(A8250="","",IF(OR(A8250=1,A8250=0),H8250,0))</f>
      </c>
      <c r="M8250" s="246">
        <f>IF(A8250="","",IF(A8250=-1,H8250,0))</f>
      </c>
      <c r="N8250">
        <f>IF(J8250="","",IF(E8250="SGD",1,IF(E8250="USD",Settings!$B$22,IF(E8250="HKD",Settings!$B$23,1))))</f>
      </c>
      <c r="O8250">
        <f>IF(OR(B8250="",C8250="",E8250=""),0,(IF(A8250=-1,H8250,0)-IF(OR(A8250=1,A8250=0),H8250,0)+IF(A8250=2,H8250,0))*IF(E8250="SGD",1,IF(E8250="USD",Settings!$B$22,IF(E8250="HKD",Settings!$B$23,1))))</f>
        <v>0</v>
      </c>
      <c r="P8250">
        <f>IF(OR(B8250="",C8250="",E8250=""),0,IF(A8250=2,H8250*IF(E8250="SGD",1,IF(E8250="USD",Settings!$B$22,IF(E8250="HKD",Settings!$B$23,1))),0))</f>
        <v>0</v>
      </c>
      <c r="Q8250" s="312">
        <f>IF(OR(J8250="",G8250=""),"",G8250+ROW()/1000000)</f>
      </c>
      <c r="R8250" s="247">
        <f>IF(Q8250="","",SUMIFS(Txn[Signed Units],Txn[Key],J8250,Txn[Transaction Order],"&lt;="&amp;Q8250))</f>
      </c>
    </row>
    <row r="8251" spans="10:18" ht="15" customHeight="1" x14ac:dyDescent="0.15">
      <c r="J8251" s="246">
        <f>IF(OR(B8251="",C8251="",E8251=""),"",B8251&amp;":"&amp;C8251&amp;":"&amp;E8251)</f>
      </c>
      <c r="K8251" s="247">
        <f>IF(A8251="","",A8251*D8251)</f>
      </c>
      <c r="L8251" s="246">
        <f>IF(A8251="","",IF(OR(A8251=1,A8251=0),H8251,0))</f>
      </c>
      <c r="M8251" s="246">
        <f>IF(A8251="","",IF(A8251=-1,H8251,0))</f>
      </c>
      <c r="N8251">
        <f>IF(J8251="","",IF(E8251="SGD",1,IF(E8251="USD",Settings!$B$22,IF(E8251="HKD",Settings!$B$23,1))))</f>
      </c>
      <c r="O8251">
        <f>IF(OR(B8251="",C8251="",E8251=""),0,(IF(A8251=-1,H8251,0)-IF(OR(A8251=1,A8251=0),H8251,0)+IF(A8251=2,H8251,0))*IF(E8251="SGD",1,IF(E8251="USD",Settings!$B$22,IF(E8251="HKD",Settings!$B$23,1))))</f>
        <v>0</v>
      </c>
      <c r="P8251">
        <f>IF(OR(B8251="",C8251="",E8251=""),0,IF(A8251=2,H8251*IF(E8251="SGD",1,IF(E8251="USD",Settings!$B$22,IF(E8251="HKD",Settings!$B$23,1))),0))</f>
        <v>0</v>
      </c>
      <c r="Q8251" s="312">
        <f>IF(OR(J8251="",G8251=""),"",G8251+ROW()/1000000)</f>
      </c>
      <c r="R8251" s="247">
        <f>IF(Q8251="","",SUMIFS(Txn[Signed Units],Txn[Key],J8251,Txn[Transaction Order],"&lt;="&amp;Q8251))</f>
      </c>
    </row>
    <row r="8252" spans="10:18" ht="15" customHeight="1" x14ac:dyDescent="0.15">
      <c r="J8252" s="246">
        <f>IF(OR(B8252="",C8252="",E8252=""),"",B8252&amp;":"&amp;C8252&amp;":"&amp;E8252)</f>
      </c>
      <c r="K8252" s="247">
        <f>IF(A8252="","",A8252*D8252)</f>
      </c>
      <c r="L8252" s="246">
        <f>IF(A8252="","",IF(OR(A8252=1,A8252=0),H8252,0))</f>
      </c>
      <c r="M8252" s="246">
        <f>IF(A8252="","",IF(A8252=-1,H8252,0))</f>
      </c>
      <c r="N8252">
        <f>IF(J8252="","",IF(E8252="SGD",1,IF(E8252="USD",Settings!$B$22,IF(E8252="HKD",Settings!$B$23,1))))</f>
      </c>
      <c r="O8252">
        <f>IF(OR(B8252="",C8252="",E8252=""),0,(IF(A8252=-1,H8252,0)-IF(OR(A8252=1,A8252=0),H8252,0)+IF(A8252=2,H8252,0))*IF(E8252="SGD",1,IF(E8252="USD",Settings!$B$22,IF(E8252="HKD",Settings!$B$23,1))))</f>
        <v>0</v>
      </c>
      <c r="P8252">
        <f>IF(OR(B8252="",C8252="",E8252=""),0,IF(A8252=2,H8252*IF(E8252="SGD",1,IF(E8252="USD",Settings!$B$22,IF(E8252="HKD",Settings!$B$23,1))),0))</f>
        <v>0</v>
      </c>
      <c r="Q8252" s="312">
        <f>IF(OR(J8252="",G8252=""),"",G8252+ROW()/1000000)</f>
      </c>
      <c r="R8252" s="247">
        <f>IF(Q8252="","",SUMIFS(Txn[Signed Units],Txn[Key],J8252,Txn[Transaction Order],"&lt;="&amp;Q8252))</f>
      </c>
    </row>
    <row r="8253" spans="10:18" ht="15" customHeight="1" x14ac:dyDescent="0.15">
      <c r="J8253" s="246">
        <f>IF(OR(B8253="",C8253="",E8253=""),"",B8253&amp;":"&amp;C8253&amp;":"&amp;E8253)</f>
      </c>
      <c r="K8253" s="247">
        <f>IF(A8253="","",A8253*D8253)</f>
      </c>
      <c r="L8253" s="246">
        <f>IF(A8253="","",IF(OR(A8253=1,A8253=0),H8253,0))</f>
      </c>
      <c r="M8253" s="246">
        <f>IF(A8253="","",IF(A8253=-1,H8253,0))</f>
      </c>
      <c r="N8253">
        <f>IF(J8253="","",IF(E8253="SGD",1,IF(E8253="USD",Settings!$B$22,IF(E8253="HKD",Settings!$B$23,1))))</f>
      </c>
      <c r="O8253">
        <f>IF(OR(B8253="",C8253="",E8253=""),0,(IF(A8253=-1,H8253,0)-IF(OR(A8253=1,A8253=0),H8253,0)+IF(A8253=2,H8253,0))*IF(E8253="SGD",1,IF(E8253="USD",Settings!$B$22,IF(E8253="HKD",Settings!$B$23,1))))</f>
        <v>0</v>
      </c>
      <c r="P8253">
        <f>IF(OR(B8253="",C8253="",E8253=""),0,IF(A8253=2,H8253*IF(E8253="SGD",1,IF(E8253="USD",Settings!$B$22,IF(E8253="HKD",Settings!$B$23,1))),0))</f>
        <v>0</v>
      </c>
      <c r="Q8253" s="312">
        <f>IF(OR(J8253="",G8253=""),"",G8253+ROW()/1000000)</f>
      </c>
      <c r="R8253" s="247">
        <f>IF(Q8253="","",SUMIFS(Txn[Signed Units],Txn[Key],J8253,Txn[Transaction Order],"&lt;="&amp;Q8253))</f>
      </c>
    </row>
    <row r="8254" spans="10:18" ht="15" customHeight="1" x14ac:dyDescent="0.15">
      <c r="J8254" s="246">
        <f>IF(OR(B8254="",C8254="",E8254=""),"",B8254&amp;":"&amp;C8254&amp;":"&amp;E8254)</f>
      </c>
      <c r="K8254" s="247">
        <f>IF(A8254="","",A8254*D8254)</f>
      </c>
      <c r="L8254" s="246">
        <f>IF(A8254="","",IF(OR(A8254=1,A8254=0),H8254,0))</f>
      </c>
      <c r="M8254" s="246">
        <f>IF(A8254="","",IF(A8254=-1,H8254,0))</f>
      </c>
      <c r="N8254">
        <f>IF(J8254="","",IF(E8254="SGD",1,IF(E8254="USD",Settings!$B$22,IF(E8254="HKD",Settings!$B$23,1))))</f>
      </c>
      <c r="O8254">
        <f>IF(OR(B8254="",C8254="",E8254=""),0,(IF(A8254=-1,H8254,0)-IF(OR(A8254=1,A8254=0),H8254,0)+IF(A8254=2,H8254,0))*IF(E8254="SGD",1,IF(E8254="USD",Settings!$B$22,IF(E8254="HKD",Settings!$B$23,1))))</f>
        <v>0</v>
      </c>
      <c r="P8254">
        <f>IF(OR(B8254="",C8254="",E8254=""),0,IF(A8254=2,H8254*IF(E8254="SGD",1,IF(E8254="USD",Settings!$B$22,IF(E8254="HKD",Settings!$B$23,1))),0))</f>
        <v>0</v>
      </c>
      <c r="Q8254" s="312">
        <f>IF(OR(J8254="",G8254=""),"",G8254+ROW()/1000000)</f>
      </c>
      <c r="R8254" s="247">
        <f>IF(Q8254="","",SUMIFS(Txn[Signed Units],Txn[Key],J8254,Txn[Transaction Order],"&lt;="&amp;Q8254))</f>
      </c>
    </row>
    <row r="8255" spans="10:18" ht="15" customHeight="1" x14ac:dyDescent="0.15">
      <c r="J8255" s="246">
        <f>IF(OR(B8255="",C8255="",E8255=""),"",B8255&amp;":"&amp;C8255&amp;":"&amp;E8255)</f>
      </c>
      <c r="K8255" s="247">
        <f>IF(A8255="","",A8255*D8255)</f>
      </c>
      <c r="L8255" s="246">
        <f>IF(A8255="","",IF(OR(A8255=1,A8255=0),H8255,0))</f>
      </c>
      <c r="M8255" s="246">
        <f>IF(A8255="","",IF(A8255=-1,H8255,0))</f>
      </c>
      <c r="N8255">
        <f>IF(J8255="","",IF(E8255="SGD",1,IF(E8255="USD",Settings!$B$22,IF(E8255="HKD",Settings!$B$23,1))))</f>
      </c>
      <c r="O8255">
        <f>IF(OR(B8255="",C8255="",E8255=""),0,(IF(A8255=-1,H8255,0)-IF(OR(A8255=1,A8255=0),H8255,0)+IF(A8255=2,H8255,0))*IF(E8255="SGD",1,IF(E8255="USD",Settings!$B$22,IF(E8255="HKD",Settings!$B$23,1))))</f>
        <v>0</v>
      </c>
      <c r="P8255">
        <f>IF(OR(B8255="",C8255="",E8255=""),0,IF(A8255=2,H8255*IF(E8255="SGD",1,IF(E8255="USD",Settings!$B$22,IF(E8255="HKD",Settings!$B$23,1))),0))</f>
        <v>0</v>
      </c>
      <c r="Q8255" s="312">
        <f>IF(OR(J8255="",G8255=""),"",G8255+ROW()/1000000)</f>
      </c>
      <c r="R8255" s="247">
        <f>IF(Q8255="","",SUMIFS(Txn[Signed Units],Txn[Key],J8255,Txn[Transaction Order],"&lt;="&amp;Q8255))</f>
      </c>
    </row>
    <row r="8256" spans="10:18" ht="15" customHeight="1" x14ac:dyDescent="0.15">
      <c r="J8256" s="246">
        <f>IF(OR(B8256="",C8256="",E8256=""),"",B8256&amp;":"&amp;C8256&amp;":"&amp;E8256)</f>
      </c>
      <c r="K8256" s="247">
        <f>IF(A8256="","",A8256*D8256)</f>
      </c>
      <c r="L8256" s="246">
        <f>IF(A8256="","",IF(OR(A8256=1,A8256=0),H8256,0))</f>
      </c>
      <c r="M8256" s="246">
        <f>IF(A8256="","",IF(A8256=-1,H8256,0))</f>
      </c>
      <c r="N8256">
        <f>IF(J8256="","",IF(E8256="SGD",1,IF(E8256="USD",Settings!$B$22,IF(E8256="HKD",Settings!$B$23,1))))</f>
      </c>
      <c r="O8256">
        <f>IF(OR(B8256="",C8256="",E8256=""),0,(IF(A8256=-1,H8256,0)-IF(OR(A8256=1,A8256=0),H8256,0)+IF(A8256=2,H8256,0))*IF(E8256="SGD",1,IF(E8256="USD",Settings!$B$22,IF(E8256="HKD",Settings!$B$23,1))))</f>
        <v>0</v>
      </c>
      <c r="P8256">
        <f>IF(OR(B8256="",C8256="",E8256=""),0,IF(A8256=2,H8256*IF(E8256="SGD",1,IF(E8256="USD",Settings!$B$22,IF(E8256="HKD",Settings!$B$23,1))),0))</f>
        <v>0</v>
      </c>
      <c r="Q8256" s="312">
        <f>IF(OR(J8256="",G8256=""),"",G8256+ROW()/1000000)</f>
      </c>
      <c r="R8256" s="247">
        <f>IF(Q8256="","",SUMIFS(Txn[Signed Units],Txn[Key],J8256,Txn[Transaction Order],"&lt;="&amp;Q8256))</f>
      </c>
    </row>
    <row r="8257" spans="10:18" ht="15" customHeight="1" x14ac:dyDescent="0.15">
      <c r="J8257" s="246">
        <f>IF(OR(B8257="",C8257="",E8257=""),"",B8257&amp;":"&amp;C8257&amp;":"&amp;E8257)</f>
      </c>
      <c r="K8257" s="247">
        <f>IF(A8257="","",A8257*D8257)</f>
      </c>
      <c r="L8257" s="246">
        <f>IF(A8257="","",IF(OR(A8257=1,A8257=0),H8257,0))</f>
      </c>
      <c r="M8257" s="246">
        <f>IF(A8257="","",IF(A8257=-1,H8257,0))</f>
      </c>
      <c r="N8257">
        <f>IF(J8257="","",IF(E8257="SGD",1,IF(E8257="USD",Settings!$B$22,IF(E8257="HKD",Settings!$B$23,1))))</f>
      </c>
      <c r="O8257">
        <f>IF(OR(B8257="",C8257="",E8257=""),0,(IF(A8257=-1,H8257,0)-IF(OR(A8257=1,A8257=0),H8257,0)+IF(A8257=2,H8257,0))*IF(E8257="SGD",1,IF(E8257="USD",Settings!$B$22,IF(E8257="HKD",Settings!$B$23,1))))</f>
        <v>0</v>
      </c>
      <c r="P8257">
        <f>IF(OR(B8257="",C8257="",E8257=""),0,IF(A8257=2,H8257*IF(E8257="SGD",1,IF(E8257="USD",Settings!$B$22,IF(E8257="HKD",Settings!$B$23,1))),0))</f>
        <v>0</v>
      </c>
      <c r="Q8257" s="312">
        <f>IF(OR(J8257="",G8257=""),"",G8257+ROW()/1000000)</f>
      </c>
      <c r="R8257" s="247">
        <f>IF(Q8257="","",SUMIFS(Txn[Signed Units],Txn[Key],J8257,Txn[Transaction Order],"&lt;="&amp;Q8257))</f>
      </c>
    </row>
    <row r="8258" spans="10:18" ht="15" customHeight="1" x14ac:dyDescent="0.15">
      <c r="J8258" s="246">
        <f>IF(OR(B8258="",C8258="",E8258=""),"",B8258&amp;":"&amp;C8258&amp;":"&amp;E8258)</f>
      </c>
      <c r="K8258" s="247">
        <f>IF(A8258="","",A8258*D8258)</f>
      </c>
      <c r="L8258" s="246">
        <f>IF(A8258="","",IF(OR(A8258=1,A8258=0),H8258,0))</f>
      </c>
      <c r="M8258" s="246">
        <f>IF(A8258="","",IF(A8258=-1,H8258,0))</f>
      </c>
      <c r="N8258">
        <f>IF(J8258="","",IF(E8258="SGD",1,IF(E8258="USD",Settings!$B$22,IF(E8258="HKD",Settings!$B$23,1))))</f>
      </c>
      <c r="O8258">
        <f>IF(OR(B8258="",C8258="",E8258=""),0,(IF(A8258=-1,H8258,0)-IF(OR(A8258=1,A8258=0),H8258,0)+IF(A8258=2,H8258,0))*IF(E8258="SGD",1,IF(E8258="USD",Settings!$B$22,IF(E8258="HKD",Settings!$B$23,1))))</f>
        <v>0</v>
      </c>
      <c r="P8258">
        <f>IF(OR(B8258="",C8258="",E8258=""),0,IF(A8258=2,H8258*IF(E8258="SGD",1,IF(E8258="USD",Settings!$B$22,IF(E8258="HKD",Settings!$B$23,1))),0))</f>
        <v>0</v>
      </c>
      <c r="Q8258" s="312">
        <f>IF(OR(J8258="",G8258=""),"",G8258+ROW()/1000000)</f>
      </c>
      <c r="R8258" s="247">
        <f>IF(Q8258="","",SUMIFS(Txn[Signed Units],Txn[Key],J8258,Txn[Transaction Order],"&lt;="&amp;Q8258))</f>
      </c>
    </row>
    <row r="8259" spans="10:18" ht="15" customHeight="1" x14ac:dyDescent="0.15">
      <c r="J8259" s="246">
        <f>IF(OR(B8259="",C8259="",E8259=""),"",B8259&amp;":"&amp;C8259&amp;":"&amp;E8259)</f>
      </c>
      <c r="K8259" s="247">
        <f>IF(A8259="","",A8259*D8259)</f>
      </c>
      <c r="L8259" s="246">
        <f>IF(A8259="","",IF(OR(A8259=1,A8259=0),H8259,0))</f>
      </c>
      <c r="M8259" s="246">
        <f>IF(A8259="","",IF(A8259=-1,H8259,0))</f>
      </c>
      <c r="N8259">
        <f>IF(J8259="","",IF(E8259="SGD",1,IF(E8259="USD",Settings!$B$22,IF(E8259="HKD",Settings!$B$23,1))))</f>
      </c>
      <c r="O8259">
        <f>IF(OR(B8259="",C8259="",E8259=""),0,(IF(A8259=-1,H8259,0)-IF(OR(A8259=1,A8259=0),H8259,0)+IF(A8259=2,H8259,0))*IF(E8259="SGD",1,IF(E8259="USD",Settings!$B$22,IF(E8259="HKD",Settings!$B$23,1))))</f>
        <v>0</v>
      </c>
      <c r="P8259">
        <f>IF(OR(B8259="",C8259="",E8259=""),0,IF(A8259=2,H8259*IF(E8259="SGD",1,IF(E8259="USD",Settings!$B$22,IF(E8259="HKD",Settings!$B$23,1))),0))</f>
        <v>0</v>
      </c>
      <c r="Q8259" s="312">
        <f>IF(OR(J8259="",G8259=""),"",G8259+ROW()/1000000)</f>
      </c>
      <c r="R8259" s="247">
        <f>IF(Q8259="","",SUMIFS(Txn[Signed Units],Txn[Key],J8259,Txn[Transaction Order],"&lt;="&amp;Q8259))</f>
      </c>
    </row>
    <row r="8260" spans="10:18" ht="15" customHeight="1" x14ac:dyDescent="0.15">
      <c r="J8260" s="246">
        <f>IF(OR(B8260="",C8260="",E8260=""),"",B8260&amp;":"&amp;C8260&amp;":"&amp;E8260)</f>
      </c>
      <c r="K8260" s="247">
        <f>IF(A8260="","",A8260*D8260)</f>
      </c>
      <c r="L8260" s="246">
        <f>IF(A8260="","",IF(OR(A8260=1,A8260=0),H8260,0))</f>
      </c>
      <c r="M8260" s="246">
        <f>IF(A8260="","",IF(A8260=-1,H8260,0))</f>
      </c>
      <c r="N8260">
        <f>IF(J8260="","",IF(E8260="SGD",1,IF(E8260="USD",Settings!$B$22,IF(E8260="HKD",Settings!$B$23,1))))</f>
      </c>
      <c r="O8260">
        <f>IF(OR(B8260="",C8260="",E8260=""),0,(IF(A8260=-1,H8260,0)-IF(OR(A8260=1,A8260=0),H8260,0)+IF(A8260=2,H8260,0))*IF(E8260="SGD",1,IF(E8260="USD",Settings!$B$22,IF(E8260="HKD",Settings!$B$23,1))))</f>
        <v>0</v>
      </c>
      <c r="P8260">
        <f>IF(OR(B8260="",C8260="",E8260=""),0,IF(A8260=2,H8260*IF(E8260="SGD",1,IF(E8260="USD",Settings!$B$22,IF(E8260="HKD",Settings!$B$23,1))),0))</f>
        <v>0</v>
      </c>
      <c r="Q8260" s="312">
        <f>IF(OR(J8260="",G8260=""),"",G8260+ROW()/1000000)</f>
      </c>
      <c r="R8260" s="247">
        <f>IF(Q8260="","",SUMIFS(Txn[Signed Units],Txn[Key],J8260,Txn[Transaction Order],"&lt;="&amp;Q8260))</f>
      </c>
    </row>
    <row r="8261" spans="10:18" ht="15" customHeight="1" x14ac:dyDescent="0.15">
      <c r="J8261" s="246">
        <f>IF(OR(B8261="",C8261="",E8261=""),"",B8261&amp;":"&amp;C8261&amp;":"&amp;E8261)</f>
      </c>
      <c r="K8261" s="247">
        <f>IF(A8261="","",A8261*D8261)</f>
      </c>
      <c r="L8261" s="246">
        <f>IF(A8261="","",IF(OR(A8261=1,A8261=0),H8261,0))</f>
      </c>
      <c r="M8261" s="246">
        <f>IF(A8261="","",IF(A8261=-1,H8261,0))</f>
      </c>
      <c r="N8261">
        <f>IF(J8261="","",IF(E8261="SGD",1,IF(E8261="USD",Settings!$B$22,IF(E8261="HKD",Settings!$B$23,1))))</f>
      </c>
      <c r="O8261">
        <f>IF(OR(B8261="",C8261="",E8261=""),0,(IF(A8261=-1,H8261,0)-IF(OR(A8261=1,A8261=0),H8261,0)+IF(A8261=2,H8261,0))*IF(E8261="SGD",1,IF(E8261="USD",Settings!$B$22,IF(E8261="HKD",Settings!$B$23,1))))</f>
        <v>0</v>
      </c>
      <c r="P8261">
        <f>IF(OR(B8261="",C8261="",E8261=""),0,IF(A8261=2,H8261*IF(E8261="SGD",1,IF(E8261="USD",Settings!$B$22,IF(E8261="HKD",Settings!$B$23,1))),0))</f>
        <v>0</v>
      </c>
      <c r="Q8261" s="312">
        <f>IF(OR(J8261="",G8261=""),"",G8261+ROW()/1000000)</f>
      </c>
      <c r="R8261" s="247">
        <f>IF(Q8261="","",SUMIFS(Txn[Signed Units],Txn[Key],J8261,Txn[Transaction Order],"&lt;="&amp;Q8261))</f>
      </c>
    </row>
    <row r="8262" spans="10:18" ht="15" customHeight="1" x14ac:dyDescent="0.15">
      <c r="J8262" s="246">
        <f>IF(OR(B8262="",C8262="",E8262=""),"",B8262&amp;":"&amp;C8262&amp;":"&amp;E8262)</f>
      </c>
      <c r="K8262" s="247">
        <f>IF(A8262="","",A8262*D8262)</f>
      </c>
      <c r="L8262" s="246">
        <f>IF(A8262="","",IF(OR(A8262=1,A8262=0),H8262,0))</f>
      </c>
      <c r="M8262" s="246">
        <f>IF(A8262="","",IF(A8262=-1,H8262,0))</f>
      </c>
      <c r="N8262">
        <f>IF(J8262="","",IF(E8262="SGD",1,IF(E8262="USD",Settings!$B$22,IF(E8262="HKD",Settings!$B$23,1))))</f>
      </c>
      <c r="O8262">
        <f>IF(OR(B8262="",C8262="",E8262=""),0,(IF(A8262=-1,H8262,0)-IF(OR(A8262=1,A8262=0),H8262,0)+IF(A8262=2,H8262,0))*IF(E8262="SGD",1,IF(E8262="USD",Settings!$B$22,IF(E8262="HKD",Settings!$B$23,1))))</f>
        <v>0</v>
      </c>
      <c r="P8262">
        <f>IF(OR(B8262="",C8262="",E8262=""),0,IF(A8262=2,H8262*IF(E8262="SGD",1,IF(E8262="USD",Settings!$B$22,IF(E8262="HKD",Settings!$B$23,1))),0))</f>
        <v>0</v>
      </c>
      <c r="Q8262" s="312">
        <f>IF(OR(J8262="",G8262=""),"",G8262+ROW()/1000000)</f>
      </c>
      <c r="R8262" s="247">
        <f>IF(Q8262="","",SUMIFS(Txn[Signed Units],Txn[Key],J8262,Txn[Transaction Order],"&lt;="&amp;Q8262))</f>
      </c>
    </row>
    <row r="8263" spans="10:18" ht="15" customHeight="1" x14ac:dyDescent="0.15">
      <c r="J8263" s="246">
        <f>IF(OR(B8263="",C8263="",E8263=""),"",B8263&amp;":"&amp;C8263&amp;":"&amp;E8263)</f>
      </c>
      <c r="K8263" s="247">
        <f>IF(A8263="","",A8263*D8263)</f>
      </c>
      <c r="L8263" s="246">
        <f>IF(A8263="","",IF(OR(A8263=1,A8263=0),H8263,0))</f>
      </c>
      <c r="M8263" s="246">
        <f>IF(A8263="","",IF(A8263=-1,H8263,0))</f>
      </c>
      <c r="N8263">
        <f>IF(J8263="","",IF(E8263="SGD",1,IF(E8263="USD",Settings!$B$22,IF(E8263="HKD",Settings!$B$23,1))))</f>
      </c>
      <c r="O8263">
        <f>IF(OR(B8263="",C8263="",E8263=""),0,(IF(A8263=-1,H8263,0)-IF(OR(A8263=1,A8263=0),H8263,0)+IF(A8263=2,H8263,0))*IF(E8263="SGD",1,IF(E8263="USD",Settings!$B$22,IF(E8263="HKD",Settings!$B$23,1))))</f>
        <v>0</v>
      </c>
      <c r="P8263">
        <f>IF(OR(B8263="",C8263="",E8263=""),0,IF(A8263=2,H8263*IF(E8263="SGD",1,IF(E8263="USD",Settings!$B$22,IF(E8263="HKD",Settings!$B$23,1))),0))</f>
        <v>0</v>
      </c>
      <c r="Q8263" s="312">
        <f>IF(OR(J8263="",G8263=""),"",G8263+ROW()/1000000)</f>
      </c>
      <c r="R8263" s="247">
        <f>IF(Q8263="","",SUMIFS(Txn[Signed Units],Txn[Key],J8263,Txn[Transaction Order],"&lt;="&amp;Q8263))</f>
      </c>
    </row>
    <row r="8264" spans="10:18" ht="15" customHeight="1" x14ac:dyDescent="0.15">
      <c r="J8264" s="246">
        <f>IF(OR(B8264="",C8264="",E8264=""),"",B8264&amp;":"&amp;C8264&amp;":"&amp;E8264)</f>
      </c>
      <c r="K8264" s="247">
        <f>IF(A8264="","",A8264*D8264)</f>
      </c>
      <c r="L8264" s="246">
        <f>IF(A8264="","",IF(OR(A8264=1,A8264=0),H8264,0))</f>
      </c>
      <c r="M8264" s="246">
        <f>IF(A8264="","",IF(A8264=-1,H8264,0))</f>
      </c>
      <c r="N8264">
        <f>IF(J8264="","",IF(E8264="SGD",1,IF(E8264="USD",Settings!$B$22,IF(E8264="HKD",Settings!$B$23,1))))</f>
      </c>
      <c r="O8264">
        <f>IF(OR(B8264="",C8264="",E8264=""),0,(IF(A8264=-1,H8264,0)-IF(OR(A8264=1,A8264=0),H8264,0)+IF(A8264=2,H8264,0))*IF(E8264="SGD",1,IF(E8264="USD",Settings!$B$22,IF(E8264="HKD",Settings!$B$23,1))))</f>
        <v>0</v>
      </c>
      <c r="P8264">
        <f>IF(OR(B8264="",C8264="",E8264=""),0,IF(A8264=2,H8264*IF(E8264="SGD",1,IF(E8264="USD",Settings!$B$22,IF(E8264="HKD",Settings!$B$23,1))),0))</f>
        <v>0</v>
      </c>
      <c r="Q8264" s="312">
        <f>IF(OR(J8264="",G8264=""),"",G8264+ROW()/1000000)</f>
      </c>
      <c r="R8264" s="247">
        <f>IF(Q8264="","",SUMIFS(Txn[Signed Units],Txn[Key],J8264,Txn[Transaction Order],"&lt;="&amp;Q8264))</f>
      </c>
    </row>
    <row r="8265" spans="10:18" ht="15" customHeight="1" x14ac:dyDescent="0.15">
      <c r="J8265" s="246">
        <f>IF(OR(B8265="",C8265="",E8265=""),"",B8265&amp;":"&amp;C8265&amp;":"&amp;E8265)</f>
      </c>
      <c r="K8265" s="247">
        <f>IF(A8265="","",A8265*D8265)</f>
      </c>
      <c r="L8265" s="246">
        <f>IF(A8265="","",IF(OR(A8265=1,A8265=0),H8265,0))</f>
      </c>
      <c r="M8265" s="246">
        <f>IF(A8265="","",IF(A8265=-1,H8265,0))</f>
      </c>
      <c r="N8265">
        <f>IF(J8265="","",IF(E8265="SGD",1,IF(E8265="USD",Settings!$B$22,IF(E8265="HKD",Settings!$B$23,1))))</f>
      </c>
      <c r="O8265">
        <f>IF(OR(B8265="",C8265="",E8265=""),0,(IF(A8265=-1,H8265,0)-IF(OR(A8265=1,A8265=0),H8265,0)+IF(A8265=2,H8265,0))*IF(E8265="SGD",1,IF(E8265="USD",Settings!$B$22,IF(E8265="HKD",Settings!$B$23,1))))</f>
        <v>0</v>
      </c>
      <c r="P8265">
        <f>IF(OR(B8265="",C8265="",E8265=""),0,IF(A8265=2,H8265*IF(E8265="SGD",1,IF(E8265="USD",Settings!$B$22,IF(E8265="HKD",Settings!$B$23,1))),0))</f>
        <v>0</v>
      </c>
      <c r="Q8265" s="312">
        <f>IF(OR(J8265="",G8265=""),"",G8265+ROW()/1000000)</f>
      </c>
      <c r="R8265" s="247">
        <f>IF(Q8265="","",SUMIFS(Txn[Signed Units],Txn[Key],J8265,Txn[Transaction Order],"&lt;="&amp;Q8265))</f>
      </c>
    </row>
    <row r="8266" spans="10:18" ht="15" customHeight="1" x14ac:dyDescent="0.15">
      <c r="J8266" s="246">
        <f>IF(OR(B8266="",C8266="",E8266=""),"",B8266&amp;":"&amp;C8266&amp;":"&amp;E8266)</f>
      </c>
      <c r="K8266" s="247">
        <f>IF(A8266="","",A8266*D8266)</f>
      </c>
      <c r="L8266" s="246">
        <f>IF(A8266="","",IF(OR(A8266=1,A8266=0),H8266,0))</f>
      </c>
      <c r="M8266" s="246">
        <f>IF(A8266="","",IF(A8266=-1,H8266,0))</f>
      </c>
      <c r="N8266">
        <f>IF(J8266="","",IF(E8266="SGD",1,IF(E8266="USD",Settings!$B$22,IF(E8266="HKD",Settings!$B$23,1))))</f>
      </c>
      <c r="O8266">
        <f>IF(OR(B8266="",C8266="",E8266=""),0,(IF(A8266=-1,H8266,0)-IF(OR(A8266=1,A8266=0),H8266,0)+IF(A8266=2,H8266,0))*IF(E8266="SGD",1,IF(E8266="USD",Settings!$B$22,IF(E8266="HKD",Settings!$B$23,1))))</f>
        <v>0</v>
      </c>
      <c r="P8266">
        <f>IF(OR(B8266="",C8266="",E8266=""),0,IF(A8266=2,H8266*IF(E8266="SGD",1,IF(E8266="USD",Settings!$B$22,IF(E8266="HKD",Settings!$B$23,1))),0))</f>
        <v>0</v>
      </c>
      <c r="Q8266" s="312">
        <f>IF(OR(J8266="",G8266=""),"",G8266+ROW()/1000000)</f>
      </c>
      <c r="R8266" s="247">
        <f>IF(Q8266="","",SUMIFS(Txn[Signed Units],Txn[Key],J8266,Txn[Transaction Order],"&lt;="&amp;Q8266))</f>
      </c>
    </row>
    <row r="8267" spans="10:18" ht="15" customHeight="1" x14ac:dyDescent="0.15">
      <c r="J8267" s="246">
        <f>IF(OR(B8267="",C8267="",E8267=""),"",B8267&amp;":"&amp;C8267&amp;":"&amp;E8267)</f>
      </c>
      <c r="K8267" s="247">
        <f>IF(A8267="","",A8267*D8267)</f>
      </c>
      <c r="L8267" s="246">
        <f>IF(A8267="","",IF(OR(A8267=1,A8267=0),H8267,0))</f>
      </c>
      <c r="M8267" s="246">
        <f>IF(A8267="","",IF(A8267=-1,H8267,0))</f>
      </c>
      <c r="N8267">
        <f>IF(J8267="","",IF(E8267="SGD",1,IF(E8267="USD",Settings!$B$22,IF(E8267="HKD",Settings!$B$23,1))))</f>
      </c>
      <c r="O8267">
        <f>IF(OR(B8267="",C8267="",E8267=""),0,(IF(A8267=-1,H8267,0)-IF(OR(A8267=1,A8267=0),H8267,0)+IF(A8267=2,H8267,0))*IF(E8267="SGD",1,IF(E8267="USD",Settings!$B$22,IF(E8267="HKD",Settings!$B$23,1))))</f>
        <v>0</v>
      </c>
      <c r="P8267">
        <f>IF(OR(B8267="",C8267="",E8267=""),0,IF(A8267=2,H8267*IF(E8267="SGD",1,IF(E8267="USD",Settings!$B$22,IF(E8267="HKD",Settings!$B$23,1))),0))</f>
        <v>0</v>
      </c>
      <c r="Q8267" s="312">
        <f>IF(OR(J8267="",G8267=""),"",G8267+ROW()/1000000)</f>
      </c>
      <c r="R8267" s="247">
        <f>IF(Q8267="","",SUMIFS(Txn[Signed Units],Txn[Key],J8267,Txn[Transaction Order],"&lt;="&amp;Q8267))</f>
      </c>
    </row>
    <row r="8268" spans="10:18" ht="15" customHeight="1" x14ac:dyDescent="0.15">
      <c r="J8268" s="246">
        <f>IF(OR(B8268="",C8268="",E8268=""),"",B8268&amp;":"&amp;C8268&amp;":"&amp;E8268)</f>
      </c>
      <c r="K8268" s="247">
        <f>IF(A8268="","",A8268*D8268)</f>
      </c>
      <c r="L8268" s="246">
        <f>IF(A8268="","",IF(OR(A8268=1,A8268=0),H8268,0))</f>
      </c>
      <c r="M8268" s="246">
        <f>IF(A8268="","",IF(A8268=-1,H8268,0))</f>
      </c>
      <c r="N8268">
        <f>IF(J8268="","",IF(E8268="SGD",1,IF(E8268="USD",Settings!$B$22,IF(E8268="HKD",Settings!$B$23,1))))</f>
      </c>
      <c r="O8268">
        <f>IF(OR(B8268="",C8268="",E8268=""),0,(IF(A8268=-1,H8268,0)-IF(OR(A8268=1,A8268=0),H8268,0)+IF(A8268=2,H8268,0))*IF(E8268="SGD",1,IF(E8268="USD",Settings!$B$22,IF(E8268="HKD",Settings!$B$23,1))))</f>
        <v>0</v>
      </c>
      <c r="P8268">
        <f>IF(OR(B8268="",C8268="",E8268=""),0,IF(A8268=2,H8268*IF(E8268="SGD",1,IF(E8268="USD",Settings!$B$22,IF(E8268="HKD",Settings!$B$23,1))),0))</f>
        <v>0</v>
      </c>
      <c r="Q8268" s="312">
        <f>IF(OR(J8268="",G8268=""),"",G8268+ROW()/1000000)</f>
      </c>
      <c r="R8268" s="247">
        <f>IF(Q8268="","",SUMIFS(Txn[Signed Units],Txn[Key],J8268,Txn[Transaction Order],"&lt;="&amp;Q8268))</f>
      </c>
    </row>
    <row r="8269" spans="10:18" ht="15" customHeight="1" x14ac:dyDescent="0.15">
      <c r="J8269" s="246">
        <f>IF(OR(B8269="",C8269="",E8269=""),"",B8269&amp;":"&amp;C8269&amp;":"&amp;E8269)</f>
      </c>
      <c r="K8269" s="247">
        <f>IF(A8269="","",A8269*D8269)</f>
      </c>
      <c r="L8269" s="246">
        <f>IF(A8269="","",IF(OR(A8269=1,A8269=0),H8269,0))</f>
      </c>
      <c r="M8269" s="246">
        <f>IF(A8269="","",IF(A8269=-1,H8269,0))</f>
      </c>
      <c r="N8269">
        <f>IF(J8269="","",IF(E8269="SGD",1,IF(E8269="USD",Settings!$B$22,IF(E8269="HKD",Settings!$B$23,1))))</f>
      </c>
      <c r="O8269">
        <f>IF(OR(B8269="",C8269="",E8269=""),0,(IF(A8269=-1,H8269,0)-IF(OR(A8269=1,A8269=0),H8269,0)+IF(A8269=2,H8269,0))*IF(E8269="SGD",1,IF(E8269="USD",Settings!$B$22,IF(E8269="HKD",Settings!$B$23,1))))</f>
        <v>0</v>
      </c>
      <c r="P8269">
        <f>IF(OR(B8269="",C8269="",E8269=""),0,IF(A8269=2,H8269*IF(E8269="SGD",1,IF(E8269="USD",Settings!$B$22,IF(E8269="HKD",Settings!$B$23,1))),0))</f>
        <v>0</v>
      </c>
      <c r="Q8269" s="312">
        <f>IF(OR(J8269="",G8269=""),"",G8269+ROW()/1000000)</f>
      </c>
      <c r="R8269" s="247">
        <f>IF(Q8269="","",SUMIFS(Txn[Signed Units],Txn[Key],J8269,Txn[Transaction Order],"&lt;="&amp;Q8269))</f>
      </c>
    </row>
    <row r="8270" spans="10:18" ht="15" customHeight="1" x14ac:dyDescent="0.15">
      <c r="J8270" s="246">
        <f>IF(OR(B8270="",C8270="",E8270=""),"",B8270&amp;":"&amp;C8270&amp;":"&amp;E8270)</f>
      </c>
      <c r="K8270" s="247">
        <f>IF(A8270="","",A8270*D8270)</f>
      </c>
      <c r="L8270" s="246">
        <f>IF(A8270="","",IF(OR(A8270=1,A8270=0),H8270,0))</f>
      </c>
      <c r="M8270" s="246">
        <f>IF(A8270="","",IF(A8270=-1,H8270,0))</f>
      </c>
      <c r="N8270">
        <f>IF(J8270="","",IF(E8270="SGD",1,IF(E8270="USD",Settings!$B$22,IF(E8270="HKD",Settings!$B$23,1))))</f>
      </c>
      <c r="O8270">
        <f>IF(OR(B8270="",C8270="",E8270=""),0,(IF(A8270=-1,H8270,0)-IF(OR(A8270=1,A8270=0),H8270,0)+IF(A8270=2,H8270,0))*IF(E8270="SGD",1,IF(E8270="USD",Settings!$B$22,IF(E8270="HKD",Settings!$B$23,1))))</f>
        <v>0</v>
      </c>
      <c r="P8270">
        <f>IF(OR(B8270="",C8270="",E8270=""),0,IF(A8270=2,H8270*IF(E8270="SGD",1,IF(E8270="USD",Settings!$B$22,IF(E8270="HKD",Settings!$B$23,1))),0))</f>
        <v>0</v>
      </c>
      <c r="Q8270" s="312">
        <f>IF(OR(J8270="",G8270=""),"",G8270+ROW()/1000000)</f>
      </c>
      <c r="R8270" s="247">
        <f>IF(Q8270="","",SUMIFS(Txn[Signed Units],Txn[Key],J8270,Txn[Transaction Order],"&lt;="&amp;Q8270))</f>
      </c>
    </row>
    <row r="8271" spans="10:18" ht="15" customHeight="1" x14ac:dyDescent="0.15">
      <c r="J8271" s="246">
        <f>IF(OR(B8271="",C8271="",E8271=""),"",B8271&amp;":"&amp;C8271&amp;":"&amp;E8271)</f>
      </c>
      <c r="K8271" s="247">
        <f>IF(A8271="","",A8271*D8271)</f>
      </c>
      <c r="L8271" s="246">
        <f>IF(A8271="","",IF(OR(A8271=1,A8271=0),H8271,0))</f>
      </c>
      <c r="M8271" s="246">
        <f>IF(A8271="","",IF(A8271=-1,H8271,0))</f>
      </c>
      <c r="N8271">
        <f>IF(J8271="","",IF(E8271="SGD",1,IF(E8271="USD",Settings!$B$22,IF(E8271="HKD",Settings!$B$23,1))))</f>
      </c>
      <c r="O8271">
        <f>IF(OR(B8271="",C8271="",E8271=""),0,(IF(A8271=-1,H8271,0)-IF(OR(A8271=1,A8271=0),H8271,0)+IF(A8271=2,H8271,0))*IF(E8271="SGD",1,IF(E8271="USD",Settings!$B$22,IF(E8271="HKD",Settings!$B$23,1))))</f>
        <v>0</v>
      </c>
      <c r="P8271">
        <f>IF(OR(B8271="",C8271="",E8271=""),0,IF(A8271=2,H8271*IF(E8271="SGD",1,IF(E8271="USD",Settings!$B$22,IF(E8271="HKD",Settings!$B$23,1))),0))</f>
        <v>0</v>
      </c>
      <c r="Q8271" s="312">
        <f>IF(OR(J8271="",G8271=""),"",G8271+ROW()/1000000)</f>
      </c>
      <c r="R8271" s="247">
        <f>IF(Q8271="","",SUMIFS(Txn[Signed Units],Txn[Key],J8271,Txn[Transaction Order],"&lt;="&amp;Q8271))</f>
      </c>
    </row>
    <row r="8272" spans="10:18" ht="15" customHeight="1" x14ac:dyDescent="0.15">
      <c r="J8272" s="246">
        <f>IF(OR(B8272="",C8272="",E8272=""),"",B8272&amp;":"&amp;C8272&amp;":"&amp;E8272)</f>
      </c>
      <c r="K8272" s="247">
        <f>IF(A8272="","",A8272*D8272)</f>
      </c>
      <c r="L8272" s="246">
        <f>IF(A8272="","",IF(OR(A8272=1,A8272=0),H8272,0))</f>
      </c>
      <c r="M8272" s="246">
        <f>IF(A8272="","",IF(A8272=-1,H8272,0))</f>
      </c>
      <c r="N8272">
        <f>IF(J8272="","",IF(E8272="SGD",1,IF(E8272="USD",Settings!$B$22,IF(E8272="HKD",Settings!$B$23,1))))</f>
      </c>
      <c r="O8272">
        <f>IF(OR(B8272="",C8272="",E8272=""),0,(IF(A8272=-1,H8272,0)-IF(OR(A8272=1,A8272=0),H8272,0)+IF(A8272=2,H8272,0))*IF(E8272="SGD",1,IF(E8272="USD",Settings!$B$22,IF(E8272="HKD",Settings!$B$23,1))))</f>
        <v>0</v>
      </c>
      <c r="P8272">
        <f>IF(OR(B8272="",C8272="",E8272=""),0,IF(A8272=2,H8272*IF(E8272="SGD",1,IF(E8272="USD",Settings!$B$22,IF(E8272="HKD",Settings!$B$23,1))),0))</f>
        <v>0</v>
      </c>
      <c r="Q8272" s="312">
        <f>IF(OR(J8272="",G8272=""),"",G8272+ROW()/1000000)</f>
      </c>
      <c r="R8272" s="247">
        <f>IF(Q8272="","",SUMIFS(Txn[Signed Units],Txn[Key],J8272,Txn[Transaction Order],"&lt;="&amp;Q8272))</f>
      </c>
    </row>
    <row r="8273" spans="10:18" ht="15" customHeight="1" x14ac:dyDescent="0.15">
      <c r="J8273" s="246">
        <f>IF(OR(B8273="",C8273="",E8273=""),"",B8273&amp;":"&amp;C8273&amp;":"&amp;E8273)</f>
      </c>
      <c r="K8273" s="247">
        <f>IF(A8273="","",A8273*D8273)</f>
      </c>
      <c r="L8273" s="246">
        <f>IF(A8273="","",IF(OR(A8273=1,A8273=0),H8273,0))</f>
      </c>
      <c r="M8273" s="246">
        <f>IF(A8273="","",IF(A8273=-1,H8273,0))</f>
      </c>
      <c r="N8273">
        <f>IF(J8273="","",IF(E8273="SGD",1,IF(E8273="USD",Settings!$B$22,IF(E8273="HKD",Settings!$B$23,1))))</f>
      </c>
      <c r="O8273">
        <f>IF(OR(B8273="",C8273="",E8273=""),0,(IF(A8273=-1,H8273,0)-IF(OR(A8273=1,A8273=0),H8273,0)+IF(A8273=2,H8273,0))*IF(E8273="SGD",1,IF(E8273="USD",Settings!$B$22,IF(E8273="HKD",Settings!$B$23,1))))</f>
        <v>0</v>
      </c>
      <c r="P8273">
        <f>IF(OR(B8273="",C8273="",E8273=""),0,IF(A8273=2,H8273*IF(E8273="SGD",1,IF(E8273="USD",Settings!$B$22,IF(E8273="HKD",Settings!$B$23,1))),0))</f>
        <v>0</v>
      </c>
      <c r="Q8273" s="312">
        <f>IF(OR(J8273="",G8273=""),"",G8273+ROW()/1000000)</f>
      </c>
      <c r="R8273" s="247">
        <f>IF(Q8273="","",SUMIFS(Txn[Signed Units],Txn[Key],J8273,Txn[Transaction Order],"&lt;="&amp;Q8273))</f>
      </c>
    </row>
    <row r="8274" spans="10:18" ht="15" customHeight="1" x14ac:dyDescent="0.15">
      <c r="J8274" s="246">
        <f>IF(OR(B8274="",C8274="",E8274=""),"",B8274&amp;":"&amp;C8274&amp;":"&amp;E8274)</f>
      </c>
      <c r="K8274" s="247">
        <f>IF(A8274="","",A8274*D8274)</f>
      </c>
      <c r="L8274" s="246">
        <f>IF(A8274="","",IF(OR(A8274=1,A8274=0),H8274,0))</f>
      </c>
      <c r="M8274" s="246">
        <f>IF(A8274="","",IF(A8274=-1,H8274,0))</f>
      </c>
      <c r="N8274">
        <f>IF(J8274="","",IF(E8274="SGD",1,IF(E8274="USD",Settings!$B$22,IF(E8274="HKD",Settings!$B$23,1))))</f>
      </c>
      <c r="O8274">
        <f>IF(OR(B8274="",C8274="",E8274=""),0,(IF(A8274=-1,H8274,0)-IF(OR(A8274=1,A8274=0),H8274,0)+IF(A8274=2,H8274,0))*IF(E8274="SGD",1,IF(E8274="USD",Settings!$B$22,IF(E8274="HKD",Settings!$B$23,1))))</f>
        <v>0</v>
      </c>
      <c r="P8274">
        <f>IF(OR(B8274="",C8274="",E8274=""),0,IF(A8274=2,H8274*IF(E8274="SGD",1,IF(E8274="USD",Settings!$B$22,IF(E8274="HKD",Settings!$B$23,1))),0))</f>
        <v>0</v>
      </c>
      <c r="Q8274" s="312">
        <f>IF(OR(J8274="",G8274=""),"",G8274+ROW()/1000000)</f>
      </c>
      <c r="R8274" s="247">
        <f>IF(Q8274="","",SUMIFS(Txn[Signed Units],Txn[Key],J8274,Txn[Transaction Order],"&lt;="&amp;Q8274))</f>
      </c>
    </row>
    <row r="8275" spans="10:18" ht="15" customHeight="1" x14ac:dyDescent="0.15">
      <c r="J8275" s="246">
        <f>IF(OR(B8275="",C8275="",E8275=""),"",B8275&amp;":"&amp;C8275&amp;":"&amp;E8275)</f>
      </c>
      <c r="K8275" s="247">
        <f>IF(A8275="","",A8275*D8275)</f>
      </c>
      <c r="L8275" s="246">
        <f>IF(A8275="","",IF(OR(A8275=1,A8275=0),H8275,0))</f>
      </c>
      <c r="M8275" s="246">
        <f>IF(A8275="","",IF(A8275=-1,H8275,0))</f>
      </c>
      <c r="N8275">
        <f>IF(J8275="","",IF(E8275="SGD",1,IF(E8275="USD",Settings!$B$22,IF(E8275="HKD",Settings!$B$23,1))))</f>
      </c>
      <c r="O8275">
        <f>IF(OR(B8275="",C8275="",E8275=""),0,(IF(A8275=-1,H8275,0)-IF(OR(A8275=1,A8275=0),H8275,0)+IF(A8275=2,H8275,0))*IF(E8275="SGD",1,IF(E8275="USD",Settings!$B$22,IF(E8275="HKD",Settings!$B$23,1))))</f>
        <v>0</v>
      </c>
      <c r="P8275">
        <f>IF(OR(B8275="",C8275="",E8275=""),0,IF(A8275=2,H8275*IF(E8275="SGD",1,IF(E8275="USD",Settings!$B$22,IF(E8275="HKD",Settings!$B$23,1))),0))</f>
        <v>0</v>
      </c>
      <c r="Q8275" s="312">
        <f>IF(OR(J8275="",G8275=""),"",G8275+ROW()/1000000)</f>
      </c>
      <c r="R8275" s="247">
        <f>IF(Q8275="","",SUMIFS(Txn[Signed Units],Txn[Key],J8275,Txn[Transaction Order],"&lt;="&amp;Q8275))</f>
      </c>
    </row>
    <row r="8276" spans="10:18" ht="15" customHeight="1" x14ac:dyDescent="0.15">
      <c r="J8276" s="246">
        <f>IF(OR(B8276="",C8276="",E8276=""),"",B8276&amp;":"&amp;C8276&amp;":"&amp;E8276)</f>
      </c>
      <c r="K8276" s="247">
        <f>IF(A8276="","",A8276*D8276)</f>
      </c>
      <c r="L8276" s="246">
        <f>IF(A8276="","",IF(OR(A8276=1,A8276=0),H8276,0))</f>
      </c>
      <c r="M8276" s="246">
        <f>IF(A8276="","",IF(A8276=-1,H8276,0))</f>
      </c>
      <c r="N8276">
        <f>IF(J8276="","",IF(E8276="SGD",1,IF(E8276="USD",Settings!$B$22,IF(E8276="HKD",Settings!$B$23,1))))</f>
      </c>
      <c r="O8276">
        <f>IF(OR(B8276="",C8276="",E8276=""),0,(IF(A8276=-1,H8276,0)-IF(OR(A8276=1,A8276=0),H8276,0)+IF(A8276=2,H8276,0))*IF(E8276="SGD",1,IF(E8276="USD",Settings!$B$22,IF(E8276="HKD",Settings!$B$23,1))))</f>
        <v>0</v>
      </c>
      <c r="P8276">
        <f>IF(OR(B8276="",C8276="",E8276=""),0,IF(A8276=2,H8276*IF(E8276="SGD",1,IF(E8276="USD",Settings!$B$22,IF(E8276="HKD",Settings!$B$23,1))),0))</f>
        <v>0</v>
      </c>
      <c r="Q8276" s="312">
        <f>IF(OR(J8276="",G8276=""),"",G8276+ROW()/1000000)</f>
      </c>
      <c r="R8276" s="247">
        <f>IF(Q8276="","",SUMIFS(Txn[Signed Units],Txn[Key],J8276,Txn[Transaction Order],"&lt;="&amp;Q8276))</f>
      </c>
    </row>
    <row r="8277" spans="10:18" ht="15" customHeight="1" x14ac:dyDescent="0.15">
      <c r="J8277" s="246">
        <f>IF(OR(B8277="",C8277="",E8277=""),"",B8277&amp;":"&amp;C8277&amp;":"&amp;E8277)</f>
      </c>
      <c r="K8277" s="247">
        <f>IF(A8277="","",A8277*D8277)</f>
      </c>
      <c r="L8277" s="246">
        <f>IF(A8277="","",IF(OR(A8277=1,A8277=0),H8277,0))</f>
      </c>
      <c r="M8277" s="246">
        <f>IF(A8277="","",IF(A8277=-1,H8277,0))</f>
      </c>
      <c r="N8277">
        <f>IF(J8277="","",IF(E8277="SGD",1,IF(E8277="USD",Settings!$B$22,IF(E8277="HKD",Settings!$B$23,1))))</f>
      </c>
      <c r="O8277">
        <f>IF(OR(B8277="",C8277="",E8277=""),0,(IF(A8277=-1,H8277,0)-IF(OR(A8277=1,A8277=0),H8277,0)+IF(A8277=2,H8277,0))*IF(E8277="SGD",1,IF(E8277="USD",Settings!$B$22,IF(E8277="HKD",Settings!$B$23,1))))</f>
        <v>0</v>
      </c>
      <c r="P8277">
        <f>IF(OR(B8277="",C8277="",E8277=""),0,IF(A8277=2,H8277*IF(E8277="SGD",1,IF(E8277="USD",Settings!$B$22,IF(E8277="HKD",Settings!$B$23,1))),0))</f>
        <v>0</v>
      </c>
      <c r="Q8277" s="312">
        <f>IF(OR(J8277="",G8277=""),"",G8277+ROW()/1000000)</f>
      </c>
      <c r="R8277" s="247">
        <f>IF(Q8277="","",SUMIFS(Txn[Signed Units],Txn[Key],J8277,Txn[Transaction Order],"&lt;="&amp;Q8277))</f>
      </c>
    </row>
    <row r="8278" spans="10:18" ht="15" customHeight="1" x14ac:dyDescent="0.15">
      <c r="J8278" s="246">
        <f>IF(OR(B8278="",C8278="",E8278=""),"",B8278&amp;":"&amp;C8278&amp;":"&amp;E8278)</f>
      </c>
      <c r="K8278" s="247">
        <f>IF(A8278="","",A8278*D8278)</f>
      </c>
      <c r="L8278" s="246">
        <f>IF(A8278="","",IF(OR(A8278=1,A8278=0),H8278,0))</f>
      </c>
      <c r="M8278" s="246">
        <f>IF(A8278="","",IF(A8278=-1,H8278,0))</f>
      </c>
      <c r="N8278">
        <f>IF(J8278="","",IF(E8278="SGD",1,IF(E8278="USD",Settings!$B$22,IF(E8278="HKD",Settings!$B$23,1))))</f>
      </c>
      <c r="O8278">
        <f>IF(OR(B8278="",C8278="",E8278=""),0,(IF(A8278=-1,H8278,0)-IF(OR(A8278=1,A8278=0),H8278,0)+IF(A8278=2,H8278,0))*IF(E8278="SGD",1,IF(E8278="USD",Settings!$B$22,IF(E8278="HKD",Settings!$B$23,1))))</f>
        <v>0</v>
      </c>
      <c r="P8278">
        <f>IF(OR(B8278="",C8278="",E8278=""),0,IF(A8278=2,H8278*IF(E8278="SGD",1,IF(E8278="USD",Settings!$B$22,IF(E8278="HKD",Settings!$B$23,1))),0))</f>
        <v>0</v>
      </c>
      <c r="Q8278" s="312">
        <f>IF(OR(J8278="",G8278=""),"",G8278+ROW()/1000000)</f>
      </c>
      <c r="R8278" s="247">
        <f>IF(Q8278="","",SUMIFS(Txn[Signed Units],Txn[Key],J8278,Txn[Transaction Order],"&lt;="&amp;Q8278))</f>
      </c>
    </row>
    <row r="8279" spans="10:18" ht="15" customHeight="1" x14ac:dyDescent="0.15">
      <c r="J8279" s="246">
        <f>IF(OR(B8279="",C8279="",E8279=""),"",B8279&amp;":"&amp;C8279&amp;":"&amp;E8279)</f>
      </c>
      <c r="K8279" s="247">
        <f>IF(A8279="","",A8279*D8279)</f>
      </c>
      <c r="L8279" s="246">
        <f>IF(A8279="","",IF(OR(A8279=1,A8279=0),H8279,0))</f>
      </c>
      <c r="M8279" s="246">
        <f>IF(A8279="","",IF(A8279=-1,H8279,0))</f>
      </c>
      <c r="N8279">
        <f>IF(J8279="","",IF(E8279="SGD",1,IF(E8279="USD",Settings!$B$22,IF(E8279="HKD",Settings!$B$23,1))))</f>
      </c>
      <c r="O8279">
        <f>IF(OR(B8279="",C8279="",E8279=""),0,(IF(A8279=-1,H8279,0)-IF(OR(A8279=1,A8279=0),H8279,0)+IF(A8279=2,H8279,0))*IF(E8279="SGD",1,IF(E8279="USD",Settings!$B$22,IF(E8279="HKD",Settings!$B$23,1))))</f>
        <v>0</v>
      </c>
      <c r="P8279">
        <f>IF(OR(B8279="",C8279="",E8279=""),0,IF(A8279=2,H8279*IF(E8279="SGD",1,IF(E8279="USD",Settings!$B$22,IF(E8279="HKD",Settings!$B$23,1))),0))</f>
        <v>0</v>
      </c>
      <c r="Q8279" s="312">
        <f>IF(OR(J8279="",G8279=""),"",G8279+ROW()/1000000)</f>
      </c>
      <c r="R8279" s="247">
        <f>IF(Q8279="","",SUMIFS(Txn[Signed Units],Txn[Key],J8279,Txn[Transaction Order],"&lt;="&amp;Q8279))</f>
      </c>
    </row>
    <row r="8280" spans="10:18" ht="15" customHeight="1" x14ac:dyDescent="0.15">
      <c r="J8280" s="246">
        <f>IF(OR(B8280="",C8280="",E8280=""),"",B8280&amp;":"&amp;C8280&amp;":"&amp;E8280)</f>
      </c>
      <c r="K8280" s="247">
        <f>IF(A8280="","",A8280*D8280)</f>
      </c>
      <c r="L8280" s="246">
        <f>IF(A8280="","",IF(OR(A8280=1,A8280=0),H8280,0))</f>
      </c>
      <c r="M8280" s="246">
        <f>IF(A8280="","",IF(A8280=-1,H8280,0))</f>
      </c>
      <c r="N8280">
        <f>IF(J8280="","",IF(E8280="SGD",1,IF(E8280="USD",Settings!$B$22,IF(E8280="HKD",Settings!$B$23,1))))</f>
      </c>
      <c r="O8280">
        <f>IF(OR(B8280="",C8280="",E8280=""),0,(IF(A8280=-1,H8280,0)-IF(OR(A8280=1,A8280=0),H8280,0)+IF(A8280=2,H8280,0))*IF(E8280="SGD",1,IF(E8280="USD",Settings!$B$22,IF(E8280="HKD",Settings!$B$23,1))))</f>
        <v>0</v>
      </c>
      <c r="P8280">
        <f>IF(OR(B8280="",C8280="",E8280=""),0,IF(A8280=2,H8280*IF(E8280="SGD",1,IF(E8280="USD",Settings!$B$22,IF(E8280="HKD",Settings!$B$23,1))),0))</f>
        <v>0</v>
      </c>
      <c r="Q8280" s="312">
        <f>IF(OR(J8280="",G8280=""),"",G8280+ROW()/1000000)</f>
      </c>
      <c r="R8280" s="247">
        <f>IF(Q8280="","",SUMIFS(Txn[Signed Units],Txn[Key],J8280,Txn[Transaction Order],"&lt;="&amp;Q8280))</f>
      </c>
    </row>
    <row r="8281" spans="10:18" ht="15" customHeight="1" x14ac:dyDescent="0.15">
      <c r="J8281" s="246">
        <f>IF(OR(B8281="",C8281="",E8281=""),"",B8281&amp;":"&amp;C8281&amp;":"&amp;E8281)</f>
      </c>
      <c r="K8281" s="247">
        <f>IF(A8281="","",A8281*D8281)</f>
      </c>
      <c r="L8281" s="246">
        <f>IF(A8281="","",IF(OR(A8281=1,A8281=0),H8281,0))</f>
      </c>
      <c r="M8281" s="246">
        <f>IF(A8281="","",IF(A8281=-1,H8281,0))</f>
      </c>
      <c r="N8281">
        <f>IF(J8281="","",IF(E8281="SGD",1,IF(E8281="USD",Settings!$B$22,IF(E8281="HKD",Settings!$B$23,1))))</f>
      </c>
      <c r="O8281">
        <f>IF(OR(B8281="",C8281="",E8281=""),0,(IF(A8281=-1,H8281,0)-IF(OR(A8281=1,A8281=0),H8281,0)+IF(A8281=2,H8281,0))*IF(E8281="SGD",1,IF(E8281="USD",Settings!$B$22,IF(E8281="HKD",Settings!$B$23,1))))</f>
        <v>0</v>
      </c>
      <c r="P8281">
        <f>IF(OR(B8281="",C8281="",E8281=""),0,IF(A8281=2,H8281*IF(E8281="SGD",1,IF(E8281="USD",Settings!$B$22,IF(E8281="HKD",Settings!$B$23,1))),0))</f>
        <v>0</v>
      </c>
      <c r="Q8281" s="312">
        <f>IF(OR(J8281="",G8281=""),"",G8281+ROW()/1000000)</f>
      </c>
      <c r="R8281" s="247">
        <f>IF(Q8281="","",SUMIFS(Txn[Signed Units],Txn[Key],J8281,Txn[Transaction Order],"&lt;="&amp;Q8281))</f>
      </c>
    </row>
    <row r="8282" spans="10:18" ht="15" customHeight="1" x14ac:dyDescent="0.15">
      <c r="J8282" s="246">
        <f>IF(OR(B8282="",C8282="",E8282=""),"",B8282&amp;":"&amp;C8282&amp;":"&amp;E8282)</f>
      </c>
      <c r="K8282" s="247">
        <f>IF(A8282="","",A8282*D8282)</f>
      </c>
      <c r="L8282" s="246">
        <f>IF(A8282="","",IF(OR(A8282=1,A8282=0),H8282,0))</f>
      </c>
      <c r="M8282" s="246">
        <f>IF(A8282="","",IF(A8282=-1,H8282,0))</f>
      </c>
      <c r="N8282">
        <f>IF(J8282="","",IF(E8282="SGD",1,IF(E8282="USD",Settings!$B$22,IF(E8282="HKD",Settings!$B$23,1))))</f>
      </c>
      <c r="O8282">
        <f>IF(OR(B8282="",C8282="",E8282=""),0,(IF(A8282=-1,H8282,0)-IF(OR(A8282=1,A8282=0),H8282,0)+IF(A8282=2,H8282,0))*IF(E8282="SGD",1,IF(E8282="USD",Settings!$B$22,IF(E8282="HKD",Settings!$B$23,1))))</f>
        <v>0</v>
      </c>
      <c r="P8282">
        <f>IF(OR(B8282="",C8282="",E8282=""),0,IF(A8282=2,H8282*IF(E8282="SGD",1,IF(E8282="USD",Settings!$B$22,IF(E8282="HKD",Settings!$B$23,1))),0))</f>
        <v>0</v>
      </c>
      <c r="Q8282" s="312">
        <f>IF(OR(J8282="",G8282=""),"",G8282+ROW()/1000000)</f>
      </c>
      <c r="R8282" s="247">
        <f>IF(Q8282="","",SUMIFS(Txn[Signed Units],Txn[Key],J8282,Txn[Transaction Order],"&lt;="&amp;Q8282))</f>
      </c>
    </row>
    <row r="8283" spans="10:18" ht="15" customHeight="1" x14ac:dyDescent="0.15">
      <c r="J8283" s="246">
        <f>IF(OR(B8283="",C8283="",E8283=""),"",B8283&amp;":"&amp;C8283&amp;":"&amp;E8283)</f>
      </c>
      <c r="K8283" s="247">
        <f>IF(A8283="","",A8283*D8283)</f>
      </c>
      <c r="L8283" s="246">
        <f>IF(A8283="","",IF(OR(A8283=1,A8283=0),H8283,0))</f>
      </c>
      <c r="M8283" s="246">
        <f>IF(A8283="","",IF(A8283=-1,H8283,0))</f>
      </c>
      <c r="N8283">
        <f>IF(J8283="","",IF(E8283="SGD",1,IF(E8283="USD",Settings!$B$22,IF(E8283="HKD",Settings!$B$23,1))))</f>
      </c>
      <c r="O8283">
        <f>IF(OR(B8283="",C8283="",E8283=""),0,(IF(A8283=-1,H8283,0)-IF(OR(A8283=1,A8283=0),H8283,0)+IF(A8283=2,H8283,0))*IF(E8283="SGD",1,IF(E8283="USD",Settings!$B$22,IF(E8283="HKD",Settings!$B$23,1))))</f>
        <v>0</v>
      </c>
      <c r="P8283">
        <f>IF(OR(B8283="",C8283="",E8283=""),0,IF(A8283=2,H8283*IF(E8283="SGD",1,IF(E8283="USD",Settings!$B$22,IF(E8283="HKD",Settings!$B$23,1))),0))</f>
        <v>0</v>
      </c>
      <c r="Q8283" s="312">
        <f>IF(OR(J8283="",G8283=""),"",G8283+ROW()/1000000)</f>
      </c>
      <c r="R8283" s="247">
        <f>IF(Q8283="","",SUMIFS(Txn[Signed Units],Txn[Key],J8283,Txn[Transaction Order],"&lt;="&amp;Q8283))</f>
      </c>
    </row>
    <row r="8284" spans="10:18" ht="15" customHeight="1" x14ac:dyDescent="0.15">
      <c r="J8284" s="246">
        <f>IF(OR(B8284="",C8284="",E8284=""),"",B8284&amp;":"&amp;C8284&amp;":"&amp;E8284)</f>
      </c>
      <c r="K8284" s="247">
        <f>IF(A8284="","",A8284*D8284)</f>
      </c>
      <c r="L8284" s="246">
        <f>IF(A8284="","",IF(OR(A8284=1,A8284=0),H8284,0))</f>
      </c>
      <c r="M8284" s="246">
        <f>IF(A8284="","",IF(A8284=-1,H8284,0))</f>
      </c>
      <c r="N8284">
        <f>IF(J8284="","",IF(E8284="SGD",1,IF(E8284="USD",Settings!$B$22,IF(E8284="HKD",Settings!$B$23,1))))</f>
      </c>
      <c r="O8284">
        <f>IF(OR(B8284="",C8284="",E8284=""),0,(IF(A8284=-1,H8284,0)-IF(OR(A8284=1,A8284=0),H8284,0)+IF(A8284=2,H8284,0))*IF(E8284="SGD",1,IF(E8284="USD",Settings!$B$22,IF(E8284="HKD",Settings!$B$23,1))))</f>
        <v>0</v>
      </c>
      <c r="P8284">
        <f>IF(OR(B8284="",C8284="",E8284=""),0,IF(A8284=2,H8284*IF(E8284="SGD",1,IF(E8284="USD",Settings!$B$22,IF(E8284="HKD",Settings!$B$23,1))),0))</f>
        <v>0</v>
      </c>
      <c r="Q8284" s="312">
        <f>IF(OR(J8284="",G8284=""),"",G8284+ROW()/1000000)</f>
      </c>
      <c r="R8284" s="247">
        <f>IF(Q8284="","",SUMIFS(Txn[Signed Units],Txn[Key],J8284,Txn[Transaction Order],"&lt;="&amp;Q8284))</f>
      </c>
    </row>
    <row r="8285" spans="10:18" ht="15" customHeight="1" x14ac:dyDescent="0.15">
      <c r="J8285" s="246">
        <f>IF(OR(B8285="",C8285="",E8285=""),"",B8285&amp;":"&amp;C8285&amp;":"&amp;E8285)</f>
      </c>
      <c r="K8285" s="247">
        <f>IF(A8285="","",A8285*D8285)</f>
      </c>
      <c r="L8285" s="246">
        <f>IF(A8285="","",IF(OR(A8285=1,A8285=0),H8285,0))</f>
      </c>
      <c r="M8285" s="246">
        <f>IF(A8285="","",IF(A8285=-1,H8285,0))</f>
      </c>
      <c r="N8285">
        <f>IF(J8285="","",IF(E8285="SGD",1,IF(E8285="USD",Settings!$B$22,IF(E8285="HKD",Settings!$B$23,1))))</f>
      </c>
      <c r="O8285">
        <f>IF(OR(B8285="",C8285="",E8285=""),0,(IF(A8285=-1,H8285,0)-IF(OR(A8285=1,A8285=0),H8285,0)+IF(A8285=2,H8285,0))*IF(E8285="SGD",1,IF(E8285="USD",Settings!$B$22,IF(E8285="HKD",Settings!$B$23,1))))</f>
        <v>0</v>
      </c>
      <c r="P8285">
        <f>IF(OR(B8285="",C8285="",E8285=""),0,IF(A8285=2,H8285*IF(E8285="SGD",1,IF(E8285="USD",Settings!$B$22,IF(E8285="HKD",Settings!$B$23,1))),0))</f>
        <v>0</v>
      </c>
      <c r="Q8285" s="312">
        <f>IF(OR(J8285="",G8285=""),"",G8285+ROW()/1000000)</f>
      </c>
      <c r="R8285" s="247">
        <f>IF(Q8285="","",SUMIFS(Txn[Signed Units],Txn[Key],J8285,Txn[Transaction Order],"&lt;="&amp;Q8285))</f>
      </c>
    </row>
    <row r="8286" spans="10:18" ht="15" customHeight="1" x14ac:dyDescent="0.15">
      <c r="J8286" s="246">
        <f>IF(OR(B8286="",C8286="",E8286=""),"",B8286&amp;":"&amp;C8286&amp;":"&amp;E8286)</f>
      </c>
      <c r="K8286" s="247">
        <f>IF(A8286="","",A8286*D8286)</f>
      </c>
      <c r="L8286" s="246">
        <f>IF(A8286="","",IF(OR(A8286=1,A8286=0),H8286,0))</f>
      </c>
      <c r="M8286" s="246">
        <f>IF(A8286="","",IF(A8286=-1,H8286,0))</f>
      </c>
      <c r="N8286">
        <f>IF(J8286="","",IF(E8286="SGD",1,IF(E8286="USD",Settings!$B$22,IF(E8286="HKD",Settings!$B$23,1))))</f>
      </c>
      <c r="O8286">
        <f>IF(OR(B8286="",C8286="",E8286=""),0,(IF(A8286=-1,H8286,0)-IF(OR(A8286=1,A8286=0),H8286,0)+IF(A8286=2,H8286,0))*IF(E8286="SGD",1,IF(E8286="USD",Settings!$B$22,IF(E8286="HKD",Settings!$B$23,1))))</f>
        <v>0</v>
      </c>
      <c r="P8286">
        <f>IF(OR(B8286="",C8286="",E8286=""),0,IF(A8286=2,H8286*IF(E8286="SGD",1,IF(E8286="USD",Settings!$B$22,IF(E8286="HKD",Settings!$B$23,1))),0))</f>
        <v>0</v>
      </c>
      <c r="Q8286" s="312">
        <f>IF(OR(J8286="",G8286=""),"",G8286+ROW()/1000000)</f>
      </c>
      <c r="R8286" s="247">
        <f>IF(Q8286="","",SUMIFS(Txn[Signed Units],Txn[Key],J8286,Txn[Transaction Order],"&lt;="&amp;Q8286))</f>
      </c>
    </row>
    <row r="8287" spans="10:18" ht="15" customHeight="1" x14ac:dyDescent="0.15">
      <c r="J8287" s="246">
        <f>IF(OR(B8287="",C8287="",E8287=""),"",B8287&amp;":"&amp;C8287&amp;":"&amp;E8287)</f>
      </c>
      <c r="K8287" s="247">
        <f>IF(A8287="","",A8287*D8287)</f>
      </c>
      <c r="L8287" s="246">
        <f>IF(A8287="","",IF(OR(A8287=1,A8287=0),H8287,0))</f>
      </c>
      <c r="M8287" s="246">
        <f>IF(A8287="","",IF(A8287=-1,H8287,0))</f>
      </c>
      <c r="N8287">
        <f>IF(J8287="","",IF(E8287="SGD",1,IF(E8287="USD",Settings!$B$22,IF(E8287="HKD",Settings!$B$23,1))))</f>
      </c>
      <c r="O8287">
        <f>IF(OR(B8287="",C8287="",E8287=""),0,(IF(A8287=-1,H8287,0)-IF(OR(A8287=1,A8287=0),H8287,0)+IF(A8287=2,H8287,0))*IF(E8287="SGD",1,IF(E8287="USD",Settings!$B$22,IF(E8287="HKD",Settings!$B$23,1))))</f>
        <v>0</v>
      </c>
      <c r="P8287">
        <f>IF(OR(B8287="",C8287="",E8287=""),0,IF(A8287=2,H8287*IF(E8287="SGD",1,IF(E8287="USD",Settings!$B$22,IF(E8287="HKD",Settings!$B$23,1))),0))</f>
        <v>0</v>
      </c>
      <c r="Q8287" s="312">
        <f>IF(OR(J8287="",G8287=""),"",G8287+ROW()/1000000)</f>
      </c>
      <c r="R8287" s="247">
        <f>IF(Q8287="","",SUMIFS(Txn[Signed Units],Txn[Key],J8287,Txn[Transaction Order],"&lt;="&amp;Q8287))</f>
      </c>
    </row>
    <row r="8288" spans="10:18" ht="15" customHeight="1" x14ac:dyDescent="0.15">
      <c r="J8288" s="246">
        <f>IF(OR(B8288="",C8288="",E8288=""),"",B8288&amp;":"&amp;C8288&amp;":"&amp;E8288)</f>
      </c>
      <c r="K8288" s="247">
        <f>IF(A8288="","",A8288*D8288)</f>
      </c>
      <c r="L8288" s="246">
        <f>IF(A8288="","",IF(OR(A8288=1,A8288=0),H8288,0))</f>
      </c>
      <c r="M8288" s="246">
        <f>IF(A8288="","",IF(A8288=-1,H8288,0))</f>
      </c>
      <c r="N8288">
        <f>IF(J8288="","",IF(E8288="SGD",1,IF(E8288="USD",Settings!$B$22,IF(E8288="HKD",Settings!$B$23,1))))</f>
      </c>
      <c r="O8288">
        <f>IF(OR(B8288="",C8288="",E8288=""),0,(IF(A8288=-1,H8288,0)-IF(OR(A8288=1,A8288=0),H8288,0)+IF(A8288=2,H8288,0))*IF(E8288="SGD",1,IF(E8288="USD",Settings!$B$22,IF(E8288="HKD",Settings!$B$23,1))))</f>
        <v>0</v>
      </c>
      <c r="P8288">
        <f>IF(OR(B8288="",C8288="",E8288=""),0,IF(A8288=2,H8288*IF(E8288="SGD",1,IF(E8288="USD",Settings!$B$22,IF(E8288="HKD",Settings!$B$23,1))),0))</f>
        <v>0</v>
      </c>
      <c r="Q8288" s="312">
        <f>IF(OR(J8288="",G8288=""),"",G8288+ROW()/1000000)</f>
      </c>
      <c r="R8288" s="247">
        <f>IF(Q8288="","",SUMIFS(Txn[Signed Units],Txn[Key],J8288,Txn[Transaction Order],"&lt;="&amp;Q8288))</f>
      </c>
    </row>
    <row r="8289" spans="10:18" ht="15" customHeight="1" x14ac:dyDescent="0.15">
      <c r="J8289" s="246">
        <f>IF(OR(B8289="",C8289="",E8289=""),"",B8289&amp;":"&amp;C8289&amp;":"&amp;E8289)</f>
      </c>
      <c r="K8289" s="247">
        <f>IF(A8289="","",A8289*D8289)</f>
      </c>
      <c r="L8289" s="246">
        <f>IF(A8289="","",IF(OR(A8289=1,A8289=0),H8289,0))</f>
      </c>
      <c r="M8289" s="246">
        <f>IF(A8289="","",IF(A8289=-1,H8289,0))</f>
      </c>
      <c r="N8289">
        <f>IF(J8289="","",IF(E8289="SGD",1,IF(E8289="USD",Settings!$B$22,IF(E8289="HKD",Settings!$B$23,1))))</f>
      </c>
      <c r="O8289">
        <f>IF(OR(B8289="",C8289="",E8289=""),0,(IF(A8289=-1,H8289,0)-IF(OR(A8289=1,A8289=0),H8289,0)+IF(A8289=2,H8289,0))*IF(E8289="SGD",1,IF(E8289="USD",Settings!$B$22,IF(E8289="HKD",Settings!$B$23,1))))</f>
        <v>0</v>
      </c>
      <c r="P8289">
        <f>IF(OR(B8289="",C8289="",E8289=""),0,IF(A8289=2,H8289*IF(E8289="SGD",1,IF(E8289="USD",Settings!$B$22,IF(E8289="HKD",Settings!$B$23,1))),0))</f>
        <v>0</v>
      </c>
      <c r="Q8289" s="312">
        <f>IF(OR(J8289="",G8289=""),"",G8289+ROW()/1000000)</f>
      </c>
      <c r="R8289" s="247">
        <f>IF(Q8289="","",SUMIFS(Txn[Signed Units],Txn[Key],J8289,Txn[Transaction Order],"&lt;="&amp;Q8289))</f>
      </c>
    </row>
    <row r="8290" spans="10:18" ht="15" customHeight="1" x14ac:dyDescent="0.15">
      <c r="J8290" s="246">
        <f>IF(OR(B8290="",C8290="",E8290=""),"",B8290&amp;":"&amp;C8290&amp;":"&amp;E8290)</f>
      </c>
      <c r="K8290" s="247">
        <f>IF(A8290="","",A8290*D8290)</f>
      </c>
      <c r="L8290" s="246">
        <f>IF(A8290="","",IF(OR(A8290=1,A8290=0),H8290,0))</f>
      </c>
      <c r="M8290" s="246">
        <f>IF(A8290="","",IF(A8290=-1,H8290,0))</f>
      </c>
      <c r="N8290">
        <f>IF(J8290="","",IF(E8290="SGD",1,IF(E8290="USD",Settings!$B$22,IF(E8290="HKD",Settings!$B$23,1))))</f>
      </c>
      <c r="O8290">
        <f>IF(OR(B8290="",C8290="",E8290=""),0,(IF(A8290=-1,H8290,0)-IF(OR(A8290=1,A8290=0),H8290,0)+IF(A8290=2,H8290,0))*IF(E8290="SGD",1,IF(E8290="USD",Settings!$B$22,IF(E8290="HKD",Settings!$B$23,1))))</f>
        <v>0</v>
      </c>
      <c r="P8290">
        <f>IF(OR(B8290="",C8290="",E8290=""),0,IF(A8290=2,H8290*IF(E8290="SGD",1,IF(E8290="USD",Settings!$B$22,IF(E8290="HKD",Settings!$B$23,1))),0))</f>
        <v>0</v>
      </c>
      <c r="Q8290" s="312">
        <f>IF(OR(J8290="",G8290=""),"",G8290+ROW()/1000000)</f>
      </c>
      <c r="R8290" s="247">
        <f>IF(Q8290="","",SUMIFS(Txn[Signed Units],Txn[Key],J8290,Txn[Transaction Order],"&lt;="&amp;Q8290))</f>
      </c>
    </row>
    <row r="8291" spans="10:18" ht="15" customHeight="1" x14ac:dyDescent="0.15">
      <c r="J8291" s="246">
        <f>IF(OR(B8291="",C8291="",E8291=""),"",B8291&amp;":"&amp;C8291&amp;":"&amp;E8291)</f>
      </c>
      <c r="K8291" s="247">
        <f>IF(A8291="","",A8291*D8291)</f>
      </c>
      <c r="L8291" s="246">
        <f>IF(A8291="","",IF(OR(A8291=1,A8291=0),H8291,0))</f>
      </c>
      <c r="M8291" s="246">
        <f>IF(A8291="","",IF(A8291=-1,H8291,0))</f>
      </c>
      <c r="N8291">
        <f>IF(J8291="","",IF(E8291="SGD",1,IF(E8291="USD",Settings!$B$22,IF(E8291="HKD",Settings!$B$23,1))))</f>
      </c>
      <c r="O8291">
        <f>IF(OR(B8291="",C8291="",E8291=""),0,(IF(A8291=-1,H8291,0)-IF(OR(A8291=1,A8291=0),H8291,0)+IF(A8291=2,H8291,0))*IF(E8291="SGD",1,IF(E8291="USD",Settings!$B$22,IF(E8291="HKD",Settings!$B$23,1))))</f>
        <v>0</v>
      </c>
      <c r="P8291">
        <f>IF(OR(B8291="",C8291="",E8291=""),0,IF(A8291=2,H8291*IF(E8291="SGD",1,IF(E8291="USD",Settings!$B$22,IF(E8291="HKD",Settings!$B$23,1))),0))</f>
        <v>0</v>
      </c>
      <c r="Q8291" s="312">
        <f>IF(OR(J8291="",G8291=""),"",G8291+ROW()/1000000)</f>
      </c>
      <c r="R8291" s="247">
        <f>IF(Q8291="","",SUMIFS(Txn[Signed Units],Txn[Key],J8291,Txn[Transaction Order],"&lt;="&amp;Q8291))</f>
      </c>
    </row>
    <row r="8292" spans="10:18" ht="15" customHeight="1" x14ac:dyDescent="0.15">
      <c r="J8292" s="246">
        <f>IF(OR(B8292="",C8292="",E8292=""),"",B8292&amp;":"&amp;C8292&amp;":"&amp;E8292)</f>
      </c>
      <c r="K8292" s="247">
        <f>IF(A8292="","",A8292*D8292)</f>
      </c>
      <c r="L8292" s="246">
        <f>IF(A8292="","",IF(OR(A8292=1,A8292=0),H8292,0))</f>
      </c>
      <c r="M8292" s="246">
        <f>IF(A8292="","",IF(A8292=-1,H8292,0))</f>
      </c>
      <c r="N8292">
        <f>IF(J8292="","",IF(E8292="SGD",1,IF(E8292="USD",Settings!$B$22,IF(E8292="HKD",Settings!$B$23,1))))</f>
      </c>
      <c r="O8292">
        <f>IF(OR(B8292="",C8292="",E8292=""),0,(IF(A8292=-1,H8292,0)-IF(OR(A8292=1,A8292=0),H8292,0)+IF(A8292=2,H8292,0))*IF(E8292="SGD",1,IF(E8292="USD",Settings!$B$22,IF(E8292="HKD",Settings!$B$23,1))))</f>
        <v>0</v>
      </c>
      <c r="P8292">
        <f>IF(OR(B8292="",C8292="",E8292=""),0,IF(A8292=2,H8292*IF(E8292="SGD",1,IF(E8292="USD",Settings!$B$22,IF(E8292="HKD",Settings!$B$23,1))),0))</f>
        <v>0</v>
      </c>
      <c r="Q8292" s="312">
        <f>IF(OR(J8292="",G8292=""),"",G8292+ROW()/1000000)</f>
      </c>
      <c r="R8292" s="247">
        <f>IF(Q8292="","",SUMIFS(Txn[Signed Units],Txn[Key],J8292,Txn[Transaction Order],"&lt;="&amp;Q8292))</f>
      </c>
    </row>
    <row r="8293" spans="10:18" ht="15" customHeight="1" x14ac:dyDescent="0.15">
      <c r="J8293" s="246">
        <f>IF(OR(B8293="",C8293="",E8293=""),"",B8293&amp;":"&amp;C8293&amp;":"&amp;E8293)</f>
      </c>
      <c r="K8293" s="247">
        <f>IF(A8293="","",A8293*D8293)</f>
      </c>
      <c r="L8293" s="246">
        <f>IF(A8293="","",IF(OR(A8293=1,A8293=0),H8293,0))</f>
      </c>
      <c r="M8293" s="246">
        <f>IF(A8293="","",IF(A8293=-1,H8293,0))</f>
      </c>
      <c r="N8293">
        <f>IF(J8293="","",IF(E8293="SGD",1,IF(E8293="USD",Settings!$B$22,IF(E8293="HKD",Settings!$B$23,1))))</f>
      </c>
      <c r="O8293">
        <f>IF(OR(B8293="",C8293="",E8293=""),0,(IF(A8293=-1,H8293,0)-IF(OR(A8293=1,A8293=0),H8293,0)+IF(A8293=2,H8293,0))*IF(E8293="SGD",1,IF(E8293="USD",Settings!$B$22,IF(E8293="HKD",Settings!$B$23,1))))</f>
        <v>0</v>
      </c>
      <c r="P8293">
        <f>IF(OR(B8293="",C8293="",E8293=""),0,IF(A8293=2,H8293*IF(E8293="SGD",1,IF(E8293="USD",Settings!$B$22,IF(E8293="HKD",Settings!$B$23,1))),0))</f>
        <v>0</v>
      </c>
      <c r="Q8293" s="312">
        <f>IF(OR(J8293="",G8293=""),"",G8293+ROW()/1000000)</f>
      </c>
      <c r="R8293" s="247">
        <f>IF(Q8293="","",SUMIFS(Txn[Signed Units],Txn[Key],J8293,Txn[Transaction Order],"&lt;="&amp;Q8293))</f>
      </c>
    </row>
    <row r="8294" spans="10:18" ht="15" customHeight="1" x14ac:dyDescent="0.15">
      <c r="J8294" s="246">
        <f>IF(OR(B8294="",C8294="",E8294=""),"",B8294&amp;":"&amp;C8294&amp;":"&amp;E8294)</f>
      </c>
      <c r="K8294" s="247">
        <f>IF(A8294="","",A8294*D8294)</f>
      </c>
      <c r="L8294" s="246">
        <f>IF(A8294="","",IF(OR(A8294=1,A8294=0),H8294,0))</f>
      </c>
      <c r="M8294" s="246">
        <f>IF(A8294="","",IF(A8294=-1,H8294,0))</f>
      </c>
      <c r="N8294">
        <f>IF(J8294="","",IF(E8294="SGD",1,IF(E8294="USD",Settings!$B$22,IF(E8294="HKD",Settings!$B$23,1))))</f>
      </c>
      <c r="O8294">
        <f>IF(OR(B8294="",C8294="",E8294=""),0,(IF(A8294=-1,H8294,0)-IF(OR(A8294=1,A8294=0),H8294,0)+IF(A8294=2,H8294,0))*IF(E8294="SGD",1,IF(E8294="USD",Settings!$B$22,IF(E8294="HKD",Settings!$B$23,1))))</f>
        <v>0</v>
      </c>
      <c r="P8294">
        <f>IF(OR(B8294="",C8294="",E8294=""),0,IF(A8294=2,H8294*IF(E8294="SGD",1,IF(E8294="USD",Settings!$B$22,IF(E8294="HKD",Settings!$B$23,1))),0))</f>
        <v>0</v>
      </c>
      <c r="Q8294" s="312">
        <f>IF(OR(J8294="",G8294=""),"",G8294+ROW()/1000000)</f>
      </c>
      <c r="R8294" s="247">
        <f>IF(Q8294="","",SUMIFS(Txn[Signed Units],Txn[Key],J8294,Txn[Transaction Order],"&lt;="&amp;Q8294))</f>
      </c>
    </row>
    <row r="8295" spans="10:18" ht="15" customHeight="1" x14ac:dyDescent="0.15">
      <c r="J8295" s="246">
        <f>IF(OR(B8295="",C8295="",E8295=""),"",B8295&amp;":"&amp;C8295&amp;":"&amp;E8295)</f>
      </c>
      <c r="K8295" s="247">
        <f>IF(A8295="","",A8295*D8295)</f>
      </c>
      <c r="L8295" s="246">
        <f>IF(A8295="","",IF(OR(A8295=1,A8295=0),H8295,0))</f>
      </c>
      <c r="M8295" s="246">
        <f>IF(A8295="","",IF(A8295=-1,H8295,0))</f>
      </c>
      <c r="N8295">
        <f>IF(J8295="","",IF(E8295="SGD",1,IF(E8295="USD",Settings!$B$22,IF(E8295="HKD",Settings!$B$23,1))))</f>
      </c>
      <c r="O8295">
        <f>IF(OR(B8295="",C8295="",E8295=""),0,(IF(A8295=-1,H8295,0)-IF(OR(A8295=1,A8295=0),H8295,0)+IF(A8295=2,H8295,0))*IF(E8295="SGD",1,IF(E8295="USD",Settings!$B$22,IF(E8295="HKD",Settings!$B$23,1))))</f>
        <v>0</v>
      </c>
      <c r="P8295">
        <f>IF(OR(B8295="",C8295="",E8295=""),0,IF(A8295=2,H8295*IF(E8295="SGD",1,IF(E8295="USD",Settings!$B$22,IF(E8295="HKD",Settings!$B$23,1))),0))</f>
        <v>0</v>
      </c>
      <c r="Q8295" s="312">
        <f>IF(OR(J8295="",G8295=""),"",G8295+ROW()/1000000)</f>
      </c>
      <c r="R8295" s="247">
        <f>IF(Q8295="","",SUMIFS(Txn[Signed Units],Txn[Key],J8295,Txn[Transaction Order],"&lt;="&amp;Q8295))</f>
      </c>
    </row>
    <row r="8296" spans="10:18" ht="15" customHeight="1" x14ac:dyDescent="0.15">
      <c r="J8296" s="246">
        <f>IF(OR(B8296="",C8296="",E8296=""),"",B8296&amp;":"&amp;C8296&amp;":"&amp;E8296)</f>
      </c>
      <c r="K8296" s="247">
        <f>IF(A8296="","",A8296*D8296)</f>
      </c>
      <c r="L8296" s="246">
        <f>IF(A8296="","",IF(OR(A8296=1,A8296=0),H8296,0))</f>
      </c>
      <c r="M8296" s="246">
        <f>IF(A8296="","",IF(A8296=-1,H8296,0))</f>
      </c>
      <c r="N8296">
        <f>IF(J8296="","",IF(E8296="SGD",1,IF(E8296="USD",Settings!$B$22,IF(E8296="HKD",Settings!$B$23,1))))</f>
      </c>
      <c r="O8296">
        <f>IF(OR(B8296="",C8296="",E8296=""),0,(IF(A8296=-1,H8296,0)-IF(OR(A8296=1,A8296=0),H8296,0)+IF(A8296=2,H8296,0))*IF(E8296="SGD",1,IF(E8296="USD",Settings!$B$22,IF(E8296="HKD",Settings!$B$23,1))))</f>
        <v>0</v>
      </c>
      <c r="P8296">
        <f>IF(OR(B8296="",C8296="",E8296=""),0,IF(A8296=2,H8296*IF(E8296="SGD",1,IF(E8296="USD",Settings!$B$22,IF(E8296="HKD",Settings!$B$23,1))),0))</f>
        <v>0</v>
      </c>
      <c r="Q8296" s="312">
        <f>IF(OR(J8296="",G8296=""),"",G8296+ROW()/1000000)</f>
      </c>
      <c r="R8296" s="247">
        <f>IF(Q8296="","",SUMIFS(Txn[Signed Units],Txn[Key],J8296,Txn[Transaction Order],"&lt;="&amp;Q8296))</f>
      </c>
    </row>
    <row r="8297" spans="10:18" ht="15" customHeight="1" x14ac:dyDescent="0.15">
      <c r="J8297" s="246">
        <f>IF(OR(B8297="",C8297="",E8297=""),"",B8297&amp;":"&amp;C8297&amp;":"&amp;E8297)</f>
      </c>
      <c r="K8297" s="247">
        <f>IF(A8297="","",A8297*D8297)</f>
      </c>
      <c r="L8297" s="246">
        <f>IF(A8297="","",IF(OR(A8297=1,A8297=0),H8297,0))</f>
      </c>
      <c r="M8297" s="246">
        <f>IF(A8297="","",IF(A8297=-1,H8297,0))</f>
      </c>
      <c r="N8297">
        <f>IF(J8297="","",IF(E8297="SGD",1,IF(E8297="USD",Settings!$B$22,IF(E8297="HKD",Settings!$B$23,1))))</f>
      </c>
      <c r="O8297">
        <f>IF(OR(B8297="",C8297="",E8297=""),0,(IF(A8297=-1,H8297,0)-IF(OR(A8297=1,A8297=0),H8297,0)+IF(A8297=2,H8297,0))*IF(E8297="SGD",1,IF(E8297="USD",Settings!$B$22,IF(E8297="HKD",Settings!$B$23,1))))</f>
        <v>0</v>
      </c>
      <c r="P8297">
        <f>IF(OR(B8297="",C8297="",E8297=""),0,IF(A8297=2,H8297*IF(E8297="SGD",1,IF(E8297="USD",Settings!$B$22,IF(E8297="HKD",Settings!$B$23,1))),0))</f>
        <v>0</v>
      </c>
      <c r="Q8297" s="312">
        <f>IF(OR(J8297="",G8297=""),"",G8297+ROW()/1000000)</f>
      </c>
      <c r="R8297" s="247">
        <f>IF(Q8297="","",SUMIFS(Txn[Signed Units],Txn[Key],J8297,Txn[Transaction Order],"&lt;="&amp;Q8297))</f>
      </c>
    </row>
    <row r="8298" spans="10:18" ht="15" customHeight="1" x14ac:dyDescent="0.15">
      <c r="J8298" s="246">
        <f>IF(OR(B8298="",C8298="",E8298=""),"",B8298&amp;":"&amp;C8298&amp;":"&amp;E8298)</f>
      </c>
      <c r="K8298" s="247">
        <f>IF(A8298="","",A8298*D8298)</f>
      </c>
      <c r="L8298" s="246">
        <f>IF(A8298="","",IF(OR(A8298=1,A8298=0),H8298,0))</f>
      </c>
      <c r="M8298" s="246">
        <f>IF(A8298="","",IF(A8298=-1,H8298,0))</f>
      </c>
      <c r="N8298">
        <f>IF(J8298="","",IF(E8298="SGD",1,IF(E8298="USD",Settings!$B$22,IF(E8298="HKD",Settings!$B$23,1))))</f>
      </c>
      <c r="O8298">
        <f>IF(OR(B8298="",C8298="",E8298=""),0,(IF(A8298=-1,H8298,0)-IF(OR(A8298=1,A8298=0),H8298,0)+IF(A8298=2,H8298,0))*IF(E8298="SGD",1,IF(E8298="USD",Settings!$B$22,IF(E8298="HKD",Settings!$B$23,1))))</f>
        <v>0</v>
      </c>
      <c r="P8298">
        <f>IF(OR(B8298="",C8298="",E8298=""),0,IF(A8298=2,H8298*IF(E8298="SGD",1,IF(E8298="USD",Settings!$B$22,IF(E8298="HKD",Settings!$B$23,1))),0))</f>
        <v>0</v>
      </c>
      <c r="Q8298" s="312">
        <f>IF(OR(J8298="",G8298=""),"",G8298+ROW()/1000000)</f>
      </c>
      <c r="R8298" s="247">
        <f>IF(Q8298="","",SUMIFS(Txn[Signed Units],Txn[Key],J8298,Txn[Transaction Order],"&lt;="&amp;Q8298))</f>
      </c>
    </row>
    <row r="8299" spans="10:18" ht="15" customHeight="1" x14ac:dyDescent="0.15">
      <c r="J8299" s="246">
        <f>IF(OR(B8299="",C8299="",E8299=""),"",B8299&amp;":"&amp;C8299&amp;":"&amp;E8299)</f>
      </c>
      <c r="K8299" s="247">
        <f>IF(A8299="","",A8299*D8299)</f>
      </c>
      <c r="L8299" s="246">
        <f>IF(A8299="","",IF(OR(A8299=1,A8299=0),H8299,0))</f>
      </c>
      <c r="M8299" s="246">
        <f>IF(A8299="","",IF(A8299=-1,H8299,0))</f>
      </c>
      <c r="N8299">
        <f>IF(J8299="","",IF(E8299="SGD",1,IF(E8299="USD",Settings!$B$22,IF(E8299="HKD",Settings!$B$23,1))))</f>
      </c>
      <c r="O8299">
        <f>IF(OR(B8299="",C8299="",E8299=""),0,(IF(A8299=-1,H8299,0)-IF(OR(A8299=1,A8299=0),H8299,0)+IF(A8299=2,H8299,0))*IF(E8299="SGD",1,IF(E8299="USD",Settings!$B$22,IF(E8299="HKD",Settings!$B$23,1))))</f>
        <v>0</v>
      </c>
      <c r="P8299">
        <f>IF(OR(B8299="",C8299="",E8299=""),0,IF(A8299=2,H8299*IF(E8299="SGD",1,IF(E8299="USD",Settings!$B$22,IF(E8299="HKD",Settings!$B$23,1))),0))</f>
        <v>0</v>
      </c>
      <c r="Q8299" s="312">
        <f>IF(OR(J8299="",G8299=""),"",G8299+ROW()/1000000)</f>
      </c>
      <c r="R8299" s="247">
        <f>IF(Q8299="","",SUMIFS(Txn[Signed Units],Txn[Key],J8299,Txn[Transaction Order],"&lt;="&amp;Q8299))</f>
      </c>
    </row>
    <row r="8300" spans="10:18" ht="15" customHeight="1" x14ac:dyDescent="0.15">
      <c r="J8300" s="246">
        <f>IF(OR(B8300="",C8300="",E8300=""),"",B8300&amp;":"&amp;C8300&amp;":"&amp;E8300)</f>
      </c>
      <c r="K8300" s="247">
        <f>IF(A8300="","",A8300*D8300)</f>
      </c>
      <c r="L8300" s="246">
        <f>IF(A8300="","",IF(OR(A8300=1,A8300=0),H8300,0))</f>
      </c>
      <c r="M8300" s="246">
        <f>IF(A8300="","",IF(A8300=-1,H8300,0))</f>
      </c>
      <c r="N8300">
        <f>IF(J8300="","",IF(E8300="SGD",1,IF(E8300="USD",Settings!$B$22,IF(E8300="HKD",Settings!$B$23,1))))</f>
      </c>
      <c r="O8300">
        <f>IF(OR(B8300="",C8300="",E8300=""),0,(IF(A8300=-1,H8300,0)-IF(OR(A8300=1,A8300=0),H8300,0)+IF(A8300=2,H8300,0))*IF(E8300="SGD",1,IF(E8300="USD",Settings!$B$22,IF(E8300="HKD",Settings!$B$23,1))))</f>
        <v>0</v>
      </c>
      <c r="P8300">
        <f>IF(OR(B8300="",C8300="",E8300=""),0,IF(A8300=2,H8300*IF(E8300="SGD",1,IF(E8300="USD",Settings!$B$22,IF(E8300="HKD",Settings!$B$23,1))),0))</f>
        <v>0</v>
      </c>
      <c r="Q8300" s="312">
        <f>IF(OR(J8300="",G8300=""),"",G8300+ROW()/1000000)</f>
      </c>
      <c r="R8300" s="247">
        <f>IF(Q8300="","",SUMIFS(Txn[Signed Units],Txn[Key],J8300,Txn[Transaction Order],"&lt;="&amp;Q8300))</f>
      </c>
    </row>
    <row r="8301" spans="10:18" ht="15" customHeight="1" x14ac:dyDescent="0.15">
      <c r="J8301" s="246">
        <f>IF(OR(B8301="",C8301="",E8301=""),"",B8301&amp;":"&amp;C8301&amp;":"&amp;E8301)</f>
      </c>
      <c r="K8301" s="247">
        <f>IF(A8301="","",A8301*D8301)</f>
      </c>
      <c r="L8301" s="246">
        <f>IF(A8301="","",IF(OR(A8301=1,A8301=0),H8301,0))</f>
      </c>
      <c r="M8301" s="246">
        <f>IF(A8301="","",IF(A8301=-1,H8301,0))</f>
      </c>
      <c r="N8301">
        <f>IF(J8301="","",IF(E8301="SGD",1,IF(E8301="USD",Settings!$B$22,IF(E8301="HKD",Settings!$B$23,1))))</f>
      </c>
      <c r="O8301">
        <f>IF(OR(B8301="",C8301="",E8301=""),0,(IF(A8301=-1,H8301,0)-IF(OR(A8301=1,A8301=0),H8301,0)+IF(A8301=2,H8301,0))*IF(E8301="SGD",1,IF(E8301="USD",Settings!$B$22,IF(E8301="HKD",Settings!$B$23,1))))</f>
        <v>0</v>
      </c>
      <c r="P8301">
        <f>IF(OR(B8301="",C8301="",E8301=""),0,IF(A8301=2,H8301*IF(E8301="SGD",1,IF(E8301="USD",Settings!$B$22,IF(E8301="HKD",Settings!$B$23,1))),0))</f>
        <v>0</v>
      </c>
      <c r="Q8301" s="312">
        <f>IF(OR(J8301="",G8301=""),"",G8301+ROW()/1000000)</f>
      </c>
      <c r="R8301" s="247">
        <f>IF(Q8301="","",SUMIFS(Txn[Signed Units],Txn[Key],J8301,Txn[Transaction Order],"&lt;="&amp;Q8301))</f>
      </c>
    </row>
    <row r="8302" spans="10:18" ht="15" customHeight="1" x14ac:dyDescent="0.15">
      <c r="J8302" s="246">
        <f>IF(OR(B8302="",C8302="",E8302=""),"",B8302&amp;":"&amp;C8302&amp;":"&amp;E8302)</f>
      </c>
      <c r="K8302" s="247">
        <f>IF(A8302="","",A8302*D8302)</f>
      </c>
      <c r="L8302" s="246">
        <f>IF(A8302="","",IF(OR(A8302=1,A8302=0),H8302,0))</f>
      </c>
      <c r="M8302" s="246">
        <f>IF(A8302="","",IF(A8302=-1,H8302,0))</f>
      </c>
      <c r="N8302">
        <f>IF(J8302="","",IF(E8302="SGD",1,IF(E8302="USD",Settings!$B$22,IF(E8302="HKD",Settings!$B$23,1))))</f>
      </c>
      <c r="O8302">
        <f>IF(OR(B8302="",C8302="",E8302=""),0,(IF(A8302=-1,H8302,0)-IF(OR(A8302=1,A8302=0),H8302,0)+IF(A8302=2,H8302,0))*IF(E8302="SGD",1,IF(E8302="USD",Settings!$B$22,IF(E8302="HKD",Settings!$B$23,1))))</f>
        <v>0</v>
      </c>
      <c r="P8302">
        <f>IF(OR(B8302="",C8302="",E8302=""),0,IF(A8302=2,H8302*IF(E8302="SGD",1,IF(E8302="USD",Settings!$B$22,IF(E8302="HKD",Settings!$B$23,1))),0))</f>
        <v>0</v>
      </c>
      <c r="Q8302" s="312">
        <f>IF(OR(J8302="",G8302=""),"",G8302+ROW()/1000000)</f>
      </c>
      <c r="R8302" s="247">
        <f>IF(Q8302="","",SUMIFS(Txn[Signed Units],Txn[Key],J8302,Txn[Transaction Order],"&lt;="&amp;Q8302))</f>
      </c>
    </row>
    <row r="8303" spans="10:18" ht="15" customHeight="1" x14ac:dyDescent="0.15">
      <c r="J8303" s="246">
        <f>IF(OR(B8303="",C8303="",E8303=""),"",B8303&amp;":"&amp;C8303&amp;":"&amp;E8303)</f>
      </c>
      <c r="K8303" s="247">
        <f>IF(A8303="","",A8303*D8303)</f>
      </c>
      <c r="L8303" s="246">
        <f>IF(A8303="","",IF(OR(A8303=1,A8303=0),H8303,0))</f>
      </c>
      <c r="M8303" s="246">
        <f>IF(A8303="","",IF(A8303=-1,H8303,0))</f>
      </c>
      <c r="N8303">
        <f>IF(J8303="","",IF(E8303="SGD",1,IF(E8303="USD",Settings!$B$22,IF(E8303="HKD",Settings!$B$23,1))))</f>
      </c>
      <c r="O8303">
        <f>IF(OR(B8303="",C8303="",E8303=""),0,(IF(A8303=-1,H8303,0)-IF(OR(A8303=1,A8303=0),H8303,0)+IF(A8303=2,H8303,0))*IF(E8303="SGD",1,IF(E8303="USD",Settings!$B$22,IF(E8303="HKD",Settings!$B$23,1))))</f>
        <v>0</v>
      </c>
      <c r="P8303">
        <f>IF(OR(B8303="",C8303="",E8303=""),0,IF(A8303=2,H8303*IF(E8303="SGD",1,IF(E8303="USD",Settings!$B$22,IF(E8303="HKD",Settings!$B$23,1))),0))</f>
        <v>0</v>
      </c>
      <c r="Q8303" s="312">
        <f>IF(OR(J8303="",G8303=""),"",G8303+ROW()/1000000)</f>
      </c>
      <c r="R8303" s="247">
        <f>IF(Q8303="","",SUMIFS(Txn[Signed Units],Txn[Key],J8303,Txn[Transaction Order],"&lt;="&amp;Q8303))</f>
      </c>
    </row>
    <row r="8304" spans="10:18" ht="15" customHeight="1" x14ac:dyDescent="0.15">
      <c r="J8304" s="246">
        <f>IF(OR(B8304="",C8304="",E8304=""),"",B8304&amp;":"&amp;C8304&amp;":"&amp;E8304)</f>
      </c>
      <c r="K8304" s="247">
        <f>IF(A8304="","",A8304*D8304)</f>
      </c>
      <c r="L8304" s="246">
        <f>IF(A8304="","",IF(OR(A8304=1,A8304=0),H8304,0))</f>
      </c>
      <c r="M8304" s="246">
        <f>IF(A8304="","",IF(A8304=-1,H8304,0))</f>
      </c>
      <c r="N8304">
        <f>IF(J8304="","",IF(E8304="SGD",1,IF(E8304="USD",Settings!$B$22,IF(E8304="HKD",Settings!$B$23,1))))</f>
      </c>
      <c r="O8304">
        <f>IF(OR(B8304="",C8304="",E8304=""),0,(IF(A8304=-1,H8304,0)-IF(OR(A8304=1,A8304=0),H8304,0)+IF(A8304=2,H8304,0))*IF(E8304="SGD",1,IF(E8304="USD",Settings!$B$22,IF(E8304="HKD",Settings!$B$23,1))))</f>
        <v>0</v>
      </c>
      <c r="P8304">
        <f>IF(OR(B8304="",C8304="",E8304=""),0,IF(A8304=2,H8304*IF(E8304="SGD",1,IF(E8304="USD",Settings!$B$22,IF(E8304="HKD",Settings!$B$23,1))),0))</f>
        <v>0</v>
      </c>
      <c r="Q8304" s="312">
        <f>IF(OR(J8304="",G8304=""),"",G8304+ROW()/1000000)</f>
      </c>
      <c r="R8304" s="247">
        <f>IF(Q8304="","",SUMIFS(Txn[Signed Units],Txn[Key],J8304,Txn[Transaction Order],"&lt;="&amp;Q8304))</f>
      </c>
    </row>
    <row r="8305" spans="10:18" ht="15" customHeight="1" x14ac:dyDescent="0.15">
      <c r="J8305" s="246">
        <f>IF(OR(B8305="",C8305="",E8305=""),"",B8305&amp;":"&amp;C8305&amp;":"&amp;E8305)</f>
      </c>
      <c r="K8305" s="247">
        <f>IF(A8305="","",A8305*D8305)</f>
      </c>
      <c r="L8305" s="246">
        <f>IF(A8305="","",IF(OR(A8305=1,A8305=0),H8305,0))</f>
      </c>
      <c r="M8305" s="246">
        <f>IF(A8305="","",IF(A8305=-1,H8305,0))</f>
      </c>
      <c r="N8305">
        <f>IF(J8305="","",IF(E8305="SGD",1,IF(E8305="USD",Settings!$B$22,IF(E8305="HKD",Settings!$B$23,1))))</f>
      </c>
      <c r="O8305">
        <f>IF(OR(B8305="",C8305="",E8305=""),0,(IF(A8305=-1,H8305,0)-IF(OR(A8305=1,A8305=0),H8305,0)+IF(A8305=2,H8305,0))*IF(E8305="SGD",1,IF(E8305="USD",Settings!$B$22,IF(E8305="HKD",Settings!$B$23,1))))</f>
        <v>0</v>
      </c>
      <c r="P8305">
        <f>IF(OR(B8305="",C8305="",E8305=""),0,IF(A8305=2,H8305*IF(E8305="SGD",1,IF(E8305="USD",Settings!$B$22,IF(E8305="HKD",Settings!$B$23,1))),0))</f>
        <v>0</v>
      </c>
      <c r="Q8305" s="312">
        <f>IF(OR(J8305="",G8305=""),"",G8305+ROW()/1000000)</f>
      </c>
      <c r="R8305" s="247">
        <f>IF(Q8305="","",SUMIFS(Txn[Signed Units],Txn[Key],J8305,Txn[Transaction Order],"&lt;="&amp;Q8305))</f>
      </c>
    </row>
    <row r="8306" spans="10:18" ht="15" customHeight="1" x14ac:dyDescent="0.15">
      <c r="J8306" s="246">
        <f>IF(OR(B8306="",C8306="",E8306=""),"",B8306&amp;":"&amp;C8306&amp;":"&amp;E8306)</f>
      </c>
      <c r="K8306" s="247">
        <f>IF(A8306="","",A8306*D8306)</f>
      </c>
      <c r="L8306" s="246">
        <f>IF(A8306="","",IF(OR(A8306=1,A8306=0),H8306,0))</f>
      </c>
      <c r="M8306" s="246">
        <f>IF(A8306="","",IF(A8306=-1,H8306,0))</f>
      </c>
      <c r="N8306">
        <f>IF(J8306="","",IF(E8306="SGD",1,IF(E8306="USD",Settings!$B$22,IF(E8306="HKD",Settings!$B$23,1))))</f>
      </c>
      <c r="O8306">
        <f>IF(OR(B8306="",C8306="",E8306=""),0,(IF(A8306=-1,H8306,0)-IF(OR(A8306=1,A8306=0),H8306,0)+IF(A8306=2,H8306,0))*IF(E8306="SGD",1,IF(E8306="USD",Settings!$B$22,IF(E8306="HKD",Settings!$B$23,1))))</f>
        <v>0</v>
      </c>
      <c r="P8306">
        <f>IF(OR(B8306="",C8306="",E8306=""),0,IF(A8306=2,H8306*IF(E8306="SGD",1,IF(E8306="USD",Settings!$B$22,IF(E8306="HKD",Settings!$B$23,1))),0))</f>
        <v>0</v>
      </c>
      <c r="Q8306" s="312">
        <f>IF(OR(J8306="",G8306=""),"",G8306+ROW()/1000000)</f>
      </c>
      <c r="R8306" s="247">
        <f>IF(Q8306="","",SUMIFS(Txn[Signed Units],Txn[Key],J8306,Txn[Transaction Order],"&lt;="&amp;Q8306))</f>
      </c>
    </row>
    <row r="8307" spans="10:18" ht="15" customHeight="1" x14ac:dyDescent="0.15">
      <c r="J8307" s="246">
        <f>IF(OR(B8307="",C8307="",E8307=""),"",B8307&amp;":"&amp;C8307&amp;":"&amp;E8307)</f>
      </c>
      <c r="K8307" s="247">
        <f>IF(A8307="","",A8307*D8307)</f>
      </c>
      <c r="L8307" s="246">
        <f>IF(A8307="","",IF(OR(A8307=1,A8307=0),H8307,0))</f>
      </c>
      <c r="M8307" s="246">
        <f>IF(A8307="","",IF(A8307=-1,H8307,0))</f>
      </c>
      <c r="N8307">
        <f>IF(J8307="","",IF(E8307="SGD",1,IF(E8307="USD",Settings!$B$22,IF(E8307="HKD",Settings!$B$23,1))))</f>
      </c>
      <c r="O8307">
        <f>IF(OR(B8307="",C8307="",E8307=""),0,(IF(A8307=-1,H8307,0)-IF(OR(A8307=1,A8307=0),H8307,0)+IF(A8307=2,H8307,0))*IF(E8307="SGD",1,IF(E8307="USD",Settings!$B$22,IF(E8307="HKD",Settings!$B$23,1))))</f>
        <v>0</v>
      </c>
      <c r="P8307">
        <f>IF(OR(B8307="",C8307="",E8307=""),0,IF(A8307=2,H8307*IF(E8307="SGD",1,IF(E8307="USD",Settings!$B$22,IF(E8307="HKD",Settings!$B$23,1))),0))</f>
        <v>0</v>
      </c>
      <c r="Q8307" s="312">
        <f>IF(OR(J8307="",G8307=""),"",G8307+ROW()/1000000)</f>
      </c>
      <c r="R8307" s="247">
        <f>IF(Q8307="","",SUMIFS(Txn[Signed Units],Txn[Key],J8307,Txn[Transaction Order],"&lt;="&amp;Q8307))</f>
      </c>
    </row>
    <row r="8308" spans="10:18" ht="15" customHeight="1" x14ac:dyDescent="0.15">
      <c r="J8308" s="246">
        <f>IF(OR(B8308="",C8308="",E8308=""),"",B8308&amp;":"&amp;C8308&amp;":"&amp;E8308)</f>
      </c>
      <c r="K8308" s="247">
        <f>IF(A8308="","",A8308*D8308)</f>
      </c>
      <c r="L8308" s="246">
        <f>IF(A8308="","",IF(OR(A8308=1,A8308=0),H8308,0))</f>
      </c>
      <c r="M8308" s="246">
        <f>IF(A8308="","",IF(A8308=-1,H8308,0))</f>
      </c>
      <c r="N8308">
        <f>IF(J8308="","",IF(E8308="SGD",1,IF(E8308="USD",Settings!$B$22,IF(E8308="HKD",Settings!$B$23,1))))</f>
      </c>
      <c r="O8308">
        <f>IF(OR(B8308="",C8308="",E8308=""),0,(IF(A8308=-1,H8308,0)-IF(OR(A8308=1,A8308=0),H8308,0)+IF(A8308=2,H8308,0))*IF(E8308="SGD",1,IF(E8308="USD",Settings!$B$22,IF(E8308="HKD",Settings!$B$23,1))))</f>
        <v>0</v>
      </c>
      <c r="P8308">
        <f>IF(OR(B8308="",C8308="",E8308=""),0,IF(A8308=2,H8308*IF(E8308="SGD",1,IF(E8308="USD",Settings!$B$22,IF(E8308="HKD",Settings!$B$23,1))),0))</f>
        <v>0</v>
      </c>
      <c r="Q8308" s="312">
        <f>IF(OR(J8308="",G8308=""),"",G8308+ROW()/1000000)</f>
      </c>
      <c r="R8308" s="247">
        <f>IF(Q8308="","",SUMIFS(Txn[Signed Units],Txn[Key],J8308,Txn[Transaction Order],"&lt;="&amp;Q8308))</f>
      </c>
    </row>
    <row r="8309" spans="10:18" ht="15" customHeight="1" x14ac:dyDescent="0.15">
      <c r="J8309" s="246">
        <f>IF(OR(B8309="",C8309="",E8309=""),"",B8309&amp;":"&amp;C8309&amp;":"&amp;E8309)</f>
      </c>
      <c r="K8309" s="247">
        <f>IF(A8309="","",A8309*D8309)</f>
      </c>
      <c r="L8309" s="246">
        <f>IF(A8309="","",IF(OR(A8309=1,A8309=0),H8309,0))</f>
      </c>
      <c r="M8309" s="246">
        <f>IF(A8309="","",IF(A8309=-1,H8309,0))</f>
      </c>
      <c r="N8309">
        <f>IF(J8309="","",IF(E8309="SGD",1,IF(E8309="USD",Settings!$B$22,IF(E8309="HKD",Settings!$B$23,1))))</f>
      </c>
      <c r="O8309">
        <f>IF(OR(B8309="",C8309="",E8309=""),0,(IF(A8309=-1,H8309,0)-IF(OR(A8309=1,A8309=0),H8309,0)+IF(A8309=2,H8309,0))*IF(E8309="SGD",1,IF(E8309="USD",Settings!$B$22,IF(E8309="HKD",Settings!$B$23,1))))</f>
        <v>0</v>
      </c>
      <c r="P8309">
        <f>IF(OR(B8309="",C8309="",E8309=""),0,IF(A8309=2,H8309*IF(E8309="SGD",1,IF(E8309="USD",Settings!$B$22,IF(E8309="HKD",Settings!$B$23,1))),0))</f>
        <v>0</v>
      </c>
      <c r="Q8309" s="312">
        <f>IF(OR(J8309="",G8309=""),"",G8309+ROW()/1000000)</f>
      </c>
      <c r="R8309" s="247">
        <f>IF(Q8309="","",SUMIFS(Txn[Signed Units],Txn[Key],J8309,Txn[Transaction Order],"&lt;="&amp;Q8309))</f>
      </c>
    </row>
    <row r="8310" spans="10:18" ht="15" customHeight="1" x14ac:dyDescent="0.15">
      <c r="J8310" s="246">
        <f>IF(OR(B8310="",C8310="",E8310=""),"",B8310&amp;":"&amp;C8310&amp;":"&amp;E8310)</f>
      </c>
      <c r="K8310" s="247">
        <f>IF(A8310="","",A8310*D8310)</f>
      </c>
      <c r="L8310" s="246">
        <f>IF(A8310="","",IF(OR(A8310=1,A8310=0),H8310,0))</f>
      </c>
      <c r="M8310" s="246">
        <f>IF(A8310="","",IF(A8310=-1,H8310,0))</f>
      </c>
      <c r="N8310">
        <f>IF(J8310="","",IF(E8310="SGD",1,IF(E8310="USD",Settings!$B$22,IF(E8310="HKD",Settings!$B$23,1))))</f>
      </c>
      <c r="O8310">
        <f>IF(OR(B8310="",C8310="",E8310=""),0,(IF(A8310=-1,H8310,0)-IF(OR(A8310=1,A8310=0),H8310,0)+IF(A8310=2,H8310,0))*IF(E8310="SGD",1,IF(E8310="USD",Settings!$B$22,IF(E8310="HKD",Settings!$B$23,1))))</f>
        <v>0</v>
      </c>
      <c r="P8310">
        <f>IF(OR(B8310="",C8310="",E8310=""),0,IF(A8310=2,H8310*IF(E8310="SGD",1,IF(E8310="USD",Settings!$B$22,IF(E8310="HKD",Settings!$B$23,1))),0))</f>
        <v>0</v>
      </c>
      <c r="Q8310" s="312">
        <f>IF(OR(J8310="",G8310=""),"",G8310+ROW()/1000000)</f>
      </c>
      <c r="R8310" s="247">
        <f>IF(Q8310="","",SUMIFS(Txn[Signed Units],Txn[Key],J8310,Txn[Transaction Order],"&lt;="&amp;Q8310))</f>
      </c>
    </row>
    <row r="8311" spans="10:18" ht="15" customHeight="1" x14ac:dyDescent="0.15">
      <c r="J8311" s="246">
        <f>IF(OR(B8311="",C8311="",E8311=""),"",B8311&amp;":"&amp;C8311&amp;":"&amp;E8311)</f>
      </c>
      <c r="K8311" s="247">
        <f>IF(A8311="","",A8311*D8311)</f>
      </c>
      <c r="L8311" s="246">
        <f>IF(A8311="","",IF(OR(A8311=1,A8311=0),H8311,0))</f>
      </c>
      <c r="M8311" s="246">
        <f>IF(A8311="","",IF(A8311=-1,H8311,0))</f>
      </c>
      <c r="N8311">
        <f>IF(J8311="","",IF(E8311="SGD",1,IF(E8311="USD",Settings!$B$22,IF(E8311="HKD",Settings!$B$23,1))))</f>
      </c>
      <c r="O8311">
        <f>IF(OR(B8311="",C8311="",E8311=""),0,(IF(A8311=-1,H8311,0)-IF(OR(A8311=1,A8311=0),H8311,0)+IF(A8311=2,H8311,0))*IF(E8311="SGD",1,IF(E8311="USD",Settings!$B$22,IF(E8311="HKD",Settings!$B$23,1))))</f>
        <v>0</v>
      </c>
      <c r="P8311">
        <f>IF(OR(B8311="",C8311="",E8311=""),0,IF(A8311=2,H8311*IF(E8311="SGD",1,IF(E8311="USD",Settings!$B$22,IF(E8311="HKD",Settings!$B$23,1))),0))</f>
        <v>0</v>
      </c>
      <c r="Q8311" s="312">
        <f>IF(OR(J8311="",G8311=""),"",G8311+ROW()/1000000)</f>
      </c>
      <c r="R8311" s="247">
        <f>IF(Q8311="","",SUMIFS(Txn[Signed Units],Txn[Key],J8311,Txn[Transaction Order],"&lt;="&amp;Q8311))</f>
      </c>
    </row>
    <row r="8312" spans="10:18" ht="15" customHeight="1" x14ac:dyDescent="0.15">
      <c r="J8312" s="246">
        <f>IF(OR(B8312="",C8312="",E8312=""),"",B8312&amp;":"&amp;C8312&amp;":"&amp;E8312)</f>
      </c>
      <c r="K8312" s="247">
        <f>IF(A8312="","",A8312*D8312)</f>
      </c>
      <c r="L8312" s="246">
        <f>IF(A8312="","",IF(OR(A8312=1,A8312=0),H8312,0))</f>
      </c>
      <c r="M8312" s="246">
        <f>IF(A8312="","",IF(A8312=-1,H8312,0))</f>
      </c>
      <c r="N8312">
        <f>IF(J8312="","",IF(E8312="SGD",1,IF(E8312="USD",Settings!$B$22,IF(E8312="HKD",Settings!$B$23,1))))</f>
      </c>
      <c r="O8312">
        <f>IF(OR(B8312="",C8312="",E8312=""),0,(IF(A8312=-1,H8312,0)-IF(OR(A8312=1,A8312=0),H8312,0)+IF(A8312=2,H8312,0))*IF(E8312="SGD",1,IF(E8312="USD",Settings!$B$22,IF(E8312="HKD",Settings!$B$23,1))))</f>
        <v>0</v>
      </c>
      <c r="P8312">
        <f>IF(OR(B8312="",C8312="",E8312=""),0,IF(A8312=2,H8312*IF(E8312="SGD",1,IF(E8312="USD",Settings!$B$22,IF(E8312="HKD",Settings!$B$23,1))),0))</f>
        <v>0</v>
      </c>
      <c r="Q8312" s="312">
        <f>IF(OR(J8312="",G8312=""),"",G8312+ROW()/1000000)</f>
      </c>
      <c r="R8312" s="247">
        <f>IF(Q8312="","",SUMIFS(Txn[Signed Units],Txn[Key],J8312,Txn[Transaction Order],"&lt;="&amp;Q8312))</f>
      </c>
    </row>
    <row r="8313" spans="10:18" ht="15" customHeight="1" x14ac:dyDescent="0.15">
      <c r="J8313" s="246">
        <f>IF(OR(B8313="",C8313="",E8313=""),"",B8313&amp;":"&amp;C8313&amp;":"&amp;E8313)</f>
      </c>
      <c r="K8313" s="247">
        <f>IF(A8313="","",A8313*D8313)</f>
      </c>
      <c r="L8313" s="246">
        <f>IF(A8313="","",IF(OR(A8313=1,A8313=0),H8313,0))</f>
      </c>
      <c r="M8313" s="246">
        <f>IF(A8313="","",IF(A8313=-1,H8313,0))</f>
      </c>
      <c r="N8313">
        <f>IF(J8313="","",IF(E8313="SGD",1,IF(E8313="USD",Settings!$B$22,IF(E8313="HKD",Settings!$B$23,1))))</f>
      </c>
      <c r="O8313">
        <f>IF(OR(B8313="",C8313="",E8313=""),0,(IF(A8313=-1,H8313,0)-IF(OR(A8313=1,A8313=0),H8313,0)+IF(A8313=2,H8313,0))*IF(E8313="SGD",1,IF(E8313="USD",Settings!$B$22,IF(E8313="HKD",Settings!$B$23,1))))</f>
        <v>0</v>
      </c>
      <c r="P8313">
        <f>IF(OR(B8313="",C8313="",E8313=""),0,IF(A8313=2,H8313*IF(E8313="SGD",1,IF(E8313="USD",Settings!$B$22,IF(E8313="HKD",Settings!$B$23,1))),0))</f>
        <v>0</v>
      </c>
      <c r="Q8313" s="312">
        <f>IF(OR(J8313="",G8313=""),"",G8313+ROW()/1000000)</f>
      </c>
      <c r="R8313" s="247">
        <f>IF(Q8313="","",SUMIFS(Txn[Signed Units],Txn[Key],J8313,Txn[Transaction Order],"&lt;="&amp;Q8313))</f>
      </c>
    </row>
    <row r="8314" spans="10:18" ht="15" customHeight="1" x14ac:dyDescent="0.15">
      <c r="J8314" s="246">
        <f>IF(OR(B8314="",C8314="",E8314=""),"",B8314&amp;":"&amp;C8314&amp;":"&amp;E8314)</f>
      </c>
      <c r="K8314" s="247">
        <f>IF(A8314="","",A8314*D8314)</f>
      </c>
      <c r="L8314" s="246">
        <f>IF(A8314="","",IF(OR(A8314=1,A8314=0),H8314,0))</f>
      </c>
      <c r="M8314" s="246">
        <f>IF(A8314="","",IF(A8314=-1,H8314,0))</f>
      </c>
      <c r="N8314">
        <f>IF(J8314="","",IF(E8314="SGD",1,IF(E8314="USD",Settings!$B$22,IF(E8314="HKD",Settings!$B$23,1))))</f>
      </c>
      <c r="O8314">
        <f>IF(OR(B8314="",C8314="",E8314=""),0,(IF(A8314=-1,H8314,0)-IF(OR(A8314=1,A8314=0),H8314,0)+IF(A8314=2,H8314,0))*IF(E8314="SGD",1,IF(E8314="USD",Settings!$B$22,IF(E8314="HKD",Settings!$B$23,1))))</f>
        <v>0</v>
      </c>
      <c r="P8314">
        <f>IF(OR(B8314="",C8314="",E8314=""),0,IF(A8314=2,H8314*IF(E8314="SGD",1,IF(E8314="USD",Settings!$B$22,IF(E8314="HKD",Settings!$B$23,1))),0))</f>
        <v>0</v>
      </c>
      <c r="Q8314" s="312">
        <f>IF(OR(J8314="",G8314=""),"",G8314+ROW()/1000000)</f>
      </c>
      <c r="R8314" s="247">
        <f>IF(Q8314="","",SUMIFS(Txn[Signed Units],Txn[Key],J8314,Txn[Transaction Order],"&lt;="&amp;Q8314))</f>
      </c>
    </row>
    <row r="8315" spans="10:18" ht="15" customHeight="1" x14ac:dyDescent="0.15">
      <c r="J8315" s="246">
        <f>IF(OR(B8315="",C8315="",E8315=""),"",B8315&amp;":"&amp;C8315&amp;":"&amp;E8315)</f>
      </c>
      <c r="K8315" s="247">
        <f>IF(A8315="","",A8315*D8315)</f>
      </c>
      <c r="L8315" s="246">
        <f>IF(A8315="","",IF(OR(A8315=1,A8315=0),H8315,0))</f>
      </c>
      <c r="M8315" s="246">
        <f>IF(A8315="","",IF(A8315=-1,H8315,0))</f>
      </c>
      <c r="N8315">
        <f>IF(J8315="","",IF(E8315="SGD",1,IF(E8315="USD",Settings!$B$22,IF(E8315="HKD",Settings!$B$23,1))))</f>
      </c>
      <c r="O8315">
        <f>IF(OR(B8315="",C8315="",E8315=""),0,(IF(A8315=-1,H8315,0)-IF(OR(A8315=1,A8315=0),H8315,0)+IF(A8315=2,H8315,0))*IF(E8315="SGD",1,IF(E8315="USD",Settings!$B$22,IF(E8315="HKD",Settings!$B$23,1))))</f>
        <v>0</v>
      </c>
      <c r="P8315">
        <f>IF(OR(B8315="",C8315="",E8315=""),0,IF(A8315=2,H8315*IF(E8315="SGD",1,IF(E8315="USD",Settings!$B$22,IF(E8315="HKD",Settings!$B$23,1))),0))</f>
        <v>0</v>
      </c>
      <c r="Q8315" s="312">
        <f>IF(OR(J8315="",G8315=""),"",G8315+ROW()/1000000)</f>
      </c>
      <c r="R8315" s="247">
        <f>IF(Q8315="","",SUMIFS(Txn[Signed Units],Txn[Key],J8315,Txn[Transaction Order],"&lt;="&amp;Q8315))</f>
      </c>
    </row>
    <row r="8316" spans="10:18" ht="15" customHeight="1" x14ac:dyDescent="0.15">
      <c r="J8316" s="246">
        <f>IF(OR(B8316="",C8316="",E8316=""),"",B8316&amp;":"&amp;C8316&amp;":"&amp;E8316)</f>
      </c>
      <c r="K8316" s="247">
        <f>IF(A8316="","",A8316*D8316)</f>
      </c>
      <c r="L8316" s="246">
        <f>IF(A8316="","",IF(OR(A8316=1,A8316=0),H8316,0))</f>
      </c>
      <c r="M8316" s="246">
        <f>IF(A8316="","",IF(A8316=-1,H8316,0))</f>
      </c>
      <c r="N8316">
        <f>IF(J8316="","",IF(E8316="SGD",1,IF(E8316="USD",Settings!$B$22,IF(E8316="HKD",Settings!$B$23,1))))</f>
      </c>
      <c r="O8316">
        <f>IF(OR(B8316="",C8316="",E8316=""),0,(IF(A8316=-1,H8316,0)-IF(OR(A8316=1,A8316=0),H8316,0)+IF(A8316=2,H8316,0))*IF(E8316="SGD",1,IF(E8316="USD",Settings!$B$22,IF(E8316="HKD",Settings!$B$23,1))))</f>
        <v>0</v>
      </c>
      <c r="P8316">
        <f>IF(OR(B8316="",C8316="",E8316=""),0,IF(A8316=2,H8316*IF(E8316="SGD",1,IF(E8316="USD",Settings!$B$22,IF(E8316="HKD",Settings!$B$23,1))),0))</f>
        <v>0</v>
      </c>
      <c r="Q8316" s="312">
        <f>IF(OR(J8316="",G8316=""),"",G8316+ROW()/1000000)</f>
      </c>
      <c r="R8316" s="247">
        <f>IF(Q8316="","",SUMIFS(Txn[Signed Units],Txn[Key],J8316,Txn[Transaction Order],"&lt;="&amp;Q8316))</f>
      </c>
    </row>
    <row r="8317" spans="10:18" ht="15" customHeight="1" x14ac:dyDescent="0.15">
      <c r="J8317" s="246">
        <f>IF(OR(B8317="",C8317="",E8317=""),"",B8317&amp;":"&amp;C8317&amp;":"&amp;E8317)</f>
      </c>
      <c r="K8317" s="247">
        <f>IF(A8317="","",A8317*D8317)</f>
      </c>
      <c r="L8317" s="246">
        <f>IF(A8317="","",IF(OR(A8317=1,A8317=0),H8317,0))</f>
      </c>
      <c r="M8317" s="246">
        <f>IF(A8317="","",IF(A8317=-1,H8317,0))</f>
      </c>
      <c r="N8317">
        <f>IF(J8317="","",IF(E8317="SGD",1,IF(E8317="USD",Settings!$B$22,IF(E8317="HKD",Settings!$B$23,1))))</f>
      </c>
      <c r="O8317">
        <f>IF(OR(B8317="",C8317="",E8317=""),0,(IF(A8317=-1,H8317,0)-IF(OR(A8317=1,A8317=0),H8317,0)+IF(A8317=2,H8317,0))*IF(E8317="SGD",1,IF(E8317="USD",Settings!$B$22,IF(E8317="HKD",Settings!$B$23,1))))</f>
        <v>0</v>
      </c>
      <c r="P8317">
        <f>IF(OR(B8317="",C8317="",E8317=""),0,IF(A8317=2,H8317*IF(E8317="SGD",1,IF(E8317="USD",Settings!$B$22,IF(E8317="HKD",Settings!$B$23,1))),0))</f>
        <v>0</v>
      </c>
      <c r="Q8317" s="312">
        <f>IF(OR(J8317="",G8317=""),"",G8317+ROW()/1000000)</f>
      </c>
      <c r="R8317" s="247">
        <f>IF(Q8317="","",SUMIFS(Txn[Signed Units],Txn[Key],J8317,Txn[Transaction Order],"&lt;="&amp;Q8317))</f>
      </c>
    </row>
    <row r="8318" spans="10:18" ht="15" customHeight="1" x14ac:dyDescent="0.15">
      <c r="J8318" s="246">
        <f>IF(OR(B8318="",C8318="",E8318=""),"",B8318&amp;":"&amp;C8318&amp;":"&amp;E8318)</f>
      </c>
      <c r="K8318" s="247">
        <f>IF(A8318="","",A8318*D8318)</f>
      </c>
      <c r="L8318" s="246">
        <f>IF(A8318="","",IF(OR(A8318=1,A8318=0),H8318,0))</f>
      </c>
      <c r="M8318" s="246">
        <f>IF(A8318="","",IF(A8318=-1,H8318,0))</f>
      </c>
      <c r="N8318">
        <f>IF(J8318="","",IF(E8318="SGD",1,IF(E8318="USD",Settings!$B$22,IF(E8318="HKD",Settings!$B$23,1))))</f>
      </c>
      <c r="O8318">
        <f>IF(OR(B8318="",C8318="",E8318=""),0,(IF(A8318=-1,H8318,0)-IF(OR(A8318=1,A8318=0),H8318,0)+IF(A8318=2,H8318,0))*IF(E8318="SGD",1,IF(E8318="USD",Settings!$B$22,IF(E8318="HKD",Settings!$B$23,1))))</f>
        <v>0</v>
      </c>
      <c r="P8318">
        <f>IF(OR(B8318="",C8318="",E8318=""),0,IF(A8318=2,H8318*IF(E8318="SGD",1,IF(E8318="USD",Settings!$B$22,IF(E8318="HKD",Settings!$B$23,1))),0))</f>
        <v>0</v>
      </c>
      <c r="Q8318" s="312">
        <f>IF(OR(J8318="",G8318=""),"",G8318+ROW()/1000000)</f>
      </c>
      <c r="R8318" s="247">
        <f>IF(Q8318="","",SUMIFS(Txn[Signed Units],Txn[Key],J8318,Txn[Transaction Order],"&lt;="&amp;Q8318))</f>
      </c>
    </row>
    <row r="8319" spans="10:18" ht="15" customHeight="1" x14ac:dyDescent="0.15">
      <c r="J8319" s="246">
        <f>IF(OR(B8319="",C8319="",E8319=""),"",B8319&amp;":"&amp;C8319&amp;":"&amp;E8319)</f>
      </c>
      <c r="K8319" s="247">
        <f>IF(A8319="","",A8319*D8319)</f>
      </c>
      <c r="L8319" s="246">
        <f>IF(A8319="","",IF(OR(A8319=1,A8319=0),H8319,0))</f>
      </c>
      <c r="M8319" s="246">
        <f>IF(A8319="","",IF(A8319=-1,H8319,0))</f>
      </c>
      <c r="N8319">
        <f>IF(J8319="","",IF(E8319="SGD",1,IF(E8319="USD",Settings!$B$22,IF(E8319="HKD",Settings!$B$23,1))))</f>
      </c>
      <c r="O8319">
        <f>IF(OR(B8319="",C8319="",E8319=""),0,(IF(A8319=-1,H8319,0)-IF(OR(A8319=1,A8319=0),H8319,0)+IF(A8319=2,H8319,0))*IF(E8319="SGD",1,IF(E8319="USD",Settings!$B$22,IF(E8319="HKD",Settings!$B$23,1))))</f>
        <v>0</v>
      </c>
      <c r="P8319">
        <f>IF(OR(B8319="",C8319="",E8319=""),0,IF(A8319=2,H8319*IF(E8319="SGD",1,IF(E8319="USD",Settings!$B$22,IF(E8319="HKD",Settings!$B$23,1))),0))</f>
        <v>0</v>
      </c>
      <c r="Q8319" s="312">
        <f>IF(OR(J8319="",G8319=""),"",G8319+ROW()/1000000)</f>
      </c>
      <c r="R8319" s="247">
        <f>IF(Q8319="","",SUMIFS(Txn[Signed Units],Txn[Key],J8319,Txn[Transaction Order],"&lt;="&amp;Q8319))</f>
      </c>
    </row>
    <row r="8320" spans="10:18" ht="15" customHeight="1" x14ac:dyDescent="0.15">
      <c r="J8320" s="246">
        <f>IF(OR(B8320="",C8320="",E8320=""),"",B8320&amp;":"&amp;C8320&amp;":"&amp;E8320)</f>
      </c>
      <c r="K8320" s="247">
        <f>IF(A8320="","",A8320*D8320)</f>
      </c>
      <c r="L8320" s="246">
        <f>IF(A8320="","",IF(OR(A8320=1,A8320=0),H8320,0))</f>
      </c>
      <c r="M8320" s="246">
        <f>IF(A8320="","",IF(A8320=-1,H8320,0))</f>
      </c>
      <c r="N8320">
        <f>IF(J8320="","",IF(E8320="SGD",1,IF(E8320="USD",Settings!$B$22,IF(E8320="HKD",Settings!$B$23,1))))</f>
      </c>
      <c r="O8320">
        <f>IF(OR(B8320="",C8320="",E8320=""),0,(IF(A8320=-1,H8320,0)-IF(OR(A8320=1,A8320=0),H8320,0)+IF(A8320=2,H8320,0))*IF(E8320="SGD",1,IF(E8320="USD",Settings!$B$22,IF(E8320="HKD",Settings!$B$23,1))))</f>
        <v>0</v>
      </c>
      <c r="P8320">
        <f>IF(OR(B8320="",C8320="",E8320=""),0,IF(A8320=2,H8320*IF(E8320="SGD",1,IF(E8320="USD",Settings!$B$22,IF(E8320="HKD",Settings!$B$23,1))),0))</f>
        <v>0</v>
      </c>
      <c r="Q8320" s="312">
        <f>IF(OR(J8320="",G8320=""),"",G8320+ROW()/1000000)</f>
      </c>
      <c r="R8320" s="247">
        <f>IF(Q8320="","",SUMIFS(Txn[Signed Units],Txn[Key],J8320,Txn[Transaction Order],"&lt;="&amp;Q8320))</f>
      </c>
    </row>
    <row r="8321" spans="10:18" ht="15" customHeight="1" x14ac:dyDescent="0.15">
      <c r="J8321" s="246">
        <f>IF(OR(B8321="",C8321="",E8321=""),"",B8321&amp;":"&amp;C8321&amp;":"&amp;E8321)</f>
      </c>
      <c r="K8321" s="247">
        <f>IF(A8321="","",A8321*D8321)</f>
      </c>
      <c r="L8321" s="246">
        <f>IF(A8321="","",IF(OR(A8321=1,A8321=0),H8321,0))</f>
      </c>
      <c r="M8321" s="246">
        <f>IF(A8321="","",IF(A8321=-1,H8321,0))</f>
      </c>
      <c r="N8321">
        <f>IF(J8321="","",IF(E8321="SGD",1,IF(E8321="USD",Settings!$B$22,IF(E8321="HKD",Settings!$B$23,1))))</f>
      </c>
      <c r="O8321">
        <f>IF(OR(B8321="",C8321="",E8321=""),0,(IF(A8321=-1,H8321,0)-IF(OR(A8321=1,A8321=0),H8321,0)+IF(A8321=2,H8321,0))*IF(E8321="SGD",1,IF(E8321="USD",Settings!$B$22,IF(E8321="HKD",Settings!$B$23,1))))</f>
        <v>0</v>
      </c>
      <c r="P8321">
        <f>IF(OR(B8321="",C8321="",E8321=""),0,IF(A8321=2,H8321*IF(E8321="SGD",1,IF(E8321="USD",Settings!$B$22,IF(E8321="HKD",Settings!$B$23,1))),0))</f>
        <v>0</v>
      </c>
      <c r="Q8321" s="312">
        <f>IF(OR(J8321="",G8321=""),"",G8321+ROW()/1000000)</f>
      </c>
      <c r="R8321" s="247">
        <f>IF(Q8321="","",SUMIFS(Txn[Signed Units],Txn[Key],J8321,Txn[Transaction Order],"&lt;="&amp;Q8321))</f>
      </c>
    </row>
    <row r="8322" spans="10:18" ht="15" customHeight="1" x14ac:dyDescent="0.15">
      <c r="J8322" s="246">
        <f>IF(OR(B8322="",C8322="",E8322=""),"",B8322&amp;":"&amp;C8322&amp;":"&amp;E8322)</f>
      </c>
      <c r="K8322" s="247">
        <f>IF(A8322="","",A8322*D8322)</f>
      </c>
      <c r="L8322" s="246">
        <f>IF(A8322="","",IF(OR(A8322=1,A8322=0),H8322,0))</f>
      </c>
      <c r="M8322" s="246">
        <f>IF(A8322="","",IF(A8322=-1,H8322,0))</f>
      </c>
      <c r="N8322">
        <f>IF(J8322="","",IF(E8322="SGD",1,IF(E8322="USD",Settings!$B$22,IF(E8322="HKD",Settings!$B$23,1))))</f>
      </c>
      <c r="O8322">
        <f>IF(OR(B8322="",C8322="",E8322=""),0,(IF(A8322=-1,H8322,0)-IF(OR(A8322=1,A8322=0),H8322,0)+IF(A8322=2,H8322,0))*IF(E8322="SGD",1,IF(E8322="USD",Settings!$B$22,IF(E8322="HKD",Settings!$B$23,1))))</f>
        <v>0</v>
      </c>
      <c r="P8322">
        <f>IF(OR(B8322="",C8322="",E8322=""),0,IF(A8322=2,H8322*IF(E8322="SGD",1,IF(E8322="USD",Settings!$B$22,IF(E8322="HKD",Settings!$B$23,1))),0))</f>
        <v>0</v>
      </c>
      <c r="Q8322" s="312">
        <f>IF(OR(J8322="",G8322=""),"",G8322+ROW()/1000000)</f>
      </c>
      <c r="R8322" s="247">
        <f>IF(Q8322="","",SUMIFS(Txn[Signed Units],Txn[Key],J8322,Txn[Transaction Order],"&lt;="&amp;Q8322))</f>
      </c>
    </row>
    <row r="8323" spans="10:18" ht="15" customHeight="1" x14ac:dyDescent="0.15">
      <c r="J8323" s="246">
        <f>IF(OR(B8323="",C8323="",E8323=""),"",B8323&amp;":"&amp;C8323&amp;":"&amp;E8323)</f>
      </c>
      <c r="K8323" s="247">
        <f>IF(A8323="","",A8323*D8323)</f>
      </c>
      <c r="L8323" s="246">
        <f>IF(A8323="","",IF(OR(A8323=1,A8323=0),H8323,0))</f>
      </c>
      <c r="M8323" s="246">
        <f>IF(A8323="","",IF(A8323=-1,H8323,0))</f>
      </c>
      <c r="N8323">
        <f>IF(J8323="","",IF(E8323="SGD",1,IF(E8323="USD",Settings!$B$22,IF(E8323="HKD",Settings!$B$23,1))))</f>
      </c>
      <c r="O8323">
        <f>IF(OR(B8323="",C8323="",E8323=""),0,(IF(A8323=-1,H8323,0)-IF(OR(A8323=1,A8323=0),H8323,0)+IF(A8323=2,H8323,0))*IF(E8323="SGD",1,IF(E8323="USD",Settings!$B$22,IF(E8323="HKD",Settings!$B$23,1))))</f>
        <v>0</v>
      </c>
      <c r="P8323">
        <f>IF(OR(B8323="",C8323="",E8323=""),0,IF(A8323=2,H8323*IF(E8323="SGD",1,IF(E8323="USD",Settings!$B$22,IF(E8323="HKD",Settings!$B$23,1))),0))</f>
        <v>0</v>
      </c>
      <c r="Q8323" s="312">
        <f>IF(OR(J8323="",G8323=""),"",G8323+ROW()/1000000)</f>
      </c>
      <c r="R8323" s="247">
        <f>IF(Q8323="","",SUMIFS(Txn[Signed Units],Txn[Key],J8323,Txn[Transaction Order],"&lt;="&amp;Q8323))</f>
      </c>
    </row>
    <row r="8324" spans="10:18" ht="15" customHeight="1" x14ac:dyDescent="0.15">
      <c r="J8324" s="246">
        <f>IF(OR(B8324="",C8324="",E8324=""),"",B8324&amp;":"&amp;C8324&amp;":"&amp;E8324)</f>
      </c>
      <c r="K8324" s="247">
        <f>IF(A8324="","",A8324*D8324)</f>
      </c>
      <c r="L8324" s="246">
        <f>IF(A8324="","",IF(OR(A8324=1,A8324=0),H8324,0))</f>
      </c>
      <c r="M8324" s="246">
        <f>IF(A8324="","",IF(A8324=-1,H8324,0))</f>
      </c>
      <c r="N8324">
        <f>IF(J8324="","",IF(E8324="SGD",1,IF(E8324="USD",Settings!$B$22,IF(E8324="HKD",Settings!$B$23,1))))</f>
      </c>
      <c r="O8324">
        <f>IF(OR(B8324="",C8324="",E8324=""),0,(IF(A8324=-1,H8324,0)-IF(OR(A8324=1,A8324=0),H8324,0)+IF(A8324=2,H8324,0))*IF(E8324="SGD",1,IF(E8324="USD",Settings!$B$22,IF(E8324="HKD",Settings!$B$23,1))))</f>
        <v>0</v>
      </c>
      <c r="P8324">
        <f>IF(OR(B8324="",C8324="",E8324=""),0,IF(A8324=2,H8324*IF(E8324="SGD",1,IF(E8324="USD",Settings!$B$22,IF(E8324="HKD",Settings!$B$23,1))),0))</f>
        <v>0</v>
      </c>
      <c r="Q8324" s="312">
        <f>IF(OR(J8324="",G8324=""),"",G8324+ROW()/1000000)</f>
      </c>
      <c r="R8324" s="247">
        <f>IF(Q8324="","",SUMIFS(Txn[Signed Units],Txn[Key],J8324,Txn[Transaction Order],"&lt;="&amp;Q8324))</f>
      </c>
    </row>
    <row r="8325" spans="10:18" ht="15" customHeight="1" x14ac:dyDescent="0.15">
      <c r="J8325" s="246">
        <f>IF(OR(B8325="",C8325="",E8325=""),"",B8325&amp;":"&amp;C8325&amp;":"&amp;E8325)</f>
      </c>
      <c r="K8325" s="247">
        <f>IF(A8325="","",A8325*D8325)</f>
      </c>
      <c r="L8325" s="246">
        <f>IF(A8325="","",IF(OR(A8325=1,A8325=0),H8325,0))</f>
      </c>
      <c r="M8325" s="246">
        <f>IF(A8325="","",IF(A8325=-1,H8325,0))</f>
      </c>
      <c r="N8325">
        <f>IF(J8325="","",IF(E8325="SGD",1,IF(E8325="USD",Settings!$B$22,IF(E8325="HKD",Settings!$B$23,1))))</f>
      </c>
      <c r="O8325">
        <f>IF(OR(B8325="",C8325="",E8325=""),0,(IF(A8325=-1,H8325,0)-IF(OR(A8325=1,A8325=0),H8325,0)+IF(A8325=2,H8325,0))*IF(E8325="SGD",1,IF(E8325="USD",Settings!$B$22,IF(E8325="HKD",Settings!$B$23,1))))</f>
        <v>0</v>
      </c>
      <c r="P8325">
        <f>IF(OR(B8325="",C8325="",E8325=""),0,IF(A8325=2,H8325*IF(E8325="SGD",1,IF(E8325="USD",Settings!$B$22,IF(E8325="HKD",Settings!$B$23,1))),0))</f>
        <v>0</v>
      </c>
      <c r="Q8325" s="312">
        <f>IF(OR(J8325="",G8325=""),"",G8325+ROW()/1000000)</f>
      </c>
      <c r="R8325" s="247">
        <f>IF(Q8325="","",SUMIFS(Txn[Signed Units],Txn[Key],J8325,Txn[Transaction Order],"&lt;="&amp;Q8325))</f>
      </c>
    </row>
    <row r="8326" spans="10:18" ht="15" customHeight="1" x14ac:dyDescent="0.15">
      <c r="J8326" s="246">
        <f>IF(OR(B8326="",C8326="",E8326=""),"",B8326&amp;":"&amp;C8326&amp;":"&amp;E8326)</f>
      </c>
      <c r="K8326" s="247">
        <f>IF(A8326="","",A8326*D8326)</f>
      </c>
      <c r="L8326" s="246">
        <f>IF(A8326="","",IF(OR(A8326=1,A8326=0),H8326,0))</f>
      </c>
      <c r="M8326" s="246">
        <f>IF(A8326="","",IF(A8326=-1,H8326,0))</f>
      </c>
      <c r="N8326">
        <f>IF(J8326="","",IF(E8326="SGD",1,IF(E8326="USD",Settings!$B$22,IF(E8326="HKD",Settings!$B$23,1))))</f>
      </c>
      <c r="O8326">
        <f>IF(OR(B8326="",C8326="",E8326=""),0,(IF(A8326=-1,H8326,0)-IF(OR(A8326=1,A8326=0),H8326,0)+IF(A8326=2,H8326,0))*IF(E8326="SGD",1,IF(E8326="USD",Settings!$B$22,IF(E8326="HKD",Settings!$B$23,1))))</f>
        <v>0</v>
      </c>
      <c r="P8326">
        <f>IF(OR(B8326="",C8326="",E8326=""),0,IF(A8326=2,H8326*IF(E8326="SGD",1,IF(E8326="USD",Settings!$B$22,IF(E8326="HKD",Settings!$B$23,1))),0))</f>
        <v>0</v>
      </c>
      <c r="Q8326" s="312">
        <f>IF(OR(J8326="",G8326=""),"",G8326+ROW()/1000000)</f>
      </c>
      <c r="R8326" s="247">
        <f>IF(Q8326="","",SUMIFS(Txn[Signed Units],Txn[Key],J8326,Txn[Transaction Order],"&lt;="&amp;Q8326))</f>
      </c>
    </row>
    <row r="8327" spans="10:18" ht="15" customHeight="1" x14ac:dyDescent="0.15">
      <c r="J8327" s="246">
        <f>IF(OR(B8327="",C8327="",E8327=""),"",B8327&amp;":"&amp;C8327&amp;":"&amp;E8327)</f>
      </c>
      <c r="K8327" s="247">
        <f>IF(A8327="","",A8327*D8327)</f>
      </c>
      <c r="L8327" s="246">
        <f>IF(A8327="","",IF(OR(A8327=1,A8327=0),H8327,0))</f>
      </c>
      <c r="M8327" s="246">
        <f>IF(A8327="","",IF(A8327=-1,H8327,0))</f>
      </c>
      <c r="N8327">
        <f>IF(J8327="","",IF(E8327="SGD",1,IF(E8327="USD",Settings!$B$22,IF(E8327="HKD",Settings!$B$23,1))))</f>
      </c>
      <c r="O8327">
        <f>IF(OR(B8327="",C8327="",E8327=""),0,(IF(A8327=-1,H8327,0)-IF(OR(A8327=1,A8327=0),H8327,0)+IF(A8327=2,H8327,0))*IF(E8327="SGD",1,IF(E8327="USD",Settings!$B$22,IF(E8327="HKD",Settings!$B$23,1))))</f>
        <v>0</v>
      </c>
      <c r="P8327">
        <f>IF(OR(B8327="",C8327="",E8327=""),0,IF(A8327=2,H8327*IF(E8327="SGD",1,IF(E8327="USD",Settings!$B$22,IF(E8327="HKD",Settings!$B$23,1))),0))</f>
        <v>0</v>
      </c>
      <c r="Q8327" s="312">
        <f>IF(OR(J8327="",G8327=""),"",G8327+ROW()/1000000)</f>
      </c>
      <c r="R8327" s="247">
        <f>IF(Q8327="","",SUMIFS(Txn[Signed Units],Txn[Key],J8327,Txn[Transaction Order],"&lt;="&amp;Q8327))</f>
      </c>
    </row>
    <row r="8328" spans="10:18" ht="15" customHeight="1" x14ac:dyDescent="0.15">
      <c r="J8328" s="246">
        <f>IF(OR(B8328="",C8328="",E8328=""),"",B8328&amp;":"&amp;C8328&amp;":"&amp;E8328)</f>
      </c>
      <c r="K8328" s="247">
        <f>IF(A8328="","",A8328*D8328)</f>
      </c>
      <c r="L8328" s="246">
        <f>IF(A8328="","",IF(OR(A8328=1,A8328=0),H8328,0))</f>
      </c>
      <c r="M8328" s="246">
        <f>IF(A8328="","",IF(A8328=-1,H8328,0))</f>
      </c>
      <c r="N8328">
        <f>IF(J8328="","",IF(E8328="SGD",1,IF(E8328="USD",Settings!$B$22,IF(E8328="HKD",Settings!$B$23,1))))</f>
      </c>
      <c r="O8328">
        <f>IF(OR(B8328="",C8328="",E8328=""),0,(IF(A8328=-1,H8328,0)-IF(OR(A8328=1,A8328=0),H8328,0)+IF(A8328=2,H8328,0))*IF(E8328="SGD",1,IF(E8328="USD",Settings!$B$22,IF(E8328="HKD",Settings!$B$23,1))))</f>
        <v>0</v>
      </c>
      <c r="P8328">
        <f>IF(OR(B8328="",C8328="",E8328=""),0,IF(A8328=2,H8328*IF(E8328="SGD",1,IF(E8328="USD",Settings!$B$22,IF(E8328="HKD",Settings!$B$23,1))),0))</f>
        <v>0</v>
      </c>
      <c r="Q8328" s="312">
        <f>IF(OR(J8328="",G8328=""),"",G8328+ROW()/1000000)</f>
      </c>
      <c r="R8328" s="247">
        <f>IF(Q8328="","",SUMIFS(Txn[Signed Units],Txn[Key],J8328,Txn[Transaction Order],"&lt;="&amp;Q8328))</f>
      </c>
    </row>
    <row r="8329" spans="10:18" ht="15" customHeight="1" x14ac:dyDescent="0.15">
      <c r="J8329" s="246">
        <f>IF(OR(B8329="",C8329="",E8329=""),"",B8329&amp;":"&amp;C8329&amp;":"&amp;E8329)</f>
      </c>
      <c r="K8329" s="247">
        <f>IF(A8329="","",A8329*D8329)</f>
      </c>
      <c r="L8329" s="246">
        <f>IF(A8329="","",IF(OR(A8329=1,A8329=0),H8329,0))</f>
      </c>
      <c r="M8329" s="246">
        <f>IF(A8329="","",IF(A8329=-1,H8329,0))</f>
      </c>
      <c r="N8329">
        <f>IF(J8329="","",IF(E8329="SGD",1,IF(E8329="USD",Settings!$B$22,IF(E8329="HKD",Settings!$B$23,1))))</f>
      </c>
      <c r="O8329">
        <f>IF(OR(B8329="",C8329="",E8329=""),0,(IF(A8329=-1,H8329,0)-IF(OR(A8329=1,A8329=0),H8329,0)+IF(A8329=2,H8329,0))*IF(E8329="SGD",1,IF(E8329="USD",Settings!$B$22,IF(E8329="HKD",Settings!$B$23,1))))</f>
        <v>0</v>
      </c>
      <c r="P8329">
        <f>IF(OR(B8329="",C8329="",E8329=""),0,IF(A8329=2,H8329*IF(E8329="SGD",1,IF(E8329="USD",Settings!$B$22,IF(E8329="HKD",Settings!$B$23,1))),0))</f>
        <v>0</v>
      </c>
      <c r="Q8329" s="312">
        <f>IF(OR(J8329="",G8329=""),"",G8329+ROW()/1000000)</f>
      </c>
      <c r="R8329" s="247">
        <f>IF(Q8329="","",SUMIFS(Txn[Signed Units],Txn[Key],J8329,Txn[Transaction Order],"&lt;="&amp;Q8329))</f>
      </c>
    </row>
    <row r="8330" spans="10:18" ht="15" customHeight="1" x14ac:dyDescent="0.15">
      <c r="J8330" s="246">
        <f>IF(OR(B8330="",C8330="",E8330=""),"",B8330&amp;":"&amp;C8330&amp;":"&amp;E8330)</f>
      </c>
      <c r="K8330" s="247">
        <f>IF(A8330="","",A8330*D8330)</f>
      </c>
      <c r="L8330" s="246">
        <f>IF(A8330="","",IF(OR(A8330=1,A8330=0),H8330,0))</f>
      </c>
      <c r="M8330" s="246">
        <f>IF(A8330="","",IF(A8330=-1,H8330,0))</f>
      </c>
      <c r="N8330">
        <f>IF(J8330="","",IF(E8330="SGD",1,IF(E8330="USD",Settings!$B$22,IF(E8330="HKD",Settings!$B$23,1))))</f>
      </c>
      <c r="O8330">
        <f>IF(OR(B8330="",C8330="",E8330=""),0,(IF(A8330=-1,H8330,0)-IF(OR(A8330=1,A8330=0),H8330,0)+IF(A8330=2,H8330,0))*IF(E8330="SGD",1,IF(E8330="USD",Settings!$B$22,IF(E8330="HKD",Settings!$B$23,1))))</f>
        <v>0</v>
      </c>
      <c r="P8330">
        <f>IF(OR(B8330="",C8330="",E8330=""),0,IF(A8330=2,H8330*IF(E8330="SGD",1,IF(E8330="USD",Settings!$B$22,IF(E8330="HKD",Settings!$B$23,1))),0))</f>
        <v>0</v>
      </c>
      <c r="Q8330" s="312">
        <f>IF(OR(J8330="",G8330=""),"",G8330+ROW()/1000000)</f>
      </c>
      <c r="R8330" s="247">
        <f>IF(Q8330="","",SUMIFS(Txn[Signed Units],Txn[Key],J8330,Txn[Transaction Order],"&lt;="&amp;Q8330))</f>
      </c>
    </row>
    <row r="8331" spans="10:18" ht="15" customHeight="1" x14ac:dyDescent="0.15">
      <c r="J8331" s="246">
        <f>IF(OR(B8331="",C8331="",E8331=""),"",B8331&amp;":"&amp;C8331&amp;":"&amp;E8331)</f>
      </c>
      <c r="K8331" s="247">
        <f>IF(A8331="","",A8331*D8331)</f>
      </c>
      <c r="L8331" s="246">
        <f>IF(A8331="","",IF(OR(A8331=1,A8331=0),H8331,0))</f>
      </c>
      <c r="M8331" s="246">
        <f>IF(A8331="","",IF(A8331=-1,H8331,0))</f>
      </c>
      <c r="N8331">
        <f>IF(J8331="","",IF(E8331="SGD",1,IF(E8331="USD",Settings!$B$22,IF(E8331="HKD",Settings!$B$23,1))))</f>
      </c>
      <c r="O8331">
        <f>IF(OR(B8331="",C8331="",E8331=""),0,(IF(A8331=-1,H8331,0)-IF(OR(A8331=1,A8331=0),H8331,0)+IF(A8331=2,H8331,0))*IF(E8331="SGD",1,IF(E8331="USD",Settings!$B$22,IF(E8331="HKD",Settings!$B$23,1))))</f>
        <v>0</v>
      </c>
      <c r="P8331">
        <f>IF(OR(B8331="",C8331="",E8331=""),0,IF(A8331=2,H8331*IF(E8331="SGD",1,IF(E8331="USD",Settings!$B$22,IF(E8331="HKD",Settings!$B$23,1))),0))</f>
        <v>0</v>
      </c>
      <c r="Q8331" s="312">
        <f>IF(OR(J8331="",G8331=""),"",G8331+ROW()/1000000)</f>
      </c>
      <c r="R8331" s="247">
        <f>IF(Q8331="","",SUMIFS(Txn[Signed Units],Txn[Key],J8331,Txn[Transaction Order],"&lt;="&amp;Q8331))</f>
      </c>
    </row>
    <row r="8332" spans="10:18" ht="15" customHeight="1" x14ac:dyDescent="0.15">
      <c r="J8332" s="246">
        <f>IF(OR(B8332="",C8332="",E8332=""),"",B8332&amp;":"&amp;C8332&amp;":"&amp;E8332)</f>
      </c>
      <c r="K8332" s="247">
        <f>IF(A8332="","",A8332*D8332)</f>
      </c>
      <c r="L8332" s="246">
        <f>IF(A8332="","",IF(OR(A8332=1,A8332=0),H8332,0))</f>
      </c>
      <c r="M8332" s="246">
        <f>IF(A8332="","",IF(A8332=-1,H8332,0))</f>
      </c>
      <c r="N8332">
        <f>IF(J8332="","",IF(E8332="SGD",1,IF(E8332="USD",Settings!$B$22,IF(E8332="HKD",Settings!$B$23,1))))</f>
      </c>
      <c r="O8332">
        <f>IF(OR(B8332="",C8332="",E8332=""),0,(IF(A8332=-1,H8332,0)-IF(OR(A8332=1,A8332=0),H8332,0)+IF(A8332=2,H8332,0))*IF(E8332="SGD",1,IF(E8332="USD",Settings!$B$22,IF(E8332="HKD",Settings!$B$23,1))))</f>
        <v>0</v>
      </c>
      <c r="P8332">
        <f>IF(OR(B8332="",C8332="",E8332=""),0,IF(A8332=2,H8332*IF(E8332="SGD",1,IF(E8332="USD",Settings!$B$22,IF(E8332="HKD",Settings!$B$23,1))),0))</f>
        <v>0</v>
      </c>
      <c r="Q8332" s="312">
        <f>IF(OR(J8332="",G8332=""),"",G8332+ROW()/1000000)</f>
      </c>
      <c r="R8332" s="247">
        <f>IF(Q8332="","",SUMIFS(Txn[Signed Units],Txn[Key],J8332,Txn[Transaction Order],"&lt;="&amp;Q8332))</f>
      </c>
    </row>
    <row r="8333" spans="10:18" ht="15" customHeight="1" x14ac:dyDescent="0.15">
      <c r="J8333" s="246">
        <f>IF(OR(B8333="",C8333="",E8333=""),"",B8333&amp;":"&amp;C8333&amp;":"&amp;E8333)</f>
      </c>
      <c r="K8333" s="247">
        <f>IF(A8333="","",A8333*D8333)</f>
      </c>
      <c r="L8333" s="246">
        <f>IF(A8333="","",IF(OR(A8333=1,A8333=0),H8333,0))</f>
      </c>
      <c r="M8333" s="246">
        <f>IF(A8333="","",IF(A8333=-1,H8333,0))</f>
      </c>
      <c r="N8333">
        <f>IF(J8333="","",IF(E8333="SGD",1,IF(E8333="USD",Settings!$B$22,IF(E8333="HKD",Settings!$B$23,1))))</f>
      </c>
      <c r="O8333">
        <f>IF(OR(B8333="",C8333="",E8333=""),0,(IF(A8333=-1,H8333,0)-IF(OR(A8333=1,A8333=0),H8333,0)+IF(A8333=2,H8333,0))*IF(E8333="SGD",1,IF(E8333="USD",Settings!$B$22,IF(E8333="HKD",Settings!$B$23,1))))</f>
        <v>0</v>
      </c>
      <c r="P8333">
        <f>IF(OR(B8333="",C8333="",E8333=""),0,IF(A8333=2,H8333*IF(E8333="SGD",1,IF(E8333="USD",Settings!$B$22,IF(E8333="HKD",Settings!$B$23,1))),0))</f>
        <v>0</v>
      </c>
      <c r="Q8333" s="312">
        <f>IF(OR(J8333="",G8333=""),"",G8333+ROW()/1000000)</f>
      </c>
      <c r="R8333" s="247">
        <f>IF(Q8333="","",SUMIFS(Txn[Signed Units],Txn[Key],J8333,Txn[Transaction Order],"&lt;="&amp;Q8333))</f>
      </c>
    </row>
    <row r="8334" spans="10:18" ht="15" customHeight="1" x14ac:dyDescent="0.15">
      <c r="J8334" s="246">
        <f>IF(OR(B8334="",C8334="",E8334=""),"",B8334&amp;":"&amp;C8334&amp;":"&amp;E8334)</f>
      </c>
      <c r="K8334" s="247">
        <f>IF(A8334="","",A8334*D8334)</f>
      </c>
      <c r="L8334" s="246">
        <f>IF(A8334="","",IF(OR(A8334=1,A8334=0),H8334,0))</f>
      </c>
      <c r="M8334" s="246">
        <f>IF(A8334="","",IF(A8334=-1,H8334,0))</f>
      </c>
      <c r="N8334">
        <f>IF(J8334="","",IF(E8334="SGD",1,IF(E8334="USD",Settings!$B$22,IF(E8334="HKD",Settings!$B$23,1))))</f>
      </c>
      <c r="O8334">
        <f>IF(OR(B8334="",C8334="",E8334=""),0,(IF(A8334=-1,H8334,0)-IF(OR(A8334=1,A8334=0),H8334,0)+IF(A8334=2,H8334,0))*IF(E8334="SGD",1,IF(E8334="USD",Settings!$B$22,IF(E8334="HKD",Settings!$B$23,1))))</f>
        <v>0</v>
      </c>
      <c r="P8334">
        <f>IF(OR(B8334="",C8334="",E8334=""),0,IF(A8334=2,H8334*IF(E8334="SGD",1,IF(E8334="USD",Settings!$B$22,IF(E8334="HKD",Settings!$B$23,1))),0))</f>
        <v>0</v>
      </c>
      <c r="Q8334" s="312">
        <f>IF(OR(J8334="",G8334=""),"",G8334+ROW()/1000000)</f>
      </c>
      <c r="R8334" s="247">
        <f>IF(Q8334="","",SUMIFS(Txn[Signed Units],Txn[Key],J8334,Txn[Transaction Order],"&lt;="&amp;Q8334))</f>
      </c>
    </row>
    <row r="8335" spans="10:18" ht="15" customHeight="1" x14ac:dyDescent="0.15">
      <c r="J8335" s="246">
        <f>IF(OR(B8335="",C8335="",E8335=""),"",B8335&amp;":"&amp;C8335&amp;":"&amp;E8335)</f>
      </c>
      <c r="K8335" s="247">
        <f>IF(A8335="","",A8335*D8335)</f>
      </c>
      <c r="L8335" s="246">
        <f>IF(A8335="","",IF(OR(A8335=1,A8335=0),H8335,0))</f>
      </c>
      <c r="M8335" s="246">
        <f>IF(A8335="","",IF(A8335=-1,H8335,0))</f>
      </c>
      <c r="N8335">
        <f>IF(J8335="","",IF(E8335="SGD",1,IF(E8335="USD",Settings!$B$22,IF(E8335="HKD",Settings!$B$23,1))))</f>
      </c>
      <c r="O8335">
        <f>IF(OR(B8335="",C8335="",E8335=""),0,(IF(A8335=-1,H8335,0)-IF(OR(A8335=1,A8335=0),H8335,0)+IF(A8335=2,H8335,0))*IF(E8335="SGD",1,IF(E8335="USD",Settings!$B$22,IF(E8335="HKD",Settings!$B$23,1))))</f>
        <v>0</v>
      </c>
      <c r="P8335">
        <f>IF(OR(B8335="",C8335="",E8335=""),0,IF(A8335=2,H8335*IF(E8335="SGD",1,IF(E8335="USD",Settings!$B$22,IF(E8335="HKD",Settings!$B$23,1))),0))</f>
        <v>0</v>
      </c>
      <c r="Q8335" s="312">
        <f>IF(OR(J8335="",G8335=""),"",G8335+ROW()/1000000)</f>
      </c>
      <c r="R8335" s="247">
        <f>IF(Q8335="","",SUMIFS(Txn[Signed Units],Txn[Key],J8335,Txn[Transaction Order],"&lt;="&amp;Q8335))</f>
      </c>
    </row>
    <row r="8336" spans="10:18" ht="15" customHeight="1" x14ac:dyDescent="0.15">
      <c r="J8336" s="246">
        <f>IF(OR(B8336="",C8336="",E8336=""),"",B8336&amp;":"&amp;C8336&amp;":"&amp;E8336)</f>
      </c>
      <c r="K8336" s="247">
        <f>IF(A8336="","",A8336*D8336)</f>
      </c>
      <c r="L8336" s="246">
        <f>IF(A8336="","",IF(OR(A8336=1,A8336=0),H8336,0))</f>
      </c>
      <c r="M8336" s="246">
        <f>IF(A8336="","",IF(A8336=-1,H8336,0))</f>
      </c>
      <c r="N8336">
        <f>IF(J8336="","",IF(E8336="SGD",1,IF(E8336="USD",Settings!$B$22,IF(E8336="HKD",Settings!$B$23,1))))</f>
      </c>
      <c r="O8336">
        <f>IF(OR(B8336="",C8336="",E8336=""),0,(IF(A8336=-1,H8336,0)-IF(OR(A8336=1,A8336=0),H8336,0)+IF(A8336=2,H8336,0))*IF(E8336="SGD",1,IF(E8336="USD",Settings!$B$22,IF(E8336="HKD",Settings!$B$23,1))))</f>
        <v>0</v>
      </c>
      <c r="P8336">
        <f>IF(OR(B8336="",C8336="",E8336=""),0,IF(A8336=2,H8336*IF(E8336="SGD",1,IF(E8336="USD",Settings!$B$22,IF(E8336="HKD",Settings!$B$23,1))),0))</f>
        <v>0</v>
      </c>
      <c r="Q8336" s="312">
        <f>IF(OR(J8336="",G8336=""),"",G8336+ROW()/1000000)</f>
      </c>
      <c r="R8336" s="247">
        <f>IF(Q8336="","",SUMIFS(Txn[Signed Units],Txn[Key],J8336,Txn[Transaction Order],"&lt;="&amp;Q8336))</f>
      </c>
    </row>
    <row r="8337" spans="10:18" ht="15" customHeight="1" x14ac:dyDescent="0.15">
      <c r="J8337" s="246">
        <f>IF(OR(B8337="",C8337="",E8337=""),"",B8337&amp;":"&amp;C8337&amp;":"&amp;E8337)</f>
      </c>
      <c r="K8337" s="247">
        <f>IF(A8337="","",A8337*D8337)</f>
      </c>
      <c r="L8337" s="246">
        <f>IF(A8337="","",IF(OR(A8337=1,A8337=0),H8337,0))</f>
      </c>
      <c r="M8337" s="246">
        <f>IF(A8337="","",IF(A8337=-1,H8337,0))</f>
      </c>
      <c r="N8337">
        <f>IF(J8337="","",IF(E8337="SGD",1,IF(E8337="USD",Settings!$B$22,IF(E8337="HKD",Settings!$B$23,1))))</f>
      </c>
      <c r="O8337">
        <f>IF(OR(B8337="",C8337="",E8337=""),0,(IF(A8337=-1,H8337,0)-IF(OR(A8337=1,A8337=0),H8337,0)+IF(A8337=2,H8337,0))*IF(E8337="SGD",1,IF(E8337="USD",Settings!$B$22,IF(E8337="HKD",Settings!$B$23,1))))</f>
        <v>0</v>
      </c>
      <c r="P8337">
        <f>IF(OR(B8337="",C8337="",E8337=""),0,IF(A8337=2,H8337*IF(E8337="SGD",1,IF(E8337="USD",Settings!$B$22,IF(E8337="HKD",Settings!$B$23,1))),0))</f>
        <v>0</v>
      </c>
      <c r="Q8337" s="312">
        <f>IF(OR(J8337="",G8337=""),"",G8337+ROW()/1000000)</f>
      </c>
      <c r="R8337" s="247">
        <f>IF(Q8337="","",SUMIFS(Txn[Signed Units],Txn[Key],J8337,Txn[Transaction Order],"&lt;="&amp;Q8337))</f>
      </c>
    </row>
    <row r="8338" spans="10:18" ht="15" customHeight="1" x14ac:dyDescent="0.15">
      <c r="J8338" s="246">
        <f>IF(OR(B8338="",C8338="",E8338=""),"",B8338&amp;":"&amp;C8338&amp;":"&amp;E8338)</f>
      </c>
      <c r="K8338" s="247">
        <f>IF(A8338="","",A8338*D8338)</f>
      </c>
      <c r="L8338" s="246">
        <f>IF(A8338="","",IF(OR(A8338=1,A8338=0),H8338,0))</f>
      </c>
      <c r="M8338" s="246">
        <f>IF(A8338="","",IF(A8338=-1,H8338,0))</f>
      </c>
      <c r="N8338">
        <f>IF(J8338="","",IF(E8338="SGD",1,IF(E8338="USD",Settings!$B$22,IF(E8338="HKD",Settings!$B$23,1))))</f>
      </c>
      <c r="O8338">
        <f>IF(OR(B8338="",C8338="",E8338=""),0,(IF(A8338=-1,H8338,0)-IF(OR(A8338=1,A8338=0),H8338,0)+IF(A8338=2,H8338,0))*IF(E8338="SGD",1,IF(E8338="USD",Settings!$B$22,IF(E8338="HKD",Settings!$B$23,1))))</f>
        <v>0</v>
      </c>
      <c r="P8338">
        <f>IF(OR(B8338="",C8338="",E8338=""),0,IF(A8338=2,H8338*IF(E8338="SGD",1,IF(E8338="USD",Settings!$B$22,IF(E8338="HKD",Settings!$B$23,1))),0))</f>
        <v>0</v>
      </c>
      <c r="Q8338" s="312">
        <f>IF(OR(J8338="",G8338=""),"",G8338+ROW()/1000000)</f>
      </c>
      <c r="R8338" s="247">
        <f>IF(Q8338="","",SUMIFS(Txn[Signed Units],Txn[Key],J8338,Txn[Transaction Order],"&lt;="&amp;Q8338))</f>
      </c>
    </row>
    <row r="8339" spans="10:18" ht="15" customHeight="1" x14ac:dyDescent="0.15">
      <c r="J8339" s="246">
        <f>IF(OR(B8339="",C8339="",E8339=""),"",B8339&amp;":"&amp;C8339&amp;":"&amp;E8339)</f>
      </c>
      <c r="K8339" s="247">
        <f>IF(A8339="","",A8339*D8339)</f>
      </c>
      <c r="L8339" s="246">
        <f>IF(A8339="","",IF(OR(A8339=1,A8339=0),H8339,0))</f>
      </c>
      <c r="M8339" s="246">
        <f>IF(A8339="","",IF(A8339=-1,H8339,0))</f>
      </c>
      <c r="N8339">
        <f>IF(J8339="","",IF(E8339="SGD",1,IF(E8339="USD",Settings!$B$22,IF(E8339="HKD",Settings!$B$23,1))))</f>
      </c>
      <c r="O8339">
        <f>IF(OR(B8339="",C8339="",E8339=""),0,(IF(A8339=-1,H8339,0)-IF(OR(A8339=1,A8339=0),H8339,0)+IF(A8339=2,H8339,0))*IF(E8339="SGD",1,IF(E8339="USD",Settings!$B$22,IF(E8339="HKD",Settings!$B$23,1))))</f>
        <v>0</v>
      </c>
      <c r="P8339">
        <f>IF(OR(B8339="",C8339="",E8339=""),0,IF(A8339=2,H8339*IF(E8339="SGD",1,IF(E8339="USD",Settings!$B$22,IF(E8339="HKD",Settings!$B$23,1))),0))</f>
        <v>0</v>
      </c>
      <c r="Q8339" s="312">
        <f>IF(OR(J8339="",G8339=""),"",G8339+ROW()/1000000)</f>
      </c>
      <c r="R8339" s="247">
        <f>IF(Q8339="","",SUMIFS(Txn[Signed Units],Txn[Key],J8339,Txn[Transaction Order],"&lt;="&amp;Q8339))</f>
      </c>
    </row>
    <row r="8340" spans="10:18" ht="15" customHeight="1" x14ac:dyDescent="0.15">
      <c r="J8340" s="246">
        <f>IF(OR(B8340="",C8340="",E8340=""),"",B8340&amp;":"&amp;C8340&amp;":"&amp;E8340)</f>
      </c>
      <c r="K8340" s="247">
        <f>IF(A8340="","",A8340*D8340)</f>
      </c>
      <c r="L8340" s="246">
        <f>IF(A8340="","",IF(OR(A8340=1,A8340=0),H8340,0))</f>
      </c>
      <c r="M8340" s="246">
        <f>IF(A8340="","",IF(A8340=-1,H8340,0))</f>
      </c>
      <c r="N8340">
        <f>IF(J8340="","",IF(E8340="SGD",1,IF(E8340="USD",Settings!$B$22,IF(E8340="HKD",Settings!$B$23,1))))</f>
      </c>
      <c r="O8340">
        <f>IF(OR(B8340="",C8340="",E8340=""),0,(IF(A8340=-1,H8340,0)-IF(OR(A8340=1,A8340=0),H8340,0)+IF(A8340=2,H8340,0))*IF(E8340="SGD",1,IF(E8340="USD",Settings!$B$22,IF(E8340="HKD",Settings!$B$23,1))))</f>
        <v>0</v>
      </c>
      <c r="P8340">
        <f>IF(OR(B8340="",C8340="",E8340=""),0,IF(A8340=2,H8340*IF(E8340="SGD",1,IF(E8340="USD",Settings!$B$22,IF(E8340="HKD",Settings!$B$23,1))),0))</f>
        <v>0</v>
      </c>
      <c r="Q8340" s="312">
        <f>IF(OR(J8340="",G8340=""),"",G8340+ROW()/1000000)</f>
      </c>
      <c r="R8340" s="247">
        <f>IF(Q8340="","",SUMIFS(Txn[Signed Units],Txn[Key],J8340,Txn[Transaction Order],"&lt;="&amp;Q8340))</f>
      </c>
    </row>
    <row r="8341" spans="10:18" ht="15" customHeight="1" x14ac:dyDescent="0.15">
      <c r="J8341" s="246">
        <f>IF(OR(B8341="",C8341="",E8341=""),"",B8341&amp;":"&amp;C8341&amp;":"&amp;E8341)</f>
      </c>
      <c r="K8341" s="247">
        <f>IF(A8341="","",A8341*D8341)</f>
      </c>
      <c r="L8341" s="246">
        <f>IF(A8341="","",IF(OR(A8341=1,A8341=0),H8341,0))</f>
      </c>
      <c r="M8341" s="246">
        <f>IF(A8341="","",IF(A8341=-1,H8341,0))</f>
      </c>
      <c r="N8341">
        <f>IF(J8341="","",IF(E8341="SGD",1,IF(E8341="USD",Settings!$B$22,IF(E8341="HKD",Settings!$B$23,1))))</f>
      </c>
      <c r="O8341">
        <f>IF(OR(B8341="",C8341="",E8341=""),0,(IF(A8341=-1,H8341,0)-IF(OR(A8341=1,A8341=0),H8341,0)+IF(A8341=2,H8341,0))*IF(E8341="SGD",1,IF(E8341="USD",Settings!$B$22,IF(E8341="HKD",Settings!$B$23,1))))</f>
        <v>0</v>
      </c>
      <c r="P8341">
        <f>IF(OR(B8341="",C8341="",E8341=""),0,IF(A8341=2,H8341*IF(E8341="SGD",1,IF(E8341="USD",Settings!$B$22,IF(E8341="HKD",Settings!$B$23,1))),0))</f>
        <v>0</v>
      </c>
      <c r="Q8341" s="312">
        <f>IF(OR(J8341="",G8341=""),"",G8341+ROW()/1000000)</f>
      </c>
      <c r="R8341" s="247">
        <f>IF(Q8341="","",SUMIFS(Txn[Signed Units],Txn[Key],J8341,Txn[Transaction Order],"&lt;="&amp;Q8341))</f>
      </c>
    </row>
    <row r="8342" spans="10:18" ht="15" customHeight="1" x14ac:dyDescent="0.15">
      <c r="J8342" s="246">
        <f>IF(OR(B8342="",C8342="",E8342=""),"",B8342&amp;":"&amp;C8342&amp;":"&amp;E8342)</f>
      </c>
      <c r="K8342" s="247">
        <f>IF(A8342="","",A8342*D8342)</f>
      </c>
      <c r="L8342" s="246">
        <f>IF(A8342="","",IF(OR(A8342=1,A8342=0),H8342,0))</f>
      </c>
      <c r="M8342" s="246">
        <f>IF(A8342="","",IF(A8342=-1,H8342,0))</f>
      </c>
      <c r="N8342">
        <f>IF(J8342="","",IF(E8342="SGD",1,IF(E8342="USD",Settings!$B$22,IF(E8342="HKD",Settings!$B$23,1))))</f>
      </c>
      <c r="O8342">
        <f>IF(OR(B8342="",C8342="",E8342=""),0,(IF(A8342=-1,H8342,0)-IF(OR(A8342=1,A8342=0),H8342,0)+IF(A8342=2,H8342,0))*IF(E8342="SGD",1,IF(E8342="USD",Settings!$B$22,IF(E8342="HKD",Settings!$B$23,1))))</f>
        <v>0</v>
      </c>
      <c r="P8342">
        <f>IF(OR(B8342="",C8342="",E8342=""),0,IF(A8342=2,H8342*IF(E8342="SGD",1,IF(E8342="USD",Settings!$B$22,IF(E8342="HKD",Settings!$B$23,1))),0))</f>
        <v>0</v>
      </c>
      <c r="Q8342" s="312">
        <f>IF(OR(J8342="",G8342=""),"",G8342+ROW()/1000000)</f>
      </c>
      <c r="R8342" s="247">
        <f>IF(Q8342="","",SUMIFS(Txn[Signed Units],Txn[Key],J8342,Txn[Transaction Order],"&lt;="&amp;Q8342))</f>
      </c>
    </row>
    <row r="8343" spans="10:18" ht="15" customHeight="1" x14ac:dyDescent="0.15">
      <c r="J8343" s="246">
        <f>IF(OR(B8343="",C8343="",E8343=""),"",B8343&amp;":"&amp;C8343&amp;":"&amp;E8343)</f>
      </c>
      <c r="K8343" s="247">
        <f>IF(A8343="","",A8343*D8343)</f>
      </c>
      <c r="L8343" s="246">
        <f>IF(A8343="","",IF(OR(A8343=1,A8343=0),H8343,0))</f>
      </c>
      <c r="M8343" s="246">
        <f>IF(A8343="","",IF(A8343=-1,H8343,0))</f>
      </c>
      <c r="N8343">
        <f>IF(J8343="","",IF(E8343="SGD",1,IF(E8343="USD",Settings!$B$22,IF(E8343="HKD",Settings!$B$23,1))))</f>
      </c>
      <c r="O8343">
        <f>IF(OR(B8343="",C8343="",E8343=""),0,(IF(A8343=-1,H8343,0)-IF(OR(A8343=1,A8343=0),H8343,0)+IF(A8343=2,H8343,0))*IF(E8343="SGD",1,IF(E8343="USD",Settings!$B$22,IF(E8343="HKD",Settings!$B$23,1))))</f>
        <v>0</v>
      </c>
      <c r="P8343">
        <f>IF(OR(B8343="",C8343="",E8343=""),0,IF(A8343=2,H8343*IF(E8343="SGD",1,IF(E8343="USD",Settings!$B$22,IF(E8343="HKD",Settings!$B$23,1))),0))</f>
        <v>0</v>
      </c>
      <c r="Q8343" s="312">
        <f>IF(OR(J8343="",G8343=""),"",G8343+ROW()/1000000)</f>
      </c>
      <c r="R8343" s="247">
        <f>IF(Q8343="","",SUMIFS(Txn[Signed Units],Txn[Key],J8343,Txn[Transaction Order],"&lt;="&amp;Q8343))</f>
      </c>
    </row>
    <row r="8344" spans="10:18" ht="15" customHeight="1" x14ac:dyDescent="0.15">
      <c r="J8344" s="246">
        <f>IF(OR(B8344="",C8344="",E8344=""),"",B8344&amp;":"&amp;C8344&amp;":"&amp;E8344)</f>
      </c>
      <c r="K8344" s="247">
        <f>IF(A8344="","",A8344*D8344)</f>
      </c>
      <c r="L8344" s="246">
        <f>IF(A8344="","",IF(OR(A8344=1,A8344=0),H8344,0))</f>
      </c>
      <c r="M8344" s="246">
        <f>IF(A8344="","",IF(A8344=-1,H8344,0))</f>
      </c>
      <c r="N8344">
        <f>IF(J8344="","",IF(E8344="SGD",1,IF(E8344="USD",Settings!$B$22,IF(E8344="HKD",Settings!$B$23,1))))</f>
      </c>
      <c r="O8344">
        <f>IF(OR(B8344="",C8344="",E8344=""),0,(IF(A8344=-1,H8344,0)-IF(OR(A8344=1,A8344=0),H8344,0)+IF(A8344=2,H8344,0))*IF(E8344="SGD",1,IF(E8344="USD",Settings!$B$22,IF(E8344="HKD",Settings!$B$23,1))))</f>
        <v>0</v>
      </c>
      <c r="P8344">
        <f>IF(OR(B8344="",C8344="",E8344=""),0,IF(A8344=2,H8344*IF(E8344="SGD",1,IF(E8344="USD",Settings!$B$22,IF(E8344="HKD",Settings!$B$23,1))),0))</f>
        <v>0</v>
      </c>
      <c r="Q8344" s="312">
        <f>IF(OR(J8344="",G8344=""),"",G8344+ROW()/1000000)</f>
      </c>
      <c r="R8344" s="247">
        <f>IF(Q8344="","",SUMIFS(Txn[Signed Units],Txn[Key],J8344,Txn[Transaction Order],"&lt;="&amp;Q8344))</f>
      </c>
    </row>
    <row r="8345" spans="10:18" ht="15" customHeight="1" x14ac:dyDescent="0.15">
      <c r="J8345" s="246">
        <f>IF(OR(B8345="",C8345="",E8345=""),"",B8345&amp;":"&amp;C8345&amp;":"&amp;E8345)</f>
      </c>
      <c r="K8345" s="247">
        <f>IF(A8345="","",A8345*D8345)</f>
      </c>
      <c r="L8345" s="246">
        <f>IF(A8345="","",IF(OR(A8345=1,A8345=0),H8345,0))</f>
      </c>
      <c r="M8345" s="246">
        <f>IF(A8345="","",IF(A8345=-1,H8345,0))</f>
      </c>
      <c r="N8345">
        <f>IF(J8345="","",IF(E8345="SGD",1,IF(E8345="USD",Settings!$B$22,IF(E8345="HKD",Settings!$B$23,1))))</f>
      </c>
      <c r="O8345">
        <f>IF(OR(B8345="",C8345="",E8345=""),0,(IF(A8345=-1,H8345,0)-IF(OR(A8345=1,A8345=0),H8345,0)+IF(A8345=2,H8345,0))*IF(E8345="SGD",1,IF(E8345="USD",Settings!$B$22,IF(E8345="HKD",Settings!$B$23,1))))</f>
        <v>0</v>
      </c>
      <c r="P8345">
        <f>IF(OR(B8345="",C8345="",E8345=""),0,IF(A8345=2,H8345*IF(E8345="SGD",1,IF(E8345="USD",Settings!$B$22,IF(E8345="HKD",Settings!$B$23,1))),0))</f>
        <v>0</v>
      </c>
      <c r="Q8345" s="312">
        <f>IF(OR(J8345="",G8345=""),"",G8345+ROW()/1000000)</f>
      </c>
      <c r="R8345" s="247">
        <f>IF(Q8345="","",SUMIFS(Txn[Signed Units],Txn[Key],J8345,Txn[Transaction Order],"&lt;="&amp;Q8345))</f>
      </c>
    </row>
    <row r="8346" spans="10:18" ht="15" customHeight="1" x14ac:dyDescent="0.15">
      <c r="J8346" s="246">
        <f>IF(OR(B8346="",C8346="",E8346=""),"",B8346&amp;":"&amp;C8346&amp;":"&amp;E8346)</f>
      </c>
      <c r="K8346" s="247">
        <f>IF(A8346="","",A8346*D8346)</f>
      </c>
      <c r="L8346" s="246">
        <f>IF(A8346="","",IF(OR(A8346=1,A8346=0),H8346,0))</f>
      </c>
      <c r="M8346" s="246">
        <f>IF(A8346="","",IF(A8346=-1,H8346,0))</f>
      </c>
      <c r="N8346">
        <f>IF(J8346="","",IF(E8346="SGD",1,IF(E8346="USD",Settings!$B$22,IF(E8346="HKD",Settings!$B$23,1))))</f>
      </c>
      <c r="O8346">
        <f>IF(OR(B8346="",C8346="",E8346=""),0,(IF(A8346=-1,H8346,0)-IF(OR(A8346=1,A8346=0),H8346,0)+IF(A8346=2,H8346,0))*IF(E8346="SGD",1,IF(E8346="USD",Settings!$B$22,IF(E8346="HKD",Settings!$B$23,1))))</f>
        <v>0</v>
      </c>
      <c r="P8346">
        <f>IF(OR(B8346="",C8346="",E8346=""),0,IF(A8346=2,H8346*IF(E8346="SGD",1,IF(E8346="USD",Settings!$B$22,IF(E8346="HKD",Settings!$B$23,1))),0))</f>
        <v>0</v>
      </c>
      <c r="Q8346" s="312">
        <f>IF(OR(J8346="",G8346=""),"",G8346+ROW()/1000000)</f>
      </c>
      <c r="R8346" s="247">
        <f>IF(Q8346="","",SUMIFS(Txn[Signed Units],Txn[Key],J8346,Txn[Transaction Order],"&lt;="&amp;Q8346))</f>
      </c>
    </row>
    <row r="8347" spans="10:18" ht="15" customHeight="1" x14ac:dyDescent="0.15">
      <c r="J8347" s="246">
        <f>IF(OR(B8347="",C8347="",E8347=""),"",B8347&amp;":"&amp;C8347&amp;":"&amp;E8347)</f>
      </c>
      <c r="K8347" s="247">
        <f>IF(A8347="","",A8347*D8347)</f>
      </c>
      <c r="L8347" s="246">
        <f>IF(A8347="","",IF(OR(A8347=1,A8347=0),H8347,0))</f>
      </c>
      <c r="M8347" s="246">
        <f>IF(A8347="","",IF(A8347=-1,H8347,0))</f>
      </c>
      <c r="N8347">
        <f>IF(J8347="","",IF(E8347="SGD",1,IF(E8347="USD",Settings!$B$22,IF(E8347="HKD",Settings!$B$23,1))))</f>
      </c>
      <c r="O8347">
        <f>IF(OR(B8347="",C8347="",E8347=""),0,(IF(A8347=-1,H8347,0)-IF(OR(A8347=1,A8347=0),H8347,0)+IF(A8347=2,H8347,0))*IF(E8347="SGD",1,IF(E8347="USD",Settings!$B$22,IF(E8347="HKD",Settings!$B$23,1))))</f>
        <v>0</v>
      </c>
      <c r="P8347">
        <f>IF(OR(B8347="",C8347="",E8347=""),0,IF(A8347=2,H8347*IF(E8347="SGD",1,IF(E8347="USD",Settings!$B$22,IF(E8347="HKD",Settings!$B$23,1))),0))</f>
        <v>0</v>
      </c>
      <c r="Q8347" s="312">
        <f>IF(OR(J8347="",G8347=""),"",G8347+ROW()/1000000)</f>
      </c>
      <c r="R8347" s="247">
        <f>IF(Q8347="","",SUMIFS(Txn[Signed Units],Txn[Key],J8347,Txn[Transaction Order],"&lt;="&amp;Q8347))</f>
      </c>
    </row>
    <row r="8348" spans="10:18" ht="15" customHeight="1" x14ac:dyDescent="0.15">
      <c r="J8348" s="246">
        <f>IF(OR(B8348="",C8348="",E8348=""),"",B8348&amp;":"&amp;C8348&amp;":"&amp;E8348)</f>
      </c>
      <c r="K8348" s="247">
        <f>IF(A8348="","",A8348*D8348)</f>
      </c>
      <c r="L8348" s="246">
        <f>IF(A8348="","",IF(OR(A8348=1,A8348=0),H8348,0))</f>
      </c>
      <c r="M8348" s="246">
        <f>IF(A8348="","",IF(A8348=-1,H8348,0))</f>
      </c>
      <c r="N8348">
        <f>IF(J8348="","",IF(E8348="SGD",1,IF(E8348="USD",Settings!$B$22,IF(E8348="HKD",Settings!$B$23,1))))</f>
      </c>
      <c r="O8348">
        <f>IF(OR(B8348="",C8348="",E8348=""),0,(IF(A8348=-1,H8348,0)-IF(OR(A8348=1,A8348=0),H8348,0)+IF(A8348=2,H8348,0))*IF(E8348="SGD",1,IF(E8348="USD",Settings!$B$22,IF(E8348="HKD",Settings!$B$23,1))))</f>
        <v>0</v>
      </c>
      <c r="P8348">
        <f>IF(OR(B8348="",C8348="",E8348=""),0,IF(A8348=2,H8348*IF(E8348="SGD",1,IF(E8348="USD",Settings!$B$22,IF(E8348="HKD",Settings!$B$23,1))),0))</f>
        <v>0</v>
      </c>
      <c r="Q8348" s="312">
        <f>IF(OR(J8348="",G8348=""),"",G8348+ROW()/1000000)</f>
      </c>
      <c r="R8348" s="247">
        <f>IF(Q8348="","",SUMIFS(Txn[Signed Units],Txn[Key],J8348,Txn[Transaction Order],"&lt;="&amp;Q8348))</f>
      </c>
    </row>
    <row r="8349" spans="10:18" ht="15" customHeight="1" x14ac:dyDescent="0.15">
      <c r="J8349" s="246">
        <f>IF(OR(B8349="",C8349="",E8349=""),"",B8349&amp;":"&amp;C8349&amp;":"&amp;E8349)</f>
      </c>
      <c r="K8349" s="247">
        <f>IF(A8349="","",A8349*D8349)</f>
      </c>
      <c r="L8349" s="246">
        <f>IF(A8349="","",IF(OR(A8349=1,A8349=0),H8349,0))</f>
      </c>
      <c r="M8349" s="246">
        <f>IF(A8349="","",IF(A8349=-1,H8349,0))</f>
      </c>
      <c r="N8349">
        <f>IF(J8349="","",IF(E8349="SGD",1,IF(E8349="USD",Settings!$B$22,IF(E8349="HKD",Settings!$B$23,1))))</f>
      </c>
      <c r="O8349">
        <f>IF(OR(B8349="",C8349="",E8349=""),0,(IF(A8349=-1,H8349,0)-IF(OR(A8349=1,A8349=0),H8349,0)+IF(A8349=2,H8349,0))*IF(E8349="SGD",1,IF(E8349="USD",Settings!$B$22,IF(E8349="HKD",Settings!$B$23,1))))</f>
        <v>0</v>
      </c>
      <c r="P8349">
        <f>IF(OR(B8349="",C8349="",E8349=""),0,IF(A8349=2,H8349*IF(E8349="SGD",1,IF(E8349="USD",Settings!$B$22,IF(E8349="HKD",Settings!$B$23,1))),0))</f>
        <v>0</v>
      </c>
      <c r="Q8349" s="312">
        <f>IF(OR(J8349="",G8349=""),"",G8349+ROW()/1000000)</f>
      </c>
      <c r="R8349" s="247">
        <f>IF(Q8349="","",SUMIFS(Txn[Signed Units],Txn[Key],J8349,Txn[Transaction Order],"&lt;="&amp;Q8349))</f>
      </c>
    </row>
    <row r="8350" spans="10:18" ht="15" customHeight="1" x14ac:dyDescent="0.15">
      <c r="J8350" s="246">
        <f>IF(OR(B8350="",C8350="",E8350=""),"",B8350&amp;":"&amp;C8350&amp;":"&amp;E8350)</f>
      </c>
      <c r="K8350" s="247">
        <f>IF(A8350="","",A8350*D8350)</f>
      </c>
      <c r="L8350" s="246">
        <f>IF(A8350="","",IF(OR(A8350=1,A8350=0),H8350,0))</f>
      </c>
      <c r="M8350" s="246">
        <f>IF(A8350="","",IF(A8350=-1,H8350,0))</f>
      </c>
      <c r="N8350">
        <f>IF(J8350="","",IF(E8350="SGD",1,IF(E8350="USD",Settings!$B$22,IF(E8350="HKD",Settings!$B$23,1))))</f>
      </c>
      <c r="O8350">
        <f>IF(OR(B8350="",C8350="",E8350=""),0,(IF(A8350=-1,H8350,0)-IF(OR(A8350=1,A8350=0),H8350,0)+IF(A8350=2,H8350,0))*IF(E8350="SGD",1,IF(E8350="USD",Settings!$B$22,IF(E8350="HKD",Settings!$B$23,1))))</f>
        <v>0</v>
      </c>
      <c r="P8350">
        <f>IF(OR(B8350="",C8350="",E8350=""),0,IF(A8350=2,H8350*IF(E8350="SGD",1,IF(E8350="USD",Settings!$B$22,IF(E8350="HKD",Settings!$B$23,1))),0))</f>
        <v>0</v>
      </c>
      <c r="Q8350" s="312">
        <f>IF(OR(J8350="",G8350=""),"",G8350+ROW()/1000000)</f>
      </c>
      <c r="R8350" s="247">
        <f>IF(Q8350="","",SUMIFS(Txn[Signed Units],Txn[Key],J8350,Txn[Transaction Order],"&lt;="&amp;Q8350))</f>
      </c>
    </row>
    <row r="8351" spans="10:18" ht="15" customHeight="1" x14ac:dyDescent="0.15">
      <c r="J8351" s="246">
        <f>IF(OR(B8351="",C8351="",E8351=""),"",B8351&amp;":"&amp;C8351&amp;":"&amp;E8351)</f>
      </c>
      <c r="K8351" s="247">
        <f>IF(A8351="","",A8351*D8351)</f>
      </c>
      <c r="L8351" s="246">
        <f>IF(A8351="","",IF(OR(A8351=1,A8351=0),H8351,0))</f>
      </c>
      <c r="M8351" s="246">
        <f>IF(A8351="","",IF(A8351=-1,H8351,0))</f>
      </c>
      <c r="N8351">
        <f>IF(J8351="","",IF(E8351="SGD",1,IF(E8351="USD",Settings!$B$22,IF(E8351="HKD",Settings!$B$23,1))))</f>
      </c>
      <c r="O8351">
        <f>IF(OR(B8351="",C8351="",E8351=""),0,(IF(A8351=-1,H8351,0)-IF(OR(A8351=1,A8351=0),H8351,0)+IF(A8351=2,H8351,0))*IF(E8351="SGD",1,IF(E8351="USD",Settings!$B$22,IF(E8351="HKD",Settings!$B$23,1))))</f>
        <v>0</v>
      </c>
      <c r="P8351">
        <f>IF(OR(B8351="",C8351="",E8351=""),0,IF(A8351=2,H8351*IF(E8351="SGD",1,IF(E8351="USD",Settings!$B$22,IF(E8351="HKD",Settings!$B$23,1))),0))</f>
        <v>0</v>
      </c>
      <c r="Q8351" s="312">
        <f>IF(OR(J8351="",G8351=""),"",G8351+ROW()/1000000)</f>
      </c>
      <c r="R8351" s="247">
        <f>IF(Q8351="","",SUMIFS(Txn[Signed Units],Txn[Key],J8351,Txn[Transaction Order],"&lt;="&amp;Q8351))</f>
      </c>
    </row>
    <row r="8352" spans="10:18" ht="15" customHeight="1" x14ac:dyDescent="0.15">
      <c r="J8352" s="246">
        <f>IF(OR(B8352="",C8352="",E8352=""),"",B8352&amp;":"&amp;C8352&amp;":"&amp;E8352)</f>
      </c>
      <c r="K8352" s="247">
        <f>IF(A8352="","",A8352*D8352)</f>
      </c>
      <c r="L8352" s="246">
        <f>IF(A8352="","",IF(OR(A8352=1,A8352=0),H8352,0))</f>
      </c>
      <c r="M8352" s="246">
        <f>IF(A8352="","",IF(A8352=-1,H8352,0))</f>
      </c>
      <c r="N8352">
        <f>IF(J8352="","",IF(E8352="SGD",1,IF(E8352="USD",Settings!$B$22,IF(E8352="HKD",Settings!$B$23,1))))</f>
      </c>
      <c r="O8352">
        <f>IF(OR(B8352="",C8352="",E8352=""),0,(IF(A8352=-1,H8352,0)-IF(OR(A8352=1,A8352=0),H8352,0)+IF(A8352=2,H8352,0))*IF(E8352="SGD",1,IF(E8352="USD",Settings!$B$22,IF(E8352="HKD",Settings!$B$23,1))))</f>
        <v>0</v>
      </c>
      <c r="P8352">
        <f>IF(OR(B8352="",C8352="",E8352=""),0,IF(A8352=2,H8352*IF(E8352="SGD",1,IF(E8352="USD",Settings!$B$22,IF(E8352="HKD",Settings!$B$23,1))),0))</f>
        <v>0</v>
      </c>
      <c r="Q8352" s="312">
        <f>IF(OR(J8352="",G8352=""),"",G8352+ROW()/1000000)</f>
      </c>
      <c r="R8352" s="247">
        <f>IF(Q8352="","",SUMIFS(Txn[Signed Units],Txn[Key],J8352,Txn[Transaction Order],"&lt;="&amp;Q8352))</f>
      </c>
    </row>
    <row r="8353" spans="10:18" ht="15" customHeight="1" x14ac:dyDescent="0.15">
      <c r="J8353" s="246">
        <f>IF(OR(B8353="",C8353="",E8353=""),"",B8353&amp;":"&amp;C8353&amp;":"&amp;E8353)</f>
      </c>
      <c r="K8353" s="247">
        <f>IF(A8353="","",A8353*D8353)</f>
      </c>
      <c r="L8353" s="246">
        <f>IF(A8353="","",IF(OR(A8353=1,A8353=0),H8353,0))</f>
      </c>
      <c r="M8353" s="246">
        <f>IF(A8353="","",IF(A8353=-1,H8353,0))</f>
      </c>
      <c r="N8353">
        <f>IF(J8353="","",IF(E8353="SGD",1,IF(E8353="USD",Settings!$B$22,IF(E8353="HKD",Settings!$B$23,1))))</f>
      </c>
      <c r="O8353">
        <f>IF(OR(B8353="",C8353="",E8353=""),0,(IF(A8353=-1,H8353,0)-IF(OR(A8353=1,A8353=0),H8353,0)+IF(A8353=2,H8353,0))*IF(E8353="SGD",1,IF(E8353="USD",Settings!$B$22,IF(E8353="HKD",Settings!$B$23,1))))</f>
        <v>0</v>
      </c>
      <c r="P8353">
        <f>IF(OR(B8353="",C8353="",E8353=""),0,IF(A8353=2,H8353*IF(E8353="SGD",1,IF(E8353="USD",Settings!$B$22,IF(E8353="HKD",Settings!$B$23,1))),0))</f>
        <v>0</v>
      </c>
      <c r="Q8353" s="312">
        <f>IF(OR(J8353="",G8353=""),"",G8353+ROW()/1000000)</f>
      </c>
      <c r="R8353" s="247">
        <f>IF(Q8353="","",SUMIFS(Txn[Signed Units],Txn[Key],J8353,Txn[Transaction Order],"&lt;="&amp;Q8353))</f>
      </c>
    </row>
    <row r="8354" spans="10:18" ht="15" customHeight="1" x14ac:dyDescent="0.15">
      <c r="J8354" s="246">
        <f>IF(OR(B8354="",C8354="",E8354=""),"",B8354&amp;":"&amp;C8354&amp;":"&amp;E8354)</f>
      </c>
      <c r="K8354" s="247">
        <f>IF(A8354="","",A8354*D8354)</f>
      </c>
      <c r="L8354" s="246">
        <f>IF(A8354="","",IF(OR(A8354=1,A8354=0),H8354,0))</f>
      </c>
      <c r="M8354" s="246">
        <f>IF(A8354="","",IF(A8354=-1,H8354,0))</f>
      </c>
      <c r="N8354">
        <f>IF(J8354="","",IF(E8354="SGD",1,IF(E8354="USD",Settings!$B$22,IF(E8354="HKD",Settings!$B$23,1))))</f>
      </c>
      <c r="O8354">
        <f>IF(OR(B8354="",C8354="",E8354=""),0,(IF(A8354=-1,H8354,0)-IF(OR(A8354=1,A8354=0),H8354,0)+IF(A8354=2,H8354,0))*IF(E8354="SGD",1,IF(E8354="USD",Settings!$B$22,IF(E8354="HKD",Settings!$B$23,1))))</f>
        <v>0</v>
      </c>
      <c r="P8354">
        <f>IF(OR(B8354="",C8354="",E8354=""),0,IF(A8354=2,H8354*IF(E8354="SGD",1,IF(E8354="USD",Settings!$B$22,IF(E8354="HKD",Settings!$B$23,1))),0))</f>
        <v>0</v>
      </c>
      <c r="Q8354" s="312">
        <f>IF(OR(J8354="",G8354=""),"",G8354+ROW()/1000000)</f>
      </c>
      <c r="R8354" s="247">
        <f>IF(Q8354="","",SUMIFS(Txn[Signed Units],Txn[Key],J8354,Txn[Transaction Order],"&lt;="&amp;Q8354))</f>
      </c>
    </row>
    <row r="8355" spans="10:18" ht="15" customHeight="1" x14ac:dyDescent="0.15">
      <c r="J8355" s="246">
        <f>IF(OR(B8355="",C8355="",E8355=""),"",B8355&amp;":"&amp;C8355&amp;":"&amp;E8355)</f>
      </c>
      <c r="K8355" s="247">
        <f>IF(A8355="","",A8355*D8355)</f>
      </c>
      <c r="L8355" s="246">
        <f>IF(A8355="","",IF(OR(A8355=1,A8355=0),H8355,0))</f>
      </c>
      <c r="M8355" s="246">
        <f>IF(A8355="","",IF(A8355=-1,H8355,0))</f>
      </c>
      <c r="N8355">
        <f>IF(J8355="","",IF(E8355="SGD",1,IF(E8355="USD",Settings!$B$22,IF(E8355="HKD",Settings!$B$23,1))))</f>
      </c>
      <c r="O8355">
        <f>IF(OR(B8355="",C8355="",E8355=""),0,(IF(A8355=-1,H8355,0)-IF(OR(A8355=1,A8355=0),H8355,0)+IF(A8355=2,H8355,0))*IF(E8355="SGD",1,IF(E8355="USD",Settings!$B$22,IF(E8355="HKD",Settings!$B$23,1))))</f>
        <v>0</v>
      </c>
      <c r="P8355">
        <f>IF(OR(B8355="",C8355="",E8355=""),0,IF(A8355=2,H8355*IF(E8355="SGD",1,IF(E8355="USD",Settings!$B$22,IF(E8355="HKD",Settings!$B$23,1))),0))</f>
        <v>0</v>
      </c>
      <c r="Q8355" s="312">
        <f>IF(OR(J8355="",G8355=""),"",G8355+ROW()/1000000)</f>
      </c>
      <c r="R8355" s="247">
        <f>IF(Q8355="","",SUMIFS(Txn[Signed Units],Txn[Key],J8355,Txn[Transaction Order],"&lt;="&amp;Q8355))</f>
      </c>
    </row>
    <row r="8356" spans="10:18" ht="15" customHeight="1" x14ac:dyDescent="0.15">
      <c r="J8356" s="246">
        <f>IF(OR(B8356="",C8356="",E8356=""),"",B8356&amp;":"&amp;C8356&amp;":"&amp;E8356)</f>
      </c>
      <c r="K8356" s="247">
        <f>IF(A8356="","",A8356*D8356)</f>
      </c>
      <c r="L8356" s="246">
        <f>IF(A8356="","",IF(OR(A8356=1,A8356=0),H8356,0))</f>
      </c>
      <c r="M8356" s="246">
        <f>IF(A8356="","",IF(A8356=-1,H8356,0))</f>
      </c>
      <c r="N8356">
        <f>IF(J8356="","",IF(E8356="SGD",1,IF(E8356="USD",Settings!$B$22,IF(E8356="HKD",Settings!$B$23,1))))</f>
      </c>
      <c r="O8356">
        <f>IF(OR(B8356="",C8356="",E8356=""),0,(IF(A8356=-1,H8356,0)-IF(OR(A8356=1,A8356=0),H8356,0)+IF(A8356=2,H8356,0))*IF(E8356="SGD",1,IF(E8356="USD",Settings!$B$22,IF(E8356="HKD",Settings!$B$23,1))))</f>
        <v>0</v>
      </c>
      <c r="P8356">
        <f>IF(OR(B8356="",C8356="",E8356=""),0,IF(A8356=2,H8356*IF(E8356="SGD",1,IF(E8356="USD",Settings!$B$22,IF(E8356="HKD",Settings!$B$23,1))),0))</f>
        <v>0</v>
      </c>
      <c r="Q8356" s="312">
        <f>IF(OR(J8356="",G8356=""),"",G8356+ROW()/1000000)</f>
      </c>
      <c r="R8356" s="247">
        <f>IF(Q8356="","",SUMIFS(Txn[Signed Units],Txn[Key],J8356,Txn[Transaction Order],"&lt;="&amp;Q8356))</f>
      </c>
    </row>
    <row r="8357" spans="10:18" ht="15" customHeight="1" x14ac:dyDescent="0.15">
      <c r="J8357" s="246">
        <f>IF(OR(B8357="",C8357="",E8357=""),"",B8357&amp;":"&amp;C8357&amp;":"&amp;E8357)</f>
      </c>
      <c r="K8357" s="247">
        <f>IF(A8357="","",A8357*D8357)</f>
      </c>
      <c r="L8357" s="246">
        <f>IF(A8357="","",IF(OR(A8357=1,A8357=0),H8357,0))</f>
      </c>
      <c r="M8357" s="246">
        <f>IF(A8357="","",IF(A8357=-1,H8357,0))</f>
      </c>
      <c r="N8357">
        <f>IF(J8357="","",IF(E8357="SGD",1,IF(E8357="USD",Settings!$B$22,IF(E8357="HKD",Settings!$B$23,1))))</f>
      </c>
      <c r="O8357">
        <f>IF(OR(B8357="",C8357="",E8357=""),0,(IF(A8357=-1,H8357,0)-IF(OR(A8357=1,A8357=0),H8357,0)+IF(A8357=2,H8357,0))*IF(E8357="SGD",1,IF(E8357="USD",Settings!$B$22,IF(E8357="HKD",Settings!$B$23,1))))</f>
        <v>0</v>
      </c>
      <c r="P8357">
        <f>IF(OR(B8357="",C8357="",E8357=""),0,IF(A8357=2,H8357*IF(E8357="SGD",1,IF(E8357="USD",Settings!$B$22,IF(E8357="HKD",Settings!$B$23,1))),0))</f>
        <v>0</v>
      </c>
      <c r="Q8357" s="312">
        <f>IF(OR(J8357="",G8357=""),"",G8357+ROW()/1000000)</f>
      </c>
      <c r="R8357" s="247">
        <f>IF(Q8357="","",SUMIFS(Txn[Signed Units],Txn[Key],J8357,Txn[Transaction Order],"&lt;="&amp;Q8357))</f>
      </c>
    </row>
    <row r="8358" spans="10:18" ht="15" customHeight="1" x14ac:dyDescent="0.15">
      <c r="J8358" s="246">
        <f>IF(OR(B8358="",C8358="",E8358=""),"",B8358&amp;":"&amp;C8358&amp;":"&amp;E8358)</f>
      </c>
      <c r="K8358" s="247">
        <f>IF(A8358="","",A8358*D8358)</f>
      </c>
      <c r="L8358" s="246">
        <f>IF(A8358="","",IF(OR(A8358=1,A8358=0),H8358,0))</f>
      </c>
      <c r="M8358" s="246">
        <f>IF(A8358="","",IF(A8358=-1,H8358,0))</f>
      </c>
      <c r="N8358">
        <f>IF(J8358="","",IF(E8358="SGD",1,IF(E8358="USD",Settings!$B$22,IF(E8358="HKD",Settings!$B$23,1))))</f>
      </c>
      <c r="O8358">
        <f>IF(OR(B8358="",C8358="",E8358=""),0,(IF(A8358=-1,H8358,0)-IF(OR(A8358=1,A8358=0),H8358,0)+IF(A8358=2,H8358,0))*IF(E8358="SGD",1,IF(E8358="USD",Settings!$B$22,IF(E8358="HKD",Settings!$B$23,1))))</f>
        <v>0</v>
      </c>
      <c r="P8358">
        <f>IF(OR(B8358="",C8358="",E8358=""),0,IF(A8358=2,H8358*IF(E8358="SGD",1,IF(E8358="USD",Settings!$B$22,IF(E8358="HKD",Settings!$B$23,1))),0))</f>
        <v>0</v>
      </c>
      <c r="Q8358" s="312">
        <f>IF(OR(J8358="",G8358=""),"",G8358+ROW()/1000000)</f>
      </c>
      <c r="R8358" s="247">
        <f>IF(Q8358="","",SUMIFS(Txn[Signed Units],Txn[Key],J8358,Txn[Transaction Order],"&lt;="&amp;Q8358))</f>
      </c>
    </row>
    <row r="8359" spans="10:18" ht="15" customHeight="1" x14ac:dyDescent="0.15">
      <c r="J8359" s="246">
        <f>IF(OR(B8359="",C8359="",E8359=""),"",B8359&amp;":"&amp;C8359&amp;":"&amp;E8359)</f>
      </c>
      <c r="K8359" s="247">
        <f>IF(A8359="","",A8359*D8359)</f>
      </c>
      <c r="L8359" s="246">
        <f>IF(A8359="","",IF(OR(A8359=1,A8359=0),H8359,0))</f>
      </c>
      <c r="M8359" s="246">
        <f>IF(A8359="","",IF(A8359=-1,H8359,0))</f>
      </c>
      <c r="N8359">
        <f>IF(J8359="","",IF(E8359="SGD",1,IF(E8359="USD",Settings!$B$22,IF(E8359="HKD",Settings!$B$23,1))))</f>
      </c>
      <c r="O8359">
        <f>IF(OR(B8359="",C8359="",E8359=""),0,(IF(A8359=-1,H8359,0)-IF(OR(A8359=1,A8359=0),H8359,0)+IF(A8359=2,H8359,0))*IF(E8359="SGD",1,IF(E8359="USD",Settings!$B$22,IF(E8359="HKD",Settings!$B$23,1))))</f>
        <v>0</v>
      </c>
      <c r="P8359">
        <f>IF(OR(B8359="",C8359="",E8359=""),0,IF(A8359=2,H8359*IF(E8359="SGD",1,IF(E8359="USD",Settings!$B$22,IF(E8359="HKD",Settings!$B$23,1))),0))</f>
        <v>0</v>
      </c>
      <c r="Q8359" s="312">
        <f>IF(OR(J8359="",G8359=""),"",G8359+ROW()/1000000)</f>
      </c>
      <c r="R8359" s="247">
        <f>IF(Q8359="","",SUMIFS(Txn[Signed Units],Txn[Key],J8359,Txn[Transaction Order],"&lt;="&amp;Q8359))</f>
      </c>
    </row>
    <row r="8360" spans="10:18" ht="15" customHeight="1" x14ac:dyDescent="0.15">
      <c r="J8360" s="246">
        <f>IF(OR(B8360="",C8360="",E8360=""),"",B8360&amp;":"&amp;C8360&amp;":"&amp;E8360)</f>
      </c>
      <c r="K8360" s="247">
        <f>IF(A8360="","",A8360*D8360)</f>
      </c>
      <c r="L8360" s="246">
        <f>IF(A8360="","",IF(OR(A8360=1,A8360=0),H8360,0))</f>
      </c>
      <c r="M8360" s="246">
        <f>IF(A8360="","",IF(A8360=-1,H8360,0))</f>
      </c>
      <c r="N8360">
        <f>IF(J8360="","",IF(E8360="SGD",1,IF(E8360="USD",Settings!$B$22,IF(E8360="HKD",Settings!$B$23,1))))</f>
      </c>
      <c r="O8360">
        <f>IF(OR(B8360="",C8360="",E8360=""),0,(IF(A8360=-1,H8360,0)-IF(OR(A8360=1,A8360=0),H8360,0)+IF(A8360=2,H8360,0))*IF(E8360="SGD",1,IF(E8360="USD",Settings!$B$22,IF(E8360="HKD",Settings!$B$23,1))))</f>
        <v>0</v>
      </c>
      <c r="P8360">
        <f>IF(OR(B8360="",C8360="",E8360=""),0,IF(A8360=2,H8360*IF(E8360="SGD",1,IF(E8360="USD",Settings!$B$22,IF(E8360="HKD",Settings!$B$23,1))),0))</f>
        <v>0</v>
      </c>
      <c r="Q8360" s="312">
        <f>IF(OR(J8360="",G8360=""),"",G8360+ROW()/1000000)</f>
      </c>
      <c r="R8360" s="247">
        <f>IF(Q8360="","",SUMIFS(Txn[Signed Units],Txn[Key],J8360,Txn[Transaction Order],"&lt;="&amp;Q8360))</f>
      </c>
    </row>
    <row r="8361" spans="10:18" ht="15" customHeight="1" x14ac:dyDescent="0.15">
      <c r="J8361" s="246">
        <f>IF(OR(B8361="",C8361="",E8361=""),"",B8361&amp;":"&amp;C8361&amp;":"&amp;E8361)</f>
      </c>
      <c r="K8361" s="247">
        <f>IF(A8361="","",A8361*D8361)</f>
      </c>
      <c r="L8361" s="246">
        <f>IF(A8361="","",IF(OR(A8361=1,A8361=0),H8361,0))</f>
      </c>
      <c r="M8361" s="246">
        <f>IF(A8361="","",IF(A8361=-1,H8361,0))</f>
      </c>
      <c r="N8361">
        <f>IF(J8361="","",IF(E8361="SGD",1,IF(E8361="USD",Settings!$B$22,IF(E8361="HKD",Settings!$B$23,1))))</f>
      </c>
      <c r="O8361">
        <f>IF(OR(B8361="",C8361="",E8361=""),0,(IF(A8361=-1,H8361,0)-IF(OR(A8361=1,A8361=0),H8361,0)+IF(A8361=2,H8361,0))*IF(E8361="SGD",1,IF(E8361="USD",Settings!$B$22,IF(E8361="HKD",Settings!$B$23,1))))</f>
        <v>0</v>
      </c>
      <c r="P8361">
        <f>IF(OR(B8361="",C8361="",E8361=""),0,IF(A8361=2,H8361*IF(E8361="SGD",1,IF(E8361="USD",Settings!$B$22,IF(E8361="HKD",Settings!$B$23,1))),0))</f>
        <v>0</v>
      </c>
      <c r="Q8361" s="312">
        <f>IF(OR(J8361="",G8361=""),"",G8361+ROW()/1000000)</f>
      </c>
      <c r="R8361" s="247">
        <f>IF(Q8361="","",SUMIFS(Txn[Signed Units],Txn[Key],J8361,Txn[Transaction Order],"&lt;="&amp;Q8361))</f>
      </c>
    </row>
    <row r="8362" spans="10:18" ht="15" customHeight="1" x14ac:dyDescent="0.15">
      <c r="J8362" s="246">
        <f>IF(OR(B8362="",C8362="",E8362=""),"",B8362&amp;":"&amp;C8362&amp;":"&amp;E8362)</f>
      </c>
      <c r="K8362" s="247">
        <f>IF(A8362="","",A8362*D8362)</f>
      </c>
      <c r="L8362" s="246">
        <f>IF(A8362="","",IF(OR(A8362=1,A8362=0),H8362,0))</f>
      </c>
      <c r="M8362" s="246">
        <f>IF(A8362="","",IF(A8362=-1,H8362,0))</f>
      </c>
      <c r="N8362">
        <f>IF(J8362="","",IF(E8362="SGD",1,IF(E8362="USD",Settings!$B$22,IF(E8362="HKD",Settings!$B$23,1))))</f>
      </c>
      <c r="O8362">
        <f>IF(OR(B8362="",C8362="",E8362=""),0,(IF(A8362=-1,H8362,0)-IF(OR(A8362=1,A8362=0),H8362,0)+IF(A8362=2,H8362,0))*IF(E8362="SGD",1,IF(E8362="USD",Settings!$B$22,IF(E8362="HKD",Settings!$B$23,1))))</f>
        <v>0</v>
      </c>
      <c r="P8362">
        <f>IF(OR(B8362="",C8362="",E8362=""),0,IF(A8362=2,H8362*IF(E8362="SGD",1,IF(E8362="USD",Settings!$B$22,IF(E8362="HKD",Settings!$B$23,1))),0))</f>
        <v>0</v>
      </c>
      <c r="Q8362" s="312">
        <f>IF(OR(J8362="",G8362=""),"",G8362+ROW()/1000000)</f>
      </c>
      <c r="R8362" s="247">
        <f>IF(Q8362="","",SUMIFS(Txn[Signed Units],Txn[Key],J8362,Txn[Transaction Order],"&lt;="&amp;Q8362))</f>
      </c>
    </row>
    <row r="8363" spans="10:18" ht="15" customHeight="1" x14ac:dyDescent="0.15">
      <c r="J8363" s="246">
        <f>IF(OR(B8363="",C8363="",E8363=""),"",B8363&amp;":"&amp;C8363&amp;":"&amp;E8363)</f>
      </c>
      <c r="K8363" s="247">
        <f>IF(A8363="","",A8363*D8363)</f>
      </c>
      <c r="L8363" s="246">
        <f>IF(A8363="","",IF(OR(A8363=1,A8363=0),H8363,0))</f>
      </c>
      <c r="M8363" s="246">
        <f>IF(A8363="","",IF(A8363=-1,H8363,0))</f>
      </c>
      <c r="N8363">
        <f>IF(J8363="","",IF(E8363="SGD",1,IF(E8363="USD",Settings!$B$22,IF(E8363="HKD",Settings!$B$23,1))))</f>
      </c>
      <c r="O8363">
        <f>IF(OR(B8363="",C8363="",E8363=""),0,(IF(A8363=-1,H8363,0)-IF(OR(A8363=1,A8363=0),H8363,0)+IF(A8363=2,H8363,0))*IF(E8363="SGD",1,IF(E8363="USD",Settings!$B$22,IF(E8363="HKD",Settings!$B$23,1))))</f>
        <v>0</v>
      </c>
      <c r="P8363">
        <f>IF(OR(B8363="",C8363="",E8363=""),0,IF(A8363=2,H8363*IF(E8363="SGD",1,IF(E8363="USD",Settings!$B$22,IF(E8363="HKD",Settings!$B$23,1))),0))</f>
        <v>0</v>
      </c>
      <c r="Q8363" s="312">
        <f>IF(OR(J8363="",G8363=""),"",G8363+ROW()/1000000)</f>
      </c>
      <c r="R8363" s="247">
        <f>IF(Q8363="","",SUMIFS(Txn[Signed Units],Txn[Key],J8363,Txn[Transaction Order],"&lt;="&amp;Q8363))</f>
      </c>
    </row>
    <row r="8364" spans="10:18" ht="15" customHeight="1" x14ac:dyDescent="0.15">
      <c r="J8364" s="246">
        <f>IF(OR(B8364="",C8364="",E8364=""),"",B8364&amp;":"&amp;C8364&amp;":"&amp;E8364)</f>
      </c>
      <c r="K8364" s="247">
        <f>IF(A8364="","",A8364*D8364)</f>
      </c>
      <c r="L8364" s="246">
        <f>IF(A8364="","",IF(OR(A8364=1,A8364=0),H8364,0))</f>
      </c>
      <c r="M8364" s="246">
        <f>IF(A8364="","",IF(A8364=-1,H8364,0))</f>
      </c>
      <c r="N8364">
        <f>IF(J8364="","",IF(E8364="SGD",1,IF(E8364="USD",Settings!$B$22,IF(E8364="HKD",Settings!$B$23,1))))</f>
      </c>
      <c r="O8364">
        <f>IF(OR(B8364="",C8364="",E8364=""),0,(IF(A8364=-1,H8364,0)-IF(OR(A8364=1,A8364=0),H8364,0)+IF(A8364=2,H8364,0))*IF(E8364="SGD",1,IF(E8364="USD",Settings!$B$22,IF(E8364="HKD",Settings!$B$23,1))))</f>
        <v>0</v>
      </c>
      <c r="P8364">
        <f>IF(OR(B8364="",C8364="",E8364=""),0,IF(A8364=2,H8364*IF(E8364="SGD",1,IF(E8364="USD",Settings!$B$22,IF(E8364="HKD",Settings!$B$23,1))),0))</f>
        <v>0</v>
      </c>
      <c r="Q8364" s="312">
        <f>IF(OR(J8364="",G8364=""),"",G8364+ROW()/1000000)</f>
      </c>
      <c r="R8364" s="247">
        <f>IF(Q8364="","",SUMIFS(Txn[Signed Units],Txn[Key],J8364,Txn[Transaction Order],"&lt;="&amp;Q8364))</f>
      </c>
    </row>
    <row r="8365" spans="10:18" ht="15" customHeight="1" x14ac:dyDescent="0.15">
      <c r="J8365" s="246">
        <f>IF(OR(B8365="",C8365="",E8365=""),"",B8365&amp;":"&amp;C8365&amp;":"&amp;E8365)</f>
      </c>
      <c r="K8365" s="247">
        <f>IF(A8365="","",A8365*D8365)</f>
      </c>
      <c r="L8365" s="246">
        <f>IF(A8365="","",IF(OR(A8365=1,A8365=0),H8365,0))</f>
      </c>
      <c r="M8365" s="246">
        <f>IF(A8365="","",IF(A8365=-1,H8365,0))</f>
      </c>
      <c r="N8365">
        <f>IF(J8365="","",IF(E8365="SGD",1,IF(E8365="USD",Settings!$B$22,IF(E8365="HKD",Settings!$B$23,1))))</f>
      </c>
      <c r="O8365">
        <f>IF(OR(B8365="",C8365="",E8365=""),0,(IF(A8365=-1,H8365,0)-IF(OR(A8365=1,A8365=0),H8365,0)+IF(A8365=2,H8365,0))*IF(E8365="SGD",1,IF(E8365="USD",Settings!$B$22,IF(E8365="HKD",Settings!$B$23,1))))</f>
        <v>0</v>
      </c>
      <c r="P8365">
        <f>IF(OR(B8365="",C8365="",E8365=""),0,IF(A8365=2,H8365*IF(E8365="SGD",1,IF(E8365="USD",Settings!$B$22,IF(E8365="HKD",Settings!$B$23,1))),0))</f>
        <v>0</v>
      </c>
      <c r="Q8365" s="312">
        <f>IF(OR(J8365="",G8365=""),"",G8365+ROW()/1000000)</f>
      </c>
      <c r="R8365" s="247">
        <f>IF(Q8365="","",SUMIFS(Txn[Signed Units],Txn[Key],J8365,Txn[Transaction Order],"&lt;="&amp;Q8365))</f>
      </c>
    </row>
    <row r="8366" spans="10:18" ht="15" customHeight="1" x14ac:dyDescent="0.15">
      <c r="J8366" s="246">
        <f>IF(OR(B8366="",C8366="",E8366=""),"",B8366&amp;":"&amp;C8366&amp;":"&amp;E8366)</f>
      </c>
      <c r="K8366" s="247">
        <f>IF(A8366="","",A8366*D8366)</f>
      </c>
      <c r="L8366" s="246">
        <f>IF(A8366="","",IF(OR(A8366=1,A8366=0),H8366,0))</f>
      </c>
      <c r="M8366" s="246">
        <f>IF(A8366="","",IF(A8366=-1,H8366,0))</f>
      </c>
      <c r="N8366">
        <f>IF(J8366="","",IF(E8366="SGD",1,IF(E8366="USD",Settings!$B$22,IF(E8366="HKD",Settings!$B$23,1))))</f>
      </c>
      <c r="O8366">
        <f>IF(OR(B8366="",C8366="",E8366=""),0,(IF(A8366=-1,H8366,0)-IF(OR(A8366=1,A8366=0),H8366,0)+IF(A8366=2,H8366,0))*IF(E8366="SGD",1,IF(E8366="USD",Settings!$B$22,IF(E8366="HKD",Settings!$B$23,1))))</f>
        <v>0</v>
      </c>
      <c r="P8366">
        <f>IF(OR(B8366="",C8366="",E8366=""),0,IF(A8366=2,H8366*IF(E8366="SGD",1,IF(E8366="USD",Settings!$B$22,IF(E8366="HKD",Settings!$B$23,1))),0))</f>
        <v>0</v>
      </c>
      <c r="Q8366" s="312">
        <f>IF(OR(J8366="",G8366=""),"",G8366+ROW()/1000000)</f>
      </c>
      <c r="R8366" s="247">
        <f>IF(Q8366="","",SUMIFS(Txn[Signed Units],Txn[Key],J8366,Txn[Transaction Order],"&lt;="&amp;Q8366))</f>
      </c>
    </row>
    <row r="8367" spans="10:18" ht="15" customHeight="1" x14ac:dyDescent="0.15">
      <c r="J8367" s="246">
        <f>IF(OR(B8367="",C8367="",E8367=""),"",B8367&amp;":"&amp;C8367&amp;":"&amp;E8367)</f>
      </c>
      <c r="K8367" s="247">
        <f>IF(A8367="","",A8367*D8367)</f>
      </c>
      <c r="L8367" s="246">
        <f>IF(A8367="","",IF(OR(A8367=1,A8367=0),H8367,0))</f>
      </c>
      <c r="M8367" s="246">
        <f>IF(A8367="","",IF(A8367=-1,H8367,0))</f>
      </c>
      <c r="N8367">
        <f>IF(J8367="","",IF(E8367="SGD",1,IF(E8367="USD",Settings!$B$22,IF(E8367="HKD",Settings!$B$23,1))))</f>
      </c>
      <c r="O8367">
        <f>IF(OR(B8367="",C8367="",E8367=""),0,(IF(A8367=-1,H8367,0)-IF(OR(A8367=1,A8367=0),H8367,0)+IF(A8367=2,H8367,0))*IF(E8367="SGD",1,IF(E8367="USD",Settings!$B$22,IF(E8367="HKD",Settings!$B$23,1))))</f>
        <v>0</v>
      </c>
      <c r="P8367">
        <f>IF(OR(B8367="",C8367="",E8367=""),0,IF(A8367=2,H8367*IF(E8367="SGD",1,IF(E8367="USD",Settings!$B$22,IF(E8367="HKD",Settings!$B$23,1))),0))</f>
        <v>0</v>
      </c>
      <c r="Q8367" s="312">
        <f>IF(OR(J8367="",G8367=""),"",G8367+ROW()/1000000)</f>
      </c>
      <c r="R8367" s="247">
        <f>IF(Q8367="","",SUMIFS(Txn[Signed Units],Txn[Key],J8367,Txn[Transaction Order],"&lt;="&amp;Q8367))</f>
      </c>
    </row>
    <row r="8368" spans="10:18" ht="15" customHeight="1" x14ac:dyDescent="0.15">
      <c r="J8368" s="246">
        <f>IF(OR(B8368="",C8368="",E8368=""),"",B8368&amp;":"&amp;C8368&amp;":"&amp;E8368)</f>
      </c>
      <c r="K8368" s="247">
        <f>IF(A8368="","",A8368*D8368)</f>
      </c>
      <c r="L8368" s="246">
        <f>IF(A8368="","",IF(OR(A8368=1,A8368=0),H8368,0))</f>
      </c>
      <c r="M8368" s="246">
        <f>IF(A8368="","",IF(A8368=-1,H8368,0))</f>
      </c>
      <c r="N8368">
        <f>IF(J8368="","",IF(E8368="SGD",1,IF(E8368="USD",Settings!$B$22,IF(E8368="HKD",Settings!$B$23,1))))</f>
      </c>
      <c r="O8368">
        <f>IF(OR(B8368="",C8368="",E8368=""),0,(IF(A8368=-1,H8368,0)-IF(OR(A8368=1,A8368=0),H8368,0)+IF(A8368=2,H8368,0))*IF(E8368="SGD",1,IF(E8368="USD",Settings!$B$22,IF(E8368="HKD",Settings!$B$23,1))))</f>
        <v>0</v>
      </c>
      <c r="P8368">
        <f>IF(OR(B8368="",C8368="",E8368=""),0,IF(A8368=2,H8368*IF(E8368="SGD",1,IF(E8368="USD",Settings!$B$22,IF(E8368="HKD",Settings!$B$23,1))),0))</f>
        <v>0</v>
      </c>
      <c r="Q8368" s="312">
        <f>IF(OR(J8368="",G8368=""),"",G8368+ROW()/1000000)</f>
      </c>
      <c r="R8368" s="247">
        <f>IF(Q8368="","",SUMIFS(Txn[Signed Units],Txn[Key],J8368,Txn[Transaction Order],"&lt;="&amp;Q8368))</f>
      </c>
    </row>
    <row r="8369" spans="10:18" ht="15" customHeight="1" x14ac:dyDescent="0.15">
      <c r="J8369" s="246">
        <f>IF(OR(B8369="",C8369="",E8369=""),"",B8369&amp;":"&amp;C8369&amp;":"&amp;E8369)</f>
      </c>
      <c r="K8369" s="247">
        <f>IF(A8369="","",A8369*D8369)</f>
      </c>
      <c r="L8369" s="246">
        <f>IF(A8369="","",IF(OR(A8369=1,A8369=0),H8369,0))</f>
      </c>
      <c r="M8369" s="246">
        <f>IF(A8369="","",IF(A8369=-1,H8369,0))</f>
      </c>
      <c r="N8369">
        <f>IF(J8369="","",IF(E8369="SGD",1,IF(E8369="USD",Settings!$B$22,IF(E8369="HKD",Settings!$B$23,1))))</f>
      </c>
      <c r="O8369">
        <f>IF(OR(B8369="",C8369="",E8369=""),0,(IF(A8369=-1,H8369,0)-IF(OR(A8369=1,A8369=0),H8369,0)+IF(A8369=2,H8369,0))*IF(E8369="SGD",1,IF(E8369="USD",Settings!$B$22,IF(E8369="HKD",Settings!$B$23,1))))</f>
        <v>0</v>
      </c>
      <c r="P8369">
        <f>IF(OR(B8369="",C8369="",E8369=""),0,IF(A8369=2,H8369*IF(E8369="SGD",1,IF(E8369="USD",Settings!$B$22,IF(E8369="HKD",Settings!$B$23,1))),0))</f>
        <v>0</v>
      </c>
      <c r="Q8369" s="312">
        <f>IF(OR(J8369="",G8369=""),"",G8369+ROW()/1000000)</f>
      </c>
      <c r="R8369" s="247">
        <f>IF(Q8369="","",SUMIFS(Txn[Signed Units],Txn[Key],J8369,Txn[Transaction Order],"&lt;="&amp;Q8369))</f>
      </c>
    </row>
    <row r="8370" spans="10:18" ht="15" customHeight="1" x14ac:dyDescent="0.15">
      <c r="J8370" s="246">
        <f>IF(OR(B8370="",C8370="",E8370=""),"",B8370&amp;":"&amp;C8370&amp;":"&amp;E8370)</f>
      </c>
      <c r="K8370" s="247">
        <f>IF(A8370="","",A8370*D8370)</f>
      </c>
      <c r="L8370" s="246">
        <f>IF(A8370="","",IF(OR(A8370=1,A8370=0),H8370,0))</f>
      </c>
      <c r="M8370" s="246">
        <f>IF(A8370="","",IF(A8370=-1,H8370,0))</f>
      </c>
      <c r="N8370">
        <f>IF(J8370="","",IF(E8370="SGD",1,IF(E8370="USD",Settings!$B$22,IF(E8370="HKD",Settings!$B$23,1))))</f>
      </c>
      <c r="O8370">
        <f>IF(OR(B8370="",C8370="",E8370=""),0,(IF(A8370=-1,H8370,0)-IF(OR(A8370=1,A8370=0),H8370,0)+IF(A8370=2,H8370,0))*IF(E8370="SGD",1,IF(E8370="USD",Settings!$B$22,IF(E8370="HKD",Settings!$B$23,1))))</f>
        <v>0</v>
      </c>
      <c r="P8370">
        <f>IF(OR(B8370="",C8370="",E8370=""),0,IF(A8370=2,H8370*IF(E8370="SGD",1,IF(E8370="USD",Settings!$B$22,IF(E8370="HKD",Settings!$B$23,1))),0))</f>
        <v>0</v>
      </c>
      <c r="Q8370" s="312">
        <f>IF(OR(J8370="",G8370=""),"",G8370+ROW()/1000000)</f>
      </c>
      <c r="R8370" s="247">
        <f>IF(Q8370="","",SUMIFS(Txn[Signed Units],Txn[Key],J8370,Txn[Transaction Order],"&lt;="&amp;Q8370))</f>
      </c>
    </row>
    <row r="8371" spans="10:18" ht="15" customHeight="1" x14ac:dyDescent="0.15">
      <c r="J8371" s="246">
        <f>IF(OR(B8371="",C8371="",E8371=""),"",B8371&amp;":"&amp;C8371&amp;":"&amp;E8371)</f>
      </c>
      <c r="K8371" s="247">
        <f>IF(A8371="","",A8371*D8371)</f>
      </c>
      <c r="L8371" s="246">
        <f>IF(A8371="","",IF(OR(A8371=1,A8371=0),H8371,0))</f>
      </c>
      <c r="M8371" s="246">
        <f>IF(A8371="","",IF(A8371=-1,H8371,0))</f>
      </c>
      <c r="N8371">
        <f>IF(J8371="","",IF(E8371="SGD",1,IF(E8371="USD",Settings!$B$22,IF(E8371="HKD",Settings!$B$23,1))))</f>
      </c>
      <c r="O8371">
        <f>IF(OR(B8371="",C8371="",E8371=""),0,(IF(A8371=-1,H8371,0)-IF(OR(A8371=1,A8371=0),H8371,0)+IF(A8371=2,H8371,0))*IF(E8371="SGD",1,IF(E8371="USD",Settings!$B$22,IF(E8371="HKD",Settings!$B$23,1))))</f>
        <v>0</v>
      </c>
      <c r="P8371">
        <f>IF(OR(B8371="",C8371="",E8371=""),0,IF(A8371=2,H8371*IF(E8371="SGD",1,IF(E8371="USD",Settings!$B$22,IF(E8371="HKD",Settings!$B$23,1))),0))</f>
        <v>0</v>
      </c>
      <c r="Q8371" s="312">
        <f>IF(OR(J8371="",G8371=""),"",G8371+ROW()/1000000)</f>
      </c>
      <c r="R8371" s="247">
        <f>IF(Q8371="","",SUMIFS(Txn[Signed Units],Txn[Key],J8371,Txn[Transaction Order],"&lt;="&amp;Q8371))</f>
      </c>
    </row>
    <row r="8372" spans="10:18" ht="15" customHeight="1" x14ac:dyDescent="0.15">
      <c r="J8372" s="246">
        <f>IF(OR(B8372="",C8372="",E8372=""),"",B8372&amp;":"&amp;C8372&amp;":"&amp;E8372)</f>
      </c>
      <c r="K8372" s="247">
        <f>IF(A8372="","",A8372*D8372)</f>
      </c>
      <c r="L8372" s="246">
        <f>IF(A8372="","",IF(OR(A8372=1,A8372=0),H8372,0))</f>
      </c>
      <c r="M8372" s="246">
        <f>IF(A8372="","",IF(A8372=-1,H8372,0))</f>
      </c>
      <c r="N8372">
        <f>IF(J8372="","",IF(E8372="SGD",1,IF(E8372="USD",Settings!$B$22,IF(E8372="HKD",Settings!$B$23,1))))</f>
      </c>
      <c r="O8372">
        <f>IF(OR(B8372="",C8372="",E8372=""),0,(IF(A8372=-1,H8372,0)-IF(OR(A8372=1,A8372=0),H8372,0)+IF(A8372=2,H8372,0))*IF(E8372="SGD",1,IF(E8372="USD",Settings!$B$22,IF(E8372="HKD",Settings!$B$23,1))))</f>
        <v>0</v>
      </c>
      <c r="P8372">
        <f>IF(OR(B8372="",C8372="",E8372=""),0,IF(A8372=2,H8372*IF(E8372="SGD",1,IF(E8372="USD",Settings!$B$22,IF(E8372="HKD",Settings!$B$23,1))),0))</f>
        <v>0</v>
      </c>
      <c r="Q8372" s="312">
        <f>IF(OR(J8372="",G8372=""),"",G8372+ROW()/1000000)</f>
      </c>
      <c r="R8372" s="247">
        <f>IF(Q8372="","",SUMIFS(Txn[Signed Units],Txn[Key],J8372,Txn[Transaction Order],"&lt;="&amp;Q8372))</f>
      </c>
    </row>
    <row r="8373" spans="10:18" ht="15" customHeight="1" x14ac:dyDescent="0.15">
      <c r="J8373" s="246">
        <f>IF(OR(B8373="",C8373="",E8373=""),"",B8373&amp;":"&amp;C8373&amp;":"&amp;E8373)</f>
      </c>
      <c r="K8373" s="247">
        <f>IF(A8373="","",A8373*D8373)</f>
      </c>
      <c r="L8373" s="246">
        <f>IF(A8373="","",IF(OR(A8373=1,A8373=0),H8373,0))</f>
      </c>
      <c r="M8373" s="246">
        <f>IF(A8373="","",IF(A8373=-1,H8373,0))</f>
      </c>
      <c r="N8373">
        <f>IF(J8373="","",IF(E8373="SGD",1,IF(E8373="USD",Settings!$B$22,IF(E8373="HKD",Settings!$B$23,1))))</f>
      </c>
      <c r="O8373">
        <f>IF(OR(B8373="",C8373="",E8373=""),0,(IF(A8373=-1,H8373,0)-IF(OR(A8373=1,A8373=0),H8373,0)+IF(A8373=2,H8373,0))*IF(E8373="SGD",1,IF(E8373="USD",Settings!$B$22,IF(E8373="HKD",Settings!$B$23,1))))</f>
        <v>0</v>
      </c>
      <c r="P8373">
        <f>IF(OR(B8373="",C8373="",E8373=""),0,IF(A8373=2,H8373*IF(E8373="SGD",1,IF(E8373="USD",Settings!$B$22,IF(E8373="HKD",Settings!$B$23,1))),0))</f>
        <v>0</v>
      </c>
      <c r="Q8373" s="312">
        <f>IF(OR(J8373="",G8373=""),"",G8373+ROW()/1000000)</f>
      </c>
      <c r="R8373" s="247">
        <f>IF(Q8373="","",SUMIFS(Txn[Signed Units],Txn[Key],J8373,Txn[Transaction Order],"&lt;="&amp;Q8373))</f>
      </c>
    </row>
    <row r="8374" spans="10:18" ht="15" customHeight="1" x14ac:dyDescent="0.15">
      <c r="J8374" s="246">
        <f>IF(OR(B8374="",C8374="",E8374=""),"",B8374&amp;":"&amp;C8374&amp;":"&amp;E8374)</f>
      </c>
      <c r="K8374" s="247">
        <f>IF(A8374="","",A8374*D8374)</f>
      </c>
      <c r="L8374" s="246">
        <f>IF(A8374="","",IF(OR(A8374=1,A8374=0),H8374,0))</f>
      </c>
      <c r="M8374" s="246">
        <f>IF(A8374="","",IF(A8374=-1,H8374,0))</f>
      </c>
      <c r="N8374">
        <f>IF(J8374="","",IF(E8374="SGD",1,IF(E8374="USD",Settings!$B$22,IF(E8374="HKD",Settings!$B$23,1))))</f>
      </c>
      <c r="O8374">
        <f>IF(OR(B8374="",C8374="",E8374=""),0,(IF(A8374=-1,H8374,0)-IF(OR(A8374=1,A8374=0),H8374,0)+IF(A8374=2,H8374,0))*IF(E8374="SGD",1,IF(E8374="USD",Settings!$B$22,IF(E8374="HKD",Settings!$B$23,1))))</f>
        <v>0</v>
      </c>
      <c r="P8374">
        <f>IF(OR(B8374="",C8374="",E8374=""),0,IF(A8374=2,H8374*IF(E8374="SGD",1,IF(E8374="USD",Settings!$B$22,IF(E8374="HKD",Settings!$B$23,1))),0))</f>
        <v>0</v>
      </c>
      <c r="Q8374" s="312">
        <f>IF(OR(J8374="",G8374=""),"",G8374+ROW()/1000000)</f>
      </c>
      <c r="R8374" s="247">
        <f>IF(Q8374="","",SUMIFS(Txn[Signed Units],Txn[Key],J8374,Txn[Transaction Order],"&lt;="&amp;Q8374))</f>
      </c>
    </row>
    <row r="8375" spans="10:18" ht="15" customHeight="1" x14ac:dyDescent="0.15">
      <c r="J8375" s="246">
        <f>IF(OR(B8375="",C8375="",E8375=""),"",B8375&amp;":"&amp;C8375&amp;":"&amp;E8375)</f>
      </c>
      <c r="K8375" s="247">
        <f>IF(A8375="","",A8375*D8375)</f>
      </c>
      <c r="L8375" s="246">
        <f>IF(A8375="","",IF(OR(A8375=1,A8375=0),H8375,0))</f>
      </c>
      <c r="M8375" s="246">
        <f>IF(A8375="","",IF(A8375=-1,H8375,0))</f>
      </c>
      <c r="N8375">
        <f>IF(J8375="","",IF(E8375="SGD",1,IF(E8375="USD",Settings!$B$22,IF(E8375="HKD",Settings!$B$23,1))))</f>
      </c>
      <c r="O8375">
        <f>IF(OR(B8375="",C8375="",E8375=""),0,(IF(A8375=-1,H8375,0)-IF(OR(A8375=1,A8375=0),H8375,0)+IF(A8375=2,H8375,0))*IF(E8375="SGD",1,IF(E8375="USD",Settings!$B$22,IF(E8375="HKD",Settings!$B$23,1))))</f>
        <v>0</v>
      </c>
      <c r="P8375">
        <f>IF(OR(B8375="",C8375="",E8375=""),0,IF(A8375=2,H8375*IF(E8375="SGD",1,IF(E8375="USD",Settings!$B$22,IF(E8375="HKD",Settings!$B$23,1))),0))</f>
        <v>0</v>
      </c>
      <c r="Q8375" s="312">
        <f>IF(OR(J8375="",G8375=""),"",G8375+ROW()/1000000)</f>
      </c>
      <c r="R8375" s="247">
        <f>IF(Q8375="","",SUMIFS(Txn[Signed Units],Txn[Key],J8375,Txn[Transaction Order],"&lt;="&amp;Q8375))</f>
      </c>
    </row>
    <row r="8376" spans="10:18" ht="15" customHeight="1" x14ac:dyDescent="0.15">
      <c r="J8376" s="246">
        <f>IF(OR(B8376="",C8376="",E8376=""),"",B8376&amp;":"&amp;C8376&amp;":"&amp;E8376)</f>
      </c>
      <c r="K8376" s="247">
        <f>IF(A8376="","",A8376*D8376)</f>
      </c>
      <c r="L8376" s="246">
        <f>IF(A8376="","",IF(OR(A8376=1,A8376=0),H8376,0))</f>
      </c>
      <c r="M8376" s="246">
        <f>IF(A8376="","",IF(A8376=-1,H8376,0))</f>
      </c>
      <c r="N8376">
        <f>IF(J8376="","",IF(E8376="SGD",1,IF(E8376="USD",Settings!$B$22,IF(E8376="HKD",Settings!$B$23,1))))</f>
      </c>
      <c r="O8376">
        <f>IF(OR(B8376="",C8376="",E8376=""),0,(IF(A8376=-1,H8376,0)-IF(OR(A8376=1,A8376=0),H8376,0)+IF(A8376=2,H8376,0))*IF(E8376="SGD",1,IF(E8376="USD",Settings!$B$22,IF(E8376="HKD",Settings!$B$23,1))))</f>
        <v>0</v>
      </c>
      <c r="P8376">
        <f>IF(OR(B8376="",C8376="",E8376=""),0,IF(A8376=2,H8376*IF(E8376="SGD",1,IF(E8376="USD",Settings!$B$22,IF(E8376="HKD",Settings!$B$23,1))),0))</f>
        <v>0</v>
      </c>
      <c r="Q8376" s="312">
        <f>IF(OR(J8376="",G8376=""),"",G8376+ROW()/1000000)</f>
      </c>
      <c r="R8376" s="247">
        <f>IF(Q8376="","",SUMIFS(Txn[Signed Units],Txn[Key],J8376,Txn[Transaction Order],"&lt;="&amp;Q8376))</f>
      </c>
    </row>
    <row r="8377" spans="10:18" ht="15" customHeight="1" x14ac:dyDescent="0.15">
      <c r="J8377" s="246">
        <f>IF(OR(B8377="",C8377="",E8377=""),"",B8377&amp;":"&amp;C8377&amp;":"&amp;E8377)</f>
      </c>
      <c r="K8377" s="247">
        <f>IF(A8377="","",A8377*D8377)</f>
      </c>
      <c r="L8377" s="246">
        <f>IF(A8377="","",IF(OR(A8377=1,A8377=0),H8377,0))</f>
      </c>
      <c r="M8377" s="246">
        <f>IF(A8377="","",IF(A8377=-1,H8377,0))</f>
      </c>
      <c r="N8377">
        <f>IF(J8377="","",IF(E8377="SGD",1,IF(E8377="USD",Settings!$B$22,IF(E8377="HKD",Settings!$B$23,1))))</f>
      </c>
      <c r="O8377">
        <f>IF(OR(B8377="",C8377="",E8377=""),0,(IF(A8377=-1,H8377,0)-IF(OR(A8377=1,A8377=0),H8377,0)+IF(A8377=2,H8377,0))*IF(E8377="SGD",1,IF(E8377="USD",Settings!$B$22,IF(E8377="HKD",Settings!$B$23,1))))</f>
        <v>0</v>
      </c>
      <c r="P8377">
        <f>IF(OR(B8377="",C8377="",E8377=""),0,IF(A8377=2,H8377*IF(E8377="SGD",1,IF(E8377="USD",Settings!$B$22,IF(E8377="HKD",Settings!$B$23,1))),0))</f>
        <v>0</v>
      </c>
      <c r="Q8377" s="312">
        <f>IF(OR(J8377="",G8377=""),"",G8377+ROW()/1000000)</f>
      </c>
      <c r="R8377" s="247">
        <f>IF(Q8377="","",SUMIFS(Txn[Signed Units],Txn[Key],J8377,Txn[Transaction Order],"&lt;="&amp;Q8377))</f>
      </c>
    </row>
    <row r="8378" spans="10:18" ht="15" customHeight="1" x14ac:dyDescent="0.15">
      <c r="J8378" s="246">
        <f>IF(OR(B8378="",C8378="",E8378=""),"",B8378&amp;":"&amp;C8378&amp;":"&amp;E8378)</f>
      </c>
      <c r="K8378" s="247">
        <f>IF(A8378="","",A8378*D8378)</f>
      </c>
      <c r="L8378" s="246">
        <f>IF(A8378="","",IF(OR(A8378=1,A8378=0),H8378,0))</f>
      </c>
      <c r="M8378" s="246">
        <f>IF(A8378="","",IF(A8378=-1,H8378,0))</f>
      </c>
      <c r="N8378">
        <f>IF(J8378="","",IF(E8378="SGD",1,IF(E8378="USD",Settings!$B$22,IF(E8378="HKD",Settings!$B$23,1))))</f>
      </c>
      <c r="O8378">
        <f>IF(OR(B8378="",C8378="",E8378=""),0,(IF(A8378=-1,H8378,0)-IF(OR(A8378=1,A8378=0),H8378,0)+IF(A8378=2,H8378,0))*IF(E8378="SGD",1,IF(E8378="USD",Settings!$B$22,IF(E8378="HKD",Settings!$B$23,1))))</f>
        <v>0</v>
      </c>
      <c r="P8378">
        <f>IF(OR(B8378="",C8378="",E8378=""),0,IF(A8378=2,H8378*IF(E8378="SGD",1,IF(E8378="USD",Settings!$B$22,IF(E8378="HKD",Settings!$B$23,1))),0))</f>
        <v>0</v>
      </c>
      <c r="Q8378" s="312">
        <f>IF(OR(J8378="",G8378=""),"",G8378+ROW()/1000000)</f>
      </c>
      <c r="R8378" s="247">
        <f>IF(Q8378="","",SUMIFS(Txn[Signed Units],Txn[Key],J8378,Txn[Transaction Order],"&lt;="&amp;Q8378))</f>
      </c>
    </row>
    <row r="8379" spans="10:18" ht="15" customHeight="1" x14ac:dyDescent="0.15">
      <c r="J8379" s="246">
        <f>IF(OR(B8379="",C8379="",E8379=""),"",B8379&amp;":"&amp;C8379&amp;":"&amp;E8379)</f>
      </c>
      <c r="K8379" s="247">
        <f>IF(A8379="","",A8379*D8379)</f>
      </c>
      <c r="L8379" s="246">
        <f>IF(A8379="","",IF(OR(A8379=1,A8379=0),H8379,0))</f>
      </c>
      <c r="M8379" s="246">
        <f>IF(A8379="","",IF(A8379=-1,H8379,0))</f>
      </c>
      <c r="N8379">
        <f>IF(J8379="","",IF(E8379="SGD",1,IF(E8379="USD",Settings!$B$22,IF(E8379="HKD",Settings!$B$23,1))))</f>
      </c>
      <c r="O8379">
        <f>IF(OR(B8379="",C8379="",E8379=""),0,(IF(A8379=-1,H8379,0)-IF(OR(A8379=1,A8379=0),H8379,0)+IF(A8379=2,H8379,0))*IF(E8379="SGD",1,IF(E8379="USD",Settings!$B$22,IF(E8379="HKD",Settings!$B$23,1))))</f>
        <v>0</v>
      </c>
      <c r="P8379">
        <f>IF(OR(B8379="",C8379="",E8379=""),0,IF(A8379=2,H8379*IF(E8379="SGD",1,IF(E8379="USD",Settings!$B$22,IF(E8379="HKD",Settings!$B$23,1))),0))</f>
        <v>0</v>
      </c>
      <c r="Q8379" s="312">
        <f>IF(OR(J8379="",G8379=""),"",G8379+ROW()/1000000)</f>
      </c>
      <c r="R8379" s="247">
        <f>IF(Q8379="","",SUMIFS(Txn[Signed Units],Txn[Key],J8379,Txn[Transaction Order],"&lt;="&amp;Q8379))</f>
      </c>
    </row>
    <row r="8380" spans="10:18" ht="15" customHeight="1" x14ac:dyDescent="0.15">
      <c r="J8380" s="246">
        <f>IF(OR(B8380="",C8380="",E8380=""),"",B8380&amp;":"&amp;C8380&amp;":"&amp;E8380)</f>
      </c>
      <c r="K8380" s="247">
        <f>IF(A8380="","",A8380*D8380)</f>
      </c>
      <c r="L8380" s="246">
        <f>IF(A8380="","",IF(OR(A8380=1,A8380=0),H8380,0))</f>
      </c>
      <c r="M8380" s="246">
        <f>IF(A8380="","",IF(A8380=-1,H8380,0))</f>
      </c>
      <c r="N8380">
        <f>IF(J8380="","",IF(E8380="SGD",1,IF(E8380="USD",Settings!$B$22,IF(E8380="HKD",Settings!$B$23,1))))</f>
      </c>
      <c r="O8380">
        <f>IF(OR(B8380="",C8380="",E8380=""),0,(IF(A8380=-1,H8380,0)-IF(OR(A8380=1,A8380=0),H8380,0)+IF(A8380=2,H8380,0))*IF(E8380="SGD",1,IF(E8380="USD",Settings!$B$22,IF(E8380="HKD",Settings!$B$23,1))))</f>
        <v>0</v>
      </c>
      <c r="P8380">
        <f>IF(OR(B8380="",C8380="",E8380=""),0,IF(A8380=2,H8380*IF(E8380="SGD",1,IF(E8380="USD",Settings!$B$22,IF(E8380="HKD",Settings!$B$23,1))),0))</f>
        <v>0</v>
      </c>
      <c r="Q8380" s="312">
        <f>IF(OR(J8380="",G8380=""),"",G8380+ROW()/1000000)</f>
      </c>
      <c r="R8380" s="247">
        <f>IF(Q8380="","",SUMIFS(Txn[Signed Units],Txn[Key],J8380,Txn[Transaction Order],"&lt;="&amp;Q8380))</f>
      </c>
    </row>
    <row r="8381" spans="10:18" ht="15" customHeight="1" x14ac:dyDescent="0.15">
      <c r="J8381" s="246">
        <f>IF(OR(B8381="",C8381="",E8381=""),"",B8381&amp;":"&amp;C8381&amp;":"&amp;E8381)</f>
      </c>
      <c r="K8381" s="247">
        <f>IF(A8381="","",A8381*D8381)</f>
      </c>
      <c r="L8381" s="246">
        <f>IF(A8381="","",IF(OR(A8381=1,A8381=0),H8381,0))</f>
      </c>
      <c r="M8381" s="246">
        <f>IF(A8381="","",IF(A8381=-1,H8381,0))</f>
      </c>
      <c r="N8381">
        <f>IF(J8381="","",IF(E8381="SGD",1,IF(E8381="USD",Settings!$B$22,IF(E8381="HKD",Settings!$B$23,1))))</f>
      </c>
      <c r="O8381">
        <f>IF(OR(B8381="",C8381="",E8381=""),0,(IF(A8381=-1,H8381,0)-IF(OR(A8381=1,A8381=0),H8381,0)+IF(A8381=2,H8381,0))*IF(E8381="SGD",1,IF(E8381="USD",Settings!$B$22,IF(E8381="HKD",Settings!$B$23,1))))</f>
        <v>0</v>
      </c>
      <c r="P8381">
        <f>IF(OR(B8381="",C8381="",E8381=""),0,IF(A8381=2,H8381*IF(E8381="SGD",1,IF(E8381="USD",Settings!$B$22,IF(E8381="HKD",Settings!$B$23,1))),0))</f>
        <v>0</v>
      </c>
      <c r="Q8381" s="312">
        <f>IF(OR(J8381="",G8381=""),"",G8381+ROW()/1000000)</f>
      </c>
      <c r="R8381" s="247">
        <f>IF(Q8381="","",SUMIFS(Txn[Signed Units],Txn[Key],J8381,Txn[Transaction Order],"&lt;="&amp;Q8381))</f>
      </c>
    </row>
    <row r="8382" spans="10:18" ht="15" customHeight="1" x14ac:dyDescent="0.15">
      <c r="J8382" s="246">
        <f>IF(OR(B8382="",C8382="",E8382=""),"",B8382&amp;":"&amp;C8382&amp;":"&amp;E8382)</f>
      </c>
      <c r="K8382" s="247">
        <f>IF(A8382="","",A8382*D8382)</f>
      </c>
      <c r="L8382" s="246">
        <f>IF(A8382="","",IF(OR(A8382=1,A8382=0),H8382,0))</f>
      </c>
      <c r="M8382" s="246">
        <f>IF(A8382="","",IF(A8382=-1,H8382,0))</f>
      </c>
      <c r="N8382">
        <f>IF(J8382="","",IF(E8382="SGD",1,IF(E8382="USD",Settings!$B$22,IF(E8382="HKD",Settings!$B$23,1))))</f>
      </c>
      <c r="O8382">
        <f>IF(OR(B8382="",C8382="",E8382=""),0,(IF(A8382=-1,H8382,0)-IF(OR(A8382=1,A8382=0),H8382,0)+IF(A8382=2,H8382,0))*IF(E8382="SGD",1,IF(E8382="USD",Settings!$B$22,IF(E8382="HKD",Settings!$B$23,1))))</f>
        <v>0</v>
      </c>
      <c r="P8382">
        <f>IF(OR(B8382="",C8382="",E8382=""),0,IF(A8382=2,H8382*IF(E8382="SGD",1,IF(E8382="USD",Settings!$B$22,IF(E8382="HKD",Settings!$B$23,1))),0))</f>
        <v>0</v>
      </c>
      <c r="Q8382" s="312">
        <f>IF(OR(J8382="",G8382=""),"",G8382+ROW()/1000000)</f>
      </c>
      <c r="R8382" s="247">
        <f>IF(Q8382="","",SUMIFS(Txn[Signed Units],Txn[Key],J8382,Txn[Transaction Order],"&lt;="&amp;Q8382))</f>
      </c>
    </row>
    <row r="8383" spans="10:18" ht="15" customHeight="1" x14ac:dyDescent="0.15">
      <c r="J8383" s="246">
        <f>IF(OR(B8383="",C8383="",E8383=""),"",B8383&amp;":"&amp;C8383&amp;":"&amp;E8383)</f>
      </c>
      <c r="K8383" s="247">
        <f>IF(A8383="","",A8383*D8383)</f>
      </c>
      <c r="L8383" s="246">
        <f>IF(A8383="","",IF(OR(A8383=1,A8383=0),H8383,0))</f>
      </c>
      <c r="M8383" s="246">
        <f>IF(A8383="","",IF(A8383=-1,H8383,0))</f>
      </c>
      <c r="N8383">
        <f>IF(J8383="","",IF(E8383="SGD",1,IF(E8383="USD",Settings!$B$22,IF(E8383="HKD",Settings!$B$23,1))))</f>
      </c>
      <c r="O8383">
        <f>IF(OR(B8383="",C8383="",E8383=""),0,(IF(A8383=-1,H8383,0)-IF(OR(A8383=1,A8383=0),H8383,0)+IF(A8383=2,H8383,0))*IF(E8383="SGD",1,IF(E8383="USD",Settings!$B$22,IF(E8383="HKD",Settings!$B$23,1))))</f>
        <v>0</v>
      </c>
      <c r="P8383">
        <f>IF(OR(B8383="",C8383="",E8383=""),0,IF(A8383=2,H8383*IF(E8383="SGD",1,IF(E8383="USD",Settings!$B$22,IF(E8383="HKD",Settings!$B$23,1))),0))</f>
        <v>0</v>
      </c>
      <c r="Q8383" s="312">
        <f>IF(OR(J8383="",G8383=""),"",G8383+ROW()/1000000)</f>
      </c>
      <c r="R8383" s="247">
        <f>IF(Q8383="","",SUMIFS(Txn[Signed Units],Txn[Key],J8383,Txn[Transaction Order],"&lt;="&amp;Q8383))</f>
      </c>
    </row>
    <row r="8384" spans="10:18" ht="15" customHeight="1" x14ac:dyDescent="0.15">
      <c r="J8384" s="246">
        <f>IF(OR(B8384="",C8384="",E8384=""),"",B8384&amp;":"&amp;C8384&amp;":"&amp;E8384)</f>
      </c>
      <c r="K8384" s="247">
        <f>IF(A8384="","",A8384*D8384)</f>
      </c>
      <c r="L8384" s="246">
        <f>IF(A8384="","",IF(OR(A8384=1,A8384=0),H8384,0))</f>
      </c>
      <c r="M8384" s="246">
        <f>IF(A8384="","",IF(A8384=-1,H8384,0))</f>
      </c>
      <c r="N8384">
        <f>IF(J8384="","",IF(E8384="SGD",1,IF(E8384="USD",Settings!$B$22,IF(E8384="HKD",Settings!$B$23,1))))</f>
      </c>
      <c r="O8384">
        <f>IF(OR(B8384="",C8384="",E8384=""),0,(IF(A8384=-1,H8384,0)-IF(OR(A8384=1,A8384=0),H8384,0)+IF(A8384=2,H8384,0))*IF(E8384="SGD",1,IF(E8384="USD",Settings!$B$22,IF(E8384="HKD",Settings!$B$23,1))))</f>
        <v>0</v>
      </c>
      <c r="P8384">
        <f>IF(OR(B8384="",C8384="",E8384=""),0,IF(A8384=2,H8384*IF(E8384="SGD",1,IF(E8384="USD",Settings!$B$22,IF(E8384="HKD",Settings!$B$23,1))),0))</f>
        <v>0</v>
      </c>
      <c r="Q8384" s="312">
        <f>IF(OR(J8384="",G8384=""),"",G8384+ROW()/1000000)</f>
      </c>
      <c r="R8384" s="247">
        <f>IF(Q8384="","",SUMIFS(Txn[Signed Units],Txn[Key],J8384,Txn[Transaction Order],"&lt;="&amp;Q8384))</f>
      </c>
    </row>
    <row r="8385" spans="10:18" ht="15" customHeight="1" x14ac:dyDescent="0.15">
      <c r="J8385" s="246">
        <f>IF(OR(B8385="",C8385="",E8385=""),"",B8385&amp;":"&amp;C8385&amp;":"&amp;E8385)</f>
      </c>
      <c r="K8385" s="247">
        <f>IF(A8385="","",A8385*D8385)</f>
      </c>
      <c r="L8385" s="246">
        <f>IF(A8385="","",IF(OR(A8385=1,A8385=0),H8385,0))</f>
      </c>
      <c r="M8385" s="246">
        <f>IF(A8385="","",IF(A8385=-1,H8385,0))</f>
      </c>
      <c r="N8385">
        <f>IF(J8385="","",IF(E8385="SGD",1,IF(E8385="USD",Settings!$B$22,IF(E8385="HKD",Settings!$B$23,1))))</f>
      </c>
      <c r="O8385">
        <f>IF(OR(B8385="",C8385="",E8385=""),0,(IF(A8385=-1,H8385,0)-IF(OR(A8385=1,A8385=0),H8385,0)+IF(A8385=2,H8385,0))*IF(E8385="SGD",1,IF(E8385="USD",Settings!$B$22,IF(E8385="HKD",Settings!$B$23,1))))</f>
        <v>0</v>
      </c>
      <c r="P8385">
        <f>IF(OR(B8385="",C8385="",E8385=""),0,IF(A8385=2,H8385*IF(E8385="SGD",1,IF(E8385="USD",Settings!$B$22,IF(E8385="HKD",Settings!$B$23,1))),0))</f>
        <v>0</v>
      </c>
      <c r="Q8385" s="312">
        <f>IF(OR(J8385="",G8385=""),"",G8385+ROW()/1000000)</f>
      </c>
      <c r="R8385" s="247">
        <f>IF(Q8385="","",SUMIFS(Txn[Signed Units],Txn[Key],J8385,Txn[Transaction Order],"&lt;="&amp;Q8385))</f>
      </c>
    </row>
    <row r="8386" spans="10:18" ht="15" customHeight="1" x14ac:dyDescent="0.15">
      <c r="J8386" s="246">
        <f>IF(OR(B8386="",C8386="",E8386=""),"",B8386&amp;":"&amp;C8386&amp;":"&amp;E8386)</f>
      </c>
      <c r="K8386" s="247">
        <f>IF(A8386="","",A8386*D8386)</f>
      </c>
      <c r="L8386" s="246">
        <f>IF(A8386="","",IF(OR(A8386=1,A8386=0),H8386,0))</f>
      </c>
      <c r="M8386" s="246">
        <f>IF(A8386="","",IF(A8386=-1,H8386,0))</f>
      </c>
      <c r="N8386">
        <f>IF(J8386="","",IF(E8386="SGD",1,IF(E8386="USD",Settings!$B$22,IF(E8386="HKD",Settings!$B$23,1))))</f>
      </c>
      <c r="O8386">
        <f>IF(OR(B8386="",C8386="",E8386=""),0,(IF(A8386=-1,H8386,0)-IF(OR(A8386=1,A8386=0),H8386,0)+IF(A8386=2,H8386,0))*IF(E8386="SGD",1,IF(E8386="USD",Settings!$B$22,IF(E8386="HKD",Settings!$B$23,1))))</f>
        <v>0</v>
      </c>
      <c r="P8386">
        <f>IF(OR(B8386="",C8386="",E8386=""),0,IF(A8386=2,H8386*IF(E8386="SGD",1,IF(E8386="USD",Settings!$B$22,IF(E8386="HKD",Settings!$B$23,1))),0))</f>
        <v>0</v>
      </c>
      <c r="Q8386" s="312">
        <f>IF(OR(J8386="",G8386=""),"",G8386+ROW()/1000000)</f>
      </c>
      <c r="R8386" s="247">
        <f>IF(Q8386="","",SUMIFS(Txn[Signed Units],Txn[Key],J8386,Txn[Transaction Order],"&lt;="&amp;Q8386))</f>
      </c>
    </row>
    <row r="8387" spans="10:18" ht="15" customHeight="1" x14ac:dyDescent="0.15">
      <c r="J8387" s="246">
        <f>IF(OR(B8387="",C8387="",E8387=""),"",B8387&amp;":"&amp;C8387&amp;":"&amp;E8387)</f>
      </c>
      <c r="K8387" s="247">
        <f>IF(A8387="","",A8387*D8387)</f>
      </c>
      <c r="L8387" s="246">
        <f>IF(A8387="","",IF(OR(A8387=1,A8387=0),H8387,0))</f>
      </c>
      <c r="M8387" s="246">
        <f>IF(A8387="","",IF(A8387=-1,H8387,0))</f>
      </c>
      <c r="N8387">
        <f>IF(J8387="","",IF(E8387="SGD",1,IF(E8387="USD",Settings!$B$22,IF(E8387="HKD",Settings!$B$23,1))))</f>
      </c>
      <c r="O8387">
        <f>IF(OR(B8387="",C8387="",E8387=""),0,(IF(A8387=-1,H8387,0)-IF(OR(A8387=1,A8387=0),H8387,0)+IF(A8387=2,H8387,0))*IF(E8387="SGD",1,IF(E8387="USD",Settings!$B$22,IF(E8387="HKD",Settings!$B$23,1))))</f>
        <v>0</v>
      </c>
      <c r="P8387">
        <f>IF(OR(B8387="",C8387="",E8387=""),0,IF(A8387=2,H8387*IF(E8387="SGD",1,IF(E8387="USD",Settings!$B$22,IF(E8387="HKD",Settings!$B$23,1))),0))</f>
        <v>0</v>
      </c>
      <c r="Q8387" s="312">
        <f>IF(OR(J8387="",G8387=""),"",G8387+ROW()/1000000)</f>
      </c>
      <c r="R8387" s="247">
        <f>IF(Q8387="","",SUMIFS(Txn[Signed Units],Txn[Key],J8387,Txn[Transaction Order],"&lt;="&amp;Q8387))</f>
      </c>
    </row>
    <row r="8388" spans="10:18" ht="15" customHeight="1" x14ac:dyDescent="0.15">
      <c r="J8388" s="246">
        <f>IF(OR(B8388="",C8388="",E8388=""),"",B8388&amp;":"&amp;C8388&amp;":"&amp;E8388)</f>
      </c>
      <c r="K8388" s="247">
        <f>IF(A8388="","",A8388*D8388)</f>
      </c>
      <c r="L8388" s="246">
        <f>IF(A8388="","",IF(OR(A8388=1,A8388=0),H8388,0))</f>
      </c>
      <c r="M8388" s="246">
        <f>IF(A8388="","",IF(A8388=-1,H8388,0))</f>
      </c>
      <c r="N8388">
        <f>IF(J8388="","",IF(E8388="SGD",1,IF(E8388="USD",Settings!$B$22,IF(E8388="HKD",Settings!$B$23,1))))</f>
      </c>
      <c r="O8388">
        <f>IF(OR(B8388="",C8388="",E8388=""),0,(IF(A8388=-1,H8388,0)-IF(OR(A8388=1,A8388=0),H8388,0)+IF(A8388=2,H8388,0))*IF(E8388="SGD",1,IF(E8388="USD",Settings!$B$22,IF(E8388="HKD",Settings!$B$23,1))))</f>
        <v>0</v>
      </c>
      <c r="P8388">
        <f>IF(OR(B8388="",C8388="",E8388=""),0,IF(A8388=2,H8388*IF(E8388="SGD",1,IF(E8388="USD",Settings!$B$22,IF(E8388="HKD",Settings!$B$23,1))),0))</f>
        <v>0</v>
      </c>
      <c r="Q8388" s="312">
        <f>IF(OR(J8388="",G8388=""),"",G8388+ROW()/1000000)</f>
      </c>
      <c r="R8388" s="247">
        <f>IF(Q8388="","",SUMIFS(Txn[Signed Units],Txn[Key],J8388,Txn[Transaction Order],"&lt;="&amp;Q8388))</f>
      </c>
    </row>
    <row r="8389" spans="10:18" ht="15" customHeight="1" x14ac:dyDescent="0.15">
      <c r="J8389" s="246">
        <f>IF(OR(B8389="",C8389="",E8389=""),"",B8389&amp;":"&amp;C8389&amp;":"&amp;E8389)</f>
      </c>
      <c r="K8389" s="247">
        <f>IF(A8389="","",A8389*D8389)</f>
      </c>
      <c r="L8389" s="246">
        <f>IF(A8389="","",IF(OR(A8389=1,A8389=0),H8389,0))</f>
      </c>
      <c r="M8389" s="246">
        <f>IF(A8389="","",IF(A8389=-1,H8389,0))</f>
      </c>
      <c r="N8389">
        <f>IF(J8389="","",IF(E8389="SGD",1,IF(E8389="USD",Settings!$B$22,IF(E8389="HKD",Settings!$B$23,1))))</f>
      </c>
      <c r="O8389">
        <f>IF(OR(B8389="",C8389="",E8389=""),0,(IF(A8389=-1,H8389,0)-IF(OR(A8389=1,A8389=0),H8389,0)+IF(A8389=2,H8389,0))*IF(E8389="SGD",1,IF(E8389="USD",Settings!$B$22,IF(E8389="HKD",Settings!$B$23,1))))</f>
        <v>0</v>
      </c>
      <c r="P8389">
        <f>IF(OR(B8389="",C8389="",E8389=""),0,IF(A8389=2,H8389*IF(E8389="SGD",1,IF(E8389="USD",Settings!$B$22,IF(E8389="HKD",Settings!$B$23,1))),0))</f>
        <v>0</v>
      </c>
      <c r="Q8389" s="312">
        <f>IF(OR(J8389="",G8389=""),"",G8389+ROW()/1000000)</f>
      </c>
      <c r="R8389" s="247">
        <f>IF(Q8389="","",SUMIFS(Txn[Signed Units],Txn[Key],J8389,Txn[Transaction Order],"&lt;="&amp;Q8389))</f>
      </c>
    </row>
    <row r="8390" spans="10:18" ht="15" customHeight="1" x14ac:dyDescent="0.15">
      <c r="J8390" s="246">
        <f>IF(OR(B8390="",C8390="",E8390=""),"",B8390&amp;":"&amp;C8390&amp;":"&amp;E8390)</f>
      </c>
      <c r="K8390" s="247">
        <f>IF(A8390="","",A8390*D8390)</f>
      </c>
      <c r="L8390" s="246">
        <f>IF(A8390="","",IF(OR(A8390=1,A8390=0),H8390,0))</f>
      </c>
      <c r="M8390" s="246">
        <f>IF(A8390="","",IF(A8390=-1,H8390,0))</f>
      </c>
      <c r="N8390">
        <f>IF(J8390="","",IF(E8390="SGD",1,IF(E8390="USD",Settings!$B$22,IF(E8390="HKD",Settings!$B$23,1))))</f>
      </c>
      <c r="O8390">
        <f>IF(OR(B8390="",C8390="",E8390=""),0,(IF(A8390=-1,H8390,0)-IF(OR(A8390=1,A8390=0),H8390,0)+IF(A8390=2,H8390,0))*IF(E8390="SGD",1,IF(E8390="USD",Settings!$B$22,IF(E8390="HKD",Settings!$B$23,1))))</f>
        <v>0</v>
      </c>
      <c r="P8390">
        <f>IF(OR(B8390="",C8390="",E8390=""),0,IF(A8390=2,H8390*IF(E8390="SGD",1,IF(E8390="USD",Settings!$B$22,IF(E8390="HKD",Settings!$B$23,1))),0))</f>
        <v>0</v>
      </c>
      <c r="Q8390" s="312">
        <f>IF(OR(J8390="",G8390=""),"",G8390+ROW()/1000000)</f>
      </c>
      <c r="R8390" s="247">
        <f>IF(Q8390="","",SUMIFS(Txn[Signed Units],Txn[Key],J8390,Txn[Transaction Order],"&lt;="&amp;Q8390))</f>
      </c>
    </row>
    <row r="8391" spans="10:18" ht="15" customHeight="1" x14ac:dyDescent="0.15">
      <c r="J8391" s="246">
        <f>IF(OR(B8391="",C8391="",E8391=""),"",B8391&amp;":"&amp;C8391&amp;":"&amp;E8391)</f>
      </c>
      <c r="K8391" s="247">
        <f>IF(A8391="","",A8391*D8391)</f>
      </c>
      <c r="L8391" s="246">
        <f>IF(A8391="","",IF(OR(A8391=1,A8391=0),H8391,0))</f>
      </c>
      <c r="M8391" s="246">
        <f>IF(A8391="","",IF(A8391=-1,H8391,0))</f>
      </c>
      <c r="N8391">
        <f>IF(J8391="","",IF(E8391="SGD",1,IF(E8391="USD",Settings!$B$22,IF(E8391="HKD",Settings!$B$23,1))))</f>
      </c>
      <c r="O8391">
        <f>IF(OR(B8391="",C8391="",E8391=""),0,(IF(A8391=-1,H8391,0)-IF(OR(A8391=1,A8391=0),H8391,0)+IF(A8391=2,H8391,0))*IF(E8391="SGD",1,IF(E8391="USD",Settings!$B$22,IF(E8391="HKD",Settings!$B$23,1))))</f>
        <v>0</v>
      </c>
      <c r="P8391">
        <f>IF(OR(B8391="",C8391="",E8391=""),0,IF(A8391=2,H8391*IF(E8391="SGD",1,IF(E8391="USD",Settings!$B$22,IF(E8391="HKD",Settings!$B$23,1))),0))</f>
        <v>0</v>
      </c>
      <c r="Q8391" s="312">
        <f>IF(OR(J8391="",G8391=""),"",G8391+ROW()/1000000)</f>
      </c>
      <c r="R8391" s="247">
        <f>IF(Q8391="","",SUMIFS(Txn[Signed Units],Txn[Key],J8391,Txn[Transaction Order],"&lt;="&amp;Q8391))</f>
      </c>
    </row>
    <row r="8392" spans="10:18" ht="15" customHeight="1" x14ac:dyDescent="0.15">
      <c r="J8392" s="246">
        <f>IF(OR(B8392="",C8392="",E8392=""),"",B8392&amp;":"&amp;C8392&amp;":"&amp;E8392)</f>
      </c>
      <c r="K8392" s="247">
        <f>IF(A8392="","",A8392*D8392)</f>
      </c>
      <c r="L8392" s="246">
        <f>IF(A8392="","",IF(OR(A8392=1,A8392=0),H8392,0))</f>
      </c>
      <c r="M8392" s="246">
        <f>IF(A8392="","",IF(A8392=-1,H8392,0))</f>
      </c>
      <c r="N8392">
        <f>IF(J8392="","",IF(E8392="SGD",1,IF(E8392="USD",Settings!$B$22,IF(E8392="HKD",Settings!$B$23,1))))</f>
      </c>
      <c r="O8392">
        <f>IF(OR(B8392="",C8392="",E8392=""),0,(IF(A8392=-1,H8392,0)-IF(OR(A8392=1,A8392=0),H8392,0)+IF(A8392=2,H8392,0))*IF(E8392="SGD",1,IF(E8392="USD",Settings!$B$22,IF(E8392="HKD",Settings!$B$23,1))))</f>
        <v>0</v>
      </c>
      <c r="P8392">
        <f>IF(OR(B8392="",C8392="",E8392=""),0,IF(A8392=2,H8392*IF(E8392="SGD",1,IF(E8392="USD",Settings!$B$22,IF(E8392="HKD",Settings!$B$23,1))),0))</f>
        <v>0</v>
      </c>
      <c r="Q8392" s="312">
        <f>IF(OR(J8392="",G8392=""),"",G8392+ROW()/1000000)</f>
      </c>
      <c r="R8392" s="247">
        <f>IF(Q8392="","",SUMIFS(Txn[Signed Units],Txn[Key],J8392,Txn[Transaction Order],"&lt;="&amp;Q8392))</f>
      </c>
    </row>
    <row r="8393" spans="10:18" ht="15" customHeight="1" x14ac:dyDescent="0.15">
      <c r="J8393" s="246">
        <f>IF(OR(B8393="",C8393="",E8393=""),"",B8393&amp;":"&amp;C8393&amp;":"&amp;E8393)</f>
      </c>
      <c r="K8393" s="247">
        <f>IF(A8393="","",A8393*D8393)</f>
      </c>
      <c r="L8393" s="246">
        <f>IF(A8393="","",IF(OR(A8393=1,A8393=0),H8393,0))</f>
      </c>
      <c r="M8393" s="246">
        <f>IF(A8393="","",IF(A8393=-1,H8393,0))</f>
      </c>
      <c r="N8393">
        <f>IF(J8393="","",IF(E8393="SGD",1,IF(E8393="USD",Settings!$B$22,IF(E8393="HKD",Settings!$B$23,1))))</f>
      </c>
      <c r="O8393">
        <f>IF(OR(B8393="",C8393="",E8393=""),0,(IF(A8393=-1,H8393,0)-IF(OR(A8393=1,A8393=0),H8393,0)+IF(A8393=2,H8393,0))*IF(E8393="SGD",1,IF(E8393="USD",Settings!$B$22,IF(E8393="HKD",Settings!$B$23,1))))</f>
        <v>0</v>
      </c>
      <c r="P8393">
        <f>IF(OR(B8393="",C8393="",E8393=""),0,IF(A8393=2,H8393*IF(E8393="SGD",1,IF(E8393="USD",Settings!$B$22,IF(E8393="HKD",Settings!$B$23,1))),0))</f>
        <v>0</v>
      </c>
      <c r="Q8393" s="312">
        <f>IF(OR(J8393="",G8393=""),"",G8393+ROW()/1000000)</f>
      </c>
      <c r="R8393" s="247">
        <f>IF(Q8393="","",SUMIFS(Txn[Signed Units],Txn[Key],J8393,Txn[Transaction Order],"&lt;="&amp;Q8393))</f>
      </c>
    </row>
    <row r="8394" spans="10:18" ht="15" customHeight="1" x14ac:dyDescent="0.15">
      <c r="J8394" s="246">
        <f>IF(OR(B8394="",C8394="",E8394=""),"",B8394&amp;":"&amp;C8394&amp;":"&amp;E8394)</f>
      </c>
      <c r="K8394" s="247">
        <f>IF(A8394="","",A8394*D8394)</f>
      </c>
      <c r="L8394" s="246">
        <f>IF(A8394="","",IF(OR(A8394=1,A8394=0),H8394,0))</f>
      </c>
      <c r="M8394" s="246">
        <f>IF(A8394="","",IF(A8394=-1,H8394,0))</f>
      </c>
      <c r="N8394">
        <f>IF(J8394="","",IF(E8394="SGD",1,IF(E8394="USD",Settings!$B$22,IF(E8394="HKD",Settings!$B$23,1))))</f>
      </c>
      <c r="O8394">
        <f>IF(OR(B8394="",C8394="",E8394=""),0,(IF(A8394=-1,H8394,0)-IF(OR(A8394=1,A8394=0),H8394,0)+IF(A8394=2,H8394,0))*IF(E8394="SGD",1,IF(E8394="USD",Settings!$B$22,IF(E8394="HKD",Settings!$B$23,1))))</f>
        <v>0</v>
      </c>
      <c r="P8394">
        <f>IF(OR(B8394="",C8394="",E8394=""),0,IF(A8394=2,H8394*IF(E8394="SGD",1,IF(E8394="USD",Settings!$B$22,IF(E8394="HKD",Settings!$B$23,1))),0))</f>
        <v>0</v>
      </c>
      <c r="Q8394" s="312">
        <f>IF(OR(J8394="",G8394=""),"",G8394+ROW()/1000000)</f>
      </c>
      <c r="R8394" s="247">
        <f>IF(Q8394="","",SUMIFS(Txn[Signed Units],Txn[Key],J8394,Txn[Transaction Order],"&lt;="&amp;Q8394))</f>
      </c>
    </row>
    <row r="8395" spans="10:18" ht="15" customHeight="1" x14ac:dyDescent="0.15">
      <c r="J8395" s="246">
        <f>IF(OR(B8395="",C8395="",E8395=""),"",B8395&amp;":"&amp;C8395&amp;":"&amp;E8395)</f>
      </c>
      <c r="K8395" s="247">
        <f>IF(A8395="","",A8395*D8395)</f>
      </c>
      <c r="L8395" s="246">
        <f>IF(A8395="","",IF(OR(A8395=1,A8395=0),H8395,0))</f>
      </c>
      <c r="M8395" s="246">
        <f>IF(A8395="","",IF(A8395=-1,H8395,0))</f>
      </c>
      <c r="N8395">
        <f>IF(J8395="","",IF(E8395="SGD",1,IF(E8395="USD",Settings!$B$22,IF(E8395="HKD",Settings!$B$23,1))))</f>
      </c>
      <c r="O8395">
        <f>IF(OR(B8395="",C8395="",E8395=""),0,(IF(A8395=-1,H8395,0)-IF(OR(A8395=1,A8395=0),H8395,0)+IF(A8395=2,H8395,0))*IF(E8395="SGD",1,IF(E8395="USD",Settings!$B$22,IF(E8395="HKD",Settings!$B$23,1))))</f>
        <v>0</v>
      </c>
      <c r="P8395">
        <f>IF(OR(B8395="",C8395="",E8395=""),0,IF(A8395=2,H8395*IF(E8395="SGD",1,IF(E8395="USD",Settings!$B$22,IF(E8395="HKD",Settings!$B$23,1))),0))</f>
        <v>0</v>
      </c>
      <c r="Q8395" s="312">
        <f>IF(OR(J8395="",G8395=""),"",G8395+ROW()/1000000)</f>
      </c>
      <c r="R8395" s="247">
        <f>IF(Q8395="","",SUMIFS(Txn[Signed Units],Txn[Key],J8395,Txn[Transaction Order],"&lt;="&amp;Q8395))</f>
      </c>
    </row>
    <row r="8396" spans="10:18" ht="15" customHeight="1" x14ac:dyDescent="0.15">
      <c r="J8396" s="246">
        <f>IF(OR(B8396="",C8396="",E8396=""),"",B8396&amp;":"&amp;C8396&amp;":"&amp;E8396)</f>
      </c>
      <c r="K8396" s="247">
        <f>IF(A8396="","",A8396*D8396)</f>
      </c>
      <c r="L8396" s="246">
        <f>IF(A8396="","",IF(OR(A8396=1,A8396=0),H8396,0))</f>
      </c>
      <c r="M8396" s="246">
        <f>IF(A8396="","",IF(A8396=-1,H8396,0))</f>
      </c>
      <c r="N8396">
        <f>IF(J8396="","",IF(E8396="SGD",1,IF(E8396="USD",Settings!$B$22,IF(E8396="HKD",Settings!$B$23,1))))</f>
      </c>
      <c r="O8396">
        <f>IF(OR(B8396="",C8396="",E8396=""),0,(IF(A8396=-1,H8396,0)-IF(OR(A8396=1,A8396=0),H8396,0)+IF(A8396=2,H8396,0))*IF(E8396="SGD",1,IF(E8396="USD",Settings!$B$22,IF(E8396="HKD",Settings!$B$23,1))))</f>
        <v>0</v>
      </c>
      <c r="P8396">
        <f>IF(OR(B8396="",C8396="",E8396=""),0,IF(A8396=2,H8396*IF(E8396="SGD",1,IF(E8396="USD",Settings!$B$22,IF(E8396="HKD",Settings!$B$23,1))),0))</f>
        <v>0</v>
      </c>
      <c r="Q8396" s="312">
        <f>IF(OR(J8396="",G8396=""),"",G8396+ROW()/1000000)</f>
      </c>
      <c r="R8396" s="247">
        <f>IF(Q8396="","",SUMIFS(Txn[Signed Units],Txn[Key],J8396,Txn[Transaction Order],"&lt;="&amp;Q8396))</f>
      </c>
    </row>
    <row r="8397" spans="10:18" ht="15" customHeight="1" x14ac:dyDescent="0.15">
      <c r="J8397" s="246">
        <f>IF(OR(B8397="",C8397="",E8397=""),"",B8397&amp;":"&amp;C8397&amp;":"&amp;E8397)</f>
      </c>
      <c r="K8397" s="247">
        <f>IF(A8397="","",A8397*D8397)</f>
      </c>
      <c r="L8397" s="246">
        <f>IF(A8397="","",IF(OR(A8397=1,A8397=0),H8397,0))</f>
      </c>
      <c r="M8397" s="246">
        <f>IF(A8397="","",IF(A8397=-1,H8397,0))</f>
      </c>
      <c r="N8397">
        <f>IF(J8397="","",IF(E8397="SGD",1,IF(E8397="USD",Settings!$B$22,IF(E8397="HKD",Settings!$B$23,1))))</f>
      </c>
      <c r="O8397">
        <f>IF(OR(B8397="",C8397="",E8397=""),0,(IF(A8397=-1,H8397,0)-IF(OR(A8397=1,A8397=0),H8397,0)+IF(A8397=2,H8397,0))*IF(E8397="SGD",1,IF(E8397="USD",Settings!$B$22,IF(E8397="HKD",Settings!$B$23,1))))</f>
        <v>0</v>
      </c>
      <c r="P8397">
        <f>IF(OR(B8397="",C8397="",E8397=""),0,IF(A8397=2,H8397*IF(E8397="SGD",1,IF(E8397="USD",Settings!$B$22,IF(E8397="HKD",Settings!$B$23,1))),0))</f>
        <v>0</v>
      </c>
      <c r="Q8397" s="312">
        <f>IF(OR(J8397="",G8397=""),"",G8397+ROW()/1000000)</f>
      </c>
      <c r="R8397" s="247">
        <f>IF(Q8397="","",SUMIFS(Txn[Signed Units],Txn[Key],J8397,Txn[Transaction Order],"&lt;="&amp;Q8397))</f>
      </c>
    </row>
    <row r="8398" spans="10:18" ht="15" customHeight="1" x14ac:dyDescent="0.15">
      <c r="J8398" s="246">
        <f>IF(OR(B8398="",C8398="",E8398=""),"",B8398&amp;":"&amp;C8398&amp;":"&amp;E8398)</f>
      </c>
      <c r="K8398" s="247">
        <f>IF(A8398="","",A8398*D8398)</f>
      </c>
      <c r="L8398" s="246">
        <f>IF(A8398="","",IF(OR(A8398=1,A8398=0),H8398,0))</f>
      </c>
      <c r="M8398" s="246">
        <f>IF(A8398="","",IF(A8398=-1,H8398,0))</f>
      </c>
      <c r="N8398">
        <f>IF(J8398="","",IF(E8398="SGD",1,IF(E8398="USD",Settings!$B$22,IF(E8398="HKD",Settings!$B$23,1))))</f>
      </c>
      <c r="O8398">
        <f>IF(OR(B8398="",C8398="",E8398=""),0,(IF(A8398=-1,H8398,0)-IF(OR(A8398=1,A8398=0),H8398,0)+IF(A8398=2,H8398,0))*IF(E8398="SGD",1,IF(E8398="USD",Settings!$B$22,IF(E8398="HKD",Settings!$B$23,1))))</f>
        <v>0</v>
      </c>
      <c r="P8398">
        <f>IF(OR(B8398="",C8398="",E8398=""),0,IF(A8398=2,H8398*IF(E8398="SGD",1,IF(E8398="USD",Settings!$B$22,IF(E8398="HKD",Settings!$B$23,1))),0))</f>
        <v>0</v>
      </c>
      <c r="Q8398" s="312">
        <f>IF(OR(J8398="",G8398=""),"",G8398+ROW()/1000000)</f>
      </c>
      <c r="R8398" s="247">
        <f>IF(Q8398="","",SUMIFS(Txn[Signed Units],Txn[Key],J8398,Txn[Transaction Order],"&lt;="&amp;Q8398))</f>
      </c>
    </row>
    <row r="8399" spans="10:18" ht="15" customHeight="1" x14ac:dyDescent="0.15">
      <c r="J8399" s="246">
        <f>IF(OR(B8399="",C8399="",E8399=""),"",B8399&amp;":"&amp;C8399&amp;":"&amp;E8399)</f>
      </c>
      <c r="K8399" s="247">
        <f>IF(A8399="","",A8399*D8399)</f>
      </c>
      <c r="L8399" s="246">
        <f>IF(A8399="","",IF(OR(A8399=1,A8399=0),H8399,0))</f>
      </c>
      <c r="M8399" s="246">
        <f>IF(A8399="","",IF(A8399=-1,H8399,0))</f>
      </c>
      <c r="N8399">
        <f>IF(J8399="","",IF(E8399="SGD",1,IF(E8399="USD",Settings!$B$22,IF(E8399="HKD",Settings!$B$23,1))))</f>
      </c>
      <c r="O8399">
        <f>IF(OR(B8399="",C8399="",E8399=""),0,(IF(A8399=-1,H8399,0)-IF(OR(A8399=1,A8399=0),H8399,0)+IF(A8399=2,H8399,0))*IF(E8399="SGD",1,IF(E8399="USD",Settings!$B$22,IF(E8399="HKD",Settings!$B$23,1))))</f>
        <v>0</v>
      </c>
      <c r="P8399">
        <f>IF(OR(B8399="",C8399="",E8399=""),0,IF(A8399=2,H8399*IF(E8399="SGD",1,IF(E8399="USD",Settings!$B$22,IF(E8399="HKD",Settings!$B$23,1))),0))</f>
        <v>0</v>
      </c>
      <c r="Q8399" s="312">
        <f>IF(OR(J8399="",G8399=""),"",G8399+ROW()/1000000)</f>
      </c>
      <c r="R8399" s="247">
        <f>IF(Q8399="","",SUMIFS(Txn[Signed Units],Txn[Key],J8399,Txn[Transaction Order],"&lt;="&amp;Q8399))</f>
      </c>
    </row>
    <row r="8400" spans="10:18" ht="15" customHeight="1" x14ac:dyDescent="0.15">
      <c r="J8400" s="246">
        <f>IF(OR(B8400="",C8400="",E8400=""),"",B8400&amp;":"&amp;C8400&amp;":"&amp;E8400)</f>
      </c>
      <c r="K8400" s="247">
        <f>IF(A8400="","",A8400*D8400)</f>
      </c>
      <c r="L8400" s="246">
        <f>IF(A8400="","",IF(OR(A8400=1,A8400=0),H8400,0))</f>
      </c>
      <c r="M8400" s="246">
        <f>IF(A8400="","",IF(A8400=-1,H8400,0))</f>
      </c>
      <c r="N8400">
        <f>IF(J8400="","",IF(E8400="SGD",1,IF(E8400="USD",Settings!$B$22,IF(E8400="HKD",Settings!$B$23,1))))</f>
      </c>
      <c r="O8400">
        <f>IF(OR(B8400="",C8400="",E8400=""),0,(IF(A8400=-1,H8400,0)-IF(OR(A8400=1,A8400=0),H8400,0)+IF(A8400=2,H8400,0))*IF(E8400="SGD",1,IF(E8400="USD",Settings!$B$22,IF(E8400="HKD",Settings!$B$23,1))))</f>
        <v>0</v>
      </c>
      <c r="P8400">
        <f>IF(OR(B8400="",C8400="",E8400=""),0,IF(A8400=2,H8400*IF(E8400="SGD",1,IF(E8400="USD",Settings!$B$22,IF(E8400="HKD",Settings!$B$23,1))),0))</f>
        <v>0</v>
      </c>
      <c r="Q8400" s="312">
        <f>IF(OR(J8400="",G8400=""),"",G8400+ROW()/1000000)</f>
      </c>
      <c r="R8400" s="247">
        <f>IF(Q8400="","",SUMIFS(Txn[Signed Units],Txn[Key],J8400,Txn[Transaction Order],"&lt;="&amp;Q8400))</f>
      </c>
    </row>
    <row r="8401" spans="10:18" ht="15" customHeight="1" x14ac:dyDescent="0.15">
      <c r="J8401" s="246">
        <f>IF(OR(B8401="",C8401="",E8401=""),"",B8401&amp;":"&amp;C8401&amp;":"&amp;E8401)</f>
      </c>
      <c r="K8401" s="247">
        <f>IF(A8401="","",A8401*D8401)</f>
      </c>
      <c r="L8401" s="246">
        <f>IF(A8401="","",IF(OR(A8401=1,A8401=0),H8401,0))</f>
      </c>
      <c r="M8401" s="246">
        <f>IF(A8401="","",IF(A8401=-1,H8401,0))</f>
      </c>
      <c r="N8401">
        <f>IF(J8401="","",IF(E8401="SGD",1,IF(E8401="USD",Settings!$B$22,IF(E8401="HKD",Settings!$B$23,1))))</f>
      </c>
      <c r="O8401">
        <f>IF(OR(B8401="",C8401="",E8401=""),0,(IF(A8401=-1,H8401,0)-IF(OR(A8401=1,A8401=0),H8401,0)+IF(A8401=2,H8401,0))*IF(E8401="SGD",1,IF(E8401="USD",Settings!$B$22,IF(E8401="HKD",Settings!$B$23,1))))</f>
        <v>0</v>
      </c>
      <c r="P8401">
        <f>IF(OR(B8401="",C8401="",E8401=""),0,IF(A8401=2,H8401*IF(E8401="SGD",1,IF(E8401="USD",Settings!$B$22,IF(E8401="HKD",Settings!$B$23,1))),0))</f>
        <v>0</v>
      </c>
      <c r="Q8401" s="312">
        <f>IF(OR(J8401="",G8401=""),"",G8401+ROW()/1000000)</f>
      </c>
      <c r="R8401" s="247">
        <f>IF(Q8401="","",SUMIFS(Txn[Signed Units],Txn[Key],J8401,Txn[Transaction Order],"&lt;="&amp;Q8401))</f>
      </c>
    </row>
    <row r="8402" spans="10:18" ht="15" customHeight="1" x14ac:dyDescent="0.15">
      <c r="J8402" s="246">
        <f>IF(OR(B8402="",C8402="",E8402=""),"",B8402&amp;":"&amp;C8402&amp;":"&amp;E8402)</f>
      </c>
      <c r="K8402" s="247">
        <f>IF(A8402="","",A8402*D8402)</f>
      </c>
      <c r="L8402" s="246">
        <f>IF(A8402="","",IF(OR(A8402=1,A8402=0),H8402,0))</f>
      </c>
      <c r="M8402" s="246">
        <f>IF(A8402="","",IF(A8402=-1,H8402,0))</f>
      </c>
      <c r="N8402">
        <f>IF(J8402="","",IF(E8402="SGD",1,IF(E8402="USD",Settings!$B$22,IF(E8402="HKD",Settings!$B$23,1))))</f>
      </c>
      <c r="O8402">
        <f>IF(OR(B8402="",C8402="",E8402=""),0,(IF(A8402=-1,H8402,0)-IF(OR(A8402=1,A8402=0),H8402,0)+IF(A8402=2,H8402,0))*IF(E8402="SGD",1,IF(E8402="USD",Settings!$B$22,IF(E8402="HKD",Settings!$B$23,1))))</f>
        <v>0</v>
      </c>
      <c r="P8402">
        <f>IF(OR(B8402="",C8402="",E8402=""),0,IF(A8402=2,H8402*IF(E8402="SGD",1,IF(E8402="USD",Settings!$B$22,IF(E8402="HKD",Settings!$B$23,1))),0))</f>
        <v>0</v>
      </c>
      <c r="Q8402" s="312">
        <f>IF(OR(J8402="",G8402=""),"",G8402+ROW()/1000000)</f>
      </c>
      <c r="R8402" s="247">
        <f>IF(Q8402="","",SUMIFS(Txn[Signed Units],Txn[Key],J8402,Txn[Transaction Order],"&lt;="&amp;Q8402))</f>
      </c>
    </row>
    <row r="8403" spans="10:18" ht="15" customHeight="1" x14ac:dyDescent="0.15">
      <c r="J8403" s="246">
        <f>IF(OR(B8403="",C8403="",E8403=""),"",B8403&amp;":"&amp;C8403&amp;":"&amp;E8403)</f>
      </c>
      <c r="K8403" s="247">
        <f>IF(A8403="","",A8403*D8403)</f>
      </c>
      <c r="L8403" s="246">
        <f>IF(A8403="","",IF(OR(A8403=1,A8403=0),H8403,0))</f>
      </c>
      <c r="M8403" s="246">
        <f>IF(A8403="","",IF(A8403=-1,H8403,0))</f>
      </c>
      <c r="N8403">
        <f>IF(J8403="","",IF(E8403="SGD",1,IF(E8403="USD",Settings!$B$22,IF(E8403="HKD",Settings!$B$23,1))))</f>
      </c>
      <c r="O8403">
        <f>IF(OR(B8403="",C8403="",E8403=""),0,(IF(A8403=-1,H8403,0)-IF(OR(A8403=1,A8403=0),H8403,0)+IF(A8403=2,H8403,0))*IF(E8403="SGD",1,IF(E8403="USD",Settings!$B$22,IF(E8403="HKD",Settings!$B$23,1))))</f>
        <v>0</v>
      </c>
      <c r="P8403">
        <f>IF(OR(B8403="",C8403="",E8403=""),0,IF(A8403=2,H8403*IF(E8403="SGD",1,IF(E8403="USD",Settings!$B$22,IF(E8403="HKD",Settings!$B$23,1))),0))</f>
        <v>0</v>
      </c>
      <c r="Q8403" s="312">
        <f>IF(OR(J8403="",G8403=""),"",G8403+ROW()/1000000)</f>
      </c>
      <c r="R8403" s="247">
        <f>IF(Q8403="","",SUMIFS(Txn[Signed Units],Txn[Key],J8403,Txn[Transaction Order],"&lt;="&amp;Q8403))</f>
      </c>
    </row>
    <row r="8404" spans="10:18" ht="15" customHeight="1" x14ac:dyDescent="0.15">
      <c r="J8404" s="246">
        <f>IF(OR(B8404="",C8404="",E8404=""),"",B8404&amp;":"&amp;C8404&amp;":"&amp;E8404)</f>
      </c>
      <c r="K8404" s="247">
        <f>IF(A8404="","",A8404*D8404)</f>
      </c>
      <c r="L8404" s="246">
        <f>IF(A8404="","",IF(OR(A8404=1,A8404=0),H8404,0))</f>
      </c>
      <c r="M8404" s="246">
        <f>IF(A8404="","",IF(A8404=-1,H8404,0))</f>
      </c>
      <c r="N8404">
        <f>IF(J8404="","",IF(E8404="SGD",1,IF(E8404="USD",Settings!$B$22,IF(E8404="HKD",Settings!$B$23,1))))</f>
      </c>
      <c r="O8404">
        <f>IF(OR(B8404="",C8404="",E8404=""),0,(IF(A8404=-1,H8404,0)-IF(OR(A8404=1,A8404=0),H8404,0)+IF(A8404=2,H8404,0))*IF(E8404="SGD",1,IF(E8404="USD",Settings!$B$22,IF(E8404="HKD",Settings!$B$23,1))))</f>
        <v>0</v>
      </c>
      <c r="P8404">
        <f>IF(OR(B8404="",C8404="",E8404=""),0,IF(A8404=2,H8404*IF(E8404="SGD",1,IF(E8404="USD",Settings!$B$22,IF(E8404="HKD",Settings!$B$23,1))),0))</f>
        <v>0</v>
      </c>
      <c r="Q8404" s="312">
        <f>IF(OR(J8404="",G8404=""),"",G8404+ROW()/1000000)</f>
      </c>
      <c r="R8404" s="247">
        <f>IF(Q8404="","",SUMIFS(Txn[Signed Units],Txn[Key],J8404,Txn[Transaction Order],"&lt;="&amp;Q8404))</f>
      </c>
    </row>
    <row r="8405" spans="10:18" ht="15" customHeight="1" x14ac:dyDescent="0.15">
      <c r="J8405" s="246">
        <f>IF(OR(B8405="",C8405="",E8405=""),"",B8405&amp;":"&amp;C8405&amp;":"&amp;E8405)</f>
      </c>
      <c r="K8405" s="247">
        <f>IF(A8405="","",A8405*D8405)</f>
      </c>
      <c r="L8405" s="246">
        <f>IF(A8405="","",IF(OR(A8405=1,A8405=0),H8405,0))</f>
      </c>
      <c r="M8405" s="246">
        <f>IF(A8405="","",IF(A8405=-1,H8405,0))</f>
      </c>
      <c r="N8405">
        <f>IF(J8405="","",IF(E8405="SGD",1,IF(E8405="USD",Settings!$B$22,IF(E8405="HKD",Settings!$B$23,1))))</f>
      </c>
      <c r="O8405">
        <f>IF(OR(B8405="",C8405="",E8405=""),0,(IF(A8405=-1,H8405,0)-IF(OR(A8405=1,A8405=0),H8405,0)+IF(A8405=2,H8405,0))*IF(E8405="SGD",1,IF(E8405="USD",Settings!$B$22,IF(E8405="HKD",Settings!$B$23,1))))</f>
        <v>0</v>
      </c>
      <c r="P8405">
        <f>IF(OR(B8405="",C8405="",E8405=""),0,IF(A8405=2,H8405*IF(E8405="SGD",1,IF(E8405="USD",Settings!$B$22,IF(E8405="HKD",Settings!$B$23,1))),0))</f>
        <v>0</v>
      </c>
      <c r="Q8405" s="312">
        <f>IF(OR(J8405="",G8405=""),"",G8405+ROW()/1000000)</f>
      </c>
      <c r="R8405" s="247">
        <f>IF(Q8405="","",SUMIFS(Txn[Signed Units],Txn[Key],J8405,Txn[Transaction Order],"&lt;="&amp;Q8405))</f>
      </c>
    </row>
    <row r="8406" spans="10:18" ht="15" customHeight="1" x14ac:dyDescent="0.15">
      <c r="J8406" s="246">
        <f>IF(OR(B8406="",C8406="",E8406=""),"",B8406&amp;":"&amp;C8406&amp;":"&amp;E8406)</f>
      </c>
      <c r="K8406" s="247">
        <f>IF(A8406="","",A8406*D8406)</f>
      </c>
      <c r="L8406" s="246">
        <f>IF(A8406="","",IF(OR(A8406=1,A8406=0),H8406,0))</f>
      </c>
      <c r="M8406" s="246">
        <f>IF(A8406="","",IF(A8406=-1,H8406,0))</f>
      </c>
      <c r="N8406">
        <f>IF(J8406="","",IF(E8406="SGD",1,IF(E8406="USD",Settings!$B$22,IF(E8406="HKD",Settings!$B$23,1))))</f>
      </c>
      <c r="O8406">
        <f>IF(OR(B8406="",C8406="",E8406=""),0,(IF(A8406=-1,H8406,0)-IF(OR(A8406=1,A8406=0),H8406,0)+IF(A8406=2,H8406,0))*IF(E8406="SGD",1,IF(E8406="USD",Settings!$B$22,IF(E8406="HKD",Settings!$B$23,1))))</f>
        <v>0</v>
      </c>
      <c r="P8406">
        <f>IF(OR(B8406="",C8406="",E8406=""),0,IF(A8406=2,H8406*IF(E8406="SGD",1,IF(E8406="USD",Settings!$B$22,IF(E8406="HKD",Settings!$B$23,1))),0))</f>
        <v>0</v>
      </c>
      <c r="Q8406" s="312">
        <f>IF(OR(J8406="",G8406=""),"",G8406+ROW()/1000000)</f>
      </c>
      <c r="R8406" s="247">
        <f>IF(Q8406="","",SUMIFS(Txn[Signed Units],Txn[Key],J8406,Txn[Transaction Order],"&lt;="&amp;Q8406))</f>
      </c>
    </row>
    <row r="8407" spans="10:18" ht="15" customHeight="1" x14ac:dyDescent="0.15">
      <c r="J8407" s="246">
        <f>IF(OR(B8407="",C8407="",E8407=""),"",B8407&amp;":"&amp;C8407&amp;":"&amp;E8407)</f>
      </c>
      <c r="K8407" s="247">
        <f>IF(A8407="","",A8407*D8407)</f>
      </c>
      <c r="L8407" s="246">
        <f>IF(A8407="","",IF(OR(A8407=1,A8407=0),H8407,0))</f>
      </c>
      <c r="M8407" s="246">
        <f>IF(A8407="","",IF(A8407=-1,H8407,0))</f>
      </c>
      <c r="N8407">
        <f>IF(J8407="","",IF(E8407="SGD",1,IF(E8407="USD",Settings!$B$22,IF(E8407="HKD",Settings!$B$23,1))))</f>
      </c>
      <c r="O8407">
        <f>IF(OR(B8407="",C8407="",E8407=""),0,(IF(A8407=-1,H8407,0)-IF(OR(A8407=1,A8407=0),H8407,0)+IF(A8407=2,H8407,0))*IF(E8407="SGD",1,IF(E8407="USD",Settings!$B$22,IF(E8407="HKD",Settings!$B$23,1))))</f>
        <v>0</v>
      </c>
      <c r="P8407">
        <f>IF(OR(B8407="",C8407="",E8407=""),0,IF(A8407=2,H8407*IF(E8407="SGD",1,IF(E8407="USD",Settings!$B$22,IF(E8407="HKD",Settings!$B$23,1))),0))</f>
        <v>0</v>
      </c>
      <c r="Q8407" s="312">
        <f>IF(OR(J8407="",G8407=""),"",G8407+ROW()/1000000)</f>
      </c>
      <c r="R8407" s="247">
        <f>IF(Q8407="","",SUMIFS(Txn[Signed Units],Txn[Key],J8407,Txn[Transaction Order],"&lt;="&amp;Q8407))</f>
      </c>
    </row>
    <row r="8408" spans="10:18" ht="15" customHeight="1" x14ac:dyDescent="0.15">
      <c r="J8408" s="246">
        <f>IF(OR(B8408="",C8408="",E8408=""),"",B8408&amp;":"&amp;C8408&amp;":"&amp;E8408)</f>
      </c>
      <c r="K8408" s="247">
        <f>IF(A8408="","",A8408*D8408)</f>
      </c>
      <c r="L8408" s="246">
        <f>IF(A8408="","",IF(OR(A8408=1,A8408=0),H8408,0))</f>
      </c>
      <c r="M8408" s="246">
        <f>IF(A8408="","",IF(A8408=-1,H8408,0))</f>
      </c>
      <c r="N8408">
        <f>IF(J8408="","",IF(E8408="SGD",1,IF(E8408="USD",Settings!$B$22,IF(E8408="HKD",Settings!$B$23,1))))</f>
      </c>
      <c r="O8408">
        <f>IF(OR(B8408="",C8408="",E8408=""),0,(IF(A8408=-1,H8408,0)-IF(OR(A8408=1,A8408=0),H8408,0)+IF(A8408=2,H8408,0))*IF(E8408="SGD",1,IF(E8408="USD",Settings!$B$22,IF(E8408="HKD",Settings!$B$23,1))))</f>
        <v>0</v>
      </c>
      <c r="P8408">
        <f>IF(OR(B8408="",C8408="",E8408=""),0,IF(A8408=2,H8408*IF(E8408="SGD",1,IF(E8408="USD",Settings!$B$22,IF(E8408="HKD",Settings!$B$23,1))),0))</f>
        <v>0</v>
      </c>
      <c r="Q8408" s="312">
        <f>IF(OR(J8408="",G8408=""),"",G8408+ROW()/1000000)</f>
      </c>
      <c r="R8408" s="247">
        <f>IF(Q8408="","",SUMIFS(Txn[Signed Units],Txn[Key],J8408,Txn[Transaction Order],"&lt;="&amp;Q8408))</f>
      </c>
    </row>
    <row r="8409" spans="10:18" ht="15" customHeight="1" x14ac:dyDescent="0.15">
      <c r="J8409" s="246">
        <f>IF(OR(B8409="",C8409="",E8409=""),"",B8409&amp;":"&amp;C8409&amp;":"&amp;E8409)</f>
      </c>
      <c r="K8409" s="247">
        <f>IF(A8409="","",A8409*D8409)</f>
      </c>
      <c r="L8409" s="246">
        <f>IF(A8409="","",IF(OR(A8409=1,A8409=0),H8409,0))</f>
      </c>
      <c r="M8409" s="246">
        <f>IF(A8409="","",IF(A8409=-1,H8409,0))</f>
      </c>
      <c r="N8409">
        <f>IF(J8409="","",IF(E8409="SGD",1,IF(E8409="USD",Settings!$B$22,IF(E8409="HKD",Settings!$B$23,1))))</f>
      </c>
      <c r="O8409">
        <f>IF(OR(B8409="",C8409="",E8409=""),0,(IF(A8409=-1,H8409,0)-IF(OR(A8409=1,A8409=0),H8409,0)+IF(A8409=2,H8409,0))*IF(E8409="SGD",1,IF(E8409="USD",Settings!$B$22,IF(E8409="HKD",Settings!$B$23,1))))</f>
        <v>0</v>
      </c>
      <c r="P8409">
        <f>IF(OR(B8409="",C8409="",E8409=""),0,IF(A8409=2,H8409*IF(E8409="SGD",1,IF(E8409="USD",Settings!$B$22,IF(E8409="HKD",Settings!$B$23,1))),0))</f>
        <v>0</v>
      </c>
      <c r="Q8409" s="312">
        <f>IF(OR(J8409="",G8409=""),"",G8409+ROW()/1000000)</f>
      </c>
      <c r="R8409" s="247">
        <f>IF(Q8409="","",SUMIFS(Txn[Signed Units],Txn[Key],J8409,Txn[Transaction Order],"&lt;="&amp;Q8409))</f>
      </c>
    </row>
    <row r="8410" spans="10:18" ht="15" customHeight="1" x14ac:dyDescent="0.15">
      <c r="J8410" s="246">
        <f>IF(OR(B8410="",C8410="",E8410=""),"",B8410&amp;":"&amp;C8410&amp;":"&amp;E8410)</f>
      </c>
      <c r="K8410" s="247">
        <f>IF(A8410="","",A8410*D8410)</f>
      </c>
      <c r="L8410" s="246">
        <f>IF(A8410="","",IF(OR(A8410=1,A8410=0),H8410,0))</f>
      </c>
      <c r="M8410" s="246">
        <f>IF(A8410="","",IF(A8410=-1,H8410,0))</f>
      </c>
      <c r="N8410">
        <f>IF(J8410="","",IF(E8410="SGD",1,IF(E8410="USD",Settings!$B$22,IF(E8410="HKD",Settings!$B$23,1))))</f>
      </c>
      <c r="O8410">
        <f>IF(OR(B8410="",C8410="",E8410=""),0,(IF(A8410=-1,H8410,0)-IF(OR(A8410=1,A8410=0),H8410,0)+IF(A8410=2,H8410,0))*IF(E8410="SGD",1,IF(E8410="USD",Settings!$B$22,IF(E8410="HKD",Settings!$B$23,1))))</f>
        <v>0</v>
      </c>
      <c r="P8410">
        <f>IF(OR(B8410="",C8410="",E8410=""),0,IF(A8410=2,H8410*IF(E8410="SGD",1,IF(E8410="USD",Settings!$B$22,IF(E8410="HKD",Settings!$B$23,1))),0))</f>
        <v>0</v>
      </c>
      <c r="Q8410" s="312">
        <f>IF(OR(J8410="",G8410=""),"",G8410+ROW()/1000000)</f>
      </c>
      <c r="R8410" s="247">
        <f>IF(Q8410="","",SUMIFS(Txn[Signed Units],Txn[Key],J8410,Txn[Transaction Order],"&lt;="&amp;Q8410))</f>
      </c>
    </row>
    <row r="8411" spans="10:18" ht="15" customHeight="1" x14ac:dyDescent="0.15">
      <c r="J8411" s="246">
        <f>IF(OR(B8411="",C8411="",E8411=""),"",B8411&amp;":"&amp;C8411&amp;":"&amp;E8411)</f>
      </c>
      <c r="K8411" s="247">
        <f>IF(A8411="","",A8411*D8411)</f>
      </c>
      <c r="L8411" s="246">
        <f>IF(A8411="","",IF(OR(A8411=1,A8411=0),H8411,0))</f>
      </c>
      <c r="M8411" s="246">
        <f>IF(A8411="","",IF(A8411=-1,H8411,0))</f>
      </c>
      <c r="N8411">
        <f>IF(J8411="","",IF(E8411="SGD",1,IF(E8411="USD",Settings!$B$22,IF(E8411="HKD",Settings!$B$23,1))))</f>
      </c>
      <c r="O8411">
        <f>IF(OR(B8411="",C8411="",E8411=""),0,(IF(A8411=-1,H8411,0)-IF(OR(A8411=1,A8411=0),H8411,0)+IF(A8411=2,H8411,0))*IF(E8411="SGD",1,IF(E8411="USD",Settings!$B$22,IF(E8411="HKD",Settings!$B$23,1))))</f>
        <v>0</v>
      </c>
      <c r="P8411">
        <f>IF(OR(B8411="",C8411="",E8411=""),0,IF(A8411=2,H8411*IF(E8411="SGD",1,IF(E8411="USD",Settings!$B$22,IF(E8411="HKD",Settings!$B$23,1))),0))</f>
        <v>0</v>
      </c>
      <c r="Q8411" s="312">
        <f>IF(OR(J8411="",G8411=""),"",G8411+ROW()/1000000)</f>
      </c>
      <c r="R8411" s="247">
        <f>IF(Q8411="","",SUMIFS(Txn[Signed Units],Txn[Key],J8411,Txn[Transaction Order],"&lt;="&amp;Q8411))</f>
      </c>
    </row>
    <row r="8412" spans="10:18" ht="15" customHeight="1" x14ac:dyDescent="0.15">
      <c r="J8412" s="246">
        <f>IF(OR(B8412="",C8412="",E8412=""),"",B8412&amp;":"&amp;C8412&amp;":"&amp;E8412)</f>
      </c>
      <c r="K8412" s="247">
        <f>IF(A8412="","",A8412*D8412)</f>
      </c>
      <c r="L8412" s="246">
        <f>IF(A8412="","",IF(OR(A8412=1,A8412=0),H8412,0))</f>
      </c>
      <c r="M8412" s="246">
        <f>IF(A8412="","",IF(A8412=-1,H8412,0))</f>
      </c>
      <c r="N8412">
        <f>IF(J8412="","",IF(E8412="SGD",1,IF(E8412="USD",Settings!$B$22,IF(E8412="HKD",Settings!$B$23,1))))</f>
      </c>
      <c r="O8412">
        <f>IF(OR(B8412="",C8412="",E8412=""),0,(IF(A8412=-1,H8412,0)-IF(OR(A8412=1,A8412=0),H8412,0)+IF(A8412=2,H8412,0))*IF(E8412="SGD",1,IF(E8412="USD",Settings!$B$22,IF(E8412="HKD",Settings!$B$23,1))))</f>
        <v>0</v>
      </c>
      <c r="P8412">
        <f>IF(OR(B8412="",C8412="",E8412=""),0,IF(A8412=2,H8412*IF(E8412="SGD",1,IF(E8412="USD",Settings!$B$22,IF(E8412="HKD",Settings!$B$23,1))),0))</f>
        <v>0</v>
      </c>
      <c r="Q8412" s="312">
        <f>IF(OR(J8412="",G8412=""),"",G8412+ROW()/1000000)</f>
      </c>
      <c r="R8412" s="247">
        <f>IF(Q8412="","",SUMIFS(Txn[Signed Units],Txn[Key],J8412,Txn[Transaction Order],"&lt;="&amp;Q8412))</f>
      </c>
    </row>
    <row r="8413" spans="10:18" ht="15" customHeight="1" x14ac:dyDescent="0.15">
      <c r="J8413" s="246">
        <f>IF(OR(B8413="",C8413="",E8413=""),"",B8413&amp;":"&amp;C8413&amp;":"&amp;E8413)</f>
      </c>
      <c r="K8413" s="247">
        <f>IF(A8413="","",A8413*D8413)</f>
      </c>
      <c r="L8413" s="246">
        <f>IF(A8413="","",IF(OR(A8413=1,A8413=0),H8413,0))</f>
      </c>
      <c r="M8413" s="246">
        <f>IF(A8413="","",IF(A8413=-1,H8413,0))</f>
      </c>
      <c r="N8413">
        <f>IF(J8413="","",IF(E8413="SGD",1,IF(E8413="USD",Settings!$B$22,IF(E8413="HKD",Settings!$B$23,1))))</f>
      </c>
      <c r="O8413">
        <f>IF(OR(B8413="",C8413="",E8413=""),0,(IF(A8413=-1,H8413,0)-IF(OR(A8413=1,A8413=0),H8413,0)+IF(A8413=2,H8413,0))*IF(E8413="SGD",1,IF(E8413="USD",Settings!$B$22,IF(E8413="HKD",Settings!$B$23,1))))</f>
        <v>0</v>
      </c>
      <c r="P8413">
        <f>IF(OR(B8413="",C8413="",E8413=""),0,IF(A8413=2,H8413*IF(E8413="SGD",1,IF(E8413="USD",Settings!$B$22,IF(E8413="HKD",Settings!$B$23,1))),0))</f>
        <v>0</v>
      </c>
      <c r="Q8413" s="312">
        <f>IF(OR(J8413="",G8413=""),"",G8413+ROW()/1000000)</f>
      </c>
      <c r="R8413" s="247">
        <f>IF(Q8413="","",SUMIFS(Txn[Signed Units],Txn[Key],J8413,Txn[Transaction Order],"&lt;="&amp;Q8413))</f>
      </c>
    </row>
    <row r="8414" spans="10:18" ht="15" customHeight="1" x14ac:dyDescent="0.15">
      <c r="J8414" s="246">
        <f>IF(OR(B8414="",C8414="",E8414=""),"",B8414&amp;":"&amp;C8414&amp;":"&amp;E8414)</f>
      </c>
      <c r="K8414" s="247">
        <f>IF(A8414="","",A8414*D8414)</f>
      </c>
      <c r="L8414" s="246">
        <f>IF(A8414="","",IF(OR(A8414=1,A8414=0),H8414,0))</f>
      </c>
      <c r="M8414" s="246">
        <f>IF(A8414="","",IF(A8414=-1,H8414,0))</f>
      </c>
      <c r="N8414">
        <f>IF(J8414="","",IF(E8414="SGD",1,IF(E8414="USD",Settings!$B$22,IF(E8414="HKD",Settings!$B$23,1))))</f>
      </c>
      <c r="O8414">
        <f>IF(OR(B8414="",C8414="",E8414=""),0,(IF(A8414=-1,H8414,0)-IF(OR(A8414=1,A8414=0),H8414,0)+IF(A8414=2,H8414,0))*IF(E8414="SGD",1,IF(E8414="USD",Settings!$B$22,IF(E8414="HKD",Settings!$B$23,1))))</f>
        <v>0</v>
      </c>
      <c r="P8414">
        <f>IF(OR(B8414="",C8414="",E8414=""),0,IF(A8414=2,H8414*IF(E8414="SGD",1,IF(E8414="USD",Settings!$B$22,IF(E8414="HKD",Settings!$B$23,1))),0))</f>
        <v>0</v>
      </c>
      <c r="Q8414" s="312">
        <f>IF(OR(J8414="",G8414=""),"",G8414+ROW()/1000000)</f>
      </c>
      <c r="R8414" s="247">
        <f>IF(Q8414="","",SUMIFS(Txn[Signed Units],Txn[Key],J8414,Txn[Transaction Order],"&lt;="&amp;Q8414))</f>
      </c>
    </row>
    <row r="8415" spans="10:18" ht="15" customHeight="1" x14ac:dyDescent="0.15">
      <c r="J8415" s="246">
        <f>IF(OR(B8415="",C8415="",E8415=""),"",B8415&amp;":"&amp;C8415&amp;":"&amp;E8415)</f>
      </c>
      <c r="K8415" s="247">
        <f>IF(A8415="","",A8415*D8415)</f>
      </c>
      <c r="L8415" s="246">
        <f>IF(A8415="","",IF(OR(A8415=1,A8415=0),H8415,0))</f>
      </c>
      <c r="M8415" s="246">
        <f>IF(A8415="","",IF(A8415=-1,H8415,0))</f>
      </c>
      <c r="N8415">
        <f>IF(J8415="","",IF(E8415="SGD",1,IF(E8415="USD",Settings!$B$22,IF(E8415="HKD",Settings!$B$23,1))))</f>
      </c>
      <c r="O8415">
        <f>IF(OR(B8415="",C8415="",E8415=""),0,(IF(A8415=-1,H8415,0)-IF(OR(A8415=1,A8415=0),H8415,0)+IF(A8415=2,H8415,0))*IF(E8415="SGD",1,IF(E8415="USD",Settings!$B$22,IF(E8415="HKD",Settings!$B$23,1))))</f>
        <v>0</v>
      </c>
      <c r="P8415">
        <f>IF(OR(B8415="",C8415="",E8415=""),0,IF(A8415=2,H8415*IF(E8415="SGD",1,IF(E8415="USD",Settings!$B$22,IF(E8415="HKD",Settings!$B$23,1))),0))</f>
        <v>0</v>
      </c>
      <c r="Q8415" s="312">
        <f>IF(OR(J8415="",G8415=""),"",G8415+ROW()/1000000)</f>
      </c>
      <c r="R8415" s="247">
        <f>IF(Q8415="","",SUMIFS(Txn[Signed Units],Txn[Key],J8415,Txn[Transaction Order],"&lt;="&amp;Q8415))</f>
      </c>
    </row>
    <row r="8416" spans="10:18" ht="15" customHeight="1" x14ac:dyDescent="0.15">
      <c r="J8416" s="246">
        <f>IF(OR(B8416="",C8416="",E8416=""),"",B8416&amp;":"&amp;C8416&amp;":"&amp;E8416)</f>
      </c>
      <c r="K8416" s="247">
        <f>IF(A8416="","",A8416*D8416)</f>
      </c>
      <c r="L8416" s="246">
        <f>IF(A8416="","",IF(OR(A8416=1,A8416=0),H8416,0))</f>
      </c>
      <c r="M8416" s="246">
        <f>IF(A8416="","",IF(A8416=-1,H8416,0))</f>
      </c>
      <c r="N8416">
        <f>IF(J8416="","",IF(E8416="SGD",1,IF(E8416="USD",Settings!$B$22,IF(E8416="HKD",Settings!$B$23,1))))</f>
      </c>
      <c r="O8416">
        <f>IF(OR(B8416="",C8416="",E8416=""),0,(IF(A8416=-1,H8416,0)-IF(OR(A8416=1,A8416=0),H8416,0)+IF(A8416=2,H8416,0))*IF(E8416="SGD",1,IF(E8416="USD",Settings!$B$22,IF(E8416="HKD",Settings!$B$23,1))))</f>
        <v>0</v>
      </c>
      <c r="P8416">
        <f>IF(OR(B8416="",C8416="",E8416=""),0,IF(A8416=2,H8416*IF(E8416="SGD",1,IF(E8416="USD",Settings!$B$22,IF(E8416="HKD",Settings!$B$23,1))),0))</f>
        <v>0</v>
      </c>
      <c r="Q8416" s="312">
        <f>IF(OR(J8416="",G8416=""),"",G8416+ROW()/1000000)</f>
      </c>
      <c r="R8416" s="247">
        <f>IF(Q8416="","",SUMIFS(Txn[Signed Units],Txn[Key],J8416,Txn[Transaction Order],"&lt;="&amp;Q8416))</f>
      </c>
    </row>
    <row r="8417" spans="10:18" ht="15" customHeight="1" x14ac:dyDescent="0.15">
      <c r="J8417" s="246">
        <f>IF(OR(B8417="",C8417="",E8417=""),"",B8417&amp;":"&amp;C8417&amp;":"&amp;E8417)</f>
      </c>
      <c r="K8417" s="247">
        <f>IF(A8417="","",A8417*D8417)</f>
      </c>
      <c r="L8417" s="246">
        <f>IF(A8417="","",IF(OR(A8417=1,A8417=0),H8417,0))</f>
      </c>
      <c r="M8417" s="246">
        <f>IF(A8417="","",IF(A8417=-1,H8417,0))</f>
      </c>
      <c r="N8417">
        <f>IF(J8417="","",IF(E8417="SGD",1,IF(E8417="USD",Settings!$B$22,IF(E8417="HKD",Settings!$B$23,1))))</f>
      </c>
      <c r="O8417">
        <f>IF(OR(B8417="",C8417="",E8417=""),0,(IF(A8417=-1,H8417,0)-IF(OR(A8417=1,A8417=0),H8417,0)+IF(A8417=2,H8417,0))*IF(E8417="SGD",1,IF(E8417="USD",Settings!$B$22,IF(E8417="HKD",Settings!$B$23,1))))</f>
        <v>0</v>
      </c>
      <c r="P8417">
        <f>IF(OR(B8417="",C8417="",E8417=""),0,IF(A8417=2,H8417*IF(E8417="SGD",1,IF(E8417="USD",Settings!$B$22,IF(E8417="HKD",Settings!$B$23,1))),0))</f>
        <v>0</v>
      </c>
      <c r="Q8417" s="312">
        <f>IF(OR(J8417="",G8417=""),"",G8417+ROW()/1000000)</f>
      </c>
      <c r="R8417" s="247">
        <f>IF(Q8417="","",SUMIFS(Txn[Signed Units],Txn[Key],J8417,Txn[Transaction Order],"&lt;="&amp;Q8417))</f>
      </c>
    </row>
    <row r="8418" spans="10:18" ht="15" customHeight="1" x14ac:dyDescent="0.15">
      <c r="J8418" s="246">
        <f>IF(OR(B8418="",C8418="",E8418=""),"",B8418&amp;":"&amp;C8418&amp;":"&amp;E8418)</f>
      </c>
      <c r="K8418" s="247">
        <f>IF(A8418="","",A8418*D8418)</f>
      </c>
      <c r="L8418" s="246">
        <f>IF(A8418="","",IF(OR(A8418=1,A8418=0),H8418,0))</f>
      </c>
      <c r="M8418" s="246">
        <f>IF(A8418="","",IF(A8418=-1,H8418,0))</f>
      </c>
      <c r="N8418">
        <f>IF(J8418="","",IF(E8418="SGD",1,IF(E8418="USD",Settings!$B$22,IF(E8418="HKD",Settings!$B$23,1))))</f>
      </c>
      <c r="O8418">
        <f>IF(OR(B8418="",C8418="",E8418=""),0,(IF(A8418=-1,H8418,0)-IF(OR(A8418=1,A8418=0),H8418,0)+IF(A8418=2,H8418,0))*IF(E8418="SGD",1,IF(E8418="USD",Settings!$B$22,IF(E8418="HKD",Settings!$B$23,1))))</f>
        <v>0</v>
      </c>
      <c r="P8418">
        <f>IF(OR(B8418="",C8418="",E8418=""),0,IF(A8418=2,H8418*IF(E8418="SGD",1,IF(E8418="USD",Settings!$B$22,IF(E8418="HKD",Settings!$B$23,1))),0))</f>
        <v>0</v>
      </c>
      <c r="Q8418" s="312">
        <f>IF(OR(J8418="",G8418=""),"",G8418+ROW()/1000000)</f>
      </c>
      <c r="R8418" s="247">
        <f>IF(Q8418="","",SUMIFS(Txn[Signed Units],Txn[Key],J8418,Txn[Transaction Order],"&lt;="&amp;Q8418))</f>
      </c>
    </row>
    <row r="8419" spans="10:18" ht="15" customHeight="1" x14ac:dyDescent="0.15">
      <c r="J8419" s="246">
        <f>IF(OR(B8419="",C8419="",E8419=""),"",B8419&amp;":"&amp;C8419&amp;":"&amp;E8419)</f>
      </c>
      <c r="K8419" s="247">
        <f>IF(A8419="","",A8419*D8419)</f>
      </c>
      <c r="L8419" s="246">
        <f>IF(A8419="","",IF(OR(A8419=1,A8419=0),H8419,0))</f>
      </c>
      <c r="M8419" s="246">
        <f>IF(A8419="","",IF(A8419=-1,H8419,0))</f>
      </c>
      <c r="N8419">
        <f>IF(J8419="","",IF(E8419="SGD",1,IF(E8419="USD",Settings!$B$22,IF(E8419="HKD",Settings!$B$23,1))))</f>
      </c>
      <c r="O8419">
        <f>IF(OR(B8419="",C8419="",E8419=""),0,(IF(A8419=-1,H8419,0)-IF(OR(A8419=1,A8419=0),H8419,0)+IF(A8419=2,H8419,0))*IF(E8419="SGD",1,IF(E8419="USD",Settings!$B$22,IF(E8419="HKD",Settings!$B$23,1))))</f>
        <v>0</v>
      </c>
      <c r="P8419">
        <f>IF(OR(B8419="",C8419="",E8419=""),0,IF(A8419=2,H8419*IF(E8419="SGD",1,IF(E8419="USD",Settings!$B$22,IF(E8419="HKD",Settings!$B$23,1))),0))</f>
        <v>0</v>
      </c>
      <c r="Q8419" s="312">
        <f>IF(OR(J8419="",G8419=""),"",G8419+ROW()/1000000)</f>
      </c>
      <c r="R8419" s="247">
        <f>IF(Q8419="","",SUMIFS(Txn[Signed Units],Txn[Key],J8419,Txn[Transaction Order],"&lt;="&amp;Q8419))</f>
      </c>
    </row>
    <row r="8420" spans="10:18" ht="15" customHeight="1" x14ac:dyDescent="0.15">
      <c r="J8420" s="246">
        <f>IF(OR(B8420="",C8420="",E8420=""),"",B8420&amp;":"&amp;C8420&amp;":"&amp;E8420)</f>
      </c>
      <c r="K8420" s="247">
        <f>IF(A8420="","",A8420*D8420)</f>
      </c>
      <c r="L8420" s="246">
        <f>IF(A8420="","",IF(OR(A8420=1,A8420=0),H8420,0))</f>
      </c>
      <c r="M8420" s="246">
        <f>IF(A8420="","",IF(A8420=-1,H8420,0))</f>
      </c>
      <c r="N8420">
        <f>IF(J8420="","",IF(E8420="SGD",1,IF(E8420="USD",Settings!$B$22,IF(E8420="HKD",Settings!$B$23,1))))</f>
      </c>
      <c r="O8420">
        <f>IF(OR(B8420="",C8420="",E8420=""),0,(IF(A8420=-1,H8420,0)-IF(OR(A8420=1,A8420=0),H8420,0)+IF(A8420=2,H8420,0))*IF(E8420="SGD",1,IF(E8420="USD",Settings!$B$22,IF(E8420="HKD",Settings!$B$23,1))))</f>
        <v>0</v>
      </c>
      <c r="P8420">
        <f>IF(OR(B8420="",C8420="",E8420=""),0,IF(A8420=2,H8420*IF(E8420="SGD",1,IF(E8420="USD",Settings!$B$22,IF(E8420="HKD",Settings!$B$23,1))),0))</f>
        <v>0</v>
      </c>
      <c r="Q8420" s="312">
        <f>IF(OR(J8420="",G8420=""),"",G8420+ROW()/1000000)</f>
      </c>
      <c r="R8420" s="247">
        <f>IF(Q8420="","",SUMIFS(Txn[Signed Units],Txn[Key],J8420,Txn[Transaction Order],"&lt;="&amp;Q8420))</f>
      </c>
    </row>
    <row r="8421" spans="10:18" ht="15" customHeight="1" x14ac:dyDescent="0.15">
      <c r="J8421" s="246">
        <f>IF(OR(B8421="",C8421="",E8421=""),"",B8421&amp;":"&amp;C8421&amp;":"&amp;E8421)</f>
      </c>
      <c r="K8421" s="247">
        <f>IF(A8421="","",A8421*D8421)</f>
      </c>
      <c r="L8421" s="246">
        <f>IF(A8421="","",IF(OR(A8421=1,A8421=0),H8421,0))</f>
      </c>
      <c r="M8421" s="246">
        <f>IF(A8421="","",IF(A8421=-1,H8421,0))</f>
      </c>
      <c r="N8421">
        <f>IF(J8421="","",IF(E8421="SGD",1,IF(E8421="USD",Settings!$B$22,IF(E8421="HKD",Settings!$B$23,1))))</f>
      </c>
      <c r="O8421">
        <f>IF(OR(B8421="",C8421="",E8421=""),0,(IF(A8421=-1,H8421,0)-IF(OR(A8421=1,A8421=0),H8421,0)+IF(A8421=2,H8421,0))*IF(E8421="SGD",1,IF(E8421="USD",Settings!$B$22,IF(E8421="HKD",Settings!$B$23,1))))</f>
        <v>0</v>
      </c>
      <c r="P8421">
        <f>IF(OR(B8421="",C8421="",E8421=""),0,IF(A8421=2,H8421*IF(E8421="SGD",1,IF(E8421="USD",Settings!$B$22,IF(E8421="HKD",Settings!$B$23,1))),0))</f>
        <v>0</v>
      </c>
      <c r="Q8421" s="312">
        <f>IF(OR(J8421="",G8421=""),"",G8421+ROW()/1000000)</f>
      </c>
      <c r="R8421" s="247">
        <f>IF(Q8421="","",SUMIFS(Txn[Signed Units],Txn[Key],J8421,Txn[Transaction Order],"&lt;="&amp;Q8421))</f>
      </c>
    </row>
    <row r="8422" spans="10:18" ht="15" customHeight="1" x14ac:dyDescent="0.15">
      <c r="J8422" s="246">
        <f>IF(OR(B8422="",C8422="",E8422=""),"",B8422&amp;":"&amp;C8422&amp;":"&amp;E8422)</f>
      </c>
      <c r="K8422" s="247">
        <f>IF(A8422="","",A8422*D8422)</f>
      </c>
      <c r="L8422" s="246">
        <f>IF(A8422="","",IF(OR(A8422=1,A8422=0),H8422,0))</f>
      </c>
      <c r="M8422" s="246">
        <f>IF(A8422="","",IF(A8422=-1,H8422,0))</f>
      </c>
      <c r="N8422">
        <f>IF(J8422="","",IF(E8422="SGD",1,IF(E8422="USD",Settings!$B$22,IF(E8422="HKD",Settings!$B$23,1))))</f>
      </c>
      <c r="O8422">
        <f>IF(OR(B8422="",C8422="",E8422=""),0,(IF(A8422=-1,H8422,0)-IF(OR(A8422=1,A8422=0),H8422,0)+IF(A8422=2,H8422,0))*IF(E8422="SGD",1,IF(E8422="USD",Settings!$B$22,IF(E8422="HKD",Settings!$B$23,1))))</f>
        <v>0</v>
      </c>
      <c r="P8422">
        <f>IF(OR(B8422="",C8422="",E8422=""),0,IF(A8422=2,H8422*IF(E8422="SGD",1,IF(E8422="USD",Settings!$B$22,IF(E8422="HKD",Settings!$B$23,1))),0))</f>
        <v>0</v>
      </c>
      <c r="Q8422" s="312">
        <f>IF(OR(J8422="",G8422=""),"",G8422+ROW()/1000000)</f>
      </c>
      <c r="R8422" s="247">
        <f>IF(Q8422="","",SUMIFS(Txn[Signed Units],Txn[Key],J8422,Txn[Transaction Order],"&lt;="&amp;Q8422))</f>
      </c>
    </row>
    <row r="8423" spans="10:18" ht="15" customHeight="1" x14ac:dyDescent="0.15">
      <c r="J8423" s="246">
        <f>IF(OR(B8423="",C8423="",E8423=""),"",B8423&amp;":"&amp;C8423&amp;":"&amp;E8423)</f>
      </c>
      <c r="K8423" s="247">
        <f>IF(A8423="","",A8423*D8423)</f>
      </c>
      <c r="L8423" s="246">
        <f>IF(A8423="","",IF(OR(A8423=1,A8423=0),H8423,0))</f>
      </c>
      <c r="M8423" s="246">
        <f>IF(A8423="","",IF(A8423=-1,H8423,0))</f>
      </c>
      <c r="N8423">
        <f>IF(J8423="","",IF(E8423="SGD",1,IF(E8423="USD",Settings!$B$22,IF(E8423="HKD",Settings!$B$23,1))))</f>
      </c>
      <c r="O8423">
        <f>IF(OR(B8423="",C8423="",E8423=""),0,(IF(A8423=-1,H8423,0)-IF(OR(A8423=1,A8423=0),H8423,0)+IF(A8423=2,H8423,0))*IF(E8423="SGD",1,IF(E8423="USD",Settings!$B$22,IF(E8423="HKD",Settings!$B$23,1))))</f>
        <v>0</v>
      </c>
      <c r="P8423">
        <f>IF(OR(B8423="",C8423="",E8423=""),0,IF(A8423=2,H8423*IF(E8423="SGD",1,IF(E8423="USD",Settings!$B$22,IF(E8423="HKD",Settings!$B$23,1))),0))</f>
        <v>0</v>
      </c>
      <c r="Q8423" s="312">
        <f>IF(OR(J8423="",G8423=""),"",G8423+ROW()/1000000)</f>
      </c>
      <c r="R8423" s="247">
        <f>IF(Q8423="","",SUMIFS(Txn[Signed Units],Txn[Key],J8423,Txn[Transaction Order],"&lt;="&amp;Q8423))</f>
      </c>
    </row>
    <row r="8424" spans="10:18" ht="15" customHeight="1" x14ac:dyDescent="0.15">
      <c r="J8424" s="246">
        <f>IF(OR(B8424="",C8424="",E8424=""),"",B8424&amp;":"&amp;C8424&amp;":"&amp;E8424)</f>
      </c>
      <c r="K8424" s="247">
        <f>IF(A8424="","",A8424*D8424)</f>
      </c>
      <c r="L8424" s="246">
        <f>IF(A8424="","",IF(OR(A8424=1,A8424=0),H8424,0))</f>
      </c>
      <c r="M8424" s="246">
        <f>IF(A8424="","",IF(A8424=-1,H8424,0))</f>
      </c>
      <c r="N8424">
        <f>IF(J8424="","",IF(E8424="SGD",1,IF(E8424="USD",Settings!$B$22,IF(E8424="HKD",Settings!$B$23,1))))</f>
      </c>
      <c r="O8424">
        <f>IF(OR(B8424="",C8424="",E8424=""),0,(IF(A8424=-1,H8424,0)-IF(OR(A8424=1,A8424=0),H8424,0)+IF(A8424=2,H8424,0))*IF(E8424="SGD",1,IF(E8424="USD",Settings!$B$22,IF(E8424="HKD",Settings!$B$23,1))))</f>
        <v>0</v>
      </c>
      <c r="P8424">
        <f>IF(OR(B8424="",C8424="",E8424=""),0,IF(A8424=2,H8424*IF(E8424="SGD",1,IF(E8424="USD",Settings!$B$22,IF(E8424="HKD",Settings!$B$23,1))),0))</f>
        <v>0</v>
      </c>
      <c r="Q8424" s="312">
        <f>IF(OR(J8424="",G8424=""),"",G8424+ROW()/1000000)</f>
      </c>
      <c r="R8424" s="247">
        <f>IF(Q8424="","",SUMIFS(Txn[Signed Units],Txn[Key],J8424,Txn[Transaction Order],"&lt;="&amp;Q8424))</f>
      </c>
    </row>
    <row r="8425" spans="10:18" ht="15" customHeight="1" x14ac:dyDescent="0.15">
      <c r="J8425" s="246">
        <f>IF(OR(B8425="",C8425="",E8425=""),"",B8425&amp;":"&amp;C8425&amp;":"&amp;E8425)</f>
      </c>
      <c r="K8425" s="247">
        <f>IF(A8425="","",A8425*D8425)</f>
      </c>
      <c r="L8425" s="246">
        <f>IF(A8425="","",IF(OR(A8425=1,A8425=0),H8425,0))</f>
      </c>
      <c r="M8425" s="246">
        <f>IF(A8425="","",IF(A8425=-1,H8425,0))</f>
      </c>
      <c r="N8425">
        <f>IF(J8425="","",IF(E8425="SGD",1,IF(E8425="USD",Settings!$B$22,IF(E8425="HKD",Settings!$B$23,1))))</f>
      </c>
      <c r="O8425">
        <f>IF(OR(B8425="",C8425="",E8425=""),0,(IF(A8425=-1,H8425,0)-IF(OR(A8425=1,A8425=0),H8425,0)+IF(A8425=2,H8425,0))*IF(E8425="SGD",1,IF(E8425="USD",Settings!$B$22,IF(E8425="HKD",Settings!$B$23,1))))</f>
        <v>0</v>
      </c>
      <c r="P8425">
        <f>IF(OR(B8425="",C8425="",E8425=""),0,IF(A8425=2,H8425*IF(E8425="SGD",1,IF(E8425="USD",Settings!$B$22,IF(E8425="HKD",Settings!$B$23,1))),0))</f>
        <v>0</v>
      </c>
      <c r="Q8425" s="312">
        <f>IF(OR(J8425="",G8425=""),"",G8425+ROW()/1000000)</f>
      </c>
      <c r="R8425" s="247">
        <f>IF(Q8425="","",SUMIFS(Txn[Signed Units],Txn[Key],J8425,Txn[Transaction Order],"&lt;="&amp;Q8425))</f>
      </c>
    </row>
    <row r="8426" spans="10:18" ht="15" customHeight="1" x14ac:dyDescent="0.15">
      <c r="J8426" s="246">
        <f>IF(OR(B8426="",C8426="",E8426=""),"",B8426&amp;":"&amp;C8426&amp;":"&amp;E8426)</f>
      </c>
      <c r="K8426" s="247">
        <f>IF(A8426="","",A8426*D8426)</f>
      </c>
      <c r="L8426" s="246">
        <f>IF(A8426="","",IF(OR(A8426=1,A8426=0),H8426,0))</f>
      </c>
      <c r="M8426" s="246">
        <f>IF(A8426="","",IF(A8426=-1,H8426,0))</f>
      </c>
      <c r="N8426">
        <f>IF(J8426="","",IF(E8426="SGD",1,IF(E8426="USD",Settings!$B$22,IF(E8426="HKD",Settings!$B$23,1))))</f>
      </c>
      <c r="O8426">
        <f>IF(OR(B8426="",C8426="",E8426=""),0,(IF(A8426=-1,H8426,0)-IF(OR(A8426=1,A8426=0),H8426,0)+IF(A8426=2,H8426,0))*IF(E8426="SGD",1,IF(E8426="USD",Settings!$B$22,IF(E8426="HKD",Settings!$B$23,1))))</f>
        <v>0</v>
      </c>
      <c r="P8426">
        <f>IF(OR(B8426="",C8426="",E8426=""),0,IF(A8426=2,H8426*IF(E8426="SGD",1,IF(E8426="USD",Settings!$B$22,IF(E8426="HKD",Settings!$B$23,1))),0))</f>
        <v>0</v>
      </c>
      <c r="Q8426" s="312">
        <f>IF(OR(J8426="",G8426=""),"",G8426+ROW()/1000000)</f>
      </c>
      <c r="R8426" s="247">
        <f>IF(Q8426="","",SUMIFS(Txn[Signed Units],Txn[Key],J8426,Txn[Transaction Order],"&lt;="&amp;Q8426))</f>
      </c>
    </row>
    <row r="8427" spans="10:18" ht="15" customHeight="1" x14ac:dyDescent="0.15">
      <c r="J8427" s="246">
        <f>IF(OR(B8427="",C8427="",E8427=""),"",B8427&amp;":"&amp;C8427&amp;":"&amp;E8427)</f>
      </c>
      <c r="K8427" s="247">
        <f>IF(A8427="","",A8427*D8427)</f>
      </c>
      <c r="L8427" s="246">
        <f>IF(A8427="","",IF(OR(A8427=1,A8427=0),H8427,0))</f>
      </c>
      <c r="M8427" s="246">
        <f>IF(A8427="","",IF(A8427=-1,H8427,0))</f>
      </c>
      <c r="N8427">
        <f>IF(J8427="","",IF(E8427="SGD",1,IF(E8427="USD",Settings!$B$22,IF(E8427="HKD",Settings!$B$23,1))))</f>
      </c>
      <c r="O8427">
        <f>IF(OR(B8427="",C8427="",E8427=""),0,(IF(A8427=-1,H8427,0)-IF(OR(A8427=1,A8427=0),H8427,0)+IF(A8427=2,H8427,0))*IF(E8427="SGD",1,IF(E8427="USD",Settings!$B$22,IF(E8427="HKD",Settings!$B$23,1))))</f>
        <v>0</v>
      </c>
      <c r="P8427">
        <f>IF(OR(B8427="",C8427="",E8427=""),0,IF(A8427=2,H8427*IF(E8427="SGD",1,IF(E8427="USD",Settings!$B$22,IF(E8427="HKD",Settings!$B$23,1))),0))</f>
        <v>0</v>
      </c>
      <c r="Q8427" s="312">
        <f>IF(OR(J8427="",G8427=""),"",G8427+ROW()/1000000)</f>
      </c>
      <c r="R8427" s="247">
        <f>IF(Q8427="","",SUMIFS(Txn[Signed Units],Txn[Key],J8427,Txn[Transaction Order],"&lt;="&amp;Q8427))</f>
      </c>
    </row>
    <row r="8428" spans="10:18" ht="15" customHeight="1" x14ac:dyDescent="0.15">
      <c r="J8428" s="246">
        <f>IF(OR(B8428="",C8428="",E8428=""),"",B8428&amp;":"&amp;C8428&amp;":"&amp;E8428)</f>
      </c>
      <c r="K8428" s="247">
        <f>IF(A8428="","",A8428*D8428)</f>
      </c>
      <c r="L8428" s="246">
        <f>IF(A8428="","",IF(OR(A8428=1,A8428=0),H8428,0))</f>
      </c>
      <c r="M8428" s="246">
        <f>IF(A8428="","",IF(A8428=-1,H8428,0))</f>
      </c>
      <c r="N8428">
        <f>IF(J8428="","",IF(E8428="SGD",1,IF(E8428="USD",Settings!$B$22,IF(E8428="HKD",Settings!$B$23,1))))</f>
      </c>
      <c r="O8428">
        <f>IF(OR(B8428="",C8428="",E8428=""),0,(IF(A8428=-1,H8428,0)-IF(OR(A8428=1,A8428=0),H8428,0)+IF(A8428=2,H8428,0))*IF(E8428="SGD",1,IF(E8428="USD",Settings!$B$22,IF(E8428="HKD",Settings!$B$23,1))))</f>
        <v>0</v>
      </c>
      <c r="P8428">
        <f>IF(OR(B8428="",C8428="",E8428=""),0,IF(A8428=2,H8428*IF(E8428="SGD",1,IF(E8428="USD",Settings!$B$22,IF(E8428="HKD",Settings!$B$23,1))),0))</f>
        <v>0</v>
      </c>
      <c r="Q8428" s="312">
        <f>IF(OR(J8428="",G8428=""),"",G8428+ROW()/1000000)</f>
      </c>
      <c r="R8428" s="247">
        <f>IF(Q8428="","",SUMIFS(Txn[Signed Units],Txn[Key],J8428,Txn[Transaction Order],"&lt;="&amp;Q8428))</f>
      </c>
    </row>
    <row r="8429" spans="10:18" ht="15" customHeight="1" x14ac:dyDescent="0.15">
      <c r="J8429" s="246">
        <f>IF(OR(B8429="",C8429="",E8429=""),"",B8429&amp;":"&amp;C8429&amp;":"&amp;E8429)</f>
      </c>
      <c r="K8429" s="247">
        <f>IF(A8429="","",A8429*D8429)</f>
      </c>
      <c r="L8429" s="246">
        <f>IF(A8429="","",IF(OR(A8429=1,A8429=0),H8429,0))</f>
      </c>
      <c r="M8429" s="246">
        <f>IF(A8429="","",IF(A8429=-1,H8429,0))</f>
      </c>
      <c r="N8429">
        <f>IF(J8429="","",IF(E8429="SGD",1,IF(E8429="USD",Settings!$B$22,IF(E8429="HKD",Settings!$B$23,1))))</f>
      </c>
      <c r="O8429">
        <f>IF(OR(B8429="",C8429="",E8429=""),0,(IF(A8429=-1,H8429,0)-IF(OR(A8429=1,A8429=0),H8429,0)+IF(A8429=2,H8429,0))*IF(E8429="SGD",1,IF(E8429="USD",Settings!$B$22,IF(E8429="HKD",Settings!$B$23,1))))</f>
        <v>0</v>
      </c>
      <c r="P8429">
        <f>IF(OR(B8429="",C8429="",E8429=""),0,IF(A8429=2,H8429*IF(E8429="SGD",1,IF(E8429="USD",Settings!$B$22,IF(E8429="HKD",Settings!$B$23,1))),0))</f>
        <v>0</v>
      </c>
      <c r="Q8429" s="312">
        <f>IF(OR(J8429="",G8429=""),"",G8429+ROW()/1000000)</f>
      </c>
      <c r="R8429" s="247">
        <f>IF(Q8429="","",SUMIFS(Txn[Signed Units],Txn[Key],J8429,Txn[Transaction Order],"&lt;="&amp;Q8429))</f>
      </c>
    </row>
    <row r="8430" spans="10:18" ht="15" customHeight="1" x14ac:dyDescent="0.15">
      <c r="J8430" s="246">
        <f>IF(OR(B8430="",C8430="",E8430=""),"",B8430&amp;":"&amp;C8430&amp;":"&amp;E8430)</f>
      </c>
      <c r="K8430" s="247">
        <f>IF(A8430="","",A8430*D8430)</f>
      </c>
      <c r="L8430" s="246">
        <f>IF(A8430="","",IF(OR(A8430=1,A8430=0),H8430,0))</f>
      </c>
      <c r="M8430" s="246">
        <f>IF(A8430="","",IF(A8430=-1,H8430,0))</f>
      </c>
      <c r="N8430">
        <f>IF(J8430="","",IF(E8430="SGD",1,IF(E8430="USD",Settings!$B$22,IF(E8430="HKD",Settings!$B$23,1))))</f>
      </c>
      <c r="O8430">
        <f>IF(OR(B8430="",C8430="",E8430=""),0,(IF(A8430=-1,H8430,0)-IF(OR(A8430=1,A8430=0),H8430,0)+IF(A8430=2,H8430,0))*IF(E8430="SGD",1,IF(E8430="USD",Settings!$B$22,IF(E8430="HKD",Settings!$B$23,1))))</f>
        <v>0</v>
      </c>
      <c r="P8430">
        <f>IF(OR(B8430="",C8430="",E8430=""),0,IF(A8430=2,H8430*IF(E8430="SGD",1,IF(E8430="USD",Settings!$B$22,IF(E8430="HKD",Settings!$B$23,1))),0))</f>
        <v>0</v>
      </c>
      <c r="Q8430" s="312">
        <f>IF(OR(J8430="",G8430=""),"",G8430+ROW()/1000000)</f>
      </c>
      <c r="R8430" s="247">
        <f>IF(Q8430="","",SUMIFS(Txn[Signed Units],Txn[Key],J8430,Txn[Transaction Order],"&lt;="&amp;Q8430))</f>
      </c>
    </row>
    <row r="8431" spans="10:18" ht="15" customHeight="1" x14ac:dyDescent="0.15">
      <c r="J8431" s="246">
        <f>IF(OR(B8431="",C8431="",E8431=""),"",B8431&amp;":"&amp;C8431&amp;":"&amp;E8431)</f>
      </c>
      <c r="K8431" s="247">
        <f>IF(A8431="","",A8431*D8431)</f>
      </c>
      <c r="L8431" s="246">
        <f>IF(A8431="","",IF(OR(A8431=1,A8431=0),H8431,0))</f>
      </c>
      <c r="M8431" s="246">
        <f>IF(A8431="","",IF(A8431=-1,H8431,0))</f>
      </c>
      <c r="N8431">
        <f>IF(J8431="","",IF(E8431="SGD",1,IF(E8431="USD",Settings!$B$22,IF(E8431="HKD",Settings!$B$23,1))))</f>
      </c>
      <c r="O8431">
        <f>IF(OR(B8431="",C8431="",E8431=""),0,(IF(A8431=-1,H8431,0)-IF(OR(A8431=1,A8431=0),H8431,0)+IF(A8431=2,H8431,0))*IF(E8431="SGD",1,IF(E8431="USD",Settings!$B$22,IF(E8431="HKD",Settings!$B$23,1))))</f>
        <v>0</v>
      </c>
      <c r="P8431">
        <f>IF(OR(B8431="",C8431="",E8431=""),0,IF(A8431=2,H8431*IF(E8431="SGD",1,IF(E8431="USD",Settings!$B$22,IF(E8431="HKD",Settings!$B$23,1))),0))</f>
        <v>0</v>
      </c>
      <c r="Q8431" s="312">
        <f>IF(OR(J8431="",G8431=""),"",G8431+ROW()/1000000)</f>
      </c>
      <c r="R8431" s="247">
        <f>IF(Q8431="","",SUMIFS(Txn[Signed Units],Txn[Key],J8431,Txn[Transaction Order],"&lt;="&amp;Q8431))</f>
      </c>
    </row>
    <row r="8432" spans="10:18" ht="15" customHeight="1" x14ac:dyDescent="0.15">
      <c r="J8432" s="246">
        <f>IF(OR(B8432="",C8432="",E8432=""),"",B8432&amp;":"&amp;C8432&amp;":"&amp;E8432)</f>
      </c>
      <c r="K8432" s="247">
        <f>IF(A8432="","",A8432*D8432)</f>
      </c>
      <c r="L8432" s="246">
        <f>IF(A8432="","",IF(OR(A8432=1,A8432=0),H8432,0))</f>
      </c>
      <c r="M8432" s="246">
        <f>IF(A8432="","",IF(A8432=-1,H8432,0))</f>
      </c>
      <c r="N8432">
        <f>IF(J8432="","",IF(E8432="SGD",1,IF(E8432="USD",Settings!$B$22,IF(E8432="HKD",Settings!$B$23,1))))</f>
      </c>
      <c r="O8432">
        <f>IF(OR(B8432="",C8432="",E8432=""),0,(IF(A8432=-1,H8432,0)-IF(OR(A8432=1,A8432=0),H8432,0)+IF(A8432=2,H8432,0))*IF(E8432="SGD",1,IF(E8432="USD",Settings!$B$22,IF(E8432="HKD",Settings!$B$23,1))))</f>
        <v>0</v>
      </c>
      <c r="P8432">
        <f>IF(OR(B8432="",C8432="",E8432=""),0,IF(A8432=2,H8432*IF(E8432="SGD",1,IF(E8432="USD",Settings!$B$22,IF(E8432="HKD",Settings!$B$23,1))),0))</f>
        <v>0</v>
      </c>
      <c r="Q8432" s="312">
        <f>IF(OR(J8432="",G8432=""),"",G8432+ROW()/1000000)</f>
      </c>
      <c r="R8432" s="247">
        <f>IF(Q8432="","",SUMIFS(Txn[Signed Units],Txn[Key],J8432,Txn[Transaction Order],"&lt;="&amp;Q8432))</f>
      </c>
    </row>
    <row r="8433" spans="10:18" ht="15" customHeight="1" x14ac:dyDescent="0.15">
      <c r="J8433" s="246">
        <f>IF(OR(B8433="",C8433="",E8433=""),"",B8433&amp;":"&amp;C8433&amp;":"&amp;E8433)</f>
      </c>
      <c r="K8433" s="247">
        <f>IF(A8433="","",A8433*D8433)</f>
      </c>
      <c r="L8433" s="246">
        <f>IF(A8433="","",IF(OR(A8433=1,A8433=0),H8433,0))</f>
      </c>
      <c r="M8433" s="246">
        <f>IF(A8433="","",IF(A8433=-1,H8433,0))</f>
      </c>
      <c r="N8433">
        <f>IF(J8433="","",IF(E8433="SGD",1,IF(E8433="USD",Settings!$B$22,IF(E8433="HKD",Settings!$B$23,1))))</f>
      </c>
      <c r="O8433">
        <f>IF(OR(B8433="",C8433="",E8433=""),0,(IF(A8433=-1,H8433,0)-IF(OR(A8433=1,A8433=0),H8433,0)+IF(A8433=2,H8433,0))*IF(E8433="SGD",1,IF(E8433="USD",Settings!$B$22,IF(E8433="HKD",Settings!$B$23,1))))</f>
        <v>0</v>
      </c>
      <c r="P8433">
        <f>IF(OR(B8433="",C8433="",E8433=""),0,IF(A8433=2,H8433*IF(E8433="SGD",1,IF(E8433="USD",Settings!$B$22,IF(E8433="HKD",Settings!$B$23,1))),0))</f>
        <v>0</v>
      </c>
      <c r="Q8433" s="312">
        <f>IF(OR(J8433="",G8433=""),"",G8433+ROW()/1000000)</f>
      </c>
      <c r="R8433" s="247">
        <f>IF(Q8433="","",SUMIFS(Txn[Signed Units],Txn[Key],J8433,Txn[Transaction Order],"&lt;="&amp;Q8433))</f>
      </c>
    </row>
    <row r="8434" spans="10:18" ht="15" customHeight="1" x14ac:dyDescent="0.15">
      <c r="J8434" s="246">
        <f>IF(OR(B8434="",C8434="",E8434=""),"",B8434&amp;":"&amp;C8434&amp;":"&amp;E8434)</f>
      </c>
      <c r="K8434" s="247">
        <f>IF(A8434="","",A8434*D8434)</f>
      </c>
      <c r="L8434" s="246">
        <f>IF(A8434="","",IF(OR(A8434=1,A8434=0),H8434,0))</f>
      </c>
      <c r="M8434" s="246">
        <f>IF(A8434="","",IF(A8434=-1,H8434,0))</f>
      </c>
      <c r="N8434">
        <f>IF(J8434="","",IF(E8434="SGD",1,IF(E8434="USD",Settings!$B$22,IF(E8434="HKD",Settings!$B$23,1))))</f>
      </c>
      <c r="O8434">
        <f>IF(OR(B8434="",C8434="",E8434=""),0,(IF(A8434=-1,H8434,0)-IF(OR(A8434=1,A8434=0),H8434,0)+IF(A8434=2,H8434,0))*IF(E8434="SGD",1,IF(E8434="USD",Settings!$B$22,IF(E8434="HKD",Settings!$B$23,1))))</f>
        <v>0</v>
      </c>
      <c r="P8434">
        <f>IF(OR(B8434="",C8434="",E8434=""),0,IF(A8434=2,H8434*IF(E8434="SGD",1,IF(E8434="USD",Settings!$B$22,IF(E8434="HKD",Settings!$B$23,1))),0))</f>
        <v>0</v>
      </c>
      <c r="Q8434" s="312">
        <f>IF(OR(J8434="",G8434=""),"",G8434+ROW()/1000000)</f>
      </c>
      <c r="R8434" s="247">
        <f>IF(Q8434="","",SUMIFS(Txn[Signed Units],Txn[Key],J8434,Txn[Transaction Order],"&lt;="&amp;Q8434))</f>
      </c>
    </row>
    <row r="8435" spans="10:18" ht="15" customHeight="1" x14ac:dyDescent="0.15">
      <c r="J8435" s="246">
        <f>IF(OR(B8435="",C8435="",E8435=""),"",B8435&amp;":"&amp;C8435&amp;":"&amp;E8435)</f>
      </c>
      <c r="K8435" s="247">
        <f>IF(A8435="","",A8435*D8435)</f>
      </c>
      <c r="L8435" s="246">
        <f>IF(A8435="","",IF(OR(A8435=1,A8435=0),H8435,0))</f>
      </c>
      <c r="M8435" s="246">
        <f>IF(A8435="","",IF(A8435=-1,H8435,0))</f>
      </c>
      <c r="N8435">
        <f>IF(J8435="","",IF(E8435="SGD",1,IF(E8435="USD",Settings!$B$22,IF(E8435="HKD",Settings!$B$23,1))))</f>
      </c>
      <c r="O8435">
        <f>IF(OR(B8435="",C8435="",E8435=""),0,(IF(A8435=-1,H8435,0)-IF(OR(A8435=1,A8435=0),H8435,0)+IF(A8435=2,H8435,0))*IF(E8435="SGD",1,IF(E8435="USD",Settings!$B$22,IF(E8435="HKD",Settings!$B$23,1))))</f>
        <v>0</v>
      </c>
      <c r="P8435">
        <f>IF(OR(B8435="",C8435="",E8435=""),0,IF(A8435=2,H8435*IF(E8435="SGD",1,IF(E8435="USD",Settings!$B$22,IF(E8435="HKD",Settings!$B$23,1))),0))</f>
        <v>0</v>
      </c>
      <c r="Q8435" s="312">
        <f>IF(OR(J8435="",G8435=""),"",G8435+ROW()/1000000)</f>
      </c>
      <c r="R8435" s="247">
        <f>IF(Q8435="","",SUMIFS(Txn[Signed Units],Txn[Key],J8435,Txn[Transaction Order],"&lt;="&amp;Q8435))</f>
      </c>
    </row>
    <row r="8436" spans="10:18" ht="15" customHeight="1" x14ac:dyDescent="0.15">
      <c r="J8436" s="246">
        <f>IF(OR(B8436="",C8436="",E8436=""),"",B8436&amp;":"&amp;C8436&amp;":"&amp;E8436)</f>
      </c>
      <c r="K8436" s="247">
        <f>IF(A8436="","",A8436*D8436)</f>
      </c>
      <c r="L8436" s="246">
        <f>IF(A8436="","",IF(OR(A8436=1,A8436=0),H8436,0))</f>
      </c>
      <c r="M8436" s="246">
        <f>IF(A8436="","",IF(A8436=-1,H8436,0))</f>
      </c>
      <c r="N8436">
        <f>IF(J8436="","",IF(E8436="SGD",1,IF(E8436="USD",Settings!$B$22,IF(E8436="HKD",Settings!$B$23,1))))</f>
      </c>
      <c r="O8436">
        <f>IF(OR(B8436="",C8436="",E8436=""),0,(IF(A8436=-1,H8436,0)-IF(OR(A8436=1,A8436=0),H8436,0)+IF(A8436=2,H8436,0))*IF(E8436="SGD",1,IF(E8436="USD",Settings!$B$22,IF(E8436="HKD",Settings!$B$23,1))))</f>
        <v>0</v>
      </c>
      <c r="P8436">
        <f>IF(OR(B8436="",C8436="",E8436=""),0,IF(A8436=2,H8436*IF(E8436="SGD",1,IF(E8436="USD",Settings!$B$22,IF(E8436="HKD",Settings!$B$23,1))),0))</f>
        <v>0</v>
      </c>
      <c r="Q8436" s="312">
        <f>IF(OR(J8436="",G8436=""),"",G8436+ROW()/1000000)</f>
      </c>
      <c r="R8436" s="247">
        <f>IF(Q8436="","",SUMIFS(Txn[Signed Units],Txn[Key],J8436,Txn[Transaction Order],"&lt;="&amp;Q8436))</f>
      </c>
    </row>
    <row r="8437" spans="10:18" ht="15" customHeight="1" x14ac:dyDescent="0.15">
      <c r="J8437" s="246">
        <f>IF(OR(B8437="",C8437="",E8437=""),"",B8437&amp;":"&amp;C8437&amp;":"&amp;E8437)</f>
      </c>
      <c r="K8437" s="247">
        <f>IF(A8437="","",A8437*D8437)</f>
      </c>
      <c r="L8437" s="246">
        <f>IF(A8437="","",IF(OR(A8437=1,A8437=0),H8437,0))</f>
      </c>
      <c r="M8437" s="246">
        <f>IF(A8437="","",IF(A8437=-1,H8437,0))</f>
      </c>
      <c r="N8437">
        <f>IF(J8437="","",IF(E8437="SGD",1,IF(E8437="USD",Settings!$B$22,IF(E8437="HKD",Settings!$B$23,1))))</f>
      </c>
      <c r="O8437">
        <f>IF(OR(B8437="",C8437="",E8437=""),0,(IF(A8437=-1,H8437,0)-IF(OR(A8437=1,A8437=0),H8437,0)+IF(A8437=2,H8437,0))*IF(E8437="SGD",1,IF(E8437="USD",Settings!$B$22,IF(E8437="HKD",Settings!$B$23,1))))</f>
        <v>0</v>
      </c>
      <c r="P8437">
        <f>IF(OR(B8437="",C8437="",E8437=""),0,IF(A8437=2,H8437*IF(E8437="SGD",1,IF(E8437="USD",Settings!$B$22,IF(E8437="HKD",Settings!$B$23,1))),0))</f>
        <v>0</v>
      </c>
      <c r="Q8437" s="312">
        <f>IF(OR(J8437="",G8437=""),"",G8437+ROW()/1000000)</f>
      </c>
      <c r="R8437" s="247">
        <f>IF(Q8437="","",SUMIFS(Txn[Signed Units],Txn[Key],J8437,Txn[Transaction Order],"&lt;="&amp;Q8437))</f>
      </c>
    </row>
    <row r="8438" spans="10:18" ht="15" customHeight="1" x14ac:dyDescent="0.15">
      <c r="J8438" s="246">
        <f>IF(OR(B8438="",C8438="",E8438=""),"",B8438&amp;":"&amp;C8438&amp;":"&amp;E8438)</f>
      </c>
      <c r="K8438" s="247">
        <f>IF(A8438="","",A8438*D8438)</f>
      </c>
      <c r="L8438" s="246">
        <f>IF(A8438="","",IF(OR(A8438=1,A8438=0),H8438,0))</f>
      </c>
      <c r="M8438" s="246">
        <f>IF(A8438="","",IF(A8438=-1,H8438,0))</f>
      </c>
      <c r="N8438">
        <f>IF(J8438="","",IF(E8438="SGD",1,IF(E8438="USD",Settings!$B$22,IF(E8438="HKD",Settings!$B$23,1))))</f>
      </c>
      <c r="O8438">
        <f>IF(OR(B8438="",C8438="",E8438=""),0,(IF(A8438=-1,H8438,0)-IF(OR(A8438=1,A8438=0),H8438,0)+IF(A8438=2,H8438,0))*IF(E8438="SGD",1,IF(E8438="USD",Settings!$B$22,IF(E8438="HKD",Settings!$B$23,1))))</f>
        <v>0</v>
      </c>
      <c r="P8438">
        <f>IF(OR(B8438="",C8438="",E8438=""),0,IF(A8438=2,H8438*IF(E8438="SGD",1,IF(E8438="USD",Settings!$B$22,IF(E8438="HKD",Settings!$B$23,1))),0))</f>
        <v>0</v>
      </c>
      <c r="Q8438" s="312">
        <f>IF(OR(J8438="",G8438=""),"",G8438+ROW()/1000000)</f>
      </c>
      <c r="R8438" s="247">
        <f>IF(Q8438="","",SUMIFS(Txn[Signed Units],Txn[Key],J8438,Txn[Transaction Order],"&lt;="&amp;Q8438))</f>
      </c>
    </row>
    <row r="8439" spans="10:18" ht="15" customHeight="1" x14ac:dyDescent="0.15">
      <c r="J8439" s="246">
        <f>IF(OR(B8439="",C8439="",E8439=""),"",B8439&amp;":"&amp;C8439&amp;":"&amp;E8439)</f>
      </c>
      <c r="K8439" s="247">
        <f>IF(A8439="","",A8439*D8439)</f>
      </c>
      <c r="L8439" s="246">
        <f>IF(A8439="","",IF(OR(A8439=1,A8439=0),H8439,0))</f>
      </c>
      <c r="M8439" s="246">
        <f>IF(A8439="","",IF(A8439=-1,H8439,0))</f>
      </c>
      <c r="N8439">
        <f>IF(J8439="","",IF(E8439="SGD",1,IF(E8439="USD",Settings!$B$22,IF(E8439="HKD",Settings!$B$23,1))))</f>
      </c>
      <c r="O8439">
        <f>IF(OR(B8439="",C8439="",E8439=""),0,(IF(A8439=-1,H8439,0)-IF(OR(A8439=1,A8439=0),H8439,0)+IF(A8439=2,H8439,0))*IF(E8439="SGD",1,IF(E8439="USD",Settings!$B$22,IF(E8439="HKD",Settings!$B$23,1))))</f>
        <v>0</v>
      </c>
      <c r="P8439">
        <f>IF(OR(B8439="",C8439="",E8439=""),0,IF(A8439=2,H8439*IF(E8439="SGD",1,IF(E8439="USD",Settings!$B$22,IF(E8439="HKD",Settings!$B$23,1))),0))</f>
        <v>0</v>
      </c>
      <c r="Q8439" s="312">
        <f>IF(OR(J8439="",G8439=""),"",G8439+ROW()/1000000)</f>
      </c>
      <c r="R8439" s="247">
        <f>IF(Q8439="","",SUMIFS(Txn[Signed Units],Txn[Key],J8439,Txn[Transaction Order],"&lt;="&amp;Q8439))</f>
      </c>
    </row>
    <row r="8440" spans="10:18" ht="15" customHeight="1" x14ac:dyDescent="0.15">
      <c r="J8440" s="246">
        <f>IF(OR(B8440="",C8440="",E8440=""),"",B8440&amp;":"&amp;C8440&amp;":"&amp;E8440)</f>
      </c>
      <c r="K8440" s="247">
        <f>IF(A8440="","",A8440*D8440)</f>
      </c>
      <c r="L8440" s="246">
        <f>IF(A8440="","",IF(OR(A8440=1,A8440=0),H8440,0))</f>
      </c>
      <c r="M8440" s="246">
        <f>IF(A8440="","",IF(A8440=-1,H8440,0))</f>
      </c>
      <c r="N8440">
        <f>IF(J8440="","",IF(E8440="SGD",1,IF(E8440="USD",Settings!$B$22,IF(E8440="HKD",Settings!$B$23,1))))</f>
      </c>
      <c r="O8440">
        <f>IF(OR(B8440="",C8440="",E8440=""),0,(IF(A8440=-1,H8440,0)-IF(OR(A8440=1,A8440=0),H8440,0)+IF(A8440=2,H8440,0))*IF(E8440="SGD",1,IF(E8440="USD",Settings!$B$22,IF(E8440="HKD",Settings!$B$23,1))))</f>
        <v>0</v>
      </c>
      <c r="P8440">
        <f>IF(OR(B8440="",C8440="",E8440=""),0,IF(A8440=2,H8440*IF(E8440="SGD",1,IF(E8440="USD",Settings!$B$22,IF(E8440="HKD",Settings!$B$23,1))),0))</f>
        <v>0</v>
      </c>
      <c r="Q8440" s="312">
        <f>IF(OR(J8440="",G8440=""),"",G8440+ROW()/1000000)</f>
      </c>
      <c r="R8440" s="247">
        <f>IF(Q8440="","",SUMIFS(Txn[Signed Units],Txn[Key],J8440,Txn[Transaction Order],"&lt;="&amp;Q8440))</f>
      </c>
    </row>
    <row r="8441" spans="10:18" ht="15" customHeight="1" x14ac:dyDescent="0.15">
      <c r="J8441" s="246">
        <f>IF(OR(B8441="",C8441="",E8441=""),"",B8441&amp;":"&amp;C8441&amp;":"&amp;E8441)</f>
      </c>
      <c r="K8441" s="247">
        <f>IF(A8441="","",A8441*D8441)</f>
      </c>
      <c r="L8441" s="246">
        <f>IF(A8441="","",IF(OR(A8441=1,A8441=0),H8441,0))</f>
      </c>
      <c r="M8441" s="246">
        <f>IF(A8441="","",IF(A8441=-1,H8441,0))</f>
      </c>
      <c r="N8441">
        <f>IF(J8441="","",IF(E8441="SGD",1,IF(E8441="USD",Settings!$B$22,IF(E8441="HKD",Settings!$B$23,1))))</f>
      </c>
      <c r="O8441">
        <f>IF(OR(B8441="",C8441="",E8441=""),0,(IF(A8441=-1,H8441,0)-IF(OR(A8441=1,A8441=0),H8441,0)+IF(A8441=2,H8441,0))*IF(E8441="SGD",1,IF(E8441="USD",Settings!$B$22,IF(E8441="HKD",Settings!$B$23,1))))</f>
        <v>0</v>
      </c>
      <c r="P8441">
        <f>IF(OR(B8441="",C8441="",E8441=""),0,IF(A8441=2,H8441*IF(E8441="SGD",1,IF(E8441="USD",Settings!$B$22,IF(E8441="HKD",Settings!$B$23,1))),0))</f>
        <v>0</v>
      </c>
      <c r="Q8441" s="312">
        <f>IF(OR(J8441="",G8441=""),"",G8441+ROW()/1000000)</f>
      </c>
      <c r="R8441" s="247">
        <f>IF(Q8441="","",SUMIFS(Txn[Signed Units],Txn[Key],J8441,Txn[Transaction Order],"&lt;="&amp;Q8441))</f>
      </c>
    </row>
    <row r="8442" spans="10:18" ht="15" customHeight="1" x14ac:dyDescent="0.15">
      <c r="J8442" s="246">
        <f>IF(OR(B8442="",C8442="",E8442=""),"",B8442&amp;":"&amp;C8442&amp;":"&amp;E8442)</f>
      </c>
      <c r="K8442" s="247">
        <f>IF(A8442="","",A8442*D8442)</f>
      </c>
      <c r="L8442" s="246">
        <f>IF(A8442="","",IF(OR(A8442=1,A8442=0),H8442,0))</f>
      </c>
      <c r="M8442" s="246">
        <f>IF(A8442="","",IF(A8442=-1,H8442,0))</f>
      </c>
      <c r="N8442">
        <f>IF(J8442="","",IF(E8442="SGD",1,IF(E8442="USD",Settings!$B$22,IF(E8442="HKD",Settings!$B$23,1))))</f>
      </c>
      <c r="O8442">
        <f>IF(OR(B8442="",C8442="",E8442=""),0,(IF(A8442=-1,H8442,0)-IF(OR(A8442=1,A8442=0),H8442,0)+IF(A8442=2,H8442,0))*IF(E8442="SGD",1,IF(E8442="USD",Settings!$B$22,IF(E8442="HKD",Settings!$B$23,1))))</f>
        <v>0</v>
      </c>
      <c r="P8442">
        <f>IF(OR(B8442="",C8442="",E8442=""),0,IF(A8442=2,H8442*IF(E8442="SGD",1,IF(E8442="USD",Settings!$B$22,IF(E8442="HKD",Settings!$B$23,1))),0))</f>
        <v>0</v>
      </c>
      <c r="Q8442" s="312">
        <f>IF(OR(J8442="",G8442=""),"",G8442+ROW()/1000000)</f>
      </c>
      <c r="R8442" s="247">
        <f>IF(Q8442="","",SUMIFS(Txn[Signed Units],Txn[Key],J8442,Txn[Transaction Order],"&lt;="&amp;Q8442))</f>
      </c>
    </row>
    <row r="8443" spans="10:18" ht="15" customHeight="1" x14ac:dyDescent="0.15">
      <c r="J8443" s="246">
        <f>IF(OR(B8443="",C8443="",E8443=""),"",B8443&amp;":"&amp;C8443&amp;":"&amp;E8443)</f>
      </c>
      <c r="K8443" s="247">
        <f>IF(A8443="","",A8443*D8443)</f>
      </c>
      <c r="L8443" s="246">
        <f>IF(A8443="","",IF(OR(A8443=1,A8443=0),H8443,0))</f>
      </c>
      <c r="M8443" s="246">
        <f>IF(A8443="","",IF(A8443=-1,H8443,0))</f>
      </c>
      <c r="N8443">
        <f>IF(J8443="","",IF(E8443="SGD",1,IF(E8443="USD",Settings!$B$22,IF(E8443="HKD",Settings!$B$23,1))))</f>
      </c>
      <c r="O8443">
        <f>IF(OR(B8443="",C8443="",E8443=""),0,(IF(A8443=-1,H8443,0)-IF(OR(A8443=1,A8443=0),H8443,0)+IF(A8443=2,H8443,0))*IF(E8443="SGD",1,IF(E8443="USD",Settings!$B$22,IF(E8443="HKD",Settings!$B$23,1))))</f>
        <v>0</v>
      </c>
      <c r="P8443">
        <f>IF(OR(B8443="",C8443="",E8443=""),0,IF(A8443=2,H8443*IF(E8443="SGD",1,IF(E8443="USD",Settings!$B$22,IF(E8443="HKD",Settings!$B$23,1))),0))</f>
        <v>0</v>
      </c>
      <c r="Q8443" s="312">
        <f>IF(OR(J8443="",G8443=""),"",G8443+ROW()/1000000)</f>
      </c>
      <c r="R8443" s="247">
        <f>IF(Q8443="","",SUMIFS(Txn[Signed Units],Txn[Key],J8443,Txn[Transaction Order],"&lt;="&amp;Q8443))</f>
      </c>
    </row>
    <row r="8444" spans="10:18" ht="15" customHeight="1" x14ac:dyDescent="0.15">
      <c r="J8444" s="246">
        <f>IF(OR(B8444="",C8444="",E8444=""),"",B8444&amp;":"&amp;C8444&amp;":"&amp;E8444)</f>
      </c>
      <c r="K8444" s="247">
        <f>IF(A8444="","",A8444*D8444)</f>
      </c>
      <c r="L8444" s="246">
        <f>IF(A8444="","",IF(OR(A8444=1,A8444=0),H8444,0))</f>
      </c>
      <c r="M8444" s="246">
        <f>IF(A8444="","",IF(A8444=-1,H8444,0))</f>
      </c>
      <c r="N8444">
        <f>IF(J8444="","",IF(E8444="SGD",1,IF(E8444="USD",Settings!$B$22,IF(E8444="HKD",Settings!$B$23,1))))</f>
      </c>
      <c r="O8444">
        <f>IF(OR(B8444="",C8444="",E8444=""),0,(IF(A8444=-1,H8444,0)-IF(OR(A8444=1,A8444=0),H8444,0)+IF(A8444=2,H8444,0))*IF(E8444="SGD",1,IF(E8444="USD",Settings!$B$22,IF(E8444="HKD",Settings!$B$23,1))))</f>
        <v>0</v>
      </c>
      <c r="P8444">
        <f>IF(OR(B8444="",C8444="",E8444=""),0,IF(A8444=2,H8444*IF(E8444="SGD",1,IF(E8444="USD",Settings!$B$22,IF(E8444="HKD",Settings!$B$23,1))),0))</f>
        <v>0</v>
      </c>
      <c r="Q8444" s="312">
        <f>IF(OR(J8444="",G8444=""),"",G8444+ROW()/1000000)</f>
      </c>
      <c r="R8444" s="247">
        <f>IF(Q8444="","",SUMIFS(Txn[Signed Units],Txn[Key],J8444,Txn[Transaction Order],"&lt;="&amp;Q8444))</f>
      </c>
    </row>
    <row r="8445" spans="10:18" ht="15" customHeight="1" x14ac:dyDescent="0.15">
      <c r="J8445" s="246">
        <f>IF(OR(B8445="",C8445="",E8445=""),"",B8445&amp;":"&amp;C8445&amp;":"&amp;E8445)</f>
      </c>
      <c r="K8445" s="247">
        <f>IF(A8445="","",A8445*D8445)</f>
      </c>
      <c r="L8445" s="246">
        <f>IF(A8445="","",IF(OR(A8445=1,A8445=0),H8445,0))</f>
      </c>
      <c r="M8445" s="246">
        <f>IF(A8445="","",IF(A8445=-1,H8445,0))</f>
      </c>
      <c r="N8445">
        <f>IF(J8445="","",IF(E8445="SGD",1,IF(E8445="USD",Settings!$B$22,IF(E8445="HKD",Settings!$B$23,1))))</f>
      </c>
      <c r="O8445">
        <f>IF(OR(B8445="",C8445="",E8445=""),0,(IF(A8445=-1,H8445,0)-IF(OR(A8445=1,A8445=0),H8445,0)+IF(A8445=2,H8445,0))*IF(E8445="SGD",1,IF(E8445="USD",Settings!$B$22,IF(E8445="HKD",Settings!$B$23,1))))</f>
        <v>0</v>
      </c>
      <c r="P8445">
        <f>IF(OR(B8445="",C8445="",E8445=""),0,IF(A8445=2,H8445*IF(E8445="SGD",1,IF(E8445="USD",Settings!$B$22,IF(E8445="HKD",Settings!$B$23,1))),0))</f>
        <v>0</v>
      </c>
      <c r="Q8445" s="312">
        <f>IF(OR(J8445="",G8445=""),"",G8445+ROW()/1000000)</f>
      </c>
      <c r="R8445" s="247">
        <f>IF(Q8445="","",SUMIFS(Txn[Signed Units],Txn[Key],J8445,Txn[Transaction Order],"&lt;="&amp;Q8445))</f>
      </c>
    </row>
    <row r="8446" spans="10:18" ht="15" customHeight="1" x14ac:dyDescent="0.15">
      <c r="J8446" s="246">
        <f>IF(OR(B8446="",C8446="",E8446=""),"",B8446&amp;":"&amp;C8446&amp;":"&amp;E8446)</f>
      </c>
      <c r="K8446" s="247">
        <f>IF(A8446="","",A8446*D8446)</f>
      </c>
      <c r="L8446" s="246">
        <f>IF(A8446="","",IF(OR(A8446=1,A8446=0),H8446,0))</f>
      </c>
      <c r="M8446" s="246">
        <f>IF(A8446="","",IF(A8446=-1,H8446,0))</f>
      </c>
      <c r="N8446">
        <f>IF(J8446="","",IF(E8446="SGD",1,IF(E8446="USD",Settings!$B$22,IF(E8446="HKD",Settings!$B$23,1))))</f>
      </c>
      <c r="O8446">
        <f>IF(OR(B8446="",C8446="",E8446=""),0,(IF(A8446=-1,H8446,0)-IF(OR(A8446=1,A8446=0),H8446,0)+IF(A8446=2,H8446,0))*IF(E8446="SGD",1,IF(E8446="USD",Settings!$B$22,IF(E8446="HKD",Settings!$B$23,1))))</f>
        <v>0</v>
      </c>
      <c r="P8446">
        <f>IF(OR(B8446="",C8446="",E8446=""),0,IF(A8446=2,H8446*IF(E8446="SGD",1,IF(E8446="USD",Settings!$B$22,IF(E8446="HKD",Settings!$B$23,1))),0))</f>
        <v>0</v>
      </c>
      <c r="Q8446" s="312">
        <f>IF(OR(J8446="",G8446=""),"",G8446+ROW()/1000000)</f>
      </c>
      <c r="R8446" s="247">
        <f>IF(Q8446="","",SUMIFS(Txn[Signed Units],Txn[Key],J8446,Txn[Transaction Order],"&lt;="&amp;Q8446))</f>
      </c>
    </row>
    <row r="8447" spans="10:18" ht="15" customHeight="1" x14ac:dyDescent="0.15">
      <c r="J8447" s="246">
        <f>IF(OR(B8447="",C8447="",E8447=""),"",B8447&amp;":"&amp;C8447&amp;":"&amp;E8447)</f>
      </c>
      <c r="K8447" s="247">
        <f>IF(A8447="","",A8447*D8447)</f>
      </c>
      <c r="L8447" s="246">
        <f>IF(A8447="","",IF(OR(A8447=1,A8447=0),H8447,0))</f>
      </c>
      <c r="M8447" s="246">
        <f>IF(A8447="","",IF(A8447=-1,H8447,0))</f>
      </c>
      <c r="N8447">
        <f>IF(J8447="","",IF(E8447="SGD",1,IF(E8447="USD",Settings!$B$22,IF(E8447="HKD",Settings!$B$23,1))))</f>
      </c>
      <c r="O8447">
        <f>IF(OR(B8447="",C8447="",E8447=""),0,(IF(A8447=-1,H8447,0)-IF(OR(A8447=1,A8447=0),H8447,0)+IF(A8447=2,H8447,0))*IF(E8447="SGD",1,IF(E8447="USD",Settings!$B$22,IF(E8447="HKD",Settings!$B$23,1))))</f>
        <v>0</v>
      </c>
      <c r="P8447">
        <f>IF(OR(B8447="",C8447="",E8447=""),0,IF(A8447=2,H8447*IF(E8447="SGD",1,IF(E8447="USD",Settings!$B$22,IF(E8447="HKD",Settings!$B$23,1))),0))</f>
        <v>0</v>
      </c>
      <c r="Q8447" s="312">
        <f>IF(OR(J8447="",G8447=""),"",G8447+ROW()/1000000)</f>
      </c>
      <c r="R8447" s="247">
        <f>IF(Q8447="","",SUMIFS(Txn[Signed Units],Txn[Key],J8447,Txn[Transaction Order],"&lt;="&amp;Q8447))</f>
      </c>
    </row>
    <row r="8448" spans="10:18" ht="15" customHeight="1" x14ac:dyDescent="0.15">
      <c r="J8448" s="246">
        <f>IF(OR(B8448="",C8448="",E8448=""),"",B8448&amp;":"&amp;C8448&amp;":"&amp;E8448)</f>
      </c>
      <c r="K8448" s="247">
        <f>IF(A8448="","",A8448*D8448)</f>
      </c>
      <c r="L8448" s="246">
        <f>IF(A8448="","",IF(OR(A8448=1,A8448=0),H8448,0))</f>
      </c>
      <c r="M8448" s="246">
        <f>IF(A8448="","",IF(A8448=-1,H8448,0))</f>
      </c>
      <c r="N8448">
        <f>IF(J8448="","",IF(E8448="SGD",1,IF(E8448="USD",Settings!$B$22,IF(E8448="HKD",Settings!$B$23,1))))</f>
      </c>
      <c r="O8448">
        <f>IF(OR(B8448="",C8448="",E8448=""),0,(IF(A8448=-1,H8448,0)-IF(OR(A8448=1,A8448=0),H8448,0)+IF(A8448=2,H8448,0))*IF(E8448="SGD",1,IF(E8448="USD",Settings!$B$22,IF(E8448="HKD",Settings!$B$23,1))))</f>
        <v>0</v>
      </c>
      <c r="P8448">
        <f>IF(OR(B8448="",C8448="",E8448=""),0,IF(A8448=2,H8448*IF(E8448="SGD",1,IF(E8448="USD",Settings!$B$22,IF(E8448="HKD",Settings!$B$23,1))),0))</f>
        <v>0</v>
      </c>
      <c r="Q8448" s="312">
        <f>IF(OR(J8448="",G8448=""),"",G8448+ROW()/1000000)</f>
      </c>
      <c r="R8448" s="247">
        <f>IF(Q8448="","",SUMIFS(Txn[Signed Units],Txn[Key],J8448,Txn[Transaction Order],"&lt;="&amp;Q8448))</f>
      </c>
    </row>
    <row r="8449" spans="10:18" ht="15" customHeight="1" x14ac:dyDescent="0.15">
      <c r="J8449" s="246">
        <f>IF(OR(B8449="",C8449="",E8449=""),"",B8449&amp;":"&amp;C8449&amp;":"&amp;E8449)</f>
      </c>
      <c r="K8449" s="247">
        <f>IF(A8449="","",A8449*D8449)</f>
      </c>
      <c r="L8449" s="246">
        <f>IF(A8449="","",IF(OR(A8449=1,A8449=0),H8449,0))</f>
      </c>
      <c r="M8449" s="246">
        <f>IF(A8449="","",IF(A8449=-1,H8449,0))</f>
      </c>
      <c r="N8449">
        <f>IF(J8449="","",IF(E8449="SGD",1,IF(E8449="USD",Settings!$B$22,IF(E8449="HKD",Settings!$B$23,1))))</f>
      </c>
      <c r="O8449">
        <f>IF(OR(B8449="",C8449="",E8449=""),0,(IF(A8449=-1,H8449,0)-IF(OR(A8449=1,A8449=0),H8449,0)+IF(A8449=2,H8449,0))*IF(E8449="SGD",1,IF(E8449="USD",Settings!$B$22,IF(E8449="HKD",Settings!$B$23,1))))</f>
        <v>0</v>
      </c>
      <c r="P8449">
        <f>IF(OR(B8449="",C8449="",E8449=""),0,IF(A8449=2,H8449*IF(E8449="SGD",1,IF(E8449="USD",Settings!$B$22,IF(E8449="HKD",Settings!$B$23,1))),0))</f>
        <v>0</v>
      </c>
      <c r="Q8449" s="312">
        <f>IF(OR(J8449="",G8449=""),"",G8449+ROW()/1000000)</f>
      </c>
      <c r="R8449" s="247">
        <f>IF(Q8449="","",SUMIFS(Txn[Signed Units],Txn[Key],J8449,Txn[Transaction Order],"&lt;="&amp;Q8449))</f>
      </c>
    </row>
    <row r="8450" spans="10:18" ht="15" customHeight="1" x14ac:dyDescent="0.15">
      <c r="J8450" s="246">
        <f>IF(OR(B8450="",C8450="",E8450=""),"",B8450&amp;":"&amp;C8450&amp;":"&amp;E8450)</f>
      </c>
      <c r="K8450" s="247">
        <f>IF(A8450="","",A8450*D8450)</f>
      </c>
      <c r="L8450" s="246">
        <f>IF(A8450="","",IF(OR(A8450=1,A8450=0),H8450,0))</f>
      </c>
      <c r="M8450" s="246">
        <f>IF(A8450="","",IF(A8450=-1,H8450,0))</f>
      </c>
      <c r="N8450">
        <f>IF(J8450="","",IF(E8450="SGD",1,IF(E8450="USD",Settings!$B$22,IF(E8450="HKD",Settings!$B$23,1))))</f>
      </c>
      <c r="O8450">
        <f>IF(OR(B8450="",C8450="",E8450=""),0,(IF(A8450=-1,H8450,0)-IF(OR(A8450=1,A8450=0),H8450,0)+IF(A8450=2,H8450,0))*IF(E8450="SGD",1,IF(E8450="USD",Settings!$B$22,IF(E8450="HKD",Settings!$B$23,1))))</f>
        <v>0</v>
      </c>
      <c r="P8450">
        <f>IF(OR(B8450="",C8450="",E8450=""),0,IF(A8450=2,H8450*IF(E8450="SGD",1,IF(E8450="USD",Settings!$B$22,IF(E8450="HKD",Settings!$B$23,1))),0))</f>
        <v>0</v>
      </c>
      <c r="Q8450" s="312">
        <f>IF(OR(J8450="",G8450=""),"",G8450+ROW()/1000000)</f>
      </c>
      <c r="R8450" s="247">
        <f>IF(Q8450="","",SUMIFS(Txn[Signed Units],Txn[Key],J8450,Txn[Transaction Order],"&lt;="&amp;Q8450))</f>
      </c>
    </row>
    <row r="8451" spans="10:18" ht="15" customHeight="1" x14ac:dyDescent="0.15">
      <c r="J8451" s="246">
        <f>IF(OR(B8451="",C8451="",E8451=""),"",B8451&amp;":"&amp;C8451&amp;":"&amp;E8451)</f>
      </c>
      <c r="K8451" s="247">
        <f>IF(A8451="","",A8451*D8451)</f>
      </c>
      <c r="L8451" s="246">
        <f>IF(A8451="","",IF(OR(A8451=1,A8451=0),H8451,0))</f>
      </c>
      <c r="M8451" s="246">
        <f>IF(A8451="","",IF(A8451=-1,H8451,0))</f>
      </c>
      <c r="N8451">
        <f>IF(J8451="","",IF(E8451="SGD",1,IF(E8451="USD",Settings!$B$22,IF(E8451="HKD",Settings!$B$23,1))))</f>
      </c>
      <c r="O8451">
        <f>IF(OR(B8451="",C8451="",E8451=""),0,(IF(A8451=-1,H8451,0)-IF(OR(A8451=1,A8451=0),H8451,0)+IF(A8451=2,H8451,0))*IF(E8451="SGD",1,IF(E8451="USD",Settings!$B$22,IF(E8451="HKD",Settings!$B$23,1))))</f>
        <v>0</v>
      </c>
      <c r="P8451">
        <f>IF(OR(B8451="",C8451="",E8451=""),0,IF(A8451=2,H8451*IF(E8451="SGD",1,IF(E8451="USD",Settings!$B$22,IF(E8451="HKD",Settings!$B$23,1))),0))</f>
        <v>0</v>
      </c>
      <c r="Q8451" s="312">
        <f>IF(OR(J8451="",G8451=""),"",G8451+ROW()/1000000)</f>
      </c>
      <c r="R8451" s="247">
        <f>IF(Q8451="","",SUMIFS(Txn[Signed Units],Txn[Key],J8451,Txn[Transaction Order],"&lt;="&amp;Q8451))</f>
      </c>
    </row>
    <row r="8452" spans="10:18" ht="15" customHeight="1" x14ac:dyDescent="0.15">
      <c r="J8452" s="246">
        <f>IF(OR(B8452="",C8452="",E8452=""),"",B8452&amp;":"&amp;C8452&amp;":"&amp;E8452)</f>
      </c>
      <c r="K8452" s="247">
        <f>IF(A8452="","",A8452*D8452)</f>
      </c>
      <c r="L8452" s="246">
        <f>IF(A8452="","",IF(OR(A8452=1,A8452=0),H8452,0))</f>
      </c>
      <c r="M8452" s="246">
        <f>IF(A8452="","",IF(A8452=-1,H8452,0))</f>
      </c>
      <c r="N8452">
        <f>IF(J8452="","",IF(E8452="SGD",1,IF(E8452="USD",Settings!$B$22,IF(E8452="HKD",Settings!$B$23,1))))</f>
      </c>
      <c r="O8452">
        <f>IF(OR(B8452="",C8452="",E8452=""),0,(IF(A8452=-1,H8452,0)-IF(OR(A8452=1,A8452=0),H8452,0)+IF(A8452=2,H8452,0))*IF(E8452="SGD",1,IF(E8452="USD",Settings!$B$22,IF(E8452="HKD",Settings!$B$23,1))))</f>
        <v>0</v>
      </c>
      <c r="P8452">
        <f>IF(OR(B8452="",C8452="",E8452=""),0,IF(A8452=2,H8452*IF(E8452="SGD",1,IF(E8452="USD",Settings!$B$22,IF(E8452="HKD",Settings!$B$23,1))),0))</f>
        <v>0</v>
      </c>
      <c r="Q8452" s="312">
        <f>IF(OR(J8452="",G8452=""),"",G8452+ROW()/1000000)</f>
      </c>
      <c r="R8452" s="247">
        <f>IF(Q8452="","",SUMIFS(Txn[Signed Units],Txn[Key],J8452,Txn[Transaction Order],"&lt;="&amp;Q8452))</f>
      </c>
    </row>
    <row r="8453" spans="10:18" ht="15" customHeight="1" x14ac:dyDescent="0.15">
      <c r="J8453" s="246">
        <f>IF(OR(B8453="",C8453="",E8453=""),"",B8453&amp;":"&amp;C8453&amp;":"&amp;E8453)</f>
      </c>
      <c r="K8453" s="247">
        <f>IF(A8453="","",A8453*D8453)</f>
      </c>
      <c r="L8453" s="246">
        <f>IF(A8453="","",IF(OR(A8453=1,A8453=0),H8453,0))</f>
      </c>
      <c r="M8453" s="246">
        <f>IF(A8453="","",IF(A8453=-1,H8453,0))</f>
      </c>
      <c r="N8453">
        <f>IF(J8453="","",IF(E8453="SGD",1,IF(E8453="USD",Settings!$B$22,IF(E8453="HKD",Settings!$B$23,1))))</f>
      </c>
      <c r="O8453">
        <f>IF(OR(B8453="",C8453="",E8453=""),0,(IF(A8453=-1,H8453,0)-IF(OR(A8453=1,A8453=0),H8453,0)+IF(A8453=2,H8453,0))*IF(E8453="SGD",1,IF(E8453="USD",Settings!$B$22,IF(E8453="HKD",Settings!$B$23,1))))</f>
        <v>0</v>
      </c>
      <c r="P8453">
        <f>IF(OR(B8453="",C8453="",E8453=""),0,IF(A8453=2,H8453*IF(E8453="SGD",1,IF(E8453="USD",Settings!$B$22,IF(E8453="HKD",Settings!$B$23,1))),0))</f>
        <v>0</v>
      </c>
      <c r="Q8453" s="312">
        <f>IF(OR(J8453="",G8453=""),"",G8453+ROW()/1000000)</f>
      </c>
      <c r="R8453" s="247">
        <f>IF(Q8453="","",SUMIFS(Txn[Signed Units],Txn[Key],J8453,Txn[Transaction Order],"&lt;="&amp;Q8453))</f>
      </c>
    </row>
    <row r="8454" spans="10:18" ht="15" customHeight="1" x14ac:dyDescent="0.15">
      <c r="J8454" s="246">
        <f>IF(OR(B8454="",C8454="",E8454=""),"",B8454&amp;":"&amp;C8454&amp;":"&amp;E8454)</f>
      </c>
      <c r="K8454" s="247">
        <f>IF(A8454="","",A8454*D8454)</f>
      </c>
      <c r="L8454" s="246">
        <f>IF(A8454="","",IF(OR(A8454=1,A8454=0),H8454,0))</f>
      </c>
      <c r="M8454" s="246">
        <f>IF(A8454="","",IF(A8454=-1,H8454,0))</f>
      </c>
      <c r="N8454">
        <f>IF(J8454="","",IF(E8454="SGD",1,IF(E8454="USD",Settings!$B$22,IF(E8454="HKD",Settings!$B$23,1))))</f>
      </c>
      <c r="O8454">
        <f>IF(OR(B8454="",C8454="",E8454=""),0,(IF(A8454=-1,H8454,0)-IF(OR(A8454=1,A8454=0),H8454,0)+IF(A8454=2,H8454,0))*IF(E8454="SGD",1,IF(E8454="USD",Settings!$B$22,IF(E8454="HKD",Settings!$B$23,1))))</f>
        <v>0</v>
      </c>
      <c r="P8454">
        <f>IF(OR(B8454="",C8454="",E8454=""),0,IF(A8454=2,H8454*IF(E8454="SGD",1,IF(E8454="USD",Settings!$B$22,IF(E8454="HKD",Settings!$B$23,1))),0))</f>
        <v>0</v>
      </c>
      <c r="Q8454" s="312">
        <f>IF(OR(J8454="",G8454=""),"",G8454+ROW()/1000000)</f>
      </c>
      <c r="R8454" s="247">
        <f>IF(Q8454="","",SUMIFS(Txn[Signed Units],Txn[Key],J8454,Txn[Transaction Order],"&lt;="&amp;Q8454))</f>
      </c>
    </row>
    <row r="8455" spans="10:18" ht="15" customHeight="1" x14ac:dyDescent="0.15">
      <c r="J8455" s="246">
        <f>IF(OR(B8455="",C8455="",E8455=""),"",B8455&amp;":"&amp;C8455&amp;":"&amp;E8455)</f>
      </c>
      <c r="K8455" s="247">
        <f>IF(A8455="","",A8455*D8455)</f>
      </c>
      <c r="L8455" s="246">
        <f>IF(A8455="","",IF(OR(A8455=1,A8455=0),H8455,0))</f>
      </c>
      <c r="M8455" s="246">
        <f>IF(A8455="","",IF(A8455=-1,H8455,0))</f>
      </c>
      <c r="N8455">
        <f>IF(J8455="","",IF(E8455="SGD",1,IF(E8455="USD",Settings!$B$22,IF(E8455="HKD",Settings!$B$23,1))))</f>
      </c>
      <c r="O8455">
        <f>IF(OR(B8455="",C8455="",E8455=""),0,(IF(A8455=-1,H8455,0)-IF(OR(A8455=1,A8455=0),H8455,0)+IF(A8455=2,H8455,0))*IF(E8455="SGD",1,IF(E8455="USD",Settings!$B$22,IF(E8455="HKD",Settings!$B$23,1))))</f>
        <v>0</v>
      </c>
      <c r="P8455">
        <f>IF(OR(B8455="",C8455="",E8455=""),0,IF(A8455=2,H8455*IF(E8455="SGD",1,IF(E8455="USD",Settings!$B$22,IF(E8455="HKD",Settings!$B$23,1))),0))</f>
        <v>0</v>
      </c>
      <c r="Q8455" s="312">
        <f>IF(OR(J8455="",G8455=""),"",G8455+ROW()/1000000)</f>
      </c>
      <c r="R8455" s="247">
        <f>IF(Q8455="","",SUMIFS(Txn[Signed Units],Txn[Key],J8455,Txn[Transaction Order],"&lt;="&amp;Q8455))</f>
      </c>
    </row>
    <row r="8456" spans="10:18" ht="15" customHeight="1" x14ac:dyDescent="0.15">
      <c r="J8456" s="246">
        <f>IF(OR(B8456="",C8456="",E8456=""),"",B8456&amp;":"&amp;C8456&amp;":"&amp;E8456)</f>
      </c>
      <c r="K8456" s="247">
        <f>IF(A8456="","",A8456*D8456)</f>
      </c>
      <c r="L8456" s="246">
        <f>IF(A8456="","",IF(OR(A8456=1,A8456=0),H8456,0))</f>
      </c>
      <c r="M8456" s="246">
        <f>IF(A8456="","",IF(A8456=-1,H8456,0))</f>
      </c>
      <c r="N8456">
        <f>IF(J8456="","",IF(E8456="SGD",1,IF(E8456="USD",Settings!$B$22,IF(E8456="HKD",Settings!$B$23,1))))</f>
      </c>
      <c r="O8456">
        <f>IF(OR(B8456="",C8456="",E8456=""),0,(IF(A8456=-1,H8456,0)-IF(OR(A8456=1,A8456=0),H8456,0)+IF(A8456=2,H8456,0))*IF(E8456="SGD",1,IF(E8456="USD",Settings!$B$22,IF(E8456="HKD",Settings!$B$23,1))))</f>
        <v>0</v>
      </c>
      <c r="P8456">
        <f>IF(OR(B8456="",C8456="",E8456=""),0,IF(A8456=2,H8456*IF(E8456="SGD",1,IF(E8456="USD",Settings!$B$22,IF(E8456="HKD",Settings!$B$23,1))),0))</f>
        <v>0</v>
      </c>
      <c r="Q8456" s="312">
        <f>IF(OR(J8456="",G8456=""),"",G8456+ROW()/1000000)</f>
      </c>
      <c r="R8456" s="247">
        <f>IF(Q8456="","",SUMIFS(Txn[Signed Units],Txn[Key],J8456,Txn[Transaction Order],"&lt;="&amp;Q8456))</f>
      </c>
    </row>
    <row r="8457" spans="10:18" ht="15" customHeight="1" x14ac:dyDescent="0.15">
      <c r="J8457" s="246">
        <f>IF(OR(B8457="",C8457="",E8457=""),"",B8457&amp;":"&amp;C8457&amp;":"&amp;E8457)</f>
      </c>
      <c r="K8457" s="247">
        <f>IF(A8457="","",A8457*D8457)</f>
      </c>
      <c r="L8457" s="246">
        <f>IF(A8457="","",IF(OR(A8457=1,A8457=0),H8457,0))</f>
      </c>
      <c r="M8457" s="246">
        <f>IF(A8457="","",IF(A8457=-1,H8457,0))</f>
      </c>
      <c r="N8457">
        <f>IF(J8457="","",IF(E8457="SGD",1,IF(E8457="USD",Settings!$B$22,IF(E8457="HKD",Settings!$B$23,1))))</f>
      </c>
      <c r="O8457">
        <f>IF(OR(B8457="",C8457="",E8457=""),0,(IF(A8457=-1,H8457,0)-IF(OR(A8457=1,A8457=0),H8457,0)+IF(A8457=2,H8457,0))*IF(E8457="SGD",1,IF(E8457="USD",Settings!$B$22,IF(E8457="HKD",Settings!$B$23,1))))</f>
        <v>0</v>
      </c>
      <c r="P8457">
        <f>IF(OR(B8457="",C8457="",E8457=""),0,IF(A8457=2,H8457*IF(E8457="SGD",1,IF(E8457="USD",Settings!$B$22,IF(E8457="HKD",Settings!$B$23,1))),0))</f>
        <v>0</v>
      </c>
      <c r="Q8457" s="312">
        <f>IF(OR(J8457="",G8457=""),"",G8457+ROW()/1000000)</f>
      </c>
      <c r="R8457" s="247">
        <f>IF(Q8457="","",SUMIFS(Txn[Signed Units],Txn[Key],J8457,Txn[Transaction Order],"&lt;="&amp;Q8457))</f>
      </c>
    </row>
    <row r="8458" spans="10:18" ht="15" customHeight="1" x14ac:dyDescent="0.15">
      <c r="J8458" s="246">
        <f>IF(OR(B8458="",C8458="",E8458=""),"",B8458&amp;":"&amp;C8458&amp;":"&amp;E8458)</f>
      </c>
      <c r="K8458" s="247">
        <f>IF(A8458="","",A8458*D8458)</f>
      </c>
      <c r="L8458" s="246">
        <f>IF(A8458="","",IF(OR(A8458=1,A8458=0),H8458,0))</f>
      </c>
      <c r="M8458" s="246">
        <f>IF(A8458="","",IF(A8458=-1,H8458,0))</f>
      </c>
      <c r="N8458">
        <f>IF(J8458="","",IF(E8458="SGD",1,IF(E8458="USD",Settings!$B$22,IF(E8458="HKD",Settings!$B$23,1))))</f>
      </c>
      <c r="O8458">
        <f>IF(OR(B8458="",C8458="",E8458=""),0,(IF(A8458=-1,H8458,0)-IF(OR(A8458=1,A8458=0),H8458,0)+IF(A8458=2,H8458,0))*IF(E8458="SGD",1,IF(E8458="USD",Settings!$B$22,IF(E8458="HKD",Settings!$B$23,1))))</f>
        <v>0</v>
      </c>
      <c r="P8458">
        <f>IF(OR(B8458="",C8458="",E8458=""),0,IF(A8458=2,H8458*IF(E8458="SGD",1,IF(E8458="USD",Settings!$B$22,IF(E8458="HKD",Settings!$B$23,1))),0))</f>
        <v>0</v>
      </c>
      <c r="Q8458" s="312">
        <f>IF(OR(J8458="",G8458=""),"",G8458+ROW()/1000000)</f>
      </c>
      <c r="R8458" s="247">
        <f>IF(Q8458="","",SUMIFS(Txn[Signed Units],Txn[Key],J8458,Txn[Transaction Order],"&lt;="&amp;Q8458))</f>
      </c>
    </row>
    <row r="8459" spans="10:18" ht="15" customHeight="1" x14ac:dyDescent="0.15">
      <c r="J8459" s="246">
        <f>IF(OR(B8459="",C8459="",E8459=""),"",B8459&amp;":"&amp;C8459&amp;":"&amp;E8459)</f>
      </c>
      <c r="K8459" s="247">
        <f>IF(A8459="","",A8459*D8459)</f>
      </c>
      <c r="L8459" s="246">
        <f>IF(A8459="","",IF(OR(A8459=1,A8459=0),H8459,0))</f>
      </c>
      <c r="M8459" s="246">
        <f>IF(A8459="","",IF(A8459=-1,H8459,0))</f>
      </c>
      <c r="N8459">
        <f>IF(J8459="","",IF(E8459="SGD",1,IF(E8459="USD",Settings!$B$22,IF(E8459="HKD",Settings!$B$23,1))))</f>
      </c>
      <c r="O8459">
        <f>IF(OR(B8459="",C8459="",E8459=""),0,(IF(A8459=-1,H8459,0)-IF(OR(A8459=1,A8459=0),H8459,0)+IF(A8459=2,H8459,0))*IF(E8459="SGD",1,IF(E8459="USD",Settings!$B$22,IF(E8459="HKD",Settings!$B$23,1))))</f>
        <v>0</v>
      </c>
      <c r="P8459">
        <f>IF(OR(B8459="",C8459="",E8459=""),0,IF(A8459=2,H8459*IF(E8459="SGD",1,IF(E8459="USD",Settings!$B$22,IF(E8459="HKD",Settings!$B$23,1))),0))</f>
        <v>0</v>
      </c>
      <c r="Q8459" s="312">
        <f>IF(OR(J8459="",G8459=""),"",G8459+ROW()/1000000)</f>
      </c>
      <c r="R8459" s="247">
        <f>IF(Q8459="","",SUMIFS(Txn[Signed Units],Txn[Key],J8459,Txn[Transaction Order],"&lt;="&amp;Q8459))</f>
      </c>
    </row>
    <row r="8460" spans="10:18" ht="15" customHeight="1" x14ac:dyDescent="0.15">
      <c r="J8460" s="246">
        <f>IF(OR(B8460="",C8460="",E8460=""),"",B8460&amp;":"&amp;C8460&amp;":"&amp;E8460)</f>
      </c>
      <c r="K8460" s="247">
        <f>IF(A8460="","",A8460*D8460)</f>
      </c>
      <c r="L8460" s="246">
        <f>IF(A8460="","",IF(OR(A8460=1,A8460=0),H8460,0))</f>
      </c>
      <c r="M8460" s="246">
        <f>IF(A8460="","",IF(A8460=-1,H8460,0))</f>
      </c>
      <c r="N8460">
        <f>IF(J8460="","",IF(E8460="SGD",1,IF(E8460="USD",Settings!$B$22,IF(E8460="HKD",Settings!$B$23,1))))</f>
      </c>
      <c r="O8460">
        <f>IF(OR(B8460="",C8460="",E8460=""),0,(IF(A8460=-1,H8460,0)-IF(OR(A8460=1,A8460=0),H8460,0)+IF(A8460=2,H8460,0))*IF(E8460="SGD",1,IF(E8460="USD",Settings!$B$22,IF(E8460="HKD",Settings!$B$23,1))))</f>
        <v>0</v>
      </c>
      <c r="P8460">
        <f>IF(OR(B8460="",C8460="",E8460=""),0,IF(A8460=2,H8460*IF(E8460="SGD",1,IF(E8460="USD",Settings!$B$22,IF(E8460="HKD",Settings!$B$23,1))),0))</f>
        <v>0</v>
      </c>
      <c r="Q8460" s="312">
        <f>IF(OR(J8460="",G8460=""),"",G8460+ROW()/1000000)</f>
      </c>
      <c r="R8460" s="247">
        <f>IF(Q8460="","",SUMIFS(Txn[Signed Units],Txn[Key],J8460,Txn[Transaction Order],"&lt;="&amp;Q8460))</f>
      </c>
    </row>
    <row r="8461" spans="10:18" ht="15" customHeight="1" x14ac:dyDescent="0.15">
      <c r="J8461" s="246">
        <f>IF(OR(B8461="",C8461="",E8461=""),"",B8461&amp;":"&amp;C8461&amp;":"&amp;E8461)</f>
      </c>
      <c r="K8461" s="247">
        <f>IF(A8461="","",A8461*D8461)</f>
      </c>
      <c r="L8461" s="246">
        <f>IF(A8461="","",IF(OR(A8461=1,A8461=0),H8461,0))</f>
      </c>
      <c r="M8461" s="246">
        <f>IF(A8461="","",IF(A8461=-1,H8461,0))</f>
      </c>
      <c r="N8461">
        <f>IF(J8461="","",IF(E8461="SGD",1,IF(E8461="USD",Settings!$B$22,IF(E8461="HKD",Settings!$B$23,1))))</f>
      </c>
      <c r="O8461">
        <f>IF(OR(B8461="",C8461="",E8461=""),0,(IF(A8461=-1,H8461,0)-IF(OR(A8461=1,A8461=0),H8461,0)+IF(A8461=2,H8461,0))*IF(E8461="SGD",1,IF(E8461="USD",Settings!$B$22,IF(E8461="HKD",Settings!$B$23,1))))</f>
        <v>0</v>
      </c>
      <c r="P8461">
        <f>IF(OR(B8461="",C8461="",E8461=""),0,IF(A8461=2,H8461*IF(E8461="SGD",1,IF(E8461="USD",Settings!$B$22,IF(E8461="HKD",Settings!$B$23,1))),0))</f>
        <v>0</v>
      </c>
      <c r="Q8461" s="312">
        <f>IF(OR(J8461="",G8461=""),"",G8461+ROW()/1000000)</f>
      </c>
      <c r="R8461" s="247">
        <f>IF(Q8461="","",SUMIFS(Txn[Signed Units],Txn[Key],J8461,Txn[Transaction Order],"&lt;="&amp;Q8461))</f>
      </c>
    </row>
    <row r="8462" spans="10:18" ht="15" customHeight="1" x14ac:dyDescent="0.15">
      <c r="J8462" s="246">
        <f>IF(OR(B8462="",C8462="",E8462=""),"",B8462&amp;":"&amp;C8462&amp;":"&amp;E8462)</f>
      </c>
      <c r="K8462" s="247">
        <f>IF(A8462="","",A8462*D8462)</f>
      </c>
      <c r="L8462" s="246">
        <f>IF(A8462="","",IF(OR(A8462=1,A8462=0),H8462,0))</f>
      </c>
      <c r="M8462" s="246">
        <f>IF(A8462="","",IF(A8462=-1,H8462,0))</f>
      </c>
      <c r="N8462">
        <f>IF(J8462="","",IF(E8462="SGD",1,IF(E8462="USD",Settings!$B$22,IF(E8462="HKD",Settings!$B$23,1))))</f>
      </c>
      <c r="O8462">
        <f>IF(OR(B8462="",C8462="",E8462=""),0,(IF(A8462=-1,H8462,0)-IF(OR(A8462=1,A8462=0),H8462,0)+IF(A8462=2,H8462,0))*IF(E8462="SGD",1,IF(E8462="USD",Settings!$B$22,IF(E8462="HKD",Settings!$B$23,1))))</f>
        <v>0</v>
      </c>
      <c r="P8462">
        <f>IF(OR(B8462="",C8462="",E8462=""),0,IF(A8462=2,H8462*IF(E8462="SGD",1,IF(E8462="USD",Settings!$B$22,IF(E8462="HKD",Settings!$B$23,1))),0))</f>
        <v>0</v>
      </c>
      <c r="Q8462" s="312">
        <f>IF(OR(J8462="",G8462=""),"",G8462+ROW()/1000000)</f>
      </c>
      <c r="R8462" s="247">
        <f>IF(Q8462="","",SUMIFS(Txn[Signed Units],Txn[Key],J8462,Txn[Transaction Order],"&lt;="&amp;Q8462))</f>
      </c>
    </row>
    <row r="8463" spans="10:18" ht="15" customHeight="1" x14ac:dyDescent="0.15">
      <c r="J8463" s="246">
        <f>IF(OR(B8463="",C8463="",E8463=""),"",B8463&amp;":"&amp;C8463&amp;":"&amp;E8463)</f>
      </c>
      <c r="K8463" s="247">
        <f>IF(A8463="","",A8463*D8463)</f>
      </c>
      <c r="L8463" s="246">
        <f>IF(A8463="","",IF(OR(A8463=1,A8463=0),H8463,0))</f>
      </c>
      <c r="M8463" s="246">
        <f>IF(A8463="","",IF(A8463=-1,H8463,0))</f>
      </c>
      <c r="N8463">
        <f>IF(J8463="","",IF(E8463="SGD",1,IF(E8463="USD",Settings!$B$22,IF(E8463="HKD",Settings!$B$23,1))))</f>
      </c>
      <c r="O8463">
        <f>IF(OR(B8463="",C8463="",E8463=""),0,(IF(A8463=-1,H8463,0)-IF(OR(A8463=1,A8463=0),H8463,0)+IF(A8463=2,H8463,0))*IF(E8463="SGD",1,IF(E8463="USD",Settings!$B$22,IF(E8463="HKD",Settings!$B$23,1))))</f>
        <v>0</v>
      </c>
      <c r="P8463">
        <f>IF(OR(B8463="",C8463="",E8463=""),0,IF(A8463=2,H8463*IF(E8463="SGD",1,IF(E8463="USD",Settings!$B$22,IF(E8463="HKD",Settings!$B$23,1))),0))</f>
        <v>0</v>
      </c>
      <c r="Q8463" s="312">
        <f>IF(OR(J8463="",G8463=""),"",G8463+ROW()/1000000)</f>
      </c>
      <c r="R8463" s="247">
        <f>IF(Q8463="","",SUMIFS(Txn[Signed Units],Txn[Key],J8463,Txn[Transaction Order],"&lt;="&amp;Q8463))</f>
      </c>
    </row>
    <row r="8464" spans="10:18" ht="15" customHeight="1" x14ac:dyDescent="0.15">
      <c r="J8464" s="246">
        <f>IF(OR(B8464="",C8464="",E8464=""),"",B8464&amp;":"&amp;C8464&amp;":"&amp;E8464)</f>
      </c>
      <c r="K8464" s="247">
        <f>IF(A8464="","",A8464*D8464)</f>
      </c>
      <c r="L8464" s="246">
        <f>IF(A8464="","",IF(OR(A8464=1,A8464=0),H8464,0))</f>
      </c>
      <c r="M8464" s="246">
        <f>IF(A8464="","",IF(A8464=-1,H8464,0))</f>
      </c>
      <c r="N8464">
        <f>IF(J8464="","",IF(E8464="SGD",1,IF(E8464="USD",Settings!$B$22,IF(E8464="HKD",Settings!$B$23,1))))</f>
      </c>
      <c r="O8464">
        <f>IF(OR(B8464="",C8464="",E8464=""),0,(IF(A8464=-1,H8464,0)-IF(OR(A8464=1,A8464=0),H8464,0)+IF(A8464=2,H8464,0))*IF(E8464="SGD",1,IF(E8464="USD",Settings!$B$22,IF(E8464="HKD",Settings!$B$23,1))))</f>
        <v>0</v>
      </c>
      <c r="P8464">
        <f>IF(OR(B8464="",C8464="",E8464=""),0,IF(A8464=2,H8464*IF(E8464="SGD",1,IF(E8464="USD",Settings!$B$22,IF(E8464="HKD",Settings!$B$23,1))),0))</f>
        <v>0</v>
      </c>
      <c r="Q8464" s="312">
        <f>IF(OR(J8464="",G8464=""),"",G8464+ROW()/1000000)</f>
      </c>
      <c r="R8464" s="247">
        <f>IF(Q8464="","",SUMIFS(Txn[Signed Units],Txn[Key],J8464,Txn[Transaction Order],"&lt;="&amp;Q8464))</f>
      </c>
    </row>
    <row r="8465" spans="10:18" ht="15" customHeight="1" x14ac:dyDescent="0.15">
      <c r="J8465" s="246">
        <f>IF(OR(B8465="",C8465="",E8465=""),"",B8465&amp;":"&amp;C8465&amp;":"&amp;E8465)</f>
      </c>
      <c r="K8465" s="247">
        <f>IF(A8465="","",A8465*D8465)</f>
      </c>
      <c r="L8465" s="246">
        <f>IF(A8465="","",IF(OR(A8465=1,A8465=0),H8465,0))</f>
      </c>
      <c r="M8465" s="246">
        <f>IF(A8465="","",IF(A8465=-1,H8465,0))</f>
      </c>
      <c r="N8465">
        <f>IF(J8465="","",IF(E8465="SGD",1,IF(E8465="USD",Settings!$B$22,IF(E8465="HKD",Settings!$B$23,1))))</f>
      </c>
      <c r="O8465">
        <f>IF(OR(B8465="",C8465="",E8465=""),0,(IF(A8465=-1,H8465,0)-IF(OR(A8465=1,A8465=0),H8465,0)+IF(A8465=2,H8465,0))*IF(E8465="SGD",1,IF(E8465="USD",Settings!$B$22,IF(E8465="HKD",Settings!$B$23,1))))</f>
        <v>0</v>
      </c>
      <c r="P8465">
        <f>IF(OR(B8465="",C8465="",E8465=""),0,IF(A8465=2,H8465*IF(E8465="SGD",1,IF(E8465="USD",Settings!$B$22,IF(E8465="HKD",Settings!$B$23,1))),0))</f>
        <v>0</v>
      </c>
      <c r="Q8465" s="312">
        <f>IF(OR(J8465="",G8465=""),"",G8465+ROW()/1000000)</f>
      </c>
      <c r="R8465" s="247">
        <f>IF(Q8465="","",SUMIFS(Txn[Signed Units],Txn[Key],J8465,Txn[Transaction Order],"&lt;="&amp;Q8465))</f>
      </c>
    </row>
    <row r="8466" spans="10:18" ht="15" customHeight="1" x14ac:dyDescent="0.15">
      <c r="J8466" s="246">
        <f>IF(OR(B8466="",C8466="",E8466=""),"",B8466&amp;":"&amp;C8466&amp;":"&amp;E8466)</f>
      </c>
      <c r="K8466" s="247">
        <f>IF(A8466="","",A8466*D8466)</f>
      </c>
      <c r="L8466" s="246">
        <f>IF(A8466="","",IF(OR(A8466=1,A8466=0),H8466,0))</f>
      </c>
      <c r="M8466" s="246">
        <f>IF(A8466="","",IF(A8466=-1,H8466,0))</f>
      </c>
      <c r="N8466">
        <f>IF(J8466="","",IF(E8466="SGD",1,IF(E8466="USD",Settings!$B$22,IF(E8466="HKD",Settings!$B$23,1))))</f>
      </c>
      <c r="O8466">
        <f>IF(OR(B8466="",C8466="",E8466=""),0,(IF(A8466=-1,H8466,0)-IF(OR(A8466=1,A8466=0),H8466,0)+IF(A8466=2,H8466,0))*IF(E8466="SGD",1,IF(E8466="USD",Settings!$B$22,IF(E8466="HKD",Settings!$B$23,1))))</f>
        <v>0</v>
      </c>
      <c r="P8466">
        <f>IF(OR(B8466="",C8466="",E8466=""),0,IF(A8466=2,H8466*IF(E8466="SGD",1,IF(E8466="USD",Settings!$B$22,IF(E8466="HKD",Settings!$B$23,1))),0))</f>
        <v>0</v>
      </c>
      <c r="Q8466" s="312">
        <f>IF(OR(J8466="",G8466=""),"",G8466+ROW()/1000000)</f>
      </c>
      <c r="R8466" s="247">
        <f>IF(Q8466="","",SUMIFS(Txn[Signed Units],Txn[Key],J8466,Txn[Transaction Order],"&lt;="&amp;Q8466))</f>
      </c>
    </row>
    <row r="8467" spans="10:18" ht="15" customHeight="1" x14ac:dyDescent="0.15">
      <c r="J8467" s="246">
        <f>IF(OR(B8467="",C8467="",E8467=""),"",B8467&amp;":"&amp;C8467&amp;":"&amp;E8467)</f>
      </c>
      <c r="K8467" s="247">
        <f>IF(A8467="","",A8467*D8467)</f>
      </c>
      <c r="L8467" s="246">
        <f>IF(A8467="","",IF(OR(A8467=1,A8467=0),H8467,0))</f>
      </c>
      <c r="M8467" s="246">
        <f>IF(A8467="","",IF(A8467=-1,H8467,0))</f>
      </c>
      <c r="N8467">
        <f>IF(J8467="","",IF(E8467="SGD",1,IF(E8467="USD",Settings!$B$22,IF(E8467="HKD",Settings!$B$23,1))))</f>
      </c>
      <c r="O8467">
        <f>IF(OR(B8467="",C8467="",E8467=""),0,(IF(A8467=-1,H8467,0)-IF(OR(A8467=1,A8467=0),H8467,0)+IF(A8467=2,H8467,0))*IF(E8467="SGD",1,IF(E8467="USD",Settings!$B$22,IF(E8467="HKD",Settings!$B$23,1))))</f>
        <v>0</v>
      </c>
      <c r="P8467">
        <f>IF(OR(B8467="",C8467="",E8467=""),0,IF(A8467=2,H8467*IF(E8467="SGD",1,IF(E8467="USD",Settings!$B$22,IF(E8467="HKD",Settings!$B$23,1))),0))</f>
        <v>0</v>
      </c>
      <c r="Q8467" s="312">
        <f>IF(OR(J8467="",G8467=""),"",G8467+ROW()/1000000)</f>
      </c>
      <c r="R8467" s="247">
        <f>IF(Q8467="","",SUMIFS(Txn[Signed Units],Txn[Key],J8467,Txn[Transaction Order],"&lt;="&amp;Q8467))</f>
      </c>
    </row>
    <row r="8468" spans="10:18" ht="15" customHeight="1" x14ac:dyDescent="0.15">
      <c r="J8468" s="246">
        <f>IF(OR(B8468="",C8468="",E8468=""),"",B8468&amp;":"&amp;C8468&amp;":"&amp;E8468)</f>
      </c>
      <c r="K8468" s="247">
        <f>IF(A8468="","",A8468*D8468)</f>
      </c>
      <c r="L8468" s="246">
        <f>IF(A8468="","",IF(OR(A8468=1,A8468=0),H8468,0))</f>
      </c>
      <c r="M8468" s="246">
        <f>IF(A8468="","",IF(A8468=-1,H8468,0))</f>
      </c>
      <c r="N8468">
        <f>IF(J8468="","",IF(E8468="SGD",1,IF(E8468="USD",Settings!$B$22,IF(E8468="HKD",Settings!$B$23,1))))</f>
      </c>
      <c r="O8468">
        <f>IF(OR(B8468="",C8468="",E8468=""),0,(IF(A8468=-1,H8468,0)-IF(OR(A8468=1,A8468=0),H8468,0)+IF(A8468=2,H8468,0))*IF(E8468="SGD",1,IF(E8468="USD",Settings!$B$22,IF(E8468="HKD",Settings!$B$23,1))))</f>
        <v>0</v>
      </c>
      <c r="P8468">
        <f>IF(OR(B8468="",C8468="",E8468=""),0,IF(A8468=2,H8468*IF(E8468="SGD",1,IF(E8468="USD",Settings!$B$22,IF(E8468="HKD",Settings!$B$23,1))),0))</f>
        <v>0</v>
      </c>
      <c r="Q8468" s="312">
        <f>IF(OR(J8468="",G8468=""),"",G8468+ROW()/1000000)</f>
      </c>
      <c r="R8468" s="247">
        <f>IF(Q8468="","",SUMIFS(Txn[Signed Units],Txn[Key],J8468,Txn[Transaction Order],"&lt;="&amp;Q8468))</f>
      </c>
    </row>
    <row r="8469" spans="10:18" ht="15" customHeight="1" x14ac:dyDescent="0.15">
      <c r="J8469" s="246">
        <f>IF(OR(B8469="",C8469="",E8469=""),"",B8469&amp;":"&amp;C8469&amp;":"&amp;E8469)</f>
      </c>
      <c r="K8469" s="247">
        <f>IF(A8469="","",A8469*D8469)</f>
      </c>
      <c r="L8469" s="246">
        <f>IF(A8469="","",IF(OR(A8469=1,A8469=0),H8469,0))</f>
      </c>
      <c r="M8469" s="246">
        <f>IF(A8469="","",IF(A8469=-1,H8469,0))</f>
      </c>
      <c r="N8469">
        <f>IF(J8469="","",IF(E8469="SGD",1,IF(E8469="USD",Settings!$B$22,IF(E8469="HKD",Settings!$B$23,1))))</f>
      </c>
      <c r="O8469">
        <f>IF(OR(B8469="",C8469="",E8469=""),0,(IF(A8469=-1,H8469,0)-IF(OR(A8469=1,A8469=0),H8469,0)+IF(A8469=2,H8469,0))*IF(E8469="SGD",1,IF(E8469="USD",Settings!$B$22,IF(E8469="HKD",Settings!$B$23,1))))</f>
        <v>0</v>
      </c>
      <c r="P8469">
        <f>IF(OR(B8469="",C8469="",E8469=""),0,IF(A8469=2,H8469*IF(E8469="SGD",1,IF(E8469="USD",Settings!$B$22,IF(E8469="HKD",Settings!$B$23,1))),0))</f>
        <v>0</v>
      </c>
      <c r="Q8469" s="312">
        <f>IF(OR(J8469="",G8469=""),"",G8469+ROW()/1000000)</f>
      </c>
      <c r="R8469" s="247">
        <f>IF(Q8469="","",SUMIFS(Txn[Signed Units],Txn[Key],J8469,Txn[Transaction Order],"&lt;="&amp;Q8469))</f>
      </c>
    </row>
    <row r="8470" spans="10:18" ht="15" customHeight="1" x14ac:dyDescent="0.15">
      <c r="J8470" s="246">
        <f>IF(OR(B8470="",C8470="",E8470=""),"",B8470&amp;":"&amp;C8470&amp;":"&amp;E8470)</f>
      </c>
      <c r="K8470" s="247">
        <f>IF(A8470="","",A8470*D8470)</f>
      </c>
      <c r="L8470" s="246">
        <f>IF(A8470="","",IF(OR(A8470=1,A8470=0),H8470,0))</f>
      </c>
      <c r="M8470" s="246">
        <f>IF(A8470="","",IF(A8470=-1,H8470,0))</f>
      </c>
      <c r="N8470">
        <f>IF(J8470="","",IF(E8470="SGD",1,IF(E8470="USD",Settings!$B$22,IF(E8470="HKD",Settings!$B$23,1))))</f>
      </c>
      <c r="O8470">
        <f>IF(OR(B8470="",C8470="",E8470=""),0,(IF(A8470=-1,H8470,0)-IF(OR(A8470=1,A8470=0),H8470,0)+IF(A8470=2,H8470,0))*IF(E8470="SGD",1,IF(E8470="USD",Settings!$B$22,IF(E8470="HKD",Settings!$B$23,1))))</f>
        <v>0</v>
      </c>
      <c r="P8470">
        <f>IF(OR(B8470="",C8470="",E8470=""),0,IF(A8470=2,H8470*IF(E8470="SGD",1,IF(E8470="USD",Settings!$B$22,IF(E8470="HKD",Settings!$B$23,1))),0))</f>
        <v>0</v>
      </c>
      <c r="Q8470" s="312">
        <f>IF(OR(J8470="",G8470=""),"",G8470+ROW()/1000000)</f>
      </c>
      <c r="R8470" s="247">
        <f>IF(Q8470="","",SUMIFS(Txn[Signed Units],Txn[Key],J8470,Txn[Transaction Order],"&lt;="&amp;Q8470))</f>
      </c>
    </row>
    <row r="8471" spans="10:18" ht="15" customHeight="1" x14ac:dyDescent="0.15">
      <c r="J8471" s="246">
        <f>IF(OR(B8471="",C8471="",E8471=""),"",B8471&amp;":"&amp;C8471&amp;":"&amp;E8471)</f>
      </c>
      <c r="K8471" s="247">
        <f>IF(A8471="","",A8471*D8471)</f>
      </c>
      <c r="L8471" s="246">
        <f>IF(A8471="","",IF(OR(A8471=1,A8471=0),H8471,0))</f>
      </c>
      <c r="M8471" s="246">
        <f>IF(A8471="","",IF(A8471=-1,H8471,0))</f>
      </c>
      <c r="N8471">
        <f>IF(J8471="","",IF(E8471="SGD",1,IF(E8471="USD",Settings!$B$22,IF(E8471="HKD",Settings!$B$23,1))))</f>
      </c>
      <c r="O8471">
        <f>IF(OR(B8471="",C8471="",E8471=""),0,(IF(A8471=-1,H8471,0)-IF(OR(A8471=1,A8471=0),H8471,0)+IF(A8471=2,H8471,0))*IF(E8471="SGD",1,IF(E8471="USD",Settings!$B$22,IF(E8471="HKD",Settings!$B$23,1))))</f>
        <v>0</v>
      </c>
      <c r="P8471">
        <f>IF(OR(B8471="",C8471="",E8471=""),0,IF(A8471=2,H8471*IF(E8471="SGD",1,IF(E8471="USD",Settings!$B$22,IF(E8471="HKD",Settings!$B$23,1))),0))</f>
        <v>0</v>
      </c>
      <c r="Q8471" s="312">
        <f>IF(OR(J8471="",G8471=""),"",G8471+ROW()/1000000)</f>
      </c>
      <c r="R8471" s="247">
        <f>IF(Q8471="","",SUMIFS(Txn[Signed Units],Txn[Key],J8471,Txn[Transaction Order],"&lt;="&amp;Q8471))</f>
      </c>
    </row>
    <row r="8472" spans="10:18" ht="15" customHeight="1" x14ac:dyDescent="0.15">
      <c r="J8472" s="246">
        <f>IF(OR(B8472="",C8472="",E8472=""),"",B8472&amp;":"&amp;C8472&amp;":"&amp;E8472)</f>
      </c>
      <c r="K8472" s="247">
        <f>IF(A8472="","",A8472*D8472)</f>
      </c>
      <c r="L8472" s="246">
        <f>IF(A8472="","",IF(OR(A8472=1,A8472=0),H8472,0))</f>
      </c>
      <c r="M8472" s="246">
        <f>IF(A8472="","",IF(A8472=-1,H8472,0))</f>
      </c>
      <c r="N8472">
        <f>IF(J8472="","",IF(E8472="SGD",1,IF(E8472="USD",Settings!$B$22,IF(E8472="HKD",Settings!$B$23,1))))</f>
      </c>
      <c r="O8472">
        <f>IF(OR(B8472="",C8472="",E8472=""),0,(IF(A8472=-1,H8472,0)-IF(OR(A8472=1,A8472=0),H8472,0)+IF(A8472=2,H8472,0))*IF(E8472="SGD",1,IF(E8472="USD",Settings!$B$22,IF(E8472="HKD",Settings!$B$23,1))))</f>
        <v>0</v>
      </c>
      <c r="P8472">
        <f>IF(OR(B8472="",C8472="",E8472=""),0,IF(A8472=2,H8472*IF(E8472="SGD",1,IF(E8472="USD",Settings!$B$22,IF(E8472="HKD",Settings!$B$23,1))),0))</f>
        <v>0</v>
      </c>
      <c r="Q8472" s="312">
        <f>IF(OR(J8472="",G8472=""),"",G8472+ROW()/1000000)</f>
      </c>
      <c r="R8472" s="247">
        <f>IF(Q8472="","",SUMIFS(Txn[Signed Units],Txn[Key],J8472,Txn[Transaction Order],"&lt;="&amp;Q8472))</f>
      </c>
    </row>
    <row r="8473" spans="10:18" ht="15" customHeight="1" x14ac:dyDescent="0.15">
      <c r="J8473" s="246">
        <f>IF(OR(B8473="",C8473="",E8473=""),"",B8473&amp;":"&amp;C8473&amp;":"&amp;E8473)</f>
      </c>
      <c r="K8473" s="247">
        <f>IF(A8473="","",A8473*D8473)</f>
      </c>
      <c r="L8473" s="246">
        <f>IF(A8473="","",IF(OR(A8473=1,A8473=0),H8473,0))</f>
      </c>
      <c r="M8473" s="246">
        <f>IF(A8473="","",IF(A8473=-1,H8473,0))</f>
      </c>
      <c r="N8473">
        <f>IF(J8473="","",IF(E8473="SGD",1,IF(E8473="USD",Settings!$B$22,IF(E8473="HKD",Settings!$B$23,1))))</f>
      </c>
      <c r="O8473">
        <f>IF(OR(B8473="",C8473="",E8473=""),0,(IF(A8473=-1,H8473,0)-IF(OR(A8473=1,A8473=0),H8473,0)+IF(A8473=2,H8473,0))*IF(E8473="SGD",1,IF(E8473="USD",Settings!$B$22,IF(E8473="HKD",Settings!$B$23,1))))</f>
        <v>0</v>
      </c>
      <c r="P8473">
        <f>IF(OR(B8473="",C8473="",E8473=""),0,IF(A8473=2,H8473*IF(E8473="SGD",1,IF(E8473="USD",Settings!$B$22,IF(E8473="HKD",Settings!$B$23,1))),0))</f>
        <v>0</v>
      </c>
      <c r="Q8473" s="312">
        <f>IF(OR(J8473="",G8473=""),"",G8473+ROW()/1000000)</f>
      </c>
      <c r="R8473" s="247">
        <f>IF(Q8473="","",SUMIFS(Txn[Signed Units],Txn[Key],J8473,Txn[Transaction Order],"&lt;="&amp;Q8473))</f>
      </c>
    </row>
    <row r="8474" spans="10:18" ht="15" customHeight="1" x14ac:dyDescent="0.15">
      <c r="J8474" s="246">
        <f>IF(OR(B8474="",C8474="",E8474=""),"",B8474&amp;":"&amp;C8474&amp;":"&amp;E8474)</f>
      </c>
      <c r="K8474" s="247">
        <f>IF(A8474="","",A8474*D8474)</f>
      </c>
      <c r="L8474" s="246">
        <f>IF(A8474="","",IF(OR(A8474=1,A8474=0),H8474,0))</f>
      </c>
      <c r="M8474" s="246">
        <f>IF(A8474="","",IF(A8474=-1,H8474,0))</f>
      </c>
      <c r="N8474">
        <f>IF(J8474="","",IF(E8474="SGD",1,IF(E8474="USD",Settings!$B$22,IF(E8474="HKD",Settings!$B$23,1))))</f>
      </c>
      <c r="O8474">
        <f>IF(OR(B8474="",C8474="",E8474=""),0,(IF(A8474=-1,H8474,0)-IF(OR(A8474=1,A8474=0),H8474,0)+IF(A8474=2,H8474,0))*IF(E8474="SGD",1,IF(E8474="USD",Settings!$B$22,IF(E8474="HKD",Settings!$B$23,1))))</f>
        <v>0</v>
      </c>
      <c r="P8474">
        <f>IF(OR(B8474="",C8474="",E8474=""),0,IF(A8474=2,H8474*IF(E8474="SGD",1,IF(E8474="USD",Settings!$B$22,IF(E8474="HKD",Settings!$B$23,1))),0))</f>
        <v>0</v>
      </c>
      <c r="Q8474" s="312">
        <f>IF(OR(J8474="",G8474=""),"",G8474+ROW()/1000000)</f>
      </c>
      <c r="R8474" s="247">
        <f>IF(Q8474="","",SUMIFS(Txn[Signed Units],Txn[Key],J8474,Txn[Transaction Order],"&lt;="&amp;Q8474))</f>
      </c>
    </row>
    <row r="8475" spans="10:18" ht="15" customHeight="1" x14ac:dyDescent="0.15">
      <c r="J8475" s="246">
        <f>IF(OR(B8475="",C8475="",E8475=""),"",B8475&amp;":"&amp;C8475&amp;":"&amp;E8475)</f>
      </c>
      <c r="K8475" s="247">
        <f>IF(A8475="","",A8475*D8475)</f>
      </c>
      <c r="L8475" s="246">
        <f>IF(A8475="","",IF(OR(A8475=1,A8475=0),H8475,0))</f>
      </c>
      <c r="M8475" s="246">
        <f>IF(A8475="","",IF(A8475=-1,H8475,0))</f>
      </c>
      <c r="N8475">
        <f>IF(J8475="","",IF(E8475="SGD",1,IF(E8475="USD",Settings!$B$22,IF(E8475="HKD",Settings!$B$23,1))))</f>
      </c>
      <c r="O8475">
        <f>IF(OR(B8475="",C8475="",E8475=""),0,(IF(A8475=-1,H8475,0)-IF(OR(A8475=1,A8475=0),H8475,0)+IF(A8475=2,H8475,0))*IF(E8475="SGD",1,IF(E8475="USD",Settings!$B$22,IF(E8475="HKD",Settings!$B$23,1))))</f>
        <v>0</v>
      </c>
      <c r="P8475">
        <f>IF(OR(B8475="",C8475="",E8475=""),0,IF(A8475=2,H8475*IF(E8475="SGD",1,IF(E8475="USD",Settings!$B$22,IF(E8475="HKD",Settings!$B$23,1))),0))</f>
        <v>0</v>
      </c>
      <c r="Q8475" s="312">
        <f>IF(OR(J8475="",G8475=""),"",G8475+ROW()/1000000)</f>
      </c>
      <c r="R8475" s="247">
        <f>IF(Q8475="","",SUMIFS(Txn[Signed Units],Txn[Key],J8475,Txn[Transaction Order],"&lt;="&amp;Q8475))</f>
      </c>
    </row>
    <row r="8476" spans="10:18" ht="15" customHeight="1" x14ac:dyDescent="0.15">
      <c r="J8476" s="246">
        <f>IF(OR(B8476="",C8476="",E8476=""),"",B8476&amp;":"&amp;C8476&amp;":"&amp;E8476)</f>
      </c>
      <c r="K8476" s="247">
        <f>IF(A8476="","",A8476*D8476)</f>
      </c>
      <c r="L8476" s="246">
        <f>IF(A8476="","",IF(OR(A8476=1,A8476=0),H8476,0))</f>
      </c>
      <c r="M8476" s="246">
        <f>IF(A8476="","",IF(A8476=-1,H8476,0))</f>
      </c>
      <c r="N8476">
        <f>IF(J8476="","",IF(E8476="SGD",1,IF(E8476="USD",Settings!$B$22,IF(E8476="HKD",Settings!$B$23,1))))</f>
      </c>
      <c r="O8476">
        <f>IF(OR(B8476="",C8476="",E8476=""),0,(IF(A8476=-1,H8476,0)-IF(OR(A8476=1,A8476=0),H8476,0)+IF(A8476=2,H8476,0))*IF(E8476="SGD",1,IF(E8476="USD",Settings!$B$22,IF(E8476="HKD",Settings!$B$23,1))))</f>
        <v>0</v>
      </c>
      <c r="P8476">
        <f>IF(OR(B8476="",C8476="",E8476=""),0,IF(A8476=2,H8476*IF(E8476="SGD",1,IF(E8476="USD",Settings!$B$22,IF(E8476="HKD",Settings!$B$23,1))),0))</f>
        <v>0</v>
      </c>
      <c r="Q8476" s="312">
        <f>IF(OR(J8476="",G8476=""),"",G8476+ROW()/1000000)</f>
      </c>
      <c r="R8476" s="247">
        <f>IF(Q8476="","",SUMIFS(Txn[Signed Units],Txn[Key],J8476,Txn[Transaction Order],"&lt;="&amp;Q8476))</f>
      </c>
    </row>
    <row r="8477" spans="10:18" ht="15" customHeight="1" x14ac:dyDescent="0.15">
      <c r="J8477" s="246">
        <f>IF(OR(B8477="",C8477="",E8477=""),"",B8477&amp;":"&amp;C8477&amp;":"&amp;E8477)</f>
      </c>
      <c r="K8477" s="247">
        <f>IF(A8477="","",A8477*D8477)</f>
      </c>
      <c r="L8477" s="246">
        <f>IF(A8477="","",IF(OR(A8477=1,A8477=0),H8477,0))</f>
      </c>
      <c r="M8477" s="246">
        <f>IF(A8477="","",IF(A8477=-1,H8477,0))</f>
      </c>
      <c r="N8477">
        <f>IF(J8477="","",IF(E8477="SGD",1,IF(E8477="USD",Settings!$B$22,IF(E8477="HKD",Settings!$B$23,1))))</f>
      </c>
      <c r="O8477">
        <f>IF(OR(B8477="",C8477="",E8477=""),0,(IF(A8477=-1,H8477,0)-IF(OR(A8477=1,A8477=0),H8477,0)+IF(A8477=2,H8477,0))*IF(E8477="SGD",1,IF(E8477="USD",Settings!$B$22,IF(E8477="HKD",Settings!$B$23,1))))</f>
        <v>0</v>
      </c>
      <c r="P8477">
        <f>IF(OR(B8477="",C8477="",E8477=""),0,IF(A8477=2,H8477*IF(E8477="SGD",1,IF(E8477="USD",Settings!$B$22,IF(E8477="HKD",Settings!$B$23,1))),0))</f>
        <v>0</v>
      </c>
      <c r="Q8477" s="312">
        <f>IF(OR(J8477="",G8477=""),"",G8477+ROW()/1000000)</f>
      </c>
      <c r="R8477" s="247">
        <f>IF(Q8477="","",SUMIFS(Txn[Signed Units],Txn[Key],J8477,Txn[Transaction Order],"&lt;="&amp;Q8477))</f>
      </c>
    </row>
    <row r="8478" spans="10:18" ht="15" customHeight="1" x14ac:dyDescent="0.15">
      <c r="J8478" s="246">
        <f>IF(OR(B8478="",C8478="",E8478=""),"",B8478&amp;":"&amp;C8478&amp;":"&amp;E8478)</f>
      </c>
      <c r="K8478" s="247">
        <f>IF(A8478="","",A8478*D8478)</f>
      </c>
      <c r="L8478" s="246">
        <f>IF(A8478="","",IF(OR(A8478=1,A8478=0),H8478,0))</f>
      </c>
      <c r="M8478" s="246">
        <f>IF(A8478="","",IF(A8478=-1,H8478,0))</f>
      </c>
      <c r="N8478">
        <f>IF(J8478="","",IF(E8478="SGD",1,IF(E8478="USD",Settings!$B$22,IF(E8478="HKD",Settings!$B$23,1))))</f>
      </c>
      <c r="O8478">
        <f>IF(OR(B8478="",C8478="",E8478=""),0,(IF(A8478=-1,H8478,0)-IF(OR(A8478=1,A8478=0),H8478,0)+IF(A8478=2,H8478,0))*IF(E8478="SGD",1,IF(E8478="USD",Settings!$B$22,IF(E8478="HKD",Settings!$B$23,1))))</f>
        <v>0</v>
      </c>
      <c r="P8478">
        <f>IF(OR(B8478="",C8478="",E8478=""),0,IF(A8478=2,H8478*IF(E8478="SGD",1,IF(E8478="USD",Settings!$B$22,IF(E8478="HKD",Settings!$B$23,1))),0))</f>
        <v>0</v>
      </c>
      <c r="Q8478" s="312">
        <f>IF(OR(J8478="",G8478=""),"",G8478+ROW()/1000000)</f>
      </c>
      <c r="R8478" s="247">
        <f>IF(Q8478="","",SUMIFS(Txn[Signed Units],Txn[Key],J8478,Txn[Transaction Order],"&lt;="&amp;Q8478))</f>
      </c>
    </row>
    <row r="8479" spans="10:18" ht="15" customHeight="1" x14ac:dyDescent="0.15">
      <c r="J8479" s="246">
        <f>IF(OR(B8479="",C8479="",E8479=""),"",B8479&amp;":"&amp;C8479&amp;":"&amp;E8479)</f>
      </c>
      <c r="K8479" s="247">
        <f>IF(A8479="","",A8479*D8479)</f>
      </c>
      <c r="L8479" s="246">
        <f>IF(A8479="","",IF(OR(A8479=1,A8479=0),H8479,0))</f>
      </c>
      <c r="M8479" s="246">
        <f>IF(A8479="","",IF(A8479=-1,H8479,0))</f>
      </c>
      <c r="N8479">
        <f>IF(J8479="","",IF(E8479="SGD",1,IF(E8479="USD",Settings!$B$22,IF(E8479="HKD",Settings!$B$23,1))))</f>
      </c>
      <c r="O8479">
        <f>IF(OR(B8479="",C8479="",E8479=""),0,(IF(A8479=-1,H8479,0)-IF(OR(A8479=1,A8479=0),H8479,0)+IF(A8479=2,H8479,0))*IF(E8479="SGD",1,IF(E8479="USD",Settings!$B$22,IF(E8479="HKD",Settings!$B$23,1))))</f>
        <v>0</v>
      </c>
      <c r="P8479">
        <f>IF(OR(B8479="",C8479="",E8479=""),0,IF(A8479=2,H8479*IF(E8479="SGD",1,IF(E8479="USD",Settings!$B$22,IF(E8479="HKD",Settings!$B$23,1))),0))</f>
        <v>0</v>
      </c>
      <c r="Q8479" s="312">
        <f>IF(OR(J8479="",G8479=""),"",G8479+ROW()/1000000)</f>
      </c>
      <c r="R8479" s="247">
        <f>IF(Q8479="","",SUMIFS(Txn[Signed Units],Txn[Key],J8479,Txn[Transaction Order],"&lt;="&amp;Q8479))</f>
      </c>
    </row>
    <row r="8480" spans="10:18" ht="15" customHeight="1" x14ac:dyDescent="0.15">
      <c r="J8480" s="246">
        <f>IF(OR(B8480="",C8480="",E8480=""),"",B8480&amp;":"&amp;C8480&amp;":"&amp;E8480)</f>
      </c>
      <c r="K8480" s="247">
        <f>IF(A8480="","",A8480*D8480)</f>
      </c>
      <c r="L8480" s="246">
        <f>IF(A8480="","",IF(OR(A8480=1,A8480=0),H8480,0))</f>
      </c>
      <c r="M8480" s="246">
        <f>IF(A8480="","",IF(A8480=-1,H8480,0))</f>
      </c>
      <c r="N8480">
        <f>IF(J8480="","",IF(E8480="SGD",1,IF(E8480="USD",Settings!$B$22,IF(E8480="HKD",Settings!$B$23,1))))</f>
      </c>
      <c r="O8480">
        <f>IF(OR(B8480="",C8480="",E8480=""),0,(IF(A8480=-1,H8480,0)-IF(OR(A8480=1,A8480=0),H8480,0)+IF(A8480=2,H8480,0))*IF(E8480="SGD",1,IF(E8480="USD",Settings!$B$22,IF(E8480="HKD",Settings!$B$23,1))))</f>
        <v>0</v>
      </c>
      <c r="P8480">
        <f>IF(OR(B8480="",C8480="",E8480=""),0,IF(A8480=2,H8480*IF(E8480="SGD",1,IF(E8480="USD",Settings!$B$22,IF(E8480="HKD",Settings!$B$23,1))),0))</f>
        <v>0</v>
      </c>
      <c r="Q8480" s="312">
        <f>IF(OR(J8480="",G8480=""),"",G8480+ROW()/1000000)</f>
      </c>
      <c r="R8480" s="247">
        <f>IF(Q8480="","",SUMIFS(Txn[Signed Units],Txn[Key],J8480,Txn[Transaction Order],"&lt;="&amp;Q8480))</f>
      </c>
    </row>
    <row r="8481" spans="10:18" ht="15" customHeight="1" x14ac:dyDescent="0.15">
      <c r="J8481" s="246">
        <f>IF(OR(B8481="",C8481="",E8481=""),"",B8481&amp;":"&amp;C8481&amp;":"&amp;E8481)</f>
      </c>
      <c r="K8481" s="247">
        <f>IF(A8481="","",A8481*D8481)</f>
      </c>
      <c r="L8481" s="246">
        <f>IF(A8481="","",IF(OR(A8481=1,A8481=0),H8481,0))</f>
      </c>
      <c r="M8481" s="246">
        <f>IF(A8481="","",IF(A8481=-1,H8481,0))</f>
      </c>
      <c r="N8481">
        <f>IF(J8481="","",IF(E8481="SGD",1,IF(E8481="USD",Settings!$B$22,IF(E8481="HKD",Settings!$B$23,1))))</f>
      </c>
      <c r="O8481">
        <f>IF(OR(B8481="",C8481="",E8481=""),0,(IF(A8481=-1,H8481,0)-IF(OR(A8481=1,A8481=0),H8481,0)+IF(A8481=2,H8481,0))*IF(E8481="SGD",1,IF(E8481="USD",Settings!$B$22,IF(E8481="HKD",Settings!$B$23,1))))</f>
        <v>0</v>
      </c>
      <c r="P8481">
        <f>IF(OR(B8481="",C8481="",E8481=""),0,IF(A8481=2,H8481*IF(E8481="SGD",1,IF(E8481="USD",Settings!$B$22,IF(E8481="HKD",Settings!$B$23,1))),0))</f>
        <v>0</v>
      </c>
      <c r="Q8481" s="312">
        <f>IF(OR(J8481="",G8481=""),"",G8481+ROW()/1000000)</f>
      </c>
      <c r="R8481" s="247">
        <f>IF(Q8481="","",SUMIFS(Txn[Signed Units],Txn[Key],J8481,Txn[Transaction Order],"&lt;="&amp;Q8481))</f>
      </c>
    </row>
    <row r="8482" spans="10:18" ht="15" customHeight="1" x14ac:dyDescent="0.15">
      <c r="J8482" s="246">
        <f>IF(OR(B8482="",C8482="",E8482=""),"",B8482&amp;":"&amp;C8482&amp;":"&amp;E8482)</f>
      </c>
      <c r="K8482" s="247">
        <f>IF(A8482="","",A8482*D8482)</f>
      </c>
      <c r="L8482" s="246">
        <f>IF(A8482="","",IF(OR(A8482=1,A8482=0),H8482,0))</f>
      </c>
      <c r="M8482" s="246">
        <f>IF(A8482="","",IF(A8482=-1,H8482,0))</f>
      </c>
      <c r="N8482">
        <f>IF(J8482="","",IF(E8482="SGD",1,IF(E8482="USD",Settings!$B$22,IF(E8482="HKD",Settings!$B$23,1))))</f>
      </c>
      <c r="O8482">
        <f>IF(OR(B8482="",C8482="",E8482=""),0,(IF(A8482=-1,H8482,0)-IF(OR(A8482=1,A8482=0),H8482,0)+IF(A8482=2,H8482,0))*IF(E8482="SGD",1,IF(E8482="USD",Settings!$B$22,IF(E8482="HKD",Settings!$B$23,1))))</f>
        <v>0</v>
      </c>
      <c r="P8482">
        <f>IF(OR(B8482="",C8482="",E8482=""),0,IF(A8482=2,H8482*IF(E8482="SGD",1,IF(E8482="USD",Settings!$B$22,IF(E8482="HKD",Settings!$B$23,1))),0))</f>
        <v>0</v>
      </c>
      <c r="Q8482" s="312">
        <f>IF(OR(J8482="",G8482=""),"",G8482+ROW()/1000000)</f>
      </c>
      <c r="R8482" s="247">
        <f>IF(Q8482="","",SUMIFS(Txn[Signed Units],Txn[Key],J8482,Txn[Transaction Order],"&lt;="&amp;Q8482))</f>
      </c>
    </row>
    <row r="8483" spans="10:18" ht="15" customHeight="1" x14ac:dyDescent="0.15">
      <c r="J8483" s="246">
        <f>IF(OR(B8483="",C8483="",E8483=""),"",B8483&amp;":"&amp;C8483&amp;":"&amp;E8483)</f>
      </c>
      <c r="K8483" s="247">
        <f>IF(A8483="","",A8483*D8483)</f>
      </c>
      <c r="L8483" s="246">
        <f>IF(A8483="","",IF(OR(A8483=1,A8483=0),H8483,0))</f>
      </c>
      <c r="M8483" s="246">
        <f>IF(A8483="","",IF(A8483=-1,H8483,0))</f>
      </c>
      <c r="N8483">
        <f>IF(J8483="","",IF(E8483="SGD",1,IF(E8483="USD",Settings!$B$22,IF(E8483="HKD",Settings!$B$23,1))))</f>
      </c>
      <c r="O8483">
        <f>IF(OR(B8483="",C8483="",E8483=""),0,(IF(A8483=-1,H8483,0)-IF(OR(A8483=1,A8483=0),H8483,0)+IF(A8483=2,H8483,0))*IF(E8483="SGD",1,IF(E8483="USD",Settings!$B$22,IF(E8483="HKD",Settings!$B$23,1))))</f>
        <v>0</v>
      </c>
      <c r="P8483">
        <f>IF(OR(B8483="",C8483="",E8483=""),0,IF(A8483=2,H8483*IF(E8483="SGD",1,IF(E8483="USD",Settings!$B$22,IF(E8483="HKD",Settings!$B$23,1))),0))</f>
        <v>0</v>
      </c>
      <c r="Q8483" s="312">
        <f>IF(OR(J8483="",G8483=""),"",G8483+ROW()/1000000)</f>
      </c>
      <c r="R8483" s="247">
        <f>IF(Q8483="","",SUMIFS(Txn[Signed Units],Txn[Key],J8483,Txn[Transaction Order],"&lt;="&amp;Q8483))</f>
      </c>
    </row>
    <row r="8484" spans="10:18" ht="15" customHeight="1" x14ac:dyDescent="0.15">
      <c r="J8484" s="246">
        <f>IF(OR(B8484="",C8484="",E8484=""),"",B8484&amp;":"&amp;C8484&amp;":"&amp;E8484)</f>
      </c>
      <c r="K8484" s="247">
        <f>IF(A8484="","",A8484*D8484)</f>
      </c>
      <c r="L8484" s="246">
        <f>IF(A8484="","",IF(OR(A8484=1,A8484=0),H8484,0))</f>
      </c>
      <c r="M8484" s="246">
        <f>IF(A8484="","",IF(A8484=-1,H8484,0))</f>
      </c>
      <c r="N8484">
        <f>IF(J8484="","",IF(E8484="SGD",1,IF(E8484="USD",Settings!$B$22,IF(E8484="HKD",Settings!$B$23,1))))</f>
      </c>
      <c r="O8484">
        <f>IF(OR(B8484="",C8484="",E8484=""),0,(IF(A8484=-1,H8484,0)-IF(OR(A8484=1,A8484=0),H8484,0)+IF(A8484=2,H8484,0))*IF(E8484="SGD",1,IF(E8484="USD",Settings!$B$22,IF(E8484="HKD",Settings!$B$23,1))))</f>
        <v>0</v>
      </c>
      <c r="P8484">
        <f>IF(OR(B8484="",C8484="",E8484=""),0,IF(A8484=2,H8484*IF(E8484="SGD",1,IF(E8484="USD",Settings!$B$22,IF(E8484="HKD",Settings!$B$23,1))),0))</f>
        <v>0</v>
      </c>
      <c r="Q8484" s="312">
        <f>IF(OR(J8484="",G8484=""),"",G8484+ROW()/1000000)</f>
      </c>
      <c r="R8484" s="247">
        <f>IF(Q8484="","",SUMIFS(Txn[Signed Units],Txn[Key],J8484,Txn[Transaction Order],"&lt;="&amp;Q8484))</f>
      </c>
    </row>
    <row r="8485" spans="10:18" ht="15" customHeight="1" x14ac:dyDescent="0.15">
      <c r="J8485" s="246">
        <f>IF(OR(B8485="",C8485="",E8485=""),"",B8485&amp;":"&amp;C8485&amp;":"&amp;E8485)</f>
      </c>
      <c r="K8485" s="247">
        <f>IF(A8485="","",A8485*D8485)</f>
      </c>
      <c r="L8485" s="246">
        <f>IF(A8485="","",IF(OR(A8485=1,A8485=0),H8485,0))</f>
      </c>
      <c r="M8485" s="246">
        <f>IF(A8485="","",IF(A8485=-1,H8485,0))</f>
      </c>
      <c r="N8485">
        <f>IF(J8485="","",IF(E8485="SGD",1,IF(E8485="USD",Settings!$B$22,IF(E8485="HKD",Settings!$B$23,1))))</f>
      </c>
      <c r="O8485">
        <f>IF(OR(B8485="",C8485="",E8485=""),0,(IF(A8485=-1,H8485,0)-IF(OR(A8485=1,A8485=0),H8485,0)+IF(A8485=2,H8485,0))*IF(E8485="SGD",1,IF(E8485="USD",Settings!$B$22,IF(E8485="HKD",Settings!$B$23,1))))</f>
        <v>0</v>
      </c>
      <c r="P8485">
        <f>IF(OR(B8485="",C8485="",E8485=""),0,IF(A8485=2,H8485*IF(E8485="SGD",1,IF(E8485="USD",Settings!$B$22,IF(E8485="HKD",Settings!$B$23,1))),0))</f>
        <v>0</v>
      </c>
      <c r="Q8485" s="312">
        <f>IF(OR(J8485="",G8485=""),"",G8485+ROW()/1000000)</f>
      </c>
      <c r="R8485" s="247">
        <f>IF(Q8485="","",SUMIFS(Txn[Signed Units],Txn[Key],J8485,Txn[Transaction Order],"&lt;="&amp;Q8485))</f>
      </c>
    </row>
    <row r="8486" spans="10:18" ht="15" customHeight="1" x14ac:dyDescent="0.15">
      <c r="J8486" s="246">
        <f>IF(OR(B8486="",C8486="",E8486=""),"",B8486&amp;":"&amp;C8486&amp;":"&amp;E8486)</f>
      </c>
      <c r="K8486" s="247">
        <f>IF(A8486="","",A8486*D8486)</f>
      </c>
      <c r="L8486" s="246">
        <f>IF(A8486="","",IF(OR(A8486=1,A8486=0),H8486,0))</f>
      </c>
      <c r="M8486" s="246">
        <f>IF(A8486="","",IF(A8486=-1,H8486,0))</f>
      </c>
      <c r="N8486">
        <f>IF(J8486="","",IF(E8486="SGD",1,IF(E8486="USD",Settings!$B$22,IF(E8486="HKD",Settings!$B$23,1))))</f>
      </c>
      <c r="O8486">
        <f>IF(OR(B8486="",C8486="",E8486=""),0,(IF(A8486=-1,H8486,0)-IF(OR(A8486=1,A8486=0),H8486,0)+IF(A8486=2,H8486,0))*IF(E8486="SGD",1,IF(E8486="USD",Settings!$B$22,IF(E8486="HKD",Settings!$B$23,1))))</f>
        <v>0</v>
      </c>
      <c r="P8486">
        <f>IF(OR(B8486="",C8486="",E8486=""),0,IF(A8486=2,H8486*IF(E8486="SGD",1,IF(E8486="USD",Settings!$B$22,IF(E8486="HKD",Settings!$B$23,1))),0))</f>
        <v>0</v>
      </c>
      <c r="Q8486" s="312">
        <f>IF(OR(J8486="",G8486=""),"",G8486+ROW()/1000000)</f>
      </c>
      <c r="R8486" s="247">
        <f>IF(Q8486="","",SUMIFS(Txn[Signed Units],Txn[Key],J8486,Txn[Transaction Order],"&lt;="&amp;Q8486))</f>
      </c>
    </row>
    <row r="8487" spans="10:18" ht="15" customHeight="1" x14ac:dyDescent="0.15">
      <c r="J8487" s="246">
        <f>IF(OR(B8487="",C8487="",E8487=""),"",B8487&amp;":"&amp;C8487&amp;":"&amp;E8487)</f>
      </c>
      <c r="K8487" s="247">
        <f>IF(A8487="","",A8487*D8487)</f>
      </c>
      <c r="L8487" s="246">
        <f>IF(A8487="","",IF(OR(A8487=1,A8487=0),H8487,0))</f>
      </c>
      <c r="M8487" s="246">
        <f>IF(A8487="","",IF(A8487=-1,H8487,0))</f>
      </c>
      <c r="N8487">
        <f>IF(J8487="","",IF(E8487="SGD",1,IF(E8487="USD",Settings!$B$22,IF(E8487="HKD",Settings!$B$23,1))))</f>
      </c>
      <c r="O8487">
        <f>IF(OR(B8487="",C8487="",E8487=""),0,(IF(A8487=-1,H8487,0)-IF(OR(A8487=1,A8487=0),H8487,0)+IF(A8487=2,H8487,0))*IF(E8487="SGD",1,IF(E8487="USD",Settings!$B$22,IF(E8487="HKD",Settings!$B$23,1))))</f>
        <v>0</v>
      </c>
      <c r="P8487">
        <f>IF(OR(B8487="",C8487="",E8487=""),0,IF(A8487=2,H8487*IF(E8487="SGD",1,IF(E8487="USD",Settings!$B$22,IF(E8487="HKD",Settings!$B$23,1))),0))</f>
        <v>0</v>
      </c>
      <c r="Q8487" s="312">
        <f>IF(OR(J8487="",G8487=""),"",G8487+ROW()/1000000)</f>
      </c>
      <c r="R8487" s="247">
        <f>IF(Q8487="","",SUMIFS(Txn[Signed Units],Txn[Key],J8487,Txn[Transaction Order],"&lt;="&amp;Q8487))</f>
      </c>
    </row>
    <row r="8488" spans="10:18" ht="15" customHeight="1" x14ac:dyDescent="0.15">
      <c r="J8488" s="246">
        <f>IF(OR(B8488="",C8488="",E8488=""),"",B8488&amp;":"&amp;C8488&amp;":"&amp;E8488)</f>
      </c>
      <c r="K8488" s="247">
        <f>IF(A8488="","",A8488*D8488)</f>
      </c>
      <c r="L8488" s="246">
        <f>IF(A8488="","",IF(OR(A8488=1,A8488=0),H8488,0))</f>
      </c>
      <c r="M8488" s="246">
        <f>IF(A8488="","",IF(A8488=-1,H8488,0))</f>
      </c>
      <c r="N8488">
        <f>IF(J8488="","",IF(E8488="SGD",1,IF(E8488="USD",Settings!$B$22,IF(E8488="HKD",Settings!$B$23,1))))</f>
      </c>
      <c r="O8488">
        <f>IF(OR(B8488="",C8488="",E8488=""),0,(IF(A8488=-1,H8488,0)-IF(OR(A8488=1,A8488=0),H8488,0)+IF(A8488=2,H8488,0))*IF(E8488="SGD",1,IF(E8488="USD",Settings!$B$22,IF(E8488="HKD",Settings!$B$23,1))))</f>
        <v>0</v>
      </c>
      <c r="P8488">
        <f>IF(OR(B8488="",C8488="",E8488=""),0,IF(A8488=2,H8488*IF(E8488="SGD",1,IF(E8488="USD",Settings!$B$22,IF(E8488="HKD",Settings!$B$23,1))),0))</f>
        <v>0</v>
      </c>
      <c r="Q8488" s="312">
        <f>IF(OR(J8488="",G8488=""),"",G8488+ROW()/1000000)</f>
      </c>
      <c r="R8488" s="247">
        <f>IF(Q8488="","",SUMIFS(Txn[Signed Units],Txn[Key],J8488,Txn[Transaction Order],"&lt;="&amp;Q8488))</f>
      </c>
    </row>
    <row r="8489" spans="10:18" ht="15" customHeight="1" x14ac:dyDescent="0.15">
      <c r="J8489" s="246">
        <f>IF(OR(B8489="",C8489="",E8489=""),"",B8489&amp;":"&amp;C8489&amp;":"&amp;E8489)</f>
      </c>
      <c r="K8489" s="247">
        <f>IF(A8489="","",A8489*D8489)</f>
      </c>
      <c r="L8489" s="246">
        <f>IF(A8489="","",IF(OR(A8489=1,A8489=0),H8489,0))</f>
      </c>
      <c r="M8489" s="246">
        <f>IF(A8489="","",IF(A8489=-1,H8489,0))</f>
      </c>
      <c r="N8489">
        <f>IF(J8489="","",IF(E8489="SGD",1,IF(E8489="USD",Settings!$B$22,IF(E8489="HKD",Settings!$B$23,1))))</f>
      </c>
      <c r="O8489">
        <f>IF(OR(B8489="",C8489="",E8489=""),0,(IF(A8489=-1,H8489,0)-IF(OR(A8489=1,A8489=0),H8489,0)+IF(A8489=2,H8489,0))*IF(E8489="SGD",1,IF(E8489="USD",Settings!$B$22,IF(E8489="HKD",Settings!$B$23,1))))</f>
        <v>0</v>
      </c>
      <c r="P8489">
        <f>IF(OR(B8489="",C8489="",E8489=""),0,IF(A8489=2,H8489*IF(E8489="SGD",1,IF(E8489="USD",Settings!$B$22,IF(E8489="HKD",Settings!$B$23,1))),0))</f>
        <v>0</v>
      </c>
      <c r="Q8489" s="312">
        <f>IF(OR(J8489="",G8489=""),"",G8489+ROW()/1000000)</f>
      </c>
      <c r="R8489" s="247">
        <f>IF(Q8489="","",SUMIFS(Txn[Signed Units],Txn[Key],J8489,Txn[Transaction Order],"&lt;="&amp;Q8489))</f>
      </c>
    </row>
    <row r="8490" spans="10:18" ht="15" customHeight="1" x14ac:dyDescent="0.15">
      <c r="J8490" s="246">
        <f>IF(OR(B8490="",C8490="",E8490=""),"",B8490&amp;":"&amp;C8490&amp;":"&amp;E8490)</f>
      </c>
      <c r="K8490" s="247">
        <f>IF(A8490="","",A8490*D8490)</f>
      </c>
      <c r="L8490" s="246">
        <f>IF(A8490="","",IF(OR(A8490=1,A8490=0),H8490,0))</f>
      </c>
      <c r="M8490" s="246">
        <f>IF(A8490="","",IF(A8490=-1,H8490,0))</f>
      </c>
      <c r="N8490">
        <f>IF(J8490="","",IF(E8490="SGD",1,IF(E8490="USD",Settings!$B$22,IF(E8490="HKD",Settings!$B$23,1))))</f>
      </c>
      <c r="O8490">
        <f>IF(OR(B8490="",C8490="",E8490=""),0,(IF(A8490=-1,H8490,0)-IF(OR(A8490=1,A8490=0),H8490,0)+IF(A8490=2,H8490,0))*IF(E8490="SGD",1,IF(E8490="USD",Settings!$B$22,IF(E8490="HKD",Settings!$B$23,1))))</f>
        <v>0</v>
      </c>
      <c r="P8490">
        <f>IF(OR(B8490="",C8490="",E8490=""),0,IF(A8490=2,H8490*IF(E8490="SGD",1,IF(E8490="USD",Settings!$B$22,IF(E8490="HKD",Settings!$B$23,1))),0))</f>
        <v>0</v>
      </c>
      <c r="Q8490" s="312">
        <f>IF(OR(J8490="",G8490=""),"",G8490+ROW()/1000000)</f>
      </c>
      <c r="R8490" s="247">
        <f>IF(Q8490="","",SUMIFS(Txn[Signed Units],Txn[Key],J8490,Txn[Transaction Order],"&lt;="&amp;Q8490))</f>
      </c>
    </row>
    <row r="8491" spans="10:18" ht="15" customHeight="1" x14ac:dyDescent="0.15">
      <c r="J8491" s="246">
        <f>IF(OR(B8491="",C8491="",E8491=""),"",B8491&amp;":"&amp;C8491&amp;":"&amp;E8491)</f>
      </c>
      <c r="K8491" s="247">
        <f>IF(A8491="","",A8491*D8491)</f>
      </c>
      <c r="L8491" s="246">
        <f>IF(A8491="","",IF(OR(A8491=1,A8491=0),H8491,0))</f>
      </c>
      <c r="M8491" s="246">
        <f>IF(A8491="","",IF(A8491=-1,H8491,0))</f>
      </c>
      <c r="N8491">
        <f>IF(J8491="","",IF(E8491="SGD",1,IF(E8491="USD",Settings!$B$22,IF(E8491="HKD",Settings!$B$23,1))))</f>
      </c>
      <c r="O8491">
        <f>IF(OR(B8491="",C8491="",E8491=""),0,(IF(A8491=-1,H8491,0)-IF(OR(A8491=1,A8491=0),H8491,0)+IF(A8491=2,H8491,0))*IF(E8491="SGD",1,IF(E8491="USD",Settings!$B$22,IF(E8491="HKD",Settings!$B$23,1))))</f>
        <v>0</v>
      </c>
      <c r="P8491">
        <f>IF(OR(B8491="",C8491="",E8491=""),0,IF(A8491=2,H8491*IF(E8491="SGD",1,IF(E8491="USD",Settings!$B$22,IF(E8491="HKD",Settings!$B$23,1))),0))</f>
        <v>0</v>
      </c>
      <c r="Q8491" s="312">
        <f>IF(OR(J8491="",G8491=""),"",G8491+ROW()/1000000)</f>
      </c>
      <c r="R8491" s="247">
        <f>IF(Q8491="","",SUMIFS(Txn[Signed Units],Txn[Key],J8491,Txn[Transaction Order],"&lt;="&amp;Q8491))</f>
      </c>
    </row>
    <row r="8492" spans="10:18" ht="15" customHeight="1" x14ac:dyDescent="0.15">
      <c r="J8492" s="246">
        <f>IF(OR(B8492="",C8492="",E8492=""),"",B8492&amp;":"&amp;C8492&amp;":"&amp;E8492)</f>
      </c>
      <c r="K8492" s="247">
        <f>IF(A8492="","",A8492*D8492)</f>
      </c>
      <c r="L8492" s="246">
        <f>IF(A8492="","",IF(OR(A8492=1,A8492=0),H8492,0))</f>
      </c>
      <c r="M8492" s="246">
        <f>IF(A8492="","",IF(A8492=-1,H8492,0))</f>
      </c>
      <c r="N8492">
        <f>IF(J8492="","",IF(E8492="SGD",1,IF(E8492="USD",Settings!$B$22,IF(E8492="HKD",Settings!$B$23,1))))</f>
      </c>
      <c r="O8492">
        <f>IF(OR(B8492="",C8492="",E8492=""),0,(IF(A8492=-1,H8492,0)-IF(OR(A8492=1,A8492=0),H8492,0)+IF(A8492=2,H8492,0))*IF(E8492="SGD",1,IF(E8492="USD",Settings!$B$22,IF(E8492="HKD",Settings!$B$23,1))))</f>
        <v>0</v>
      </c>
      <c r="P8492">
        <f>IF(OR(B8492="",C8492="",E8492=""),0,IF(A8492=2,H8492*IF(E8492="SGD",1,IF(E8492="USD",Settings!$B$22,IF(E8492="HKD",Settings!$B$23,1))),0))</f>
        <v>0</v>
      </c>
      <c r="Q8492" s="312">
        <f>IF(OR(J8492="",G8492=""),"",G8492+ROW()/1000000)</f>
      </c>
      <c r="R8492" s="247">
        <f>IF(Q8492="","",SUMIFS(Txn[Signed Units],Txn[Key],J8492,Txn[Transaction Order],"&lt;="&amp;Q8492))</f>
      </c>
    </row>
    <row r="8493" spans="10:18" ht="15" customHeight="1" x14ac:dyDescent="0.15">
      <c r="J8493" s="246">
        <f>IF(OR(B8493="",C8493="",E8493=""),"",B8493&amp;":"&amp;C8493&amp;":"&amp;E8493)</f>
      </c>
      <c r="K8493" s="247">
        <f>IF(A8493="","",A8493*D8493)</f>
      </c>
      <c r="L8493" s="246">
        <f>IF(A8493="","",IF(OR(A8493=1,A8493=0),H8493,0))</f>
      </c>
      <c r="M8493" s="246">
        <f>IF(A8493="","",IF(A8493=-1,H8493,0))</f>
      </c>
      <c r="N8493">
        <f>IF(J8493="","",IF(E8493="SGD",1,IF(E8493="USD",Settings!$B$22,IF(E8493="HKD",Settings!$B$23,1))))</f>
      </c>
      <c r="O8493">
        <f>IF(OR(B8493="",C8493="",E8493=""),0,(IF(A8493=-1,H8493,0)-IF(OR(A8493=1,A8493=0),H8493,0)+IF(A8493=2,H8493,0))*IF(E8493="SGD",1,IF(E8493="USD",Settings!$B$22,IF(E8493="HKD",Settings!$B$23,1))))</f>
        <v>0</v>
      </c>
      <c r="P8493">
        <f>IF(OR(B8493="",C8493="",E8493=""),0,IF(A8493=2,H8493*IF(E8493="SGD",1,IF(E8493="USD",Settings!$B$22,IF(E8493="HKD",Settings!$B$23,1))),0))</f>
        <v>0</v>
      </c>
      <c r="Q8493" s="312">
        <f>IF(OR(J8493="",G8493=""),"",G8493+ROW()/1000000)</f>
      </c>
      <c r="R8493" s="247">
        <f>IF(Q8493="","",SUMIFS(Txn[Signed Units],Txn[Key],J8493,Txn[Transaction Order],"&lt;="&amp;Q8493))</f>
      </c>
    </row>
    <row r="8494" spans="10:18" ht="15" customHeight="1" x14ac:dyDescent="0.15">
      <c r="J8494" s="246">
        <f>IF(OR(B8494="",C8494="",E8494=""),"",B8494&amp;":"&amp;C8494&amp;":"&amp;E8494)</f>
      </c>
      <c r="K8494" s="247">
        <f>IF(A8494="","",A8494*D8494)</f>
      </c>
      <c r="L8494" s="246">
        <f>IF(A8494="","",IF(OR(A8494=1,A8494=0),H8494,0))</f>
      </c>
      <c r="M8494" s="246">
        <f>IF(A8494="","",IF(A8494=-1,H8494,0))</f>
      </c>
      <c r="N8494">
        <f>IF(J8494="","",IF(E8494="SGD",1,IF(E8494="USD",Settings!$B$22,IF(E8494="HKD",Settings!$B$23,1))))</f>
      </c>
      <c r="O8494">
        <f>IF(OR(B8494="",C8494="",E8494=""),0,(IF(A8494=-1,H8494,0)-IF(OR(A8494=1,A8494=0),H8494,0)+IF(A8494=2,H8494,0))*IF(E8494="SGD",1,IF(E8494="USD",Settings!$B$22,IF(E8494="HKD",Settings!$B$23,1))))</f>
        <v>0</v>
      </c>
      <c r="P8494">
        <f>IF(OR(B8494="",C8494="",E8494=""),0,IF(A8494=2,H8494*IF(E8494="SGD",1,IF(E8494="USD",Settings!$B$22,IF(E8494="HKD",Settings!$B$23,1))),0))</f>
        <v>0</v>
      </c>
      <c r="Q8494" s="312">
        <f>IF(OR(J8494="",G8494=""),"",G8494+ROW()/1000000)</f>
      </c>
      <c r="R8494" s="247">
        <f>IF(Q8494="","",SUMIFS(Txn[Signed Units],Txn[Key],J8494,Txn[Transaction Order],"&lt;="&amp;Q8494))</f>
      </c>
    </row>
    <row r="8495" spans="10:18" ht="15" customHeight="1" x14ac:dyDescent="0.15">
      <c r="J8495" s="246">
        <f>IF(OR(B8495="",C8495="",E8495=""),"",B8495&amp;":"&amp;C8495&amp;":"&amp;E8495)</f>
      </c>
      <c r="K8495" s="247">
        <f>IF(A8495="","",A8495*D8495)</f>
      </c>
      <c r="L8495" s="246">
        <f>IF(A8495="","",IF(OR(A8495=1,A8495=0),H8495,0))</f>
      </c>
      <c r="M8495" s="246">
        <f>IF(A8495="","",IF(A8495=-1,H8495,0))</f>
      </c>
      <c r="N8495">
        <f>IF(J8495="","",IF(E8495="SGD",1,IF(E8495="USD",Settings!$B$22,IF(E8495="HKD",Settings!$B$23,1))))</f>
      </c>
      <c r="O8495">
        <f>IF(OR(B8495="",C8495="",E8495=""),0,(IF(A8495=-1,H8495,0)-IF(OR(A8495=1,A8495=0),H8495,0)+IF(A8495=2,H8495,0))*IF(E8495="SGD",1,IF(E8495="USD",Settings!$B$22,IF(E8495="HKD",Settings!$B$23,1))))</f>
        <v>0</v>
      </c>
      <c r="P8495">
        <f>IF(OR(B8495="",C8495="",E8495=""),0,IF(A8495=2,H8495*IF(E8495="SGD",1,IF(E8495="USD",Settings!$B$22,IF(E8495="HKD",Settings!$B$23,1))),0))</f>
        <v>0</v>
      </c>
      <c r="Q8495" s="312">
        <f>IF(OR(J8495="",G8495=""),"",G8495+ROW()/1000000)</f>
      </c>
      <c r="R8495" s="247">
        <f>IF(Q8495="","",SUMIFS(Txn[Signed Units],Txn[Key],J8495,Txn[Transaction Order],"&lt;="&amp;Q8495))</f>
      </c>
    </row>
    <row r="8496" spans="10:18" ht="15" customHeight="1" x14ac:dyDescent="0.15">
      <c r="J8496" s="246">
        <f>IF(OR(B8496="",C8496="",E8496=""),"",B8496&amp;":"&amp;C8496&amp;":"&amp;E8496)</f>
      </c>
      <c r="K8496" s="247">
        <f>IF(A8496="","",A8496*D8496)</f>
      </c>
      <c r="L8496" s="246">
        <f>IF(A8496="","",IF(OR(A8496=1,A8496=0),H8496,0))</f>
      </c>
      <c r="M8496" s="246">
        <f>IF(A8496="","",IF(A8496=-1,H8496,0))</f>
      </c>
      <c r="N8496">
        <f>IF(J8496="","",IF(E8496="SGD",1,IF(E8496="USD",Settings!$B$22,IF(E8496="HKD",Settings!$B$23,1))))</f>
      </c>
      <c r="O8496">
        <f>IF(OR(B8496="",C8496="",E8496=""),0,(IF(A8496=-1,H8496,0)-IF(OR(A8496=1,A8496=0),H8496,0)+IF(A8496=2,H8496,0))*IF(E8496="SGD",1,IF(E8496="USD",Settings!$B$22,IF(E8496="HKD",Settings!$B$23,1))))</f>
        <v>0</v>
      </c>
      <c r="P8496">
        <f>IF(OR(B8496="",C8496="",E8496=""),0,IF(A8496=2,H8496*IF(E8496="SGD",1,IF(E8496="USD",Settings!$B$22,IF(E8496="HKD",Settings!$B$23,1))),0))</f>
        <v>0</v>
      </c>
      <c r="Q8496" s="312">
        <f>IF(OR(J8496="",G8496=""),"",G8496+ROW()/1000000)</f>
      </c>
      <c r="R8496" s="247">
        <f>IF(Q8496="","",SUMIFS(Txn[Signed Units],Txn[Key],J8496,Txn[Transaction Order],"&lt;="&amp;Q8496))</f>
      </c>
    </row>
    <row r="8497" spans="10:18" ht="15" customHeight="1" x14ac:dyDescent="0.15">
      <c r="J8497" s="246">
        <f>IF(OR(B8497="",C8497="",E8497=""),"",B8497&amp;":"&amp;C8497&amp;":"&amp;E8497)</f>
      </c>
      <c r="K8497" s="247">
        <f>IF(A8497="","",A8497*D8497)</f>
      </c>
      <c r="L8497" s="246">
        <f>IF(A8497="","",IF(OR(A8497=1,A8497=0),H8497,0))</f>
      </c>
      <c r="M8497" s="246">
        <f>IF(A8497="","",IF(A8497=-1,H8497,0))</f>
      </c>
      <c r="N8497">
        <f>IF(J8497="","",IF(E8497="SGD",1,IF(E8497="USD",Settings!$B$22,IF(E8497="HKD",Settings!$B$23,1))))</f>
      </c>
      <c r="O8497">
        <f>IF(OR(B8497="",C8497="",E8497=""),0,(IF(A8497=-1,H8497,0)-IF(OR(A8497=1,A8497=0),H8497,0)+IF(A8497=2,H8497,0))*IF(E8497="SGD",1,IF(E8497="USD",Settings!$B$22,IF(E8497="HKD",Settings!$B$23,1))))</f>
        <v>0</v>
      </c>
      <c r="P8497">
        <f>IF(OR(B8497="",C8497="",E8497=""),0,IF(A8497=2,H8497*IF(E8497="SGD",1,IF(E8497="USD",Settings!$B$22,IF(E8497="HKD",Settings!$B$23,1))),0))</f>
        <v>0</v>
      </c>
      <c r="Q8497" s="312">
        <f>IF(OR(J8497="",G8497=""),"",G8497+ROW()/1000000)</f>
      </c>
      <c r="R8497" s="247">
        <f>IF(Q8497="","",SUMIFS(Txn[Signed Units],Txn[Key],J8497,Txn[Transaction Order],"&lt;="&amp;Q8497))</f>
      </c>
    </row>
    <row r="8498" spans="10:18" ht="15" customHeight="1" x14ac:dyDescent="0.15">
      <c r="J8498" s="246">
        <f>IF(OR(B8498="",C8498="",E8498=""),"",B8498&amp;":"&amp;C8498&amp;":"&amp;E8498)</f>
      </c>
      <c r="K8498" s="247">
        <f>IF(A8498="","",A8498*D8498)</f>
      </c>
      <c r="L8498" s="246">
        <f>IF(A8498="","",IF(OR(A8498=1,A8498=0),H8498,0))</f>
      </c>
      <c r="M8498" s="246">
        <f>IF(A8498="","",IF(A8498=-1,H8498,0))</f>
      </c>
      <c r="N8498">
        <f>IF(J8498="","",IF(E8498="SGD",1,IF(E8498="USD",Settings!$B$22,IF(E8498="HKD",Settings!$B$23,1))))</f>
      </c>
      <c r="O8498">
        <f>IF(OR(B8498="",C8498="",E8498=""),0,(IF(A8498=-1,H8498,0)-IF(OR(A8498=1,A8498=0),H8498,0)+IF(A8498=2,H8498,0))*IF(E8498="SGD",1,IF(E8498="USD",Settings!$B$22,IF(E8498="HKD",Settings!$B$23,1))))</f>
        <v>0</v>
      </c>
      <c r="P8498">
        <f>IF(OR(B8498="",C8498="",E8498=""),0,IF(A8498=2,H8498*IF(E8498="SGD",1,IF(E8498="USD",Settings!$B$22,IF(E8498="HKD",Settings!$B$23,1))),0))</f>
        <v>0</v>
      </c>
      <c r="Q8498" s="312">
        <f>IF(OR(J8498="",G8498=""),"",G8498+ROW()/1000000)</f>
      </c>
      <c r="R8498" s="247">
        <f>IF(Q8498="","",SUMIFS(Txn[Signed Units],Txn[Key],J8498,Txn[Transaction Order],"&lt;="&amp;Q8498))</f>
      </c>
    </row>
    <row r="8499" spans="10:18" ht="15" customHeight="1" x14ac:dyDescent="0.15">
      <c r="J8499" s="246">
        <f>IF(OR(B8499="",C8499="",E8499=""),"",B8499&amp;":"&amp;C8499&amp;":"&amp;E8499)</f>
      </c>
      <c r="K8499" s="247">
        <f>IF(A8499="","",A8499*D8499)</f>
      </c>
      <c r="L8499" s="246">
        <f>IF(A8499="","",IF(OR(A8499=1,A8499=0),H8499,0))</f>
      </c>
      <c r="M8499" s="246">
        <f>IF(A8499="","",IF(A8499=-1,H8499,0))</f>
      </c>
      <c r="N8499">
        <f>IF(J8499="","",IF(E8499="SGD",1,IF(E8499="USD",Settings!$B$22,IF(E8499="HKD",Settings!$B$23,1))))</f>
      </c>
      <c r="O8499">
        <f>IF(OR(B8499="",C8499="",E8499=""),0,(IF(A8499=-1,H8499,0)-IF(OR(A8499=1,A8499=0),H8499,0)+IF(A8499=2,H8499,0))*IF(E8499="SGD",1,IF(E8499="USD",Settings!$B$22,IF(E8499="HKD",Settings!$B$23,1))))</f>
        <v>0</v>
      </c>
      <c r="P8499">
        <f>IF(OR(B8499="",C8499="",E8499=""),0,IF(A8499=2,H8499*IF(E8499="SGD",1,IF(E8499="USD",Settings!$B$22,IF(E8499="HKD",Settings!$B$23,1))),0))</f>
        <v>0</v>
      </c>
      <c r="Q8499" s="312">
        <f>IF(OR(J8499="",G8499=""),"",G8499+ROW()/1000000)</f>
      </c>
      <c r="R8499" s="247">
        <f>IF(Q8499="","",SUMIFS(Txn[Signed Units],Txn[Key],J8499,Txn[Transaction Order],"&lt;="&amp;Q8499))</f>
      </c>
    </row>
    <row r="8500" spans="10:18" ht="15" customHeight="1" x14ac:dyDescent="0.15">
      <c r="J8500" s="246">
        <f>IF(OR(B8500="",C8500="",E8500=""),"",B8500&amp;":"&amp;C8500&amp;":"&amp;E8500)</f>
      </c>
      <c r="K8500" s="247">
        <f>IF(A8500="","",A8500*D8500)</f>
      </c>
      <c r="L8500" s="246">
        <f>IF(A8500="","",IF(OR(A8500=1,A8500=0),H8500,0))</f>
      </c>
      <c r="M8500" s="246">
        <f>IF(A8500="","",IF(A8500=-1,H8500,0))</f>
      </c>
      <c r="N8500">
        <f>IF(J8500="","",IF(E8500="SGD",1,IF(E8500="USD",Settings!$B$22,IF(E8500="HKD",Settings!$B$23,1))))</f>
      </c>
      <c r="O8500">
        <f>IF(OR(B8500="",C8500="",E8500=""),0,(IF(A8500=-1,H8500,0)-IF(OR(A8500=1,A8500=0),H8500,0)+IF(A8500=2,H8500,0))*IF(E8500="SGD",1,IF(E8500="USD",Settings!$B$22,IF(E8500="HKD",Settings!$B$23,1))))</f>
        <v>0</v>
      </c>
      <c r="P8500">
        <f>IF(OR(B8500="",C8500="",E8500=""),0,IF(A8500=2,H8500*IF(E8500="SGD",1,IF(E8500="USD",Settings!$B$22,IF(E8500="HKD",Settings!$B$23,1))),0))</f>
        <v>0</v>
      </c>
      <c r="Q8500" s="312">
        <f>IF(OR(J8500="",G8500=""),"",G8500+ROW()/1000000)</f>
      </c>
      <c r="R8500" s="247">
        <f>IF(Q8500="","",SUMIFS(Txn[Signed Units],Txn[Key],J8500,Txn[Transaction Order],"&lt;="&amp;Q8500))</f>
      </c>
    </row>
    <row r="8501" spans="10:18" ht="15" customHeight="1" x14ac:dyDescent="0.15">
      <c r="J8501" s="246">
        <f>IF(OR(B8501="",C8501="",E8501=""),"",B8501&amp;":"&amp;C8501&amp;":"&amp;E8501)</f>
      </c>
      <c r="K8501" s="247">
        <f>IF(A8501="","",A8501*D8501)</f>
      </c>
      <c r="L8501" s="246">
        <f>IF(A8501="","",IF(OR(A8501=1,A8501=0),H8501,0))</f>
      </c>
      <c r="M8501" s="246">
        <f>IF(A8501="","",IF(A8501=-1,H8501,0))</f>
      </c>
      <c r="N8501">
        <f>IF(J8501="","",IF(E8501="SGD",1,IF(E8501="USD",Settings!$B$22,IF(E8501="HKD",Settings!$B$23,1))))</f>
      </c>
      <c r="O8501">
        <f>IF(OR(B8501="",C8501="",E8501=""),0,(IF(A8501=-1,H8501,0)-IF(OR(A8501=1,A8501=0),H8501,0)+IF(A8501=2,H8501,0))*IF(E8501="SGD",1,IF(E8501="USD",Settings!$B$22,IF(E8501="HKD",Settings!$B$23,1))))</f>
        <v>0</v>
      </c>
      <c r="P8501">
        <f>IF(OR(B8501="",C8501="",E8501=""),0,IF(A8501=2,H8501*IF(E8501="SGD",1,IF(E8501="USD",Settings!$B$22,IF(E8501="HKD",Settings!$B$23,1))),0))</f>
        <v>0</v>
      </c>
      <c r="Q8501" s="312">
        <f>IF(OR(J8501="",G8501=""),"",G8501+ROW()/1000000)</f>
      </c>
      <c r="R8501" s="247">
        <f>IF(Q8501="","",SUMIFS(Txn[Signed Units],Txn[Key],J8501,Txn[Transaction Order],"&lt;="&amp;Q8501))</f>
      </c>
    </row>
    <row r="8502" spans="10:18" ht="15" customHeight="1" x14ac:dyDescent="0.15">
      <c r="J8502" s="246">
        <f>IF(OR(B8502="",C8502="",E8502=""),"",B8502&amp;":"&amp;C8502&amp;":"&amp;E8502)</f>
      </c>
      <c r="K8502" s="247">
        <f>IF(A8502="","",A8502*D8502)</f>
      </c>
      <c r="L8502" s="246">
        <f>IF(A8502="","",IF(OR(A8502=1,A8502=0),H8502,0))</f>
      </c>
      <c r="M8502" s="246">
        <f>IF(A8502="","",IF(A8502=-1,H8502,0))</f>
      </c>
      <c r="N8502">
        <f>IF(J8502="","",IF(E8502="SGD",1,IF(E8502="USD",Settings!$B$22,IF(E8502="HKD",Settings!$B$23,1))))</f>
      </c>
      <c r="O8502">
        <f>IF(OR(B8502="",C8502="",E8502=""),0,(IF(A8502=-1,H8502,0)-IF(OR(A8502=1,A8502=0),H8502,0)+IF(A8502=2,H8502,0))*IF(E8502="SGD",1,IF(E8502="USD",Settings!$B$22,IF(E8502="HKD",Settings!$B$23,1))))</f>
        <v>0</v>
      </c>
      <c r="P8502">
        <f>IF(OR(B8502="",C8502="",E8502=""),0,IF(A8502=2,H8502*IF(E8502="SGD",1,IF(E8502="USD",Settings!$B$22,IF(E8502="HKD",Settings!$B$23,1))),0))</f>
        <v>0</v>
      </c>
      <c r="Q8502" s="312">
        <f>IF(OR(J8502="",G8502=""),"",G8502+ROW()/1000000)</f>
      </c>
      <c r="R8502" s="247">
        <f>IF(Q8502="","",SUMIFS(Txn[Signed Units],Txn[Key],J8502,Txn[Transaction Order],"&lt;="&amp;Q8502))</f>
      </c>
    </row>
    <row r="8503" spans="10:18" ht="15" customHeight="1" x14ac:dyDescent="0.15">
      <c r="J8503" s="246">
        <f>IF(OR(B8503="",C8503="",E8503=""),"",B8503&amp;":"&amp;C8503&amp;":"&amp;E8503)</f>
      </c>
      <c r="K8503" s="247">
        <f>IF(A8503="","",A8503*D8503)</f>
      </c>
      <c r="L8503" s="246">
        <f>IF(A8503="","",IF(OR(A8503=1,A8503=0),H8503,0))</f>
      </c>
      <c r="M8503" s="246">
        <f>IF(A8503="","",IF(A8503=-1,H8503,0))</f>
      </c>
      <c r="N8503">
        <f>IF(J8503="","",IF(E8503="SGD",1,IF(E8503="USD",Settings!$B$22,IF(E8503="HKD",Settings!$B$23,1))))</f>
      </c>
      <c r="O8503">
        <f>IF(OR(B8503="",C8503="",E8503=""),0,(IF(A8503=-1,H8503,0)-IF(OR(A8503=1,A8503=0),H8503,0)+IF(A8503=2,H8503,0))*IF(E8503="SGD",1,IF(E8503="USD",Settings!$B$22,IF(E8503="HKD",Settings!$B$23,1))))</f>
        <v>0</v>
      </c>
      <c r="P8503">
        <f>IF(OR(B8503="",C8503="",E8503=""),0,IF(A8503=2,H8503*IF(E8503="SGD",1,IF(E8503="USD",Settings!$B$22,IF(E8503="HKD",Settings!$B$23,1))),0))</f>
        <v>0</v>
      </c>
      <c r="Q8503" s="312">
        <f>IF(OR(J8503="",G8503=""),"",G8503+ROW()/1000000)</f>
      </c>
      <c r="R8503" s="247">
        <f>IF(Q8503="","",SUMIFS(Txn[Signed Units],Txn[Key],J8503,Txn[Transaction Order],"&lt;="&amp;Q8503))</f>
      </c>
    </row>
    <row r="8504" spans="10:18" ht="15" customHeight="1" x14ac:dyDescent="0.15">
      <c r="J8504" s="246">
        <f>IF(OR(B8504="",C8504="",E8504=""),"",B8504&amp;":"&amp;C8504&amp;":"&amp;E8504)</f>
      </c>
      <c r="K8504" s="247">
        <f>IF(A8504="","",A8504*D8504)</f>
      </c>
      <c r="L8504" s="246">
        <f>IF(A8504="","",IF(OR(A8504=1,A8504=0),H8504,0))</f>
      </c>
      <c r="M8504" s="246">
        <f>IF(A8504="","",IF(A8504=-1,H8504,0))</f>
      </c>
      <c r="N8504">
        <f>IF(J8504="","",IF(E8504="SGD",1,IF(E8504="USD",Settings!$B$22,IF(E8504="HKD",Settings!$B$23,1))))</f>
      </c>
      <c r="O8504">
        <f>IF(OR(B8504="",C8504="",E8504=""),0,(IF(A8504=-1,H8504,0)-IF(OR(A8504=1,A8504=0),H8504,0)+IF(A8504=2,H8504,0))*IF(E8504="SGD",1,IF(E8504="USD",Settings!$B$22,IF(E8504="HKD",Settings!$B$23,1))))</f>
        <v>0</v>
      </c>
      <c r="P8504">
        <f>IF(OR(B8504="",C8504="",E8504=""),0,IF(A8504=2,H8504*IF(E8504="SGD",1,IF(E8504="USD",Settings!$B$22,IF(E8504="HKD",Settings!$B$23,1))),0))</f>
        <v>0</v>
      </c>
      <c r="Q8504" s="312">
        <f>IF(OR(J8504="",G8504=""),"",G8504+ROW()/1000000)</f>
      </c>
      <c r="R8504" s="247">
        <f>IF(Q8504="","",SUMIFS(Txn[Signed Units],Txn[Key],J8504,Txn[Transaction Order],"&lt;="&amp;Q8504))</f>
      </c>
    </row>
    <row r="8505" spans="10:18" ht="15" customHeight="1" x14ac:dyDescent="0.15">
      <c r="J8505" s="246">
        <f>IF(OR(B8505="",C8505="",E8505=""),"",B8505&amp;":"&amp;C8505&amp;":"&amp;E8505)</f>
      </c>
      <c r="K8505" s="247">
        <f>IF(A8505="","",A8505*D8505)</f>
      </c>
      <c r="L8505" s="246">
        <f>IF(A8505="","",IF(OR(A8505=1,A8505=0),H8505,0))</f>
      </c>
      <c r="M8505" s="246">
        <f>IF(A8505="","",IF(A8505=-1,H8505,0))</f>
      </c>
      <c r="N8505">
        <f>IF(J8505="","",IF(E8505="SGD",1,IF(E8505="USD",Settings!$B$22,IF(E8505="HKD",Settings!$B$23,1))))</f>
      </c>
      <c r="O8505">
        <f>IF(OR(B8505="",C8505="",E8505=""),0,(IF(A8505=-1,H8505,0)-IF(OR(A8505=1,A8505=0),H8505,0)+IF(A8505=2,H8505,0))*IF(E8505="SGD",1,IF(E8505="USD",Settings!$B$22,IF(E8505="HKD",Settings!$B$23,1))))</f>
        <v>0</v>
      </c>
      <c r="P8505">
        <f>IF(OR(B8505="",C8505="",E8505=""),0,IF(A8505=2,H8505*IF(E8505="SGD",1,IF(E8505="USD",Settings!$B$22,IF(E8505="HKD",Settings!$B$23,1))),0))</f>
        <v>0</v>
      </c>
      <c r="Q8505" s="312">
        <f>IF(OR(J8505="",G8505=""),"",G8505+ROW()/1000000)</f>
      </c>
      <c r="R8505" s="247">
        <f>IF(Q8505="","",SUMIFS(Txn[Signed Units],Txn[Key],J8505,Txn[Transaction Order],"&lt;="&amp;Q8505))</f>
      </c>
    </row>
    <row r="8506" spans="10:18" ht="15" customHeight="1" x14ac:dyDescent="0.15">
      <c r="J8506" s="246">
        <f>IF(OR(B8506="",C8506="",E8506=""),"",B8506&amp;":"&amp;C8506&amp;":"&amp;E8506)</f>
      </c>
      <c r="K8506" s="247">
        <f>IF(A8506="","",A8506*D8506)</f>
      </c>
      <c r="L8506" s="246">
        <f>IF(A8506="","",IF(OR(A8506=1,A8506=0),H8506,0))</f>
      </c>
      <c r="M8506" s="246">
        <f>IF(A8506="","",IF(A8506=-1,H8506,0))</f>
      </c>
      <c r="N8506">
        <f>IF(J8506="","",IF(E8506="SGD",1,IF(E8506="USD",Settings!$B$22,IF(E8506="HKD",Settings!$B$23,1))))</f>
      </c>
      <c r="O8506">
        <f>IF(OR(B8506="",C8506="",E8506=""),0,(IF(A8506=-1,H8506,0)-IF(OR(A8506=1,A8506=0),H8506,0)+IF(A8506=2,H8506,0))*IF(E8506="SGD",1,IF(E8506="USD",Settings!$B$22,IF(E8506="HKD",Settings!$B$23,1))))</f>
        <v>0</v>
      </c>
      <c r="P8506">
        <f>IF(OR(B8506="",C8506="",E8506=""),0,IF(A8506=2,H8506*IF(E8506="SGD",1,IF(E8506="USD",Settings!$B$22,IF(E8506="HKD",Settings!$B$23,1))),0))</f>
        <v>0</v>
      </c>
      <c r="Q8506" s="312">
        <f>IF(OR(J8506="",G8506=""),"",G8506+ROW()/1000000)</f>
      </c>
      <c r="R8506" s="247">
        <f>IF(Q8506="","",SUMIFS(Txn[Signed Units],Txn[Key],J8506,Txn[Transaction Order],"&lt;="&amp;Q8506))</f>
      </c>
    </row>
    <row r="8507" spans="10:18" ht="15" customHeight="1" x14ac:dyDescent="0.15">
      <c r="J8507" s="246">
        <f>IF(OR(B8507="",C8507="",E8507=""),"",B8507&amp;":"&amp;C8507&amp;":"&amp;E8507)</f>
      </c>
      <c r="K8507" s="247">
        <f>IF(A8507="","",A8507*D8507)</f>
      </c>
      <c r="L8507" s="246">
        <f>IF(A8507="","",IF(OR(A8507=1,A8507=0),H8507,0))</f>
      </c>
      <c r="M8507" s="246">
        <f>IF(A8507="","",IF(A8507=-1,H8507,0))</f>
      </c>
      <c r="N8507">
        <f>IF(J8507="","",IF(E8507="SGD",1,IF(E8507="USD",Settings!$B$22,IF(E8507="HKD",Settings!$B$23,1))))</f>
      </c>
      <c r="O8507">
        <f>IF(OR(B8507="",C8507="",E8507=""),0,(IF(A8507=-1,H8507,0)-IF(OR(A8507=1,A8507=0),H8507,0)+IF(A8507=2,H8507,0))*IF(E8507="SGD",1,IF(E8507="USD",Settings!$B$22,IF(E8507="HKD",Settings!$B$23,1))))</f>
        <v>0</v>
      </c>
      <c r="P8507">
        <f>IF(OR(B8507="",C8507="",E8507=""),0,IF(A8507=2,H8507*IF(E8507="SGD",1,IF(E8507="USD",Settings!$B$22,IF(E8507="HKD",Settings!$B$23,1))),0))</f>
        <v>0</v>
      </c>
      <c r="Q8507" s="312">
        <f>IF(OR(J8507="",G8507=""),"",G8507+ROW()/1000000)</f>
      </c>
      <c r="R8507" s="247">
        <f>IF(Q8507="","",SUMIFS(Txn[Signed Units],Txn[Key],J8507,Txn[Transaction Order],"&lt;="&amp;Q8507))</f>
      </c>
    </row>
    <row r="8508" spans="10:18" ht="15" customHeight="1" x14ac:dyDescent="0.15">
      <c r="J8508" s="246">
        <f>IF(OR(B8508="",C8508="",E8508=""),"",B8508&amp;":"&amp;C8508&amp;":"&amp;E8508)</f>
      </c>
      <c r="K8508" s="247">
        <f>IF(A8508="","",A8508*D8508)</f>
      </c>
      <c r="L8508" s="246">
        <f>IF(A8508="","",IF(OR(A8508=1,A8508=0),H8508,0))</f>
      </c>
      <c r="M8508" s="246">
        <f>IF(A8508="","",IF(A8508=-1,H8508,0))</f>
      </c>
      <c r="N8508">
        <f>IF(J8508="","",IF(E8508="SGD",1,IF(E8508="USD",Settings!$B$22,IF(E8508="HKD",Settings!$B$23,1))))</f>
      </c>
      <c r="O8508">
        <f>IF(OR(B8508="",C8508="",E8508=""),0,(IF(A8508=-1,H8508,0)-IF(OR(A8508=1,A8508=0),H8508,0)+IF(A8508=2,H8508,0))*IF(E8508="SGD",1,IF(E8508="USD",Settings!$B$22,IF(E8508="HKD",Settings!$B$23,1))))</f>
        <v>0</v>
      </c>
      <c r="P8508">
        <f>IF(OR(B8508="",C8508="",E8508=""),0,IF(A8508=2,H8508*IF(E8508="SGD",1,IF(E8508="USD",Settings!$B$22,IF(E8508="HKD",Settings!$B$23,1))),0))</f>
        <v>0</v>
      </c>
      <c r="Q8508" s="312">
        <f>IF(OR(J8508="",G8508=""),"",G8508+ROW()/1000000)</f>
      </c>
      <c r="R8508" s="247">
        <f>IF(Q8508="","",SUMIFS(Txn[Signed Units],Txn[Key],J8508,Txn[Transaction Order],"&lt;="&amp;Q8508))</f>
      </c>
    </row>
    <row r="8509" spans="10:18" ht="15" customHeight="1" x14ac:dyDescent="0.15">
      <c r="J8509" s="246">
        <f>IF(OR(B8509="",C8509="",E8509=""),"",B8509&amp;":"&amp;C8509&amp;":"&amp;E8509)</f>
      </c>
      <c r="K8509" s="247">
        <f>IF(A8509="","",A8509*D8509)</f>
      </c>
      <c r="L8509" s="246">
        <f>IF(A8509="","",IF(OR(A8509=1,A8509=0),H8509,0))</f>
      </c>
      <c r="M8509" s="246">
        <f>IF(A8509="","",IF(A8509=-1,H8509,0))</f>
      </c>
      <c r="N8509">
        <f>IF(J8509="","",IF(E8509="SGD",1,IF(E8509="USD",Settings!$B$22,IF(E8509="HKD",Settings!$B$23,1))))</f>
      </c>
      <c r="O8509">
        <f>IF(OR(B8509="",C8509="",E8509=""),0,(IF(A8509=-1,H8509,0)-IF(OR(A8509=1,A8509=0),H8509,0)+IF(A8509=2,H8509,0))*IF(E8509="SGD",1,IF(E8509="USD",Settings!$B$22,IF(E8509="HKD",Settings!$B$23,1))))</f>
        <v>0</v>
      </c>
      <c r="P8509">
        <f>IF(OR(B8509="",C8509="",E8509=""),0,IF(A8509=2,H8509*IF(E8509="SGD",1,IF(E8509="USD",Settings!$B$22,IF(E8509="HKD",Settings!$B$23,1))),0))</f>
        <v>0</v>
      </c>
      <c r="Q8509" s="312">
        <f>IF(OR(J8509="",G8509=""),"",G8509+ROW()/1000000)</f>
      </c>
      <c r="R8509" s="247">
        <f>IF(Q8509="","",SUMIFS(Txn[Signed Units],Txn[Key],J8509,Txn[Transaction Order],"&lt;="&amp;Q8509))</f>
      </c>
    </row>
    <row r="8510" spans="10:18" ht="15" customHeight="1" x14ac:dyDescent="0.15">
      <c r="J8510" s="246">
        <f>IF(OR(B8510="",C8510="",E8510=""),"",B8510&amp;":"&amp;C8510&amp;":"&amp;E8510)</f>
      </c>
      <c r="K8510" s="247">
        <f>IF(A8510="","",A8510*D8510)</f>
      </c>
      <c r="L8510" s="246">
        <f>IF(A8510="","",IF(OR(A8510=1,A8510=0),H8510,0))</f>
      </c>
      <c r="M8510" s="246">
        <f>IF(A8510="","",IF(A8510=-1,H8510,0))</f>
      </c>
      <c r="N8510">
        <f>IF(J8510="","",IF(E8510="SGD",1,IF(E8510="USD",Settings!$B$22,IF(E8510="HKD",Settings!$B$23,1))))</f>
      </c>
      <c r="O8510">
        <f>IF(OR(B8510="",C8510="",E8510=""),0,(IF(A8510=-1,H8510,0)-IF(OR(A8510=1,A8510=0),H8510,0)+IF(A8510=2,H8510,0))*IF(E8510="SGD",1,IF(E8510="USD",Settings!$B$22,IF(E8510="HKD",Settings!$B$23,1))))</f>
        <v>0</v>
      </c>
      <c r="P8510">
        <f>IF(OR(B8510="",C8510="",E8510=""),0,IF(A8510=2,H8510*IF(E8510="SGD",1,IF(E8510="USD",Settings!$B$22,IF(E8510="HKD",Settings!$B$23,1))),0))</f>
        <v>0</v>
      </c>
      <c r="Q8510" s="312">
        <f>IF(OR(J8510="",G8510=""),"",G8510+ROW()/1000000)</f>
      </c>
      <c r="R8510" s="247">
        <f>IF(Q8510="","",SUMIFS(Txn[Signed Units],Txn[Key],J8510,Txn[Transaction Order],"&lt;="&amp;Q8510))</f>
      </c>
    </row>
    <row r="8511" spans="10:18" ht="15" customHeight="1" x14ac:dyDescent="0.15">
      <c r="J8511" s="246">
        <f>IF(OR(B8511="",C8511="",E8511=""),"",B8511&amp;":"&amp;C8511&amp;":"&amp;E8511)</f>
      </c>
      <c r="K8511" s="247">
        <f>IF(A8511="","",A8511*D8511)</f>
      </c>
      <c r="L8511" s="246">
        <f>IF(A8511="","",IF(OR(A8511=1,A8511=0),H8511,0))</f>
      </c>
      <c r="M8511" s="246">
        <f>IF(A8511="","",IF(A8511=-1,H8511,0))</f>
      </c>
      <c r="N8511">
        <f>IF(J8511="","",IF(E8511="SGD",1,IF(E8511="USD",Settings!$B$22,IF(E8511="HKD",Settings!$B$23,1))))</f>
      </c>
      <c r="O8511">
        <f>IF(OR(B8511="",C8511="",E8511=""),0,(IF(A8511=-1,H8511,0)-IF(OR(A8511=1,A8511=0),H8511,0)+IF(A8511=2,H8511,0))*IF(E8511="SGD",1,IF(E8511="USD",Settings!$B$22,IF(E8511="HKD",Settings!$B$23,1))))</f>
        <v>0</v>
      </c>
      <c r="P8511">
        <f>IF(OR(B8511="",C8511="",E8511=""),0,IF(A8511=2,H8511*IF(E8511="SGD",1,IF(E8511="USD",Settings!$B$22,IF(E8511="HKD",Settings!$B$23,1))),0))</f>
        <v>0</v>
      </c>
      <c r="Q8511" s="312">
        <f>IF(OR(J8511="",G8511=""),"",G8511+ROW()/1000000)</f>
      </c>
      <c r="R8511" s="247">
        <f>IF(Q8511="","",SUMIFS(Txn[Signed Units],Txn[Key],J8511,Txn[Transaction Order],"&lt;="&amp;Q8511))</f>
      </c>
    </row>
    <row r="8512" spans="10:18" ht="15" customHeight="1" x14ac:dyDescent="0.15">
      <c r="J8512" s="246">
        <f>IF(OR(B8512="",C8512="",E8512=""),"",B8512&amp;":"&amp;C8512&amp;":"&amp;E8512)</f>
      </c>
      <c r="K8512" s="247">
        <f>IF(A8512="","",A8512*D8512)</f>
      </c>
      <c r="L8512" s="246">
        <f>IF(A8512="","",IF(OR(A8512=1,A8512=0),H8512,0))</f>
      </c>
      <c r="M8512" s="246">
        <f>IF(A8512="","",IF(A8512=-1,H8512,0))</f>
      </c>
      <c r="N8512">
        <f>IF(J8512="","",IF(E8512="SGD",1,IF(E8512="USD",Settings!$B$22,IF(E8512="HKD",Settings!$B$23,1))))</f>
      </c>
      <c r="O8512">
        <f>IF(OR(B8512="",C8512="",E8512=""),0,(IF(A8512=-1,H8512,0)-IF(OR(A8512=1,A8512=0),H8512,0)+IF(A8512=2,H8512,0))*IF(E8512="SGD",1,IF(E8512="USD",Settings!$B$22,IF(E8512="HKD",Settings!$B$23,1))))</f>
        <v>0</v>
      </c>
      <c r="P8512">
        <f>IF(OR(B8512="",C8512="",E8512=""),0,IF(A8512=2,H8512*IF(E8512="SGD",1,IF(E8512="USD",Settings!$B$22,IF(E8512="HKD",Settings!$B$23,1))),0))</f>
        <v>0</v>
      </c>
      <c r="Q8512" s="312">
        <f>IF(OR(J8512="",G8512=""),"",G8512+ROW()/1000000)</f>
      </c>
      <c r="R8512" s="247">
        <f>IF(Q8512="","",SUMIFS(Txn[Signed Units],Txn[Key],J8512,Txn[Transaction Order],"&lt;="&amp;Q8512))</f>
      </c>
    </row>
    <row r="8513" spans="10:18" ht="15" customHeight="1" x14ac:dyDescent="0.15">
      <c r="J8513" s="246">
        <f>IF(OR(B8513="",C8513="",E8513=""),"",B8513&amp;":"&amp;C8513&amp;":"&amp;E8513)</f>
      </c>
      <c r="K8513" s="247">
        <f>IF(A8513="","",A8513*D8513)</f>
      </c>
      <c r="L8513" s="246">
        <f>IF(A8513="","",IF(OR(A8513=1,A8513=0),H8513,0))</f>
      </c>
      <c r="M8513" s="246">
        <f>IF(A8513="","",IF(A8513=-1,H8513,0))</f>
      </c>
      <c r="N8513">
        <f>IF(J8513="","",IF(E8513="SGD",1,IF(E8513="USD",Settings!$B$22,IF(E8513="HKD",Settings!$B$23,1))))</f>
      </c>
      <c r="O8513">
        <f>IF(OR(B8513="",C8513="",E8513=""),0,(IF(A8513=-1,H8513,0)-IF(OR(A8513=1,A8513=0),H8513,0)+IF(A8513=2,H8513,0))*IF(E8513="SGD",1,IF(E8513="USD",Settings!$B$22,IF(E8513="HKD",Settings!$B$23,1))))</f>
        <v>0</v>
      </c>
      <c r="P8513">
        <f>IF(OR(B8513="",C8513="",E8513=""),0,IF(A8513=2,H8513*IF(E8513="SGD",1,IF(E8513="USD",Settings!$B$22,IF(E8513="HKD",Settings!$B$23,1))),0))</f>
        <v>0</v>
      </c>
      <c r="Q8513" s="312">
        <f>IF(OR(J8513="",G8513=""),"",G8513+ROW()/1000000)</f>
      </c>
      <c r="R8513" s="247">
        <f>IF(Q8513="","",SUMIFS(Txn[Signed Units],Txn[Key],J8513,Txn[Transaction Order],"&lt;="&amp;Q8513))</f>
      </c>
    </row>
    <row r="8514" spans="10:18" ht="15" customHeight="1" x14ac:dyDescent="0.15">
      <c r="J8514" s="246">
        <f>IF(OR(B8514="",C8514="",E8514=""),"",B8514&amp;":"&amp;C8514&amp;":"&amp;E8514)</f>
      </c>
      <c r="K8514" s="247">
        <f>IF(A8514="","",A8514*D8514)</f>
      </c>
      <c r="L8514" s="246">
        <f>IF(A8514="","",IF(OR(A8514=1,A8514=0),H8514,0))</f>
      </c>
      <c r="M8514" s="246">
        <f>IF(A8514="","",IF(A8514=-1,H8514,0))</f>
      </c>
      <c r="N8514">
        <f>IF(J8514="","",IF(E8514="SGD",1,IF(E8514="USD",Settings!$B$22,IF(E8514="HKD",Settings!$B$23,1))))</f>
      </c>
      <c r="O8514">
        <f>IF(OR(B8514="",C8514="",E8514=""),0,(IF(A8514=-1,H8514,0)-IF(OR(A8514=1,A8514=0),H8514,0)+IF(A8514=2,H8514,0))*IF(E8514="SGD",1,IF(E8514="USD",Settings!$B$22,IF(E8514="HKD",Settings!$B$23,1))))</f>
        <v>0</v>
      </c>
      <c r="P8514">
        <f>IF(OR(B8514="",C8514="",E8514=""),0,IF(A8514=2,H8514*IF(E8514="SGD",1,IF(E8514="USD",Settings!$B$22,IF(E8514="HKD",Settings!$B$23,1))),0))</f>
        <v>0</v>
      </c>
      <c r="Q8514" s="312">
        <f>IF(OR(J8514="",G8514=""),"",G8514+ROW()/1000000)</f>
      </c>
      <c r="R8514" s="247">
        <f>IF(Q8514="","",SUMIFS(Txn[Signed Units],Txn[Key],J8514,Txn[Transaction Order],"&lt;="&amp;Q8514))</f>
      </c>
    </row>
    <row r="8515" spans="10:18" ht="15" customHeight="1" x14ac:dyDescent="0.15">
      <c r="J8515" s="246">
        <f>IF(OR(B8515="",C8515="",E8515=""),"",B8515&amp;":"&amp;C8515&amp;":"&amp;E8515)</f>
      </c>
      <c r="K8515" s="247">
        <f>IF(A8515="","",A8515*D8515)</f>
      </c>
      <c r="L8515" s="246">
        <f>IF(A8515="","",IF(OR(A8515=1,A8515=0),H8515,0))</f>
      </c>
      <c r="M8515" s="246">
        <f>IF(A8515="","",IF(A8515=-1,H8515,0))</f>
      </c>
      <c r="N8515">
        <f>IF(J8515="","",IF(E8515="SGD",1,IF(E8515="USD",Settings!$B$22,IF(E8515="HKD",Settings!$B$23,1))))</f>
      </c>
      <c r="O8515">
        <f>IF(OR(B8515="",C8515="",E8515=""),0,(IF(A8515=-1,H8515,0)-IF(OR(A8515=1,A8515=0),H8515,0)+IF(A8515=2,H8515,0))*IF(E8515="SGD",1,IF(E8515="USD",Settings!$B$22,IF(E8515="HKD",Settings!$B$23,1))))</f>
        <v>0</v>
      </c>
      <c r="P8515">
        <f>IF(OR(B8515="",C8515="",E8515=""),0,IF(A8515=2,H8515*IF(E8515="SGD",1,IF(E8515="USD",Settings!$B$22,IF(E8515="HKD",Settings!$B$23,1))),0))</f>
        <v>0</v>
      </c>
      <c r="Q8515" s="312">
        <f>IF(OR(J8515="",G8515=""),"",G8515+ROW()/1000000)</f>
      </c>
      <c r="R8515" s="247">
        <f>IF(Q8515="","",SUMIFS(Txn[Signed Units],Txn[Key],J8515,Txn[Transaction Order],"&lt;="&amp;Q8515))</f>
      </c>
    </row>
    <row r="8516" spans="10:18" ht="15" customHeight="1" x14ac:dyDescent="0.15">
      <c r="J8516" s="246">
        <f>IF(OR(B8516="",C8516="",E8516=""),"",B8516&amp;":"&amp;C8516&amp;":"&amp;E8516)</f>
      </c>
      <c r="K8516" s="247">
        <f>IF(A8516="","",A8516*D8516)</f>
      </c>
      <c r="L8516" s="246">
        <f>IF(A8516="","",IF(OR(A8516=1,A8516=0),H8516,0))</f>
      </c>
      <c r="M8516" s="246">
        <f>IF(A8516="","",IF(A8516=-1,H8516,0))</f>
      </c>
      <c r="N8516">
        <f>IF(J8516="","",IF(E8516="SGD",1,IF(E8516="USD",Settings!$B$22,IF(E8516="HKD",Settings!$B$23,1))))</f>
      </c>
      <c r="O8516">
        <f>IF(OR(B8516="",C8516="",E8516=""),0,(IF(A8516=-1,H8516,0)-IF(OR(A8516=1,A8516=0),H8516,0)+IF(A8516=2,H8516,0))*IF(E8516="SGD",1,IF(E8516="USD",Settings!$B$22,IF(E8516="HKD",Settings!$B$23,1))))</f>
        <v>0</v>
      </c>
      <c r="P8516">
        <f>IF(OR(B8516="",C8516="",E8516=""),0,IF(A8516=2,H8516*IF(E8516="SGD",1,IF(E8516="USD",Settings!$B$22,IF(E8516="HKD",Settings!$B$23,1))),0))</f>
        <v>0</v>
      </c>
      <c r="Q8516" s="312">
        <f>IF(OR(J8516="",G8516=""),"",G8516+ROW()/1000000)</f>
      </c>
      <c r="R8516" s="247">
        <f>IF(Q8516="","",SUMIFS(Txn[Signed Units],Txn[Key],J8516,Txn[Transaction Order],"&lt;="&amp;Q8516))</f>
      </c>
    </row>
    <row r="8517" spans="10:18" ht="15" customHeight="1" x14ac:dyDescent="0.15">
      <c r="J8517" s="246">
        <f>IF(OR(B8517="",C8517="",E8517=""),"",B8517&amp;":"&amp;C8517&amp;":"&amp;E8517)</f>
      </c>
      <c r="K8517" s="247">
        <f>IF(A8517="","",A8517*D8517)</f>
      </c>
      <c r="L8517" s="246">
        <f>IF(A8517="","",IF(OR(A8517=1,A8517=0),H8517,0))</f>
      </c>
      <c r="M8517" s="246">
        <f>IF(A8517="","",IF(A8517=-1,H8517,0))</f>
      </c>
      <c r="N8517">
        <f>IF(J8517="","",IF(E8517="SGD",1,IF(E8517="USD",Settings!$B$22,IF(E8517="HKD",Settings!$B$23,1))))</f>
      </c>
      <c r="O8517">
        <f>IF(OR(B8517="",C8517="",E8517=""),0,(IF(A8517=-1,H8517,0)-IF(OR(A8517=1,A8517=0),H8517,0)+IF(A8517=2,H8517,0))*IF(E8517="SGD",1,IF(E8517="USD",Settings!$B$22,IF(E8517="HKD",Settings!$B$23,1))))</f>
        <v>0</v>
      </c>
      <c r="P8517">
        <f>IF(OR(B8517="",C8517="",E8517=""),0,IF(A8517=2,H8517*IF(E8517="SGD",1,IF(E8517="USD",Settings!$B$22,IF(E8517="HKD",Settings!$B$23,1))),0))</f>
        <v>0</v>
      </c>
      <c r="Q8517" s="312">
        <f>IF(OR(J8517="",G8517=""),"",G8517+ROW()/1000000)</f>
      </c>
      <c r="R8517" s="247">
        <f>IF(Q8517="","",SUMIFS(Txn[Signed Units],Txn[Key],J8517,Txn[Transaction Order],"&lt;="&amp;Q8517))</f>
      </c>
    </row>
    <row r="8518" spans="10:18" ht="15" customHeight="1" x14ac:dyDescent="0.15">
      <c r="J8518" s="246">
        <f>IF(OR(B8518="",C8518="",E8518=""),"",B8518&amp;":"&amp;C8518&amp;":"&amp;E8518)</f>
      </c>
      <c r="K8518" s="247">
        <f>IF(A8518="","",A8518*D8518)</f>
      </c>
      <c r="L8518" s="246">
        <f>IF(A8518="","",IF(OR(A8518=1,A8518=0),H8518,0))</f>
      </c>
      <c r="M8518" s="246">
        <f>IF(A8518="","",IF(A8518=-1,H8518,0))</f>
      </c>
      <c r="N8518">
        <f>IF(J8518="","",IF(E8518="SGD",1,IF(E8518="USD",Settings!$B$22,IF(E8518="HKD",Settings!$B$23,1))))</f>
      </c>
      <c r="O8518">
        <f>IF(OR(B8518="",C8518="",E8518=""),0,(IF(A8518=-1,H8518,0)-IF(OR(A8518=1,A8518=0),H8518,0)+IF(A8518=2,H8518,0))*IF(E8518="SGD",1,IF(E8518="USD",Settings!$B$22,IF(E8518="HKD",Settings!$B$23,1))))</f>
        <v>0</v>
      </c>
      <c r="P8518">
        <f>IF(OR(B8518="",C8518="",E8518=""),0,IF(A8518=2,H8518*IF(E8518="SGD",1,IF(E8518="USD",Settings!$B$22,IF(E8518="HKD",Settings!$B$23,1))),0))</f>
        <v>0</v>
      </c>
      <c r="Q8518" s="312">
        <f>IF(OR(J8518="",G8518=""),"",G8518+ROW()/1000000)</f>
      </c>
      <c r="R8518" s="247">
        <f>IF(Q8518="","",SUMIFS(Txn[Signed Units],Txn[Key],J8518,Txn[Transaction Order],"&lt;="&amp;Q8518))</f>
      </c>
    </row>
    <row r="8519" spans="10:18" ht="15" customHeight="1" x14ac:dyDescent="0.15">
      <c r="J8519" s="246">
        <f>IF(OR(B8519="",C8519="",E8519=""),"",B8519&amp;":"&amp;C8519&amp;":"&amp;E8519)</f>
      </c>
      <c r="K8519" s="247">
        <f>IF(A8519="","",A8519*D8519)</f>
      </c>
      <c r="L8519" s="246">
        <f>IF(A8519="","",IF(OR(A8519=1,A8519=0),H8519,0))</f>
      </c>
      <c r="M8519" s="246">
        <f>IF(A8519="","",IF(A8519=-1,H8519,0))</f>
      </c>
      <c r="N8519">
        <f>IF(J8519="","",IF(E8519="SGD",1,IF(E8519="USD",Settings!$B$22,IF(E8519="HKD",Settings!$B$23,1))))</f>
      </c>
      <c r="O8519">
        <f>IF(OR(B8519="",C8519="",E8519=""),0,(IF(A8519=-1,H8519,0)-IF(OR(A8519=1,A8519=0),H8519,0)+IF(A8519=2,H8519,0))*IF(E8519="SGD",1,IF(E8519="USD",Settings!$B$22,IF(E8519="HKD",Settings!$B$23,1))))</f>
        <v>0</v>
      </c>
      <c r="P8519">
        <f>IF(OR(B8519="",C8519="",E8519=""),0,IF(A8519=2,H8519*IF(E8519="SGD",1,IF(E8519="USD",Settings!$B$22,IF(E8519="HKD",Settings!$B$23,1))),0))</f>
        <v>0</v>
      </c>
      <c r="Q8519" s="312">
        <f>IF(OR(J8519="",G8519=""),"",G8519+ROW()/1000000)</f>
      </c>
      <c r="R8519" s="247">
        <f>IF(Q8519="","",SUMIFS(Txn[Signed Units],Txn[Key],J8519,Txn[Transaction Order],"&lt;="&amp;Q8519))</f>
      </c>
    </row>
    <row r="8520" spans="10:18" ht="15" customHeight="1" x14ac:dyDescent="0.15">
      <c r="J8520" s="246">
        <f>IF(OR(B8520="",C8520="",E8520=""),"",B8520&amp;":"&amp;C8520&amp;":"&amp;E8520)</f>
      </c>
      <c r="K8520" s="247">
        <f>IF(A8520="","",A8520*D8520)</f>
      </c>
      <c r="L8520" s="246">
        <f>IF(A8520="","",IF(OR(A8520=1,A8520=0),H8520,0))</f>
      </c>
      <c r="M8520" s="246">
        <f>IF(A8520="","",IF(A8520=-1,H8520,0))</f>
      </c>
      <c r="N8520">
        <f>IF(J8520="","",IF(E8520="SGD",1,IF(E8520="USD",Settings!$B$22,IF(E8520="HKD",Settings!$B$23,1))))</f>
      </c>
      <c r="O8520">
        <f>IF(OR(B8520="",C8520="",E8520=""),0,(IF(A8520=-1,H8520,0)-IF(OR(A8520=1,A8520=0),H8520,0)+IF(A8520=2,H8520,0))*IF(E8520="SGD",1,IF(E8520="USD",Settings!$B$22,IF(E8520="HKD",Settings!$B$23,1))))</f>
        <v>0</v>
      </c>
      <c r="P8520">
        <f>IF(OR(B8520="",C8520="",E8520=""),0,IF(A8520=2,H8520*IF(E8520="SGD",1,IF(E8520="USD",Settings!$B$22,IF(E8520="HKD",Settings!$B$23,1))),0))</f>
        <v>0</v>
      </c>
      <c r="Q8520" s="312">
        <f>IF(OR(J8520="",G8520=""),"",G8520+ROW()/1000000)</f>
      </c>
      <c r="R8520" s="247">
        <f>IF(Q8520="","",SUMIFS(Txn[Signed Units],Txn[Key],J8520,Txn[Transaction Order],"&lt;="&amp;Q8520))</f>
      </c>
    </row>
    <row r="8521" spans="10:18" ht="15" customHeight="1" x14ac:dyDescent="0.15">
      <c r="J8521" s="246">
        <f>IF(OR(B8521="",C8521="",E8521=""),"",B8521&amp;":"&amp;C8521&amp;":"&amp;E8521)</f>
      </c>
      <c r="K8521" s="247">
        <f>IF(A8521="","",A8521*D8521)</f>
      </c>
      <c r="L8521" s="246">
        <f>IF(A8521="","",IF(OR(A8521=1,A8521=0),H8521,0))</f>
      </c>
      <c r="M8521" s="246">
        <f>IF(A8521="","",IF(A8521=-1,H8521,0))</f>
      </c>
      <c r="N8521">
        <f>IF(J8521="","",IF(E8521="SGD",1,IF(E8521="USD",Settings!$B$22,IF(E8521="HKD",Settings!$B$23,1))))</f>
      </c>
      <c r="O8521">
        <f>IF(OR(B8521="",C8521="",E8521=""),0,(IF(A8521=-1,H8521,0)-IF(OR(A8521=1,A8521=0),H8521,0)+IF(A8521=2,H8521,0))*IF(E8521="SGD",1,IF(E8521="USD",Settings!$B$22,IF(E8521="HKD",Settings!$B$23,1))))</f>
        <v>0</v>
      </c>
      <c r="P8521">
        <f>IF(OR(B8521="",C8521="",E8521=""),0,IF(A8521=2,H8521*IF(E8521="SGD",1,IF(E8521="USD",Settings!$B$22,IF(E8521="HKD",Settings!$B$23,1))),0))</f>
        <v>0</v>
      </c>
      <c r="Q8521" s="312">
        <f>IF(OR(J8521="",G8521=""),"",G8521+ROW()/1000000)</f>
      </c>
      <c r="R8521" s="247">
        <f>IF(Q8521="","",SUMIFS(Txn[Signed Units],Txn[Key],J8521,Txn[Transaction Order],"&lt;="&amp;Q8521))</f>
      </c>
    </row>
    <row r="8522" spans="10:18" ht="15" customHeight="1" x14ac:dyDescent="0.15">
      <c r="J8522" s="246">
        <f>IF(OR(B8522="",C8522="",E8522=""),"",B8522&amp;":"&amp;C8522&amp;":"&amp;E8522)</f>
      </c>
      <c r="K8522" s="247">
        <f>IF(A8522="","",A8522*D8522)</f>
      </c>
      <c r="L8522" s="246">
        <f>IF(A8522="","",IF(OR(A8522=1,A8522=0),H8522,0))</f>
      </c>
      <c r="M8522" s="246">
        <f>IF(A8522="","",IF(A8522=-1,H8522,0))</f>
      </c>
      <c r="N8522">
        <f>IF(J8522="","",IF(E8522="SGD",1,IF(E8522="USD",Settings!$B$22,IF(E8522="HKD",Settings!$B$23,1))))</f>
      </c>
      <c r="O8522">
        <f>IF(OR(B8522="",C8522="",E8522=""),0,(IF(A8522=-1,H8522,0)-IF(OR(A8522=1,A8522=0),H8522,0)+IF(A8522=2,H8522,0))*IF(E8522="SGD",1,IF(E8522="USD",Settings!$B$22,IF(E8522="HKD",Settings!$B$23,1))))</f>
        <v>0</v>
      </c>
      <c r="P8522">
        <f>IF(OR(B8522="",C8522="",E8522=""),0,IF(A8522=2,H8522*IF(E8522="SGD",1,IF(E8522="USD",Settings!$B$22,IF(E8522="HKD",Settings!$B$23,1))),0))</f>
        <v>0</v>
      </c>
      <c r="Q8522" s="312">
        <f>IF(OR(J8522="",G8522=""),"",G8522+ROW()/1000000)</f>
      </c>
      <c r="R8522" s="247">
        <f>IF(Q8522="","",SUMIFS(Txn[Signed Units],Txn[Key],J8522,Txn[Transaction Order],"&lt;="&amp;Q8522))</f>
      </c>
    </row>
    <row r="8523" spans="10:18" ht="15" customHeight="1" x14ac:dyDescent="0.15">
      <c r="J8523" s="246">
        <f>IF(OR(B8523="",C8523="",E8523=""),"",B8523&amp;":"&amp;C8523&amp;":"&amp;E8523)</f>
      </c>
      <c r="K8523" s="247">
        <f>IF(A8523="","",A8523*D8523)</f>
      </c>
      <c r="L8523" s="246">
        <f>IF(A8523="","",IF(OR(A8523=1,A8523=0),H8523,0))</f>
      </c>
      <c r="M8523" s="246">
        <f>IF(A8523="","",IF(A8523=-1,H8523,0))</f>
      </c>
      <c r="N8523">
        <f>IF(J8523="","",IF(E8523="SGD",1,IF(E8523="USD",Settings!$B$22,IF(E8523="HKD",Settings!$B$23,1))))</f>
      </c>
      <c r="O8523">
        <f>IF(OR(B8523="",C8523="",E8523=""),0,(IF(A8523=-1,H8523,0)-IF(OR(A8523=1,A8523=0),H8523,0)+IF(A8523=2,H8523,0))*IF(E8523="SGD",1,IF(E8523="USD",Settings!$B$22,IF(E8523="HKD",Settings!$B$23,1))))</f>
        <v>0</v>
      </c>
      <c r="P8523">
        <f>IF(OR(B8523="",C8523="",E8523=""),0,IF(A8523=2,H8523*IF(E8523="SGD",1,IF(E8523="USD",Settings!$B$22,IF(E8523="HKD",Settings!$B$23,1))),0))</f>
        <v>0</v>
      </c>
      <c r="Q8523" s="312">
        <f>IF(OR(J8523="",G8523=""),"",G8523+ROW()/1000000)</f>
      </c>
      <c r="R8523" s="247">
        <f>IF(Q8523="","",SUMIFS(Txn[Signed Units],Txn[Key],J8523,Txn[Transaction Order],"&lt;="&amp;Q8523))</f>
      </c>
    </row>
    <row r="8524" spans="10:18" ht="15" customHeight="1" x14ac:dyDescent="0.15">
      <c r="J8524" s="246">
        <f>IF(OR(B8524="",C8524="",E8524=""),"",B8524&amp;":"&amp;C8524&amp;":"&amp;E8524)</f>
      </c>
      <c r="K8524" s="247">
        <f>IF(A8524="","",A8524*D8524)</f>
      </c>
      <c r="L8524" s="246">
        <f>IF(A8524="","",IF(OR(A8524=1,A8524=0),H8524,0))</f>
      </c>
      <c r="M8524" s="246">
        <f>IF(A8524="","",IF(A8524=-1,H8524,0))</f>
      </c>
      <c r="N8524">
        <f>IF(J8524="","",IF(E8524="SGD",1,IF(E8524="USD",Settings!$B$22,IF(E8524="HKD",Settings!$B$23,1))))</f>
      </c>
      <c r="O8524">
        <f>IF(OR(B8524="",C8524="",E8524=""),0,(IF(A8524=-1,H8524,0)-IF(OR(A8524=1,A8524=0),H8524,0)+IF(A8524=2,H8524,0))*IF(E8524="SGD",1,IF(E8524="USD",Settings!$B$22,IF(E8524="HKD",Settings!$B$23,1))))</f>
        <v>0</v>
      </c>
      <c r="P8524">
        <f>IF(OR(B8524="",C8524="",E8524=""),0,IF(A8524=2,H8524*IF(E8524="SGD",1,IF(E8524="USD",Settings!$B$22,IF(E8524="HKD",Settings!$B$23,1))),0))</f>
        <v>0</v>
      </c>
      <c r="Q8524" s="312">
        <f>IF(OR(J8524="",G8524=""),"",G8524+ROW()/1000000)</f>
      </c>
      <c r="R8524" s="247">
        <f>IF(Q8524="","",SUMIFS(Txn[Signed Units],Txn[Key],J8524,Txn[Transaction Order],"&lt;="&amp;Q8524))</f>
      </c>
    </row>
    <row r="8525" spans="10:18" ht="15" customHeight="1" x14ac:dyDescent="0.15">
      <c r="J8525" s="246">
        <f>IF(OR(B8525="",C8525="",E8525=""),"",B8525&amp;":"&amp;C8525&amp;":"&amp;E8525)</f>
      </c>
      <c r="K8525" s="247">
        <f>IF(A8525="","",A8525*D8525)</f>
      </c>
      <c r="L8525" s="246">
        <f>IF(A8525="","",IF(OR(A8525=1,A8525=0),H8525,0))</f>
      </c>
      <c r="M8525" s="246">
        <f>IF(A8525="","",IF(A8525=-1,H8525,0))</f>
      </c>
      <c r="N8525">
        <f>IF(J8525="","",IF(E8525="SGD",1,IF(E8525="USD",Settings!$B$22,IF(E8525="HKD",Settings!$B$23,1))))</f>
      </c>
      <c r="O8525">
        <f>IF(OR(B8525="",C8525="",E8525=""),0,(IF(A8525=-1,H8525,0)-IF(OR(A8525=1,A8525=0),H8525,0)+IF(A8525=2,H8525,0))*IF(E8525="SGD",1,IF(E8525="USD",Settings!$B$22,IF(E8525="HKD",Settings!$B$23,1))))</f>
        <v>0</v>
      </c>
      <c r="P8525">
        <f>IF(OR(B8525="",C8525="",E8525=""),0,IF(A8525=2,H8525*IF(E8525="SGD",1,IF(E8525="USD",Settings!$B$22,IF(E8525="HKD",Settings!$B$23,1))),0))</f>
        <v>0</v>
      </c>
      <c r="Q8525" s="312">
        <f>IF(OR(J8525="",G8525=""),"",G8525+ROW()/1000000)</f>
      </c>
      <c r="R8525" s="247">
        <f>IF(Q8525="","",SUMIFS(Txn[Signed Units],Txn[Key],J8525,Txn[Transaction Order],"&lt;="&amp;Q8525))</f>
      </c>
    </row>
    <row r="8526" spans="10:18" ht="15" customHeight="1" x14ac:dyDescent="0.15">
      <c r="J8526" s="246">
        <f>IF(OR(B8526="",C8526="",E8526=""),"",B8526&amp;":"&amp;C8526&amp;":"&amp;E8526)</f>
      </c>
      <c r="K8526" s="247">
        <f>IF(A8526="","",A8526*D8526)</f>
      </c>
      <c r="L8526" s="246">
        <f>IF(A8526="","",IF(OR(A8526=1,A8526=0),H8526,0))</f>
      </c>
      <c r="M8526" s="246">
        <f>IF(A8526="","",IF(A8526=-1,H8526,0))</f>
      </c>
      <c r="N8526">
        <f>IF(J8526="","",IF(E8526="SGD",1,IF(E8526="USD",Settings!$B$22,IF(E8526="HKD",Settings!$B$23,1))))</f>
      </c>
      <c r="O8526">
        <f>IF(OR(B8526="",C8526="",E8526=""),0,(IF(A8526=-1,H8526,0)-IF(OR(A8526=1,A8526=0),H8526,0)+IF(A8526=2,H8526,0))*IF(E8526="SGD",1,IF(E8526="USD",Settings!$B$22,IF(E8526="HKD",Settings!$B$23,1))))</f>
        <v>0</v>
      </c>
      <c r="P8526">
        <f>IF(OR(B8526="",C8526="",E8526=""),0,IF(A8526=2,H8526*IF(E8526="SGD",1,IF(E8526="USD",Settings!$B$22,IF(E8526="HKD",Settings!$B$23,1))),0))</f>
        <v>0</v>
      </c>
      <c r="Q8526" s="312">
        <f>IF(OR(J8526="",G8526=""),"",G8526+ROW()/1000000)</f>
      </c>
      <c r="R8526" s="247">
        <f>IF(Q8526="","",SUMIFS(Txn[Signed Units],Txn[Key],J8526,Txn[Transaction Order],"&lt;="&amp;Q8526))</f>
      </c>
    </row>
    <row r="8527" spans="10:18" ht="15" customHeight="1" x14ac:dyDescent="0.15">
      <c r="J8527" s="246">
        <f>IF(OR(B8527="",C8527="",E8527=""),"",B8527&amp;":"&amp;C8527&amp;":"&amp;E8527)</f>
      </c>
      <c r="K8527" s="247">
        <f>IF(A8527="","",A8527*D8527)</f>
      </c>
      <c r="L8527" s="246">
        <f>IF(A8527="","",IF(OR(A8527=1,A8527=0),H8527,0))</f>
      </c>
      <c r="M8527" s="246">
        <f>IF(A8527="","",IF(A8527=-1,H8527,0))</f>
      </c>
      <c r="N8527">
        <f>IF(J8527="","",IF(E8527="SGD",1,IF(E8527="USD",Settings!$B$22,IF(E8527="HKD",Settings!$B$23,1))))</f>
      </c>
      <c r="O8527">
        <f>IF(OR(B8527="",C8527="",E8527=""),0,(IF(A8527=-1,H8527,0)-IF(OR(A8527=1,A8527=0),H8527,0)+IF(A8527=2,H8527,0))*IF(E8527="SGD",1,IF(E8527="USD",Settings!$B$22,IF(E8527="HKD",Settings!$B$23,1))))</f>
        <v>0</v>
      </c>
      <c r="P8527">
        <f>IF(OR(B8527="",C8527="",E8527=""),0,IF(A8527=2,H8527*IF(E8527="SGD",1,IF(E8527="USD",Settings!$B$22,IF(E8527="HKD",Settings!$B$23,1))),0))</f>
        <v>0</v>
      </c>
      <c r="Q8527" s="312">
        <f>IF(OR(J8527="",G8527=""),"",G8527+ROW()/1000000)</f>
      </c>
      <c r="R8527" s="247">
        <f>IF(Q8527="","",SUMIFS(Txn[Signed Units],Txn[Key],J8527,Txn[Transaction Order],"&lt;="&amp;Q8527))</f>
      </c>
    </row>
    <row r="8528" spans="10:18" ht="15" customHeight="1" x14ac:dyDescent="0.15">
      <c r="J8528" s="246">
        <f>IF(OR(B8528="",C8528="",E8528=""),"",B8528&amp;":"&amp;C8528&amp;":"&amp;E8528)</f>
      </c>
      <c r="K8528" s="247">
        <f>IF(A8528="","",A8528*D8528)</f>
      </c>
      <c r="L8528" s="246">
        <f>IF(A8528="","",IF(OR(A8528=1,A8528=0),H8528,0))</f>
      </c>
      <c r="M8528" s="246">
        <f>IF(A8528="","",IF(A8528=-1,H8528,0))</f>
      </c>
      <c r="N8528">
        <f>IF(J8528="","",IF(E8528="SGD",1,IF(E8528="USD",Settings!$B$22,IF(E8528="HKD",Settings!$B$23,1))))</f>
      </c>
      <c r="O8528">
        <f>IF(OR(B8528="",C8528="",E8528=""),0,(IF(A8528=-1,H8528,0)-IF(OR(A8528=1,A8528=0),H8528,0)+IF(A8528=2,H8528,0))*IF(E8528="SGD",1,IF(E8528="USD",Settings!$B$22,IF(E8528="HKD",Settings!$B$23,1))))</f>
        <v>0</v>
      </c>
      <c r="P8528">
        <f>IF(OR(B8528="",C8528="",E8528=""),0,IF(A8528=2,H8528*IF(E8528="SGD",1,IF(E8528="USD",Settings!$B$22,IF(E8528="HKD",Settings!$B$23,1))),0))</f>
        <v>0</v>
      </c>
      <c r="Q8528" s="312">
        <f>IF(OR(J8528="",G8528=""),"",G8528+ROW()/1000000)</f>
      </c>
      <c r="R8528" s="247">
        <f>IF(Q8528="","",SUMIFS(Txn[Signed Units],Txn[Key],J8528,Txn[Transaction Order],"&lt;="&amp;Q8528))</f>
      </c>
    </row>
    <row r="8529" spans="10:18" ht="15" customHeight="1" x14ac:dyDescent="0.15">
      <c r="J8529" s="246">
        <f>IF(OR(B8529="",C8529="",E8529=""),"",B8529&amp;":"&amp;C8529&amp;":"&amp;E8529)</f>
      </c>
      <c r="K8529" s="247">
        <f>IF(A8529="","",A8529*D8529)</f>
      </c>
      <c r="L8529" s="246">
        <f>IF(A8529="","",IF(OR(A8529=1,A8529=0),H8529,0))</f>
      </c>
      <c r="M8529" s="246">
        <f>IF(A8529="","",IF(A8529=-1,H8529,0))</f>
      </c>
      <c r="N8529">
        <f>IF(J8529="","",IF(E8529="SGD",1,IF(E8529="USD",Settings!$B$22,IF(E8529="HKD",Settings!$B$23,1))))</f>
      </c>
      <c r="O8529">
        <f>IF(OR(B8529="",C8529="",E8529=""),0,(IF(A8529=-1,H8529,0)-IF(OR(A8529=1,A8529=0),H8529,0)+IF(A8529=2,H8529,0))*IF(E8529="SGD",1,IF(E8529="USD",Settings!$B$22,IF(E8529="HKD",Settings!$B$23,1))))</f>
        <v>0</v>
      </c>
      <c r="P8529">
        <f>IF(OR(B8529="",C8529="",E8529=""),0,IF(A8529=2,H8529*IF(E8529="SGD",1,IF(E8529="USD",Settings!$B$22,IF(E8529="HKD",Settings!$B$23,1))),0))</f>
        <v>0</v>
      </c>
      <c r="Q8529" s="312">
        <f>IF(OR(J8529="",G8529=""),"",G8529+ROW()/1000000)</f>
      </c>
      <c r="R8529" s="247">
        <f>IF(Q8529="","",SUMIFS(Txn[Signed Units],Txn[Key],J8529,Txn[Transaction Order],"&lt;="&amp;Q8529))</f>
      </c>
    </row>
    <row r="8530" spans="10:18" ht="15" customHeight="1" x14ac:dyDescent="0.15">
      <c r="J8530" s="246">
        <f>IF(OR(B8530="",C8530="",E8530=""),"",B8530&amp;":"&amp;C8530&amp;":"&amp;E8530)</f>
      </c>
      <c r="K8530" s="247">
        <f>IF(A8530="","",A8530*D8530)</f>
      </c>
      <c r="L8530" s="246">
        <f>IF(A8530="","",IF(OR(A8530=1,A8530=0),H8530,0))</f>
      </c>
      <c r="M8530" s="246">
        <f>IF(A8530="","",IF(A8530=-1,H8530,0))</f>
      </c>
      <c r="N8530">
        <f>IF(J8530="","",IF(E8530="SGD",1,IF(E8530="USD",Settings!$B$22,IF(E8530="HKD",Settings!$B$23,1))))</f>
      </c>
      <c r="O8530">
        <f>IF(OR(B8530="",C8530="",E8530=""),0,(IF(A8530=-1,H8530,0)-IF(OR(A8530=1,A8530=0),H8530,0)+IF(A8530=2,H8530,0))*IF(E8530="SGD",1,IF(E8530="USD",Settings!$B$22,IF(E8530="HKD",Settings!$B$23,1))))</f>
        <v>0</v>
      </c>
      <c r="P8530">
        <f>IF(OR(B8530="",C8530="",E8530=""),0,IF(A8530=2,H8530*IF(E8530="SGD",1,IF(E8530="USD",Settings!$B$22,IF(E8530="HKD",Settings!$B$23,1))),0))</f>
        <v>0</v>
      </c>
      <c r="Q8530" s="312">
        <f>IF(OR(J8530="",G8530=""),"",G8530+ROW()/1000000)</f>
      </c>
      <c r="R8530" s="247">
        <f>IF(Q8530="","",SUMIFS(Txn[Signed Units],Txn[Key],J8530,Txn[Transaction Order],"&lt;="&amp;Q8530))</f>
      </c>
    </row>
    <row r="8531" spans="10:18" ht="15" customHeight="1" x14ac:dyDescent="0.15">
      <c r="J8531" s="246">
        <f>IF(OR(B8531="",C8531="",E8531=""),"",B8531&amp;":"&amp;C8531&amp;":"&amp;E8531)</f>
      </c>
      <c r="K8531" s="247">
        <f>IF(A8531="","",A8531*D8531)</f>
      </c>
      <c r="L8531" s="246">
        <f>IF(A8531="","",IF(OR(A8531=1,A8531=0),H8531,0))</f>
      </c>
      <c r="M8531" s="246">
        <f>IF(A8531="","",IF(A8531=-1,H8531,0))</f>
      </c>
      <c r="N8531">
        <f>IF(J8531="","",IF(E8531="SGD",1,IF(E8531="USD",Settings!$B$22,IF(E8531="HKD",Settings!$B$23,1))))</f>
      </c>
      <c r="O8531">
        <f>IF(OR(B8531="",C8531="",E8531=""),0,(IF(A8531=-1,H8531,0)-IF(OR(A8531=1,A8531=0),H8531,0)+IF(A8531=2,H8531,0))*IF(E8531="SGD",1,IF(E8531="USD",Settings!$B$22,IF(E8531="HKD",Settings!$B$23,1))))</f>
        <v>0</v>
      </c>
      <c r="P8531">
        <f>IF(OR(B8531="",C8531="",E8531=""),0,IF(A8531=2,H8531*IF(E8531="SGD",1,IF(E8531="USD",Settings!$B$22,IF(E8531="HKD",Settings!$B$23,1))),0))</f>
        <v>0</v>
      </c>
      <c r="Q8531" s="312">
        <f>IF(OR(J8531="",G8531=""),"",G8531+ROW()/1000000)</f>
      </c>
      <c r="R8531" s="247">
        <f>IF(Q8531="","",SUMIFS(Txn[Signed Units],Txn[Key],J8531,Txn[Transaction Order],"&lt;="&amp;Q8531))</f>
      </c>
    </row>
    <row r="8532" spans="10:18" ht="15" customHeight="1" x14ac:dyDescent="0.15">
      <c r="J8532" s="246">
        <f>IF(OR(B8532="",C8532="",E8532=""),"",B8532&amp;":"&amp;C8532&amp;":"&amp;E8532)</f>
      </c>
      <c r="K8532" s="247">
        <f>IF(A8532="","",A8532*D8532)</f>
      </c>
      <c r="L8532" s="246">
        <f>IF(A8532="","",IF(OR(A8532=1,A8532=0),H8532,0))</f>
      </c>
      <c r="M8532" s="246">
        <f>IF(A8532="","",IF(A8532=-1,H8532,0))</f>
      </c>
      <c r="N8532">
        <f>IF(J8532="","",IF(E8532="SGD",1,IF(E8532="USD",Settings!$B$22,IF(E8532="HKD",Settings!$B$23,1))))</f>
      </c>
      <c r="O8532">
        <f>IF(OR(B8532="",C8532="",E8532=""),0,(IF(A8532=-1,H8532,0)-IF(OR(A8532=1,A8532=0),H8532,0)+IF(A8532=2,H8532,0))*IF(E8532="SGD",1,IF(E8532="USD",Settings!$B$22,IF(E8532="HKD",Settings!$B$23,1))))</f>
        <v>0</v>
      </c>
      <c r="P8532">
        <f>IF(OR(B8532="",C8532="",E8532=""),0,IF(A8532=2,H8532*IF(E8532="SGD",1,IF(E8532="USD",Settings!$B$22,IF(E8532="HKD",Settings!$B$23,1))),0))</f>
        <v>0</v>
      </c>
      <c r="Q8532" s="312">
        <f>IF(OR(J8532="",G8532=""),"",G8532+ROW()/1000000)</f>
      </c>
      <c r="R8532" s="247">
        <f>IF(Q8532="","",SUMIFS(Txn[Signed Units],Txn[Key],J8532,Txn[Transaction Order],"&lt;="&amp;Q8532))</f>
      </c>
    </row>
    <row r="8533" spans="10:18" ht="15" customHeight="1" x14ac:dyDescent="0.15">
      <c r="J8533" s="246">
        <f>IF(OR(B8533="",C8533="",E8533=""),"",B8533&amp;":"&amp;C8533&amp;":"&amp;E8533)</f>
      </c>
      <c r="K8533" s="247">
        <f>IF(A8533="","",A8533*D8533)</f>
      </c>
      <c r="L8533" s="246">
        <f>IF(A8533="","",IF(OR(A8533=1,A8533=0),H8533,0))</f>
      </c>
      <c r="M8533" s="246">
        <f>IF(A8533="","",IF(A8533=-1,H8533,0))</f>
      </c>
      <c r="N8533">
        <f>IF(J8533="","",IF(E8533="SGD",1,IF(E8533="USD",Settings!$B$22,IF(E8533="HKD",Settings!$B$23,1))))</f>
      </c>
      <c r="O8533">
        <f>IF(OR(B8533="",C8533="",E8533=""),0,(IF(A8533=-1,H8533,0)-IF(OR(A8533=1,A8533=0),H8533,0)+IF(A8533=2,H8533,0))*IF(E8533="SGD",1,IF(E8533="USD",Settings!$B$22,IF(E8533="HKD",Settings!$B$23,1))))</f>
        <v>0</v>
      </c>
      <c r="P8533">
        <f>IF(OR(B8533="",C8533="",E8533=""),0,IF(A8533=2,H8533*IF(E8533="SGD",1,IF(E8533="USD",Settings!$B$22,IF(E8533="HKD",Settings!$B$23,1))),0))</f>
        <v>0</v>
      </c>
      <c r="Q8533" s="312">
        <f>IF(OR(J8533="",G8533=""),"",G8533+ROW()/1000000)</f>
      </c>
      <c r="R8533" s="247">
        <f>IF(Q8533="","",SUMIFS(Txn[Signed Units],Txn[Key],J8533,Txn[Transaction Order],"&lt;="&amp;Q8533))</f>
      </c>
    </row>
    <row r="8534" spans="10:18" ht="15" customHeight="1" x14ac:dyDescent="0.15">
      <c r="J8534" s="246">
        <f>IF(OR(B8534="",C8534="",E8534=""),"",B8534&amp;":"&amp;C8534&amp;":"&amp;E8534)</f>
      </c>
      <c r="K8534" s="247">
        <f>IF(A8534="","",A8534*D8534)</f>
      </c>
      <c r="L8534" s="246">
        <f>IF(A8534="","",IF(OR(A8534=1,A8534=0),H8534,0))</f>
      </c>
      <c r="M8534" s="246">
        <f>IF(A8534="","",IF(A8534=-1,H8534,0))</f>
      </c>
      <c r="N8534">
        <f>IF(J8534="","",IF(E8534="SGD",1,IF(E8534="USD",Settings!$B$22,IF(E8534="HKD",Settings!$B$23,1))))</f>
      </c>
      <c r="O8534">
        <f>IF(OR(B8534="",C8534="",E8534=""),0,(IF(A8534=-1,H8534,0)-IF(OR(A8534=1,A8534=0),H8534,0)+IF(A8534=2,H8534,0))*IF(E8534="SGD",1,IF(E8534="USD",Settings!$B$22,IF(E8534="HKD",Settings!$B$23,1))))</f>
        <v>0</v>
      </c>
      <c r="P8534">
        <f>IF(OR(B8534="",C8534="",E8534=""),0,IF(A8534=2,H8534*IF(E8534="SGD",1,IF(E8534="USD",Settings!$B$22,IF(E8534="HKD",Settings!$B$23,1))),0))</f>
        <v>0</v>
      </c>
      <c r="Q8534" s="312">
        <f>IF(OR(J8534="",G8534=""),"",G8534+ROW()/1000000)</f>
      </c>
      <c r="R8534" s="247">
        <f>IF(Q8534="","",SUMIFS(Txn[Signed Units],Txn[Key],J8534,Txn[Transaction Order],"&lt;="&amp;Q8534))</f>
      </c>
    </row>
    <row r="8535" spans="10:18" ht="15" customHeight="1" x14ac:dyDescent="0.15">
      <c r="J8535" s="246">
        <f>IF(OR(B8535="",C8535="",E8535=""),"",B8535&amp;":"&amp;C8535&amp;":"&amp;E8535)</f>
      </c>
      <c r="K8535" s="247">
        <f>IF(A8535="","",A8535*D8535)</f>
      </c>
      <c r="L8535" s="246">
        <f>IF(A8535="","",IF(OR(A8535=1,A8535=0),H8535,0))</f>
      </c>
      <c r="M8535" s="246">
        <f>IF(A8535="","",IF(A8535=-1,H8535,0))</f>
      </c>
      <c r="N8535">
        <f>IF(J8535="","",IF(E8535="SGD",1,IF(E8535="USD",Settings!$B$22,IF(E8535="HKD",Settings!$B$23,1))))</f>
      </c>
      <c r="O8535">
        <f>IF(OR(B8535="",C8535="",E8535=""),0,(IF(A8535=-1,H8535,0)-IF(OR(A8535=1,A8535=0),H8535,0)+IF(A8535=2,H8535,0))*IF(E8535="SGD",1,IF(E8535="USD",Settings!$B$22,IF(E8535="HKD",Settings!$B$23,1))))</f>
        <v>0</v>
      </c>
      <c r="P8535">
        <f>IF(OR(B8535="",C8535="",E8535=""),0,IF(A8535=2,H8535*IF(E8535="SGD",1,IF(E8535="USD",Settings!$B$22,IF(E8535="HKD",Settings!$B$23,1))),0))</f>
        <v>0</v>
      </c>
      <c r="Q8535" s="312">
        <f>IF(OR(J8535="",G8535=""),"",G8535+ROW()/1000000)</f>
      </c>
      <c r="R8535" s="247">
        <f>IF(Q8535="","",SUMIFS(Txn[Signed Units],Txn[Key],J8535,Txn[Transaction Order],"&lt;="&amp;Q8535))</f>
      </c>
    </row>
    <row r="8536" spans="10:18" ht="15" customHeight="1" x14ac:dyDescent="0.15">
      <c r="J8536" s="246">
        <f>IF(OR(B8536="",C8536="",E8536=""),"",B8536&amp;":"&amp;C8536&amp;":"&amp;E8536)</f>
      </c>
      <c r="K8536" s="247">
        <f>IF(A8536="","",A8536*D8536)</f>
      </c>
      <c r="L8536" s="246">
        <f>IF(A8536="","",IF(OR(A8536=1,A8536=0),H8536,0))</f>
      </c>
      <c r="M8536" s="246">
        <f>IF(A8536="","",IF(A8536=-1,H8536,0))</f>
      </c>
      <c r="N8536">
        <f>IF(J8536="","",IF(E8536="SGD",1,IF(E8536="USD",Settings!$B$22,IF(E8536="HKD",Settings!$B$23,1))))</f>
      </c>
      <c r="O8536">
        <f>IF(OR(B8536="",C8536="",E8536=""),0,(IF(A8536=-1,H8536,0)-IF(OR(A8536=1,A8536=0),H8536,0)+IF(A8536=2,H8536,0))*IF(E8536="SGD",1,IF(E8536="USD",Settings!$B$22,IF(E8536="HKD",Settings!$B$23,1))))</f>
        <v>0</v>
      </c>
      <c r="P8536">
        <f>IF(OR(B8536="",C8536="",E8536=""),0,IF(A8536=2,H8536*IF(E8536="SGD",1,IF(E8536="USD",Settings!$B$22,IF(E8536="HKD",Settings!$B$23,1))),0))</f>
        <v>0</v>
      </c>
      <c r="Q8536" s="312">
        <f>IF(OR(J8536="",G8536=""),"",G8536+ROW()/1000000)</f>
      </c>
      <c r="R8536" s="247">
        <f>IF(Q8536="","",SUMIFS(Txn[Signed Units],Txn[Key],J8536,Txn[Transaction Order],"&lt;="&amp;Q8536))</f>
      </c>
    </row>
    <row r="8537" spans="10:18" ht="15" customHeight="1" x14ac:dyDescent="0.15">
      <c r="J8537" s="246">
        <f>IF(OR(B8537="",C8537="",E8537=""),"",B8537&amp;":"&amp;C8537&amp;":"&amp;E8537)</f>
      </c>
      <c r="K8537" s="247">
        <f>IF(A8537="","",A8537*D8537)</f>
      </c>
      <c r="L8537" s="246">
        <f>IF(A8537="","",IF(OR(A8537=1,A8537=0),H8537,0))</f>
      </c>
      <c r="M8537" s="246">
        <f>IF(A8537="","",IF(A8537=-1,H8537,0))</f>
      </c>
      <c r="N8537">
        <f>IF(J8537="","",IF(E8537="SGD",1,IF(E8537="USD",Settings!$B$22,IF(E8537="HKD",Settings!$B$23,1))))</f>
      </c>
      <c r="O8537">
        <f>IF(OR(B8537="",C8537="",E8537=""),0,(IF(A8537=-1,H8537,0)-IF(OR(A8537=1,A8537=0),H8537,0)+IF(A8537=2,H8537,0))*IF(E8537="SGD",1,IF(E8537="USD",Settings!$B$22,IF(E8537="HKD",Settings!$B$23,1))))</f>
        <v>0</v>
      </c>
      <c r="P8537">
        <f>IF(OR(B8537="",C8537="",E8537=""),0,IF(A8537=2,H8537*IF(E8537="SGD",1,IF(E8537="USD",Settings!$B$22,IF(E8537="HKD",Settings!$B$23,1))),0))</f>
        <v>0</v>
      </c>
      <c r="Q8537" s="312">
        <f>IF(OR(J8537="",G8537=""),"",G8537+ROW()/1000000)</f>
      </c>
      <c r="R8537" s="247">
        <f>IF(Q8537="","",SUMIFS(Txn[Signed Units],Txn[Key],J8537,Txn[Transaction Order],"&lt;="&amp;Q8537))</f>
      </c>
    </row>
    <row r="8538" spans="10:18" ht="15" customHeight="1" x14ac:dyDescent="0.15">
      <c r="J8538" s="246">
        <f>IF(OR(B8538="",C8538="",E8538=""),"",B8538&amp;":"&amp;C8538&amp;":"&amp;E8538)</f>
      </c>
      <c r="K8538" s="247">
        <f>IF(A8538="","",A8538*D8538)</f>
      </c>
      <c r="L8538" s="246">
        <f>IF(A8538="","",IF(OR(A8538=1,A8538=0),H8538,0))</f>
      </c>
      <c r="M8538" s="246">
        <f>IF(A8538="","",IF(A8538=-1,H8538,0))</f>
      </c>
      <c r="N8538">
        <f>IF(J8538="","",IF(E8538="SGD",1,IF(E8538="USD",Settings!$B$22,IF(E8538="HKD",Settings!$B$23,1))))</f>
      </c>
      <c r="O8538">
        <f>IF(OR(B8538="",C8538="",E8538=""),0,(IF(A8538=-1,H8538,0)-IF(OR(A8538=1,A8538=0),H8538,0)+IF(A8538=2,H8538,0))*IF(E8538="SGD",1,IF(E8538="USD",Settings!$B$22,IF(E8538="HKD",Settings!$B$23,1))))</f>
        <v>0</v>
      </c>
      <c r="P8538">
        <f>IF(OR(B8538="",C8538="",E8538=""),0,IF(A8538=2,H8538*IF(E8538="SGD",1,IF(E8538="USD",Settings!$B$22,IF(E8538="HKD",Settings!$B$23,1))),0))</f>
        <v>0</v>
      </c>
      <c r="Q8538" s="312">
        <f>IF(OR(J8538="",G8538=""),"",G8538+ROW()/1000000)</f>
      </c>
      <c r="R8538" s="247">
        <f>IF(Q8538="","",SUMIFS(Txn[Signed Units],Txn[Key],J8538,Txn[Transaction Order],"&lt;="&amp;Q8538))</f>
      </c>
    </row>
    <row r="8539" spans="10:18" ht="15" customHeight="1" x14ac:dyDescent="0.15">
      <c r="J8539" s="246">
        <f>IF(OR(B8539="",C8539="",E8539=""),"",B8539&amp;":"&amp;C8539&amp;":"&amp;E8539)</f>
      </c>
      <c r="K8539" s="247">
        <f>IF(A8539="","",A8539*D8539)</f>
      </c>
      <c r="L8539" s="246">
        <f>IF(A8539="","",IF(OR(A8539=1,A8539=0),H8539,0))</f>
      </c>
      <c r="M8539" s="246">
        <f>IF(A8539="","",IF(A8539=-1,H8539,0))</f>
      </c>
      <c r="N8539">
        <f>IF(J8539="","",IF(E8539="SGD",1,IF(E8539="USD",Settings!$B$22,IF(E8539="HKD",Settings!$B$23,1))))</f>
      </c>
      <c r="O8539">
        <f>IF(OR(B8539="",C8539="",E8539=""),0,(IF(A8539=-1,H8539,0)-IF(OR(A8539=1,A8539=0),H8539,0)+IF(A8539=2,H8539,0))*IF(E8539="SGD",1,IF(E8539="USD",Settings!$B$22,IF(E8539="HKD",Settings!$B$23,1))))</f>
        <v>0</v>
      </c>
      <c r="P8539">
        <f>IF(OR(B8539="",C8539="",E8539=""),0,IF(A8539=2,H8539*IF(E8539="SGD",1,IF(E8539="USD",Settings!$B$22,IF(E8539="HKD",Settings!$B$23,1))),0))</f>
        <v>0</v>
      </c>
      <c r="Q8539" s="312">
        <f>IF(OR(J8539="",G8539=""),"",G8539+ROW()/1000000)</f>
      </c>
      <c r="R8539" s="247">
        <f>IF(Q8539="","",SUMIFS(Txn[Signed Units],Txn[Key],J8539,Txn[Transaction Order],"&lt;="&amp;Q8539))</f>
      </c>
    </row>
    <row r="8540" spans="10:18" ht="15" customHeight="1" x14ac:dyDescent="0.15">
      <c r="J8540" s="246">
        <f>IF(OR(B8540="",C8540="",E8540=""),"",B8540&amp;":"&amp;C8540&amp;":"&amp;E8540)</f>
      </c>
      <c r="K8540" s="247">
        <f>IF(A8540="","",A8540*D8540)</f>
      </c>
      <c r="L8540" s="246">
        <f>IF(A8540="","",IF(OR(A8540=1,A8540=0),H8540,0))</f>
      </c>
      <c r="M8540" s="246">
        <f>IF(A8540="","",IF(A8540=-1,H8540,0))</f>
      </c>
      <c r="N8540">
        <f>IF(J8540="","",IF(E8540="SGD",1,IF(E8540="USD",Settings!$B$22,IF(E8540="HKD",Settings!$B$23,1))))</f>
      </c>
      <c r="O8540">
        <f>IF(OR(B8540="",C8540="",E8540=""),0,(IF(A8540=-1,H8540,0)-IF(OR(A8540=1,A8540=0),H8540,0)+IF(A8540=2,H8540,0))*IF(E8540="SGD",1,IF(E8540="USD",Settings!$B$22,IF(E8540="HKD",Settings!$B$23,1))))</f>
        <v>0</v>
      </c>
      <c r="P8540">
        <f>IF(OR(B8540="",C8540="",E8540=""),0,IF(A8540=2,H8540*IF(E8540="SGD",1,IF(E8540="USD",Settings!$B$22,IF(E8540="HKD",Settings!$B$23,1))),0))</f>
        <v>0</v>
      </c>
      <c r="Q8540" s="312">
        <f>IF(OR(J8540="",G8540=""),"",G8540+ROW()/1000000)</f>
      </c>
      <c r="R8540" s="247">
        <f>IF(Q8540="","",SUMIFS(Txn[Signed Units],Txn[Key],J8540,Txn[Transaction Order],"&lt;="&amp;Q8540))</f>
      </c>
    </row>
    <row r="8541" spans="10:18" ht="15" customHeight="1" x14ac:dyDescent="0.15">
      <c r="J8541" s="246">
        <f>IF(OR(B8541="",C8541="",E8541=""),"",B8541&amp;":"&amp;C8541&amp;":"&amp;E8541)</f>
      </c>
      <c r="K8541" s="247">
        <f>IF(A8541="","",A8541*D8541)</f>
      </c>
      <c r="L8541" s="246">
        <f>IF(A8541="","",IF(OR(A8541=1,A8541=0),H8541,0))</f>
      </c>
      <c r="M8541" s="246">
        <f>IF(A8541="","",IF(A8541=-1,H8541,0))</f>
      </c>
      <c r="N8541">
        <f>IF(J8541="","",IF(E8541="SGD",1,IF(E8541="USD",Settings!$B$22,IF(E8541="HKD",Settings!$B$23,1))))</f>
      </c>
      <c r="O8541">
        <f>IF(OR(B8541="",C8541="",E8541=""),0,(IF(A8541=-1,H8541,0)-IF(OR(A8541=1,A8541=0),H8541,0)+IF(A8541=2,H8541,0))*IF(E8541="SGD",1,IF(E8541="USD",Settings!$B$22,IF(E8541="HKD",Settings!$B$23,1))))</f>
        <v>0</v>
      </c>
      <c r="P8541">
        <f>IF(OR(B8541="",C8541="",E8541=""),0,IF(A8541=2,H8541*IF(E8541="SGD",1,IF(E8541="USD",Settings!$B$22,IF(E8541="HKD",Settings!$B$23,1))),0))</f>
        <v>0</v>
      </c>
      <c r="Q8541" s="312">
        <f>IF(OR(J8541="",G8541=""),"",G8541+ROW()/1000000)</f>
      </c>
      <c r="R8541" s="247">
        <f>IF(Q8541="","",SUMIFS(Txn[Signed Units],Txn[Key],J8541,Txn[Transaction Order],"&lt;="&amp;Q8541))</f>
      </c>
    </row>
    <row r="8542" spans="10:18" ht="15" customHeight="1" x14ac:dyDescent="0.15">
      <c r="J8542" s="246">
        <f>IF(OR(B8542="",C8542="",E8542=""),"",B8542&amp;":"&amp;C8542&amp;":"&amp;E8542)</f>
      </c>
      <c r="K8542" s="247">
        <f>IF(A8542="","",A8542*D8542)</f>
      </c>
      <c r="L8542" s="246">
        <f>IF(A8542="","",IF(OR(A8542=1,A8542=0),H8542,0))</f>
      </c>
      <c r="M8542" s="246">
        <f>IF(A8542="","",IF(A8542=-1,H8542,0))</f>
      </c>
      <c r="N8542">
        <f>IF(J8542="","",IF(E8542="SGD",1,IF(E8542="USD",Settings!$B$22,IF(E8542="HKD",Settings!$B$23,1))))</f>
      </c>
      <c r="O8542">
        <f>IF(OR(B8542="",C8542="",E8542=""),0,(IF(A8542=-1,H8542,0)-IF(OR(A8542=1,A8542=0),H8542,0)+IF(A8542=2,H8542,0))*IF(E8542="SGD",1,IF(E8542="USD",Settings!$B$22,IF(E8542="HKD",Settings!$B$23,1))))</f>
        <v>0</v>
      </c>
      <c r="P8542">
        <f>IF(OR(B8542="",C8542="",E8542=""),0,IF(A8542=2,H8542*IF(E8542="SGD",1,IF(E8542="USD",Settings!$B$22,IF(E8542="HKD",Settings!$B$23,1))),0))</f>
        <v>0</v>
      </c>
      <c r="Q8542" s="312">
        <f>IF(OR(J8542="",G8542=""),"",G8542+ROW()/1000000)</f>
      </c>
      <c r="R8542" s="247">
        <f>IF(Q8542="","",SUMIFS(Txn[Signed Units],Txn[Key],J8542,Txn[Transaction Order],"&lt;="&amp;Q8542))</f>
      </c>
    </row>
    <row r="8543" spans="10:18" ht="15" customHeight="1" x14ac:dyDescent="0.15">
      <c r="J8543" s="246">
        <f>IF(OR(B8543="",C8543="",E8543=""),"",B8543&amp;":"&amp;C8543&amp;":"&amp;E8543)</f>
      </c>
      <c r="K8543" s="247">
        <f>IF(A8543="","",A8543*D8543)</f>
      </c>
      <c r="L8543" s="246">
        <f>IF(A8543="","",IF(OR(A8543=1,A8543=0),H8543,0))</f>
      </c>
      <c r="M8543" s="246">
        <f>IF(A8543="","",IF(A8543=-1,H8543,0))</f>
      </c>
      <c r="N8543">
        <f>IF(J8543="","",IF(E8543="SGD",1,IF(E8543="USD",Settings!$B$22,IF(E8543="HKD",Settings!$B$23,1))))</f>
      </c>
      <c r="O8543">
        <f>IF(OR(B8543="",C8543="",E8543=""),0,(IF(A8543=-1,H8543,0)-IF(OR(A8543=1,A8543=0),H8543,0)+IF(A8543=2,H8543,0))*IF(E8543="SGD",1,IF(E8543="USD",Settings!$B$22,IF(E8543="HKD",Settings!$B$23,1))))</f>
        <v>0</v>
      </c>
      <c r="P8543">
        <f>IF(OR(B8543="",C8543="",E8543=""),0,IF(A8543=2,H8543*IF(E8543="SGD",1,IF(E8543="USD",Settings!$B$22,IF(E8543="HKD",Settings!$B$23,1))),0))</f>
        <v>0</v>
      </c>
      <c r="Q8543" s="312">
        <f>IF(OR(J8543="",G8543=""),"",G8543+ROW()/1000000)</f>
      </c>
      <c r="R8543" s="247">
        <f>IF(Q8543="","",SUMIFS(Txn[Signed Units],Txn[Key],J8543,Txn[Transaction Order],"&lt;="&amp;Q8543))</f>
      </c>
    </row>
    <row r="8544" spans="10:18" ht="15" customHeight="1" x14ac:dyDescent="0.15">
      <c r="J8544" s="246">
        <f>IF(OR(B8544="",C8544="",E8544=""),"",B8544&amp;":"&amp;C8544&amp;":"&amp;E8544)</f>
      </c>
      <c r="K8544" s="247">
        <f>IF(A8544="","",A8544*D8544)</f>
      </c>
      <c r="L8544" s="246">
        <f>IF(A8544="","",IF(OR(A8544=1,A8544=0),H8544,0))</f>
      </c>
      <c r="M8544" s="246">
        <f>IF(A8544="","",IF(A8544=-1,H8544,0))</f>
      </c>
      <c r="N8544">
        <f>IF(J8544="","",IF(E8544="SGD",1,IF(E8544="USD",Settings!$B$22,IF(E8544="HKD",Settings!$B$23,1))))</f>
      </c>
      <c r="O8544">
        <f>IF(OR(B8544="",C8544="",E8544=""),0,(IF(A8544=-1,H8544,0)-IF(OR(A8544=1,A8544=0),H8544,0)+IF(A8544=2,H8544,0))*IF(E8544="SGD",1,IF(E8544="USD",Settings!$B$22,IF(E8544="HKD",Settings!$B$23,1))))</f>
        <v>0</v>
      </c>
      <c r="P8544">
        <f>IF(OR(B8544="",C8544="",E8544=""),0,IF(A8544=2,H8544*IF(E8544="SGD",1,IF(E8544="USD",Settings!$B$22,IF(E8544="HKD",Settings!$B$23,1))),0))</f>
        <v>0</v>
      </c>
      <c r="Q8544" s="312">
        <f>IF(OR(J8544="",G8544=""),"",G8544+ROW()/1000000)</f>
      </c>
      <c r="R8544" s="247">
        <f>IF(Q8544="","",SUMIFS(Txn[Signed Units],Txn[Key],J8544,Txn[Transaction Order],"&lt;="&amp;Q8544))</f>
      </c>
    </row>
    <row r="8545" spans="10:18" ht="15" customHeight="1" x14ac:dyDescent="0.15">
      <c r="J8545" s="246">
        <f>IF(OR(B8545="",C8545="",E8545=""),"",B8545&amp;":"&amp;C8545&amp;":"&amp;E8545)</f>
      </c>
      <c r="K8545" s="247">
        <f>IF(A8545="","",A8545*D8545)</f>
      </c>
      <c r="L8545" s="246">
        <f>IF(A8545="","",IF(OR(A8545=1,A8545=0),H8545,0))</f>
      </c>
      <c r="M8545" s="246">
        <f>IF(A8545="","",IF(A8545=-1,H8545,0))</f>
      </c>
      <c r="N8545">
        <f>IF(J8545="","",IF(E8545="SGD",1,IF(E8545="USD",Settings!$B$22,IF(E8545="HKD",Settings!$B$23,1))))</f>
      </c>
      <c r="O8545">
        <f>IF(OR(B8545="",C8545="",E8545=""),0,(IF(A8545=-1,H8545,0)-IF(OR(A8545=1,A8545=0),H8545,0)+IF(A8545=2,H8545,0))*IF(E8545="SGD",1,IF(E8545="USD",Settings!$B$22,IF(E8545="HKD",Settings!$B$23,1))))</f>
        <v>0</v>
      </c>
      <c r="P8545">
        <f>IF(OR(B8545="",C8545="",E8545=""),0,IF(A8545=2,H8545*IF(E8545="SGD",1,IF(E8545="USD",Settings!$B$22,IF(E8545="HKD",Settings!$B$23,1))),0))</f>
        <v>0</v>
      </c>
      <c r="Q8545" s="312">
        <f>IF(OR(J8545="",G8545=""),"",G8545+ROW()/1000000)</f>
      </c>
      <c r="R8545" s="247">
        <f>IF(Q8545="","",SUMIFS(Txn[Signed Units],Txn[Key],J8545,Txn[Transaction Order],"&lt;="&amp;Q8545))</f>
      </c>
    </row>
    <row r="8546" spans="10:18" ht="15" customHeight="1" x14ac:dyDescent="0.15">
      <c r="J8546" s="246">
        <f>IF(OR(B8546="",C8546="",E8546=""),"",B8546&amp;":"&amp;C8546&amp;":"&amp;E8546)</f>
      </c>
      <c r="K8546" s="247">
        <f>IF(A8546="","",A8546*D8546)</f>
      </c>
      <c r="L8546" s="246">
        <f>IF(A8546="","",IF(OR(A8546=1,A8546=0),H8546,0))</f>
      </c>
      <c r="M8546" s="246">
        <f>IF(A8546="","",IF(A8546=-1,H8546,0))</f>
      </c>
      <c r="N8546">
        <f>IF(J8546="","",IF(E8546="SGD",1,IF(E8546="USD",Settings!$B$22,IF(E8546="HKD",Settings!$B$23,1))))</f>
      </c>
      <c r="O8546">
        <f>IF(OR(B8546="",C8546="",E8546=""),0,(IF(A8546=-1,H8546,0)-IF(OR(A8546=1,A8546=0),H8546,0)+IF(A8546=2,H8546,0))*IF(E8546="SGD",1,IF(E8546="USD",Settings!$B$22,IF(E8546="HKD",Settings!$B$23,1))))</f>
        <v>0</v>
      </c>
      <c r="P8546">
        <f>IF(OR(B8546="",C8546="",E8546=""),0,IF(A8546=2,H8546*IF(E8546="SGD",1,IF(E8546="USD",Settings!$B$22,IF(E8546="HKD",Settings!$B$23,1))),0))</f>
        <v>0</v>
      </c>
      <c r="Q8546" s="312">
        <f>IF(OR(J8546="",G8546=""),"",G8546+ROW()/1000000)</f>
      </c>
      <c r="R8546" s="247">
        <f>IF(Q8546="","",SUMIFS(Txn[Signed Units],Txn[Key],J8546,Txn[Transaction Order],"&lt;="&amp;Q8546))</f>
      </c>
    </row>
    <row r="8547" spans="10:18" ht="15" customHeight="1" x14ac:dyDescent="0.15">
      <c r="J8547" s="246">
        <f>IF(OR(B8547="",C8547="",E8547=""),"",B8547&amp;":"&amp;C8547&amp;":"&amp;E8547)</f>
      </c>
      <c r="K8547" s="247">
        <f>IF(A8547="","",A8547*D8547)</f>
      </c>
      <c r="L8547" s="246">
        <f>IF(A8547="","",IF(OR(A8547=1,A8547=0),H8547,0))</f>
      </c>
      <c r="M8547" s="246">
        <f>IF(A8547="","",IF(A8547=-1,H8547,0))</f>
      </c>
      <c r="N8547">
        <f>IF(J8547="","",IF(E8547="SGD",1,IF(E8547="USD",Settings!$B$22,IF(E8547="HKD",Settings!$B$23,1))))</f>
      </c>
      <c r="O8547">
        <f>IF(OR(B8547="",C8547="",E8547=""),0,(IF(A8547=-1,H8547,0)-IF(OR(A8547=1,A8547=0),H8547,0)+IF(A8547=2,H8547,0))*IF(E8547="SGD",1,IF(E8547="USD",Settings!$B$22,IF(E8547="HKD",Settings!$B$23,1))))</f>
        <v>0</v>
      </c>
      <c r="P8547">
        <f>IF(OR(B8547="",C8547="",E8547=""),0,IF(A8547=2,H8547*IF(E8547="SGD",1,IF(E8547="USD",Settings!$B$22,IF(E8547="HKD",Settings!$B$23,1))),0))</f>
        <v>0</v>
      </c>
      <c r="Q8547" s="312">
        <f>IF(OR(J8547="",G8547=""),"",G8547+ROW()/1000000)</f>
      </c>
      <c r="R8547" s="247">
        <f>IF(Q8547="","",SUMIFS(Txn[Signed Units],Txn[Key],J8547,Txn[Transaction Order],"&lt;="&amp;Q8547))</f>
      </c>
    </row>
    <row r="8548" spans="10:18" ht="15" customHeight="1" x14ac:dyDescent="0.15">
      <c r="J8548" s="246">
        <f>IF(OR(B8548="",C8548="",E8548=""),"",B8548&amp;":"&amp;C8548&amp;":"&amp;E8548)</f>
      </c>
      <c r="K8548" s="247">
        <f>IF(A8548="","",A8548*D8548)</f>
      </c>
      <c r="L8548" s="246">
        <f>IF(A8548="","",IF(OR(A8548=1,A8548=0),H8548,0))</f>
      </c>
      <c r="M8548" s="246">
        <f>IF(A8548="","",IF(A8548=-1,H8548,0))</f>
      </c>
      <c r="N8548">
        <f>IF(J8548="","",IF(E8548="SGD",1,IF(E8548="USD",Settings!$B$22,IF(E8548="HKD",Settings!$B$23,1))))</f>
      </c>
      <c r="O8548">
        <f>IF(OR(B8548="",C8548="",E8548=""),0,(IF(A8548=-1,H8548,0)-IF(OR(A8548=1,A8548=0),H8548,0)+IF(A8548=2,H8548,0))*IF(E8548="SGD",1,IF(E8548="USD",Settings!$B$22,IF(E8548="HKD",Settings!$B$23,1))))</f>
        <v>0</v>
      </c>
      <c r="P8548">
        <f>IF(OR(B8548="",C8548="",E8548=""),0,IF(A8548=2,H8548*IF(E8548="SGD",1,IF(E8548="USD",Settings!$B$22,IF(E8548="HKD",Settings!$B$23,1))),0))</f>
        <v>0</v>
      </c>
      <c r="Q8548" s="312">
        <f>IF(OR(J8548="",G8548=""),"",G8548+ROW()/1000000)</f>
      </c>
      <c r="R8548" s="247">
        <f>IF(Q8548="","",SUMIFS(Txn[Signed Units],Txn[Key],J8548,Txn[Transaction Order],"&lt;="&amp;Q8548))</f>
      </c>
    </row>
    <row r="8549" spans="10:18" ht="15" customHeight="1" x14ac:dyDescent="0.15">
      <c r="J8549" s="246">
        <f>IF(OR(B8549="",C8549="",E8549=""),"",B8549&amp;":"&amp;C8549&amp;":"&amp;E8549)</f>
      </c>
      <c r="K8549" s="247">
        <f>IF(A8549="","",A8549*D8549)</f>
      </c>
      <c r="L8549" s="246">
        <f>IF(A8549="","",IF(OR(A8549=1,A8549=0),H8549,0))</f>
      </c>
      <c r="M8549" s="246">
        <f>IF(A8549="","",IF(A8549=-1,H8549,0))</f>
      </c>
      <c r="N8549">
        <f>IF(J8549="","",IF(E8549="SGD",1,IF(E8549="USD",Settings!$B$22,IF(E8549="HKD",Settings!$B$23,1))))</f>
      </c>
      <c r="O8549">
        <f>IF(OR(B8549="",C8549="",E8549=""),0,(IF(A8549=-1,H8549,0)-IF(OR(A8549=1,A8549=0),H8549,0)+IF(A8549=2,H8549,0))*IF(E8549="SGD",1,IF(E8549="USD",Settings!$B$22,IF(E8549="HKD",Settings!$B$23,1))))</f>
        <v>0</v>
      </c>
      <c r="P8549">
        <f>IF(OR(B8549="",C8549="",E8549=""),0,IF(A8549=2,H8549*IF(E8549="SGD",1,IF(E8549="USD",Settings!$B$22,IF(E8549="HKD",Settings!$B$23,1))),0))</f>
        <v>0</v>
      </c>
      <c r="Q8549" s="312">
        <f>IF(OR(J8549="",G8549=""),"",G8549+ROW()/1000000)</f>
      </c>
      <c r="R8549" s="247">
        <f>IF(Q8549="","",SUMIFS(Txn[Signed Units],Txn[Key],J8549,Txn[Transaction Order],"&lt;="&amp;Q8549))</f>
      </c>
    </row>
    <row r="8550" spans="10:18" ht="15" customHeight="1" x14ac:dyDescent="0.15">
      <c r="J8550" s="246">
        <f>IF(OR(B8550="",C8550="",E8550=""),"",B8550&amp;":"&amp;C8550&amp;":"&amp;E8550)</f>
      </c>
      <c r="K8550" s="247">
        <f>IF(A8550="","",A8550*D8550)</f>
      </c>
      <c r="L8550" s="246">
        <f>IF(A8550="","",IF(OR(A8550=1,A8550=0),H8550,0))</f>
      </c>
      <c r="M8550" s="246">
        <f>IF(A8550="","",IF(A8550=-1,H8550,0))</f>
      </c>
      <c r="N8550">
        <f>IF(J8550="","",IF(E8550="SGD",1,IF(E8550="USD",Settings!$B$22,IF(E8550="HKD",Settings!$B$23,1))))</f>
      </c>
      <c r="O8550">
        <f>IF(OR(B8550="",C8550="",E8550=""),0,(IF(A8550=-1,H8550,0)-IF(OR(A8550=1,A8550=0),H8550,0)+IF(A8550=2,H8550,0))*IF(E8550="SGD",1,IF(E8550="USD",Settings!$B$22,IF(E8550="HKD",Settings!$B$23,1))))</f>
        <v>0</v>
      </c>
      <c r="P8550">
        <f>IF(OR(B8550="",C8550="",E8550=""),0,IF(A8550=2,H8550*IF(E8550="SGD",1,IF(E8550="USD",Settings!$B$22,IF(E8550="HKD",Settings!$B$23,1))),0))</f>
        <v>0</v>
      </c>
      <c r="Q8550" s="312">
        <f>IF(OR(J8550="",G8550=""),"",G8550+ROW()/1000000)</f>
      </c>
      <c r="R8550" s="247">
        <f>IF(Q8550="","",SUMIFS(Txn[Signed Units],Txn[Key],J8550,Txn[Transaction Order],"&lt;="&amp;Q8550))</f>
      </c>
    </row>
    <row r="8551" spans="10:18" ht="15" customHeight="1" x14ac:dyDescent="0.15">
      <c r="J8551" s="246">
        <f>IF(OR(B8551="",C8551="",E8551=""),"",B8551&amp;":"&amp;C8551&amp;":"&amp;E8551)</f>
      </c>
      <c r="K8551" s="247">
        <f>IF(A8551="","",A8551*D8551)</f>
      </c>
      <c r="L8551" s="246">
        <f>IF(A8551="","",IF(OR(A8551=1,A8551=0),H8551,0))</f>
      </c>
      <c r="M8551" s="246">
        <f>IF(A8551="","",IF(A8551=-1,H8551,0))</f>
      </c>
      <c r="N8551">
        <f>IF(J8551="","",IF(E8551="SGD",1,IF(E8551="USD",Settings!$B$22,IF(E8551="HKD",Settings!$B$23,1))))</f>
      </c>
      <c r="O8551">
        <f>IF(OR(B8551="",C8551="",E8551=""),0,(IF(A8551=-1,H8551,0)-IF(OR(A8551=1,A8551=0),H8551,0)+IF(A8551=2,H8551,0))*IF(E8551="SGD",1,IF(E8551="USD",Settings!$B$22,IF(E8551="HKD",Settings!$B$23,1))))</f>
        <v>0</v>
      </c>
      <c r="P8551">
        <f>IF(OR(B8551="",C8551="",E8551=""),0,IF(A8551=2,H8551*IF(E8551="SGD",1,IF(E8551="USD",Settings!$B$22,IF(E8551="HKD",Settings!$B$23,1))),0))</f>
        <v>0</v>
      </c>
      <c r="Q8551" s="312">
        <f>IF(OR(J8551="",G8551=""),"",G8551+ROW()/1000000)</f>
      </c>
      <c r="R8551" s="247">
        <f>IF(Q8551="","",SUMIFS(Txn[Signed Units],Txn[Key],J8551,Txn[Transaction Order],"&lt;="&amp;Q8551))</f>
      </c>
    </row>
    <row r="8552" spans="10:18" ht="15" customHeight="1" x14ac:dyDescent="0.15">
      <c r="J8552" s="246">
        <f>IF(OR(B8552="",C8552="",E8552=""),"",B8552&amp;":"&amp;C8552&amp;":"&amp;E8552)</f>
      </c>
      <c r="K8552" s="247">
        <f>IF(A8552="","",A8552*D8552)</f>
      </c>
      <c r="L8552" s="246">
        <f>IF(A8552="","",IF(OR(A8552=1,A8552=0),H8552,0))</f>
      </c>
      <c r="M8552" s="246">
        <f>IF(A8552="","",IF(A8552=-1,H8552,0))</f>
      </c>
      <c r="N8552">
        <f>IF(J8552="","",IF(E8552="SGD",1,IF(E8552="USD",Settings!$B$22,IF(E8552="HKD",Settings!$B$23,1))))</f>
      </c>
      <c r="O8552">
        <f>IF(OR(B8552="",C8552="",E8552=""),0,(IF(A8552=-1,H8552,0)-IF(OR(A8552=1,A8552=0),H8552,0)+IF(A8552=2,H8552,0))*IF(E8552="SGD",1,IF(E8552="USD",Settings!$B$22,IF(E8552="HKD",Settings!$B$23,1))))</f>
        <v>0</v>
      </c>
      <c r="P8552">
        <f>IF(OR(B8552="",C8552="",E8552=""),0,IF(A8552=2,H8552*IF(E8552="SGD",1,IF(E8552="USD",Settings!$B$22,IF(E8552="HKD",Settings!$B$23,1))),0))</f>
        <v>0</v>
      </c>
      <c r="Q8552" s="312">
        <f>IF(OR(J8552="",G8552=""),"",G8552+ROW()/1000000)</f>
      </c>
      <c r="R8552" s="247">
        <f>IF(Q8552="","",SUMIFS(Txn[Signed Units],Txn[Key],J8552,Txn[Transaction Order],"&lt;="&amp;Q8552))</f>
      </c>
    </row>
    <row r="8553" spans="10:18" ht="15" customHeight="1" x14ac:dyDescent="0.15">
      <c r="J8553" s="246">
        <f>IF(OR(B8553="",C8553="",E8553=""),"",B8553&amp;":"&amp;C8553&amp;":"&amp;E8553)</f>
      </c>
      <c r="K8553" s="247">
        <f>IF(A8553="","",A8553*D8553)</f>
      </c>
      <c r="L8553" s="246">
        <f>IF(A8553="","",IF(OR(A8553=1,A8553=0),H8553,0))</f>
      </c>
      <c r="M8553" s="246">
        <f>IF(A8553="","",IF(A8553=-1,H8553,0))</f>
      </c>
      <c r="N8553">
        <f>IF(J8553="","",IF(E8553="SGD",1,IF(E8553="USD",Settings!$B$22,IF(E8553="HKD",Settings!$B$23,1))))</f>
      </c>
      <c r="O8553">
        <f>IF(OR(B8553="",C8553="",E8553=""),0,(IF(A8553=-1,H8553,0)-IF(OR(A8553=1,A8553=0),H8553,0)+IF(A8553=2,H8553,0))*IF(E8553="SGD",1,IF(E8553="USD",Settings!$B$22,IF(E8553="HKD",Settings!$B$23,1))))</f>
        <v>0</v>
      </c>
      <c r="P8553">
        <f>IF(OR(B8553="",C8553="",E8553=""),0,IF(A8553=2,H8553*IF(E8553="SGD",1,IF(E8553="USD",Settings!$B$22,IF(E8553="HKD",Settings!$B$23,1))),0))</f>
        <v>0</v>
      </c>
      <c r="Q8553" s="312">
        <f>IF(OR(J8553="",G8553=""),"",G8553+ROW()/1000000)</f>
      </c>
      <c r="R8553" s="247">
        <f>IF(Q8553="","",SUMIFS(Txn[Signed Units],Txn[Key],J8553,Txn[Transaction Order],"&lt;="&amp;Q8553))</f>
      </c>
    </row>
    <row r="8554" spans="10:18" ht="15" customHeight="1" x14ac:dyDescent="0.15">
      <c r="J8554" s="246">
        <f>IF(OR(B8554="",C8554="",E8554=""),"",B8554&amp;":"&amp;C8554&amp;":"&amp;E8554)</f>
      </c>
      <c r="K8554" s="247">
        <f>IF(A8554="","",A8554*D8554)</f>
      </c>
      <c r="L8554" s="246">
        <f>IF(A8554="","",IF(OR(A8554=1,A8554=0),H8554,0))</f>
      </c>
      <c r="M8554" s="246">
        <f>IF(A8554="","",IF(A8554=-1,H8554,0))</f>
      </c>
      <c r="N8554">
        <f>IF(J8554="","",IF(E8554="SGD",1,IF(E8554="USD",Settings!$B$22,IF(E8554="HKD",Settings!$B$23,1))))</f>
      </c>
      <c r="O8554">
        <f>IF(OR(B8554="",C8554="",E8554=""),0,(IF(A8554=-1,H8554,0)-IF(OR(A8554=1,A8554=0),H8554,0)+IF(A8554=2,H8554,0))*IF(E8554="SGD",1,IF(E8554="USD",Settings!$B$22,IF(E8554="HKD",Settings!$B$23,1))))</f>
        <v>0</v>
      </c>
      <c r="P8554">
        <f>IF(OR(B8554="",C8554="",E8554=""),0,IF(A8554=2,H8554*IF(E8554="SGD",1,IF(E8554="USD",Settings!$B$22,IF(E8554="HKD",Settings!$B$23,1))),0))</f>
        <v>0</v>
      </c>
      <c r="Q8554" s="312">
        <f>IF(OR(J8554="",G8554=""),"",G8554+ROW()/1000000)</f>
      </c>
      <c r="R8554" s="247">
        <f>IF(Q8554="","",SUMIFS(Txn[Signed Units],Txn[Key],J8554,Txn[Transaction Order],"&lt;="&amp;Q8554))</f>
      </c>
    </row>
    <row r="8555" spans="10:18" ht="15" customHeight="1" x14ac:dyDescent="0.15">
      <c r="J8555" s="246">
        <f>IF(OR(B8555="",C8555="",E8555=""),"",B8555&amp;":"&amp;C8555&amp;":"&amp;E8555)</f>
      </c>
      <c r="K8555" s="247">
        <f>IF(A8555="","",A8555*D8555)</f>
      </c>
      <c r="L8555" s="246">
        <f>IF(A8555="","",IF(OR(A8555=1,A8555=0),H8555,0))</f>
      </c>
      <c r="M8555" s="246">
        <f>IF(A8555="","",IF(A8555=-1,H8555,0))</f>
      </c>
      <c r="N8555">
        <f>IF(J8555="","",IF(E8555="SGD",1,IF(E8555="USD",Settings!$B$22,IF(E8555="HKD",Settings!$B$23,1))))</f>
      </c>
      <c r="O8555">
        <f>IF(OR(B8555="",C8555="",E8555=""),0,(IF(A8555=-1,H8555,0)-IF(OR(A8555=1,A8555=0),H8555,0)+IF(A8555=2,H8555,0))*IF(E8555="SGD",1,IF(E8555="USD",Settings!$B$22,IF(E8555="HKD",Settings!$B$23,1))))</f>
        <v>0</v>
      </c>
      <c r="P8555">
        <f>IF(OR(B8555="",C8555="",E8555=""),0,IF(A8555=2,H8555*IF(E8555="SGD",1,IF(E8555="USD",Settings!$B$22,IF(E8555="HKD",Settings!$B$23,1))),0))</f>
        <v>0</v>
      </c>
      <c r="Q8555" s="312">
        <f>IF(OR(J8555="",G8555=""),"",G8555+ROW()/1000000)</f>
      </c>
      <c r="R8555" s="247">
        <f>IF(Q8555="","",SUMIFS(Txn[Signed Units],Txn[Key],J8555,Txn[Transaction Order],"&lt;="&amp;Q8555))</f>
      </c>
    </row>
    <row r="8556" spans="10:18" ht="15" customHeight="1" x14ac:dyDescent="0.15">
      <c r="J8556" s="246">
        <f>IF(OR(B8556="",C8556="",E8556=""),"",B8556&amp;":"&amp;C8556&amp;":"&amp;E8556)</f>
      </c>
      <c r="K8556" s="247">
        <f>IF(A8556="","",A8556*D8556)</f>
      </c>
      <c r="L8556" s="246">
        <f>IF(A8556="","",IF(OR(A8556=1,A8556=0),H8556,0))</f>
      </c>
      <c r="M8556" s="246">
        <f>IF(A8556="","",IF(A8556=-1,H8556,0))</f>
      </c>
      <c r="N8556">
        <f>IF(J8556="","",IF(E8556="SGD",1,IF(E8556="USD",Settings!$B$22,IF(E8556="HKD",Settings!$B$23,1))))</f>
      </c>
      <c r="O8556">
        <f>IF(OR(B8556="",C8556="",E8556=""),0,(IF(A8556=-1,H8556,0)-IF(OR(A8556=1,A8556=0),H8556,0)+IF(A8556=2,H8556,0))*IF(E8556="SGD",1,IF(E8556="USD",Settings!$B$22,IF(E8556="HKD",Settings!$B$23,1))))</f>
        <v>0</v>
      </c>
      <c r="P8556">
        <f>IF(OR(B8556="",C8556="",E8556=""),0,IF(A8556=2,H8556*IF(E8556="SGD",1,IF(E8556="USD",Settings!$B$22,IF(E8556="HKD",Settings!$B$23,1))),0))</f>
        <v>0</v>
      </c>
      <c r="Q8556" s="312">
        <f>IF(OR(J8556="",G8556=""),"",G8556+ROW()/1000000)</f>
      </c>
      <c r="R8556" s="247">
        <f>IF(Q8556="","",SUMIFS(Txn[Signed Units],Txn[Key],J8556,Txn[Transaction Order],"&lt;="&amp;Q8556))</f>
      </c>
    </row>
    <row r="8557" spans="10:18" ht="15" customHeight="1" x14ac:dyDescent="0.15">
      <c r="J8557" s="246">
        <f>IF(OR(B8557="",C8557="",E8557=""),"",B8557&amp;":"&amp;C8557&amp;":"&amp;E8557)</f>
      </c>
      <c r="K8557" s="247">
        <f>IF(A8557="","",A8557*D8557)</f>
      </c>
      <c r="L8557" s="246">
        <f>IF(A8557="","",IF(OR(A8557=1,A8557=0),H8557,0))</f>
      </c>
      <c r="M8557" s="246">
        <f>IF(A8557="","",IF(A8557=-1,H8557,0))</f>
      </c>
      <c r="N8557">
        <f>IF(J8557="","",IF(E8557="SGD",1,IF(E8557="USD",Settings!$B$22,IF(E8557="HKD",Settings!$B$23,1))))</f>
      </c>
      <c r="O8557">
        <f>IF(OR(B8557="",C8557="",E8557=""),0,(IF(A8557=-1,H8557,0)-IF(OR(A8557=1,A8557=0),H8557,0)+IF(A8557=2,H8557,0))*IF(E8557="SGD",1,IF(E8557="USD",Settings!$B$22,IF(E8557="HKD",Settings!$B$23,1))))</f>
        <v>0</v>
      </c>
      <c r="P8557">
        <f>IF(OR(B8557="",C8557="",E8557=""),0,IF(A8557=2,H8557*IF(E8557="SGD",1,IF(E8557="USD",Settings!$B$22,IF(E8557="HKD",Settings!$B$23,1))),0))</f>
        <v>0</v>
      </c>
      <c r="Q8557" s="312">
        <f>IF(OR(J8557="",G8557=""),"",G8557+ROW()/1000000)</f>
      </c>
      <c r="R8557" s="247">
        <f>IF(Q8557="","",SUMIFS(Txn[Signed Units],Txn[Key],J8557,Txn[Transaction Order],"&lt;="&amp;Q8557))</f>
      </c>
    </row>
    <row r="8558" spans="10:18" ht="15" customHeight="1" x14ac:dyDescent="0.15">
      <c r="J8558" s="246">
        <f>IF(OR(B8558="",C8558="",E8558=""),"",B8558&amp;":"&amp;C8558&amp;":"&amp;E8558)</f>
      </c>
      <c r="K8558" s="247">
        <f>IF(A8558="","",A8558*D8558)</f>
      </c>
      <c r="L8558" s="246">
        <f>IF(A8558="","",IF(OR(A8558=1,A8558=0),H8558,0))</f>
      </c>
      <c r="M8558" s="246">
        <f>IF(A8558="","",IF(A8558=-1,H8558,0))</f>
      </c>
      <c r="N8558">
        <f>IF(J8558="","",IF(E8558="SGD",1,IF(E8558="USD",Settings!$B$22,IF(E8558="HKD",Settings!$B$23,1))))</f>
      </c>
      <c r="O8558">
        <f>IF(OR(B8558="",C8558="",E8558=""),0,(IF(A8558=-1,H8558,0)-IF(OR(A8558=1,A8558=0),H8558,0)+IF(A8558=2,H8558,0))*IF(E8558="SGD",1,IF(E8558="USD",Settings!$B$22,IF(E8558="HKD",Settings!$B$23,1))))</f>
        <v>0</v>
      </c>
      <c r="P8558">
        <f>IF(OR(B8558="",C8558="",E8558=""),0,IF(A8558=2,H8558*IF(E8558="SGD",1,IF(E8558="USD",Settings!$B$22,IF(E8558="HKD",Settings!$B$23,1))),0))</f>
        <v>0</v>
      </c>
      <c r="Q8558" s="312">
        <f>IF(OR(J8558="",G8558=""),"",G8558+ROW()/1000000)</f>
      </c>
      <c r="R8558" s="247">
        <f>IF(Q8558="","",SUMIFS(Txn[Signed Units],Txn[Key],J8558,Txn[Transaction Order],"&lt;="&amp;Q8558))</f>
      </c>
    </row>
    <row r="8559" spans="10:18" ht="15" customHeight="1" x14ac:dyDescent="0.15">
      <c r="J8559" s="246">
        <f>IF(OR(B8559="",C8559="",E8559=""),"",B8559&amp;":"&amp;C8559&amp;":"&amp;E8559)</f>
      </c>
      <c r="K8559" s="247">
        <f>IF(A8559="","",A8559*D8559)</f>
      </c>
      <c r="L8559" s="246">
        <f>IF(A8559="","",IF(OR(A8559=1,A8559=0),H8559,0))</f>
      </c>
      <c r="M8559" s="246">
        <f>IF(A8559="","",IF(A8559=-1,H8559,0))</f>
      </c>
      <c r="N8559">
        <f>IF(J8559="","",IF(E8559="SGD",1,IF(E8559="USD",Settings!$B$22,IF(E8559="HKD",Settings!$B$23,1))))</f>
      </c>
      <c r="O8559">
        <f>IF(OR(B8559="",C8559="",E8559=""),0,(IF(A8559=-1,H8559,0)-IF(OR(A8559=1,A8559=0),H8559,0)+IF(A8559=2,H8559,0))*IF(E8559="SGD",1,IF(E8559="USD",Settings!$B$22,IF(E8559="HKD",Settings!$B$23,1))))</f>
        <v>0</v>
      </c>
      <c r="P8559">
        <f>IF(OR(B8559="",C8559="",E8559=""),0,IF(A8559=2,H8559*IF(E8559="SGD",1,IF(E8559="USD",Settings!$B$22,IF(E8559="HKD",Settings!$B$23,1))),0))</f>
        <v>0</v>
      </c>
      <c r="Q8559" s="312">
        <f>IF(OR(J8559="",G8559=""),"",G8559+ROW()/1000000)</f>
      </c>
      <c r="R8559" s="247">
        <f>IF(Q8559="","",SUMIFS(Txn[Signed Units],Txn[Key],J8559,Txn[Transaction Order],"&lt;="&amp;Q8559))</f>
      </c>
    </row>
    <row r="8560" spans="10:18" ht="15" customHeight="1" x14ac:dyDescent="0.15">
      <c r="J8560" s="246">
        <f>IF(OR(B8560="",C8560="",E8560=""),"",B8560&amp;":"&amp;C8560&amp;":"&amp;E8560)</f>
      </c>
      <c r="K8560" s="247">
        <f>IF(A8560="","",A8560*D8560)</f>
      </c>
      <c r="L8560" s="246">
        <f>IF(A8560="","",IF(OR(A8560=1,A8560=0),H8560,0))</f>
      </c>
      <c r="M8560" s="246">
        <f>IF(A8560="","",IF(A8560=-1,H8560,0))</f>
      </c>
      <c r="N8560">
        <f>IF(J8560="","",IF(E8560="SGD",1,IF(E8560="USD",Settings!$B$22,IF(E8560="HKD",Settings!$B$23,1))))</f>
      </c>
      <c r="O8560">
        <f>IF(OR(B8560="",C8560="",E8560=""),0,(IF(A8560=-1,H8560,0)-IF(OR(A8560=1,A8560=0),H8560,0)+IF(A8560=2,H8560,0))*IF(E8560="SGD",1,IF(E8560="USD",Settings!$B$22,IF(E8560="HKD",Settings!$B$23,1))))</f>
        <v>0</v>
      </c>
      <c r="P8560">
        <f>IF(OR(B8560="",C8560="",E8560=""),0,IF(A8560=2,H8560*IF(E8560="SGD",1,IF(E8560="USD",Settings!$B$22,IF(E8560="HKD",Settings!$B$23,1))),0))</f>
        <v>0</v>
      </c>
      <c r="Q8560" s="312">
        <f>IF(OR(J8560="",G8560=""),"",G8560+ROW()/1000000)</f>
      </c>
      <c r="R8560" s="247">
        <f>IF(Q8560="","",SUMIFS(Txn[Signed Units],Txn[Key],J8560,Txn[Transaction Order],"&lt;="&amp;Q8560))</f>
      </c>
    </row>
    <row r="8561" spans="10:18" ht="15" customHeight="1" x14ac:dyDescent="0.15">
      <c r="J8561" s="246">
        <f>IF(OR(B8561="",C8561="",E8561=""),"",B8561&amp;":"&amp;C8561&amp;":"&amp;E8561)</f>
      </c>
      <c r="K8561" s="247">
        <f>IF(A8561="","",A8561*D8561)</f>
      </c>
      <c r="L8561" s="246">
        <f>IF(A8561="","",IF(OR(A8561=1,A8561=0),H8561,0))</f>
      </c>
      <c r="M8561" s="246">
        <f>IF(A8561="","",IF(A8561=-1,H8561,0))</f>
      </c>
      <c r="N8561">
        <f>IF(J8561="","",IF(E8561="SGD",1,IF(E8561="USD",Settings!$B$22,IF(E8561="HKD",Settings!$B$23,1))))</f>
      </c>
      <c r="O8561">
        <f>IF(OR(B8561="",C8561="",E8561=""),0,(IF(A8561=-1,H8561,0)-IF(OR(A8561=1,A8561=0),H8561,0)+IF(A8561=2,H8561,0))*IF(E8561="SGD",1,IF(E8561="USD",Settings!$B$22,IF(E8561="HKD",Settings!$B$23,1))))</f>
        <v>0</v>
      </c>
      <c r="P8561">
        <f>IF(OR(B8561="",C8561="",E8561=""),0,IF(A8561=2,H8561*IF(E8561="SGD",1,IF(E8561="USD",Settings!$B$22,IF(E8561="HKD",Settings!$B$23,1))),0))</f>
        <v>0</v>
      </c>
      <c r="Q8561" s="312">
        <f>IF(OR(J8561="",G8561=""),"",G8561+ROW()/1000000)</f>
      </c>
      <c r="R8561" s="247">
        <f>IF(Q8561="","",SUMIFS(Txn[Signed Units],Txn[Key],J8561,Txn[Transaction Order],"&lt;="&amp;Q8561))</f>
      </c>
    </row>
    <row r="8562" spans="10:18" ht="15" customHeight="1" x14ac:dyDescent="0.15">
      <c r="J8562" s="246">
        <f>IF(OR(B8562="",C8562="",E8562=""),"",B8562&amp;":"&amp;C8562&amp;":"&amp;E8562)</f>
      </c>
      <c r="K8562" s="247">
        <f>IF(A8562="","",A8562*D8562)</f>
      </c>
      <c r="L8562" s="246">
        <f>IF(A8562="","",IF(OR(A8562=1,A8562=0),H8562,0))</f>
      </c>
      <c r="M8562" s="246">
        <f>IF(A8562="","",IF(A8562=-1,H8562,0))</f>
      </c>
      <c r="N8562">
        <f>IF(J8562="","",IF(E8562="SGD",1,IF(E8562="USD",Settings!$B$22,IF(E8562="HKD",Settings!$B$23,1))))</f>
      </c>
      <c r="O8562">
        <f>IF(OR(B8562="",C8562="",E8562=""),0,(IF(A8562=-1,H8562,0)-IF(OR(A8562=1,A8562=0),H8562,0)+IF(A8562=2,H8562,0))*IF(E8562="SGD",1,IF(E8562="USD",Settings!$B$22,IF(E8562="HKD",Settings!$B$23,1))))</f>
        <v>0</v>
      </c>
      <c r="P8562">
        <f>IF(OR(B8562="",C8562="",E8562=""),0,IF(A8562=2,H8562*IF(E8562="SGD",1,IF(E8562="USD",Settings!$B$22,IF(E8562="HKD",Settings!$B$23,1))),0))</f>
        <v>0</v>
      </c>
      <c r="Q8562" s="312">
        <f>IF(OR(J8562="",G8562=""),"",G8562+ROW()/1000000)</f>
      </c>
      <c r="R8562" s="247">
        <f>IF(Q8562="","",SUMIFS(Txn[Signed Units],Txn[Key],J8562,Txn[Transaction Order],"&lt;="&amp;Q8562))</f>
      </c>
    </row>
    <row r="8563" spans="10:18" ht="15" customHeight="1" x14ac:dyDescent="0.15">
      <c r="J8563" s="246">
        <f>IF(OR(B8563="",C8563="",E8563=""),"",B8563&amp;":"&amp;C8563&amp;":"&amp;E8563)</f>
      </c>
      <c r="K8563" s="247">
        <f>IF(A8563="","",A8563*D8563)</f>
      </c>
      <c r="L8563" s="246">
        <f>IF(A8563="","",IF(OR(A8563=1,A8563=0),H8563,0))</f>
      </c>
      <c r="M8563" s="246">
        <f>IF(A8563="","",IF(A8563=-1,H8563,0))</f>
      </c>
      <c r="N8563">
        <f>IF(J8563="","",IF(E8563="SGD",1,IF(E8563="USD",Settings!$B$22,IF(E8563="HKD",Settings!$B$23,1))))</f>
      </c>
      <c r="O8563">
        <f>IF(OR(B8563="",C8563="",E8563=""),0,(IF(A8563=-1,H8563,0)-IF(OR(A8563=1,A8563=0),H8563,0)+IF(A8563=2,H8563,0))*IF(E8563="SGD",1,IF(E8563="USD",Settings!$B$22,IF(E8563="HKD",Settings!$B$23,1))))</f>
        <v>0</v>
      </c>
      <c r="P8563">
        <f>IF(OR(B8563="",C8563="",E8563=""),0,IF(A8563=2,H8563*IF(E8563="SGD",1,IF(E8563="USD",Settings!$B$22,IF(E8563="HKD",Settings!$B$23,1))),0))</f>
        <v>0</v>
      </c>
      <c r="Q8563" s="312">
        <f>IF(OR(J8563="",G8563=""),"",G8563+ROW()/1000000)</f>
      </c>
      <c r="R8563" s="247">
        <f>IF(Q8563="","",SUMIFS(Txn[Signed Units],Txn[Key],J8563,Txn[Transaction Order],"&lt;="&amp;Q8563))</f>
      </c>
    </row>
    <row r="8564" spans="10:18" ht="15" customHeight="1" x14ac:dyDescent="0.15">
      <c r="J8564" s="246">
        <f>IF(OR(B8564="",C8564="",E8564=""),"",B8564&amp;":"&amp;C8564&amp;":"&amp;E8564)</f>
      </c>
      <c r="K8564" s="247">
        <f>IF(A8564="","",A8564*D8564)</f>
      </c>
      <c r="L8564" s="246">
        <f>IF(A8564="","",IF(OR(A8564=1,A8564=0),H8564,0))</f>
      </c>
      <c r="M8564" s="246">
        <f>IF(A8564="","",IF(A8564=-1,H8564,0))</f>
      </c>
      <c r="N8564">
        <f>IF(J8564="","",IF(E8564="SGD",1,IF(E8564="USD",Settings!$B$22,IF(E8564="HKD",Settings!$B$23,1))))</f>
      </c>
      <c r="O8564">
        <f>IF(OR(B8564="",C8564="",E8564=""),0,(IF(A8564=-1,H8564,0)-IF(OR(A8564=1,A8564=0),H8564,0)+IF(A8564=2,H8564,0))*IF(E8564="SGD",1,IF(E8564="USD",Settings!$B$22,IF(E8564="HKD",Settings!$B$23,1))))</f>
        <v>0</v>
      </c>
      <c r="P8564">
        <f>IF(OR(B8564="",C8564="",E8564=""),0,IF(A8564=2,H8564*IF(E8564="SGD",1,IF(E8564="USD",Settings!$B$22,IF(E8564="HKD",Settings!$B$23,1))),0))</f>
        <v>0</v>
      </c>
      <c r="Q8564" s="312">
        <f>IF(OR(J8564="",G8564=""),"",G8564+ROW()/1000000)</f>
      </c>
      <c r="R8564" s="247">
        <f>IF(Q8564="","",SUMIFS(Txn[Signed Units],Txn[Key],J8564,Txn[Transaction Order],"&lt;="&amp;Q8564))</f>
      </c>
    </row>
    <row r="8565" spans="10:18" ht="15" customHeight="1" x14ac:dyDescent="0.15">
      <c r="J8565" s="246">
        <f>IF(OR(B8565="",C8565="",E8565=""),"",B8565&amp;":"&amp;C8565&amp;":"&amp;E8565)</f>
      </c>
      <c r="K8565" s="247">
        <f>IF(A8565="","",A8565*D8565)</f>
      </c>
      <c r="L8565" s="246">
        <f>IF(A8565="","",IF(OR(A8565=1,A8565=0),H8565,0))</f>
      </c>
      <c r="M8565" s="246">
        <f>IF(A8565="","",IF(A8565=-1,H8565,0))</f>
      </c>
      <c r="N8565">
        <f>IF(J8565="","",IF(E8565="SGD",1,IF(E8565="USD",Settings!$B$22,IF(E8565="HKD",Settings!$B$23,1))))</f>
      </c>
      <c r="O8565">
        <f>IF(OR(B8565="",C8565="",E8565=""),0,(IF(A8565=-1,H8565,0)-IF(OR(A8565=1,A8565=0),H8565,0)+IF(A8565=2,H8565,0))*IF(E8565="SGD",1,IF(E8565="USD",Settings!$B$22,IF(E8565="HKD",Settings!$B$23,1))))</f>
        <v>0</v>
      </c>
      <c r="P8565">
        <f>IF(OR(B8565="",C8565="",E8565=""),0,IF(A8565=2,H8565*IF(E8565="SGD",1,IF(E8565="USD",Settings!$B$22,IF(E8565="HKD",Settings!$B$23,1))),0))</f>
        <v>0</v>
      </c>
      <c r="Q8565" s="312">
        <f>IF(OR(J8565="",G8565=""),"",G8565+ROW()/1000000)</f>
      </c>
      <c r="R8565" s="247">
        <f>IF(Q8565="","",SUMIFS(Txn[Signed Units],Txn[Key],J8565,Txn[Transaction Order],"&lt;="&amp;Q8565))</f>
      </c>
    </row>
    <row r="8566" spans="10:18" ht="15" customHeight="1" x14ac:dyDescent="0.15">
      <c r="J8566" s="246">
        <f>IF(OR(B8566="",C8566="",E8566=""),"",B8566&amp;":"&amp;C8566&amp;":"&amp;E8566)</f>
      </c>
      <c r="K8566" s="247">
        <f>IF(A8566="","",A8566*D8566)</f>
      </c>
      <c r="L8566" s="246">
        <f>IF(A8566="","",IF(OR(A8566=1,A8566=0),H8566,0))</f>
      </c>
      <c r="M8566" s="246">
        <f>IF(A8566="","",IF(A8566=-1,H8566,0))</f>
      </c>
      <c r="N8566">
        <f>IF(J8566="","",IF(E8566="SGD",1,IF(E8566="USD",Settings!$B$22,IF(E8566="HKD",Settings!$B$23,1))))</f>
      </c>
      <c r="O8566">
        <f>IF(OR(B8566="",C8566="",E8566=""),0,(IF(A8566=-1,H8566,0)-IF(OR(A8566=1,A8566=0),H8566,0)+IF(A8566=2,H8566,0))*IF(E8566="SGD",1,IF(E8566="USD",Settings!$B$22,IF(E8566="HKD",Settings!$B$23,1))))</f>
        <v>0</v>
      </c>
      <c r="P8566">
        <f>IF(OR(B8566="",C8566="",E8566=""),0,IF(A8566=2,H8566*IF(E8566="SGD",1,IF(E8566="USD",Settings!$B$22,IF(E8566="HKD",Settings!$B$23,1))),0))</f>
        <v>0</v>
      </c>
      <c r="Q8566" s="312">
        <f>IF(OR(J8566="",G8566=""),"",G8566+ROW()/1000000)</f>
      </c>
      <c r="R8566" s="247">
        <f>IF(Q8566="","",SUMIFS(Txn[Signed Units],Txn[Key],J8566,Txn[Transaction Order],"&lt;="&amp;Q8566))</f>
      </c>
    </row>
    <row r="8567" spans="10:18" ht="15" customHeight="1" x14ac:dyDescent="0.15">
      <c r="J8567" s="246">
        <f>IF(OR(B8567="",C8567="",E8567=""),"",B8567&amp;":"&amp;C8567&amp;":"&amp;E8567)</f>
      </c>
      <c r="K8567" s="247">
        <f>IF(A8567="","",A8567*D8567)</f>
      </c>
      <c r="L8567" s="246">
        <f>IF(A8567="","",IF(OR(A8567=1,A8567=0),H8567,0))</f>
      </c>
      <c r="M8567" s="246">
        <f>IF(A8567="","",IF(A8567=-1,H8567,0))</f>
      </c>
      <c r="N8567">
        <f>IF(J8567="","",IF(E8567="SGD",1,IF(E8567="USD",Settings!$B$22,IF(E8567="HKD",Settings!$B$23,1))))</f>
      </c>
      <c r="O8567">
        <f>IF(OR(B8567="",C8567="",E8567=""),0,(IF(A8567=-1,H8567,0)-IF(OR(A8567=1,A8567=0),H8567,0)+IF(A8567=2,H8567,0))*IF(E8567="SGD",1,IF(E8567="USD",Settings!$B$22,IF(E8567="HKD",Settings!$B$23,1))))</f>
        <v>0</v>
      </c>
      <c r="P8567">
        <f>IF(OR(B8567="",C8567="",E8567=""),0,IF(A8567=2,H8567*IF(E8567="SGD",1,IF(E8567="USD",Settings!$B$22,IF(E8567="HKD",Settings!$B$23,1))),0))</f>
        <v>0</v>
      </c>
      <c r="Q8567" s="312">
        <f>IF(OR(J8567="",G8567=""),"",G8567+ROW()/1000000)</f>
      </c>
      <c r="R8567" s="247">
        <f>IF(Q8567="","",SUMIFS(Txn[Signed Units],Txn[Key],J8567,Txn[Transaction Order],"&lt;="&amp;Q8567))</f>
      </c>
    </row>
    <row r="8568" spans="10:18" ht="15" customHeight="1" x14ac:dyDescent="0.15">
      <c r="J8568" s="246">
        <f>IF(OR(B8568="",C8568="",E8568=""),"",B8568&amp;":"&amp;C8568&amp;":"&amp;E8568)</f>
      </c>
      <c r="K8568" s="247">
        <f>IF(A8568="","",A8568*D8568)</f>
      </c>
      <c r="L8568" s="246">
        <f>IF(A8568="","",IF(OR(A8568=1,A8568=0),H8568,0))</f>
      </c>
      <c r="M8568" s="246">
        <f>IF(A8568="","",IF(A8568=-1,H8568,0))</f>
      </c>
      <c r="N8568">
        <f>IF(J8568="","",IF(E8568="SGD",1,IF(E8568="USD",Settings!$B$22,IF(E8568="HKD",Settings!$B$23,1))))</f>
      </c>
      <c r="O8568">
        <f>IF(OR(B8568="",C8568="",E8568=""),0,(IF(A8568=-1,H8568,0)-IF(OR(A8568=1,A8568=0),H8568,0)+IF(A8568=2,H8568,0))*IF(E8568="SGD",1,IF(E8568="USD",Settings!$B$22,IF(E8568="HKD",Settings!$B$23,1))))</f>
        <v>0</v>
      </c>
      <c r="P8568">
        <f>IF(OR(B8568="",C8568="",E8568=""),0,IF(A8568=2,H8568*IF(E8568="SGD",1,IF(E8568="USD",Settings!$B$22,IF(E8568="HKD",Settings!$B$23,1))),0))</f>
        <v>0</v>
      </c>
      <c r="Q8568" s="312">
        <f>IF(OR(J8568="",G8568=""),"",G8568+ROW()/1000000)</f>
      </c>
      <c r="R8568" s="247">
        <f>IF(Q8568="","",SUMIFS(Txn[Signed Units],Txn[Key],J8568,Txn[Transaction Order],"&lt;="&amp;Q8568))</f>
      </c>
    </row>
    <row r="8569" spans="10:18" ht="15" customHeight="1" x14ac:dyDescent="0.15">
      <c r="J8569" s="246">
        <f>IF(OR(B8569="",C8569="",E8569=""),"",B8569&amp;":"&amp;C8569&amp;":"&amp;E8569)</f>
      </c>
      <c r="K8569" s="247">
        <f>IF(A8569="","",A8569*D8569)</f>
      </c>
      <c r="L8569" s="246">
        <f>IF(A8569="","",IF(OR(A8569=1,A8569=0),H8569,0))</f>
      </c>
      <c r="M8569" s="246">
        <f>IF(A8569="","",IF(A8569=-1,H8569,0))</f>
      </c>
      <c r="N8569">
        <f>IF(J8569="","",IF(E8569="SGD",1,IF(E8569="USD",Settings!$B$22,IF(E8569="HKD",Settings!$B$23,1))))</f>
      </c>
      <c r="O8569">
        <f>IF(OR(B8569="",C8569="",E8569=""),0,(IF(A8569=-1,H8569,0)-IF(OR(A8569=1,A8569=0),H8569,0)+IF(A8569=2,H8569,0))*IF(E8569="SGD",1,IF(E8569="USD",Settings!$B$22,IF(E8569="HKD",Settings!$B$23,1))))</f>
        <v>0</v>
      </c>
      <c r="P8569">
        <f>IF(OR(B8569="",C8569="",E8569=""),0,IF(A8569=2,H8569*IF(E8569="SGD",1,IF(E8569="USD",Settings!$B$22,IF(E8569="HKD",Settings!$B$23,1))),0))</f>
        <v>0</v>
      </c>
      <c r="Q8569" s="312">
        <f>IF(OR(J8569="",G8569=""),"",G8569+ROW()/1000000)</f>
      </c>
      <c r="R8569" s="247">
        <f>IF(Q8569="","",SUMIFS(Txn[Signed Units],Txn[Key],J8569,Txn[Transaction Order],"&lt;="&amp;Q8569))</f>
      </c>
    </row>
    <row r="8570" spans="10:18" ht="15" customHeight="1" x14ac:dyDescent="0.15">
      <c r="J8570" s="246">
        <f>IF(OR(B8570="",C8570="",E8570=""),"",B8570&amp;":"&amp;C8570&amp;":"&amp;E8570)</f>
      </c>
      <c r="K8570" s="247">
        <f>IF(A8570="","",A8570*D8570)</f>
      </c>
      <c r="L8570" s="246">
        <f>IF(A8570="","",IF(OR(A8570=1,A8570=0),H8570,0))</f>
      </c>
      <c r="M8570" s="246">
        <f>IF(A8570="","",IF(A8570=-1,H8570,0))</f>
      </c>
      <c r="N8570">
        <f>IF(J8570="","",IF(E8570="SGD",1,IF(E8570="USD",Settings!$B$22,IF(E8570="HKD",Settings!$B$23,1))))</f>
      </c>
      <c r="O8570">
        <f>IF(OR(B8570="",C8570="",E8570=""),0,(IF(A8570=-1,H8570,0)-IF(OR(A8570=1,A8570=0),H8570,0)+IF(A8570=2,H8570,0))*IF(E8570="SGD",1,IF(E8570="USD",Settings!$B$22,IF(E8570="HKD",Settings!$B$23,1))))</f>
        <v>0</v>
      </c>
      <c r="P8570">
        <f>IF(OR(B8570="",C8570="",E8570=""),0,IF(A8570=2,H8570*IF(E8570="SGD",1,IF(E8570="USD",Settings!$B$22,IF(E8570="HKD",Settings!$B$23,1))),0))</f>
        <v>0</v>
      </c>
      <c r="Q8570" s="312">
        <f>IF(OR(J8570="",G8570=""),"",G8570+ROW()/1000000)</f>
      </c>
      <c r="R8570" s="247">
        <f>IF(Q8570="","",SUMIFS(Txn[Signed Units],Txn[Key],J8570,Txn[Transaction Order],"&lt;="&amp;Q8570))</f>
      </c>
    </row>
    <row r="8571" spans="10:18" ht="15" customHeight="1" x14ac:dyDescent="0.15">
      <c r="J8571" s="246">
        <f>IF(OR(B8571="",C8571="",E8571=""),"",B8571&amp;":"&amp;C8571&amp;":"&amp;E8571)</f>
      </c>
      <c r="K8571" s="247">
        <f>IF(A8571="","",A8571*D8571)</f>
      </c>
      <c r="L8571" s="246">
        <f>IF(A8571="","",IF(OR(A8571=1,A8571=0),H8571,0))</f>
      </c>
      <c r="M8571" s="246">
        <f>IF(A8571="","",IF(A8571=-1,H8571,0))</f>
      </c>
      <c r="N8571">
        <f>IF(J8571="","",IF(E8571="SGD",1,IF(E8571="USD",Settings!$B$22,IF(E8571="HKD",Settings!$B$23,1))))</f>
      </c>
      <c r="O8571">
        <f>IF(OR(B8571="",C8571="",E8571=""),0,(IF(A8571=-1,H8571,0)-IF(OR(A8571=1,A8571=0),H8571,0)+IF(A8571=2,H8571,0))*IF(E8571="SGD",1,IF(E8571="USD",Settings!$B$22,IF(E8571="HKD",Settings!$B$23,1))))</f>
        <v>0</v>
      </c>
      <c r="P8571">
        <f>IF(OR(B8571="",C8571="",E8571=""),0,IF(A8571=2,H8571*IF(E8571="SGD",1,IF(E8571="USD",Settings!$B$22,IF(E8571="HKD",Settings!$B$23,1))),0))</f>
        <v>0</v>
      </c>
      <c r="Q8571" s="312">
        <f>IF(OR(J8571="",G8571=""),"",G8571+ROW()/1000000)</f>
      </c>
      <c r="R8571" s="247">
        <f>IF(Q8571="","",SUMIFS(Txn[Signed Units],Txn[Key],J8571,Txn[Transaction Order],"&lt;="&amp;Q8571))</f>
      </c>
    </row>
    <row r="8572" spans="10:18" ht="15" customHeight="1" x14ac:dyDescent="0.15">
      <c r="J8572" s="246">
        <f>IF(OR(B8572="",C8572="",E8572=""),"",B8572&amp;":"&amp;C8572&amp;":"&amp;E8572)</f>
      </c>
      <c r="K8572" s="247">
        <f>IF(A8572="","",A8572*D8572)</f>
      </c>
      <c r="L8572" s="246">
        <f>IF(A8572="","",IF(OR(A8572=1,A8572=0),H8572,0))</f>
      </c>
      <c r="M8572" s="246">
        <f>IF(A8572="","",IF(A8572=-1,H8572,0))</f>
      </c>
      <c r="N8572">
        <f>IF(J8572="","",IF(E8572="SGD",1,IF(E8572="USD",Settings!$B$22,IF(E8572="HKD",Settings!$B$23,1))))</f>
      </c>
      <c r="O8572">
        <f>IF(OR(B8572="",C8572="",E8572=""),0,(IF(A8572=-1,H8572,0)-IF(OR(A8572=1,A8572=0),H8572,0)+IF(A8572=2,H8572,0))*IF(E8572="SGD",1,IF(E8572="USD",Settings!$B$22,IF(E8572="HKD",Settings!$B$23,1))))</f>
        <v>0</v>
      </c>
      <c r="P8572">
        <f>IF(OR(B8572="",C8572="",E8572=""),0,IF(A8572=2,H8572*IF(E8572="SGD",1,IF(E8572="USD",Settings!$B$22,IF(E8572="HKD",Settings!$B$23,1))),0))</f>
        <v>0</v>
      </c>
      <c r="Q8572" s="312">
        <f>IF(OR(J8572="",G8572=""),"",G8572+ROW()/1000000)</f>
      </c>
      <c r="R8572" s="247">
        <f>IF(Q8572="","",SUMIFS(Txn[Signed Units],Txn[Key],J8572,Txn[Transaction Order],"&lt;="&amp;Q8572))</f>
      </c>
    </row>
    <row r="8573" spans="10:18" ht="15" customHeight="1" x14ac:dyDescent="0.15">
      <c r="J8573" s="246">
        <f>IF(OR(B8573="",C8573="",E8573=""),"",B8573&amp;":"&amp;C8573&amp;":"&amp;E8573)</f>
      </c>
      <c r="K8573" s="247">
        <f>IF(A8573="","",A8573*D8573)</f>
      </c>
      <c r="L8573" s="246">
        <f>IF(A8573="","",IF(OR(A8573=1,A8573=0),H8573,0))</f>
      </c>
      <c r="M8573" s="246">
        <f>IF(A8573="","",IF(A8573=-1,H8573,0))</f>
      </c>
      <c r="N8573">
        <f>IF(J8573="","",IF(E8573="SGD",1,IF(E8573="USD",Settings!$B$22,IF(E8573="HKD",Settings!$B$23,1))))</f>
      </c>
      <c r="O8573">
        <f>IF(OR(B8573="",C8573="",E8573=""),0,(IF(A8573=-1,H8573,0)-IF(OR(A8573=1,A8573=0),H8573,0)+IF(A8573=2,H8573,0))*IF(E8573="SGD",1,IF(E8573="USD",Settings!$B$22,IF(E8573="HKD",Settings!$B$23,1))))</f>
        <v>0</v>
      </c>
      <c r="P8573">
        <f>IF(OR(B8573="",C8573="",E8573=""),0,IF(A8573=2,H8573*IF(E8573="SGD",1,IF(E8573="USD",Settings!$B$22,IF(E8573="HKD",Settings!$B$23,1))),0))</f>
        <v>0</v>
      </c>
      <c r="Q8573" s="312">
        <f>IF(OR(J8573="",G8573=""),"",G8573+ROW()/1000000)</f>
      </c>
      <c r="R8573" s="247">
        <f>IF(Q8573="","",SUMIFS(Txn[Signed Units],Txn[Key],J8573,Txn[Transaction Order],"&lt;="&amp;Q8573))</f>
      </c>
    </row>
    <row r="8574" spans="10:18" ht="15" customHeight="1" x14ac:dyDescent="0.15">
      <c r="J8574" s="246">
        <f>IF(OR(B8574="",C8574="",E8574=""),"",B8574&amp;":"&amp;C8574&amp;":"&amp;E8574)</f>
      </c>
      <c r="K8574" s="247">
        <f>IF(A8574="","",A8574*D8574)</f>
      </c>
      <c r="L8574" s="246">
        <f>IF(A8574="","",IF(OR(A8574=1,A8574=0),H8574,0))</f>
      </c>
      <c r="M8574" s="246">
        <f>IF(A8574="","",IF(A8574=-1,H8574,0))</f>
      </c>
      <c r="N8574">
        <f>IF(J8574="","",IF(E8574="SGD",1,IF(E8574="USD",Settings!$B$22,IF(E8574="HKD",Settings!$B$23,1))))</f>
      </c>
      <c r="O8574">
        <f>IF(OR(B8574="",C8574="",E8574=""),0,(IF(A8574=-1,H8574,0)-IF(OR(A8574=1,A8574=0),H8574,0)+IF(A8574=2,H8574,0))*IF(E8574="SGD",1,IF(E8574="USD",Settings!$B$22,IF(E8574="HKD",Settings!$B$23,1))))</f>
        <v>0</v>
      </c>
      <c r="P8574">
        <f>IF(OR(B8574="",C8574="",E8574=""),0,IF(A8574=2,H8574*IF(E8574="SGD",1,IF(E8574="USD",Settings!$B$22,IF(E8574="HKD",Settings!$B$23,1))),0))</f>
        <v>0</v>
      </c>
      <c r="Q8574" s="312">
        <f>IF(OR(J8574="",G8574=""),"",G8574+ROW()/1000000)</f>
      </c>
      <c r="R8574" s="247">
        <f>IF(Q8574="","",SUMIFS(Txn[Signed Units],Txn[Key],J8574,Txn[Transaction Order],"&lt;="&amp;Q8574))</f>
      </c>
    </row>
    <row r="8575" spans="10:18" ht="15" customHeight="1" x14ac:dyDescent="0.15">
      <c r="J8575" s="246">
        <f>IF(OR(B8575="",C8575="",E8575=""),"",B8575&amp;":"&amp;C8575&amp;":"&amp;E8575)</f>
      </c>
      <c r="K8575" s="247">
        <f>IF(A8575="","",A8575*D8575)</f>
      </c>
      <c r="L8575" s="246">
        <f>IF(A8575="","",IF(OR(A8575=1,A8575=0),H8575,0))</f>
      </c>
      <c r="M8575" s="246">
        <f>IF(A8575="","",IF(A8575=-1,H8575,0))</f>
      </c>
      <c r="N8575">
        <f>IF(J8575="","",IF(E8575="SGD",1,IF(E8575="USD",Settings!$B$22,IF(E8575="HKD",Settings!$B$23,1))))</f>
      </c>
      <c r="O8575">
        <f>IF(OR(B8575="",C8575="",E8575=""),0,(IF(A8575=-1,H8575,0)-IF(OR(A8575=1,A8575=0),H8575,0)+IF(A8575=2,H8575,0))*IF(E8575="SGD",1,IF(E8575="USD",Settings!$B$22,IF(E8575="HKD",Settings!$B$23,1))))</f>
        <v>0</v>
      </c>
      <c r="P8575">
        <f>IF(OR(B8575="",C8575="",E8575=""),0,IF(A8575=2,H8575*IF(E8575="SGD",1,IF(E8575="USD",Settings!$B$22,IF(E8575="HKD",Settings!$B$23,1))),0))</f>
        <v>0</v>
      </c>
      <c r="Q8575" s="312">
        <f>IF(OR(J8575="",G8575=""),"",G8575+ROW()/1000000)</f>
      </c>
      <c r="R8575" s="247">
        <f>IF(Q8575="","",SUMIFS(Txn[Signed Units],Txn[Key],J8575,Txn[Transaction Order],"&lt;="&amp;Q8575))</f>
      </c>
    </row>
    <row r="8576" spans="10:18" ht="15" customHeight="1" x14ac:dyDescent="0.15">
      <c r="J8576" s="246">
        <f>IF(OR(B8576="",C8576="",E8576=""),"",B8576&amp;":"&amp;C8576&amp;":"&amp;E8576)</f>
      </c>
      <c r="K8576" s="247">
        <f>IF(A8576="","",A8576*D8576)</f>
      </c>
      <c r="L8576" s="246">
        <f>IF(A8576="","",IF(OR(A8576=1,A8576=0),H8576,0))</f>
      </c>
      <c r="M8576" s="246">
        <f>IF(A8576="","",IF(A8576=-1,H8576,0))</f>
      </c>
      <c r="N8576">
        <f>IF(J8576="","",IF(E8576="SGD",1,IF(E8576="USD",Settings!$B$22,IF(E8576="HKD",Settings!$B$23,1))))</f>
      </c>
      <c r="O8576">
        <f>IF(OR(B8576="",C8576="",E8576=""),0,(IF(A8576=-1,H8576,0)-IF(OR(A8576=1,A8576=0),H8576,0)+IF(A8576=2,H8576,0))*IF(E8576="SGD",1,IF(E8576="USD",Settings!$B$22,IF(E8576="HKD",Settings!$B$23,1))))</f>
        <v>0</v>
      </c>
      <c r="P8576">
        <f>IF(OR(B8576="",C8576="",E8576=""),0,IF(A8576=2,H8576*IF(E8576="SGD",1,IF(E8576="USD",Settings!$B$22,IF(E8576="HKD",Settings!$B$23,1))),0))</f>
        <v>0</v>
      </c>
      <c r="Q8576" s="312">
        <f>IF(OR(J8576="",G8576=""),"",G8576+ROW()/1000000)</f>
      </c>
      <c r="R8576" s="247">
        <f>IF(Q8576="","",SUMIFS(Txn[Signed Units],Txn[Key],J8576,Txn[Transaction Order],"&lt;="&amp;Q8576))</f>
      </c>
    </row>
    <row r="8577" spans="10:18" ht="15" customHeight="1" x14ac:dyDescent="0.15">
      <c r="J8577" s="246">
        <f>IF(OR(B8577="",C8577="",E8577=""),"",B8577&amp;":"&amp;C8577&amp;":"&amp;E8577)</f>
      </c>
      <c r="K8577" s="247">
        <f>IF(A8577="","",A8577*D8577)</f>
      </c>
      <c r="L8577" s="246">
        <f>IF(A8577="","",IF(OR(A8577=1,A8577=0),H8577,0))</f>
      </c>
      <c r="M8577" s="246">
        <f>IF(A8577="","",IF(A8577=-1,H8577,0))</f>
      </c>
      <c r="N8577">
        <f>IF(J8577="","",IF(E8577="SGD",1,IF(E8577="USD",Settings!$B$22,IF(E8577="HKD",Settings!$B$23,1))))</f>
      </c>
      <c r="O8577">
        <f>IF(OR(B8577="",C8577="",E8577=""),0,(IF(A8577=-1,H8577,0)-IF(OR(A8577=1,A8577=0),H8577,0)+IF(A8577=2,H8577,0))*IF(E8577="SGD",1,IF(E8577="USD",Settings!$B$22,IF(E8577="HKD",Settings!$B$23,1))))</f>
        <v>0</v>
      </c>
      <c r="P8577">
        <f>IF(OR(B8577="",C8577="",E8577=""),0,IF(A8577=2,H8577*IF(E8577="SGD",1,IF(E8577="USD",Settings!$B$22,IF(E8577="HKD",Settings!$B$23,1))),0))</f>
        <v>0</v>
      </c>
      <c r="Q8577" s="312">
        <f>IF(OR(J8577="",G8577=""),"",G8577+ROW()/1000000)</f>
      </c>
      <c r="R8577" s="247">
        <f>IF(Q8577="","",SUMIFS(Txn[Signed Units],Txn[Key],J8577,Txn[Transaction Order],"&lt;="&amp;Q8577))</f>
      </c>
    </row>
    <row r="8578" spans="10:18" ht="15" customHeight="1" x14ac:dyDescent="0.15">
      <c r="J8578" s="246">
        <f>IF(OR(B8578="",C8578="",E8578=""),"",B8578&amp;":"&amp;C8578&amp;":"&amp;E8578)</f>
      </c>
      <c r="K8578" s="247">
        <f>IF(A8578="","",A8578*D8578)</f>
      </c>
      <c r="L8578" s="246">
        <f>IF(A8578="","",IF(OR(A8578=1,A8578=0),H8578,0))</f>
      </c>
      <c r="M8578" s="246">
        <f>IF(A8578="","",IF(A8578=-1,H8578,0))</f>
      </c>
      <c r="N8578">
        <f>IF(J8578="","",IF(E8578="SGD",1,IF(E8578="USD",Settings!$B$22,IF(E8578="HKD",Settings!$B$23,1))))</f>
      </c>
      <c r="O8578">
        <f>IF(OR(B8578="",C8578="",E8578=""),0,(IF(A8578=-1,H8578,0)-IF(OR(A8578=1,A8578=0),H8578,0)+IF(A8578=2,H8578,0))*IF(E8578="SGD",1,IF(E8578="USD",Settings!$B$22,IF(E8578="HKD",Settings!$B$23,1))))</f>
        <v>0</v>
      </c>
      <c r="P8578">
        <f>IF(OR(B8578="",C8578="",E8578=""),0,IF(A8578=2,H8578*IF(E8578="SGD",1,IF(E8578="USD",Settings!$B$22,IF(E8578="HKD",Settings!$B$23,1))),0))</f>
        <v>0</v>
      </c>
      <c r="Q8578" s="312">
        <f>IF(OR(J8578="",G8578=""),"",G8578+ROW()/1000000)</f>
      </c>
      <c r="R8578" s="247">
        <f>IF(Q8578="","",SUMIFS(Txn[Signed Units],Txn[Key],J8578,Txn[Transaction Order],"&lt;="&amp;Q8578))</f>
      </c>
    </row>
    <row r="8579" spans="10:18" ht="15" customHeight="1" x14ac:dyDescent="0.15">
      <c r="J8579" s="246">
        <f>IF(OR(B8579="",C8579="",E8579=""),"",B8579&amp;":"&amp;C8579&amp;":"&amp;E8579)</f>
      </c>
      <c r="K8579" s="247">
        <f>IF(A8579="","",A8579*D8579)</f>
      </c>
      <c r="L8579" s="246">
        <f>IF(A8579="","",IF(OR(A8579=1,A8579=0),H8579,0))</f>
      </c>
      <c r="M8579" s="246">
        <f>IF(A8579="","",IF(A8579=-1,H8579,0))</f>
      </c>
      <c r="N8579">
        <f>IF(J8579="","",IF(E8579="SGD",1,IF(E8579="USD",Settings!$B$22,IF(E8579="HKD",Settings!$B$23,1))))</f>
      </c>
      <c r="O8579">
        <f>IF(OR(B8579="",C8579="",E8579=""),0,(IF(A8579=-1,H8579,0)-IF(OR(A8579=1,A8579=0),H8579,0)+IF(A8579=2,H8579,0))*IF(E8579="SGD",1,IF(E8579="USD",Settings!$B$22,IF(E8579="HKD",Settings!$B$23,1))))</f>
        <v>0</v>
      </c>
      <c r="P8579">
        <f>IF(OR(B8579="",C8579="",E8579=""),0,IF(A8579=2,H8579*IF(E8579="SGD",1,IF(E8579="USD",Settings!$B$22,IF(E8579="HKD",Settings!$B$23,1))),0))</f>
        <v>0</v>
      </c>
      <c r="Q8579" s="312">
        <f>IF(OR(J8579="",G8579=""),"",G8579+ROW()/1000000)</f>
      </c>
      <c r="R8579" s="247">
        <f>IF(Q8579="","",SUMIFS(Txn[Signed Units],Txn[Key],J8579,Txn[Transaction Order],"&lt;="&amp;Q8579))</f>
      </c>
    </row>
    <row r="8580" spans="10:18" ht="15" customHeight="1" x14ac:dyDescent="0.15">
      <c r="J8580" s="246">
        <f>IF(OR(B8580="",C8580="",E8580=""),"",B8580&amp;":"&amp;C8580&amp;":"&amp;E8580)</f>
      </c>
      <c r="K8580" s="247">
        <f>IF(A8580="","",A8580*D8580)</f>
      </c>
      <c r="L8580" s="246">
        <f>IF(A8580="","",IF(OR(A8580=1,A8580=0),H8580,0))</f>
      </c>
      <c r="M8580" s="246">
        <f>IF(A8580="","",IF(A8580=-1,H8580,0))</f>
      </c>
      <c r="N8580">
        <f>IF(J8580="","",IF(E8580="SGD",1,IF(E8580="USD",Settings!$B$22,IF(E8580="HKD",Settings!$B$23,1))))</f>
      </c>
      <c r="O8580">
        <f>IF(OR(B8580="",C8580="",E8580=""),0,(IF(A8580=-1,H8580,0)-IF(OR(A8580=1,A8580=0),H8580,0)+IF(A8580=2,H8580,0))*IF(E8580="SGD",1,IF(E8580="USD",Settings!$B$22,IF(E8580="HKD",Settings!$B$23,1))))</f>
        <v>0</v>
      </c>
      <c r="P8580">
        <f>IF(OR(B8580="",C8580="",E8580=""),0,IF(A8580=2,H8580*IF(E8580="SGD",1,IF(E8580="USD",Settings!$B$22,IF(E8580="HKD",Settings!$B$23,1))),0))</f>
        <v>0</v>
      </c>
      <c r="Q8580" s="312">
        <f>IF(OR(J8580="",G8580=""),"",G8580+ROW()/1000000)</f>
      </c>
      <c r="R8580" s="247">
        <f>IF(Q8580="","",SUMIFS(Txn[Signed Units],Txn[Key],J8580,Txn[Transaction Order],"&lt;="&amp;Q8580))</f>
      </c>
    </row>
    <row r="8581" spans="10:18" ht="15" customHeight="1" x14ac:dyDescent="0.15">
      <c r="J8581" s="246">
        <f>IF(OR(B8581="",C8581="",E8581=""),"",B8581&amp;":"&amp;C8581&amp;":"&amp;E8581)</f>
      </c>
      <c r="K8581" s="247">
        <f>IF(A8581="","",A8581*D8581)</f>
      </c>
      <c r="L8581" s="246">
        <f>IF(A8581="","",IF(OR(A8581=1,A8581=0),H8581,0))</f>
      </c>
      <c r="M8581" s="246">
        <f>IF(A8581="","",IF(A8581=-1,H8581,0))</f>
      </c>
      <c r="N8581">
        <f>IF(J8581="","",IF(E8581="SGD",1,IF(E8581="USD",Settings!$B$22,IF(E8581="HKD",Settings!$B$23,1))))</f>
      </c>
      <c r="O8581">
        <f>IF(OR(B8581="",C8581="",E8581=""),0,(IF(A8581=-1,H8581,0)-IF(OR(A8581=1,A8581=0),H8581,0)+IF(A8581=2,H8581,0))*IF(E8581="SGD",1,IF(E8581="USD",Settings!$B$22,IF(E8581="HKD",Settings!$B$23,1))))</f>
        <v>0</v>
      </c>
      <c r="P8581">
        <f>IF(OR(B8581="",C8581="",E8581=""),0,IF(A8581=2,H8581*IF(E8581="SGD",1,IF(E8581="USD",Settings!$B$22,IF(E8581="HKD",Settings!$B$23,1))),0))</f>
        <v>0</v>
      </c>
      <c r="Q8581" s="312">
        <f>IF(OR(J8581="",G8581=""),"",G8581+ROW()/1000000)</f>
      </c>
      <c r="R8581" s="247">
        <f>IF(Q8581="","",SUMIFS(Txn[Signed Units],Txn[Key],J8581,Txn[Transaction Order],"&lt;="&amp;Q8581))</f>
      </c>
    </row>
    <row r="8582" spans="10:18" ht="15" customHeight="1" x14ac:dyDescent="0.15">
      <c r="J8582" s="246">
        <f>IF(OR(B8582="",C8582="",E8582=""),"",B8582&amp;":"&amp;C8582&amp;":"&amp;E8582)</f>
      </c>
      <c r="K8582" s="247">
        <f>IF(A8582="","",A8582*D8582)</f>
      </c>
      <c r="L8582" s="246">
        <f>IF(A8582="","",IF(OR(A8582=1,A8582=0),H8582,0))</f>
      </c>
      <c r="M8582" s="246">
        <f>IF(A8582="","",IF(A8582=-1,H8582,0))</f>
      </c>
      <c r="N8582">
        <f>IF(J8582="","",IF(E8582="SGD",1,IF(E8582="USD",Settings!$B$22,IF(E8582="HKD",Settings!$B$23,1))))</f>
      </c>
      <c r="O8582">
        <f>IF(OR(B8582="",C8582="",E8582=""),0,(IF(A8582=-1,H8582,0)-IF(OR(A8582=1,A8582=0),H8582,0)+IF(A8582=2,H8582,0))*IF(E8582="SGD",1,IF(E8582="USD",Settings!$B$22,IF(E8582="HKD",Settings!$B$23,1))))</f>
        <v>0</v>
      </c>
      <c r="P8582">
        <f>IF(OR(B8582="",C8582="",E8582=""),0,IF(A8582=2,H8582*IF(E8582="SGD",1,IF(E8582="USD",Settings!$B$22,IF(E8582="HKD",Settings!$B$23,1))),0))</f>
        <v>0</v>
      </c>
      <c r="Q8582" s="312">
        <f>IF(OR(J8582="",G8582=""),"",G8582+ROW()/1000000)</f>
      </c>
      <c r="R8582" s="247">
        <f>IF(Q8582="","",SUMIFS(Txn[Signed Units],Txn[Key],J8582,Txn[Transaction Order],"&lt;="&amp;Q8582))</f>
      </c>
    </row>
    <row r="8583" spans="10:18" ht="15" customHeight="1" x14ac:dyDescent="0.15">
      <c r="J8583" s="246">
        <f>IF(OR(B8583="",C8583="",E8583=""),"",B8583&amp;":"&amp;C8583&amp;":"&amp;E8583)</f>
      </c>
      <c r="K8583" s="247">
        <f>IF(A8583="","",A8583*D8583)</f>
      </c>
      <c r="L8583" s="246">
        <f>IF(A8583="","",IF(OR(A8583=1,A8583=0),H8583,0))</f>
      </c>
      <c r="M8583" s="246">
        <f>IF(A8583="","",IF(A8583=-1,H8583,0))</f>
      </c>
      <c r="N8583">
        <f>IF(J8583="","",IF(E8583="SGD",1,IF(E8583="USD",Settings!$B$22,IF(E8583="HKD",Settings!$B$23,1))))</f>
      </c>
      <c r="O8583">
        <f>IF(OR(B8583="",C8583="",E8583=""),0,(IF(A8583=-1,H8583,0)-IF(OR(A8583=1,A8583=0),H8583,0)+IF(A8583=2,H8583,0))*IF(E8583="SGD",1,IF(E8583="USD",Settings!$B$22,IF(E8583="HKD",Settings!$B$23,1))))</f>
        <v>0</v>
      </c>
      <c r="P8583">
        <f>IF(OR(B8583="",C8583="",E8583=""),0,IF(A8583=2,H8583*IF(E8583="SGD",1,IF(E8583="USD",Settings!$B$22,IF(E8583="HKD",Settings!$B$23,1))),0))</f>
        <v>0</v>
      </c>
      <c r="Q8583" s="312">
        <f>IF(OR(J8583="",G8583=""),"",G8583+ROW()/1000000)</f>
      </c>
      <c r="R8583" s="247">
        <f>IF(Q8583="","",SUMIFS(Txn[Signed Units],Txn[Key],J8583,Txn[Transaction Order],"&lt;="&amp;Q8583))</f>
      </c>
    </row>
    <row r="8584" spans="10:18" ht="15" customHeight="1" x14ac:dyDescent="0.15">
      <c r="J8584" s="246">
        <f>IF(OR(B8584="",C8584="",E8584=""),"",B8584&amp;":"&amp;C8584&amp;":"&amp;E8584)</f>
      </c>
      <c r="K8584" s="247">
        <f>IF(A8584="","",A8584*D8584)</f>
      </c>
      <c r="L8584" s="246">
        <f>IF(A8584="","",IF(OR(A8584=1,A8584=0),H8584,0))</f>
      </c>
      <c r="M8584" s="246">
        <f>IF(A8584="","",IF(A8584=-1,H8584,0))</f>
      </c>
      <c r="N8584">
        <f>IF(J8584="","",IF(E8584="SGD",1,IF(E8584="USD",Settings!$B$22,IF(E8584="HKD",Settings!$B$23,1))))</f>
      </c>
      <c r="O8584">
        <f>IF(OR(B8584="",C8584="",E8584=""),0,(IF(A8584=-1,H8584,0)-IF(OR(A8584=1,A8584=0),H8584,0)+IF(A8584=2,H8584,0))*IF(E8584="SGD",1,IF(E8584="USD",Settings!$B$22,IF(E8584="HKD",Settings!$B$23,1))))</f>
        <v>0</v>
      </c>
      <c r="P8584">
        <f>IF(OR(B8584="",C8584="",E8584=""),0,IF(A8584=2,H8584*IF(E8584="SGD",1,IF(E8584="USD",Settings!$B$22,IF(E8584="HKD",Settings!$B$23,1))),0))</f>
        <v>0</v>
      </c>
      <c r="Q8584" s="312">
        <f>IF(OR(J8584="",G8584=""),"",G8584+ROW()/1000000)</f>
      </c>
      <c r="R8584" s="247">
        <f>IF(Q8584="","",SUMIFS(Txn[Signed Units],Txn[Key],J8584,Txn[Transaction Order],"&lt;="&amp;Q8584))</f>
      </c>
    </row>
    <row r="8585" spans="10:18" ht="15" customHeight="1" x14ac:dyDescent="0.15">
      <c r="J8585" s="246">
        <f>IF(OR(B8585="",C8585="",E8585=""),"",B8585&amp;":"&amp;C8585&amp;":"&amp;E8585)</f>
      </c>
      <c r="K8585" s="247">
        <f>IF(A8585="","",A8585*D8585)</f>
      </c>
      <c r="L8585" s="246">
        <f>IF(A8585="","",IF(OR(A8585=1,A8585=0),H8585,0))</f>
      </c>
      <c r="M8585" s="246">
        <f>IF(A8585="","",IF(A8585=-1,H8585,0))</f>
      </c>
      <c r="N8585">
        <f>IF(J8585="","",IF(E8585="SGD",1,IF(E8585="USD",Settings!$B$22,IF(E8585="HKD",Settings!$B$23,1))))</f>
      </c>
      <c r="O8585">
        <f>IF(OR(B8585="",C8585="",E8585=""),0,(IF(A8585=-1,H8585,0)-IF(OR(A8585=1,A8585=0),H8585,0)+IF(A8585=2,H8585,0))*IF(E8585="SGD",1,IF(E8585="USD",Settings!$B$22,IF(E8585="HKD",Settings!$B$23,1))))</f>
        <v>0</v>
      </c>
      <c r="P8585">
        <f>IF(OR(B8585="",C8585="",E8585=""),0,IF(A8585=2,H8585*IF(E8585="SGD",1,IF(E8585="USD",Settings!$B$22,IF(E8585="HKD",Settings!$B$23,1))),0))</f>
        <v>0</v>
      </c>
      <c r="Q8585" s="312">
        <f>IF(OR(J8585="",G8585=""),"",G8585+ROW()/1000000)</f>
      </c>
      <c r="R8585" s="247">
        <f>IF(Q8585="","",SUMIFS(Txn[Signed Units],Txn[Key],J8585,Txn[Transaction Order],"&lt;="&amp;Q8585))</f>
      </c>
    </row>
    <row r="8586" spans="10:18" ht="15" customHeight="1" x14ac:dyDescent="0.15">
      <c r="J8586" s="246">
        <f>IF(OR(B8586="",C8586="",E8586=""),"",B8586&amp;":"&amp;C8586&amp;":"&amp;E8586)</f>
      </c>
      <c r="K8586" s="247">
        <f>IF(A8586="","",A8586*D8586)</f>
      </c>
      <c r="L8586" s="246">
        <f>IF(A8586="","",IF(OR(A8586=1,A8586=0),H8586,0))</f>
      </c>
      <c r="M8586" s="246">
        <f>IF(A8586="","",IF(A8586=-1,H8586,0))</f>
      </c>
      <c r="N8586">
        <f>IF(J8586="","",IF(E8586="SGD",1,IF(E8586="USD",Settings!$B$22,IF(E8586="HKD",Settings!$B$23,1))))</f>
      </c>
      <c r="O8586">
        <f>IF(OR(B8586="",C8586="",E8586=""),0,(IF(A8586=-1,H8586,0)-IF(OR(A8586=1,A8586=0),H8586,0)+IF(A8586=2,H8586,0))*IF(E8586="SGD",1,IF(E8586="USD",Settings!$B$22,IF(E8586="HKD",Settings!$B$23,1))))</f>
        <v>0</v>
      </c>
      <c r="P8586">
        <f>IF(OR(B8586="",C8586="",E8586=""),0,IF(A8586=2,H8586*IF(E8586="SGD",1,IF(E8586="USD",Settings!$B$22,IF(E8586="HKD",Settings!$B$23,1))),0))</f>
        <v>0</v>
      </c>
      <c r="Q8586" s="312">
        <f>IF(OR(J8586="",G8586=""),"",G8586+ROW()/1000000)</f>
      </c>
      <c r="R8586" s="247">
        <f>IF(Q8586="","",SUMIFS(Txn[Signed Units],Txn[Key],J8586,Txn[Transaction Order],"&lt;="&amp;Q8586))</f>
      </c>
    </row>
    <row r="8587" spans="10:18" ht="15" customHeight="1" x14ac:dyDescent="0.15">
      <c r="J8587" s="246">
        <f>IF(OR(B8587="",C8587="",E8587=""),"",B8587&amp;":"&amp;C8587&amp;":"&amp;E8587)</f>
      </c>
      <c r="K8587" s="247">
        <f>IF(A8587="","",A8587*D8587)</f>
      </c>
      <c r="L8587" s="246">
        <f>IF(A8587="","",IF(OR(A8587=1,A8587=0),H8587,0))</f>
      </c>
      <c r="M8587" s="246">
        <f>IF(A8587="","",IF(A8587=-1,H8587,0))</f>
      </c>
      <c r="N8587">
        <f>IF(J8587="","",IF(E8587="SGD",1,IF(E8587="USD",Settings!$B$22,IF(E8587="HKD",Settings!$B$23,1))))</f>
      </c>
      <c r="O8587">
        <f>IF(OR(B8587="",C8587="",E8587=""),0,(IF(A8587=-1,H8587,0)-IF(OR(A8587=1,A8587=0),H8587,0)+IF(A8587=2,H8587,0))*IF(E8587="SGD",1,IF(E8587="USD",Settings!$B$22,IF(E8587="HKD",Settings!$B$23,1))))</f>
        <v>0</v>
      </c>
      <c r="P8587">
        <f>IF(OR(B8587="",C8587="",E8587=""),0,IF(A8587=2,H8587*IF(E8587="SGD",1,IF(E8587="USD",Settings!$B$22,IF(E8587="HKD",Settings!$B$23,1))),0))</f>
        <v>0</v>
      </c>
      <c r="Q8587" s="312">
        <f>IF(OR(J8587="",G8587=""),"",G8587+ROW()/1000000)</f>
      </c>
      <c r="R8587" s="247">
        <f>IF(Q8587="","",SUMIFS(Txn[Signed Units],Txn[Key],J8587,Txn[Transaction Order],"&lt;="&amp;Q8587))</f>
      </c>
    </row>
    <row r="8588" spans="10:18" ht="15" customHeight="1" x14ac:dyDescent="0.15">
      <c r="J8588" s="246">
        <f>IF(OR(B8588="",C8588="",E8588=""),"",B8588&amp;":"&amp;C8588&amp;":"&amp;E8588)</f>
      </c>
      <c r="K8588" s="247">
        <f>IF(A8588="","",A8588*D8588)</f>
      </c>
      <c r="L8588" s="246">
        <f>IF(A8588="","",IF(OR(A8588=1,A8588=0),H8588,0))</f>
      </c>
      <c r="M8588" s="246">
        <f>IF(A8588="","",IF(A8588=-1,H8588,0))</f>
      </c>
      <c r="N8588">
        <f>IF(J8588="","",IF(E8588="SGD",1,IF(E8588="USD",Settings!$B$22,IF(E8588="HKD",Settings!$B$23,1))))</f>
      </c>
      <c r="O8588">
        <f>IF(OR(B8588="",C8588="",E8588=""),0,(IF(A8588=-1,H8588,0)-IF(OR(A8588=1,A8588=0),H8588,0)+IF(A8588=2,H8588,0))*IF(E8588="SGD",1,IF(E8588="USD",Settings!$B$22,IF(E8588="HKD",Settings!$B$23,1))))</f>
        <v>0</v>
      </c>
      <c r="P8588">
        <f>IF(OR(B8588="",C8588="",E8588=""),0,IF(A8588=2,H8588*IF(E8588="SGD",1,IF(E8588="USD",Settings!$B$22,IF(E8588="HKD",Settings!$B$23,1))),0))</f>
        <v>0</v>
      </c>
      <c r="Q8588" s="312">
        <f>IF(OR(J8588="",G8588=""),"",G8588+ROW()/1000000)</f>
      </c>
      <c r="R8588" s="247">
        <f>IF(Q8588="","",SUMIFS(Txn[Signed Units],Txn[Key],J8588,Txn[Transaction Order],"&lt;="&amp;Q8588))</f>
      </c>
    </row>
    <row r="8589" spans="10:18" ht="15" customHeight="1" x14ac:dyDescent="0.15">
      <c r="J8589" s="246">
        <f>IF(OR(B8589="",C8589="",E8589=""),"",B8589&amp;":"&amp;C8589&amp;":"&amp;E8589)</f>
      </c>
      <c r="K8589" s="247">
        <f>IF(A8589="","",A8589*D8589)</f>
      </c>
      <c r="L8589" s="246">
        <f>IF(A8589="","",IF(OR(A8589=1,A8589=0),H8589,0))</f>
      </c>
      <c r="M8589" s="246">
        <f>IF(A8589="","",IF(A8589=-1,H8589,0))</f>
      </c>
      <c r="N8589">
        <f>IF(J8589="","",IF(E8589="SGD",1,IF(E8589="USD",Settings!$B$22,IF(E8589="HKD",Settings!$B$23,1))))</f>
      </c>
      <c r="O8589">
        <f>IF(OR(B8589="",C8589="",E8589=""),0,(IF(A8589=-1,H8589,0)-IF(OR(A8589=1,A8589=0),H8589,0)+IF(A8589=2,H8589,0))*IF(E8589="SGD",1,IF(E8589="USD",Settings!$B$22,IF(E8589="HKD",Settings!$B$23,1))))</f>
        <v>0</v>
      </c>
      <c r="P8589">
        <f>IF(OR(B8589="",C8589="",E8589=""),0,IF(A8589=2,H8589*IF(E8589="SGD",1,IF(E8589="USD",Settings!$B$22,IF(E8589="HKD",Settings!$B$23,1))),0))</f>
        <v>0</v>
      </c>
      <c r="Q8589" s="312">
        <f>IF(OR(J8589="",G8589=""),"",G8589+ROW()/1000000)</f>
      </c>
      <c r="R8589" s="247">
        <f>IF(Q8589="","",SUMIFS(Txn[Signed Units],Txn[Key],J8589,Txn[Transaction Order],"&lt;="&amp;Q8589))</f>
      </c>
    </row>
    <row r="8590" spans="10:18" ht="15" customHeight="1" x14ac:dyDescent="0.15">
      <c r="J8590" s="246">
        <f>IF(OR(B8590="",C8590="",E8590=""),"",B8590&amp;":"&amp;C8590&amp;":"&amp;E8590)</f>
      </c>
      <c r="K8590" s="247">
        <f>IF(A8590="","",A8590*D8590)</f>
      </c>
      <c r="L8590" s="246">
        <f>IF(A8590="","",IF(OR(A8590=1,A8590=0),H8590,0))</f>
      </c>
      <c r="M8590" s="246">
        <f>IF(A8590="","",IF(A8590=-1,H8590,0))</f>
      </c>
      <c r="N8590">
        <f>IF(J8590="","",IF(E8590="SGD",1,IF(E8590="USD",Settings!$B$22,IF(E8590="HKD",Settings!$B$23,1))))</f>
      </c>
      <c r="O8590">
        <f>IF(OR(B8590="",C8590="",E8590=""),0,(IF(A8590=-1,H8590,0)-IF(OR(A8590=1,A8590=0),H8590,0)+IF(A8590=2,H8590,0))*IF(E8590="SGD",1,IF(E8590="USD",Settings!$B$22,IF(E8590="HKD",Settings!$B$23,1))))</f>
        <v>0</v>
      </c>
      <c r="P8590">
        <f>IF(OR(B8590="",C8590="",E8590=""),0,IF(A8590=2,H8590*IF(E8590="SGD",1,IF(E8590="USD",Settings!$B$22,IF(E8590="HKD",Settings!$B$23,1))),0))</f>
        <v>0</v>
      </c>
      <c r="Q8590" s="312">
        <f>IF(OR(J8590="",G8590=""),"",G8590+ROW()/1000000)</f>
      </c>
      <c r="R8590" s="247">
        <f>IF(Q8590="","",SUMIFS(Txn[Signed Units],Txn[Key],J8590,Txn[Transaction Order],"&lt;="&amp;Q8590))</f>
      </c>
    </row>
    <row r="8591" spans="10:18" ht="15" customHeight="1" x14ac:dyDescent="0.15">
      <c r="J8591" s="246">
        <f>IF(OR(B8591="",C8591="",E8591=""),"",B8591&amp;":"&amp;C8591&amp;":"&amp;E8591)</f>
      </c>
      <c r="K8591" s="247">
        <f>IF(A8591="","",A8591*D8591)</f>
      </c>
      <c r="L8591" s="246">
        <f>IF(A8591="","",IF(OR(A8591=1,A8591=0),H8591,0))</f>
      </c>
      <c r="M8591" s="246">
        <f>IF(A8591="","",IF(A8591=-1,H8591,0))</f>
      </c>
      <c r="N8591">
        <f>IF(J8591="","",IF(E8591="SGD",1,IF(E8591="USD",Settings!$B$22,IF(E8591="HKD",Settings!$B$23,1))))</f>
      </c>
      <c r="O8591">
        <f>IF(OR(B8591="",C8591="",E8591=""),0,(IF(A8591=-1,H8591,0)-IF(OR(A8591=1,A8591=0),H8591,0)+IF(A8591=2,H8591,0))*IF(E8591="SGD",1,IF(E8591="USD",Settings!$B$22,IF(E8591="HKD",Settings!$B$23,1))))</f>
        <v>0</v>
      </c>
      <c r="P8591">
        <f>IF(OR(B8591="",C8591="",E8591=""),0,IF(A8591=2,H8591*IF(E8591="SGD",1,IF(E8591="USD",Settings!$B$22,IF(E8591="HKD",Settings!$B$23,1))),0))</f>
        <v>0</v>
      </c>
      <c r="Q8591" s="312">
        <f>IF(OR(J8591="",G8591=""),"",G8591+ROW()/1000000)</f>
      </c>
      <c r="R8591" s="247">
        <f>IF(Q8591="","",SUMIFS(Txn[Signed Units],Txn[Key],J8591,Txn[Transaction Order],"&lt;="&amp;Q8591))</f>
      </c>
    </row>
    <row r="8592" spans="10:18" ht="15" customHeight="1" x14ac:dyDescent="0.15">
      <c r="J8592" s="246">
        <f>IF(OR(B8592="",C8592="",E8592=""),"",B8592&amp;":"&amp;C8592&amp;":"&amp;E8592)</f>
      </c>
      <c r="K8592" s="247">
        <f>IF(A8592="","",A8592*D8592)</f>
      </c>
      <c r="L8592" s="246">
        <f>IF(A8592="","",IF(OR(A8592=1,A8592=0),H8592,0))</f>
      </c>
      <c r="M8592" s="246">
        <f>IF(A8592="","",IF(A8592=-1,H8592,0))</f>
      </c>
      <c r="N8592">
        <f>IF(J8592="","",IF(E8592="SGD",1,IF(E8592="USD",Settings!$B$22,IF(E8592="HKD",Settings!$B$23,1))))</f>
      </c>
      <c r="O8592">
        <f>IF(OR(B8592="",C8592="",E8592=""),0,(IF(A8592=-1,H8592,0)-IF(OR(A8592=1,A8592=0),H8592,0)+IF(A8592=2,H8592,0))*IF(E8592="SGD",1,IF(E8592="USD",Settings!$B$22,IF(E8592="HKD",Settings!$B$23,1))))</f>
        <v>0</v>
      </c>
      <c r="P8592">
        <f>IF(OR(B8592="",C8592="",E8592=""),0,IF(A8592=2,H8592*IF(E8592="SGD",1,IF(E8592="USD",Settings!$B$22,IF(E8592="HKD",Settings!$B$23,1))),0))</f>
        <v>0</v>
      </c>
      <c r="Q8592" s="312">
        <f>IF(OR(J8592="",G8592=""),"",G8592+ROW()/1000000)</f>
      </c>
      <c r="R8592" s="247">
        <f>IF(Q8592="","",SUMIFS(Txn[Signed Units],Txn[Key],J8592,Txn[Transaction Order],"&lt;="&amp;Q8592))</f>
      </c>
    </row>
    <row r="8593" spans="10:18" ht="15" customHeight="1" x14ac:dyDescent="0.15">
      <c r="J8593" s="246">
        <f>IF(OR(B8593="",C8593="",E8593=""),"",B8593&amp;":"&amp;C8593&amp;":"&amp;E8593)</f>
      </c>
      <c r="K8593" s="247">
        <f>IF(A8593="","",A8593*D8593)</f>
      </c>
      <c r="L8593" s="246">
        <f>IF(A8593="","",IF(OR(A8593=1,A8593=0),H8593,0))</f>
      </c>
      <c r="M8593" s="246">
        <f>IF(A8593="","",IF(A8593=-1,H8593,0))</f>
      </c>
      <c r="N8593">
        <f>IF(J8593="","",IF(E8593="SGD",1,IF(E8593="USD",Settings!$B$22,IF(E8593="HKD",Settings!$B$23,1))))</f>
      </c>
      <c r="O8593">
        <f>IF(OR(B8593="",C8593="",E8593=""),0,(IF(A8593=-1,H8593,0)-IF(OR(A8593=1,A8593=0),H8593,0)+IF(A8593=2,H8593,0))*IF(E8593="SGD",1,IF(E8593="USD",Settings!$B$22,IF(E8593="HKD",Settings!$B$23,1))))</f>
        <v>0</v>
      </c>
      <c r="P8593">
        <f>IF(OR(B8593="",C8593="",E8593=""),0,IF(A8593=2,H8593*IF(E8593="SGD",1,IF(E8593="USD",Settings!$B$22,IF(E8593="HKD",Settings!$B$23,1))),0))</f>
        <v>0</v>
      </c>
      <c r="Q8593" s="312">
        <f>IF(OR(J8593="",G8593=""),"",G8593+ROW()/1000000)</f>
      </c>
      <c r="R8593" s="247">
        <f>IF(Q8593="","",SUMIFS(Txn[Signed Units],Txn[Key],J8593,Txn[Transaction Order],"&lt;="&amp;Q8593))</f>
      </c>
    </row>
    <row r="8594" spans="10:18" ht="15" customHeight="1" x14ac:dyDescent="0.15">
      <c r="J8594" s="246">
        <f>IF(OR(B8594="",C8594="",E8594=""),"",B8594&amp;":"&amp;C8594&amp;":"&amp;E8594)</f>
      </c>
      <c r="K8594" s="247">
        <f>IF(A8594="","",A8594*D8594)</f>
      </c>
      <c r="L8594" s="246">
        <f>IF(A8594="","",IF(OR(A8594=1,A8594=0),H8594,0))</f>
      </c>
      <c r="M8594" s="246">
        <f>IF(A8594="","",IF(A8594=-1,H8594,0))</f>
      </c>
      <c r="N8594">
        <f>IF(J8594="","",IF(E8594="SGD",1,IF(E8594="USD",Settings!$B$22,IF(E8594="HKD",Settings!$B$23,1))))</f>
      </c>
      <c r="O8594">
        <f>IF(OR(B8594="",C8594="",E8594=""),0,(IF(A8594=-1,H8594,0)-IF(OR(A8594=1,A8594=0),H8594,0)+IF(A8594=2,H8594,0))*IF(E8594="SGD",1,IF(E8594="USD",Settings!$B$22,IF(E8594="HKD",Settings!$B$23,1))))</f>
        <v>0</v>
      </c>
      <c r="P8594">
        <f>IF(OR(B8594="",C8594="",E8594=""),0,IF(A8594=2,H8594*IF(E8594="SGD",1,IF(E8594="USD",Settings!$B$22,IF(E8594="HKD",Settings!$B$23,1))),0))</f>
        <v>0</v>
      </c>
      <c r="Q8594" s="312">
        <f>IF(OR(J8594="",G8594=""),"",G8594+ROW()/1000000)</f>
      </c>
      <c r="R8594" s="247">
        <f>IF(Q8594="","",SUMIFS(Txn[Signed Units],Txn[Key],J8594,Txn[Transaction Order],"&lt;="&amp;Q8594))</f>
      </c>
    </row>
    <row r="8595" spans="10:18" ht="15" customHeight="1" x14ac:dyDescent="0.15">
      <c r="J8595" s="246">
        <f>IF(OR(B8595="",C8595="",E8595=""),"",B8595&amp;":"&amp;C8595&amp;":"&amp;E8595)</f>
      </c>
      <c r="K8595" s="247">
        <f>IF(A8595="","",A8595*D8595)</f>
      </c>
      <c r="L8595" s="246">
        <f>IF(A8595="","",IF(OR(A8595=1,A8595=0),H8595,0))</f>
      </c>
      <c r="M8595" s="246">
        <f>IF(A8595="","",IF(A8595=-1,H8595,0))</f>
      </c>
      <c r="N8595">
        <f>IF(J8595="","",IF(E8595="SGD",1,IF(E8595="USD",Settings!$B$22,IF(E8595="HKD",Settings!$B$23,1))))</f>
      </c>
      <c r="O8595">
        <f>IF(OR(B8595="",C8595="",E8595=""),0,(IF(A8595=-1,H8595,0)-IF(OR(A8595=1,A8595=0),H8595,0)+IF(A8595=2,H8595,0))*IF(E8595="SGD",1,IF(E8595="USD",Settings!$B$22,IF(E8595="HKD",Settings!$B$23,1))))</f>
        <v>0</v>
      </c>
      <c r="P8595">
        <f>IF(OR(B8595="",C8595="",E8595=""),0,IF(A8595=2,H8595*IF(E8595="SGD",1,IF(E8595="USD",Settings!$B$22,IF(E8595="HKD",Settings!$B$23,1))),0))</f>
        <v>0</v>
      </c>
      <c r="Q8595" s="312">
        <f>IF(OR(J8595="",G8595=""),"",G8595+ROW()/1000000)</f>
      </c>
      <c r="R8595" s="247">
        <f>IF(Q8595="","",SUMIFS(Txn[Signed Units],Txn[Key],J8595,Txn[Transaction Order],"&lt;="&amp;Q8595))</f>
      </c>
    </row>
    <row r="8596" spans="10:18" ht="15" customHeight="1" x14ac:dyDescent="0.15">
      <c r="J8596" s="246">
        <f>IF(OR(B8596="",C8596="",E8596=""),"",B8596&amp;":"&amp;C8596&amp;":"&amp;E8596)</f>
      </c>
      <c r="K8596" s="247">
        <f>IF(A8596="","",A8596*D8596)</f>
      </c>
      <c r="L8596" s="246">
        <f>IF(A8596="","",IF(OR(A8596=1,A8596=0),H8596,0))</f>
      </c>
      <c r="M8596" s="246">
        <f>IF(A8596="","",IF(A8596=-1,H8596,0))</f>
      </c>
      <c r="N8596">
        <f>IF(J8596="","",IF(E8596="SGD",1,IF(E8596="USD",Settings!$B$22,IF(E8596="HKD",Settings!$B$23,1))))</f>
      </c>
      <c r="O8596">
        <f>IF(OR(B8596="",C8596="",E8596=""),0,(IF(A8596=-1,H8596,0)-IF(OR(A8596=1,A8596=0),H8596,0)+IF(A8596=2,H8596,0))*IF(E8596="SGD",1,IF(E8596="USD",Settings!$B$22,IF(E8596="HKD",Settings!$B$23,1))))</f>
        <v>0</v>
      </c>
      <c r="P8596">
        <f>IF(OR(B8596="",C8596="",E8596=""),0,IF(A8596=2,H8596*IF(E8596="SGD",1,IF(E8596="USD",Settings!$B$22,IF(E8596="HKD",Settings!$B$23,1))),0))</f>
        <v>0</v>
      </c>
      <c r="Q8596" s="312">
        <f>IF(OR(J8596="",G8596=""),"",G8596+ROW()/1000000)</f>
      </c>
      <c r="R8596" s="247">
        <f>IF(Q8596="","",SUMIFS(Txn[Signed Units],Txn[Key],J8596,Txn[Transaction Order],"&lt;="&amp;Q8596))</f>
      </c>
    </row>
    <row r="8597" spans="10:18" ht="15" customHeight="1" x14ac:dyDescent="0.15">
      <c r="J8597" s="246">
        <f>IF(OR(B8597="",C8597="",E8597=""),"",B8597&amp;":"&amp;C8597&amp;":"&amp;E8597)</f>
      </c>
      <c r="K8597" s="247">
        <f>IF(A8597="","",A8597*D8597)</f>
      </c>
      <c r="L8597" s="246">
        <f>IF(A8597="","",IF(OR(A8597=1,A8597=0),H8597,0))</f>
      </c>
      <c r="M8597" s="246">
        <f>IF(A8597="","",IF(A8597=-1,H8597,0))</f>
      </c>
      <c r="N8597">
        <f>IF(J8597="","",IF(E8597="SGD",1,IF(E8597="USD",Settings!$B$22,IF(E8597="HKD",Settings!$B$23,1))))</f>
      </c>
      <c r="O8597">
        <f>IF(OR(B8597="",C8597="",E8597=""),0,(IF(A8597=-1,H8597,0)-IF(OR(A8597=1,A8597=0),H8597,0)+IF(A8597=2,H8597,0))*IF(E8597="SGD",1,IF(E8597="USD",Settings!$B$22,IF(E8597="HKD",Settings!$B$23,1))))</f>
        <v>0</v>
      </c>
      <c r="P8597">
        <f>IF(OR(B8597="",C8597="",E8597=""),0,IF(A8597=2,H8597*IF(E8597="SGD",1,IF(E8597="USD",Settings!$B$22,IF(E8597="HKD",Settings!$B$23,1))),0))</f>
        <v>0</v>
      </c>
      <c r="Q8597" s="312">
        <f>IF(OR(J8597="",G8597=""),"",G8597+ROW()/1000000)</f>
      </c>
      <c r="R8597" s="247">
        <f>IF(Q8597="","",SUMIFS(Txn[Signed Units],Txn[Key],J8597,Txn[Transaction Order],"&lt;="&amp;Q8597))</f>
      </c>
    </row>
    <row r="8598" spans="10:18" ht="15" customHeight="1" x14ac:dyDescent="0.15">
      <c r="J8598" s="246">
        <f>IF(OR(B8598="",C8598="",E8598=""),"",B8598&amp;":"&amp;C8598&amp;":"&amp;E8598)</f>
      </c>
      <c r="K8598" s="247">
        <f>IF(A8598="","",A8598*D8598)</f>
      </c>
      <c r="L8598" s="246">
        <f>IF(A8598="","",IF(OR(A8598=1,A8598=0),H8598,0))</f>
      </c>
      <c r="M8598" s="246">
        <f>IF(A8598="","",IF(A8598=-1,H8598,0))</f>
      </c>
      <c r="N8598">
        <f>IF(J8598="","",IF(E8598="SGD",1,IF(E8598="USD",Settings!$B$22,IF(E8598="HKD",Settings!$B$23,1))))</f>
      </c>
      <c r="O8598">
        <f>IF(OR(B8598="",C8598="",E8598=""),0,(IF(A8598=-1,H8598,0)-IF(OR(A8598=1,A8598=0),H8598,0)+IF(A8598=2,H8598,0))*IF(E8598="SGD",1,IF(E8598="USD",Settings!$B$22,IF(E8598="HKD",Settings!$B$23,1))))</f>
        <v>0</v>
      </c>
      <c r="P8598">
        <f>IF(OR(B8598="",C8598="",E8598=""),0,IF(A8598=2,H8598*IF(E8598="SGD",1,IF(E8598="USD",Settings!$B$22,IF(E8598="HKD",Settings!$B$23,1))),0))</f>
        <v>0</v>
      </c>
      <c r="Q8598" s="312">
        <f>IF(OR(J8598="",G8598=""),"",G8598+ROW()/1000000)</f>
      </c>
      <c r="R8598" s="247">
        <f>IF(Q8598="","",SUMIFS(Txn[Signed Units],Txn[Key],J8598,Txn[Transaction Order],"&lt;="&amp;Q8598))</f>
      </c>
    </row>
    <row r="8599" spans="10:18" ht="15" customHeight="1" x14ac:dyDescent="0.15">
      <c r="J8599" s="246">
        <f>IF(OR(B8599="",C8599="",E8599=""),"",B8599&amp;":"&amp;C8599&amp;":"&amp;E8599)</f>
      </c>
      <c r="K8599" s="247">
        <f>IF(A8599="","",A8599*D8599)</f>
      </c>
      <c r="L8599" s="246">
        <f>IF(A8599="","",IF(OR(A8599=1,A8599=0),H8599,0))</f>
      </c>
      <c r="M8599" s="246">
        <f>IF(A8599="","",IF(A8599=-1,H8599,0))</f>
      </c>
      <c r="N8599">
        <f>IF(J8599="","",IF(E8599="SGD",1,IF(E8599="USD",Settings!$B$22,IF(E8599="HKD",Settings!$B$23,1))))</f>
      </c>
      <c r="O8599">
        <f>IF(OR(B8599="",C8599="",E8599=""),0,(IF(A8599=-1,H8599,0)-IF(OR(A8599=1,A8599=0),H8599,0)+IF(A8599=2,H8599,0))*IF(E8599="SGD",1,IF(E8599="USD",Settings!$B$22,IF(E8599="HKD",Settings!$B$23,1))))</f>
        <v>0</v>
      </c>
      <c r="P8599">
        <f>IF(OR(B8599="",C8599="",E8599=""),0,IF(A8599=2,H8599*IF(E8599="SGD",1,IF(E8599="USD",Settings!$B$22,IF(E8599="HKD",Settings!$B$23,1))),0))</f>
        <v>0</v>
      </c>
      <c r="Q8599" s="312">
        <f>IF(OR(J8599="",G8599=""),"",G8599+ROW()/1000000)</f>
      </c>
      <c r="R8599" s="247">
        <f>IF(Q8599="","",SUMIFS(Txn[Signed Units],Txn[Key],J8599,Txn[Transaction Order],"&lt;="&amp;Q8599))</f>
      </c>
    </row>
    <row r="8600" spans="10:18" ht="15" customHeight="1" x14ac:dyDescent="0.15">
      <c r="J8600" s="246">
        <f>IF(OR(B8600="",C8600="",E8600=""),"",B8600&amp;":"&amp;C8600&amp;":"&amp;E8600)</f>
      </c>
      <c r="K8600" s="247">
        <f>IF(A8600="","",A8600*D8600)</f>
      </c>
      <c r="L8600" s="246">
        <f>IF(A8600="","",IF(OR(A8600=1,A8600=0),H8600,0))</f>
      </c>
      <c r="M8600" s="246">
        <f>IF(A8600="","",IF(A8600=-1,H8600,0))</f>
      </c>
      <c r="N8600">
        <f>IF(J8600="","",IF(E8600="SGD",1,IF(E8600="USD",Settings!$B$22,IF(E8600="HKD",Settings!$B$23,1))))</f>
      </c>
      <c r="O8600">
        <f>IF(OR(B8600="",C8600="",E8600=""),0,(IF(A8600=-1,H8600,0)-IF(OR(A8600=1,A8600=0),H8600,0)+IF(A8600=2,H8600,0))*IF(E8600="SGD",1,IF(E8600="USD",Settings!$B$22,IF(E8600="HKD",Settings!$B$23,1))))</f>
        <v>0</v>
      </c>
      <c r="P8600">
        <f>IF(OR(B8600="",C8600="",E8600=""),0,IF(A8600=2,H8600*IF(E8600="SGD",1,IF(E8600="USD",Settings!$B$22,IF(E8600="HKD",Settings!$B$23,1))),0))</f>
        <v>0</v>
      </c>
      <c r="Q8600" s="312">
        <f>IF(OR(J8600="",G8600=""),"",G8600+ROW()/1000000)</f>
      </c>
      <c r="R8600" s="247">
        <f>IF(Q8600="","",SUMIFS(Txn[Signed Units],Txn[Key],J8600,Txn[Transaction Order],"&lt;="&amp;Q8600))</f>
      </c>
    </row>
    <row r="8601" spans="10:18" ht="15" customHeight="1" x14ac:dyDescent="0.15">
      <c r="J8601" s="246">
        <f>IF(OR(B8601="",C8601="",E8601=""),"",B8601&amp;":"&amp;C8601&amp;":"&amp;E8601)</f>
      </c>
      <c r="K8601" s="247">
        <f>IF(A8601="","",A8601*D8601)</f>
      </c>
      <c r="L8601" s="246">
        <f>IF(A8601="","",IF(OR(A8601=1,A8601=0),H8601,0))</f>
      </c>
      <c r="M8601" s="246">
        <f>IF(A8601="","",IF(A8601=-1,H8601,0))</f>
      </c>
      <c r="N8601">
        <f>IF(J8601="","",IF(E8601="SGD",1,IF(E8601="USD",Settings!$B$22,IF(E8601="HKD",Settings!$B$23,1))))</f>
      </c>
      <c r="O8601">
        <f>IF(OR(B8601="",C8601="",E8601=""),0,(IF(A8601=-1,H8601,0)-IF(OR(A8601=1,A8601=0),H8601,0)+IF(A8601=2,H8601,0))*IF(E8601="SGD",1,IF(E8601="USD",Settings!$B$22,IF(E8601="HKD",Settings!$B$23,1))))</f>
        <v>0</v>
      </c>
      <c r="P8601">
        <f>IF(OR(B8601="",C8601="",E8601=""),0,IF(A8601=2,H8601*IF(E8601="SGD",1,IF(E8601="USD",Settings!$B$22,IF(E8601="HKD",Settings!$B$23,1))),0))</f>
        <v>0</v>
      </c>
      <c r="Q8601" s="312">
        <f>IF(OR(J8601="",G8601=""),"",G8601+ROW()/1000000)</f>
      </c>
      <c r="R8601" s="247">
        <f>IF(Q8601="","",SUMIFS(Txn[Signed Units],Txn[Key],J8601,Txn[Transaction Order],"&lt;="&amp;Q8601))</f>
      </c>
    </row>
    <row r="8602" spans="10:18" ht="15" customHeight="1" x14ac:dyDescent="0.15">
      <c r="J8602" s="246">
        <f>IF(OR(B8602="",C8602="",E8602=""),"",B8602&amp;":"&amp;C8602&amp;":"&amp;E8602)</f>
      </c>
      <c r="K8602" s="247">
        <f>IF(A8602="","",A8602*D8602)</f>
      </c>
      <c r="L8602" s="246">
        <f>IF(A8602="","",IF(OR(A8602=1,A8602=0),H8602,0))</f>
      </c>
      <c r="M8602" s="246">
        <f>IF(A8602="","",IF(A8602=-1,H8602,0))</f>
      </c>
      <c r="N8602">
        <f>IF(J8602="","",IF(E8602="SGD",1,IF(E8602="USD",Settings!$B$22,IF(E8602="HKD",Settings!$B$23,1))))</f>
      </c>
      <c r="O8602">
        <f>IF(OR(B8602="",C8602="",E8602=""),0,(IF(A8602=-1,H8602,0)-IF(OR(A8602=1,A8602=0),H8602,0)+IF(A8602=2,H8602,0))*IF(E8602="SGD",1,IF(E8602="USD",Settings!$B$22,IF(E8602="HKD",Settings!$B$23,1))))</f>
        <v>0</v>
      </c>
      <c r="P8602">
        <f>IF(OR(B8602="",C8602="",E8602=""),0,IF(A8602=2,H8602*IF(E8602="SGD",1,IF(E8602="USD",Settings!$B$22,IF(E8602="HKD",Settings!$B$23,1))),0))</f>
        <v>0</v>
      </c>
      <c r="Q8602" s="312">
        <f>IF(OR(J8602="",G8602=""),"",G8602+ROW()/1000000)</f>
      </c>
      <c r="R8602" s="247">
        <f>IF(Q8602="","",SUMIFS(Txn[Signed Units],Txn[Key],J8602,Txn[Transaction Order],"&lt;="&amp;Q8602))</f>
      </c>
    </row>
    <row r="8603" spans="10:18" ht="15" customHeight="1" x14ac:dyDescent="0.15">
      <c r="J8603" s="246">
        <f>IF(OR(B8603="",C8603="",E8603=""),"",B8603&amp;":"&amp;C8603&amp;":"&amp;E8603)</f>
      </c>
      <c r="K8603" s="247">
        <f>IF(A8603="","",A8603*D8603)</f>
      </c>
      <c r="L8603" s="246">
        <f>IF(A8603="","",IF(OR(A8603=1,A8603=0),H8603,0))</f>
      </c>
      <c r="M8603" s="246">
        <f>IF(A8603="","",IF(A8603=-1,H8603,0))</f>
      </c>
      <c r="N8603">
        <f>IF(J8603="","",IF(E8603="SGD",1,IF(E8603="USD",Settings!$B$22,IF(E8603="HKD",Settings!$B$23,1))))</f>
      </c>
      <c r="O8603">
        <f>IF(OR(B8603="",C8603="",E8603=""),0,(IF(A8603=-1,H8603,0)-IF(OR(A8603=1,A8603=0),H8603,0)+IF(A8603=2,H8603,0))*IF(E8603="SGD",1,IF(E8603="USD",Settings!$B$22,IF(E8603="HKD",Settings!$B$23,1))))</f>
        <v>0</v>
      </c>
      <c r="P8603">
        <f>IF(OR(B8603="",C8603="",E8603=""),0,IF(A8603=2,H8603*IF(E8603="SGD",1,IF(E8603="USD",Settings!$B$22,IF(E8603="HKD",Settings!$B$23,1))),0))</f>
        <v>0</v>
      </c>
      <c r="Q8603" s="312">
        <f>IF(OR(J8603="",G8603=""),"",G8603+ROW()/1000000)</f>
      </c>
      <c r="R8603" s="247">
        <f>IF(Q8603="","",SUMIFS(Txn[Signed Units],Txn[Key],J8603,Txn[Transaction Order],"&lt;="&amp;Q8603))</f>
      </c>
    </row>
    <row r="8604" spans="10:18" ht="15" customHeight="1" x14ac:dyDescent="0.15">
      <c r="J8604" s="246">
        <f>IF(OR(B8604="",C8604="",E8604=""),"",B8604&amp;":"&amp;C8604&amp;":"&amp;E8604)</f>
      </c>
      <c r="K8604" s="247">
        <f>IF(A8604="","",A8604*D8604)</f>
      </c>
      <c r="L8604" s="246">
        <f>IF(A8604="","",IF(OR(A8604=1,A8604=0),H8604,0))</f>
      </c>
      <c r="M8604" s="246">
        <f>IF(A8604="","",IF(A8604=-1,H8604,0))</f>
      </c>
      <c r="N8604">
        <f>IF(J8604="","",IF(E8604="SGD",1,IF(E8604="USD",Settings!$B$22,IF(E8604="HKD",Settings!$B$23,1))))</f>
      </c>
      <c r="O8604">
        <f>IF(OR(B8604="",C8604="",E8604=""),0,(IF(A8604=-1,H8604,0)-IF(OR(A8604=1,A8604=0),H8604,0)+IF(A8604=2,H8604,0))*IF(E8604="SGD",1,IF(E8604="USD",Settings!$B$22,IF(E8604="HKD",Settings!$B$23,1))))</f>
        <v>0</v>
      </c>
      <c r="P8604">
        <f>IF(OR(B8604="",C8604="",E8604=""),0,IF(A8604=2,H8604*IF(E8604="SGD",1,IF(E8604="USD",Settings!$B$22,IF(E8604="HKD",Settings!$B$23,1))),0))</f>
        <v>0</v>
      </c>
      <c r="Q8604" s="312">
        <f>IF(OR(J8604="",G8604=""),"",G8604+ROW()/1000000)</f>
      </c>
      <c r="R8604" s="247">
        <f>IF(Q8604="","",SUMIFS(Txn[Signed Units],Txn[Key],J8604,Txn[Transaction Order],"&lt;="&amp;Q8604))</f>
      </c>
    </row>
    <row r="8605" spans="10:18" ht="15" customHeight="1" x14ac:dyDescent="0.15">
      <c r="J8605" s="246">
        <f>IF(OR(B8605="",C8605="",E8605=""),"",B8605&amp;":"&amp;C8605&amp;":"&amp;E8605)</f>
      </c>
      <c r="K8605" s="247">
        <f>IF(A8605="","",A8605*D8605)</f>
      </c>
      <c r="L8605" s="246">
        <f>IF(A8605="","",IF(OR(A8605=1,A8605=0),H8605,0))</f>
      </c>
      <c r="M8605" s="246">
        <f>IF(A8605="","",IF(A8605=-1,H8605,0))</f>
      </c>
      <c r="N8605">
        <f>IF(J8605="","",IF(E8605="SGD",1,IF(E8605="USD",Settings!$B$22,IF(E8605="HKD",Settings!$B$23,1))))</f>
      </c>
      <c r="O8605">
        <f>IF(OR(B8605="",C8605="",E8605=""),0,(IF(A8605=-1,H8605,0)-IF(OR(A8605=1,A8605=0),H8605,0)+IF(A8605=2,H8605,0))*IF(E8605="SGD",1,IF(E8605="USD",Settings!$B$22,IF(E8605="HKD",Settings!$B$23,1))))</f>
        <v>0</v>
      </c>
      <c r="P8605">
        <f>IF(OR(B8605="",C8605="",E8605=""),0,IF(A8605=2,H8605*IF(E8605="SGD",1,IF(E8605="USD",Settings!$B$22,IF(E8605="HKD",Settings!$B$23,1))),0))</f>
        <v>0</v>
      </c>
      <c r="Q8605" s="312">
        <f>IF(OR(J8605="",G8605=""),"",G8605+ROW()/1000000)</f>
      </c>
      <c r="R8605" s="247">
        <f>IF(Q8605="","",SUMIFS(Txn[Signed Units],Txn[Key],J8605,Txn[Transaction Order],"&lt;="&amp;Q8605))</f>
      </c>
    </row>
    <row r="8606" spans="10:18" ht="15" customHeight="1" x14ac:dyDescent="0.15">
      <c r="J8606" s="246">
        <f>IF(OR(B8606="",C8606="",E8606=""),"",B8606&amp;":"&amp;C8606&amp;":"&amp;E8606)</f>
      </c>
      <c r="K8606" s="247">
        <f>IF(A8606="","",A8606*D8606)</f>
      </c>
      <c r="L8606" s="246">
        <f>IF(A8606="","",IF(OR(A8606=1,A8606=0),H8606,0))</f>
      </c>
      <c r="M8606" s="246">
        <f>IF(A8606="","",IF(A8606=-1,H8606,0))</f>
      </c>
      <c r="N8606">
        <f>IF(J8606="","",IF(E8606="SGD",1,IF(E8606="USD",Settings!$B$22,IF(E8606="HKD",Settings!$B$23,1))))</f>
      </c>
      <c r="O8606">
        <f>IF(OR(B8606="",C8606="",E8606=""),0,(IF(A8606=-1,H8606,0)-IF(OR(A8606=1,A8606=0),H8606,0)+IF(A8606=2,H8606,0))*IF(E8606="SGD",1,IF(E8606="USD",Settings!$B$22,IF(E8606="HKD",Settings!$B$23,1))))</f>
        <v>0</v>
      </c>
      <c r="P8606">
        <f>IF(OR(B8606="",C8606="",E8606=""),0,IF(A8606=2,H8606*IF(E8606="SGD",1,IF(E8606="USD",Settings!$B$22,IF(E8606="HKD",Settings!$B$23,1))),0))</f>
        <v>0</v>
      </c>
      <c r="Q8606" s="312">
        <f>IF(OR(J8606="",G8606=""),"",G8606+ROW()/1000000)</f>
      </c>
      <c r="R8606" s="247">
        <f>IF(Q8606="","",SUMIFS(Txn[Signed Units],Txn[Key],J8606,Txn[Transaction Order],"&lt;="&amp;Q8606))</f>
      </c>
    </row>
    <row r="8607" spans="10:18" ht="15" customHeight="1" x14ac:dyDescent="0.15">
      <c r="J8607" s="246">
        <f>IF(OR(B8607="",C8607="",E8607=""),"",B8607&amp;":"&amp;C8607&amp;":"&amp;E8607)</f>
      </c>
      <c r="K8607" s="247">
        <f>IF(A8607="","",A8607*D8607)</f>
      </c>
      <c r="L8607" s="246">
        <f>IF(A8607="","",IF(OR(A8607=1,A8607=0),H8607,0))</f>
      </c>
      <c r="M8607" s="246">
        <f>IF(A8607="","",IF(A8607=-1,H8607,0))</f>
      </c>
      <c r="N8607">
        <f>IF(J8607="","",IF(E8607="SGD",1,IF(E8607="USD",Settings!$B$22,IF(E8607="HKD",Settings!$B$23,1))))</f>
      </c>
      <c r="O8607">
        <f>IF(OR(B8607="",C8607="",E8607=""),0,(IF(A8607=-1,H8607,0)-IF(OR(A8607=1,A8607=0),H8607,0)+IF(A8607=2,H8607,0))*IF(E8607="SGD",1,IF(E8607="USD",Settings!$B$22,IF(E8607="HKD",Settings!$B$23,1))))</f>
        <v>0</v>
      </c>
      <c r="P8607">
        <f>IF(OR(B8607="",C8607="",E8607=""),0,IF(A8607=2,H8607*IF(E8607="SGD",1,IF(E8607="USD",Settings!$B$22,IF(E8607="HKD",Settings!$B$23,1))),0))</f>
        <v>0</v>
      </c>
      <c r="Q8607" s="312">
        <f>IF(OR(J8607="",G8607=""),"",G8607+ROW()/1000000)</f>
      </c>
      <c r="R8607" s="247">
        <f>IF(Q8607="","",SUMIFS(Txn[Signed Units],Txn[Key],J8607,Txn[Transaction Order],"&lt;="&amp;Q8607))</f>
      </c>
    </row>
    <row r="8608" spans="10:18" ht="15" customHeight="1" x14ac:dyDescent="0.15">
      <c r="J8608" s="246">
        <f>IF(OR(B8608="",C8608="",E8608=""),"",B8608&amp;":"&amp;C8608&amp;":"&amp;E8608)</f>
      </c>
      <c r="K8608" s="247">
        <f>IF(A8608="","",A8608*D8608)</f>
      </c>
      <c r="L8608" s="246">
        <f>IF(A8608="","",IF(OR(A8608=1,A8608=0),H8608,0))</f>
      </c>
      <c r="M8608" s="246">
        <f>IF(A8608="","",IF(A8608=-1,H8608,0))</f>
      </c>
      <c r="N8608">
        <f>IF(J8608="","",IF(E8608="SGD",1,IF(E8608="USD",Settings!$B$22,IF(E8608="HKD",Settings!$B$23,1))))</f>
      </c>
      <c r="O8608">
        <f>IF(OR(B8608="",C8608="",E8608=""),0,(IF(A8608=-1,H8608,0)-IF(OR(A8608=1,A8608=0),H8608,0)+IF(A8608=2,H8608,0))*IF(E8608="SGD",1,IF(E8608="USD",Settings!$B$22,IF(E8608="HKD",Settings!$B$23,1))))</f>
        <v>0</v>
      </c>
      <c r="P8608">
        <f>IF(OR(B8608="",C8608="",E8608=""),0,IF(A8608=2,H8608*IF(E8608="SGD",1,IF(E8608="USD",Settings!$B$22,IF(E8608="HKD",Settings!$B$23,1))),0))</f>
        <v>0</v>
      </c>
      <c r="Q8608" s="312">
        <f>IF(OR(J8608="",G8608=""),"",G8608+ROW()/1000000)</f>
      </c>
      <c r="R8608" s="247">
        <f>IF(Q8608="","",SUMIFS(Txn[Signed Units],Txn[Key],J8608,Txn[Transaction Order],"&lt;="&amp;Q8608))</f>
      </c>
    </row>
    <row r="8609" spans="10:18" ht="15" customHeight="1" x14ac:dyDescent="0.15">
      <c r="J8609" s="246">
        <f>IF(OR(B8609="",C8609="",E8609=""),"",B8609&amp;":"&amp;C8609&amp;":"&amp;E8609)</f>
      </c>
      <c r="K8609" s="247">
        <f>IF(A8609="","",A8609*D8609)</f>
      </c>
      <c r="L8609" s="246">
        <f>IF(A8609="","",IF(OR(A8609=1,A8609=0),H8609,0))</f>
      </c>
      <c r="M8609" s="246">
        <f>IF(A8609="","",IF(A8609=-1,H8609,0))</f>
      </c>
      <c r="N8609">
        <f>IF(J8609="","",IF(E8609="SGD",1,IF(E8609="USD",Settings!$B$22,IF(E8609="HKD",Settings!$B$23,1))))</f>
      </c>
      <c r="O8609">
        <f>IF(OR(B8609="",C8609="",E8609=""),0,(IF(A8609=-1,H8609,0)-IF(OR(A8609=1,A8609=0),H8609,0)+IF(A8609=2,H8609,0))*IF(E8609="SGD",1,IF(E8609="USD",Settings!$B$22,IF(E8609="HKD",Settings!$B$23,1))))</f>
        <v>0</v>
      </c>
      <c r="P8609">
        <f>IF(OR(B8609="",C8609="",E8609=""),0,IF(A8609=2,H8609*IF(E8609="SGD",1,IF(E8609="USD",Settings!$B$22,IF(E8609="HKD",Settings!$B$23,1))),0))</f>
        <v>0</v>
      </c>
      <c r="Q8609" s="312">
        <f>IF(OR(J8609="",G8609=""),"",G8609+ROW()/1000000)</f>
      </c>
      <c r="R8609" s="247">
        <f>IF(Q8609="","",SUMIFS(Txn[Signed Units],Txn[Key],J8609,Txn[Transaction Order],"&lt;="&amp;Q8609))</f>
      </c>
    </row>
    <row r="8610" spans="10:18" ht="15" customHeight="1" x14ac:dyDescent="0.15">
      <c r="J8610" s="246">
        <f>IF(OR(B8610="",C8610="",E8610=""),"",B8610&amp;":"&amp;C8610&amp;":"&amp;E8610)</f>
      </c>
      <c r="K8610" s="247">
        <f>IF(A8610="","",A8610*D8610)</f>
      </c>
      <c r="L8610" s="246">
        <f>IF(A8610="","",IF(OR(A8610=1,A8610=0),H8610,0))</f>
      </c>
      <c r="M8610" s="246">
        <f>IF(A8610="","",IF(A8610=-1,H8610,0))</f>
      </c>
      <c r="N8610">
        <f>IF(J8610="","",IF(E8610="SGD",1,IF(E8610="USD",Settings!$B$22,IF(E8610="HKD",Settings!$B$23,1))))</f>
      </c>
      <c r="O8610">
        <f>IF(OR(B8610="",C8610="",E8610=""),0,(IF(A8610=-1,H8610,0)-IF(OR(A8610=1,A8610=0),H8610,0)+IF(A8610=2,H8610,0))*IF(E8610="SGD",1,IF(E8610="USD",Settings!$B$22,IF(E8610="HKD",Settings!$B$23,1))))</f>
        <v>0</v>
      </c>
      <c r="P8610">
        <f>IF(OR(B8610="",C8610="",E8610=""),0,IF(A8610=2,H8610*IF(E8610="SGD",1,IF(E8610="USD",Settings!$B$22,IF(E8610="HKD",Settings!$B$23,1))),0))</f>
        <v>0</v>
      </c>
      <c r="Q8610" s="312">
        <f>IF(OR(J8610="",G8610=""),"",G8610+ROW()/1000000)</f>
      </c>
      <c r="R8610" s="247">
        <f>IF(Q8610="","",SUMIFS(Txn[Signed Units],Txn[Key],J8610,Txn[Transaction Order],"&lt;="&amp;Q8610))</f>
      </c>
    </row>
    <row r="8611" spans="10:18" ht="15" customHeight="1" x14ac:dyDescent="0.15">
      <c r="J8611" s="246">
        <f>IF(OR(B8611="",C8611="",E8611=""),"",B8611&amp;":"&amp;C8611&amp;":"&amp;E8611)</f>
      </c>
      <c r="K8611" s="247">
        <f>IF(A8611="","",A8611*D8611)</f>
      </c>
      <c r="L8611" s="246">
        <f>IF(A8611="","",IF(OR(A8611=1,A8611=0),H8611,0))</f>
      </c>
      <c r="M8611" s="246">
        <f>IF(A8611="","",IF(A8611=-1,H8611,0))</f>
      </c>
      <c r="N8611">
        <f>IF(J8611="","",IF(E8611="SGD",1,IF(E8611="USD",Settings!$B$22,IF(E8611="HKD",Settings!$B$23,1))))</f>
      </c>
      <c r="O8611">
        <f>IF(OR(B8611="",C8611="",E8611=""),0,(IF(A8611=-1,H8611,0)-IF(OR(A8611=1,A8611=0),H8611,0)+IF(A8611=2,H8611,0))*IF(E8611="SGD",1,IF(E8611="USD",Settings!$B$22,IF(E8611="HKD",Settings!$B$23,1))))</f>
        <v>0</v>
      </c>
      <c r="P8611">
        <f>IF(OR(B8611="",C8611="",E8611=""),0,IF(A8611=2,H8611*IF(E8611="SGD",1,IF(E8611="USD",Settings!$B$22,IF(E8611="HKD",Settings!$B$23,1))),0))</f>
        <v>0</v>
      </c>
      <c r="Q8611" s="312">
        <f>IF(OR(J8611="",G8611=""),"",G8611+ROW()/1000000)</f>
      </c>
      <c r="R8611" s="247">
        <f>IF(Q8611="","",SUMIFS(Txn[Signed Units],Txn[Key],J8611,Txn[Transaction Order],"&lt;="&amp;Q8611))</f>
      </c>
    </row>
    <row r="8612" spans="10:18" ht="15" customHeight="1" x14ac:dyDescent="0.15">
      <c r="J8612" s="246">
        <f>IF(OR(B8612="",C8612="",E8612=""),"",B8612&amp;":"&amp;C8612&amp;":"&amp;E8612)</f>
      </c>
      <c r="K8612" s="247">
        <f>IF(A8612="","",A8612*D8612)</f>
      </c>
      <c r="L8612" s="246">
        <f>IF(A8612="","",IF(OR(A8612=1,A8612=0),H8612,0))</f>
      </c>
      <c r="M8612" s="246">
        <f>IF(A8612="","",IF(A8612=-1,H8612,0))</f>
      </c>
      <c r="N8612">
        <f>IF(J8612="","",IF(E8612="SGD",1,IF(E8612="USD",Settings!$B$22,IF(E8612="HKD",Settings!$B$23,1))))</f>
      </c>
      <c r="O8612">
        <f>IF(OR(B8612="",C8612="",E8612=""),0,(IF(A8612=-1,H8612,0)-IF(OR(A8612=1,A8612=0),H8612,0)+IF(A8612=2,H8612,0))*IF(E8612="SGD",1,IF(E8612="USD",Settings!$B$22,IF(E8612="HKD",Settings!$B$23,1))))</f>
        <v>0</v>
      </c>
      <c r="P8612">
        <f>IF(OR(B8612="",C8612="",E8612=""),0,IF(A8612=2,H8612*IF(E8612="SGD",1,IF(E8612="USD",Settings!$B$22,IF(E8612="HKD",Settings!$B$23,1))),0))</f>
        <v>0</v>
      </c>
      <c r="Q8612" s="312">
        <f>IF(OR(J8612="",G8612=""),"",G8612+ROW()/1000000)</f>
      </c>
      <c r="R8612" s="247">
        <f>IF(Q8612="","",SUMIFS(Txn[Signed Units],Txn[Key],J8612,Txn[Transaction Order],"&lt;="&amp;Q8612))</f>
      </c>
    </row>
    <row r="8613" spans="10:18" ht="15" customHeight="1" x14ac:dyDescent="0.15">
      <c r="J8613" s="246">
        <f>IF(OR(B8613="",C8613="",E8613=""),"",B8613&amp;":"&amp;C8613&amp;":"&amp;E8613)</f>
      </c>
      <c r="K8613" s="247">
        <f>IF(A8613="","",A8613*D8613)</f>
      </c>
      <c r="L8613" s="246">
        <f>IF(A8613="","",IF(OR(A8613=1,A8613=0),H8613,0))</f>
      </c>
      <c r="M8613" s="246">
        <f>IF(A8613="","",IF(A8613=-1,H8613,0))</f>
      </c>
      <c r="N8613">
        <f>IF(J8613="","",IF(E8613="SGD",1,IF(E8613="USD",Settings!$B$22,IF(E8613="HKD",Settings!$B$23,1))))</f>
      </c>
      <c r="O8613">
        <f>IF(OR(B8613="",C8613="",E8613=""),0,(IF(A8613=-1,H8613,0)-IF(OR(A8613=1,A8613=0),H8613,0)+IF(A8613=2,H8613,0))*IF(E8613="SGD",1,IF(E8613="USD",Settings!$B$22,IF(E8613="HKD",Settings!$B$23,1))))</f>
        <v>0</v>
      </c>
      <c r="P8613">
        <f>IF(OR(B8613="",C8613="",E8613=""),0,IF(A8613=2,H8613*IF(E8613="SGD",1,IF(E8613="USD",Settings!$B$22,IF(E8613="HKD",Settings!$B$23,1))),0))</f>
        <v>0</v>
      </c>
      <c r="Q8613" s="312">
        <f>IF(OR(J8613="",G8613=""),"",G8613+ROW()/1000000)</f>
      </c>
      <c r="R8613" s="247">
        <f>IF(Q8613="","",SUMIFS(Txn[Signed Units],Txn[Key],J8613,Txn[Transaction Order],"&lt;="&amp;Q8613))</f>
      </c>
    </row>
    <row r="8614" spans="10:18" ht="15" customHeight="1" x14ac:dyDescent="0.15">
      <c r="J8614" s="246">
        <f>IF(OR(B8614="",C8614="",E8614=""),"",B8614&amp;":"&amp;C8614&amp;":"&amp;E8614)</f>
      </c>
      <c r="K8614" s="247">
        <f>IF(A8614="","",A8614*D8614)</f>
      </c>
      <c r="L8614" s="246">
        <f>IF(A8614="","",IF(OR(A8614=1,A8614=0),H8614,0))</f>
      </c>
      <c r="M8614" s="246">
        <f>IF(A8614="","",IF(A8614=-1,H8614,0))</f>
      </c>
      <c r="N8614">
        <f>IF(J8614="","",IF(E8614="SGD",1,IF(E8614="USD",Settings!$B$22,IF(E8614="HKD",Settings!$B$23,1))))</f>
      </c>
      <c r="O8614">
        <f>IF(OR(B8614="",C8614="",E8614=""),0,(IF(A8614=-1,H8614,0)-IF(OR(A8614=1,A8614=0),H8614,0)+IF(A8614=2,H8614,0))*IF(E8614="SGD",1,IF(E8614="USD",Settings!$B$22,IF(E8614="HKD",Settings!$B$23,1))))</f>
        <v>0</v>
      </c>
      <c r="P8614">
        <f>IF(OR(B8614="",C8614="",E8614=""),0,IF(A8614=2,H8614*IF(E8614="SGD",1,IF(E8614="USD",Settings!$B$22,IF(E8614="HKD",Settings!$B$23,1))),0))</f>
        <v>0</v>
      </c>
      <c r="Q8614" s="312">
        <f>IF(OR(J8614="",G8614=""),"",G8614+ROW()/1000000)</f>
      </c>
      <c r="R8614" s="247">
        <f>IF(Q8614="","",SUMIFS(Txn[Signed Units],Txn[Key],J8614,Txn[Transaction Order],"&lt;="&amp;Q8614))</f>
      </c>
    </row>
    <row r="8615" spans="10:18" ht="15" customHeight="1" x14ac:dyDescent="0.15">
      <c r="J8615" s="246">
        <f>IF(OR(B8615="",C8615="",E8615=""),"",B8615&amp;":"&amp;C8615&amp;":"&amp;E8615)</f>
      </c>
      <c r="K8615" s="247">
        <f>IF(A8615="","",A8615*D8615)</f>
      </c>
      <c r="L8615" s="246">
        <f>IF(A8615="","",IF(OR(A8615=1,A8615=0),H8615,0))</f>
      </c>
      <c r="M8615" s="246">
        <f>IF(A8615="","",IF(A8615=-1,H8615,0))</f>
      </c>
      <c r="N8615">
        <f>IF(J8615="","",IF(E8615="SGD",1,IF(E8615="USD",Settings!$B$22,IF(E8615="HKD",Settings!$B$23,1))))</f>
      </c>
      <c r="O8615">
        <f>IF(OR(B8615="",C8615="",E8615=""),0,(IF(A8615=-1,H8615,0)-IF(OR(A8615=1,A8615=0),H8615,0)+IF(A8615=2,H8615,0))*IF(E8615="SGD",1,IF(E8615="USD",Settings!$B$22,IF(E8615="HKD",Settings!$B$23,1))))</f>
        <v>0</v>
      </c>
      <c r="P8615">
        <f>IF(OR(B8615="",C8615="",E8615=""),0,IF(A8615=2,H8615*IF(E8615="SGD",1,IF(E8615="USD",Settings!$B$22,IF(E8615="HKD",Settings!$B$23,1))),0))</f>
        <v>0</v>
      </c>
      <c r="Q8615" s="312">
        <f>IF(OR(J8615="",G8615=""),"",G8615+ROW()/1000000)</f>
      </c>
      <c r="R8615" s="247">
        <f>IF(Q8615="","",SUMIFS(Txn[Signed Units],Txn[Key],J8615,Txn[Transaction Order],"&lt;="&amp;Q8615))</f>
      </c>
    </row>
    <row r="8616" spans="10:18" ht="15" customHeight="1" x14ac:dyDescent="0.15">
      <c r="J8616" s="246">
        <f>IF(OR(B8616="",C8616="",E8616=""),"",B8616&amp;":"&amp;C8616&amp;":"&amp;E8616)</f>
      </c>
      <c r="K8616" s="247">
        <f>IF(A8616="","",A8616*D8616)</f>
      </c>
      <c r="L8616" s="246">
        <f>IF(A8616="","",IF(OR(A8616=1,A8616=0),H8616,0))</f>
      </c>
      <c r="M8616" s="246">
        <f>IF(A8616="","",IF(A8616=-1,H8616,0))</f>
      </c>
      <c r="N8616">
        <f>IF(J8616="","",IF(E8616="SGD",1,IF(E8616="USD",Settings!$B$22,IF(E8616="HKD",Settings!$B$23,1))))</f>
      </c>
      <c r="O8616">
        <f>IF(OR(B8616="",C8616="",E8616=""),0,(IF(A8616=-1,H8616,0)-IF(OR(A8616=1,A8616=0),H8616,0)+IF(A8616=2,H8616,0))*IF(E8616="SGD",1,IF(E8616="USD",Settings!$B$22,IF(E8616="HKD",Settings!$B$23,1))))</f>
        <v>0</v>
      </c>
      <c r="P8616">
        <f>IF(OR(B8616="",C8616="",E8616=""),0,IF(A8616=2,H8616*IF(E8616="SGD",1,IF(E8616="USD",Settings!$B$22,IF(E8616="HKD",Settings!$B$23,1))),0))</f>
        <v>0</v>
      </c>
      <c r="Q8616" s="312">
        <f>IF(OR(J8616="",G8616=""),"",G8616+ROW()/1000000)</f>
      </c>
      <c r="R8616" s="247">
        <f>IF(Q8616="","",SUMIFS(Txn[Signed Units],Txn[Key],J8616,Txn[Transaction Order],"&lt;="&amp;Q8616))</f>
      </c>
    </row>
    <row r="8617" spans="10:18" ht="15" customHeight="1" x14ac:dyDescent="0.15">
      <c r="J8617" s="246">
        <f>IF(OR(B8617="",C8617="",E8617=""),"",B8617&amp;":"&amp;C8617&amp;":"&amp;E8617)</f>
      </c>
      <c r="K8617" s="247">
        <f>IF(A8617="","",A8617*D8617)</f>
      </c>
      <c r="L8617" s="246">
        <f>IF(A8617="","",IF(OR(A8617=1,A8617=0),H8617,0))</f>
      </c>
      <c r="M8617" s="246">
        <f>IF(A8617="","",IF(A8617=-1,H8617,0))</f>
      </c>
      <c r="N8617">
        <f>IF(J8617="","",IF(E8617="SGD",1,IF(E8617="USD",Settings!$B$22,IF(E8617="HKD",Settings!$B$23,1))))</f>
      </c>
      <c r="O8617">
        <f>IF(OR(B8617="",C8617="",E8617=""),0,(IF(A8617=-1,H8617,0)-IF(OR(A8617=1,A8617=0),H8617,0)+IF(A8617=2,H8617,0))*IF(E8617="SGD",1,IF(E8617="USD",Settings!$B$22,IF(E8617="HKD",Settings!$B$23,1))))</f>
        <v>0</v>
      </c>
      <c r="P8617">
        <f>IF(OR(B8617="",C8617="",E8617=""),0,IF(A8617=2,H8617*IF(E8617="SGD",1,IF(E8617="USD",Settings!$B$22,IF(E8617="HKD",Settings!$B$23,1))),0))</f>
        <v>0</v>
      </c>
      <c r="Q8617" s="312">
        <f>IF(OR(J8617="",G8617=""),"",G8617+ROW()/1000000)</f>
      </c>
      <c r="R8617" s="247">
        <f>IF(Q8617="","",SUMIFS(Txn[Signed Units],Txn[Key],J8617,Txn[Transaction Order],"&lt;="&amp;Q8617))</f>
      </c>
    </row>
    <row r="8618" spans="10:18" ht="15" customHeight="1" x14ac:dyDescent="0.15">
      <c r="J8618" s="246">
        <f>IF(OR(B8618="",C8618="",E8618=""),"",B8618&amp;":"&amp;C8618&amp;":"&amp;E8618)</f>
      </c>
      <c r="K8618" s="247">
        <f>IF(A8618="","",A8618*D8618)</f>
      </c>
      <c r="L8618" s="246">
        <f>IF(A8618="","",IF(OR(A8618=1,A8618=0),H8618,0))</f>
      </c>
      <c r="M8618" s="246">
        <f>IF(A8618="","",IF(A8618=-1,H8618,0))</f>
      </c>
      <c r="N8618">
        <f>IF(J8618="","",IF(E8618="SGD",1,IF(E8618="USD",Settings!$B$22,IF(E8618="HKD",Settings!$B$23,1))))</f>
      </c>
      <c r="O8618">
        <f>IF(OR(B8618="",C8618="",E8618=""),0,(IF(A8618=-1,H8618,0)-IF(OR(A8618=1,A8618=0),H8618,0)+IF(A8618=2,H8618,0))*IF(E8618="SGD",1,IF(E8618="USD",Settings!$B$22,IF(E8618="HKD",Settings!$B$23,1))))</f>
        <v>0</v>
      </c>
      <c r="P8618">
        <f>IF(OR(B8618="",C8618="",E8618=""),0,IF(A8618=2,H8618*IF(E8618="SGD",1,IF(E8618="USD",Settings!$B$22,IF(E8618="HKD",Settings!$B$23,1))),0))</f>
        <v>0</v>
      </c>
      <c r="Q8618" s="312">
        <f>IF(OR(J8618="",G8618=""),"",G8618+ROW()/1000000)</f>
      </c>
      <c r="R8618" s="247">
        <f>IF(Q8618="","",SUMIFS(Txn[Signed Units],Txn[Key],J8618,Txn[Transaction Order],"&lt;="&amp;Q8618))</f>
      </c>
    </row>
    <row r="8619" spans="10:18" ht="15" customHeight="1" x14ac:dyDescent="0.15">
      <c r="J8619" s="246">
        <f>IF(OR(B8619="",C8619="",E8619=""),"",B8619&amp;":"&amp;C8619&amp;":"&amp;E8619)</f>
      </c>
      <c r="K8619" s="247">
        <f>IF(A8619="","",A8619*D8619)</f>
      </c>
      <c r="L8619" s="246">
        <f>IF(A8619="","",IF(OR(A8619=1,A8619=0),H8619,0))</f>
      </c>
      <c r="M8619" s="246">
        <f>IF(A8619="","",IF(A8619=-1,H8619,0))</f>
      </c>
      <c r="N8619">
        <f>IF(J8619="","",IF(E8619="SGD",1,IF(E8619="USD",Settings!$B$22,IF(E8619="HKD",Settings!$B$23,1))))</f>
      </c>
      <c r="O8619">
        <f>IF(OR(B8619="",C8619="",E8619=""),0,(IF(A8619=-1,H8619,0)-IF(OR(A8619=1,A8619=0),H8619,0)+IF(A8619=2,H8619,0))*IF(E8619="SGD",1,IF(E8619="USD",Settings!$B$22,IF(E8619="HKD",Settings!$B$23,1))))</f>
        <v>0</v>
      </c>
      <c r="P8619">
        <f>IF(OR(B8619="",C8619="",E8619=""),0,IF(A8619=2,H8619*IF(E8619="SGD",1,IF(E8619="USD",Settings!$B$22,IF(E8619="HKD",Settings!$B$23,1))),0))</f>
        <v>0</v>
      </c>
      <c r="Q8619" s="312">
        <f>IF(OR(J8619="",G8619=""),"",G8619+ROW()/1000000)</f>
      </c>
      <c r="R8619" s="247">
        <f>IF(Q8619="","",SUMIFS(Txn[Signed Units],Txn[Key],J8619,Txn[Transaction Order],"&lt;="&amp;Q8619))</f>
      </c>
    </row>
    <row r="8620" spans="10:18" ht="15" customHeight="1" x14ac:dyDescent="0.15">
      <c r="J8620" s="246">
        <f>IF(OR(B8620="",C8620="",E8620=""),"",B8620&amp;":"&amp;C8620&amp;":"&amp;E8620)</f>
      </c>
      <c r="K8620" s="247">
        <f>IF(A8620="","",A8620*D8620)</f>
      </c>
      <c r="L8620" s="246">
        <f>IF(A8620="","",IF(OR(A8620=1,A8620=0),H8620,0))</f>
      </c>
      <c r="M8620" s="246">
        <f>IF(A8620="","",IF(A8620=-1,H8620,0))</f>
      </c>
      <c r="N8620">
        <f>IF(J8620="","",IF(E8620="SGD",1,IF(E8620="USD",Settings!$B$22,IF(E8620="HKD",Settings!$B$23,1))))</f>
      </c>
      <c r="O8620">
        <f>IF(OR(B8620="",C8620="",E8620=""),0,(IF(A8620=-1,H8620,0)-IF(OR(A8620=1,A8620=0),H8620,0)+IF(A8620=2,H8620,0))*IF(E8620="SGD",1,IF(E8620="USD",Settings!$B$22,IF(E8620="HKD",Settings!$B$23,1))))</f>
        <v>0</v>
      </c>
      <c r="P8620">
        <f>IF(OR(B8620="",C8620="",E8620=""),0,IF(A8620=2,H8620*IF(E8620="SGD",1,IF(E8620="USD",Settings!$B$22,IF(E8620="HKD",Settings!$B$23,1))),0))</f>
        <v>0</v>
      </c>
      <c r="Q8620" s="312">
        <f>IF(OR(J8620="",G8620=""),"",G8620+ROW()/1000000)</f>
      </c>
      <c r="R8620" s="247">
        <f>IF(Q8620="","",SUMIFS(Txn[Signed Units],Txn[Key],J8620,Txn[Transaction Order],"&lt;="&amp;Q8620))</f>
      </c>
    </row>
    <row r="8621" spans="10:18" ht="15" customHeight="1" x14ac:dyDescent="0.15">
      <c r="J8621" s="246">
        <f>IF(OR(B8621="",C8621="",E8621=""),"",B8621&amp;":"&amp;C8621&amp;":"&amp;E8621)</f>
      </c>
      <c r="K8621" s="247">
        <f>IF(A8621="","",A8621*D8621)</f>
      </c>
      <c r="L8621" s="246">
        <f>IF(A8621="","",IF(OR(A8621=1,A8621=0),H8621,0))</f>
      </c>
      <c r="M8621" s="246">
        <f>IF(A8621="","",IF(A8621=-1,H8621,0))</f>
      </c>
      <c r="N8621">
        <f>IF(J8621="","",IF(E8621="SGD",1,IF(E8621="USD",Settings!$B$22,IF(E8621="HKD",Settings!$B$23,1))))</f>
      </c>
      <c r="O8621">
        <f>IF(OR(B8621="",C8621="",E8621=""),0,(IF(A8621=-1,H8621,0)-IF(OR(A8621=1,A8621=0),H8621,0)+IF(A8621=2,H8621,0))*IF(E8621="SGD",1,IF(E8621="USD",Settings!$B$22,IF(E8621="HKD",Settings!$B$23,1))))</f>
        <v>0</v>
      </c>
      <c r="P8621">
        <f>IF(OR(B8621="",C8621="",E8621=""),0,IF(A8621=2,H8621*IF(E8621="SGD",1,IF(E8621="USD",Settings!$B$22,IF(E8621="HKD",Settings!$B$23,1))),0))</f>
        <v>0</v>
      </c>
      <c r="Q8621" s="312">
        <f>IF(OR(J8621="",G8621=""),"",G8621+ROW()/1000000)</f>
      </c>
      <c r="R8621" s="247">
        <f>IF(Q8621="","",SUMIFS(Txn[Signed Units],Txn[Key],J8621,Txn[Transaction Order],"&lt;="&amp;Q8621))</f>
      </c>
    </row>
    <row r="8622" spans="10:18" ht="15" customHeight="1" x14ac:dyDescent="0.15">
      <c r="J8622" s="246">
        <f>IF(OR(B8622="",C8622="",E8622=""),"",B8622&amp;":"&amp;C8622&amp;":"&amp;E8622)</f>
      </c>
      <c r="K8622" s="247">
        <f>IF(A8622="","",A8622*D8622)</f>
      </c>
      <c r="L8622" s="246">
        <f>IF(A8622="","",IF(OR(A8622=1,A8622=0),H8622,0))</f>
      </c>
      <c r="M8622" s="246">
        <f>IF(A8622="","",IF(A8622=-1,H8622,0))</f>
      </c>
      <c r="N8622">
        <f>IF(J8622="","",IF(E8622="SGD",1,IF(E8622="USD",Settings!$B$22,IF(E8622="HKD",Settings!$B$23,1))))</f>
      </c>
      <c r="O8622">
        <f>IF(OR(B8622="",C8622="",E8622=""),0,(IF(A8622=-1,H8622,0)-IF(OR(A8622=1,A8622=0),H8622,0)+IF(A8622=2,H8622,0))*IF(E8622="SGD",1,IF(E8622="USD",Settings!$B$22,IF(E8622="HKD",Settings!$B$23,1))))</f>
        <v>0</v>
      </c>
      <c r="P8622">
        <f>IF(OR(B8622="",C8622="",E8622=""),0,IF(A8622=2,H8622*IF(E8622="SGD",1,IF(E8622="USD",Settings!$B$22,IF(E8622="HKD",Settings!$B$23,1))),0))</f>
        <v>0</v>
      </c>
      <c r="Q8622" s="312">
        <f>IF(OR(J8622="",G8622=""),"",G8622+ROW()/1000000)</f>
      </c>
      <c r="R8622" s="247">
        <f>IF(Q8622="","",SUMIFS(Txn[Signed Units],Txn[Key],J8622,Txn[Transaction Order],"&lt;="&amp;Q8622))</f>
      </c>
    </row>
    <row r="8623" spans="10:18" ht="15" customHeight="1" x14ac:dyDescent="0.15">
      <c r="J8623" s="246">
        <f>IF(OR(B8623="",C8623="",E8623=""),"",B8623&amp;":"&amp;C8623&amp;":"&amp;E8623)</f>
      </c>
      <c r="K8623" s="247">
        <f>IF(A8623="","",A8623*D8623)</f>
      </c>
      <c r="L8623" s="246">
        <f>IF(A8623="","",IF(OR(A8623=1,A8623=0),H8623,0))</f>
      </c>
      <c r="M8623" s="246">
        <f>IF(A8623="","",IF(A8623=-1,H8623,0))</f>
      </c>
      <c r="N8623">
        <f>IF(J8623="","",IF(E8623="SGD",1,IF(E8623="USD",Settings!$B$22,IF(E8623="HKD",Settings!$B$23,1))))</f>
      </c>
      <c r="O8623">
        <f>IF(OR(B8623="",C8623="",E8623=""),0,(IF(A8623=-1,H8623,0)-IF(OR(A8623=1,A8623=0),H8623,0)+IF(A8623=2,H8623,0))*IF(E8623="SGD",1,IF(E8623="USD",Settings!$B$22,IF(E8623="HKD",Settings!$B$23,1))))</f>
        <v>0</v>
      </c>
      <c r="P8623">
        <f>IF(OR(B8623="",C8623="",E8623=""),0,IF(A8623=2,H8623*IF(E8623="SGD",1,IF(E8623="USD",Settings!$B$22,IF(E8623="HKD",Settings!$B$23,1))),0))</f>
        <v>0</v>
      </c>
      <c r="Q8623" s="312">
        <f>IF(OR(J8623="",G8623=""),"",G8623+ROW()/1000000)</f>
      </c>
      <c r="R8623" s="247">
        <f>IF(Q8623="","",SUMIFS(Txn[Signed Units],Txn[Key],J8623,Txn[Transaction Order],"&lt;="&amp;Q8623))</f>
      </c>
    </row>
    <row r="8624" spans="10:18" ht="15" customHeight="1" x14ac:dyDescent="0.15">
      <c r="J8624" s="246">
        <f>IF(OR(B8624="",C8624="",E8624=""),"",B8624&amp;":"&amp;C8624&amp;":"&amp;E8624)</f>
      </c>
      <c r="K8624" s="247">
        <f>IF(A8624="","",A8624*D8624)</f>
      </c>
      <c r="L8624" s="246">
        <f>IF(A8624="","",IF(OR(A8624=1,A8624=0),H8624,0))</f>
      </c>
      <c r="M8624" s="246">
        <f>IF(A8624="","",IF(A8624=-1,H8624,0))</f>
      </c>
      <c r="N8624">
        <f>IF(J8624="","",IF(E8624="SGD",1,IF(E8624="USD",Settings!$B$22,IF(E8624="HKD",Settings!$B$23,1))))</f>
      </c>
      <c r="O8624">
        <f>IF(OR(B8624="",C8624="",E8624=""),0,(IF(A8624=-1,H8624,0)-IF(OR(A8624=1,A8624=0),H8624,0)+IF(A8624=2,H8624,0))*IF(E8624="SGD",1,IF(E8624="USD",Settings!$B$22,IF(E8624="HKD",Settings!$B$23,1))))</f>
        <v>0</v>
      </c>
      <c r="P8624">
        <f>IF(OR(B8624="",C8624="",E8624=""),0,IF(A8624=2,H8624*IF(E8624="SGD",1,IF(E8624="USD",Settings!$B$22,IF(E8624="HKD",Settings!$B$23,1))),0))</f>
        <v>0</v>
      </c>
      <c r="Q8624" s="312">
        <f>IF(OR(J8624="",G8624=""),"",G8624+ROW()/1000000)</f>
      </c>
      <c r="R8624" s="247">
        <f>IF(Q8624="","",SUMIFS(Txn[Signed Units],Txn[Key],J8624,Txn[Transaction Order],"&lt;="&amp;Q8624))</f>
      </c>
    </row>
    <row r="8625" spans="10:18" ht="15" customHeight="1" x14ac:dyDescent="0.15">
      <c r="J8625" s="246">
        <f>IF(OR(B8625="",C8625="",E8625=""),"",B8625&amp;":"&amp;C8625&amp;":"&amp;E8625)</f>
      </c>
      <c r="K8625" s="247">
        <f>IF(A8625="","",A8625*D8625)</f>
      </c>
      <c r="L8625" s="246">
        <f>IF(A8625="","",IF(OR(A8625=1,A8625=0),H8625,0))</f>
      </c>
      <c r="M8625" s="246">
        <f>IF(A8625="","",IF(A8625=-1,H8625,0))</f>
      </c>
      <c r="N8625">
        <f>IF(J8625="","",IF(E8625="SGD",1,IF(E8625="USD",Settings!$B$22,IF(E8625="HKD",Settings!$B$23,1))))</f>
      </c>
      <c r="O8625">
        <f>IF(OR(B8625="",C8625="",E8625=""),0,(IF(A8625=-1,H8625,0)-IF(OR(A8625=1,A8625=0),H8625,0)+IF(A8625=2,H8625,0))*IF(E8625="SGD",1,IF(E8625="USD",Settings!$B$22,IF(E8625="HKD",Settings!$B$23,1))))</f>
        <v>0</v>
      </c>
      <c r="P8625">
        <f>IF(OR(B8625="",C8625="",E8625=""),0,IF(A8625=2,H8625*IF(E8625="SGD",1,IF(E8625="USD",Settings!$B$22,IF(E8625="HKD",Settings!$B$23,1))),0))</f>
        <v>0</v>
      </c>
      <c r="Q8625" s="312">
        <f>IF(OR(J8625="",G8625=""),"",G8625+ROW()/1000000)</f>
      </c>
      <c r="R8625" s="247">
        <f>IF(Q8625="","",SUMIFS(Txn[Signed Units],Txn[Key],J8625,Txn[Transaction Order],"&lt;="&amp;Q8625))</f>
      </c>
    </row>
    <row r="8626" spans="10:18" ht="15" customHeight="1" x14ac:dyDescent="0.15">
      <c r="J8626" s="246">
        <f>IF(OR(B8626="",C8626="",E8626=""),"",B8626&amp;":"&amp;C8626&amp;":"&amp;E8626)</f>
      </c>
      <c r="K8626" s="247">
        <f>IF(A8626="","",A8626*D8626)</f>
      </c>
      <c r="L8626" s="246">
        <f>IF(A8626="","",IF(OR(A8626=1,A8626=0),H8626,0))</f>
      </c>
      <c r="M8626" s="246">
        <f>IF(A8626="","",IF(A8626=-1,H8626,0))</f>
      </c>
      <c r="N8626">
        <f>IF(J8626="","",IF(E8626="SGD",1,IF(E8626="USD",Settings!$B$22,IF(E8626="HKD",Settings!$B$23,1))))</f>
      </c>
      <c r="O8626">
        <f>IF(OR(B8626="",C8626="",E8626=""),0,(IF(A8626=-1,H8626,0)-IF(OR(A8626=1,A8626=0),H8626,0)+IF(A8626=2,H8626,0))*IF(E8626="SGD",1,IF(E8626="USD",Settings!$B$22,IF(E8626="HKD",Settings!$B$23,1))))</f>
        <v>0</v>
      </c>
      <c r="P8626">
        <f>IF(OR(B8626="",C8626="",E8626=""),0,IF(A8626=2,H8626*IF(E8626="SGD",1,IF(E8626="USD",Settings!$B$22,IF(E8626="HKD",Settings!$B$23,1))),0))</f>
        <v>0</v>
      </c>
      <c r="Q8626" s="312">
        <f>IF(OR(J8626="",G8626=""),"",G8626+ROW()/1000000)</f>
      </c>
      <c r="R8626" s="247">
        <f>IF(Q8626="","",SUMIFS(Txn[Signed Units],Txn[Key],J8626,Txn[Transaction Order],"&lt;="&amp;Q8626))</f>
      </c>
    </row>
    <row r="8627" spans="10:18" ht="15" customHeight="1" x14ac:dyDescent="0.15">
      <c r="J8627" s="246">
        <f>IF(OR(B8627="",C8627="",E8627=""),"",B8627&amp;":"&amp;C8627&amp;":"&amp;E8627)</f>
      </c>
      <c r="K8627" s="247">
        <f>IF(A8627="","",A8627*D8627)</f>
      </c>
      <c r="L8627" s="246">
        <f>IF(A8627="","",IF(OR(A8627=1,A8627=0),H8627,0))</f>
      </c>
      <c r="M8627" s="246">
        <f>IF(A8627="","",IF(A8627=-1,H8627,0))</f>
      </c>
      <c r="N8627">
        <f>IF(J8627="","",IF(E8627="SGD",1,IF(E8627="USD",Settings!$B$22,IF(E8627="HKD",Settings!$B$23,1))))</f>
      </c>
      <c r="O8627">
        <f>IF(OR(B8627="",C8627="",E8627=""),0,(IF(A8627=-1,H8627,0)-IF(OR(A8627=1,A8627=0),H8627,0)+IF(A8627=2,H8627,0))*IF(E8627="SGD",1,IF(E8627="USD",Settings!$B$22,IF(E8627="HKD",Settings!$B$23,1))))</f>
        <v>0</v>
      </c>
      <c r="P8627">
        <f>IF(OR(B8627="",C8627="",E8627=""),0,IF(A8627=2,H8627*IF(E8627="SGD",1,IF(E8627="USD",Settings!$B$22,IF(E8627="HKD",Settings!$B$23,1))),0))</f>
        <v>0</v>
      </c>
      <c r="Q8627" s="312">
        <f>IF(OR(J8627="",G8627=""),"",G8627+ROW()/1000000)</f>
      </c>
      <c r="R8627" s="247">
        <f>IF(Q8627="","",SUMIFS(Txn[Signed Units],Txn[Key],J8627,Txn[Transaction Order],"&lt;="&amp;Q8627))</f>
      </c>
    </row>
    <row r="8628" spans="10:18" ht="15" customHeight="1" x14ac:dyDescent="0.15">
      <c r="J8628" s="246">
        <f>IF(OR(B8628="",C8628="",E8628=""),"",B8628&amp;":"&amp;C8628&amp;":"&amp;E8628)</f>
      </c>
      <c r="K8628" s="247">
        <f>IF(A8628="","",A8628*D8628)</f>
      </c>
      <c r="L8628" s="246">
        <f>IF(A8628="","",IF(OR(A8628=1,A8628=0),H8628,0))</f>
      </c>
      <c r="M8628" s="246">
        <f>IF(A8628="","",IF(A8628=-1,H8628,0))</f>
      </c>
      <c r="N8628">
        <f>IF(J8628="","",IF(E8628="SGD",1,IF(E8628="USD",Settings!$B$22,IF(E8628="HKD",Settings!$B$23,1))))</f>
      </c>
      <c r="O8628">
        <f>IF(OR(B8628="",C8628="",E8628=""),0,(IF(A8628=-1,H8628,0)-IF(OR(A8628=1,A8628=0),H8628,0)+IF(A8628=2,H8628,0))*IF(E8628="SGD",1,IF(E8628="USD",Settings!$B$22,IF(E8628="HKD",Settings!$B$23,1))))</f>
        <v>0</v>
      </c>
      <c r="P8628">
        <f>IF(OR(B8628="",C8628="",E8628=""),0,IF(A8628=2,H8628*IF(E8628="SGD",1,IF(E8628="USD",Settings!$B$22,IF(E8628="HKD",Settings!$B$23,1))),0))</f>
        <v>0</v>
      </c>
      <c r="Q8628" s="312">
        <f>IF(OR(J8628="",G8628=""),"",G8628+ROW()/1000000)</f>
      </c>
      <c r="R8628" s="247">
        <f>IF(Q8628="","",SUMIFS(Txn[Signed Units],Txn[Key],J8628,Txn[Transaction Order],"&lt;="&amp;Q8628))</f>
      </c>
    </row>
    <row r="8629" spans="10:18" ht="15" customHeight="1" x14ac:dyDescent="0.15">
      <c r="J8629" s="246">
        <f>IF(OR(B8629="",C8629="",E8629=""),"",B8629&amp;":"&amp;C8629&amp;":"&amp;E8629)</f>
      </c>
      <c r="K8629" s="247">
        <f>IF(A8629="","",A8629*D8629)</f>
      </c>
      <c r="L8629" s="246">
        <f>IF(A8629="","",IF(OR(A8629=1,A8629=0),H8629,0))</f>
      </c>
      <c r="M8629" s="246">
        <f>IF(A8629="","",IF(A8629=-1,H8629,0))</f>
      </c>
      <c r="N8629">
        <f>IF(J8629="","",IF(E8629="SGD",1,IF(E8629="USD",Settings!$B$22,IF(E8629="HKD",Settings!$B$23,1))))</f>
      </c>
      <c r="O8629">
        <f>IF(OR(B8629="",C8629="",E8629=""),0,(IF(A8629=-1,H8629,0)-IF(OR(A8629=1,A8629=0),H8629,0)+IF(A8629=2,H8629,0))*IF(E8629="SGD",1,IF(E8629="USD",Settings!$B$22,IF(E8629="HKD",Settings!$B$23,1))))</f>
        <v>0</v>
      </c>
      <c r="P8629">
        <f>IF(OR(B8629="",C8629="",E8629=""),0,IF(A8629=2,H8629*IF(E8629="SGD",1,IF(E8629="USD",Settings!$B$22,IF(E8629="HKD",Settings!$B$23,1))),0))</f>
        <v>0</v>
      </c>
      <c r="Q8629" s="312">
        <f>IF(OR(J8629="",G8629=""),"",G8629+ROW()/1000000)</f>
      </c>
      <c r="R8629" s="247">
        <f>IF(Q8629="","",SUMIFS(Txn[Signed Units],Txn[Key],J8629,Txn[Transaction Order],"&lt;="&amp;Q8629))</f>
      </c>
    </row>
    <row r="8630" spans="10:18" ht="15" customHeight="1" x14ac:dyDescent="0.15">
      <c r="J8630" s="246">
        <f>IF(OR(B8630="",C8630="",E8630=""),"",B8630&amp;":"&amp;C8630&amp;":"&amp;E8630)</f>
      </c>
      <c r="K8630" s="247">
        <f>IF(A8630="","",A8630*D8630)</f>
      </c>
      <c r="L8630" s="246">
        <f>IF(A8630="","",IF(OR(A8630=1,A8630=0),H8630,0))</f>
      </c>
      <c r="M8630" s="246">
        <f>IF(A8630="","",IF(A8630=-1,H8630,0))</f>
      </c>
      <c r="N8630">
        <f>IF(J8630="","",IF(E8630="SGD",1,IF(E8630="USD",Settings!$B$22,IF(E8630="HKD",Settings!$B$23,1))))</f>
      </c>
      <c r="O8630">
        <f>IF(OR(B8630="",C8630="",E8630=""),0,(IF(A8630=-1,H8630,0)-IF(OR(A8630=1,A8630=0),H8630,0)+IF(A8630=2,H8630,0))*IF(E8630="SGD",1,IF(E8630="USD",Settings!$B$22,IF(E8630="HKD",Settings!$B$23,1))))</f>
        <v>0</v>
      </c>
      <c r="P8630">
        <f>IF(OR(B8630="",C8630="",E8630=""),0,IF(A8630=2,H8630*IF(E8630="SGD",1,IF(E8630="USD",Settings!$B$22,IF(E8630="HKD",Settings!$B$23,1))),0))</f>
        <v>0</v>
      </c>
      <c r="Q8630" s="312">
        <f>IF(OR(J8630="",G8630=""),"",G8630+ROW()/1000000)</f>
      </c>
      <c r="R8630" s="247">
        <f>IF(Q8630="","",SUMIFS(Txn[Signed Units],Txn[Key],J8630,Txn[Transaction Order],"&lt;="&amp;Q8630))</f>
      </c>
    </row>
    <row r="8631" spans="10:18" ht="15" customHeight="1" x14ac:dyDescent="0.15">
      <c r="J8631" s="246">
        <f>IF(OR(B8631="",C8631="",E8631=""),"",B8631&amp;":"&amp;C8631&amp;":"&amp;E8631)</f>
      </c>
      <c r="K8631" s="247">
        <f>IF(A8631="","",A8631*D8631)</f>
      </c>
      <c r="L8631" s="246">
        <f>IF(A8631="","",IF(OR(A8631=1,A8631=0),H8631,0))</f>
      </c>
      <c r="M8631" s="246">
        <f>IF(A8631="","",IF(A8631=-1,H8631,0))</f>
      </c>
      <c r="N8631">
        <f>IF(J8631="","",IF(E8631="SGD",1,IF(E8631="USD",Settings!$B$22,IF(E8631="HKD",Settings!$B$23,1))))</f>
      </c>
      <c r="O8631">
        <f>IF(OR(B8631="",C8631="",E8631=""),0,(IF(A8631=-1,H8631,0)-IF(OR(A8631=1,A8631=0),H8631,0)+IF(A8631=2,H8631,0))*IF(E8631="SGD",1,IF(E8631="USD",Settings!$B$22,IF(E8631="HKD",Settings!$B$23,1))))</f>
        <v>0</v>
      </c>
      <c r="P8631">
        <f>IF(OR(B8631="",C8631="",E8631=""),0,IF(A8631=2,H8631*IF(E8631="SGD",1,IF(E8631="USD",Settings!$B$22,IF(E8631="HKD",Settings!$B$23,1))),0))</f>
        <v>0</v>
      </c>
      <c r="Q8631" s="312">
        <f>IF(OR(J8631="",G8631=""),"",G8631+ROW()/1000000)</f>
      </c>
      <c r="R8631" s="247">
        <f>IF(Q8631="","",SUMIFS(Txn[Signed Units],Txn[Key],J8631,Txn[Transaction Order],"&lt;="&amp;Q8631))</f>
      </c>
    </row>
    <row r="8632" spans="10:18" ht="15" customHeight="1" x14ac:dyDescent="0.15">
      <c r="J8632" s="246">
        <f>IF(OR(B8632="",C8632="",E8632=""),"",B8632&amp;":"&amp;C8632&amp;":"&amp;E8632)</f>
      </c>
      <c r="K8632" s="247">
        <f>IF(A8632="","",A8632*D8632)</f>
      </c>
      <c r="L8632" s="246">
        <f>IF(A8632="","",IF(OR(A8632=1,A8632=0),H8632,0))</f>
      </c>
      <c r="M8632" s="246">
        <f>IF(A8632="","",IF(A8632=-1,H8632,0))</f>
      </c>
      <c r="N8632">
        <f>IF(J8632="","",IF(E8632="SGD",1,IF(E8632="USD",Settings!$B$22,IF(E8632="HKD",Settings!$B$23,1))))</f>
      </c>
      <c r="O8632">
        <f>IF(OR(B8632="",C8632="",E8632=""),0,(IF(A8632=-1,H8632,0)-IF(OR(A8632=1,A8632=0),H8632,0)+IF(A8632=2,H8632,0))*IF(E8632="SGD",1,IF(E8632="USD",Settings!$B$22,IF(E8632="HKD",Settings!$B$23,1))))</f>
        <v>0</v>
      </c>
      <c r="P8632">
        <f>IF(OR(B8632="",C8632="",E8632=""),0,IF(A8632=2,H8632*IF(E8632="SGD",1,IF(E8632="USD",Settings!$B$22,IF(E8632="HKD",Settings!$B$23,1))),0))</f>
        <v>0</v>
      </c>
      <c r="Q8632" s="312">
        <f>IF(OR(J8632="",G8632=""),"",G8632+ROW()/1000000)</f>
      </c>
      <c r="R8632" s="247">
        <f>IF(Q8632="","",SUMIFS(Txn[Signed Units],Txn[Key],J8632,Txn[Transaction Order],"&lt;="&amp;Q8632))</f>
      </c>
    </row>
    <row r="8633" spans="10:18" ht="15" customHeight="1" x14ac:dyDescent="0.15">
      <c r="J8633" s="246">
        <f>IF(OR(B8633="",C8633="",E8633=""),"",B8633&amp;":"&amp;C8633&amp;":"&amp;E8633)</f>
      </c>
      <c r="K8633" s="247">
        <f>IF(A8633="","",A8633*D8633)</f>
      </c>
      <c r="L8633" s="246">
        <f>IF(A8633="","",IF(OR(A8633=1,A8633=0),H8633,0))</f>
      </c>
      <c r="M8633" s="246">
        <f>IF(A8633="","",IF(A8633=-1,H8633,0))</f>
      </c>
      <c r="N8633">
        <f>IF(J8633="","",IF(E8633="SGD",1,IF(E8633="USD",Settings!$B$22,IF(E8633="HKD",Settings!$B$23,1))))</f>
      </c>
      <c r="O8633">
        <f>IF(OR(B8633="",C8633="",E8633=""),0,(IF(A8633=-1,H8633,0)-IF(OR(A8633=1,A8633=0),H8633,0)+IF(A8633=2,H8633,0))*IF(E8633="SGD",1,IF(E8633="USD",Settings!$B$22,IF(E8633="HKD",Settings!$B$23,1))))</f>
        <v>0</v>
      </c>
      <c r="P8633">
        <f>IF(OR(B8633="",C8633="",E8633=""),0,IF(A8633=2,H8633*IF(E8633="SGD",1,IF(E8633="USD",Settings!$B$22,IF(E8633="HKD",Settings!$B$23,1))),0))</f>
        <v>0</v>
      </c>
      <c r="Q8633" s="312">
        <f>IF(OR(J8633="",G8633=""),"",G8633+ROW()/1000000)</f>
      </c>
      <c r="R8633" s="247">
        <f>IF(Q8633="","",SUMIFS(Txn[Signed Units],Txn[Key],J8633,Txn[Transaction Order],"&lt;="&amp;Q8633))</f>
      </c>
    </row>
    <row r="8634" spans="10:18" ht="15" customHeight="1" x14ac:dyDescent="0.15">
      <c r="J8634" s="246">
        <f>IF(OR(B8634="",C8634="",E8634=""),"",B8634&amp;":"&amp;C8634&amp;":"&amp;E8634)</f>
      </c>
      <c r="K8634" s="247">
        <f>IF(A8634="","",A8634*D8634)</f>
      </c>
      <c r="L8634" s="246">
        <f>IF(A8634="","",IF(OR(A8634=1,A8634=0),H8634,0))</f>
      </c>
      <c r="M8634" s="246">
        <f>IF(A8634="","",IF(A8634=-1,H8634,0))</f>
      </c>
      <c r="N8634">
        <f>IF(J8634="","",IF(E8634="SGD",1,IF(E8634="USD",Settings!$B$22,IF(E8634="HKD",Settings!$B$23,1))))</f>
      </c>
      <c r="O8634">
        <f>IF(OR(B8634="",C8634="",E8634=""),0,(IF(A8634=-1,H8634,0)-IF(OR(A8634=1,A8634=0),H8634,0)+IF(A8634=2,H8634,0))*IF(E8634="SGD",1,IF(E8634="USD",Settings!$B$22,IF(E8634="HKD",Settings!$B$23,1))))</f>
        <v>0</v>
      </c>
      <c r="P8634">
        <f>IF(OR(B8634="",C8634="",E8634=""),0,IF(A8634=2,H8634*IF(E8634="SGD",1,IF(E8634="USD",Settings!$B$22,IF(E8634="HKD",Settings!$B$23,1))),0))</f>
        <v>0</v>
      </c>
      <c r="Q8634" s="312">
        <f>IF(OR(J8634="",G8634=""),"",G8634+ROW()/1000000)</f>
      </c>
      <c r="R8634" s="247">
        <f>IF(Q8634="","",SUMIFS(Txn[Signed Units],Txn[Key],J8634,Txn[Transaction Order],"&lt;="&amp;Q8634))</f>
      </c>
    </row>
    <row r="8635" spans="10:18" ht="15" customHeight="1" x14ac:dyDescent="0.15">
      <c r="J8635" s="246">
        <f>IF(OR(B8635="",C8635="",E8635=""),"",B8635&amp;":"&amp;C8635&amp;":"&amp;E8635)</f>
      </c>
      <c r="K8635" s="247">
        <f>IF(A8635="","",A8635*D8635)</f>
      </c>
      <c r="L8635" s="246">
        <f>IF(A8635="","",IF(OR(A8635=1,A8635=0),H8635,0))</f>
      </c>
      <c r="M8635" s="246">
        <f>IF(A8635="","",IF(A8635=-1,H8635,0))</f>
      </c>
      <c r="N8635">
        <f>IF(J8635="","",IF(E8635="SGD",1,IF(E8635="USD",Settings!$B$22,IF(E8635="HKD",Settings!$B$23,1))))</f>
      </c>
      <c r="O8635">
        <f>IF(OR(B8635="",C8635="",E8635=""),0,(IF(A8635=-1,H8635,0)-IF(OR(A8635=1,A8635=0),H8635,0)+IF(A8635=2,H8635,0))*IF(E8635="SGD",1,IF(E8635="USD",Settings!$B$22,IF(E8635="HKD",Settings!$B$23,1))))</f>
        <v>0</v>
      </c>
      <c r="P8635">
        <f>IF(OR(B8635="",C8635="",E8635=""),0,IF(A8635=2,H8635*IF(E8635="SGD",1,IF(E8635="USD",Settings!$B$22,IF(E8635="HKD",Settings!$B$23,1))),0))</f>
        <v>0</v>
      </c>
      <c r="Q8635" s="312">
        <f>IF(OR(J8635="",G8635=""),"",G8635+ROW()/1000000)</f>
      </c>
      <c r="R8635" s="247">
        <f>IF(Q8635="","",SUMIFS(Txn[Signed Units],Txn[Key],J8635,Txn[Transaction Order],"&lt;="&amp;Q8635))</f>
      </c>
    </row>
    <row r="8636" spans="10:18" ht="15" customHeight="1" x14ac:dyDescent="0.15">
      <c r="J8636" s="246">
        <f>IF(OR(B8636="",C8636="",E8636=""),"",B8636&amp;":"&amp;C8636&amp;":"&amp;E8636)</f>
      </c>
      <c r="K8636" s="247">
        <f>IF(A8636="","",A8636*D8636)</f>
      </c>
      <c r="L8636" s="246">
        <f>IF(A8636="","",IF(OR(A8636=1,A8636=0),H8636,0))</f>
      </c>
      <c r="M8636" s="246">
        <f>IF(A8636="","",IF(A8636=-1,H8636,0))</f>
      </c>
      <c r="N8636">
        <f>IF(J8636="","",IF(E8636="SGD",1,IF(E8636="USD",Settings!$B$22,IF(E8636="HKD",Settings!$B$23,1))))</f>
      </c>
      <c r="O8636">
        <f>IF(OR(B8636="",C8636="",E8636=""),0,(IF(A8636=-1,H8636,0)-IF(OR(A8636=1,A8636=0),H8636,0)+IF(A8636=2,H8636,0))*IF(E8636="SGD",1,IF(E8636="USD",Settings!$B$22,IF(E8636="HKD",Settings!$B$23,1))))</f>
        <v>0</v>
      </c>
      <c r="P8636">
        <f>IF(OR(B8636="",C8636="",E8636=""),0,IF(A8636=2,H8636*IF(E8636="SGD",1,IF(E8636="USD",Settings!$B$22,IF(E8636="HKD",Settings!$B$23,1))),0))</f>
        <v>0</v>
      </c>
      <c r="Q8636" s="312">
        <f>IF(OR(J8636="",G8636=""),"",G8636+ROW()/1000000)</f>
      </c>
      <c r="R8636" s="247">
        <f>IF(Q8636="","",SUMIFS(Txn[Signed Units],Txn[Key],J8636,Txn[Transaction Order],"&lt;="&amp;Q8636))</f>
      </c>
    </row>
    <row r="8637" spans="10:18" ht="15" customHeight="1" x14ac:dyDescent="0.15">
      <c r="J8637" s="246">
        <f>IF(OR(B8637="",C8637="",E8637=""),"",B8637&amp;":"&amp;C8637&amp;":"&amp;E8637)</f>
      </c>
      <c r="K8637" s="247">
        <f>IF(A8637="","",A8637*D8637)</f>
      </c>
      <c r="L8637" s="246">
        <f>IF(A8637="","",IF(OR(A8637=1,A8637=0),H8637,0))</f>
      </c>
      <c r="M8637" s="246">
        <f>IF(A8637="","",IF(A8637=-1,H8637,0))</f>
      </c>
      <c r="N8637">
        <f>IF(J8637="","",IF(E8637="SGD",1,IF(E8637="USD",Settings!$B$22,IF(E8637="HKD",Settings!$B$23,1))))</f>
      </c>
      <c r="O8637">
        <f>IF(OR(B8637="",C8637="",E8637=""),0,(IF(A8637=-1,H8637,0)-IF(OR(A8637=1,A8637=0),H8637,0)+IF(A8637=2,H8637,0))*IF(E8637="SGD",1,IF(E8637="USD",Settings!$B$22,IF(E8637="HKD",Settings!$B$23,1))))</f>
        <v>0</v>
      </c>
      <c r="P8637">
        <f>IF(OR(B8637="",C8637="",E8637=""),0,IF(A8637=2,H8637*IF(E8637="SGD",1,IF(E8637="USD",Settings!$B$22,IF(E8637="HKD",Settings!$B$23,1))),0))</f>
        <v>0</v>
      </c>
      <c r="Q8637" s="312">
        <f>IF(OR(J8637="",G8637=""),"",G8637+ROW()/1000000)</f>
      </c>
      <c r="R8637" s="247">
        <f>IF(Q8637="","",SUMIFS(Txn[Signed Units],Txn[Key],J8637,Txn[Transaction Order],"&lt;="&amp;Q8637))</f>
      </c>
    </row>
    <row r="8638" spans="10:18" ht="15" customHeight="1" x14ac:dyDescent="0.15">
      <c r="J8638" s="246">
        <f>IF(OR(B8638="",C8638="",E8638=""),"",B8638&amp;":"&amp;C8638&amp;":"&amp;E8638)</f>
      </c>
      <c r="K8638" s="247">
        <f>IF(A8638="","",A8638*D8638)</f>
      </c>
      <c r="L8638" s="246">
        <f>IF(A8638="","",IF(OR(A8638=1,A8638=0),H8638,0))</f>
      </c>
      <c r="M8638" s="246">
        <f>IF(A8638="","",IF(A8638=-1,H8638,0))</f>
      </c>
      <c r="N8638">
        <f>IF(J8638="","",IF(E8638="SGD",1,IF(E8638="USD",Settings!$B$22,IF(E8638="HKD",Settings!$B$23,1))))</f>
      </c>
      <c r="O8638">
        <f>IF(OR(B8638="",C8638="",E8638=""),0,(IF(A8638=-1,H8638,0)-IF(OR(A8638=1,A8638=0),H8638,0)+IF(A8638=2,H8638,0))*IF(E8638="SGD",1,IF(E8638="USD",Settings!$B$22,IF(E8638="HKD",Settings!$B$23,1))))</f>
        <v>0</v>
      </c>
      <c r="P8638">
        <f>IF(OR(B8638="",C8638="",E8638=""),0,IF(A8638=2,H8638*IF(E8638="SGD",1,IF(E8638="USD",Settings!$B$22,IF(E8638="HKD",Settings!$B$23,1))),0))</f>
        <v>0</v>
      </c>
      <c r="Q8638" s="312">
        <f>IF(OR(J8638="",G8638=""),"",G8638+ROW()/1000000)</f>
      </c>
      <c r="R8638" s="247">
        <f>IF(Q8638="","",SUMIFS(Txn[Signed Units],Txn[Key],J8638,Txn[Transaction Order],"&lt;="&amp;Q8638))</f>
      </c>
    </row>
    <row r="8639" spans="10:18" ht="15" customHeight="1" x14ac:dyDescent="0.15">
      <c r="J8639" s="246">
        <f>IF(OR(B8639="",C8639="",E8639=""),"",B8639&amp;":"&amp;C8639&amp;":"&amp;E8639)</f>
      </c>
      <c r="K8639" s="247">
        <f>IF(A8639="","",A8639*D8639)</f>
      </c>
      <c r="L8639" s="246">
        <f>IF(A8639="","",IF(OR(A8639=1,A8639=0),H8639,0))</f>
      </c>
      <c r="M8639" s="246">
        <f>IF(A8639="","",IF(A8639=-1,H8639,0))</f>
      </c>
      <c r="N8639">
        <f>IF(J8639="","",IF(E8639="SGD",1,IF(E8639="USD",Settings!$B$22,IF(E8639="HKD",Settings!$B$23,1))))</f>
      </c>
      <c r="O8639">
        <f>IF(OR(B8639="",C8639="",E8639=""),0,(IF(A8639=-1,H8639,0)-IF(OR(A8639=1,A8639=0),H8639,0)+IF(A8639=2,H8639,0))*IF(E8639="SGD",1,IF(E8639="USD",Settings!$B$22,IF(E8639="HKD",Settings!$B$23,1))))</f>
        <v>0</v>
      </c>
      <c r="P8639">
        <f>IF(OR(B8639="",C8639="",E8639=""),0,IF(A8639=2,H8639*IF(E8639="SGD",1,IF(E8639="USD",Settings!$B$22,IF(E8639="HKD",Settings!$B$23,1))),0))</f>
        <v>0</v>
      </c>
      <c r="Q8639" s="312">
        <f>IF(OR(J8639="",G8639=""),"",G8639+ROW()/1000000)</f>
      </c>
      <c r="R8639" s="247">
        <f>IF(Q8639="","",SUMIFS(Txn[Signed Units],Txn[Key],J8639,Txn[Transaction Order],"&lt;="&amp;Q8639))</f>
      </c>
    </row>
    <row r="8640" spans="10:18" ht="15" customHeight="1" x14ac:dyDescent="0.15">
      <c r="J8640" s="246">
        <f>IF(OR(B8640="",C8640="",E8640=""),"",B8640&amp;":"&amp;C8640&amp;":"&amp;E8640)</f>
      </c>
      <c r="K8640" s="247">
        <f>IF(A8640="","",A8640*D8640)</f>
      </c>
      <c r="L8640" s="246">
        <f>IF(A8640="","",IF(OR(A8640=1,A8640=0),H8640,0))</f>
      </c>
      <c r="M8640" s="246">
        <f>IF(A8640="","",IF(A8640=-1,H8640,0))</f>
      </c>
      <c r="N8640">
        <f>IF(J8640="","",IF(E8640="SGD",1,IF(E8640="USD",Settings!$B$22,IF(E8640="HKD",Settings!$B$23,1))))</f>
      </c>
      <c r="O8640">
        <f>IF(OR(B8640="",C8640="",E8640=""),0,(IF(A8640=-1,H8640,0)-IF(OR(A8640=1,A8640=0),H8640,0)+IF(A8640=2,H8640,0))*IF(E8640="SGD",1,IF(E8640="USD",Settings!$B$22,IF(E8640="HKD",Settings!$B$23,1))))</f>
        <v>0</v>
      </c>
      <c r="P8640">
        <f>IF(OR(B8640="",C8640="",E8640=""),0,IF(A8640=2,H8640*IF(E8640="SGD",1,IF(E8640="USD",Settings!$B$22,IF(E8640="HKD",Settings!$B$23,1))),0))</f>
        <v>0</v>
      </c>
      <c r="Q8640" s="312">
        <f>IF(OR(J8640="",G8640=""),"",G8640+ROW()/1000000)</f>
      </c>
      <c r="R8640" s="247">
        <f>IF(Q8640="","",SUMIFS(Txn[Signed Units],Txn[Key],J8640,Txn[Transaction Order],"&lt;="&amp;Q8640))</f>
      </c>
    </row>
    <row r="8641" spans="10:18" ht="15" customHeight="1" x14ac:dyDescent="0.15">
      <c r="J8641" s="246">
        <f>IF(OR(B8641="",C8641="",E8641=""),"",B8641&amp;":"&amp;C8641&amp;":"&amp;E8641)</f>
      </c>
      <c r="K8641" s="247">
        <f>IF(A8641="","",A8641*D8641)</f>
      </c>
      <c r="L8641" s="246">
        <f>IF(A8641="","",IF(OR(A8641=1,A8641=0),H8641,0))</f>
      </c>
      <c r="M8641" s="246">
        <f>IF(A8641="","",IF(A8641=-1,H8641,0))</f>
      </c>
      <c r="N8641">
        <f>IF(J8641="","",IF(E8641="SGD",1,IF(E8641="USD",Settings!$B$22,IF(E8641="HKD",Settings!$B$23,1))))</f>
      </c>
      <c r="O8641">
        <f>IF(OR(B8641="",C8641="",E8641=""),0,(IF(A8641=-1,H8641,0)-IF(OR(A8641=1,A8641=0),H8641,0)+IF(A8641=2,H8641,0))*IF(E8641="SGD",1,IF(E8641="USD",Settings!$B$22,IF(E8641="HKD",Settings!$B$23,1))))</f>
        <v>0</v>
      </c>
      <c r="P8641">
        <f>IF(OR(B8641="",C8641="",E8641=""),0,IF(A8641=2,H8641*IF(E8641="SGD",1,IF(E8641="USD",Settings!$B$22,IF(E8641="HKD",Settings!$B$23,1))),0))</f>
        <v>0</v>
      </c>
      <c r="Q8641" s="312">
        <f>IF(OR(J8641="",G8641=""),"",G8641+ROW()/1000000)</f>
      </c>
      <c r="R8641" s="247">
        <f>IF(Q8641="","",SUMIFS(Txn[Signed Units],Txn[Key],J8641,Txn[Transaction Order],"&lt;="&amp;Q8641))</f>
      </c>
    </row>
    <row r="8642" spans="10:18" ht="15" customHeight="1" x14ac:dyDescent="0.15">
      <c r="J8642" s="246">
        <f>IF(OR(B8642="",C8642="",E8642=""),"",B8642&amp;":"&amp;C8642&amp;":"&amp;E8642)</f>
      </c>
      <c r="K8642" s="247">
        <f>IF(A8642="","",A8642*D8642)</f>
      </c>
      <c r="L8642" s="246">
        <f>IF(A8642="","",IF(OR(A8642=1,A8642=0),H8642,0))</f>
      </c>
      <c r="M8642" s="246">
        <f>IF(A8642="","",IF(A8642=-1,H8642,0))</f>
      </c>
      <c r="N8642">
        <f>IF(J8642="","",IF(E8642="SGD",1,IF(E8642="USD",Settings!$B$22,IF(E8642="HKD",Settings!$B$23,1))))</f>
      </c>
      <c r="O8642">
        <f>IF(OR(B8642="",C8642="",E8642=""),0,(IF(A8642=-1,H8642,0)-IF(OR(A8642=1,A8642=0),H8642,0)+IF(A8642=2,H8642,0))*IF(E8642="SGD",1,IF(E8642="USD",Settings!$B$22,IF(E8642="HKD",Settings!$B$23,1))))</f>
        <v>0</v>
      </c>
      <c r="P8642">
        <f>IF(OR(B8642="",C8642="",E8642=""),0,IF(A8642=2,H8642*IF(E8642="SGD",1,IF(E8642="USD",Settings!$B$22,IF(E8642="HKD",Settings!$B$23,1))),0))</f>
        <v>0</v>
      </c>
      <c r="Q8642" s="312">
        <f>IF(OR(J8642="",G8642=""),"",G8642+ROW()/1000000)</f>
      </c>
      <c r="R8642" s="247">
        <f>IF(Q8642="","",SUMIFS(Txn[Signed Units],Txn[Key],J8642,Txn[Transaction Order],"&lt;="&amp;Q8642))</f>
      </c>
    </row>
    <row r="8643" spans="10:18" ht="15" customHeight="1" x14ac:dyDescent="0.15">
      <c r="J8643" s="246">
        <f>IF(OR(B8643="",C8643="",E8643=""),"",B8643&amp;":"&amp;C8643&amp;":"&amp;E8643)</f>
      </c>
      <c r="K8643" s="247">
        <f>IF(A8643="","",A8643*D8643)</f>
      </c>
      <c r="L8643" s="246">
        <f>IF(A8643="","",IF(OR(A8643=1,A8643=0),H8643,0))</f>
      </c>
      <c r="M8643" s="246">
        <f>IF(A8643="","",IF(A8643=-1,H8643,0))</f>
      </c>
      <c r="N8643">
        <f>IF(J8643="","",IF(E8643="SGD",1,IF(E8643="USD",Settings!$B$22,IF(E8643="HKD",Settings!$B$23,1))))</f>
      </c>
      <c r="O8643">
        <f>IF(OR(B8643="",C8643="",E8643=""),0,(IF(A8643=-1,H8643,0)-IF(OR(A8643=1,A8643=0),H8643,0)+IF(A8643=2,H8643,0))*IF(E8643="SGD",1,IF(E8643="USD",Settings!$B$22,IF(E8643="HKD",Settings!$B$23,1))))</f>
        <v>0</v>
      </c>
      <c r="P8643">
        <f>IF(OR(B8643="",C8643="",E8643=""),0,IF(A8643=2,H8643*IF(E8643="SGD",1,IF(E8643="USD",Settings!$B$22,IF(E8643="HKD",Settings!$B$23,1))),0))</f>
        <v>0</v>
      </c>
      <c r="Q8643" s="312">
        <f>IF(OR(J8643="",G8643=""),"",G8643+ROW()/1000000)</f>
      </c>
      <c r="R8643" s="247">
        <f>IF(Q8643="","",SUMIFS(Txn[Signed Units],Txn[Key],J8643,Txn[Transaction Order],"&lt;="&amp;Q8643))</f>
      </c>
    </row>
    <row r="8644" spans="10:18" ht="15" customHeight="1" x14ac:dyDescent="0.15">
      <c r="J8644" s="246">
        <f>IF(OR(B8644="",C8644="",E8644=""),"",B8644&amp;":"&amp;C8644&amp;":"&amp;E8644)</f>
      </c>
      <c r="K8644" s="247">
        <f>IF(A8644="","",A8644*D8644)</f>
      </c>
      <c r="L8644" s="246">
        <f>IF(A8644="","",IF(OR(A8644=1,A8644=0),H8644,0))</f>
      </c>
      <c r="M8644" s="246">
        <f>IF(A8644="","",IF(A8644=-1,H8644,0))</f>
      </c>
      <c r="N8644">
        <f>IF(J8644="","",IF(E8644="SGD",1,IF(E8644="USD",Settings!$B$22,IF(E8644="HKD",Settings!$B$23,1))))</f>
      </c>
      <c r="O8644">
        <f>IF(OR(B8644="",C8644="",E8644=""),0,(IF(A8644=-1,H8644,0)-IF(OR(A8644=1,A8644=0),H8644,0)+IF(A8644=2,H8644,0))*IF(E8644="SGD",1,IF(E8644="USD",Settings!$B$22,IF(E8644="HKD",Settings!$B$23,1))))</f>
        <v>0</v>
      </c>
      <c r="P8644">
        <f>IF(OR(B8644="",C8644="",E8644=""),0,IF(A8644=2,H8644*IF(E8644="SGD",1,IF(E8644="USD",Settings!$B$22,IF(E8644="HKD",Settings!$B$23,1))),0))</f>
        <v>0</v>
      </c>
      <c r="Q8644" s="312">
        <f>IF(OR(J8644="",G8644=""),"",G8644+ROW()/1000000)</f>
      </c>
      <c r="R8644" s="247">
        <f>IF(Q8644="","",SUMIFS(Txn[Signed Units],Txn[Key],J8644,Txn[Transaction Order],"&lt;="&amp;Q8644))</f>
      </c>
    </row>
    <row r="8645" spans="10:18" ht="15" customHeight="1" x14ac:dyDescent="0.15">
      <c r="J8645" s="246">
        <f>IF(OR(B8645="",C8645="",E8645=""),"",B8645&amp;":"&amp;C8645&amp;":"&amp;E8645)</f>
      </c>
      <c r="K8645" s="247">
        <f>IF(A8645="","",A8645*D8645)</f>
      </c>
      <c r="L8645" s="246">
        <f>IF(A8645="","",IF(OR(A8645=1,A8645=0),H8645,0))</f>
      </c>
      <c r="M8645" s="246">
        <f>IF(A8645="","",IF(A8645=-1,H8645,0))</f>
      </c>
      <c r="N8645">
        <f>IF(J8645="","",IF(E8645="SGD",1,IF(E8645="USD",Settings!$B$22,IF(E8645="HKD",Settings!$B$23,1))))</f>
      </c>
      <c r="O8645">
        <f>IF(OR(B8645="",C8645="",E8645=""),0,(IF(A8645=-1,H8645,0)-IF(OR(A8645=1,A8645=0),H8645,0)+IF(A8645=2,H8645,0))*IF(E8645="SGD",1,IF(E8645="USD",Settings!$B$22,IF(E8645="HKD",Settings!$B$23,1))))</f>
        <v>0</v>
      </c>
      <c r="P8645">
        <f>IF(OR(B8645="",C8645="",E8645=""),0,IF(A8645=2,H8645*IF(E8645="SGD",1,IF(E8645="USD",Settings!$B$22,IF(E8645="HKD",Settings!$B$23,1))),0))</f>
        <v>0</v>
      </c>
      <c r="Q8645" s="312">
        <f>IF(OR(J8645="",G8645=""),"",G8645+ROW()/1000000)</f>
      </c>
      <c r="R8645" s="247">
        <f>IF(Q8645="","",SUMIFS(Txn[Signed Units],Txn[Key],J8645,Txn[Transaction Order],"&lt;="&amp;Q8645))</f>
      </c>
    </row>
    <row r="8646" spans="10:18" ht="15" customHeight="1" x14ac:dyDescent="0.15">
      <c r="J8646" s="246">
        <f>IF(OR(B8646="",C8646="",E8646=""),"",B8646&amp;":"&amp;C8646&amp;":"&amp;E8646)</f>
      </c>
      <c r="K8646" s="247">
        <f>IF(A8646="","",A8646*D8646)</f>
      </c>
      <c r="L8646" s="246">
        <f>IF(A8646="","",IF(OR(A8646=1,A8646=0),H8646,0))</f>
      </c>
      <c r="M8646" s="246">
        <f>IF(A8646="","",IF(A8646=-1,H8646,0))</f>
      </c>
      <c r="N8646">
        <f>IF(J8646="","",IF(E8646="SGD",1,IF(E8646="USD",Settings!$B$22,IF(E8646="HKD",Settings!$B$23,1))))</f>
      </c>
      <c r="O8646">
        <f>IF(OR(B8646="",C8646="",E8646=""),0,(IF(A8646=-1,H8646,0)-IF(OR(A8646=1,A8646=0),H8646,0)+IF(A8646=2,H8646,0))*IF(E8646="SGD",1,IF(E8646="USD",Settings!$B$22,IF(E8646="HKD",Settings!$B$23,1))))</f>
        <v>0</v>
      </c>
      <c r="P8646">
        <f>IF(OR(B8646="",C8646="",E8646=""),0,IF(A8646=2,H8646*IF(E8646="SGD",1,IF(E8646="USD",Settings!$B$22,IF(E8646="HKD",Settings!$B$23,1))),0))</f>
        <v>0</v>
      </c>
      <c r="Q8646" s="312">
        <f>IF(OR(J8646="",G8646=""),"",G8646+ROW()/1000000)</f>
      </c>
      <c r="R8646" s="247">
        <f>IF(Q8646="","",SUMIFS(Txn[Signed Units],Txn[Key],J8646,Txn[Transaction Order],"&lt;="&amp;Q8646))</f>
      </c>
    </row>
    <row r="8647" spans="10:18" ht="15" customHeight="1" x14ac:dyDescent="0.15">
      <c r="J8647" s="246">
        <f>IF(OR(B8647="",C8647="",E8647=""),"",B8647&amp;":"&amp;C8647&amp;":"&amp;E8647)</f>
      </c>
      <c r="K8647" s="247">
        <f>IF(A8647="","",A8647*D8647)</f>
      </c>
      <c r="L8647" s="246">
        <f>IF(A8647="","",IF(OR(A8647=1,A8647=0),H8647,0))</f>
      </c>
      <c r="M8647" s="246">
        <f>IF(A8647="","",IF(A8647=-1,H8647,0))</f>
      </c>
      <c r="N8647">
        <f>IF(J8647="","",IF(E8647="SGD",1,IF(E8647="USD",Settings!$B$22,IF(E8647="HKD",Settings!$B$23,1))))</f>
      </c>
      <c r="O8647">
        <f>IF(OR(B8647="",C8647="",E8647=""),0,(IF(A8647=-1,H8647,0)-IF(OR(A8647=1,A8647=0),H8647,0)+IF(A8647=2,H8647,0))*IF(E8647="SGD",1,IF(E8647="USD",Settings!$B$22,IF(E8647="HKD",Settings!$B$23,1))))</f>
        <v>0</v>
      </c>
      <c r="P8647">
        <f>IF(OR(B8647="",C8647="",E8647=""),0,IF(A8647=2,H8647*IF(E8647="SGD",1,IF(E8647="USD",Settings!$B$22,IF(E8647="HKD",Settings!$B$23,1))),0))</f>
        <v>0</v>
      </c>
      <c r="Q8647" s="312">
        <f>IF(OR(J8647="",G8647=""),"",G8647+ROW()/1000000)</f>
      </c>
      <c r="R8647" s="247">
        <f>IF(Q8647="","",SUMIFS(Txn[Signed Units],Txn[Key],J8647,Txn[Transaction Order],"&lt;="&amp;Q8647))</f>
      </c>
    </row>
    <row r="8648" spans="10:18" ht="15" customHeight="1" x14ac:dyDescent="0.15">
      <c r="J8648" s="246">
        <f>IF(OR(B8648="",C8648="",E8648=""),"",B8648&amp;":"&amp;C8648&amp;":"&amp;E8648)</f>
      </c>
      <c r="K8648" s="247">
        <f>IF(A8648="","",A8648*D8648)</f>
      </c>
      <c r="L8648" s="246">
        <f>IF(A8648="","",IF(OR(A8648=1,A8648=0),H8648,0))</f>
      </c>
      <c r="M8648" s="246">
        <f>IF(A8648="","",IF(A8648=-1,H8648,0))</f>
      </c>
      <c r="N8648">
        <f>IF(J8648="","",IF(E8648="SGD",1,IF(E8648="USD",Settings!$B$22,IF(E8648="HKD",Settings!$B$23,1))))</f>
      </c>
      <c r="O8648">
        <f>IF(OR(B8648="",C8648="",E8648=""),0,(IF(A8648=-1,H8648,0)-IF(OR(A8648=1,A8648=0),H8648,0)+IF(A8648=2,H8648,0))*IF(E8648="SGD",1,IF(E8648="USD",Settings!$B$22,IF(E8648="HKD",Settings!$B$23,1))))</f>
        <v>0</v>
      </c>
      <c r="P8648">
        <f>IF(OR(B8648="",C8648="",E8648=""),0,IF(A8648=2,H8648*IF(E8648="SGD",1,IF(E8648="USD",Settings!$B$22,IF(E8648="HKD",Settings!$B$23,1))),0))</f>
        <v>0</v>
      </c>
      <c r="Q8648" s="312">
        <f>IF(OR(J8648="",G8648=""),"",G8648+ROW()/1000000)</f>
      </c>
      <c r="R8648" s="247">
        <f>IF(Q8648="","",SUMIFS(Txn[Signed Units],Txn[Key],J8648,Txn[Transaction Order],"&lt;="&amp;Q8648))</f>
      </c>
    </row>
    <row r="8649" spans="10:18" ht="15" customHeight="1" x14ac:dyDescent="0.15">
      <c r="J8649" s="246">
        <f>IF(OR(B8649="",C8649="",E8649=""),"",B8649&amp;":"&amp;C8649&amp;":"&amp;E8649)</f>
      </c>
      <c r="K8649" s="247">
        <f>IF(A8649="","",A8649*D8649)</f>
      </c>
      <c r="L8649" s="246">
        <f>IF(A8649="","",IF(OR(A8649=1,A8649=0),H8649,0))</f>
      </c>
      <c r="M8649" s="246">
        <f>IF(A8649="","",IF(A8649=-1,H8649,0))</f>
      </c>
      <c r="N8649">
        <f>IF(J8649="","",IF(E8649="SGD",1,IF(E8649="USD",Settings!$B$22,IF(E8649="HKD",Settings!$B$23,1))))</f>
      </c>
      <c r="O8649">
        <f>IF(OR(B8649="",C8649="",E8649=""),0,(IF(A8649=-1,H8649,0)-IF(OR(A8649=1,A8649=0),H8649,0)+IF(A8649=2,H8649,0))*IF(E8649="SGD",1,IF(E8649="USD",Settings!$B$22,IF(E8649="HKD",Settings!$B$23,1))))</f>
        <v>0</v>
      </c>
      <c r="P8649">
        <f>IF(OR(B8649="",C8649="",E8649=""),0,IF(A8649=2,H8649*IF(E8649="SGD",1,IF(E8649="USD",Settings!$B$22,IF(E8649="HKD",Settings!$B$23,1))),0))</f>
        <v>0</v>
      </c>
      <c r="Q8649" s="312">
        <f>IF(OR(J8649="",G8649=""),"",G8649+ROW()/1000000)</f>
      </c>
      <c r="R8649" s="247">
        <f>IF(Q8649="","",SUMIFS(Txn[Signed Units],Txn[Key],J8649,Txn[Transaction Order],"&lt;="&amp;Q8649))</f>
      </c>
    </row>
    <row r="8650" spans="10:18" ht="15" customHeight="1" x14ac:dyDescent="0.15">
      <c r="J8650" s="246">
        <f>IF(OR(B8650="",C8650="",E8650=""),"",B8650&amp;":"&amp;C8650&amp;":"&amp;E8650)</f>
      </c>
      <c r="K8650" s="247">
        <f>IF(A8650="","",A8650*D8650)</f>
      </c>
      <c r="L8650" s="246">
        <f>IF(A8650="","",IF(OR(A8650=1,A8650=0),H8650,0))</f>
      </c>
      <c r="M8650" s="246">
        <f>IF(A8650="","",IF(A8650=-1,H8650,0))</f>
      </c>
      <c r="N8650">
        <f>IF(J8650="","",IF(E8650="SGD",1,IF(E8650="USD",Settings!$B$22,IF(E8650="HKD",Settings!$B$23,1))))</f>
      </c>
      <c r="O8650">
        <f>IF(OR(B8650="",C8650="",E8650=""),0,(IF(A8650=-1,H8650,0)-IF(OR(A8650=1,A8650=0),H8650,0)+IF(A8650=2,H8650,0))*IF(E8650="SGD",1,IF(E8650="USD",Settings!$B$22,IF(E8650="HKD",Settings!$B$23,1))))</f>
        <v>0</v>
      </c>
      <c r="P8650">
        <f>IF(OR(B8650="",C8650="",E8650=""),0,IF(A8650=2,H8650*IF(E8650="SGD",1,IF(E8650="USD",Settings!$B$22,IF(E8650="HKD",Settings!$B$23,1))),0))</f>
        <v>0</v>
      </c>
      <c r="Q8650" s="312">
        <f>IF(OR(J8650="",G8650=""),"",G8650+ROW()/1000000)</f>
      </c>
      <c r="R8650" s="247">
        <f>IF(Q8650="","",SUMIFS(Txn[Signed Units],Txn[Key],J8650,Txn[Transaction Order],"&lt;="&amp;Q8650))</f>
      </c>
    </row>
    <row r="8651" spans="10:18" ht="15" customHeight="1" x14ac:dyDescent="0.15">
      <c r="J8651" s="246">
        <f>IF(OR(B8651="",C8651="",E8651=""),"",B8651&amp;":"&amp;C8651&amp;":"&amp;E8651)</f>
      </c>
      <c r="K8651" s="247">
        <f>IF(A8651="","",A8651*D8651)</f>
      </c>
      <c r="L8651" s="246">
        <f>IF(A8651="","",IF(OR(A8651=1,A8651=0),H8651,0))</f>
      </c>
      <c r="M8651" s="246">
        <f>IF(A8651="","",IF(A8651=-1,H8651,0))</f>
      </c>
      <c r="N8651">
        <f>IF(J8651="","",IF(E8651="SGD",1,IF(E8651="USD",Settings!$B$22,IF(E8651="HKD",Settings!$B$23,1))))</f>
      </c>
      <c r="O8651">
        <f>IF(OR(B8651="",C8651="",E8651=""),0,(IF(A8651=-1,H8651,0)-IF(OR(A8651=1,A8651=0),H8651,0)+IF(A8651=2,H8651,0))*IF(E8651="SGD",1,IF(E8651="USD",Settings!$B$22,IF(E8651="HKD",Settings!$B$23,1))))</f>
        <v>0</v>
      </c>
      <c r="P8651">
        <f>IF(OR(B8651="",C8651="",E8651=""),0,IF(A8651=2,H8651*IF(E8651="SGD",1,IF(E8651="USD",Settings!$B$22,IF(E8651="HKD",Settings!$B$23,1))),0))</f>
        <v>0</v>
      </c>
      <c r="Q8651" s="312">
        <f>IF(OR(J8651="",G8651=""),"",G8651+ROW()/1000000)</f>
      </c>
      <c r="R8651" s="247">
        <f>IF(Q8651="","",SUMIFS(Txn[Signed Units],Txn[Key],J8651,Txn[Transaction Order],"&lt;="&amp;Q8651))</f>
      </c>
    </row>
    <row r="8652" spans="10:18" ht="15" customHeight="1" x14ac:dyDescent="0.15">
      <c r="J8652" s="246">
        <f>IF(OR(B8652="",C8652="",E8652=""),"",B8652&amp;":"&amp;C8652&amp;":"&amp;E8652)</f>
      </c>
      <c r="K8652" s="247">
        <f>IF(A8652="","",A8652*D8652)</f>
      </c>
      <c r="L8652" s="246">
        <f>IF(A8652="","",IF(OR(A8652=1,A8652=0),H8652,0))</f>
      </c>
      <c r="M8652" s="246">
        <f>IF(A8652="","",IF(A8652=-1,H8652,0))</f>
      </c>
      <c r="N8652">
        <f>IF(J8652="","",IF(E8652="SGD",1,IF(E8652="USD",Settings!$B$22,IF(E8652="HKD",Settings!$B$23,1))))</f>
      </c>
      <c r="O8652">
        <f>IF(OR(B8652="",C8652="",E8652=""),0,(IF(A8652=-1,H8652,0)-IF(OR(A8652=1,A8652=0),H8652,0)+IF(A8652=2,H8652,0))*IF(E8652="SGD",1,IF(E8652="USD",Settings!$B$22,IF(E8652="HKD",Settings!$B$23,1))))</f>
        <v>0</v>
      </c>
      <c r="P8652">
        <f>IF(OR(B8652="",C8652="",E8652=""),0,IF(A8652=2,H8652*IF(E8652="SGD",1,IF(E8652="USD",Settings!$B$22,IF(E8652="HKD",Settings!$B$23,1))),0))</f>
        <v>0</v>
      </c>
      <c r="Q8652" s="312">
        <f>IF(OR(J8652="",G8652=""),"",G8652+ROW()/1000000)</f>
      </c>
      <c r="R8652" s="247">
        <f>IF(Q8652="","",SUMIFS(Txn[Signed Units],Txn[Key],J8652,Txn[Transaction Order],"&lt;="&amp;Q8652))</f>
      </c>
    </row>
    <row r="8653" spans="10:18" ht="15" customHeight="1" x14ac:dyDescent="0.15">
      <c r="J8653" s="246">
        <f>IF(OR(B8653="",C8653="",E8653=""),"",B8653&amp;":"&amp;C8653&amp;":"&amp;E8653)</f>
      </c>
      <c r="K8653" s="247">
        <f>IF(A8653="","",A8653*D8653)</f>
      </c>
      <c r="L8653" s="246">
        <f>IF(A8653="","",IF(OR(A8653=1,A8653=0),H8653,0))</f>
      </c>
      <c r="M8653" s="246">
        <f>IF(A8653="","",IF(A8653=-1,H8653,0))</f>
      </c>
      <c r="N8653">
        <f>IF(J8653="","",IF(E8653="SGD",1,IF(E8653="USD",Settings!$B$22,IF(E8653="HKD",Settings!$B$23,1))))</f>
      </c>
      <c r="O8653">
        <f>IF(OR(B8653="",C8653="",E8653=""),0,(IF(A8653=-1,H8653,0)-IF(OR(A8653=1,A8653=0),H8653,0)+IF(A8653=2,H8653,0))*IF(E8653="SGD",1,IF(E8653="USD",Settings!$B$22,IF(E8653="HKD",Settings!$B$23,1))))</f>
        <v>0</v>
      </c>
      <c r="P8653">
        <f>IF(OR(B8653="",C8653="",E8653=""),0,IF(A8653=2,H8653*IF(E8653="SGD",1,IF(E8653="USD",Settings!$B$22,IF(E8653="HKD",Settings!$B$23,1))),0))</f>
        <v>0</v>
      </c>
      <c r="Q8653" s="312">
        <f>IF(OR(J8653="",G8653=""),"",G8653+ROW()/1000000)</f>
      </c>
      <c r="R8653" s="247">
        <f>IF(Q8653="","",SUMIFS(Txn[Signed Units],Txn[Key],J8653,Txn[Transaction Order],"&lt;="&amp;Q8653))</f>
      </c>
    </row>
    <row r="8654" spans="10:18" ht="15" customHeight="1" x14ac:dyDescent="0.15">
      <c r="J8654" s="246">
        <f>IF(OR(B8654="",C8654="",E8654=""),"",B8654&amp;":"&amp;C8654&amp;":"&amp;E8654)</f>
      </c>
      <c r="K8654" s="247">
        <f>IF(A8654="","",A8654*D8654)</f>
      </c>
      <c r="L8654" s="246">
        <f>IF(A8654="","",IF(OR(A8654=1,A8654=0),H8654,0))</f>
      </c>
      <c r="M8654" s="246">
        <f>IF(A8654="","",IF(A8654=-1,H8654,0))</f>
      </c>
      <c r="N8654">
        <f>IF(J8654="","",IF(E8654="SGD",1,IF(E8654="USD",Settings!$B$22,IF(E8654="HKD",Settings!$B$23,1))))</f>
      </c>
      <c r="O8654">
        <f>IF(OR(B8654="",C8654="",E8654=""),0,(IF(A8654=-1,H8654,0)-IF(OR(A8654=1,A8654=0),H8654,0)+IF(A8654=2,H8654,0))*IF(E8654="SGD",1,IF(E8654="USD",Settings!$B$22,IF(E8654="HKD",Settings!$B$23,1))))</f>
        <v>0</v>
      </c>
      <c r="P8654">
        <f>IF(OR(B8654="",C8654="",E8654=""),0,IF(A8654=2,H8654*IF(E8654="SGD",1,IF(E8654="USD",Settings!$B$22,IF(E8654="HKD",Settings!$B$23,1))),0))</f>
        <v>0</v>
      </c>
      <c r="Q8654" s="312">
        <f>IF(OR(J8654="",G8654=""),"",G8654+ROW()/1000000)</f>
      </c>
      <c r="R8654" s="247">
        <f>IF(Q8654="","",SUMIFS(Txn[Signed Units],Txn[Key],J8654,Txn[Transaction Order],"&lt;="&amp;Q8654))</f>
      </c>
    </row>
    <row r="8655" spans="10:18" ht="15" customHeight="1" x14ac:dyDescent="0.15">
      <c r="J8655" s="246">
        <f>IF(OR(B8655="",C8655="",E8655=""),"",B8655&amp;":"&amp;C8655&amp;":"&amp;E8655)</f>
      </c>
      <c r="K8655" s="247">
        <f>IF(A8655="","",A8655*D8655)</f>
      </c>
      <c r="L8655" s="246">
        <f>IF(A8655="","",IF(OR(A8655=1,A8655=0),H8655,0))</f>
      </c>
      <c r="M8655" s="246">
        <f>IF(A8655="","",IF(A8655=-1,H8655,0))</f>
      </c>
      <c r="N8655">
        <f>IF(J8655="","",IF(E8655="SGD",1,IF(E8655="USD",Settings!$B$22,IF(E8655="HKD",Settings!$B$23,1))))</f>
      </c>
      <c r="O8655">
        <f>IF(OR(B8655="",C8655="",E8655=""),0,(IF(A8655=-1,H8655,0)-IF(OR(A8655=1,A8655=0),H8655,0)+IF(A8655=2,H8655,0))*IF(E8655="SGD",1,IF(E8655="USD",Settings!$B$22,IF(E8655="HKD",Settings!$B$23,1))))</f>
        <v>0</v>
      </c>
      <c r="P8655">
        <f>IF(OR(B8655="",C8655="",E8655=""),0,IF(A8655=2,H8655*IF(E8655="SGD",1,IF(E8655="USD",Settings!$B$22,IF(E8655="HKD",Settings!$B$23,1))),0))</f>
        <v>0</v>
      </c>
      <c r="Q8655" s="312">
        <f>IF(OR(J8655="",G8655=""),"",G8655+ROW()/1000000)</f>
      </c>
      <c r="R8655" s="247">
        <f>IF(Q8655="","",SUMIFS(Txn[Signed Units],Txn[Key],J8655,Txn[Transaction Order],"&lt;="&amp;Q8655))</f>
      </c>
    </row>
    <row r="8656" spans="10:18" ht="15" customHeight="1" x14ac:dyDescent="0.15">
      <c r="J8656" s="246">
        <f>IF(OR(B8656="",C8656="",E8656=""),"",B8656&amp;":"&amp;C8656&amp;":"&amp;E8656)</f>
      </c>
      <c r="K8656" s="247">
        <f>IF(A8656="","",A8656*D8656)</f>
      </c>
      <c r="L8656" s="246">
        <f>IF(A8656="","",IF(OR(A8656=1,A8656=0),H8656,0))</f>
      </c>
      <c r="M8656" s="246">
        <f>IF(A8656="","",IF(A8656=-1,H8656,0))</f>
      </c>
      <c r="N8656">
        <f>IF(J8656="","",IF(E8656="SGD",1,IF(E8656="USD",Settings!$B$22,IF(E8656="HKD",Settings!$B$23,1))))</f>
      </c>
      <c r="O8656">
        <f>IF(OR(B8656="",C8656="",E8656=""),0,(IF(A8656=-1,H8656,0)-IF(OR(A8656=1,A8656=0),H8656,0)+IF(A8656=2,H8656,0))*IF(E8656="SGD",1,IF(E8656="USD",Settings!$B$22,IF(E8656="HKD",Settings!$B$23,1))))</f>
        <v>0</v>
      </c>
      <c r="P8656">
        <f>IF(OR(B8656="",C8656="",E8656=""),0,IF(A8656=2,H8656*IF(E8656="SGD",1,IF(E8656="USD",Settings!$B$22,IF(E8656="HKD",Settings!$B$23,1))),0))</f>
        <v>0</v>
      </c>
      <c r="Q8656" s="312">
        <f>IF(OR(J8656="",G8656=""),"",G8656+ROW()/1000000)</f>
      </c>
      <c r="R8656" s="247">
        <f>IF(Q8656="","",SUMIFS(Txn[Signed Units],Txn[Key],J8656,Txn[Transaction Order],"&lt;="&amp;Q8656))</f>
      </c>
    </row>
    <row r="8657" spans="10:18" ht="15" customHeight="1" x14ac:dyDescent="0.15">
      <c r="J8657" s="246">
        <f>IF(OR(B8657="",C8657="",E8657=""),"",B8657&amp;":"&amp;C8657&amp;":"&amp;E8657)</f>
      </c>
      <c r="K8657" s="247">
        <f>IF(A8657="","",A8657*D8657)</f>
      </c>
      <c r="L8657" s="246">
        <f>IF(A8657="","",IF(OR(A8657=1,A8657=0),H8657,0))</f>
      </c>
      <c r="M8657" s="246">
        <f>IF(A8657="","",IF(A8657=-1,H8657,0))</f>
      </c>
      <c r="N8657">
        <f>IF(J8657="","",IF(E8657="SGD",1,IF(E8657="USD",Settings!$B$22,IF(E8657="HKD",Settings!$B$23,1))))</f>
      </c>
      <c r="O8657">
        <f>IF(OR(B8657="",C8657="",E8657=""),0,(IF(A8657=-1,H8657,0)-IF(OR(A8657=1,A8657=0),H8657,0)+IF(A8657=2,H8657,0))*IF(E8657="SGD",1,IF(E8657="USD",Settings!$B$22,IF(E8657="HKD",Settings!$B$23,1))))</f>
        <v>0</v>
      </c>
      <c r="P8657">
        <f>IF(OR(B8657="",C8657="",E8657=""),0,IF(A8657=2,H8657*IF(E8657="SGD",1,IF(E8657="USD",Settings!$B$22,IF(E8657="HKD",Settings!$B$23,1))),0))</f>
        <v>0</v>
      </c>
      <c r="Q8657" s="312">
        <f>IF(OR(J8657="",G8657=""),"",G8657+ROW()/1000000)</f>
      </c>
      <c r="R8657" s="247">
        <f>IF(Q8657="","",SUMIFS(Txn[Signed Units],Txn[Key],J8657,Txn[Transaction Order],"&lt;="&amp;Q8657))</f>
      </c>
    </row>
    <row r="8658" spans="10:18" ht="15" customHeight="1" x14ac:dyDescent="0.15">
      <c r="J8658" s="246">
        <f>IF(OR(B8658="",C8658="",E8658=""),"",B8658&amp;":"&amp;C8658&amp;":"&amp;E8658)</f>
      </c>
      <c r="K8658" s="247">
        <f>IF(A8658="","",A8658*D8658)</f>
      </c>
      <c r="L8658" s="246">
        <f>IF(A8658="","",IF(OR(A8658=1,A8658=0),H8658,0))</f>
      </c>
      <c r="M8658" s="246">
        <f>IF(A8658="","",IF(A8658=-1,H8658,0))</f>
      </c>
      <c r="N8658">
        <f>IF(J8658="","",IF(E8658="SGD",1,IF(E8658="USD",Settings!$B$22,IF(E8658="HKD",Settings!$B$23,1))))</f>
      </c>
      <c r="O8658">
        <f>IF(OR(B8658="",C8658="",E8658=""),0,(IF(A8658=-1,H8658,0)-IF(OR(A8658=1,A8658=0),H8658,0)+IF(A8658=2,H8658,0))*IF(E8658="SGD",1,IF(E8658="USD",Settings!$B$22,IF(E8658="HKD",Settings!$B$23,1))))</f>
        <v>0</v>
      </c>
      <c r="P8658">
        <f>IF(OR(B8658="",C8658="",E8658=""),0,IF(A8658=2,H8658*IF(E8658="SGD",1,IF(E8658="USD",Settings!$B$22,IF(E8658="HKD",Settings!$B$23,1))),0))</f>
        <v>0</v>
      </c>
      <c r="Q8658" s="312">
        <f>IF(OR(J8658="",G8658=""),"",G8658+ROW()/1000000)</f>
      </c>
      <c r="R8658" s="247">
        <f>IF(Q8658="","",SUMIFS(Txn[Signed Units],Txn[Key],J8658,Txn[Transaction Order],"&lt;="&amp;Q8658))</f>
      </c>
    </row>
    <row r="8659" spans="10:18" ht="15" customHeight="1" x14ac:dyDescent="0.15">
      <c r="J8659" s="246">
        <f>IF(OR(B8659="",C8659="",E8659=""),"",B8659&amp;":"&amp;C8659&amp;":"&amp;E8659)</f>
      </c>
      <c r="K8659" s="247">
        <f>IF(A8659="","",A8659*D8659)</f>
      </c>
      <c r="L8659" s="246">
        <f>IF(A8659="","",IF(OR(A8659=1,A8659=0),H8659,0))</f>
      </c>
      <c r="M8659" s="246">
        <f>IF(A8659="","",IF(A8659=-1,H8659,0))</f>
      </c>
      <c r="N8659">
        <f>IF(J8659="","",IF(E8659="SGD",1,IF(E8659="USD",Settings!$B$22,IF(E8659="HKD",Settings!$B$23,1))))</f>
      </c>
      <c r="O8659">
        <f>IF(OR(B8659="",C8659="",E8659=""),0,(IF(A8659=-1,H8659,0)-IF(OR(A8659=1,A8659=0),H8659,0)+IF(A8659=2,H8659,0))*IF(E8659="SGD",1,IF(E8659="USD",Settings!$B$22,IF(E8659="HKD",Settings!$B$23,1))))</f>
        <v>0</v>
      </c>
      <c r="P8659">
        <f>IF(OR(B8659="",C8659="",E8659=""),0,IF(A8659=2,H8659*IF(E8659="SGD",1,IF(E8659="USD",Settings!$B$22,IF(E8659="HKD",Settings!$B$23,1))),0))</f>
        <v>0</v>
      </c>
      <c r="Q8659" s="312">
        <f>IF(OR(J8659="",G8659=""),"",G8659+ROW()/1000000)</f>
      </c>
      <c r="R8659" s="247">
        <f>IF(Q8659="","",SUMIFS(Txn[Signed Units],Txn[Key],J8659,Txn[Transaction Order],"&lt;="&amp;Q8659))</f>
      </c>
    </row>
    <row r="8660" spans="10:18" ht="15" customHeight="1" x14ac:dyDescent="0.15">
      <c r="J8660" s="246">
        <f>IF(OR(B8660="",C8660="",E8660=""),"",B8660&amp;":"&amp;C8660&amp;":"&amp;E8660)</f>
      </c>
      <c r="K8660" s="247">
        <f>IF(A8660="","",A8660*D8660)</f>
      </c>
      <c r="L8660" s="246">
        <f>IF(A8660="","",IF(OR(A8660=1,A8660=0),H8660,0))</f>
      </c>
      <c r="M8660" s="246">
        <f>IF(A8660="","",IF(A8660=-1,H8660,0))</f>
      </c>
      <c r="N8660">
        <f>IF(J8660="","",IF(E8660="SGD",1,IF(E8660="USD",Settings!$B$22,IF(E8660="HKD",Settings!$B$23,1))))</f>
      </c>
      <c r="O8660">
        <f>IF(OR(B8660="",C8660="",E8660=""),0,(IF(A8660=-1,H8660,0)-IF(OR(A8660=1,A8660=0),H8660,0)+IF(A8660=2,H8660,0))*IF(E8660="SGD",1,IF(E8660="USD",Settings!$B$22,IF(E8660="HKD",Settings!$B$23,1))))</f>
        <v>0</v>
      </c>
      <c r="P8660">
        <f>IF(OR(B8660="",C8660="",E8660=""),0,IF(A8660=2,H8660*IF(E8660="SGD",1,IF(E8660="USD",Settings!$B$22,IF(E8660="HKD",Settings!$B$23,1))),0))</f>
        <v>0</v>
      </c>
      <c r="Q8660" s="312">
        <f>IF(OR(J8660="",G8660=""),"",G8660+ROW()/1000000)</f>
      </c>
      <c r="R8660" s="247">
        <f>IF(Q8660="","",SUMIFS(Txn[Signed Units],Txn[Key],J8660,Txn[Transaction Order],"&lt;="&amp;Q8660))</f>
      </c>
    </row>
    <row r="8661" spans="10:18" ht="15" customHeight="1" x14ac:dyDescent="0.15">
      <c r="J8661" s="246">
        <f>IF(OR(B8661="",C8661="",E8661=""),"",B8661&amp;":"&amp;C8661&amp;":"&amp;E8661)</f>
      </c>
      <c r="K8661" s="247">
        <f>IF(A8661="","",A8661*D8661)</f>
      </c>
      <c r="L8661" s="246">
        <f>IF(A8661="","",IF(OR(A8661=1,A8661=0),H8661,0))</f>
      </c>
      <c r="M8661" s="246">
        <f>IF(A8661="","",IF(A8661=-1,H8661,0))</f>
      </c>
      <c r="N8661">
        <f>IF(J8661="","",IF(E8661="SGD",1,IF(E8661="USD",Settings!$B$22,IF(E8661="HKD",Settings!$B$23,1))))</f>
      </c>
      <c r="O8661">
        <f>IF(OR(B8661="",C8661="",E8661=""),0,(IF(A8661=-1,H8661,0)-IF(OR(A8661=1,A8661=0),H8661,0)+IF(A8661=2,H8661,0))*IF(E8661="SGD",1,IF(E8661="USD",Settings!$B$22,IF(E8661="HKD",Settings!$B$23,1))))</f>
        <v>0</v>
      </c>
      <c r="P8661">
        <f>IF(OR(B8661="",C8661="",E8661=""),0,IF(A8661=2,H8661*IF(E8661="SGD",1,IF(E8661="USD",Settings!$B$22,IF(E8661="HKD",Settings!$B$23,1))),0))</f>
        <v>0</v>
      </c>
      <c r="Q8661" s="312">
        <f>IF(OR(J8661="",G8661=""),"",G8661+ROW()/1000000)</f>
      </c>
      <c r="R8661" s="247">
        <f>IF(Q8661="","",SUMIFS(Txn[Signed Units],Txn[Key],J8661,Txn[Transaction Order],"&lt;="&amp;Q8661))</f>
      </c>
    </row>
    <row r="8662" spans="10:18" ht="15" customHeight="1" x14ac:dyDescent="0.15">
      <c r="J8662" s="246">
        <f>IF(OR(B8662="",C8662="",E8662=""),"",B8662&amp;":"&amp;C8662&amp;":"&amp;E8662)</f>
      </c>
      <c r="K8662" s="247">
        <f>IF(A8662="","",A8662*D8662)</f>
      </c>
      <c r="L8662" s="246">
        <f>IF(A8662="","",IF(OR(A8662=1,A8662=0),H8662,0))</f>
      </c>
      <c r="M8662" s="246">
        <f>IF(A8662="","",IF(A8662=-1,H8662,0))</f>
      </c>
      <c r="N8662">
        <f>IF(J8662="","",IF(E8662="SGD",1,IF(E8662="USD",Settings!$B$22,IF(E8662="HKD",Settings!$B$23,1))))</f>
      </c>
      <c r="O8662">
        <f>IF(OR(B8662="",C8662="",E8662=""),0,(IF(A8662=-1,H8662,0)-IF(OR(A8662=1,A8662=0),H8662,0)+IF(A8662=2,H8662,0))*IF(E8662="SGD",1,IF(E8662="USD",Settings!$B$22,IF(E8662="HKD",Settings!$B$23,1))))</f>
        <v>0</v>
      </c>
      <c r="P8662">
        <f>IF(OR(B8662="",C8662="",E8662=""),0,IF(A8662=2,H8662*IF(E8662="SGD",1,IF(E8662="USD",Settings!$B$22,IF(E8662="HKD",Settings!$B$23,1))),0))</f>
        <v>0</v>
      </c>
      <c r="Q8662" s="312">
        <f>IF(OR(J8662="",G8662=""),"",G8662+ROW()/1000000)</f>
      </c>
      <c r="R8662" s="247">
        <f>IF(Q8662="","",SUMIFS(Txn[Signed Units],Txn[Key],J8662,Txn[Transaction Order],"&lt;="&amp;Q8662))</f>
      </c>
    </row>
    <row r="8663" spans="10:18" ht="15" customHeight="1" x14ac:dyDescent="0.15">
      <c r="J8663" s="246">
        <f>IF(OR(B8663="",C8663="",E8663=""),"",B8663&amp;":"&amp;C8663&amp;":"&amp;E8663)</f>
      </c>
      <c r="K8663" s="247">
        <f>IF(A8663="","",A8663*D8663)</f>
      </c>
      <c r="L8663" s="246">
        <f>IF(A8663="","",IF(OR(A8663=1,A8663=0),H8663,0))</f>
      </c>
      <c r="M8663" s="246">
        <f>IF(A8663="","",IF(A8663=-1,H8663,0))</f>
      </c>
      <c r="N8663">
        <f>IF(J8663="","",IF(E8663="SGD",1,IF(E8663="USD",Settings!$B$22,IF(E8663="HKD",Settings!$B$23,1))))</f>
      </c>
      <c r="O8663">
        <f>IF(OR(B8663="",C8663="",E8663=""),0,(IF(A8663=-1,H8663,0)-IF(OR(A8663=1,A8663=0),H8663,0)+IF(A8663=2,H8663,0))*IF(E8663="SGD",1,IF(E8663="USD",Settings!$B$22,IF(E8663="HKD",Settings!$B$23,1))))</f>
        <v>0</v>
      </c>
      <c r="P8663">
        <f>IF(OR(B8663="",C8663="",E8663=""),0,IF(A8663=2,H8663*IF(E8663="SGD",1,IF(E8663="USD",Settings!$B$22,IF(E8663="HKD",Settings!$B$23,1))),0))</f>
        <v>0</v>
      </c>
      <c r="Q8663" s="312">
        <f>IF(OR(J8663="",G8663=""),"",G8663+ROW()/1000000)</f>
      </c>
      <c r="R8663" s="247">
        <f>IF(Q8663="","",SUMIFS(Txn[Signed Units],Txn[Key],J8663,Txn[Transaction Order],"&lt;="&amp;Q8663))</f>
      </c>
    </row>
    <row r="8664" spans="10:18" ht="15" customHeight="1" x14ac:dyDescent="0.15">
      <c r="J8664" s="246">
        <f>IF(OR(B8664="",C8664="",E8664=""),"",B8664&amp;":"&amp;C8664&amp;":"&amp;E8664)</f>
      </c>
      <c r="K8664" s="247">
        <f>IF(A8664="","",A8664*D8664)</f>
      </c>
      <c r="L8664" s="246">
        <f>IF(A8664="","",IF(OR(A8664=1,A8664=0),H8664,0))</f>
      </c>
      <c r="M8664" s="246">
        <f>IF(A8664="","",IF(A8664=-1,H8664,0))</f>
      </c>
      <c r="N8664">
        <f>IF(J8664="","",IF(E8664="SGD",1,IF(E8664="USD",Settings!$B$22,IF(E8664="HKD",Settings!$B$23,1))))</f>
      </c>
      <c r="O8664">
        <f>IF(OR(B8664="",C8664="",E8664=""),0,(IF(A8664=-1,H8664,0)-IF(OR(A8664=1,A8664=0),H8664,0)+IF(A8664=2,H8664,0))*IF(E8664="SGD",1,IF(E8664="USD",Settings!$B$22,IF(E8664="HKD",Settings!$B$23,1))))</f>
        <v>0</v>
      </c>
      <c r="P8664">
        <f>IF(OR(B8664="",C8664="",E8664=""),0,IF(A8664=2,H8664*IF(E8664="SGD",1,IF(E8664="USD",Settings!$B$22,IF(E8664="HKD",Settings!$B$23,1))),0))</f>
        <v>0</v>
      </c>
      <c r="Q8664" s="312">
        <f>IF(OR(J8664="",G8664=""),"",G8664+ROW()/1000000)</f>
      </c>
      <c r="R8664" s="247">
        <f>IF(Q8664="","",SUMIFS(Txn[Signed Units],Txn[Key],J8664,Txn[Transaction Order],"&lt;="&amp;Q8664))</f>
      </c>
    </row>
    <row r="8665" spans="10:18" ht="15" customHeight="1" x14ac:dyDescent="0.15">
      <c r="J8665" s="246">
        <f>IF(OR(B8665="",C8665="",E8665=""),"",B8665&amp;":"&amp;C8665&amp;":"&amp;E8665)</f>
      </c>
      <c r="K8665" s="247">
        <f>IF(A8665="","",A8665*D8665)</f>
      </c>
      <c r="L8665" s="246">
        <f>IF(A8665="","",IF(OR(A8665=1,A8665=0),H8665,0))</f>
      </c>
      <c r="M8665" s="246">
        <f>IF(A8665="","",IF(A8665=-1,H8665,0))</f>
      </c>
      <c r="N8665">
        <f>IF(J8665="","",IF(E8665="SGD",1,IF(E8665="USD",Settings!$B$22,IF(E8665="HKD",Settings!$B$23,1))))</f>
      </c>
      <c r="O8665">
        <f>IF(OR(B8665="",C8665="",E8665=""),0,(IF(A8665=-1,H8665,0)-IF(OR(A8665=1,A8665=0),H8665,0)+IF(A8665=2,H8665,0))*IF(E8665="SGD",1,IF(E8665="USD",Settings!$B$22,IF(E8665="HKD",Settings!$B$23,1))))</f>
        <v>0</v>
      </c>
      <c r="P8665">
        <f>IF(OR(B8665="",C8665="",E8665=""),0,IF(A8665=2,H8665*IF(E8665="SGD",1,IF(E8665="USD",Settings!$B$22,IF(E8665="HKD",Settings!$B$23,1))),0))</f>
        <v>0</v>
      </c>
      <c r="Q8665" s="312">
        <f>IF(OR(J8665="",G8665=""),"",G8665+ROW()/1000000)</f>
      </c>
      <c r="R8665" s="247">
        <f>IF(Q8665="","",SUMIFS(Txn[Signed Units],Txn[Key],J8665,Txn[Transaction Order],"&lt;="&amp;Q8665))</f>
      </c>
    </row>
    <row r="8666" spans="10:18" ht="15" customHeight="1" x14ac:dyDescent="0.15">
      <c r="J8666" s="246">
        <f>IF(OR(B8666="",C8666="",E8666=""),"",B8666&amp;":"&amp;C8666&amp;":"&amp;E8666)</f>
      </c>
      <c r="K8666" s="247">
        <f>IF(A8666="","",A8666*D8666)</f>
      </c>
      <c r="L8666" s="246">
        <f>IF(A8666="","",IF(OR(A8666=1,A8666=0),H8666,0))</f>
      </c>
      <c r="M8666" s="246">
        <f>IF(A8666="","",IF(A8666=-1,H8666,0))</f>
      </c>
      <c r="N8666">
        <f>IF(J8666="","",IF(E8666="SGD",1,IF(E8666="USD",Settings!$B$22,IF(E8666="HKD",Settings!$B$23,1))))</f>
      </c>
      <c r="O8666">
        <f>IF(OR(B8666="",C8666="",E8666=""),0,(IF(A8666=-1,H8666,0)-IF(OR(A8666=1,A8666=0),H8666,0)+IF(A8666=2,H8666,0))*IF(E8666="SGD",1,IF(E8666="USD",Settings!$B$22,IF(E8666="HKD",Settings!$B$23,1))))</f>
        <v>0</v>
      </c>
      <c r="P8666">
        <f>IF(OR(B8666="",C8666="",E8666=""),0,IF(A8666=2,H8666*IF(E8666="SGD",1,IF(E8666="USD",Settings!$B$22,IF(E8666="HKD",Settings!$B$23,1))),0))</f>
        <v>0</v>
      </c>
      <c r="Q8666" s="312">
        <f>IF(OR(J8666="",G8666=""),"",G8666+ROW()/1000000)</f>
      </c>
      <c r="R8666" s="247">
        <f>IF(Q8666="","",SUMIFS(Txn[Signed Units],Txn[Key],J8666,Txn[Transaction Order],"&lt;="&amp;Q8666))</f>
      </c>
    </row>
    <row r="8667" spans="10:18" ht="15" customHeight="1" x14ac:dyDescent="0.15">
      <c r="J8667" s="246">
        <f>IF(OR(B8667="",C8667="",E8667=""),"",B8667&amp;":"&amp;C8667&amp;":"&amp;E8667)</f>
      </c>
      <c r="K8667" s="247">
        <f>IF(A8667="","",A8667*D8667)</f>
      </c>
      <c r="L8667" s="246">
        <f>IF(A8667="","",IF(OR(A8667=1,A8667=0),H8667,0))</f>
      </c>
      <c r="M8667" s="246">
        <f>IF(A8667="","",IF(A8667=-1,H8667,0))</f>
      </c>
      <c r="N8667">
        <f>IF(J8667="","",IF(E8667="SGD",1,IF(E8667="USD",Settings!$B$22,IF(E8667="HKD",Settings!$B$23,1))))</f>
      </c>
      <c r="O8667">
        <f>IF(OR(B8667="",C8667="",E8667=""),0,(IF(A8667=-1,H8667,0)-IF(OR(A8667=1,A8667=0),H8667,0)+IF(A8667=2,H8667,0))*IF(E8667="SGD",1,IF(E8667="USD",Settings!$B$22,IF(E8667="HKD",Settings!$B$23,1))))</f>
        <v>0</v>
      </c>
      <c r="P8667">
        <f>IF(OR(B8667="",C8667="",E8667=""),0,IF(A8667=2,H8667*IF(E8667="SGD",1,IF(E8667="USD",Settings!$B$22,IF(E8667="HKD",Settings!$B$23,1))),0))</f>
        <v>0</v>
      </c>
      <c r="Q8667" s="312">
        <f>IF(OR(J8667="",G8667=""),"",G8667+ROW()/1000000)</f>
      </c>
      <c r="R8667" s="247">
        <f>IF(Q8667="","",SUMIFS(Txn[Signed Units],Txn[Key],J8667,Txn[Transaction Order],"&lt;="&amp;Q8667))</f>
      </c>
    </row>
    <row r="8668" spans="10:18" ht="15" customHeight="1" x14ac:dyDescent="0.15">
      <c r="J8668" s="246">
        <f>IF(OR(B8668="",C8668="",E8668=""),"",B8668&amp;":"&amp;C8668&amp;":"&amp;E8668)</f>
      </c>
      <c r="K8668" s="247">
        <f>IF(A8668="","",A8668*D8668)</f>
      </c>
      <c r="L8668" s="246">
        <f>IF(A8668="","",IF(OR(A8668=1,A8668=0),H8668,0))</f>
      </c>
      <c r="M8668" s="246">
        <f>IF(A8668="","",IF(A8668=-1,H8668,0))</f>
      </c>
      <c r="N8668">
        <f>IF(J8668="","",IF(E8668="SGD",1,IF(E8668="USD",Settings!$B$22,IF(E8668="HKD",Settings!$B$23,1))))</f>
      </c>
      <c r="O8668">
        <f>IF(OR(B8668="",C8668="",E8668=""),0,(IF(A8668=-1,H8668,0)-IF(OR(A8668=1,A8668=0),H8668,0)+IF(A8668=2,H8668,0))*IF(E8668="SGD",1,IF(E8668="USD",Settings!$B$22,IF(E8668="HKD",Settings!$B$23,1))))</f>
        <v>0</v>
      </c>
      <c r="P8668">
        <f>IF(OR(B8668="",C8668="",E8668=""),0,IF(A8668=2,H8668*IF(E8668="SGD",1,IF(E8668="USD",Settings!$B$22,IF(E8668="HKD",Settings!$B$23,1))),0))</f>
        <v>0</v>
      </c>
      <c r="Q8668" s="312">
        <f>IF(OR(J8668="",G8668=""),"",G8668+ROW()/1000000)</f>
      </c>
      <c r="R8668" s="247">
        <f>IF(Q8668="","",SUMIFS(Txn[Signed Units],Txn[Key],J8668,Txn[Transaction Order],"&lt;="&amp;Q8668))</f>
      </c>
    </row>
    <row r="8669" spans="10:18" ht="15" customHeight="1" x14ac:dyDescent="0.15">
      <c r="J8669" s="246">
        <f>IF(OR(B8669="",C8669="",E8669=""),"",B8669&amp;":"&amp;C8669&amp;":"&amp;E8669)</f>
      </c>
      <c r="K8669" s="247">
        <f>IF(A8669="","",A8669*D8669)</f>
      </c>
      <c r="L8669" s="246">
        <f>IF(A8669="","",IF(OR(A8669=1,A8669=0),H8669,0))</f>
      </c>
      <c r="M8669" s="246">
        <f>IF(A8669="","",IF(A8669=-1,H8669,0))</f>
      </c>
      <c r="N8669">
        <f>IF(J8669="","",IF(E8669="SGD",1,IF(E8669="USD",Settings!$B$22,IF(E8669="HKD",Settings!$B$23,1))))</f>
      </c>
      <c r="O8669">
        <f>IF(OR(B8669="",C8669="",E8669=""),0,(IF(A8669=-1,H8669,0)-IF(OR(A8669=1,A8669=0),H8669,0)+IF(A8669=2,H8669,0))*IF(E8669="SGD",1,IF(E8669="USD",Settings!$B$22,IF(E8669="HKD",Settings!$B$23,1))))</f>
        <v>0</v>
      </c>
      <c r="P8669">
        <f>IF(OR(B8669="",C8669="",E8669=""),0,IF(A8669=2,H8669*IF(E8669="SGD",1,IF(E8669="USD",Settings!$B$22,IF(E8669="HKD",Settings!$B$23,1))),0))</f>
        <v>0</v>
      </c>
      <c r="Q8669" s="312">
        <f>IF(OR(J8669="",G8669=""),"",G8669+ROW()/1000000)</f>
      </c>
      <c r="R8669" s="247">
        <f>IF(Q8669="","",SUMIFS(Txn[Signed Units],Txn[Key],J8669,Txn[Transaction Order],"&lt;="&amp;Q8669))</f>
      </c>
    </row>
    <row r="8670" spans="10:18" ht="15" customHeight="1" x14ac:dyDescent="0.15">
      <c r="J8670" s="246">
        <f>IF(OR(B8670="",C8670="",E8670=""),"",B8670&amp;":"&amp;C8670&amp;":"&amp;E8670)</f>
      </c>
      <c r="K8670" s="247">
        <f>IF(A8670="","",A8670*D8670)</f>
      </c>
      <c r="L8670" s="246">
        <f>IF(A8670="","",IF(OR(A8670=1,A8670=0),H8670,0))</f>
      </c>
      <c r="M8670" s="246">
        <f>IF(A8670="","",IF(A8670=-1,H8670,0))</f>
      </c>
      <c r="N8670">
        <f>IF(J8670="","",IF(E8670="SGD",1,IF(E8670="USD",Settings!$B$22,IF(E8670="HKD",Settings!$B$23,1))))</f>
      </c>
      <c r="O8670">
        <f>IF(OR(B8670="",C8670="",E8670=""),0,(IF(A8670=-1,H8670,0)-IF(OR(A8670=1,A8670=0),H8670,0)+IF(A8670=2,H8670,0))*IF(E8670="SGD",1,IF(E8670="USD",Settings!$B$22,IF(E8670="HKD",Settings!$B$23,1))))</f>
        <v>0</v>
      </c>
      <c r="P8670">
        <f>IF(OR(B8670="",C8670="",E8670=""),0,IF(A8670=2,H8670*IF(E8670="SGD",1,IF(E8670="USD",Settings!$B$22,IF(E8670="HKD",Settings!$B$23,1))),0))</f>
        <v>0</v>
      </c>
      <c r="Q8670" s="312">
        <f>IF(OR(J8670="",G8670=""),"",G8670+ROW()/1000000)</f>
      </c>
      <c r="R8670" s="247">
        <f>IF(Q8670="","",SUMIFS(Txn[Signed Units],Txn[Key],J8670,Txn[Transaction Order],"&lt;="&amp;Q8670))</f>
      </c>
    </row>
    <row r="8671" spans="10:18" ht="15" customHeight="1" x14ac:dyDescent="0.15">
      <c r="J8671" s="246">
        <f>IF(OR(B8671="",C8671="",E8671=""),"",B8671&amp;":"&amp;C8671&amp;":"&amp;E8671)</f>
      </c>
      <c r="K8671" s="247">
        <f>IF(A8671="","",A8671*D8671)</f>
      </c>
      <c r="L8671" s="246">
        <f>IF(A8671="","",IF(OR(A8671=1,A8671=0),H8671,0))</f>
      </c>
      <c r="M8671" s="246">
        <f>IF(A8671="","",IF(A8671=-1,H8671,0))</f>
      </c>
      <c r="N8671">
        <f>IF(J8671="","",IF(E8671="SGD",1,IF(E8671="USD",Settings!$B$22,IF(E8671="HKD",Settings!$B$23,1))))</f>
      </c>
      <c r="O8671">
        <f>IF(OR(B8671="",C8671="",E8671=""),0,(IF(A8671=-1,H8671,0)-IF(OR(A8671=1,A8671=0),H8671,0)+IF(A8671=2,H8671,0))*IF(E8671="SGD",1,IF(E8671="USD",Settings!$B$22,IF(E8671="HKD",Settings!$B$23,1))))</f>
        <v>0</v>
      </c>
      <c r="P8671">
        <f>IF(OR(B8671="",C8671="",E8671=""),0,IF(A8671=2,H8671*IF(E8671="SGD",1,IF(E8671="USD",Settings!$B$22,IF(E8671="HKD",Settings!$B$23,1))),0))</f>
        <v>0</v>
      </c>
      <c r="Q8671" s="312">
        <f>IF(OR(J8671="",G8671=""),"",G8671+ROW()/1000000)</f>
      </c>
      <c r="R8671" s="247">
        <f>IF(Q8671="","",SUMIFS(Txn[Signed Units],Txn[Key],J8671,Txn[Transaction Order],"&lt;="&amp;Q8671))</f>
      </c>
    </row>
    <row r="8672" spans="10:18" ht="15" customHeight="1" x14ac:dyDescent="0.15">
      <c r="J8672" s="246">
        <f>IF(OR(B8672="",C8672="",E8672=""),"",B8672&amp;":"&amp;C8672&amp;":"&amp;E8672)</f>
      </c>
      <c r="K8672" s="247">
        <f>IF(A8672="","",A8672*D8672)</f>
      </c>
      <c r="L8672" s="246">
        <f>IF(A8672="","",IF(OR(A8672=1,A8672=0),H8672,0))</f>
      </c>
      <c r="M8672" s="246">
        <f>IF(A8672="","",IF(A8672=-1,H8672,0))</f>
      </c>
      <c r="N8672">
        <f>IF(J8672="","",IF(E8672="SGD",1,IF(E8672="USD",Settings!$B$22,IF(E8672="HKD",Settings!$B$23,1))))</f>
      </c>
      <c r="O8672">
        <f>IF(OR(B8672="",C8672="",E8672=""),0,(IF(A8672=-1,H8672,0)-IF(OR(A8672=1,A8672=0),H8672,0)+IF(A8672=2,H8672,0))*IF(E8672="SGD",1,IF(E8672="USD",Settings!$B$22,IF(E8672="HKD",Settings!$B$23,1))))</f>
        <v>0</v>
      </c>
      <c r="P8672">
        <f>IF(OR(B8672="",C8672="",E8672=""),0,IF(A8672=2,H8672*IF(E8672="SGD",1,IF(E8672="USD",Settings!$B$22,IF(E8672="HKD",Settings!$B$23,1))),0))</f>
        <v>0</v>
      </c>
      <c r="Q8672" s="312">
        <f>IF(OR(J8672="",G8672=""),"",G8672+ROW()/1000000)</f>
      </c>
      <c r="R8672" s="247">
        <f>IF(Q8672="","",SUMIFS(Txn[Signed Units],Txn[Key],J8672,Txn[Transaction Order],"&lt;="&amp;Q8672))</f>
      </c>
    </row>
    <row r="8673" spans="10:18" ht="15" customHeight="1" x14ac:dyDescent="0.15">
      <c r="J8673" s="246">
        <f>IF(OR(B8673="",C8673="",E8673=""),"",B8673&amp;":"&amp;C8673&amp;":"&amp;E8673)</f>
      </c>
      <c r="K8673" s="247">
        <f>IF(A8673="","",A8673*D8673)</f>
      </c>
      <c r="L8673" s="246">
        <f>IF(A8673="","",IF(OR(A8673=1,A8673=0),H8673,0))</f>
      </c>
      <c r="M8673" s="246">
        <f>IF(A8673="","",IF(A8673=-1,H8673,0))</f>
      </c>
      <c r="N8673">
        <f>IF(J8673="","",IF(E8673="SGD",1,IF(E8673="USD",Settings!$B$22,IF(E8673="HKD",Settings!$B$23,1))))</f>
      </c>
      <c r="O8673">
        <f>IF(OR(B8673="",C8673="",E8673=""),0,(IF(A8673=-1,H8673,0)-IF(OR(A8673=1,A8673=0),H8673,0)+IF(A8673=2,H8673,0))*IF(E8673="SGD",1,IF(E8673="USD",Settings!$B$22,IF(E8673="HKD",Settings!$B$23,1))))</f>
        <v>0</v>
      </c>
      <c r="P8673">
        <f>IF(OR(B8673="",C8673="",E8673=""),0,IF(A8673=2,H8673*IF(E8673="SGD",1,IF(E8673="USD",Settings!$B$22,IF(E8673="HKD",Settings!$B$23,1))),0))</f>
        <v>0</v>
      </c>
      <c r="Q8673" s="312">
        <f>IF(OR(J8673="",G8673=""),"",G8673+ROW()/1000000)</f>
      </c>
      <c r="R8673" s="247">
        <f>IF(Q8673="","",SUMIFS(Txn[Signed Units],Txn[Key],J8673,Txn[Transaction Order],"&lt;="&amp;Q8673))</f>
      </c>
    </row>
    <row r="8674" spans="10:18" ht="15" customHeight="1" x14ac:dyDescent="0.15">
      <c r="J8674" s="246">
        <f>IF(OR(B8674="",C8674="",E8674=""),"",B8674&amp;":"&amp;C8674&amp;":"&amp;E8674)</f>
      </c>
      <c r="K8674" s="247">
        <f>IF(A8674="","",A8674*D8674)</f>
      </c>
      <c r="L8674" s="246">
        <f>IF(A8674="","",IF(OR(A8674=1,A8674=0),H8674,0))</f>
      </c>
      <c r="M8674" s="246">
        <f>IF(A8674="","",IF(A8674=-1,H8674,0))</f>
      </c>
      <c r="N8674">
        <f>IF(J8674="","",IF(E8674="SGD",1,IF(E8674="USD",Settings!$B$22,IF(E8674="HKD",Settings!$B$23,1))))</f>
      </c>
      <c r="O8674">
        <f>IF(OR(B8674="",C8674="",E8674=""),0,(IF(A8674=-1,H8674,0)-IF(OR(A8674=1,A8674=0),H8674,0)+IF(A8674=2,H8674,0))*IF(E8674="SGD",1,IF(E8674="USD",Settings!$B$22,IF(E8674="HKD",Settings!$B$23,1))))</f>
        <v>0</v>
      </c>
      <c r="P8674">
        <f>IF(OR(B8674="",C8674="",E8674=""),0,IF(A8674=2,H8674*IF(E8674="SGD",1,IF(E8674="USD",Settings!$B$22,IF(E8674="HKD",Settings!$B$23,1))),0))</f>
        <v>0</v>
      </c>
      <c r="Q8674" s="312">
        <f>IF(OR(J8674="",G8674=""),"",G8674+ROW()/1000000)</f>
      </c>
      <c r="R8674" s="247">
        <f>IF(Q8674="","",SUMIFS(Txn[Signed Units],Txn[Key],J8674,Txn[Transaction Order],"&lt;="&amp;Q8674))</f>
      </c>
    </row>
    <row r="8675" spans="10:18" ht="15" customHeight="1" x14ac:dyDescent="0.15">
      <c r="J8675" s="246">
        <f>IF(OR(B8675="",C8675="",E8675=""),"",B8675&amp;":"&amp;C8675&amp;":"&amp;E8675)</f>
      </c>
      <c r="K8675" s="247">
        <f>IF(A8675="","",A8675*D8675)</f>
      </c>
      <c r="L8675" s="246">
        <f>IF(A8675="","",IF(OR(A8675=1,A8675=0),H8675,0))</f>
      </c>
      <c r="M8675" s="246">
        <f>IF(A8675="","",IF(A8675=-1,H8675,0))</f>
      </c>
      <c r="N8675">
        <f>IF(J8675="","",IF(E8675="SGD",1,IF(E8675="USD",Settings!$B$22,IF(E8675="HKD",Settings!$B$23,1))))</f>
      </c>
      <c r="O8675">
        <f>IF(OR(B8675="",C8675="",E8675=""),0,(IF(A8675=-1,H8675,0)-IF(OR(A8675=1,A8675=0),H8675,0)+IF(A8675=2,H8675,0))*IF(E8675="SGD",1,IF(E8675="USD",Settings!$B$22,IF(E8675="HKD",Settings!$B$23,1))))</f>
        <v>0</v>
      </c>
      <c r="P8675">
        <f>IF(OR(B8675="",C8675="",E8675=""),0,IF(A8675=2,H8675*IF(E8675="SGD",1,IF(E8675="USD",Settings!$B$22,IF(E8675="HKD",Settings!$B$23,1))),0))</f>
        <v>0</v>
      </c>
      <c r="Q8675" s="312">
        <f>IF(OR(J8675="",G8675=""),"",G8675+ROW()/1000000)</f>
      </c>
      <c r="R8675" s="247">
        <f>IF(Q8675="","",SUMIFS(Txn[Signed Units],Txn[Key],J8675,Txn[Transaction Order],"&lt;="&amp;Q8675))</f>
      </c>
    </row>
    <row r="8676" spans="10:18" ht="15" customHeight="1" x14ac:dyDescent="0.15">
      <c r="J8676" s="246">
        <f>IF(OR(B8676="",C8676="",E8676=""),"",B8676&amp;":"&amp;C8676&amp;":"&amp;E8676)</f>
      </c>
      <c r="K8676" s="247">
        <f>IF(A8676="","",A8676*D8676)</f>
      </c>
      <c r="L8676" s="246">
        <f>IF(A8676="","",IF(OR(A8676=1,A8676=0),H8676,0))</f>
      </c>
      <c r="M8676" s="246">
        <f>IF(A8676="","",IF(A8676=-1,H8676,0))</f>
      </c>
      <c r="N8676">
        <f>IF(J8676="","",IF(E8676="SGD",1,IF(E8676="USD",Settings!$B$22,IF(E8676="HKD",Settings!$B$23,1))))</f>
      </c>
      <c r="O8676">
        <f>IF(OR(B8676="",C8676="",E8676=""),0,(IF(A8676=-1,H8676,0)-IF(OR(A8676=1,A8676=0),H8676,0)+IF(A8676=2,H8676,0))*IF(E8676="SGD",1,IF(E8676="USD",Settings!$B$22,IF(E8676="HKD",Settings!$B$23,1))))</f>
        <v>0</v>
      </c>
      <c r="P8676">
        <f>IF(OR(B8676="",C8676="",E8676=""),0,IF(A8676=2,H8676*IF(E8676="SGD",1,IF(E8676="USD",Settings!$B$22,IF(E8676="HKD",Settings!$B$23,1))),0))</f>
        <v>0</v>
      </c>
      <c r="Q8676" s="312">
        <f>IF(OR(J8676="",G8676=""),"",G8676+ROW()/1000000)</f>
      </c>
      <c r="R8676" s="247">
        <f>IF(Q8676="","",SUMIFS(Txn[Signed Units],Txn[Key],J8676,Txn[Transaction Order],"&lt;="&amp;Q8676))</f>
      </c>
    </row>
    <row r="8677" spans="10:18" ht="15" customHeight="1" x14ac:dyDescent="0.15">
      <c r="J8677" s="246">
        <f>IF(OR(B8677="",C8677="",E8677=""),"",B8677&amp;":"&amp;C8677&amp;":"&amp;E8677)</f>
      </c>
      <c r="K8677" s="247">
        <f>IF(A8677="","",A8677*D8677)</f>
      </c>
      <c r="L8677" s="246">
        <f>IF(A8677="","",IF(OR(A8677=1,A8677=0),H8677,0))</f>
      </c>
      <c r="M8677" s="246">
        <f>IF(A8677="","",IF(A8677=-1,H8677,0))</f>
      </c>
      <c r="N8677">
        <f>IF(J8677="","",IF(E8677="SGD",1,IF(E8677="USD",Settings!$B$22,IF(E8677="HKD",Settings!$B$23,1))))</f>
      </c>
      <c r="O8677">
        <f>IF(OR(B8677="",C8677="",E8677=""),0,(IF(A8677=-1,H8677,0)-IF(OR(A8677=1,A8677=0),H8677,0)+IF(A8677=2,H8677,0))*IF(E8677="SGD",1,IF(E8677="USD",Settings!$B$22,IF(E8677="HKD",Settings!$B$23,1))))</f>
        <v>0</v>
      </c>
      <c r="P8677">
        <f>IF(OR(B8677="",C8677="",E8677=""),0,IF(A8677=2,H8677*IF(E8677="SGD",1,IF(E8677="USD",Settings!$B$22,IF(E8677="HKD",Settings!$B$23,1))),0))</f>
        <v>0</v>
      </c>
      <c r="Q8677" s="312">
        <f>IF(OR(J8677="",G8677=""),"",G8677+ROW()/1000000)</f>
      </c>
      <c r="R8677" s="247">
        <f>IF(Q8677="","",SUMIFS(Txn[Signed Units],Txn[Key],J8677,Txn[Transaction Order],"&lt;="&amp;Q8677))</f>
      </c>
    </row>
    <row r="8678" spans="10:18" ht="15" customHeight="1" x14ac:dyDescent="0.15">
      <c r="J8678" s="246">
        <f>IF(OR(B8678="",C8678="",E8678=""),"",B8678&amp;":"&amp;C8678&amp;":"&amp;E8678)</f>
      </c>
      <c r="K8678" s="247">
        <f>IF(A8678="","",A8678*D8678)</f>
      </c>
      <c r="L8678" s="246">
        <f>IF(A8678="","",IF(OR(A8678=1,A8678=0),H8678,0))</f>
      </c>
      <c r="M8678" s="246">
        <f>IF(A8678="","",IF(A8678=-1,H8678,0))</f>
      </c>
      <c r="N8678">
        <f>IF(J8678="","",IF(E8678="SGD",1,IF(E8678="USD",Settings!$B$22,IF(E8678="HKD",Settings!$B$23,1))))</f>
      </c>
      <c r="O8678">
        <f>IF(OR(B8678="",C8678="",E8678=""),0,(IF(A8678=-1,H8678,0)-IF(OR(A8678=1,A8678=0),H8678,0)+IF(A8678=2,H8678,0))*IF(E8678="SGD",1,IF(E8678="USD",Settings!$B$22,IF(E8678="HKD",Settings!$B$23,1))))</f>
        <v>0</v>
      </c>
      <c r="P8678">
        <f>IF(OR(B8678="",C8678="",E8678=""),0,IF(A8678=2,H8678*IF(E8678="SGD",1,IF(E8678="USD",Settings!$B$22,IF(E8678="HKD",Settings!$B$23,1))),0))</f>
        <v>0</v>
      </c>
      <c r="Q8678" s="312">
        <f>IF(OR(J8678="",G8678=""),"",G8678+ROW()/1000000)</f>
      </c>
      <c r="R8678" s="247">
        <f>IF(Q8678="","",SUMIFS(Txn[Signed Units],Txn[Key],J8678,Txn[Transaction Order],"&lt;="&amp;Q8678))</f>
      </c>
    </row>
    <row r="8679" spans="10:18" ht="15" customHeight="1" x14ac:dyDescent="0.15">
      <c r="J8679" s="246">
        <f>IF(OR(B8679="",C8679="",E8679=""),"",B8679&amp;":"&amp;C8679&amp;":"&amp;E8679)</f>
      </c>
      <c r="K8679" s="247">
        <f>IF(A8679="","",A8679*D8679)</f>
      </c>
      <c r="L8679" s="246">
        <f>IF(A8679="","",IF(OR(A8679=1,A8679=0),H8679,0))</f>
      </c>
      <c r="M8679" s="246">
        <f>IF(A8679="","",IF(A8679=-1,H8679,0))</f>
      </c>
      <c r="N8679">
        <f>IF(J8679="","",IF(E8679="SGD",1,IF(E8679="USD",Settings!$B$22,IF(E8679="HKD",Settings!$B$23,1))))</f>
      </c>
      <c r="O8679">
        <f>IF(OR(B8679="",C8679="",E8679=""),0,(IF(A8679=-1,H8679,0)-IF(OR(A8679=1,A8679=0),H8679,0)+IF(A8679=2,H8679,0))*IF(E8679="SGD",1,IF(E8679="USD",Settings!$B$22,IF(E8679="HKD",Settings!$B$23,1))))</f>
        <v>0</v>
      </c>
      <c r="P8679">
        <f>IF(OR(B8679="",C8679="",E8679=""),0,IF(A8679=2,H8679*IF(E8679="SGD",1,IF(E8679="USD",Settings!$B$22,IF(E8679="HKD",Settings!$B$23,1))),0))</f>
        <v>0</v>
      </c>
      <c r="Q8679" s="312">
        <f>IF(OR(J8679="",G8679=""),"",G8679+ROW()/1000000)</f>
      </c>
      <c r="R8679" s="247">
        <f>IF(Q8679="","",SUMIFS(Txn[Signed Units],Txn[Key],J8679,Txn[Transaction Order],"&lt;="&amp;Q8679))</f>
      </c>
    </row>
    <row r="8680" spans="10:18" ht="15" customHeight="1" x14ac:dyDescent="0.15">
      <c r="J8680" s="246">
        <f>IF(OR(B8680="",C8680="",E8680=""),"",B8680&amp;":"&amp;C8680&amp;":"&amp;E8680)</f>
      </c>
      <c r="K8680" s="247">
        <f>IF(A8680="","",A8680*D8680)</f>
      </c>
      <c r="L8680" s="246">
        <f>IF(A8680="","",IF(OR(A8680=1,A8680=0),H8680,0))</f>
      </c>
      <c r="M8680" s="246">
        <f>IF(A8680="","",IF(A8680=-1,H8680,0))</f>
      </c>
      <c r="N8680">
        <f>IF(J8680="","",IF(E8680="SGD",1,IF(E8680="USD",Settings!$B$22,IF(E8680="HKD",Settings!$B$23,1))))</f>
      </c>
      <c r="O8680">
        <f>IF(OR(B8680="",C8680="",E8680=""),0,(IF(A8680=-1,H8680,0)-IF(OR(A8680=1,A8680=0),H8680,0)+IF(A8680=2,H8680,0))*IF(E8680="SGD",1,IF(E8680="USD",Settings!$B$22,IF(E8680="HKD",Settings!$B$23,1))))</f>
        <v>0</v>
      </c>
      <c r="P8680">
        <f>IF(OR(B8680="",C8680="",E8680=""),0,IF(A8680=2,H8680*IF(E8680="SGD",1,IF(E8680="USD",Settings!$B$22,IF(E8680="HKD",Settings!$B$23,1))),0))</f>
        <v>0</v>
      </c>
      <c r="Q8680" s="312">
        <f>IF(OR(J8680="",G8680=""),"",G8680+ROW()/1000000)</f>
      </c>
      <c r="R8680" s="247">
        <f>IF(Q8680="","",SUMIFS(Txn[Signed Units],Txn[Key],J8680,Txn[Transaction Order],"&lt;="&amp;Q8680))</f>
      </c>
    </row>
    <row r="8681" spans="10:18" ht="15" customHeight="1" x14ac:dyDescent="0.15">
      <c r="J8681" s="246">
        <f>IF(OR(B8681="",C8681="",E8681=""),"",B8681&amp;":"&amp;C8681&amp;":"&amp;E8681)</f>
      </c>
      <c r="K8681" s="247">
        <f>IF(A8681="","",A8681*D8681)</f>
      </c>
      <c r="L8681" s="246">
        <f>IF(A8681="","",IF(OR(A8681=1,A8681=0),H8681,0))</f>
      </c>
      <c r="M8681" s="246">
        <f>IF(A8681="","",IF(A8681=-1,H8681,0))</f>
      </c>
      <c r="N8681">
        <f>IF(J8681="","",IF(E8681="SGD",1,IF(E8681="USD",Settings!$B$22,IF(E8681="HKD",Settings!$B$23,1))))</f>
      </c>
      <c r="O8681">
        <f>IF(OR(B8681="",C8681="",E8681=""),0,(IF(A8681=-1,H8681,0)-IF(OR(A8681=1,A8681=0),H8681,0)+IF(A8681=2,H8681,0))*IF(E8681="SGD",1,IF(E8681="USD",Settings!$B$22,IF(E8681="HKD",Settings!$B$23,1))))</f>
        <v>0</v>
      </c>
      <c r="P8681">
        <f>IF(OR(B8681="",C8681="",E8681=""),0,IF(A8681=2,H8681*IF(E8681="SGD",1,IF(E8681="USD",Settings!$B$22,IF(E8681="HKD",Settings!$B$23,1))),0))</f>
        <v>0</v>
      </c>
      <c r="Q8681" s="312">
        <f>IF(OR(J8681="",G8681=""),"",G8681+ROW()/1000000)</f>
      </c>
      <c r="R8681" s="247">
        <f>IF(Q8681="","",SUMIFS(Txn[Signed Units],Txn[Key],J8681,Txn[Transaction Order],"&lt;="&amp;Q8681))</f>
      </c>
    </row>
    <row r="8682" spans="10:18" ht="15" customHeight="1" x14ac:dyDescent="0.15">
      <c r="J8682" s="246">
        <f>IF(OR(B8682="",C8682="",E8682=""),"",B8682&amp;":"&amp;C8682&amp;":"&amp;E8682)</f>
      </c>
      <c r="K8682" s="247">
        <f>IF(A8682="","",A8682*D8682)</f>
      </c>
      <c r="L8682" s="246">
        <f>IF(A8682="","",IF(OR(A8682=1,A8682=0),H8682,0))</f>
      </c>
      <c r="M8682" s="246">
        <f>IF(A8682="","",IF(A8682=-1,H8682,0))</f>
      </c>
      <c r="N8682">
        <f>IF(J8682="","",IF(E8682="SGD",1,IF(E8682="USD",Settings!$B$22,IF(E8682="HKD",Settings!$B$23,1))))</f>
      </c>
      <c r="O8682">
        <f>IF(OR(B8682="",C8682="",E8682=""),0,(IF(A8682=-1,H8682,0)-IF(OR(A8682=1,A8682=0),H8682,0)+IF(A8682=2,H8682,0))*IF(E8682="SGD",1,IF(E8682="USD",Settings!$B$22,IF(E8682="HKD",Settings!$B$23,1))))</f>
        <v>0</v>
      </c>
      <c r="P8682">
        <f>IF(OR(B8682="",C8682="",E8682=""),0,IF(A8682=2,H8682*IF(E8682="SGD",1,IF(E8682="USD",Settings!$B$22,IF(E8682="HKD",Settings!$B$23,1))),0))</f>
        <v>0</v>
      </c>
      <c r="Q8682" s="312">
        <f>IF(OR(J8682="",G8682=""),"",G8682+ROW()/1000000)</f>
      </c>
      <c r="R8682" s="247">
        <f>IF(Q8682="","",SUMIFS(Txn[Signed Units],Txn[Key],J8682,Txn[Transaction Order],"&lt;="&amp;Q8682))</f>
      </c>
    </row>
    <row r="8683" spans="10:18" ht="15" customHeight="1" x14ac:dyDescent="0.15">
      <c r="J8683" s="246">
        <f>IF(OR(B8683="",C8683="",E8683=""),"",B8683&amp;":"&amp;C8683&amp;":"&amp;E8683)</f>
      </c>
      <c r="K8683" s="247">
        <f>IF(A8683="","",A8683*D8683)</f>
      </c>
      <c r="L8683" s="246">
        <f>IF(A8683="","",IF(OR(A8683=1,A8683=0),H8683,0))</f>
      </c>
      <c r="M8683" s="246">
        <f>IF(A8683="","",IF(A8683=-1,H8683,0))</f>
      </c>
      <c r="N8683">
        <f>IF(J8683="","",IF(E8683="SGD",1,IF(E8683="USD",Settings!$B$22,IF(E8683="HKD",Settings!$B$23,1))))</f>
      </c>
      <c r="O8683">
        <f>IF(OR(B8683="",C8683="",E8683=""),0,(IF(A8683=-1,H8683,0)-IF(OR(A8683=1,A8683=0),H8683,0)+IF(A8683=2,H8683,0))*IF(E8683="SGD",1,IF(E8683="USD",Settings!$B$22,IF(E8683="HKD",Settings!$B$23,1))))</f>
        <v>0</v>
      </c>
      <c r="P8683">
        <f>IF(OR(B8683="",C8683="",E8683=""),0,IF(A8683=2,H8683*IF(E8683="SGD",1,IF(E8683="USD",Settings!$B$22,IF(E8683="HKD",Settings!$B$23,1))),0))</f>
        <v>0</v>
      </c>
      <c r="Q8683" s="312">
        <f>IF(OR(J8683="",G8683=""),"",G8683+ROW()/1000000)</f>
      </c>
      <c r="R8683" s="247">
        <f>IF(Q8683="","",SUMIFS(Txn[Signed Units],Txn[Key],J8683,Txn[Transaction Order],"&lt;="&amp;Q8683))</f>
      </c>
    </row>
    <row r="8684" spans="10:18" ht="15" customHeight="1" x14ac:dyDescent="0.15">
      <c r="J8684" s="246">
        <f>IF(OR(B8684="",C8684="",E8684=""),"",B8684&amp;":"&amp;C8684&amp;":"&amp;E8684)</f>
      </c>
      <c r="K8684" s="247">
        <f>IF(A8684="","",A8684*D8684)</f>
      </c>
      <c r="L8684" s="246">
        <f>IF(A8684="","",IF(OR(A8684=1,A8684=0),H8684,0))</f>
      </c>
      <c r="M8684" s="246">
        <f>IF(A8684="","",IF(A8684=-1,H8684,0))</f>
      </c>
      <c r="N8684">
        <f>IF(J8684="","",IF(E8684="SGD",1,IF(E8684="USD",Settings!$B$22,IF(E8684="HKD",Settings!$B$23,1))))</f>
      </c>
      <c r="O8684">
        <f>IF(OR(B8684="",C8684="",E8684=""),0,(IF(A8684=-1,H8684,0)-IF(OR(A8684=1,A8684=0),H8684,0)+IF(A8684=2,H8684,0))*IF(E8684="SGD",1,IF(E8684="USD",Settings!$B$22,IF(E8684="HKD",Settings!$B$23,1))))</f>
        <v>0</v>
      </c>
      <c r="P8684">
        <f>IF(OR(B8684="",C8684="",E8684=""),0,IF(A8684=2,H8684*IF(E8684="SGD",1,IF(E8684="USD",Settings!$B$22,IF(E8684="HKD",Settings!$B$23,1))),0))</f>
        <v>0</v>
      </c>
      <c r="Q8684" s="312">
        <f>IF(OR(J8684="",G8684=""),"",G8684+ROW()/1000000)</f>
      </c>
      <c r="R8684" s="247">
        <f>IF(Q8684="","",SUMIFS(Txn[Signed Units],Txn[Key],J8684,Txn[Transaction Order],"&lt;="&amp;Q8684))</f>
      </c>
    </row>
    <row r="8685" spans="10:18" ht="15" customHeight="1" x14ac:dyDescent="0.15">
      <c r="J8685" s="246">
        <f>IF(OR(B8685="",C8685="",E8685=""),"",B8685&amp;":"&amp;C8685&amp;":"&amp;E8685)</f>
      </c>
      <c r="K8685" s="247">
        <f>IF(A8685="","",A8685*D8685)</f>
      </c>
      <c r="L8685" s="246">
        <f>IF(A8685="","",IF(OR(A8685=1,A8685=0),H8685,0))</f>
      </c>
      <c r="M8685" s="246">
        <f>IF(A8685="","",IF(A8685=-1,H8685,0))</f>
      </c>
      <c r="N8685">
        <f>IF(J8685="","",IF(E8685="SGD",1,IF(E8685="USD",Settings!$B$22,IF(E8685="HKD",Settings!$B$23,1))))</f>
      </c>
      <c r="O8685">
        <f>IF(OR(B8685="",C8685="",E8685=""),0,(IF(A8685=-1,H8685,0)-IF(OR(A8685=1,A8685=0),H8685,0)+IF(A8685=2,H8685,0))*IF(E8685="SGD",1,IF(E8685="USD",Settings!$B$22,IF(E8685="HKD",Settings!$B$23,1))))</f>
        <v>0</v>
      </c>
      <c r="P8685">
        <f>IF(OR(B8685="",C8685="",E8685=""),0,IF(A8685=2,H8685*IF(E8685="SGD",1,IF(E8685="USD",Settings!$B$22,IF(E8685="HKD",Settings!$B$23,1))),0))</f>
        <v>0</v>
      </c>
      <c r="Q8685" s="312">
        <f>IF(OR(J8685="",G8685=""),"",G8685+ROW()/1000000)</f>
      </c>
      <c r="R8685" s="247">
        <f>IF(Q8685="","",SUMIFS(Txn[Signed Units],Txn[Key],J8685,Txn[Transaction Order],"&lt;="&amp;Q8685))</f>
      </c>
    </row>
    <row r="8686" spans="10:18" ht="15" customHeight="1" x14ac:dyDescent="0.15">
      <c r="J8686" s="246">
        <f>IF(OR(B8686="",C8686="",E8686=""),"",B8686&amp;":"&amp;C8686&amp;":"&amp;E8686)</f>
      </c>
      <c r="K8686" s="247">
        <f>IF(A8686="","",A8686*D8686)</f>
      </c>
      <c r="L8686" s="246">
        <f>IF(A8686="","",IF(OR(A8686=1,A8686=0),H8686,0))</f>
      </c>
      <c r="M8686" s="246">
        <f>IF(A8686="","",IF(A8686=-1,H8686,0))</f>
      </c>
      <c r="N8686">
        <f>IF(J8686="","",IF(E8686="SGD",1,IF(E8686="USD",Settings!$B$22,IF(E8686="HKD",Settings!$B$23,1))))</f>
      </c>
      <c r="O8686">
        <f>IF(OR(B8686="",C8686="",E8686=""),0,(IF(A8686=-1,H8686,0)-IF(OR(A8686=1,A8686=0),H8686,0)+IF(A8686=2,H8686,0))*IF(E8686="SGD",1,IF(E8686="USD",Settings!$B$22,IF(E8686="HKD",Settings!$B$23,1))))</f>
        <v>0</v>
      </c>
      <c r="P8686">
        <f>IF(OR(B8686="",C8686="",E8686=""),0,IF(A8686=2,H8686*IF(E8686="SGD",1,IF(E8686="USD",Settings!$B$22,IF(E8686="HKD",Settings!$B$23,1))),0))</f>
        <v>0</v>
      </c>
      <c r="Q8686" s="312">
        <f>IF(OR(J8686="",G8686=""),"",G8686+ROW()/1000000)</f>
      </c>
      <c r="R8686" s="247">
        <f>IF(Q8686="","",SUMIFS(Txn[Signed Units],Txn[Key],J8686,Txn[Transaction Order],"&lt;="&amp;Q8686))</f>
      </c>
    </row>
    <row r="8687" spans="10:18" ht="15" customHeight="1" x14ac:dyDescent="0.15">
      <c r="J8687" s="246">
        <f>IF(OR(B8687="",C8687="",E8687=""),"",B8687&amp;":"&amp;C8687&amp;":"&amp;E8687)</f>
      </c>
      <c r="K8687" s="247">
        <f>IF(A8687="","",A8687*D8687)</f>
      </c>
      <c r="L8687" s="246">
        <f>IF(A8687="","",IF(OR(A8687=1,A8687=0),H8687,0))</f>
      </c>
      <c r="M8687" s="246">
        <f>IF(A8687="","",IF(A8687=-1,H8687,0))</f>
      </c>
      <c r="N8687">
        <f>IF(J8687="","",IF(E8687="SGD",1,IF(E8687="USD",Settings!$B$22,IF(E8687="HKD",Settings!$B$23,1))))</f>
      </c>
      <c r="O8687">
        <f>IF(OR(B8687="",C8687="",E8687=""),0,(IF(A8687=-1,H8687,0)-IF(OR(A8687=1,A8687=0),H8687,0)+IF(A8687=2,H8687,0))*IF(E8687="SGD",1,IF(E8687="USD",Settings!$B$22,IF(E8687="HKD",Settings!$B$23,1))))</f>
        <v>0</v>
      </c>
      <c r="P8687">
        <f>IF(OR(B8687="",C8687="",E8687=""),0,IF(A8687=2,H8687*IF(E8687="SGD",1,IF(E8687="USD",Settings!$B$22,IF(E8687="HKD",Settings!$B$23,1))),0))</f>
        <v>0</v>
      </c>
      <c r="Q8687" s="312">
        <f>IF(OR(J8687="",G8687=""),"",G8687+ROW()/1000000)</f>
      </c>
      <c r="R8687" s="247">
        <f>IF(Q8687="","",SUMIFS(Txn[Signed Units],Txn[Key],J8687,Txn[Transaction Order],"&lt;="&amp;Q8687))</f>
      </c>
    </row>
    <row r="8688" spans="10:18" ht="15" customHeight="1" x14ac:dyDescent="0.15">
      <c r="J8688" s="246">
        <f>IF(OR(B8688="",C8688="",E8688=""),"",B8688&amp;":"&amp;C8688&amp;":"&amp;E8688)</f>
      </c>
      <c r="K8688" s="247">
        <f>IF(A8688="","",A8688*D8688)</f>
      </c>
      <c r="L8688" s="246">
        <f>IF(A8688="","",IF(OR(A8688=1,A8688=0),H8688,0))</f>
      </c>
      <c r="M8688" s="246">
        <f>IF(A8688="","",IF(A8688=-1,H8688,0))</f>
      </c>
      <c r="N8688">
        <f>IF(J8688="","",IF(E8688="SGD",1,IF(E8688="USD",Settings!$B$22,IF(E8688="HKD",Settings!$B$23,1))))</f>
      </c>
      <c r="O8688">
        <f>IF(OR(B8688="",C8688="",E8688=""),0,(IF(A8688=-1,H8688,0)-IF(OR(A8688=1,A8688=0),H8688,0)+IF(A8688=2,H8688,0))*IF(E8688="SGD",1,IF(E8688="USD",Settings!$B$22,IF(E8688="HKD",Settings!$B$23,1))))</f>
        <v>0</v>
      </c>
      <c r="P8688">
        <f>IF(OR(B8688="",C8688="",E8688=""),0,IF(A8688=2,H8688*IF(E8688="SGD",1,IF(E8688="USD",Settings!$B$22,IF(E8688="HKD",Settings!$B$23,1))),0))</f>
        <v>0</v>
      </c>
      <c r="Q8688" s="312">
        <f>IF(OR(J8688="",G8688=""),"",G8688+ROW()/1000000)</f>
      </c>
      <c r="R8688" s="247">
        <f>IF(Q8688="","",SUMIFS(Txn[Signed Units],Txn[Key],J8688,Txn[Transaction Order],"&lt;="&amp;Q8688))</f>
      </c>
    </row>
    <row r="8689" spans="10:18" ht="15" customHeight="1" x14ac:dyDescent="0.15">
      <c r="J8689" s="246">
        <f>IF(OR(B8689="",C8689="",E8689=""),"",B8689&amp;":"&amp;C8689&amp;":"&amp;E8689)</f>
      </c>
      <c r="K8689" s="247">
        <f>IF(A8689="","",A8689*D8689)</f>
      </c>
      <c r="L8689" s="246">
        <f>IF(A8689="","",IF(OR(A8689=1,A8689=0),H8689,0))</f>
      </c>
      <c r="M8689" s="246">
        <f>IF(A8689="","",IF(A8689=-1,H8689,0))</f>
      </c>
      <c r="N8689">
        <f>IF(J8689="","",IF(E8689="SGD",1,IF(E8689="USD",Settings!$B$22,IF(E8689="HKD",Settings!$B$23,1))))</f>
      </c>
      <c r="O8689">
        <f>IF(OR(B8689="",C8689="",E8689=""),0,(IF(A8689=-1,H8689,0)-IF(OR(A8689=1,A8689=0),H8689,0)+IF(A8689=2,H8689,0))*IF(E8689="SGD",1,IF(E8689="USD",Settings!$B$22,IF(E8689="HKD",Settings!$B$23,1))))</f>
        <v>0</v>
      </c>
      <c r="P8689">
        <f>IF(OR(B8689="",C8689="",E8689=""),0,IF(A8689=2,H8689*IF(E8689="SGD",1,IF(E8689="USD",Settings!$B$22,IF(E8689="HKD",Settings!$B$23,1))),0))</f>
        <v>0</v>
      </c>
      <c r="Q8689" s="312">
        <f>IF(OR(J8689="",G8689=""),"",G8689+ROW()/1000000)</f>
      </c>
      <c r="R8689" s="247">
        <f>IF(Q8689="","",SUMIFS(Txn[Signed Units],Txn[Key],J8689,Txn[Transaction Order],"&lt;="&amp;Q8689))</f>
      </c>
    </row>
    <row r="8690" spans="10:18" ht="15" customHeight="1" x14ac:dyDescent="0.15">
      <c r="J8690" s="246">
        <f>IF(OR(B8690="",C8690="",E8690=""),"",B8690&amp;":"&amp;C8690&amp;":"&amp;E8690)</f>
      </c>
      <c r="K8690" s="247">
        <f>IF(A8690="","",A8690*D8690)</f>
      </c>
      <c r="L8690" s="246">
        <f>IF(A8690="","",IF(OR(A8690=1,A8690=0),H8690,0))</f>
      </c>
      <c r="M8690" s="246">
        <f>IF(A8690="","",IF(A8690=-1,H8690,0))</f>
      </c>
      <c r="N8690">
        <f>IF(J8690="","",IF(E8690="SGD",1,IF(E8690="USD",Settings!$B$22,IF(E8690="HKD",Settings!$B$23,1))))</f>
      </c>
      <c r="O8690">
        <f>IF(OR(B8690="",C8690="",E8690=""),0,(IF(A8690=-1,H8690,0)-IF(OR(A8690=1,A8690=0),H8690,0)+IF(A8690=2,H8690,0))*IF(E8690="SGD",1,IF(E8690="USD",Settings!$B$22,IF(E8690="HKD",Settings!$B$23,1))))</f>
        <v>0</v>
      </c>
      <c r="P8690">
        <f>IF(OR(B8690="",C8690="",E8690=""),0,IF(A8690=2,H8690*IF(E8690="SGD",1,IF(E8690="USD",Settings!$B$22,IF(E8690="HKD",Settings!$B$23,1))),0))</f>
        <v>0</v>
      </c>
      <c r="Q8690" s="312">
        <f>IF(OR(J8690="",G8690=""),"",G8690+ROW()/1000000)</f>
      </c>
      <c r="R8690" s="247">
        <f>IF(Q8690="","",SUMIFS(Txn[Signed Units],Txn[Key],J8690,Txn[Transaction Order],"&lt;="&amp;Q8690))</f>
      </c>
    </row>
    <row r="8691" spans="10:18" ht="15" customHeight="1" x14ac:dyDescent="0.15">
      <c r="J8691" s="246">
        <f>IF(OR(B8691="",C8691="",E8691=""),"",B8691&amp;":"&amp;C8691&amp;":"&amp;E8691)</f>
      </c>
      <c r="K8691" s="247">
        <f>IF(A8691="","",A8691*D8691)</f>
      </c>
      <c r="L8691" s="246">
        <f>IF(A8691="","",IF(OR(A8691=1,A8691=0),H8691,0))</f>
      </c>
      <c r="M8691" s="246">
        <f>IF(A8691="","",IF(A8691=-1,H8691,0))</f>
      </c>
      <c r="N8691">
        <f>IF(J8691="","",IF(E8691="SGD",1,IF(E8691="USD",Settings!$B$22,IF(E8691="HKD",Settings!$B$23,1))))</f>
      </c>
      <c r="O8691">
        <f>IF(OR(B8691="",C8691="",E8691=""),0,(IF(A8691=-1,H8691,0)-IF(OR(A8691=1,A8691=0),H8691,0)+IF(A8691=2,H8691,0))*IF(E8691="SGD",1,IF(E8691="USD",Settings!$B$22,IF(E8691="HKD",Settings!$B$23,1))))</f>
        <v>0</v>
      </c>
      <c r="P8691">
        <f>IF(OR(B8691="",C8691="",E8691=""),0,IF(A8691=2,H8691*IF(E8691="SGD",1,IF(E8691="USD",Settings!$B$22,IF(E8691="HKD",Settings!$B$23,1))),0))</f>
        <v>0</v>
      </c>
      <c r="Q8691" s="312">
        <f>IF(OR(J8691="",G8691=""),"",G8691+ROW()/1000000)</f>
      </c>
      <c r="R8691" s="247">
        <f>IF(Q8691="","",SUMIFS(Txn[Signed Units],Txn[Key],J8691,Txn[Transaction Order],"&lt;="&amp;Q8691))</f>
      </c>
    </row>
    <row r="8692" spans="10:18" ht="15" customHeight="1" x14ac:dyDescent="0.15">
      <c r="J8692" s="246">
        <f>IF(OR(B8692="",C8692="",E8692=""),"",B8692&amp;":"&amp;C8692&amp;":"&amp;E8692)</f>
      </c>
      <c r="K8692" s="247">
        <f>IF(A8692="","",A8692*D8692)</f>
      </c>
      <c r="L8692" s="246">
        <f>IF(A8692="","",IF(OR(A8692=1,A8692=0),H8692,0))</f>
      </c>
      <c r="M8692" s="246">
        <f>IF(A8692="","",IF(A8692=-1,H8692,0))</f>
      </c>
      <c r="N8692">
        <f>IF(J8692="","",IF(E8692="SGD",1,IF(E8692="USD",Settings!$B$22,IF(E8692="HKD",Settings!$B$23,1))))</f>
      </c>
      <c r="O8692">
        <f>IF(OR(B8692="",C8692="",E8692=""),0,(IF(A8692=-1,H8692,0)-IF(OR(A8692=1,A8692=0),H8692,0)+IF(A8692=2,H8692,0))*IF(E8692="SGD",1,IF(E8692="USD",Settings!$B$22,IF(E8692="HKD",Settings!$B$23,1))))</f>
        <v>0</v>
      </c>
      <c r="P8692">
        <f>IF(OR(B8692="",C8692="",E8692=""),0,IF(A8692=2,H8692*IF(E8692="SGD",1,IF(E8692="USD",Settings!$B$22,IF(E8692="HKD",Settings!$B$23,1))),0))</f>
        <v>0</v>
      </c>
      <c r="Q8692" s="312">
        <f>IF(OR(J8692="",G8692=""),"",G8692+ROW()/1000000)</f>
      </c>
      <c r="R8692" s="247">
        <f>IF(Q8692="","",SUMIFS(Txn[Signed Units],Txn[Key],J8692,Txn[Transaction Order],"&lt;="&amp;Q8692))</f>
      </c>
    </row>
    <row r="8693" spans="10:18" ht="15" customHeight="1" x14ac:dyDescent="0.15">
      <c r="J8693" s="246">
        <f>IF(OR(B8693="",C8693="",E8693=""),"",B8693&amp;":"&amp;C8693&amp;":"&amp;E8693)</f>
      </c>
      <c r="K8693" s="247">
        <f>IF(A8693="","",A8693*D8693)</f>
      </c>
      <c r="L8693" s="246">
        <f>IF(A8693="","",IF(OR(A8693=1,A8693=0),H8693,0))</f>
      </c>
      <c r="M8693" s="246">
        <f>IF(A8693="","",IF(A8693=-1,H8693,0))</f>
      </c>
      <c r="N8693">
        <f>IF(J8693="","",IF(E8693="SGD",1,IF(E8693="USD",Settings!$B$22,IF(E8693="HKD",Settings!$B$23,1))))</f>
      </c>
      <c r="O8693">
        <f>IF(OR(B8693="",C8693="",E8693=""),0,(IF(A8693=-1,H8693,0)-IF(OR(A8693=1,A8693=0),H8693,0)+IF(A8693=2,H8693,0))*IF(E8693="SGD",1,IF(E8693="USD",Settings!$B$22,IF(E8693="HKD",Settings!$B$23,1))))</f>
        <v>0</v>
      </c>
      <c r="P8693">
        <f>IF(OR(B8693="",C8693="",E8693=""),0,IF(A8693=2,H8693*IF(E8693="SGD",1,IF(E8693="USD",Settings!$B$22,IF(E8693="HKD",Settings!$B$23,1))),0))</f>
        <v>0</v>
      </c>
      <c r="Q8693" s="312">
        <f>IF(OR(J8693="",G8693=""),"",G8693+ROW()/1000000)</f>
      </c>
      <c r="R8693" s="247">
        <f>IF(Q8693="","",SUMIFS(Txn[Signed Units],Txn[Key],J8693,Txn[Transaction Order],"&lt;="&amp;Q8693))</f>
      </c>
    </row>
    <row r="8694" spans="10:18" ht="15" customHeight="1" x14ac:dyDescent="0.15">
      <c r="J8694" s="246">
        <f>IF(OR(B8694="",C8694="",E8694=""),"",B8694&amp;":"&amp;C8694&amp;":"&amp;E8694)</f>
      </c>
      <c r="K8694" s="247">
        <f>IF(A8694="","",A8694*D8694)</f>
      </c>
      <c r="L8694" s="246">
        <f>IF(A8694="","",IF(OR(A8694=1,A8694=0),H8694,0))</f>
      </c>
      <c r="M8694" s="246">
        <f>IF(A8694="","",IF(A8694=-1,H8694,0))</f>
      </c>
      <c r="N8694">
        <f>IF(J8694="","",IF(E8694="SGD",1,IF(E8694="USD",Settings!$B$22,IF(E8694="HKD",Settings!$B$23,1))))</f>
      </c>
      <c r="O8694">
        <f>IF(OR(B8694="",C8694="",E8694=""),0,(IF(A8694=-1,H8694,0)-IF(OR(A8694=1,A8694=0),H8694,0)+IF(A8694=2,H8694,0))*IF(E8694="SGD",1,IF(E8694="USD",Settings!$B$22,IF(E8694="HKD",Settings!$B$23,1))))</f>
        <v>0</v>
      </c>
      <c r="P8694">
        <f>IF(OR(B8694="",C8694="",E8694=""),0,IF(A8694=2,H8694*IF(E8694="SGD",1,IF(E8694="USD",Settings!$B$22,IF(E8694="HKD",Settings!$B$23,1))),0))</f>
        <v>0</v>
      </c>
      <c r="Q8694" s="312">
        <f>IF(OR(J8694="",G8694=""),"",G8694+ROW()/1000000)</f>
      </c>
      <c r="R8694" s="247">
        <f>IF(Q8694="","",SUMIFS(Txn[Signed Units],Txn[Key],J8694,Txn[Transaction Order],"&lt;="&amp;Q8694))</f>
      </c>
    </row>
    <row r="8695" spans="10:18" ht="15" customHeight="1" x14ac:dyDescent="0.15">
      <c r="J8695" s="246">
        <f>IF(OR(B8695="",C8695="",E8695=""),"",B8695&amp;":"&amp;C8695&amp;":"&amp;E8695)</f>
      </c>
      <c r="K8695" s="247">
        <f>IF(A8695="","",A8695*D8695)</f>
      </c>
      <c r="L8695" s="246">
        <f>IF(A8695="","",IF(OR(A8695=1,A8695=0),H8695,0))</f>
      </c>
      <c r="M8695" s="246">
        <f>IF(A8695="","",IF(A8695=-1,H8695,0))</f>
      </c>
      <c r="N8695">
        <f>IF(J8695="","",IF(E8695="SGD",1,IF(E8695="USD",Settings!$B$22,IF(E8695="HKD",Settings!$B$23,1))))</f>
      </c>
      <c r="O8695">
        <f>IF(OR(B8695="",C8695="",E8695=""),0,(IF(A8695=-1,H8695,0)-IF(OR(A8695=1,A8695=0),H8695,0)+IF(A8695=2,H8695,0))*IF(E8695="SGD",1,IF(E8695="USD",Settings!$B$22,IF(E8695="HKD",Settings!$B$23,1))))</f>
        <v>0</v>
      </c>
      <c r="P8695">
        <f>IF(OR(B8695="",C8695="",E8695=""),0,IF(A8695=2,H8695*IF(E8695="SGD",1,IF(E8695="USD",Settings!$B$22,IF(E8695="HKD",Settings!$B$23,1))),0))</f>
        <v>0</v>
      </c>
      <c r="Q8695" s="312">
        <f>IF(OR(J8695="",G8695=""),"",G8695+ROW()/1000000)</f>
      </c>
      <c r="R8695" s="247">
        <f>IF(Q8695="","",SUMIFS(Txn[Signed Units],Txn[Key],J8695,Txn[Transaction Order],"&lt;="&amp;Q8695))</f>
      </c>
    </row>
    <row r="8696" spans="10:18" ht="15" customHeight="1" x14ac:dyDescent="0.15">
      <c r="J8696" s="246">
        <f>IF(OR(B8696="",C8696="",E8696=""),"",B8696&amp;":"&amp;C8696&amp;":"&amp;E8696)</f>
      </c>
      <c r="K8696" s="247">
        <f>IF(A8696="","",A8696*D8696)</f>
      </c>
      <c r="L8696" s="246">
        <f>IF(A8696="","",IF(OR(A8696=1,A8696=0),H8696,0))</f>
      </c>
      <c r="M8696" s="246">
        <f>IF(A8696="","",IF(A8696=-1,H8696,0))</f>
      </c>
      <c r="N8696">
        <f>IF(J8696="","",IF(E8696="SGD",1,IF(E8696="USD",Settings!$B$22,IF(E8696="HKD",Settings!$B$23,1))))</f>
      </c>
      <c r="O8696">
        <f>IF(OR(B8696="",C8696="",E8696=""),0,(IF(A8696=-1,H8696,0)-IF(OR(A8696=1,A8696=0),H8696,0)+IF(A8696=2,H8696,0))*IF(E8696="SGD",1,IF(E8696="USD",Settings!$B$22,IF(E8696="HKD",Settings!$B$23,1))))</f>
        <v>0</v>
      </c>
      <c r="P8696">
        <f>IF(OR(B8696="",C8696="",E8696=""),0,IF(A8696=2,H8696*IF(E8696="SGD",1,IF(E8696="USD",Settings!$B$22,IF(E8696="HKD",Settings!$B$23,1))),0))</f>
        <v>0</v>
      </c>
      <c r="Q8696" s="312">
        <f>IF(OR(J8696="",G8696=""),"",G8696+ROW()/1000000)</f>
      </c>
      <c r="R8696" s="247">
        <f>IF(Q8696="","",SUMIFS(Txn[Signed Units],Txn[Key],J8696,Txn[Transaction Order],"&lt;="&amp;Q8696))</f>
      </c>
    </row>
    <row r="8697" spans="10:18" ht="15" customHeight="1" x14ac:dyDescent="0.15">
      <c r="J8697" s="246">
        <f>IF(OR(B8697="",C8697="",E8697=""),"",B8697&amp;":"&amp;C8697&amp;":"&amp;E8697)</f>
      </c>
      <c r="K8697" s="247">
        <f>IF(A8697="","",A8697*D8697)</f>
      </c>
      <c r="L8697" s="246">
        <f>IF(A8697="","",IF(OR(A8697=1,A8697=0),H8697,0))</f>
      </c>
      <c r="M8697" s="246">
        <f>IF(A8697="","",IF(A8697=-1,H8697,0))</f>
      </c>
      <c r="N8697">
        <f>IF(J8697="","",IF(E8697="SGD",1,IF(E8697="USD",Settings!$B$22,IF(E8697="HKD",Settings!$B$23,1))))</f>
      </c>
      <c r="O8697">
        <f>IF(OR(B8697="",C8697="",E8697=""),0,(IF(A8697=-1,H8697,0)-IF(OR(A8697=1,A8697=0),H8697,0)+IF(A8697=2,H8697,0))*IF(E8697="SGD",1,IF(E8697="USD",Settings!$B$22,IF(E8697="HKD",Settings!$B$23,1))))</f>
        <v>0</v>
      </c>
      <c r="P8697">
        <f>IF(OR(B8697="",C8697="",E8697=""),0,IF(A8697=2,H8697*IF(E8697="SGD",1,IF(E8697="USD",Settings!$B$22,IF(E8697="HKD",Settings!$B$23,1))),0))</f>
        <v>0</v>
      </c>
      <c r="Q8697" s="312">
        <f>IF(OR(J8697="",G8697=""),"",G8697+ROW()/1000000)</f>
      </c>
      <c r="R8697" s="247">
        <f>IF(Q8697="","",SUMIFS(Txn[Signed Units],Txn[Key],J8697,Txn[Transaction Order],"&lt;="&amp;Q8697))</f>
      </c>
    </row>
    <row r="8698" spans="10:18" ht="15" customHeight="1" x14ac:dyDescent="0.15">
      <c r="J8698" s="246">
        <f>IF(OR(B8698="",C8698="",E8698=""),"",B8698&amp;":"&amp;C8698&amp;":"&amp;E8698)</f>
      </c>
      <c r="K8698" s="247">
        <f>IF(A8698="","",A8698*D8698)</f>
      </c>
      <c r="L8698" s="246">
        <f>IF(A8698="","",IF(OR(A8698=1,A8698=0),H8698,0))</f>
      </c>
      <c r="M8698" s="246">
        <f>IF(A8698="","",IF(A8698=-1,H8698,0))</f>
      </c>
      <c r="N8698">
        <f>IF(J8698="","",IF(E8698="SGD",1,IF(E8698="USD",Settings!$B$22,IF(E8698="HKD",Settings!$B$23,1))))</f>
      </c>
      <c r="O8698">
        <f>IF(OR(B8698="",C8698="",E8698=""),0,(IF(A8698=-1,H8698,0)-IF(OR(A8698=1,A8698=0),H8698,0)+IF(A8698=2,H8698,0))*IF(E8698="SGD",1,IF(E8698="USD",Settings!$B$22,IF(E8698="HKD",Settings!$B$23,1))))</f>
        <v>0</v>
      </c>
      <c r="P8698">
        <f>IF(OR(B8698="",C8698="",E8698=""),0,IF(A8698=2,H8698*IF(E8698="SGD",1,IF(E8698="USD",Settings!$B$22,IF(E8698="HKD",Settings!$B$23,1))),0))</f>
        <v>0</v>
      </c>
      <c r="Q8698" s="312">
        <f>IF(OR(J8698="",G8698=""),"",G8698+ROW()/1000000)</f>
      </c>
      <c r="R8698" s="247">
        <f>IF(Q8698="","",SUMIFS(Txn[Signed Units],Txn[Key],J8698,Txn[Transaction Order],"&lt;="&amp;Q8698))</f>
      </c>
    </row>
    <row r="8699" spans="10:18" ht="15" customHeight="1" x14ac:dyDescent="0.15">
      <c r="J8699" s="246">
        <f>IF(OR(B8699="",C8699="",E8699=""),"",B8699&amp;":"&amp;C8699&amp;":"&amp;E8699)</f>
      </c>
      <c r="K8699" s="247">
        <f>IF(A8699="","",A8699*D8699)</f>
      </c>
      <c r="L8699" s="246">
        <f>IF(A8699="","",IF(OR(A8699=1,A8699=0),H8699,0))</f>
      </c>
      <c r="M8699" s="246">
        <f>IF(A8699="","",IF(A8699=-1,H8699,0))</f>
      </c>
      <c r="N8699">
        <f>IF(J8699="","",IF(E8699="SGD",1,IF(E8699="USD",Settings!$B$22,IF(E8699="HKD",Settings!$B$23,1))))</f>
      </c>
      <c r="O8699">
        <f>IF(OR(B8699="",C8699="",E8699=""),0,(IF(A8699=-1,H8699,0)-IF(OR(A8699=1,A8699=0),H8699,0)+IF(A8699=2,H8699,0))*IF(E8699="SGD",1,IF(E8699="USD",Settings!$B$22,IF(E8699="HKD",Settings!$B$23,1))))</f>
        <v>0</v>
      </c>
      <c r="P8699">
        <f>IF(OR(B8699="",C8699="",E8699=""),0,IF(A8699=2,H8699*IF(E8699="SGD",1,IF(E8699="USD",Settings!$B$22,IF(E8699="HKD",Settings!$B$23,1))),0))</f>
        <v>0</v>
      </c>
      <c r="Q8699" s="312">
        <f>IF(OR(J8699="",G8699=""),"",G8699+ROW()/1000000)</f>
      </c>
      <c r="R8699" s="247">
        <f>IF(Q8699="","",SUMIFS(Txn[Signed Units],Txn[Key],J8699,Txn[Transaction Order],"&lt;="&amp;Q8699))</f>
      </c>
    </row>
    <row r="8700" spans="10:18" ht="15" customHeight="1" x14ac:dyDescent="0.15">
      <c r="J8700" s="246">
        <f>IF(OR(B8700="",C8700="",E8700=""),"",B8700&amp;":"&amp;C8700&amp;":"&amp;E8700)</f>
      </c>
      <c r="K8700" s="247">
        <f>IF(A8700="","",A8700*D8700)</f>
      </c>
      <c r="L8700" s="246">
        <f>IF(A8700="","",IF(OR(A8700=1,A8700=0),H8700,0))</f>
      </c>
      <c r="M8700" s="246">
        <f>IF(A8700="","",IF(A8700=-1,H8700,0))</f>
      </c>
      <c r="N8700">
        <f>IF(J8700="","",IF(E8700="SGD",1,IF(E8700="USD",Settings!$B$22,IF(E8700="HKD",Settings!$B$23,1))))</f>
      </c>
      <c r="O8700">
        <f>IF(OR(B8700="",C8700="",E8700=""),0,(IF(A8700=-1,H8700,0)-IF(OR(A8700=1,A8700=0),H8700,0)+IF(A8700=2,H8700,0))*IF(E8700="SGD",1,IF(E8700="USD",Settings!$B$22,IF(E8700="HKD",Settings!$B$23,1))))</f>
        <v>0</v>
      </c>
      <c r="P8700">
        <f>IF(OR(B8700="",C8700="",E8700=""),0,IF(A8700=2,H8700*IF(E8700="SGD",1,IF(E8700="USD",Settings!$B$22,IF(E8700="HKD",Settings!$B$23,1))),0))</f>
        <v>0</v>
      </c>
      <c r="Q8700" s="312">
        <f>IF(OR(J8700="",G8700=""),"",G8700+ROW()/1000000)</f>
      </c>
      <c r="R8700" s="247">
        <f>IF(Q8700="","",SUMIFS(Txn[Signed Units],Txn[Key],J8700,Txn[Transaction Order],"&lt;="&amp;Q8700))</f>
      </c>
    </row>
    <row r="8701" spans="10:18" ht="15" customHeight="1" x14ac:dyDescent="0.15">
      <c r="J8701" s="246">
        <f>IF(OR(B8701="",C8701="",E8701=""),"",B8701&amp;":"&amp;C8701&amp;":"&amp;E8701)</f>
      </c>
      <c r="K8701" s="247">
        <f>IF(A8701="","",A8701*D8701)</f>
      </c>
      <c r="L8701" s="246">
        <f>IF(A8701="","",IF(OR(A8701=1,A8701=0),H8701,0))</f>
      </c>
      <c r="M8701" s="246">
        <f>IF(A8701="","",IF(A8701=-1,H8701,0))</f>
      </c>
      <c r="N8701">
        <f>IF(J8701="","",IF(E8701="SGD",1,IF(E8701="USD",Settings!$B$22,IF(E8701="HKD",Settings!$B$23,1))))</f>
      </c>
      <c r="O8701">
        <f>IF(OR(B8701="",C8701="",E8701=""),0,(IF(A8701=-1,H8701,0)-IF(OR(A8701=1,A8701=0),H8701,0)+IF(A8701=2,H8701,0))*IF(E8701="SGD",1,IF(E8701="USD",Settings!$B$22,IF(E8701="HKD",Settings!$B$23,1))))</f>
        <v>0</v>
      </c>
      <c r="P8701">
        <f>IF(OR(B8701="",C8701="",E8701=""),0,IF(A8701=2,H8701*IF(E8701="SGD",1,IF(E8701="USD",Settings!$B$22,IF(E8701="HKD",Settings!$B$23,1))),0))</f>
        <v>0</v>
      </c>
      <c r="Q8701" s="312">
        <f>IF(OR(J8701="",G8701=""),"",G8701+ROW()/1000000)</f>
      </c>
      <c r="R8701" s="247">
        <f>IF(Q8701="","",SUMIFS(Txn[Signed Units],Txn[Key],J8701,Txn[Transaction Order],"&lt;="&amp;Q8701))</f>
      </c>
    </row>
    <row r="8702" spans="10:18" ht="15" customHeight="1" x14ac:dyDescent="0.15">
      <c r="J8702" s="246">
        <f>IF(OR(B8702="",C8702="",E8702=""),"",B8702&amp;":"&amp;C8702&amp;":"&amp;E8702)</f>
      </c>
      <c r="K8702" s="247">
        <f>IF(A8702="","",A8702*D8702)</f>
      </c>
      <c r="L8702" s="246">
        <f>IF(A8702="","",IF(OR(A8702=1,A8702=0),H8702,0))</f>
      </c>
      <c r="M8702" s="246">
        <f>IF(A8702="","",IF(A8702=-1,H8702,0))</f>
      </c>
      <c r="N8702">
        <f>IF(J8702="","",IF(E8702="SGD",1,IF(E8702="USD",Settings!$B$22,IF(E8702="HKD",Settings!$B$23,1))))</f>
      </c>
      <c r="O8702">
        <f>IF(OR(B8702="",C8702="",E8702=""),0,(IF(A8702=-1,H8702,0)-IF(OR(A8702=1,A8702=0),H8702,0)+IF(A8702=2,H8702,0))*IF(E8702="SGD",1,IF(E8702="USD",Settings!$B$22,IF(E8702="HKD",Settings!$B$23,1))))</f>
        <v>0</v>
      </c>
      <c r="P8702">
        <f>IF(OR(B8702="",C8702="",E8702=""),0,IF(A8702=2,H8702*IF(E8702="SGD",1,IF(E8702="USD",Settings!$B$22,IF(E8702="HKD",Settings!$B$23,1))),0))</f>
        <v>0</v>
      </c>
      <c r="Q8702" s="312">
        <f>IF(OR(J8702="",G8702=""),"",G8702+ROW()/1000000)</f>
      </c>
      <c r="R8702" s="247">
        <f>IF(Q8702="","",SUMIFS(Txn[Signed Units],Txn[Key],J8702,Txn[Transaction Order],"&lt;="&amp;Q8702))</f>
      </c>
    </row>
    <row r="8703" spans="10:18" ht="15" customHeight="1" x14ac:dyDescent="0.15">
      <c r="J8703" s="246">
        <f>IF(OR(B8703="",C8703="",E8703=""),"",B8703&amp;":"&amp;C8703&amp;":"&amp;E8703)</f>
      </c>
      <c r="K8703" s="247">
        <f>IF(A8703="","",A8703*D8703)</f>
      </c>
      <c r="L8703" s="246">
        <f>IF(A8703="","",IF(OR(A8703=1,A8703=0),H8703,0))</f>
      </c>
      <c r="M8703" s="246">
        <f>IF(A8703="","",IF(A8703=-1,H8703,0))</f>
      </c>
      <c r="N8703">
        <f>IF(J8703="","",IF(E8703="SGD",1,IF(E8703="USD",Settings!$B$22,IF(E8703="HKD",Settings!$B$23,1))))</f>
      </c>
      <c r="O8703">
        <f>IF(OR(B8703="",C8703="",E8703=""),0,(IF(A8703=-1,H8703,0)-IF(OR(A8703=1,A8703=0),H8703,0)+IF(A8703=2,H8703,0))*IF(E8703="SGD",1,IF(E8703="USD",Settings!$B$22,IF(E8703="HKD",Settings!$B$23,1))))</f>
        <v>0</v>
      </c>
      <c r="P8703">
        <f>IF(OR(B8703="",C8703="",E8703=""),0,IF(A8703=2,H8703*IF(E8703="SGD",1,IF(E8703="USD",Settings!$B$22,IF(E8703="HKD",Settings!$B$23,1))),0))</f>
        <v>0</v>
      </c>
      <c r="Q8703" s="312">
        <f>IF(OR(J8703="",G8703=""),"",G8703+ROW()/1000000)</f>
      </c>
      <c r="R8703" s="247">
        <f>IF(Q8703="","",SUMIFS(Txn[Signed Units],Txn[Key],J8703,Txn[Transaction Order],"&lt;="&amp;Q8703))</f>
      </c>
    </row>
    <row r="8704" spans="10:18" ht="15" customHeight="1" x14ac:dyDescent="0.15">
      <c r="J8704" s="246">
        <f>IF(OR(B8704="",C8704="",E8704=""),"",B8704&amp;":"&amp;C8704&amp;":"&amp;E8704)</f>
      </c>
      <c r="K8704" s="247">
        <f>IF(A8704="","",A8704*D8704)</f>
      </c>
      <c r="L8704" s="246">
        <f>IF(A8704="","",IF(OR(A8704=1,A8704=0),H8704,0))</f>
      </c>
      <c r="M8704" s="246">
        <f>IF(A8704="","",IF(A8704=-1,H8704,0))</f>
      </c>
      <c r="N8704">
        <f>IF(J8704="","",IF(E8704="SGD",1,IF(E8704="USD",Settings!$B$22,IF(E8704="HKD",Settings!$B$23,1))))</f>
      </c>
      <c r="O8704">
        <f>IF(OR(B8704="",C8704="",E8704=""),0,(IF(A8704=-1,H8704,0)-IF(OR(A8704=1,A8704=0),H8704,0)+IF(A8704=2,H8704,0))*IF(E8704="SGD",1,IF(E8704="USD",Settings!$B$22,IF(E8704="HKD",Settings!$B$23,1))))</f>
        <v>0</v>
      </c>
      <c r="P8704">
        <f>IF(OR(B8704="",C8704="",E8704=""),0,IF(A8704=2,H8704*IF(E8704="SGD",1,IF(E8704="USD",Settings!$B$22,IF(E8704="HKD",Settings!$B$23,1))),0))</f>
        <v>0</v>
      </c>
      <c r="Q8704" s="312">
        <f>IF(OR(J8704="",G8704=""),"",G8704+ROW()/1000000)</f>
      </c>
      <c r="R8704" s="247">
        <f>IF(Q8704="","",SUMIFS(Txn[Signed Units],Txn[Key],J8704,Txn[Transaction Order],"&lt;="&amp;Q8704))</f>
      </c>
    </row>
    <row r="8705" spans="10:18" ht="15" customHeight="1" x14ac:dyDescent="0.15">
      <c r="J8705" s="246">
        <f>IF(OR(B8705="",C8705="",E8705=""),"",B8705&amp;":"&amp;C8705&amp;":"&amp;E8705)</f>
      </c>
      <c r="K8705" s="247">
        <f>IF(A8705="","",A8705*D8705)</f>
      </c>
      <c r="L8705" s="246">
        <f>IF(A8705="","",IF(OR(A8705=1,A8705=0),H8705,0))</f>
      </c>
      <c r="M8705" s="246">
        <f>IF(A8705="","",IF(A8705=-1,H8705,0))</f>
      </c>
      <c r="N8705">
        <f>IF(J8705="","",IF(E8705="SGD",1,IF(E8705="USD",Settings!$B$22,IF(E8705="HKD",Settings!$B$23,1))))</f>
      </c>
      <c r="O8705">
        <f>IF(OR(B8705="",C8705="",E8705=""),0,(IF(A8705=-1,H8705,0)-IF(OR(A8705=1,A8705=0),H8705,0)+IF(A8705=2,H8705,0))*IF(E8705="SGD",1,IF(E8705="USD",Settings!$B$22,IF(E8705="HKD",Settings!$B$23,1))))</f>
        <v>0</v>
      </c>
      <c r="P8705">
        <f>IF(OR(B8705="",C8705="",E8705=""),0,IF(A8705=2,H8705*IF(E8705="SGD",1,IF(E8705="USD",Settings!$B$22,IF(E8705="HKD",Settings!$B$23,1))),0))</f>
        <v>0</v>
      </c>
      <c r="Q8705" s="312">
        <f>IF(OR(J8705="",G8705=""),"",G8705+ROW()/1000000)</f>
      </c>
      <c r="R8705" s="247">
        <f>IF(Q8705="","",SUMIFS(Txn[Signed Units],Txn[Key],J8705,Txn[Transaction Order],"&lt;="&amp;Q8705))</f>
      </c>
    </row>
    <row r="8706" spans="10:18" ht="15" customHeight="1" x14ac:dyDescent="0.15">
      <c r="J8706" s="246">
        <f>IF(OR(B8706="",C8706="",E8706=""),"",B8706&amp;":"&amp;C8706&amp;":"&amp;E8706)</f>
      </c>
      <c r="K8706" s="247">
        <f>IF(A8706="","",A8706*D8706)</f>
      </c>
      <c r="L8706" s="246">
        <f>IF(A8706="","",IF(OR(A8706=1,A8706=0),H8706,0))</f>
      </c>
      <c r="M8706" s="246">
        <f>IF(A8706="","",IF(A8706=-1,H8706,0))</f>
      </c>
      <c r="N8706">
        <f>IF(J8706="","",IF(E8706="SGD",1,IF(E8706="USD",Settings!$B$22,IF(E8706="HKD",Settings!$B$23,1))))</f>
      </c>
      <c r="O8706">
        <f>IF(OR(B8706="",C8706="",E8706=""),0,(IF(A8706=-1,H8706,0)-IF(OR(A8706=1,A8706=0),H8706,0)+IF(A8706=2,H8706,0))*IF(E8706="SGD",1,IF(E8706="USD",Settings!$B$22,IF(E8706="HKD",Settings!$B$23,1))))</f>
        <v>0</v>
      </c>
      <c r="P8706">
        <f>IF(OR(B8706="",C8706="",E8706=""),0,IF(A8706=2,H8706*IF(E8706="SGD",1,IF(E8706="USD",Settings!$B$22,IF(E8706="HKD",Settings!$B$23,1))),0))</f>
        <v>0</v>
      </c>
      <c r="Q8706" s="312">
        <f>IF(OR(J8706="",G8706=""),"",G8706+ROW()/1000000)</f>
      </c>
      <c r="R8706" s="247">
        <f>IF(Q8706="","",SUMIFS(Txn[Signed Units],Txn[Key],J8706,Txn[Transaction Order],"&lt;="&amp;Q8706))</f>
      </c>
    </row>
    <row r="8707" spans="10:18" ht="15" customHeight="1" x14ac:dyDescent="0.15">
      <c r="J8707" s="246">
        <f>IF(OR(B8707="",C8707="",E8707=""),"",B8707&amp;":"&amp;C8707&amp;":"&amp;E8707)</f>
      </c>
      <c r="K8707" s="247">
        <f>IF(A8707="","",A8707*D8707)</f>
      </c>
      <c r="L8707" s="246">
        <f>IF(A8707="","",IF(OR(A8707=1,A8707=0),H8707,0))</f>
      </c>
      <c r="M8707" s="246">
        <f>IF(A8707="","",IF(A8707=-1,H8707,0))</f>
      </c>
      <c r="N8707">
        <f>IF(J8707="","",IF(E8707="SGD",1,IF(E8707="USD",Settings!$B$22,IF(E8707="HKD",Settings!$B$23,1))))</f>
      </c>
      <c r="O8707">
        <f>IF(OR(B8707="",C8707="",E8707=""),0,(IF(A8707=-1,H8707,0)-IF(OR(A8707=1,A8707=0),H8707,0)+IF(A8707=2,H8707,0))*IF(E8707="SGD",1,IF(E8707="USD",Settings!$B$22,IF(E8707="HKD",Settings!$B$23,1))))</f>
        <v>0</v>
      </c>
      <c r="P8707">
        <f>IF(OR(B8707="",C8707="",E8707=""),0,IF(A8707=2,H8707*IF(E8707="SGD",1,IF(E8707="USD",Settings!$B$22,IF(E8707="HKD",Settings!$B$23,1))),0))</f>
        <v>0</v>
      </c>
      <c r="Q8707" s="312">
        <f>IF(OR(J8707="",G8707=""),"",G8707+ROW()/1000000)</f>
      </c>
      <c r="R8707" s="247">
        <f>IF(Q8707="","",SUMIFS(Txn[Signed Units],Txn[Key],J8707,Txn[Transaction Order],"&lt;="&amp;Q8707))</f>
      </c>
    </row>
    <row r="8708" spans="10:18" ht="15" customHeight="1" x14ac:dyDescent="0.15">
      <c r="J8708" s="246">
        <f>IF(OR(B8708="",C8708="",E8708=""),"",B8708&amp;":"&amp;C8708&amp;":"&amp;E8708)</f>
      </c>
      <c r="K8708" s="247">
        <f>IF(A8708="","",A8708*D8708)</f>
      </c>
      <c r="L8708" s="246">
        <f>IF(A8708="","",IF(OR(A8708=1,A8708=0),H8708,0))</f>
      </c>
      <c r="M8708" s="246">
        <f>IF(A8708="","",IF(A8708=-1,H8708,0))</f>
      </c>
      <c r="N8708">
        <f>IF(J8708="","",IF(E8708="SGD",1,IF(E8708="USD",Settings!$B$22,IF(E8708="HKD",Settings!$B$23,1))))</f>
      </c>
      <c r="O8708">
        <f>IF(OR(B8708="",C8708="",E8708=""),0,(IF(A8708=-1,H8708,0)-IF(OR(A8708=1,A8708=0),H8708,0)+IF(A8708=2,H8708,0))*IF(E8708="SGD",1,IF(E8708="USD",Settings!$B$22,IF(E8708="HKD",Settings!$B$23,1))))</f>
        <v>0</v>
      </c>
      <c r="P8708">
        <f>IF(OR(B8708="",C8708="",E8708=""),0,IF(A8708=2,H8708*IF(E8708="SGD",1,IF(E8708="USD",Settings!$B$22,IF(E8708="HKD",Settings!$B$23,1))),0))</f>
        <v>0</v>
      </c>
      <c r="Q8708" s="312">
        <f>IF(OR(J8708="",G8708=""),"",G8708+ROW()/1000000)</f>
      </c>
      <c r="R8708" s="247">
        <f>IF(Q8708="","",SUMIFS(Txn[Signed Units],Txn[Key],J8708,Txn[Transaction Order],"&lt;="&amp;Q8708))</f>
      </c>
    </row>
    <row r="8709" spans="10:18" ht="15" customHeight="1" x14ac:dyDescent="0.15">
      <c r="J8709" s="246">
        <f>IF(OR(B8709="",C8709="",E8709=""),"",B8709&amp;":"&amp;C8709&amp;":"&amp;E8709)</f>
      </c>
      <c r="K8709" s="247">
        <f>IF(A8709="","",A8709*D8709)</f>
      </c>
      <c r="L8709" s="246">
        <f>IF(A8709="","",IF(OR(A8709=1,A8709=0),H8709,0))</f>
      </c>
      <c r="M8709" s="246">
        <f>IF(A8709="","",IF(A8709=-1,H8709,0))</f>
      </c>
      <c r="N8709">
        <f>IF(J8709="","",IF(E8709="SGD",1,IF(E8709="USD",Settings!$B$22,IF(E8709="HKD",Settings!$B$23,1))))</f>
      </c>
      <c r="O8709">
        <f>IF(OR(B8709="",C8709="",E8709=""),0,(IF(A8709=-1,H8709,0)-IF(OR(A8709=1,A8709=0),H8709,0)+IF(A8709=2,H8709,0))*IF(E8709="SGD",1,IF(E8709="USD",Settings!$B$22,IF(E8709="HKD",Settings!$B$23,1))))</f>
        <v>0</v>
      </c>
      <c r="P8709">
        <f>IF(OR(B8709="",C8709="",E8709=""),0,IF(A8709=2,H8709*IF(E8709="SGD",1,IF(E8709="USD",Settings!$B$22,IF(E8709="HKD",Settings!$B$23,1))),0))</f>
        <v>0</v>
      </c>
      <c r="Q8709" s="312">
        <f>IF(OR(J8709="",G8709=""),"",G8709+ROW()/1000000)</f>
      </c>
      <c r="R8709" s="247">
        <f>IF(Q8709="","",SUMIFS(Txn[Signed Units],Txn[Key],J8709,Txn[Transaction Order],"&lt;="&amp;Q8709))</f>
      </c>
    </row>
    <row r="8710" spans="10:18" ht="15" customHeight="1" x14ac:dyDescent="0.15">
      <c r="J8710" s="246">
        <f>IF(OR(B8710="",C8710="",E8710=""),"",B8710&amp;":"&amp;C8710&amp;":"&amp;E8710)</f>
      </c>
      <c r="K8710" s="247">
        <f>IF(A8710="","",A8710*D8710)</f>
      </c>
      <c r="L8710" s="246">
        <f>IF(A8710="","",IF(OR(A8710=1,A8710=0),H8710,0))</f>
      </c>
      <c r="M8710" s="246">
        <f>IF(A8710="","",IF(A8710=-1,H8710,0))</f>
      </c>
      <c r="N8710">
        <f>IF(J8710="","",IF(E8710="SGD",1,IF(E8710="USD",Settings!$B$22,IF(E8710="HKD",Settings!$B$23,1))))</f>
      </c>
      <c r="O8710">
        <f>IF(OR(B8710="",C8710="",E8710=""),0,(IF(A8710=-1,H8710,0)-IF(OR(A8710=1,A8710=0),H8710,0)+IF(A8710=2,H8710,0))*IF(E8710="SGD",1,IF(E8710="USD",Settings!$B$22,IF(E8710="HKD",Settings!$B$23,1))))</f>
        <v>0</v>
      </c>
      <c r="P8710">
        <f>IF(OR(B8710="",C8710="",E8710=""),0,IF(A8710=2,H8710*IF(E8710="SGD",1,IF(E8710="USD",Settings!$B$22,IF(E8710="HKD",Settings!$B$23,1))),0))</f>
        <v>0</v>
      </c>
      <c r="Q8710" s="312">
        <f>IF(OR(J8710="",G8710=""),"",G8710+ROW()/1000000)</f>
      </c>
      <c r="R8710" s="247">
        <f>IF(Q8710="","",SUMIFS(Txn[Signed Units],Txn[Key],J8710,Txn[Transaction Order],"&lt;="&amp;Q8710))</f>
      </c>
    </row>
    <row r="8711" spans="10:18" ht="15" customHeight="1" x14ac:dyDescent="0.15">
      <c r="J8711" s="246">
        <f>IF(OR(B8711="",C8711="",E8711=""),"",B8711&amp;":"&amp;C8711&amp;":"&amp;E8711)</f>
      </c>
      <c r="K8711" s="247">
        <f>IF(A8711="","",A8711*D8711)</f>
      </c>
      <c r="L8711" s="246">
        <f>IF(A8711="","",IF(OR(A8711=1,A8711=0),H8711,0))</f>
      </c>
      <c r="M8711" s="246">
        <f>IF(A8711="","",IF(A8711=-1,H8711,0))</f>
      </c>
      <c r="N8711">
        <f>IF(J8711="","",IF(E8711="SGD",1,IF(E8711="USD",Settings!$B$22,IF(E8711="HKD",Settings!$B$23,1))))</f>
      </c>
      <c r="O8711">
        <f>IF(OR(B8711="",C8711="",E8711=""),0,(IF(A8711=-1,H8711,0)-IF(OR(A8711=1,A8711=0),H8711,0)+IF(A8711=2,H8711,0))*IF(E8711="SGD",1,IF(E8711="USD",Settings!$B$22,IF(E8711="HKD",Settings!$B$23,1))))</f>
        <v>0</v>
      </c>
      <c r="P8711">
        <f>IF(OR(B8711="",C8711="",E8711=""),0,IF(A8711=2,H8711*IF(E8711="SGD",1,IF(E8711="USD",Settings!$B$22,IF(E8711="HKD",Settings!$B$23,1))),0))</f>
        <v>0</v>
      </c>
      <c r="Q8711" s="312">
        <f>IF(OR(J8711="",G8711=""),"",G8711+ROW()/1000000)</f>
      </c>
      <c r="R8711" s="247">
        <f>IF(Q8711="","",SUMIFS(Txn[Signed Units],Txn[Key],J8711,Txn[Transaction Order],"&lt;="&amp;Q8711))</f>
      </c>
    </row>
    <row r="8712" spans="10:18" ht="15" customHeight="1" x14ac:dyDescent="0.15">
      <c r="J8712" s="246">
        <f>IF(OR(B8712="",C8712="",E8712=""),"",B8712&amp;":"&amp;C8712&amp;":"&amp;E8712)</f>
      </c>
      <c r="K8712" s="247">
        <f>IF(A8712="","",A8712*D8712)</f>
      </c>
      <c r="L8712" s="246">
        <f>IF(A8712="","",IF(OR(A8712=1,A8712=0),H8712,0))</f>
      </c>
      <c r="M8712" s="246">
        <f>IF(A8712="","",IF(A8712=-1,H8712,0))</f>
      </c>
      <c r="N8712">
        <f>IF(J8712="","",IF(E8712="SGD",1,IF(E8712="USD",Settings!$B$22,IF(E8712="HKD",Settings!$B$23,1))))</f>
      </c>
      <c r="O8712">
        <f>IF(OR(B8712="",C8712="",E8712=""),0,(IF(A8712=-1,H8712,0)-IF(OR(A8712=1,A8712=0),H8712,0)+IF(A8712=2,H8712,0))*IF(E8712="SGD",1,IF(E8712="USD",Settings!$B$22,IF(E8712="HKD",Settings!$B$23,1))))</f>
        <v>0</v>
      </c>
      <c r="P8712">
        <f>IF(OR(B8712="",C8712="",E8712=""),0,IF(A8712=2,H8712*IF(E8712="SGD",1,IF(E8712="USD",Settings!$B$22,IF(E8712="HKD",Settings!$B$23,1))),0))</f>
        <v>0</v>
      </c>
      <c r="Q8712" s="312">
        <f>IF(OR(J8712="",G8712=""),"",G8712+ROW()/1000000)</f>
      </c>
      <c r="R8712" s="247">
        <f>IF(Q8712="","",SUMIFS(Txn[Signed Units],Txn[Key],J8712,Txn[Transaction Order],"&lt;="&amp;Q8712))</f>
      </c>
    </row>
    <row r="8713" spans="10:18" ht="15" customHeight="1" x14ac:dyDescent="0.15">
      <c r="J8713" s="246">
        <f>IF(OR(B8713="",C8713="",E8713=""),"",B8713&amp;":"&amp;C8713&amp;":"&amp;E8713)</f>
      </c>
      <c r="K8713" s="247">
        <f>IF(A8713="","",A8713*D8713)</f>
      </c>
      <c r="L8713" s="246">
        <f>IF(A8713="","",IF(OR(A8713=1,A8713=0),H8713,0))</f>
      </c>
      <c r="M8713" s="246">
        <f>IF(A8713="","",IF(A8713=-1,H8713,0))</f>
      </c>
      <c r="N8713">
        <f>IF(J8713="","",IF(E8713="SGD",1,IF(E8713="USD",Settings!$B$22,IF(E8713="HKD",Settings!$B$23,1))))</f>
      </c>
      <c r="O8713">
        <f>IF(OR(B8713="",C8713="",E8713=""),0,(IF(A8713=-1,H8713,0)-IF(OR(A8713=1,A8713=0),H8713,0)+IF(A8713=2,H8713,0))*IF(E8713="SGD",1,IF(E8713="USD",Settings!$B$22,IF(E8713="HKD",Settings!$B$23,1))))</f>
        <v>0</v>
      </c>
      <c r="P8713">
        <f>IF(OR(B8713="",C8713="",E8713=""),0,IF(A8713=2,H8713*IF(E8713="SGD",1,IF(E8713="USD",Settings!$B$22,IF(E8713="HKD",Settings!$B$23,1))),0))</f>
        <v>0</v>
      </c>
      <c r="Q8713" s="312">
        <f>IF(OR(J8713="",G8713=""),"",G8713+ROW()/1000000)</f>
      </c>
      <c r="R8713" s="247">
        <f>IF(Q8713="","",SUMIFS(Txn[Signed Units],Txn[Key],J8713,Txn[Transaction Order],"&lt;="&amp;Q8713))</f>
      </c>
    </row>
    <row r="8714" spans="10:18" ht="15" customHeight="1" x14ac:dyDescent="0.15">
      <c r="J8714" s="246">
        <f>IF(OR(B8714="",C8714="",E8714=""),"",B8714&amp;":"&amp;C8714&amp;":"&amp;E8714)</f>
      </c>
      <c r="K8714" s="247">
        <f>IF(A8714="","",A8714*D8714)</f>
      </c>
      <c r="L8714" s="246">
        <f>IF(A8714="","",IF(OR(A8714=1,A8714=0),H8714,0))</f>
      </c>
      <c r="M8714" s="246">
        <f>IF(A8714="","",IF(A8714=-1,H8714,0))</f>
      </c>
      <c r="N8714">
        <f>IF(J8714="","",IF(E8714="SGD",1,IF(E8714="USD",Settings!$B$22,IF(E8714="HKD",Settings!$B$23,1))))</f>
      </c>
      <c r="O8714">
        <f>IF(OR(B8714="",C8714="",E8714=""),0,(IF(A8714=-1,H8714,0)-IF(OR(A8714=1,A8714=0),H8714,0)+IF(A8714=2,H8714,0))*IF(E8714="SGD",1,IF(E8714="USD",Settings!$B$22,IF(E8714="HKD",Settings!$B$23,1))))</f>
        <v>0</v>
      </c>
      <c r="P8714">
        <f>IF(OR(B8714="",C8714="",E8714=""),0,IF(A8714=2,H8714*IF(E8714="SGD",1,IF(E8714="USD",Settings!$B$22,IF(E8714="HKD",Settings!$B$23,1))),0))</f>
        <v>0</v>
      </c>
      <c r="Q8714" s="312">
        <f>IF(OR(J8714="",G8714=""),"",G8714+ROW()/1000000)</f>
      </c>
      <c r="R8714" s="247">
        <f>IF(Q8714="","",SUMIFS(Txn[Signed Units],Txn[Key],J8714,Txn[Transaction Order],"&lt;="&amp;Q8714))</f>
      </c>
    </row>
    <row r="8715" spans="10:18" ht="15" customHeight="1" x14ac:dyDescent="0.15">
      <c r="J8715" s="246">
        <f>IF(OR(B8715="",C8715="",E8715=""),"",B8715&amp;":"&amp;C8715&amp;":"&amp;E8715)</f>
      </c>
      <c r="K8715" s="247">
        <f>IF(A8715="","",A8715*D8715)</f>
      </c>
      <c r="L8715" s="246">
        <f>IF(A8715="","",IF(OR(A8715=1,A8715=0),H8715,0))</f>
      </c>
      <c r="M8715" s="246">
        <f>IF(A8715="","",IF(A8715=-1,H8715,0))</f>
      </c>
      <c r="N8715">
        <f>IF(J8715="","",IF(E8715="SGD",1,IF(E8715="USD",Settings!$B$22,IF(E8715="HKD",Settings!$B$23,1))))</f>
      </c>
      <c r="O8715">
        <f>IF(OR(B8715="",C8715="",E8715=""),0,(IF(A8715=-1,H8715,0)-IF(OR(A8715=1,A8715=0),H8715,0)+IF(A8715=2,H8715,0))*IF(E8715="SGD",1,IF(E8715="USD",Settings!$B$22,IF(E8715="HKD",Settings!$B$23,1))))</f>
        <v>0</v>
      </c>
      <c r="P8715">
        <f>IF(OR(B8715="",C8715="",E8715=""),0,IF(A8715=2,H8715*IF(E8715="SGD",1,IF(E8715="USD",Settings!$B$22,IF(E8715="HKD",Settings!$B$23,1))),0))</f>
        <v>0</v>
      </c>
      <c r="Q8715" s="312">
        <f>IF(OR(J8715="",G8715=""),"",G8715+ROW()/1000000)</f>
      </c>
      <c r="R8715" s="247">
        <f>IF(Q8715="","",SUMIFS(Txn[Signed Units],Txn[Key],J8715,Txn[Transaction Order],"&lt;="&amp;Q8715))</f>
      </c>
    </row>
    <row r="8716" spans="10:18" ht="15" customHeight="1" x14ac:dyDescent="0.15">
      <c r="J8716" s="246">
        <f>IF(OR(B8716="",C8716="",E8716=""),"",B8716&amp;":"&amp;C8716&amp;":"&amp;E8716)</f>
      </c>
      <c r="K8716" s="247">
        <f>IF(A8716="","",A8716*D8716)</f>
      </c>
      <c r="L8716" s="246">
        <f>IF(A8716="","",IF(OR(A8716=1,A8716=0),H8716,0))</f>
      </c>
      <c r="M8716" s="246">
        <f>IF(A8716="","",IF(A8716=-1,H8716,0))</f>
      </c>
      <c r="N8716">
        <f>IF(J8716="","",IF(E8716="SGD",1,IF(E8716="USD",Settings!$B$22,IF(E8716="HKD",Settings!$B$23,1))))</f>
      </c>
      <c r="O8716">
        <f>IF(OR(B8716="",C8716="",E8716=""),0,(IF(A8716=-1,H8716,0)-IF(OR(A8716=1,A8716=0),H8716,0)+IF(A8716=2,H8716,0))*IF(E8716="SGD",1,IF(E8716="USD",Settings!$B$22,IF(E8716="HKD",Settings!$B$23,1))))</f>
        <v>0</v>
      </c>
      <c r="P8716">
        <f>IF(OR(B8716="",C8716="",E8716=""),0,IF(A8716=2,H8716*IF(E8716="SGD",1,IF(E8716="USD",Settings!$B$22,IF(E8716="HKD",Settings!$B$23,1))),0))</f>
        <v>0</v>
      </c>
      <c r="Q8716" s="312">
        <f>IF(OR(J8716="",G8716=""),"",G8716+ROW()/1000000)</f>
      </c>
      <c r="R8716" s="247">
        <f>IF(Q8716="","",SUMIFS(Txn[Signed Units],Txn[Key],J8716,Txn[Transaction Order],"&lt;="&amp;Q8716))</f>
      </c>
    </row>
    <row r="8717" spans="10:18" ht="15" customHeight="1" x14ac:dyDescent="0.15">
      <c r="J8717" s="246">
        <f>IF(OR(B8717="",C8717="",E8717=""),"",B8717&amp;":"&amp;C8717&amp;":"&amp;E8717)</f>
      </c>
      <c r="K8717" s="247">
        <f>IF(A8717="","",A8717*D8717)</f>
      </c>
      <c r="L8717" s="246">
        <f>IF(A8717="","",IF(OR(A8717=1,A8717=0),H8717,0))</f>
      </c>
      <c r="M8717" s="246">
        <f>IF(A8717="","",IF(A8717=-1,H8717,0))</f>
      </c>
      <c r="N8717">
        <f>IF(J8717="","",IF(E8717="SGD",1,IF(E8717="USD",Settings!$B$22,IF(E8717="HKD",Settings!$B$23,1))))</f>
      </c>
      <c r="O8717">
        <f>IF(OR(B8717="",C8717="",E8717=""),0,(IF(A8717=-1,H8717,0)-IF(OR(A8717=1,A8717=0),H8717,0)+IF(A8717=2,H8717,0))*IF(E8717="SGD",1,IF(E8717="USD",Settings!$B$22,IF(E8717="HKD",Settings!$B$23,1))))</f>
        <v>0</v>
      </c>
      <c r="P8717">
        <f>IF(OR(B8717="",C8717="",E8717=""),0,IF(A8717=2,H8717*IF(E8717="SGD",1,IF(E8717="USD",Settings!$B$22,IF(E8717="HKD",Settings!$B$23,1))),0))</f>
        <v>0</v>
      </c>
      <c r="Q8717" s="312">
        <f>IF(OR(J8717="",G8717=""),"",G8717+ROW()/1000000)</f>
      </c>
      <c r="R8717" s="247">
        <f>IF(Q8717="","",SUMIFS(Txn[Signed Units],Txn[Key],J8717,Txn[Transaction Order],"&lt;="&amp;Q8717))</f>
      </c>
    </row>
    <row r="8718" spans="10:18" ht="15" customHeight="1" x14ac:dyDescent="0.15">
      <c r="J8718" s="246">
        <f>IF(OR(B8718="",C8718="",E8718=""),"",B8718&amp;":"&amp;C8718&amp;":"&amp;E8718)</f>
      </c>
      <c r="K8718" s="247">
        <f>IF(A8718="","",A8718*D8718)</f>
      </c>
      <c r="L8718" s="246">
        <f>IF(A8718="","",IF(OR(A8718=1,A8718=0),H8718,0))</f>
      </c>
      <c r="M8718" s="246">
        <f>IF(A8718="","",IF(A8718=-1,H8718,0))</f>
      </c>
      <c r="N8718">
        <f>IF(J8718="","",IF(E8718="SGD",1,IF(E8718="USD",Settings!$B$22,IF(E8718="HKD",Settings!$B$23,1))))</f>
      </c>
      <c r="O8718">
        <f>IF(OR(B8718="",C8718="",E8718=""),0,(IF(A8718=-1,H8718,0)-IF(OR(A8718=1,A8718=0),H8718,0)+IF(A8718=2,H8718,0))*IF(E8718="SGD",1,IF(E8718="USD",Settings!$B$22,IF(E8718="HKD",Settings!$B$23,1))))</f>
        <v>0</v>
      </c>
      <c r="P8718">
        <f>IF(OR(B8718="",C8718="",E8718=""),0,IF(A8718=2,H8718*IF(E8718="SGD",1,IF(E8718="USD",Settings!$B$22,IF(E8718="HKD",Settings!$B$23,1))),0))</f>
        <v>0</v>
      </c>
      <c r="Q8718" s="312">
        <f>IF(OR(J8718="",G8718=""),"",G8718+ROW()/1000000)</f>
      </c>
      <c r="R8718" s="247">
        <f>IF(Q8718="","",SUMIFS(Txn[Signed Units],Txn[Key],J8718,Txn[Transaction Order],"&lt;="&amp;Q8718))</f>
      </c>
    </row>
    <row r="8719" spans="10:18" ht="15" customHeight="1" x14ac:dyDescent="0.15">
      <c r="J8719" s="246">
        <f>IF(OR(B8719="",C8719="",E8719=""),"",B8719&amp;":"&amp;C8719&amp;":"&amp;E8719)</f>
      </c>
      <c r="K8719" s="247">
        <f>IF(A8719="","",A8719*D8719)</f>
      </c>
      <c r="L8719" s="246">
        <f>IF(A8719="","",IF(OR(A8719=1,A8719=0),H8719,0))</f>
      </c>
      <c r="M8719" s="246">
        <f>IF(A8719="","",IF(A8719=-1,H8719,0))</f>
      </c>
      <c r="N8719">
        <f>IF(J8719="","",IF(E8719="SGD",1,IF(E8719="USD",Settings!$B$22,IF(E8719="HKD",Settings!$B$23,1))))</f>
      </c>
      <c r="O8719">
        <f>IF(OR(B8719="",C8719="",E8719=""),0,(IF(A8719=-1,H8719,0)-IF(OR(A8719=1,A8719=0),H8719,0)+IF(A8719=2,H8719,0))*IF(E8719="SGD",1,IF(E8719="USD",Settings!$B$22,IF(E8719="HKD",Settings!$B$23,1))))</f>
        <v>0</v>
      </c>
      <c r="P8719">
        <f>IF(OR(B8719="",C8719="",E8719=""),0,IF(A8719=2,H8719*IF(E8719="SGD",1,IF(E8719="USD",Settings!$B$22,IF(E8719="HKD",Settings!$B$23,1))),0))</f>
        <v>0</v>
      </c>
      <c r="Q8719" s="312">
        <f>IF(OR(J8719="",G8719=""),"",G8719+ROW()/1000000)</f>
      </c>
      <c r="R8719" s="247">
        <f>IF(Q8719="","",SUMIFS(Txn[Signed Units],Txn[Key],J8719,Txn[Transaction Order],"&lt;="&amp;Q8719))</f>
      </c>
    </row>
    <row r="8720" spans="10:18" ht="15" customHeight="1" x14ac:dyDescent="0.15">
      <c r="J8720" s="246">
        <f>IF(OR(B8720="",C8720="",E8720=""),"",B8720&amp;":"&amp;C8720&amp;":"&amp;E8720)</f>
      </c>
      <c r="K8720" s="247">
        <f>IF(A8720="","",A8720*D8720)</f>
      </c>
      <c r="L8720" s="246">
        <f>IF(A8720="","",IF(OR(A8720=1,A8720=0),H8720,0))</f>
      </c>
      <c r="M8720" s="246">
        <f>IF(A8720="","",IF(A8720=-1,H8720,0))</f>
      </c>
      <c r="N8720">
        <f>IF(J8720="","",IF(E8720="SGD",1,IF(E8720="USD",Settings!$B$22,IF(E8720="HKD",Settings!$B$23,1))))</f>
      </c>
      <c r="O8720">
        <f>IF(OR(B8720="",C8720="",E8720=""),0,(IF(A8720=-1,H8720,0)-IF(OR(A8720=1,A8720=0),H8720,0)+IF(A8720=2,H8720,0))*IF(E8720="SGD",1,IF(E8720="USD",Settings!$B$22,IF(E8720="HKD",Settings!$B$23,1))))</f>
        <v>0</v>
      </c>
      <c r="P8720">
        <f>IF(OR(B8720="",C8720="",E8720=""),0,IF(A8720=2,H8720*IF(E8720="SGD",1,IF(E8720="USD",Settings!$B$22,IF(E8720="HKD",Settings!$B$23,1))),0))</f>
        <v>0</v>
      </c>
      <c r="Q8720" s="312">
        <f>IF(OR(J8720="",G8720=""),"",G8720+ROW()/1000000)</f>
      </c>
      <c r="R8720" s="247">
        <f>IF(Q8720="","",SUMIFS(Txn[Signed Units],Txn[Key],J8720,Txn[Transaction Order],"&lt;="&amp;Q8720))</f>
      </c>
    </row>
    <row r="8721" spans="10:18" ht="15" customHeight="1" x14ac:dyDescent="0.15">
      <c r="J8721" s="246">
        <f>IF(OR(B8721="",C8721="",E8721=""),"",B8721&amp;":"&amp;C8721&amp;":"&amp;E8721)</f>
      </c>
      <c r="K8721" s="247">
        <f>IF(A8721="","",A8721*D8721)</f>
      </c>
      <c r="L8721" s="246">
        <f>IF(A8721="","",IF(OR(A8721=1,A8721=0),H8721,0))</f>
      </c>
      <c r="M8721" s="246">
        <f>IF(A8721="","",IF(A8721=-1,H8721,0))</f>
      </c>
      <c r="N8721">
        <f>IF(J8721="","",IF(E8721="SGD",1,IF(E8721="USD",Settings!$B$22,IF(E8721="HKD",Settings!$B$23,1))))</f>
      </c>
      <c r="O8721">
        <f>IF(OR(B8721="",C8721="",E8721=""),0,(IF(A8721=-1,H8721,0)-IF(OR(A8721=1,A8721=0),H8721,0)+IF(A8721=2,H8721,0))*IF(E8721="SGD",1,IF(E8721="USD",Settings!$B$22,IF(E8721="HKD",Settings!$B$23,1))))</f>
        <v>0</v>
      </c>
      <c r="P8721">
        <f>IF(OR(B8721="",C8721="",E8721=""),0,IF(A8721=2,H8721*IF(E8721="SGD",1,IF(E8721="USD",Settings!$B$22,IF(E8721="HKD",Settings!$B$23,1))),0))</f>
        <v>0</v>
      </c>
      <c r="Q8721" s="312">
        <f>IF(OR(J8721="",G8721=""),"",G8721+ROW()/1000000)</f>
      </c>
      <c r="R8721" s="247">
        <f>IF(Q8721="","",SUMIFS(Txn[Signed Units],Txn[Key],J8721,Txn[Transaction Order],"&lt;="&amp;Q8721))</f>
      </c>
    </row>
    <row r="8722" spans="10:18" ht="15" customHeight="1" x14ac:dyDescent="0.15">
      <c r="J8722" s="246">
        <f>IF(OR(B8722="",C8722="",E8722=""),"",B8722&amp;":"&amp;C8722&amp;":"&amp;E8722)</f>
      </c>
      <c r="K8722" s="247">
        <f>IF(A8722="","",A8722*D8722)</f>
      </c>
      <c r="L8722" s="246">
        <f>IF(A8722="","",IF(OR(A8722=1,A8722=0),H8722,0))</f>
      </c>
      <c r="M8722" s="246">
        <f>IF(A8722="","",IF(A8722=-1,H8722,0))</f>
      </c>
      <c r="N8722">
        <f>IF(J8722="","",IF(E8722="SGD",1,IF(E8722="USD",Settings!$B$22,IF(E8722="HKD",Settings!$B$23,1))))</f>
      </c>
      <c r="O8722">
        <f>IF(OR(B8722="",C8722="",E8722=""),0,(IF(A8722=-1,H8722,0)-IF(OR(A8722=1,A8722=0),H8722,0)+IF(A8722=2,H8722,0))*IF(E8722="SGD",1,IF(E8722="USD",Settings!$B$22,IF(E8722="HKD",Settings!$B$23,1))))</f>
        <v>0</v>
      </c>
      <c r="P8722">
        <f>IF(OR(B8722="",C8722="",E8722=""),0,IF(A8722=2,H8722*IF(E8722="SGD",1,IF(E8722="USD",Settings!$B$22,IF(E8722="HKD",Settings!$B$23,1))),0))</f>
        <v>0</v>
      </c>
      <c r="Q8722" s="312">
        <f>IF(OR(J8722="",G8722=""),"",G8722+ROW()/1000000)</f>
      </c>
      <c r="R8722" s="247">
        <f>IF(Q8722="","",SUMIFS(Txn[Signed Units],Txn[Key],J8722,Txn[Transaction Order],"&lt;="&amp;Q8722))</f>
      </c>
    </row>
    <row r="8723" spans="10:18" ht="15" customHeight="1" x14ac:dyDescent="0.15">
      <c r="J8723" s="246">
        <f>IF(OR(B8723="",C8723="",E8723=""),"",B8723&amp;":"&amp;C8723&amp;":"&amp;E8723)</f>
      </c>
      <c r="K8723" s="247">
        <f>IF(A8723="","",A8723*D8723)</f>
      </c>
      <c r="L8723" s="246">
        <f>IF(A8723="","",IF(OR(A8723=1,A8723=0),H8723,0))</f>
      </c>
      <c r="M8723" s="246">
        <f>IF(A8723="","",IF(A8723=-1,H8723,0))</f>
      </c>
      <c r="N8723">
        <f>IF(J8723="","",IF(E8723="SGD",1,IF(E8723="USD",Settings!$B$22,IF(E8723="HKD",Settings!$B$23,1))))</f>
      </c>
      <c r="O8723">
        <f>IF(OR(B8723="",C8723="",E8723=""),0,(IF(A8723=-1,H8723,0)-IF(OR(A8723=1,A8723=0),H8723,0)+IF(A8723=2,H8723,0))*IF(E8723="SGD",1,IF(E8723="USD",Settings!$B$22,IF(E8723="HKD",Settings!$B$23,1))))</f>
        <v>0</v>
      </c>
      <c r="P8723">
        <f>IF(OR(B8723="",C8723="",E8723=""),0,IF(A8723=2,H8723*IF(E8723="SGD",1,IF(E8723="USD",Settings!$B$22,IF(E8723="HKD",Settings!$B$23,1))),0))</f>
        <v>0</v>
      </c>
      <c r="Q8723" s="312">
        <f>IF(OR(J8723="",G8723=""),"",G8723+ROW()/1000000)</f>
      </c>
      <c r="R8723" s="247">
        <f>IF(Q8723="","",SUMIFS(Txn[Signed Units],Txn[Key],J8723,Txn[Transaction Order],"&lt;="&amp;Q8723))</f>
      </c>
    </row>
    <row r="8724" spans="10:18" ht="15" customHeight="1" x14ac:dyDescent="0.15">
      <c r="J8724" s="246">
        <f>IF(OR(B8724="",C8724="",E8724=""),"",B8724&amp;":"&amp;C8724&amp;":"&amp;E8724)</f>
      </c>
      <c r="K8724" s="247">
        <f>IF(A8724="","",A8724*D8724)</f>
      </c>
      <c r="L8724" s="246">
        <f>IF(A8724="","",IF(OR(A8724=1,A8724=0),H8724,0))</f>
      </c>
      <c r="M8724" s="246">
        <f>IF(A8724="","",IF(A8724=-1,H8724,0))</f>
      </c>
      <c r="N8724">
        <f>IF(J8724="","",IF(E8724="SGD",1,IF(E8724="USD",Settings!$B$22,IF(E8724="HKD",Settings!$B$23,1))))</f>
      </c>
      <c r="O8724">
        <f>IF(OR(B8724="",C8724="",E8724=""),0,(IF(A8724=-1,H8724,0)-IF(OR(A8724=1,A8724=0),H8724,0)+IF(A8724=2,H8724,0))*IF(E8724="SGD",1,IF(E8724="USD",Settings!$B$22,IF(E8724="HKD",Settings!$B$23,1))))</f>
        <v>0</v>
      </c>
      <c r="P8724">
        <f>IF(OR(B8724="",C8724="",E8724=""),0,IF(A8724=2,H8724*IF(E8724="SGD",1,IF(E8724="USD",Settings!$B$22,IF(E8724="HKD",Settings!$B$23,1))),0))</f>
        <v>0</v>
      </c>
      <c r="Q8724" s="312">
        <f>IF(OR(J8724="",G8724=""),"",G8724+ROW()/1000000)</f>
      </c>
      <c r="R8724" s="247">
        <f>IF(Q8724="","",SUMIFS(Txn[Signed Units],Txn[Key],J8724,Txn[Transaction Order],"&lt;="&amp;Q8724))</f>
      </c>
    </row>
    <row r="8725" spans="10:18" ht="15" customHeight="1" x14ac:dyDescent="0.15">
      <c r="J8725" s="246">
        <f>IF(OR(B8725="",C8725="",E8725=""),"",B8725&amp;":"&amp;C8725&amp;":"&amp;E8725)</f>
      </c>
      <c r="K8725" s="247">
        <f>IF(A8725="","",A8725*D8725)</f>
      </c>
      <c r="L8725" s="246">
        <f>IF(A8725="","",IF(OR(A8725=1,A8725=0),H8725,0))</f>
      </c>
      <c r="M8725" s="246">
        <f>IF(A8725="","",IF(A8725=-1,H8725,0))</f>
      </c>
      <c r="N8725">
        <f>IF(J8725="","",IF(E8725="SGD",1,IF(E8725="USD",Settings!$B$22,IF(E8725="HKD",Settings!$B$23,1))))</f>
      </c>
      <c r="O8725">
        <f>IF(OR(B8725="",C8725="",E8725=""),0,(IF(A8725=-1,H8725,0)-IF(OR(A8725=1,A8725=0),H8725,0)+IF(A8725=2,H8725,0))*IF(E8725="SGD",1,IF(E8725="USD",Settings!$B$22,IF(E8725="HKD",Settings!$B$23,1))))</f>
        <v>0</v>
      </c>
      <c r="P8725">
        <f>IF(OR(B8725="",C8725="",E8725=""),0,IF(A8725=2,H8725*IF(E8725="SGD",1,IF(E8725="USD",Settings!$B$22,IF(E8725="HKD",Settings!$B$23,1))),0))</f>
        <v>0</v>
      </c>
      <c r="Q8725" s="312">
        <f>IF(OR(J8725="",G8725=""),"",G8725+ROW()/1000000)</f>
      </c>
      <c r="R8725" s="247">
        <f>IF(Q8725="","",SUMIFS(Txn[Signed Units],Txn[Key],J8725,Txn[Transaction Order],"&lt;="&amp;Q8725))</f>
      </c>
    </row>
    <row r="8726" spans="10:18" ht="15" customHeight="1" x14ac:dyDescent="0.15">
      <c r="J8726" s="246">
        <f>IF(OR(B8726="",C8726="",E8726=""),"",B8726&amp;":"&amp;C8726&amp;":"&amp;E8726)</f>
      </c>
      <c r="K8726" s="247">
        <f>IF(A8726="","",A8726*D8726)</f>
      </c>
      <c r="L8726" s="246">
        <f>IF(A8726="","",IF(OR(A8726=1,A8726=0),H8726,0))</f>
      </c>
      <c r="M8726" s="246">
        <f>IF(A8726="","",IF(A8726=-1,H8726,0))</f>
      </c>
      <c r="N8726">
        <f>IF(J8726="","",IF(E8726="SGD",1,IF(E8726="USD",Settings!$B$22,IF(E8726="HKD",Settings!$B$23,1))))</f>
      </c>
      <c r="O8726">
        <f>IF(OR(B8726="",C8726="",E8726=""),0,(IF(A8726=-1,H8726,0)-IF(OR(A8726=1,A8726=0),H8726,0)+IF(A8726=2,H8726,0))*IF(E8726="SGD",1,IF(E8726="USD",Settings!$B$22,IF(E8726="HKD",Settings!$B$23,1))))</f>
        <v>0</v>
      </c>
      <c r="P8726">
        <f>IF(OR(B8726="",C8726="",E8726=""),0,IF(A8726=2,H8726*IF(E8726="SGD",1,IF(E8726="USD",Settings!$B$22,IF(E8726="HKD",Settings!$B$23,1))),0))</f>
        <v>0</v>
      </c>
      <c r="Q8726" s="312">
        <f>IF(OR(J8726="",G8726=""),"",G8726+ROW()/1000000)</f>
      </c>
      <c r="R8726" s="247">
        <f>IF(Q8726="","",SUMIFS(Txn[Signed Units],Txn[Key],J8726,Txn[Transaction Order],"&lt;="&amp;Q8726))</f>
      </c>
    </row>
    <row r="8727" spans="10:18" ht="15" customHeight="1" x14ac:dyDescent="0.15">
      <c r="J8727" s="246">
        <f>IF(OR(B8727="",C8727="",E8727=""),"",B8727&amp;":"&amp;C8727&amp;":"&amp;E8727)</f>
      </c>
      <c r="K8727" s="247">
        <f>IF(A8727="","",A8727*D8727)</f>
      </c>
      <c r="L8727" s="246">
        <f>IF(A8727="","",IF(OR(A8727=1,A8727=0),H8727,0))</f>
      </c>
      <c r="M8727" s="246">
        <f>IF(A8727="","",IF(A8727=-1,H8727,0))</f>
      </c>
      <c r="N8727">
        <f>IF(J8727="","",IF(E8727="SGD",1,IF(E8727="USD",Settings!$B$22,IF(E8727="HKD",Settings!$B$23,1))))</f>
      </c>
      <c r="O8727">
        <f>IF(OR(B8727="",C8727="",E8727=""),0,(IF(A8727=-1,H8727,0)-IF(OR(A8727=1,A8727=0),H8727,0)+IF(A8727=2,H8727,0))*IF(E8727="SGD",1,IF(E8727="USD",Settings!$B$22,IF(E8727="HKD",Settings!$B$23,1))))</f>
        <v>0</v>
      </c>
      <c r="P8727">
        <f>IF(OR(B8727="",C8727="",E8727=""),0,IF(A8727=2,H8727*IF(E8727="SGD",1,IF(E8727="USD",Settings!$B$22,IF(E8727="HKD",Settings!$B$23,1))),0))</f>
        <v>0</v>
      </c>
      <c r="Q8727" s="312">
        <f>IF(OR(J8727="",G8727=""),"",G8727+ROW()/1000000)</f>
      </c>
      <c r="R8727" s="247">
        <f>IF(Q8727="","",SUMIFS(Txn[Signed Units],Txn[Key],J8727,Txn[Transaction Order],"&lt;="&amp;Q8727))</f>
      </c>
    </row>
    <row r="8728" spans="10:18" ht="15" customHeight="1" x14ac:dyDescent="0.15">
      <c r="J8728" s="246">
        <f>IF(OR(B8728="",C8728="",E8728=""),"",B8728&amp;":"&amp;C8728&amp;":"&amp;E8728)</f>
      </c>
      <c r="K8728" s="247">
        <f>IF(A8728="","",A8728*D8728)</f>
      </c>
      <c r="L8728" s="246">
        <f>IF(A8728="","",IF(OR(A8728=1,A8728=0),H8728,0))</f>
      </c>
      <c r="M8728" s="246">
        <f>IF(A8728="","",IF(A8728=-1,H8728,0))</f>
      </c>
      <c r="N8728">
        <f>IF(J8728="","",IF(E8728="SGD",1,IF(E8728="USD",Settings!$B$22,IF(E8728="HKD",Settings!$B$23,1))))</f>
      </c>
      <c r="O8728">
        <f>IF(OR(B8728="",C8728="",E8728=""),0,(IF(A8728=-1,H8728,0)-IF(OR(A8728=1,A8728=0),H8728,0)+IF(A8728=2,H8728,0))*IF(E8728="SGD",1,IF(E8728="USD",Settings!$B$22,IF(E8728="HKD",Settings!$B$23,1))))</f>
        <v>0</v>
      </c>
      <c r="P8728">
        <f>IF(OR(B8728="",C8728="",E8728=""),0,IF(A8728=2,H8728*IF(E8728="SGD",1,IF(E8728="USD",Settings!$B$22,IF(E8728="HKD",Settings!$B$23,1))),0))</f>
        <v>0</v>
      </c>
      <c r="Q8728" s="312">
        <f>IF(OR(J8728="",G8728=""),"",G8728+ROW()/1000000)</f>
      </c>
      <c r="R8728" s="247">
        <f>IF(Q8728="","",SUMIFS(Txn[Signed Units],Txn[Key],J8728,Txn[Transaction Order],"&lt;="&amp;Q8728))</f>
      </c>
    </row>
    <row r="8729" spans="10:18" ht="15" customHeight="1" x14ac:dyDescent="0.15">
      <c r="J8729" s="246">
        <f>IF(OR(B8729="",C8729="",E8729=""),"",B8729&amp;":"&amp;C8729&amp;":"&amp;E8729)</f>
      </c>
      <c r="K8729" s="247">
        <f>IF(A8729="","",A8729*D8729)</f>
      </c>
      <c r="L8729" s="246">
        <f>IF(A8729="","",IF(OR(A8729=1,A8729=0),H8729,0))</f>
      </c>
      <c r="M8729" s="246">
        <f>IF(A8729="","",IF(A8729=-1,H8729,0))</f>
      </c>
      <c r="N8729">
        <f>IF(J8729="","",IF(E8729="SGD",1,IF(E8729="USD",Settings!$B$22,IF(E8729="HKD",Settings!$B$23,1))))</f>
      </c>
      <c r="O8729">
        <f>IF(OR(B8729="",C8729="",E8729=""),0,(IF(A8729=-1,H8729,0)-IF(OR(A8729=1,A8729=0),H8729,0)+IF(A8729=2,H8729,0))*IF(E8729="SGD",1,IF(E8729="USD",Settings!$B$22,IF(E8729="HKD",Settings!$B$23,1))))</f>
        <v>0</v>
      </c>
      <c r="P8729">
        <f>IF(OR(B8729="",C8729="",E8729=""),0,IF(A8729=2,H8729*IF(E8729="SGD",1,IF(E8729="USD",Settings!$B$22,IF(E8729="HKD",Settings!$B$23,1))),0))</f>
        <v>0</v>
      </c>
      <c r="Q8729" s="312">
        <f>IF(OR(J8729="",G8729=""),"",G8729+ROW()/1000000)</f>
      </c>
      <c r="R8729" s="247">
        <f>IF(Q8729="","",SUMIFS(Txn[Signed Units],Txn[Key],J8729,Txn[Transaction Order],"&lt;="&amp;Q8729))</f>
      </c>
    </row>
    <row r="8730" spans="10:18" ht="15" customHeight="1" x14ac:dyDescent="0.15">
      <c r="J8730" s="246">
        <f>IF(OR(B8730="",C8730="",E8730=""),"",B8730&amp;":"&amp;C8730&amp;":"&amp;E8730)</f>
      </c>
      <c r="K8730" s="247">
        <f>IF(A8730="","",A8730*D8730)</f>
      </c>
      <c r="L8730" s="246">
        <f>IF(A8730="","",IF(OR(A8730=1,A8730=0),H8730,0))</f>
      </c>
      <c r="M8730" s="246">
        <f>IF(A8730="","",IF(A8730=-1,H8730,0))</f>
      </c>
      <c r="N8730">
        <f>IF(J8730="","",IF(E8730="SGD",1,IF(E8730="USD",Settings!$B$22,IF(E8730="HKD",Settings!$B$23,1))))</f>
      </c>
      <c r="O8730">
        <f>IF(OR(B8730="",C8730="",E8730=""),0,(IF(A8730=-1,H8730,0)-IF(OR(A8730=1,A8730=0),H8730,0)+IF(A8730=2,H8730,0))*IF(E8730="SGD",1,IF(E8730="USD",Settings!$B$22,IF(E8730="HKD",Settings!$B$23,1))))</f>
        <v>0</v>
      </c>
      <c r="P8730">
        <f>IF(OR(B8730="",C8730="",E8730=""),0,IF(A8730=2,H8730*IF(E8730="SGD",1,IF(E8730="USD",Settings!$B$22,IF(E8730="HKD",Settings!$B$23,1))),0))</f>
        <v>0</v>
      </c>
      <c r="Q8730" s="312">
        <f>IF(OR(J8730="",G8730=""),"",G8730+ROW()/1000000)</f>
      </c>
      <c r="R8730" s="247">
        <f>IF(Q8730="","",SUMIFS(Txn[Signed Units],Txn[Key],J8730,Txn[Transaction Order],"&lt;="&amp;Q8730))</f>
      </c>
    </row>
    <row r="8731" spans="10:18" ht="15" customHeight="1" x14ac:dyDescent="0.15">
      <c r="J8731" s="246">
        <f>IF(OR(B8731="",C8731="",E8731=""),"",B8731&amp;":"&amp;C8731&amp;":"&amp;E8731)</f>
      </c>
      <c r="K8731" s="247">
        <f>IF(A8731="","",A8731*D8731)</f>
      </c>
      <c r="L8731" s="246">
        <f>IF(A8731="","",IF(OR(A8731=1,A8731=0),H8731,0))</f>
      </c>
      <c r="M8731" s="246">
        <f>IF(A8731="","",IF(A8731=-1,H8731,0))</f>
      </c>
      <c r="N8731">
        <f>IF(J8731="","",IF(E8731="SGD",1,IF(E8731="USD",Settings!$B$22,IF(E8731="HKD",Settings!$B$23,1))))</f>
      </c>
      <c r="O8731">
        <f>IF(OR(B8731="",C8731="",E8731=""),0,(IF(A8731=-1,H8731,0)-IF(OR(A8731=1,A8731=0),H8731,0)+IF(A8731=2,H8731,0))*IF(E8731="SGD",1,IF(E8731="USD",Settings!$B$22,IF(E8731="HKD",Settings!$B$23,1))))</f>
        <v>0</v>
      </c>
      <c r="P8731">
        <f>IF(OR(B8731="",C8731="",E8731=""),0,IF(A8731=2,H8731*IF(E8731="SGD",1,IF(E8731="USD",Settings!$B$22,IF(E8731="HKD",Settings!$B$23,1))),0))</f>
        <v>0</v>
      </c>
      <c r="Q8731" s="312">
        <f>IF(OR(J8731="",G8731=""),"",G8731+ROW()/1000000)</f>
      </c>
      <c r="R8731" s="247">
        <f>IF(Q8731="","",SUMIFS(Txn[Signed Units],Txn[Key],J8731,Txn[Transaction Order],"&lt;="&amp;Q8731))</f>
      </c>
    </row>
    <row r="8732" spans="10:18" ht="15" customHeight="1" x14ac:dyDescent="0.15">
      <c r="J8732" s="246">
        <f>IF(OR(B8732="",C8732="",E8732=""),"",B8732&amp;":"&amp;C8732&amp;":"&amp;E8732)</f>
      </c>
      <c r="K8732" s="247">
        <f>IF(A8732="","",A8732*D8732)</f>
      </c>
      <c r="L8732" s="246">
        <f>IF(A8732="","",IF(OR(A8732=1,A8732=0),H8732,0))</f>
      </c>
      <c r="M8732" s="246">
        <f>IF(A8732="","",IF(A8732=-1,H8732,0))</f>
      </c>
      <c r="N8732">
        <f>IF(J8732="","",IF(E8732="SGD",1,IF(E8732="USD",Settings!$B$22,IF(E8732="HKD",Settings!$B$23,1))))</f>
      </c>
      <c r="O8732">
        <f>IF(OR(B8732="",C8732="",E8732=""),0,(IF(A8732=-1,H8732,0)-IF(OR(A8732=1,A8732=0),H8732,0)+IF(A8732=2,H8732,0))*IF(E8732="SGD",1,IF(E8732="USD",Settings!$B$22,IF(E8732="HKD",Settings!$B$23,1))))</f>
        <v>0</v>
      </c>
      <c r="P8732">
        <f>IF(OR(B8732="",C8732="",E8732=""),0,IF(A8732=2,H8732*IF(E8732="SGD",1,IF(E8732="USD",Settings!$B$22,IF(E8732="HKD",Settings!$B$23,1))),0))</f>
        <v>0</v>
      </c>
      <c r="Q8732" s="312">
        <f>IF(OR(J8732="",G8732=""),"",G8732+ROW()/1000000)</f>
      </c>
      <c r="R8732" s="247">
        <f>IF(Q8732="","",SUMIFS(Txn[Signed Units],Txn[Key],J8732,Txn[Transaction Order],"&lt;="&amp;Q8732))</f>
      </c>
    </row>
    <row r="8733" spans="10:18" ht="15" customHeight="1" x14ac:dyDescent="0.15">
      <c r="J8733" s="246">
        <f>IF(OR(B8733="",C8733="",E8733=""),"",B8733&amp;":"&amp;C8733&amp;":"&amp;E8733)</f>
      </c>
      <c r="K8733" s="247">
        <f>IF(A8733="","",A8733*D8733)</f>
      </c>
      <c r="L8733" s="246">
        <f>IF(A8733="","",IF(OR(A8733=1,A8733=0),H8733,0))</f>
      </c>
      <c r="M8733" s="246">
        <f>IF(A8733="","",IF(A8733=-1,H8733,0))</f>
      </c>
      <c r="N8733">
        <f>IF(J8733="","",IF(E8733="SGD",1,IF(E8733="USD",Settings!$B$22,IF(E8733="HKD",Settings!$B$23,1))))</f>
      </c>
      <c r="O8733">
        <f>IF(OR(B8733="",C8733="",E8733=""),0,(IF(A8733=-1,H8733,0)-IF(OR(A8733=1,A8733=0),H8733,0)+IF(A8733=2,H8733,0))*IF(E8733="SGD",1,IF(E8733="USD",Settings!$B$22,IF(E8733="HKD",Settings!$B$23,1))))</f>
        <v>0</v>
      </c>
      <c r="P8733">
        <f>IF(OR(B8733="",C8733="",E8733=""),0,IF(A8733=2,H8733*IF(E8733="SGD",1,IF(E8733="USD",Settings!$B$22,IF(E8733="HKD",Settings!$B$23,1))),0))</f>
        <v>0</v>
      </c>
      <c r="Q8733" s="312">
        <f>IF(OR(J8733="",G8733=""),"",G8733+ROW()/1000000)</f>
      </c>
      <c r="R8733" s="247">
        <f>IF(Q8733="","",SUMIFS(Txn[Signed Units],Txn[Key],J8733,Txn[Transaction Order],"&lt;="&amp;Q8733))</f>
      </c>
    </row>
    <row r="8734" spans="10:18" ht="15" customHeight="1" x14ac:dyDescent="0.15">
      <c r="J8734" s="246">
        <f>IF(OR(B8734="",C8734="",E8734=""),"",B8734&amp;":"&amp;C8734&amp;":"&amp;E8734)</f>
      </c>
      <c r="K8734" s="247">
        <f>IF(A8734="","",A8734*D8734)</f>
      </c>
      <c r="L8734" s="246">
        <f>IF(A8734="","",IF(OR(A8734=1,A8734=0),H8734,0))</f>
      </c>
      <c r="M8734" s="246">
        <f>IF(A8734="","",IF(A8734=-1,H8734,0))</f>
      </c>
      <c r="N8734">
        <f>IF(J8734="","",IF(E8734="SGD",1,IF(E8734="USD",Settings!$B$22,IF(E8734="HKD",Settings!$B$23,1))))</f>
      </c>
      <c r="O8734">
        <f>IF(OR(B8734="",C8734="",E8734=""),0,(IF(A8734=-1,H8734,0)-IF(OR(A8734=1,A8734=0),H8734,0)+IF(A8734=2,H8734,0))*IF(E8734="SGD",1,IF(E8734="USD",Settings!$B$22,IF(E8734="HKD",Settings!$B$23,1))))</f>
        <v>0</v>
      </c>
      <c r="P8734">
        <f>IF(OR(B8734="",C8734="",E8734=""),0,IF(A8734=2,H8734*IF(E8734="SGD",1,IF(E8734="USD",Settings!$B$22,IF(E8734="HKD",Settings!$B$23,1))),0))</f>
        <v>0</v>
      </c>
      <c r="Q8734" s="312">
        <f>IF(OR(J8734="",G8734=""),"",G8734+ROW()/1000000)</f>
      </c>
      <c r="R8734" s="247">
        <f>IF(Q8734="","",SUMIFS(Txn[Signed Units],Txn[Key],J8734,Txn[Transaction Order],"&lt;="&amp;Q8734))</f>
      </c>
    </row>
    <row r="8735" spans="10:18" ht="15" customHeight="1" x14ac:dyDescent="0.15">
      <c r="J8735" s="246">
        <f>IF(OR(B8735="",C8735="",E8735=""),"",B8735&amp;":"&amp;C8735&amp;":"&amp;E8735)</f>
      </c>
      <c r="K8735" s="247">
        <f>IF(A8735="","",A8735*D8735)</f>
      </c>
      <c r="L8735" s="246">
        <f>IF(A8735="","",IF(OR(A8735=1,A8735=0),H8735,0))</f>
      </c>
      <c r="M8735" s="246">
        <f>IF(A8735="","",IF(A8735=-1,H8735,0))</f>
      </c>
      <c r="N8735">
        <f>IF(J8735="","",IF(E8735="SGD",1,IF(E8735="USD",Settings!$B$22,IF(E8735="HKD",Settings!$B$23,1))))</f>
      </c>
      <c r="O8735">
        <f>IF(OR(B8735="",C8735="",E8735=""),0,(IF(A8735=-1,H8735,0)-IF(OR(A8735=1,A8735=0),H8735,0)+IF(A8735=2,H8735,0))*IF(E8735="SGD",1,IF(E8735="USD",Settings!$B$22,IF(E8735="HKD",Settings!$B$23,1))))</f>
        <v>0</v>
      </c>
      <c r="P8735">
        <f>IF(OR(B8735="",C8735="",E8735=""),0,IF(A8735=2,H8735*IF(E8735="SGD",1,IF(E8735="USD",Settings!$B$22,IF(E8735="HKD",Settings!$B$23,1))),0))</f>
        <v>0</v>
      </c>
      <c r="Q8735" s="312">
        <f>IF(OR(J8735="",G8735=""),"",G8735+ROW()/1000000)</f>
      </c>
      <c r="R8735" s="247">
        <f>IF(Q8735="","",SUMIFS(Txn[Signed Units],Txn[Key],J8735,Txn[Transaction Order],"&lt;="&amp;Q8735))</f>
      </c>
    </row>
    <row r="8736" spans="10:18" ht="15" customHeight="1" x14ac:dyDescent="0.15">
      <c r="J8736" s="246">
        <f>IF(OR(B8736="",C8736="",E8736=""),"",B8736&amp;":"&amp;C8736&amp;":"&amp;E8736)</f>
      </c>
      <c r="K8736" s="247">
        <f>IF(A8736="","",A8736*D8736)</f>
      </c>
      <c r="L8736" s="246">
        <f>IF(A8736="","",IF(OR(A8736=1,A8736=0),H8736,0))</f>
      </c>
      <c r="M8736" s="246">
        <f>IF(A8736="","",IF(A8736=-1,H8736,0))</f>
      </c>
      <c r="N8736">
        <f>IF(J8736="","",IF(E8736="SGD",1,IF(E8736="USD",Settings!$B$22,IF(E8736="HKD",Settings!$B$23,1))))</f>
      </c>
      <c r="O8736">
        <f>IF(OR(B8736="",C8736="",E8736=""),0,(IF(A8736=-1,H8736,0)-IF(OR(A8736=1,A8736=0),H8736,0)+IF(A8736=2,H8736,0))*IF(E8736="SGD",1,IF(E8736="USD",Settings!$B$22,IF(E8736="HKD",Settings!$B$23,1))))</f>
        <v>0</v>
      </c>
      <c r="P8736">
        <f>IF(OR(B8736="",C8736="",E8736=""),0,IF(A8736=2,H8736*IF(E8736="SGD",1,IF(E8736="USD",Settings!$B$22,IF(E8736="HKD",Settings!$B$23,1))),0))</f>
        <v>0</v>
      </c>
      <c r="Q8736" s="312">
        <f>IF(OR(J8736="",G8736=""),"",G8736+ROW()/1000000)</f>
      </c>
      <c r="R8736" s="247">
        <f>IF(Q8736="","",SUMIFS(Txn[Signed Units],Txn[Key],J8736,Txn[Transaction Order],"&lt;="&amp;Q8736))</f>
      </c>
    </row>
    <row r="8737" spans="10:18" ht="15" customHeight="1" x14ac:dyDescent="0.15">
      <c r="J8737" s="246">
        <f>IF(OR(B8737="",C8737="",E8737=""),"",B8737&amp;":"&amp;C8737&amp;":"&amp;E8737)</f>
      </c>
      <c r="K8737" s="247">
        <f>IF(A8737="","",A8737*D8737)</f>
      </c>
      <c r="L8737" s="246">
        <f>IF(A8737="","",IF(OR(A8737=1,A8737=0),H8737,0))</f>
      </c>
      <c r="M8737" s="246">
        <f>IF(A8737="","",IF(A8737=-1,H8737,0))</f>
      </c>
      <c r="N8737">
        <f>IF(J8737="","",IF(E8737="SGD",1,IF(E8737="USD",Settings!$B$22,IF(E8737="HKD",Settings!$B$23,1))))</f>
      </c>
      <c r="O8737">
        <f>IF(OR(B8737="",C8737="",E8737=""),0,(IF(A8737=-1,H8737,0)-IF(OR(A8737=1,A8737=0),H8737,0)+IF(A8737=2,H8737,0))*IF(E8737="SGD",1,IF(E8737="USD",Settings!$B$22,IF(E8737="HKD",Settings!$B$23,1))))</f>
        <v>0</v>
      </c>
      <c r="P8737">
        <f>IF(OR(B8737="",C8737="",E8737=""),0,IF(A8737=2,H8737*IF(E8737="SGD",1,IF(E8737="USD",Settings!$B$22,IF(E8737="HKD",Settings!$B$23,1))),0))</f>
        <v>0</v>
      </c>
      <c r="Q8737" s="312">
        <f>IF(OR(J8737="",G8737=""),"",G8737+ROW()/1000000)</f>
      </c>
      <c r="R8737" s="247">
        <f>IF(Q8737="","",SUMIFS(Txn[Signed Units],Txn[Key],J8737,Txn[Transaction Order],"&lt;="&amp;Q8737))</f>
      </c>
    </row>
    <row r="8738" spans="10:18" ht="15" customHeight="1" x14ac:dyDescent="0.15">
      <c r="J8738" s="246">
        <f>IF(OR(B8738="",C8738="",E8738=""),"",B8738&amp;":"&amp;C8738&amp;":"&amp;E8738)</f>
      </c>
      <c r="K8738" s="247">
        <f>IF(A8738="","",A8738*D8738)</f>
      </c>
      <c r="L8738" s="246">
        <f>IF(A8738="","",IF(OR(A8738=1,A8738=0),H8738,0))</f>
      </c>
      <c r="M8738" s="246">
        <f>IF(A8738="","",IF(A8738=-1,H8738,0))</f>
      </c>
      <c r="N8738">
        <f>IF(J8738="","",IF(E8738="SGD",1,IF(E8738="USD",Settings!$B$22,IF(E8738="HKD",Settings!$B$23,1))))</f>
      </c>
      <c r="O8738">
        <f>IF(OR(B8738="",C8738="",E8738=""),0,(IF(A8738=-1,H8738,0)-IF(OR(A8738=1,A8738=0),H8738,0)+IF(A8738=2,H8738,0))*IF(E8738="SGD",1,IF(E8738="USD",Settings!$B$22,IF(E8738="HKD",Settings!$B$23,1))))</f>
        <v>0</v>
      </c>
      <c r="P8738">
        <f>IF(OR(B8738="",C8738="",E8738=""),0,IF(A8738=2,H8738*IF(E8738="SGD",1,IF(E8738="USD",Settings!$B$22,IF(E8738="HKD",Settings!$B$23,1))),0))</f>
        <v>0</v>
      </c>
      <c r="Q8738" s="312">
        <f>IF(OR(J8738="",G8738=""),"",G8738+ROW()/1000000)</f>
      </c>
      <c r="R8738" s="247">
        <f>IF(Q8738="","",SUMIFS(Txn[Signed Units],Txn[Key],J8738,Txn[Transaction Order],"&lt;="&amp;Q8738))</f>
      </c>
    </row>
    <row r="8739" spans="10:18" ht="15" customHeight="1" x14ac:dyDescent="0.15">
      <c r="J8739" s="246">
        <f>IF(OR(B8739="",C8739="",E8739=""),"",B8739&amp;":"&amp;C8739&amp;":"&amp;E8739)</f>
      </c>
      <c r="K8739" s="247">
        <f>IF(A8739="","",A8739*D8739)</f>
      </c>
      <c r="L8739" s="246">
        <f>IF(A8739="","",IF(OR(A8739=1,A8739=0),H8739,0))</f>
      </c>
      <c r="M8739" s="246">
        <f>IF(A8739="","",IF(A8739=-1,H8739,0))</f>
      </c>
      <c r="N8739">
        <f>IF(J8739="","",IF(E8739="SGD",1,IF(E8739="USD",Settings!$B$22,IF(E8739="HKD",Settings!$B$23,1))))</f>
      </c>
      <c r="O8739">
        <f>IF(OR(B8739="",C8739="",E8739=""),0,(IF(A8739=-1,H8739,0)-IF(OR(A8739=1,A8739=0),H8739,0)+IF(A8739=2,H8739,0))*IF(E8739="SGD",1,IF(E8739="USD",Settings!$B$22,IF(E8739="HKD",Settings!$B$23,1))))</f>
        <v>0</v>
      </c>
      <c r="P8739">
        <f>IF(OR(B8739="",C8739="",E8739=""),0,IF(A8739=2,H8739*IF(E8739="SGD",1,IF(E8739="USD",Settings!$B$22,IF(E8739="HKD",Settings!$B$23,1))),0))</f>
        <v>0</v>
      </c>
      <c r="Q8739" s="312">
        <f>IF(OR(J8739="",G8739=""),"",G8739+ROW()/1000000)</f>
      </c>
      <c r="R8739" s="247">
        <f>IF(Q8739="","",SUMIFS(Txn[Signed Units],Txn[Key],J8739,Txn[Transaction Order],"&lt;="&amp;Q8739))</f>
      </c>
    </row>
    <row r="8740" spans="10:18" ht="15" customHeight="1" x14ac:dyDescent="0.15">
      <c r="J8740" s="246">
        <f>IF(OR(B8740="",C8740="",E8740=""),"",B8740&amp;":"&amp;C8740&amp;":"&amp;E8740)</f>
      </c>
      <c r="K8740" s="247">
        <f>IF(A8740="","",A8740*D8740)</f>
      </c>
      <c r="L8740" s="246">
        <f>IF(A8740="","",IF(OR(A8740=1,A8740=0),H8740,0))</f>
      </c>
      <c r="M8740" s="246">
        <f>IF(A8740="","",IF(A8740=-1,H8740,0))</f>
      </c>
      <c r="N8740">
        <f>IF(J8740="","",IF(E8740="SGD",1,IF(E8740="USD",Settings!$B$22,IF(E8740="HKD",Settings!$B$23,1))))</f>
      </c>
      <c r="O8740">
        <f>IF(OR(B8740="",C8740="",E8740=""),0,(IF(A8740=-1,H8740,0)-IF(OR(A8740=1,A8740=0),H8740,0)+IF(A8740=2,H8740,0))*IF(E8740="SGD",1,IF(E8740="USD",Settings!$B$22,IF(E8740="HKD",Settings!$B$23,1))))</f>
        <v>0</v>
      </c>
      <c r="P8740">
        <f>IF(OR(B8740="",C8740="",E8740=""),0,IF(A8740=2,H8740*IF(E8740="SGD",1,IF(E8740="USD",Settings!$B$22,IF(E8740="HKD",Settings!$B$23,1))),0))</f>
        <v>0</v>
      </c>
      <c r="Q8740" s="312">
        <f>IF(OR(J8740="",G8740=""),"",G8740+ROW()/1000000)</f>
      </c>
      <c r="R8740" s="247">
        <f>IF(Q8740="","",SUMIFS(Txn[Signed Units],Txn[Key],J8740,Txn[Transaction Order],"&lt;="&amp;Q8740))</f>
      </c>
    </row>
    <row r="8741" spans="10:18" ht="15" customHeight="1" x14ac:dyDescent="0.15">
      <c r="J8741" s="246">
        <f>IF(OR(B8741="",C8741="",E8741=""),"",B8741&amp;":"&amp;C8741&amp;":"&amp;E8741)</f>
      </c>
      <c r="K8741" s="247">
        <f>IF(A8741="","",A8741*D8741)</f>
      </c>
      <c r="L8741" s="246">
        <f>IF(A8741="","",IF(OR(A8741=1,A8741=0),H8741,0))</f>
      </c>
      <c r="M8741" s="246">
        <f>IF(A8741="","",IF(A8741=-1,H8741,0))</f>
      </c>
      <c r="N8741">
        <f>IF(J8741="","",IF(E8741="SGD",1,IF(E8741="USD",Settings!$B$22,IF(E8741="HKD",Settings!$B$23,1))))</f>
      </c>
      <c r="O8741">
        <f>IF(OR(B8741="",C8741="",E8741=""),0,(IF(A8741=-1,H8741,0)-IF(OR(A8741=1,A8741=0),H8741,0)+IF(A8741=2,H8741,0))*IF(E8741="SGD",1,IF(E8741="USD",Settings!$B$22,IF(E8741="HKD",Settings!$B$23,1))))</f>
        <v>0</v>
      </c>
      <c r="P8741">
        <f>IF(OR(B8741="",C8741="",E8741=""),0,IF(A8741=2,H8741*IF(E8741="SGD",1,IF(E8741="USD",Settings!$B$22,IF(E8741="HKD",Settings!$B$23,1))),0))</f>
        <v>0</v>
      </c>
      <c r="Q8741" s="312">
        <f>IF(OR(J8741="",G8741=""),"",G8741+ROW()/1000000)</f>
      </c>
      <c r="R8741" s="247">
        <f>IF(Q8741="","",SUMIFS(Txn[Signed Units],Txn[Key],J8741,Txn[Transaction Order],"&lt;="&amp;Q8741))</f>
      </c>
    </row>
    <row r="8742" spans="10:18" ht="15" customHeight="1" x14ac:dyDescent="0.15">
      <c r="J8742" s="246">
        <f>IF(OR(B8742="",C8742="",E8742=""),"",B8742&amp;":"&amp;C8742&amp;":"&amp;E8742)</f>
      </c>
      <c r="K8742" s="247">
        <f>IF(A8742="","",A8742*D8742)</f>
      </c>
      <c r="L8742" s="246">
        <f>IF(A8742="","",IF(OR(A8742=1,A8742=0),H8742,0))</f>
      </c>
      <c r="M8742" s="246">
        <f>IF(A8742="","",IF(A8742=-1,H8742,0))</f>
      </c>
      <c r="N8742">
        <f>IF(J8742="","",IF(E8742="SGD",1,IF(E8742="USD",Settings!$B$22,IF(E8742="HKD",Settings!$B$23,1))))</f>
      </c>
      <c r="O8742">
        <f>IF(OR(B8742="",C8742="",E8742=""),0,(IF(A8742=-1,H8742,0)-IF(OR(A8742=1,A8742=0),H8742,0)+IF(A8742=2,H8742,0))*IF(E8742="SGD",1,IF(E8742="USD",Settings!$B$22,IF(E8742="HKD",Settings!$B$23,1))))</f>
        <v>0</v>
      </c>
      <c r="P8742">
        <f>IF(OR(B8742="",C8742="",E8742=""),0,IF(A8742=2,H8742*IF(E8742="SGD",1,IF(E8742="USD",Settings!$B$22,IF(E8742="HKD",Settings!$B$23,1))),0))</f>
        <v>0</v>
      </c>
      <c r="Q8742" s="312">
        <f>IF(OR(J8742="",G8742=""),"",G8742+ROW()/1000000)</f>
      </c>
      <c r="R8742" s="247">
        <f>IF(Q8742="","",SUMIFS(Txn[Signed Units],Txn[Key],J8742,Txn[Transaction Order],"&lt;="&amp;Q8742))</f>
      </c>
    </row>
    <row r="8743" spans="10:18" ht="15" customHeight="1" x14ac:dyDescent="0.15">
      <c r="J8743" s="246">
        <f>IF(OR(B8743="",C8743="",E8743=""),"",B8743&amp;":"&amp;C8743&amp;":"&amp;E8743)</f>
      </c>
      <c r="K8743" s="247">
        <f>IF(A8743="","",A8743*D8743)</f>
      </c>
      <c r="L8743" s="246">
        <f>IF(A8743="","",IF(OR(A8743=1,A8743=0),H8743,0))</f>
      </c>
      <c r="M8743" s="246">
        <f>IF(A8743="","",IF(A8743=-1,H8743,0))</f>
      </c>
      <c r="N8743">
        <f>IF(J8743="","",IF(E8743="SGD",1,IF(E8743="USD",Settings!$B$22,IF(E8743="HKD",Settings!$B$23,1))))</f>
      </c>
      <c r="O8743">
        <f>IF(OR(B8743="",C8743="",E8743=""),0,(IF(A8743=-1,H8743,0)-IF(OR(A8743=1,A8743=0),H8743,0)+IF(A8743=2,H8743,0))*IF(E8743="SGD",1,IF(E8743="USD",Settings!$B$22,IF(E8743="HKD",Settings!$B$23,1))))</f>
        <v>0</v>
      </c>
      <c r="P8743">
        <f>IF(OR(B8743="",C8743="",E8743=""),0,IF(A8743=2,H8743*IF(E8743="SGD",1,IF(E8743="USD",Settings!$B$22,IF(E8743="HKD",Settings!$B$23,1))),0))</f>
        <v>0</v>
      </c>
      <c r="Q8743" s="312">
        <f>IF(OR(J8743="",G8743=""),"",G8743+ROW()/1000000)</f>
      </c>
      <c r="R8743" s="247">
        <f>IF(Q8743="","",SUMIFS(Txn[Signed Units],Txn[Key],J8743,Txn[Transaction Order],"&lt;="&amp;Q8743))</f>
      </c>
    </row>
    <row r="8744" spans="10:18" ht="15" customHeight="1" x14ac:dyDescent="0.15">
      <c r="J8744" s="246">
        <f>IF(OR(B8744="",C8744="",E8744=""),"",B8744&amp;":"&amp;C8744&amp;":"&amp;E8744)</f>
      </c>
      <c r="K8744" s="247">
        <f>IF(A8744="","",A8744*D8744)</f>
      </c>
      <c r="L8744" s="246">
        <f>IF(A8744="","",IF(OR(A8744=1,A8744=0),H8744,0))</f>
      </c>
      <c r="M8744" s="246">
        <f>IF(A8744="","",IF(A8744=-1,H8744,0))</f>
      </c>
      <c r="N8744">
        <f>IF(J8744="","",IF(E8744="SGD",1,IF(E8744="USD",Settings!$B$22,IF(E8744="HKD",Settings!$B$23,1))))</f>
      </c>
      <c r="O8744">
        <f>IF(OR(B8744="",C8744="",E8744=""),0,(IF(A8744=-1,H8744,0)-IF(OR(A8744=1,A8744=0),H8744,0)+IF(A8744=2,H8744,0))*IF(E8744="SGD",1,IF(E8744="USD",Settings!$B$22,IF(E8744="HKD",Settings!$B$23,1))))</f>
        <v>0</v>
      </c>
      <c r="P8744">
        <f>IF(OR(B8744="",C8744="",E8744=""),0,IF(A8744=2,H8744*IF(E8744="SGD",1,IF(E8744="USD",Settings!$B$22,IF(E8744="HKD",Settings!$B$23,1))),0))</f>
        <v>0</v>
      </c>
      <c r="Q8744" s="312">
        <f>IF(OR(J8744="",G8744=""),"",G8744+ROW()/1000000)</f>
      </c>
      <c r="R8744" s="247">
        <f>IF(Q8744="","",SUMIFS(Txn[Signed Units],Txn[Key],J8744,Txn[Transaction Order],"&lt;="&amp;Q8744))</f>
      </c>
    </row>
    <row r="8745" spans="10:18" ht="15" customHeight="1" x14ac:dyDescent="0.15">
      <c r="J8745" s="246">
        <f>IF(OR(B8745="",C8745="",E8745=""),"",B8745&amp;":"&amp;C8745&amp;":"&amp;E8745)</f>
      </c>
      <c r="K8745" s="247">
        <f>IF(A8745="","",A8745*D8745)</f>
      </c>
      <c r="L8745" s="246">
        <f>IF(A8745="","",IF(OR(A8745=1,A8745=0),H8745,0))</f>
      </c>
      <c r="M8745" s="246">
        <f>IF(A8745="","",IF(A8745=-1,H8745,0))</f>
      </c>
      <c r="N8745">
        <f>IF(J8745="","",IF(E8745="SGD",1,IF(E8745="USD",Settings!$B$22,IF(E8745="HKD",Settings!$B$23,1))))</f>
      </c>
      <c r="O8745">
        <f>IF(OR(B8745="",C8745="",E8745=""),0,(IF(A8745=-1,H8745,0)-IF(OR(A8745=1,A8745=0),H8745,0)+IF(A8745=2,H8745,0))*IF(E8745="SGD",1,IF(E8745="USD",Settings!$B$22,IF(E8745="HKD",Settings!$B$23,1))))</f>
        <v>0</v>
      </c>
      <c r="P8745">
        <f>IF(OR(B8745="",C8745="",E8745=""),0,IF(A8745=2,H8745*IF(E8745="SGD",1,IF(E8745="USD",Settings!$B$22,IF(E8745="HKD",Settings!$B$23,1))),0))</f>
        <v>0</v>
      </c>
      <c r="Q8745" s="312">
        <f>IF(OR(J8745="",G8745=""),"",G8745+ROW()/1000000)</f>
      </c>
      <c r="R8745" s="247">
        <f>IF(Q8745="","",SUMIFS(Txn[Signed Units],Txn[Key],J8745,Txn[Transaction Order],"&lt;="&amp;Q8745))</f>
      </c>
    </row>
    <row r="8746" spans="10:18" ht="15" customHeight="1" x14ac:dyDescent="0.15">
      <c r="J8746" s="246">
        <f>IF(OR(B8746="",C8746="",E8746=""),"",B8746&amp;":"&amp;C8746&amp;":"&amp;E8746)</f>
      </c>
      <c r="K8746" s="247">
        <f>IF(A8746="","",A8746*D8746)</f>
      </c>
      <c r="L8746" s="246">
        <f>IF(A8746="","",IF(OR(A8746=1,A8746=0),H8746,0))</f>
      </c>
      <c r="M8746" s="246">
        <f>IF(A8746="","",IF(A8746=-1,H8746,0))</f>
      </c>
      <c r="N8746">
        <f>IF(J8746="","",IF(E8746="SGD",1,IF(E8746="USD",Settings!$B$22,IF(E8746="HKD",Settings!$B$23,1))))</f>
      </c>
      <c r="O8746">
        <f>IF(OR(B8746="",C8746="",E8746=""),0,(IF(A8746=-1,H8746,0)-IF(OR(A8746=1,A8746=0),H8746,0)+IF(A8746=2,H8746,0))*IF(E8746="SGD",1,IF(E8746="USD",Settings!$B$22,IF(E8746="HKD",Settings!$B$23,1))))</f>
        <v>0</v>
      </c>
      <c r="P8746">
        <f>IF(OR(B8746="",C8746="",E8746=""),0,IF(A8746=2,H8746*IF(E8746="SGD",1,IF(E8746="USD",Settings!$B$22,IF(E8746="HKD",Settings!$B$23,1))),0))</f>
        <v>0</v>
      </c>
      <c r="Q8746" s="312">
        <f>IF(OR(J8746="",G8746=""),"",G8746+ROW()/1000000)</f>
      </c>
      <c r="R8746" s="247">
        <f>IF(Q8746="","",SUMIFS(Txn[Signed Units],Txn[Key],J8746,Txn[Transaction Order],"&lt;="&amp;Q8746))</f>
      </c>
    </row>
    <row r="8747" spans="10:18" ht="15" customHeight="1" x14ac:dyDescent="0.15">
      <c r="J8747" s="246">
        <f>IF(OR(B8747="",C8747="",E8747=""),"",B8747&amp;":"&amp;C8747&amp;":"&amp;E8747)</f>
      </c>
      <c r="K8747" s="247">
        <f>IF(A8747="","",A8747*D8747)</f>
      </c>
      <c r="L8747" s="246">
        <f>IF(A8747="","",IF(OR(A8747=1,A8747=0),H8747,0))</f>
      </c>
      <c r="M8747" s="246">
        <f>IF(A8747="","",IF(A8747=-1,H8747,0))</f>
      </c>
      <c r="N8747">
        <f>IF(J8747="","",IF(E8747="SGD",1,IF(E8747="USD",Settings!$B$22,IF(E8747="HKD",Settings!$B$23,1))))</f>
      </c>
      <c r="O8747">
        <f>IF(OR(B8747="",C8747="",E8747=""),0,(IF(A8747=-1,H8747,0)-IF(OR(A8747=1,A8747=0),H8747,0)+IF(A8747=2,H8747,0))*IF(E8747="SGD",1,IF(E8747="USD",Settings!$B$22,IF(E8747="HKD",Settings!$B$23,1))))</f>
        <v>0</v>
      </c>
      <c r="P8747">
        <f>IF(OR(B8747="",C8747="",E8747=""),0,IF(A8747=2,H8747*IF(E8747="SGD",1,IF(E8747="USD",Settings!$B$22,IF(E8747="HKD",Settings!$B$23,1))),0))</f>
        <v>0</v>
      </c>
      <c r="Q8747" s="312">
        <f>IF(OR(J8747="",G8747=""),"",G8747+ROW()/1000000)</f>
      </c>
      <c r="R8747" s="247">
        <f>IF(Q8747="","",SUMIFS(Txn[Signed Units],Txn[Key],J8747,Txn[Transaction Order],"&lt;="&amp;Q8747))</f>
      </c>
    </row>
    <row r="8748" spans="10:18" ht="15" customHeight="1" x14ac:dyDescent="0.15">
      <c r="J8748" s="246">
        <f>IF(OR(B8748="",C8748="",E8748=""),"",B8748&amp;":"&amp;C8748&amp;":"&amp;E8748)</f>
      </c>
      <c r="K8748" s="247">
        <f>IF(A8748="","",A8748*D8748)</f>
      </c>
      <c r="L8748" s="246">
        <f>IF(A8748="","",IF(OR(A8748=1,A8748=0),H8748,0))</f>
      </c>
      <c r="M8748" s="246">
        <f>IF(A8748="","",IF(A8748=-1,H8748,0))</f>
      </c>
      <c r="N8748">
        <f>IF(J8748="","",IF(E8748="SGD",1,IF(E8748="USD",Settings!$B$22,IF(E8748="HKD",Settings!$B$23,1))))</f>
      </c>
      <c r="O8748">
        <f>IF(OR(B8748="",C8748="",E8748=""),0,(IF(A8748=-1,H8748,0)-IF(OR(A8748=1,A8748=0),H8748,0)+IF(A8748=2,H8748,0))*IF(E8748="SGD",1,IF(E8748="USD",Settings!$B$22,IF(E8748="HKD",Settings!$B$23,1))))</f>
        <v>0</v>
      </c>
      <c r="P8748">
        <f>IF(OR(B8748="",C8748="",E8748=""),0,IF(A8748=2,H8748*IF(E8748="SGD",1,IF(E8748="USD",Settings!$B$22,IF(E8748="HKD",Settings!$B$23,1))),0))</f>
        <v>0</v>
      </c>
      <c r="Q8748" s="312">
        <f>IF(OR(J8748="",G8748=""),"",G8748+ROW()/1000000)</f>
      </c>
      <c r="R8748" s="247">
        <f>IF(Q8748="","",SUMIFS(Txn[Signed Units],Txn[Key],J8748,Txn[Transaction Order],"&lt;="&amp;Q8748))</f>
      </c>
    </row>
    <row r="8749" spans="10:18" ht="15" customHeight="1" x14ac:dyDescent="0.15">
      <c r="J8749" s="246">
        <f>IF(OR(B8749="",C8749="",E8749=""),"",B8749&amp;":"&amp;C8749&amp;":"&amp;E8749)</f>
      </c>
      <c r="K8749" s="247">
        <f>IF(A8749="","",A8749*D8749)</f>
      </c>
      <c r="L8749" s="246">
        <f>IF(A8749="","",IF(OR(A8749=1,A8749=0),H8749,0))</f>
      </c>
      <c r="M8749" s="246">
        <f>IF(A8749="","",IF(A8749=-1,H8749,0))</f>
      </c>
      <c r="N8749">
        <f>IF(J8749="","",IF(E8749="SGD",1,IF(E8749="USD",Settings!$B$22,IF(E8749="HKD",Settings!$B$23,1))))</f>
      </c>
      <c r="O8749">
        <f>IF(OR(B8749="",C8749="",E8749=""),0,(IF(A8749=-1,H8749,0)-IF(OR(A8749=1,A8749=0),H8749,0)+IF(A8749=2,H8749,0))*IF(E8749="SGD",1,IF(E8749="USD",Settings!$B$22,IF(E8749="HKD",Settings!$B$23,1))))</f>
        <v>0</v>
      </c>
      <c r="P8749">
        <f>IF(OR(B8749="",C8749="",E8749=""),0,IF(A8749=2,H8749*IF(E8749="SGD",1,IF(E8749="USD",Settings!$B$22,IF(E8749="HKD",Settings!$B$23,1))),0))</f>
        <v>0</v>
      </c>
      <c r="Q8749" s="312">
        <f>IF(OR(J8749="",G8749=""),"",G8749+ROW()/1000000)</f>
      </c>
      <c r="R8749" s="247">
        <f>IF(Q8749="","",SUMIFS(Txn[Signed Units],Txn[Key],J8749,Txn[Transaction Order],"&lt;="&amp;Q8749))</f>
      </c>
    </row>
    <row r="8750" spans="10:18" ht="15" customHeight="1" x14ac:dyDescent="0.15">
      <c r="J8750" s="246">
        <f>IF(OR(B8750="",C8750="",E8750=""),"",B8750&amp;":"&amp;C8750&amp;":"&amp;E8750)</f>
      </c>
      <c r="K8750" s="247">
        <f>IF(A8750="","",A8750*D8750)</f>
      </c>
      <c r="L8750" s="246">
        <f>IF(A8750="","",IF(OR(A8750=1,A8750=0),H8750,0))</f>
      </c>
      <c r="M8750" s="246">
        <f>IF(A8750="","",IF(A8750=-1,H8750,0))</f>
      </c>
      <c r="N8750">
        <f>IF(J8750="","",IF(E8750="SGD",1,IF(E8750="USD",Settings!$B$22,IF(E8750="HKD",Settings!$B$23,1))))</f>
      </c>
      <c r="O8750">
        <f>IF(OR(B8750="",C8750="",E8750=""),0,(IF(A8750=-1,H8750,0)-IF(OR(A8750=1,A8750=0),H8750,0)+IF(A8750=2,H8750,0))*IF(E8750="SGD",1,IF(E8750="USD",Settings!$B$22,IF(E8750="HKD",Settings!$B$23,1))))</f>
        <v>0</v>
      </c>
      <c r="P8750">
        <f>IF(OR(B8750="",C8750="",E8750=""),0,IF(A8750=2,H8750*IF(E8750="SGD",1,IF(E8750="USD",Settings!$B$22,IF(E8750="HKD",Settings!$B$23,1))),0))</f>
        <v>0</v>
      </c>
      <c r="Q8750" s="312">
        <f>IF(OR(J8750="",G8750=""),"",G8750+ROW()/1000000)</f>
      </c>
      <c r="R8750" s="247">
        <f>IF(Q8750="","",SUMIFS(Txn[Signed Units],Txn[Key],J8750,Txn[Transaction Order],"&lt;="&amp;Q8750))</f>
      </c>
    </row>
    <row r="8751" spans="10:18" ht="15" customHeight="1" x14ac:dyDescent="0.15">
      <c r="J8751" s="246">
        <f>IF(OR(B8751="",C8751="",E8751=""),"",B8751&amp;":"&amp;C8751&amp;":"&amp;E8751)</f>
      </c>
      <c r="K8751" s="247">
        <f>IF(A8751="","",A8751*D8751)</f>
      </c>
      <c r="L8751" s="246">
        <f>IF(A8751="","",IF(OR(A8751=1,A8751=0),H8751,0))</f>
      </c>
      <c r="M8751" s="246">
        <f>IF(A8751="","",IF(A8751=-1,H8751,0))</f>
      </c>
      <c r="N8751">
        <f>IF(J8751="","",IF(E8751="SGD",1,IF(E8751="USD",Settings!$B$22,IF(E8751="HKD",Settings!$B$23,1))))</f>
      </c>
      <c r="O8751">
        <f>IF(OR(B8751="",C8751="",E8751=""),0,(IF(A8751=-1,H8751,0)-IF(OR(A8751=1,A8751=0),H8751,0)+IF(A8751=2,H8751,0))*IF(E8751="SGD",1,IF(E8751="USD",Settings!$B$22,IF(E8751="HKD",Settings!$B$23,1))))</f>
        <v>0</v>
      </c>
      <c r="P8751">
        <f>IF(OR(B8751="",C8751="",E8751=""),0,IF(A8751=2,H8751*IF(E8751="SGD",1,IF(E8751="USD",Settings!$B$22,IF(E8751="HKD",Settings!$B$23,1))),0))</f>
        <v>0</v>
      </c>
      <c r="Q8751" s="312">
        <f>IF(OR(J8751="",G8751=""),"",G8751+ROW()/1000000)</f>
      </c>
      <c r="R8751" s="247">
        <f>IF(Q8751="","",SUMIFS(Txn[Signed Units],Txn[Key],J8751,Txn[Transaction Order],"&lt;="&amp;Q8751))</f>
      </c>
    </row>
    <row r="8752" spans="10:18" ht="15" customHeight="1" x14ac:dyDescent="0.15">
      <c r="J8752" s="246">
        <f>IF(OR(B8752="",C8752="",E8752=""),"",B8752&amp;":"&amp;C8752&amp;":"&amp;E8752)</f>
      </c>
      <c r="K8752" s="247">
        <f>IF(A8752="","",A8752*D8752)</f>
      </c>
      <c r="L8752" s="246">
        <f>IF(A8752="","",IF(OR(A8752=1,A8752=0),H8752,0))</f>
      </c>
      <c r="M8752" s="246">
        <f>IF(A8752="","",IF(A8752=-1,H8752,0))</f>
      </c>
      <c r="N8752">
        <f>IF(J8752="","",IF(E8752="SGD",1,IF(E8752="USD",Settings!$B$22,IF(E8752="HKD",Settings!$B$23,1))))</f>
      </c>
      <c r="O8752">
        <f>IF(OR(B8752="",C8752="",E8752=""),0,(IF(A8752=-1,H8752,0)-IF(OR(A8752=1,A8752=0),H8752,0)+IF(A8752=2,H8752,0))*IF(E8752="SGD",1,IF(E8752="USD",Settings!$B$22,IF(E8752="HKD",Settings!$B$23,1))))</f>
        <v>0</v>
      </c>
      <c r="P8752">
        <f>IF(OR(B8752="",C8752="",E8752=""),0,IF(A8752=2,H8752*IF(E8752="SGD",1,IF(E8752="USD",Settings!$B$22,IF(E8752="HKD",Settings!$B$23,1))),0))</f>
        <v>0</v>
      </c>
      <c r="Q8752" s="312">
        <f>IF(OR(J8752="",G8752=""),"",G8752+ROW()/1000000)</f>
      </c>
      <c r="R8752" s="247">
        <f>IF(Q8752="","",SUMIFS(Txn[Signed Units],Txn[Key],J8752,Txn[Transaction Order],"&lt;="&amp;Q8752))</f>
      </c>
    </row>
    <row r="8753" spans="10:18" ht="15" customHeight="1" x14ac:dyDescent="0.15">
      <c r="J8753" s="246">
        <f>IF(OR(B8753="",C8753="",E8753=""),"",B8753&amp;":"&amp;C8753&amp;":"&amp;E8753)</f>
      </c>
      <c r="K8753" s="247">
        <f>IF(A8753="","",A8753*D8753)</f>
      </c>
      <c r="L8753" s="246">
        <f>IF(A8753="","",IF(OR(A8753=1,A8753=0),H8753,0))</f>
      </c>
      <c r="M8753" s="246">
        <f>IF(A8753="","",IF(A8753=-1,H8753,0))</f>
      </c>
      <c r="N8753">
        <f>IF(J8753="","",IF(E8753="SGD",1,IF(E8753="USD",Settings!$B$22,IF(E8753="HKD",Settings!$B$23,1))))</f>
      </c>
      <c r="O8753">
        <f>IF(OR(B8753="",C8753="",E8753=""),0,(IF(A8753=-1,H8753,0)-IF(OR(A8753=1,A8753=0),H8753,0)+IF(A8753=2,H8753,0))*IF(E8753="SGD",1,IF(E8753="USD",Settings!$B$22,IF(E8753="HKD",Settings!$B$23,1))))</f>
        <v>0</v>
      </c>
      <c r="P8753">
        <f>IF(OR(B8753="",C8753="",E8753=""),0,IF(A8753=2,H8753*IF(E8753="SGD",1,IF(E8753="USD",Settings!$B$22,IF(E8753="HKD",Settings!$B$23,1))),0))</f>
        <v>0</v>
      </c>
      <c r="Q8753" s="312">
        <f>IF(OR(J8753="",G8753=""),"",G8753+ROW()/1000000)</f>
      </c>
      <c r="R8753" s="247">
        <f>IF(Q8753="","",SUMIFS(Txn[Signed Units],Txn[Key],J8753,Txn[Transaction Order],"&lt;="&amp;Q8753))</f>
      </c>
    </row>
    <row r="8754" spans="10:18" ht="15" customHeight="1" x14ac:dyDescent="0.15">
      <c r="J8754" s="246">
        <f>IF(OR(B8754="",C8754="",E8754=""),"",B8754&amp;":"&amp;C8754&amp;":"&amp;E8754)</f>
      </c>
      <c r="K8754" s="247">
        <f>IF(A8754="","",A8754*D8754)</f>
      </c>
      <c r="L8754" s="246">
        <f>IF(A8754="","",IF(OR(A8754=1,A8754=0),H8754,0))</f>
      </c>
      <c r="M8754" s="246">
        <f>IF(A8754="","",IF(A8754=-1,H8754,0))</f>
      </c>
      <c r="N8754">
        <f>IF(J8754="","",IF(E8754="SGD",1,IF(E8754="USD",Settings!$B$22,IF(E8754="HKD",Settings!$B$23,1))))</f>
      </c>
      <c r="O8754">
        <f>IF(OR(B8754="",C8754="",E8754=""),0,(IF(A8754=-1,H8754,0)-IF(OR(A8754=1,A8754=0),H8754,0)+IF(A8754=2,H8754,0))*IF(E8754="SGD",1,IF(E8754="USD",Settings!$B$22,IF(E8754="HKD",Settings!$B$23,1))))</f>
        <v>0</v>
      </c>
      <c r="P8754">
        <f>IF(OR(B8754="",C8754="",E8754=""),0,IF(A8754=2,H8754*IF(E8754="SGD",1,IF(E8754="USD",Settings!$B$22,IF(E8754="HKD",Settings!$B$23,1))),0))</f>
        <v>0</v>
      </c>
      <c r="Q8754" s="312">
        <f>IF(OR(J8754="",G8754=""),"",G8754+ROW()/1000000)</f>
      </c>
      <c r="R8754" s="247">
        <f>IF(Q8754="","",SUMIFS(Txn[Signed Units],Txn[Key],J8754,Txn[Transaction Order],"&lt;="&amp;Q8754))</f>
      </c>
    </row>
    <row r="8755" spans="10:18" ht="15" customHeight="1" x14ac:dyDescent="0.15">
      <c r="J8755" s="246">
        <f>IF(OR(B8755="",C8755="",E8755=""),"",B8755&amp;":"&amp;C8755&amp;":"&amp;E8755)</f>
      </c>
      <c r="K8755" s="247">
        <f>IF(A8755="","",A8755*D8755)</f>
      </c>
      <c r="L8755" s="246">
        <f>IF(A8755="","",IF(OR(A8755=1,A8755=0),H8755,0))</f>
      </c>
      <c r="M8755" s="246">
        <f>IF(A8755="","",IF(A8755=-1,H8755,0))</f>
      </c>
      <c r="N8755">
        <f>IF(J8755="","",IF(E8755="SGD",1,IF(E8755="USD",Settings!$B$22,IF(E8755="HKD",Settings!$B$23,1))))</f>
      </c>
      <c r="O8755">
        <f>IF(OR(B8755="",C8755="",E8755=""),0,(IF(A8755=-1,H8755,0)-IF(OR(A8755=1,A8755=0),H8755,0)+IF(A8755=2,H8755,0))*IF(E8755="SGD",1,IF(E8755="USD",Settings!$B$22,IF(E8755="HKD",Settings!$B$23,1))))</f>
        <v>0</v>
      </c>
      <c r="P8755">
        <f>IF(OR(B8755="",C8755="",E8755=""),0,IF(A8755=2,H8755*IF(E8755="SGD",1,IF(E8755="USD",Settings!$B$22,IF(E8755="HKD",Settings!$B$23,1))),0))</f>
        <v>0</v>
      </c>
      <c r="Q8755" s="312">
        <f>IF(OR(J8755="",G8755=""),"",G8755+ROW()/1000000)</f>
      </c>
      <c r="R8755" s="247">
        <f>IF(Q8755="","",SUMIFS(Txn[Signed Units],Txn[Key],J8755,Txn[Transaction Order],"&lt;="&amp;Q8755))</f>
      </c>
    </row>
    <row r="8756" spans="10:18" ht="15" customHeight="1" x14ac:dyDescent="0.15">
      <c r="J8756" s="246">
        <f>IF(OR(B8756="",C8756="",E8756=""),"",B8756&amp;":"&amp;C8756&amp;":"&amp;E8756)</f>
      </c>
      <c r="K8756" s="247">
        <f>IF(A8756="","",A8756*D8756)</f>
      </c>
      <c r="L8756" s="246">
        <f>IF(A8756="","",IF(OR(A8756=1,A8756=0),H8756,0))</f>
      </c>
      <c r="M8756" s="246">
        <f>IF(A8756="","",IF(A8756=-1,H8756,0))</f>
      </c>
      <c r="N8756">
        <f>IF(J8756="","",IF(E8756="SGD",1,IF(E8756="USD",Settings!$B$22,IF(E8756="HKD",Settings!$B$23,1))))</f>
      </c>
      <c r="O8756">
        <f>IF(OR(B8756="",C8756="",E8756=""),0,(IF(A8756=-1,H8756,0)-IF(OR(A8756=1,A8756=0),H8756,0)+IF(A8756=2,H8756,0))*IF(E8756="SGD",1,IF(E8756="USD",Settings!$B$22,IF(E8756="HKD",Settings!$B$23,1))))</f>
        <v>0</v>
      </c>
      <c r="P8756">
        <f>IF(OR(B8756="",C8756="",E8756=""),0,IF(A8756=2,H8756*IF(E8756="SGD",1,IF(E8756="USD",Settings!$B$22,IF(E8756="HKD",Settings!$B$23,1))),0))</f>
        <v>0</v>
      </c>
      <c r="Q8756" s="312">
        <f>IF(OR(J8756="",G8756=""),"",G8756+ROW()/1000000)</f>
      </c>
      <c r="R8756" s="247">
        <f>IF(Q8756="","",SUMIFS(Txn[Signed Units],Txn[Key],J8756,Txn[Transaction Order],"&lt;="&amp;Q8756))</f>
      </c>
    </row>
    <row r="8757" spans="10:18" ht="15" customHeight="1" x14ac:dyDescent="0.15">
      <c r="J8757" s="246">
        <f>IF(OR(B8757="",C8757="",E8757=""),"",B8757&amp;":"&amp;C8757&amp;":"&amp;E8757)</f>
      </c>
      <c r="K8757" s="247">
        <f>IF(A8757="","",A8757*D8757)</f>
      </c>
      <c r="L8757" s="246">
        <f>IF(A8757="","",IF(OR(A8757=1,A8757=0),H8757,0))</f>
      </c>
      <c r="M8757" s="246">
        <f>IF(A8757="","",IF(A8757=-1,H8757,0))</f>
      </c>
      <c r="N8757">
        <f>IF(J8757="","",IF(E8757="SGD",1,IF(E8757="USD",Settings!$B$22,IF(E8757="HKD",Settings!$B$23,1))))</f>
      </c>
      <c r="O8757">
        <f>IF(OR(B8757="",C8757="",E8757=""),0,(IF(A8757=-1,H8757,0)-IF(OR(A8757=1,A8757=0),H8757,0)+IF(A8757=2,H8757,0))*IF(E8757="SGD",1,IF(E8757="USD",Settings!$B$22,IF(E8757="HKD",Settings!$B$23,1))))</f>
        <v>0</v>
      </c>
      <c r="P8757">
        <f>IF(OR(B8757="",C8757="",E8757=""),0,IF(A8757=2,H8757*IF(E8757="SGD",1,IF(E8757="USD",Settings!$B$22,IF(E8757="HKD",Settings!$B$23,1))),0))</f>
        <v>0</v>
      </c>
      <c r="Q8757" s="312">
        <f>IF(OR(J8757="",G8757=""),"",G8757+ROW()/1000000)</f>
      </c>
      <c r="R8757" s="247">
        <f>IF(Q8757="","",SUMIFS(Txn[Signed Units],Txn[Key],J8757,Txn[Transaction Order],"&lt;="&amp;Q8757))</f>
      </c>
    </row>
    <row r="8758" spans="10:18" ht="15" customHeight="1" x14ac:dyDescent="0.15">
      <c r="J8758" s="246">
        <f>IF(OR(B8758="",C8758="",E8758=""),"",B8758&amp;":"&amp;C8758&amp;":"&amp;E8758)</f>
      </c>
      <c r="K8758" s="247">
        <f>IF(A8758="","",A8758*D8758)</f>
      </c>
      <c r="L8758" s="246">
        <f>IF(A8758="","",IF(OR(A8758=1,A8758=0),H8758,0))</f>
      </c>
      <c r="M8758" s="246">
        <f>IF(A8758="","",IF(A8758=-1,H8758,0))</f>
      </c>
      <c r="N8758">
        <f>IF(J8758="","",IF(E8758="SGD",1,IF(E8758="USD",Settings!$B$22,IF(E8758="HKD",Settings!$B$23,1))))</f>
      </c>
      <c r="O8758">
        <f>IF(OR(B8758="",C8758="",E8758=""),0,(IF(A8758=-1,H8758,0)-IF(OR(A8758=1,A8758=0),H8758,0)+IF(A8758=2,H8758,0))*IF(E8758="SGD",1,IF(E8758="USD",Settings!$B$22,IF(E8758="HKD",Settings!$B$23,1))))</f>
        <v>0</v>
      </c>
      <c r="P8758">
        <f>IF(OR(B8758="",C8758="",E8758=""),0,IF(A8758=2,H8758*IF(E8758="SGD",1,IF(E8758="USD",Settings!$B$22,IF(E8758="HKD",Settings!$B$23,1))),0))</f>
        <v>0</v>
      </c>
      <c r="Q8758" s="312">
        <f>IF(OR(J8758="",G8758=""),"",G8758+ROW()/1000000)</f>
      </c>
      <c r="R8758" s="247">
        <f>IF(Q8758="","",SUMIFS(Txn[Signed Units],Txn[Key],J8758,Txn[Transaction Order],"&lt;="&amp;Q8758))</f>
      </c>
    </row>
    <row r="8759" spans="10:18" ht="15" customHeight="1" x14ac:dyDescent="0.15">
      <c r="J8759" s="246">
        <f>IF(OR(B8759="",C8759="",E8759=""),"",B8759&amp;":"&amp;C8759&amp;":"&amp;E8759)</f>
      </c>
      <c r="K8759" s="247">
        <f>IF(A8759="","",A8759*D8759)</f>
      </c>
      <c r="L8759" s="246">
        <f>IF(A8759="","",IF(OR(A8759=1,A8759=0),H8759,0))</f>
      </c>
      <c r="M8759" s="246">
        <f>IF(A8759="","",IF(A8759=-1,H8759,0))</f>
      </c>
      <c r="N8759">
        <f>IF(J8759="","",IF(E8759="SGD",1,IF(E8759="USD",Settings!$B$22,IF(E8759="HKD",Settings!$B$23,1))))</f>
      </c>
      <c r="O8759">
        <f>IF(OR(B8759="",C8759="",E8759=""),0,(IF(A8759=-1,H8759,0)-IF(OR(A8759=1,A8759=0),H8759,0)+IF(A8759=2,H8759,0))*IF(E8759="SGD",1,IF(E8759="USD",Settings!$B$22,IF(E8759="HKD",Settings!$B$23,1))))</f>
        <v>0</v>
      </c>
      <c r="P8759">
        <f>IF(OR(B8759="",C8759="",E8759=""),0,IF(A8759=2,H8759*IF(E8759="SGD",1,IF(E8759="USD",Settings!$B$22,IF(E8759="HKD",Settings!$B$23,1))),0))</f>
        <v>0</v>
      </c>
      <c r="Q8759" s="312">
        <f>IF(OR(J8759="",G8759=""),"",G8759+ROW()/1000000)</f>
      </c>
      <c r="R8759" s="247">
        <f>IF(Q8759="","",SUMIFS(Txn[Signed Units],Txn[Key],J8759,Txn[Transaction Order],"&lt;="&amp;Q8759))</f>
      </c>
    </row>
    <row r="8760" spans="10:18" ht="15" customHeight="1" x14ac:dyDescent="0.15">
      <c r="J8760" s="246">
        <f>IF(OR(B8760="",C8760="",E8760=""),"",B8760&amp;":"&amp;C8760&amp;":"&amp;E8760)</f>
      </c>
      <c r="K8760" s="247">
        <f>IF(A8760="","",A8760*D8760)</f>
      </c>
      <c r="L8760" s="246">
        <f>IF(A8760="","",IF(OR(A8760=1,A8760=0),H8760,0))</f>
      </c>
      <c r="M8760" s="246">
        <f>IF(A8760="","",IF(A8760=-1,H8760,0))</f>
      </c>
      <c r="N8760">
        <f>IF(J8760="","",IF(E8760="SGD",1,IF(E8760="USD",Settings!$B$22,IF(E8760="HKD",Settings!$B$23,1))))</f>
      </c>
      <c r="O8760">
        <f>IF(OR(B8760="",C8760="",E8760=""),0,(IF(A8760=-1,H8760,0)-IF(OR(A8760=1,A8760=0),H8760,0)+IF(A8760=2,H8760,0))*IF(E8760="SGD",1,IF(E8760="USD",Settings!$B$22,IF(E8760="HKD",Settings!$B$23,1))))</f>
        <v>0</v>
      </c>
      <c r="P8760">
        <f>IF(OR(B8760="",C8760="",E8760=""),0,IF(A8760=2,H8760*IF(E8760="SGD",1,IF(E8760="USD",Settings!$B$22,IF(E8760="HKD",Settings!$B$23,1))),0))</f>
        <v>0</v>
      </c>
      <c r="Q8760" s="312">
        <f>IF(OR(J8760="",G8760=""),"",G8760+ROW()/1000000)</f>
      </c>
      <c r="R8760" s="247">
        <f>IF(Q8760="","",SUMIFS(Txn[Signed Units],Txn[Key],J8760,Txn[Transaction Order],"&lt;="&amp;Q8760))</f>
      </c>
    </row>
    <row r="8761" spans="10:18" ht="15" customHeight="1" x14ac:dyDescent="0.15">
      <c r="J8761" s="246">
        <f>IF(OR(B8761="",C8761="",E8761=""),"",B8761&amp;":"&amp;C8761&amp;":"&amp;E8761)</f>
      </c>
      <c r="K8761" s="247">
        <f>IF(A8761="","",A8761*D8761)</f>
      </c>
      <c r="L8761" s="246">
        <f>IF(A8761="","",IF(OR(A8761=1,A8761=0),H8761,0))</f>
      </c>
      <c r="M8761" s="246">
        <f>IF(A8761="","",IF(A8761=-1,H8761,0))</f>
      </c>
      <c r="N8761">
        <f>IF(J8761="","",IF(E8761="SGD",1,IF(E8761="USD",Settings!$B$22,IF(E8761="HKD",Settings!$B$23,1))))</f>
      </c>
      <c r="O8761">
        <f>IF(OR(B8761="",C8761="",E8761=""),0,(IF(A8761=-1,H8761,0)-IF(OR(A8761=1,A8761=0),H8761,0)+IF(A8761=2,H8761,0))*IF(E8761="SGD",1,IF(E8761="USD",Settings!$B$22,IF(E8761="HKD",Settings!$B$23,1))))</f>
        <v>0</v>
      </c>
      <c r="P8761">
        <f>IF(OR(B8761="",C8761="",E8761=""),0,IF(A8761=2,H8761*IF(E8761="SGD",1,IF(E8761="USD",Settings!$B$22,IF(E8761="HKD",Settings!$B$23,1))),0))</f>
        <v>0</v>
      </c>
      <c r="Q8761" s="312">
        <f>IF(OR(J8761="",G8761=""),"",G8761+ROW()/1000000)</f>
      </c>
      <c r="R8761" s="247">
        <f>IF(Q8761="","",SUMIFS(Txn[Signed Units],Txn[Key],J8761,Txn[Transaction Order],"&lt;="&amp;Q8761))</f>
      </c>
    </row>
    <row r="8762" spans="10:18" ht="15" customHeight="1" x14ac:dyDescent="0.15">
      <c r="J8762" s="246">
        <f>IF(OR(B8762="",C8762="",E8762=""),"",B8762&amp;":"&amp;C8762&amp;":"&amp;E8762)</f>
      </c>
      <c r="K8762" s="247">
        <f>IF(A8762="","",A8762*D8762)</f>
      </c>
      <c r="L8762" s="246">
        <f>IF(A8762="","",IF(OR(A8762=1,A8762=0),H8762,0))</f>
      </c>
      <c r="M8762" s="246">
        <f>IF(A8762="","",IF(A8762=-1,H8762,0))</f>
      </c>
      <c r="N8762">
        <f>IF(J8762="","",IF(E8762="SGD",1,IF(E8762="USD",Settings!$B$22,IF(E8762="HKD",Settings!$B$23,1))))</f>
      </c>
      <c r="O8762">
        <f>IF(OR(B8762="",C8762="",E8762=""),0,(IF(A8762=-1,H8762,0)-IF(OR(A8762=1,A8762=0),H8762,0)+IF(A8762=2,H8762,0))*IF(E8762="SGD",1,IF(E8762="USD",Settings!$B$22,IF(E8762="HKD",Settings!$B$23,1))))</f>
        <v>0</v>
      </c>
      <c r="P8762">
        <f>IF(OR(B8762="",C8762="",E8762=""),0,IF(A8762=2,H8762*IF(E8762="SGD",1,IF(E8762="USD",Settings!$B$22,IF(E8762="HKD",Settings!$B$23,1))),0))</f>
        <v>0</v>
      </c>
      <c r="Q8762" s="312">
        <f>IF(OR(J8762="",G8762=""),"",G8762+ROW()/1000000)</f>
      </c>
      <c r="R8762" s="247">
        <f>IF(Q8762="","",SUMIFS(Txn[Signed Units],Txn[Key],J8762,Txn[Transaction Order],"&lt;="&amp;Q8762))</f>
      </c>
    </row>
    <row r="8763" spans="10:18" ht="15" customHeight="1" x14ac:dyDescent="0.15">
      <c r="J8763" s="246">
        <f>IF(OR(B8763="",C8763="",E8763=""),"",B8763&amp;":"&amp;C8763&amp;":"&amp;E8763)</f>
      </c>
      <c r="K8763" s="247">
        <f>IF(A8763="","",A8763*D8763)</f>
      </c>
      <c r="L8763" s="246">
        <f>IF(A8763="","",IF(OR(A8763=1,A8763=0),H8763,0))</f>
      </c>
      <c r="M8763" s="246">
        <f>IF(A8763="","",IF(A8763=-1,H8763,0))</f>
      </c>
      <c r="N8763">
        <f>IF(J8763="","",IF(E8763="SGD",1,IF(E8763="USD",Settings!$B$22,IF(E8763="HKD",Settings!$B$23,1))))</f>
      </c>
      <c r="O8763">
        <f>IF(OR(B8763="",C8763="",E8763=""),0,(IF(A8763=-1,H8763,0)-IF(OR(A8763=1,A8763=0),H8763,0)+IF(A8763=2,H8763,0))*IF(E8763="SGD",1,IF(E8763="USD",Settings!$B$22,IF(E8763="HKD",Settings!$B$23,1))))</f>
        <v>0</v>
      </c>
      <c r="P8763">
        <f>IF(OR(B8763="",C8763="",E8763=""),0,IF(A8763=2,H8763*IF(E8763="SGD",1,IF(E8763="USD",Settings!$B$22,IF(E8763="HKD",Settings!$B$23,1))),0))</f>
        <v>0</v>
      </c>
      <c r="Q8763" s="312">
        <f>IF(OR(J8763="",G8763=""),"",G8763+ROW()/1000000)</f>
      </c>
      <c r="R8763" s="247">
        <f>IF(Q8763="","",SUMIFS(Txn[Signed Units],Txn[Key],J8763,Txn[Transaction Order],"&lt;="&amp;Q8763))</f>
      </c>
    </row>
    <row r="8764" spans="10:18" ht="15" customHeight="1" x14ac:dyDescent="0.15">
      <c r="J8764" s="246">
        <f>IF(OR(B8764="",C8764="",E8764=""),"",B8764&amp;":"&amp;C8764&amp;":"&amp;E8764)</f>
      </c>
      <c r="K8764" s="247">
        <f>IF(A8764="","",A8764*D8764)</f>
      </c>
      <c r="L8764" s="246">
        <f>IF(A8764="","",IF(OR(A8764=1,A8764=0),H8764,0))</f>
      </c>
      <c r="M8764" s="246">
        <f>IF(A8764="","",IF(A8764=-1,H8764,0))</f>
      </c>
      <c r="N8764">
        <f>IF(J8764="","",IF(E8764="SGD",1,IF(E8764="USD",Settings!$B$22,IF(E8764="HKD",Settings!$B$23,1))))</f>
      </c>
      <c r="O8764">
        <f>IF(OR(B8764="",C8764="",E8764=""),0,(IF(A8764=-1,H8764,0)-IF(OR(A8764=1,A8764=0),H8764,0)+IF(A8764=2,H8764,0))*IF(E8764="SGD",1,IF(E8764="USD",Settings!$B$22,IF(E8764="HKD",Settings!$B$23,1))))</f>
        <v>0</v>
      </c>
      <c r="P8764">
        <f>IF(OR(B8764="",C8764="",E8764=""),0,IF(A8764=2,H8764*IF(E8764="SGD",1,IF(E8764="USD",Settings!$B$22,IF(E8764="HKD",Settings!$B$23,1))),0))</f>
        <v>0</v>
      </c>
      <c r="Q8764" s="312">
        <f>IF(OR(J8764="",G8764=""),"",G8764+ROW()/1000000)</f>
      </c>
      <c r="R8764" s="247">
        <f>IF(Q8764="","",SUMIFS(Txn[Signed Units],Txn[Key],J8764,Txn[Transaction Order],"&lt;="&amp;Q8764))</f>
      </c>
    </row>
    <row r="8765" spans="10:18" ht="15" customHeight="1" x14ac:dyDescent="0.15">
      <c r="J8765" s="246">
        <f>IF(OR(B8765="",C8765="",E8765=""),"",B8765&amp;":"&amp;C8765&amp;":"&amp;E8765)</f>
      </c>
      <c r="K8765" s="247">
        <f>IF(A8765="","",A8765*D8765)</f>
      </c>
      <c r="L8765" s="246">
        <f>IF(A8765="","",IF(OR(A8765=1,A8765=0),H8765,0))</f>
      </c>
      <c r="M8765" s="246">
        <f>IF(A8765="","",IF(A8765=-1,H8765,0))</f>
      </c>
      <c r="N8765">
        <f>IF(J8765="","",IF(E8765="SGD",1,IF(E8765="USD",Settings!$B$22,IF(E8765="HKD",Settings!$B$23,1))))</f>
      </c>
      <c r="O8765">
        <f>IF(OR(B8765="",C8765="",E8765=""),0,(IF(A8765=-1,H8765,0)-IF(OR(A8765=1,A8765=0),H8765,0)+IF(A8765=2,H8765,0))*IF(E8765="SGD",1,IF(E8765="USD",Settings!$B$22,IF(E8765="HKD",Settings!$B$23,1))))</f>
        <v>0</v>
      </c>
      <c r="P8765">
        <f>IF(OR(B8765="",C8765="",E8765=""),0,IF(A8765=2,H8765*IF(E8765="SGD",1,IF(E8765="USD",Settings!$B$22,IF(E8765="HKD",Settings!$B$23,1))),0))</f>
        <v>0</v>
      </c>
      <c r="Q8765" s="312">
        <f>IF(OR(J8765="",G8765=""),"",G8765+ROW()/1000000)</f>
      </c>
      <c r="R8765" s="247">
        <f>IF(Q8765="","",SUMIFS(Txn[Signed Units],Txn[Key],J8765,Txn[Transaction Order],"&lt;="&amp;Q8765))</f>
      </c>
    </row>
    <row r="8766" spans="10:18" ht="15" customHeight="1" x14ac:dyDescent="0.15">
      <c r="J8766" s="246">
        <f>IF(OR(B8766="",C8766="",E8766=""),"",B8766&amp;":"&amp;C8766&amp;":"&amp;E8766)</f>
      </c>
      <c r="K8766" s="247">
        <f>IF(A8766="","",A8766*D8766)</f>
      </c>
      <c r="L8766" s="246">
        <f>IF(A8766="","",IF(OR(A8766=1,A8766=0),H8766,0))</f>
      </c>
      <c r="M8766" s="246">
        <f>IF(A8766="","",IF(A8766=-1,H8766,0))</f>
      </c>
      <c r="N8766">
        <f>IF(J8766="","",IF(E8766="SGD",1,IF(E8766="USD",Settings!$B$22,IF(E8766="HKD",Settings!$B$23,1))))</f>
      </c>
      <c r="O8766">
        <f>IF(OR(B8766="",C8766="",E8766=""),0,(IF(A8766=-1,H8766,0)-IF(OR(A8766=1,A8766=0),H8766,0)+IF(A8766=2,H8766,0))*IF(E8766="SGD",1,IF(E8766="USD",Settings!$B$22,IF(E8766="HKD",Settings!$B$23,1))))</f>
        <v>0</v>
      </c>
      <c r="P8766">
        <f>IF(OR(B8766="",C8766="",E8766=""),0,IF(A8766=2,H8766*IF(E8766="SGD",1,IF(E8766="USD",Settings!$B$22,IF(E8766="HKD",Settings!$B$23,1))),0))</f>
        <v>0</v>
      </c>
      <c r="Q8766" s="312">
        <f>IF(OR(J8766="",G8766=""),"",G8766+ROW()/1000000)</f>
      </c>
      <c r="R8766" s="247">
        <f>IF(Q8766="","",SUMIFS(Txn[Signed Units],Txn[Key],J8766,Txn[Transaction Order],"&lt;="&amp;Q8766))</f>
      </c>
    </row>
    <row r="8767" spans="10:18" ht="15" customHeight="1" x14ac:dyDescent="0.15">
      <c r="J8767" s="246">
        <f>IF(OR(B8767="",C8767="",E8767=""),"",B8767&amp;":"&amp;C8767&amp;":"&amp;E8767)</f>
      </c>
      <c r="K8767" s="247">
        <f>IF(A8767="","",A8767*D8767)</f>
      </c>
      <c r="L8767" s="246">
        <f>IF(A8767="","",IF(OR(A8767=1,A8767=0),H8767,0))</f>
      </c>
      <c r="M8767" s="246">
        <f>IF(A8767="","",IF(A8767=-1,H8767,0))</f>
      </c>
      <c r="N8767">
        <f>IF(J8767="","",IF(E8767="SGD",1,IF(E8767="USD",Settings!$B$22,IF(E8767="HKD",Settings!$B$23,1))))</f>
      </c>
      <c r="O8767">
        <f>IF(OR(B8767="",C8767="",E8767=""),0,(IF(A8767=-1,H8767,0)-IF(OR(A8767=1,A8767=0),H8767,0)+IF(A8767=2,H8767,0))*IF(E8767="SGD",1,IF(E8767="USD",Settings!$B$22,IF(E8767="HKD",Settings!$B$23,1))))</f>
        <v>0</v>
      </c>
      <c r="P8767">
        <f>IF(OR(B8767="",C8767="",E8767=""),0,IF(A8767=2,H8767*IF(E8767="SGD",1,IF(E8767="USD",Settings!$B$22,IF(E8767="HKD",Settings!$B$23,1))),0))</f>
        <v>0</v>
      </c>
      <c r="Q8767" s="312">
        <f>IF(OR(J8767="",G8767=""),"",G8767+ROW()/1000000)</f>
      </c>
      <c r="R8767" s="247">
        <f>IF(Q8767="","",SUMIFS(Txn[Signed Units],Txn[Key],J8767,Txn[Transaction Order],"&lt;="&amp;Q8767))</f>
      </c>
    </row>
    <row r="8768" spans="10:18" ht="15" customHeight="1" x14ac:dyDescent="0.15">
      <c r="J8768" s="246">
        <f>IF(OR(B8768="",C8768="",E8768=""),"",B8768&amp;":"&amp;C8768&amp;":"&amp;E8768)</f>
      </c>
      <c r="K8768" s="247">
        <f>IF(A8768="","",A8768*D8768)</f>
      </c>
      <c r="L8768" s="246">
        <f>IF(A8768="","",IF(OR(A8768=1,A8768=0),H8768,0))</f>
      </c>
      <c r="M8768" s="246">
        <f>IF(A8768="","",IF(A8768=-1,H8768,0))</f>
      </c>
      <c r="N8768">
        <f>IF(J8768="","",IF(E8768="SGD",1,IF(E8768="USD",Settings!$B$22,IF(E8768="HKD",Settings!$B$23,1))))</f>
      </c>
      <c r="O8768">
        <f>IF(OR(B8768="",C8768="",E8768=""),0,(IF(A8768=-1,H8768,0)-IF(OR(A8768=1,A8768=0),H8768,0)+IF(A8768=2,H8768,0))*IF(E8768="SGD",1,IF(E8768="USD",Settings!$B$22,IF(E8768="HKD",Settings!$B$23,1))))</f>
        <v>0</v>
      </c>
      <c r="P8768">
        <f>IF(OR(B8768="",C8768="",E8768=""),0,IF(A8768=2,H8768*IF(E8768="SGD",1,IF(E8768="USD",Settings!$B$22,IF(E8768="HKD",Settings!$B$23,1))),0))</f>
        <v>0</v>
      </c>
      <c r="Q8768" s="312">
        <f>IF(OR(J8768="",G8768=""),"",G8768+ROW()/1000000)</f>
      </c>
      <c r="R8768" s="247">
        <f>IF(Q8768="","",SUMIFS(Txn[Signed Units],Txn[Key],J8768,Txn[Transaction Order],"&lt;="&amp;Q8768))</f>
      </c>
    </row>
    <row r="8769" spans="10:18" ht="15" customHeight="1" x14ac:dyDescent="0.15">
      <c r="J8769" s="246">
        <f>IF(OR(B8769="",C8769="",E8769=""),"",B8769&amp;":"&amp;C8769&amp;":"&amp;E8769)</f>
      </c>
      <c r="K8769" s="247">
        <f>IF(A8769="","",A8769*D8769)</f>
      </c>
      <c r="L8769" s="246">
        <f>IF(A8769="","",IF(OR(A8769=1,A8769=0),H8769,0))</f>
      </c>
      <c r="M8769" s="246">
        <f>IF(A8769="","",IF(A8769=-1,H8769,0))</f>
      </c>
      <c r="N8769">
        <f>IF(J8769="","",IF(E8769="SGD",1,IF(E8769="USD",Settings!$B$22,IF(E8769="HKD",Settings!$B$23,1))))</f>
      </c>
      <c r="O8769">
        <f>IF(OR(B8769="",C8769="",E8769=""),0,(IF(A8769=-1,H8769,0)-IF(OR(A8769=1,A8769=0),H8769,0)+IF(A8769=2,H8769,0))*IF(E8769="SGD",1,IF(E8769="USD",Settings!$B$22,IF(E8769="HKD",Settings!$B$23,1))))</f>
        <v>0</v>
      </c>
      <c r="P8769">
        <f>IF(OR(B8769="",C8769="",E8769=""),0,IF(A8769=2,H8769*IF(E8769="SGD",1,IF(E8769="USD",Settings!$B$22,IF(E8769="HKD",Settings!$B$23,1))),0))</f>
        <v>0</v>
      </c>
      <c r="Q8769" s="312">
        <f>IF(OR(J8769="",G8769=""),"",G8769+ROW()/1000000)</f>
      </c>
      <c r="R8769" s="247">
        <f>IF(Q8769="","",SUMIFS(Txn[Signed Units],Txn[Key],J8769,Txn[Transaction Order],"&lt;="&amp;Q8769))</f>
      </c>
    </row>
    <row r="8770" spans="10:18" ht="15" customHeight="1" x14ac:dyDescent="0.15">
      <c r="J8770" s="246">
        <f>IF(OR(B8770="",C8770="",E8770=""),"",B8770&amp;":"&amp;C8770&amp;":"&amp;E8770)</f>
      </c>
      <c r="K8770" s="247">
        <f>IF(A8770="","",A8770*D8770)</f>
      </c>
      <c r="L8770" s="246">
        <f>IF(A8770="","",IF(OR(A8770=1,A8770=0),H8770,0))</f>
      </c>
      <c r="M8770" s="246">
        <f>IF(A8770="","",IF(A8770=-1,H8770,0))</f>
      </c>
      <c r="N8770">
        <f>IF(J8770="","",IF(E8770="SGD",1,IF(E8770="USD",Settings!$B$22,IF(E8770="HKD",Settings!$B$23,1))))</f>
      </c>
      <c r="O8770">
        <f>IF(OR(B8770="",C8770="",E8770=""),0,(IF(A8770=-1,H8770,0)-IF(OR(A8770=1,A8770=0),H8770,0)+IF(A8770=2,H8770,0))*IF(E8770="SGD",1,IF(E8770="USD",Settings!$B$22,IF(E8770="HKD",Settings!$B$23,1))))</f>
        <v>0</v>
      </c>
      <c r="P8770">
        <f>IF(OR(B8770="",C8770="",E8770=""),0,IF(A8770=2,H8770*IF(E8770="SGD",1,IF(E8770="USD",Settings!$B$22,IF(E8770="HKD",Settings!$B$23,1))),0))</f>
        <v>0</v>
      </c>
      <c r="Q8770" s="312">
        <f>IF(OR(J8770="",G8770=""),"",G8770+ROW()/1000000)</f>
      </c>
      <c r="R8770" s="247">
        <f>IF(Q8770="","",SUMIFS(Txn[Signed Units],Txn[Key],J8770,Txn[Transaction Order],"&lt;="&amp;Q8770))</f>
      </c>
    </row>
    <row r="8771" spans="10:18" ht="15" customHeight="1" x14ac:dyDescent="0.15">
      <c r="J8771" s="246">
        <f>IF(OR(B8771="",C8771="",E8771=""),"",B8771&amp;":"&amp;C8771&amp;":"&amp;E8771)</f>
      </c>
      <c r="K8771" s="247">
        <f>IF(A8771="","",A8771*D8771)</f>
      </c>
      <c r="L8771" s="246">
        <f>IF(A8771="","",IF(OR(A8771=1,A8771=0),H8771,0))</f>
      </c>
      <c r="M8771" s="246">
        <f>IF(A8771="","",IF(A8771=-1,H8771,0))</f>
      </c>
      <c r="N8771">
        <f>IF(J8771="","",IF(E8771="SGD",1,IF(E8771="USD",Settings!$B$22,IF(E8771="HKD",Settings!$B$23,1))))</f>
      </c>
      <c r="O8771">
        <f>IF(OR(B8771="",C8771="",E8771=""),0,(IF(A8771=-1,H8771,0)-IF(OR(A8771=1,A8771=0),H8771,0)+IF(A8771=2,H8771,0))*IF(E8771="SGD",1,IF(E8771="USD",Settings!$B$22,IF(E8771="HKD",Settings!$B$23,1))))</f>
        <v>0</v>
      </c>
      <c r="P8771">
        <f>IF(OR(B8771="",C8771="",E8771=""),0,IF(A8771=2,H8771*IF(E8771="SGD",1,IF(E8771="USD",Settings!$B$22,IF(E8771="HKD",Settings!$B$23,1))),0))</f>
        <v>0</v>
      </c>
      <c r="Q8771" s="312">
        <f>IF(OR(J8771="",G8771=""),"",G8771+ROW()/1000000)</f>
      </c>
      <c r="R8771" s="247">
        <f>IF(Q8771="","",SUMIFS(Txn[Signed Units],Txn[Key],J8771,Txn[Transaction Order],"&lt;="&amp;Q8771))</f>
      </c>
    </row>
    <row r="8772" spans="10:18" ht="15" customHeight="1" x14ac:dyDescent="0.15">
      <c r="J8772" s="246">
        <f>IF(OR(B8772="",C8772="",E8772=""),"",B8772&amp;":"&amp;C8772&amp;":"&amp;E8772)</f>
      </c>
      <c r="K8772" s="247">
        <f>IF(A8772="","",A8772*D8772)</f>
      </c>
      <c r="L8772" s="246">
        <f>IF(A8772="","",IF(OR(A8772=1,A8772=0),H8772,0))</f>
      </c>
      <c r="M8772" s="246">
        <f>IF(A8772="","",IF(A8772=-1,H8772,0))</f>
      </c>
      <c r="N8772">
        <f>IF(J8772="","",IF(E8772="SGD",1,IF(E8772="USD",Settings!$B$22,IF(E8772="HKD",Settings!$B$23,1))))</f>
      </c>
      <c r="O8772">
        <f>IF(OR(B8772="",C8772="",E8772=""),0,(IF(A8772=-1,H8772,0)-IF(OR(A8772=1,A8772=0),H8772,0)+IF(A8772=2,H8772,0))*IF(E8772="SGD",1,IF(E8772="USD",Settings!$B$22,IF(E8772="HKD",Settings!$B$23,1))))</f>
        <v>0</v>
      </c>
      <c r="P8772">
        <f>IF(OR(B8772="",C8772="",E8772=""),0,IF(A8772=2,H8772*IF(E8772="SGD",1,IF(E8772="USD",Settings!$B$22,IF(E8772="HKD",Settings!$B$23,1))),0))</f>
        <v>0</v>
      </c>
      <c r="Q8772" s="312">
        <f>IF(OR(J8772="",G8772=""),"",G8772+ROW()/1000000)</f>
      </c>
      <c r="R8772" s="247">
        <f>IF(Q8772="","",SUMIFS(Txn[Signed Units],Txn[Key],J8772,Txn[Transaction Order],"&lt;="&amp;Q8772))</f>
      </c>
    </row>
    <row r="8773" spans="10:18" ht="15" customHeight="1" x14ac:dyDescent="0.15">
      <c r="J8773" s="246">
        <f>IF(OR(B8773="",C8773="",E8773=""),"",B8773&amp;":"&amp;C8773&amp;":"&amp;E8773)</f>
      </c>
      <c r="K8773" s="247">
        <f>IF(A8773="","",A8773*D8773)</f>
      </c>
      <c r="L8773" s="246">
        <f>IF(A8773="","",IF(OR(A8773=1,A8773=0),H8773,0))</f>
      </c>
      <c r="M8773" s="246">
        <f>IF(A8773="","",IF(A8773=-1,H8773,0))</f>
      </c>
      <c r="N8773">
        <f>IF(J8773="","",IF(E8773="SGD",1,IF(E8773="USD",Settings!$B$22,IF(E8773="HKD",Settings!$B$23,1))))</f>
      </c>
      <c r="O8773">
        <f>IF(OR(B8773="",C8773="",E8773=""),0,(IF(A8773=-1,H8773,0)-IF(OR(A8773=1,A8773=0),H8773,0)+IF(A8773=2,H8773,0))*IF(E8773="SGD",1,IF(E8773="USD",Settings!$B$22,IF(E8773="HKD",Settings!$B$23,1))))</f>
        <v>0</v>
      </c>
      <c r="P8773">
        <f>IF(OR(B8773="",C8773="",E8773=""),0,IF(A8773=2,H8773*IF(E8773="SGD",1,IF(E8773="USD",Settings!$B$22,IF(E8773="HKD",Settings!$B$23,1))),0))</f>
        <v>0</v>
      </c>
      <c r="Q8773" s="312">
        <f>IF(OR(J8773="",G8773=""),"",G8773+ROW()/1000000)</f>
      </c>
      <c r="R8773" s="247">
        <f>IF(Q8773="","",SUMIFS(Txn[Signed Units],Txn[Key],J8773,Txn[Transaction Order],"&lt;="&amp;Q8773))</f>
      </c>
    </row>
    <row r="8774" spans="10:18" ht="15" customHeight="1" x14ac:dyDescent="0.15">
      <c r="J8774" s="246">
        <f>IF(OR(B8774="",C8774="",E8774=""),"",B8774&amp;":"&amp;C8774&amp;":"&amp;E8774)</f>
      </c>
      <c r="K8774" s="247">
        <f>IF(A8774="","",A8774*D8774)</f>
      </c>
      <c r="L8774" s="246">
        <f>IF(A8774="","",IF(OR(A8774=1,A8774=0),H8774,0))</f>
      </c>
      <c r="M8774" s="246">
        <f>IF(A8774="","",IF(A8774=-1,H8774,0))</f>
      </c>
      <c r="N8774">
        <f>IF(J8774="","",IF(E8774="SGD",1,IF(E8774="USD",Settings!$B$22,IF(E8774="HKD",Settings!$B$23,1))))</f>
      </c>
      <c r="O8774">
        <f>IF(OR(B8774="",C8774="",E8774=""),0,(IF(A8774=-1,H8774,0)-IF(OR(A8774=1,A8774=0),H8774,0)+IF(A8774=2,H8774,0))*IF(E8774="SGD",1,IF(E8774="USD",Settings!$B$22,IF(E8774="HKD",Settings!$B$23,1))))</f>
        <v>0</v>
      </c>
      <c r="P8774">
        <f>IF(OR(B8774="",C8774="",E8774=""),0,IF(A8774=2,H8774*IF(E8774="SGD",1,IF(E8774="USD",Settings!$B$22,IF(E8774="HKD",Settings!$B$23,1))),0))</f>
        <v>0</v>
      </c>
      <c r="Q8774" s="312">
        <f>IF(OR(J8774="",G8774=""),"",G8774+ROW()/1000000)</f>
      </c>
      <c r="R8774" s="247">
        <f>IF(Q8774="","",SUMIFS(Txn[Signed Units],Txn[Key],J8774,Txn[Transaction Order],"&lt;="&amp;Q8774))</f>
      </c>
    </row>
    <row r="8775" spans="10:18" ht="15" customHeight="1" x14ac:dyDescent="0.15">
      <c r="J8775" s="246">
        <f>IF(OR(B8775="",C8775="",E8775=""),"",B8775&amp;":"&amp;C8775&amp;":"&amp;E8775)</f>
      </c>
      <c r="K8775" s="247">
        <f>IF(A8775="","",A8775*D8775)</f>
      </c>
      <c r="L8775" s="246">
        <f>IF(A8775="","",IF(OR(A8775=1,A8775=0),H8775,0))</f>
      </c>
      <c r="M8775" s="246">
        <f>IF(A8775="","",IF(A8775=-1,H8775,0))</f>
      </c>
      <c r="N8775">
        <f>IF(J8775="","",IF(E8775="SGD",1,IF(E8775="USD",Settings!$B$22,IF(E8775="HKD",Settings!$B$23,1))))</f>
      </c>
      <c r="O8775">
        <f>IF(OR(B8775="",C8775="",E8775=""),0,(IF(A8775=-1,H8775,0)-IF(OR(A8775=1,A8775=0),H8775,0)+IF(A8775=2,H8775,0))*IF(E8775="SGD",1,IF(E8775="USD",Settings!$B$22,IF(E8775="HKD",Settings!$B$23,1))))</f>
        <v>0</v>
      </c>
      <c r="P8775">
        <f>IF(OR(B8775="",C8775="",E8775=""),0,IF(A8775=2,H8775*IF(E8775="SGD",1,IF(E8775="USD",Settings!$B$22,IF(E8775="HKD",Settings!$B$23,1))),0))</f>
        <v>0</v>
      </c>
      <c r="Q8775" s="312">
        <f>IF(OR(J8775="",G8775=""),"",G8775+ROW()/1000000)</f>
      </c>
      <c r="R8775" s="247">
        <f>IF(Q8775="","",SUMIFS(Txn[Signed Units],Txn[Key],J8775,Txn[Transaction Order],"&lt;="&amp;Q8775))</f>
      </c>
    </row>
    <row r="8776" spans="10:18" ht="15" customHeight="1" x14ac:dyDescent="0.15">
      <c r="J8776" s="246">
        <f>IF(OR(B8776="",C8776="",E8776=""),"",B8776&amp;":"&amp;C8776&amp;":"&amp;E8776)</f>
      </c>
      <c r="K8776" s="247">
        <f>IF(A8776="","",A8776*D8776)</f>
      </c>
      <c r="L8776" s="246">
        <f>IF(A8776="","",IF(OR(A8776=1,A8776=0),H8776,0))</f>
      </c>
      <c r="M8776" s="246">
        <f>IF(A8776="","",IF(A8776=-1,H8776,0))</f>
      </c>
      <c r="N8776">
        <f>IF(J8776="","",IF(E8776="SGD",1,IF(E8776="USD",Settings!$B$22,IF(E8776="HKD",Settings!$B$23,1))))</f>
      </c>
      <c r="O8776">
        <f>IF(OR(B8776="",C8776="",E8776=""),0,(IF(A8776=-1,H8776,0)-IF(OR(A8776=1,A8776=0),H8776,0)+IF(A8776=2,H8776,0))*IF(E8776="SGD",1,IF(E8776="USD",Settings!$B$22,IF(E8776="HKD",Settings!$B$23,1))))</f>
        <v>0</v>
      </c>
      <c r="P8776">
        <f>IF(OR(B8776="",C8776="",E8776=""),0,IF(A8776=2,H8776*IF(E8776="SGD",1,IF(E8776="USD",Settings!$B$22,IF(E8776="HKD",Settings!$B$23,1))),0))</f>
        <v>0</v>
      </c>
      <c r="Q8776" s="312">
        <f>IF(OR(J8776="",G8776=""),"",G8776+ROW()/1000000)</f>
      </c>
      <c r="R8776" s="247">
        <f>IF(Q8776="","",SUMIFS(Txn[Signed Units],Txn[Key],J8776,Txn[Transaction Order],"&lt;="&amp;Q8776))</f>
      </c>
    </row>
    <row r="8777" spans="10:18" ht="15" customHeight="1" x14ac:dyDescent="0.15">
      <c r="J8777" s="246">
        <f>IF(OR(B8777="",C8777="",E8777=""),"",B8777&amp;":"&amp;C8777&amp;":"&amp;E8777)</f>
      </c>
      <c r="K8777" s="247">
        <f>IF(A8777="","",A8777*D8777)</f>
      </c>
      <c r="L8777" s="246">
        <f>IF(A8777="","",IF(OR(A8777=1,A8777=0),H8777,0))</f>
      </c>
      <c r="M8777" s="246">
        <f>IF(A8777="","",IF(A8777=-1,H8777,0))</f>
      </c>
      <c r="N8777">
        <f>IF(J8777="","",IF(E8777="SGD",1,IF(E8777="USD",Settings!$B$22,IF(E8777="HKD",Settings!$B$23,1))))</f>
      </c>
      <c r="O8777">
        <f>IF(OR(B8777="",C8777="",E8777=""),0,(IF(A8777=-1,H8777,0)-IF(OR(A8777=1,A8777=0),H8777,0)+IF(A8777=2,H8777,0))*IF(E8777="SGD",1,IF(E8777="USD",Settings!$B$22,IF(E8777="HKD",Settings!$B$23,1))))</f>
        <v>0</v>
      </c>
      <c r="P8777">
        <f>IF(OR(B8777="",C8777="",E8777=""),0,IF(A8777=2,H8777*IF(E8777="SGD",1,IF(E8777="USD",Settings!$B$22,IF(E8777="HKD",Settings!$B$23,1))),0))</f>
        <v>0</v>
      </c>
      <c r="Q8777" s="312">
        <f>IF(OR(J8777="",G8777=""),"",G8777+ROW()/1000000)</f>
      </c>
      <c r="R8777" s="247">
        <f>IF(Q8777="","",SUMIFS(Txn[Signed Units],Txn[Key],J8777,Txn[Transaction Order],"&lt;="&amp;Q8777))</f>
      </c>
    </row>
    <row r="8778" spans="10:18" ht="15" customHeight="1" x14ac:dyDescent="0.15">
      <c r="J8778" s="246">
        <f>IF(OR(B8778="",C8778="",E8778=""),"",B8778&amp;":"&amp;C8778&amp;":"&amp;E8778)</f>
      </c>
      <c r="K8778" s="247">
        <f>IF(A8778="","",A8778*D8778)</f>
      </c>
      <c r="L8778" s="246">
        <f>IF(A8778="","",IF(OR(A8778=1,A8778=0),H8778,0))</f>
      </c>
      <c r="M8778" s="246">
        <f>IF(A8778="","",IF(A8778=-1,H8778,0))</f>
      </c>
      <c r="N8778">
        <f>IF(J8778="","",IF(E8778="SGD",1,IF(E8778="USD",Settings!$B$22,IF(E8778="HKD",Settings!$B$23,1))))</f>
      </c>
      <c r="O8778">
        <f>IF(OR(B8778="",C8778="",E8778=""),0,(IF(A8778=-1,H8778,0)-IF(OR(A8778=1,A8778=0),H8778,0)+IF(A8778=2,H8778,0))*IF(E8778="SGD",1,IF(E8778="USD",Settings!$B$22,IF(E8778="HKD",Settings!$B$23,1))))</f>
        <v>0</v>
      </c>
      <c r="P8778">
        <f>IF(OR(B8778="",C8778="",E8778=""),0,IF(A8778=2,H8778*IF(E8778="SGD",1,IF(E8778="USD",Settings!$B$22,IF(E8778="HKD",Settings!$B$23,1))),0))</f>
        <v>0</v>
      </c>
      <c r="Q8778" s="312">
        <f>IF(OR(J8778="",G8778=""),"",G8778+ROW()/1000000)</f>
      </c>
      <c r="R8778" s="247">
        <f>IF(Q8778="","",SUMIFS(Txn[Signed Units],Txn[Key],J8778,Txn[Transaction Order],"&lt;="&amp;Q8778))</f>
      </c>
    </row>
    <row r="8779" spans="10:18" ht="15" customHeight="1" x14ac:dyDescent="0.15">
      <c r="J8779" s="246">
        <f>IF(OR(B8779="",C8779="",E8779=""),"",B8779&amp;":"&amp;C8779&amp;":"&amp;E8779)</f>
      </c>
      <c r="K8779" s="247">
        <f>IF(A8779="","",A8779*D8779)</f>
      </c>
      <c r="L8779" s="246">
        <f>IF(A8779="","",IF(OR(A8779=1,A8779=0),H8779,0))</f>
      </c>
      <c r="M8779" s="246">
        <f>IF(A8779="","",IF(A8779=-1,H8779,0))</f>
      </c>
      <c r="N8779">
        <f>IF(J8779="","",IF(E8779="SGD",1,IF(E8779="USD",Settings!$B$22,IF(E8779="HKD",Settings!$B$23,1))))</f>
      </c>
      <c r="O8779">
        <f>IF(OR(B8779="",C8779="",E8779=""),0,(IF(A8779=-1,H8779,0)-IF(OR(A8779=1,A8779=0),H8779,0)+IF(A8779=2,H8779,0))*IF(E8779="SGD",1,IF(E8779="USD",Settings!$B$22,IF(E8779="HKD",Settings!$B$23,1))))</f>
        <v>0</v>
      </c>
      <c r="P8779">
        <f>IF(OR(B8779="",C8779="",E8779=""),0,IF(A8779=2,H8779*IF(E8779="SGD",1,IF(E8779="USD",Settings!$B$22,IF(E8779="HKD",Settings!$B$23,1))),0))</f>
        <v>0</v>
      </c>
      <c r="Q8779" s="312">
        <f>IF(OR(J8779="",G8779=""),"",G8779+ROW()/1000000)</f>
      </c>
      <c r="R8779" s="247">
        <f>IF(Q8779="","",SUMIFS(Txn[Signed Units],Txn[Key],J8779,Txn[Transaction Order],"&lt;="&amp;Q8779))</f>
      </c>
    </row>
    <row r="8780" spans="10:18" ht="15" customHeight="1" x14ac:dyDescent="0.15">
      <c r="J8780" s="246">
        <f>IF(OR(B8780="",C8780="",E8780=""),"",B8780&amp;":"&amp;C8780&amp;":"&amp;E8780)</f>
      </c>
      <c r="K8780" s="247">
        <f>IF(A8780="","",A8780*D8780)</f>
      </c>
      <c r="L8780" s="246">
        <f>IF(A8780="","",IF(OR(A8780=1,A8780=0),H8780,0))</f>
      </c>
      <c r="M8780" s="246">
        <f>IF(A8780="","",IF(A8780=-1,H8780,0))</f>
      </c>
      <c r="N8780">
        <f>IF(J8780="","",IF(E8780="SGD",1,IF(E8780="USD",Settings!$B$22,IF(E8780="HKD",Settings!$B$23,1))))</f>
      </c>
      <c r="O8780">
        <f>IF(OR(B8780="",C8780="",E8780=""),0,(IF(A8780=-1,H8780,0)-IF(OR(A8780=1,A8780=0),H8780,0)+IF(A8780=2,H8780,0))*IF(E8780="SGD",1,IF(E8780="USD",Settings!$B$22,IF(E8780="HKD",Settings!$B$23,1))))</f>
        <v>0</v>
      </c>
      <c r="P8780">
        <f>IF(OR(B8780="",C8780="",E8780=""),0,IF(A8780=2,H8780*IF(E8780="SGD",1,IF(E8780="USD",Settings!$B$22,IF(E8780="HKD",Settings!$B$23,1))),0))</f>
        <v>0</v>
      </c>
      <c r="Q8780" s="312">
        <f>IF(OR(J8780="",G8780=""),"",G8780+ROW()/1000000)</f>
      </c>
      <c r="R8780" s="247">
        <f>IF(Q8780="","",SUMIFS(Txn[Signed Units],Txn[Key],J8780,Txn[Transaction Order],"&lt;="&amp;Q8780))</f>
      </c>
    </row>
    <row r="8781" spans="10:18" ht="15" customHeight="1" x14ac:dyDescent="0.15">
      <c r="J8781" s="246">
        <f>IF(OR(B8781="",C8781="",E8781=""),"",B8781&amp;":"&amp;C8781&amp;":"&amp;E8781)</f>
      </c>
      <c r="K8781" s="247">
        <f>IF(A8781="","",A8781*D8781)</f>
      </c>
      <c r="L8781" s="246">
        <f>IF(A8781="","",IF(OR(A8781=1,A8781=0),H8781,0))</f>
      </c>
      <c r="M8781" s="246">
        <f>IF(A8781="","",IF(A8781=-1,H8781,0))</f>
      </c>
      <c r="N8781">
        <f>IF(J8781="","",IF(E8781="SGD",1,IF(E8781="USD",Settings!$B$22,IF(E8781="HKD",Settings!$B$23,1))))</f>
      </c>
      <c r="O8781">
        <f>IF(OR(B8781="",C8781="",E8781=""),0,(IF(A8781=-1,H8781,0)-IF(OR(A8781=1,A8781=0),H8781,0)+IF(A8781=2,H8781,0))*IF(E8781="SGD",1,IF(E8781="USD",Settings!$B$22,IF(E8781="HKD",Settings!$B$23,1))))</f>
        <v>0</v>
      </c>
      <c r="P8781">
        <f>IF(OR(B8781="",C8781="",E8781=""),0,IF(A8781=2,H8781*IF(E8781="SGD",1,IF(E8781="USD",Settings!$B$22,IF(E8781="HKD",Settings!$B$23,1))),0))</f>
        <v>0</v>
      </c>
      <c r="Q8781" s="312">
        <f>IF(OR(J8781="",G8781=""),"",G8781+ROW()/1000000)</f>
      </c>
      <c r="R8781" s="247">
        <f>IF(Q8781="","",SUMIFS(Txn[Signed Units],Txn[Key],J8781,Txn[Transaction Order],"&lt;="&amp;Q8781))</f>
      </c>
    </row>
    <row r="8782" spans="10:18" ht="15" customHeight="1" x14ac:dyDescent="0.15">
      <c r="J8782" s="246">
        <f>IF(OR(B8782="",C8782="",E8782=""),"",B8782&amp;":"&amp;C8782&amp;":"&amp;E8782)</f>
      </c>
      <c r="K8782" s="247">
        <f>IF(A8782="","",A8782*D8782)</f>
      </c>
      <c r="L8782" s="246">
        <f>IF(A8782="","",IF(OR(A8782=1,A8782=0),H8782,0))</f>
      </c>
      <c r="M8782" s="246">
        <f>IF(A8782="","",IF(A8782=-1,H8782,0))</f>
      </c>
      <c r="N8782">
        <f>IF(J8782="","",IF(E8782="SGD",1,IF(E8782="USD",Settings!$B$22,IF(E8782="HKD",Settings!$B$23,1))))</f>
      </c>
      <c r="O8782">
        <f>IF(OR(B8782="",C8782="",E8782=""),0,(IF(A8782=-1,H8782,0)-IF(OR(A8782=1,A8782=0),H8782,0)+IF(A8782=2,H8782,0))*IF(E8782="SGD",1,IF(E8782="USD",Settings!$B$22,IF(E8782="HKD",Settings!$B$23,1))))</f>
        <v>0</v>
      </c>
      <c r="P8782">
        <f>IF(OR(B8782="",C8782="",E8782=""),0,IF(A8782=2,H8782*IF(E8782="SGD",1,IF(E8782="USD",Settings!$B$22,IF(E8782="HKD",Settings!$B$23,1))),0))</f>
        <v>0</v>
      </c>
      <c r="Q8782" s="312">
        <f>IF(OR(J8782="",G8782=""),"",G8782+ROW()/1000000)</f>
      </c>
      <c r="R8782" s="247">
        <f>IF(Q8782="","",SUMIFS(Txn[Signed Units],Txn[Key],J8782,Txn[Transaction Order],"&lt;="&amp;Q8782))</f>
      </c>
    </row>
    <row r="8783" spans="10:18" ht="15" customHeight="1" x14ac:dyDescent="0.15">
      <c r="J8783" s="246">
        <f>IF(OR(B8783="",C8783="",E8783=""),"",B8783&amp;":"&amp;C8783&amp;":"&amp;E8783)</f>
      </c>
      <c r="K8783" s="247">
        <f>IF(A8783="","",A8783*D8783)</f>
      </c>
      <c r="L8783" s="246">
        <f>IF(A8783="","",IF(OR(A8783=1,A8783=0),H8783,0))</f>
      </c>
      <c r="M8783" s="246">
        <f>IF(A8783="","",IF(A8783=-1,H8783,0))</f>
      </c>
      <c r="N8783">
        <f>IF(J8783="","",IF(E8783="SGD",1,IF(E8783="USD",Settings!$B$22,IF(E8783="HKD",Settings!$B$23,1))))</f>
      </c>
      <c r="O8783">
        <f>IF(OR(B8783="",C8783="",E8783=""),0,(IF(A8783=-1,H8783,0)-IF(OR(A8783=1,A8783=0),H8783,0)+IF(A8783=2,H8783,0))*IF(E8783="SGD",1,IF(E8783="USD",Settings!$B$22,IF(E8783="HKD",Settings!$B$23,1))))</f>
        <v>0</v>
      </c>
      <c r="P8783">
        <f>IF(OR(B8783="",C8783="",E8783=""),0,IF(A8783=2,H8783*IF(E8783="SGD",1,IF(E8783="USD",Settings!$B$22,IF(E8783="HKD",Settings!$B$23,1))),0))</f>
        <v>0</v>
      </c>
      <c r="Q8783" s="312">
        <f>IF(OR(J8783="",G8783=""),"",G8783+ROW()/1000000)</f>
      </c>
      <c r="R8783" s="247">
        <f>IF(Q8783="","",SUMIFS(Txn[Signed Units],Txn[Key],J8783,Txn[Transaction Order],"&lt;="&amp;Q8783))</f>
      </c>
    </row>
    <row r="8784" spans="10:18" ht="15" customHeight="1" x14ac:dyDescent="0.15">
      <c r="J8784" s="246">
        <f>IF(OR(B8784="",C8784="",E8784=""),"",B8784&amp;":"&amp;C8784&amp;":"&amp;E8784)</f>
      </c>
      <c r="K8784" s="247">
        <f>IF(A8784="","",A8784*D8784)</f>
      </c>
      <c r="L8784" s="246">
        <f>IF(A8784="","",IF(OR(A8784=1,A8784=0),H8784,0))</f>
      </c>
      <c r="M8784" s="246">
        <f>IF(A8784="","",IF(A8784=-1,H8784,0))</f>
      </c>
      <c r="N8784">
        <f>IF(J8784="","",IF(E8784="SGD",1,IF(E8784="USD",Settings!$B$22,IF(E8784="HKD",Settings!$B$23,1))))</f>
      </c>
      <c r="O8784">
        <f>IF(OR(B8784="",C8784="",E8784=""),0,(IF(A8784=-1,H8784,0)-IF(OR(A8784=1,A8784=0),H8784,0)+IF(A8784=2,H8784,0))*IF(E8784="SGD",1,IF(E8784="USD",Settings!$B$22,IF(E8784="HKD",Settings!$B$23,1))))</f>
        <v>0</v>
      </c>
      <c r="P8784">
        <f>IF(OR(B8784="",C8784="",E8784=""),0,IF(A8784=2,H8784*IF(E8784="SGD",1,IF(E8784="USD",Settings!$B$22,IF(E8784="HKD",Settings!$B$23,1))),0))</f>
        <v>0</v>
      </c>
      <c r="Q8784" s="312">
        <f>IF(OR(J8784="",G8784=""),"",G8784+ROW()/1000000)</f>
      </c>
      <c r="R8784" s="247">
        <f>IF(Q8784="","",SUMIFS(Txn[Signed Units],Txn[Key],J8784,Txn[Transaction Order],"&lt;="&amp;Q8784))</f>
      </c>
    </row>
    <row r="8785" spans="10:18" ht="15" customHeight="1" x14ac:dyDescent="0.15">
      <c r="J8785" s="246">
        <f>IF(OR(B8785="",C8785="",E8785=""),"",B8785&amp;":"&amp;C8785&amp;":"&amp;E8785)</f>
      </c>
      <c r="K8785" s="247">
        <f>IF(A8785="","",A8785*D8785)</f>
      </c>
      <c r="L8785" s="246">
        <f>IF(A8785="","",IF(OR(A8785=1,A8785=0),H8785,0))</f>
      </c>
      <c r="M8785" s="246">
        <f>IF(A8785="","",IF(A8785=-1,H8785,0))</f>
      </c>
      <c r="N8785">
        <f>IF(J8785="","",IF(E8785="SGD",1,IF(E8785="USD",Settings!$B$22,IF(E8785="HKD",Settings!$B$23,1))))</f>
      </c>
      <c r="O8785">
        <f>IF(OR(B8785="",C8785="",E8785=""),0,(IF(A8785=-1,H8785,0)-IF(OR(A8785=1,A8785=0),H8785,0)+IF(A8785=2,H8785,0))*IF(E8785="SGD",1,IF(E8785="USD",Settings!$B$22,IF(E8785="HKD",Settings!$B$23,1))))</f>
        <v>0</v>
      </c>
      <c r="P8785">
        <f>IF(OR(B8785="",C8785="",E8785=""),0,IF(A8785=2,H8785*IF(E8785="SGD",1,IF(E8785="USD",Settings!$B$22,IF(E8785="HKD",Settings!$B$23,1))),0))</f>
        <v>0</v>
      </c>
      <c r="Q8785" s="312">
        <f>IF(OR(J8785="",G8785=""),"",G8785+ROW()/1000000)</f>
      </c>
      <c r="R8785" s="247">
        <f>IF(Q8785="","",SUMIFS(Txn[Signed Units],Txn[Key],J8785,Txn[Transaction Order],"&lt;="&amp;Q8785))</f>
      </c>
    </row>
    <row r="8786" spans="10:18" ht="15" customHeight="1" x14ac:dyDescent="0.15">
      <c r="J8786" s="246">
        <f>IF(OR(B8786="",C8786="",E8786=""),"",B8786&amp;":"&amp;C8786&amp;":"&amp;E8786)</f>
      </c>
      <c r="K8786" s="247">
        <f>IF(A8786="","",A8786*D8786)</f>
      </c>
      <c r="L8786" s="246">
        <f>IF(A8786="","",IF(OR(A8786=1,A8786=0),H8786,0))</f>
      </c>
      <c r="M8786" s="246">
        <f>IF(A8786="","",IF(A8786=-1,H8786,0))</f>
      </c>
      <c r="N8786">
        <f>IF(J8786="","",IF(E8786="SGD",1,IF(E8786="USD",Settings!$B$22,IF(E8786="HKD",Settings!$B$23,1))))</f>
      </c>
      <c r="O8786">
        <f>IF(OR(B8786="",C8786="",E8786=""),0,(IF(A8786=-1,H8786,0)-IF(OR(A8786=1,A8786=0),H8786,0)+IF(A8786=2,H8786,0))*IF(E8786="SGD",1,IF(E8786="USD",Settings!$B$22,IF(E8786="HKD",Settings!$B$23,1))))</f>
        <v>0</v>
      </c>
      <c r="P8786">
        <f>IF(OR(B8786="",C8786="",E8786=""),0,IF(A8786=2,H8786*IF(E8786="SGD",1,IF(E8786="USD",Settings!$B$22,IF(E8786="HKD",Settings!$B$23,1))),0))</f>
        <v>0</v>
      </c>
      <c r="Q8786" s="312">
        <f>IF(OR(J8786="",G8786=""),"",G8786+ROW()/1000000)</f>
      </c>
      <c r="R8786" s="247">
        <f>IF(Q8786="","",SUMIFS(Txn[Signed Units],Txn[Key],J8786,Txn[Transaction Order],"&lt;="&amp;Q8786))</f>
      </c>
    </row>
    <row r="8787" spans="10:18" ht="15" customHeight="1" x14ac:dyDescent="0.15">
      <c r="J8787" s="246">
        <f>IF(OR(B8787="",C8787="",E8787=""),"",B8787&amp;":"&amp;C8787&amp;":"&amp;E8787)</f>
      </c>
      <c r="K8787" s="247">
        <f>IF(A8787="","",A8787*D8787)</f>
      </c>
      <c r="L8787" s="246">
        <f>IF(A8787="","",IF(OR(A8787=1,A8787=0),H8787,0))</f>
      </c>
      <c r="M8787" s="246">
        <f>IF(A8787="","",IF(A8787=-1,H8787,0))</f>
      </c>
      <c r="N8787">
        <f>IF(J8787="","",IF(E8787="SGD",1,IF(E8787="USD",Settings!$B$22,IF(E8787="HKD",Settings!$B$23,1))))</f>
      </c>
      <c r="O8787">
        <f>IF(OR(B8787="",C8787="",E8787=""),0,(IF(A8787=-1,H8787,0)-IF(OR(A8787=1,A8787=0),H8787,0)+IF(A8787=2,H8787,0))*IF(E8787="SGD",1,IF(E8787="USD",Settings!$B$22,IF(E8787="HKD",Settings!$B$23,1))))</f>
        <v>0</v>
      </c>
      <c r="P8787">
        <f>IF(OR(B8787="",C8787="",E8787=""),0,IF(A8787=2,H8787*IF(E8787="SGD",1,IF(E8787="USD",Settings!$B$22,IF(E8787="HKD",Settings!$B$23,1))),0))</f>
        <v>0</v>
      </c>
      <c r="Q8787" s="312">
        <f>IF(OR(J8787="",G8787=""),"",G8787+ROW()/1000000)</f>
      </c>
      <c r="R8787" s="247">
        <f>IF(Q8787="","",SUMIFS(Txn[Signed Units],Txn[Key],J8787,Txn[Transaction Order],"&lt;="&amp;Q8787))</f>
      </c>
    </row>
    <row r="8788" spans="10:18" ht="15" customHeight="1" x14ac:dyDescent="0.15">
      <c r="J8788" s="246">
        <f>IF(OR(B8788="",C8788="",E8788=""),"",B8788&amp;":"&amp;C8788&amp;":"&amp;E8788)</f>
      </c>
      <c r="K8788" s="247">
        <f>IF(A8788="","",A8788*D8788)</f>
      </c>
      <c r="L8788" s="246">
        <f>IF(A8788="","",IF(OR(A8788=1,A8788=0),H8788,0))</f>
      </c>
      <c r="M8788" s="246">
        <f>IF(A8788="","",IF(A8788=-1,H8788,0))</f>
      </c>
      <c r="N8788">
        <f>IF(J8788="","",IF(E8788="SGD",1,IF(E8788="USD",Settings!$B$22,IF(E8788="HKD",Settings!$B$23,1))))</f>
      </c>
      <c r="O8788">
        <f>IF(OR(B8788="",C8788="",E8788=""),0,(IF(A8788=-1,H8788,0)-IF(OR(A8788=1,A8788=0),H8788,0)+IF(A8788=2,H8788,0))*IF(E8788="SGD",1,IF(E8788="USD",Settings!$B$22,IF(E8788="HKD",Settings!$B$23,1))))</f>
        <v>0</v>
      </c>
      <c r="P8788">
        <f>IF(OR(B8788="",C8788="",E8788=""),0,IF(A8788=2,H8788*IF(E8788="SGD",1,IF(E8788="USD",Settings!$B$22,IF(E8788="HKD",Settings!$B$23,1))),0))</f>
        <v>0</v>
      </c>
      <c r="Q8788" s="312">
        <f>IF(OR(J8788="",G8788=""),"",G8788+ROW()/1000000)</f>
      </c>
      <c r="R8788" s="247">
        <f>IF(Q8788="","",SUMIFS(Txn[Signed Units],Txn[Key],J8788,Txn[Transaction Order],"&lt;="&amp;Q8788))</f>
      </c>
    </row>
    <row r="8789" spans="10:18" ht="15" customHeight="1" x14ac:dyDescent="0.15">
      <c r="J8789" s="246">
        <f>IF(OR(B8789="",C8789="",E8789=""),"",B8789&amp;":"&amp;C8789&amp;":"&amp;E8789)</f>
      </c>
      <c r="K8789" s="247">
        <f>IF(A8789="","",A8789*D8789)</f>
      </c>
      <c r="L8789" s="246">
        <f>IF(A8789="","",IF(OR(A8789=1,A8789=0),H8789,0))</f>
      </c>
      <c r="M8789" s="246">
        <f>IF(A8789="","",IF(A8789=-1,H8789,0))</f>
      </c>
      <c r="N8789">
        <f>IF(J8789="","",IF(E8789="SGD",1,IF(E8789="USD",Settings!$B$22,IF(E8789="HKD",Settings!$B$23,1))))</f>
      </c>
      <c r="O8789">
        <f>IF(OR(B8789="",C8789="",E8789=""),0,(IF(A8789=-1,H8789,0)-IF(OR(A8789=1,A8789=0),H8789,0)+IF(A8789=2,H8789,0))*IF(E8789="SGD",1,IF(E8789="USD",Settings!$B$22,IF(E8789="HKD",Settings!$B$23,1))))</f>
        <v>0</v>
      </c>
      <c r="P8789">
        <f>IF(OR(B8789="",C8789="",E8789=""),0,IF(A8789=2,H8789*IF(E8789="SGD",1,IF(E8789="USD",Settings!$B$22,IF(E8789="HKD",Settings!$B$23,1))),0))</f>
        <v>0</v>
      </c>
      <c r="Q8789" s="312">
        <f>IF(OR(J8789="",G8789=""),"",G8789+ROW()/1000000)</f>
      </c>
      <c r="R8789" s="247">
        <f>IF(Q8789="","",SUMIFS(Txn[Signed Units],Txn[Key],J8789,Txn[Transaction Order],"&lt;="&amp;Q8789))</f>
      </c>
    </row>
    <row r="8790" spans="10:18" ht="15" customHeight="1" x14ac:dyDescent="0.15">
      <c r="J8790" s="246">
        <f>IF(OR(B8790="",C8790="",E8790=""),"",B8790&amp;":"&amp;C8790&amp;":"&amp;E8790)</f>
      </c>
      <c r="K8790" s="247">
        <f>IF(A8790="","",A8790*D8790)</f>
      </c>
      <c r="L8790" s="246">
        <f>IF(A8790="","",IF(OR(A8790=1,A8790=0),H8790,0))</f>
      </c>
      <c r="M8790" s="246">
        <f>IF(A8790="","",IF(A8790=-1,H8790,0))</f>
      </c>
      <c r="N8790">
        <f>IF(J8790="","",IF(E8790="SGD",1,IF(E8790="USD",Settings!$B$22,IF(E8790="HKD",Settings!$B$23,1))))</f>
      </c>
      <c r="O8790">
        <f>IF(OR(B8790="",C8790="",E8790=""),0,(IF(A8790=-1,H8790,0)-IF(OR(A8790=1,A8790=0),H8790,0)+IF(A8790=2,H8790,0))*IF(E8790="SGD",1,IF(E8790="USD",Settings!$B$22,IF(E8790="HKD",Settings!$B$23,1))))</f>
        <v>0</v>
      </c>
      <c r="P8790">
        <f>IF(OR(B8790="",C8790="",E8790=""),0,IF(A8790=2,H8790*IF(E8790="SGD",1,IF(E8790="USD",Settings!$B$22,IF(E8790="HKD",Settings!$B$23,1))),0))</f>
        <v>0</v>
      </c>
      <c r="Q8790" s="312">
        <f>IF(OR(J8790="",G8790=""),"",G8790+ROW()/1000000)</f>
      </c>
      <c r="R8790" s="247">
        <f>IF(Q8790="","",SUMIFS(Txn[Signed Units],Txn[Key],J8790,Txn[Transaction Order],"&lt;="&amp;Q8790))</f>
      </c>
    </row>
    <row r="8791" spans="10:18" ht="15" customHeight="1" x14ac:dyDescent="0.15">
      <c r="J8791" s="246">
        <f>IF(OR(B8791="",C8791="",E8791=""),"",B8791&amp;":"&amp;C8791&amp;":"&amp;E8791)</f>
      </c>
      <c r="K8791" s="247">
        <f>IF(A8791="","",A8791*D8791)</f>
      </c>
      <c r="L8791" s="246">
        <f>IF(A8791="","",IF(OR(A8791=1,A8791=0),H8791,0))</f>
      </c>
      <c r="M8791" s="246">
        <f>IF(A8791="","",IF(A8791=-1,H8791,0))</f>
      </c>
      <c r="N8791">
        <f>IF(J8791="","",IF(E8791="SGD",1,IF(E8791="USD",Settings!$B$22,IF(E8791="HKD",Settings!$B$23,1))))</f>
      </c>
      <c r="O8791">
        <f>IF(OR(B8791="",C8791="",E8791=""),0,(IF(A8791=-1,H8791,0)-IF(OR(A8791=1,A8791=0),H8791,0)+IF(A8791=2,H8791,0))*IF(E8791="SGD",1,IF(E8791="USD",Settings!$B$22,IF(E8791="HKD",Settings!$B$23,1))))</f>
        <v>0</v>
      </c>
      <c r="P8791">
        <f>IF(OR(B8791="",C8791="",E8791=""),0,IF(A8791=2,H8791*IF(E8791="SGD",1,IF(E8791="USD",Settings!$B$22,IF(E8791="HKD",Settings!$B$23,1))),0))</f>
        <v>0</v>
      </c>
      <c r="Q8791" s="312">
        <f>IF(OR(J8791="",G8791=""),"",G8791+ROW()/1000000)</f>
      </c>
      <c r="R8791" s="247">
        <f>IF(Q8791="","",SUMIFS(Txn[Signed Units],Txn[Key],J8791,Txn[Transaction Order],"&lt;="&amp;Q8791))</f>
      </c>
    </row>
    <row r="8792" spans="10:18" ht="15" customHeight="1" x14ac:dyDescent="0.15">
      <c r="J8792" s="246">
        <f>IF(OR(B8792="",C8792="",E8792=""),"",B8792&amp;":"&amp;C8792&amp;":"&amp;E8792)</f>
      </c>
      <c r="K8792" s="247">
        <f>IF(A8792="","",A8792*D8792)</f>
      </c>
      <c r="L8792" s="246">
        <f>IF(A8792="","",IF(OR(A8792=1,A8792=0),H8792,0))</f>
      </c>
      <c r="M8792" s="246">
        <f>IF(A8792="","",IF(A8792=-1,H8792,0))</f>
      </c>
      <c r="N8792">
        <f>IF(J8792="","",IF(E8792="SGD",1,IF(E8792="USD",Settings!$B$22,IF(E8792="HKD",Settings!$B$23,1))))</f>
      </c>
      <c r="O8792">
        <f>IF(OR(B8792="",C8792="",E8792=""),0,(IF(A8792=-1,H8792,0)-IF(OR(A8792=1,A8792=0),H8792,0)+IF(A8792=2,H8792,0))*IF(E8792="SGD",1,IF(E8792="USD",Settings!$B$22,IF(E8792="HKD",Settings!$B$23,1))))</f>
        <v>0</v>
      </c>
      <c r="P8792">
        <f>IF(OR(B8792="",C8792="",E8792=""),0,IF(A8792=2,H8792*IF(E8792="SGD",1,IF(E8792="USD",Settings!$B$22,IF(E8792="HKD",Settings!$B$23,1))),0))</f>
        <v>0</v>
      </c>
      <c r="Q8792" s="312">
        <f>IF(OR(J8792="",G8792=""),"",G8792+ROW()/1000000)</f>
      </c>
      <c r="R8792" s="247">
        <f>IF(Q8792="","",SUMIFS(Txn[Signed Units],Txn[Key],J8792,Txn[Transaction Order],"&lt;="&amp;Q8792))</f>
      </c>
    </row>
    <row r="8793" spans="10:18" ht="15" customHeight="1" x14ac:dyDescent="0.15">
      <c r="J8793" s="246">
        <f>IF(OR(B8793="",C8793="",E8793=""),"",B8793&amp;":"&amp;C8793&amp;":"&amp;E8793)</f>
      </c>
      <c r="K8793" s="247">
        <f>IF(A8793="","",A8793*D8793)</f>
      </c>
      <c r="L8793" s="246">
        <f>IF(A8793="","",IF(OR(A8793=1,A8793=0),H8793,0))</f>
      </c>
      <c r="M8793" s="246">
        <f>IF(A8793="","",IF(A8793=-1,H8793,0))</f>
      </c>
      <c r="N8793">
        <f>IF(J8793="","",IF(E8793="SGD",1,IF(E8793="USD",Settings!$B$22,IF(E8793="HKD",Settings!$B$23,1))))</f>
      </c>
      <c r="O8793">
        <f>IF(OR(B8793="",C8793="",E8793=""),0,(IF(A8793=-1,H8793,0)-IF(OR(A8793=1,A8793=0),H8793,0)+IF(A8793=2,H8793,0))*IF(E8793="SGD",1,IF(E8793="USD",Settings!$B$22,IF(E8793="HKD",Settings!$B$23,1))))</f>
        <v>0</v>
      </c>
      <c r="P8793">
        <f>IF(OR(B8793="",C8793="",E8793=""),0,IF(A8793=2,H8793*IF(E8793="SGD",1,IF(E8793="USD",Settings!$B$22,IF(E8793="HKD",Settings!$B$23,1))),0))</f>
        <v>0</v>
      </c>
      <c r="Q8793" s="312">
        <f>IF(OR(J8793="",G8793=""),"",G8793+ROW()/1000000)</f>
      </c>
      <c r="R8793" s="247">
        <f>IF(Q8793="","",SUMIFS(Txn[Signed Units],Txn[Key],J8793,Txn[Transaction Order],"&lt;="&amp;Q8793))</f>
      </c>
    </row>
    <row r="8794" spans="10:18" ht="15" customHeight="1" x14ac:dyDescent="0.15">
      <c r="J8794" s="246">
        <f>IF(OR(B8794="",C8794="",E8794=""),"",B8794&amp;":"&amp;C8794&amp;":"&amp;E8794)</f>
      </c>
      <c r="K8794" s="247">
        <f>IF(A8794="","",A8794*D8794)</f>
      </c>
      <c r="L8794" s="246">
        <f>IF(A8794="","",IF(OR(A8794=1,A8794=0),H8794,0))</f>
      </c>
      <c r="M8794" s="246">
        <f>IF(A8794="","",IF(A8794=-1,H8794,0))</f>
      </c>
      <c r="N8794">
        <f>IF(J8794="","",IF(E8794="SGD",1,IF(E8794="USD",Settings!$B$22,IF(E8794="HKD",Settings!$B$23,1))))</f>
      </c>
      <c r="O8794">
        <f>IF(OR(B8794="",C8794="",E8794=""),0,(IF(A8794=-1,H8794,0)-IF(OR(A8794=1,A8794=0),H8794,0)+IF(A8794=2,H8794,0))*IF(E8794="SGD",1,IF(E8794="USD",Settings!$B$22,IF(E8794="HKD",Settings!$B$23,1))))</f>
        <v>0</v>
      </c>
      <c r="P8794">
        <f>IF(OR(B8794="",C8794="",E8794=""),0,IF(A8794=2,H8794*IF(E8794="SGD",1,IF(E8794="USD",Settings!$B$22,IF(E8794="HKD",Settings!$B$23,1))),0))</f>
        <v>0</v>
      </c>
      <c r="Q8794" s="312">
        <f>IF(OR(J8794="",G8794=""),"",G8794+ROW()/1000000)</f>
      </c>
      <c r="R8794" s="247">
        <f>IF(Q8794="","",SUMIFS(Txn[Signed Units],Txn[Key],J8794,Txn[Transaction Order],"&lt;="&amp;Q8794))</f>
      </c>
    </row>
    <row r="8795" spans="10:18" ht="15" customHeight="1" x14ac:dyDescent="0.15">
      <c r="J8795" s="246">
        <f>IF(OR(B8795="",C8795="",E8795=""),"",B8795&amp;":"&amp;C8795&amp;":"&amp;E8795)</f>
      </c>
      <c r="K8795" s="247">
        <f>IF(A8795="","",A8795*D8795)</f>
      </c>
      <c r="L8795" s="246">
        <f>IF(A8795="","",IF(OR(A8795=1,A8795=0),H8795,0))</f>
      </c>
      <c r="M8795" s="246">
        <f>IF(A8795="","",IF(A8795=-1,H8795,0))</f>
      </c>
      <c r="N8795">
        <f>IF(J8795="","",IF(E8795="SGD",1,IF(E8795="USD",Settings!$B$22,IF(E8795="HKD",Settings!$B$23,1))))</f>
      </c>
      <c r="O8795">
        <f>IF(OR(B8795="",C8795="",E8795=""),0,(IF(A8795=-1,H8795,0)-IF(OR(A8795=1,A8795=0),H8795,0)+IF(A8795=2,H8795,0))*IF(E8795="SGD",1,IF(E8795="USD",Settings!$B$22,IF(E8795="HKD",Settings!$B$23,1))))</f>
        <v>0</v>
      </c>
      <c r="P8795">
        <f>IF(OR(B8795="",C8795="",E8795=""),0,IF(A8795=2,H8795*IF(E8795="SGD",1,IF(E8795="USD",Settings!$B$22,IF(E8795="HKD",Settings!$B$23,1))),0))</f>
        <v>0</v>
      </c>
      <c r="Q8795" s="312">
        <f>IF(OR(J8795="",G8795=""),"",G8795+ROW()/1000000)</f>
      </c>
      <c r="R8795" s="247">
        <f>IF(Q8795="","",SUMIFS(Txn[Signed Units],Txn[Key],J8795,Txn[Transaction Order],"&lt;="&amp;Q8795))</f>
      </c>
    </row>
    <row r="8796" spans="10:18" ht="15" customHeight="1" x14ac:dyDescent="0.15">
      <c r="J8796" s="246">
        <f>IF(OR(B8796="",C8796="",E8796=""),"",B8796&amp;":"&amp;C8796&amp;":"&amp;E8796)</f>
      </c>
      <c r="K8796" s="247">
        <f>IF(A8796="","",A8796*D8796)</f>
      </c>
      <c r="L8796" s="246">
        <f>IF(A8796="","",IF(OR(A8796=1,A8796=0),H8796,0))</f>
      </c>
      <c r="M8796" s="246">
        <f>IF(A8796="","",IF(A8796=-1,H8796,0))</f>
      </c>
      <c r="N8796">
        <f>IF(J8796="","",IF(E8796="SGD",1,IF(E8796="USD",Settings!$B$22,IF(E8796="HKD",Settings!$B$23,1))))</f>
      </c>
      <c r="O8796">
        <f>IF(OR(B8796="",C8796="",E8796=""),0,(IF(A8796=-1,H8796,0)-IF(OR(A8796=1,A8796=0),H8796,0)+IF(A8796=2,H8796,0))*IF(E8796="SGD",1,IF(E8796="USD",Settings!$B$22,IF(E8796="HKD",Settings!$B$23,1))))</f>
        <v>0</v>
      </c>
      <c r="P8796">
        <f>IF(OR(B8796="",C8796="",E8796=""),0,IF(A8796=2,H8796*IF(E8796="SGD",1,IF(E8796="USD",Settings!$B$22,IF(E8796="HKD",Settings!$B$23,1))),0))</f>
        <v>0</v>
      </c>
      <c r="Q8796" s="312">
        <f>IF(OR(J8796="",G8796=""),"",G8796+ROW()/1000000)</f>
      </c>
      <c r="R8796" s="247">
        <f>IF(Q8796="","",SUMIFS(Txn[Signed Units],Txn[Key],J8796,Txn[Transaction Order],"&lt;="&amp;Q8796))</f>
      </c>
    </row>
    <row r="8797" spans="10:18" ht="15" customHeight="1" x14ac:dyDescent="0.15">
      <c r="J8797" s="246">
        <f>IF(OR(B8797="",C8797="",E8797=""),"",B8797&amp;":"&amp;C8797&amp;":"&amp;E8797)</f>
      </c>
      <c r="K8797" s="247">
        <f>IF(A8797="","",A8797*D8797)</f>
      </c>
      <c r="L8797" s="246">
        <f>IF(A8797="","",IF(OR(A8797=1,A8797=0),H8797,0))</f>
      </c>
      <c r="M8797" s="246">
        <f>IF(A8797="","",IF(A8797=-1,H8797,0))</f>
      </c>
      <c r="N8797">
        <f>IF(J8797="","",IF(E8797="SGD",1,IF(E8797="USD",Settings!$B$22,IF(E8797="HKD",Settings!$B$23,1))))</f>
      </c>
      <c r="O8797">
        <f>IF(OR(B8797="",C8797="",E8797=""),0,(IF(A8797=-1,H8797,0)-IF(OR(A8797=1,A8797=0),H8797,0)+IF(A8797=2,H8797,0))*IF(E8797="SGD",1,IF(E8797="USD",Settings!$B$22,IF(E8797="HKD",Settings!$B$23,1))))</f>
        <v>0</v>
      </c>
      <c r="P8797">
        <f>IF(OR(B8797="",C8797="",E8797=""),0,IF(A8797=2,H8797*IF(E8797="SGD",1,IF(E8797="USD",Settings!$B$22,IF(E8797="HKD",Settings!$B$23,1))),0))</f>
        <v>0</v>
      </c>
      <c r="Q8797" s="312">
        <f>IF(OR(J8797="",G8797=""),"",G8797+ROW()/1000000)</f>
      </c>
      <c r="R8797" s="247">
        <f>IF(Q8797="","",SUMIFS(Txn[Signed Units],Txn[Key],J8797,Txn[Transaction Order],"&lt;="&amp;Q8797))</f>
      </c>
    </row>
    <row r="8798" spans="10:18" ht="15" customHeight="1" x14ac:dyDescent="0.15">
      <c r="J8798" s="246">
        <f>IF(OR(B8798="",C8798="",E8798=""),"",B8798&amp;":"&amp;C8798&amp;":"&amp;E8798)</f>
      </c>
      <c r="K8798" s="247">
        <f>IF(A8798="","",A8798*D8798)</f>
      </c>
      <c r="L8798" s="246">
        <f>IF(A8798="","",IF(OR(A8798=1,A8798=0),H8798,0))</f>
      </c>
      <c r="M8798" s="246">
        <f>IF(A8798="","",IF(A8798=-1,H8798,0))</f>
      </c>
      <c r="N8798">
        <f>IF(J8798="","",IF(E8798="SGD",1,IF(E8798="USD",Settings!$B$22,IF(E8798="HKD",Settings!$B$23,1))))</f>
      </c>
      <c r="O8798">
        <f>IF(OR(B8798="",C8798="",E8798=""),0,(IF(A8798=-1,H8798,0)-IF(OR(A8798=1,A8798=0),H8798,0)+IF(A8798=2,H8798,0))*IF(E8798="SGD",1,IF(E8798="USD",Settings!$B$22,IF(E8798="HKD",Settings!$B$23,1))))</f>
        <v>0</v>
      </c>
      <c r="P8798">
        <f>IF(OR(B8798="",C8798="",E8798=""),0,IF(A8798=2,H8798*IF(E8798="SGD",1,IF(E8798="USD",Settings!$B$22,IF(E8798="HKD",Settings!$B$23,1))),0))</f>
        <v>0</v>
      </c>
      <c r="Q8798" s="312">
        <f>IF(OR(J8798="",G8798=""),"",G8798+ROW()/1000000)</f>
      </c>
      <c r="R8798" s="247">
        <f>IF(Q8798="","",SUMIFS(Txn[Signed Units],Txn[Key],J8798,Txn[Transaction Order],"&lt;="&amp;Q8798))</f>
      </c>
    </row>
    <row r="8799" spans="10:18" ht="15" customHeight="1" x14ac:dyDescent="0.15">
      <c r="J8799" s="246">
        <f>IF(OR(B8799="",C8799="",E8799=""),"",B8799&amp;":"&amp;C8799&amp;":"&amp;E8799)</f>
      </c>
      <c r="K8799" s="247">
        <f>IF(A8799="","",A8799*D8799)</f>
      </c>
      <c r="L8799" s="246">
        <f>IF(A8799="","",IF(OR(A8799=1,A8799=0),H8799,0))</f>
      </c>
      <c r="M8799" s="246">
        <f>IF(A8799="","",IF(A8799=-1,H8799,0))</f>
      </c>
      <c r="N8799">
        <f>IF(J8799="","",IF(E8799="SGD",1,IF(E8799="USD",Settings!$B$22,IF(E8799="HKD",Settings!$B$23,1))))</f>
      </c>
      <c r="O8799">
        <f>IF(OR(B8799="",C8799="",E8799=""),0,(IF(A8799=-1,H8799,0)-IF(OR(A8799=1,A8799=0),H8799,0)+IF(A8799=2,H8799,0))*IF(E8799="SGD",1,IF(E8799="USD",Settings!$B$22,IF(E8799="HKD",Settings!$B$23,1))))</f>
        <v>0</v>
      </c>
      <c r="P8799">
        <f>IF(OR(B8799="",C8799="",E8799=""),0,IF(A8799=2,H8799*IF(E8799="SGD",1,IF(E8799="USD",Settings!$B$22,IF(E8799="HKD",Settings!$B$23,1))),0))</f>
        <v>0</v>
      </c>
      <c r="Q8799" s="312">
        <f>IF(OR(J8799="",G8799=""),"",G8799+ROW()/1000000)</f>
      </c>
      <c r="R8799" s="247">
        <f>IF(Q8799="","",SUMIFS(Txn[Signed Units],Txn[Key],J8799,Txn[Transaction Order],"&lt;="&amp;Q8799))</f>
      </c>
    </row>
    <row r="8800" spans="10:18" ht="15" customHeight="1" x14ac:dyDescent="0.15">
      <c r="J8800" s="246">
        <f>IF(OR(B8800="",C8800="",E8800=""),"",B8800&amp;":"&amp;C8800&amp;":"&amp;E8800)</f>
      </c>
      <c r="K8800" s="247">
        <f>IF(A8800="","",A8800*D8800)</f>
      </c>
      <c r="L8800" s="246">
        <f>IF(A8800="","",IF(OR(A8800=1,A8800=0),H8800,0))</f>
      </c>
      <c r="M8800" s="246">
        <f>IF(A8800="","",IF(A8800=-1,H8800,0))</f>
      </c>
      <c r="N8800">
        <f>IF(J8800="","",IF(E8800="SGD",1,IF(E8800="USD",Settings!$B$22,IF(E8800="HKD",Settings!$B$23,1))))</f>
      </c>
      <c r="O8800">
        <f>IF(OR(B8800="",C8800="",E8800=""),0,(IF(A8800=-1,H8800,0)-IF(OR(A8800=1,A8800=0),H8800,0)+IF(A8800=2,H8800,0))*IF(E8800="SGD",1,IF(E8800="USD",Settings!$B$22,IF(E8800="HKD",Settings!$B$23,1))))</f>
        <v>0</v>
      </c>
      <c r="P8800">
        <f>IF(OR(B8800="",C8800="",E8800=""),0,IF(A8800=2,H8800*IF(E8800="SGD",1,IF(E8800="USD",Settings!$B$22,IF(E8800="HKD",Settings!$B$23,1))),0))</f>
        <v>0</v>
      </c>
      <c r="Q8800" s="312">
        <f>IF(OR(J8800="",G8800=""),"",G8800+ROW()/1000000)</f>
      </c>
      <c r="R8800" s="247">
        <f>IF(Q8800="","",SUMIFS(Txn[Signed Units],Txn[Key],J8800,Txn[Transaction Order],"&lt;="&amp;Q8800))</f>
      </c>
    </row>
    <row r="8801" spans="10:18" ht="15" customHeight="1" x14ac:dyDescent="0.15">
      <c r="J8801" s="246">
        <f>IF(OR(B8801="",C8801="",E8801=""),"",B8801&amp;":"&amp;C8801&amp;":"&amp;E8801)</f>
      </c>
      <c r="K8801" s="247">
        <f>IF(A8801="","",A8801*D8801)</f>
      </c>
      <c r="L8801" s="246">
        <f>IF(A8801="","",IF(OR(A8801=1,A8801=0),H8801,0))</f>
      </c>
      <c r="M8801" s="246">
        <f>IF(A8801="","",IF(A8801=-1,H8801,0))</f>
      </c>
      <c r="N8801">
        <f>IF(J8801="","",IF(E8801="SGD",1,IF(E8801="USD",Settings!$B$22,IF(E8801="HKD",Settings!$B$23,1))))</f>
      </c>
      <c r="O8801">
        <f>IF(OR(B8801="",C8801="",E8801=""),0,(IF(A8801=-1,H8801,0)-IF(OR(A8801=1,A8801=0),H8801,0)+IF(A8801=2,H8801,0))*IF(E8801="SGD",1,IF(E8801="USD",Settings!$B$22,IF(E8801="HKD",Settings!$B$23,1))))</f>
        <v>0</v>
      </c>
      <c r="P8801">
        <f>IF(OR(B8801="",C8801="",E8801=""),0,IF(A8801=2,H8801*IF(E8801="SGD",1,IF(E8801="USD",Settings!$B$22,IF(E8801="HKD",Settings!$B$23,1))),0))</f>
        <v>0</v>
      </c>
      <c r="Q8801" s="312">
        <f>IF(OR(J8801="",G8801=""),"",G8801+ROW()/1000000)</f>
      </c>
      <c r="R8801" s="247">
        <f>IF(Q8801="","",SUMIFS(Txn[Signed Units],Txn[Key],J8801,Txn[Transaction Order],"&lt;="&amp;Q8801))</f>
      </c>
    </row>
    <row r="8802" spans="10:18" ht="15" customHeight="1" x14ac:dyDescent="0.15">
      <c r="J8802" s="246">
        <f>IF(OR(B8802="",C8802="",E8802=""),"",B8802&amp;":"&amp;C8802&amp;":"&amp;E8802)</f>
      </c>
      <c r="K8802" s="247">
        <f>IF(A8802="","",A8802*D8802)</f>
      </c>
      <c r="L8802" s="246">
        <f>IF(A8802="","",IF(OR(A8802=1,A8802=0),H8802,0))</f>
      </c>
      <c r="M8802" s="246">
        <f>IF(A8802="","",IF(A8802=-1,H8802,0))</f>
      </c>
      <c r="N8802">
        <f>IF(J8802="","",IF(E8802="SGD",1,IF(E8802="USD",Settings!$B$22,IF(E8802="HKD",Settings!$B$23,1))))</f>
      </c>
      <c r="O8802">
        <f>IF(OR(B8802="",C8802="",E8802=""),0,(IF(A8802=-1,H8802,0)-IF(OR(A8802=1,A8802=0),H8802,0)+IF(A8802=2,H8802,0))*IF(E8802="SGD",1,IF(E8802="USD",Settings!$B$22,IF(E8802="HKD",Settings!$B$23,1))))</f>
        <v>0</v>
      </c>
      <c r="P8802">
        <f>IF(OR(B8802="",C8802="",E8802=""),0,IF(A8802=2,H8802*IF(E8802="SGD",1,IF(E8802="USD",Settings!$B$22,IF(E8802="HKD",Settings!$B$23,1))),0))</f>
        <v>0</v>
      </c>
      <c r="Q8802" s="312">
        <f>IF(OR(J8802="",G8802=""),"",G8802+ROW()/1000000)</f>
      </c>
      <c r="R8802" s="247">
        <f>IF(Q8802="","",SUMIFS(Txn[Signed Units],Txn[Key],J8802,Txn[Transaction Order],"&lt;="&amp;Q8802))</f>
      </c>
    </row>
    <row r="8803" spans="10:18" ht="15" customHeight="1" x14ac:dyDescent="0.15">
      <c r="J8803" s="246">
        <f>IF(OR(B8803="",C8803="",E8803=""),"",B8803&amp;":"&amp;C8803&amp;":"&amp;E8803)</f>
      </c>
      <c r="K8803" s="247">
        <f>IF(A8803="","",A8803*D8803)</f>
      </c>
      <c r="L8803" s="246">
        <f>IF(A8803="","",IF(OR(A8803=1,A8803=0),H8803,0))</f>
      </c>
      <c r="M8803" s="246">
        <f>IF(A8803="","",IF(A8803=-1,H8803,0))</f>
      </c>
      <c r="N8803">
        <f>IF(J8803="","",IF(E8803="SGD",1,IF(E8803="USD",Settings!$B$22,IF(E8803="HKD",Settings!$B$23,1))))</f>
      </c>
      <c r="O8803">
        <f>IF(OR(B8803="",C8803="",E8803=""),0,(IF(A8803=-1,H8803,0)-IF(OR(A8803=1,A8803=0),H8803,0)+IF(A8803=2,H8803,0))*IF(E8803="SGD",1,IF(E8803="USD",Settings!$B$22,IF(E8803="HKD",Settings!$B$23,1))))</f>
        <v>0</v>
      </c>
      <c r="P8803">
        <f>IF(OR(B8803="",C8803="",E8803=""),0,IF(A8803=2,H8803*IF(E8803="SGD",1,IF(E8803="USD",Settings!$B$22,IF(E8803="HKD",Settings!$B$23,1))),0))</f>
        <v>0</v>
      </c>
      <c r="Q8803" s="312">
        <f>IF(OR(J8803="",G8803=""),"",G8803+ROW()/1000000)</f>
      </c>
      <c r="R8803" s="247">
        <f>IF(Q8803="","",SUMIFS(Txn[Signed Units],Txn[Key],J8803,Txn[Transaction Order],"&lt;="&amp;Q8803))</f>
      </c>
    </row>
    <row r="8804" spans="10:18" ht="15" customHeight="1" x14ac:dyDescent="0.15">
      <c r="J8804" s="246">
        <f>IF(OR(B8804="",C8804="",E8804=""),"",B8804&amp;":"&amp;C8804&amp;":"&amp;E8804)</f>
      </c>
      <c r="K8804" s="247">
        <f>IF(A8804="","",A8804*D8804)</f>
      </c>
      <c r="L8804" s="246">
        <f>IF(A8804="","",IF(OR(A8804=1,A8804=0),H8804,0))</f>
      </c>
      <c r="M8804" s="246">
        <f>IF(A8804="","",IF(A8804=-1,H8804,0))</f>
      </c>
      <c r="N8804">
        <f>IF(J8804="","",IF(E8804="SGD",1,IF(E8804="USD",Settings!$B$22,IF(E8804="HKD",Settings!$B$23,1))))</f>
      </c>
      <c r="O8804">
        <f>IF(OR(B8804="",C8804="",E8804=""),0,(IF(A8804=-1,H8804,0)-IF(OR(A8804=1,A8804=0),H8804,0)+IF(A8804=2,H8804,0))*IF(E8804="SGD",1,IF(E8804="USD",Settings!$B$22,IF(E8804="HKD",Settings!$B$23,1))))</f>
        <v>0</v>
      </c>
      <c r="P8804">
        <f>IF(OR(B8804="",C8804="",E8804=""),0,IF(A8804=2,H8804*IF(E8804="SGD",1,IF(E8804="USD",Settings!$B$22,IF(E8804="HKD",Settings!$B$23,1))),0))</f>
        <v>0</v>
      </c>
      <c r="Q8804" s="312">
        <f>IF(OR(J8804="",G8804=""),"",G8804+ROW()/1000000)</f>
      </c>
      <c r="R8804" s="247">
        <f>IF(Q8804="","",SUMIFS(Txn[Signed Units],Txn[Key],J8804,Txn[Transaction Order],"&lt;="&amp;Q8804))</f>
      </c>
    </row>
    <row r="8805" spans="10:18" ht="15" customHeight="1" x14ac:dyDescent="0.15">
      <c r="J8805" s="246">
        <f>IF(OR(B8805="",C8805="",E8805=""),"",B8805&amp;":"&amp;C8805&amp;":"&amp;E8805)</f>
      </c>
      <c r="K8805" s="247">
        <f>IF(A8805="","",A8805*D8805)</f>
      </c>
      <c r="L8805" s="246">
        <f>IF(A8805="","",IF(OR(A8805=1,A8805=0),H8805,0))</f>
      </c>
      <c r="M8805" s="246">
        <f>IF(A8805="","",IF(A8805=-1,H8805,0))</f>
      </c>
      <c r="N8805">
        <f>IF(J8805="","",IF(E8805="SGD",1,IF(E8805="USD",Settings!$B$22,IF(E8805="HKD",Settings!$B$23,1))))</f>
      </c>
      <c r="O8805">
        <f>IF(OR(B8805="",C8805="",E8805=""),0,(IF(A8805=-1,H8805,0)-IF(OR(A8805=1,A8805=0),H8805,0)+IF(A8805=2,H8805,0))*IF(E8805="SGD",1,IF(E8805="USD",Settings!$B$22,IF(E8805="HKD",Settings!$B$23,1))))</f>
        <v>0</v>
      </c>
      <c r="P8805">
        <f>IF(OR(B8805="",C8805="",E8805=""),0,IF(A8805=2,H8805*IF(E8805="SGD",1,IF(E8805="USD",Settings!$B$22,IF(E8805="HKD",Settings!$B$23,1))),0))</f>
        <v>0</v>
      </c>
      <c r="Q8805" s="312">
        <f>IF(OR(J8805="",G8805=""),"",G8805+ROW()/1000000)</f>
      </c>
      <c r="R8805" s="247">
        <f>IF(Q8805="","",SUMIFS(Txn[Signed Units],Txn[Key],J8805,Txn[Transaction Order],"&lt;="&amp;Q8805))</f>
      </c>
    </row>
    <row r="8806" spans="10:18" ht="15" customHeight="1" x14ac:dyDescent="0.15">
      <c r="J8806" s="246">
        <f>IF(OR(B8806="",C8806="",E8806=""),"",B8806&amp;":"&amp;C8806&amp;":"&amp;E8806)</f>
      </c>
      <c r="K8806" s="247">
        <f>IF(A8806="","",A8806*D8806)</f>
      </c>
      <c r="L8806" s="246">
        <f>IF(A8806="","",IF(OR(A8806=1,A8806=0),H8806,0))</f>
      </c>
      <c r="M8806" s="246">
        <f>IF(A8806="","",IF(A8806=-1,H8806,0))</f>
      </c>
      <c r="N8806">
        <f>IF(J8806="","",IF(E8806="SGD",1,IF(E8806="USD",Settings!$B$22,IF(E8806="HKD",Settings!$B$23,1))))</f>
      </c>
      <c r="O8806">
        <f>IF(OR(B8806="",C8806="",E8806=""),0,(IF(A8806=-1,H8806,0)-IF(OR(A8806=1,A8806=0),H8806,0)+IF(A8806=2,H8806,0))*IF(E8806="SGD",1,IF(E8806="USD",Settings!$B$22,IF(E8806="HKD",Settings!$B$23,1))))</f>
        <v>0</v>
      </c>
      <c r="P8806">
        <f>IF(OR(B8806="",C8806="",E8806=""),0,IF(A8806=2,H8806*IF(E8806="SGD",1,IF(E8806="USD",Settings!$B$22,IF(E8806="HKD",Settings!$B$23,1))),0))</f>
        <v>0</v>
      </c>
      <c r="Q8806" s="312">
        <f>IF(OR(J8806="",G8806=""),"",G8806+ROW()/1000000)</f>
      </c>
      <c r="R8806" s="247">
        <f>IF(Q8806="","",SUMIFS(Txn[Signed Units],Txn[Key],J8806,Txn[Transaction Order],"&lt;="&amp;Q8806))</f>
      </c>
    </row>
    <row r="8807" spans="10:18" ht="15" customHeight="1" x14ac:dyDescent="0.15">
      <c r="J8807" s="246">
        <f>IF(OR(B8807="",C8807="",E8807=""),"",B8807&amp;":"&amp;C8807&amp;":"&amp;E8807)</f>
      </c>
      <c r="K8807" s="247">
        <f>IF(A8807="","",A8807*D8807)</f>
      </c>
      <c r="L8807" s="246">
        <f>IF(A8807="","",IF(OR(A8807=1,A8807=0),H8807,0))</f>
      </c>
      <c r="M8807" s="246">
        <f>IF(A8807="","",IF(A8807=-1,H8807,0))</f>
      </c>
      <c r="N8807">
        <f>IF(J8807="","",IF(E8807="SGD",1,IF(E8807="USD",Settings!$B$22,IF(E8807="HKD",Settings!$B$23,1))))</f>
      </c>
      <c r="O8807">
        <f>IF(OR(B8807="",C8807="",E8807=""),0,(IF(A8807=-1,H8807,0)-IF(OR(A8807=1,A8807=0),H8807,0)+IF(A8807=2,H8807,0))*IF(E8807="SGD",1,IF(E8807="USD",Settings!$B$22,IF(E8807="HKD",Settings!$B$23,1))))</f>
        <v>0</v>
      </c>
      <c r="P8807">
        <f>IF(OR(B8807="",C8807="",E8807=""),0,IF(A8807=2,H8807*IF(E8807="SGD",1,IF(E8807="USD",Settings!$B$22,IF(E8807="HKD",Settings!$B$23,1))),0))</f>
        <v>0</v>
      </c>
      <c r="Q8807" s="312">
        <f>IF(OR(J8807="",G8807=""),"",G8807+ROW()/1000000)</f>
      </c>
      <c r="R8807" s="247">
        <f>IF(Q8807="","",SUMIFS(Txn[Signed Units],Txn[Key],J8807,Txn[Transaction Order],"&lt;="&amp;Q8807))</f>
      </c>
    </row>
    <row r="8808" spans="10:18" ht="15" customHeight="1" x14ac:dyDescent="0.15">
      <c r="J8808" s="246">
        <f>IF(OR(B8808="",C8808="",E8808=""),"",B8808&amp;":"&amp;C8808&amp;":"&amp;E8808)</f>
      </c>
      <c r="K8808" s="247">
        <f>IF(A8808="","",A8808*D8808)</f>
      </c>
      <c r="L8808" s="246">
        <f>IF(A8808="","",IF(OR(A8808=1,A8808=0),H8808,0))</f>
      </c>
      <c r="M8808" s="246">
        <f>IF(A8808="","",IF(A8808=-1,H8808,0))</f>
      </c>
      <c r="N8808">
        <f>IF(J8808="","",IF(E8808="SGD",1,IF(E8808="USD",Settings!$B$22,IF(E8808="HKD",Settings!$B$23,1))))</f>
      </c>
      <c r="O8808">
        <f>IF(OR(B8808="",C8808="",E8808=""),0,(IF(A8808=-1,H8808,0)-IF(OR(A8808=1,A8808=0),H8808,0)+IF(A8808=2,H8808,0))*IF(E8808="SGD",1,IF(E8808="USD",Settings!$B$22,IF(E8808="HKD",Settings!$B$23,1))))</f>
        <v>0</v>
      </c>
      <c r="P8808">
        <f>IF(OR(B8808="",C8808="",E8808=""),0,IF(A8808=2,H8808*IF(E8808="SGD",1,IF(E8808="USD",Settings!$B$22,IF(E8808="HKD",Settings!$B$23,1))),0))</f>
        <v>0</v>
      </c>
      <c r="Q8808" s="312">
        <f>IF(OR(J8808="",G8808=""),"",G8808+ROW()/1000000)</f>
      </c>
      <c r="R8808" s="247">
        <f>IF(Q8808="","",SUMIFS(Txn[Signed Units],Txn[Key],J8808,Txn[Transaction Order],"&lt;="&amp;Q8808))</f>
      </c>
    </row>
    <row r="8809" spans="10:18" ht="15" customHeight="1" x14ac:dyDescent="0.15">
      <c r="J8809" s="246">
        <f>IF(OR(B8809="",C8809="",E8809=""),"",B8809&amp;":"&amp;C8809&amp;":"&amp;E8809)</f>
      </c>
      <c r="K8809" s="247">
        <f>IF(A8809="","",A8809*D8809)</f>
      </c>
      <c r="L8809" s="246">
        <f>IF(A8809="","",IF(OR(A8809=1,A8809=0),H8809,0))</f>
      </c>
      <c r="M8809" s="246">
        <f>IF(A8809="","",IF(A8809=-1,H8809,0))</f>
      </c>
      <c r="N8809">
        <f>IF(J8809="","",IF(E8809="SGD",1,IF(E8809="USD",Settings!$B$22,IF(E8809="HKD",Settings!$B$23,1))))</f>
      </c>
      <c r="O8809">
        <f>IF(OR(B8809="",C8809="",E8809=""),0,(IF(A8809=-1,H8809,0)-IF(OR(A8809=1,A8809=0),H8809,0)+IF(A8809=2,H8809,0))*IF(E8809="SGD",1,IF(E8809="USD",Settings!$B$22,IF(E8809="HKD",Settings!$B$23,1))))</f>
        <v>0</v>
      </c>
      <c r="P8809">
        <f>IF(OR(B8809="",C8809="",E8809=""),0,IF(A8809=2,H8809*IF(E8809="SGD",1,IF(E8809="USD",Settings!$B$22,IF(E8809="HKD",Settings!$B$23,1))),0))</f>
        <v>0</v>
      </c>
      <c r="Q8809" s="312">
        <f>IF(OR(J8809="",G8809=""),"",G8809+ROW()/1000000)</f>
      </c>
      <c r="R8809" s="247">
        <f>IF(Q8809="","",SUMIFS(Txn[Signed Units],Txn[Key],J8809,Txn[Transaction Order],"&lt;="&amp;Q8809))</f>
      </c>
    </row>
    <row r="8810" spans="10:18" ht="15" customHeight="1" x14ac:dyDescent="0.15">
      <c r="J8810" s="246">
        <f>IF(OR(B8810="",C8810="",E8810=""),"",B8810&amp;":"&amp;C8810&amp;":"&amp;E8810)</f>
      </c>
      <c r="K8810" s="247">
        <f>IF(A8810="","",A8810*D8810)</f>
      </c>
      <c r="L8810" s="246">
        <f>IF(A8810="","",IF(OR(A8810=1,A8810=0),H8810,0))</f>
      </c>
      <c r="M8810" s="246">
        <f>IF(A8810="","",IF(A8810=-1,H8810,0))</f>
      </c>
      <c r="N8810">
        <f>IF(J8810="","",IF(E8810="SGD",1,IF(E8810="USD",Settings!$B$22,IF(E8810="HKD",Settings!$B$23,1))))</f>
      </c>
      <c r="O8810">
        <f>IF(OR(B8810="",C8810="",E8810=""),0,(IF(A8810=-1,H8810,0)-IF(OR(A8810=1,A8810=0),H8810,0)+IF(A8810=2,H8810,0))*IF(E8810="SGD",1,IF(E8810="USD",Settings!$B$22,IF(E8810="HKD",Settings!$B$23,1))))</f>
        <v>0</v>
      </c>
      <c r="P8810">
        <f>IF(OR(B8810="",C8810="",E8810=""),0,IF(A8810=2,H8810*IF(E8810="SGD",1,IF(E8810="USD",Settings!$B$22,IF(E8810="HKD",Settings!$B$23,1))),0))</f>
        <v>0</v>
      </c>
      <c r="Q8810" s="312">
        <f>IF(OR(J8810="",G8810=""),"",G8810+ROW()/1000000)</f>
      </c>
      <c r="R8810" s="247">
        <f>IF(Q8810="","",SUMIFS(Txn[Signed Units],Txn[Key],J8810,Txn[Transaction Order],"&lt;="&amp;Q8810))</f>
      </c>
    </row>
    <row r="8811" spans="10:18" ht="15" customHeight="1" x14ac:dyDescent="0.15">
      <c r="J8811" s="246">
        <f>IF(OR(B8811="",C8811="",E8811=""),"",B8811&amp;":"&amp;C8811&amp;":"&amp;E8811)</f>
      </c>
      <c r="K8811" s="247">
        <f>IF(A8811="","",A8811*D8811)</f>
      </c>
      <c r="L8811" s="246">
        <f>IF(A8811="","",IF(OR(A8811=1,A8811=0),H8811,0))</f>
      </c>
      <c r="M8811" s="246">
        <f>IF(A8811="","",IF(A8811=-1,H8811,0))</f>
      </c>
      <c r="N8811">
        <f>IF(J8811="","",IF(E8811="SGD",1,IF(E8811="USD",Settings!$B$22,IF(E8811="HKD",Settings!$B$23,1))))</f>
      </c>
      <c r="O8811">
        <f>IF(OR(B8811="",C8811="",E8811=""),0,(IF(A8811=-1,H8811,0)-IF(OR(A8811=1,A8811=0),H8811,0)+IF(A8811=2,H8811,0))*IF(E8811="SGD",1,IF(E8811="USD",Settings!$B$22,IF(E8811="HKD",Settings!$B$23,1))))</f>
        <v>0</v>
      </c>
      <c r="P8811">
        <f>IF(OR(B8811="",C8811="",E8811=""),0,IF(A8811=2,H8811*IF(E8811="SGD",1,IF(E8811="USD",Settings!$B$22,IF(E8811="HKD",Settings!$B$23,1))),0))</f>
        <v>0</v>
      </c>
      <c r="Q8811" s="312">
        <f>IF(OR(J8811="",G8811=""),"",G8811+ROW()/1000000)</f>
      </c>
      <c r="R8811" s="247">
        <f>IF(Q8811="","",SUMIFS(Txn[Signed Units],Txn[Key],J8811,Txn[Transaction Order],"&lt;="&amp;Q8811))</f>
      </c>
    </row>
    <row r="8812" spans="10:18" ht="15" customHeight="1" x14ac:dyDescent="0.15">
      <c r="J8812" s="246">
        <f>IF(OR(B8812="",C8812="",E8812=""),"",B8812&amp;":"&amp;C8812&amp;":"&amp;E8812)</f>
      </c>
      <c r="K8812" s="247">
        <f>IF(A8812="","",A8812*D8812)</f>
      </c>
      <c r="L8812" s="246">
        <f>IF(A8812="","",IF(OR(A8812=1,A8812=0),H8812,0))</f>
      </c>
      <c r="M8812" s="246">
        <f>IF(A8812="","",IF(A8812=-1,H8812,0))</f>
      </c>
      <c r="N8812">
        <f>IF(J8812="","",IF(E8812="SGD",1,IF(E8812="USD",Settings!$B$22,IF(E8812="HKD",Settings!$B$23,1))))</f>
      </c>
      <c r="O8812">
        <f>IF(OR(B8812="",C8812="",E8812=""),0,(IF(A8812=-1,H8812,0)-IF(OR(A8812=1,A8812=0),H8812,0)+IF(A8812=2,H8812,0))*IF(E8812="SGD",1,IF(E8812="USD",Settings!$B$22,IF(E8812="HKD",Settings!$B$23,1))))</f>
        <v>0</v>
      </c>
      <c r="P8812">
        <f>IF(OR(B8812="",C8812="",E8812=""),0,IF(A8812=2,H8812*IF(E8812="SGD",1,IF(E8812="USD",Settings!$B$22,IF(E8812="HKD",Settings!$B$23,1))),0))</f>
        <v>0</v>
      </c>
      <c r="Q8812" s="312">
        <f>IF(OR(J8812="",G8812=""),"",G8812+ROW()/1000000)</f>
      </c>
      <c r="R8812" s="247">
        <f>IF(Q8812="","",SUMIFS(Txn[Signed Units],Txn[Key],J8812,Txn[Transaction Order],"&lt;="&amp;Q8812))</f>
      </c>
    </row>
    <row r="8813" spans="10:18" ht="15" customHeight="1" x14ac:dyDescent="0.15">
      <c r="J8813" s="246">
        <f>IF(OR(B8813="",C8813="",E8813=""),"",B8813&amp;":"&amp;C8813&amp;":"&amp;E8813)</f>
      </c>
      <c r="K8813" s="247">
        <f>IF(A8813="","",A8813*D8813)</f>
      </c>
      <c r="L8813" s="246">
        <f>IF(A8813="","",IF(OR(A8813=1,A8813=0),H8813,0))</f>
      </c>
      <c r="M8813" s="246">
        <f>IF(A8813="","",IF(A8813=-1,H8813,0))</f>
      </c>
      <c r="N8813">
        <f>IF(J8813="","",IF(E8813="SGD",1,IF(E8813="USD",Settings!$B$22,IF(E8813="HKD",Settings!$B$23,1))))</f>
      </c>
      <c r="O8813">
        <f>IF(OR(B8813="",C8813="",E8813=""),0,(IF(A8813=-1,H8813,0)-IF(OR(A8813=1,A8813=0),H8813,0)+IF(A8813=2,H8813,0))*IF(E8813="SGD",1,IF(E8813="USD",Settings!$B$22,IF(E8813="HKD",Settings!$B$23,1))))</f>
        <v>0</v>
      </c>
      <c r="P8813">
        <f>IF(OR(B8813="",C8813="",E8813=""),0,IF(A8813=2,H8813*IF(E8813="SGD",1,IF(E8813="USD",Settings!$B$22,IF(E8813="HKD",Settings!$B$23,1))),0))</f>
        <v>0</v>
      </c>
      <c r="Q8813" s="312">
        <f>IF(OR(J8813="",G8813=""),"",G8813+ROW()/1000000)</f>
      </c>
      <c r="R8813" s="247">
        <f>IF(Q8813="","",SUMIFS(Txn[Signed Units],Txn[Key],J8813,Txn[Transaction Order],"&lt;="&amp;Q8813))</f>
      </c>
    </row>
    <row r="8814" spans="10:18" ht="15" customHeight="1" x14ac:dyDescent="0.15">
      <c r="J8814" s="246">
        <f>IF(OR(B8814="",C8814="",E8814=""),"",B8814&amp;":"&amp;C8814&amp;":"&amp;E8814)</f>
      </c>
      <c r="K8814" s="247">
        <f>IF(A8814="","",A8814*D8814)</f>
      </c>
      <c r="L8814" s="246">
        <f>IF(A8814="","",IF(OR(A8814=1,A8814=0),H8814,0))</f>
      </c>
      <c r="M8814" s="246">
        <f>IF(A8814="","",IF(A8814=-1,H8814,0))</f>
      </c>
      <c r="N8814">
        <f>IF(J8814="","",IF(E8814="SGD",1,IF(E8814="USD",Settings!$B$22,IF(E8814="HKD",Settings!$B$23,1))))</f>
      </c>
      <c r="O8814">
        <f>IF(OR(B8814="",C8814="",E8814=""),0,(IF(A8814=-1,H8814,0)-IF(OR(A8814=1,A8814=0),H8814,0)+IF(A8814=2,H8814,0))*IF(E8814="SGD",1,IF(E8814="USD",Settings!$B$22,IF(E8814="HKD",Settings!$B$23,1))))</f>
        <v>0</v>
      </c>
      <c r="P8814">
        <f>IF(OR(B8814="",C8814="",E8814=""),0,IF(A8814=2,H8814*IF(E8814="SGD",1,IF(E8814="USD",Settings!$B$22,IF(E8814="HKD",Settings!$B$23,1))),0))</f>
        <v>0</v>
      </c>
      <c r="Q8814" s="312">
        <f>IF(OR(J8814="",G8814=""),"",G8814+ROW()/1000000)</f>
      </c>
      <c r="R8814" s="247">
        <f>IF(Q8814="","",SUMIFS(Txn[Signed Units],Txn[Key],J8814,Txn[Transaction Order],"&lt;="&amp;Q8814))</f>
      </c>
    </row>
    <row r="8815" spans="10:18" ht="15" customHeight="1" x14ac:dyDescent="0.15">
      <c r="J8815" s="246">
        <f>IF(OR(B8815="",C8815="",E8815=""),"",B8815&amp;":"&amp;C8815&amp;":"&amp;E8815)</f>
      </c>
      <c r="K8815" s="247">
        <f>IF(A8815="","",A8815*D8815)</f>
      </c>
      <c r="L8815" s="246">
        <f>IF(A8815="","",IF(OR(A8815=1,A8815=0),H8815,0))</f>
      </c>
      <c r="M8815" s="246">
        <f>IF(A8815="","",IF(A8815=-1,H8815,0))</f>
      </c>
      <c r="N8815">
        <f>IF(J8815="","",IF(E8815="SGD",1,IF(E8815="USD",Settings!$B$22,IF(E8815="HKD",Settings!$B$23,1))))</f>
      </c>
      <c r="O8815">
        <f>IF(OR(B8815="",C8815="",E8815=""),0,(IF(A8815=-1,H8815,0)-IF(OR(A8815=1,A8815=0),H8815,0)+IF(A8815=2,H8815,0))*IF(E8815="SGD",1,IF(E8815="USD",Settings!$B$22,IF(E8815="HKD",Settings!$B$23,1))))</f>
        <v>0</v>
      </c>
      <c r="P8815">
        <f>IF(OR(B8815="",C8815="",E8815=""),0,IF(A8815=2,H8815*IF(E8815="SGD",1,IF(E8815="USD",Settings!$B$22,IF(E8815="HKD",Settings!$B$23,1))),0))</f>
        <v>0</v>
      </c>
      <c r="Q8815" s="312">
        <f>IF(OR(J8815="",G8815=""),"",G8815+ROW()/1000000)</f>
      </c>
      <c r="R8815" s="247">
        <f>IF(Q8815="","",SUMIFS(Txn[Signed Units],Txn[Key],J8815,Txn[Transaction Order],"&lt;="&amp;Q8815))</f>
      </c>
    </row>
    <row r="8816" spans="10:18" ht="15" customHeight="1" x14ac:dyDescent="0.15">
      <c r="J8816" s="246">
        <f>IF(OR(B8816="",C8816="",E8816=""),"",B8816&amp;":"&amp;C8816&amp;":"&amp;E8816)</f>
      </c>
      <c r="K8816" s="247">
        <f>IF(A8816="","",A8816*D8816)</f>
      </c>
      <c r="L8816" s="246">
        <f>IF(A8816="","",IF(OR(A8816=1,A8816=0),H8816,0))</f>
      </c>
      <c r="M8816" s="246">
        <f>IF(A8816="","",IF(A8816=-1,H8816,0))</f>
      </c>
      <c r="N8816">
        <f>IF(J8816="","",IF(E8816="SGD",1,IF(E8816="USD",Settings!$B$22,IF(E8816="HKD",Settings!$B$23,1))))</f>
      </c>
      <c r="O8816">
        <f>IF(OR(B8816="",C8816="",E8816=""),0,(IF(A8816=-1,H8816,0)-IF(OR(A8816=1,A8816=0),H8816,0)+IF(A8816=2,H8816,0))*IF(E8816="SGD",1,IF(E8816="USD",Settings!$B$22,IF(E8816="HKD",Settings!$B$23,1))))</f>
        <v>0</v>
      </c>
      <c r="P8816">
        <f>IF(OR(B8816="",C8816="",E8816=""),0,IF(A8816=2,H8816*IF(E8816="SGD",1,IF(E8816="USD",Settings!$B$22,IF(E8816="HKD",Settings!$B$23,1))),0))</f>
        <v>0</v>
      </c>
      <c r="Q8816" s="312">
        <f>IF(OR(J8816="",G8816=""),"",G8816+ROW()/1000000)</f>
      </c>
      <c r="R8816" s="247">
        <f>IF(Q8816="","",SUMIFS(Txn[Signed Units],Txn[Key],J8816,Txn[Transaction Order],"&lt;="&amp;Q8816))</f>
      </c>
    </row>
    <row r="8817" spans="10:18" ht="15" customHeight="1" x14ac:dyDescent="0.15">
      <c r="J8817" s="246">
        <f>IF(OR(B8817="",C8817="",E8817=""),"",B8817&amp;":"&amp;C8817&amp;":"&amp;E8817)</f>
      </c>
      <c r="K8817" s="247">
        <f>IF(A8817="","",A8817*D8817)</f>
      </c>
      <c r="L8817" s="246">
        <f>IF(A8817="","",IF(OR(A8817=1,A8817=0),H8817,0))</f>
      </c>
      <c r="M8817" s="246">
        <f>IF(A8817="","",IF(A8817=-1,H8817,0))</f>
      </c>
      <c r="N8817">
        <f>IF(J8817="","",IF(E8817="SGD",1,IF(E8817="USD",Settings!$B$22,IF(E8817="HKD",Settings!$B$23,1))))</f>
      </c>
      <c r="O8817">
        <f>IF(OR(B8817="",C8817="",E8817=""),0,(IF(A8817=-1,H8817,0)-IF(OR(A8817=1,A8817=0),H8817,0)+IF(A8817=2,H8817,0))*IF(E8817="SGD",1,IF(E8817="USD",Settings!$B$22,IF(E8817="HKD",Settings!$B$23,1))))</f>
        <v>0</v>
      </c>
      <c r="P8817">
        <f>IF(OR(B8817="",C8817="",E8817=""),0,IF(A8817=2,H8817*IF(E8817="SGD",1,IF(E8817="USD",Settings!$B$22,IF(E8817="HKD",Settings!$B$23,1))),0))</f>
        <v>0</v>
      </c>
      <c r="Q8817" s="312">
        <f>IF(OR(J8817="",G8817=""),"",G8817+ROW()/1000000)</f>
      </c>
      <c r="R8817" s="247">
        <f>IF(Q8817="","",SUMIFS(Txn[Signed Units],Txn[Key],J8817,Txn[Transaction Order],"&lt;="&amp;Q8817))</f>
      </c>
    </row>
    <row r="8818" spans="10:18" ht="15" customHeight="1" x14ac:dyDescent="0.15">
      <c r="J8818" s="246">
        <f>IF(OR(B8818="",C8818="",E8818=""),"",B8818&amp;":"&amp;C8818&amp;":"&amp;E8818)</f>
      </c>
      <c r="K8818" s="247">
        <f>IF(A8818="","",A8818*D8818)</f>
      </c>
      <c r="L8818" s="246">
        <f>IF(A8818="","",IF(OR(A8818=1,A8818=0),H8818,0))</f>
      </c>
      <c r="M8818" s="246">
        <f>IF(A8818="","",IF(A8818=-1,H8818,0))</f>
      </c>
      <c r="N8818">
        <f>IF(J8818="","",IF(E8818="SGD",1,IF(E8818="USD",Settings!$B$22,IF(E8818="HKD",Settings!$B$23,1))))</f>
      </c>
      <c r="O8818">
        <f>IF(OR(B8818="",C8818="",E8818=""),0,(IF(A8818=-1,H8818,0)-IF(OR(A8818=1,A8818=0),H8818,0)+IF(A8818=2,H8818,0))*IF(E8818="SGD",1,IF(E8818="USD",Settings!$B$22,IF(E8818="HKD",Settings!$B$23,1))))</f>
        <v>0</v>
      </c>
      <c r="P8818">
        <f>IF(OR(B8818="",C8818="",E8818=""),0,IF(A8818=2,H8818*IF(E8818="SGD",1,IF(E8818="USD",Settings!$B$22,IF(E8818="HKD",Settings!$B$23,1))),0))</f>
        <v>0</v>
      </c>
      <c r="Q8818" s="312">
        <f>IF(OR(J8818="",G8818=""),"",G8818+ROW()/1000000)</f>
      </c>
      <c r="R8818" s="247">
        <f>IF(Q8818="","",SUMIFS(Txn[Signed Units],Txn[Key],J8818,Txn[Transaction Order],"&lt;="&amp;Q8818))</f>
      </c>
    </row>
    <row r="8819" spans="10:18" ht="15" customHeight="1" x14ac:dyDescent="0.15">
      <c r="J8819" s="246">
        <f>IF(OR(B8819="",C8819="",E8819=""),"",B8819&amp;":"&amp;C8819&amp;":"&amp;E8819)</f>
      </c>
      <c r="K8819" s="247">
        <f>IF(A8819="","",A8819*D8819)</f>
      </c>
      <c r="L8819" s="246">
        <f>IF(A8819="","",IF(OR(A8819=1,A8819=0),H8819,0))</f>
      </c>
      <c r="M8819" s="246">
        <f>IF(A8819="","",IF(A8819=-1,H8819,0))</f>
      </c>
      <c r="N8819">
        <f>IF(J8819="","",IF(E8819="SGD",1,IF(E8819="USD",Settings!$B$22,IF(E8819="HKD",Settings!$B$23,1))))</f>
      </c>
      <c r="O8819">
        <f>IF(OR(B8819="",C8819="",E8819=""),0,(IF(A8819=-1,H8819,0)-IF(OR(A8819=1,A8819=0),H8819,0)+IF(A8819=2,H8819,0))*IF(E8819="SGD",1,IF(E8819="USD",Settings!$B$22,IF(E8819="HKD",Settings!$B$23,1))))</f>
        <v>0</v>
      </c>
      <c r="P8819">
        <f>IF(OR(B8819="",C8819="",E8819=""),0,IF(A8819=2,H8819*IF(E8819="SGD",1,IF(E8819="USD",Settings!$B$22,IF(E8819="HKD",Settings!$B$23,1))),0))</f>
        <v>0</v>
      </c>
      <c r="Q8819" s="312">
        <f>IF(OR(J8819="",G8819=""),"",G8819+ROW()/1000000)</f>
      </c>
      <c r="R8819" s="247">
        <f>IF(Q8819="","",SUMIFS(Txn[Signed Units],Txn[Key],J8819,Txn[Transaction Order],"&lt;="&amp;Q8819))</f>
      </c>
    </row>
    <row r="8820" spans="10:18" ht="15" customHeight="1" x14ac:dyDescent="0.15">
      <c r="J8820" s="246">
        <f>IF(OR(B8820="",C8820="",E8820=""),"",B8820&amp;":"&amp;C8820&amp;":"&amp;E8820)</f>
      </c>
      <c r="K8820" s="247">
        <f>IF(A8820="","",A8820*D8820)</f>
      </c>
      <c r="L8820" s="246">
        <f>IF(A8820="","",IF(OR(A8820=1,A8820=0),H8820,0))</f>
      </c>
      <c r="M8820" s="246">
        <f>IF(A8820="","",IF(A8820=-1,H8820,0))</f>
      </c>
      <c r="N8820">
        <f>IF(J8820="","",IF(E8820="SGD",1,IF(E8820="USD",Settings!$B$22,IF(E8820="HKD",Settings!$B$23,1))))</f>
      </c>
      <c r="O8820">
        <f>IF(OR(B8820="",C8820="",E8820=""),0,(IF(A8820=-1,H8820,0)-IF(OR(A8820=1,A8820=0),H8820,0)+IF(A8820=2,H8820,0))*IF(E8820="SGD",1,IF(E8820="USD",Settings!$B$22,IF(E8820="HKD",Settings!$B$23,1))))</f>
        <v>0</v>
      </c>
      <c r="P8820">
        <f>IF(OR(B8820="",C8820="",E8820=""),0,IF(A8820=2,H8820*IF(E8820="SGD",1,IF(E8820="USD",Settings!$B$22,IF(E8820="HKD",Settings!$B$23,1))),0))</f>
        <v>0</v>
      </c>
      <c r="Q8820" s="312">
        <f>IF(OR(J8820="",G8820=""),"",G8820+ROW()/1000000)</f>
      </c>
      <c r="R8820" s="247">
        <f>IF(Q8820="","",SUMIFS(Txn[Signed Units],Txn[Key],J8820,Txn[Transaction Order],"&lt;="&amp;Q8820))</f>
      </c>
    </row>
    <row r="8821" spans="10:18" ht="15" customHeight="1" x14ac:dyDescent="0.15">
      <c r="J8821" s="246">
        <f>IF(OR(B8821="",C8821="",E8821=""),"",B8821&amp;":"&amp;C8821&amp;":"&amp;E8821)</f>
      </c>
      <c r="K8821" s="247">
        <f>IF(A8821="","",A8821*D8821)</f>
      </c>
      <c r="L8821" s="246">
        <f>IF(A8821="","",IF(OR(A8821=1,A8821=0),H8821,0))</f>
      </c>
      <c r="M8821" s="246">
        <f>IF(A8821="","",IF(A8821=-1,H8821,0))</f>
      </c>
      <c r="N8821">
        <f>IF(J8821="","",IF(E8821="SGD",1,IF(E8821="USD",Settings!$B$22,IF(E8821="HKD",Settings!$B$23,1))))</f>
      </c>
      <c r="O8821">
        <f>IF(OR(B8821="",C8821="",E8821=""),0,(IF(A8821=-1,H8821,0)-IF(OR(A8821=1,A8821=0),H8821,0)+IF(A8821=2,H8821,0))*IF(E8821="SGD",1,IF(E8821="USD",Settings!$B$22,IF(E8821="HKD",Settings!$B$23,1))))</f>
        <v>0</v>
      </c>
      <c r="P8821">
        <f>IF(OR(B8821="",C8821="",E8821=""),0,IF(A8821=2,H8821*IF(E8821="SGD",1,IF(E8821="USD",Settings!$B$22,IF(E8821="HKD",Settings!$B$23,1))),0))</f>
        <v>0</v>
      </c>
      <c r="Q8821" s="312">
        <f>IF(OR(J8821="",G8821=""),"",G8821+ROW()/1000000)</f>
      </c>
      <c r="R8821" s="247">
        <f>IF(Q8821="","",SUMIFS(Txn[Signed Units],Txn[Key],J8821,Txn[Transaction Order],"&lt;="&amp;Q8821))</f>
      </c>
    </row>
    <row r="8822" spans="10:18" ht="15" customHeight="1" x14ac:dyDescent="0.15">
      <c r="J8822" s="246">
        <f>IF(OR(B8822="",C8822="",E8822=""),"",B8822&amp;":"&amp;C8822&amp;":"&amp;E8822)</f>
      </c>
      <c r="K8822" s="247">
        <f>IF(A8822="","",A8822*D8822)</f>
      </c>
      <c r="L8822" s="246">
        <f>IF(A8822="","",IF(OR(A8822=1,A8822=0),H8822,0))</f>
      </c>
      <c r="M8822" s="246">
        <f>IF(A8822="","",IF(A8822=-1,H8822,0))</f>
      </c>
      <c r="N8822">
        <f>IF(J8822="","",IF(E8822="SGD",1,IF(E8822="USD",Settings!$B$22,IF(E8822="HKD",Settings!$B$23,1))))</f>
      </c>
      <c r="O8822">
        <f>IF(OR(B8822="",C8822="",E8822=""),0,(IF(A8822=-1,H8822,0)-IF(OR(A8822=1,A8822=0),H8822,0)+IF(A8822=2,H8822,0))*IF(E8822="SGD",1,IF(E8822="USD",Settings!$B$22,IF(E8822="HKD",Settings!$B$23,1))))</f>
        <v>0</v>
      </c>
      <c r="P8822">
        <f>IF(OR(B8822="",C8822="",E8822=""),0,IF(A8822=2,H8822*IF(E8822="SGD",1,IF(E8822="USD",Settings!$B$22,IF(E8822="HKD",Settings!$B$23,1))),0))</f>
        <v>0</v>
      </c>
      <c r="Q8822" s="312">
        <f>IF(OR(J8822="",G8822=""),"",G8822+ROW()/1000000)</f>
      </c>
      <c r="R8822" s="247">
        <f>IF(Q8822="","",SUMIFS(Txn[Signed Units],Txn[Key],J8822,Txn[Transaction Order],"&lt;="&amp;Q8822))</f>
      </c>
    </row>
    <row r="8823" spans="10:18" ht="15" customHeight="1" x14ac:dyDescent="0.15">
      <c r="J8823" s="246">
        <f>IF(OR(B8823="",C8823="",E8823=""),"",B8823&amp;":"&amp;C8823&amp;":"&amp;E8823)</f>
      </c>
      <c r="K8823" s="247">
        <f>IF(A8823="","",A8823*D8823)</f>
      </c>
      <c r="L8823" s="246">
        <f>IF(A8823="","",IF(OR(A8823=1,A8823=0),H8823,0))</f>
      </c>
      <c r="M8823" s="246">
        <f>IF(A8823="","",IF(A8823=-1,H8823,0))</f>
      </c>
      <c r="N8823">
        <f>IF(J8823="","",IF(E8823="SGD",1,IF(E8823="USD",Settings!$B$22,IF(E8823="HKD",Settings!$B$23,1))))</f>
      </c>
      <c r="O8823">
        <f>IF(OR(B8823="",C8823="",E8823=""),0,(IF(A8823=-1,H8823,0)-IF(OR(A8823=1,A8823=0),H8823,0)+IF(A8823=2,H8823,0))*IF(E8823="SGD",1,IF(E8823="USD",Settings!$B$22,IF(E8823="HKD",Settings!$B$23,1))))</f>
        <v>0</v>
      </c>
      <c r="P8823">
        <f>IF(OR(B8823="",C8823="",E8823=""),0,IF(A8823=2,H8823*IF(E8823="SGD",1,IF(E8823="USD",Settings!$B$22,IF(E8823="HKD",Settings!$B$23,1))),0))</f>
        <v>0</v>
      </c>
      <c r="Q8823" s="312">
        <f>IF(OR(J8823="",G8823=""),"",G8823+ROW()/1000000)</f>
      </c>
      <c r="R8823" s="247">
        <f>IF(Q8823="","",SUMIFS(Txn[Signed Units],Txn[Key],J8823,Txn[Transaction Order],"&lt;="&amp;Q8823))</f>
      </c>
    </row>
    <row r="8824" spans="10:18" ht="15" customHeight="1" x14ac:dyDescent="0.15">
      <c r="J8824" s="246">
        <f>IF(OR(B8824="",C8824="",E8824=""),"",B8824&amp;":"&amp;C8824&amp;":"&amp;E8824)</f>
      </c>
      <c r="K8824" s="247">
        <f>IF(A8824="","",A8824*D8824)</f>
      </c>
      <c r="L8824" s="246">
        <f>IF(A8824="","",IF(OR(A8824=1,A8824=0),H8824,0))</f>
      </c>
      <c r="M8824" s="246">
        <f>IF(A8824="","",IF(A8824=-1,H8824,0))</f>
      </c>
      <c r="N8824">
        <f>IF(J8824="","",IF(E8824="SGD",1,IF(E8824="USD",Settings!$B$22,IF(E8824="HKD",Settings!$B$23,1))))</f>
      </c>
      <c r="O8824">
        <f>IF(OR(B8824="",C8824="",E8824=""),0,(IF(A8824=-1,H8824,0)-IF(OR(A8824=1,A8824=0),H8824,0)+IF(A8824=2,H8824,0))*IF(E8824="SGD",1,IF(E8824="USD",Settings!$B$22,IF(E8824="HKD",Settings!$B$23,1))))</f>
        <v>0</v>
      </c>
      <c r="P8824">
        <f>IF(OR(B8824="",C8824="",E8824=""),0,IF(A8824=2,H8824*IF(E8824="SGD",1,IF(E8824="USD",Settings!$B$22,IF(E8824="HKD",Settings!$B$23,1))),0))</f>
        <v>0</v>
      </c>
      <c r="Q8824" s="312">
        <f>IF(OR(J8824="",G8824=""),"",G8824+ROW()/1000000)</f>
      </c>
      <c r="R8824" s="247">
        <f>IF(Q8824="","",SUMIFS(Txn[Signed Units],Txn[Key],J8824,Txn[Transaction Order],"&lt;="&amp;Q8824))</f>
      </c>
    </row>
    <row r="8825" spans="10:18" ht="15" customHeight="1" x14ac:dyDescent="0.15">
      <c r="J8825" s="246">
        <f>IF(OR(B8825="",C8825="",E8825=""),"",B8825&amp;":"&amp;C8825&amp;":"&amp;E8825)</f>
      </c>
      <c r="K8825" s="247">
        <f>IF(A8825="","",A8825*D8825)</f>
      </c>
      <c r="L8825" s="246">
        <f>IF(A8825="","",IF(OR(A8825=1,A8825=0),H8825,0))</f>
      </c>
      <c r="M8825" s="246">
        <f>IF(A8825="","",IF(A8825=-1,H8825,0))</f>
      </c>
      <c r="N8825">
        <f>IF(J8825="","",IF(E8825="SGD",1,IF(E8825="USD",Settings!$B$22,IF(E8825="HKD",Settings!$B$23,1))))</f>
      </c>
      <c r="O8825">
        <f>IF(OR(B8825="",C8825="",E8825=""),0,(IF(A8825=-1,H8825,0)-IF(OR(A8825=1,A8825=0),H8825,0)+IF(A8825=2,H8825,0))*IF(E8825="SGD",1,IF(E8825="USD",Settings!$B$22,IF(E8825="HKD",Settings!$B$23,1))))</f>
        <v>0</v>
      </c>
      <c r="P8825">
        <f>IF(OR(B8825="",C8825="",E8825=""),0,IF(A8825=2,H8825*IF(E8825="SGD",1,IF(E8825="USD",Settings!$B$22,IF(E8825="HKD",Settings!$B$23,1))),0))</f>
        <v>0</v>
      </c>
      <c r="Q8825" s="312">
        <f>IF(OR(J8825="",G8825=""),"",G8825+ROW()/1000000)</f>
      </c>
      <c r="R8825" s="247">
        <f>IF(Q8825="","",SUMIFS(Txn[Signed Units],Txn[Key],J8825,Txn[Transaction Order],"&lt;="&amp;Q8825))</f>
      </c>
    </row>
    <row r="8826" spans="10:18" ht="15" customHeight="1" x14ac:dyDescent="0.15">
      <c r="J8826" s="246">
        <f>IF(OR(B8826="",C8826="",E8826=""),"",B8826&amp;":"&amp;C8826&amp;":"&amp;E8826)</f>
      </c>
      <c r="K8826" s="247">
        <f>IF(A8826="","",A8826*D8826)</f>
      </c>
      <c r="L8826" s="246">
        <f>IF(A8826="","",IF(OR(A8826=1,A8826=0),H8826,0))</f>
      </c>
      <c r="M8826" s="246">
        <f>IF(A8826="","",IF(A8826=-1,H8826,0))</f>
      </c>
      <c r="N8826">
        <f>IF(J8826="","",IF(E8826="SGD",1,IF(E8826="USD",Settings!$B$22,IF(E8826="HKD",Settings!$B$23,1))))</f>
      </c>
      <c r="O8826">
        <f>IF(OR(B8826="",C8826="",E8826=""),0,(IF(A8826=-1,H8826,0)-IF(OR(A8826=1,A8826=0),H8826,0)+IF(A8826=2,H8826,0))*IF(E8826="SGD",1,IF(E8826="USD",Settings!$B$22,IF(E8826="HKD",Settings!$B$23,1))))</f>
        <v>0</v>
      </c>
      <c r="P8826">
        <f>IF(OR(B8826="",C8826="",E8826=""),0,IF(A8826=2,H8826*IF(E8826="SGD",1,IF(E8826="USD",Settings!$B$22,IF(E8826="HKD",Settings!$B$23,1))),0))</f>
        <v>0</v>
      </c>
      <c r="Q8826" s="312">
        <f>IF(OR(J8826="",G8826=""),"",G8826+ROW()/1000000)</f>
      </c>
      <c r="R8826" s="247">
        <f>IF(Q8826="","",SUMIFS(Txn[Signed Units],Txn[Key],J8826,Txn[Transaction Order],"&lt;="&amp;Q8826))</f>
      </c>
    </row>
    <row r="8827" spans="10:18" ht="15" customHeight="1" x14ac:dyDescent="0.15">
      <c r="J8827" s="246">
        <f>IF(OR(B8827="",C8827="",E8827=""),"",B8827&amp;":"&amp;C8827&amp;":"&amp;E8827)</f>
      </c>
      <c r="K8827" s="247">
        <f>IF(A8827="","",A8827*D8827)</f>
      </c>
      <c r="L8827" s="246">
        <f>IF(A8827="","",IF(OR(A8827=1,A8827=0),H8827,0))</f>
      </c>
      <c r="M8827" s="246">
        <f>IF(A8827="","",IF(A8827=-1,H8827,0))</f>
      </c>
      <c r="N8827">
        <f>IF(J8827="","",IF(E8827="SGD",1,IF(E8827="USD",Settings!$B$22,IF(E8827="HKD",Settings!$B$23,1))))</f>
      </c>
      <c r="O8827">
        <f>IF(OR(B8827="",C8827="",E8827=""),0,(IF(A8827=-1,H8827,0)-IF(OR(A8827=1,A8827=0),H8827,0)+IF(A8827=2,H8827,0))*IF(E8827="SGD",1,IF(E8827="USD",Settings!$B$22,IF(E8827="HKD",Settings!$B$23,1))))</f>
        <v>0</v>
      </c>
      <c r="P8827">
        <f>IF(OR(B8827="",C8827="",E8827=""),0,IF(A8827=2,H8827*IF(E8827="SGD",1,IF(E8827="USD",Settings!$B$22,IF(E8827="HKD",Settings!$B$23,1))),0))</f>
        <v>0</v>
      </c>
      <c r="Q8827" s="312">
        <f>IF(OR(J8827="",G8827=""),"",G8827+ROW()/1000000)</f>
      </c>
      <c r="R8827" s="247">
        <f>IF(Q8827="","",SUMIFS(Txn[Signed Units],Txn[Key],J8827,Txn[Transaction Order],"&lt;="&amp;Q8827))</f>
      </c>
    </row>
    <row r="8828" spans="10:18" ht="15" customHeight="1" x14ac:dyDescent="0.15">
      <c r="J8828" s="246">
        <f>IF(OR(B8828="",C8828="",E8828=""),"",B8828&amp;":"&amp;C8828&amp;":"&amp;E8828)</f>
      </c>
      <c r="K8828" s="247">
        <f>IF(A8828="","",A8828*D8828)</f>
      </c>
      <c r="L8828" s="246">
        <f>IF(A8828="","",IF(OR(A8828=1,A8828=0),H8828,0))</f>
      </c>
      <c r="M8828" s="246">
        <f>IF(A8828="","",IF(A8828=-1,H8828,0))</f>
      </c>
      <c r="N8828">
        <f>IF(J8828="","",IF(E8828="SGD",1,IF(E8828="USD",Settings!$B$22,IF(E8828="HKD",Settings!$B$23,1))))</f>
      </c>
      <c r="O8828">
        <f>IF(OR(B8828="",C8828="",E8828=""),0,(IF(A8828=-1,H8828,0)-IF(OR(A8828=1,A8828=0),H8828,0)+IF(A8828=2,H8828,0))*IF(E8828="SGD",1,IF(E8828="USD",Settings!$B$22,IF(E8828="HKD",Settings!$B$23,1))))</f>
        <v>0</v>
      </c>
      <c r="P8828">
        <f>IF(OR(B8828="",C8828="",E8828=""),0,IF(A8828=2,H8828*IF(E8828="SGD",1,IF(E8828="USD",Settings!$B$22,IF(E8828="HKD",Settings!$B$23,1))),0))</f>
        <v>0</v>
      </c>
      <c r="Q8828" s="312">
        <f>IF(OR(J8828="",G8828=""),"",G8828+ROW()/1000000)</f>
      </c>
      <c r="R8828" s="247">
        <f>IF(Q8828="","",SUMIFS(Txn[Signed Units],Txn[Key],J8828,Txn[Transaction Order],"&lt;="&amp;Q8828))</f>
      </c>
    </row>
    <row r="8829" spans="10:18" ht="15" customHeight="1" x14ac:dyDescent="0.15">
      <c r="J8829" s="246">
        <f>IF(OR(B8829="",C8829="",E8829=""),"",B8829&amp;":"&amp;C8829&amp;":"&amp;E8829)</f>
      </c>
      <c r="K8829" s="247">
        <f>IF(A8829="","",A8829*D8829)</f>
      </c>
      <c r="L8829" s="246">
        <f>IF(A8829="","",IF(OR(A8829=1,A8829=0),H8829,0))</f>
      </c>
      <c r="M8829" s="246">
        <f>IF(A8829="","",IF(A8829=-1,H8829,0))</f>
      </c>
      <c r="N8829">
        <f>IF(J8829="","",IF(E8829="SGD",1,IF(E8829="USD",Settings!$B$22,IF(E8829="HKD",Settings!$B$23,1))))</f>
      </c>
      <c r="O8829">
        <f>IF(OR(B8829="",C8829="",E8829=""),0,(IF(A8829=-1,H8829,0)-IF(OR(A8829=1,A8829=0),H8829,0)+IF(A8829=2,H8829,0))*IF(E8829="SGD",1,IF(E8829="USD",Settings!$B$22,IF(E8829="HKD",Settings!$B$23,1))))</f>
        <v>0</v>
      </c>
      <c r="P8829">
        <f>IF(OR(B8829="",C8829="",E8829=""),0,IF(A8829=2,H8829*IF(E8829="SGD",1,IF(E8829="USD",Settings!$B$22,IF(E8829="HKD",Settings!$B$23,1))),0))</f>
        <v>0</v>
      </c>
      <c r="Q8829" s="312">
        <f>IF(OR(J8829="",G8829=""),"",G8829+ROW()/1000000)</f>
      </c>
      <c r="R8829" s="247">
        <f>IF(Q8829="","",SUMIFS(Txn[Signed Units],Txn[Key],J8829,Txn[Transaction Order],"&lt;="&amp;Q8829))</f>
      </c>
    </row>
    <row r="8830" spans="10:18" ht="15" customHeight="1" x14ac:dyDescent="0.15">
      <c r="J8830" s="246">
        <f>IF(OR(B8830="",C8830="",E8830=""),"",B8830&amp;":"&amp;C8830&amp;":"&amp;E8830)</f>
      </c>
      <c r="K8830" s="247">
        <f>IF(A8830="","",A8830*D8830)</f>
      </c>
      <c r="L8830" s="246">
        <f>IF(A8830="","",IF(OR(A8830=1,A8830=0),H8830,0))</f>
      </c>
      <c r="M8830" s="246">
        <f>IF(A8830="","",IF(A8830=-1,H8830,0))</f>
      </c>
      <c r="N8830">
        <f>IF(J8830="","",IF(E8830="SGD",1,IF(E8830="USD",Settings!$B$22,IF(E8830="HKD",Settings!$B$23,1))))</f>
      </c>
      <c r="O8830">
        <f>IF(OR(B8830="",C8830="",E8830=""),0,(IF(A8830=-1,H8830,0)-IF(OR(A8830=1,A8830=0),H8830,0)+IF(A8830=2,H8830,0))*IF(E8830="SGD",1,IF(E8830="USD",Settings!$B$22,IF(E8830="HKD",Settings!$B$23,1))))</f>
        <v>0</v>
      </c>
      <c r="P8830">
        <f>IF(OR(B8830="",C8830="",E8830=""),0,IF(A8830=2,H8830*IF(E8830="SGD",1,IF(E8830="USD",Settings!$B$22,IF(E8830="HKD",Settings!$B$23,1))),0))</f>
        <v>0</v>
      </c>
      <c r="Q8830" s="312">
        <f>IF(OR(J8830="",G8830=""),"",G8830+ROW()/1000000)</f>
      </c>
      <c r="R8830" s="247">
        <f>IF(Q8830="","",SUMIFS(Txn[Signed Units],Txn[Key],J8830,Txn[Transaction Order],"&lt;="&amp;Q8830))</f>
      </c>
    </row>
    <row r="8831" spans="10:18" ht="15" customHeight="1" x14ac:dyDescent="0.15">
      <c r="J8831" s="246">
        <f>IF(OR(B8831="",C8831="",E8831=""),"",B8831&amp;":"&amp;C8831&amp;":"&amp;E8831)</f>
      </c>
      <c r="K8831" s="247">
        <f>IF(A8831="","",A8831*D8831)</f>
      </c>
      <c r="L8831" s="246">
        <f>IF(A8831="","",IF(OR(A8831=1,A8831=0),H8831,0))</f>
      </c>
      <c r="M8831" s="246">
        <f>IF(A8831="","",IF(A8831=-1,H8831,0))</f>
      </c>
      <c r="N8831">
        <f>IF(J8831="","",IF(E8831="SGD",1,IF(E8831="USD",Settings!$B$22,IF(E8831="HKD",Settings!$B$23,1))))</f>
      </c>
      <c r="O8831">
        <f>IF(OR(B8831="",C8831="",E8831=""),0,(IF(A8831=-1,H8831,0)-IF(OR(A8831=1,A8831=0),H8831,0)+IF(A8831=2,H8831,0))*IF(E8831="SGD",1,IF(E8831="USD",Settings!$B$22,IF(E8831="HKD",Settings!$B$23,1))))</f>
        <v>0</v>
      </c>
      <c r="P8831">
        <f>IF(OR(B8831="",C8831="",E8831=""),0,IF(A8831=2,H8831*IF(E8831="SGD",1,IF(E8831="USD",Settings!$B$22,IF(E8831="HKD",Settings!$B$23,1))),0))</f>
        <v>0</v>
      </c>
      <c r="Q8831" s="312">
        <f>IF(OR(J8831="",G8831=""),"",G8831+ROW()/1000000)</f>
      </c>
      <c r="R8831" s="247">
        <f>IF(Q8831="","",SUMIFS(Txn[Signed Units],Txn[Key],J8831,Txn[Transaction Order],"&lt;="&amp;Q8831))</f>
      </c>
    </row>
    <row r="8832" spans="10:18" ht="15" customHeight="1" x14ac:dyDescent="0.15">
      <c r="J8832" s="246">
        <f>IF(OR(B8832="",C8832="",E8832=""),"",B8832&amp;":"&amp;C8832&amp;":"&amp;E8832)</f>
      </c>
      <c r="K8832" s="247">
        <f>IF(A8832="","",A8832*D8832)</f>
      </c>
      <c r="L8832" s="246">
        <f>IF(A8832="","",IF(OR(A8832=1,A8832=0),H8832,0))</f>
      </c>
      <c r="M8832" s="246">
        <f>IF(A8832="","",IF(A8832=-1,H8832,0))</f>
      </c>
      <c r="N8832">
        <f>IF(J8832="","",IF(E8832="SGD",1,IF(E8832="USD",Settings!$B$22,IF(E8832="HKD",Settings!$B$23,1))))</f>
      </c>
      <c r="O8832">
        <f>IF(OR(B8832="",C8832="",E8832=""),0,(IF(A8832=-1,H8832,0)-IF(OR(A8832=1,A8832=0),H8832,0)+IF(A8832=2,H8832,0))*IF(E8832="SGD",1,IF(E8832="USD",Settings!$B$22,IF(E8832="HKD",Settings!$B$23,1))))</f>
        <v>0</v>
      </c>
      <c r="P8832">
        <f>IF(OR(B8832="",C8832="",E8832=""),0,IF(A8832=2,H8832*IF(E8832="SGD",1,IF(E8832="USD",Settings!$B$22,IF(E8832="HKD",Settings!$B$23,1))),0))</f>
        <v>0</v>
      </c>
      <c r="Q8832" s="312">
        <f>IF(OR(J8832="",G8832=""),"",G8832+ROW()/1000000)</f>
      </c>
      <c r="R8832" s="247">
        <f>IF(Q8832="","",SUMIFS(Txn[Signed Units],Txn[Key],J8832,Txn[Transaction Order],"&lt;="&amp;Q8832))</f>
      </c>
    </row>
    <row r="8833" spans="10:18" ht="15" customHeight="1" x14ac:dyDescent="0.15">
      <c r="J8833" s="246">
        <f>IF(OR(B8833="",C8833="",E8833=""),"",B8833&amp;":"&amp;C8833&amp;":"&amp;E8833)</f>
      </c>
      <c r="K8833" s="247">
        <f>IF(A8833="","",A8833*D8833)</f>
      </c>
      <c r="L8833" s="246">
        <f>IF(A8833="","",IF(OR(A8833=1,A8833=0),H8833,0))</f>
      </c>
      <c r="M8833" s="246">
        <f>IF(A8833="","",IF(A8833=-1,H8833,0))</f>
      </c>
      <c r="N8833">
        <f>IF(J8833="","",IF(E8833="SGD",1,IF(E8833="USD",Settings!$B$22,IF(E8833="HKD",Settings!$B$23,1))))</f>
      </c>
      <c r="O8833">
        <f>IF(OR(B8833="",C8833="",E8833=""),0,(IF(A8833=-1,H8833,0)-IF(OR(A8833=1,A8833=0),H8833,0)+IF(A8833=2,H8833,0))*IF(E8833="SGD",1,IF(E8833="USD",Settings!$B$22,IF(E8833="HKD",Settings!$B$23,1))))</f>
        <v>0</v>
      </c>
      <c r="P8833">
        <f>IF(OR(B8833="",C8833="",E8833=""),0,IF(A8833=2,H8833*IF(E8833="SGD",1,IF(E8833="USD",Settings!$B$22,IF(E8833="HKD",Settings!$B$23,1))),0))</f>
        <v>0</v>
      </c>
      <c r="Q8833" s="312">
        <f>IF(OR(J8833="",G8833=""),"",G8833+ROW()/1000000)</f>
      </c>
      <c r="R8833" s="247">
        <f>IF(Q8833="","",SUMIFS(Txn[Signed Units],Txn[Key],J8833,Txn[Transaction Order],"&lt;="&amp;Q8833))</f>
      </c>
    </row>
    <row r="8834" spans="10:18" ht="15" customHeight="1" x14ac:dyDescent="0.15">
      <c r="J8834" s="246">
        <f>IF(OR(B8834="",C8834="",E8834=""),"",B8834&amp;":"&amp;C8834&amp;":"&amp;E8834)</f>
      </c>
      <c r="K8834" s="247">
        <f>IF(A8834="","",A8834*D8834)</f>
      </c>
      <c r="L8834" s="246">
        <f>IF(A8834="","",IF(OR(A8834=1,A8834=0),H8834,0))</f>
      </c>
      <c r="M8834" s="246">
        <f>IF(A8834="","",IF(A8834=-1,H8834,0))</f>
      </c>
      <c r="N8834">
        <f>IF(J8834="","",IF(E8834="SGD",1,IF(E8834="USD",Settings!$B$22,IF(E8834="HKD",Settings!$B$23,1))))</f>
      </c>
      <c r="O8834">
        <f>IF(OR(B8834="",C8834="",E8834=""),0,(IF(A8834=-1,H8834,0)-IF(OR(A8834=1,A8834=0),H8834,0)+IF(A8834=2,H8834,0))*IF(E8834="SGD",1,IF(E8834="USD",Settings!$B$22,IF(E8834="HKD",Settings!$B$23,1))))</f>
        <v>0</v>
      </c>
      <c r="P8834">
        <f>IF(OR(B8834="",C8834="",E8834=""),0,IF(A8834=2,H8834*IF(E8834="SGD",1,IF(E8834="USD",Settings!$B$22,IF(E8834="HKD",Settings!$B$23,1))),0))</f>
        <v>0</v>
      </c>
      <c r="Q8834" s="312">
        <f>IF(OR(J8834="",G8834=""),"",G8834+ROW()/1000000)</f>
      </c>
      <c r="R8834" s="247">
        <f>IF(Q8834="","",SUMIFS(Txn[Signed Units],Txn[Key],J8834,Txn[Transaction Order],"&lt;="&amp;Q8834))</f>
      </c>
    </row>
    <row r="8835" spans="10:18" ht="15" customHeight="1" x14ac:dyDescent="0.15">
      <c r="J8835" s="246">
        <f>IF(OR(B8835="",C8835="",E8835=""),"",B8835&amp;":"&amp;C8835&amp;":"&amp;E8835)</f>
      </c>
      <c r="K8835" s="247">
        <f>IF(A8835="","",A8835*D8835)</f>
      </c>
      <c r="L8835" s="246">
        <f>IF(A8835="","",IF(OR(A8835=1,A8835=0),H8835,0))</f>
      </c>
      <c r="M8835" s="246">
        <f>IF(A8835="","",IF(A8835=-1,H8835,0))</f>
      </c>
      <c r="N8835">
        <f>IF(J8835="","",IF(E8835="SGD",1,IF(E8835="USD",Settings!$B$22,IF(E8835="HKD",Settings!$B$23,1))))</f>
      </c>
      <c r="O8835">
        <f>IF(OR(B8835="",C8835="",E8835=""),0,(IF(A8835=-1,H8835,0)-IF(OR(A8835=1,A8835=0),H8835,0)+IF(A8835=2,H8835,0))*IF(E8835="SGD",1,IF(E8835="USD",Settings!$B$22,IF(E8835="HKD",Settings!$B$23,1))))</f>
        <v>0</v>
      </c>
      <c r="P8835">
        <f>IF(OR(B8835="",C8835="",E8835=""),0,IF(A8835=2,H8835*IF(E8835="SGD",1,IF(E8835="USD",Settings!$B$22,IF(E8835="HKD",Settings!$B$23,1))),0))</f>
        <v>0</v>
      </c>
      <c r="Q8835" s="312">
        <f>IF(OR(J8835="",G8835=""),"",G8835+ROW()/1000000)</f>
      </c>
      <c r="R8835" s="247">
        <f>IF(Q8835="","",SUMIFS(Txn[Signed Units],Txn[Key],J8835,Txn[Transaction Order],"&lt;="&amp;Q8835))</f>
      </c>
    </row>
    <row r="8836" spans="10:18" ht="15" customHeight="1" x14ac:dyDescent="0.15">
      <c r="J8836" s="246">
        <f>IF(OR(B8836="",C8836="",E8836=""),"",B8836&amp;":"&amp;C8836&amp;":"&amp;E8836)</f>
      </c>
      <c r="K8836" s="247">
        <f>IF(A8836="","",A8836*D8836)</f>
      </c>
      <c r="L8836" s="246">
        <f>IF(A8836="","",IF(OR(A8836=1,A8836=0),H8836,0))</f>
      </c>
      <c r="M8836" s="246">
        <f>IF(A8836="","",IF(A8836=-1,H8836,0))</f>
      </c>
      <c r="N8836">
        <f>IF(J8836="","",IF(E8836="SGD",1,IF(E8836="USD",Settings!$B$22,IF(E8836="HKD",Settings!$B$23,1))))</f>
      </c>
      <c r="O8836">
        <f>IF(OR(B8836="",C8836="",E8836=""),0,(IF(A8836=-1,H8836,0)-IF(OR(A8836=1,A8836=0),H8836,0)+IF(A8836=2,H8836,0))*IF(E8836="SGD",1,IF(E8836="USD",Settings!$B$22,IF(E8836="HKD",Settings!$B$23,1))))</f>
        <v>0</v>
      </c>
      <c r="P8836">
        <f>IF(OR(B8836="",C8836="",E8836=""),0,IF(A8836=2,H8836*IF(E8836="SGD",1,IF(E8836="USD",Settings!$B$22,IF(E8836="HKD",Settings!$B$23,1))),0))</f>
        <v>0</v>
      </c>
      <c r="Q8836" s="312">
        <f>IF(OR(J8836="",G8836=""),"",G8836+ROW()/1000000)</f>
      </c>
      <c r="R8836" s="247">
        <f>IF(Q8836="","",SUMIFS(Txn[Signed Units],Txn[Key],J8836,Txn[Transaction Order],"&lt;="&amp;Q8836))</f>
      </c>
    </row>
    <row r="8837" spans="10:18" ht="15" customHeight="1" x14ac:dyDescent="0.15">
      <c r="J8837" s="246">
        <f>IF(OR(B8837="",C8837="",E8837=""),"",B8837&amp;":"&amp;C8837&amp;":"&amp;E8837)</f>
      </c>
      <c r="K8837" s="247">
        <f>IF(A8837="","",A8837*D8837)</f>
      </c>
      <c r="L8837" s="246">
        <f>IF(A8837="","",IF(OR(A8837=1,A8837=0),H8837,0))</f>
      </c>
      <c r="M8837" s="246">
        <f>IF(A8837="","",IF(A8837=-1,H8837,0))</f>
      </c>
      <c r="N8837">
        <f>IF(J8837="","",IF(E8837="SGD",1,IF(E8837="USD",Settings!$B$22,IF(E8837="HKD",Settings!$B$23,1))))</f>
      </c>
      <c r="O8837">
        <f>IF(OR(B8837="",C8837="",E8837=""),0,(IF(A8837=-1,H8837,0)-IF(OR(A8837=1,A8837=0),H8837,0)+IF(A8837=2,H8837,0))*IF(E8837="SGD",1,IF(E8837="USD",Settings!$B$22,IF(E8837="HKD",Settings!$B$23,1))))</f>
        <v>0</v>
      </c>
      <c r="P8837">
        <f>IF(OR(B8837="",C8837="",E8837=""),0,IF(A8837=2,H8837*IF(E8837="SGD",1,IF(E8837="USD",Settings!$B$22,IF(E8837="HKD",Settings!$B$23,1))),0))</f>
        <v>0</v>
      </c>
      <c r="Q8837" s="312">
        <f>IF(OR(J8837="",G8837=""),"",G8837+ROW()/1000000)</f>
      </c>
      <c r="R8837" s="247">
        <f>IF(Q8837="","",SUMIFS(Txn[Signed Units],Txn[Key],J8837,Txn[Transaction Order],"&lt;="&amp;Q8837))</f>
      </c>
    </row>
    <row r="8838" spans="10:18" ht="15" customHeight="1" x14ac:dyDescent="0.15">
      <c r="J8838" s="246">
        <f>IF(OR(B8838="",C8838="",E8838=""),"",B8838&amp;":"&amp;C8838&amp;":"&amp;E8838)</f>
      </c>
      <c r="K8838" s="247">
        <f>IF(A8838="","",A8838*D8838)</f>
      </c>
      <c r="L8838" s="246">
        <f>IF(A8838="","",IF(OR(A8838=1,A8838=0),H8838,0))</f>
      </c>
      <c r="M8838" s="246">
        <f>IF(A8838="","",IF(A8838=-1,H8838,0))</f>
      </c>
      <c r="N8838">
        <f>IF(J8838="","",IF(E8838="SGD",1,IF(E8838="USD",Settings!$B$22,IF(E8838="HKD",Settings!$B$23,1))))</f>
      </c>
      <c r="O8838">
        <f>IF(OR(B8838="",C8838="",E8838=""),0,(IF(A8838=-1,H8838,0)-IF(OR(A8838=1,A8838=0),H8838,0)+IF(A8838=2,H8838,0))*IF(E8838="SGD",1,IF(E8838="USD",Settings!$B$22,IF(E8838="HKD",Settings!$B$23,1))))</f>
        <v>0</v>
      </c>
      <c r="P8838">
        <f>IF(OR(B8838="",C8838="",E8838=""),0,IF(A8838=2,H8838*IF(E8838="SGD",1,IF(E8838="USD",Settings!$B$22,IF(E8838="HKD",Settings!$B$23,1))),0))</f>
        <v>0</v>
      </c>
      <c r="Q8838" s="312">
        <f>IF(OR(J8838="",G8838=""),"",G8838+ROW()/1000000)</f>
      </c>
      <c r="R8838" s="247">
        <f>IF(Q8838="","",SUMIFS(Txn[Signed Units],Txn[Key],J8838,Txn[Transaction Order],"&lt;="&amp;Q8838))</f>
      </c>
    </row>
    <row r="8839" spans="10:18" ht="15" customHeight="1" x14ac:dyDescent="0.15">
      <c r="J8839" s="246">
        <f>IF(OR(B8839="",C8839="",E8839=""),"",B8839&amp;":"&amp;C8839&amp;":"&amp;E8839)</f>
      </c>
      <c r="K8839" s="247">
        <f>IF(A8839="","",A8839*D8839)</f>
      </c>
      <c r="L8839" s="246">
        <f>IF(A8839="","",IF(OR(A8839=1,A8839=0),H8839,0))</f>
      </c>
      <c r="M8839" s="246">
        <f>IF(A8839="","",IF(A8839=-1,H8839,0))</f>
      </c>
      <c r="N8839">
        <f>IF(J8839="","",IF(E8839="SGD",1,IF(E8839="USD",Settings!$B$22,IF(E8839="HKD",Settings!$B$23,1))))</f>
      </c>
      <c r="O8839">
        <f>IF(OR(B8839="",C8839="",E8839=""),0,(IF(A8839=-1,H8839,0)-IF(OR(A8839=1,A8839=0),H8839,0)+IF(A8839=2,H8839,0))*IF(E8839="SGD",1,IF(E8839="USD",Settings!$B$22,IF(E8839="HKD",Settings!$B$23,1))))</f>
        <v>0</v>
      </c>
      <c r="P8839">
        <f>IF(OR(B8839="",C8839="",E8839=""),0,IF(A8839=2,H8839*IF(E8839="SGD",1,IF(E8839="USD",Settings!$B$22,IF(E8839="HKD",Settings!$B$23,1))),0))</f>
        <v>0</v>
      </c>
      <c r="Q8839" s="312">
        <f>IF(OR(J8839="",G8839=""),"",G8839+ROW()/1000000)</f>
      </c>
      <c r="R8839" s="247">
        <f>IF(Q8839="","",SUMIFS(Txn[Signed Units],Txn[Key],J8839,Txn[Transaction Order],"&lt;="&amp;Q8839))</f>
      </c>
    </row>
    <row r="8840" spans="10:18" ht="15" customHeight="1" x14ac:dyDescent="0.15">
      <c r="J8840" s="246">
        <f>IF(OR(B8840="",C8840="",E8840=""),"",B8840&amp;":"&amp;C8840&amp;":"&amp;E8840)</f>
      </c>
      <c r="K8840" s="247">
        <f>IF(A8840="","",A8840*D8840)</f>
      </c>
      <c r="L8840" s="246">
        <f>IF(A8840="","",IF(OR(A8840=1,A8840=0),H8840,0))</f>
      </c>
      <c r="M8840" s="246">
        <f>IF(A8840="","",IF(A8840=-1,H8840,0))</f>
      </c>
      <c r="N8840">
        <f>IF(J8840="","",IF(E8840="SGD",1,IF(E8840="USD",Settings!$B$22,IF(E8840="HKD",Settings!$B$23,1))))</f>
      </c>
      <c r="O8840">
        <f>IF(OR(B8840="",C8840="",E8840=""),0,(IF(A8840=-1,H8840,0)-IF(OR(A8840=1,A8840=0),H8840,0)+IF(A8840=2,H8840,0))*IF(E8840="SGD",1,IF(E8840="USD",Settings!$B$22,IF(E8840="HKD",Settings!$B$23,1))))</f>
        <v>0</v>
      </c>
      <c r="P8840">
        <f>IF(OR(B8840="",C8840="",E8840=""),0,IF(A8840=2,H8840*IF(E8840="SGD",1,IF(E8840="USD",Settings!$B$22,IF(E8840="HKD",Settings!$B$23,1))),0))</f>
        <v>0</v>
      </c>
      <c r="Q8840" s="312">
        <f>IF(OR(J8840="",G8840=""),"",G8840+ROW()/1000000)</f>
      </c>
      <c r="R8840" s="247">
        <f>IF(Q8840="","",SUMIFS(Txn[Signed Units],Txn[Key],J8840,Txn[Transaction Order],"&lt;="&amp;Q8840))</f>
      </c>
    </row>
    <row r="8841" spans="10:18" ht="15" customHeight="1" x14ac:dyDescent="0.15">
      <c r="J8841" s="246">
        <f>IF(OR(B8841="",C8841="",E8841=""),"",B8841&amp;":"&amp;C8841&amp;":"&amp;E8841)</f>
      </c>
      <c r="K8841" s="247">
        <f>IF(A8841="","",A8841*D8841)</f>
      </c>
      <c r="L8841" s="246">
        <f>IF(A8841="","",IF(OR(A8841=1,A8841=0),H8841,0))</f>
      </c>
      <c r="M8841" s="246">
        <f>IF(A8841="","",IF(A8841=-1,H8841,0))</f>
      </c>
      <c r="N8841">
        <f>IF(J8841="","",IF(E8841="SGD",1,IF(E8841="USD",Settings!$B$22,IF(E8841="HKD",Settings!$B$23,1))))</f>
      </c>
      <c r="O8841">
        <f>IF(OR(B8841="",C8841="",E8841=""),0,(IF(A8841=-1,H8841,0)-IF(OR(A8841=1,A8841=0),H8841,0)+IF(A8841=2,H8841,0))*IF(E8841="SGD",1,IF(E8841="USD",Settings!$B$22,IF(E8841="HKD",Settings!$B$23,1))))</f>
        <v>0</v>
      </c>
      <c r="P8841">
        <f>IF(OR(B8841="",C8841="",E8841=""),0,IF(A8841=2,H8841*IF(E8841="SGD",1,IF(E8841="USD",Settings!$B$22,IF(E8841="HKD",Settings!$B$23,1))),0))</f>
        <v>0</v>
      </c>
      <c r="Q8841" s="312">
        <f>IF(OR(J8841="",G8841=""),"",G8841+ROW()/1000000)</f>
      </c>
      <c r="R8841" s="247">
        <f>IF(Q8841="","",SUMIFS(Txn[Signed Units],Txn[Key],J8841,Txn[Transaction Order],"&lt;="&amp;Q8841))</f>
      </c>
    </row>
    <row r="8842" spans="10:18" ht="15" customHeight="1" x14ac:dyDescent="0.15">
      <c r="J8842" s="246">
        <f>IF(OR(B8842="",C8842="",E8842=""),"",B8842&amp;":"&amp;C8842&amp;":"&amp;E8842)</f>
      </c>
      <c r="K8842" s="247">
        <f>IF(A8842="","",A8842*D8842)</f>
      </c>
      <c r="L8842" s="246">
        <f>IF(A8842="","",IF(OR(A8842=1,A8842=0),H8842,0))</f>
      </c>
      <c r="M8842" s="246">
        <f>IF(A8842="","",IF(A8842=-1,H8842,0))</f>
      </c>
      <c r="N8842">
        <f>IF(J8842="","",IF(E8842="SGD",1,IF(E8842="USD",Settings!$B$22,IF(E8842="HKD",Settings!$B$23,1))))</f>
      </c>
      <c r="O8842">
        <f>IF(OR(B8842="",C8842="",E8842=""),0,(IF(A8842=-1,H8842,0)-IF(OR(A8842=1,A8842=0),H8842,0)+IF(A8842=2,H8842,0))*IF(E8842="SGD",1,IF(E8842="USD",Settings!$B$22,IF(E8842="HKD",Settings!$B$23,1))))</f>
        <v>0</v>
      </c>
      <c r="P8842">
        <f>IF(OR(B8842="",C8842="",E8842=""),0,IF(A8842=2,H8842*IF(E8842="SGD",1,IF(E8842="USD",Settings!$B$22,IF(E8842="HKD",Settings!$B$23,1))),0))</f>
        <v>0</v>
      </c>
      <c r="Q8842" s="312">
        <f>IF(OR(J8842="",G8842=""),"",G8842+ROW()/1000000)</f>
      </c>
      <c r="R8842" s="247">
        <f>IF(Q8842="","",SUMIFS(Txn[Signed Units],Txn[Key],J8842,Txn[Transaction Order],"&lt;="&amp;Q8842))</f>
      </c>
    </row>
    <row r="8843" spans="10:18" ht="15" customHeight="1" x14ac:dyDescent="0.15">
      <c r="J8843" s="246">
        <f>IF(OR(B8843="",C8843="",E8843=""),"",B8843&amp;":"&amp;C8843&amp;":"&amp;E8843)</f>
      </c>
      <c r="K8843" s="247">
        <f>IF(A8843="","",A8843*D8843)</f>
      </c>
      <c r="L8843" s="246">
        <f>IF(A8843="","",IF(OR(A8843=1,A8843=0),H8843,0))</f>
      </c>
      <c r="M8843" s="246">
        <f>IF(A8843="","",IF(A8843=-1,H8843,0))</f>
      </c>
      <c r="N8843">
        <f>IF(J8843="","",IF(E8843="SGD",1,IF(E8843="USD",Settings!$B$22,IF(E8843="HKD",Settings!$B$23,1))))</f>
      </c>
      <c r="O8843">
        <f>IF(OR(B8843="",C8843="",E8843=""),0,(IF(A8843=-1,H8843,0)-IF(OR(A8843=1,A8843=0),H8843,0)+IF(A8843=2,H8843,0))*IF(E8843="SGD",1,IF(E8843="USD",Settings!$B$22,IF(E8843="HKD",Settings!$B$23,1))))</f>
        <v>0</v>
      </c>
      <c r="P8843">
        <f>IF(OR(B8843="",C8843="",E8843=""),0,IF(A8843=2,H8843*IF(E8843="SGD",1,IF(E8843="USD",Settings!$B$22,IF(E8843="HKD",Settings!$B$23,1))),0))</f>
        <v>0</v>
      </c>
      <c r="Q8843" s="312">
        <f>IF(OR(J8843="",G8843=""),"",G8843+ROW()/1000000)</f>
      </c>
      <c r="R8843" s="247">
        <f>IF(Q8843="","",SUMIFS(Txn[Signed Units],Txn[Key],J8843,Txn[Transaction Order],"&lt;="&amp;Q8843))</f>
      </c>
    </row>
    <row r="8844" spans="10:18" ht="15" customHeight="1" x14ac:dyDescent="0.15">
      <c r="J8844" s="246">
        <f>IF(OR(B8844="",C8844="",E8844=""),"",B8844&amp;":"&amp;C8844&amp;":"&amp;E8844)</f>
      </c>
      <c r="K8844" s="247">
        <f>IF(A8844="","",A8844*D8844)</f>
      </c>
      <c r="L8844" s="246">
        <f>IF(A8844="","",IF(OR(A8844=1,A8844=0),H8844,0))</f>
      </c>
      <c r="M8844" s="246">
        <f>IF(A8844="","",IF(A8844=-1,H8844,0))</f>
      </c>
      <c r="N8844">
        <f>IF(J8844="","",IF(E8844="SGD",1,IF(E8844="USD",Settings!$B$22,IF(E8844="HKD",Settings!$B$23,1))))</f>
      </c>
      <c r="O8844">
        <f>IF(OR(B8844="",C8844="",E8844=""),0,(IF(A8844=-1,H8844,0)-IF(OR(A8844=1,A8844=0),H8844,0)+IF(A8844=2,H8844,0))*IF(E8844="SGD",1,IF(E8844="USD",Settings!$B$22,IF(E8844="HKD",Settings!$B$23,1))))</f>
        <v>0</v>
      </c>
      <c r="P8844">
        <f>IF(OR(B8844="",C8844="",E8844=""),0,IF(A8844=2,H8844*IF(E8844="SGD",1,IF(E8844="USD",Settings!$B$22,IF(E8844="HKD",Settings!$B$23,1))),0))</f>
        <v>0</v>
      </c>
      <c r="Q8844" s="312">
        <f>IF(OR(J8844="",G8844=""),"",G8844+ROW()/1000000)</f>
      </c>
      <c r="R8844" s="247">
        <f>IF(Q8844="","",SUMIFS(Txn[Signed Units],Txn[Key],J8844,Txn[Transaction Order],"&lt;="&amp;Q8844))</f>
      </c>
    </row>
    <row r="8845" spans="10:18" ht="15" customHeight="1" x14ac:dyDescent="0.15">
      <c r="J8845" s="246">
        <f>IF(OR(B8845="",C8845="",E8845=""),"",B8845&amp;":"&amp;C8845&amp;":"&amp;E8845)</f>
      </c>
      <c r="K8845" s="247">
        <f>IF(A8845="","",A8845*D8845)</f>
      </c>
      <c r="L8845" s="246">
        <f>IF(A8845="","",IF(OR(A8845=1,A8845=0),H8845,0))</f>
      </c>
      <c r="M8845" s="246">
        <f>IF(A8845="","",IF(A8845=-1,H8845,0))</f>
      </c>
      <c r="N8845">
        <f>IF(J8845="","",IF(E8845="SGD",1,IF(E8845="USD",Settings!$B$22,IF(E8845="HKD",Settings!$B$23,1))))</f>
      </c>
      <c r="O8845">
        <f>IF(OR(B8845="",C8845="",E8845=""),0,(IF(A8845=-1,H8845,0)-IF(OR(A8845=1,A8845=0),H8845,0)+IF(A8845=2,H8845,0))*IF(E8845="SGD",1,IF(E8845="USD",Settings!$B$22,IF(E8845="HKD",Settings!$B$23,1))))</f>
        <v>0</v>
      </c>
      <c r="P8845">
        <f>IF(OR(B8845="",C8845="",E8845=""),0,IF(A8845=2,H8845*IF(E8845="SGD",1,IF(E8845="USD",Settings!$B$22,IF(E8845="HKD",Settings!$B$23,1))),0))</f>
        <v>0</v>
      </c>
      <c r="Q8845" s="312">
        <f>IF(OR(J8845="",G8845=""),"",G8845+ROW()/1000000)</f>
      </c>
      <c r="R8845" s="247">
        <f>IF(Q8845="","",SUMIFS(Txn[Signed Units],Txn[Key],J8845,Txn[Transaction Order],"&lt;="&amp;Q8845))</f>
      </c>
    </row>
    <row r="8846" spans="10:18" ht="15" customHeight="1" x14ac:dyDescent="0.15">
      <c r="J8846" s="246">
        <f>IF(OR(B8846="",C8846="",E8846=""),"",B8846&amp;":"&amp;C8846&amp;":"&amp;E8846)</f>
      </c>
      <c r="K8846" s="247">
        <f>IF(A8846="","",A8846*D8846)</f>
      </c>
      <c r="L8846" s="246">
        <f>IF(A8846="","",IF(OR(A8846=1,A8846=0),H8846,0))</f>
      </c>
      <c r="M8846" s="246">
        <f>IF(A8846="","",IF(A8846=-1,H8846,0))</f>
      </c>
      <c r="N8846">
        <f>IF(J8846="","",IF(E8846="SGD",1,IF(E8846="USD",Settings!$B$22,IF(E8846="HKD",Settings!$B$23,1))))</f>
      </c>
      <c r="O8846">
        <f>IF(OR(B8846="",C8846="",E8846=""),0,(IF(A8846=-1,H8846,0)-IF(OR(A8846=1,A8846=0),H8846,0)+IF(A8846=2,H8846,0))*IF(E8846="SGD",1,IF(E8846="USD",Settings!$B$22,IF(E8846="HKD",Settings!$B$23,1))))</f>
        <v>0</v>
      </c>
      <c r="P8846">
        <f>IF(OR(B8846="",C8846="",E8846=""),0,IF(A8846=2,H8846*IF(E8846="SGD",1,IF(E8846="USD",Settings!$B$22,IF(E8846="HKD",Settings!$B$23,1))),0))</f>
        <v>0</v>
      </c>
      <c r="Q8846" s="312">
        <f>IF(OR(J8846="",G8846=""),"",G8846+ROW()/1000000)</f>
      </c>
      <c r="R8846" s="247">
        <f>IF(Q8846="","",SUMIFS(Txn[Signed Units],Txn[Key],J8846,Txn[Transaction Order],"&lt;="&amp;Q8846))</f>
      </c>
    </row>
    <row r="8847" spans="10:18" ht="15" customHeight="1" x14ac:dyDescent="0.15">
      <c r="J8847" s="246">
        <f>IF(OR(B8847="",C8847="",E8847=""),"",B8847&amp;":"&amp;C8847&amp;":"&amp;E8847)</f>
      </c>
      <c r="K8847" s="247">
        <f>IF(A8847="","",A8847*D8847)</f>
      </c>
      <c r="L8847" s="246">
        <f>IF(A8847="","",IF(OR(A8847=1,A8847=0),H8847,0))</f>
      </c>
      <c r="M8847" s="246">
        <f>IF(A8847="","",IF(A8847=-1,H8847,0))</f>
      </c>
      <c r="N8847">
        <f>IF(J8847="","",IF(E8847="SGD",1,IF(E8847="USD",Settings!$B$22,IF(E8847="HKD",Settings!$B$23,1))))</f>
      </c>
      <c r="O8847">
        <f>IF(OR(B8847="",C8847="",E8847=""),0,(IF(A8847=-1,H8847,0)-IF(OR(A8847=1,A8847=0),H8847,0)+IF(A8847=2,H8847,0))*IF(E8847="SGD",1,IF(E8847="USD",Settings!$B$22,IF(E8847="HKD",Settings!$B$23,1))))</f>
        <v>0</v>
      </c>
      <c r="P8847">
        <f>IF(OR(B8847="",C8847="",E8847=""),0,IF(A8847=2,H8847*IF(E8847="SGD",1,IF(E8847="USD",Settings!$B$22,IF(E8847="HKD",Settings!$B$23,1))),0))</f>
        <v>0</v>
      </c>
      <c r="Q8847" s="312">
        <f>IF(OR(J8847="",G8847=""),"",G8847+ROW()/1000000)</f>
      </c>
      <c r="R8847" s="247">
        <f>IF(Q8847="","",SUMIFS(Txn[Signed Units],Txn[Key],J8847,Txn[Transaction Order],"&lt;="&amp;Q8847))</f>
      </c>
    </row>
    <row r="8848" spans="10:18" ht="15" customHeight="1" x14ac:dyDescent="0.15">
      <c r="J8848" s="246">
        <f>IF(OR(B8848="",C8848="",E8848=""),"",B8848&amp;":"&amp;C8848&amp;":"&amp;E8848)</f>
      </c>
      <c r="K8848" s="247">
        <f>IF(A8848="","",A8848*D8848)</f>
      </c>
      <c r="L8848" s="246">
        <f>IF(A8848="","",IF(OR(A8848=1,A8848=0),H8848,0))</f>
      </c>
      <c r="M8848" s="246">
        <f>IF(A8848="","",IF(A8848=-1,H8848,0))</f>
      </c>
      <c r="N8848">
        <f>IF(J8848="","",IF(E8848="SGD",1,IF(E8848="USD",Settings!$B$22,IF(E8848="HKD",Settings!$B$23,1))))</f>
      </c>
      <c r="O8848">
        <f>IF(OR(B8848="",C8848="",E8848=""),0,(IF(A8848=-1,H8848,0)-IF(OR(A8848=1,A8848=0),H8848,0)+IF(A8848=2,H8848,0))*IF(E8848="SGD",1,IF(E8848="USD",Settings!$B$22,IF(E8848="HKD",Settings!$B$23,1))))</f>
        <v>0</v>
      </c>
      <c r="P8848">
        <f>IF(OR(B8848="",C8848="",E8848=""),0,IF(A8848=2,H8848*IF(E8848="SGD",1,IF(E8848="USD",Settings!$B$22,IF(E8848="HKD",Settings!$B$23,1))),0))</f>
        <v>0</v>
      </c>
      <c r="Q8848" s="312">
        <f>IF(OR(J8848="",G8848=""),"",G8848+ROW()/1000000)</f>
      </c>
      <c r="R8848" s="247">
        <f>IF(Q8848="","",SUMIFS(Txn[Signed Units],Txn[Key],J8848,Txn[Transaction Order],"&lt;="&amp;Q8848))</f>
      </c>
    </row>
    <row r="8849" spans="10:18" ht="15" customHeight="1" x14ac:dyDescent="0.15">
      <c r="J8849" s="246">
        <f>IF(OR(B8849="",C8849="",E8849=""),"",B8849&amp;":"&amp;C8849&amp;":"&amp;E8849)</f>
      </c>
      <c r="K8849" s="247">
        <f>IF(A8849="","",A8849*D8849)</f>
      </c>
      <c r="L8849" s="246">
        <f>IF(A8849="","",IF(OR(A8849=1,A8849=0),H8849,0))</f>
      </c>
      <c r="M8849" s="246">
        <f>IF(A8849="","",IF(A8849=-1,H8849,0))</f>
      </c>
      <c r="N8849">
        <f>IF(J8849="","",IF(E8849="SGD",1,IF(E8849="USD",Settings!$B$22,IF(E8849="HKD",Settings!$B$23,1))))</f>
      </c>
      <c r="O8849">
        <f>IF(OR(B8849="",C8849="",E8849=""),0,(IF(A8849=-1,H8849,0)-IF(OR(A8849=1,A8849=0),H8849,0)+IF(A8849=2,H8849,0))*IF(E8849="SGD",1,IF(E8849="USD",Settings!$B$22,IF(E8849="HKD",Settings!$B$23,1))))</f>
        <v>0</v>
      </c>
      <c r="P8849">
        <f>IF(OR(B8849="",C8849="",E8849=""),0,IF(A8849=2,H8849*IF(E8849="SGD",1,IF(E8849="USD",Settings!$B$22,IF(E8849="HKD",Settings!$B$23,1))),0))</f>
        <v>0</v>
      </c>
      <c r="Q8849" s="312">
        <f>IF(OR(J8849="",G8849=""),"",G8849+ROW()/1000000)</f>
      </c>
      <c r="R8849" s="247">
        <f>IF(Q8849="","",SUMIFS(Txn[Signed Units],Txn[Key],J8849,Txn[Transaction Order],"&lt;="&amp;Q8849))</f>
      </c>
    </row>
    <row r="8850" spans="10:18" ht="15" customHeight="1" x14ac:dyDescent="0.15">
      <c r="J8850" s="246">
        <f>IF(OR(B8850="",C8850="",E8850=""),"",B8850&amp;":"&amp;C8850&amp;":"&amp;E8850)</f>
      </c>
      <c r="K8850" s="247">
        <f>IF(A8850="","",A8850*D8850)</f>
      </c>
      <c r="L8850" s="246">
        <f>IF(A8850="","",IF(OR(A8850=1,A8850=0),H8850,0))</f>
      </c>
      <c r="M8850" s="246">
        <f>IF(A8850="","",IF(A8850=-1,H8850,0))</f>
      </c>
      <c r="N8850">
        <f>IF(J8850="","",IF(E8850="SGD",1,IF(E8850="USD",Settings!$B$22,IF(E8850="HKD",Settings!$B$23,1))))</f>
      </c>
      <c r="O8850">
        <f>IF(OR(B8850="",C8850="",E8850=""),0,(IF(A8850=-1,H8850,0)-IF(OR(A8850=1,A8850=0),H8850,0)+IF(A8850=2,H8850,0))*IF(E8850="SGD",1,IF(E8850="USD",Settings!$B$22,IF(E8850="HKD",Settings!$B$23,1))))</f>
        <v>0</v>
      </c>
      <c r="P8850">
        <f>IF(OR(B8850="",C8850="",E8850=""),0,IF(A8850=2,H8850*IF(E8850="SGD",1,IF(E8850="USD",Settings!$B$22,IF(E8850="HKD",Settings!$B$23,1))),0))</f>
        <v>0</v>
      </c>
      <c r="Q8850" s="312">
        <f>IF(OR(J8850="",G8850=""),"",G8850+ROW()/1000000)</f>
      </c>
      <c r="R8850" s="247">
        <f>IF(Q8850="","",SUMIFS(Txn[Signed Units],Txn[Key],J8850,Txn[Transaction Order],"&lt;="&amp;Q8850))</f>
      </c>
    </row>
    <row r="8851" spans="10:18" ht="15" customHeight="1" x14ac:dyDescent="0.15">
      <c r="J8851" s="246">
        <f>IF(OR(B8851="",C8851="",E8851=""),"",B8851&amp;":"&amp;C8851&amp;":"&amp;E8851)</f>
      </c>
      <c r="K8851" s="247">
        <f>IF(A8851="","",A8851*D8851)</f>
      </c>
      <c r="L8851" s="246">
        <f>IF(A8851="","",IF(OR(A8851=1,A8851=0),H8851,0))</f>
      </c>
      <c r="M8851" s="246">
        <f>IF(A8851="","",IF(A8851=-1,H8851,0))</f>
      </c>
      <c r="N8851">
        <f>IF(J8851="","",IF(E8851="SGD",1,IF(E8851="USD",Settings!$B$22,IF(E8851="HKD",Settings!$B$23,1))))</f>
      </c>
      <c r="O8851">
        <f>IF(OR(B8851="",C8851="",E8851=""),0,(IF(A8851=-1,H8851,0)-IF(OR(A8851=1,A8851=0),H8851,0)+IF(A8851=2,H8851,0))*IF(E8851="SGD",1,IF(E8851="USD",Settings!$B$22,IF(E8851="HKD",Settings!$B$23,1))))</f>
        <v>0</v>
      </c>
      <c r="P8851">
        <f>IF(OR(B8851="",C8851="",E8851=""),0,IF(A8851=2,H8851*IF(E8851="SGD",1,IF(E8851="USD",Settings!$B$22,IF(E8851="HKD",Settings!$B$23,1))),0))</f>
        <v>0</v>
      </c>
      <c r="Q8851" s="312">
        <f>IF(OR(J8851="",G8851=""),"",G8851+ROW()/1000000)</f>
      </c>
      <c r="R8851" s="247">
        <f>IF(Q8851="","",SUMIFS(Txn[Signed Units],Txn[Key],J8851,Txn[Transaction Order],"&lt;="&amp;Q8851))</f>
      </c>
    </row>
    <row r="8852" spans="10:18" ht="15" customHeight="1" x14ac:dyDescent="0.15">
      <c r="J8852" s="246">
        <f>IF(OR(B8852="",C8852="",E8852=""),"",B8852&amp;":"&amp;C8852&amp;":"&amp;E8852)</f>
      </c>
      <c r="K8852" s="247">
        <f>IF(A8852="","",A8852*D8852)</f>
      </c>
      <c r="L8852" s="246">
        <f>IF(A8852="","",IF(OR(A8852=1,A8852=0),H8852,0))</f>
      </c>
      <c r="M8852" s="246">
        <f>IF(A8852="","",IF(A8852=-1,H8852,0))</f>
      </c>
      <c r="N8852">
        <f>IF(J8852="","",IF(E8852="SGD",1,IF(E8852="USD",Settings!$B$22,IF(E8852="HKD",Settings!$B$23,1))))</f>
      </c>
      <c r="O8852">
        <f>IF(OR(B8852="",C8852="",E8852=""),0,(IF(A8852=-1,H8852,0)-IF(OR(A8852=1,A8852=0),H8852,0)+IF(A8852=2,H8852,0))*IF(E8852="SGD",1,IF(E8852="USD",Settings!$B$22,IF(E8852="HKD",Settings!$B$23,1))))</f>
        <v>0</v>
      </c>
      <c r="P8852">
        <f>IF(OR(B8852="",C8852="",E8852=""),0,IF(A8852=2,H8852*IF(E8852="SGD",1,IF(E8852="USD",Settings!$B$22,IF(E8852="HKD",Settings!$B$23,1))),0))</f>
        <v>0</v>
      </c>
      <c r="Q8852" s="312">
        <f>IF(OR(J8852="",G8852=""),"",G8852+ROW()/1000000)</f>
      </c>
      <c r="R8852" s="247">
        <f>IF(Q8852="","",SUMIFS(Txn[Signed Units],Txn[Key],J8852,Txn[Transaction Order],"&lt;="&amp;Q8852))</f>
      </c>
    </row>
    <row r="8853" spans="10:18" ht="15" customHeight="1" x14ac:dyDescent="0.15">
      <c r="J8853" s="246">
        <f>IF(OR(B8853="",C8853="",E8853=""),"",B8853&amp;":"&amp;C8853&amp;":"&amp;E8853)</f>
      </c>
      <c r="K8853" s="247">
        <f>IF(A8853="","",A8853*D8853)</f>
      </c>
      <c r="L8853" s="246">
        <f>IF(A8853="","",IF(OR(A8853=1,A8853=0),H8853,0))</f>
      </c>
      <c r="M8853" s="246">
        <f>IF(A8853="","",IF(A8853=-1,H8853,0))</f>
      </c>
      <c r="N8853">
        <f>IF(J8853="","",IF(E8853="SGD",1,IF(E8853="USD",Settings!$B$22,IF(E8853="HKD",Settings!$B$23,1))))</f>
      </c>
      <c r="O8853">
        <f>IF(OR(B8853="",C8853="",E8853=""),0,(IF(A8853=-1,H8853,0)-IF(OR(A8853=1,A8853=0),H8853,0)+IF(A8853=2,H8853,0))*IF(E8853="SGD",1,IF(E8853="USD",Settings!$B$22,IF(E8853="HKD",Settings!$B$23,1))))</f>
        <v>0</v>
      </c>
      <c r="P8853">
        <f>IF(OR(B8853="",C8853="",E8853=""),0,IF(A8853=2,H8853*IF(E8853="SGD",1,IF(E8853="USD",Settings!$B$22,IF(E8853="HKD",Settings!$B$23,1))),0))</f>
        <v>0</v>
      </c>
      <c r="Q8853" s="312">
        <f>IF(OR(J8853="",G8853=""),"",G8853+ROW()/1000000)</f>
      </c>
      <c r="R8853" s="247">
        <f>IF(Q8853="","",SUMIFS(Txn[Signed Units],Txn[Key],J8853,Txn[Transaction Order],"&lt;="&amp;Q8853))</f>
      </c>
    </row>
    <row r="8854" spans="10:18" ht="15" customHeight="1" x14ac:dyDescent="0.15">
      <c r="J8854" s="246">
        <f>IF(OR(B8854="",C8854="",E8854=""),"",B8854&amp;":"&amp;C8854&amp;":"&amp;E8854)</f>
      </c>
      <c r="K8854" s="247">
        <f>IF(A8854="","",A8854*D8854)</f>
      </c>
      <c r="L8854" s="246">
        <f>IF(A8854="","",IF(OR(A8854=1,A8854=0),H8854,0))</f>
      </c>
      <c r="M8854" s="246">
        <f>IF(A8854="","",IF(A8854=-1,H8854,0))</f>
      </c>
      <c r="N8854">
        <f>IF(J8854="","",IF(E8854="SGD",1,IF(E8854="USD",Settings!$B$22,IF(E8854="HKD",Settings!$B$23,1))))</f>
      </c>
      <c r="O8854">
        <f>IF(OR(B8854="",C8854="",E8854=""),0,(IF(A8854=-1,H8854,0)-IF(OR(A8854=1,A8854=0),H8854,0)+IF(A8854=2,H8854,0))*IF(E8854="SGD",1,IF(E8854="USD",Settings!$B$22,IF(E8854="HKD",Settings!$B$23,1))))</f>
        <v>0</v>
      </c>
      <c r="P8854">
        <f>IF(OR(B8854="",C8854="",E8854=""),0,IF(A8854=2,H8854*IF(E8854="SGD",1,IF(E8854="USD",Settings!$B$22,IF(E8854="HKD",Settings!$B$23,1))),0))</f>
        <v>0</v>
      </c>
      <c r="Q8854" s="312">
        <f>IF(OR(J8854="",G8854=""),"",G8854+ROW()/1000000)</f>
      </c>
      <c r="R8854" s="247">
        <f>IF(Q8854="","",SUMIFS(Txn[Signed Units],Txn[Key],J8854,Txn[Transaction Order],"&lt;="&amp;Q8854))</f>
      </c>
    </row>
    <row r="8855" spans="10:18" ht="15" customHeight="1" x14ac:dyDescent="0.15">
      <c r="J8855" s="246">
        <f>IF(OR(B8855="",C8855="",E8855=""),"",B8855&amp;":"&amp;C8855&amp;":"&amp;E8855)</f>
      </c>
      <c r="K8855" s="247">
        <f>IF(A8855="","",A8855*D8855)</f>
      </c>
      <c r="L8855" s="246">
        <f>IF(A8855="","",IF(OR(A8855=1,A8855=0),H8855,0))</f>
      </c>
      <c r="M8855" s="246">
        <f>IF(A8855="","",IF(A8855=-1,H8855,0))</f>
      </c>
      <c r="N8855">
        <f>IF(J8855="","",IF(E8855="SGD",1,IF(E8855="USD",Settings!$B$22,IF(E8855="HKD",Settings!$B$23,1))))</f>
      </c>
      <c r="O8855">
        <f>IF(OR(B8855="",C8855="",E8855=""),0,(IF(A8855=-1,H8855,0)-IF(OR(A8855=1,A8855=0),H8855,0)+IF(A8855=2,H8855,0))*IF(E8855="SGD",1,IF(E8855="USD",Settings!$B$22,IF(E8855="HKD",Settings!$B$23,1))))</f>
        <v>0</v>
      </c>
      <c r="P8855">
        <f>IF(OR(B8855="",C8855="",E8855=""),0,IF(A8855=2,H8855*IF(E8855="SGD",1,IF(E8855="USD",Settings!$B$22,IF(E8855="HKD",Settings!$B$23,1))),0))</f>
        <v>0</v>
      </c>
      <c r="Q8855" s="312">
        <f>IF(OR(J8855="",G8855=""),"",G8855+ROW()/1000000)</f>
      </c>
      <c r="R8855" s="247">
        <f>IF(Q8855="","",SUMIFS(Txn[Signed Units],Txn[Key],J8855,Txn[Transaction Order],"&lt;="&amp;Q8855))</f>
      </c>
    </row>
    <row r="8856" spans="10:18" ht="15" customHeight="1" x14ac:dyDescent="0.15">
      <c r="J8856" s="246">
        <f>IF(OR(B8856="",C8856="",E8856=""),"",B8856&amp;":"&amp;C8856&amp;":"&amp;E8856)</f>
      </c>
      <c r="K8856" s="247">
        <f>IF(A8856="","",A8856*D8856)</f>
      </c>
      <c r="L8856" s="246">
        <f>IF(A8856="","",IF(OR(A8856=1,A8856=0),H8856,0))</f>
      </c>
      <c r="M8856" s="246">
        <f>IF(A8856="","",IF(A8856=-1,H8856,0))</f>
      </c>
      <c r="N8856">
        <f>IF(J8856="","",IF(E8856="SGD",1,IF(E8856="USD",Settings!$B$22,IF(E8856="HKD",Settings!$B$23,1))))</f>
      </c>
      <c r="O8856">
        <f>IF(OR(B8856="",C8856="",E8856=""),0,(IF(A8856=-1,H8856,0)-IF(OR(A8856=1,A8856=0),H8856,0)+IF(A8856=2,H8856,0))*IF(E8856="SGD",1,IF(E8856="USD",Settings!$B$22,IF(E8856="HKD",Settings!$B$23,1))))</f>
        <v>0</v>
      </c>
      <c r="P8856">
        <f>IF(OR(B8856="",C8856="",E8856=""),0,IF(A8856=2,H8856*IF(E8856="SGD",1,IF(E8856="USD",Settings!$B$22,IF(E8856="HKD",Settings!$B$23,1))),0))</f>
        <v>0</v>
      </c>
      <c r="Q8856" s="312">
        <f>IF(OR(J8856="",G8856=""),"",G8856+ROW()/1000000)</f>
      </c>
      <c r="R8856" s="247">
        <f>IF(Q8856="","",SUMIFS(Txn[Signed Units],Txn[Key],J8856,Txn[Transaction Order],"&lt;="&amp;Q8856))</f>
      </c>
    </row>
    <row r="8857" spans="10:18" ht="15" customHeight="1" x14ac:dyDescent="0.15">
      <c r="J8857" s="246">
        <f>IF(OR(B8857="",C8857="",E8857=""),"",B8857&amp;":"&amp;C8857&amp;":"&amp;E8857)</f>
      </c>
      <c r="K8857" s="247">
        <f>IF(A8857="","",A8857*D8857)</f>
      </c>
      <c r="L8857" s="246">
        <f>IF(A8857="","",IF(OR(A8857=1,A8857=0),H8857,0))</f>
      </c>
      <c r="M8857" s="246">
        <f>IF(A8857="","",IF(A8857=-1,H8857,0))</f>
      </c>
      <c r="N8857">
        <f>IF(J8857="","",IF(E8857="SGD",1,IF(E8857="USD",Settings!$B$22,IF(E8857="HKD",Settings!$B$23,1))))</f>
      </c>
      <c r="O8857">
        <f>IF(OR(B8857="",C8857="",E8857=""),0,(IF(A8857=-1,H8857,0)-IF(OR(A8857=1,A8857=0),H8857,0)+IF(A8857=2,H8857,0))*IF(E8857="SGD",1,IF(E8857="USD",Settings!$B$22,IF(E8857="HKD",Settings!$B$23,1))))</f>
        <v>0</v>
      </c>
      <c r="P8857">
        <f>IF(OR(B8857="",C8857="",E8857=""),0,IF(A8857=2,H8857*IF(E8857="SGD",1,IF(E8857="USD",Settings!$B$22,IF(E8857="HKD",Settings!$B$23,1))),0))</f>
        <v>0</v>
      </c>
      <c r="Q8857" s="312">
        <f>IF(OR(J8857="",G8857=""),"",G8857+ROW()/1000000)</f>
      </c>
      <c r="R8857" s="247">
        <f>IF(Q8857="","",SUMIFS(Txn[Signed Units],Txn[Key],J8857,Txn[Transaction Order],"&lt;="&amp;Q8857))</f>
      </c>
    </row>
    <row r="8858" spans="10:18" ht="15" customHeight="1" x14ac:dyDescent="0.15">
      <c r="J8858" s="246">
        <f>IF(OR(B8858="",C8858="",E8858=""),"",B8858&amp;":"&amp;C8858&amp;":"&amp;E8858)</f>
      </c>
      <c r="K8858" s="247">
        <f>IF(A8858="","",A8858*D8858)</f>
      </c>
      <c r="L8858" s="246">
        <f>IF(A8858="","",IF(OR(A8858=1,A8858=0),H8858,0))</f>
      </c>
      <c r="M8858" s="246">
        <f>IF(A8858="","",IF(A8858=-1,H8858,0))</f>
      </c>
      <c r="N8858">
        <f>IF(J8858="","",IF(E8858="SGD",1,IF(E8858="USD",Settings!$B$22,IF(E8858="HKD",Settings!$B$23,1))))</f>
      </c>
      <c r="O8858">
        <f>IF(OR(B8858="",C8858="",E8858=""),0,(IF(A8858=-1,H8858,0)-IF(OR(A8858=1,A8858=0),H8858,0)+IF(A8858=2,H8858,0))*IF(E8858="SGD",1,IF(E8858="USD",Settings!$B$22,IF(E8858="HKD",Settings!$B$23,1))))</f>
        <v>0</v>
      </c>
      <c r="P8858">
        <f>IF(OR(B8858="",C8858="",E8858=""),0,IF(A8858=2,H8858*IF(E8858="SGD",1,IF(E8858="USD",Settings!$B$22,IF(E8858="HKD",Settings!$B$23,1))),0))</f>
        <v>0</v>
      </c>
      <c r="Q8858" s="312">
        <f>IF(OR(J8858="",G8858=""),"",G8858+ROW()/1000000)</f>
      </c>
      <c r="R8858" s="247">
        <f>IF(Q8858="","",SUMIFS(Txn[Signed Units],Txn[Key],J8858,Txn[Transaction Order],"&lt;="&amp;Q8858))</f>
      </c>
    </row>
    <row r="8859" spans="10:18" ht="15" customHeight="1" x14ac:dyDescent="0.15">
      <c r="J8859" s="246">
        <f>IF(OR(B8859="",C8859="",E8859=""),"",B8859&amp;":"&amp;C8859&amp;":"&amp;E8859)</f>
      </c>
      <c r="K8859" s="247">
        <f>IF(A8859="","",A8859*D8859)</f>
      </c>
      <c r="L8859" s="246">
        <f>IF(A8859="","",IF(OR(A8859=1,A8859=0),H8859,0))</f>
      </c>
      <c r="M8859" s="246">
        <f>IF(A8859="","",IF(A8859=-1,H8859,0))</f>
      </c>
      <c r="N8859">
        <f>IF(J8859="","",IF(E8859="SGD",1,IF(E8859="USD",Settings!$B$22,IF(E8859="HKD",Settings!$B$23,1))))</f>
      </c>
      <c r="O8859">
        <f>IF(OR(B8859="",C8859="",E8859=""),0,(IF(A8859=-1,H8859,0)-IF(OR(A8859=1,A8859=0),H8859,0)+IF(A8859=2,H8859,0))*IF(E8859="SGD",1,IF(E8859="USD",Settings!$B$22,IF(E8859="HKD",Settings!$B$23,1))))</f>
        <v>0</v>
      </c>
      <c r="P8859">
        <f>IF(OR(B8859="",C8859="",E8859=""),0,IF(A8859=2,H8859*IF(E8859="SGD",1,IF(E8859="USD",Settings!$B$22,IF(E8859="HKD",Settings!$B$23,1))),0))</f>
        <v>0</v>
      </c>
      <c r="Q8859" s="312">
        <f>IF(OR(J8859="",G8859=""),"",G8859+ROW()/1000000)</f>
      </c>
      <c r="R8859" s="247">
        <f>IF(Q8859="","",SUMIFS(Txn[Signed Units],Txn[Key],J8859,Txn[Transaction Order],"&lt;="&amp;Q8859))</f>
      </c>
    </row>
    <row r="8860" spans="10:18" ht="15" customHeight="1" x14ac:dyDescent="0.15">
      <c r="J8860" s="246">
        <f>IF(OR(B8860="",C8860="",E8860=""),"",B8860&amp;":"&amp;C8860&amp;":"&amp;E8860)</f>
      </c>
      <c r="K8860" s="247">
        <f>IF(A8860="","",A8860*D8860)</f>
      </c>
      <c r="L8860" s="246">
        <f>IF(A8860="","",IF(OR(A8860=1,A8860=0),H8860,0))</f>
      </c>
      <c r="M8860" s="246">
        <f>IF(A8860="","",IF(A8860=-1,H8860,0))</f>
      </c>
      <c r="N8860">
        <f>IF(J8860="","",IF(E8860="SGD",1,IF(E8860="USD",Settings!$B$22,IF(E8860="HKD",Settings!$B$23,1))))</f>
      </c>
      <c r="O8860">
        <f>IF(OR(B8860="",C8860="",E8860=""),0,(IF(A8860=-1,H8860,0)-IF(OR(A8860=1,A8860=0),H8860,0)+IF(A8860=2,H8860,0))*IF(E8860="SGD",1,IF(E8860="USD",Settings!$B$22,IF(E8860="HKD",Settings!$B$23,1))))</f>
        <v>0</v>
      </c>
      <c r="P8860">
        <f>IF(OR(B8860="",C8860="",E8860=""),0,IF(A8860=2,H8860*IF(E8860="SGD",1,IF(E8860="USD",Settings!$B$22,IF(E8860="HKD",Settings!$B$23,1))),0))</f>
        <v>0</v>
      </c>
      <c r="Q8860" s="312">
        <f>IF(OR(J8860="",G8860=""),"",G8860+ROW()/1000000)</f>
      </c>
      <c r="R8860" s="247">
        <f>IF(Q8860="","",SUMIFS(Txn[Signed Units],Txn[Key],J8860,Txn[Transaction Order],"&lt;="&amp;Q8860))</f>
      </c>
    </row>
    <row r="8861" spans="10:18" ht="15" customHeight="1" x14ac:dyDescent="0.15">
      <c r="J8861" s="246">
        <f>IF(OR(B8861="",C8861="",E8861=""),"",B8861&amp;":"&amp;C8861&amp;":"&amp;E8861)</f>
      </c>
      <c r="K8861" s="247">
        <f>IF(A8861="","",A8861*D8861)</f>
      </c>
      <c r="L8861" s="246">
        <f>IF(A8861="","",IF(OR(A8861=1,A8861=0),H8861,0))</f>
      </c>
      <c r="M8861" s="246">
        <f>IF(A8861="","",IF(A8861=-1,H8861,0))</f>
      </c>
      <c r="N8861">
        <f>IF(J8861="","",IF(E8861="SGD",1,IF(E8861="USD",Settings!$B$22,IF(E8861="HKD",Settings!$B$23,1))))</f>
      </c>
      <c r="O8861">
        <f>IF(OR(B8861="",C8861="",E8861=""),0,(IF(A8861=-1,H8861,0)-IF(OR(A8861=1,A8861=0),H8861,0)+IF(A8861=2,H8861,0))*IF(E8861="SGD",1,IF(E8861="USD",Settings!$B$22,IF(E8861="HKD",Settings!$B$23,1))))</f>
        <v>0</v>
      </c>
      <c r="P8861">
        <f>IF(OR(B8861="",C8861="",E8861=""),0,IF(A8861=2,H8861*IF(E8861="SGD",1,IF(E8861="USD",Settings!$B$22,IF(E8861="HKD",Settings!$B$23,1))),0))</f>
        <v>0</v>
      </c>
      <c r="Q8861" s="312">
        <f>IF(OR(J8861="",G8861=""),"",G8861+ROW()/1000000)</f>
      </c>
      <c r="R8861" s="247">
        <f>IF(Q8861="","",SUMIFS(Txn[Signed Units],Txn[Key],J8861,Txn[Transaction Order],"&lt;="&amp;Q8861))</f>
      </c>
    </row>
    <row r="8862" spans="10:18" ht="15" customHeight="1" x14ac:dyDescent="0.15">
      <c r="J8862" s="246">
        <f>IF(OR(B8862="",C8862="",E8862=""),"",B8862&amp;":"&amp;C8862&amp;":"&amp;E8862)</f>
      </c>
      <c r="K8862" s="247">
        <f>IF(A8862="","",A8862*D8862)</f>
      </c>
      <c r="L8862" s="246">
        <f>IF(A8862="","",IF(OR(A8862=1,A8862=0),H8862,0))</f>
      </c>
      <c r="M8862" s="246">
        <f>IF(A8862="","",IF(A8862=-1,H8862,0))</f>
      </c>
      <c r="N8862">
        <f>IF(J8862="","",IF(E8862="SGD",1,IF(E8862="USD",Settings!$B$22,IF(E8862="HKD",Settings!$B$23,1))))</f>
      </c>
      <c r="O8862">
        <f>IF(OR(B8862="",C8862="",E8862=""),0,(IF(A8862=-1,H8862,0)-IF(OR(A8862=1,A8862=0),H8862,0)+IF(A8862=2,H8862,0))*IF(E8862="SGD",1,IF(E8862="USD",Settings!$B$22,IF(E8862="HKD",Settings!$B$23,1))))</f>
        <v>0</v>
      </c>
      <c r="P8862">
        <f>IF(OR(B8862="",C8862="",E8862=""),0,IF(A8862=2,H8862*IF(E8862="SGD",1,IF(E8862="USD",Settings!$B$22,IF(E8862="HKD",Settings!$B$23,1))),0))</f>
        <v>0</v>
      </c>
      <c r="Q8862" s="312">
        <f>IF(OR(J8862="",G8862=""),"",G8862+ROW()/1000000)</f>
      </c>
      <c r="R8862" s="247">
        <f>IF(Q8862="","",SUMIFS(Txn[Signed Units],Txn[Key],J8862,Txn[Transaction Order],"&lt;="&amp;Q8862))</f>
      </c>
    </row>
    <row r="8863" spans="10:18" ht="15" customHeight="1" x14ac:dyDescent="0.15">
      <c r="J8863" s="246">
        <f>IF(OR(B8863="",C8863="",E8863=""),"",B8863&amp;":"&amp;C8863&amp;":"&amp;E8863)</f>
      </c>
      <c r="K8863" s="247">
        <f>IF(A8863="","",A8863*D8863)</f>
      </c>
      <c r="L8863" s="246">
        <f>IF(A8863="","",IF(OR(A8863=1,A8863=0),H8863,0))</f>
      </c>
      <c r="M8863" s="246">
        <f>IF(A8863="","",IF(A8863=-1,H8863,0))</f>
      </c>
      <c r="N8863">
        <f>IF(J8863="","",IF(E8863="SGD",1,IF(E8863="USD",Settings!$B$22,IF(E8863="HKD",Settings!$B$23,1))))</f>
      </c>
      <c r="O8863">
        <f>IF(OR(B8863="",C8863="",E8863=""),0,(IF(A8863=-1,H8863,0)-IF(OR(A8863=1,A8863=0),H8863,0)+IF(A8863=2,H8863,0))*IF(E8863="SGD",1,IF(E8863="USD",Settings!$B$22,IF(E8863="HKD",Settings!$B$23,1))))</f>
        <v>0</v>
      </c>
      <c r="P8863">
        <f>IF(OR(B8863="",C8863="",E8863=""),0,IF(A8863=2,H8863*IF(E8863="SGD",1,IF(E8863="USD",Settings!$B$22,IF(E8863="HKD",Settings!$B$23,1))),0))</f>
        <v>0</v>
      </c>
      <c r="Q8863" s="312">
        <f>IF(OR(J8863="",G8863=""),"",G8863+ROW()/1000000)</f>
      </c>
      <c r="R8863" s="247">
        <f>IF(Q8863="","",SUMIFS(Txn[Signed Units],Txn[Key],J8863,Txn[Transaction Order],"&lt;="&amp;Q8863))</f>
      </c>
    </row>
    <row r="8864" spans="10:18" ht="15" customHeight="1" x14ac:dyDescent="0.15">
      <c r="J8864" s="246">
        <f>IF(OR(B8864="",C8864="",E8864=""),"",B8864&amp;":"&amp;C8864&amp;":"&amp;E8864)</f>
      </c>
      <c r="K8864" s="247">
        <f>IF(A8864="","",A8864*D8864)</f>
      </c>
      <c r="L8864" s="246">
        <f>IF(A8864="","",IF(OR(A8864=1,A8864=0),H8864,0))</f>
      </c>
      <c r="M8864" s="246">
        <f>IF(A8864="","",IF(A8864=-1,H8864,0))</f>
      </c>
      <c r="N8864">
        <f>IF(J8864="","",IF(E8864="SGD",1,IF(E8864="USD",Settings!$B$22,IF(E8864="HKD",Settings!$B$23,1))))</f>
      </c>
      <c r="O8864">
        <f>IF(OR(B8864="",C8864="",E8864=""),0,(IF(A8864=-1,H8864,0)-IF(OR(A8864=1,A8864=0),H8864,0)+IF(A8864=2,H8864,0))*IF(E8864="SGD",1,IF(E8864="USD",Settings!$B$22,IF(E8864="HKD",Settings!$B$23,1))))</f>
        <v>0</v>
      </c>
      <c r="P8864">
        <f>IF(OR(B8864="",C8864="",E8864=""),0,IF(A8864=2,H8864*IF(E8864="SGD",1,IF(E8864="USD",Settings!$B$22,IF(E8864="HKD",Settings!$B$23,1))),0))</f>
        <v>0</v>
      </c>
      <c r="Q8864" s="312">
        <f>IF(OR(J8864="",G8864=""),"",G8864+ROW()/1000000)</f>
      </c>
      <c r="R8864" s="247">
        <f>IF(Q8864="","",SUMIFS(Txn[Signed Units],Txn[Key],J8864,Txn[Transaction Order],"&lt;="&amp;Q8864))</f>
      </c>
    </row>
    <row r="8865" spans="10:18" ht="15" customHeight="1" x14ac:dyDescent="0.15">
      <c r="J8865" s="246">
        <f>IF(OR(B8865="",C8865="",E8865=""),"",B8865&amp;":"&amp;C8865&amp;":"&amp;E8865)</f>
      </c>
      <c r="K8865" s="247">
        <f>IF(A8865="","",A8865*D8865)</f>
      </c>
      <c r="L8865" s="246">
        <f>IF(A8865="","",IF(OR(A8865=1,A8865=0),H8865,0))</f>
      </c>
      <c r="M8865" s="246">
        <f>IF(A8865="","",IF(A8865=-1,H8865,0))</f>
      </c>
      <c r="N8865">
        <f>IF(J8865="","",IF(E8865="SGD",1,IF(E8865="USD",Settings!$B$22,IF(E8865="HKD",Settings!$B$23,1))))</f>
      </c>
      <c r="O8865">
        <f>IF(OR(B8865="",C8865="",E8865=""),0,(IF(A8865=-1,H8865,0)-IF(OR(A8865=1,A8865=0),H8865,0)+IF(A8865=2,H8865,0))*IF(E8865="SGD",1,IF(E8865="USD",Settings!$B$22,IF(E8865="HKD",Settings!$B$23,1))))</f>
        <v>0</v>
      </c>
      <c r="P8865">
        <f>IF(OR(B8865="",C8865="",E8865=""),0,IF(A8865=2,H8865*IF(E8865="SGD",1,IF(E8865="USD",Settings!$B$22,IF(E8865="HKD",Settings!$B$23,1))),0))</f>
        <v>0</v>
      </c>
      <c r="Q8865" s="312">
        <f>IF(OR(J8865="",G8865=""),"",G8865+ROW()/1000000)</f>
      </c>
      <c r="R8865" s="247">
        <f>IF(Q8865="","",SUMIFS(Txn[Signed Units],Txn[Key],J8865,Txn[Transaction Order],"&lt;="&amp;Q8865))</f>
      </c>
    </row>
    <row r="8866" spans="10:18" ht="15" customHeight="1" x14ac:dyDescent="0.15">
      <c r="J8866" s="246">
        <f>IF(OR(B8866="",C8866="",E8866=""),"",B8866&amp;":"&amp;C8866&amp;":"&amp;E8866)</f>
      </c>
      <c r="K8866" s="247">
        <f>IF(A8866="","",A8866*D8866)</f>
      </c>
      <c r="L8866" s="246">
        <f>IF(A8866="","",IF(OR(A8866=1,A8866=0),H8866,0))</f>
      </c>
      <c r="M8866" s="246">
        <f>IF(A8866="","",IF(A8866=-1,H8866,0))</f>
      </c>
      <c r="N8866">
        <f>IF(J8866="","",IF(E8866="SGD",1,IF(E8866="USD",Settings!$B$22,IF(E8866="HKD",Settings!$B$23,1))))</f>
      </c>
      <c r="O8866">
        <f>IF(OR(B8866="",C8866="",E8866=""),0,(IF(A8866=-1,H8866,0)-IF(OR(A8866=1,A8866=0),H8866,0)+IF(A8866=2,H8866,0))*IF(E8866="SGD",1,IF(E8866="USD",Settings!$B$22,IF(E8866="HKD",Settings!$B$23,1))))</f>
        <v>0</v>
      </c>
      <c r="P8866">
        <f>IF(OR(B8866="",C8866="",E8866=""),0,IF(A8866=2,H8866*IF(E8866="SGD",1,IF(E8866="USD",Settings!$B$22,IF(E8866="HKD",Settings!$B$23,1))),0))</f>
        <v>0</v>
      </c>
      <c r="Q8866" s="312">
        <f>IF(OR(J8866="",G8866=""),"",G8866+ROW()/1000000)</f>
      </c>
      <c r="R8866" s="247">
        <f>IF(Q8866="","",SUMIFS(Txn[Signed Units],Txn[Key],J8866,Txn[Transaction Order],"&lt;="&amp;Q8866))</f>
      </c>
    </row>
    <row r="8867" spans="10:18" ht="15" customHeight="1" x14ac:dyDescent="0.15">
      <c r="J8867" s="246">
        <f>IF(OR(B8867="",C8867="",E8867=""),"",B8867&amp;":"&amp;C8867&amp;":"&amp;E8867)</f>
      </c>
      <c r="K8867" s="247">
        <f>IF(A8867="","",A8867*D8867)</f>
      </c>
      <c r="L8867" s="246">
        <f>IF(A8867="","",IF(OR(A8867=1,A8867=0),H8867,0))</f>
      </c>
      <c r="M8867" s="246">
        <f>IF(A8867="","",IF(A8867=-1,H8867,0))</f>
      </c>
      <c r="N8867">
        <f>IF(J8867="","",IF(E8867="SGD",1,IF(E8867="USD",Settings!$B$22,IF(E8867="HKD",Settings!$B$23,1))))</f>
      </c>
      <c r="O8867">
        <f>IF(OR(B8867="",C8867="",E8867=""),0,(IF(A8867=-1,H8867,0)-IF(OR(A8867=1,A8867=0),H8867,0)+IF(A8867=2,H8867,0))*IF(E8867="SGD",1,IF(E8867="USD",Settings!$B$22,IF(E8867="HKD",Settings!$B$23,1))))</f>
        <v>0</v>
      </c>
      <c r="P8867">
        <f>IF(OR(B8867="",C8867="",E8867=""),0,IF(A8867=2,H8867*IF(E8867="SGD",1,IF(E8867="USD",Settings!$B$22,IF(E8867="HKD",Settings!$B$23,1))),0))</f>
        <v>0</v>
      </c>
      <c r="Q8867" s="312">
        <f>IF(OR(J8867="",G8867=""),"",G8867+ROW()/1000000)</f>
      </c>
      <c r="R8867" s="247">
        <f>IF(Q8867="","",SUMIFS(Txn[Signed Units],Txn[Key],J8867,Txn[Transaction Order],"&lt;="&amp;Q8867))</f>
      </c>
    </row>
    <row r="8868" spans="10:18" ht="15" customHeight="1" x14ac:dyDescent="0.15">
      <c r="J8868" s="246">
        <f>IF(OR(B8868="",C8868="",E8868=""),"",B8868&amp;":"&amp;C8868&amp;":"&amp;E8868)</f>
      </c>
      <c r="K8868" s="247">
        <f>IF(A8868="","",A8868*D8868)</f>
      </c>
      <c r="L8868" s="246">
        <f>IF(A8868="","",IF(OR(A8868=1,A8868=0),H8868,0))</f>
      </c>
      <c r="M8868" s="246">
        <f>IF(A8868="","",IF(A8868=-1,H8868,0))</f>
      </c>
      <c r="N8868">
        <f>IF(J8868="","",IF(E8868="SGD",1,IF(E8868="USD",Settings!$B$22,IF(E8868="HKD",Settings!$B$23,1))))</f>
      </c>
      <c r="O8868">
        <f>IF(OR(B8868="",C8868="",E8868=""),0,(IF(A8868=-1,H8868,0)-IF(OR(A8868=1,A8868=0),H8868,0)+IF(A8868=2,H8868,0))*IF(E8868="SGD",1,IF(E8868="USD",Settings!$B$22,IF(E8868="HKD",Settings!$B$23,1))))</f>
        <v>0</v>
      </c>
      <c r="P8868">
        <f>IF(OR(B8868="",C8868="",E8868=""),0,IF(A8868=2,H8868*IF(E8868="SGD",1,IF(E8868="USD",Settings!$B$22,IF(E8868="HKD",Settings!$B$23,1))),0))</f>
        <v>0</v>
      </c>
      <c r="Q8868" s="312">
        <f>IF(OR(J8868="",G8868=""),"",G8868+ROW()/1000000)</f>
      </c>
      <c r="R8868" s="247">
        <f>IF(Q8868="","",SUMIFS(Txn[Signed Units],Txn[Key],J8868,Txn[Transaction Order],"&lt;="&amp;Q8868))</f>
      </c>
    </row>
    <row r="8869" spans="10:18" ht="15" customHeight="1" x14ac:dyDescent="0.15">
      <c r="J8869" s="246">
        <f>IF(OR(B8869="",C8869="",E8869=""),"",B8869&amp;":"&amp;C8869&amp;":"&amp;E8869)</f>
      </c>
      <c r="K8869" s="247">
        <f>IF(A8869="","",A8869*D8869)</f>
      </c>
      <c r="L8869" s="246">
        <f>IF(A8869="","",IF(OR(A8869=1,A8869=0),H8869,0))</f>
      </c>
      <c r="M8869" s="246">
        <f>IF(A8869="","",IF(A8869=-1,H8869,0))</f>
      </c>
      <c r="N8869">
        <f>IF(J8869="","",IF(E8869="SGD",1,IF(E8869="USD",Settings!$B$22,IF(E8869="HKD",Settings!$B$23,1))))</f>
      </c>
      <c r="O8869">
        <f>IF(OR(B8869="",C8869="",E8869=""),0,(IF(A8869=-1,H8869,0)-IF(OR(A8869=1,A8869=0),H8869,0)+IF(A8869=2,H8869,0))*IF(E8869="SGD",1,IF(E8869="USD",Settings!$B$22,IF(E8869="HKD",Settings!$B$23,1))))</f>
        <v>0</v>
      </c>
      <c r="P8869">
        <f>IF(OR(B8869="",C8869="",E8869=""),0,IF(A8869=2,H8869*IF(E8869="SGD",1,IF(E8869="USD",Settings!$B$22,IF(E8869="HKD",Settings!$B$23,1))),0))</f>
        <v>0</v>
      </c>
      <c r="Q8869" s="312">
        <f>IF(OR(J8869="",G8869=""),"",G8869+ROW()/1000000)</f>
      </c>
      <c r="R8869" s="247">
        <f>IF(Q8869="","",SUMIFS(Txn[Signed Units],Txn[Key],J8869,Txn[Transaction Order],"&lt;="&amp;Q8869))</f>
      </c>
    </row>
    <row r="8870" spans="10:18" ht="15" customHeight="1" x14ac:dyDescent="0.15">
      <c r="J8870" s="246">
        <f>IF(OR(B8870="",C8870="",E8870=""),"",B8870&amp;":"&amp;C8870&amp;":"&amp;E8870)</f>
      </c>
      <c r="K8870" s="247">
        <f>IF(A8870="","",A8870*D8870)</f>
      </c>
      <c r="L8870" s="246">
        <f>IF(A8870="","",IF(OR(A8870=1,A8870=0),H8870,0))</f>
      </c>
      <c r="M8870" s="246">
        <f>IF(A8870="","",IF(A8870=-1,H8870,0))</f>
      </c>
      <c r="N8870">
        <f>IF(J8870="","",IF(E8870="SGD",1,IF(E8870="USD",Settings!$B$22,IF(E8870="HKD",Settings!$B$23,1))))</f>
      </c>
      <c r="O8870">
        <f>IF(OR(B8870="",C8870="",E8870=""),0,(IF(A8870=-1,H8870,0)-IF(OR(A8870=1,A8870=0),H8870,0)+IF(A8870=2,H8870,0))*IF(E8870="SGD",1,IF(E8870="USD",Settings!$B$22,IF(E8870="HKD",Settings!$B$23,1))))</f>
        <v>0</v>
      </c>
      <c r="P8870">
        <f>IF(OR(B8870="",C8870="",E8870=""),0,IF(A8870=2,H8870*IF(E8870="SGD",1,IF(E8870="USD",Settings!$B$22,IF(E8870="HKD",Settings!$B$23,1))),0))</f>
        <v>0</v>
      </c>
      <c r="Q8870" s="312">
        <f>IF(OR(J8870="",G8870=""),"",G8870+ROW()/1000000)</f>
      </c>
      <c r="R8870" s="247">
        <f>IF(Q8870="","",SUMIFS(Txn[Signed Units],Txn[Key],J8870,Txn[Transaction Order],"&lt;="&amp;Q8870))</f>
      </c>
    </row>
    <row r="8871" spans="10:18" ht="15" customHeight="1" x14ac:dyDescent="0.15">
      <c r="J8871" s="246">
        <f>IF(OR(B8871="",C8871="",E8871=""),"",B8871&amp;":"&amp;C8871&amp;":"&amp;E8871)</f>
      </c>
      <c r="K8871" s="247">
        <f>IF(A8871="","",A8871*D8871)</f>
      </c>
      <c r="L8871" s="246">
        <f>IF(A8871="","",IF(OR(A8871=1,A8871=0),H8871,0))</f>
      </c>
      <c r="M8871" s="246">
        <f>IF(A8871="","",IF(A8871=-1,H8871,0))</f>
      </c>
      <c r="N8871">
        <f>IF(J8871="","",IF(E8871="SGD",1,IF(E8871="USD",Settings!$B$22,IF(E8871="HKD",Settings!$B$23,1))))</f>
      </c>
      <c r="O8871">
        <f>IF(OR(B8871="",C8871="",E8871=""),0,(IF(A8871=-1,H8871,0)-IF(OR(A8871=1,A8871=0),H8871,0)+IF(A8871=2,H8871,0))*IF(E8871="SGD",1,IF(E8871="USD",Settings!$B$22,IF(E8871="HKD",Settings!$B$23,1))))</f>
        <v>0</v>
      </c>
      <c r="P8871">
        <f>IF(OR(B8871="",C8871="",E8871=""),0,IF(A8871=2,H8871*IF(E8871="SGD",1,IF(E8871="USD",Settings!$B$22,IF(E8871="HKD",Settings!$B$23,1))),0))</f>
        <v>0</v>
      </c>
      <c r="Q8871" s="312">
        <f>IF(OR(J8871="",G8871=""),"",G8871+ROW()/1000000)</f>
      </c>
      <c r="R8871" s="247">
        <f>IF(Q8871="","",SUMIFS(Txn[Signed Units],Txn[Key],J8871,Txn[Transaction Order],"&lt;="&amp;Q8871))</f>
      </c>
    </row>
    <row r="8872" spans="10:18" ht="15" customHeight="1" x14ac:dyDescent="0.15">
      <c r="J8872" s="246">
        <f>IF(OR(B8872="",C8872="",E8872=""),"",B8872&amp;":"&amp;C8872&amp;":"&amp;E8872)</f>
      </c>
      <c r="K8872" s="247">
        <f>IF(A8872="","",A8872*D8872)</f>
      </c>
      <c r="L8872" s="246">
        <f>IF(A8872="","",IF(OR(A8872=1,A8872=0),H8872,0))</f>
      </c>
      <c r="M8872" s="246">
        <f>IF(A8872="","",IF(A8872=-1,H8872,0))</f>
      </c>
      <c r="N8872">
        <f>IF(J8872="","",IF(E8872="SGD",1,IF(E8872="USD",Settings!$B$22,IF(E8872="HKD",Settings!$B$23,1))))</f>
      </c>
      <c r="O8872">
        <f>IF(OR(B8872="",C8872="",E8872=""),0,(IF(A8872=-1,H8872,0)-IF(OR(A8872=1,A8872=0),H8872,0)+IF(A8872=2,H8872,0))*IF(E8872="SGD",1,IF(E8872="USD",Settings!$B$22,IF(E8872="HKD",Settings!$B$23,1))))</f>
        <v>0</v>
      </c>
      <c r="P8872">
        <f>IF(OR(B8872="",C8872="",E8872=""),0,IF(A8872=2,H8872*IF(E8872="SGD",1,IF(E8872="USD",Settings!$B$22,IF(E8872="HKD",Settings!$B$23,1))),0))</f>
        <v>0</v>
      </c>
      <c r="Q8872" s="312">
        <f>IF(OR(J8872="",G8872=""),"",G8872+ROW()/1000000)</f>
      </c>
      <c r="R8872" s="247">
        <f>IF(Q8872="","",SUMIFS(Txn[Signed Units],Txn[Key],J8872,Txn[Transaction Order],"&lt;="&amp;Q8872))</f>
      </c>
    </row>
    <row r="8873" spans="10:18" ht="15" customHeight="1" x14ac:dyDescent="0.15">
      <c r="J8873" s="246">
        <f>IF(OR(B8873="",C8873="",E8873=""),"",B8873&amp;":"&amp;C8873&amp;":"&amp;E8873)</f>
      </c>
      <c r="K8873" s="247">
        <f>IF(A8873="","",A8873*D8873)</f>
      </c>
      <c r="L8873" s="246">
        <f>IF(A8873="","",IF(OR(A8873=1,A8873=0),H8873,0))</f>
      </c>
      <c r="M8873" s="246">
        <f>IF(A8873="","",IF(A8873=-1,H8873,0))</f>
      </c>
      <c r="N8873">
        <f>IF(J8873="","",IF(E8873="SGD",1,IF(E8873="USD",Settings!$B$22,IF(E8873="HKD",Settings!$B$23,1))))</f>
      </c>
      <c r="O8873">
        <f>IF(OR(B8873="",C8873="",E8873=""),0,(IF(A8873=-1,H8873,0)-IF(OR(A8873=1,A8873=0),H8873,0)+IF(A8873=2,H8873,0))*IF(E8873="SGD",1,IF(E8873="USD",Settings!$B$22,IF(E8873="HKD",Settings!$B$23,1))))</f>
        <v>0</v>
      </c>
      <c r="P8873">
        <f>IF(OR(B8873="",C8873="",E8873=""),0,IF(A8873=2,H8873*IF(E8873="SGD",1,IF(E8873="USD",Settings!$B$22,IF(E8873="HKD",Settings!$B$23,1))),0))</f>
        <v>0</v>
      </c>
      <c r="Q8873" s="312">
        <f>IF(OR(J8873="",G8873=""),"",G8873+ROW()/1000000)</f>
      </c>
      <c r="R8873" s="247">
        <f>IF(Q8873="","",SUMIFS(Txn[Signed Units],Txn[Key],J8873,Txn[Transaction Order],"&lt;="&amp;Q8873))</f>
      </c>
    </row>
    <row r="8874" spans="10:18" ht="15" customHeight="1" x14ac:dyDescent="0.15">
      <c r="J8874" s="246">
        <f>IF(OR(B8874="",C8874="",E8874=""),"",B8874&amp;":"&amp;C8874&amp;":"&amp;E8874)</f>
      </c>
      <c r="K8874" s="247">
        <f>IF(A8874="","",A8874*D8874)</f>
      </c>
      <c r="L8874" s="246">
        <f>IF(A8874="","",IF(OR(A8874=1,A8874=0),H8874,0))</f>
      </c>
      <c r="M8874" s="246">
        <f>IF(A8874="","",IF(A8874=-1,H8874,0))</f>
      </c>
      <c r="N8874">
        <f>IF(J8874="","",IF(E8874="SGD",1,IF(E8874="USD",Settings!$B$22,IF(E8874="HKD",Settings!$B$23,1))))</f>
      </c>
      <c r="O8874">
        <f>IF(OR(B8874="",C8874="",E8874=""),0,(IF(A8874=-1,H8874,0)-IF(OR(A8874=1,A8874=0),H8874,0)+IF(A8874=2,H8874,0))*IF(E8874="SGD",1,IF(E8874="USD",Settings!$B$22,IF(E8874="HKD",Settings!$B$23,1))))</f>
        <v>0</v>
      </c>
      <c r="P8874">
        <f>IF(OR(B8874="",C8874="",E8874=""),0,IF(A8874=2,H8874*IF(E8874="SGD",1,IF(E8874="USD",Settings!$B$22,IF(E8874="HKD",Settings!$B$23,1))),0))</f>
        <v>0</v>
      </c>
      <c r="Q8874" s="312">
        <f>IF(OR(J8874="",G8874=""),"",G8874+ROW()/1000000)</f>
      </c>
      <c r="R8874" s="247">
        <f>IF(Q8874="","",SUMIFS(Txn[Signed Units],Txn[Key],J8874,Txn[Transaction Order],"&lt;="&amp;Q8874))</f>
      </c>
    </row>
    <row r="8875" spans="10:18" ht="15" customHeight="1" x14ac:dyDescent="0.15">
      <c r="J8875" s="246">
        <f>IF(OR(B8875="",C8875="",E8875=""),"",B8875&amp;":"&amp;C8875&amp;":"&amp;E8875)</f>
      </c>
      <c r="K8875" s="247">
        <f>IF(A8875="","",A8875*D8875)</f>
      </c>
      <c r="L8875" s="246">
        <f>IF(A8875="","",IF(OR(A8875=1,A8875=0),H8875,0))</f>
      </c>
      <c r="M8875" s="246">
        <f>IF(A8875="","",IF(A8875=-1,H8875,0))</f>
      </c>
      <c r="N8875">
        <f>IF(J8875="","",IF(E8875="SGD",1,IF(E8875="USD",Settings!$B$22,IF(E8875="HKD",Settings!$B$23,1))))</f>
      </c>
      <c r="O8875">
        <f>IF(OR(B8875="",C8875="",E8875=""),0,(IF(A8875=-1,H8875,0)-IF(OR(A8875=1,A8875=0),H8875,0)+IF(A8875=2,H8875,0))*IF(E8875="SGD",1,IF(E8875="USD",Settings!$B$22,IF(E8875="HKD",Settings!$B$23,1))))</f>
        <v>0</v>
      </c>
      <c r="P8875">
        <f>IF(OR(B8875="",C8875="",E8875=""),0,IF(A8875=2,H8875*IF(E8875="SGD",1,IF(E8875="USD",Settings!$B$22,IF(E8875="HKD",Settings!$B$23,1))),0))</f>
        <v>0</v>
      </c>
      <c r="Q8875" s="312">
        <f>IF(OR(J8875="",G8875=""),"",G8875+ROW()/1000000)</f>
      </c>
      <c r="R8875" s="247">
        <f>IF(Q8875="","",SUMIFS(Txn[Signed Units],Txn[Key],J8875,Txn[Transaction Order],"&lt;="&amp;Q8875))</f>
      </c>
    </row>
    <row r="8876" spans="10:18" ht="15" customHeight="1" x14ac:dyDescent="0.15">
      <c r="J8876" s="246">
        <f>IF(OR(B8876="",C8876="",E8876=""),"",B8876&amp;":"&amp;C8876&amp;":"&amp;E8876)</f>
      </c>
      <c r="K8876" s="247">
        <f>IF(A8876="","",A8876*D8876)</f>
      </c>
      <c r="L8876" s="246">
        <f>IF(A8876="","",IF(OR(A8876=1,A8876=0),H8876,0))</f>
      </c>
      <c r="M8876" s="246">
        <f>IF(A8876="","",IF(A8876=-1,H8876,0))</f>
      </c>
      <c r="N8876">
        <f>IF(J8876="","",IF(E8876="SGD",1,IF(E8876="USD",Settings!$B$22,IF(E8876="HKD",Settings!$B$23,1))))</f>
      </c>
      <c r="O8876">
        <f>IF(OR(B8876="",C8876="",E8876=""),0,(IF(A8876=-1,H8876,0)-IF(OR(A8876=1,A8876=0),H8876,0)+IF(A8876=2,H8876,0))*IF(E8876="SGD",1,IF(E8876="USD",Settings!$B$22,IF(E8876="HKD",Settings!$B$23,1))))</f>
        <v>0</v>
      </c>
      <c r="P8876">
        <f>IF(OR(B8876="",C8876="",E8876=""),0,IF(A8876=2,H8876*IF(E8876="SGD",1,IF(E8876="USD",Settings!$B$22,IF(E8876="HKD",Settings!$B$23,1))),0))</f>
        <v>0</v>
      </c>
      <c r="Q8876" s="312">
        <f>IF(OR(J8876="",G8876=""),"",G8876+ROW()/1000000)</f>
      </c>
      <c r="R8876" s="247">
        <f>IF(Q8876="","",SUMIFS(Txn[Signed Units],Txn[Key],J8876,Txn[Transaction Order],"&lt;="&amp;Q8876))</f>
      </c>
    </row>
    <row r="8877" spans="10:18" ht="15" customHeight="1" x14ac:dyDescent="0.15">
      <c r="J8877" s="246">
        <f>IF(OR(B8877="",C8877="",E8877=""),"",B8877&amp;":"&amp;C8877&amp;":"&amp;E8877)</f>
      </c>
      <c r="K8877" s="247">
        <f>IF(A8877="","",A8877*D8877)</f>
      </c>
      <c r="L8877" s="246">
        <f>IF(A8877="","",IF(OR(A8877=1,A8877=0),H8877,0))</f>
      </c>
      <c r="M8877" s="246">
        <f>IF(A8877="","",IF(A8877=-1,H8877,0))</f>
      </c>
      <c r="N8877">
        <f>IF(J8877="","",IF(E8877="SGD",1,IF(E8877="USD",Settings!$B$22,IF(E8877="HKD",Settings!$B$23,1))))</f>
      </c>
      <c r="O8877">
        <f>IF(OR(B8877="",C8877="",E8877=""),0,(IF(A8877=-1,H8877,0)-IF(OR(A8877=1,A8877=0),H8877,0)+IF(A8877=2,H8877,0))*IF(E8877="SGD",1,IF(E8877="USD",Settings!$B$22,IF(E8877="HKD",Settings!$B$23,1))))</f>
        <v>0</v>
      </c>
      <c r="P8877">
        <f>IF(OR(B8877="",C8877="",E8877=""),0,IF(A8877=2,H8877*IF(E8877="SGD",1,IF(E8877="USD",Settings!$B$22,IF(E8877="HKD",Settings!$B$23,1))),0))</f>
        <v>0</v>
      </c>
      <c r="Q8877" s="312">
        <f>IF(OR(J8877="",G8877=""),"",G8877+ROW()/1000000)</f>
      </c>
      <c r="R8877" s="247">
        <f>IF(Q8877="","",SUMIFS(Txn[Signed Units],Txn[Key],J8877,Txn[Transaction Order],"&lt;="&amp;Q8877))</f>
      </c>
    </row>
    <row r="8878" spans="10:18" ht="15" customHeight="1" x14ac:dyDescent="0.15">
      <c r="J8878" s="246">
        <f>IF(OR(B8878="",C8878="",E8878=""),"",B8878&amp;":"&amp;C8878&amp;":"&amp;E8878)</f>
      </c>
      <c r="K8878" s="247">
        <f>IF(A8878="","",A8878*D8878)</f>
      </c>
      <c r="L8878" s="246">
        <f>IF(A8878="","",IF(OR(A8878=1,A8878=0),H8878,0))</f>
      </c>
      <c r="M8878" s="246">
        <f>IF(A8878="","",IF(A8878=-1,H8878,0))</f>
      </c>
      <c r="N8878">
        <f>IF(J8878="","",IF(E8878="SGD",1,IF(E8878="USD",Settings!$B$22,IF(E8878="HKD",Settings!$B$23,1))))</f>
      </c>
      <c r="O8878">
        <f>IF(OR(B8878="",C8878="",E8878=""),0,(IF(A8878=-1,H8878,0)-IF(OR(A8878=1,A8878=0),H8878,0)+IF(A8878=2,H8878,0))*IF(E8878="SGD",1,IF(E8878="USD",Settings!$B$22,IF(E8878="HKD",Settings!$B$23,1))))</f>
        <v>0</v>
      </c>
      <c r="P8878">
        <f>IF(OR(B8878="",C8878="",E8878=""),0,IF(A8878=2,H8878*IF(E8878="SGD",1,IF(E8878="USD",Settings!$B$22,IF(E8878="HKD",Settings!$B$23,1))),0))</f>
        <v>0</v>
      </c>
      <c r="Q8878" s="312">
        <f>IF(OR(J8878="",G8878=""),"",G8878+ROW()/1000000)</f>
      </c>
      <c r="R8878" s="247">
        <f>IF(Q8878="","",SUMIFS(Txn[Signed Units],Txn[Key],J8878,Txn[Transaction Order],"&lt;="&amp;Q8878))</f>
      </c>
    </row>
    <row r="8879" spans="10:18" ht="15" customHeight="1" x14ac:dyDescent="0.15">
      <c r="J8879" s="246">
        <f>IF(OR(B8879="",C8879="",E8879=""),"",B8879&amp;":"&amp;C8879&amp;":"&amp;E8879)</f>
      </c>
      <c r="K8879" s="247">
        <f>IF(A8879="","",A8879*D8879)</f>
      </c>
      <c r="L8879" s="246">
        <f>IF(A8879="","",IF(OR(A8879=1,A8879=0),H8879,0))</f>
      </c>
      <c r="M8879" s="246">
        <f>IF(A8879="","",IF(A8879=-1,H8879,0))</f>
      </c>
      <c r="N8879">
        <f>IF(J8879="","",IF(E8879="SGD",1,IF(E8879="USD",Settings!$B$22,IF(E8879="HKD",Settings!$B$23,1))))</f>
      </c>
      <c r="O8879">
        <f>IF(OR(B8879="",C8879="",E8879=""),0,(IF(A8879=-1,H8879,0)-IF(OR(A8879=1,A8879=0),H8879,0)+IF(A8879=2,H8879,0))*IF(E8879="SGD",1,IF(E8879="USD",Settings!$B$22,IF(E8879="HKD",Settings!$B$23,1))))</f>
        <v>0</v>
      </c>
      <c r="P8879">
        <f>IF(OR(B8879="",C8879="",E8879=""),0,IF(A8879=2,H8879*IF(E8879="SGD",1,IF(E8879="USD",Settings!$B$22,IF(E8879="HKD",Settings!$B$23,1))),0))</f>
        <v>0</v>
      </c>
      <c r="Q8879" s="312">
        <f>IF(OR(J8879="",G8879=""),"",G8879+ROW()/1000000)</f>
      </c>
      <c r="R8879" s="247">
        <f>IF(Q8879="","",SUMIFS(Txn[Signed Units],Txn[Key],J8879,Txn[Transaction Order],"&lt;="&amp;Q8879))</f>
      </c>
    </row>
    <row r="8880" spans="10:18" ht="15" customHeight="1" x14ac:dyDescent="0.15">
      <c r="J8880" s="246">
        <f>IF(OR(B8880="",C8880="",E8880=""),"",B8880&amp;":"&amp;C8880&amp;":"&amp;E8880)</f>
      </c>
      <c r="K8880" s="247">
        <f>IF(A8880="","",A8880*D8880)</f>
      </c>
      <c r="L8880" s="246">
        <f>IF(A8880="","",IF(OR(A8880=1,A8880=0),H8880,0))</f>
      </c>
      <c r="M8880" s="246">
        <f>IF(A8880="","",IF(A8880=-1,H8880,0))</f>
      </c>
      <c r="N8880">
        <f>IF(J8880="","",IF(E8880="SGD",1,IF(E8880="USD",Settings!$B$22,IF(E8880="HKD",Settings!$B$23,1))))</f>
      </c>
      <c r="O8880">
        <f>IF(OR(B8880="",C8880="",E8880=""),0,(IF(A8880=-1,H8880,0)-IF(OR(A8880=1,A8880=0),H8880,0)+IF(A8880=2,H8880,0))*IF(E8880="SGD",1,IF(E8880="USD",Settings!$B$22,IF(E8880="HKD",Settings!$B$23,1))))</f>
        <v>0</v>
      </c>
      <c r="P8880">
        <f>IF(OR(B8880="",C8880="",E8880=""),0,IF(A8880=2,H8880*IF(E8880="SGD",1,IF(E8880="USD",Settings!$B$22,IF(E8880="HKD",Settings!$B$23,1))),0))</f>
        <v>0</v>
      </c>
      <c r="Q8880" s="312">
        <f>IF(OR(J8880="",G8880=""),"",G8880+ROW()/1000000)</f>
      </c>
      <c r="R8880" s="247">
        <f>IF(Q8880="","",SUMIFS(Txn[Signed Units],Txn[Key],J8880,Txn[Transaction Order],"&lt;="&amp;Q8880))</f>
      </c>
    </row>
    <row r="8881" spans="10:18" ht="15" customHeight="1" x14ac:dyDescent="0.15">
      <c r="J8881" s="246">
        <f>IF(OR(B8881="",C8881="",E8881=""),"",B8881&amp;":"&amp;C8881&amp;":"&amp;E8881)</f>
      </c>
      <c r="K8881" s="247">
        <f>IF(A8881="","",A8881*D8881)</f>
      </c>
      <c r="L8881" s="246">
        <f>IF(A8881="","",IF(OR(A8881=1,A8881=0),H8881,0))</f>
      </c>
      <c r="M8881" s="246">
        <f>IF(A8881="","",IF(A8881=-1,H8881,0))</f>
      </c>
      <c r="N8881">
        <f>IF(J8881="","",IF(E8881="SGD",1,IF(E8881="USD",Settings!$B$22,IF(E8881="HKD",Settings!$B$23,1))))</f>
      </c>
      <c r="O8881">
        <f>IF(OR(B8881="",C8881="",E8881=""),0,(IF(A8881=-1,H8881,0)-IF(OR(A8881=1,A8881=0),H8881,0)+IF(A8881=2,H8881,0))*IF(E8881="SGD",1,IF(E8881="USD",Settings!$B$22,IF(E8881="HKD",Settings!$B$23,1))))</f>
        <v>0</v>
      </c>
      <c r="P8881">
        <f>IF(OR(B8881="",C8881="",E8881=""),0,IF(A8881=2,H8881*IF(E8881="SGD",1,IF(E8881="USD",Settings!$B$22,IF(E8881="HKD",Settings!$B$23,1))),0))</f>
        <v>0</v>
      </c>
      <c r="Q8881" s="312">
        <f>IF(OR(J8881="",G8881=""),"",G8881+ROW()/1000000)</f>
      </c>
      <c r="R8881" s="247">
        <f>IF(Q8881="","",SUMIFS(Txn[Signed Units],Txn[Key],J8881,Txn[Transaction Order],"&lt;="&amp;Q8881))</f>
      </c>
    </row>
    <row r="8882" spans="10:18" ht="15" customHeight="1" x14ac:dyDescent="0.15">
      <c r="J8882" s="246">
        <f>IF(OR(B8882="",C8882="",E8882=""),"",B8882&amp;":"&amp;C8882&amp;":"&amp;E8882)</f>
      </c>
      <c r="K8882" s="247">
        <f>IF(A8882="","",A8882*D8882)</f>
      </c>
      <c r="L8882" s="246">
        <f>IF(A8882="","",IF(OR(A8882=1,A8882=0),H8882,0))</f>
      </c>
      <c r="M8882" s="246">
        <f>IF(A8882="","",IF(A8882=-1,H8882,0))</f>
      </c>
      <c r="N8882">
        <f>IF(J8882="","",IF(E8882="SGD",1,IF(E8882="USD",Settings!$B$22,IF(E8882="HKD",Settings!$B$23,1))))</f>
      </c>
      <c r="O8882">
        <f>IF(OR(B8882="",C8882="",E8882=""),0,(IF(A8882=-1,H8882,0)-IF(OR(A8882=1,A8882=0),H8882,0)+IF(A8882=2,H8882,0))*IF(E8882="SGD",1,IF(E8882="USD",Settings!$B$22,IF(E8882="HKD",Settings!$B$23,1))))</f>
        <v>0</v>
      </c>
      <c r="P8882">
        <f>IF(OR(B8882="",C8882="",E8882=""),0,IF(A8882=2,H8882*IF(E8882="SGD",1,IF(E8882="USD",Settings!$B$22,IF(E8882="HKD",Settings!$B$23,1))),0))</f>
        <v>0</v>
      </c>
      <c r="Q8882" s="312">
        <f>IF(OR(J8882="",G8882=""),"",G8882+ROW()/1000000)</f>
      </c>
      <c r="R8882" s="247">
        <f>IF(Q8882="","",SUMIFS(Txn[Signed Units],Txn[Key],J8882,Txn[Transaction Order],"&lt;="&amp;Q8882))</f>
      </c>
    </row>
    <row r="8883" spans="10:18" ht="15" customHeight="1" x14ac:dyDescent="0.15">
      <c r="J8883" s="246">
        <f>IF(OR(B8883="",C8883="",E8883=""),"",B8883&amp;":"&amp;C8883&amp;":"&amp;E8883)</f>
      </c>
      <c r="K8883" s="247">
        <f>IF(A8883="","",A8883*D8883)</f>
      </c>
      <c r="L8883" s="246">
        <f>IF(A8883="","",IF(OR(A8883=1,A8883=0),H8883,0))</f>
      </c>
      <c r="M8883" s="246">
        <f>IF(A8883="","",IF(A8883=-1,H8883,0))</f>
      </c>
      <c r="N8883">
        <f>IF(J8883="","",IF(E8883="SGD",1,IF(E8883="USD",Settings!$B$22,IF(E8883="HKD",Settings!$B$23,1))))</f>
      </c>
      <c r="O8883">
        <f>IF(OR(B8883="",C8883="",E8883=""),0,(IF(A8883=-1,H8883,0)-IF(OR(A8883=1,A8883=0),H8883,0)+IF(A8883=2,H8883,0))*IF(E8883="SGD",1,IF(E8883="USD",Settings!$B$22,IF(E8883="HKD",Settings!$B$23,1))))</f>
        <v>0</v>
      </c>
      <c r="P8883">
        <f>IF(OR(B8883="",C8883="",E8883=""),0,IF(A8883=2,H8883*IF(E8883="SGD",1,IF(E8883="USD",Settings!$B$22,IF(E8883="HKD",Settings!$B$23,1))),0))</f>
        <v>0</v>
      </c>
      <c r="Q8883" s="312">
        <f>IF(OR(J8883="",G8883=""),"",G8883+ROW()/1000000)</f>
      </c>
      <c r="R8883" s="247">
        <f>IF(Q8883="","",SUMIFS(Txn[Signed Units],Txn[Key],J8883,Txn[Transaction Order],"&lt;="&amp;Q8883))</f>
      </c>
    </row>
    <row r="8884" spans="10:18" ht="15" customHeight="1" x14ac:dyDescent="0.15">
      <c r="J8884" s="246">
        <f>IF(OR(B8884="",C8884="",E8884=""),"",B8884&amp;":"&amp;C8884&amp;":"&amp;E8884)</f>
      </c>
      <c r="K8884" s="247">
        <f>IF(A8884="","",A8884*D8884)</f>
      </c>
      <c r="L8884" s="246">
        <f>IF(A8884="","",IF(OR(A8884=1,A8884=0),H8884,0))</f>
      </c>
      <c r="M8884" s="246">
        <f>IF(A8884="","",IF(A8884=-1,H8884,0))</f>
      </c>
      <c r="N8884">
        <f>IF(J8884="","",IF(E8884="SGD",1,IF(E8884="USD",Settings!$B$22,IF(E8884="HKD",Settings!$B$23,1))))</f>
      </c>
      <c r="O8884">
        <f>IF(OR(B8884="",C8884="",E8884=""),0,(IF(A8884=-1,H8884,0)-IF(OR(A8884=1,A8884=0),H8884,0)+IF(A8884=2,H8884,0))*IF(E8884="SGD",1,IF(E8884="USD",Settings!$B$22,IF(E8884="HKD",Settings!$B$23,1))))</f>
        <v>0</v>
      </c>
      <c r="P8884">
        <f>IF(OR(B8884="",C8884="",E8884=""),0,IF(A8884=2,H8884*IF(E8884="SGD",1,IF(E8884="USD",Settings!$B$22,IF(E8884="HKD",Settings!$B$23,1))),0))</f>
        <v>0</v>
      </c>
      <c r="Q8884" s="312">
        <f>IF(OR(J8884="",G8884=""),"",G8884+ROW()/1000000)</f>
      </c>
      <c r="R8884" s="247">
        <f>IF(Q8884="","",SUMIFS(Txn[Signed Units],Txn[Key],J8884,Txn[Transaction Order],"&lt;="&amp;Q8884))</f>
      </c>
    </row>
    <row r="8885" spans="10:18" ht="15" customHeight="1" x14ac:dyDescent="0.15">
      <c r="J8885" s="246">
        <f>IF(OR(B8885="",C8885="",E8885=""),"",B8885&amp;":"&amp;C8885&amp;":"&amp;E8885)</f>
      </c>
      <c r="K8885" s="247">
        <f>IF(A8885="","",A8885*D8885)</f>
      </c>
      <c r="L8885" s="246">
        <f>IF(A8885="","",IF(OR(A8885=1,A8885=0),H8885,0))</f>
      </c>
      <c r="M8885" s="246">
        <f>IF(A8885="","",IF(A8885=-1,H8885,0))</f>
      </c>
      <c r="N8885">
        <f>IF(J8885="","",IF(E8885="SGD",1,IF(E8885="USD",Settings!$B$22,IF(E8885="HKD",Settings!$B$23,1))))</f>
      </c>
      <c r="O8885">
        <f>IF(OR(B8885="",C8885="",E8885=""),0,(IF(A8885=-1,H8885,0)-IF(OR(A8885=1,A8885=0),H8885,0)+IF(A8885=2,H8885,0))*IF(E8885="SGD",1,IF(E8885="USD",Settings!$B$22,IF(E8885="HKD",Settings!$B$23,1))))</f>
        <v>0</v>
      </c>
      <c r="P8885">
        <f>IF(OR(B8885="",C8885="",E8885=""),0,IF(A8885=2,H8885*IF(E8885="SGD",1,IF(E8885="USD",Settings!$B$22,IF(E8885="HKD",Settings!$B$23,1))),0))</f>
        <v>0</v>
      </c>
      <c r="Q8885" s="312">
        <f>IF(OR(J8885="",G8885=""),"",G8885+ROW()/1000000)</f>
      </c>
      <c r="R8885" s="247">
        <f>IF(Q8885="","",SUMIFS(Txn[Signed Units],Txn[Key],J8885,Txn[Transaction Order],"&lt;="&amp;Q8885))</f>
      </c>
    </row>
    <row r="8886" spans="10:18" ht="15" customHeight="1" x14ac:dyDescent="0.15">
      <c r="J8886" s="246">
        <f>IF(OR(B8886="",C8886="",E8886=""),"",B8886&amp;":"&amp;C8886&amp;":"&amp;E8886)</f>
      </c>
      <c r="K8886" s="247">
        <f>IF(A8886="","",A8886*D8886)</f>
      </c>
      <c r="L8886" s="246">
        <f>IF(A8886="","",IF(OR(A8886=1,A8886=0),H8886,0))</f>
      </c>
      <c r="M8886" s="246">
        <f>IF(A8886="","",IF(A8886=-1,H8886,0))</f>
      </c>
      <c r="N8886">
        <f>IF(J8886="","",IF(E8886="SGD",1,IF(E8886="USD",Settings!$B$22,IF(E8886="HKD",Settings!$B$23,1))))</f>
      </c>
      <c r="O8886">
        <f>IF(OR(B8886="",C8886="",E8886=""),0,(IF(A8886=-1,H8886,0)-IF(OR(A8886=1,A8886=0),H8886,0)+IF(A8886=2,H8886,0))*IF(E8886="SGD",1,IF(E8886="USD",Settings!$B$22,IF(E8886="HKD",Settings!$B$23,1))))</f>
        <v>0</v>
      </c>
      <c r="P8886">
        <f>IF(OR(B8886="",C8886="",E8886=""),0,IF(A8886=2,H8886*IF(E8886="SGD",1,IF(E8886="USD",Settings!$B$22,IF(E8886="HKD",Settings!$B$23,1))),0))</f>
        <v>0</v>
      </c>
      <c r="Q8886" s="312">
        <f>IF(OR(J8886="",G8886=""),"",G8886+ROW()/1000000)</f>
      </c>
      <c r="R8886" s="247">
        <f>IF(Q8886="","",SUMIFS(Txn[Signed Units],Txn[Key],J8886,Txn[Transaction Order],"&lt;="&amp;Q8886))</f>
      </c>
    </row>
    <row r="8887" spans="10:18" ht="15" customHeight="1" x14ac:dyDescent="0.15">
      <c r="J8887" s="246">
        <f>IF(OR(B8887="",C8887="",E8887=""),"",B8887&amp;":"&amp;C8887&amp;":"&amp;E8887)</f>
      </c>
      <c r="K8887" s="247">
        <f>IF(A8887="","",A8887*D8887)</f>
      </c>
      <c r="L8887" s="246">
        <f>IF(A8887="","",IF(OR(A8887=1,A8887=0),H8887,0))</f>
      </c>
      <c r="M8887" s="246">
        <f>IF(A8887="","",IF(A8887=-1,H8887,0))</f>
      </c>
      <c r="N8887">
        <f>IF(J8887="","",IF(E8887="SGD",1,IF(E8887="USD",Settings!$B$22,IF(E8887="HKD",Settings!$B$23,1))))</f>
      </c>
      <c r="O8887">
        <f>IF(OR(B8887="",C8887="",E8887=""),0,(IF(A8887=-1,H8887,0)-IF(OR(A8887=1,A8887=0),H8887,0)+IF(A8887=2,H8887,0))*IF(E8887="SGD",1,IF(E8887="USD",Settings!$B$22,IF(E8887="HKD",Settings!$B$23,1))))</f>
        <v>0</v>
      </c>
      <c r="P8887">
        <f>IF(OR(B8887="",C8887="",E8887=""),0,IF(A8887=2,H8887*IF(E8887="SGD",1,IF(E8887="USD",Settings!$B$22,IF(E8887="HKD",Settings!$B$23,1))),0))</f>
        <v>0</v>
      </c>
      <c r="Q8887" s="312">
        <f>IF(OR(J8887="",G8887=""),"",G8887+ROW()/1000000)</f>
      </c>
      <c r="R8887" s="247">
        <f>IF(Q8887="","",SUMIFS(Txn[Signed Units],Txn[Key],J8887,Txn[Transaction Order],"&lt;="&amp;Q8887))</f>
      </c>
    </row>
    <row r="8888" spans="10:18" ht="15" customHeight="1" x14ac:dyDescent="0.15">
      <c r="J8888" s="246">
        <f>IF(OR(B8888="",C8888="",E8888=""),"",B8888&amp;":"&amp;C8888&amp;":"&amp;E8888)</f>
      </c>
      <c r="K8888" s="247">
        <f>IF(A8888="","",A8888*D8888)</f>
      </c>
      <c r="L8888" s="246">
        <f>IF(A8888="","",IF(OR(A8888=1,A8888=0),H8888,0))</f>
      </c>
      <c r="M8888" s="246">
        <f>IF(A8888="","",IF(A8888=-1,H8888,0))</f>
      </c>
      <c r="N8888">
        <f>IF(J8888="","",IF(E8888="SGD",1,IF(E8888="USD",Settings!$B$22,IF(E8888="HKD",Settings!$B$23,1))))</f>
      </c>
      <c r="O8888">
        <f>IF(OR(B8888="",C8888="",E8888=""),0,(IF(A8888=-1,H8888,0)-IF(OR(A8888=1,A8888=0),H8888,0)+IF(A8888=2,H8888,0))*IF(E8888="SGD",1,IF(E8888="USD",Settings!$B$22,IF(E8888="HKD",Settings!$B$23,1))))</f>
        <v>0</v>
      </c>
      <c r="P8888">
        <f>IF(OR(B8888="",C8888="",E8888=""),0,IF(A8888=2,H8888*IF(E8888="SGD",1,IF(E8888="USD",Settings!$B$22,IF(E8888="HKD",Settings!$B$23,1))),0))</f>
        <v>0</v>
      </c>
      <c r="Q8888" s="312">
        <f>IF(OR(J8888="",G8888=""),"",G8888+ROW()/1000000)</f>
      </c>
      <c r="R8888" s="247">
        <f>IF(Q8888="","",SUMIFS(Txn[Signed Units],Txn[Key],J8888,Txn[Transaction Order],"&lt;="&amp;Q8888))</f>
      </c>
    </row>
    <row r="8889" spans="10:18" ht="15" customHeight="1" x14ac:dyDescent="0.15">
      <c r="J8889" s="246">
        <f>IF(OR(B8889="",C8889="",E8889=""),"",B8889&amp;":"&amp;C8889&amp;":"&amp;E8889)</f>
      </c>
      <c r="K8889" s="247">
        <f>IF(A8889="","",A8889*D8889)</f>
      </c>
      <c r="L8889" s="246">
        <f>IF(A8889="","",IF(OR(A8889=1,A8889=0),H8889,0))</f>
      </c>
      <c r="M8889" s="246">
        <f>IF(A8889="","",IF(A8889=-1,H8889,0))</f>
      </c>
      <c r="N8889">
        <f>IF(J8889="","",IF(E8889="SGD",1,IF(E8889="USD",Settings!$B$22,IF(E8889="HKD",Settings!$B$23,1))))</f>
      </c>
      <c r="O8889">
        <f>IF(OR(B8889="",C8889="",E8889=""),0,(IF(A8889=-1,H8889,0)-IF(OR(A8889=1,A8889=0),H8889,0)+IF(A8889=2,H8889,0))*IF(E8889="SGD",1,IF(E8889="USD",Settings!$B$22,IF(E8889="HKD",Settings!$B$23,1))))</f>
        <v>0</v>
      </c>
      <c r="P8889">
        <f>IF(OR(B8889="",C8889="",E8889=""),0,IF(A8889=2,H8889*IF(E8889="SGD",1,IF(E8889="USD",Settings!$B$22,IF(E8889="HKD",Settings!$B$23,1))),0))</f>
        <v>0</v>
      </c>
      <c r="Q8889" s="312">
        <f>IF(OR(J8889="",G8889=""),"",G8889+ROW()/1000000)</f>
      </c>
      <c r="R8889" s="247">
        <f>IF(Q8889="","",SUMIFS(Txn[Signed Units],Txn[Key],J8889,Txn[Transaction Order],"&lt;="&amp;Q8889))</f>
      </c>
    </row>
    <row r="8890" spans="10:18" ht="15" customHeight="1" x14ac:dyDescent="0.15">
      <c r="J8890" s="246">
        <f>IF(OR(B8890="",C8890="",E8890=""),"",B8890&amp;":"&amp;C8890&amp;":"&amp;E8890)</f>
      </c>
      <c r="K8890" s="247">
        <f>IF(A8890="","",A8890*D8890)</f>
      </c>
      <c r="L8890" s="246">
        <f>IF(A8890="","",IF(OR(A8890=1,A8890=0),H8890,0))</f>
      </c>
      <c r="M8890" s="246">
        <f>IF(A8890="","",IF(A8890=-1,H8890,0))</f>
      </c>
      <c r="N8890">
        <f>IF(J8890="","",IF(E8890="SGD",1,IF(E8890="USD",Settings!$B$22,IF(E8890="HKD",Settings!$B$23,1))))</f>
      </c>
      <c r="O8890">
        <f>IF(OR(B8890="",C8890="",E8890=""),0,(IF(A8890=-1,H8890,0)-IF(OR(A8890=1,A8890=0),H8890,0)+IF(A8890=2,H8890,0))*IF(E8890="SGD",1,IF(E8890="USD",Settings!$B$22,IF(E8890="HKD",Settings!$B$23,1))))</f>
        <v>0</v>
      </c>
      <c r="P8890">
        <f>IF(OR(B8890="",C8890="",E8890=""),0,IF(A8890=2,H8890*IF(E8890="SGD",1,IF(E8890="USD",Settings!$B$22,IF(E8890="HKD",Settings!$B$23,1))),0))</f>
        <v>0</v>
      </c>
      <c r="Q8890" s="312">
        <f>IF(OR(J8890="",G8890=""),"",G8890+ROW()/1000000)</f>
      </c>
      <c r="R8890" s="247">
        <f>IF(Q8890="","",SUMIFS(Txn[Signed Units],Txn[Key],J8890,Txn[Transaction Order],"&lt;="&amp;Q8890))</f>
      </c>
    </row>
    <row r="8891" spans="10:18" ht="15" customHeight="1" x14ac:dyDescent="0.15">
      <c r="J8891" s="246">
        <f>IF(OR(B8891="",C8891="",E8891=""),"",B8891&amp;":"&amp;C8891&amp;":"&amp;E8891)</f>
      </c>
      <c r="K8891" s="247">
        <f>IF(A8891="","",A8891*D8891)</f>
      </c>
      <c r="L8891" s="246">
        <f>IF(A8891="","",IF(OR(A8891=1,A8891=0),H8891,0))</f>
      </c>
      <c r="M8891" s="246">
        <f>IF(A8891="","",IF(A8891=-1,H8891,0))</f>
      </c>
      <c r="N8891">
        <f>IF(J8891="","",IF(E8891="SGD",1,IF(E8891="USD",Settings!$B$22,IF(E8891="HKD",Settings!$B$23,1))))</f>
      </c>
      <c r="O8891">
        <f>IF(OR(B8891="",C8891="",E8891=""),0,(IF(A8891=-1,H8891,0)-IF(OR(A8891=1,A8891=0),H8891,0)+IF(A8891=2,H8891,0))*IF(E8891="SGD",1,IF(E8891="USD",Settings!$B$22,IF(E8891="HKD",Settings!$B$23,1))))</f>
        <v>0</v>
      </c>
      <c r="P8891">
        <f>IF(OR(B8891="",C8891="",E8891=""),0,IF(A8891=2,H8891*IF(E8891="SGD",1,IF(E8891="USD",Settings!$B$22,IF(E8891="HKD",Settings!$B$23,1))),0))</f>
        <v>0</v>
      </c>
      <c r="Q8891" s="312">
        <f>IF(OR(J8891="",G8891=""),"",G8891+ROW()/1000000)</f>
      </c>
      <c r="R8891" s="247">
        <f>IF(Q8891="","",SUMIFS(Txn[Signed Units],Txn[Key],J8891,Txn[Transaction Order],"&lt;="&amp;Q8891))</f>
      </c>
    </row>
    <row r="8892" spans="10:18" ht="15" customHeight="1" x14ac:dyDescent="0.15">
      <c r="J8892" s="246">
        <f>IF(OR(B8892="",C8892="",E8892=""),"",B8892&amp;":"&amp;C8892&amp;":"&amp;E8892)</f>
      </c>
      <c r="K8892" s="247">
        <f>IF(A8892="","",A8892*D8892)</f>
      </c>
      <c r="L8892" s="246">
        <f>IF(A8892="","",IF(OR(A8892=1,A8892=0),H8892,0))</f>
      </c>
      <c r="M8892" s="246">
        <f>IF(A8892="","",IF(A8892=-1,H8892,0))</f>
      </c>
      <c r="N8892">
        <f>IF(J8892="","",IF(E8892="SGD",1,IF(E8892="USD",Settings!$B$22,IF(E8892="HKD",Settings!$B$23,1))))</f>
      </c>
      <c r="O8892">
        <f>IF(OR(B8892="",C8892="",E8892=""),0,(IF(A8892=-1,H8892,0)-IF(OR(A8892=1,A8892=0),H8892,0)+IF(A8892=2,H8892,0))*IF(E8892="SGD",1,IF(E8892="USD",Settings!$B$22,IF(E8892="HKD",Settings!$B$23,1))))</f>
        <v>0</v>
      </c>
      <c r="P8892">
        <f>IF(OR(B8892="",C8892="",E8892=""),0,IF(A8892=2,H8892*IF(E8892="SGD",1,IF(E8892="USD",Settings!$B$22,IF(E8892="HKD",Settings!$B$23,1))),0))</f>
        <v>0</v>
      </c>
      <c r="Q8892" s="312">
        <f>IF(OR(J8892="",G8892=""),"",G8892+ROW()/1000000)</f>
      </c>
      <c r="R8892" s="247">
        <f>IF(Q8892="","",SUMIFS(Txn[Signed Units],Txn[Key],J8892,Txn[Transaction Order],"&lt;="&amp;Q8892))</f>
      </c>
    </row>
    <row r="8893" spans="10:18" ht="15" customHeight="1" x14ac:dyDescent="0.15">
      <c r="J8893" s="246">
        <f>IF(OR(B8893="",C8893="",E8893=""),"",B8893&amp;":"&amp;C8893&amp;":"&amp;E8893)</f>
      </c>
      <c r="K8893" s="247">
        <f>IF(A8893="","",A8893*D8893)</f>
      </c>
      <c r="L8893" s="246">
        <f>IF(A8893="","",IF(OR(A8893=1,A8893=0),H8893,0))</f>
      </c>
      <c r="M8893" s="246">
        <f>IF(A8893="","",IF(A8893=-1,H8893,0))</f>
      </c>
      <c r="N8893">
        <f>IF(J8893="","",IF(E8893="SGD",1,IF(E8893="USD",Settings!$B$22,IF(E8893="HKD",Settings!$B$23,1))))</f>
      </c>
      <c r="O8893">
        <f>IF(OR(B8893="",C8893="",E8893=""),0,(IF(A8893=-1,H8893,0)-IF(OR(A8893=1,A8893=0),H8893,0)+IF(A8893=2,H8893,0))*IF(E8893="SGD",1,IF(E8893="USD",Settings!$B$22,IF(E8893="HKD",Settings!$B$23,1))))</f>
        <v>0</v>
      </c>
      <c r="P8893">
        <f>IF(OR(B8893="",C8893="",E8893=""),0,IF(A8893=2,H8893*IF(E8893="SGD",1,IF(E8893="USD",Settings!$B$22,IF(E8893="HKD",Settings!$B$23,1))),0))</f>
        <v>0</v>
      </c>
      <c r="Q8893" s="312">
        <f>IF(OR(J8893="",G8893=""),"",G8893+ROW()/1000000)</f>
      </c>
      <c r="R8893" s="247">
        <f>IF(Q8893="","",SUMIFS(Txn[Signed Units],Txn[Key],J8893,Txn[Transaction Order],"&lt;="&amp;Q8893))</f>
      </c>
    </row>
    <row r="8894" spans="10:18" ht="15" customHeight="1" x14ac:dyDescent="0.15">
      <c r="J8894" s="246">
        <f>IF(OR(B8894="",C8894="",E8894=""),"",B8894&amp;":"&amp;C8894&amp;":"&amp;E8894)</f>
      </c>
      <c r="K8894" s="247">
        <f>IF(A8894="","",A8894*D8894)</f>
      </c>
      <c r="L8894" s="246">
        <f>IF(A8894="","",IF(OR(A8894=1,A8894=0),H8894,0))</f>
      </c>
      <c r="M8894" s="246">
        <f>IF(A8894="","",IF(A8894=-1,H8894,0))</f>
      </c>
      <c r="N8894">
        <f>IF(J8894="","",IF(E8894="SGD",1,IF(E8894="USD",Settings!$B$22,IF(E8894="HKD",Settings!$B$23,1))))</f>
      </c>
      <c r="O8894">
        <f>IF(OR(B8894="",C8894="",E8894=""),0,(IF(A8894=-1,H8894,0)-IF(OR(A8894=1,A8894=0),H8894,0)+IF(A8894=2,H8894,0))*IF(E8894="SGD",1,IF(E8894="USD",Settings!$B$22,IF(E8894="HKD",Settings!$B$23,1))))</f>
        <v>0</v>
      </c>
      <c r="P8894">
        <f>IF(OR(B8894="",C8894="",E8894=""),0,IF(A8894=2,H8894*IF(E8894="SGD",1,IF(E8894="USD",Settings!$B$22,IF(E8894="HKD",Settings!$B$23,1))),0))</f>
        <v>0</v>
      </c>
      <c r="Q8894" s="312">
        <f>IF(OR(J8894="",G8894=""),"",G8894+ROW()/1000000)</f>
      </c>
      <c r="R8894" s="247">
        <f>IF(Q8894="","",SUMIFS(Txn[Signed Units],Txn[Key],J8894,Txn[Transaction Order],"&lt;="&amp;Q8894))</f>
      </c>
    </row>
    <row r="8895" spans="10:18" ht="15" customHeight="1" x14ac:dyDescent="0.15">
      <c r="J8895" s="246">
        <f>IF(OR(B8895="",C8895="",E8895=""),"",B8895&amp;":"&amp;C8895&amp;":"&amp;E8895)</f>
      </c>
      <c r="K8895" s="247">
        <f>IF(A8895="","",A8895*D8895)</f>
      </c>
      <c r="L8895" s="246">
        <f>IF(A8895="","",IF(OR(A8895=1,A8895=0),H8895,0))</f>
      </c>
      <c r="M8895" s="246">
        <f>IF(A8895="","",IF(A8895=-1,H8895,0))</f>
      </c>
      <c r="N8895">
        <f>IF(J8895="","",IF(E8895="SGD",1,IF(E8895="USD",Settings!$B$22,IF(E8895="HKD",Settings!$B$23,1))))</f>
      </c>
      <c r="O8895">
        <f>IF(OR(B8895="",C8895="",E8895=""),0,(IF(A8895=-1,H8895,0)-IF(OR(A8895=1,A8895=0),H8895,0)+IF(A8895=2,H8895,0))*IF(E8895="SGD",1,IF(E8895="USD",Settings!$B$22,IF(E8895="HKD",Settings!$B$23,1))))</f>
        <v>0</v>
      </c>
      <c r="P8895">
        <f>IF(OR(B8895="",C8895="",E8895=""),0,IF(A8895=2,H8895*IF(E8895="SGD",1,IF(E8895="USD",Settings!$B$22,IF(E8895="HKD",Settings!$B$23,1))),0))</f>
        <v>0</v>
      </c>
      <c r="Q8895" s="312">
        <f>IF(OR(J8895="",G8895=""),"",G8895+ROW()/1000000)</f>
      </c>
      <c r="R8895" s="247">
        <f>IF(Q8895="","",SUMIFS(Txn[Signed Units],Txn[Key],J8895,Txn[Transaction Order],"&lt;="&amp;Q8895))</f>
      </c>
    </row>
    <row r="8896" spans="10:18" ht="15" customHeight="1" x14ac:dyDescent="0.15">
      <c r="J8896" s="246">
        <f>IF(OR(B8896="",C8896="",E8896=""),"",B8896&amp;":"&amp;C8896&amp;":"&amp;E8896)</f>
      </c>
      <c r="K8896" s="247">
        <f>IF(A8896="","",A8896*D8896)</f>
      </c>
      <c r="L8896" s="246">
        <f>IF(A8896="","",IF(OR(A8896=1,A8896=0),H8896,0))</f>
      </c>
      <c r="M8896" s="246">
        <f>IF(A8896="","",IF(A8896=-1,H8896,0))</f>
      </c>
      <c r="N8896">
        <f>IF(J8896="","",IF(E8896="SGD",1,IF(E8896="USD",Settings!$B$22,IF(E8896="HKD",Settings!$B$23,1))))</f>
      </c>
      <c r="O8896">
        <f>IF(OR(B8896="",C8896="",E8896=""),0,(IF(A8896=-1,H8896,0)-IF(OR(A8896=1,A8896=0),H8896,0)+IF(A8896=2,H8896,0))*IF(E8896="SGD",1,IF(E8896="USD",Settings!$B$22,IF(E8896="HKD",Settings!$B$23,1))))</f>
        <v>0</v>
      </c>
      <c r="P8896">
        <f>IF(OR(B8896="",C8896="",E8896=""),0,IF(A8896=2,H8896*IF(E8896="SGD",1,IF(E8896="USD",Settings!$B$22,IF(E8896="HKD",Settings!$B$23,1))),0))</f>
        <v>0</v>
      </c>
      <c r="Q8896" s="312">
        <f>IF(OR(J8896="",G8896=""),"",G8896+ROW()/1000000)</f>
      </c>
      <c r="R8896" s="247">
        <f>IF(Q8896="","",SUMIFS(Txn[Signed Units],Txn[Key],J8896,Txn[Transaction Order],"&lt;="&amp;Q8896))</f>
      </c>
    </row>
    <row r="8897" spans="10:18" ht="15" customHeight="1" x14ac:dyDescent="0.15">
      <c r="J8897" s="246">
        <f>IF(OR(B8897="",C8897="",E8897=""),"",B8897&amp;":"&amp;C8897&amp;":"&amp;E8897)</f>
      </c>
      <c r="K8897" s="247">
        <f>IF(A8897="","",A8897*D8897)</f>
      </c>
      <c r="L8897" s="246">
        <f>IF(A8897="","",IF(OR(A8897=1,A8897=0),H8897,0))</f>
      </c>
      <c r="M8897" s="246">
        <f>IF(A8897="","",IF(A8897=-1,H8897,0))</f>
      </c>
      <c r="N8897">
        <f>IF(J8897="","",IF(E8897="SGD",1,IF(E8897="USD",Settings!$B$22,IF(E8897="HKD",Settings!$B$23,1))))</f>
      </c>
      <c r="O8897">
        <f>IF(OR(B8897="",C8897="",E8897=""),0,(IF(A8897=-1,H8897,0)-IF(OR(A8897=1,A8897=0),H8897,0)+IF(A8897=2,H8897,0))*IF(E8897="SGD",1,IF(E8897="USD",Settings!$B$22,IF(E8897="HKD",Settings!$B$23,1))))</f>
        <v>0</v>
      </c>
      <c r="P8897">
        <f>IF(OR(B8897="",C8897="",E8897=""),0,IF(A8897=2,H8897*IF(E8897="SGD",1,IF(E8897="USD",Settings!$B$22,IF(E8897="HKD",Settings!$B$23,1))),0))</f>
        <v>0</v>
      </c>
      <c r="Q8897" s="312">
        <f>IF(OR(J8897="",G8897=""),"",G8897+ROW()/1000000)</f>
      </c>
      <c r="R8897" s="247">
        <f>IF(Q8897="","",SUMIFS(Txn[Signed Units],Txn[Key],J8897,Txn[Transaction Order],"&lt;="&amp;Q8897))</f>
      </c>
    </row>
    <row r="8898" spans="10:18" ht="15" customHeight="1" x14ac:dyDescent="0.15">
      <c r="J8898" s="246">
        <f>IF(OR(B8898="",C8898="",E8898=""),"",B8898&amp;":"&amp;C8898&amp;":"&amp;E8898)</f>
      </c>
      <c r="K8898" s="247">
        <f>IF(A8898="","",A8898*D8898)</f>
      </c>
      <c r="L8898" s="246">
        <f>IF(A8898="","",IF(OR(A8898=1,A8898=0),H8898,0))</f>
      </c>
      <c r="M8898" s="246">
        <f>IF(A8898="","",IF(A8898=-1,H8898,0))</f>
      </c>
      <c r="N8898">
        <f>IF(J8898="","",IF(E8898="SGD",1,IF(E8898="USD",Settings!$B$22,IF(E8898="HKD",Settings!$B$23,1))))</f>
      </c>
      <c r="O8898">
        <f>IF(OR(B8898="",C8898="",E8898=""),0,(IF(A8898=-1,H8898,0)-IF(OR(A8898=1,A8898=0),H8898,0)+IF(A8898=2,H8898,0))*IF(E8898="SGD",1,IF(E8898="USD",Settings!$B$22,IF(E8898="HKD",Settings!$B$23,1))))</f>
        <v>0</v>
      </c>
      <c r="P8898">
        <f>IF(OR(B8898="",C8898="",E8898=""),0,IF(A8898=2,H8898*IF(E8898="SGD",1,IF(E8898="USD",Settings!$B$22,IF(E8898="HKD",Settings!$B$23,1))),0))</f>
        <v>0</v>
      </c>
      <c r="Q8898" s="312">
        <f>IF(OR(J8898="",G8898=""),"",G8898+ROW()/1000000)</f>
      </c>
      <c r="R8898" s="247">
        <f>IF(Q8898="","",SUMIFS(Txn[Signed Units],Txn[Key],J8898,Txn[Transaction Order],"&lt;="&amp;Q8898))</f>
      </c>
    </row>
    <row r="8899" spans="10:18" ht="15" customHeight="1" x14ac:dyDescent="0.15">
      <c r="J8899" s="246">
        <f>IF(OR(B8899="",C8899="",E8899=""),"",B8899&amp;":"&amp;C8899&amp;":"&amp;E8899)</f>
      </c>
      <c r="K8899" s="247">
        <f>IF(A8899="","",A8899*D8899)</f>
      </c>
      <c r="L8899" s="246">
        <f>IF(A8899="","",IF(OR(A8899=1,A8899=0),H8899,0))</f>
      </c>
      <c r="M8899" s="246">
        <f>IF(A8899="","",IF(A8899=-1,H8899,0))</f>
      </c>
      <c r="N8899">
        <f>IF(J8899="","",IF(E8899="SGD",1,IF(E8899="USD",Settings!$B$22,IF(E8899="HKD",Settings!$B$23,1))))</f>
      </c>
      <c r="O8899">
        <f>IF(OR(B8899="",C8899="",E8899=""),0,(IF(A8899=-1,H8899,0)-IF(OR(A8899=1,A8899=0),H8899,0)+IF(A8899=2,H8899,0))*IF(E8899="SGD",1,IF(E8899="USD",Settings!$B$22,IF(E8899="HKD",Settings!$B$23,1))))</f>
        <v>0</v>
      </c>
      <c r="P8899">
        <f>IF(OR(B8899="",C8899="",E8899=""),0,IF(A8899=2,H8899*IF(E8899="SGD",1,IF(E8899="USD",Settings!$B$22,IF(E8899="HKD",Settings!$B$23,1))),0))</f>
        <v>0</v>
      </c>
      <c r="Q8899" s="312">
        <f>IF(OR(J8899="",G8899=""),"",G8899+ROW()/1000000)</f>
      </c>
      <c r="R8899" s="247">
        <f>IF(Q8899="","",SUMIFS(Txn[Signed Units],Txn[Key],J8899,Txn[Transaction Order],"&lt;="&amp;Q8899))</f>
      </c>
    </row>
    <row r="8900" spans="10:18" ht="15" customHeight="1" x14ac:dyDescent="0.15">
      <c r="J8900" s="246">
        <f>IF(OR(B8900="",C8900="",E8900=""),"",B8900&amp;":"&amp;C8900&amp;":"&amp;E8900)</f>
      </c>
      <c r="K8900" s="247">
        <f>IF(A8900="","",A8900*D8900)</f>
      </c>
      <c r="L8900" s="246">
        <f>IF(A8900="","",IF(OR(A8900=1,A8900=0),H8900,0))</f>
      </c>
      <c r="M8900" s="246">
        <f>IF(A8900="","",IF(A8900=-1,H8900,0))</f>
      </c>
      <c r="N8900">
        <f>IF(J8900="","",IF(E8900="SGD",1,IF(E8900="USD",Settings!$B$22,IF(E8900="HKD",Settings!$B$23,1))))</f>
      </c>
      <c r="O8900">
        <f>IF(OR(B8900="",C8900="",E8900=""),0,(IF(A8900=-1,H8900,0)-IF(OR(A8900=1,A8900=0),H8900,0)+IF(A8900=2,H8900,0))*IF(E8900="SGD",1,IF(E8900="USD",Settings!$B$22,IF(E8900="HKD",Settings!$B$23,1))))</f>
        <v>0</v>
      </c>
      <c r="P8900">
        <f>IF(OR(B8900="",C8900="",E8900=""),0,IF(A8900=2,H8900*IF(E8900="SGD",1,IF(E8900="USD",Settings!$B$22,IF(E8900="HKD",Settings!$B$23,1))),0))</f>
        <v>0</v>
      </c>
      <c r="Q8900" s="312">
        <f>IF(OR(J8900="",G8900=""),"",G8900+ROW()/1000000)</f>
      </c>
      <c r="R8900" s="247">
        <f>IF(Q8900="","",SUMIFS(Txn[Signed Units],Txn[Key],J8900,Txn[Transaction Order],"&lt;="&amp;Q8900))</f>
      </c>
    </row>
    <row r="8901" spans="10:18" ht="15" customHeight="1" x14ac:dyDescent="0.15">
      <c r="J8901" s="246">
        <f>IF(OR(B8901="",C8901="",E8901=""),"",B8901&amp;":"&amp;C8901&amp;":"&amp;E8901)</f>
      </c>
      <c r="K8901" s="247">
        <f>IF(A8901="","",A8901*D8901)</f>
      </c>
      <c r="L8901" s="246">
        <f>IF(A8901="","",IF(OR(A8901=1,A8901=0),H8901,0))</f>
      </c>
      <c r="M8901" s="246">
        <f>IF(A8901="","",IF(A8901=-1,H8901,0))</f>
      </c>
      <c r="N8901">
        <f>IF(J8901="","",IF(E8901="SGD",1,IF(E8901="USD",Settings!$B$22,IF(E8901="HKD",Settings!$B$23,1))))</f>
      </c>
      <c r="O8901">
        <f>IF(OR(B8901="",C8901="",E8901=""),0,(IF(A8901=-1,H8901,0)-IF(OR(A8901=1,A8901=0),H8901,0)+IF(A8901=2,H8901,0))*IF(E8901="SGD",1,IF(E8901="USD",Settings!$B$22,IF(E8901="HKD",Settings!$B$23,1))))</f>
        <v>0</v>
      </c>
      <c r="P8901">
        <f>IF(OR(B8901="",C8901="",E8901=""),0,IF(A8901=2,H8901*IF(E8901="SGD",1,IF(E8901="USD",Settings!$B$22,IF(E8901="HKD",Settings!$B$23,1))),0))</f>
        <v>0</v>
      </c>
      <c r="Q8901" s="312">
        <f>IF(OR(J8901="",G8901=""),"",G8901+ROW()/1000000)</f>
      </c>
      <c r="R8901" s="247">
        <f>IF(Q8901="","",SUMIFS(Txn[Signed Units],Txn[Key],J8901,Txn[Transaction Order],"&lt;="&amp;Q8901))</f>
      </c>
    </row>
    <row r="8902" spans="10:18" ht="15" customHeight="1" x14ac:dyDescent="0.15">
      <c r="J8902" s="246">
        <f>IF(OR(B8902="",C8902="",E8902=""),"",B8902&amp;":"&amp;C8902&amp;":"&amp;E8902)</f>
      </c>
      <c r="K8902" s="247">
        <f>IF(A8902="","",A8902*D8902)</f>
      </c>
      <c r="L8902" s="246">
        <f>IF(A8902="","",IF(OR(A8902=1,A8902=0),H8902,0))</f>
      </c>
      <c r="M8902" s="246">
        <f>IF(A8902="","",IF(A8902=-1,H8902,0))</f>
      </c>
      <c r="N8902">
        <f>IF(J8902="","",IF(E8902="SGD",1,IF(E8902="USD",Settings!$B$22,IF(E8902="HKD",Settings!$B$23,1))))</f>
      </c>
      <c r="O8902">
        <f>IF(OR(B8902="",C8902="",E8902=""),0,(IF(A8902=-1,H8902,0)-IF(OR(A8902=1,A8902=0),H8902,0)+IF(A8902=2,H8902,0))*IF(E8902="SGD",1,IF(E8902="USD",Settings!$B$22,IF(E8902="HKD",Settings!$B$23,1))))</f>
        <v>0</v>
      </c>
      <c r="P8902">
        <f>IF(OR(B8902="",C8902="",E8902=""),0,IF(A8902=2,H8902*IF(E8902="SGD",1,IF(E8902="USD",Settings!$B$22,IF(E8902="HKD",Settings!$B$23,1))),0))</f>
        <v>0</v>
      </c>
      <c r="Q8902" s="312">
        <f>IF(OR(J8902="",G8902=""),"",G8902+ROW()/1000000)</f>
      </c>
      <c r="R8902" s="247">
        <f>IF(Q8902="","",SUMIFS(Txn[Signed Units],Txn[Key],J8902,Txn[Transaction Order],"&lt;="&amp;Q8902))</f>
      </c>
    </row>
    <row r="8903" spans="10:18" ht="15" customHeight="1" x14ac:dyDescent="0.15">
      <c r="J8903" s="246">
        <f>IF(OR(B8903="",C8903="",E8903=""),"",B8903&amp;":"&amp;C8903&amp;":"&amp;E8903)</f>
      </c>
      <c r="K8903" s="247">
        <f>IF(A8903="","",A8903*D8903)</f>
      </c>
      <c r="L8903" s="246">
        <f>IF(A8903="","",IF(OR(A8903=1,A8903=0),H8903,0))</f>
      </c>
      <c r="M8903" s="246">
        <f>IF(A8903="","",IF(A8903=-1,H8903,0))</f>
      </c>
      <c r="N8903">
        <f>IF(J8903="","",IF(E8903="SGD",1,IF(E8903="USD",Settings!$B$22,IF(E8903="HKD",Settings!$B$23,1))))</f>
      </c>
      <c r="O8903">
        <f>IF(OR(B8903="",C8903="",E8903=""),0,(IF(A8903=-1,H8903,0)-IF(OR(A8903=1,A8903=0),H8903,0)+IF(A8903=2,H8903,0))*IF(E8903="SGD",1,IF(E8903="USD",Settings!$B$22,IF(E8903="HKD",Settings!$B$23,1))))</f>
        <v>0</v>
      </c>
      <c r="P8903">
        <f>IF(OR(B8903="",C8903="",E8903=""),0,IF(A8903=2,H8903*IF(E8903="SGD",1,IF(E8903="USD",Settings!$B$22,IF(E8903="HKD",Settings!$B$23,1))),0))</f>
        <v>0</v>
      </c>
      <c r="Q8903" s="312">
        <f>IF(OR(J8903="",G8903=""),"",G8903+ROW()/1000000)</f>
      </c>
      <c r="R8903" s="247">
        <f>IF(Q8903="","",SUMIFS(Txn[Signed Units],Txn[Key],J8903,Txn[Transaction Order],"&lt;="&amp;Q8903))</f>
      </c>
    </row>
    <row r="8904" spans="10:18" ht="15" customHeight="1" x14ac:dyDescent="0.15">
      <c r="J8904" s="246">
        <f>IF(OR(B8904="",C8904="",E8904=""),"",B8904&amp;":"&amp;C8904&amp;":"&amp;E8904)</f>
      </c>
      <c r="K8904" s="247">
        <f>IF(A8904="","",A8904*D8904)</f>
      </c>
      <c r="L8904" s="246">
        <f>IF(A8904="","",IF(OR(A8904=1,A8904=0),H8904,0))</f>
      </c>
      <c r="M8904" s="246">
        <f>IF(A8904="","",IF(A8904=-1,H8904,0))</f>
      </c>
      <c r="N8904">
        <f>IF(J8904="","",IF(E8904="SGD",1,IF(E8904="USD",Settings!$B$22,IF(E8904="HKD",Settings!$B$23,1))))</f>
      </c>
      <c r="O8904">
        <f>IF(OR(B8904="",C8904="",E8904=""),0,(IF(A8904=-1,H8904,0)-IF(OR(A8904=1,A8904=0),H8904,0)+IF(A8904=2,H8904,0))*IF(E8904="SGD",1,IF(E8904="USD",Settings!$B$22,IF(E8904="HKD",Settings!$B$23,1))))</f>
        <v>0</v>
      </c>
      <c r="P8904">
        <f>IF(OR(B8904="",C8904="",E8904=""),0,IF(A8904=2,H8904*IF(E8904="SGD",1,IF(E8904="USD",Settings!$B$22,IF(E8904="HKD",Settings!$B$23,1))),0))</f>
        <v>0</v>
      </c>
      <c r="Q8904" s="312">
        <f>IF(OR(J8904="",G8904=""),"",G8904+ROW()/1000000)</f>
      </c>
      <c r="R8904" s="247">
        <f>IF(Q8904="","",SUMIFS(Txn[Signed Units],Txn[Key],J8904,Txn[Transaction Order],"&lt;="&amp;Q8904))</f>
      </c>
    </row>
    <row r="8905" spans="10:18" ht="15" customHeight="1" x14ac:dyDescent="0.15">
      <c r="J8905" s="246">
        <f>IF(OR(B8905="",C8905="",E8905=""),"",B8905&amp;":"&amp;C8905&amp;":"&amp;E8905)</f>
      </c>
      <c r="K8905" s="247">
        <f>IF(A8905="","",A8905*D8905)</f>
      </c>
      <c r="L8905" s="246">
        <f>IF(A8905="","",IF(OR(A8905=1,A8905=0),H8905,0))</f>
      </c>
      <c r="M8905" s="246">
        <f>IF(A8905="","",IF(A8905=-1,H8905,0))</f>
      </c>
      <c r="N8905">
        <f>IF(J8905="","",IF(E8905="SGD",1,IF(E8905="USD",Settings!$B$22,IF(E8905="HKD",Settings!$B$23,1))))</f>
      </c>
      <c r="O8905">
        <f>IF(OR(B8905="",C8905="",E8905=""),0,(IF(A8905=-1,H8905,0)-IF(OR(A8905=1,A8905=0),H8905,0)+IF(A8905=2,H8905,0))*IF(E8905="SGD",1,IF(E8905="USD",Settings!$B$22,IF(E8905="HKD",Settings!$B$23,1))))</f>
        <v>0</v>
      </c>
      <c r="P8905">
        <f>IF(OR(B8905="",C8905="",E8905=""),0,IF(A8905=2,H8905*IF(E8905="SGD",1,IF(E8905="USD",Settings!$B$22,IF(E8905="HKD",Settings!$B$23,1))),0))</f>
        <v>0</v>
      </c>
      <c r="Q8905" s="312">
        <f>IF(OR(J8905="",G8905=""),"",G8905+ROW()/1000000)</f>
      </c>
      <c r="R8905" s="247">
        <f>IF(Q8905="","",SUMIFS(Txn[Signed Units],Txn[Key],J8905,Txn[Transaction Order],"&lt;="&amp;Q8905))</f>
      </c>
    </row>
    <row r="8906" spans="10:18" ht="15" customHeight="1" x14ac:dyDescent="0.15">
      <c r="J8906" s="246">
        <f>IF(OR(B8906="",C8906="",E8906=""),"",B8906&amp;":"&amp;C8906&amp;":"&amp;E8906)</f>
      </c>
      <c r="K8906" s="247">
        <f>IF(A8906="","",A8906*D8906)</f>
      </c>
      <c r="L8906" s="246">
        <f>IF(A8906="","",IF(OR(A8906=1,A8906=0),H8906,0))</f>
      </c>
      <c r="M8906" s="246">
        <f>IF(A8906="","",IF(A8906=-1,H8906,0))</f>
      </c>
      <c r="N8906">
        <f>IF(J8906="","",IF(E8906="SGD",1,IF(E8906="USD",Settings!$B$22,IF(E8906="HKD",Settings!$B$23,1))))</f>
      </c>
      <c r="O8906">
        <f>IF(OR(B8906="",C8906="",E8906=""),0,(IF(A8906=-1,H8906,0)-IF(OR(A8906=1,A8906=0),H8906,0)+IF(A8906=2,H8906,0))*IF(E8906="SGD",1,IF(E8906="USD",Settings!$B$22,IF(E8906="HKD",Settings!$B$23,1))))</f>
        <v>0</v>
      </c>
      <c r="P8906">
        <f>IF(OR(B8906="",C8906="",E8906=""),0,IF(A8906=2,H8906*IF(E8906="SGD",1,IF(E8906="USD",Settings!$B$22,IF(E8906="HKD",Settings!$B$23,1))),0))</f>
        <v>0</v>
      </c>
      <c r="Q8906" s="312">
        <f>IF(OR(J8906="",G8906=""),"",G8906+ROW()/1000000)</f>
      </c>
      <c r="R8906" s="247">
        <f>IF(Q8906="","",SUMIFS(Txn[Signed Units],Txn[Key],J8906,Txn[Transaction Order],"&lt;="&amp;Q8906))</f>
      </c>
    </row>
    <row r="8907" spans="10:18" ht="15" customHeight="1" x14ac:dyDescent="0.15">
      <c r="J8907" s="246">
        <f>IF(OR(B8907="",C8907="",E8907=""),"",B8907&amp;":"&amp;C8907&amp;":"&amp;E8907)</f>
      </c>
      <c r="K8907" s="247">
        <f>IF(A8907="","",A8907*D8907)</f>
      </c>
      <c r="L8907" s="246">
        <f>IF(A8907="","",IF(OR(A8907=1,A8907=0),H8907,0))</f>
      </c>
      <c r="M8907" s="246">
        <f>IF(A8907="","",IF(A8907=-1,H8907,0))</f>
      </c>
      <c r="N8907">
        <f>IF(J8907="","",IF(E8907="SGD",1,IF(E8907="USD",Settings!$B$22,IF(E8907="HKD",Settings!$B$23,1))))</f>
      </c>
      <c r="O8907">
        <f>IF(OR(B8907="",C8907="",E8907=""),0,(IF(A8907=-1,H8907,0)-IF(OR(A8907=1,A8907=0),H8907,0)+IF(A8907=2,H8907,0))*IF(E8907="SGD",1,IF(E8907="USD",Settings!$B$22,IF(E8907="HKD",Settings!$B$23,1))))</f>
        <v>0</v>
      </c>
      <c r="P8907">
        <f>IF(OR(B8907="",C8907="",E8907=""),0,IF(A8907=2,H8907*IF(E8907="SGD",1,IF(E8907="USD",Settings!$B$22,IF(E8907="HKD",Settings!$B$23,1))),0))</f>
        <v>0</v>
      </c>
      <c r="Q8907" s="312">
        <f>IF(OR(J8907="",G8907=""),"",G8907+ROW()/1000000)</f>
      </c>
      <c r="R8907" s="247">
        <f>IF(Q8907="","",SUMIFS(Txn[Signed Units],Txn[Key],J8907,Txn[Transaction Order],"&lt;="&amp;Q8907))</f>
      </c>
    </row>
    <row r="8908" spans="10:18" ht="15" customHeight="1" x14ac:dyDescent="0.15">
      <c r="J8908" s="246">
        <f>IF(OR(B8908="",C8908="",E8908=""),"",B8908&amp;":"&amp;C8908&amp;":"&amp;E8908)</f>
      </c>
      <c r="K8908" s="247">
        <f>IF(A8908="","",A8908*D8908)</f>
      </c>
      <c r="L8908" s="246">
        <f>IF(A8908="","",IF(OR(A8908=1,A8908=0),H8908,0))</f>
      </c>
      <c r="M8908" s="246">
        <f>IF(A8908="","",IF(A8908=-1,H8908,0))</f>
      </c>
      <c r="N8908">
        <f>IF(J8908="","",IF(E8908="SGD",1,IF(E8908="USD",Settings!$B$22,IF(E8908="HKD",Settings!$B$23,1))))</f>
      </c>
      <c r="O8908">
        <f>IF(OR(B8908="",C8908="",E8908=""),0,(IF(A8908=-1,H8908,0)-IF(OR(A8908=1,A8908=0),H8908,0)+IF(A8908=2,H8908,0))*IF(E8908="SGD",1,IF(E8908="USD",Settings!$B$22,IF(E8908="HKD",Settings!$B$23,1))))</f>
        <v>0</v>
      </c>
      <c r="P8908">
        <f>IF(OR(B8908="",C8908="",E8908=""),0,IF(A8908=2,H8908*IF(E8908="SGD",1,IF(E8908="USD",Settings!$B$22,IF(E8908="HKD",Settings!$B$23,1))),0))</f>
        <v>0</v>
      </c>
      <c r="Q8908" s="312">
        <f>IF(OR(J8908="",G8908=""),"",G8908+ROW()/1000000)</f>
      </c>
      <c r="R8908" s="247">
        <f>IF(Q8908="","",SUMIFS(Txn[Signed Units],Txn[Key],J8908,Txn[Transaction Order],"&lt;="&amp;Q8908))</f>
      </c>
    </row>
    <row r="8909" spans="10:18" ht="15" customHeight="1" x14ac:dyDescent="0.15">
      <c r="J8909" s="246">
        <f>IF(OR(B8909="",C8909="",E8909=""),"",B8909&amp;":"&amp;C8909&amp;":"&amp;E8909)</f>
      </c>
      <c r="K8909" s="247">
        <f>IF(A8909="","",A8909*D8909)</f>
      </c>
      <c r="L8909" s="246">
        <f>IF(A8909="","",IF(OR(A8909=1,A8909=0),H8909,0))</f>
      </c>
      <c r="M8909" s="246">
        <f>IF(A8909="","",IF(A8909=-1,H8909,0))</f>
      </c>
      <c r="N8909">
        <f>IF(J8909="","",IF(E8909="SGD",1,IF(E8909="USD",Settings!$B$22,IF(E8909="HKD",Settings!$B$23,1))))</f>
      </c>
      <c r="O8909">
        <f>IF(OR(B8909="",C8909="",E8909=""),0,(IF(A8909=-1,H8909,0)-IF(OR(A8909=1,A8909=0),H8909,0)+IF(A8909=2,H8909,0))*IF(E8909="SGD",1,IF(E8909="USD",Settings!$B$22,IF(E8909="HKD",Settings!$B$23,1))))</f>
        <v>0</v>
      </c>
      <c r="P8909">
        <f>IF(OR(B8909="",C8909="",E8909=""),0,IF(A8909=2,H8909*IF(E8909="SGD",1,IF(E8909="USD",Settings!$B$22,IF(E8909="HKD",Settings!$B$23,1))),0))</f>
        <v>0</v>
      </c>
      <c r="Q8909" s="312">
        <f>IF(OR(J8909="",G8909=""),"",G8909+ROW()/1000000)</f>
      </c>
      <c r="R8909" s="247">
        <f>IF(Q8909="","",SUMIFS(Txn[Signed Units],Txn[Key],J8909,Txn[Transaction Order],"&lt;="&amp;Q8909))</f>
      </c>
    </row>
    <row r="8910" spans="10:18" ht="15" customHeight="1" x14ac:dyDescent="0.15">
      <c r="J8910" s="246">
        <f>IF(OR(B8910="",C8910="",E8910=""),"",B8910&amp;":"&amp;C8910&amp;":"&amp;E8910)</f>
      </c>
      <c r="K8910" s="247">
        <f>IF(A8910="","",A8910*D8910)</f>
      </c>
      <c r="L8910" s="246">
        <f>IF(A8910="","",IF(OR(A8910=1,A8910=0),H8910,0))</f>
      </c>
      <c r="M8910" s="246">
        <f>IF(A8910="","",IF(A8910=-1,H8910,0))</f>
      </c>
      <c r="N8910">
        <f>IF(J8910="","",IF(E8910="SGD",1,IF(E8910="USD",Settings!$B$22,IF(E8910="HKD",Settings!$B$23,1))))</f>
      </c>
      <c r="O8910">
        <f>IF(OR(B8910="",C8910="",E8910=""),0,(IF(A8910=-1,H8910,0)-IF(OR(A8910=1,A8910=0),H8910,0)+IF(A8910=2,H8910,0))*IF(E8910="SGD",1,IF(E8910="USD",Settings!$B$22,IF(E8910="HKD",Settings!$B$23,1))))</f>
        <v>0</v>
      </c>
      <c r="P8910">
        <f>IF(OR(B8910="",C8910="",E8910=""),0,IF(A8910=2,H8910*IF(E8910="SGD",1,IF(E8910="USD",Settings!$B$22,IF(E8910="HKD",Settings!$B$23,1))),0))</f>
        <v>0</v>
      </c>
      <c r="Q8910" s="312">
        <f>IF(OR(J8910="",G8910=""),"",G8910+ROW()/1000000)</f>
      </c>
      <c r="R8910" s="247">
        <f>IF(Q8910="","",SUMIFS(Txn[Signed Units],Txn[Key],J8910,Txn[Transaction Order],"&lt;="&amp;Q8910))</f>
      </c>
    </row>
    <row r="8911" spans="10:18" ht="15" customHeight="1" x14ac:dyDescent="0.15">
      <c r="J8911" s="246">
        <f>IF(OR(B8911="",C8911="",E8911=""),"",B8911&amp;":"&amp;C8911&amp;":"&amp;E8911)</f>
      </c>
      <c r="K8911" s="247">
        <f>IF(A8911="","",A8911*D8911)</f>
      </c>
      <c r="L8911" s="246">
        <f>IF(A8911="","",IF(OR(A8911=1,A8911=0),H8911,0))</f>
      </c>
      <c r="M8911" s="246">
        <f>IF(A8911="","",IF(A8911=-1,H8911,0))</f>
      </c>
      <c r="N8911">
        <f>IF(J8911="","",IF(E8911="SGD",1,IF(E8911="USD",Settings!$B$22,IF(E8911="HKD",Settings!$B$23,1))))</f>
      </c>
      <c r="O8911">
        <f>IF(OR(B8911="",C8911="",E8911=""),0,(IF(A8911=-1,H8911,0)-IF(OR(A8911=1,A8911=0),H8911,0)+IF(A8911=2,H8911,0))*IF(E8911="SGD",1,IF(E8911="USD",Settings!$B$22,IF(E8911="HKD",Settings!$B$23,1))))</f>
        <v>0</v>
      </c>
      <c r="P8911">
        <f>IF(OR(B8911="",C8911="",E8911=""),0,IF(A8911=2,H8911*IF(E8911="SGD",1,IF(E8911="USD",Settings!$B$22,IF(E8911="HKD",Settings!$B$23,1))),0))</f>
        <v>0</v>
      </c>
      <c r="Q8911" s="312">
        <f>IF(OR(J8911="",G8911=""),"",G8911+ROW()/1000000)</f>
      </c>
      <c r="R8911" s="247">
        <f>IF(Q8911="","",SUMIFS(Txn[Signed Units],Txn[Key],J8911,Txn[Transaction Order],"&lt;="&amp;Q8911))</f>
      </c>
    </row>
    <row r="8912" spans="10:18" ht="15" customHeight="1" x14ac:dyDescent="0.15">
      <c r="J8912" s="246">
        <f>IF(OR(B8912="",C8912="",E8912=""),"",B8912&amp;":"&amp;C8912&amp;":"&amp;E8912)</f>
      </c>
      <c r="K8912" s="247">
        <f>IF(A8912="","",A8912*D8912)</f>
      </c>
      <c r="L8912" s="246">
        <f>IF(A8912="","",IF(OR(A8912=1,A8912=0),H8912,0))</f>
      </c>
      <c r="M8912" s="246">
        <f>IF(A8912="","",IF(A8912=-1,H8912,0))</f>
      </c>
      <c r="N8912">
        <f>IF(J8912="","",IF(E8912="SGD",1,IF(E8912="USD",Settings!$B$22,IF(E8912="HKD",Settings!$B$23,1))))</f>
      </c>
      <c r="O8912">
        <f>IF(OR(B8912="",C8912="",E8912=""),0,(IF(A8912=-1,H8912,0)-IF(OR(A8912=1,A8912=0),H8912,0)+IF(A8912=2,H8912,0))*IF(E8912="SGD",1,IF(E8912="USD",Settings!$B$22,IF(E8912="HKD",Settings!$B$23,1))))</f>
        <v>0</v>
      </c>
      <c r="P8912">
        <f>IF(OR(B8912="",C8912="",E8912=""),0,IF(A8912=2,H8912*IF(E8912="SGD",1,IF(E8912="USD",Settings!$B$22,IF(E8912="HKD",Settings!$B$23,1))),0))</f>
        <v>0</v>
      </c>
      <c r="Q8912" s="312">
        <f>IF(OR(J8912="",G8912=""),"",G8912+ROW()/1000000)</f>
      </c>
      <c r="R8912" s="247">
        <f>IF(Q8912="","",SUMIFS(Txn[Signed Units],Txn[Key],J8912,Txn[Transaction Order],"&lt;="&amp;Q8912))</f>
      </c>
    </row>
    <row r="8913" spans="10:18" ht="15" customHeight="1" x14ac:dyDescent="0.15">
      <c r="J8913" s="246">
        <f>IF(OR(B8913="",C8913="",E8913=""),"",B8913&amp;":"&amp;C8913&amp;":"&amp;E8913)</f>
      </c>
      <c r="K8913" s="247">
        <f>IF(A8913="","",A8913*D8913)</f>
      </c>
      <c r="L8913" s="246">
        <f>IF(A8913="","",IF(OR(A8913=1,A8913=0),H8913,0))</f>
      </c>
      <c r="M8913" s="246">
        <f>IF(A8913="","",IF(A8913=-1,H8913,0))</f>
      </c>
      <c r="N8913">
        <f>IF(J8913="","",IF(E8913="SGD",1,IF(E8913="USD",Settings!$B$22,IF(E8913="HKD",Settings!$B$23,1))))</f>
      </c>
      <c r="O8913">
        <f>IF(OR(B8913="",C8913="",E8913=""),0,(IF(A8913=-1,H8913,0)-IF(OR(A8913=1,A8913=0),H8913,0)+IF(A8913=2,H8913,0))*IF(E8913="SGD",1,IF(E8913="USD",Settings!$B$22,IF(E8913="HKD",Settings!$B$23,1))))</f>
        <v>0</v>
      </c>
      <c r="P8913">
        <f>IF(OR(B8913="",C8913="",E8913=""),0,IF(A8913=2,H8913*IF(E8913="SGD",1,IF(E8913="USD",Settings!$B$22,IF(E8913="HKD",Settings!$B$23,1))),0))</f>
        <v>0</v>
      </c>
      <c r="Q8913" s="312">
        <f>IF(OR(J8913="",G8913=""),"",G8913+ROW()/1000000)</f>
      </c>
      <c r="R8913" s="247">
        <f>IF(Q8913="","",SUMIFS(Txn[Signed Units],Txn[Key],J8913,Txn[Transaction Order],"&lt;="&amp;Q8913))</f>
      </c>
    </row>
    <row r="8914" spans="10:18" ht="15" customHeight="1" x14ac:dyDescent="0.15">
      <c r="J8914" s="246">
        <f>IF(OR(B8914="",C8914="",E8914=""),"",B8914&amp;":"&amp;C8914&amp;":"&amp;E8914)</f>
      </c>
      <c r="K8914" s="247">
        <f>IF(A8914="","",A8914*D8914)</f>
      </c>
      <c r="L8914" s="246">
        <f>IF(A8914="","",IF(OR(A8914=1,A8914=0),H8914,0))</f>
      </c>
      <c r="M8914" s="246">
        <f>IF(A8914="","",IF(A8914=-1,H8914,0))</f>
      </c>
      <c r="N8914">
        <f>IF(J8914="","",IF(E8914="SGD",1,IF(E8914="USD",Settings!$B$22,IF(E8914="HKD",Settings!$B$23,1))))</f>
      </c>
      <c r="O8914">
        <f>IF(OR(B8914="",C8914="",E8914=""),0,(IF(A8914=-1,H8914,0)-IF(OR(A8914=1,A8914=0),H8914,0)+IF(A8914=2,H8914,0))*IF(E8914="SGD",1,IF(E8914="USD",Settings!$B$22,IF(E8914="HKD",Settings!$B$23,1))))</f>
        <v>0</v>
      </c>
      <c r="P8914">
        <f>IF(OR(B8914="",C8914="",E8914=""),0,IF(A8914=2,H8914*IF(E8914="SGD",1,IF(E8914="USD",Settings!$B$22,IF(E8914="HKD",Settings!$B$23,1))),0))</f>
        <v>0</v>
      </c>
      <c r="Q8914" s="312">
        <f>IF(OR(J8914="",G8914=""),"",G8914+ROW()/1000000)</f>
      </c>
      <c r="R8914" s="247">
        <f>IF(Q8914="","",SUMIFS(Txn[Signed Units],Txn[Key],J8914,Txn[Transaction Order],"&lt;="&amp;Q8914))</f>
      </c>
    </row>
    <row r="8915" spans="10:18" ht="15" customHeight="1" x14ac:dyDescent="0.15">
      <c r="J8915" s="246">
        <f>IF(OR(B8915="",C8915="",E8915=""),"",B8915&amp;":"&amp;C8915&amp;":"&amp;E8915)</f>
      </c>
      <c r="K8915" s="247">
        <f>IF(A8915="","",A8915*D8915)</f>
      </c>
      <c r="L8915" s="246">
        <f>IF(A8915="","",IF(OR(A8915=1,A8915=0),H8915,0))</f>
      </c>
      <c r="M8915" s="246">
        <f>IF(A8915="","",IF(A8915=-1,H8915,0))</f>
      </c>
      <c r="N8915">
        <f>IF(J8915="","",IF(E8915="SGD",1,IF(E8915="USD",Settings!$B$22,IF(E8915="HKD",Settings!$B$23,1))))</f>
      </c>
      <c r="O8915">
        <f>IF(OR(B8915="",C8915="",E8915=""),0,(IF(A8915=-1,H8915,0)-IF(OR(A8915=1,A8915=0),H8915,0)+IF(A8915=2,H8915,0))*IF(E8915="SGD",1,IF(E8915="USD",Settings!$B$22,IF(E8915="HKD",Settings!$B$23,1))))</f>
        <v>0</v>
      </c>
      <c r="P8915">
        <f>IF(OR(B8915="",C8915="",E8915=""),0,IF(A8915=2,H8915*IF(E8915="SGD",1,IF(E8915="USD",Settings!$B$22,IF(E8915="HKD",Settings!$B$23,1))),0))</f>
        <v>0</v>
      </c>
      <c r="Q8915" s="312">
        <f>IF(OR(J8915="",G8915=""),"",G8915+ROW()/1000000)</f>
      </c>
      <c r="R8915" s="247">
        <f>IF(Q8915="","",SUMIFS(Txn[Signed Units],Txn[Key],J8915,Txn[Transaction Order],"&lt;="&amp;Q8915))</f>
      </c>
    </row>
    <row r="8916" spans="10:18" ht="15" customHeight="1" x14ac:dyDescent="0.15">
      <c r="J8916" s="246">
        <f>IF(OR(B8916="",C8916="",E8916=""),"",B8916&amp;":"&amp;C8916&amp;":"&amp;E8916)</f>
      </c>
      <c r="K8916" s="247">
        <f>IF(A8916="","",A8916*D8916)</f>
      </c>
      <c r="L8916" s="246">
        <f>IF(A8916="","",IF(OR(A8916=1,A8916=0),H8916,0))</f>
      </c>
      <c r="M8916" s="246">
        <f>IF(A8916="","",IF(A8916=-1,H8916,0))</f>
      </c>
      <c r="N8916">
        <f>IF(J8916="","",IF(E8916="SGD",1,IF(E8916="USD",Settings!$B$22,IF(E8916="HKD",Settings!$B$23,1))))</f>
      </c>
      <c r="O8916">
        <f>IF(OR(B8916="",C8916="",E8916=""),0,(IF(A8916=-1,H8916,0)-IF(OR(A8916=1,A8916=0),H8916,0)+IF(A8916=2,H8916,0))*IF(E8916="SGD",1,IF(E8916="USD",Settings!$B$22,IF(E8916="HKD",Settings!$B$23,1))))</f>
        <v>0</v>
      </c>
      <c r="P8916">
        <f>IF(OR(B8916="",C8916="",E8916=""),0,IF(A8916=2,H8916*IF(E8916="SGD",1,IF(E8916="USD",Settings!$B$22,IF(E8916="HKD",Settings!$B$23,1))),0))</f>
        <v>0</v>
      </c>
      <c r="Q8916" s="312">
        <f>IF(OR(J8916="",G8916=""),"",G8916+ROW()/1000000)</f>
      </c>
      <c r="R8916" s="247">
        <f>IF(Q8916="","",SUMIFS(Txn[Signed Units],Txn[Key],J8916,Txn[Transaction Order],"&lt;="&amp;Q8916))</f>
      </c>
    </row>
    <row r="8917" spans="10:18" ht="15" customHeight="1" x14ac:dyDescent="0.15">
      <c r="J8917" s="246">
        <f>IF(OR(B8917="",C8917="",E8917=""),"",B8917&amp;":"&amp;C8917&amp;":"&amp;E8917)</f>
      </c>
      <c r="K8917" s="247">
        <f>IF(A8917="","",A8917*D8917)</f>
      </c>
      <c r="L8917" s="246">
        <f>IF(A8917="","",IF(OR(A8917=1,A8917=0),H8917,0))</f>
      </c>
      <c r="M8917" s="246">
        <f>IF(A8917="","",IF(A8917=-1,H8917,0))</f>
      </c>
      <c r="N8917">
        <f>IF(J8917="","",IF(E8917="SGD",1,IF(E8917="USD",Settings!$B$22,IF(E8917="HKD",Settings!$B$23,1))))</f>
      </c>
      <c r="O8917">
        <f>IF(OR(B8917="",C8917="",E8917=""),0,(IF(A8917=-1,H8917,0)-IF(OR(A8917=1,A8917=0),H8917,0)+IF(A8917=2,H8917,0))*IF(E8917="SGD",1,IF(E8917="USD",Settings!$B$22,IF(E8917="HKD",Settings!$B$23,1))))</f>
        <v>0</v>
      </c>
      <c r="P8917">
        <f>IF(OR(B8917="",C8917="",E8917=""),0,IF(A8917=2,H8917*IF(E8917="SGD",1,IF(E8917="USD",Settings!$B$22,IF(E8917="HKD",Settings!$B$23,1))),0))</f>
        <v>0</v>
      </c>
      <c r="Q8917" s="312">
        <f>IF(OR(J8917="",G8917=""),"",G8917+ROW()/1000000)</f>
      </c>
      <c r="R8917" s="247">
        <f>IF(Q8917="","",SUMIFS(Txn[Signed Units],Txn[Key],J8917,Txn[Transaction Order],"&lt;="&amp;Q8917))</f>
      </c>
    </row>
    <row r="8918" spans="10:18" ht="15" customHeight="1" x14ac:dyDescent="0.15">
      <c r="J8918" s="246">
        <f>IF(OR(B8918="",C8918="",E8918=""),"",B8918&amp;":"&amp;C8918&amp;":"&amp;E8918)</f>
      </c>
      <c r="K8918" s="247">
        <f>IF(A8918="","",A8918*D8918)</f>
      </c>
      <c r="L8918" s="246">
        <f>IF(A8918="","",IF(OR(A8918=1,A8918=0),H8918,0))</f>
      </c>
      <c r="M8918" s="246">
        <f>IF(A8918="","",IF(A8918=-1,H8918,0))</f>
      </c>
      <c r="N8918">
        <f>IF(J8918="","",IF(E8918="SGD",1,IF(E8918="USD",Settings!$B$22,IF(E8918="HKD",Settings!$B$23,1))))</f>
      </c>
      <c r="O8918">
        <f>IF(OR(B8918="",C8918="",E8918=""),0,(IF(A8918=-1,H8918,0)-IF(OR(A8918=1,A8918=0),H8918,0)+IF(A8918=2,H8918,0))*IF(E8918="SGD",1,IF(E8918="USD",Settings!$B$22,IF(E8918="HKD",Settings!$B$23,1))))</f>
        <v>0</v>
      </c>
      <c r="P8918">
        <f>IF(OR(B8918="",C8918="",E8918=""),0,IF(A8918=2,H8918*IF(E8918="SGD",1,IF(E8918="USD",Settings!$B$22,IF(E8918="HKD",Settings!$B$23,1))),0))</f>
        <v>0</v>
      </c>
      <c r="Q8918" s="312">
        <f>IF(OR(J8918="",G8918=""),"",G8918+ROW()/1000000)</f>
      </c>
      <c r="R8918" s="247">
        <f>IF(Q8918="","",SUMIFS(Txn[Signed Units],Txn[Key],J8918,Txn[Transaction Order],"&lt;="&amp;Q8918))</f>
      </c>
    </row>
    <row r="8919" spans="10:18" ht="15" customHeight="1" x14ac:dyDescent="0.15">
      <c r="J8919" s="246">
        <f>IF(OR(B8919="",C8919="",E8919=""),"",B8919&amp;":"&amp;C8919&amp;":"&amp;E8919)</f>
      </c>
      <c r="K8919" s="247">
        <f>IF(A8919="","",A8919*D8919)</f>
      </c>
      <c r="L8919" s="246">
        <f>IF(A8919="","",IF(OR(A8919=1,A8919=0),H8919,0))</f>
      </c>
      <c r="M8919" s="246">
        <f>IF(A8919="","",IF(A8919=-1,H8919,0))</f>
      </c>
      <c r="N8919">
        <f>IF(J8919="","",IF(E8919="SGD",1,IF(E8919="USD",Settings!$B$22,IF(E8919="HKD",Settings!$B$23,1))))</f>
      </c>
      <c r="O8919">
        <f>IF(OR(B8919="",C8919="",E8919=""),0,(IF(A8919=-1,H8919,0)-IF(OR(A8919=1,A8919=0),H8919,0)+IF(A8919=2,H8919,0))*IF(E8919="SGD",1,IF(E8919="USD",Settings!$B$22,IF(E8919="HKD",Settings!$B$23,1))))</f>
        <v>0</v>
      </c>
      <c r="P8919">
        <f>IF(OR(B8919="",C8919="",E8919=""),0,IF(A8919=2,H8919*IF(E8919="SGD",1,IF(E8919="USD",Settings!$B$22,IF(E8919="HKD",Settings!$B$23,1))),0))</f>
        <v>0</v>
      </c>
      <c r="Q8919" s="312">
        <f>IF(OR(J8919="",G8919=""),"",G8919+ROW()/1000000)</f>
      </c>
      <c r="R8919" s="247">
        <f>IF(Q8919="","",SUMIFS(Txn[Signed Units],Txn[Key],J8919,Txn[Transaction Order],"&lt;="&amp;Q8919))</f>
      </c>
    </row>
    <row r="8920" spans="10:18" ht="15" customHeight="1" x14ac:dyDescent="0.15">
      <c r="J8920" s="246">
        <f>IF(OR(B8920="",C8920="",E8920=""),"",B8920&amp;":"&amp;C8920&amp;":"&amp;E8920)</f>
      </c>
      <c r="K8920" s="247">
        <f>IF(A8920="","",A8920*D8920)</f>
      </c>
      <c r="L8920" s="246">
        <f>IF(A8920="","",IF(OR(A8920=1,A8920=0),H8920,0))</f>
      </c>
      <c r="M8920" s="246">
        <f>IF(A8920="","",IF(A8920=-1,H8920,0))</f>
      </c>
      <c r="N8920">
        <f>IF(J8920="","",IF(E8920="SGD",1,IF(E8920="USD",Settings!$B$22,IF(E8920="HKD",Settings!$B$23,1))))</f>
      </c>
      <c r="O8920">
        <f>IF(OR(B8920="",C8920="",E8920=""),0,(IF(A8920=-1,H8920,0)-IF(OR(A8920=1,A8920=0),H8920,0)+IF(A8920=2,H8920,0))*IF(E8920="SGD",1,IF(E8920="USD",Settings!$B$22,IF(E8920="HKD",Settings!$B$23,1))))</f>
        <v>0</v>
      </c>
      <c r="P8920">
        <f>IF(OR(B8920="",C8920="",E8920=""),0,IF(A8920=2,H8920*IF(E8920="SGD",1,IF(E8920="USD",Settings!$B$22,IF(E8920="HKD",Settings!$B$23,1))),0))</f>
        <v>0</v>
      </c>
      <c r="Q8920" s="312">
        <f>IF(OR(J8920="",G8920=""),"",G8920+ROW()/1000000)</f>
      </c>
      <c r="R8920" s="247">
        <f>IF(Q8920="","",SUMIFS(Txn[Signed Units],Txn[Key],J8920,Txn[Transaction Order],"&lt;="&amp;Q8920))</f>
      </c>
    </row>
    <row r="8921" spans="10:18" ht="15" customHeight="1" x14ac:dyDescent="0.15">
      <c r="J8921" s="246">
        <f>IF(OR(B8921="",C8921="",E8921=""),"",B8921&amp;":"&amp;C8921&amp;":"&amp;E8921)</f>
      </c>
      <c r="K8921" s="247">
        <f>IF(A8921="","",A8921*D8921)</f>
      </c>
      <c r="L8921" s="246">
        <f>IF(A8921="","",IF(OR(A8921=1,A8921=0),H8921,0))</f>
      </c>
      <c r="M8921" s="246">
        <f>IF(A8921="","",IF(A8921=-1,H8921,0))</f>
      </c>
      <c r="N8921">
        <f>IF(J8921="","",IF(E8921="SGD",1,IF(E8921="USD",Settings!$B$22,IF(E8921="HKD",Settings!$B$23,1))))</f>
      </c>
      <c r="O8921">
        <f>IF(OR(B8921="",C8921="",E8921=""),0,(IF(A8921=-1,H8921,0)-IF(OR(A8921=1,A8921=0),H8921,0)+IF(A8921=2,H8921,0))*IF(E8921="SGD",1,IF(E8921="USD",Settings!$B$22,IF(E8921="HKD",Settings!$B$23,1))))</f>
        <v>0</v>
      </c>
      <c r="P8921">
        <f>IF(OR(B8921="",C8921="",E8921=""),0,IF(A8921=2,H8921*IF(E8921="SGD",1,IF(E8921="USD",Settings!$B$22,IF(E8921="HKD",Settings!$B$23,1))),0))</f>
        <v>0</v>
      </c>
      <c r="Q8921" s="312">
        <f>IF(OR(J8921="",G8921=""),"",G8921+ROW()/1000000)</f>
      </c>
      <c r="R8921" s="247">
        <f>IF(Q8921="","",SUMIFS(Txn[Signed Units],Txn[Key],J8921,Txn[Transaction Order],"&lt;="&amp;Q8921))</f>
      </c>
    </row>
    <row r="8922" spans="10:18" ht="15" customHeight="1" x14ac:dyDescent="0.15">
      <c r="J8922" s="246">
        <f>IF(OR(B8922="",C8922="",E8922=""),"",B8922&amp;":"&amp;C8922&amp;":"&amp;E8922)</f>
      </c>
      <c r="K8922" s="247">
        <f>IF(A8922="","",A8922*D8922)</f>
      </c>
      <c r="L8922" s="246">
        <f>IF(A8922="","",IF(OR(A8922=1,A8922=0),H8922,0))</f>
      </c>
      <c r="M8922" s="246">
        <f>IF(A8922="","",IF(A8922=-1,H8922,0))</f>
      </c>
      <c r="N8922">
        <f>IF(J8922="","",IF(E8922="SGD",1,IF(E8922="USD",Settings!$B$22,IF(E8922="HKD",Settings!$B$23,1))))</f>
      </c>
      <c r="O8922">
        <f>IF(OR(B8922="",C8922="",E8922=""),0,(IF(A8922=-1,H8922,0)-IF(OR(A8922=1,A8922=0),H8922,0)+IF(A8922=2,H8922,0))*IF(E8922="SGD",1,IF(E8922="USD",Settings!$B$22,IF(E8922="HKD",Settings!$B$23,1))))</f>
        <v>0</v>
      </c>
      <c r="P8922">
        <f>IF(OR(B8922="",C8922="",E8922=""),0,IF(A8922=2,H8922*IF(E8922="SGD",1,IF(E8922="USD",Settings!$B$22,IF(E8922="HKD",Settings!$B$23,1))),0))</f>
        <v>0</v>
      </c>
      <c r="Q8922" s="312">
        <f>IF(OR(J8922="",G8922=""),"",G8922+ROW()/1000000)</f>
      </c>
      <c r="R8922" s="247">
        <f>IF(Q8922="","",SUMIFS(Txn[Signed Units],Txn[Key],J8922,Txn[Transaction Order],"&lt;="&amp;Q8922))</f>
      </c>
    </row>
    <row r="8923" spans="10:18" ht="15" customHeight="1" x14ac:dyDescent="0.15">
      <c r="J8923" s="246">
        <f>IF(OR(B8923="",C8923="",E8923=""),"",B8923&amp;":"&amp;C8923&amp;":"&amp;E8923)</f>
      </c>
      <c r="K8923" s="247">
        <f>IF(A8923="","",A8923*D8923)</f>
      </c>
      <c r="L8923" s="246">
        <f>IF(A8923="","",IF(OR(A8923=1,A8923=0),H8923,0))</f>
      </c>
      <c r="M8923" s="246">
        <f>IF(A8923="","",IF(A8923=-1,H8923,0))</f>
      </c>
      <c r="N8923">
        <f>IF(J8923="","",IF(E8923="SGD",1,IF(E8923="USD",Settings!$B$22,IF(E8923="HKD",Settings!$B$23,1))))</f>
      </c>
      <c r="O8923">
        <f>IF(OR(B8923="",C8923="",E8923=""),0,(IF(A8923=-1,H8923,0)-IF(OR(A8923=1,A8923=0),H8923,0)+IF(A8923=2,H8923,0))*IF(E8923="SGD",1,IF(E8923="USD",Settings!$B$22,IF(E8923="HKD",Settings!$B$23,1))))</f>
        <v>0</v>
      </c>
      <c r="P8923">
        <f>IF(OR(B8923="",C8923="",E8923=""),0,IF(A8923=2,H8923*IF(E8923="SGD",1,IF(E8923="USD",Settings!$B$22,IF(E8923="HKD",Settings!$B$23,1))),0))</f>
        <v>0</v>
      </c>
      <c r="Q8923" s="312">
        <f>IF(OR(J8923="",G8923=""),"",G8923+ROW()/1000000)</f>
      </c>
      <c r="R8923" s="247">
        <f>IF(Q8923="","",SUMIFS(Txn[Signed Units],Txn[Key],J8923,Txn[Transaction Order],"&lt;="&amp;Q8923))</f>
      </c>
    </row>
    <row r="8924" spans="10:18" ht="15" customHeight="1" x14ac:dyDescent="0.15">
      <c r="J8924" s="246">
        <f>IF(OR(B8924="",C8924="",E8924=""),"",B8924&amp;":"&amp;C8924&amp;":"&amp;E8924)</f>
      </c>
      <c r="K8924" s="247">
        <f>IF(A8924="","",A8924*D8924)</f>
      </c>
      <c r="L8924" s="246">
        <f>IF(A8924="","",IF(OR(A8924=1,A8924=0),H8924,0))</f>
      </c>
      <c r="M8924" s="246">
        <f>IF(A8924="","",IF(A8924=-1,H8924,0))</f>
      </c>
      <c r="N8924">
        <f>IF(J8924="","",IF(E8924="SGD",1,IF(E8924="USD",Settings!$B$22,IF(E8924="HKD",Settings!$B$23,1))))</f>
      </c>
      <c r="O8924">
        <f>IF(OR(B8924="",C8924="",E8924=""),0,(IF(A8924=-1,H8924,0)-IF(OR(A8924=1,A8924=0),H8924,0)+IF(A8924=2,H8924,0))*IF(E8924="SGD",1,IF(E8924="USD",Settings!$B$22,IF(E8924="HKD",Settings!$B$23,1))))</f>
        <v>0</v>
      </c>
      <c r="P8924">
        <f>IF(OR(B8924="",C8924="",E8924=""),0,IF(A8924=2,H8924*IF(E8924="SGD",1,IF(E8924="USD",Settings!$B$22,IF(E8924="HKD",Settings!$B$23,1))),0))</f>
        <v>0</v>
      </c>
      <c r="Q8924" s="312">
        <f>IF(OR(J8924="",G8924=""),"",G8924+ROW()/1000000)</f>
      </c>
      <c r="R8924" s="247">
        <f>IF(Q8924="","",SUMIFS(Txn[Signed Units],Txn[Key],J8924,Txn[Transaction Order],"&lt;="&amp;Q8924))</f>
      </c>
    </row>
    <row r="8925" spans="10:18" ht="15" customHeight="1" x14ac:dyDescent="0.15">
      <c r="J8925" s="246">
        <f>IF(OR(B8925="",C8925="",E8925=""),"",B8925&amp;":"&amp;C8925&amp;":"&amp;E8925)</f>
      </c>
      <c r="K8925" s="247">
        <f>IF(A8925="","",A8925*D8925)</f>
      </c>
      <c r="L8925" s="246">
        <f>IF(A8925="","",IF(OR(A8925=1,A8925=0),H8925,0))</f>
      </c>
      <c r="M8925" s="246">
        <f>IF(A8925="","",IF(A8925=-1,H8925,0))</f>
      </c>
      <c r="N8925">
        <f>IF(J8925="","",IF(E8925="SGD",1,IF(E8925="USD",Settings!$B$22,IF(E8925="HKD",Settings!$B$23,1))))</f>
      </c>
      <c r="O8925">
        <f>IF(OR(B8925="",C8925="",E8925=""),0,(IF(A8925=-1,H8925,0)-IF(OR(A8925=1,A8925=0),H8925,0)+IF(A8925=2,H8925,0))*IF(E8925="SGD",1,IF(E8925="USD",Settings!$B$22,IF(E8925="HKD",Settings!$B$23,1))))</f>
        <v>0</v>
      </c>
      <c r="P8925">
        <f>IF(OR(B8925="",C8925="",E8925=""),0,IF(A8925=2,H8925*IF(E8925="SGD",1,IF(E8925="USD",Settings!$B$22,IF(E8925="HKD",Settings!$B$23,1))),0))</f>
        <v>0</v>
      </c>
      <c r="Q8925" s="312">
        <f>IF(OR(J8925="",G8925=""),"",G8925+ROW()/1000000)</f>
      </c>
      <c r="R8925" s="247">
        <f>IF(Q8925="","",SUMIFS(Txn[Signed Units],Txn[Key],J8925,Txn[Transaction Order],"&lt;="&amp;Q8925))</f>
      </c>
    </row>
    <row r="8926" spans="10:18" ht="15" customHeight="1" x14ac:dyDescent="0.15">
      <c r="J8926" s="246">
        <f>IF(OR(B8926="",C8926="",E8926=""),"",B8926&amp;":"&amp;C8926&amp;":"&amp;E8926)</f>
      </c>
      <c r="K8926" s="247">
        <f>IF(A8926="","",A8926*D8926)</f>
      </c>
      <c r="L8926" s="246">
        <f>IF(A8926="","",IF(OR(A8926=1,A8926=0),H8926,0))</f>
      </c>
      <c r="M8926" s="246">
        <f>IF(A8926="","",IF(A8926=-1,H8926,0))</f>
      </c>
      <c r="N8926">
        <f>IF(J8926="","",IF(E8926="SGD",1,IF(E8926="USD",Settings!$B$22,IF(E8926="HKD",Settings!$B$23,1))))</f>
      </c>
      <c r="O8926">
        <f>IF(OR(B8926="",C8926="",E8926=""),0,(IF(A8926=-1,H8926,0)-IF(OR(A8926=1,A8926=0),H8926,0)+IF(A8926=2,H8926,0))*IF(E8926="SGD",1,IF(E8926="USD",Settings!$B$22,IF(E8926="HKD",Settings!$B$23,1))))</f>
        <v>0</v>
      </c>
      <c r="P8926">
        <f>IF(OR(B8926="",C8926="",E8926=""),0,IF(A8926=2,H8926*IF(E8926="SGD",1,IF(E8926="USD",Settings!$B$22,IF(E8926="HKD",Settings!$B$23,1))),0))</f>
        <v>0</v>
      </c>
      <c r="Q8926" s="312">
        <f>IF(OR(J8926="",G8926=""),"",G8926+ROW()/1000000)</f>
      </c>
      <c r="R8926" s="247">
        <f>IF(Q8926="","",SUMIFS(Txn[Signed Units],Txn[Key],J8926,Txn[Transaction Order],"&lt;="&amp;Q8926))</f>
      </c>
    </row>
    <row r="8927" spans="10:18" ht="15" customHeight="1" x14ac:dyDescent="0.15">
      <c r="J8927" s="246">
        <f>IF(OR(B8927="",C8927="",E8927=""),"",B8927&amp;":"&amp;C8927&amp;":"&amp;E8927)</f>
      </c>
      <c r="K8927" s="247">
        <f>IF(A8927="","",A8927*D8927)</f>
      </c>
      <c r="L8927" s="246">
        <f>IF(A8927="","",IF(OR(A8927=1,A8927=0),H8927,0))</f>
      </c>
      <c r="M8927" s="246">
        <f>IF(A8927="","",IF(A8927=-1,H8927,0))</f>
      </c>
      <c r="N8927">
        <f>IF(J8927="","",IF(E8927="SGD",1,IF(E8927="USD",Settings!$B$22,IF(E8927="HKD",Settings!$B$23,1))))</f>
      </c>
      <c r="O8927">
        <f>IF(OR(B8927="",C8927="",E8927=""),0,(IF(A8927=-1,H8927,0)-IF(OR(A8927=1,A8927=0),H8927,0)+IF(A8927=2,H8927,0))*IF(E8927="SGD",1,IF(E8927="USD",Settings!$B$22,IF(E8927="HKD",Settings!$B$23,1))))</f>
        <v>0</v>
      </c>
      <c r="P8927">
        <f>IF(OR(B8927="",C8927="",E8927=""),0,IF(A8927=2,H8927*IF(E8927="SGD",1,IF(E8927="USD",Settings!$B$22,IF(E8927="HKD",Settings!$B$23,1))),0))</f>
        <v>0</v>
      </c>
      <c r="Q8927" s="312">
        <f>IF(OR(J8927="",G8927=""),"",G8927+ROW()/1000000)</f>
      </c>
      <c r="R8927" s="247">
        <f>IF(Q8927="","",SUMIFS(Txn[Signed Units],Txn[Key],J8927,Txn[Transaction Order],"&lt;="&amp;Q8927))</f>
      </c>
    </row>
    <row r="8928" spans="10:18" ht="15" customHeight="1" x14ac:dyDescent="0.15">
      <c r="J8928" s="246">
        <f>IF(OR(B8928="",C8928="",E8928=""),"",B8928&amp;":"&amp;C8928&amp;":"&amp;E8928)</f>
      </c>
      <c r="K8928" s="247">
        <f>IF(A8928="","",A8928*D8928)</f>
      </c>
      <c r="L8928" s="246">
        <f>IF(A8928="","",IF(OR(A8928=1,A8928=0),H8928,0))</f>
      </c>
      <c r="M8928" s="246">
        <f>IF(A8928="","",IF(A8928=-1,H8928,0))</f>
      </c>
      <c r="N8928">
        <f>IF(J8928="","",IF(E8928="SGD",1,IF(E8928="USD",Settings!$B$22,IF(E8928="HKD",Settings!$B$23,1))))</f>
      </c>
      <c r="O8928">
        <f>IF(OR(B8928="",C8928="",E8928=""),0,(IF(A8928=-1,H8928,0)-IF(OR(A8928=1,A8928=0),H8928,0)+IF(A8928=2,H8928,0))*IF(E8928="SGD",1,IF(E8928="USD",Settings!$B$22,IF(E8928="HKD",Settings!$B$23,1))))</f>
        <v>0</v>
      </c>
      <c r="P8928">
        <f>IF(OR(B8928="",C8928="",E8928=""),0,IF(A8928=2,H8928*IF(E8928="SGD",1,IF(E8928="USD",Settings!$B$22,IF(E8928="HKD",Settings!$B$23,1))),0))</f>
        <v>0</v>
      </c>
      <c r="Q8928" s="312">
        <f>IF(OR(J8928="",G8928=""),"",G8928+ROW()/1000000)</f>
      </c>
      <c r="R8928" s="247">
        <f>IF(Q8928="","",SUMIFS(Txn[Signed Units],Txn[Key],J8928,Txn[Transaction Order],"&lt;="&amp;Q8928))</f>
      </c>
    </row>
    <row r="8929" spans="10:18" ht="15" customHeight="1" x14ac:dyDescent="0.15">
      <c r="J8929" s="246">
        <f>IF(OR(B8929="",C8929="",E8929=""),"",B8929&amp;":"&amp;C8929&amp;":"&amp;E8929)</f>
      </c>
      <c r="K8929" s="247">
        <f>IF(A8929="","",A8929*D8929)</f>
      </c>
      <c r="L8929" s="246">
        <f>IF(A8929="","",IF(OR(A8929=1,A8929=0),H8929,0))</f>
      </c>
      <c r="M8929" s="246">
        <f>IF(A8929="","",IF(A8929=-1,H8929,0))</f>
      </c>
      <c r="N8929">
        <f>IF(J8929="","",IF(E8929="SGD",1,IF(E8929="USD",Settings!$B$22,IF(E8929="HKD",Settings!$B$23,1))))</f>
      </c>
      <c r="O8929">
        <f>IF(OR(B8929="",C8929="",E8929=""),0,(IF(A8929=-1,H8929,0)-IF(OR(A8929=1,A8929=0),H8929,0)+IF(A8929=2,H8929,0))*IF(E8929="SGD",1,IF(E8929="USD",Settings!$B$22,IF(E8929="HKD",Settings!$B$23,1))))</f>
        <v>0</v>
      </c>
      <c r="P8929">
        <f>IF(OR(B8929="",C8929="",E8929=""),0,IF(A8929=2,H8929*IF(E8929="SGD",1,IF(E8929="USD",Settings!$B$22,IF(E8929="HKD",Settings!$B$23,1))),0))</f>
        <v>0</v>
      </c>
      <c r="Q8929" s="312">
        <f>IF(OR(J8929="",G8929=""),"",G8929+ROW()/1000000)</f>
      </c>
      <c r="R8929" s="247">
        <f>IF(Q8929="","",SUMIFS(Txn[Signed Units],Txn[Key],J8929,Txn[Transaction Order],"&lt;="&amp;Q8929))</f>
      </c>
    </row>
    <row r="8930" spans="10:18" ht="15" customHeight="1" x14ac:dyDescent="0.15">
      <c r="J8930" s="246">
        <f>IF(OR(B8930="",C8930="",E8930=""),"",B8930&amp;":"&amp;C8930&amp;":"&amp;E8930)</f>
      </c>
      <c r="K8930" s="247">
        <f>IF(A8930="","",A8930*D8930)</f>
      </c>
      <c r="L8930" s="246">
        <f>IF(A8930="","",IF(OR(A8930=1,A8930=0),H8930,0))</f>
      </c>
      <c r="M8930" s="246">
        <f>IF(A8930="","",IF(A8930=-1,H8930,0))</f>
      </c>
      <c r="N8930">
        <f>IF(J8930="","",IF(E8930="SGD",1,IF(E8930="USD",Settings!$B$22,IF(E8930="HKD",Settings!$B$23,1))))</f>
      </c>
      <c r="O8930">
        <f>IF(OR(B8930="",C8930="",E8930=""),0,(IF(A8930=-1,H8930,0)-IF(OR(A8930=1,A8930=0),H8930,0)+IF(A8930=2,H8930,0))*IF(E8930="SGD",1,IF(E8930="USD",Settings!$B$22,IF(E8930="HKD",Settings!$B$23,1))))</f>
        <v>0</v>
      </c>
      <c r="P8930">
        <f>IF(OR(B8930="",C8930="",E8930=""),0,IF(A8930=2,H8930*IF(E8930="SGD",1,IF(E8930="USD",Settings!$B$22,IF(E8930="HKD",Settings!$B$23,1))),0))</f>
        <v>0</v>
      </c>
      <c r="Q8930" s="312">
        <f>IF(OR(J8930="",G8930=""),"",G8930+ROW()/1000000)</f>
      </c>
      <c r="R8930" s="247">
        <f>IF(Q8930="","",SUMIFS(Txn[Signed Units],Txn[Key],J8930,Txn[Transaction Order],"&lt;="&amp;Q8930))</f>
      </c>
    </row>
    <row r="8931" spans="10:18" ht="15" customHeight="1" x14ac:dyDescent="0.15">
      <c r="J8931" s="246">
        <f>IF(OR(B8931="",C8931="",E8931=""),"",B8931&amp;":"&amp;C8931&amp;":"&amp;E8931)</f>
      </c>
      <c r="K8931" s="247">
        <f>IF(A8931="","",A8931*D8931)</f>
      </c>
      <c r="L8931" s="246">
        <f>IF(A8931="","",IF(OR(A8931=1,A8931=0),H8931,0))</f>
      </c>
      <c r="M8931" s="246">
        <f>IF(A8931="","",IF(A8931=-1,H8931,0))</f>
      </c>
      <c r="N8931">
        <f>IF(J8931="","",IF(E8931="SGD",1,IF(E8931="USD",Settings!$B$22,IF(E8931="HKD",Settings!$B$23,1))))</f>
      </c>
      <c r="O8931">
        <f>IF(OR(B8931="",C8931="",E8931=""),0,(IF(A8931=-1,H8931,0)-IF(OR(A8931=1,A8931=0),H8931,0)+IF(A8931=2,H8931,0))*IF(E8931="SGD",1,IF(E8931="USD",Settings!$B$22,IF(E8931="HKD",Settings!$B$23,1))))</f>
        <v>0</v>
      </c>
      <c r="P8931">
        <f>IF(OR(B8931="",C8931="",E8931=""),0,IF(A8931=2,H8931*IF(E8931="SGD",1,IF(E8931="USD",Settings!$B$22,IF(E8931="HKD",Settings!$B$23,1))),0))</f>
        <v>0</v>
      </c>
      <c r="Q8931" s="312">
        <f>IF(OR(J8931="",G8931=""),"",G8931+ROW()/1000000)</f>
      </c>
      <c r="R8931" s="247">
        <f>IF(Q8931="","",SUMIFS(Txn[Signed Units],Txn[Key],J8931,Txn[Transaction Order],"&lt;="&amp;Q8931))</f>
      </c>
    </row>
    <row r="8932" spans="10:18" ht="15" customHeight="1" x14ac:dyDescent="0.15">
      <c r="J8932" s="246">
        <f>IF(OR(B8932="",C8932="",E8932=""),"",B8932&amp;":"&amp;C8932&amp;":"&amp;E8932)</f>
      </c>
      <c r="K8932" s="247">
        <f>IF(A8932="","",A8932*D8932)</f>
      </c>
      <c r="L8932" s="246">
        <f>IF(A8932="","",IF(OR(A8932=1,A8932=0),H8932,0))</f>
      </c>
      <c r="M8932" s="246">
        <f>IF(A8932="","",IF(A8932=-1,H8932,0))</f>
      </c>
      <c r="N8932">
        <f>IF(J8932="","",IF(E8932="SGD",1,IF(E8932="USD",Settings!$B$22,IF(E8932="HKD",Settings!$B$23,1))))</f>
      </c>
      <c r="O8932">
        <f>IF(OR(B8932="",C8932="",E8932=""),0,(IF(A8932=-1,H8932,0)-IF(OR(A8932=1,A8932=0),H8932,0)+IF(A8932=2,H8932,0))*IF(E8932="SGD",1,IF(E8932="USD",Settings!$B$22,IF(E8932="HKD",Settings!$B$23,1))))</f>
        <v>0</v>
      </c>
      <c r="P8932">
        <f>IF(OR(B8932="",C8932="",E8932=""),0,IF(A8932=2,H8932*IF(E8932="SGD",1,IF(E8932="USD",Settings!$B$22,IF(E8932="HKD",Settings!$B$23,1))),0))</f>
        <v>0</v>
      </c>
      <c r="Q8932" s="312">
        <f>IF(OR(J8932="",G8932=""),"",G8932+ROW()/1000000)</f>
      </c>
      <c r="R8932" s="247">
        <f>IF(Q8932="","",SUMIFS(Txn[Signed Units],Txn[Key],J8932,Txn[Transaction Order],"&lt;="&amp;Q8932))</f>
      </c>
    </row>
    <row r="8933" spans="10:18" ht="15" customHeight="1" x14ac:dyDescent="0.15">
      <c r="J8933" s="246">
        <f>IF(OR(B8933="",C8933="",E8933=""),"",B8933&amp;":"&amp;C8933&amp;":"&amp;E8933)</f>
      </c>
      <c r="K8933" s="247">
        <f>IF(A8933="","",A8933*D8933)</f>
      </c>
      <c r="L8933" s="246">
        <f>IF(A8933="","",IF(OR(A8933=1,A8933=0),H8933,0))</f>
      </c>
      <c r="M8933" s="246">
        <f>IF(A8933="","",IF(A8933=-1,H8933,0))</f>
      </c>
      <c r="N8933">
        <f>IF(J8933="","",IF(E8933="SGD",1,IF(E8933="USD",Settings!$B$22,IF(E8933="HKD",Settings!$B$23,1))))</f>
      </c>
      <c r="O8933">
        <f>IF(OR(B8933="",C8933="",E8933=""),0,(IF(A8933=-1,H8933,0)-IF(OR(A8933=1,A8933=0),H8933,0)+IF(A8933=2,H8933,0))*IF(E8933="SGD",1,IF(E8933="USD",Settings!$B$22,IF(E8933="HKD",Settings!$B$23,1))))</f>
        <v>0</v>
      </c>
      <c r="P8933">
        <f>IF(OR(B8933="",C8933="",E8933=""),0,IF(A8933=2,H8933*IF(E8933="SGD",1,IF(E8933="USD",Settings!$B$22,IF(E8933="HKD",Settings!$B$23,1))),0))</f>
        <v>0</v>
      </c>
      <c r="Q8933" s="312">
        <f>IF(OR(J8933="",G8933=""),"",G8933+ROW()/1000000)</f>
      </c>
      <c r="R8933" s="247">
        <f>IF(Q8933="","",SUMIFS(Txn[Signed Units],Txn[Key],J8933,Txn[Transaction Order],"&lt;="&amp;Q8933))</f>
      </c>
    </row>
    <row r="8934" spans="10:18" ht="15" customHeight="1" x14ac:dyDescent="0.15">
      <c r="J8934" s="246">
        <f>IF(OR(B8934="",C8934="",E8934=""),"",B8934&amp;":"&amp;C8934&amp;":"&amp;E8934)</f>
      </c>
      <c r="K8934" s="247">
        <f>IF(A8934="","",A8934*D8934)</f>
      </c>
      <c r="L8934" s="246">
        <f>IF(A8934="","",IF(OR(A8934=1,A8934=0),H8934,0))</f>
      </c>
      <c r="M8934" s="246">
        <f>IF(A8934="","",IF(A8934=-1,H8934,0))</f>
      </c>
      <c r="N8934">
        <f>IF(J8934="","",IF(E8934="SGD",1,IF(E8934="USD",Settings!$B$22,IF(E8934="HKD",Settings!$B$23,1))))</f>
      </c>
      <c r="O8934">
        <f>IF(OR(B8934="",C8934="",E8934=""),0,(IF(A8934=-1,H8934,0)-IF(OR(A8934=1,A8934=0),H8934,0)+IF(A8934=2,H8934,0))*IF(E8934="SGD",1,IF(E8934="USD",Settings!$B$22,IF(E8934="HKD",Settings!$B$23,1))))</f>
        <v>0</v>
      </c>
      <c r="P8934">
        <f>IF(OR(B8934="",C8934="",E8934=""),0,IF(A8934=2,H8934*IF(E8934="SGD",1,IF(E8934="USD",Settings!$B$22,IF(E8934="HKD",Settings!$B$23,1))),0))</f>
        <v>0</v>
      </c>
      <c r="Q8934" s="312">
        <f>IF(OR(J8934="",G8934=""),"",G8934+ROW()/1000000)</f>
      </c>
      <c r="R8934" s="247">
        <f>IF(Q8934="","",SUMIFS(Txn[Signed Units],Txn[Key],J8934,Txn[Transaction Order],"&lt;="&amp;Q8934))</f>
      </c>
    </row>
    <row r="8935" spans="10:18" ht="15" customHeight="1" x14ac:dyDescent="0.15">
      <c r="J8935" s="246">
        <f>IF(OR(B8935="",C8935="",E8935=""),"",B8935&amp;":"&amp;C8935&amp;":"&amp;E8935)</f>
      </c>
      <c r="K8935" s="247">
        <f>IF(A8935="","",A8935*D8935)</f>
      </c>
      <c r="L8935" s="246">
        <f>IF(A8935="","",IF(OR(A8935=1,A8935=0),H8935,0))</f>
      </c>
      <c r="M8935" s="246">
        <f>IF(A8935="","",IF(A8935=-1,H8935,0))</f>
      </c>
      <c r="N8935">
        <f>IF(J8935="","",IF(E8935="SGD",1,IF(E8935="USD",Settings!$B$22,IF(E8935="HKD",Settings!$B$23,1))))</f>
      </c>
      <c r="O8935">
        <f>IF(OR(B8935="",C8935="",E8935=""),0,(IF(A8935=-1,H8935,0)-IF(OR(A8935=1,A8935=0),H8935,0)+IF(A8935=2,H8935,0))*IF(E8935="SGD",1,IF(E8935="USD",Settings!$B$22,IF(E8935="HKD",Settings!$B$23,1))))</f>
        <v>0</v>
      </c>
      <c r="P8935">
        <f>IF(OR(B8935="",C8935="",E8935=""),0,IF(A8935=2,H8935*IF(E8935="SGD",1,IF(E8935="USD",Settings!$B$22,IF(E8935="HKD",Settings!$B$23,1))),0))</f>
        <v>0</v>
      </c>
      <c r="Q8935" s="312">
        <f>IF(OR(J8935="",G8935=""),"",G8935+ROW()/1000000)</f>
      </c>
      <c r="R8935" s="247">
        <f>IF(Q8935="","",SUMIFS(Txn[Signed Units],Txn[Key],J8935,Txn[Transaction Order],"&lt;="&amp;Q8935))</f>
      </c>
    </row>
    <row r="8936" spans="10:18" ht="15" customHeight="1" x14ac:dyDescent="0.15">
      <c r="J8936" s="246">
        <f>IF(OR(B8936="",C8936="",E8936=""),"",B8936&amp;":"&amp;C8936&amp;":"&amp;E8936)</f>
      </c>
      <c r="K8936" s="247">
        <f>IF(A8936="","",A8936*D8936)</f>
      </c>
      <c r="L8936" s="246">
        <f>IF(A8936="","",IF(OR(A8936=1,A8936=0),H8936,0))</f>
      </c>
      <c r="M8936" s="246">
        <f>IF(A8936="","",IF(A8936=-1,H8936,0))</f>
      </c>
      <c r="N8936">
        <f>IF(J8936="","",IF(E8936="SGD",1,IF(E8936="USD",Settings!$B$22,IF(E8936="HKD",Settings!$B$23,1))))</f>
      </c>
      <c r="O8936">
        <f>IF(OR(B8936="",C8936="",E8936=""),0,(IF(A8936=-1,H8936,0)-IF(OR(A8936=1,A8936=0),H8936,0)+IF(A8936=2,H8936,0))*IF(E8936="SGD",1,IF(E8936="USD",Settings!$B$22,IF(E8936="HKD",Settings!$B$23,1))))</f>
        <v>0</v>
      </c>
      <c r="P8936">
        <f>IF(OR(B8936="",C8936="",E8936=""),0,IF(A8936=2,H8936*IF(E8936="SGD",1,IF(E8936="USD",Settings!$B$22,IF(E8936="HKD",Settings!$B$23,1))),0))</f>
        <v>0</v>
      </c>
      <c r="Q8936" s="312">
        <f>IF(OR(J8936="",G8936=""),"",G8936+ROW()/1000000)</f>
      </c>
      <c r="R8936" s="247">
        <f>IF(Q8936="","",SUMIFS(Txn[Signed Units],Txn[Key],J8936,Txn[Transaction Order],"&lt;="&amp;Q8936))</f>
      </c>
    </row>
    <row r="8937" spans="10:18" ht="15" customHeight="1" x14ac:dyDescent="0.15">
      <c r="J8937" s="246">
        <f>IF(OR(B8937="",C8937="",E8937=""),"",B8937&amp;":"&amp;C8937&amp;":"&amp;E8937)</f>
      </c>
      <c r="K8937" s="247">
        <f>IF(A8937="","",A8937*D8937)</f>
      </c>
      <c r="L8937" s="246">
        <f>IF(A8937="","",IF(OR(A8937=1,A8937=0),H8937,0))</f>
      </c>
      <c r="M8937" s="246">
        <f>IF(A8937="","",IF(A8937=-1,H8937,0))</f>
      </c>
      <c r="N8937">
        <f>IF(J8937="","",IF(E8937="SGD",1,IF(E8937="USD",Settings!$B$22,IF(E8937="HKD",Settings!$B$23,1))))</f>
      </c>
      <c r="O8937">
        <f>IF(OR(B8937="",C8937="",E8937=""),0,(IF(A8937=-1,H8937,0)-IF(OR(A8937=1,A8937=0),H8937,0)+IF(A8937=2,H8937,0))*IF(E8937="SGD",1,IF(E8937="USD",Settings!$B$22,IF(E8937="HKD",Settings!$B$23,1))))</f>
        <v>0</v>
      </c>
      <c r="P8937">
        <f>IF(OR(B8937="",C8937="",E8937=""),0,IF(A8937=2,H8937*IF(E8937="SGD",1,IF(E8937="USD",Settings!$B$22,IF(E8937="HKD",Settings!$B$23,1))),0))</f>
        <v>0</v>
      </c>
      <c r="Q8937" s="312">
        <f>IF(OR(J8937="",G8937=""),"",G8937+ROW()/1000000)</f>
      </c>
      <c r="R8937" s="247">
        <f>IF(Q8937="","",SUMIFS(Txn[Signed Units],Txn[Key],J8937,Txn[Transaction Order],"&lt;="&amp;Q8937))</f>
      </c>
    </row>
    <row r="8938" spans="10:18" ht="15" customHeight="1" x14ac:dyDescent="0.15">
      <c r="J8938" s="246">
        <f>IF(OR(B8938="",C8938="",E8938=""),"",B8938&amp;":"&amp;C8938&amp;":"&amp;E8938)</f>
      </c>
      <c r="K8938" s="247">
        <f>IF(A8938="","",A8938*D8938)</f>
      </c>
      <c r="L8938" s="246">
        <f>IF(A8938="","",IF(OR(A8938=1,A8938=0),H8938,0))</f>
      </c>
      <c r="M8938" s="246">
        <f>IF(A8938="","",IF(A8938=-1,H8938,0))</f>
      </c>
      <c r="N8938">
        <f>IF(J8938="","",IF(E8938="SGD",1,IF(E8938="USD",Settings!$B$22,IF(E8938="HKD",Settings!$B$23,1))))</f>
      </c>
      <c r="O8938">
        <f>IF(OR(B8938="",C8938="",E8938=""),0,(IF(A8938=-1,H8938,0)-IF(OR(A8938=1,A8938=0),H8938,0)+IF(A8938=2,H8938,0))*IF(E8938="SGD",1,IF(E8938="USD",Settings!$B$22,IF(E8938="HKD",Settings!$B$23,1))))</f>
        <v>0</v>
      </c>
      <c r="P8938">
        <f>IF(OR(B8938="",C8938="",E8938=""),0,IF(A8938=2,H8938*IF(E8938="SGD",1,IF(E8938="USD",Settings!$B$22,IF(E8938="HKD",Settings!$B$23,1))),0))</f>
        <v>0</v>
      </c>
      <c r="Q8938" s="312">
        <f>IF(OR(J8938="",G8938=""),"",G8938+ROW()/1000000)</f>
      </c>
      <c r="R8938" s="247">
        <f>IF(Q8938="","",SUMIFS(Txn[Signed Units],Txn[Key],J8938,Txn[Transaction Order],"&lt;="&amp;Q8938))</f>
      </c>
    </row>
    <row r="8939" spans="10:18" ht="15" customHeight="1" x14ac:dyDescent="0.15">
      <c r="J8939" s="246">
        <f>IF(OR(B8939="",C8939="",E8939=""),"",B8939&amp;":"&amp;C8939&amp;":"&amp;E8939)</f>
      </c>
      <c r="K8939" s="247">
        <f>IF(A8939="","",A8939*D8939)</f>
      </c>
      <c r="L8939" s="246">
        <f>IF(A8939="","",IF(OR(A8939=1,A8939=0),H8939,0))</f>
      </c>
      <c r="M8939" s="246">
        <f>IF(A8939="","",IF(A8939=-1,H8939,0))</f>
      </c>
      <c r="N8939">
        <f>IF(J8939="","",IF(E8939="SGD",1,IF(E8939="USD",Settings!$B$22,IF(E8939="HKD",Settings!$B$23,1))))</f>
      </c>
      <c r="O8939">
        <f>IF(OR(B8939="",C8939="",E8939=""),0,(IF(A8939=-1,H8939,0)-IF(OR(A8939=1,A8939=0),H8939,0)+IF(A8939=2,H8939,0))*IF(E8939="SGD",1,IF(E8939="USD",Settings!$B$22,IF(E8939="HKD",Settings!$B$23,1))))</f>
        <v>0</v>
      </c>
      <c r="P8939">
        <f>IF(OR(B8939="",C8939="",E8939=""),0,IF(A8939=2,H8939*IF(E8939="SGD",1,IF(E8939="USD",Settings!$B$22,IF(E8939="HKD",Settings!$B$23,1))),0))</f>
        <v>0</v>
      </c>
      <c r="Q8939" s="312">
        <f>IF(OR(J8939="",G8939=""),"",G8939+ROW()/1000000)</f>
      </c>
      <c r="R8939" s="247">
        <f>IF(Q8939="","",SUMIFS(Txn[Signed Units],Txn[Key],J8939,Txn[Transaction Order],"&lt;="&amp;Q8939))</f>
      </c>
    </row>
    <row r="8940" spans="10:18" ht="15" customHeight="1" x14ac:dyDescent="0.15">
      <c r="J8940" s="246">
        <f>IF(OR(B8940="",C8940="",E8940=""),"",B8940&amp;":"&amp;C8940&amp;":"&amp;E8940)</f>
      </c>
      <c r="K8940" s="247">
        <f>IF(A8940="","",A8940*D8940)</f>
      </c>
      <c r="L8940" s="246">
        <f>IF(A8940="","",IF(OR(A8940=1,A8940=0),H8940,0))</f>
      </c>
      <c r="M8940" s="246">
        <f>IF(A8940="","",IF(A8940=-1,H8940,0))</f>
      </c>
      <c r="N8940">
        <f>IF(J8940="","",IF(E8940="SGD",1,IF(E8940="USD",Settings!$B$22,IF(E8940="HKD",Settings!$B$23,1))))</f>
      </c>
      <c r="O8940">
        <f>IF(OR(B8940="",C8940="",E8940=""),0,(IF(A8940=-1,H8940,0)-IF(OR(A8940=1,A8940=0),H8940,0)+IF(A8940=2,H8940,0))*IF(E8940="SGD",1,IF(E8940="USD",Settings!$B$22,IF(E8940="HKD",Settings!$B$23,1))))</f>
        <v>0</v>
      </c>
      <c r="P8940">
        <f>IF(OR(B8940="",C8940="",E8940=""),0,IF(A8940=2,H8940*IF(E8940="SGD",1,IF(E8940="USD",Settings!$B$22,IF(E8940="HKD",Settings!$B$23,1))),0))</f>
        <v>0</v>
      </c>
      <c r="Q8940" s="312">
        <f>IF(OR(J8940="",G8940=""),"",G8940+ROW()/1000000)</f>
      </c>
      <c r="R8940" s="247">
        <f>IF(Q8940="","",SUMIFS(Txn[Signed Units],Txn[Key],J8940,Txn[Transaction Order],"&lt;="&amp;Q8940))</f>
      </c>
    </row>
    <row r="8941" spans="10:18" ht="15" customHeight="1" x14ac:dyDescent="0.15">
      <c r="J8941" s="246">
        <f>IF(OR(B8941="",C8941="",E8941=""),"",B8941&amp;":"&amp;C8941&amp;":"&amp;E8941)</f>
      </c>
      <c r="K8941" s="247">
        <f>IF(A8941="","",A8941*D8941)</f>
      </c>
      <c r="L8941" s="246">
        <f>IF(A8941="","",IF(OR(A8941=1,A8941=0),H8941,0))</f>
      </c>
      <c r="M8941" s="246">
        <f>IF(A8941="","",IF(A8941=-1,H8941,0))</f>
      </c>
      <c r="N8941">
        <f>IF(J8941="","",IF(E8941="SGD",1,IF(E8941="USD",Settings!$B$22,IF(E8941="HKD",Settings!$B$23,1))))</f>
      </c>
      <c r="O8941">
        <f>IF(OR(B8941="",C8941="",E8941=""),0,(IF(A8941=-1,H8941,0)-IF(OR(A8941=1,A8941=0),H8941,0)+IF(A8941=2,H8941,0))*IF(E8941="SGD",1,IF(E8941="USD",Settings!$B$22,IF(E8941="HKD",Settings!$B$23,1))))</f>
        <v>0</v>
      </c>
      <c r="P8941">
        <f>IF(OR(B8941="",C8941="",E8941=""),0,IF(A8941=2,H8941*IF(E8941="SGD",1,IF(E8941="USD",Settings!$B$22,IF(E8941="HKD",Settings!$B$23,1))),0))</f>
        <v>0</v>
      </c>
      <c r="Q8941" s="312">
        <f>IF(OR(J8941="",G8941=""),"",G8941+ROW()/1000000)</f>
      </c>
      <c r="R8941" s="247">
        <f>IF(Q8941="","",SUMIFS(Txn[Signed Units],Txn[Key],J8941,Txn[Transaction Order],"&lt;="&amp;Q8941))</f>
      </c>
    </row>
    <row r="8942" spans="10:18" ht="15" customHeight="1" x14ac:dyDescent="0.15">
      <c r="J8942" s="246">
        <f>IF(OR(B8942="",C8942="",E8942=""),"",B8942&amp;":"&amp;C8942&amp;":"&amp;E8942)</f>
      </c>
      <c r="K8942" s="247">
        <f>IF(A8942="","",A8942*D8942)</f>
      </c>
      <c r="L8942" s="246">
        <f>IF(A8942="","",IF(OR(A8942=1,A8942=0),H8942,0))</f>
      </c>
      <c r="M8942" s="246">
        <f>IF(A8942="","",IF(A8942=-1,H8942,0))</f>
      </c>
      <c r="N8942">
        <f>IF(J8942="","",IF(E8942="SGD",1,IF(E8942="USD",Settings!$B$22,IF(E8942="HKD",Settings!$B$23,1))))</f>
      </c>
      <c r="O8942">
        <f>IF(OR(B8942="",C8942="",E8942=""),0,(IF(A8942=-1,H8942,0)-IF(OR(A8942=1,A8942=0),H8942,0)+IF(A8942=2,H8942,0))*IF(E8942="SGD",1,IF(E8942="USD",Settings!$B$22,IF(E8942="HKD",Settings!$B$23,1))))</f>
        <v>0</v>
      </c>
      <c r="P8942">
        <f>IF(OR(B8942="",C8942="",E8942=""),0,IF(A8942=2,H8942*IF(E8942="SGD",1,IF(E8942="USD",Settings!$B$22,IF(E8942="HKD",Settings!$B$23,1))),0))</f>
        <v>0</v>
      </c>
      <c r="Q8942" s="312">
        <f>IF(OR(J8942="",G8942=""),"",G8942+ROW()/1000000)</f>
      </c>
      <c r="R8942" s="247">
        <f>IF(Q8942="","",SUMIFS(Txn[Signed Units],Txn[Key],J8942,Txn[Transaction Order],"&lt;="&amp;Q8942))</f>
      </c>
    </row>
    <row r="8943" spans="10:18" ht="15" customHeight="1" x14ac:dyDescent="0.15">
      <c r="J8943" s="246">
        <f>IF(OR(B8943="",C8943="",E8943=""),"",B8943&amp;":"&amp;C8943&amp;":"&amp;E8943)</f>
      </c>
      <c r="K8943" s="247">
        <f>IF(A8943="","",A8943*D8943)</f>
      </c>
      <c r="L8943" s="246">
        <f>IF(A8943="","",IF(OR(A8943=1,A8943=0),H8943,0))</f>
      </c>
      <c r="M8943" s="246">
        <f>IF(A8943="","",IF(A8943=-1,H8943,0))</f>
      </c>
      <c r="N8943">
        <f>IF(J8943="","",IF(E8943="SGD",1,IF(E8943="USD",Settings!$B$22,IF(E8943="HKD",Settings!$B$23,1))))</f>
      </c>
      <c r="O8943">
        <f>IF(OR(B8943="",C8943="",E8943=""),0,(IF(A8943=-1,H8943,0)-IF(OR(A8943=1,A8943=0),H8943,0)+IF(A8943=2,H8943,0))*IF(E8943="SGD",1,IF(E8943="USD",Settings!$B$22,IF(E8943="HKD",Settings!$B$23,1))))</f>
        <v>0</v>
      </c>
      <c r="P8943">
        <f>IF(OR(B8943="",C8943="",E8943=""),0,IF(A8943=2,H8943*IF(E8943="SGD",1,IF(E8943="USD",Settings!$B$22,IF(E8943="HKD",Settings!$B$23,1))),0))</f>
        <v>0</v>
      </c>
      <c r="Q8943" s="312">
        <f>IF(OR(J8943="",G8943=""),"",G8943+ROW()/1000000)</f>
      </c>
      <c r="R8943" s="247">
        <f>IF(Q8943="","",SUMIFS(Txn[Signed Units],Txn[Key],J8943,Txn[Transaction Order],"&lt;="&amp;Q8943))</f>
      </c>
    </row>
    <row r="8944" spans="10:18" ht="15" customHeight="1" x14ac:dyDescent="0.15">
      <c r="J8944" s="246">
        <f>IF(OR(B8944="",C8944="",E8944=""),"",B8944&amp;":"&amp;C8944&amp;":"&amp;E8944)</f>
      </c>
      <c r="K8944" s="247">
        <f>IF(A8944="","",A8944*D8944)</f>
      </c>
      <c r="L8944" s="246">
        <f>IF(A8944="","",IF(OR(A8944=1,A8944=0),H8944,0))</f>
      </c>
      <c r="M8944" s="246">
        <f>IF(A8944="","",IF(A8944=-1,H8944,0))</f>
      </c>
      <c r="N8944">
        <f>IF(J8944="","",IF(E8944="SGD",1,IF(E8944="USD",Settings!$B$22,IF(E8944="HKD",Settings!$B$23,1))))</f>
      </c>
      <c r="O8944">
        <f>IF(OR(B8944="",C8944="",E8944=""),0,(IF(A8944=-1,H8944,0)-IF(OR(A8944=1,A8944=0),H8944,0)+IF(A8944=2,H8944,0))*IF(E8944="SGD",1,IF(E8944="USD",Settings!$B$22,IF(E8944="HKD",Settings!$B$23,1))))</f>
        <v>0</v>
      </c>
      <c r="P8944">
        <f>IF(OR(B8944="",C8944="",E8944=""),0,IF(A8944=2,H8944*IF(E8944="SGD",1,IF(E8944="USD",Settings!$B$22,IF(E8944="HKD",Settings!$B$23,1))),0))</f>
        <v>0</v>
      </c>
      <c r="Q8944" s="312">
        <f>IF(OR(J8944="",G8944=""),"",G8944+ROW()/1000000)</f>
      </c>
      <c r="R8944" s="247">
        <f>IF(Q8944="","",SUMIFS(Txn[Signed Units],Txn[Key],J8944,Txn[Transaction Order],"&lt;="&amp;Q8944))</f>
      </c>
    </row>
    <row r="8945" spans="10:18" ht="15" customHeight="1" x14ac:dyDescent="0.15">
      <c r="J8945" s="246">
        <f>IF(OR(B8945="",C8945="",E8945=""),"",B8945&amp;":"&amp;C8945&amp;":"&amp;E8945)</f>
      </c>
      <c r="K8945" s="247">
        <f>IF(A8945="","",A8945*D8945)</f>
      </c>
      <c r="L8945" s="246">
        <f>IF(A8945="","",IF(OR(A8945=1,A8945=0),H8945,0))</f>
      </c>
      <c r="M8945" s="246">
        <f>IF(A8945="","",IF(A8945=-1,H8945,0))</f>
      </c>
      <c r="N8945">
        <f>IF(J8945="","",IF(E8945="SGD",1,IF(E8945="USD",Settings!$B$22,IF(E8945="HKD",Settings!$B$23,1))))</f>
      </c>
      <c r="O8945">
        <f>IF(OR(B8945="",C8945="",E8945=""),0,(IF(A8945=-1,H8945,0)-IF(OR(A8945=1,A8945=0),H8945,0)+IF(A8945=2,H8945,0))*IF(E8945="SGD",1,IF(E8945="USD",Settings!$B$22,IF(E8945="HKD",Settings!$B$23,1))))</f>
        <v>0</v>
      </c>
      <c r="P8945">
        <f>IF(OR(B8945="",C8945="",E8945=""),0,IF(A8945=2,H8945*IF(E8945="SGD",1,IF(E8945="USD",Settings!$B$22,IF(E8945="HKD",Settings!$B$23,1))),0))</f>
        <v>0</v>
      </c>
      <c r="Q8945" s="312">
        <f>IF(OR(J8945="",G8945=""),"",G8945+ROW()/1000000)</f>
      </c>
      <c r="R8945" s="247">
        <f>IF(Q8945="","",SUMIFS(Txn[Signed Units],Txn[Key],J8945,Txn[Transaction Order],"&lt;="&amp;Q8945))</f>
      </c>
    </row>
    <row r="8946" spans="10:18" ht="15" customHeight="1" x14ac:dyDescent="0.15">
      <c r="J8946" s="246">
        <f>IF(OR(B8946="",C8946="",E8946=""),"",B8946&amp;":"&amp;C8946&amp;":"&amp;E8946)</f>
      </c>
      <c r="K8946" s="247">
        <f>IF(A8946="","",A8946*D8946)</f>
      </c>
      <c r="L8946" s="246">
        <f>IF(A8946="","",IF(OR(A8946=1,A8946=0),H8946,0))</f>
      </c>
      <c r="M8946" s="246">
        <f>IF(A8946="","",IF(A8946=-1,H8946,0))</f>
      </c>
      <c r="N8946">
        <f>IF(J8946="","",IF(E8946="SGD",1,IF(E8946="USD",Settings!$B$22,IF(E8946="HKD",Settings!$B$23,1))))</f>
      </c>
      <c r="O8946">
        <f>IF(OR(B8946="",C8946="",E8946=""),0,(IF(A8946=-1,H8946,0)-IF(OR(A8946=1,A8946=0),H8946,0)+IF(A8946=2,H8946,0))*IF(E8946="SGD",1,IF(E8946="USD",Settings!$B$22,IF(E8946="HKD",Settings!$B$23,1))))</f>
        <v>0</v>
      </c>
      <c r="P8946">
        <f>IF(OR(B8946="",C8946="",E8946=""),0,IF(A8946=2,H8946*IF(E8946="SGD",1,IF(E8946="USD",Settings!$B$22,IF(E8946="HKD",Settings!$B$23,1))),0))</f>
        <v>0</v>
      </c>
      <c r="Q8946" s="312">
        <f>IF(OR(J8946="",G8946=""),"",G8946+ROW()/1000000)</f>
      </c>
      <c r="R8946" s="247">
        <f>IF(Q8946="","",SUMIFS(Txn[Signed Units],Txn[Key],J8946,Txn[Transaction Order],"&lt;="&amp;Q8946))</f>
      </c>
    </row>
    <row r="8947" spans="10:18" ht="15" customHeight="1" x14ac:dyDescent="0.15">
      <c r="J8947" s="246">
        <f>IF(OR(B8947="",C8947="",E8947=""),"",B8947&amp;":"&amp;C8947&amp;":"&amp;E8947)</f>
      </c>
      <c r="K8947" s="247">
        <f>IF(A8947="","",A8947*D8947)</f>
      </c>
      <c r="L8947" s="246">
        <f>IF(A8947="","",IF(OR(A8947=1,A8947=0),H8947,0))</f>
      </c>
      <c r="M8947" s="246">
        <f>IF(A8947="","",IF(A8947=-1,H8947,0))</f>
      </c>
      <c r="N8947">
        <f>IF(J8947="","",IF(E8947="SGD",1,IF(E8947="USD",Settings!$B$22,IF(E8947="HKD",Settings!$B$23,1))))</f>
      </c>
      <c r="O8947">
        <f>IF(OR(B8947="",C8947="",E8947=""),0,(IF(A8947=-1,H8947,0)-IF(OR(A8947=1,A8947=0),H8947,0)+IF(A8947=2,H8947,0))*IF(E8947="SGD",1,IF(E8947="USD",Settings!$B$22,IF(E8947="HKD",Settings!$B$23,1))))</f>
        <v>0</v>
      </c>
      <c r="P8947">
        <f>IF(OR(B8947="",C8947="",E8947=""),0,IF(A8947=2,H8947*IF(E8947="SGD",1,IF(E8947="USD",Settings!$B$22,IF(E8947="HKD",Settings!$B$23,1))),0))</f>
        <v>0</v>
      </c>
      <c r="Q8947" s="312">
        <f>IF(OR(J8947="",G8947=""),"",G8947+ROW()/1000000)</f>
      </c>
      <c r="R8947" s="247">
        <f>IF(Q8947="","",SUMIFS(Txn[Signed Units],Txn[Key],J8947,Txn[Transaction Order],"&lt;="&amp;Q8947))</f>
      </c>
    </row>
    <row r="8948" spans="10:18" ht="15" customHeight="1" x14ac:dyDescent="0.15">
      <c r="J8948" s="246">
        <f>IF(OR(B8948="",C8948="",E8948=""),"",B8948&amp;":"&amp;C8948&amp;":"&amp;E8948)</f>
      </c>
      <c r="K8948" s="247">
        <f>IF(A8948="","",A8948*D8948)</f>
      </c>
      <c r="L8948" s="246">
        <f>IF(A8948="","",IF(OR(A8948=1,A8948=0),H8948,0))</f>
      </c>
      <c r="M8948" s="246">
        <f>IF(A8948="","",IF(A8948=-1,H8948,0))</f>
      </c>
      <c r="N8948">
        <f>IF(J8948="","",IF(E8948="SGD",1,IF(E8948="USD",Settings!$B$22,IF(E8948="HKD",Settings!$B$23,1))))</f>
      </c>
      <c r="O8948">
        <f>IF(OR(B8948="",C8948="",E8948=""),0,(IF(A8948=-1,H8948,0)-IF(OR(A8948=1,A8948=0),H8948,0)+IF(A8948=2,H8948,0))*IF(E8948="SGD",1,IF(E8948="USD",Settings!$B$22,IF(E8948="HKD",Settings!$B$23,1))))</f>
        <v>0</v>
      </c>
      <c r="P8948">
        <f>IF(OR(B8948="",C8948="",E8948=""),0,IF(A8948=2,H8948*IF(E8948="SGD",1,IF(E8948="USD",Settings!$B$22,IF(E8948="HKD",Settings!$B$23,1))),0))</f>
        <v>0</v>
      </c>
      <c r="Q8948" s="312">
        <f>IF(OR(J8948="",G8948=""),"",G8948+ROW()/1000000)</f>
      </c>
      <c r="R8948" s="247">
        <f>IF(Q8948="","",SUMIFS(Txn[Signed Units],Txn[Key],J8948,Txn[Transaction Order],"&lt;="&amp;Q8948))</f>
      </c>
    </row>
    <row r="8949" spans="10:18" ht="15" customHeight="1" x14ac:dyDescent="0.15">
      <c r="J8949" s="246">
        <f>IF(OR(B8949="",C8949="",E8949=""),"",B8949&amp;":"&amp;C8949&amp;":"&amp;E8949)</f>
      </c>
      <c r="K8949" s="247">
        <f>IF(A8949="","",A8949*D8949)</f>
      </c>
      <c r="L8949" s="246">
        <f>IF(A8949="","",IF(OR(A8949=1,A8949=0),H8949,0))</f>
      </c>
      <c r="M8949" s="246">
        <f>IF(A8949="","",IF(A8949=-1,H8949,0))</f>
      </c>
      <c r="N8949">
        <f>IF(J8949="","",IF(E8949="SGD",1,IF(E8949="USD",Settings!$B$22,IF(E8949="HKD",Settings!$B$23,1))))</f>
      </c>
      <c r="O8949">
        <f>IF(OR(B8949="",C8949="",E8949=""),0,(IF(A8949=-1,H8949,0)-IF(OR(A8949=1,A8949=0),H8949,0)+IF(A8949=2,H8949,0))*IF(E8949="SGD",1,IF(E8949="USD",Settings!$B$22,IF(E8949="HKD",Settings!$B$23,1))))</f>
        <v>0</v>
      </c>
      <c r="P8949">
        <f>IF(OR(B8949="",C8949="",E8949=""),0,IF(A8949=2,H8949*IF(E8949="SGD",1,IF(E8949="USD",Settings!$B$22,IF(E8949="HKD",Settings!$B$23,1))),0))</f>
        <v>0</v>
      </c>
      <c r="Q8949" s="312">
        <f>IF(OR(J8949="",G8949=""),"",G8949+ROW()/1000000)</f>
      </c>
      <c r="R8949" s="247">
        <f>IF(Q8949="","",SUMIFS(Txn[Signed Units],Txn[Key],J8949,Txn[Transaction Order],"&lt;="&amp;Q8949))</f>
      </c>
    </row>
    <row r="8950" spans="10:18" ht="15" customHeight="1" x14ac:dyDescent="0.15">
      <c r="J8950" s="246">
        <f>IF(OR(B8950="",C8950="",E8950=""),"",B8950&amp;":"&amp;C8950&amp;":"&amp;E8950)</f>
      </c>
      <c r="K8950" s="247">
        <f>IF(A8950="","",A8950*D8950)</f>
      </c>
      <c r="L8950" s="246">
        <f>IF(A8950="","",IF(OR(A8950=1,A8950=0),H8950,0))</f>
      </c>
      <c r="M8950" s="246">
        <f>IF(A8950="","",IF(A8950=-1,H8950,0))</f>
      </c>
      <c r="N8950">
        <f>IF(J8950="","",IF(E8950="SGD",1,IF(E8950="USD",Settings!$B$22,IF(E8950="HKD",Settings!$B$23,1))))</f>
      </c>
      <c r="O8950">
        <f>IF(OR(B8950="",C8950="",E8950=""),0,(IF(A8950=-1,H8950,0)-IF(OR(A8950=1,A8950=0),H8950,0)+IF(A8950=2,H8950,0))*IF(E8950="SGD",1,IF(E8950="USD",Settings!$B$22,IF(E8950="HKD",Settings!$B$23,1))))</f>
        <v>0</v>
      </c>
      <c r="P8950">
        <f>IF(OR(B8950="",C8950="",E8950=""),0,IF(A8950=2,H8950*IF(E8950="SGD",1,IF(E8950="USD",Settings!$B$22,IF(E8950="HKD",Settings!$B$23,1))),0))</f>
        <v>0</v>
      </c>
      <c r="Q8950" s="312">
        <f>IF(OR(J8950="",G8950=""),"",G8950+ROW()/1000000)</f>
      </c>
      <c r="R8950" s="247">
        <f>IF(Q8950="","",SUMIFS(Txn[Signed Units],Txn[Key],J8950,Txn[Transaction Order],"&lt;="&amp;Q8950))</f>
      </c>
    </row>
    <row r="8951" spans="10:18" ht="15" customHeight="1" x14ac:dyDescent="0.15">
      <c r="J8951" s="246">
        <f>IF(OR(B8951="",C8951="",E8951=""),"",B8951&amp;":"&amp;C8951&amp;":"&amp;E8951)</f>
      </c>
      <c r="K8951" s="247">
        <f>IF(A8951="","",A8951*D8951)</f>
      </c>
      <c r="L8951" s="246">
        <f>IF(A8951="","",IF(OR(A8951=1,A8951=0),H8951,0))</f>
      </c>
      <c r="M8951" s="246">
        <f>IF(A8951="","",IF(A8951=-1,H8951,0))</f>
      </c>
      <c r="N8951">
        <f>IF(J8951="","",IF(E8951="SGD",1,IF(E8951="USD",Settings!$B$22,IF(E8951="HKD",Settings!$B$23,1))))</f>
      </c>
      <c r="O8951">
        <f>IF(OR(B8951="",C8951="",E8951=""),0,(IF(A8951=-1,H8951,0)-IF(OR(A8951=1,A8951=0),H8951,0)+IF(A8951=2,H8951,0))*IF(E8951="SGD",1,IF(E8951="USD",Settings!$B$22,IF(E8951="HKD",Settings!$B$23,1))))</f>
        <v>0</v>
      </c>
      <c r="P8951">
        <f>IF(OR(B8951="",C8951="",E8951=""),0,IF(A8951=2,H8951*IF(E8951="SGD",1,IF(E8951="USD",Settings!$B$22,IF(E8951="HKD",Settings!$B$23,1))),0))</f>
        <v>0</v>
      </c>
      <c r="Q8951" s="312">
        <f>IF(OR(J8951="",G8951=""),"",G8951+ROW()/1000000)</f>
      </c>
      <c r="R8951" s="247">
        <f>IF(Q8951="","",SUMIFS(Txn[Signed Units],Txn[Key],J8951,Txn[Transaction Order],"&lt;="&amp;Q8951))</f>
      </c>
    </row>
    <row r="8952" spans="10:18" ht="15" customHeight="1" x14ac:dyDescent="0.15">
      <c r="J8952" s="246">
        <f>IF(OR(B8952="",C8952="",E8952=""),"",B8952&amp;":"&amp;C8952&amp;":"&amp;E8952)</f>
      </c>
      <c r="K8952" s="247">
        <f>IF(A8952="","",A8952*D8952)</f>
      </c>
      <c r="L8952" s="246">
        <f>IF(A8952="","",IF(OR(A8952=1,A8952=0),H8952,0))</f>
      </c>
      <c r="M8952" s="246">
        <f>IF(A8952="","",IF(A8952=-1,H8952,0))</f>
      </c>
      <c r="N8952">
        <f>IF(J8952="","",IF(E8952="SGD",1,IF(E8952="USD",Settings!$B$22,IF(E8952="HKD",Settings!$B$23,1))))</f>
      </c>
      <c r="O8952">
        <f>IF(OR(B8952="",C8952="",E8952=""),0,(IF(A8952=-1,H8952,0)-IF(OR(A8952=1,A8952=0),H8952,0)+IF(A8952=2,H8952,0))*IF(E8952="SGD",1,IF(E8952="USD",Settings!$B$22,IF(E8952="HKD",Settings!$B$23,1))))</f>
        <v>0</v>
      </c>
      <c r="P8952">
        <f>IF(OR(B8952="",C8952="",E8952=""),0,IF(A8952=2,H8952*IF(E8952="SGD",1,IF(E8952="USD",Settings!$B$22,IF(E8952="HKD",Settings!$B$23,1))),0))</f>
        <v>0</v>
      </c>
      <c r="Q8952" s="312">
        <f>IF(OR(J8952="",G8952=""),"",G8952+ROW()/1000000)</f>
      </c>
      <c r="R8952" s="247">
        <f>IF(Q8952="","",SUMIFS(Txn[Signed Units],Txn[Key],J8952,Txn[Transaction Order],"&lt;="&amp;Q8952))</f>
      </c>
    </row>
    <row r="8953" spans="10:18" ht="15" customHeight="1" x14ac:dyDescent="0.15">
      <c r="J8953" s="246">
        <f>IF(OR(B8953="",C8953="",E8953=""),"",B8953&amp;":"&amp;C8953&amp;":"&amp;E8953)</f>
      </c>
      <c r="K8953" s="247">
        <f>IF(A8953="","",A8953*D8953)</f>
      </c>
      <c r="L8953" s="246">
        <f>IF(A8953="","",IF(OR(A8953=1,A8953=0),H8953,0))</f>
      </c>
      <c r="M8953" s="246">
        <f>IF(A8953="","",IF(A8953=-1,H8953,0))</f>
      </c>
      <c r="N8953">
        <f>IF(J8953="","",IF(E8953="SGD",1,IF(E8953="USD",Settings!$B$22,IF(E8953="HKD",Settings!$B$23,1))))</f>
      </c>
      <c r="O8953">
        <f>IF(OR(B8953="",C8953="",E8953=""),0,(IF(A8953=-1,H8953,0)-IF(OR(A8953=1,A8953=0),H8953,0)+IF(A8953=2,H8953,0))*IF(E8953="SGD",1,IF(E8953="USD",Settings!$B$22,IF(E8953="HKD",Settings!$B$23,1))))</f>
        <v>0</v>
      </c>
      <c r="P8953">
        <f>IF(OR(B8953="",C8953="",E8953=""),0,IF(A8953=2,H8953*IF(E8953="SGD",1,IF(E8953="USD",Settings!$B$22,IF(E8953="HKD",Settings!$B$23,1))),0))</f>
        <v>0</v>
      </c>
      <c r="Q8953" s="312">
        <f>IF(OR(J8953="",G8953=""),"",G8953+ROW()/1000000)</f>
      </c>
      <c r="R8953" s="247">
        <f>IF(Q8953="","",SUMIFS(Txn[Signed Units],Txn[Key],J8953,Txn[Transaction Order],"&lt;="&amp;Q8953))</f>
      </c>
    </row>
    <row r="8954" spans="10:18" ht="15" customHeight="1" x14ac:dyDescent="0.15">
      <c r="J8954" s="246">
        <f>IF(OR(B8954="",C8954="",E8954=""),"",B8954&amp;":"&amp;C8954&amp;":"&amp;E8954)</f>
      </c>
      <c r="K8954" s="247">
        <f>IF(A8954="","",A8954*D8954)</f>
      </c>
      <c r="L8954" s="246">
        <f>IF(A8954="","",IF(OR(A8954=1,A8954=0),H8954,0))</f>
      </c>
      <c r="M8954" s="246">
        <f>IF(A8954="","",IF(A8954=-1,H8954,0))</f>
      </c>
      <c r="N8954">
        <f>IF(J8954="","",IF(E8954="SGD",1,IF(E8954="USD",Settings!$B$22,IF(E8954="HKD",Settings!$B$23,1))))</f>
      </c>
      <c r="O8954">
        <f>IF(OR(B8954="",C8954="",E8954=""),0,(IF(A8954=-1,H8954,0)-IF(OR(A8954=1,A8954=0),H8954,0)+IF(A8954=2,H8954,0))*IF(E8954="SGD",1,IF(E8954="USD",Settings!$B$22,IF(E8954="HKD",Settings!$B$23,1))))</f>
        <v>0</v>
      </c>
      <c r="P8954">
        <f>IF(OR(B8954="",C8954="",E8954=""),0,IF(A8954=2,H8954*IF(E8954="SGD",1,IF(E8954="USD",Settings!$B$22,IF(E8954="HKD",Settings!$B$23,1))),0))</f>
        <v>0</v>
      </c>
      <c r="Q8954" s="312">
        <f>IF(OR(J8954="",G8954=""),"",G8954+ROW()/1000000)</f>
      </c>
      <c r="R8954" s="247">
        <f>IF(Q8954="","",SUMIFS(Txn[Signed Units],Txn[Key],J8954,Txn[Transaction Order],"&lt;="&amp;Q8954))</f>
      </c>
    </row>
    <row r="8955" spans="10:18" ht="15" customHeight="1" x14ac:dyDescent="0.15">
      <c r="J8955" s="246">
        <f>IF(OR(B8955="",C8955="",E8955=""),"",B8955&amp;":"&amp;C8955&amp;":"&amp;E8955)</f>
      </c>
      <c r="K8955" s="247">
        <f>IF(A8955="","",A8955*D8955)</f>
      </c>
      <c r="L8955" s="246">
        <f>IF(A8955="","",IF(OR(A8955=1,A8955=0),H8955,0))</f>
      </c>
      <c r="M8955" s="246">
        <f>IF(A8955="","",IF(A8955=-1,H8955,0))</f>
      </c>
      <c r="N8955">
        <f>IF(J8955="","",IF(E8955="SGD",1,IF(E8955="USD",Settings!$B$22,IF(E8955="HKD",Settings!$B$23,1))))</f>
      </c>
      <c r="O8955">
        <f>IF(OR(B8955="",C8955="",E8955=""),0,(IF(A8955=-1,H8955,0)-IF(OR(A8955=1,A8955=0),H8955,0)+IF(A8955=2,H8955,0))*IF(E8955="SGD",1,IF(E8955="USD",Settings!$B$22,IF(E8955="HKD",Settings!$B$23,1))))</f>
        <v>0</v>
      </c>
      <c r="P8955">
        <f>IF(OR(B8955="",C8955="",E8955=""),0,IF(A8955=2,H8955*IF(E8955="SGD",1,IF(E8955="USD",Settings!$B$22,IF(E8955="HKD",Settings!$B$23,1))),0))</f>
        <v>0</v>
      </c>
      <c r="Q8955" s="312">
        <f>IF(OR(J8955="",G8955=""),"",G8955+ROW()/1000000)</f>
      </c>
      <c r="R8955" s="247">
        <f>IF(Q8955="","",SUMIFS(Txn[Signed Units],Txn[Key],J8955,Txn[Transaction Order],"&lt;="&amp;Q8955))</f>
      </c>
    </row>
    <row r="8956" spans="10:18" ht="15" customHeight="1" x14ac:dyDescent="0.15">
      <c r="J8956" s="246">
        <f>IF(OR(B8956="",C8956="",E8956=""),"",B8956&amp;":"&amp;C8956&amp;":"&amp;E8956)</f>
      </c>
      <c r="K8956" s="247">
        <f>IF(A8956="","",A8956*D8956)</f>
      </c>
      <c r="L8956" s="246">
        <f>IF(A8956="","",IF(OR(A8956=1,A8956=0),H8956,0))</f>
      </c>
      <c r="M8956" s="246">
        <f>IF(A8956="","",IF(A8956=-1,H8956,0))</f>
      </c>
      <c r="N8956">
        <f>IF(J8956="","",IF(E8956="SGD",1,IF(E8956="USD",Settings!$B$22,IF(E8956="HKD",Settings!$B$23,1))))</f>
      </c>
      <c r="O8956">
        <f>IF(OR(B8956="",C8956="",E8956=""),0,(IF(A8956=-1,H8956,0)-IF(OR(A8956=1,A8956=0),H8956,0)+IF(A8956=2,H8956,0))*IF(E8956="SGD",1,IF(E8956="USD",Settings!$B$22,IF(E8956="HKD",Settings!$B$23,1))))</f>
        <v>0</v>
      </c>
      <c r="P8956">
        <f>IF(OR(B8956="",C8956="",E8956=""),0,IF(A8956=2,H8956*IF(E8956="SGD",1,IF(E8956="USD",Settings!$B$22,IF(E8956="HKD",Settings!$B$23,1))),0))</f>
        <v>0</v>
      </c>
      <c r="Q8956" s="312">
        <f>IF(OR(J8956="",G8956=""),"",G8956+ROW()/1000000)</f>
      </c>
      <c r="R8956" s="247">
        <f>IF(Q8956="","",SUMIFS(Txn[Signed Units],Txn[Key],J8956,Txn[Transaction Order],"&lt;="&amp;Q8956))</f>
      </c>
    </row>
    <row r="8957" spans="10:18" ht="15" customHeight="1" x14ac:dyDescent="0.15">
      <c r="J8957" s="246">
        <f>IF(OR(B8957="",C8957="",E8957=""),"",B8957&amp;":"&amp;C8957&amp;":"&amp;E8957)</f>
      </c>
      <c r="K8957" s="247">
        <f>IF(A8957="","",A8957*D8957)</f>
      </c>
      <c r="L8957" s="246">
        <f>IF(A8957="","",IF(OR(A8957=1,A8957=0),H8957,0))</f>
      </c>
      <c r="M8957" s="246">
        <f>IF(A8957="","",IF(A8957=-1,H8957,0))</f>
      </c>
      <c r="N8957">
        <f>IF(J8957="","",IF(E8957="SGD",1,IF(E8957="USD",Settings!$B$22,IF(E8957="HKD",Settings!$B$23,1))))</f>
      </c>
      <c r="O8957">
        <f>IF(OR(B8957="",C8957="",E8957=""),0,(IF(A8957=-1,H8957,0)-IF(OR(A8957=1,A8957=0),H8957,0)+IF(A8957=2,H8957,0))*IF(E8957="SGD",1,IF(E8957="USD",Settings!$B$22,IF(E8957="HKD",Settings!$B$23,1))))</f>
        <v>0</v>
      </c>
      <c r="P8957">
        <f>IF(OR(B8957="",C8957="",E8957=""),0,IF(A8957=2,H8957*IF(E8957="SGD",1,IF(E8957="USD",Settings!$B$22,IF(E8957="HKD",Settings!$B$23,1))),0))</f>
        <v>0</v>
      </c>
      <c r="Q8957" s="312">
        <f>IF(OR(J8957="",G8957=""),"",G8957+ROW()/1000000)</f>
      </c>
      <c r="R8957" s="247">
        <f>IF(Q8957="","",SUMIFS(Txn[Signed Units],Txn[Key],J8957,Txn[Transaction Order],"&lt;="&amp;Q8957))</f>
      </c>
    </row>
    <row r="8958" spans="10:18" ht="15" customHeight="1" x14ac:dyDescent="0.15">
      <c r="J8958" s="246">
        <f>IF(OR(B8958="",C8958="",E8958=""),"",B8958&amp;":"&amp;C8958&amp;":"&amp;E8958)</f>
      </c>
      <c r="K8958" s="247">
        <f>IF(A8958="","",A8958*D8958)</f>
      </c>
      <c r="L8958" s="246">
        <f>IF(A8958="","",IF(OR(A8958=1,A8958=0),H8958,0))</f>
      </c>
      <c r="M8958" s="246">
        <f>IF(A8958="","",IF(A8958=-1,H8958,0))</f>
      </c>
      <c r="N8958">
        <f>IF(J8958="","",IF(E8958="SGD",1,IF(E8958="USD",Settings!$B$22,IF(E8958="HKD",Settings!$B$23,1))))</f>
      </c>
      <c r="O8958">
        <f>IF(OR(B8958="",C8958="",E8958=""),0,(IF(A8958=-1,H8958,0)-IF(OR(A8958=1,A8958=0),H8958,0)+IF(A8958=2,H8958,0))*IF(E8958="SGD",1,IF(E8958="USD",Settings!$B$22,IF(E8958="HKD",Settings!$B$23,1))))</f>
        <v>0</v>
      </c>
      <c r="P8958">
        <f>IF(OR(B8958="",C8958="",E8958=""),0,IF(A8958=2,H8958*IF(E8958="SGD",1,IF(E8958="USD",Settings!$B$22,IF(E8958="HKD",Settings!$B$23,1))),0))</f>
        <v>0</v>
      </c>
      <c r="Q8958" s="312">
        <f>IF(OR(J8958="",G8958=""),"",G8958+ROW()/1000000)</f>
      </c>
      <c r="R8958" s="247">
        <f>IF(Q8958="","",SUMIFS(Txn[Signed Units],Txn[Key],J8958,Txn[Transaction Order],"&lt;="&amp;Q8958))</f>
      </c>
    </row>
    <row r="8959" spans="10:18" ht="15" customHeight="1" x14ac:dyDescent="0.15">
      <c r="J8959" s="246">
        <f>IF(OR(B8959="",C8959="",E8959=""),"",B8959&amp;":"&amp;C8959&amp;":"&amp;E8959)</f>
      </c>
      <c r="K8959" s="247">
        <f>IF(A8959="","",A8959*D8959)</f>
      </c>
      <c r="L8959" s="246">
        <f>IF(A8959="","",IF(OR(A8959=1,A8959=0),H8959,0))</f>
      </c>
      <c r="M8959" s="246">
        <f>IF(A8959="","",IF(A8959=-1,H8959,0))</f>
      </c>
      <c r="N8959">
        <f>IF(J8959="","",IF(E8959="SGD",1,IF(E8959="USD",Settings!$B$22,IF(E8959="HKD",Settings!$B$23,1))))</f>
      </c>
      <c r="O8959">
        <f>IF(OR(B8959="",C8959="",E8959=""),0,(IF(A8959=-1,H8959,0)-IF(OR(A8959=1,A8959=0),H8959,0)+IF(A8959=2,H8959,0))*IF(E8959="SGD",1,IF(E8959="USD",Settings!$B$22,IF(E8959="HKD",Settings!$B$23,1))))</f>
        <v>0</v>
      </c>
      <c r="P8959">
        <f>IF(OR(B8959="",C8959="",E8959=""),0,IF(A8959=2,H8959*IF(E8959="SGD",1,IF(E8959="USD",Settings!$B$22,IF(E8959="HKD",Settings!$B$23,1))),0))</f>
        <v>0</v>
      </c>
      <c r="Q8959" s="312">
        <f>IF(OR(J8959="",G8959=""),"",G8959+ROW()/1000000)</f>
      </c>
      <c r="R8959" s="247">
        <f>IF(Q8959="","",SUMIFS(Txn[Signed Units],Txn[Key],J8959,Txn[Transaction Order],"&lt;="&amp;Q8959))</f>
      </c>
    </row>
    <row r="8960" spans="10:18" ht="15" customHeight="1" x14ac:dyDescent="0.15">
      <c r="J8960" s="246">
        <f>IF(OR(B8960="",C8960="",E8960=""),"",B8960&amp;":"&amp;C8960&amp;":"&amp;E8960)</f>
      </c>
      <c r="K8960" s="247">
        <f>IF(A8960="","",A8960*D8960)</f>
      </c>
      <c r="L8960" s="246">
        <f>IF(A8960="","",IF(OR(A8960=1,A8960=0),H8960,0))</f>
      </c>
      <c r="M8960" s="246">
        <f>IF(A8960="","",IF(A8960=-1,H8960,0))</f>
      </c>
      <c r="N8960">
        <f>IF(J8960="","",IF(E8960="SGD",1,IF(E8960="USD",Settings!$B$22,IF(E8960="HKD",Settings!$B$23,1))))</f>
      </c>
      <c r="O8960">
        <f>IF(OR(B8960="",C8960="",E8960=""),0,(IF(A8960=-1,H8960,0)-IF(OR(A8960=1,A8960=0),H8960,0)+IF(A8960=2,H8960,0))*IF(E8960="SGD",1,IF(E8960="USD",Settings!$B$22,IF(E8960="HKD",Settings!$B$23,1))))</f>
        <v>0</v>
      </c>
      <c r="P8960">
        <f>IF(OR(B8960="",C8960="",E8960=""),0,IF(A8960=2,H8960*IF(E8960="SGD",1,IF(E8960="USD",Settings!$B$22,IF(E8960="HKD",Settings!$B$23,1))),0))</f>
        <v>0</v>
      </c>
      <c r="Q8960" s="312">
        <f>IF(OR(J8960="",G8960=""),"",G8960+ROW()/1000000)</f>
      </c>
      <c r="R8960" s="247">
        <f>IF(Q8960="","",SUMIFS(Txn[Signed Units],Txn[Key],J8960,Txn[Transaction Order],"&lt;="&amp;Q8960))</f>
      </c>
    </row>
    <row r="8961" spans="10:18" ht="15" customHeight="1" x14ac:dyDescent="0.15">
      <c r="J8961" s="246">
        <f>IF(OR(B8961="",C8961="",E8961=""),"",B8961&amp;":"&amp;C8961&amp;":"&amp;E8961)</f>
      </c>
      <c r="K8961" s="247">
        <f>IF(A8961="","",A8961*D8961)</f>
      </c>
      <c r="L8961" s="246">
        <f>IF(A8961="","",IF(OR(A8961=1,A8961=0),H8961,0))</f>
      </c>
      <c r="M8961" s="246">
        <f>IF(A8961="","",IF(A8961=-1,H8961,0))</f>
      </c>
      <c r="N8961">
        <f>IF(J8961="","",IF(E8961="SGD",1,IF(E8961="USD",Settings!$B$22,IF(E8961="HKD",Settings!$B$23,1))))</f>
      </c>
      <c r="O8961">
        <f>IF(OR(B8961="",C8961="",E8961=""),0,(IF(A8961=-1,H8961,0)-IF(OR(A8961=1,A8961=0),H8961,0)+IF(A8961=2,H8961,0))*IF(E8961="SGD",1,IF(E8961="USD",Settings!$B$22,IF(E8961="HKD",Settings!$B$23,1))))</f>
        <v>0</v>
      </c>
      <c r="P8961">
        <f>IF(OR(B8961="",C8961="",E8961=""),0,IF(A8961=2,H8961*IF(E8961="SGD",1,IF(E8961="USD",Settings!$B$22,IF(E8961="HKD",Settings!$B$23,1))),0))</f>
        <v>0</v>
      </c>
      <c r="Q8961" s="312">
        <f>IF(OR(J8961="",G8961=""),"",G8961+ROW()/1000000)</f>
      </c>
      <c r="R8961" s="247">
        <f>IF(Q8961="","",SUMIFS(Txn[Signed Units],Txn[Key],J8961,Txn[Transaction Order],"&lt;="&amp;Q8961))</f>
      </c>
    </row>
    <row r="8962" spans="10:18" ht="15" customHeight="1" x14ac:dyDescent="0.15">
      <c r="J8962" s="246">
        <f>IF(OR(B8962="",C8962="",E8962=""),"",B8962&amp;":"&amp;C8962&amp;":"&amp;E8962)</f>
      </c>
      <c r="K8962" s="247">
        <f>IF(A8962="","",A8962*D8962)</f>
      </c>
      <c r="L8962" s="246">
        <f>IF(A8962="","",IF(OR(A8962=1,A8962=0),H8962,0))</f>
      </c>
      <c r="M8962" s="246">
        <f>IF(A8962="","",IF(A8962=-1,H8962,0))</f>
      </c>
      <c r="N8962">
        <f>IF(J8962="","",IF(E8962="SGD",1,IF(E8962="USD",Settings!$B$22,IF(E8962="HKD",Settings!$B$23,1))))</f>
      </c>
      <c r="O8962">
        <f>IF(OR(B8962="",C8962="",E8962=""),0,(IF(A8962=-1,H8962,0)-IF(OR(A8962=1,A8962=0),H8962,0)+IF(A8962=2,H8962,0))*IF(E8962="SGD",1,IF(E8962="USD",Settings!$B$22,IF(E8962="HKD",Settings!$B$23,1))))</f>
        <v>0</v>
      </c>
      <c r="P8962">
        <f>IF(OR(B8962="",C8962="",E8962=""),0,IF(A8962=2,H8962*IF(E8962="SGD",1,IF(E8962="USD",Settings!$B$22,IF(E8962="HKD",Settings!$B$23,1))),0))</f>
        <v>0</v>
      </c>
      <c r="Q8962" s="312">
        <f>IF(OR(J8962="",G8962=""),"",G8962+ROW()/1000000)</f>
      </c>
      <c r="R8962" s="247">
        <f>IF(Q8962="","",SUMIFS(Txn[Signed Units],Txn[Key],J8962,Txn[Transaction Order],"&lt;="&amp;Q8962))</f>
      </c>
    </row>
    <row r="8963" spans="10:18" ht="15" customHeight="1" x14ac:dyDescent="0.15">
      <c r="J8963" s="246">
        <f>IF(OR(B8963="",C8963="",E8963=""),"",B8963&amp;":"&amp;C8963&amp;":"&amp;E8963)</f>
      </c>
      <c r="K8963" s="247">
        <f>IF(A8963="","",A8963*D8963)</f>
      </c>
      <c r="L8963" s="246">
        <f>IF(A8963="","",IF(OR(A8963=1,A8963=0),H8963,0))</f>
      </c>
      <c r="M8963" s="246">
        <f>IF(A8963="","",IF(A8963=-1,H8963,0))</f>
      </c>
      <c r="N8963">
        <f>IF(J8963="","",IF(E8963="SGD",1,IF(E8963="USD",Settings!$B$22,IF(E8963="HKD",Settings!$B$23,1))))</f>
      </c>
      <c r="O8963">
        <f>IF(OR(B8963="",C8963="",E8963=""),0,(IF(A8963=-1,H8963,0)-IF(OR(A8963=1,A8963=0),H8963,0)+IF(A8963=2,H8963,0))*IF(E8963="SGD",1,IF(E8963="USD",Settings!$B$22,IF(E8963="HKD",Settings!$B$23,1))))</f>
        <v>0</v>
      </c>
      <c r="P8963">
        <f>IF(OR(B8963="",C8963="",E8963=""),0,IF(A8963=2,H8963*IF(E8963="SGD",1,IF(E8963="USD",Settings!$B$22,IF(E8963="HKD",Settings!$B$23,1))),0))</f>
        <v>0</v>
      </c>
      <c r="Q8963" s="312">
        <f>IF(OR(J8963="",G8963=""),"",G8963+ROW()/1000000)</f>
      </c>
      <c r="R8963" s="247">
        <f>IF(Q8963="","",SUMIFS(Txn[Signed Units],Txn[Key],J8963,Txn[Transaction Order],"&lt;="&amp;Q8963))</f>
      </c>
    </row>
    <row r="8964" spans="10:18" ht="15" customHeight="1" x14ac:dyDescent="0.15">
      <c r="J8964" s="246">
        <f>IF(OR(B8964="",C8964="",E8964=""),"",B8964&amp;":"&amp;C8964&amp;":"&amp;E8964)</f>
      </c>
      <c r="K8964" s="247">
        <f>IF(A8964="","",A8964*D8964)</f>
      </c>
      <c r="L8964" s="246">
        <f>IF(A8964="","",IF(OR(A8964=1,A8964=0),H8964,0))</f>
      </c>
      <c r="M8964" s="246">
        <f>IF(A8964="","",IF(A8964=-1,H8964,0))</f>
      </c>
      <c r="N8964">
        <f>IF(J8964="","",IF(E8964="SGD",1,IF(E8964="USD",Settings!$B$22,IF(E8964="HKD",Settings!$B$23,1))))</f>
      </c>
      <c r="O8964">
        <f>IF(OR(B8964="",C8964="",E8964=""),0,(IF(A8964=-1,H8964,0)-IF(OR(A8964=1,A8964=0),H8964,0)+IF(A8964=2,H8964,0))*IF(E8964="SGD",1,IF(E8964="USD",Settings!$B$22,IF(E8964="HKD",Settings!$B$23,1))))</f>
        <v>0</v>
      </c>
      <c r="P8964">
        <f>IF(OR(B8964="",C8964="",E8964=""),0,IF(A8964=2,H8964*IF(E8964="SGD",1,IF(E8964="USD",Settings!$B$22,IF(E8964="HKD",Settings!$B$23,1))),0))</f>
        <v>0</v>
      </c>
      <c r="Q8964" s="312">
        <f>IF(OR(J8964="",G8964=""),"",G8964+ROW()/1000000)</f>
      </c>
      <c r="R8964" s="247">
        <f>IF(Q8964="","",SUMIFS(Txn[Signed Units],Txn[Key],J8964,Txn[Transaction Order],"&lt;="&amp;Q8964))</f>
      </c>
    </row>
    <row r="8965" spans="10:18" ht="15" customHeight="1" x14ac:dyDescent="0.15">
      <c r="J8965" s="246">
        <f>IF(OR(B8965="",C8965="",E8965=""),"",B8965&amp;":"&amp;C8965&amp;":"&amp;E8965)</f>
      </c>
      <c r="K8965" s="247">
        <f>IF(A8965="","",A8965*D8965)</f>
      </c>
      <c r="L8965" s="246">
        <f>IF(A8965="","",IF(OR(A8965=1,A8965=0),H8965,0))</f>
      </c>
      <c r="M8965" s="246">
        <f>IF(A8965="","",IF(A8965=-1,H8965,0))</f>
      </c>
      <c r="N8965">
        <f>IF(J8965="","",IF(E8965="SGD",1,IF(E8965="USD",Settings!$B$22,IF(E8965="HKD",Settings!$B$23,1))))</f>
      </c>
      <c r="O8965">
        <f>IF(OR(B8965="",C8965="",E8965=""),0,(IF(A8965=-1,H8965,0)-IF(OR(A8965=1,A8965=0),H8965,0)+IF(A8965=2,H8965,0))*IF(E8965="SGD",1,IF(E8965="USD",Settings!$B$22,IF(E8965="HKD",Settings!$B$23,1))))</f>
        <v>0</v>
      </c>
      <c r="P8965">
        <f>IF(OR(B8965="",C8965="",E8965=""),0,IF(A8965=2,H8965*IF(E8965="SGD",1,IF(E8965="USD",Settings!$B$22,IF(E8965="HKD",Settings!$B$23,1))),0))</f>
        <v>0</v>
      </c>
      <c r="Q8965" s="312">
        <f>IF(OR(J8965="",G8965=""),"",G8965+ROW()/1000000)</f>
      </c>
      <c r="R8965" s="247">
        <f>IF(Q8965="","",SUMIFS(Txn[Signed Units],Txn[Key],J8965,Txn[Transaction Order],"&lt;="&amp;Q8965))</f>
      </c>
    </row>
    <row r="8966" spans="10:18" ht="15" customHeight="1" x14ac:dyDescent="0.15">
      <c r="J8966" s="246">
        <f>IF(OR(B8966="",C8966="",E8966=""),"",B8966&amp;":"&amp;C8966&amp;":"&amp;E8966)</f>
      </c>
      <c r="K8966" s="247">
        <f>IF(A8966="","",A8966*D8966)</f>
      </c>
      <c r="L8966" s="246">
        <f>IF(A8966="","",IF(OR(A8966=1,A8966=0),H8966,0))</f>
      </c>
      <c r="M8966" s="246">
        <f>IF(A8966="","",IF(A8966=-1,H8966,0))</f>
      </c>
      <c r="N8966">
        <f>IF(J8966="","",IF(E8966="SGD",1,IF(E8966="USD",Settings!$B$22,IF(E8966="HKD",Settings!$B$23,1))))</f>
      </c>
      <c r="O8966">
        <f>IF(OR(B8966="",C8966="",E8966=""),0,(IF(A8966=-1,H8966,0)-IF(OR(A8966=1,A8966=0),H8966,0)+IF(A8966=2,H8966,0))*IF(E8966="SGD",1,IF(E8966="USD",Settings!$B$22,IF(E8966="HKD",Settings!$B$23,1))))</f>
        <v>0</v>
      </c>
      <c r="P8966">
        <f>IF(OR(B8966="",C8966="",E8966=""),0,IF(A8966=2,H8966*IF(E8966="SGD",1,IF(E8966="USD",Settings!$B$22,IF(E8966="HKD",Settings!$B$23,1))),0))</f>
        <v>0</v>
      </c>
      <c r="Q8966" s="312">
        <f>IF(OR(J8966="",G8966=""),"",G8966+ROW()/1000000)</f>
      </c>
      <c r="R8966" s="247">
        <f>IF(Q8966="","",SUMIFS(Txn[Signed Units],Txn[Key],J8966,Txn[Transaction Order],"&lt;="&amp;Q8966))</f>
      </c>
    </row>
    <row r="8967" spans="10:18" ht="15" customHeight="1" x14ac:dyDescent="0.15">
      <c r="J8967" s="246">
        <f>IF(OR(B8967="",C8967="",E8967=""),"",B8967&amp;":"&amp;C8967&amp;":"&amp;E8967)</f>
      </c>
      <c r="K8967" s="247">
        <f>IF(A8967="","",A8967*D8967)</f>
      </c>
      <c r="L8967" s="246">
        <f>IF(A8967="","",IF(OR(A8967=1,A8967=0),H8967,0))</f>
      </c>
      <c r="M8967" s="246">
        <f>IF(A8967="","",IF(A8967=-1,H8967,0))</f>
      </c>
      <c r="N8967">
        <f>IF(J8967="","",IF(E8967="SGD",1,IF(E8967="USD",Settings!$B$22,IF(E8967="HKD",Settings!$B$23,1))))</f>
      </c>
      <c r="O8967">
        <f>IF(OR(B8967="",C8967="",E8967=""),0,(IF(A8967=-1,H8967,0)-IF(OR(A8967=1,A8967=0),H8967,0)+IF(A8967=2,H8967,0))*IF(E8967="SGD",1,IF(E8967="USD",Settings!$B$22,IF(E8967="HKD",Settings!$B$23,1))))</f>
        <v>0</v>
      </c>
      <c r="P8967">
        <f>IF(OR(B8967="",C8967="",E8967=""),0,IF(A8967=2,H8967*IF(E8967="SGD",1,IF(E8967="USD",Settings!$B$22,IF(E8967="HKD",Settings!$B$23,1))),0))</f>
        <v>0</v>
      </c>
      <c r="Q8967" s="312">
        <f>IF(OR(J8967="",G8967=""),"",G8967+ROW()/1000000)</f>
      </c>
      <c r="R8967" s="247">
        <f>IF(Q8967="","",SUMIFS(Txn[Signed Units],Txn[Key],J8967,Txn[Transaction Order],"&lt;="&amp;Q8967))</f>
      </c>
    </row>
    <row r="8968" spans="10:18" ht="15" customHeight="1" x14ac:dyDescent="0.15">
      <c r="J8968" s="246">
        <f>IF(OR(B8968="",C8968="",E8968=""),"",B8968&amp;":"&amp;C8968&amp;":"&amp;E8968)</f>
      </c>
      <c r="K8968" s="247">
        <f>IF(A8968="","",A8968*D8968)</f>
      </c>
      <c r="L8968" s="246">
        <f>IF(A8968="","",IF(OR(A8968=1,A8968=0),H8968,0))</f>
      </c>
      <c r="M8968" s="246">
        <f>IF(A8968="","",IF(A8968=-1,H8968,0))</f>
      </c>
      <c r="N8968">
        <f>IF(J8968="","",IF(E8968="SGD",1,IF(E8968="USD",Settings!$B$22,IF(E8968="HKD",Settings!$B$23,1))))</f>
      </c>
      <c r="O8968">
        <f>IF(OR(B8968="",C8968="",E8968=""),0,(IF(A8968=-1,H8968,0)-IF(OR(A8968=1,A8968=0),H8968,0)+IF(A8968=2,H8968,0))*IF(E8968="SGD",1,IF(E8968="USD",Settings!$B$22,IF(E8968="HKD",Settings!$B$23,1))))</f>
        <v>0</v>
      </c>
      <c r="P8968">
        <f>IF(OR(B8968="",C8968="",E8968=""),0,IF(A8968=2,H8968*IF(E8968="SGD",1,IF(E8968="USD",Settings!$B$22,IF(E8968="HKD",Settings!$B$23,1))),0))</f>
        <v>0</v>
      </c>
      <c r="Q8968" s="312">
        <f>IF(OR(J8968="",G8968=""),"",G8968+ROW()/1000000)</f>
      </c>
      <c r="R8968" s="247">
        <f>IF(Q8968="","",SUMIFS(Txn[Signed Units],Txn[Key],J8968,Txn[Transaction Order],"&lt;="&amp;Q8968))</f>
      </c>
    </row>
    <row r="8969" spans="10:18" ht="15" customHeight="1" x14ac:dyDescent="0.15">
      <c r="J8969" s="246">
        <f>IF(OR(B8969="",C8969="",E8969=""),"",B8969&amp;":"&amp;C8969&amp;":"&amp;E8969)</f>
      </c>
      <c r="K8969" s="247">
        <f>IF(A8969="","",A8969*D8969)</f>
      </c>
      <c r="L8969" s="246">
        <f>IF(A8969="","",IF(OR(A8969=1,A8969=0),H8969,0))</f>
      </c>
      <c r="M8969" s="246">
        <f>IF(A8969="","",IF(A8969=-1,H8969,0))</f>
      </c>
      <c r="N8969">
        <f>IF(J8969="","",IF(E8969="SGD",1,IF(E8969="USD",Settings!$B$22,IF(E8969="HKD",Settings!$B$23,1))))</f>
      </c>
      <c r="O8969">
        <f>IF(OR(B8969="",C8969="",E8969=""),0,(IF(A8969=-1,H8969,0)-IF(OR(A8969=1,A8969=0),H8969,0)+IF(A8969=2,H8969,0))*IF(E8969="SGD",1,IF(E8969="USD",Settings!$B$22,IF(E8969="HKD",Settings!$B$23,1))))</f>
        <v>0</v>
      </c>
      <c r="P8969">
        <f>IF(OR(B8969="",C8969="",E8969=""),0,IF(A8969=2,H8969*IF(E8969="SGD",1,IF(E8969="USD",Settings!$B$22,IF(E8969="HKD",Settings!$B$23,1))),0))</f>
        <v>0</v>
      </c>
      <c r="Q8969" s="312">
        <f>IF(OR(J8969="",G8969=""),"",G8969+ROW()/1000000)</f>
      </c>
      <c r="R8969" s="247">
        <f>IF(Q8969="","",SUMIFS(Txn[Signed Units],Txn[Key],J8969,Txn[Transaction Order],"&lt;="&amp;Q8969))</f>
      </c>
    </row>
    <row r="8970" spans="10:18" ht="15" customHeight="1" x14ac:dyDescent="0.15">
      <c r="J8970" s="246">
        <f>IF(OR(B8970="",C8970="",E8970=""),"",B8970&amp;":"&amp;C8970&amp;":"&amp;E8970)</f>
      </c>
      <c r="K8970" s="247">
        <f>IF(A8970="","",A8970*D8970)</f>
      </c>
      <c r="L8970" s="246">
        <f>IF(A8970="","",IF(OR(A8970=1,A8970=0),H8970,0))</f>
      </c>
      <c r="M8970" s="246">
        <f>IF(A8970="","",IF(A8970=-1,H8970,0))</f>
      </c>
      <c r="N8970">
        <f>IF(J8970="","",IF(E8970="SGD",1,IF(E8970="USD",Settings!$B$22,IF(E8970="HKD",Settings!$B$23,1))))</f>
      </c>
      <c r="O8970">
        <f>IF(OR(B8970="",C8970="",E8970=""),0,(IF(A8970=-1,H8970,0)-IF(OR(A8970=1,A8970=0),H8970,0)+IF(A8970=2,H8970,0))*IF(E8970="SGD",1,IF(E8970="USD",Settings!$B$22,IF(E8970="HKD",Settings!$B$23,1))))</f>
        <v>0</v>
      </c>
      <c r="P8970">
        <f>IF(OR(B8970="",C8970="",E8970=""),0,IF(A8970=2,H8970*IF(E8970="SGD",1,IF(E8970="USD",Settings!$B$22,IF(E8970="HKD",Settings!$B$23,1))),0))</f>
        <v>0</v>
      </c>
      <c r="Q8970" s="312">
        <f>IF(OR(J8970="",G8970=""),"",G8970+ROW()/1000000)</f>
      </c>
      <c r="R8970" s="247">
        <f>IF(Q8970="","",SUMIFS(Txn[Signed Units],Txn[Key],J8970,Txn[Transaction Order],"&lt;="&amp;Q8970))</f>
      </c>
    </row>
    <row r="8971" spans="10:18" ht="15" customHeight="1" x14ac:dyDescent="0.15">
      <c r="J8971" s="246">
        <f>IF(OR(B8971="",C8971="",E8971=""),"",B8971&amp;":"&amp;C8971&amp;":"&amp;E8971)</f>
      </c>
      <c r="K8971" s="247">
        <f>IF(A8971="","",A8971*D8971)</f>
      </c>
      <c r="L8971" s="246">
        <f>IF(A8971="","",IF(OR(A8971=1,A8971=0),H8971,0))</f>
      </c>
      <c r="M8971" s="246">
        <f>IF(A8971="","",IF(A8971=-1,H8971,0))</f>
      </c>
      <c r="N8971">
        <f>IF(J8971="","",IF(E8971="SGD",1,IF(E8971="USD",Settings!$B$22,IF(E8971="HKD",Settings!$B$23,1))))</f>
      </c>
      <c r="O8971">
        <f>IF(OR(B8971="",C8971="",E8971=""),0,(IF(A8971=-1,H8971,0)-IF(OR(A8971=1,A8971=0),H8971,0)+IF(A8971=2,H8971,0))*IF(E8971="SGD",1,IF(E8971="USD",Settings!$B$22,IF(E8971="HKD",Settings!$B$23,1))))</f>
        <v>0</v>
      </c>
      <c r="P8971">
        <f>IF(OR(B8971="",C8971="",E8971=""),0,IF(A8971=2,H8971*IF(E8971="SGD",1,IF(E8971="USD",Settings!$B$22,IF(E8971="HKD",Settings!$B$23,1))),0))</f>
        <v>0</v>
      </c>
      <c r="Q8971" s="312">
        <f>IF(OR(J8971="",G8971=""),"",G8971+ROW()/1000000)</f>
      </c>
      <c r="R8971" s="247">
        <f>IF(Q8971="","",SUMIFS(Txn[Signed Units],Txn[Key],J8971,Txn[Transaction Order],"&lt;="&amp;Q8971))</f>
      </c>
    </row>
    <row r="8972" spans="10:18" ht="15" customHeight="1" x14ac:dyDescent="0.15">
      <c r="J8972" s="246">
        <f>IF(OR(B8972="",C8972="",E8972=""),"",B8972&amp;":"&amp;C8972&amp;":"&amp;E8972)</f>
      </c>
      <c r="K8972" s="247">
        <f>IF(A8972="","",A8972*D8972)</f>
      </c>
      <c r="L8972" s="246">
        <f>IF(A8972="","",IF(OR(A8972=1,A8972=0),H8972,0))</f>
      </c>
      <c r="M8972" s="246">
        <f>IF(A8972="","",IF(A8972=-1,H8972,0))</f>
      </c>
      <c r="N8972">
        <f>IF(J8972="","",IF(E8972="SGD",1,IF(E8972="USD",Settings!$B$22,IF(E8972="HKD",Settings!$B$23,1))))</f>
      </c>
      <c r="O8972">
        <f>IF(OR(B8972="",C8972="",E8972=""),0,(IF(A8972=-1,H8972,0)-IF(OR(A8972=1,A8972=0),H8972,0)+IF(A8972=2,H8972,0))*IF(E8972="SGD",1,IF(E8972="USD",Settings!$B$22,IF(E8972="HKD",Settings!$B$23,1))))</f>
        <v>0</v>
      </c>
      <c r="P8972">
        <f>IF(OR(B8972="",C8972="",E8972=""),0,IF(A8972=2,H8972*IF(E8972="SGD",1,IF(E8972="USD",Settings!$B$22,IF(E8972="HKD",Settings!$B$23,1))),0))</f>
        <v>0</v>
      </c>
      <c r="Q8972" s="312">
        <f>IF(OR(J8972="",G8972=""),"",G8972+ROW()/1000000)</f>
      </c>
      <c r="R8972" s="247">
        <f>IF(Q8972="","",SUMIFS(Txn[Signed Units],Txn[Key],J8972,Txn[Transaction Order],"&lt;="&amp;Q8972))</f>
      </c>
    </row>
    <row r="8973" spans="10:18" ht="15" customHeight="1" x14ac:dyDescent="0.15">
      <c r="J8973" s="246">
        <f>IF(OR(B8973="",C8973="",E8973=""),"",B8973&amp;":"&amp;C8973&amp;":"&amp;E8973)</f>
      </c>
      <c r="K8973" s="247">
        <f>IF(A8973="","",A8973*D8973)</f>
      </c>
      <c r="L8973" s="246">
        <f>IF(A8973="","",IF(OR(A8973=1,A8973=0),H8973,0))</f>
      </c>
      <c r="M8973" s="246">
        <f>IF(A8973="","",IF(A8973=-1,H8973,0))</f>
      </c>
      <c r="N8973">
        <f>IF(J8973="","",IF(E8973="SGD",1,IF(E8973="USD",Settings!$B$22,IF(E8973="HKD",Settings!$B$23,1))))</f>
      </c>
      <c r="O8973">
        <f>IF(OR(B8973="",C8973="",E8973=""),0,(IF(A8973=-1,H8973,0)-IF(OR(A8973=1,A8973=0),H8973,0)+IF(A8973=2,H8973,0))*IF(E8973="SGD",1,IF(E8973="USD",Settings!$B$22,IF(E8973="HKD",Settings!$B$23,1))))</f>
        <v>0</v>
      </c>
      <c r="P8973">
        <f>IF(OR(B8973="",C8973="",E8973=""),0,IF(A8973=2,H8973*IF(E8973="SGD",1,IF(E8973="USD",Settings!$B$22,IF(E8973="HKD",Settings!$B$23,1))),0))</f>
        <v>0</v>
      </c>
      <c r="Q8973" s="312">
        <f>IF(OR(J8973="",G8973=""),"",G8973+ROW()/1000000)</f>
      </c>
      <c r="R8973" s="247">
        <f>IF(Q8973="","",SUMIFS(Txn[Signed Units],Txn[Key],J8973,Txn[Transaction Order],"&lt;="&amp;Q8973))</f>
      </c>
    </row>
    <row r="8974" spans="10:18" ht="15" customHeight="1" x14ac:dyDescent="0.15">
      <c r="J8974" s="246">
        <f>IF(OR(B8974="",C8974="",E8974=""),"",B8974&amp;":"&amp;C8974&amp;":"&amp;E8974)</f>
      </c>
      <c r="K8974" s="247">
        <f>IF(A8974="","",A8974*D8974)</f>
      </c>
      <c r="L8974" s="246">
        <f>IF(A8974="","",IF(OR(A8974=1,A8974=0),H8974,0))</f>
      </c>
      <c r="M8974" s="246">
        <f>IF(A8974="","",IF(A8974=-1,H8974,0))</f>
      </c>
      <c r="N8974">
        <f>IF(J8974="","",IF(E8974="SGD",1,IF(E8974="USD",Settings!$B$22,IF(E8974="HKD",Settings!$B$23,1))))</f>
      </c>
      <c r="O8974">
        <f>IF(OR(B8974="",C8974="",E8974=""),0,(IF(A8974=-1,H8974,0)-IF(OR(A8974=1,A8974=0),H8974,0)+IF(A8974=2,H8974,0))*IF(E8974="SGD",1,IF(E8974="USD",Settings!$B$22,IF(E8974="HKD",Settings!$B$23,1))))</f>
        <v>0</v>
      </c>
      <c r="P8974">
        <f>IF(OR(B8974="",C8974="",E8974=""),0,IF(A8974=2,H8974*IF(E8974="SGD",1,IF(E8974="USD",Settings!$B$22,IF(E8974="HKD",Settings!$B$23,1))),0))</f>
        <v>0</v>
      </c>
      <c r="Q8974" s="312">
        <f>IF(OR(J8974="",G8974=""),"",G8974+ROW()/1000000)</f>
      </c>
      <c r="R8974" s="247">
        <f>IF(Q8974="","",SUMIFS(Txn[Signed Units],Txn[Key],J8974,Txn[Transaction Order],"&lt;="&amp;Q8974))</f>
      </c>
    </row>
    <row r="8975" spans="10:18" ht="15" customHeight="1" x14ac:dyDescent="0.15">
      <c r="J8975" s="246">
        <f>IF(OR(B8975="",C8975="",E8975=""),"",B8975&amp;":"&amp;C8975&amp;":"&amp;E8975)</f>
      </c>
      <c r="K8975" s="247">
        <f>IF(A8975="","",A8975*D8975)</f>
      </c>
      <c r="L8975" s="246">
        <f>IF(A8975="","",IF(OR(A8975=1,A8975=0),H8975,0))</f>
      </c>
      <c r="M8975" s="246">
        <f>IF(A8975="","",IF(A8975=-1,H8975,0))</f>
      </c>
      <c r="N8975">
        <f>IF(J8975="","",IF(E8975="SGD",1,IF(E8975="USD",Settings!$B$22,IF(E8975="HKD",Settings!$B$23,1))))</f>
      </c>
      <c r="O8975">
        <f>IF(OR(B8975="",C8975="",E8975=""),0,(IF(A8975=-1,H8975,0)-IF(OR(A8975=1,A8975=0),H8975,0)+IF(A8975=2,H8975,0))*IF(E8975="SGD",1,IF(E8975="USD",Settings!$B$22,IF(E8975="HKD",Settings!$B$23,1))))</f>
        <v>0</v>
      </c>
      <c r="P8975">
        <f>IF(OR(B8975="",C8975="",E8975=""),0,IF(A8975=2,H8975*IF(E8975="SGD",1,IF(E8975="USD",Settings!$B$22,IF(E8975="HKD",Settings!$B$23,1))),0))</f>
        <v>0</v>
      </c>
      <c r="Q8975" s="312">
        <f>IF(OR(J8975="",G8975=""),"",G8975+ROW()/1000000)</f>
      </c>
      <c r="R8975" s="247">
        <f>IF(Q8975="","",SUMIFS(Txn[Signed Units],Txn[Key],J8975,Txn[Transaction Order],"&lt;="&amp;Q8975))</f>
      </c>
    </row>
    <row r="8976" spans="10:18" ht="15" customHeight="1" x14ac:dyDescent="0.15">
      <c r="J8976" s="246">
        <f>IF(OR(B8976="",C8976="",E8976=""),"",B8976&amp;":"&amp;C8976&amp;":"&amp;E8976)</f>
      </c>
      <c r="K8976" s="247">
        <f>IF(A8976="","",A8976*D8976)</f>
      </c>
      <c r="L8976" s="246">
        <f>IF(A8976="","",IF(OR(A8976=1,A8976=0),H8976,0))</f>
      </c>
      <c r="M8976" s="246">
        <f>IF(A8976="","",IF(A8976=-1,H8976,0))</f>
      </c>
      <c r="N8976">
        <f>IF(J8976="","",IF(E8976="SGD",1,IF(E8976="USD",Settings!$B$22,IF(E8976="HKD",Settings!$B$23,1))))</f>
      </c>
      <c r="O8976">
        <f>IF(OR(B8976="",C8976="",E8976=""),0,(IF(A8976=-1,H8976,0)-IF(OR(A8976=1,A8976=0),H8976,0)+IF(A8976=2,H8976,0))*IF(E8976="SGD",1,IF(E8976="USD",Settings!$B$22,IF(E8976="HKD",Settings!$B$23,1))))</f>
        <v>0</v>
      </c>
      <c r="P8976">
        <f>IF(OR(B8976="",C8976="",E8976=""),0,IF(A8976=2,H8976*IF(E8976="SGD",1,IF(E8976="USD",Settings!$B$22,IF(E8976="HKD",Settings!$B$23,1))),0))</f>
        <v>0</v>
      </c>
      <c r="Q8976" s="312">
        <f>IF(OR(J8976="",G8976=""),"",G8976+ROW()/1000000)</f>
      </c>
      <c r="R8976" s="247">
        <f>IF(Q8976="","",SUMIFS(Txn[Signed Units],Txn[Key],J8976,Txn[Transaction Order],"&lt;="&amp;Q8976))</f>
      </c>
    </row>
    <row r="8977" spans="10:18" ht="15" customHeight="1" x14ac:dyDescent="0.15">
      <c r="J8977" s="246">
        <f>IF(OR(B8977="",C8977="",E8977=""),"",B8977&amp;":"&amp;C8977&amp;":"&amp;E8977)</f>
      </c>
      <c r="K8977" s="247">
        <f>IF(A8977="","",A8977*D8977)</f>
      </c>
      <c r="L8977" s="246">
        <f>IF(A8977="","",IF(OR(A8977=1,A8977=0),H8977,0))</f>
      </c>
      <c r="M8977" s="246">
        <f>IF(A8977="","",IF(A8977=-1,H8977,0))</f>
      </c>
      <c r="N8977">
        <f>IF(J8977="","",IF(E8977="SGD",1,IF(E8977="USD",Settings!$B$22,IF(E8977="HKD",Settings!$B$23,1))))</f>
      </c>
      <c r="O8977">
        <f>IF(OR(B8977="",C8977="",E8977=""),0,(IF(A8977=-1,H8977,0)-IF(OR(A8977=1,A8977=0),H8977,0)+IF(A8977=2,H8977,0))*IF(E8977="SGD",1,IF(E8977="USD",Settings!$B$22,IF(E8977="HKD",Settings!$B$23,1))))</f>
        <v>0</v>
      </c>
      <c r="P8977">
        <f>IF(OR(B8977="",C8977="",E8977=""),0,IF(A8977=2,H8977*IF(E8977="SGD",1,IF(E8977="USD",Settings!$B$22,IF(E8977="HKD",Settings!$B$23,1))),0))</f>
        <v>0</v>
      </c>
      <c r="Q8977" s="312">
        <f>IF(OR(J8977="",G8977=""),"",G8977+ROW()/1000000)</f>
      </c>
      <c r="R8977" s="247">
        <f>IF(Q8977="","",SUMIFS(Txn[Signed Units],Txn[Key],J8977,Txn[Transaction Order],"&lt;="&amp;Q8977))</f>
      </c>
    </row>
    <row r="8978" spans="10:18" ht="15" customHeight="1" x14ac:dyDescent="0.15">
      <c r="J8978" s="246">
        <f>IF(OR(B8978="",C8978="",E8978=""),"",B8978&amp;":"&amp;C8978&amp;":"&amp;E8978)</f>
      </c>
      <c r="K8978" s="247">
        <f>IF(A8978="","",A8978*D8978)</f>
      </c>
      <c r="L8978" s="246">
        <f>IF(A8978="","",IF(OR(A8978=1,A8978=0),H8978,0))</f>
      </c>
      <c r="M8978" s="246">
        <f>IF(A8978="","",IF(A8978=-1,H8978,0))</f>
      </c>
      <c r="N8978">
        <f>IF(J8978="","",IF(E8978="SGD",1,IF(E8978="USD",Settings!$B$22,IF(E8978="HKD",Settings!$B$23,1))))</f>
      </c>
      <c r="O8978">
        <f>IF(OR(B8978="",C8978="",E8978=""),0,(IF(A8978=-1,H8978,0)-IF(OR(A8978=1,A8978=0),H8978,0)+IF(A8978=2,H8978,0))*IF(E8978="SGD",1,IF(E8978="USD",Settings!$B$22,IF(E8978="HKD",Settings!$B$23,1))))</f>
        <v>0</v>
      </c>
      <c r="P8978">
        <f>IF(OR(B8978="",C8978="",E8978=""),0,IF(A8978=2,H8978*IF(E8978="SGD",1,IF(E8978="USD",Settings!$B$22,IF(E8978="HKD",Settings!$B$23,1))),0))</f>
        <v>0</v>
      </c>
      <c r="Q8978" s="312">
        <f>IF(OR(J8978="",G8978=""),"",G8978+ROW()/1000000)</f>
      </c>
      <c r="R8978" s="247">
        <f>IF(Q8978="","",SUMIFS(Txn[Signed Units],Txn[Key],J8978,Txn[Transaction Order],"&lt;="&amp;Q8978))</f>
      </c>
    </row>
    <row r="8979" spans="10:18" ht="15" customHeight="1" x14ac:dyDescent="0.15">
      <c r="J8979" s="246">
        <f>IF(OR(B8979="",C8979="",E8979=""),"",B8979&amp;":"&amp;C8979&amp;":"&amp;E8979)</f>
      </c>
      <c r="K8979" s="247">
        <f>IF(A8979="","",A8979*D8979)</f>
      </c>
      <c r="L8979" s="246">
        <f>IF(A8979="","",IF(OR(A8979=1,A8979=0),H8979,0))</f>
      </c>
      <c r="M8979" s="246">
        <f>IF(A8979="","",IF(A8979=-1,H8979,0))</f>
      </c>
      <c r="N8979">
        <f>IF(J8979="","",IF(E8979="SGD",1,IF(E8979="USD",Settings!$B$22,IF(E8979="HKD",Settings!$B$23,1))))</f>
      </c>
      <c r="O8979">
        <f>IF(OR(B8979="",C8979="",E8979=""),0,(IF(A8979=-1,H8979,0)-IF(OR(A8979=1,A8979=0),H8979,0)+IF(A8979=2,H8979,0))*IF(E8979="SGD",1,IF(E8979="USD",Settings!$B$22,IF(E8979="HKD",Settings!$B$23,1))))</f>
        <v>0</v>
      </c>
      <c r="P8979">
        <f>IF(OR(B8979="",C8979="",E8979=""),0,IF(A8979=2,H8979*IF(E8979="SGD",1,IF(E8979="USD",Settings!$B$22,IF(E8979="HKD",Settings!$B$23,1))),0))</f>
        <v>0</v>
      </c>
      <c r="Q8979" s="312">
        <f>IF(OR(J8979="",G8979=""),"",G8979+ROW()/1000000)</f>
      </c>
      <c r="R8979" s="247">
        <f>IF(Q8979="","",SUMIFS(Txn[Signed Units],Txn[Key],J8979,Txn[Transaction Order],"&lt;="&amp;Q8979))</f>
      </c>
    </row>
    <row r="8980" spans="10:18" ht="15" customHeight="1" x14ac:dyDescent="0.15">
      <c r="J8980" s="246">
        <f>IF(OR(B8980="",C8980="",E8980=""),"",B8980&amp;":"&amp;C8980&amp;":"&amp;E8980)</f>
      </c>
      <c r="K8980" s="247">
        <f>IF(A8980="","",A8980*D8980)</f>
      </c>
      <c r="L8980" s="246">
        <f>IF(A8980="","",IF(OR(A8980=1,A8980=0),H8980,0))</f>
      </c>
      <c r="M8980" s="246">
        <f>IF(A8980="","",IF(A8980=-1,H8980,0))</f>
      </c>
      <c r="N8980">
        <f>IF(J8980="","",IF(E8980="SGD",1,IF(E8980="USD",Settings!$B$22,IF(E8980="HKD",Settings!$B$23,1))))</f>
      </c>
      <c r="O8980">
        <f>IF(OR(B8980="",C8980="",E8980=""),0,(IF(A8980=-1,H8980,0)-IF(OR(A8980=1,A8980=0),H8980,0)+IF(A8980=2,H8980,0))*IF(E8980="SGD",1,IF(E8980="USD",Settings!$B$22,IF(E8980="HKD",Settings!$B$23,1))))</f>
        <v>0</v>
      </c>
      <c r="P8980">
        <f>IF(OR(B8980="",C8980="",E8980=""),0,IF(A8980=2,H8980*IF(E8980="SGD",1,IF(E8980="USD",Settings!$B$22,IF(E8980="HKD",Settings!$B$23,1))),0))</f>
        <v>0</v>
      </c>
      <c r="Q8980" s="312">
        <f>IF(OR(J8980="",G8980=""),"",G8980+ROW()/1000000)</f>
      </c>
      <c r="R8980" s="247">
        <f>IF(Q8980="","",SUMIFS(Txn[Signed Units],Txn[Key],J8980,Txn[Transaction Order],"&lt;="&amp;Q8980))</f>
      </c>
    </row>
    <row r="8981" spans="10:18" ht="15" customHeight="1" x14ac:dyDescent="0.15">
      <c r="J8981" s="246">
        <f>IF(OR(B8981="",C8981="",E8981=""),"",B8981&amp;":"&amp;C8981&amp;":"&amp;E8981)</f>
      </c>
      <c r="K8981" s="247">
        <f>IF(A8981="","",A8981*D8981)</f>
      </c>
      <c r="L8981" s="246">
        <f>IF(A8981="","",IF(OR(A8981=1,A8981=0),H8981,0))</f>
      </c>
      <c r="M8981" s="246">
        <f>IF(A8981="","",IF(A8981=-1,H8981,0))</f>
      </c>
      <c r="N8981">
        <f>IF(J8981="","",IF(E8981="SGD",1,IF(E8981="USD",Settings!$B$22,IF(E8981="HKD",Settings!$B$23,1))))</f>
      </c>
      <c r="O8981">
        <f>IF(OR(B8981="",C8981="",E8981=""),0,(IF(A8981=-1,H8981,0)-IF(OR(A8981=1,A8981=0),H8981,0)+IF(A8981=2,H8981,0))*IF(E8981="SGD",1,IF(E8981="USD",Settings!$B$22,IF(E8981="HKD",Settings!$B$23,1))))</f>
        <v>0</v>
      </c>
      <c r="P8981">
        <f>IF(OR(B8981="",C8981="",E8981=""),0,IF(A8981=2,H8981*IF(E8981="SGD",1,IF(E8981="USD",Settings!$B$22,IF(E8981="HKD",Settings!$B$23,1))),0))</f>
        <v>0</v>
      </c>
      <c r="Q8981" s="312">
        <f>IF(OR(J8981="",G8981=""),"",G8981+ROW()/1000000)</f>
      </c>
      <c r="R8981" s="247">
        <f>IF(Q8981="","",SUMIFS(Txn[Signed Units],Txn[Key],J8981,Txn[Transaction Order],"&lt;="&amp;Q8981))</f>
      </c>
    </row>
    <row r="8982" spans="10:18" ht="15" customHeight="1" x14ac:dyDescent="0.15">
      <c r="J8982" s="246">
        <f>IF(OR(B8982="",C8982="",E8982=""),"",B8982&amp;":"&amp;C8982&amp;":"&amp;E8982)</f>
      </c>
      <c r="K8982" s="247">
        <f>IF(A8982="","",A8982*D8982)</f>
      </c>
      <c r="L8982" s="246">
        <f>IF(A8982="","",IF(OR(A8982=1,A8982=0),H8982,0))</f>
      </c>
      <c r="M8982" s="246">
        <f>IF(A8982="","",IF(A8982=-1,H8982,0))</f>
      </c>
      <c r="N8982">
        <f>IF(J8982="","",IF(E8982="SGD",1,IF(E8982="USD",Settings!$B$22,IF(E8982="HKD",Settings!$B$23,1))))</f>
      </c>
      <c r="O8982">
        <f>IF(OR(B8982="",C8982="",E8982=""),0,(IF(A8982=-1,H8982,0)-IF(OR(A8982=1,A8982=0),H8982,0)+IF(A8982=2,H8982,0))*IF(E8982="SGD",1,IF(E8982="USD",Settings!$B$22,IF(E8982="HKD",Settings!$B$23,1))))</f>
        <v>0</v>
      </c>
      <c r="P8982">
        <f>IF(OR(B8982="",C8982="",E8982=""),0,IF(A8982=2,H8982*IF(E8982="SGD",1,IF(E8982="USD",Settings!$B$22,IF(E8982="HKD",Settings!$B$23,1))),0))</f>
        <v>0</v>
      </c>
      <c r="Q8982" s="312">
        <f>IF(OR(J8982="",G8982=""),"",G8982+ROW()/1000000)</f>
      </c>
      <c r="R8982" s="247">
        <f>IF(Q8982="","",SUMIFS(Txn[Signed Units],Txn[Key],J8982,Txn[Transaction Order],"&lt;="&amp;Q8982))</f>
      </c>
    </row>
    <row r="8983" spans="10:18" ht="15" customHeight="1" x14ac:dyDescent="0.15">
      <c r="J8983" s="246">
        <f>IF(OR(B8983="",C8983="",E8983=""),"",B8983&amp;":"&amp;C8983&amp;":"&amp;E8983)</f>
      </c>
      <c r="K8983" s="247">
        <f>IF(A8983="","",A8983*D8983)</f>
      </c>
      <c r="L8983" s="246">
        <f>IF(A8983="","",IF(OR(A8983=1,A8983=0),H8983,0))</f>
      </c>
      <c r="M8983" s="246">
        <f>IF(A8983="","",IF(A8983=-1,H8983,0))</f>
      </c>
      <c r="N8983">
        <f>IF(J8983="","",IF(E8983="SGD",1,IF(E8983="USD",Settings!$B$22,IF(E8983="HKD",Settings!$B$23,1))))</f>
      </c>
      <c r="O8983">
        <f>IF(OR(B8983="",C8983="",E8983=""),0,(IF(A8983=-1,H8983,0)-IF(OR(A8983=1,A8983=0),H8983,0)+IF(A8983=2,H8983,0))*IF(E8983="SGD",1,IF(E8983="USD",Settings!$B$22,IF(E8983="HKD",Settings!$B$23,1))))</f>
        <v>0</v>
      </c>
      <c r="P8983">
        <f>IF(OR(B8983="",C8983="",E8983=""),0,IF(A8983=2,H8983*IF(E8983="SGD",1,IF(E8983="USD",Settings!$B$22,IF(E8983="HKD",Settings!$B$23,1))),0))</f>
        <v>0</v>
      </c>
      <c r="Q8983" s="312">
        <f>IF(OR(J8983="",G8983=""),"",G8983+ROW()/1000000)</f>
      </c>
      <c r="R8983" s="247">
        <f>IF(Q8983="","",SUMIFS(Txn[Signed Units],Txn[Key],J8983,Txn[Transaction Order],"&lt;="&amp;Q8983))</f>
      </c>
    </row>
    <row r="8984" spans="10:18" ht="15" customHeight="1" x14ac:dyDescent="0.15">
      <c r="J8984" s="246">
        <f>IF(OR(B8984="",C8984="",E8984=""),"",B8984&amp;":"&amp;C8984&amp;":"&amp;E8984)</f>
      </c>
      <c r="K8984" s="247">
        <f>IF(A8984="","",A8984*D8984)</f>
      </c>
      <c r="L8984" s="246">
        <f>IF(A8984="","",IF(OR(A8984=1,A8984=0),H8984,0))</f>
      </c>
      <c r="M8984" s="246">
        <f>IF(A8984="","",IF(A8984=-1,H8984,0))</f>
      </c>
      <c r="N8984">
        <f>IF(J8984="","",IF(E8984="SGD",1,IF(E8984="USD",Settings!$B$22,IF(E8984="HKD",Settings!$B$23,1))))</f>
      </c>
      <c r="O8984">
        <f>IF(OR(B8984="",C8984="",E8984=""),0,(IF(A8984=-1,H8984,0)-IF(OR(A8984=1,A8984=0),H8984,0)+IF(A8984=2,H8984,0))*IF(E8984="SGD",1,IF(E8984="USD",Settings!$B$22,IF(E8984="HKD",Settings!$B$23,1))))</f>
        <v>0</v>
      </c>
      <c r="P8984">
        <f>IF(OR(B8984="",C8984="",E8984=""),0,IF(A8984=2,H8984*IF(E8984="SGD",1,IF(E8984="USD",Settings!$B$22,IF(E8984="HKD",Settings!$B$23,1))),0))</f>
        <v>0</v>
      </c>
      <c r="Q8984" s="312">
        <f>IF(OR(J8984="",G8984=""),"",G8984+ROW()/1000000)</f>
      </c>
      <c r="R8984" s="247">
        <f>IF(Q8984="","",SUMIFS(Txn[Signed Units],Txn[Key],J8984,Txn[Transaction Order],"&lt;="&amp;Q8984))</f>
      </c>
    </row>
    <row r="8985" spans="10:18" ht="15" customHeight="1" x14ac:dyDescent="0.15">
      <c r="J8985" s="246">
        <f>IF(OR(B8985="",C8985="",E8985=""),"",B8985&amp;":"&amp;C8985&amp;":"&amp;E8985)</f>
      </c>
      <c r="K8985" s="247">
        <f>IF(A8985="","",A8985*D8985)</f>
      </c>
      <c r="L8985" s="246">
        <f>IF(A8985="","",IF(OR(A8985=1,A8985=0),H8985,0))</f>
      </c>
      <c r="M8985" s="246">
        <f>IF(A8985="","",IF(A8985=-1,H8985,0))</f>
      </c>
      <c r="N8985">
        <f>IF(J8985="","",IF(E8985="SGD",1,IF(E8985="USD",Settings!$B$22,IF(E8985="HKD",Settings!$B$23,1))))</f>
      </c>
      <c r="O8985">
        <f>IF(OR(B8985="",C8985="",E8985=""),0,(IF(A8985=-1,H8985,0)-IF(OR(A8985=1,A8985=0),H8985,0)+IF(A8985=2,H8985,0))*IF(E8985="SGD",1,IF(E8985="USD",Settings!$B$22,IF(E8985="HKD",Settings!$B$23,1))))</f>
        <v>0</v>
      </c>
      <c r="P8985">
        <f>IF(OR(B8985="",C8985="",E8985=""),0,IF(A8985=2,H8985*IF(E8985="SGD",1,IF(E8985="USD",Settings!$B$22,IF(E8985="HKD",Settings!$B$23,1))),0))</f>
        <v>0</v>
      </c>
      <c r="Q8985" s="312">
        <f>IF(OR(J8985="",G8985=""),"",G8985+ROW()/1000000)</f>
      </c>
      <c r="R8985" s="247">
        <f>IF(Q8985="","",SUMIFS(Txn[Signed Units],Txn[Key],J8985,Txn[Transaction Order],"&lt;="&amp;Q8985))</f>
      </c>
    </row>
    <row r="8986" spans="10:18" ht="15" customHeight="1" x14ac:dyDescent="0.15">
      <c r="J8986" s="246">
        <f>IF(OR(B8986="",C8986="",E8986=""),"",B8986&amp;":"&amp;C8986&amp;":"&amp;E8986)</f>
      </c>
      <c r="K8986" s="247">
        <f>IF(A8986="","",A8986*D8986)</f>
      </c>
      <c r="L8986" s="246">
        <f>IF(A8986="","",IF(OR(A8986=1,A8986=0),H8986,0))</f>
      </c>
      <c r="M8986" s="246">
        <f>IF(A8986="","",IF(A8986=-1,H8986,0))</f>
      </c>
      <c r="N8986">
        <f>IF(J8986="","",IF(E8986="SGD",1,IF(E8986="USD",Settings!$B$22,IF(E8986="HKD",Settings!$B$23,1))))</f>
      </c>
      <c r="O8986">
        <f>IF(OR(B8986="",C8986="",E8986=""),0,(IF(A8986=-1,H8986,0)-IF(OR(A8986=1,A8986=0),H8986,0)+IF(A8986=2,H8986,0))*IF(E8986="SGD",1,IF(E8986="USD",Settings!$B$22,IF(E8986="HKD",Settings!$B$23,1))))</f>
        <v>0</v>
      </c>
      <c r="P8986">
        <f>IF(OR(B8986="",C8986="",E8986=""),0,IF(A8986=2,H8986*IF(E8986="SGD",1,IF(E8986="USD",Settings!$B$22,IF(E8986="HKD",Settings!$B$23,1))),0))</f>
        <v>0</v>
      </c>
      <c r="Q8986" s="312">
        <f>IF(OR(J8986="",G8986=""),"",G8986+ROW()/1000000)</f>
      </c>
      <c r="R8986" s="247">
        <f>IF(Q8986="","",SUMIFS(Txn[Signed Units],Txn[Key],J8986,Txn[Transaction Order],"&lt;="&amp;Q8986))</f>
      </c>
    </row>
    <row r="8987" spans="10:18" ht="15" customHeight="1" x14ac:dyDescent="0.15">
      <c r="J8987" s="246">
        <f>IF(OR(B8987="",C8987="",E8987=""),"",B8987&amp;":"&amp;C8987&amp;":"&amp;E8987)</f>
      </c>
      <c r="K8987" s="247">
        <f>IF(A8987="","",A8987*D8987)</f>
      </c>
      <c r="L8987" s="246">
        <f>IF(A8987="","",IF(OR(A8987=1,A8987=0),H8987,0))</f>
      </c>
      <c r="M8987" s="246">
        <f>IF(A8987="","",IF(A8987=-1,H8987,0))</f>
      </c>
      <c r="N8987">
        <f>IF(J8987="","",IF(E8987="SGD",1,IF(E8987="USD",Settings!$B$22,IF(E8987="HKD",Settings!$B$23,1))))</f>
      </c>
      <c r="O8987">
        <f>IF(OR(B8987="",C8987="",E8987=""),0,(IF(A8987=-1,H8987,0)-IF(OR(A8987=1,A8987=0),H8987,0)+IF(A8987=2,H8987,0))*IF(E8987="SGD",1,IF(E8987="USD",Settings!$B$22,IF(E8987="HKD",Settings!$B$23,1))))</f>
        <v>0</v>
      </c>
      <c r="P8987">
        <f>IF(OR(B8987="",C8987="",E8987=""),0,IF(A8987=2,H8987*IF(E8987="SGD",1,IF(E8987="USD",Settings!$B$22,IF(E8987="HKD",Settings!$B$23,1))),0))</f>
        <v>0</v>
      </c>
      <c r="Q8987" s="312">
        <f>IF(OR(J8987="",G8987=""),"",G8987+ROW()/1000000)</f>
      </c>
      <c r="R8987" s="247">
        <f>IF(Q8987="","",SUMIFS(Txn[Signed Units],Txn[Key],J8987,Txn[Transaction Order],"&lt;="&amp;Q8987))</f>
      </c>
    </row>
    <row r="8988" spans="10:18" ht="15" customHeight="1" x14ac:dyDescent="0.15">
      <c r="J8988" s="246">
        <f>IF(OR(B8988="",C8988="",E8988=""),"",B8988&amp;":"&amp;C8988&amp;":"&amp;E8988)</f>
      </c>
      <c r="K8988" s="247">
        <f>IF(A8988="","",A8988*D8988)</f>
      </c>
      <c r="L8988" s="246">
        <f>IF(A8988="","",IF(OR(A8988=1,A8988=0),H8988,0))</f>
      </c>
      <c r="M8988" s="246">
        <f>IF(A8988="","",IF(A8988=-1,H8988,0))</f>
      </c>
      <c r="N8988">
        <f>IF(J8988="","",IF(E8988="SGD",1,IF(E8988="USD",Settings!$B$22,IF(E8988="HKD",Settings!$B$23,1))))</f>
      </c>
      <c r="O8988">
        <f>IF(OR(B8988="",C8988="",E8988=""),0,(IF(A8988=-1,H8988,0)-IF(OR(A8988=1,A8988=0),H8988,0)+IF(A8988=2,H8988,0))*IF(E8988="SGD",1,IF(E8988="USD",Settings!$B$22,IF(E8988="HKD",Settings!$B$23,1))))</f>
        <v>0</v>
      </c>
      <c r="P8988">
        <f>IF(OR(B8988="",C8988="",E8988=""),0,IF(A8988=2,H8988*IF(E8988="SGD",1,IF(E8988="USD",Settings!$B$22,IF(E8988="HKD",Settings!$B$23,1))),0))</f>
        <v>0</v>
      </c>
      <c r="Q8988" s="312">
        <f>IF(OR(J8988="",G8988=""),"",G8988+ROW()/1000000)</f>
      </c>
      <c r="R8988" s="247">
        <f>IF(Q8988="","",SUMIFS(Txn[Signed Units],Txn[Key],J8988,Txn[Transaction Order],"&lt;="&amp;Q8988))</f>
      </c>
    </row>
    <row r="8989" spans="10:18" ht="15" customHeight="1" x14ac:dyDescent="0.15">
      <c r="J8989" s="246">
        <f>IF(OR(B8989="",C8989="",E8989=""),"",B8989&amp;":"&amp;C8989&amp;":"&amp;E8989)</f>
      </c>
      <c r="K8989" s="247">
        <f>IF(A8989="","",A8989*D8989)</f>
      </c>
      <c r="L8989" s="246">
        <f>IF(A8989="","",IF(OR(A8989=1,A8989=0),H8989,0))</f>
      </c>
      <c r="M8989" s="246">
        <f>IF(A8989="","",IF(A8989=-1,H8989,0))</f>
      </c>
      <c r="N8989">
        <f>IF(J8989="","",IF(E8989="SGD",1,IF(E8989="USD",Settings!$B$22,IF(E8989="HKD",Settings!$B$23,1))))</f>
      </c>
      <c r="O8989">
        <f>IF(OR(B8989="",C8989="",E8989=""),0,(IF(A8989=-1,H8989,0)-IF(OR(A8989=1,A8989=0),H8989,0)+IF(A8989=2,H8989,0))*IF(E8989="SGD",1,IF(E8989="USD",Settings!$B$22,IF(E8989="HKD",Settings!$B$23,1))))</f>
        <v>0</v>
      </c>
      <c r="P8989">
        <f>IF(OR(B8989="",C8989="",E8989=""),0,IF(A8989=2,H8989*IF(E8989="SGD",1,IF(E8989="USD",Settings!$B$22,IF(E8989="HKD",Settings!$B$23,1))),0))</f>
        <v>0</v>
      </c>
      <c r="Q8989" s="312">
        <f>IF(OR(J8989="",G8989=""),"",G8989+ROW()/1000000)</f>
      </c>
      <c r="R8989" s="247">
        <f>IF(Q8989="","",SUMIFS(Txn[Signed Units],Txn[Key],J8989,Txn[Transaction Order],"&lt;="&amp;Q8989))</f>
      </c>
    </row>
    <row r="8990" spans="10:18" ht="15" customHeight="1" x14ac:dyDescent="0.15">
      <c r="J8990" s="246">
        <f>IF(OR(B8990="",C8990="",E8990=""),"",B8990&amp;":"&amp;C8990&amp;":"&amp;E8990)</f>
      </c>
      <c r="K8990" s="247">
        <f>IF(A8990="","",A8990*D8990)</f>
      </c>
      <c r="L8990" s="246">
        <f>IF(A8990="","",IF(OR(A8990=1,A8990=0),H8990,0))</f>
      </c>
      <c r="M8990" s="246">
        <f>IF(A8990="","",IF(A8990=-1,H8990,0))</f>
      </c>
      <c r="N8990">
        <f>IF(J8990="","",IF(E8990="SGD",1,IF(E8990="USD",Settings!$B$22,IF(E8990="HKD",Settings!$B$23,1))))</f>
      </c>
      <c r="O8990">
        <f>IF(OR(B8990="",C8990="",E8990=""),0,(IF(A8990=-1,H8990,0)-IF(OR(A8990=1,A8990=0),H8990,0)+IF(A8990=2,H8990,0))*IF(E8990="SGD",1,IF(E8990="USD",Settings!$B$22,IF(E8990="HKD",Settings!$B$23,1))))</f>
        <v>0</v>
      </c>
      <c r="P8990">
        <f>IF(OR(B8990="",C8990="",E8990=""),0,IF(A8990=2,H8990*IF(E8990="SGD",1,IF(E8990="USD",Settings!$B$22,IF(E8990="HKD",Settings!$B$23,1))),0))</f>
        <v>0</v>
      </c>
      <c r="Q8990" s="312">
        <f>IF(OR(J8990="",G8990=""),"",G8990+ROW()/1000000)</f>
      </c>
      <c r="R8990" s="247">
        <f>IF(Q8990="","",SUMIFS(Txn[Signed Units],Txn[Key],J8990,Txn[Transaction Order],"&lt;="&amp;Q8990))</f>
      </c>
    </row>
    <row r="8991" spans="10:18" ht="15" customHeight="1" x14ac:dyDescent="0.15">
      <c r="J8991" s="246">
        <f>IF(OR(B8991="",C8991="",E8991=""),"",B8991&amp;":"&amp;C8991&amp;":"&amp;E8991)</f>
      </c>
      <c r="K8991" s="247">
        <f>IF(A8991="","",A8991*D8991)</f>
      </c>
      <c r="L8991" s="246">
        <f>IF(A8991="","",IF(OR(A8991=1,A8991=0),H8991,0))</f>
      </c>
      <c r="M8991" s="246">
        <f>IF(A8991="","",IF(A8991=-1,H8991,0))</f>
      </c>
      <c r="N8991">
        <f>IF(J8991="","",IF(E8991="SGD",1,IF(E8991="USD",Settings!$B$22,IF(E8991="HKD",Settings!$B$23,1))))</f>
      </c>
      <c r="O8991">
        <f>IF(OR(B8991="",C8991="",E8991=""),0,(IF(A8991=-1,H8991,0)-IF(OR(A8991=1,A8991=0),H8991,0)+IF(A8991=2,H8991,0))*IF(E8991="SGD",1,IF(E8991="USD",Settings!$B$22,IF(E8991="HKD",Settings!$B$23,1))))</f>
        <v>0</v>
      </c>
      <c r="P8991">
        <f>IF(OR(B8991="",C8991="",E8991=""),0,IF(A8991=2,H8991*IF(E8991="SGD",1,IF(E8991="USD",Settings!$B$22,IF(E8991="HKD",Settings!$B$23,1))),0))</f>
        <v>0</v>
      </c>
      <c r="Q8991" s="312">
        <f>IF(OR(J8991="",G8991=""),"",G8991+ROW()/1000000)</f>
      </c>
      <c r="R8991" s="247">
        <f>IF(Q8991="","",SUMIFS(Txn[Signed Units],Txn[Key],J8991,Txn[Transaction Order],"&lt;="&amp;Q8991))</f>
      </c>
    </row>
    <row r="8992" spans="10:18" ht="15" customHeight="1" x14ac:dyDescent="0.15">
      <c r="J8992" s="246">
        <f>IF(OR(B8992="",C8992="",E8992=""),"",B8992&amp;":"&amp;C8992&amp;":"&amp;E8992)</f>
      </c>
      <c r="K8992" s="247">
        <f>IF(A8992="","",A8992*D8992)</f>
      </c>
      <c r="L8992" s="246">
        <f>IF(A8992="","",IF(OR(A8992=1,A8992=0),H8992,0))</f>
      </c>
      <c r="M8992" s="246">
        <f>IF(A8992="","",IF(A8992=-1,H8992,0))</f>
      </c>
      <c r="N8992">
        <f>IF(J8992="","",IF(E8992="SGD",1,IF(E8992="USD",Settings!$B$22,IF(E8992="HKD",Settings!$B$23,1))))</f>
      </c>
      <c r="O8992">
        <f>IF(OR(B8992="",C8992="",E8992=""),0,(IF(A8992=-1,H8992,0)-IF(OR(A8992=1,A8992=0),H8992,0)+IF(A8992=2,H8992,0))*IF(E8992="SGD",1,IF(E8992="USD",Settings!$B$22,IF(E8992="HKD",Settings!$B$23,1))))</f>
        <v>0</v>
      </c>
      <c r="P8992">
        <f>IF(OR(B8992="",C8992="",E8992=""),0,IF(A8992=2,H8992*IF(E8992="SGD",1,IF(E8992="USD",Settings!$B$22,IF(E8992="HKD",Settings!$B$23,1))),0))</f>
        <v>0</v>
      </c>
      <c r="Q8992" s="312">
        <f>IF(OR(J8992="",G8992=""),"",G8992+ROW()/1000000)</f>
      </c>
      <c r="R8992" s="247">
        <f>IF(Q8992="","",SUMIFS(Txn[Signed Units],Txn[Key],J8992,Txn[Transaction Order],"&lt;="&amp;Q8992))</f>
      </c>
    </row>
    <row r="8993" spans="10:18" ht="15" customHeight="1" x14ac:dyDescent="0.15">
      <c r="J8993" s="246">
        <f>IF(OR(B8993="",C8993="",E8993=""),"",B8993&amp;":"&amp;C8993&amp;":"&amp;E8993)</f>
      </c>
      <c r="K8993" s="247">
        <f>IF(A8993="","",A8993*D8993)</f>
      </c>
      <c r="L8993" s="246">
        <f>IF(A8993="","",IF(OR(A8993=1,A8993=0),H8993,0))</f>
      </c>
      <c r="M8993" s="246">
        <f>IF(A8993="","",IF(A8993=-1,H8993,0))</f>
      </c>
      <c r="N8993">
        <f>IF(J8993="","",IF(E8993="SGD",1,IF(E8993="USD",Settings!$B$22,IF(E8993="HKD",Settings!$B$23,1))))</f>
      </c>
      <c r="O8993">
        <f>IF(OR(B8993="",C8993="",E8993=""),0,(IF(A8993=-1,H8993,0)-IF(OR(A8993=1,A8993=0),H8993,0)+IF(A8993=2,H8993,0))*IF(E8993="SGD",1,IF(E8993="USD",Settings!$B$22,IF(E8993="HKD",Settings!$B$23,1))))</f>
        <v>0</v>
      </c>
      <c r="P8993">
        <f>IF(OR(B8993="",C8993="",E8993=""),0,IF(A8993=2,H8993*IF(E8993="SGD",1,IF(E8993="USD",Settings!$B$22,IF(E8993="HKD",Settings!$B$23,1))),0))</f>
        <v>0</v>
      </c>
      <c r="Q8993" s="312">
        <f>IF(OR(J8993="",G8993=""),"",G8993+ROW()/1000000)</f>
      </c>
      <c r="R8993" s="247">
        <f>IF(Q8993="","",SUMIFS(Txn[Signed Units],Txn[Key],J8993,Txn[Transaction Order],"&lt;="&amp;Q8993))</f>
      </c>
    </row>
    <row r="8994" spans="10:18" ht="15" customHeight="1" x14ac:dyDescent="0.15">
      <c r="J8994" s="246">
        <f>IF(OR(B8994="",C8994="",E8994=""),"",B8994&amp;":"&amp;C8994&amp;":"&amp;E8994)</f>
      </c>
      <c r="K8994" s="247">
        <f>IF(A8994="","",A8994*D8994)</f>
      </c>
      <c r="L8994" s="246">
        <f>IF(A8994="","",IF(OR(A8994=1,A8994=0),H8994,0))</f>
      </c>
      <c r="M8994" s="246">
        <f>IF(A8994="","",IF(A8994=-1,H8994,0))</f>
      </c>
      <c r="N8994">
        <f>IF(J8994="","",IF(E8994="SGD",1,IF(E8994="USD",Settings!$B$22,IF(E8994="HKD",Settings!$B$23,1))))</f>
      </c>
      <c r="O8994">
        <f>IF(OR(B8994="",C8994="",E8994=""),0,(IF(A8994=-1,H8994,0)-IF(OR(A8994=1,A8994=0),H8994,0)+IF(A8994=2,H8994,0))*IF(E8994="SGD",1,IF(E8994="USD",Settings!$B$22,IF(E8994="HKD",Settings!$B$23,1))))</f>
        <v>0</v>
      </c>
      <c r="P8994">
        <f>IF(OR(B8994="",C8994="",E8994=""),0,IF(A8994=2,H8994*IF(E8994="SGD",1,IF(E8994="USD",Settings!$B$22,IF(E8994="HKD",Settings!$B$23,1))),0))</f>
        <v>0</v>
      </c>
      <c r="Q8994" s="312">
        <f>IF(OR(J8994="",G8994=""),"",G8994+ROW()/1000000)</f>
      </c>
      <c r="R8994" s="247">
        <f>IF(Q8994="","",SUMIFS(Txn[Signed Units],Txn[Key],J8994,Txn[Transaction Order],"&lt;="&amp;Q8994))</f>
      </c>
    </row>
    <row r="8995" spans="10:18" ht="15" customHeight="1" x14ac:dyDescent="0.15">
      <c r="J8995" s="246">
        <f>IF(OR(B8995="",C8995="",E8995=""),"",B8995&amp;":"&amp;C8995&amp;":"&amp;E8995)</f>
      </c>
      <c r="K8995" s="247">
        <f>IF(A8995="","",A8995*D8995)</f>
      </c>
      <c r="L8995" s="246">
        <f>IF(A8995="","",IF(OR(A8995=1,A8995=0),H8995,0))</f>
      </c>
      <c r="M8995" s="246">
        <f>IF(A8995="","",IF(A8995=-1,H8995,0))</f>
      </c>
      <c r="N8995">
        <f>IF(J8995="","",IF(E8995="SGD",1,IF(E8995="USD",Settings!$B$22,IF(E8995="HKD",Settings!$B$23,1))))</f>
      </c>
      <c r="O8995">
        <f>IF(OR(B8995="",C8995="",E8995=""),0,(IF(A8995=-1,H8995,0)-IF(OR(A8995=1,A8995=0),H8995,0)+IF(A8995=2,H8995,0))*IF(E8995="SGD",1,IF(E8995="USD",Settings!$B$22,IF(E8995="HKD",Settings!$B$23,1))))</f>
        <v>0</v>
      </c>
      <c r="P8995">
        <f>IF(OR(B8995="",C8995="",E8995=""),0,IF(A8995=2,H8995*IF(E8995="SGD",1,IF(E8995="USD",Settings!$B$22,IF(E8995="HKD",Settings!$B$23,1))),0))</f>
        <v>0</v>
      </c>
      <c r="Q8995" s="312">
        <f>IF(OR(J8995="",G8995=""),"",G8995+ROW()/1000000)</f>
      </c>
      <c r="R8995" s="247">
        <f>IF(Q8995="","",SUMIFS(Txn[Signed Units],Txn[Key],J8995,Txn[Transaction Order],"&lt;="&amp;Q8995))</f>
      </c>
    </row>
    <row r="8996" spans="10:18" ht="15" customHeight="1" x14ac:dyDescent="0.15">
      <c r="J8996" s="246">
        <f>IF(OR(B8996="",C8996="",E8996=""),"",B8996&amp;":"&amp;C8996&amp;":"&amp;E8996)</f>
      </c>
      <c r="K8996" s="247">
        <f>IF(A8996="","",A8996*D8996)</f>
      </c>
      <c r="L8996" s="246">
        <f>IF(A8996="","",IF(OR(A8996=1,A8996=0),H8996,0))</f>
      </c>
      <c r="M8996" s="246">
        <f>IF(A8996="","",IF(A8996=-1,H8996,0))</f>
      </c>
      <c r="N8996">
        <f>IF(J8996="","",IF(E8996="SGD",1,IF(E8996="USD",Settings!$B$22,IF(E8996="HKD",Settings!$B$23,1))))</f>
      </c>
      <c r="O8996">
        <f>IF(OR(B8996="",C8996="",E8996=""),0,(IF(A8996=-1,H8996,0)-IF(OR(A8996=1,A8996=0),H8996,0)+IF(A8996=2,H8996,0))*IF(E8996="SGD",1,IF(E8996="USD",Settings!$B$22,IF(E8996="HKD",Settings!$B$23,1))))</f>
        <v>0</v>
      </c>
      <c r="P8996">
        <f>IF(OR(B8996="",C8996="",E8996=""),0,IF(A8996=2,H8996*IF(E8996="SGD",1,IF(E8996="USD",Settings!$B$22,IF(E8996="HKD",Settings!$B$23,1))),0))</f>
        <v>0</v>
      </c>
      <c r="Q8996" s="312">
        <f>IF(OR(J8996="",G8996=""),"",G8996+ROW()/1000000)</f>
      </c>
      <c r="R8996" s="247">
        <f>IF(Q8996="","",SUMIFS(Txn[Signed Units],Txn[Key],J8996,Txn[Transaction Order],"&lt;="&amp;Q8996))</f>
      </c>
    </row>
    <row r="8997" spans="10:18" ht="15" customHeight="1" x14ac:dyDescent="0.15">
      <c r="J8997" s="246">
        <f>IF(OR(B8997="",C8997="",E8997=""),"",B8997&amp;":"&amp;C8997&amp;":"&amp;E8997)</f>
      </c>
      <c r="K8997" s="247">
        <f>IF(A8997="","",A8997*D8997)</f>
      </c>
      <c r="L8997" s="246">
        <f>IF(A8997="","",IF(OR(A8997=1,A8997=0),H8997,0))</f>
      </c>
      <c r="M8997" s="246">
        <f>IF(A8997="","",IF(A8997=-1,H8997,0))</f>
      </c>
      <c r="N8997">
        <f>IF(J8997="","",IF(E8997="SGD",1,IF(E8997="USD",Settings!$B$22,IF(E8997="HKD",Settings!$B$23,1))))</f>
      </c>
      <c r="O8997">
        <f>IF(OR(B8997="",C8997="",E8997=""),0,(IF(A8997=-1,H8997,0)-IF(OR(A8997=1,A8997=0),H8997,0)+IF(A8997=2,H8997,0))*IF(E8997="SGD",1,IF(E8997="USD",Settings!$B$22,IF(E8997="HKD",Settings!$B$23,1))))</f>
        <v>0</v>
      </c>
      <c r="P8997">
        <f>IF(OR(B8997="",C8997="",E8997=""),0,IF(A8997=2,H8997*IF(E8997="SGD",1,IF(E8997="USD",Settings!$B$22,IF(E8997="HKD",Settings!$B$23,1))),0))</f>
        <v>0</v>
      </c>
      <c r="Q8997" s="312">
        <f>IF(OR(J8997="",G8997=""),"",G8997+ROW()/1000000)</f>
      </c>
      <c r="R8997" s="247">
        <f>IF(Q8997="","",SUMIFS(Txn[Signed Units],Txn[Key],J8997,Txn[Transaction Order],"&lt;="&amp;Q8997))</f>
      </c>
    </row>
    <row r="8998" spans="10:18" ht="15" customHeight="1" x14ac:dyDescent="0.15">
      <c r="J8998" s="246">
        <f>IF(OR(B8998="",C8998="",E8998=""),"",B8998&amp;":"&amp;C8998&amp;":"&amp;E8998)</f>
      </c>
      <c r="K8998" s="247">
        <f>IF(A8998="","",A8998*D8998)</f>
      </c>
      <c r="L8998" s="246">
        <f>IF(A8998="","",IF(OR(A8998=1,A8998=0),H8998,0))</f>
      </c>
      <c r="M8998" s="246">
        <f>IF(A8998="","",IF(A8998=-1,H8998,0))</f>
      </c>
      <c r="N8998">
        <f>IF(J8998="","",IF(E8998="SGD",1,IF(E8998="USD",Settings!$B$22,IF(E8998="HKD",Settings!$B$23,1))))</f>
      </c>
      <c r="O8998">
        <f>IF(OR(B8998="",C8998="",E8998=""),0,(IF(A8998=-1,H8998,0)-IF(OR(A8998=1,A8998=0),H8998,0)+IF(A8998=2,H8998,0))*IF(E8998="SGD",1,IF(E8998="USD",Settings!$B$22,IF(E8998="HKD",Settings!$B$23,1))))</f>
        <v>0</v>
      </c>
      <c r="P8998">
        <f>IF(OR(B8998="",C8998="",E8998=""),0,IF(A8998=2,H8998*IF(E8998="SGD",1,IF(E8998="USD",Settings!$B$22,IF(E8998="HKD",Settings!$B$23,1))),0))</f>
        <v>0</v>
      </c>
      <c r="Q8998" s="312">
        <f>IF(OR(J8998="",G8998=""),"",G8998+ROW()/1000000)</f>
      </c>
      <c r="R8998" s="247">
        <f>IF(Q8998="","",SUMIFS(Txn[Signed Units],Txn[Key],J8998,Txn[Transaction Order],"&lt;="&amp;Q8998))</f>
      </c>
    </row>
    <row r="8999" spans="10:18" ht="15" customHeight="1" x14ac:dyDescent="0.15">
      <c r="J8999" s="246">
        <f>IF(OR(B8999="",C8999="",E8999=""),"",B8999&amp;":"&amp;C8999&amp;":"&amp;E8999)</f>
      </c>
      <c r="K8999" s="247">
        <f>IF(A8999="","",A8999*D8999)</f>
      </c>
      <c r="L8999" s="246">
        <f>IF(A8999="","",IF(OR(A8999=1,A8999=0),H8999,0))</f>
      </c>
      <c r="M8999" s="246">
        <f>IF(A8999="","",IF(A8999=-1,H8999,0))</f>
      </c>
      <c r="N8999">
        <f>IF(J8999="","",IF(E8999="SGD",1,IF(E8999="USD",Settings!$B$22,IF(E8999="HKD",Settings!$B$23,1))))</f>
      </c>
      <c r="O8999">
        <f>IF(OR(B8999="",C8999="",E8999=""),0,(IF(A8999=-1,H8999,0)-IF(OR(A8999=1,A8999=0),H8999,0)+IF(A8999=2,H8999,0))*IF(E8999="SGD",1,IF(E8999="USD",Settings!$B$22,IF(E8999="HKD",Settings!$B$23,1))))</f>
        <v>0</v>
      </c>
      <c r="P8999">
        <f>IF(OR(B8999="",C8999="",E8999=""),0,IF(A8999=2,H8999*IF(E8999="SGD",1,IF(E8999="USD",Settings!$B$22,IF(E8999="HKD",Settings!$B$23,1))),0))</f>
        <v>0</v>
      </c>
      <c r="Q8999" s="312">
        <f>IF(OR(J8999="",G8999=""),"",G8999+ROW()/1000000)</f>
      </c>
      <c r="R8999" s="247">
        <f>IF(Q8999="","",SUMIFS(Txn[Signed Units],Txn[Key],J8999,Txn[Transaction Order],"&lt;="&amp;Q8999))</f>
      </c>
    </row>
    <row r="9000" spans="10:18" ht="15" customHeight="1" x14ac:dyDescent="0.15">
      <c r="J9000" s="246">
        <f>IF(OR(B9000="",C9000="",E9000=""),"",B9000&amp;":"&amp;C9000&amp;":"&amp;E9000)</f>
      </c>
      <c r="K9000" s="247">
        <f>IF(A9000="","",A9000*D9000)</f>
      </c>
      <c r="L9000" s="246">
        <f>IF(A9000="","",IF(OR(A9000=1,A9000=0),H9000,0))</f>
      </c>
      <c r="M9000" s="246">
        <f>IF(A9000="","",IF(A9000=-1,H9000,0))</f>
      </c>
      <c r="N9000">
        <f>IF(J9000="","",IF(E9000="SGD",1,IF(E9000="USD",Settings!$B$22,IF(E9000="HKD",Settings!$B$23,1))))</f>
      </c>
      <c r="O9000">
        <f>IF(OR(B9000="",C9000="",E9000=""),0,(IF(A9000=-1,H9000,0)-IF(OR(A9000=1,A9000=0),H9000,0)+IF(A9000=2,H9000,0))*IF(E9000="SGD",1,IF(E9000="USD",Settings!$B$22,IF(E9000="HKD",Settings!$B$23,1))))</f>
        <v>0</v>
      </c>
      <c r="P9000">
        <f>IF(OR(B9000="",C9000="",E9000=""),0,IF(A9000=2,H9000*IF(E9000="SGD",1,IF(E9000="USD",Settings!$B$22,IF(E9000="HKD",Settings!$B$23,1))),0))</f>
        <v>0</v>
      </c>
      <c r="Q9000" s="312">
        <f>IF(OR(J9000="",G9000=""),"",G9000+ROW()/1000000)</f>
      </c>
      <c r="R9000" s="247">
        <f>IF(Q9000="","",SUMIFS(Txn[Signed Units],Txn[Key],J9000,Txn[Transaction Order],"&lt;="&amp;Q9000))</f>
      </c>
    </row>
    <row r="9001" spans="10:18" ht="15" customHeight="1" x14ac:dyDescent="0.15">
      <c r="J9001" s="246">
        <f>IF(OR(B9001="",C9001="",E9001=""),"",B9001&amp;":"&amp;C9001&amp;":"&amp;E9001)</f>
      </c>
      <c r="K9001" s="247">
        <f>IF(A9001="","",A9001*D9001)</f>
      </c>
      <c r="L9001" s="246">
        <f>IF(A9001="","",IF(OR(A9001=1,A9001=0),H9001,0))</f>
      </c>
      <c r="M9001" s="246">
        <f>IF(A9001="","",IF(A9001=-1,H9001,0))</f>
      </c>
      <c r="N9001">
        <f>IF(J9001="","",IF(E9001="SGD",1,IF(E9001="USD",Settings!$B$22,IF(E9001="HKD",Settings!$B$23,1))))</f>
      </c>
      <c r="O9001">
        <f>IF(OR(B9001="",C9001="",E9001=""),0,(IF(A9001=-1,H9001,0)-IF(OR(A9001=1,A9001=0),H9001,0)+IF(A9001=2,H9001,0))*IF(E9001="SGD",1,IF(E9001="USD",Settings!$B$22,IF(E9001="HKD",Settings!$B$23,1))))</f>
        <v>0</v>
      </c>
      <c r="P9001">
        <f>IF(OR(B9001="",C9001="",E9001=""),0,IF(A9001=2,H9001*IF(E9001="SGD",1,IF(E9001="USD",Settings!$B$22,IF(E9001="HKD",Settings!$B$23,1))),0))</f>
        <v>0</v>
      </c>
      <c r="Q9001" s="312">
        <f>IF(OR(J9001="",G9001=""),"",G9001+ROW()/1000000)</f>
      </c>
      <c r="R9001" s="247">
        <f>IF(Q9001="","",SUMIFS(Txn[Signed Units],Txn[Key],J9001,Txn[Transaction Order],"&lt;="&amp;Q9001))</f>
      </c>
    </row>
    <row r="9002" spans="10:18" ht="15" customHeight="1" x14ac:dyDescent="0.15">
      <c r="J9002" s="246">
        <f>IF(OR(B9002="",C9002="",E9002=""),"",B9002&amp;":"&amp;C9002&amp;":"&amp;E9002)</f>
      </c>
      <c r="K9002" s="247">
        <f>IF(A9002="","",A9002*D9002)</f>
      </c>
      <c r="L9002" s="246">
        <f>IF(A9002="","",IF(OR(A9002=1,A9002=0),H9002,0))</f>
      </c>
      <c r="M9002" s="246">
        <f>IF(A9002="","",IF(A9002=-1,H9002,0))</f>
      </c>
      <c r="N9002">
        <f>IF(J9002="","",IF(E9002="SGD",1,IF(E9002="USD",Settings!$B$22,IF(E9002="HKD",Settings!$B$23,1))))</f>
      </c>
      <c r="O9002">
        <f>IF(OR(B9002="",C9002="",E9002=""),0,(IF(A9002=-1,H9002,0)-IF(OR(A9002=1,A9002=0),H9002,0)+IF(A9002=2,H9002,0))*IF(E9002="SGD",1,IF(E9002="USD",Settings!$B$22,IF(E9002="HKD",Settings!$B$23,1))))</f>
        <v>0</v>
      </c>
      <c r="P9002">
        <f>IF(OR(B9002="",C9002="",E9002=""),0,IF(A9002=2,H9002*IF(E9002="SGD",1,IF(E9002="USD",Settings!$B$22,IF(E9002="HKD",Settings!$B$23,1))),0))</f>
        <v>0</v>
      </c>
      <c r="Q9002" s="312">
        <f>IF(OR(J9002="",G9002=""),"",G9002+ROW()/1000000)</f>
      </c>
      <c r="R9002" s="247">
        <f>IF(Q9002="","",SUMIFS(Txn[Signed Units],Txn[Key],J9002,Txn[Transaction Order],"&lt;="&amp;Q9002))</f>
      </c>
    </row>
    <row r="9003" spans="10:18" ht="15" customHeight="1" x14ac:dyDescent="0.15">
      <c r="J9003" s="246">
        <f>IF(OR(B9003="",C9003="",E9003=""),"",B9003&amp;":"&amp;C9003&amp;":"&amp;E9003)</f>
      </c>
      <c r="K9003" s="247">
        <f>IF(A9003="","",A9003*D9003)</f>
      </c>
      <c r="L9003" s="246">
        <f>IF(A9003="","",IF(OR(A9003=1,A9003=0),H9003,0))</f>
      </c>
      <c r="M9003" s="246">
        <f>IF(A9003="","",IF(A9003=-1,H9003,0))</f>
      </c>
      <c r="N9003">
        <f>IF(J9003="","",IF(E9003="SGD",1,IF(E9003="USD",Settings!$B$22,IF(E9003="HKD",Settings!$B$23,1))))</f>
      </c>
      <c r="O9003">
        <f>IF(OR(B9003="",C9003="",E9003=""),0,(IF(A9003=-1,H9003,0)-IF(OR(A9003=1,A9003=0),H9003,0)+IF(A9003=2,H9003,0))*IF(E9003="SGD",1,IF(E9003="USD",Settings!$B$22,IF(E9003="HKD",Settings!$B$23,1))))</f>
        <v>0</v>
      </c>
      <c r="P9003">
        <f>IF(OR(B9003="",C9003="",E9003=""),0,IF(A9003=2,H9003*IF(E9003="SGD",1,IF(E9003="USD",Settings!$B$22,IF(E9003="HKD",Settings!$B$23,1))),0))</f>
        <v>0</v>
      </c>
      <c r="Q9003" s="312">
        <f>IF(OR(J9003="",G9003=""),"",G9003+ROW()/1000000)</f>
      </c>
      <c r="R9003" s="247">
        <f>IF(Q9003="","",SUMIFS(Txn[Signed Units],Txn[Key],J9003,Txn[Transaction Order],"&lt;="&amp;Q9003))</f>
      </c>
    </row>
    <row r="9004" spans="10:18" ht="15" customHeight="1" x14ac:dyDescent="0.15">
      <c r="J9004" s="246">
        <f>IF(OR(B9004="",C9004="",E9004=""),"",B9004&amp;":"&amp;C9004&amp;":"&amp;E9004)</f>
      </c>
      <c r="K9004" s="247">
        <f>IF(A9004="","",A9004*D9004)</f>
      </c>
      <c r="L9004" s="246">
        <f>IF(A9004="","",IF(OR(A9004=1,A9004=0),H9004,0))</f>
      </c>
      <c r="M9004" s="246">
        <f>IF(A9004="","",IF(A9004=-1,H9004,0))</f>
      </c>
      <c r="N9004">
        <f>IF(J9004="","",IF(E9004="SGD",1,IF(E9004="USD",Settings!$B$22,IF(E9004="HKD",Settings!$B$23,1))))</f>
      </c>
      <c r="O9004">
        <f>IF(OR(B9004="",C9004="",E9004=""),0,(IF(A9004=-1,H9004,0)-IF(OR(A9004=1,A9004=0),H9004,0)+IF(A9004=2,H9004,0))*IF(E9004="SGD",1,IF(E9004="USD",Settings!$B$22,IF(E9004="HKD",Settings!$B$23,1))))</f>
        <v>0</v>
      </c>
      <c r="P9004">
        <f>IF(OR(B9004="",C9004="",E9004=""),0,IF(A9004=2,H9004*IF(E9004="SGD",1,IF(E9004="USD",Settings!$B$22,IF(E9004="HKD",Settings!$B$23,1))),0))</f>
        <v>0</v>
      </c>
      <c r="Q9004" s="312">
        <f>IF(OR(J9004="",G9004=""),"",G9004+ROW()/1000000)</f>
      </c>
      <c r="R9004" s="247">
        <f>IF(Q9004="","",SUMIFS(Txn[Signed Units],Txn[Key],J9004,Txn[Transaction Order],"&lt;="&amp;Q9004))</f>
      </c>
    </row>
    <row r="9005" spans="10:18" ht="15" customHeight="1" x14ac:dyDescent="0.15">
      <c r="J9005" s="246">
        <f>IF(OR(B9005="",C9005="",E9005=""),"",B9005&amp;":"&amp;C9005&amp;":"&amp;E9005)</f>
      </c>
      <c r="K9005" s="247">
        <f>IF(A9005="","",A9005*D9005)</f>
      </c>
      <c r="L9005" s="246">
        <f>IF(A9005="","",IF(OR(A9005=1,A9005=0),H9005,0))</f>
      </c>
      <c r="M9005" s="246">
        <f>IF(A9005="","",IF(A9005=-1,H9005,0))</f>
      </c>
      <c r="N9005">
        <f>IF(J9005="","",IF(E9005="SGD",1,IF(E9005="USD",Settings!$B$22,IF(E9005="HKD",Settings!$B$23,1))))</f>
      </c>
      <c r="O9005">
        <f>IF(OR(B9005="",C9005="",E9005=""),0,(IF(A9005=-1,H9005,0)-IF(OR(A9005=1,A9005=0),H9005,0)+IF(A9005=2,H9005,0))*IF(E9005="SGD",1,IF(E9005="USD",Settings!$B$22,IF(E9005="HKD",Settings!$B$23,1))))</f>
        <v>0</v>
      </c>
      <c r="P9005">
        <f>IF(OR(B9005="",C9005="",E9005=""),0,IF(A9005=2,H9005*IF(E9005="SGD",1,IF(E9005="USD",Settings!$B$22,IF(E9005="HKD",Settings!$B$23,1))),0))</f>
        <v>0</v>
      </c>
      <c r="Q9005" s="312">
        <f>IF(OR(J9005="",G9005=""),"",G9005+ROW()/1000000)</f>
      </c>
      <c r="R9005" s="247">
        <f>IF(Q9005="","",SUMIFS(Txn[Signed Units],Txn[Key],J9005,Txn[Transaction Order],"&lt;="&amp;Q9005))</f>
      </c>
    </row>
    <row r="9006" spans="10:18" ht="15" customHeight="1" x14ac:dyDescent="0.15">
      <c r="J9006" s="246">
        <f>IF(OR(B9006="",C9006="",E9006=""),"",B9006&amp;":"&amp;C9006&amp;":"&amp;E9006)</f>
      </c>
      <c r="K9006" s="247">
        <f>IF(A9006="","",A9006*D9006)</f>
      </c>
      <c r="L9006" s="246">
        <f>IF(A9006="","",IF(OR(A9006=1,A9006=0),H9006,0))</f>
      </c>
      <c r="M9006" s="246">
        <f>IF(A9006="","",IF(A9006=-1,H9006,0))</f>
      </c>
      <c r="N9006">
        <f>IF(J9006="","",IF(E9006="SGD",1,IF(E9006="USD",Settings!$B$22,IF(E9006="HKD",Settings!$B$23,1))))</f>
      </c>
      <c r="O9006">
        <f>IF(OR(B9006="",C9006="",E9006=""),0,(IF(A9006=-1,H9006,0)-IF(OR(A9006=1,A9006=0),H9006,0)+IF(A9006=2,H9006,0))*IF(E9006="SGD",1,IF(E9006="USD",Settings!$B$22,IF(E9006="HKD",Settings!$B$23,1))))</f>
        <v>0</v>
      </c>
      <c r="P9006">
        <f>IF(OR(B9006="",C9006="",E9006=""),0,IF(A9006=2,H9006*IF(E9006="SGD",1,IF(E9006="USD",Settings!$B$22,IF(E9006="HKD",Settings!$B$23,1))),0))</f>
        <v>0</v>
      </c>
      <c r="Q9006" s="312">
        <f>IF(OR(J9006="",G9006=""),"",G9006+ROW()/1000000)</f>
      </c>
      <c r="R9006" s="247">
        <f>IF(Q9006="","",SUMIFS(Txn[Signed Units],Txn[Key],J9006,Txn[Transaction Order],"&lt;="&amp;Q9006))</f>
      </c>
    </row>
    <row r="9007" spans="10:18" ht="15" customHeight="1" x14ac:dyDescent="0.15">
      <c r="J9007" s="246">
        <f>IF(OR(B9007="",C9007="",E9007=""),"",B9007&amp;":"&amp;C9007&amp;":"&amp;E9007)</f>
      </c>
      <c r="K9007" s="247">
        <f>IF(A9007="","",A9007*D9007)</f>
      </c>
      <c r="L9007" s="246">
        <f>IF(A9007="","",IF(OR(A9007=1,A9007=0),H9007,0))</f>
      </c>
      <c r="M9007" s="246">
        <f>IF(A9007="","",IF(A9007=-1,H9007,0))</f>
      </c>
      <c r="N9007">
        <f>IF(J9007="","",IF(E9007="SGD",1,IF(E9007="USD",Settings!$B$22,IF(E9007="HKD",Settings!$B$23,1))))</f>
      </c>
      <c r="O9007">
        <f>IF(OR(B9007="",C9007="",E9007=""),0,(IF(A9007=-1,H9007,0)-IF(OR(A9007=1,A9007=0),H9007,0)+IF(A9007=2,H9007,0))*IF(E9007="SGD",1,IF(E9007="USD",Settings!$B$22,IF(E9007="HKD",Settings!$B$23,1))))</f>
        <v>0</v>
      </c>
      <c r="P9007">
        <f>IF(OR(B9007="",C9007="",E9007=""),0,IF(A9007=2,H9007*IF(E9007="SGD",1,IF(E9007="USD",Settings!$B$22,IF(E9007="HKD",Settings!$B$23,1))),0))</f>
        <v>0</v>
      </c>
      <c r="Q9007" s="312">
        <f>IF(OR(J9007="",G9007=""),"",G9007+ROW()/1000000)</f>
      </c>
      <c r="R9007" s="247">
        <f>IF(Q9007="","",SUMIFS(Txn[Signed Units],Txn[Key],J9007,Txn[Transaction Order],"&lt;="&amp;Q9007))</f>
      </c>
    </row>
    <row r="9008" spans="10:18" ht="15" customHeight="1" x14ac:dyDescent="0.15">
      <c r="J9008" s="246">
        <f>IF(OR(B9008="",C9008="",E9008=""),"",B9008&amp;":"&amp;C9008&amp;":"&amp;E9008)</f>
      </c>
      <c r="K9008" s="247">
        <f>IF(A9008="","",A9008*D9008)</f>
      </c>
      <c r="L9008" s="246">
        <f>IF(A9008="","",IF(OR(A9008=1,A9008=0),H9008,0))</f>
      </c>
      <c r="M9008" s="246">
        <f>IF(A9008="","",IF(A9008=-1,H9008,0))</f>
      </c>
      <c r="N9008">
        <f>IF(J9008="","",IF(E9008="SGD",1,IF(E9008="USD",Settings!$B$22,IF(E9008="HKD",Settings!$B$23,1))))</f>
      </c>
      <c r="O9008">
        <f>IF(OR(B9008="",C9008="",E9008=""),0,(IF(A9008=-1,H9008,0)-IF(OR(A9008=1,A9008=0),H9008,0)+IF(A9008=2,H9008,0))*IF(E9008="SGD",1,IF(E9008="USD",Settings!$B$22,IF(E9008="HKD",Settings!$B$23,1))))</f>
        <v>0</v>
      </c>
      <c r="P9008">
        <f>IF(OR(B9008="",C9008="",E9008=""),0,IF(A9008=2,H9008*IF(E9008="SGD",1,IF(E9008="USD",Settings!$B$22,IF(E9008="HKD",Settings!$B$23,1))),0))</f>
        <v>0</v>
      </c>
      <c r="Q9008" s="312">
        <f>IF(OR(J9008="",G9008=""),"",G9008+ROW()/1000000)</f>
      </c>
      <c r="R9008" s="247">
        <f>IF(Q9008="","",SUMIFS(Txn[Signed Units],Txn[Key],J9008,Txn[Transaction Order],"&lt;="&amp;Q9008))</f>
      </c>
    </row>
    <row r="9009" spans="10:18" ht="15" customHeight="1" x14ac:dyDescent="0.15">
      <c r="J9009" s="246">
        <f>IF(OR(B9009="",C9009="",E9009=""),"",B9009&amp;":"&amp;C9009&amp;":"&amp;E9009)</f>
      </c>
      <c r="K9009" s="247">
        <f>IF(A9009="","",A9009*D9009)</f>
      </c>
      <c r="L9009" s="246">
        <f>IF(A9009="","",IF(OR(A9009=1,A9009=0),H9009,0))</f>
      </c>
      <c r="M9009" s="246">
        <f>IF(A9009="","",IF(A9009=-1,H9009,0))</f>
      </c>
      <c r="N9009">
        <f>IF(J9009="","",IF(E9009="SGD",1,IF(E9009="USD",Settings!$B$22,IF(E9009="HKD",Settings!$B$23,1))))</f>
      </c>
      <c r="O9009">
        <f>IF(OR(B9009="",C9009="",E9009=""),0,(IF(A9009=-1,H9009,0)-IF(OR(A9009=1,A9009=0),H9009,0)+IF(A9009=2,H9009,0))*IF(E9009="SGD",1,IF(E9009="USD",Settings!$B$22,IF(E9009="HKD",Settings!$B$23,1))))</f>
        <v>0</v>
      </c>
      <c r="P9009">
        <f>IF(OR(B9009="",C9009="",E9009=""),0,IF(A9009=2,H9009*IF(E9009="SGD",1,IF(E9009="USD",Settings!$B$22,IF(E9009="HKD",Settings!$B$23,1))),0))</f>
        <v>0</v>
      </c>
      <c r="Q9009" s="312">
        <f>IF(OR(J9009="",G9009=""),"",G9009+ROW()/1000000)</f>
      </c>
      <c r="R9009" s="247">
        <f>IF(Q9009="","",SUMIFS(Txn[Signed Units],Txn[Key],J9009,Txn[Transaction Order],"&lt;="&amp;Q9009))</f>
      </c>
    </row>
    <row r="9010" spans="10:18" ht="15" customHeight="1" x14ac:dyDescent="0.15">
      <c r="J9010" s="246">
        <f>IF(OR(B9010="",C9010="",E9010=""),"",B9010&amp;":"&amp;C9010&amp;":"&amp;E9010)</f>
      </c>
      <c r="K9010" s="247">
        <f>IF(A9010="","",A9010*D9010)</f>
      </c>
      <c r="L9010" s="246">
        <f>IF(A9010="","",IF(OR(A9010=1,A9010=0),H9010,0))</f>
      </c>
      <c r="M9010" s="246">
        <f>IF(A9010="","",IF(A9010=-1,H9010,0))</f>
      </c>
      <c r="N9010">
        <f>IF(J9010="","",IF(E9010="SGD",1,IF(E9010="USD",Settings!$B$22,IF(E9010="HKD",Settings!$B$23,1))))</f>
      </c>
      <c r="O9010">
        <f>IF(OR(B9010="",C9010="",E9010=""),0,(IF(A9010=-1,H9010,0)-IF(OR(A9010=1,A9010=0),H9010,0)+IF(A9010=2,H9010,0))*IF(E9010="SGD",1,IF(E9010="USD",Settings!$B$22,IF(E9010="HKD",Settings!$B$23,1))))</f>
        <v>0</v>
      </c>
      <c r="P9010">
        <f>IF(OR(B9010="",C9010="",E9010=""),0,IF(A9010=2,H9010*IF(E9010="SGD",1,IF(E9010="USD",Settings!$B$22,IF(E9010="HKD",Settings!$B$23,1))),0))</f>
        <v>0</v>
      </c>
      <c r="Q9010" s="312">
        <f>IF(OR(J9010="",G9010=""),"",G9010+ROW()/1000000)</f>
      </c>
      <c r="R9010" s="247">
        <f>IF(Q9010="","",SUMIFS(Txn[Signed Units],Txn[Key],J9010,Txn[Transaction Order],"&lt;="&amp;Q9010))</f>
      </c>
    </row>
    <row r="9011" spans="10:18" ht="15" customHeight="1" x14ac:dyDescent="0.15">
      <c r="J9011" s="246">
        <f>IF(OR(B9011="",C9011="",E9011=""),"",B9011&amp;":"&amp;C9011&amp;":"&amp;E9011)</f>
      </c>
      <c r="K9011" s="247">
        <f>IF(A9011="","",A9011*D9011)</f>
      </c>
      <c r="L9011" s="246">
        <f>IF(A9011="","",IF(OR(A9011=1,A9011=0),H9011,0))</f>
      </c>
      <c r="M9011" s="246">
        <f>IF(A9011="","",IF(A9011=-1,H9011,0))</f>
      </c>
      <c r="N9011">
        <f>IF(J9011="","",IF(E9011="SGD",1,IF(E9011="USD",Settings!$B$22,IF(E9011="HKD",Settings!$B$23,1))))</f>
      </c>
      <c r="O9011">
        <f>IF(OR(B9011="",C9011="",E9011=""),0,(IF(A9011=-1,H9011,0)-IF(OR(A9011=1,A9011=0),H9011,0)+IF(A9011=2,H9011,0))*IF(E9011="SGD",1,IF(E9011="USD",Settings!$B$22,IF(E9011="HKD",Settings!$B$23,1))))</f>
        <v>0</v>
      </c>
      <c r="P9011">
        <f>IF(OR(B9011="",C9011="",E9011=""),0,IF(A9011=2,H9011*IF(E9011="SGD",1,IF(E9011="USD",Settings!$B$22,IF(E9011="HKD",Settings!$B$23,1))),0))</f>
        <v>0</v>
      </c>
      <c r="Q9011" s="312">
        <f>IF(OR(J9011="",G9011=""),"",G9011+ROW()/1000000)</f>
      </c>
      <c r="R9011" s="247">
        <f>IF(Q9011="","",SUMIFS(Txn[Signed Units],Txn[Key],J9011,Txn[Transaction Order],"&lt;="&amp;Q9011))</f>
      </c>
    </row>
    <row r="9012" spans="10:18" ht="15" customHeight="1" x14ac:dyDescent="0.15">
      <c r="J9012" s="246">
        <f>IF(OR(B9012="",C9012="",E9012=""),"",B9012&amp;":"&amp;C9012&amp;":"&amp;E9012)</f>
      </c>
      <c r="K9012" s="247">
        <f>IF(A9012="","",A9012*D9012)</f>
      </c>
      <c r="L9012" s="246">
        <f>IF(A9012="","",IF(OR(A9012=1,A9012=0),H9012,0))</f>
      </c>
      <c r="M9012" s="246">
        <f>IF(A9012="","",IF(A9012=-1,H9012,0))</f>
      </c>
      <c r="N9012">
        <f>IF(J9012="","",IF(E9012="SGD",1,IF(E9012="USD",Settings!$B$22,IF(E9012="HKD",Settings!$B$23,1))))</f>
      </c>
      <c r="O9012">
        <f>IF(OR(B9012="",C9012="",E9012=""),0,(IF(A9012=-1,H9012,0)-IF(OR(A9012=1,A9012=0),H9012,0)+IF(A9012=2,H9012,0))*IF(E9012="SGD",1,IF(E9012="USD",Settings!$B$22,IF(E9012="HKD",Settings!$B$23,1))))</f>
        <v>0</v>
      </c>
      <c r="P9012">
        <f>IF(OR(B9012="",C9012="",E9012=""),0,IF(A9012=2,H9012*IF(E9012="SGD",1,IF(E9012="USD",Settings!$B$22,IF(E9012="HKD",Settings!$B$23,1))),0))</f>
        <v>0</v>
      </c>
      <c r="Q9012" s="312">
        <f>IF(OR(J9012="",G9012=""),"",G9012+ROW()/1000000)</f>
      </c>
      <c r="R9012" s="247">
        <f>IF(Q9012="","",SUMIFS(Txn[Signed Units],Txn[Key],J9012,Txn[Transaction Order],"&lt;="&amp;Q9012))</f>
      </c>
    </row>
    <row r="9013" spans="10:18" ht="15" customHeight="1" x14ac:dyDescent="0.15">
      <c r="J9013" s="246">
        <f>IF(OR(B9013="",C9013="",E9013=""),"",B9013&amp;":"&amp;C9013&amp;":"&amp;E9013)</f>
      </c>
      <c r="K9013" s="247">
        <f>IF(A9013="","",A9013*D9013)</f>
      </c>
      <c r="L9013" s="246">
        <f>IF(A9013="","",IF(OR(A9013=1,A9013=0),H9013,0))</f>
      </c>
      <c r="M9013" s="246">
        <f>IF(A9013="","",IF(A9013=-1,H9013,0))</f>
      </c>
      <c r="N9013">
        <f>IF(J9013="","",IF(E9013="SGD",1,IF(E9013="USD",Settings!$B$22,IF(E9013="HKD",Settings!$B$23,1))))</f>
      </c>
      <c r="O9013">
        <f>IF(OR(B9013="",C9013="",E9013=""),0,(IF(A9013=-1,H9013,0)-IF(OR(A9013=1,A9013=0),H9013,0)+IF(A9013=2,H9013,0))*IF(E9013="SGD",1,IF(E9013="USD",Settings!$B$22,IF(E9013="HKD",Settings!$B$23,1))))</f>
        <v>0</v>
      </c>
      <c r="P9013">
        <f>IF(OR(B9013="",C9013="",E9013=""),0,IF(A9013=2,H9013*IF(E9013="SGD",1,IF(E9013="USD",Settings!$B$22,IF(E9013="HKD",Settings!$B$23,1))),0))</f>
        <v>0</v>
      </c>
      <c r="Q9013" s="312">
        <f>IF(OR(J9013="",G9013=""),"",G9013+ROW()/1000000)</f>
      </c>
      <c r="R9013" s="247">
        <f>IF(Q9013="","",SUMIFS(Txn[Signed Units],Txn[Key],J9013,Txn[Transaction Order],"&lt;="&amp;Q9013))</f>
      </c>
    </row>
    <row r="9014" spans="10:18" ht="15" customHeight="1" x14ac:dyDescent="0.15">
      <c r="J9014" s="246">
        <f>IF(OR(B9014="",C9014="",E9014=""),"",B9014&amp;":"&amp;C9014&amp;":"&amp;E9014)</f>
      </c>
      <c r="K9014" s="247">
        <f>IF(A9014="","",A9014*D9014)</f>
      </c>
      <c r="L9014" s="246">
        <f>IF(A9014="","",IF(OR(A9014=1,A9014=0),H9014,0))</f>
      </c>
      <c r="M9014" s="246">
        <f>IF(A9014="","",IF(A9014=-1,H9014,0))</f>
      </c>
      <c r="N9014">
        <f>IF(J9014="","",IF(E9014="SGD",1,IF(E9014="USD",Settings!$B$22,IF(E9014="HKD",Settings!$B$23,1))))</f>
      </c>
      <c r="O9014">
        <f>IF(OR(B9014="",C9014="",E9014=""),0,(IF(A9014=-1,H9014,0)-IF(OR(A9014=1,A9014=0),H9014,0)+IF(A9014=2,H9014,0))*IF(E9014="SGD",1,IF(E9014="USD",Settings!$B$22,IF(E9014="HKD",Settings!$B$23,1))))</f>
        <v>0</v>
      </c>
      <c r="P9014">
        <f>IF(OR(B9014="",C9014="",E9014=""),0,IF(A9014=2,H9014*IF(E9014="SGD",1,IF(E9014="USD",Settings!$B$22,IF(E9014="HKD",Settings!$B$23,1))),0))</f>
        <v>0</v>
      </c>
      <c r="Q9014" s="312">
        <f>IF(OR(J9014="",G9014=""),"",G9014+ROW()/1000000)</f>
      </c>
      <c r="R9014" s="247">
        <f>IF(Q9014="","",SUMIFS(Txn[Signed Units],Txn[Key],J9014,Txn[Transaction Order],"&lt;="&amp;Q9014))</f>
      </c>
    </row>
    <row r="9015" spans="10:18" ht="15" customHeight="1" x14ac:dyDescent="0.15">
      <c r="J9015" s="246">
        <f>IF(OR(B9015="",C9015="",E9015=""),"",B9015&amp;":"&amp;C9015&amp;":"&amp;E9015)</f>
      </c>
      <c r="K9015" s="247">
        <f>IF(A9015="","",A9015*D9015)</f>
      </c>
      <c r="L9015" s="246">
        <f>IF(A9015="","",IF(OR(A9015=1,A9015=0),H9015,0))</f>
      </c>
      <c r="M9015" s="246">
        <f>IF(A9015="","",IF(A9015=-1,H9015,0))</f>
      </c>
      <c r="N9015">
        <f>IF(J9015="","",IF(E9015="SGD",1,IF(E9015="USD",Settings!$B$22,IF(E9015="HKD",Settings!$B$23,1))))</f>
      </c>
      <c r="O9015">
        <f>IF(OR(B9015="",C9015="",E9015=""),0,(IF(A9015=-1,H9015,0)-IF(OR(A9015=1,A9015=0),H9015,0)+IF(A9015=2,H9015,0))*IF(E9015="SGD",1,IF(E9015="USD",Settings!$B$22,IF(E9015="HKD",Settings!$B$23,1))))</f>
        <v>0</v>
      </c>
      <c r="P9015">
        <f>IF(OR(B9015="",C9015="",E9015=""),0,IF(A9015=2,H9015*IF(E9015="SGD",1,IF(E9015="USD",Settings!$B$22,IF(E9015="HKD",Settings!$B$23,1))),0))</f>
        <v>0</v>
      </c>
      <c r="Q9015" s="312">
        <f>IF(OR(J9015="",G9015=""),"",G9015+ROW()/1000000)</f>
      </c>
      <c r="R9015" s="247">
        <f>IF(Q9015="","",SUMIFS(Txn[Signed Units],Txn[Key],J9015,Txn[Transaction Order],"&lt;="&amp;Q9015))</f>
      </c>
    </row>
    <row r="9016" spans="10:18" ht="15" customHeight="1" x14ac:dyDescent="0.15">
      <c r="J9016" s="246">
        <f>IF(OR(B9016="",C9016="",E9016=""),"",B9016&amp;":"&amp;C9016&amp;":"&amp;E9016)</f>
      </c>
      <c r="K9016" s="247">
        <f>IF(A9016="","",A9016*D9016)</f>
      </c>
      <c r="L9016" s="246">
        <f>IF(A9016="","",IF(OR(A9016=1,A9016=0),H9016,0))</f>
      </c>
      <c r="M9016" s="246">
        <f>IF(A9016="","",IF(A9016=-1,H9016,0))</f>
      </c>
      <c r="N9016">
        <f>IF(J9016="","",IF(E9016="SGD",1,IF(E9016="USD",Settings!$B$22,IF(E9016="HKD",Settings!$B$23,1))))</f>
      </c>
      <c r="O9016">
        <f>IF(OR(B9016="",C9016="",E9016=""),0,(IF(A9016=-1,H9016,0)-IF(OR(A9016=1,A9016=0),H9016,0)+IF(A9016=2,H9016,0))*IF(E9016="SGD",1,IF(E9016="USD",Settings!$B$22,IF(E9016="HKD",Settings!$B$23,1))))</f>
        <v>0</v>
      </c>
      <c r="P9016">
        <f>IF(OR(B9016="",C9016="",E9016=""),0,IF(A9016=2,H9016*IF(E9016="SGD",1,IF(E9016="USD",Settings!$B$22,IF(E9016="HKD",Settings!$B$23,1))),0))</f>
        <v>0</v>
      </c>
      <c r="Q9016" s="312">
        <f>IF(OR(J9016="",G9016=""),"",G9016+ROW()/1000000)</f>
      </c>
      <c r="R9016" s="247">
        <f>IF(Q9016="","",SUMIFS(Txn[Signed Units],Txn[Key],J9016,Txn[Transaction Order],"&lt;="&amp;Q9016))</f>
      </c>
    </row>
    <row r="9017" spans="10:18" ht="15" customHeight="1" x14ac:dyDescent="0.15">
      <c r="J9017" s="246">
        <f>IF(OR(B9017="",C9017="",E9017=""),"",B9017&amp;":"&amp;C9017&amp;":"&amp;E9017)</f>
      </c>
      <c r="K9017" s="247">
        <f>IF(A9017="","",A9017*D9017)</f>
      </c>
      <c r="L9017" s="246">
        <f>IF(A9017="","",IF(OR(A9017=1,A9017=0),H9017,0))</f>
      </c>
      <c r="M9017" s="246">
        <f>IF(A9017="","",IF(A9017=-1,H9017,0))</f>
      </c>
      <c r="N9017">
        <f>IF(J9017="","",IF(E9017="SGD",1,IF(E9017="USD",Settings!$B$22,IF(E9017="HKD",Settings!$B$23,1))))</f>
      </c>
      <c r="O9017">
        <f>IF(OR(B9017="",C9017="",E9017=""),0,(IF(A9017=-1,H9017,0)-IF(OR(A9017=1,A9017=0),H9017,0)+IF(A9017=2,H9017,0))*IF(E9017="SGD",1,IF(E9017="USD",Settings!$B$22,IF(E9017="HKD",Settings!$B$23,1))))</f>
        <v>0</v>
      </c>
      <c r="P9017">
        <f>IF(OR(B9017="",C9017="",E9017=""),0,IF(A9017=2,H9017*IF(E9017="SGD",1,IF(E9017="USD",Settings!$B$22,IF(E9017="HKD",Settings!$B$23,1))),0))</f>
        <v>0</v>
      </c>
      <c r="Q9017" s="312">
        <f>IF(OR(J9017="",G9017=""),"",G9017+ROW()/1000000)</f>
      </c>
      <c r="R9017" s="247">
        <f>IF(Q9017="","",SUMIFS(Txn[Signed Units],Txn[Key],J9017,Txn[Transaction Order],"&lt;="&amp;Q9017))</f>
      </c>
    </row>
    <row r="9018" spans="10:18" ht="15" customHeight="1" x14ac:dyDescent="0.15">
      <c r="J9018" s="246">
        <f>IF(OR(B9018="",C9018="",E9018=""),"",B9018&amp;":"&amp;C9018&amp;":"&amp;E9018)</f>
      </c>
      <c r="K9018" s="247">
        <f>IF(A9018="","",A9018*D9018)</f>
      </c>
      <c r="L9018" s="246">
        <f>IF(A9018="","",IF(OR(A9018=1,A9018=0),H9018,0))</f>
      </c>
      <c r="M9018" s="246">
        <f>IF(A9018="","",IF(A9018=-1,H9018,0))</f>
      </c>
      <c r="N9018">
        <f>IF(J9018="","",IF(E9018="SGD",1,IF(E9018="USD",Settings!$B$22,IF(E9018="HKD",Settings!$B$23,1))))</f>
      </c>
      <c r="O9018">
        <f>IF(OR(B9018="",C9018="",E9018=""),0,(IF(A9018=-1,H9018,0)-IF(OR(A9018=1,A9018=0),H9018,0)+IF(A9018=2,H9018,0))*IF(E9018="SGD",1,IF(E9018="USD",Settings!$B$22,IF(E9018="HKD",Settings!$B$23,1))))</f>
        <v>0</v>
      </c>
      <c r="P9018">
        <f>IF(OR(B9018="",C9018="",E9018=""),0,IF(A9018=2,H9018*IF(E9018="SGD",1,IF(E9018="USD",Settings!$B$22,IF(E9018="HKD",Settings!$B$23,1))),0))</f>
        <v>0</v>
      </c>
      <c r="Q9018" s="312">
        <f>IF(OR(J9018="",G9018=""),"",G9018+ROW()/1000000)</f>
      </c>
      <c r="R9018" s="247">
        <f>IF(Q9018="","",SUMIFS(Txn[Signed Units],Txn[Key],J9018,Txn[Transaction Order],"&lt;="&amp;Q9018))</f>
      </c>
    </row>
    <row r="9019" spans="10:18" ht="15" customHeight="1" x14ac:dyDescent="0.15">
      <c r="J9019" s="246">
        <f>IF(OR(B9019="",C9019="",E9019=""),"",B9019&amp;":"&amp;C9019&amp;":"&amp;E9019)</f>
      </c>
      <c r="K9019" s="247">
        <f>IF(A9019="","",A9019*D9019)</f>
      </c>
      <c r="L9019" s="246">
        <f>IF(A9019="","",IF(OR(A9019=1,A9019=0),H9019,0))</f>
      </c>
      <c r="M9019" s="246">
        <f>IF(A9019="","",IF(A9019=-1,H9019,0))</f>
      </c>
      <c r="N9019">
        <f>IF(J9019="","",IF(E9019="SGD",1,IF(E9019="USD",Settings!$B$22,IF(E9019="HKD",Settings!$B$23,1))))</f>
      </c>
      <c r="O9019">
        <f>IF(OR(B9019="",C9019="",E9019=""),0,(IF(A9019=-1,H9019,0)-IF(OR(A9019=1,A9019=0),H9019,0)+IF(A9019=2,H9019,0))*IF(E9019="SGD",1,IF(E9019="USD",Settings!$B$22,IF(E9019="HKD",Settings!$B$23,1))))</f>
        <v>0</v>
      </c>
      <c r="P9019">
        <f>IF(OR(B9019="",C9019="",E9019=""),0,IF(A9019=2,H9019*IF(E9019="SGD",1,IF(E9019="USD",Settings!$B$22,IF(E9019="HKD",Settings!$B$23,1))),0))</f>
        <v>0</v>
      </c>
      <c r="Q9019" s="312">
        <f>IF(OR(J9019="",G9019=""),"",G9019+ROW()/1000000)</f>
      </c>
      <c r="R9019" s="247">
        <f>IF(Q9019="","",SUMIFS(Txn[Signed Units],Txn[Key],J9019,Txn[Transaction Order],"&lt;="&amp;Q9019))</f>
      </c>
    </row>
    <row r="9020" spans="10:18" ht="15" customHeight="1" x14ac:dyDescent="0.15">
      <c r="J9020" s="246">
        <f>IF(OR(B9020="",C9020="",E9020=""),"",B9020&amp;":"&amp;C9020&amp;":"&amp;E9020)</f>
      </c>
      <c r="K9020" s="247">
        <f>IF(A9020="","",A9020*D9020)</f>
      </c>
      <c r="L9020" s="246">
        <f>IF(A9020="","",IF(OR(A9020=1,A9020=0),H9020,0))</f>
      </c>
      <c r="M9020" s="246">
        <f>IF(A9020="","",IF(A9020=-1,H9020,0))</f>
      </c>
      <c r="N9020">
        <f>IF(J9020="","",IF(E9020="SGD",1,IF(E9020="USD",Settings!$B$22,IF(E9020="HKD",Settings!$B$23,1))))</f>
      </c>
      <c r="O9020">
        <f>IF(OR(B9020="",C9020="",E9020=""),0,(IF(A9020=-1,H9020,0)-IF(OR(A9020=1,A9020=0),H9020,0)+IF(A9020=2,H9020,0))*IF(E9020="SGD",1,IF(E9020="USD",Settings!$B$22,IF(E9020="HKD",Settings!$B$23,1))))</f>
        <v>0</v>
      </c>
      <c r="P9020">
        <f>IF(OR(B9020="",C9020="",E9020=""),0,IF(A9020=2,H9020*IF(E9020="SGD",1,IF(E9020="USD",Settings!$B$22,IF(E9020="HKD",Settings!$B$23,1))),0))</f>
        <v>0</v>
      </c>
      <c r="Q9020" s="312">
        <f>IF(OR(J9020="",G9020=""),"",G9020+ROW()/1000000)</f>
      </c>
      <c r="R9020" s="247">
        <f>IF(Q9020="","",SUMIFS(Txn[Signed Units],Txn[Key],J9020,Txn[Transaction Order],"&lt;="&amp;Q9020))</f>
      </c>
    </row>
    <row r="9021" spans="10:18" ht="15" customHeight="1" x14ac:dyDescent="0.15">
      <c r="J9021" s="246">
        <f>IF(OR(B9021="",C9021="",E9021=""),"",B9021&amp;":"&amp;C9021&amp;":"&amp;E9021)</f>
      </c>
      <c r="K9021" s="247">
        <f>IF(A9021="","",A9021*D9021)</f>
      </c>
      <c r="L9021" s="246">
        <f>IF(A9021="","",IF(OR(A9021=1,A9021=0),H9021,0))</f>
      </c>
      <c r="M9021" s="246">
        <f>IF(A9021="","",IF(A9021=-1,H9021,0))</f>
      </c>
      <c r="N9021">
        <f>IF(J9021="","",IF(E9021="SGD",1,IF(E9021="USD",Settings!$B$22,IF(E9021="HKD",Settings!$B$23,1))))</f>
      </c>
      <c r="O9021">
        <f>IF(OR(B9021="",C9021="",E9021=""),0,(IF(A9021=-1,H9021,0)-IF(OR(A9021=1,A9021=0),H9021,0)+IF(A9021=2,H9021,0))*IF(E9021="SGD",1,IF(E9021="USD",Settings!$B$22,IF(E9021="HKD",Settings!$B$23,1))))</f>
        <v>0</v>
      </c>
      <c r="P9021">
        <f>IF(OR(B9021="",C9021="",E9021=""),0,IF(A9021=2,H9021*IF(E9021="SGD",1,IF(E9021="USD",Settings!$B$22,IF(E9021="HKD",Settings!$B$23,1))),0))</f>
        <v>0</v>
      </c>
      <c r="Q9021" s="312">
        <f>IF(OR(J9021="",G9021=""),"",G9021+ROW()/1000000)</f>
      </c>
      <c r="R9021" s="247">
        <f>IF(Q9021="","",SUMIFS(Txn[Signed Units],Txn[Key],J9021,Txn[Transaction Order],"&lt;="&amp;Q9021))</f>
      </c>
    </row>
    <row r="9022" spans="10:18" ht="15" customHeight="1" x14ac:dyDescent="0.15">
      <c r="J9022" s="246">
        <f>IF(OR(B9022="",C9022="",E9022=""),"",B9022&amp;":"&amp;C9022&amp;":"&amp;E9022)</f>
      </c>
      <c r="K9022" s="247">
        <f>IF(A9022="","",A9022*D9022)</f>
      </c>
      <c r="L9022" s="246">
        <f>IF(A9022="","",IF(OR(A9022=1,A9022=0),H9022,0))</f>
      </c>
      <c r="M9022" s="246">
        <f>IF(A9022="","",IF(A9022=-1,H9022,0))</f>
      </c>
      <c r="N9022">
        <f>IF(J9022="","",IF(E9022="SGD",1,IF(E9022="USD",Settings!$B$22,IF(E9022="HKD",Settings!$B$23,1))))</f>
      </c>
      <c r="O9022">
        <f>IF(OR(B9022="",C9022="",E9022=""),0,(IF(A9022=-1,H9022,0)-IF(OR(A9022=1,A9022=0),H9022,0)+IF(A9022=2,H9022,0))*IF(E9022="SGD",1,IF(E9022="USD",Settings!$B$22,IF(E9022="HKD",Settings!$B$23,1))))</f>
        <v>0</v>
      </c>
      <c r="P9022">
        <f>IF(OR(B9022="",C9022="",E9022=""),0,IF(A9022=2,H9022*IF(E9022="SGD",1,IF(E9022="USD",Settings!$B$22,IF(E9022="HKD",Settings!$B$23,1))),0))</f>
        <v>0</v>
      </c>
      <c r="Q9022" s="312">
        <f>IF(OR(J9022="",G9022=""),"",G9022+ROW()/1000000)</f>
      </c>
      <c r="R9022" s="247">
        <f>IF(Q9022="","",SUMIFS(Txn[Signed Units],Txn[Key],J9022,Txn[Transaction Order],"&lt;="&amp;Q9022))</f>
      </c>
    </row>
    <row r="9023" spans="10:18" ht="15" customHeight="1" x14ac:dyDescent="0.15">
      <c r="J9023" s="246">
        <f>IF(OR(B9023="",C9023="",E9023=""),"",B9023&amp;":"&amp;C9023&amp;":"&amp;E9023)</f>
      </c>
      <c r="K9023" s="247">
        <f>IF(A9023="","",A9023*D9023)</f>
      </c>
      <c r="L9023" s="246">
        <f>IF(A9023="","",IF(OR(A9023=1,A9023=0),H9023,0))</f>
      </c>
      <c r="M9023" s="246">
        <f>IF(A9023="","",IF(A9023=-1,H9023,0))</f>
      </c>
      <c r="N9023">
        <f>IF(J9023="","",IF(E9023="SGD",1,IF(E9023="USD",Settings!$B$22,IF(E9023="HKD",Settings!$B$23,1))))</f>
      </c>
      <c r="O9023">
        <f>IF(OR(B9023="",C9023="",E9023=""),0,(IF(A9023=-1,H9023,0)-IF(OR(A9023=1,A9023=0),H9023,0)+IF(A9023=2,H9023,0))*IF(E9023="SGD",1,IF(E9023="USD",Settings!$B$22,IF(E9023="HKD",Settings!$B$23,1))))</f>
        <v>0</v>
      </c>
      <c r="P9023">
        <f>IF(OR(B9023="",C9023="",E9023=""),0,IF(A9023=2,H9023*IF(E9023="SGD",1,IF(E9023="USD",Settings!$B$22,IF(E9023="HKD",Settings!$B$23,1))),0))</f>
        <v>0</v>
      </c>
      <c r="Q9023" s="312">
        <f>IF(OR(J9023="",G9023=""),"",G9023+ROW()/1000000)</f>
      </c>
      <c r="R9023" s="247">
        <f>IF(Q9023="","",SUMIFS(Txn[Signed Units],Txn[Key],J9023,Txn[Transaction Order],"&lt;="&amp;Q9023))</f>
      </c>
    </row>
    <row r="9024" spans="10:18" ht="15" customHeight="1" x14ac:dyDescent="0.15">
      <c r="J9024" s="246">
        <f>IF(OR(B9024="",C9024="",E9024=""),"",B9024&amp;":"&amp;C9024&amp;":"&amp;E9024)</f>
      </c>
      <c r="K9024" s="247">
        <f>IF(A9024="","",A9024*D9024)</f>
      </c>
      <c r="L9024" s="246">
        <f>IF(A9024="","",IF(OR(A9024=1,A9024=0),H9024,0))</f>
      </c>
      <c r="M9024" s="246">
        <f>IF(A9024="","",IF(A9024=-1,H9024,0))</f>
      </c>
      <c r="N9024">
        <f>IF(J9024="","",IF(E9024="SGD",1,IF(E9024="USD",Settings!$B$22,IF(E9024="HKD",Settings!$B$23,1))))</f>
      </c>
      <c r="O9024">
        <f>IF(OR(B9024="",C9024="",E9024=""),0,(IF(A9024=-1,H9024,0)-IF(OR(A9024=1,A9024=0),H9024,0)+IF(A9024=2,H9024,0))*IF(E9024="SGD",1,IF(E9024="USD",Settings!$B$22,IF(E9024="HKD",Settings!$B$23,1))))</f>
        <v>0</v>
      </c>
      <c r="P9024">
        <f>IF(OR(B9024="",C9024="",E9024=""),0,IF(A9024=2,H9024*IF(E9024="SGD",1,IF(E9024="USD",Settings!$B$22,IF(E9024="HKD",Settings!$B$23,1))),0))</f>
        <v>0</v>
      </c>
      <c r="Q9024" s="312">
        <f>IF(OR(J9024="",G9024=""),"",G9024+ROW()/1000000)</f>
      </c>
      <c r="R9024" s="247">
        <f>IF(Q9024="","",SUMIFS(Txn[Signed Units],Txn[Key],J9024,Txn[Transaction Order],"&lt;="&amp;Q9024))</f>
      </c>
    </row>
    <row r="9025" spans="10:18" ht="15" customHeight="1" x14ac:dyDescent="0.15">
      <c r="J9025" s="246">
        <f>IF(OR(B9025="",C9025="",E9025=""),"",B9025&amp;":"&amp;C9025&amp;":"&amp;E9025)</f>
      </c>
      <c r="K9025" s="247">
        <f>IF(A9025="","",A9025*D9025)</f>
      </c>
      <c r="L9025" s="246">
        <f>IF(A9025="","",IF(OR(A9025=1,A9025=0),H9025,0))</f>
      </c>
      <c r="M9025" s="246">
        <f>IF(A9025="","",IF(A9025=-1,H9025,0))</f>
      </c>
      <c r="N9025">
        <f>IF(J9025="","",IF(E9025="SGD",1,IF(E9025="USD",Settings!$B$22,IF(E9025="HKD",Settings!$B$23,1))))</f>
      </c>
      <c r="O9025">
        <f>IF(OR(B9025="",C9025="",E9025=""),0,(IF(A9025=-1,H9025,0)-IF(OR(A9025=1,A9025=0),H9025,0)+IF(A9025=2,H9025,0))*IF(E9025="SGD",1,IF(E9025="USD",Settings!$B$22,IF(E9025="HKD",Settings!$B$23,1))))</f>
        <v>0</v>
      </c>
      <c r="P9025">
        <f>IF(OR(B9025="",C9025="",E9025=""),0,IF(A9025=2,H9025*IF(E9025="SGD",1,IF(E9025="USD",Settings!$B$22,IF(E9025="HKD",Settings!$B$23,1))),0))</f>
        <v>0</v>
      </c>
      <c r="Q9025" s="312">
        <f>IF(OR(J9025="",G9025=""),"",G9025+ROW()/1000000)</f>
      </c>
      <c r="R9025" s="247">
        <f>IF(Q9025="","",SUMIFS(Txn[Signed Units],Txn[Key],J9025,Txn[Transaction Order],"&lt;="&amp;Q9025))</f>
      </c>
    </row>
    <row r="9026" spans="10:18" ht="15" customHeight="1" x14ac:dyDescent="0.15">
      <c r="J9026" s="246">
        <f>IF(OR(B9026="",C9026="",E9026=""),"",B9026&amp;":"&amp;C9026&amp;":"&amp;E9026)</f>
      </c>
      <c r="K9026" s="247">
        <f>IF(A9026="","",A9026*D9026)</f>
      </c>
      <c r="L9026" s="246">
        <f>IF(A9026="","",IF(OR(A9026=1,A9026=0),H9026,0))</f>
      </c>
      <c r="M9026" s="246">
        <f>IF(A9026="","",IF(A9026=-1,H9026,0))</f>
      </c>
      <c r="N9026">
        <f>IF(J9026="","",IF(E9026="SGD",1,IF(E9026="USD",Settings!$B$22,IF(E9026="HKD",Settings!$B$23,1))))</f>
      </c>
      <c r="O9026">
        <f>IF(OR(B9026="",C9026="",E9026=""),0,(IF(A9026=-1,H9026,0)-IF(OR(A9026=1,A9026=0),H9026,0)+IF(A9026=2,H9026,0))*IF(E9026="SGD",1,IF(E9026="USD",Settings!$B$22,IF(E9026="HKD",Settings!$B$23,1))))</f>
        <v>0</v>
      </c>
      <c r="P9026">
        <f>IF(OR(B9026="",C9026="",E9026=""),0,IF(A9026=2,H9026*IF(E9026="SGD",1,IF(E9026="USD",Settings!$B$22,IF(E9026="HKD",Settings!$B$23,1))),0))</f>
        <v>0</v>
      </c>
      <c r="Q9026" s="312">
        <f>IF(OR(J9026="",G9026=""),"",G9026+ROW()/1000000)</f>
      </c>
      <c r="R9026" s="247">
        <f>IF(Q9026="","",SUMIFS(Txn[Signed Units],Txn[Key],J9026,Txn[Transaction Order],"&lt;="&amp;Q9026))</f>
      </c>
    </row>
    <row r="9027" spans="10:18" ht="15" customHeight="1" x14ac:dyDescent="0.15">
      <c r="J9027" s="246">
        <f>IF(OR(B9027="",C9027="",E9027=""),"",B9027&amp;":"&amp;C9027&amp;":"&amp;E9027)</f>
      </c>
      <c r="K9027" s="247">
        <f>IF(A9027="","",A9027*D9027)</f>
      </c>
      <c r="L9027" s="246">
        <f>IF(A9027="","",IF(OR(A9027=1,A9027=0),H9027,0))</f>
      </c>
      <c r="M9027" s="246">
        <f>IF(A9027="","",IF(A9027=-1,H9027,0))</f>
      </c>
      <c r="N9027">
        <f>IF(J9027="","",IF(E9027="SGD",1,IF(E9027="USD",Settings!$B$22,IF(E9027="HKD",Settings!$B$23,1))))</f>
      </c>
      <c r="O9027">
        <f>IF(OR(B9027="",C9027="",E9027=""),0,(IF(A9027=-1,H9027,0)-IF(OR(A9027=1,A9027=0),H9027,0)+IF(A9027=2,H9027,0))*IF(E9027="SGD",1,IF(E9027="USD",Settings!$B$22,IF(E9027="HKD",Settings!$B$23,1))))</f>
        <v>0</v>
      </c>
      <c r="P9027">
        <f>IF(OR(B9027="",C9027="",E9027=""),0,IF(A9027=2,H9027*IF(E9027="SGD",1,IF(E9027="USD",Settings!$B$22,IF(E9027="HKD",Settings!$B$23,1))),0))</f>
        <v>0</v>
      </c>
      <c r="Q9027" s="312">
        <f>IF(OR(J9027="",G9027=""),"",G9027+ROW()/1000000)</f>
      </c>
      <c r="R9027" s="247">
        <f>IF(Q9027="","",SUMIFS(Txn[Signed Units],Txn[Key],J9027,Txn[Transaction Order],"&lt;="&amp;Q9027))</f>
      </c>
    </row>
    <row r="9028" spans="10:18" ht="15" customHeight="1" x14ac:dyDescent="0.15">
      <c r="J9028" s="246">
        <f>IF(OR(B9028="",C9028="",E9028=""),"",B9028&amp;":"&amp;C9028&amp;":"&amp;E9028)</f>
      </c>
      <c r="K9028" s="247">
        <f>IF(A9028="","",A9028*D9028)</f>
      </c>
      <c r="L9028" s="246">
        <f>IF(A9028="","",IF(OR(A9028=1,A9028=0),H9028,0))</f>
      </c>
      <c r="M9028" s="246">
        <f>IF(A9028="","",IF(A9028=-1,H9028,0))</f>
      </c>
      <c r="N9028">
        <f>IF(J9028="","",IF(E9028="SGD",1,IF(E9028="USD",Settings!$B$22,IF(E9028="HKD",Settings!$B$23,1))))</f>
      </c>
      <c r="O9028">
        <f>IF(OR(B9028="",C9028="",E9028=""),0,(IF(A9028=-1,H9028,0)-IF(OR(A9028=1,A9028=0),H9028,0)+IF(A9028=2,H9028,0))*IF(E9028="SGD",1,IF(E9028="USD",Settings!$B$22,IF(E9028="HKD",Settings!$B$23,1))))</f>
        <v>0</v>
      </c>
      <c r="P9028">
        <f>IF(OR(B9028="",C9028="",E9028=""),0,IF(A9028=2,H9028*IF(E9028="SGD",1,IF(E9028="USD",Settings!$B$22,IF(E9028="HKD",Settings!$B$23,1))),0))</f>
        <v>0</v>
      </c>
      <c r="Q9028" s="312">
        <f>IF(OR(J9028="",G9028=""),"",G9028+ROW()/1000000)</f>
      </c>
      <c r="R9028" s="247">
        <f>IF(Q9028="","",SUMIFS(Txn[Signed Units],Txn[Key],J9028,Txn[Transaction Order],"&lt;="&amp;Q9028))</f>
      </c>
    </row>
    <row r="9029" spans="10:18" ht="15" customHeight="1" x14ac:dyDescent="0.15">
      <c r="J9029" s="246">
        <f>IF(OR(B9029="",C9029="",E9029=""),"",B9029&amp;":"&amp;C9029&amp;":"&amp;E9029)</f>
      </c>
      <c r="K9029" s="247">
        <f>IF(A9029="","",A9029*D9029)</f>
      </c>
      <c r="L9029" s="246">
        <f>IF(A9029="","",IF(OR(A9029=1,A9029=0),H9029,0))</f>
      </c>
      <c r="M9029" s="246">
        <f>IF(A9029="","",IF(A9029=-1,H9029,0))</f>
      </c>
      <c r="N9029">
        <f>IF(J9029="","",IF(E9029="SGD",1,IF(E9029="USD",Settings!$B$22,IF(E9029="HKD",Settings!$B$23,1))))</f>
      </c>
      <c r="O9029">
        <f>IF(OR(B9029="",C9029="",E9029=""),0,(IF(A9029=-1,H9029,0)-IF(OR(A9029=1,A9029=0),H9029,0)+IF(A9029=2,H9029,0))*IF(E9029="SGD",1,IF(E9029="USD",Settings!$B$22,IF(E9029="HKD",Settings!$B$23,1))))</f>
        <v>0</v>
      </c>
      <c r="P9029">
        <f>IF(OR(B9029="",C9029="",E9029=""),0,IF(A9029=2,H9029*IF(E9029="SGD",1,IF(E9029="USD",Settings!$B$22,IF(E9029="HKD",Settings!$B$23,1))),0))</f>
        <v>0</v>
      </c>
      <c r="Q9029" s="312">
        <f>IF(OR(J9029="",G9029=""),"",G9029+ROW()/1000000)</f>
      </c>
      <c r="R9029" s="247">
        <f>IF(Q9029="","",SUMIFS(Txn[Signed Units],Txn[Key],J9029,Txn[Transaction Order],"&lt;="&amp;Q9029))</f>
      </c>
    </row>
    <row r="9030" spans="10:18" ht="15" customHeight="1" x14ac:dyDescent="0.15">
      <c r="J9030" s="246">
        <f>IF(OR(B9030="",C9030="",E9030=""),"",B9030&amp;":"&amp;C9030&amp;":"&amp;E9030)</f>
      </c>
      <c r="K9030" s="247">
        <f>IF(A9030="","",A9030*D9030)</f>
      </c>
      <c r="L9030" s="246">
        <f>IF(A9030="","",IF(OR(A9030=1,A9030=0),H9030,0))</f>
      </c>
      <c r="M9030" s="246">
        <f>IF(A9030="","",IF(A9030=-1,H9030,0))</f>
      </c>
      <c r="N9030">
        <f>IF(J9030="","",IF(E9030="SGD",1,IF(E9030="USD",Settings!$B$22,IF(E9030="HKD",Settings!$B$23,1))))</f>
      </c>
      <c r="O9030">
        <f>IF(OR(B9030="",C9030="",E9030=""),0,(IF(A9030=-1,H9030,0)-IF(OR(A9030=1,A9030=0),H9030,0)+IF(A9030=2,H9030,0))*IF(E9030="SGD",1,IF(E9030="USD",Settings!$B$22,IF(E9030="HKD",Settings!$B$23,1))))</f>
        <v>0</v>
      </c>
      <c r="P9030">
        <f>IF(OR(B9030="",C9030="",E9030=""),0,IF(A9030=2,H9030*IF(E9030="SGD",1,IF(E9030="USD",Settings!$B$22,IF(E9030="HKD",Settings!$B$23,1))),0))</f>
        <v>0</v>
      </c>
      <c r="Q9030" s="312">
        <f>IF(OR(J9030="",G9030=""),"",G9030+ROW()/1000000)</f>
      </c>
      <c r="R9030" s="247">
        <f>IF(Q9030="","",SUMIFS(Txn[Signed Units],Txn[Key],J9030,Txn[Transaction Order],"&lt;="&amp;Q9030))</f>
      </c>
    </row>
    <row r="9031" spans="10:18" ht="15" customHeight="1" x14ac:dyDescent="0.15">
      <c r="J9031" s="246">
        <f>IF(OR(B9031="",C9031="",E9031=""),"",B9031&amp;":"&amp;C9031&amp;":"&amp;E9031)</f>
      </c>
      <c r="K9031" s="247">
        <f>IF(A9031="","",A9031*D9031)</f>
      </c>
      <c r="L9031" s="246">
        <f>IF(A9031="","",IF(OR(A9031=1,A9031=0),H9031,0))</f>
      </c>
      <c r="M9031" s="246">
        <f>IF(A9031="","",IF(A9031=-1,H9031,0))</f>
      </c>
      <c r="N9031">
        <f>IF(J9031="","",IF(E9031="SGD",1,IF(E9031="USD",Settings!$B$22,IF(E9031="HKD",Settings!$B$23,1))))</f>
      </c>
      <c r="O9031">
        <f>IF(OR(B9031="",C9031="",E9031=""),0,(IF(A9031=-1,H9031,0)-IF(OR(A9031=1,A9031=0),H9031,0)+IF(A9031=2,H9031,0))*IF(E9031="SGD",1,IF(E9031="USD",Settings!$B$22,IF(E9031="HKD",Settings!$B$23,1))))</f>
        <v>0</v>
      </c>
      <c r="P9031">
        <f>IF(OR(B9031="",C9031="",E9031=""),0,IF(A9031=2,H9031*IF(E9031="SGD",1,IF(E9031="USD",Settings!$B$22,IF(E9031="HKD",Settings!$B$23,1))),0))</f>
        <v>0</v>
      </c>
      <c r="Q9031" s="312">
        <f>IF(OR(J9031="",G9031=""),"",G9031+ROW()/1000000)</f>
      </c>
      <c r="R9031" s="247">
        <f>IF(Q9031="","",SUMIFS(Txn[Signed Units],Txn[Key],J9031,Txn[Transaction Order],"&lt;="&amp;Q9031))</f>
      </c>
    </row>
    <row r="9032" spans="10:18" ht="15" customHeight="1" x14ac:dyDescent="0.15">
      <c r="J9032" s="246">
        <f>IF(OR(B9032="",C9032="",E9032=""),"",B9032&amp;":"&amp;C9032&amp;":"&amp;E9032)</f>
      </c>
      <c r="K9032" s="247">
        <f>IF(A9032="","",A9032*D9032)</f>
      </c>
      <c r="L9032" s="246">
        <f>IF(A9032="","",IF(OR(A9032=1,A9032=0),H9032,0))</f>
      </c>
      <c r="M9032" s="246">
        <f>IF(A9032="","",IF(A9032=-1,H9032,0))</f>
      </c>
      <c r="N9032">
        <f>IF(J9032="","",IF(E9032="SGD",1,IF(E9032="USD",Settings!$B$22,IF(E9032="HKD",Settings!$B$23,1))))</f>
      </c>
      <c r="O9032">
        <f>IF(OR(B9032="",C9032="",E9032=""),0,(IF(A9032=-1,H9032,0)-IF(OR(A9032=1,A9032=0),H9032,0)+IF(A9032=2,H9032,0))*IF(E9032="SGD",1,IF(E9032="USD",Settings!$B$22,IF(E9032="HKD",Settings!$B$23,1))))</f>
        <v>0</v>
      </c>
      <c r="P9032">
        <f>IF(OR(B9032="",C9032="",E9032=""),0,IF(A9032=2,H9032*IF(E9032="SGD",1,IF(E9032="USD",Settings!$B$22,IF(E9032="HKD",Settings!$B$23,1))),0))</f>
        <v>0</v>
      </c>
      <c r="Q9032" s="312">
        <f>IF(OR(J9032="",G9032=""),"",G9032+ROW()/1000000)</f>
      </c>
      <c r="R9032" s="247">
        <f>IF(Q9032="","",SUMIFS(Txn[Signed Units],Txn[Key],J9032,Txn[Transaction Order],"&lt;="&amp;Q9032))</f>
      </c>
    </row>
    <row r="9033" spans="10:18" ht="15" customHeight="1" x14ac:dyDescent="0.15">
      <c r="J9033" s="246">
        <f>IF(OR(B9033="",C9033="",E9033=""),"",B9033&amp;":"&amp;C9033&amp;":"&amp;E9033)</f>
      </c>
      <c r="K9033" s="247">
        <f>IF(A9033="","",A9033*D9033)</f>
      </c>
      <c r="L9033" s="246">
        <f>IF(A9033="","",IF(OR(A9033=1,A9033=0),H9033,0))</f>
      </c>
      <c r="M9033" s="246">
        <f>IF(A9033="","",IF(A9033=-1,H9033,0))</f>
      </c>
      <c r="N9033">
        <f>IF(J9033="","",IF(E9033="SGD",1,IF(E9033="USD",Settings!$B$22,IF(E9033="HKD",Settings!$B$23,1))))</f>
      </c>
      <c r="O9033">
        <f>IF(OR(B9033="",C9033="",E9033=""),0,(IF(A9033=-1,H9033,0)-IF(OR(A9033=1,A9033=0),H9033,0)+IF(A9033=2,H9033,0))*IF(E9033="SGD",1,IF(E9033="USD",Settings!$B$22,IF(E9033="HKD",Settings!$B$23,1))))</f>
        <v>0</v>
      </c>
      <c r="P9033">
        <f>IF(OR(B9033="",C9033="",E9033=""),0,IF(A9033=2,H9033*IF(E9033="SGD",1,IF(E9033="USD",Settings!$B$22,IF(E9033="HKD",Settings!$B$23,1))),0))</f>
        <v>0</v>
      </c>
      <c r="Q9033" s="312">
        <f>IF(OR(J9033="",G9033=""),"",G9033+ROW()/1000000)</f>
      </c>
      <c r="R9033" s="247">
        <f>IF(Q9033="","",SUMIFS(Txn[Signed Units],Txn[Key],J9033,Txn[Transaction Order],"&lt;="&amp;Q9033))</f>
      </c>
    </row>
    <row r="9034" spans="10:18" ht="15" customHeight="1" x14ac:dyDescent="0.15">
      <c r="J9034" s="246">
        <f>IF(OR(B9034="",C9034="",E9034=""),"",B9034&amp;":"&amp;C9034&amp;":"&amp;E9034)</f>
      </c>
      <c r="K9034" s="247">
        <f>IF(A9034="","",A9034*D9034)</f>
      </c>
      <c r="L9034" s="246">
        <f>IF(A9034="","",IF(OR(A9034=1,A9034=0),H9034,0))</f>
      </c>
      <c r="M9034" s="246">
        <f>IF(A9034="","",IF(A9034=-1,H9034,0))</f>
      </c>
      <c r="N9034">
        <f>IF(J9034="","",IF(E9034="SGD",1,IF(E9034="USD",Settings!$B$22,IF(E9034="HKD",Settings!$B$23,1))))</f>
      </c>
      <c r="O9034">
        <f>IF(OR(B9034="",C9034="",E9034=""),0,(IF(A9034=-1,H9034,0)-IF(OR(A9034=1,A9034=0),H9034,0)+IF(A9034=2,H9034,0))*IF(E9034="SGD",1,IF(E9034="USD",Settings!$B$22,IF(E9034="HKD",Settings!$B$23,1))))</f>
        <v>0</v>
      </c>
      <c r="P9034">
        <f>IF(OR(B9034="",C9034="",E9034=""),0,IF(A9034=2,H9034*IF(E9034="SGD",1,IF(E9034="USD",Settings!$B$22,IF(E9034="HKD",Settings!$B$23,1))),0))</f>
        <v>0</v>
      </c>
      <c r="Q9034" s="312">
        <f>IF(OR(J9034="",G9034=""),"",G9034+ROW()/1000000)</f>
      </c>
      <c r="R9034" s="247">
        <f>IF(Q9034="","",SUMIFS(Txn[Signed Units],Txn[Key],J9034,Txn[Transaction Order],"&lt;="&amp;Q9034))</f>
      </c>
    </row>
    <row r="9035" spans="10:18" ht="15" customHeight="1" x14ac:dyDescent="0.15">
      <c r="J9035" s="246">
        <f>IF(OR(B9035="",C9035="",E9035=""),"",B9035&amp;":"&amp;C9035&amp;":"&amp;E9035)</f>
      </c>
      <c r="K9035" s="247">
        <f>IF(A9035="","",A9035*D9035)</f>
      </c>
      <c r="L9035" s="246">
        <f>IF(A9035="","",IF(OR(A9035=1,A9035=0),H9035,0))</f>
      </c>
      <c r="M9035" s="246">
        <f>IF(A9035="","",IF(A9035=-1,H9035,0))</f>
      </c>
      <c r="N9035">
        <f>IF(J9035="","",IF(E9035="SGD",1,IF(E9035="USD",Settings!$B$22,IF(E9035="HKD",Settings!$B$23,1))))</f>
      </c>
      <c r="O9035">
        <f>IF(OR(B9035="",C9035="",E9035=""),0,(IF(A9035=-1,H9035,0)-IF(OR(A9035=1,A9035=0),H9035,0)+IF(A9035=2,H9035,0))*IF(E9035="SGD",1,IF(E9035="USD",Settings!$B$22,IF(E9035="HKD",Settings!$B$23,1))))</f>
        <v>0</v>
      </c>
      <c r="P9035">
        <f>IF(OR(B9035="",C9035="",E9035=""),0,IF(A9035=2,H9035*IF(E9035="SGD",1,IF(E9035="USD",Settings!$B$22,IF(E9035="HKD",Settings!$B$23,1))),0))</f>
        <v>0</v>
      </c>
      <c r="Q9035" s="312">
        <f>IF(OR(J9035="",G9035=""),"",G9035+ROW()/1000000)</f>
      </c>
      <c r="R9035" s="247">
        <f>IF(Q9035="","",SUMIFS(Txn[Signed Units],Txn[Key],J9035,Txn[Transaction Order],"&lt;="&amp;Q9035))</f>
      </c>
    </row>
    <row r="9036" spans="10:18" ht="15" customHeight="1" x14ac:dyDescent="0.15">
      <c r="J9036" s="246">
        <f>IF(OR(B9036="",C9036="",E9036=""),"",B9036&amp;":"&amp;C9036&amp;":"&amp;E9036)</f>
      </c>
      <c r="K9036" s="247">
        <f>IF(A9036="","",A9036*D9036)</f>
      </c>
      <c r="L9036" s="246">
        <f>IF(A9036="","",IF(OR(A9036=1,A9036=0),H9036,0))</f>
      </c>
      <c r="M9036" s="246">
        <f>IF(A9036="","",IF(A9036=-1,H9036,0))</f>
      </c>
      <c r="N9036">
        <f>IF(J9036="","",IF(E9036="SGD",1,IF(E9036="USD",Settings!$B$22,IF(E9036="HKD",Settings!$B$23,1))))</f>
      </c>
      <c r="O9036">
        <f>IF(OR(B9036="",C9036="",E9036=""),0,(IF(A9036=-1,H9036,0)-IF(OR(A9036=1,A9036=0),H9036,0)+IF(A9036=2,H9036,0))*IF(E9036="SGD",1,IF(E9036="USD",Settings!$B$22,IF(E9036="HKD",Settings!$B$23,1))))</f>
        <v>0</v>
      </c>
      <c r="P9036">
        <f>IF(OR(B9036="",C9036="",E9036=""),0,IF(A9036=2,H9036*IF(E9036="SGD",1,IF(E9036="USD",Settings!$B$22,IF(E9036="HKD",Settings!$B$23,1))),0))</f>
        <v>0</v>
      </c>
      <c r="Q9036" s="312">
        <f>IF(OR(J9036="",G9036=""),"",G9036+ROW()/1000000)</f>
      </c>
      <c r="R9036" s="247">
        <f>IF(Q9036="","",SUMIFS(Txn[Signed Units],Txn[Key],J9036,Txn[Transaction Order],"&lt;="&amp;Q9036))</f>
      </c>
    </row>
    <row r="9037" spans="10:18" ht="15" customHeight="1" x14ac:dyDescent="0.15">
      <c r="J9037" s="246">
        <f>IF(OR(B9037="",C9037="",E9037=""),"",B9037&amp;":"&amp;C9037&amp;":"&amp;E9037)</f>
      </c>
      <c r="K9037" s="247">
        <f>IF(A9037="","",A9037*D9037)</f>
      </c>
      <c r="L9037" s="246">
        <f>IF(A9037="","",IF(OR(A9037=1,A9037=0),H9037,0))</f>
      </c>
      <c r="M9037" s="246">
        <f>IF(A9037="","",IF(A9037=-1,H9037,0))</f>
      </c>
      <c r="N9037">
        <f>IF(J9037="","",IF(E9037="SGD",1,IF(E9037="USD",Settings!$B$22,IF(E9037="HKD",Settings!$B$23,1))))</f>
      </c>
      <c r="O9037">
        <f>IF(OR(B9037="",C9037="",E9037=""),0,(IF(A9037=-1,H9037,0)-IF(OR(A9037=1,A9037=0),H9037,0)+IF(A9037=2,H9037,0))*IF(E9037="SGD",1,IF(E9037="USD",Settings!$B$22,IF(E9037="HKD",Settings!$B$23,1))))</f>
        <v>0</v>
      </c>
      <c r="P9037">
        <f>IF(OR(B9037="",C9037="",E9037=""),0,IF(A9037=2,H9037*IF(E9037="SGD",1,IF(E9037="USD",Settings!$B$22,IF(E9037="HKD",Settings!$B$23,1))),0))</f>
        <v>0</v>
      </c>
      <c r="Q9037" s="312">
        <f>IF(OR(J9037="",G9037=""),"",G9037+ROW()/1000000)</f>
      </c>
      <c r="R9037" s="247">
        <f>IF(Q9037="","",SUMIFS(Txn[Signed Units],Txn[Key],J9037,Txn[Transaction Order],"&lt;="&amp;Q9037))</f>
      </c>
    </row>
    <row r="9038" spans="10:18" ht="15" customHeight="1" x14ac:dyDescent="0.15">
      <c r="J9038" s="246">
        <f>IF(OR(B9038="",C9038="",E9038=""),"",B9038&amp;":"&amp;C9038&amp;":"&amp;E9038)</f>
      </c>
      <c r="K9038" s="247">
        <f>IF(A9038="","",A9038*D9038)</f>
      </c>
      <c r="L9038" s="246">
        <f>IF(A9038="","",IF(OR(A9038=1,A9038=0),H9038,0))</f>
      </c>
      <c r="M9038" s="246">
        <f>IF(A9038="","",IF(A9038=-1,H9038,0))</f>
      </c>
      <c r="N9038">
        <f>IF(J9038="","",IF(E9038="SGD",1,IF(E9038="USD",Settings!$B$22,IF(E9038="HKD",Settings!$B$23,1))))</f>
      </c>
      <c r="O9038">
        <f>IF(OR(B9038="",C9038="",E9038=""),0,(IF(A9038=-1,H9038,0)-IF(OR(A9038=1,A9038=0),H9038,0)+IF(A9038=2,H9038,0))*IF(E9038="SGD",1,IF(E9038="USD",Settings!$B$22,IF(E9038="HKD",Settings!$B$23,1))))</f>
        <v>0</v>
      </c>
      <c r="P9038">
        <f>IF(OR(B9038="",C9038="",E9038=""),0,IF(A9038=2,H9038*IF(E9038="SGD",1,IF(E9038="USD",Settings!$B$22,IF(E9038="HKD",Settings!$B$23,1))),0))</f>
        <v>0</v>
      </c>
      <c r="Q9038" s="312">
        <f>IF(OR(J9038="",G9038=""),"",G9038+ROW()/1000000)</f>
      </c>
      <c r="R9038" s="247">
        <f>IF(Q9038="","",SUMIFS(Txn[Signed Units],Txn[Key],J9038,Txn[Transaction Order],"&lt;="&amp;Q9038))</f>
      </c>
    </row>
    <row r="9039" spans="10:18" ht="15" customHeight="1" x14ac:dyDescent="0.15">
      <c r="J9039" s="246">
        <f>IF(OR(B9039="",C9039="",E9039=""),"",B9039&amp;":"&amp;C9039&amp;":"&amp;E9039)</f>
      </c>
      <c r="K9039" s="247">
        <f>IF(A9039="","",A9039*D9039)</f>
      </c>
      <c r="L9039" s="246">
        <f>IF(A9039="","",IF(OR(A9039=1,A9039=0),H9039,0))</f>
      </c>
      <c r="M9039" s="246">
        <f>IF(A9039="","",IF(A9039=-1,H9039,0))</f>
      </c>
      <c r="N9039">
        <f>IF(J9039="","",IF(E9039="SGD",1,IF(E9039="USD",Settings!$B$22,IF(E9039="HKD",Settings!$B$23,1))))</f>
      </c>
      <c r="O9039">
        <f>IF(OR(B9039="",C9039="",E9039=""),0,(IF(A9039=-1,H9039,0)-IF(OR(A9039=1,A9039=0),H9039,0)+IF(A9039=2,H9039,0))*IF(E9039="SGD",1,IF(E9039="USD",Settings!$B$22,IF(E9039="HKD",Settings!$B$23,1))))</f>
        <v>0</v>
      </c>
      <c r="P9039">
        <f>IF(OR(B9039="",C9039="",E9039=""),0,IF(A9039=2,H9039*IF(E9039="SGD",1,IF(E9039="USD",Settings!$B$22,IF(E9039="HKD",Settings!$B$23,1))),0))</f>
        <v>0</v>
      </c>
      <c r="Q9039" s="312">
        <f>IF(OR(J9039="",G9039=""),"",G9039+ROW()/1000000)</f>
      </c>
      <c r="R9039" s="247">
        <f>IF(Q9039="","",SUMIFS(Txn[Signed Units],Txn[Key],J9039,Txn[Transaction Order],"&lt;="&amp;Q9039))</f>
      </c>
    </row>
    <row r="9040" spans="10:18" ht="15" customHeight="1" x14ac:dyDescent="0.15">
      <c r="J9040" s="246">
        <f>IF(OR(B9040="",C9040="",E9040=""),"",B9040&amp;":"&amp;C9040&amp;":"&amp;E9040)</f>
      </c>
      <c r="K9040" s="247">
        <f>IF(A9040="","",A9040*D9040)</f>
      </c>
      <c r="L9040" s="246">
        <f>IF(A9040="","",IF(OR(A9040=1,A9040=0),H9040,0))</f>
      </c>
      <c r="M9040" s="246">
        <f>IF(A9040="","",IF(A9040=-1,H9040,0))</f>
      </c>
      <c r="N9040">
        <f>IF(J9040="","",IF(E9040="SGD",1,IF(E9040="USD",Settings!$B$22,IF(E9040="HKD",Settings!$B$23,1))))</f>
      </c>
      <c r="O9040">
        <f>IF(OR(B9040="",C9040="",E9040=""),0,(IF(A9040=-1,H9040,0)-IF(OR(A9040=1,A9040=0),H9040,0)+IF(A9040=2,H9040,0))*IF(E9040="SGD",1,IF(E9040="USD",Settings!$B$22,IF(E9040="HKD",Settings!$B$23,1))))</f>
        <v>0</v>
      </c>
      <c r="P9040">
        <f>IF(OR(B9040="",C9040="",E9040=""),0,IF(A9040=2,H9040*IF(E9040="SGD",1,IF(E9040="USD",Settings!$B$22,IF(E9040="HKD",Settings!$B$23,1))),0))</f>
        <v>0</v>
      </c>
      <c r="Q9040" s="312">
        <f>IF(OR(J9040="",G9040=""),"",G9040+ROW()/1000000)</f>
      </c>
      <c r="R9040" s="247">
        <f>IF(Q9040="","",SUMIFS(Txn[Signed Units],Txn[Key],J9040,Txn[Transaction Order],"&lt;="&amp;Q9040))</f>
      </c>
    </row>
    <row r="9041" spans="10:18" ht="15" customHeight="1" x14ac:dyDescent="0.15">
      <c r="J9041" s="246">
        <f>IF(OR(B9041="",C9041="",E9041=""),"",B9041&amp;":"&amp;C9041&amp;":"&amp;E9041)</f>
      </c>
      <c r="K9041" s="247">
        <f>IF(A9041="","",A9041*D9041)</f>
      </c>
      <c r="L9041" s="246">
        <f>IF(A9041="","",IF(OR(A9041=1,A9041=0),H9041,0))</f>
      </c>
      <c r="M9041" s="246">
        <f>IF(A9041="","",IF(A9041=-1,H9041,0))</f>
      </c>
      <c r="N9041">
        <f>IF(J9041="","",IF(E9041="SGD",1,IF(E9041="USD",Settings!$B$22,IF(E9041="HKD",Settings!$B$23,1))))</f>
      </c>
      <c r="O9041">
        <f>IF(OR(B9041="",C9041="",E9041=""),0,(IF(A9041=-1,H9041,0)-IF(OR(A9041=1,A9041=0),H9041,0)+IF(A9041=2,H9041,0))*IF(E9041="SGD",1,IF(E9041="USD",Settings!$B$22,IF(E9041="HKD",Settings!$B$23,1))))</f>
        <v>0</v>
      </c>
      <c r="P9041">
        <f>IF(OR(B9041="",C9041="",E9041=""),0,IF(A9041=2,H9041*IF(E9041="SGD",1,IF(E9041="USD",Settings!$B$22,IF(E9041="HKD",Settings!$B$23,1))),0))</f>
        <v>0</v>
      </c>
      <c r="Q9041" s="312">
        <f>IF(OR(J9041="",G9041=""),"",G9041+ROW()/1000000)</f>
      </c>
      <c r="R9041" s="247">
        <f>IF(Q9041="","",SUMIFS(Txn[Signed Units],Txn[Key],J9041,Txn[Transaction Order],"&lt;="&amp;Q9041))</f>
      </c>
    </row>
    <row r="9042" spans="10:18" ht="15" customHeight="1" x14ac:dyDescent="0.15">
      <c r="J9042" s="246">
        <f>IF(OR(B9042="",C9042="",E9042=""),"",B9042&amp;":"&amp;C9042&amp;":"&amp;E9042)</f>
      </c>
      <c r="K9042" s="247">
        <f>IF(A9042="","",A9042*D9042)</f>
      </c>
      <c r="L9042" s="246">
        <f>IF(A9042="","",IF(OR(A9042=1,A9042=0),H9042,0))</f>
      </c>
      <c r="M9042" s="246">
        <f>IF(A9042="","",IF(A9042=-1,H9042,0))</f>
      </c>
      <c r="N9042">
        <f>IF(J9042="","",IF(E9042="SGD",1,IF(E9042="USD",Settings!$B$22,IF(E9042="HKD",Settings!$B$23,1))))</f>
      </c>
      <c r="O9042">
        <f>IF(OR(B9042="",C9042="",E9042=""),0,(IF(A9042=-1,H9042,0)-IF(OR(A9042=1,A9042=0),H9042,0)+IF(A9042=2,H9042,0))*IF(E9042="SGD",1,IF(E9042="USD",Settings!$B$22,IF(E9042="HKD",Settings!$B$23,1))))</f>
        <v>0</v>
      </c>
      <c r="P9042">
        <f>IF(OR(B9042="",C9042="",E9042=""),0,IF(A9042=2,H9042*IF(E9042="SGD",1,IF(E9042="USD",Settings!$B$22,IF(E9042="HKD",Settings!$B$23,1))),0))</f>
        <v>0</v>
      </c>
      <c r="Q9042" s="312">
        <f>IF(OR(J9042="",G9042=""),"",G9042+ROW()/1000000)</f>
      </c>
      <c r="R9042" s="247">
        <f>IF(Q9042="","",SUMIFS(Txn[Signed Units],Txn[Key],J9042,Txn[Transaction Order],"&lt;="&amp;Q9042))</f>
      </c>
    </row>
    <row r="9043" spans="10:18" ht="15" customHeight="1" x14ac:dyDescent="0.15">
      <c r="J9043" s="246">
        <f>IF(OR(B9043="",C9043="",E9043=""),"",B9043&amp;":"&amp;C9043&amp;":"&amp;E9043)</f>
      </c>
      <c r="K9043" s="247">
        <f>IF(A9043="","",A9043*D9043)</f>
      </c>
      <c r="L9043" s="246">
        <f>IF(A9043="","",IF(OR(A9043=1,A9043=0),H9043,0))</f>
      </c>
      <c r="M9043" s="246">
        <f>IF(A9043="","",IF(A9043=-1,H9043,0))</f>
      </c>
      <c r="N9043">
        <f>IF(J9043="","",IF(E9043="SGD",1,IF(E9043="USD",Settings!$B$22,IF(E9043="HKD",Settings!$B$23,1))))</f>
      </c>
      <c r="O9043">
        <f>IF(OR(B9043="",C9043="",E9043=""),0,(IF(A9043=-1,H9043,0)-IF(OR(A9043=1,A9043=0),H9043,0)+IF(A9043=2,H9043,0))*IF(E9043="SGD",1,IF(E9043="USD",Settings!$B$22,IF(E9043="HKD",Settings!$B$23,1))))</f>
        <v>0</v>
      </c>
      <c r="P9043">
        <f>IF(OR(B9043="",C9043="",E9043=""),0,IF(A9043=2,H9043*IF(E9043="SGD",1,IF(E9043="USD",Settings!$B$22,IF(E9043="HKD",Settings!$B$23,1))),0))</f>
        <v>0</v>
      </c>
      <c r="Q9043" s="312">
        <f>IF(OR(J9043="",G9043=""),"",G9043+ROW()/1000000)</f>
      </c>
      <c r="R9043" s="247">
        <f>IF(Q9043="","",SUMIFS(Txn[Signed Units],Txn[Key],J9043,Txn[Transaction Order],"&lt;="&amp;Q9043))</f>
      </c>
    </row>
    <row r="9044" spans="10:18" ht="15" customHeight="1" x14ac:dyDescent="0.15">
      <c r="J9044" s="246">
        <f>IF(OR(B9044="",C9044="",E9044=""),"",B9044&amp;":"&amp;C9044&amp;":"&amp;E9044)</f>
      </c>
      <c r="K9044" s="247">
        <f>IF(A9044="","",A9044*D9044)</f>
      </c>
      <c r="L9044" s="246">
        <f>IF(A9044="","",IF(OR(A9044=1,A9044=0),H9044,0))</f>
      </c>
      <c r="M9044" s="246">
        <f>IF(A9044="","",IF(A9044=-1,H9044,0))</f>
      </c>
      <c r="N9044">
        <f>IF(J9044="","",IF(E9044="SGD",1,IF(E9044="USD",Settings!$B$22,IF(E9044="HKD",Settings!$B$23,1))))</f>
      </c>
      <c r="O9044">
        <f>IF(OR(B9044="",C9044="",E9044=""),0,(IF(A9044=-1,H9044,0)-IF(OR(A9044=1,A9044=0),H9044,0)+IF(A9044=2,H9044,0))*IF(E9044="SGD",1,IF(E9044="USD",Settings!$B$22,IF(E9044="HKD",Settings!$B$23,1))))</f>
        <v>0</v>
      </c>
      <c r="P9044">
        <f>IF(OR(B9044="",C9044="",E9044=""),0,IF(A9044=2,H9044*IF(E9044="SGD",1,IF(E9044="USD",Settings!$B$22,IF(E9044="HKD",Settings!$B$23,1))),0))</f>
        <v>0</v>
      </c>
      <c r="Q9044" s="312">
        <f>IF(OR(J9044="",G9044=""),"",G9044+ROW()/1000000)</f>
      </c>
      <c r="R9044" s="247">
        <f>IF(Q9044="","",SUMIFS(Txn[Signed Units],Txn[Key],J9044,Txn[Transaction Order],"&lt;="&amp;Q9044))</f>
      </c>
    </row>
    <row r="9045" spans="10:18" ht="15" customHeight="1" x14ac:dyDescent="0.15">
      <c r="J9045" s="246">
        <f>IF(OR(B9045="",C9045="",E9045=""),"",B9045&amp;":"&amp;C9045&amp;":"&amp;E9045)</f>
      </c>
      <c r="K9045" s="247">
        <f>IF(A9045="","",A9045*D9045)</f>
      </c>
      <c r="L9045" s="246">
        <f>IF(A9045="","",IF(OR(A9045=1,A9045=0),H9045,0))</f>
      </c>
      <c r="M9045" s="246">
        <f>IF(A9045="","",IF(A9045=-1,H9045,0))</f>
      </c>
      <c r="N9045">
        <f>IF(J9045="","",IF(E9045="SGD",1,IF(E9045="USD",Settings!$B$22,IF(E9045="HKD",Settings!$B$23,1))))</f>
      </c>
      <c r="O9045">
        <f>IF(OR(B9045="",C9045="",E9045=""),0,(IF(A9045=-1,H9045,0)-IF(OR(A9045=1,A9045=0),H9045,0)+IF(A9045=2,H9045,0))*IF(E9045="SGD",1,IF(E9045="USD",Settings!$B$22,IF(E9045="HKD",Settings!$B$23,1))))</f>
        <v>0</v>
      </c>
      <c r="P9045">
        <f>IF(OR(B9045="",C9045="",E9045=""),0,IF(A9045=2,H9045*IF(E9045="SGD",1,IF(E9045="USD",Settings!$B$22,IF(E9045="HKD",Settings!$B$23,1))),0))</f>
        <v>0</v>
      </c>
      <c r="Q9045" s="312">
        <f>IF(OR(J9045="",G9045=""),"",G9045+ROW()/1000000)</f>
      </c>
      <c r="R9045" s="247">
        <f>IF(Q9045="","",SUMIFS(Txn[Signed Units],Txn[Key],J9045,Txn[Transaction Order],"&lt;="&amp;Q9045))</f>
      </c>
    </row>
    <row r="9046" spans="10:18" ht="15" customHeight="1" x14ac:dyDescent="0.15">
      <c r="J9046" s="246">
        <f>IF(OR(B9046="",C9046="",E9046=""),"",B9046&amp;":"&amp;C9046&amp;":"&amp;E9046)</f>
      </c>
      <c r="K9046" s="247">
        <f>IF(A9046="","",A9046*D9046)</f>
      </c>
      <c r="L9046" s="246">
        <f>IF(A9046="","",IF(OR(A9046=1,A9046=0),H9046,0))</f>
      </c>
      <c r="M9046" s="246">
        <f>IF(A9046="","",IF(A9046=-1,H9046,0))</f>
      </c>
      <c r="N9046">
        <f>IF(J9046="","",IF(E9046="SGD",1,IF(E9046="USD",Settings!$B$22,IF(E9046="HKD",Settings!$B$23,1))))</f>
      </c>
      <c r="O9046">
        <f>IF(OR(B9046="",C9046="",E9046=""),0,(IF(A9046=-1,H9046,0)-IF(OR(A9046=1,A9046=0),H9046,0)+IF(A9046=2,H9046,0))*IF(E9046="SGD",1,IF(E9046="USD",Settings!$B$22,IF(E9046="HKD",Settings!$B$23,1))))</f>
        <v>0</v>
      </c>
      <c r="P9046">
        <f>IF(OR(B9046="",C9046="",E9046=""),0,IF(A9046=2,H9046*IF(E9046="SGD",1,IF(E9046="USD",Settings!$B$22,IF(E9046="HKD",Settings!$B$23,1))),0))</f>
        <v>0</v>
      </c>
      <c r="Q9046" s="312">
        <f>IF(OR(J9046="",G9046=""),"",G9046+ROW()/1000000)</f>
      </c>
      <c r="R9046" s="247">
        <f>IF(Q9046="","",SUMIFS(Txn[Signed Units],Txn[Key],J9046,Txn[Transaction Order],"&lt;="&amp;Q9046))</f>
      </c>
    </row>
    <row r="9047" spans="10:18" ht="15" customHeight="1" x14ac:dyDescent="0.15">
      <c r="J9047" s="246">
        <f>IF(OR(B9047="",C9047="",E9047=""),"",B9047&amp;":"&amp;C9047&amp;":"&amp;E9047)</f>
      </c>
      <c r="K9047" s="247">
        <f>IF(A9047="","",A9047*D9047)</f>
      </c>
      <c r="L9047" s="246">
        <f>IF(A9047="","",IF(OR(A9047=1,A9047=0),H9047,0))</f>
      </c>
      <c r="M9047" s="246">
        <f>IF(A9047="","",IF(A9047=-1,H9047,0))</f>
      </c>
      <c r="N9047">
        <f>IF(J9047="","",IF(E9047="SGD",1,IF(E9047="USD",Settings!$B$22,IF(E9047="HKD",Settings!$B$23,1))))</f>
      </c>
      <c r="O9047">
        <f>IF(OR(B9047="",C9047="",E9047=""),0,(IF(A9047=-1,H9047,0)-IF(OR(A9047=1,A9047=0),H9047,0)+IF(A9047=2,H9047,0))*IF(E9047="SGD",1,IF(E9047="USD",Settings!$B$22,IF(E9047="HKD",Settings!$B$23,1))))</f>
        <v>0</v>
      </c>
      <c r="P9047">
        <f>IF(OR(B9047="",C9047="",E9047=""),0,IF(A9047=2,H9047*IF(E9047="SGD",1,IF(E9047="USD",Settings!$B$22,IF(E9047="HKD",Settings!$B$23,1))),0))</f>
        <v>0</v>
      </c>
      <c r="Q9047" s="312">
        <f>IF(OR(J9047="",G9047=""),"",G9047+ROW()/1000000)</f>
      </c>
      <c r="R9047" s="247">
        <f>IF(Q9047="","",SUMIFS(Txn[Signed Units],Txn[Key],J9047,Txn[Transaction Order],"&lt;="&amp;Q9047))</f>
      </c>
    </row>
    <row r="9048" spans="10:18" ht="15" customHeight="1" x14ac:dyDescent="0.15">
      <c r="J9048" s="246">
        <f>IF(OR(B9048="",C9048="",E9048=""),"",B9048&amp;":"&amp;C9048&amp;":"&amp;E9048)</f>
      </c>
      <c r="K9048" s="247">
        <f>IF(A9048="","",A9048*D9048)</f>
      </c>
      <c r="L9048" s="246">
        <f>IF(A9048="","",IF(OR(A9048=1,A9048=0),H9048,0))</f>
      </c>
      <c r="M9048" s="246">
        <f>IF(A9048="","",IF(A9048=-1,H9048,0))</f>
      </c>
      <c r="N9048">
        <f>IF(J9048="","",IF(E9048="SGD",1,IF(E9048="USD",Settings!$B$22,IF(E9048="HKD",Settings!$B$23,1))))</f>
      </c>
      <c r="O9048">
        <f>IF(OR(B9048="",C9048="",E9048=""),0,(IF(A9048=-1,H9048,0)-IF(OR(A9048=1,A9048=0),H9048,0)+IF(A9048=2,H9048,0))*IF(E9048="SGD",1,IF(E9048="USD",Settings!$B$22,IF(E9048="HKD",Settings!$B$23,1))))</f>
        <v>0</v>
      </c>
      <c r="P9048">
        <f>IF(OR(B9048="",C9048="",E9048=""),0,IF(A9048=2,H9048*IF(E9048="SGD",1,IF(E9048="USD",Settings!$B$22,IF(E9048="HKD",Settings!$B$23,1))),0))</f>
        <v>0</v>
      </c>
      <c r="Q9048" s="312">
        <f>IF(OR(J9048="",G9048=""),"",G9048+ROW()/1000000)</f>
      </c>
      <c r="R9048" s="247">
        <f>IF(Q9048="","",SUMIFS(Txn[Signed Units],Txn[Key],J9048,Txn[Transaction Order],"&lt;="&amp;Q9048))</f>
      </c>
    </row>
    <row r="9049" spans="10:18" ht="15" customHeight="1" x14ac:dyDescent="0.15">
      <c r="J9049" s="246">
        <f>IF(OR(B9049="",C9049="",E9049=""),"",B9049&amp;":"&amp;C9049&amp;":"&amp;E9049)</f>
      </c>
      <c r="K9049" s="247">
        <f>IF(A9049="","",A9049*D9049)</f>
      </c>
      <c r="L9049" s="246">
        <f>IF(A9049="","",IF(OR(A9049=1,A9049=0),H9049,0))</f>
      </c>
      <c r="M9049" s="246">
        <f>IF(A9049="","",IF(A9049=-1,H9049,0))</f>
      </c>
      <c r="N9049">
        <f>IF(J9049="","",IF(E9049="SGD",1,IF(E9049="USD",Settings!$B$22,IF(E9049="HKD",Settings!$B$23,1))))</f>
      </c>
      <c r="O9049">
        <f>IF(OR(B9049="",C9049="",E9049=""),0,(IF(A9049=-1,H9049,0)-IF(OR(A9049=1,A9049=0),H9049,0)+IF(A9049=2,H9049,0))*IF(E9049="SGD",1,IF(E9049="USD",Settings!$B$22,IF(E9049="HKD",Settings!$B$23,1))))</f>
        <v>0</v>
      </c>
      <c r="P9049">
        <f>IF(OR(B9049="",C9049="",E9049=""),0,IF(A9049=2,H9049*IF(E9049="SGD",1,IF(E9049="USD",Settings!$B$22,IF(E9049="HKD",Settings!$B$23,1))),0))</f>
        <v>0</v>
      </c>
      <c r="Q9049" s="312">
        <f>IF(OR(J9049="",G9049=""),"",G9049+ROW()/1000000)</f>
      </c>
      <c r="R9049" s="247">
        <f>IF(Q9049="","",SUMIFS(Txn[Signed Units],Txn[Key],J9049,Txn[Transaction Order],"&lt;="&amp;Q9049))</f>
      </c>
    </row>
    <row r="9050" spans="10:18" ht="15" customHeight="1" x14ac:dyDescent="0.15">
      <c r="J9050" s="246">
        <f>IF(OR(B9050="",C9050="",E9050=""),"",B9050&amp;":"&amp;C9050&amp;":"&amp;E9050)</f>
      </c>
      <c r="K9050" s="247">
        <f>IF(A9050="","",A9050*D9050)</f>
      </c>
      <c r="L9050" s="246">
        <f>IF(A9050="","",IF(OR(A9050=1,A9050=0),H9050,0))</f>
      </c>
      <c r="M9050" s="246">
        <f>IF(A9050="","",IF(A9050=-1,H9050,0))</f>
      </c>
      <c r="N9050">
        <f>IF(J9050="","",IF(E9050="SGD",1,IF(E9050="USD",Settings!$B$22,IF(E9050="HKD",Settings!$B$23,1))))</f>
      </c>
      <c r="O9050">
        <f>IF(OR(B9050="",C9050="",E9050=""),0,(IF(A9050=-1,H9050,0)-IF(OR(A9050=1,A9050=0),H9050,0)+IF(A9050=2,H9050,0))*IF(E9050="SGD",1,IF(E9050="USD",Settings!$B$22,IF(E9050="HKD",Settings!$B$23,1))))</f>
        <v>0</v>
      </c>
      <c r="P9050">
        <f>IF(OR(B9050="",C9050="",E9050=""),0,IF(A9050=2,H9050*IF(E9050="SGD",1,IF(E9050="USD",Settings!$B$22,IF(E9050="HKD",Settings!$B$23,1))),0))</f>
        <v>0</v>
      </c>
      <c r="Q9050" s="312">
        <f>IF(OR(J9050="",G9050=""),"",G9050+ROW()/1000000)</f>
      </c>
      <c r="R9050" s="247">
        <f>IF(Q9050="","",SUMIFS(Txn[Signed Units],Txn[Key],J9050,Txn[Transaction Order],"&lt;="&amp;Q9050))</f>
      </c>
    </row>
    <row r="9051" spans="10:18" ht="15" customHeight="1" x14ac:dyDescent="0.15">
      <c r="J9051" s="246">
        <f>IF(OR(B9051="",C9051="",E9051=""),"",B9051&amp;":"&amp;C9051&amp;":"&amp;E9051)</f>
      </c>
      <c r="K9051" s="247">
        <f>IF(A9051="","",A9051*D9051)</f>
      </c>
      <c r="L9051" s="246">
        <f>IF(A9051="","",IF(OR(A9051=1,A9051=0),H9051,0))</f>
      </c>
      <c r="M9051" s="246">
        <f>IF(A9051="","",IF(A9051=-1,H9051,0))</f>
      </c>
      <c r="N9051">
        <f>IF(J9051="","",IF(E9051="SGD",1,IF(E9051="USD",Settings!$B$22,IF(E9051="HKD",Settings!$B$23,1))))</f>
      </c>
      <c r="O9051">
        <f>IF(OR(B9051="",C9051="",E9051=""),0,(IF(A9051=-1,H9051,0)-IF(OR(A9051=1,A9051=0),H9051,0)+IF(A9051=2,H9051,0))*IF(E9051="SGD",1,IF(E9051="USD",Settings!$B$22,IF(E9051="HKD",Settings!$B$23,1))))</f>
        <v>0</v>
      </c>
      <c r="P9051">
        <f>IF(OR(B9051="",C9051="",E9051=""),0,IF(A9051=2,H9051*IF(E9051="SGD",1,IF(E9051="USD",Settings!$B$22,IF(E9051="HKD",Settings!$B$23,1))),0))</f>
        <v>0</v>
      </c>
      <c r="Q9051" s="312">
        <f>IF(OR(J9051="",G9051=""),"",G9051+ROW()/1000000)</f>
      </c>
      <c r="R9051" s="247">
        <f>IF(Q9051="","",SUMIFS(Txn[Signed Units],Txn[Key],J9051,Txn[Transaction Order],"&lt;="&amp;Q9051))</f>
      </c>
    </row>
    <row r="9052" spans="10:18" ht="15" customHeight="1" x14ac:dyDescent="0.15">
      <c r="J9052" s="246">
        <f>IF(OR(B9052="",C9052="",E9052=""),"",B9052&amp;":"&amp;C9052&amp;":"&amp;E9052)</f>
      </c>
      <c r="K9052" s="247">
        <f>IF(A9052="","",A9052*D9052)</f>
      </c>
      <c r="L9052" s="246">
        <f>IF(A9052="","",IF(OR(A9052=1,A9052=0),H9052,0))</f>
      </c>
      <c r="M9052" s="246">
        <f>IF(A9052="","",IF(A9052=-1,H9052,0))</f>
      </c>
      <c r="N9052">
        <f>IF(J9052="","",IF(E9052="SGD",1,IF(E9052="USD",Settings!$B$22,IF(E9052="HKD",Settings!$B$23,1))))</f>
      </c>
      <c r="O9052">
        <f>IF(OR(B9052="",C9052="",E9052=""),0,(IF(A9052=-1,H9052,0)-IF(OR(A9052=1,A9052=0),H9052,0)+IF(A9052=2,H9052,0))*IF(E9052="SGD",1,IF(E9052="USD",Settings!$B$22,IF(E9052="HKD",Settings!$B$23,1))))</f>
        <v>0</v>
      </c>
      <c r="P9052">
        <f>IF(OR(B9052="",C9052="",E9052=""),0,IF(A9052=2,H9052*IF(E9052="SGD",1,IF(E9052="USD",Settings!$B$22,IF(E9052="HKD",Settings!$B$23,1))),0))</f>
        <v>0</v>
      </c>
      <c r="Q9052" s="312">
        <f>IF(OR(J9052="",G9052=""),"",G9052+ROW()/1000000)</f>
      </c>
      <c r="R9052" s="247">
        <f>IF(Q9052="","",SUMIFS(Txn[Signed Units],Txn[Key],J9052,Txn[Transaction Order],"&lt;="&amp;Q9052))</f>
      </c>
    </row>
    <row r="9053" spans="10:18" ht="15" customHeight="1" x14ac:dyDescent="0.15">
      <c r="J9053" s="246">
        <f>IF(OR(B9053="",C9053="",E9053=""),"",B9053&amp;":"&amp;C9053&amp;":"&amp;E9053)</f>
      </c>
      <c r="K9053" s="247">
        <f>IF(A9053="","",A9053*D9053)</f>
      </c>
      <c r="L9053" s="246">
        <f>IF(A9053="","",IF(OR(A9053=1,A9053=0),H9053,0))</f>
      </c>
      <c r="M9053" s="246">
        <f>IF(A9053="","",IF(A9053=-1,H9053,0))</f>
      </c>
      <c r="N9053">
        <f>IF(J9053="","",IF(E9053="SGD",1,IF(E9053="USD",Settings!$B$22,IF(E9053="HKD",Settings!$B$23,1))))</f>
      </c>
      <c r="O9053">
        <f>IF(OR(B9053="",C9053="",E9053=""),0,(IF(A9053=-1,H9053,0)-IF(OR(A9053=1,A9053=0),H9053,0)+IF(A9053=2,H9053,0))*IF(E9053="SGD",1,IF(E9053="USD",Settings!$B$22,IF(E9053="HKD",Settings!$B$23,1))))</f>
        <v>0</v>
      </c>
      <c r="P9053">
        <f>IF(OR(B9053="",C9053="",E9053=""),0,IF(A9053=2,H9053*IF(E9053="SGD",1,IF(E9053="USD",Settings!$B$22,IF(E9053="HKD",Settings!$B$23,1))),0))</f>
        <v>0</v>
      </c>
      <c r="Q9053" s="312">
        <f>IF(OR(J9053="",G9053=""),"",G9053+ROW()/1000000)</f>
      </c>
      <c r="R9053" s="247">
        <f>IF(Q9053="","",SUMIFS(Txn[Signed Units],Txn[Key],J9053,Txn[Transaction Order],"&lt;="&amp;Q9053))</f>
      </c>
    </row>
    <row r="9054" spans="10:18" ht="15" customHeight="1" x14ac:dyDescent="0.15">
      <c r="J9054" s="246">
        <f>IF(OR(B9054="",C9054="",E9054=""),"",B9054&amp;":"&amp;C9054&amp;":"&amp;E9054)</f>
      </c>
      <c r="K9054" s="247">
        <f>IF(A9054="","",A9054*D9054)</f>
      </c>
      <c r="L9054" s="246">
        <f>IF(A9054="","",IF(OR(A9054=1,A9054=0),H9054,0))</f>
      </c>
      <c r="M9054" s="246">
        <f>IF(A9054="","",IF(A9054=-1,H9054,0))</f>
      </c>
      <c r="N9054">
        <f>IF(J9054="","",IF(E9054="SGD",1,IF(E9054="USD",Settings!$B$22,IF(E9054="HKD",Settings!$B$23,1))))</f>
      </c>
      <c r="O9054">
        <f>IF(OR(B9054="",C9054="",E9054=""),0,(IF(A9054=-1,H9054,0)-IF(OR(A9054=1,A9054=0),H9054,0)+IF(A9054=2,H9054,0))*IF(E9054="SGD",1,IF(E9054="USD",Settings!$B$22,IF(E9054="HKD",Settings!$B$23,1))))</f>
        <v>0</v>
      </c>
      <c r="P9054">
        <f>IF(OR(B9054="",C9054="",E9054=""),0,IF(A9054=2,H9054*IF(E9054="SGD",1,IF(E9054="USD",Settings!$B$22,IF(E9054="HKD",Settings!$B$23,1))),0))</f>
        <v>0</v>
      </c>
      <c r="Q9054" s="312">
        <f>IF(OR(J9054="",G9054=""),"",G9054+ROW()/1000000)</f>
      </c>
      <c r="R9054" s="247">
        <f>IF(Q9054="","",SUMIFS(Txn[Signed Units],Txn[Key],J9054,Txn[Transaction Order],"&lt;="&amp;Q9054))</f>
      </c>
    </row>
    <row r="9055" spans="10:18" ht="15" customHeight="1" x14ac:dyDescent="0.15">
      <c r="J9055" s="246">
        <f>IF(OR(B9055="",C9055="",E9055=""),"",B9055&amp;":"&amp;C9055&amp;":"&amp;E9055)</f>
      </c>
      <c r="K9055" s="247">
        <f>IF(A9055="","",A9055*D9055)</f>
      </c>
      <c r="L9055" s="246">
        <f>IF(A9055="","",IF(OR(A9055=1,A9055=0),H9055,0))</f>
      </c>
      <c r="M9055" s="246">
        <f>IF(A9055="","",IF(A9055=-1,H9055,0))</f>
      </c>
      <c r="N9055">
        <f>IF(J9055="","",IF(E9055="SGD",1,IF(E9055="USD",Settings!$B$22,IF(E9055="HKD",Settings!$B$23,1))))</f>
      </c>
      <c r="O9055">
        <f>IF(OR(B9055="",C9055="",E9055=""),0,(IF(A9055=-1,H9055,0)-IF(OR(A9055=1,A9055=0),H9055,0)+IF(A9055=2,H9055,0))*IF(E9055="SGD",1,IF(E9055="USD",Settings!$B$22,IF(E9055="HKD",Settings!$B$23,1))))</f>
        <v>0</v>
      </c>
      <c r="P9055">
        <f>IF(OR(B9055="",C9055="",E9055=""),0,IF(A9055=2,H9055*IF(E9055="SGD",1,IF(E9055="USD",Settings!$B$22,IF(E9055="HKD",Settings!$B$23,1))),0))</f>
        <v>0</v>
      </c>
      <c r="Q9055" s="312">
        <f>IF(OR(J9055="",G9055=""),"",G9055+ROW()/1000000)</f>
      </c>
      <c r="R9055" s="247">
        <f>IF(Q9055="","",SUMIFS(Txn[Signed Units],Txn[Key],J9055,Txn[Transaction Order],"&lt;="&amp;Q9055))</f>
      </c>
    </row>
    <row r="9056" spans="10:18" ht="15" customHeight="1" x14ac:dyDescent="0.15">
      <c r="J9056" s="246">
        <f>IF(OR(B9056="",C9056="",E9056=""),"",B9056&amp;":"&amp;C9056&amp;":"&amp;E9056)</f>
      </c>
      <c r="K9056" s="247">
        <f>IF(A9056="","",A9056*D9056)</f>
      </c>
      <c r="L9056" s="246">
        <f>IF(A9056="","",IF(OR(A9056=1,A9056=0),H9056,0))</f>
      </c>
      <c r="M9056" s="246">
        <f>IF(A9056="","",IF(A9056=-1,H9056,0))</f>
      </c>
      <c r="N9056">
        <f>IF(J9056="","",IF(E9056="SGD",1,IF(E9056="USD",Settings!$B$22,IF(E9056="HKD",Settings!$B$23,1))))</f>
      </c>
      <c r="O9056">
        <f>IF(OR(B9056="",C9056="",E9056=""),0,(IF(A9056=-1,H9056,0)-IF(OR(A9056=1,A9056=0),H9056,0)+IF(A9056=2,H9056,0))*IF(E9056="SGD",1,IF(E9056="USD",Settings!$B$22,IF(E9056="HKD",Settings!$B$23,1))))</f>
        <v>0</v>
      </c>
      <c r="P9056">
        <f>IF(OR(B9056="",C9056="",E9056=""),0,IF(A9056=2,H9056*IF(E9056="SGD",1,IF(E9056="USD",Settings!$B$22,IF(E9056="HKD",Settings!$B$23,1))),0))</f>
        <v>0</v>
      </c>
      <c r="Q9056" s="312">
        <f>IF(OR(J9056="",G9056=""),"",G9056+ROW()/1000000)</f>
      </c>
      <c r="R9056" s="247">
        <f>IF(Q9056="","",SUMIFS(Txn[Signed Units],Txn[Key],J9056,Txn[Transaction Order],"&lt;="&amp;Q9056))</f>
      </c>
    </row>
    <row r="9057" spans="10:18" ht="15" customHeight="1" x14ac:dyDescent="0.15">
      <c r="J9057" s="246">
        <f>IF(OR(B9057="",C9057="",E9057=""),"",B9057&amp;":"&amp;C9057&amp;":"&amp;E9057)</f>
      </c>
      <c r="K9057" s="247">
        <f>IF(A9057="","",A9057*D9057)</f>
      </c>
      <c r="L9057" s="246">
        <f>IF(A9057="","",IF(OR(A9057=1,A9057=0),H9057,0))</f>
      </c>
      <c r="M9057" s="246">
        <f>IF(A9057="","",IF(A9057=-1,H9057,0))</f>
      </c>
      <c r="N9057">
        <f>IF(J9057="","",IF(E9057="SGD",1,IF(E9057="USD",Settings!$B$22,IF(E9057="HKD",Settings!$B$23,1))))</f>
      </c>
      <c r="O9057">
        <f>IF(OR(B9057="",C9057="",E9057=""),0,(IF(A9057=-1,H9057,0)-IF(OR(A9057=1,A9057=0),H9057,0)+IF(A9057=2,H9057,0))*IF(E9057="SGD",1,IF(E9057="USD",Settings!$B$22,IF(E9057="HKD",Settings!$B$23,1))))</f>
        <v>0</v>
      </c>
      <c r="P9057">
        <f>IF(OR(B9057="",C9057="",E9057=""),0,IF(A9057=2,H9057*IF(E9057="SGD",1,IF(E9057="USD",Settings!$B$22,IF(E9057="HKD",Settings!$B$23,1))),0))</f>
        <v>0</v>
      </c>
      <c r="Q9057" s="312">
        <f>IF(OR(J9057="",G9057=""),"",G9057+ROW()/1000000)</f>
      </c>
      <c r="R9057" s="247">
        <f>IF(Q9057="","",SUMIFS(Txn[Signed Units],Txn[Key],J9057,Txn[Transaction Order],"&lt;="&amp;Q9057))</f>
      </c>
    </row>
    <row r="9058" spans="10:18" ht="15" customHeight="1" x14ac:dyDescent="0.15">
      <c r="J9058" s="246">
        <f>IF(OR(B9058="",C9058="",E9058=""),"",B9058&amp;":"&amp;C9058&amp;":"&amp;E9058)</f>
      </c>
      <c r="K9058" s="247">
        <f>IF(A9058="","",A9058*D9058)</f>
      </c>
      <c r="L9058" s="246">
        <f>IF(A9058="","",IF(OR(A9058=1,A9058=0),H9058,0))</f>
      </c>
      <c r="M9058" s="246">
        <f>IF(A9058="","",IF(A9058=-1,H9058,0))</f>
      </c>
      <c r="N9058">
        <f>IF(J9058="","",IF(E9058="SGD",1,IF(E9058="USD",Settings!$B$22,IF(E9058="HKD",Settings!$B$23,1))))</f>
      </c>
      <c r="O9058">
        <f>IF(OR(B9058="",C9058="",E9058=""),0,(IF(A9058=-1,H9058,0)-IF(OR(A9058=1,A9058=0),H9058,0)+IF(A9058=2,H9058,0))*IF(E9058="SGD",1,IF(E9058="USD",Settings!$B$22,IF(E9058="HKD",Settings!$B$23,1))))</f>
        <v>0</v>
      </c>
      <c r="P9058">
        <f>IF(OR(B9058="",C9058="",E9058=""),0,IF(A9058=2,H9058*IF(E9058="SGD",1,IF(E9058="USD",Settings!$B$22,IF(E9058="HKD",Settings!$B$23,1))),0))</f>
        <v>0</v>
      </c>
      <c r="Q9058" s="312">
        <f>IF(OR(J9058="",G9058=""),"",G9058+ROW()/1000000)</f>
      </c>
      <c r="R9058" s="247">
        <f>IF(Q9058="","",SUMIFS(Txn[Signed Units],Txn[Key],J9058,Txn[Transaction Order],"&lt;="&amp;Q9058))</f>
      </c>
    </row>
    <row r="9059" spans="10:18" ht="15" customHeight="1" x14ac:dyDescent="0.15">
      <c r="J9059" s="246">
        <f>IF(OR(B9059="",C9059="",E9059=""),"",B9059&amp;":"&amp;C9059&amp;":"&amp;E9059)</f>
      </c>
      <c r="K9059" s="247">
        <f>IF(A9059="","",A9059*D9059)</f>
      </c>
      <c r="L9059" s="246">
        <f>IF(A9059="","",IF(OR(A9059=1,A9059=0),H9059,0))</f>
      </c>
      <c r="M9059" s="246">
        <f>IF(A9059="","",IF(A9059=-1,H9059,0))</f>
      </c>
      <c r="N9059">
        <f>IF(J9059="","",IF(E9059="SGD",1,IF(E9059="USD",Settings!$B$22,IF(E9059="HKD",Settings!$B$23,1))))</f>
      </c>
      <c r="O9059">
        <f>IF(OR(B9059="",C9059="",E9059=""),0,(IF(A9059=-1,H9059,0)-IF(OR(A9059=1,A9059=0),H9059,0)+IF(A9059=2,H9059,0))*IF(E9059="SGD",1,IF(E9059="USD",Settings!$B$22,IF(E9059="HKD",Settings!$B$23,1))))</f>
        <v>0</v>
      </c>
      <c r="P9059">
        <f>IF(OR(B9059="",C9059="",E9059=""),0,IF(A9059=2,H9059*IF(E9059="SGD",1,IF(E9059="USD",Settings!$B$22,IF(E9059="HKD",Settings!$B$23,1))),0))</f>
        <v>0</v>
      </c>
      <c r="Q9059" s="312">
        <f>IF(OR(J9059="",G9059=""),"",G9059+ROW()/1000000)</f>
      </c>
      <c r="R9059" s="247">
        <f>IF(Q9059="","",SUMIFS(Txn[Signed Units],Txn[Key],J9059,Txn[Transaction Order],"&lt;="&amp;Q9059))</f>
      </c>
    </row>
    <row r="9060" spans="10:18" ht="15" customHeight="1" x14ac:dyDescent="0.15">
      <c r="J9060" s="246">
        <f>IF(OR(B9060="",C9060="",E9060=""),"",B9060&amp;":"&amp;C9060&amp;":"&amp;E9060)</f>
      </c>
      <c r="K9060" s="247">
        <f>IF(A9060="","",A9060*D9060)</f>
      </c>
      <c r="L9060" s="246">
        <f>IF(A9060="","",IF(OR(A9060=1,A9060=0),H9060,0))</f>
      </c>
      <c r="M9060" s="246">
        <f>IF(A9060="","",IF(A9060=-1,H9060,0))</f>
      </c>
      <c r="N9060">
        <f>IF(J9060="","",IF(E9060="SGD",1,IF(E9060="USD",Settings!$B$22,IF(E9060="HKD",Settings!$B$23,1))))</f>
      </c>
      <c r="O9060">
        <f>IF(OR(B9060="",C9060="",E9060=""),0,(IF(A9060=-1,H9060,0)-IF(OR(A9060=1,A9060=0),H9060,0)+IF(A9060=2,H9060,0))*IF(E9060="SGD",1,IF(E9060="USD",Settings!$B$22,IF(E9060="HKD",Settings!$B$23,1))))</f>
        <v>0</v>
      </c>
      <c r="P9060">
        <f>IF(OR(B9060="",C9060="",E9060=""),0,IF(A9060=2,H9060*IF(E9060="SGD",1,IF(E9060="USD",Settings!$B$22,IF(E9060="HKD",Settings!$B$23,1))),0))</f>
        <v>0</v>
      </c>
      <c r="Q9060" s="312">
        <f>IF(OR(J9060="",G9060=""),"",G9060+ROW()/1000000)</f>
      </c>
      <c r="R9060" s="247">
        <f>IF(Q9060="","",SUMIFS(Txn[Signed Units],Txn[Key],J9060,Txn[Transaction Order],"&lt;="&amp;Q9060))</f>
      </c>
    </row>
    <row r="9061" spans="10:18" ht="15" customHeight="1" x14ac:dyDescent="0.15">
      <c r="J9061" s="246">
        <f>IF(OR(B9061="",C9061="",E9061=""),"",B9061&amp;":"&amp;C9061&amp;":"&amp;E9061)</f>
      </c>
      <c r="K9061" s="247">
        <f>IF(A9061="","",A9061*D9061)</f>
      </c>
      <c r="L9061" s="246">
        <f>IF(A9061="","",IF(OR(A9061=1,A9061=0),H9061,0))</f>
      </c>
      <c r="M9061" s="246">
        <f>IF(A9061="","",IF(A9061=-1,H9061,0))</f>
      </c>
      <c r="N9061">
        <f>IF(J9061="","",IF(E9061="SGD",1,IF(E9061="USD",Settings!$B$22,IF(E9061="HKD",Settings!$B$23,1))))</f>
      </c>
      <c r="O9061">
        <f>IF(OR(B9061="",C9061="",E9061=""),0,(IF(A9061=-1,H9061,0)-IF(OR(A9061=1,A9061=0),H9061,0)+IF(A9061=2,H9061,0))*IF(E9061="SGD",1,IF(E9061="USD",Settings!$B$22,IF(E9061="HKD",Settings!$B$23,1))))</f>
        <v>0</v>
      </c>
      <c r="P9061">
        <f>IF(OR(B9061="",C9061="",E9061=""),0,IF(A9061=2,H9061*IF(E9061="SGD",1,IF(E9061="USD",Settings!$B$22,IF(E9061="HKD",Settings!$B$23,1))),0))</f>
        <v>0</v>
      </c>
      <c r="Q9061" s="312">
        <f>IF(OR(J9061="",G9061=""),"",G9061+ROW()/1000000)</f>
      </c>
      <c r="R9061" s="247">
        <f>IF(Q9061="","",SUMIFS(Txn[Signed Units],Txn[Key],J9061,Txn[Transaction Order],"&lt;="&amp;Q9061))</f>
      </c>
    </row>
    <row r="9062" spans="10:18" ht="15" customHeight="1" x14ac:dyDescent="0.15">
      <c r="J9062" s="246">
        <f>IF(OR(B9062="",C9062="",E9062=""),"",B9062&amp;":"&amp;C9062&amp;":"&amp;E9062)</f>
      </c>
      <c r="K9062" s="247">
        <f>IF(A9062="","",A9062*D9062)</f>
      </c>
      <c r="L9062" s="246">
        <f>IF(A9062="","",IF(OR(A9062=1,A9062=0),H9062,0))</f>
      </c>
      <c r="M9062" s="246">
        <f>IF(A9062="","",IF(A9062=-1,H9062,0))</f>
      </c>
      <c r="N9062">
        <f>IF(J9062="","",IF(E9062="SGD",1,IF(E9062="USD",Settings!$B$22,IF(E9062="HKD",Settings!$B$23,1))))</f>
      </c>
      <c r="O9062">
        <f>IF(OR(B9062="",C9062="",E9062=""),0,(IF(A9062=-1,H9062,0)-IF(OR(A9062=1,A9062=0),H9062,0)+IF(A9062=2,H9062,0))*IF(E9062="SGD",1,IF(E9062="USD",Settings!$B$22,IF(E9062="HKD",Settings!$B$23,1))))</f>
        <v>0</v>
      </c>
      <c r="P9062">
        <f>IF(OR(B9062="",C9062="",E9062=""),0,IF(A9062=2,H9062*IF(E9062="SGD",1,IF(E9062="USD",Settings!$B$22,IF(E9062="HKD",Settings!$B$23,1))),0))</f>
        <v>0</v>
      </c>
      <c r="Q9062" s="312">
        <f>IF(OR(J9062="",G9062=""),"",G9062+ROW()/1000000)</f>
      </c>
      <c r="R9062" s="247">
        <f>IF(Q9062="","",SUMIFS(Txn[Signed Units],Txn[Key],J9062,Txn[Transaction Order],"&lt;="&amp;Q9062))</f>
      </c>
    </row>
    <row r="9063" spans="10:18" ht="15" customHeight="1" x14ac:dyDescent="0.15">
      <c r="J9063" s="246">
        <f>IF(OR(B9063="",C9063="",E9063=""),"",B9063&amp;":"&amp;C9063&amp;":"&amp;E9063)</f>
      </c>
      <c r="K9063" s="247">
        <f>IF(A9063="","",A9063*D9063)</f>
      </c>
      <c r="L9063" s="246">
        <f>IF(A9063="","",IF(OR(A9063=1,A9063=0),H9063,0))</f>
      </c>
      <c r="M9063" s="246">
        <f>IF(A9063="","",IF(A9063=-1,H9063,0))</f>
      </c>
      <c r="N9063">
        <f>IF(J9063="","",IF(E9063="SGD",1,IF(E9063="USD",Settings!$B$22,IF(E9063="HKD",Settings!$B$23,1))))</f>
      </c>
      <c r="O9063">
        <f>IF(OR(B9063="",C9063="",E9063=""),0,(IF(A9063=-1,H9063,0)-IF(OR(A9063=1,A9063=0),H9063,0)+IF(A9063=2,H9063,0))*IF(E9063="SGD",1,IF(E9063="USD",Settings!$B$22,IF(E9063="HKD",Settings!$B$23,1))))</f>
        <v>0</v>
      </c>
      <c r="P9063">
        <f>IF(OR(B9063="",C9063="",E9063=""),0,IF(A9063=2,H9063*IF(E9063="SGD",1,IF(E9063="USD",Settings!$B$22,IF(E9063="HKD",Settings!$B$23,1))),0))</f>
        <v>0</v>
      </c>
      <c r="Q9063" s="312">
        <f>IF(OR(J9063="",G9063=""),"",G9063+ROW()/1000000)</f>
      </c>
      <c r="R9063" s="247">
        <f>IF(Q9063="","",SUMIFS(Txn[Signed Units],Txn[Key],J9063,Txn[Transaction Order],"&lt;="&amp;Q9063))</f>
      </c>
    </row>
    <row r="9064" spans="10:18" ht="15" customHeight="1" x14ac:dyDescent="0.15">
      <c r="J9064" s="246">
        <f>IF(OR(B9064="",C9064="",E9064=""),"",B9064&amp;":"&amp;C9064&amp;":"&amp;E9064)</f>
      </c>
      <c r="K9064" s="247">
        <f>IF(A9064="","",A9064*D9064)</f>
      </c>
      <c r="L9064" s="246">
        <f>IF(A9064="","",IF(OR(A9064=1,A9064=0),H9064,0))</f>
      </c>
      <c r="M9064" s="246">
        <f>IF(A9064="","",IF(A9064=-1,H9064,0))</f>
      </c>
      <c r="N9064">
        <f>IF(J9064="","",IF(E9064="SGD",1,IF(E9064="USD",Settings!$B$22,IF(E9064="HKD",Settings!$B$23,1))))</f>
      </c>
      <c r="O9064">
        <f>IF(OR(B9064="",C9064="",E9064=""),0,(IF(A9064=-1,H9064,0)-IF(OR(A9064=1,A9064=0),H9064,0)+IF(A9064=2,H9064,0))*IF(E9064="SGD",1,IF(E9064="USD",Settings!$B$22,IF(E9064="HKD",Settings!$B$23,1))))</f>
        <v>0</v>
      </c>
      <c r="P9064">
        <f>IF(OR(B9064="",C9064="",E9064=""),0,IF(A9064=2,H9064*IF(E9064="SGD",1,IF(E9064="USD",Settings!$B$22,IF(E9064="HKD",Settings!$B$23,1))),0))</f>
        <v>0</v>
      </c>
      <c r="Q9064" s="312">
        <f>IF(OR(J9064="",G9064=""),"",G9064+ROW()/1000000)</f>
      </c>
      <c r="R9064" s="247">
        <f>IF(Q9064="","",SUMIFS(Txn[Signed Units],Txn[Key],J9064,Txn[Transaction Order],"&lt;="&amp;Q9064))</f>
      </c>
    </row>
    <row r="9065" spans="10:18" ht="15" customHeight="1" x14ac:dyDescent="0.15">
      <c r="J9065" s="246">
        <f>IF(OR(B9065="",C9065="",E9065=""),"",B9065&amp;":"&amp;C9065&amp;":"&amp;E9065)</f>
      </c>
      <c r="K9065" s="247">
        <f>IF(A9065="","",A9065*D9065)</f>
      </c>
      <c r="L9065" s="246">
        <f>IF(A9065="","",IF(OR(A9065=1,A9065=0),H9065,0))</f>
      </c>
      <c r="M9065" s="246">
        <f>IF(A9065="","",IF(A9065=-1,H9065,0))</f>
      </c>
      <c r="N9065">
        <f>IF(J9065="","",IF(E9065="SGD",1,IF(E9065="USD",Settings!$B$22,IF(E9065="HKD",Settings!$B$23,1))))</f>
      </c>
      <c r="O9065">
        <f>IF(OR(B9065="",C9065="",E9065=""),0,(IF(A9065=-1,H9065,0)-IF(OR(A9065=1,A9065=0),H9065,0)+IF(A9065=2,H9065,0))*IF(E9065="SGD",1,IF(E9065="USD",Settings!$B$22,IF(E9065="HKD",Settings!$B$23,1))))</f>
        <v>0</v>
      </c>
      <c r="P9065">
        <f>IF(OR(B9065="",C9065="",E9065=""),0,IF(A9065=2,H9065*IF(E9065="SGD",1,IF(E9065="USD",Settings!$B$22,IF(E9065="HKD",Settings!$B$23,1))),0))</f>
        <v>0</v>
      </c>
      <c r="Q9065" s="312">
        <f>IF(OR(J9065="",G9065=""),"",G9065+ROW()/1000000)</f>
      </c>
      <c r="R9065" s="247">
        <f>IF(Q9065="","",SUMIFS(Txn[Signed Units],Txn[Key],J9065,Txn[Transaction Order],"&lt;="&amp;Q9065))</f>
      </c>
    </row>
    <row r="9066" spans="10:18" ht="15" customHeight="1" x14ac:dyDescent="0.15">
      <c r="J9066" s="246">
        <f>IF(OR(B9066="",C9066="",E9066=""),"",B9066&amp;":"&amp;C9066&amp;":"&amp;E9066)</f>
      </c>
      <c r="K9066" s="247">
        <f>IF(A9066="","",A9066*D9066)</f>
      </c>
      <c r="L9066" s="246">
        <f>IF(A9066="","",IF(OR(A9066=1,A9066=0),H9066,0))</f>
      </c>
      <c r="M9066" s="246">
        <f>IF(A9066="","",IF(A9066=-1,H9066,0))</f>
      </c>
      <c r="N9066">
        <f>IF(J9066="","",IF(E9066="SGD",1,IF(E9066="USD",Settings!$B$22,IF(E9066="HKD",Settings!$B$23,1))))</f>
      </c>
      <c r="O9066">
        <f>IF(OR(B9066="",C9066="",E9066=""),0,(IF(A9066=-1,H9066,0)-IF(OR(A9066=1,A9066=0),H9066,0)+IF(A9066=2,H9066,0))*IF(E9066="SGD",1,IF(E9066="USD",Settings!$B$22,IF(E9066="HKD",Settings!$B$23,1))))</f>
        <v>0</v>
      </c>
      <c r="P9066">
        <f>IF(OR(B9066="",C9066="",E9066=""),0,IF(A9066=2,H9066*IF(E9066="SGD",1,IF(E9066="USD",Settings!$B$22,IF(E9066="HKD",Settings!$B$23,1))),0))</f>
        <v>0</v>
      </c>
      <c r="Q9066" s="312">
        <f>IF(OR(J9066="",G9066=""),"",G9066+ROW()/1000000)</f>
      </c>
      <c r="R9066" s="247">
        <f>IF(Q9066="","",SUMIFS(Txn[Signed Units],Txn[Key],J9066,Txn[Transaction Order],"&lt;="&amp;Q9066))</f>
      </c>
    </row>
    <row r="9067" spans="10:18" ht="15" customHeight="1" x14ac:dyDescent="0.15">
      <c r="J9067" s="246">
        <f>IF(OR(B9067="",C9067="",E9067=""),"",B9067&amp;":"&amp;C9067&amp;":"&amp;E9067)</f>
      </c>
      <c r="K9067" s="247">
        <f>IF(A9067="","",A9067*D9067)</f>
      </c>
      <c r="L9067" s="246">
        <f>IF(A9067="","",IF(OR(A9067=1,A9067=0),H9067,0))</f>
      </c>
      <c r="M9067" s="246">
        <f>IF(A9067="","",IF(A9067=-1,H9067,0))</f>
      </c>
      <c r="N9067">
        <f>IF(J9067="","",IF(E9067="SGD",1,IF(E9067="USD",Settings!$B$22,IF(E9067="HKD",Settings!$B$23,1))))</f>
      </c>
      <c r="O9067">
        <f>IF(OR(B9067="",C9067="",E9067=""),0,(IF(A9067=-1,H9067,0)-IF(OR(A9067=1,A9067=0),H9067,0)+IF(A9067=2,H9067,0))*IF(E9067="SGD",1,IF(E9067="USD",Settings!$B$22,IF(E9067="HKD",Settings!$B$23,1))))</f>
        <v>0</v>
      </c>
      <c r="P9067">
        <f>IF(OR(B9067="",C9067="",E9067=""),0,IF(A9067=2,H9067*IF(E9067="SGD",1,IF(E9067="USD",Settings!$B$22,IF(E9067="HKD",Settings!$B$23,1))),0))</f>
        <v>0</v>
      </c>
      <c r="Q9067" s="312">
        <f>IF(OR(J9067="",G9067=""),"",G9067+ROW()/1000000)</f>
      </c>
      <c r="R9067" s="247">
        <f>IF(Q9067="","",SUMIFS(Txn[Signed Units],Txn[Key],J9067,Txn[Transaction Order],"&lt;="&amp;Q9067))</f>
      </c>
    </row>
    <row r="9068" spans="10:18" ht="15" customHeight="1" x14ac:dyDescent="0.15">
      <c r="J9068" s="246">
        <f>IF(OR(B9068="",C9068="",E9068=""),"",B9068&amp;":"&amp;C9068&amp;":"&amp;E9068)</f>
      </c>
      <c r="K9068" s="247">
        <f>IF(A9068="","",A9068*D9068)</f>
      </c>
      <c r="L9068" s="246">
        <f>IF(A9068="","",IF(OR(A9068=1,A9068=0),H9068,0))</f>
      </c>
      <c r="M9068" s="246">
        <f>IF(A9068="","",IF(A9068=-1,H9068,0))</f>
      </c>
      <c r="N9068">
        <f>IF(J9068="","",IF(E9068="SGD",1,IF(E9068="USD",Settings!$B$22,IF(E9068="HKD",Settings!$B$23,1))))</f>
      </c>
      <c r="O9068">
        <f>IF(OR(B9068="",C9068="",E9068=""),0,(IF(A9068=-1,H9068,0)-IF(OR(A9068=1,A9068=0),H9068,0)+IF(A9068=2,H9068,0))*IF(E9068="SGD",1,IF(E9068="USD",Settings!$B$22,IF(E9068="HKD",Settings!$B$23,1))))</f>
        <v>0</v>
      </c>
      <c r="P9068">
        <f>IF(OR(B9068="",C9068="",E9068=""),0,IF(A9068=2,H9068*IF(E9068="SGD",1,IF(E9068="USD",Settings!$B$22,IF(E9068="HKD",Settings!$B$23,1))),0))</f>
        <v>0</v>
      </c>
      <c r="Q9068" s="312">
        <f>IF(OR(J9068="",G9068=""),"",G9068+ROW()/1000000)</f>
      </c>
      <c r="R9068" s="247">
        <f>IF(Q9068="","",SUMIFS(Txn[Signed Units],Txn[Key],J9068,Txn[Transaction Order],"&lt;="&amp;Q9068))</f>
      </c>
    </row>
    <row r="9069" spans="10:18" ht="15" customHeight="1" x14ac:dyDescent="0.15">
      <c r="J9069" s="246">
        <f>IF(OR(B9069="",C9069="",E9069=""),"",B9069&amp;":"&amp;C9069&amp;":"&amp;E9069)</f>
      </c>
      <c r="K9069" s="247">
        <f>IF(A9069="","",A9069*D9069)</f>
      </c>
      <c r="L9069" s="246">
        <f>IF(A9069="","",IF(OR(A9069=1,A9069=0),H9069,0))</f>
      </c>
      <c r="M9069" s="246">
        <f>IF(A9069="","",IF(A9069=-1,H9069,0))</f>
      </c>
      <c r="N9069">
        <f>IF(J9069="","",IF(E9069="SGD",1,IF(E9069="USD",Settings!$B$22,IF(E9069="HKD",Settings!$B$23,1))))</f>
      </c>
      <c r="O9069">
        <f>IF(OR(B9069="",C9069="",E9069=""),0,(IF(A9069=-1,H9069,0)-IF(OR(A9069=1,A9069=0),H9069,0)+IF(A9069=2,H9069,0))*IF(E9069="SGD",1,IF(E9069="USD",Settings!$B$22,IF(E9069="HKD",Settings!$B$23,1))))</f>
        <v>0</v>
      </c>
      <c r="P9069">
        <f>IF(OR(B9069="",C9069="",E9069=""),0,IF(A9069=2,H9069*IF(E9069="SGD",1,IF(E9069="USD",Settings!$B$22,IF(E9069="HKD",Settings!$B$23,1))),0))</f>
        <v>0</v>
      </c>
      <c r="Q9069" s="312">
        <f>IF(OR(J9069="",G9069=""),"",G9069+ROW()/1000000)</f>
      </c>
      <c r="R9069" s="247">
        <f>IF(Q9069="","",SUMIFS(Txn[Signed Units],Txn[Key],J9069,Txn[Transaction Order],"&lt;="&amp;Q9069))</f>
      </c>
    </row>
    <row r="9070" spans="10:18" ht="15" customHeight="1" x14ac:dyDescent="0.15">
      <c r="J9070" s="246">
        <f>IF(OR(B9070="",C9070="",E9070=""),"",B9070&amp;":"&amp;C9070&amp;":"&amp;E9070)</f>
      </c>
      <c r="K9070" s="247">
        <f>IF(A9070="","",A9070*D9070)</f>
      </c>
      <c r="L9070" s="246">
        <f>IF(A9070="","",IF(OR(A9070=1,A9070=0),H9070,0))</f>
      </c>
      <c r="M9070" s="246">
        <f>IF(A9070="","",IF(A9070=-1,H9070,0))</f>
      </c>
      <c r="N9070">
        <f>IF(J9070="","",IF(E9070="SGD",1,IF(E9070="USD",Settings!$B$22,IF(E9070="HKD",Settings!$B$23,1))))</f>
      </c>
      <c r="O9070">
        <f>IF(OR(B9070="",C9070="",E9070=""),0,(IF(A9070=-1,H9070,0)-IF(OR(A9070=1,A9070=0),H9070,0)+IF(A9070=2,H9070,0))*IF(E9070="SGD",1,IF(E9070="USD",Settings!$B$22,IF(E9070="HKD",Settings!$B$23,1))))</f>
        <v>0</v>
      </c>
      <c r="P9070">
        <f>IF(OR(B9070="",C9070="",E9070=""),0,IF(A9070=2,H9070*IF(E9070="SGD",1,IF(E9070="USD",Settings!$B$22,IF(E9070="HKD",Settings!$B$23,1))),0))</f>
        <v>0</v>
      </c>
      <c r="Q9070" s="312">
        <f>IF(OR(J9070="",G9070=""),"",G9070+ROW()/1000000)</f>
      </c>
      <c r="R9070" s="247">
        <f>IF(Q9070="","",SUMIFS(Txn[Signed Units],Txn[Key],J9070,Txn[Transaction Order],"&lt;="&amp;Q9070))</f>
      </c>
    </row>
    <row r="9071" spans="10:18" ht="15" customHeight="1" x14ac:dyDescent="0.15">
      <c r="J9071" s="246">
        <f>IF(OR(B9071="",C9071="",E9071=""),"",B9071&amp;":"&amp;C9071&amp;":"&amp;E9071)</f>
      </c>
      <c r="K9071" s="247">
        <f>IF(A9071="","",A9071*D9071)</f>
      </c>
      <c r="L9071" s="246">
        <f>IF(A9071="","",IF(OR(A9071=1,A9071=0),H9071,0))</f>
      </c>
      <c r="M9071" s="246">
        <f>IF(A9071="","",IF(A9071=-1,H9071,0))</f>
      </c>
      <c r="N9071">
        <f>IF(J9071="","",IF(E9071="SGD",1,IF(E9071="USD",Settings!$B$22,IF(E9071="HKD",Settings!$B$23,1))))</f>
      </c>
      <c r="O9071">
        <f>IF(OR(B9071="",C9071="",E9071=""),0,(IF(A9071=-1,H9071,0)-IF(OR(A9071=1,A9071=0),H9071,0)+IF(A9071=2,H9071,0))*IF(E9071="SGD",1,IF(E9071="USD",Settings!$B$22,IF(E9071="HKD",Settings!$B$23,1))))</f>
        <v>0</v>
      </c>
      <c r="P9071">
        <f>IF(OR(B9071="",C9071="",E9071=""),0,IF(A9071=2,H9071*IF(E9071="SGD",1,IF(E9071="USD",Settings!$B$22,IF(E9071="HKD",Settings!$B$23,1))),0))</f>
        <v>0</v>
      </c>
      <c r="Q9071" s="312">
        <f>IF(OR(J9071="",G9071=""),"",G9071+ROW()/1000000)</f>
      </c>
      <c r="R9071" s="247">
        <f>IF(Q9071="","",SUMIFS(Txn[Signed Units],Txn[Key],J9071,Txn[Transaction Order],"&lt;="&amp;Q9071))</f>
      </c>
    </row>
    <row r="9072" spans="10:18" ht="15" customHeight="1" x14ac:dyDescent="0.15">
      <c r="J9072" s="246">
        <f>IF(OR(B9072="",C9072="",E9072=""),"",B9072&amp;":"&amp;C9072&amp;":"&amp;E9072)</f>
      </c>
      <c r="K9072" s="247">
        <f>IF(A9072="","",A9072*D9072)</f>
      </c>
      <c r="L9072" s="246">
        <f>IF(A9072="","",IF(OR(A9072=1,A9072=0),H9072,0))</f>
      </c>
      <c r="M9072" s="246">
        <f>IF(A9072="","",IF(A9072=-1,H9072,0))</f>
      </c>
      <c r="N9072">
        <f>IF(J9072="","",IF(E9072="SGD",1,IF(E9072="USD",Settings!$B$22,IF(E9072="HKD",Settings!$B$23,1))))</f>
      </c>
      <c r="O9072">
        <f>IF(OR(B9072="",C9072="",E9072=""),0,(IF(A9072=-1,H9072,0)-IF(OR(A9072=1,A9072=0),H9072,0)+IF(A9072=2,H9072,0))*IF(E9072="SGD",1,IF(E9072="USD",Settings!$B$22,IF(E9072="HKD",Settings!$B$23,1))))</f>
        <v>0</v>
      </c>
      <c r="P9072">
        <f>IF(OR(B9072="",C9072="",E9072=""),0,IF(A9072=2,H9072*IF(E9072="SGD",1,IF(E9072="USD",Settings!$B$22,IF(E9072="HKD",Settings!$B$23,1))),0))</f>
        <v>0</v>
      </c>
      <c r="Q9072" s="312">
        <f>IF(OR(J9072="",G9072=""),"",G9072+ROW()/1000000)</f>
      </c>
      <c r="R9072" s="247">
        <f>IF(Q9072="","",SUMIFS(Txn[Signed Units],Txn[Key],J9072,Txn[Transaction Order],"&lt;="&amp;Q9072))</f>
      </c>
    </row>
    <row r="9073" spans="10:18" ht="15" customHeight="1" x14ac:dyDescent="0.15">
      <c r="J9073" s="246">
        <f>IF(OR(B9073="",C9073="",E9073=""),"",B9073&amp;":"&amp;C9073&amp;":"&amp;E9073)</f>
      </c>
      <c r="K9073" s="247">
        <f>IF(A9073="","",A9073*D9073)</f>
      </c>
      <c r="L9073" s="246">
        <f>IF(A9073="","",IF(OR(A9073=1,A9073=0),H9073,0))</f>
      </c>
      <c r="M9073" s="246">
        <f>IF(A9073="","",IF(A9073=-1,H9073,0))</f>
      </c>
      <c r="N9073">
        <f>IF(J9073="","",IF(E9073="SGD",1,IF(E9073="USD",Settings!$B$22,IF(E9073="HKD",Settings!$B$23,1))))</f>
      </c>
      <c r="O9073">
        <f>IF(OR(B9073="",C9073="",E9073=""),0,(IF(A9073=-1,H9073,0)-IF(OR(A9073=1,A9073=0),H9073,0)+IF(A9073=2,H9073,0))*IF(E9073="SGD",1,IF(E9073="USD",Settings!$B$22,IF(E9073="HKD",Settings!$B$23,1))))</f>
        <v>0</v>
      </c>
      <c r="P9073">
        <f>IF(OR(B9073="",C9073="",E9073=""),0,IF(A9073=2,H9073*IF(E9073="SGD",1,IF(E9073="USD",Settings!$B$22,IF(E9073="HKD",Settings!$B$23,1))),0))</f>
        <v>0</v>
      </c>
      <c r="Q9073" s="312">
        <f>IF(OR(J9073="",G9073=""),"",G9073+ROW()/1000000)</f>
      </c>
      <c r="R9073" s="247">
        <f>IF(Q9073="","",SUMIFS(Txn[Signed Units],Txn[Key],J9073,Txn[Transaction Order],"&lt;="&amp;Q9073))</f>
      </c>
    </row>
    <row r="9074" spans="10:18" ht="15" customHeight="1" x14ac:dyDescent="0.15">
      <c r="J9074" s="246">
        <f>IF(OR(B9074="",C9074="",E9074=""),"",B9074&amp;":"&amp;C9074&amp;":"&amp;E9074)</f>
      </c>
      <c r="K9074" s="247">
        <f>IF(A9074="","",A9074*D9074)</f>
      </c>
      <c r="L9074" s="246">
        <f>IF(A9074="","",IF(OR(A9074=1,A9074=0),H9074,0))</f>
      </c>
      <c r="M9074" s="246">
        <f>IF(A9074="","",IF(A9074=-1,H9074,0))</f>
      </c>
      <c r="N9074">
        <f>IF(J9074="","",IF(E9074="SGD",1,IF(E9074="USD",Settings!$B$22,IF(E9074="HKD",Settings!$B$23,1))))</f>
      </c>
      <c r="O9074">
        <f>IF(OR(B9074="",C9074="",E9074=""),0,(IF(A9074=-1,H9074,0)-IF(OR(A9074=1,A9074=0),H9074,0)+IF(A9074=2,H9074,0))*IF(E9074="SGD",1,IF(E9074="USD",Settings!$B$22,IF(E9074="HKD",Settings!$B$23,1))))</f>
        <v>0</v>
      </c>
      <c r="P9074">
        <f>IF(OR(B9074="",C9074="",E9074=""),0,IF(A9074=2,H9074*IF(E9074="SGD",1,IF(E9074="USD",Settings!$B$22,IF(E9074="HKD",Settings!$B$23,1))),0))</f>
        <v>0</v>
      </c>
      <c r="Q9074" s="312">
        <f>IF(OR(J9074="",G9074=""),"",G9074+ROW()/1000000)</f>
      </c>
      <c r="R9074" s="247">
        <f>IF(Q9074="","",SUMIFS(Txn[Signed Units],Txn[Key],J9074,Txn[Transaction Order],"&lt;="&amp;Q9074))</f>
      </c>
    </row>
    <row r="9075" spans="10:18" ht="15" customHeight="1" x14ac:dyDescent="0.15">
      <c r="J9075" s="246">
        <f>IF(OR(B9075="",C9075="",E9075=""),"",B9075&amp;":"&amp;C9075&amp;":"&amp;E9075)</f>
      </c>
      <c r="K9075" s="247">
        <f>IF(A9075="","",A9075*D9075)</f>
      </c>
      <c r="L9075" s="246">
        <f>IF(A9075="","",IF(OR(A9075=1,A9075=0),H9075,0))</f>
      </c>
      <c r="M9075" s="246">
        <f>IF(A9075="","",IF(A9075=-1,H9075,0))</f>
      </c>
      <c r="N9075">
        <f>IF(J9075="","",IF(E9075="SGD",1,IF(E9075="USD",Settings!$B$22,IF(E9075="HKD",Settings!$B$23,1))))</f>
      </c>
      <c r="O9075">
        <f>IF(OR(B9075="",C9075="",E9075=""),0,(IF(A9075=-1,H9075,0)-IF(OR(A9075=1,A9075=0),H9075,0)+IF(A9075=2,H9075,0))*IF(E9075="SGD",1,IF(E9075="USD",Settings!$B$22,IF(E9075="HKD",Settings!$B$23,1))))</f>
        <v>0</v>
      </c>
      <c r="P9075">
        <f>IF(OR(B9075="",C9075="",E9075=""),0,IF(A9075=2,H9075*IF(E9075="SGD",1,IF(E9075="USD",Settings!$B$22,IF(E9075="HKD",Settings!$B$23,1))),0))</f>
        <v>0</v>
      </c>
      <c r="Q9075" s="312">
        <f>IF(OR(J9075="",G9075=""),"",G9075+ROW()/1000000)</f>
      </c>
      <c r="R9075" s="247">
        <f>IF(Q9075="","",SUMIFS(Txn[Signed Units],Txn[Key],J9075,Txn[Transaction Order],"&lt;="&amp;Q9075))</f>
      </c>
    </row>
    <row r="9076" spans="10:18" ht="15" customHeight="1" x14ac:dyDescent="0.15">
      <c r="J9076" s="246">
        <f>IF(OR(B9076="",C9076="",E9076=""),"",B9076&amp;":"&amp;C9076&amp;":"&amp;E9076)</f>
      </c>
      <c r="K9076" s="247">
        <f>IF(A9076="","",A9076*D9076)</f>
      </c>
      <c r="L9076" s="246">
        <f>IF(A9076="","",IF(OR(A9076=1,A9076=0),H9076,0))</f>
      </c>
      <c r="M9076" s="246">
        <f>IF(A9076="","",IF(A9076=-1,H9076,0))</f>
      </c>
      <c r="N9076">
        <f>IF(J9076="","",IF(E9076="SGD",1,IF(E9076="USD",Settings!$B$22,IF(E9076="HKD",Settings!$B$23,1))))</f>
      </c>
      <c r="O9076">
        <f>IF(OR(B9076="",C9076="",E9076=""),0,(IF(A9076=-1,H9076,0)-IF(OR(A9076=1,A9076=0),H9076,0)+IF(A9076=2,H9076,0))*IF(E9076="SGD",1,IF(E9076="USD",Settings!$B$22,IF(E9076="HKD",Settings!$B$23,1))))</f>
        <v>0</v>
      </c>
      <c r="P9076">
        <f>IF(OR(B9076="",C9076="",E9076=""),0,IF(A9076=2,H9076*IF(E9076="SGD",1,IF(E9076="USD",Settings!$B$22,IF(E9076="HKD",Settings!$B$23,1))),0))</f>
        <v>0</v>
      </c>
      <c r="Q9076" s="312">
        <f>IF(OR(J9076="",G9076=""),"",G9076+ROW()/1000000)</f>
      </c>
      <c r="R9076" s="247">
        <f>IF(Q9076="","",SUMIFS(Txn[Signed Units],Txn[Key],J9076,Txn[Transaction Order],"&lt;="&amp;Q9076))</f>
      </c>
    </row>
    <row r="9077" spans="10:18" ht="15" customHeight="1" x14ac:dyDescent="0.15">
      <c r="J9077" s="246">
        <f>IF(OR(B9077="",C9077="",E9077=""),"",B9077&amp;":"&amp;C9077&amp;":"&amp;E9077)</f>
      </c>
      <c r="K9077" s="247">
        <f>IF(A9077="","",A9077*D9077)</f>
      </c>
      <c r="L9077" s="246">
        <f>IF(A9077="","",IF(OR(A9077=1,A9077=0),H9077,0))</f>
      </c>
      <c r="M9077" s="246">
        <f>IF(A9077="","",IF(A9077=-1,H9077,0))</f>
      </c>
      <c r="N9077">
        <f>IF(J9077="","",IF(E9077="SGD",1,IF(E9077="USD",Settings!$B$22,IF(E9077="HKD",Settings!$B$23,1))))</f>
      </c>
      <c r="O9077">
        <f>IF(OR(B9077="",C9077="",E9077=""),0,(IF(A9077=-1,H9077,0)-IF(OR(A9077=1,A9077=0),H9077,0)+IF(A9077=2,H9077,0))*IF(E9077="SGD",1,IF(E9077="USD",Settings!$B$22,IF(E9077="HKD",Settings!$B$23,1))))</f>
        <v>0</v>
      </c>
      <c r="P9077">
        <f>IF(OR(B9077="",C9077="",E9077=""),0,IF(A9077=2,H9077*IF(E9077="SGD",1,IF(E9077="USD",Settings!$B$22,IF(E9077="HKD",Settings!$B$23,1))),0))</f>
        <v>0</v>
      </c>
      <c r="Q9077" s="312">
        <f>IF(OR(J9077="",G9077=""),"",G9077+ROW()/1000000)</f>
      </c>
      <c r="R9077" s="247">
        <f>IF(Q9077="","",SUMIFS(Txn[Signed Units],Txn[Key],J9077,Txn[Transaction Order],"&lt;="&amp;Q9077))</f>
      </c>
    </row>
    <row r="9078" spans="10:18" ht="15" customHeight="1" x14ac:dyDescent="0.15">
      <c r="J9078" s="246">
        <f>IF(OR(B9078="",C9078="",E9078=""),"",B9078&amp;":"&amp;C9078&amp;":"&amp;E9078)</f>
      </c>
      <c r="K9078" s="247">
        <f>IF(A9078="","",A9078*D9078)</f>
      </c>
      <c r="L9078" s="246">
        <f>IF(A9078="","",IF(OR(A9078=1,A9078=0),H9078,0))</f>
      </c>
      <c r="M9078" s="246">
        <f>IF(A9078="","",IF(A9078=-1,H9078,0))</f>
      </c>
      <c r="N9078">
        <f>IF(J9078="","",IF(E9078="SGD",1,IF(E9078="USD",Settings!$B$22,IF(E9078="HKD",Settings!$B$23,1))))</f>
      </c>
      <c r="O9078">
        <f>IF(OR(B9078="",C9078="",E9078=""),0,(IF(A9078=-1,H9078,0)-IF(OR(A9078=1,A9078=0),H9078,0)+IF(A9078=2,H9078,0))*IF(E9078="SGD",1,IF(E9078="USD",Settings!$B$22,IF(E9078="HKD",Settings!$B$23,1))))</f>
        <v>0</v>
      </c>
      <c r="P9078">
        <f>IF(OR(B9078="",C9078="",E9078=""),0,IF(A9078=2,H9078*IF(E9078="SGD",1,IF(E9078="USD",Settings!$B$22,IF(E9078="HKD",Settings!$B$23,1))),0))</f>
        <v>0</v>
      </c>
      <c r="Q9078" s="312">
        <f>IF(OR(J9078="",G9078=""),"",G9078+ROW()/1000000)</f>
      </c>
      <c r="R9078" s="247">
        <f>IF(Q9078="","",SUMIFS(Txn[Signed Units],Txn[Key],J9078,Txn[Transaction Order],"&lt;="&amp;Q9078))</f>
      </c>
    </row>
    <row r="9079" spans="10:18" ht="15" customHeight="1" x14ac:dyDescent="0.15">
      <c r="J9079" s="246">
        <f>IF(OR(B9079="",C9079="",E9079=""),"",B9079&amp;":"&amp;C9079&amp;":"&amp;E9079)</f>
      </c>
      <c r="K9079" s="247">
        <f>IF(A9079="","",A9079*D9079)</f>
      </c>
      <c r="L9079" s="246">
        <f>IF(A9079="","",IF(OR(A9079=1,A9079=0),H9079,0))</f>
      </c>
      <c r="M9079" s="246">
        <f>IF(A9079="","",IF(A9079=-1,H9079,0))</f>
      </c>
      <c r="N9079">
        <f>IF(J9079="","",IF(E9079="SGD",1,IF(E9079="USD",Settings!$B$22,IF(E9079="HKD",Settings!$B$23,1))))</f>
      </c>
      <c r="O9079">
        <f>IF(OR(B9079="",C9079="",E9079=""),0,(IF(A9079=-1,H9079,0)-IF(OR(A9079=1,A9079=0),H9079,0)+IF(A9079=2,H9079,0))*IF(E9079="SGD",1,IF(E9079="USD",Settings!$B$22,IF(E9079="HKD",Settings!$B$23,1))))</f>
        <v>0</v>
      </c>
      <c r="P9079">
        <f>IF(OR(B9079="",C9079="",E9079=""),0,IF(A9079=2,H9079*IF(E9079="SGD",1,IF(E9079="USD",Settings!$B$22,IF(E9079="HKD",Settings!$B$23,1))),0))</f>
        <v>0</v>
      </c>
      <c r="Q9079" s="312">
        <f>IF(OR(J9079="",G9079=""),"",G9079+ROW()/1000000)</f>
      </c>
      <c r="R9079" s="247">
        <f>IF(Q9079="","",SUMIFS(Txn[Signed Units],Txn[Key],J9079,Txn[Transaction Order],"&lt;="&amp;Q9079))</f>
      </c>
    </row>
    <row r="9080" spans="10:18" ht="15" customHeight="1" x14ac:dyDescent="0.15">
      <c r="J9080" s="246">
        <f>IF(OR(B9080="",C9080="",E9080=""),"",B9080&amp;":"&amp;C9080&amp;":"&amp;E9080)</f>
      </c>
      <c r="K9080" s="247">
        <f>IF(A9080="","",A9080*D9080)</f>
      </c>
      <c r="L9080" s="246">
        <f>IF(A9080="","",IF(OR(A9080=1,A9080=0),H9080,0))</f>
      </c>
      <c r="M9080" s="246">
        <f>IF(A9080="","",IF(A9080=-1,H9080,0))</f>
      </c>
      <c r="N9080">
        <f>IF(J9080="","",IF(E9080="SGD",1,IF(E9080="USD",Settings!$B$22,IF(E9080="HKD",Settings!$B$23,1))))</f>
      </c>
      <c r="O9080">
        <f>IF(OR(B9080="",C9080="",E9080=""),0,(IF(A9080=-1,H9080,0)-IF(OR(A9080=1,A9080=0),H9080,0)+IF(A9080=2,H9080,0))*IF(E9080="SGD",1,IF(E9080="USD",Settings!$B$22,IF(E9080="HKD",Settings!$B$23,1))))</f>
        <v>0</v>
      </c>
      <c r="P9080">
        <f>IF(OR(B9080="",C9080="",E9080=""),0,IF(A9080=2,H9080*IF(E9080="SGD",1,IF(E9080="USD",Settings!$B$22,IF(E9080="HKD",Settings!$B$23,1))),0))</f>
        <v>0</v>
      </c>
      <c r="Q9080" s="312">
        <f>IF(OR(J9080="",G9080=""),"",G9080+ROW()/1000000)</f>
      </c>
      <c r="R9080" s="247">
        <f>IF(Q9080="","",SUMIFS(Txn[Signed Units],Txn[Key],J9080,Txn[Transaction Order],"&lt;="&amp;Q9080))</f>
      </c>
    </row>
    <row r="9081" spans="10:18" ht="15" customHeight="1" x14ac:dyDescent="0.15">
      <c r="J9081" s="246">
        <f>IF(OR(B9081="",C9081="",E9081=""),"",B9081&amp;":"&amp;C9081&amp;":"&amp;E9081)</f>
      </c>
      <c r="K9081" s="247">
        <f>IF(A9081="","",A9081*D9081)</f>
      </c>
      <c r="L9081" s="246">
        <f>IF(A9081="","",IF(OR(A9081=1,A9081=0),H9081,0))</f>
      </c>
      <c r="M9081" s="246">
        <f>IF(A9081="","",IF(A9081=-1,H9081,0))</f>
      </c>
      <c r="N9081">
        <f>IF(J9081="","",IF(E9081="SGD",1,IF(E9081="USD",Settings!$B$22,IF(E9081="HKD",Settings!$B$23,1))))</f>
      </c>
      <c r="O9081">
        <f>IF(OR(B9081="",C9081="",E9081=""),0,(IF(A9081=-1,H9081,0)-IF(OR(A9081=1,A9081=0),H9081,0)+IF(A9081=2,H9081,0))*IF(E9081="SGD",1,IF(E9081="USD",Settings!$B$22,IF(E9081="HKD",Settings!$B$23,1))))</f>
        <v>0</v>
      </c>
      <c r="P9081">
        <f>IF(OR(B9081="",C9081="",E9081=""),0,IF(A9081=2,H9081*IF(E9081="SGD",1,IF(E9081="USD",Settings!$B$22,IF(E9081="HKD",Settings!$B$23,1))),0))</f>
        <v>0</v>
      </c>
      <c r="Q9081" s="312">
        <f>IF(OR(J9081="",G9081=""),"",G9081+ROW()/1000000)</f>
      </c>
      <c r="R9081" s="247">
        <f>IF(Q9081="","",SUMIFS(Txn[Signed Units],Txn[Key],J9081,Txn[Transaction Order],"&lt;="&amp;Q9081))</f>
      </c>
    </row>
    <row r="9082" spans="10:18" ht="15" customHeight="1" x14ac:dyDescent="0.15">
      <c r="J9082" s="246">
        <f>IF(OR(B9082="",C9082="",E9082=""),"",B9082&amp;":"&amp;C9082&amp;":"&amp;E9082)</f>
      </c>
      <c r="K9082" s="247">
        <f>IF(A9082="","",A9082*D9082)</f>
      </c>
      <c r="L9082" s="246">
        <f>IF(A9082="","",IF(OR(A9082=1,A9082=0),H9082,0))</f>
      </c>
      <c r="M9082" s="246">
        <f>IF(A9082="","",IF(A9082=-1,H9082,0))</f>
      </c>
      <c r="N9082">
        <f>IF(J9082="","",IF(E9082="SGD",1,IF(E9082="USD",Settings!$B$22,IF(E9082="HKD",Settings!$B$23,1))))</f>
      </c>
      <c r="O9082">
        <f>IF(OR(B9082="",C9082="",E9082=""),0,(IF(A9082=-1,H9082,0)-IF(OR(A9082=1,A9082=0),H9082,0)+IF(A9082=2,H9082,0))*IF(E9082="SGD",1,IF(E9082="USD",Settings!$B$22,IF(E9082="HKD",Settings!$B$23,1))))</f>
        <v>0</v>
      </c>
      <c r="P9082">
        <f>IF(OR(B9082="",C9082="",E9082=""),0,IF(A9082=2,H9082*IF(E9082="SGD",1,IF(E9082="USD",Settings!$B$22,IF(E9082="HKD",Settings!$B$23,1))),0))</f>
        <v>0</v>
      </c>
      <c r="Q9082" s="312">
        <f>IF(OR(J9082="",G9082=""),"",G9082+ROW()/1000000)</f>
      </c>
      <c r="R9082" s="247">
        <f>IF(Q9082="","",SUMIFS(Txn[Signed Units],Txn[Key],J9082,Txn[Transaction Order],"&lt;="&amp;Q9082))</f>
      </c>
    </row>
    <row r="9083" spans="10:18" ht="15" customHeight="1" x14ac:dyDescent="0.15">
      <c r="J9083" s="246">
        <f>IF(OR(B9083="",C9083="",E9083=""),"",B9083&amp;":"&amp;C9083&amp;":"&amp;E9083)</f>
      </c>
      <c r="K9083" s="247">
        <f>IF(A9083="","",A9083*D9083)</f>
      </c>
      <c r="L9083" s="246">
        <f>IF(A9083="","",IF(OR(A9083=1,A9083=0),H9083,0))</f>
      </c>
      <c r="M9083" s="246">
        <f>IF(A9083="","",IF(A9083=-1,H9083,0))</f>
      </c>
      <c r="N9083">
        <f>IF(J9083="","",IF(E9083="SGD",1,IF(E9083="USD",Settings!$B$22,IF(E9083="HKD",Settings!$B$23,1))))</f>
      </c>
      <c r="O9083">
        <f>IF(OR(B9083="",C9083="",E9083=""),0,(IF(A9083=-1,H9083,0)-IF(OR(A9083=1,A9083=0),H9083,0)+IF(A9083=2,H9083,0))*IF(E9083="SGD",1,IF(E9083="USD",Settings!$B$22,IF(E9083="HKD",Settings!$B$23,1))))</f>
        <v>0</v>
      </c>
      <c r="P9083">
        <f>IF(OR(B9083="",C9083="",E9083=""),0,IF(A9083=2,H9083*IF(E9083="SGD",1,IF(E9083="USD",Settings!$B$22,IF(E9083="HKD",Settings!$B$23,1))),0))</f>
        <v>0</v>
      </c>
      <c r="Q9083" s="312">
        <f>IF(OR(J9083="",G9083=""),"",G9083+ROW()/1000000)</f>
      </c>
      <c r="R9083" s="247">
        <f>IF(Q9083="","",SUMIFS(Txn[Signed Units],Txn[Key],J9083,Txn[Transaction Order],"&lt;="&amp;Q9083))</f>
      </c>
    </row>
    <row r="9084" spans="10:18" ht="15" customHeight="1" x14ac:dyDescent="0.15">
      <c r="J9084" s="246">
        <f>IF(OR(B9084="",C9084="",E9084=""),"",B9084&amp;":"&amp;C9084&amp;":"&amp;E9084)</f>
      </c>
      <c r="K9084" s="247">
        <f>IF(A9084="","",A9084*D9084)</f>
      </c>
      <c r="L9084" s="246">
        <f>IF(A9084="","",IF(OR(A9084=1,A9084=0),H9084,0))</f>
      </c>
      <c r="M9084" s="246">
        <f>IF(A9084="","",IF(A9084=-1,H9084,0))</f>
      </c>
      <c r="N9084">
        <f>IF(J9084="","",IF(E9084="SGD",1,IF(E9084="USD",Settings!$B$22,IF(E9084="HKD",Settings!$B$23,1))))</f>
      </c>
      <c r="O9084">
        <f>IF(OR(B9084="",C9084="",E9084=""),0,(IF(A9084=-1,H9084,0)-IF(OR(A9084=1,A9084=0),H9084,0)+IF(A9084=2,H9084,0))*IF(E9084="SGD",1,IF(E9084="USD",Settings!$B$22,IF(E9084="HKD",Settings!$B$23,1))))</f>
        <v>0</v>
      </c>
      <c r="P9084">
        <f>IF(OR(B9084="",C9084="",E9084=""),0,IF(A9084=2,H9084*IF(E9084="SGD",1,IF(E9084="USD",Settings!$B$22,IF(E9084="HKD",Settings!$B$23,1))),0))</f>
        <v>0</v>
      </c>
      <c r="Q9084" s="312">
        <f>IF(OR(J9084="",G9084=""),"",G9084+ROW()/1000000)</f>
      </c>
      <c r="R9084" s="247">
        <f>IF(Q9084="","",SUMIFS(Txn[Signed Units],Txn[Key],J9084,Txn[Transaction Order],"&lt;="&amp;Q9084))</f>
      </c>
    </row>
    <row r="9085" spans="10:18" ht="15" customHeight="1" x14ac:dyDescent="0.15">
      <c r="J9085" s="246">
        <f>IF(OR(B9085="",C9085="",E9085=""),"",B9085&amp;":"&amp;C9085&amp;":"&amp;E9085)</f>
      </c>
      <c r="K9085" s="247">
        <f>IF(A9085="","",A9085*D9085)</f>
      </c>
      <c r="L9085" s="246">
        <f>IF(A9085="","",IF(OR(A9085=1,A9085=0),H9085,0))</f>
      </c>
      <c r="M9085" s="246">
        <f>IF(A9085="","",IF(A9085=-1,H9085,0))</f>
      </c>
      <c r="N9085">
        <f>IF(J9085="","",IF(E9085="SGD",1,IF(E9085="USD",Settings!$B$22,IF(E9085="HKD",Settings!$B$23,1))))</f>
      </c>
      <c r="O9085">
        <f>IF(OR(B9085="",C9085="",E9085=""),0,(IF(A9085=-1,H9085,0)-IF(OR(A9085=1,A9085=0),H9085,0)+IF(A9085=2,H9085,0))*IF(E9085="SGD",1,IF(E9085="USD",Settings!$B$22,IF(E9085="HKD",Settings!$B$23,1))))</f>
        <v>0</v>
      </c>
      <c r="P9085">
        <f>IF(OR(B9085="",C9085="",E9085=""),0,IF(A9085=2,H9085*IF(E9085="SGD",1,IF(E9085="USD",Settings!$B$22,IF(E9085="HKD",Settings!$B$23,1))),0))</f>
        <v>0</v>
      </c>
      <c r="Q9085" s="312">
        <f>IF(OR(J9085="",G9085=""),"",G9085+ROW()/1000000)</f>
      </c>
      <c r="R9085" s="247">
        <f>IF(Q9085="","",SUMIFS(Txn[Signed Units],Txn[Key],J9085,Txn[Transaction Order],"&lt;="&amp;Q9085))</f>
      </c>
    </row>
    <row r="9086" spans="10:18" ht="15" customHeight="1" x14ac:dyDescent="0.15">
      <c r="J9086" s="246">
        <f>IF(OR(B9086="",C9086="",E9086=""),"",B9086&amp;":"&amp;C9086&amp;":"&amp;E9086)</f>
      </c>
      <c r="K9086" s="247">
        <f>IF(A9086="","",A9086*D9086)</f>
      </c>
      <c r="L9086" s="246">
        <f>IF(A9086="","",IF(OR(A9086=1,A9086=0),H9086,0))</f>
      </c>
      <c r="M9086" s="246">
        <f>IF(A9086="","",IF(A9086=-1,H9086,0))</f>
      </c>
      <c r="N9086">
        <f>IF(J9086="","",IF(E9086="SGD",1,IF(E9086="USD",Settings!$B$22,IF(E9086="HKD",Settings!$B$23,1))))</f>
      </c>
      <c r="O9086">
        <f>IF(OR(B9086="",C9086="",E9086=""),0,(IF(A9086=-1,H9086,0)-IF(OR(A9086=1,A9086=0),H9086,0)+IF(A9086=2,H9086,0))*IF(E9086="SGD",1,IF(E9086="USD",Settings!$B$22,IF(E9086="HKD",Settings!$B$23,1))))</f>
        <v>0</v>
      </c>
      <c r="P9086">
        <f>IF(OR(B9086="",C9086="",E9086=""),0,IF(A9086=2,H9086*IF(E9086="SGD",1,IF(E9086="USD",Settings!$B$22,IF(E9086="HKD",Settings!$B$23,1))),0))</f>
        <v>0</v>
      </c>
      <c r="Q9086" s="312">
        <f>IF(OR(J9086="",G9086=""),"",G9086+ROW()/1000000)</f>
      </c>
      <c r="R9086" s="247">
        <f>IF(Q9086="","",SUMIFS(Txn[Signed Units],Txn[Key],J9086,Txn[Transaction Order],"&lt;="&amp;Q9086))</f>
      </c>
    </row>
    <row r="9087" spans="10:18" ht="15" customHeight="1" x14ac:dyDescent="0.15">
      <c r="J9087" s="246">
        <f>IF(OR(B9087="",C9087="",E9087=""),"",B9087&amp;":"&amp;C9087&amp;":"&amp;E9087)</f>
      </c>
      <c r="K9087" s="247">
        <f>IF(A9087="","",A9087*D9087)</f>
      </c>
      <c r="L9087" s="246">
        <f>IF(A9087="","",IF(OR(A9087=1,A9087=0),H9087,0))</f>
      </c>
      <c r="M9087" s="246">
        <f>IF(A9087="","",IF(A9087=-1,H9087,0))</f>
      </c>
      <c r="N9087">
        <f>IF(J9087="","",IF(E9087="SGD",1,IF(E9087="USD",Settings!$B$22,IF(E9087="HKD",Settings!$B$23,1))))</f>
      </c>
      <c r="O9087">
        <f>IF(OR(B9087="",C9087="",E9087=""),0,(IF(A9087=-1,H9087,0)-IF(OR(A9087=1,A9087=0),H9087,0)+IF(A9087=2,H9087,0))*IF(E9087="SGD",1,IF(E9087="USD",Settings!$B$22,IF(E9087="HKD",Settings!$B$23,1))))</f>
        <v>0</v>
      </c>
      <c r="P9087">
        <f>IF(OR(B9087="",C9087="",E9087=""),0,IF(A9087=2,H9087*IF(E9087="SGD",1,IF(E9087="USD",Settings!$B$22,IF(E9087="HKD",Settings!$B$23,1))),0))</f>
        <v>0</v>
      </c>
      <c r="Q9087" s="312">
        <f>IF(OR(J9087="",G9087=""),"",G9087+ROW()/1000000)</f>
      </c>
      <c r="R9087" s="247">
        <f>IF(Q9087="","",SUMIFS(Txn[Signed Units],Txn[Key],J9087,Txn[Transaction Order],"&lt;="&amp;Q9087))</f>
      </c>
    </row>
    <row r="9088" spans="10:18" ht="15" customHeight="1" x14ac:dyDescent="0.15">
      <c r="J9088" s="246">
        <f>IF(OR(B9088="",C9088="",E9088=""),"",B9088&amp;":"&amp;C9088&amp;":"&amp;E9088)</f>
      </c>
      <c r="K9088" s="247">
        <f>IF(A9088="","",A9088*D9088)</f>
      </c>
      <c r="L9088" s="246">
        <f>IF(A9088="","",IF(OR(A9088=1,A9088=0),H9088,0))</f>
      </c>
      <c r="M9088" s="246">
        <f>IF(A9088="","",IF(A9088=-1,H9088,0))</f>
      </c>
      <c r="N9088">
        <f>IF(J9088="","",IF(E9088="SGD",1,IF(E9088="USD",Settings!$B$22,IF(E9088="HKD",Settings!$B$23,1))))</f>
      </c>
      <c r="O9088">
        <f>IF(OR(B9088="",C9088="",E9088=""),0,(IF(A9088=-1,H9088,0)-IF(OR(A9088=1,A9088=0),H9088,0)+IF(A9088=2,H9088,0))*IF(E9088="SGD",1,IF(E9088="USD",Settings!$B$22,IF(E9088="HKD",Settings!$B$23,1))))</f>
        <v>0</v>
      </c>
      <c r="P9088">
        <f>IF(OR(B9088="",C9088="",E9088=""),0,IF(A9088=2,H9088*IF(E9088="SGD",1,IF(E9088="USD",Settings!$B$22,IF(E9088="HKD",Settings!$B$23,1))),0))</f>
        <v>0</v>
      </c>
      <c r="Q9088" s="312">
        <f>IF(OR(J9088="",G9088=""),"",G9088+ROW()/1000000)</f>
      </c>
      <c r="R9088" s="247">
        <f>IF(Q9088="","",SUMIFS(Txn[Signed Units],Txn[Key],J9088,Txn[Transaction Order],"&lt;="&amp;Q9088))</f>
      </c>
    </row>
    <row r="9089" spans="10:18" ht="15" customHeight="1" x14ac:dyDescent="0.15">
      <c r="J9089" s="246">
        <f>IF(OR(B9089="",C9089="",E9089=""),"",B9089&amp;":"&amp;C9089&amp;":"&amp;E9089)</f>
      </c>
      <c r="K9089" s="247">
        <f>IF(A9089="","",A9089*D9089)</f>
      </c>
      <c r="L9089" s="246">
        <f>IF(A9089="","",IF(OR(A9089=1,A9089=0),H9089,0))</f>
      </c>
      <c r="M9089" s="246">
        <f>IF(A9089="","",IF(A9089=-1,H9089,0))</f>
      </c>
      <c r="N9089">
        <f>IF(J9089="","",IF(E9089="SGD",1,IF(E9089="USD",Settings!$B$22,IF(E9089="HKD",Settings!$B$23,1))))</f>
      </c>
      <c r="O9089">
        <f>IF(OR(B9089="",C9089="",E9089=""),0,(IF(A9089=-1,H9089,0)-IF(OR(A9089=1,A9089=0),H9089,0)+IF(A9089=2,H9089,0))*IF(E9089="SGD",1,IF(E9089="USD",Settings!$B$22,IF(E9089="HKD",Settings!$B$23,1))))</f>
        <v>0</v>
      </c>
      <c r="P9089">
        <f>IF(OR(B9089="",C9089="",E9089=""),0,IF(A9089=2,H9089*IF(E9089="SGD",1,IF(E9089="USD",Settings!$B$22,IF(E9089="HKD",Settings!$B$23,1))),0))</f>
        <v>0</v>
      </c>
      <c r="Q9089" s="312">
        <f>IF(OR(J9089="",G9089=""),"",G9089+ROW()/1000000)</f>
      </c>
      <c r="R9089" s="247">
        <f>IF(Q9089="","",SUMIFS(Txn[Signed Units],Txn[Key],J9089,Txn[Transaction Order],"&lt;="&amp;Q9089))</f>
      </c>
    </row>
    <row r="9090" spans="10:18" ht="15" customHeight="1" x14ac:dyDescent="0.15">
      <c r="J9090" s="246">
        <f>IF(OR(B9090="",C9090="",E9090=""),"",B9090&amp;":"&amp;C9090&amp;":"&amp;E9090)</f>
      </c>
      <c r="K9090" s="247">
        <f>IF(A9090="","",A9090*D9090)</f>
      </c>
      <c r="L9090" s="246">
        <f>IF(A9090="","",IF(OR(A9090=1,A9090=0),H9090,0))</f>
      </c>
      <c r="M9090" s="246">
        <f>IF(A9090="","",IF(A9090=-1,H9090,0))</f>
      </c>
      <c r="N9090">
        <f>IF(J9090="","",IF(E9090="SGD",1,IF(E9090="USD",Settings!$B$22,IF(E9090="HKD",Settings!$B$23,1))))</f>
      </c>
      <c r="O9090">
        <f>IF(OR(B9090="",C9090="",E9090=""),0,(IF(A9090=-1,H9090,0)-IF(OR(A9090=1,A9090=0),H9090,0)+IF(A9090=2,H9090,0))*IF(E9090="SGD",1,IF(E9090="USD",Settings!$B$22,IF(E9090="HKD",Settings!$B$23,1))))</f>
        <v>0</v>
      </c>
      <c r="P9090">
        <f>IF(OR(B9090="",C9090="",E9090=""),0,IF(A9090=2,H9090*IF(E9090="SGD",1,IF(E9090="USD",Settings!$B$22,IF(E9090="HKD",Settings!$B$23,1))),0))</f>
        <v>0</v>
      </c>
      <c r="Q9090" s="312">
        <f>IF(OR(J9090="",G9090=""),"",G9090+ROW()/1000000)</f>
      </c>
      <c r="R9090" s="247">
        <f>IF(Q9090="","",SUMIFS(Txn[Signed Units],Txn[Key],J9090,Txn[Transaction Order],"&lt;="&amp;Q9090))</f>
      </c>
    </row>
    <row r="9091" spans="10:18" ht="15" customHeight="1" x14ac:dyDescent="0.15">
      <c r="J9091" s="246">
        <f>IF(OR(B9091="",C9091="",E9091=""),"",B9091&amp;":"&amp;C9091&amp;":"&amp;E9091)</f>
      </c>
      <c r="K9091" s="247">
        <f>IF(A9091="","",A9091*D9091)</f>
      </c>
      <c r="L9091" s="246">
        <f>IF(A9091="","",IF(OR(A9091=1,A9091=0),H9091,0))</f>
      </c>
      <c r="M9091" s="246">
        <f>IF(A9091="","",IF(A9091=-1,H9091,0))</f>
      </c>
      <c r="N9091">
        <f>IF(J9091="","",IF(E9091="SGD",1,IF(E9091="USD",Settings!$B$22,IF(E9091="HKD",Settings!$B$23,1))))</f>
      </c>
      <c r="O9091">
        <f>IF(OR(B9091="",C9091="",E9091=""),0,(IF(A9091=-1,H9091,0)-IF(OR(A9091=1,A9091=0),H9091,0)+IF(A9091=2,H9091,0))*IF(E9091="SGD",1,IF(E9091="USD",Settings!$B$22,IF(E9091="HKD",Settings!$B$23,1))))</f>
        <v>0</v>
      </c>
      <c r="P9091">
        <f>IF(OR(B9091="",C9091="",E9091=""),0,IF(A9091=2,H9091*IF(E9091="SGD",1,IF(E9091="USD",Settings!$B$22,IF(E9091="HKD",Settings!$B$23,1))),0))</f>
        <v>0</v>
      </c>
      <c r="Q9091" s="312">
        <f>IF(OR(J9091="",G9091=""),"",G9091+ROW()/1000000)</f>
      </c>
      <c r="R9091" s="247">
        <f>IF(Q9091="","",SUMIFS(Txn[Signed Units],Txn[Key],J9091,Txn[Transaction Order],"&lt;="&amp;Q9091))</f>
      </c>
    </row>
    <row r="9092" spans="10:18" ht="15" customHeight="1" x14ac:dyDescent="0.15">
      <c r="J9092" s="246">
        <f>IF(OR(B9092="",C9092="",E9092=""),"",B9092&amp;":"&amp;C9092&amp;":"&amp;E9092)</f>
      </c>
      <c r="K9092" s="247">
        <f>IF(A9092="","",A9092*D9092)</f>
      </c>
      <c r="L9092" s="246">
        <f>IF(A9092="","",IF(OR(A9092=1,A9092=0),H9092,0))</f>
      </c>
      <c r="M9092" s="246">
        <f>IF(A9092="","",IF(A9092=-1,H9092,0))</f>
      </c>
      <c r="N9092">
        <f>IF(J9092="","",IF(E9092="SGD",1,IF(E9092="USD",Settings!$B$22,IF(E9092="HKD",Settings!$B$23,1))))</f>
      </c>
      <c r="O9092">
        <f>IF(OR(B9092="",C9092="",E9092=""),0,(IF(A9092=-1,H9092,0)-IF(OR(A9092=1,A9092=0),H9092,0)+IF(A9092=2,H9092,0))*IF(E9092="SGD",1,IF(E9092="USD",Settings!$B$22,IF(E9092="HKD",Settings!$B$23,1))))</f>
        <v>0</v>
      </c>
      <c r="P9092">
        <f>IF(OR(B9092="",C9092="",E9092=""),0,IF(A9092=2,H9092*IF(E9092="SGD",1,IF(E9092="USD",Settings!$B$22,IF(E9092="HKD",Settings!$B$23,1))),0))</f>
        <v>0</v>
      </c>
      <c r="Q9092" s="312">
        <f>IF(OR(J9092="",G9092=""),"",G9092+ROW()/1000000)</f>
      </c>
      <c r="R9092" s="247">
        <f>IF(Q9092="","",SUMIFS(Txn[Signed Units],Txn[Key],J9092,Txn[Transaction Order],"&lt;="&amp;Q9092))</f>
      </c>
    </row>
    <row r="9093" spans="10:18" ht="15" customHeight="1" x14ac:dyDescent="0.15">
      <c r="J9093" s="246">
        <f>IF(OR(B9093="",C9093="",E9093=""),"",B9093&amp;":"&amp;C9093&amp;":"&amp;E9093)</f>
      </c>
      <c r="K9093" s="247">
        <f>IF(A9093="","",A9093*D9093)</f>
      </c>
      <c r="L9093" s="246">
        <f>IF(A9093="","",IF(OR(A9093=1,A9093=0),H9093,0))</f>
      </c>
      <c r="M9093" s="246">
        <f>IF(A9093="","",IF(A9093=-1,H9093,0))</f>
      </c>
      <c r="N9093">
        <f>IF(J9093="","",IF(E9093="SGD",1,IF(E9093="USD",Settings!$B$22,IF(E9093="HKD",Settings!$B$23,1))))</f>
      </c>
      <c r="O9093">
        <f>IF(OR(B9093="",C9093="",E9093=""),0,(IF(A9093=-1,H9093,0)-IF(OR(A9093=1,A9093=0),H9093,0)+IF(A9093=2,H9093,0))*IF(E9093="SGD",1,IF(E9093="USD",Settings!$B$22,IF(E9093="HKD",Settings!$B$23,1))))</f>
        <v>0</v>
      </c>
      <c r="P9093">
        <f>IF(OR(B9093="",C9093="",E9093=""),0,IF(A9093=2,H9093*IF(E9093="SGD",1,IF(E9093="USD",Settings!$B$22,IF(E9093="HKD",Settings!$B$23,1))),0))</f>
        <v>0</v>
      </c>
      <c r="Q9093" s="312">
        <f>IF(OR(J9093="",G9093=""),"",G9093+ROW()/1000000)</f>
      </c>
      <c r="R9093" s="247">
        <f>IF(Q9093="","",SUMIFS(Txn[Signed Units],Txn[Key],J9093,Txn[Transaction Order],"&lt;="&amp;Q9093))</f>
      </c>
    </row>
    <row r="9094" spans="10:18" ht="15" customHeight="1" x14ac:dyDescent="0.15">
      <c r="J9094" s="246">
        <f>IF(OR(B9094="",C9094="",E9094=""),"",B9094&amp;":"&amp;C9094&amp;":"&amp;E9094)</f>
      </c>
      <c r="K9094" s="247">
        <f>IF(A9094="","",A9094*D9094)</f>
      </c>
      <c r="L9094" s="246">
        <f>IF(A9094="","",IF(OR(A9094=1,A9094=0),H9094,0))</f>
      </c>
      <c r="M9094" s="246">
        <f>IF(A9094="","",IF(A9094=-1,H9094,0))</f>
      </c>
      <c r="N9094">
        <f>IF(J9094="","",IF(E9094="SGD",1,IF(E9094="USD",Settings!$B$22,IF(E9094="HKD",Settings!$B$23,1))))</f>
      </c>
      <c r="O9094">
        <f>IF(OR(B9094="",C9094="",E9094=""),0,(IF(A9094=-1,H9094,0)-IF(OR(A9094=1,A9094=0),H9094,0)+IF(A9094=2,H9094,0))*IF(E9094="SGD",1,IF(E9094="USD",Settings!$B$22,IF(E9094="HKD",Settings!$B$23,1))))</f>
        <v>0</v>
      </c>
      <c r="P9094">
        <f>IF(OR(B9094="",C9094="",E9094=""),0,IF(A9094=2,H9094*IF(E9094="SGD",1,IF(E9094="USD",Settings!$B$22,IF(E9094="HKD",Settings!$B$23,1))),0))</f>
        <v>0</v>
      </c>
      <c r="Q9094" s="312">
        <f>IF(OR(J9094="",G9094=""),"",G9094+ROW()/1000000)</f>
      </c>
      <c r="R9094" s="247">
        <f>IF(Q9094="","",SUMIFS(Txn[Signed Units],Txn[Key],J9094,Txn[Transaction Order],"&lt;="&amp;Q9094))</f>
      </c>
    </row>
    <row r="9095" spans="10:18" ht="15" customHeight="1" x14ac:dyDescent="0.15">
      <c r="J9095" s="246">
        <f>IF(OR(B9095="",C9095="",E9095=""),"",B9095&amp;":"&amp;C9095&amp;":"&amp;E9095)</f>
      </c>
      <c r="K9095" s="247">
        <f>IF(A9095="","",A9095*D9095)</f>
      </c>
      <c r="L9095" s="246">
        <f>IF(A9095="","",IF(OR(A9095=1,A9095=0),H9095,0))</f>
      </c>
      <c r="M9095" s="246">
        <f>IF(A9095="","",IF(A9095=-1,H9095,0))</f>
      </c>
      <c r="N9095">
        <f>IF(J9095="","",IF(E9095="SGD",1,IF(E9095="USD",Settings!$B$22,IF(E9095="HKD",Settings!$B$23,1))))</f>
      </c>
      <c r="O9095">
        <f>IF(OR(B9095="",C9095="",E9095=""),0,(IF(A9095=-1,H9095,0)-IF(OR(A9095=1,A9095=0),H9095,0)+IF(A9095=2,H9095,0))*IF(E9095="SGD",1,IF(E9095="USD",Settings!$B$22,IF(E9095="HKD",Settings!$B$23,1))))</f>
        <v>0</v>
      </c>
      <c r="P9095">
        <f>IF(OR(B9095="",C9095="",E9095=""),0,IF(A9095=2,H9095*IF(E9095="SGD",1,IF(E9095="USD",Settings!$B$22,IF(E9095="HKD",Settings!$B$23,1))),0))</f>
        <v>0</v>
      </c>
      <c r="Q9095" s="312">
        <f>IF(OR(J9095="",G9095=""),"",G9095+ROW()/1000000)</f>
      </c>
      <c r="R9095" s="247">
        <f>IF(Q9095="","",SUMIFS(Txn[Signed Units],Txn[Key],J9095,Txn[Transaction Order],"&lt;="&amp;Q9095))</f>
      </c>
    </row>
    <row r="9096" spans="10:18" ht="15" customHeight="1" x14ac:dyDescent="0.15">
      <c r="J9096" s="246">
        <f>IF(OR(B9096="",C9096="",E9096=""),"",B9096&amp;":"&amp;C9096&amp;":"&amp;E9096)</f>
      </c>
      <c r="K9096" s="247">
        <f>IF(A9096="","",A9096*D9096)</f>
      </c>
      <c r="L9096" s="246">
        <f>IF(A9096="","",IF(OR(A9096=1,A9096=0),H9096,0))</f>
      </c>
      <c r="M9096" s="246">
        <f>IF(A9096="","",IF(A9096=-1,H9096,0))</f>
      </c>
      <c r="N9096">
        <f>IF(J9096="","",IF(E9096="SGD",1,IF(E9096="USD",Settings!$B$22,IF(E9096="HKD",Settings!$B$23,1))))</f>
      </c>
      <c r="O9096">
        <f>IF(OR(B9096="",C9096="",E9096=""),0,(IF(A9096=-1,H9096,0)-IF(OR(A9096=1,A9096=0),H9096,0)+IF(A9096=2,H9096,0))*IF(E9096="SGD",1,IF(E9096="USD",Settings!$B$22,IF(E9096="HKD",Settings!$B$23,1))))</f>
        <v>0</v>
      </c>
      <c r="P9096">
        <f>IF(OR(B9096="",C9096="",E9096=""),0,IF(A9096=2,H9096*IF(E9096="SGD",1,IF(E9096="USD",Settings!$B$22,IF(E9096="HKD",Settings!$B$23,1))),0))</f>
        <v>0</v>
      </c>
      <c r="Q9096" s="312">
        <f>IF(OR(J9096="",G9096=""),"",G9096+ROW()/1000000)</f>
      </c>
      <c r="R9096" s="247">
        <f>IF(Q9096="","",SUMIFS(Txn[Signed Units],Txn[Key],J9096,Txn[Transaction Order],"&lt;="&amp;Q9096))</f>
      </c>
    </row>
    <row r="9097" spans="10:18" ht="15" customHeight="1" x14ac:dyDescent="0.15">
      <c r="J9097" s="246">
        <f>IF(OR(B9097="",C9097="",E9097=""),"",B9097&amp;":"&amp;C9097&amp;":"&amp;E9097)</f>
      </c>
      <c r="K9097" s="247">
        <f>IF(A9097="","",A9097*D9097)</f>
      </c>
      <c r="L9097" s="246">
        <f>IF(A9097="","",IF(OR(A9097=1,A9097=0),H9097,0))</f>
      </c>
      <c r="M9097" s="246">
        <f>IF(A9097="","",IF(A9097=-1,H9097,0))</f>
      </c>
      <c r="N9097">
        <f>IF(J9097="","",IF(E9097="SGD",1,IF(E9097="USD",Settings!$B$22,IF(E9097="HKD",Settings!$B$23,1))))</f>
      </c>
      <c r="O9097">
        <f>IF(OR(B9097="",C9097="",E9097=""),0,(IF(A9097=-1,H9097,0)-IF(OR(A9097=1,A9097=0),H9097,0)+IF(A9097=2,H9097,0))*IF(E9097="SGD",1,IF(E9097="USD",Settings!$B$22,IF(E9097="HKD",Settings!$B$23,1))))</f>
        <v>0</v>
      </c>
      <c r="P9097">
        <f>IF(OR(B9097="",C9097="",E9097=""),0,IF(A9097=2,H9097*IF(E9097="SGD",1,IF(E9097="USD",Settings!$B$22,IF(E9097="HKD",Settings!$B$23,1))),0))</f>
        <v>0</v>
      </c>
      <c r="Q9097" s="312">
        <f>IF(OR(J9097="",G9097=""),"",G9097+ROW()/1000000)</f>
      </c>
      <c r="R9097" s="247">
        <f>IF(Q9097="","",SUMIFS(Txn[Signed Units],Txn[Key],J9097,Txn[Transaction Order],"&lt;="&amp;Q9097))</f>
      </c>
    </row>
    <row r="9098" spans="10:18" ht="15" customHeight="1" x14ac:dyDescent="0.15">
      <c r="J9098" s="246">
        <f>IF(OR(B9098="",C9098="",E9098=""),"",B9098&amp;":"&amp;C9098&amp;":"&amp;E9098)</f>
      </c>
      <c r="K9098" s="247">
        <f>IF(A9098="","",A9098*D9098)</f>
      </c>
      <c r="L9098" s="246">
        <f>IF(A9098="","",IF(OR(A9098=1,A9098=0),H9098,0))</f>
      </c>
      <c r="M9098" s="246">
        <f>IF(A9098="","",IF(A9098=-1,H9098,0))</f>
      </c>
      <c r="N9098">
        <f>IF(J9098="","",IF(E9098="SGD",1,IF(E9098="USD",Settings!$B$22,IF(E9098="HKD",Settings!$B$23,1))))</f>
      </c>
      <c r="O9098">
        <f>IF(OR(B9098="",C9098="",E9098=""),0,(IF(A9098=-1,H9098,0)-IF(OR(A9098=1,A9098=0),H9098,0)+IF(A9098=2,H9098,0))*IF(E9098="SGD",1,IF(E9098="USD",Settings!$B$22,IF(E9098="HKD",Settings!$B$23,1))))</f>
        <v>0</v>
      </c>
      <c r="P9098">
        <f>IF(OR(B9098="",C9098="",E9098=""),0,IF(A9098=2,H9098*IF(E9098="SGD",1,IF(E9098="USD",Settings!$B$22,IF(E9098="HKD",Settings!$B$23,1))),0))</f>
        <v>0</v>
      </c>
      <c r="Q9098" s="312">
        <f>IF(OR(J9098="",G9098=""),"",G9098+ROW()/1000000)</f>
      </c>
      <c r="R9098" s="247">
        <f>IF(Q9098="","",SUMIFS(Txn[Signed Units],Txn[Key],J9098,Txn[Transaction Order],"&lt;="&amp;Q9098))</f>
      </c>
    </row>
    <row r="9099" spans="10:18" ht="15" customHeight="1" x14ac:dyDescent="0.15">
      <c r="J9099" s="246">
        <f>IF(OR(B9099="",C9099="",E9099=""),"",B9099&amp;":"&amp;C9099&amp;":"&amp;E9099)</f>
      </c>
      <c r="K9099" s="247">
        <f>IF(A9099="","",A9099*D9099)</f>
      </c>
      <c r="L9099" s="246">
        <f>IF(A9099="","",IF(OR(A9099=1,A9099=0),H9099,0))</f>
      </c>
      <c r="M9099" s="246">
        <f>IF(A9099="","",IF(A9099=-1,H9099,0))</f>
      </c>
      <c r="N9099">
        <f>IF(J9099="","",IF(E9099="SGD",1,IF(E9099="USD",Settings!$B$22,IF(E9099="HKD",Settings!$B$23,1))))</f>
      </c>
      <c r="O9099">
        <f>IF(OR(B9099="",C9099="",E9099=""),0,(IF(A9099=-1,H9099,0)-IF(OR(A9099=1,A9099=0),H9099,0)+IF(A9099=2,H9099,0))*IF(E9099="SGD",1,IF(E9099="USD",Settings!$B$22,IF(E9099="HKD",Settings!$B$23,1))))</f>
        <v>0</v>
      </c>
      <c r="P9099">
        <f>IF(OR(B9099="",C9099="",E9099=""),0,IF(A9099=2,H9099*IF(E9099="SGD",1,IF(E9099="USD",Settings!$B$22,IF(E9099="HKD",Settings!$B$23,1))),0))</f>
        <v>0</v>
      </c>
      <c r="Q9099" s="312">
        <f>IF(OR(J9099="",G9099=""),"",G9099+ROW()/1000000)</f>
      </c>
      <c r="R9099" s="247">
        <f>IF(Q9099="","",SUMIFS(Txn[Signed Units],Txn[Key],J9099,Txn[Transaction Order],"&lt;="&amp;Q9099))</f>
      </c>
    </row>
    <row r="9100" spans="10:18" ht="15" customHeight="1" x14ac:dyDescent="0.15">
      <c r="J9100" s="246">
        <f>IF(OR(B9100="",C9100="",E9100=""),"",B9100&amp;":"&amp;C9100&amp;":"&amp;E9100)</f>
      </c>
      <c r="K9100" s="247">
        <f>IF(A9100="","",A9100*D9100)</f>
      </c>
      <c r="L9100" s="246">
        <f>IF(A9100="","",IF(OR(A9100=1,A9100=0),H9100,0))</f>
      </c>
      <c r="M9100" s="246">
        <f>IF(A9100="","",IF(A9100=-1,H9100,0))</f>
      </c>
      <c r="N9100">
        <f>IF(J9100="","",IF(E9100="SGD",1,IF(E9100="USD",Settings!$B$22,IF(E9100="HKD",Settings!$B$23,1))))</f>
      </c>
      <c r="O9100">
        <f>IF(OR(B9100="",C9100="",E9100=""),0,(IF(A9100=-1,H9100,0)-IF(OR(A9100=1,A9100=0),H9100,0)+IF(A9100=2,H9100,0))*IF(E9100="SGD",1,IF(E9100="USD",Settings!$B$22,IF(E9100="HKD",Settings!$B$23,1))))</f>
        <v>0</v>
      </c>
      <c r="P9100">
        <f>IF(OR(B9100="",C9100="",E9100=""),0,IF(A9100=2,H9100*IF(E9100="SGD",1,IF(E9100="USD",Settings!$B$22,IF(E9100="HKD",Settings!$B$23,1))),0))</f>
        <v>0</v>
      </c>
      <c r="Q9100" s="312">
        <f>IF(OR(J9100="",G9100=""),"",G9100+ROW()/1000000)</f>
      </c>
      <c r="R9100" s="247">
        <f>IF(Q9100="","",SUMIFS(Txn[Signed Units],Txn[Key],J9100,Txn[Transaction Order],"&lt;="&amp;Q9100))</f>
      </c>
    </row>
    <row r="9101" spans="10:18" ht="15" customHeight="1" x14ac:dyDescent="0.15">
      <c r="J9101" s="246">
        <f>IF(OR(B9101="",C9101="",E9101=""),"",B9101&amp;":"&amp;C9101&amp;":"&amp;E9101)</f>
      </c>
      <c r="K9101" s="247">
        <f>IF(A9101="","",A9101*D9101)</f>
      </c>
      <c r="L9101" s="246">
        <f>IF(A9101="","",IF(OR(A9101=1,A9101=0),H9101,0))</f>
      </c>
      <c r="M9101" s="246">
        <f>IF(A9101="","",IF(A9101=-1,H9101,0))</f>
      </c>
      <c r="N9101">
        <f>IF(J9101="","",IF(E9101="SGD",1,IF(E9101="USD",Settings!$B$22,IF(E9101="HKD",Settings!$B$23,1))))</f>
      </c>
      <c r="O9101">
        <f>IF(OR(B9101="",C9101="",E9101=""),0,(IF(A9101=-1,H9101,0)-IF(OR(A9101=1,A9101=0),H9101,0)+IF(A9101=2,H9101,0))*IF(E9101="SGD",1,IF(E9101="USD",Settings!$B$22,IF(E9101="HKD",Settings!$B$23,1))))</f>
        <v>0</v>
      </c>
      <c r="P9101">
        <f>IF(OR(B9101="",C9101="",E9101=""),0,IF(A9101=2,H9101*IF(E9101="SGD",1,IF(E9101="USD",Settings!$B$22,IF(E9101="HKD",Settings!$B$23,1))),0))</f>
        <v>0</v>
      </c>
      <c r="Q9101" s="312">
        <f>IF(OR(J9101="",G9101=""),"",G9101+ROW()/1000000)</f>
      </c>
      <c r="R9101" s="247">
        <f>IF(Q9101="","",SUMIFS(Txn[Signed Units],Txn[Key],J9101,Txn[Transaction Order],"&lt;="&amp;Q9101))</f>
      </c>
    </row>
    <row r="9102" spans="10:18" ht="15" customHeight="1" x14ac:dyDescent="0.15">
      <c r="J9102" s="246">
        <f>IF(OR(B9102="",C9102="",E9102=""),"",B9102&amp;":"&amp;C9102&amp;":"&amp;E9102)</f>
      </c>
      <c r="K9102" s="247">
        <f>IF(A9102="","",A9102*D9102)</f>
      </c>
      <c r="L9102" s="246">
        <f>IF(A9102="","",IF(OR(A9102=1,A9102=0),H9102,0))</f>
      </c>
      <c r="M9102" s="246">
        <f>IF(A9102="","",IF(A9102=-1,H9102,0))</f>
      </c>
      <c r="N9102">
        <f>IF(J9102="","",IF(E9102="SGD",1,IF(E9102="USD",Settings!$B$22,IF(E9102="HKD",Settings!$B$23,1))))</f>
      </c>
      <c r="O9102">
        <f>IF(OR(B9102="",C9102="",E9102=""),0,(IF(A9102=-1,H9102,0)-IF(OR(A9102=1,A9102=0),H9102,0)+IF(A9102=2,H9102,0))*IF(E9102="SGD",1,IF(E9102="USD",Settings!$B$22,IF(E9102="HKD",Settings!$B$23,1))))</f>
        <v>0</v>
      </c>
      <c r="P9102">
        <f>IF(OR(B9102="",C9102="",E9102=""),0,IF(A9102=2,H9102*IF(E9102="SGD",1,IF(E9102="USD",Settings!$B$22,IF(E9102="HKD",Settings!$B$23,1))),0))</f>
        <v>0</v>
      </c>
      <c r="Q9102" s="312">
        <f>IF(OR(J9102="",G9102=""),"",G9102+ROW()/1000000)</f>
      </c>
      <c r="R9102" s="247">
        <f>IF(Q9102="","",SUMIFS(Txn[Signed Units],Txn[Key],J9102,Txn[Transaction Order],"&lt;="&amp;Q9102))</f>
      </c>
    </row>
    <row r="9103" spans="10:18" ht="15" customHeight="1" x14ac:dyDescent="0.15">
      <c r="J9103" s="246">
        <f>IF(OR(B9103="",C9103="",E9103=""),"",B9103&amp;":"&amp;C9103&amp;":"&amp;E9103)</f>
      </c>
      <c r="K9103" s="247">
        <f>IF(A9103="","",A9103*D9103)</f>
      </c>
      <c r="L9103" s="246">
        <f>IF(A9103="","",IF(OR(A9103=1,A9103=0),H9103,0))</f>
      </c>
      <c r="M9103" s="246">
        <f>IF(A9103="","",IF(A9103=-1,H9103,0))</f>
      </c>
      <c r="N9103">
        <f>IF(J9103="","",IF(E9103="SGD",1,IF(E9103="USD",Settings!$B$22,IF(E9103="HKD",Settings!$B$23,1))))</f>
      </c>
      <c r="O9103">
        <f>IF(OR(B9103="",C9103="",E9103=""),0,(IF(A9103=-1,H9103,0)-IF(OR(A9103=1,A9103=0),H9103,0)+IF(A9103=2,H9103,0))*IF(E9103="SGD",1,IF(E9103="USD",Settings!$B$22,IF(E9103="HKD",Settings!$B$23,1))))</f>
        <v>0</v>
      </c>
      <c r="P9103">
        <f>IF(OR(B9103="",C9103="",E9103=""),0,IF(A9103=2,H9103*IF(E9103="SGD",1,IF(E9103="USD",Settings!$B$22,IF(E9103="HKD",Settings!$B$23,1))),0))</f>
        <v>0</v>
      </c>
      <c r="Q9103" s="312">
        <f>IF(OR(J9103="",G9103=""),"",G9103+ROW()/1000000)</f>
      </c>
      <c r="R9103" s="247">
        <f>IF(Q9103="","",SUMIFS(Txn[Signed Units],Txn[Key],J9103,Txn[Transaction Order],"&lt;="&amp;Q9103))</f>
      </c>
    </row>
    <row r="9104" spans="10:18" ht="15" customHeight="1" x14ac:dyDescent="0.15">
      <c r="J9104" s="246">
        <f>IF(OR(B9104="",C9104="",E9104=""),"",B9104&amp;":"&amp;C9104&amp;":"&amp;E9104)</f>
      </c>
      <c r="K9104" s="247">
        <f>IF(A9104="","",A9104*D9104)</f>
      </c>
      <c r="L9104" s="246">
        <f>IF(A9104="","",IF(OR(A9104=1,A9104=0),H9104,0))</f>
      </c>
      <c r="M9104" s="246">
        <f>IF(A9104="","",IF(A9104=-1,H9104,0))</f>
      </c>
      <c r="N9104">
        <f>IF(J9104="","",IF(E9104="SGD",1,IF(E9104="USD",Settings!$B$22,IF(E9104="HKD",Settings!$B$23,1))))</f>
      </c>
      <c r="O9104">
        <f>IF(OR(B9104="",C9104="",E9104=""),0,(IF(A9104=-1,H9104,0)-IF(OR(A9104=1,A9104=0),H9104,0)+IF(A9104=2,H9104,0))*IF(E9104="SGD",1,IF(E9104="USD",Settings!$B$22,IF(E9104="HKD",Settings!$B$23,1))))</f>
        <v>0</v>
      </c>
      <c r="P9104">
        <f>IF(OR(B9104="",C9104="",E9104=""),0,IF(A9104=2,H9104*IF(E9104="SGD",1,IF(E9104="USD",Settings!$B$22,IF(E9104="HKD",Settings!$B$23,1))),0))</f>
        <v>0</v>
      </c>
      <c r="Q9104" s="312">
        <f>IF(OR(J9104="",G9104=""),"",G9104+ROW()/1000000)</f>
      </c>
      <c r="R9104" s="247">
        <f>IF(Q9104="","",SUMIFS(Txn[Signed Units],Txn[Key],J9104,Txn[Transaction Order],"&lt;="&amp;Q9104))</f>
      </c>
    </row>
    <row r="9105" spans="10:18" ht="15" customHeight="1" x14ac:dyDescent="0.15">
      <c r="J9105" s="246">
        <f>IF(OR(B9105="",C9105="",E9105=""),"",B9105&amp;":"&amp;C9105&amp;":"&amp;E9105)</f>
      </c>
      <c r="K9105" s="247">
        <f>IF(A9105="","",A9105*D9105)</f>
      </c>
      <c r="L9105" s="246">
        <f>IF(A9105="","",IF(OR(A9105=1,A9105=0),H9105,0))</f>
      </c>
      <c r="M9105" s="246">
        <f>IF(A9105="","",IF(A9105=-1,H9105,0))</f>
      </c>
      <c r="N9105">
        <f>IF(J9105="","",IF(E9105="SGD",1,IF(E9105="USD",Settings!$B$22,IF(E9105="HKD",Settings!$B$23,1))))</f>
      </c>
      <c r="O9105">
        <f>IF(OR(B9105="",C9105="",E9105=""),0,(IF(A9105=-1,H9105,0)-IF(OR(A9105=1,A9105=0),H9105,0)+IF(A9105=2,H9105,0))*IF(E9105="SGD",1,IF(E9105="USD",Settings!$B$22,IF(E9105="HKD",Settings!$B$23,1))))</f>
        <v>0</v>
      </c>
      <c r="P9105">
        <f>IF(OR(B9105="",C9105="",E9105=""),0,IF(A9105=2,H9105*IF(E9105="SGD",1,IF(E9105="USD",Settings!$B$22,IF(E9105="HKD",Settings!$B$23,1))),0))</f>
        <v>0</v>
      </c>
      <c r="Q9105" s="312">
        <f>IF(OR(J9105="",G9105=""),"",G9105+ROW()/1000000)</f>
      </c>
      <c r="R9105" s="247">
        <f>IF(Q9105="","",SUMIFS(Txn[Signed Units],Txn[Key],J9105,Txn[Transaction Order],"&lt;="&amp;Q9105))</f>
      </c>
    </row>
    <row r="9106" spans="10:18" ht="15" customHeight="1" x14ac:dyDescent="0.15">
      <c r="J9106" s="246">
        <f>IF(OR(B9106="",C9106="",E9106=""),"",B9106&amp;":"&amp;C9106&amp;":"&amp;E9106)</f>
      </c>
      <c r="K9106" s="247">
        <f>IF(A9106="","",A9106*D9106)</f>
      </c>
      <c r="L9106" s="246">
        <f>IF(A9106="","",IF(OR(A9106=1,A9106=0),H9106,0))</f>
      </c>
      <c r="M9106" s="246">
        <f>IF(A9106="","",IF(A9106=-1,H9106,0))</f>
      </c>
      <c r="N9106">
        <f>IF(J9106="","",IF(E9106="SGD",1,IF(E9106="USD",Settings!$B$22,IF(E9106="HKD",Settings!$B$23,1))))</f>
      </c>
      <c r="O9106">
        <f>IF(OR(B9106="",C9106="",E9106=""),0,(IF(A9106=-1,H9106,0)-IF(OR(A9106=1,A9106=0),H9106,0)+IF(A9106=2,H9106,0))*IF(E9106="SGD",1,IF(E9106="USD",Settings!$B$22,IF(E9106="HKD",Settings!$B$23,1))))</f>
        <v>0</v>
      </c>
      <c r="P9106">
        <f>IF(OR(B9106="",C9106="",E9106=""),0,IF(A9106=2,H9106*IF(E9106="SGD",1,IF(E9106="USD",Settings!$B$22,IF(E9106="HKD",Settings!$B$23,1))),0))</f>
        <v>0</v>
      </c>
      <c r="Q9106" s="312">
        <f>IF(OR(J9106="",G9106=""),"",G9106+ROW()/1000000)</f>
      </c>
      <c r="R9106" s="247">
        <f>IF(Q9106="","",SUMIFS(Txn[Signed Units],Txn[Key],J9106,Txn[Transaction Order],"&lt;="&amp;Q9106))</f>
      </c>
    </row>
    <row r="9107" spans="10:18" ht="15" customHeight="1" x14ac:dyDescent="0.15">
      <c r="J9107" s="246">
        <f>IF(OR(B9107="",C9107="",E9107=""),"",B9107&amp;":"&amp;C9107&amp;":"&amp;E9107)</f>
      </c>
      <c r="K9107" s="247">
        <f>IF(A9107="","",A9107*D9107)</f>
      </c>
      <c r="L9107" s="246">
        <f>IF(A9107="","",IF(OR(A9107=1,A9107=0),H9107,0))</f>
      </c>
      <c r="M9107" s="246">
        <f>IF(A9107="","",IF(A9107=-1,H9107,0))</f>
      </c>
      <c r="N9107">
        <f>IF(J9107="","",IF(E9107="SGD",1,IF(E9107="USD",Settings!$B$22,IF(E9107="HKD",Settings!$B$23,1))))</f>
      </c>
      <c r="O9107">
        <f>IF(OR(B9107="",C9107="",E9107=""),0,(IF(A9107=-1,H9107,0)-IF(OR(A9107=1,A9107=0),H9107,0)+IF(A9107=2,H9107,0))*IF(E9107="SGD",1,IF(E9107="USD",Settings!$B$22,IF(E9107="HKD",Settings!$B$23,1))))</f>
        <v>0</v>
      </c>
      <c r="P9107">
        <f>IF(OR(B9107="",C9107="",E9107=""),0,IF(A9107=2,H9107*IF(E9107="SGD",1,IF(E9107="USD",Settings!$B$22,IF(E9107="HKD",Settings!$B$23,1))),0))</f>
        <v>0</v>
      </c>
      <c r="Q9107" s="312">
        <f>IF(OR(J9107="",G9107=""),"",G9107+ROW()/1000000)</f>
      </c>
      <c r="R9107" s="247">
        <f>IF(Q9107="","",SUMIFS(Txn[Signed Units],Txn[Key],J9107,Txn[Transaction Order],"&lt;="&amp;Q9107))</f>
      </c>
    </row>
    <row r="9108" spans="10:18" ht="15" customHeight="1" x14ac:dyDescent="0.15">
      <c r="J9108" s="246">
        <f>IF(OR(B9108="",C9108="",E9108=""),"",B9108&amp;":"&amp;C9108&amp;":"&amp;E9108)</f>
      </c>
      <c r="K9108" s="247">
        <f>IF(A9108="","",A9108*D9108)</f>
      </c>
      <c r="L9108" s="246">
        <f>IF(A9108="","",IF(OR(A9108=1,A9108=0),H9108,0))</f>
      </c>
      <c r="M9108" s="246">
        <f>IF(A9108="","",IF(A9108=-1,H9108,0))</f>
      </c>
      <c r="N9108">
        <f>IF(J9108="","",IF(E9108="SGD",1,IF(E9108="USD",Settings!$B$22,IF(E9108="HKD",Settings!$B$23,1))))</f>
      </c>
      <c r="O9108">
        <f>IF(OR(B9108="",C9108="",E9108=""),0,(IF(A9108=-1,H9108,0)-IF(OR(A9108=1,A9108=0),H9108,0)+IF(A9108=2,H9108,0))*IF(E9108="SGD",1,IF(E9108="USD",Settings!$B$22,IF(E9108="HKD",Settings!$B$23,1))))</f>
        <v>0</v>
      </c>
      <c r="P9108">
        <f>IF(OR(B9108="",C9108="",E9108=""),0,IF(A9108=2,H9108*IF(E9108="SGD",1,IF(E9108="USD",Settings!$B$22,IF(E9108="HKD",Settings!$B$23,1))),0))</f>
        <v>0</v>
      </c>
      <c r="Q9108" s="312">
        <f>IF(OR(J9108="",G9108=""),"",G9108+ROW()/1000000)</f>
      </c>
      <c r="R9108" s="247">
        <f>IF(Q9108="","",SUMIFS(Txn[Signed Units],Txn[Key],J9108,Txn[Transaction Order],"&lt;="&amp;Q9108))</f>
      </c>
    </row>
    <row r="9109" spans="10:18" ht="15" customHeight="1" x14ac:dyDescent="0.15">
      <c r="J9109" s="246">
        <f>IF(OR(B9109="",C9109="",E9109=""),"",B9109&amp;":"&amp;C9109&amp;":"&amp;E9109)</f>
      </c>
      <c r="K9109" s="247">
        <f>IF(A9109="","",A9109*D9109)</f>
      </c>
      <c r="L9109" s="246">
        <f>IF(A9109="","",IF(OR(A9109=1,A9109=0),H9109,0))</f>
      </c>
      <c r="M9109" s="246">
        <f>IF(A9109="","",IF(A9109=-1,H9109,0))</f>
      </c>
      <c r="N9109">
        <f>IF(J9109="","",IF(E9109="SGD",1,IF(E9109="USD",Settings!$B$22,IF(E9109="HKD",Settings!$B$23,1))))</f>
      </c>
      <c r="O9109">
        <f>IF(OR(B9109="",C9109="",E9109=""),0,(IF(A9109=-1,H9109,0)-IF(OR(A9109=1,A9109=0),H9109,0)+IF(A9109=2,H9109,0))*IF(E9109="SGD",1,IF(E9109="USD",Settings!$B$22,IF(E9109="HKD",Settings!$B$23,1))))</f>
        <v>0</v>
      </c>
      <c r="P9109">
        <f>IF(OR(B9109="",C9109="",E9109=""),0,IF(A9109=2,H9109*IF(E9109="SGD",1,IF(E9109="USD",Settings!$B$22,IF(E9109="HKD",Settings!$B$23,1))),0))</f>
        <v>0</v>
      </c>
      <c r="Q9109" s="312">
        <f>IF(OR(J9109="",G9109=""),"",G9109+ROW()/1000000)</f>
      </c>
      <c r="R9109" s="247">
        <f>IF(Q9109="","",SUMIFS(Txn[Signed Units],Txn[Key],J9109,Txn[Transaction Order],"&lt;="&amp;Q9109))</f>
      </c>
    </row>
    <row r="9110" spans="10:18" ht="15" customHeight="1" x14ac:dyDescent="0.15">
      <c r="J9110" s="246">
        <f>IF(OR(B9110="",C9110="",E9110=""),"",B9110&amp;":"&amp;C9110&amp;":"&amp;E9110)</f>
      </c>
      <c r="K9110" s="247">
        <f>IF(A9110="","",A9110*D9110)</f>
      </c>
      <c r="L9110" s="246">
        <f>IF(A9110="","",IF(OR(A9110=1,A9110=0),H9110,0))</f>
      </c>
      <c r="M9110" s="246">
        <f>IF(A9110="","",IF(A9110=-1,H9110,0))</f>
      </c>
      <c r="N9110">
        <f>IF(J9110="","",IF(E9110="SGD",1,IF(E9110="USD",Settings!$B$22,IF(E9110="HKD",Settings!$B$23,1))))</f>
      </c>
      <c r="O9110">
        <f>IF(OR(B9110="",C9110="",E9110=""),0,(IF(A9110=-1,H9110,0)-IF(OR(A9110=1,A9110=0),H9110,0)+IF(A9110=2,H9110,0))*IF(E9110="SGD",1,IF(E9110="USD",Settings!$B$22,IF(E9110="HKD",Settings!$B$23,1))))</f>
        <v>0</v>
      </c>
      <c r="P9110">
        <f>IF(OR(B9110="",C9110="",E9110=""),0,IF(A9110=2,H9110*IF(E9110="SGD",1,IF(E9110="USD",Settings!$B$22,IF(E9110="HKD",Settings!$B$23,1))),0))</f>
        <v>0</v>
      </c>
      <c r="Q9110" s="312">
        <f>IF(OR(J9110="",G9110=""),"",G9110+ROW()/1000000)</f>
      </c>
      <c r="R9110" s="247">
        <f>IF(Q9110="","",SUMIFS(Txn[Signed Units],Txn[Key],J9110,Txn[Transaction Order],"&lt;="&amp;Q9110))</f>
      </c>
    </row>
    <row r="9111" spans="10:18" ht="15" customHeight="1" x14ac:dyDescent="0.15">
      <c r="J9111" s="246">
        <f>IF(OR(B9111="",C9111="",E9111=""),"",B9111&amp;":"&amp;C9111&amp;":"&amp;E9111)</f>
      </c>
      <c r="K9111" s="247">
        <f>IF(A9111="","",A9111*D9111)</f>
      </c>
      <c r="L9111" s="246">
        <f>IF(A9111="","",IF(OR(A9111=1,A9111=0),H9111,0))</f>
      </c>
      <c r="M9111" s="246">
        <f>IF(A9111="","",IF(A9111=-1,H9111,0))</f>
      </c>
      <c r="N9111">
        <f>IF(J9111="","",IF(E9111="SGD",1,IF(E9111="USD",Settings!$B$22,IF(E9111="HKD",Settings!$B$23,1))))</f>
      </c>
      <c r="O9111">
        <f>IF(OR(B9111="",C9111="",E9111=""),0,(IF(A9111=-1,H9111,0)-IF(OR(A9111=1,A9111=0),H9111,0)+IF(A9111=2,H9111,0))*IF(E9111="SGD",1,IF(E9111="USD",Settings!$B$22,IF(E9111="HKD",Settings!$B$23,1))))</f>
        <v>0</v>
      </c>
      <c r="P9111">
        <f>IF(OR(B9111="",C9111="",E9111=""),0,IF(A9111=2,H9111*IF(E9111="SGD",1,IF(E9111="USD",Settings!$B$22,IF(E9111="HKD",Settings!$B$23,1))),0))</f>
        <v>0</v>
      </c>
      <c r="Q9111" s="312">
        <f>IF(OR(J9111="",G9111=""),"",G9111+ROW()/1000000)</f>
      </c>
      <c r="R9111" s="247">
        <f>IF(Q9111="","",SUMIFS(Txn[Signed Units],Txn[Key],J9111,Txn[Transaction Order],"&lt;="&amp;Q9111))</f>
      </c>
    </row>
    <row r="9112" spans="10:18" ht="15" customHeight="1" x14ac:dyDescent="0.15">
      <c r="J9112" s="246">
        <f>IF(OR(B9112="",C9112="",E9112=""),"",B9112&amp;":"&amp;C9112&amp;":"&amp;E9112)</f>
      </c>
      <c r="K9112" s="247">
        <f>IF(A9112="","",A9112*D9112)</f>
      </c>
      <c r="L9112" s="246">
        <f>IF(A9112="","",IF(OR(A9112=1,A9112=0),H9112,0))</f>
      </c>
      <c r="M9112" s="246">
        <f>IF(A9112="","",IF(A9112=-1,H9112,0))</f>
      </c>
      <c r="N9112">
        <f>IF(J9112="","",IF(E9112="SGD",1,IF(E9112="USD",Settings!$B$22,IF(E9112="HKD",Settings!$B$23,1))))</f>
      </c>
      <c r="O9112">
        <f>IF(OR(B9112="",C9112="",E9112=""),0,(IF(A9112=-1,H9112,0)-IF(OR(A9112=1,A9112=0),H9112,0)+IF(A9112=2,H9112,0))*IF(E9112="SGD",1,IF(E9112="USD",Settings!$B$22,IF(E9112="HKD",Settings!$B$23,1))))</f>
        <v>0</v>
      </c>
      <c r="P9112">
        <f>IF(OR(B9112="",C9112="",E9112=""),0,IF(A9112=2,H9112*IF(E9112="SGD",1,IF(E9112="USD",Settings!$B$22,IF(E9112="HKD",Settings!$B$23,1))),0))</f>
        <v>0</v>
      </c>
      <c r="Q9112" s="312">
        <f>IF(OR(J9112="",G9112=""),"",G9112+ROW()/1000000)</f>
      </c>
      <c r="R9112" s="247">
        <f>IF(Q9112="","",SUMIFS(Txn[Signed Units],Txn[Key],J9112,Txn[Transaction Order],"&lt;="&amp;Q9112))</f>
      </c>
    </row>
    <row r="9113" spans="10:18" ht="15" customHeight="1" x14ac:dyDescent="0.15">
      <c r="J9113" s="246">
        <f>IF(OR(B9113="",C9113="",E9113=""),"",B9113&amp;":"&amp;C9113&amp;":"&amp;E9113)</f>
      </c>
      <c r="K9113" s="247">
        <f>IF(A9113="","",A9113*D9113)</f>
      </c>
      <c r="L9113" s="246">
        <f>IF(A9113="","",IF(OR(A9113=1,A9113=0),H9113,0))</f>
      </c>
      <c r="M9113" s="246">
        <f>IF(A9113="","",IF(A9113=-1,H9113,0))</f>
      </c>
      <c r="N9113">
        <f>IF(J9113="","",IF(E9113="SGD",1,IF(E9113="USD",Settings!$B$22,IF(E9113="HKD",Settings!$B$23,1))))</f>
      </c>
      <c r="O9113">
        <f>IF(OR(B9113="",C9113="",E9113=""),0,(IF(A9113=-1,H9113,0)-IF(OR(A9113=1,A9113=0),H9113,0)+IF(A9113=2,H9113,0))*IF(E9113="SGD",1,IF(E9113="USD",Settings!$B$22,IF(E9113="HKD",Settings!$B$23,1))))</f>
        <v>0</v>
      </c>
      <c r="P9113">
        <f>IF(OR(B9113="",C9113="",E9113=""),0,IF(A9113=2,H9113*IF(E9113="SGD",1,IF(E9113="USD",Settings!$B$22,IF(E9113="HKD",Settings!$B$23,1))),0))</f>
        <v>0</v>
      </c>
      <c r="Q9113" s="312">
        <f>IF(OR(J9113="",G9113=""),"",G9113+ROW()/1000000)</f>
      </c>
      <c r="R9113" s="247">
        <f>IF(Q9113="","",SUMIFS(Txn[Signed Units],Txn[Key],J9113,Txn[Transaction Order],"&lt;="&amp;Q9113))</f>
      </c>
    </row>
    <row r="9114" spans="10:18" ht="15" customHeight="1" x14ac:dyDescent="0.15">
      <c r="J9114" s="246">
        <f>IF(OR(B9114="",C9114="",E9114=""),"",B9114&amp;":"&amp;C9114&amp;":"&amp;E9114)</f>
      </c>
      <c r="K9114" s="247">
        <f>IF(A9114="","",A9114*D9114)</f>
      </c>
      <c r="L9114" s="246">
        <f>IF(A9114="","",IF(OR(A9114=1,A9114=0),H9114,0))</f>
      </c>
      <c r="M9114" s="246">
        <f>IF(A9114="","",IF(A9114=-1,H9114,0))</f>
      </c>
      <c r="N9114">
        <f>IF(J9114="","",IF(E9114="SGD",1,IF(E9114="USD",Settings!$B$22,IF(E9114="HKD",Settings!$B$23,1))))</f>
      </c>
      <c r="O9114">
        <f>IF(OR(B9114="",C9114="",E9114=""),0,(IF(A9114=-1,H9114,0)-IF(OR(A9114=1,A9114=0),H9114,0)+IF(A9114=2,H9114,0))*IF(E9114="SGD",1,IF(E9114="USD",Settings!$B$22,IF(E9114="HKD",Settings!$B$23,1))))</f>
        <v>0</v>
      </c>
      <c r="P9114">
        <f>IF(OR(B9114="",C9114="",E9114=""),0,IF(A9114=2,H9114*IF(E9114="SGD",1,IF(E9114="USD",Settings!$B$22,IF(E9114="HKD",Settings!$B$23,1))),0))</f>
        <v>0</v>
      </c>
      <c r="Q9114" s="312">
        <f>IF(OR(J9114="",G9114=""),"",G9114+ROW()/1000000)</f>
      </c>
      <c r="R9114" s="247">
        <f>IF(Q9114="","",SUMIFS(Txn[Signed Units],Txn[Key],J9114,Txn[Transaction Order],"&lt;="&amp;Q9114))</f>
      </c>
    </row>
    <row r="9115" spans="10:18" ht="15" customHeight="1" x14ac:dyDescent="0.15">
      <c r="J9115" s="246">
        <f>IF(OR(B9115="",C9115="",E9115=""),"",B9115&amp;":"&amp;C9115&amp;":"&amp;E9115)</f>
      </c>
      <c r="K9115" s="247">
        <f>IF(A9115="","",A9115*D9115)</f>
      </c>
      <c r="L9115" s="246">
        <f>IF(A9115="","",IF(OR(A9115=1,A9115=0),H9115,0))</f>
      </c>
      <c r="M9115" s="246">
        <f>IF(A9115="","",IF(A9115=-1,H9115,0))</f>
      </c>
      <c r="N9115">
        <f>IF(J9115="","",IF(E9115="SGD",1,IF(E9115="USD",Settings!$B$22,IF(E9115="HKD",Settings!$B$23,1))))</f>
      </c>
      <c r="O9115">
        <f>IF(OR(B9115="",C9115="",E9115=""),0,(IF(A9115=-1,H9115,0)-IF(OR(A9115=1,A9115=0),H9115,0)+IF(A9115=2,H9115,0))*IF(E9115="SGD",1,IF(E9115="USD",Settings!$B$22,IF(E9115="HKD",Settings!$B$23,1))))</f>
        <v>0</v>
      </c>
      <c r="P9115">
        <f>IF(OR(B9115="",C9115="",E9115=""),0,IF(A9115=2,H9115*IF(E9115="SGD",1,IF(E9115="USD",Settings!$B$22,IF(E9115="HKD",Settings!$B$23,1))),0))</f>
        <v>0</v>
      </c>
      <c r="Q9115" s="312">
        <f>IF(OR(J9115="",G9115=""),"",G9115+ROW()/1000000)</f>
      </c>
      <c r="R9115" s="247">
        <f>IF(Q9115="","",SUMIFS(Txn[Signed Units],Txn[Key],J9115,Txn[Transaction Order],"&lt;="&amp;Q9115))</f>
      </c>
    </row>
    <row r="9116" spans="10:18" ht="15" customHeight="1" x14ac:dyDescent="0.15">
      <c r="J9116" s="246">
        <f>IF(OR(B9116="",C9116="",E9116=""),"",B9116&amp;":"&amp;C9116&amp;":"&amp;E9116)</f>
      </c>
      <c r="K9116" s="247">
        <f>IF(A9116="","",A9116*D9116)</f>
      </c>
      <c r="L9116" s="246">
        <f>IF(A9116="","",IF(OR(A9116=1,A9116=0),H9116,0))</f>
      </c>
      <c r="M9116" s="246">
        <f>IF(A9116="","",IF(A9116=-1,H9116,0))</f>
      </c>
      <c r="N9116">
        <f>IF(J9116="","",IF(E9116="SGD",1,IF(E9116="USD",Settings!$B$22,IF(E9116="HKD",Settings!$B$23,1))))</f>
      </c>
      <c r="O9116">
        <f>IF(OR(B9116="",C9116="",E9116=""),0,(IF(A9116=-1,H9116,0)-IF(OR(A9116=1,A9116=0),H9116,0)+IF(A9116=2,H9116,0))*IF(E9116="SGD",1,IF(E9116="USD",Settings!$B$22,IF(E9116="HKD",Settings!$B$23,1))))</f>
        <v>0</v>
      </c>
      <c r="P9116">
        <f>IF(OR(B9116="",C9116="",E9116=""),0,IF(A9116=2,H9116*IF(E9116="SGD",1,IF(E9116="USD",Settings!$B$22,IF(E9116="HKD",Settings!$B$23,1))),0))</f>
        <v>0</v>
      </c>
      <c r="Q9116" s="312">
        <f>IF(OR(J9116="",G9116=""),"",G9116+ROW()/1000000)</f>
      </c>
      <c r="R9116" s="247">
        <f>IF(Q9116="","",SUMIFS(Txn[Signed Units],Txn[Key],J9116,Txn[Transaction Order],"&lt;="&amp;Q9116))</f>
      </c>
    </row>
    <row r="9117" spans="10:18" ht="15" customHeight="1" x14ac:dyDescent="0.15">
      <c r="J9117" s="246">
        <f>IF(OR(B9117="",C9117="",E9117=""),"",B9117&amp;":"&amp;C9117&amp;":"&amp;E9117)</f>
      </c>
      <c r="K9117" s="247">
        <f>IF(A9117="","",A9117*D9117)</f>
      </c>
      <c r="L9117" s="246">
        <f>IF(A9117="","",IF(OR(A9117=1,A9117=0),H9117,0))</f>
      </c>
      <c r="M9117" s="246">
        <f>IF(A9117="","",IF(A9117=-1,H9117,0))</f>
      </c>
      <c r="N9117">
        <f>IF(J9117="","",IF(E9117="SGD",1,IF(E9117="USD",Settings!$B$22,IF(E9117="HKD",Settings!$B$23,1))))</f>
      </c>
      <c r="O9117">
        <f>IF(OR(B9117="",C9117="",E9117=""),0,(IF(A9117=-1,H9117,0)-IF(OR(A9117=1,A9117=0),H9117,0)+IF(A9117=2,H9117,0))*IF(E9117="SGD",1,IF(E9117="USD",Settings!$B$22,IF(E9117="HKD",Settings!$B$23,1))))</f>
        <v>0</v>
      </c>
      <c r="P9117">
        <f>IF(OR(B9117="",C9117="",E9117=""),0,IF(A9117=2,H9117*IF(E9117="SGD",1,IF(E9117="USD",Settings!$B$22,IF(E9117="HKD",Settings!$B$23,1))),0))</f>
        <v>0</v>
      </c>
      <c r="Q9117" s="312">
        <f>IF(OR(J9117="",G9117=""),"",G9117+ROW()/1000000)</f>
      </c>
      <c r="R9117" s="247">
        <f>IF(Q9117="","",SUMIFS(Txn[Signed Units],Txn[Key],J9117,Txn[Transaction Order],"&lt;="&amp;Q9117))</f>
      </c>
    </row>
    <row r="9118" spans="10:18" ht="15" customHeight="1" x14ac:dyDescent="0.15">
      <c r="J9118" s="246">
        <f>IF(OR(B9118="",C9118="",E9118=""),"",B9118&amp;":"&amp;C9118&amp;":"&amp;E9118)</f>
      </c>
      <c r="K9118" s="247">
        <f>IF(A9118="","",A9118*D9118)</f>
      </c>
      <c r="L9118" s="246">
        <f>IF(A9118="","",IF(OR(A9118=1,A9118=0),H9118,0))</f>
      </c>
      <c r="M9118" s="246">
        <f>IF(A9118="","",IF(A9118=-1,H9118,0))</f>
      </c>
      <c r="N9118">
        <f>IF(J9118="","",IF(E9118="SGD",1,IF(E9118="USD",Settings!$B$22,IF(E9118="HKD",Settings!$B$23,1))))</f>
      </c>
      <c r="O9118">
        <f>IF(OR(B9118="",C9118="",E9118=""),0,(IF(A9118=-1,H9118,0)-IF(OR(A9118=1,A9118=0),H9118,0)+IF(A9118=2,H9118,0))*IF(E9118="SGD",1,IF(E9118="USD",Settings!$B$22,IF(E9118="HKD",Settings!$B$23,1))))</f>
        <v>0</v>
      </c>
      <c r="P9118">
        <f>IF(OR(B9118="",C9118="",E9118=""),0,IF(A9118=2,H9118*IF(E9118="SGD",1,IF(E9118="USD",Settings!$B$22,IF(E9118="HKD",Settings!$B$23,1))),0))</f>
        <v>0</v>
      </c>
      <c r="Q9118" s="312">
        <f>IF(OR(J9118="",G9118=""),"",G9118+ROW()/1000000)</f>
      </c>
      <c r="R9118" s="247">
        <f>IF(Q9118="","",SUMIFS(Txn[Signed Units],Txn[Key],J9118,Txn[Transaction Order],"&lt;="&amp;Q9118))</f>
      </c>
    </row>
    <row r="9119" spans="10:18" ht="15" customHeight="1" x14ac:dyDescent="0.15">
      <c r="J9119" s="246">
        <f>IF(OR(B9119="",C9119="",E9119=""),"",B9119&amp;":"&amp;C9119&amp;":"&amp;E9119)</f>
      </c>
      <c r="K9119" s="247">
        <f>IF(A9119="","",A9119*D9119)</f>
      </c>
      <c r="L9119" s="246">
        <f>IF(A9119="","",IF(OR(A9119=1,A9119=0),H9119,0))</f>
      </c>
      <c r="M9119" s="246">
        <f>IF(A9119="","",IF(A9119=-1,H9119,0))</f>
      </c>
      <c r="N9119">
        <f>IF(J9119="","",IF(E9119="SGD",1,IF(E9119="USD",Settings!$B$22,IF(E9119="HKD",Settings!$B$23,1))))</f>
      </c>
      <c r="O9119">
        <f>IF(OR(B9119="",C9119="",E9119=""),0,(IF(A9119=-1,H9119,0)-IF(OR(A9119=1,A9119=0),H9119,0)+IF(A9119=2,H9119,0))*IF(E9119="SGD",1,IF(E9119="USD",Settings!$B$22,IF(E9119="HKD",Settings!$B$23,1))))</f>
        <v>0</v>
      </c>
      <c r="P9119">
        <f>IF(OR(B9119="",C9119="",E9119=""),0,IF(A9119=2,H9119*IF(E9119="SGD",1,IF(E9119="USD",Settings!$B$22,IF(E9119="HKD",Settings!$B$23,1))),0))</f>
        <v>0</v>
      </c>
      <c r="Q9119" s="312">
        <f>IF(OR(J9119="",G9119=""),"",G9119+ROW()/1000000)</f>
      </c>
      <c r="R9119" s="247">
        <f>IF(Q9119="","",SUMIFS(Txn[Signed Units],Txn[Key],J9119,Txn[Transaction Order],"&lt;="&amp;Q9119))</f>
      </c>
    </row>
    <row r="9120" spans="10:18" ht="15" customHeight="1" x14ac:dyDescent="0.15">
      <c r="J9120" s="246">
        <f>IF(OR(B9120="",C9120="",E9120=""),"",B9120&amp;":"&amp;C9120&amp;":"&amp;E9120)</f>
      </c>
      <c r="K9120" s="247">
        <f>IF(A9120="","",A9120*D9120)</f>
      </c>
      <c r="L9120" s="246">
        <f>IF(A9120="","",IF(OR(A9120=1,A9120=0),H9120,0))</f>
      </c>
      <c r="M9120" s="246">
        <f>IF(A9120="","",IF(A9120=-1,H9120,0))</f>
      </c>
      <c r="N9120">
        <f>IF(J9120="","",IF(E9120="SGD",1,IF(E9120="USD",Settings!$B$22,IF(E9120="HKD",Settings!$B$23,1))))</f>
      </c>
      <c r="O9120">
        <f>IF(OR(B9120="",C9120="",E9120=""),0,(IF(A9120=-1,H9120,0)-IF(OR(A9120=1,A9120=0),H9120,0)+IF(A9120=2,H9120,0))*IF(E9120="SGD",1,IF(E9120="USD",Settings!$B$22,IF(E9120="HKD",Settings!$B$23,1))))</f>
        <v>0</v>
      </c>
      <c r="P9120">
        <f>IF(OR(B9120="",C9120="",E9120=""),0,IF(A9120=2,H9120*IF(E9120="SGD",1,IF(E9120="USD",Settings!$B$22,IF(E9120="HKD",Settings!$B$23,1))),0))</f>
        <v>0</v>
      </c>
      <c r="Q9120" s="312">
        <f>IF(OR(J9120="",G9120=""),"",G9120+ROW()/1000000)</f>
      </c>
      <c r="R9120" s="247">
        <f>IF(Q9120="","",SUMIFS(Txn[Signed Units],Txn[Key],J9120,Txn[Transaction Order],"&lt;="&amp;Q9120))</f>
      </c>
    </row>
    <row r="9121" spans="10:18" ht="15" customHeight="1" x14ac:dyDescent="0.15">
      <c r="J9121" s="246">
        <f>IF(OR(B9121="",C9121="",E9121=""),"",B9121&amp;":"&amp;C9121&amp;":"&amp;E9121)</f>
      </c>
      <c r="K9121" s="247">
        <f>IF(A9121="","",A9121*D9121)</f>
      </c>
      <c r="L9121" s="246">
        <f>IF(A9121="","",IF(OR(A9121=1,A9121=0),H9121,0))</f>
      </c>
      <c r="M9121" s="246">
        <f>IF(A9121="","",IF(A9121=-1,H9121,0))</f>
      </c>
      <c r="N9121">
        <f>IF(J9121="","",IF(E9121="SGD",1,IF(E9121="USD",Settings!$B$22,IF(E9121="HKD",Settings!$B$23,1))))</f>
      </c>
      <c r="O9121">
        <f>IF(OR(B9121="",C9121="",E9121=""),0,(IF(A9121=-1,H9121,0)-IF(OR(A9121=1,A9121=0),H9121,0)+IF(A9121=2,H9121,0))*IF(E9121="SGD",1,IF(E9121="USD",Settings!$B$22,IF(E9121="HKD",Settings!$B$23,1))))</f>
        <v>0</v>
      </c>
      <c r="P9121">
        <f>IF(OR(B9121="",C9121="",E9121=""),0,IF(A9121=2,H9121*IF(E9121="SGD",1,IF(E9121="USD",Settings!$B$22,IF(E9121="HKD",Settings!$B$23,1))),0))</f>
        <v>0</v>
      </c>
      <c r="Q9121" s="312">
        <f>IF(OR(J9121="",G9121=""),"",G9121+ROW()/1000000)</f>
      </c>
      <c r="R9121" s="247">
        <f>IF(Q9121="","",SUMIFS(Txn[Signed Units],Txn[Key],J9121,Txn[Transaction Order],"&lt;="&amp;Q9121))</f>
      </c>
    </row>
    <row r="9122" spans="10:18" ht="15" customHeight="1" x14ac:dyDescent="0.15">
      <c r="J9122" s="246">
        <f>IF(OR(B9122="",C9122="",E9122=""),"",B9122&amp;":"&amp;C9122&amp;":"&amp;E9122)</f>
      </c>
      <c r="K9122" s="247">
        <f>IF(A9122="","",A9122*D9122)</f>
      </c>
      <c r="L9122" s="246">
        <f>IF(A9122="","",IF(OR(A9122=1,A9122=0),H9122,0))</f>
      </c>
      <c r="M9122" s="246">
        <f>IF(A9122="","",IF(A9122=-1,H9122,0))</f>
      </c>
      <c r="N9122">
        <f>IF(J9122="","",IF(E9122="SGD",1,IF(E9122="USD",Settings!$B$22,IF(E9122="HKD",Settings!$B$23,1))))</f>
      </c>
      <c r="O9122">
        <f>IF(OR(B9122="",C9122="",E9122=""),0,(IF(A9122=-1,H9122,0)-IF(OR(A9122=1,A9122=0),H9122,0)+IF(A9122=2,H9122,0))*IF(E9122="SGD",1,IF(E9122="USD",Settings!$B$22,IF(E9122="HKD",Settings!$B$23,1))))</f>
        <v>0</v>
      </c>
      <c r="P9122">
        <f>IF(OR(B9122="",C9122="",E9122=""),0,IF(A9122=2,H9122*IF(E9122="SGD",1,IF(E9122="USD",Settings!$B$22,IF(E9122="HKD",Settings!$B$23,1))),0))</f>
        <v>0</v>
      </c>
      <c r="Q9122" s="312">
        <f>IF(OR(J9122="",G9122=""),"",G9122+ROW()/1000000)</f>
      </c>
      <c r="R9122" s="247">
        <f>IF(Q9122="","",SUMIFS(Txn[Signed Units],Txn[Key],J9122,Txn[Transaction Order],"&lt;="&amp;Q9122))</f>
      </c>
    </row>
    <row r="9123" spans="10:18" ht="15" customHeight="1" x14ac:dyDescent="0.15">
      <c r="J9123" s="246">
        <f>IF(OR(B9123="",C9123="",E9123=""),"",B9123&amp;":"&amp;C9123&amp;":"&amp;E9123)</f>
      </c>
      <c r="K9123" s="247">
        <f>IF(A9123="","",A9123*D9123)</f>
      </c>
      <c r="L9123" s="246">
        <f>IF(A9123="","",IF(OR(A9123=1,A9123=0),H9123,0))</f>
      </c>
      <c r="M9123" s="246">
        <f>IF(A9123="","",IF(A9123=-1,H9123,0))</f>
      </c>
      <c r="N9123">
        <f>IF(J9123="","",IF(E9123="SGD",1,IF(E9123="USD",Settings!$B$22,IF(E9123="HKD",Settings!$B$23,1))))</f>
      </c>
      <c r="O9123">
        <f>IF(OR(B9123="",C9123="",E9123=""),0,(IF(A9123=-1,H9123,0)-IF(OR(A9123=1,A9123=0),H9123,0)+IF(A9123=2,H9123,0))*IF(E9123="SGD",1,IF(E9123="USD",Settings!$B$22,IF(E9123="HKD",Settings!$B$23,1))))</f>
        <v>0</v>
      </c>
      <c r="P9123">
        <f>IF(OR(B9123="",C9123="",E9123=""),0,IF(A9123=2,H9123*IF(E9123="SGD",1,IF(E9123="USD",Settings!$B$22,IF(E9123="HKD",Settings!$B$23,1))),0))</f>
        <v>0</v>
      </c>
      <c r="Q9123" s="312">
        <f>IF(OR(J9123="",G9123=""),"",G9123+ROW()/1000000)</f>
      </c>
      <c r="R9123" s="247">
        <f>IF(Q9123="","",SUMIFS(Txn[Signed Units],Txn[Key],J9123,Txn[Transaction Order],"&lt;="&amp;Q9123))</f>
      </c>
    </row>
    <row r="9124" spans="10:18" ht="15" customHeight="1" x14ac:dyDescent="0.15">
      <c r="J9124" s="246">
        <f>IF(OR(B9124="",C9124="",E9124=""),"",B9124&amp;":"&amp;C9124&amp;":"&amp;E9124)</f>
      </c>
      <c r="K9124" s="247">
        <f>IF(A9124="","",A9124*D9124)</f>
      </c>
      <c r="L9124" s="246">
        <f>IF(A9124="","",IF(OR(A9124=1,A9124=0),H9124,0))</f>
      </c>
      <c r="M9124" s="246">
        <f>IF(A9124="","",IF(A9124=-1,H9124,0))</f>
      </c>
      <c r="N9124">
        <f>IF(J9124="","",IF(E9124="SGD",1,IF(E9124="USD",Settings!$B$22,IF(E9124="HKD",Settings!$B$23,1))))</f>
      </c>
      <c r="O9124">
        <f>IF(OR(B9124="",C9124="",E9124=""),0,(IF(A9124=-1,H9124,0)-IF(OR(A9124=1,A9124=0),H9124,0)+IF(A9124=2,H9124,0))*IF(E9124="SGD",1,IF(E9124="USD",Settings!$B$22,IF(E9124="HKD",Settings!$B$23,1))))</f>
        <v>0</v>
      </c>
      <c r="P9124">
        <f>IF(OR(B9124="",C9124="",E9124=""),0,IF(A9124=2,H9124*IF(E9124="SGD",1,IF(E9124="USD",Settings!$B$22,IF(E9124="HKD",Settings!$B$23,1))),0))</f>
        <v>0</v>
      </c>
      <c r="Q9124" s="312">
        <f>IF(OR(J9124="",G9124=""),"",G9124+ROW()/1000000)</f>
      </c>
      <c r="R9124" s="247">
        <f>IF(Q9124="","",SUMIFS(Txn[Signed Units],Txn[Key],J9124,Txn[Transaction Order],"&lt;="&amp;Q9124))</f>
      </c>
    </row>
    <row r="9125" spans="10:18" ht="15" customHeight="1" x14ac:dyDescent="0.15">
      <c r="J9125" s="246">
        <f>IF(OR(B9125="",C9125="",E9125=""),"",B9125&amp;":"&amp;C9125&amp;":"&amp;E9125)</f>
      </c>
      <c r="K9125" s="247">
        <f>IF(A9125="","",A9125*D9125)</f>
      </c>
      <c r="L9125" s="246">
        <f>IF(A9125="","",IF(OR(A9125=1,A9125=0),H9125,0))</f>
      </c>
      <c r="M9125" s="246">
        <f>IF(A9125="","",IF(A9125=-1,H9125,0))</f>
      </c>
      <c r="N9125">
        <f>IF(J9125="","",IF(E9125="SGD",1,IF(E9125="USD",Settings!$B$22,IF(E9125="HKD",Settings!$B$23,1))))</f>
      </c>
      <c r="O9125">
        <f>IF(OR(B9125="",C9125="",E9125=""),0,(IF(A9125=-1,H9125,0)-IF(OR(A9125=1,A9125=0),H9125,0)+IF(A9125=2,H9125,0))*IF(E9125="SGD",1,IF(E9125="USD",Settings!$B$22,IF(E9125="HKD",Settings!$B$23,1))))</f>
        <v>0</v>
      </c>
      <c r="P9125">
        <f>IF(OR(B9125="",C9125="",E9125=""),0,IF(A9125=2,H9125*IF(E9125="SGD",1,IF(E9125="USD",Settings!$B$22,IF(E9125="HKD",Settings!$B$23,1))),0))</f>
        <v>0</v>
      </c>
      <c r="Q9125" s="312">
        <f>IF(OR(J9125="",G9125=""),"",G9125+ROW()/1000000)</f>
      </c>
      <c r="R9125" s="247">
        <f>IF(Q9125="","",SUMIFS(Txn[Signed Units],Txn[Key],J9125,Txn[Transaction Order],"&lt;="&amp;Q9125))</f>
      </c>
    </row>
    <row r="9126" spans="10:18" ht="15" customHeight="1" x14ac:dyDescent="0.15">
      <c r="J9126" s="246">
        <f>IF(OR(B9126="",C9126="",E9126=""),"",B9126&amp;":"&amp;C9126&amp;":"&amp;E9126)</f>
      </c>
      <c r="K9126" s="247">
        <f>IF(A9126="","",A9126*D9126)</f>
      </c>
      <c r="L9126" s="246">
        <f>IF(A9126="","",IF(OR(A9126=1,A9126=0),H9126,0))</f>
      </c>
      <c r="M9126" s="246">
        <f>IF(A9126="","",IF(A9126=-1,H9126,0))</f>
      </c>
      <c r="N9126">
        <f>IF(J9126="","",IF(E9126="SGD",1,IF(E9126="USD",Settings!$B$22,IF(E9126="HKD",Settings!$B$23,1))))</f>
      </c>
      <c r="O9126">
        <f>IF(OR(B9126="",C9126="",E9126=""),0,(IF(A9126=-1,H9126,0)-IF(OR(A9126=1,A9126=0),H9126,0)+IF(A9126=2,H9126,0))*IF(E9126="SGD",1,IF(E9126="USD",Settings!$B$22,IF(E9126="HKD",Settings!$B$23,1))))</f>
        <v>0</v>
      </c>
      <c r="P9126">
        <f>IF(OR(B9126="",C9126="",E9126=""),0,IF(A9126=2,H9126*IF(E9126="SGD",1,IF(E9126="USD",Settings!$B$22,IF(E9126="HKD",Settings!$B$23,1))),0))</f>
        <v>0</v>
      </c>
      <c r="Q9126" s="312">
        <f>IF(OR(J9126="",G9126=""),"",G9126+ROW()/1000000)</f>
      </c>
      <c r="R9126" s="247">
        <f>IF(Q9126="","",SUMIFS(Txn[Signed Units],Txn[Key],J9126,Txn[Transaction Order],"&lt;="&amp;Q9126))</f>
      </c>
    </row>
    <row r="9127" spans="10:18" ht="15" customHeight="1" x14ac:dyDescent="0.15">
      <c r="J9127" s="246">
        <f>IF(OR(B9127="",C9127="",E9127=""),"",B9127&amp;":"&amp;C9127&amp;":"&amp;E9127)</f>
      </c>
      <c r="K9127" s="247">
        <f>IF(A9127="","",A9127*D9127)</f>
      </c>
      <c r="L9127" s="246">
        <f>IF(A9127="","",IF(OR(A9127=1,A9127=0),H9127,0))</f>
      </c>
      <c r="M9127" s="246">
        <f>IF(A9127="","",IF(A9127=-1,H9127,0))</f>
      </c>
      <c r="N9127">
        <f>IF(J9127="","",IF(E9127="SGD",1,IF(E9127="USD",Settings!$B$22,IF(E9127="HKD",Settings!$B$23,1))))</f>
      </c>
      <c r="O9127">
        <f>IF(OR(B9127="",C9127="",E9127=""),0,(IF(A9127=-1,H9127,0)-IF(OR(A9127=1,A9127=0),H9127,0)+IF(A9127=2,H9127,0))*IF(E9127="SGD",1,IF(E9127="USD",Settings!$B$22,IF(E9127="HKD",Settings!$B$23,1))))</f>
        <v>0</v>
      </c>
      <c r="P9127">
        <f>IF(OR(B9127="",C9127="",E9127=""),0,IF(A9127=2,H9127*IF(E9127="SGD",1,IF(E9127="USD",Settings!$B$22,IF(E9127="HKD",Settings!$B$23,1))),0))</f>
        <v>0</v>
      </c>
      <c r="Q9127" s="312">
        <f>IF(OR(J9127="",G9127=""),"",G9127+ROW()/1000000)</f>
      </c>
      <c r="R9127" s="247">
        <f>IF(Q9127="","",SUMIFS(Txn[Signed Units],Txn[Key],J9127,Txn[Transaction Order],"&lt;="&amp;Q9127))</f>
      </c>
    </row>
    <row r="9128" spans="10:18" ht="15" customHeight="1" x14ac:dyDescent="0.15">
      <c r="J9128" s="246">
        <f>IF(OR(B9128="",C9128="",E9128=""),"",B9128&amp;":"&amp;C9128&amp;":"&amp;E9128)</f>
      </c>
      <c r="K9128" s="247">
        <f>IF(A9128="","",A9128*D9128)</f>
      </c>
      <c r="L9128" s="246">
        <f>IF(A9128="","",IF(OR(A9128=1,A9128=0),H9128,0))</f>
      </c>
      <c r="M9128" s="246">
        <f>IF(A9128="","",IF(A9128=-1,H9128,0))</f>
      </c>
      <c r="N9128">
        <f>IF(J9128="","",IF(E9128="SGD",1,IF(E9128="USD",Settings!$B$22,IF(E9128="HKD",Settings!$B$23,1))))</f>
      </c>
      <c r="O9128">
        <f>IF(OR(B9128="",C9128="",E9128=""),0,(IF(A9128=-1,H9128,0)-IF(OR(A9128=1,A9128=0),H9128,0)+IF(A9128=2,H9128,0))*IF(E9128="SGD",1,IF(E9128="USD",Settings!$B$22,IF(E9128="HKD",Settings!$B$23,1))))</f>
        <v>0</v>
      </c>
      <c r="P9128">
        <f>IF(OR(B9128="",C9128="",E9128=""),0,IF(A9128=2,H9128*IF(E9128="SGD",1,IF(E9128="USD",Settings!$B$22,IF(E9128="HKD",Settings!$B$23,1))),0))</f>
        <v>0</v>
      </c>
      <c r="Q9128" s="312">
        <f>IF(OR(J9128="",G9128=""),"",G9128+ROW()/1000000)</f>
      </c>
      <c r="R9128" s="247">
        <f>IF(Q9128="","",SUMIFS(Txn[Signed Units],Txn[Key],J9128,Txn[Transaction Order],"&lt;="&amp;Q9128))</f>
      </c>
    </row>
    <row r="9129" spans="10:18" ht="15" customHeight="1" x14ac:dyDescent="0.15">
      <c r="J9129" s="246">
        <f>IF(OR(B9129="",C9129="",E9129=""),"",B9129&amp;":"&amp;C9129&amp;":"&amp;E9129)</f>
      </c>
      <c r="K9129" s="247">
        <f>IF(A9129="","",A9129*D9129)</f>
      </c>
      <c r="L9129" s="246">
        <f>IF(A9129="","",IF(OR(A9129=1,A9129=0),H9129,0))</f>
      </c>
      <c r="M9129" s="246">
        <f>IF(A9129="","",IF(A9129=-1,H9129,0))</f>
      </c>
      <c r="N9129">
        <f>IF(J9129="","",IF(E9129="SGD",1,IF(E9129="USD",Settings!$B$22,IF(E9129="HKD",Settings!$B$23,1))))</f>
      </c>
      <c r="O9129">
        <f>IF(OR(B9129="",C9129="",E9129=""),0,(IF(A9129=-1,H9129,0)-IF(OR(A9129=1,A9129=0),H9129,0)+IF(A9129=2,H9129,0))*IF(E9129="SGD",1,IF(E9129="USD",Settings!$B$22,IF(E9129="HKD",Settings!$B$23,1))))</f>
        <v>0</v>
      </c>
      <c r="P9129">
        <f>IF(OR(B9129="",C9129="",E9129=""),0,IF(A9129=2,H9129*IF(E9129="SGD",1,IF(E9129="USD",Settings!$B$22,IF(E9129="HKD",Settings!$B$23,1))),0))</f>
        <v>0</v>
      </c>
      <c r="Q9129" s="312">
        <f>IF(OR(J9129="",G9129=""),"",G9129+ROW()/1000000)</f>
      </c>
      <c r="R9129" s="247">
        <f>IF(Q9129="","",SUMIFS(Txn[Signed Units],Txn[Key],J9129,Txn[Transaction Order],"&lt;="&amp;Q9129))</f>
      </c>
    </row>
    <row r="9130" spans="10:18" ht="15" customHeight="1" x14ac:dyDescent="0.15">
      <c r="J9130" s="246">
        <f>IF(OR(B9130="",C9130="",E9130=""),"",B9130&amp;":"&amp;C9130&amp;":"&amp;E9130)</f>
      </c>
      <c r="K9130" s="247">
        <f>IF(A9130="","",A9130*D9130)</f>
      </c>
      <c r="L9130" s="246">
        <f>IF(A9130="","",IF(OR(A9130=1,A9130=0),H9130,0))</f>
      </c>
      <c r="M9130" s="246">
        <f>IF(A9130="","",IF(A9130=-1,H9130,0))</f>
      </c>
      <c r="N9130">
        <f>IF(J9130="","",IF(E9130="SGD",1,IF(E9130="USD",Settings!$B$22,IF(E9130="HKD",Settings!$B$23,1))))</f>
      </c>
      <c r="O9130">
        <f>IF(OR(B9130="",C9130="",E9130=""),0,(IF(A9130=-1,H9130,0)-IF(OR(A9130=1,A9130=0),H9130,0)+IF(A9130=2,H9130,0))*IF(E9130="SGD",1,IF(E9130="USD",Settings!$B$22,IF(E9130="HKD",Settings!$B$23,1))))</f>
        <v>0</v>
      </c>
      <c r="P9130">
        <f>IF(OR(B9130="",C9130="",E9130=""),0,IF(A9130=2,H9130*IF(E9130="SGD",1,IF(E9130="USD",Settings!$B$22,IF(E9130="HKD",Settings!$B$23,1))),0))</f>
        <v>0</v>
      </c>
      <c r="Q9130" s="312">
        <f>IF(OR(J9130="",G9130=""),"",G9130+ROW()/1000000)</f>
      </c>
      <c r="R9130" s="247">
        <f>IF(Q9130="","",SUMIFS(Txn[Signed Units],Txn[Key],J9130,Txn[Transaction Order],"&lt;="&amp;Q9130))</f>
      </c>
    </row>
    <row r="9131" spans="10:18" ht="15" customHeight="1" x14ac:dyDescent="0.15">
      <c r="J9131" s="246">
        <f>IF(OR(B9131="",C9131="",E9131=""),"",B9131&amp;":"&amp;C9131&amp;":"&amp;E9131)</f>
      </c>
      <c r="K9131" s="247">
        <f>IF(A9131="","",A9131*D9131)</f>
      </c>
      <c r="L9131" s="246">
        <f>IF(A9131="","",IF(OR(A9131=1,A9131=0),H9131,0))</f>
      </c>
      <c r="M9131" s="246">
        <f>IF(A9131="","",IF(A9131=-1,H9131,0))</f>
      </c>
      <c r="N9131">
        <f>IF(J9131="","",IF(E9131="SGD",1,IF(E9131="USD",Settings!$B$22,IF(E9131="HKD",Settings!$B$23,1))))</f>
      </c>
      <c r="O9131">
        <f>IF(OR(B9131="",C9131="",E9131=""),0,(IF(A9131=-1,H9131,0)-IF(OR(A9131=1,A9131=0),H9131,0)+IF(A9131=2,H9131,0))*IF(E9131="SGD",1,IF(E9131="USD",Settings!$B$22,IF(E9131="HKD",Settings!$B$23,1))))</f>
        <v>0</v>
      </c>
      <c r="P9131">
        <f>IF(OR(B9131="",C9131="",E9131=""),0,IF(A9131=2,H9131*IF(E9131="SGD",1,IF(E9131="USD",Settings!$B$22,IF(E9131="HKD",Settings!$B$23,1))),0))</f>
        <v>0</v>
      </c>
      <c r="Q9131" s="312">
        <f>IF(OR(J9131="",G9131=""),"",G9131+ROW()/1000000)</f>
      </c>
      <c r="R9131" s="247">
        <f>IF(Q9131="","",SUMIFS(Txn[Signed Units],Txn[Key],J9131,Txn[Transaction Order],"&lt;="&amp;Q9131))</f>
      </c>
    </row>
    <row r="9132" spans="10:18" ht="15" customHeight="1" x14ac:dyDescent="0.15">
      <c r="J9132" s="246">
        <f>IF(OR(B9132="",C9132="",E9132=""),"",B9132&amp;":"&amp;C9132&amp;":"&amp;E9132)</f>
      </c>
      <c r="K9132" s="247">
        <f>IF(A9132="","",A9132*D9132)</f>
      </c>
      <c r="L9132" s="246">
        <f>IF(A9132="","",IF(OR(A9132=1,A9132=0),H9132,0))</f>
      </c>
      <c r="M9132" s="246">
        <f>IF(A9132="","",IF(A9132=-1,H9132,0))</f>
      </c>
      <c r="N9132">
        <f>IF(J9132="","",IF(E9132="SGD",1,IF(E9132="USD",Settings!$B$22,IF(E9132="HKD",Settings!$B$23,1))))</f>
      </c>
      <c r="O9132">
        <f>IF(OR(B9132="",C9132="",E9132=""),0,(IF(A9132=-1,H9132,0)-IF(OR(A9132=1,A9132=0),H9132,0)+IF(A9132=2,H9132,0))*IF(E9132="SGD",1,IF(E9132="USD",Settings!$B$22,IF(E9132="HKD",Settings!$B$23,1))))</f>
        <v>0</v>
      </c>
      <c r="P9132">
        <f>IF(OR(B9132="",C9132="",E9132=""),0,IF(A9132=2,H9132*IF(E9132="SGD",1,IF(E9132="USD",Settings!$B$22,IF(E9132="HKD",Settings!$B$23,1))),0))</f>
        <v>0</v>
      </c>
      <c r="Q9132" s="312">
        <f>IF(OR(J9132="",G9132=""),"",G9132+ROW()/1000000)</f>
      </c>
      <c r="R9132" s="247">
        <f>IF(Q9132="","",SUMIFS(Txn[Signed Units],Txn[Key],J9132,Txn[Transaction Order],"&lt;="&amp;Q9132))</f>
      </c>
    </row>
    <row r="9133" spans="10:18" ht="15" customHeight="1" x14ac:dyDescent="0.15">
      <c r="J9133" s="246">
        <f>IF(OR(B9133="",C9133="",E9133=""),"",B9133&amp;":"&amp;C9133&amp;":"&amp;E9133)</f>
      </c>
      <c r="K9133" s="247">
        <f>IF(A9133="","",A9133*D9133)</f>
      </c>
      <c r="L9133" s="246">
        <f>IF(A9133="","",IF(OR(A9133=1,A9133=0),H9133,0))</f>
      </c>
      <c r="M9133" s="246">
        <f>IF(A9133="","",IF(A9133=-1,H9133,0))</f>
      </c>
      <c r="N9133">
        <f>IF(J9133="","",IF(E9133="SGD",1,IF(E9133="USD",Settings!$B$22,IF(E9133="HKD",Settings!$B$23,1))))</f>
      </c>
      <c r="O9133">
        <f>IF(OR(B9133="",C9133="",E9133=""),0,(IF(A9133=-1,H9133,0)-IF(OR(A9133=1,A9133=0),H9133,0)+IF(A9133=2,H9133,0))*IF(E9133="SGD",1,IF(E9133="USD",Settings!$B$22,IF(E9133="HKD",Settings!$B$23,1))))</f>
        <v>0</v>
      </c>
      <c r="P9133">
        <f>IF(OR(B9133="",C9133="",E9133=""),0,IF(A9133=2,H9133*IF(E9133="SGD",1,IF(E9133="USD",Settings!$B$22,IF(E9133="HKD",Settings!$B$23,1))),0))</f>
        <v>0</v>
      </c>
      <c r="Q9133" s="312">
        <f>IF(OR(J9133="",G9133=""),"",G9133+ROW()/1000000)</f>
      </c>
      <c r="R9133" s="247">
        <f>IF(Q9133="","",SUMIFS(Txn[Signed Units],Txn[Key],J9133,Txn[Transaction Order],"&lt;="&amp;Q9133))</f>
      </c>
    </row>
    <row r="9134" spans="10:18" ht="15" customHeight="1" x14ac:dyDescent="0.15">
      <c r="J9134" s="246">
        <f>IF(OR(B9134="",C9134="",E9134=""),"",B9134&amp;":"&amp;C9134&amp;":"&amp;E9134)</f>
      </c>
      <c r="K9134" s="247">
        <f>IF(A9134="","",A9134*D9134)</f>
      </c>
      <c r="L9134" s="246">
        <f>IF(A9134="","",IF(OR(A9134=1,A9134=0),H9134,0))</f>
      </c>
      <c r="M9134" s="246">
        <f>IF(A9134="","",IF(A9134=-1,H9134,0))</f>
      </c>
      <c r="N9134">
        <f>IF(J9134="","",IF(E9134="SGD",1,IF(E9134="USD",Settings!$B$22,IF(E9134="HKD",Settings!$B$23,1))))</f>
      </c>
      <c r="O9134">
        <f>IF(OR(B9134="",C9134="",E9134=""),0,(IF(A9134=-1,H9134,0)-IF(OR(A9134=1,A9134=0),H9134,0)+IF(A9134=2,H9134,0))*IF(E9134="SGD",1,IF(E9134="USD",Settings!$B$22,IF(E9134="HKD",Settings!$B$23,1))))</f>
        <v>0</v>
      </c>
      <c r="P9134">
        <f>IF(OR(B9134="",C9134="",E9134=""),0,IF(A9134=2,H9134*IF(E9134="SGD",1,IF(E9134="USD",Settings!$B$22,IF(E9134="HKD",Settings!$B$23,1))),0))</f>
        <v>0</v>
      </c>
      <c r="Q9134" s="312">
        <f>IF(OR(J9134="",G9134=""),"",G9134+ROW()/1000000)</f>
      </c>
      <c r="R9134" s="247">
        <f>IF(Q9134="","",SUMIFS(Txn[Signed Units],Txn[Key],J9134,Txn[Transaction Order],"&lt;="&amp;Q9134))</f>
      </c>
    </row>
    <row r="9135" spans="10:18" ht="15" customHeight="1" x14ac:dyDescent="0.15">
      <c r="J9135" s="246">
        <f>IF(OR(B9135="",C9135="",E9135=""),"",B9135&amp;":"&amp;C9135&amp;":"&amp;E9135)</f>
      </c>
      <c r="K9135" s="247">
        <f>IF(A9135="","",A9135*D9135)</f>
      </c>
      <c r="L9135" s="246">
        <f>IF(A9135="","",IF(OR(A9135=1,A9135=0),H9135,0))</f>
      </c>
      <c r="M9135" s="246">
        <f>IF(A9135="","",IF(A9135=-1,H9135,0))</f>
      </c>
      <c r="N9135">
        <f>IF(J9135="","",IF(E9135="SGD",1,IF(E9135="USD",Settings!$B$22,IF(E9135="HKD",Settings!$B$23,1))))</f>
      </c>
      <c r="O9135">
        <f>IF(OR(B9135="",C9135="",E9135=""),0,(IF(A9135=-1,H9135,0)-IF(OR(A9135=1,A9135=0),H9135,0)+IF(A9135=2,H9135,0))*IF(E9135="SGD",1,IF(E9135="USD",Settings!$B$22,IF(E9135="HKD",Settings!$B$23,1))))</f>
        <v>0</v>
      </c>
      <c r="P9135">
        <f>IF(OR(B9135="",C9135="",E9135=""),0,IF(A9135=2,H9135*IF(E9135="SGD",1,IF(E9135="USD",Settings!$B$22,IF(E9135="HKD",Settings!$B$23,1))),0))</f>
        <v>0</v>
      </c>
      <c r="Q9135" s="312">
        <f>IF(OR(J9135="",G9135=""),"",G9135+ROW()/1000000)</f>
      </c>
      <c r="R9135" s="247">
        <f>IF(Q9135="","",SUMIFS(Txn[Signed Units],Txn[Key],J9135,Txn[Transaction Order],"&lt;="&amp;Q9135))</f>
      </c>
    </row>
    <row r="9136" spans="10:18" ht="15" customHeight="1" x14ac:dyDescent="0.15">
      <c r="J9136" s="246">
        <f>IF(OR(B9136="",C9136="",E9136=""),"",B9136&amp;":"&amp;C9136&amp;":"&amp;E9136)</f>
      </c>
      <c r="K9136" s="247">
        <f>IF(A9136="","",A9136*D9136)</f>
      </c>
      <c r="L9136" s="246">
        <f>IF(A9136="","",IF(OR(A9136=1,A9136=0),H9136,0))</f>
      </c>
      <c r="M9136" s="246">
        <f>IF(A9136="","",IF(A9136=-1,H9136,0))</f>
      </c>
      <c r="N9136">
        <f>IF(J9136="","",IF(E9136="SGD",1,IF(E9136="USD",Settings!$B$22,IF(E9136="HKD",Settings!$B$23,1))))</f>
      </c>
      <c r="O9136">
        <f>IF(OR(B9136="",C9136="",E9136=""),0,(IF(A9136=-1,H9136,0)-IF(OR(A9136=1,A9136=0),H9136,0)+IF(A9136=2,H9136,0))*IF(E9136="SGD",1,IF(E9136="USD",Settings!$B$22,IF(E9136="HKD",Settings!$B$23,1))))</f>
        <v>0</v>
      </c>
      <c r="P9136">
        <f>IF(OR(B9136="",C9136="",E9136=""),0,IF(A9136=2,H9136*IF(E9136="SGD",1,IF(E9136="USD",Settings!$B$22,IF(E9136="HKD",Settings!$B$23,1))),0))</f>
        <v>0</v>
      </c>
      <c r="Q9136" s="312">
        <f>IF(OR(J9136="",G9136=""),"",G9136+ROW()/1000000)</f>
      </c>
      <c r="R9136" s="247">
        <f>IF(Q9136="","",SUMIFS(Txn[Signed Units],Txn[Key],J9136,Txn[Transaction Order],"&lt;="&amp;Q9136))</f>
      </c>
    </row>
    <row r="9137" spans="10:18" ht="15" customHeight="1" x14ac:dyDescent="0.15">
      <c r="J9137" s="246">
        <f>IF(OR(B9137="",C9137="",E9137=""),"",B9137&amp;":"&amp;C9137&amp;":"&amp;E9137)</f>
      </c>
      <c r="K9137" s="247">
        <f>IF(A9137="","",A9137*D9137)</f>
      </c>
      <c r="L9137" s="246">
        <f>IF(A9137="","",IF(OR(A9137=1,A9137=0),H9137,0))</f>
      </c>
      <c r="M9137" s="246">
        <f>IF(A9137="","",IF(A9137=-1,H9137,0))</f>
      </c>
      <c r="N9137">
        <f>IF(J9137="","",IF(E9137="SGD",1,IF(E9137="USD",Settings!$B$22,IF(E9137="HKD",Settings!$B$23,1))))</f>
      </c>
      <c r="O9137">
        <f>IF(OR(B9137="",C9137="",E9137=""),0,(IF(A9137=-1,H9137,0)-IF(OR(A9137=1,A9137=0),H9137,0)+IF(A9137=2,H9137,0))*IF(E9137="SGD",1,IF(E9137="USD",Settings!$B$22,IF(E9137="HKD",Settings!$B$23,1))))</f>
        <v>0</v>
      </c>
      <c r="P9137">
        <f>IF(OR(B9137="",C9137="",E9137=""),0,IF(A9137=2,H9137*IF(E9137="SGD",1,IF(E9137="USD",Settings!$B$22,IF(E9137="HKD",Settings!$B$23,1))),0))</f>
        <v>0</v>
      </c>
      <c r="Q9137" s="312">
        <f>IF(OR(J9137="",G9137=""),"",G9137+ROW()/1000000)</f>
      </c>
      <c r="R9137" s="247">
        <f>IF(Q9137="","",SUMIFS(Txn[Signed Units],Txn[Key],J9137,Txn[Transaction Order],"&lt;="&amp;Q9137))</f>
      </c>
    </row>
    <row r="9138" spans="10:18" ht="15" customHeight="1" x14ac:dyDescent="0.15">
      <c r="J9138" s="246">
        <f>IF(OR(B9138="",C9138="",E9138=""),"",B9138&amp;":"&amp;C9138&amp;":"&amp;E9138)</f>
      </c>
      <c r="K9138" s="247">
        <f>IF(A9138="","",A9138*D9138)</f>
      </c>
      <c r="L9138" s="246">
        <f>IF(A9138="","",IF(OR(A9138=1,A9138=0),H9138,0))</f>
      </c>
      <c r="M9138" s="246">
        <f>IF(A9138="","",IF(A9138=-1,H9138,0))</f>
      </c>
      <c r="N9138">
        <f>IF(J9138="","",IF(E9138="SGD",1,IF(E9138="USD",Settings!$B$22,IF(E9138="HKD",Settings!$B$23,1))))</f>
      </c>
      <c r="O9138">
        <f>IF(OR(B9138="",C9138="",E9138=""),0,(IF(A9138=-1,H9138,0)-IF(OR(A9138=1,A9138=0),H9138,0)+IF(A9138=2,H9138,0))*IF(E9138="SGD",1,IF(E9138="USD",Settings!$B$22,IF(E9138="HKD",Settings!$B$23,1))))</f>
        <v>0</v>
      </c>
      <c r="P9138">
        <f>IF(OR(B9138="",C9138="",E9138=""),0,IF(A9138=2,H9138*IF(E9138="SGD",1,IF(E9138="USD",Settings!$B$22,IF(E9138="HKD",Settings!$B$23,1))),0))</f>
        <v>0</v>
      </c>
      <c r="Q9138" s="312">
        <f>IF(OR(J9138="",G9138=""),"",G9138+ROW()/1000000)</f>
      </c>
      <c r="R9138" s="247">
        <f>IF(Q9138="","",SUMIFS(Txn[Signed Units],Txn[Key],J9138,Txn[Transaction Order],"&lt;="&amp;Q9138))</f>
      </c>
    </row>
    <row r="9139" spans="10:18" ht="15" customHeight="1" x14ac:dyDescent="0.15">
      <c r="J9139" s="246">
        <f>IF(OR(B9139="",C9139="",E9139=""),"",B9139&amp;":"&amp;C9139&amp;":"&amp;E9139)</f>
      </c>
      <c r="K9139" s="247">
        <f>IF(A9139="","",A9139*D9139)</f>
      </c>
      <c r="L9139" s="246">
        <f>IF(A9139="","",IF(OR(A9139=1,A9139=0),H9139,0))</f>
      </c>
      <c r="M9139" s="246">
        <f>IF(A9139="","",IF(A9139=-1,H9139,0))</f>
      </c>
      <c r="N9139">
        <f>IF(J9139="","",IF(E9139="SGD",1,IF(E9139="USD",Settings!$B$22,IF(E9139="HKD",Settings!$B$23,1))))</f>
      </c>
      <c r="O9139">
        <f>IF(OR(B9139="",C9139="",E9139=""),0,(IF(A9139=-1,H9139,0)-IF(OR(A9139=1,A9139=0),H9139,0)+IF(A9139=2,H9139,0))*IF(E9139="SGD",1,IF(E9139="USD",Settings!$B$22,IF(E9139="HKD",Settings!$B$23,1))))</f>
        <v>0</v>
      </c>
      <c r="P9139">
        <f>IF(OR(B9139="",C9139="",E9139=""),0,IF(A9139=2,H9139*IF(E9139="SGD",1,IF(E9139="USD",Settings!$B$22,IF(E9139="HKD",Settings!$B$23,1))),0))</f>
        <v>0</v>
      </c>
      <c r="Q9139" s="312">
        <f>IF(OR(J9139="",G9139=""),"",G9139+ROW()/1000000)</f>
      </c>
      <c r="R9139" s="247">
        <f>IF(Q9139="","",SUMIFS(Txn[Signed Units],Txn[Key],J9139,Txn[Transaction Order],"&lt;="&amp;Q9139))</f>
      </c>
    </row>
    <row r="9140" spans="10:18" ht="15" customHeight="1" x14ac:dyDescent="0.15">
      <c r="J9140" s="246">
        <f>IF(OR(B9140="",C9140="",E9140=""),"",B9140&amp;":"&amp;C9140&amp;":"&amp;E9140)</f>
      </c>
      <c r="K9140" s="247">
        <f>IF(A9140="","",A9140*D9140)</f>
      </c>
      <c r="L9140" s="246">
        <f>IF(A9140="","",IF(OR(A9140=1,A9140=0),H9140,0))</f>
      </c>
      <c r="M9140" s="246">
        <f>IF(A9140="","",IF(A9140=-1,H9140,0))</f>
      </c>
      <c r="N9140">
        <f>IF(J9140="","",IF(E9140="SGD",1,IF(E9140="USD",Settings!$B$22,IF(E9140="HKD",Settings!$B$23,1))))</f>
      </c>
      <c r="O9140">
        <f>IF(OR(B9140="",C9140="",E9140=""),0,(IF(A9140=-1,H9140,0)-IF(OR(A9140=1,A9140=0),H9140,0)+IF(A9140=2,H9140,0))*IF(E9140="SGD",1,IF(E9140="USD",Settings!$B$22,IF(E9140="HKD",Settings!$B$23,1))))</f>
        <v>0</v>
      </c>
      <c r="P9140">
        <f>IF(OR(B9140="",C9140="",E9140=""),0,IF(A9140=2,H9140*IF(E9140="SGD",1,IF(E9140="USD",Settings!$B$22,IF(E9140="HKD",Settings!$B$23,1))),0))</f>
        <v>0</v>
      </c>
      <c r="Q9140" s="312">
        <f>IF(OR(J9140="",G9140=""),"",G9140+ROW()/1000000)</f>
      </c>
      <c r="R9140" s="247">
        <f>IF(Q9140="","",SUMIFS(Txn[Signed Units],Txn[Key],J9140,Txn[Transaction Order],"&lt;="&amp;Q9140))</f>
      </c>
    </row>
    <row r="9141" spans="10:18" ht="15" customHeight="1" x14ac:dyDescent="0.15">
      <c r="J9141" s="246">
        <f>IF(OR(B9141="",C9141="",E9141=""),"",B9141&amp;":"&amp;C9141&amp;":"&amp;E9141)</f>
      </c>
      <c r="K9141" s="247">
        <f>IF(A9141="","",A9141*D9141)</f>
      </c>
      <c r="L9141" s="246">
        <f>IF(A9141="","",IF(OR(A9141=1,A9141=0),H9141,0))</f>
      </c>
      <c r="M9141" s="246">
        <f>IF(A9141="","",IF(A9141=-1,H9141,0))</f>
      </c>
      <c r="N9141">
        <f>IF(J9141="","",IF(E9141="SGD",1,IF(E9141="USD",Settings!$B$22,IF(E9141="HKD",Settings!$B$23,1))))</f>
      </c>
      <c r="O9141">
        <f>IF(OR(B9141="",C9141="",E9141=""),0,(IF(A9141=-1,H9141,0)-IF(OR(A9141=1,A9141=0),H9141,0)+IF(A9141=2,H9141,0))*IF(E9141="SGD",1,IF(E9141="USD",Settings!$B$22,IF(E9141="HKD",Settings!$B$23,1))))</f>
        <v>0</v>
      </c>
      <c r="P9141">
        <f>IF(OR(B9141="",C9141="",E9141=""),0,IF(A9141=2,H9141*IF(E9141="SGD",1,IF(E9141="USD",Settings!$B$22,IF(E9141="HKD",Settings!$B$23,1))),0))</f>
        <v>0</v>
      </c>
      <c r="Q9141" s="312">
        <f>IF(OR(J9141="",G9141=""),"",G9141+ROW()/1000000)</f>
      </c>
      <c r="R9141" s="247">
        <f>IF(Q9141="","",SUMIFS(Txn[Signed Units],Txn[Key],J9141,Txn[Transaction Order],"&lt;="&amp;Q9141))</f>
      </c>
    </row>
    <row r="9142" spans="10:18" ht="15" customHeight="1" x14ac:dyDescent="0.15">
      <c r="J9142" s="246">
        <f>IF(OR(B9142="",C9142="",E9142=""),"",B9142&amp;":"&amp;C9142&amp;":"&amp;E9142)</f>
      </c>
      <c r="K9142" s="247">
        <f>IF(A9142="","",A9142*D9142)</f>
      </c>
      <c r="L9142" s="246">
        <f>IF(A9142="","",IF(OR(A9142=1,A9142=0),H9142,0))</f>
      </c>
      <c r="M9142" s="246">
        <f>IF(A9142="","",IF(A9142=-1,H9142,0))</f>
      </c>
      <c r="N9142">
        <f>IF(J9142="","",IF(E9142="SGD",1,IF(E9142="USD",Settings!$B$22,IF(E9142="HKD",Settings!$B$23,1))))</f>
      </c>
      <c r="O9142">
        <f>IF(OR(B9142="",C9142="",E9142=""),0,(IF(A9142=-1,H9142,0)-IF(OR(A9142=1,A9142=0),H9142,0)+IF(A9142=2,H9142,0))*IF(E9142="SGD",1,IF(E9142="USD",Settings!$B$22,IF(E9142="HKD",Settings!$B$23,1))))</f>
        <v>0</v>
      </c>
      <c r="P9142">
        <f>IF(OR(B9142="",C9142="",E9142=""),0,IF(A9142=2,H9142*IF(E9142="SGD",1,IF(E9142="USD",Settings!$B$22,IF(E9142="HKD",Settings!$B$23,1))),0))</f>
        <v>0</v>
      </c>
      <c r="Q9142" s="312">
        <f>IF(OR(J9142="",G9142=""),"",G9142+ROW()/1000000)</f>
      </c>
      <c r="R9142" s="247">
        <f>IF(Q9142="","",SUMIFS(Txn[Signed Units],Txn[Key],J9142,Txn[Transaction Order],"&lt;="&amp;Q9142))</f>
      </c>
    </row>
    <row r="9143" spans="10:18" ht="15" customHeight="1" x14ac:dyDescent="0.15">
      <c r="J9143" s="246">
        <f>IF(OR(B9143="",C9143="",E9143=""),"",B9143&amp;":"&amp;C9143&amp;":"&amp;E9143)</f>
      </c>
      <c r="K9143" s="247">
        <f>IF(A9143="","",A9143*D9143)</f>
      </c>
      <c r="L9143" s="246">
        <f>IF(A9143="","",IF(OR(A9143=1,A9143=0),H9143,0))</f>
      </c>
      <c r="M9143" s="246">
        <f>IF(A9143="","",IF(A9143=-1,H9143,0))</f>
      </c>
      <c r="N9143">
        <f>IF(J9143="","",IF(E9143="SGD",1,IF(E9143="USD",Settings!$B$22,IF(E9143="HKD",Settings!$B$23,1))))</f>
      </c>
      <c r="O9143">
        <f>IF(OR(B9143="",C9143="",E9143=""),0,(IF(A9143=-1,H9143,0)-IF(OR(A9143=1,A9143=0),H9143,0)+IF(A9143=2,H9143,0))*IF(E9143="SGD",1,IF(E9143="USD",Settings!$B$22,IF(E9143="HKD",Settings!$B$23,1))))</f>
        <v>0</v>
      </c>
      <c r="P9143">
        <f>IF(OR(B9143="",C9143="",E9143=""),0,IF(A9143=2,H9143*IF(E9143="SGD",1,IF(E9143="USD",Settings!$B$22,IF(E9143="HKD",Settings!$B$23,1))),0))</f>
        <v>0</v>
      </c>
      <c r="Q9143" s="312">
        <f>IF(OR(J9143="",G9143=""),"",G9143+ROW()/1000000)</f>
      </c>
      <c r="R9143" s="247">
        <f>IF(Q9143="","",SUMIFS(Txn[Signed Units],Txn[Key],J9143,Txn[Transaction Order],"&lt;="&amp;Q9143))</f>
      </c>
    </row>
    <row r="9144" spans="10:18" ht="15" customHeight="1" x14ac:dyDescent="0.15">
      <c r="J9144" s="246">
        <f>IF(OR(B9144="",C9144="",E9144=""),"",B9144&amp;":"&amp;C9144&amp;":"&amp;E9144)</f>
      </c>
      <c r="K9144" s="247">
        <f>IF(A9144="","",A9144*D9144)</f>
      </c>
      <c r="L9144" s="246">
        <f>IF(A9144="","",IF(OR(A9144=1,A9144=0),H9144,0))</f>
      </c>
      <c r="M9144" s="246">
        <f>IF(A9144="","",IF(A9144=-1,H9144,0))</f>
      </c>
      <c r="N9144">
        <f>IF(J9144="","",IF(E9144="SGD",1,IF(E9144="USD",Settings!$B$22,IF(E9144="HKD",Settings!$B$23,1))))</f>
      </c>
      <c r="O9144">
        <f>IF(OR(B9144="",C9144="",E9144=""),0,(IF(A9144=-1,H9144,0)-IF(OR(A9144=1,A9144=0),H9144,0)+IF(A9144=2,H9144,0))*IF(E9144="SGD",1,IF(E9144="USD",Settings!$B$22,IF(E9144="HKD",Settings!$B$23,1))))</f>
        <v>0</v>
      </c>
      <c r="P9144">
        <f>IF(OR(B9144="",C9144="",E9144=""),0,IF(A9144=2,H9144*IF(E9144="SGD",1,IF(E9144="USD",Settings!$B$22,IF(E9144="HKD",Settings!$B$23,1))),0))</f>
        <v>0</v>
      </c>
      <c r="Q9144" s="312">
        <f>IF(OR(J9144="",G9144=""),"",G9144+ROW()/1000000)</f>
      </c>
      <c r="R9144" s="247">
        <f>IF(Q9144="","",SUMIFS(Txn[Signed Units],Txn[Key],J9144,Txn[Transaction Order],"&lt;="&amp;Q9144))</f>
      </c>
    </row>
    <row r="9145" spans="10:18" ht="15" customHeight="1" x14ac:dyDescent="0.15">
      <c r="J9145" s="246">
        <f>IF(OR(B9145="",C9145="",E9145=""),"",B9145&amp;":"&amp;C9145&amp;":"&amp;E9145)</f>
      </c>
      <c r="K9145" s="247">
        <f>IF(A9145="","",A9145*D9145)</f>
      </c>
      <c r="L9145" s="246">
        <f>IF(A9145="","",IF(OR(A9145=1,A9145=0),H9145,0))</f>
      </c>
      <c r="M9145" s="246">
        <f>IF(A9145="","",IF(A9145=-1,H9145,0))</f>
      </c>
      <c r="N9145">
        <f>IF(J9145="","",IF(E9145="SGD",1,IF(E9145="USD",Settings!$B$22,IF(E9145="HKD",Settings!$B$23,1))))</f>
      </c>
      <c r="O9145">
        <f>IF(OR(B9145="",C9145="",E9145=""),0,(IF(A9145=-1,H9145,0)-IF(OR(A9145=1,A9145=0),H9145,0)+IF(A9145=2,H9145,0))*IF(E9145="SGD",1,IF(E9145="USD",Settings!$B$22,IF(E9145="HKD",Settings!$B$23,1))))</f>
        <v>0</v>
      </c>
      <c r="P9145">
        <f>IF(OR(B9145="",C9145="",E9145=""),0,IF(A9145=2,H9145*IF(E9145="SGD",1,IF(E9145="USD",Settings!$B$22,IF(E9145="HKD",Settings!$B$23,1))),0))</f>
        <v>0</v>
      </c>
      <c r="Q9145" s="312">
        <f>IF(OR(J9145="",G9145=""),"",G9145+ROW()/1000000)</f>
      </c>
      <c r="R9145" s="247">
        <f>IF(Q9145="","",SUMIFS(Txn[Signed Units],Txn[Key],J9145,Txn[Transaction Order],"&lt;="&amp;Q9145))</f>
      </c>
    </row>
    <row r="9146" spans="10:18" ht="15" customHeight="1" x14ac:dyDescent="0.15">
      <c r="J9146" s="246">
        <f>IF(OR(B9146="",C9146="",E9146=""),"",B9146&amp;":"&amp;C9146&amp;":"&amp;E9146)</f>
      </c>
      <c r="K9146" s="247">
        <f>IF(A9146="","",A9146*D9146)</f>
      </c>
      <c r="L9146" s="246">
        <f>IF(A9146="","",IF(OR(A9146=1,A9146=0),H9146,0))</f>
      </c>
      <c r="M9146" s="246">
        <f>IF(A9146="","",IF(A9146=-1,H9146,0))</f>
      </c>
      <c r="N9146">
        <f>IF(J9146="","",IF(E9146="SGD",1,IF(E9146="USD",Settings!$B$22,IF(E9146="HKD",Settings!$B$23,1))))</f>
      </c>
      <c r="O9146">
        <f>IF(OR(B9146="",C9146="",E9146=""),0,(IF(A9146=-1,H9146,0)-IF(OR(A9146=1,A9146=0),H9146,0)+IF(A9146=2,H9146,0))*IF(E9146="SGD",1,IF(E9146="USD",Settings!$B$22,IF(E9146="HKD",Settings!$B$23,1))))</f>
        <v>0</v>
      </c>
      <c r="P9146">
        <f>IF(OR(B9146="",C9146="",E9146=""),0,IF(A9146=2,H9146*IF(E9146="SGD",1,IF(E9146="USD",Settings!$B$22,IF(E9146="HKD",Settings!$B$23,1))),0))</f>
        <v>0</v>
      </c>
      <c r="Q9146" s="312">
        <f>IF(OR(J9146="",G9146=""),"",G9146+ROW()/1000000)</f>
      </c>
      <c r="R9146" s="247">
        <f>IF(Q9146="","",SUMIFS(Txn[Signed Units],Txn[Key],J9146,Txn[Transaction Order],"&lt;="&amp;Q9146))</f>
      </c>
    </row>
    <row r="9147" spans="10:18" ht="15" customHeight="1" x14ac:dyDescent="0.15">
      <c r="J9147" s="246">
        <f>IF(OR(B9147="",C9147="",E9147=""),"",B9147&amp;":"&amp;C9147&amp;":"&amp;E9147)</f>
      </c>
      <c r="K9147" s="247">
        <f>IF(A9147="","",A9147*D9147)</f>
      </c>
      <c r="L9147" s="246">
        <f>IF(A9147="","",IF(OR(A9147=1,A9147=0),H9147,0))</f>
      </c>
      <c r="M9147" s="246">
        <f>IF(A9147="","",IF(A9147=-1,H9147,0))</f>
      </c>
      <c r="N9147">
        <f>IF(J9147="","",IF(E9147="SGD",1,IF(E9147="USD",Settings!$B$22,IF(E9147="HKD",Settings!$B$23,1))))</f>
      </c>
      <c r="O9147">
        <f>IF(OR(B9147="",C9147="",E9147=""),0,(IF(A9147=-1,H9147,0)-IF(OR(A9147=1,A9147=0),H9147,0)+IF(A9147=2,H9147,0))*IF(E9147="SGD",1,IF(E9147="USD",Settings!$B$22,IF(E9147="HKD",Settings!$B$23,1))))</f>
        <v>0</v>
      </c>
      <c r="P9147">
        <f>IF(OR(B9147="",C9147="",E9147=""),0,IF(A9147=2,H9147*IF(E9147="SGD",1,IF(E9147="USD",Settings!$B$22,IF(E9147="HKD",Settings!$B$23,1))),0))</f>
        <v>0</v>
      </c>
      <c r="Q9147" s="312">
        <f>IF(OR(J9147="",G9147=""),"",G9147+ROW()/1000000)</f>
      </c>
      <c r="R9147" s="247">
        <f>IF(Q9147="","",SUMIFS(Txn[Signed Units],Txn[Key],J9147,Txn[Transaction Order],"&lt;="&amp;Q9147))</f>
      </c>
    </row>
    <row r="9148" spans="10:18" ht="15" customHeight="1" x14ac:dyDescent="0.15">
      <c r="J9148" s="246">
        <f>IF(OR(B9148="",C9148="",E9148=""),"",B9148&amp;":"&amp;C9148&amp;":"&amp;E9148)</f>
      </c>
      <c r="K9148" s="247">
        <f>IF(A9148="","",A9148*D9148)</f>
      </c>
      <c r="L9148" s="246">
        <f>IF(A9148="","",IF(OR(A9148=1,A9148=0),H9148,0))</f>
      </c>
      <c r="M9148" s="246">
        <f>IF(A9148="","",IF(A9148=-1,H9148,0))</f>
      </c>
      <c r="N9148">
        <f>IF(J9148="","",IF(E9148="SGD",1,IF(E9148="USD",Settings!$B$22,IF(E9148="HKD",Settings!$B$23,1))))</f>
      </c>
      <c r="O9148">
        <f>IF(OR(B9148="",C9148="",E9148=""),0,(IF(A9148=-1,H9148,0)-IF(OR(A9148=1,A9148=0),H9148,0)+IF(A9148=2,H9148,0))*IF(E9148="SGD",1,IF(E9148="USD",Settings!$B$22,IF(E9148="HKD",Settings!$B$23,1))))</f>
        <v>0</v>
      </c>
      <c r="P9148">
        <f>IF(OR(B9148="",C9148="",E9148=""),0,IF(A9148=2,H9148*IF(E9148="SGD",1,IF(E9148="USD",Settings!$B$22,IF(E9148="HKD",Settings!$B$23,1))),0))</f>
        <v>0</v>
      </c>
      <c r="Q9148" s="312">
        <f>IF(OR(J9148="",G9148=""),"",G9148+ROW()/1000000)</f>
      </c>
      <c r="R9148" s="247">
        <f>IF(Q9148="","",SUMIFS(Txn[Signed Units],Txn[Key],J9148,Txn[Transaction Order],"&lt;="&amp;Q9148))</f>
      </c>
    </row>
    <row r="9149" spans="10:18" ht="15" customHeight="1" x14ac:dyDescent="0.15">
      <c r="J9149" s="246">
        <f>IF(OR(B9149="",C9149="",E9149=""),"",B9149&amp;":"&amp;C9149&amp;":"&amp;E9149)</f>
      </c>
      <c r="K9149" s="247">
        <f>IF(A9149="","",A9149*D9149)</f>
      </c>
      <c r="L9149" s="246">
        <f>IF(A9149="","",IF(OR(A9149=1,A9149=0),H9149,0))</f>
      </c>
      <c r="M9149" s="246">
        <f>IF(A9149="","",IF(A9149=-1,H9149,0))</f>
      </c>
      <c r="N9149">
        <f>IF(J9149="","",IF(E9149="SGD",1,IF(E9149="USD",Settings!$B$22,IF(E9149="HKD",Settings!$B$23,1))))</f>
      </c>
      <c r="O9149">
        <f>IF(OR(B9149="",C9149="",E9149=""),0,(IF(A9149=-1,H9149,0)-IF(OR(A9149=1,A9149=0),H9149,0)+IF(A9149=2,H9149,0))*IF(E9149="SGD",1,IF(E9149="USD",Settings!$B$22,IF(E9149="HKD",Settings!$B$23,1))))</f>
        <v>0</v>
      </c>
      <c r="P9149">
        <f>IF(OR(B9149="",C9149="",E9149=""),0,IF(A9149=2,H9149*IF(E9149="SGD",1,IF(E9149="USD",Settings!$B$22,IF(E9149="HKD",Settings!$B$23,1))),0))</f>
        <v>0</v>
      </c>
      <c r="Q9149" s="312">
        <f>IF(OR(J9149="",G9149=""),"",G9149+ROW()/1000000)</f>
      </c>
      <c r="R9149" s="247">
        <f>IF(Q9149="","",SUMIFS(Txn[Signed Units],Txn[Key],J9149,Txn[Transaction Order],"&lt;="&amp;Q9149))</f>
      </c>
    </row>
    <row r="9150" spans="10:18" ht="15" customHeight="1" x14ac:dyDescent="0.15">
      <c r="J9150" s="246">
        <f>IF(OR(B9150="",C9150="",E9150=""),"",B9150&amp;":"&amp;C9150&amp;":"&amp;E9150)</f>
      </c>
      <c r="K9150" s="247">
        <f>IF(A9150="","",A9150*D9150)</f>
      </c>
      <c r="L9150" s="246">
        <f>IF(A9150="","",IF(OR(A9150=1,A9150=0),H9150,0))</f>
      </c>
      <c r="M9150" s="246">
        <f>IF(A9150="","",IF(A9150=-1,H9150,0))</f>
      </c>
      <c r="N9150">
        <f>IF(J9150="","",IF(E9150="SGD",1,IF(E9150="USD",Settings!$B$22,IF(E9150="HKD",Settings!$B$23,1))))</f>
      </c>
      <c r="O9150">
        <f>IF(OR(B9150="",C9150="",E9150=""),0,(IF(A9150=-1,H9150,0)-IF(OR(A9150=1,A9150=0),H9150,0)+IF(A9150=2,H9150,0))*IF(E9150="SGD",1,IF(E9150="USD",Settings!$B$22,IF(E9150="HKD",Settings!$B$23,1))))</f>
        <v>0</v>
      </c>
      <c r="P9150">
        <f>IF(OR(B9150="",C9150="",E9150=""),0,IF(A9150=2,H9150*IF(E9150="SGD",1,IF(E9150="USD",Settings!$B$22,IF(E9150="HKD",Settings!$B$23,1))),0))</f>
        <v>0</v>
      </c>
      <c r="Q9150" s="312">
        <f>IF(OR(J9150="",G9150=""),"",G9150+ROW()/1000000)</f>
      </c>
      <c r="R9150" s="247">
        <f>IF(Q9150="","",SUMIFS(Txn[Signed Units],Txn[Key],J9150,Txn[Transaction Order],"&lt;="&amp;Q9150))</f>
      </c>
    </row>
    <row r="9151" spans="10:18" ht="15" customHeight="1" x14ac:dyDescent="0.15">
      <c r="J9151" s="246">
        <f>IF(OR(B9151="",C9151="",E9151=""),"",B9151&amp;":"&amp;C9151&amp;":"&amp;E9151)</f>
      </c>
      <c r="K9151" s="247">
        <f>IF(A9151="","",A9151*D9151)</f>
      </c>
      <c r="L9151" s="246">
        <f>IF(A9151="","",IF(OR(A9151=1,A9151=0),H9151,0))</f>
      </c>
      <c r="M9151" s="246">
        <f>IF(A9151="","",IF(A9151=-1,H9151,0))</f>
      </c>
      <c r="N9151">
        <f>IF(J9151="","",IF(E9151="SGD",1,IF(E9151="USD",Settings!$B$22,IF(E9151="HKD",Settings!$B$23,1))))</f>
      </c>
      <c r="O9151">
        <f>IF(OR(B9151="",C9151="",E9151=""),0,(IF(A9151=-1,H9151,0)-IF(OR(A9151=1,A9151=0),H9151,0)+IF(A9151=2,H9151,0))*IF(E9151="SGD",1,IF(E9151="USD",Settings!$B$22,IF(E9151="HKD",Settings!$B$23,1))))</f>
        <v>0</v>
      </c>
      <c r="P9151">
        <f>IF(OR(B9151="",C9151="",E9151=""),0,IF(A9151=2,H9151*IF(E9151="SGD",1,IF(E9151="USD",Settings!$B$22,IF(E9151="HKD",Settings!$B$23,1))),0))</f>
        <v>0</v>
      </c>
      <c r="Q9151" s="312">
        <f>IF(OR(J9151="",G9151=""),"",G9151+ROW()/1000000)</f>
      </c>
      <c r="R9151" s="247">
        <f>IF(Q9151="","",SUMIFS(Txn[Signed Units],Txn[Key],J9151,Txn[Transaction Order],"&lt;="&amp;Q9151))</f>
      </c>
    </row>
    <row r="9152" spans="10:18" ht="15" customHeight="1" x14ac:dyDescent="0.15">
      <c r="J9152" s="246">
        <f>IF(OR(B9152="",C9152="",E9152=""),"",B9152&amp;":"&amp;C9152&amp;":"&amp;E9152)</f>
      </c>
      <c r="K9152" s="247">
        <f>IF(A9152="","",A9152*D9152)</f>
      </c>
      <c r="L9152" s="246">
        <f>IF(A9152="","",IF(OR(A9152=1,A9152=0),H9152,0))</f>
      </c>
      <c r="M9152" s="246">
        <f>IF(A9152="","",IF(A9152=-1,H9152,0))</f>
      </c>
      <c r="N9152">
        <f>IF(J9152="","",IF(E9152="SGD",1,IF(E9152="USD",Settings!$B$22,IF(E9152="HKD",Settings!$B$23,1))))</f>
      </c>
      <c r="O9152">
        <f>IF(OR(B9152="",C9152="",E9152=""),0,(IF(A9152=-1,H9152,0)-IF(OR(A9152=1,A9152=0),H9152,0)+IF(A9152=2,H9152,0))*IF(E9152="SGD",1,IF(E9152="USD",Settings!$B$22,IF(E9152="HKD",Settings!$B$23,1))))</f>
        <v>0</v>
      </c>
      <c r="P9152">
        <f>IF(OR(B9152="",C9152="",E9152=""),0,IF(A9152=2,H9152*IF(E9152="SGD",1,IF(E9152="USD",Settings!$B$22,IF(E9152="HKD",Settings!$B$23,1))),0))</f>
        <v>0</v>
      </c>
      <c r="Q9152" s="312">
        <f>IF(OR(J9152="",G9152=""),"",G9152+ROW()/1000000)</f>
      </c>
      <c r="R9152" s="247">
        <f>IF(Q9152="","",SUMIFS(Txn[Signed Units],Txn[Key],J9152,Txn[Transaction Order],"&lt;="&amp;Q9152))</f>
      </c>
    </row>
    <row r="9153" spans="10:18" ht="15" customHeight="1" x14ac:dyDescent="0.15">
      <c r="J9153" s="246">
        <f>IF(OR(B9153="",C9153="",E9153=""),"",B9153&amp;":"&amp;C9153&amp;":"&amp;E9153)</f>
      </c>
      <c r="K9153" s="247">
        <f>IF(A9153="","",A9153*D9153)</f>
      </c>
      <c r="L9153" s="246">
        <f>IF(A9153="","",IF(OR(A9153=1,A9153=0),H9153,0))</f>
      </c>
      <c r="M9153" s="246">
        <f>IF(A9153="","",IF(A9153=-1,H9153,0))</f>
      </c>
      <c r="N9153">
        <f>IF(J9153="","",IF(E9153="SGD",1,IF(E9153="USD",Settings!$B$22,IF(E9153="HKD",Settings!$B$23,1))))</f>
      </c>
      <c r="O9153">
        <f>IF(OR(B9153="",C9153="",E9153=""),0,(IF(A9153=-1,H9153,0)-IF(OR(A9153=1,A9153=0),H9153,0)+IF(A9153=2,H9153,0))*IF(E9153="SGD",1,IF(E9153="USD",Settings!$B$22,IF(E9153="HKD",Settings!$B$23,1))))</f>
        <v>0</v>
      </c>
      <c r="P9153">
        <f>IF(OR(B9153="",C9153="",E9153=""),0,IF(A9153=2,H9153*IF(E9153="SGD",1,IF(E9153="USD",Settings!$B$22,IF(E9153="HKD",Settings!$B$23,1))),0))</f>
        <v>0</v>
      </c>
      <c r="Q9153" s="312">
        <f>IF(OR(J9153="",G9153=""),"",G9153+ROW()/1000000)</f>
      </c>
      <c r="R9153" s="247">
        <f>IF(Q9153="","",SUMIFS(Txn[Signed Units],Txn[Key],J9153,Txn[Transaction Order],"&lt;="&amp;Q9153))</f>
      </c>
    </row>
    <row r="9154" spans="10:18" ht="15" customHeight="1" x14ac:dyDescent="0.15">
      <c r="J9154" s="246">
        <f>IF(OR(B9154="",C9154="",E9154=""),"",B9154&amp;":"&amp;C9154&amp;":"&amp;E9154)</f>
      </c>
      <c r="K9154" s="247">
        <f>IF(A9154="","",A9154*D9154)</f>
      </c>
      <c r="L9154" s="246">
        <f>IF(A9154="","",IF(OR(A9154=1,A9154=0),H9154,0))</f>
      </c>
      <c r="M9154" s="246">
        <f>IF(A9154="","",IF(A9154=-1,H9154,0))</f>
      </c>
      <c r="N9154">
        <f>IF(J9154="","",IF(E9154="SGD",1,IF(E9154="USD",Settings!$B$22,IF(E9154="HKD",Settings!$B$23,1))))</f>
      </c>
      <c r="O9154">
        <f>IF(OR(B9154="",C9154="",E9154=""),0,(IF(A9154=-1,H9154,0)-IF(OR(A9154=1,A9154=0),H9154,0)+IF(A9154=2,H9154,0))*IF(E9154="SGD",1,IF(E9154="USD",Settings!$B$22,IF(E9154="HKD",Settings!$B$23,1))))</f>
        <v>0</v>
      </c>
      <c r="P9154">
        <f>IF(OR(B9154="",C9154="",E9154=""),0,IF(A9154=2,H9154*IF(E9154="SGD",1,IF(E9154="USD",Settings!$B$22,IF(E9154="HKD",Settings!$B$23,1))),0))</f>
        <v>0</v>
      </c>
      <c r="Q9154" s="312">
        <f>IF(OR(J9154="",G9154=""),"",G9154+ROW()/1000000)</f>
      </c>
      <c r="R9154" s="247">
        <f>IF(Q9154="","",SUMIFS(Txn[Signed Units],Txn[Key],J9154,Txn[Transaction Order],"&lt;="&amp;Q9154))</f>
      </c>
    </row>
    <row r="9155" spans="10:18" ht="15" customHeight="1" x14ac:dyDescent="0.15">
      <c r="J9155" s="246">
        <f>IF(OR(B9155="",C9155="",E9155=""),"",B9155&amp;":"&amp;C9155&amp;":"&amp;E9155)</f>
      </c>
      <c r="K9155" s="247">
        <f>IF(A9155="","",A9155*D9155)</f>
      </c>
      <c r="L9155" s="246">
        <f>IF(A9155="","",IF(OR(A9155=1,A9155=0),H9155,0))</f>
      </c>
      <c r="M9155" s="246">
        <f>IF(A9155="","",IF(A9155=-1,H9155,0))</f>
      </c>
      <c r="N9155">
        <f>IF(J9155="","",IF(E9155="SGD",1,IF(E9155="USD",Settings!$B$22,IF(E9155="HKD",Settings!$B$23,1))))</f>
      </c>
      <c r="O9155">
        <f>IF(OR(B9155="",C9155="",E9155=""),0,(IF(A9155=-1,H9155,0)-IF(OR(A9155=1,A9155=0),H9155,0)+IF(A9155=2,H9155,0))*IF(E9155="SGD",1,IF(E9155="USD",Settings!$B$22,IF(E9155="HKD",Settings!$B$23,1))))</f>
        <v>0</v>
      </c>
      <c r="P9155">
        <f>IF(OR(B9155="",C9155="",E9155=""),0,IF(A9155=2,H9155*IF(E9155="SGD",1,IF(E9155="USD",Settings!$B$22,IF(E9155="HKD",Settings!$B$23,1))),0))</f>
        <v>0</v>
      </c>
      <c r="Q9155" s="312">
        <f>IF(OR(J9155="",G9155=""),"",G9155+ROW()/1000000)</f>
      </c>
      <c r="R9155" s="247">
        <f>IF(Q9155="","",SUMIFS(Txn[Signed Units],Txn[Key],J9155,Txn[Transaction Order],"&lt;="&amp;Q9155))</f>
      </c>
    </row>
    <row r="9156" spans="10:18" ht="15" customHeight="1" x14ac:dyDescent="0.15">
      <c r="J9156" s="246">
        <f>IF(OR(B9156="",C9156="",E9156=""),"",B9156&amp;":"&amp;C9156&amp;":"&amp;E9156)</f>
      </c>
      <c r="K9156" s="247">
        <f>IF(A9156="","",A9156*D9156)</f>
      </c>
      <c r="L9156" s="246">
        <f>IF(A9156="","",IF(OR(A9156=1,A9156=0),H9156,0))</f>
      </c>
      <c r="M9156" s="246">
        <f>IF(A9156="","",IF(A9156=-1,H9156,0))</f>
      </c>
      <c r="N9156">
        <f>IF(J9156="","",IF(E9156="SGD",1,IF(E9156="USD",Settings!$B$22,IF(E9156="HKD",Settings!$B$23,1))))</f>
      </c>
      <c r="O9156">
        <f>IF(OR(B9156="",C9156="",E9156=""),0,(IF(A9156=-1,H9156,0)-IF(OR(A9156=1,A9156=0),H9156,0)+IF(A9156=2,H9156,0))*IF(E9156="SGD",1,IF(E9156="USD",Settings!$B$22,IF(E9156="HKD",Settings!$B$23,1))))</f>
        <v>0</v>
      </c>
      <c r="P9156">
        <f>IF(OR(B9156="",C9156="",E9156=""),0,IF(A9156=2,H9156*IF(E9156="SGD",1,IF(E9156="USD",Settings!$B$22,IF(E9156="HKD",Settings!$B$23,1))),0))</f>
        <v>0</v>
      </c>
      <c r="Q9156" s="312">
        <f>IF(OR(J9156="",G9156=""),"",G9156+ROW()/1000000)</f>
      </c>
      <c r="R9156" s="247">
        <f>IF(Q9156="","",SUMIFS(Txn[Signed Units],Txn[Key],J9156,Txn[Transaction Order],"&lt;="&amp;Q9156))</f>
      </c>
    </row>
    <row r="9157" spans="10:18" ht="15" customHeight="1" x14ac:dyDescent="0.15">
      <c r="J9157" s="246">
        <f>IF(OR(B9157="",C9157="",E9157=""),"",B9157&amp;":"&amp;C9157&amp;":"&amp;E9157)</f>
      </c>
      <c r="K9157" s="247">
        <f>IF(A9157="","",A9157*D9157)</f>
      </c>
      <c r="L9157" s="246">
        <f>IF(A9157="","",IF(OR(A9157=1,A9157=0),H9157,0))</f>
      </c>
      <c r="M9157" s="246">
        <f>IF(A9157="","",IF(A9157=-1,H9157,0))</f>
      </c>
      <c r="N9157">
        <f>IF(J9157="","",IF(E9157="SGD",1,IF(E9157="USD",Settings!$B$22,IF(E9157="HKD",Settings!$B$23,1))))</f>
      </c>
      <c r="O9157">
        <f>IF(OR(B9157="",C9157="",E9157=""),0,(IF(A9157=-1,H9157,0)-IF(OR(A9157=1,A9157=0),H9157,0)+IF(A9157=2,H9157,0))*IF(E9157="SGD",1,IF(E9157="USD",Settings!$B$22,IF(E9157="HKD",Settings!$B$23,1))))</f>
        <v>0</v>
      </c>
      <c r="P9157">
        <f>IF(OR(B9157="",C9157="",E9157=""),0,IF(A9157=2,H9157*IF(E9157="SGD",1,IF(E9157="USD",Settings!$B$22,IF(E9157="HKD",Settings!$B$23,1))),0))</f>
        <v>0</v>
      </c>
      <c r="Q9157" s="312">
        <f>IF(OR(J9157="",G9157=""),"",G9157+ROW()/1000000)</f>
      </c>
      <c r="R9157" s="247">
        <f>IF(Q9157="","",SUMIFS(Txn[Signed Units],Txn[Key],J9157,Txn[Transaction Order],"&lt;="&amp;Q9157))</f>
      </c>
    </row>
    <row r="9158" spans="10:18" ht="15" customHeight="1" x14ac:dyDescent="0.15">
      <c r="J9158" s="246">
        <f>IF(OR(B9158="",C9158="",E9158=""),"",B9158&amp;":"&amp;C9158&amp;":"&amp;E9158)</f>
      </c>
      <c r="K9158" s="247">
        <f>IF(A9158="","",A9158*D9158)</f>
      </c>
      <c r="L9158" s="246">
        <f>IF(A9158="","",IF(OR(A9158=1,A9158=0),H9158,0))</f>
      </c>
      <c r="M9158" s="246">
        <f>IF(A9158="","",IF(A9158=-1,H9158,0))</f>
      </c>
      <c r="N9158">
        <f>IF(J9158="","",IF(E9158="SGD",1,IF(E9158="USD",Settings!$B$22,IF(E9158="HKD",Settings!$B$23,1))))</f>
      </c>
      <c r="O9158">
        <f>IF(OR(B9158="",C9158="",E9158=""),0,(IF(A9158=-1,H9158,0)-IF(OR(A9158=1,A9158=0),H9158,0)+IF(A9158=2,H9158,0))*IF(E9158="SGD",1,IF(E9158="USD",Settings!$B$22,IF(E9158="HKD",Settings!$B$23,1))))</f>
        <v>0</v>
      </c>
      <c r="P9158">
        <f>IF(OR(B9158="",C9158="",E9158=""),0,IF(A9158=2,H9158*IF(E9158="SGD",1,IF(E9158="USD",Settings!$B$22,IF(E9158="HKD",Settings!$B$23,1))),0))</f>
        <v>0</v>
      </c>
      <c r="Q9158" s="312">
        <f>IF(OR(J9158="",G9158=""),"",G9158+ROW()/1000000)</f>
      </c>
      <c r="R9158" s="247">
        <f>IF(Q9158="","",SUMIFS(Txn[Signed Units],Txn[Key],J9158,Txn[Transaction Order],"&lt;="&amp;Q9158))</f>
      </c>
    </row>
    <row r="9159" spans="10:18" ht="15" customHeight="1" x14ac:dyDescent="0.15">
      <c r="J9159" s="246">
        <f>IF(OR(B9159="",C9159="",E9159=""),"",B9159&amp;":"&amp;C9159&amp;":"&amp;E9159)</f>
      </c>
      <c r="K9159" s="247">
        <f>IF(A9159="","",A9159*D9159)</f>
      </c>
      <c r="L9159" s="246">
        <f>IF(A9159="","",IF(OR(A9159=1,A9159=0),H9159,0))</f>
      </c>
      <c r="M9159" s="246">
        <f>IF(A9159="","",IF(A9159=-1,H9159,0))</f>
      </c>
      <c r="N9159">
        <f>IF(J9159="","",IF(E9159="SGD",1,IF(E9159="USD",Settings!$B$22,IF(E9159="HKD",Settings!$B$23,1))))</f>
      </c>
      <c r="O9159">
        <f>IF(OR(B9159="",C9159="",E9159=""),0,(IF(A9159=-1,H9159,0)-IF(OR(A9159=1,A9159=0),H9159,0)+IF(A9159=2,H9159,0))*IF(E9159="SGD",1,IF(E9159="USD",Settings!$B$22,IF(E9159="HKD",Settings!$B$23,1))))</f>
        <v>0</v>
      </c>
      <c r="P9159">
        <f>IF(OR(B9159="",C9159="",E9159=""),0,IF(A9159=2,H9159*IF(E9159="SGD",1,IF(E9159="USD",Settings!$B$22,IF(E9159="HKD",Settings!$B$23,1))),0))</f>
        <v>0</v>
      </c>
      <c r="Q9159" s="312">
        <f>IF(OR(J9159="",G9159=""),"",G9159+ROW()/1000000)</f>
      </c>
      <c r="R9159" s="247">
        <f>IF(Q9159="","",SUMIFS(Txn[Signed Units],Txn[Key],J9159,Txn[Transaction Order],"&lt;="&amp;Q9159))</f>
      </c>
    </row>
    <row r="9160" spans="10:18" ht="15" customHeight="1" x14ac:dyDescent="0.15">
      <c r="J9160" s="246">
        <f>IF(OR(B9160="",C9160="",E9160=""),"",B9160&amp;":"&amp;C9160&amp;":"&amp;E9160)</f>
      </c>
      <c r="K9160" s="247">
        <f>IF(A9160="","",A9160*D9160)</f>
      </c>
      <c r="L9160" s="246">
        <f>IF(A9160="","",IF(OR(A9160=1,A9160=0),H9160,0))</f>
      </c>
      <c r="M9160" s="246">
        <f>IF(A9160="","",IF(A9160=-1,H9160,0))</f>
      </c>
      <c r="N9160">
        <f>IF(J9160="","",IF(E9160="SGD",1,IF(E9160="USD",Settings!$B$22,IF(E9160="HKD",Settings!$B$23,1))))</f>
      </c>
      <c r="O9160">
        <f>IF(OR(B9160="",C9160="",E9160=""),0,(IF(A9160=-1,H9160,0)-IF(OR(A9160=1,A9160=0),H9160,0)+IF(A9160=2,H9160,0))*IF(E9160="SGD",1,IF(E9160="USD",Settings!$B$22,IF(E9160="HKD",Settings!$B$23,1))))</f>
        <v>0</v>
      </c>
      <c r="P9160">
        <f>IF(OR(B9160="",C9160="",E9160=""),0,IF(A9160=2,H9160*IF(E9160="SGD",1,IF(E9160="USD",Settings!$B$22,IF(E9160="HKD",Settings!$B$23,1))),0))</f>
        <v>0</v>
      </c>
      <c r="Q9160" s="312">
        <f>IF(OR(J9160="",G9160=""),"",G9160+ROW()/1000000)</f>
      </c>
      <c r="R9160" s="247">
        <f>IF(Q9160="","",SUMIFS(Txn[Signed Units],Txn[Key],J9160,Txn[Transaction Order],"&lt;="&amp;Q9160))</f>
      </c>
    </row>
    <row r="9161" spans="10:18" ht="15" customHeight="1" x14ac:dyDescent="0.15">
      <c r="J9161" s="246">
        <f>IF(OR(B9161="",C9161="",E9161=""),"",B9161&amp;":"&amp;C9161&amp;":"&amp;E9161)</f>
      </c>
      <c r="K9161" s="247">
        <f>IF(A9161="","",A9161*D9161)</f>
      </c>
      <c r="L9161" s="246">
        <f>IF(A9161="","",IF(OR(A9161=1,A9161=0),H9161,0))</f>
      </c>
      <c r="M9161" s="246">
        <f>IF(A9161="","",IF(A9161=-1,H9161,0))</f>
      </c>
      <c r="N9161">
        <f>IF(J9161="","",IF(E9161="SGD",1,IF(E9161="USD",Settings!$B$22,IF(E9161="HKD",Settings!$B$23,1))))</f>
      </c>
      <c r="O9161">
        <f>IF(OR(B9161="",C9161="",E9161=""),0,(IF(A9161=-1,H9161,0)-IF(OR(A9161=1,A9161=0),H9161,0)+IF(A9161=2,H9161,0))*IF(E9161="SGD",1,IF(E9161="USD",Settings!$B$22,IF(E9161="HKD",Settings!$B$23,1))))</f>
        <v>0</v>
      </c>
      <c r="P9161">
        <f>IF(OR(B9161="",C9161="",E9161=""),0,IF(A9161=2,H9161*IF(E9161="SGD",1,IF(E9161="USD",Settings!$B$22,IF(E9161="HKD",Settings!$B$23,1))),0))</f>
        <v>0</v>
      </c>
      <c r="Q9161" s="312">
        <f>IF(OR(J9161="",G9161=""),"",G9161+ROW()/1000000)</f>
      </c>
      <c r="R9161" s="247">
        <f>IF(Q9161="","",SUMIFS(Txn[Signed Units],Txn[Key],J9161,Txn[Transaction Order],"&lt;="&amp;Q9161))</f>
      </c>
    </row>
    <row r="9162" spans="10:18" ht="15" customHeight="1" x14ac:dyDescent="0.15">
      <c r="J9162" s="246">
        <f>IF(OR(B9162="",C9162="",E9162=""),"",B9162&amp;":"&amp;C9162&amp;":"&amp;E9162)</f>
      </c>
      <c r="K9162" s="247">
        <f>IF(A9162="","",A9162*D9162)</f>
      </c>
      <c r="L9162" s="246">
        <f>IF(A9162="","",IF(OR(A9162=1,A9162=0),H9162,0))</f>
      </c>
      <c r="M9162" s="246">
        <f>IF(A9162="","",IF(A9162=-1,H9162,0))</f>
      </c>
      <c r="N9162">
        <f>IF(J9162="","",IF(E9162="SGD",1,IF(E9162="USD",Settings!$B$22,IF(E9162="HKD",Settings!$B$23,1))))</f>
      </c>
      <c r="O9162">
        <f>IF(OR(B9162="",C9162="",E9162=""),0,(IF(A9162=-1,H9162,0)-IF(OR(A9162=1,A9162=0),H9162,0)+IF(A9162=2,H9162,0))*IF(E9162="SGD",1,IF(E9162="USD",Settings!$B$22,IF(E9162="HKD",Settings!$B$23,1))))</f>
        <v>0</v>
      </c>
      <c r="P9162">
        <f>IF(OR(B9162="",C9162="",E9162=""),0,IF(A9162=2,H9162*IF(E9162="SGD",1,IF(E9162="USD",Settings!$B$22,IF(E9162="HKD",Settings!$B$23,1))),0))</f>
        <v>0</v>
      </c>
      <c r="Q9162" s="312">
        <f>IF(OR(J9162="",G9162=""),"",G9162+ROW()/1000000)</f>
      </c>
      <c r="R9162" s="247">
        <f>IF(Q9162="","",SUMIFS(Txn[Signed Units],Txn[Key],J9162,Txn[Transaction Order],"&lt;="&amp;Q9162))</f>
      </c>
    </row>
    <row r="9163" spans="10:18" ht="15" customHeight="1" x14ac:dyDescent="0.15">
      <c r="J9163" s="246">
        <f>IF(OR(B9163="",C9163="",E9163=""),"",B9163&amp;":"&amp;C9163&amp;":"&amp;E9163)</f>
      </c>
      <c r="K9163" s="247">
        <f>IF(A9163="","",A9163*D9163)</f>
      </c>
      <c r="L9163" s="246">
        <f>IF(A9163="","",IF(OR(A9163=1,A9163=0),H9163,0))</f>
      </c>
      <c r="M9163" s="246">
        <f>IF(A9163="","",IF(A9163=-1,H9163,0))</f>
      </c>
      <c r="N9163">
        <f>IF(J9163="","",IF(E9163="SGD",1,IF(E9163="USD",Settings!$B$22,IF(E9163="HKD",Settings!$B$23,1))))</f>
      </c>
      <c r="O9163">
        <f>IF(OR(B9163="",C9163="",E9163=""),0,(IF(A9163=-1,H9163,0)-IF(OR(A9163=1,A9163=0),H9163,0)+IF(A9163=2,H9163,0))*IF(E9163="SGD",1,IF(E9163="USD",Settings!$B$22,IF(E9163="HKD",Settings!$B$23,1))))</f>
        <v>0</v>
      </c>
      <c r="P9163">
        <f>IF(OR(B9163="",C9163="",E9163=""),0,IF(A9163=2,H9163*IF(E9163="SGD",1,IF(E9163="USD",Settings!$B$22,IF(E9163="HKD",Settings!$B$23,1))),0))</f>
        <v>0</v>
      </c>
      <c r="Q9163" s="312">
        <f>IF(OR(J9163="",G9163=""),"",G9163+ROW()/1000000)</f>
      </c>
      <c r="R9163" s="247">
        <f>IF(Q9163="","",SUMIFS(Txn[Signed Units],Txn[Key],J9163,Txn[Transaction Order],"&lt;="&amp;Q9163))</f>
      </c>
    </row>
    <row r="9164" spans="10:18" ht="15" customHeight="1" x14ac:dyDescent="0.15">
      <c r="J9164" s="246">
        <f>IF(OR(B9164="",C9164="",E9164=""),"",B9164&amp;":"&amp;C9164&amp;":"&amp;E9164)</f>
      </c>
      <c r="K9164" s="247">
        <f>IF(A9164="","",A9164*D9164)</f>
      </c>
      <c r="L9164" s="246">
        <f>IF(A9164="","",IF(OR(A9164=1,A9164=0),H9164,0))</f>
      </c>
      <c r="M9164" s="246">
        <f>IF(A9164="","",IF(A9164=-1,H9164,0))</f>
      </c>
      <c r="N9164">
        <f>IF(J9164="","",IF(E9164="SGD",1,IF(E9164="USD",Settings!$B$22,IF(E9164="HKD",Settings!$B$23,1))))</f>
      </c>
      <c r="O9164">
        <f>IF(OR(B9164="",C9164="",E9164=""),0,(IF(A9164=-1,H9164,0)-IF(OR(A9164=1,A9164=0),H9164,0)+IF(A9164=2,H9164,0))*IF(E9164="SGD",1,IF(E9164="USD",Settings!$B$22,IF(E9164="HKD",Settings!$B$23,1))))</f>
        <v>0</v>
      </c>
      <c r="P9164">
        <f>IF(OR(B9164="",C9164="",E9164=""),0,IF(A9164=2,H9164*IF(E9164="SGD",1,IF(E9164="USD",Settings!$B$22,IF(E9164="HKD",Settings!$B$23,1))),0))</f>
        <v>0</v>
      </c>
      <c r="Q9164" s="312">
        <f>IF(OR(J9164="",G9164=""),"",G9164+ROW()/1000000)</f>
      </c>
      <c r="R9164" s="247">
        <f>IF(Q9164="","",SUMIFS(Txn[Signed Units],Txn[Key],J9164,Txn[Transaction Order],"&lt;="&amp;Q9164))</f>
      </c>
    </row>
    <row r="9165" spans="10:18" ht="15" customHeight="1" x14ac:dyDescent="0.15">
      <c r="J9165" s="246">
        <f>IF(OR(B9165="",C9165="",E9165=""),"",B9165&amp;":"&amp;C9165&amp;":"&amp;E9165)</f>
      </c>
      <c r="K9165" s="247">
        <f>IF(A9165="","",A9165*D9165)</f>
      </c>
      <c r="L9165" s="246">
        <f>IF(A9165="","",IF(OR(A9165=1,A9165=0),H9165,0))</f>
      </c>
      <c r="M9165" s="246">
        <f>IF(A9165="","",IF(A9165=-1,H9165,0))</f>
      </c>
      <c r="N9165">
        <f>IF(J9165="","",IF(E9165="SGD",1,IF(E9165="USD",Settings!$B$22,IF(E9165="HKD",Settings!$B$23,1))))</f>
      </c>
      <c r="O9165">
        <f>IF(OR(B9165="",C9165="",E9165=""),0,(IF(A9165=-1,H9165,0)-IF(OR(A9165=1,A9165=0),H9165,0)+IF(A9165=2,H9165,0))*IF(E9165="SGD",1,IF(E9165="USD",Settings!$B$22,IF(E9165="HKD",Settings!$B$23,1))))</f>
        <v>0</v>
      </c>
      <c r="P9165">
        <f>IF(OR(B9165="",C9165="",E9165=""),0,IF(A9165=2,H9165*IF(E9165="SGD",1,IF(E9165="USD",Settings!$B$22,IF(E9165="HKD",Settings!$B$23,1))),0))</f>
        <v>0</v>
      </c>
      <c r="Q9165" s="312">
        <f>IF(OR(J9165="",G9165=""),"",G9165+ROW()/1000000)</f>
      </c>
      <c r="R9165" s="247">
        <f>IF(Q9165="","",SUMIFS(Txn[Signed Units],Txn[Key],J9165,Txn[Transaction Order],"&lt;="&amp;Q9165))</f>
      </c>
    </row>
    <row r="9166" spans="10:18" ht="15" customHeight="1" x14ac:dyDescent="0.15">
      <c r="J9166" s="246">
        <f>IF(OR(B9166="",C9166="",E9166=""),"",B9166&amp;":"&amp;C9166&amp;":"&amp;E9166)</f>
      </c>
      <c r="K9166" s="247">
        <f>IF(A9166="","",A9166*D9166)</f>
      </c>
      <c r="L9166" s="246">
        <f>IF(A9166="","",IF(OR(A9166=1,A9166=0),H9166,0))</f>
      </c>
      <c r="M9166" s="246">
        <f>IF(A9166="","",IF(A9166=-1,H9166,0))</f>
      </c>
      <c r="N9166">
        <f>IF(J9166="","",IF(E9166="SGD",1,IF(E9166="USD",Settings!$B$22,IF(E9166="HKD",Settings!$B$23,1))))</f>
      </c>
      <c r="O9166">
        <f>IF(OR(B9166="",C9166="",E9166=""),0,(IF(A9166=-1,H9166,0)-IF(OR(A9166=1,A9166=0),H9166,0)+IF(A9166=2,H9166,0))*IF(E9166="SGD",1,IF(E9166="USD",Settings!$B$22,IF(E9166="HKD",Settings!$B$23,1))))</f>
        <v>0</v>
      </c>
      <c r="P9166">
        <f>IF(OR(B9166="",C9166="",E9166=""),0,IF(A9166=2,H9166*IF(E9166="SGD",1,IF(E9166="USD",Settings!$B$22,IF(E9166="HKD",Settings!$B$23,1))),0))</f>
        <v>0</v>
      </c>
      <c r="Q9166" s="312">
        <f>IF(OR(J9166="",G9166=""),"",G9166+ROW()/1000000)</f>
      </c>
      <c r="R9166" s="247">
        <f>IF(Q9166="","",SUMIFS(Txn[Signed Units],Txn[Key],J9166,Txn[Transaction Order],"&lt;="&amp;Q9166))</f>
      </c>
    </row>
    <row r="9167" spans="10:18" ht="15" customHeight="1" x14ac:dyDescent="0.15">
      <c r="J9167" s="246">
        <f>IF(OR(B9167="",C9167="",E9167=""),"",B9167&amp;":"&amp;C9167&amp;":"&amp;E9167)</f>
      </c>
      <c r="K9167" s="247">
        <f>IF(A9167="","",A9167*D9167)</f>
      </c>
      <c r="L9167" s="246">
        <f>IF(A9167="","",IF(OR(A9167=1,A9167=0),H9167,0))</f>
      </c>
      <c r="M9167" s="246">
        <f>IF(A9167="","",IF(A9167=-1,H9167,0))</f>
      </c>
      <c r="N9167">
        <f>IF(J9167="","",IF(E9167="SGD",1,IF(E9167="USD",Settings!$B$22,IF(E9167="HKD",Settings!$B$23,1))))</f>
      </c>
      <c r="O9167">
        <f>IF(OR(B9167="",C9167="",E9167=""),0,(IF(A9167=-1,H9167,0)-IF(OR(A9167=1,A9167=0),H9167,0)+IF(A9167=2,H9167,0))*IF(E9167="SGD",1,IF(E9167="USD",Settings!$B$22,IF(E9167="HKD",Settings!$B$23,1))))</f>
        <v>0</v>
      </c>
      <c r="P9167">
        <f>IF(OR(B9167="",C9167="",E9167=""),0,IF(A9167=2,H9167*IF(E9167="SGD",1,IF(E9167="USD",Settings!$B$22,IF(E9167="HKD",Settings!$B$23,1))),0))</f>
        <v>0</v>
      </c>
      <c r="Q9167" s="312">
        <f>IF(OR(J9167="",G9167=""),"",G9167+ROW()/1000000)</f>
      </c>
      <c r="R9167" s="247">
        <f>IF(Q9167="","",SUMIFS(Txn[Signed Units],Txn[Key],J9167,Txn[Transaction Order],"&lt;="&amp;Q9167))</f>
      </c>
    </row>
    <row r="9168" spans="10:18" ht="15" customHeight="1" x14ac:dyDescent="0.15">
      <c r="J9168" s="246">
        <f>IF(OR(B9168="",C9168="",E9168=""),"",B9168&amp;":"&amp;C9168&amp;":"&amp;E9168)</f>
      </c>
      <c r="K9168" s="247">
        <f>IF(A9168="","",A9168*D9168)</f>
      </c>
      <c r="L9168" s="246">
        <f>IF(A9168="","",IF(OR(A9168=1,A9168=0),H9168,0))</f>
      </c>
      <c r="M9168" s="246">
        <f>IF(A9168="","",IF(A9168=-1,H9168,0))</f>
      </c>
      <c r="N9168">
        <f>IF(J9168="","",IF(E9168="SGD",1,IF(E9168="USD",Settings!$B$22,IF(E9168="HKD",Settings!$B$23,1))))</f>
      </c>
      <c r="O9168">
        <f>IF(OR(B9168="",C9168="",E9168=""),0,(IF(A9168=-1,H9168,0)-IF(OR(A9168=1,A9168=0),H9168,0)+IF(A9168=2,H9168,0))*IF(E9168="SGD",1,IF(E9168="USD",Settings!$B$22,IF(E9168="HKD",Settings!$B$23,1))))</f>
        <v>0</v>
      </c>
      <c r="P9168">
        <f>IF(OR(B9168="",C9168="",E9168=""),0,IF(A9168=2,H9168*IF(E9168="SGD",1,IF(E9168="USD",Settings!$B$22,IF(E9168="HKD",Settings!$B$23,1))),0))</f>
        <v>0</v>
      </c>
      <c r="Q9168" s="312">
        <f>IF(OR(J9168="",G9168=""),"",G9168+ROW()/1000000)</f>
      </c>
      <c r="R9168" s="247">
        <f>IF(Q9168="","",SUMIFS(Txn[Signed Units],Txn[Key],J9168,Txn[Transaction Order],"&lt;="&amp;Q9168))</f>
      </c>
    </row>
    <row r="9169" spans="10:18" ht="15" customHeight="1" x14ac:dyDescent="0.15">
      <c r="J9169" s="246">
        <f>IF(OR(B9169="",C9169="",E9169=""),"",B9169&amp;":"&amp;C9169&amp;":"&amp;E9169)</f>
      </c>
      <c r="K9169" s="247">
        <f>IF(A9169="","",A9169*D9169)</f>
      </c>
      <c r="L9169" s="246">
        <f>IF(A9169="","",IF(OR(A9169=1,A9169=0),H9169,0))</f>
      </c>
      <c r="M9169" s="246">
        <f>IF(A9169="","",IF(A9169=-1,H9169,0))</f>
      </c>
      <c r="N9169">
        <f>IF(J9169="","",IF(E9169="SGD",1,IF(E9169="USD",Settings!$B$22,IF(E9169="HKD",Settings!$B$23,1))))</f>
      </c>
      <c r="O9169">
        <f>IF(OR(B9169="",C9169="",E9169=""),0,(IF(A9169=-1,H9169,0)-IF(OR(A9169=1,A9169=0),H9169,0)+IF(A9169=2,H9169,0))*IF(E9169="SGD",1,IF(E9169="USD",Settings!$B$22,IF(E9169="HKD",Settings!$B$23,1))))</f>
        <v>0</v>
      </c>
      <c r="P9169">
        <f>IF(OR(B9169="",C9169="",E9169=""),0,IF(A9169=2,H9169*IF(E9169="SGD",1,IF(E9169="USD",Settings!$B$22,IF(E9169="HKD",Settings!$B$23,1))),0))</f>
        <v>0</v>
      </c>
      <c r="Q9169" s="312">
        <f>IF(OR(J9169="",G9169=""),"",G9169+ROW()/1000000)</f>
      </c>
      <c r="R9169" s="247">
        <f>IF(Q9169="","",SUMIFS(Txn[Signed Units],Txn[Key],J9169,Txn[Transaction Order],"&lt;="&amp;Q9169))</f>
      </c>
    </row>
    <row r="9170" spans="10:18" ht="15" customHeight="1" x14ac:dyDescent="0.15">
      <c r="J9170" s="246">
        <f>IF(OR(B9170="",C9170="",E9170=""),"",B9170&amp;":"&amp;C9170&amp;":"&amp;E9170)</f>
      </c>
      <c r="K9170" s="247">
        <f>IF(A9170="","",A9170*D9170)</f>
      </c>
      <c r="L9170" s="246">
        <f>IF(A9170="","",IF(OR(A9170=1,A9170=0),H9170,0))</f>
      </c>
      <c r="M9170" s="246">
        <f>IF(A9170="","",IF(A9170=-1,H9170,0))</f>
      </c>
      <c r="N9170">
        <f>IF(J9170="","",IF(E9170="SGD",1,IF(E9170="USD",Settings!$B$22,IF(E9170="HKD",Settings!$B$23,1))))</f>
      </c>
      <c r="O9170">
        <f>IF(OR(B9170="",C9170="",E9170=""),0,(IF(A9170=-1,H9170,0)-IF(OR(A9170=1,A9170=0),H9170,0)+IF(A9170=2,H9170,0))*IF(E9170="SGD",1,IF(E9170="USD",Settings!$B$22,IF(E9170="HKD",Settings!$B$23,1))))</f>
        <v>0</v>
      </c>
      <c r="P9170">
        <f>IF(OR(B9170="",C9170="",E9170=""),0,IF(A9170=2,H9170*IF(E9170="SGD",1,IF(E9170="USD",Settings!$B$22,IF(E9170="HKD",Settings!$B$23,1))),0))</f>
        <v>0</v>
      </c>
      <c r="Q9170" s="312">
        <f>IF(OR(J9170="",G9170=""),"",G9170+ROW()/1000000)</f>
      </c>
      <c r="R9170" s="247">
        <f>IF(Q9170="","",SUMIFS(Txn[Signed Units],Txn[Key],J9170,Txn[Transaction Order],"&lt;="&amp;Q9170))</f>
      </c>
    </row>
    <row r="9171" spans="10:18" ht="15" customHeight="1" x14ac:dyDescent="0.15">
      <c r="J9171" s="246">
        <f>IF(OR(B9171="",C9171="",E9171=""),"",B9171&amp;":"&amp;C9171&amp;":"&amp;E9171)</f>
      </c>
      <c r="K9171" s="247">
        <f>IF(A9171="","",A9171*D9171)</f>
      </c>
      <c r="L9171" s="246">
        <f>IF(A9171="","",IF(OR(A9171=1,A9171=0),H9171,0))</f>
      </c>
      <c r="M9171" s="246">
        <f>IF(A9171="","",IF(A9171=-1,H9171,0))</f>
      </c>
      <c r="N9171">
        <f>IF(J9171="","",IF(E9171="SGD",1,IF(E9171="USD",Settings!$B$22,IF(E9171="HKD",Settings!$B$23,1))))</f>
      </c>
      <c r="O9171">
        <f>IF(OR(B9171="",C9171="",E9171=""),0,(IF(A9171=-1,H9171,0)-IF(OR(A9171=1,A9171=0),H9171,0)+IF(A9171=2,H9171,0))*IF(E9171="SGD",1,IF(E9171="USD",Settings!$B$22,IF(E9171="HKD",Settings!$B$23,1))))</f>
        <v>0</v>
      </c>
      <c r="P9171">
        <f>IF(OR(B9171="",C9171="",E9171=""),0,IF(A9171=2,H9171*IF(E9171="SGD",1,IF(E9171="USD",Settings!$B$22,IF(E9171="HKD",Settings!$B$23,1))),0))</f>
        <v>0</v>
      </c>
      <c r="Q9171" s="312">
        <f>IF(OR(J9171="",G9171=""),"",G9171+ROW()/1000000)</f>
      </c>
      <c r="R9171" s="247">
        <f>IF(Q9171="","",SUMIFS(Txn[Signed Units],Txn[Key],J9171,Txn[Transaction Order],"&lt;="&amp;Q9171))</f>
      </c>
    </row>
    <row r="9172" spans="10:18" ht="15" customHeight="1" x14ac:dyDescent="0.15">
      <c r="J9172" s="246">
        <f>IF(OR(B9172="",C9172="",E9172=""),"",B9172&amp;":"&amp;C9172&amp;":"&amp;E9172)</f>
      </c>
      <c r="K9172" s="247">
        <f>IF(A9172="","",A9172*D9172)</f>
      </c>
      <c r="L9172" s="246">
        <f>IF(A9172="","",IF(OR(A9172=1,A9172=0),H9172,0))</f>
      </c>
      <c r="M9172" s="246">
        <f>IF(A9172="","",IF(A9172=-1,H9172,0))</f>
      </c>
      <c r="N9172">
        <f>IF(J9172="","",IF(E9172="SGD",1,IF(E9172="USD",Settings!$B$22,IF(E9172="HKD",Settings!$B$23,1))))</f>
      </c>
      <c r="O9172">
        <f>IF(OR(B9172="",C9172="",E9172=""),0,(IF(A9172=-1,H9172,0)-IF(OR(A9172=1,A9172=0),H9172,0)+IF(A9172=2,H9172,0))*IF(E9172="SGD",1,IF(E9172="USD",Settings!$B$22,IF(E9172="HKD",Settings!$B$23,1))))</f>
        <v>0</v>
      </c>
      <c r="P9172">
        <f>IF(OR(B9172="",C9172="",E9172=""),0,IF(A9172=2,H9172*IF(E9172="SGD",1,IF(E9172="USD",Settings!$B$22,IF(E9172="HKD",Settings!$B$23,1))),0))</f>
        <v>0</v>
      </c>
      <c r="Q9172" s="312">
        <f>IF(OR(J9172="",G9172=""),"",G9172+ROW()/1000000)</f>
      </c>
      <c r="R9172" s="247">
        <f>IF(Q9172="","",SUMIFS(Txn[Signed Units],Txn[Key],J9172,Txn[Transaction Order],"&lt;="&amp;Q9172))</f>
      </c>
    </row>
    <row r="9173" spans="10:18" ht="15" customHeight="1" x14ac:dyDescent="0.15">
      <c r="J9173" s="246">
        <f>IF(OR(B9173="",C9173="",E9173=""),"",B9173&amp;":"&amp;C9173&amp;":"&amp;E9173)</f>
      </c>
      <c r="K9173" s="247">
        <f>IF(A9173="","",A9173*D9173)</f>
      </c>
      <c r="L9173" s="246">
        <f>IF(A9173="","",IF(OR(A9173=1,A9173=0),H9173,0))</f>
      </c>
      <c r="M9173" s="246">
        <f>IF(A9173="","",IF(A9173=-1,H9173,0))</f>
      </c>
      <c r="N9173">
        <f>IF(J9173="","",IF(E9173="SGD",1,IF(E9173="USD",Settings!$B$22,IF(E9173="HKD",Settings!$B$23,1))))</f>
      </c>
      <c r="O9173">
        <f>IF(OR(B9173="",C9173="",E9173=""),0,(IF(A9173=-1,H9173,0)-IF(OR(A9173=1,A9173=0),H9173,0)+IF(A9173=2,H9173,0))*IF(E9173="SGD",1,IF(E9173="USD",Settings!$B$22,IF(E9173="HKD",Settings!$B$23,1))))</f>
        <v>0</v>
      </c>
      <c r="P9173">
        <f>IF(OR(B9173="",C9173="",E9173=""),0,IF(A9173=2,H9173*IF(E9173="SGD",1,IF(E9173="USD",Settings!$B$22,IF(E9173="HKD",Settings!$B$23,1))),0))</f>
        <v>0</v>
      </c>
      <c r="Q9173" s="312">
        <f>IF(OR(J9173="",G9173=""),"",G9173+ROW()/1000000)</f>
      </c>
      <c r="R9173" s="247">
        <f>IF(Q9173="","",SUMIFS(Txn[Signed Units],Txn[Key],J9173,Txn[Transaction Order],"&lt;="&amp;Q9173))</f>
      </c>
    </row>
    <row r="9174" spans="10:18" ht="15" customHeight="1" x14ac:dyDescent="0.15">
      <c r="J9174" s="246">
        <f>IF(OR(B9174="",C9174="",E9174=""),"",B9174&amp;":"&amp;C9174&amp;":"&amp;E9174)</f>
      </c>
      <c r="K9174" s="247">
        <f>IF(A9174="","",A9174*D9174)</f>
      </c>
      <c r="L9174" s="246">
        <f>IF(A9174="","",IF(OR(A9174=1,A9174=0),H9174,0))</f>
      </c>
      <c r="M9174" s="246">
        <f>IF(A9174="","",IF(A9174=-1,H9174,0))</f>
      </c>
      <c r="N9174">
        <f>IF(J9174="","",IF(E9174="SGD",1,IF(E9174="USD",Settings!$B$22,IF(E9174="HKD",Settings!$B$23,1))))</f>
      </c>
      <c r="O9174">
        <f>IF(OR(B9174="",C9174="",E9174=""),0,(IF(A9174=-1,H9174,0)-IF(OR(A9174=1,A9174=0),H9174,0)+IF(A9174=2,H9174,0))*IF(E9174="SGD",1,IF(E9174="USD",Settings!$B$22,IF(E9174="HKD",Settings!$B$23,1))))</f>
        <v>0</v>
      </c>
      <c r="P9174">
        <f>IF(OR(B9174="",C9174="",E9174=""),0,IF(A9174=2,H9174*IF(E9174="SGD",1,IF(E9174="USD",Settings!$B$22,IF(E9174="HKD",Settings!$B$23,1))),0))</f>
        <v>0</v>
      </c>
      <c r="Q9174" s="312">
        <f>IF(OR(J9174="",G9174=""),"",G9174+ROW()/1000000)</f>
      </c>
      <c r="R9174" s="247">
        <f>IF(Q9174="","",SUMIFS(Txn[Signed Units],Txn[Key],J9174,Txn[Transaction Order],"&lt;="&amp;Q9174))</f>
      </c>
    </row>
    <row r="9175" spans="10:18" ht="15" customHeight="1" x14ac:dyDescent="0.15">
      <c r="J9175" s="246">
        <f>IF(OR(B9175="",C9175="",E9175=""),"",B9175&amp;":"&amp;C9175&amp;":"&amp;E9175)</f>
      </c>
      <c r="K9175" s="247">
        <f>IF(A9175="","",A9175*D9175)</f>
      </c>
      <c r="L9175" s="246">
        <f>IF(A9175="","",IF(OR(A9175=1,A9175=0),H9175,0))</f>
      </c>
      <c r="M9175" s="246">
        <f>IF(A9175="","",IF(A9175=-1,H9175,0))</f>
      </c>
      <c r="N9175">
        <f>IF(J9175="","",IF(E9175="SGD",1,IF(E9175="USD",Settings!$B$22,IF(E9175="HKD",Settings!$B$23,1))))</f>
      </c>
      <c r="O9175">
        <f>IF(OR(B9175="",C9175="",E9175=""),0,(IF(A9175=-1,H9175,0)-IF(OR(A9175=1,A9175=0),H9175,0)+IF(A9175=2,H9175,0))*IF(E9175="SGD",1,IF(E9175="USD",Settings!$B$22,IF(E9175="HKD",Settings!$B$23,1))))</f>
        <v>0</v>
      </c>
      <c r="P9175">
        <f>IF(OR(B9175="",C9175="",E9175=""),0,IF(A9175=2,H9175*IF(E9175="SGD",1,IF(E9175="USD",Settings!$B$22,IF(E9175="HKD",Settings!$B$23,1))),0))</f>
        <v>0</v>
      </c>
      <c r="Q9175" s="312">
        <f>IF(OR(J9175="",G9175=""),"",G9175+ROW()/1000000)</f>
      </c>
      <c r="R9175" s="247">
        <f>IF(Q9175="","",SUMIFS(Txn[Signed Units],Txn[Key],J9175,Txn[Transaction Order],"&lt;="&amp;Q9175))</f>
      </c>
    </row>
    <row r="9176" spans="10:18" ht="15" customHeight="1" x14ac:dyDescent="0.15">
      <c r="J9176" s="246">
        <f>IF(OR(B9176="",C9176="",E9176=""),"",B9176&amp;":"&amp;C9176&amp;":"&amp;E9176)</f>
      </c>
      <c r="K9176" s="247">
        <f>IF(A9176="","",A9176*D9176)</f>
      </c>
      <c r="L9176" s="246">
        <f>IF(A9176="","",IF(OR(A9176=1,A9176=0),H9176,0))</f>
      </c>
      <c r="M9176" s="246">
        <f>IF(A9176="","",IF(A9176=-1,H9176,0))</f>
      </c>
      <c r="N9176">
        <f>IF(J9176="","",IF(E9176="SGD",1,IF(E9176="USD",Settings!$B$22,IF(E9176="HKD",Settings!$B$23,1))))</f>
      </c>
      <c r="O9176">
        <f>IF(OR(B9176="",C9176="",E9176=""),0,(IF(A9176=-1,H9176,0)-IF(OR(A9176=1,A9176=0),H9176,0)+IF(A9176=2,H9176,0))*IF(E9176="SGD",1,IF(E9176="USD",Settings!$B$22,IF(E9176="HKD",Settings!$B$23,1))))</f>
        <v>0</v>
      </c>
      <c r="P9176">
        <f>IF(OR(B9176="",C9176="",E9176=""),0,IF(A9176=2,H9176*IF(E9176="SGD",1,IF(E9176="USD",Settings!$B$22,IF(E9176="HKD",Settings!$B$23,1))),0))</f>
        <v>0</v>
      </c>
      <c r="Q9176" s="312">
        <f>IF(OR(J9176="",G9176=""),"",G9176+ROW()/1000000)</f>
      </c>
      <c r="R9176" s="247">
        <f>IF(Q9176="","",SUMIFS(Txn[Signed Units],Txn[Key],J9176,Txn[Transaction Order],"&lt;="&amp;Q9176))</f>
      </c>
    </row>
    <row r="9177" spans="10:18" ht="15" customHeight="1" x14ac:dyDescent="0.15">
      <c r="J9177" s="246">
        <f>IF(OR(B9177="",C9177="",E9177=""),"",B9177&amp;":"&amp;C9177&amp;":"&amp;E9177)</f>
      </c>
      <c r="K9177" s="247">
        <f>IF(A9177="","",A9177*D9177)</f>
      </c>
      <c r="L9177" s="246">
        <f>IF(A9177="","",IF(OR(A9177=1,A9177=0),H9177,0))</f>
      </c>
      <c r="M9177" s="246">
        <f>IF(A9177="","",IF(A9177=-1,H9177,0))</f>
      </c>
      <c r="N9177">
        <f>IF(J9177="","",IF(E9177="SGD",1,IF(E9177="USD",Settings!$B$22,IF(E9177="HKD",Settings!$B$23,1))))</f>
      </c>
      <c r="O9177">
        <f>IF(OR(B9177="",C9177="",E9177=""),0,(IF(A9177=-1,H9177,0)-IF(OR(A9177=1,A9177=0),H9177,0)+IF(A9177=2,H9177,0))*IF(E9177="SGD",1,IF(E9177="USD",Settings!$B$22,IF(E9177="HKD",Settings!$B$23,1))))</f>
        <v>0</v>
      </c>
      <c r="P9177">
        <f>IF(OR(B9177="",C9177="",E9177=""),0,IF(A9177=2,H9177*IF(E9177="SGD",1,IF(E9177="USD",Settings!$B$22,IF(E9177="HKD",Settings!$B$23,1))),0))</f>
        <v>0</v>
      </c>
      <c r="Q9177" s="312">
        <f>IF(OR(J9177="",G9177=""),"",G9177+ROW()/1000000)</f>
      </c>
      <c r="R9177" s="247">
        <f>IF(Q9177="","",SUMIFS(Txn[Signed Units],Txn[Key],J9177,Txn[Transaction Order],"&lt;="&amp;Q9177))</f>
      </c>
    </row>
    <row r="9178" spans="10:18" ht="15" customHeight="1" x14ac:dyDescent="0.15">
      <c r="J9178" s="246">
        <f>IF(OR(B9178="",C9178="",E9178=""),"",B9178&amp;":"&amp;C9178&amp;":"&amp;E9178)</f>
      </c>
      <c r="K9178" s="247">
        <f>IF(A9178="","",A9178*D9178)</f>
      </c>
      <c r="L9178" s="246">
        <f>IF(A9178="","",IF(OR(A9178=1,A9178=0),H9178,0))</f>
      </c>
      <c r="M9178" s="246">
        <f>IF(A9178="","",IF(A9178=-1,H9178,0))</f>
      </c>
      <c r="N9178">
        <f>IF(J9178="","",IF(E9178="SGD",1,IF(E9178="USD",Settings!$B$22,IF(E9178="HKD",Settings!$B$23,1))))</f>
      </c>
      <c r="O9178">
        <f>IF(OR(B9178="",C9178="",E9178=""),0,(IF(A9178=-1,H9178,0)-IF(OR(A9178=1,A9178=0),H9178,0)+IF(A9178=2,H9178,0))*IF(E9178="SGD",1,IF(E9178="USD",Settings!$B$22,IF(E9178="HKD",Settings!$B$23,1))))</f>
        <v>0</v>
      </c>
      <c r="P9178">
        <f>IF(OR(B9178="",C9178="",E9178=""),0,IF(A9178=2,H9178*IF(E9178="SGD",1,IF(E9178="USD",Settings!$B$22,IF(E9178="HKD",Settings!$B$23,1))),0))</f>
        <v>0</v>
      </c>
      <c r="Q9178" s="312">
        <f>IF(OR(J9178="",G9178=""),"",G9178+ROW()/1000000)</f>
      </c>
      <c r="R9178" s="247">
        <f>IF(Q9178="","",SUMIFS(Txn[Signed Units],Txn[Key],J9178,Txn[Transaction Order],"&lt;="&amp;Q9178))</f>
      </c>
    </row>
    <row r="9179" spans="10:18" ht="15" customHeight="1" x14ac:dyDescent="0.15">
      <c r="J9179" s="246">
        <f>IF(OR(B9179="",C9179="",E9179=""),"",B9179&amp;":"&amp;C9179&amp;":"&amp;E9179)</f>
      </c>
      <c r="K9179" s="247">
        <f>IF(A9179="","",A9179*D9179)</f>
      </c>
      <c r="L9179" s="246">
        <f>IF(A9179="","",IF(OR(A9179=1,A9179=0),H9179,0))</f>
      </c>
      <c r="M9179" s="246">
        <f>IF(A9179="","",IF(A9179=-1,H9179,0))</f>
      </c>
      <c r="N9179">
        <f>IF(J9179="","",IF(E9179="SGD",1,IF(E9179="USD",Settings!$B$22,IF(E9179="HKD",Settings!$B$23,1))))</f>
      </c>
      <c r="O9179">
        <f>IF(OR(B9179="",C9179="",E9179=""),0,(IF(A9179=-1,H9179,0)-IF(OR(A9179=1,A9179=0),H9179,0)+IF(A9179=2,H9179,0))*IF(E9179="SGD",1,IF(E9179="USD",Settings!$B$22,IF(E9179="HKD",Settings!$B$23,1))))</f>
        <v>0</v>
      </c>
      <c r="P9179">
        <f>IF(OR(B9179="",C9179="",E9179=""),0,IF(A9179=2,H9179*IF(E9179="SGD",1,IF(E9179="USD",Settings!$B$22,IF(E9179="HKD",Settings!$B$23,1))),0))</f>
        <v>0</v>
      </c>
      <c r="Q9179" s="312">
        <f>IF(OR(J9179="",G9179=""),"",G9179+ROW()/1000000)</f>
      </c>
      <c r="R9179" s="247">
        <f>IF(Q9179="","",SUMIFS(Txn[Signed Units],Txn[Key],J9179,Txn[Transaction Order],"&lt;="&amp;Q9179))</f>
      </c>
    </row>
    <row r="9180" spans="10:18" ht="15" customHeight="1" x14ac:dyDescent="0.15">
      <c r="J9180" s="246">
        <f>IF(OR(B9180="",C9180="",E9180=""),"",B9180&amp;":"&amp;C9180&amp;":"&amp;E9180)</f>
      </c>
      <c r="K9180" s="247">
        <f>IF(A9180="","",A9180*D9180)</f>
      </c>
      <c r="L9180" s="246">
        <f>IF(A9180="","",IF(OR(A9180=1,A9180=0),H9180,0))</f>
      </c>
      <c r="M9180" s="246">
        <f>IF(A9180="","",IF(A9180=-1,H9180,0))</f>
      </c>
      <c r="N9180">
        <f>IF(J9180="","",IF(E9180="SGD",1,IF(E9180="USD",Settings!$B$22,IF(E9180="HKD",Settings!$B$23,1))))</f>
      </c>
      <c r="O9180">
        <f>IF(OR(B9180="",C9180="",E9180=""),0,(IF(A9180=-1,H9180,0)-IF(OR(A9180=1,A9180=0),H9180,0)+IF(A9180=2,H9180,0))*IF(E9180="SGD",1,IF(E9180="USD",Settings!$B$22,IF(E9180="HKD",Settings!$B$23,1))))</f>
        <v>0</v>
      </c>
      <c r="P9180">
        <f>IF(OR(B9180="",C9180="",E9180=""),0,IF(A9180=2,H9180*IF(E9180="SGD",1,IF(E9180="USD",Settings!$B$22,IF(E9180="HKD",Settings!$B$23,1))),0))</f>
        <v>0</v>
      </c>
      <c r="Q9180" s="312">
        <f>IF(OR(J9180="",G9180=""),"",G9180+ROW()/1000000)</f>
      </c>
      <c r="R9180" s="247">
        <f>IF(Q9180="","",SUMIFS(Txn[Signed Units],Txn[Key],J9180,Txn[Transaction Order],"&lt;="&amp;Q9180))</f>
      </c>
    </row>
    <row r="9181" spans="10:18" ht="15" customHeight="1" x14ac:dyDescent="0.15">
      <c r="J9181" s="246">
        <f>IF(OR(B9181="",C9181="",E9181=""),"",B9181&amp;":"&amp;C9181&amp;":"&amp;E9181)</f>
      </c>
      <c r="K9181" s="247">
        <f>IF(A9181="","",A9181*D9181)</f>
      </c>
      <c r="L9181" s="246">
        <f>IF(A9181="","",IF(OR(A9181=1,A9181=0),H9181,0))</f>
      </c>
      <c r="M9181" s="246">
        <f>IF(A9181="","",IF(A9181=-1,H9181,0))</f>
      </c>
      <c r="N9181">
        <f>IF(J9181="","",IF(E9181="SGD",1,IF(E9181="USD",Settings!$B$22,IF(E9181="HKD",Settings!$B$23,1))))</f>
      </c>
      <c r="O9181">
        <f>IF(OR(B9181="",C9181="",E9181=""),0,(IF(A9181=-1,H9181,0)-IF(OR(A9181=1,A9181=0),H9181,0)+IF(A9181=2,H9181,0))*IF(E9181="SGD",1,IF(E9181="USD",Settings!$B$22,IF(E9181="HKD",Settings!$B$23,1))))</f>
        <v>0</v>
      </c>
      <c r="P9181">
        <f>IF(OR(B9181="",C9181="",E9181=""),0,IF(A9181=2,H9181*IF(E9181="SGD",1,IF(E9181="USD",Settings!$B$22,IF(E9181="HKD",Settings!$B$23,1))),0))</f>
        <v>0</v>
      </c>
      <c r="Q9181" s="312">
        <f>IF(OR(J9181="",G9181=""),"",G9181+ROW()/1000000)</f>
      </c>
      <c r="R9181" s="247">
        <f>IF(Q9181="","",SUMIFS(Txn[Signed Units],Txn[Key],J9181,Txn[Transaction Order],"&lt;="&amp;Q9181))</f>
      </c>
    </row>
    <row r="9182" spans="10:18" ht="15" customHeight="1" x14ac:dyDescent="0.15">
      <c r="J9182" s="246">
        <f>IF(OR(B9182="",C9182="",E9182=""),"",B9182&amp;":"&amp;C9182&amp;":"&amp;E9182)</f>
      </c>
      <c r="K9182" s="247">
        <f>IF(A9182="","",A9182*D9182)</f>
      </c>
      <c r="L9182" s="246">
        <f>IF(A9182="","",IF(OR(A9182=1,A9182=0),H9182,0))</f>
      </c>
      <c r="M9182" s="246">
        <f>IF(A9182="","",IF(A9182=-1,H9182,0))</f>
      </c>
      <c r="N9182">
        <f>IF(J9182="","",IF(E9182="SGD",1,IF(E9182="USD",Settings!$B$22,IF(E9182="HKD",Settings!$B$23,1))))</f>
      </c>
      <c r="O9182">
        <f>IF(OR(B9182="",C9182="",E9182=""),0,(IF(A9182=-1,H9182,0)-IF(OR(A9182=1,A9182=0),H9182,0)+IF(A9182=2,H9182,0))*IF(E9182="SGD",1,IF(E9182="USD",Settings!$B$22,IF(E9182="HKD",Settings!$B$23,1))))</f>
        <v>0</v>
      </c>
      <c r="P9182">
        <f>IF(OR(B9182="",C9182="",E9182=""),0,IF(A9182=2,H9182*IF(E9182="SGD",1,IF(E9182="USD",Settings!$B$22,IF(E9182="HKD",Settings!$B$23,1))),0))</f>
        <v>0</v>
      </c>
      <c r="Q9182" s="312">
        <f>IF(OR(J9182="",G9182=""),"",G9182+ROW()/1000000)</f>
      </c>
      <c r="R9182" s="247">
        <f>IF(Q9182="","",SUMIFS(Txn[Signed Units],Txn[Key],J9182,Txn[Transaction Order],"&lt;="&amp;Q9182))</f>
      </c>
    </row>
    <row r="9183" spans="10:18" ht="15" customHeight="1" x14ac:dyDescent="0.15">
      <c r="J9183" s="246">
        <f>IF(OR(B9183="",C9183="",E9183=""),"",B9183&amp;":"&amp;C9183&amp;":"&amp;E9183)</f>
      </c>
      <c r="K9183" s="247">
        <f>IF(A9183="","",A9183*D9183)</f>
      </c>
      <c r="L9183" s="246">
        <f>IF(A9183="","",IF(OR(A9183=1,A9183=0),H9183,0))</f>
      </c>
      <c r="M9183" s="246">
        <f>IF(A9183="","",IF(A9183=-1,H9183,0))</f>
      </c>
      <c r="N9183">
        <f>IF(J9183="","",IF(E9183="SGD",1,IF(E9183="USD",Settings!$B$22,IF(E9183="HKD",Settings!$B$23,1))))</f>
      </c>
      <c r="O9183">
        <f>IF(OR(B9183="",C9183="",E9183=""),0,(IF(A9183=-1,H9183,0)-IF(OR(A9183=1,A9183=0),H9183,0)+IF(A9183=2,H9183,0))*IF(E9183="SGD",1,IF(E9183="USD",Settings!$B$22,IF(E9183="HKD",Settings!$B$23,1))))</f>
        <v>0</v>
      </c>
      <c r="P9183">
        <f>IF(OR(B9183="",C9183="",E9183=""),0,IF(A9183=2,H9183*IF(E9183="SGD",1,IF(E9183="USD",Settings!$B$22,IF(E9183="HKD",Settings!$B$23,1))),0))</f>
        <v>0</v>
      </c>
      <c r="Q9183" s="312">
        <f>IF(OR(J9183="",G9183=""),"",G9183+ROW()/1000000)</f>
      </c>
      <c r="R9183" s="247">
        <f>IF(Q9183="","",SUMIFS(Txn[Signed Units],Txn[Key],J9183,Txn[Transaction Order],"&lt;="&amp;Q9183))</f>
      </c>
    </row>
    <row r="9184" spans="10:18" ht="15" customHeight="1" x14ac:dyDescent="0.15">
      <c r="J9184" s="246">
        <f>IF(OR(B9184="",C9184="",E9184=""),"",B9184&amp;":"&amp;C9184&amp;":"&amp;E9184)</f>
      </c>
      <c r="K9184" s="247">
        <f>IF(A9184="","",A9184*D9184)</f>
      </c>
      <c r="L9184" s="246">
        <f>IF(A9184="","",IF(OR(A9184=1,A9184=0),H9184,0))</f>
      </c>
      <c r="M9184" s="246">
        <f>IF(A9184="","",IF(A9184=-1,H9184,0))</f>
      </c>
      <c r="N9184">
        <f>IF(J9184="","",IF(E9184="SGD",1,IF(E9184="USD",Settings!$B$22,IF(E9184="HKD",Settings!$B$23,1))))</f>
      </c>
      <c r="O9184">
        <f>IF(OR(B9184="",C9184="",E9184=""),0,(IF(A9184=-1,H9184,0)-IF(OR(A9184=1,A9184=0),H9184,0)+IF(A9184=2,H9184,0))*IF(E9184="SGD",1,IF(E9184="USD",Settings!$B$22,IF(E9184="HKD",Settings!$B$23,1))))</f>
        <v>0</v>
      </c>
      <c r="P9184">
        <f>IF(OR(B9184="",C9184="",E9184=""),0,IF(A9184=2,H9184*IF(E9184="SGD",1,IF(E9184="USD",Settings!$B$22,IF(E9184="HKD",Settings!$B$23,1))),0))</f>
        <v>0</v>
      </c>
      <c r="Q9184" s="312">
        <f>IF(OR(J9184="",G9184=""),"",G9184+ROW()/1000000)</f>
      </c>
      <c r="R9184" s="247">
        <f>IF(Q9184="","",SUMIFS(Txn[Signed Units],Txn[Key],J9184,Txn[Transaction Order],"&lt;="&amp;Q9184))</f>
      </c>
    </row>
    <row r="9185" spans="10:18" ht="15" customHeight="1" x14ac:dyDescent="0.15">
      <c r="J9185" s="246">
        <f>IF(OR(B9185="",C9185="",E9185=""),"",B9185&amp;":"&amp;C9185&amp;":"&amp;E9185)</f>
      </c>
      <c r="K9185" s="247">
        <f>IF(A9185="","",A9185*D9185)</f>
      </c>
      <c r="L9185" s="246">
        <f>IF(A9185="","",IF(OR(A9185=1,A9185=0),H9185,0))</f>
      </c>
      <c r="M9185" s="246">
        <f>IF(A9185="","",IF(A9185=-1,H9185,0))</f>
      </c>
      <c r="N9185">
        <f>IF(J9185="","",IF(E9185="SGD",1,IF(E9185="USD",Settings!$B$22,IF(E9185="HKD",Settings!$B$23,1))))</f>
      </c>
      <c r="O9185">
        <f>IF(OR(B9185="",C9185="",E9185=""),0,(IF(A9185=-1,H9185,0)-IF(OR(A9185=1,A9185=0),H9185,0)+IF(A9185=2,H9185,0))*IF(E9185="SGD",1,IF(E9185="USD",Settings!$B$22,IF(E9185="HKD",Settings!$B$23,1))))</f>
        <v>0</v>
      </c>
      <c r="P9185">
        <f>IF(OR(B9185="",C9185="",E9185=""),0,IF(A9185=2,H9185*IF(E9185="SGD",1,IF(E9185="USD",Settings!$B$22,IF(E9185="HKD",Settings!$B$23,1))),0))</f>
        <v>0</v>
      </c>
      <c r="Q9185" s="312">
        <f>IF(OR(J9185="",G9185=""),"",G9185+ROW()/1000000)</f>
      </c>
      <c r="R9185" s="247">
        <f>IF(Q9185="","",SUMIFS(Txn[Signed Units],Txn[Key],J9185,Txn[Transaction Order],"&lt;="&amp;Q9185))</f>
      </c>
    </row>
    <row r="9186" spans="10:18" ht="15" customHeight="1" x14ac:dyDescent="0.15">
      <c r="J9186" s="246">
        <f>IF(OR(B9186="",C9186="",E9186=""),"",B9186&amp;":"&amp;C9186&amp;":"&amp;E9186)</f>
      </c>
      <c r="K9186" s="247">
        <f>IF(A9186="","",A9186*D9186)</f>
      </c>
      <c r="L9186" s="246">
        <f>IF(A9186="","",IF(OR(A9186=1,A9186=0),H9186,0))</f>
      </c>
      <c r="M9186" s="246">
        <f>IF(A9186="","",IF(A9186=-1,H9186,0))</f>
      </c>
      <c r="N9186">
        <f>IF(J9186="","",IF(E9186="SGD",1,IF(E9186="USD",Settings!$B$22,IF(E9186="HKD",Settings!$B$23,1))))</f>
      </c>
      <c r="O9186">
        <f>IF(OR(B9186="",C9186="",E9186=""),0,(IF(A9186=-1,H9186,0)-IF(OR(A9186=1,A9186=0),H9186,0)+IF(A9186=2,H9186,0))*IF(E9186="SGD",1,IF(E9186="USD",Settings!$B$22,IF(E9186="HKD",Settings!$B$23,1))))</f>
        <v>0</v>
      </c>
      <c r="P9186">
        <f>IF(OR(B9186="",C9186="",E9186=""),0,IF(A9186=2,H9186*IF(E9186="SGD",1,IF(E9186="USD",Settings!$B$22,IF(E9186="HKD",Settings!$B$23,1))),0))</f>
        <v>0</v>
      </c>
      <c r="Q9186" s="312">
        <f>IF(OR(J9186="",G9186=""),"",G9186+ROW()/1000000)</f>
      </c>
      <c r="R9186" s="247">
        <f>IF(Q9186="","",SUMIFS(Txn[Signed Units],Txn[Key],J9186,Txn[Transaction Order],"&lt;="&amp;Q9186))</f>
      </c>
    </row>
    <row r="9187" spans="10:18" ht="15" customHeight="1" x14ac:dyDescent="0.15">
      <c r="J9187" s="246">
        <f>IF(OR(B9187="",C9187="",E9187=""),"",B9187&amp;":"&amp;C9187&amp;":"&amp;E9187)</f>
      </c>
      <c r="K9187" s="247">
        <f>IF(A9187="","",A9187*D9187)</f>
      </c>
      <c r="L9187" s="246">
        <f>IF(A9187="","",IF(OR(A9187=1,A9187=0),H9187,0))</f>
      </c>
      <c r="M9187" s="246">
        <f>IF(A9187="","",IF(A9187=-1,H9187,0))</f>
      </c>
      <c r="N9187">
        <f>IF(J9187="","",IF(E9187="SGD",1,IF(E9187="USD",Settings!$B$22,IF(E9187="HKD",Settings!$B$23,1))))</f>
      </c>
      <c r="O9187">
        <f>IF(OR(B9187="",C9187="",E9187=""),0,(IF(A9187=-1,H9187,0)-IF(OR(A9187=1,A9187=0),H9187,0)+IF(A9187=2,H9187,0))*IF(E9187="SGD",1,IF(E9187="USD",Settings!$B$22,IF(E9187="HKD",Settings!$B$23,1))))</f>
        <v>0</v>
      </c>
      <c r="P9187">
        <f>IF(OR(B9187="",C9187="",E9187=""),0,IF(A9187=2,H9187*IF(E9187="SGD",1,IF(E9187="USD",Settings!$B$22,IF(E9187="HKD",Settings!$B$23,1))),0))</f>
        <v>0</v>
      </c>
      <c r="Q9187" s="312">
        <f>IF(OR(J9187="",G9187=""),"",G9187+ROW()/1000000)</f>
      </c>
      <c r="R9187" s="247">
        <f>IF(Q9187="","",SUMIFS(Txn[Signed Units],Txn[Key],J9187,Txn[Transaction Order],"&lt;="&amp;Q9187))</f>
      </c>
    </row>
    <row r="9188" spans="10:18" ht="15" customHeight="1" x14ac:dyDescent="0.15">
      <c r="J9188" s="246">
        <f>IF(OR(B9188="",C9188="",E9188=""),"",B9188&amp;":"&amp;C9188&amp;":"&amp;E9188)</f>
      </c>
      <c r="K9188" s="247">
        <f>IF(A9188="","",A9188*D9188)</f>
      </c>
      <c r="L9188" s="246">
        <f>IF(A9188="","",IF(OR(A9188=1,A9188=0),H9188,0))</f>
      </c>
      <c r="M9188" s="246">
        <f>IF(A9188="","",IF(A9188=-1,H9188,0))</f>
      </c>
      <c r="N9188">
        <f>IF(J9188="","",IF(E9188="SGD",1,IF(E9188="USD",Settings!$B$22,IF(E9188="HKD",Settings!$B$23,1))))</f>
      </c>
      <c r="O9188">
        <f>IF(OR(B9188="",C9188="",E9188=""),0,(IF(A9188=-1,H9188,0)-IF(OR(A9188=1,A9188=0),H9188,0)+IF(A9188=2,H9188,0))*IF(E9188="SGD",1,IF(E9188="USD",Settings!$B$22,IF(E9188="HKD",Settings!$B$23,1))))</f>
        <v>0</v>
      </c>
      <c r="P9188">
        <f>IF(OR(B9188="",C9188="",E9188=""),0,IF(A9188=2,H9188*IF(E9188="SGD",1,IF(E9188="USD",Settings!$B$22,IF(E9188="HKD",Settings!$B$23,1))),0))</f>
        <v>0</v>
      </c>
      <c r="Q9188" s="312">
        <f>IF(OR(J9188="",G9188=""),"",G9188+ROW()/1000000)</f>
      </c>
      <c r="R9188" s="247">
        <f>IF(Q9188="","",SUMIFS(Txn[Signed Units],Txn[Key],J9188,Txn[Transaction Order],"&lt;="&amp;Q9188))</f>
      </c>
    </row>
    <row r="9189" spans="10:18" ht="15" customHeight="1" x14ac:dyDescent="0.15">
      <c r="J9189" s="246">
        <f>IF(OR(B9189="",C9189="",E9189=""),"",B9189&amp;":"&amp;C9189&amp;":"&amp;E9189)</f>
      </c>
      <c r="K9189" s="247">
        <f>IF(A9189="","",A9189*D9189)</f>
      </c>
      <c r="L9189" s="246">
        <f>IF(A9189="","",IF(OR(A9189=1,A9189=0),H9189,0))</f>
      </c>
      <c r="M9189" s="246">
        <f>IF(A9189="","",IF(A9189=-1,H9189,0))</f>
      </c>
      <c r="N9189">
        <f>IF(J9189="","",IF(E9189="SGD",1,IF(E9189="USD",Settings!$B$22,IF(E9189="HKD",Settings!$B$23,1))))</f>
      </c>
      <c r="O9189">
        <f>IF(OR(B9189="",C9189="",E9189=""),0,(IF(A9189=-1,H9189,0)-IF(OR(A9189=1,A9189=0),H9189,0)+IF(A9189=2,H9189,0))*IF(E9189="SGD",1,IF(E9189="USD",Settings!$B$22,IF(E9189="HKD",Settings!$B$23,1))))</f>
        <v>0</v>
      </c>
      <c r="P9189">
        <f>IF(OR(B9189="",C9189="",E9189=""),0,IF(A9189=2,H9189*IF(E9189="SGD",1,IF(E9189="USD",Settings!$B$22,IF(E9189="HKD",Settings!$B$23,1))),0))</f>
        <v>0</v>
      </c>
      <c r="Q9189" s="312">
        <f>IF(OR(J9189="",G9189=""),"",G9189+ROW()/1000000)</f>
      </c>
      <c r="R9189" s="247">
        <f>IF(Q9189="","",SUMIFS(Txn[Signed Units],Txn[Key],J9189,Txn[Transaction Order],"&lt;="&amp;Q9189))</f>
      </c>
    </row>
    <row r="9190" spans="10:18" ht="15" customHeight="1" x14ac:dyDescent="0.15">
      <c r="J9190" s="246">
        <f>IF(OR(B9190="",C9190="",E9190=""),"",B9190&amp;":"&amp;C9190&amp;":"&amp;E9190)</f>
      </c>
      <c r="K9190" s="247">
        <f>IF(A9190="","",A9190*D9190)</f>
      </c>
      <c r="L9190" s="246">
        <f>IF(A9190="","",IF(OR(A9190=1,A9190=0),H9190,0))</f>
      </c>
      <c r="M9190" s="246">
        <f>IF(A9190="","",IF(A9190=-1,H9190,0))</f>
      </c>
      <c r="N9190">
        <f>IF(J9190="","",IF(E9190="SGD",1,IF(E9190="USD",Settings!$B$22,IF(E9190="HKD",Settings!$B$23,1))))</f>
      </c>
      <c r="O9190">
        <f>IF(OR(B9190="",C9190="",E9190=""),0,(IF(A9190=-1,H9190,0)-IF(OR(A9190=1,A9190=0),H9190,0)+IF(A9190=2,H9190,0))*IF(E9190="SGD",1,IF(E9190="USD",Settings!$B$22,IF(E9190="HKD",Settings!$B$23,1))))</f>
        <v>0</v>
      </c>
      <c r="P9190">
        <f>IF(OR(B9190="",C9190="",E9190=""),0,IF(A9190=2,H9190*IF(E9190="SGD",1,IF(E9190="USD",Settings!$B$22,IF(E9190="HKD",Settings!$B$23,1))),0))</f>
        <v>0</v>
      </c>
      <c r="Q9190" s="312">
        <f>IF(OR(J9190="",G9190=""),"",G9190+ROW()/1000000)</f>
      </c>
      <c r="R9190" s="247">
        <f>IF(Q9190="","",SUMIFS(Txn[Signed Units],Txn[Key],J9190,Txn[Transaction Order],"&lt;="&amp;Q9190))</f>
      </c>
    </row>
    <row r="9191" spans="10:18" ht="15" customHeight="1" x14ac:dyDescent="0.15">
      <c r="J9191" s="246">
        <f>IF(OR(B9191="",C9191="",E9191=""),"",B9191&amp;":"&amp;C9191&amp;":"&amp;E9191)</f>
      </c>
      <c r="K9191" s="247">
        <f>IF(A9191="","",A9191*D9191)</f>
      </c>
      <c r="L9191" s="246">
        <f>IF(A9191="","",IF(OR(A9191=1,A9191=0),H9191,0))</f>
      </c>
      <c r="M9191" s="246">
        <f>IF(A9191="","",IF(A9191=-1,H9191,0))</f>
      </c>
      <c r="N9191">
        <f>IF(J9191="","",IF(E9191="SGD",1,IF(E9191="USD",Settings!$B$22,IF(E9191="HKD",Settings!$B$23,1))))</f>
      </c>
      <c r="O9191">
        <f>IF(OR(B9191="",C9191="",E9191=""),0,(IF(A9191=-1,H9191,0)-IF(OR(A9191=1,A9191=0),H9191,0)+IF(A9191=2,H9191,0))*IF(E9191="SGD",1,IF(E9191="USD",Settings!$B$22,IF(E9191="HKD",Settings!$B$23,1))))</f>
        <v>0</v>
      </c>
      <c r="P9191">
        <f>IF(OR(B9191="",C9191="",E9191=""),0,IF(A9191=2,H9191*IF(E9191="SGD",1,IF(E9191="USD",Settings!$B$22,IF(E9191="HKD",Settings!$B$23,1))),0))</f>
        <v>0</v>
      </c>
      <c r="Q9191" s="312">
        <f>IF(OR(J9191="",G9191=""),"",G9191+ROW()/1000000)</f>
      </c>
      <c r="R9191" s="247">
        <f>IF(Q9191="","",SUMIFS(Txn[Signed Units],Txn[Key],J9191,Txn[Transaction Order],"&lt;="&amp;Q9191))</f>
      </c>
    </row>
    <row r="9192" spans="10:18" ht="15" customHeight="1" x14ac:dyDescent="0.15">
      <c r="J9192" s="246">
        <f>IF(OR(B9192="",C9192="",E9192=""),"",B9192&amp;":"&amp;C9192&amp;":"&amp;E9192)</f>
      </c>
      <c r="K9192" s="247">
        <f>IF(A9192="","",A9192*D9192)</f>
      </c>
      <c r="L9192" s="246">
        <f>IF(A9192="","",IF(OR(A9192=1,A9192=0),H9192,0))</f>
      </c>
      <c r="M9192" s="246">
        <f>IF(A9192="","",IF(A9192=-1,H9192,0))</f>
      </c>
      <c r="N9192">
        <f>IF(J9192="","",IF(E9192="SGD",1,IF(E9192="USD",Settings!$B$22,IF(E9192="HKD",Settings!$B$23,1))))</f>
      </c>
      <c r="O9192">
        <f>IF(OR(B9192="",C9192="",E9192=""),0,(IF(A9192=-1,H9192,0)-IF(OR(A9192=1,A9192=0),H9192,0)+IF(A9192=2,H9192,0))*IF(E9192="SGD",1,IF(E9192="USD",Settings!$B$22,IF(E9192="HKD",Settings!$B$23,1))))</f>
        <v>0</v>
      </c>
      <c r="P9192">
        <f>IF(OR(B9192="",C9192="",E9192=""),0,IF(A9192=2,H9192*IF(E9192="SGD",1,IF(E9192="USD",Settings!$B$22,IF(E9192="HKD",Settings!$B$23,1))),0))</f>
        <v>0</v>
      </c>
      <c r="Q9192" s="312">
        <f>IF(OR(J9192="",G9192=""),"",G9192+ROW()/1000000)</f>
      </c>
      <c r="R9192" s="247">
        <f>IF(Q9192="","",SUMIFS(Txn[Signed Units],Txn[Key],J9192,Txn[Transaction Order],"&lt;="&amp;Q9192))</f>
      </c>
    </row>
    <row r="9193" spans="10:18" ht="15" customHeight="1" x14ac:dyDescent="0.15">
      <c r="J9193" s="246">
        <f>IF(OR(B9193="",C9193="",E9193=""),"",B9193&amp;":"&amp;C9193&amp;":"&amp;E9193)</f>
      </c>
      <c r="K9193" s="247">
        <f>IF(A9193="","",A9193*D9193)</f>
      </c>
      <c r="L9193" s="246">
        <f>IF(A9193="","",IF(OR(A9193=1,A9193=0),H9193,0))</f>
      </c>
      <c r="M9193" s="246">
        <f>IF(A9193="","",IF(A9193=-1,H9193,0))</f>
      </c>
      <c r="N9193">
        <f>IF(J9193="","",IF(E9193="SGD",1,IF(E9193="USD",Settings!$B$22,IF(E9193="HKD",Settings!$B$23,1))))</f>
      </c>
      <c r="O9193">
        <f>IF(OR(B9193="",C9193="",E9193=""),0,(IF(A9193=-1,H9193,0)-IF(OR(A9193=1,A9193=0),H9193,0)+IF(A9193=2,H9193,0))*IF(E9193="SGD",1,IF(E9193="USD",Settings!$B$22,IF(E9193="HKD",Settings!$B$23,1))))</f>
        <v>0</v>
      </c>
      <c r="P9193">
        <f>IF(OR(B9193="",C9193="",E9193=""),0,IF(A9193=2,H9193*IF(E9193="SGD",1,IF(E9193="USD",Settings!$B$22,IF(E9193="HKD",Settings!$B$23,1))),0))</f>
        <v>0</v>
      </c>
      <c r="Q9193" s="312">
        <f>IF(OR(J9193="",G9193=""),"",G9193+ROW()/1000000)</f>
      </c>
      <c r="R9193" s="247">
        <f>IF(Q9193="","",SUMIFS(Txn[Signed Units],Txn[Key],J9193,Txn[Transaction Order],"&lt;="&amp;Q9193))</f>
      </c>
    </row>
    <row r="9194" spans="10:18" ht="15" customHeight="1" x14ac:dyDescent="0.15">
      <c r="J9194" s="246">
        <f>IF(OR(B9194="",C9194="",E9194=""),"",B9194&amp;":"&amp;C9194&amp;":"&amp;E9194)</f>
      </c>
      <c r="K9194" s="247">
        <f>IF(A9194="","",A9194*D9194)</f>
      </c>
      <c r="L9194" s="246">
        <f>IF(A9194="","",IF(OR(A9194=1,A9194=0),H9194,0))</f>
      </c>
      <c r="M9194" s="246">
        <f>IF(A9194="","",IF(A9194=-1,H9194,0))</f>
      </c>
      <c r="N9194">
        <f>IF(J9194="","",IF(E9194="SGD",1,IF(E9194="USD",Settings!$B$22,IF(E9194="HKD",Settings!$B$23,1))))</f>
      </c>
      <c r="O9194">
        <f>IF(OR(B9194="",C9194="",E9194=""),0,(IF(A9194=-1,H9194,0)-IF(OR(A9194=1,A9194=0),H9194,0)+IF(A9194=2,H9194,0))*IF(E9194="SGD",1,IF(E9194="USD",Settings!$B$22,IF(E9194="HKD",Settings!$B$23,1))))</f>
        <v>0</v>
      </c>
      <c r="P9194">
        <f>IF(OR(B9194="",C9194="",E9194=""),0,IF(A9194=2,H9194*IF(E9194="SGD",1,IF(E9194="USD",Settings!$B$22,IF(E9194="HKD",Settings!$B$23,1))),0))</f>
        <v>0</v>
      </c>
      <c r="Q9194" s="312">
        <f>IF(OR(J9194="",G9194=""),"",G9194+ROW()/1000000)</f>
      </c>
      <c r="R9194" s="247">
        <f>IF(Q9194="","",SUMIFS(Txn[Signed Units],Txn[Key],J9194,Txn[Transaction Order],"&lt;="&amp;Q9194))</f>
      </c>
    </row>
    <row r="9195" spans="10:18" ht="15" customHeight="1" x14ac:dyDescent="0.15">
      <c r="J9195" s="246">
        <f>IF(OR(B9195="",C9195="",E9195=""),"",B9195&amp;":"&amp;C9195&amp;":"&amp;E9195)</f>
      </c>
      <c r="K9195" s="247">
        <f>IF(A9195="","",A9195*D9195)</f>
      </c>
      <c r="L9195" s="246">
        <f>IF(A9195="","",IF(OR(A9195=1,A9195=0),H9195,0))</f>
      </c>
      <c r="M9195" s="246">
        <f>IF(A9195="","",IF(A9195=-1,H9195,0))</f>
      </c>
      <c r="N9195">
        <f>IF(J9195="","",IF(E9195="SGD",1,IF(E9195="USD",Settings!$B$22,IF(E9195="HKD",Settings!$B$23,1))))</f>
      </c>
      <c r="O9195">
        <f>IF(OR(B9195="",C9195="",E9195=""),0,(IF(A9195=-1,H9195,0)-IF(OR(A9195=1,A9195=0),H9195,0)+IF(A9195=2,H9195,0))*IF(E9195="SGD",1,IF(E9195="USD",Settings!$B$22,IF(E9195="HKD",Settings!$B$23,1))))</f>
        <v>0</v>
      </c>
      <c r="P9195">
        <f>IF(OR(B9195="",C9195="",E9195=""),0,IF(A9195=2,H9195*IF(E9195="SGD",1,IF(E9195="USD",Settings!$B$22,IF(E9195="HKD",Settings!$B$23,1))),0))</f>
        <v>0</v>
      </c>
      <c r="Q9195" s="312">
        <f>IF(OR(J9195="",G9195=""),"",G9195+ROW()/1000000)</f>
      </c>
      <c r="R9195" s="247">
        <f>IF(Q9195="","",SUMIFS(Txn[Signed Units],Txn[Key],J9195,Txn[Transaction Order],"&lt;="&amp;Q9195))</f>
      </c>
    </row>
    <row r="9196" spans="10:18" ht="15" customHeight="1" x14ac:dyDescent="0.15">
      <c r="J9196" s="246">
        <f>IF(OR(B9196="",C9196="",E9196=""),"",B9196&amp;":"&amp;C9196&amp;":"&amp;E9196)</f>
      </c>
      <c r="K9196" s="247">
        <f>IF(A9196="","",A9196*D9196)</f>
      </c>
      <c r="L9196" s="246">
        <f>IF(A9196="","",IF(OR(A9196=1,A9196=0),H9196,0))</f>
      </c>
      <c r="M9196" s="246">
        <f>IF(A9196="","",IF(A9196=-1,H9196,0))</f>
      </c>
      <c r="N9196">
        <f>IF(J9196="","",IF(E9196="SGD",1,IF(E9196="USD",Settings!$B$22,IF(E9196="HKD",Settings!$B$23,1))))</f>
      </c>
      <c r="O9196">
        <f>IF(OR(B9196="",C9196="",E9196=""),0,(IF(A9196=-1,H9196,0)-IF(OR(A9196=1,A9196=0),H9196,0)+IF(A9196=2,H9196,0))*IF(E9196="SGD",1,IF(E9196="USD",Settings!$B$22,IF(E9196="HKD",Settings!$B$23,1))))</f>
        <v>0</v>
      </c>
      <c r="P9196">
        <f>IF(OR(B9196="",C9196="",E9196=""),0,IF(A9196=2,H9196*IF(E9196="SGD",1,IF(E9196="USD",Settings!$B$22,IF(E9196="HKD",Settings!$B$23,1))),0))</f>
        <v>0</v>
      </c>
      <c r="Q9196" s="312">
        <f>IF(OR(J9196="",G9196=""),"",G9196+ROW()/1000000)</f>
      </c>
      <c r="R9196" s="247">
        <f>IF(Q9196="","",SUMIFS(Txn[Signed Units],Txn[Key],J9196,Txn[Transaction Order],"&lt;="&amp;Q9196))</f>
      </c>
    </row>
    <row r="9197" spans="10:18" ht="15" customHeight="1" x14ac:dyDescent="0.15">
      <c r="J9197" s="246">
        <f>IF(OR(B9197="",C9197="",E9197=""),"",B9197&amp;":"&amp;C9197&amp;":"&amp;E9197)</f>
      </c>
      <c r="K9197" s="247">
        <f>IF(A9197="","",A9197*D9197)</f>
      </c>
      <c r="L9197" s="246">
        <f>IF(A9197="","",IF(OR(A9197=1,A9197=0),H9197,0))</f>
      </c>
      <c r="M9197" s="246">
        <f>IF(A9197="","",IF(A9197=-1,H9197,0))</f>
      </c>
      <c r="N9197">
        <f>IF(J9197="","",IF(E9197="SGD",1,IF(E9197="USD",Settings!$B$22,IF(E9197="HKD",Settings!$B$23,1))))</f>
      </c>
      <c r="O9197">
        <f>IF(OR(B9197="",C9197="",E9197=""),0,(IF(A9197=-1,H9197,0)-IF(OR(A9197=1,A9197=0),H9197,0)+IF(A9197=2,H9197,0))*IF(E9197="SGD",1,IF(E9197="USD",Settings!$B$22,IF(E9197="HKD",Settings!$B$23,1))))</f>
        <v>0</v>
      </c>
      <c r="P9197">
        <f>IF(OR(B9197="",C9197="",E9197=""),0,IF(A9197=2,H9197*IF(E9197="SGD",1,IF(E9197="USD",Settings!$B$22,IF(E9197="HKD",Settings!$B$23,1))),0))</f>
        <v>0</v>
      </c>
      <c r="Q9197" s="312">
        <f>IF(OR(J9197="",G9197=""),"",G9197+ROW()/1000000)</f>
      </c>
      <c r="R9197" s="247">
        <f>IF(Q9197="","",SUMIFS(Txn[Signed Units],Txn[Key],J9197,Txn[Transaction Order],"&lt;="&amp;Q9197))</f>
      </c>
    </row>
    <row r="9198" spans="10:18" ht="15" customHeight="1" x14ac:dyDescent="0.15">
      <c r="J9198" s="246">
        <f>IF(OR(B9198="",C9198="",E9198=""),"",B9198&amp;":"&amp;C9198&amp;":"&amp;E9198)</f>
      </c>
      <c r="K9198" s="247">
        <f>IF(A9198="","",A9198*D9198)</f>
      </c>
      <c r="L9198" s="246">
        <f>IF(A9198="","",IF(OR(A9198=1,A9198=0),H9198,0))</f>
      </c>
      <c r="M9198" s="246">
        <f>IF(A9198="","",IF(A9198=-1,H9198,0))</f>
      </c>
      <c r="N9198">
        <f>IF(J9198="","",IF(E9198="SGD",1,IF(E9198="USD",Settings!$B$22,IF(E9198="HKD",Settings!$B$23,1))))</f>
      </c>
      <c r="O9198">
        <f>IF(OR(B9198="",C9198="",E9198=""),0,(IF(A9198=-1,H9198,0)-IF(OR(A9198=1,A9198=0),H9198,0)+IF(A9198=2,H9198,0))*IF(E9198="SGD",1,IF(E9198="USD",Settings!$B$22,IF(E9198="HKD",Settings!$B$23,1))))</f>
        <v>0</v>
      </c>
      <c r="P9198">
        <f>IF(OR(B9198="",C9198="",E9198=""),0,IF(A9198=2,H9198*IF(E9198="SGD",1,IF(E9198="USD",Settings!$B$22,IF(E9198="HKD",Settings!$B$23,1))),0))</f>
        <v>0</v>
      </c>
      <c r="Q9198" s="312">
        <f>IF(OR(J9198="",G9198=""),"",G9198+ROW()/1000000)</f>
      </c>
      <c r="R9198" s="247">
        <f>IF(Q9198="","",SUMIFS(Txn[Signed Units],Txn[Key],J9198,Txn[Transaction Order],"&lt;="&amp;Q9198))</f>
      </c>
    </row>
    <row r="9199" spans="10:18" ht="15" customHeight="1" x14ac:dyDescent="0.15">
      <c r="J9199" s="246">
        <f>IF(OR(B9199="",C9199="",E9199=""),"",B9199&amp;":"&amp;C9199&amp;":"&amp;E9199)</f>
      </c>
      <c r="K9199" s="247">
        <f>IF(A9199="","",A9199*D9199)</f>
      </c>
      <c r="L9199" s="246">
        <f>IF(A9199="","",IF(OR(A9199=1,A9199=0),H9199,0))</f>
      </c>
      <c r="M9199" s="246">
        <f>IF(A9199="","",IF(A9199=-1,H9199,0))</f>
      </c>
      <c r="N9199">
        <f>IF(J9199="","",IF(E9199="SGD",1,IF(E9199="USD",Settings!$B$22,IF(E9199="HKD",Settings!$B$23,1))))</f>
      </c>
      <c r="O9199">
        <f>IF(OR(B9199="",C9199="",E9199=""),0,(IF(A9199=-1,H9199,0)-IF(OR(A9199=1,A9199=0),H9199,0)+IF(A9199=2,H9199,0))*IF(E9199="SGD",1,IF(E9199="USD",Settings!$B$22,IF(E9199="HKD",Settings!$B$23,1))))</f>
        <v>0</v>
      </c>
      <c r="P9199">
        <f>IF(OR(B9199="",C9199="",E9199=""),0,IF(A9199=2,H9199*IF(E9199="SGD",1,IF(E9199="USD",Settings!$B$22,IF(E9199="HKD",Settings!$B$23,1))),0))</f>
        <v>0</v>
      </c>
      <c r="Q9199" s="312">
        <f>IF(OR(J9199="",G9199=""),"",G9199+ROW()/1000000)</f>
      </c>
      <c r="R9199" s="247">
        <f>IF(Q9199="","",SUMIFS(Txn[Signed Units],Txn[Key],J9199,Txn[Transaction Order],"&lt;="&amp;Q9199))</f>
      </c>
    </row>
    <row r="9200" spans="10:18" ht="15" customHeight="1" x14ac:dyDescent="0.15">
      <c r="J9200" s="246">
        <f>IF(OR(B9200="",C9200="",E9200=""),"",B9200&amp;":"&amp;C9200&amp;":"&amp;E9200)</f>
      </c>
      <c r="K9200" s="247">
        <f>IF(A9200="","",A9200*D9200)</f>
      </c>
      <c r="L9200" s="246">
        <f>IF(A9200="","",IF(OR(A9200=1,A9200=0),H9200,0))</f>
      </c>
      <c r="M9200" s="246">
        <f>IF(A9200="","",IF(A9200=-1,H9200,0))</f>
      </c>
      <c r="N9200">
        <f>IF(J9200="","",IF(E9200="SGD",1,IF(E9200="USD",Settings!$B$22,IF(E9200="HKD",Settings!$B$23,1))))</f>
      </c>
      <c r="O9200">
        <f>IF(OR(B9200="",C9200="",E9200=""),0,(IF(A9200=-1,H9200,0)-IF(OR(A9200=1,A9200=0),H9200,0)+IF(A9200=2,H9200,0))*IF(E9200="SGD",1,IF(E9200="USD",Settings!$B$22,IF(E9200="HKD",Settings!$B$23,1))))</f>
        <v>0</v>
      </c>
      <c r="P9200">
        <f>IF(OR(B9200="",C9200="",E9200=""),0,IF(A9200=2,H9200*IF(E9200="SGD",1,IF(E9200="USD",Settings!$B$22,IF(E9200="HKD",Settings!$B$23,1))),0))</f>
        <v>0</v>
      </c>
      <c r="Q9200" s="312">
        <f>IF(OR(J9200="",G9200=""),"",G9200+ROW()/1000000)</f>
      </c>
      <c r="R9200" s="247">
        <f>IF(Q9200="","",SUMIFS(Txn[Signed Units],Txn[Key],J9200,Txn[Transaction Order],"&lt;="&amp;Q9200))</f>
      </c>
    </row>
    <row r="9201" spans="10:18" ht="15" customHeight="1" x14ac:dyDescent="0.15">
      <c r="J9201" s="246">
        <f>IF(OR(B9201="",C9201="",E9201=""),"",B9201&amp;":"&amp;C9201&amp;":"&amp;E9201)</f>
      </c>
      <c r="K9201" s="247">
        <f>IF(A9201="","",A9201*D9201)</f>
      </c>
      <c r="L9201" s="246">
        <f>IF(A9201="","",IF(OR(A9201=1,A9201=0),H9201,0))</f>
      </c>
      <c r="M9201" s="246">
        <f>IF(A9201="","",IF(A9201=-1,H9201,0))</f>
      </c>
      <c r="N9201">
        <f>IF(J9201="","",IF(E9201="SGD",1,IF(E9201="USD",Settings!$B$22,IF(E9201="HKD",Settings!$B$23,1))))</f>
      </c>
      <c r="O9201">
        <f>IF(OR(B9201="",C9201="",E9201=""),0,(IF(A9201=-1,H9201,0)-IF(OR(A9201=1,A9201=0),H9201,0)+IF(A9201=2,H9201,0))*IF(E9201="SGD",1,IF(E9201="USD",Settings!$B$22,IF(E9201="HKD",Settings!$B$23,1))))</f>
        <v>0</v>
      </c>
      <c r="P9201">
        <f>IF(OR(B9201="",C9201="",E9201=""),0,IF(A9201=2,H9201*IF(E9201="SGD",1,IF(E9201="USD",Settings!$B$22,IF(E9201="HKD",Settings!$B$23,1))),0))</f>
        <v>0</v>
      </c>
      <c r="Q9201" s="312">
        <f>IF(OR(J9201="",G9201=""),"",G9201+ROW()/1000000)</f>
      </c>
      <c r="R9201" s="247">
        <f>IF(Q9201="","",SUMIFS(Txn[Signed Units],Txn[Key],J9201,Txn[Transaction Order],"&lt;="&amp;Q9201))</f>
      </c>
    </row>
    <row r="9202" spans="10:18" ht="15" customHeight="1" x14ac:dyDescent="0.15">
      <c r="J9202" s="246">
        <f>IF(OR(B9202="",C9202="",E9202=""),"",B9202&amp;":"&amp;C9202&amp;":"&amp;E9202)</f>
      </c>
      <c r="K9202" s="247">
        <f>IF(A9202="","",A9202*D9202)</f>
      </c>
      <c r="L9202" s="246">
        <f>IF(A9202="","",IF(OR(A9202=1,A9202=0),H9202,0))</f>
      </c>
      <c r="M9202" s="246">
        <f>IF(A9202="","",IF(A9202=-1,H9202,0))</f>
      </c>
      <c r="N9202">
        <f>IF(J9202="","",IF(E9202="SGD",1,IF(E9202="USD",Settings!$B$22,IF(E9202="HKD",Settings!$B$23,1))))</f>
      </c>
      <c r="O9202">
        <f>IF(OR(B9202="",C9202="",E9202=""),0,(IF(A9202=-1,H9202,0)-IF(OR(A9202=1,A9202=0),H9202,0)+IF(A9202=2,H9202,0))*IF(E9202="SGD",1,IF(E9202="USD",Settings!$B$22,IF(E9202="HKD",Settings!$B$23,1))))</f>
        <v>0</v>
      </c>
      <c r="P9202">
        <f>IF(OR(B9202="",C9202="",E9202=""),0,IF(A9202=2,H9202*IF(E9202="SGD",1,IF(E9202="USD",Settings!$B$22,IF(E9202="HKD",Settings!$B$23,1))),0))</f>
        <v>0</v>
      </c>
      <c r="Q9202" s="312">
        <f>IF(OR(J9202="",G9202=""),"",G9202+ROW()/1000000)</f>
      </c>
      <c r="R9202" s="247">
        <f>IF(Q9202="","",SUMIFS(Txn[Signed Units],Txn[Key],J9202,Txn[Transaction Order],"&lt;="&amp;Q9202))</f>
      </c>
    </row>
    <row r="9203" spans="10:18" ht="15" customHeight="1" x14ac:dyDescent="0.15">
      <c r="J9203" s="246">
        <f>IF(OR(B9203="",C9203="",E9203=""),"",B9203&amp;":"&amp;C9203&amp;":"&amp;E9203)</f>
      </c>
      <c r="K9203" s="247">
        <f>IF(A9203="","",A9203*D9203)</f>
      </c>
      <c r="L9203" s="246">
        <f>IF(A9203="","",IF(OR(A9203=1,A9203=0),H9203,0))</f>
      </c>
      <c r="M9203" s="246">
        <f>IF(A9203="","",IF(A9203=-1,H9203,0))</f>
      </c>
      <c r="N9203">
        <f>IF(J9203="","",IF(E9203="SGD",1,IF(E9203="USD",Settings!$B$22,IF(E9203="HKD",Settings!$B$23,1))))</f>
      </c>
      <c r="O9203">
        <f>IF(OR(B9203="",C9203="",E9203=""),0,(IF(A9203=-1,H9203,0)-IF(OR(A9203=1,A9203=0),H9203,0)+IF(A9203=2,H9203,0))*IF(E9203="SGD",1,IF(E9203="USD",Settings!$B$22,IF(E9203="HKD",Settings!$B$23,1))))</f>
        <v>0</v>
      </c>
      <c r="P9203">
        <f>IF(OR(B9203="",C9203="",E9203=""),0,IF(A9203=2,H9203*IF(E9203="SGD",1,IF(E9203="USD",Settings!$B$22,IF(E9203="HKD",Settings!$B$23,1))),0))</f>
        <v>0</v>
      </c>
      <c r="Q9203" s="312">
        <f>IF(OR(J9203="",G9203=""),"",G9203+ROW()/1000000)</f>
      </c>
      <c r="R9203" s="247">
        <f>IF(Q9203="","",SUMIFS(Txn[Signed Units],Txn[Key],J9203,Txn[Transaction Order],"&lt;="&amp;Q9203))</f>
      </c>
    </row>
    <row r="9204" spans="10:18" ht="15" customHeight="1" x14ac:dyDescent="0.15">
      <c r="J9204" s="246">
        <f>IF(OR(B9204="",C9204="",E9204=""),"",B9204&amp;":"&amp;C9204&amp;":"&amp;E9204)</f>
      </c>
      <c r="K9204" s="247">
        <f>IF(A9204="","",A9204*D9204)</f>
      </c>
      <c r="L9204" s="246">
        <f>IF(A9204="","",IF(OR(A9204=1,A9204=0),H9204,0))</f>
      </c>
      <c r="M9204" s="246">
        <f>IF(A9204="","",IF(A9204=-1,H9204,0))</f>
      </c>
      <c r="N9204">
        <f>IF(J9204="","",IF(E9204="SGD",1,IF(E9204="USD",Settings!$B$22,IF(E9204="HKD",Settings!$B$23,1))))</f>
      </c>
      <c r="O9204">
        <f>IF(OR(B9204="",C9204="",E9204=""),0,(IF(A9204=-1,H9204,0)-IF(OR(A9204=1,A9204=0),H9204,0)+IF(A9204=2,H9204,0))*IF(E9204="SGD",1,IF(E9204="USD",Settings!$B$22,IF(E9204="HKD",Settings!$B$23,1))))</f>
        <v>0</v>
      </c>
      <c r="P9204">
        <f>IF(OR(B9204="",C9204="",E9204=""),0,IF(A9204=2,H9204*IF(E9204="SGD",1,IF(E9204="USD",Settings!$B$22,IF(E9204="HKD",Settings!$B$23,1))),0))</f>
        <v>0</v>
      </c>
      <c r="Q9204" s="312">
        <f>IF(OR(J9204="",G9204=""),"",G9204+ROW()/1000000)</f>
      </c>
      <c r="R9204" s="247">
        <f>IF(Q9204="","",SUMIFS(Txn[Signed Units],Txn[Key],J9204,Txn[Transaction Order],"&lt;="&amp;Q9204))</f>
      </c>
    </row>
    <row r="9205" spans="10:18" ht="15" customHeight="1" x14ac:dyDescent="0.15">
      <c r="J9205" s="246">
        <f>IF(OR(B9205="",C9205="",E9205=""),"",B9205&amp;":"&amp;C9205&amp;":"&amp;E9205)</f>
      </c>
      <c r="K9205" s="247">
        <f>IF(A9205="","",A9205*D9205)</f>
      </c>
      <c r="L9205" s="246">
        <f>IF(A9205="","",IF(OR(A9205=1,A9205=0),H9205,0))</f>
      </c>
      <c r="M9205" s="246">
        <f>IF(A9205="","",IF(A9205=-1,H9205,0))</f>
      </c>
      <c r="N9205">
        <f>IF(J9205="","",IF(E9205="SGD",1,IF(E9205="USD",Settings!$B$22,IF(E9205="HKD",Settings!$B$23,1))))</f>
      </c>
      <c r="O9205">
        <f>IF(OR(B9205="",C9205="",E9205=""),0,(IF(A9205=-1,H9205,0)-IF(OR(A9205=1,A9205=0),H9205,0)+IF(A9205=2,H9205,0))*IF(E9205="SGD",1,IF(E9205="USD",Settings!$B$22,IF(E9205="HKD",Settings!$B$23,1))))</f>
        <v>0</v>
      </c>
      <c r="P9205">
        <f>IF(OR(B9205="",C9205="",E9205=""),0,IF(A9205=2,H9205*IF(E9205="SGD",1,IF(E9205="USD",Settings!$B$22,IF(E9205="HKD",Settings!$B$23,1))),0))</f>
        <v>0</v>
      </c>
      <c r="Q9205" s="312">
        <f>IF(OR(J9205="",G9205=""),"",G9205+ROW()/1000000)</f>
      </c>
      <c r="R9205" s="247">
        <f>IF(Q9205="","",SUMIFS(Txn[Signed Units],Txn[Key],J9205,Txn[Transaction Order],"&lt;="&amp;Q9205))</f>
      </c>
    </row>
    <row r="9206" spans="10:18" ht="15" customHeight="1" x14ac:dyDescent="0.15">
      <c r="J9206" s="246">
        <f>IF(OR(B9206="",C9206="",E9206=""),"",B9206&amp;":"&amp;C9206&amp;":"&amp;E9206)</f>
      </c>
      <c r="K9206" s="247">
        <f>IF(A9206="","",A9206*D9206)</f>
      </c>
      <c r="L9206" s="246">
        <f>IF(A9206="","",IF(OR(A9206=1,A9206=0),H9206,0))</f>
      </c>
      <c r="M9206" s="246">
        <f>IF(A9206="","",IF(A9206=-1,H9206,0))</f>
      </c>
      <c r="N9206">
        <f>IF(J9206="","",IF(E9206="SGD",1,IF(E9206="USD",Settings!$B$22,IF(E9206="HKD",Settings!$B$23,1))))</f>
      </c>
      <c r="O9206">
        <f>IF(OR(B9206="",C9206="",E9206=""),0,(IF(A9206=-1,H9206,0)-IF(OR(A9206=1,A9206=0),H9206,0)+IF(A9206=2,H9206,0))*IF(E9206="SGD",1,IF(E9206="USD",Settings!$B$22,IF(E9206="HKD",Settings!$B$23,1))))</f>
        <v>0</v>
      </c>
      <c r="P9206">
        <f>IF(OR(B9206="",C9206="",E9206=""),0,IF(A9206=2,H9206*IF(E9206="SGD",1,IF(E9206="USD",Settings!$B$22,IF(E9206="HKD",Settings!$B$23,1))),0))</f>
        <v>0</v>
      </c>
      <c r="Q9206" s="312">
        <f>IF(OR(J9206="",G9206=""),"",G9206+ROW()/1000000)</f>
      </c>
      <c r="R9206" s="247">
        <f>IF(Q9206="","",SUMIFS(Txn[Signed Units],Txn[Key],J9206,Txn[Transaction Order],"&lt;="&amp;Q9206))</f>
      </c>
    </row>
    <row r="9207" spans="10:18" ht="15" customHeight="1" x14ac:dyDescent="0.15">
      <c r="J9207" s="246">
        <f>IF(OR(B9207="",C9207="",E9207=""),"",B9207&amp;":"&amp;C9207&amp;":"&amp;E9207)</f>
      </c>
      <c r="K9207" s="247">
        <f>IF(A9207="","",A9207*D9207)</f>
      </c>
      <c r="L9207" s="246">
        <f>IF(A9207="","",IF(OR(A9207=1,A9207=0),H9207,0))</f>
      </c>
      <c r="M9207" s="246">
        <f>IF(A9207="","",IF(A9207=-1,H9207,0))</f>
      </c>
      <c r="N9207">
        <f>IF(J9207="","",IF(E9207="SGD",1,IF(E9207="USD",Settings!$B$22,IF(E9207="HKD",Settings!$B$23,1))))</f>
      </c>
      <c r="O9207">
        <f>IF(OR(B9207="",C9207="",E9207=""),0,(IF(A9207=-1,H9207,0)-IF(OR(A9207=1,A9207=0),H9207,0)+IF(A9207=2,H9207,0))*IF(E9207="SGD",1,IF(E9207="USD",Settings!$B$22,IF(E9207="HKD",Settings!$B$23,1))))</f>
        <v>0</v>
      </c>
      <c r="P9207">
        <f>IF(OR(B9207="",C9207="",E9207=""),0,IF(A9207=2,H9207*IF(E9207="SGD",1,IF(E9207="USD",Settings!$B$22,IF(E9207="HKD",Settings!$B$23,1))),0))</f>
        <v>0</v>
      </c>
      <c r="Q9207" s="312">
        <f>IF(OR(J9207="",G9207=""),"",G9207+ROW()/1000000)</f>
      </c>
      <c r="R9207" s="247">
        <f>IF(Q9207="","",SUMIFS(Txn[Signed Units],Txn[Key],J9207,Txn[Transaction Order],"&lt;="&amp;Q9207))</f>
      </c>
    </row>
    <row r="9208" spans="10:18" ht="15" customHeight="1" x14ac:dyDescent="0.15">
      <c r="J9208" s="246">
        <f>IF(OR(B9208="",C9208="",E9208=""),"",B9208&amp;":"&amp;C9208&amp;":"&amp;E9208)</f>
      </c>
      <c r="K9208" s="247">
        <f>IF(A9208="","",A9208*D9208)</f>
      </c>
      <c r="L9208" s="246">
        <f>IF(A9208="","",IF(OR(A9208=1,A9208=0),H9208,0))</f>
      </c>
      <c r="M9208" s="246">
        <f>IF(A9208="","",IF(A9208=-1,H9208,0))</f>
      </c>
      <c r="N9208">
        <f>IF(J9208="","",IF(E9208="SGD",1,IF(E9208="USD",Settings!$B$22,IF(E9208="HKD",Settings!$B$23,1))))</f>
      </c>
      <c r="O9208">
        <f>IF(OR(B9208="",C9208="",E9208=""),0,(IF(A9208=-1,H9208,0)-IF(OR(A9208=1,A9208=0),H9208,0)+IF(A9208=2,H9208,0))*IF(E9208="SGD",1,IF(E9208="USD",Settings!$B$22,IF(E9208="HKD",Settings!$B$23,1))))</f>
        <v>0</v>
      </c>
      <c r="P9208">
        <f>IF(OR(B9208="",C9208="",E9208=""),0,IF(A9208=2,H9208*IF(E9208="SGD",1,IF(E9208="USD",Settings!$B$22,IF(E9208="HKD",Settings!$B$23,1))),0))</f>
        <v>0</v>
      </c>
      <c r="Q9208" s="312">
        <f>IF(OR(J9208="",G9208=""),"",G9208+ROW()/1000000)</f>
      </c>
      <c r="R9208" s="247">
        <f>IF(Q9208="","",SUMIFS(Txn[Signed Units],Txn[Key],J9208,Txn[Transaction Order],"&lt;="&amp;Q9208))</f>
      </c>
    </row>
    <row r="9209" spans="10:18" ht="15" customHeight="1" x14ac:dyDescent="0.15">
      <c r="J9209" s="246">
        <f>IF(OR(B9209="",C9209="",E9209=""),"",B9209&amp;":"&amp;C9209&amp;":"&amp;E9209)</f>
      </c>
      <c r="K9209" s="247">
        <f>IF(A9209="","",A9209*D9209)</f>
      </c>
      <c r="L9209" s="246">
        <f>IF(A9209="","",IF(OR(A9209=1,A9209=0),H9209,0))</f>
      </c>
      <c r="M9209" s="246">
        <f>IF(A9209="","",IF(A9209=-1,H9209,0))</f>
      </c>
      <c r="N9209">
        <f>IF(J9209="","",IF(E9209="SGD",1,IF(E9209="USD",Settings!$B$22,IF(E9209="HKD",Settings!$B$23,1))))</f>
      </c>
      <c r="O9209">
        <f>IF(OR(B9209="",C9209="",E9209=""),0,(IF(A9209=-1,H9209,0)-IF(OR(A9209=1,A9209=0),H9209,0)+IF(A9209=2,H9209,0))*IF(E9209="SGD",1,IF(E9209="USD",Settings!$B$22,IF(E9209="HKD",Settings!$B$23,1))))</f>
        <v>0</v>
      </c>
      <c r="P9209">
        <f>IF(OR(B9209="",C9209="",E9209=""),0,IF(A9209=2,H9209*IF(E9209="SGD",1,IF(E9209="USD",Settings!$B$22,IF(E9209="HKD",Settings!$B$23,1))),0))</f>
        <v>0</v>
      </c>
      <c r="Q9209" s="312">
        <f>IF(OR(J9209="",G9209=""),"",G9209+ROW()/1000000)</f>
      </c>
      <c r="R9209" s="247">
        <f>IF(Q9209="","",SUMIFS(Txn[Signed Units],Txn[Key],J9209,Txn[Transaction Order],"&lt;="&amp;Q9209))</f>
      </c>
    </row>
    <row r="9210" spans="10:18" ht="15" customHeight="1" x14ac:dyDescent="0.15">
      <c r="J9210" s="246">
        <f>IF(OR(B9210="",C9210="",E9210=""),"",B9210&amp;":"&amp;C9210&amp;":"&amp;E9210)</f>
      </c>
      <c r="K9210" s="247">
        <f>IF(A9210="","",A9210*D9210)</f>
      </c>
      <c r="L9210" s="246">
        <f>IF(A9210="","",IF(OR(A9210=1,A9210=0),H9210,0))</f>
      </c>
      <c r="M9210" s="246">
        <f>IF(A9210="","",IF(A9210=-1,H9210,0))</f>
      </c>
      <c r="N9210">
        <f>IF(J9210="","",IF(E9210="SGD",1,IF(E9210="USD",Settings!$B$22,IF(E9210="HKD",Settings!$B$23,1))))</f>
      </c>
      <c r="O9210">
        <f>IF(OR(B9210="",C9210="",E9210=""),0,(IF(A9210=-1,H9210,0)-IF(OR(A9210=1,A9210=0),H9210,0)+IF(A9210=2,H9210,0))*IF(E9210="SGD",1,IF(E9210="USD",Settings!$B$22,IF(E9210="HKD",Settings!$B$23,1))))</f>
        <v>0</v>
      </c>
      <c r="P9210">
        <f>IF(OR(B9210="",C9210="",E9210=""),0,IF(A9210=2,H9210*IF(E9210="SGD",1,IF(E9210="USD",Settings!$B$22,IF(E9210="HKD",Settings!$B$23,1))),0))</f>
        <v>0</v>
      </c>
      <c r="Q9210" s="312">
        <f>IF(OR(J9210="",G9210=""),"",G9210+ROW()/1000000)</f>
      </c>
      <c r="R9210" s="247">
        <f>IF(Q9210="","",SUMIFS(Txn[Signed Units],Txn[Key],J9210,Txn[Transaction Order],"&lt;="&amp;Q9210))</f>
      </c>
    </row>
    <row r="9211" spans="10:18" ht="15" customHeight="1" x14ac:dyDescent="0.15">
      <c r="J9211" s="246">
        <f>IF(OR(B9211="",C9211="",E9211=""),"",B9211&amp;":"&amp;C9211&amp;":"&amp;E9211)</f>
      </c>
      <c r="K9211" s="247">
        <f>IF(A9211="","",A9211*D9211)</f>
      </c>
      <c r="L9211" s="246">
        <f>IF(A9211="","",IF(OR(A9211=1,A9211=0),H9211,0))</f>
      </c>
      <c r="M9211" s="246">
        <f>IF(A9211="","",IF(A9211=-1,H9211,0))</f>
      </c>
      <c r="N9211">
        <f>IF(J9211="","",IF(E9211="SGD",1,IF(E9211="USD",Settings!$B$22,IF(E9211="HKD",Settings!$B$23,1))))</f>
      </c>
      <c r="O9211">
        <f>IF(OR(B9211="",C9211="",E9211=""),0,(IF(A9211=-1,H9211,0)-IF(OR(A9211=1,A9211=0),H9211,0)+IF(A9211=2,H9211,0))*IF(E9211="SGD",1,IF(E9211="USD",Settings!$B$22,IF(E9211="HKD",Settings!$B$23,1))))</f>
        <v>0</v>
      </c>
      <c r="P9211">
        <f>IF(OR(B9211="",C9211="",E9211=""),0,IF(A9211=2,H9211*IF(E9211="SGD",1,IF(E9211="USD",Settings!$B$22,IF(E9211="HKD",Settings!$B$23,1))),0))</f>
        <v>0</v>
      </c>
      <c r="Q9211" s="312">
        <f>IF(OR(J9211="",G9211=""),"",G9211+ROW()/1000000)</f>
      </c>
      <c r="R9211" s="247">
        <f>IF(Q9211="","",SUMIFS(Txn[Signed Units],Txn[Key],J9211,Txn[Transaction Order],"&lt;="&amp;Q9211))</f>
      </c>
    </row>
    <row r="9212" spans="10:18" ht="15" customHeight="1" x14ac:dyDescent="0.15">
      <c r="J9212" s="246">
        <f>IF(OR(B9212="",C9212="",E9212=""),"",B9212&amp;":"&amp;C9212&amp;":"&amp;E9212)</f>
      </c>
      <c r="K9212" s="247">
        <f>IF(A9212="","",A9212*D9212)</f>
      </c>
      <c r="L9212" s="246">
        <f>IF(A9212="","",IF(OR(A9212=1,A9212=0),H9212,0))</f>
      </c>
      <c r="M9212" s="246">
        <f>IF(A9212="","",IF(A9212=-1,H9212,0))</f>
      </c>
      <c r="N9212">
        <f>IF(J9212="","",IF(E9212="SGD",1,IF(E9212="USD",Settings!$B$22,IF(E9212="HKD",Settings!$B$23,1))))</f>
      </c>
      <c r="O9212">
        <f>IF(OR(B9212="",C9212="",E9212=""),0,(IF(A9212=-1,H9212,0)-IF(OR(A9212=1,A9212=0),H9212,0)+IF(A9212=2,H9212,0))*IF(E9212="SGD",1,IF(E9212="USD",Settings!$B$22,IF(E9212="HKD",Settings!$B$23,1))))</f>
        <v>0</v>
      </c>
      <c r="P9212">
        <f>IF(OR(B9212="",C9212="",E9212=""),0,IF(A9212=2,H9212*IF(E9212="SGD",1,IF(E9212="USD",Settings!$B$22,IF(E9212="HKD",Settings!$B$23,1))),0))</f>
        <v>0</v>
      </c>
      <c r="Q9212" s="312">
        <f>IF(OR(J9212="",G9212=""),"",G9212+ROW()/1000000)</f>
      </c>
      <c r="R9212" s="247">
        <f>IF(Q9212="","",SUMIFS(Txn[Signed Units],Txn[Key],J9212,Txn[Transaction Order],"&lt;="&amp;Q9212))</f>
      </c>
    </row>
    <row r="9213" spans="10:18" ht="15" customHeight="1" x14ac:dyDescent="0.15">
      <c r="J9213" s="246">
        <f>IF(OR(B9213="",C9213="",E9213=""),"",B9213&amp;":"&amp;C9213&amp;":"&amp;E9213)</f>
      </c>
      <c r="K9213" s="247">
        <f>IF(A9213="","",A9213*D9213)</f>
      </c>
      <c r="L9213" s="246">
        <f>IF(A9213="","",IF(OR(A9213=1,A9213=0),H9213,0))</f>
      </c>
      <c r="M9213" s="246">
        <f>IF(A9213="","",IF(A9213=-1,H9213,0))</f>
      </c>
      <c r="N9213">
        <f>IF(J9213="","",IF(E9213="SGD",1,IF(E9213="USD",Settings!$B$22,IF(E9213="HKD",Settings!$B$23,1))))</f>
      </c>
      <c r="O9213">
        <f>IF(OR(B9213="",C9213="",E9213=""),0,(IF(A9213=-1,H9213,0)-IF(OR(A9213=1,A9213=0),H9213,0)+IF(A9213=2,H9213,0))*IF(E9213="SGD",1,IF(E9213="USD",Settings!$B$22,IF(E9213="HKD",Settings!$B$23,1))))</f>
        <v>0</v>
      </c>
      <c r="P9213">
        <f>IF(OR(B9213="",C9213="",E9213=""),0,IF(A9213=2,H9213*IF(E9213="SGD",1,IF(E9213="USD",Settings!$B$22,IF(E9213="HKD",Settings!$B$23,1))),0))</f>
        <v>0</v>
      </c>
      <c r="Q9213" s="312">
        <f>IF(OR(J9213="",G9213=""),"",G9213+ROW()/1000000)</f>
      </c>
      <c r="R9213" s="247">
        <f>IF(Q9213="","",SUMIFS(Txn[Signed Units],Txn[Key],J9213,Txn[Transaction Order],"&lt;="&amp;Q9213))</f>
      </c>
    </row>
    <row r="9214" spans="10:18" ht="15" customHeight="1" x14ac:dyDescent="0.15">
      <c r="J9214" s="246">
        <f>IF(OR(B9214="",C9214="",E9214=""),"",B9214&amp;":"&amp;C9214&amp;":"&amp;E9214)</f>
      </c>
      <c r="K9214" s="247">
        <f>IF(A9214="","",A9214*D9214)</f>
      </c>
      <c r="L9214" s="246">
        <f>IF(A9214="","",IF(OR(A9214=1,A9214=0),H9214,0))</f>
      </c>
      <c r="M9214" s="246">
        <f>IF(A9214="","",IF(A9214=-1,H9214,0))</f>
      </c>
      <c r="N9214">
        <f>IF(J9214="","",IF(E9214="SGD",1,IF(E9214="USD",Settings!$B$22,IF(E9214="HKD",Settings!$B$23,1))))</f>
      </c>
      <c r="O9214">
        <f>IF(OR(B9214="",C9214="",E9214=""),0,(IF(A9214=-1,H9214,0)-IF(OR(A9214=1,A9214=0),H9214,0)+IF(A9214=2,H9214,0))*IF(E9214="SGD",1,IF(E9214="USD",Settings!$B$22,IF(E9214="HKD",Settings!$B$23,1))))</f>
        <v>0</v>
      </c>
      <c r="P9214">
        <f>IF(OR(B9214="",C9214="",E9214=""),0,IF(A9214=2,H9214*IF(E9214="SGD",1,IF(E9214="USD",Settings!$B$22,IF(E9214="HKD",Settings!$B$23,1))),0))</f>
        <v>0</v>
      </c>
      <c r="Q9214" s="312">
        <f>IF(OR(J9214="",G9214=""),"",G9214+ROW()/1000000)</f>
      </c>
      <c r="R9214" s="247">
        <f>IF(Q9214="","",SUMIFS(Txn[Signed Units],Txn[Key],J9214,Txn[Transaction Order],"&lt;="&amp;Q9214))</f>
      </c>
    </row>
    <row r="9215" spans="10:18" ht="15" customHeight="1" x14ac:dyDescent="0.15">
      <c r="J9215" s="246">
        <f>IF(OR(B9215="",C9215="",E9215=""),"",B9215&amp;":"&amp;C9215&amp;":"&amp;E9215)</f>
      </c>
      <c r="K9215" s="247">
        <f>IF(A9215="","",A9215*D9215)</f>
      </c>
      <c r="L9215" s="246">
        <f>IF(A9215="","",IF(OR(A9215=1,A9215=0),H9215,0))</f>
      </c>
      <c r="M9215" s="246">
        <f>IF(A9215="","",IF(A9215=-1,H9215,0))</f>
      </c>
      <c r="N9215">
        <f>IF(J9215="","",IF(E9215="SGD",1,IF(E9215="USD",Settings!$B$22,IF(E9215="HKD",Settings!$B$23,1))))</f>
      </c>
      <c r="O9215">
        <f>IF(OR(B9215="",C9215="",E9215=""),0,(IF(A9215=-1,H9215,0)-IF(OR(A9215=1,A9215=0),H9215,0)+IF(A9215=2,H9215,0))*IF(E9215="SGD",1,IF(E9215="USD",Settings!$B$22,IF(E9215="HKD",Settings!$B$23,1))))</f>
        <v>0</v>
      </c>
      <c r="P9215">
        <f>IF(OR(B9215="",C9215="",E9215=""),0,IF(A9215=2,H9215*IF(E9215="SGD",1,IF(E9215="USD",Settings!$B$22,IF(E9215="HKD",Settings!$B$23,1))),0))</f>
        <v>0</v>
      </c>
      <c r="Q9215" s="312">
        <f>IF(OR(J9215="",G9215=""),"",G9215+ROW()/1000000)</f>
      </c>
      <c r="R9215" s="247">
        <f>IF(Q9215="","",SUMIFS(Txn[Signed Units],Txn[Key],J9215,Txn[Transaction Order],"&lt;="&amp;Q9215))</f>
      </c>
    </row>
    <row r="9216" spans="10:18" ht="15" customHeight="1" x14ac:dyDescent="0.15">
      <c r="J9216" s="246">
        <f>IF(OR(B9216="",C9216="",E9216=""),"",B9216&amp;":"&amp;C9216&amp;":"&amp;E9216)</f>
      </c>
      <c r="K9216" s="247">
        <f>IF(A9216="","",A9216*D9216)</f>
      </c>
      <c r="L9216" s="246">
        <f>IF(A9216="","",IF(OR(A9216=1,A9216=0),H9216,0))</f>
      </c>
      <c r="M9216" s="246">
        <f>IF(A9216="","",IF(A9216=-1,H9216,0))</f>
      </c>
      <c r="N9216">
        <f>IF(J9216="","",IF(E9216="SGD",1,IF(E9216="USD",Settings!$B$22,IF(E9216="HKD",Settings!$B$23,1))))</f>
      </c>
      <c r="O9216">
        <f>IF(OR(B9216="",C9216="",E9216=""),0,(IF(A9216=-1,H9216,0)-IF(OR(A9216=1,A9216=0),H9216,0)+IF(A9216=2,H9216,0))*IF(E9216="SGD",1,IF(E9216="USD",Settings!$B$22,IF(E9216="HKD",Settings!$B$23,1))))</f>
        <v>0</v>
      </c>
      <c r="P9216">
        <f>IF(OR(B9216="",C9216="",E9216=""),0,IF(A9216=2,H9216*IF(E9216="SGD",1,IF(E9216="USD",Settings!$B$22,IF(E9216="HKD",Settings!$B$23,1))),0))</f>
        <v>0</v>
      </c>
      <c r="Q9216" s="312">
        <f>IF(OR(J9216="",G9216=""),"",G9216+ROW()/1000000)</f>
      </c>
      <c r="R9216" s="247">
        <f>IF(Q9216="","",SUMIFS(Txn[Signed Units],Txn[Key],J9216,Txn[Transaction Order],"&lt;="&amp;Q9216))</f>
      </c>
    </row>
    <row r="9217" spans="10:18" ht="15" customHeight="1" x14ac:dyDescent="0.15">
      <c r="J9217" s="246">
        <f>IF(OR(B9217="",C9217="",E9217=""),"",B9217&amp;":"&amp;C9217&amp;":"&amp;E9217)</f>
      </c>
      <c r="K9217" s="247">
        <f>IF(A9217="","",A9217*D9217)</f>
      </c>
      <c r="L9217" s="246">
        <f>IF(A9217="","",IF(OR(A9217=1,A9217=0),H9217,0))</f>
      </c>
      <c r="M9217" s="246">
        <f>IF(A9217="","",IF(A9217=-1,H9217,0))</f>
      </c>
      <c r="N9217">
        <f>IF(J9217="","",IF(E9217="SGD",1,IF(E9217="USD",Settings!$B$22,IF(E9217="HKD",Settings!$B$23,1))))</f>
      </c>
      <c r="O9217">
        <f>IF(OR(B9217="",C9217="",E9217=""),0,(IF(A9217=-1,H9217,0)-IF(OR(A9217=1,A9217=0),H9217,0)+IF(A9217=2,H9217,0))*IF(E9217="SGD",1,IF(E9217="USD",Settings!$B$22,IF(E9217="HKD",Settings!$B$23,1))))</f>
        <v>0</v>
      </c>
      <c r="P9217">
        <f>IF(OR(B9217="",C9217="",E9217=""),0,IF(A9217=2,H9217*IF(E9217="SGD",1,IF(E9217="USD",Settings!$B$22,IF(E9217="HKD",Settings!$B$23,1))),0))</f>
        <v>0</v>
      </c>
      <c r="Q9217" s="312">
        <f>IF(OR(J9217="",G9217=""),"",G9217+ROW()/1000000)</f>
      </c>
      <c r="R9217" s="247">
        <f>IF(Q9217="","",SUMIFS(Txn[Signed Units],Txn[Key],J9217,Txn[Transaction Order],"&lt;="&amp;Q9217))</f>
      </c>
    </row>
    <row r="9218" spans="10:18" ht="15" customHeight="1" x14ac:dyDescent="0.15">
      <c r="J9218" s="246">
        <f>IF(OR(B9218="",C9218="",E9218=""),"",B9218&amp;":"&amp;C9218&amp;":"&amp;E9218)</f>
      </c>
      <c r="K9218" s="247">
        <f>IF(A9218="","",A9218*D9218)</f>
      </c>
      <c r="L9218" s="246">
        <f>IF(A9218="","",IF(OR(A9218=1,A9218=0),H9218,0))</f>
      </c>
      <c r="M9218" s="246">
        <f>IF(A9218="","",IF(A9218=-1,H9218,0))</f>
      </c>
      <c r="N9218">
        <f>IF(J9218="","",IF(E9218="SGD",1,IF(E9218="USD",Settings!$B$22,IF(E9218="HKD",Settings!$B$23,1))))</f>
      </c>
      <c r="O9218">
        <f>IF(OR(B9218="",C9218="",E9218=""),0,(IF(A9218=-1,H9218,0)-IF(OR(A9218=1,A9218=0),H9218,0)+IF(A9218=2,H9218,0))*IF(E9218="SGD",1,IF(E9218="USD",Settings!$B$22,IF(E9218="HKD",Settings!$B$23,1))))</f>
        <v>0</v>
      </c>
      <c r="P9218">
        <f>IF(OR(B9218="",C9218="",E9218=""),0,IF(A9218=2,H9218*IF(E9218="SGD",1,IF(E9218="USD",Settings!$B$22,IF(E9218="HKD",Settings!$B$23,1))),0))</f>
        <v>0</v>
      </c>
      <c r="Q9218" s="312">
        <f>IF(OR(J9218="",G9218=""),"",G9218+ROW()/1000000)</f>
      </c>
      <c r="R9218" s="247">
        <f>IF(Q9218="","",SUMIFS(Txn[Signed Units],Txn[Key],J9218,Txn[Transaction Order],"&lt;="&amp;Q9218))</f>
      </c>
    </row>
    <row r="9219" spans="10:18" ht="15" customHeight="1" x14ac:dyDescent="0.15">
      <c r="J9219" s="246">
        <f>IF(OR(B9219="",C9219="",E9219=""),"",B9219&amp;":"&amp;C9219&amp;":"&amp;E9219)</f>
      </c>
      <c r="K9219" s="247">
        <f>IF(A9219="","",A9219*D9219)</f>
      </c>
      <c r="L9219" s="246">
        <f>IF(A9219="","",IF(OR(A9219=1,A9219=0),H9219,0))</f>
      </c>
      <c r="M9219" s="246">
        <f>IF(A9219="","",IF(A9219=-1,H9219,0))</f>
      </c>
      <c r="N9219">
        <f>IF(J9219="","",IF(E9219="SGD",1,IF(E9219="USD",Settings!$B$22,IF(E9219="HKD",Settings!$B$23,1))))</f>
      </c>
      <c r="O9219">
        <f>IF(OR(B9219="",C9219="",E9219=""),0,(IF(A9219=-1,H9219,0)-IF(OR(A9219=1,A9219=0),H9219,0)+IF(A9219=2,H9219,0))*IF(E9219="SGD",1,IF(E9219="USD",Settings!$B$22,IF(E9219="HKD",Settings!$B$23,1))))</f>
        <v>0</v>
      </c>
      <c r="P9219">
        <f>IF(OR(B9219="",C9219="",E9219=""),0,IF(A9219=2,H9219*IF(E9219="SGD",1,IF(E9219="USD",Settings!$B$22,IF(E9219="HKD",Settings!$B$23,1))),0))</f>
        <v>0</v>
      </c>
      <c r="Q9219" s="312">
        <f>IF(OR(J9219="",G9219=""),"",G9219+ROW()/1000000)</f>
      </c>
      <c r="R9219" s="247">
        <f>IF(Q9219="","",SUMIFS(Txn[Signed Units],Txn[Key],J9219,Txn[Transaction Order],"&lt;="&amp;Q9219))</f>
      </c>
    </row>
    <row r="9220" spans="10:18" ht="15" customHeight="1" x14ac:dyDescent="0.15">
      <c r="J9220" s="246">
        <f>IF(OR(B9220="",C9220="",E9220=""),"",B9220&amp;":"&amp;C9220&amp;":"&amp;E9220)</f>
      </c>
      <c r="K9220" s="247">
        <f>IF(A9220="","",A9220*D9220)</f>
      </c>
      <c r="L9220" s="246">
        <f>IF(A9220="","",IF(OR(A9220=1,A9220=0),H9220,0))</f>
      </c>
      <c r="M9220" s="246">
        <f>IF(A9220="","",IF(A9220=-1,H9220,0))</f>
      </c>
      <c r="N9220">
        <f>IF(J9220="","",IF(E9220="SGD",1,IF(E9220="USD",Settings!$B$22,IF(E9220="HKD",Settings!$B$23,1))))</f>
      </c>
      <c r="O9220">
        <f>IF(OR(B9220="",C9220="",E9220=""),0,(IF(A9220=-1,H9220,0)-IF(OR(A9220=1,A9220=0),H9220,0)+IF(A9220=2,H9220,0))*IF(E9220="SGD",1,IF(E9220="USD",Settings!$B$22,IF(E9220="HKD",Settings!$B$23,1))))</f>
        <v>0</v>
      </c>
      <c r="P9220">
        <f>IF(OR(B9220="",C9220="",E9220=""),0,IF(A9220=2,H9220*IF(E9220="SGD",1,IF(E9220="USD",Settings!$B$22,IF(E9220="HKD",Settings!$B$23,1))),0))</f>
        <v>0</v>
      </c>
      <c r="Q9220" s="312">
        <f>IF(OR(J9220="",G9220=""),"",G9220+ROW()/1000000)</f>
      </c>
      <c r="R9220" s="247">
        <f>IF(Q9220="","",SUMIFS(Txn[Signed Units],Txn[Key],J9220,Txn[Transaction Order],"&lt;="&amp;Q9220))</f>
      </c>
    </row>
    <row r="9221" spans="10:18" ht="15" customHeight="1" x14ac:dyDescent="0.15">
      <c r="J9221" s="246">
        <f>IF(OR(B9221="",C9221="",E9221=""),"",B9221&amp;":"&amp;C9221&amp;":"&amp;E9221)</f>
      </c>
      <c r="K9221" s="247">
        <f>IF(A9221="","",A9221*D9221)</f>
      </c>
      <c r="L9221" s="246">
        <f>IF(A9221="","",IF(OR(A9221=1,A9221=0),H9221,0))</f>
      </c>
      <c r="M9221" s="246">
        <f>IF(A9221="","",IF(A9221=-1,H9221,0))</f>
      </c>
      <c r="N9221">
        <f>IF(J9221="","",IF(E9221="SGD",1,IF(E9221="USD",Settings!$B$22,IF(E9221="HKD",Settings!$B$23,1))))</f>
      </c>
      <c r="O9221">
        <f>IF(OR(B9221="",C9221="",E9221=""),0,(IF(A9221=-1,H9221,0)-IF(OR(A9221=1,A9221=0),H9221,0)+IF(A9221=2,H9221,0))*IF(E9221="SGD",1,IF(E9221="USD",Settings!$B$22,IF(E9221="HKD",Settings!$B$23,1))))</f>
        <v>0</v>
      </c>
      <c r="P9221">
        <f>IF(OR(B9221="",C9221="",E9221=""),0,IF(A9221=2,H9221*IF(E9221="SGD",1,IF(E9221="USD",Settings!$B$22,IF(E9221="HKD",Settings!$B$23,1))),0))</f>
        <v>0</v>
      </c>
      <c r="Q9221" s="312">
        <f>IF(OR(J9221="",G9221=""),"",G9221+ROW()/1000000)</f>
      </c>
      <c r="R9221" s="247">
        <f>IF(Q9221="","",SUMIFS(Txn[Signed Units],Txn[Key],J9221,Txn[Transaction Order],"&lt;="&amp;Q9221))</f>
      </c>
    </row>
    <row r="9222" spans="10:18" ht="15" customHeight="1" x14ac:dyDescent="0.15">
      <c r="J9222" s="246">
        <f>IF(OR(B9222="",C9222="",E9222=""),"",B9222&amp;":"&amp;C9222&amp;":"&amp;E9222)</f>
      </c>
      <c r="K9222" s="247">
        <f>IF(A9222="","",A9222*D9222)</f>
      </c>
      <c r="L9222" s="246">
        <f>IF(A9222="","",IF(OR(A9222=1,A9222=0),H9222,0))</f>
      </c>
      <c r="M9222" s="246">
        <f>IF(A9222="","",IF(A9222=-1,H9222,0))</f>
      </c>
      <c r="N9222">
        <f>IF(J9222="","",IF(E9222="SGD",1,IF(E9222="USD",Settings!$B$22,IF(E9222="HKD",Settings!$B$23,1))))</f>
      </c>
      <c r="O9222">
        <f>IF(OR(B9222="",C9222="",E9222=""),0,(IF(A9222=-1,H9222,0)-IF(OR(A9222=1,A9222=0),H9222,0)+IF(A9222=2,H9222,0))*IF(E9222="SGD",1,IF(E9222="USD",Settings!$B$22,IF(E9222="HKD",Settings!$B$23,1))))</f>
        <v>0</v>
      </c>
      <c r="P9222">
        <f>IF(OR(B9222="",C9222="",E9222=""),0,IF(A9222=2,H9222*IF(E9222="SGD",1,IF(E9222="USD",Settings!$B$22,IF(E9222="HKD",Settings!$B$23,1))),0))</f>
        <v>0</v>
      </c>
      <c r="Q9222" s="312">
        <f>IF(OR(J9222="",G9222=""),"",G9222+ROW()/1000000)</f>
      </c>
      <c r="R9222" s="247">
        <f>IF(Q9222="","",SUMIFS(Txn[Signed Units],Txn[Key],J9222,Txn[Transaction Order],"&lt;="&amp;Q9222))</f>
      </c>
    </row>
    <row r="9223" spans="10:18" ht="15" customHeight="1" x14ac:dyDescent="0.15">
      <c r="J9223" s="246">
        <f>IF(OR(B9223="",C9223="",E9223=""),"",B9223&amp;":"&amp;C9223&amp;":"&amp;E9223)</f>
      </c>
      <c r="K9223" s="247">
        <f>IF(A9223="","",A9223*D9223)</f>
      </c>
      <c r="L9223" s="246">
        <f>IF(A9223="","",IF(OR(A9223=1,A9223=0),H9223,0))</f>
      </c>
      <c r="M9223" s="246">
        <f>IF(A9223="","",IF(A9223=-1,H9223,0))</f>
      </c>
      <c r="N9223">
        <f>IF(J9223="","",IF(E9223="SGD",1,IF(E9223="USD",Settings!$B$22,IF(E9223="HKD",Settings!$B$23,1))))</f>
      </c>
      <c r="O9223">
        <f>IF(OR(B9223="",C9223="",E9223=""),0,(IF(A9223=-1,H9223,0)-IF(OR(A9223=1,A9223=0),H9223,0)+IF(A9223=2,H9223,0))*IF(E9223="SGD",1,IF(E9223="USD",Settings!$B$22,IF(E9223="HKD",Settings!$B$23,1))))</f>
        <v>0</v>
      </c>
      <c r="P9223">
        <f>IF(OR(B9223="",C9223="",E9223=""),0,IF(A9223=2,H9223*IF(E9223="SGD",1,IF(E9223="USD",Settings!$B$22,IF(E9223="HKD",Settings!$B$23,1))),0))</f>
        <v>0</v>
      </c>
      <c r="Q9223" s="312">
        <f>IF(OR(J9223="",G9223=""),"",G9223+ROW()/1000000)</f>
      </c>
      <c r="R9223" s="247">
        <f>IF(Q9223="","",SUMIFS(Txn[Signed Units],Txn[Key],J9223,Txn[Transaction Order],"&lt;="&amp;Q9223))</f>
      </c>
    </row>
    <row r="9224" spans="10:18" ht="15" customHeight="1" x14ac:dyDescent="0.15">
      <c r="J9224" s="246">
        <f>IF(OR(B9224="",C9224="",E9224=""),"",B9224&amp;":"&amp;C9224&amp;":"&amp;E9224)</f>
      </c>
      <c r="K9224" s="247">
        <f>IF(A9224="","",A9224*D9224)</f>
      </c>
      <c r="L9224" s="246">
        <f>IF(A9224="","",IF(OR(A9224=1,A9224=0),H9224,0))</f>
      </c>
      <c r="M9224" s="246">
        <f>IF(A9224="","",IF(A9224=-1,H9224,0))</f>
      </c>
      <c r="N9224">
        <f>IF(J9224="","",IF(E9224="SGD",1,IF(E9224="USD",Settings!$B$22,IF(E9224="HKD",Settings!$B$23,1))))</f>
      </c>
      <c r="O9224">
        <f>IF(OR(B9224="",C9224="",E9224=""),0,(IF(A9224=-1,H9224,0)-IF(OR(A9224=1,A9224=0),H9224,0)+IF(A9224=2,H9224,0))*IF(E9224="SGD",1,IF(E9224="USD",Settings!$B$22,IF(E9224="HKD",Settings!$B$23,1))))</f>
        <v>0</v>
      </c>
      <c r="P9224">
        <f>IF(OR(B9224="",C9224="",E9224=""),0,IF(A9224=2,H9224*IF(E9224="SGD",1,IF(E9224="USD",Settings!$B$22,IF(E9224="HKD",Settings!$B$23,1))),0))</f>
        <v>0</v>
      </c>
      <c r="Q9224" s="312">
        <f>IF(OR(J9224="",G9224=""),"",G9224+ROW()/1000000)</f>
      </c>
      <c r="R9224" s="247">
        <f>IF(Q9224="","",SUMIFS(Txn[Signed Units],Txn[Key],J9224,Txn[Transaction Order],"&lt;="&amp;Q9224))</f>
      </c>
    </row>
    <row r="9225" spans="10:18" ht="15" customHeight="1" x14ac:dyDescent="0.15">
      <c r="J9225" s="246">
        <f>IF(OR(B9225="",C9225="",E9225=""),"",B9225&amp;":"&amp;C9225&amp;":"&amp;E9225)</f>
      </c>
      <c r="K9225" s="247">
        <f>IF(A9225="","",A9225*D9225)</f>
      </c>
      <c r="L9225" s="246">
        <f>IF(A9225="","",IF(OR(A9225=1,A9225=0),H9225,0))</f>
      </c>
      <c r="M9225" s="246">
        <f>IF(A9225="","",IF(A9225=-1,H9225,0))</f>
      </c>
      <c r="N9225">
        <f>IF(J9225="","",IF(E9225="SGD",1,IF(E9225="USD",Settings!$B$22,IF(E9225="HKD",Settings!$B$23,1))))</f>
      </c>
      <c r="O9225">
        <f>IF(OR(B9225="",C9225="",E9225=""),0,(IF(A9225=-1,H9225,0)-IF(OR(A9225=1,A9225=0),H9225,0)+IF(A9225=2,H9225,0))*IF(E9225="SGD",1,IF(E9225="USD",Settings!$B$22,IF(E9225="HKD",Settings!$B$23,1))))</f>
        <v>0</v>
      </c>
      <c r="P9225">
        <f>IF(OR(B9225="",C9225="",E9225=""),0,IF(A9225=2,H9225*IF(E9225="SGD",1,IF(E9225="USD",Settings!$B$22,IF(E9225="HKD",Settings!$B$23,1))),0))</f>
        <v>0</v>
      </c>
      <c r="Q9225" s="312">
        <f>IF(OR(J9225="",G9225=""),"",G9225+ROW()/1000000)</f>
      </c>
      <c r="R9225" s="247">
        <f>IF(Q9225="","",SUMIFS(Txn[Signed Units],Txn[Key],J9225,Txn[Transaction Order],"&lt;="&amp;Q9225))</f>
      </c>
    </row>
    <row r="9226" spans="10:18" ht="15" customHeight="1" x14ac:dyDescent="0.15">
      <c r="J9226" s="246">
        <f>IF(OR(B9226="",C9226="",E9226=""),"",B9226&amp;":"&amp;C9226&amp;":"&amp;E9226)</f>
      </c>
      <c r="K9226" s="247">
        <f>IF(A9226="","",A9226*D9226)</f>
      </c>
      <c r="L9226" s="246">
        <f>IF(A9226="","",IF(OR(A9226=1,A9226=0),H9226,0))</f>
      </c>
      <c r="M9226" s="246">
        <f>IF(A9226="","",IF(A9226=-1,H9226,0))</f>
      </c>
      <c r="N9226">
        <f>IF(J9226="","",IF(E9226="SGD",1,IF(E9226="USD",Settings!$B$22,IF(E9226="HKD",Settings!$B$23,1))))</f>
      </c>
      <c r="O9226">
        <f>IF(OR(B9226="",C9226="",E9226=""),0,(IF(A9226=-1,H9226,0)-IF(OR(A9226=1,A9226=0),H9226,0)+IF(A9226=2,H9226,0))*IF(E9226="SGD",1,IF(E9226="USD",Settings!$B$22,IF(E9226="HKD",Settings!$B$23,1))))</f>
        <v>0</v>
      </c>
      <c r="P9226">
        <f>IF(OR(B9226="",C9226="",E9226=""),0,IF(A9226=2,H9226*IF(E9226="SGD",1,IF(E9226="USD",Settings!$B$22,IF(E9226="HKD",Settings!$B$23,1))),0))</f>
        <v>0</v>
      </c>
      <c r="Q9226" s="312">
        <f>IF(OR(J9226="",G9226=""),"",G9226+ROW()/1000000)</f>
      </c>
      <c r="R9226" s="247">
        <f>IF(Q9226="","",SUMIFS(Txn[Signed Units],Txn[Key],J9226,Txn[Transaction Order],"&lt;="&amp;Q9226))</f>
      </c>
    </row>
    <row r="9227" spans="10:18" ht="15" customHeight="1" x14ac:dyDescent="0.15">
      <c r="J9227" s="246">
        <f>IF(OR(B9227="",C9227="",E9227=""),"",B9227&amp;":"&amp;C9227&amp;":"&amp;E9227)</f>
      </c>
      <c r="K9227" s="247">
        <f>IF(A9227="","",A9227*D9227)</f>
      </c>
      <c r="L9227" s="246">
        <f>IF(A9227="","",IF(OR(A9227=1,A9227=0),H9227,0))</f>
      </c>
      <c r="M9227" s="246">
        <f>IF(A9227="","",IF(A9227=-1,H9227,0))</f>
      </c>
      <c r="N9227">
        <f>IF(J9227="","",IF(E9227="SGD",1,IF(E9227="USD",Settings!$B$22,IF(E9227="HKD",Settings!$B$23,1))))</f>
      </c>
      <c r="O9227">
        <f>IF(OR(B9227="",C9227="",E9227=""),0,(IF(A9227=-1,H9227,0)-IF(OR(A9227=1,A9227=0),H9227,0)+IF(A9227=2,H9227,0))*IF(E9227="SGD",1,IF(E9227="USD",Settings!$B$22,IF(E9227="HKD",Settings!$B$23,1))))</f>
        <v>0</v>
      </c>
      <c r="P9227">
        <f>IF(OR(B9227="",C9227="",E9227=""),0,IF(A9227=2,H9227*IF(E9227="SGD",1,IF(E9227="USD",Settings!$B$22,IF(E9227="HKD",Settings!$B$23,1))),0))</f>
        <v>0</v>
      </c>
      <c r="Q9227" s="312">
        <f>IF(OR(J9227="",G9227=""),"",G9227+ROW()/1000000)</f>
      </c>
      <c r="R9227" s="247">
        <f>IF(Q9227="","",SUMIFS(Txn[Signed Units],Txn[Key],J9227,Txn[Transaction Order],"&lt;="&amp;Q9227))</f>
      </c>
    </row>
    <row r="9228" spans="10:18" ht="15" customHeight="1" x14ac:dyDescent="0.15">
      <c r="J9228" s="246">
        <f>IF(OR(B9228="",C9228="",E9228=""),"",B9228&amp;":"&amp;C9228&amp;":"&amp;E9228)</f>
      </c>
      <c r="K9228" s="247">
        <f>IF(A9228="","",A9228*D9228)</f>
      </c>
      <c r="L9228" s="246">
        <f>IF(A9228="","",IF(OR(A9228=1,A9228=0),H9228,0))</f>
      </c>
      <c r="M9228" s="246">
        <f>IF(A9228="","",IF(A9228=-1,H9228,0))</f>
      </c>
      <c r="N9228">
        <f>IF(J9228="","",IF(E9228="SGD",1,IF(E9228="USD",Settings!$B$22,IF(E9228="HKD",Settings!$B$23,1))))</f>
      </c>
      <c r="O9228">
        <f>IF(OR(B9228="",C9228="",E9228=""),0,(IF(A9228=-1,H9228,0)-IF(OR(A9228=1,A9228=0),H9228,0)+IF(A9228=2,H9228,0))*IF(E9228="SGD",1,IF(E9228="USD",Settings!$B$22,IF(E9228="HKD",Settings!$B$23,1))))</f>
        <v>0</v>
      </c>
      <c r="P9228">
        <f>IF(OR(B9228="",C9228="",E9228=""),0,IF(A9228=2,H9228*IF(E9228="SGD",1,IF(E9228="USD",Settings!$B$22,IF(E9228="HKD",Settings!$B$23,1))),0))</f>
        <v>0</v>
      </c>
      <c r="Q9228" s="312">
        <f>IF(OR(J9228="",G9228=""),"",G9228+ROW()/1000000)</f>
      </c>
      <c r="R9228" s="247">
        <f>IF(Q9228="","",SUMIFS(Txn[Signed Units],Txn[Key],J9228,Txn[Transaction Order],"&lt;="&amp;Q9228))</f>
      </c>
    </row>
    <row r="9229" spans="10:18" ht="15" customHeight="1" x14ac:dyDescent="0.15">
      <c r="J9229" s="246">
        <f>IF(OR(B9229="",C9229="",E9229=""),"",B9229&amp;":"&amp;C9229&amp;":"&amp;E9229)</f>
      </c>
      <c r="K9229" s="247">
        <f>IF(A9229="","",A9229*D9229)</f>
      </c>
      <c r="L9229" s="246">
        <f>IF(A9229="","",IF(OR(A9229=1,A9229=0),H9229,0))</f>
      </c>
      <c r="M9229" s="246">
        <f>IF(A9229="","",IF(A9229=-1,H9229,0))</f>
      </c>
      <c r="N9229">
        <f>IF(J9229="","",IF(E9229="SGD",1,IF(E9229="USD",Settings!$B$22,IF(E9229="HKD",Settings!$B$23,1))))</f>
      </c>
      <c r="O9229">
        <f>IF(OR(B9229="",C9229="",E9229=""),0,(IF(A9229=-1,H9229,0)-IF(OR(A9229=1,A9229=0),H9229,0)+IF(A9229=2,H9229,0))*IF(E9229="SGD",1,IF(E9229="USD",Settings!$B$22,IF(E9229="HKD",Settings!$B$23,1))))</f>
        <v>0</v>
      </c>
      <c r="P9229">
        <f>IF(OR(B9229="",C9229="",E9229=""),0,IF(A9229=2,H9229*IF(E9229="SGD",1,IF(E9229="USD",Settings!$B$22,IF(E9229="HKD",Settings!$B$23,1))),0))</f>
        <v>0</v>
      </c>
      <c r="Q9229" s="312">
        <f>IF(OR(J9229="",G9229=""),"",G9229+ROW()/1000000)</f>
      </c>
      <c r="R9229" s="247">
        <f>IF(Q9229="","",SUMIFS(Txn[Signed Units],Txn[Key],J9229,Txn[Transaction Order],"&lt;="&amp;Q9229))</f>
      </c>
    </row>
    <row r="9230" spans="10:18" ht="15" customHeight="1" x14ac:dyDescent="0.15">
      <c r="J9230" s="246">
        <f>IF(OR(B9230="",C9230="",E9230=""),"",B9230&amp;":"&amp;C9230&amp;":"&amp;E9230)</f>
      </c>
      <c r="K9230" s="247">
        <f>IF(A9230="","",A9230*D9230)</f>
      </c>
      <c r="L9230" s="246">
        <f>IF(A9230="","",IF(OR(A9230=1,A9230=0),H9230,0))</f>
      </c>
      <c r="M9230" s="246">
        <f>IF(A9230="","",IF(A9230=-1,H9230,0))</f>
      </c>
      <c r="N9230">
        <f>IF(J9230="","",IF(E9230="SGD",1,IF(E9230="USD",Settings!$B$22,IF(E9230="HKD",Settings!$B$23,1))))</f>
      </c>
      <c r="O9230">
        <f>IF(OR(B9230="",C9230="",E9230=""),0,(IF(A9230=-1,H9230,0)-IF(OR(A9230=1,A9230=0),H9230,0)+IF(A9230=2,H9230,0))*IF(E9230="SGD",1,IF(E9230="USD",Settings!$B$22,IF(E9230="HKD",Settings!$B$23,1))))</f>
        <v>0</v>
      </c>
      <c r="P9230">
        <f>IF(OR(B9230="",C9230="",E9230=""),0,IF(A9230=2,H9230*IF(E9230="SGD",1,IF(E9230="USD",Settings!$B$22,IF(E9230="HKD",Settings!$B$23,1))),0))</f>
        <v>0</v>
      </c>
      <c r="Q9230" s="312">
        <f>IF(OR(J9230="",G9230=""),"",G9230+ROW()/1000000)</f>
      </c>
      <c r="R9230" s="247">
        <f>IF(Q9230="","",SUMIFS(Txn[Signed Units],Txn[Key],J9230,Txn[Transaction Order],"&lt;="&amp;Q9230))</f>
      </c>
    </row>
    <row r="9231" spans="10:18" ht="15" customHeight="1" x14ac:dyDescent="0.15">
      <c r="J9231" s="246">
        <f>IF(OR(B9231="",C9231="",E9231=""),"",B9231&amp;":"&amp;C9231&amp;":"&amp;E9231)</f>
      </c>
      <c r="K9231" s="247">
        <f>IF(A9231="","",A9231*D9231)</f>
      </c>
      <c r="L9231" s="246">
        <f>IF(A9231="","",IF(OR(A9231=1,A9231=0),H9231,0))</f>
      </c>
      <c r="M9231" s="246">
        <f>IF(A9231="","",IF(A9231=-1,H9231,0))</f>
      </c>
      <c r="N9231">
        <f>IF(J9231="","",IF(E9231="SGD",1,IF(E9231="USD",Settings!$B$22,IF(E9231="HKD",Settings!$B$23,1))))</f>
      </c>
      <c r="O9231">
        <f>IF(OR(B9231="",C9231="",E9231=""),0,(IF(A9231=-1,H9231,0)-IF(OR(A9231=1,A9231=0),H9231,0)+IF(A9231=2,H9231,0))*IF(E9231="SGD",1,IF(E9231="USD",Settings!$B$22,IF(E9231="HKD",Settings!$B$23,1))))</f>
        <v>0</v>
      </c>
      <c r="P9231">
        <f>IF(OR(B9231="",C9231="",E9231=""),0,IF(A9231=2,H9231*IF(E9231="SGD",1,IF(E9231="USD",Settings!$B$22,IF(E9231="HKD",Settings!$B$23,1))),0))</f>
        <v>0</v>
      </c>
      <c r="Q9231" s="312">
        <f>IF(OR(J9231="",G9231=""),"",G9231+ROW()/1000000)</f>
      </c>
      <c r="R9231" s="247">
        <f>IF(Q9231="","",SUMIFS(Txn[Signed Units],Txn[Key],J9231,Txn[Transaction Order],"&lt;="&amp;Q9231))</f>
      </c>
    </row>
    <row r="9232" spans="10:18" ht="15" customHeight="1" x14ac:dyDescent="0.15">
      <c r="J9232" s="246">
        <f>IF(OR(B9232="",C9232="",E9232=""),"",B9232&amp;":"&amp;C9232&amp;":"&amp;E9232)</f>
      </c>
      <c r="K9232" s="247">
        <f>IF(A9232="","",A9232*D9232)</f>
      </c>
      <c r="L9232" s="246">
        <f>IF(A9232="","",IF(OR(A9232=1,A9232=0),H9232,0))</f>
      </c>
      <c r="M9232" s="246">
        <f>IF(A9232="","",IF(A9232=-1,H9232,0))</f>
      </c>
      <c r="N9232">
        <f>IF(J9232="","",IF(E9232="SGD",1,IF(E9232="USD",Settings!$B$22,IF(E9232="HKD",Settings!$B$23,1))))</f>
      </c>
      <c r="O9232">
        <f>IF(OR(B9232="",C9232="",E9232=""),0,(IF(A9232=-1,H9232,0)-IF(OR(A9232=1,A9232=0),H9232,0)+IF(A9232=2,H9232,0))*IF(E9232="SGD",1,IF(E9232="USD",Settings!$B$22,IF(E9232="HKD",Settings!$B$23,1))))</f>
        <v>0</v>
      </c>
      <c r="P9232">
        <f>IF(OR(B9232="",C9232="",E9232=""),0,IF(A9232=2,H9232*IF(E9232="SGD",1,IF(E9232="USD",Settings!$B$22,IF(E9232="HKD",Settings!$B$23,1))),0))</f>
        <v>0</v>
      </c>
      <c r="Q9232" s="312">
        <f>IF(OR(J9232="",G9232=""),"",G9232+ROW()/1000000)</f>
      </c>
      <c r="R9232" s="247">
        <f>IF(Q9232="","",SUMIFS(Txn[Signed Units],Txn[Key],J9232,Txn[Transaction Order],"&lt;="&amp;Q9232))</f>
      </c>
    </row>
    <row r="9233" spans="10:18" ht="15" customHeight="1" x14ac:dyDescent="0.15">
      <c r="J9233" s="246">
        <f>IF(OR(B9233="",C9233="",E9233=""),"",B9233&amp;":"&amp;C9233&amp;":"&amp;E9233)</f>
      </c>
      <c r="K9233" s="247">
        <f>IF(A9233="","",A9233*D9233)</f>
      </c>
      <c r="L9233" s="246">
        <f>IF(A9233="","",IF(OR(A9233=1,A9233=0),H9233,0))</f>
      </c>
      <c r="M9233" s="246">
        <f>IF(A9233="","",IF(A9233=-1,H9233,0))</f>
      </c>
      <c r="N9233">
        <f>IF(J9233="","",IF(E9233="SGD",1,IF(E9233="USD",Settings!$B$22,IF(E9233="HKD",Settings!$B$23,1))))</f>
      </c>
      <c r="O9233">
        <f>IF(OR(B9233="",C9233="",E9233=""),0,(IF(A9233=-1,H9233,0)-IF(OR(A9233=1,A9233=0),H9233,0)+IF(A9233=2,H9233,0))*IF(E9233="SGD",1,IF(E9233="USD",Settings!$B$22,IF(E9233="HKD",Settings!$B$23,1))))</f>
        <v>0</v>
      </c>
      <c r="P9233">
        <f>IF(OR(B9233="",C9233="",E9233=""),0,IF(A9233=2,H9233*IF(E9233="SGD",1,IF(E9233="USD",Settings!$B$22,IF(E9233="HKD",Settings!$B$23,1))),0))</f>
        <v>0</v>
      </c>
      <c r="Q9233" s="312">
        <f>IF(OR(J9233="",G9233=""),"",G9233+ROW()/1000000)</f>
      </c>
      <c r="R9233" s="247">
        <f>IF(Q9233="","",SUMIFS(Txn[Signed Units],Txn[Key],J9233,Txn[Transaction Order],"&lt;="&amp;Q9233))</f>
      </c>
    </row>
    <row r="9234" spans="10:18" ht="15" customHeight="1" x14ac:dyDescent="0.15">
      <c r="J9234" s="246">
        <f>IF(OR(B9234="",C9234="",E9234=""),"",B9234&amp;":"&amp;C9234&amp;":"&amp;E9234)</f>
      </c>
      <c r="K9234" s="247">
        <f>IF(A9234="","",A9234*D9234)</f>
      </c>
      <c r="L9234" s="246">
        <f>IF(A9234="","",IF(OR(A9234=1,A9234=0),H9234,0))</f>
      </c>
      <c r="M9234" s="246">
        <f>IF(A9234="","",IF(A9234=-1,H9234,0))</f>
      </c>
      <c r="N9234">
        <f>IF(J9234="","",IF(E9234="SGD",1,IF(E9234="USD",Settings!$B$22,IF(E9234="HKD",Settings!$B$23,1))))</f>
      </c>
      <c r="O9234">
        <f>IF(OR(B9234="",C9234="",E9234=""),0,(IF(A9234=-1,H9234,0)-IF(OR(A9234=1,A9234=0),H9234,0)+IF(A9234=2,H9234,0))*IF(E9234="SGD",1,IF(E9234="USD",Settings!$B$22,IF(E9234="HKD",Settings!$B$23,1))))</f>
        <v>0</v>
      </c>
      <c r="P9234">
        <f>IF(OR(B9234="",C9234="",E9234=""),0,IF(A9234=2,H9234*IF(E9234="SGD",1,IF(E9234="USD",Settings!$B$22,IF(E9234="HKD",Settings!$B$23,1))),0))</f>
        <v>0</v>
      </c>
      <c r="Q9234" s="312">
        <f>IF(OR(J9234="",G9234=""),"",G9234+ROW()/1000000)</f>
      </c>
      <c r="R9234" s="247">
        <f>IF(Q9234="","",SUMIFS(Txn[Signed Units],Txn[Key],J9234,Txn[Transaction Order],"&lt;="&amp;Q9234))</f>
      </c>
    </row>
    <row r="9235" spans="10:18" ht="15" customHeight="1" x14ac:dyDescent="0.15">
      <c r="J9235" s="246">
        <f>IF(OR(B9235="",C9235="",E9235=""),"",B9235&amp;":"&amp;C9235&amp;":"&amp;E9235)</f>
      </c>
      <c r="K9235" s="247">
        <f>IF(A9235="","",A9235*D9235)</f>
      </c>
      <c r="L9235" s="246">
        <f>IF(A9235="","",IF(OR(A9235=1,A9235=0),H9235,0))</f>
      </c>
      <c r="M9235" s="246">
        <f>IF(A9235="","",IF(A9235=-1,H9235,0))</f>
      </c>
      <c r="N9235">
        <f>IF(J9235="","",IF(E9235="SGD",1,IF(E9235="USD",Settings!$B$22,IF(E9235="HKD",Settings!$B$23,1))))</f>
      </c>
      <c r="O9235">
        <f>IF(OR(B9235="",C9235="",E9235=""),0,(IF(A9235=-1,H9235,0)-IF(OR(A9235=1,A9235=0),H9235,0)+IF(A9235=2,H9235,0))*IF(E9235="SGD",1,IF(E9235="USD",Settings!$B$22,IF(E9235="HKD",Settings!$B$23,1))))</f>
        <v>0</v>
      </c>
      <c r="P9235">
        <f>IF(OR(B9235="",C9235="",E9235=""),0,IF(A9235=2,H9235*IF(E9235="SGD",1,IF(E9235="USD",Settings!$B$22,IF(E9235="HKD",Settings!$B$23,1))),0))</f>
        <v>0</v>
      </c>
      <c r="Q9235" s="312">
        <f>IF(OR(J9235="",G9235=""),"",G9235+ROW()/1000000)</f>
      </c>
      <c r="R9235" s="247">
        <f>IF(Q9235="","",SUMIFS(Txn[Signed Units],Txn[Key],J9235,Txn[Transaction Order],"&lt;="&amp;Q9235))</f>
      </c>
    </row>
    <row r="9236" spans="10:18" ht="15" customHeight="1" x14ac:dyDescent="0.15">
      <c r="J9236" s="246">
        <f>IF(OR(B9236="",C9236="",E9236=""),"",B9236&amp;":"&amp;C9236&amp;":"&amp;E9236)</f>
      </c>
      <c r="K9236" s="247">
        <f>IF(A9236="","",A9236*D9236)</f>
      </c>
      <c r="L9236" s="246">
        <f>IF(A9236="","",IF(OR(A9236=1,A9236=0),H9236,0))</f>
      </c>
      <c r="M9236" s="246">
        <f>IF(A9236="","",IF(A9236=-1,H9236,0))</f>
      </c>
      <c r="N9236">
        <f>IF(J9236="","",IF(E9236="SGD",1,IF(E9236="USD",Settings!$B$22,IF(E9236="HKD",Settings!$B$23,1))))</f>
      </c>
      <c r="O9236">
        <f>IF(OR(B9236="",C9236="",E9236=""),0,(IF(A9236=-1,H9236,0)-IF(OR(A9236=1,A9236=0),H9236,0)+IF(A9236=2,H9236,0))*IF(E9236="SGD",1,IF(E9236="USD",Settings!$B$22,IF(E9236="HKD",Settings!$B$23,1))))</f>
        <v>0</v>
      </c>
      <c r="P9236">
        <f>IF(OR(B9236="",C9236="",E9236=""),0,IF(A9236=2,H9236*IF(E9236="SGD",1,IF(E9236="USD",Settings!$B$22,IF(E9236="HKD",Settings!$B$23,1))),0))</f>
        <v>0</v>
      </c>
      <c r="Q9236" s="312">
        <f>IF(OR(J9236="",G9236=""),"",G9236+ROW()/1000000)</f>
      </c>
      <c r="R9236" s="247">
        <f>IF(Q9236="","",SUMIFS(Txn[Signed Units],Txn[Key],J9236,Txn[Transaction Order],"&lt;="&amp;Q9236))</f>
      </c>
    </row>
    <row r="9237" spans="10:18" ht="15" customHeight="1" x14ac:dyDescent="0.15">
      <c r="J9237" s="246">
        <f>IF(OR(B9237="",C9237="",E9237=""),"",B9237&amp;":"&amp;C9237&amp;":"&amp;E9237)</f>
      </c>
      <c r="K9237" s="247">
        <f>IF(A9237="","",A9237*D9237)</f>
      </c>
      <c r="L9237" s="246">
        <f>IF(A9237="","",IF(OR(A9237=1,A9237=0),H9237,0))</f>
      </c>
      <c r="M9237" s="246">
        <f>IF(A9237="","",IF(A9237=-1,H9237,0))</f>
      </c>
      <c r="N9237">
        <f>IF(J9237="","",IF(E9237="SGD",1,IF(E9237="USD",Settings!$B$22,IF(E9237="HKD",Settings!$B$23,1))))</f>
      </c>
      <c r="O9237">
        <f>IF(OR(B9237="",C9237="",E9237=""),0,(IF(A9237=-1,H9237,0)-IF(OR(A9237=1,A9237=0),H9237,0)+IF(A9237=2,H9237,0))*IF(E9237="SGD",1,IF(E9237="USD",Settings!$B$22,IF(E9237="HKD",Settings!$B$23,1))))</f>
        <v>0</v>
      </c>
      <c r="P9237">
        <f>IF(OR(B9237="",C9237="",E9237=""),0,IF(A9237=2,H9237*IF(E9237="SGD",1,IF(E9237="USD",Settings!$B$22,IF(E9237="HKD",Settings!$B$23,1))),0))</f>
        <v>0</v>
      </c>
      <c r="Q9237" s="312">
        <f>IF(OR(J9237="",G9237=""),"",G9237+ROW()/1000000)</f>
      </c>
      <c r="R9237" s="247">
        <f>IF(Q9237="","",SUMIFS(Txn[Signed Units],Txn[Key],J9237,Txn[Transaction Order],"&lt;="&amp;Q9237))</f>
      </c>
    </row>
    <row r="9238" spans="10:18" ht="15" customHeight="1" x14ac:dyDescent="0.15">
      <c r="J9238" s="246">
        <f>IF(OR(B9238="",C9238="",E9238=""),"",B9238&amp;":"&amp;C9238&amp;":"&amp;E9238)</f>
      </c>
      <c r="K9238" s="247">
        <f>IF(A9238="","",A9238*D9238)</f>
      </c>
      <c r="L9238" s="246">
        <f>IF(A9238="","",IF(OR(A9238=1,A9238=0),H9238,0))</f>
      </c>
      <c r="M9238" s="246">
        <f>IF(A9238="","",IF(A9238=-1,H9238,0))</f>
      </c>
      <c r="N9238">
        <f>IF(J9238="","",IF(E9238="SGD",1,IF(E9238="USD",Settings!$B$22,IF(E9238="HKD",Settings!$B$23,1))))</f>
      </c>
      <c r="O9238">
        <f>IF(OR(B9238="",C9238="",E9238=""),0,(IF(A9238=-1,H9238,0)-IF(OR(A9238=1,A9238=0),H9238,0)+IF(A9238=2,H9238,0))*IF(E9238="SGD",1,IF(E9238="USD",Settings!$B$22,IF(E9238="HKD",Settings!$B$23,1))))</f>
        <v>0</v>
      </c>
      <c r="P9238">
        <f>IF(OR(B9238="",C9238="",E9238=""),0,IF(A9238=2,H9238*IF(E9238="SGD",1,IF(E9238="USD",Settings!$B$22,IF(E9238="HKD",Settings!$B$23,1))),0))</f>
        <v>0</v>
      </c>
      <c r="Q9238" s="312">
        <f>IF(OR(J9238="",G9238=""),"",G9238+ROW()/1000000)</f>
      </c>
      <c r="R9238" s="247">
        <f>IF(Q9238="","",SUMIFS(Txn[Signed Units],Txn[Key],J9238,Txn[Transaction Order],"&lt;="&amp;Q9238))</f>
      </c>
    </row>
    <row r="9239" spans="10:18" ht="15" customHeight="1" x14ac:dyDescent="0.15">
      <c r="J9239" s="246">
        <f>IF(OR(B9239="",C9239="",E9239=""),"",B9239&amp;":"&amp;C9239&amp;":"&amp;E9239)</f>
      </c>
      <c r="K9239" s="247">
        <f>IF(A9239="","",A9239*D9239)</f>
      </c>
      <c r="L9239" s="246">
        <f>IF(A9239="","",IF(OR(A9239=1,A9239=0),H9239,0))</f>
      </c>
      <c r="M9239" s="246">
        <f>IF(A9239="","",IF(A9239=-1,H9239,0))</f>
      </c>
      <c r="N9239">
        <f>IF(J9239="","",IF(E9239="SGD",1,IF(E9239="USD",Settings!$B$22,IF(E9239="HKD",Settings!$B$23,1))))</f>
      </c>
      <c r="O9239">
        <f>IF(OR(B9239="",C9239="",E9239=""),0,(IF(A9239=-1,H9239,0)-IF(OR(A9239=1,A9239=0),H9239,0)+IF(A9239=2,H9239,0))*IF(E9239="SGD",1,IF(E9239="USD",Settings!$B$22,IF(E9239="HKD",Settings!$B$23,1))))</f>
        <v>0</v>
      </c>
      <c r="P9239">
        <f>IF(OR(B9239="",C9239="",E9239=""),0,IF(A9239=2,H9239*IF(E9239="SGD",1,IF(E9239="USD",Settings!$B$22,IF(E9239="HKD",Settings!$B$23,1))),0))</f>
        <v>0</v>
      </c>
      <c r="Q9239" s="312">
        <f>IF(OR(J9239="",G9239=""),"",G9239+ROW()/1000000)</f>
      </c>
      <c r="R9239" s="247">
        <f>IF(Q9239="","",SUMIFS(Txn[Signed Units],Txn[Key],J9239,Txn[Transaction Order],"&lt;="&amp;Q9239))</f>
      </c>
    </row>
    <row r="9240" spans="10:18" ht="15" customHeight="1" x14ac:dyDescent="0.15">
      <c r="J9240" s="246">
        <f>IF(OR(B9240="",C9240="",E9240=""),"",B9240&amp;":"&amp;C9240&amp;":"&amp;E9240)</f>
      </c>
      <c r="K9240" s="247">
        <f>IF(A9240="","",A9240*D9240)</f>
      </c>
      <c r="L9240" s="246">
        <f>IF(A9240="","",IF(OR(A9240=1,A9240=0),H9240,0))</f>
      </c>
      <c r="M9240" s="246">
        <f>IF(A9240="","",IF(A9240=-1,H9240,0))</f>
      </c>
      <c r="N9240">
        <f>IF(J9240="","",IF(E9240="SGD",1,IF(E9240="USD",Settings!$B$22,IF(E9240="HKD",Settings!$B$23,1))))</f>
      </c>
      <c r="O9240">
        <f>IF(OR(B9240="",C9240="",E9240=""),0,(IF(A9240=-1,H9240,0)-IF(OR(A9240=1,A9240=0),H9240,0)+IF(A9240=2,H9240,0))*IF(E9240="SGD",1,IF(E9240="USD",Settings!$B$22,IF(E9240="HKD",Settings!$B$23,1))))</f>
        <v>0</v>
      </c>
      <c r="P9240">
        <f>IF(OR(B9240="",C9240="",E9240=""),0,IF(A9240=2,H9240*IF(E9240="SGD",1,IF(E9240="USD",Settings!$B$22,IF(E9240="HKD",Settings!$B$23,1))),0))</f>
        <v>0</v>
      </c>
      <c r="Q9240" s="312">
        <f>IF(OR(J9240="",G9240=""),"",G9240+ROW()/1000000)</f>
      </c>
      <c r="R9240" s="247">
        <f>IF(Q9240="","",SUMIFS(Txn[Signed Units],Txn[Key],J9240,Txn[Transaction Order],"&lt;="&amp;Q9240))</f>
      </c>
    </row>
    <row r="9241" spans="10:18" ht="15" customHeight="1" x14ac:dyDescent="0.15">
      <c r="J9241" s="246">
        <f>IF(OR(B9241="",C9241="",E9241=""),"",B9241&amp;":"&amp;C9241&amp;":"&amp;E9241)</f>
      </c>
      <c r="K9241" s="247">
        <f>IF(A9241="","",A9241*D9241)</f>
      </c>
      <c r="L9241" s="246">
        <f>IF(A9241="","",IF(OR(A9241=1,A9241=0),H9241,0))</f>
      </c>
      <c r="M9241" s="246">
        <f>IF(A9241="","",IF(A9241=-1,H9241,0))</f>
      </c>
      <c r="N9241">
        <f>IF(J9241="","",IF(E9241="SGD",1,IF(E9241="USD",Settings!$B$22,IF(E9241="HKD",Settings!$B$23,1))))</f>
      </c>
      <c r="O9241">
        <f>IF(OR(B9241="",C9241="",E9241=""),0,(IF(A9241=-1,H9241,0)-IF(OR(A9241=1,A9241=0),H9241,0)+IF(A9241=2,H9241,0))*IF(E9241="SGD",1,IF(E9241="USD",Settings!$B$22,IF(E9241="HKD",Settings!$B$23,1))))</f>
        <v>0</v>
      </c>
      <c r="P9241">
        <f>IF(OR(B9241="",C9241="",E9241=""),0,IF(A9241=2,H9241*IF(E9241="SGD",1,IF(E9241="USD",Settings!$B$22,IF(E9241="HKD",Settings!$B$23,1))),0))</f>
        <v>0</v>
      </c>
      <c r="Q9241" s="312">
        <f>IF(OR(J9241="",G9241=""),"",G9241+ROW()/1000000)</f>
      </c>
      <c r="R9241" s="247">
        <f>IF(Q9241="","",SUMIFS(Txn[Signed Units],Txn[Key],J9241,Txn[Transaction Order],"&lt;="&amp;Q9241))</f>
      </c>
    </row>
    <row r="9242" spans="10:18" ht="15" customHeight="1" x14ac:dyDescent="0.15">
      <c r="J9242" s="246">
        <f>IF(OR(B9242="",C9242="",E9242=""),"",B9242&amp;":"&amp;C9242&amp;":"&amp;E9242)</f>
      </c>
      <c r="K9242" s="247">
        <f>IF(A9242="","",A9242*D9242)</f>
      </c>
      <c r="L9242" s="246">
        <f>IF(A9242="","",IF(OR(A9242=1,A9242=0),H9242,0))</f>
      </c>
      <c r="M9242" s="246">
        <f>IF(A9242="","",IF(A9242=-1,H9242,0))</f>
      </c>
      <c r="N9242">
        <f>IF(J9242="","",IF(E9242="SGD",1,IF(E9242="USD",Settings!$B$22,IF(E9242="HKD",Settings!$B$23,1))))</f>
      </c>
      <c r="O9242">
        <f>IF(OR(B9242="",C9242="",E9242=""),0,(IF(A9242=-1,H9242,0)-IF(OR(A9242=1,A9242=0),H9242,0)+IF(A9242=2,H9242,0))*IF(E9242="SGD",1,IF(E9242="USD",Settings!$B$22,IF(E9242="HKD",Settings!$B$23,1))))</f>
        <v>0</v>
      </c>
      <c r="P9242">
        <f>IF(OR(B9242="",C9242="",E9242=""),0,IF(A9242=2,H9242*IF(E9242="SGD",1,IF(E9242="USD",Settings!$B$22,IF(E9242="HKD",Settings!$B$23,1))),0))</f>
        <v>0</v>
      </c>
      <c r="Q9242" s="312">
        <f>IF(OR(J9242="",G9242=""),"",G9242+ROW()/1000000)</f>
      </c>
      <c r="R9242" s="247">
        <f>IF(Q9242="","",SUMIFS(Txn[Signed Units],Txn[Key],J9242,Txn[Transaction Order],"&lt;="&amp;Q9242))</f>
      </c>
    </row>
    <row r="9243" spans="10:18" ht="15" customHeight="1" x14ac:dyDescent="0.15">
      <c r="J9243" s="246">
        <f>IF(OR(B9243="",C9243="",E9243=""),"",B9243&amp;":"&amp;C9243&amp;":"&amp;E9243)</f>
      </c>
      <c r="K9243" s="247">
        <f>IF(A9243="","",A9243*D9243)</f>
      </c>
      <c r="L9243" s="246">
        <f>IF(A9243="","",IF(OR(A9243=1,A9243=0),H9243,0))</f>
      </c>
      <c r="M9243" s="246">
        <f>IF(A9243="","",IF(A9243=-1,H9243,0))</f>
      </c>
      <c r="N9243">
        <f>IF(J9243="","",IF(E9243="SGD",1,IF(E9243="USD",Settings!$B$22,IF(E9243="HKD",Settings!$B$23,1))))</f>
      </c>
      <c r="O9243">
        <f>IF(OR(B9243="",C9243="",E9243=""),0,(IF(A9243=-1,H9243,0)-IF(OR(A9243=1,A9243=0),H9243,0)+IF(A9243=2,H9243,0))*IF(E9243="SGD",1,IF(E9243="USD",Settings!$B$22,IF(E9243="HKD",Settings!$B$23,1))))</f>
        <v>0</v>
      </c>
      <c r="P9243">
        <f>IF(OR(B9243="",C9243="",E9243=""),0,IF(A9243=2,H9243*IF(E9243="SGD",1,IF(E9243="USD",Settings!$B$22,IF(E9243="HKD",Settings!$B$23,1))),0))</f>
        <v>0</v>
      </c>
      <c r="Q9243" s="312">
        <f>IF(OR(J9243="",G9243=""),"",G9243+ROW()/1000000)</f>
      </c>
      <c r="R9243" s="247">
        <f>IF(Q9243="","",SUMIFS(Txn[Signed Units],Txn[Key],J9243,Txn[Transaction Order],"&lt;="&amp;Q9243))</f>
      </c>
    </row>
    <row r="9244" spans="10:18" ht="15" customHeight="1" x14ac:dyDescent="0.15">
      <c r="J9244" s="246">
        <f>IF(OR(B9244="",C9244="",E9244=""),"",B9244&amp;":"&amp;C9244&amp;":"&amp;E9244)</f>
      </c>
      <c r="K9244" s="247">
        <f>IF(A9244="","",A9244*D9244)</f>
      </c>
      <c r="L9244" s="246">
        <f>IF(A9244="","",IF(OR(A9244=1,A9244=0),H9244,0))</f>
      </c>
      <c r="M9244" s="246">
        <f>IF(A9244="","",IF(A9244=-1,H9244,0))</f>
      </c>
      <c r="N9244">
        <f>IF(J9244="","",IF(E9244="SGD",1,IF(E9244="USD",Settings!$B$22,IF(E9244="HKD",Settings!$B$23,1))))</f>
      </c>
      <c r="O9244">
        <f>IF(OR(B9244="",C9244="",E9244=""),0,(IF(A9244=-1,H9244,0)-IF(OR(A9244=1,A9244=0),H9244,0)+IF(A9244=2,H9244,0))*IF(E9244="SGD",1,IF(E9244="USD",Settings!$B$22,IF(E9244="HKD",Settings!$B$23,1))))</f>
        <v>0</v>
      </c>
      <c r="P9244">
        <f>IF(OR(B9244="",C9244="",E9244=""),0,IF(A9244=2,H9244*IF(E9244="SGD",1,IF(E9244="USD",Settings!$B$22,IF(E9244="HKD",Settings!$B$23,1))),0))</f>
        <v>0</v>
      </c>
      <c r="Q9244" s="312">
        <f>IF(OR(J9244="",G9244=""),"",G9244+ROW()/1000000)</f>
      </c>
      <c r="R9244" s="247">
        <f>IF(Q9244="","",SUMIFS(Txn[Signed Units],Txn[Key],J9244,Txn[Transaction Order],"&lt;="&amp;Q9244))</f>
      </c>
    </row>
    <row r="9245" spans="10:18" ht="15" customHeight="1" x14ac:dyDescent="0.15">
      <c r="J9245" s="246">
        <f>IF(OR(B9245="",C9245="",E9245=""),"",B9245&amp;":"&amp;C9245&amp;":"&amp;E9245)</f>
      </c>
      <c r="K9245" s="247">
        <f>IF(A9245="","",A9245*D9245)</f>
      </c>
      <c r="L9245" s="246">
        <f>IF(A9245="","",IF(OR(A9245=1,A9245=0),H9245,0))</f>
      </c>
      <c r="M9245" s="246">
        <f>IF(A9245="","",IF(A9245=-1,H9245,0))</f>
      </c>
      <c r="N9245">
        <f>IF(J9245="","",IF(E9245="SGD",1,IF(E9245="USD",Settings!$B$22,IF(E9245="HKD",Settings!$B$23,1))))</f>
      </c>
      <c r="O9245">
        <f>IF(OR(B9245="",C9245="",E9245=""),0,(IF(A9245=-1,H9245,0)-IF(OR(A9245=1,A9245=0),H9245,0)+IF(A9245=2,H9245,0))*IF(E9245="SGD",1,IF(E9245="USD",Settings!$B$22,IF(E9245="HKD",Settings!$B$23,1))))</f>
        <v>0</v>
      </c>
      <c r="P9245">
        <f>IF(OR(B9245="",C9245="",E9245=""),0,IF(A9245=2,H9245*IF(E9245="SGD",1,IF(E9245="USD",Settings!$B$22,IF(E9245="HKD",Settings!$B$23,1))),0))</f>
        <v>0</v>
      </c>
      <c r="Q9245" s="312">
        <f>IF(OR(J9245="",G9245=""),"",G9245+ROW()/1000000)</f>
      </c>
      <c r="R9245" s="247">
        <f>IF(Q9245="","",SUMIFS(Txn[Signed Units],Txn[Key],J9245,Txn[Transaction Order],"&lt;="&amp;Q9245))</f>
      </c>
    </row>
    <row r="9246" spans="10:18" ht="15" customHeight="1" x14ac:dyDescent="0.15">
      <c r="J9246" s="246">
        <f>IF(OR(B9246="",C9246="",E9246=""),"",B9246&amp;":"&amp;C9246&amp;":"&amp;E9246)</f>
      </c>
      <c r="K9246" s="247">
        <f>IF(A9246="","",A9246*D9246)</f>
      </c>
      <c r="L9246" s="246">
        <f>IF(A9246="","",IF(OR(A9246=1,A9246=0),H9246,0))</f>
      </c>
      <c r="M9246" s="246">
        <f>IF(A9246="","",IF(A9246=-1,H9246,0))</f>
      </c>
      <c r="N9246">
        <f>IF(J9246="","",IF(E9246="SGD",1,IF(E9246="USD",Settings!$B$22,IF(E9246="HKD",Settings!$B$23,1))))</f>
      </c>
      <c r="O9246">
        <f>IF(OR(B9246="",C9246="",E9246=""),0,(IF(A9246=-1,H9246,0)-IF(OR(A9246=1,A9246=0),H9246,0)+IF(A9246=2,H9246,0))*IF(E9246="SGD",1,IF(E9246="USD",Settings!$B$22,IF(E9246="HKD",Settings!$B$23,1))))</f>
        <v>0</v>
      </c>
      <c r="P9246">
        <f>IF(OR(B9246="",C9246="",E9246=""),0,IF(A9246=2,H9246*IF(E9246="SGD",1,IF(E9246="USD",Settings!$B$22,IF(E9246="HKD",Settings!$B$23,1))),0))</f>
        <v>0</v>
      </c>
      <c r="Q9246" s="312">
        <f>IF(OR(J9246="",G9246=""),"",G9246+ROW()/1000000)</f>
      </c>
      <c r="R9246" s="247">
        <f>IF(Q9246="","",SUMIFS(Txn[Signed Units],Txn[Key],J9246,Txn[Transaction Order],"&lt;="&amp;Q9246))</f>
      </c>
    </row>
    <row r="9247" spans="10:18" ht="15" customHeight="1" x14ac:dyDescent="0.15">
      <c r="J9247" s="246">
        <f>IF(OR(B9247="",C9247="",E9247=""),"",B9247&amp;":"&amp;C9247&amp;":"&amp;E9247)</f>
      </c>
      <c r="K9247" s="247">
        <f>IF(A9247="","",A9247*D9247)</f>
      </c>
      <c r="L9247" s="246">
        <f>IF(A9247="","",IF(OR(A9247=1,A9247=0),H9247,0))</f>
      </c>
      <c r="M9247" s="246">
        <f>IF(A9247="","",IF(A9247=-1,H9247,0))</f>
      </c>
      <c r="N9247">
        <f>IF(J9247="","",IF(E9247="SGD",1,IF(E9247="USD",Settings!$B$22,IF(E9247="HKD",Settings!$B$23,1))))</f>
      </c>
      <c r="O9247">
        <f>IF(OR(B9247="",C9247="",E9247=""),0,(IF(A9247=-1,H9247,0)-IF(OR(A9247=1,A9247=0),H9247,0)+IF(A9247=2,H9247,0))*IF(E9247="SGD",1,IF(E9247="USD",Settings!$B$22,IF(E9247="HKD",Settings!$B$23,1))))</f>
        <v>0</v>
      </c>
      <c r="P9247">
        <f>IF(OR(B9247="",C9247="",E9247=""),0,IF(A9247=2,H9247*IF(E9247="SGD",1,IF(E9247="USD",Settings!$B$22,IF(E9247="HKD",Settings!$B$23,1))),0))</f>
        <v>0</v>
      </c>
      <c r="Q9247" s="312">
        <f>IF(OR(J9247="",G9247=""),"",G9247+ROW()/1000000)</f>
      </c>
      <c r="R9247" s="247">
        <f>IF(Q9247="","",SUMIFS(Txn[Signed Units],Txn[Key],J9247,Txn[Transaction Order],"&lt;="&amp;Q9247))</f>
      </c>
    </row>
    <row r="9248" spans="10:18" ht="15" customHeight="1" x14ac:dyDescent="0.15">
      <c r="J9248" s="246">
        <f>IF(OR(B9248="",C9248="",E9248=""),"",B9248&amp;":"&amp;C9248&amp;":"&amp;E9248)</f>
      </c>
      <c r="K9248" s="247">
        <f>IF(A9248="","",A9248*D9248)</f>
      </c>
      <c r="L9248" s="246">
        <f>IF(A9248="","",IF(OR(A9248=1,A9248=0),H9248,0))</f>
      </c>
      <c r="M9248" s="246">
        <f>IF(A9248="","",IF(A9248=-1,H9248,0))</f>
      </c>
      <c r="N9248">
        <f>IF(J9248="","",IF(E9248="SGD",1,IF(E9248="USD",Settings!$B$22,IF(E9248="HKD",Settings!$B$23,1))))</f>
      </c>
      <c r="O9248">
        <f>IF(OR(B9248="",C9248="",E9248=""),0,(IF(A9248=-1,H9248,0)-IF(OR(A9248=1,A9248=0),H9248,0)+IF(A9248=2,H9248,0))*IF(E9248="SGD",1,IF(E9248="USD",Settings!$B$22,IF(E9248="HKD",Settings!$B$23,1))))</f>
        <v>0</v>
      </c>
      <c r="P9248">
        <f>IF(OR(B9248="",C9248="",E9248=""),0,IF(A9248=2,H9248*IF(E9248="SGD",1,IF(E9248="USD",Settings!$B$22,IF(E9248="HKD",Settings!$B$23,1))),0))</f>
        <v>0</v>
      </c>
      <c r="Q9248" s="312">
        <f>IF(OR(J9248="",G9248=""),"",G9248+ROW()/1000000)</f>
      </c>
      <c r="R9248" s="247">
        <f>IF(Q9248="","",SUMIFS(Txn[Signed Units],Txn[Key],J9248,Txn[Transaction Order],"&lt;="&amp;Q9248))</f>
      </c>
    </row>
    <row r="9249" spans="10:18" ht="15" customHeight="1" x14ac:dyDescent="0.15">
      <c r="J9249" s="246">
        <f>IF(OR(B9249="",C9249="",E9249=""),"",B9249&amp;":"&amp;C9249&amp;":"&amp;E9249)</f>
      </c>
      <c r="K9249" s="247">
        <f>IF(A9249="","",A9249*D9249)</f>
      </c>
      <c r="L9249" s="246">
        <f>IF(A9249="","",IF(OR(A9249=1,A9249=0),H9249,0))</f>
      </c>
      <c r="M9249" s="246">
        <f>IF(A9249="","",IF(A9249=-1,H9249,0))</f>
      </c>
      <c r="N9249">
        <f>IF(J9249="","",IF(E9249="SGD",1,IF(E9249="USD",Settings!$B$22,IF(E9249="HKD",Settings!$B$23,1))))</f>
      </c>
      <c r="O9249">
        <f>IF(OR(B9249="",C9249="",E9249=""),0,(IF(A9249=-1,H9249,0)-IF(OR(A9249=1,A9249=0),H9249,0)+IF(A9249=2,H9249,0))*IF(E9249="SGD",1,IF(E9249="USD",Settings!$B$22,IF(E9249="HKD",Settings!$B$23,1))))</f>
        <v>0</v>
      </c>
      <c r="P9249">
        <f>IF(OR(B9249="",C9249="",E9249=""),0,IF(A9249=2,H9249*IF(E9249="SGD",1,IF(E9249="USD",Settings!$B$22,IF(E9249="HKD",Settings!$B$23,1))),0))</f>
        <v>0</v>
      </c>
      <c r="Q9249" s="312">
        <f>IF(OR(J9249="",G9249=""),"",G9249+ROW()/1000000)</f>
      </c>
      <c r="R9249" s="247">
        <f>IF(Q9249="","",SUMIFS(Txn[Signed Units],Txn[Key],J9249,Txn[Transaction Order],"&lt;="&amp;Q9249))</f>
      </c>
    </row>
    <row r="9250" spans="10:18" ht="15" customHeight="1" x14ac:dyDescent="0.15">
      <c r="J9250" s="246">
        <f>IF(OR(B9250="",C9250="",E9250=""),"",B9250&amp;":"&amp;C9250&amp;":"&amp;E9250)</f>
      </c>
      <c r="K9250" s="247">
        <f>IF(A9250="","",A9250*D9250)</f>
      </c>
      <c r="L9250" s="246">
        <f>IF(A9250="","",IF(OR(A9250=1,A9250=0),H9250,0))</f>
      </c>
      <c r="M9250" s="246">
        <f>IF(A9250="","",IF(A9250=-1,H9250,0))</f>
      </c>
      <c r="N9250">
        <f>IF(J9250="","",IF(E9250="SGD",1,IF(E9250="USD",Settings!$B$22,IF(E9250="HKD",Settings!$B$23,1))))</f>
      </c>
      <c r="O9250">
        <f>IF(OR(B9250="",C9250="",E9250=""),0,(IF(A9250=-1,H9250,0)-IF(OR(A9250=1,A9250=0),H9250,0)+IF(A9250=2,H9250,0))*IF(E9250="SGD",1,IF(E9250="USD",Settings!$B$22,IF(E9250="HKD",Settings!$B$23,1))))</f>
        <v>0</v>
      </c>
      <c r="P9250">
        <f>IF(OR(B9250="",C9250="",E9250=""),0,IF(A9250=2,H9250*IF(E9250="SGD",1,IF(E9250="USD",Settings!$B$22,IF(E9250="HKD",Settings!$B$23,1))),0))</f>
        <v>0</v>
      </c>
      <c r="Q9250" s="312">
        <f>IF(OR(J9250="",G9250=""),"",G9250+ROW()/1000000)</f>
      </c>
      <c r="R9250" s="247">
        <f>IF(Q9250="","",SUMIFS(Txn[Signed Units],Txn[Key],J9250,Txn[Transaction Order],"&lt;="&amp;Q9250))</f>
      </c>
    </row>
    <row r="9251" spans="10:18" ht="15" customHeight="1" x14ac:dyDescent="0.15">
      <c r="J9251" s="246">
        <f>IF(OR(B9251="",C9251="",E9251=""),"",B9251&amp;":"&amp;C9251&amp;":"&amp;E9251)</f>
      </c>
      <c r="K9251" s="247">
        <f>IF(A9251="","",A9251*D9251)</f>
      </c>
      <c r="L9251" s="246">
        <f>IF(A9251="","",IF(OR(A9251=1,A9251=0),H9251,0))</f>
      </c>
      <c r="M9251" s="246">
        <f>IF(A9251="","",IF(A9251=-1,H9251,0))</f>
      </c>
      <c r="N9251">
        <f>IF(J9251="","",IF(E9251="SGD",1,IF(E9251="USD",Settings!$B$22,IF(E9251="HKD",Settings!$B$23,1))))</f>
      </c>
      <c r="O9251">
        <f>IF(OR(B9251="",C9251="",E9251=""),0,(IF(A9251=-1,H9251,0)-IF(OR(A9251=1,A9251=0),H9251,0)+IF(A9251=2,H9251,0))*IF(E9251="SGD",1,IF(E9251="USD",Settings!$B$22,IF(E9251="HKD",Settings!$B$23,1))))</f>
        <v>0</v>
      </c>
      <c r="P9251">
        <f>IF(OR(B9251="",C9251="",E9251=""),0,IF(A9251=2,H9251*IF(E9251="SGD",1,IF(E9251="USD",Settings!$B$22,IF(E9251="HKD",Settings!$B$23,1))),0))</f>
        <v>0</v>
      </c>
      <c r="Q9251" s="312">
        <f>IF(OR(J9251="",G9251=""),"",G9251+ROW()/1000000)</f>
      </c>
      <c r="R9251" s="247">
        <f>IF(Q9251="","",SUMIFS(Txn[Signed Units],Txn[Key],J9251,Txn[Transaction Order],"&lt;="&amp;Q9251))</f>
      </c>
    </row>
    <row r="9252" spans="10:18" ht="15" customHeight="1" x14ac:dyDescent="0.15">
      <c r="J9252" s="246">
        <f>IF(OR(B9252="",C9252="",E9252=""),"",B9252&amp;":"&amp;C9252&amp;":"&amp;E9252)</f>
      </c>
      <c r="K9252" s="247">
        <f>IF(A9252="","",A9252*D9252)</f>
      </c>
      <c r="L9252" s="246">
        <f>IF(A9252="","",IF(OR(A9252=1,A9252=0),H9252,0))</f>
      </c>
      <c r="M9252" s="246">
        <f>IF(A9252="","",IF(A9252=-1,H9252,0))</f>
      </c>
      <c r="N9252">
        <f>IF(J9252="","",IF(E9252="SGD",1,IF(E9252="USD",Settings!$B$22,IF(E9252="HKD",Settings!$B$23,1))))</f>
      </c>
      <c r="O9252">
        <f>IF(OR(B9252="",C9252="",E9252=""),0,(IF(A9252=-1,H9252,0)-IF(OR(A9252=1,A9252=0),H9252,0)+IF(A9252=2,H9252,0))*IF(E9252="SGD",1,IF(E9252="USD",Settings!$B$22,IF(E9252="HKD",Settings!$B$23,1))))</f>
        <v>0</v>
      </c>
      <c r="P9252">
        <f>IF(OR(B9252="",C9252="",E9252=""),0,IF(A9252=2,H9252*IF(E9252="SGD",1,IF(E9252="USD",Settings!$B$22,IF(E9252="HKD",Settings!$B$23,1))),0))</f>
        <v>0</v>
      </c>
      <c r="Q9252" s="312">
        <f>IF(OR(J9252="",G9252=""),"",G9252+ROW()/1000000)</f>
      </c>
      <c r="R9252" s="247">
        <f>IF(Q9252="","",SUMIFS(Txn[Signed Units],Txn[Key],J9252,Txn[Transaction Order],"&lt;="&amp;Q9252))</f>
      </c>
    </row>
    <row r="9253" spans="10:18" ht="15" customHeight="1" x14ac:dyDescent="0.15">
      <c r="J9253" s="246">
        <f>IF(OR(B9253="",C9253="",E9253=""),"",B9253&amp;":"&amp;C9253&amp;":"&amp;E9253)</f>
      </c>
      <c r="K9253" s="247">
        <f>IF(A9253="","",A9253*D9253)</f>
      </c>
      <c r="L9253" s="246">
        <f>IF(A9253="","",IF(OR(A9253=1,A9253=0),H9253,0))</f>
      </c>
      <c r="M9253" s="246">
        <f>IF(A9253="","",IF(A9253=-1,H9253,0))</f>
      </c>
      <c r="N9253">
        <f>IF(J9253="","",IF(E9253="SGD",1,IF(E9253="USD",Settings!$B$22,IF(E9253="HKD",Settings!$B$23,1))))</f>
      </c>
      <c r="O9253">
        <f>IF(OR(B9253="",C9253="",E9253=""),0,(IF(A9253=-1,H9253,0)-IF(OR(A9253=1,A9253=0),H9253,0)+IF(A9253=2,H9253,0))*IF(E9253="SGD",1,IF(E9253="USD",Settings!$B$22,IF(E9253="HKD",Settings!$B$23,1))))</f>
        <v>0</v>
      </c>
      <c r="P9253">
        <f>IF(OR(B9253="",C9253="",E9253=""),0,IF(A9253=2,H9253*IF(E9253="SGD",1,IF(E9253="USD",Settings!$B$22,IF(E9253="HKD",Settings!$B$23,1))),0))</f>
        <v>0</v>
      </c>
      <c r="Q9253" s="312">
        <f>IF(OR(J9253="",G9253=""),"",G9253+ROW()/1000000)</f>
      </c>
      <c r="R9253" s="247">
        <f>IF(Q9253="","",SUMIFS(Txn[Signed Units],Txn[Key],J9253,Txn[Transaction Order],"&lt;="&amp;Q9253))</f>
      </c>
    </row>
    <row r="9254" spans="10:18" ht="15" customHeight="1" x14ac:dyDescent="0.15">
      <c r="J9254" s="246">
        <f>IF(OR(B9254="",C9254="",E9254=""),"",B9254&amp;":"&amp;C9254&amp;":"&amp;E9254)</f>
      </c>
      <c r="K9254" s="247">
        <f>IF(A9254="","",A9254*D9254)</f>
      </c>
      <c r="L9254" s="246">
        <f>IF(A9254="","",IF(OR(A9254=1,A9254=0),H9254,0))</f>
      </c>
      <c r="M9254" s="246">
        <f>IF(A9254="","",IF(A9254=-1,H9254,0))</f>
      </c>
      <c r="N9254">
        <f>IF(J9254="","",IF(E9254="SGD",1,IF(E9254="USD",Settings!$B$22,IF(E9254="HKD",Settings!$B$23,1))))</f>
      </c>
      <c r="O9254">
        <f>IF(OR(B9254="",C9254="",E9254=""),0,(IF(A9254=-1,H9254,0)-IF(OR(A9254=1,A9254=0),H9254,0)+IF(A9254=2,H9254,0))*IF(E9254="SGD",1,IF(E9254="USD",Settings!$B$22,IF(E9254="HKD",Settings!$B$23,1))))</f>
        <v>0</v>
      </c>
      <c r="P9254">
        <f>IF(OR(B9254="",C9254="",E9254=""),0,IF(A9254=2,H9254*IF(E9254="SGD",1,IF(E9254="USD",Settings!$B$22,IF(E9254="HKD",Settings!$B$23,1))),0))</f>
        <v>0</v>
      </c>
      <c r="Q9254" s="312">
        <f>IF(OR(J9254="",G9254=""),"",G9254+ROW()/1000000)</f>
      </c>
      <c r="R9254" s="247">
        <f>IF(Q9254="","",SUMIFS(Txn[Signed Units],Txn[Key],J9254,Txn[Transaction Order],"&lt;="&amp;Q9254))</f>
      </c>
    </row>
    <row r="9255" spans="10:18" ht="15" customHeight="1" x14ac:dyDescent="0.15">
      <c r="J9255" s="246">
        <f>IF(OR(B9255="",C9255="",E9255=""),"",B9255&amp;":"&amp;C9255&amp;":"&amp;E9255)</f>
      </c>
      <c r="K9255" s="247">
        <f>IF(A9255="","",A9255*D9255)</f>
      </c>
      <c r="L9255" s="246">
        <f>IF(A9255="","",IF(OR(A9255=1,A9255=0),H9255,0))</f>
      </c>
      <c r="M9255" s="246">
        <f>IF(A9255="","",IF(A9255=-1,H9255,0))</f>
      </c>
      <c r="N9255">
        <f>IF(J9255="","",IF(E9255="SGD",1,IF(E9255="USD",Settings!$B$22,IF(E9255="HKD",Settings!$B$23,1))))</f>
      </c>
      <c r="O9255">
        <f>IF(OR(B9255="",C9255="",E9255=""),0,(IF(A9255=-1,H9255,0)-IF(OR(A9255=1,A9255=0),H9255,0)+IF(A9255=2,H9255,0))*IF(E9255="SGD",1,IF(E9255="USD",Settings!$B$22,IF(E9255="HKD",Settings!$B$23,1))))</f>
        <v>0</v>
      </c>
      <c r="P9255">
        <f>IF(OR(B9255="",C9255="",E9255=""),0,IF(A9255=2,H9255*IF(E9255="SGD",1,IF(E9255="USD",Settings!$B$22,IF(E9255="HKD",Settings!$B$23,1))),0))</f>
        <v>0</v>
      </c>
      <c r="Q9255" s="312">
        <f>IF(OR(J9255="",G9255=""),"",G9255+ROW()/1000000)</f>
      </c>
      <c r="R9255" s="247">
        <f>IF(Q9255="","",SUMIFS(Txn[Signed Units],Txn[Key],J9255,Txn[Transaction Order],"&lt;="&amp;Q9255))</f>
      </c>
    </row>
    <row r="9256" spans="10:18" ht="15" customHeight="1" x14ac:dyDescent="0.15">
      <c r="J9256" s="246">
        <f>IF(OR(B9256="",C9256="",E9256=""),"",B9256&amp;":"&amp;C9256&amp;":"&amp;E9256)</f>
      </c>
      <c r="K9256" s="247">
        <f>IF(A9256="","",A9256*D9256)</f>
      </c>
      <c r="L9256" s="246">
        <f>IF(A9256="","",IF(OR(A9256=1,A9256=0),H9256,0))</f>
      </c>
      <c r="M9256" s="246">
        <f>IF(A9256="","",IF(A9256=-1,H9256,0))</f>
      </c>
      <c r="N9256">
        <f>IF(J9256="","",IF(E9256="SGD",1,IF(E9256="USD",Settings!$B$22,IF(E9256="HKD",Settings!$B$23,1))))</f>
      </c>
      <c r="O9256">
        <f>IF(OR(B9256="",C9256="",E9256=""),0,(IF(A9256=-1,H9256,0)-IF(OR(A9256=1,A9256=0),H9256,0)+IF(A9256=2,H9256,0))*IF(E9256="SGD",1,IF(E9256="USD",Settings!$B$22,IF(E9256="HKD",Settings!$B$23,1))))</f>
        <v>0</v>
      </c>
      <c r="P9256">
        <f>IF(OR(B9256="",C9256="",E9256=""),0,IF(A9256=2,H9256*IF(E9256="SGD",1,IF(E9256="USD",Settings!$B$22,IF(E9256="HKD",Settings!$B$23,1))),0))</f>
        <v>0</v>
      </c>
      <c r="Q9256" s="312">
        <f>IF(OR(J9256="",G9256=""),"",G9256+ROW()/1000000)</f>
      </c>
      <c r="R9256" s="247">
        <f>IF(Q9256="","",SUMIFS(Txn[Signed Units],Txn[Key],J9256,Txn[Transaction Order],"&lt;="&amp;Q9256))</f>
      </c>
    </row>
    <row r="9257" spans="10:18" ht="15" customHeight="1" x14ac:dyDescent="0.15">
      <c r="J9257" s="246">
        <f>IF(OR(B9257="",C9257="",E9257=""),"",B9257&amp;":"&amp;C9257&amp;":"&amp;E9257)</f>
      </c>
      <c r="K9257" s="247">
        <f>IF(A9257="","",A9257*D9257)</f>
      </c>
      <c r="L9257" s="246">
        <f>IF(A9257="","",IF(OR(A9257=1,A9257=0),H9257,0))</f>
      </c>
      <c r="M9257" s="246">
        <f>IF(A9257="","",IF(A9257=-1,H9257,0))</f>
      </c>
      <c r="N9257">
        <f>IF(J9257="","",IF(E9257="SGD",1,IF(E9257="USD",Settings!$B$22,IF(E9257="HKD",Settings!$B$23,1))))</f>
      </c>
      <c r="O9257">
        <f>IF(OR(B9257="",C9257="",E9257=""),0,(IF(A9257=-1,H9257,0)-IF(OR(A9257=1,A9257=0),H9257,0)+IF(A9257=2,H9257,0))*IF(E9257="SGD",1,IF(E9257="USD",Settings!$B$22,IF(E9257="HKD",Settings!$B$23,1))))</f>
        <v>0</v>
      </c>
      <c r="P9257">
        <f>IF(OR(B9257="",C9257="",E9257=""),0,IF(A9257=2,H9257*IF(E9257="SGD",1,IF(E9257="USD",Settings!$B$22,IF(E9257="HKD",Settings!$B$23,1))),0))</f>
        <v>0</v>
      </c>
      <c r="Q9257" s="312">
        <f>IF(OR(J9257="",G9257=""),"",G9257+ROW()/1000000)</f>
      </c>
      <c r="R9257" s="247">
        <f>IF(Q9257="","",SUMIFS(Txn[Signed Units],Txn[Key],J9257,Txn[Transaction Order],"&lt;="&amp;Q9257))</f>
      </c>
    </row>
    <row r="9258" spans="10:18" ht="15" customHeight="1" x14ac:dyDescent="0.15">
      <c r="J9258" s="246">
        <f>IF(OR(B9258="",C9258="",E9258=""),"",B9258&amp;":"&amp;C9258&amp;":"&amp;E9258)</f>
      </c>
      <c r="K9258" s="247">
        <f>IF(A9258="","",A9258*D9258)</f>
      </c>
      <c r="L9258" s="246">
        <f>IF(A9258="","",IF(OR(A9258=1,A9258=0),H9258,0))</f>
      </c>
      <c r="M9258" s="246">
        <f>IF(A9258="","",IF(A9258=-1,H9258,0))</f>
      </c>
      <c r="N9258">
        <f>IF(J9258="","",IF(E9258="SGD",1,IF(E9258="USD",Settings!$B$22,IF(E9258="HKD",Settings!$B$23,1))))</f>
      </c>
      <c r="O9258">
        <f>IF(OR(B9258="",C9258="",E9258=""),0,(IF(A9258=-1,H9258,0)-IF(OR(A9258=1,A9258=0),H9258,0)+IF(A9258=2,H9258,0))*IF(E9258="SGD",1,IF(E9258="USD",Settings!$B$22,IF(E9258="HKD",Settings!$B$23,1))))</f>
        <v>0</v>
      </c>
      <c r="P9258">
        <f>IF(OR(B9258="",C9258="",E9258=""),0,IF(A9258=2,H9258*IF(E9258="SGD",1,IF(E9258="USD",Settings!$B$22,IF(E9258="HKD",Settings!$B$23,1))),0))</f>
        <v>0</v>
      </c>
      <c r="Q9258" s="312">
        <f>IF(OR(J9258="",G9258=""),"",G9258+ROW()/1000000)</f>
      </c>
      <c r="R9258" s="247">
        <f>IF(Q9258="","",SUMIFS(Txn[Signed Units],Txn[Key],J9258,Txn[Transaction Order],"&lt;="&amp;Q9258))</f>
      </c>
    </row>
    <row r="9259" spans="10:18" ht="15" customHeight="1" x14ac:dyDescent="0.15">
      <c r="J9259" s="246">
        <f>IF(OR(B9259="",C9259="",E9259=""),"",B9259&amp;":"&amp;C9259&amp;":"&amp;E9259)</f>
      </c>
      <c r="K9259" s="247">
        <f>IF(A9259="","",A9259*D9259)</f>
      </c>
      <c r="L9259" s="246">
        <f>IF(A9259="","",IF(OR(A9259=1,A9259=0),H9259,0))</f>
      </c>
      <c r="M9259" s="246">
        <f>IF(A9259="","",IF(A9259=-1,H9259,0))</f>
      </c>
      <c r="N9259">
        <f>IF(J9259="","",IF(E9259="SGD",1,IF(E9259="USD",Settings!$B$22,IF(E9259="HKD",Settings!$B$23,1))))</f>
      </c>
      <c r="O9259">
        <f>IF(OR(B9259="",C9259="",E9259=""),0,(IF(A9259=-1,H9259,0)-IF(OR(A9259=1,A9259=0),H9259,0)+IF(A9259=2,H9259,0))*IF(E9259="SGD",1,IF(E9259="USD",Settings!$B$22,IF(E9259="HKD",Settings!$B$23,1))))</f>
        <v>0</v>
      </c>
      <c r="P9259">
        <f>IF(OR(B9259="",C9259="",E9259=""),0,IF(A9259=2,H9259*IF(E9259="SGD",1,IF(E9259="USD",Settings!$B$22,IF(E9259="HKD",Settings!$B$23,1))),0))</f>
        <v>0</v>
      </c>
      <c r="Q9259" s="312">
        <f>IF(OR(J9259="",G9259=""),"",G9259+ROW()/1000000)</f>
      </c>
      <c r="R9259" s="247">
        <f>IF(Q9259="","",SUMIFS(Txn[Signed Units],Txn[Key],J9259,Txn[Transaction Order],"&lt;="&amp;Q9259))</f>
      </c>
    </row>
    <row r="9260" spans="10:18" ht="15" customHeight="1" x14ac:dyDescent="0.15">
      <c r="J9260" s="246">
        <f>IF(OR(B9260="",C9260="",E9260=""),"",B9260&amp;":"&amp;C9260&amp;":"&amp;E9260)</f>
      </c>
      <c r="K9260" s="247">
        <f>IF(A9260="","",A9260*D9260)</f>
      </c>
      <c r="L9260" s="246">
        <f>IF(A9260="","",IF(OR(A9260=1,A9260=0),H9260,0))</f>
      </c>
      <c r="M9260" s="246">
        <f>IF(A9260="","",IF(A9260=-1,H9260,0))</f>
      </c>
      <c r="N9260">
        <f>IF(J9260="","",IF(E9260="SGD",1,IF(E9260="USD",Settings!$B$22,IF(E9260="HKD",Settings!$B$23,1))))</f>
      </c>
      <c r="O9260">
        <f>IF(OR(B9260="",C9260="",E9260=""),0,(IF(A9260=-1,H9260,0)-IF(OR(A9260=1,A9260=0),H9260,0)+IF(A9260=2,H9260,0))*IF(E9260="SGD",1,IF(E9260="USD",Settings!$B$22,IF(E9260="HKD",Settings!$B$23,1))))</f>
        <v>0</v>
      </c>
      <c r="P9260">
        <f>IF(OR(B9260="",C9260="",E9260=""),0,IF(A9260=2,H9260*IF(E9260="SGD",1,IF(E9260="USD",Settings!$B$22,IF(E9260="HKD",Settings!$B$23,1))),0))</f>
        <v>0</v>
      </c>
      <c r="Q9260" s="312">
        <f>IF(OR(J9260="",G9260=""),"",G9260+ROW()/1000000)</f>
      </c>
      <c r="R9260" s="247">
        <f>IF(Q9260="","",SUMIFS(Txn[Signed Units],Txn[Key],J9260,Txn[Transaction Order],"&lt;="&amp;Q9260))</f>
      </c>
    </row>
    <row r="9261" spans="10:18" ht="15" customHeight="1" x14ac:dyDescent="0.15">
      <c r="J9261" s="246">
        <f>IF(OR(B9261="",C9261="",E9261=""),"",B9261&amp;":"&amp;C9261&amp;":"&amp;E9261)</f>
      </c>
      <c r="K9261" s="247">
        <f>IF(A9261="","",A9261*D9261)</f>
      </c>
      <c r="L9261" s="246">
        <f>IF(A9261="","",IF(OR(A9261=1,A9261=0),H9261,0))</f>
      </c>
      <c r="M9261" s="246">
        <f>IF(A9261="","",IF(A9261=-1,H9261,0))</f>
      </c>
      <c r="N9261">
        <f>IF(J9261="","",IF(E9261="SGD",1,IF(E9261="USD",Settings!$B$22,IF(E9261="HKD",Settings!$B$23,1))))</f>
      </c>
      <c r="O9261">
        <f>IF(OR(B9261="",C9261="",E9261=""),0,(IF(A9261=-1,H9261,0)-IF(OR(A9261=1,A9261=0),H9261,0)+IF(A9261=2,H9261,0))*IF(E9261="SGD",1,IF(E9261="USD",Settings!$B$22,IF(E9261="HKD",Settings!$B$23,1))))</f>
        <v>0</v>
      </c>
      <c r="P9261">
        <f>IF(OR(B9261="",C9261="",E9261=""),0,IF(A9261=2,H9261*IF(E9261="SGD",1,IF(E9261="USD",Settings!$B$22,IF(E9261="HKD",Settings!$B$23,1))),0))</f>
        <v>0</v>
      </c>
      <c r="Q9261" s="312">
        <f>IF(OR(J9261="",G9261=""),"",G9261+ROW()/1000000)</f>
      </c>
      <c r="R9261" s="247">
        <f>IF(Q9261="","",SUMIFS(Txn[Signed Units],Txn[Key],J9261,Txn[Transaction Order],"&lt;="&amp;Q9261))</f>
      </c>
    </row>
    <row r="9262" spans="10:18" ht="15" customHeight="1" x14ac:dyDescent="0.15">
      <c r="J9262" s="246">
        <f>IF(OR(B9262="",C9262="",E9262=""),"",B9262&amp;":"&amp;C9262&amp;":"&amp;E9262)</f>
      </c>
      <c r="K9262" s="247">
        <f>IF(A9262="","",A9262*D9262)</f>
      </c>
      <c r="L9262" s="246">
        <f>IF(A9262="","",IF(OR(A9262=1,A9262=0),H9262,0))</f>
      </c>
      <c r="M9262" s="246">
        <f>IF(A9262="","",IF(A9262=-1,H9262,0))</f>
      </c>
      <c r="N9262">
        <f>IF(J9262="","",IF(E9262="SGD",1,IF(E9262="USD",Settings!$B$22,IF(E9262="HKD",Settings!$B$23,1))))</f>
      </c>
      <c r="O9262">
        <f>IF(OR(B9262="",C9262="",E9262=""),0,(IF(A9262=-1,H9262,0)-IF(OR(A9262=1,A9262=0),H9262,0)+IF(A9262=2,H9262,0))*IF(E9262="SGD",1,IF(E9262="USD",Settings!$B$22,IF(E9262="HKD",Settings!$B$23,1))))</f>
        <v>0</v>
      </c>
      <c r="P9262">
        <f>IF(OR(B9262="",C9262="",E9262=""),0,IF(A9262=2,H9262*IF(E9262="SGD",1,IF(E9262="USD",Settings!$B$22,IF(E9262="HKD",Settings!$B$23,1))),0))</f>
        <v>0</v>
      </c>
      <c r="Q9262" s="312">
        <f>IF(OR(J9262="",G9262=""),"",G9262+ROW()/1000000)</f>
      </c>
      <c r="R9262" s="247">
        <f>IF(Q9262="","",SUMIFS(Txn[Signed Units],Txn[Key],J9262,Txn[Transaction Order],"&lt;="&amp;Q9262))</f>
      </c>
    </row>
    <row r="9263" spans="10:18" ht="15" customHeight="1" x14ac:dyDescent="0.15">
      <c r="J9263" s="246">
        <f>IF(OR(B9263="",C9263="",E9263=""),"",B9263&amp;":"&amp;C9263&amp;":"&amp;E9263)</f>
      </c>
      <c r="K9263" s="247">
        <f>IF(A9263="","",A9263*D9263)</f>
      </c>
      <c r="L9263" s="246">
        <f>IF(A9263="","",IF(OR(A9263=1,A9263=0),H9263,0))</f>
      </c>
      <c r="M9263" s="246">
        <f>IF(A9263="","",IF(A9263=-1,H9263,0))</f>
      </c>
      <c r="N9263">
        <f>IF(J9263="","",IF(E9263="SGD",1,IF(E9263="USD",Settings!$B$22,IF(E9263="HKD",Settings!$B$23,1))))</f>
      </c>
      <c r="O9263">
        <f>IF(OR(B9263="",C9263="",E9263=""),0,(IF(A9263=-1,H9263,0)-IF(OR(A9263=1,A9263=0),H9263,0)+IF(A9263=2,H9263,0))*IF(E9263="SGD",1,IF(E9263="USD",Settings!$B$22,IF(E9263="HKD",Settings!$B$23,1))))</f>
        <v>0</v>
      </c>
      <c r="P9263">
        <f>IF(OR(B9263="",C9263="",E9263=""),0,IF(A9263=2,H9263*IF(E9263="SGD",1,IF(E9263="USD",Settings!$B$22,IF(E9263="HKD",Settings!$B$23,1))),0))</f>
        <v>0</v>
      </c>
      <c r="Q9263" s="312">
        <f>IF(OR(J9263="",G9263=""),"",G9263+ROW()/1000000)</f>
      </c>
      <c r="R9263" s="247">
        <f>IF(Q9263="","",SUMIFS(Txn[Signed Units],Txn[Key],J9263,Txn[Transaction Order],"&lt;="&amp;Q9263))</f>
      </c>
    </row>
    <row r="9264" spans="10:18" ht="15" customHeight="1" x14ac:dyDescent="0.15">
      <c r="J9264" s="246">
        <f>IF(OR(B9264="",C9264="",E9264=""),"",B9264&amp;":"&amp;C9264&amp;":"&amp;E9264)</f>
      </c>
      <c r="K9264" s="247">
        <f>IF(A9264="","",A9264*D9264)</f>
      </c>
      <c r="L9264" s="246">
        <f>IF(A9264="","",IF(OR(A9264=1,A9264=0),H9264,0))</f>
      </c>
      <c r="M9264" s="246">
        <f>IF(A9264="","",IF(A9264=-1,H9264,0))</f>
      </c>
      <c r="N9264">
        <f>IF(J9264="","",IF(E9264="SGD",1,IF(E9264="USD",Settings!$B$22,IF(E9264="HKD",Settings!$B$23,1))))</f>
      </c>
      <c r="O9264">
        <f>IF(OR(B9264="",C9264="",E9264=""),0,(IF(A9264=-1,H9264,0)-IF(OR(A9264=1,A9264=0),H9264,0)+IF(A9264=2,H9264,0))*IF(E9264="SGD",1,IF(E9264="USD",Settings!$B$22,IF(E9264="HKD",Settings!$B$23,1))))</f>
        <v>0</v>
      </c>
      <c r="P9264">
        <f>IF(OR(B9264="",C9264="",E9264=""),0,IF(A9264=2,H9264*IF(E9264="SGD",1,IF(E9264="USD",Settings!$B$22,IF(E9264="HKD",Settings!$B$23,1))),0))</f>
        <v>0</v>
      </c>
      <c r="Q9264" s="312">
        <f>IF(OR(J9264="",G9264=""),"",G9264+ROW()/1000000)</f>
      </c>
      <c r="R9264" s="247">
        <f>IF(Q9264="","",SUMIFS(Txn[Signed Units],Txn[Key],J9264,Txn[Transaction Order],"&lt;="&amp;Q9264))</f>
      </c>
    </row>
    <row r="9265" spans="10:18" ht="15" customHeight="1" x14ac:dyDescent="0.15">
      <c r="J9265" s="246">
        <f>IF(OR(B9265="",C9265="",E9265=""),"",B9265&amp;":"&amp;C9265&amp;":"&amp;E9265)</f>
      </c>
      <c r="K9265" s="247">
        <f>IF(A9265="","",A9265*D9265)</f>
      </c>
      <c r="L9265" s="246">
        <f>IF(A9265="","",IF(OR(A9265=1,A9265=0),H9265,0))</f>
      </c>
      <c r="M9265" s="246">
        <f>IF(A9265="","",IF(A9265=-1,H9265,0))</f>
      </c>
      <c r="N9265">
        <f>IF(J9265="","",IF(E9265="SGD",1,IF(E9265="USD",Settings!$B$22,IF(E9265="HKD",Settings!$B$23,1))))</f>
      </c>
      <c r="O9265">
        <f>IF(OR(B9265="",C9265="",E9265=""),0,(IF(A9265=-1,H9265,0)-IF(OR(A9265=1,A9265=0),H9265,0)+IF(A9265=2,H9265,0))*IF(E9265="SGD",1,IF(E9265="USD",Settings!$B$22,IF(E9265="HKD",Settings!$B$23,1))))</f>
        <v>0</v>
      </c>
      <c r="P9265">
        <f>IF(OR(B9265="",C9265="",E9265=""),0,IF(A9265=2,H9265*IF(E9265="SGD",1,IF(E9265="USD",Settings!$B$22,IF(E9265="HKD",Settings!$B$23,1))),0))</f>
        <v>0</v>
      </c>
      <c r="Q9265" s="312">
        <f>IF(OR(J9265="",G9265=""),"",G9265+ROW()/1000000)</f>
      </c>
      <c r="R9265" s="247">
        <f>IF(Q9265="","",SUMIFS(Txn[Signed Units],Txn[Key],J9265,Txn[Transaction Order],"&lt;="&amp;Q9265))</f>
      </c>
    </row>
    <row r="9266" spans="10:18" ht="15" customHeight="1" x14ac:dyDescent="0.15">
      <c r="J9266" s="246">
        <f>IF(OR(B9266="",C9266="",E9266=""),"",B9266&amp;":"&amp;C9266&amp;":"&amp;E9266)</f>
      </c>
      <c r="K9266" s="247">
        <f>IF(A9266="","",A9266*D9266)</f>
      </c>
      <c r="L9266" s="246">
        <f>IF(A9266="","",IF(OR(A9266=1,A9266=0),H9266,0))</f>
      </c>
      <c r="M9266" s="246">
        <f>IF(A9266="","",IF(A9266=-1,H9266,0))</f>
      </c>
      <c r="N9266">
        <f>IF(J9266="","",IF(E9266="SGD",1,IF(E9266="USD",Settings!$B$22,IF(E9266="HKD",Settings!$B$23,1))))</f>
      </c>
      <c r="O9266">
        <f>IF(OR(B9266="",C9266="",E9266=""),0,(IF(A9266=-1,H9266,0)-IF(OR(A9266=1,A9266=0),H9266,0)+IF(A9266=2,H9266,0))*IF(E9266="SGD",1,IF(E9266="USD",Settings!$B$22,IF(E9266="HKD",Settings!$B$23,1))))</f>
        <v>0</v>
      </c>
      <c r="P9266">
        <f>IF(OR(B9266="",C9266="",E9266=""),0,IF(A9266=2,H9266*IF(E9266="SGD",1,IF(E9266="USD",Settings!$B$22,IF(E9266="HKD",Settings!$B$23,1))),0))</f>
        <v>0</v>
      </c>
      <c r="Q9266" s="312">
        <f>IF(OR(J9266="",G9266=""),"",G9266+ROW()/1000000)</f>
      </c>
      <c r="R9266" s="247">
        <f>IF(Q9266="","",SUMIFS(Txn[Signed Units],Txn[Key],J9266,Txn[Transaction Order],"&lt;="&amp;Q9266))</f>
      </c>
    </row>
    <row r="9267" spans="10:18" ht="15" customHeight="1" x14ac:dyDescent="0.15">
      <c r="J9267" s="246">
        <f>IF(OR(B9267="",C9267="",E9267=""),"",B9267&amp;":"&amp;C9267&amp;":"&amp;E9267)</f>
      </c>
      <c r="K9267" s="247">
        <f>IF(A9267="","",A9267*D9267)</f>
      </c>
      <c r="L9267" s="246">
        <f>IF(A9267="","",IF(OR(A9267=1,A9267=0),H9267,0))</f>
      </c>
      <c r="M9267" s="246">
        <f>IF(A9267="","",IF(A9267=-1,H9267,0))</f>
      </c>
      <c r="N9267">
        <f>IF(J9267="","",IF(E9267="SGD",1,IF(E9267="USD",Settings!$B$22,IF(E9267="HKD",Settings!$B$23,1))))</f>
      </c>
      <c r="O9267">
        <f>IF(OR(B9267="",C9267="",E9267=""),0,(IF(A9267=-1,H9267,0)-IF(OR(A9267=1,A9267=0),H9267,0)+IF(A9267=2,H9267,0))*IF(E9267="SGD",1,IF(E9267="USD",Settings!$B$22,IF(E9267="HKD",Settings!$B$23,1))))</f>
        <v>0</v>
      </c>
      <c r="P9267">
        <f>IF(OR(B9267="",C9267="",E9267=""),0,IF(A9267=2,H9267*IF(E9267="SGD",1,IF(E9267="USD",Settings!$B$22,IF(E9267="HKD",Settings!$B$23,1))),0))</f>
        <v>0</v>
      </c>
      <c r="Q9267" s="312">
        <f>IF(OR(J9267="",G9267=""),"",G9267+ROW()/1000000)</f>
      </c>
      <c r="R9267" s="247">
        <f>IF(Q9267="","",SUMIFS(Txn[Signed Units],Txn[Key],J9267,Txn[Transaction Order],"&lt;="&amp;Q9267))</f>
      </c>
    </row>
    <row r="9268" spans="10:18" ht="15" customHeight="1" x14ac:dyDescent="0.15">
      <c r="J9268" s="246">
        <f>IF(OR(B9268="",C9268="",E9268=""),"",B9268&amp;":"&amp;C9268&amp;":"&amp;E9268)</f>
      </c>
      <c r="K9268" s="247">
        <f>IF(A9268="","",A9268*D9268)</f>
      </c>
      <c r="L9268" s="246">
        <f>IF(A9268="","",IF(OR(A9268=1,A9268=0),H9268,0))</f>
      </c>
      <c r="M9268" s="246">
        <f>IF(A9268="","",IF(A9268=-1,H9268,0))</f>
      </c>
      <c r="N9268">
        <f>IF(J9268="","",IF(E9268="SGD",1,IF(E9268="USD",Settings!$B$22,IF(E9268="HKD",Settings!$B$23,1))))</f>
      </c>
      <c r="O9268">
        <f>IF(OR(B9268="",C9268="",E9268=""),0,(IF(A9268=-1,H9268,0)-IF(OR(A9268=1,A9268=0),H9268,0)+IF(A9268=2,H9268,0))*IF(E9268="SGD",1,IF(E9268="USD",Settings!$B$22,IF(E9268="HKD",Settings!$B$23,1))))</f>
        <v>0</v>
      </c>
      <c r="P9268">
        <f>IF(OR(B9268="",C9268="",E9268=""),0,IF(A9268=2,H9268*IF(E9268="SGD",1,IF(E9268="USD",Settings!$B$22,IF(E9268="HKD",Settings!$B$23,1))),0))</f>
        <v>0</v>
      </c>
      <c r="Q9268" s="312">
        <f>IF(OR(J9268="",G9268=""),"",G9268+ROW()/1000000)</f>
      </c>
      <c r="R9268" s="247">
        <f>IF(Q9268="","",SUMIFS(Txn[Signed Units],Txn[Key],J9268,Txn[Transaction Order],"&lt;="&amp;Q9268))</f>
      </c>
    </row>
    <row r="9269" spans="10:18" ht="15" customHeight="1" x14ac:dyDescent="0.15">
      <c r="J9269" s="246">
        <f>IF(OR(B9269="",C9269="",E9269=""),"",B9269&amp;":"&amp;C9269&amp;":"&amp;E9269)</f>
      </c>
      <c r="K9269" s="247">
        <f>IF(A9269="","",A9269*D9269)</f>
      </c>
      <c r="L9269" s="246">
        <f>IF(A9269="","",IF(OR(A9269=1,A9269=0),H9269,0))</f>
      </c>
      <c r="M9269" s="246">
        <f>IF(A9269="","",IF(A9269=-1,H9269,0))</f>
      </c>
      <c r="N9269">
        <f>IF(J9269="","",IF(E9269="SGD",1,IF(E9269="USD",Settings!$B$22,IF(E9269="HKD",Settings!$B$23,1))))</f>
      </c>
      <c r="O9269">
        <f>IF(OR(B9269="",C9269="",E9269=""),0,(IF(A9269=-1,H9269,0)-IF(OR(A9269=1,A9269=0),H9269,0)+IF(A9269=2,H9269,0))*IF(E9269="SGD",1,IF(E9269="USD",Settings!$B$22,IF(E9269="HKD",Settings!$B$23,1))))</f>
        <v>0</v>
      </c>
      <c r="P9269">
        <f>IF(OR(B9269="",C9269="",E9269=""),0,IF(A9269=2,H9269*IF(E9269="SGD",1,IF(E9269="USD",Settings!$B$22,IF(E9269="HKD",Settings!$B$23,1))),0))</f>
        <v>0</v>
      </c>
      <c r="Q9269" s="312">
        <f>IF(OR(J9269="",G9269=""),"",G9269+ROW()/1000000)</f>
      </c>
      <c r="R9269" s="247">
        <f>IF(Q9269="","",SUMIFS(Txn[Signed Units],Txn[Key],J9269,Txn[Transaction Order],"&lt;="&amp;Q9269))</f>
      </c>
    </row>
    <row r="9270" spans="10:18" ht="15" customHeight="1" x14ac:dyDescent="0.15">
      <c r="J9270" s="246">
        <f>IF(OR(B9270="",C9270="",E9270=""),"",B9270&amp;":"&amp;C9270&amp;":"&amp;E9270)</f>
      </c>
      <c r="K9270" s="247">
        <f>IF(A9270="","",A9270*D9270)</f>
      </c>
      <c r="L9270" s="246">
        <f>IF(A9270="","",IF(OR(A9270=1,A9270=0),H9270,0))</f>
      </c>
      <c r="M9270" s="246">
        <f>IF(A9270="","",IF(A9270=-1,H9270,0))</f>
      </c>
      <c r="N9270">
        <f>IF(J9270="","",IF(E9270="SGD",1,IF(E9270="USD",Settings!$B$22,IF(E9270="HKD",Settings!$B$23,1))))</f>
      </c>
      <c r="O9270">
        <f>IF(OR(B9270="",C9270="",E9270=""),0,(IF(A9270=-1,H9270,0)-IF(OR(A9270=1,A9270=0),H9270,0)+IF(A9270=2,H9270,0))*IF(E9270="SGD",1,IF(E9270="USD",Settings!$B$22,IF(E9270="HKD",Settings!$B$23,1))))</f>
        <v>0</v>
      </c>
      <c r="P9270">
        <f>IF(OR(B9270="",C9270="",E9270=""),0,IF(A9270=2,H9270*IF(E9270="SGD",1,IF(E9270="USD",Settings!$B$22,IF(E9270="HKD",Settings!$B$23,1))),0))</f>
        <v>0</v>
      </c>
      <c r="Q9270" s="312">
        <f>IF(OR(J9270="",G9270=""),"",G9270+ROW()/1000000)</f>
      </c>
      <c r="R9270" s="247">
        <f>IF(Q9270="","",SUMIFS(Txn[Signed Units],Txn[Key],J9270,Txn[Transaction Order],"&lt;="&amp;Q9270))</f>
      </c>
    </row>
    <row r="9271" spans="10:18" ht="15" customHeight="1" x14ac:dyDescent="0.15">
      <c r="J9271" s="246">
        <f>IF(OR(B9271="",C9271="",E9271=""),"",B9271&amp;":"&amp;C9271&amp;":"&amp;E9271)</f>
      </c>
      <c r="K9271" s="247">
        <f>IF(A9271="","",A9271*D9271)</f>
      </c>
      <c r="L9271" s="246">
        <f>IF(A9271="","",IF(OR(A9271=1,A9271=0),H9271,0))</f>
      </c>
      <c r="M9271" s="246">
        <f>IF(A9271="","",IF(A9271=-1,H9271,0))</f>
      </c>
      <c r="N9271">
        <f>IF(J9271="","",IF(E9271="SGD",1,IF(E9271="USD",Settings!$B$22,IF(E9271="HKD",Settings!$B$23,1))))</f>
      </c>
      <c r="O9271">
        <f>IF(OR(B9271="",C9271="",E9271=""),0,(IF(A9271=-1,H9271,0)-IF(OR(A9271=1,A9271=0),H9271,0)+IF(A9271=2,H9271,0))*IF(E9271="SGD",1,IF(E9271="USD",Settings!$B$22,IF(E9271="HKD",Settings!$B$23,1))))</f>
        <v>0</v>
      </c>
      <c r="P9271">
        <f>IF(OR(B9271="",C9271="",E9271=""),0,IF(A9271=2,H9271*IF(E9271="SGD",1,IF(E9271="USD",Settings!$B$22,IF(E9271="HKD",Settings!$B$23,1))),0))</f>
        <v>0</v>
      </c>
      <c r="Q9271" s="312">
        <f>IF(OR(J9271="",G9271=""),"",G9271+ROW()/1000000)</f>
      </c>
      <c r="R9271" s="247">
        <f>IF(Q9271="","",SUMIFS(Txn[Signed Units],Txn[Key],J9271,Txn[Transaction Order],"&lt;="&amp;Q9271))</f>
      </c>
    </row>
    <row r="9272" spans="10:18" ht="15" customHeight="1" x14ac:dyDescent="0.15">
      <c r="J9272" s="246">
        <f>IF(OR(B9272="",C9272="",E9272=""),"",B9272&amp;":"&amp;C9272&amp;":"&amp;E9272)</f>
      </c>
      <c r="K9272" s="247">
        <f>IF(A9272="","",A9272*D9272)</f>
      </c>
      <c r="L9272" s="246">
        <f>IF(A9272="","",IF(OR(A9272=1,A9272=0),H9272,0))</f>
      </c>
      <c r="M9272" s="246">
        <f>IF(A9272="","",IF(A9272=-1,H9272,0))</f>
      </c>
      <c r="N9272">
        <f>IF(J9272="","",IF(E9272="SGD",1,IF(E9272="USD",Settings!$B$22,IF(E9272="HKD",Settings!$B$23,1))))</f>
      </c>
      <c r="O9272">
        <f>IF(OR(B9272="",C9272="",E9272=""),0,(IF(A9272=-1,H9272,0)-IF(OR(A9272=1,A9272=0),H9272,0)+IF(A9272=2,H9272,0))*IF(E9272="SGD",1,IF(E9272="USD",Settings!$B$22,IF(E9272="HKD",Settings!$B$23,1))))</f>
        <v>0</v>
      </c>
      <c r="P9272">
        <f>IF(OR(B9272="",C9272="",E9272=""),0,IF(A9272=2,H9272*IF(E9272="SGD",1,IF(E9272="USD",Settings!$B$22,IF(E9272="HKD",Settings!$B$23,1))),0))</f>
        <v>0</v>
      </c>
      <c r="Q9272" s="312">
        <f>IF(OR(J9272="",G9272=""),"",G9272+ROW()/1000000)</f>
      </c>
      <c r="R9272" s="247">
        <f>IF(Q9272="","",SUMIFS(Txn[Signed Units],Txn[Key],J9272,Txn[Transaction Order],"&lt;="&amp;Q9272))</f>
      </c>
    </row>
    <row r="9273" spans="10:18" ht="15" customHeight="1" x14ac:dyDescent="0.15">
      <c r="J9273" s="246">
        <f>IF(OR(B9273="",C9273="",E9273=""),"",B9273&amp;":"&amp;C9273&amp;":"&amp;E9273)</f>
      </c>
      <c r="K9273" s="247">
        <f>IF(A9273="","",A9273*D9273)</f>
      </c>
      <c r="L9273" s="246">
        <f>IF(A9273="","",IF(OR(A9273=1,A9273=0),H9273,0))</f>
      </c>
      <c r="M9273" s="246">
        <f>IF(A9273="","",IF(A9273=-1,H9273,0))</f>
      </c>
      <c r="N9273">
        <f>IF(J9273="","",IF(E9273="SGD",1,IF(E9273="USD",Settings!$B$22,IF(E9273="HKD",Settings!$B$23,1))))</f>
      </c>
      <c r="O9273">
        <f>IF(OR(B9273="",C9273="",E9273=""),0,(IF(A9273=-1,H9273,0)-IF(OR(A9273=1,A9273=0),H9273,0)+IF(A9273=2,H9273,0))*IF(E9273="SGD",1,IF(E9273="USD",Settings!$B$22,IF(E9273="HKD",Settings!$B$23,1))))</f>
        <v>0</v>
      </c>
      <c r="P9273">
        <f>IF(OR(B9273="",C9273="",E9273=""),0,IF(A9273=2,H9273*IF(E9273="SGD",1,IF(E9273="USD",Settings!$B$22,IF(E9273="HKD",Settings!$B$23,1))),0))</f>
        <v>0</v>
      </c>
      <c r="Q9273" s="312">
        <f>IF(OR(J9273="",G9273=""),"",G9273+ROW()/1000000)</f>
      </c>
      <c r="R9273" s="247">
        <f>IF(Q9273="","",SUMIFS(Txn[Signed Units],Txn[Key],J9273,Txn[Transaction Order],"&lt;="&amp;Q9273))</f>
      </c>
    </row>
    <row r="9274" spans="10:18" ht="15" customHeight="1" x14ac:dyDescent="0.15">
      <c r="J9274" s="246">
        <f>IF(OR(B9274="",C9274="",E9274=""),"",B9274&amp;":"&amp;C9274&amp;":"&amp;E9274)</f>
      </c>
      <c r="K9274" s="247">
        <f>IF(A9274="","",A9274*D9274)</f>
      </c>
      <c r="L9274" s="246">
        <f>IF(A9274="","",IF(OR(A9274=1,A9274=0),H9274,0))</f>
      </c>
      <c r="M9274" s="246">
        <f>IF(A9274="","",IF(A9274=-1,H9274,0))</f>
      </c>
      <c r="N9274">
        <f>IF(J9274="","",IF(E9274="SGD",1,IF(E9274="USD",Settings!$B$22,IF(E9274="HKD",Settings!$B$23,1))))</f>
      </c>
      <c r="O9274">
        <f>IF(OR(B9274="",C9274="",E9274=""),0,(IF(A9274=-1,H9274,0)-IF(OR(A9274=1,A9274=0),H9274,0)+IF(A9274=2,H9274,0))*IF(E9274="SGD",1,IF(E9274="USD",Settings!$B$22,IF(E9274="HKD",Settings!$B$23,1))))</f>
        <v>0</v>
      </c>
      <c r="P9274">
        <f>IF(OR(B9274="",C9274="",E9274=""),0,IF(A9274=2,H9274*IF(E9274="SGD",1,IF(E9274="USD",Settings!$B$22,IF(E9274="HKD",Settings!$B$23,1))),0))</f>
        <v>0</v>
      </c>
      <c r="Q9274" s="312">
        <f>IF(OR(J9274="",G9274=""),"",G9274+ROW()/1000000)</f>
      </c>
      <c r="R9274" s="247">
        <f>IF(Q9274="","",SUMIFS(Txn[Signed Units],Txn[Key],J9274,Txn[Transaction Order],"&lt;="&amp;Q9274))</f>
      </c>
    </row>
    <row r="9275" spans="10:18" ht="15" customHeight="1" x14ac:dyDescent="0.15">
      <c r="J9275" s="246">
        <f>IF(OR(B9275="",C9275="",E9275=""),"",B9275&amp;":"&amp;C9275&amp;":"&amp;E9275)</f>
      </c>
      <c r="K9275" s="247">
        <f>IF(A9275="","",A9275*D9275)</f>
      </c>
      <c r="L9275" s="246">
        <f>IF(A9275="","",IF(OR(A9275=1,A9275=0),H9275,0))</f>
      </c>
      <c r="M9275" s="246">
        <f>IF(A9275="","",IF(A9275=-1,H9275,0))</f>
      </c>
      <c r="N9275">
        <f>IF(J9275="","",IF(E9275="SGD",1,IF(E9275="USD",Settings!$B$22,IF(E9275="HKD",Settings!$B$23,1))))</f>
      </c>
      <c r="O9275">
        <f>IF(OR(B9275="",C9275="",E9275=""),0,(IF(A9275=-1,H9275,0)-IF(OR(A9275=1,A9275=0),H9275,0)+IF(A9275=2,H9275,0))*IF(E9275="SGD",1,IF(E9275="USD",Settings!$B$22,IF(E9275="HKD",Settings!$B$23,1))))</f>
        <v>0</v>
      </c>
      <c r="P9275">
        <f>IF(OR(B9275="",C9275="",E9275=""),0,IF(A9275=2,H9275*IF(E9275="SGD",1,IF(E9275="USD",Settings!$B$22,IF(E9275="HKD",Settings!$B$23,1))),0))</f>
        <v>0</v>
      </c>
      <c r="Q9275" s="312">
        <f>IF(OR(J9275="",G9275=""),"",G9275+ROW()/1000000)</f>
      </c>
      <c r="R9275" s="247">
        <f>IF(Q9275="","",SUMIFS(Txn[Signed Units],Txn[Key],J9275,Txn[Transaction Order],"&lt;="&amp;Q9275))</f>
      </c>
    </row>
    <row r="9276" spans="10:18" ht="15" customHeight="1" x14ac:dyDescent="0.15">
      <c r="J9276" s="246">
        <f>IF(OR(B9276="",C9276="",E9276=""),"",B9276&amp;":"&amp;C9276&amp;":"&amp;E9276)</f>
      </c>
      <c r="K9276" s="247">
        <f>IF(A9276="","",A9276*D9276)</f>
      </c>
      <c r="L9276" s="246">
        <f>IF(A9276="","",IF(OR(A9276=1,A9276=0),H9276,0))</f>
      </c>
      <c r="M9276" s="246">
        <f>IF(A9276="","",IF(A9276=-1,H9276,0))</f>
      </c>
      <c r="N9276">
        <f>IF(J9276="","",IF(E9276="SGD",1,IF(E9276="USD",Settings!$B$22,IF(E9276="HKD",Settings!$B$23,1))))</f>
      </c>
      <c r="O9276">
        <f>IF(OR(B9276="",C9276="",E9276=""),0,(IF(A9276=-1,H9276,0)-IF(OR(A9276=1,A9276=0),H9276,0)+IF(A9276=2,H9276,0))*IF(E9276="SGD",1,IF(E9276="USD",Settings!$B$22,IF(E9276="HKD",Settings!$B$23,1))))</f>
        <v>0</v>
      </c>
      <c r="P9276">
        <f>IF(OR(B9276="",C9276="",E9276=""),0,IF(A9276=2,H9276*IF(E9276="SGD",1,IF(E9276="USD",Settings!$B$22,IF(E9276="HKD",Settings!$B$23,1))),0))</f>
        <v>0</v>
      </c>
      <c r="Q9276" s="312">
        <f>IF(OR(J9276="",G9276=""),"",G9276+ROW()/1000000)</f>
      </c>
      <c r="R9276" s="247">
        <f>IF(Q9276="","",SUMIFS(Txn[Signed Units],Txn[Key],J9276,Txn[Transaction Order],"&lt;="&amp;Q9276))</f>
      </c>
    </row>
    <row r="9277" spans="10:18" ht="15" customHeight="1" x14ac:dyDescent="0.15">
      <c r="J9277" s="246">
        <f>IF(OR(B9277="",C9277="",E9277=""),"",B9277&amp;":"&amp;C9277&amp;":"&amp;E9277)</f>
      </c>
      <c r="K9277" s="247">
        <f>IF(A9277="","",A9277*D9277)</f>
      </c>
      <c r="L9277" s="246">
        <f>IF(A9277="","",IF(OR(A9277=1,A9277=0),H9277,0))</f>
      </c>
      <c r="M9277" s="246">
        <f>IF(A9277="","",IF(A9277=-1,H9277,0))</f>
      </c>
      <c r="N9277">
        <f>IF(J9277="","",IF(E9277="SGD",1,IF(E9277="USD",Settings!$B$22,IF(E9277="HKD",Settings!$B$23,1))))</f>
      </c>
      <c r="O9277">
        <f>IF(OR(B9277="",C9277="",E9277=""),0,(IF(A9277=-1,H9277,0)-IF(OR(A9277=1,A9277=0),H9277,0)+IF(A9277=2,H9277,0))*IF(E9277="SGD",1,IF(E9277="USD",Settings!$B$22,IF(E9277="HKD",Settings!$B$23,1))))</f>
        <v>0</v>
      </c>
      <c r="P9277">
        <f>IF(OR(B9277="",C9277="",E9277=""),0,IF(A9277=2,H9277*IF(E9277="SGD",1,IF(E9277="USD",Settings!$B$22,IF(E9277="HKD",Settings!$B$23,1))),0))</f>
        <v>0</v>
      </c>
      <c r="Q9277" s="312">
        <f>IF(OR(J9277="",G9277=""),"",G9277+ROW()/1000000)</f>
      </c>
      <c r="R9277" s="247">
        <f>IF(Q9277="","",SUMIFS(Txn[Signed Units],Txn[Key],J9277,Txn[Transaction Order],"&lt;="&amp;Q9277))</f>
      </c>
    </row>
    <row r="9278" spans="10:18" ht="15" customHeight="1" x14ac:dyDescent="0.15">
      <c r="J9278" s="246">
        <f>IF(OR(B9278="",C9278="",E9278=""),"",B9278&amp;":"&amp;C9278&amp;":"&amp;E9278)</f>
      </c>
      <c r="K9278" s="247">
        <f>IF(A9278="","",A9278*D9278)</f>
      </c>
      <c r="L9278" s="246">
        <f>IF(A9278="","",IF(OR(A9278=1,A9278=0),H9278,0))</f>
      </c>
      <c r="M9278" s="246">
        <f>IF(A9278="","",IF(A9278=-1,H9278,0))</f>
      </c>
      <c r="N9278">
        <f>IF(J9278="","",IF(E9278="SGD",1,IF(E9278="USD",Settings!$B$22,IF(E9278="HKD",Settings!$B$23,1))))</f>
      </c>
      <c r="O9278">
        <f>IF(OR(B9278="",C9278="",E9278=""),0,(IF(A9278=-1,H9278,0)-IF(OR(A9278=1,A9278=0),H9278,0)+IF(A9278=2,H9278,0))*IF(E9278="SGD",1,IF(E9278="USD",Settings!$B$22,IF(E9278="HKD",Settings!$B$23,1))))</f>
        <v>0</v>
      </c>
      <c r="P9278">
        <f>IF(OR(B9278="",C9278="",E9278=""),0,IF(A9278=2,H9278*IF(E9278="SGD",1,IF(E9278="USD",Settings!$B$22,IF(E9278="HKD",Settings!$B$23,1))),0))</f>
        <v>0</v>
      </c>
      <c r="Q9278" s="312">
        <f>IF(OR(J9278="",G9278=""),"",G9278+ROW()/1000000)</f>
      </c>
      <c r="R9278" s="247">
        <f>IF(Q9278="","",SUMIFS(Txn[Signed Units],Txn[Key],J9278,Txn[Transaction Order],"&lt;="&amp;Q9278))</f>
      </c>
    </row>
    <row r="9279" spans="10:18" ht="15" customHeight="1" x14ac:dyDescent="0.15">
      <c r="J9279" s="246">
        <f>IF(OR(B9279="",C9279="",E9279=""),"",B9279&amp;":"&amp;C9279&amp;":"&amp;E9279)</f>
      </c>
      <c r="K9279" s="247">
        <f>IF(A9279="","",A9279*D9279)</f>
      </c>
      <c r="L9279" s="246">
        <f>IF(A9279="","",IF(OR(A9279=1,A9279=0),H9279,0))</f>
      </c>
      <c r="M9279" s="246">
        <f>IF(A9279="","",IF(A9279=-1,H9279,0))</f>
      </c>
      <c r="N9279">
        <f>IF(J9279="","",IF(E9279="SGD",1,IF(E9279="USD",Settings!$B$22,IF(E9279="HKD",Settings!$B$23,1))))</f>
      </c>
      <c r="O9279">
        <f>IF(OR(B9279="",C9279="",E9279=""),0,(IF(A9279=-1,H9279,0)-IF(OR(A9279=1,A9279=0),H9279,0)+IF(A9279=2,H9279,0))*IF(E9279="SGD",1,IF(E9279="USD",Settings!$B$22,IF(E9279="HKD",Settings!$B$23,1))))</f>
        <v>0</v>
      </c>
      <c r="P9279">
        <f>IF(OR(B9279="",C9279="",E9279=""),0,IF(A9279=2,H9279*IF(E9279="SGD",1,IF(E9279="USD",Settings!$B$22,IF(E9279="HKD",Settings!$B$23,1))),0))</f>
        <v>0</v>
      </c>
      <c r="Q9279" s="312">
        <f>IF(OR(J9279="",G9279=""),"",G9279+ROW()/1000000)</f>
      </c>
      <c r="R9279" s="247">
        <f>IF(Q9279="","",SUMIFS(Txn[Signed Units],Txn[Key],J9279,Txn[Transaction Order],"&lt;="&amp;Q9279))</f>
      </c>
    </row>
    <row r="9280" spans="10:18" ht="15" customHeight="1" x14ac:dyDescent="0.15">
      <c r="J9280" s="246">
        <f>IF(OR(B9280="",C9280="",E9280=""),"",B9280&amp;":"&amp;C9280&amp;":"&amp;E9280)</f>
      </c>
      <c r="K9280" s="247">
        <f>IF(A9280="","",A9280*D9280)</f>
      </c>
      <c r="L9280" s="246">
        <f>IF(A9280="","",IF(OR(A9280=1,A9280=0),H9280,0))</f>
      </c>
      <c r="M9280" s="246">
        <f>IF(A9280="","",IF(A9280=-1,H9280,0))</f>
      </c>
      <c r="N9280">
        <f>IF(J9280="","",IF(E9280="SGD",1,IF(E9280="USD",Settings!$B$22,IF(E9280="HKD",Settings!$B$23,1))))</f>
      </c>
      <c r="O9280">
        <f>IF(OR(B9280="",C9280="",E9280=""),0,(IF(A9280=-1,H9280,0)-IF(OR(A9280=1,A9280=0),H9280,0)+IF(A9280=2,H9280,0))*IF(E9280="SGD",1,IF(E9280="USD",Settings!$B$22,IF(E9280="HKD",Settings!$B$23,1))))</f>
        <v>0</v>
      </c>
      <c r="P9280">
        <f>IF(OR(B9280="",C9280="",E9280=""),0,IF(A9280=2,H9280*IF(E9280="SGD",1,IF(E9280="USD",Settings!$B$22,IF(E9280="HKD",Settings!$B$23,1))),0))</f>
        <v>0</v>
      </c>
      <c r="Q9280" s="312">
        <f>IF(OR(J9280="",G9280=""),"",G9280+ROW()/1000000)</f>
      </c>
      <c r="R9280" s="247">
        <f>IF(Q9280="","",SUMIFS(Txn[Signed Units],Txn[Key],J9280,Txn[Transaction Order],"&lt;="&amp;Q9280))</f>
      </c>
    </row>
    <row r="9281" spans="10:18" ht="15" customHeight="1" x14ac:dyDescent="0.15">
      <c r="J9281" s="246">
        <f>IF(OR(B9281="",C9281="",E9281=""),"",B9281&amp;":"&amp;C9281&amp;":"&amp;E9281)</f>
      </c>
      <c r="K9281" s="247">
        <f>IF(A9281="","",A9281*D9281)</f>
      </c>
      <c r="L9281" s="246">
        <f>IF(A9281="","",IF(OR(A9281=1,A9281=0),H9281,0))</f>
      </c>
      <c r="M9281" s="246">
        <f>IF(A9281="","",IF(A9281=-1,H9281,0))</f>
      </c>
      <c r="N9281">
        <f>IF(J9281="","",IF(E9281="SGD",1,IF(E9281="USD",Settings!$B$22,IF(E9281="HKD",Settings!$B$23,1))))</f>
      </c>
      <c r="O9281">
        <f>IF(OR(B9281="",C9281="",E9281=""),0,(IF(A9281=-1,H9281,0)-IF(OR(A9281=1,A9281=0),H9281,0)+IF(A9281=2,H9281,0))*IF(E9281="SGD",1,IF(E9281="USD",Settings!$B$22,IF(E9281="HKD",Settings!$B$23,1))))</f>
        <v>0</v>
      </c>
      <c r="P9281">
        <f>IF(OR(B9281="",C9281="",E9281=""),0,IF(A9281=2,H9281*IF(E9281="SGD",1,IF(E9281="USD",Settings!$B$22,IF(E9281="HKD",Settings!$B$23,1))),0))</f>
        <v>0</v>
      </c>
      <c r="Q9281" s="312">
        <f>IF(OR(J9281="",G9281=""),"",G9281+ROW()/1000000)</f>
      </c>
      <c r="R9281" s="247">
        <f>IF(Q9281="","",SUMIFS(Txn[Signed Units],Txn[Key],J9281,Txn[Transaction Order],"&lt;="&amp;Q9281))</f>
      </c>
    </row>
    <row r="9282" spans="10:18" ht="15" customHeight="1" x14ac:dyDescent="0.15">
      <c r="J9282" s="246">
        <f>IF(OR(B9282="",C9282="",E9282=""),"",B9282&amp;":"&amp;C9282&amp;":"&amp;E9282)</f>
      </c>
      <c r="K9282" s="247">
        <f>IF(A9282="","",A9282*D9282)</f>
      </c>
      <c r="L9282" s="246">
        <f>IF(A9282="","",IF(OR(A9282=1,A9282=0),H9282,0))</f>
      </c>
      <c r="M9282" s="246">
        <f>IF(A9282="","",IF(A9282=-1,H9282,0))</f>
      </c>
      <c r="N9282">
        <f>IF(J9282="","",IF(E9282="SGD",1,IF(E9282="USD",Settings!$B$22,IF(E9282="HKD",Settings!$B$23,1))))</f>
      </c>
      <c r="O9282">
        <f>IF(OR(B9282="",C9282="",E9282=""),0,(IF(A9282=-1,H9282,0)-IF(OR(A9282=1,A9282=0),H9282,0)+IF(A9282=2,H9282,0))*IF(E9282="SGD",1,IF(E9282="USD",Settings!$B$22,IF(E9282="HKD",Settings!$B$23,1))))</f>
        <v>0</v>
      </c>
      <c r="P9282">
        <f>IF(OR(B9282="",C9282="",E9282=""),0,IF(A9282=2,H9282*IF(E9282="SGD",1,IF(E9282="USD",Settings!$B$22,IF(E9282="HKD",Settings!$B$23,1))),0))</f>
        <v>0</v>
      </c>
      <c r="Q9282" s="312">
        <f>IF(OR(J9282="",G9282=""),"",G9282+ROW()/1000000)</f>
      </c>
      <c r="R9282" s="247">
        <f>IF(Q9282="","",SUMIFS(Txn[Signed Units],Txn[Key],J9282,Txn[Transaction Order],"&lt;="&amp;Q9282))</f>
      </c>
    </row>
    <row r="9283" spans="10:18" ht="15" customHeight="1" x14ac:dyDescent="0.15">
      <c r="J9283" s="246">
        <f>IF(OR(B9283="",C9283="",E9283=""),"",B9283&amp;":"&amp;C9283&amp;":"&amp;E9283)</f>
      </c>
      <c r="K9283" s="247">
        <f>IF(A9283="","",A9283*D9283)</f>
      </c>
      <c r="L9283" s="246">
        <f>IF(A9283="","",IF(OR(A9283=1,A9283=0),H9283,0))</f>
      </c>
      <c r="M9283" s="246">
        <f>IF(A9283="","",IF(A9283=-1,H9283,0))</f>
      </c>
      <c r="N9283">
        <f>IF(J9283="","",IF(E9283="SGD",1,IF(E9283="USD",Settings!$B$22,IF(E9283="HKD",Settings!$B$23,1))))</f>
      </c>
      <c r="O9283">
        <f>IF(OR(B9283="",C9283="",E9283=""),0,(IF(A9283=-1,H9283,0)-IF(OR(A9283=1,A9283=0),H9283,0)+IF(A9283=2,H9283,0))*IF(E9283="SGD",1,IF(E9283="USD",Settings!$B$22,IF(E9283="HKD",Settings!$B$23,1))))</f>
        <v>0</v>
      </c>
      <c r="P9283">
        <f>IF(OR(B9283="",C9283="",E9283=""),0,IF(A9283=2,H9283*IF(E9283="SGD",1,IF(E9283="USD",Settings!$B$22,IF(E9283="HKD",Settings!$B$23,1))),0))</f>
        <v>0</v>
      </c>
      <c r="Q9283" s="312">
        <f>IF(OR(J9283="",G9283=""),"",G9283+ROW()/1000000)</f>
      </c>
      <c r="R9283" s="247">
        <f>IF(Q9283="","",SUMIFS(Txn[Signed Units],Txn[Key],J9283,Txn[Transaction Order],"&lt;="&amp;Q9283))</f>
      </c>
    </row>
    <row r="9284" spans="10:18" ht="15" customHeight="1" x14ac:dyDescent="0.15">
      <c r="J9284" s="246">
        <f>IF(OR(B9284="",C9284="",E9284=""),"",B9284&amp;":"&amp;C9284&amp;":"&amp;E9284)</f>
      </c>
      <c r="K9284" s="247">
        <f>IF(A9284="","",A9284*D9284)</f>
      </c>
      <c r="L9284" s="246">
        <f>IF(A9284="","",IF(OR(A9284=1,A9284=0),H9284,0))</f>
      </c>
      <c r="M9284" s="246">
        <f>IF(A9284="","",IF(A9284=-1,H9284,0))</f>
      </c>
      <c r="N9284">
        <f>IF(J9284="","",IF(E9284="SGD",1,IF(E9284="USD",Settings!$B$22,IF(E9284="HKD",Settings!$B$23,1))))</f>
      </c>
      <c r="O9284">
        <f>IF(OR(B9284="",C9284="",E9284=""),0,(IF(A9284=-1,H9284,0)-IF(OR(A9284=1,A9284=0),H9284,0)+IF(A9284=2,H9284,0))*IF(E9284="SGD",1,IF(E9284="USD",Settings!$B$22,IF(E9284="HKD",Settings!$B$23,1))))</f>
        <v>0</v>
      </c>
      <c r="P9284">
        <f>IF(OR(B9284="",C9284="",E9284=""),0,IF(A9284=2,H9284*IF(E9284="SGD",1,IF(E9284="USD",Settings!$B$22,IF(E9284="HKD",Settings!$B$23,1))),0))</f>
        <v>0</v>
      </c>
      <c r="Q9284" s="312">
        <f>IF(OR(J9284="",G9284=""),"",G9284+ROW()/1000000)</f>
      </c>
      <c r="R9284" s="247">
        <f>IF(Q9284="","",SUMIFS(Txn[Signed Units],Txn[Key],J9284,Txn[Transaction Order],"&lt;="&amp;Q9284))</f>
      </c>
    </row>
    <row r="9285" spans="10:18" ht="15" customHeight="1" x14ac:dyDescent="0.15">
      <c r="J9285" s="246">
        <f>IF(OR(B9285="",C9285="",E9285=""),"",B9285&amp;":"&amp;C9285&amp;":"&amp;E9285)</f>
      </c>
      <c r="K9285" s="247">
        <f>IF(A9285="","",A9285*D9285)</f>
      </c>
      <c r="L9285" s="246">
        <f>IF(A9285="","",IF(OR(A9285=1,A9285=0),H9285,0))</f>
      </c>
      <c r="M9285" s="246">
        <f>IF(A9285="","",IF(A9285=-1,H9285,0))</f>
      </c>
      <c r="N9285">
        <f>IF(J9285="","",IF(E9285="SGD",1,IF(E9285="USD",Settings!$B$22,IF(E9285="HKD",Settings!$B$23,1))))</f>
      </c>
      <c r="O9285">
        <f>IF(OR(B9285="",C9285="",E9285=""),0,(IF(A9285=-1,H9285,0)-IF(OR(A9285=1,A9285=0),H9285,0)+IF(A9285=2,H9285,0))*IF(E9285="SGD",1,IF(E9285="USD",Settings!$B$22,IF(E9285="HKD",Settings!$B$23,1))))</f>
        <v>0</v>
      </c>
      <c r="P9285">
        <f>IF(OR(B9285="",C9285="",E9285=""),0,IF(A9285=2,H9285*IF(E9285="SGD",1,IF(E9285="USD",Settings!$B$22,IF(E9285="HKD",Settings!$B$23,1))),0))</f>
        <v>0</v>
      </c>
      <c r="Q9285" s="312">
        <f>IF(OR(J9285="",G9285=""),"",G9285+ROW()/1000000)</f>
      </c>
      <c r="R9285" s="247">
        <f>IF(Q9285="","",SUMIFS(Txn[Signed Units],Txn[Key],J9285,Txn[Transaction Order],"&lt;="&amp;Q9285))</f>
      </c>
    </row>
    <row r="9286" spans="10:18" ht="15" customHeight="1" x14ac:dyDescent="0.15">
      <c r="J9286" s="246">
        <f>IF(OR(B9286="",C9286="",E9286=""),"",B9286&amp;":"&amp;C9286&amp;":"&amp;E9286)</f>
      </c>
      <c r="K9286" s="247">
        <f>IF(A9286="","",A9286*D9286)</f>
      </c>
      <c r="L9286" s="246">
        <f>IF(A9286="","",IF(OR(A9286=1,A9286=0),H9286,0))</f>
      </c>
      <c r="M9286" s="246">
        <f>IF(A9286="","",IF(A9286=-1,H9286,0))</f>
      </c>
      <c r="N9286">
        <f>IF(J9286="","",IF(E9286="SGD",1,IF(E9286="USD",Settings!$B$22,IF(E9286="HKD",Settings!$B$23,1))))</f>
      </c>
      <c r="O9286">
        <f>IF(OR(B9286="",C9286="",E9286=""),0,(IF(A9286=-1,H9286,0)-IF(OR(A9286=1,A9286=0),H9286,0)+IF(A9286=2,H9286,0))*IF(E9286="SGD",1,IF(E9286="USD",Settings!$B$22,IF(E9286="HKD",Settings!$B$23,1))))</f>
        <v>0</v>
      </c>
      <c r="P9286">
        <f>IF(OR(B9286="",C9286="",E9286=""),0,IF(A9286=2,H9286*IF(E9286="SGD",1,IF(E9286="USD",Settings!$B$22,IF(E9286="HKD",Settings!$B$23,1))),0))</f>
        <v>0</v>
      </c>
      <c r="Q9286" s="312">
        <f>IF(OR(J9286="",G9286=""),"",G9286+ROW()/1000000)</f>
      </c>
      <c r="R9286" s="247">
        <f>IF(Q9286="","",SUMIFS(Txn[Signed Units],Txn[Key],J9286,Txn[Transaction Order],"&lt;="&amp;Q9286))</f>
      </c>
    </row>
    <row r="9287" spans="10:18" ht="15" customHeight="1" x14ac:dyDescent="0.15">
      <c r="J9287" s="246">
        <f>IF(OR(B9287="",C9287="",E9287=""),"",B9287&amp;":"&amp;C9287&amp;":"&amp;E9287)</f>
      </c>
      <c r="K9287" s="247">
        <f>IF(A9287="","",A9287*D9287)</f>
      </c>
      <c r="L9287" s="246">
        <f>IF(A9287="","",IF(OR(A9287=1,A9287=0),H9287,0))</f>
      </c>
      <c r="M9287" s="246">
        <f>IF(A9287="","",IF(A9287=-1,H9287,0))</f>
      </c>
      <c r="N9287">
        <f>IF(J9287="","",IF(E9287="SGD",1,IF(E9287="USD",Settings!$B$22,IF(E9287="HKD",Settings!$B$23,1))))</f>
      </c>
      <c r="O9287">
        <f>IF(OR(B9287="",C9287="",E9287=""),0,(IF(A9287=-1,H9287,0)-IF(OR(A9287=1,A9287=0),H9287,0)+IF(A9287=2,H9287,0))*IF(E9287="SGD",1,IF(E9287="USD",Settings!$B$22,IF(E9287="HKD",Settings!$B$23,1))))</f>
        <v>0</v>
      </c>
      <c r="P9287">
        <f>IF(OR(B9287="",C9287="",E9287=""),0,IF(A9287=2,H9287*IF(E9287="SGD",1,IF(E9287="USD",Settings!$B$22,IF(E9287="HKD",Settings!$B$23,1))),0))</f>
        <v>0</v>
      </c>
      <c r="Q9287" s="312">
        <f>IF(OR(J9287="",G9287=""),"",G9287+ROW()/1000000)</f>
      </c>
      <c r="R9287" s="247">
        <f>IF(Q9287="","",SUMIFS(Txn[Signed Units],Txn[Key],J9287,Txn[Transaction Order],"&lt;="&amp;Q9287))</f>
      </c>
    </row>
    <row r="9288" spans="10:18" ht="15" customHeight="1" x14ac:dyDescent="0.15">
      <c r="J9288" s="246">
        <f>IF(OR(B9288="",C9288="",E9288=""),"",B9288&amp;":"&amp;C9288&amp;":"&amp;E9288)</f>
      </c>
      <c r="K9288" s="247">
        <f>IF(A9288="","",A9288*D9288)</f>
      </c>
      <c r="L9288" s="246">
        <f>IF(A9288="","",IF(OR(A9288=1,A9288=0),H9288,0))</f>
      </c>
      <c r="M9288" s="246">
        <f>IF(A9288="","",IF(A9288=-1,H9288,0))</f>
      </c>
      <c r="N9288">
        <f>IF(J9288="","",IF(E9288="SGD",1,IF(E9288="USD",Settings!$B$22,IF(E9288="HKD",Settings!$B$23,1))))</f>
      </c>
      <c r="O9288">
        <f>IF(OR(B9288="",C9288="",E9288=""),0,(IF(A9288=-1,H9288,0)-IF(OR(A9288=1,A9288=0),H9288,0)+IF(A9288=2,H9288,0))*IF(E9288="SGD",1,IF(E9288="USD",Settings!$B$22,IF(E9288="HKD",Settings!$B$23,1))))</f>
        <v>0</v>
      </c>
      <c r="P9288">
        <f>IF(OR(B9288="",C9288="",E9288=""),0,IF(A9288=2,H9288*IF(E9288="SGD",1,IF(E9288="USD",Settings!$B$22,IF(E9288="HKD",Settings!$B$23,1))),0))</f>
        <v>0</v>
      </c>
      <c r="Q9288" s="312">
        <f>IF(OR(J9288="",G9288=""),"",G9288+ROW()/1000000)</f>
      </c>
      <c r="R9288" s="247">
        <f>IF(Q9288="","",SUMIFS(Txn[Signed Units],Txn[Key],J9288,Txn[Transaction Order],"&lt;="&amp;Q9288))</f>
      </c>
    </row>
    <row r="9289" spans="10:18" ht="15" customHeight="1" x14ac:dyDescent="0.15">
      <c r="J9289" s="246">
        <f>IF(OR(B9289="",C9289="",E9289=""),"",B9289&amp;":"&amp;C9289&amp;":"&amp;E9289)</f>
      </c>
      <c r="K9289" s="247">
        <f>IF(A9289="","",A9289*D9289)</f>
      </c>
      <c r="L9289" s="246">
        <f>IF(A9289="","",IF(OR(A9289=1,A9289=0),H9289,0))</f>
      </c>
      <c r="M9289" s="246">
        <f>IF(A9289="","",IF(A9289=-1,H9289,0))</f>
      </c>
      <c r="N9289">
        <f>IF(J9289="","",IF(E9289="SGD",1,IF(E9289="USD",Settings!$B$22,IF(E9289="HKD",Settings!$B$23,1))))</f>
      </c>
      <c r="O9289">
        <f>IF(OR(B9289="",C9289="",E9289=""),0,(IF(A9289=-1,H9289,0)-IF(OR(A9289=1,A9289=0),H9289,0)+IF(A9289=2,H9289,0))*IF(E9289="SGD",1,IF(E9289="USD",Settings!$B$22,IF(E9289="HKD",Settings!$B$23,1))))</f>
        <v>0</v>
      </c>
      <c r="P9289">
        <f>IF(OR(B9289="",C9289="",E9289=""),0,IF(A9289=2,H9289*IF(E9289="SGD",1,IF(E9289="USD",Settings!$B$22,IF(E9289="HKD",Settings!$B$23,1))),0))</f>
        <v>0</v>
      </c>
      <c r="Q9289" s="312">
        <f>IF(OR(J9289="",G9289=""),"",G9289+ROW()/1000000)</f>
      </c>
      <c r="R9289" s="247">
        <f>IF(Q9289="","",SUMIFS(Txn[Signed Units],Txn[Key],J9289,Txn[Transaction Order],"&lt;="&amp;Q9289))</f>
      </c>
    </row>
    <row r="9290" spans="10:18" ht="15" customHeight="1" x14ac:dyDescent="0.15">
      <c r="J9290" s="246">
        <f>IF(OR(B9290="",C9290="",E9290=""),"",B9290&amp;":"&amp;C9290&amp;":"&amp;E9290)</f>
      </c>
      <c r="K9290" s="247">
        <f>IF(A9290="","",A9290*D9290)</f>
      </c>
      <c r="L9290" s="246">
        <f>IF(A9290="","",IF(OR(A9290=1,A9290=0),H9290,0))</f>
      </c>
      <c r="M9290" s="246">
        <f>IF(A9290="","",IF(A9290=-1,H9290,0))</f>
      </c>
      <c r="N9290">
        <f>IF(J9290="","",IF(E9290="SGD",1,IF(E9290="USD",Settings!$B$22,IF(E9290="HKD",Settings!$B$23,1))))</f>
      </c>
      <c r="O9290">
        <f>IF(OR(B9290="",C9290="",E9290=""),0,(IF(A9290=-1,H9290,0)-IF(OR(A9290=1,A9290=0),H9290,0)+IF(A9290=2,H9290,0))*IF(E9290="SGD",1,IF(E9290="USD",Settings!$B$22,IF(E9290="HKD",Settings!$B$23,1))))</f>
        <v>0</v>
      </c>
      <c r="P9290">
        <f>IF(OR(B9290="",C9290="",E9290=""),0,IF(A9290=2,H9290*IF(E9290="SGD",1,IF(E9290="USD",Settings!$B$22,IF(E9290="HKD",Settings!$B$23,1))),0))</f>
        <v>0</v>
      </c>
      <c r="Q9290" s="312">
        <f>IF(OR(J9290="",G9290=""),"",G9290+ROW()/1000000)</f>
      </c>
      <c r="R9290" s="247">
        <f>IF(Q9290="","",SUMIFS(Txn[Signed Units],Txn[Key],J9290,Txn[Transaction Order],"&lt;="&amp;Q9290))</f>
      </c>
    </row>
    <row r="9291" spans="10:18" ht="15" customHeight="1" x14ac:dyDescent="0.15">
      <c r="J9291" s="246">
        <f>IF(OR(B9291="",C9291="",E9291=""),"",B9291&amp;":"&amp;C9291&amp;":"&amp;E9291)</f>
      </c>
      <c r="K9291" s="247">
        <f>IF(A9291="","",A9291*D9291)</f>
      </c>
      <c r="L9291" s="246">
        <f>IF(A9291="","",IF(OR(A9291=1,A9291=0),H9291,0))</f>
      </c>
      <c r="M9291" s="246">
        <f>IF(A9291="","",IF(A9291=-1,H9291,0))</f>
      </c>
      <c r="N9291">
        <f>IF(J9291="","",IF(E9291="SGD",1,IF(E9291="USD",Settings!$B$22,IF(E9291="HKD",Settings!$B$23,1))))</f>
      </c>
      <c r="O9291">
        <f>IF(OR(B9291="",C9291="",E9291=""),0,(IF(A9291=-1,H9291,0)-IF(OR(A9291=1,A9291=0),H9291,0)+IF(A9291=2,H9291,0))*IF(E9291="SGD",1,IF(E9291="USD",Settings!$B$22,IF(E9291="HKD",Settings!$B$23,1))))</f>
        <v>0</v>
      </c>
      <c r="P9291">
        <f>IF(OR(B9291="",C9291="",E9291=""),0,IF(A9291=2,H9291*IF(E9291="SGD",1,IF(E9291="USD",Settings!$B$22,IF(E9291="HKD",Settings!$B$23,1))),0))</f>
        <v>0</v>
      </c>
      <c r="Q9291" s="312">
        <f>IF(OR(J9291="",G9291=""),"",G9291+ROW()/1000000)</f>
      </c>
      <c r="R9291" s="247">
        <f>IF(Q9291="","",SUMIFS(Txn[Signed Units],Txn[Key],J9291,Txn[Transaction Order],"&lt;="&amp;Q9291))</f>
      </c>
    </row>
    <row r="9292" spans="10:18" ht="15" customHeight="1" x14ac:dyDescent="0.15">
      <c r="J9292" s="246">
        <f>IF(OR(B9292="",C9292="",E9292=""),"",B9292&amp;":"&amp;C9292&amp;":"&amp;E9292)</f>
      </c>
      <c r="K9292" s="247">
        <f>IF(A9292="","",A9292*D9292)</f>
      </c>
      <c r="L9292" s="246">
        <f>IF(A9292="","",IF(OR(A9292=1,A9292=0),H9292,0))</f>
      </c>
      <c r="M9292" s="246">
        <f>IF(A9292="","",IF(A9292=-1,H9292,0))</f>
      </c>
      <c r="N9292">
        <f>IF(J9292="","",IF(E9292="SGD",1,IF(E9292="USD",Settings!$B$22,IF(E9292="HKD",Settings!$B$23,1))))</f>
      </c>
      <c r="O9292">
        <f>IF(OR(B9292="",C9292="",E9292=""),0,(IF(A9292=-1,H9292,0)-IF(OR(A9292=1,A9292=0),H9292,0)+IF(A9292=2,H9292,0))*IF(E9292="SGD",1,IF(E9292="USD",Settings!$B$22,IF(E9292="HKD",Settings!$B$23,1))))</f>
        <v>0</v>
      </c>
      <c r="P9292">
        <f>IF(OR(B9292="",C9292="",E9292=""),0,IF(A9292=2,H9292*IF(E9292="SGD",1,IF(E9292="USD",Settings!$B$22,IF(E9292="HKD",Settings!$B$23,1))),0))</f>
        <v>0</v>
      </c>
      <c r="Q9292" s="312">
        <f>IF(OR(J9292="",G9292=""),"",G9292+ROW()/1000000)</f>
      </c>
      <c r="R9292" s="247">
        <f>IF(Q9292="","",SUMIFS(Txn[Signed Units],Txn[Key],J9292,Txn[Transaction Order],"&lt;="&amp;Q9292))</f>
      </c>
    </row>
    <row r="9293" spans="10:18" ht="15" customHeight="1" x14ac:dyDescent="0.15">
      <c r="J9293" s="246">
        <f>IF(OR(B9293="",C9293="",E9293=""),"",B9293&amp;":"&amp;C9293&amp;":"&amp;E9293)</f>
      </c>
      <c r="K9293" s="247">
        <f>IF(A9293="","",A9293*D9293)</f>
      </c>
      <c r="L9293" s="246">
        <f>IF(A9293="","",IF(OR(A9293=1,A9293=0),H9293,0))</f>
      </c>
      <c r="M9293" s="246">
        <f>IF(A9293="","",IF(A9293=-1,H9293,0))</f>
      </c>
      <c r="N9293">
        <f>IF(J9293="","",IF(E9293="SGD",1,IF(E9293="USD",Settings!$B$22,IF(E9293="HKD",Settings!$B$23,1))))</f>
      </c>
      <c r="O9293">
        <f>IF(OR(B9293="",C9293="",E9293=""),0,(IF(A9293=-1,H9293,0)-IF(OR(A9293=1,A9293=0),H9293,0)+IF(A9293=2,H9293,0))*IF(E9293="SGD",1,IF(E9293="USD",Settings!$B$22,IF(E9293="HKD",Settings!$B$23,1))))</f>
        <v>0</v>
      </c>
      <c r="P9293">
        <f>IF(OR(B9293="",C9293="",E9293=""),0,IF(A9293=2,H9293*IF(E9293="SGD",1,IF(E9293="USD",Settings!$B$22,IF(E9293="HKD",Settings!$B$23,1))),0))</f>
        <v>0</v>
      </c>
      <c r="Q9293" s="312">
        <f>IF(OR(J9293="",G9293=""),"",G9293+ROW()/1000000)</f>
      </c>
      <c r="R9293" s="247">
        <f>IF(Q9293="","",SUMIFS(Txn[Signed Units],Txn[Key],J9293,Txn[Transaction Order],"&lt;="&amp;Q9293))</f>
      </c>
    </row>
    <row r="9294" spans="10:18" ht="15" customHeight="1" x14ac:dyDescent="0.15">
      <c r="J9294" s="246">
        <f>IF(OR(B9294="",C9294="",E9294=""),"",B9294&amp;":"&amp;C9294&amp;":"&amp;E9294)</f>
      </c>
      <c r="K9294" s="247">
        <f>IF(A9294="","",A9294*D9294)</f>
      </c>
      <c r="L9294" s="246">
        <f>IF(A9294="","",IF(OR(A9294=1,A9294=0),H9294,0))</f>
      </c>
      <c r="M9294" s="246">
        <f>IF(A9294="","",IF(A9294=-1,H9294,0))</f>
      </c>
      <c r="N9294">
        <f>IF(J9294="","",IF(E9294="SGD",1,IF(E9294="USD",Settings!$B$22,IF(E9294="HKD",Settings!$B$23,1))))</f>
      </c>
      <c r="O9294">
        <f>IF(OR(B9294="",C9294="",E9294=""),0,(IF(A9294=-1,H9294,0)-IF(OR(A9294=1,A9294=0),H9294,0)+IF(A9294=2,H9294,0))*IF(E9294="SGD",1,IF(E9294="USD",Settings!$B$22,IF(E9294="HKD",Settings!$B$23,1))))</f>
        <v>0</v>
      </c>
      <c r="P9294">
        <f>IF(OR(B9294="",C9294="",E9294=""),0,IF(A9294=2,H9294*IF(E9294="SGD",1,IF(E9294="USD",Settings!$B$22,IF(E9294="HKD",Settings!$B$23,1))),0))</f>
        <v>0</v>
      </c>
      <c r="Q9294" s="312">
        <f>IF(OR(J9294="",G9294=""),"",G9294+ROW()/1000000)</f>
      </c>
      <c r="R9294" s="247">
        <f>IF(Q9294="","",SUMIFS(Txn[Signed Units],Txn[Key],J9294,Txn[Transaction Order],"&lt;="&amp;Q9294))</f>
      </c>
    </row>
    <row r="9295" spans="10:18" ht="15" customHeight="1" x14ac:dyDescent="0.15">
      <c r="J9295" s="246">
        <f>IF(OR(B9295="",C9295="",E9295=""),"",B9295&amp;":"&amp;C9295&amp;":"&amp;E9295)</f>
      </c>
      <c r="K9295" s="247">
        <f>IF(A9295="","",A9295*D9295)</f>
      </c>
      <c r="L9295" s="246">
        <f>IF(A9295="","",IF(OR(A9295=1,A9295=0),H9295,0))</f>
      </c>
      <c r="M9295" s="246">
        <f>IF(A9295="","",IF(A9295=-1,H9295,0))</f>
      </c>
      <c r="N9295">
        <f>IF(J9295="","",IF(E9295="SGD",1,IF(E9295="USD",Settings!$B$22,IF(E9295="HKD",Settings!$B$23,1))))</f>
      </c>
      <c r="O9295">
        <f>IF(OR(B9295="",C9295="",E9295=""),0,(IF(A9295=-1,H9295,0)-IF(OR(A9295=1,A9295=0),H9295,0)+IF(A9295=2,H9295,0))*IF(E9295="SGD",1,IF(E9295="USD",Settings!$B$22,IF(E9295="HKD",Settings!$B$23,1))))</f>
        <v>0</v>
      </c>
      <c r="P9295">
        <f>IF(OR(B9295="",C9295="",E9295=""),0,IF(A9295=2,H9295*IF(E9295="SGD",1,IF(E9295="USD",Settings!$B$22,IF(E9295="HKD",Settings!$B$23,1))),0))</f>
        <v>0</v>
      </c>
      <c r="Q9295" s="312">
        <f>IF(OR(J9295="",G9295=""),"",G9295+ROW()/1000000)</f>
      </c>
      <c r="R9295" s="247">
        <f>IF(Q9295="","",SUMIFS(Txn[Signed Units],Txn[Key],J9295,Txn[Transaction Order],"&lt;="&amp;Q9295))</f>
      </c>
    </row>
    <row r="9296" spans="10:18" ht="15" customHeight="1" x14ac:dyDescent="0.15">
      <c r="J9296" s="246">
        <f>IF(OR(B9296="",C9296="",E9296=""),"",B9296&amp;":"&amp;C9296&amp;":"&amp;E9296)</f>
      </c>
      <c r="K9296" s="247">
        <f>IF(A9296="","",A9296*D9296)</f>
      </c>
      <c r="L9296" s="246">
        <f>IF(A9296="","",IF(OR(A9296=1,A9296=0),H9296,0))</f>
      </c>
      <c r="M9296" s="246">
        <f>IF(A9296="","",IF(A9296=-1,H9296,0))</f>
      </c>
      <c r="N9296">
        <f>IF(J9296="","",IF(E9296="SGD",1,IF(E9296="USD",Settings!$B$22,IF(E9296="HKD",Settings!$B$23,1))))</f>
      </c>
      <c r="O9296">
        <f>IF(OR(B9296="",C9296="",E9296=""),0,(IF(A9296=-1,H9296,0)-IF(OR(A9296=1,A9296=0),H9296,0)+IF(A9296=2,H9296,0))*IF(E9296="SGD",1,IF(E9296="USD",Settings!$B$22,IF(E9296="HKD",Settings!$B$23,1))))</f>
        <v>0</v>
      </c>
      <c r="P9296">
        <f>IF(OR(B9296="",C9296="",E9296=""),0,IF(A9296=2,H9296*IF(E9296="SGD",1,IF(E9296="USD",Settings!$B$22,IF(E9296="HKD",Settings!$B$23,1))),0))</f>
        <v>0</v>
      </c>
      <c r="Q9296" s="312">
        <f>IF(OR(J9296="",G9296=""),"",G9296+ROW()/1000000)</f>
      </c>
      <c r="R9296" s="247">
        <f>IF(Q9296="","",SUMIFS(Txn[Signed Units],Txn[Key],J9296,Txn[Transaction Order],"&lt;="&amp;Q9296))</f>
      </c>
    </row>
    <row r="9297" spans="10:18" ht="15" customHeight="1" x14ac:dyDescent="0.15">
      <c r="J9297" s="246">
        <f>IF(OR(B9297="",C9297="",E9297=""),"",B9297&amp;":"&amp;C9297&amp;":"&amp;E9297)</f>
      </c>
      <c r="K9297" s="247">
        <f>IF(A9297="","",A9297*D9297)</f>
      </c>
      <c r="L9297" s="246">
        <f>IF(A9297="","",IF(OR(A9297=1,A9297=0),H9297,0))</f>
      </c>
      <c r="M9297" s="246">
        <f>IF(A9297="","",IF(A9297=-1,H9297,0))</f>
      </c>
      <c r="N9297">
        <f>IF(J9297="","",IF(E9297="SGD",1,IF(E9297="USD",Settings!$B$22,IF(E9297="HKD",Settings!$B$23,1))))</f>
      </c>
      <c r="O9297">
        <f>IF(OR(B9297="",C9297="",E9297=""),0,(IF(A9297=-1,H9297,0)-IF(OR(A9297=1,A9297=0),H9297,0)+IF(A9297=2,H9297,0))*IF(E9297="SGD",1,IF(E9297="USD",Settings!$B$22,IF(E9297="HKD",Settings!$B$23,1))))</f>
        <v>0</v>
      </c>
      <c r="P9297">
        <f>IF(OR(B9297="",C9297="",E9297=""),0,IF(A9297=2,H9297*IF(E9297="SGD",1,IF(E9297="USD",Settings!$B$22,IF(E9297="HKD",Settings!$B$23,1))),0))</f>
        <v>0</v>
      </c>
      <c r="Q9297" s="312">
        <f>IF(OR(J9297="",G9297=""),"",G9297+ROW()/1000000)</f>
      </c>
      <c r="R9297" s="247">
        <f>IF(Q9297="","",SUMIFS(Txn[Signed Units],Txn[Key],J9297,Txn[Transaction Order],"&lt;="&amp;Q9297))</f>
      </c>
    </row>
    <row r="9298" spans="10:18" ht="15" customHeight="1" x14ac:dyDescent="0.15">
      <c r="J9298" s="246">
        <f>IF(OR(B9298="",C9298="",E9298=""),"",B9298&amp;":"&amp;C9298&amp;":"&amp;E9298)</f>
      </c>
      <c r="K9298" s="247">
        <f>IF(A9298="","",A9298*D9298)</f>
      </c>
      <c r="L9298" s="246">
        <f>IF(A9298="","",IF(OR(A9298=1,A9298=0),H9298,0))</f>
      </c>
      <c r="M9298" s="246">
        <f>IF(A9298="","",IF(A9298=-1,H9298,0))</f>
      </c>
      <c r="N9298">
        <f>IF(J9298="","",IF(E9298="SGD",1,IF(E9298="USD",Settings!$B$22,IF(E9298="HKD",Settings!$B$23,1))))</f>
      </c>
      <c r="O9298">
        <f>IF(OR(B9298="",C9298="",E9298=""),0,(IF(A9298=-1,H9298,0)-IF(OR(A9298=1,A9298=0),H9298,0)+IF(A9298=2,H9298,0))*IF(E9298="SGD",1,IF(E9298="USD",Settings!$B$22,IF(E9298="HKD",Settings!$B$23,1))))</f>
        <v>0</v>
      </c>
      <c r="P9298">
        <f>IF(OR(B9298="",C9298="",E9298=""),0,IF(A9298=2,H9298*IF(E9298="SGD",1,IF(E9298="USD",Settings!$B$22,IF(E9298="HKD",Settings!$B$23,1))),0))</f>
        <v>0</v>
      </c>
      <c r="Q9298" s="312">
        <f>IF(OR(J9298="",G9298=""),"",G9298+ROW()/1000000)</f>
      </c>
      <c r="R9298" s="247">
        <f>IF(Q9298="","",SUMIFS(Txn[Signed Units],Txn[Key],J9298,Txn[Transaction Order],"&lt;="&amp;Q9298))</f>
      </c>
    </row>
    <row r="9299" spans="10:18" ht="15" customHeight="1" x14ac:dyDescent="0.15">
      <c r="J9299" s="246">
        <f>IF(OR(B9299="",C9299="",E9299=""),"",B9299&amp;":"&amp;C9299&amp;":"&amp;E9299)</f>
      </c>
      <c r="K9299" s="247">
        <f>IF(A9299="","",A9299*D9299)</f>
      </c>
      <c r="L9299" s="246">
        <f>IF(A9299="","",IF(OR(A9299=1,A9299=0),H9299,0))</f>
      </c>
      <c r="M9299" s="246">
        <f>IF(A9299="","",IF(A9299=-1,H9299,0))</f>
      </c>
      <c r="N9299">
        <f>IF(J9299="","",IF(E9299="SGD",1,IF(E9299="USD",Settings!$B$22,IF(E9299="HKD",Settings!$B$23,1))))</f>
      </c>
      <c r="O9299">
        <f>IF(OR(B9299="",C9299="",E9299=""),0,(IF(A9299=-1,H9299,0)-IF(OR(A9299=1,A9299=0),H9299,0)+IF(A9299=2,H9299,0))*IF(E9299="SGD",1,IF(E9299="USD",Settings!$B$22,IF(E9299="HKD",Settings!$B$23,1))))</f>
        <v>0</v>
      </c>
      <c r="P9299">
        <f>IF(OR(B9299="",C9299="",E9299=""),0,IF(A9299=2,H9299*IF(E9299="SGD",1,IF(E9299="USD",Settings!$B$22,IF(E9299="HKD",Settings!$B$23,1))),0))</f>
        <v>0</v>
      </c>
      <c r="Q9299" s="312">
        <f>IF(OR(J9299="",G9299=""),"",G9299+ROW()/1000000)</f>
      </c>
      <c r="R9299" s="247">
        <f>IF(Q9299="","",SUMIFS(Txn[Signed Units],Txn[Key],J9299,Txn[Transaction Order],"&lt;="&amp;Q9299))</f>
      </c>
    </row>
    <row r="9300" spans="10:18" ht="15" customHeight="1" x14ac:dyDescent="0.15">
      <c r="J9300" s="246">
        <f>IF(OR(B9300="",C9300="",E9300=""),"",B9300&amp;":"&amp;C9300&amp;":"&amp;E9300)</f>
      </c>
      <c r="K9300" s="247">
        <f>IF(A9300="","",A9300*D9300)</f>
      </c>
      <c r="L9300" s="246">
        <f>IF(A9300="","",IF(OR(A9300=1,A9300=0),H9300,0))</f>
      </c>
      <c r="M9300" s="246">
        <f>IF(A9300="","",IF(A9300=-1,H9300,0))</f>
      </c>
      <c r="N9300">
        <f>IF(J9300="","",IF(E9300="SGD",1,IF(E9300="USD",Settings!$B$22,IF(E9300="HKD",Settings!$B$23,1))))</f>
      </c>
      <c r="O9300">
        <f>IF(OR(B9300="",C9300="",E9300=""),0,(IF(A9300=-1,H9300,0)-IF(OR(A9300=1,A9300=0),H9300,0)+IF(A9300=2,H9300,0))*IF(E9300="SGD",1,IF(E9300="USD",Settings!$B$22,IF(E9300="HKD",Settings!$B$23,1))))</f>
        <v>0</v>
      </c>
      <c r="P9300">
        <f>IF(OR(B9300="",C9300="",E9300=""),0,IF(A9300=2,H9300*IF(E9300="SGD",1,IF(E9300="USD",Settings!$B$22,IF(E9300="HKD",Settings!$B$23,1))),0))</f>
        <v>0</v>
      </c>
      <c r="Q9300" s="312">
        <f>IF(OR(J9300="",G9300=""),"",G9300+ROW()/1000000)</f>
      </c>
      <c r="R9300" s="247">
        <f>IF(Q9300="","",SUMIFS(Txn[Signed Units],Txn[Key],J9300,Txn[Transaction Order],"&lt;="&amp;Q9300))</f>
      </c>
    </row>
    <row r="9301" spans="10:18" ht="15" customHeight="1" x14ac:dyDescent="0.15">
      <c r="J9301" s="246">
        <f>IF(OR(B9301="",C9301="",E9301=""),"",B9301&amp;":"&amp;C9301&amp;":"&amp;E9301)</f>
      </c>
      <c r="K9301" s="247">
        <f>IF(A9301="","",A9301*D9301)</f>
      </c>
      <c r="L9301" s="246">
        <f>IF(A9301="","",IF(OR(A9301=1,A9301=0),H9301,0))</f>
      </c>
      <c r="M9301" s="246">
        <f>IF(A9301="","",IF(A9301=-1,H9301,0))</f>
      </c>
      <c r="N9301">
        <f>IF(J9301="","",IF(E9301="SGD",1,IF(E9301="USD",Settings!$B$22,IF(E9301="HKD",Settings!$B$23,1))))</f>
      </c>
      <c r="O9301">
        <f>IF(OR(B9301="",C9301="",E9301=""),0,(IF(A9301=-1,H9301,0)-IF(OR(A9301=1,A9301=0),H9301,0)+IF(A9301=2,H9301,0))*IF(E9301="SGD",1,IF(E9301="USD",Settings!$B$22,IF(E9301="HKD",Settings!$B$23,1))))</f>
        <v>0</v>
      </c>
      <c r="P9301">
        <f>IF(OR(B9301="",C9301="",E9301=""),0,IF(A9301=2,H9301*IF(E9301="SGD",1,IF(E9301="USD",Settings!$B$22,IF(E9301="HKD",Settings!$B$23,1))),0))</f>
        <v>0</v>
      </c>
      <c r="Q9301" s="312">
        <f>IF(OR(J9301="",G9301=""),"",G9301+ROW()/1000000)</f>
      </c>
      <c r="R9301" s="247">
        <f>IF(Q9301="","",SUMIFS(Txn[Signed Units],Txn[Key],J9301,Txn[Transaction Order],"&lt;="&amp;Q9301))</f>
      </c>
    </row>
    <row r="9302" spans="10:18" ht="15" customHeight="1" x14ac:dyDescent="0.15">
      <c r="J9302" s="246">
        <f>IF(OR(B9302="",C9302="",E9302=""),"",B9302&amp;":"&amp;C9302&amp;":"&amp;E9302)</f>
      </c>
      <c r="K9302" s="247">
        <f>IF(A9302="","",A9302*D9302)</f>
      </c>
      <c r="L9302" s="246">
        <f>IF(A9302="","",IF(OR(A9302=1,A9302=0),H9302,0))</f>
      </c>
      <c r="M9302" s="246">
        <f>IF(A9302="","",IF(A9302=-1,H9302,0))</f>
      </c>
      <c r="N9302">
        <f>IF(J9302="","",IF(E9302="SGD",1,IF(E9302="USD",Settings!$B$22,IF(E9302="HKD",Settings!$B$23,1))))</f>
      </c>
      <c r="O9302">
        <f>IF(OR(B9302="",C9302="",E9302=""),0,(IF(A9302=-1,H9302,0)-IF(OR(A9302=1,A9302=0),H9302,0)+IF(A9302=2,H9302,0))*IF(E9302="SGD",1,IF(E9302="USD",Settings!$B$22,IF(E9302="HKD",Settings!$B$23,1))))</f>
        <v>0</v>
      </c>
      <c r="P9302">
        <f>IF(OR(B9302="",C9302="",E9302=""),0,IF(A9302=2,H9302*IF(E9302="SGD",1,IF(E9302="USD",Settings!$B$22,IF(E9302="HKD",Settings!$B$23,1))),0))</f>
        <v>0</v>
      </c>
      <c r="Q9302" s="312">
        <f>IF(OR(J9302="",G9302=""),"",G9302+ROW()/1000000)</f>
      </c>
      <c r="R9302" s="247">
        <f>IF(Q9302="","",SUMIFS(Txn[Signed Units],Txn[Key],J9302,Txn[Transaction Order],"&lt;="&amp;Q9302))</f>
      </c>
    </row>
    <row r="9303" spans="10:18" ht="15" customHeight="1" x14ac:dyDescent="0.15">
      <c r="J9303" s="246">
        <f>IF(OR(B9303="",C9303="",E9303=""),"",B9303&amp;":"&amp;C9303&amp;":"&amp;E9303)</f>
      </c>
      <c r="K9303" s="247">
        <f>IF(A9303="","",A9303*D9303)</f>
      </c>
      <c r="L9303" s="246">
        <f>IF(A9303="","",IF(OR(A9303=1,A9303=0),H9303,0))</f>
      </c>
      <c r="M9303" s="246">
        <f>IF(A9303="","",IF(A9303=-1,H9303,0))</f>
      </c>
      <c r="N9303">
        <f>IF(J9303="","",IF(E9303="SGD",1,IF(E9303="USD",Settings!$B$22,IF(E9303="HKD",Settings!$B$23,1))))</f>
      </c>
      <c r="O9303">
        <f>IF(OR(B9303="",C9303="",E9303=""),0,(IF(A9303=-1,H9303,0)-IF(OR(A9303=1,A9303=0),H9303,0)+IF(A9303=2,H9303,0))*IF(E9303="SGD",1,IF(E9303="USD",Settings!$B$22,IF(E9303="HKD",Settings!$B$23,1))))</f>
        <v>0</v>
      </c>
      <c r="P9303">
        <f>IF(OR(B9303="",C9303="",E9303=""),0,IF(A9303=2,H9303*IF(E9303="SGD",1,IF(E9303="USD",Settings!$B$22,IF(E9303="HKD",Settings!$B$23,1))),0))</f>
        <v>0</v>
      </c>
      <c r="Q9303" s="312">
        <f>IF(OR(J9303="",G9303=""),"",G9303+ROW()/1000000)</f>
      </c>
      <c r="R9303" s="247">
        <f>IF(Q9303="","",SUMIFS(Txn[Signed Units],Txn[Key],J9303,Txn[Transaction Order],"&lt;="&amp;Q9303))</f>
      </c>
    </row>
    <row r="9304" spans="10:18" ht="15" customHeight="1" x14ac:dyDescent="0.15">
      <c r="J9304" s="246">
        <f>IF(OR(B9304="",C9304="",E9304=""),"",B9304&amp;":"&amp;C9304&amp;":"&amp;E9304)</f>
      </c>
      <c r="K9304" s="247">
        <f>IF(A9304="","",A9304*D9304)</f>
      </c>
      <c r="L9304" s="246">
        <f>IF(A9304="","",IF(OR(A9304=1,A9304=0),H9304,0))</f>
      </c>
      <c r="M9304" s="246">
        <f>IF(A9304="","",IF(A9304=-1,H9304,0))</f>
      </c>
      <c r="N9304">
        <f>IF(J9304="","",IF(E9304="SGD",1,IF(E9304="USD",Settings!$B$22,IF(E9304="HKD",Settings!$B$23,1))))</f>
      </c>
      <c r="O9304">
        <f>IF(OR(B9304="",C9304="",E9304=""),0,(IF(A9304=-1,H9304,0)-IF(OR(A9304=1,A9304=0),H9304,0)+IF(A9304=2,H9304,0))*IF(E9304="SGD",1,IF(E9304="USD",Settings!$B$22,IF(E9304="HKD",Settings!$B$23,1))))</f>
        <v>0</v>
      </c>
      <c r="P9304">
        <f>IF(OR(B9304="",C9304="",E9304=""),0,IF(A9304=2,H9304*IF(E9304="SGD",1,IF(E9304="USD",Settings!$B$22,IF(E9304="HKD",Settings!$B$23,1))),0))</f>
        <v>0</v>
      </c>
      <c r="Q9304" s="312">
        <f>IF(OR(J9304="",G9304=""),"",G9304+ROW()/1000000)</f>
      </c>
      <c r="R9304" s="247">
        <f>IF(Q9304="","",SUMIFS(Txn[Signed Units],Txn[Key],J9304,Txn[Transaction Order],"&lt;="&amp;Q9304))</f>
      </c>
    </row>
    <row r="9305" spans="10:18" ht="15" customHeight="1" x14ac:dyDescent="0.15">
      <c r="J9305" s="246">
        <f>IF(OR(B9305="",C9305="",E9305=""),"",B9305&amp;":"&amp;C9305&amp;":"&amp;E9305)</f>
      </c>
      <c r="K9305" s="247">
        <f>IF(A9305="","",A9305*D9305)</f>
      </c>
      <c r="L9305" s="246">
        <f>IF(A9305="","",IF(OR(A9305=1,A9305=0),H9305,0))</f>
      </c>
      <c r="M9305" s="246">
        <f>IF(A9305="","",IF(A9305=-1,H9305,0))</f>
      </c>
      <c r="N9305">
        <f>IF(J9305="","",IF(E9305="SGD",1,IF(E9305="USD",Settings!$B$22,IF(E9305="HKD",Settings!$B$23,1))))</f>
      </c>
      <c r="O9305">
        <f>IF(OR(B9305="",C9305="",E9305=""),0,(IF(A9305=-1,H9305,0)-IF(OR(A9305=1,A9305=0),H9305,0)+IF(A9305=2,H9305,0))*IF(E9305="SGD",1,IF(E9305="USD",Settings!$B$22,IF(E9305="HKD",Settings!$B$23,1))))</f>
        <v>0</v>
      </c>
      <c r="P9305">
        <f>IF(OR(B9305="",C9305="",E9305=""),0,IF(A9305=2,H9305*IF(E9305="SGD",1,IF(E9305="USD",Settings!$B$22,IF(E9305="HKD",Settings!$B$23,1))),0))</f>
        <v>0</v>
      </c>
      <c r="Q9305" s="312">
        <f>IF(OR(J9305="",G9305=""),"",G9305+ROW()/1000000)</f>
      </c>
      <c r="R9305" s="247">
        <f>IF(Q9305="","",SUMIFS(Txn[Signed Units],Txn[Key],J9305,Txn[Transaction Order],"&lt;="&amp;Q9305))</f>
      </c>
    </row>
    <row r="9306" spans="10:18" ht="15" customHeight="1" x14ac:dyDescent="0.15">
      <c r="J9306" s="246">
        <f>IF(OR(B9306="",C9306="",E9306=""),"",B9306&amp;":"&amp;C9306&amp;":"&amp;E9306)</f>
      </c>
      <c r="K9306" s="247">
        <f>IF(A9306="","",A9306*D9306)</f>
      </c>
      <c r="L9306" s="246">
        <f>IF(A9306="","",IF(OR(A9306=1,A9306=0),H9306,0))</f>
      </c>
      <c r="M9306" s="246">
        <f>IF(A9306="","",IF(A9306=-1,H9306,0))</f>
      </c>
      <c r="N9306">
        <f>IF(J9306="","",IF(E9306="SGD",1,IF(E9306="USD",Settings!$B$22,IF(E9306="HKD",Settings!$B$23,1))))</f>
      </c>
      <c r="O9306">
        <f>IF(OR(B9306="",C9306="",E9306=""),0,(IF(A9306=-1,H9306,0)-IF(OR(A9306=1,A9306=0),H9306,0)+IF(A9306=2,H9306,0))*IF(E9306="SGD",1,IF(E9306="USD",Settings!$B$22,IF(E9306="HKD",Settings!$B$23,1))))</f>
        <v>0</v>
      </c>
      <c r="P9306">
        <f>IF(OR(B9306="",C9306="",E9306=""),0,IF(A9306=2,H9306*IF(E9306="SGD",1,IF(E9306="USD",Settings!$B$22,IF(E9306="HKD",Settings!$B$23,1))),0))</f>
        <v>0</v>
      </c>
      <c r="Q9306" s="312">
        <f>IF(OR(J9306="",G9306=""),"",G9306+ROW()/1000000)</f>
      </c>
      <c r="R9306" s="247">
        <f>IF(Q9306="","",SUMIFS(Txn[Signed Units],Txn[Key],J9306,Txn[Transaction Order],"&lt;="&amp;Q9306))</f>
      </c>
    </row>
    <row r="9307" spans="10:18" ht="15" customHeight="1" x14ac:dyDescent="0.15">
      <c r="J9307" s="246">
        <f>IF(OR(B9307="",C9307="",E9307=""),"",B9307&amp;":"&amp;C9307&amp;":"&amp;E9307)</f>
      </c>
      <c r="K9307" s="247">
        <f>IF(A9307="","",A9307*D9307)</f>
      </c>
      <c r="L9307" s="246">
        <f>IF(A9307="","",IF(OR(A9307=1,A9307=0),H9307,0))</f>
      </c>
      <c r="M9307" s="246">
        <f>IF(A9307="","",IF(A9307=-1,H9307,0))</f>
      </c>
      <c r="N9307">
        <f>IF(J9307="","",IF(E9307="SGD",1,IF(E9307="USD",Settings!$B$22,IF(E9307="HKD",Settings!$B$23,1))))</f>
      </c>
      <c r="O9307">
        <f>IF(OR(B9307="",C9307="",E9307=""),0,(IF(A9307=-1,H9307,0)-IF(OR(A9307=1,A9307=0),H9307,0)+IF(A9307=2,H9307,0))*IF(E9307="SGD",1,IF(E9307="USD",Settings!$B$22,IF(E9307="HKD",Settings!$B$23,1))))</f>
        <v>0</v>
      </c>
      <c r="P9307">
        <f>IF(OR(B9307="",C9307="",E9307=""),0,IF(A9307=2,H9307*IF(E9307="SGD",1,IF(E9307="USD",Settings!$B$22,IF(E9307="HKD",Settings!$B$23,1))),0))</f>
        <v>0</v>
      </c>
      <c r="Q9307" s="312">
        <f>IF(OR(J9307="",G9307=""),"",G9307+ROW()/1000000)</f>
      </c>
      <c r="R9307" s="247">
        <f>IF(Q9307="","",SUMIFS(Txn[Signed Units],Txn[Key],J9307,Txn[Transaction Order],"&lt;="&amp;Q9307))</f>
      </c>
    </row>
    <row r="9308" spans="10:18" ht="15" customHeight="1" x14ac:dyDescent="0.15">
      <c r="J9308" s="246">
        <f>IF(OR(B9308="",C9308="",E9308=""),"",B9308&amp;":"&amp;C9308&amp;":"&amp;E9308)</f>
      </c>
      <c r="K9308" s="247">
        <f>IF(A9308="","",A9308*D9308)</f>
      </c>
      <c r="L9308" s="246">
        <f>IF(A9308="","",IF(OR(A9308=1,A9308=0),H9308,0))</f>
      </c>
      <c r="M9308" s="246">
        <f>IF(A9308="","",IF(A9308=-1,H9308,0))</f>
      </c>
      <c r="N9308">
        <f>IF(J9308="","",IF(E9308="SGD",1,IF(E9308="USD",Settings!$B$22,IF(E9308="HKD",Settings!$B$23,1))))</f>
      </c>
      <c r="O9308">
        <f>IF(OR(B9308="",C9308="",E9308=""),0,(IF(A9308=-1,H9308,0)-IF(OR(A9308=1,A9308=0),H9308,0)+IF(A9308=2,H9308,0))*IF(E9308="SGD",1,IF(E9308="USD",Settings!$B$22,IF(E9308="HKD",Settings!$B$23,1))))</f>
        <v>0</v>
      </c>
      <c r="P9308">
        <f>IF(OR(B9308="",C9308="",E9308=""),0,IF(A9308=2,H9308*IF(E9308="SGD",1,IF(E9308="USD",Settings!$B$22,IF(E9308="HKD",Settings!$B$23,1))),0))</f>
        <v>0</v>
      </c>
      <c r="Q9308" s="312">
        <f>IF(OR(J9308="",G9308=""),"",G9308+ROW()/1000000)</f>
      </c>
      <c r="R9308" s="247">
        <f>IF(Q9308="","",SUMIFS(Txn[Signed Units],Txn[Key],J9308,Txn[Transaction Order],"&lt;="&amp;Q9308))</f>
      </c>
    </row>
    <row r="9309" spans="10:18" ht="15" customHeight="1" x14ac:dyDescent="0.15">
      <c r="J9309" s="246">
        <f>IF(OR(B9309="",C9309="",E9309=""),"",B9309&amp;":"&amp;C9309&amp;":"&amp;E9309)</f>
      </c>
      <c r="K9309" s="247">
        <f>IF(A9309="","",A9309*D9309)</f>
      </c>
      <c r="L9309" s="246">
        <f>IF(A9309="","",IF(OR(A9309=1,A9309=0),H9309,0))</f>
      </c>
      <c r="M9309" s="246">
        <f>IF(A9309="","",IF(A9309=-1,H9309,0))</f>
      </c>
      <c r="N9309">
        <f>IF(J9309="","",IF(E9309="SGD",1,IF(E9309="USD",Settings!$B$22,IF(E9309="HKD",Settings!$B$23,1))))</f>
      </c>
      <c r="O9309">
        <f>IF(OR(B9309="",C9309="",E9309=""),0,(IF(A9309=-1,H9309,0)-IF(OR(A9309=1,A9309=0),H9309,0)+IF(A9309=2,H9309,0))*IF(E9309="SGD",1,IF(E9309="USD",Settings!$B$22,IF(E9309="HKD",Settings!$B$23,1))))</f>
        <v>0</v>
      </c>
      <c r="P9309">
        <f>IF(OR(B9309="",C9309="",E9309=""),0,IF(A9309=2,H9309*IF(E9309="SGD",1,IF(E9309="USD",Settings!$B$22,IF(E9309="HKD",Settings!$B$23,1))),0))</f>
        <v>0</v>
      </c>
      <c r="Q9309" s="312">
        <f>IF(OR(J9309="",G9309=""),"",G9309+ROW()/1000000)</f>
      </c>
      <c r="R9309" s="247">
        <f>IF(Q9309="","",SUMIFS(Txn[Signed Units],Txn[Key],J9309,Txn[Transaction Order],"&lt;="&amp;Q9309))</f>
      </c>
    </row>
    <row r="9310" spans="10:18" ht="15" customHeight="1" x14ac:dyDescent="0.15">
      <c r="J9310" s="246">
        <f>IF(OR(B9310="",C9310="",E9310=""),"",B9310&amp;":"&amp;C9310&amp;":"&amp;E9310)</f>
      </c>
      <c r="K9310" s="247">
        <f>IF(A9310="","",A9310*D9310)</f>
      </c>
      <c r="L9310" s="246">
        <f>IF(A9310="","",IF(OR(A9310=1,A9310=0),H9310,0))</f>
      </c>
      <c r="M9310" s="246">
        <f>IF(A9310="","",IF(A9310=-1,H9310,0))</f>
      </c>
      <c r="N9310">
        <f>IF(J9310="","",IF(E9310="SGD",1,IF(E9310="USD",Settings!$B$22,IF(E9310="HKD",Settings!$B$23,1))))</f>
      </c>
      <c r="O9310">
        <f>IF(OR(B9310="",C9310="",E9310=""),0,(IF(A9310=-1,H9310,0)-IF(OR(A9310=1,A9310=0),H9310,0)+IF(A9310=2,H9310,0))*IF(E9310="SGD",1,IF(E9310="USD",Settings!$B$22,IF(E9310="HKD",Settings!$B$23,1))))</f>
        <v>0</v>
      </c>
      <c r="P9310">
        <f>IF(OR(B9310="",C9310="",E9310=""),0,IF(A9310=2,H9310*IF(E9310="SGD",1,IF(E9310="USD",Settings!$B$22,IF(E9310="HKD",Settings!$B$23,1))),0))</f>
        <v>0</v>
      </c>
      <c r="Q9310" s="312">
        <f>IF(OR(J9310="",G9310=""),"",G9310+ROW()/1000000)</f>
      </c>
      <c r="R9310" s="247">
        <f>IF(Q9310="","",SUMIFS(Txn[Signed Units],Txn[Key],J9310,Txn[Transaction Order],"&lt;="&amp;Q9310))</f>
      </c>
    </row>
    <row r="9311" spans="10:18" ht="15" customHeight="1" x14ac:dyDescent="0.15">
      <c r="J9311" s="246">
        <f>IF(OR(B9311="",C9311="",E9311=""),"",B9311&amp;":"&amp;C9311&amp;":"&amp;E9311)</f>
      </c>
      <c r="K9311" s="247">
        <f>IF(A9311="","",A9311*D9311)</f>
      </c>
      <c r="L9311" s="246">
        <f>IF(A9311="","",IF(OR(A9311=1,A9311=0),H9311,0))</f>
      </c>
      <c r="M9311" s="246">
        <f>IF(A9311="","",IF(A9311=-1,H9311,0))</f>
      </c>
      <c r="N9311">
        <f>IF(J9311="","",IF(E9311="SGD",1,IF(E9311="USD",Settings!$B$22,IF(E9311="HKD",Settings!$B$23,1))))</f>
      </c>
      <c r="O9311">
        <f>IF(OR(B9311="",C9311="",E9311=""),0,(IF(A9311=-1,H9311,0)-IF(OR(A9311=1,A9311=0),H9311,0)+IF(A9311=2,H9311,0))*IF(E9311="SGD",1,IF(E9311="USD",Settings!$B$22,IF(E9311="HKD",Settings!$B$23,1))))</f>
        <v>0</v>
      </c>
      <c r="P9311">
        <f>IF(OR(B9311="",C9311="",E9311=""),0,IF(A9311=2,H9311*IF(E9311="SGD",1,IF(E9311="USD",Settings!$B$22,IF(E9311="HKD",Settings!$B$23,1))),0))</f>
        <v>0</v>
      </c>
      <c r="Q9311" s="312">
        <f>IF(OR(J9311="",G9311=""),"",G9311+ROW()/1000000)</f>
      </c>
      <c r="R9311" s="247">
        <f>IF(Q9311="","",SUMIFS(Txn[Signed Units],Txn[Key],J9311,Txn[Transaction Order],"&lt;="&amp;Q9311))</f>
      </c>
    </row>
    <row r="9312" spans="10:18" ht="15" customHeight="1" x14ac:dyDescent="0.15">
      <c r="J9312" s="246">
        <f>IF(OR(B9312="",C9312="",E9312=""),"",B9312&amp;":"&amp;C9312&amp;":"&amp;E9312)</f>
      </c>
      <c r="K9312" s="247">
        <f>IF(A9312="","",A9312*D9312)</f>
      </c>
      <c r="L9312" s="246">
        <f>IF(A9312="","",IF(OR(A9312=1,A9312=0),H9312,0))</f>
      </c>
      <c r="M9312" s="246">
        <f>IF(A9312="","",IF(A9312=-1,H9312,0))</f>
      </c>
      <c r="N9312">
        <f>IF(J9312="","",IF(E9312="SGD",1,IF(E9312="USD",Settings!$B$22,IF(E9312="HKD",Settings!$B$23,1))))</f>
      </c>
      <c r="O9312">
        <f>IF(OR(B9312="",C9312="",E9312=""),0,(IF(A9312=-1,H9312,0)-IF(OR(A9312=1,A9312=0),H9312,0)+IF(A9312=2,H9312,0))*IF(E9312="SGD",1,IF(E9312="USD",Settings!$B$22,IF(E9312="HKD",Settings!$B$23,1))))</f>
        <v>0</v>
      </c>
      <c r="P9312">
        <f>IF(OR(B9312="",C9312="",E9312=""),0,IF(A9312=2,H9312*IF(E9312="SGD",1,IF(E9312="USD",Settings!$B$22,IF(E9312="HKD",Settings!$B$23,1))),0))</f>
        <v>0</v>
      </c>
      <c r="Q9312" s="312">
        <f>IF(OR(J9312="",G9312=""),"",G9312+ROW()/1000000)</f>
      </c>
      <c r="R9312" s="247">
        <f>IF(Q9312="","",SUMIFS(Txn[Signed Units],Txn[Key],J9312,Txn[Transaction Order],"&lt;="&amp;Q9312))</f>
      </c>
    </row>
    <row r="9313" spans="10:18" ht="15" customHeight="1" x14ac:dyDescent="0.15">
      <c r="J9313" s="246">
        <f>IF(OR(B9313="",C9313="",E9313=""),"",B9313&amp;":"&amp;C9313&amp;":"&amp;E9313)</f>
      </c>
      <c r="K9313" s="247">
        <f>IF(A9313="","",A9313*D9313)</f>
      </c>
      <c r="L9313" s="246">
        <f>IF(A9313="","",IF(OR(A9313=1,A9313=0),H9313,0))</f>
      </c>
      <c r="M9313" s="246">
        <f>IF(A9313="","",IF(A9313=-1,H9313,0))</f>
      </c>
      <c r="N9313">
        <f>IF(J9313="","",IF(E9313="SGD",1,IF(E9313="USD",Settings!$B$22,IF(E9313="HKD",Settings!$B$23,1))))</f>
      </c>
      <c r="O9313">
        <f>IF(OR(B9313="",C9313="",E9313=""),0,(IF(A9313=-1,H9313,0)-IF(OR(A9313=1,A9313=0),H9313,0)+IF(A9313=2,H9313,0))*IF(E9313="SGD",1,IF(E9313="USD",Settings!$B$22,IF(E9313="HKD",Settings!$B$23,1))))</f>
        <v>0</v>
      </c>
      <c r="P9313">
        <f>IF(OR(B9313="",C9313="",E9313=""),0,IF(A9313=2,H9313*IF(E9313="SGD",1,IF(E9313="USD",Settings!$B$22,IF(E9313="HKD",Settings!$B$23,1))),0))</f>
        <v>0</v>
      </c>
      <c r="Q9313" s="312">
        <f>IF(OR(J9313="",G9313=""),"",G9313+ROW()/1000000)</f>
      </c>
      <c r="R9313" s="247">
        <f>IF(Q9313="","",SUMIFS(Txn[Signed Units],Txn[Key],J9313,Txn[Transaction Order],"&lt;="&amp;Q9313))</f>
      </c>
    </row>
    <row r="9314" spans="10:18" ht="15" customHeight="1" x14ac:dyDescent="0.15">
      <c r="J9314" s="246">
        <f>IF(OR(B9314="",C9314="",E9314=""),"",B9314&amp;":"&amp;C9314&amp;":"&amp;E9314)</f>
      </c>
      <c r="K9314" s="247">
        <f>IF(A9314="","",A9314*D9314)</f>
      </c>
      <c r="L9314" s="246">
        <f>IF(A9314="","",IF(OR(A9314=1,A9314=0),H9314,0))</f>
      </c>
      <c r="M9314" s="246">
        <f>IF(A9314="","",IF(A9314=-1,H9314,0))</f>
      </c>
      <c r="N9314">
        <f>IF(J9314="","",IF(E9314="SGD",1,IF(E9314="USD",Settings!$B$22,IF(E9314="HKD",Settings!$B$23,1))))</f>
      </c>
      <c r="O9314">
        <f>IF(OR(B9314="",C9314="",E9314=""),0,(IF(A9314=-1,H9314,0)-IF(OR(A9314=1,A9314=0),H9314,0)+IF(A9314=2,H9314,0))*IF(E9314="SGD",1,IF(E9314="USD",Settings!$B$22,IF(E9314="HKD",Settings!$B$23,1))))</f>
        <v>0</v>
      </c>
      <c r="P9314">
        <f>IF(OR(B9314="",C9314="",E9314=""),0,IF(A9314=2,H9314*IF(E9314="SGD",1,IF(E9314="USD",Settings!$B$22,IF(E9314="HKD",Settings!$B$23,1))),0))</f>
        <v>0</v>
      </c>
      <c r="Q9314" s="312">
        <f>IF(OR(J9314="",G9314=""),"",G9314+ROW()/1000000)</f>
      </c>
      <c r="R9314" s="247">
        <f>IF(Q9314="","",SUMIFS(Txn[Signed Units],Txn[Key],J9314,Txn[Transaction Order],"&lt;="&amp;Q9314))</f>
      </c>
    </row>
    <row r="9315" spans="10:18" ht="15" customHeight="1" x14ac:dyDescent="0.15">
      <c r="J9315" s="246">
        <f>IF(OR(B9315="",C9315="",E9315=""),"",B9315&amp;":"&amp;C9315&amp;":"&amp;E9315)</f>
      </c>
      <c r="K9315" s="247">
        <f>IF(A9315="","",A9315*D9315)</f>
      </c>
      <c r="L9315" s="246">
        <f>IF(A9315="","",IF(OR(A9315=1,A9315=0),H9315,0))</f>
      </c>
      <c r="M9315" s="246">
        <f>IF(A9315="","",IF(A9315=-1,H9315,0))</f>
      </c>
      <c r="N9315">
        <f>IF(J9315="","",IF(E9315="SGD",1,IF(E9315="USD",Settings!$B$22,IF(E9315="HKD",Settings!$B$23,1))))</f>
      </c>
      <c r="O9315">
        <f>IF(OR(B9315="",C9315="",E9315=""),0,(IF(A9315=-1,H9315,0)-IF(OR(A9315=1,A9315=0),H9315,0)+IF(A9315=2,H9315,0))*IF(E9315="SGD",1,IF(E9315="USD",Settings!$B$22,IF(E9315="HKD",Settings!$B$23,1))))</f>
        <v>0</v>
      </c>
      <c r="P9315">
        <f>IF(OR(B9315="",C9315="",E9315=""),0,IF(A9315=2,H9315*IF(E9315="SGD",1,IF(E9315="USD",Settings!$B$22,IF(E9315="HKD",Settings!$B$23,1))),0))</f>
        <v>0</v>
      </c>
      <c r="Q9315" s="312">
        <f>IF(OR(J9315="",G9315=""),"",G9315+ROW()/1000000)</f>
      </c>
      <c r="R9315" s="247">
        <f>IF(Q9315="","",SUMIFS(Txn[Signed Units],Txn[Key],J9315,Txn[Transaction Order],"&lt;="&amp;Q9315))</f>
      </c>
    </row>
    <row r="9316" spans="10:18" ht="15" customHeight="1" x14ac:dyDescent="0.15">
      <c r="J9316" s="246">
        <f>IF(OR(B9316="",C9316="",E9316=""),"",B9316&amp;":"&amp;C9316&amp;":"&amp;E9316)</f>
      </c>
      <c r="K9316" s="247">
        <f>IF(A9316="","",A9316*D9316)</f>
      </c>
      <c r="L9316" s="246">
        <f>IF(A9316="","",IF(OR(A9316=1,A9316=0),H9316,0))</f>
      </c>
      <c r="M9316" s="246">
        <f>IF(A9316="","",IF(A9316=-1,H9316,0))</f>
      </c>
      <c r="N9316">
        <f>IF(J9316="","",IF(E9316="SGD",1,IF(E9316="USD",Settings!$B$22,IF(E9316="HKD",Settings!$B$23,1))))</f>
      </c>
      <c r="O9316">
        <f>IF(OR(B9316="",C9316="",E9316=""),0,(IF(A9316=-1,H9316,0)-IF(OR(A9316=1,A9316=0),H9316,0)+IF(A9316=2,H9316,0))*IF(E9316="SGD",1,IF(E9316="USD",Settings!$B$22,IF(E9316="HKD",Settings!$B$23,1))))</f>
        <v>0</v>
      </c>
      <c r="P9316">
        <f>IF(OR(B9316="",C9316="",E9316=""),0,IF(A9316=2,H9316*IF(E9316="SGD",1,IF(E9316="USD",Settings!$B$22,IF(E9316="HKD",Settings!$B$23,1))),0))</f>
        <v>0</v>
      </c>
      <c r="Q9316" s="312">
        <f>IF(OR(J9316="",G9316=""),"",G9316+ROW()/1000000)</f>
      </c>
      <c r="R9316" s="247">
        <f>IF(Q9316="","",SUMIFS(Txn[Signed Units],Txn[Key],J9316,Txn[Transaction Order],"&lt;="&amp;Q9316))</f>
      </c>
    </row>
    <row r="9317" spans="10:18" ht="15" customHeight="1" x14ac:dyDescent="0.15">
      <c r="J9317" s="246">
        <f>IF(OR(B9317="",C9317="",E9317=""),"",B9317&amp;":"&amp;C9317&amp;":"&amp;E9317)</f>
      </c>
      <c r="K9317" s="247">
        <f>IF(A9317="","",A9317*D9317)</f>
      </c>
      <c r="L9317" s="246">
        <f>IF(A9317="","",IF(OR(A9317=1,A9317=0),H9317,0))</f>
      </c>
      <c r="M9317" s="246">
        <f>IF(A9317="","",IF(A9317=-1,H9317,0))</f>
      </c>
      <c r="N9317">
        <f>IF(J9317="","",IF(E9317="SGD",1,IF(E9317="USD",Settings!$B$22,IF(E9317="HKD",Settings!$B$23,1))))</f>
      </c>
      <c r="O9317">
        <f>IF(OR(B9317="",C9317="",E9317=""),0,(IF(A9317=-1,H9317,0)-IF(OR(A9317=1,A9317=0),H9317,0)+IF(A9317=2,H9317,0))*IF(E9317="SGD",1,IF(E9317="USD",Settings!$B$22,IF(E9317="HKD",Settings!$B$23,1))))</f>
        <v>0</v>
      </c>
      <c r="P9317">
        <f>IF(OR(B9317="",C9317="",E9317=""),0,IF(A9317=2,H9317*IF(E9317="SGD",1,IF(E9317="USD",Settings!$B$22,IF(E9317="HKD",Settings!$B$23,1))),0))</f>
        <v>0</v>
      </c>
      <c r="Q9317" s="312">
        <f>IF(OR(J9317="",G9317=""),"",G9317+ROW()/1000000)</f>
      </c>
      <c r="R9317" s="247">
        <f>IF(Q9317="","",SUMIFS(Txn[Signed Units],Txn[Key],J9317,Txn[Transaction Order],"&lt;="&amp;Q9317))</f>
      </c>
    </row>
    <row r="9318" spans="10:18" ht="15" customHeight="1" x14ac:dyDescent="0.15">
      <c r="J9318" s="246">
        <f>IF(OR(B9318="",C9318="",E9318=""),"",B9318&amp;":"&amp;C9318&amp;":"&amp;E9318)</f>
      </c>
      <c r="K9318" s="247">
        <f>IF(A9318="","",A9318*D9318)</f>
      </c>
      <c r="L9318" s="246">
        <f>IF(A9318="","",IF(OR(A9318=1,A9318=0),H9318,0))</f>
      </c>
      <c r="M9318" s="246">
        <f>IF(A9318="","",IF(A9318=-1,H9318,0))</f>
      </c>
      <c r="N9318">
        <f>IF(J9318="","",IF(E9318="SGD",1,IF(E9318="USD",Settings!$B$22,IF(E9318="HKD",Settings!$B$23,1))))</f>
      </c>
      <c r="O9318">
        <f>IF(OR(B9318="",C9318="",E9318=""),0,(IF(A9318=-1,H9318,0)-IF(OR(A9318=1,A9318=0),H9318,0)+IF(A9318=2,H9318,0))*IF(E9318="SGD",1,IF(E9318="USD",Settings!$B$22,IF(E9318="HKD",Settings!$B$23,1))))</f>
        <v>0</v>
      </c>
      <c r="P9318">
        <f>IF(OR(B9318="",C9318="",E9318=""),0,IF(A9318=2,H9318*IF(E9318="SGD",1,IF(E9318="USD",Settings!$B$22,IF(E9318="HKD",Settings!$B$23,1))),0))</f>
        <v>0</v>
      </c>
      <c r="Q9318" s="312">
        <f>IF(OR(J9318="",G9318=""),"",G9318+ROW()/1000000)</f>
      </c>
      <c r="R9318" s="247">
        <f>IF(Q9318="","",SUMIFS(Txn[Signed Units],Txn[Key],J9318,Txn[Transaction Order],"&lt;="&amp;Q9318))</f>
      </c>
    </row>
    <row r="9319" spans="10:18" ht="15" customHeight="1" x14ac:dyDescent="0.15">
      <c r="J9319" s="246">
        <f>IF(OR(B9319="",C9319="",E9319=""),"",B9319&amp;":"&amp;C9319&amp;":"&amp;E9319)</f>
      </c>
      <c r="K9319" s="247">
        <f>IF(A9319="","",A9319*D9319)</f>
      </c>
      <c r="L9319" s="246">
        <f>IF(A9319="","",IF(OR(A9319=1,A9319=0),H9319,0))</f>
      </c>
      <c r="M9319" s="246">
        <f>IF(A9319="","",IF(A9319=-1,H9319,0))</f>
      </c>
      <c r="N9319">
        <f>IF(J9319="","",IF(E9319="SGD",1,IF(E9319="USD",Settings!$B$22,IF(E9319="HKD",Settings!$B$23,1))))</f>
      </c>
      <c r="O9319">
        <f>IF(OR(B9319="",C9319="",E9319=""),0,(IF(A9319=-1,H9319,0)-IF(OR(A9319=1,A9319=0),H9319,0)+IF(A9319=2,H9319,0))*IF(E9319="SGD",1,IF(E9319="USD",Settings!$B$22,IF(E9319="HKD",Settings!$B$23,1))))</f>
        <v>0</v>
      </c>
      <c r="P9319">
        <f>IF(OR(B9319="",C9319="",E9319=""),0,IF(A9319=2,H9319*IF(E9319="SGD",1,IF(E9319="USD",Settings!$B$22,IF(E9319="HKD",Settings!$B$23,1))),0))</f>
        <v>0</v>
      </c>
      <c r="Q9319" s="312">
        <f>IF(OR(J9319="",G9319=""),"",G9319+ROW()/1000000)</f>
      </c>
      <c r="R9319" s="247">
        <f>IF(Q9319="","",SUMIFS(Txn[Signed Units],Txn[Key],J9319,Txn[Transaction Order],"&lt;="&amp;Q9319))</f>
      </c>
    </row>
    <row r="9320" spans="10:18" ht="15" customHeight="1" x14ac:dyDescent="0.15">
      <c r="J9320" s="246">
        <f>IF(OR(B9320="",C9320="",E9320=""),"",B9320&amp;":"&amp;C9320&amp;":"&amp;E9320)</f>
      </c>
      <c r="K9320" s="247">
        <f>IF(A9320="","",A9320*D9320)</f>
      </c>
      <c r="L9320" s="246">
        <f>IF(A9320="","",IF(OR(A9320=1,A9320=0),H9320,0))</f>
      </c>
      <c r="M9320" s="246">
        <f>IF(A9320="","",IF(A9320=-1,H9320,0))</f>
      </c>
      <c r="N9320">
        <f>IF(J9320="","",IF(E9320="SGD",1,IF(E9320="USD",Settings!$B$22,IF(E9320="HKD",Settings!$B$23,1))))</f>
      </c>
      <c r="O9320">
        <f>IF(OR(B9320="",C9320="",E9320=""),0,(IF(A9320=-1,H9320,0)-IF(OR(A9320=1,A9320=0),H9320,0)+IF(A9320=2,H9320,0))*IF(E9320="SGD",1,IF(E9320="USD",Settings!$B$22,IF(E9320="HKD",Settings!$B$23,1))))</f>
        <v>0</v>
      </c>
      <c r="P9320">
        <f>IF(OR(B9320="",C9320="",E9320=""),0,IF(A9320=2,H9320*IF(E9320="SGD",1,IF(E9320="USD",Settings!$B$22,IF(E9320="HKD",Settings!$B$23,1))),0))</f>
        <v>0</v>
      </c>
      <c r="Q9320" s="312">
        <f>IF(OR(J9320="",G9320=""),"",G9320+ROW()/1000000)</f>
      </c>
      <c r="R9320" s="247">
        <f>IF(Q9320="","",SUMIFS(Txn[Signed Units],Txn[Key],J9320,Txn[Transaction Order],"&lt;="&amp;Q9320))</f>
      </c>
    </row>
    <row r="9321" spans="10:18" ht="15" customHeight="1" x14ac:dyDescent="0.15">
      <c r="J9321" s="246">
        <f>IF(OR(B9321="",C9321="",E9321=""),"",B9321&amp;":"&amp;C9321&amp;":"&amp;E9321)</f>
      </c>
      <c r="K9321" s="247">
        <f>IF(A9321="","",A9321*D9321)</f>
      </c>
      <c r="L9321" s="246">
        <f>IF(A9321="","",IF(OR(A9321=1,A9321=0),H9321,0))</f>
      </c>
      <c r="M9321" s="246">
        <f>IF(A9321="","",IF(A9321=-1,H9321,0))</f>
      </c>
      <c r="N9321">
        <f>IF(J9321="","",IF(E9321="SGD",1,IF(E9321="USD",Settings!$B$22,IF(E9321="HKD",Settings!$B$23,1))))</f>
      </c>
      <c r="O9321">
        <f>IF(OR(B9321="",C9321="",E9321=""),0,(IF(A9321=-1,H9321,0)-IF(OR(A9321=1,A9321=0),H9321,0)+IF(A9321=2,H9321,0))*IF(E9321="SGD",1,IF(E9321="USD",Settings!$B$22,IF(E9321="HKD",Settings!$B$23,1))))</f>
        <v>0</v>
      </c>
      <c r="P9321">
        <f>IF(OR(B9321="",C9321="",E9321=""),0,IF(A9321=2,H9321*IF(E9321="SGD",1,IF(E9321="USD",Settings!$B$22,IF(E9321="HKD",Settings!$B$23,1))),0))</f>
        <v>0</v>
      </c>
      <c r="Q9321" s="312">
        <f>IF(OR(J9321="",G9321=""),"",G9321+ROW()/1000000)</f>
      </c>
      <c r="R9321" s="247">
        <f>IF(Q9321="","",SUMIFS(Txn[Signed Units],Txn[Key],J9321,Txn[Transaction Order],"&lt;="&amp;Q9321))</f>
      </c>
    </row>
    <row r="9322" spans="10:18" ht="15" customHeight="1" x14ac:dyDescent="0.15">
      <c r="J9322" s="246">
        <f>IF(OR(B9322="",C9322="",E9322=""),"",B9322&amp;":"&amp;C9322&amp;":"&amp;E9322)</f>
      </c>
      <c r="K9322" s="247">
        <f>IF(A9322="","",A9322*D9322)</f>
      </c>
      <c r="L9322" s="246">
        <f>IF(A9322="","",IF(OR(A9322=1,A9322=0),H9322,0))</f>
      </c>
      <c r="M9322" s="246">
        <f>IF(A9322="","",IF(A9322=-1,H9322,0))</f>
      </c>
      <c r="N9322">
        <f>IF(J9322="","",IF(E9322="SGD",1,IF(E9322="USD",Settings!$B$22,IF(E9322="HKD",Settings!$B$23,1))))</f>
      </c>
      <c r="O9322">
        <f>IF(OR(B9322="",C9322="",E9322=""),0,(IF(A9322=-1,H9322,0)-IF(OR(A9322=1,A9322=0),H9322,0)+IF(A9322=2,H9322,0))*IF(E9322="SGD",1,IF(E9322="USD",Settings!$B$22,IF(E9322="HKD",Settings!$B$23,1))))</f>
        <v>0</v>
      </c>
      <c r="P9322">
        <f>IF(OR(B9322="",C9322="",E9322=""),0,IF(A9322=2,H9322*IF(E9322="SGD",1,IF(E9322="USD",Settings!$B$22,IF(E9322="HKD",Settings!$B$23,1))),0))</f>
        <v>0</v>
      </c>
      <c r="Q9322" s="312">
        <f>IF(OR(J9322="",G9322=""),"",G9322+ROW()/1000000)</f>
      </c>
      <c r="R9322" s="247">
        <f>IF(Q9322="","",SUMIFS(Txn[Signed Units],Txn[Key],J9322,Txn[Transaction Order],"&lt;="&amp;Q9322))</f>
      </c>
    </row>
    <row r="9323" spans="10:18" ht="15" customHeight="1" x14ac:dyDescent="0.15">
      <c r="J9323" s="246">
        <f>IF(OR(B9323="",C9323="",E9323=""),"",B9323&amp;":"&amp;C9323&amp;":"&amp;E9323)</f>
      </c>
      <c r="K9323" s="247">
        <f>IF(A9323="","",A9323*D9323)</f>
      </c>
      <c r="L9323" s="246">
        <f>IF(A9323="","",IF(OR(A9323=1,A9323=0),H9323,0))</f>
      </c>
      <c r="M9323" s="246">
        <f>IF(A9323="","",IF(A9323=-1,H9323,0))</f>
      </c>
      <c r="N9323">
        <f>IF(J9323="","",IF(E9323="SGD",1,IF(E9323="USD",Settings!$B$22,IF(E9323="HKD",Settings!$B$23,1))))</f>
      </c>
      <c r="O9323">
        <f>IF(OR(B9323="",C9323="",E9323=""),0,(IF(A9323=-1,H9323,0)-IF(OR(A9323=1,A9323=0),H9323,0)+IF(A9323=2,H9323,0))*IF(E9323="SGD",1,IF(E9323="USD",Settings!$B$22,IF(E9323="HKD",Settings!$B$23,1))))</f>
        <v>0</v>
      </c>
      <c r="P9323">
        <f>IF(OR(B9323="",C9323="",E9323=""),0,IF(A9323=2,H9323*IF(E9323="SGD",1,IF(E9323="USD",Settings!$B$22,IF(E9323="HKD",Settings!$B$23,1))),0))</f>
        <v>0</v>
      </c>
      <c r="Q9323" s="312">
        <f>IF(OR(J9323="",G9323=""),"",G9323+ROW()/1000000)</f>
      </c>
      <c r="R9323" s="247">
        <f>IF(Q9323="","",SUMIFS(Txn[Signed Units],Txn[Key],J9323,Txn[Transaction Order],"&lt;="&amp;Q9323))</f>
      </c>
    </row>
    <row r="9324" spans="10:18" ht="15" customHeight="1" x14ac:dyDescent="0.15">
      <c r="J9324" s="246">
        <f>IF(OR(B9324="",C9324="",E9324=""),"",B9324&amp;":"&amp;C9324&amp;":"&amp;E9324)</f>
      </c>
      <c r="K9324" s="247">
        <f>IF(A9324="","",A9324*D9324)</f>
      </c>
      <c r="L9324" s="246">
        <f>IF(A9324="","",IF(OR(A9324=1,A9324=0),H9324,0))</f>
      </c>
      <c r="M9324" s="246">
        <f>IF(A9324="","",IF(A9324=-1,H9324,0))</f>
      </c>
      <c r="N9324">
        <f>IF(J9324="","",IF(E9324="SGD",1,IF(E9324="USD",Settings!$B$22,IF(E9324="HKD",Settings!$B$23,1))))</f>
      </c>
      <c r="O9324">
        <f>IF(OR(B9324="",C9324="",E9324=""),0,(IF(A9324=-1,H9324,0)-IF(OR(A9324=1,A9324=0),H9324,0)+IF(A9324=2,H9324,0))*IF(E9324="SGD",1,IF(E9324="USD",Settings!$B$22,IF(E9324="HKD",Settings!$B$23,1))))</f>
        <v>0</v>
      </c>
      <c r="P9324">
        <f>IF(OR(B9324="",C9324="",E9324=""),0,IF(A9324=2,H9324*IF(E9324="SGD",1,IF(E9324="USD",Settings!$B$22,IF(E9324="HKD",Settings!$B$23,1))),0))</f>
        <v>0</v>
      </c>
      <c r="Q9324" s="312">
        <f>IF(OR(J9324="",G9324=""),"",G9324+ROW()/1000000)</f>
      </c>
      <c r="R9324" s="247">
        <f>IF(Q9324="","",SUMIFS(Txn[Signed Units],Txn[Key],J9324,Txn[Transaction Order],"&lt;="&amp;Q9324))</f>
      </c>
    </row>
    <row r="9325" spans="10:18" ht="15" customHeight="1" x14ac:dyDescent="0.15">
      <c r="J9325" s="246">
        <f>IF(OR(B9325="",C9325="",E9325=""),"",B9325&amp;":"&amp;C9325&amp;":"&amp;E9325)</f>
      </c>
      <c r="K9325" s="247">
        <f>IF(A9325="","",A9325*D9325)</f>
      </c>
      <c r="L9325" s="246">
        <f>IF(A9325="","",IF(OR(A9325=1,A9325=0),H9325,0))</f>
      </c>
      <c r="M9325" s="246">
        <f>IF(A9325="","",IF(A9325=-1,H9325,0))</f>
      </c>
      <c r="N9325">
        <f>IF(J9325="","",IF(E9325="SGD",1,IF(E9325="USD",Settings!$B$22,IF(E9325="HKD",Settings!$B$23,1))))</f>
      </c>
      <c r="O9325">
        <f>IF(OR(B9325="",C9325="",E9325=""),0,(IF(A9325=-1,H9325,0)-IF(OR(A9325=1,A9325=0),H9325,0)+IF(A9325=2,H9325,0))*IF(E9325="SGD",1,IF(E9325="USD",Settings!$B$22,IF(E9325="HKD",Settings!$B$23,1))))</f>
        <v>0</v>
      </c>
      <c r="P9325">
        <f>IF(OR(B9325="",C9325="",E9325=""),0,IF(A9325=2,H9325*IF(E9325="SGD",1,IF(E9325="USD",Settings!$B$22,IF(E9325="HKD",Settings!$B$23,1))),0))</f>
        <v>0</v>
      </c>
      <c r="Q9325" s="312">
        <f>IF(OR(J9325="",G9325=""),"",G9325+ROW()/1000000)</f>
      </c>
      <c r="R9325" s="247">
        <f>IF(Q9325="","",SUMIFS(Txn[Signed Units],Txn[Key],J9325,Txn[Transaction Order],"&lt;="&amp;Q9325))</f>
      </c>
    </row>
    <row r="9326" spans="10:18" ht="15" customHeight="1" x14ac:dyDescent="0.15">
      <c r="J9326" s="246">
        <f>IF(OR(B9326="",C9326="",E9326=""),"",B9326&amp;":"&amp;C9326&amp;":"&amp;E9326)</f>
      </c>
      <c r="K9326" s="247">
        <f>IF(A9326="","",A9326*D9326)</f>
      </c>
      <c r="L9326" s="246">
        <f>IF(A9326="","",IF(OR(A9326=1,A9326=0),H9326,0))</f>
      </c>
      <c r="M9326" s="246">
        <f>IF(A9326="","",IF(A9326=-1,H9326,0))</f>
      </c>
      <c r="N9326">
        <f>IF(J9326="","",IF(E9326="SGD",1,IF(E9326="USD",Settings!$B$22,IF(E9326="HKD",Settings!$B$23,1))))</f>
      </c>
      <c r="O9326">
        <f>IF(OR(B9326="",C9326="",E9326=""),0,(IF(A9326=-1,H9326,0)-IF(OR(A9326=1,A9326=0),H9326,0)+IF(A9326=2,H9326,0))*IF(E9326="SGD",1,IF(E9326="USD",Settings!$B$22,IF(E9326="HKD",Settings!$B$23,1))))</f>
        <v>0</v>
      </c>
      <c r="P9326">
        <f>IF(OR(B9326="",C9326="",E9326=""),0,IF(A9326=2,H9326*IF(E9326="SGD",1,IF(E9326="USD",Settings!$B$22,IF(E9326="HKD",Settings!$B$23,1))),0))</f>
        <v>0</v>
      </c>
      <c r="Q9326" s="312">
        <f>IF(OR(J9326="",G9326=""),"",G9326+ROW()/1000000)</f>
      </c>
      <c r="R9326" s="247">
        <f>IF(Q9326="","",SUMIFS(Txn[Signed Units],Txn[Key],J9326,Txn[Transaction Order],"&lt;="&amp;Q9326))</f>
      </c>
    </row>
    <row r="9327" spans="10:18" ht="15" customHeight="1" x14ac:dyDescent="0.15">
      <c r="J9327" s="246">
        <f>IF(OR(B9327="",C9327="",E9327=""),"",B9327&amp;":"&amp;C9327&amp;":"&amp;E9327)</f>
      </c>
      <c r="K9327" s="247">
        <f>IF(A9327="","",A9327*D9327)</f>
      </c>
      <c r="L9327" s="246">
        <f>IF(A9327="","",IF(OR(A9327=1,A9327=0),H9327,0))</f>
      </c>
      <c r="M9327" s="246">
        <f>IF(A9327="","",IF(A9327=-1,H9327,0))</f>
      </c>
      <c r="N9327">
        <f>IF(J9327="","",IF(E9327="SGD",1,IF(E9327="USD",Settings!$B$22,IF(E9327="HKD",Settings!$B$23,1))))</f>
      </c>
      <c r="O9327">
        <f>IF(OR(B9327="",C9327="",E9327=""),0,(IF(A9327=-1,H9327,0)-IF(OR(A9327=1,A9327=0),H9327,0)+IF(A9327=2,H9327,0))*IF(E9327="SGD",1,IF(E9327="USD",Settings!$B$22,IF(E9327="HKD",Settings!$B$23,1))))</f>
        <v>0</v>
      </c>
      <c r="P9327">
        <f>IF(OR(B9327="",C9327="",E9327=""),0,IF(A9327=2,H9327*IF(E9327="SGD",1,IF(E9327="USD",Settings!$B$22,IF(E9327="HKD",Settings!$B$23,1))),0))</f>
        <v>0</v>
      </c>
      <c r="Q9327" s="312">
        <f>IF(OR(J9327="",G9327=""),"",G9327+ROW()/1000000)</f>
      </c>
      <c r="R9327" s="247">
        <f>IF(Q9327="","",SUMIFS(Txn[Signed Units],Txn[Key],J9327,Txn[Transaction Order],"&lt;="&amp;Q9327))</f>
      </c>
    </row>
    <row r="9328" spans="10:18" ht="15" customHeight="1" x14ac:dyDescent="0.15">
      <c r="J9328" s="246">
        <f>IF(OR(B9328="",C9328="",E9328=""),"",B9328&amp;":"&amp;C9328&amp;":"&amp;E9328)</f>
      </c>
      <c r="K9328" s="247">
        <f>IF(A9328="","",A9328*D9328)</f>
      </c>
      <c r="L9328" s="246">
        <f>IF(A9328="","",IF(OR(A9328=1,A9328=0),H9328,0))</f>
      </c>
      <c r="M9328" s="246">
        <f>IF(A9328="","",IF(A9328=-1,H9328,0))</f>
      </c>
      <c r="N9328">
        <f>IF(J9328="","",IF(E9328="SGD",1,IF(E9328="USD",Settings!$B$22,IF(E9328="HKD",Settings!$B$23,1))))</f>
      </c>
      <c r="O9328">
        <f>IF(OR(B9328="",C9328="",E9328=""),0,(IF(A9328=-1,H9328,0)-IF(OR(A9328=1,A9328=0),H9328,0)+IF(A9328=2,H9328,0))*IF(E9328="SGD",1,IF(E9328="USD",Settings!$B$22,IF(E9328="HKD",Settings!$B$23,1))))</f>
        <v>0</v>
      </c>
      <c r="P9328">
        <f>IF(OR(B9328="",C9328="",E9328=""),0,IF(A9328=2,H9328*IF(E9328="SGD",1,IF(E9328="USD",Settings!$B$22,IF(E9328="HKD",Settings!$B$23,1))),0))</f>
        <v>0</v>
      </c>
      <c r="Q9328" s="312">
        <f>IF(OR(J9328="",G9328=""),"",G9328+ROW()/1000000)</f>
      </c>
      <c r="R9328" s="247">
        <f>IF(Q9328="","",SUMIFS(Txn[Signed Units],Txn[Key],J9328,Txn[Transaction Order],"&lt;="&amp;Q9328))</f>
      </c>
    </row>
    <row r="9329" spans="10:18" ht="15" customHeight="1" x14ac:dyDescent="0.15">
      <c r="J9329" s="246">
        <f>IF(OR(B9329="",C9329="",E9329=""),"",B9329&amp;":"&amp;C9329&amp;":"&amp;E9329)</f>
      </c>
      <c r="K9329" s="247">
        <f>IF(A9329="","",A9329*D9329)</f>
      </c>
      <c r="L9329" s="246">
        <f>IF(A9329="","",IF(OR(A9329=1,A9329=0),H9329,0))</f>
      </c>
      <c r="M9329" s="246">
        <f>IF(A9329="","",IF(A9329=-1,H9329,0))</f>
      </c>
      <c r="N9329">
        <f>IF(J9329="","",IF(E9329="SGD",1,IF(E9329="USD",Settings!$B$22,IF(E9329="HKD",Settings!$B$23,1))))</f>
      </c>
      <c r="O9329">
        <f>IF(OR(B9329="",C9329="",E9329=""),0,(IF(A9329=-1,H9329,0)-IF(OR(A9329=1,A9329=0),H9329,0)+IF(A9329=2,H9329,0))*IF(E9329="SGD",1,IF(E9329="USD",Settings!$B$22,IF(E9329="HKD",Settings!$B$23,1))))</f>
        <v>0</v>
      </c>
      <c r="P9329">
        <f>IF(OR(B9329="",C9329="",E9329=""),0,IF(A9329=2,H9329*IF(E9329="SGD",1,IF(E9329="USD",Settings!$B$22,IF(E9329="HKD",Settings!$B$23,1))),0))</f>
        <v>0</v>
      </c>
      <c r="Q9329" s="312">
        <f>IF(OR(J9329="",G9329=""),"",G9329+ROW()/1000000)</f>
      </c>
      <c r="R9329" s="247">
        <f>IF(Q9329="","",SUMIFS(Txn[Signed Units],Txn[Key],J9329,Txn[Transaction Order],"&lt;="&amp;Q9329))</f>
      </c>
    </row>
    <row r="9330" spans="10:18" ht="15" customHeight="1" x14ac:dyDescent="0.15">
      <c r="J9330" s="246">
        <f>IF(OR(B9330="",C9330="",E9330=""),"",B9330&amp;":"&amp;C9330&amp;":"&amp;E9330)</f>
      </c>
      <c r="K9330" s="247">
        <f>IF(A9330="","",A9330*D9330)</f>
      </c>
      <c r="L9330" s="246">
        <f>IF(A9330="","",IF(OR(A9330=1,A9330=0),H9330,0))</f>
      </c>
      <c r="M9330" s="246">
        <f>IF(A9330="","",IF(A9330=-1,H9330,0))</f>
      </c>
      <c r="N9330">
        <f>IF(J9330="","",IF(E9330="SGD",1,IF(E9330="USD",Settings!$B$22,IF(E9330="HKD",Settings!$B$23,1))))</f>
      </c>
      <c r="O9330">
        <f>IF(OR(B9330="",C9330="",E9330=""),0,(IF(A9330=-1,H9330,0)-IF(OR(A9330=1,A9330=0),H9330,0)+IF(A9330=2,H9330,0))*IF(E9330="SGD",1,IF(E9330="USD",Settings!$B$22,IF(E9330="HKD",Settings!$B$23,1))))</f>
        <v>0</v>
      </c>
      <c r="P9330">
        <f>IF(OR(B9330="",C9330="",E9330=""),0,IF(A9330=2,H9330*IF(E9330="SGD",1,IF(E9330="USD",Settings!$B$22,IF(E9330="HKD",Settings!$B$23,1))),0))</f>
        <v>0</v>
      </c>
      <c r="Q9330" s="312">
        <f>IF(OR(J9330="",G9330=""),"",G9330+ROW()/1000000)</f>
      </c>
      <c r="R9330" s="247">
        <f>IF(Q9330="","",SUMIFS(Txn[Signed Units],Txn[Key],J9330,Txn[Transaction Order],"&lt;="&amp;Q9330))</f>
      </c>
    </row>
    <row r="9331" spans="10:18" ht="15" customHeight="1" x14ac:dyDescent="0.15">
      <c r="J9331" s="246">
        <f>IF(OR(B9331="",C9331="",E9331=""),"",B9331&amp;":"&amp;C9331&amp;":"&amp;E9331)</f>
      </c>
      <c r="K9331" s="247">
        <f>IF(A9331="","",A9331*D9331)</f>
      </c>
      <c r="L9331" s="246">
        <f>IF(A9331="","",IF(OR(A9331=1,A9331=0),H9331,0))</f>
      </c>
      <c r="M9331" s="246">
        <f>IF(A9331="","",IF(A9331=-1,H9331,0))</f>
      </c>
      <c r="N9331">
        <f>IF(J9331="","",IF(E9331="SGD",1,IF(E9331="USD",Settings!$B$22,IF(E9331="HKD",Settings!$B$23,1))))</f>
      </c>
      <c r="O9331">
        <f>IF(OR(B9331="",C9331="",E9331=""),0,(IF(A9331=-1,H9331,0)-IF(OR(A9331=1,A9331=0),H9331,0)+IF(A9331=2,H9331,0))*IF(E9331="SGD",1,IF(E9331="USD",Settings!$B$22,IF(E9331="HKD",Settings!$B$23,1))))</f>
        <v>0</v>
      </c>
      <c r="P9331">
        <f>IF(OR(B9331="",C9331="",E9331=""),0,IF(A9331=2,H9331*IF(E9331="SGD",1,IF(E9331="USD",Settings!$B$22,IF(E9331="HKD",Settings!$B$23,1))),0))</f>
        <v>0</v>
      </c>
      <c r="Q9331" s="312">
        <f>IF(OR(J9331="",G9331=""),"",G9331+ROW()/1000000)</f>
      </c>
      <c r="R9331" s="247">
        <f>IF(Q9331="","",SUMIFS(Txn[Signed Units],Txn[Key],J9331,Txn[Transaction Order],"&lt;="&amp;Q9331))</f>
      </c>
    </row>
    <row r="9332" spans="10:18" ht="15" customHeight="1" x14ac:dyDescent="0.15">
      <c r="J9332" s="246">
        <f>IF(OR(B9332="",C9332="",E9332=""),"",B9332&amp;":"&amp;C9332&amp;":"&amp;E9332)</f>
      </c>
      <c r="K9332" s="247">
        <f>IF(A9332="","",A9332*D9332)</f>
      </c>
      <c r="L9332" s="246">
        <f>IF(A9332="","",IF(OR(A9332=1,A9332=0),H9332,0))</f>
      </c>
      <c r="M9332" s="246">
        <f>IF(A9332="","",IF(A9332=-1,H9332,0))</f>
      </c>
      <c r="N9332">
        <f>IF(J9332="","",IF(E9332="SGD",1,IF(E9332="USD",Settings!$B$22,IF(E9332="HKD",Settings!$B$23,1))))</f>
      </c>
      <c r="O9332">
        <f>IF(OR(B9332="",C9332="",E9332=""),0,(IF(A9332=-1,H9332,0)-IF(OR(A9332=1,A9332=0),H9332,0)+IF(A9332=2,H9332,0))*IF(E9332="SGD",1,IF(E9332="USD",Settings!$B$22,IF(E9332="HKD",Settings!$B$23,1))))</f>
        <v>0</v>
      </c>
      <c r="P9332">
        <f>IF(OR(B9332="",C9332="",E9332=""),0,IF(A9332=2,H9332*IF(E9332="SGD",1,IF(E9332="USD",Settings!$B$22,IF(E9332="HKD",Settings!$B$23,1))),0))</f>
        <v>0</v>
      </c>
      <c r="Q9332" s="312">
        <f>IF(OR(J9332="",G9332=""),"",G9332+ROW()/1000000)</f>
      </c>
      <c r="R9332" s="247">
        <f>IF(Q9332="","",SUMIFS(Txn[Signed Units],Txn[Key],J9332,Txn[Transaction Order],"&lt;="&amp;Q9332))</f>
      </c>
    </row>
    <row r="9333" spans="10:18" ht="15" customHeight="1" x14ac:dyDescent="0.15">
      <c r="J9333" s="246">
        <f>IF(OR(B9333="",C9333="",E9333=""),"",B9333&amp;":"&amp;C9333&amp;":"&amp;E9333)</f>
      </c>
      <c r="K9333" s="247">
        <f>IF(A9333="","",A9333*D9333)</f>
      </c>
      <c r="L9333" s="246">
        <f>IF(A9333="","",IF(OR(A9333=1,A9333=0),H9333,0))</f>
      </c>
      <c r="M9333" s="246">
        <f>IF(A9333="","",IF(A9333=-1,H9333,0))</f>
      </c>
      <c r="N9333">
        <f>IF(J9333="","",IF(E9333="SGD",1,IF(E9333="USD",Settings!$B$22,IF(E9333="HKD",Settings!$B$23,1))))</f>
      </c>
      <c r="O9333">
        <f>IF(OR(B9333="",C9333="",E9333=""),0,(IF(A9333=-1,H9333,0)-IF(OR(A9333=1,A9333=0),H9333,0)+IF(A9333=2,H9333,0))*IF(E9333="SGD",1,IF(E9333="USD",Settings!$B$22,IF(E9333="HKD",Settings!$B$23,1))))</f>
        <v>0</v>
      </c>
      <c r="P9333">
        <f>IF(OR(B9333="",C9333="",E9333=""),0,IF(A9333=2,H9333*IF(E9333="SGD",1,IF(E9333="USD",Settings!$B$22,IF(E9333="HKD",Settings!$B$23,1))),0))</f>
        <v>0</v>
      </c>
      <c r="Q9333" s="312">
        <f>IF(OR(J9333="",G9333=""),"",G9333+ROW()/1000000)</f>
      </c>
      <c r="R9333" s="247">
        <f>IF(Q9333="","",SUMIFS(Txn[Signed Units],Txn[Key],J9333,Txn[Transaction Order],"&lt;="&amp;Q9333))</f>
      </c>
    </row>
    <row r="9334" spans="10:18" ht="15" customHeight="1" x14ac:dyDescent="0.15">
      <c r="J9334" s="246">
        <f>IF(OR(B9334="",C9334="",E9334=""),"",B9334&amp;":"&amp;C9334&amp;":"&amp;E9334)</f>
      </c>
      <c r="K9334" s="247">
        <f>IF(A9334="","",A9334*D9334)</f>
      </c>
      <c r="L9334" s="246">
        <f>IF(A9334="","",IF(OR(A9334=1,A9334=0),H9334,0))</f>
      </c>
      <c r="M9334" s="246">
        <f>IF(A9334="","",IF(A9334=-1,H9334,0))</f>
      </c>
      <c r="N9334">
        <f>IF(J9334="","",IF(E9334="SGD",1,IF(E9334="USD",Settings!$B$22,IF(E9334="HKD",Settings!$B$23,1))))</f>
      </c>
      <c r="O9334">
        <f>IF(OR(B9334="",C9334="",E9334=""),0,(IF(A9334=-1,H9334,0)-IF(OR(A9334=1,A9334=0),H9334,0)+IF(A9334=2,H9334,0))*IF(E9334="SGD",1,IF(E9334="USD",Settings!$B$22,IF(E9334="HKD",Settings!$B$23,1))))</f>
        <v>0</v>
      </c>
      <c r="P9334">
        <f>IF(OR(B9334="",C9334="",E9334=""),0,IF(A9334=2,H9334*IF(E9334="SGD",1,IF(E9334="USD",Settings!$B$22,IF(E9334="HKD",Settings!$B$23,1))),0))</f>
        <v>0</v>
      </c>
      <c r="Q9334" s="312">
        <f>IF(OR(J9334="",G9334=""),"",G9334+ROW()/1000000)</f>
      </c>
      <c r="R9334" s="247">
        <f>IF(Q9334="","",SUMIFS(Txn[Signed Units],Txn[Key],J9334,Txn[Transaction Order],"&lt;="&amp;Q9334))</f>
      </c>
    </row>
    <row r="9335" spans="10:18" ht="15" customHeight="1" x14ac:dyDescent="0.15">
      <c r="J9335" s="246">
        <f>IF(OR(B9335="",C9335="",E9335=""),"",B9335&amp;":"&amp;C9335&amp;":"&amp;E9335)</f>
      </c>
      <c r="K9335" s="247">
        <f>IF(A9335="","",A9335*D9335)</f>
      </c>
      <c r="L9335" s="246">
        <f>IF(A9335="","",IF(OR(A9335=1,A9335=0),H9335,0))</f>
      </c>
      <c r="M9335" s="246">
        <f>IF(A9335="","",IF(A9335=-1,H9335,0))</f>
      </c>
      <c r="N9335">
        <f>IF(J9335="","",IF(E9335="SGD",1,IF(E9335="USD",Settings!$B$22,IF(E9335="HKD",Settings!$B$23,1))))</f>
      </c>
      <c r="O9335">
        <f>IF(OR(B9335="",C9335="",E9335=""),0,(IF(A9335=-1,H9335,0)-IF(OR(A9335=1,A9335=0),H9335,0)+IF(A9335=2,H9335,0))*IF(E9335="SGD",1,IF(E9335="USD",Settings!$B$22,IF(E9335="HKD",Settings!$B$23,1))))</f>
        <v>0</v>
      </c>
      <c r="P9335">
        <f>IF(OR(B9335="",C9335="",E9335=""),0,IF(A9335=2,H9335*IF(E9335="SGD",1,IF(E9335="USD",Settings!$B$22,IF(E9335="HKD",Settings!$B$23,1))),0))</f>
        <v>0</v>
      </c>
      <c r="Q9335" s="312">
        <f>IF(OR(J9335="",G9335=""),"",G9335+ROW()/1000000)</f>
      </c>
      <c r="R9335" s="247">
        <f>IF(Q9335="","",SUMIFS(Txn[Signed Units],Txn[Key],J9335,Txn[Transaction Order],"&lt;="&amp;Q9335))</f>
      </c>
    </row>
    <row r="9336" spans="10:18" ht="15" customHeight="1" x14ac:dyDescent="0.15">
      <c r="J9336" s="246">
        <f>IF(OR(B9336="",C9336="",E9336=""),"",B9336&amp;":"&amp;C9336&amp;":"&amp;E9336)</f>
      </c>
      <c r="K9336" s="247">
        <f>IF(A9336="","",A9336*D9336)</f>
      </c>
      <c r="L9336" s="246">
        <f>IF(A9336="","",IF(OR(A9336=1,A9336=0),H9336,0))</f>
      </c>
      <c r="M9336" s="246">
        <f>IF(A9336="","",IF(A9336=-1,H9336,0))</f>
      </c>
      <c r="N9336">
        <f>IF(J9336="","",IF(E9336="SGD",1,IF(E9336="USD",Settings!$B$22,IF(E9336="HKD",Settings!$B$23,1))))</f>
      </c>
      <c r="O9336">
        <f>IF(OR(B9336="",C9336="",E9336=""),0,(IF(A9336=-1,H9336,0)-IF(OR(A9336=1,A9336=0),H9336,0)+IF(A9336=2,H9336,0))*IF(E9336="SGD",1,IF(E9336="USD",Settings!$B$22,IF(E9336="HKD",Settings!$B$23,1))))</f>
        <v>0</v>
      </c>
      <c r="P9336">
        <f>IF(OR(B9336="",C9336="",E9336=""),0,IF(A9336=2,H9336*IF(E9336="SGD",1,IF(E9336="USD",Settings!$B$22,IF(E9336="HKD",Settings!$B$23,1))),0))</f>
        <v>0</v>
      </c>
      <c r="Q9336" s="312">
        <f>IF(OR(J9336="",G9336=""),"",G9336+ROW()/1000000)</f>
      </c>
      <c r="R9336" s="247">
        <f>IF(Q9336="","",SUMIFS(Txn[Signed Units],Txn[Key],J9336,Txn[Transaction Order],"&lt;="&amp;Q9336))</f>
      </c>
    </row>
    <row r="9337" spans="10:18" ht="15" customHeight="1" x14ac:dyDescent="0.15">
      <c r="J9337" s="246">
        <f>IF(OR(B9337="",C9337="",E9337=""),"",B9337&amp;":"&amp;C9337&amp;":"&amp;E9337)</f>
      </c>
      <c r="K9337" s="247">
        <f>IF(A9337="","",A9337*D9337)</f>
      </c>
      <c r="L9337" s="246">
        <f>IF(A9337="","",IF(OR(A9337=1,A9337=0),H9337,0))</f>
      </c>
      <c r="M9337" s="246">
        <f>IF(A9337="","",IF(A9337=-1,H9337,0))</f>
      </c>
      <c r="N9337">
        <f>IF(J9337="","",IF(E9337="SGD",1,IF(E9337="USD",Settings!$B$22,IF(E9337="HKD",Settings!$B$23,1))))</f>
      </c>
      <c r="O9337">
        <f>IF(OR(B9337="",C9337="",E9337=""),0,(IF(A9337=-1,H9337,0)-IF(OR(A9337=1,A9337=0),H9337,0)+IF(A9337=2,H9337,0))*IF(E9337="SGD",1,IF(E9337="USD",Settings!$B$22,IF(E9337="HKD",Settings!$B$23,1))))</f>
        <v>0</v>
      </c>
      <c r="P9337">
        <f>IF(OR(B9337="",C9337="",E9337=""),0,IF(A9337=2,H9337*IF(E9337="SGD",1,IF(E9337="USD",Settings!$B$22,IF(E9337="HKD",Settings!$B$23,1))),0))</f>
        <v>0</v>
      </c>
      <c r="Q9337" s="312">
        <f>IF(OR(J9337="",G9337=""),"",G9337+ROW()/1000000)</f>
      </c>
      <c r="R9337" s="247">
        <f>IF(Q9337="","",SUMIFS(Txn[Signed Units],Txn[Key],J9337,Txn[Transaction Order],"&lt;="&amp;Q9337))</f>
      </c>
    </row>
    <row r="9338" spans="10:18" ht="15" customHeight="1" x14ac:dyDescent="0.15">
      <c r="J9338" s="246">
        <f>IF(OR(B9338="",C9338="",E9338=""),"",B9338&amp;":"&amp;C9338&amp;":"&amp;E9338)</f>
      </c>
      <c r="K9338" s="247">
        <f>IF(A9338="","",A9338*D9338)</f>
      </c>
      <c r="L9338" s="246">
        <f>IF(A9338="","",IF(OR(A9338=1,A9338=0),H9338,0))</f>
      </c>
      <c r="M9338" s="246">
        <f>IF(A9338="","",IF(A9338=-1,H9338,0))</f>
      </c>
      <c r="N9338">
        <f>IF(J9338="","",IF(E9338="SGD",1,IF(E9338="USD",Settings!$B$22,IF(E9338="HKD",Settings!$B$23,1))))</f>
      </c>
      <c r="O9338">
        <f>IF(OR(B9338="",C9338="",E9338=""),0,(IF(A9338=-1,H9338,0)-IF(OR(A9338=1,A9338=0),H9338,0)+IF(A9338=2,H9338,0))*IF(E9338="SGD",1,IF(E9338="USD",Settings!$B$22,IF(E9338="HKD",Settings!$B$23,1))))</f>
        <v>0</v>
      </c>
      <c r="P9338">
        <f>IF(OR(B9338="",C9338="",E9338=""),0,IF(A9338=2,H9338*IF(E9338="SGD",1,IF(E9338="USD",Settings!$B$22,IF(E9338="HKD",Settings!$B$23,1))),0))</f>
        <v>0</v>
      </c>
      <c r="Q9338" s="312">
        <f>IF(OR(J9338="",G9338=""),"",G9338+ROW()/1000000)</f>
      </c>
      <c r="R9338" s="247">
        <f>IF(Q9338="","",SUMIFS(Txn[Signed Units],Txn[Key],J9338,Txn[Transaction Order],"&lt;="&amp;Q9338))</f>
      </c>
    </row>
    <row r="9339" spans="10:18" ht="15" customHeight="1" x14ac:dyDescent="0.15">
      <c r="J9339" s="246">
        <f>IF(OR(B9339="",C9339="",E9339=""),"",B9339&amp;":"&amp;C9339&amp;":"&amp;E9339)</f>
      </c>
      <c r="K9339" s="247">
        <f>IF(A9339="","",A9339*D9339)</f>
      </c>
      <c r="L9339" s="246">
        <f>IF(A9339="","",IF(OR(A9339=1,A9339=0),H9339,0))</f>
      </c>
      <c r="M9339" s="246">
        <f>IF(A9339="","",IF(A9339=-1,H9339,0))</f>
      </c>
      <c r="N9339">
        <f>IF(J9339="","",IF(E9339="SGD",1,IF(E9339="USD",Settings!$B$22,IF(E9339="HKD",Settings!$B$23,1))))</f>
      </c>
      <c r="O9339">
        <f>IF(OR(B9339="",C9339="",E9339=""),0,(IF(A9339=-1,H9339,0)-IF(OR(A9339=1,A9339=0),H9339,0)+IF(A9339=2,H9339,0))*IF(E9339="SGD",1,IF(E9339="USD",Settings!$B$22,IF(E9339="HKD",Settings!$B$23,1))))</f>
        <v>0</v>
      </c>
      <c r="P9339">
        <f>IF(OR(B9339="",C9339="",E9339=""),0,IF(A9339=2,H9339*IF(E9339="SGD",1,IF(E9339="USD",Settings!$B$22,IF(E9339="HKD",Settings!$B$23,1))),0))</f>
        <v>0</v>
      </c>
      <c r="Q9339" s="312">
        <f>IF(OR(J9339="",G9339=""),"",G9339+ROW()/1000000)</f>
      </c>
      <c r="R9339" s="247">
        <f>IF(Q9339="","",SUMIFS(Txn[Signed Units],Txn[Key],J9339,Txn[Transaction Order],"&lt;="&amp;Q9339))</f>
      </c>
    </row>
    <row r="9340" spans="10:18" ht="15" customHeight="1" x14ac:dyDescent="0.15">
      <c r="J9340" s="246">
        <f>IF(OR(B9340="",C9340="",E9340=""),"",B9340&amp;":"&amp;C9340&amp;":"&amp;E9340)</f>
      </c>
      <c r="K9340" s="247">
        <f>IF(A9340="","",A9340*D9340)</f>
      </c>
      <c r="L9340" s="246">
        <f>IF(A9340="","",IF(OR(A9340=1,A9340=0),H9340,0))</f>
      </c>
      <c r="M9340" s="246">
        <f>IF(A9340="","",IF(A9340=-1,H9340,0))</f>
      </c>
      <c r="N9340">
        <f>IF(J9340="","",IF(E9340="SGD",1,IF(E9340="USD",Settings!$B$22,IF(E9340="HKD",Settings!$B$23,1))))</f>
      </c>
      <c r="O9340">
        <f>IF(OR(B9340="",C9340="",E9340=""),0,(IF(A9340=-1,H9340,0)-IF(OR(A9340=1,A9340=0),H9340,0)+IF(A9340=2,H9340,0))*IF(E9340="SGD",1,IF(E9340="USD",Settings!$B$22,IF(E9340="HKD",Settings!$B$23,1))))</f>
        <v>0</v>
      </c>
      <c r="P9340">
        <f>IF(OR(B9340="",C9340="",E9340=""),0,IF(A9340=2,H9340*IF(E9340="SGD",1,IF(E9340="USD",Settings!$B$22,IF(E9340="HKD",Settings!$B$23,1))),0))</f>
        <v>0</v>
      </c>
      <c r="Q9340" s="312">
        <f>IF(OR(J9340="",G9340=""),"",G9340+ROW()/1000000)</f>
      </c>
      <c r="R9340" s="247">
        <f>IF(Q9340="","",SUMIFS(Txn[Signed Units],Txn[Key],J9340,Txn[Transaction Order],"&lt;="&amp;Q9340))</f>
      </c>
    </row>
    <row r="9341" spans="10:18" ht="15" customHeight="1" x14ac:dyDescent="0.15">
      <c r="J9341" s="246">
        <f>IF(OR(B9341="",C9341="",E9341=""),"",B9341&amp;":"&amp;C9341&amp;":"&amp;E9341)</f>
      </c>
      <c r="K9341" s="247">
        <f>IF(A9341="","",A9341*D9341)</f>
      </c>
      <c r="L9341" s="246">
        <f>IF(A9341="","",IF(OR(A9341=1,A9341=0),H9341,0))</f>
      </c>
      <c r="M9341" s="246">
        <f>IF(A9341="","",IF(A9341=-1,H9341,0))</f>
      </c>
      <c r="N9341">
        <f>IF(J9341="","",IF(E9341="SGD",1,IF(E9341="USD",Settings!$B$22,IF(E9341="HKD",Settings!$B$23,1))))</f>
      </c>
      <c r="O9341">
        <f>IF(OR(B9341="",C9341="",E9341=""),0,(IF(A9341=-1,H9341,0)-IF(OR(A9341=1,A9341=0),H9341,0)+IF(A9341=2,H9341,0))*IF(E9341="SGD",1,IF(E9341="USD",Settings!$B$22,IF(E9341="HKD",Settings!$B$23,1))))</f>
        <v>0</v>
      </c>
      <c r="P9341">
        <f>IF(OR(B9341="",C9341="",E9341=""),0,IF(A9341=2,H9341*IF(E9341="SGD",1,IF(E9341="USD",Settings!$B$22,IF(E9341="HKD",Settings!$B$23,1))),0))</f>
        <v>0</v>
      </c>
      <c r="Q9341" s="312">
        <f>IF(OR(J9341="",G9341=""),"",G9341+ROW()/1000000)</f>
      </c>
      <c r="R9341" s="247">
        <f>IF(Q9341="","",SUMIFS(Txn[Signed Units],Txn[Key],J9341,Txn[Transaction Order],"&lt;="&amp;Q9341))</f>
      </c>
    </row>
    <row r="9342" spans="10:18" ht="15" customHeight="1" x14ac:dyDescent="0.15">
      <c r="J9342" s="246">
        <f>IF(OR(B9342="",C9342="",E9342=""),"",B9342&amp;":"&amp;C9342&amp;":"&amp;E9342)</f>
      </c>
      <c r="K9342" s="247">
        <f>IF(A9342="","",A9342*D9342)</f>
      </c>
      <c r="L9342" s="246">
        <f>IF(A9342="","",IF(OR(A9342=1,A9342=0),H9342,0))</f>
      </c>
      <c r="M9342" s="246">
        <f>IF(A9342="","",IF(A9342=-1,H9342,0))</f>
      </c>
      <c r="N9342">
        <f>IF(J9342="","",IF(E9342="SGD",1,IF(E9342="USD",Settings!$B$22,IF(E9342="HKD",Settings!$B$23,1))))</f>
      </c>
      <c r="O9342">
        <f>IF(OR(B9342="",C9342="",E9342=""),0,(IF(A9342=-1,H9342,0)-IF(OR(A9342=1,A9342=0),H9342,0)+IF(A9342=2,H9342,0))*IF(E9342="SGD",1,IF(E9342="USD",Settings!$B$22,IF(E9342="HKD",Settings!$B$23,1))))</f>
        <v>0</v>
      </c>
      <c r="P9342">
        <f>IF(OR(B9342="",C9342="",E9342=""),0,IF(A9342=2,H9342*IF(E9342="SGD",1,IF(E9342="USD",Settings!$B$22,IF(E9342="HKD",Settings!$B$23,1))),0))</f>
        <v>0</v>
      </c>
      <c r="Q9342" s="312">
        <f>IF(OR(J9342="",G9342=""),"",G9342+ROW()/1000000)</f>
      </c>
      <c r="R9342" s="247">
        <f>IF(Q9342="","",SUMIFS(Txn[Signed Units],Txn[Key],J9342,Txn[Transaction Order],"&lt;="&amp;Q9342))</f>
      </c>
    </row>
    <row r="9343" spans="10:18" ht="15" customHeight="1" x14ac:dyDescent="0.15">
      <c r="J9343" s="246">
        <f>IF(OR(B9343="",C9343="",E9343=""),"",B9343&amp;":"&amp;C9343&amp;":"&amp;E9343)</f>
      </c>
      <c r="K9343" s="247">
        <f>IF(A9343="","",A9343*D9343)</f>
      </c>
      <c r="L9343" s="246">
        <f>IF(A9343="","",IF(OR(A9343=1,A9343=0),H9343,0))</f>
      </c>
      <c r="M9343" s="246">
        <f>IF(A9343="","",IF(A9343=-1,H9343,0))</f>
      </c>
      <c r="N9343">
        <f>IF(J9343="","",IF(E9343="SGD",1,IF(E9343="USD",Settings!$B$22,IF(E9343="HKD",Settings!$B$23,1))))</f>
      </c>
      <c r="O9343">
        <f>IF(OR(B9343="",C9343="",E9343=""),0,(IF(A9343=-1,H9343,0)-IF(OR(A9343=1,A9343=0),H9343,0)+IF(A9343=2,H9343,0))*IF(E9343="SGD",1,IF(E9343="USD",Settings!$B$22,IF(E9343="HKD",Settings!$B$23,1))))</f>
        <v>0</v>
      </c>
      <c r="P9343">
        <f>IF(OR(B9343="",C9343="",E9343=""),0,IF(A9343=2,H9343*IF(E9343="SGD",1,IF(E9343="USD",Settings!$B$22,IF(E9343="HKD",Settings!$B$23,1))),0))</f>
        <v>0</v>
      </c>
      <c r="Q9343" s="312">
        <f>IF(OR(J9343="",G9343=""),"",G9343+ROW()/1000000)</f>
      </c>
      <c r="R9343" s="247">
        <f>IF(Q9343="","",SUMIFS(Txn[Signed Units],Txn[Key],J9343,Txn[Transaction Order],"&lt;="&amp;Q9343))</f>
      </c>
    </row>
    <row r="9344" spans="10:18" ht="15" customHeight="1" x14ac:dyDescent="0.15">
      <c r="J9344" s="246">
        <f>IF(OR(B9344="",C9344="",E9344=""),"",B9344&amp;":"&amp;C9344&amp;":"&amp;E9344)</f>
      </c>
      <c r="K9344" s="247">
        <f>IF(A9344="","",A9344*D9344)</f>
      </c>
      <c r="L9344" s="246">
        <f>IF(A9344="","",IF(OR(A9344=1,A9344=0),H9344,0))</f>
      </c>
      <c r="M9344" s="246">
        <f>IF(A9344="","",IF(A9344=-1,H9344,0))</f>
      </c>
      <c r="N9344">
        <f>IF(J9344="","",IF(E9344="SGD",1,IF(E9344="USD",Settings!$B$22,IF(E9344="HKD",Settings!$B$23,1))))</f>
      </c>
      <c r="O9344">
        <f>IF(OR(B9344="",C9344="",E9344=""),0,(IF(A9344=-1,H9344,0)-IF(OR(A9344=1,A9344=0),H9344,0)+IF(A9344=2,H9344,0))*IF(E9344="SGD",1,IF(E9344="USD",Settings!$B$22,IF(E9344="HKD",Settings!$B$23,1))))</f>
        <v>0</v>
      </c>
      <c r="P9344">
        <f>IF(OR(B9344="",C9344="",E9344=""),0,IF(A9344=2,H9344*IF(E9344="SGD",1,IF(E9344="USD",Settings!$B$22,IF(E9344="HKD",Settings!$B$23,1))),0))</f>
        <v>0</v>
      </c>
      <c r="Q9344" s="312">
        <f>IF(OR(J9344="",G9344=""),"",G9344+ROW()/1000000)</f>
      </c>
      <c r="R9344" s="247">
        <f>IF(Q9344="","",SUMIFS(Txn[Signed Units],Txn[Key],J9344,Txn[Transaction Order],"&lt;="&amp;Q9344))</f>
      </c>
    </row>
    <row r="9345" spans="10:18" ht="15" customHeight="1" x14ac:dyDescent="0.15">
      <c r="J9345" s="246">
        <f>IF(OR(B9345="",C9345="",E9345=""),"",B9345&amp;":"&amp;C9345&amp;":"&amp;E9345)</f>
      </c>
      <c r="K9345" s="247">
        <f>IF(A9345="","",A9345*D9345)</f>
      </c>
      <c r="L9345" s="246">
        <f>IF(A9345="","",IF(OR(A9345=1,A9345=0),H9345,0))</f>
      </c>
      <c r="M9345" s="246">
        <f>IF(A9345="","",IF(A9345=-1,H9345,0))</f>
      </c>
      <c r="N9345">
        <f>IF(J9345="","",IF(E9345="SGD",1,IF(E9345="USD",Settings!$B$22,IF(E9345="HKD",Settings!$B$23,1))))</f>
      </c>
      <c r="O9345">
        <f>IF(OR(B9345="",C9345="",E9345=""),0,(IF(A9345=-1,H9345,0)-IF(OR(A9345=1,A9345=0),H9345,0)+IF(A9345=2,H9345,0))*IF(E9345="SGD",1,IF(E9345="USD",Settings!$B$22,IF(E9345="HKD",Settings!$B$23,1))))</f>
        <v>0</v>
      </c>
      <c r="P9345">
        <f>IF(OR(B9345="",C9345="",E9345=""),0,IF(A9345=2,H9345*IF(E9345="SGD",1,IF(E9345="USD",Settings!$B$22,IF(E9345="HKD",Settings!$B$23,1))),0))</f>
        <v>0</v>
      </c>
      <c r="Q9345" s="312">
        <f>IF(OR(J9345="",G9345=""),"",G9345+ROW()/1000000)</f>
      </c>
      <c r="R9345" s="247">
        <f>IF(Q9345="","",SUMIFS(Txn[Signed Units],Txn[Key],J9345,Txn[Transaction Order],"&lt;="&amp;Q9345))</f>
      </c>
    </row>
    <row r="9346" spans="10:18" ht="15" customHeight="1" x14ac:dyDescent="0.15">
      <c r="J9346" s="246">
        <f>IF(OR(B9346="",C9346="",E9346=""),"",B9346&amp;":"&amp;C9346&amp;":"&amp;E9346)</f>
      </c>
      <c r="K9346" s="247">
        <f>IF(A9346="","",A9346*D9346)</f>
      </c>
      <c r="L9346" s="246">
        <f>IF(A9346="","",IF(OR(A9346=1,A9346=0),H9346,0))</f>
      </c>
      <c r="M9346" s="246">
        <f>IF(A9346="","",IF(A9346=-1,H9346,0))</f>
      </c>
      <c r="N9346">
        <f>IF(J9346="","",IF(E9346="SGD",1,IF(E9346="USD",Settings!$B$22,IF(E9346="HKD",Settings!$B$23,1))))</f>
      </c>
      <c r="O9346">
        <f>IF(OR(B9346="",C9346="",E9346=""),0,(IF(A9346=-1,H9346,0)-IF(OR(A9346=1,A9346=0),H9346,0)+IF(A9346=2,H9346,0))*IF(E9346="SGD",1,IF(E9346="USD",Settings!$B$22,IF(E9346="HKD",Settings!$B$23,1))))</f>
        <v>0</v>
      </c>
      <c r="P9346">
        <f>IF(OR(B9346="",C9346="",E9346=""),0,IF(A9346=2,H9346*IF(E9346="SGD",1,IF(E9346="USD",Settings!$B$22,IF(E9346="HKD",Settings!$B$23,1))),0))</f>
        <v>0</v>
      </c>
      <c r="Q9346" s="312">
        <f>IF(OR(J9346="",G9346=""),"",G9346+ROW()/1000000)</f>
      </c>
      <c r="R9346" s="247">
        <f>IF(Q9346="","",SUMIFS(Txn[Signed Units],Txn[Key],J9346,Txn[Transaction Order],"&lt;="&amp;Q9346))</f>
      </c>
    </row>
    <row r="9347" spans="10:18" ht="15" customHeight="1" x14ac:dyDescent="0.15">
      <c r="J9347" s="246">
        <f>IF(OR(B9347="",C9347="",E9347=""),"",B9347&amp;":"&amp;C9347&amp;":"&amp;E9347)</f>
      </c>
      <c r="K9347" s="247">
        <f>IF(A9347="","",A9347*D9347)</f>
      </c>
      <c r="L9347" s="246">
        <f>IF(A9347="","",IF(OR(A9347=1,A9347=0),H9347,0))</f>
      </c>
      <c r="M9347" s="246">
        <f>IF(A9347="","",IF(A9347=-1,H9347,0))</f>
      </c>
      <c r="N9347">
        <f>IF(J9347="","",IF(E9347="SGD",1,IF(E9347="USD",Settings!$B$22,IF(E9347="HKD",Settings!$B$23,1))))</f>
      </c>
      <c r="O9347">
        <f>IF(OR(B9347="",C9347="",E9347=""),0,(IF(A9347=-1,H9347,0)-IF(OR(A9347=1,A9347=0),H9347,0)+IF(A9347=2,H9347,0))*IF(E9347="SGD",1,IF(E9347="USD",Settings!$B$22,IF(E9347="HKD",Settings!$B$23,1))))</f>
        <v>0</v>
      </c>
      <c r="P9347">
        <f>IF(OR(B9347="",C9347="",E9347=""),0,IF(A9347=2,H9347*IF(E9347="SGD",1,IF(E9347="USD",Settings!$B$22,IF(E9347="HKD",Settings!$B$23,1))),0))</f>
        <v>0</v>
      </c>
      <c r="Q9347" s="312">
        <f>IF(OR(J9347="",G9347=""),"",G9347+ROW()/1000000)</f>
      </c>
      <c r="R9347" s="247">
        <f>IF(Q9347="","",SUMIFS(Txn[Signed Units],Txn[Key],J9347,Txn[Transaction Order],"&lt;="&amp;Q9347))</f>
      </c>
    </row>
    <row r="9348" spans="10:18" ht="15" customHeight="1" x14ac:dyDescent="0.15">
      <c r="J9348" s="246">
        <f>IF(OR(B9348="",C9348="",E9348=""),"",B9348&amp;":"&amp;C9348&amp;":"&amp;E9348)</f>
      </c>
      <c r="K9348" s="247">
        <f>IF(A9348="","",A9348*D9348)</f>
      </c>
      <c r="L9348" s="246">
        <f>IF(A9348="","",IF(OR(A9348=1,A9348=0),H9348,0))</f>
      </c>
      <c r="M9348" s="246">
        <f>IF(A9348="","",IF(A9348=-1,H9348,0))</f>
      </c>
      <c r="N9348">
        <f>IF(J9348="","",IF(E9348="SGD",1,IF(E9348="USD",Settings!$B$22,IF(E9348="HKD",Settings!$B$23,1))))</f>
      </c>
      <c r="O9348">
        <f>IF(OR(B9348="",C9348="",E9348=""),0,(IF(A9348=-1,H9348,0)-IF(OR(A9348=1,A9348=0),H9348,0)+IF(A9348=2,H9348,0))*IF(E9348="SGD",1,IF(E9348="USD",Settings!$B$22,IF(E9348="HKD",Settings!$B$23,1))))</f>
        <v>0</v>
      </c>
      <c r="P9348">
        <f>IF(OR(B9348="",C9348="",E9348=""),0,IF(A9348=2,H9348*IF(E9348="SGD",1,IF(E9348="USD",Settings!$B$22,IF(E9348="HKD",Settings!$B$23,1))),0))</f>
        <v>0</v>
      </c>
      <c r="Q9348" s="312">
        <f>IF(OR(J9348="",G9348=""),"",G9348+ROW()/1000000)</f>
      </c>
      <c r="R9348" s="247">
        <f>IF(Q9348="","",SUMIFS(Txn[Signed Units],Txn[Key],J9348,Txn[Transaction Order],"&lt;="&amp;Q9348))</f>
      </c>
    </row>
    <row r="9349" spans="10:18" ht="15" customHeight="1" x14ac:dyDescent="0.15">
      <c r="J9349" s="246">
        <f>IF(OR(B9349="",C9349="",E9349=""),"",B9349&amp;":"&amp;C9349&amp;":"&amp;E9349)</f>
      </c>
      <c r="K9349" s="247">
        <f>IF(A9349="","",A9349*D9349)</f>
      </c>
      <c r="L9349" s="246">
        <f>IF(A9349="","",IF(OR(A9349=1,A9349=0),H9349,0))</f>
      </c>
      <c r="M9349" s="246">
        <f>IF(A9349="","",IF(A9349=-1,H9349,0))</f>
      </c>
      <c r="N9349">
        <f>IF(J9349="","",IF(E9349="SGD",1,IF(E9349="USD",Settings!$B$22,IF(E9349="HKD",Settings!$B$23,1))))</f>
      </c>
      <c r="O9349">
        <f>IF(OR(B9349="",C9349="",E9349=""),0,(IF(A9349=-1,H9349,0)-IF(OR(A9349=1,A9349=0),H9349,0)+IF(A9349=2,H9349,0))*IF(E9349="SGD",1,IF(E9349="USD",Settings!$B$22,IF(E9349="HKD",Settings!$B$23,1))))</f>
        <v>0</v>
      </c>
      <c r="P9349">
        <f>IF(OR(B9349="",C9349="",E9349=""),0,IF(A9349=2,H9349*IF(E9349="SGD",1,IF(E9349="USD",Settings!$B$22,IF(E9349="HKD",Settings!$B$23,1))),0))</f>
        <v>0</v>
      </c>
      <c r="Q9349" s="312">
        <f>IF(OR(J9349="",G9349=""),"",G9349+ROW()/1000000)</f>
      </c>
      <c r="R9349" s="247">
        <f>IF(Q9349="","",SUMIFS(Txn[Signed Units],Txn[Key],J9349,Txn[Transaction Order],"&lt;="&amp;Q9349))</f>
      </c>
    </row>
    <row r="9350" spans="10:18" ht="15" customHeight="1" x14ac:dyDescent="0.15">
      <c r="J9350" s="246">
        <f>IF(OR(B9350="",C9350="",E9350=""),"",B9350&amp;":"&amp;C9350&amp;":"&amp;E9350)</f>
      </c>
      <c r="K9350" s="247">
        <f>IF(A9350="","",A9350*D9350)</f>
      </c>
      <c r="L9350" s="246">
        <f>IF(A9350="","",IF(OR(A9350=1,A9350=0),H9350,0))</f>
      </c>
      <c r="M9350" s="246">
        <f>IF(A9350="","",IF(A9350=-1,H9350,0))</f>
      </c>
      <c r="N9350">
        <f>IF(J9350="","",IF(E9350="SGD",1,IF(E9350="USD",Settings!$B$22,IF(E9350="HKD",Settings!$B$23,1))))</f>
      </c>
      <c r="O9350">
        <f>IF(OR(B9350="",C9350="",E9350=""),0,(IF(A9350=-1,H9350,0)-IF(OR(A9350=1,A9350=0),H9350,0)+IF(A9350=2,H9350,0))*IF(E9350="SGD",1,IF(E9350="USD",Settings!$B$22,IF(E9350="HKD",Settings!$B$23,1))))</f>
        <v>0</v>
      </c>
      <c r="P9350">
        <f>IF(OR(B9350="",C9350="",E9350=""),0,IF(A9350=2,H9350*IF(E9350="SGD",1,IF(E9350="USD",Settings!$B$22,IF(E9350="HKD",Settings!$B$23,1))),0))</f>
        <v>0</v>
      </c>
      <c r="Q9350" s="312">
        <f>IF(OR(J9350="",G9350=""),"",G9350+ROW()/1000000)</f>
      </c>
      <c r="R9350" s="247">
        <f>IF(Q9350="","",SUMIFS(Txn[Signed Units],Txn[Key],J9350,Txn[Transaction Order],"&lt;="&amp;Q9350))</f>
      </c>
    </row>
    <row r="9351" spans="10:18" ht="15" customHeight="1" x14ac:dyDescent="0.15">
      <c r="J9351" s="246">
        <f>IF(OR(B9351="",C9351="",E9351=""),"",B9351&amp;":"&amp;C9351&amp;":"&amp;E9351)</f>
      </c>
      <c r="K9351" s="247">
        <f>IF(A9351="","",A9351*D9351)</f>
      </c>
      <c r="L9351" s="246">
        <f>IF(A9351="","",IF(OR(A9351=1,A9351=0),H9351,0))</f>
      </c>
      <c r="M9351" s="246">
        <f>IF(A9351="","",IF(A9351=-1,H9351,0))</f>
      </c>
      <c r="N9351">
        <f>IF(J9351="","",IF(E9351="SGD",1,IF(E9351="USD",Settings!$B$22,IF(E9351="HKD",Settings!$B$23,1))))</f>
      </c>
      <c r="O9351">
        <f>IF(OR(B9351="",C9351="",E9351=""),0,(IF(A9351=-1,H9351,0)-IF(OR(A9351=1,A9351=0),H9351,0)+IF(A9351=2,H9351,0))*IF(E9351="SGD",1,IF(E9351="USD",Settings!$B$22,IF(E9351="HKD",Settings!$B$23,1))))</f>
        <v>0</v>
      </c>
      <c r="P9351">
        <f>IF(OR(B9351="",C9351="",E9351=""),0,IF(A9351=2,H9351*IF(E9351="SGD",1,IF(E9351="USD",Settings!$B$22,IF(E9351="HKD",Settings!$B$23,1))),0))</f>
        <v>0</v>
      </c>
      <c r="Q9351" s="312">
        <f>IF(OR(J9351="",G9351=""),"",G9351+ROW()/1000000)</f>
      </c>
      <c r="R9351" s="247">
        <f>IF(Q9351="","",SUMIFS(Txn[Signed Units],Txn[Key],J9351,Txn[Transaction Order],"&lt;="&amp;Q9351))</f>
      </c>
    </row>
    <row r="9352" spans="10:18" ht="15" customHeight="1" x14ac:dyDescent="0.15">
      <c r="J9352" s="246">
        <f>IF(OR(B9352="",C9352="",E9352=""),"",B9352&amp;":"&amp;C9352&amp;":"&amp;E9352)</f>
      </c>
      <c r="K9352" s="247">
        <f>IF(A9352="","",A9352*D9352)</f>
      </c>
      <c r="L9352" s="246">
        <f>IF(A9352="","",IF(OR(A9352=1,A9352=0),H9352,0))</f>
      </c>
      <c r="M9352" s="246">
        <f>IF(A9352="","",IF(A9352=-1,H9352,0))</f>
      </c>
      <c r="N9352">
        <f>IF(J9352="","",IF(E9352="SGD",1,IF(E9352="USD",Settings!$B$22,IF(E9352="HKD",Settings!$B$23,1))))</f>
      </c>
      <c r="O9352">
        <f>IF(OR(B9352="",C9352="",E9352=""),0,(IF(A9352=-1,H9352,0)-IF(OR(A9352=1,A9352=0),H9352,0)+IF(A9352=2,H9352,0))*IF(E9352="SGD",1,IF(E9352="USD",Settings!$B$22,IF(E9352="HKD",Settings!$B$23,1))))</f>
        <v>0</v>
      </c>
      <c r="P9352">
        <f>IF(OR(B9352="",C9352="",E9352=""),0,IF(A9352=2,H9352*IF(E9352="SGD",1,IF(E9352="USD",Settings!$B$22,IF(E9352="HKD",Settings!$B$23,1))),0))</f>
        <v>0</v>
      </c>
      <c r="Q9352" s="312">
        <f>IF(OR(J9352="",G9352=""),"",G9352+ROW()/1000000)</f>
      </c>
      <c r="R9352" s="247">
        <f>IF(Q9352="","",SUMIFS(Txn[Signed Units],Txn[Key],J9352,Txn[Transaction Order],"&lt;="&amp;Q9352))</f>
      </c>
    </row>
    <row r="9353" spans="10:18" ht="15" customHeight="1" x14ac:dyDescent="0.15">
      <c r="J9353" s="246">
        <f>IF(OR(B9353="",C9353="",E9353=""),"",B9353&amp;":"&amp;C9353&amp;":"&amp;E9353)</f>
      </c>
      <c r="K9353" s="247">
        <f>IF(A9353="","",A9353*D9353)</f>
      </c>
      <c r="L9353" s="246">
        <f>IF(A9353="","",IF(OR(A9353=1,A9353=0),H9353,0))</f>
      </c>
      <c r="M9353" s="246">
        <f>IF(A9353="","",IF(A9353=-1,H9353,0))</f>
      </c>
      <c r="N9353">
        <f>IF(J9353="","",IF(E9353="SGD",1,IF(E9353="USD",Settings!$B$22,IF(E9353="HKD",Settings!$B$23,1))))</f>
      </c>
      <c r="O9353">
        <f>IF(OR(B9353="",C9353="",E9353=""),0,(IF(A9353=-1,H9353,0)-IF(OR(A9353=1,A9353=0),H9353,0)+IF(A9353=2,H9353,0))*IF(E9353="SGD",1,IF(E9353="USD",Settings!$B$22,IF(E9353="HKD",Settings!$B$23,1))))</f>
        <v>0</v>
      </c>
      <c r="P9353">
        <f>IF(OR(B9353="",C9353="",E9353=""),0,IF(A9353=2,H9353*IF(E9353="SGD",1,IF(E9353="USD",Settings!$B$22,IF(E9353="HKD",Settings!$B$23,1))),0))</f>
        <v>0</v>
      </c>
      <c r="Q9353" s="312">
        <f>IF(OR(J9353="",G9353=""),"",G9353+ROW()/1000000)</f>
      </c>
      <c r="R9353" s="247">
        <f>IF(Q9353="","",SUMIFS(Txn[Signed Units],Txn[Key],J9353,Txn[Transaction Order],"&lt;="&amp;Q9353))</f>
      </c>
    </row>
    <row r="9354" spans="10:18" ht="15" customHeight="1" x14ac:dyDescent="0.15">
      <c r="J9354" s="246">
        <f>IF(OR(B9354="",C9354="",E9354=""),"",B9354&amp;":"&amp;C9354&amp;":"&amp;E9354)</f>
      </c>
      <c r="K9354" s="247">
        <f>IF(A9354="","",A9354*D9354)</f>
      </c>
      <c r="L9354" s="246">
        <f>IF(A9354="","",IF(OR(A9354=1,A9354=0),H9354,0))</f>
      </c>
      <c r="M9354" s="246">
        <f>IF(A9354="","",IF(A9354=-1,H9354,0))</f>
      </c>
      <c r="N9354">
        <f>IF(J9354="","",IF(E9354="SGD",1,IF(E9354="USD",Settings!$B$22,IF(E9354="HKD",Settings!$B$23,1))))</f>
      </c>
      <c r="O9354">
        <f>IF(OR(B9354="",C9354="",E9354=""),0,(IF(A9354=-1,H9354,0)-IF(OR(A9354=1,A9354=0),H9354,0)+IF(A9354=2,H9354,0))*IF(E9354="SGD",1,IF(E9354="USD",Settings!$B$22,IF(E9354="HKD",Settings!$B$23,1))))</f>
        <v>0</v>
      </c>
      <c r="P9354">
        <f>IF(OR(B9354="",C9354="",E9354=""),0,IF(A9354=2,H9354*IF(E9354="SGD",1,IF(E9354="USD",Settings!$B$22,IF(E9354="HKD",Settings!$B$23,1))),0))</f>
        <v>0</v>
      </c>
      <c r="Q9354" s="312">
        <f>IF(OR(J9354="",G9354=""),"",G9354+ROW()/1000000)</f>
      </c>
      <c r="R9354" s="247">
        <f>IF(Q9354="","",SUMIFS(Txn[Signed Units],Txn[Key],J9354,Txn[Transaction Order],"&lt;="&amp;Q9354))</f>
      </c>
    </row>
    <row r="9355" spans="10:18" ht="15" customHeight="1" x14ac:dyDescent="0.15">
      <c r="J9355" s="246">
        <f>IF(OR(B9355="",C9355="",E9355=""),"",B9355&amp;":"&amp;C9355&amp;":"&amp;E9355)</f>
      </c>
      <c r="K9355" s="247">
        <f>IF(A9355="","",A9355*D9355)</f>
      </c>
      <c r="L9355" s="246">
        <f>IF(A9355="","",IF(OR(A9355=1,A9355=0),H9355,0))</f>
      </c>
      <c r="M9355" s="246">
        <f>IF(A9355="","",IF(A9355=-1,H9355,0))</f>
      </c>
      <c r="N9355">
        <f>IF(J9355="","",IF(E9355="SGD",1,IF(E9355="USD",Settings!$B$22,IF(E9355="HKD",Settings!$B$23,1))))</f>
      </c>
      <c r="O9355">
        <f>IF(OR(B9355="",C9355="",E9355=""),0,(IF(A9355=-1,H9355,0)-IF(OR(A9355=1,A9355=0),H9355,0)+IF(A9355=2,H9355,0))*IF(E9355="SGD",1,IF(E9355="USD",Settings!$B$22,IF(E9355="HKD",Settings!$B$23,1))))</f>
        <v>0</v>
      </c>
      <c r="P9355">
        <f>IF(OR(B9355="",C9355="",E9355=""),0,IF(A9355=2,H9355*IF(E9355="SGD",1,IF(E9355="USD",Settings!$B$22,IF(E9355="HKD",Settings!$B$23,1))),0))</f>
        <v>0</v>
      </c>
      <c r="Q9355" s="312">
        <f>IF(OR(J9355="",G9355=""),"",G9355+ROW()/1000000)</f>
      </c>
      <c r="R9355" s="247">
        <f>IF(Q9355="","",SUMIFS(Txn[Signed Units],Txn[Key],J9355,Txn[Transaction Order],"&lt;="&amp;Q9355))</f>
      </c>
    </row>
    <row r="9356" spans="10:18" ht="15" customHeight="1" x14ac:dyDescent="0.15">
      <c r="J9356" s="246">
        <f>IF(OR(B9356="",C9356="",E9356=""),"",B9356&amp;":"&amp;C9356&amp;":"&amp;E9356)</f>
      </c>
      <c r="K9356" s="247">
        <f>IF(A9356="","",A9356*D9356)</f>
      </c>
      <c r="L9356" s="246">
        <f>IF(A9356="","",IF(OR(A9356=1,A9356=0),H9356,0))</f>
      </c>
      <c r="M9356" s="246">
        <f>IF(A9356="","",IF(A9356=-1,H9356,0))</f>
      </c>
      <c r="N9356">
        <f>IF(J9356="","",IF(E9356="SGD",1,IF(E9356="USD",Settings!$B$22,IF(E9356="HKD",Settings!$B$23,1))))</f>
      </c>
      <c r="O9356">
        <f>IF(OR(B9356="",C9356="",E9356=""),0,(IF(A9356=-1,H9356,0)-IF(OR(A9356=1,A9356=0),H9356,0)+IF(A9356=2,H9356,0))*IF(E9356="SGD",1,IF(E9356="USD",Settings!$B$22,IF(E9356="HKD",Settings!$B$23,1))))</f>
        <v>0</v>
      </c>
      <c r="P9356">
        <f>IF(OR(B9356="",C9356="",E9356=""),0,IF(A9356=2,H9356*IF(E9356="SGD",1,IF(E9356="USD",Settings!$B$22,IF(E9356="HKD",Settings!$B$23,1))),0))</f>
        <v>0</v>
      </c>
      <c r="Q9356" s="312">
        <f>IF(OR(J9356="",G9356=""),"",G9356+ROW()/1000000)</f>
      </c>
      <c r="R9356" s="247">
        <f>IF(Q9356="","",SUMIFS(Txn[Signed Units],Txn[Key],J9356,Txn[Transaction Order],"&lt;="&amp;Q9356))</f>
      </c>
    </row>
    <row r="9357" spans="10:18" ht="15" customHeight="1" x14ac:dyDescent="0.15">
      <c r="J9357" s="246">
        <f>IF(OR(B9357="",C9357="",E9357=""),"",B9357&amp;":"&amp;C9357&amp;":"&amp;E9357)</f>
      </c>
      <c r="K9357" s="247">
        <f>IF(A9357="","",A9357*D9357)</f>
      </c>
      <c r="L9357" s="246">
        <f>IF(A9357="","",IF(OR(A9357=1,A9357=0),H9357,0))</f>
      </c>
      <c r="M9357" s="246">
        <f>IF(A9357="","",IF(A9357=-1,H9357,0))</f>
      </c>
      <c r="N9357">
        <f>IF(J9357="","",IF(E9357="SGD",1,IF(E9357="USD",Settings!$B$22,IF(E9357="HKD",Settings!$B$23,1))))</f>
      </c>
      <c r="O9357">
        <f>IF(OR(B9357="",C9357="",E9357=""),0,(IF(A9357=-1,H9357,0)-IF(OR(A9357=1,A9357=0),H9357,0)+IF(A9357=2,H9357,0))*IF(E9357="SGD",1,IF(E9357="USD",Settings!$B$22,IF(E9357="HKD",Settings!$B$23,1))))</f>
        <v>0</v>
      </c>
      <c r="P9357">
        <f>IF(OR(B9357="",C9357="",E9357=""),0,IF(A9357=2,H9357*IF(E9357="SGD",1,IF(E9357="USD",Settings!$B$22,IF(E9357="HKD",Settings!$B$23,1))),0))</f>
        <v>0</v>
      </c>
      <c r="Q9357" s="312">
        <f>IF(OR(J9357="",G9357=""),"",G9357+ROW()/1000000)</f>
      </c>
      <c r="R9357" s="247">
        <f>IF(Q9357="","",SUMIFS(Txn[Signed Units],Txn[Key],J9357,Txn[Transaction Order],"&lt;="&amp;Q9357))</f>
      </c>
    </row>
    <row r="9358" spans="10:18" ht="15" customHeight="1" x14ac:dyDescent="0.15">
      <c r="J9358" s="246">
        <f>IF(OR(B9358="",C9358="",E9358=""),"",B9358&amp;":"&amp;C9358&amp;":"&amp;E9358)</f>
      </c>
      <c r="K9358" s="247">
        <f>IF(A9358="","",A9358*D9358)</f>
      </c>
      <c r="L9358" s="246">
        <f>IF(A9358="","",IF(OR(A9358=1,A9358=0),H9358,0))</f>
      </c>
      <c r="M9358" s="246">
        <f>IF(A9358="","",IF(A9358=-1,H9358,0))</f>
      </c>
      <c r="N9358">
        <f>IF(J9358="","",IF(E9358="SGD",1,IF(E9358="USD",Settings!$B$22,IF(E9358="HKD",Settings!$B$23,1))))</f>
      </c>
      <c r="O9358">
        <f>IF(OR(B9358="",C9358="",E9358=""),0,(IF(A9358=-1,H9358,0)-IF(OR(A9358=1,A9358=0),H9358,0)+IF(A9358=2,H9358,0))*IF(E9358="SGD",1,IF(E9358="USD",Settings!$B$22,IF(E9358="HKD",Settings!$B$23,1))))</f>
        <v>0</v>
      </c>
      <c r="P9358">
        <f>IF(OR(B9358="",C9358="",E9358=""),0,IF(A9358=2,H9358*IF(E9358="SGD",1,IF(E9358="USD",Settings!$B$22,IF(E9358="HKD",Settings!$B$23,1))),0))</f>
        <v>0</v>
      </c>
      <c r="Q9358" s="312">
        <f>IF(OR(J9358="",G9358=""),"",G9358+ROW()/1000000)</f>
      </c>
      <c r="R9358" s="247">
        <f>IF(Q9358="","",SUMIFS(Txn[Signed Units],Txn[Key],J9358,Txn[Transaction Order],"&lt;="&amp;Q9358))</f>
      </c>
    </row>
    <row r="9359" spans="10:18" ht="15" customHeight="1" x14ac:dyDescent="0.15">
      <c r="J9359" s="246">
        <f>IF(OR(B9359="",C9359="",E9359=""),"",B9359&amp;":"&amp;C9359&amp;":"&amp;E9359)</f>
      </c>
      <c r="K9359" s="247">
        <f>IF(A9359="","",A9359*D9359)</f>
      </c>
      <c r="L9359" s="246">
        <f>IF(A9359="","",IF(OR(A9359=1,A9359=0),H9359,0))</f>
      </c>
      <c r="M9359" s="246">
        <f>IF(A9359="","",IF(A9359=-1,H9359,0))</f>
      </c>
      <c r="N9359">
        <f>IF(J9359="","",IF(E9359="SGD",1,IF(E9359="USD",Settings!$B$22,IF(E9359="HKD",Settings!$B$23,1))))</f>
      </c>
      <c r="O9359">
        <f>IF(OR(B9359="",C9359="",E9359=""),0,(IF(A9359=-1,H9359,0)-IF(OR(A9359=1,A9359=0),H9359,0)+IF(A9359=2,H9359,0))*IF(E9359="SGD",1,IF(E9359="USD",Settings!$B$22,IF(E9359="HKD",Settings!$B$23,1))))</f>
        <v>0</v>
      </c>
      <c r="P9359">
        <f>IF(OR(B9359="",C9359="",E9359=""),0,IF(A9359=2,H9359*IF(E9359="SGD",1,IF(E9359="USD",Settings!$B$22,IF(E9359="HKD",Settings!$B$23,1))),0))</f>
        <v>0</v>
      </c>
      <c r="Q9359" s="312">
        <f>IF(OR(J9359="",G9359=""),"",G9359+ROW()/1000000)</f>
      </c>
      <c r="R9359" s="247">
        <f>IF(Q9359="","",SUMIFS(Txn[Signed Units],Txn[Key],J9359,Txn[Transaction Order],"&lt;="&amp;Q9359))</f>
      </c>
    </row>
    <row r="9360" spans="10:18" ht="15" customHeight="1" x14ac:dyDescent="0.15">
      <c r="J9360" s="246">
        <f>IF(OR(B9360="",C9360="",E9360=""),"",B9360&amp;":"&amp;C9360&amp;":"&amp;E9360)</f>
      </c>
      <c r="K9360" s="247">
        <f>IF(A9360="","",A9360*D9360)</f>
      </c>
      <c r="L9360" s="246">
        <f>IF(A9360="","",IF(OR(A9360=1,A9360=0),H9360,0))</f>
      </c>
      <c r="M9360" s="246">
        <f>IF(A9360="","",IF(A9360=-1,H9360,0))</f>
      </c>
      <c r="N9360">
        <f>IF(J9360="","",IF(E9360="SGD",1,IF(E9360="USD",Settings!$B$22,IF(E9360="HKD",Settings!$B$23,1))))</f>
      </c>
      <c r="O9360">
        <f>IF(OR(B9360="",C9360="",E9360=""),0,(IF(A9360=-1,H9360,0)-IF(OR(A9360=1,A9360=0),H9360,0)+IF(A9360=2,H9360,0))*IF(E9360="SGD",1,IF(E9360="USD",Settings!$B$22,IF(E9360="HKD",Settings!$B$23,1))))</f>
        <v>0</v>
      </c>
      <c r="P9360">
        <f>IF(OR(B9360="",C9360="",E9360=""),0,IF(A9360=2,H9360*IF(E9360="SGD",1,IF(E9360="USD",Settings!$B$22,IF(E9360="HKD",Settings!$B$23,1))),0))</f>
        <v>0</v>
      </c>
      <c r="Q9360" s="312">
        <f>IF(OR(J9360="",G9360=""),"",G9360+ROW()/1000000)</f>
      </c>
      <c r="R9360" s="247">
        <f>IF(Q9360="","",SUMIFS(Txn[Signed Units],Txn[Key],J9360,Txn[Transaction Order],"&lt;="&amp;Q9360))</f>
      </c>
    </row>
    <row r="9361" spans="10:18" ht="15" customHeight="1" x14ac:dyDescent="0.15">
      <c r="J9361" s="246">
        <f>IF(OR(B9361="",C9361="",E9361=""),"",B9361&amp;":"&amp;C9361&amp;":"&amp;E9361)</f>
      </c>
      <c r="K9361" s="247">
        <f>IF(A9361="","",A9361*D9361)</f>
      </c>
      <c r="L9361" s="246">
        <f>IF(A9361="","",IF(OR(A9361=1,A9361=0),H9361,0))</f>
      </c>
      <c r="M9361" s="246">
        <f>IF(A9361="","",IF(A9361=-1,H9361,0))</f>
      </c>
      <c r="N9361">
        <f>IF(J9361="","",IF(E9361="SGD",1,IF(E9361="USD",Settings!$B$22,IF(E9361="HKD",Settings!$B$23,1))))</f>
      </c>
      <c r="O9361">
        <f>IF(OR(B9361="",C9361="",E9361=""),0,(IF(A9361=-1,H9361,0)-IF(OR(A9361=1,A9361=0),H9361,0)+IF(A9361=2,H9361,0))*IF(E9361="SGD",1,IF(E9361="USD",Settings!$B$22,IF(E9361="HKD",Settings!$B$23,1))))</f>
        <v>0</v>
      </c>
      <c r="P9361">
        <f>IF(OR(B9361="",C9361="",E9361=""),0,IF(A9361=2,H9361*IF(E9361="SGD",1,IF(E9361="USD",Settings!$B$22,IF(E9361="HKD",Settings!$B$23,1))),0))</f>
        <v>0</v>
      </c>
      <c r="Q9361" s="312">
        <f>IF(OR(J9361="",G9361=""),"",G9361+ROW()/1000000)</f>
      </c>
      <c r="R9361" s="247">
        <f>IF(Q9361="","",SUMIFS(Txn[Signed Units],Txn[Key],J9361,Txn[Transaction Order],"&lt;="&amp;Q9361))</f>
      </c>
    </row>
    <row r="9362" spans="10:18" ht="15" customHeight="1" x14ac:dyDescent="0.15">
      <c r="J9362" s="246">
        <f>IF(OR(B9362="",C9362="",E9362=""),"",B9362&amp;":"&amp;C9362&amp;":"&amp;E9362)</f>
      </c>
      <c r="K9362" s="247">
        <f>IF(A9362="","",A9362*D9362)</f>
      </c>
      <c r="L9362" s="246">
        <f>IF(A9362="","",IF(OR(A9362=1,A9362=0),H9362,0))</f>
      </c>
      <c r="M9362" s="246">
        <f>IF(A9362="","",IF(A9362=-1,H9362,0))</f>
      </c>
      <c r="N9362">
        <f>IF(J9362="","",IF(E9362="SGD",1,IF(E9362="USD",Settings!$B$22,IF(E9362="HKD",Settings!$B$23,1))))</f>
      </c>
      <c r="O9362">
        <f>IF(OR(B9362="",C9362="",E9362=""),0,(IF(A9362=-1,H9362,0)-IF(OR(A9362=1,A9362=0),H9362,0)+IF(A9362=2,H9362,0))*IF(E9362="SGD",1,IF(E9362="USD",Settings!$B$22,IF(E9362="HKD",Settings!$B$23,1))))</f>
        <v>0</v>
      </c>
      <c r="P9362">
        <f>IF(OR(B9362="",C9362="",E9362=""),0,IF(A9362=2,H9362*IF(E9362="SGD",1,IF(E9362="USD",Settings!$B$22,IF(E9362="HKD",Settings!$B$23,1))),0))</f>
        <v>0</v>
      </c>
      <c r="Q9362" s="312">
        <f>IF(OR(J9362="",G9362=""),"",G9362+ROW()/1000000)</f>
      </c>
      <c r="R9362" s="247">
        <f>IF(Q9362="","",SUMIFS(Txn[Signed Units],Txn[Key],J9362,Txn[Transaction Order],"&lt;="&amp;Q9362))</f>
      </c>
    </row>
    <row r="9363" spans="10:18" ht="15" customHeight="1" x14ac:dyDescent="0.15">
      <c r="J9363" s="246">
        <f>IF(OR(B9363="",C9363="",E9363=""),"",B9363&amp;":"&amp;C9363&amp;":"&amp;E9363)</f>
      </c>
      <c r="K9363" s="247">
        <f>IF(A9363="","",A9363*D9363)</f>
      </c>
      <c r="L9363" s="246">
        <f>IF(A9363="","",IF(OR(A9363=1,A9363=0),H9363,0))</f>
      </c>
      <c r="M9363" s="246">
        <f>IF(A9363="","",IF(A9363=-1,H9363,0))</f>
      </c>
      <c r="N9363">
        <f>IF(J9363="","",IF(E9363="SGD",1,IF(E9363="USD",Settings!$B$22,IF(E9363="HKD",Settings!$B$23,1))))</f>
      </c>
      <c r="O9363">
        <f>IF(OR(B9363="",C9363="",E9363=""),0,(IF(A9363=-1,H9363,0)-IF(OR(A9363=1,A9363=0),H9363,0)+IF(A9363=2,H9363,0))*IF(E9363="SGD",1,IF(E9363="USD",Settings!$B$22,IF(E9363="HKD",Settings!$B$23,1))))</f>
        <v>0</v>
      </c>
      <c r="P9363">
        <f>IF(OR(B9363="",C9363="",E9363=""),0,IF(A9363=2,H9363*IF(E9363="SGD",1,IF(E9363="USD",Settings!$B$22,IF(E9363="HKD",Settings!$B$23,1))),0))</f>
        <v>0</v>
      </c>
      <c r="Q9363" s="312">
        <f>IF(OR(J9363="",G9363=""),"",G9363+ROW()/1000000)</f>
      </c>
      <c r="R9363" s="247">
        <f>IF(Q9363="","",SUMIFS(Txn[Signed Units],Txn[Key],J9363,Txn[Transaction Order],"&lt;="&amp;Q9363))</f>
      </c>
    </row>
    <row r="9364" spans="10:18" ht="15" customHeight="1" x14ac:dyDescent="0.15">
      <c r="J9364" s="246">
        <f>IF(OR(B9364="",C9364="",E9364=""),"",B9364&amp;":"&amp;C9364&amp;":"&amp;E9364)</f>
      </c>
      <c r="K9364" s="247">
        <f>IF(A9364="","",A9364*D9364)</f>
      </c>
      <c r="L9364" s="246">
        <f>IF(A9364="","",IF(OR(A9364=1,A9364=0),H9364,0))</f>
      </c>
      <c r="M9364" s="246">
        <f>IF(A9364="","",IF(A9364=-1,H9364,0))</f>
      </c>
      <c r="N9364">
        <f>IF(J9364="","",IF(E9364="SGD",1,IF(E9364="USD",Settings!$B$22,IF(E9364="HKD",Settings!$B$23,1))))</f>
      </c>
      <c r="O9364">
        <f>IF(OR(B9364="",C9364="",E9364=""),0,(IF(A9364=-1,H9364,0)-IF(OR(A9364=1,A9364=0),H9364,0)+IF(A9364=2,H9364,0))*IF(E9364="SGD",1,IF(E9364="USD",Settings!$B$22,IF(E9364="HKD",Settings!$B$23,1))))</f>
        <v>0</v>
      </c>
      <c r="P9364">
        <f>IF(OR(B9364="",C9364="",E9364=""),0,IF(A9364=2,H9364*IF(E9364="SGD",1,IF(E9364="USD",Settings!$B$22,IF(E9364="HKD",Settings!$B$23,1))),0))</f>
        <v>0</v>
      </c>
      <c r="Q9364" s="312">
        <f>IF(OR(J9364="",G9364=""),"",G9364+ROW()/1000000)</f>
      </c>
      <c r="R9364" s="247">
        <f>IF(Q9364="","",SUMIFS(Txn[Signed Units],Txn[Key],J9364,Txn[Transaction Order],"&lt;="&amp;Q9364))</f>
      </c>
    </row>
    <row r="9365" spans="10:18" ht="15" customHeight="1" x14ac:dyDescent="0.15">
      <c r="J9365" s="246">
        <f>IF(OR(B9365="",C9365="",E9365=""),"",B9365&amp;":"&amp;C9365&amp;":"&amp;E9365)</f>
      </c>
      <c r="K9365" s="247">
        <f>IF(A9365="","",A9365*D9365)</f>
      </c>
      <c r="L9365" s="246">
        <f>IF(A9365="","",IF(OR(A9365=1,A9365=0),H9365,0))</f>
      </c>
      <c r="M9365" s="246">
        <f>IF(A9365="","",IF(A9365=-1,H9365,0))</f>
      </c>
      <c r="N9365">
        <f>IF(J9365="","",IF(E9365="SGD",1,IF(E9365="USD",Settings!$B$22,IF(E9365="HKD",Settings!$B$23,1))))</f>
      </c>
      <c r="O9365">
        <f>IF(OR(B9365="",C9365="",E9365=""),0,(IF(A9365=-1,H9365,0)-IF(OR(A9365=1,A9365=0),H9365,0)+IF(A9365=2,H9365,0))*IF(E9365="SGD",1,IF(E9365="USD",Settings!$B$22,IF(E9365="HKD",Settings!$B$23,1))))</f>
        <v>0</v>
      </c>
      <c r="P9365">
        <f>IF(OR(B9365="",C9365="",E9365=""),0,IF(A9365=2,H9365*IF(E9365="SGD",1,IF(E9365="USD",Settings!$B$22,IF(E9365="HKD",Settings!$B$23,1))),0))</f>
        <v>0</v>
      </c>
      <c r="Q9365" s="312">
        <f>IF(OR(J9365="",G9365=""),"",G9365+ROW()/1000000)</f>
      </c>
      <c r="R9365" s="247">
        <f>IF(Q9365="","",SUMIFS(Txn[Signed Units],Txn[Key],J9365,Txn[Transaction Order],"&lt;="&amp;Q9365))</f>
      </c>
    </row>
    <row r="9366" spans="10:18" ht="15" customHeight="1" x14ac:dyDescent="0.15">
      <c r="J9366" s="246">
        <f>IF(OR(B9366="",C9366="",E9366=""),"",B9366&amp;":"&amp;C9366&amp;":"&amp;E9366)</f>
      </c>
      <c r="K9366" s="247">
        <f>IF(A9366="","",A9366*D9366)</f>
      </c>
      <c r="L9366" s="246">
        <f>IF(A9366="","",IF(OR(A9366=1,A9366=0),H9366,0))</f>
      </c>
      <c r="M9366" s="246">
        <f>IF(A9366="","",IF(A9366=-1,H9366,0))</f>
      </c>
      <c r="N9366">
        <f>IF(J9366="","",IF(E9366="SGD",1,IF(E9366="USD",Settings!$B$22,IF(E9366="HKD",Settings!$B$23,1))))</f>
      </c>
      <c r="O9366">
        <f>IF(OR(B9366="",C9366="",E9366=""),0,(IF(A9366=-1,H9366,0)-IF(OR(A9366=1,A9366=0),H9366,0)+IF(A9366=2,H9366,0))*IF(E9366="SGD",1,IF(E9366="USD",Settings!$B$22,IF(E9366="HKD",Settings!$B$23,1))))</f>
        <v>0</v>
      </c>
      <c r="P9366">
        <f>IF(OR(B9366="",C9366="",E9366=""),0,IF(A9366=2,H9366*IF(E9366="SGD",1,IF(E9366="USD",Settings!$B$22,IF(E9366="HKD",Settings!$B$23,1))),0))</f>
        <v>0</v>
      </c>
      <c r="Q9366" s="312">
        <f>IF(OR(J9366="",G9366=""),"",G9366+ROW()/1000000)</f>
      </c>
      <c r="R9366" s="247">
        <f>IF(Q9366="","",SUMIFS(Txn[Signed Units],Txn[Key],J9366,Txn[Transaction Order],"&lt;="&amp;Q9366))</f>
      </c>
    </row>
    <row r="9367" spans="10:18" ht="15" customHeight="1" x14ac:dyDescent="0.15">
      <c r="J9367" s="246">
        <f>IF(OR(B9367="",C9367="",E9367=""),"",B9367&amp;":"&amp;C9367&amp;":"&amp;E9367)</f>
      </c>
      <c r="K9367" s="247">
        <f>IF(A9367="","",A9367*D9367)</f>
      </c>
      <c r="L9367" s="246">
        <f>IF(A9367="","",IF(OR(A9367=1,A9367=0),H9367,0))</f>
      </c>
      <c r="M9367" s="246">
        <f>IF(A9367="","",IF(A9367=-1,H9367,0))</f>
      </c>
      <c r="N9367">
        <f>IF(J9367="","",IF(E9367="SGD",1,IF(E9367="USD",Settings!$B$22,IF(E9367="HKD",Settings!$B$23,1))))</f>
      </c>
      <c r="O9367">
        <f>IF(OR(B9367="",C9367="",E9367=""),0,(IF(A9367=-1,H9367,0)-IF(OR(A9367=1,A9367=0),H9367,0)+IF(A9367=2,H9367,0))*IF(E9367="SGD",1,IF(E9367="USD",Settings!$B$22,IF(E9367="HKD",Settings!$B$23,1))))</f>
        <v>0</v>
      </c>
      <c r="P9367">
        <f>IF(OR(B9367="",C9367="",E9367=""),0,IF(A9367=2,H9367*IF(E9367="SGD",1,IF(E9367="USD",Settings!$B$22,IF(E9367="HKD",Settings!$B$23,1))),0))</f>
        <v>0</v>
      </c>
      <c r="Q9367" s="312">
        <f>IF(OR(J9367="",G9367=""),"",G9367+ROW()/1000000)</f>
      </c>
      <c r="R9367" s="247">
        <f>IF(Q9367="","",SUMIFS(Txn[Signed Units],Txn[Key],J9367,Txn[Transaction Order],"&lt;="&amp;Q9367))</f>
      </c>
    </row>
    <row r="9368" spans="10:18" ht="15" customHeight="1" x14ac:dyDescent="0.15">
      <c r="J9368" s="246">
        <f>IF(OR(B9368="",C9368="",E9368=""),"",B9368&amp;":"&amp;C9368&amp;":"&amp;E9368)</f>
      </c>
      <c r="K9368" s="247">
        <f>IF(A9368="","",A9368*D9368)</f>
      </c>
      <c r="L9368" s="246">
        <f>IF(A9368="","",IF(OR(A9368=1,A9368=0),H9368,0))</f>
      </c>
      <c r="M9368" s="246">
        <f>IF(A9368="","",IF(A9368=-1,H9368,0))</f>
      </c>
      <c r="N9368">
        <f>IF(J9368="","",IF(E9368="SGD",1,IF(E9368="USD",Settings!$B$22,IF(E9368="HKD",Settings!$B$23,1))))</f>
      </c>
      <c r="O9368">
        <f>IF(OR(B9368="",C9368="",E9368=""),0,(IF(A9368=-1,H9368,0)-IF(OR(A9368=1,A9368=0),H9368,0)+IF(A9368=2,H9368,0))*IF(E9368="SGD",1,IF(E9368="USD",Settings!$B$22,IF(E9368="HKD",Settings!$B$23,1))))</f>
        <v>0</v>
      </c>
      <c r="P9368">
        <f>IF(OR(B9368="",C9368="",E9368=""),0,IF(A9368=2,H9368*IF(E9368="SGD",1,IF(E9368="USD",Settings!$B$22,IF(E9368="HKD",Settings!$B$23,1))),0))</f>
        <v>0</v>
      </c>
      <c r="Q9368" s="312">
        <f>IF(OR(J9368="",G9368=""),"",G9368+ROW()/1000000)</f>
      </c>
      <c r="R9368" s="247">
        <f>IF(Q9368="","",SUMIFS(Txn[Signed Units],Txn[Key],J9368,Txn[Transaction Order],"&lt;="&amp;Q9368))</f>
      </c>
    </row>
    <row r="9369" spans="10:18" ht="15" customHeight="1" x14ac:dyDescent="0.15">
      <c r="J9369" s="246">
        <f>IF(OR(B9369="",C9369="",E9369=""),"",B9369&amp;":"&amp;C9369&amp;":"&amp;E9369)</f>
      </c>
      <c r="K9369" s="247">
        <f>IF(A9369="","",A9369*D9369)</f>
      </c>
      <c r="L9369" s="246">
        <f>IF(A9369="","",IF(OR(A9369=1,A9369=0),H9369,0))</f>
      </c>
      <c r="M9369" s="246">
        <f>IF(A9369="","",IF(A9369=-1,H9369,0))</f>
      </c>
      <c r="N9369">
        <f>IF(J9369="","",IF(E9369="SGD",1,IF(E9369="USD",Settings!$B$22,IF(E9369="HKD",Settings!$B$23,1))))</f>
      </c>
      <c r="O9369">
        <f>IF(OR(B9369="",C9369="",E9369=""),0,(IF(A9369=-1,H9369,0)-IF(OR(A9369=1,A9369=0),H9369,0)+IF(A9369=2,H9369,0))*IF(E9369="SGD",1,IF(E9369="USD",Settings!$B$22,IF(E9369="HKD",Settings!$B$23,1))))</f>
        <v>0</v>
      </c>
      <c r="P9369">
        <f>IF(OR(B9369="",C9369="",E9369=""),0,IF(A9369=2,H9369*IF(E9369="SGD",1,IF(E9369="USD",Settings!$B$22,IF(E9369="HKD",Settings!$B$23,1))),0))</f>
        <v>0</v>
      </c>
      <c r="Q9369" s="312">
        <f>IF(OR(J9369="",G9369=""),"",G9369+ROW()/1000000)</f>
      </c>
      <c r="R9369" s="247">
        <f>IF(Q9369="","",SUMIFS(Txn[Signed Units],Txn[Key],J9369,Txn[Transaction Order],"&lt;="&amp;Q9369))</f>
      </c>
    </row>
    <row r="9370" spans="10:18" ht="15" customHeight="1" x14ac:dyDescent="0.15">
      <c r="J9370" s="246">
        <f>IF(OR(B9370="",C9370="",E9370=""),"",B9370&amp;":"&amp;C9370&amp;":"&amp;E9370)</f>
      </c>
      <c r="K9370" s="247">
        <f>IF(A9370="","",A9370*D9370)</f>
      </c>
      <c r="L9370" s="246">
        <f>IF(A9370="","",IF(OR(A9370=1,A9370=0),H9370,0))</f>
      </c>
      <c r="M9370" s="246">
        <f>IF(A9370="","",IF(A9370=-1,H9370,0))</f>
      </c>
      <c r="N9370">
        <f>IF(J9370="","",IF(E9370="SGD",1,IF(E9370="USD",Settings!$B$22,IF(E9370="HKD",Settings!$B$23,1))))</f>
      </c>
      <c r="O9370">
        <f>IF(OR(B9370="",C9370="",E9370=""),0,(IF(A9370=-1,H9370,0)-IF(OR(A9370=1,A9370=0),H9370,0)+IF(A9370=2,H9370,0))*IF(E9370="SGD",1,IF(E9370="USD",Settings!$B$22,IF(E9370="HKD",Settings!$B$23,1))))</f>
        <v>0</v>
      </c>
      <c r="P9370">
        <f>IF(OR(B9370="",C9370="",E9370=""),0,IF(A9370=2,H9370*IF(E9370="SGD",1,IF(E9370="USD",Settings!$B$22,IF(E9370="HKD",Settings!$B$23,1))),0))</f>
        <v>0</v>
      </c>
      <c r="Q9370" s="312">
        <f>IF(OR(J9370="",G9370=""),"",G9370+ROW()/1000000)</f>
      </c>
      <c r="R9370" s="247">
        <f>IF(Q9370="","",SUMIFS(Txn[Signed Units],Txn[Key],J9370,Txn[Transaction Order],"&lt;="&amp;Q9370))</f>
      </c>
    </row>
    <row r="9371" spans="10:18" ht="15" customHeight="1" x14ac:dyDescent="0.15">
      <c r="J9371" s="246">
        <f>IF(OR(B9371="",C9371="",E9371=""),"",B9371&amp;":"&amp;C9371&amp;":"&amp;E9371)</f>
      </c>
      <c r="K9371" s="247">
        <f>IF(A9371="","",A9371*D9371)</f>
      </c>
      <c r="L9371" s="246">
        <f>IF(A9371="","",IF(OR(A9371=1,A9371=0),H9371,0))</f>
      </c>
      <c r="M9371" s="246">
        <f>IF(A9371="","",IF(A9371=-1,H9371,0))</f>
      </c>
      <c r="N9371">
        <f>IF(J9371="","",IF(E9371="SGD",1,IF(E9371="USD",Settings!$B$22,IF(E9371="HKD",Settings!$B$23,1))))</f>
      </c>
      <c r="O9371">
        <f>IF(OR(B9371="",C9371="",E9371=""),0,(IF(A9371=-1,H9371,0)-IF(OR(A9371=1,A9371=0),H9371,0)+IF(A9371=2,H9371,0))*IF(E9371="SGD",1,IF(E9371="USD",Settings!$B$22,IF(E9371="HKD",Settings!$B$23,1))))</f>
        <v>0</v>
      </c>
      <c r="P9371">
        <f>IF(OR(B9371="",C9371="",E9371=""),0,IF(A9371=2,H9371*IF(E9371="SGD",1,IF(E9371="USD",Settings!$B$22,IF(E9371="HKD",Settings!$B$23,1))),0))</f>
        <v>0</v>
      </c>
      <c r="Q9371" s="312">
        <f>IF(OR(J9371="",G9371=""),"",G9371+ROW()/1000000)</f>
      </c>
      <c r="R9371" s="247">
        <f>IF(Q9371="","",SUMIFS(Txn[Signed Units],Txn[Key],J9371,Txn[Transaction Order],"&lt;="&amp;Q9371))</f>
      </c>
    </row>
    <row r="9372" spans="10:18" ht="15" customHeight="1" x14ac:dyDescent="0.15">
      <c r="J9372" s="246">
        <f>IF(OR(B9372="",C9372="",E9372=""),"",B9372&amp;":"&amp;C9372&amp;":"&amp;E9372)</f>
      </c>
      <c r="K9372" s="247">
        <f>IF(A9372="","",A9372*D9372)</f>
      </c>
      <c r="L9372" s="246">
        <f>IF(A9372="","",IF(OR(A9372=1,A9372=0),H9372,0))</f>
      </c>
      <c r="M9372" s="246">
        <f>IF(A9372="","",IF(A9372=-1,H9372,0))</f>
      </c>
      <c r="N9372">
        <f>IF(J9372="","",IF(E9372="SGD",1,IF(E9372="USD",Settings!$B$22,IF(E9372="HKD",Settings!$B$23,1))))</f>
      </c>
      <c r="O9372">
        <f>IF(OR(B9372="",C9372="",E9372=""),0,(IF(A9372=-1,H9372,0)-IF(OR(A9372=1,A9372=0),H9372,0)+IF(A9372=2,H9372,0))*IF(E9372="SGD",1,IF(E9372="USD",Settings!$B$22,IF(E9372="HKD",Settings!$B$23,1))))</f>
        <v>0</v>
      </c>
      <c r="P9372">
        <f>IF(OR(B9372="",C9372="",E9372=""),0,IF(A9372=2,H9372*IF(E9372="SGD",1,IF(E9372="USD",Settings!$B$22,IF(E9372="HKD",Settings!$B$23,1))),0))</f>
        <v>0</v>
      </c>
      <c r="Q9372" s="312">
        <f>IF(OR(J9372="",G9372=""),"",G9372+ROW()/1000000)</f>
      </c>
      <c r="R9372" s="247">
        <f>IF(Q9372="","",SUMIFS(Txn[Signed Units],Txn[Key],J9372,Txn[Transaction Order],"&lt;="&amp;Q9372))</f>
      </c>
    </row>
    <row r="9373" spans="10:18" ht="15" customHeight="1" x14ac:dyDescent="0.15">
      <c r="J9373" s="246">
        <f>IF(OR(B9373="",C9373="",E9373=""),"",B9373&amp;":"&amp;C9373&amp;":"&amp;E9373)</f>
      </c>
      <c r="K9373" s="247">
        <f>IF(A9373="","",A9373*D9373)</f>
      </c>
      <c r="L9373" s="246">
        <f>IF(A9373="","",IF(OR(A9373=1,A9373=0),H9373,0))</f>
      </c>
      <c r="M9373" s="246">
        <f>IF(A9373="","",IF(A9373=-1,H9373,0))</f>
      </c>
      <c r="N9373">
        <f>IF(J9373="","",IF(E9373="SGD",1,IF(E9373="USD",Settings!$B$22,IF(E9373="HKD",Settings!$B$23,1))))</f>
      </c>
      <c r="O9373">
        <f>IF(OR(B9373="",C9373="",E9373=""),0,(IF(A9373=-1,H9373,0)-IF(OR(A9373=1,A9373=0),H9373,0)+IF(A9373=2,H9373,0))*IF(E9373="SGD",1,IF(E9373="USD",Settings!$B$22,IF(E9373="HKD",Settings!$B$23,1))))</f>
        <v>0</v>
      </c>
      <c r="P9373">
        <f>IF(OR(B9373="",C9373="",E9373=""),0,IF(A9373=2,H9373*IF(E9373="SGD",1,IF(E9373="USD",Settings!$B$22,IF(E9373="HKD",Settings!$B$23,1))),0))</f>
        <v>0</v>
      </c>
      <c r="Q9373" s="312">
        <f>IF(OR(J9373="",G9373=""),"",G9373+ROW()/1000000)</f>
      </c>
      <c r="R9373" s="247">
        <f>IF(Q9373="","",SUMIFS(Txn[Signed Units],Txn[Key],J9373,Txn[Transaction Order],"&lt;="&amp;Q9373))</f>
      </c>
    </row>
    <row r="9374" spans="10:18" ht="15" customHeight="1" x14ac:dyDescent="0.15">
      <c r="J9374" s="246">
        <f>IF(OR(B9374="",C9374="",E9374=""),"",B9374&amp;":"&amp;C9374&amp;":"&amp;E9374)</f>
      </c>
      <c r="K9374" s="247">
        <f>IF(A9374="","",A9374*D9374)</f>
      </c>
      <c r="L9374" s="246">
        <f>IF(A9374="","",IF(OR(A9374=1,A9374=0),H9374,0))</f>
      </c>
      <c r="M9374" s="246">
        <f>IF(A9374="","",IF(A9374=-1,H9374,0))</f>
      </c>
      <c r="N9374">
        <f>IF(J9374="","",IF(E9374="SGD",1,IF(E9374="USD",Settings!$B$22,IF(E9374="HKD",Settings!$B$23,1))))</f>
      </c>
      <c r="O9374">
        <f>IF(OR(B9374="",C9374="",E9374=""),0,(IF(A9374=-1,H9374,0)-IF(OR(A9374=1,A9374=0),H9374,0)+IF(A9374=2,H9374,0))*IF(E9374="SGD",1,IF(E9374="USD",Settings!$B$22,IF(E9374="HKD",Settings!$B$23,1))))</f>
        <v>0</v>
      </c>
      <c r="P9374">
        <f>IF(OR(B9374="",C9374="",E9374=""),0,IF(A9374=2,H9374*IF(E9374="SGD",1,IF(E9374="USD",Settings!$B$22,IF(E9374="HKD",Settings!$B$23,1))),0))</f>
        <v>0</v>
      </c>
      <c r="Q9374" s="312">
        <f>IF(OR(J9374="",G9374=""),"",G9374+ROW()/1000000)</f>
      </c>
      <c r="R9374" s="247">
        <f>IF(Q9374="","",SUMIFS(Txn[Signed Units],Txn[Key],J9374,Txn[Transaction Order],"&lt;="&amp;Q9374))</f>
      </c>
    </row>
    <row r="9375" spans="10:18" ht="15" customHeight="1" x14ac:dyDescent="0.15">
      <c r="J9375" s="246">
        <f>IF(OR(B9375="",C9375="",E9375=""),"",B9375&amp;":"&amp;C9375&amp;":"&amp;E9375)</f>
      </c>
      <c r="K9375" s="247">
        <f>IF(A9375="","",A9375*D9375)</f>
      </c>
      <c r="L9375" s="246">
        <f>IF(A9375="","",IF(OR(A9375=1,A9375=0),H9375,0))</f>
      </c>
      <c r="M9375" s="246">
        <f>IF(A9375="","",IF(A9375=-1,H9375,0))</f>
      </c>
      <c r="N9375">
        <f>IF(J9375="","",IF(E9375="SGD",1,IF(E9375="USD",Settings!$B$22,IF(E9375="HKD",Settings!$B$23,1))))</f>
      </c>
      <c r="O9375">
        <f>IF(OR(B9375="",C9375="",E9375=""),0,(IF(A9375=-1,H9375,0)-IF(OR(A9375=1,A9375=0),H9375,0)+IF(A9375=2,H9375,0))*IF(E9375="SGD",1,IF(E9375="USD",Settings!$B$22,IF(E9375="HKD",Settings!$B$23,1))))</f>
        <v>0</v>
      </c>
      <c r="P9375">
        <f>IF(OR(B9375="",C9375="",E9375=""),0,IF(A9375=2,H9375*IF(E9375="SGD",1,IF(E9375="USD",Settings!$B$22,IF(E9375="HKD",Settings!$B$23,1))),0))</f>
        <v>0</v>
      </c>
      <c r="Q9375" s="312">
        <f>IF(OR(J9375="",G9375=""),"",G9375+ROW()/1000000)</f>
      </c>
      <c r="R9375" s="247">
        <f>IF(Q9375="","",SUMIFS(Txn[Signed Units],Txn[Key],J9375,Txn[Transaction Order],"&lt;="&amp;Q9375))</f>
      </c>
    </row>
    <row r="9376" spans="10:18" ht="15" customHeight="1" x14ac:dyDescent="0.15">
      <c r="J9376" s="246">
        <f>IF(OR(B9376="",C9376="",E9376=""),"",B9376&amp;":"&amp;C9376&amp;":"&amp;E9376)</f>
      </c>
      <c r="K9376" s="247">
        <f>IF(A9376="","",A9376*D9376)</f>
      </c>
      <c r="L9376" s="246">
        <f>IF(A9376="","",IF(OR(A9376=1,A9376=0),H9376,0))</f>
      </c>
      <c r="M9376" s="246">
        <f>IF(A9376="","",IF(A9376=-1,H9376,0))</f>
      </c>
      <c r="N9376">
        <f>IF(J9376="","",IF(E9376="SGD",1,IF(E9376="USD",Settings!$B$22,IF(E9376="HKD",Settings!$B$23,1))))</f>
      </c>
      <c r="O9376">
        <f>IF(OR(B9376="",C9376="",E9376=""),0,(IF(A9376=-1,H9376,0)-IF(OR(A9376=1,A9376=0),H9376,0)+IF(A9376=2,H9376,0))*IF(E9376="SGD",1,IF(E9376="USD",Settings!$B$22,IF(E9376="HKD",Settings!$B$23,1))))</f>
        <v>0</v>
      </c>
      <c r="P9376">
        <f>IF(OR(B9376="",C9376="",E9376=""),0,IF(A9376=2,H9376*IF(E9376="SGD",1,IF(E9376="USD",Settings!$B$22,IF(E9376="HKD",Settings!$B$23,1))),0))</f>
        <v>0</v>
      </c>
      <c r="Q9376" s="312">
        <f>IF(OR(J9376="",G9376=""),"",G9376+ROW()/1000000)</f>
      </c>
      <c r="R9376" s="247">
        <f>IF(Q9376="","",SUMIFS(Txn[Signed Units],Txn[Key],J9376,Txn[Transaction Order],"&lt;="&amp;Q9376))</f>
      </c>
    </row>
    <row r="9377" spans="10:18" ht="15" customHeight="1" x14ac:dyDescent="0.15">
      <c r="J9377" s="246">
        <f>IF(OR(B9377="",C9377="",E9377=""),"",B9377&amp;":"&amp;C9377&amp;":"&amp;E9377)</f>
      </c>
      <c r="K9377" s="247">
        <f>IF(A9377="","",A9377*D9377)</f>
      </c>
      <c r="L9377" s="246">
        <f>IF(A9377="","",IF(OR(A9377=1,A9377=0),H9377,0))</f>
      </c>
      <c r="M9377" s="246">
        <f>IF(A9377="","",IF(A9377=-1,H9377,0))</f>
      </c>
      <c r="N9377">
        <f>IF(J9377="","",IF(E9377="SGD",1,IF(E9377="USD",Settings!$B$22,IF(E9377="HKD",Settings!$B$23,1))))</f>
      </c>
      <c r="O9377">
        <f>IF(OR(B9377="",C9377="",E9377=""),0,(IF(A9377=-1,H9377,0)-IF(OR(A9377=1,A9377=0),H9377,0)+IF(A9377=2,H9377,0))*IF(E9377="SGD",1,IF(E9377="USD",Settings!$B$22,IF(E9377="HKD",Settings!$B$23,1))))</f>
        <v>0</v>
      </c>
      <c r="P9377">
        <f>IF(OR(B9377="",C9377="",E9377=""),0,IF(A9377=2,H9377*IF(E9377="SGD",1,IF(E9377="USD",Settings!$B$22,IF(E9377="HKD",Settings!$B$23,1))),0))</f>
        <v>0</v>
      </c>
      <c r="Q9377" s="312">
        <f>IF(OR(J9377="",G9377=""),"",G9377+ROW()/1000000)</f>
      </c>
      <c r="R9377" s="247">
        <f>IF(Q9377="","",SUMIFS(Txn[Signed Units],Txn[Key],J9377,Txn[Transaction Order],"&lt;="&amp;Q9377))</f>
      </c>
    </row>
    <row r="9378" spans="10:18" ht="15" customHeight="1" x14ac:dyDescent="0.15">
      <c r="J9378" s="246">
        <f>IF(OR(B9378="",C9378="",E9378=""),"",B9378&amp;":"&amp;C9378&amp;":"&amp;E9378)</f>
      </c>
      <c r="K9378" s="247">
        <f>IF(A9378="","",A9378*D9378)</f>
      </c>
      <c r="L9378" s="246">
        <f>IF(A9378="","",IF(OR(A9378=1,A9378=0),H9378,0))</f>
      </c>
      <c r="M9378" s="246">
        <f>IF(A9378="","",IF(A9378=-1,H9378,0))</f>
      </c>
      <c r="N9378">
        <f>IF(J9378="","",IF(E9378="SGD",1,IF(E9378="USD",Settings!$B$22,IF(E9378="HKD",Settings!$B$23,1))))</f>
      </c>
      <c r="O9378">
        <f>IF(OR(B9378="",C9378="",E9378=""),0,(IF(A9378=-1,H9378,0)-IF(OR(A9378=1,A9378=0),H9378,0)+IF(A9378=2,H9378,0))*IF(E9378="SGD",1,IF(E9378="USD",Settings!$B$22,IF(E9378="HKD",Settings!$B$23,1))))</f>
        <v>0</v>
      </c>
      <c r="P9378">
        <f>IF(OR(B9378="",C9378="",E9378=""),0,IF(A9378=2,H9378*IF(E9378="SGD",1,IF(E9378="USD",Settings!$B$22,IF(E9378="HKD",Settings!$B$23,1))),0))</f>
        <v>0</v>
      </c>
      <c r="Q9378" s="312">
        <f>IF(OR(J9378="",G9378=""),"",G9378+ROW()/1000000)</f>
      </c>
      <c r="R9378" s="247">
        <f>IF(Q9378="","",SUMIFS(Txn[Signed Units],Txn[Key],J9378,Txn[Transaction Order],"&lt;="&amp;Q9378))</f>
      </c>
    </row>
    <row r="9379" spans="10:18" ht="15" customHeight="1" x14ac:dyDescent="0.15">
      <c r="J9379" s="246">
        <f>IF(OR(B9379="",C9379="",E9379=""),"",B9379&amp;":"&amp;C9379&amp;":"&amp;E9379)</f>
      </c>
      <c r="K9379" s="247">
        <f>IF(A9379="","",A9379*D9379)</f>
      </c>
      <c r="L9379" s="246">
        <f>IF(A9379="","",IF(OR(A9379=1,A9379=0),H9379,0))</f>
      </c>
      <c r="M9379" s="246">
        <f>IF(A9379="","",IF(A9379=-1,H9379,0))</f>
      </c>
      <c r="N9379">
        <f>IF(J9379="","",IF(E9379="SGD",1,IF(E9379="USD",Settings!$B$22,IF(E9379="HKD",Settings!$B$23,1))))</f>
      </c>
      <c r="O9379">
        <f>IF(OR(B9379="",C9379="",E9379=""),0,(IF(A9379=-1,H9379,0)-IF(OR(A9379=1,A9379=0),H9379,0)+IF(A9379=2,H9379,0))*IF(E9379="SGD",1,IF(E9379="USD",Settings!$B$22,IF(E9379="HKD",Settings!$B$23,1))))</f>
        <v>0</v>
      </c>
      <c r="P9379">
        <f>IF(OR(B9379="",C9379="",E9379=""),0,IF(A9379=2,H9379*IF(E9379="SGD",1,IF(E9379="USD",Settings!$B$22,IF(E9379="HKD",Settings!$B$23,1))),0))</f>
        <v>0</v>
      </c>
      <c r="Q9379" s="312">
        <f>IF(OR(J9379="",G9379=""),"",G9379+ROW()/1000000)</f>
      </c>
      <c r="R9379" s="247">
        <f>IF(Q9379="","",SUMIFS(Txn[Signed Units],Txn[Key],J9379,Txn[Transaction Order],"&lt;="&amp;Q9379))</f>
      </c>
    </row>
    <row r="9380" spans="10:18" ht="15" customHeight="1" x14ac:dyDescent="0.15">
      <c r="J9380" s="246">
        <f>IF(OR(B9380="",C9380="",E9380=""),"",B9380&amp;":"&amp;C9380&amp;":"&amp;E9380)</f>
      </c>
      <c r="K9380" s="247">
        <f>IF(A9380="","",A9380*D9380)</f>
      </c>
      <c r="L9380" s="246">
        <f>IF(A9380="","",IF(OR(A9380=1,A9380=0),H9380,0))</f>
      </c>
      <c r="M9380" s="246">
        <f>IF(A9380="","",IF(A9380=-1,H9380,0))</f>
      </c>
      <c r="N9380">
        <f>IF(J9380="","",IF(E9380="SGD",1,IF(E9380="USD",Settings!$B$22,IF(E9380="HKD",Settings!$B$23,1))))</f>
      </c>
      <c r="O9380">
        <f>IF(OR(B9380="",C9380="",E9380=""),0,(IF(A9380=-1,H9380,0)-IF(OR(A9380=1,A9380=0),H9380,0)+IF(A9380=2,H9380,0))*IF(E9380="SGD",1,IF(E9380="USD",Settings!$B$22,IF(E9380="HKD",Settings!$B$23,1))))</f>
        <v>0</v>
      </c>
      <c r="P9380">
        <f>IF(OR(B9380="",C9380="",E9380=""),0,IF(A9380=2,H9380*IF(E9380="SGD",1,IF(E9380="USD",Settings!$B$22,IF(E9380="HKD",Settings!$B$23,1))),0))</f>
        <v>0</v>
      </c>
      <c r="Q9380" s="312">
        <f>IF(OR(J9380="",G9380=""),"",G9380+ROW()/1000000)</f>
      </c>
      <c r="R9380" s="247">
        <f>IF(Q9380="","",SUMIFS(Txn[Signed Units],Txn[Key],J9380,Txn[Transaction Order],"&lt;="&amp;Q9380))</f>
      </c>
    </row>
    <row r="9381" spans="10:18" ht="15" customHeight="1" x14ac:dyDescent="0.15">
      <c r="J9381" s="246">
        <f>IF(OR(B9381="",C9381="",E9381=""),"",B9381&amp;":"&amp;C9381&amp;":"&amp;E9381)</f>
      </c>
      <c r="K9381" s="247">
        <f>IF(A9381="","",A9381*D9381)</f>
      </c>
      <c r="L9381" s="246">
        <f>IF(A9381="","",IF(OR(A9381=1,A9381=0),H9381,0))</f>
      </c>
      <c r="M9381" s="246">
        <f>IF(A9381="","",IF(A9381=-1,H9381,0))</f>
      </c>
      <c r="N9381">
        <f>IF(J9381="","",IF(E9381="SGD",1,IF(E9381="USD",Settings!$B$22,IF(E9381="HKD",Settings!$B$23,1))))</f>
      </c>
      <c r="O9381">
        <f>IF(OR(B9381="",C9381="",E9381=""),0,(IF(A9381=-1,H9381,0)-IF(OR(A9381=1,A9381=0),H9381,0)+IF(A9381=2,H9381,0))*IF(E9381="SGD",1,IF(E9381="USD",Settings!$B$22,IF(E9381="HKD",Settings!$B$23,1))))</f>
        <v>0</v>
      </c>
      <c r="P9381">
        <f>IF(OR(B9381="",C9381="",E9381=""),0,IF(A9381=2,H9381*IF(E9381="SGD",1,IF(E9381="USD",Settings!$B$22,IF(E9381="HKD",Settings!$B$23,1))),0))</f>
        <v>0</v>
      </c>
      <c r="Q9381" s="312">
        <f>IF(OR(J9381="",G9381=""),"",G9381+ROW()/1000000)</f>
      </c>
      <c r="R9381" s="247">
        <f>IF(Q9381="","",SUMIFS(Txn[Signed Units],Txn[Key],J9381,Txn[Transaction Order],"&lt;="&amp;Q9381))</f>
      </c>
    </row>
    <row r="9382" spans="10:18" ht="15" customHeight="1" x14ac:dyDescent="0.15">
      <c r="J9382" s="246">
        <f>IF(OR(B9382="",C9382="",E9382=""),"",B9382&amp;":"&amp;C9382&amp;":"&amp;E9382)</f>
      </c>
      <c r="K9382" s="247">
        <f>IF(A9382="","",A9382*D9382)</f>
      </c>
      <c r="L9382" s="246">
        <f>IF(A9382="","",IF(OR(A9382=1,A9382=0),H9382,0))</f>
      </c>
      <c r="M9382" s="246">
        <f>IF(A9382="","",IF(A9382=-1,H9382,0))</f>
      </c>
      <c r="N9382">
        <f>IF(J9382="","",IF(E9382="SGD",1,IF(E9382="USD",Settings!$B$22,IF(E9382="HKD",Settings!$B$23,1))))</f>
      </c>
      <c r="O9382">
        <f>IF(OR(B9382="",C9382="",E9382=""),0,(IF(A9382=-1,H9382,0)-IF(OR(A9382=1,A9382=0),H9382,0)+IF(A9382=2,H9382,0))*IF(E9382="SGD",1,IF(E9382="USD",Settings!$B$22,IF(E9382="HKD",Settings!$B$23,1))))</f>
        <v>0</v>
      </c>
      <c r="P9382">
        <f>IF(OR(B9382="",C9382="",E9382=""),0,IF(A9382=2,H9382*IF(E9382="SGD",1,IF(E9382="USD",Settings!$B$22,IF(E9382="HKD",Settings!$B$23,1))),0))</f>
        <v>0</v>
      </c>
      <c r="Q9382" s="312">
        <f>IF(OR(J9382="",G9382=""),"",G9382+ROW()/1000000)</f>
      </c>
      <c r="R9382" s="247">
        <f>IF(Q9382="","",SUMIFS(Txn[Signed Units],Txn[Key],J9382,Txn[Transaction Order],"&lt;="&amp;Q9382))</f>
      </c>
    </row>
    <row r="9383" spans="10:18" ht="15" customHeight="1" x14ac:dyDescent="0.15">
      <c r="J9383" s="246">
        <f>IF(OR(B9383="",C9383="",E9383=""),"",B9383&amp;":"&amp;C9383&amp;":"&amp;E9383)</f>
      </c>
      <c r="K9383" s="247">
        <f>IF(A9383="","",A9383*D9383)</f>
      </c>
      <c r="L9383" s="246">
        <f>IF(A9383="","",IF(OR(A9383=1,A9383=0),H9383,0))</f>
      </c>
      <c r="M9383" s="246">
        <f>IF(A9383="","",IF(A9383=-1,H9383,0))</f>
      </c>
      <c r="N9383">
        <f>IF(J9383="","",IF(E9383="SGD",1,IF(E9383="USD",Settings!$B$22,IF(E9383="HKD",Settings!$B$23,1))))</f>
      </c>
      <c r="O9383">
        <f>IF(OR(B9383="",C9383="",E9383=""),0,(IF(A9383=-1,H9383,0)-IF(OR(A9383=1,A9383=0),H9383,0)+IF(A9383=2,H9383,0))*IF(E9383="SGD",1,IF(E9383="USD",Settings!$B$22,IF(E9383="HKD",Settings!$B$23,1))))</f>
        <v>0</v>
      </c>
      <c r="P9383">
        <f>IF(OR(B9383="",C9383="",E9383=""),0,IF(A9383=2,H9383*IF(E9383="SGD",1,IF(E9383="USD",Settings!$B$22,IF(E9383="HKD",Settings!$B$23,1))),0))</f>
        <v>0</v>
      </c>
      <c r="Q9383" s="312">
        <f>IF(OR(J9383="",G9383=""),"",G9383+ROW()/1000000)</f>
      </c>
      <c r="R9383" s="247">
        <f>IF(Q9383="","",SUMIFS(Txn[Signed Units],Txn[Key],J9383,Txn[Transaction Order],"&lt;="&amp;Q9383))</f>
      </c>
    </row>
    <row r="9384" spans="10:18" ht="15" customHeight="1" x14ac:dyDescent="0.15">
      <c r="J9384" s="246">
        <f>IF(OR(B9384="",C9384="",E9384=""),"",B9384&amp;":"&amp;C9384&amp;":"&amp;E9384)</f>
      </c>
      <c r="K9384" s="247">
        <f>IF(A9384="","",A9384*D9384)</f>
      </c>
      <c r="L9384" s="246">
        <f>IF(A9384="","",IF(OR(A9384=1,A9384=0),H9384,0))</f>
      </c>
      <c r="M9384" s="246">
        <f>IF(A9384="","",IF(A9384=-1,H9384,0))</f>
      </c>
      <c r="N9384">
        <f>IF(J9384="","",IF(E9384="SGD",1,IF(E9384="USD",Settings!$B$22,IF(E9384="HKD",Settings!$B$23,1))))</f>
      </c>
      <c r="O9384">
        <f>IF(OR(B9384="",C9384="",E9384=""),0,(IF(A9384=-1,H9384,0)-IF(OR(A9384=1,A9384=0),H9384,0)+IF(A9384=2,H9384,0))*IF(E9384="SGD",1,IF(E9384="USD",Settings!$B$22,IF(E9384="HKD",Settings!$B$23,1))))</f>
        <v>0</v>
      </c>
      <c r="P9384">
        <f>IF(OR(B9384="",C9384="",E9384=""),0,IF(A9384=2,H9384*IF(E9384="SGD",1,IF(E9384="USD",Settings!$B$22,IF(E9384="HKD",Settings!$B$23,1))),0))</f>
        <v>0</v>
      </c>
      <c r="Q9384" s="312">
        <f>IF(OR(J9384="",G9384=""),"",G9384+ROW()/1000000)</f>
      </c>
      <c r="R9384" s="247">
        <f>IF(Q9384="","",SUMIFS(Txn[Signed Units],Txn[Key],J9384,Txn[Transaction Order],"&lt;="&amp;Q9384))</f>
      </c>
    </row>
    <row r="9385" spans="10:18" ht="15" customHeight="1" x14ac:dyDescent="0.15">
      <c r="J9385" s="246">
        <f>IF(OR(B9385="",C9385="",E9385=""),"",B9385&amp;":"&amp;C9385&amp;":"&amp;E9385)</f>
      </c>
      <c r="K9385" s="247">
        <f>IF(A9385="","",A9385*D9385)</f>
      </c>
      <c r="L9385" s="246">
        <f>IF(A9385="","",IF(OR(A9385=1,A9385=0),H9385,0))</f>
      </c>
      <c r="M9385" s="246">
        <f>IF(A9385="","",IF(A9385=-1,H9385,0))</f>
      </c>
      <c r="N9385">
        <f>IF(J9385="","",IF(E9385="SGD",1,IF(E9385="USD",Settings!$B$22,IF(E9385="HKD",Settings!$B$23,1))))</f>
      </c>
      <c r="O9385">
        <f>IF(OR(B9385="",C9385="",E9385=""),0,(IF(A9385=-1,H9385,0)-IF(OR(A9385=1,A9385=0),H9385,0)+IF(A9385=2,H9385,0))*IF(E9385="SGD",1,IF(E9385="USD",Settings!$B$22,IF(E9385="HKD",Settings!$B$23,1))))</f>
        <v>0</v>
      </c>
      <c r="P9385">
        <f>IF(OR(B9385="",C9385="",E9385=""),0,IF(A9385=2,H9385*IF(E9385="SGD",1,IF(E9385="USD",Settings!$B$22,IF(E9385="HKD",Settings!$B$23,1))),0))</f>
        <v>0</v>
      </c>
      <c r="Q9385" s="312">
        <f>IF(OR(J9385="",G9385=""),"",G9385+ROW()/1000000)</f>
      </c>
      <c r="R9385" s="247">
        <f>IF(Q9385="","",SUMIFS(Txn[Signed Units],Txn[Key],J9385,Txn[Transaction Order],"&lt;="&amp;Q9385))</f>
      </c>
    </row>
    <row r="9386" spans="10:18" ht="15" customHeight="1" x14ac:dyDescent="0.15">
      <c r="J9386" s="246">
        <f>IF(OR(B9386="",C9386="",E9386=""),"",B9386&amp;":"&amp;C9386&amp;":"&amp;E9386)</f>
      </c>
      <c r="K9386" s="247">
        <f>IF(A9386="","",A9386*D9386)</f>
      </c>
      <c r="L9386" s="246">
        <f>IF(A9386="","",IF(OR(A9386=1,A9386=0),H9386,0))</f>
      </c>
      <c r="M9386" s="246">
        <f>IF(A9386="","",IF(A9386=-1,H9386,0))</f>
      </c>
      <c r="N9386">
        <f>IF(J9386="","",IF(E9386="SGD",1,IF(E9386="USD",Settings!$B$22,IF(E9386="HKD",Settings!$B$23,1))))</f>
      </c>
      <c r="O9386">
        <f>IF(OR(B9386="",C9386="",E9386=""),0,(IF(A9386=-1,H9386,0)-IF(OR(A9386=1,A9386=0),H9386,0)+IF(A9386=2,H9386,0))*IF(E9386="SGD",1,IF(E9386="USD",Settings!$B$22,IF(E9386="HKD",Settings!$B$23,1))))</f>
        <v>0</v>
      </c>
      <c r="P9386">
        <f>IF(OR(B9386="",C9386="",E9386=""),0,IF(A9386=2,H9386*IF(E9386="SGD",1,IF(E9386="USD",Settings!$B$22,IF(E9386="HKD",Settings!$B$23,1))),0))</f>
        <v>0</v>
      </c>
      <c r="Q9386" s="312">
        <f>IF(OR(J9386="",G9386=""),"",G9386+ROW()/1000000)</f>
      </c>
      <c r="R9386" s="247">
        <f>IF(Q9386="","",SUMIFS(Txn[Signed Units],Txn[Key],J9386,Txn[Transaction Order],"&lt;="&amp;Q9386))</f>
      </c>
    </row>
    <row r="9387" spans="10:18" ht="15" customHeight="1" x14ac:dyDescent="0.15">
      <c r="J9387" s="246">
        <f>IF(OR(B9387="",C9387="",E9387=""),"",B9387&amp;":"&amp;C9387&amp;":"&amp;E9387)</f>
      </c>
      <c r="K9387" s="247">
        <f>IF(A9387="","",A9387*D9387)</f>
      </c>
      <c r="L9387" s="246">
        <f>IF(A9387="","",IF(OR(A9387=1,A9387=0),H9387,0))</f>
      </c>
      <c r="M9387" s="246">
        <f>IF(A9387="","",IF(A9387=-1,H9387,0))</f>
      </c>
      <c r="N9387">
        <f>IF(J9387="","",IF(E9387="SGD",1,IF(E9387="USD",Settings!$B$22,IF(E9387="HKD",Settings!$B$23,1))))</f>
      </c>
      <c r="O9387">
        <f>IF(OR(B9387="",C9387="",E9387=""),0,(IF(A9387=-1,H9387,0)-IF(OR(A9387=1,A9387=0),H9387,0)+IF(A9387=2,H9387,0))*IF(E9387="SGD",1,IF(E9387="USD",Settings!$B$22,IF(E9387="HKD",Settings!$B$23,1))))</f>
        <v>0</v>
      </c>
      <c r="P9387">
        <f>IF(OR(B9387="",C9387="",E9387=""),0,IF(A9387=2,H9387*IF(E9387="SGD",1,IF(E9387="USD",Settings!$B$22,IF(E9387="HKD",Settings!$B$23,1))),0))</f>
        <v>0</v>
      </c>
      <c r="Q9387" s="312">
        <f>IF(OR(J9387="",G9387=""),"",G9387+ROW()/1000000)</f>
      </c>
      <c r="R9387" s="247">
        <f>IF(Q9387="","",SUMIFS(Txn[Signed Units],Txn[Key],J9387,Txn[Transaction Order],"&lt;="&amp;Q9387))</f>
      </c>
    </row>
    <row r="9388" spans="10:18" ht="15" customHeight="1" x14ac:dyDescent="0.15">
      <c r="J9388" s="246">
        <f>IF(OR(B9388="",C9388="",E9388=""),"",B9388&amp;":"&amp;C9388&amp;":"&amp;E9388)</f>
      </c>
      <c r="K9388" s="247">
        <f>IF(A9388="","",A9388*D9388)</f>
      </c>
      <c r="L9388" s="246">
        <f>IF(A9388="","",IF(OR(A9388=1,A9388=0),H9388,0))</f>
      </c>
      <c r="M9388" s="246">
        <f>IF(A9388="","",IF(A9388=-1,H9388,0))</f>
      </c>
      <c r="N9388">
        <f>IF(J9388="","",IF(E9388="SGD",1,IF(E9388="USD",Settings!$B$22,IF(E9388="HKD",Settings!$B$23,1))))</f>
      </c>
      <c r="O9388">
        <f>IF(OR(B9388="",C9388="",E9388=""),0,(IF(A9388=-1,H9388,0)-IF(OR(A9388=1,A9388=0),H9388,0)+IF(A9388=2,H9388,0))*IF(E9388="SGD",1,IF(E9388="USD",Settings!$B$22,IF(E9388="HKD",Settings!$B$23,1))))</f>
        <v>0</v>
      </c>
      <c r="P9388">
        <f>IF(OR(B9388="",C9388="",E9388=""),0,IF(A9388=2,H9388*IF(E9388="SGD",1,IF(E9388="USD",Settings!$B$22,IF(E9388="HKD",Settings!$B$23,1))),0))</f>
        <v>0</v>
      </c>
      <c r="Q9388" s="312">
        <f>IF(OR(J9388="",G9388=""),"",G9388+ROW()/1000000)</f>
      </c>
      <c r="R9388" s="247">
        <f>IF(Q9388="","",SUMIFS(Txn[Signed Units],Txn[Key],J9388,Txn[Transaction Order],"&lt;="&amp;Q9388))</f>
      </c>
    </row>
    <row r="9389" spans="10:18" ht="15" customHeight="1" x14ac:dyDescent="0.15">
      <c r="J9389" s="246">
        <f>IF(OR(B9389="",C9389="",E9389=""),"",B9389&amp;":"&amp;C9389&amp;":"&amp;E9389)</f>
      </c>
      <c r="K9389" s="247">
        <f>IF(A9389="","",A9389*D9389)</f>
      </c>
      <c r="L9389" s="246">
        <f>IF(A9389="","",IF(OR(A9389=1,A9389=0),H9389,0))</f>
      </c>
      <c r="M9389" s="246">
        <f>IF(A9389="","",IF(A9389=-1,H9389,0))</f>
      </c>
      <c r="N9389">
        <f>IF(J9389="","",IF(E9389="SGD",1,IF(E9389="USD",Settings!$B$22,IF(E9389="HKD",Settings!$B$23,1))))</f>
      </c>
      <c r="O9389">
        <f>IF(OR(B9389="",C9389="",E9389=""),0,(IF(A9389=-1,H9389,0)-IF(OR(A9389=1,A9389=0),H9389,0)+IF(A9389=2,H9389,0))*IF(E9389="SGD",1,IF(E9389="USD",Settings!$B$22,IF(E9389="HKD",Settings!$B$23,1))))</f>
        <v>0</v>
      </c>
      <c r="P9389">
        <f>IF(OR(B9389="",C9389="",E9389=""),0,IF(A9389=2,H9389*IF(E9389="SGD",1,IF(E9389="USD",Settings!$B$22,IF(E9389="HKD",Settings!$B$23,1))),0))</f>
        <v>0</v>
      </c>
      <c r="Q9389" s="312">
        <f>IF(OR(J9389="",G9389=""),"",G9389+ROW()/1000000)</f>
      </c>
      <c r="R9389" s="247">
        <f>IF(Q9389="","",SUMIFS(Txn[Signed Units],Txn[Key],J9389,Txn[Transaction Order],"&lt;="&amp;Q9389))</f>
      </c>
    </row>
    <row r="9390" spans="10:18" ht="15" customHeight="1" x14ac:dyDescent="0.15">
      <c r="J9390" s="246">
        <f>IF(OR(B9390="",C9390="",E9390=""),"",B9390&amp;":"&amp;C9390&amp;":"&amp;E9390)</f>
      </c>
      <c r="K9390" s="247">
        <f>IF(A9390="","",A9390*D9390)</f>
      </c>
      <c r="L9390" s="246">
        <f>IF(A9390="","",IF(OR(A9390=1,A9390=0),H9390,0))</f>
      </c>
      <c r="M9390" s="246">
        <f>IF(A9390="","",IF(A9390=-1,H9390,0))</f>
      </c>
      <c r="N9390">
        <f>IF(J9390="","",IF(E9390="SGD",1,IF(E9390="USD",Settings!$B$22,IF(E9390="HKD",Settings!$B$23,1))))</f>
      </c>
      <c r="O9390">
        <f>IF(OR(B9390="",C9390="",E9390=""),0,(IF(A9390=-1,H9390,0)-IF(OR(A9390=1,A9390=0),H9390,0)+IF(A9390=2,H9390,0))*IF(E9390="SGD",1,IF(E9390="USD",Settings!$B$22,IF(E9390="HKD",Settings!$B$23,1))))</f>
        <v>0</v>
      </c>
      <c r="P9390">
        <f>IF(OR(B9390="",C9390="",E9390=""),0,IF(A9390=2,H9390*IF(E9390="SGD",1,IF(E9390="USD",Settings!$B$22,IF(E9390="HKD",Settings!$B$23,1))),0))</f>
        <v>0</v>
      </c>
      <c r="Q9390" s="312">
        <f>IF(OR(J9390="",G9390=""),"",G9390+ROW()/1000000)</f>
      </c>
      <c r="R9390" s="247">
        <f>IF(Q9390="","",SUMIFS(Txn[Signed Units],Txn[Key],J9390,Txn[Transaction Order],"&lt;="&amp;Q9390))</f>
      </c>
    </row>
    <row r="9391" spans="10:18" ht="15" customHeight="1" x14ac:dyDescent="0.15">
      <c r="J9391" s="246">
        <f>IF(OR(B9391="",C9391="",E9391=""),"",B9391&amp;":"&amp;C9391&amp;":"&amp;E9391)</f>
      </c>
      <c r="K9391" s="247">
        <f>IF(A9391="","",A9391*D9391)</f>
      </c>
      <c r="L9391" s="246">
        <f>IF(A9391="","",IF(OR(A9391=1,A9391=0),H9391,0))</f>
      </c>
      <c r="M9391" s="246">
        <f>IF(A9391="","",IF(A9391=-1,H9391,0))</f>
      </c>
      <c r="N9391">
        <f>IF(J9391="","",IF(E9391="SGD",1,IF(E9391="USD",Settings!$B$22,IF(E9391="HKD",Settings!$B$23,1))))</f>
      </c>
      <c r="O9391">
        <f>IF(OR(B9391="",C9391="",E9391=""),0,(IF(A9391=-1,H9391,0)-IF(OR(A9391=1,A9391=0),H9391,0)+IF(A9391=2,H9391,0))*IF(E9391="SGD",1,IF(E9391="USD",Settings!$B$22,IF(E9391="HKD",Settings!$B$23,1))))</f>
        <v>0</v>
      </c>
      <c r="P9391">
        <f>IF(OR(B9391="",C9391="",E9391=""),0,IF(A9391=2,H9391*IF(E9391="SGD",1,IF(E9391="USD",Settings!$B$22,IF(E9391="HKD",Settings!$B$23,1))),0))</f>
        <v>0</v>
      </c>
      <c r="Q9391" s="312">
        <f>IF(OR(J9391="",G9391=""),"",G9391+ROW()/1000000)</f>
      </c>
      <c r="R9391" s="247">
        <f>IF(Q9391="","",SUMIFS(Txn[Signed Units],Txn[Key],J9391,Txn[Transaction Order],"&lt;="&amp;Q9391))</f>
      </c>
    </row>
    <row r="9392" spans="10:18" ht="15" customHeight="1" x14ac:dyDescent="0.15">
      <c r="J9392" s="246">
        <f>IF(OR(B9392="",C9392="",E9392=""),"",B9392&amp;":"&amp;C9392&amp;":"&amp;E9392)</f>
      </c>
      <c r="K9392" s="247">
        <f>IF(A9392="","",A9392*D9392)</f>
      </c>
      <c r="L9392" s="246">
        <f>IF(A9392="","",IF(OR(A9392=1,A9392=0),H9392,0))</f>
      </c>
      <c r="M9392" s="246">
        <f>IF(A9392="","",IF(A9392=-1,H9392,0))</f>
      </c>
      <c r="N9392">
        <f>IF(J9392="","",IF(E9392="SGD",1,IF(E9392="USD",Settings!$B$22,IF(E9392="HKD",Settings!$B$23,1))))</f>
      </c>
      <c r="O9392">
        <f>IF(OR(B9392="",C9392="",E9392=""),0,(IF(A9392=-1,H9392,0)-IF(OR(A9392=1,A9392=0),H9392,0)+IF(A9392=2,H9392,0))*IF(E9392="SGD",1,IF(E9392="USD",Settings!$B$22,IF(E9392="HKD",Settings!$B$23,1))))</f>
        <v>0</v>
      </c>
      <c r="P9392">
        <f>IF(OR(B9392="",C9392="",E9392=""),0,IF(A9392=2,H9392*IF(E9392="SGD",1,IF(E9392="USD",Settings!$B$22,IF(E9392="HKD",Settings!$B$23,1))),0))</f>
        <v>0</v>
      </c>
      <c r="Q9392" s="312">
        <f>IF(OR(J9392="",G9392=""),"",G9392+ROW()/1000000)</f>
      </c>
      <c r="R9392" s="247">
        <f>IF(Q9392="","",SUMIFS(Txn[Signed Units],Txn[Key],J9392,Txn[Transaction Order],"&lt;="&amp;Q9392))</f>
      </c>
    </row>
    <row r="9393" spans="10:18" ht="15" customHeight="1" x14ac:dyDescent="0.15">
      <c r="J9393" s="246">
        <f>IF(OR(B9393="",C9393="",E9393=""),"",B9393&amp;":"&amp;C9393&amp;":"&amp;E9393)</f>
      </c>
      <c r="K9393" s="247">
        <f>IF(A9393="","",A9393*D9393)</f>
      </c>
      <c r="L9393" s="246">
        <f>IF(A9393="","",IF(OR(A9393=1,A9393=0),H9393,0))</f>
      </c>
      <c r="M9393" s="246">
        <f>IF(A9393="","",IF(A9393=-1,H9393,0))</f>
      </c>
      <c r="N9393">
        <f>IF(J9393="","",IF(E9393="SGD",1,IF(E9393="USD",Settings!$B$22,IF(E9393="HKD",Settings!$B$23,1))))</f>
      </c>
      <c r="O9393">
        <f>IF(OR(B9393="",C9393="",E9393=""),0,(IF(A9393=-1,H9393,0)-IF(OR(A9393=1,A9393=0),H9393,0)+IF(A9393=2,H9393,0))*IF(E9393="SGD",1,IF(E9393="USD",Settings!$B$22,IF(E9393="HKD",Settings!$B$23,1))))</f>
        <v>0</v>
      </c>
      <c r="P9393">
        <f>IF(OR(B9393="",C9393="",E9393=""),0,IF(A9393=2,H9393*IF(E9393="SGD",1,IF(E9393="USD",Settings!$B$22,IF(E9393="HKD",Settings!$B$23,1))),0))</f>
        <v>0</v>
      </c>
      <c r="Q9393" s="312">
        <f>IF(OR(J9393="",G9393=""),"",G9393+ROW()/1000000)</f>
      </c>
      <c r="R9393" s="247">
        <f>IF(Q9393="","",SUMIFS(Txn[Signed Units],Txn[Key],J9393,Txn[Transaction Order],"&lt;="&amp;Q9393))</f>
      </c>
    </row>
    <row r="9394" spans="10:18" ht="15" customHeight="1" x14ac:dyDescent="0.15">
      <c r="J9394" s="246">
        <f>IF(OR(B9394="",C9394="",E9394=""),"",B9394&amp;":"&amp;C9394&amp;":"&amp;E9394)</f>
      </c>
      <c r="K9394" s="247">
        <f>IF(A9394="","",A9394*D9394)</f>
      </c>
      <c r="L9394" s="246">
        <f>IF(A9394="","",IF(OR(A9394=1,A9394=0),H9394,0))</f>
      </c>
      <c r="M9394" s="246">
        <f>IF(A9394="","",IF(A9394=-1,H9394,0))</f>
      </c>
      <c r="N9394">
        <f>IF(J9394="","",IF(E9394="SGD",1,IF(E9394="USD",Settings!$B$22,IF(E9394="HKD",Settings!$B$23,1))))</f>
      </c>
      <c r="O9394">
        <f>IF(OR(B9394="",C9394="",E9394=""),0,(IF(A9394=-1,H9394,0)-IF(OR(A9394=1,A9394=0),H9394,0)+IF(A9394=2,H9394,0))*IF(E9394="SGD",1,IF(E9394="USD",Settings!$B$22,IF(E9394="HKD",Settings!$B$23,1))))</f>
        <v>0</v>
      </c>
      <c r="P9394">
        <f>IF(OR(B9394="",C9394="",E9394=""),0,IF(A9394=2,H9394*IF(E9394="SGD",1,IF(E9394="USD",Settings!$B$22,IF(E9394="HKD",Settings!$B$23,1))),0))</f>
        <v>0</v>
      </c>
      <c r="Q9394" s="312">
        <f>IF(OR(J9394="",G9394=""),"",G9394+ROW()/1000000)</f>
      </c>
      <c r="R9394" s="247">
        <f>IF(Q9394="","",SUMIFS(Txn[Signed Units],Txn[Key],J9394,Txn[Transaction Order],"&lt;="&amp;Q9394))</f>
      </c>
    </row>
    <row r="9395" spans="10:18" ht="15" customHeight="1" x14ac:dyDescent="0.15">
      <c r="J9395" s="246">
        <f>IF(OR(B9395="",C9395="",E9395=""),"",B9395&amp;":"&amp;C9395&amp;":"&amp;E9395)</f>
      </c>
      <c r="K9395" s="247">
        <f>IF(A9395="","",A9395*D9395)</f>
      </c>
      <c r="L9395" s="246">
        <f>IF(A9395="","",IF(OR(A9395=1,A9395=0),H9395,0))</f>
      </c>
      <c r="M9395" s="246">
        <f>IF(A9395="","",IF(A9395=-1,H9395,0))</f>
      </c>
      <c r="N9395">
        <f>IF(J9395="","",IF(E9395="SGD",1,IF(E9395="USD",Settings!$B$22,IF(E9395="HKD",Settings!$B$23,1))))</f>
      </c>
      <c r="O9395">
        <f>IF(OR(B9395="",C9395="",E9395=""),0,(IF(A9395=-1,H9395,0)-IF(OR(A9395=1,A9395=0),H9395,0)+IF(A9395=2,H9395,0))*IF(E9395="SGD",1,IF(E9395="USD",Settings!$B$22,IF(E9395="HKD",Settings!$B$23,1))))</f>
        <v>0</v>
      </c>
      <c r="P9395">
        <f>IF(OR(B9395="",C9395="",E9395=""),0,IF(A9395=2,H9395*IF(E9395="SGD",1,IF(E9395="USD",Settings!$B$22,IF(E9395="HKD",Settings!$B$23,1))),0))</f>
        <v>0</v>
      </c>
      <c r="Q9395" s="312">
        <f>IF(OR(J9395="",G9395=""),"",G9395+ROW()/1000000)</f>
      </c>
      <c r="R9395" s="247">
        <f>IF(Q9395="","",SUMIFS(Txn[Signed Units],Txn[Key],J9395,Txn[Transaction Order],"&lt;="&amp;Q9395))</f>
      </c>
    </row>
    <row r="9396" spans="10:18" ht="15" customHeight="1" x14ac:dyDescent="0.15">
      <c r="J9396" s="246">
        <f>IF(OR(B9396="",C9396="",E9396=""),"",B9396&amp;":"&amp;C9396&amp;":"&amp;E9396)</f>
      </c>
      <c r="K9396" s="247">
        <f>IF(A9396="","",A9396*D9396)</f>
      </c>
      <c r="L9396" s="246">
        <f>IF(A9396="","",IF(OR(A9396=1,A9396=0),H9396,0))</f>
      </c>
      <c r="M9396" s="246">
        <f>IF(A9396="","",IF(A9396=-1,H9396,0))</f>
      </c>
      <c r="N9396">
        <f>IF(J9396="","",IF(E9396="SGD",1,IF(E9396="USD",Settings!$B$22,IF(E9396="HKD",Settings!$B$23,1))))</f>
      </c>
      <c r="O9396">
        <f>IF(OR(B9396="",C9396="",E9396=""),0,(IF(A9396=-1,H9396,0)-IF(OR(A9396=1,A9396=0),H9396,0)+IF(A9396=2,H9396,0))*IF(E9396="SGD",1,IF(E9396="USD",Settings!$B$22,IF(E9396="HKD",Settings!$B$23,1))))</f>
        <v>0</v>
      </c>
      <c r="P9396">
        <f>IF(OR(B9396="",C9396="",E9396=""),0,IF(A9396=2,H9396*IF(E9396="SGD",1,IF(E9396="USD",Settings!$B$22,IF(E9396="HKD",Settings!$B$23,1))),0))</f>
        <v>0</v>
      </c>
      <c r="Q9396" s="312">
        <f>IF(OR(J9396="",G9396=""),"",G9396+ROW()/1000000)</f>
      </c>
      <c r="R9396" s="247">
        <f>IF(Q9396="","",SUMIFS(Txn[Signed Units],Txn[Key],J9396,Txn[Transaction Order],"&lt;="&amp;Q9396))</f>
      </c>
    </row>
    <row r="9397" spans="10:18" ht="15" customHeight="1" x14ac:dyDescent="0.15">
      <c r="J9397" s="246">
        <f>IF(OR(B9397="",C9397="",E9397=""),"",B9397&amp;":"&amp;C9397&amp;":"&amp;E9397)</f>
      </c>
      <c r="K9397" s="247">
        <f>IF(A9397="","",A9397*D9397)</f>
      </c>
      <c r="L9397" s="246">
        <f>IF(A9397="","",IF(OR(A9397=1,A9397=0),H9397,0))</f>
      </c>
      <c r="M9397" s="246">
        <f>IF(A9397="","",IF(A9397=-1,H9397,0))</f>
      </c>
      <c r="N9397">
        <f>IF(J9397="","",IF(E9397="SGD",1,IF(E9397="USD",Settings!$B$22,IF(E9397="HKD",Settings!$B$23,1))))</f>
      </c>
      <c r="O9397">
        <f>IF(OR(B9397="",C9397="",E9397=""),0,(IF(A9397=-1,H9397,0)-IF(OR(A9397=1,A9397=0),H9397,0)+IF(A9397=2,H9397,0))*IF(E9397="SGD",1,IF(E9397="USD",Settings!$B$22,IF(E9397="HKD",Settings!$B$23,1))))</f>
        <v>0</v>
      </c>
      <c r="P9397">
        <f>IF(OR(B9397="",C9397="",E9397=""),0,IF(A9397=2,H9397*IF(E9397="SGD",1,IF(E9397="USD",Settings!$B$22,IF(E9397="HKD",Settings!$B$23,1))),0))</f>
        <v>0</v>
      </c>
      <c r="Q9397" s="312">
        <f>IF(OR(J9397="",G9397=""),"",G9397+ROW()/1000000)</f>
      </c>
      <c r="R9397" s="247">
        <f>IF(Q9397="","",SUMIFS(Txn[Signed Units],Txn[Key],J9397,Txn[Transaction Order],"&lt;="&amp;Q9397))</f>
      </c>
    </row>
    <row r="9398" spans="10:18" ht="15" customHeight="1" x14ac:dyDescent="0.15">
      <c r="J9398" s="246">
        <f>IF(OR(B9398="",C9398="",E9398=""),"",B9398&amp;":"&amp;C9398&amp;":"&amp;E9398)</f>
      </c>
      <c r="K9398" s="247">
        <f>IF(A9398="","",A9398*D9398)</f>
      </c>
      <c r="L9398" s="246">
        <f>IF(A9398="","",IF(OR(A9398=1,A9398=0),H9398,0))</f>
      </c>
      <c r="M9398" s="246">
        <f>IF(A9398="","",IF(A9398=-1,H9398,0))</f>
      </c>
      <c r="N9398">
        <f>IF(J9398="","",IF(E9398="SGD",1,IF(E9398="USD",Settings!$B$22,IF(E9398="HKD",Settings!$B$23,1))))</f>
      </c>
      <c r="O9398">
        <f>IF(OR(B9398="",C9398="",E9398=""),0,(IF(A9398=-1,H9398,0)-IF(OR(A9398=1,A9398=0),H9398,0)+IF(A9398=2,H9398,0))*IF(E9398="SGD",1,IF(E9398="USD",Settings!$B$22,IF(E9398="HKD",Settings!$B$23,1))))</f>
        <v>0</v>
      </c>
      <c r="P9398">
        <f>IF(OR(B9398="",C9398="",E9398=""),0,IF(A9398=2,H9398*IF(E9398="SGD",1,IF(E9398="USD",Settings!$B$22,IF(E9398="HKD",Settings!$B$23,1))),0))</f>
        <v>0</v>
      </c>
      <c r="Q9398" s="312">
        <f>IF(OR(J9398="",G9398=""),"",G9398+ROW()/1000000)</f>
      </c>
      <c r="R9398" s="247">
        <f>IF(Q9398="","",SUMIFS(Txn[Signed Units],Txn[Key],J9398,Txn[Transaction Order],"&lt;="&amp;Q9398))</f>
      </c>
    </row>
    <row r="9399" spans="10:18" ht="15" customHeight="1" x14ac:dyDescent="0.15">
      <c r="J9399" s="246">
        <f>IF(OR(B9399="",C9399="",E9399=""),"",B9399&amp;":"&amp;C9399&amp;":"&amp;E9399)</f>
      </c>
      <c r="K9399" s="247">
        <f>IF(A9399="","",A9399*D9399)</f>
      </c>
      <c r="L9399" s="246">
        <f>IF(A9399="","",IF(OR(A9399=1,A9399=0),H9399,0))</f>
      </c>
      <c r="M9399" s="246">
        <f>IF(A9399="","",IF(A9399=-1,H9399,0))</f>
      </c>
      <c r="N9399">
        <f>IF(J9399="","",IF(E9399="SGD",1,IF(E9399="USD",Settings!$B$22,IF(E9399="HKD",Settings!$B$23,1))))</f>
      </c>
      <c r="O9399">
        <f>IF(OR(B9399="",C9399="",E9399=""),0,(IF(A9399=-1,H9399,0)-IF(OR(A9399=1,A9399=0),H9399,0)+IF(A9399=2,H9399,0))*IF(E9399="SGD",1,IF(E9399="USD",Settings!$B$22,IF(E9399="HKD",Settings!$B$23,1))))</f>
        <v>0</v>
      </c>
      <c r="P9399">
        <f>IF(OR(B9399="",C9399="",E9399=""),0,IF(A9399=2,H9399*IF(E9399="SGD",1,IF(E9399="USD",Settings!$B$22,IF(E9399="HKD",Settings!$B$23,1))),0))</f>
        <v>0</v>
      </c>
      <c r="Q9399" s="312">
        <f>IF(OR(J9399="",G9399=""),"",G9399+ROW()/1000000)</f>
      </c>
      <c r="R9399" s="247">
        <f>IF(Q9399="","",SUMIFS(Txn[Signed Units],Txn[Key],J9399,Txn[Transaction Order],"&lt;="&amp;Q9399))</f>
      </c>
    </row>
    <row r="9400" spans="10:18" ht="15" customHeight="1" x14ac:dyDescent="0.15">
      <c r="J9400" s="246">
        <f>IF(OR(B9400="",C9400="",E9400=""),"",B9400&amp;":"&amp;C9400&amp;":"&amp;E9400)</f>
      </c>
      <c r="K9400" s="247">
        <f>IF(A9400="","",A9400*D9400)</f>
      </c>
      <c r="L9400" s="246">
        <f>IF(A9400="","",IF(OR(A9400=1,A9400=0),H9400,0))</f>
      </c>
      <c r="M9400" s="246">
        <f>IF(A9400="","",IF(A9400=-1,H9400,0))</f>
      </c>
      <c r="N9400">
        <f>IF(J9400="","",IF(E9400="SGD",1,IF(E9400="USD",Settings!$B$22,IF(E9400="HKD",Settings!$B$23,1))))</f>
      </c>
      <c r="O9400">
        <f>IF(OR(B9400="",C9400="",E9400=""),0,(IF(A9400=-1,H9400,0)-IF(OR(A9400=1,A9400=0),H9400,0)+IF(A9400=2,H9400,0))*IF(E9400="SGD",1,IF(E9400="USD",Settings!$B$22,IF(E9400="HKD",Settings!$B$23,1))))</f>
        <v>0</v>
      </c>
      <c r="P9400">
        <f>IF(OR(B9400="",C9400="",E9400=""),0,IF(A9400=2,H9400*IF(E9400="SGD",1,IF(E9400="USD",Settings!$B$22,IF(E9400="HKD",Settings!$B$23,1))),0))</f>
        <v>0</v>
      </c>
      <c r="Q9400" s="312">
        <f>IF(OR(J9400="",G9400=""),"",G9400+ROW()/1000000)</f>
      </c>
      <c r="R9400" s="247">
        <f>IF(Q9400="","",SUMIFS(Txn[Signed Units],Txn[Key],J9400,Txn[Transaction Order],"&lt;="&amp;Q9400))</f>
      </c>
    </row>
    <row r="9401" spans="10:18" ht="15" customHeight="1" x14ac:dyDescent="0.15">
      <c r="J9401" s="246">
        <f>IF(OR(B9401="",C9401="",E9401=""),"",B9401&amp;":"&amp;C9401&amp;":"&amp;E9401)</f>
      </c>
      <c r="K9401" s="247">
        <f>IF(A9401="","",A9401*D9401)</f>
      </c>
      <c r="L9401" s="246">
        <f>IF(A9401="","",IF(OR(A9401=1,A9401=0),H9401,0))</f>
      </c>
      <c r="M9401" s="246">
        <f>IF(A9401="","",IF(A9401=-1,H9401,0))</f>
      </c>
      <c r="N9401">
        <f>IF(J9401="","",IF(E9401="SGD",1,IF(E9401="USD",Settings!$B$22,IF(E9401="HKD",Settings!$B$23,1))))</f>
      </c>
      <c r="O9401">
        <f>IF(OR(B9401="",C9401="",E9401=""),0,(IF(A9401=-1,H9401,0)-IF(OR(A9401=1,A9401=0),H9401,0)+IF(A9401=2,H9401,0))*IF(E9401="SGD",1,IF(E9401="USD",Settings!$B$22,IF(E9401="HKD",Settings!$B$23,1))))</f>
        <v>0</v>
      </c>
      <c r="P9401">
        <f>IF(OR(B9401="",C9401="",E9401=""),0,IF(A9401=2,H9401*IF(E9401="SGD",1,IF(E9401="USD",Settings!$B$22,IF(E9401="HKD",Settings!$B$23,1))),0))</f>
        <v>0</v>
      </c>
      <c r="Q9401" s="312">
        <f>IF(OR(J9401="",G9401=""),"",G9401+ROW()/1000000)</f>
      </c>
      <c r="R9401" s="247">
        <f>IF(Q9401="","",SUMIFS(Txn[Signed Units],Txn[Key],J9401,Txn[Transaction Order],"&lt;="&amp;Q9401))</f>
      </c>
    </row>
    <row r="9402" spans="10:18" ht="15" customHeight="1" x14ac:dyDescent="0.15">
      <c r="J9402" s="246">
        <f>IF(OR(B9402="",C9402="",E9402=""),"",B9402&amp;":"&amp;C9402&amp;":"&amp;E9402)</f>
      </c>
      <c r="K9402" s="247">
        <f>IF(A9402="","",A9402*D9402)</f>
      </c>
      <c r="L9402" s="246">
        <f>IF(A9402="","",IF(OR(A9402=1,A9402=0),H9402,0))</f>
      </c>
      <c r="M9402" s="246">
        <f>IF(A9402="","",IF(A9402=-1,H9402,0))</f>
      </c>
      <c r="N9402">
        <f>IF(J9402="","",IF(E9402="SGD",1,IF(E9402="USD",Settings!$B$22,IF(E9402="HKD",Settings!$B$23,1))))</f>
      </c>
      <c r="O9402">
        <f>IF(OR(B9402="",C9402="",E9402=""),0,(IF(A9402=-1,H9402,0)-IF(OR(A9402=1,A9402=0),H9402,0)+IF(A9402=2,H9402,0))*IF(E9402="SGD",1,IF(E9402="USD",Settings!$B$22,IF(E9402="HKD",Settings!$B$23,1))))</f>
        <v>0</v>
      </c>
      <c r="P9402">
        <f>IF(OR(B9402="",C9402="",E9402=""),0,IF(A9402=2,H9402*IF(E9402="SGD",1,IF(E9402="USD",Settings!$B$22,IF(E9402="HKD",Settings!$B$23,1))),0))</f>
        <v>0</v>
      </c>
      <c r="Q9402" s="312">
        <f>IF(OR(J9402="",G9402=""),"",G9402+ROW()/1000000)</f>
      </c>
      <c r="R9402" s="247">
        <f>IF(Q9402="","",SUMIFS(Txn[Signed Units],Txn[Key],J9402,Txn[Transaction Order],"&lt;="&amp;Q9402))</f>
      </c>
    </row>
    <row r="9403" spans="10:18" ht="15" customHeight="1" x14ac:dyDescent="0.15">
      <c r="J9403" s="246">
        <f>IF(OR(B9403="",C9403="",E9403=""),"",B9403&amp;":"&amp;C9403&amp;":"&amp;E9403)</f>
      </c>
      <c r="K9403" s="247">
        <f>IF(A9403="","",A9403*D9403)</f>
      </c>
      <c r="L9403" s="246">
        <f>IF(A9403="","",IF(OR(A9403=1,A9403=0),H9403,0))</f>
      </c>
      <c r="M9403" s="246">
        <f>IF(A9403="","",IF(A9403=-1,H9403,0))</f>
      </c>
      <c r="N9403">
        <f>IF(J9403="","",IF(E9403="SGD",1,IF(E9403="USD",Settings!$B$22,IF(E9403="HKD",Settings!$B$23,1))))</f>
      </c>
      <c r="O9403">
        <f>IF(OR(B9403="",C9403="",E9403=""),0,(IF(A9403=-1,H9403,0)-IF(OR(A9403=1,A9403=0),H9403,0)+IF(A9403=2,H9403,0))*IF(E9403="SGD",1,IF(E9403="USD",Settings!$B$22,IF(E9403="HKD",Settings!$B$23,1))))</f>
        <v>0</v>
      </c>
      <c r="P9403">
        <f>IF(OR(B9403="",C9403="",E9403=""),0,IF(A9403=2,H9403*IF(E9403="SGD",1,IF(E9403="USD",Settings!$B$22,IF(E9403="HKD",Settings!$B$23,1))),0))</f>
        <v>0</v>
      </c>
      <c r="Q9403" s="312">
        <f>IF(OR(J9403="",G9403=""),"",G9403+ROW()/1000000)</f>
      </c>
      <c r="R9403" s="247">
        <f>IF(Q9403="","",SUMIFS(Txn[Signed Units],Txn[Key],J9403,Txn[Transaction Order],"&lt;="&amp;Q9403))</f>
      </c>
    </row>
    <row r="9404" spans="10:18" ht="15" customHeight="1" x14ac:dyDescent="0.15">
      <c r="J9404" s="246">
        <f>IF(OR(B9404="",C9404="",E9404=""),"",B9404&amp;":"&amp;C9404&amp;":"&amp;E9404)</f>
      </c>
      <c r="K9404" s="247">
        <f>IF(A9404="","",A9404*D9404)</f>
      </c>
      <c r="L9404" s="246">
        <f>IF(A9404="","",IF(OR(A9404=1,A9404=0),H9404,0))</f>
      </c>
      <c r="M9404" s="246">
        <f>IF(A9404="","",IF(A9404=-1,H9404,0))</f>
      </c>
      <c r="N9404">
        <f>IF(J9404="","",IF(E9404="SGD",1,IF(E9404="USD",Settings!$B$22,IF(E9404="HKD",Settings!$B$23,1))))</f>
      </c>
      <c r="O9404">
        <f>IF(OR(B9404="",C9404="",E9404=""),0,(IF(A9404=-1,H9404,0)-IF(OR(A9404=1,A9404=0),H9404,0)+IF(A9404=2,H9404,0))*IF(E9404="SGD",1,IF(E9404="USD",Settings!$B$22,IF(E9404="HKD",Settings!$B$23,1))))</f>
        <v>0</v>
      </c>
      <c r="P9404">
        <f>IF(OR(B9404="",C9404="",E9404=""),0,IF(A9404=2,H9404*IF(E9404="SGD",1,IF(E9404="USD",Settings!$B$22,IF(E9404="HKD",Settings!$B$23,1))),0))</f>
        <v>0</v>
      </c>
      <c r="Q9404" s="312">
        <f>IF(OR(J9404="",G9404=""),"",G9404+ROW()/1000000)</f>
      </c>
      <c r="R9404" s="247">
        <f>IF(Q9404="","",SUMIFS(Txn[Signed Units],Txn[Key],J9404,Txn[Transaction Order],"&lt;="&amp;Q9404))</f>
      </c>
    </row>
    <row r="9405" spans="10:18" ht="15" customHeight="1" x14ac:dyDescent="0.15">
      <c r="J9405" s="246">
        <f>IF(OR(B9405="",C9405="",E9405=""),"",B9405&amp;":"&amp;C9405&amp;":"&amp;E9405)</f>
      </c>
      <c r="K9405" s="247">
        <f>IF(A9405="","",A9405*D9405)</f>
      </c>
      <c r="L9405" s="246">
        <f>IF(A9405="","",IF(OR(A9405=1,A9405=0),H9405,0))</f>
      </c>
      <c r="M9405" s="246">
        <f>IF(A9405="","",IF(A9405=-1,H9405,0))</f>
      </c>
      <c r="N9405">
        <f>IF(J9405="","",IF(E9405="SGD",1,IF(E9405="USD",Settings!$B$22,IF(E9405="HKD",Settings!$B$23,1))))</f>
      </c>
      <c r="O9405">
        <f>IF(OR(B9405="",C9405="",E9405=""),0,(IF(A9405=-1,H9405,0)-IF(OR(A9405=1,A9405=0),H9405,0)+IF(A9405=2,H9405,0))*IF(E9405="SGD",1,IF(E9405="USD",Settings!$B$22,IF(E9405="HKD",Settings!$B$23,1))))</f>
        <v>0</v>
      </c>
      <c r="P9405">
        <f>IF(OR(B9405="",C9405="",E9405=""),0,IF(A9405=2,H9405*IF(E9405="SGD",1,IF(E9405="USD",Settings!$B$22,IF(E9405="HKD",Settings!$B$23,1))),0))</f>
        <v>0</v>
      </c>
      <c r="Q9405" s="312">
        <f>IF(OR(J9405="",G9405=""),"",G9405+ROW()/1000000)</f>
      </c>
      <c r="R9405" s="247">
        <f>IF(Q9405="","",SUMIFS(Txn[Signed Units],Txn[Key],J9405,Txn[Transaction Order],"&lt;="&amp;Q9405))</f>
      </c>
    </row>
    <row r="9406" spans="10:18" ht="15" customHeight="1" x14ac:dyDescent="0.15">
      <c r="J9406" s="246">
        <f>IF(OR(B9406="",C9406="",E9406=""),"",B9406&amp;":"&amp;C9406&amp;":"&amp;E9406)</f>
      </c>
      <c r="K9406" s="247">
        <f>IF(A9406="","",A9406*D9406)</f>
      </c>
      <c r="L9406" s="246">
        <f>IF(A9406="","",IF(OR(A9406=1,A9406=0),H9406,0))</f>
      </c>
      <c r="M9406" s="246">
        <f>IF(A9406="","",IF(A9406=-1,H9406,0))</f>
      </c>
      <c r="N9406">
        <f>IF(J9406="","",IF(E9406="SGD",1,IF(E9406="USD",Settings!$B$22,IF(E9406="HKD",Settings!$B$23,1))))</f>
      </c>
      <c r="O9406">
        <f>IF(OR(B9406="",C9406="",E9406=""),0,(IF(A9406=-1,H9406,0)-IF(OR(A9406=1,A9406=0),H9406,0)+IF(A9406=2,H9406,0))*IF(E9406="SGD",1,IF(E9406="USD",Settings!$B$22,IF(E9406="HKD",Settings!$B$23,1))))</f>
        <v>0</v>
      </c>
      <c r="P9406">
        <f>IF(OR(B9406="",C9406="",E9406=""),0,IF(A9406=2,H9406*IF(E9406="SGD",1,IF(E9406="USD",Settings!$B$22,IF(E9406="HKD",Settings!$B$23,1))),0))</f>
        <v>0</v>
      </c>
      <c r="Q9406" s="312">
        <f>IF(OR(J9406="",G9406=""),"",G9406+ROW()/1000000)</f>
      </c>
      <c r="R9406" s="247">
        <f>IF(Q9406="","",SUMIFS(Txn[Signed Units],Txn[Key],J9406,Txn[Transaction Order],"&lt;="&amp;Q9406))</f>
      </c>
    </row>
    <row r="9407" spans="10:18" ht="15" customHeight="1" x14ac:dyDescent="0.15">
      <c r="J9407" s="246">
        <f>IF(OR(B9407="",C9407="",E9407=""),"",B9407&amp;":"&amp;C9407&amp;":"&amp;E9407)</f>
      </c>
      <c r="K9407" s="247">
        <f>IF(A9407="","",A9407*D9407)</f>
      </c>
      <c r="L9407" s="246">
        <f>IF(A9407="","",IF(OR(A9407=1,A9407=0),H9407,0))</f>
      </c>
      <c r="M9407" s="246">
        <f>IF(A9407="","",IF(A9407=-1,H9407,0))</f>
      </c>
      <c r="N9407">
        <f>IF(J9407="","",IF(E9407="SGD",1,IF(E9407="USD",Settings!$B$22,IF(E9407="HKD",Settings!$B$23,1))))</f>
      </c>
      <c r="O9407">
        <f>IF(OR(B9407="",C9407="",E9407=""),0,(IF(A9407=-1,H9407,0)-IF(OR(A9407=1,A9407=0),H9407,0)+IF(A9407=2,H9407,0))*IF(E9407="SGD",1,IF(E9407="USD",Settings!$B$22,IF(E9407="HKD",Settings!$B$23,1))))</f>
        <v>0</v>
      </c>
      <c r="P9407">
        <f>IF(OR(B9407="",C9407="",E9407=""),0,IF(A9407=2,H9407*IF(E9407="SGD",1,IF(E9407="USD",Settings!$B$22,IF(E9407="HKD",Settings!$B$23,1))),0))</f>
        <v>0</v>
      </c>
      <c r="Q9407" s="312">
        <f>IF(OR(J9407="",G9407=""),"",G9407+ROW()/1000000)</f>
      </c>
      <c r="R9407" s="247">
        <f>IF(Q9407="","",SUMIFS(Txn[Signed Units],Txn[Key],J9407,Txn[Transaction Order],"&lt;="&amp;Q9407))</f>
      </c>
    </row>
    <row r="9408" spans="10:18" ht="15" customHeight="1" x14ac:dyDescent="0.15">
      <c r="J9408" s="246">
        <f>IF(OR(B9408="",C9408="",E9408=""),"",B9408&amp;":"&amp;C9408&amp;":"&amp;E9408)</f>
      </c>
      <c r="K9408" s="247">
        <f>IF(A9408="","",A9408*D9408)</f>
      </c>
      <c r="L9408" s="246">
        <f>IF(A9408="","",IF(OR(A9408=1,A9408=0),H9408,0))</f>
      </c>
      <c r="M9408" s="246">
        <f>IF(A9408="","",IF(A9408=-1,H9408,0))</f>
      </c>
      <c r="N9408">
        <f>IF(J9408="","",IF(E9408="SGD",1,IF(E9408="USD",Settings!$B$22,IF(E9408="HKD",Settings!$B$23,1))))</f>
      </c>
      <c r="O9408">
        <f>IF(OR(B9408="",C9408="",E9408=""),0,(IF(A9408=-1,H9408,0)-IF(OR(A9408=1,A9408=0),H9408,0)+IF(A9408=2,H9408,0))*IF(E9408="SGD",1,IF(E9408="USD",Settings!$B$22,IF(E9408="HKD",Settings!$B$23,1))))</f>
        <v>0</v>
      </c>
      <c r="P9408">
        <f>IF(OR(B9408="",C9408="",E9408=""),0,IF(A9408=2,H9408*IF(E9408="SGD",1,IF(E9408="USD",Settings!$B$22,IF(E9408="HKD",Settings!$B$23,1))),0))</f>
        <v>0</v>
      </c>
      <c r="Q9408" s="312">
        <f>IF(OR(J9408="",G9408=""),"",G9408+ROW()/1000000)</f>
      </c>
      <c r="R9408" s="247">
        <f>IF(Q9408="","",SUMIFS(Txn[Signed Units],Txn[Key],J9408,Txn[Transaction Order],"&lt;="&amp;Q9408))</f>
      </c>
    </row>
    <row r="9409" spans="10:18" ht="15" customHeight="1" x14ac:dyDescent="0.15">
      <c r="J9409" s="246">
        <f>IF(OR(B9409="",C9409="",E9409=""),"",B9409&amp;":"&amp;C9409&amp;":"&amp;E9409)</f>
      </c>
      <c r="K9409" s="247">
        <f>IF(A9409="","",A9409*D9409)</f>
      </c>
      <c r="L9409" s="246">
        <f>IF(A9409="","",IF(OR(A9409=1,A9409=0),H9409,0))</f>
      </c>
      <c r="M9409" s="246">
        <f>IF(A9409="","",IF(A9409=-1,H9409,0))</f>
      </c>
      <c r="N9409">
        <f>IF(J9409="","",IF(E9409="SGD",1,IF(E9409="USD",Settings!$B$22,IF(E9409="HKD",Settings!$B$23,1))))</f>
      </c>
      <c r="O9409">
        <f>IF(OR(B9409="",C9409="",E9409=""),0,(IF(A9409=-1,H9409,0)-IF(OR(A9409=1,A9409=0),H9409,0)+IF(A9409=2,H9409,0))*IF(E9409="SGD",1,IF(E9409="USD",Settings!$B$22,IF(E9409="HKD",Settings!$B$23,1))))</f>
        <v>0</v>
      </c>
      <c r="P9409">
        <f>IF(OR(B9409="",C9409="",E9409=""),0,IF(A9409=2,H9409*IF(E9409="SGD",1,IF(E9409="USD",Settings!$B$22,IF(E9409="HKD",Settings!$B$23,1))),0))</f>
        <v>0</v>
      </c>
      <c r="Q9409" s="312">
        <f>IF(OR(J9409="",G9409=""),"",G9409+ROW()/1000000)</f>
      </c>
      <c r="R9409" s="247">
        <f>IF(Q9409="","",SUMIFS(Txn[Signed Units],Txn[Key],J9409,Txn[Transaction Order],"&lt;="&amp;Q9409))</f>
      </c>
    </row>
    <row r="9410" spans="10:18" ht="15" customHeight="1" x14ac:dyDescent="0.15">
      <c r="J9410" s="246">
        <f>IF(OR(B9410="",C9410="",E9410=""),"",B9410&amp;":"&amp;C9410&amp;":"&amp;E9410)</f>
      </c>
      <c r="K9410" s="247">
        <f>IF(A9410="","",A9410*D9410)</f>
      </c>
      <c r="L9410" s="246">
        <f>IF(A9410="","",IF(OR(A9410=1,A9410=0),H9410,0))</f>
      </c>
      <c r="M9410" s="246">
        <f>IF(A9410="","",IF(A9410=-1,H9410,0))</f>
      </c>
      <c r="N9410">
        <f>IF(J9410="","",IF(E9410="SGD",1,IF(E9410="USD",Settings!$B$22,IF(E9410="HKD",Settings!$B$23,1))))</f>
      </c>
      <c r="O9410">
        <f>IF(OR(B9410="",C9410="",E9410=""),0,(IF(A9410=-1,H9410,0)-IF(OR(A9410=1,A9410=0),H9410,0)+IF(A9410=2,H9410,0))*IF(E9410="SGD",1,IF(E9410="USD",Settings!$B$22,IF(E9410="HKD",Settings!$B$23,1))))</f>
        <v>0</v>
      </c>
      <c r="P9410">
        <f>IF(OR(B9410="",C9410="",E9410=""),0,IF(A9410=2,H9410*IF(E9410="SGD",1,IF(E9410="USD",Settings!$B$22,IF(E9410="HKD",Settings!$B$23,1))),0))</f>
        <v>0</v>
      </c>
      <c r="Q9410" s="312">
        <f>IF(OR(J9410="",G9410=""),"",G9410+ROW()/1000000)</f>
      </c>
      <c r="R9410" s="247">
        <f>IF(Q9410="","",SUMIFS(Txn[Signed Units],Txn[Key],J9410,Txn[Transaction Order],"&lt;="&amp;Q9410))</f>
      </c>
    </row>
    <row r="9411" spans="10:18" ht="15" customHeight="1" x14ac:dyDescent="0.15">
      <c r="J9411" s="246">
        <f>IF(OR(B9411="",C9411="",E9411=""),"",B9411&amp;":"&amp;C9411&amp;":"&amp;E9411)</f>
      </c>
      <c r="K9411" s="247">
        <f>IF(A9411="","",A9411*D9411)</f>
      </c>
      <c r="L9411" s="246">
        <f>IF(A9411="","",IF(OR(A9411=1,A9411=0),H9411,0))</f>
      </c>
      <c r="M9411" s="246">
        <f>IF(A9411="","",IF(A9411=-1,H9411,0))</f>
      </c>
      <c r="N9411">
        <f>IF(J9411="","",IF(E9411="SGD",1,IF(E9411="USD",Settings!$B$22,IF(E9411="HKD",Settings!$B$23,1))))</f>
      </c>
      <c r="O9411">
        <f>IF(OR(B9411="",C9411="",E9411=""),0,(IF(A9411=-1,H9411,0)-IF(OR(A9411=1,A9411=0),H9411,0)+IF(A9411=2,H9411,0))*IF(E9411="SGD",1,IF(E9411="USD",Settings!$B$22,IF(E9411="HKD",Settings!$B$23,1))))</f>
        <v>0</v>
      </c>
      <c r="P9411">
        <f>IF(OR(B9411="",C9411="",E9411=""),0,IF(A9411=2,H9411*IF(E9411="SGD",1,IF(E9411="USD",Settings!$B$22,IF(E9411="HKD",Settings!$B$23,1))),0))</f>
        <v>0</v>
      </c>
      <c r="Q9411" s="312">
        <f>IF(OR(J9411="",G9411=""),"",G9411+ROW()/1000000)</f>
      </c>
      <c r="R9411" s="247">
        <f>IF(Q9411="","",SUMIFS(Txn[Signed Units],Txn[Key],J9411,Txn[Transaction Order],"&lt;="&amp;Q9411))</f>
      </c>
    </row>
    <row r="9412" spans="10:18" ht="15" customHeight="1" x14ac:dyDescent="0.15">
      <c r="J9412" s="246">
        <f>IF(OR(B9412="",C9412="",E9412=""),"",B9412&amp;":"&amp;C9412&amp;":"&amp;E9412)</f>
      </c>
      <c r="K9412" s="247">
        <f>IF(A9412="","",A9412*D9412)</f>
      </c>
      <c r="L9412" s="246">
        <f>IF(A9412="","",IF(OR(A9412=1,A9412=0),H9412,0))</f>
      </c>
      <c r="M9412" s="246">
        <f>IF(A9412="","",IF(A9412=-1,H9412,0))</f>
      </c>
      <c r="N9412">
        <f>IF(J9412="","",IF(E9412="SGD",1,IF(E9412="USD",Settings!$B$22,IF(E9412="HKD",Settings!$B$23,1))))</f>
      </c>
      <c r="O9412">
        <f>IF(OR(B9412="",C9412="",E9412=""),0,(IF(A9412=-1,H9412,0)-IF(OR(A9412=1,A9412=0),H9412,0)+IF(A9412=2,H9412,0))*IF(E9412="SGD",1,IF(E9412="USD",Settings!$B$22,IF(E9412="HKD",Settings!$B$23,1))))</f>
        <v>0</v>
      </c>
      <c r="P9412">
        <f>IF(OR(B9412="",C9412="",E9412=""),0,IF(A9412=2,H9412*IF(E9412="SGD",1,IF(E9412="USD",Settings!$B$22,IF(E9412="HKD",Settings!$B$23,1))),0))</f>
        <v>0</v>
      </c>
      <c r="Q9412" s="312">
        <f>IF(OR(J9412="",G9412=""),"",G9412+ROW()/1000000)</f>
      </c>
      <c r="R9412" s="247">
        <f>IF(Q9412="","",SUMIFS(Txn[Signed Units],Txn[Key],J9412,Txn[Transaction Order],"&lt;="&amp;Q9412))</f>
      </c>
    </row>
    <row r="9413" spans="10:18" ht="15" customHeight="1" x14ac:dyDescent="0.15">
      <c r="J9413" s="246">
        <f>IF(OR(B9413="",C9413="",E9413=""),"",B9413&amp;":"&amp;C9413&amp;":"&amp;E9413)</f>
      </c>
      <c r="K9413" s="247">
        <f>IF(A9413="","",A9413*D9413)</f>
      </c>
      <c r="L9413" s="246">
        <f>IF(A9413="","",IF(OR(A9413=1,A9413=0),H9413,0))</f>
      </c>
      <c r="M9413" s="246">
        <f>IF(A9413="","",IF(A9413=-1,H9413,0))</f>
      </c>
      <c r="N9413">
        <f>IF(J9413="","",IF(E9413="SGD",1,IF(E9413="USD",Settings!$B$22,IF(E9413="HKD",Settings!$B$23,1))))</f>
      </c>
      <c r="O9413">
        <f>IF(OR(B9413="",C9413="",E9413=""),0,(IF(A9413=-1,H9413,0)-IF(OR(A9413=1,A9413=0),H9413,0)+IF(A9413=2,H9413,0))*IF(E9413="SGD",1,IF(E9413="USD",Settings!$B$22,IF(E9413="HKD",Settings!$B$23,1))))</f>
        <v>0</v>
      </c>
      <c r="P9413">
        <f>IF(OR(B9413="",C9413="",E9413=""),0,IF(A9413=2,H9413*IF(E9413="SGD",1,IF(E9413="USD",Settings!$B$22,IF(E9413="HKD",Settings!$B$23,1))),0))</f>
        <v>0</v>
      </c>
      <c r="Q9413" s="312">
        <f>IF(OR(J9413="",G9413=""),"",G9413+ROW()/1000000)</f>
      </c>
      <c r="R9413" s="247">
        <f>IF(Q9413="","",SUMIFS(Txn[Signed Units],Txn[Key],J9413,Txn[Transaction Order],"&lt;="&amp;Q9413))</f>
      </c>
    </row>
    <row r="9414" spans="10:18" ht="15" customHeight="1" x14ac:dyDescent="0.15">
      <c r="J9414" s="246">
        <f>IF(OR(B9414="",C9414="",E9414=""),"",B9414&amp;":"&amp;C9414&amp;":"&amp;E9414)</f>
      </c>
      <c r="K9414" s="247">
        <f>IF(A9414="","",A9414*D9414)</f>
      </c>
      <c r="L9414" s="246">
        <f>IF(A9414="","",IF(OR(A9414=1,A9414=0),H9414,0))</f>
      </c>
      <c r="M9414" s="246">
        <f>IF(A9414="","",IF(A9414=-1,H9414,0))</f>
      </c>
      <c r="N9414">
        <f>IF(J9414="","",IF(E9414="SGD",1,IF(E9414="USD",Settings!$B$22,IF(E9414="HKD",Settings!$B$23,1))))</f>
      </c>
      <c r="O9414">
        <f>IF(OR(B9414="",C9414="",E9414=""),0,(IF(A9414=-1,H9414,0)-IF(OR(A9414=1,A9414=0),H9414,0)+IF(A9414=2,H9414,0))*IF(E9414="SGD",1,IF(E9414="USD",Settings!$B$22,IF(E9414="HKD",Settings!$B$23,1))))</f>
        <v>0</v>
      </c>
      <c r="P9414">
        <f>IF(OR(B9414="",C9414="",E9414=""),0,IF(A9414=2,H9414*IF(E9414="SGD",1,IF(E9414="USD",Settings!$B$22,IF(E9414="HKD",Settings!$B$23,1))),0))</f>
        <v>0</v>
      </c>
      <c r="Q9414" s="312">
        <f>IF(OR(J9414="",G9414=""),"",G9414+ROW()/1000000)</f>
      </c>
      <c r="R9414" s="247">
        <f>IF(Q9414="","",SUMIFS(Txn[Signed Units],Txn[Key],J9414,Txn[Transaction Order],"&lt;="&amp;Q9414))</f>
      </c>
    </row>
    <row r="9415" spans="10:18" ht="15" customHeight="1" x14ac:dyDescent="0.15">
      <c r="J9415" s="246">
        <f>IF(OR(B9415="",C9415="",E9415=""),"",B9415&amp;":"&amp;C9415&amp;":"&amp;E9415)</f>
      </c>
      <c r="K9415" s="247">
        <f>IF(A9415="","",A9415*D9415)</f>
      </c>
      <c r="L9415" s="246">
        <f>IF(A9415="","",IF(OR(A9415=1,A9415=0),H9415,0))</f>
      </c>
      <c r="M9415" s="246">
        <f>IF(A9415="","",IF(A9415=-1,H9415,0))</f>
      </c>
      <c r="N9415">
        <f>IF(J9415="","",IF(E9415="SGD",1,IF(E9415="USD",Settings!$B$22,IF(E9415="HKD",Settings!$B$23,1))))</f>
      </c>
      <c r="O9415">
        <f>IF(OR(B9415="",C9415="",E9415=""),0,(IF(A9415=-1,H9415,0)-IF(OR(A9415=1,A9415=0),H9415,0)+IF(A9415=2,H9415,0))*IF(E9415="SGD",1,IF(E9415="USD",Settings!$B$22,IF(E9415="HKD",Settings!$B$23,1))))</f>
        <v>0</v>
      </c>
      <c r="P9415">
        <f>IF(OR(B9415="",C9415="",E9415=""),0,IF(A9415=2,H9415*IF(E9415="SGD",1,IF(E9415="USD",Settings!$B$22,IF(E9415="HKD",Settings!$B$23,1))),0))</f>
        <v>0</v>
      </c>
      <c r="Q9415" s="312">
        <f>IF(OR(J9415="",G9415=""),"",G9415+ROW()/1000000)</f>
      </c>
      <c r="R9415" s="247">
        <f>IF(Q9415="","",SUMIFS(Txn[Signed Units],Txn[Key],J9415,Txn[Transaction Order],"&lt;="&amp;Q9415))</f>
      </c>
    </row>
    <row r="9416" spans="10:18" ht="15" customHeight="1" x14ac:dyDescent="0.15">
      <c r="J9416" s="246">
        <f>IF(OR(B9416="",C9416="",E9416=""),"",B9416&amp;":"&amp;C9416&amp;":"&amp;E9416)</f>
      </c>
      <c r="K9416" s="247">
        <f>IF(A9416="","",A9416*D9416)</f>
      </c>
      <c r="L9416" s="246">
        <f>IF(A9416="","",IF(OR(A9416=1,A9416=0),H9416,0))</f>
      </c>
      <c r="M9416" s="246">
        <f>IF(A9416="","",IF(A9416=-1,H9416,0))</f>
      </c>
      <c r="N9416">
        <f>IF(J9416="","",IF(E9416="SGD",1,IF(E9416="USD",Settings!$B$22,IF(E9416="HKD",Settings!$B$23,1))))</f>
      </c>
      <c r="O9416">
        <f>IF(OR(B9416="",C9416="",E9416=""),0,(IF(A9416=-1,H9416,0)-IF(OR(A9416=1,A9416=0),H9416,0)+IF(A9416=2,H9416,0))*IF(E9416="SGD",1,IF(E9416="USD",Settings!$B$22,IF(E9416="HKD",Settings!$B$23,1))))</f>
        <v>0</v>
      </c>
      <c r="P9416">
        <f>IF(OR(B9416="",C9416="",E9416=""),0,IF(A9416=2,H9416*IF(E9416="SGD",1,IF(E9416="USD",Settings!$B$22,IF(E9416="HKD",Settings!$B$23,1))),0))</f>
        <v>0</v>
      </c>
      <c r="Q9416" s="312">
        <f>IF(OR(J9416="",G9416=""),"",G9416+ROW()/1000000)</f>
      </c>
      <c r="R9416" s="247">
        <f>IF(Q9416="","",SUMIFS(Txn[Signed Units],Txn[Key],J9416,Txn[Transaction Order],"&lt;="&amp;Q9416))</f>
      </c>
    </row>
    <row r="9417" spans="10:18" ht="15" customHeight="1" x14ac:dyDescent="0.15">
      <c r="J9417" s="246">
        <f>IF(OR(B9417="",C9417="",E9417=""),"",B9417&amp;":"&amp;C9417&amp;":"&amp;E9417)</f>
      </c>
      <c r="K9417" s="247">
        <f>IF(A9417="","",A9417*D9417)</f>
      </c>
      <c r="L9417" s="246">
        <f>IF(A9417="","",IF(OR(A9417=1,A9417=0),H9417,0))</f>
      </c>
      <c r="M9417" s="246">
        <f>IF(A9417="","",IF(A9417=-1,H9417,0))</f>
      </c>
      <c r="N9417">
        <f>IF(J9417="","",IF(E9417="SGD",1,IF(E9417="USD",Settings!$B$22,IF(E9417="HKD",Settings!$B$23,1))))</f>
      </c>
      <c r="O9417">
        <f>IF(OR(B9417="",C9417="",E9417=""),0,(IF(A9417=-1,H9417,0)-IF(OR(A9417=1,A9417=0),H9417,0)+IF(A9417=2,H9417,0))*IF(E9417="SGD",1,IF(E9417="USD",Settings!$B$22,IF(E9417="HKD",Settings!$B$23,1))))</f>
        <v>0</v>
      </c>
      <c r="P9417">
        <f>IF(OR(B9417="",C9417="",E9417=""),0,IF(A9417=2,H9417*IF(E9417="SGD",1,IF(E9417="USD",Settings!$B$22,IF(E9417="HKD",Settings!$B$23,1))),0))</f>
        <v>0</v>
      </c>
      <c r="Q9417" s="312">
        <f>IF(OR(J9417="",G9417=""),"",G9417+ROW()/1000000)</f>
      </c>
      <c r="R9417" s="247">
        <f>IF(Q9417="","",SUMIFS(Txn[Signed Units],Txn[Key],J9417,Txn[Transaction Order],"&lt;="&amp;Q9417))</f>
      </c>
    </row>
    <row r="9418" spans="10:18" ht="15" customHeight="1" x14ac:dyDescent="0.15">
      <c r="J9418" s="246">
        <f>IF(OR(B9418="",C9418="",E9418=""),"",B9418&amp;":"&amp;C9418&amp;":"&amp;E9418)</f>
      </c>
      <c r="K9418" s="247">
        <f>IF(A9418="","",A9418*D9418)</f>
      </c>
      <c r="L9418" s="246">
        <f>IF(A9418="","",IF(OR(A9418=1,A9418=0),H9418,0))</f>
      </c>
      <c r="M9418" s="246">
        <f>IF(A9418="","",IF(A9418=-1,H9418,0))</f>
      </c>
      <c r="N9418">
        <f>IF(J9418="","",IF(E9418="SGD",1,IF(E9418="USD",Settings!$B$22,IF(E9418="HKD",Settings!$B$23,1))))</f>
      </c>
      <c r="O9418">
        <f>IF(OR(B9418="",C9418="",E9418=""),0,(IF(A9418=-1,H9418,0)-IF(OR(A9418=1,A9418=0),H9418,0)+IF(A9418=2,H9418,0))*IF(E9418="SGD",1,IF(E9418="USD",Settings!$B$22,IF(E9418="HKD",Settings!$B$23,1))))</f>
        <v>0</v>
      </c>
      <c r="P9418">
        <f>IF(OR(B9418="",C9418="",E9418=""),0,IF(A9418=2,H9418*IF(E9418="SGD",1,IF(E9418="USD",Settings!$B$22,IF(E9418="HKD",Settings!$B$23,1))),0))</f>
        <v>0</v>
      </c>
      <c r="Q9418" s="312">
        <f>IF(OR(J9418="",G9418=""),"",G9418+ROW()/1000000)</f>
      </c>
      <c r="R9418" s="247">
        <f>IF(Q9418="","",SUMIFS(Txn[Signed Units],Txn[Key],J9418,Txn[Transaction Order],"&lt;="&amp;Q9418))</f>
      </c>
    </row>
    <row r="9419" spans="10:18" ht="15" customHeight="1" x14ac:dyDescent="0.15">
      <c r="J9419" s="246">
        <f>IF(OR(B9419="",C9419="",E9419=""),"",B9419&amp;":"&amp;C9419&amp;":"&amp;E9419)</f>
      </c>
      <c r="K9419" s="247">
        <f>IF(A9419="","",A9419*D9419)</f>
      </c>
      <c r="L9419" s="246">
        <f>IF(A9419="","",IF(OR(A9419=1,A9419=0),H9419,0))</f>
      </c>
      <c r="M9419" s="246">
        <f>IF(A9419="","",IF(A9419=-1,H9419,0))</f>
      </c>
      <c r="N9419">
        <f>IF(J9419="","",IF(E9419="SGD",1,IF(E9419="USD",Settings!$B$22,IF(E9419="HKD",Settings!$B$23,1))))</f>
      </c>
      <c r="O9419">
        <f>IF(OR(B9419="",C9419="",E9419=""),0,(IF(A9419=-1,H9419,0)-IF(OR(A9419=1,A9419=0),H9419,0)+IF(A9419=2,H9419,0))*IF(E9419="SGD",1,IF(E9419="USD",Settings!$B$22,IF(E9419="HKD",Settings!$B$23,1))))</f>
        <v>0</v>
      </c>
      <c r="P9419">
        <f>IF(OR(B9419="",C9419="",E9419=""),0,IF(A9419=2,H9419*IF(E9419="SGD",1,IF(E9419="USD",Settings!$B$22,IF(E9419="HKD",Settings!$B$23,1))),0))</f>
        <v>0</v>
      </c>
      <c r="Q9419" s="312">
        <f>IF(OR(J9419="",G9419=""),"",G9419+ROW()/1000000)</f>
      </c>
      <c r="R9419" s="247">
        <f>IF(Q9419="","",SUMIFS(Txn[Signed Units],Txn[Key],J9419,Txn[Transaction Order],"&lt;="&amp;Q9419))</f>
      </c>
    </row>
    <row r="9420" spans="10:18" ht="15" customHeight="1" x14ac:dyDescent="0.15">
      <c r="J9420" s="246">
        <f>IF(OR(B9420="",C9420="",E9420=""),"",B9420&amp;":"&amp;C9420&amp;":"&amp;E9420)</f>
      </c>
      <c r="K9420" s="247">
        <f>IF(A9420="","",A9420*D9420)</f>
      </c>
      <c r="L9420" s="246">
        <f>IF(A9420="","",IF(OR(A9420=1,A9420=0),H9420,0))</f>
      </c>
      <c r="M9420" s="246">
        <f>IF(A9420="","",IF(A9420=-1,H9420,0))</f>
      </c>
      <c r="N9420">
        <f>IF(J9420="","",IF(E9420="SGD",1,IF(E9420="USD",Settings!$B$22,IF(E9420="HKD",Settings!$B$23,1))))</f>
      </c>
      <c r="O9420">
        <f>IF(OR(B9420="",C9420="",E9420=""),0,(IF(A9420=-1,H9420,0)-IF(OR(A9420=1,A9420=0),H9420,0)+IF(A9420=2,H9420,0))*IF(E9420="SGD",1,IF(E9420="USD",Settings!$B$22,IF(E9420="HKD",Settings!$B$23,1))))</f>
        <v>0</v>
      </c>
      <c r="P9420">
        <f>IF(OR(B9420="",C9420="",E9420=""),0,IF(A9420=2,H9420*IF(E9420="SGD",1,IF(E9420="USD",Settings!$B$22,IF(E9420="HKD",Settings!$B$23,1))),0))</f>
        <v>0</v>
      </c>
      <c r="Q9420" s="312">
        <f>IF(OR(J9420="",G9420=""),"",G9420+ROW()/1000000)</f>
      </c>
      <c r="R9420" s="247">
        <f>IF(Q9420="","",SUMIFS(Txn[Signed Units],Txn[Key],J9420,Txn[Transaction Order],"&lt;="&amp;Q9420))</f>
      </c>
    </row>
    <row r="9421" spans="10:18" ht="15" customHeight="1" x14ac:dyDescent="0.15">
      <c r="J9421" s="246">
        <f>IF(OR(B9421="",C9421="",E9421=""),"",B9421&amp;":"&amp;C9421&amp;":"&amp;E9421)</f>
      </c>
      <c r="K9421" s="247">
        <f>IF(A9421="","",A9421*D9421)</f>
      </c>
      <c r="L9421" s="246">
        <f>IF(A9421="","",IF(OR(A9421=1,A9421=0),H9421,0))</f>
      </c>
      <c r="M9421" s="246">
        <f>IF(A9421="","",IF(A9421=-1,H9421,0))</f>
      </c>
      <c r="N9421">
        <f>IF(J9421="","",IF(E9421="SGD",1,IF(E9421="USD",Settings!$B$22,IF(E9421="HKD",Settings!$B$23,1))))</f>
      </c>
      <c r="O9421">
        <f>IF(OR(B9421="",C9421="",E9421=""),0,(IF(A9421=-1,H9421,0)-IF(OR(A9421=1,A9421=0),H9421,0)+IF(A9421=2,H9421,0))*IF(E9421="SGD",1,IF(E9421="USD",Settings!$B$22,IF(E9421="HKD",Settings!$B$23,1))))</f>
        <v>0</v>
      </c>
      <c r="P9421">
        <f>IF(OR(B9421="",C9421="",E9421=""),0,IF(A9421=2,H9421*IF(E9421="SGD",1,IF(E9421="USD",Settings!$B$22,IF(E9421="HKD",Settings!$B$23,1))),0))</f>
        <v>0</v>
      </c>
      <c r="Q9421" s="312">
        <f>IF(OR(J9421="",G9421=""),"",G9421+ROW()/1000000)</f>
      </c>
      <c r="R9421" s="247">
        <f>IF(Q9421="","",SUMIFS(Txn[Signed Units],Txn[Key],J9421,Txn[Transaction Order],"&lt;="&amp;Q9421))</f>
      </c>
    </row>
    <row r="9422" spans="10:18" ht="15" customHeight="1" x14ac:dyDescent="0.15">
      <c r="J9422" s="246">
        <f>IF(OR(B9422="",C9422="",E9422=""),"",B9422&amp;":"&amp;C9422&amp;":"&amp;E9422)</f>
      </c>
      <c r="K9422" s="247">
        <f>IF(A9422="","",A9422*D9422)</f>
      </c>
      <c r="L9422" s="246">
        <f>IF(A9422="","",IF(OR(A9422=1,A9422=0),H9422,0))</f>
      </c>
      <c r="M9422" s="246">
        <f>IF(A9422="","",IF(A9422=-1,H9422,0))</f>
      </c>
      <c r="N9422">
        <f>IF(J9422="","",IF(E9422="SGD",1,IF(E9422="USD",Settings!$B$22,IF(E9422="HKD",Settings!$B$23,1))))</f>
      </c>
      <c r="O9422">
        <f>IF(OR(B9422="",C9422="",E9422=""),0,(IF(A9422=-1,H9422,0)-IF(OR(A9422=1,A9422=0),H9422,0)+IF(A9422=2,H9422,0))*IF(E9422="SGD",1,IF(E9422="USD",Settings!$B$22,IF(E9422="HKD",Settings!$B$23,1))))</f>
        <v>0</v>
      </c>
      <c r="P9422">
        <f>IF(OR(B9422="",C9422="",E9422=""),0,IF(A9422=2,H9422*IF(E9422="SGD",1,IF(E9422="USD",Settings!$B$22,IF(E9422="HKD",Settings!$B$23,1))),0))</f>
        <v>0</v>
      </c>
      <c r="Q9422" s="312">
        <f>IF(OR(J9422="",G9422=""),"",G9422+ROW()/1000000)</f>
      </c>
      <c r="R9422" s="247">
        <f>IF(Q9422="","",SUMIFS(Txn[Signed Units],Txn[Key],J9422,Txn[Transaction Order],"&lt;="&amp;Q9422))</f>
      </c>
    </row>
    <row r="9423" spans="10:18" ht="15" customHeight="1" x14ac:dyDescent="0.15">
      <c r="J9423" s="246">
        <f>IF(OR(B9423="",C9423="",E9423=""),"",B9423&amp;":"&amp;C9423&amp;":"&amp;E9423)</f>
      </c>
      <c r="K9423" s="247">
        <f>IF(A9423="","",A9423*D9423)</f>
      </c>
      <c r="L9423" s="246">
        <f>IF(A9423="","",IF(OR(A9423=1,A9423=0),H9423,0))</f>
      </c>
      <c r="M9423" s="246">
        <f>IF(A9423="","",IF(A9423=-1,H9423,0))</f>
      </c>
      <c r="N9423">
        <f>IF(J9423="","",IF(E9423="SGD",1,IF(E9423="USD",Settings!$B$22,IF(E9423="HKD",Settings!$B$23,1))))</f>
      </c>
      <c r="O9423">
        <f>IF(OR(B9423="",C9423="",E9423=""),0,(IF(A9423=-1,H9423,0)-IF(OR(A9423=1,A9423=0),H9423,0)+IF(A9423=2,H9423,0))*IF(E9423="SGD",1,IF(E9423="USD",Settings!$B$22,IF(E9423="HKD",Settings!$B$23,1))))</f>
        <v>0</v>
      </c>
      <c r="P9423">
        <f>IF(OR(B9423="",C9423="",E9423=""),0,IF(A9423=2,H9423*IF(E9423="SGD",1,IF(E9423="USD",Settings!$B$22,IF(E9423="HKD",Settings!$B$23,1))),0))</f>
        <v>0</v>
      </c>
      <c r="Q9423" s="312">
        <f>IF(OR(J9423="",G9423=""),"",G9423+ROW()/1000000)</f>
      </c>
      <c r="R9423" s="247">
        <f>IF(Q9423="","",SUMIFS(Txn[Signed Units],Txn[Key],J9423,Txn[Transaction Order],"&lt;="&amp;Q9423))</f>
      </c>
    </row>
    <row r="9424" spans="10:18" ht="15" customHeight="1" x14ac:dyDescent="0.15">
      <c r="J9424" s="246">
        <f>IF(OR(B9424="",C9424="",E9424=""),"",B9424&amp;":"&amp;C9424&amp;":"&amp;E9424)</f>
      </c>
      <c r="K9424" s="247">
        <f>IF(A9424="","",A9424*D9424)</f>
      </c>
      <c r="L9424" s="246">
        <f>IF(A9424="","",IF(OR(A9424=1,A9424=0),H9424,0))</f>
      </c>
      <c r="M9424" s="246">
        <f>IF(A9424="","",IF(A9424=-1,H9424,0))</f>
      </c>
      <c r="N9424">
        <f>IF(J9424="","",IF(E9424="SGD",1,IF(E9424="USD",Settings!$B$22,IF(E9424="HKD",Settings!$B$23,1))))</f>
      </c>
      <c r="O9424">
        <f>IF(OR(B9424="",C9424="",E9424=""),0,(IF(A9424=-1,H9424,0)-IF(OR(A9424=1,A9424=0),H9424,0)+IF(A9424=2,H9424,0))*IF(E9424="SGD",1,IF(E9424="USD",Settings!$B$22,IF(E9424="HKD",Settings!$B$23,1))))</f>
        <v>0</v>
      </c>
      <c r="P9424">
        <f>IF(OR(B9424="",C9424="",E9424=""),0,IF(A9424=2,H9424*IF(E9424="SGD",1,IF(E9424="USD",Settings!$B$22,IF(E9424="HKD",Settings!$B$23,1))),0))</f>
        <v>0</v>
      </c>
      <c r="Q9424" s="312">
        <f>IF(OR(J9424="",G9424=""),"",G9424+ROW()/1000000)</f>
      </c>
      <c r="R9424" s="247">
        <f>IF(Q9424="","",SUMIFS(Txn[Signed Units],Txn[Key],J9424,Txn[Transaction Order],"&lt;="&amp;Q9424))</f>
      </c>
    </row>
    <row r="9425" spans="10:18" ht="15" customHeight="1" x14ac:dyDescent="0.15">
      <c r="J9425" s="246">
        <f>IF(OR(B9425="",C9425="",E9425=""),"",B9425&amp;":"&amp;C9425&amp;":"&amp;E9425)</f>
      </c>
      <c r="K9425" s="247">
        <f>IF(A9425="","",A9425*D9425)</f>
      </c>
      <c r="L9425" s="246">
        <f>IF(A9425="","",IF(OR(A9425=1,A9425=0),H9425,0))</f>
      </c>
      <c r="M9425" s="246">
        <f>IF(A9425="","",IF(A9425=-1,H9425,0))</f>
      </c>
      <c r="N9425">
        <f>IF(J9425="","",IF(E9425="SGD",1,IF(E9425="USD",Settings!$B$22,IF(E9425="HKD",Settings!$B$23,1))))</f>
      </c>
      <c r="O9425">
        <f>IF(OR(B9425="",C9425="",E9425=""),0,(IF(A9425=-1,H9425,0)-IF(OR(A9425=1,A9425=0),H9425,0)+IF(A9425=2,H9425,0))*IF(E9425="SGD",1,IF(E9425="USD",Settings!$B$22,IF(E9425="HKD",Settings!$B$23,1))))</f>
        <v>0</v>
      </c>
      <c r="P9425">
        <f>IF(OR(B9425="",C9425="",E9425=""),0,IF(A9425=2,H9425*IF(E9425="SGD",1,IF(E9425="USD",Settings!$B$22,IF(E9425="HKD",Settings!$B$23,1))),0))</f>
        <v>0</v>
      </c>
      <c r="Q9425" s="312">
        <f>IF(OR(J9425="",G9425=""),"",G9425+ROW()/1000000)</f>
      </c>
      <c r="R9425" s="247">
        <f>IF(Q9425="","",SUMIFS(Txn[Signed Units],Txn[Key],J9425,Txn[Transaction Order],"&lt;="&amp;Q9425))</f>
      </c>
    </row>
    <row r="9426" spans="10:18" ht="15" customHeight="1" x14ac:dyDescent="0.15">
      <c r="J9426" s="246">
        <f>IF(OR(B9426="",C9426="",E9426=""),"",B9426&amp;":"&amp;C9426&amp;":"&amp;E9426)</f>
      </c>
      <c r="K9426" s="247">
        <f>IF(A9426="","",A9426*D9426)</f>
      </c>
      <c r="L9426" s="246">
        <f>IF(A9426="","",IF(OR(A9426=1,A9426=0),H9426,0))</f>
      </c>
      <c r="M9426" s="246">
        <f>IF(A9426="","",IF(A9426=-1,H9426,0))</f>
      </c>
      <c r="N9426">
        <f>IF(J9426="","",IF(E9426="SGD",1,IF(E9426="USD",Settings!$B$22,IF(E9426="HKD",Settings!$B$23,1))))</f>
      </c>
      <c r="O9426">
        <f>IF(OR(B9426="",C9426="",E9426=""),0,(IF(A9426=-1,H9426,0)-IF(OR(A9426=1,A9426=0),H9426,0)+IF(A9426=2,H9426,0))*IF(E9426="SGD",1,IF(E9426="USD",Settings!$B$22,IF(E9426="HKD",Settings!$B$23,1))))</f>
        <v>0</v>
      </c>
      <c r="P9426">
        <f>IF(OR(B9426="",C9426="",E9426=""),0,IF(A9426=2,H9426*IF(E9426="SGD",1,IF(E9426="USD",Settings!$B$22,IF(E9426="HKD",Settings!$B$23,1))),0))</f>
        <v>0</v>
      </c>
      <c r="Q9426" s="312">
        <f>IF(OR(J9426="",G9426=""),"",G9426+ROW()/1000000)</f>
      </c>
      <c r="R9426" s="247">
        <f>IF(Q9426="","",SUMIFS(Txn[Signed Units],Txn[Key],J9426,Txn[Transaction Order],"&lt;="&amp;Q9426))</f>
      </c>
    </row>
    <row r="9427" spans="10:18" ht="15" customHeight="1" x14ac:dyDescent="0.15">
      <c r="J9427" s="246">
        <f>IF(OR(B9427="",C9427="",E9427=""),"",B9427&amp;":"&amp;C9427&amp;":"&amp;E9427)</f>
      </c>
      <c r="K9427" s="247">
        <f>IF(A9427="","",A9427*D9427)</f>
      </c>
      <c r="L9427" s="246">
        <f>IF(A9427="","",IF(OR(A9427=1,A9427=0),H9427,0))</f>
      </c>
      <c r="M9427" s="246">
        <f>IF(A9427="","",IF(A9427=-1,H9427,0))</f>
      </c>
      <c r="N9427">
        <f>IF(J9427="","",IF(E9427="SGD",1,IF(E9427="USD",Settings!$B$22,IF(E9427="HKD",Settings!$B$23,1))))</f>
      </c>
      <c r="O9427">
        <f>IF(OR(B9427="",C9427="",E9427=""),0,(IF(A9427=-1,H9427,0)-IF(OR(A9427=1,A9427=0),H9427,0)+IF(A9427=2,H9427,0))*IF(E9427="SGD",1,IF(E9427="USD",Settings!$B$22,IF(E9427="HKD",Settings!$B$23,1))))</f>
        <v>0</v>
      </c>
      <c r="P9427">
        <f>IF(OR(B9427="",C9427="",E9427=""),0,IF(A9427=2,H9427*IF(E9427="SGD",1,IF(E9427="USD",Settings!$B$22,IF(E9427="HKD",Settings!$B$23,1))),0))</f>
        <v>0</v>
      </c>
      <c r="Q9427" s="312">
        <f>IF(OR(J9427="",G9427=""),"",G9427+ROW()/1000000)</f>
      </c>
      <c r="R9427" s="247">
        <f>IF(Q9427="","",SUMIFS(Txn[Signed Units],Txn[Key],J9427,Txn[Transaction Order],"&lt;="&amp;Q9427))</f>
      </c>
    </row>
    <row r="9428" spans="10:18" ht="15" customHeight="1" x14ac:dyDescent="0.15">
      <c r="J9428" s="246">
        <f>IF(OR(B9428="",C9428="",E9428=""),"",B9428&amp;":"&amp;C9428&amp;":"&amp;E9428)</f>
      </c>
      <c r="K9428" s="247">
        <f>IF(A9428="","",A9428*D9428)</f>
      </c>
      <c r="L9428" s="246">
        <f>IF(A9428="","",IF(OR(A9428=1,A9428=0),H9428,0))</f>
      </c>
      <c r="M9428" s="246">
        <f>IF(A9428="","",IF(A9428=-1,H9428,0))</f>
      </c>
      <c r="N9428">
        <f>IF(J9428="","",IF(E9428="SGD",1,IF(E9428="USD",Settings!$B$22,IF(E9428="HKD",Settings!$B$23,1))))</f>
      </c>
      <c r="O9428">
        <f>IF(OR(B9428="",C9428="",E9428=""),0,(IF(A9428=-1,H9428,0)-IF(OR(A9428=1,A9428=0),H9428,0)+IF(A9428=2,H9428,0))*IF(E9428="SGD",1,IF(E9428="USD",Settings!$B$22,IF(E9428="HKD",Settings!$B$23,1))))</f>
        <v>0</v>
      </c>
      <c r="P9428">
        <f>IF(OR(B9428="",C9428="",E9428=""),0,IF(A9428=2,H9428*IF(E9428="SGD",1,IF(E9428="USD",Settings!$B$22,IF(E9428="HKD",Settings!$B$23,1))),0))</f>
        <v>0</v>
      </c>
      <c r="Q9428" s="312">
        <f>IF(OR(J9428="",G9428=""),"",G9428+ROW()/1000000)</f>
      </c>
      <c r="R9428" s="247">
        <f>IF(Q9428="","",SUMIFS(Txn[Signed Units],Txn[Key],J9428,Txn[Transaction Order],"&lt;="&amp;Q9428))</f>
      </c>
    </row>
    <row r="9429" spans="10:18" ht="15" customHeight="1" x14ac:dyDescent="0.15">
      <c r="J9429" s="246">
        <f>IF(OR(B9429="",C9429="",E9429=""),"",B9429&amp;":"&amp;C9429&amp;":"&amp;E9429)</f>
      </c>
      <c r="K9429" s="247">
        <f>IF(A9429="","",A9429*D9429)</f>
      </c>
      <c r="L9429" s="246">
        <f>IF(A9429="","",IF(OR(A9429=1,A9429=0),H9429,0))</f>
      </c>
      <c r="M9429" s="246">
        <f>IF(A9429="","",IF(A9429=-1,H9429,0))</f>
      </c>
      <c r="N9429">
        <f>IF(J9429="","",IF(E9429="SGD",1,IF(E9429="USD",Settings!$B$22,IF(E9429="HKD",Settings!$B$23,1))))</f>
      </c>
      <c r="O9429">
        <f>IF(OR(B9429="",C9429="",E9429=""),0,(IF(A9429=-1,H9429,0)-IF(OR(A9429=1,A9429=0),H9429,0)+IF(A9429=2,H9429,0))*IF(E9429="SGD",1,IF(E9429="USD",Settings!$B$22,IF(E9429="HKD",Settings!$B$23,1))))</f>
        <v>0</v>
      </c>
      <c r="P9429">
        <f>IF(OR(B9429="",C9429="",E9429=""),0,IF(A9429=2,H9429*IF(E9429="SGD",1,IF(E9429="USD",Settings!$B$22,IF(E9429="HKD",Settings!$B$23,1))),0))</f>
        <v>0</v>
      </c>
      <c r="Q9429" s="312">
        <f>IF(OR(J9429="",G9429=""),"",G9429+ROW()/1000000)</f>
      </c>
      <c r="R9429" s="247">
        <f>IF(Q9429="","",SUMIFS(Txn[Signed Units],Txn[Key],J9429,Txn[Transaction Order],"&lt;="&amp;Q9429))</f>
      </c>
    </row>
    <row r="9430" spans="10:18" ht="15" customHeight="1" x14ac:dyDescent="0.15">
      <c r="J9430" s="246">
        <f>IF(OR(B9430="",C9430="",E9430=""),"",B9430&amp;":"&amp;C9430&amp;":"&amp;E9430)</f>
      </c>
      <c r="K9430" s="247">
        <f>IF(A9430="","",A9430*D9430)</f>
      </c>
      <c r="L9430" s="246">
        <f>IF(A9430="","",IF(OR(A9430=1,A9430=0),H9430,0))</f>
      </c>
      <c r="M9430" s="246">
        <f>IF(A9430="","",IF(A9430=-1,H9430,0))</f>
      </c>
      <c r="N9430">
        <f>IF(J9430="","",IF(E9430="SGD",1,IF(E9430="USD",Settings!$B$22,IF(E9430="HKD",Settings!$B$23,1))))</f>
      </c>
      <c r="O9430">
        <f>IF(OR(B9430="",C9430="",E9430=""),0,(IF(A9430=-1,H9430,0)-IF(OR(A9430=1,A9430=0),H9430,0)+IF(A9430=2,H9430,0))*IF(E9430="SGD",1,IF(E9430="USD",Settings!$B$22,IF(E9430="HKD",Settings!$B$23,1))))</f>
        <v>0</v>
      </c>
      <c r="P9430">
        <f>IF(OR(B9430="",C9430="",E9430=""),0,IF(A9430=2,H9430*IF(E9430="SGD",1,IF(E9430="USD",Settings!$B$22,IF(E9430="HKD",Settings!$B$23,1))),0))</f>
        <v>0</v>
      </c>
      <c r="Q9430" s="312">
        <f>IF(OR(J9430="",G9430=""),"",G9430+ROW()/1000000)</f>
      </c>
      <c r="R9430" s="247">
        <f>IF(Q9430="","",SUMIFS(Txn[Signed Units],Txn[Key],J9430,Txn[Transaction Order],"&lt;="&amp;Q9430))</f>
      </c>
    </row>
    <row r="9431" spans="10:18" ht="15" customHeight="1" x14ac:dyDescent="0.15">
      <c r="J9431" s="246">
        <f>IF(OR(B9431="",C9431="",E9431=""),"",B9431&amp;":"&amp;C9431&amp;":"&amp;E9431)</f>
      </c>
      <c r="K9431" s="247">
        <f>IF(A9431="","",A9431*D9431)</f>
      </c>
      <c r="L9431" s="246">
        <f>IF(A9431="","",IF(OR(A9431=1,A9431=0),H9431,0))</f>
      </c>
      <c r="M9431" s="246">
        <f>IF(A9431="","",IF(A9431=-1,H9431,0))</f>
      </c>
      <c r="N9431">
        <f>IF(J9431="","",IF(E9431="SGD",1,IF(E9431="USD",Settings!$B$22,IF(E9431="HKD",Settings!$B$23,1))))</f>
      </c>
      <c r="O9431">
        <f>IF(OR(B9431="",C9431="",E9431=""),0,(IF(A9431=-1,H9431,0)-IF(OR(A9431=1,A9431=0),H9431,0)+IF(A9431=2,H9431,0))*IF(E9431="SGD",1,IF(E9431="USD",Settings!$B$22,IF(E9431="HKD",Settings!$B$23,1))))</f>
        <v>0</v>
      </c>
      <c r="P9431">
        <f>IF(OR(B9431="",C9431="",E9431=""),0,IF(A9431=2,H9431*IF(E9431="SGD",1,IF(E9431="USD",Settings!$B$22,IF(E9431="HKD",Settings!$B$23,1))),0))</f>
        <v>0</v>
      </c>
      <c r="Q9431" s="312">
        <f>IF(OR(J9431="",G9431=""),"",G9431+ROW()/1000000)</f>
      </c>
      <c r="R9431" s="247">
        <f>IF(Q9431="","",SUMIFS(Txn[Signed Units],Txn[Key],J9431,Txn[Transaction Order],"&lt;="&amp;Q9431))</f>
      </c>
    </row>
    <row r="9432" spans="10:18" ht="15" customHeight="1" x14ac:dyDescent="0.15">
      <c r="J9432" s="246">
        <f>IF(OR(B9432="",C9432="",E9432=""),"",B9432&amp;":"&amp;C9432&amp;":"&amp;E9432)</f>
      </c>
      <c r="K9432" s="247">
        <f>IF(A9432="","",A9432*D9432)</f>
      </c>
      <c r="L9432" s="246">
        <f>IF(A9432="","",IF(OR(A9432=1,A9432=0),H9432,0))</f>
      </c>
      <c r="M9432" s="246">
        <f>IF(A9432="","",IF(A9432=-1,H9432,0))</f>
      </c>
      <c r="N9432">
        <f>IF(J9432="","",IF(E9432="SGD",1,IF(E9432="USD",Settings!$B$22,IF(E9432="HKD",Settings!$B$23,1))))</f>
      </c>
      <c r="O9432">
        <f>IF(OR(B9432="",C9432="",E9432=""),0,(IF(A9432=-1,H9432,0)-IF(OR(A9432=1,A9432=0),H9432,0)+IF(A9432=2,H9432,0))*IF(E9432="SGD",1,IF(E9432="USD",Settings!$B$22,IF(E9432="HKD",Settings!$B$23,1))))</f>
        <v>0</v>
      </c>
      <c r="P9432">
        <f>IF(OR(B9432="",C9432="",E9432=""),0,IF(A9432=2,H9432*IF(E9432="SGD",1,IF(E9432="USD",Settings!$B$22,IF(E9432="HKD",Settings!$B$23,1))),0))</f>
        <v>0</v>
      </c>
      <c r="Q9432" s="312">
        <f>IF(OR(J9432="",G9432=""),"",G9432+ROW()/1000000)</f>
      </c>
      <c r="R9432" s="247">
        <f>IF(Q9432="","",SUMIFS(Txn[Signed Units],Txn[Key],J9432,Txn[Transaction Order],"&lt;="&amp;Q9432))</f>
      </c>
    </row>
    <row r="9433" spans="10:18" ht="15" customHeight="1" x14ac:dyDescent="0.15">
      <c r="J9433" s="246">
        <f>IF(OR(B9433="",C9433="",E9433=""),"",B9433&amp;":"&amp;C9433&amp;":"&amp;E9433)</f>
      </c>
      <c r="K9433" s="247">
        <f>IF(A9433="","",A9433*D9433)</f>
      </c>
      <c r="L9433" s="246">
        <f>IF(A9433="","",IF(OR(A9433=1,A9433=0),H9433,0))</f>
      </c>
      <c r="M9433" s="246">
        <f>IF(A9433="","",IF(A9433=-1,H9433,0))</f>
      </c>
      <c r="N9433">
        <f>IF(J9433="","",IF(E9433="SGD",1,IF(E9433="USD",Settings!$B$22,IF(E9433="HKD",Settings!$B$23,1))))</f>
      </c>
      <c r="O9433">
        <f>IF(OR(B9433="",C9433="",E9433=""),0,(IF(A9433=-1,H9433,0)-IF(OR(A9433=1,A9433=0),H9433,0)+IF(A9433=2,H9433,0))*IF(E9433="SGD",1,IF(E9433="USD",Settings!$B$22,IF(E9433="HKD",Settings!$B$23,1))))</f>
        <v>0</v>
      </c>
      <c r="P9433">
        <f>IF(OR(B9433="",C9433="",E9433=""),0,IF(A9433=2,H9433*IF(E9433="SGD",1,IF(E9433="USD",Settings!$B$22,IF(E9433="HKD",Settings!$B$23,1))),0))</f>
        <v>0</v>
      </c>
      <c r="Q9433" s="312">
        <f>IF(OR(J9433="",G9433=""),"",G9433+ROW()/1000000)</f>
      </c>
      <c r="R9433" s="247">
        <f>IF(Q9433="","",SUMIFS(Txn[Signed Units],Txn[Key],J9433,Txn[Transaction Order],"&lt;="&amp;Q9433))</f>
      </c>
    </row>
    <row r="9434" spans="10:18" ht="15" customHeight="1" x14ac:dyDescent="0.15">
      <c r="J9434" s="246">
        <f>IF(OR(B9434="",C9434="",E9434=""),"",B9434&amp;":"&amp;C9434&amp;":"&amp;E9434)</f>
      </c>
      <c r="K9434" s="247">
        <f>IF(A9434="","",A9434*D9434)</f>
      </c>
      <c r="L9434" s="246">
        <f>IF(A9434="","",IF(OR(A9434=1,A9434=0),H9434,0))</f>
      </c>
      <c r="M9434" s="246">
        <f>IF(A9434="","",IF(A9434=-1,H9434,0))</f>
      </c>
      <c r="N9434">
        <f>IF(J9434="","",IF(E9434="SGD",1,IF(E9434="USD",Settings!$B$22,IF(E9434="HKD",Settings!$B$23,1))))</f>
      </c>
      <c r="O9434">
        <f>IF(OR(B9434="",C9434="",E9434=""),0,(IF(A9434=-1,H9434,0)-IF(OR(A9434=1,A9434=0),H9434,0)+IF(A9434=2,H9434,0))*IF(E9434="SGD",1,IF(E9434="USD",Settings!$B$22,IF(E9434="HKD",Settings!$B$23,1))))</f>
        <v>0</v>
      </c>
      <c r="P9434">
        <f>IF(OR(B9434="",C9434="",E9434=""),0,IF(A9434=2,H9434*IF(E9434="SGD",1,IF(E9434="USD",Settings!$B$22,IF(E9434="HKD",Settings!$B$23,1))),0))</f>
        <v>0</v>
      </c>
      <c r="Q9434" s="312">
        <f>IF(OR(J9434="",G9434=""),"",G9434+ROW()/1000000)</f>
      </c>
      <c r="R9434" s="247">
        <f>IF(Q9434="","",SUMIFS(Txn[Signed Units],Txn[Key],J9434,Txn[Transaction Order],"&lt;="&amp;Q9434))</f>
      </c>
    </row>
    <row r="9435" spans="10:18" ht="15" customHeight="1" x14ac:dyDescent="0.15">
      <c r="J9435" s="246">
        <f>IF(OR(B9435="",C9435="",E9435=""),"",B9435&amp;":"&amp;C9435&amp;":"&amp;E9435)</f>
      </c>
      <c r="K9435" s="247">
        <f>IF(A9435="","",A9435*D9435)</f>
      </c>
      <c r="L9435" s="246">
        <f>IF(A9435="","",IF(OR(A9435=1,A9435=0),H9435,0))</f>
      </c>
      <c r="M9435" s="246">
        <f>IF(A9435="","",IF(A9435=-1,H9435,0))</f>
      </c>
      <c r="N9435">
        <f>IF(J9435="","",IF(E9435="SGD",1,IF(E9435="USD",Settings!$B$22,IF(E9435="HKD",Settings!$B$23,1))))</f>
      </c>
      <c r="O9435">
        <f>IF(OR(B9435="",C9435="",E9435=""),0,(IF(A9435=-1,H9435,0)-IF(OR(A9435=1,A9435=0),H9435,0)+IF(A9435=2,H9435,0))*IF(E9435="SGD",1,IF(E9435="USD",Settings!$B$22,IF(E9435="HKD",Settings!$B$23,1))))</f>
        <v>0</v>
      </c>
      <c r="P9435">
        <f>IF(OR(B9435="",C9435="",E9435=""),0,IF(A9435=2,H9435*IF(E9435="SGD",1,IF(E9435="USD",Settings!$B$22,IF(E9435="HKD",Settings!$B$23,1))),0))</f>
        <v>0</v>
      </c>
      <c r="Q9435" s="312">
        <f>IF(OR(J9435="",G9435=""),"",G9435+ROW()/1000000)</f>
      </c>
      <c r="R9435" s="247">
        <f>IF(Q9435="","",SUMIFS(Txn[Signed Units],Txn[Key],J9435,Txn[Transaction Order],"&lt;="&amp;Q9435))</f>
      </c>
    </row>
    <row r="9436" spans="10:18" ht="15" customHeight="1" x14ac:dyDescent="0.15">
      <c r="J9436" s="246">
        <f>IF(OR(B9436="",C9436="",E9436=""),"",B9436&amp;":"&amp;C9436&amp;":"&amp;E9436)</f>
      </c>
      <c r="K9436" s="247">
        <f>IF(A9436="","",A9436*D9436)</f>
      </c>
      <c r="L9436" s="246">
        <f>IF(A9436="","",IF(OR(A9436=1,A9436=0),H9436,0))</f>
      </c>
      <c r="M9436" s="246">
        <f>IF(A9436="","",IF(A9436=-1,H9436,0))</f>
      </c>
      <c r="N9436">
        <f>IF(J9436="","",IF(E9436="SGD",1,IF(E9436="USD",Settings!$B$22,IF(E9436="HKD",Settings!$B$23,1))))</f>
      </c>
      <c r="O9436">
        <f>IF(OR(B9436="",C9436="",E9436=""),0,(IF(A9436=-1,H9436,0)-IF(OR(A9436=1,A9436=0),H9436,0)+IF(A9436=2,H9436,0))*IF(E9436="SGD",1,IF(E9436="USD",Settings!$B$22,IF(E9436="HKD",Settings!$B$23,1))))</f>
        <v>0</v>
      </c>
      <c r="P9436">
        <f>IF(OR(B9436="",C9436="",E9436=""),0,IF(A9436=2,H9436*IF(E9436="SGD",1,IF(E9436="USD",Settings!$B$22,IF(E9436="HKD",Settings!$B$23,1))),0))</f>
        <v>0</v>
      </c>
      <c r="Q9436" s="312">
        <f>IF(OR(J9436="",G9436=""),"",G9436+ROW()/1000000)</f>
      </c>
      <c r="R9436" s="247">
        <f>IF(Q9436="","",SUMIFS(Txn[Signed Units],Txn[Key],J9436,Txn[Transaction Order],"&lt;="&amp;Q9436))</f>
      </c>
    </row>
    <row r="9437" spans="10:18" ht="15" customHeight="1" x14ac:dyDescent="0.15">
      <c r="J9437" s="246">
        <f>IF(OR(B9437="",C9437="",E9437=""),"",B9437&amp;":"&amp;C9437&amp;":"&amp;E9437)</f>
      </c>
      <c r="K9437" s="247">
        <f>IF(A9437="","",A9437*D9437)</f>
      </c>
      <c r="L9437" s="246">
        <f>IF(A9437="","",IF(OR(A9437=1,A9437=0),H9437,0))</f>
      </c>
      <c r="M9437" s="246">
        <f>IF(A9437="","",IF(A9437=-1,H9437,0))</f>
      </c>
      <c r="N9437">
        <f>IF(J9437="","",IF(E9437="SGD",1,IF(E9437="USD",Settings!$B$22,IF(E9437="HKD",Settings!$B$23,1))))</f>
      </c>
      <c r="O9437">
        <f>IF(OR(B9437="",C9437="",E9437=""),0,(IF(A9437=-1,H9437,0)-IF(OR(A9437=1,A9437=0),H9437,0)+IF(A9437=2,H9437,0))*IF(E9437="SGD",1,IF(E9437="USD",Settings!$B$22,IF(E9437="HKD",Settings!$B$23,1))))</f>
        <v>0</v>
      </c>
      <c r="P9437">
        <f>IF(OR(B9437="",C9437="",E9437=""),0,IF(A9437=2,H9437*IF(E9437="SGD",1,IF(E9437="USD",Settings!$B$22,IF(E9437="HKD",Settings!$B$23,1))),0))</f>
        <v>0</v>
      </c>
      <c r="Q9437" s="312">
        <f>IF(OR(J9437="",G9437=""),"",G9437+ROW()/1000000)</f>
      </c>
      <c r="R9437" s="247">
        <f>IF(Q9437="","",SUMIFS(Txn[Signed Units],Txn[Key],J9437,Txn[Transaction Order],"&lt;="&amp;Q9437))</f>
      </c>
    </row>
    <row r="9438" spans="10:18" ht="15" customHeight="1" x14ac:dyDescent="0.15">
      <c r="J9438" s="246">
        <f>IF(OR(B9438="",C9438="",E9438=""),"",B9438&amp;":"&amp;C9438&amp;":"&amp;E9438)</f>
      </c>
      <c r="K9438" s="247">
        <f>IF(A9438="","",A9438*D9438)</f>
      </c>
      <c r="L9438" s="246">
        <f>IF(A9438="","",IF(OR(A9438=1,A9438=0),H9438,0))</f>
      </c>
      <c r="M9438" s="246">
        <f>IF(A9438="","",IF(A9438=-1,H9438,0))</f>
      </c>
      <c r="N9438">
        <f>IF(J9438="","",IF(E9438="SGD",1,IF(E9438="USD",Settings!$B$22,IF(E9438="HKD",Settings!$B$23,1))))</f>
      </c>
      <c r="O9438">
        <f>IF(OR(B9438="",C9438="",E9438=""),0,(IF(A9438=-1,H9438,0)-IF(OR(A9438=1,A9438=0),H9438,0)+IF(A9438=2,H9438,0))*IF(E9438="SGD",1,IF(E9438="USD",Settings!$B$22,IF(E9438="HKD",Settings!$B$23,1))))</f>
        <v>0</v>
      </c>
      <c r="P9438">
        <f>IF(OR(B9438="",C9438="",E9438=""),0,IF(A9438=2,H9438*IF(E9438="SGD",1,IF(E9438="USD",Settings!$B$22,IF(E9438="HKD",Settings!$B$23,1))),0))</f>
        <v>0</v>
      </c>
      <c r="Q9438" s="312">
        <f>IF(OR(J9438="",G9438=""),"",G9438+ROW()/1000000)</f>
      </c>
      <c r="R9438" s="247">
        <f>IF(Q9438="","",SUMIFS(Txn[Signed Units],Txn[Key],J9438,Txn[Transaction Order],"&lt;="&amp;Q9438))</f>
      </c>
    </row>
    <row r="9439" spans="10:18" ht="15" customHeight="1" x14ac:dyDescent="0.15">
      <c r="J9439" s="246">
        <f>IF(OR(B9439="",C9439="",E9439=""),"",B9439&amp;":"&amp;C9439&amp;":"&amp;E9439)</f>
      </c>
      <c r="K9439" s="247">
        <f>IF(A9439="","",A9439*D9439)</f>
      </c>
      <c r="L9439" s="246">
        <f>IF(A9439="","",IF(OR(A9439=1,A9439=0),H9439,0))</f>
      </c>
      <c r="M9439" s="246">
        <f>IF(A9439="","",IF(A9439=-1,H9439,0))</f>
      </c>
      <c r="N9439">
        <f>IF(J9439="","",IF(E9439="SGD",1,IF(E9439="USD",Settings!$B$22,IF(E9439="HKD",Settings!$B$23,1))))</f>
      </c>
      <c r="O9439">
        <f>IF(OR(B9439="",C9439="",E9439=""),0,(IF(A9439=-1,H9439,0)-IF(OR(A9439=1,A9439=0),H9439,0)+IF(A9439=2,H9439,0))*IF(E9439="SGD",1,IF(E9439="USD",Settings!$B$22,IF(E9439="HKD",Settings!$B$23,1))))</f>
        <v>0</v>
      </c>
      <c r="P9439">
        <f>IF(OR(B9439="",C9439="",E9439=""),0,IF(A9439=2,H9439*IF(E9439="SGD",1,IF(E9439="USD",Settings!$B$22,IF(E9439="HKD",Settings!$B$23,1))),0))</f>
        <v>0</v>
      </c>
      <c r="Q9439" s="312">
        <f>IF(OR(J9439="",G9439=""),"",G9439+ROW()/1000000)</f>
      </c>
      <c r="R9439" s="247">
        <f>IF(Q9439="","",SUMIFS(Txn[Signed Units],Txn[Key],J9439,Txn[Transaction Order],"&lt;="&amp;Q9439))</f>
      </c>
    </row>
    <row r="9440" spans="10:18" ht="15" customHeight="1" x14ac:dyDescent="0.15">
      <c r="J9440" s="246">
        <f>IF(OR(B9440="",C9440="",E9440=""),"",B9440&amp;":"&amp;C9440&amp;":"&amp;E9440)</f>
      </c>
      <c r="K9440" s="247">
        <f>IF(A9440="","",A9440*D9440)</f>
      </c>
      <c r="L9440" s="246">
        <f>IF(A9440="","",IF(OR(A9440=1,A9440=0),H9440,0))</f>
      </c>
      <c r="M9440" s="246">
        <f>IF(A9440="","",IF(A9440=-1,H9440,0))</f>
      </c>
      <c r="N9440">
        <f>IF(J9440="","",IF(E9440="SGD",1,IF(E9440="USD",Settings!$B$22,IF(E9440="HKD",Settings!$B$23,1))))</f>
      </c>
      <c r="O9440">
        <f>IF(OR(B9440="",C9440="",E9440=""),0,(IF(A9440=-1,H9440,0)-IF(OR(A9440=1,A9440=0),H9440,0)+IF(A9440=2,H9440,0))*IF(E9440="SGD",1,IF(E9440="USD",Settings!$B$22,IF(E9440="HKD",Settings!$B$23,1))))</f>
        <v>0</v>
      </c>
      <c r="P9440">
        <f>IF(OR(B9440="",C9440="",E9440=""),0,IF(A9440=2,H9440*IF(E9440="SGD",1,IF(E9440="USD",Settings!$B$22,IF(E9440="HKD",Settings!$B$23,1))),0))</f>
        <v>0</v>
      </c>
      <c r="Q9440" s="312">
        <f>IF(OR(J9440="",G9440=""),"",G9440+ROW()/1000000)</f>
      </c>
      <c r="R9440" s="247">
        <f>IF(Q9440="","",SUMIFS(Txn[Signed Units],Txn[Key],J9440,Txn[Transaction Order],"&lt;="&amp;Q9440))</f>
      </c>
    </row>
    <row r="9441" spans="10:18" ht="15" customHeight="1" x14ac:dyDescent="0.15">
      <c r="J9441" s="246">
        <f>IF(OR(B9441="",C9441="",E9441=""),"",B9441&amp;":"&amp;C9441&amp;":"&amp;E9441)</f>
      </c>
      <c r="K9441" s="247">
        <f>IF(A9441="","",A9441*D9441)</f>
      </c>
      <c r="L9441" s="246">
        <f>IF(A9441="","",IF(OR(A9441=1,A9441=0),H9441,0))</f>
      </c>
      <c r="M9441" s="246">
        <f>IF(A9441="","",IF(A9441=-1,H9441,0))</f>
      </c>
      <c r="N9441">
        <f>IF(J9441="","",IF(E9441="SGD",1,IF(E9441="USD",Settings!$B$22,IF(E9441="HKD",Settings!$B$23,1))))</f>
      </c>
      <c r="O9441">
        <f>IF(OR(B9441="",C9441="",E9441=""),0,(IF(A9441=-1,H9441,0)-IF(OR(A9441=1,A9441=0),H9441,0)+IF(A9441=2,H9441,0))*IF(E9441="SGD",1,IF(E9441="USD",Settings!$B$22,IF(E9441="HKD",Settings!$B$23,1))))</f>
        <v>0</v>
      </c>
      <c r="P9441">
        <f>IF(OR(B9441="",C9441="",E9441=""),0,IF(A9441=2,H9441*IF(E9441="SGD",1,IF(E9441="USD",Settings!$B$22,IF(E9441="HKD",Settings!$B$23,1))),0))</f>
        <v>0</v>
      </c>
      <c r="Q9441" s="312">
        <f>IF(OR(J9441="",G9441=""),"",G9441+ROW()/1000000)</f>
      </c>
      <c r="R9441" s="247">
        <f>IF(Q9441="","",SUMIFS(Txn[Signed Units],Txn[Key],J9441,Txn[Transaction Order],"&lt;="&amp;Q9441))</f>
      </c>
    </row>
    <row r="9442" spans="10:18" ht="15" customHeight="1" x14ac:dyDescent="0.15">
      <c r="J9442" s="246">
        <f>IF(OR(B9442="",C9442="",E9442=""),"",B9442&amp;":"&amp;C9442&amp;":"&amp;E9442)</f>
      </c>
      <c r="K9442" s="247">
        <f>IF(A9442="","",A9442*D9442)</f>
      </c>
      <c r="L9442" s="246">
        <f>IF(A9442="","",IF(OR(A9442=1,A9442=0),H9442,0))</f>
      </c>
      <c r="M9442" s="246">
        <f>IF(A9442="","",IF(A9442=-1,H9442,0))</f>
      </c>
      <c r="N9442">
        <f>IF(J9442="","",IF(E9442="SGD",1,IF(E9442="USD",Settings!$B$22,IF(E9442="HKD",Settings!$B$23,1))))</f>
      </c>
      <c r="O9442">
        <f>IF(OR(B9442="",C9442="",E9442=""),0,(IF(A9442=-1,H9442,0)-IF(OR(A9442=1,A9442=0),H9442,0)+IF(A9442=2,H9442,0))*IF(E9442="SGD",1,IF(E9442="USD",Settings!$B$22,IF(E9442="HKD",Settings!$B$23,1))))</f>
        <v>0</v>
      </c>
      <c r="P9442">
        <f>IF(OR(B9442="",C9442="",E9442=""),0,IF(A9442=2,H9442*IF(E9442="SGD",1,IF(E9442="USD",Settings!$B$22,IF(E9442="HKD",Settings!$B$23,1))),0))</f>
        <v>0</v>
      </c>
      <c r="Q9442" s="312">
        <f>IF(OR(J9442="",G9442=""),"",G9442+ROW()/1000000)</f>
      </c>
      <c r="R9442" s="247">
        <f>IF(Q9442="","",SUMIFS(Txn[Signed Units],Txn[Key],J9442,Txn[Transaction Order],"&lt;="&amp;Q9442))</f>
      </c>
    </row>
    <row r="9443" spans="10:18" ht="15" customHeight="1" x14ac:dyDescent="0.15">
      <c r="J9443" s="246">
        <f>IF(OR(B9443="",C9443="",E9443=""),"",B9443&amp;":"&amp;C9443&amp;":"&amp;E9443)</f>
      </c>
      <c r="K9443" s="247">
        <f>IF(A9443="","",A9443*D9443)</f>
      </c>
      <c r="L9443" s="246">
        <f>IF(A9443="","",IF(OR(A9443=1,A9443=0),H9443,0))</f>
      </c>
      <c r="M9443" s="246">
        <f>IF(A9443="","",IF(A9443=-1,H9443,0))</f>
      </c>
      <c r="N9443">
        <f>IF(J9443="","",IF(E9443="SGD",1,IF(E9443="USD",Settings!$B$22,IF(E9443="HKD",Settings!$B$23,1))))</f>
      </c>
      <c r="O9443">
        <f>IF(OR(B9443="",C9443="",E9443=""),0,(IF(A9443=-1,H9443,0)-IF(OR(A9443=1,A9443=0),H9443,0)+IF(A9443=2,H9443,0))*IF(E9443="SGD",1,IF(E9443="USD",Settings!$B$22,IF(E9443="HKD",Settings!$B$23,1))))</f>
        <v>0</v>
      </c>
      <c r="P9443">
        <f>IF(OR(B9443="",C9443="",E9443=""),0,IF(A9443=2,H9443*IF(E9443="SGD",1,IF(E9443="USD",Settings!$B$22,IF(E9443="HKD",Settings!$B$23,1))),0))</f>
        <v>0</v>
      </c>
      <c r="Q9443" s="312">
        <f>IF(OR(J9443="",G9443=""),"",G9443+ROW()/1000000)</f>
      </c>
      <c r="R9443" s="247">
        <f>IF(Q9443="","",SUMIFS(Txn[Signed Units],Txn[Key],J9443,Txn[Transaction Order],"&lt;="&amp;Q9443))</f>
      </c>
    </row>
    <row r="9444" spans="10:18" ht="15" customHeight="1" x14ac:dyDescent="0.15">
      <c r="J9444" s="246">
        <f>IF(OR(B9444="",C9444="",E9444=""),"",B9444&amp;":"&amp;C9444&amp;":"&amp;E9444)</f>
      </c>
      <c r="K9444" s="247">
        <f>IF(A9444="","",A9444*D9444)</f>
      </c>
      <c r="L9444" s="246">
        <f>IF(A9444="","",IF(OR(A9444=1,A9444=0),H9444,0))</f>
      </c>
      <c r="M9444" s="246">
        <f>IF(A9444="","",IF(A9444=-1,H9444,0))</f>
      </c>
      <c r="N9444">
        <f>IF(J9444="","",IF(E9444="SGD",1,IF(E9444="USD",Settings!$B$22,IF(E9444="HKD",Settings!$B$23,1))))</f>
      </c>
      <c r="O9444">
        <f>IF(OR(B9444="",C9444="",E9444=""),0,(IF(A9444=-1,H9444,0)-IF(OR(A9444=1,A9444=0),H9444,0)+IF(A9444=2,H9444,0))*IF(E9444="SGD",1,IF(E9444="USD",Settings!$B$22,IF(E9444="HKD",Settings!$B$23,1))))</f>
        <v>0</v>
      </c>
      <c r="P9444">
        <f>IF(OR(B9444="",C9444="",E9444=""),0,IF(A9444=2,H9444*IF(E9444="SGD",1,IF(E9444="USD",Settings!$B$22,IF(E9444="HKD",Settings!$B$23,1))),0))</f>
        <v>0</v>
      </c>
      <c r="Q9444" s="312">
        <f>IF(OR(J9444="",G9444=""),"",G9444+ROW()/1000000)</f>
      </c>
      <c r="R9444" s="247">
        <f>IF(Q9444="","",SUMIFS(Txn[Signed Units],Txn[Key],J9444,Txn[Transaction Order],"&lt;="&amp;Q9444))</f>
      </c>
    </row>
    <row r="9445" spans="10:18" ht="15" customHeight="1" x14ac:dyDescent="0.15">
      <c r="J9445" s="246">
        <f>IF(OR(B9445="",C9445="",E9445=""),"",B9445&amp;":"&amp;C9445&amp;":"&amp;E9445)</f>
      </c>
      <c r="K9445" s="247">
        <f>IF(A9445="","",A9445*D9445)</f>
      </c>
      <c r="L9445" s="246">
        <f>IF(A9445="","",IF(OR(A9445=1,A9445=0),H9445,0))</f>
      </c>
      <c r="M9445" s="246">
        <f>IF(A9445="","",IF(A9445=-1,H9445,0))</f>
      </c>
      <c r="N9445">
        <f>IF(J9445="","",IF(E9445="SGD",1,IF(E9445="USD",Settings!$B$22,IF(E9445="HKD",Settings!$B$23,1))))</f>
      </c>
      <c r="O9445">
        <f>IF(OR(B9445="",C9445="",E9445=""),0,(IF(A9445=-1,H9445,0)-IF(OR(A9445=1,A9445=0),H9445,0)+IF(A9445=2,H9445,0))*IF(E9445="SGD",1,IF(E9445="USD",Settings!$B$22,IF(E9445="HKD",Settings!$B$23,1))))</f>
        <v>0</v>
      </c>
      <c r="P9445">
        <f>IF(OR(B9445="",C9445="",E9445=""),0,IF(A9445=2,H9445*IF(E9445="SGD",1,IF(E9445="USD",Settings!$B$22,IF(E9445="HKD",Settings!$B$23,1))),0))</f>
        <v>0</v>
      </c>
      <c r="Q9445" s="312">
        <f>IF(OR(J9445="",G9445=""),"",G9445+ROW()/1000000)</f>
      </c>
      <c r="R9445" s="247">
        <f>IF(Q9445="","",SUMIFS(Txn[Signed Units],Txn[Key],J9445,Txn[Transaction Order],"&lt;="&amp;Q9445))</f>
      </c>
    </row>
    <row r="9446" spans="10:18" ht="15" customHeight="1" x14ac:dyDescent="0.15">
      <c r="J9446" s="246">
        <f>IF(OR(B9446="",C9446="",E9446=""),"",B9446&amp;":"&amp;C9446&amp;":"&amp;E9446)</f>
      </c>
      <c r="K9446" s="247">
        <f>IF(A9446="","",A9446*D9446)</f>
      </c>
      <c r="L9446" s="246">
        <f>IF(A9446="","",IF(OR(A9446=1,A9446=0),H9446,0))</f>
      </c>
      <c r="M9446" s="246">
        <f>IF(A9446="","",IF(A9446=-1,H9446,0))</f>
      </c>
      <c r="N9446">
        <f>IF(J9446="","",IF(E9446="SGD",1,IF(E9446="USD",Settings!$B$22,IF(E9446="HKD",Settings!$B$23,1))))</f>
      </c>
      <c r="O9446">
        <f>IF(OR(B9446="",C9446="",E9446=""),0,(IF(A9446=-1,H9446,0)-IF(OR(A9446=1,A9446=0),H9446,0)+IF(A9446=2,H9446,0))*IF(E9446="SGD",1,IF(E9446="USD",Settings!$B$22,IF(E9446="HKD",Settings!$B$23,1))))</f>
        <v>0</v>
      </c>
      <c r="P9446">
        <f>IF(OR(B9446="",C9446="",E9446=""),0,IF(A9446=2,H9446*IF(E9446="SGD",1,IF(E9446="USD",Settings!$B$22,IF(E9446="HKD",Settings!$B$23,1))),0))</f>
        <v>0</v>
      </c>
      <c r="Q9446" s="312">
        <f>IF(OR(J9446="",G9446=""),"",G9446+ROW()/1000000)</f>
      </c>
      <c r="R9446" s="247">
        <f>IF(Q9446="","",SUMIFS(Txn[Signed Units],Txn[Key],J9446,Txn[Transaction Order],"&lt;="&amp;Q9446))</f>
      </c>
    </row>
    <row r="9447" spans="10:18" ht="15" customHeight="1" x14ac:dyDescent="0.15">
      <c r="J9447" s="246">
        <f>IF(OR(B9447="",C9447="",E9447=""),"",B9447&amp;":"&amp;C9447&amp;":"&amp;E9447)</f>
      </c>
      <c r="K9447" s="247">
        <f>IF(A9447="","",A9447*D9447)</f>
      </c>
      <c r="L9447" s="246">
        <f>IF(A9447="","",IF(OR(A9447=1,A9447=0),H9447,0))</f>
      </c>
      <c r="M9447" s="246">
        <f>IF(A9447="","",IF(A9447=-1,H9447,0))</f>
      </c>
      <c r="N9447">
        <f>IF(J9447="","",IF(E9447="SGD",1,IF(E9447="USD",Settings!$B$22,IF(E9447="HKD",Settings!$B$23,1))))</f>
      </c>
      <c r="O9447">
        <f>IF(OR(B9447="",C9447="",E9447=""),0,(IF(A9447=-1,H9447,0)-IF(OR(A9447=1,A9447=0),H9447,0)+IF(A9447=2,H9447,0))*IF(E9447="SGD",1,IF(E9447="USD",Settings!$B$22,IF(E9447="HKD",Settings!$B$23,1))))</f>
        <v>0</v>
      </c>
      <c r="P9447">
        <f>IF(OR(B9447="",C9447="",E9447=""),0,IF(A9447=2,H9447*IF(E9447="SGD",1,IF(E9447="USD",Settings!$B$22,IF(E9447="HKD",Settings!$B$23,1))),0))</f>
        <v>0</v>
      </c>
      <c r="Q9447" s="312">
        <f>IF(OR(J9447="",G9447=""),"",G9447+ROW()/1000000)</f>
      </c>
      <c r="R9447" s="247">
        <f>IF(Q9447="","",SUMIFS(Txn[Signed Units],Txn[Key],J9447,Txn[Transaction Order],"&lt;="&amp;Q9447))</f>
      </c>
    </row>
    <row r="9448" spans="10:18" ht="15" customHeight="1" x14ac:dyDescent="0.15">
      <c r="J9448" s="246">
        <f>IF(OR(B9448="",C9448="",E9448=""),"",B9448&amp;":"&amp;C9448&amp;":"&amp;E9448)</f>
      </c>
      <c r="K9448" s="247">
        <f>IF(A9448="","",A9448*D9448)</f>
      </c>
      <c r="L9448" s="246">
        <f>IF(A9448="","",IF(OR(A9448=1,A9448=0),H9448,0))</f>
      </c>
      <c r="M9448" s="246">
        <f>IF(A9448="","",IF(A9448=-1,H9448,0))</f>
      </c>
      <c r="N9448">
        <f>IF(J9448="","",IF(E9448="SGD",1,IF(E9448="USD",Settings!$B$22,IF(E9448="HKD",Settings!$B$23,1))))</f>
      </c>
      <c r="O9448">
        <f>IF(OR(B9448="",C9448="",E9448=""),0,(IF(A9448=-1,H9448,0)-IF(OR(A9448=1,A9448=0),H9448,0)+IF(A9448=2,H9448,0))*IF(E9448="SGD",1,IF(E9448="USD",Settings!$B$22,IF(E9448="HKD",Settings!$B$23,1))))</f>
        <v>0</v>
      </c>
      <c r="P9448">
        <f>IF(OR(B9448="",C9448="",E9448=""),0,IF(A9448=2,H9448*IF(E9448="SGD",1,IF(E9448="USD",Settings!$B$22,IF(E9448="HKD",Settings!$B$23,1))),0))</f>
        <v>0</v>
      </c>
      <c r="Q9448" s="312">
        <f>IF(OR(J9448="",G9448=""),"",G9448+ROW()/1000000)</f>
      </c>
      <c r="R9448" s="247">
        <f>IF(Q9448="","",SUMIFS(Txn[Signed Units],Txn[Key],J9448,Txn[Transaction Order],"&lt;="&amp;Q9448))</f>
      </c>
    </row>
    <row r="9449" spans="10:18" ht="15" customHeight="1" x14ac:dyDescent="0.15">
      <c r="J9449" s="246">
        <f>IF(OR(B9449="",C9449="",E9449=""),"",B9449&amp;":"&amp;C9449&amp;":"&amp;E9449)</f>
      </c>
      <c r="K9449" s="247">
        <f>IF(A9449="","",A9449*D9449)</f>
      </c>
      <c r="L9449" s="246">
        <f>IF(A9449="","",IF(OR(A9449=1,A9449=0),H9449,0))</f>
      </c>
      <c r="M9449" s="246">
        <f>IF(A9449="","",IF(A9449=-1,H9449,0))</f>
      </c>
      <c r="N9449">
        <f>IF(J9449="","",IF(E9449="SGD",1,IF(E9449="USD",Settings!$B$22,IF(E9449="HKD",Settings!$B$23,1))))</f>
      </c>
      <c r="O9449">
        <f>IF(OR(B9449="",C9449="",E9449=""),0,(IF(A9449=-1,H9449,0)-IF(OR(A9449=1,A9449=0),H9449,0)+IF(A9449=2,H9449,0))*IF(E9449="SGD",1,IF(E9449="USD",Settings!$B$22,IF(E9449="HKD",Settings!$B$23,1))))</f>
        <v>0</v>
      </c>
      <c r="P9449">
        <f>IF(OR(B9449="",C9449="",E9449=""),0,IF(A9449=2,H9449*IF(E9449="SGD",1,IF(E9449="USD",Settings!$B$22,IF(E9449="HKD",Settings!$B$23,1))),0))</f>
        <v>0</v>
      </c>
      <c r="Q9449" s="312">
        <f>IF(OR(J9449="",G9449=""),"",G9449+ROW()/1000000)</f>
      </c>
      <c r="R9449" s="247">
        <f>IF(Q9449="","",SUMIFS(Txn[Signed Units],Txn[Key],J9449,Txn[Transaction Order],"&lt;="&amp;Q9449))</f>
      </c>
    </row>
    <row r="9450" spans="10:18" ht="15" customHeight="1" x14ac:dyDescent="0.15">
      <c r="J9450" s="246">
        <f>IF(OR(B9450="",C9450="",E9450=""),"",B9450&amp;":"&amp;C9450&amp;":"&amp;E9450)</f>
      </c>
      <c r="K9450" s="247">
        <f>IF(A9450="","",A9450*D9450)</f>
      </c>
      <c r="L9450" s="246">
        <f>IF(A9450="","",IF(OR(A9450=1,A9450=0),H9450,0))</f>
      </c>
      <c r="M9450" s="246">
        <f>IF(A9450="","",IF(A9450=-1,H9450,0))</f>
      </c>
      <c r="N9450">
        <f>IF(J9450="","",IF(E9450="SGD",1,IF(E9450="USD",Settings!$B$22,IF(E9450="HKD",Settings!$B$23,1))))</f>
      </c>
      <c r="O9450">
        <f>IF(OR(B9450="",C9450="",E9450=""),0,(IF(A9450=-1,H9450,0)-IF(OR(A9450=1,A9450=0),H9450,0)+IF(A9450=2,H9450,0))*IF(E9450="SGD",1,IF(E9450="USD",Settings!$B$22,IF(E9450="HKD",Settings!$B$23,1))))</f>
        <v>0</v>
      </c>
      <c r="P9450">
        <f>IF(OR(B9450="",C9450="",E9450=""),0,IF(A9450=2,H9450*IF(E9450="SGD",1,IF(E9450="USD",Settings!$B$22,IF(E9450="HKD",Settings!$B$23,1))),0))</f>
        <v>0</v>
      </c>
      <c r="Q9450" s="312">
        <f>IF(OR(J9450="",G9450=""),"",G9450+ROW()/1000000)</f>
      </c>
      <c r="R9450" s="247">
        <f>IF(Q9450="","",SUMIFS(Txn[Signed Units],Txn[Key],J9450,Txn[Transaction Order],"&lt;="&amp;Q9450))</f>
      </c>
    </row>
    <row r="9451" spans="10:18" ht="15" customHeight="1" x14ac:dyDescent="0.15">
      <c r="J9451" s="246">
        <f>IF(OR(B9451="",C9451="",E9451=""),"",B9451&amp;":"&amp;C9451&amp;":"&amp;E9451)</f>
      </c>
      <c r="K9451" s="247">
        <f>IF(A9451="","",A9451*D9451)</f>
      </c>
      <c r="L9451" s="246">
        <f>IF(A9451="","",IF(OR(A9451=1,A9451=0),H9451,0))</f>
      </c>
      <c r="M9451" s="246">
        <f>IF(A9451="","",IF(A9451=-1,H9451,0))</f>
      </c>
      <c r="N9451">
        <f>IF(J9451="","",IF(E9451="SGD",1,IF(E9451="USD",Settings!$B$22,IF(E9451="HKD",Settings!$B$23,1))))</f>
      </c>
      <c r="O9451">
        <f>IF(OR(B9451="",C9451="",E9451=""),0,(IF(A9451=-1,H9451,0)-IF(OR(A9451=1,A9451=0),H9451,0)+IF(A9451=2,H9451,0))*IF(E9451="SGD",1,IF(E9451="USD",Settings!$B$22,IF(E9451="HKD",Settings!$B$23,1))))</f>
        <v>0</v>
      </c>
      <c r="P9451">
        <f>IF(OR(B9451="",C9451="",E9451=""),0,IF(A9451=2,H9451*IF(E9451="SGD",1,IF(E9451="USD",Settings!$B$22,IF(E9451="HKD",Settings!$B$23,1))),0))</f>
        <v>0</v>
      </c>
      <c r="Q9451" s="312">
        <f>IF(OR(J9451="",G9451=""),"",G9451+ROW()/1000000)</f>
      </c>
      <c r="R9451" s="247">
        <f>IF(Q9451="","",SUMIFS(Txn[Signed Units],Txn[Key],J9451,Txn[Transaction Order],"&lt;="&amp;Q9451))</f>
      </c>
    </row>
    <row r="9452" spans="10:18" ht="15" customHeight="1" x14ac:dyDescent="0.15">
      <c r="J9452" s="246">
        <f>IF(OR(B9452="",C9452="",E9452=""),"",B9452&amp;":"&amp;C9452&amp;":"&amp;E9452)</f>
      </c>
      <c r="K9452" s="247">
        <f>IF(A9452="","",A9452*D9452)</f>
      </c>
      <c r="L9452" s="246">
        <f>IF(A9452="","",IF(OR(A9452=1,A9452=0),H9452,0))</f>
      </c>
      <c r="M9452" s="246">
        <f>IF(A9452="","",IF(A9452=-1,H9452,0))</f>
      </c>
      <c r="N9452">
        <f>IF(J9452="","",IF(E9452="SGD",1,IF(E9452="USD",Settings!$B$22,IF(E9452="HKD",Settings!$B$23,1))))</f>
      </c>
      <c r="O9452">
        <f>IF(OR(B9452="",C9452="",E9452=""),0,(IF(A9452=-1,H9452,0)-IF(OR(A9452=1,A9452=0),H9452,0)+IF(A9452=2,H9452,0))*IF(E9452="SGD",1,IF(E9452="USD",Settings!$B$22,IF(E9452="HKD",Settings!$B$23,1))))</f>
        <v>0</v>
      </c>
      <c r="P9452">
        <f>IF(OR(B9452="",C9452="",E9452=""),0,IF(A9452=2,H9452*IF(E9452="SGD",1,IF(E9452="USD",Settings!$B$22,IF(E9452="HKD",Settings!$B$23,1))),0))</f>
        <v>0</v>
      </c>
      <c r="Q9452" s="312">
        <f>IF(OR(J9452="",G9452=""),"",G9452+ROW()/1000000)</f>
      </c>
      <c r="R9452" s="247">
        <f>IF(Q9452="","",SUMIFS(Txn[Signed Units],Txn[Key],J9452,Txn[Transaction Order],"&lt;="&amp;Q9452))</f>
      </c>
    </row>
    <row r="9453" spans="10:18" ht="15" customHeight="1" x14ac:dyDescent="0.15">
      <c r="J9453" s="246">
        <f>IF(OR(B9453="",C9453="",E9453=""),"",B9453&amp;":"&amp;C9453&amp;":"&amp;E9453)</f>
      </c>
      <c r="K9453" s="247">
        <f>IF(A9453="","",A9453*D9453)</f>
      </c>
      <c r="L9453" s="246">
        <f>IF(A9453="","",IF(OR(A9453=1,A9453=0),H9453,0))</f>
      </c>
      <c r="M9453" s="246">
        <f>IF(A9453="","",IF(A9453=-1,H9453,0))</f>
      </c>
      <c r="N9453">
        <f>IF(J9453="","",IF(E9453="SGD",1,IF(E9453="USD",Settings!$B$22,IF(E9453="HKD",Settings!$B$23,1))))</f>
      </c>
      <c r="O9453">
        <f>IF(OR(B9453="",C9453="",E9453=""),0,(IF(A9453=-1,H9453,0)-IF(OR(A9453=1,A9453=0),H9453,0)+IF(A9453=2,H9453,0))*IF(E9453="SGD",1,IF(E9453="USD",Settings!$B$22,IF(E9453="HKD",Settings!$B$23,1))))</f>
        <v>0</v>
      </c>
      <c r="P9453">
        <f>IF(OR(B9453="",C9453="",E9453=""),0,IF(A9453=2,H9453*IF(E9453="SGD",1,IF(E9453="USD",Settings!$B$22,IF(E9453="HKD",Settings!$B$23,1))),0))</f>
        <v>0</v>
      </c>
      <c r="Q9453" s="312">
        <f>IF(OR(J9453="",G9453=""),"",G9453+ROW()/1000000)</f>
      </c>
      <c r="R9453" s="247">
        <f>IF(Q9453="","",SUMIFS(Txn[Signed Units],Txn[Key],J9453,Txn[Transaction Order],"&lt;="&amp;Q9453))</f>
      </c>
    </row>
    <row r="9454" spans="10:18" ht="15" customHeight="1" x14ac:dyDescent="0.15">
      <c r="J9454" s="246">
        <f>IF(OR(B9454="",C9454="",E9454=""),"",B9454&amp;":"&amp;C9454&amp;":"&amp;E9454)</f>
      </c>
      <c r="K9454" s="247">
        <f>IF(A9454="","",A9454*D9454)</f>
      </c>
      <c r="L9454" s="246">
        <f>IF(A9454="","",IF(OR(A9454=1,A9454=0),H9454,0))</f>
      </c>
      <c r="M9454" s="246">
        <f>IF(A9454="","",IF(A9454=-1,H9454,0))</f>
      </c>
      <c r="N9454">
        <f>IF(J9454="","",IF(E9454="SGD",1,IF(E9454="USD",Settings!$B$22,IF(E9454="HKD",Settings!$B$23,1))))</f>
      </c>
      <c r="O9454">
        <f>IF(OR(B9454="",C9454="",E9454=""),0,(IF(A9454=-1,H9454,0)-IF(OR(A9454=1,A9454=0),H9454,0)+IF(A9454=2,H9454,0))*IF(E9454="SGD",1,IF(E9454="USD",Settings!$B$22,IF(E9454="HKD",Settings!$B$23,1))))</f>
        <v>0</v>
      </c>
      <c r="P9454">
        <f>IF(OR(B9454="",C9454="",E9454=""),0,IF(A9454=2,H9454*IF(E9454="SGD",1,IF(E9454="USD",Settings!$B$22,IF(E9454="HKD",Settings!$B$23,1))),0))</f>
        <v>0</v>
      </c>
      <c r="Q9454" s="312">
        <f>IF(OR(J9454="",G9454=""),"",G9454+ROW()/1000000)</f>
      </c>
      <c r="R9454" s="247">
        <f>IF(Q9454="","",SUMIFS(Txn[Signed Units],Txn[Key],J9454,Txn[Transaction Order],"&lt;="&amp;Q9454))</f>
      </c>
    </row>
    <row r="9455" spans="10:18" ht="15" customHeight="1" x14ac:dyDescent="0.15">
      <c r="J9455" s="246">
        <f>IF(OR(B9455="",C9455="",E9455=""),"",B9455&amp;":"&amp;C9455&amp;":"&amp;E9455)</f>
      </c>
      <c r="K9455" s="247">
        <f>IF(A9455="","",A9455*D9455)</f>
      </c>
      <c r="L9455" s="246">
        <f>IF(A9455="","",IF(OR(A9455=1,A9455=0),H9455,0))</f>
      </c>
      <c r="M9455" s="246">
        <f>IF(A9455="","",IF(A9455=-1,H9455,0))</f>
      </c>
      <c r="N9455">
        <f>IF(J9455="","",IF(E9455="SGD",1,IF(E9455="USD",Settings!$B$22,IF(E9455="HKD",Settings!$B$23,1))))</f>
      </c>
      <c r="O9455">
        <f>IF(OR(B9455="",C9455="",E9455=""),0,(IF(A9455=-1,H9455,0)-IF(OR(A9455=1,A9455=0),H9455,0)+IF(A9455=2,H9455,0))*IF(E9455="SGD",1,IF(E9455="USD",Settings!$B$22,IF(E9455="HKD",Settings!$B$23,1))))</f>
        <v>0</v>
      </c>
      <c r="P9455">
        <f>IF(OR(B9455="",C9455="",E9455=""),0,IF(A9455=2,H9455*IF(E9455="SGD",1,IF(E9455="USD",Settings!$B$22,IF(E9455="HKD",Settings!$B$23,1))),0))</f>
        <v>0</v>
      </c>
      <c r="Q9455" s="312">
        <f>IF(OR(J9455="",G9455=""),"",G9455+ROW()/1000000)</f>
      </c>
      <c r="R9455" s="247">
        <f>IF(Q9455="","",SUMIFS(Txn[Signed Units],Txn[Key],J9455,Txn[Transaction Order],"&lt;="&amp;Q9455))</f>
      </c>
    </row>
    <row r="9456" spans="10:18" ht="15" customHeight="1" x14ac:dyDescent="0.15">
      <c r="J9456" s="246">
        <f>IF(OR(B9456="",C9456="",E9456=""),"",B9456&amp;":"&amp;C9456&amp;":"&amp;E9456)</f>
      </c>
      <c r="K9456" s="247">
        <f>IF(A9456="","",A9456*D9456)</f>
      </c>
      <c r="L9456" s="246">
        <f>IF(A9456="","",IF(OR(A9456=1,A9456=0),H9456,0))</f>
      </c>
      <c r="M9456" s="246">
        <f>IF(A9456="","",IF(A9456=-1,H9456,0))</f>
      </c>
      <c r="N9456">
        <f>IF(J9456="","",IF(E9456="SGD",1,IF(E9456="USD",Settings!$B$22,IF(E9456="HKD",Settings!$B$23,1))))</f>
      </c>
      <c r="O9456">
        <f>IF(OR(B9456="",C9456="",E9456=""),0,(IF(A9456=-1,H9456,0)-IF(OR(A9456=1,A9456=0),H9456,0)+IF(A9456=2,H9456,0))*IF(E9456="SGD",1,IF(E9456="USD",Settings!$B$22,IF(E9456="HKD",Settings!$B$23,1))))</f>
        <v>0</v>
      </c>
      <c r="P9456">
        <f>IF(OR(B9456="",C9456="",E9456=""),0,IF(A9456=2,H9456*IF(E9456="SGD",1,IF(E9456="USD",Settings!$B$22,IF(E9456="HKD",Settings!$B$23,1))),0))</f>
        <v>0</v>
      </c>
      <c r="Q9456" s="312">
        <f>IF(OR(J9456="",G9456=""),"",G9456+ROW()/1000000)</f>
      </c>
      <c r="R9456" s="247">
        <f>IF(Q9456="","",SUMIFS(Txn[Signed Units],Txn[Key],J9456,Txn[Transaction Order],"&lt;="&amp;Q9456))</f>
      </c>
    </row>
    <row r="9457" spans="10:18" ht="15" customHeight="1" x14ac:dyDescent="0.15">
      <c r="J9457" s="246">
        <f>IF(OR(B9457="",C9457="",E9457=""),"",B9457&amp;":"&amp;C9457&amp;":"&amp;E9457)</f>
      </c>
      <c r="K9457" s="247">
        <f>IF(A9457="","",A9457*D9457)</f>
      </c>
      <c r="L9457" s="246">
        <f>IF(A9457="","",IF(OR(A9457=1,A9457=0),H9457,0))</f>
      </c>
      <c r="M9457" s="246">
        <f>IF(A9457="","",IF(A9457=-1,H9457,0))</f>
      </c>
      <c r="N9457">
        <f>IF(J9457="","",IF(E9457="SGD",1,IF(E9457="USD",Settings!$B$22,IF(E9457="HKD",Settings!$B$23,1))))</f>
      </c>
      <c r="O9457">
        <f>IF(OR(B9457="",C9457="",E9457=""),0,(IF(A9457=-1,H9457,0)-IF(OR(A9457=1,A9457=0),H9457,0)+IF(A9457=2,H9457,0))*IF(E9457="SGD",1,IF(E9457="USD",Settings!$B$22,IF(E9457="HKD",Settings!$B$23,1))))</f>
        <v>0</v>
      </c>
      <c r="P9457">
        <f>IF(OR(B9457="",C9457="",E9457=""),0,IF(A9457=2,H9457*IF(E9457="SGD",1,IF(E9457="USD",Settings!$B$22,IF(E9457="HKD",Settings!$B$23,1))),0))</f>
        <v>0</v>
      </c>
      <c r="Q9457" s="312">
        <f>IF(OR(J9457="",G9457=""),"",G9457+ROW()/1000000)</f>
      </c>
      <c r="R9457" s="247">
        <f>IF(Q9457="","",SUMIFS(Txn[Signed Units],Txn[Key],J9457,Txn[Transaction Order],"&lt;="&amp;Q9457))</f>
      </c>
    </row>
    <row r="9458" spans="10:18" ht="15" customHeight="1" x14ac:dyDescent="0.15">
      <c r="J9458" s="246">
        <f>IF(OR(B9458="",C9458="",E9458=""),"",B9458&amp;":"&amp;C9458&amp;":"&amp;E9458)</f>
      </c>
      <c r="K9458" s="247">
        <f>IF(A9458="","",A9458*D9458)</f>
      </c>
      <c r="L9458" s="246">
        <f>IF(A9458="","",IF(OR(A9458=1,A9458=0),H9458,0))</f>
      </c>
      <c r="M9458" s="246">
        <f>IF(A9458="","",IF(A9458=-1,H9458,0))</f>
      </c>
      <c r="N9458">
        <f>IF(J9458="","",IF(E9458="SGD",1,IF(E9458="USD",Settings!$B$22,IF(E9458="HKD",Settings!$B$23,1))))</f>
      </c>
      <c r="O9458">
        <f>IF(OR(B9458="",C9458="",E9458=""),0,(IF(A9458=-1,H9458,0)-IF(OR(A9458=1,A9458=0),H9458,0)+IF(A9458=2,H9458,0))*IF(E9458="SGD",1,IF(E9458="USD",Settings!$B$22,IF(E9458="HKD",Settings!$B$23,1))))</f>
        <v>0</v>
      </c>
      <c r="P9458">
        <f>IF(OR(B9458="",C9458="",E9458=""),0,IF(A9458=2,H9458*IF(E9458="SGD",1,IF(E9458="USD",Settings!$B$22,IF(E9458="HKD",Settings!$B$23,1))),0))</f>
        <v>0</v>
      </c>
      <c r="Q9458" s="312">
        <f>IF(OR(J9458="",G9458=""),"",G9458+ROW()/1000000)</f>
      </c>
      <c r="R9458" s="247">
        <f>IF(Q9458="","",SUMIFS(Txn[Signed Units],Txn[Key],J9458,Txn[Transaction Order],"&lt;="&amp;Q9458))</f>
      </c>
    </row>
    <row r="9459" spans="10:18" ht="15" customHeight="1" x14ac:dyDescent="0.15">
      <c r="J9459" s="246">
        <f>IF(OR(B9459="",C9459="",E9459=""),"",B9459&amp;":"&amp;C9459&amp;":"&amp;E9459)</f>
      </c>
      <c r="K9459" s="247">
        <f>IF(A9459="","",A9459*D9459)</f>
      </c>
      <c r="L9459" s="246">
        <f>IF(A9459="","",IF(OR(A9459=1,A9459=0),H9459,0))</f>
      </c>
      <c r="M9459" s="246">
        <f>IF(A9459="","",IF(A9459=-1,H9459,0))</f>
      </c>
      <c r="N9459">
        <f>IF(J9459="","",IF(E9459="SGD",1,IF(E9459="USD",Settings!$B$22,IF(E9459="HKD",Settings!$B$23,1))))</f>
      </c>
      <c r="O9459">
        <f>IF(OR(B9459="",C9459="",E9459=""),0,(IF(A9459=-1,H9459,0)-IF(OR(A9459=1,A9459=0),H9459,0)+IF(A9459=2,H9459,0))*IF(E9459="SGD",1,IF(E9459="USD",Settings!$B$22,IF(E9459="HKD",Settings!$B$23,1))))</f>
        <v>0</v>
      </c>
      <c r="P9459">
        <f>IF(OR(B9459="",C9459="",E9459=""),0,IF(A9459=2,H9459*IF(E9459="SGD",1,IF(E9459="USD",Settings!$B$22,IF(E9459="HKD",Settings!$B$23,1))),0))</f>
        <v>0</v>
      </c>
      <c r="Q9459" s="312">
        <f>IF(OR(J9459="",G9459=""),"",G9459+ROW()/1000000)</f>
      </c>
      <c r="R9459" s="247">
        <f>IF(Q9459="","",SUMIFS(Txn[Signed Units],Txn[Key],J9459,Txn[Transaction Order],"&lt;="&amp;Q9459))</f>
      </c>
    </row>
    <row r="9460" spans="10:18" ht="15" customHeight="1" x14ac:dyDescent="0.15">
      <c r="J9460" s="246">
        <f>IF(OR(B9460="",C9460="",E9460=""),"",B9460&amp;":"&amp;C9460&amp;":"&amp;E9460)</f>
      </c>
      <c r="K9460" s="247">
        <f>IF(A9460="","",A9460*D9460)</f>
      </c>
      <c r="L9460" s="246">
        <f>IF(A9460="","",IF(OR(A9460=1,A9460=0),H9460,0))</f>
      </c>
      <c r="M9460" s="246">
        <f>IF(A9460="","",IF(A9460=-1,H9460,0))</f>
      </c>
      <c r="N9460">
        <f>IF(J9460="","",IF(E9460="SGD",1,IF(E9460="USD",Settings!$B$22,IF(E9460="HKD",Settings!$B$23,1))))</f>
      </c>
      <c r="O9460">
        <f>IF(OR(B9460="",C9460="",E9460=""),0,(IF(A9460=-1,H9460,0)-IF(OR(A9460=1,A9460=0),H9460,0)+IF(A9460=2,H9460,0))*IF(E9460="SGD",1,IF(E9460="USD",Settings!$B$22,IF(E9460="HKD",Settings!$B$23,1))))</f>
        <v>0</v>
      </c>
      <c r="P9460">
        <f>IF(OR(B9460="",C9460="",E9460=""),0,IF(A9460=2,H9460*IF(E9460="SGD",1,IF(E9460="USD",Settings!$B$22,IF(E9460="HKD",Settings!$B$23,1))),0))</f>
        <v>0</v>
      </c>
      <c r="Q9460" s="312">
        <f>IF(OR(J9460="",G9460=""),"",G9460+ROW()/1000000)</f>
      </c>
      <c r="R9460" s="247">
        <f>IF(Q9460="","",SUMIFS(Txn[Signed Units],Txn[Key],J9460,Txn[Transaction Order],"&lt;="&amp;Q9460))</f>
      </c>
    </row>
    <row r="9461" spans="10:18" ht="15" customHeight="1" x14ac:dyDescent="0.15">
      <c r="J9461" s="246">
        <f>IF(OR(B9461="",C9461="",E9461=""),"",B9461&amp;":"&amp;C9461&amp;":"&amp;E9461)</f>
      </c>
      <c r="K9461" s="247">
        <f>IF(A9461="","",A9461*D9461)</f>
      </c>
      <c r="L9461" s="246">
        <f>IF(A9461="","",IF(OR(A9461=1,A9461=0),H9461,0))</f>
      </c>
      <c r="M9461" s="246">
        <f>IF(A9461="","",IF(A9461=-1,H9461,0))</f>
      </c>
      <c r="N9461">
        <f>IF(J9461="","",IF(E9461="SGD",1,IF(E9461="USD",Settings!$B$22,IF(E9461="HKD",Settings!$B$23,1))))</f>
      </c>
      <c r="O9461">
        <f>IF(OR(B9461="",C9461="",E9461=""),0,(IF(A9461=-1,H9461,0)-IF(OR(A9461=1,A9461=0),H9461,0)+IF(A9461=2,H9461,0))*IF(E9461="SGD",1,IF(E9461="USD",Settings!$B$22,IF(E9461="HKD",Settings!$B$23,1))))</f>
        <v>0</v>
      </c>
      <c r="P9461">
        <f>IF(OR(B9461="",C9461="",E9461=""),0,IF(A9461=2,H9461*IF(E9461="SGD",1,IF(E9461="USD",Settings!$B$22,IF(E9461="HKD",Settings!$B$23,1))),0))</f>
        <v>0</v>
      </c>
      <c r="Q9461" s="312">
        <f>IF(OR(J9461="",G9461=""),"",G9461+ROW()/1000000)</f>
      </c>
      <c r="R9461" s="247">
        <f>IF(Q9461="","",SUMIFS(Txn[Signed Units],Txn[Key],J9461,Txn[Transaction Order],"&lt;="&amp;Q9461))</f>
      </c>
    </row>
    <row r="9462" spans="10:18" ht="15" customHeight="1" x14ac:dyDescent="0.15">
      <c r="J9462" s="246">
        <f>IF(OR(B9462="",C9462="",E9462=""),"",B9462&amp;":"&amp;C9462&amp;":"&amp;E9462)</f>
      </c>
      <c r="K9462" s="247">
        <f>IF(A9462="","",A9462*D9462)</f>
      </c>
      <c r="L9462" s="246">
        <f>IF(A9462="","",IF(OR(A9462=1,A9462=0),H9462,0))</f>
      </c>
      <c r="M9462" s="246">
        <f>IF(A9462="","",IF(A9462=-1,H9462,0))</f>
      </c>
      <c r="N9462">
        <f>IF(J9462="","",IF(E9462="SGD",1,IF(E9462="USD",Settings!$B$22,IF(E9462="HKD",Settings!$B$23,1))))</f>
      </c>
      <c r="O9462">
        <f>IF(OR(B9462="",C9462="",E9462=""),0,(IF(A9462=-1,H9462,0)-IF(OR(A9462=1,A9462=0),H9462,0)+IF(A9462=2,H9462,0))*IF(E9462="SGD",1,IF(E9462="USD",Settings!$B$22,IF(E9462="HKD",Settings!$B$23,1))))</f>
        <v>0</v>
      </c>
      <c r="P9462">
        <f>IF(OR(B9462="",C9462="",E9462=""),0,IF(A9462=2,H9462*IF(E9462="SGD",1,IF(E9462="USD",Settings!$B$22,IF(E9462="HKD",Settings!$B$23,1))),0))</f>
        <v>0</v>
      </c>
      <c r="Q9462" s="312">
        <f>IF(OR(J9462="",G9462=""),"",G9462+ROW()/1000000)</f>
      </c>
      <c r="R9462" s="247">
        <f>IF(Q9462="","",SUMIFS(Txn[Signed Units],Txn[Key],J9462,Txn[Transaction Order],"&lt;="&amp;Q9462))</f>
      </c>
    </row>
    <row r="9463" spans="10:18" ht="15" customHeight="1" x14ac:dyDescent="0.15">
      <c r="J9463" s="246">
        <f>IF(OR(B9463="",C9463="",E9463=""),"",B9463&amp;":"&amp;C9463&amp;":"&amp;E9463)</f>
      </c>
      <c r="K9463" s="247">
        <f>IF(A9463="","",A9463*D9463)</f>
      </c>
      <c r="L9463" s="246">
        <f>IF(A9463="","",IF(OR(A9463=1,A9463=0),H9463,0))</f>
      </c>
      <c r="M9463" s="246">
        <f>IF(A9463="","",IF(A9463=-1,H9463,0))</f>
      </c>
      <c r="N9463">
        <f>IF(J9463="","",IF(E9463="SGD",1,IF(E9463="USD",Settings!$B$22,IF(E9463="HKD",Settings!$B$23,1))))</f>
      </c>
      <c r="O9463">
        <f>IF(OR(B9463="",C9463="",E9463=""),0,(IF(A9463=-1,H9463,0)-IF(OR(A9463=1,A9463=0),H9463,0)+IF(A9463=2,H9463,0))*IF(E9463="SGD",1,IF(E9463="USD",Settings!$B$22,IF(E9463="HKD",Settings!$B$23,1))))</f>
        <v>0</v>
      </c>
      <c r="P9463">
        <f>IF(OR(B9463="",C9463="",E9463=""),0,IF(A9463=2,H9463*IF(E9463="SGD",1,IF(E9463="USD",Settings!$B$22,IF(E9463="HKD",Settings!$B$23,1))),0))</f>
        <v>0</v>
      </c>
      <c r="Q9463" s="312">
        <f>IF(OR(J9463="",G9463=""),"",G9463+ROW()/1000000)</f>
      </c>
      <c r="R9463" s="247">
        <f>IF(Q9463="","",SUMIFS(Txn[Signed Units],Txn[Key],J9463,Txn[Transaction Order],"&lt;="&amp;Q9463))</f>
      </c>
    </row>
    <row r="9464" spans="10:18" ht="15" customHeight="1" x14ac:dyDescent="0.15">
      <c r="J9464" s="246">
        <f>IF(OR(B9464="",C9464="",E9464=""),"",B9464&amp;":"&amp;C9464&amp;":"&amp;E9464)</f>
      </c>
      <c r="K9464" s="247">
        <f>IF(A9464="","",A9464*D9464)</f>
      </c>
      <c r="L9464" s="246">
        <f>IF(A9464="","",IF(OR(A9464=1,A9464=0),H9464,0))</f>
      </c>
      <c r="M9464" s="246">
        <f>IF(A9464="","",IF(A9464=-1,H9464,0))</f>
      </c>
      <c r="N9464">
        <f>IF(J9464="","",IF(E9464="SGD",1,IF(E9464="USD",Settings!$B$22,IF(E9464="HKD",Settings!$B$23,1))))</f>
      </c>
      <c r="O9464">
        <f>IF(OR(B9464="",C9464="",E9464=""),0,(IF(A9464=-1,H9464,0)-IF(OR(A9464=1,A9464=0),H9464,0)+IF(A9464=2,H9464,0))*IF(E9464="SGD",1,IF(E9464="USD",Settings!$B$22,IF(E9464="HKD",Settings!$B$23,1))))</f>
        <v>0</v>
      </c>
      <c r="P9464">
        <f>IF(OR(B9464="",C9464="",E9464=""),0,IF(A9464=2,H9464*IF(E9464="SGD",1,IF(E9464="USD",Settings!$B$22,IF(E9464="HKD",Settings!$B$23,1))),0))</f>
        <v>0</v>
      </c>
      <c r="Q9464" s="312">
        <f>IF(OR(J9464="",G9464=""),"",G9464+ROW()/1000000)</f>
      </c>
      <c r="R9464" s="247">
        <f>IF(Q9464="","",SUMIFS(Txn[Signed Units],Txn[Key],J9464,Txn[Transaction Order],"&lt;="&amp;Q9464))</f>
      </c>
    </row>
    <row r="9465" spans="10:18" ht="15" customHeight="1" x14ac:dyDescent="0.15">
      <c r="J9465" s="246">
        <f>IF(OR(B9465="",C9465="",E9465=""),"",B9465&amp;":"&amp;C9465&amp;":"&amp;E9465)</f>
      </c>
      <c r="K9465" s="247">
        <f>IF(A9465="","",A9465*D9465)</f>
      </c>
      <c r="L9465" s="246">
        <f>IF(A9465="","",IF(OR(A9465=1,A9465=0),H9465,0))</f>
      </c>
      <c r="M9465" s="246">
        <f>IF(A9465="","",IF(A9465=-1,H9465,0))</f>
      </c>
      <c r="N9465">
        <f>IF(J9465="","",IF(E9465="SGD",1,IF(E9465="USD",Settings!$B$22,IF(E9465="HKD",Settings!$B$23,1))))</f>
      </c>
      <c r="O9465">
        <f>IF(OR(B9465="",C9465="",E9465=""),0,(IF(A9465=-1,H9465,0)-IF(OR(A9465=1,A9465=0),H9465,0)+IF(A9465=2,H9465,0))*IF(E9465="SGD",1,IF(E9465="USD",Settings!$B$22,IF(E9465="HKD",Settings!$B$23,1))))</f>
        <v>0</v>
      </c>
      <c r="P9465">
        <f>IF(OR(B9465="",C9465="",E9465=""),0,IF(A9465=2,H9465*IF(E9465="SGD",1,IF(E9465="USD",Settings!$B$22,IF(E9465="HKD",Settings!$B$23,1))),0))</f>
        <v>0</v>
      </c>
      <c r="Q9465" s="312">
        <f>IF(OR(J9465="",G9465=""),"",G9465+ROW()/1000000)</f>
      </c>
      <c r="R9465" s="247">
        <f>IF(Q9465="","",SUMIFS(Txn[Signed Units],Txn[Key],J9465,Txn[Transaction Order],"&lt;="&amp;Q9465))</f>
      </c>
    </row>
    <row r="9466" spans="10:18" ht="15" customHeight="1" x14ac:dyDescent="0.15">
      <c r="J9466" s="246">
        <f>IF(OR(B9466="",C9466="",E9466=""),"",B9466&amp;":"&amp;C9466&amp;":"&amp;E9466)</f>
      </c>
      <c r="K9466" s="247">
        <f>IF(A9466="","",A9466*D9466)</f>
      </c>
      <c r="L9466" s="246">
        <f>IF(A9466="","",IF(OR(A9466=1,A9466=0),H9466,0))</f>
      </c>
      <c r="M9466" s="246">
        <f>IF(A9466="","",IF(A9466=-1,H9466,0))</f>
      </c>
      <c r="N9466">
        <f>IF(J9466="","",IF(E9466="SGD",1,IF(E9466="USD",Settings!$B$22,IF(E9466="HKD",Settings!$B$23,1))))</f>
      </c>
      <c r="O9466">
        <f>IF(OR(B9466="",C9466="",E9466=""),0,(IF(A9466=-1,H9466,0)-IF(OR(A9466=1,A9466=0),H9466,0)+IF(A9466=2,H9466,0))*IF(E9466="SGD",1,IF(E9466="USD",Settings!$B$22,IF(E9466="HKD",Settings!$B$23,1))))</f>
        <v>0</v>
      </c>
      <c r="P9466">
        <f>IF(OR(B9466="",C9466="",E9466=""),0,IF(A9466=2,H9466*IF(E9466="SGD",1,IF(E9466="USD",Settings!$B$22,IF(E9466="HKD",Settings!$B$23,1))),0))</f>
        <v>0</v>
      </c>
      <c r="Q9466" s="312">
        <f>IF(OR(J9466="",G9466=""),"",G9466+ROW()/1000000)</f>
      </c>
      <c r="R9466" s="247">
        <f>IF(Q9466="","",SUMIFS(Txn[Signed Units],Txn[Key],J9466,Txn[Transaction Order],"&lt;="&amp;Q9466))</f>
      </c>
    </row>
    <row r="9467" spans="10:18" ht="15" customHeight="1" x14ac:dyDescent="0.15">
      <c r="J9467" s="246">
        <f>IF(OR(B9467="",C9467="",E9467=""),"",B9467&amp;":"&amp;C9467&amp;":"&amp;E9467)</f>
      </c>
      <c r="K9467" s="247">
        <f>IF(A9467="","",A9467*D9467)</f>
      </c>
      <c r="L9467" s="246">
        <f>IF(A9467="","",IF(OR(A9467=1,A9467=0),H9467,0))</f>
      </c>
      <c r="M9467" s="246">
        <f>IF(A9467="","",IF(A9467=-1,H9467,0))</f>
      </c>
      <c r="N9467">
        <f>IF(J9467="","",IF(E9467="SGD",1,IF(E9467="USD",Settings!$B$22,IF(E9467="HKD",Settings!$B$23,1))))</f>
      </c>
      <c r="O9467">
        <f>IF(OR(B9467="",C9467="",E9467=""),0,(IF(A9467=-1,H9467,0)-IF(OR(A9467=1,A9467=0),H9467,0)+IF(A9467=2,H9467,0))*IF(E9467="SGD",1,IF(E9467="USD",Settings!$B$22,IF(E9467="HKD",Settings!$B$23,1))))</f>
        <v>0</v>
      </c>
      <c r="P9467">
        <f>IF(OR(B9467="",C9467="",E9467=""),0,IF(A9467=2,H9467*IF(E9467="SGD",1,IF(E9467="USD",Settings!$B$22,IF(E9467="HKD",Settings!$B$23,1))),0))</f>
        <v>0</v>
      </c>
      <c r="Q9467" s="312">
        <f>IF(OR(J9467="",G9467=""),"",G9467+ROW()/1000000)</f>
      </c>
      <c r="R9467" s="247">
        <f>IF(Q9467="","",SUMIFS(Txn[Signed Units],Txn[Key],J9467,Txn[Transaction Order],"&lt;="&amp;Q9467))</f>
      </c>
    </row>
    <row r="9468" spans="10:18" ht="15" customHeight="1" x14ac:dyDescent="0.15">
      <c r="J9468" s="246">
        <f>IF(OR(B9468="",C9468="",E9468=""),"",B9468&amp;":"&amp;C9468&amp;":"&amp;E9468)</f>
      </c>
      <c r="K9468" s="247">
        <f>IF(A9468="","",A9468*D9468)</f>
      </c>
      <c r="L9468" s="246">
        <f>IF(A9468="","",IF(OR(A9468=1,A9468=0),H9468,0))</f>
      </c>
      <c r="M9468" s="246">
        <f>IF(A9468="","",IF(A9468=-1,H9468,0))</f>
      </c>
      <c r="N9468">
        <f>IF(J9468="","",IF(E9468="SGD",1,IF(E9468="USD",Settings!$B$22,IF(E9468="HKD",Settings!$B$23,1))))</f>
      </c>
      <c r="O9468">
        <f>IF(OR(B9468="",C9468="",E9468=""),0,(IF(A9468=-1,H9468,0)-IF(OR(A9468=1,A9468=0),H9468,0)+IF(A9468=2,H9468,0))*IF(E9468="SGD",1,IF(E9468="USD",Settings!$B$22,IF(E9468="HKD",Settings!$B$23,1))))</f>
        <v>0</v>
      </c>
      <c r="P9468">
        <f>IF(OR(B9468="",C9468="",E9468=""),0,IF(A9468=2,H9468*IF(E9468="SGD",1,IF(E9468="USD",Settings!$B$22,IF(E9468="HKD",Settings!$B$23,1))),0))</f>
        <v>0</v>
      </c>
      <c r="Q9468" s="312">
        <f>IF(OR(J9468="",G9468=""),"",G9468+ROW()/1000000)</f>
      </c>
      <c r="R9468" s="247">
        <f>IF(Q9468="","",SUMIFS(Txn[Signed Units],Txn[Key],J9468,Txn[Transaction Order],"&lt;="&amp;Q9468))</f>
      </c>
    </row>
    <row r="9469" spans="10:18" ht="15" customHeight="1" x14ac:dyDescent="0.15">
      <c r="J9469" s="246">
        <f>IF(OR(B9469="",C9469="",E9469=""),"",B9469&amp;":"&amp;C9469&amp;":"&amp;E9469)</f>
      </c>
      <c r="K9469" s="247">
        <f>IF(A9469="","",A9469*D9469)</f>
      </c>
      <c r="L9469" s="246">
        <f>IF(A9469="","",IF(OR(A9469=1,A9469=0),H9469,0))</f>
      </c>
      <c r="M9469" s="246">
        <f>IF(A9469="","",IF(A9469=-1,H9469,0))</f>
      </c>
      <c r="N9469">
        <f>IF(J9469="","",IF(E9469="SGD",1,IF(E9469="USD",Settings!$B$22,IF(E9469="HKD",Settings!$B$23,1))))</f>
      </c>
      <c r="O9469">
        <f>IF(OR(B9469="",C9469="",E9469=""),0,(IF(A9469=-1,H9469,0)-IF(OR(A9469=1,A9469=0),H9469,0)+IF(A9469=2,H9469,0))*IF(E9469="SGD",1,IF(E9469="USD",Settings!$B$22,IF(E9469="HKD",Settings!$B$23,1))))</f>
        <v>0</v>
      </c>
      <c r="P9469">
        <f>IF(OR(B9469="",C9469="",E9469=""),0,IF(A9469=2,H9469*IF(E9469="SGD",1,IF(E9469="USD",Settings!$B$22,IF(E9469="HKD",Settings!$B$23,1))),0))</f>
        <v>0</v>
      </c>
      <c r="Q9469" s="312">
        <f>IF(OR(J9469="",G9469=""),"",G9469+ROW()/1000000)</f>
      </c>
      <c r="R9469" s="247">
        <f>IF(Q9469="","",SUMIFS(Txn[Signed Units],Txn[Key],J9469,Txn[Transaction Order],"&lt;="&amp;Q9469))</f>
      </c>
    </row>
    <row r="9470" spans="10:18" ht="15" customHeight="1" x14ac:dyDescent="0.15">
      <c r="J9470" s="246">
        <f>IF(OR(B9470="",C9470="",E9470=""),"",B9470&amp;":"&amp;C9470&amp;":"&amp;E9470)</f>
      </c>
      <c r="K9470" s="247">
        <f>IF(A9470="","",A9470*D9470)</f>
      </c>
      <c r="L9470" s="246">
        <f>IF(A9470="","",IF(OR(A9470=1,A9470=0),H9470,0))</f>
      </c>
      <c r="M9470" s="246">
        <f>IF(A9470="","",IF(A9470=-1,H9470,0))</f>
      </c>
      <c r="N9470">
        <f>IF(J9470="","",IF(E9470="SGD",1,IF(E9470="USD",Settings!$B$22,IF(E9470="HKD",Settings!$B$23,1))))</f>
      </c>
      <c r="O9470">
        <f>IF(OR(B9470="",C9470="",E9470=""),0,(IF(A9470=-1,H9470,0)-IF(OR(A9470=1,A9470=0),H9470,0)+IF(A9470=2,H9470,0))*IF(E9470="SGD",1,IF(E9470="USD",Settings!$B$22,IF(E9470="HKD",Settings!$B$23,1))))</f>
        <v>0</v>
      </c>
      <c r="P9470">
        <f>IF(OR(B9470="",C9470="",E9470=""),0,IF(A9470=2,H9470*IF(E9470="SGD",1,IF(E9470="USD",Settings!$B$22,IF(E9470="HKD",Settings!$B$23,1))),0))</f>
        <v>0</v>
      </c>
      <c r="Q9470" s="312">
        <f>IF(OR(J9470="",G9470=""),"",G9470+ROW()/1000000)</f>
      </c>
      <c r="R9470" s="247">
        <f>IF(Q9470="","",SUMIFS(Txn[Signed Units],Txn[Key],J9470,Txn[Transaction Order],"&lt;="&amp;Q9470))</f>
      </c>
    </row>
    <row r="9471" spans="10:18" ht="15" customHeight="1" x14ac:dyDescent="0.15">
      <c r="J9471" s="246">
        <f>IF(OR(B9471="",C9471="",E9471=""),"",B9471&amp;":"&amp;C9471&amp;":"&amp;E9471)</f>
      </c>
      <c r="K9471" s="247">
        <f>IF(A9471="","",A9471*D9471)</f>
      </c>
      <c r="L9471" s="246">
        <f>IF(A9471="","",IF(OR(A9471=1,A9471=0),H9471,0))</f>
      </c>
      <c r="M9471" s="246">
        <f>IF(A9471="","",IF(A9471=-1,H9471,0))</f>
      </c>
      <c r="N9471">
        <f>IF(J9471="","",IF(E9471="SGD",1,IF(E9471="USD",Settings!$B$22,IF(E9471="HKD",Settings!$B$23,1))))</f>
      </c>
      <c r="O9471">
        <f>IF(OR(B9471="",C9471="",E9471=""),0,(IF(A9471=-1,H9471,0)-IF(OR(A9471=1,A9471=0),H9471,0)+IF(A9471=2,H9471,0))*IF(E9471="SGD",1,IF(E9471="USD",Settings!$B$22,IF(E9471="HKD",Settings!$B$23,1))))</f>
        <v>0</v>
      </c>
      <c r="P9471">
        <f>IF(OR(B9471="",C9471="",E9471=""),0,IF(A9471=2,H9471*IF(E9471="SGD",1,IF(E9471="USD",Settings!$B$22,IF(E9471="HKD",Settings!$B$23,1))),0))</f>
        <v>0</v>
      </c>
      <c r="Q9471" s="312">
        <f>IF(OR(J9471="",G9471=""),"",G9471+ROW()/1000000)</f>
      </c>
      <c r="R9471" s="247">
        <f>IF(Q9471="","",SUMIFS(Txn[Signed Units],Txn[Key],J9471,Txn[Transaction Order],"&lt;="&amp;Q9471))</f>
      </c>
    </row>
    <row r="9472" spans="10:18" ht="15" customHeight="1" x14ac:dyDescent="0.15">
      <c r="J9472" s="246">
        <f>IF(OR(B9472="",C9472="",E9472=""),"",B9472&amp;":"&amp;C9472&amp;":"&amp;E9472)</f>
      </c>
      <c r="K9472" s="247">
        <f>IF(A9472="","",A9472*D9472)</f>
      </c>
      <c r="L9472" s="246">
        <f>IF(A9472="","",IF(OR(A9472=1,A9472=0),H9472,0))</f>
      </c>
      <c r="M9472" s="246">
        <f>IF(A9472="","",IF(A9472=-1,H9472,0))</f>
      </c>
      <c r="N9472">
        <f>IF(J9472="","",IF(E9472="SGD",1,IF(E9472="USD",Settings!$B$22,IF(E9472="HKD",Settings!$B$23,1))))</f>
      </c>
      <c r="O9472">
        <f>IF(OR(B9472="",C9472="",E9472=""),0,(IF(A9472=-1,H9472,0)-IF(OR(A9472=1,A9472=0),H9472,0)+IF(A9472=2,H9472,0))*IF(E9472="SGD",1,IF(E9472="USD",Settings!$B$22,IF(E9472="HKD",Settings!$B$23,1))))</f>
        <v>0</v>
      </c>
      <c r="P9472">
        <f>IF(OR(B9472="",C9472="",E9472=""),0,IF(A9472=2,H9472*IF(E9472="SGD",1,IF(E9472="USD",Settings!$B$22,IF(E9472="HKD",Settings!$B$23,1))),0))</f>
        <v>0</v>
      </c>
      <c r="Q9472" s="312">
        <f>IF(OR(J9472="",G9472=""),"",G9472+ROW()/1000000)</f>
      </c>
      <c r="R9472" s="247">
        <f>IF(Q9472="","",SUMIFS(Txn[Signed Units],Txn[Key],J9472,Txn[Transaction Order],"&lt;="&amp;Q9472))</f>
      </c>
    </row>
    <row r="9473" spans="10:18" ht="15" customHeight="1" x14ac:dyDescent="0.15">
      <c r="J9473" s="246">
        <f>IF(OR(B9473="",C9473="",E9473=""),"",B9473&amp;":"&amp;C9473&amp;":"&amp;E9473)</f>
      </c>
      <c r="K9473" s="247">
        <f>IF(A9473="","",A9473*D9473)</f>
      </c>
      <c r="L9473" s="246">
        <f>IF(A9473="","",IF(OR(A9473=1,A9473=0),H9473,0))</f>
      </c>
      <c r="M9473" s="246">
        <f>IF(A9473="","",IF(A9473=-1,H9473,0))</f>
      </c>
      <c r="N9473">
        <f>IF(J9473="","",IF(E9473="SGD",1,IF(E9473="USD",Settings!$B$22,IF(E9473="HKD",Settings!$B$23,1))))</f>
      </c>
      <c r="O9473">
        <f>IF(OR(B9473="",C9473="",E9473=""),0,(IF(A9473=-1,H9473,0)-IF(OR(A9473=1,A9473=0),H9473,0)+IF(A9473=2,H9473,0))*IF(E9473="SGD",1,IF(E9473="USD",Settings!$B$22,IF(E9473="HKD",Settings!$B$23,1))))</f>
        <v>0</v>
      </c>
      <c r="P9473">
        <f>IF(OR(B9473="",C9473="",E9473=""),0,IF(A9473=2,H9473*IF(E9473="SGD",1,IF(E9473="USD",Settings!$B$22,IF(E9473="HKD",Settings!$B$23,1))),0))</f>
        <v>0</v>
      </c>
      <c r="Q9473" s="312">
        <f>IF(OR(J9473="",G9473=""),"",G9473+ROW()/1000000)</f>
      </c>
      <c r="R9473" s="247">
        <f>IF(Q9473="","",SUMIFS(Txn[Signed Units],Txn[Key],J9473,Txn[Transaction Order],"&lt;="&amp;Q9473))</f>
      </c>
    </row>
    <row r="9474" spans="10:18" ht="15" customHeight="1" x14ac:dyDescent="0.15">
      <c r="J9474" s="246">
        <f>IF(OR(B9474="",C9474="",E9474=""),"",B9474&amp;":"&amp;C9474&amp;":"&amp;E9474)</f>
      </c>
      <c r="K9474" s="247">
        <f>IF(A9474="","",A9474*D9474)</f>
      </c>
      <c r="L9474" s="246">
        <f>IF(A9474="","",IF(OR(A9474=1,A9474=0),H9474,0))</f>
      </c>
      <c r="M9474" s="246">
        <f>IF(A9474="","",IF(A9474=-1,H9474,0))</f>
      </c>
      <c r="N9474">
        <f>IF(J9474="","",IF(E9474="SGD",1,IF(E9474="USD",Settings!$B$22,IF(E9474="HKD",Settings!$B$23,1))))</f>
      </c>
      <c r="O9474">
        <f>IF(OR(B9474="",C9474="",E9474=""),0,(IF(A9474=-1,H9474,0)-IF(OR(A9474=1,A9474=0),H9474,0)+IF(A9474=2,H9474,0))*IF(E9474="SGD",1,IF(E9474="USD",Settings!$B$22,IF(E9474="HKD",Settings!$B$23,1))))</f>
        <v>0</v>
      </c>
      <c r="P9474">
        <f>IF(OR(B9474="",C9474="",E9474=""),0,IF(A9474=2,H9474*IF(E9474="SGD",1,IF(E9474="USD",Settings!$B$22,IF(E9474="HKD",Settings!$B$23,1))),0))</f>
        <v>0</v>
      </c>
      <c r="Q9474" s="312">
        <f>IF(OR(J9474="",G9474=""),"",G9474+ROW()/1000000)</f>
      </c>
      <c r="R9474" s="247">
        <f>IF(Q9474="","",SUMIFS(Txn[Signed Units],Txn[Key],J9474,Txn[Transaction Order],"&lt;="&amp;Q9474))</f>
      </c>
    </row>
    <row r="9475" spans="10:18" ht="15" customHeight="1" x14ac:dyDescent="0.15">
      <c r="J9475" s="246">
        <f>IF(OR(B9475="",C9475="",E9475=""),"",B9475&amp;":"&amp;C9475&amp;":"&amp;E9475)</f>
      </c>
      <c r="K9475" s="247">
        <f>IF(A9475="","",A9475*D9475)</f>
      </c>
      <c r="L9475" s="246">
        <f>IF(A9475="","",IF(OR(A9475=1,A9475=0),H9475,0))</f>
      </c>
      <c r="M9475" s="246">
        <f>IF(A9475="","",IF(A9475=-1,H9475,0))</f>
      </c>
      <c r="N9475">
        <f>IF(J9475="","",IF(E9475="SGD",1,IF(E9475="USD",Settings!$B$22,IF(E9475="HKD",Settings!$B$23,1))))</f>
      </c>
      <c r="O9475">
        <f>IF(OR(B9475="",C9475="",E9475=""),0,(IF(A9475=-1,H9475,0)-IF(OR(A9475=1,A9475=0),H9475,0)+IF(A9475=2,H9475,0))*IF(E9475="SGD",1,IF(E9475="USD",Settings!$B$22,IF(E9475="HKD",Settings!$B$23,1))))</f>
        <v>0</v>
      </c>
      <c r="P9475">
        <f>IF(OR(B9475="",C9475="",E9475=""),0,IF(A9475=2,H9475*IF(E9475="SGD",1,IF(E9475="USD",Settings!$B$22,IF(E9475="HKD",Settings!$B$23,1))),0))</f>
        <v>0</v>
      </c>
      <c r="Q9475" s="312">
        <f>IF(OR(J9475="",G9475=""),"",G9475+ROW()/1000000)</f>
      </c>
      <c r="R9475" s="247">
        <f>IF(Q9475="","",SUMIFS(Txn[Signed Units],Txn[Key],J9475,Txn[Transaction Order],"&lt;="&amp;Q9475))</f>
      </c>
    </row>
    <row r="9476" spans="10:18" ht="15" customHeight="1" x14ac:dyDescent="0.15">
      <c r="J9476" s="246">
        <f>IF(OR(B9476="",C9476="",E9476=""),"",B9476&amp;":"&amp;C9476&amp;":"&amp;E9476)</f>
      </c>
      <c r="K9476" s="247">
        <f>IF(A9476="","",A9476*D9476)</f>
      </c>
      <c r="L9476" s="246">
        <f>IF(A9476="","",IF(OR(A9476=1,A9476=0),H9476,0))</f>
      </c>
      <c r="M9476" s="246">
        <f>IF(A9476="","",IF(A9476=-1,H9476,0))</f>
      </c>
      <c r="N9476">
        <f>IF(J9476="","",IF(E9476="SGD",1,IF(E9476="USD",Settings!$B$22,IF(E9476="HKD",Settings!$B$23,1))))</f>
      </c>
      <c r="O9476">
        <f>IF(OR(B9476="",C9476="",E9476=""),0,(IF(A9476=-1,H9476,0)-IF(OR(A9476=1,A9476=0),H9476,0)+IF(A9476=2,H9476,0))*IF(E9476="SGD",1,IF(E9476="USD",Settings!$B$22,IF(E9476="HKD",Settings!$B$23,1))))</f>
        <v>0</v>
      </c>
      <c r="P9476">
        <f>IF(OR(B9476="",C9476="",E9476=""),0,IF(A9476=2,H9476*IF(E9476="SGD",1,IF(E9476="USD",Settings!$B$22,IF(E9476="HKD",Settings!$B$23,1))),0))</f>
        <v>0</v>
      </c>
      <c r="Q9476" s="312">
        <f>IF(OR(J9476="",G9476=""),"",G9476+ROW()/1000000)</f>
      </c>
      <c r="R9476" s="247">
        <f>IF(Q9476="","",SUMIFS(Txn[Signed Units],Txn[Key],J9476,Txn[Transaction Order],"&lt;="&amp;Q9476))</f>
      </c>
    </row>
    <row r="9477" spans="10:18" ht="15" customHeight="1" x14ac:dyDescent="0.15">
      <c r="J9477" s="246">
        <f>IF(OR(B9477="",C9477="",E9477=""),"",B9477&amp;":"&amp;C9477&amp;":"&amp;E9477)</f>
      </c>
      <c r="K9477" s="247">
        <f>IF(A9477="","",A9477*D9477)</f>
      </c>
      <c r="L9477" s="246">
        <f>IF(A9477="","",IF(OR(A9477=1,A9477=0),H9477,0))</f>
      </c>
      <c r="M9477" s="246">
        <f>IF(A9477="","",IF(A9477=-1,H9477,0))</f>
      </c>
      <c r="N9477">
        <f>IF(J9477="","",IF(E9477="SGD",1,IF(E9477="USD",Settings!$B$22,IF(E9477="HKD",Settings!$B$23,1))))</f>
      </c>
      <c r="O9477">
        <f>IF(OR(B9477="",C9477="",E9477=""),0,(IF(A9477=-1,H9477,0)-IF(OR(A9477=1,A9477=0),H9477,0)+IF(A9477=2,H9477,0))*IF(E9477="SGD",1,IF(E9477="USD",Settings!$B$22,IF(E9477="HKD",Settings!$B$23,1))))</f>
        <v>0</v>
      </c>
      <c r="P9477">
        <f>IF(OR(B9477="",C9477="",E9477=""),0,IF(A9477=2,H9477*IF(E9477="SGD",1,IF(E9477="USD",Settings!$B$22,IF(E9477="HKD",Settings!$B$23,1))),0))</f>
        <v>0</v>
      </c>
      <c r="Q9477" s="312">
        <f>IF(OR(J9477="",G9477=""),"",G9477+ROW()/1000000)</f>
      </c>
      <c r="R9477" s="247">
        <f>IF(Q9477="","",SUMIFS(Txn[Signed Units],Txn[Key],J9477,Txn[Transaction Order],"&lt;="&amp;Q9477))</f>
      </c>
    </row>
    <row r="9478" spans="10:18" ht="15" customHeight="1" x14ac:dyDescent="0.15">
      <c r="J9478" s="246">
        <f>IF(OR(B9478="",C9478="",E9478=""),"",B9478&amp;":"&amp;C9478&amp;":"&amp;E9478)</f>
      </c>
      <c r="K9478" s="247">
        <f>IF(A9478="","",A9478*D9478)</f>
      </c>
      <c r="L9478" s="246">
        <f>IF(A9478="","",IF(OR(A9478=1,A9478=0),H9478,0))</f>
      </c>
      <c r="M9478" s="246">
        <f>IF(A9478="","",IF(A9478=-1,H9478,0))</f>
      </c>
      <c r="N9478">
        <f>IF(J9478="","",IF(E9478="SGD",1,IF(E9478="USD",Settings!$B$22,IF(E9478="HKD",Settings!$B$23,1))))</f>
      </c>
      <c r="O9478">
        <f>IF(OR(B9478="",C9478="",E9478=""),0,(IF(A9478=-1,H9478,0)-IF(OR(A9478=1,A9478=0),H9478,0)+IF(A9478=2,H9478,0))*IF(E9478="SGD",1,IF(E9478="USD",Settings!$B$22,IF(E9478="HKD",Settings!$B$23,1))))</f>
        <v>0</v>
      </c>
      <c r="P9478">
        <f>IF(OR(B9478="",C9478="",E9478=""),0,IF(A9478=2,H9478*IF(E9478="SGD",1,IF(E9478="USD",Settings!$B$22,IF(E9478="HKD",Settings!$B$23,1))),0))</f>
        <v>0</v>
      </c>
      <c r="Q9478" s="312">
        <f>IF(OR(J9478="",G9478=""),"",G9478+ROW()/1000000)</f>
      </c>
      <c r="R9478" s="247">
        <f>IF(Q9478="","",SUMIFS(Txn[Signed Units],Txn[Key],J9478,Txn[Transaction Order],"&lt;="&amp;Q9478))</f>
      </c>
    </row>
    <row r="9479" spans="10:18" ht="15" customHeight="1" x14ac:dyDescent="0.15">
      <c r="J9479" s="246">
        <f>IF(OR(B9479="",C9479="",E9479=""),"",B9479&amp;":"&amp;C9479&amp;":"&amp;E9479)</f>
      </c>
      <c r="K9479" s="247">
        <f>IF(A9479="","",A9479*D9479)</f>
      </c>
      <c r="L9479" s="246">
        <f>IF(A9479="","",IF(OR(A9479=1,A9479=0),H9479,0))</f>
      </c>
      <c r="M9479" s="246">
        <f>IF(A9479="","",IF(A9479=-1,H9479,0))</f>
      </c>
      <c r="N9479">
        <f>IF(J9479="","",IF(E9479="SGD",1,IF(E9479="USD",Settings!$B$22,IF(E9479="HKD",Settings!$B$23,1))))</f>
      </c>
      <c r="O9479">
        <f>IF(OR(B9479="",C9479="",E9479=""),0,(IF(A9479=-1,H9479,0)-IF(OR(A9479=1,A9479=0),H9479,0)+IF(A9479=2,H9479,0))*IF(E9479="SGD",1,IF(E9479="USD",Settings!$B$22,IF(E9479="HKD",Settings!$B$23,1))))</f>
        <v>0</v>
      </c>
      <c r="P9479">
        <f>IF(OR(B9479="",C9479="",E9479=""),0,IF(A9479=2,H9479*IF(E9479="SGD",1,IF(E9479="USD",Settings!$B$22,IF(E9479="HKD",Settings!$B$23,1))),0))</f>
        <v>0</v>
      </c>
      <c r="Q9479" s="312">
        <f>IF(OR(J9479="",G9479=""),"",G9479+ROW()/1000000)</f>
      </c>
      <c r="R9479" s="247">
        <f>IF(Q9479="","",SUMIFS(Txn[Signed Units],Txn[Key],J9479,Txn[Transaction Order],"&lt;="&amp;Q9479))</f>
      </c>
    </row>
    <row r="9480" spans="10:18" ht="15" customHeight="1" x14ac:dyDescent="0.15">
      <c r="J9480" s="246">
        <f>IF(OR(B9480="",C9480="",E9480=""),"",B9480&amp;":"&amp;C9480&amp;":"&amp;E9480)</f>
      </c>
      <c r="K9480" s="247">
        <f>IF(A9480="","",A9480*D9480)</f>
      </c>
      <c r="L9480" s="246">
        <f>IF(A9480="","",IF(OR(A9480=1,A9480=0),H9480,0))</f>
      </c>
      <c r="M9480" s="246">
        <f>IF(A9480="","",IF(A9480=-1,H9480,0))</f>
      </c>
      <c r="N9480">
        <f>IF(J9480="","",IF(E9480="SGD",1,IF(E9480="USD",Settings!$B$22,IF(E9480="HKD",Settings!$B$23,1))))</f>
      </c>
      <c r="O9480">
        <f>IF(OR(B9480="",C9480="",E9480=""),0,(IF(A9480=-1,H9480,0)-IF(OR(A9480=1,A9480=0),H9480,0)+IF(A9480=2,H9480,0))*IF(E9480="SGD",1,IF(E9480="USD",Settings!$B$22,IF(E9480="HKD",Settings!$B$23,1))))</f>
        <v>0</v>
      </c>
      <c r="P9480">
        <f>IF(OR(B9480="",C9480="",E9480=""),0,IF(A9480=2,H9480*IF(E9480="SGD",1,IF(E9480="USD",Settings!$B$22,IF(E9480="HKD",Settings!$B$23,1))),0))</f>
        <v>0</v>
      </c>
      <c r="Q9480" s="312">
        <f>IF(OR(J9480="",G9480=""),"",G9480+ROW()/1000000)</f>
      </c>
      <c r="R9480" s="247">
        <f>IF(Q9480="","",SUMIFS(Txn[Signed Units],Txn[Key],J9480,Txn[Transaction Order],"&lt;="&amp;Q9480))</f>
      </c>
    </row>
    <row r="9481" spans="10:18" ht="15" customHeight="1" x14ac:dyDescent="0.15">
      <c r="J9481" s="246">
        <f>IF(OR(B9481="",C9481="",E9481=""),"",B9481&amp;":"&amp;C9481&amp;":"&amp;E9481)</f>
      </c>
      <c r="K9481" s="247">
        <f>IF(A9481="","",A9481*D9481)</f>
      </c>
      <c r="L9481" s="246">
        <f>IF(A9481="","",IF(OR(A9481=1,A9481=0),H9481,0))</f>
      </c>
      <c r="M9481" s="246">
        <f>IF(A9481="","",IF(A9481=-1,H9481,0))</f>
      </c>
      <c r="N9481">
        <f>IF(J9481="","",IF(E9481="SGD",1,IF(E9481="USD",Settings!$B$22,IF(E9481="HKD",Settings!$B$23,1))))</f>
      </c>
      <c r="O9481">
        <f>IF(OR(B9481="",C9481="",E9481=""),0,(IF(A9481=-1,H9481,0)-IF(OR(A9481=1,A9481=0),H9481,0)+IF(A9481=2,H9481,0))*IF(E9481="SGD",1,IF(E9481="USD",Settings!$B$22,IF(E9481="HKD",Settings!$B$23,1))))</f>
        <v>0</v>
      </c>
      <c r="P9481">
        <f>IF(OR(B9481="",C9481="",E9481=""),0,IF(A9481=2,H9481*IF(E9481="SGD",1,IF(E9481="USD",Settings!$B$22,IF(E9481="HKD",Settings!$B$23,1))),0))</f>
        <v>0</v>
      </c>
      <c r="Q9481" s="312">
        <f>IF(OR(J9481="",G9481=""),"",G9481+ROW()/1000000)</f>
      </c>
      <c r="R9481" s="247">
        <f>IF(Q9481="","",SUMIFS(Txn[Signed Units],Txn[Key],J9481,Txn[Transaction Order],"&lt;="&amp;Q9481))</f>
      </c>
    </row>
    <row r="9482" spans="10:18" ht="15" customHeight="1" x14ac:dyDescent="0.15">
      <c r="J9482" s="246">
        <f>IF(OR(B9482="",C9482="",E9482=""),"",B9482&amp;":"&amp;C9482&amp;":"&amp;E9482)</f>
      </c>
      <c r="K9482" s="247">
        <f>IF(A9482="","",A9482*D9482)</f>
      </c>
      <c r="L9482" s="246">
        <f>IF(A9482="","",IF(OR(A9482=1,A9482=0),H9482,0))</f>
      </c>
      <c r="M9482" s="246">
        <f>IF(A9482="","",IF(A9482=-1,H9482,0))</f>
      </c>
      <c r="N9482">
        <f>IF(J9482="","",IF(E9482="SGD",1,IF(E9482="USD",Settings!$B$22,IF(E9482="HKD",Settings!$B$23,1))))</f>
      </c>
      <c r="O9482">
        <f>IF(OR(B9482="",C9482="",E9482=""),0,(IF(A9482=-1,H9482,0)-IF(OR(A9482=1,A9482=0),H9482,0)+IF(A9482=2,H9482,0))*IF(E9482="SGD",1,IF(E9482="USD",Settings!$B$22,IF(E9482="HKD",Settings!$B$23,1))))</f>
        <v>0</v>
      </c>
      <c r="P9482">
        <f>IF(OR(B9482="",C9482="",E9482=""),0,IF(A9482=2,H9482*IF(E9482="SGD",1,IF(E9482="USD",Settings!$B$22,IF(E9482="HKD",Settings!$B$23,1))),0))</f>
        <v>0</v>
      </c>
      <c r="Q9482" s="312">
        <f>IF(OR(J9482="",G9482=""),"",G9482+ROW()/1000000)</f>
      </c>
      <c r="R9482" s="247">
        <f>IF(Q9482="","",SUMIFS(Txn[Signed Units],Txn[Key],J9482,Txn[Transaction Order],"&lt;="&amp;Q9482))</f>
      </c>
    </row>
    <row r="9483" spans="10:18" ht="15" customHeight="1" x14ac:dyDescent="0.15">
      <c r="J9483" s="246">
        <f>IF(OR(B9483="",C9483="",E9483=""),"",B9483&amp;":"&amp;C9483&amp;":"&amp;E9483)</f>
      </c>
      <c r="K9483" s="247">
        <f>IF(A9483="","",A9483*D9483)</f>
      </c>
      <c r="L9483" s="246">
        <f>IF(A9483="","",IF(OR(A9483=1,A9483=0),H9483,0))</f>
      </c>
      <c r="M9483" s="246">
        <f>IF(A9483="","",IF(A9483=-1,H9483,0))</f>
      </c>
      <c r="N9483">
        <f>IF(J9483="","",IF(E9483="SGD",1,IF(E9483="USD",Settings!$B$22,IF(E9483="HKD",Settings!$B$23,1))))</f>
      </c>
      <c r="O9483">
        <f>IF(OR(B9483="",C9483="",E9483=""),0,(IF(A9483=-1,H9483,0)-IF(OR(A9483=1,A9483=0),H9483,0)+IF(A9483=2,H9483,0))*IF(E9483="SGD",1,IF(E9483="USD",Settings!$B$22,IF(E9483="HKD",Settings!$B$23,1))))</f>
        <v>0</v>
      </c>
      <c r="P9483">
        <f>IF(OR(B9483="",C9483="",E9483=""),0,IF(A9483=2,H9483*IF(E9483="SGD",1,IF(E9483="USD",Settings!$B$22,IF(E9483="HKD",Settings!$B$23,1))),0))</f>
        <v>0</v>
      </c>
      <c r="Q9483" s="312">
        <f>IF(OR(J9483="",G9483=""),"",G9483+ROW()/1000000)</f>
      </c>
      <c r="R9483" s="247">
        <f>IF(Q9483="","",SUMIFS(Txn[Signed Units],Txn[Key],J9483,Txn[Transaction Order],"&lt;="&amp;Q9483))</f>
      </c>
    </row>
    <row r="9484" spans="10:18" ht="15" customHeight="1" x14ac:dyDescent="0.15">
      <c r="J9484" s="246">
        <f>IF(OR(B9484="",C9484="",E9484=""),"",B9484&amp;":"&amp;C9484&amp;":"&amp;E9484)</f>
      </c>
      <c r="K9484" s="247">
        <f>IF(A9484="","",A9484*D9484)</f>
      </c>
      <c r="L9484" s="246">
        <f>IF(A9484="","",IF(OR(A9484=1,A9484=0),H9484,0))</f>
      </c>
      <c r="M9484" s="246">
        <f>IF(A9484="","",IF(A9484=-1,H9484,0))</f>
      </c>
      <c r="N9484">
        <f>IF(J9484="","",IF(E9484="SGD",1,IF(E9484="USD",Settings!$B$22,IF(E9484="HKD",Settings!$B$23,1))))</f>
      </c>
      <c r="O9484">
        <f>IF(OR(B9484="",C9484="",E9484=""),0,(IF(A9484=-1,H9484,0)-IF(OR(A9484=1,A9484=0),H9484,0)+IF(A9484=2,H9484,0))*IF(E9484="SGD",1,IF(E9484="USD",Settings!$B$22,IF(E9484="HKD",Settings!$B$23,1))))</f>
        <v>0</v>
      </c>
      <c r="P9484">
        <f>IF(OR(B9484="",C9484="",E9484=""),0,IF(A9484=2,H9484*IF(E9484="SGD",1,IF(E9484="USD",Settings!$B$22,IF(E9484="HKD",Settings!$B$23,1))),0))</f>
        <v>0</v>
      </c>
      <c r="Q9484" s="312">
        <f>IF(OR(J9484="",G9484=""),"",G9484+ROW()/1000000)</f>
      </c>
      <c r="R9484" s="247">
        <f>IF(Q9484="","",SUMIFS(Txn[Signed Units],Txn[Key],J9484,Txn[Transaction Order],"&lt;="&amp;Q9484))</f>
      </c>
    </row>
    <row r="9485" spans="10:18" ht="15" customHeight="1" x14ac:dyDescent="0.15">
      <c r="J9485" s="246">
        <f>IF(OR(B9485="",C9485="",E9485=""),"",B9485&amp;":"&amp;C9485&amp;":"&amp;E9485)</f>
      </c>
      <c r="K9485" s="247">
        <f>IF(A9485="","",A9485*D9485)</f>
      </c>
      <c r="L9485" s="246">
        <f>IF(A9485="","",IF(OR(A9485=1,A9485=0),H9485,0))</f>
      </c>
      <c r="M9485" s="246">
        <f>IF(A9485="","",IF(A9485=-1,H9485,0))</f>
      </c>
      <c r="N9485">
        <f>IF(J9485="","",IF(E9485="SGD",1,IF(E9485="USD",Settings!$B$22,IF(E9485="HKD",Settings!$B$23,1))))</f>
      </c>
      <c r="O9485">
        <f>IF(OR(B9485="",C9485="",E9485=""),0,(IF(A9485=-1,H9485,0)-IF(OR(A9485=1,A9485=0),H9485,0)+IF(A9485=2,H9485,0))*IF(E9485="SGD",1,IF(E9485="USD",Settings!$B$22,IF(E9485="HKD",Settings!$B$23,1))))</f>
        <v>0</v>
      </c>
      <c r="P9485">
        <f>IF(OR(B9485="",C9485="",E9485=""),0,IF(A9485=2,H9485*IF(E9485="SGD",1,IF(E9485="USD",Settings!$B$22,IF(E9485="HKD",Settings!$B$23,1))),0))</f>
        <v>0</v>
      </c>
      <c r="Q9485" s="312">
        <f>IF(OR(J9485="",G9485=""),"",G9485+ROW()/1000000)</f>
      </c>
      <c r="R9485" s="247">
        <f>IF(Q9485="","",SUMIFS(Txn[Signed Units],Txn[Key],J9485,Txn[Transaction Order],"&lt;="&amp;Q9485))</f>
      </c>
    </row>
    <row r="9486" spans="10:18" ht="15" customHeight="1" x14ac:dyDescent="0.15">
      <c r="J9486" s="246">
        <f>IF(OR(B9486="",C9486="",E9486=""),"",B9486&amp;":"&amp;C9486&amp;":"&amp;E9486)</f>
      </c>
      <c r="K9486" s="247">
        <f>IF(A9486="","",A9486*D9486)</f>
      </c>
      <c r="L9486" s="246">
        <f>IF(A9486="","",IF(OR(A9486=1,A9486=0),H9486,0))</f>
      </c>
      <c r="M9486" s="246">
        <f>IF(A9486="","",IF(A9486=-1,H9486,0))</f>
      </c>
      <c r="N9486">
        <f>IF(J9486="","",IF(E9486="SGD",1,IF(E9486="USD",Settings!$B$22,IF(E9486="HKD",Settings!$B$23,1))))</f>
      </c>
      <c r="O9486">
        <f>IF(OR(B9486="",C9486="",E9486=""),0,(IF(A9486=-1,H9486,0)-IF(OR(A9486=1,A9486=0),H9486,0)+IF(A9486=2,H9486,0))*IF(E9486="SGD",1,IF(E9486="USD",Settings!$B$22,IF(E9486="HKD",Settings!$B$23,1))))</f>
        <v>0</v>
      </c>
      <c r="P9486">
        <f>IF(OR(B9486="",C9486="",E9486=""),0,IF(A9486=2,H9486*IF(E9486="SGD",1,IF(E9486="USD",Settings!$B$22,IF(E9486="HKD",Settings!$B$23,1))),0))</f>
        <v>0</v>
      </c>
      <c r="Q9486" s="312">
        <f>IF(OR(J9486="",G9486=""),"",G9486+ROW()/1000000)</f>
      </c>
      <c r="R9486" s="247">
        <f>IF(Q9486="","",SUMIFS(Txn[Signed Units],Txn[Key],J9486,Txn[Transaction Order],"&lt;="&amp;Q9486))</f>
      </c>
    </row>
    <row r="9487" spans="10:18" ht="15" customHeight="1" x14ac:dyDescent="0.15">
      <c r="J9487" s="246">
        <f>IF(OR(B9487="",C9487="",E9487=""),"",B9487&amp;":"&amp;C9487&amp;":"&amp;E9487)</f>
      </c>
      <c r="K9487" s="247">
        <f>IF(A9487="","",A9487*D9487)</f>
      </c>
      <c r="L9487" s="246">
        <f>IF(A9487="","",IF(OR(A9487=1,A9487=0),H9487,0))</f>
      </c>
      <c r="M9487" s="246">
        <f>IF(A9487="","",IF(A9487=-1,H9487,0))</f>
      </c>
      <c r="N9487">
        <f>IF(J9487="","",IF(E9487="SGD",1,IF(E9487="USD",Settings!$B$22,IF(E9487="HKD",Settings!$B$23,1))))</f>
      </c>
      <c r="O9487">
        <f>IF(OR(B9487="",C9487="",E9487=""),0,(IF(A9487=-1,H9487,0)-IF(OR(A9487=1,A9487=0),H9487,0)+IF(A9487=2,H9487,0))*IF(E9487="SGD",1,IF(E9487="USD",Settings!$B$22,IF(E9487="HKD",Settings!$B$23,1))))</f>
        <v>0</v>
      </c>
      <c r="P9487">
        <f>IF(OR(B9487="",C9487="",E9487=""),0,IF(A9487=2,H9487*IF(E9487="SGD",1,IF(E9487="USD",Settings!$B$22,IF(E9487="HKD",Settings!$B$23,1))),0))</f>
        <v>0</v>
      </c>
      <c r="Q9487" s="312">
        <f>IF(OR(J9487="",G9487=""),"",G9487+ROW()/1000000)</f>
      </c>
      <c r="R9487" s="247">
        <f>IF(Q9487="","",SUMIFS(Txn[Signed Units],Txn[Key],J9487,Txn[Transaction Order],"&lt;="&amp;Q9487))</f>
      </c>
    </row>
    <row r="9488" spans="10:18" ht="15" customHeight="1" x14ac:dyDescent="0.15">
      <c r="J9488" s="246">
        <f>IF(OR(B9488="",C9488="",E9488=""),"",B9488&amp;":"&amp;C9488&amp;":"&amp;E9488)</f>
      </c>
      <c r="K9488" s="247">
        <f>IF(A9488="","",A9488*D9488)</f>
      </c>
      <c r="L9488" s="246">
        <f>IF(A9488="","",IF(OR(A9488=1,A9488=0),H9488,0))</f>
      </c>
      <c r="M9488" s="246">
        <f>IF(A9488="","",IF(A9488=-1,H9488,0))</f>
      </c>
      <c r="N9488">
        <f>IF(J9488="","",IF(E9488="SGD",1,IF(E9488="USD",Settings!$B$22,IF(E9488="HKD",Settings!$B$23,1))))</f>
      </c>
      <c r="O9488">
        <f>IF(OR(B9488="",C9488="",E9488=""),0,(IF(A9488=-1,H9488,0)-IF(OR(A9488=1,A9488=0),H9488,0)+IF(A9488=2,H9488,0))*IF(E9488="SGD",1,IF(E9488="USD",Settings!$B$22,IF(E9488="HKD",Settings!$B$23,1))))</f>
        <v>0</v>
      </c>
      <c r="P9488">
        <f>IF(OR(B9488="",C9488="",E9488=""),0,IF(A9488=2,H9488*IF(E9488="SGD",1,IF(E9488="USD",Settings!$B$22,IF(E9488="HKD",Settings!$B$23,1))),0))</f>
        <v>0</v>
      </c>
      <c r="Q9488" s="312">
        <f>IF(OR(J9488="",G9488=""),"",G9488+ROW()/1000000)</f>
      </c>
      <c r="R9488" s="247">
        <f>IF(Q9488="","",SUMIFS(Txn[Signed Units],Txn[Key],J9488,Txn[Transaction Order],"&lt;="&amp;Q9488))</f>
      </c>
    </row>
    <row r="9489" spans="10:18" ht="15" customHeight="1" x14ac:dyDescent="0.15">
      <c r="J9489" s="246">
        <f>IF(OR(B9489="",C9489="",E9489=""),"",B9489&amp;":"&amp;C9489&amp;":"&amp;E9489)</f>
      </c>
      <c r="K9489" s="247">
        <f>IF(A9489="","",A9489*D9489)</f>
      </c>
      <c r="L9489" s="246">
        <f>IF(A9489="","",IF(OR(A9489=1,A9489=0),H9489,0))</f>
      </c>
      <c r="M9489" s="246">
        <f>IF(A9489="","",IF(A9489=-1,H9489,0))</f>
      </c>
      <c r="N9489">
        <f>IF(J9489="","",IF(E9489="SGD",1,IF(E9489="USD",Settings!$B$22,IF(E9489="HKD",Settings!$B$23,1))))</f>
      </c>
      <c r="O9489">
        <f>IF(OR(B9489="",C9489="",E9489=""),0,(IF(A9489=-1,H9489,0)-IF(OR(A9489=1,A9489=0),H9489,0)+IF(A9489=2,H9489,0))*IF(E9489="SGD",1,IF(E9489="USD",Settings!$B$22,IF(E9489="HKD",Settings!$B$23,1))))</f>
        <v>0</v>
      </c>
      <c r="P9489">
        <f>IF(OR(B9489="",C9489="",E9489=""),0,IF(A9489=2,H9489*IF(E9489="SGD",1,IF(E9489="USD",Settings!$B$22,IF(E9489="HKD",Settings!$B$23,1))),0))</f>
        <v>0</v>
      </c>
      <c r="Q9489" s="312">
        <f>IF(OR(J9489="",G9489=""),"",G9489+ROW()/1000000)</f>
      </c>
      <c r="R9489" s="247">
        <f>IF(Q9489="","",SUMIFS(Txn[Signed Units],Txn[Key],J9489,Txn[Transaction Order],"&lt;="&amp;Q9489))</f>
      </c>
    </row>
    <row r="9490" spans="10:18" ht="15" customHeight="1" x14ac:dyDescent="0.15">
      <c r="J9490" s="246">
        <f>IF(OR(B9490="",C9490="",E9490=""),"",B9490&amp;":"&amp;C9490&amp;":"&amp;E9490)</f>
      </c>
      <c r="K9490" s="247">
        <f>IF(A9490="","",A9490*D9490)</f>
      </c>
      <c r="L9490" s="246">
        <f>IF(A9490="","",IF(OR(A9490=1,A9490=0),H9490,0))</f>
      </c>
      <c r="M9490" s="246">
        <f>IF(A9490="","",IF(A9490=-1,H9490,0))</f>
      </c>
      <c r="N9490">
        <f>IF(J9490="","",IF(E9490="SGD",1,IF(E9490="USD",Settings!$B$22,IF(E9490="HKD",Settings!$B$23,1))))</f>
      </c>
      <c r="O9490">
        <f>IF(OR(B9490="",C9490="",E9490=""),0,(IF(A9490=-1,H9490,0)-IF(OR(A9490=1,A9490=0),H9490,0)+IF(A9490=2,H9490,0))*IF(E9490="SGD",1,IF(E9490="USD",Settings!$B$22,IF(E9490="HKD",Settings!$B$23,1))))</f>
        <v>0</v>
      </c>
      <c r="P9490">
        <f>IF(OR(B9490="",C9490="",E9490=""),0,IF(A9490=2,H9490*IF(E9490="SGD",1,IF(E9490="USD",Settings!$B$22,IF(E9490="HKD",Settings!$B$23,1))),0))</f>
        <v>0</v>
      </c>
      <c r="Q9490" s="312">
        <f>IF(OR(J9490="",G9490=""),"",G9490+ROW()/1000000)</f>
      </c>
      <c r="R9490" s="247">
        <f>IF(Q9490="","",SUMIFS(Txn[Signed Units],Txn[Key],J9490,Txn[Transaction Order],"&lt;="&amp;Q9490))</f>
      </c>
    </row>
    <row r="9491" spans="10:18" ht="15" customHeight="1" x14ac:dyDescent="0.15">
      <c r="J9491" s="246">
        <f>IF(OR(B9491="",C9491="",E9491=""),"",B9491&amp;":"&amp;C9491&amp;":"&amp;E9491)</f>
      </c>
      <c r="K9491" s="247">
        <f>IF(A9491="","",A9491*D9491)</f>
      </c>
      <c r="L9491" s="246">
        <f>IF(A9491="","",IF(OR(A9491=1,A9491=0),H9491,0))</f>
      </c>
      <c r="M9491" s="246">
        <f>IF(A9491="","",IF(A9491=-1,H9491,0))</f>
      </c>
      <c r="N9491">
        <f>IF(J9491="","",IF(E9491="SGD",1,IF(E9491="USD",Settings!$B$22,IF(E9491="HKD",Settings!$B$23,1))))</f>
      </c>
      <c r="O9491">
        <f>IF(OR(B9491="",C9491="",E9491=""),0,(IF(A9491=-1,H9491,0)-IF(OR(A9491=1,A9491=0),H9491,0)+IF(A9491=2,H9491,0))*IF(E9491="SGD",1,IF(E9491="USD",Settings!$B$22,IF(E9491="HKD",Settings!$B$23,1))))</f>
        <v>0</v>
      </c>
      <c r="P9491">
        <f>IF(OR(B9491="",C9491="",E9491=""),0,IF(A9491=2,H9491*IF(E9491="SGD",1,IF(E9491="USD",Settings!$B$22,IF(E9491="HKD",Settings!$B$23,1))),0))</f>
        <v>0</v>
      </c>
      <c r="Q9491" s="312">
        <f>IF(OR(J9491="",G9491=""),"",G9491+ROW()/1000000)</f>
      </c>
      <c r="R9491" s="247">
        <f>IF(Q9491="","",SUMIFS(Txn[Signed Units],Txn[Key],J9491,Txn[Transaction Order],"&lt;="&amp;Q9491))</f>
      </c>
    </row>
    <row r="9492" spans="10:18" ht="15" customHeight="1" x14ac:dyDescent="0.15">
      <c r="J9492" s="246">
        <f>IF(OR(B9492="",C9492="",E9492=""),"",B9492&amp;":"&amp;C9492&amp;":"&amp;E9492)</f>
      </c>
      <c r="K9492" s="247">
        <f>IF(A9492="","",A9492*D9492)</f>
      </c>
      <c r="L9492" s="246">
        <f>IF(A9492="","",IF(OR(A9492=1,A9492=0),H9492,0))</f>
      </c>
      <c r="M9492" s="246">
        <f>IF(A9492="","",IF(A9492=-1,H9492,0))</f>
      </c>
      <c r="N9492">
        <f>IF(J9492="","",IF(E9492="SGD",1,IF(E9492="USD",Settings!$B$22,IF(E9492="HKD",Settings!$B$23,1))))</f>
      </c>
      <c r="O9492">
        <f>IF(OR(B9492="",C9492="",E9492=""),0,(IF(A9492=-1,H9492,0)-IF(OR(A9492=1,A9492=0),H9492,0)+IF(A9492=2,H9492,0))*IF(E9492="SGD",1,IF(E9492="USD",Settings!$B$22,IF(E9492="HKD",Settings!$B$23,1))))</f>
        <v>0</v>
      </c>
      <c r="P9492">
        <f>IF(OR(B9492="",C9492="",E9492=""),0,IF(A9492=2,H9492*IF(E9492="SGD",1,IF(E9492="USD",Settings!$B$22,IF(E9492="HKD",Settings!$B$23,1))),0))</f>
        <v>0</v>
      </c>
      <c r="Q9492" s="312">
        <f>IF(OR(J9492="",G9492=""),"",G9492+ROW()/1000000)</f>
      </c>
      <c r="R9492" s="247">
        <f>IF(Q9492="","",SUMIFS(Txn[Signed Units],Txn[Key],J9492,Txn[Transaction Order],"&lt;="&amp;Q9492))</f>
      </c>
    </row>
    <row r="9493" spans="10:18" ht="15" customHeight="1" x14ac:dyDescent="0.15">
      <c r="J9493" s="246">
        <f>IF(OR(B9493="",C9493="",E9493=""),"",B9493&amp;":"&amp;C9493&amp;":"&amp;E9493)</f>
      </c>
      <c r="K9493" s="247">
        <f>IF(A9493="","",A9493*D9493)</f>
      </c>
      <c r="L9493" s="246">
        <f>IF(A9493="","",IF(OR(A9493=1,A9493=0),H9493,0))</f>
      </c>
      <c r="M9493" s="246">
        <f>IF(A9493="","",IF(A9493=-1,H9493,0))</f>
      </c>
      <c r="N9493">
        <f>IF(J9493="","",IF(E9493="SGD",1,IF(E9493="USD",Settings!$B$22,IF(E9493="HKD",Settings!$B$23,1))))</f>
      </c>
      <c r="O9493">
        <f>IF(OR(B9493="",C9493="",E9493=""),0,(IF(A9493=-1,H9493,0)-IF(OR(A9493=1,A9493=0),H9493,0)+IF(A9493=2,H9493,0))*IF(E9493="SGD",1,IF(E9493="USD",Settings!$B$22,IF(E9493="HKD",Settings!$B$23,1))))</f>
        <v>0</v>
      </c>
      <c r="P9493">
        <f>IF(OR(B9493="",C9493="",E9493=""),0,IF(A9493=2,H9493*IF(E9493="SGD",1,IF(E9493="USD",Settings!$B$22,IF(E9493="HKD",Settings!$B$23,1))),0))</f>
        <v>0</v>
      </c>
      <c r="Q9493" s="312">
        <f>IF(OR(J9493="",G9493=""),"",G9493+ROW()/1000000)</f>
      </c>
      <c r="R9493" s="247">
        <f>IF(Q9493="","",SUMIFS(Txn[Signed Units],Txn[Key],J9493,Txn[Transaction Order],"&lt;="&amp;Q9493))</f>
      </c>
    </row>
    <row r="9494" spans="10:18" ht="15" customHeight="1" x14ac:dyDescent="0.15">
      <c r="J9494" s="246">
        <f>IF(OR(B9494="",C9494="",E9494=""),"",B9494&amp;":"&amp;C9494&amp;":"&amp;E9494)</f>
      </c>
      <c r="K9494" s="247">
        <f>IF(A9494="","",A9494*D9494)</f>
      </c>
      <c r="L9494" s="246">
        <f>IF(A9494="","",IF(OR(A9494=1,A9494=0),H9494,0))</f>
      </c>
      <c r="M9494" s="246">
        <f>IF(A9494="","",IF(A9494=-1,H9494,0))</f>
      </c>
      <c r="N9494">
        <f>IF(J9494="","",IF(E9494="SGD",1,IF(E9494="USD",Settings!$B$22,IF(E9494="HKD",Settings!$B$23,1))))</f>
      </c>
      <c r="O9494">
        <f>IF(OR(B9494="",C9494="",E9494=""),0,(IF(A9494=-1,H9494,0)-IF(OR(A9494=1,A9494=0),H9494,0)+IF(A9494=2,H9494,0))*IF(E9494="SGD",1,IF(E9494="USD",Settings!$B$22,IF(E9494="HKD",Settings!$B$23,1))))</f>
        <v>0</v>
      </c>
      <c r="P9494">
        <f>IF(OR(B9494="",C9494="",E9494=""),0,IF(A9494=2,H9494*IF(E9494="SGD",1,IF(E9494="USD",Settings!$B$22,IF(E9494="HKD",Settings!$B$23,1))),0))</f>
        <v>0</v>
      </c>
      <c r="Q9494" s="312">
        <f>IF(OR(J9494="",G9494=""),"",G9494+ROW()/1000000)</f>
      </c>
      <c r="R9494" s="247">
        <f>IF(Q9494="","",SUMIFS(Txn[Signed Units],Txn[Key],J9494,Txn[Transaction Order],"&lt;="&amp;Q9494))</f>
      </c>
    </row>
    <row r="9495" spans="10:18" ht="15" customHeight="1" x14ac:dyDescent="0.15">
      <c r="J9495" s="246">
        <f>IF(OR(B9495="",C9495="",E9495=""),"",B9495&amp;":"&amp;C9495&amp;":"&amp;E9495)</f>
      </c>
      <c r="K9495" s="247">
        <f>IF(A9495="","",A9495*D9495)</f>
      </c>
      <c r="L9495" s="246">
        <f>IF(A9495="","",IF(OR(A9495=1,A9495=0),H9495,0))</f>
      </c>
      <c r="M9495" s="246">
        <f>IF(A9495="","",IF(A9495=-1,H9495,0))</f>
      </c>
      <c r="N9495">
        <f>IF(J9495="","",IF(E9495="SGD",1,IF(E9495="USD",Settings!$B$22,IF(E9495="HKD",Settings!$B$23,1))))</f>
      </c>
      <c r="O9495">
        <f>IF(OR(B9495="",C9495="",E9495=""),0,(IF(A9495=-1,H9495,0)-IF(OR(A9495=1,A9495=0),H9495,0)+IF(A9495=2,H9495,0))*IF(E9495="SGD",1,IF(E9495="USD",Settings!$B$22,IF(E9495="HKD",Settings!$B$23,1))))</f>
        <v>0</v>
      </c>
      <c r="P9495">
        <f>IF(OR(B9495="",C9495="",E9495=""),0,IF(A9495=2,H9495*IF(E9495="SGD",1,IF(E9495="USD",Settings!$B$22,IF(E9495="HKD",Settings!$B$23,1))),0))</f>
        <v>0</v>
      </c>
      <c r="Q9495" s="312">
        <f>IF(OR(J9495="",G9495=""),"",G9495+ROW()/1000000)</f>
      </c>
      <c r="R9495" s="247">
        <f>IF(Q9495="","",SUMIFS(Txn[Signed Units],Txn[Key],J9495,Txn[Transaction Order],"&lt;="&amp;Q9495))</f>
      </c>
    </row>
    <row r="9496" spans="10:18" ht="15" customHeight="1" x14ac:dyDescent="0.15">
      <c r="J9496" s="246">
        <f>IF(OR(B9496="",C9496="",E9496=""),"",B9496&amp;":"&amp;C9496&amp;":"&amp;E9496)</f>
      </c>
      <c r="K9496" s="247">
        <f>IF(A9496="","",A9496*D9496)</f>
      </c>
      <c r="L9496" s="246">
        <f>IF(A9496="","",IF(OR(A9496=1,A9496=0),H9496,0))</f>
      </c>
      <c r="M9496" s="246">
        <f>IF(A9496="","",IF(A9496=-1,H9496,0))</f>
      </c>
      <c r="N9496">
        <f>IF(J9496="","",IF(E9496="SGD",1,IF(E9496="USD",Settings!$B$22,IF(E9496="HKD",Settings!$B$23,1))))</f>
      </c>
      <c r="O9496">
        <f>IF(OR(B9496="",C9496="",E9496=""),0,(IF(A9496=-1,H9496,0)-IF(OR(A9496=1,A9496=0),H9496,0)+IF(A9496=2,H9496,0))*IF(E9496="SGD",1,IF(E9496="USD",Settings!$B$22,IF(E9496="HKD",Settings!$B$23,1))))</f>
        <v>0</v>
      </c>
      <c r="P9496">
        <f>IF(OR(B9496="",C9496="",E9496=""),0,IF(A9496=2,H9496*IF(E9496="SGD",1,IF(E9496="USD",Settings!$B$22,IF(E9496="HKD",Settings!$B$23,1))),0))</f>
        <v>0</v>
      </c>
      <c r="Q9496" s="312">
        <f>IF(OR(J9496="",G9496=""),"",G9496+ROW()/1000000)</f>
      </c>
      <c r="R9496" s="247">
        <f>IF(Q9496="","",SUMIFS(Txn[Signed Units],Txn[Key],J9496,Txn[Transaction Order],"&lt;="&amp;Q9496))</f>
      </c>
    </row>
    <row r="9497" spans="10:18" ht="15" customHeight="1" x14ac:dyDescent="0.15">
      <c r="J9497" s="246">
        <f>IF(OR(B9497="",C9497="",E9497=""),"",B9497&amp;":"&amp;C9497&amp;":"&amp;E9497)</f>
      </c>
      <c r="K9497" s="247">
        <f>IF(A9497="","",A9497*D9497)</f>
      </c>
      <c r="L9497" s="246">
        <f>IF(A9497="","",IF(OR(A9497=1,A9497=0),H9497,0))</f>
      </c>
      <c r="M9497" s="246">
        <f>IF(A9497="","",IF(A9497=-1,H9497,0))</f>
      </c>
      <c r="N9497">
        <f>IF(J9497="","",IF(E9497="SGD",1,IF(E9497="USD",Settings!$B$22,IF(E9497="HKD",Settings!$B$23,1))))</f>
      </c>
      <c r="O9497">
        <f>IF(OR(B9497="",C9497="",E9497=""),0,(IF(A9497=-1,H9497,0)-IF(OR(A9497=1,A9497=0),H9497,0)+IF(A9497=2,H9497,0))*IF(E9497="SGD",1,IF(E9497="USD",Settings!$B$22,IF(E9497="HKD",Settings!$B$23,1))))</f>
        <v>0</v>
      </c>
      <c r="P9497">
        <f>IF(OR(B9497="",C9497="",E9497=""),0,IF(A9497=2,H9497*IF(E9497="SGD",1,IF(E9497="USD",Settings!$B$22,IF(E9497="HKD",Settings!$B$23,1))),0))</f>
        <v>0</v>
      </c>
      <c r="Q9497" s="312">
        <f>IF(OR(J9497="",G9497=""),"",G9497+ROW()/1000000)</f>
      </c>
      <c r="R9497" s="247">
        <f>IF(Q9497="","",SUMIFS(Txn[Signed Units],Txn[Key],J9497,Txn[Transaction Order],"&lt;="&amp;Q9497))</f>
      </c>
    </row>
    <row r="9498" spans="10:18" ht="15" customHeight="1" x14ac:dyDescent="0.15">
      <c r="J9498" s="246">
        <f>IF(OR(B9498="",C9498="",E9498=""),"",B9498&amp;":"&amp;C9498&amp;":"&amp;E9498)</f>
      </c>
      <c r="K9498" s="247">
        <f>IF(A9498="","",A9498*D9498)</f>
      </c>
      <c r="L9498" s="246">
        <f>IF(A9498="","",IF(OR(A9498=1,A9498=0),H9498,0))</f>
      </c>
      <c r="M9498" s="246">
        <f>IF(A9498="","",IF(A9498=-1,H9498,0))</f>
      </c>
      <c r="N9498">
        <f>IF(J9498="","",IF(E9498="SGD",1,IF(E9498="USD",Settings!$B$22,IF(E9498="HKD",Settings!$B$23,1))))</f>
      </c>
      <c r="O9498">
        <f>IF(OR(B9498="",C9498="",E9498=""),0,(IF(A9498=-1,H9498,0)-IF(OR(A9498=1,A9498=0),H9498,0)+IF(A9498=2,H9498,0))*IF(E9498="SGD",1,IF(E9498="USD",Settings!$B$22,IF(E9498="HKD",Settings!$B$23,1))))</f>
        <v>0</v>
      </c>
      <c r="P9498">
        <f>IF(OR(B9498="",C9498="",E9498=""),0,IF(A9498=2,H9498*IF(E9498="SGD",1,IF(E9498="USD",Settings!$B$22,IF(E9498="HKD",Settings!$B$23,1))),0))</f>
        <v>0</v>
      </c>
      <c r="Q9498" s="312">
        <f>IF(OR(J9498="",G9498=""),"",G9498+ROW()/1000000)</f>
      </c>
      <c r="R9498" s="247">
        <f>IF(Q9498="","",SUMIFS(Txn[Signed Units],Txn[Key],J9498,Txn[Transaction Order],"&lt;="&amp;Q9498))</f>
      </c>
    </row>
    <row r="9499" spans="10:18" ht="15" customHeight="1" x14ac:dyDescent="0.15">
      <c r="J9499" s="246">
        <f>IF(OR(B9499="",C9499="",E9499=""),"",B9499&amp;":"&amp;C9499&amp;":"&amp;E9499)</f>
      </c>
      <c r="K9499" s="247">
        <f>IF(A9499="","",A9499*D9499)</f>
      </c>
      <c r="L9499" s="246">
        <f>IF(A9499="","",IF(OR(A9499=1,A9499=0),H9499,0))</f>
      </c>
      <c r="M9499" s="246">
        <f>IF(A9499="","",IF(A9499=-1,H9499,0))</f>
      </c>
      <c r="N9499">
        <f>IF(J9499="","",IF(E9499="SGD",1,IF(E9499="USD",Settings!$B$22,IF(E9499="HKD",Settings!$B$23,1))))</f>
      </c>
      <c r="O9499">
        <f>IF(OR(B9499="",C9499="",E9499=""),0,(IF(A9499=-1,H9499,0)-IF(OR(A9499=1,A9499=0),H9499,0)+IF(A9499=2,H9499,0))*IF(E9499="SGD",1,IF(E9499="USD",Settings!$B$22,IF(E9499="HKD",Settings!$B$23,1))))</f>
        <v>0</v>
      </c>
      <c r="P9499">
        <f>IF(OR(B9499="",C9499="",E9499=""),0,IF(A9499=2,H9499*IF(E9499="SGD",1,IF(E9499="USD",Settings!$B$22,IF(E9499="HKD",Settings!$B$23,1))),0))</f>
        <v>0</v>
      </c>
      <c r="Q9499" s="312">
        <f>IF(OR(J9499="",G9499=""),"",G9499+ROW()/1000000)</f>
      </c>
      <c r="R9499" s="247">
        <f>IF(Q9499="","",SUMIFS(Txn[Signed Units],Txn[Key],J9499,Txn[Transaction Order],"&lt;="&amp;Q9499))</f>
      </c>
    </row>
    <row r="9500" spans="10:18" ht="15" customHeight="1" x14ac:dyDescent="0.15">
      <c r="J9500" s="246">
        <f>IF(OR(B9500="",C9500="",E9500=""),"",B9500&amp;":"&amp;C9500&amp;":"&amp;E9500)</f>
      </c>
      <c r="K9500" s="247">
        <f>IF(A9500="","",A9500*D9500)</f>
      </c>
      <c r="L9500" s="246">
        <f>IF(A9500="","",IF(OR(A9500=1,A9500=0),H9500,0))</f>
      </c>
      <c r="M9500" s="246">
        <f>IF(A9500="","",IF(A9500=-1,H9500,0))</f>
      </c>
      <c r="N9500">
        <f>IF(J9500="","",IF(E9500="SGD",1,IF(E9500="USD",Settings!$B$22,IF(E9500="HKD",Settings!$B$23,1))))</f>
      </c>
      <c r="O9500">
        <f>IF(OR(B9500="",C9500="",E9500=""),0,(IF(A9500=-1,H9500,0)-IF(OR(A9500=1,A9500=0),H9500,0)+IF(A9500=2,H9500,0))*IF(E9500="SGD",1,IF(E9500="USD",Settings!$B$22,IF(E9500="HKD",Settings!$B$23,1))))</f>
        <v>0</v>
      </c>
      <c r="P9500">
        <f>IF(OR(B9500="",C9500="",E9500=""),0,IF(A9500=2,H9500*IF(E9500="SGD",1,IF(E9500="USD",Settings!$B$22,IF(E9500="HKD",Settings!$B$23,1))),0))</f>
        <v>0</v>
      </c>
      <c r="Q9500" s="312">
        <f>IF(OR(J9500="",G9500=""),"",G9500+ROW()/1000000)</f>
      </c>
      <c r="R9500" s="247">
        <f>IF(Q9500="","",SUMIFS(Txn[Signed Units],Txn[Key],J9500,Txn[Transaction Order],"&lt;="&amp;Q9500))</f>
      </c>
    </row>
    <row r="9501" spans="10:18" ht="15" customHeight="1" x14ac:dyDescent="0.15">
      <c r="J9501" s="246">
        <f>IF(OR(B9501="",C9501="",E9501=""),"",B9501&amp;":"&amp;C9501&amp;":"&amp;E9501)</f>
      </c>
      <c r="K9501" s="247">
        <f>IF(A9501="","",A9501*D9501)</f>
      </c>
      <c r="L9501" s="246">
        <f>IF(A9501="","",IF(OR(A9501=1,A9501=0),H9501,0))</f>
      </c>
      <c r="M9501" s="246">
        <f>IF(A9501="","",IF(A9501=-1,H9501,0))</f>
      </c>
      <c r="N9501">
        <f>IF(J9501="","",IF(E9501="SGD",1,IF(E9501="USD",Settings!$B$22,IF(E9501="HKD",Settings!$B$23,1))))</f>
      </c>
      <c r="O9501">
        <f>IF(OR(B9501="",C9501="",E9501=""),0,(IF(A9501=-1,H9501,0)-IF(OR(A9501=1,A9501=0),H9501,0)+IF(A9501=2,H9501,0))*IF(E9501="SGD",1,IF(E9501="USD",Settings!$B$22,IF(E9501="HKD",Settings!$B$23,1))))</f>
        <v>0</v>
      </c>
      <c r="P9501">
        <f>IF(OR(B9501="",C9501="",E9501=""),0,IF(A9501=2,H9501*IF(E9501="SGD",1,IF(E9501="USD",Settings!$B$22,IF(E9501="HKD",Settings!$B$23,1))),0))</f>
        <v>0</v>
      </c>
      <c r="Q9501" s="312">
        <f>IF(OR(J9501="",G9501=""),"",G9501+ROW()/1000000)</f>
      </c>
      <c r="R9501" s="247">
        <f>IF(Q9501="","",SUMIFS(Txn[Signed Units],Txn[Key],J9501,Txn[Transaction Order],"&lt;="&amp;Q9501))</f>
      </c>
    </row>
    <row r="9502" spans="10:18" ht="15" customHeight="1" x14ac:dyDescent="0.15">
      <c r="J9502" s="246">
        <f>IF(OR(B9502="",C9502="",E9502=""),"",B9502&amp;":"&amp;C9502&amp;":"&amp;E9502)</f>
      </c>
      <c r="K9502" s="247">
        <f>IF(A9502="","",A9502*D9502)</f>
      </c>
      <c r="L9502" s="246">
        <f>IF(A9502="","",IF(OR(A9502=1,A9502=0),H9502,0))</f>
      </c>
      <c r="M9502" s="246">
        <f>IF(A9502="","",IF(A9502=-1,H9502,0))</f>
      </c>
      <c r="N9502">
        <f>IF(J9502="","",IF(E9502="SGD",1,IF(E9502="USD",Settings!$B$22,IF(E9502="HKD",Settings!$B$23,1))))</f>
      </c>
      <c r="O9502">
        <f>IF(OR(B9502="",C9502="",E9502=""),0,(IF(A9502=-1,H9502,0)-IF(OR(A9502=1,A9502=0),H9502,0)+IF(A9502=2,H9502,0))*IF(E9502="SGD",1,IF(E9502="USD",Settings!$B$22,IF(E9502="HKD",Settings!$B$23,1))))</f>
        <v>0</v>
      </c>
      <c r="P9502">
        <f>IF(OR(B9502="",C9502="",E9502=""),0,IF(A9502=2,H9502*IF(E9502="SGD",1,IF(E9502="USD",Settings!$B$22,IF(E9502="HKD",Settings!$B$23,1))),0))</f>
        <v>0</v>
      </c>
      <c r="Q9502" s="312">
        <f>IF(OR(J9502="",G9502=""),"",G9502+ROW()/1000000)</f>
      </c>
      <c r="R9502" s="247">
        <f>IF(Q9502="","",SUMIFS(Txn[Signed Units],Txn[Key],J9502,Txn[Transaction Order],"&lt;="&amp;Q9502))</f>
      </c>
    </row>
    <row r="9503" spans="10:18" ht="15" customHeight="1" x14ac:dyDescent="0.15">
      <c r="J9503" s="246">
        <f>IF(OR(B9503="",C9503="",E9503=""),"",B9503&amp;":"&amp;C9503&amp;":"&amp;E9503)</f>
      </c>
      <c r="K9503" s="247">
        <f>IF(A9503="","",A9503*D9503)</f>
      </c>
      <c r="L9503" s="246">
        <f>IF(A9503="","",IF(OR(A9503=1,A9503=0),H9503,0))</f>
      </c>
      <c r="M9503" s="246">
        <f>IF(A9503="","",IF(A9503=-1,H9503,0))</f>
      </c>
      <c r="N9503">
        <f>IF(J9503="","",IF(E9503="SGD",1,IF(E9503="USD",Settings!$B$22,IF(E9503="HKD",Settings!$B$23,1))))</f>
      </c>
      <c r="O9503">
        <f>IF(OR(B9503="",C9503="",E9503=""),0,(IF(A9503=-1,H9503,0)-IF(OR(A9503=1,A9503=0),H9503,0)+IF(A9503=2,H9503,0))*IF(E9503="SGD",1,IF(E9503="USD",Settings!$B$22,IF(E9503="HKD",Settings!$B$23,1))))</f>
        <v>0</v>
      </c>
      <c r="P9503">
        <f>IF(OR(B9503="",C9503="",E9503=""),0,IF(A9503=2,H9503*IF(E9503="SGD",1,IF(E9503="USD",Settings!$B$22,IF(E9503="HKD",Settings!$B$23,1))),0))</f>
        <v>0</v>
      </c>
      <c r="Q9503" s="312">
        <f>IF(OR(J9503="",G9503=""),"",G9503+ROW()/1000000)</f>
      </c>
      <c r="R9503" s="247">
        <f>IF(Q9503="","",SUMIFS(Txn[Signed Units],Txn[Key],J9503,Txn[Transaction Order],"&lt;="&amp;Q9503))</f>
      </c>
    </row>
    <row r="9504" spans="10:18" ht="15" customHeight="1" x14ac:dyDescent="0.15">
      <c r="J9504" s="246">
        <f>IF(OR(B9504="",C9504="",E9504=""),"",B9504&amp;":"&amp;C9504&amp;":"&amp;E9504)</f>
      </c>
      <c r="K9504" s="247">
        <f>IF(A9504="","",A9504*D9504)</f>
      </c>
      <c r="L9504" s="246">
        <f>IF(A9504="","",IF(OR(A9504=1,A9504=0),H9504,0))</f>
      </c>
      <c r="M9504" s="246">
        <f>IF(A9504="","",IF(A9504=-1,H9504,0))</f>
      </c>
      <c r="N9504">
        <f>IF(J9504="","",IF(E9504="SGD",1,IF(E9504="USD",Settings!$B$22,IF(E9504="HKD",Settings!$B$23,1))))</f>
      </c>
      <c r="O9504">
        <f>IF(OR(B9504="",C9504="",E9504=""),0,(IF(A9504=-1,H9504,0)-IF(OR(A9504=1,A9504=0),H9504,0)+IF(A9504=2,H9504,0))*IF(E9504="SGD",1,IF(E9504="USD",Settings!$B$22,IF(E9504="HKD",Settings!$B$23,1))))</f>
        <v>0</v>
      </c>
      <c r="P9504">
        <f>IF(OR(B9504="",C9504="",E9504=""),0,IF(A9504=2,H9504*IF(E9504="SGD",1,IF(E9504="USD",Settings!$B$22,IF(E9504="HKD",Settings!$B$23,1))),0))</f>
        <v>0</v>
      </c>
      <c r="Q9504" s="312">
        <f>IF(OR(J9504="",G9504=""),"",G9504+ROW()/1000000)</f>
      </c>
      <c r="R9504" s="247">
        <f>IF(Q9504="","",SUMIFS(Txn[Signed Units],Txn[Key],J9504,Txn[Transaction Order],"&lt;="&amp;Q9504))</f>
      </c>
    </row>
    <row r="9505" spans="10:18" ht="15" customHeight="1" x14ac:dyDescent="0.15">
      <c r="J9505" s="246">
        <f>IF(OR(B9505="",C9505="",E9505=""),"",B9505&amp;":"&amp;C9505&amp;":"&amp;E9505)</f>
      </c>
      <c r="K9505" s="247">
        <f>IF(A9505="","",A9505*D9505)</f>
      </c>
      <c r="L9505" s="246">
        <f>IF(A9505="","",IF(OR(A9505=1,A9505=0),H9505,0))</f>
      </c>
      <c r="M9505" s="246">
        <f>IF(A9505="","",IF(A9505=-1,H9505,0))</f>
      </c>
      <c r="N9505">
        <f>IF(J9505="","",IF(E9505="SGD",1,IF(E9505="USD",Settings!$B$22,IF(E9505="HKD",Settings!$B$23,1))))</f>
      </c>
      <c r="O9505">
        <f>IF(OR(B9505="",C9505="",E9505=""),0,(IF(A9505=-1,H9505,0)-IF(OR(A9505=1,A9505=0),H9505,0)+IF(A9505=2,H9505,0))*IF(E9505="SGD",1,IF(E9505="USD",Settings!$B$22,IF(E9505="HKD",Settings!$B$23,1))))</f>
        <v>0</v>
      </c>
      <c r="P9505">
        <f>IF(OR(B9505="",C9505="",E9505=""),0,IF(A9505=2,H9505*IF(E9505="SGD",1,IF(E9505="USD",Settings!$B$22,IF(E9505="HKD",Settings!$B$23,1))),0))</f>
        <v>0</v>
      </c>
      <c r="Q9505" s="312">
        <f>IF(OR(J9505="",G9505=""),"",G9505+ROW()/1000000)</f>
      </c>
      <c r="R9505" s="247">
        <f>IF(Q9505="","",SUMIFS(Txn[Signed Units],Txn[Key],J9505,Txn[Transaction Order],"&lt;="&amp;Q9505))</f>
      </c>
    </row>
    <row r="9506" spans="10:18" ht="15" customHeight="1" x14ac:dyDescent="0.15">
      <c r="J9506" s="246">
        <f>IF(OR(B9506="",C9506="",E9506=""),"",B9506&amp;":"&amp;C9506&amp;":"&amp;E9506)</f>
      </c>
      <c r="K9506" s="247">
        <f>IF(A9506="","",A9506*D9506)</f>
      </c>
      <c r="L9506" s="246">
        <f>IF(A9506="","",IF(OR(A9506=1,A9506=0),H9506,0))</f>
      </c>
      <c r="M9506" s="246">
        <f>IF(A9506="","",IF(A9506=-1,H9506,0))</f>
      </c>
      <c r="N9506">
        <f>IF(J9506="","",IF(E9506="SGD",1,IF(E9506="USD",Settings!$B$22,IF(E9506="HKD",Settings!$B$23,1))))</f>
      </c>
      <c r="O9506">
        <f>IF(OR(B9506="",C9506="",E9506=""),0,(IF(A9506=-1,H9506,0)-IF(OR(A9506=1,A9506=0),H9506,0)+IF(A9506=2,H9506,0))*IF(E9506="SGD",1,IF(E9506="USD",Settings!$B$22,IF(E9506="HKD",Settings!$B$23,1))))</f>
        <v>0</v>
      </c>
      <c r="P9506">
        <f>IF(OR(B9506="",C9506="",E9506=""),0,IF(A9506=2,H9506*IF(E9506="SGD",1,IF(E9506="USD",Settings!$B$22,IF(E9506="HKD",Settings!$B$23,1))),0))</f>
        <v>0</v>
      </c>
      <c r="Q9506" s="312">
        <f>IF(OR(J9506="",G9506=""),"",G9506+ROW()/1000000)</f>
      </c>
      <c r="R9506" s="247">
        <f>IF(Q9506="","",SUMIFS(Txn[Signed Units],Txn[Key],J9506,Txn[Transaction Order],"&lt;="&amp;Q9506))</f>
      </c>
    </row>
    <row r="9507" spans="10:18" ht="15" customHeight="1" x14ac:dyDescent="0.15">
      <c r="J9507" s="246">
        <f>IF(OR(B9507="",C9507="",E9507=""),"",B9507&amp;":"&amp;C9507&amp;":"&amp;E9507)</f>
      </c>
      <c r="K9507" s="247">
        <f>IF(A9507="","",A9507*D9507)</f>
      </c>
      <c r="L9507" s="246">
        <f>IF(A9507="","",IF(OR(A9507=1,A9507=0),H9507,0))</f>
      </c>
      <c r="M9507" s="246">
        <f>IF(A9507="","",IF(A9507=-1,H9507,0))</f>
      </c>
      <c r="N9507">
        <f>IF(J9507="","",IF(E9507="SGD",1,IF(E9507="USD",Settings!$B$22,IF(E9507="HKD",Settings!$B$23,1))))</f>
      </c>
      <c r="O9507">
        <f>IF(OR(B9507="",C9507="",E9507=""),0,(IF(A9507=-1,H9507,0)-IF(OR(A9507=1,A9507=0),H9507,0)+IF(A9507=2,H9507,0))*IF(E9507="SGD",1,IF(E9507="USD",Settings!$B$22,IF(E9507="HKD",Settings!$B$23,1))))</f>
        <v>0</v>
      </c>
      <c r="P9507">
        <f>IF(OR(B9507="",C9507="",E9507=""),0,IF(A9507=2,H9507*IF(E9507="SGD",1,IF(E9507="USD",Settings!$B$22,IF(E9507="HKD",Settings!$B$23,1))),0))</f>
        <v>0</v>
      </c>
      <c r="Q9507" s="312">
        <f>IF(OR(J9507="",G9507=""),"",G9507+ROW()/1000000)</f>
      </c>
      <c r="R9507" s="247">
        <f>IF(Q9507="","",SUMIFS(Txn[Signed Units],Txn[Key],J9507,Txn[Transaction Order],"&lt;="&amp;Q9507))</f>
      </c>
    </row>
    <row r="9508" spans="10:18" ht="15" customHeight="1" x14ac:dyDescent="0.15">
      <c r="J9508" s="246">
        <f>IF(OR(B9508="",C9508="",E9508=""),"",B9508&amp;":"&amp;C9508&amp;":"&amp;E9508)</f>
      </c>
      <c r="K9508" s="247">
        <f>IF(A9508="","",A9508*D9508)</f>
      </c>
      <c r="L9508" s="246">
        <f>IF(A9508="","",IF(OR(A9508=1,A9508=0),H9508,0))</f>
      </c>
      <c r="M9508" s="246">
        <f>IF(A9508="","",IF(A9508=-1,H9508,0))</f>
      </c>
      <c r="N9508">
        <f>IF(J9508="","",IF(E9508="SGD",1,IF(E9508="USD",Settings!$B$22,IF(E9508="HKD",Settings!$B$23,1))))</f>
      </c>
      <c r="O9508">
        <f>IF(OR(B9508="",C9508="",E9508=""),0,(IF(A9508=-1,H9508,0)-IF(OR(A9508=1,A9508=0),H9508,0)+IF(A9508=2,H9508,0))*IF(E9508="SGD",1,IF(E9508="USD",Settings!$B$22,IF(E9508="HKD",Settings!$B$23,1))))</f>
        <v>0</v>
      </c>
      <c r="P9508">
        <f>IF(OR(B9508="",C9508="",E9508=""),0,IF(A9508=2,H9508*IF(E9508="SGD",1,IF(E9508="USD",Settings!$B$22,IF(E9508="HKD",Settings!$B$23,1))),0))</f>
        <v>0</v>
      </c>
      <c r="Q9508" s="312">
        <f>IF(OR(J9508="",G9508=""),"",G9508+ROW()/1000000)</f>
      </c>
      <c r="R9508" s="247">
        <f>IF(Q9508="","",SUMIFS(Txn[Signed Units],Txn[Key],J9508,Txn[Transaction Order],"&lt;="&amp;Q9508))</f>
      </c>
    </row>
    <row r="9509" spans="10:18" ht="15" customHeight="1" x14ac:dyDescent="0.15">
      <c r="J9509" s="246">
        <f>IF(OR(B9509="",C9509="",E9509=""),"",B9509&amp;":"&amp;C9509&amp;":"&amp;E9509)</f>
      </c>
      <c r="K9509" s="247">
        <f>IF(A9509="","",A9509*D9509)</f>
      </c>
      <c r="L9509" s="246">
        <f>IF(A9509="","",IF(OR(A9509=1,A9509=0),H9509,0))</f>
      </c>
      <c r="M9509" s="246">
        <f>IF(A9509="","",IF(A9509=-1,H9509,0))</f>
      </c>
      <c r="N9509">
        <f>IF(J9509="","",IF(E9509="SGD",1,IF(E9509="USD",Settings!$B$22,IF(E9509="HKD",Settings!$B$23,1))))</f>
      </c>
      <c r="O9509">
        <f>IF(OR(B9509="",C9509="",E9509=""),0,(IF(A9509=-1,H9509,0)-IF(OR(A9509=1,A9509=0),H9509,0)+IF(A9509=2,H9509,0))*IF(E9509="SGD",1,IF(E9509="USD",Settings!$B$22,IF(E9509="HKD",Settings!$B$23,1))))</f>
        <v>0</v>
      </c>
      <c r="P9509">
        <f>IF(OR(B9509="",C9509="",E9509=""),0,IF(A9509=2,H9509*IF(E9509="SGD",1,IF(E9509="USD",Settings!$B$22,IF(E9509="HKD",Settings!$B$23,1))),0))</f>
        <v>0</v>
      </c>
      <c r="Q9509" s="312">
        <f>IF(OR(J9509="",G9509=""),"",G9509+ROW()/1000000)</f>
      </c>
      <c r="R9509" s="247">
        <f>IF(Q9509="","",SUMIFS(Txn[Signed Units],Txn[Key],J9509,Txn[Transaction Order],"&lt;="&amp;Q9509))</f>
      </c>
    </row>
    <row r="9510" spans="10:18" ht="15" customHeight="1" x14ac:dyDescent="0.15">
      <c r="J9510" s="246">
        <f>IF(OR(B9510="",C9510="",E9510=""),"",B9510&amp;":"&amp;C9510&amp;":"&amp;E9510)</f>
      </c>
      <c r="K9510" s="247">
        <f>IF(A9510="","",A9510*D9510)</f>
      </c>
      <c r="L9510" s="246">
        <f>IF(A9510="","",IF(OR(A9510=1,A9510=0),H9510,0))</f>
      </c>
      <c r="M9510" s="246">
        <f>IF(A9510="","",IF(A9510=-1,H9510,0))</f>
      </c>
      <c r="N9510">
        <f>IF(J9510="","",IF(E9510="SGD",1,IF(E9510="USD",Settings!$B$22,IF(E9510="HKD",Settings!$B$23,1))))</f>
      </c>
      <c r="O9510">
        <f>IF(OR(B9510="",C9510="",E9510=""),0,(IF(A9510=-1,H9510,0)-IF(OR(A9510=1,A9510=0),H9510,0)+IF(A9510=2,H9510,0))*IF(E9510="SGD",1,IF(E9510="USD",Settings!$B$22,IF(E9510="HKD",Settings!$B$23,1))))</f>
        <v>0</v>
      </c>
      <c r="P9510">
        <f>IF(OR(B9510="",C9510="",E9510=""),0,IF(A9510=2,H9510*IF(E9510="SGD",1,IF(E9510="USD",Settings!$B$22,IF(E9510="HKD",Settings!$B$23,1))),0))</f>
        <v>0</v>
      </c>
      <c r="Q9510" s="312">
        <f>IF(OR(J9510="",G9510=""),"",G9510+ROW()/1000000)</f>
      </c>
      <c r="R9510" s="247">
        <f>IF(Q9510="","",SUMIFS(Txn[Signed Units],Txn[Key],J9510,Txn[Transaction Order],"&lt;="&amp;Q9510))</f>
      </c>
    </row>
    <row r="9511" spans="10:18" ht="15" customHeight="1" x14ac:dyDescent="0.15">
      <c r="J9511" s="246">
        <f>IF(OR(B9511="",C9511="",E9511=""),"",B9511&amp;":"&amp;C9511&amp;":"&amp;E9511)</f>
      </c>
      <c r="K9511" s="247">
        <f>IF(A9511="","",A9511*D9511)</f>
      </c>
      <c r="L9511" s="246">
        <f>IF(A9511="","",IF(OR(A9511=1,A9511=0),H9511,0))</f>
      </c>
      <c r="M9511" s="246">
        <f>IF(A9511="","",IF(A9511=-1,H9511,0))</f>
      </c>
      <c r="N9511">
        <f>IF(J9511="","",IF(E9511="SGD",1,IF(E9511="USD",Settings!$B$22,IF(E9511="HKD",Settings!$B$23,1))))</f>
      </c>
      <c r="O9511">
        <f>IF(OR(B9511="",C9511="",E9511=""),0,(IF(A9511=-1,H9511,0)-IF(OR(A9511=1,A9511=0),H9511,0)+IF(A9511=2,H9511,0))*IF(E9511="SGD",1,IF(E9511="USD",Settings!$B$22,IF(E9511="HKD",Settings!$B$23,1))))</f>
        <v>0</v>
      </c>
      <c r="P9511">
        <f>IF(OR(B9511="",C9511="",E9511=""),0,IF(A9511=2,H9511*IF(E9511="SGD",1,IF(E9511="USD",Settings!$B$22,IF(E9511="HKD",Settings!$B$23,1))),0))</f>
        <v>0</v>
      </c>
      <c r="Q9511" s="312">
        <f>IF(OR(J9511="",G9511=""),"",G9511+ROW()/1000000)</f>
      </c>
      <c r="R9511" s="247">
        <f>IF(Q9511="","",SUMIFS(Txn[Signed Units],Txn[Key],J9511,Txn[Transaction Order],"&lt;="&amp;Q9511))</f>
      </c>
    </row>
    <row r="9512" spans="10:18" ht="15" customHeight="1" x14ac:dyDescent="0.15">
      <c r="J9512" s="246">
        <f>IF(OR(B9512="",C9512="",E9512=""),"",B9512&amp;":"&amp;C9512&amp;":"&amp;E9512)</f>
      </c>
      <c r="K9512" s="247">
        <f>IF(A9512="","",A9512*D9512)</f>
      </c>
      <c r="L9512" s="246">
        <f>IF(A9512="","",IF(OR(A9512=1,A9512=0),H9512,0))</f>
      </c>
      <c r="M9512" s="246">
        <f>IF(A9512="","",IF(A9512=-1,H9512,0))</f>
      </c>
      <c r="N9512">
        <f>IF(J9512="","",IF(E9512="SGD",1,IF(E9512="USD",Settings!$B$22,IF(E9512="HKD",Settings!$B$23,1))))</f>
      </c>
      <c r="O9512">
        <f>IF(OR(B9512="",C9512="",E9512=""),0,(IF(A9512=-1,H9512,0)-IF(OR(A9512=1,A9512=0),H9512,0)+IF(A9512=2,H9512,0))*IF(E9512="SGD",1,IF(E9512="USD",Settings!$B$22,IF(E9512="HKD",Settings!$B$23,1))))</f>
        <v>0</v>
      </c>
      <c r="P9512">
        <f>IF(OR(B9512="",C9512="",E9512=""),0,IF(A9512=2,H9512*IF(E9512="SGD",1,IF(E9512="USD",Settings!$B$22,IF(E9512="HKD",Settings!$B$23,1))),0))</f>
        <v>0</v>
      </c>
      <c r="Q9512" s="312">
        <f>IF(OR(J9512="",G9512=""),"",G9512+ROW()/1000000)</f>
      </c>
      <c r="R9512" s="247">
        <f>IF(Q9512="","",SUMIFS(Txn[Signed Units],Txn[Key],J9512,Txn[Transaction Order],"&lt;="&amp;Q9512))</f>
      </c>
    </row>
    <row r="9513" spans="10:18" ht="15" customHeight="1" x14ac:dyDescent="0.15">
      <c r="J9513" s="246">
        <f>IF(OR(B9513="",C9513="",E9513=""),"",B9513&amp;":"&amp;C9513&amp;":"&amp;E9513)</f>
      </c>
      <c r="K9513" s="247">
        <f>IF(A9513="","",A9513*D9513)</f>
      </c>
      <c r="L9513" s="246">
        <f>IF(A9513="","",IF(OR(A9513=1,A9513=0),H9513,0))</f>
      </c>
      <c r="M9513" s="246">
        <f>IF(A9513="","",IF(A9513=-1,H9513,0))</f>
      </c>
      <c r="N9513">
        <f>IF(J9513="","",IF(E9513="SGD",1,IF(E9513="USD",Settings!$B$22,IF(E9513="HKD",Settings!$B$23,1))))</f>
      </c>
      <c r="O9513">
        <f>IF(OR(B9513="",C9513="",E9513=""),0,(IF(A9513=-1,H9513,0)-IF(OR(A9513=1,A9513=0),H9513,0)+IF(A9513=2,H9513,0))*IF(E9513="SGD",1,IF(E9513="USD",Settings!$B$22,IF(E9513="HKD",Settings!$B$23,1))))</f>
        <v>0</v>
      </c>
      <c r="P9513">
        <f>IF(OR(B9513="",C9513="",E9513=""),0,IF(A9513=2,H9513*IF(E9513="SGD",1,IF(E9513="USD",Settings!$B$22,IF(E9513="HKD",Settings!$B$23,1))),0))</f>
        <v>0</v>
      </c>
      <c r="Q9513" s="312">
        <f>IF(OR(J9513="",G9513=""),"",G9513+ROW()/1000000)</f>
      </c>
      <c r="R9513" s="247">
        <f>IF(Q9513="","",SUMIFS(Txn[Signed Units],Txn[Key],J9513,Txn[Transaction Order],"&lt;="&amp;Q9513))</f>
      </c>
    </row>
    <row r="9514" spans="10:18" ht="15" customHeight="1" x14ac:dyDescent="0.15">
      <c r="J9514" s="246">
        <f>IF(OR(B9514="",C9514="",E9514=""),"",B9514&amp;":"&amp;C9514&amp;":"&amp;E9514)</f>
      </c>
      <c r="K9514" s="247">
        <f>IF(A9514="","",A9514*D9514)</f>
      </c>
      <c r="L9514" s="246">
        <f>IF(A9514="","",IF(OR(A9514=1,A9514=0),H9514,0))</f>
      </c>
      <c r="M9514" s="246">
        <f>IF(A9514="","",IF(A9514=-1,H9514,0))</f>
      </c>
      <c r="N9514">
        <f>IF(J9514="","",IF(E9514="SGD",1,IF(E9514="USD",Settings!$B$22,IF(E9514="HKD",Settings!$B$23,1))))</f>
      </c>
      <c r="O9514">
        <f>IF(OR(B9514="",C9514="",E9514=""),0,(IF(A9514=-1,H9514,0)-IF(OR(A9514=1,A9514=0),H9514,0)+IF(A9514=2,H9514,0))*IF(E9514="SGD",1,IF(E9514="USD",Settings!$B$22,IF(E9514="HKD",Settings!$B$23,1))))</f>
        <v>0</v>
      </c>
      <c r="P9514">
        <f>IF(OR(B9514="",C9514="",E9514=""),0,IF(A9514=2,H9514*IF(E9514="SGD",1,IF(E9514="USD",Settings!$B$22,IF(E9514="HKD",Settings!$B$23,1))),0))</f>
        <v>0</v>
      </c>
      <c r="Q9514" s="312">
        <f>IF(OR(J9514="",G9514=""),"",G9514+ROW()/1000000)</f>
      </c>
      <c r="R9514" s="247">
        <f>IF(Q9514="","",SUMIFS(Txn[Signed Units],Txn[Key],J9514,Txn[Transaction Order],"&lt;="&amp;Q9514))</f>
      </c>
    </row>
    <row r="9515" spans="10:18" ht="15" customHeight="1" x14ac:dyDescent="0.15">
      <c r="J9515" s="246">
        <f>IF(OR(B9515="",C9515="",E9515=""),"",B9515&amp;":"&amp;C9515&amp;":"&amp;E9515)</f>
      </c>
      <c r="K9515" s="247">
        <f>IF(A9515="","",A9515*D9515)</f>
      </c>
      <c r="L9515" s="246">
        <f>IF(A9515="","",IF(OR(A9515=1,A9515=0),H9515,0))</f>
      </c>
      <c r="M9515" s="246">
        <f>IF(A9515="","",IF(A9515=-1,H9515,0))</f>
      </c>
      <c r="N9515">
        <f>IF(J9515="","",IF(E9515="SGD",1,IF(E9515="USD",Settings!$B$22,IF(E9515="HKD",Settings!$B$23,1))))</f>
      </c>
      <c r="O9515">
        <f>IF(OR(B9515="",C9515="",E9515=""),0,(IF(A9515=-1,H9515,0)-IF(OR(A9515=1,A9515=0),H9515,0)+IF(A9515=2,H9515,0))*IF(E9515="SGD",1,IF(E9515="USD",Settings!$B$22,IF(E9515="HKD",Settings!$B$23,1))))</f>
        <v>0</v>
      </c>
      <c r="P9515">
        <f>IF(OR(B9515="",C9515="",E9515=""),0,IF(A9515=2,H9515*IF(E9515="SGD",1,IF(E9515="USD",Settings!$B$22,IF(E9515="HKD",Settings!$B$23,1))),0))</f>
        <v>0</v>
      </c>
      <c r="Q9515" s="312">
        <f>IF(OR(J9515="",G9515=""),"",G9515+ROW()/1000000)</f>
      </c>
      <c r="R9515" s="247">
        <f>IF(Q9515="","",SUMIFS(Txn[Signed Units],Txn[Key],J9515,Txn[Transaction Order],"&lt;="&amp;Q9515))</f>
      </c>
    </row>
    <row r="9516" spans="10:18" ht="15" customHeight="1" x14ac:dyDescent="0.15">
      <c r="J9516" s="246">
        <f>IF(OR(B9516="",C9516="",E9516=""),"",B9516&amp;":"&amp;C9516&amp;":"&amp;E9516)</f>
      </c>
      <c r="K9516" s="247">
        <f>IF(A9516="","",A9516*D9516)</f>
      </c>
      <c r="L9516" s="246">
        <f>IF(A9516="","",IF(OR(A9516=1,A9516=0),H9516,0))</f>
      </c>
      <c r="M9516" s="246">
        <f>IF(A9516="","",IF(A9516=-1,H9516,0))</f>
      </c>
      <c r="N9516">
        <f>IF(J9516="","",IF(E9516="SGD",1,IF(E9516="USD",Settings!$B$22,IF(E9516="HKD",Settings!$B$23,1))))</f>
      </c>
      <c r="O9516">
        <f>IF(OR(B9516="",C9516="",E9516=""),0,(IF(A9516=-1,H9516,0)-IF(OR(A9516=1,A9516=0),H9516,0)+IF(A9516=2,H9516,0))*IF(E9516="SGD",1,IF(E9516="USD",Settings!$B$22,IF(E9516="HKD",Settings!$B$23,1))))</f>
        <v>0</v>
      </c>
      <c r="P9516">
        <f>IF(OR(B9516="",C9516="",E9516=""),0,IF(A9516=2,H9516*IF(E9516="SGD",1,IF(E9516="USD",Settings!$B$22,IF(E9516="HKD",Settings!$B$23,1))),0))</f>
        <v>0</v>
      </c>
      <c r="Q9516" s="312">
        <f>IF(OR(J9516="",G9516=""),"",G9516+ROW()/1000000)</f>
      </c>
      <c r="R9516" s="247">
        <f>IF(Q9516="","",SUMIFS(Txn[Signed Units],Txn[Key],J9516,Txn[Transaction Order],"&lt;="&amp;Q9516))</f>
      </c>
    </row>
    <row r="9517" spans="10:18" ht="15" customHeight="1" x14ac:dyDescent="0.15">
      <c r="J9517" s="246">
        <f>IF(OR(B9517="",C9517="",E9517=""),"",B9517&amp;":"&amp;C9517&amp;":"&amp;E9517)</f>
      </c>
      <c r="K9517" s="247">
        <f>IF(A9517="","",A9517*D9517)</f>
      </c>
      <c r="L9517" s="246">
        <f>IF(A9517="","",IF(OR(A9517=1,A9517=0),H9517,0))</f>
      </c>
      <c r="M9517" s="246">
        <f>IF(A9517="","",IF(A9517=-1,H9517,0))</f>
      </c>
      <c r="N9517">
        <f>IF(J9517="","",IF(E9517="SGD",1,IF(E9517="USD",Settings!$B$22,IF(E9517="HKD",Settings!$B$23,1))))</f>
      </c>
      <c r="O9517">
        <f>IF(OR(B9517="",C9517="",E9517=""),0,(IF(A9517=-1,H9517,0)-IF(OR(A9517=1,A9517=0),H9517,0)+IF(A9517=2,H9517,0))*IF(E9517="SGD",1,IF(E9517="USD",Settings!$B$22,IF(E9517="HKD",Settings!$B$23,1))))</f>
        <v>0</v>
      </c>
      <c r="P9517">
        <f>IF(OR(B9517="",C9517="",E9517=""),0,IF(A9517=2,H9517*IF(E9517="SGD",1,IF(E9517="USD",Settings!$B$22,IF(E9517="HKD",Settings!$B$23,1))),0))</f>
        <v>0</v>
      </c>
      <c r="Q9517" s="312">
        <f>IF(OR(J9517="",G9517=""),"",G9517+ROW()/1000000)</f>
      </c>
      <c r="R9517" s="247">
        <f>IF(Q9517="","",SUMIFS(Txn[Signed Units],Txn[Key],J9517,Txn[Transaction Order],"&lt;="&amp;Q9517))</f>
      </c>
    </row>
    <row r="9518" spans="10:18" ht="15" customHeight="1" x14ac:dyDescent="0.15">
      <c r="J9518" s="246">
        <f>IF(OR(B9518="",C9518="",E9518=""),"",B9518&amp;":"&amp;C9518&amp;":"&amp;E9518)</f>
      </c>
      <c r="K9518" s="247">
        <f>IF(A9518="","",A9518*D9518)</f>
      </c>
      <c r="L9518" s="246">
        <f>IF(A9518="","",IF(OR(A9518=1,A9518=0),H9518,0))</f>
      </c>
      <c r="M9518" s="246">
        <f>IF(A9518="","",IF(A9518=-1,H9518,0))</f>
      </c>
      <c r="N9518">
        <f>IF(J9518="","",IF(E9518="SGD",1,IF(E9518="USD",Settings!$B$22,IF(E9518="HKD",Settings!$B$23,1))))</f>
      </c>
      <c r="O9518">
        <f>IF(OR(B9518="",C9518="",E9518=""),0,(IF(A9518=-1,H9518,0)-IF(OR(A9518=1,A9518=0),H9518,0)+IF(A9518=2,H9518,0))*IF(E9518="SGD",1,IF(E9518="USD",Settings!$B$22,IF(E9518="HKD",Settings!$B$23,1))))</f>
        <v>0</v>
      </c>
      <c r="P9518">
        <f>IF(OR(B9518="",C9518="",E9518=""),0,IF(A9518=2,H9518*IF(E9518="SGD",1,IF(E9518="USD",Settings!$B$22,IF(E9518="HKD",Settings!$B$23,1))),0))</f>
        <v>0</v>
      </c>
      <c r="Q9518" s="312">
        <f>IF(OR(J9518="",G9518=""),"",G9518+ROW()/1000000)</f>
      </c>
      <c r="R9518" s="247">
        <f>IF(Q9518="","",SUMIFS(Txn[Signed Units],Txn[Key],J9518,Txn[Transaction Order],"&lt;="&amp;Q9518))</f>
      </c>
    </row>
    <row r="9519" spans="10:18" ht="15" customHeight="1" x14ac:dyDescent="0.15">
      <c r="J9519" s="246">
        <f>IF(OR(B9519="",C9519="",E9519=""),"",B9519&amp;":"&amp;C9519&amp;":"&amp;E9519)</f>
      </c>
      <c r="K9519" s="247">
        <f>IF(A9519="","",A9519*D9519)</f>
      </c>
      <c r="L9519" s="246">
        <f>IF(A9519="","",IF(OR(A9519=1,A9519=0),H9519,0))</f>
      </c>
      <c r="M9519" s="246">
        <f>IF(A9519="","",IF(A9519=-1,H9519,0))</f>
      </c>
      <c r="N9519">
        <f>IF(J9519="","",IF(E9519="SGD",1,IF(E9519="USD",Settings!$B$22,IF(E9519="HKD",Settings!$B$23,1))))</f>
      </c>
      <c r="O9519">
        <f>IF(OR(B9519="",C9519="",E9519=""),0,(IF(A9519=-1,H9519,0)-IF(OR(A9519=1,A9519=0),H9519,0)+IF(A9519=2,H9519,0))*IF(E9519="SGD",1,IF(E9519="USD",Settings!$B$22,IF(E9519="HKD",Settings!$B$23,1))))</f>
        <v>0</v>
      </c>
      <c r="P9519">
        <f>IF(OR(B9519="",C9519="",E9519=""),0,IF(A9519=2,H9519*IF(E9519="SGD",1,IF(E9519="USD",Settings!$B$22,IF(E9519="HKD",Settings!$B$23,1))),0))</f>
        <v>0</v>
      </c>
      <c r="Q9519" s="312">
        <f>IF(OR(J9519="",G9519=""),"",G9519+ROW()/1000000)</f>
      </c>
      <c r="R9519" s="247">
        <f>IF(Q9519="","",SUMIFS(Txn[Signed Units],Txn[Key],J9519,Txn[Transaction Order],"&lt;="&amp;Q9519))</f>
      </c>
    </row>
    <row r="9520" spans="10:18" ht="15" customHeight="1" x14ac:dyDescent="0.15">
      <c r="J9520" s="246">
        <f>IF(OR(B9520="",C9520="",E9520=""),"",B9520&amp;":"&amp;C9520&amp;":"&amp;E9520)</f>
      </c>
      <c r="K9520" s="247">
        <f>IF(A9520="","",A9520*D9520)</f>
      </c>
      <c r="L9520" s="246">
        <f>IF(A9520="","",IF(OR(A9520=1,A9520=0),H9520,0))</f>
      </c>
      <c r="M9520" s="246">
        <f>IF(A9520="","",IF(A9520=-1,H9520,0))</f>
      </c>
      <c r="N9520">
        <f>IF(J9520="","",IF(E9520="SGD",1,IF(E9520="USD",Settings!$B$22,IF(E9520="HKD",Settings!$B$23,1))))</f>
      </c>
      <c r="O9520">
        <f>IF(OR(B9520="",C9520="",E9520=""),0,(IF(A9520=-1,H9520,0)-IF(OR(A9520=1,A9520=0),H9520,0)+IF(A9520=2,H9520,0))*IF(E9520="SGD",1,IF(E9520="USD",Settings!$B$22,IF(E9520="HKD",Settings!$B$23,1))))</f>
        <v>0</v>
      </c>
      <c r="P9520">
        <f>IF(OR(B9520="",C9520="",E9520=""),0,IF(A9520=2,H9520*IF(E9520="SGD",1,IF(E9520="USD",Settings!$B$22,IF(E9520="HKD",Settings!$B$23,1))),0))</f>
        <v>0</v>
      </c>
      <c r="Q9520" s="312">
        <f>IF(OR(J9520="",G9520=""),"",G9520+ROW()/1000000)</f>
      </c>
      <c r="R9520" s="247">
        <f>IF(Q9520="","",SUMIFS(Txn[Signed Units],Txn[Key],J9520,Txn[Transaction Order],"&lt;="&amp;Q9520))</f>
      </c>
    </row>
    <row r="9521" spans="10:18" ht="15" customHeight="1" x14ac:dyDescent="0.15">
      <c r="J9521" s="246">
        <f>IF(OR(B9521="",C9521="",E9521=""),"",B9521&amp;":"&amp;C9521&amp;":"&amp;E9521)</f>
      </c>
      <c r="K9521" s="247">
        <f>IF(A9521="","",A9521*D9521)</f>
      </c>
      <c r="L9521" s="246">
        <f>IF(A9521="","",IF(OR(A9521=1,A9521=0),H9521,0))</f>
      </c>
      <c r="M9521" s="246">
        <f>IF(A9521="","",IF(A9521=-1,H9521,0))</f>
      </c>
      <c r="N9521">
        <f>IF(J9521="","",IF(E9521="SGD",1,IF(E9521="USD",Settings!$B$22,IF(E9521="HKD",Settings!$B$23,1))))</f>
      </c>
      <c r="O9521">
        <f>IF(OR(B9521="",C9521="",E9521=""),0,(IF(A9521=-1,H9521,0)-IF(OR(A9521=1,A9521=0),H9521,0)+IF(A9521=2,H9521,0))*IF(E9521="SGD",1,IF(E9521="USD",Settings!$B$22,IF(E9521="HKD",Settings!$B$23,1))))</f>
        <v>0</v>
      </c>
      <c r="P9521">
        <f>IF(OR(B9521="",C9521="",E9521=""),0,IF(A9521=2,H9521*IF(E9521="SGD",1,IF(E9521="USD",Settings!$B$22,IF(E9521="HKD",Settings!$B$23,1))),0))</f>
        <v>0</v>
      </c>
      <c r="Q9521" s="312">
        <f>IF(OR(J9521="",G9521=""),"",G9521+ROW()/1000000)</f>
      </c>
      <c r="R9521" s="247">
        <f>IF(Q9521="","",SUMIFS(Txn[Signed Units],Txn[Key],J9521,Txn[Transaction Order],"&lt;="&amp;Q9521))</f>
      </c>
    </row>
    <row r="9522" spans="10:18" ht="15" customHeight="1" x14ac:dyDescent="0.15">
      <c r="J9522" s="246">
        <f>IF(OR(B9522="",C9522="",E9522=""),"",B9522&amp;":"&amp;C9522&amp;":"&amp;E9522)</f>
      </c>
      <c r="K9522" s="247">
        <f>IF(A9522="","",A9522*D9522)</f>
      </c>
      <c r="L9522" s="246">
        <f>IF(A9522="","",IF(OR(A9522=1,A9522=0),H9522,0))</f>
      </c>
      <c r="M9522" s="246">
        <f>IF(A9522="","",IF(A9522=-1,H9522,0))</f>
      </c>
      <c r="N9522">
        <f>IF(J9522="","",IF(E9522="SGD",1,IF(E9522="USD",Settings!$B$22,IF(E9522="HKD",Settings!$B$23,1))))</f>
      </c>
      <c r="O9522">
        <f>IF(OR(B9522="",C9522="",E9522=""),0,(IF(A9522=-1,H9522,0)-IF(OR(A9522=1,A9522=0),H9522,0)+IF(A9522=2,H9522,0))*IF(E9522="SGD",1,IF(E9522="USD",Settings!$B$22,IF(E9522="HKD",Settings!$B$23,1))))</f>
        <v>0</v>
      </c>
      <c r="P9522">
        <f>IF(OR(B9522="",C9522="",E9522=""),0,IF(A9522=2,H9522*IF(E9522="SGD",1,IF(E9522="USD",Settings!$B$22,IF(E9522="HKD",Settings!$B$23,1))),0))</f>
        <v>0</v>
      </c>
      <c r="Q9522" s="312">
        <f>IF(OR(J9522="",G9522=""),"",G9522+ROW()/1000000)</f>
      </c>
      <c r="R9522" s="247">
        <f>IF(Q9522="","",SUMIFS(Txn[Signed Units],Txn[Key],J9522,Txn[Transaction Order],"&lt;="&amp;Q9522))</f>
      </c>
    </row>
    <row r="9523" spans="10:18" ht="15" customHeight="1" x14ac:dyDescent="0.15">
      <c r="J9523" s="246">
        <f>IF(OR(B9523="",C9523="",E9523=""),"",B9523&amp;":"&amp;C9523&amp;":"&amp;E9523)</f>
      </c>
      <c r="K9523" s="247">
        <f>IF(A9523="","",A9523*D9523)</f>
      </c>
      <c r="L9523" s="246">
        <f>IF(A9523="","",IF(OR(A9523=1,A9523=0),H9523,0))</f>
      </c>
      <c r="M9523" s="246">
        <f>IF(A9523="","",IF(A9523=-1,H9523,0))</f>
      </c>
      <c r="N9523">
        <f>IF(J9523="","",IF(E9523="SGD",1,IF(E9523="USD",Settings!$B$22,IF(E9523="HKD",Settings!$B$23,1))))</f>
      </c>
      <c r="O9523">
        <f>IF(OR(B9523="",C9523="",E9523=""),0,(IF(A9523=-1,H9523,0)-IF(OR(A9523=1,A9523=0),H9523,0)+IF(A9523=2,H9523,0))*IF(E9523="SGD",1,IF(E9523="USD",Settings!$B$22,IF(E9523="HKD",Settings!$B$23,1))))</f>
        <v>0</v>
      </c>
      <c r="P9523">
        <f>IF(OR(B9523="",C9523="",E9523=""),0,IF(A9523=2,H9523*IF(E9523="SGD",1,IF(E9523="USD",Settings!$B$22,IF(E9523="HKD",Settings!$B$23,1))),0))</f>
        <v>0</v>
      </c>
      <c r="Q9523" s="312">
        <f>IF(OR(J9523="",G9523=""),"",G9523+ROW()/1000000)</f>
      </c>
      <c r="R9523" s="247">
        <f>IF(Q9523="","",SUMIFS(Txn[Signed Units],Txn[Key],J9523,Txn[Transaction Order],"&lt;="&amp;Q9523))</f>
      </c>
    </row>
    <row r="9524" spans="10:18" ht="15" customHeight="1" x14ac:dyDescent="0.15">
      <c r="J9524" s="246">
        <f>IF(OR(B9524="",C9524="",E9524=""),"",B9524&amp;":"&amp;C9524&amp;":"&amp;E9524)</f>
      </c>
      <c r="K9524" s="247">
        <f>IF(A9524="","",A9524*D9524)</f>
      </c>
      <c r="L9524" s="246">
        <f>IF(A9524="","",IF(OR(A9524=1,A9524=0),H9524,0))</f>
      </c>
      <c r="M9524" s="246">
        <f>IF(A9524="","",IF(A9524=-1,H9524,0))</f>
      </c>
      <c r="N9524">
        <f>IF(J9524="","",IF(E9524="SGD",1,IF(E9524="USD",Settings!$B$22,IF(E9524="HKD",Settings!$B$23,1))))</f>
      </c>
      <c r="O9524">
        <f>IF(OR(B9524="",C9524="",E9524=""),0,(IF(A9524=-1,H9524,0)-IF(OR(A9524=1,A9524=0),H9524,0)+IF(A9524=2,H9524,0))*IF(E9524="SGD",1,IF(E9524="USD",Settings!$B$22,IF(E9524="HKD",Settings!$B$23,1))))</f>
        <v>0</v>
      </c>
      <c r="P9524">
        <f>IF(OR(B9524="",C9524="",E9524=""),0,IF(A9524=2,H9524*IF(E9524="SGD",1,IF(E9524="USD",Settings!$B$22,IF(E9524="HKD",Settings!$B$23,1))),0))</f>
        <v>0</v>
      </c>
      <c r="Q9524" s="312">
        <f>IF(OR(J9524="",G9524=""),"",G9524+ROW()/1000000)</f>
      </c>
      <c r="R9524" s="247">
        <f>IF(Q9524="","",SUMIFS(Txn[Signed Units],Txn[Key],J9524,Txn[Transaction Order],"&lt;="&amp;Q9524))</f>
      </c>
    </row>
    <row r="9525" spans="10:18" ht="15" customHeight="1" x14ac:dyDescent="0.15">
      <c r="J9525" s="246">
        <f>IF(OR(B9525="",C9525="",E9525=""),"",B9525&amp;":"&amp;C9525&amp;":"&amp;E9525)</f>
      </c>
      <c r="K9525" s="247">
        <f>IF(A9525="","",A9525*D9525)</f>
      </c>
      <c r="L9525" s="246">
        <f>IF(A9525="","",IF(OR(A9525=1,A9525=0),H9525,0))</f>
      </c>
      <c r="M9525" s="246">
        <f>IF(A9525="","",IF(A9525=-1,H9525,0))</f>
      </c>
      <c r="N9525">
        <f>IF(J9525="","",IF(E9525="SGD",1,IF(E9525="USD",Settings!$B$22,IF(E9525="HKD",Settings!$B$23,1))))</f>
      </c>
      <c r="O9525">
        <f>IF(OR(B9525="",C9525="",E9525=""),0,(IF(A9525=-1,H9525,0)-IF(OR(A9525=1,A9525=0),H9525,0)+IF(A9525=2,H9525,0))*IF(E9525="SGD",1,IF(E9525="USD",Settings!$B$22,IF(E9525="HKD",Settings!$B$23,1))))</f>
        <v>0</v>
      </c>
      <c r="P9525">
        <f>IF(OR(B9525="",C9525="",E9525=""),0,IF(A9525=2,H9525*IF(E9525="SGD",1,IF(E9525="USD",Settings!$B$22,IF(E9525="HKD",Settings!$B$23,1))),0))</f>
        <v>0</v>
      </c>
      <c r="Q9525" s="312">
        <f>IF(OR(J9525="",G9525=""),"",G9525+ROW()/1000000)</f>
      </c>
      <c r="R9525" s="247">
        <f>IF(Q9525="","",SUMIFS(Txn[Signed Units],Txn[Key],J9525,Txn[Transaction Order],"&lt;="&amp;Q9525))</f>
      </c>
    </row>
    <row r="9526" spans="10:18" ht="15" customHeight="1" x14ac:dyDescent="0.15">
      <c r="J9526" s="246">
        <f>IF(OR(B9526="",C9526="",E9526=""),"",B9526&amp;":"&amp;C9526&amp;":"&amp;E9526)</f>
      </c>
      <c r="K9526" s="247">
        <f>IF(A9526="","",A9526*D9526)</f>
      </c>
      <c r="L9526" s="246">
        <f>IF(A9526="","",IF(OR(A9526=1,A9526=0),H9526,0))</f>
      </c>
      <c r="M9526" s="246">
        <f>IF(A9526="","",IF(A9526=-1,H9526,0))</f>
      </c>
      <c r="N9526">
        <f>IF(J9526="","",IF(E9526="SGD",1,IF(E9526="USD",Settings!$B$22,IF(E9526="HKD",Settings!$B$23,1))))</f>
      </c>
      <c r="O9526">
        <f>IF(OR(B9526="",C9526="",E9526=""),0,(IF(A9526=-1,H9526,0)-IF(OR(A9526=1,A9526=0),H9526,0)+IF(A9526=2,H9526,0))*IF(E9526="SGD",1,IF(E9526="USD",Settings!$B$22,IF(E9526="HKD",Settings!$B$23,1))))</f>
        <v>0</v>
      </c>
      <c r="P9526">
        <f>IF(OR(B9526="",C9526="",E9526=""),0,IF(A9526=2,H9526*IF(E9526="SGD",1,IF(E9526="USD",Settings!$B$22,IF(E9526="HKD",Settings!$B$23,1))),0))</f>
        <v>0</v>
      </c>
      <c r="Q9526" s="312">
        <f>IF(OR(J9526="",G9526=""),"",G9526+ROW()/1000000)</f>
      </c>
      <c r="R9526" s="247">
        <f>IF(Q9526="","",SUMIFS(Txn[Signed Units],Txn[Key],J9526,Txn[Transaction Order],"&lt;="&amp;Q9526))</f>
      </c>
    </row>
    <row r="9527" spans="10:18" ht="15" customHeight="1" x14ac:dyDescent="0.15">
      <c r="J9527" s="246">
        <f>IF(OR(B9527="",C9527="",E9527=""),"",B9527&amp;":"&amp;C9527&amp;":"&amp;E9527)</f>
      </c>
      <c r="K9527" s="247">
        <f>IF(A9527="","",A9527*D9527)</f>
      </c>
      <c r="L9527" s="246">
        <f>IF(A9527="","",IF(OR(A9527=1,A9527=0),H9527,0))</f>
      </c>
      <c r="M9527" s="246">
        <f>IF(A9527="","",IF(A9527=-1,H9527,0))</f>
      </c>
      <c r="N9527">
        <f>IF(J9527="","",IF(E9527="SGD",1,IF(E9527="USD",Settings!$B$22,IF(E9527="HKD",Settings!$B$23,1))))</f>
      </c>
      <c r="O9527">
        <f>IF(OR(B9527="",C9527="",E9527=""),0,(IF(A9527=-1,H9527,0)-IF(OR(A9527=1,A9527=0),H9527,0)+IF(A9527=2,H9527,0))*IF(E9527="SGD",1,IF(E9527="USD",Settings!$B$22,IF(E9527="HKD",Settings!$B$23,1))))</f>
        <v>0</v>
      </c>
      <c r="P9527">
        <f>IF(OR(B9527="",C9527="",E9527=""),0,IF(A9527=2,H9527*IF(E9527="SGD",1,IF(E9527="USD",Settings!$B$22,IF(E9527="HKD",Settings!$B$23,1))),0))</f>
        <v>0</v>
      </c>
      <c r="Q9527" s="312">
        <f>IF(OR(J9527="",G9527=""),"",G9527+ROW()/1000000)</f>
      </c>
      <c r="R9527" s="247">
        <f>IF(Q9527="","",SUMIFS(Txn[Signed Units],Txn[Key],J9527,Txn[Transaction Order],"&lt;="&amp;Q9527))</f>
      </c>
    </row>
    <row r="9528" spans="10:18" ht="15" customHeight="1" x14ac:dyDescent="0.15">
      <c r="J9528" s="246">
        <f>IF(OR(B9528="",C9528="",E9528=""),"",B9528&amp;":"&amp;C9528&amp;":"&amp;E9528)</f>
      </c>
      <c r="K9528" s="247">
        <f>IF(A9528="","",A9528*D9528)</f>
      </c>
      <c r="L9528" s="246">
        <f>IF(A9528="","",IF(OR(A9528=1,A9528=0),H9528,0))</f>
      </c>
      <c r="M9528" s="246">
        <f>IF(A9528="","",IF(A9528=-1,H9528,0))</f>
      </c>
      <c r="N9528">
        <f>IF(J9528="","",IF(E9528="SGD",1,IF(E9528="USD",Settings!$B$22,IF(E9528="HKD",Settings!$B$23,1))))</f>
      </c>
      <c r="O9528">
        <f>IF(OR(B9528="",C9528="",E9528=""),0,(IF(A9528=-1,H9528,0)-IF(OR(A9528=1,A9528=0),H9528,0)+IF(A9528=2,H9528,0))*IF(E9528="SGD",1,IF(E9528="USD",Settings!$B$22,IF(E9528="HKD",Settings!$B$23,1))))</f>
        <v>0</v>
      </c>
      <c r="P9528">
        <f>IF(OR(B9528="",C9528="",E9528=""),0,IF(A9528=2,H9528*IF(E9528="SGD",1,IF(E9528="USD",Settings!$B$22,IF(E9528="HKD",Settings!$B$23,1))),0))</f>
        <v>0</v>
      </c>
      <c r="Q9528" s="312">
        <f>IF(OR(J9528="",G9528=""),"",G9528+ROW()/1000000)</f>
      </c>
      <c r="R9528" s="247">
        <f>IF(Q9528="","",SUMIFS(Txn[Signed Units],Txn[Key],J9528,Txn[Transaction Order],"&lt;="&amp;Q9528))</f>
      </c>
    </row>
    <row r="9529" spans="10:18" ht="15" customHeight="1" x14ac:dyDescent="0.15">
      <c r="J9529" s="246">
        <f>IF(OR(B9529="",C9529="",E9529=""),"",B9529&amp;":"&amp;C9529&amp;":"&amp;E9529)</f>
      </c>
      <c r="K9529" s="247">
        <f>IF(A9529="","",A9529*D9529)</f>
      </c>
      <c r="L9529" s="246">
        <f>IF(A9529="","",IF(OR(A9529=1,A9529=0),H9529,0))</f>
      </c>
      <c r="M9529" s="246">
        <f>IF(A9529="","",IF(A9529=-1,H9529,0))</f>
      </c>
      <c r="N9529">
        <f>IF(J9529="","",IF(E9529="SGD",1,IF(E9529="USD",Settings!$B$22,IF(E9529="HKD",Settings!$B$23,1))))</f>
      </c>
      <c r="O9529">
        <f>IF(OR(B9529="",C9529="",E9529=""),0,(IF(A9529=-1,H9529,0)-IF(OR(A9529=1,A9529=0),H9529,0)+IF(A9529=2,H9529,0))*IF(E9529="SGD",1,IF(E9529="USD",Settings!$B$22,IF(E9529="HKD",Settings!$B$23,1))))</f>
        <v>0</v>
      </c>
      <c r="P9529">
        <f>IF(OR(B9529="",C9529="",E9529=""),0,IF(A9529=2,H9529*IF(E9529="SGD",1,IF(E9529="USD",Settings!$B$22,IF(E9529="HKD",Settings!$B$23,1))),0))</f>
        <v>0</v>
      </c>
      <c r="Q9529" s="312">
        <f>IF(OR(J9529="",G9529=""),"",G9529+ROW()/1000000)</f>
      </c>
      <c r="R9529" s="247">
        <f>IF(Q9529="","",SUMIFS(Txn[Signed Units],Txn[Key],J9529,Txn[Transaction Order],"&lt;="&amp;Q9529))</f>
      </c>
    </row>
    <row r="9530" spans="10:18" ht="15" customHeight="1" x14ac:dyDescent="0.15">
      <c r="J9530" s="246">
        <f>IF(OR(B9530="",C9530="",E9530=""),"",B9530&amp;":"&amp;C9530&amp;":"&amp;E9530)</f>
      </c>
      <c r="K9530" s="247">
        <f>IF(A9530="","",A9530*D9530)</f>
      </c>
      <c r="L9530" s="246">
        <f>IF(A9530="","",IF(OR(A9530=1,A9530=0),H9530,0))</f>
      </c>
      <c r="M9530" s="246">
        <f>IF(A9530="","",IF(A9530=-1,H9530,0))</f>
      </c>
      <c r="N9530">
        <f>IF(J9530="","",IF(E9530="SGD",1,IF(E9530="USD",Settings!$B$22,IF(E9530="HKD",Settings!$B$23,1))))</f>
      </c>
      <c r="O9530">
        <f>IF(OR(B9530="",C9530="",E9530=""),0,(IF(A9530=-1,H9530,0)-IF(OR(A9530=1,A9530=0),H9530,0)+IF(A9530=2,H9530,0))*IF(E9530="SGD",1,IF(E9530="USD",Settings!$B$22,IF(E9530="HKD",Settings!$B$23,1))))</f>
        <v>0</v>
      </c>
      <c r="P9530">
        <f>IF(OR(B9530="",C9530="",E9530=""),0,IF(A9530=2,H9530*IF(E9530="SGD",1,IF(E9530="USD",Settings!$B$22,IF(E9530="HKD",Settings!$B$23,1))),0))</f>
        <v>0</v>
      </c>
      <c r="Q9530" s="312">
        <f>IF(OR(J9530="",G9530=""),"",G9530+ROW()/1000000)</f>
      </c>
      <c r="R9530" s="247">
        <f>IF(Q9530="","",SUMIFS(Txn[Signed Units],Txn[Key],J9530,Txn[Transaction Order],"&lt;="&amp;Q9530))</f>
      </c>
    </row>
    <row r="9531" spans="10:18" ht="15" customHeight="1" x14ac:dyDescent="0.15">
      <c r="J9531" s="246">
        <f>IF(OR(B9531="",C9531="",E9531=""),"",B9531&amp;":"&amp;C9531&amp;":"&amp;E9531)</f>
      </c>
      <c r="K9531" s="247">
        <f>IF(A9531="","",A9531*D9531)</f>
      </c>
      <c r="L9531" s="246">
        <f>IF(A9531="","",IF(OR(A9531=1,A9531=0),H9531,0))</f>
      </c>
      <c r="M9531" s="246">
        <f>IF(A9531="","",IF(A9531=-1,H9531,0))</f>
      </c>
      <c r="N9531">
        <f>IF(J9531="","",IF(E9531="SGD",1,IF(E9531="USD",Settings!$B$22,IF(E9531="HKD",Settings!$B$23,1))))</f>
      </c>
      <c r="O9531">
        <f>IF(OR(B9531="",C9531="",E9531=""),0,(IF(A9531=-1,H9531,0)-IF(OR(A9531=1,A9531=0),H9531,0)+IF(A9531=2,H9531,0))*IF(E9531="SGD",1,IF(E9531="USD",Settings!$B$22,IF(E9531="HKD",Settings!$B$23,1))))</f>
        <v>0</v>
      </c>
      <c r="P9531">
        <f>IF(OR(B9531="",C9531="",E9531=""),0,IF(A9531=2,H9531*IF(E9531="SGD",1,IF(E9531="USD",Settings!$B$22,IF(E9531="HKD",Settings!$B$23,1))),0))</f>
        <v>0</v>
      </c>
      <c r="Q9531" s="312">
        <f>IF(OR(J9531="",G9531=""),"",G9531+ROW()/1000000)</f>
      </c>
      <c r="R9531" s="247">
        <f>IF(Q9531="","",SUMIFS(Txn[Signed Units],Txn[Key],J9531,Txn[Transaction Order],"&lt;="&amp;Q9531))</f>
      </c>
    </row>
    <row r="9532" spans="10:18" ht="15" customHeight="1" x14ac:dyDescent="0.15">
      <c r="J9532" s="246">
        <f>IF(OR(B9532="",C9532="",E9532=""),"",B9532&amp;":"&amp;C9532&amp;":"&amp;E9532)</f>
      </c>
      <c r="K9532" s="247">
        <f>IF(A9532="","",A9532*D9532)</f>
      </c>
      <c r="L9532" s="246">
        <f>IF(A9532="","",IF(OR(A9532=1,A9532=0),H9532,0))</f>
      </c>
      <c r="M9532" s="246">
        <f>IF(A9532="","",IF(A9532=-1,H9532,0))</f>
      </c>
      <c r="N9532">
        <f>IF(J9532="","",IF(E9532="SGD",1,IF(E9532="USD",Settings!$B$22,IF(E9532="HKD",Settings!$B$23,1))))</f>
      </c>
      <c r="O9532">
        <f>IF(OR(B9532="",C9532="",E9532=""),0,(IF(A9532=-1,H9532,0)-IF(OR(A9532=1,A9532=0),H9532,0)+IF(A9532=2,H9532,0))*IF(E9532="SGD",1,IF(E9532="USD",Settings!$B$22,IF(E9532="HKD",Settings!$B$23,1))))</f>
        <v>0</v>
      </c>
      <c r="P9532">
        <f>IF(OR(B9532="",C9532="",E9532=""),0,IF(A9532=2,H9532*IF(E9532="SGD",1,IF(E9532="USD",Settings!$B$22,IF(E9532="HKD",Settings!$B$23,1))),0))</f>
        <v>0</v>
      </c>
      <c r="Q9532" s="312">
        <f>IF(OR(J9532="",G9532=""),"",G9532+ROW()/1000000)</f>
      </c>
      <c r="R9532" s="247">
        <f>IF(Q9532="","",SUMIFS(Txn[Signed Units],Txn[Key],J9532,Txn[Transaction Order],"&lt;="&amp;Q9532))</f>
      </c>
    </row>
    <row r="9533" spans="10:18" ht="15" customHeight="1" x14ac:dyDescent="0.15">
      <c r="J9533" s="246">
        <f>IF(OR(B9533="",C9533="",E9533=""),"",B9533&amp;":"&amp;C9533&amp;":"&amp;E9533)</f>
      </c>
      <c r="K9533" s="247">
        <f>IF(A9533="","",A9533*D9533)</f>
      </c>
      <c r="L9533" s="246">
        <f>IF(A9533="","",IF(OR(A9533=1,A9533=0),H9533,0))</f>
      </c>
      <c r="M9533" s="246">
        <f>IF(A9533="","",IF(A9533=-1,H9533,0))</f>
      </c>
      <c r="N9533">
        <f>IF(J9533="","",IF(E9533="SGD",1,IF(E9533="USD",Settings!$B$22,IF(E9533="HKD",Settings!$B$23,1))))</f>
      </c>
      <c r="O9533">
        <f>IF(OR(B9533="",C9533="",E9533=""),0,(IF(A9533=-1,H9533,0)-IF(OR(A9533=1,A9533=0),H9533,0)+IF(A9533=2,H9533,0))*IF(E9533="SGD",1,IF(E9533="USD",Settings!$B$22,IF(E9533="HKD",Settings!$B$23,1))))</f>
        <v>0</v>
      </c>
      <c r="P9533">
        <f>IF(OR(B9533="",C9533="",E9533=""),0,IF(A9533=2,H9533*IF(E9533="SGD",1,IF(E9533="USD",Settings!$B$22,IF(E9533="HKD",Settings!$B$23,1))),0))</f>
        <v>0</v>
      </c>
      <c r="Q9533" s="312">
        <f>IF(OR(J9533="",G9533=""),"",G9533+ROW()/1000000)</f>
      </c>
      <c r="R9533" s="247">
        <f>IF(Q9533="","",SUMIFS(Txn[Signed Units],Txn[Key],J9533,Txn[Transaction Order],"&lt;="&amp;Q9533))</f>
      </c>
    </row>
    <row r="9534" spans="10:18" ht="15" customHeight="1" x14ac:dyDescent="0.15">
      <c r="J9534" s="246">
        <f>IF(OR(B9534="",C9534="",E9534=""),"",B9534&amp;":"&amp;C9534&amp;":"&amp;E9534)</f>
      </c>
      <c r="K9534" s="247">
        <f>IF(A9534="","",A9534*D9534)</f>
      </c>
      <c r="L9534" s="246">
        <f>IF(A9534="","",IF(OR(A9534=1,A9534=0),H9534,0))</f>
      </c>
      <c r="M9534" s="246">
        <f>IF(A9534="","",IF(A9534=-1,H9534,0))</f>
      </c>
      <c r="N9534">
        <f>IF(J9534="","",IF(E9534="SGD",1,IF(E9534="USD",Settings!$B$22,IF(E9534="HKD",Settings!$B$23,1))))</f>
      </c>
      <c r="O9534">
        <f>IF(OR(B9534="",C9534="",E9534=""),0,(IF(A9534=-1,H9534,0)-IF(OR(A9534=1,A9534=0),H9534,0)+IF(A9534=2,H9534,0))*IF(E9534="SGD",1,IF(E9534="USD",Settings!$B$22,IF(E9534="HKD",Settings!$B$23,1))))</f>
        <v>0</v>
      </c>
      <c r="P9534">
        <f>IF(OR(B9534="",C9534="",E9534=""),0,IF(A9534=2,H9534*IF(E9534="SGD",1,IF(E9534="USD",Settings!$B$22,IF(E9534="HKD",Settings!$B$23,1))),0))</f>
        <v>0</v>
      </c>
      <c r="Q9534" s="312">
        <f>IF(OR(J9534="",G9534=""),"",G9534+ROW()/1000000)</f>
      </c>
      <c r="R9534" s="247">
        <f>IF(Q9534="","",SUMIFS(Txn[Signed Units],Txn[Key],J9534,Txn[Transaction Order],"&lt;="&amp;Q9534))</f>
      </c>
    </row>
    <row r="9535" spans="10:18" ht="15" customHeight="1" x14ac:dyDescent="0.15">
      <c r="J9535" s="246">
        <f>IF(OR(B9535="",C9535="",E9535=""),"",B9535&amp;":"&amp;C9535&amp;":"&amp;E9535)</f>
      </c>
      <c r="K9535" s="247">
        <f>IF(A9535="","",A9535*D9535)</f>
      </c>
      <c r="L9535" s="246">
        <f>IF(A9535="","",IF(OR(A9535=1,A9535=0),H9535,0))</f>
      </c>
      <c r="M9535" s="246">
        <f>IF(A9535="","",IF(A9535=-1,H9535,0))</f>
      </c>
      <c r="N9535">
        <f>IF(J9535="","",IF(E9535="SGD",1,IF(E9535="USD",Settings!$B$22,IF(E9535="HKD",Settings!$B$23,1))))</f>
      </c>
      <c r="O9535">
        <f>IF(OR(B9535="",C9535="",E9535=""),0,(IF(A9535=-1,H9535,0)-IF(OR(A9535=1,A9535=0),H9535,0)+IF(A9535=2,H9535,0))*IF(E9535="SGD",1,IF(E9535="USD",Settings!$B$22,IF(E9535="HKD",Settings!$B$23,1))))</f>
        <v>0</v>
      </c>
      <c r="P9535">
        <f>IF(OR(B9535="",C9535="",E9535=""),0,IF(A9535=2,H9535*IF(E9535="SGD",1,IF(E9535="USD",Settings!$B$22,IF(E9535="HKD",Settings!$B$23,1))),0))</f>
        <v>0</v>
      </c>
      <c r="Q9535" s="312">
        <f>IF(OR(J9535="",G9535=""),"",G9535+ROW()/1000000)</f>
      </c>
      <c r="R9535" s="247">
        <f>IF(Q9535="","",SUMIFS(Txn[Signed Units],Txn[Key],J9535,Txn[Transaction Order],"&lt;="&amp;Q9535))</f>
      </c>
    </row>
    <row r="9536" spans="10:18" ht="15" customHeight="1" x14ac:dyDescent="0.15">
      <c r="J9536" s="246">
        <f>IF(OR(B9536="",C9536="",E9536=""),"",B9536&amp;":"&amp;C9536&amp;":"&amp;E9536)</f>
      </c>
      <c r="K9536" s="247">
        <f>IF(A9536="","",A9536*D9536)</f>
      </c>
      <c r="L9536" s="246">
        <f>IF(A9536="","",IF(OR(A9536=1,A9536=0),H9536,0))</f>
      </c>
      <c r="M9536" s="246">
        <f>IF(A9536="","",IF(A9536=-1,H9536,0))</f>
      </c>
      <c r="N9536">
        <f>IF(J9536="","",IF(E9536="SGD",1,IF(E9536="USD",Settings!$B$22,IF(E9536="HKD",Settings!$B$23,1))))</f>
      </c>
      <c r="O9536">
        <f>IF(OR(B9536="",C9536="",E9536=""),0,(IF(A9536=-1,H9536,0)-IF(OR(A9536=1,A9536=0),H9536,0)+IF(A9536=2,H9536,0))*IF(E9536="SGD",1,IF(E9536="USD",Settings!$B$22,IF(E9536="HKD",Settings!$B$23,1))))</f>
        <v>0</v>
      </c>
      <c r="P9536">
        <f>IF(OR(B9536="",C9536="",E9536=""),0,IF(A9536=2,H9536*IF(E9536="SGD",1,IF(E9536="USD",Settings!$B$22,IF(E9536="HKD",Settings!$B$23,1))),0))</f>
        <v>0</v>
      </c>
      <c r="Q9536" s="312">
        <f>IF(OR(J9536="",G9536=""),"",G9536+ROW()/1000000)</f>
      </c>
      <c r="R9536" s="247">
        <f>IF(Q9536="","",SUMIFS(Txn[Signed Units],Txn[Key],J9536,Txn[Transaction Order],"&lt;="&amp;Q9536))</f>
      </c>
    </row>
    <row r="9537" spans="10:18" ht="15" customHeight="1" x14ac:dyDescent="0.15">
      <c r="J9537" s="246">
        <f>IF(OR(B9537="",C9537="",E9537=""),"",B9537&amp;":"&amp;C9537&amp;":"&amp;E9537)</f>
      </c>
      <c r="K9537" s="247">
        <f>IF(A9537="","",A9537*D9537)</f>
      </c>
      <c r="L9537" s="246">
        <f>IF(A9537="","",IF(OR(A9537=1,A9537=0),H9537,0))</f>
      </c>
      <c r="M9537" s="246">
        <f>IF(A9537="","",IF(A9537=-1,H9537,0))</f>
      </c>
      <c r="N9537">
        <f>IF(J9537="","",IF(E9537="SGD",1,IF(E9537="USD",Settings!$B$22,IF(E9537="HKD",Settings!$B$23,1))))</f>
      </c>
      <c r="O9537">
        <f>IF(OR(B9537="",C9537="",E9537=""),0,(IF(A9537=-1,H9537,0)-IF(OR(A9537=1,A9537=0),H9537,0)+IF(A9537=2,H9537,0))*IF(E9537="SGD",1,IF(E9537="USD",Settings!$B$22,IF(E9537="HKD",Settings!$B$23,1))))</f>
        <v>0</v>
      </c>
      <c r="P9537">
        <f>IF(OR(B9537="",C9537="",E9537=""),0,IF(A9537=2,H9537*IF(E9537="SGD",1,IF(E9537="USD",Settings!$B$22,IF(E9537="HKD",Settings!$B$23,1))),0))</f>
        <v>0</v>
      </c>
      <c r="Q9537" s="312">
        <f>IF(OR(J9537="",G9537=""),"",G9537+ROW()/1000000)</f>
      </c>
      <c r="R9537" s="247">
        <f>IF(Q9537="","",SUMIFS(Txn[Signed Units],Txn[Key],J9537,Txn[Transaction Order],"&lt;="&amp;Q9537))</f>
      </c>
    </row>
    <row r="9538" spans="10:18" ht="15" customHeight="1" x14ac:dyDescent="0.15">
      <c r="J9538" s="246">
        <f>IF(OR(B9538="",C9538="",E9538=""),"",B9538&amp;":"&amp;C9538&amp;":"&amp;E9538)</f>
      </c>
      <c r="K9538" s="247">
        <f>IF(A9538="","",A9538*D9538)</f>
      </c>
      <c r="L9538" s="246">
        <f>IF(A9538="","",IF(OR(A9538=1,A9538=0),H9538,0))</f>
      </c>
      <c r="M9538" s="246">
        <f>IF(A9538="","",IF(A9538=-1,H9538,0))</f>
      </c>
      <c r="N9538">
        <f>IF(J9538="","",IF(E9538="SGD",1,IF(E9538="USD",Settings!$B$22,IF(E9538="HKD",Settings!$B$23,1))))</f>
      </c>
      <c r="O9538">
        <f>IF(OR(B9538="",C9538="",E9538=""),0,(IF(A9538=-1,H9538,0)-IF(OR(A9538=1,A9538=0),H9538,0)+IF(A9538=2,H9538,0))*IF(E9538="SGD",1,IF(E9538="USD",Settings!$B$22,IF(E9538="HKD",Settings!$B$23,1))))</f>
        <v>0</v>
      </c>
      <c r="P9538">
        <f>IF(OR(B9538="",C9538="",E9538=""),0,IF(A9538=2,H9538*IF(E9538="SGD",1,IF(E9538="USD",Settings!$B$22,IF(E9538="HKD",Settings!$B$23,1))),0))</f>
        <v>0</v>
      </c>
      <c r="Q9538" s="312">
        <f>IF(OR(J9538="",G9538=""),"",G9538+ROW()/1000000)</f>
      </c>
      <c r="R9538" s="247">
        <f>IF(Q9538="","",SUMIFS(Txn[Signed Units],Txn[Key],J9538,Txn[Transaction Order],"&lt;="&amp;Q9538))</f>
      </c>
    </row>
    <row r="9539" spans="10:18" ht="15" customHeight="1" x14ac:dyDescent="0.15">
      <c r="J9539" s="246">
        <f>IF(OR(B9539="",C9539="",E9539=""),"",B9539&amp;":"&amp;C9539&amp;":"&amp;E9539)</f>
      </c>
      <c r="K9539" s="247">
        <f>IF(A9539="","",A9539*D9539)</f>
      </c>
      <c r="L9539" s="246">
        <f>IF(A9539="","",IF(OR(A9539=1,A9539=0),H9539,0))</f>
      </c>
      <c r="M9539" s="246">
        <f>IF(A9539="","",IF(A9539=-1,H9539,0))</f>
      </c>
      <c r="N9539">
        <f>IF(J9539="","",IF(E9539="SGD",1,IF(E9539="USD",Settings!$B$22,IF(E9539="HKD",Settings!$B$23,1))))</f>
      </c>
      <c r="O9539">
        <f>IF(OR(B9539="",C9539="",E9539=""),0,(IF(A9539=-1,H9539,0)-IF(OR(A9539=1,A9539=0),H9539,0)+IF(A9539=2,H9539,0))*IF(E9539="SGD",1,IF(E9539="USD",Settings!$B$22,IF(E9539="HKD",Settings!$B$23,1))))</f>
        <v>0</v>
      </c>
      <c r="P9539">
        <f>IF(OR(B9539="",C9539="",E9539=""),0,IF(A9539=2,H9539*IF(E9539="SGD",1,IF(E9539="USD",Settings!$B$22,IF(E9539="HKD",Settings!$B$23,1))),0))</f>
        <v>0</v>
      </c>
      <c r="Q9539" s="312">
        <f>IF(OR(J9539="",G9539=""),"",G9539+ROW()/1000000)</f>
      </c>
      <c r="R9539" s="247">
        <f>IF(Q9539="","",SUMIFS(Txn[Signed Units],Txn[Key],J9539,Txn[Transaction Order],"&lt;="&amp;Q9539))</f>
      </c>
    </row>
    <row r="9540" spans="10:18" ht="15" customHeight="1" x14ac:dyDescent="0.15">
      <c r="J9540" s="246">
        <f>IF(OR(B9540="",C9540="",E9540=""),"",B9540&amp;":"&amp;C9540&amp;":"&amp;E9540)</f>
      </c>
      <c r="K9540" s="247">
        <f>IF(A9540="","",A9540*D9540)</f>
      </c>
      <c r="L9540" s="246">
        <f>IF(A9540="","",IF(OR(A9540=1,A9540=0),H9540,0))</f>
      </c>
      <c r="M9540" s="246">
        <f>IF(A9540="","",IF(A9540=-1,H9540,0))</f>
      </c>
      <c r="N9540">
        <f>IF(J9540="","",IF(E9540="SGD",1,IF(E9540="USD",Settings!$B$22,IF(E9540="HKD",Settings!$B$23,1))))</f>
      </c>
      <c r="O9540">
        <f>IF(OR(B9540="",C9540="",E9540=""),0,(IF(A9540=-1,H9540,0)-IF(OR(A9540=1,A9540=0),H9540,0)+IF(A9540=2,H9540,0))*IF(E9540="SGD",1,IF(E9540="USD",Settings!$B$22,IF(E9540="HKD",Settings!$B$23,1))))</f>
        <v>0</v>
      </c>
      <c r="P9540">
        <f>IF(OR(B9540="",C9540="",E9540=""),0,IF(A9540=2,H9540*IF(E9540="SGD",1,IF(E9540="USD",Settings!$B$22,IF(E9540="HKD",Settings!$B$23,1))),0))</f>
        <v>0</v>
      </c>
      <c r="Q9540" s="312">
        <f>IF(OR(J9540="",G9540=""),"",G9540+ROW()/1000000)</f>
      </c>
      <c r="R9540" s="247">
        <f>IF(Q9540="","",SUMIFS(Txn[Signed Units],Txn[Key],J9540,Txn[Transaction Order],"&lt;="&amp;Q9540))</f>
      </c>
    </row>
    <row r="9541" spans="10:18" ht="15" customHeight="1" x14ac:dyDescent="0.15">
      <c r="J9541" s="246">
        <f>IF(OR(B9541="",C9541="",E9541=""),"",B9541&amp;":"&amp;C9541&amp;":"&amp;E9541)</f>
      </c>
      <c r="K9541" s="247">
        <f>IF(A9541="","",A9541*D9541)</f>
      </c>
      <c r="L9541" s="246">
        <f>IF(A9541="","",IF(OR(A9541=1,A9541=0),H9541,0))</f>
      </c>
      <c r="M9541" s="246">
        <f>IF(A9541="","",IF(A9541=-1,H9541,0))</f>
      </c>
      <c r="N9541">
        <f>IF(J9541="","",IF(E9541="SGD",1,IF(E9541="USD",Settings!$B$22,IF(E9541="HKD",Settings!$B$23,1))))</f>
      </c>
      <c r="O9541">
        <f>IF(OR(B9541="",C9541="",E9541=""),0,(IF(A9541=-1,H9541,0)-IF(OR(A9541=1,A9541=0),H9541,0)+IF(A9541=2,H9541,0))*IF(E9541="SGD",1,IF(E9541="USD",Settings!$B$22,IF(E9541="HKD",Settings!$B$23,1))))</f>
        <v>0</v>
      </c>
      <c r="P9541">
        <f>IF(OR(B9541="",C9541="",E9541=""),0,IF(A9541=2,H9541*IF(E9541="SGD",1,IF(E9541="USD",Settings!$B$22,IF(E9541="HKD",Settings!$B$23,1))),0))</f>
        <v>0</v>
      </c>
      <c r="Q9541" s="312">
        <f>IF(OR(J9541="",G9541=""),"",G9541+ROW()/1000000)</f>
      </c>
      <c r="R9541" s="247">
        <f>IF(Q9541="","",SUMIFS(Txn[Signed Units],Txn[Key],J9541,Txn[Transaction Order],"&lt;="&amp;Q9541))</f>
      </c>
    </row>
    <row r="9542" spans="10:18" ht="15" customHeight="1" x14ac:dyDescent="0.15">
      <c r="J9542" s="246">
        <f>IF(OR(B9542="",C9542="",E9542=""),"",B9542&amp;":"&amp;C9542&amp;":"&amp;E9542)</f>
      </c>
      <c r="K9542" s="247">
        <f>IF(A9542="","",A9542*D9542)</f>
      </c>
      <c r="L9542" s="246">
        <f>IF(A9542="","",IF(OR(A9542=1,A9542=0),H9542,0))</f>
      </c>
      <c r="M9542" s="246">
        <f>IF(A9542="","",IF(A9542=-1,H9542,0))</f>
      </c>
      <c r="N9542">
        <f>IF(J9542="","",IF(E9542="SGD",1,IF(E9542="USD",Settings!$B$22,IF(E9542="HKD",Settings!$B$23,1))))</f>
      </c>
      <c r="O9542">
        <f>IF(OR(B9542="",C9542="",E9542=""),0,(IF(A9542=-1,H9542,0)-IF(OR(A9542=1,A9542=0),H9542,0)+IF(A9542=2,H9542,0))*IF(E9542="SGD",1,IF(E9542="USD",Settings!$B$22,IF(E9542="HKD",Settings!$B$23,1))))</f>
        <v>0</v>
      </c>
      <c r="P9542">
        <f>IF(OR(B9542="",C9542="",E9542=""),0,IF(A9542=2,H9542*IF(E9542="SGD",1,IF(E9542="USD",Settings!$B$22,IF(E9542="HKD",Settings!$B$23,1))),0))</f>
        <v>0</v>
      </c>
      <c r="Q9542" s="312">
        <f>IF(OR(J9542="",G9542=""),"",G9542+ROW()/1000000)</f>
      </c>
      <c r="R9542" s="247">
        <f>IF(Q9542="","",SUMIFS(Txn[Signed Units],Txn[Key],J9542,Txn[Transaction Order],"&lt;="&amp;Q9542))</f>
      </c>
    </row>
    <row r="9543" spans="10:18" ht="15" customHeight="1" x14ac:dyDescent="0.15">
      <c r="J9543" s="246">
        <f>IF(OR(B9543="",C9543="",E9543=""),"",B9543&amp;":"&amp;C9543&amp;":"&amp;E9543)</f>
      </c>
      <c r="K9543" s="247">
        <f>IF(A9543="","",A9543*D9543)</f>
      </c>
      <c r="L9543" s="246">
        <f>IF(A9543="","",IF(OR(A9543=1,A9543=0),H9543,0))</f>
      </c>
      <c r="M9543" s="246">
        <f>IF(A9543="","",IF(A9543=-1,H9543,0))</f>
      </c>
      <c r="N9543">
        <f>IF(J9543="","",IF(E9543="SGD",1,IF(E9543="USD",Settings!$B$22,IF(E9543="HKD",Settings!$B$23,1))))</f>
      </c>
      <c r="O9543">
        <f>IF(OR(B9543="",C9543="",E9543=""),0,(IF(A9543=-1,H9543,0)-IF(OR(A9543=1,A9543=0),H9543,0)+IF(A9543=2,H9543,0))*IF(E9543="SGD",1,IF(E9543="USD",Settings!$B$22,IF(E9543="HKD",Settings!$B$23,1))))</f>
        <v>0</v>
      </c>
      <c r="P9543">
        <f>IF(OR(B9543="",C9543="",E9543=""),0,IF(A9543=2,H9543*IF(E9543="SGD",1,IF(E9543="USD",Settings!$B$22,IF(E9543="HKD",Settings!$B$23,1))),0))</f>
        <v>0</v>
      </c>
      <c r="Q9543" s="312">
        <f>IF(OR(J9543="",G9543=""),"",G9543+ROW()/1000000)</f>
      </c>
      <c r="R9543" s="247">
        <f>IF(Q9543="","",SUMIFS(Txn[Signed Units],Txn[Key],J9543,Txn[Transaction Order],"&lt;="&amp;Q9543))</f>
      </c>
    </row>
    <row r="9544" spans="10:18" ht="15" customHeight="1" x14ac:dyDescent="0.15">
      <c r="J9544" s="246">
        <f>IF(OR(B9544="",C9544="",E9544=""),"",B9544&amp;":"&amp;C9544&amp;":"&amp;E9544)</f>
      </c>
      <c r="K9544" s="247">
        <f>IF(A9544="","",A9544*D9544)</f>
      </c>
      <c r="L9544" s="246">
        <f>IF(A9544="","",IF(OR(A9544=1,A9544=0),H9544,0))</f>
      </c>
      <c r="M9544" s="246">
        <f>IF(A9544="","",IF(A9544=-1,H9544,0))</f>
      </c>
      <c r="N9544">
        <f>IF(J9544="","",IF(E9544="SGD",1,IF(E9544="USD",Settings!$B$22,IF(E9544="HKD",Settings!$B$23,1))))</f>
      </c>
      <c r="O9544">
        <f>IF(OR(B9544="",C9544="",E9544=""),0,(IF(A9544=-1,H9544,0)-IF(OR(A9544=1,A9544=0),H9544,0)+IF(A9544=2,H9544,0))*IF(E9544="SGD",1,IF(E9544="USD",Settings!$B$22,IF(E9544="HKD",Settings!$B$23,1))))</f>
        <v>0</v>
      </c>
      <c r="P9544">
        <f>IF(OR(B9544="",C9544="",E9544=""),0,IF(A9544=2,H9544*IF(E9544="SGD",1,IF(E9544="USD",Settings!$B$22,IF(E9544="HKD",Settings!$B$23,1))),0))</f>
        <v>0</v>
      </c>
      <c r="Q9544" s="312">
        <f>IF(OR(J9544="",G9544=""),"",G9544+ROW()/1000000)</f>
      </c>
      <c r="R9544" s="247">
        <f>IF(Q9544="","",SUMIFS(Txn[Signed Units],Txn[Key],J9544,Txn[Transaction Order],"&lt;="&amp;Q9544))</f>
      </c>
    </row>
    <row r="9545" spans="10:18" ht="15" customHeight="1" x14ac:dyDescent="0.15">
      <c r="J9545" s="246">
        <f>IF(OR(B9545="",C9545="",E9545=""),"",B9545&amp;":"&amp;C9545&amp;":"&amp;E9545)</f>
      </c>
      <c r="K9545" s="247">
        <f>IF(A9545="","",A9545*D9545)</f>
      </c>
      <c r="L9545" s="246">
        <f>IF(A9545="","",IF(OR(A9545=1,A9545=0),H9545,0))</f>
      </c>
      <c r="M9545" s="246">
        <f>IF(A9545="","",IF(A9545=-1,H9545,0))</f>
      </c>
      <c r="N9545">
        <f>IF(J9545="","",IF(E9545="SGD",1,IF(E9545="USD",Settings!$B$22,IF(E9545="HKD",Settings!$B$23,1))))</f>
      </c>
      <c r="O9545">
        <f>IF(OR(B9545="",C9545="",E9545=""),0,(IF(A9545=-1,H9545,0)-IF(OR(A9545=1,A9545=0),H9545,0)+IF(A9545=2,H9545,0))*IF(E9545="SGD",1,IF(E9545="USD",Settings!$B$22,IF(E9545="HKD",Settings!$B$23,1))))</f>
        <v>0</v>
      </c>
      <c r="P9545">
        <f>IF(OR(B9545="",C9545="",E9545=""),0,IF(A9545=2,H9545*IF(E9545="SGD",1,IF(E9545="USD",Settings!$B$22,IF(E9545="HKD",Settings!$B$23,1))),0))</f>
        <v>0</v>
      </c>
      <c r="Q9545" s="312">
        <f>IF(OR(J9545="",G9545=""),"",G9545+ROW()/1000000)</f>
      </c>
      <c r="R9545" s="247">
        <f>IF(Q9545="","",SUMIFS(Txn[Signed Units],Txn[Key],J9545,Txn[Transaction Order],"&lt;="&amp;Q9545))</f>
      </c>
    </row>
    <row r="9546" spans="10:18" ht="15" customHeight="1" x14ac:dyDescent="0.15">
      <c r="J9546" s="246">
        <f>IF(OR(B9546="",C9546="",E9546=""),"",B9546&amp;":"&amp;C9546&amp;":"&amp;E9546)</f>
      </c>
      <c r="K9546" s="247">
        <f>IF(A9546="","",A9546*D9546)</f>
      </c>
      <c r="L9546" s="246">
        <f>IF(A9546="","",IF(OR(A9546=1,A9546=0),H9546,0))</f>
      </c>
      <c r="M9546" s="246">
        <f>IF(A9546="","",IF(A9546=-1,H9546,0))</f>
      </c>
      <c r="N9546">
        <f>IF(J9546="","",IF(E9546="SGD",1,IF(E9546="USD",Settings!$B$22,IF(E9546="HKD",Settings!$B$23,1))))</f>
      </c>
      <c r="O9546">
        <f>IF(OR(B9546="",C9546="",E9546=""),0,(IF(A9546=-1,H9546,0)-IF(OR(A9546=1,A9546=0),H9546,0)+IF(A9546=2,H9546,0))*IF(E9546="SGD",1,IF(E9546="USD",Settings!$B$22,IF(E9546="HKD",Settings!$B$23,1))))</f>
        <v>0</v>
      </c>
      <c r="P9546">
        <f>IF(OR(B9546="",C9546="",E9546=""),0,IF(A9546=2,H9546*IF(E9546="SGD",1,IF(E9546="USD",Settings!$B$22,IF(E9546="HKD",Settings!$B$23,1))),0))</f>
        <v>0</v>
      </c>
      <c r="Q9546" s="312">
        <f>IF(OR(J9546="",G9546=""),"",G9546+ROW()/1000000)</f>
      </c>
      <c r="R9546" s="247">
        <f>IF(Q9546="","",SUMIFS(Txn[Signed Units],Txn[Key],J9546,Txn[Transaction Order],"&lt;="&amp;Q9546))</f>
      </c>
    </row>
    <row r="9547" spans="10:18" ht="15" customHeight="1" x14ac:dyDescent="0.15">
      <c r="J9547" s="246">
        <f>IF(OR(B9547="",C9547="",E9547=""),"",B9547&amp;":"&amp;C9547&amp;":"&amp;E9547)</f>
      </c>
      <c r="K9547" s="247">
        <f>IF(A9547="","",A9547*D9547)</f>
      </c>
      <c r="L9547" s="246">
        <f>IF(A9547="","",IF(OR(A9547=1,A9547=0),H9547,0))</f>
      </c>
      <c r="M9547" s="246">
        <f>IF(A9547="","",IF(A9547=-1,H9547,0))</f>
      </c>
      <c r="N9547">
        <f>IF(J9547="","",IF(E9547="SGD",1,IF(E9547="USD",Settings!$B$22,IF(E9547="HKD",Settings!$B$23,1))))</f>
      </c>
      <c r="O9547">
        <f>IF(OR(B9547="",C9547="",E9547=""),0,(IF(A9547=-1,H9547,0)-IF(OR(A9547=1,A9547=0),H9547,0)+IF(A9547=2,H9547,0))*IF(E9547="SGD",1,IF(E9547="USD",Settings!$B$22,IF(E9547="HKD",Settings!$B$23,1))))</f>
        <v>0</v>
      </c>
      <c r="P9547">
        <f>IF(OR(B9547="",C9547="",E9547=""),0,IF(A9547=2,H9547*IF(E9547="SGD",1,IF(E9547="USD",Settings!$B$22,IF(E9547="HKD",Settings!$B$23,1))),0))</f>
        <v>0</v>
      </c>
      <c r="Q9547" s="312">
        <f>IF(OR(J9547="",G9547=""),"",G9547+ROW()/1000000)</f>
      </c>
      <c r="R9547" s="247">
        <f>IF(Q9547="","",SUMIFS(Txn[Signed Units],Txn[Key],J9547,Txn[Transaction Order],"&lt;="&amp;Q9547))</f>
      </c>
    </row>
    <row r="9548" spans="10:18" ht="15" customHeight="1" x14ac:dyDescent="0.15">
      <c r="J9548" s="246">
        <f>IF(OR(B9548="",C9548="",E9548=""),"",B9548&amp;":"&amp;C9548&amp;":"&amp;E9548)</f>
      </c>
      <c r="K9548" s="247">
        <f>IF(A9548="","",A9548*D9548)</f>
      </c>
      <c r="L9548" s="246">
        <f>IF(A9548="","",IF(OR(A9548=1,A9548=0),H9548,0))</f>
      </c>
      <c r="M9548" s="246">
        <f>IF(A9548="","",IF(A9548=-1,H9548,0))</f>
      </c>
      <c r="N9548">
        <f>IF(J9548="","",IF(E9548="SGD",1,IF(E9548="USD",Settings!$B$22,IF(E9548="HKD",Settings!$B$23,1))))</f>
      </c>
      <c r="O9548">
        <f>IF(OR(B9548="",C9548="",E9548=""),0,(IF(A9548=-1,H9548,0)-IF(OR(A9548=1,A9548=0),H9548,0)+IF(A9548=2,H9548,0))*IF(E9548="SGD",1,IF(E9548="USD",Settings!$B$22,IF(E9548="HKD",Settings!$B$23,1))))</f>
        <v>0</v>
      </c>
      <c r="P9548">
        <f>IF(OR(B9548="",C9548="",E9548=""),0,IF(A9548=2,H9548*IF(E9548="SGD",1,IF(E9548="USD",Settings!$B$22,IF(E9548="HKD",Settings!$B$23,1))),0))</f>
        <v>0</v>
      </c>
      <c r="Q9548" s="312">
        <f>IF(OR(J9548="",G9548=""),"",G9548+ROW()/1000000)</f>
      </c>
      <c r="R9548" s="247">
        <f>IF(Q9548="","",SUMIFS(Txn[Signed Units],Txn[Key],J9548,Txn[Transaction Order],"&lt;="&amp;Q9548))</f>
      </c>
    </row>
    <row r="9549" spans="10:18" ht="15" customHeight="1" x14ac:dyDescent="0.15">
      <c r="J9549" s="246">
        <f>IF(OR(B9549="",C9549="",E9549=""),"",B9549&amp;":"&amp;C9549&amp;":"&amp;E9549)</f>
      </c>
      <c r="K9549" s="247">
        <f>IF(A9549="","",A9549*D9549)</f>
      </c>
      <c r="L9549" s="246">
        <f>IF(A9549="","",IF(OR(A9549=1,A9549=0),H9549,0))</f>
      </c>
      <c r="M9549" s="246">
        <f>IF(A9549="","",IF(A9549=-1,H9549,0))</f>
      </c>
      <c r="N9549">
        <f>IF(J9549="","",IF(E9549="SGD",1,IF(E9549="USD",Settings!$B$22,IF(E9549="HKD",Settings!$B$23,1))))</f>
      </c>
      <c r="O9549">
        <f>IF(OR(B9549="",C9549="",E9549=""),0,(IF(A9549=-1,H9549,0)-IF(OR(A9549=1,A9549=0),H9549,0)+IF(A9549=2,H9549,0))*IF(E9549="SGD",1,IF(E9549="USD",Settings!$B$22,IF(E9549="HKD",Settings!$B$23,1))))</f>
        <v>0</v>
      </c>
      <c r="P9549">
        <f>IF(OR(B9549="",C9549="",E9549=""),0,IF(A9549=2,H9549*IF(E9549="SGD",1,IF(E9549="USD",Settings!$B$22,IF(E9549="HKD",Settings!$B$23,1))),0))</f>
        <v>0</v>
      </c>
      <c r="Q9549" s="312">
        <f>IF(OR(J9549="",G9549=""),"",G9549+ROW()/1000000)</f>
      </c>
      <c r="R9549" s="247">
        <f>IF(Q9549="","",SUMIFS(Txn[Signed Units],Txn[Key],J9549,Txn[Transaction Order],"&lt;="&amp;Q9549))</f>
      </c>
    </row>
    <row r="9550" spans="10:18" ht="15" customHeight="1" x14ac:dyDescent="0.15">
      <c r="J9550" s="246">
        <f>IF(OR(B9550="",C9550="",E9550=""),"",B9550&amp;":"&amp;C9550&amp;":"&amp;E9550)</f>
      </c>
      <c r="K9550" s="247">
        <f>IF(A9550="","",A9550*D9550)</f>
      </c>
      <c r="L9550" s="246">
        <f>IF(A9550="","",IF(OR(A9550=1,A9550=0),H9550,0))</f>
      </c>
      <c r="M9550" s="246">
        <f>IF(A9550="","",IF(A9550=-1,H9550,0))</f>
      </c>
      <c r="N9550">
        <f>IF(J9550="","",IF(E9550="SGD",1,IF(E9550="USD",Settings!$B$22,IF(E9550="HKD",Settings!$B$23,1))))</f>
      </c>
      <c r="O9550">
        <f>IF(OR(B9550="",C9550="",E9550=""),0,(IF(A9550=-1,H9550,0)-IF(OR(A9550=1,A9550=0),H9550,0)+IF(A9550=2,H9550,0))*IF(E9550="SGD",1,IF(E9550="USD",Settings!$B$22,IF(E9550="HKD",Settings!$B$23,1))))</f>
        <v>0</v>
      </c>
      <c r="P9550">
        <f>IF(OR(B9550="",C9550="",E9550=""),0,IF(A9550=2,H9550*IF(E9550="SGD",1,IF(E9550="USD",Settings!$B$22,IF(E9550="HKD",Settings!$B$23,1))),0))</f>
        <v>0</v>
      </c>
      <c r="Q9550" s="312">
        <f>IF(OR(J9550="",G9550=""),"",G9550+ROW()/1000000)</f>
      </c>
      <c r="R9550" s="247">
        <f>IF(Q9550="","",SUMIFS(Txn[Signed Units],Txn[Key],J9550,Txn[Transaction Order],"&lt;="&amp;Q9550))</f>
      </c>
    </row>
    <row r="9551" spans="10:18" ht="15" customHeight="1" x14ac:dyDescent="0.15">
      <c r="J9551" s="246">
        <f>IF(OR(B9551="",C9551="",E9551=""),"",B9551&amp;":"&amp;C9551&amp;":"&amp;E9551)</f>
      </c>
      <c r="K9551" s="247">
        <f>IF(A9551="","",A9551*D9551)</f>
      </c>
      <c r="L9551" s="246">
        <f>IF(A9551="","",IF(OR(A9551=1,A9551=0),H9551,0))</f>
      </c>
      <c r="M9551" s="246">
        <f>IF(A9551="","",IF(A9551=-1,H9551,0))</f>
      </c>
      <c r="N9551">
        <f>IF(J9551="","",IF(E9551="SGD",1,IF(E9551="USD",Settings!$B$22,IF(E9551="HKD",Settings!$B$23,1))))</f>
      </c>
      <c r="O9551">
        <f>IF(OR(B9551="",C9551="",E9551=""),0,(IF(A9551=-1,H9551,0)-IF(OR(A9551=1,A9551=0),H9551,0)+IF(A9551=2,H9551,0))*IF(E9551="SGD",1,IF(E9551="USD",Settings!$B$22,IF(E9551="HKD",Settings!$B$23,1))))</f>
        <v>0</v>
      </c>
      <c r="P9551">
        <f>IF(OR(B9551="",C9551="",E9551=""),0,IF(A9551=2,H9551*IF(E9551="SGD",1,IF(E9551="USD",Settings!$B$22,IF(E9551="HKD",Settings!$B$23,1))),0))</f>
        <v>0</v>
      </c>
      <c r="Q9551" s="312">
        <f>IF(OR(J9551="",G9551=""),"",G9551+ROW()/1000000)</f>
      </c>
      <c r="R9551" s="247">
        <f>IF(Q9551="","",SUMIFS(Txn[Signed Units],Txn[Key],J9551,Txn[Transaction Order],"&lt;="&amp;Q9551))</f>
      </c>
    </row>
    <row r="9552" spans="10:18" ht="15" customHeight="1" x14ac:dyDescent="0.15">
      <c r="J9552" s="246">
        <f>IF(OR(B9552="",C9552="",E9552=""),"",B9552&amp;":"&amp;C9552&amp;":"&amp;E9552)</f>
      </c>
      <c r="K9552" s="247">
        <f>IF(A9552="","",A9552*D9552)</f>
      </c>
      <c r="L9552" s="246">
        <f>IF(A9552="","",IF(OR(A9552=1,A9552=0),H9552,0))</f>
      </c>
      <c r="M9552" s="246">
        <f>IF(A9552="","",IF(A9552=-1,H9552,0))</f>
      </c>
      <c r="N9552">
        <f>IF(J9552="","",IF(E9552="SGD",1,IF(E9552="USD",Settings!$B$22,IF(E9552="HKD",Settings!$B$23,1))))</f>
      </c>
      <c r="O9552">
        <f>IF(OR(B9552="",C9552="",E9552=""),0,(IF(A9552=-1,H9552,0)-IF(OR(A9552=1,A9552=0),H9552,0)+IF(A9552=2,H9552,0))*IF(E9552="SGD",1,IF(E9552="USD",Settings!$B$22,IF(E9552="HKD",Settings!$B$23,1))))</f>
        <v>0</v>
      </c>
      <c r="P9552">
        <f>IF(OR(B9552="",C9552="",E9552=""),0,IF(A9552=2,H9552*IF(E9552="SGD",1,IF(E9552="USD",Settings!$B$22,IF(E9552="HKD",Settings!$B$23,1))),0))</f>
        <v>0</v>
      </c>
      <c r="Q9552" s="312">
        <f>IF(OR(J9552="",G9552=""),"",G9552+ROW()/1000000)</f>
      </c>
      <c r="R9552" s="247">
        <f>IF(Q9552="","",SUMIFS(Txn[Signed Units],Txn[Key],J9552,Txn[Transaction Order],"&lt;="&amp;Q9552))</f>
      </c>
    </row>
    <row r="9553" spans="10:18" ht="15" customHeight="1" x14ac:dyDescent="0.15">
      <c r="J9553" s="246">
        <f>IF(OR(B9553="",C9553="",E9553=""),"",B9553&amp;":"&amp;C9553&amp;":"&amp;E9553)</f>
      </c>
      <c r="K9553" s="247">
        <f>IF(A9553="","",A9553*D9553)</f>
      </c>
      <c r="L9553" s="246">
        <f>IF(A9553="","",IF(OR(A9553=1,A9553=0),H9553,0))</f>
      </c>
      <c r="M9553" s="246">
        <f>IF(A9553="","",IF(A9553=-1,H9553,0))</f>
      </c>
      <c r="N9553">
        <f>IF(J9553="","",IF(E9553="SGD",1,IF(E9553="USD",Settings!$B$22,IF(E9553="HKD",Settings!$B$23,1))))</f>
      </c>
      <c r="O9553">
        <f>IF(OR(B9553="",C9553="",E9553=""),0,(IF(A9553=-1,H9553,0)-IF(OR(A9553=1,A9553=0),H9553,0)+IF(A9553=2,H9553,0))*IF(E9553="SGD",1,IF(E9553="USD",Settings!$B$22,IF(E9553="HKD",Settings!$B$23,1))))</f>
        <v>0</v>
      </c>
      <c r="P9553">
        <f>IF(OR(B9553="",C9553="",E9553=""),0,IF(A9553=2,H9553*IF(E9553="SGD",1,IF(E9553="USD",Settings!$B$22,IF(E9553="HKD",Settings!$B$23,1))),0))</f>
        <v>0</v>
      </c>
      <c r="Q9553" s="312">
        <f>IF(OR(J9553="",G9553=""),"",G9553+ROW()/1000000)</f>
      </c>
      <c r="R9553" s="247">
        <f>IF(Q9553="","",SUMIFS(Txn[Signed Units],Txn[Key],J9553,Txn[Transaction Order],"&lt;="&amp;Q9553))</f>
      </c>
    </row>
    <row r="9554" spans="10:18" ht="15" customHeight="1" x14ac:dyDescent="0.15">
      <c r="J9554" s="246">
        <f>IF(OR(B9554="",C9554="",E9554=""),"",B9554&amp;":"&amp;C9554&amp;":"&amp;E9554)</f>
      </c>
      <c r="K9554" s="247">
        <f>IF(A9554="","",A9554*D9554)</f>
      </c>
      <c r="L9554" s="246">
        <f>IF(A9554="","",IF(OR(A9554=1,A9554=0),H9554,0))</f>
      </c>
      <c r="M9554" s="246">
        <f>IF(A9554="","",IF(A9554=-1,H9554,0))</f>
      </c>
      <c r="N9554">
        <f>IF(J9554="","",IF(E9554="SGD",1,IF(E9554="USD",Settings!$B$22,IF(E9554="HKD",Settings!$B$23,1))))</f>
      </c>
      <c r="O9554">
        <f>IF(OR(B9554="",C9554="",E9554=""),0,(IF(A9554=-1,H9554,0)-IF(OR(A9554=1,A9554=0),H9554,0)+IF(A9554=2,H9554,0))*IF(E9554="SGD",1,IF(E9554="USD",Settings!$B$22,IF(E9554="HKD",Settings!$B$23,1))))</f>
        <v>0</v>
      </c>
      <c r="P9554">
        <f>IF(OR(B9554="",C9554="",E9554=""),0,IF(A9554=2,H9554*IF(E9554="SGD",1,IF(E9554="USD",Settings!$B$22,IF(E9554="HKD",Settings!$B$23,1))),0))</f>
        <v>0</v>
      </c>
      <c r="Q9554" s="312">
        <f>IF(OR(J9554="",G9554=""),"",G9554+ROW()/1000000)</f>
      </c>
      <c r="R9554" s="247">
        <f>IF(Q9554="","",SUMIFS(Txn[Signed Units],Txn[Key],J9554,Txn[Transaction Order],"&lt;="&amp;Q9554))</f>
      </c>
    </row>
    <row r="9555" spans="10:18" ht="15" customHeight="1" x14ac:dyDescent="0.15">
      <c r="J9555" s="246">
        <f>IF(OR(B9555="",C9555="",E9555=""),"",B9555&amp;":"&amp;C9555&amp;":"&amp;E9555)</f>
      </c>
      <c r="K9555" s="247">
        <f>IF(A9555="","",A9555*D9555)</f>
      </c>
      <c r="L9555" s="246">
        <f>IF(A9555="","",IF(OR(A9555=1,A9555=0),H9555,0))</f>
      </c>
      <c r="M9555" s="246">
        <f>IF(A9555="","",IF(A9555=-1,H9555,0))</f>
      </c>
      <c r="N9555">
        <f>IF(J9555="","",IF(E9555="SGD",1,IF(E9555="USD",Settings!$B$22,IF(E9555="HKD",Settings!$B$23,1))))</f>
      </c>
      <c r="O9555">
        <f>IF(OR(B9555="",C9555="",E9555=""),0,(IF(A9555=-1,H9555,0)-IF(OR(A9555=1,A9555=0),H9555,0)+IF(A9555=2,H9555,0))*IF(E9555="SGD",1,IF(E9555="USD",Settings!$B$22,IF(E9555="HKD",Settings!$B$23,1))))</f>
        <v>0</v>
      </c>
      <c r="P9555">
        <f>IF(OR(B9555="",C9555="",E9555=""),0,IF(A9555=2,H9555*IF(E9555="SGD",1,IF(E9555="USD",Settings!$B$22,IF(E9555="HKD",Settings!$B$23,1))),0))</f>
        <v>0</v>
      </c>
      <c r="Q9555" s="312">
        <f>IF(OR(J9555="",G9555=""),"",G9555+ROW()/1000000)</f>
      </c>
      <c r="R9555" s="247">
        <f>IF(Q9555="","",SUMIFS(Txn[Signed Units],Txn[Key],J9555,Txn[Transaction Order],"&lt;="&amp;Q9555))</f>
      </c>
    </row>
    <row r="9556" spans="10:18" ht="15" customHeight="1" x14ac:dyDescent="0.15">
      <c r="J9556" s="246">
        <f>IF(OR(B9556="",C9556="",E9556=""),"",B9556&amp;":"&amp;C9556&amp;":"&amp;E9556)</f>
      </c>
      <c r="K9556" s="247">
        <f>IF(A9556="","",A9556*D9556)</f>
      </c>
      <c r="L9556" s="246">
        <f>IF(A9556="","",IF(OR(A9556=1,A9556=0),H9556,0))</f>
      </c>
      <c r="M9556" s="246">
        <f>IF(A9556="","",IF(A9556=-1,H9556,0))</f>
      </c>
      <c r="N9556">
        <f>IF(J9556="","",IF(E9556="SGD",1,IF(E9556="USD",Settings!$B$22,IF(E9556="HKD",Settings!$B$23,1))))</f>
      </c>
      <c r="O9556">
        <f>IF(OR(B9556="",C9556="",E9556=""),0,(IF(A9556=-1,H9556,0)-IF(OR(A9556=1,A9556=0),H9556,0)+IF(A9556=2,H9556,0))*IF(E9556="SGD",1,IF(E9556="USD",Settings!$B$22,IF(E9556="HKD",Settings!$B$23,1))))</f>
        <v>0</v>
      </c>
      <c r="P9556">
        <f>IF(OR(B9556="",C9556="",E9556=""),0,IF(A9556=2,H9556*IF(E9556="SGD",1,IF(E9556="USD",Settings!$B$22,IF(E9556="HKD",Settings!$B$23,1))),0))</f>
        <v>0</v>
      </c>
      <c r="Q9556" s="312">
        <f>IF(OR(J9556="",G9556=""),"",G9556+ROW()/1000000)</f>
      </c>
      <c r="R9556" s="247">
        <f>IF(Q9556="","",SUMIFS(Txn[Signed Units],Txn[Key],J9556,Txn[Transaction Order],"&lt;="&amp;Q9556))</f>
      </c>
    </row>
    <row r="9557" spans="10:18" ht="15" customHeight="1" x14ac:dyDescent="0.15">
      <c r="J9557" s="246">
        <f>IF(OR(B9557="",C9557="",E9557=""),"",B9557&amp;":"&amp;C9557&amp;":"&amp;E9557)</f>
      </c>
      <c r="K9557" s="247">
        <f>IF(A9557="","",A9557*D9557)</f>
      </c>
      <c r="L9557" s="246">
        <f>IF(A9557="","",IF(OR(A9557=1,A9557=0),H9557,0))</f>
      </c>
      <c r="M9557" s="246">
        <f>IF(A9557="","",IF(A9557=-1,H9557,0))</f>
      </c>
      <c r="N9557">
        <f>IF(J9557="","",IF(E9557="SGD",1,IF(E9557="USD",Settings!$B$22,IF(E9557="HKD",Settings!$B$23,1))))</f>
      </c>
      <c r="O9557">
        <f>IF(OR(B9557="",C9557="",E9557=""),0,(IF(A9557=-1,H9557,0)-IF(OR(A9557=1,A9557=0),H9557,0)+IF(A9557=2,H9557,0))*IF(E9557="SGD",1,IF(E9557="USD",Settings!$B$22,IF(E9557="HKD",Settings!$B$23,1))))</f>
        <v>0</v>
      </c>
      <c r="P9557">
        <f>IF(OR(B9557="",C9557="",E9557=""),0,IF(A9557=2,H9557*IF(E9557="SGD",1,IF(E9557="USD",Settings!$B$22,IF(E9557="HKD",Settings!$B$23,1))),0))</f>
        <v>0</v>
      </c>
      <c r="Q9557" s="312">
        <f>IF(OR(J9557="",G9557=""),"",G9557+ROW()/1000000)</f>
      </c>
      <c r="R9557" s="247">
        <f>IF(Q9557="","",SUMIFS(Txn[Signed Units],Txn[Key],J9557,Txn[Transaction Order],"&lt;="&amp;Q9557))</f>
      </c>
    </row>
    <row r="9558" spans="10:18" ht="15" customHeight="1" x14ac:dyDescent="0.15">
      <c r="J9558" s="246">
        <f>IF(OR(B9558="",C9558="",E9558=""),"",B9558&amp;":"&amp;C9558&amp;":"&amp;E9558)</f>
      </c>
      <c r="K9558" s="247">
        <f>IF(A9558="","",A9558*D9558)</f>
      </c>
      <c r="L9558" s="246">
        <f>IF(A9558="","",IF(OR(A9558=1,A9558=0),H9558,0))</f>
      </c>
      <c r="M9558" s="246">
        <f>IF(A9558="","",IF(A9558=-1,H9558,0))</f>
      </c>
      <c r="N9558">
        <f>IF(J9558="","",IF(E9558="SGD",1,IF(E9558="USD",Settings!$B$22,IF(E9558="HKD",Settings!$B$23,1))))</f>
      </c>
      <c r="O9558">
        <f>IF(OR(B9558="",C9558="",E9558=""),0,(IF(A9558=-1,H9558,0)-IF(OR(A9558=1,A9558=0),H9558,0)+IF(A9558=2,H9558,0))*IF(E9558="SGD",1,IF(E9558="USD",Settings!$B$22,IF(E9558="HKD",Settings!$B$23,1))))</f>
        <v>0</v>
      </c>
      <c r="P9558">
        <f>IF(OR(B9558="",C9558="",E9558=""),0,IF(A9558=2,H9558*IF(E9558="SGD",1,IF(E9558="USD",Settings!$B$22,IF(E9558="HKD",Settings!$B$23,1))),0))</f>
        <v>0</v>
      </c>
      <c r="Q9558" s="312">
        <f>IF(OR(J9558="",G9558=""),"",G9558+ROW()/1000000)</f>
      </c>
      <c r="R9558" s="247">
        <f>IF(Q9558="","",SUMIFS(Txn[Signed Units],Txn[Key],J9558,Txn[Transaction Order],"&lt;="&amp;Q9558))</f>
      </c>
    </row>
    <row r="9559" spans="10:18" ht="15" customHeight="1" x14ac:dyDescent="0.15">
      <c r="J9559" s="246">
        <f>IF(OR(B9559="",C9559="",E9559=""),"",B9559&amp;":"&amp;C9559&amp;":"&amp;E9559)</f>
      </c>
      <c r="K9559" s="247">
        <f>IF(A9559="","",A9559*D9559)</f>
      </c>
      <c r="L9559" s="246">
        <f>IF(A9559="","",IF(OR(A9559=1,A9559=0),H9559,0))</f>
      </c>
      <c r="M9559" s="246">
        <f>IF(A9559="","",IF(A9559=-1,H9559,0))</f>
      </c>
      <c r="N9559">
        <f>IF(J9559="","",IF(E9559="SGD",1,IF(E9559="USD",Settings!$B$22,IF(E9559="HKD",Settings!$B$23,1))))</f>
      </c>
      <c r="O9559">
        <f>IF(OR(B9559="",C9559="",E9559=""),0,(IF(A9559=-1,H9559,0)-IF(OR(A9559=1,A9559=0),H9559,0)+IF(A9559=2,H9559,0))*IF(E9559="SGD",1,IF(E9559="USD",Settings!$B$22,IF(E9559="HKD",Settings!$B$23,1))))</f>
        <v>0</v>
      </c>
      <c r="P9559">
        <f>IF(OR(B9559="",C9559="",E9559=""),0,IF(A9559=2,H9559*IF(E9559="SGD",1,IF(E9559="USD",Settings!$B$22,IF(E9559="HKD",Settings!$B$23,1))),0))</f>
        <v>0</v>
      </c>
      <c r="Q9559" s="312">
        <f>IF(OR(J9559="",G9559=""),"",G9559+ROW()/1000000)</f>
      </c>
      <c r="R9559" s="247">
        <f>IF(Q9559="","",SUMIFS(Txn[Signed Units],Txn[Key],J9559,Txn[Transaction Order],"&lt;="&amp;Q9559))</f>
      </c>
    </row>
    <row r="9560" spans="10:18" ht="15" customHeight="1" x14ac:dyDescent="0.15">
      <c r="J9560" s="246">
        <f>IF(OR(B9560="",C9560="",E9560=""),"",B9560&amp;":"&amp;C9560&amp;":"&amp;E9560)</f>
      </c>
      <c r="K9560" s="247">
        <f>IF(A9560="","",A9560*D9560)</f>
      </c>
      <c r="L9560" s="246">
        <f>IF(A9560="","",IF(OR(A9560=1,A9560=0),H9560,0))</f>
      </c>
      <c r="M9560" s="246">
        <f>IF(A9560="","",IF(A9560=-1,H9560,0))</f>
      </c>
      <c r="N9560">
        <f>IF(J9560="","",IF(E9560="SGD",1,IF(E9560="USD",Settings!$B$22,IF(E9560="HKD",Settings!$B$23,1))))</f>
      </c>
      <c r="O9560">
        <f>IF(OR(B9560="",C9560="",E9560=""),0,(IF(A9560=-1,H9560,0)-IF(OR(A9560=1,A9560=0),H9560,0)+IF(A9560=2,H9560,0))*IF(E9560="SGD",1,IF(E9560="USD",Settings!$B$22,IF(E9560="HKD",Settings!$B$23,1))))</f>
        <v>0</v>
      </c>
      <c r="P9560">
        <f>IF(OR(B9560="",C9560="",E9560=""),0,IF(A9560=2,H9560*IF(E9560="SGD",1,IF(E9560="USD",Settings!$B$22,IF(E9560="HKD",Settings!$B$23,1))),0))</f>
        <v>0</v>
      </c>
      <c r="Q9560" s="312">
        <f>IF(OR(J9560="",G9560=""),"",G9560+ROW()/1000000)</f>
      </c>
      <c r="R9560" s="247">
        <f>IF(Q9560="","",SUMIFS(Txn[Signed Units],Txn[Key],J9560,Txn[Transaction Order],"&lt;="&amp;Q9560))</f>
      </c>
    </row>
    <row r="9561" spans="10:18" ht="15" customHeight="1" x14ac:dyDescent="0.15">
      <c r="J9561" s="246">
        <f>IF(OR(B9561="",C9561="",E9561=""),"",B9561&amp;":"&amp;C9561&amp;":"&amp;E9561)</f>
      </c>
      <c r="K9561" s="247">
        <f>IF(A9561="","",A9561*D9561)</f>
      </c>
      <c r="L9561" s="246">
        <f>IF(A9561="","",IF(OR(A9561=1,A9561=0),H9561,0))</f>
      </c>
      <c r="M9561" s="246">
        <f>IF(A9561="","",IF(A9561=-1,H9561,0))</f>
      </c>
      <c r="N9561">
        <f>IF(J9561="","",IF(E9561="SGD",1,IF(E9561="USD",Settings!$B$22,IF(E9561="HKD",Settings!$B$23,1))))</f>
      </c>
      <c r="O9561">
        <f>IF(OR(B9561="",C9561="",E9561=""),0,(IF(A9561=-1,H9561,0)-IF(OR(A9561=1,A9561=0),H9561,0)+IF(A9561=2,H9561,0))*IF(E9561="SGD",1,IF(E9561="USD",Settings!$B$22,IF(E9561="HKD",Settings!$B$23,1))))</f>
        <v>0</v>
      </c>
      <c r="P9561">
        <f>IF(OR(B9561="",C9561="",E9561=""),0,IF(A9561=2,H9561*IF(E9561="SGD",1,IF(E9561="USD",Settings!$B$22,IF(E9561="HKD",Settings!$B$23,1))),0))</f>
        <v>0</v>
      </c>
      <c r="Q9561" s="312">
        <f>IF(OR(J9561="",G9561=""),"",G9561+ROW()/1000000)</f>
      </c>
      <c r="R9561" s="247">
        <f>IF(Q9561="","",SUMIFS(Txn[Signed Units],Txn[Key],J9561,Txn[Transaction Order],"&lt;="&amp;Q9561))</f>
      </c>
    </row>
    <row r="9562" spans="10:18" ht="15" customHeight="1" x14ac:dyDescent="0.15">
      <c r="J9562" s="246">
        <f>IF(OR(B9562="",C9562="",E9562=""),"",B9562&amp;":"&amp;C9562&amp;":"&amp;E9562)</f>
      </c>
      <c r="K9562" s="247">
        <f>IF(A9562="","",A9562*D9562)</f>
      </c>
      <c r="L9562" s="246">
        <f>IF(A9562="","",IF(OR(A9562=1,A9562=0),H9562,0))</f>
      </c>
      <c r="M9562" s="246">
        <f>IF(A9562="","",IF(A9562=-1,H9562,0))</f>
      </c>
      <c r="N9562">
        <f>IF(J9562="","",IF(E9562="SGD",1,IF(E9562="USD",Settings!$B$22,IF(E9562="HKD",Settings!$B$23,1))))</f>
      </c>
      <c r="O9562">
        <f>IF(OR(B9562="",C9562="",E9562=""),0,(IF(A9562=-1,H9562,0)-IF(OR(A9562=1,A9562=0),H9562,0)+IF(A9562=2,H9562,0))*IF(E9562="SGD",1,IF(E9562="USD",Settings!$B$22,IF(E9562="HKD",Settings!$B$23,1))))</f>
        <v>0</v>
      </c>
      <c r="P9562">
        <f>IF(OR(B9562="",C9562="",E9562=""),0,IF(A9562=2,H9562*IF(E9562="SGD",1,IF(E9562="USD",Settings!$B$22,IF(E9562="HKD",Settings!$B$23,1))),0))</f>
        <v>0</v>
      </c>
      <c r="Q9562" s="312">
        <f>IF(OR(J9562="",G9562=""),"",G9562+ROW()/1000000)</f>
      </c>
      <c r="R9562" s="247">
        <f>IF(Q9562="","",SUMIFS(Txn[Signed Units],Txn[Key],J9562,Txn[Transaction Order],"&lt;="&amp;Q9562))</f>
      </c>
    </row>
    <row r="9563" spans="10:18" ht="15" customHeight="1" x14ac:dyDescent="0.15">
      <c r="J9563" s="246">
        <f>IF(OR(B9563="",C9563="",E9563=""),"",B9563&amp;":"&amp;C9563&amp;":"&amp;E9563)</f>
      </c>
      <c r="K9563" s="247">
        <f>IF(A9563="","",A9563*D9563)</f>
      </c>
      <c r="L9563" s="246">
        <f>IF(A9563="","",IF(OR(A9563=1,A9563=0),H9563,0))</f>
      </c>
      <c r="M9563" s="246">
        <f>IF(A9563="","",IF(A9563=-1,H9563,0))</f>
      </c>
      <c r="N9563">
        <f>IF(J9563="","",IF(E9563="SGD",1,IF(E9563="USD",Settings!$B$22,IF(E9563="HKD",Settings!$B$23,1))))</f>
      </c>
      <c r="O9563">
        <f>IF(OR(B9563="",C9563="",E9563=""),0,(IF(A9563=-1,H9563,0)-IF(OR(A9563=1,A9563=0),H9563,0)+IF(A9563=2,H9563,0))*IF(E9563="SGD",1,IF(E9563="USD",Settings!$B$22,IF(E9563="HKD",Settings!$B$23,1))))</f>
        <v>0</v>
      </c>
      <c r="P9563">
        <f>IF(OR(B9563="",C9563="",E9563=""),0,IF(A9563=2,H9563*IF(E9563="SGD",1,IF(E9563="USD",Settings!$B$22,IF(E9563="HKD",Settings!$B$23,1))),0))</f>
        <v>0</v>
      </c>
      <c r="Q9563" s="312">
        <f>IF(OR(J9563="",G9563=""),"",G9563+ROW()/1000000)</f>
      </c>
      <c r="R9563" s="247">
        <f>IF(Q9563="","",SUMIFS(Txn[Signed Units],Txn[Key],J9563,Txn[Transaction Order],"&lt;="&amp;Q9563))</f>
      </c>
    </row>
    <row r="9564" spans="10:18" ht="15" customHeight="1" x14ac:dyDescent="0.15">
      <c r="J9564" s="246">
        <f>IF(OR(B9564="",C9564="",E9564=""),"",B9564&amp;":"&amp;C9564&amp;":"&amp;E9564)</f>
      </c>
      <c r="K9564" s="247">
        <f>IF(A9564="","",A9564*D9564)</f>
      </c>
      <c r="L9564" s="246">
        <f>IF(A9564="","",IF(OR(A9564=1,A9564=0),H9564,0))</f>
      </c>
      <c r="M9564" s="246">
        <f>IF(A9564="","",IF(A9564=-1,H9564,0))</f>
      </c>
      <c r="N9564">
        <f>IF(J9564="","",IF(E9564="SGD",1,IF(E9564="USD",Settings!$B$22,IF(E9564="HKD",Settings!$B$23,1))))</f>
      </c>
      <c r="O9564">
        <f>IF(OR(B9564="",C9564="",E9564=""),0,(IF(A9564=-1,H9564,0)-IF(OR(A9564=1,A9564=0),H9564,0)+IF(A9564=2,H9564,0))*IF(E9564="SGD",1,IF(E9564="USD",Settings!$B$22,IF(E9564="HKD",Settings!$B$23,1))))</f>
        <v>0</v>
      </c>
      <c r="P9564">
        <f>IF(OR(B9564="",C9564="",E9564=""),0,IF(A9564=2,H9564*IF(E9564="SGD",1,IF(E9564="USD",Settings!$B$22,IF(E9564="HKD",Settings!$B$23,1))),0))</f>
        <v>0</v>
      </c>
      <c r="Q9564" s="312">
        <f>IF(OR(J9564="",G9564=""),"",G9564+ROW()/1000000)</f>
      </c>
      <c r="R9564" s="247">
        <f>IF(Q9564="","",SUMIFS(Txn[Signed Units],Txn[Key],J9564,Txn[Transaction Order],"&lt;="&amp;Q9564))</f>
      </c>
    </row>
    <row r="9565" spans="10:18" ht="15" customHeight="1" x14ac:dyDescent="0.15">
      <c r="J9565" s="246">
        <f>IF(OR(B9565="",C9565="",E9565=""),"",B9565&amp;":"&amp;C9565&amp;":"&amp;E9565)</f>
      </c>
      <c r="K9565" s="247">
        <f>IF(A9565="","",A9565*D9565)</f>
      </c>
      <c r="L9565" s="246">
        <f>IF(A9565="","",IF(OR(A9565=1,A9565=0),H9565,0))</f>
      </c>
      <c r="M9565" s="246">
        <f>IF(A9565="","",IF(A9565=-1,H9565,0))</f>
      </c>
      <c r="N9565">
        <f>IF(J9565="","",IF(E9565="SGD",1,IF(E9565="USD",Settings!$B$22,IF(E9565="HKD",Settings!$B$23,1))))</f>
      </c>
      <c r="O9565">
        <f>IF(OR(B9565="",C9565="",E9565=""),0,(IF(A9565=-1,H9565,0)-IF(OR(A9565=1,A9565=0),H9565,0)+IF(A9565=2,H9565,0))*IF(E9565="SGD",1,IF(E9565="USD",Settings!$B$22,IF(E9565="HKD",Settings!$B$23,1))))</f>
        <v>0</v>
      </c>
      <c r="P9565">
        <f>IF(OR(B9565="",C9565="",E9565=""),0,IF(A9565=2,H9565*IF(E9565="SGD",1,IF(E9565="USD",Settings!$B$22,IF(E9565="HKD",Settings!$B$23,1))),0))</f>
        <v>0</v>
      </c>
      <c r="Q9565" s="312">
        <f>IF(OR(J9565="",G9565=""),"",G9565+ROW()/1000000)</f>
      </c>
      <c r="R9565" s="247">
        <f>IF(Q9565="","",SUMIFS(Txn[Signed Units],Txn[Key],J9565,Txn[Transaction Order],"&lt;="&amp;Q9565))</f>
      </c>
    </row>
    <row r="9566" spans="10:18" ht="15" customHeight="1" x14ac:dyDescent="0.15">
      <c r="J9566" s="246">
        <f>IF(OR(B9566="",C9566="",E9566=""),"",B9566&amp;":"&amp;C9566&amp;":"&amp;E9566)</f>
      </c>
      <c r="K9566" s="247">
        <f>IF(A9566="","",A9566*D9566)</f>
      </c>
      <c r="L9566" s="246">
        <f>IF(A9566="","",IF(OR(A9566=1,A9566=0),H9566,0))</f>
      </c>
      <c r="M9566" s="246">
        <f>IF(A9566="","",IF(A9566=-1,H9566,0))</f>
      </c>
      <c r="N9566">
        <f>IF(J9566="","",IF(E9566="SGD",1,IF(E9566="USD",Settings!$B$22,IF(E9566="HKD",Settings!$B$23,1))))</f>
      </c>
      <c r="O9566">
        <f>IF(OR(B9566="",C9566="",E9566=""),0,(IF(A9566=-1,H9566,0)-IF(OR(A9566=1,A9566=0),H9566,0)+IF(A9566=2,H9566,0))*IF(E9566="SGD",1,IF(E9566="USD",Settings!$B$22,IF(E9566="HKD",Settings!$B$23,1))))</f>
        <v>0</v>
      </c>
      <c r="P9566">
        <f>IF(OR(B9566="",C9566="",E9566=""),0,IF(A9566=2,H9566*IF(E9566="SGD",1,IF(E9566="USD",Settings!$B$22,IF(E9566="HKD",Settings!$B$23,1))),0))</f>
        <v>0</v>
      </c>
      <c r="Q9566" s="312">
        <f>IF(OR(J9566="",G9566=""),"",G9566+ROW()/1000000)</f>
      </c>
      <c r="R9566" s="247">
        <f>IF(Q9566="","",SUMIFS(Txn[Signed Units],Txn[Key],J9566,Txn[Transaction Order],"&lt;="&amp;Q9566))</f>
      </c>
    </row>
    <row r="9567" spans="10:18" ht="15" customHeight="1" x14ac:dyDescent="0.15">
      <c r="J9567" s="246">
        <f>IF(OR(B9567="",C9567="",E9567=""),"",B9567&amp;":"&amp;C9567&amp;":"&amp;E9567)</f>
      </c>
      <c r="K9567" s="247">
        <f>IF(A9567="","",A9567*D9567)</f>
      </c>
      <c r="L9567" s="246">
        <f>IF(A9567="","",IF(OR(A9567=1,A9567=0),H9567,0))</f>
      </c>
      <c r="M9567" s="246">
        <f>IF(A9567="","",IF(A9567=-1,H9567,0))</f>
      </c>
      <c r="N9567">
        <f>IF(J9567="","",IF(E9567="SGD",1,IF(E9567="USD",Settings!$B$22,IF(E9567="HKD",Settings!$B$23,1))))</f>
      </c>
      <c r="O9567">
        <f>IF(OR(B9567="",C9567="",E9567=""),0,(IF(A9567=-1,H9567,0)-IF(OR(A9567=1,A9567=0),H9567,0)+IF(A9567=2,H9567,0))*IF(E9567="SGD",1,IF(E9567="USD",Settings!$B$22,IF(E9567="HKD",Settings!$B$23,1))))</f>
        <v>0</v>
      </c>
      <c r="P9567">
        <f>IF(OR(B9567="",C9567="",E9567=""),0,IF(A9567=2,H9567*IF(E9567="SGD",1,IF(E9567="USD",Settings!$B$22,IF(E9567="HKD",Settings!$B$23,1))),0))</f>
        <v>0</v>
      </c>
      <c r="Q9567" s="312">
        <f>IF(OR(J9567="",G9567=""),"",G9567+ROW()/1000000)</f>
      </c>
      <c r="R9567" s="247">
        <f>IF(Q9567="","",SUMIFS(Txn[Signed Units],Txn[Key],J9567,Txn[Transaction Order],"&lt;="&amp;Q9567))</f>
      </c>
    </row>
    <row r="9568" spans="10:18" ht="15" customHeight="1" x14ac:dyDescent="0.15">
      <c r="J9568" s="246">
        <f>IF(OR(B9568="",C9568="",E9568=""),"",B9568&amp;":"&amp;C9568&amp;":"&amp;E9568)</f>
      </c>
      <c r="K9568" s="247">
        <f>IF(A9568="","",A9568*D9568)</f>
      </c>
      <c r="L9568" s="246">
        <f>IF(A9568="","",IF(OR(A9568=1,A9568=0),H9568,0))</f>
      </c>
      <c r="M9568" s="246">
        <f>IF(A9568="","",IF(A9568=-1,H9568,0))</f>
      </c>
      <c r="N9568">
        <f>IF(J9568="","",IF(E9568="SGD",1,IF(E9568="USD",Settings!$B$22,IF(E9568="HKD",Settings!$B$23,1))))</f>
      </c>
      <c r="O9568">
        <f>IF(OR(B9568="",C9568="",E9568=""),0,(IF(A9568=-1,H9568,0)-IF(OR(A9568=1,A9568=0),H9568,0)+IF(A9568=2,H9568,0))*IF(E9568="SGD",1,IF(E9568="USD",Settings!$B$22,IF(E9568="HKD",Settings!$B$23,1))))</f>
        <v>0</v>
      </c>
      <c r="P9568">
        <f>IF(OR(B9568="",C9568="",E9568=""),0,IF(A9568=2,H9568*IF(E9568="SGD",1,IF(E9568="USD",Settings!$B$22,IF(E9568="HKD",Settings!$B$23,1))),0))</f>
        <v>0</v>
      </c>
      <c r="Q9568" s="312">
        <f>IF(OR(J9568="",G9568=""),"",G9568+ROW()/1000000)</f>
      </c>
      <c r="R9568" s="247">
        <f>IF(Q9568="","",SUMIFS(Txn[Signed Units],Txn[Key],J9568,Txn[Transaction Order],"&lt;="&amp;Q9568))</f>
      </c>
    </row>
    <row r="9569" spans="10:18" ht="15" customHeight="1" x14ac:dyDescent="0.15">
      <c r="J9569" s="246">
        <f>IF(OR(B9569="",C9569="",E9569=""),"",B9569&amp;":"&amp;C9569&amp;":"&amp;E9569)</f>
      </c>
      <c r="K9569" s="247">
        <f>IF(A9569="","",A9569*D9569)</f>
      </c>
      <c r="L9569" s="246">
        <f>IF(A9569="","",IF(OR(A9569=1,A9569=0),H9569,0))</f>
      </c>
      <c r="M9569" s="246">
        <f>IF(A9569="","",IF(A9569=-1,H9569,0))</f>
      </c>
      <c r="N9569">
        <f>IF(J9569="","",IF(E9569="SGD",1,IF(E9569="USD",Settings!$B$22,IF(E9569="HKD",Settings!$B$23,1))))</f>
      </c>
      <c r="O9569">
        <f>IF(OR(B9569="",C9569="",E9569=""),0,(IF(A9569=-1,H9569,0)-IF(OR(A9569=1,A9569=0),H9569,0)+IF(A9569=2,H9569,0))*IF(E9569="SGD",1,IF(E9569="USD",Settings!$B$22,IF(E9569="HKD",Settings!$B$23,1))))</f>
        <v>0</v>
      </c>
      <c r="P9569">
        <f>IF(OR(B9569="",C9569="",E9569=""),0,IF(A9569=2,H9569*IF(E9569="SGD",1,IF(E9569="USD",Settings!$B$22,IF(E9569="HKD",Settings!$B$23,1))),0))</f>
        <v>0</v>
      </c>
      <c r="Q9569" s="312">
        <f>IF(OR(J9569="",G9569=""),"",G9569+ROW()/1000000)</f>
      </c>
      <c r="R9569" s="247">
        <f>IF(Q9569="","",SUMIFS(Txn[Signed Units],Txn[Key],J9569,Txn[Transaction Order],"&lt;="&amp;Q9569))</f>
      </c>
    </row>
    <row r="9570" spans="10:18" ht="15" customHeight="1" x14ac:dyDescent="0.15">
      <c r="J9570" s="246">
        <f>IF(OR(B9570="",C9570="",E9570=""),"",B9570&amp;":"&amp;C9570&amp;":"&amp;E9570)</f>
      </c>
      <c r="K9570" s="247">
        <f>IF(A9570="","",A9570*D9570)</f>
      </c>
      <c r="L9570" s="246">
        <f>IF(A9570="","",IF(OR(A9570=1,A9570=0),H9570,0))</f>
      </c>
      <c r="M9570" s="246">
        <f>IF(A9570="","",IF(A9570=-1,H9570,0))</f>
      </c>
      <c r="N9570">
        <f>IF(J9570="","",IF(E9570="SGD",1,IF(E9570="USD",Settings!$B$22,IF(E9570="HKD",Settings!$B$23,1))))</f>
      </c>
      <c r="O9570">
        <f>IF(OR(B9570="",C9570="",E9570=""),0,(IF(A9570=-1,H9570,0)-IF(OR(A9570=1,A9570=0),H9570,0)+IF(A9570=2,H9570,0))*IF(E9570="SGD",1,IF(E9570="USD",Settings!$B$22,IF(E9570="HKD",Settings!$B$23,1))))</f>
        <v>0</v>
      </c>
      <c r="P9570">
        <f>IF(OR(B9570="",C9570="",E9570=""),0,IF(A9570=2,H9570*IF(E9570="SGD",1,IF(E9570="USD",Settings!$B$22,IF(E9570="HKD",Settings!$B$23,1))),0))</f>
        <v>0</v>
      </c>
      <c r="Q9570" s="312">
        <f>IF(OR(J9570="",G9570=""),"",G9570+ROW()/1000000)</f>
      </c>
      <c r="R9570" s="247">
        <f>IF(Q9570="","",SUMIFS(Txn[Signed Units],Txn[Key],J9570,Txn[Transaction Order],"&lt;="&amp;Q9570))</f>
      </c>
    </row>
    <row r="9571" spans="10:18" ht="15" customHeight="1" x14ac:dyDescent="0.15">
      <c r="J9571" s="246">
        <f>IF(OR(B9571="",C9571="",E9571=""),"",B9571&amp;":"&amp;C9571&amp;":"&amp;E9571)</f>
      </c>
      <c r="K9571" s="247">
        <f>IF(A9571="","",A9571*D9571)</f>
      </c>
      <c r="L9571" s="246">
        <f>IF(A9571="","",IF(OR(A9571=1,A9571=0),H9571,0))</f>
      </c>
      <c r="M9571" s="246">
        <f>IF(A9571="","",IF(A9571=-1,H9571,0))</f>
      </c>
      <c r="N9571">
        <f>IF(J9571="","",IF(E9571="SGD",1,IF(E9571="USD",Settings!$B$22,IF(E9571="HKD",Settings!$B$23,1))))</f>
      </c>
      <c r="O9571">
        <f>IF(OR(B9571="",C9571="",E9571=""),0,(IF(A9571=-1,H9571,0)-IF(OR(A9571=1,A9571=0),H9571,0)+IF(A9571=2,H9571,0))*IF(E9571="SGD",1,IF(E9571="USD",Settings!$B$22,IF(E9571="HKD",Settings!$B$23,1))))</f>
        <v>0</v>
      </c>
      <c r="P9571">
        <f>IF(OR(B9571="",C9571="",E9571=""),0,IF(A9571=2,H9571*IF(E9571="SGD",1,IF(E9571="USD",Settings!$B$22,IF(E9571="HKD",Settings!$B$23,1))),0))</f>
        <v>0</v>
      </c>
      <c r="Q9571" s="312">
        <f>IF(OR(J9571="",G9571=""),"",G9571+ROW()/1000000)</f>
      </c>
      <c r="R9571" s="247">
        <f>IF(Q9571="","",SUMIFS(Txn[Signed Units],Txn[Key],J9571,Txn[Transaction Order],"&lt;="&amp;Q9571))</f>
      </c>
    </row>
    <row r="9572" spans="10:18" ht="15" customHeight="1" x14ac:dyDescent="0.15">
      <c r="J9572" s="246">
        <f>IF(OR(B9572="",C9572="",E9572=""),"",B9572&amp;":"&amp;C9572&amp;":"&amp;E9572)</f>
      </c>
      <c r="K9572" s="247">
        <f>IF(A9572="","",A9572*D9572)</f>
      </c>
      <c r="L9572" s="246">
        <f>IF(A9572="","",IF(OR(A9572=1,A9572=0),H9572,0))</f>
      </c>
      <c r="M9572" s="246">
        <f>IF(A9572="","",IF(A9572=-1,H9572,0))</f>
      </c>
      <c r="N9572">
        <f>IF(J9572="","",IF(E9572="SGD",1,IF(E9572="USD",Settings!$B$22,IF(E9572="HKD",Settings!$B$23,1))))</f>
      </c>
      <c r="O9572">
        <f>IF(OR(B9572="",C9572="",E9572=""),0,(IF(A9572=-1,H9572,0)-IF(OR(A9572=1,A9572=0),H9572,0)+IF(A9572=2,H9572,0))*IF(E9572="SGD",1,IF(E9572="USD",Settings!$B$22,IF(E9572="HKD",Settings!$B$23,1))))</f>
        <v>0</v>
      </c>
      <c r="P9572">
        <f>IF(OR(B9572="",C9572="",E9572=""),0,IF(A9572=2,H9572*IF(E9572="SGD",1,IF(E9572="USD",Settings!$B$22,IF(E9572="HKD",Settings!$B$23,1))),0))</f>
        <v>0</v>
      </c>
      <c r="Q9572" s="312">
        <f>IF(OR(J9572="",G9572=""),"",G9572+ROW()/1000000)</f>
      </c>
      <c r="R9572" s="247">
        <f>IF(Q9572="","",SUMIFS(Txn[Signed Units],Txn[Key],J9572,Txn[Transaction Order],"&lt;="&amp;Q9572))</f>
      </c>
    </row>
    <row r="9573" spans="10:18" ht="15" customHeight="1" x14ac:dyDescent="0.15">
      <c r="J9573" s="246">
        <f>IF(OR(B9573="",C9573="",E9573=""),"",B9573&amp;":"&amp;C9573&amp;":"&amp;E9573)</f>
      </c>
      <c r="K9573" s="247">
        <f>IF(A9573="","",A9573*D9573)</f>
      </c>
      <c r="L9573" s="246">
        <f>IF(A9573="","",IF(OR(A9573=1,A9573=0),H9573,0))</f>
      </c>
      <c r="M9573" s="246">
        <f>IF(A9573="","",IF(A9573=-1,H9573,0))</f>
      </c>
      <c r="N9573">
        <f>IF(J9573="","",IF(E9573="SGD",1,IF(E9573="USD",Settings!$B$22,IF(E9573="HKD",Settings!$B$23,1))))</f>
      </c>
      <c r="O9573">
        <f>IF(OR(B9573="",C9573="",E9573=""),0,(IF(A9573=-1,H9573,0)-IF(OR(A9573=1,A9573=0),H9573,0)+IF(A9573=2,H9573,0))*IF(E9573="SGD",1,IF(E9573="USD",Settings!$B$22,IF(E9573="HKD",Settings!$B$23,1))))</f>
        <v>0</v>
      </c>
      <c r="P9573">
        <f>IF(OR(B9573="",C9573="",E9573=""),0,IF(A9573=2,H9573*IF(E9573="SGD",1,IF(E9573="USD",Settings!$B$22,IF(E9573="HKD",Settings!$B$23,1))),0))</f>
        <v>0</v>
      </c>
      <c r="Q9573" s="312">
        <f>IF(OR(J9573="",G9573=""),"",G9573+ROW()/1000000)</f>
      </c>
      <c r="R9573" s="247">
        <f>IF(Q9573="","",SUMIFS(Txn[Signed Units],Txn[Key],J9573,Txn[Transaction Order],"&lt;="&amp;Q9573))</f>
      </c>
    </row>
    <row r="9574" spans="10:18" ht="15" customHeight="1" x14ac:dyDescent="0.15">
      <c r="J9574" s="246">
        <f>IF(OR(B9574="",C9574="",E9574=""),"",B9574&amp;":"&amp;C9574&amp;":"&amp;E9574)</f>
      </c>
      <c r="K9574" s="247">
        <f>IF(A9574="","",A9574*D9574)</f>
      </c>
      <c r="L9574" s="246">
        <f>IF(A9574="","",IF(OR(A9574=1,A9574=0),H9574,0))</f>
      </c>
      <c r="M9574" s="246">
        <f>IF(A9574="","",IF(A9574=-1,H9574,0))</f>
      </c>
      <c r="N9574">
        <f>IF(J9574="","",IF(E9574="SGD",1,IF(E9574="USD",Settings!$B$22,IF(E9574="HKD",Settings!$B$23,1))))</f>
      </c>
      <c r="O9574">
        <f>IF(OR(B9574="",C9574="",E9574=""),0,(IF(A9574=-1,H9574,0)-IF(OR(A9574=1,A9574=0),H9574,0)+IF(A9574=2,H9574,0))*IF(E9574="SGD",1,IF(E9574="USD",Settings!$B$22,IF(E9574="HKD",Settings!$B$23,1))))</f>
        <v>0</v>
      </c>
      <c r="P9574">
        <f>IF(OR(B9574="",C9574="",E9574=""),0,IF(A9574=2,H9574*IF(E9574="SGD",1,IF(E9574="USD",Settings!$B$22,IF(E9574="HKD",Settings!$B$23,1))),0))</f>
        <v>0</v>
      </c>
      <c r="Q9574" s="312">
        <f>IF(OR(J9574="",G9574=""),"",G9574+ROW()/1000000)</f>
      </c>
      <c r="R9574" s="247">
        <f>IF(Q9574="","",SUMIFS(Txn[Signed Units],Txn[Key],J9574,Txn[Transaction Order],"&lt;="&amp;Q9574))</f>
      </c>
    </row>
    <row r="9575" spans="10:18" ht="15" customHeight="1" x14ac:dyDescent="0.15">
      <c r="J9575" s="246">
        <f>IF(OR(B9575="",C9575="",E9575=""),"",B9575&amp;":"&amp;C9575&amp;":"&amp;E9575)</f>
      </c>
      <c r="K9575" s="247">
        <f>IF(A9575="","",A9575*D9575)</f>
      </c>
      <c r="L9575" s="246">
        <f>IF(A9575="","",IF(OR(A9575=1,A9575=0),H9575,0))</f>
      </c>
      <c r="M9575" s="246">
        <f>IF(A9575="","",IF(A9575=-1,H9575,0))</f>
      </c>
      <c r="N9575">
        <f>IF(J9575="","",IF(E9575="SGD",1,IF(E9575="USD",Settings!$B$22,IF(E9575="HKD",Settings!$B$23,1))))</f>
      </c>
      <c r="O9575">
        <f>IF(OR(B9575="",C9575="",E9575=""),0,(IF(A9575=-1,H9575,0)-IF(OR(A9575=1,A9575=0),H9575,0)+IF(A9575=2,H9575,0))*IF(E9575="SGD",1,IF(E9575="USD",Settings!$B$22,IF(E9575="HKD",Settings!$B$23,1))))</f>
        <v>0</v>
      </c>
      <c r="P9575">
        <f>IF(OR(B9575="",C9575="",E9575=""),0,IF(A9575=2,H9575*IF(E9575="SGD",1,IF(E9575="USD",Settings!$B$22,IF(E9575="HKD",Settings!$B$23,1))),0))</f>
        <v>0</v>
      </c>
      <c r="Q9575" s="312">
        <f>IF(OR(J9575="",G9575=""),"",G9575+ROW()/1000000)</f>
      </c>
      <c r="R9575" s="247">
        <f>IF(Q9575="","",SUMIFS(Txn[Signed Units],Txn[Key],J9575,Txn[Transaction Order],"&lt;="&amp;Q9575))</f>
      </c>
    </row>
    <row r="9576" spans="10:18" ht="15" customHeight="1" x14ac:dyDescent="0.15">
      <c r="J9576" s="246">
        <f>IF(OR(B9576="",C9576="",E9576=""),"",B9576&amp;":"&amp;C9576&amp;":"&amp;E9576)</f>
      </c>
      <c r="K9576" s="247">
        <f>IF(A9576="","",A9576*D9576)</f>
      </c>
      <c r="L9576" s="246">
        <f>IF(A9576="","",IF(OR(A9576=1,A9576=0),H9576,0))</f>
      </c>
      <c r="M9576" s="246">
        <f>IF(A9576="","",IF(A9576=-1,H9576,0))</f>
      </c>
      <c r="N9576">
        <f>IF(J9576="","",IF(E9576="SGD",1,IF(E9576="USD",Settings!$B$22,IF(E9576="HKD",Settings!$B$23,1))))</f>
      </c>
      <c r="O9576">
        <f>IF(OR(B9576="",C9576="",E9576=""),0,(IF(A9576=-1,H9576,0)-IF(OR(A9576=1,A9576=0),H9576,0)+IF(A9576=2,H9576,0))*IF(E9576="SGD",1,IF(E9576="USD",Settings!$B$22,IF(E9576="HKD",Settings!$B$23,1))))</f>
        <v>0</v>
      </c>
      <c r="P9576">
        <f>IF(OR(B9576="",C9576="",E9576=""),0,IF(A9576=2,H9576*IF(E9576="SGD",1,IF(E9576="USD",Settings!$B$22,IF(E9576="HKD",Settings!$B$23,1))),0))</f>
        <v>0</v>
      </c>
      <c r="Q9576" s="312">
        <f>IF(OR(J9576="",G9576=""),"",G9576+ROW()/1000000)</f>
      </c>
      <c r="R9576" s="247">
        <f>IF(Q9576="","",SUMIFS(Txn[Signed Units],Txn[Key],J9576,Txn[Transaction Order],"&lt;="&amp;Q9576))</f>
      </c>
    </row>
    <row r="9577" spans="10:18" ht="15" customHeight="1" x14ac:dyDescent="0.15">
      <c r="J9577" s="246">
        <f>IF(OR(B9577="",C9577="",E9577=""),"",B9577&amp;":"&amp;C9577&amp;":"&amp;E9577)</f>
      </c>
      <c r="K9577" s="247">
        <f>IF(A9577="","",A9577*D9577)</f>
      </c>
      <c r="L9577" s="246">
        <f>IF(A9577="","",IF(OR(A9577=1,A9577=0),H9577,0))</f>
      </c>
      <c r="M9577" s="246">
        <f>IF(A9577="","",IF(A9577=-1,H9577,0))</f>
      </c>
      <c r="N9577">
        <f>IF(J9577="","",IF(E9577="SGD",1,IF(E9577="USD",Settings!$B$22,IF(E9577="HKD",Settings!$B$23,1))))</f>
      </c>
      <c r="O9577">
        <f>IF(OR(B9577="",C9577="",E9577=""),0,(IF(A9577=-1,H9577,0)-IF(OR(A9577=1,A9577=0),H9577,0)+IF(A9577=2,H9577,0))*IF(E9577="SGD",1,IF(E9577="USD",Settings!$B$22,IF(E9577="HKD",Settings!$B$23,1))))</f>
        <v>0</v>
      </c>
      <c r="P9577">
        <f>IF(OR(B9577="",C9577="",E9577=""),0,IF(A9577=2,H9577*IF(E9577="SGD",1,IF(E9577="USD",Settings!$B$22,IF(E9577="HKD",Settings!$B$23,1))),0))</f>
        <v>0</v>
      </c>
      <c r="Q9577" s="312">
        <f>IF(OR(J9577="",G9577=""),"",G9577+ROW()/1000000)</f>
      </c>
      <c r="R9577" s="247">
        <f>IF(Q9577="","",SUMIFS(Txn[Signed Units],Txn[Key],J9577,Txn[Transaction Order],"&lt;="&amp;Q9577))</f>
      </c>
    </row>
    <row r="9578" spans="10:18" ht="15" customHeight="1" x14ac:dyDescent="0.15">
      <c r="J9578" s="246">
        <f>IF(OR(B9578="",C9578="",E9578=""),"",B9578&amp;":"&amp;C9578&amp;":"&amp;E9578)</f>
      </c>
      <c r="K9578" s="247">
        <f>IF(A9578="","",A9578*D9578)</f>
      </c>
      <c r="L9578" s="246">
        <f>IF(A9578="","",IF(OR(A9578=1,A9578=0),H9578,0))</f>
      </c>
      <c r="M9578" s="246">
        <f>IF(A9578="","",IF(A9578=-1,H9578,0))</f>
      </c>
      <c r="N9578">
        <f>IF(J9578="","",IF(E9578="SGD",1,IF(E9578="USD",Settings!$B$22,IF(E9578="HKD",Settings!$B$23,1))))</f>
      </c>
      <c r="O9578">
        <f>IF(OR(B9578="",C9578="",E9578=""),0,(IF(A9578=-1,H9578,0)-IF(OR(A9578=1,A9578=0),H9578,0)+IF(A9578=2,H9578,0))*IF(E9578="SGD",1,IF(E9578="USD",Settings!$B$22,IF(E9578="HKD",Settings!$B$23,1))))</f>
        <v>0</v>
      </c>
      <c r="P9578">
        <f>IF(OR(B9578="",C9578="",E9578=""),0,IF(A9578=2,H9578*IF(E9578="SGD",1,IF(E9578="USD",Settings!$B$22,IF(E9578="HKD",Settings!$B$23,1))),0))</f>
        <v>0</v>
      </c>
      <c r="Q9578" s="312">
        <f>IF(OR(J9578="",G9578=""),"",G9578+ROW()/1000000)</f>
      </c>
      <c r="R9578" s="247">
        <f>IF(Q9578="","",SUMIFS(Txn[Signed Units],Txn[Key],J9578,Txn[Transaction Order],"&lt;="&amp;Q9578))</f>
      </c>
    </row>
    <row r="9579" spans="10:18" ht="15" customHeight="1" x14ac:dyDescent="0.15">
      <c r="J9579" s="246">
        <f>IF(OR(B9579="",C9579="",E9579=""),"",B9579&amp;":"&amp;C9579&amp;":"&amp;E9579)</f>
      </c>
      <c r="K9579" s="247">
        <f>IF(A9579="","",A9579*D9579)</f>
      </c>
      <c r="L9579" s="246">
        <f>IF(A9579="","",IF(OR(A9579=1,A9579=0),H9579,0))</f>
      </c>
      <c r="M9579" s="246">
        <f>IF(A9579="","",IF(A9579=-1,H9579,0))</f>
      </c>
      <c r="N9579">
        <f>IF(J9579="","",IF(E9579="SGD",1,IF(E9579="USD",Settings!$B$22,IF(E9579="HKD",Settings!$B$23,1))))</f>
      </c>
      <c r="O9579">
        <f>IF(OR(B9579="",C9579="",E9579=""),0,(IF(A9579=-1,H9579,0)-IF(OR(A9579=1,A9579=0),H9579,0)+IF(A9579=2,H9579,0))*IF(E9579="SGD",1,IF(E9579="USD",Settings!$B$22,IF(E9579="HKD",Settings!$B$23,1))))</f>
        <v>0</v>
      </c>
      <c r="P9579">
        <f>IF(OR(B9579="",C9579="",E9579=""),0,IF(A9579=2,H9579*IF(E9579="SGD",1,IF(E9579="USD",Settings!$B$22,IF(E9579="HKD",Settings!$B$23,1))),0))</f>
        <v>0</v>
      </c>
      <c r="Q9579" s="312">
        <f>IF(OR(J9579="",G9579=""),"",G9579+ROW()/1000000)</f>
      </c>
      <c r="R9579" s="247">
        <f>IF(Q9579="","",SUMIFS(Txn[Signed Units],Txn[Key],J9579,Txn[Transaction Order],"&lt;="&amp;Q9579))</f>
      </c>
    </row>
    <row r="9580" spans="10:18" ht="15" customHeight="1" x14ac:dyDescent="0.15">
      <c r="J9580" s="246">
        <f>IF(OR(B9580="",C9580="",E9580=""),"",B9580&amp;":"&amp;C9580&amp;":"&amp;E9580)</f>
      </c>
      <c r="K9580" s="247">
        <f>IF(A9580="","",A9580*D9580)</f>
      </c>
      <c r="L9580" s="246">
        <f>IF(A9580="","",IF(OR(A9580=1,A9580=0),H9580,0))</f>
      </c>
      <c r="M9580" s="246">
        <f>IF(A9580="","",IF(A9580=-1,H9580,0))</f>
      </c>
      <c r="N9580">
        <f>IF(J9580="","",IF(E9580="SGD",1,IF(E9580="USD",Settings!$B$22,IF(E9580="HKD",Settings!$B$23,1))))</f>
      </c>
      <c r="O9580">
        <f>IF(OR(B9580="",C9580="",E9580=""),0,(IF(A9580=-1,H9580,0)-IF(OR(A9580=1,A9580=0),H9580,0)+IF(A9580=2,H9580,0))*IF(E9580="SGD",1,IF(E9580="USD",Settings!$B$22,IF(E9580="HKD",Settings!$B$23,1))))</f>
        <v>0</v>
      </c>
      <c r="P9580">
        <f>IF(OR(B9580="",C9580="",E9580=""),0,IF(A9580=2,H9580*IF(E9580="SGD",1,IF(E9580="USD",Settings!$B$22,IF(E9580="HKD",Settings!$B$23,1))),0))</f>
        <v>0</v>
      </c>
      <c r="Q9580" s="312">
        <f>IF(OR(J9580="",G9580=""),"",G9580+ROW()/1000000)</f>
      </c>
      <c r="R9580" s="247">
        <f>IF(Q9580="","",SUMIFS(Txn[Signed Units],Txn[Key],J9580,Txn[Transaction Order],"&lt;="&amp;Q9580))</f>
      </c>
    </row>
    <row r="9581" spans="10:18" ht="15" customHeight="1" x14ac:dyDescent="0.15">
      <c r="J9581" s="246">
        <f>IF(OR(B9581="",C9581="",E9581=""),"",B9581&amp;":"&amp;C9581&amp;":"&amp;E9581)</f>
      </c>
      <c r="K9581" s="247">
        <f>IF(A9581="","",A9581*D9581)</f>
      </c>
      <c r="L9581" s="246">
        <f>IF(A9581="","",IF(OR(A9581=1,A9581=0),H9581,0))</f>
      </c>
      <c r="M9581" s="246">
        <f>IF(A9581="","",IF(A9581=-1,H9581,0))</f>
      </c>
      <c r="N9581">
        <f>IF(J9581="","",IF(E9581="SGD",1,IF(E9581="USD",Settings!$B$22,IF(E9581="HKD",Settings!$B$23,1))))</f>
      </c>
      <c r="O9581">
        <f>IF(OR(B9581="",C9581="",E9581=""),0,(IF(A9581=-1,H9581,0)-IF(OR(A9581=1,A9581=0),H9581,0)+IF(A9581=2,H9581,0))*IF(E9581="SGD",1,IF(E9581="USD",Settings!$B$22,IF(E9581="HKD",Settings!$B$23,1))))</f>
        <v>0</v>
      </c>
      <c r="P9581">
        <f>IF(OR(B9581="",C9581="",E9581=""),0,IF(A9581=2,H9581*IF(E9581="SGD",1,IF(E9581="USD",Settings!$B$22,IF(E9581="HKD",Settings!$B$23,1))),0))</f>
        <v>0</v>
      </c>
      <c r="Q9581" s="312">
        <f>IF(OR(J9581="",G9581=""),"",G9581+ROW()/1000000)</f>
      </c>
      <c r="R9581" s="247">
        <f>IF(Q9581="","",SUMIFS(Txn[Signed Units],Txn[Key],J9581,Txn[Transaction Order],"&lt;="&amp;Q9581))</f>
      </c>
    </row>
    <row r="9582" spans="10:18" ht="15" customHeight="1" x14ac:dyDescent="0.15">
      <c r="J9582" s="246">
        <f>IF(OR(B9582="",C9582="",E9582=""),"",B9582&amp;":"&amp;C9582&amp;":"&amp;E9582)</f>
      </c>
      <c r="K9582" s="247">
        <f>IF(A9582="","",A9582*D9582)</f>
      </c>
      <c r="L9582" s="246">
        <f>IF(A9582="","",IF(OR(A9582=1,A9582=0),H9582,0))</f>
      </c>
      <c r="M9582" s="246">
        <f>IF(A9582="","",IF(A9582=-1,H9582,0))</f>
      </c>
      <c r="N9582">
        <f>IF(J9582="","",IF(E9582="SGD",1,IF(E9582="USD",Settings!$B$22,IF(E9582="HKD",Settings!$B$23,1))))</f>
      </c>
      <c r="O9582">
        <f>IF(OR(B9582="",C9582="",E9582=""),0,(IF(A9582=-1,H9582,0)-IF(OR(A9582=1,A9582=0),H9582,0)+IF(A9582=2,H9582,0))*IF(E9582="SGD",1,IF(E9582="USD",Settings!$B$22,IF(E9582="HKD",Settings!$B$23,1))))</f>
        <v>0</v>
      </c>
      <c r="P9582">
        <f>IF(OR(B9582="",C9582="",E9582=""),0,IF(A9582=2,H9582*IF(E9582="SGD",1,IF(E9582="USD",Settings!$B$22,IF(E9582="HKD",Settings!$B$23,1))),0))</f>
        <v>0</v>
      </c>
      <c r="Q9582" s="312">
        <f>IF(OR(J9582="",G9582=""),"",G9582+ROW()/1000000)</f>
      </c>
      <c r="R9582" s="247">
        <f>IF(Q9582="","",SUMIFS(Txn[Signed Units],Txn[Key],J9582,Txn[Transaction Order],"&lt;="&amp;Q9582))</f>
      </c>
    </row>
    <row r="9583" spans="10:18" ht="15" customHeight="1" x14ac:dyDescent="0.15">
      <c r="J9583" s="246">
        <f>IF(OR(B9583="",C9583="",E9583=""),"",B9583&amp;":"&amp;C9583&amp;":"&amp;E9583)</f>
      </c>
      <c r="K9583" s="247">
        <f>IF(A9583="","",A9583*D9583)</f>
      </c>
      <c r="L9583" s="246">
        <f>IF(A9583="","",IF(OR(A9583=1,A9583=0),H9583,0))</f>
      </c>
      <c r="M9583" s="246">
        <f>IF(A9583="","",IF(A9583=-1,H9583,0))</f>
      </c>
      <c r="N9583">
        <f>IF(J9583="","",IF(E9583="SGD",1,IF(E9583="USD",Settings!$B$22,IF(E9583="HKD",Settings!$B$23,1))))</f>
      </c>
      <c r="O9583">
        <f>IF(OR(B9583="",C9583="",E9583=""),0,(IF(A9583=-1,H9583,0)-IF(OR(A9583=1,A9583=0),H9583,0)+IF(A9583=2,H9583,0))*IF(E9583="SGD",1,IF(E9583="USD",Settings!$B$22,IF(E9583="HKD",Settings!$B$23,1))))</f>
        <v>0</v>
      </c>
      <c r="P9583">
        <f>IF(OR(B9583="",C9583="",E9583=""),0,IF(A9583=2,H9583*IF(E9583="SGD",1,IF(E9583="USD",Settings!$B$22,IF(E9583="HKD",Settings!$B$23,1))),0))</f>
        <v>0</v>
      </c>
      <c r="Q9583" s="312">
        <f>IF(OR(J9583="",G9583=""),"",G9583+ROW()/1000000)</f>
      </c>
      <c r="R9583" s="247">
        <f>IF(Q9583="","",SUMIFS(Txn[Signed Units],Txn[Key],J9583,Txn[Transaction Order],"&lt;="&amp;Q9583))</f>
      </c>
    </row>
    <row r="9584" spans="10:18" ht="15" customHeight="1" x14ac:dyDescent="0.15">
      <c r="J9584" s="246">
        <f>IF(OR(B9584="",C9584="",E9584=""),"",B9584&amp;":"&amp;C9584&amp;":"&amp;E9584)</f>
      </c>
      <c r="K9584" s="247">
        <f>IF(A9584="","",A9584*D9584)</f>
      </c>
      <c r="L9584" s="246">
        <f>IF(A9584="","",IF(OR(A9584=1,A9584=0),H9584,0))</f>
      </c>
      <c r="M9584" s="246">
        <f>IF(A9584="","",IF(A9584=-1,H9584,0))</f>
      </c>
      <c r="N9584">
        <f>IF(J9584="","",IF(E9584="SGD",1,IF(E9584="USD",Settings!$B$22,IF(E9584="HKD",Settings!$B$23,1))))</f>
      </c>
      <c r="O9584">
        <f>IF(OR(B9584="",C9584="",E9584=""),0,(IF(A9584=-1,H9584,0)-IF(OR(A9584=1,A9584=0),H9584,0)+IF(A9584=2,H9584,0))*IF(E9584="SGD",1,IF(E9584="USD",Settings!$B$22,IF(E9584="HKD",Settings!$B$23,1))))</f>
        <v>0</v>
      </c>
      <c r="P9584">
        <f>IF(OR(B9584="",C9584="",E9584=""),0,IF(A9584=2,H9584*IF(E9584="SGD",1,IF(E9584="USD",Settings!$B$22,IF(E9584="HKD",Settings!$B$23,1))),0))</f>
        <v>0</v>
      </c>
      <c r="Q9584" s="312">
        <f>IF(OR(J9584="",G9584=""),"",G9584+ROW()/1000000)</f>
      </c>
      <c r="R9584" s="247">
        <f>IF(Q9584="","",SUMIFS(Txn[Signed Units],Txn[Key],J9584,Txn[Transaction Order],"&lt;="&amp;Q9584))</f>
      </c>
    </row>
    <row r="9585" spans="10:18" ht="15" customHeight="1" x14ac:dyDescent="0.15">
      <c r="J9585" s="246">
        <f>IF(OR(B9585="",C9585="",E9585=""),"",B9585&amp;":"&amp;C9585&amp;":"&amp;E9585)</f>
      </c>
      <c r="K9585" s="247">
        <f>IF(A9585="","",A9585*D9585)</f>
      </c>
      <c r="L9585" s="246">
        <f>IF(A9585="","",IF(OR(A9585=1,A9585=0),H9585,0))</f>
      </c>
      <c r="M9585" s="246">
        <f>IF(A9585="","",IF(A9585=-1,H9585,0))</f>
      </c>
      <c r="N9585">
        <f>IF(J9585="","",IF(E9585="SGD",1,IF(E9585="USD",Settings!$B$22,IF(E9585="HKD",Settings!$B$23,1))))</f>
      </c>
      <c r="O9585">
        <f>IF(OR(B9585="",C9585="",E9585=""),0,(IF(A9585=-1,H9585,0)-IF(OR(A9585=1,A9585=0),H9585,0)+IF(A9585=2,H9585,0))*IF(E9585="SGD",1,IF(E9585="USD",Settings!$B$22,IF(E9585="HKD",Settings!$B$23,1))))</f>
        <v>0</v>
      </c>
      <c r="P9585">
        <f>IF(OR(B9585="",C9585="",E9585=""),0,IF(A9585=2,H9585*IF(E9585="SGD",1,IF(E9585="USD",Settings!$B$22,IF(E9585="HKD",Settings!$B$23,1))),0))</f>
        <v>0</v>
      </c>
      <c r="Q9585" s="312">
        <f>IF(OR(J9585="",G9585=""),"",G9585+ROW()/1000000)</f>
      </c>
      <c r="R9585" s="247">
        <f>IF(Q9585="","",SUMIFS(Txn[Signed Units],Txn[Key],J9585,Txn[Transaction Order],"&lt;="&amp;Q9585))</f>
      </c>
    </row>
    <row r="9586" spans="10:18" ht="15" customHeight="1" x14ac:dyDescent="0.15">
      <c r="J9586" s="246">
        <f>IF(OR(B9586="",C9586="",E9586=""),"",B9586&amp;":"&amp;C9586&amp;":"&amp;E9586)</f>
      </c>
      <c r="K9586" s="247">
        <f>IF(A9586="","",A9586*D9586)</f>
      </c>
      <c r="L9586" s="246">
        <f>IF(A9586="","",IF(OR(A9586=1,A9586=0),H9586,0))</f>
      </c>
      <c r="M9586" s="246">
        <f>IF(A9586="","",IF(A9586=-1,H9586,0))</f>
      </c>
      <c r="N9586">
        <f>IF(J9586="","",IF(E9586="SGD",1,IF(E9586="USD",Settings!$B$22,IF(E9586="HKD",Settings!$B$23,1))))</f>
      </c>
      <c r="O9586">
        <f>IF(OR(B9586="",C9586="",E9586=""),0,(IF(A9586=-1,H9586,0)-IF(OR(A9586=1,A9586=0),H9586,0)+IF(A9586=2,H9586,0))*IF(E9586="SGD",1,IF(E9586="USD",Settings!$B$22,IF(E9586="HKD",Settings!$B$23,1))))</f>
        <v>0</v>
      </c>
      <c r="P9586">
        <f>IF(OR(B9586="",C9586="",E9586=""),0,IF(A9586=2,H9586*IF(E9586="SGD",1,IF(E9586="USD",Settings!$B$22,IF(E9586="HKD",Settings!$B$23,1))),0))</f>
        <v>0</v>
      </c>
      <c r="Q9586" s="312">
        <f>IF(OR(J9586="",G9586=""),"",G9586+ROW()/1000000)</f>
      </c>
      <c r="R9586" s="247">
        <f>IF(Q9586="","",SUMIFS(Txn[Signed Units],Txn[Key],J9586,Txn[Transaction Order],"&lt;="&amp;Q9586))</f>
      </c>
    </row>
    <row r="9587" spans="10:18" ht="15" customHeight="1" x14ac:dyDescent="0.15">
      <c r="J9587" s="246">
        <f>IF(OR(B9587="",C9587="",E9587=""),"",B9587&amp;":"&amp;C9587&amp;":"&amp;E9587)</f>
      </c>
      <c r="K9587" s="247">
        <f>IF(A9587="","",A9587*D9587)</f>
      </c>
      <c r="L9587" s="246">
        <f>IF(A9587="","",IF(OR(A9587=1,A9587=0),H9587,0))</f>
      </c>
      <c r="M9587" s="246">
        <f>IF(A9587="","",IF(A9587=-1,H9587,0))</f>
      </c>
      <c r="N9587">
        <f>IF(J9587="","",IF(E9587="SGD",1,IF(E9587="USD",Settings!$B$22,IF(E9587="HKD",Settings!$B$23,1))))</f>
      </c>
      <c r="O9587">
        <f>IF(OR(B9587="",C9587="",E9587=""),0,(IF(A9587=-1,H9587,0)-IF(OR(A9587=1,A9587=0),H9587,0)+IF(A9587=2,H9587,0))*IF(E9587="SGD",1,IF(E9587="USD",Settings!$B$22,IF(E9587="HKD",Settings!$B$23,1))))</f>
        <v>0</v>
      </c>
      <c r="P9587">
        <f>IF(OR(B9587="",C9587="",E9587=""),0,IF(A9587=2,H9587*IF(E9587="SGD",1,IF(E9587="USD",Settings!$B$22,IF(E9587="HKD",Settings!$B$23,1))),0))</f>
        <v>0</v>
      </c>
      <c r="Q9587" s="312">
        <f>IF(OR(J9587="",G9587=""),"",G9587+ROW()/1000000)</f>
      </c>
      <c r="R9587" s="247">
        <f>IF(Q9587="","",SUMIFS(Txn[Signed Units],Txn[Key],J9587,Txn[Transaction Order],"&lt;="&amp;Q9587))</f>
      </c>
    </row>
    <row r="9588" spans="10:18" ht="15" customHeight="1" x14ac:dyDescent="0.15">
      <c r="J9588" s="246">
        <f>IF(OR(B9588="",C9588="",E9588=""),"",B9588&amp;":"&amp;C9588&amp;":"&amp;E9588)</f>
      </c>
      <c r="K9588" s="247">
        <f>IF(A9588="","",A9588*D9588)</f>
      </c>
      <c r="L9588" s="246">
        <f>IF(A9588="","",IF(OR(A9588=1,A9588=0),H9588,0))</f>
      </c>
      <c r="M9588" s="246">
        <f>IF(A9588="","",IF(A9588=-1,H9588,0))</f>
      </c>
      <c r="N9588">
        <f>IF(J9588="","",IF(E9588="SGD",1,IF(E9588="USD",Settings!$B$22,IF(E9588="HKD",Settings!$B$23,1))))</f>
      </c>
      <c r="O9588">
        <f>IF(OR(B9588="",C9588="",E9588=""),0,(IF(A9588=-1,H9588,0)-IF(OR(A9588=1,A9588=0),H9588,0)+IF(A9588=2,H9588,0))*IF(E9588="SGD",1,IF(E9588="USD",Settings!$B$22,IF(E9588="HKD",Settings!$B$23,1))))</f>
        <v>0</v>
      </c>
      <c r="P9588">
        <f>IF(OR(B9588="",C9588="",E9588=""),0,IF(A9588=2,H9588*IF(E9588="SGD",1,IF(E9588="USD",Settings!$B$22,IF(E9588="HKD",Settings!$B$23,1))),0))</f>
        <v>0</v>
      </c>
      <c r="Q9588" s="312">
        <f>IF(OR(J9588="",G9588=""),"",G9588+ROW()/1000000)</f>
      </c>
      <c r="R9588" s="247">
        <f>IF(Q9588="","",SUMIFS(Txn[Signed Units],Txn[Key],J9588,Txn[Transaction Order],"&lt;="&amp;Q9588))</f>
      </c>
    </row>
    <row r="9589" spans="10:18" ht="15" customHeight="1" x14ac:dyDescent="0.15">
      <c r="J9589" s="246">
        <f>IF(OR(B9589="",C9589="",E9589=""),"",B9589&amp;":"&amp;C9589&amp;":"&amp;E9589)</f>
      </c>
      <c r="K9589" s="247">
        <f>IF(A9589="","",A9589*D9589)</f>
      </c>
      <c r="L9589" s="246">
        <f>IF(A9589="","",IF(OR(A9589=1,A9589=0),H9589,0))</f>
      </c>
      <c r="M9589" s="246">
        <f>IF(A9589="","",IF(A9589=-1,H9589,0))</f>
      </c>
      <c r="N9589">
        <f>IF(J9589="","",IF(E9589="SGD",1,IF(E9589="USD",Settings!$B$22,IF(E9589="HKD",Settings!$B$23,1))))</f>
      </c>
      <c r="O9589">
        <f>IF(OR(B9589="",C9589="",E9589=""),0,(IF(A9589=-1,H9589,0)-IF(OR(A9589=1,A9589=0),H9589,0)+IF(A9589=2,H9589,0))*IF(E9589="SGD",1,IF(E9589="USD",Settings!$B$22,IF(E9589="HKD",Settings!$B$23,1))))</f>
        <v>0</v>
      </c>
      <c r="P9589">
        <f>IF(OR(B9589="",C9589="",E9589=""),0,IF(A9589=2,H9589*IF(E9589="SGD",1,IF(E9589="USD",Settings!$B$22,IF(E9589="HKD",Settings!$B$23,1))),0))</f>
        <v>0</v>
      </c>
      <c r="Q9589" s="312">
        <f>IF(OR(J9589="",G9589=""),"",G9589+ROW()/1000000)</f>
      </c>
      <c r="R9589" s="247">
        <f>IF(Q9589="","",SUMIFS(Txn[Signed Units],Txn[Key],J9589,Txn[Transaction Order],"&lt;="&amp;Q9589))</f>
      </c>
    </row>
    <row r="9590" spans="10:18" ht="15" customHeight="1" x14ac:dyDescent="0.15">
      <c r="J9590" s="246">
        <f>IF(OR(B9590="",C9590="",E9590=""),"",B9590&amp;":"&amp;C9590&amp;":"&amp;E9590)</f>
      </c>
      <c r="K9590" s="247">
        <f>IF(A9590="","",A9590*D9590)</f>
      </c>
      <c r="L9590" s="246">
        <f>IF(A9590="","",IF(OR(A9590=1,A9590=0),H9590,0))</f>
      </c>
      <c r="M9590" s="246">
        <f>IF(A9590="","",IF(A9590=-1,H9590,0))</f>
      </c>
      <c r="N9590">
        <f>IF(J9590="","",IF(E9590="SGD",1,IF(E9590="USD",Settings!$B$22,IF(E9590="HKD",Settings!$B$23,1))))</f>
      </c>
      <c r="O9590">
        <f>IF(OR(B9590="",C9590="",E9590=""),0,(IF(A9590=-1,H9590,0)-IF(OR(A9590=1,A9590=0),H9590,0)+IF(A9590=2,H9590,0))*IF(E9590="SGD",1,IF(E9590="USD",Settings!$B$22,IF(E9590="HKD",Settings!$B$23,1))))</f>
        <v>0</v>
      </c>
      <c r="P9590">
        <f>IF(OR(B9590="",C9590="",E9590=""),0,IF(A9590=2,H9590*IF(E9590="SGD",1,IF(E9590="USD",Settings!$B$22,IF(E9590="HKD",Settings!$B$23,1))),0))</f>
        <v>0</v>
      </c>
      <c r="Q9590" s="312">
        <f>IF(OR(J9590="",G9590=""),"",G9590+ROW()/1000000)</f>
      </c>
      <c r="R9590" s="247">
        <f>IF(Q9590="","",SUMIFS(Txn[Signed Units],Txn[Key],J9590,Txn[Transaction Order],"&lt;="&amp;Q9590))</f>
      </c>
    </row>
    <row r="9591" spans="10:18" ht="15" customHeight="1" x14ac:dyDescent="0.15">
      <c r="J9591" s="246">
        <f>IF(OR(B9591="",C9591="",E9591=""),"",B9591&amp;":"&amp;C9591&amp;":"&amp;E9591)</f>
      </c>
      <c r="K9591" s="247">
        <f>IF(A9591="","",A9591*D9591)</f>
      </c>
      <c r="L9591" s="246">
        <f>IF(A9591="","",IF(OR(A9591=1,A9591=0),H9591,0))</f>
      </c>
      <c r="M9591" s="246">
        <f>IF(A9591="","",IF(A9591=-1,H9591,0))</f>
      </c>
      <c r="N9591">
        <f>IF(J9591="","",IF(E9591="SGD",1,IF(E9591="USD",Settings!$B$22,IF(E9591="HKD",Settings!$B$23,1))))</f>
      </c>
      <c r="O9591">
        <f>IF(OR(B9591="",C9591="",E9591=""),0,(IF(A9591=-1,H9591,0)-IF(OR(A9591=1,A9591=0),H9591,0)+IF(A9591=2,H9591,0))*IF(E9591="SGD",1,IF(E9591="USD",Settings!$B$22,IF(E9591="HKD",Settings!$B$23,1))))</f>
        <v>0</v>
      </c>
      <c r="P9591">
        <f>IF(OR(B9591="",C9591="",E9591=""),0,IF(A9591=2,H9591*IF(E9591="SGD",1,IF(E9591="USD",Settings!$B$22,IF(E9591="HKD",Settings!$B$23,1))),0))</f>
        <v>0</v>
      </c>
      <c r="Q9591" s="312">
        <f>IF(OR(J9591="",G9591=""),"",G9591+ROW()/1000000)</f>
      </c>
      <c r="R9591" s="247">
        <f>IF(Q9591="","",SUMIFS(Txn[Signed Units],Txn[Key],J9591,Txn[Transaction Order],"&lt;="&amp;Q9591))</f>
      </c>
    </row>
    <row r="9592" spans="10:18" ht="15" customHeight="1" x14ac:dyDescent="0.15">
      <c r="J9592" s="246">
        <f>IF(OR(B9592="",C9592="",E9592=""),"",B9592&amp;":"&amp;C9592&amp;":"&amp;E9592)</f>
      </c>
      <c r="K9592" s="247">
        <f>IF(A9592="","",A9592*D9592)</f>
      </c>
      <c r="L9592" s="246">
        <f>IF(A9592="","",IF(OR(A9592=1,A9592=0),H9592,0))</f>
      </c>
      <c r="M9592" s="246">
        <f>IF(A9592="","",IF(A9592=-1,H9592,0))</f>
      </c>
      <c r="N9592">
        <f>IF(J9592="","",IF(E9592="SGD",1,IF(E9592="USD",Settings!$B$22,IF(E9592="HKD",Settings!$B$23,1))))</f>
      </c>
      <c r="O9592">
        <f>IF(OR(B9592="",C9592="",E9592=""),0,(IF(A9592=-1,H9592,0)-IF(OR(A9592=1,A9592=0),H9592,0)+IF(A9592=2,H9592,0))*IF(E9592="SGD",1,IF(E9592="USD",Settings!$B$22,IF(E9592="HKD",Settings!$B$23,1))))</f>
        <v>0</v>
      </c>
      <c r="P9592">
        <f>IF(OR(B9592="",C9592="",E9592=""),0,IF(A9592=2,H9592*IF(E9592="SGD",1,IF(E9592="USD",Settings!$B$22,IF(E9592="HKD",Settings!$B$23,1))),0))</f>
        <v>0</v>
      </c>
      <c r="Q9592" s="312">
        <f>IF(OR(J9592="",G9592=""),"",G9592+ROW()/1000000)</f>
      </c>
      <c r="R9592" s="247">
        <f>IF(Q9592="","",SUMIFS(Txn[Signed Units],Txn[Key],J9592,Txn[Transaction Order],"&lt;="&amp;Q9592))</f>
      </c>
    </row>
    <row r="9593" spans="10:18" ht="15" customHeight="1" x14ac:dyDescent="0.15">
      <c r="J9593" s="246">
        <f>IF(OR(B9593="",C9593="",E9593=""),"",B9593&amp;":"&amp;C9593&amp;":"&amp;E9593)</f>
      </c>
      <c r="K9593" s="247">
        <f>IF(A9593="","",A9593*D9593)</f>
      </c>
      <c r="L9593" s="246">
        <f>IF(A9593="","",IF(OR(A9593=1,A9593=0),H9593,0))</f>
      </c>
      <c r="M9593" s="246">
        <f>IF(A9593="","",IF(A9593=-1,H9593,0))</f>
      </c>
      <c r="N9593">
        <f>IF(J9593="","",IF(E9593="SGD",1,IF(E9593="USD",Settings!$B$22,IF(E9593="HKD",Settings!$B$23,1))))</f>
      </c>
      <c r="O9593">
        <f>IF(OR(B9593="",C9593="",E9593=""),0,(IF(A9593=-1,H9593,0)-IF(OR(A9593=1,A9593=0),H9593,0)+IF(A9593=2,H9593,0))*IF(E9593="SGD",1,IF(E9593="USD",Settings!$B$22,IF(E9593="HKD",Settings!$B$23,1))))</f>
        <v>0</v>
      </c>
      <c r="P9593">
        <f>IF(OR(B9593="",C9593="",E9593=""),0,IF(A9593=2,H9593*IF(E9593="SGD",1,IF(E9593="USD",Settings!$B$22,IF(E9593="HKD",Settings!$B$23,1))),0))</f>
        <v>0</v>
      </c>
      <c r="Q9593" s="312">
        <f>IF(OR(J9593="",G9593=""),"",G9593+ROW()/1000000)</f>
      </c>
      <c r="R9593" s="247">
        <f>IF(Q9593="","",SUMIFS(Txn[Signed Units],Txn[Key],J9593,Txn[Transaction Order],"&lt;="&amp;Q9593))</f>
      </c>
    </row>
    <row r="9594" spans="10:18" ht="15" customHeight="1" x14ac:dyDescent="0.15">
      <c r="J9594" s="246">
        <f>IF(OR(B9594="",C9594="",E9594=""),"",B9594&amp;":"&amp;C9594&amp;":"&amp;E9594)</f>
      </c>
      <c r="K9594" s="247">
        <f>IF(A9594="","",A9594*D9594)</f>
      </c>
      <c r="L9594" s="246">
        <f>IF(A9594="","",IF(OR(A9594=1,A9594=0),H9594,0))</f>
      </c>
      <c r="M9594" s="246">
        <f>IF(A9594="","",IF(A9594=-1,H9594,0))</f>
      </c>
      <c r="N9594">
        <f>IF(J9594="","",IF(E9594="SGD",1,IF(E9594="USD",Settings!$B$22,IF(E9594="HKD",Settings!$B$23,1))))</f>
      </c>
      <c r="O9594">
        <f>IF(OR(B9594="",C9594="",E9594=""),0,(IF(A9594=-1,H9594,0)-IF(OR(A9594=1,A9594=0),H9594,0)+IF(A9594=2,H9594,0))*IF(E9594="SGD",1,IF(E9594="USD",Settings!$B$22,IF(E9594="HKD",Settings!$B$23,1))))</f>
        <v>0</v>
      </c>
      <c r="P9594">
        <f>IF(OR(B9594="",C9594="",E9594=""),0,IF(A9594=2,H9594*IF(E9594="SGD",1,IF(E9594="USD",Settings!$B$22,IF(E9594="HKD",Settings!$B$23,1))),0))</f>
        <v>0</v>
      </c>
      <c r="Q9594" s="312">
        <f>IF(OR(J9594="",G9594=""),"",G9594+ROW()/1000000)</f>
      </c>
      <c r="R9594" s="247">
        <f>IF(Q9594="","",SUMIFS(Txn[Signed Units],Txn[Key],J9594,Txn[Transaction Order],"&lt;="&amp;Q9594))</f>
      </c>
    </row>
    <row r="9595" spans="10:18" ht="15" customHeight="1" x14ac:dyDescent="0.15">
      <c r="J9595" s="246">
        <f>IF(OR(B9595="",C9595="",E9595=""),"",B9595&amp;":"&amp;C9595&amp;":"&amp;E9595)</f>
      </c>
      <c r="K9595" s="247">
        <f>IF(A9595="","",A9595*D9595)</f>
      </c>
      <c r="L9595" s="246">
        <f>IF(A9595="","",IF(OR(A9595=1,A9595=0),H9595,0))</f>
      </c>
      <c r="M9595" s="246">
        <f>IF(A9595="","",IF(A9595=-1,H9595,0))</f>
      </c>
      <c r="N9595">
        <f>IF(J9595="","",IF(E9595="SGD",1,IF(E9595="USD",Settings!$B$22,IF(E9595="HKD",Settings!$B$23,1))))</f>
      </c>
      <c r="O9595">
        <f>IF(OR(B9595="",C9595="",E9595=""),0,(IF(A9595=-1,H9595,0)-IF(OR(A9595=1,A9595=0),H9595,0)+IF(A9595=2,H9595,0))*IF(E9595="SGD",1,IF(E9595="USD",Settings!$B$22,IF(E9595="HKD",Settings!$B$23,1))))</f>
        <v>0</v>
      </c>
      <c r="P9595">
        <f>IF(OR(B9595="",C9595="",E9595=""),0,IF(A9595=2,H9595*IF(E9595="SGD",1,IF(E9595="USD",Settings!$B$22,IF(E9595="HKD",Settings!$B$23,1))),0))</f>
        <v>0</v>
      </c>
      <c r="Q9595" s="312">
        <f>IF(OR(J9595="",G9595=""),"",G9595+ROW()/1000000)</f>
      </c>
      <c r="R9595" s="247">
        <f>IF(Q9595="","",SUMIFS(Txn[Signed Units],Txn[Key],J9595,Txn[Transaction Order],"&lt;="&amp;Q9595))</f>
      </c>
    </row>
    <row r="9596" spans="10:18" ht="15" customHeight="1" x14ac:dyDescent="0.15">
      <c r="J9596" s="246">
        <f>IF(OR(B9596="",C9596="",E9596=""),"",B9596&amp;":"&amp;C9596&amp;":"&amp;E9596)</f>
      </c>
      <c r="K9596" s="247">
        <f>IF(A9596="","",A9596*D9596)</f>
      </c>
      <c r="L9596" s="246">
        <f>IF(A9596="","",IF(OR(A9596=1,A9596=0),H9596,0))</f>
      </c>
      <c r="M9596" s="246">
        <f>IF(A9596="","",IF(A9596=-1,H9596,0))</f>
      </c>
      <c r="N9596">
        <f>IF(J9596="","",IF(E9596="SGD",1,IF(E9596="USD",Settings!$B$22,IF(E9596="HKD",Settings!$B$23,1))))</f>
      </c>
      <c r="O9596">
        <f>IF(OR(B9596="",C9596="",E9596=""),0,(IF(A9596=-1,H9596,0)-IF(OR(A9596=1,A9596=0),H9596,0)+IF(A9596=2,H9596,0))*IF(E9596="SGD",1,IF(E9596="USD",Settings!$B$22,IF(E9596="HKD",Settings!$B$23,1))))</f>
        <v>0</v>
      </c>
      <c r="P9596">
        <f>IF(OR(B9596="",C9596="",E9596=""),0,IF(A9596=2,H9596*IF(E9596="SGD",1,IF(E9596="USD",Settings!$B$22,IF(E9596="HKD",Settings!$B$23,1))),0))</f>
        <v>0</v>
      </c>
      <c r="Q9596" s="312">
        <f>IF(OR(J9596="",G9596=""),"",G9596+ROW()/1000000)</f>
      </c>
      <c r="R9596" s="247">
        <f>IF(Q9596="","",SUMIFS(Txn[Signed Units],Txn[Key],J9596,Txn[Transaction Order],"&lt;="&amp;Q9596))</f>
      </c>
    </row>
    <row r="9597" spans="10:18" ht="15" customHeight="1" x14ac:dyDescent="0.15">
      <c r="J9597" s="246">
        <f>IF(OR(B9597="",C9597="",E9597=""),"",B9597&amp;":"&amp;C9597&amp;":"&amp;E9597)</f>
      </c>
      <c r="K9597" s="247">
        <f>IF(A9597="","",A9597*D9597)</f>
      </c>
      <c r="L9597" s="246">
        <f>IF(A9597="","",IF(OR(A9597=1,A9597=0),H9597,0))</f>
      </c>
      <c r="M9597" s="246">
        <f>IF(A9597="","",IF(A9597=-1,H9597,0))</f>
      </c>
      <c r="N9597">
        <f>IF(J9597="","",IF(E9597="SGD",1,IF(E9597="USD",Settings!$B$22,IF(E9597="HKD",Settings!$B$23,1))))</f>
      </c>
      <c r="O9597">
        <f>IF(OR(B9597="",C9597="",E9597=""),0,(IF(A9597=-1,H9597,0)-IF(OR(A9597=1,A9597=0),H9597,0)+IF(A9597=2,H9597,0))*IF(E9597="SGD",1,IF(E9597="USD",Settings!$B$22,IF(E9597="HKD",Settings!$B$23,1))))</f>
        <v>0</v>
      </c>
      <c r="P9597">
        <f>IF(OR(B9597="",C9597="",E9597=""),0,IF(A9597=2,H9597*IF(E9597="SGD",1,IF(E9597="USD",Settings!$B$22,IF(E9597="HKD",Settings!$B$23,1))),0))</f>
        <v>0</v>
      </c>
      <c r="Q9597" s="312">
        <f>IF(OR(J9597="",G9597=""),"",G9597+ROW()/1000000)</f>
      </c>
      <c r="R9597" s="247">
        <f>IF(Q9597="","",SUMIFS(Txn[Signed Units],Txn[Key],J9597,Txn[Transaction Order],"&lt;="&amp;Q9597))</f>
      </c>
    </row>
    <row r="9598" spans="10:18" ht="15" customHeight="1" x14ac:dyDescent="0.15">
      <c r="J9598" s="246">
        <f>IF(OR(B9598="",C9598="",E9598=""),"",B9598&amp;":"&amp;C9598&amp;":"&amp;E9598)</f>
      </c>
      <c r="K9598" s="247">
        <f>IF(A9598="","",A9598*D9598)</f>
      </c>
      <c r="L9598" s="246">
        <f>IF(A9598="","",IF(OR(A9598=1,A9598=0),H9598,0))</f>
      </c>
      <c r="M9598" s="246">
        <f>IF(A9598="","",IF(A9598=-1,H9598,0))</f>
      </c>
      <c r="N9598">
        <f>IF(J9598="","",IF(E9598="SGD",1,IF(E9598="USD",Settings!$B$22,IF(E9598="HKD",Settings!$B$23,1))))</f>
      </c>
      <c r="O9598">
        <f>IF(OR(B9598="",C9598="",E9598=""),0,(IF(A9598=-1,H9598,0)-IF(OR(A9598=1,A9598=0),H9598,0)+IF(A9598=2,H9598,0))*IF(E9598="SGD",1,IF(E9598="USD",Settings!$B$22,IF(E9598="HKD",Settings!$B$23,1))))</f>
        <v>0</v>
      </c>
      <c r="P9598">
        <f>IF(OR(B9598="",C9598="",E9598=""),0,IF(A9598=2,H9598*IF(E9598="SGD",1,IF(E9598="USD",Settings!$B$22,IF(E9598="HKD",Settings!$B$23,1))),0))</f>
        <v>0</v>
      </c>
      <c r="Q9598" s="312">
        <f>IF(OR(J9598="",G9598=""),"",G9598+ROW()/1000000)</f>
      </c>
      <c r="R9598" s="247">
        <f>IF(Q9598="","",SUMIFS(Txn[Signed Units],Txn[Key],J9598,Txn[Transaction Order],"&lt;="&amp;Q9598))</f>
      </c>
    </row>
    <row r="9599" spans="10:18" ht="15" customHeight="1" x14ac:dyDescent="0.15">
      <c r="J9599" s="246">
        <f>IF(OR(B9599="",C9599="",E9599=""),"",B9599&amp;":"&amp;C9599&amp;":"&amp;E9599)</f>
      </c>
      <c r="K9599" s="247">
        <f>IF(A9599="","",A9599*D9599)</f>
      </c>
      <c r="L9599" s="246">
        <f>IF(A9599="","",IF(OR(A9599=1,A9599=0),H9599,0))</f>
      </c>
      <c r="M9599" s="246">
        <f>IF(A9599="","",IF(A9599=-1,H9599,0))</f>
      </c>
      <c r="N9599">
        <f>IF(J9599="","",IF(E9599="SGD",1,IF(E9599="USD",Settings!$B$22,IF(E9599="HKD",Settings!$B$23,1))))</f>
      </c>
      <c r="O9599">
        <f>IF(OR(B9599="",C9599="",E9599=""),0,(IF(A9599=-1,H9599,0)-IF(OR(A9599=1,A9599=0),H9599,0)+IF(A9599=2,H9599,0))*IF(E9599="SGD",1,IF(E9599="USD",Settings!$B$22,IF(E9599="HKD",Settings!$B$23,1))))</f>
        <v>0</v>
      </c>
      <c r="P9599">
        <f>IF(OR(B9599="",C9599="",E9599=""),0,IF(A9599=2,H9599*IF(E9599="SGD",1,IF(E9599="USD",Settings!$B$22,IF(E9599="HKD",Settings!$B$23,1))),0))</f>
        <v>0</v>
      </c>
      <c r="Q9599" s="312">
        <f>IF(OR(J9599="",G9599=""),"",G9599+ROW()/1000000)</f>
      </c>
      <c r="R9599" s="247">
        <f>IF(Q9599="","",SUMIFS(Txn[Signed Units],Txn[Key],J9599,Txn[Transaction Order],"&lt;="&amp;Q9599))</f>
      </c>
    </row>
    <row r="9600" spans="10:18" ht="15" customHeight="1" x14ac:dyDescent="0.15">
      <c r="J9600" s="246">
        <f>IF(OR(B9600="",C9600="",E9600=""),"",B9600&amp;":"&amp;C9600&amp;":"&amp;E9600)</f>
      </c>
      <c r="K9600" s="247">
        <f>IF(A9600="","",A9600*D9600)</f>
      </c>
      <c r="L9600" s="246">
        <f>IF(A9600="","",IF(OR(A9600=1,A9600=0),H9600,0))</f>
      </c>
      <c r="M9600" s="246">
        <f>IF(A9600="","",IF(A9600=-1,H9600,0))</f>
      </c>
      <c r="N9600">
        <f>IF(J9600="","",IF(E9600="SGD",1,IF(E9600="USD",Settings!$B$22,IF(E9600="HKD",Settings!$B$23,1))))</f>
      </c>
      <c r="O9600">
        <f>IF(OR(B9600="",C9600="",E9600=""),0,(IF(A9600=-1,H9600,0)-IF(OR(A9600=1,A9600=0),H9600,0)+IF(A9600=2,H9600,0))*IF(E9600="SGD",1,IF(E9600="USD",Settings!$B$22,IF(E9600="HKD",Settings!$B$23,1))))</f>
        <v>0</v>
      </c>
      <c r="P9600">
        <f>IF(OR(B9600="",C9600="",E9600=""),0,IF(A9600=2,H9600*IF(E9600="SGD",1,IF(E9600="USD",Settings!$B$22,IF(E9600="HKD",Settings!$B$23,1))),0))</f>
        <v>0</v>
      </c>
      <c r="Q9600" s="312">
        <f>IF(OR(J9600="",G9600=""),"",G9600+ROW()/1000000)</f>
      </c>
      <c r="R9600" s="247">
        <f>IF(Q9600="","",SUMIFS(Txn[Signed Units],Txn[Key],J9600,Txn[Transaction Order],"&lt;="&amp;Q9600))</f>
      </c>
    </row>
    <row r="9601" spans="10:18" ht="15" customHeight="1" x14ac:dyDescent="0.15">
      <c r="J9601" s="246">
        <f>IF(OR(B9601="",C9601="",E9601=""),"",B9601&amp;":"&amp;C9601&amp;":"&amp;E9601)</f>
      </c>
      <c r="K9601" s="247">
        <f>IF(A9601="","",A9601*D9601)</f>
      </c>
      <c r="L9601" s="246">
        <f>IF(A9601="","",IF(OR(A9601=1,A9601=0),H9601,0))</f>
      </c>
      <c r="M9601" s="246">
        <f>IF(A9601="","",IF(A9601=-1,H9601,0))</f>
      </c>
      <c r="N9601">
        <f>IF(J9601="","",IF(E9601="SGD",1,IF(E9601="USD",Settings!$B$22,IF(E9601="HKD",Settings!$B$23,1))))</f>
      </c>
      <c r="O9601">
        <f>IF(OR(B9601="",C9601="",E9601=""),0,(IF(A9601=-1,H9601,0)-IF(OR(A9601=1,A9601=0),H9601,0)+IF(A9601=2,H9601,0))*IF(E9601="SGD",1,IF(E9601="USD",Settings!$B$22,IF(E9601="HKD",Settings!$B$23,1))))</f>
        <v>0</v>
      </c>
      <c r="P9601">
        <f>IF(OR(B9601="",C9601="",E9601=""),0,IF(A9601=2,H9601*IF(E9601="SGD",1,IF(E9601="USD",Settings!$B$22,IF(E9601="HKD",Settings!$B$23,1))),0))</f>
        <v>0</v>
      </c>
      <c r="Q9601" s="312">
        <f>IF(OR(J9601="",G9601=""),"",G9601+ROW()/1000000)</f>
      </c>
      <c r="R9601" s="247">
        <f>IF(Q9601="","",SUMIFS(Txn[Signed Units],Txn[Key],J9601,Txn[Transaction Order],"&lt;="&amp;Q9601))</f>
      </c>
    </row>
    <row r="9602" spans="10:18" ht="15" customHeight="1" x14ac:dyDescent="0.15">
      <c r="J9602" s="246">
        <f>IF(OR(B9602="",C9602="",E9602=""),"",B9602&amp;":"&amp;C9602&amp;":"&amp;E9602)</f>
      </c>
      <c r="K9602" s="247">
        <f>IF(A9602="","",A9602*D9602)</f>
      </c>
      <c r="L9602" s="246">
        <f>IF(A9602="","",IF(OR(A9602=1,A9602=0),H9602,0))</f>
      </c>
      <c r="M9602" s="246">
        <f>IF(A9602="","",IF(A9602=-1,H9602,0))</f>
      </c>
      <c r="N9602">
        <f>IF(J9602="","",IF(E9602="SGD",1,IF(E9602="USD",Settings!$B$22,IF(E9602="HKD",Settings!$B$23,1))))</f>
      </c>
      <c r="O9602">
        <f>IF(OR(B9602="",C9602="",E9602=""),0,(IF(A9602=-1,H9602,0)-IF(OR(A9602=1,A9602=0),H9602,0)+IF(A9602=2,H9602,0))*IF(E9602="SGD",1,IF(E9602="USD",Settings!$B$22,IF(E9602="HKD",Settings!$B$23,1))))</f>
        <v>0</v>
      </c>
      <c r="P9602">
        <f>IF(OR(B9602="",C9602="",E9602=""),0,IF(A9602=2,H9602*IF(E9602="SGD",1,IF(E9602="USD",Settings!$B$22,IF(E9602="HKD",Settings!$B$23,1))),0))</f>
        <v>0</v>
      </c>
      <c r="Q9602" s="312">
        <f>IF(OR(J9602="",G9602=""),"",G9602+ROW()/1000000)</f>
      </c>
      <c r="R9602" s="247">
        <f>IF(Q9602="","",SUMIFS(Txn[Signed Units],Txn[Key],J9602,Txn[Transaction Order],"&lt;="&amp;Q9602))</f>
      </c>
    </row>
    <row r="9603" spans="10:18" ht="15" customHeight="1" x14ac:dyDescent="0.15">
      <c r="J9603" s="246">
        <f>IF(OR(B9603="",C9603="",E9603=""),"",B9603&amp;":"&amp;C9603&amp;":"&amp;E9603)</f>
      </c>
      <c r="K9603" s="247">
        <f>IF(A9603="","",A9603*D9603)</f>
      </c>
      <c r="L9603" s="246">
        <f>IF(A9603="","",IF(OR(A9603=1,A9603=0),H9603,0))</f>
      </c>
      <c r="M9603" s="246">
        <f>IF(A9603="","",IF(A9603=-1,H9603,0))</f>
      </c>
      <c r="N9603">
        <f>IF(J9603="","",IF(E9603="SGD",1,IF(E9603="USD",Settings!$B$22,IF(E9603="HKD",Settings!$B$23,1))))</f>
      </c>
      <c r="O9603">
        <f>IF(OR(B9603="",C9603="",E9603=""),0,(IF(A9603=-1,H9603,0)-IF(OR(A9603=1,A9603=0),H9603,0)+IF(A9603=2,H9603,0))*IF(E9603="SGD",1,IF(E9603="USD",Settings!$B$22,IF(E9603="HKD",Settings!$B$23,1))))</f>
        <v>0</v>
      </c>
      <c r="P9603">
        <f>IF(OR(B9603="",C9603="",E9603=""),0,IF(A9603=2,H9603*IF(E9603="SGD",1,IF(E9603="USD",Settings!$B$22,IF(E9603="HKD",Settings!$B$23,1))),0))</f>
        <v>0</v>
      </c>
      <c r="Q9603" s="312">
        <f>IF(OR(J9603="",G9603=""),"",G9603+ROW()/1000000)</f>
      </c>
      <c r="R9603" s="247">
        <f>IF(Q9603="","",SUMIFS(Txn[Signed Units],Txn[Key],J9603,Txn[Transaction Order],"&lt;="&amp;Q9603))</f>
      </c>
    </row>
    <row r="9604" spans="10:18" ht="15" customHeight="1" x14ac:dyDescent="0.15">
      <c r="J9604" s="246">
        <f>IF(OR(B9604="",C9604="",E9604=""),"",B9604&amp;":"&amp;C9604&amp;":"&amp;E9604)</f>
      </c>
      <c r="K9604" s="247">
        <f>IF(A9604="","",A9604*D9604)</f>
      </c>
      <c r="L9604" s="246">
        <f>IF(A9604="","",IF(OR(A9604=1,A9604=0),H9604,0))</f>
      </c>
      <c r="M9604" s="246">
        <f>IF(A9604="","",IF(A9604=-1,H9604,0))</f>
      </c>
      <c r="N9604">
        <f>IF(J9604="","",IF(E9604="SGD",1,IF(E9604="USD",Settings!$B$22,IF(E9604="HKD",Settings!$B$23,1))))</f>
      </c>
      <c r="O9604">
        <f>IF(OR(B9604="",C9604="",E9604=""),0,(IF(A9604=-1,H9604,0)-IF(OR(A9604=1,A9604=0),H9604,0)+IF(A9604=2,H9604,0))*IF(E9604="SGD",1,IF(E9604="USD",Settings!$B$22,IF(E9604="HKD",Settings!$B$23,1))))</f>
        <v>0</v>
      </c>
      <c r="P9604">
        <f>IF(OR(B9604="",C9604="",E9604=""),0,IF(A9604=2,H9604*IF(E9604="SGD",1,IF(E9604="USD",Settings!$B$22,IF(E9604="HKD",Settings!$B$23,1))),0))</f>
        <v>0</v>
      </c>
      <c r="Q9604" s="312">
        <f>IF(OR(J9604="",G9604=""),"",G9604+ROW()/1000000)</f>
      </c>
      <c r="R9604" s="247">
        <f>IF(Q9604="","",SUMIFS(Txn[Signed Units],Txn[Key],J9604,Txn[Transaction Order],"&lt;="&amp;Q9604))</f>
      </c>
    </row>
    <row r="9605" spans="10:18" ht="15" customHeight="1" x14ac:dyDescent="0.15">
      <c r="J9605" s="246">
        <f>IF(OR(B9605="",C9605="",E9605=""),"",B9605&amp;":"&amp;C9605&amp;":"&amp;E9605)</f>
      </c>
      <c r="K9605" s="247">
        <f>IF(A9605="","",A9605*D9605)</f>
      </c>
      <c r="L9605" s="246">
        <f>IF(A9605="","",IF(OR(A9605=1,A9605=0),H9605,0))</f>
      </c>
      <c r="M9605" s="246">
        <f>IF(A9605="","",IF(A9605=-1,H9605,0))</f>
      </c>
      <c r="N9605">
        <f>IF(J9605="","",IF(E9605="SGD",1,IF(E9605="USD",Settings!$B$22,IF(E9605="HKD",Settings!$B$23,1))))</f>
      </c>
      <c r="O9605">
        <f>IF(OR(B9605="",C9605="",E9605=""),0,(IF(A9605=-1,H9605,0)-IF(OR(A9605=1,A9605=0),H9605,0)+IF(A9605=2,H9605,0))*IF(E9605="SGD",1,IF(E9605="USD",Settings!$B$22,IF(E9605="HKD",Settings!$B$23,1))))</f>
        <v>0</v>
      </c>
      <c r="P9605">
        <f>IF(OR(B9605="",C9605="",E9605=""),0,IF(A9605=2,H9605*IF(E9605="SGD",1,IF(E9605="USD",Settings!$B$22,IF(E9605="HKD",Settings!$B$23,1))),0))</f>
        <v>0</v>
      </c>
      <c r="Q9605" s="312">
        <f>IF(OR(J9605="",G9605=""),"",G9605+ROW()/1000000)</f>
      </c>
      <c r="R9605" s="247">
        <f>IF(Q9605="","",SUMIFS(Txn[Signed Units],Txn[Key],J9605,Txn[Transaction Order],"&lt;="&amp;Q9605))</f>
      </c>
    </row>
    <row r="9606" spans="10:18" ht="15" customHeight="1" x14ac:dyDescent="0.15">
      <c r="J9606" s="246">
        <f>IF(OR(B9606="",C9606="",E9606=""),"",B9606&amp;":"&amp;C9606&amp;":"&amp;E9606)</f>
      </c>
      <c r="K9606" s="247">
        <f>IF(A9606="","",A9606*D9606)</f>
      </c>
      <c r="L9606" s="246">
        <f>IF(A9606="","",IF(OR(A9606=1,A9606=0),H9606,0))</f>
      </c>
      <c r="M9606" s="246">
        <f>IF(A9606="","",IF(A9606=-1,H9606,0))</f>
      </c>
      <c r="N9606">
        <f>IF(J9606="","",IF(E9606="SGD",1,IF(E9606="USD",Settings!$B$22,IF(E9606="HKD",Settings!$B$23,1))))</f>
      </c>
      <c r="O9606">
        <f>IF(OR(B9606="",C9606="",E9606=""),0,(IF(A9606=-1,H9606,0)-IF(OR(A9606=1,A9606=0),H9606,0)+IF(A9606=2,H9606,0))*IF(E9606="SGD",1,IF(E9606="USD",Settings!$B$22,IF(E9606="HKD",Settings!$B$23,1))))</f>
        <v>0</v>
      </c>
      <c r="P9606">
        <f>IF(OR(B9606="",C9606="",E9606=""),0,IF(A9606=2,H9606*IF(E9606="SGD",1,IF(E9606="USD",Settings!$B$22,IF(E9606="HKD",Settings!$B$23,1))),0))</f>
        <v>0</v>
      </c>
      <c r="Q9606" s="312">
        <f>IF(OR(J9606="",G9606=""),"",G9606+ROW()/1000000)</f>
      </c>
      <c r="R9606" s="247">
        <f>IF(Q9606="","",SUMIFS(Txn[Signed Units],Txn[Key],J9606,Txn[Transaction Order],"&lt;="&amp;Q9606))</f>
      </c>
    </row>
    <row r="9607" spans="10:18" ht="15" customHeight="1" x14ac:dyDescent="0.15">
      <c r="J9607" s="246">
        <f>IF(OR(B9607="",C9607="",E9607=""),"",B9607&amp;":"&amp;C9607&amp;":"&amp;E9607)</f>
      </c>
      <c r="K9607" s="247">
        <f>IF(A9607="","",A9607*D9607)</f>
      </c>
      <c r="L9607" s="246">
        <f>IF(A9607="","",IF(OR(A9607=1,A9607=0),H9607,0))</f>
      </c>
      <c r="M9607" s="246">
        <f>IF(A9607="","",IF(A9607=-1,H9607,0))</f>
      </c>
      <c r="N9607">
        <f>IF(J9607="","",IF(E9607="SGD",1,IF(E9607="USD",Settings!$B$22,IF(E9607="HKD",Settings!$B$23,1))))</f>
      </c>
      <c r="O9607">
        <f>IF(OR(B9607="",C9607="",E9607=""),0,(IF(A9607=-1,H9607,0)-IF(OR(A9607=1,A9607=0),H9607,0)+IF(A9607=2,H9607,0))*IF(E9607="SGD",1,IF(E9607="USD",Settings!$B$22,IF(E9607="HKD",Settings!$B$23,1))))</f>
        <v>0</v>
      </c>
      <c r="P9607">
        <f>IF(OR(B9607="",C9607="",E9607=""),0,IF(A9607=2,H9607*IF(E9607="SGD",1,IF(E9607="USD",Settings!$B$22,IF(E9607="HKD",Settings!$B$23,1))),0))</f>
        <v>0</v>
      </c>
      <c r="Q9607" s="312">
        <f>IF(OR(J9607="",G9607=""),"",G9607+ROW()/1000000)</f>
      </c>
      <c r="R9607" s="247">
        <f>IF(Q9607="","",SUMIFS(Txn[Signed Units],Txn[Key],J9607,Txn[Transaction Order],"&lt;="&amp;Q9607))</f>
      </c>
    </row>
    <row r="9608" spans="10:18" ht="15" customHeight="1" x14ac:dyDescent="0.15">
      <c r="J9608" s="246">
        <f>IF(OR(B9608="",C9608="",E9608=""),"",B9608&amp;":"&amp;C9608&amp;":"&amp;E9608)</f>
      </c>
      <c r="K9608" s="247">
        <f>IF(A9608="","",A9608*D9608)</f>
      </c>
      <c r="L9608" s="246">
        <f>IF(A9608="","",IF(OR(A9608=1,A9608=0),H9608,0))</f>
      </c>
      <c r="M9608" s="246">
        <f>IF(A9608="","",IF(A9608=-1,H9608,0))</f>
      </c>
      <c r="N9608">
        <f>IF(J9608="","",IF(E9608="SGD",1,IF(E9608="USD",Settings!$B$22,IF(E9608="HKD",Settings!$B$23,1))))</f>
      </c>
      <c r="O9608">
        <f>IF(OR(B9608="",C9608="",E9608=""),0,(IF(A9608=-1,H9608,0)-IF(OR(A9608=1,A9608=0),H9608,0)+IF(A9608=2,H9608,0))*IF(E9608="SGD",1,IF(E9608="USD",Settings!$B$22,IF(E9608="HKD",Settings!$B$23,1))))</f>
        <v>0</v>
      </c>
      <c r="P9608">
        <f>IF(OR(B9608="",C9608="",E9608=""),0,IF(A9608=2,H9608*IF(E9608="SGD",1,IF(E9608="USD",Settings!$B$22,IF(E9608="HKD",Settings!$B$23,1))),0))</f>
        <v>0</v>
      </c>
      <c r="Q9608" s="312">
        <f>IF(OR(J9608="",G9608=""),"",G9608+ROW()/1000000)</f>
      </c>
      <c r="R9608" s="247">
        <f>IF(Q9608="","",SUMIFS(Txn[Signed Units],Txn[Key],J9608,Txn[Transaction Order],"&lt;="&amp;Q9608))</f>
      </c>
    </row>
    <row r="9609" spans="10:18" ht="15" customHeight="1" x14ac:dyDescent="0.15">
      <c r="J9609" s="246">
        <f>IF(OR(B9609="",C9609="",E9609=""),"",B9609&amp;":"&amp;C9609&amp;":"&amp;E9609)</f>
      </c>
      <c r="K9609" s="247">
        <f>IF(A9609="","",A9609*D9609)</f>
      </c>
      <c r="L9609" s="246">
        <f>IF(A9609="","",IF(OR(A9609=1,A9609=0),H9609,0))</f>
      </c>
      <c r="M9609" s="246">
        <f>IF(A9609="","",IF(A9609=-1,H9609,0))</f>
      </c>
      <c r="N9609">
        <f>IF(J9609="","",IF(E9609="SGD",1,IF(E9609="USD",Settings!$B$22,IF(E9609="HKD",Settings!$B$23,1))))</f>
      </c>
      <c r="O9609">
        <f>IF(OR(B9609="",C9609="",E9609=""),0,(IF(A9609=-1,H9609,0)-IF(OR(A9609=1,A9609=0),H9609,0)+IF(A9609=2,H9609,0))*IF(E9609="SGD",1,IF(E9609="USD",Settings!$B$22,IF(E9609="HKD",Settings!$B$23,1))))</f>
        <v>0</v>
      </c>
      <c r="P9609">
        <f>IF(OR(B9609="",C9609="",E9609=""),0,IF(A9609=2,H9609*IF(E9609="SGD",1,IF(E9609="USD",Settings!$B$22,IF(E9609="HKD",Settings!$B$23,1))),0))</f>
        <v>0</v>
      </c>
      <c r="Q9609" s="312">
        <f>IF(OR(J9609="",G9609=""),"",G9609+ROW()/1000000)</f>
      </c>
      <c r="R9609" s="247">
        <f>IF(Q9609="","",SUMIFS(Txn[Signed Units],Txn[Key],J9609,Txn[Transaction Order],"&lt;="&amp;Q9609))</f>
      </c>
    </row>
    <row r="9610" spans="10:18" ht="15" customHeight="1" x14ac:dyDescent="0.15">
      <c r="J9610" s="246">
        <f>IF(OR(B9610="",C9610="",E9610=""),"",B9610&amp;":"&amp;C9610&amp;":"&amp;E9610)</f>
      </c>
      <c r="K9610" s="247">
        <f>IF(A9610="","",A9610*D9610)</f>
      </c>
      <c r="L9610" s="246">
        <f>IF(A9610="","",IF(OR(A9610=1,A9610=0),H9610,0))</f>
      </c>
      <c r="M9610" s="246">
        <f>IF(A9610="","",IF(A9610=-1,H9610,0))</f>
      </c>
      <c r="N9610">
        <f>IF(J9610="","",IF(E9610="SGD",1,IF(E9610="USD",Settings!$B$22,IF(E9610="HKD",Settings!$B$23,1))))</f>
      </c>
      <c r="O9610">
        <f>IF(OR(B9610="",C9610="",E9610=""),0,(IF(A9610=-1,H9610,0)-IF(OR(A9610=1,A9610=0),H9610,0)+IF(A9610=2,H9610,0))*IF(E9610="SGD",1,IF(E9610="USD",Settings!$B$22,IF(E9610="HKD",Settings!$B$23,1))))</f>
        <v>0</v>
      </c>
      <c r="P9610">
        <f>IF(OR(B9610="",C9610="",E9610=""),0,IF(A9610=2,H9610*IF(E9610="SGD",1,IF(E9610="USD",Settings!$B$22,IF(E9610="HKD",Settings!$B$23,1))),0))</f>
        <v>0</v>
      </c>
      <c r="Q9610" s="312">
        <f>IF(OR(J9610="",G9610=""),"",G9610+ROW()/1000000)</f>
      </c>
      <c r="R9610" s="247">
        <f>IF(Q9610="","",SUMIFS(Txn[Signed Units],Txn[Key],J9610,Txn[Transaction Order],"&lt;="&amp;Q9610))</f>
      </c>
    </row>
    <row r="9611" spans="10:18" ht="15" customHeight="1" x14ac:dyDescent="0.15">
      <c r="J9611" s="246">
        <f>IF(OR(B9611="",C9611="",E9611=""),"",B9611&amp;":"&amp;C9611&amp;":"&amp;E9611)</f>
      </c>
      <c r="K9611" s="247">
        <f>IF(A9611="","",A9611*D9611)</f>
      </c>
      <c r="L9611" s="246">
        <f>IF(A9611="","",IF(OR(A9611=1,A9611=0),H9611,0))</f>
      </c>
      <c r="M9611" s="246">
        <f>IF(A9611="","",IF(A9611=-1,H9611,0))</f>
      </c>
      <c r="N9611">
        <f>IF(J9611="","",IF(E9611="SGD",1,IF(E9611="USD",Settings!$B$22,IF(E9611="HKD",Settings!$B$23,1))))</f>
      </c>
      <c r="O9611">
        <f>IF(OR(B9611="",C9611="",E9611=""),0,(IF(A9611=-1,H9611,0)-IF(OR(A9611=1,A9611=0),H9611,0)+IF(A9611=2,H9611,0))*IF(E9611="SGD",1,IF(E9611="USD",Settings!$B$22,IF(E9611="HKD",Settings!$B$23,1))))</f>
        <v>0</v>
      </c>
      <c r="P9611">
        <f>IF(OR(B9611="",C9611="",E9611=""),0,IF(A9611=2,H9611*IF(E9611="SGD",1,IF(E9611="USD",Settings!$B$22,IF(E9611="HKD",Settings!$B$23,1))),0))</f>
        <v>0</v>
      </c>
      <c r="Q9611" s="312">
        <f>IF(OR(J9611="",G9611=""),"",G9611+ROW()/1000000)</f>
      </c>
      <c r="R9611" s="247">
        <f>IF(Q9611="","",SUMIFS(Txn[Signed Units],Txn[Key],J9611,Txn[Transaction Order],"&lt;="&amp;Q9611))</f>
      </c>
    </row>
    <row r="9612" spans="10:18" ht="15" customHeight="1" x14ac:dyDescent="0.15">
      <c r="J9612" s="246">
        <f>IF(OR(B9612="",C9612="",E9612=""),"",B9612&amp;":"&amp;C9612&amp;":"&amp;E9612)</f>
      </c>
      <c r="K9612" s="247">
        <f>IF(A9612="","",A9612*D9612)</f>
      </c>
      <c r="L9612" s="246">
        <f>IF(A9612="","",IF(OR(A9612=1,A9612=0),H9612,0))</f>
      </c>
      <c r="M9612" s="246">
        <f>IF(A9612="","",IF(A9612=-1,H9612,0))</f>
      </c>
      <c r="N9612">
        <f>IF(J9612="","",IF(E9612="SGD",1,IF(E9612="USD",Settings!$B$22,IF(E9612="HKD",Settings!$B$23,1))))</f>
      </c>
      <c r="O9612">
        <f>IF(OR(B9612="",C9612="",E9612=""),0,(IF(A9612=-1,H9612,0)-IF(OR(A9612=1,A9612=0),H9612,0)+IF(A9612=2,H9612,0))*IF(E9612="SGD",1,IF(E9612="USD",Settings!$B$22,IF(E9612="HKD",Settings!$B$23,1))))</f>
        <v>0</v>
      </c>
      <c r="P9612">
        <f>IF(OR(B9612="",C9612="",E9612=""),0,IF(A9612=2,H9612*IF(E9612="SGD",1,IF(E9612="USD",Settings!$B$22,IF(E9612="HKD",Settings!$B$23,1))),0))</f>
        <v>0</v>
      </c>
      <c r="Q9612" s="312">
        <f>IF(OR(J9612="",G9612=""),"",G9612+ROW()/1000000)</f>
      </c>
      <c r="R9612" s="247">
        <f>IF(Q9612="","",SUMIFS(Txn[Signed Units],Txn[Key],J9612,Txn[Transaction Order],"&lt;="&amp;Q9612))</f>
      </c>
    </row>
    <row r="9613" spans="10:18" ht="15" customHeight="1" x14ac:dyDescent="0.15">
      <c r="J9613" s="246">
        <f>IF(OR(B9613="",C9613="",E9613=""),"",B9613&amp;":"&amp;C9613&amp;":"&amp;E9613)</f>
      </c>
      <c r="K9613" s="247">
        <f>IF(A9613="","",A9613*D9613)</f>
      </c>
      <c r="L9613" s="246">
        <f>IF(A9613="","",IF(OR(A9613=1,A9613=0),H9613,0))</f>
      </c>
      <c r="M9613" s="246">
        <f>IF(A9613="","",IF(A9613=-1,H9613,0))</f>
      </c>
      <c r="N9613">
        <f>IF(J9613="","",IF(E9613="SGD",1,IF(E9613="USD",Settings!$B$22,IF(E9613="HKD",Settings!$B$23,1))))</f>
      </c>
      <c r="O9613">
        <f>IF(OR(B9613="",C9613="",E9613=""),0,(IF(A9613=-1,H9613,0)-IF(OR(A9613=1,A9613=0),H9613,0)+IF(A9613=2,H9613,0))*IF(E9613="SGD",1,IF(E9613="USD",Settings!$B$22,IF(E9613="HKD",Settings!$B$23,1))))</f>
        <v>0</v>
      </c>
      <c r="P9613">
        <f>IF(OR(B9613="",C9613="",E9613=""),0,IF(A9613=2,H9613*IF(E9613="SGD",1,IF(E9613="USD",Settings!$B$22,IF(E9613="HKD",Settings!$B$23,1))),0))</f>
        <v>0</v>
      </c>
      <c r="Q9613" s="312">
        <f>IF(OR(J9613="",G9613=""),"",G9613+ROW()/1000000)</f>
      </c>
      <c r="R9613" s="247">
        <f>IF(Q9613="","",SUMIFS(Txn[Signed Units],Txn[Key],J9613,Txn[Transaction Order],"&lt;="&amp;Q9613))</f>
      </c>
    </row>
    <row r="9614" spans="10:18" ht="15" customHeight="1" x14ac:dyDescent="0.15">
      <c r="J9614" s="246">
        <f>IF(OR(B9614="",C9614="",E9614=""),"",B9614&amp;":"&amp;C9614&amp;":"&amp;E9614)</f>
      </c>
      <c r="K9614" s="247">
        <f>IF(A9614="","",A9614*D9614)</f>
      </c>
      <c r="L9614" s="246">
        <f>IF(A9614="","",IF(OR(A9614=1,A9614=0),H9614,0))</f>
      </c>
      <c r="M9614" s="246">
        <f>IF(A9614="","",IF(A9614=-1,H9614,0))</f>
      </c>
      <c r="N9614">
        <f>IF(J9614="","",IF(E9614="SGD",1,IF(E9614="USD",Settings!$B$22,IF(E9614="HKD",Settings!$B$23,1))))</f>
      </c>
      <c r="O9614">
        <f>IF(OR(B9614="",C9614="",E9614=""),0,(IF(A9614=-1,H9614,0)-IF(OR(A9614=1,A9614=0),H9614,0)+IF(A9614=2,H9614,0))*IF(E9614="SGD",1,IF(E9614="USD",Settings!$B$22,IF(E9614="HKD",Settings!$B$23,1))))</f>
        <v>0</v>
      </c>
      <c r="P9614">
        <f>IF(OR(B9614="",C9614="",E9614=""),0,IF(A9614=2,H9614*IF(E9614="SGD",1,IF(E9614="USD",Settings!$B$22,IF(E9614="HKD",Settings!$B$23,1))),0))</f>
        <v>0</v>
      </c>
      <c r="Q9614" s="312">
        <f>IF(OR(J9614="",G9614=""),"",G9614+ROW()/1000000)</f>
      </c>
      <c r="R9614" s="247">
        <f>IF(Q9614="","",SUMIFS(Txn[Signed Units],Txn[Key],J9614,Txn[Transaction Order],"&lt;="&amp;Q9614))</f>
      </c>
    </row>
    <row r="9615" spans="10:18" ht="15" customHeight="1" x14ac:dyDescent="0.15">
      <c r="J9615" s="246">
        <f>IF(OR(B9615="",C9615="",E9615=""),"",B9615&amp;":"&amp;C9615&amp;":"&amp;E9615)</f>
      </c>
      <c r="K9615" s="247">
        <f>IF(A9615="","",A9615*D9615)</f>
      </c>
      <c r="L9615" s="246">
        <f>IF(A9615="","",IF(OR(A9615=1,A9615=0),H9615,0))</f>
      </c>
      <c r="M9615" s="246">
        <f>IF(A9615="","",IF(A9615=-1,H9615,0))</f>
      </c>
      <c r="N9615">
        <f>IF(J9615="","",IF(E9615="SGD",1,IF(E9615="USD",Settings!$B$22,IF(E9615="HKD",Settings!$B$23,1))))</f>
      </c>
      <c r="O9615">
        <f>IF(OR(B9615="",C9615="",E9615=""),0,(IF(A9615=-1,H9615,0)-IF(OR(A9615=1,A9615=0),H9615,0)+IF(A9615=2,H9615,0))*IF(E9615="SGD",1,IF(E9615="USD",Settings!$B$22,IF(E9615="HKD",Settings!$B$23,1))))</f>
        <v>0</v>
      </c>
      <c r="P9615">
        <f>IF(OR(B9615="",C9615="",E9615=""),0,IF(A9615=2,H9615*IF(E9615="SGD",1,IF(E9615="USD",Settings!$B$22,IF(E9615="HKD",Settings!$B$23,1))),0))</f>
        <v>0</v>
      </c>
      <c r="Q9615" s="312">
        <f>IF(OR(J9615="",G9615=""),"",G9615+ROW()/1000000)</f>
      </c>
      <c r="R9615" s="247">
        <f>IF(Q9615="","",SUMIFS(Txn[Signed Units],Txn[Key],J9615,Txn[Transaction Order],"&lt;="&amp;Q9615))</f>
      </c>
    </row>
    <row r="9616" spans="10:18" ht="15" customHeight="1" x14ac:dyDescent="0.15">
      <c r="J9616" s="246">
        <f>IF(OR(B9616="",C9616="",E9616=""),"",B9616&amp;":"&amp;C9616&amp;":"&amp;E9616)</f>
      </c>
      <c r="K9616" s="247">
        <f>IF(A9616="","",A9616*D9616)</f>
      </c>
      <c r="L9616" s="246">
        <f>IF(A9616="","",IF(OR(A9616=1,A9616=0),H9616,0))</f>
      </c>
      <c r="M9616" s="246">
        <f>IF(A9616="","",IF(A9616=-1,H9616,0))</f>
      </c>
      <c r="N9616">
        <f>IF(J9616="","",IF(E9616="SGD",1,IF(E9616="USD",Settings!$B$22,IF(E9616="HKD",Settings!$B$23,1))))</f>
      </c>
      <c r="O9616">
        <f>IF(OR(B9616="",C9616="",E9616=""),0,(IF(A9616=-1,H9616,0)-IF(OR(A9616=1,A9616=0),H9616,0)+IF(A9616=2,H9616,0))*IF(E9616="SGD",1,IF(E9616="USD",Settings!$B$22,IF(E9616="HKD",Settings!$B$23,1))))</f>
        <v>0</v>
      </c>
      <c r="P9616">
        <f>IF(OR(B9616="",C9616="",E9616=""),0,IF(A9616=2,H9616*IF(E9616="SGD",1,IF(E9616="USD",Settings!$B$22,IF(E9616="HKD",Settings!$B$23,1))),0))</f>
        <v>0</v>
      </c>
      <c r="Q9616" s="312">
        <f>IF(OR(J9616="",G9616=""),"",G9616+ROW()/1000000)</f>
      </c>
      <c r="R9616" s="247">
        <f>IF(Q9616="","",SUMIFS(Txn[Signed Units],Txn[Key],J9616,Txn[Transaction Order],"&lt;="&amp;Q9616))</f>
      </c>
    </row>
    <row r="9617" spans="10:18" ht="15" customHeight="1" x14ac:dyDescent="0.15">
      <c r="J9617" s="246">
        <f>IF(OR(B9617="",C9617="",E9617=""),"",B9617&amp;":"&amp;C9617&amp;":"&amp;E9617)</f>
      </c>
      <c r="K9617" s="247">
        <f>IF(A9617="","",A9617*D9617)</f>
      </c>
      <c r="L9617" s="246">
        <f>IF(A9617="","",IF(OR(A9617=1,A9617=0),H9617,0))</f>
      </c>
      <c r="M9617" s="246">
        <f>IF(A9617="","",IF(A9617=-1,H9617,0))</f>
      </c>
      <c r="N9617">
        <f>IF(J9617="","",IF(E9617="SGD",1,IF(E9617="USD",Settings!$B$22,IF(E9617="HKD",Settings!$B$23,1))))</f>
      </c>
      <c r="O9617">
        <f>IF(OR(B9617="",C9617="",E9617=""),0,(IF(A9617=-1,H9617,0)-IF(OR(A9617=1,A9617=0),H9617,0)+IF(A9617=2,H9617,0))*IF(E9617="SGD",1,IF(E9617="USD",Settings!$B$22,IF(E9617="HKD",Settings!$B$23,1))))</f>
        <v>0</v>
      </c>
      <c r="P9617">
        <f>IF(OR(B9617="",C9617="",E9617=""),0,IF(A9617=2,H9617*IF(E9617="SGD",1,IF(E9617="USD",Settings!$B$22,IF(E9617="HKD",Settings!$B$23,1))),0))</f>
        <v>0</v>
      </c>
      <c r="Q9617" s="312">
        <f>IF(OR(J9617="",G9617=""),"",G9617+ROW()/1000000)</f>
      </c>
      <c r="R9617" s="247">
        <f>IF(Q9617="","",SUMIFS(Txn[Signed Units],Txn[Key],J9617,Txn[Transaction Order],"&lt;="&amp;Q9617))</f>
      </c>
    </row>
    <row r="9618" spans="10:18" ht="15" customHeight="1" x14ac:dyDescent="0.15">
      <c r="J9618" s="246">
        <f>IF(OR(B9618="",C9618="",E9618=""),"",B9618&amp;":"&amp;C9618&amp;":"&amp;E9618)</f>
      </c>
      <c r="K9618" s="247">
        <f>IF(A9618="","",A9618*D9618)</f>
      </c>
      <c r="L9618" s="246">
        <f>IF(A9618="","",IF(OR(A9618=1,A9618=0),H9618,0))</f>
      </c>
      <c r="M9618" s="246">
        <f>IF(A9618="","",IF(A9618=-1,H9618,0))</f>
      </c>
      <c r="N9618">
        <f>IF(J9618="","",IF(E9618="SGD",1,IF(E9618="USD",Settings!$B$22,IF(E9618="HKD",Settings!$B$23,1))))</f>
      </c>
      <c r="O9618">
        <f>IF(OR(B9618="",C9618="",E9618=""),0,(IF(A9618=-1,H9618,0)-IF(OR(A9618=1,A9618=0),H9618,0)+IF(A9618=2,H9618,0))*IF(E9618="SGD",1,IF(E9618="USD",Settings!$B$22,IF(E9618="HKD",Settings!$B$23,1))))</f>
        <v>0</v>
      </c>
      <c r="P9618">
        <f>IF(OR(B9618="",C9618="",E9618=""),0,IF(A9618=2,H9618*IF(E9618="SGD",1,IF(E9618="USD",Settings!$B$22,IF(E9618="HKD",Settings!$B$23,1))),0))</f>
        <v>0</v>
      </c>
      <c r="Q9618" s="312">
        <f>IF(OR(J9618="",G9618=""),"",G9618+ROW()/1000000)</f>
      </c>
      <c r="R9618" s="247">
        <f>IF(Q9618="","",SUMIFS(Txn[Signed Units],Txn[Key],J9618,Txn[Transaction Order],"&lt;="&amp;Q9618))</f>
      </c>
    </row>
    <row r="9619" spans="10:18" ht="15" customHeight="1" x14ac:dyDescent="0.15">
      <c r="J9619" s="246">
        <f>IF(OR(B9619="",C9619="",E9619=""),"",B9619&amp;":"&amp;C9619&amp;":"&amp;E9619)</f>
      </c>
      <c r="K9619" s="247">
        <f>IF(A9619="","",A9619*D9619)</f>
      </c>
      <c r="L9619" s="246">
        <f>IF(A9619="","",IF(OR(A9619=1,A9619=0),H9619,0))</f>
      </c>
      <c r="M9619" s="246">
        <f>IF(A9619="","",IF(A9619=-1,H9619,0))</f>
      </c>
      <c r="N9619">
        <f>IF(J9619="","",IF(E9619="SGD",1,IF(E9619="USD",Settings!$B$22,IF(E9619="HKD",Settings!$B$23,1))))</f>
      </c>
      <c r="O9619">
        <f>IF(OR(B9619="",C9619="",E9619=""),0,(IF(A9619=-1,H9619,0)-IF(OR(A9619=1,A9619=0),H9619,0)+IF(A9619=2,H9619,0))*IF(E9619="SGD",1,IF(E9619="USD",Settings!$B$22,IF(E9619="HKD",Settings!$B$23,1))))</f>
        <v>0</v>
      </c>
      <c r="P9619">
        <f>IF(OR(B9619="",C9619="",E9619=""),0,IF(A9619=2,H9619*IF(E9619="SGD",1,IF(E9619="USD",Settings!$B$22,IF(E9619="HKD",Settings!$B$23,1))),0))</f>
        <v>0</v>
      </c>
      <c r="Q9619" s="312">
        <f>IF(OR(J9619="",G9619=""),"",G9619+ROW()/1000000)</f>
      </c>
      <c r="R9619" s="247">
        <f>IF(Q9619="","",SUMIFS(Txn[Signed Units],Txn[Key],J9619,Txn[Transaction Order],"&lt;="&amp;Q9619))</f>
      </c>
    </row>
    <row r="9620" spans="10:18" ht="15" customHeight="1" x14ac:dyDescent="0.15">
      <c r="J9620" s="246">
        <f>IF(OR(B9620="",C9620="",E9620=""),"",B9620&amp;":"&amp;C9620&amp;":"&amp;E9620)</f>
      </c>
      <c r="K9620" s="247">
        <f>IF(A9620="","",A9620*D9620)</f>
      </c>
      <c r="L9620" s="246">
        <f>IF(A9620="","",IF(OR(A9620=1,A9620=0),H9620,0))</f>
      </c>
      <c r="M9620" s="246">
        <f>IF(A9620="","",IF(A9620=-1,H9620,0))</f>
      </c>
      <c r="N9620">
        <f>IF(J9620="","",IF(E9620="SGD",1,IF(E9620="USD",Settings!$B$22,IF(E9620="HKD",Settings!$B$23,1))))</f>
      </c>
      <c r="O9620">
        <f>IF(OR(B9620="",C9620="",E9620=""),0,(IF(A9620=-1,H9620,0)-IF(OR(A9620=1,A9620=0),H9620,0)+IF(A9620=2,H9620,0))*IF(E9620="SGD",1,IF(E9620="USD",Settings!$B$22,IF(E9620="HKD",Settings!$B$23,1))))</f>
        <v>0</v>
      </c>
      <c r="P9620">
        <f>IF(OR(B9620="",C9620="",E9620=""),0,IF(A9620=2,H9620*IF(E9620="SGD",1,IF(E9620="USD",Settings!$B$22,IF(E9620="HKD",Settings!$B$23,1))),0))</f>
        <v>0</v>
      </c>
      <c r="Q9620" s="312">
        <f>IF(OR(J9620="",G9620=""),"",G9620+ROW()/1000000)</f>
      </c>
      <c r="R9620" s="247">
        <f>IF(Q9620="","",SUMIFS(Txn[Signed Units],Txn[Key],J9620,Txn[Transaction Order],"&lt;="&amp;Q9620))</f>
      </c>
    </row>
    <row r="9621" spans="10:18" ht="15" customHeight="1" x14ac:dyDescent="0.15">
      <c r="J9621" s="246">
        <f>IF(OR(B9621="",C9621="",E9621=""),"",B9621&amp;":"&amp;C9621&amp;":"&amp;E9621)</f>
      </c>
      <c r="K9621" s="247">
        <f>IF(A9621="","",A9621*D9621)</f>
      </c>
      <c r="L9621" s="246">
        <f>IF(A9621="","",IF(OR(A9621=1,A9621=0),H9621,0))</f>
      </c>
      <c r="M9621" s="246">
        <f>IF(A9621="","",IF(A9621=-1,H9621,0))</f>
      </c>
      <c r="N9621">
        <f>IF(J9621="","",IF(E9621="SGD",1,IF(E9621="USD",Settings!$B$22,IF(E9621="HKD",Settings!$B$23,1))))</f>
      </c>
      <c r="O9621">
        <f>IF(OR(B9621="",C9621="",E9621=""),0,(IF(A9621=-1,H9621,0)-IF(OR(A9621=1,A9621=0),H9621,0)+IF(A9621=2,H9621,0))*IF(E9621="SGD",1,IF(E9621="USD",Settings!$B$22,IF(E9621="HKD",Settings!$B$23,1))))</f>
        <v>0</v>
      </c>
      <c r="P9621">
        <f>IF(OR(B9621="",C9621="",E9621=""),0,IF(A9621=2,H9621*IF(E9621="SGD",1,IF(E9621="USD",Settings!$B$22,IF(E9621="HKD",Settings!$B$23,1))),0))</f>
        <v>0</v>
      </c>
      <c r="Q9621" s="312">
        <f>IF(OR(J9621="",G9621=""),"",G9621+ROW()/1000000)</f>
      </c>
      <c r="R9621" s="247">
        <f>IF(Q9621="","",SUMIFS(Txn[Signed Units],Txn[Key],J9621,Txn[Transaction Order],"&lt;="&amp;Q9621))</f>
      </c>
    </row>
    <row r="9622" spans="10:18" ht="15" customHeight="1" x14ac:dyDescent="0.15">
      <c r="J9622" s="246">
        <f>IF(OR(B9622="",C9622="",E9622=""),"",B9622&amp;":"&amp;C9622&amp;":"&amp;E9622)</f>
      </c>
      <c r="K9622" s="247">
        <f>IF(A9622="","",A9622*D9622)</f>
      </c>
      <c r="L9622" s="246">
        <f>IF(A9622="","",IF(OR(A9622=1,A9622=0),H9622,0))</f>
      </c>
      <c r="M9622" s="246">
        <f>IF(A9622="","",IF(A9622=-1,H9622,0))</f>
      </c>
      <c r="N9622">
        <f>IF(J9622="","",IF(E9622="SGD",1,IF(E9622="USD",Settings!$B$22,IF(E9622="HKD",Settings!$B$23,1))))</f>
      </c>
      <c r="O9622">
        <f>IF(OR(B9622="",C9622="",E9622=""),0,(IF(A9622=-1,H9622,0)-IF(OR(A9622=1,A9622=0),H9622,0)+IF(A9622=2,H9622,0))*IF(E9622="SGD",1,IF(E9622="USD",Settings!$B$22,IF(E9622="HKD",Settings!$B$23,1))))</f>
        <v>0</v>
      </c>
      <c r="P9622">
        <f>IF(OR(B9622="",C9622="",E9622=""),0,IF(A9622=2,H9622*IF(E9622="SGD",1,IF(E9622="USD",Settings!$B$22,IF(E9622="HKD",Settings!$B$23,1))),0))</f>
        <v>0</v>
      </c>
      <c r="Q9622" s="312">
        <f>IF(OR(J9622="",G9622=""),"",G9622+ROW()/1000000)</f>
      </c>
      <c r="R9622" s="247">
        <f>IF(Q9622="","",SUMIFS(Txn[Signed Units],Txn[Key],J9622,Txn[Transaction Order],"&lt;="&amp;Q9622))</f>
      </c>
    </row>
    <row r="9623" spans="10:18" ht="15" customHeight="1" x14ac:dyDescent="0.15">
      <c r="J9623" s="246">
        <f>IF(OR(B9623="",C9623="",E9623=""),"",B9623&amp;":"&amp;C9623&amp;":"&amp;E9623)</f>
      </c>
      <c r="K9623" s="247">
        <f>IF(A9623="","",A9623*D9623)</f>
      </c>
      <c r="L9623" s="246">
        <f>IF(A9623="","",IF(OR(A9623=1,A9623=0),H9623,0))</f>
      </c>
      <c r="M9623" s="246">
        <f>IF(A9623="","",IF(A9623=-1,H9623,0))</f>
      </c>
      <c r="N9623">
        <f>IF(J9623="","",IF(E9623="SGD",1,IF(E9623="USD",Settings!$B$22,IF(E9623="HKD",Settings!$B$23,1))))</f>
      </c>
      <c r="O9623">
        <f>IF(OR(B9623="",C9623="",E9623=""),0,(IF(A9623=-1,H9623,0)-IF(OR(A9623=1,A9623=0),H9623,0)+IF(A9623=2,H9623,0))*IF(E9623="SGD",1,IF(E9623="USD",Settings!$B$22,IF(E9623="HKD",Settings!$B$23,1))))</f>
        <v>0</v>
      </c>
      <c r="P9623">
        <f>IF(OR(B9623="",C9623="",E9623=""),0,IF(A9623=2,H9623*IF(E9623="SGD",1,IF(E9623="USD",Settings!$B$22,IF(E9623="HKD",Settings!$B$23,1))),0))</f>
        <v>0</v>
      </c>
      <c r="Q9623" s="312">
        <f>IF(OR(J9623="",G9623=""),"",G9623+ROW()/1000000)</f>
      </c>
      <c r="R9623" s="247">
        <f>IF(Q9623="","",SUMIFS(Txn[Signed Units],Txn[Key],J9623,Txn[Transaction Order],"&lt;="&amp;Q9623))</f>
      </c>
    </row>
    <row r="9624" spans="10:18" ht="15" customHeight="1" x14ac:dyDescent="0.15">
      <c r="J9624" s="246">
        <f>IF(OR(B9624="",C9624="",E9624=""),"",B9624&amp;":"&amp;C9624&amp;":"&amp;E9624)</f>
      </c>
      <c r="K9624" s="247">
        <f>IF(A9624="","",A9624*D9624)</f>
      </c>
      <c r="L9624" s="246">
        <f>IF(A9624="","",IF(OR(A9624=1,A9624=0),H9624,0))</f>
      </c>
      <c r="M9624" s="246">
        <f>IF(A9624="","",IF(A9624=-1,H9624,0))</f>
      </c>
      <c r="N9624">
        <f>IF(J9624="","",IF(E9624="SGD",1,IF(E9624="USD",Settings!$B$22,IF(E9624="HKD",Settings!$B$23,1))))</f>
      </c>
      <c r="O9624">
        <f>IF(OR(B9624="",C9624="",E9624=""),0,(IF(A9624=-1,H9624,0)-IF(OR(A9624=1,A9624=0),H9624,0)+IF(A9624=2,H9624,0))*IF(E9624="SGD",1,IF(E9624="USD",Settings!$B$22,IF(E9624="HKD",Settings!$B$23,1))))</f>
        <v>0</v>
      </c>
      <c r="P9624">
        <f>IF(OR(B9624="",C9624="",E9624=""),0,IF(A9624=2,H9624*IF(E9624="SGD",1,IF(E9624="USD",Settings!$B$22,IF(E9624="HKD",Settings!$B$23,1))),0))</f>
        <v>0</v>
      </c>
      <c r="Q9624" s="312">
        <f>IF(OR(J9624="",G9624=""),"",G9624+ROW()/1000000)</f>
      </c>
      <c r="R9624" s="247">
        <f>IF(Q9624="","",SUMIFS(Txn[Signed Units],Txn[Key],J9624,Txn[Transaction Order],"&lt;="&amp;Q9624))</f>
      </c>
    </row>
    <row r="9625" spans="10:18" ht="15" customHeight="1" x14ac:dyDescent="0.15">
      <c r="J9625" s="246">
        <f>IF(OR(B9625="",C9625="",E9625=""),"",B9625&amp;":"&amp;C9625&amp;":"&amp;E9625)</f>
      </c>
      <c r="K9625" s="247">
        <f>IF(A9625="","",A9625*D9625)</f>
      </c>
      <c r="L9625" s="246">
        <f>IF(A9625="","",IF(OR(A9625=1,A9625=0),H9625,0))</f>
      </c>
      <c r="M9625" s="246">
        <f>IF(A9625="","",IF(A9625=-1,H9625,0))</f>
      </c>
      <c r="N9625">
        <f>IF(J9625="","",IF(E9625="SGD",1,IF(E9625="USD",Settings!$B$22,IF(E9625="HKD",Settings!$B$23,1))))</f>
      </c>
      <c r="O9625">
        <f>IF(OR(B9625="",C9625="",E9625=""),0,(IF(A9625=-1,H9625,0)-IF(OR(A9625=1,A9625=0),H9625,0)+IF(A9625=2,H9625,0))*IF(E9625="SGD",1,IF(E9625="USD",Settings!$B$22,IF(E9625="HKD",Settings!$B$23,1))))</f>
        <v>0</v>
      </c>
      <c r="P9625">
        <f>IF(OR(B9625="",C9625="",E9625=""),0,IF(A9625=2,H9625*IF(E9625="SGD",1,IF(E9625="USD",Settings!$B$22,IF(E9625="HKD",Settings!$B$23,1))),0))</f>
        <v>0</v>
      </c>
      <c r="Q9625" s="312">
        <f>IF(OR(J9625="",G9625=""),"",G9625+ROW()/1000000)</f>
      </c>
      <c r="R9625" s="247">
        <f>IF(Q9625="","",SUMIFS(Txn[Signed Units],Txn[Key],J9625,Txn[Transaction Order],"&lt;="&amp;Q9625))</f>
      </c>
    </row>
    <row r="9626" spans="10:18" ht="15" customHeight="1" x14ac:dyDescent="0.15">
      <c r="J9626" s="246">
        <f>IF(OR(B9626="",C9626="",E9626=""),"",B9626&amp;":"&amp;C9626&amp;":"&amp;E9626)</f>
      </c>
      <c r="K9626" s="247">
        <f>IF(A9626="","",A9626*D9626)</f>
      </c>
      <c r="L9626" s="246">
        <f>IF(A9626="","",IF(OR(A9626=1,A9626=0),H9626,0))</f>
      </c>
      <c r="M9626" s="246">
        <f>IF(A9626="","",IF(A9626=-1,H9626,0))</f>
      </c>
      <c r="N9626">
        <f>IF(J9626="","",IF(E9626="SGD",1,IF(E9626="USD",Settings!$B$22,IF(E9626="HKD",Settings!$B$23,1))))</f>
      </c>
      <c r="O9626">
        <f>IF(OR(B9626="",C9626="",E9626=""),0,(IF(A9626=-1,H9626,0)-IF(OR(A9626=1,A9626=0),H9626,0)+IF(A9626=2,H9626,0))*IF(E9626="SGD",1,IF(E9626="USD",Settings!$B$22,IF(E9626="HKD",Settings!$B$23,1))))</f>
        <v>0</v>
      </c>
      <c r="P9626">
        <f>IF(OR(B9626="",C9626="",E9626=""),0,IF(A9626=2,H9626*IF(E9626="SGD",1,IF(E9626="USD",Settings!$B$22,IF(E9626="HKD",Settings!$B$23,1))),0))</f>
        <v>0</v>
      </c>
      <c r="Q9626" s="312">
        <f>IF(OR(J9626="",G9626=""),"",G9626+ROW()/1000000)</f>
      </c>
      <c r="R9626" s="247">
        <f>IF(Q9626="","",SUMIFS(Txn[Signed Units],Txn[Key],J9626,Txn[Transaction Order],"&lt;="&amp;Q9626))</f>
      </c>
    </row>
    <row r="9627" spans="10:18" ht="15" customHeight="1" x14ac:dyDescent="0.15">
      <c r="J9627" s="246">
        <f>IF(OR(B9627="",C9627="",E9627=""),"",B9627&amp;":"&amp;C9627&amp;":"&amp;E9627)</f>
      </c>
      <c r="K9627" s="247">
        <f>IF(A9627="","",A9627*D9627)</f>
      </c>
      <c r="L9627" s="246">
        <f>IF(A9627="","",IF(OR(A9627=1,A9627=0),H9627,0))</f>
      </c>
      <c r="M9627" s="246">
        <f>IF(A9627="","",IF(A9627=-1,H9627,0))</f>
      </c>
      <c r="N9627">
        <f>IF(J9627="","",IF(E9627="SGD",1,IF(E9627="USD",Settings!$B$22,IF(E9627="HKD",Settings!$B$23,1))))</f>
      </c>
      <c r="O9627">
        <f>IF(OR(B9627="",C9627="",E9627=""),0,(IF(A9627=-1,H9627,0)-IF(OR(A9627=1,A9627=0),H9627,0)+IF(A9627=2,H9627,0))*IF(E9627="SGD",1,IF(E9627="USD",Settings!$B$22,IF(E9627="HKD",Settings!$B$23,1))))</f>
        <v>0</v>
      </c>
      <c r="P9627">
        <f>IF(OR(B9627="",C9627="",E9627=""),0,IF(A9627=2,H9627*IF(E9627="SGD",1,IF(E9627="USD",Settings!$B$22,IF(E9627="HKD",Settings!$B$23,1))),0))</f>
        <v>0</v>
      </c>
      <c r="Q9627" s="312">
        <f>IF(OR(J9627="",G9627=""),"",G9627+ROW()/1000000)</f>
      </c>
      <c r="R9627" s="247">
        <f>IF(Q9627="","",SUMIFS(Txn[Signed Units],Txn[Key],J9627,Txn[Transaction Order],"&lt;="&amp;Q9627))</f>
      </c>
    </row>
    <row r="9628" spans="10:18" ht="15" customHeight="1" x14ac:dyDescent="0.15">
      <c r="J9628" s="246">
        <f>IF(OR(B9628="",C9628="",E9628=""),"",B9628&amp;":"&amp;C9628&amp;":"&amp;E9628)</f>
      </c>
      <c r="K9628" s="247">
        <f>IF(A9628="","",A9628*D9628)</f>
      </c>
      <c r="L9628" s="246">
        <f>IF(A9628="","",IF(OR(A9628=1,A9628=0),H9628,0))</f>
      </c>
      <c r="M9628" s="246">
        <f>IF(A9628="","",IF(A9628=-1,H9628,0))</f>
      </c>
      <c r="N9628">
        <f>IF(J9628="","",IF(E9628="SGD",1,IF(E9628="USD",Settings!$B$22,IF(E9628="HKD",Settings!$B$23,1))))</f>
      </c>
      <c r="O9628">
        <f>IF(OR(B9628="",C9628="",E9628=""),0,(IF(A9628=-1,H9628,0)-IF(OR(A9628=1,A9628=0),H9628,0)+IF(A9628=2,H9628,0))*IF(E9628="SGD",1,IF(E9628="USD",Settings!$B$22,IF(E9628="HKD",Settings!$B$23,1))))</f>
        <v>0</v>
      </c>
      <c r="P9628">
        <f>IF(OR(B9628="",C9628="",E9628=""),0,IF(A9628=2,H9628*IF(E9628="SGD",1,IF(E9628="USD",Settings!$B$22,IF(E9628="HKD",Settings!$B$23,1))),0))</f>
        <v>0</v>
      </c>
      <c r="Q9628" s="312">
        <f>IF(OR(J9628="",G9628=""),"",G9628+ROW()/1000000)</f>
      </c>
      <c r="R9628" s="247">
        <f>IF(Q9628="","",SUMIFS(Txn[Signed Units],Txn[Key],J9628,Txn[Transaction Order],"&lt;="&amp;Q9628))</f>
      </c>
    </row>
    <row r="9629" spans="10:18" ht="15" customHeight="1" x14ac:dyDescent="0.15">
      <c r="J9629" s="246">
        <f>IF(OR(B9629="",C9629="",E9629=""),"",B9629&amp;":"&amp;C9629&amp;":"&amp;E9629)</f>
      </c>
      <c r="K9629" s="247">
        <f>IF(A9629="","",A9629*D9629)</f>
      </c>
      <c r="L9629" s="246">
        <f>IF(A9629="","",IF(OR(A9629=1,A9629=0),H9629,0))</f>
      </c>
      <c r="M9629" s="246">
        <f>IF(A9629="","",IF(A9629=-1,H9629,0))</f>
      </c>
      <c r="N9629">
        <f>IF(J9629="","",IF(E9629="SGD",1,IF(E9629="USD",Settings!$B$22,IF(E9629="HKD",Settings!$B$23,1))))</f>
      </c>
      <c r="O9629">
        <f>IF(OR(B9629="",C9629="",E9629=""),0,(IF(A9629=-1,H9629,0)-IF(OR(A9629=1,A9629=0),H9629,0)+IF(A9629=2,H9629,0))*IF(E9629="SGD",1,IF(E9629="USD",Settings!$B$22,IF(E9629="HKD",Settings!$B$23,1))))</f>
        <v>0</v>
      </c>
      <c r="P9629">
        <f>IF(OR(B9629="",C9629="",E9629=""),0,IF(A9629=2,H9629*IF(E9629="SGD",1,IF(E9629="USD",Settings!$B$22,IF(E9629="HKD",Settings!$B$23,1))),0))</f>
        <v>0</v>
      </c>
      <c r="Q9629" s="312">
        <f>IF(OR(J9629="",G9629=""),"",G9629+ROW()/1000000)</f>
      </c>
      <c r="R9629" s="247">
        <f>IF(Q9629="","",SUMIFS(Txn[Signed Units],Txn[Key],J9629,Txn[Transaction Order],"&lt;="&amp;Q9629))</f>
      </c>
    </row>
    <row r="9630" spans="10:18" ht="15" customHeight="1" x14ac:dyDescent="0.15">
      <c r="J9630" s="246">
        <f>IF(OR(B9630="",C9630="",E9630=""),"",B9630&amp;":"&amp;C9630&amp;":"&amp;E9630)</f>
      </c>
      <c r="K9630" s="247">
        <f>IF(A9630="","",A9630*D9630)</f>
      </c>
      <c r="L9630" s="246">
        <f>IF(A9630="","",IF(OR(A9630=1,A9630=0),H9630,0))</f>
      </c>
      <c r="M9630" s="246">
        <f>IF(A9630="","",IF(A9630=-1,H9630,0))</f>
      </c>
      <c r="N9630">
        <f>IF(J9630="","",IF(E9630="SGD",1,IF(E9630="USD",Settings!$B$22,IF(E9630="HKD",Settings!$B$23,1))))</f>
      </c>
      <c r="O9630">
        <f>IF(OR(B9630="",C9630="",E9630=""),0,(IF(A9630=-1,H9630,0)-IF(OR(A9630=1,A9630=0),H9630,0)+IF(A9630=2,H9630,0))*IF(E9630="SGD",1,IF(E9630="USD",Settings!$B$22,IF(E9630="HKD",Settings!$B$23,1))))</f>
        <v>0</v>
      </c>
      <c r="P9630">
        <f>IF(OR(B9630="",C9630="",E9630=""),0,IF(A9630=2,H9630*IF(E9630="SGD",1,IF(E9630="USD",Settings!$B$22,IF(E9630="HKD",Settings!$B$23,1))),0))</f>
        <v>0</v>
      </c>
      <c r="Q9630" s="312">
        <f>IF(OR(J9630="",G9630=""),"",G9630+ROW()/1000000)</f>
      </c>
      <c r="R9630" s="247">
        <f>IF(Q9630="","",SUMIFS(Txn[Signed Units],Txn[Key],J9630,Txn[Transaction Order],"&lt;="&amp;Q9630))</f>
      </c>
    </row>
    <row r="9631" spans="10:18" ht="15" customHeight="1" x14ac:dyDescent="0.15">
      <c r="J9631" s="246">
        <f>IF(OR(B9631="",C9631="",E9631=""),"",B9631&amp;":"&amp;C9631&amp;":"&amp;E9631)</f>
      </c>
      <c r="K9631" s="247">
        <f>IF(A9631="","",A9631*D9631)</f>
      </c>
      <c r="L9631" s="246">
        <f>IF(A9631="","",IF(OR(A9631=1,A9631=0),H9631,0))</f>
      </c>
      <c r="M9631" s="246">
        <f>IF(A9631="","",IF(A9631=-1,H9631,0))</f>
      </c>
      <c r="N9631">
        <f>IF(J9631="","",IF(E9631="SGD",1,IF(E9631="USD",Settings!$B$22,IF(E9631="HKD",Settings!$B$23,1))))</f>
      </c>
      <c r="O9631">
        <f>IF(OR(B9631="",C9631="",E9631=""),0,(IF(A9631=-1,H9631,0)-IF(OR(A9631=1,A9631=0),H9631,0)+IF(A9631=2,H9631,0))*IF(E9631="SGD",1,IF(E9631="USD",Settings!$B$22,IF(E9631="HKD",Settings!$B$23,1))))</f>
        <v>0</v>
      </c>
      <c r="P9631">
        <f>IF(OR(B9631="",C9631="",E9631=""),0,IF(A9631=2,H9631*IF(E9631="SGD",1,IF(E9631="USD",Settings!$B$22,IF(E9631="HKD",Settings!$B$23,1))),0))</f>
        <v>0</v>
      </c>
      <c r="Q9631" s="312">
        <f>IF(OR(J9631="",G9631=""),"",G9631+ROW()/1000000)</f>
      </c>
      <c r="R9631" s="247">
        <f>IF(Q9631="","",SUMIFS(Txn[Signed Units],Txn[Key],J9631,Txn[Transaction Order],"&lt;="&amp;Q9631))</f>
      </c>
    </row>
    <row r="9632" spans="10:18" ht="15" customHeight="1" x14ac:dyDescent="0.15">
      <c r="J9632" s="246">
        <f>IF(OR(B9632="",C9632="",E9632=""),"",B9632&amp;":"&amp;C9632&amp;":"&amp;E9632)</f>
      </c>
      <c r="K9632" s="247">
        <f>IF(A9632="","",A9632*D9632)</f>
      </c>
      <c r="L9632" s="246">
        <f>IF(A9632="","",IF(OR(A9632=1,A9632=0),H9632,0))</f>
      </c>
      <c r="M9632" s="246">
        <f>IF(A9632="","",IF(A9632=-1,H9632,0))</f>
      </c>
      <c r="N9632">
        <f>IF(J9632="","",IF(E9632="SGD",1,IF(E9632="USD",Settings!$B$22,IF(E9632="HKD",Settings!$B$23,1))))</f>
      </c>
      <c r="O9632">
        <f>IF(OR(B9632="",C9632="",E9632=""),0,(IF(A9632=-1,H9632,0)-IF(OR(A9632=1,A9632=0),H9632,0)+IF(A9632=2,H9632,0))*IF(E9632="SGD",1,IF(E9632="USD",Settings!$B$22,IF(E9632="HKD",Settings!$B$23,1))))</f>
        <v>0</v>
      </c>
      <c r="P9632">
        <f>IF(OR(B9632="",C9632="",E9632=""),0,IF(A9632=2,H9632*IF(E9632="SGD",1,IF(E9632="USD",Settings!$B$22,IF(E9632="HKD",Settings!$B$23,1))),0))</f>
        <v>0</v>
      </c>
      <c r="Q9632" s="312">
        <f>IF(OR(J9632="",G9632=""),"",G9632+ROW()/1000000)</f>
      </c>
      <c r="R9632" s="247">
        <f>IF(Q9632="","",SUMIFS(Txn[Signed Units],Txn[Key],J9632,Txn[Transaction Order],"&lt;="&amp;Q9632))</f>
      </c>
    </row>
    <row r="9633" spans="10:18" ht="15" customHeight="1" x14ac:dyDescent="0.15">
      <c r="J9633" s="246">
        <f>IF(OR(B9633="",C9633="",E9633=""),"",B9633&amp;":"&amp;C9633&amp;":"&amp;E9633)</f>
      </c>
      <c r="K9633" s="247">
        <f>IF(A9633="","",A9633*D9633)</f>
      </c>
      <c r="L9633" s="246">
        <f>IF(A9633="","",IF(OR(A9633=1,A9633=0),H9633,0))</f>
      </c>
      <c r="M9633" s="246">
        <f>IF(A9633="","",IF(A9633=-1,H9633,0))</f>
      </c>
      <c r="N9633">
        <f>IF(J9633="","",IF(E9633="SGD",1,IF(E9633="USD",Settings!$B$22,IF(E9633="HKD",Settings!$B$23,1))))</f>
      </c>
      <c r="O9633">
        <f>IF(OR(B9633="",C9633="",E9633=""),0,(IF(A9633=-1,H9633,0)-IF(OR(A9633=1,A9633=0),H9633,0)+IF(A9633=2,H9633,0))*IF(E9633="SGD",1,IF(E9633="USD",Settings!$B$22,IF(E9633="HKD",Settings!$B$23,1))))</f>
        <v>0</v>
      </c>
      <c r="P9633">
        <f>IF(OR(B9633="",C9633="",E9633=""),0,IF(A9633=2,H9633*IF(E9633="SGD",1,IF(E9633="USD",Settings!$B$22,IF(E9633="HKD",Settings!$B$23,1))),0))</f>
        <v>0</v>
      </c>
      <c r="Q9633" s="312">
        <f>IF(OR(J9633="",G9633=""),"",G9633+ROW()/1000000)</f>
      </c>
      <c r="R9633" s="247">
        <f>IF(Q9633="","",SUMIFS(Txn[Signed Units],Txn[Key],J9633,Txn[Transaction Order],"&lt;="&amp;Q9633))</f>
      </c>
    </row>
    <row r="9634" spans="10:18" ht="15" customHeight="1" x14ac:dyDescent="0.15">
      <c r="J9634" s="246">
        <f>IF(OR(B9634="",C9634="",E9634=""),"",B9634&amp;":"&amp;C9634&amp;":"&amp;E9634)</f>
      </c>
      <c r="K9634" s="247">
        <f>IF(A9634="","",A9634*D9634)</f>
      </c>
      <c r="L9634" s="246">
        <f>IF(A9634="","",IF(OR(A9634=1,A9634=0),H9634,0))</f>
      </c>
      <c r="M9634" s="246">
        <f>IF(A9634="","",IF(A9634=-1,H9634,0))</f>
      </c>
      <c r="N9634">
        <f>IF(J9634="","",IF(E9634="SGD",1,IF(E9634="USD",Settings!$B$22,IF(E9634="HKD",Settings!$B$23,1))))</f>
      </c>
      <c r="O9634">
        <f>IF(OR(B9634="",C9634="",E9634=""),0,(IF(A9634=-1,H9634,0)-IF(OR(A9634=1,A9634=0),H9634,0)+IF(A9634=2,H9634,0))*IF(E9634="SGD",1,IF(E9634="USD",Settings!$B$22,IF(E9634="HKD",Settings!$B$23,1))))</f>
        <v>0</v>
      </c>
      <c r="P9634">
        <f>IF(OR(B9634="",C9634="",E9634=""),0,IF(A9634=2,H9634*IF(E9634="SGD",1,IF(E9634="USD",Settings!$B$22,IF(E9634="HKD",Settings!$B$23,1))),0))</f>
        <v>0</v>
      </c>
      <c r="Q9634" s="312">
        <f>IF(OR(J9634="",G9634=""),"",G9634+ROW()/1000000)</f>
      </c>
      <c r="R9634" s="247">
        <f>IF(Q9634="","",SUMIFS(Txn[Signed Units],Txn[Key],J9634,Txn[Transaction Order],"&lt;="&amp;Q9634))</f>
      </c>
    </row>
    <row r="9635" spans="10:18" ht="15" customHeight="1" x14ac:dyDescent="0.15">
      <c r="J9635" s="246">
        <f>IF(OR(B9635="",C9635="",E9635=""),"",B9635&amp;":"&amp;C9635&amp;":"&amp;E9635)</f>
      </c>
      <c r="K9635" s="247">
        <f>IF(A9635="","",A9635*D9635)</f>
      </c>
      <c r="L9635" s="246">
        <f>IF(A9635="","",IF(OR(A9635=1,A9635=0),H9635,0))</f>
      </c>
      <c r="M9635" s="246">
        <f>IF(A9635="","",IF(A9635=-1,H9635,0))</f>
      </c>
      <c r="N9635">
        <f>IF(J9635="","",IF(E9635="SGD",1,IF(E9635="USD",Settings!$B$22,IF(E9635="HKD",Settings!$B$23,1))))</f>
      </c>
      <c r="O9635">
        <f>IF(OR(B9635="",C9635="",E9635=""),0,(IF(A9635=-1,H9635,0)-IF(OR(A9635=1,A9635=0),H9635,0)+IF(A9635=2,H9635,0))*IF(E9635="SGD",1,IF(E9635="USD",Settings!$B$22,IF(E9635="HKD",Settings!$B$23,1))))</f>
        <v>0</v>
      </c>
      <c r="P9635">
        <f>IF(OR(B9635="",C9635="",E9635=""),0,IF(A9635=2,H9635*IF(E9635="SGD",1,IF(E9635="USD",Settings!$B$22,IF(E9635="HKD",Settings!$B$23,1))),0))</f>
        <v>0</v>
      </c>
      <c r="Q9635" s="312">
        <f>IF(OR(J9635="",G9635=""),"",G9635+ROW()/1000000)</f>
      </c>
      <c r="R9635" s="247">
        <f>IF(Q9635="","",SUMIFS(Txn[Signed Units],Txn[Key],J9635,Txn[Transaction Order],"&lt;="&amp;Q9635))</f>
      </c>
    </row>
    <row r="9636" spans="10:18" ht="15" customHeight="1" x14ac:dyDescent="0.15">
      <c r="J9636" s="246">
        <f>IF(OR(B9636="",C9636="",E9636=""),"",B9636&amp;":"&amp;C9636&amp;":"&amp;E9636)</f>
      </c>
      <c r="K9636" s="247">
        <f>IF(A9636="","",A9636*D9636)</f>
      </c>
      <c r="L9636" s="246">
        <f>IF(A9636="","",IF(OR(A9636=1,A9636=0),H9636,0))</f>
      </c>
      <c r="M9636" s="246">
        <f>IF(A9636="","",IF(A9636=-1,H9636,0))</f>
      </c>
      <c r="N9636">
        <f>IF(J9636="","",IF(E9636="SGD",1,IF(E9636="USD",Settings!$B$22,IF(E9636="HKD",Settings!$B$23,1))))</f>
      </c>
      <c r="O9636">
        <f>IF(OR(B9636="",C9636="",E9636=""),0,(IF(A9636=-1,H9636,0)-IF(OR(A9636=1,A9636=0),H9636,0)+IF(A9636=2,H9636,0))*IF(E9636="SGD",1,IF(E9636="USD",Settings!$B$22,IF(E9636="HKD",Settings!$B$23,1))))</f>
        <v>0</v>
      </c>
      <c r="P9636">
        <f>IF(OR(B9636="",C9636="",E9636=""),0,IF(A9636=2,H9636*IF(E9636="SGD",1,IF(E9636="USD",Settings!$B$22,IF(E9636="HKD",Settings!$B$23,1))),0))</f>
        <v>0</v>
      </c>
      <c r="Q9636" s="312">
        <f>IF(OR(J9636="",G9636=""),"",G9636+ROW()/1000000)</f>
      </c>
      <c r="R9636" s="247">
        <f>IF(Q9636="","",SUMIFS(Txn[Signed Units],Txn[Key],J9636,Txn[Transaction Order],"&lt;="&amp;Q9636))</f>
      </c>
    </row>
    <row r="9637" spans="10:18" ht="15" customHeight="1" x14ac:dyDescent="0.15">
      <c r="J9637" s="246">
        <f>IF(OR(B9637="",C9637="",E9637=""),"",B9637&amp;":"&amp;C9637&amp;":"&amp;E9637)</f>
      </c>
      <c r="K9637" s="247">
        <f>IF(A9637="","",A9637*D9637)</f>
      </c>
      <c r="L9637" s="246">
        <f>IF(A9637="","",IF(OR(A9637=1,A9637=0),H9637,0))</f>
      </c>
      <c r="M9637" s="246">
        <f>IF(A9637="","",IF(A9637=-1,H9637,0))</f>
      </c>
      <c r="N9637">
        <f>IF(J9637="","",IF(E9637="SGD",1,IF(E9637="USD",Settings!$B$22,IF(E9637="HKD",Settings!$B$23,1))))</f>
      </c>
      <c r="O9637">
        <f>IF(OR(B9637="",C9637="",E9637=""),0,(IF(A9637=-1,H9637,0)-IF(OR(A9637=1,A9637=0),H9637,0)+IF(A9637=2,H9637,0))*IF(E9637="SGD",1,IF(E9637="USD",Settings!$B$22,IF(E9637="HKD",Settings!$B$23,1))))</f>
        <v>0</v>
      </c>
      <c r="P9637">
        <f>IF(OR(B9637="",C9637="",E9637=""),0,IF(A9637=2,H9637*IF(E9637="SGD",1,IF(E9637="USD",Settings!$B$22,IF(E9637="HKD",Settings!$B$23,1))),0))</f>
        <v>0</v>
      </c>
      <c r="Q9637" s="312">
        <f>IF(OR(J9637="",G9637=""),"",G9637+ROW()/1000000)</f>
      </c>
      <c r="R9637" s="247">
        <f>IF(Q9637="","",SUMIFS(Txn[Signed Units],Txn[Key],J9637,Txn[Transaction Order],"&lt;="&amp;Q9637))</f>
      </c>
    </row>
    <row r="9638" spans="10:18" ht="15" customHeight="1" x14ac:dyDescent="0.15">
      <c r="J9638" s="246">
        <f>IF(OR(B9638="",C9638="",E9638=""),"",B9638&amp;":"&amp;C9638&amp;":"&amp;E9638)</f>
      </c>
      <c r="K9638" s="247">
        <f>IF(A9638="","",A9638*D9638)</f>
      </c>
      <c r="L9638" s="246">
        <f>IF(A9638="","",IF(OR(A9638=1,A9638=0),H9638,0))</f>
      </c>
      <c r="M9638" s="246">
        <f>IF(A9638="","",IF(A9638=-1,H9638,0))</f>
      </c>
      <c r="N9638">
        <f>IF(J9638="","",IF(E9638="SGD",1,IF(E9638="USD",Settings!$B$22,IF(E9638="HKD",Settings!$B$23,1))))</f>
      </c>
      <c r="O9638">
        <f>IF(OR(B9638="",C9638="",E9638=""),0,(IF(A9638=-1,H9638,0)-IF(OR(A9638=1,A9638=0),H9638,0)+IF(A9638=2,H9638,0))*IF(E9638="SGD",1,IF(E9638="USD",Settings!$B$22,IF(E9638="HKD",Settings!$B$23,1))))</f>
        <v>0</v>
      </c>
      <c r="P9638">
        <f>IF(OR(B9638="",C9638="",E9638=""),0,IF(A9638=2,H9638*IF(E9638="SGD",1,IF(E9638="USD",Settings!$B$22,IF(E9638="HKD",Settings!$B$23,1))),0))</f>
        <v>0</v>
      </c>
      <c r="Q9638" s="312">
        <f>IF(OR(J9638="",G9638=""),"",G9638+ROW()/1000000)</f>
      </c>
      <c r="R9638" s="247">
        <f>IF(Q9638="","",SUMIFS(Txn[Signed Units],Txn[Key],J9638,Txn[Transaction Order],"&lt;="&amp;Q9638))</f>
      </c>
    </row>
    <row r="9639" spans="10:18" ht="15" customHeight="1" x14ac:dyDescent="0.15">
      <c r="J9639" s="246">
        <f>IF(OR(B9639="",C9639="",E9639=""),"",B9639&amp;":"&amp;C9639&amp;":"&amp;E9639)</f>
      </c>
      <c r="K9639" s="247">
        <f>IF(A9639="","",A9639*D9639)</f>
      </c>
      <c r="L9639" s="246">
        <f>IF(A9639="","",IF(OR(A9639=1,A9639=0),H9639,0))</f>
      </c>
      <c r="M9639" s="246">
        <f>IF(A9639="","",IF(A9639=-1,H9639,0))</f>
      </c>
      <c r="N9639">
        <f>IF(J9639="","",IF(E9639="SGD",1,IF(E9639="USD",Settings!$B$22,IF(E9639="HKD",Settings!$B$23,1))))</f>
      </c>
      <c r="O9639">
        <f>IF(OR(B9639="",C9639="",E9639=""),0,(IF(A9639=-1,H9639,0)-IF(OR(A9639=1,A9639=0),H9639,0)+IF(A9639=2,H9639,0))*IF(E9639="SGD",1,IF(E9639="USD",Settings!$B$22,IF(E9639="HKD",Settings!$B$23,1))))</f>
        <v>0</v>
      </c>
      <c r="P9639">
        <f>IF(OR(B9639="",C9639="",E9639=""),0,IF(A9639=2,H9639*IF(E9639="SGD",1,IF(E9639="USD",Settings!$B$22,IF(E9639="HKD",Settings!$B$23,1))),0))</f>
        <v>0</v>
      </c>
      <c r="Q9639" s="312">
        <f>IF(OR(J9639="",G9639=""),"",G9639+ROW()/1000000)</f>
      </c>
      <c r="R9639" s="247">
        <f>IF(Q9639="","",SUMIFS(Txn[Signed Units],Txn[Key],J9639,Txn[Transaction Order],"&lt;="&amp;Q9639))</f>
      </c>
    </row>
    <row r="9640" spans="10:18" ht="15" customHeight="1" x14ac:dyDescent="0.15">
      <c r="J9640" s="246">
        <f>IF(OR(B9640="",C9640="",E9640=""),"",B9640&amp;":"&amp;C9640&amp;":"&amp;E9640)</f>
      </c>
      <c r="K9640" s="247">
        <f>IF(A9640="","",A9640*D9640)</f>
      </c>
      <c r="L9640" s="246">
        <f>IF(A9640="","",IF(OR(A9640=1,A9640=0),H9640,0))</f>
      </c>
      <c r="M9640" s="246">
        <f>IF(A9640="","",IF(A9640=-1,H9640,0))</f>
      </c>
      <c r="N9640">
        <f>IF(J9640="","",IF(E9640="SGD",1,IF(E9640="USD",Settings!$B$22,IF(E9640="HKD",Settings!$B$23,1))))</f>
      </c>
      <c r="O9640">
        <f>IF(OR(B9640="",C9640="",E9640=""),0,(IF(A9640=-1,H9640,0)-IF(OR(A9640=1,A9640=0),H9640,0)+IF(A9640=2,H9640,0))*IF(E9640="SGD",1,IF(E9640="USD",Settings!$B$22,IF(E9640="HKD",Settings!$B$23,1))))</f>
        <v>0</v>
      </c>
      <c r="P9640">
        <f>IF(OR(B9640="",C9640="",E9640=""),0,IF(A9640=2,H9640*IF(E9640="SGD",1,IF(E9640="USD",Settings!$B$22,IF(E9640="HKD",Settings!$B$23,1))),0))</f>
        <v>0</v>
      </c>
      <c r="Q9640" s="312">
        <f>IF(OR(J9640="",G9640=""),"",G9640+ROW()/1000000)</f>
      </c>
      <c r="R9640" s="247">
        <f>IF(Q9640="","",SUMIFS(Txn[Signed Units],Txn[Key],J9640,Txn[Transaction Order],"&lt;="&amp;Q9640))</f>
      </c>
    </row>
    <row r="9641" spans="10:18" ht="15" customHeight="1" x14ac:dyDescent="0.15">
      <c r="J9641" s="246">
        <f>IF(OR(B9641="",C9641="",E9641=""),"",B9641&amp;":"&amp;C9641&amp;":"&amp;E9641)</f>
      </c>
      <c r="K9641" s="247">
        <f>IF(A9641="","",A9641*D9641)</f>
      </c>
      <c r="L9641" s="246">
        <f>IF(A9641="","",IF(OR(A9641=1,A9641=0),H9641,0))</f>
      </c>
      <c r="M9641" s="246">
        <f>IF(A9641="","",IF(A9641=-1,H9641,0))</f>
      </c>
      <c r="N9641">
        <f>IF(J9641="","",IF(E9641="SGD",1,IF(E9641="USD",Settings!$B$22,IF(E9641="HKD",Settings!$B$23,1))))</f>
      </c>
      <c r="O9641">
        <f>IF(OR(B9641="",C9641="",E9641=""),0,(IF(A9641=-1,H9641,0)-IF(OR(A9641=1,A9641=0),H9641,0)+IF(A9641=2,H9641,0))*IF(E9641="SGD",1,IF(E9641="USD",Settings!$B$22,IF(E9641="HKD",Settings!$B$23,1))))</f>
        <v>0</v>
      </c>
      <c r="P9641">
        <f>IF(OR(B9641="",C9641="",E9641=""),0,IF(A9641=2,H9641*IF(E9641="SGD",1,IF(E9641="USD",Settings!$B$22,IF(E9641="HKD",Settings!$B$23,1))),0))</f>
        <v>0</v>
      </c>
      <c r="Q9641" s="312">
        <f>IF(OR(J9641="",G9641=""),"",G9641+ROW()/1000000)</f>
      </c>
      <c r="R9641" s="247">
        <f>IF(Q9641="","",SUMIFS(Txn[Signed Units],Txn[Key],J9641,Txn[Transaction Order],"&lt;="&amp;Q9641))</f>
      </c>
    </row>
    <row r="9642" spans="10:18" ht="15" customHeight="1" x14ac:dyDescent="0.15">
      <c r="J9642" s="246">
        <f>IF(OR(B9642="",C9642="",E9642=""),"",B9642&amp;":"&amp;C9642&amp;":"&amp;E9642)</f>
      </c>
      <c r="K9642" s="247">
        <f>IF(A9642="","",A9642*D9642)</f>
      </c>
      <c r="L9642" s="246">
        <f>IF(A9642="","",IF(OR(A9642=1,A9642=0),H9642,0))</f>
      </c>
      <c r="M9642" s="246">
        <f>IF(A9642="","",IF(A9642=-1,H9642,0))</f>
      </c>
      <c r="N9642">
        <f>IF(J9642="","",IF(E9642="SGD",1,IF(E9642="USD",Settings!$B$22,IF(E9642="HKD",Settings!$B$23,1))))</f>
      </c>
      <c r="O9642">
        <f>IF(OR(B9642="",C9642="",E9642=""),0,(IF(A9642=-1,H9642,0)-IF(OR(A9642=1,A9642=0),H9642,0)+IF(A9642=2,H9642,0))*IF(E9642="SGD",1,IF(E9642="USD",Settings!$B$22,IF(E9642="HKD",Settings!$B$23,1))))</f>
        <v>0</v>
      </c>
      <c r="P9642">
        <f>IF(OR(B9642="",C9642="",E9642=""),0,IF(A9642=2,H9642*IF(E9642="SGD",1,IF(E9642="USD",Settings!$B$22,IF(E9642="HKD",Settings!$B$23,1))),0))</f>
        <v>0</v>
      </c>
      <c r="Q9642" s="312">
        <f>IF(OR(J9642="",G9642=""),"",G9642+ROW()/1000000)</f>
      </c>
      <c r="R9642" s="247">
        <f>IF(Q9642="","",SUMIFS(Txn[Signed Units],Txn[Key],J9642,Txn[Transaction Order],"&lt;="&amp;Q9642))</f>
      </c>
    </row>
    <row r="9643" spans="10:18" ht="15" customHeight="1" x14ac:dyDescent="0.15">
      <c r="J9643" s="246">
        <f>IF(OR(B9643="",C9643="",E9643=""),"",B9643&amp;":"&amp;C9643&amp;":"&amp;E9643)</f>
      </c>
      <c r="K9643" s="247">
        <f>IF(A9643="","",A9643*D9643)</f>
      </c>
      <c r="L9643" s="246">
        <f>IF(A9643="","",IF(OR(A9643=1,A9643=0),H9643,0))</f>
      </c>
      <c r="M9643" s="246">
        <f>IF(A9643="","",IF(A9643=-1,H9643,0))</f>
      </c>
      <c r="N9643">
        <f>IF(J9643="","",IF(E9643="SGD",1,IF(E9643="USD",Settings!$B$22,IF(E9643="HKD",Settings!$B$23,1))))</f>
      </c>
      <c r="O9643">
        <f>IF(OR(B9643="",C9643="",E9643=""),0,(IF(A9643=-1,H9643,0)-IF(OR(A9643=1,A9643=0),H9643,0)+IF(A9643=2,H9643,0))*IF(E9643="SGD",1,IF(E9643="USD",Settings!$B$22,IF(E9643="HKD",Settings!$B$23,1))))</f>
        <v>0</v>
      </c>
      <c r="P9643">
        <f>IF(OR(B9643="",C9643="",E9643=""),0,IF(A9643=2,H9643*IF(E9643="SGD",1,IF(E9643="USD",Settings!$B$22,IF(E9643="HKD",Settings!$B$23,1))),0))</f>
        <v>0</v>
      </c>
      <c r="Q9643" s="312">
        <f>IF(OR(J9643="",G9643=""),"",G9643+ROW()/1000000)</f>
      </c>
      <c r="R9643" s="247">
        <f>IF(Q9643="","",SUMIFS(Txn[Signed Units],Txn[Key],J9643,Txn[Transaction Order],"&lt;="&amp;Q9643))</f>
      </c>
    </row>
    <row r="9644" spans="10:18" ht="15" customHeight="1" x14ac:dyDescent="0.15">
      <c r="J9644" s="246">
        <f>IF(OR(B9644="",C9644="",E9644=""),"",B9644&amp;":"&amp;C9644&amp;":"&amp;E9644)</f>
      </c>
      <c r="K9644" s="247">
        <f>IF(A9644="","",A9644*D9644)</f>
      </c>
      <c r="L9644" s="246">
        <f>IF(A9644="","",IF(OR(A9644=1,A9644=0),H9644,0))</f>
      </c>
      <c r="M9644" s="246">
        <f>IF(A9644="","",IF(A9644=-1,H9644,0))</f>
      </c>
      <c r="N9644">
        <f>IF(J9644="","",IF(E9644="SGD",1,IF(E9644="USD",Settings!$B$22,IF(E9644="HKD",Settings!$B$23,1))))</f>
      </c>
      <c r="O9644">
        <f>IF(OR(B9644="",C9644="",E9644=""),0,(IF(A9644=-1,H9644,0)-IF(OR(A9644=1,A9644=0),H9644,0)+IF(A9644=2,H9644,0))*IF(E9644="SGD",1,IF(E9644="USD",Settings!$B$22,IF(E9644="HKD",Settings!$B$23,1))))</f>
        <v>0</v>
      </c>
      <c r="P9644">
        <f>IF(OR(B9644="",C9644="",E9644=""),0,IF(A9644=2,H9644*IF(E9644="SGD",1,IF(E9644="USD",Settings!$B$22,IF(E9644="HKD",Settings!$B$23,1))),0))</f>
        <v>0</v>
      </c>
      <c r="Q9644" s="312">
        <f>IF(OR(J9644="",G9644=""),"",G9644+ROW()/1000000)</f>
      </c>
      <c r="R9644" s="247">
        <f>IF(Q9644="","",SUMIFS(Txn[Signed Units],Txn[Key],J9644,Txn[Transaction Order],"&lt;="&amp;Q9644))</f>
      </c>
    </row>
    <row r="9645" spans="10:18" ht="15" customHeight="1" x14ac:dyDescent="0.15">
      <c r="J9645" s="246">
        <f>IF(OR(B9645="",C9645="",E9645=""),"",B9645&amp;":"&amp;C9645&amp;":"&amp;E9645)</f>
      </c>
      <c r="K9645" s="247">
        <f>IF(A9645="","",A9645*D9645)</f>
      </c>
      <c r="L9645" s="246">
        <f>IF(A9645="","",IF(OR(A9645=1,A9645=0),H9645,0))</f>
      </c>
      <c r="M9645" s="246">
        <f>IF(A9645="","",IF(A9645=-1,H9645,0))</f>
      </c>
      <c r="N9645">
        <f>IF(J9645="","",IF(E9645="SGD",1,IF(E9645="USD",Settings!$B$22,IF(E9645="HKD",Settings!$B$23,1))))</f>
      </c>
      <c r="O9645">
        <f>IF(OR(B9645="",C9645="",E9645=""),0,(IF(A9645=-1,H9645,0)-IF(OR(A9645=1,A9645=0),H9645,0)+IF(A9645=2,H9645,0))*IF(E9645="SGD",1,IF(E9645="USD",Settings!$B$22,IF(E9645="HKD",Settings!$B$23,1))))</f>
        <v>0</v>
      </c>
      <c r="P9645">
        <f>IF(OR(B9645="",C9645="",E9645=""),0,IF(A9645=2,H9645*IF(E9645="SGD",1,IF(E9645="USD",Settings!$B$22,IF(E9645="HKD",Settings!$B$23,1))),0))</f>
        <v>0</v>
      </c>
      <c r="Q9645" s="312">
        <f>IF(OR(J9645="",G9645=""),"",G9645+ROW()/1000000)</f>
      </c>
      <c r="R9645" s="247">
        <f>IF(Q9645="","",SUMIFS(Txn[Signed Units],Txn[Key],J9645,Txn[Transaction Order],"&lt;="&amp;Q9645))</f>
      </c>
    </row>
    <row r="9646" spans="10:18" ht="15" customHeight="1" x14ac:dyDescent="0.15">
      <c r="J9646" s="246">
        <f>IF(OR(B9646="",C9646="",E9646=""),"",B9646&amp;":"&amp;C9646&amp;":"&amp;E9646)</f>
      </c>
      <c r="K9646" s="247">
        <f>IF(A9646="","",A9646*D9646)</f>
      </c>
      <c r="L9646" s="246">
        <f>IF(A9646="","",IF(OR(A9646=1,A9646=0),H9646,0))</f>
      </c>
      <c r="M9646" s="246">
        <f>IF(A9646="","",IF(A9646=-1,H9646,0))</f>
      </c>
      <c r="N9646">
        <f>IF(J9646="","",IF(E9646="SGD",1,IF(E9646="USD",Settings!$B$22,IF(E9646="HKD",Settings!$B$23,1))))</f>
      </c>
      <c r="O9646">
        <f>IF(OR(B9646="",C9646="",E9646=""),0,(IF(A9646=-1,H9646,0)-IF(OR(A9646=1,A9646=0),H9646,0)+IF(A9646=2,H9646,0))*IF(E9646="SGD",1,IF(E9646="USD",Settings!$B$22,IF(E9646="HKD",Settings!$B$23,1))))</f>
        <v>0</v>
      </c>
      <c r="P9646">
        <f>IF(OR(B9646="",C9646="",E9646=""),0,IF(A9646=2,H9646*IF(E9646="SGD",1,IF(E9646="USD",Settings!$B$22,IF(E9646="HKD",Settings!$B$23,1))),0))</f>
        <v>0</v>
      </c>
      <c r="Q9646" s="312">
        <f>IF(OR(J9646="",G9646=""),"",G9646+ROW()/1000000)</f>
      </c>
      <c r="R9646" s="247">
        <f>IF(Q9646="","",SUMIFS(Txn[Signed Units],Txn[Key],J9646,Txn[Transaction Order],"&lt;="&amp;Q9646))</f>
      </c>
    </row>
    <row r="9647" spans="10:18" ht="15" customHeight="1" x14ac:dyDescent="0.15">
      <c r="J9647" s="246">
        <f>IF(OR(B9647="",C9647="",E9647=""),"",B9647&amp;":"&amp;C9647&amp;":"&amp;E9647)</f>
      </c>
      <c r="K9647" s="247">
        <f>IF(A9647="","",A9647*D9647)</f>
      </c>
      <c r="L9647" s="246">
        <f>IF(A9647="","",IF(OR(A9647=1,A9647=0),H9647,0))</f>
      </c>
      <c r="M9647" s="246">
        <f>IF(A9647="","",IF(A9647=-1,H9647,0))</f>
      </c>
      <c r="N9647">
        <f>IF(J9647="","",IF(E9647="SGD",1,IF(E9647="USD",Settings!$B$22,IF(E9647="HKD",Settings!$B$23,1))))</f>
      </c>
      <c r="O9647">
        <f>IF(OR(B9647="",C9647="",E9647=""),0,(IF(A9647=-1,H9647,0)-IF(OR(A9647=1,A9647=0),H9647,0)+IF(A9647=2,H9647,0))*IF(E9647="SGD",1,IF(E9647="USD",Settings!$B$22,IF(E9647="HKD",Settings!$B$23,1))))</f>
        <v>0</v>
      </c>
      <c r="P9647">
        <f>IF(OR(B9647="",C9647="",E9647=""),0,IF(A9647=2,H9647*IF(E9647="SGD",1,IF(E9647="USD",Settings!$B$22,IF(E9647="HKD",Settings!$B$23,1))),0))</f>
        <v>0</v>
      </c>
      <c r="Q9647" s="312">
        <f>IF(OR(J9647="",G9647=""),"",G9647+ROW()/1000000)</f>
      </c>
      <c r="R9647" s="247">
        <f>IF(Q9647="","",SUMIFS(Txn[Signed Units],Txn[Key],J9647,Txn[Transaction Order],"&lt;="&amp;Q9647))</f>
      </c>
    </row>
    <row r="9648" spans="10:18" ht="15" customHeight="1" x14ac:dyDescent="0.15">
      <c r="J9648" s="246">
        <f>IF(OR(B9648="",C9648="",E9648=""),"",B9648&amp;":"&amp;C9648&amp;":"&amp;E9648)</f>
      </c>
      <c r="K9648" s="247">
        <f>IF(A9648="","",A9648*D9648)</f>
      </c>
      <c r="L9648" s="246">
        <f>IF(A9648="","",IF(OR(A9648=1,A9648=0),H9648,0))</f>
      </c>
      <c r="M9648" s="246">
        <f>IF(A9648="","",IF(A9648=-1,H9648,0))</f>
      </c>
      <c r="N9648">
        <f>IF(J9648="","",IF(E9648="SGD",1,IF(E9648="USD",Settings!$B$22,IF(E9648="HKD",Settings!$B$23,1))))</f>
      </c>
      <c r="O9648">
        <f>IF(OR(B9648="",C9648="",E9648=""),0,(IF(A9648=-1,H9648,0)-IF(OR(A9648=1,A9648=0),H9648,0)+IF(A9648=2,H9648,0))*IF(E9648="SGD",1,IF(E9648="USD",Settings!$B$22,IF(E9648="HKD",Settings!$B$23,1))))</f>
        <v>0</v>
      </c>
      <c r="P9648">
        <f>IF(OR(B9648="",C9648="",E9648=""),0,IF(A9648=2,H9648*IF(E9648="SGD",1,IF(E9648="USD",Settings!$B$22,IF(E9648="HKD",Settings!$B$23,1))),0))</f>
        <v>0</v>
      </c>
      <c r="Q9648" s="312">
        <f>IF(OR(J9648="",G9648=""),"",G9648+ROW()/1000000)</f>
      </c>
      <c r="R9648" s="247">
        <f>IF(Q9648="","",SUMIFS(Txn[Signed Units],Txn[Key],J9648,Txn[Transaction Order],"&lt;="&amp;Q9648))</f>
      </c>
    </row>
    <row r="9649" spans="10:18" ht="15" customHeight="1" x14ac:dyDescent="0.15">
      <c r="J9649" s="246">
        <f>IF(OR(B9649="",C9649="",E9649=""),"",B9649&amp;":"&amp;C9649&amp;":"&amp;E9649)</f>
      </c>
      <c r="K9649" s="247">
        <f>IF(A9649="","",A9649*D9649)</f>
      </c>
      <c r="L9649" s="246">
        <f>IF(A9649="","",IF(OR(A9649=1,A9649=0),H9649,0))</f>
      </c>
      <c r="M9649" s="246">
        <f>IF(A9649="","",IF(A9649=-1,H9649,0))</f>
      </c>
      <c r="N9649">
        <f>IF(J9649="","",IF(E9649="SGD",1,IF(E9649="USD",Settings!$B$22,IF(E9649="HKD",Settings!$B$23,1))))</f>
      </c>
      <c r="O9649">
        <f>IF(OR(B9649="",C9649="",E9649=""),0,(IF(A9649=-1,H9649,0)-IF(OR(A9649=1,A9649=0),H9649,0)+IF(A9649=2,H9649,0))*IF(E9649="SGD",1,IF(E9649="USD",Settings!$B$22,IF(E9649="HKD",Settings!$B$23,1))))</f>
        <v>0</v>
      </c>
      <c r="P9649">
        <f>IF(OR(B9649="",C9649="",E9649=""),0,IF(A9649=2,H9649*IF(E9649="SGD",1,IF(E9649="USD",Settings!$B$22,IF(E9649="HKD",Settings!$B$23,1))),0))</f>
        <v>0</v>
      </c>
      <c r="Q9649" s="312">
        <f>IF(OR(J9649="",G9649=""),"",G9649+ROW()/1000000)</f>
      </c>
      <c r="R9649" s="247">
        <f>IF(Q9649="","",SUMIFS(Txn[Signed Units],Txn[Key],J9649,Txn[Transaction Order],"&lt;="&amp;Q9649))</f>
      </c>
    </row>
    <row r="9650" spans="10:18" ht="15" customHeight="1" x14ac:dyDescent="0.15">
      <c r="J9650" s="246">
        <f>IF(OR(B9650="",C9650="",E9650=""),"",B9650&amp;":"&amp;C9650&amp;":"&amp;E9650)</f>
      </c>
      <c r="K9650" s="247">
        <f>IF(A9650="","",A9650*D9650)</f>
      </c>
      <c r="L9650" s="246">
        <f>IF(A9650="","",IF(OR(A9650=1,A9650=0),H9650,0))</f>
      </c>
      <c r="M9650" s="246">
        <f>IF(A9650="","",IF(A9650=-1,H9650,0))</f>
      </c>
      <c r="N9650">
        <f>IF(J9650="","",IF(E9650="SGD",1,IF(E9650="USD",Settings!$B$22,IF(E9650="HKD",Settings!$B$23,1))))</f>
      </c>
      <c r="O9650">
        <f>IF(OR(B9650="",C9650="",E9650=""),0,(IF(A9650=-1,H9650,0)-IF(OR(A9650=1,A9650=0),H9650,0)+IF(A9650=2,H9650,0))*IF(E9650="SGD",1,IF(E9650="USD",Settings!$B$22,IF(E9650="HKD",Settings!$B$23,1))))</f>
        <v>0</v>
      </c>
      <c r="P9650">
        <f>IF(OR(B9650="",C9650="",E9650=""),0,IF(A9650=2,H9650*IF(E9650="SGD",1,IF(E9650="USD",Settings!$B$22,IF(E9650="HKD",Settings!$B$23,1))),0))</f>
        <v>0</v>
      </c>
      <c r="Q9650" s="312">
        <f>IF(OR(J9650="",G9650=""),"",G9650+ROW()/1000000)</f>
      </c>
      <c r="R9650" s="247">
        <f>IF(Q9650="","",SUMIFS(Txn[Signed Units],Txn[Key],J9650,Txn[Transaction Order],"&lt;="&amp;Q9650))</f>
      </c>
    </row>
    <row r="9651" spans="10:18" ht="15" customHeight="1" x14ac:dyDescent="0.15">
      <c r="J9651" s="246">
        <f>IF(OR(B9651="",C9651="",E9651=""),"",B9651&amp;":"&amp;C9651&amp;":"&amp;E9651)</f>
      </c>
      <c r="K9651" s="247">
        <f>IF(A9651="","",A9651*D9651)</f>
      </c>
      <c r="L9651" s="246">
        <f>IF(A9651="","",IF(OR(A9651=1,A9651=0),H9651,0))</f>
      </c>
      <c r="M9651" s="246">
        <f>IF(A9651="","",IF(A9651=-1,H9651,0))</f>
      </c>
      <c r="N9651">
        <f>IF(J9651="","",IF(E9651="SGD",1,IF(E9651="USD",Settings!$B$22,IF(E9651="HKD",Settings!$B$23,1))))</f>
      </c>
      <c r="O9651">
        <f>IF(OR(B9651="",C9651="",E9651=""),0,(IF(A9651=-1,H9651,0)-IF(OR(A9651=1,A9651=0),H9651,0)+IF(A9651=2,H9651,0))*IF(E9651="SGD",1,IF(E9651="USD",Settings!$B$22,IF(E9651="HKD",Settings!$B$23,1))))</f>
        <v>0</v>
      </c>
      <c r="P9651">
        <f>IF(OR(B9651="",C9651="",E9651=""),0,IF(A9651=2,H9651*IF(E9651="SGD",1,IF(E9651="USD",Settings!$B$22,IF(E9651="HKD",Settings!$B$23,1))),0))</f>
        <v>0</v>
      </c>
      <c r="Q9651" s="312">
        <f>IF(OR(J9651="",G9651=""),"",G9651+ROW()/1000000)</f>
      </c>
      <c r="R9651" s="247">
        <f>IF(Q9651="","",SUMIFS(Txn[Signed Units],Txn[Key],J9651,Txn[Transaction Order],"&lt;="&amp;Q9651))</f>
      </c>
    </row>
    <row r="9652" spans="10:18" ht="15" customHeight="1" x14ac:dyDescent="0.15">
      <c r="J9652" s="246">
        <f>IF(OR(B9652="",C9652="",E9652=""),"",B9652&amp;":"&amp;C9652&amp;":"&amp;E9652)</f>
      </c>
      <c r="K9652" s="247">
        <f>IF(A9652="","",A9652*D9652)</f>
      </c>
      <c r="L9652" s="246">
        <f>IF(A9652="","",IF(OR(A9652=1,A9652=0),H9652,0))</f>
      </c>
      <c r="M9652" s="246">
        <f>IF(A9652="","",IF(A9652=-1,H9652,0))</f>
      </c>
      <c r="N9652">
        <f>IF(J9652="","",IF(E9652="SGD",1,IF(E9652="USD",Settings!$B$22,IF(E9652="HKD",Settings!$B$23,1))))</f>
      </c>
      <c r="O9652">
        <f>IF(OR(B9652="",C9652="",E9652=""),0,(IF(A9652=-1,H9652,0)-IF(OR(A9652=1,A9652=0),H9652,0)+IF(A9652=2,H9652,0))*IF(E9652="SGD",1,IF(E9652="USD",Settings!$B$22,IF(E9652="HKD",Settings!$B$23,1))))</f>
        <v>0</v>
      </c>
      <c r="P9652">
        <f>IF(OR(B9652="",C9652="",E9652=""),0,IF(A9652=2,H9652*IF(E9652="SGD",1,IF(E9652="USD",Settings!$B$22,IF(E9652="HKD",Settings!$B$23,1))),0))</f>
        <v>0</v>
      </c>
      <c r="Q9652" s="312">
        <f>IF(OR(J9652="",G9652=""),"",G9652+ROW()/1000000)</f>
      </c>
      <c r="R9652" s="247">
        <f>IF(Q9652="","",SUMIFS(Txn[Signed Units],Txn[Key],J9652,Txn[Transaction Order],"&lt;="&amp;Q9652))</f>
      </c>
    </row>
    <row r="9653" spans="10:18" ht="15" customHeight="1" x14ac:dyDescent="0.15">
      <c r="J9653" s="246">
        <f>IF(OR(B9653="",C9653="",E9653=""),"",B9653&amp;":"&amp;C9653&amp;":"&amp;E9653)</f>
      </c>
      <c r="K9653" s="247">
        <f>IF(A9653="","",A9653*D9653)</f>
      </c>
      <c r="L9653" s="246">
        <f>IF(A9653="","",IF(OR(A9653=1,A9653=0),H9653,0))</f>
      </c>
      <c r="M9653" s="246">
        <f>IF(A9653="","",IF(A9653=-1,H9653,0))</f>
      </c>
      <c r="N9653">
        <f>IF(J9653="","",IF(E9653="SGD",1,IF(E9653="USD",Settings!$B$22,IF(E9653="HKD",Settings!$B$23,1))))</f>
      </c>
      <c r="O9653">
        <f>IF(OR(B9653="",C9653="",E9653=""),0,(IF(A9653=-1,H9653,0)-IF(OR(A9653=1,A9653=0),H9653,0)+IF(A9653=2,H9653,0))*IF(E9653="SGD",1,IF(E9653="USD",Settings!$B$22,IF(E9653="HKD",Settings!$B$23,1))))</f>
        <v>0</v>
      </c>
      <c r="P9653">
        <f>IF(OR(B9653="",C9653="",E9653=""),0,IF(A9653=2,H9653*IF(E9653="SGD",1,IF(E9653="USD",Settings!$B$22,IF(E9653="HKD",Settings!$B$23,1))),0))</f>
        <v>0</v>
      </c>
      <c r="Q9653" s="312">
        <f>IF(OR(J9653="",G9653=""),"",G9653+ROW()/1000000)</f>
      </c>
      <c r="R9653" s="247">
        <f>IF(Q9653="","",SUMIFS(Txn[Signed Units],Txn[Key],J9653,Txn[Transaction Order],"&lt;="&amp;Q9653))</f>
      </c>
    </row>
    <row r="9654" spans="10:18" ht="15" customHeight="1" x14ac:dyDescent="0.15">
      <c r="J9654" s="246">
        <f>IF(OR(B9654="",C9654="",E9654=""),"",B9654&amp;":"&amp;C9654&amp;":"&amp;E9654)</f>
      </c>
      <c r="K9654" s="247">
        <f>IF(A9654="","",A9654*D9654)</f>
      </c>
      <c r="L9654" s="246">
        <f>IF(A9654="","",IF(OR(A9654=1,A9654=0),H9654,0))</f>
      </c>
      <c r="M9654" s="246">
        <f>IF(A9654="","",IF(A9654=-1,H9654,0))</f>
      </c>
      <c r="N9654">
        <f>IF(J9654="","",IF(E9654="SGD",1,IF(E9654="USD",Settings!$B$22,IF(E9654="HKD",Settings!$B$23,1))))</f>
      </c>
      <c r="O9654">
        <f>IF(OR(B9654="",C9654="",E9654=""),0,(IF(A9654=-1,H9654,0)-IF(OR(A9654=1,A9654=0),H9654,0)+IF(A9654=2,H9654,0))*IF(E9654="SGD",1,IF(E9654="USD",Settings!$B$22,IF(E9654="HKD",Settings!$B$23,1))))</f>
        <v>0</v>
      </c>
      <c r="P9654">
        <f>IF(OR(B9654="",C9654="",E9654=""),0,IF(A9654=2,H9654*IF(E9654="SGD",1,IF(E9654="USD",Settings!$B$22,IF(E9654="HKD",Settings!$B$23,1))),0))</f>
        <v>0</v>
      </c>
      <c r="Q9654" s="312">
        <f>IF(OR(J9654="",G9654=""),"",G9654+ROW()/1000000)</f>
      </c>
      <c r="R9654" s="247">
        <f>IF(Q9654="","",SUMIFS(Txn[Signed Units],Txn[Key],J9654,Txn[Transaction Order],"&lt;="&amp;Q9654))</f>
      </c>
    </row>
    <row r="9655" spans="10:18" ht="15" customHeight="1" x14ac:dyDescent="0.15">
      <c r="J9655" s="246">
        <f>IF(OR(B9655="",C9655="",E9655=""),"",B9655&amp;":"&amp;C9655&amp;":"&amp;E9655)</f>
      </c>
      <c r="K9655" s="247">
        <f>IF(A9655="","",A9655*D9655)</f>
      </c>
      <c r="L9655" s="246">
        <f>IF(A9655="","",IF(OR(A9655=1,A9655=0),H9655,0))</f>
      </c>
      <c r="M9655" s="246">
        <f>IF(A9655="","",IF(A9655=-1,H9655,0))</f>
      </c>
      <c r="N9655">
        <f>IF(J9655="","",IF(E9655="SGD",1,IF(E9655="USD",Settings!$B$22,IF(E9655="HKD",Settings!$B$23,1))))</f>
      </c>
      <c r="O9655">
        <f>IF(OR(B9655="",C9655="",E9655=""),0,(IF(A9655=-1,H9655,0)-IF(OR(A9655=1,A9655=0),H9655,0)+IF(A9655=2,H9655,0))*IF(E9655="SGD",1,IF(E9655="USD",Settings!$B$22,IF(E9655="HKD",Settings!$B$23,1))))</f>
        <v>0</v>
      </c>
      <c r="P9655">
        <f>IF(OR(B9655="",C9655="",E9655=""),0,IF(A9655=2,H9655*IF(E9655="SGD",1,IF(E9655="USD",Settings!$B$22,IF(E9655="HKD",Settings!$B$23,1))),0))</f>
        <v>0</v>
      </c>
      <c r="Q9655" s="312">
        <f>IF(OR(J9655="",G9655=""),"",G9655+ROW()/1000000)</f>
      </c>
      <c r="R9655" s="247">
        <f>IF(Q9655="","",SUMIFS(Txn[Signed Units],Txn[Key],J9655,Txn[Transaction Order],"&lt;="&amp;Q9655))</f>
      </c>
    </row>
    <row r="9656" spans="10:18" ht="15" customHeight="1" x14ac:dyDescent="0.15">
      <c r="J9656" s="246">
        <f>IF(OR(B9656="",C9656="",E9656=""),"",B9656&amp;":"&amp;C9656&amp;":"&amp;E9656)</f>
      </c>
      <c r="K9656" s="247">
        <f>IF(A9656="","",A9656*D9656)</f>
      </c>
      <c r="L9656" s="246">
        <f>IF(A9656="","",IF(OR(A9656=1,A9656=0),H9656,0))</f>
      </c>
      <c r="M9656" s="246">
        <f>IF(A9656="","",IF(A9656=-1,H9656,0))</f>
      </c>
      <c r="N9656">
        <f>IF(J9656="","",IF(E9656="SGD",1,IF(E9656="USD",Settings!$B$22,IF(E9656="HKD",Settings!$B$23,1))))</f>
      </c>
      <c r="O9656">
        <f>IF(OR(B9656="",C9656="",E9656=""),0,(IF(A9656=-1,H9656,0)-IF(OR(A9656=1,A9656=0),H9656,0)+IF(A9656=2,H9656,0))*IF(E9656="SGD",1,IF(E9656="USD",Settings!$B$22,IF(E9656="HKD",Settings!$B$23,1))))</f>
        <v>0</v>
      </c>
      <c r="P9656">
        <f>IF(OR(B9656="",C9656="",E9656=""),0,IF(A9656=2,H9656*IF(E9656="SGD",1,IF(E9656="USD",Settings!$B$22,IF(E9656="HKD",Settings!$B$23,1))),0))</f>
        <v>0</v>
      </c>
      <c r="Q9656" s="312">
        <f>IF(OR(J9656="",G9656=""),"",G9656+ROW()/1000000)</f>
      </c>
      <c r="R9656" s="247">
        <f>IF(Q9656="","",SUMIFS(Txn[Signed Units],Txn[Key],J9656,Txn[Transaction Order],"&lt;="&amp;Q9656))</f>
      </c>
    </row>
    <row r="9657" spans="10:18" ht="15" customHeight="1" x14ac:dyDescent="0.15">
      <c r="J9657" s="246">
        <f>IF(OR(B9657="",C9657="",E9657=""),"",B9657&amp;":"&amp;C9657&amp;":"&amp;E9657)</f>
      </c>
      <c r="K9657" s="247">
        <f>IF(A9657="","",A9657*D9657)</f>
      </c>
      <c r="L9657" s="246">
        <f>IF(A9657="","",IF(OR(A9657=1,A9657=0),H9657,0))</f>
      </c>
      <c r="M9657" s="246">
        <f>IF(A9657="","",IF(A9657=-1,H9657,0))</f>
      </c>
      <c r="N9657">
        <f>IF(J9657="","",IF(E9657="SGD",1,IF(E9657="USD",Settings!$B$22,IF(E9657="HKD",Settings!$B$23,1))))</f>
      </c>
      <c r="O9657">
        <f>IF(OR(B9657="",C9657="",E9657=""),0,(IF(A9657=-1,H9657,0)-IF(OR(A9657=1,A9657=0),H9657,0)+IF(A9657=2,H9657,0))*IF(E9657="SGD",1,IF(E9657="USD",Settings!$B$22,IF(E9657="HKD",Settings!$B$23,1))))</f>
        <v>0</v>
      </c>
      <c r="P9657">
        <f>IF(OR(B9657="",C9657="",E9657=""),0,IF(A9657=2,H9657*IF(E9657="SGD",1,IF(E9657="USD",Settings!$B$22,IF(E9657="HKD",Settings!$B$23,1))),0))</f>
        <v>0</v>
      </c>
      <c r="Q9657" s="312">
        <f>IF(OR(J9657="",G9657=""),"",G9657+ROW()/1000000)</f>
      </c>
      <c r="R9657" s="247">
        <f>IF(Q9657="","",SUMIFS(Txn[Signed Units],Txn[Key],J9657,Txn[Transaction Order],"&lt;="&amp;Q9657))</f>
      </c>
    </row>
    <row r="9658" spans="10:18" ht="15" customHeight="1" x14ac:dyDescent="0.15">
      <c r="J9658" s="246">
        <f>IF(OR(B9658="",C9658="",E9658=""),"",B9658&amp;":"&amp;C9658&amp;":"&amp;E9658)</f>
      </c>
      <c r="K9658" s="247">
        <f>IF(A9658="","",A9658*D9658)</f>
      </c>
      <c r="L9658" s="246">
        <f>IF(A9658="","",IF(OR(A9658=1,A9658=0),H9658,0))</f>
      </c>
      <c r="M9658" s="246">
        <f>IF(A9658="","",IF(A9658=-1,H9658,0))</f>
      </c>
      <c r="N9658">
        <f>IF(J9658="","",IF(E9658="SGD",1,IF(E9658="USD",Settings!$B$22,IF(E9658="HKD",Settings!$B$23,1))))</f>
      </c>
      <c r="O9658">
        <f>IF(OR(B9658="",C9658="",E9658=""),0,(IF(A9658=-1,H9658,0)-IF(OR(A9658=1,A9658=0),H9658,0)+IF(A9658=2,H9658,0))*IF(E9658="SGD",1,IF(E9658="USD",Settings!$B$22,IF(E9658="HKD",Settings!$B$23,1))))</f>
        <v>0</v>
      </c>
      <c r="P9658">
        <f>IF(OR(B9658="",C9658="",E9658=""),0,IF(A9658=2,H9658*IF(E9658="SGD",1,IF(E9658="USD",Settings!$B$22,IF(E9658="HKD",Settings!$B$23,1))),0))</f>
        <v>0</v>
      </c>
      <c r="Q9658" s="312">
        <f>IF(OR(J9658="",G9658=""),"",G9658+ROW()/1000000)</f>
      </c>
      <c r="R9658" s="247">
        <f>IF(Q9658="","",SUMIFS(Txn[Signed Units],Txn[Key],J9658,Txn[Transaction Order],"&lt;="&amp;Q9658))</f>
      </c>
    </row>
    <row r="9659" spans="10:18" ht="15" customHeight="1" x14ac:dyDescent="0.15">
      <c r="J9659" s="246">
        <f>IF(OR(B9659="",C9659="",E9659=""),"",B9659&amp;":"&amp;C9659&amp;":"&amp;E9659)</f>
      </c>
      <c r="K9659" s="247">
        <f>IF(A9659="","",A9659*D9659)</f>
      </c>
      <c r="L9659" s="246">
        <f>IF(A9659="","",IF(OR(A9659=1,A9659=0),H9659,0))</f>
      </c>
      <c r="M9659" s="246">
        <f>IF(A9659="","",IF(A9659=-1,H9659,0))</f>
      </c>
      <c r="N9659">
        <f>IF(J9659="","",IF(E9659="SGD",1,IF(E9659="USD",Settings!$B$22,IF(E9659="HKD",Settings!$B$23,1))))</f>
      </c>
      <c r="O9659">
        <f>IF(OR(B9659="",C9659="",E9659=""),0,(IF(A9659=-1,H9659,0)-IF(OR(A9659=1,A9659=0),H9659,0)+IF(A9659=2,H9659,0))*IF(E9659="SGD",1,IF(E9659="USD",Settings!$B$22,IF(E9659="HKD",Settings!$B$23,1))))</f>
        <v>0</v>
      </c>
      <c r="P9659">
        <f>IF(OR(B9659="",C9659="",E9659=""),0,IF(A9659=2,H9659*IF(E9659="SGD",1,IF(E9659="USD",Settings!$B$22,IF(E9659="HKD",Settings!$B$23,1))),0))</f>
        <v>0</v>
      </c>
      <c r="Q9659" s="312">
        <f>IF(OR(J9659="",G9659=""),"",G9659+ROW()/1000000)</f>
      </c>
      <c r="R9659" s="247">
        <f>IF(Q9659="","",SUMIFS(Txn[Signed Units],Txn[Key],J9659,Txn[Transaction Order],"&lt;="&amp;Q9659))</f>
      </c>
    </row>
    <row r="9660" spans="10:18" ht="15" customHeight="1" x14ac:dyDescent="0.15">
      <c r="J9660" s="246">
        <f>IF(OR(B9660="",C9660="",E9660=""),"",B9660&amp;":"&amp;C9660&amp;":"&amp;E9660)</f>
      </c>
      <c r="K9660" s="247">
        <f>IF(A9660="","",A9660*D9660)</f>
      </c>
      <c r="L9660" s="246">
        <f>IF(A9660="","",IF(OR(A9660=1,A9660=0),H9660,0))</f>
      </c>
      <c r="M9660" s="246">
        <f>IF(A9660="","",IF(A9660=-1,H9660,0))</f>
      </c>
      <c r="N9660">
        <f>IF(J9660="","",IF(E9660="SGD",1,IF(E9660="USD",Settings!$B$22,IF(E9660="HKD",Settings!$B$23,1))))</f>
      </c>
      <c r="O9660">
        <f>IF(OR(B9660="",C9660="",E9660=""),0,(IF(A9660=-1,H9660,0)-IF(OR(A9660=1,A9660=0),H9660,0)+IF(A9660=2,H9660,0))*IF(E9660="SGD",1,IF(E9660="USD",Settings!$B$22,IF(E9660="HKD",Settings!$B$23,1))))</f>
        <v>0</v>
      </c>
      <c r="P9660">
        <f>IF(OR(B9660="",C9660="",E9660=""),0,IF(A9660=2,H9660*IF(E9660="SGD",1,IF(E9660="USD",Settings!$B$22,IF(E9660="HKD",Settings!$B$23,1))),0))</f>
        <v>0</v>
      </c>
      <c r="Q9660" s="312">
        <f>IF(OR(J9660="",G9660=""),"",G9660+ROW()/1000000)</f>
      </c>
      <c r="R9660" s="247">
        <f>IF(Q9660="","",SUMIFS(Txn[Signed Units],Txn[Key],J9660,Txn[Transaction Order],"&lt;="&amp;Q9660))</f>
      </c>
    </row>
    <row r="9661" spans="10:18" ht="15" customHeight="1" x14ac:dyDescent="0.15">
      <c r="J9661" s="246">
        <f>IF(OR(B9661="",C9661="",E9661=""),"",B9661&amp;":"&amp;C9661&amp;":"&amp;E9661)</f>
      </c>
      <c r="K9661" s="247">
        <f>IF(A9661="","",A9661*D9661)</f>
      </c>
      <c r="L9661" s="246">
        <f>IF(A9661="","",IF(OR(A9661=1,A9661=0),H9661,0))</f>
      </c>
      <c r="M9661" s="246">
        <f>IF(A9661="","",IF(A9661=-1,H9661,0))</f>
      </c>
      <c r="N9661">
        <f>IF(J9661="","",IF(E9661="SGD",1,IF(E9661="USD",Settings!$B$22,IF(E9661="HKD",Settings!$B$23,1))))</f>
      </c>
      <c r="O9661">
        <f>IF(OR(B9661="",C9661="",E9661=""),0,(IF(A9661=-1,H9661,0)-IF(OR(A9661=1,A9661=0),H9661,0)+IF(A9661=2,H9661,0))*IF(E9661="SGD",1,IF(E9661="USD",Settings!$B$22,IF(E9661="HKD",Settings!$B$23,1))))</f>
        <v>0</v>
      </c>
      <c r="P9661">
        <f>IF(OR(B9661="",C9661="",E9661=""),0,IF(A9661=2,H9661*IF(E9661="SGD",1,IF(E9661="USD",Settings!$B$22,IF(E9661="HKD",Settings!$B$23,1))),0))</f>
        <v>0</v>
      </c>
      <c r="Q9661" s="312">
        <f>IF(OR(J9661="",G9661=""),"",G9661+ROW()/1000000)</f>
      </c>
      <c r="R9661" s="247">
        <f>IF(Q9661="","",SUMIFS(Txn[Signed Units],Txn[Key],J9661,Txn[Transaction Order],"&lt;="&amp;Q9661))</f>
      </c>
    </row>
    <row r="9662" spans="10:18" ht="15" customHeight="1" x14ac:dyDescent="0.15">
      <c r="J9662" s="246">
        <f>IF(OR(B9662="",C9662="",E9662=""),"",B9662&amp;":"&amp;C9662&amp;":"&amp;E9662)</f>
      </c>
      <c r="K9662" s="247">
        <f>IF(A9662="","",A9662*D9662)</f>
      </c>
      <c r="L9662" s="246">
        <f>IF(A9662="","",IF(OR(A9662=1,A9662=0),H9662,0))</f>
      </c>
      <c r="M9662" s="246">
        <f>IF(A9662="","",IF(A9662=-1,H9662,0))</f>
      </c>
      <c r="N9662">
        <f>IF(J9662="","",IF(E9662="SGD",1,IF(E9662="USD",Settings!$B$22,IF(E9662="HKD",Settings!$B$23,1))))</f>
      </c>
      <c r="O9662">
        <f>IF(OR(B9662="",C9662="",E9662=""),0,(IF(A9662=-1,H9662,0)-IF(OR(A9662=1,A9662=0),H9662,0)+IF(A9662=2,H9662,0))*IF(E9662="SGD",1,IF(E9662="USD",Settings!$B$22,IF(E9662="HKD",Settings!$B$23,1))))</f>
        <v>0</v>
      </c>
      <c r="P9662">
        <f>IF(OR(B9662="",C9662="",E9662=""),0,IF(A9662=2,H9662*IF(E9662="SGD",1,IF(E9662="USD",Settings!$B$22,IF(E9662="HKD",Settings!$B$23,1))),0))</f>
        <v>0</v>
      </c>
      <c r="Q9662" s="312">
        <f>IF(OR(J9662="",G9662=""),"",G9662+ROW()/1000000)</f>
      </c>
      <c r="R9662" s="247">
        <f>IF(Q9662="","",SUMIFS(Txn[Signed Units],Txn[Key],J9662,Txn[Transaction Order],"&lt;="&amp;Q9662))</f>
      </c>
    </row>
    <row r="9663" spans="10:18" ht="15" customHeight="1" x14ac:dyDescent="0.15">
      <c r="J9663" s="246">
        <f>IF(OR(B9663="",C9663="",E9663=""),"",B9663&amp;":"&amp;C9663&amp;":"&amp;E9663)</f>
      </c>
      <c r="K9663" s="247">
        <f>IF(A9663="","",A9663*D9663)</f>
      </c>
      <c r="L9663" s="246">
        <f>IF(A9663="","",IF(OR(A9663=1,A9663=0),H9663,0))</f>
      </c>
      <c r="M9663" s="246">
        <f>IF(A9663="","",IF(A9663=-1,H9663,0))</f>
      </c>
      <c r="N9663">
        <f>IF(J9663="","",IF(E9663="SGD",1,IF(E9663="USD",Settings!$B$22,IF(E9663="HKD",Settings!$B$23,1))))</f>
      </c>
      <c r="O9663">
        <f>IF(OR(B9663="",C9663="",E9663=""),0,(IF(A9663=-1,H9663,0)-IF(OR(A9663=1,A9663=0),H9663,0)+IF(A9663=2,H9663,0))*IF(E9663="SGD",1,IF(E9663="USD",Settings!$B$22,IF(E9663="HKD",Settings!$B$23,1))))</f>
        <v>0</v>
      </c>
      <c r="P9663">
        <f>IF(OR(B9663="",C9663="",E9663=""),0,IF(A9663=2,H9663*IF(E9663="SGD",1,IF(E9663="USD",Settings!$B$22,IF(E9663="HKD",Settings!$B$23,1))),0))</f>
        <v>0</v>
      </c>
      <c r="Q9663" s="312">
        <f>IF(OR(J9663="",G9663=""),"",G9663+ROW()/1000000)</f>
      </c>
      <c r="R9663" s="247">
        <f>IF(Q9663="","",SUMIFS(Txn[Signed Units],Txn[Key],J9663,Txn[Transaction Order],"&lt;="&amp;Q9663))</f>
      </c>
    </row>
    <row r="9664" spans="10:18" ht="15" customHeight="1" x14ac:dyDescent="0.15">
      <c r="J9664" s="246">
        <f>IF(OR(B9664="",C9664="",E9664=""),"",B9664&amp;":"&amp;C9664&amp;":"&amp;E9664)</f>
      </c>
      <c r="K9664" s="247">
        <f>IF(A9664="","",A9664*D9664)</f>
      </c>
      <c r="L9664" s="246">
        <f>IF(A9664="","",IF(OR(A9664=1,A9664=0),H9664,0))</f>
      </c>
      <c r="M9664" s="246">
        <f>IF(A9664="","",IF(A9664=-1,H9664,0))</f>
      </c>
      <c r="N9664">
        <f>IF(J9664="","",IF(E9664="SGD",1,IF(E9664="USD",Settings!$B$22,IF(E9664="HKD",Settings!$B$23,1))))</f>
      </c>
      <c r="O9664">
        <f>IF(OR(B9664="",C9664="",E9664=""),0,(IF(A9664=-1,H9664,0)-IF(OR(A9664=1,A9664=0),H9664,0)+IF(A9664=2,H9664,0))*IF(E9664="SGD",1,IF(E9664="USD",Settings!$B$22,IF(E9664="HKD",Settings!$B$23,1))))</f>
        <v>0</v>
      </c>
      <c r="P9664">
        <f>IF(OR(B9664="",C9664="",E9664=""),0,IF(A9664=2,H9664*IF(E9664="SGD",1,IF(E9664="USD",Settings!$B$22,IF(E9664="HKD",Settings!$B$23,1))),0))</f>
        <v>0</v>
      </c>
      <c r="Q9664" s="312">
        <f>IF(OR(J9664="",G9664=""),"",G9664+ROW()/1000000)</f>
      </c>
      <c r="R9664" s="247">
        <f>IF(Q9664="","",SUMIFS(Txn[Signed Units],Txn[Key],J9664,Txn[Transaction Order],"&lt;="&amp;Q9664))</f>
      </c>
    </row>
    <row r="9665" spans="10:18" ht="15" customHeight="1" x14ac:dyDescent="0.15">
      <c r="J9665" s="246">
        <f>IF(OR(B9665="",C9665="",E9665=""),"",B9665&amp;":"&amp;C9665&amp;":"&amp;E9665)</f>
      </c>
      <c r="K9665" s="247">
        <f>IF(A9665="","",A9665*D9665)</f>
      </c>
      <c r="L9665" s="246">
        <f>IF(A9665="","",IF(OR(A9665=1,A9665=0),H9665,0))</f>
      </c>
      <c r="M9665" s="246">
        <f>IF(A9665="","",IF(A9665=-1,H9665,0))</f>
      </c>
      <c r="N9665">
        <f>IF(J9665="","",IF(E9665="SGD",1,IF(E9665="USD",Settings!$B$22,IF(E9665="HKD",Settings!$B$23,1))))</f>
      </c>
      <c r="O9665">
        <f>IF(OR(B9665="",C9665="",E9665=""),0,(IF(A9665=-1,H9665,0)-IF(OR(A9665=1,A9665=0),H9665,0)+IF(A9665=2,H9665,0))*IF(E9665="SGD",1,IF(E9665="USD",Settings!$B$22,IF(E9665="HKD",Settings!$B$23,1))))</f>
        <v>0</v>
      </c>
      <c r="P9665">
        <f>IF(OR(B9665="",C9665="",E9665=""),0,IF(A9665=2,H9665*IF(E9665="SGD",1,IF(E9665="USD",Settings!$B$22,IF(E9665="HKD",Settings!$B$23,1))),0))</f>
        <v>0</v>
      </c>
      <c r="Q9665" s="312">
        <f>IF(OR(J9665="",G9665=""),"",G9665+ROW()/1000000)</f>
      </c>
      <c r="R9665" s="247">
        <f>IF(Q9665="","",SUMIFS(Txn[Signed Units],Txn[Key],J9665,Txn[Transaction Order],"&lt;="&amp;Q9665))</f>
      </c>
    </row>
    <row r="9666" spans="10:18" ht="15" customHeight="1" x14ac:dyDescent="0.15">
      <c r="J9666" s="246">
        <f>IF(OR(B9666="",C9666="",E9666=""),"",B9666&amp;":"&amp;C9666&amp;":"&amp;E9666)</f>
      </c>
      <c r="K9666" s="247">
        <f>IF(A9666="","",A9666*D9666)</f>
      </c>
      <c r="L9666" s="246">
        <f>IF(A9666="","",IF(OR(A9666=1,A9666=0),H9666,0))</f>
      </c>
      <c r="M9666" s="246">
        <f>IF(A9666="","",IF(A9666=-1,H9666,0))</f>
      </c>
      <c r="N9666">
        <f>IF(J9666="","",IF(E9666="SGD",1,IF(E9666="USD",Settings!$B$22,IF(E9666="HKD",Settings!$B$23,1))))</f>
      </c>
      <c r="O9666">
        <f>IF(OR(B9666="",C9666="",E9666=""),0,(IF(A9666=-1,H9666,0)-IF(OR(A9666=1,A9666=0),H9666,0)+IF(A9666=2,H9666,0))*IF(E9666="SGD",1,IF(E9666="USD",Settings!$B$22,IF(E9666="HKD",Settings!$B$23,1))))</f>
        <v>0</v>
      </c>
      <c r="P9666">
        <f>IF(OR(B9666="",C9666="",E9666=""),0,IF(A9666=2,H9666*IF(E9666="SGD",1,IF(E9666="USD",Settings!$B$22,IF(E9666="HKD",Settings!$B$23,1))),0))</f>
        <v>0</v>
      </c>
      <c r="Q9666" s="312">
        <f>IF(OR(J9666="",G9666=""),"",G9666+ROW()/1000000)</f>
      </c>
      <c r="R9666" s="247">
        <f>IF(Q9666="","",SUMIFS(Txn[Signed Units],Txn[Key],J9666,Txn[Transaction Order],"&lt;="&amp;Q9666))</f>
      </c>
    </row>
    <row r="9667" spans="10:18" ht="15" customHeight="1" x14ac:dyDescent="0.15">
      <c r="J9667" s="246">
        <f>IF(OR(B9667="",C9667="",E9667=""),"",B9667&amp;":"&amp;C9667&amp;":"&amp;E9667)</f>
      </c>
      <c r="K9667" s="247">
        <f>IF(A9667="","",A9667*D9667)</f>
      </c>
      <c r="L9667" s="246">
        <f>IF(A9667="","",IF(OR(A9667=1,A9667=0),H9667,0))</f>
      </c>
      <c r="M9667" s="246">
        <f>IF(A9667="","",IF(A9667=-1,H9667,0))</f>
      </c>
      <c r="N9667">
        <f>IF(J9667="","",IF(E9667="SGD",1,IF(E9667="USD",Settings!$B$22,IF(E9667="HKD",Settings!$B$23,1))))</f>
      </c>
      <c r="O9667">
        <f>IF(OR(B9667="",C9667="",E9667=""),0,(IF(A9667=-1,H9667,0)-IF(OR(A9667=1,A9667=0),H9667,0)+IF(A9667=2,H9667,0))*IF(E9667="SGD",1,IF(E9667="USD",Settings!$B$22,IF(E9667="HKD",Settings!$B$23,1))))</f>
        <v>0</v>
      </c>
      <c r="P9667">
        <f>IF(OR(B9667="",C9667="",E9667=""),0,IF(A9667=2,H9667*IF(E9667="SGD",1,IF(E9667="USD",Settings!$B$22,IF(E9667="HKD",Settings!$B$23,1))),0))</f>
        <v>0</v>
      </c>
      <c r="Q9667" s="312">
        <f>IF(OR(J9667="",G9667=""),"",G9667+ROW()/1000000)</f>
      </c>
      <c r="R9667" s="247">
        <f>IF(Q9667="","",SUMIFS(Txn[Signed Units],Txn[Key],J9667,Txn[Transaction Order],"&lt;="&amp;Q9667))</f>
      </c>
    </row>
    <row r="9668" spans="10:18" ht="15" customHeight="1" x14ac:dyDescent="0.15">
      <c r="J9668" s="246">
        <f>IF(OR(B9668="",C9668="",E9668=""),"",B9668&amp;":"&amp;C9668&amp;":"&amp;E9668)</f>
      </c>
      <c r="K9668" s="247">
        <f>IF(A9668="","",A9668*D9668)</f>
      </c>
      <c r="L9668" s="246">
        <f>IF(A9668="","",IF(OR(A9668=1,A9668=0),H9668,0))</f>
      </c>
      <c r="M9668" s="246">
        <f>IF(A9668="","",IF(A9668=-1,H9668,0))</f>
      </c>
      <c r="N9668">
        <f>IF(J9668="","",IF(E9668="SGD",1,IF(E9668="USD",Settings!$B$22,IF(E9668="HKD",Settings!$B$23,1))))</f>
      </c>
      <c r="O9668">
        <f>IF(OR(B9668="",C9668="",E9668=""),0,(IF(A9668=-1,H9668,0)-IF(OR(A9668=1,A9668=0),H9668,0)+IF(A9668=2,H9668,0))*IF(E9668="SGD",1,IF(E9668="USD",Settings!$B$22,IF(E9668="HKD",Settings!$B$23,1))))</f>
        <v>0</v>
      </c>
      <c r="P9668">
        <f>IF(OR(B9668="",C9668="",E9668=""),0,IF(A9668=2,H9668*IF(E9668="SGD",1,IF(E9668="USD",Settings!$B$22,IF(E9668="HKD",Settings!$B$23,1))),0))</f>
        <v>0</v>
      </c>
      <c r="Q9668" s="312">
        <f>IF(OR(J9668="",G9668=""),"",G9668+ROW()/1000000)</f>
      </c>
      <c r="R9668" s="247">
        <f>IF(Q9668="","",SUMIFS(Txn[Signed Units],Txn[Key],J9668,Txn[Transaction Order],"&lt;="&amp;Q9668))</f>
      </c>
    </row>
    <row r="9669" spans="10:18" ht="15" customHeight="1" x14ac:dyDescent="0.15">
      <c r="J9669" s="246">
        <f>IF(OR(B9669="",C9669="",E9669=""),"",B9669&amp;":"&amp;C9669&amp;":"&amp;E9669)</f>
      </c>
      <c r="K9669" s="247">
        <f>IF(A9669="","",A9669*D9669)</f>
      </c>
      <c r="L9669" s="246">
        <f>IF(A9669="","",IF(OR(A9669=1,A9669=0),H9669,0))</f>
      </c>
      <c r="M9669" s="246">
        <f>IF(A9669="","",IF(A9669=-1,H9669,0))</f>
      </c>
      <c r="N9669">
        <f>IF(J9669="","",IF(E9669="SGD",1,IF(E9669="USD",Settings!$B$22,IF(E9669="HKD",Settings!$B$23,1))))</f>
      </c>
      <c r="O9669">
        <f>IF(OR(B9669="",C9669="",E9669=""),0,(IF(A9669=-1,H9669,0)-IF(OR(A9669=1,A9669=0),H9669,0)+IF(A9669=2,H9669,0))*IF(E9669="SGD",1,IF(E9669="USD",Settings!$B$22,IF(E9669="HKD",Settings!$B$23,1))))</f>
        <v>0</v>
      </c>
      <c r="P9669">
        <f>IF(OR(B9669="",C9669="",E9669=""),0,IF(A9669=2,H9669*IF(E9669="SGD",1,IF(E9669="USD",Settings!$B$22,IF(E9669="HKD",Settings!$B$23,1))),0))</f>
        <v>0</v>
      </c>
      <c r="Q9669" s="312">
        <f>IF(OR(J9669="",G9669=""),"",G9669+ROW()/1000000)</f>
      </c>
      <c r="R9669" s="247">
        <f>IF(Q9669="","",SUMIFS(Txn[Signed Units],Txn[Key],J9669,Txn[Transaction Order],"&lt;="&amp;Q9669))</f>
      </c>
    </row>
    <row r="9670" spans="10:18" ht="15" customHeight="1" x14ac:dyDescent="0.15">
      <c r="J9670" s="246">
        <f>IF(OR(B9670="",C9670="",E9670=""),"",B9670&amp;":"&amp;C9670&amp;":"&amp;E9670)</f>
      </c>
      <c r="K9670" s="247">
        <f>IF(A9670="","",A9670*D9670)</f>
      </c>
      <c r="L9670" s="246">
        <f>IF(A9670="","",IF(OR(A9670=1,A9670=0),H9670,0))</f>
      </c>
      <c r="M9670" s="246">
        <f>IF(A9670="","",IF(A9670=-1,H9670,0))</f>
      </c>
      <c r="N9670">
        <f>IF(J9670="","",IF(E9670="SGD",1,IF(E9670="USD",Settings!$B$22,IF(E9670="HKD",Settings!$B$23,1))))</f>
      </c>
      <c r="O9670">
        <f>IF(OR(B9670="",C9670="",E9670=""),0,(IF(A9670=-1,H9670,0)-IF(OR(A9670=1,A9670=0),H9670,0)+IF(A9670=2,H9670,0))*IF(E9670="SGD",1,IF(E9670="USD",Settings!$B$22,IF(E9670="HKD",Settings!$B$23,1))))</f>
        <v>0</v>
      </c>
      <c r="P9670">
        <f>IF(OR(B9670="",C9670="",E9670=""),0,IF(A9670=2,H9670*IF(E9670="SGD",1,IF(E9670="USD",Settings!$B$22,IF(E9670="HKD",Settings!$B$23,1))),0))</f>
        <v>0</v>
      </c>
      <c r="Q9670" s="312">
        <f>IF(OR(J9670="",G9670=""),"",G9670+ROW()/1000000)</f>
      </c>
      <c r="R9670" s="247">
        <f>IF(Q9670="","",SUMIFS(Txn[Signed Units],Txn[Key],J9670,Txn[Transaction Order],"&lt;="&amp;Q9670))</f>
      </c>
    </row>
    <row r="9671" spans="10:18" ht="15" customHeight="1" x14ac:dyDescent="0.15">
      <c r="J9671" s="246">
        <f>IF(OR(B9671="",C9671="",E9671=""),"",B9671&amp;":"&amp;C9671&amp;":"&amp;E9671)</f>
      </c>
      <c r="K9671" s="247">
        <f>IF(A9671="","",A9671*D9671)</f>
      </c>
      <c r="L9671" s="246">
        <f>IF(A9671="","",IF(OR(A9671=1,A9671=0),H9671,0))</f>
      </c>
      <c r="M9671" s="246">
        <f>IF(A9671="","",IF(A9671=-1,H9671,0))</f>
      </c>
      <c r="N9671">
        <f>IF(J9671="","",IF(E9671="SGD",1,IF(E9671="USD",Settings!$B$22,IF(E9671="HKD",Settings!$B$23,1))))</f>
      </c>
      <c r="O9671">
        <f>IF(OR(B9671="",C9671="",E9671=""),0,(IF(A9671=-1,H9671,0)-IF(OR(A9671=1,A9671=0),H9671,0)+IF(A9671=2,H9671,0))*IF(E9671="SGD",1,IF(E9671="USD",Settings!$B$22,IF(E9671="HKD",Settings!$B$23,1))))</f>
        <v>0</v>
      </c>
      <c r="P9671">
        <f>IF(OR(B9671="",C9671="",E9671=""),0,IF(A9671=2,H9671*IF(E9671="SGD",1,IF(E9671="USD",Settings!$B$22,IF(E9671="HKD",Settings!$B$23,1))),0))</f>
        <v>0</v>
      </c>
      <c r="Q9671" s="312">
        <f>IF(OR(J9671="",G9671=""),"",G9671+ROW()/1000000)</f>
      </c>
      <c r="R9671" s="247">
        <f>IF(Q9671="","",SUMIFS(Txn[Signed Units],Txn[Key],J9671,Txn[Transaction Order],"&lt;="&amp;Q9671))</f>
      </c>
    </row>
    <row r="9672" spans="10:18" ht="15" customHeight="1" x14ac:dyDescent="0.15">
      <c r="J9672" s="246">
        <f>IF(OR(B9672="",C9672="",E9672=""),"",B9672&amp;":"&amp;C9672&amp;":"&amp;E9672)</f>
      </c>
      <c r="K9672" s="247">
        <f>IF(A9672="","",A9672*D9672)</f>
      </c>
      <c r="L9672" s="246">
        <f>IF(A9672="","",IF(OR(A9672=1,A9672=0),H9672,0))</f>
      </c>
      <c r="M9672" s="246">
        <f>IF(A9672="","",IF(A9672=-1,H9672,0))</f>
      </c>
      <c r="N9672">
        <f>IF(J9672="","",IF(E9672="SGD",1,IF(E9672="USD",Settings!$B$22,IF(E9672="HKD",Settings!$B$23,1))))</f>
      </c>
      <c r="O9672">
        <f>IF(OR(B9672="",C9672="",E9672=""),0,(IF(A9672=-1,H9672,0)-IF(OR(A9672=1,A9672=0),H9672,0)+IF(A9672=2,H9672,0))*IF(E9672="SGD",1,IF(E9672="USD",Settings!$B$22,IF(E9672="HKD",Settings!$B$23,1))))</f>
        <v>0</v>
      </c>
      <c r="P9672">
        <f>IF(OR(B9672="",C9672="",E9672=""),0,IF(A9672=2,H9672*IF(E9672="SGD",1,IF(E9672="USD",Settings!$B$22,IF(E9672="HKD",Settings!$B$23,1))),0))</f>
        <v>0</v>
      </c>
      <c r="Q9672" s="312">
        <f>IF(OR(J9672="",G9672=""),"",G9672+ROW()/1000000)</f>
      </c>
      <c r="R9672" s="247">
        <f>IF(Q9672="","",SUMIFS(Txn[Signed Units],Txn[Key],J9672,Txn[Transaction Order],"&lt;="&amp;Q9672))</f>
      </c>
    </row>
    <row r="9673" spans="10:18" ht="15" customHeight="1" x14ac:dyDescent="0.15">
      <c r="J9673" s="246">
        <f>IF(OR(B9673="",C9673="",E9673=""),"",B9673&amp;":"&amp;C9673&amp;":"&amp;E9673)</f>
      </c>
      <c r="K9673" s="247">
        <f>IF(A9673="","",A9673*D9673)</f>
      </c>
      <c r="L9673" s="246">
        <f>IF(A9673="","",IF(OR(A9673=1,A9673=0),H9673,0))</f>
      </c>
      <c r="M9673" s="246">
        <f>IF(A9673="","",IF(A9673=-1,H9673,0))</f>
      </c>
      <c r="N9673">
        <f>IF(J9673="","",IF(E9673="SGD",1,IF(E9673="USD",Settings!$B$22,IF(E9673="HKD",Settings!$B$23,1))))</f>
      </c>
      <c r="O9673">
        <f>IF(OR(B9673="",C9673="",E9673=""),0,(IF(A9673=-1,H9673,0)-IF(OR(A9673=1,A9673=0),H9673,0)+IF(A9673=2,H9673,0))*IF(E9673="SGD",1,IF(E9673="USD",Settings!$B$22,IF(E9673="HKD",Settings!$B$23,1))))</f>
        <v>0</v>
      </c>
      <c r="P9673">
        <f>IF(OR(B9673="",C9673="",E9673=""),0,IF(A9673=2,H9673*IF(E9673="SGD",1,IF(E9673="USD",Settings!$B$22,IF(E9673="HKD",Settings!$B$23,1))),0))</f>
        <v>0</v>
      </c>
      <c r="Q9673" s="312">
        <f>IF(OR(J9673="",G9673=""),"",G9673+ROW()/1000000)</f>
      </c>
      <c r="R9673" s="247">
        <f>IF(Q9673="","",SUMIFS(Txn[Signed Units],Txn[Key],J9673,Txn[Transaction Order],"&lt;="&amp;Q9673))</f>
      </c>
    </row>
    <row r="9674" spans="10:18" ht="15" customHeight="1" x14ac:dyDescent="0.15">
      <c r="J9674" s="246">
        <f>IF(OR(B9674="",C9674="",E9674=""),"",B9674&amp;":"&amp;C9674&amp;":"&amp;E9674)</f>
      </c>
      <c r="K9674" s="247">
        <f>IF(A9674="","",A9674*D9674)</f>
      </c>
      <c r="L9674" s="246">
        <f>IF(A9674="","",IF(OR(A9674=1,A9674=0),H9674,0))</f>
      </c>
      <c r="M9674" s="246">
        <f>IF(A9674="","",IF(A9674=-1,H9674,0))</f>
      </c>
      <c r="N9674">
        <f>IF(J9674="","",IF(E9674="SGD",1,IF(E9674="USD",Settings!$B$22,IF(E9674="HKD",Settings!$B$23,1))))</f>
      </c>
      <c r="O9674">
        <f>IF(OR(B9674="",C9674="",E9674=""),0,(IF(A9674=-1,H9674,0)-IF(OR(A9674=1,A9674=0),H9674,0)+IF(A9674=2,H9674,0))*IF(E9674="SGD",1,IF(E9674="USD",Settings!$B$22,IF(E9674="HKD",Settings!$B$23,1))))</f>
        <v>0</v>
      </c>
      <c r="P9674">
        <f>IF(OR(B9674="",C9674="",E9674=""),0,IF(A9674=2,H9674*IF(E9674="SGD",1,IF(E9674="USD",Settings!$B$22,IF(E9674="HKD",Settings!$B$23,1))),0))</f>
        <v>0</v>
      </c>
      <c r="Q9674" s="312">
        <f>IF(OR(J9674="",G9674=""),"",G9674+ROW()/1000000)</f>
      </c>
      <c r="R9674" s="247">
        <f>IF(Q9674="","",SUMIFS(Txn[Signed Units],Txn[Key],J9674,Txn[Transaction Order],"&lt;="&amp;Q9674))</f>
      </c>
    </row>
    <row r="9675" spans="10:18" ht="15" customHeight="1" x14ac:dyDescent="0.15">
      <c r="J9675" s="246">
        <f>IF(OR(B9675="",C9675="",E9675=""),"",B9675&amp;":"&amp;C9675&amp;":"&amp;E9675)</f>
      </c>
      <c r="K9675" s="247">
        <f>IF(A9675="","",A9675*D9675)</f>
      </c>
      <c r="L9675" s="246">
        <f>IF(A9675="","",IF(OR(A9675=1,A9675=0),H9675,0))</f>
      </c>
      <c r="M9675" s="246">
        <f>IF(A9675="","",IF(A9675=-1,H9675,0))</f>
      </c>
      <c r="N9675">
        <f>IF(J9675="","",IF(E9675="SGD",1,IF(E9675="USD",Settings!$B$22,IF(E9675="HKD",Settings!$B$23,1))))</f>
      </c>
      <c r="O9675">
        <f>IF(OR(B9675="",C9675="",E9675=""),0,(IF(A9675=-1,H9675,0)-IF(OR(A9675=1,A9675=0),H9675,0)+IF(A9675=2,H9675,0))*IF(E9675="SGD",1,IF(E9675="USD",Settings!$B$22,IF(E9675="HKD",Settings!$B$23,1))))</f>
        <v>0</v>
      </c>
      <c r="P9675">
        <f>IF(OR(B9675="",C9675="",E9675=""),0,IF(A9675=2,H9675*IF(E9675="SGD",1,IF(E9675="USD",Settings!$B$22,IF(E9675="HKD",Settings!$B$23,1))),0))</f>
        <v>0</v>
      </c>
      <c r="Q9675" s="312">
        <f>IF(OR(J9675="",G9675=""),"",G9675+ROW()/1000000)</f>
      </c>
      <c r="R9675" s="247">
        <f>IF(Q9675="","",SUMIFS(Txn[Signed Units],Txn[Key],J9675,Txn[Transaction Order],"&lt;="&amp;Q9675))</f>
      </c>
    </row>
    <row r="9676" spans="10:18" ht="15" customHeight="1" x14ac:dyDescent="0.15">
      <c r="J9676" s="246">
        <f>IF(OR(B9676="",C9676="",E9676=""),"",B9676&amp;":"&amp;C9676&amp;":"&amp;E9676)</f>
      </c>
      <c r="K9676" s="247">
        <f>IF(A9676="","",A9676*D9676)</f>
      </c>
      <c r="L9676" s="246">
        <f>IF(A9676="","",IF(OR(A9676=1,A9676=0),H9676,0))</f>
      </c>
      <c r="M9676" s="246">
        <f>IF(A9676="","",IF(A9676=-1,H9676,0))</f>
      </c>
      <c r="N9676">
        <f>IF(J9676="","",IF(E9676="SGD",1,IF(E9676="USD",Settings!$B$22,IF(E9676="HKD",Settings!$B$23,1))))</f>
      </c>
      <c r="O9676">
        <f>IF(OR(B9676="",C9676="",E9676=""),0,(IF(A9676=-1,H9676,0)-IF(OR(A9676=1,A9676=0),H9676,0)+IF(A9676=2,H9676,0))*IF(E9676="SGD",1,IF(E9676="USD",Settings!$B$22,IF(E9676="HKD",Settings!$B$23,1))))</f>
        <v>0</v>
      </c>
      <c r="P9676">
        <f>IF(OR(B9676="",C9676="",E9676=""),0,IF(A9676=2,H9676*IF(E9676="SGD",1,IF(E9676="USD",Settings!$B$22,IF(E9676="HKD",Settings!$B$23,1))),0))</f>
        <v>0</v>
      </c>
      <c r="Q9676" s="312">
        <f>IF(OR(J9676="",G9676=""),"",G9676+ROW()/1000000)</f>
      </c>
      <c r="R9676" s="247">
        <f>IF(Q9676="","",SUMIFS(Txn[Signed Units],Txn[Key],J9676,Txn[Transaction Order],"&lt;="&amp;Q9676))</f>
      </c>
    </row>
    <row r="9677" spans="10:18" ht="15" customHeight="1" x14ac:dyDescent="0.15">
      <c r="J9677" s="246">
        <f>IF(OR(B9677="",C9677="",E9677=""),"",B9677&amp;":"&amp;C9677&amp;":"&amp;E9677)</f>
      </c>
      <c r="K9677" s="247">
        <f>IF(A9677="","",A9677*D9677)</f>
      </c>
      <c r="L9677" s="246">
        <f>IF(A9677="","",IF(OR(A9677=1,A9677=0),H9677,0))</f>
      </c>
      <c r="M9677" s="246">
        <f>IF(A9677="","",IF(A9677=-1,H9677,0))</f>
      </c>
      <c r="N9677">
        <f>IF(J9677="","",IF(E9677="SGD",1,IF(E9677="USD",Settings!$B$22,IF(E9677="HKD",Settings!$B$23,1))))</f>
      </c>
      <c r="O9677">
        <f>IF(OR(B9677="",C9677="",E9677=""),0,(IF(A9677=-1,H9677,0)-IF(OR(A9677=1,A9677=0),H9677,0)+IF(A9677=2,H9677,0))*IF(E9677="SGD",1,IF(E9677="USD",Settings!$B$22,IF(E9677="HKD",Settings!$B$23,1))))</f>
        <v>0</v>
      </c>
      <c r="P9677">
        <f>IF(OR(B9677="",C9677="",E9677=""),0,IF(A9677=2,H9677*IF(E9677="SGD",1,IF(E9677="USD",Settings!$B$22,IF(E9677="HKD",Settings!$B$23,1))),0))</f>
        <v>0</v>
      </c>
      <c r="Q9677" s="312">
        <f>IF(OR(J9677="",G9677=""),"",G9677+ROW()/1000000)</f>
      </c>
      <c r="R9677" s="247">
        <f>IF(Q9677="","",SUMIFS(Txn[Signed Units],Txn[Key],J9677,Txn[Transaction Order],"&lt;="&amp;Q9677))</f>
      </c>
    </row>
    <row r="9678" spans="10:18" ht="15" customHeight="1" x14ac:dyDescent="0.15">
      <c r="J9678" s="246">
        <f>IF(OR(B9678="",C9678="",E9678=""),"",B9678&amp;":"&amp;C9678&amp;":"&amp;E9678)</f>
      </c>
      <c r="K9678" s="247">
        <f>IF(A9678="","",A9678*D9678)</f>
      </c>
      <c r="L9678" s="246">
        <f>IF(A9678="","",IF(OR(A9678=1,A9678=0),H9678,0))</f>
      </c>
      <c r="M9678" s="246">
        <f>IF(A9678="","",IF(A9678=-1,H9678,0))</f>
      </c>
      <c r="N9678">
        <f>IF(J9678="","",IF(E9678="SGD",1,IF(E9678="USD",Settings!$B$22,IF(E9678="HKD",Settings!$B$23,1))))</f>
      </c>
      <c r="O9678">
        <f>IF(OR(B9678="",C9678="",E9678=""),0,(IF(A9678=-1,H9678,0)-IF(OR(A9678=1,A9678=0),H9678,0)+IF(A9678=2,H9678,0))*IF(E9678="SGD",1,IF(E9678="USD",Settings!$B$22,IF(E9678="HKD",Settings!$B$23,1))))</f>
        <v>0</v>
      </c>
      <c r="P9678">
        <f>IF(OR(B9678="",C9678="",E9678=""),0,IF(A9678=2,H9678*IF(E9678="SGD",1,IF(E9678="USD",Settings!$B$22,IF(E9678="HKD",Settings!$B$23,1))),0))</f>
        <v>0</v>
      </c>
      <c r="Q9678" s="312">
        <f>IF(OR(J9678="",G9678=""),"",G9678+ROW()/1000000)</f>
      </c>
      <c r="R9678" s="247">
        <f>IF(Q9678="","",SUMIFS(Txn[Signed Units],Txn[Key],J9678,Txn[Transaction Order],"&lt;="&amp;Q9678))</f>
      </c>
    </row>
    <row r="9679" spans="10:18" ht="15" customHeight="1" x14ac:dyDescent="0.15">
      <c r="J9679" s="246">
        <f>IF(OR(B9679="",C9679="",E9679=""),"",B9679&amp;":"&amp;C9679&amp;":"&amp;E9679)</f>
      </c>
      <c r="K9679" s="247">
        <f>IF(A9679="","",A9679*D9679)</f>
      </c>
      <c r="L9679" s="246">
        <f>IF(A9679="","",IF(OR(A9679=1,A9679=0),H9679,0))</f>
      </c>
      <c r="M9679" s="246">
        <f>IF(A9679="","",IF(A9679=-1,H9679,0))</f>
      </c>
      <c r="N9679">
        <f>IF(J9679="","",IF(E9679="SGD",1,IF(E9679="USD",Settings!$B$22,IF(E9679="HKD",Settings!$B$23,1))))</f>
      </c>
      <c r="O9679">
        <f>IF(OR(B9679="",C9679="",E9679=""),0,(IF(A9679=-1,H9679,0)-IF(OR(A9679=1,A9679=0),H9679,0)+IF(A9679=2,H9679,0))*IF(E9679="SGD",1,IF(E9679="USD",Settings!$B$22,IF(E9679="HKD",Settings!$B$23,1))))</f>
        <v>0</v>
      </c>
      <c r="P9679">
        <f>IF(OR(B9679="",C9679="",E9679=""),0,IF(A9679=2,H9679*IF(E9679="SGD",1,IF(E9679="USD",Settings!$B$22,IF(E9679="HKD",Settings!$B$23,1))),0))</f>
        <v>0</v>
      </c>
      <c r="Q9679" s="312">
        <f>IF(OR(J9679="",G9679=""),"",G9679+ROW()/1000000)</f>
      </c>
      <c r="R9679" s="247">
        <f>IF(Q9679="","",SUMIFS(Txn[Signed Units],Txn[Key],J9679,Txn[Transaction Order],"&lt;="&amp;Q9679))</f>
      </c>
    </row>
    <row r="9680" spans="10:18" ht="15" customHeight="1" x14ac:dyDescent="0.15">
      <c r="J9680" s="246">
        <f>IF(OR(B9680="",C9680="",E9680=""),"",B9680&amp;":"&amp;C9680&amp;":"&amp;E9680)</f>
      </c>
      <c r="K9680" s="247">
        <f>IF(A9680="","",A9680*D9680)</f>
      </c>
      <c r="L9680" s="246">
        <f>IF(A9680="","",IF(OR(A9680=1,A9680=0),H9680,0))</f>
      </c>
      <c r="M9680" s="246">
        <f>IF(A9680="","",IF(A9680=-1,H9680,0))</f>
      </c>
      <c r="N9680">
        <f>IF(J9680="","",IF(E9680="SGD",1,IF(E9680="USD",Settings!$B$22,IF(E9680="HKD",Settings!$B$23,1))))</f>
      </c>
      <c r="O9680">
        <f>IF(OR(B9680="",C9680="",E9680=""),0,(IF(A9680=-1,H9680,0)-IF(OR(A9680=1,A9680=0),H9680,0)+IF(A9680=2,H9680,0))*IF(E9680="SGD",1,IF(E9680="USD",Settings!$B$22,IF(E9680="HKD",Settings!$B$23,1))))</f>
        <v>0</v>
      </c>
      <c r="P9680">
        <f>IF(OR(B9680="",C9680="",E9680=""),0,IF(A9680=2,H9680*IF(E9680="SGD",1,IF(E9680="USD",Settings!$B$22,IF(E9680="HKD",Settings!$B$23,1))),0))</f>
        <v>0</v>
      </c>
      <c r="Q9680" s="312">
        <f>IF(OR(J9680="",G9680=""),"",G9680+ROW()/1000000)</f>
      </c>
      <c r="R9680" s="247">
        <f>IF(Q9680="","",SUMIFS(Txn[Signed Units],Txn[Key],J9680,Txn[Transaction Order],"&lt;="&amp;Q9680))</f>
      </c>
    </row>
    <row r="9681" spans="10:18" ht="15" customHeight="1" x14ac:dyDescent="0.15">
      <c r="J9681" s="246">
        <f>IF(OR(B9681="",C9681="",E9681=""),"",B9681&amp;":"&amp;C9681&amp;":"&amp;E9681)</f>
      </c>
      <c r="K9681" s="247">
        <f>IF(A9681="","",A9681*D9681)</f>
      </c>
      <c r="L9681" s="246">
        <f>IF(A9681="","",IF(OR(A9681=1,A9681=0),H9681,0))</f>
      </c>
      <c r="M9681" s="246">
        <f>IF(A9681="","",IF(A9681=-1,H9681,0))</f>
      </c>
      <c r="N9681">
        <f>IF(J9681="","",IF(E9681="SGD",1,IF(E9681="USD",Settings!$B$22,IF(E9681="HKD",Settings!$B$23,1))))</f>
      </c>
      <c r="O9681">
        <f>IF(OR(B9681="",C9681="",E9681=""),0,(IF(A9681=-1,H9681,0)-IF(OR(A9681=1,A9681=0),H9681,0)+IF(A9681=2,H9681,0))*IF(E9681="SGD",1,IF(E9681="USD",Settings!$B$22,IF(E9681="HKD",Settings!$B$23,1))))</f>
        <v>0</v>
      </c>
      <c r="P9681">
        <f>IF(OR(B9681="",C9681="",E9681=""),0,IF(A9681=2,H9681*IF(E9681="SGD",1,IF(E9681="USD",Settings!$B$22,IF(E9681="HKD",Settings!$B$23,1))),0))</f>
        <v>0</v>
      </c>
      <c r="Q9681" s="312">
        <f>IF(OR(J9681="",G9681=""),"",G9681+ROW()/1000000)</f>
      </c>
      <c r="R9681" s="247">
        <f>IF(Q9681="","",SUMIFS(Txn[Signed Units],Txn[Key],J9681,Txn[Transaction Order],"&lt;="&amp;Q9681))</f>
      </c>
    </row>
    <row r="9682" spans="10:18" ht="15" customHeight="1" x14ac:dyDescent="0.15">
      <c r="J9682" s="246">
        <f>IF(OR(B9682="",C9682="",E9682=""),"",B9682&amp;":"&amp;C9682&amp;":"&amp;E9682)</f>
      </c>
      <c r="K9682" s="247">
        <f>IF(A9682="","",A9682*D9682)</f>
      </c>
      <c r="L9682" s="246">
        <f>IF(A9682="","",IF(OR(A9682=1,A9682=0),H9682,0))</f>
      </c>
      <c r="M9682" s="246">
        <f>IF(A9682="","",IF(A9682=-1,H9682,0))</f>
      </c>
      <c r="N9682">
        <f>IF(J9682="","",IF(E9682="SGD",1,IF(E9682="USD",Settings!$B$22,IF(E9682="HKD",Settings!$B$23,1))))</f>
      </c>
      <c r="O9682">
        <f>IF(OR(B9682="",C9682="",E9682=""),0,(IF(A9682=-1,H9682,0)-IF(OR(A9682=1,A9682=0),H9682,0)+IF(A9682=2,H9682,0))*IF(E9682="SGD",1,IF(E9682="USD",Settings!$B$22,IF(E9682="HKD",Settings!$B$23,1))))</f>
        <v>0</v>
      </c>
      <c r="P9682">
        <f>IF(OR(B9682="",C9682="",E9682=""),0,IF(A9682=2,H9682*IF(E9682="SGD",1,IF(E9682="USD",Settings!$B$22,IF(E9682="HKD",Settings!$B$23,1))),0))</f>
        <v>0</v>
      </c>
      <c r="Q9682" s="312">
        <f>IF(OR(J9682="",G9682=""),"",G9682+ROW()/1000000)</f>
      </c>
      <c r="R9682" s="247">
        <f>IF(Q9682="","",SUMIFS(Txn[Signed Units],Txn[Key],J9682,Txn[Transaction Order],"&lt;="&amp;Q9682))</f>
      </c>
    </row>
    <row r="9683" spans="10:18" ht="15" customHeight="1" x14ac:dyDescent="0.15">
      <c r="J9683" s="246">
        <f>IF(OR(B9683="",C9683="",E9683=""),"",B9683&amp;":"&amp;C9683&amp;":"&amp;E9683)</f>
      </c>
      <c r="K9683" s="247">
        <f>IF(A9683="","",A9683*D9683)</f>
      </c>
      <c r="L9683" s="246">
        <f>IF(A9683="","",IF(OR(A9683=1,A9683=0),H9683,0))</f>
      </c>
      <c r="M9683" s="246">
        <f>IF(A9683="","",IF(A9683=-1,H9683,0))</f>
      </c>
      <c r="N9683">
        <f>IF(J9683="","",IF(E9683="SGD",1,IF(E9683="USD",Settings!$B$22,IF(E9683="HKD",Settings!$B$23,1))))</f>
      </c>
      <c r="O9683">
        <f>IF(OR(B9683="",C9683="",E9683=""),0,(IF(A9683=-1,H9683,0)-IF(OR(A9683=1,A9683=0),H9683,0)+IF(A9683=2,H9683,0))*IF(E9683="SGD",1,IF(E9683="USD",Settings!$B$22,IF(E9683="HKD",Settings!$B$23,1))))</f>
        <v>0</v>
      </c>
      <c r="P9683">
        <f>IF(OR(B9683="",C9683="",E9683=""),0,IF(A9683=2,H9683*IF(E9683="SGD",1,IF(E9683="USD",Settings!$B$22,IF(E9683="HKD",Settings!$B$23,1))),0))</f>
        <v>0</v>
      </c>
      <c r="Q9683" s="312">
        <f>IF(OR(J9683="",G9683=""),"",G9683+ROW()/1000000)</f>
      </c>
      <c r="R9683" s="247">
        <f>IF(Q9683="","",SUMIFS(Txn[Signed Units],Txn[Key],J9683,Txn[Transaction Order],"&lt;="&amp;Q9683))</f>
      </c>
    </row>
    <row r="9684" spans="10:18" ht="15" customHeight="1" x14ac:dyDescent="0.15">
      <c r="J9684" s="246">
        <f>IF(OR(B9684="",C9684="",E9684=""),"",B9684&amp;":"&amp;C9684&amp;":"&amp;E9684)</f>
      </c>
      <c r="K9684" s="247">
        <f>IF(A9684="","",A9684*D9684)</f>
      </c>
      <c r="L9684" s="246">
        <f>IF(A9684="","",IF(OR(A9684=1,A9684=0),H9684,0))</f>
      </c>
      <c r="M9684" s="246">
        <f>IF(A9684="","",IF(A9684=-1,H9684,0))</f>
      </c>
      <c r="N9684">
        <f>IF(J9684="","",IF(E9684="SGD",1,IF(E9684="USD",Settings!$B$22,IF(E9684="HKD",Settings!$B$23,1))))</f>
      </c>
      <c r="O9684">
        <f>IF(OR(B9684="",C9684="",E9684=""),0,(IF(A9684=-1,H9684,0)-IF(OR(A9684=1,A9684=0),H9684,0)+IF(A9684=2,H9684,0))*IF(E9684="SGD",1,IF(E9684="USD",Settings!$B$22,IF(E9684="HKD",Settings!$B$23,1))))</f>
        <v>0</v>
      </c>
      <c r="P9684">
        <f>IF(OR(B9684="",C9684="",E9684=""),0,IF(A9684=2,H9684*IF(E9684="SGD",1,IF(E9684="USD",Settings!$B$22,IF(E9684="HKD",Settings!$B$23,1))),0))</f>
        <v>0</v>
      </c>
      <c r="Q9684" s="312">
        <f>IF(OR(J9684="",G9684=""),"",G9684+ROW()/1000000)</f>
      </c>
      <c r="R9684" s="247">
        <f>IF(Q9684="","",SUMIFS(Txn[Signed Units],Txn[Key],J9684,Txn[Transaction Order],"&lt;="&amp;Q9684))</f>
      </c>
    </row>
    <row r="9685" spans="10:18" ht="15" customHeight="1" x14ac:dyDescent="0.15">
      <c r="J9685" s="246">
        <f>IF(OR(B9685="",C9685="",E9685=""),"",B9685&amp;":"&amp;C9685&amp;":"&amp;E9685)</f>
      </c>
      <c r="K9685" s="247">
        <f>IF(A9685="","",A9685*D9685)</f>
      </c>
      <c r="L9685" s="246">
        <f>IF(A9685="","",IF(OR(A9685=1,A9685=0),H9685,0))</f>
      </c>
      <c r="M9685" s="246">
        <f>IF(A9685="","",IF(A9685=-1,H9685,0))</f>
      </c>
      <c r="N9685">
        <f>IF(J9685="","",IF(E9685="SGD",1,IF(E9685="USD",Settings!$B$22,IF(E9685="HKD",Settings!$B$23,1))))</f>
      </c>
      <c r="O9685">
        <f>IF(OR(B9685="",C9685="",E9685=""),0,(IF(A9685=-1,H9685,0)-IF(OR(A9685=1,A9685=0),H9685,0)+IF(A9685=2,H9685,0))*IF(E9685="SGD",1,IF(E9685="USD",Settings!$B$22,IF(E9685="HKD",Settings!$B$23,1))))</f>
        <v>0</v>
      </c>
      <c r="P9685">
        <f>IF(OR(B9685="",C9685="",E9685=""),0,IF(A9685=2,H9685*IF(E9685="SGD",1,IF(E9685="USD",Settings!$B$22,IF(E9685="HKD",Settings!$B$23,1))),0))</f>
        <v>0</v>
      </c>
      <c r="Q9685" s="312">
        <f>IF(OR(J9685="",G9685=""),"",G9685+ROW()/1000000)</f>
      </c>
      <c r="R9685" s="247">
        <f>IF(Q9685="","",SUMIFS(Txn[Signed Units],Txn[Key],J9685,Txn[Transaction Order],"&lt;="&amp;Q9685))</f>
      </c>
    </row>
    <row r="9686" spans="10:18" ht="15" customHeight="1" x14ac:dyDescent="0.15">
      <c r="J9686" s="246">
        <f>IF(OR(B9686="",C9686="",E9686=""),"",B9686&amp;":"&amp;C9686&amp;":"&amp;E9686)</f>
      </c>
      <c r="K9686" s="247">
        <f>IF(A9686="","",A9686*D9686)</f>
      </c>
      <c r="L9686" s="246">
        <f>IF(A9686="","",IF(OR(A9686=1,A9686=0),H9686,0))</f>
      </c>
      <c r="M9686" s="246">
        <f>IF(A9686="","",IF(A9686=-1,H9686,0))</f>
      </c>
      <c r="N9686">
        <f>IF(J9686="","",IF(E9686="SGD",1,IF(E9686="USD",Settings!$B$22,IF(E9686="HKD",Settings!$B$23,1))))</f>
      </c>
      <c r="O9686">
        <f>IF(OR(B9686="",C9686="",E9686=""),0,(IF(A9686=-1,H9686,0)-IF(OR(A9686=1,A9686=0),H9686,0)+IF(A9686=2,H9686,0))*IF(E9686="SGD",1,IF(E9686="USD",Settings!$B$22,IF(E9686="HKD",Settings!$B$23,1))))</f>
        <v>0</v>
      </c>
      <c r="P9686">
        <f>IF(OR(B9686="",C9686="",E9686=""),0,IF(A9686=2,H9686*IF(E9686="SGD",1,IF(E9686="USD",Settings!$B$22,IF(E9686="HKD",Settings!$B$23,1))),0))</f>
        <v>0</v>
      </c>
      <c r="Q9686" s="312">
        <f>IF(OR(J9686="",G9686=""),"",G9686+ROW()/1000000)</f>
      </c>
      <c r="R9686" s="247">
        <f>IF(Q9686="","",SUMIFS(Txn[Signed Units],Txn[Key],J9686,Txn[Transaction Order],"&lt;="&amp;Q9686))</f>
      </c>
    </row>
    <row r="9687" spans="10:18" ht="15" customHeight="1" x14ac:dyDescent="0.15">
      <c r="J9687" s="246">
        <f>IF(OR(B9687="",C9687="",E9687=""),"",B9687&amp;":"&amp;C9687&amp;":"&amp;E9687)</f>
      </c>
      <c r="K9687" s="247">
        <f>IF(A9687="","",A9687*D9687)</f>
      </c>
      <c r="L9687" s="246">
        <f>IF(A9687="","",IF(OR(A9687=1,A9687=0),H9687,0))</f>
      </c>
      <c r="M9687" s="246">
        <f>IF(A9687="","",IF(A9687=-1,H9687,0))</f>
      </c>
      <c r="N9687">
        <f>IF(J9687="","",IF(E9687="SGD",1,IF(E9687="USD",Settings!$B$22,IF(E9687="HKD",Settings!$B$23,1))))</f>
      </c>
      <c r="O9687">
        <f>IF(OR(B9687="",C9687="",E9687=""),0,(IF(A9687=-1,H9687,0)-IF(OR(A9687=1,A9687=0),H9687,0)+IF(A9687=2,H9687,0))*IF(E9687="SGD",1,IF(E9687="USD",Settings!$B$22,IF(E9687="HKD",Settings!$B$23,1))))</f>
        <v>0</v>
      </c>
      <c r="P9687">
        <f>IF(OR(B9687="",C9687="",E9687=""),0,IF(A9687=2,H9687*IF(E9687="SGD",1,IF(E9687="USD",Settings!$B$22,IF(E9687="HKD",Settings!$B$23,1))),0))</f>
        <v>0</v>
      </c>
      <c r="Q9687" s="312">
        <f>IF(OR(J9687="",G9687=""),"",G9687+ROW()/1000000)</f>
      </c>
      <c r="R9687" s="247">
        <f>IF(Q9687="","",SUMIFS(Txn[Signed Units],Txn[Key],J9687,Txn[Transaction Order],"&lt;="&amp;Q9687))</f>
      </c>
    </row>
    <row r="9688" spans="10:18" ht="15" customHeight="1" x14ac:dyDescent="0.15">
      <c r="J9688" s="246">
        <f>IF(OR(B9688="",C9688="",E9688=""),"",B9688&amp;":"&amp;C9688&amp;":"&amp;E9688)</f>
      </c>
      <c r="K9688" s="247">
        <f>IF(A9688="","",A9688*D9688)</f>
      </c>
      <c r="L9688" s="246">
        <f>IF(A9688="","",IF(OR(A9688=1,A9688=0),H9688,0))</f>
      </c>
      <c r="M9688" s="246">
        <f>IF(A9688="","",IF(A9688=-1,H9688,0))</f>
      </c>
      <c r="N9688">
        <f>IF(J9688="","",IF(E9688="SGD",1,IF(E9688="USD",Settings!$B$22,IF(E9688="HKD",Settings!$B$23,1))))</f>
      </c>
      <c r="O9688">
        <f>IF(OR(B9688="",C9688="",E9688=""),0,(IF(A9688=-1,H9688,0)-IF(OR(A9688=1,A9688=0),H9688,0)+IF(A9688=2,H9688,0))*IF(E9688="SGD",1,IF(E9688="USD",Settings!$B$22,IF(E9688="HKD",Settings!$B$23,1))))</f>
        <v>0</v>
      </c>
      <c r="P9688">
        <f>IF(OR(B9688="",C9688="",E9688=""),0,IF(A9688=2,H9688*IF(E9688="SGD",1,IF(E9688="USD",Settings!$B$22,IF(E9688="HKD",Settings!$B$23,1))),0))</f>
        <v>0</v>
      </c>
      <c r="Q9688" s="312">
        <f>IF(OR(J9688="",G9688=""),"",G9688+ROW()/1000000)</f>
      </c>
      <c r="R9688" s="247">
        <f>IF(Q9688="","",SUMIFS(Txn[Signed Units],Txn[Key],J9688,Txn[Transaction Order],"&lt;="&amp;Q9688))</f>
      </c>
    </row>
    <row r="9689" spans="10:18" ht="15" customHeight="1" x14ac:dyDescent="0.15">
      <c r="J9689" s="246">
        <f>IF(OR(B9689="",C9689="",E9689=""),"",B9689&amp;":"&amp;C9689&amp;":"&amp;E9689)</f>
      </c>
      <c r="K9689" s="247">
        <f>IF(A9689="","",A9689*D9689)</f>
      </c>
      <c r="L9689" s="246">
        <f>IF(A9689="","",IF(OR(A9689=1,A9689=0),H9689,0))</f>
      </c>
      <c r="M9689" s="246">
        <f>IF(A9689="","",IF(A9689=-1,H9689,0))</f>
      </c>
      <c r="N9689">
        <f>IF(J9689="","",IF(E9689="SGD",1,IF(E9689="USD",Settings!$B$22,IF(E9689="HKD",Settings!$B$23,1))))</f>
      </c>
      <c r="O9689">
        <f>IF(OR(B9689="",C9689="",E9689=""),0,(IF(A9689=-1,H9689,0)-IF(OR(A9689=1,A9689=0),H9689,0)+IF(A9689=2,H9689,0))*IF(E9689="SGD",1,IF(E9689="USD",Settings!$B$22,IF(E9689="HKD",Settings!$B$23,1))))</f>
        <v>0</v>
      </c>
      <c r="P9689">
        <f>IF(OR(B9689="",C9689="",E9689=""),0,IF(A9689=2,H9689*IF(E9689="SGD",1,IF(E9689="USD",Settings!$B$22,IF(E9689="HKD",Settings!$B$23,1))),0))</f>
        <v>0</v>
      </c>
      <c r="Q9689" s="312">
        <f>IF(OR(J9689="",G9689=""),"",G9689+ROW()/1000000)</f>
      </c>
      <c r="R9689" s="247">
        <f>IF(Q9689="","",SUMIFS(Txn[Signed Units],Txn[Key],J9689,Txn[Transaction Order],"&lt;="&amp;Q9689))</f>
      </c>
    </row>
    <row r="9690" spans="10:18" ht="15" customHeight="1" x14ac:dyDescent="0.15">
      <c r="J9690" s="246">
        <f>IF(OR(B9690="",C9690="",E9690=""),"",B9690&amp;":"&amp;C9690&amp;":"&amp;E9690)</f>
      </c>
      <c r="K9690" s="247">
        <f>IF(A9690="","",A9690*D9690)</f>
      </c>
      <c r="L9690" s="246">
        <f>IF(A9690="","",IF(OR(A9690=1,A9690=0),H9690,0))</f>
      </c>
      <c r="M9690" s="246">
        <f>IF(A9690="","",IF(A9690=-1,H9690,0))</f>
      </c>
      <c r="N9690">
        <f>IF(J9690="","",IF(E9690="SGD",1,IF(E9690="USD",Settings!$B$22,IF(E9690="HKD",Settings!$B$23,1))))</f>
      </c>
      <c r="O9690">
        <f>IF(OR(B9690="",C9690="",E9690=""),0,(IF(A9690=-1,H9690,0)-IF(OR(A9690=1,A9690=0),H9690,0)+IF(A9690=2,H9690,0))*IF(E9690="SGD",1,IF(E9690="USD",Settings!$B$22,IF(E9690="HKD",Settings!$B$23,1))))</f>
        <v>0</v>
      </c>
      <c r="P9690">
        <f>IF(OR(B9690="",C9690="",E9690=""),0,IF(A9690=2,H9690*IF(E9690="SGD",1,IF(E9690="USD",Settings!$B$22,IF(E9690="HKD",Settings!$B$23,1))),0))</f>
        <v>0</v>
      </c>
      <c r="Q9690" s="312">
        <f>IF(OR(J9690="",G9690=""),"",G9690+ROW()/1000000)</f>
      </c>
      <c r="R9690" s="247">
        <f>IF(Q9690="","",SUMIFS(Txn[Signed Units],Txn[Key],J9690,Txn[Transaction Order],"&lt;="&amp;Q9690))</f>
      </c>
    </row>
    <row r="9691" spans="10:18" ht="15" customHeight="1" x14ac:dyDescent="0.15">
      <c r="J9691" s="246">
        <f>IF(OR(B9691="",C9691="",E9691=""),"",B9691&amp;":"&amp;C9691&amp;":"&amp;E9691)</f>
      </c>
      <c r="K9691" s="247">
        <f>IF(A9691="","",A9691*D9691)</f>
      </c>
      <c r="L9691" s="246">
        <f>IF(A9691="","",IF(OR(A9691=1,A9691=0),H9691,0))</f>
      </c>
      <c r="M9691" s="246">
        <f>IF(A9691="","",IF(A9691=-1,H9691,0))</f>
      </c>
      <c r="N9691">
        <f>IF(J9691="","",IF(E9691="SGD",1,IF(E9691="USD",Settings!$B$22,IF(E9691="HKD",Settings!$B$23,1))))</f>
      </c>
      <c r="O9691">
        <f>IF(OR(B9691="",C9691="",E9691=""),0,(IF(A9691=-1,H9691,0)-IF(OR(A9691=1,A9691=0),H9691,0)+IF(A9691=2,H9691,0))*IF(E9691="SGD",1,IF(E9691="USD",Settings!$B$22,IF(E9691="HKD",Settings!$B$23,1))))</f>
        <v>0</v>
      </c>
      <c r="P9691">
        <f>IF(OR(B9691="",C9691="",E9691=""),0,IF(A9691=2,H9691*IF(E9691="SGD",1,IF(E9691="USD",Settings!$B$22,IF(E9691="HKD",Settings!$B$23,1))),0))</f>
        <v>0</v>
      </c>
      <c r="Q9691" s="312">
        <f>IF(OR(J9691="",G9691=""),"",G9691+ROW()/1000000)</f>
      </c>
      <c r="R9691" s="247">
        <f>IF(Q9691="","",SUMIFS(Txn[Signed Units],Txn[Key],J9691,Txn[Transaction Order],"&lt;="&amp;Q9691))</f>
      </c>
    </row>
    <row r="9692" spans="10:18" ht="15" customHeight="1" x14ac:dyDescent="0.15">
      <c r="J9692" s="246">
        <f>IF(OR(B9692="",C9692="",E9692=""),"",B9692&amp;":"&amp;C9692&amp;":"&amp;E9692)</f>
      </c>
      <c r="K9692" s="247">
        <f>IF(A9692="","",A9692*D9692)</f>
      </c>
      <c r="L9692" s="246">
        <f>IF(A9692="","",IF(OR(A9692=1,A9692=0),H9692,0))</f>
      </c>
      <c r="M9692" s="246">
        <f>IF(A9692="","",IF(A9692=-1,H9692,0))</f>
      </c>
      <c r="N9692">
        <f>IF(J9692="","",IF(E9692="SGD",1,IF(E9692="USD",Settings!$B$22,IF(E9692="HKD",Settings!$B$23,1))))</f>
      </c>
      <c r="O9692">
        <f>IF(OR(B9692="",C9692="",E9692=""),0,(IF(A9692=-1,H9692,0)-IF(OR(A9692=1,A9692=0),H9692,0)+IF(A9692=2,H9692,0))*IF(E9692="SGD",1,IF(E9692="USD",Settings!$B$22,IF(E9692="HKD",Settings!$B$23,1))))</f>
        <v>0</v>
      </c>
      <c r="P9692">
        <f>IF(OR(B9692="",C9692="",E9692=""),0,IF(A9692=2,H9692*IF(E9692="SGD",1,IF(E9692="USD",Settings!$B$22,IF(E9692="HKD",Settings!$B$23,1))),0))</f>
        <v>0</v>
      </c>
      <c r="Q9692" s="312">
        <f>IF(OR(J9692="",G9692=""),"",G9692+ROW()/1000000)</f>
      </c>
      <c r="R9692" s="247">
        <f>IF(Q9692="","",SUMIFS(Txn[Signed Units],Txn[Key],J9692,Txn[Transaction Order],"&lt;="&amp;Q9692))</f>
      </c>
    </row>
    <row r="9693" spans="10:18" ht="15" customHeight="1" x14ac:dyDescent="0.15">
      <c r="J9693" s="246">
        <f>IF(OR(B9693="",C9693="",E9693=""),"",B9693&amp;":"&amp;C9693&amp;":"&amp;E9693)</f>
      </c>
      <c r="K9693" s="247">
        <f>IF(A9693="","",A9693*D9693)</f>
      </c>
      <c r="L9693" s="246">
        <f>IF(A9693="","",IF(OR(A9693=1,A9693=0),H9693,0))</f>
      </c>
      <c r="M9693" s="246">
        <f>IF(A9693="","",IF(A9693=-1,H9693,0))</f>
      </c>
      <c r="N9693">
        <f>IF(J9693="","",IF(E9693="SGD",1,IF(E9693="USD",Settings!$B$22,IF(E9693="HKD",Settings!$B$23,1))))</f>
      </c>
      <c r="O9693">
        <f>IF(OR(B9693="",C9693="",E9693=""),0,(IF(A9693=-1,H9693,0)-IF(OR(A9693=1,A9693=0),H9693,0)+IF(A9693=2,H9693,0))*IF(E9693="SGD",1,IF(E9693="USD",Settings!$B$22,IF(E9693="HKD",Settings!$B$23,1))))</f>
        <v>0</v>
      </c>
      <c r="P9693">
        <f>IF(OR(B9693="",C9693="",E9693=""),0,IF(A9693=2,H9693*IF(E9693="SGD",1,IF(E9693="USD",Settings!$B$22,IF(E9693="HKD",Settings!$B$23,1))),0))</f>
        <v>0</v>
      </c>
      <c r="Q9693" s="312">
        <f>IF(OR(J9693="",G9693=""),"",G9693+ROW()/1000000)</f>
      </c>
      <c r="R9693" s="247">
        <f>IF(Q9693="","",SUMIFS(Txn[Signed Units],Txn[Key],J9693,Txn[Transaction Order],"&lt;="&amp;Q9693))</f>
      </c>
    </row>
    <row r="9694" spans="10:18" ht="15" customHeight="1" x14ac:dyDescent="0.15">
      <c r="J9694" s="246">
        <f>IF(OR(B9694="",C9694="",E9694=""),"",B9694&amp;":"&amp;C9694&amp;":"&amp;E9694)</f>
      </c>
      <c r="K9694" s="247">
        <f>IF(A9694="","",A9694*D9694)</f>
      </c>
      <c r="L9694" s="246">
        <f>IF(A9694="","",IF(OR(A9694=1,A9694=0),H9694,0))</f>
      </c>
      <c r="M9694" s="246">
        <f>IF(A9694="","",IF(A9694=-1,H9694,0))</f>
      </c>
      <c r="N9694">
        <f>IF(J9694="","",IF(E9694="SGD",1,IF(E9694="USD",Settings!$B$22,IF(E9694="HKD",Settings!$B$23,1))))</f>
      </c>
      <c r="O9694">
        <f>IF(OR(B9694="",C9694="",E9694=""),0,(IF(A9694=-1,H9694,0)-IF(OR(A9694=1,A9694=0),H9694,0)+IF(A9694=2,H9694,0))*IF(E9694="SGD",1,IF(E9694="USD",Settings!$B$22,IF(E9694="HKD",Settings!$B$23,1))))</f>
        <v>0</v>
      </c>
      <c r="P9694">
        <f>IF(OR(B9694="",C9694="",E9694=""),0,IF(A9694=2,H9694*IF(E9694="SGD",1,IF(E9694="USD",Settings!$B$22,IF(E9694="HKD",Settings!$B$23,1))),0))</f>
        <v>0</v>
      </c>
      <c r="Q9694" s="312">
        <f>IF(OR(J9694="",G9694=""),"",G9694+ROW()/1000000)</f>
      </c>
      <c r="R9694" s="247">
        <f>IF(Q9694="","",SUMIFS(Txn[Signed Units],Txn[Key],J9694,Txn[Transaction Order],"&lt;="&amp;Q9694))</f>
      </c>
    </row>
    <row r="9695" spans="10:18" ht="15" customHeight="1" x14ac:dyDescent="0.15">
      <c r="J9695" s="246">
        <f>IF(OR(B9695="",C9695="",E9695=""),"",B9695&amp;":"&amp;C9695&amp;":"&amp;E9695)</f>
      </c>
      <c r="K9695" s="247">
        <f>IF(A9695="","",A9695*D9695)</f>
      </c>
      <c r="L9695" s="246">
        <f>IF(A9695="","",IF(OR(A9695=1,A9695=0),H9695,0))</f>
      </c>
      <c r="M9695" s="246">
        <f>IF(A9695="","",IF(A9695=-1,H9695,0))</f>
      </c>
      <c r="N9695">
        <f>IF(J9695="","",IF(E9695="SGD",1,IF(E9695="USD",Settings!$B$22,IF(E9695="HKD",Settings!$B$23,1))))</f>
      </c>
      <c r="O9695">
        <f>IF(OR(B9695="",C9695="",E9695=""),0,(IF(A9695=-1,H9695,0)-IF(OR(A9695=1,A9695=0),H9695,0)+IF(A9695=2,H9695,0))*IF(E9695="SGD",1,IF(E9695="USD",Settings!$B$22,IF(E9695="HKD",Settings!$B$23,1))))</f>
        <v>0</v>
      </c>
      <c r="P9695">
        <f>IF(OR(B9695="",C9695="",E9695=""),0,IF(A9695=2,H9695*IF(E9695="SGD",1,IF(E9695="USD",Settings!$B$22,IF(E9695="HKD",Settings!$B$23,1))),0))</f>
        <v>0</v>
      </c>
      <c r="Q9695" s="312">
        <f>IF(OR(J9695="",G9695=""),"",G9695+ROW()/1000000)</f>
      </c>
      <c r="R9695" s="247">
        <f>IF(Q9695="","",SUMIFS(Txn[Signed Units],Txn[Key],J9695,Txn[Transaction Order],"&lt;="&amp;Q9695))</f>
      </c>
    </row>
    <row r="9696" spans="10:18" ht="15" customHeight="1" x14ac:dyDescent="0.15">
      <c r="J9696" s="246">
        <f>IF(OR(B9696="",C9696="",E9696=""),"",B9696&amp;":"&amp;C9696&amp;":"&amp;E9696)</f>
      </c>
      <c r="K9696" s="247">
        <f>IF(A9696="","",A9696*D9696)</f>
      </c>
      <c r="L9696" s="246">
        <f>IF(A9696="","",IF(OR(A9696=1,A9696=0),H9696,0))</f>
      </c>
      <c r="M9696" s="246">
        <f>IF(A9696="","",IF(A9696=-1,H9696,0))</f>
      </c>
      <c r="N9696">
        <f>IF(J9696="","",IF(E9696="SGD",1,IF(E9696="USD",Settings!$B$22,IF(E9696="HKD",Settings!$B$23,1))))</f>
      </c>
      <c r="O9696">
        <f>IF(OR(B9696="",C9696="",E9696=""),0,(IF(A9696=-1,H9696,0)-IF(OR(A9696=1,A9696=0),H9696,0)+IF(A9696=2,H9696,0))*IF(E9696="SGD",1,IF(E9696="USD",Settings!$B$22,IF(E9696="HKD",Settings!$B$23,1))))</f>
        <v>0</v>
      </c>
      <c r="P9696">
        <f>IF(OR(B9696="",C9696="",E9696=""),0,IF(A9696=2,H9696*IF(E9696="SGD",1,IF(E9696="USD",Settings!$B$22,IF(E9696="HKD",Settings!$B$23,1))),0))</f>
        <v>0</v>
      </c>
      <c r="Q9696" s="312">
        <f>IF(OR(J9696="",G9696=""),"",G9696+ROW()/1000000)</f>
      </c>
      <c r="R9696" s="247">
        <f>IF(Q9696="","",SUMIFS(Txn[Signed Units],Txn[Key],J9696,Txn[Transaction Order],"&lt;="&amp;Q9696))</f>
      </c>
    </row>
    <row r="9697" spans="10:18" ht="15" customHeight="1" x14ac:dyDescent="0.15">
      <c r="J9697" s="246">
        <f>IF(OR(B9697="",C9697="",E9697=""),"",B9697&amp;":"&amp;C9697&amp;":"&amp;E9697)</f>
      </c>
      <c r="K9697" s="247">
        <f>IF(A9697="","",A9697*D9697)</f>
      </c>
      <c r="L9697" s="246">
        <f>IF(A9697="","",IF(OR(A9697=1,A9697=0),H9697,0))</f>
      </c>
      <c r="M9697" s="246">
        <f>IF(A9697="","",IF(A9697=-1,H9697,0))</f>
      </c>
      <c r="N9697">
        <f>IF(J9697="","",IF(E9697="SGD",1,IF(E9697="USD",Settings!$B$22,IF(E9697="HKD",Settings!$B$23,1))))</f>
      </c>
      <c r="O9697">
        <f>IF(OR(B9697="",C9697="",E9697=""),0,(IF(A9697=-1,H9697,0)-IF(OR(A9697=1,A9697=0),H9697,0)+IF(A9697=2,H9697,0))*IF(E9697="SGD",1,IF(E9697="USD",Settings!$B$22,IF(E9697="HKD",Settings!$B$23,1))))</f>
        <v>0</v>
      </c>
      <c r="P9697">
        <f>IF(OR(B9697="",C9697="",E9697=""),0,IF(A9697=2,H9697*IF(E9697="SGD",1,IF(E9697="USD",Settings!$B$22,IF(E9697="HKD",Settings!$B$23,1))),0))</f>
        <v>0</v>
      </c>
      <c r="Q9697" s="312">
        <f>IF(OR(J9697="",G9697=""),"",G9697+ROW()/1000000)</f>
      </c>
      <c r="R9697" s="247">
        <f>IF(Q9697="","",SUMIFS(Txn[Signed Units],Txn[Key],J9697,Txn[Transaction Order],"&lt;="&amp;Q9697))</f>
      </c>
    </row>
    <row r="9698" spans="10:18" ht="15" customHeight="1" x14ac:dyDescent="0.15">
      <c r="J9698" s="246">
        <f>IF(OR(B9698="",C9698="",E9698=""),"",B9698&amp;":"&amp;C9698&amp;":"&amp;E9698)</f>
      </c>
      <c r="K9698" s="247">
        <f>IF(A9698="","",A9698*D9698)</f>
      </c>
      <c r="L9698" s="246">
        <f>IF(A9698="","",IF(OR(A9698=1,A9698=0),H9698,0))</f>
      </c>
      <c r="M9698" s="246">
        <f>IF(A9698="","",IF(A9698=-1,H9698,0))</f>
      </c>
      <c r="N9698">
        <f>IF(J9698="","",IF(E9698="SGD",1,IF(E9698="USD",Settings!$B$22,IF(E9698="HKD",Settings!$B$23,1))))</f>
      </c>
      <c r="O9698">
        <f>IF(OR(B9698="",C9698="",E9698=""),0,(IF(A9698=-1,H9698,0)-IF(OR(A9698=1,A9698=0),H9698,0)+IF(A9698=2,H9698,0))*IF(E9698="SGD",1,IF(E9698="USD",Settings!$B$22,IF(E9698="HKD",Settings!$B$23,1))))</f>
        <v>0</v>
      </c>
      <c r="P9698">
        <f>IF(OR(B9698="",C9698="",E9698=""),0,IF(A9698=2,H9698*IF(E9698="SGD",1,IF(E9698="USD",Settings!$B$22,IF(E9698="HKD",Settings!$B$23,1))),0))</f>
        <v>0</v>
      </c>
      <c r="Q9698" s="312">
        <f>IF(OR(J9698="",G9698=""),"",G9698+ROW()/1000000)</f>
      </c>
      <c r="R9698" s="247">
        <f>IF(Q9698="","",SUMIFS(Txn[Signed Units],Txn[Key],J9698,Txn[Transaction Order],"&lt;="&amp;Q9698))</f>
      </c>
    </row>
    <row r="9699" spans="10:18" ht="15" customHeight="1" x14ac:dyDescent="0.15">
      <c r="J9699" s="246">
        <f>IF(OR(B9699="",C9699="",E9699=""),"",B9699&amp;":"&amp;C9699&amp;":"&amp;E9699)</f>
      </c>
      <c r="K9699" s="247">
        <f>IF(A9699="","",A9699*D9699)</f>
      </c>
      <c r="L9699" s="246">
        <f>IF(A9699="","",IF(OR(A9699=1,A9699=0),H9699,0))</f>
      </c>
      <c r="M9699" s="246">
        <f>IF(A9699="","",IF(A9699=-1,H9699,0))</f>
      </c>
      <c r="N9699">
        <f>IF(J9699="","",IF(E9699="SGD",1,IF(E9699="USD",Settings!$B$22,IF(E9699="HKD",Settings!$B$23,1))))</f>
      </c>
      <c r="O9699">
        <f>IF(OR(B9699="",C9699="",E9699=""),0,(IF(A9699=-1,H9699,0)-IF(OR(A9699=1,A9699=0),H9699,0)+IF(A9699=2,H9699,0))*IF(E9699="SGD",1,IF(E9699="USD",Settings!$B$22,IF(E9699="HKD",Settings!$B$23,1))))</f>
        <v>0</v>
      </c>
      <c r="P9699">
        <f>IF(OR(B9699="",C9699="",E9699=""),0,IF(A9699=2,H9699*IF(E9699="SGD",1,IF(E9699="USD",Settings!$B$22,IF(E9699="HKD",Settings!$B$23,1))),0))</f>
        <v>0</v>
      </c>
      <c r="Q9699" s="312">
        <f>IF(OR(J9699="",G9699=""),"",G9699+ROW()/1000000)</f>
      </c>
      <c r="R9699" s="247">
        <f>IF(Q9699="","",SUMIFS(Txn[Signed Units],Txn[Key],J9699,Txn[Transaction Order],"&lt;="&amp;Q9699))</f>
      </c>
    </row>
    <row r="9700" spans="10:18" ht="15" customHeight="1" x14ac:dyDescent="0.15">
      <c r="J9700" s="246">
        <f>IF(OR(B9700="",C9700="",E9700=""),"",B9700&amp;":"&amp;C9700&amp;":"&amp;E9700)</f>
      </c>
      <c r="K9700" s="247">
        <f>IF(A9700="","",A9700*D9700)</f>
      </c>
      <c r="L9700" s="246">
        <f>IF(A9700="","",IF(OR(A9700=1,A9700=0),H9700,0))</f>
      </c>
      <c r="M9700" s="246">
        <f>IF(A9700="","",IF(A9700=-1,H9700,0))</f>
      </c>
      <c r="N9700">
        <f>IF(J9700="","",IF(E9700="SGD",1,IF(E9700="USD",Settings!$B$22,IF(E9700="HKD",Settings!$B$23,1))))</f>
      </c>
      <c r="O9700">
        <f>IF(OR(B9700="",C9700="",E9700=""),0,(IF(A9700=-1,H9700,0)-IF(OR(A9700=1,A9700=0),H9700,0)+IF(A9700=2,H9700,0))*IF(E9700="SGD",1,IF(E9700="USD",Settings!$B$22,IF(E9700="HKD",Settings!$B$23,1))))</f>
        <v>0</v>
      </c>
      <c r="P9700">
        <f>IF(OR(B9700="",C9700="",E9700=""),0,IF(A9700=2,H9700*IF(E9700="SGD",1,IF(E9700="USD",Settings!$B$22,IF(E9700="HKD",Settings!$B$23,1))),0))</f>
        <v>0</v>
      </c>
      <c r="Q9700" s="312">
        <f>IF(OR(J9700="",G9700=""),"",G9700+ROW()/1000000)</f>
      </c>
      <c r="R9700" s="247">
        <f>IF(Q9700="","",SUMIFS(Txn[Signed Units],Txn[Key],J9700,Txn[Transaction Order],"&lt;="&amp;Q9700))</f>
      </c>
    </row>
    <row r="9701" spans="10:18" ht="15" customHeight="1" x14ac:dyDescent="0.15">
      <c r="J9701" s="246">
        <f>IF(OR(B9701="",C9701="",E9701=""),"",B9701&amp;":"&amp;C9701&amp;":"&amp;E9701)</f>
      </c>
      <c r="K9701" s="247">
        <f>IF(A9701="","",A9701*D9701)</f>
      </c>
      <c r="L9701" s="246">
        <f>IF(A9701="","",IF(OR(A9701=1,A9701=0),H9701,0))</f>
      </c>
      <c r="M9701" s="246">
        <f>IF(A9701="","",IF(A9701=-1,H9701,0))</f>
      </c>
      <c r="N9701">
        <f>IF(J9701="","",IF(E9701="SGD",1,IF(E9701="USD",Settings!$B$22,IF(E9701="HKD",Settings!$B$23,1))))</f>
      </c>
      <c r="O9701">
        <f>IF(OR(B9701="",C9701="",E9701=""),0,(IF(A9701=-1,H9701,0)-IF(OR(A9701=1,A9701=0),H9701,0)+IF(A9701=2,H9701,0))*IF(E9701="SGD",1,IF(E9701="USD",Settings!$B$22,IF(E9701="HKD",Settings!$B$23,1))))</f>
        <v>0</v>
      </c>
      <c r="P9701">
        <f>IF(OR(B9701="",C9701="",E9701=""),0,IF(A9701=2,H9701*IF(E9701="SGD",1,IF(E9701="USD",Settings!$B$22,IF(E9701="HKD",Settings!$B$23,1))),0))</f>
        <v>0</v>
      </c>
      <c r="Q9701" s="312">
        <f>IF(OR(J9701="",G9701=""),"",G9701+ROW()/1000000)</f>
      </c>
      <c r="R9701" s="247">
        <f>IF(Q9701="","",SUMIFS(Txn[Signed Units],Txn[Key],J9701,Txn[Transaction Order],"&lt;="&amp;Q9701))</f>
      </c>
    </row>
    <row r="9702" spans="10:18" ht="15" customHeight="1" x14ac:dyDescent="0.15">
      <c r="J9702" s="246">
        <f>IF(OR(B9702="",C9702="",E9702=""),"",B9702&amp;":"&amp;C9702&amp;":"&amp;E9702)</f>
      </c>
      <c r="K9702" s="247">
        <f>IF(A9702="","",A9702*D9702)</f>
      </c>
      <c r="L9702" s="246">
        <f>IF(A9702="","",IF(OR(A9702=1,A9702=0),H9702,0))</f>
      </c>
      <c r="M9702" s="246">
        <f>IF(A9702="","",IF(A9702=-1,H9702,0))</f>
      </c>
      <c r="N9702">
        <f>IF(J9702="","",IF(E9702="SGD",1,IF(E9702="USD",Settings!$B$22,IF(E9702="HKD",Settings!$B$23,1))))</f>
      </c>
      <c r="O9702">
        <f>IF(OR(B9702="",C9702="",E9702=""),0,(IF(A9702=-1,H9702,0)-IF(OR(A9702=1,A9702=0),H9702,0)+IF(A9702=2,H9702,0))*IF(E9702="SGD",1,IF(E9702="USD",Settings!$B$22,IF(E9702="HKD",Settings!$B$23,1))))</f>
        <v>0</v>
      </c>
      <c r="P9702">
        <f>IF(OR(B9702="",C9702="",E9702=""),0,IF(A9702=2,H9702*IF(E9702="SGD",1,IF(E9702="USD",Settings!$B$22,IF(E9702="HKD",Settings!$B$23,1))),0))</f>
        <v>0</v>
      </c>
      <c r="Q9702" s="312">
        <f>IF(OR(J9702="",G9702=""),"",G9702+ROW()/1000000)</f>
      </c>
      <c r="R9702" s="247">
        <f>IF(Q9702="","",SUMIFS(Txn[Signed Units],Txn[Key],J9702,Txn[Transaction Order],"&lt;="&amp;Q9702))</f>
      </c>
    </row>
    <row r="9703" spans="10:18" ht="15" customHeight="1" x14ac:dyDescent="0.15">
      <c r="J9703" s="246">
        <f>IF(OR(B9703="",C9703="",E9703=""),"",B9703&amp;":"&amp;C9703&amp;":"&amp;E9703)</f>
      </c>
      <c r="K9703" s="247">
        <f>IF(A9703="","",A9703*D9703)</f>
      </c>
      <c r="L9703" s="246">
        <f>IF(A9703="","",IF(OR(A9703=1,A9703=0),H9703,0))</f>
      </c>
      <c r="M9703" s="246">
        <f>IF(A9703="","",IF(A9703=-1,H9703,0))</f>
      </c>
      <c r="N9703">
        <f>IF(J9703="","",IF(E9703="SGD",1,IF(E9703="USD",Settings!$B$22,IF(E9703="HKD",Settings!$B$23,1))))</f>
      </c>
      <c r="O9703">
        <f>IF(OR(B9703="",C9703="",E9703=""),0,(IF(A9703=-1,H9703,0)-IF(OR(A9703=1,A9703=0),H9703,0)+IF(A9703=2,H9703,0))*IF(E9703="SGD",1,IF(E9703="USD",Settings!$B$22,IF(E9703="HKD",Settings!$B$23,1))))</f>
        <v>0</v>
      </c>
      <c r="P9703">
        <f>IF(OR(B9703="",C9703="",E9703=""),0,IF(A9703=2,H9703*IF(E9703="SGD",1,IF(E9703="USD",Settings!$B$22,IF(E9703="HKD",Settings!$B$23,1))),0))</f>
        <v>0</v>
      </c>
      <c r="Q9703" s="312">
        <f>IF(OR(J9703="",G9703=""),"",G9703+ROW()/1000000)</f>
      </c>
      <c r="R9703" s="247">
        <f>IF(Q9703="","",SUMIFS(Txn[Signed Units],Txn[Key],J9703,Txn[Transaction Order],"&lt;="&amp;Q9703))</f>
      </c>
    </row>
    <row r="9704" spans="10:18" ht="15" customHeight="1" x14ac:dyDescent="0.15">
      <c r="J9704" s="246">
        <f>IF(OR(B9704="",C9704="",E9704=""),"",B9704&amp;":"&amp;C9704&amp;":"&amp;E9704)</f>
      </c>
      <c r="K9704" s="247">
        <f>IF(A9704="","",A9704*D9704)</f>
      </c>
      <c r="L9704" s="246">
        <f>IF(A9704="","",IF(OR(A9704=1,A9704=0),H9704,0))</f>
      </c>
      <c r="M9704" s="246">
        <f>IF(A9704="","",IF(A9704=-1,H9704,0))</f>
      </c>
      <c r="N9704">
        <f>IF(J9704="","",IF(E9704="SGD",1,IF(E9704="USD",Settings!$B$22,IF(E9704="HKD",Settings!$B$23,1))))</f>
      </c>
      <c r="O9704">
        <f>IF(OR(B9704="",C9704="",E9704=""),0,(IF(A9704=-1,H9704,0)-IF(OR(A9704=1,A9704=0),H9704,0)+IF(A9704=2,H9704,0))*IF(E9704="SGD",1,IF(E9704="USD",Settings!$B$22,IF(E9704="HKD",Settings!$B$23,1))))</f>
        <v>0</v>
      </c>
      <c r="P9704">
        <f>IF(OR(B9704="",C9704="",E9704=""),0,IF(A9704=2,H9704*IF(E9704="SGD",1,IF(E9704="USD",Settings!$B$22,IF(E9704="HKD",Settings!$B$23,1))),0))</f>
        <v>0</v>
      </c>
      <c r="Q9704" s="312">
        <f>IF(OR(J9704="",G9704=""),"",G9704+ROW()/1000000)</f>
      </c>
      <c r="R9704" s="247">
        <f>IF(Q9704="","",SUMIFS(Txn[Signed Units],Txn[Key],J9704,Txn[Transaction Order],"&lt;="&amp;Q9704))</f>
      </c>
    </row>
    <row r="9705" spans="10:18" ht="15" customHeight="1" x14ac:dyDescent="0.15">
      <c r="J9705" s="246">
        <f>IF(OR(B9705="",C9705="",E9705=""),"",B9705&amp;":"&amp;C9705&amp;":"&amp;E9705)</f>
      </c>
      <c r="K9705" s="247">
        <f>IF(A9705="","",A9705*D9705)</f>
      </c>
      <c r="L9705" s="246">
        <f>IF(A9705="","",IF(OR(A9705=1,A9705=0),H9705,0))</f>
      </c>
      <c r="M9705" s="246">
        <f>IF(A9705="","",IF(A9705=-1,H9705,0))</f>
      </c>
      <c r="N9705">
        <f>IF(J9705="","",IF(E9705="SGD",1,IF(E9705="USD",Settings!$B$22,IF(E9705="HKD",Settings!$B$23,1))))</f>
      </c>
      <c r="O9705">
        <f>IF(OR(B9705="",C9705="",E9705=""),0,(IF(A9705=-1,H9705,0)-IF(OR(A9705=1,A9705=0),H9705,0)+IF(A9705=2,H9705,0))*IF(E9705="SGD",1,IF(E9705="USD",Settings!$B$22,IF(E9705="HKD",Settings!$B$23,1))))</f>
        <v>0</v>
      </c>
      <c r="P9705">
        <f>IF(OR(B9705="",C9705="",E9705=""),0,IF(A9705=2,H9705*IF(E9705="SGD",1,IF(E9705="USD",Settings!$B$22,IF(E9705="HKD",Settings!$B$23,1))),0))</f>
        <v>0</v>
      </c>
      <c r="Q9705" s="312">
        <f>IF(OR(J9705="",G9705=""),"",G9705+ROW()/1000000)</f>
      </c>
      <c r="R9705" s="247">
        <f>IF(Q9705="","",SUMIFS(Txn[Signed Units],Txn[Key],J9705,Txn[Transaction Order],"&lt;="&amp;Q9705))</f>
      </c>
    </row>
    <row r="9706" spans="10:18" ht="15" customHeight="1" x14ac:dyDescent="0.15">
      <c r="J9706" s="246">
        <f>IF(OR(B9706="",C9706="",E9706=""),"",B9706&amp;":"&amp;C9706&amp;":"&amp;E9706)</f>
      </c>
      <c r="K9706" s="247">
        <f>IF(A9706="","",A9706*D9706)</f>
      </c>
      <c r="L9706" s="246">
        <f>IF(A9706="","",IF(OR(A9706=1,A9706=0),H9706,0))</f>
      </c>
      <c r="M9706" s="246">
        <f>IF(A9706="","",IF(A9706=-1,H9706,0))</f>
      </c>
      <c r="N9706">
        <f>IF(J9706="","",IF(E9706="SGD",1,IF(E9706="USD",Settings!$B$22,IF(E9706="HKD",Settings!$B$23,1))))</f>
      </c>
      <c r="O9706">
        <f>IF(OR(B9706="",C9706="",E9706=""),0,(IF(A9706=-1,H9706,0)-IF(OR(A9706=1,A9706=0),H9706,0)+IF(A9706=2,H9706,0))*IF(E9706="SGD",1,IF(E9706="USD",Settings!$B$22,IF(E9706="HKD",Settings!$B$23,1))))</f>
        <v>0</v>
      </c>
      <c r="P9706">
        <f>IF(OR(B9706="",C9706="",E9706=""),0,IF(A9706=2,H9706*IF(E9706="SGD",1,IF(E9706="USD",Settings!$B$22,IF(E9706="HKD",Settings!$B$23,1))),0))</f>
        <v>0</v>
      </c>
      <c r="Q9706" s="312">
        <f>IF(OR(J9706="",G9706=""),"",G9706+ROW()/1000000)</f>
      </c>
      <c r="R9706" s="247">
        <f>IF(Q9706="","",SUMIFS(Txn[Signed Units],Txn[Key],J9706,Txn[Transaction Order],"&lt;="&amp;Q9706))</f>
      </c>
    </row>
    <row r="9707" spans="10:18" ht="15" customHeight="1" x14ac:dyDescent="0.15">
      <c r="J9707" s="246">
        <f>IF(OR(B9707="",C9707="",E9707=""),"",B9707&amp;":"&amp;C9707&amp;":"&amp;E9707)</f>
      </c>
      <c r="K9707" s="247">
        <f>IF(A9707="","",A9707*D9707)</f>
      </c>
      <c r="L9707" s="246">
        <f>IF(A9707="","",IF(OR(A9707=1,A9707=0),H9707,0))</f>
      </c>
      <c r="M9707" s="246">
        <f>IF(A9707="","",IF(A9707=-1,H9707,0))</f>
      </c>
      <c r="N9707">
        <f>IF(J9707="","",IF(E9707="SGD",1,IF(E9707="USD",Settings!$B$22,IF(E9707="HKD",Settings!$B$23,1))))</f>
      </c>
      <c r="O9707">
        <f>IF(OR(B9707="",C9707="",E9707=""),0,(IF(A9707=-1,H9707,0)-IF(OR(A9707=1,A9707=0),H9707,0)+IF(A9707=2,H9707,0))*IF(E9707="SGD",1,IF(E9707="USD",Settings!$B$22,IF(E9707="HKD",Settings!$B$23,1))))</f>
        <v>0</v>
      </c>
      <c r="P9707">
        <f>IF(OR(B9707="",C9707="",E9707=""),0,IF(A9707=2,H9707*IF(E9707="SGD",1,IF(E9707="USD",Settings!$B$22,IF(E9707="HKD",Settings!$B$23,1))),0))</f>
        <v>0</v>
      </c>
      <c r="Q9707" s="312">
        <f>IF(OR(J9707="",G9707=""),"",G9707+ROW()/1000000)</f>
      </c>
      <c r="R9707" s="247">
        <f>IF(Q9707="","",SUMIFS(Txn[Signed Units],Txn[Key],J9707,Txn[Transaction Order],"&lt;="&amp;Q9707))</f>
      </c>
    </row>
    <row r="9708" spans="10:18" ht="15" customHeight="1" x14ac:dyDescent="0.15">
      <c r="J9708" s="246">
        <f>IF(OR(B9708="",C9708="",E9708=""),"",B9708&amp;":"&amp;C9708&amp;":"&amp;E9708)</f>
      </c>
      <c r="K9708" s="247">
        <f>IF(A9708="","",A9708*D9708)</f>
      </c>
      <c r="L9708" s="246">
        <f>IF(A9708="","",IF(OR(A9708=1,A9708=0),H9708,0))</f>
      </c>
      <c r="M9708" s="246">
        <f>IF(A9708="","",IF(A9708=-1,H9708,0))</f>
      </c>
      <c r="N9708">
        <f>IF(J9708="","",IF(E9708="SGD",1,IF(E9708="USD",Settings!$B$22,IF(E9708="HKD",Settings!$B$23,1))))</f>
      </c>
      <c r="O9708">
        <f>IF(OR(B9708="",C9708="",E9708=""),0,(IF(A9708=-1,H9708,0)-IF(OR(A9708=1,A9708=0),H9708,0)+IF(A9708=2,H9708,0))*IF(E9708="SGD",1,IF(E9708="USD",Settings!$B$22,IF(E9708="HKD",Settings!$B$23,1))))</f>
        <v>0</v>
      </c>
      <c r="P9708">
        <f>IF(OR(B9708="",C9708="",E9708=""),0,IF(A9708=2,H9708*IF(E9708="SGD",1,IF(E9708="USD",Settings!$B$22,IF(E9708="HKD",Settings!$B$23,1))),0))</f>
        <v>0</v>
      </c>
      <c r="Q9708" s="312">
        <f>IF(OR(J9708="",G9708=""),"",G9708+ROW()/1000000)</f>
      </c>
      <c r="R9708" s="247">
        <f>IF(Q9708="","",SUMIFS(Txn[Signed Units],Txn[Key],J9708,Txn[Transaction Order],"&lt;="&amp;Q9708))</f>
      </c>
    </row>
    <row r="9709" spans="10:18" ht="15" customHeight="1" x14ac:dyDescent="0.15">
      <c r="J9709" s="246">
        <f>IF(OR(B9709="",C9709="",E9709=""),"",B9709&amp;":"&amp;C9709&amp;":"&amp;E9709)</f>
      </c>
      <c r="K9709" s="247">
        <f>IF(A9709="","",A9709*D9709)</f>
      </c>
      <c r="L9709" s="246">
        <f>IF(A9709="","",IF(OR(A9709=1,A9709=0),H9709,0))</f>
      </c>
      <c r="M9709" s="246">
        <f>IF(A9709="","",IF(A9709=-1,H9709,0))</f>
      </c>
      <c r="N9709">
        <f>IF(J9709="","",IF(E9709="SGD",1,IF(E9709="USD",Settings!$B$22,IF(E9709="HKD",Settings!$B$23,1))))</f>
      </c>
      <c r="O9709">
        <f>IF(OR(B9709="",C9709="",E9709=""),0,(IF(A9709=-1,H9709,0)-IF(OR(A9709=1,A9709=0),H9709,0)+IF(A9709=2,H9709,0))*IF(E9709="SGD",1,IF(E9709="USD",Settings!$B$22,IF(E9709="HKD",Settings!$B$23,1))))</f>
        <v>0</v>
      </c>
      <c r="P9709">
        <f>IF(OR(B9709="",C9709="",E9709=""),0,IF(A9709=2,H9709*IF(E9709="SGD",1,IF(E9709="USD",Settings!$B$22,IF(E9709="HKD",Settings!$B$23,1))),0))</f>
        <v>0</v>
      </c>
      <c r="Q9709" s="312">
        <f>IF(OR(J9709="",G9709=""),"",G9709+ROW()/1000000)</f>
      </c>
      <c r="R9709" s="247">
        <f>IF(Q9709="","",SUMIFS(Txn[Signed Units],Txn[Key],J9709,Txn[Transaction Order],"&lt;="&amp;Q9709))</f>
      </c>
    </row>
    <row r="9710" spans="10:18" ht="15" customHeight="1" x14ac:dyDescent="0.15">
      <c r="J9710" s="246">
        <f>IF(OR(B9710="",C9710="",E9710=""),"",B9710&amp;":"&amp;C9710&amp;":"&amp;E9710)</f>
      </c>
      <c r="K9710" s="247">
        <f>IF(A9710="","",A9710*D9710)</f>
      </c>
      <c r="L9710" s="246">
        <f>IF(A9710="","",IF(OR(A9710=1,A9710=0),H9710,0))</f>
      </c>
      <c r="M9710" s="246">
        <f>IF(A9710="","",IF(A9710=-1,H9710,0))</f>
      </c>
      <c r="N9710">
        <f>IF(J9710="","",IF(E9710="SGD",1,IF(E9710="USD",Settings!$B$22,IF(E9710="HKD",Settings!$B$23,1))))</f>
      </c>
      <c r="O9710">
        <f>IF(OR(B9710="",C9710="",E9710=""),0,(IF(A9710=-1,H9710,0)-IF(OR(A9710=1,A9710=0),H9710,0)+IF(A9710=2,H9710,0))*IF(E9710="SGD",1,IF(E9710="USD",Settings!$B$22,IF(E9710="HKD",Settings!$B$23,1))))</f>
        <v>0</v>
      </c>
      <c r="P9710">
        <f>IF(OR(B9710="",C9710="",E9710=""),0,IF(A9710=2,H9710*IF(E9710="SGD",1,IF(E9710="USD",Settings!$B$22,IF(E9710="HKD",Settings!$B$23,1))),0))</f>
        <v>0</v>
      </c>
      <c r="Q9710" s="312">
        <f>IF(OR(J9710="",G9710=""),"",G9710+ROW()/1000000)</f>
      </c>
      <c r="R9710" s="247">
        <f>IF(Q9710="","",SUMIFS(Txn[Signed Units],Txn[Key],J9710,Txn[Transaction Order],"&lt;="&amp;Q9710))</f>
      </c>
    </row>
    <row r="9711" spans="10:18" ht="15" customHeight="1" x14ac:dyDescent="0.15">
      <c r="J9711" s="246">
        <f>IF(OR(B9711="",C9711="",E9711=""),"",B9711&amp;":"&amp;C9711&amp;":"&amp;E9711)</f>
      </c>
      <c r="K9711" s="247">
        <f>IF(A9711="","",A9711*D9711)</f>
      </c>
      <c r="L9711" s="246">
        <f>IF(A9711="","",IF(OR(A9711=1,A9711=0),H9711,0))</f>
      </c>
      <c r="M9711" s="246">
        <f>IF(A9711="","",IF(A9711=-1,H9711,0))</f>
      </c>
      <c r="N9711">
        <f>IF(J9711="","",IF(E9711="SGD",1,IF(E9711="USD",Settings!$B$22,IF(E9711="HKD",Settings!$B$23,1))))</f>
      </c>
      <c r="O9711">
        <f>IF(OR(B9711="",C9711="",E9711=""),0,(IF(A9711=-1,H9711,0)-IF(OR(A9711=1,A9711=0),H9711,0)+IF(A9711=2,H9711,0))*IF(E9711="SGD",1,IF(E9711="USD",Settings!$B$22,IF(E9711="HKD",Settings!$B$23,1))))</f>
        <v>0</v>
      </c>
      <c r="P9711">
        <f>IF(OR(B9711="",C9711="",E9711=""),0,IF(A9711=2,H9711*IF(E9711="SGD",1,IF(E9711="USD",Settings!$B$22,IF(E9711="HKD",Settings!$B$23,1))),0))</f>
        <v>0</v>
      </c>
      <c r="Q9711" s="312">
        <f>IF(OR(J9711="",G9711=""),"",G9711+ROW()/1000000)</f>
      </c>
      <c r="R9711" s="247">
        <f>IF(Q9711="","",SUMIFS(Txn[Signed Units],Txn[Key],J9711,Txn[Transaction Order],"&lt;="&amp;Q9711))</f>
      </c>
    </row>
    <row r="9712" spans="10:18" ht="15" customHeight="1" x14ac:dyDescent="0.15">
      <c r="J9712" s="246">
        <f>IF(OR(B9712="",C9712="",E9712=""),"",B9712&amp;":"&amp;C9712&amp;":"&amp;E9712)</f>
      </c>
      <c r="K9712" s="247">
        <f>IF(A9712="","",A9712*D9712)</f>
      </c>
      <c r="L9712" s="246">
        <f>IF(A9712="","",IF(OR(A9712=1,A9712=0),H9712,0))</f>
      </c>
      <c r="M9712" s="246">
        <f>IF(A9712="","",IF(A9712=-1,H9712,0))</f>
      </c>
      <c r="N9712">
        <f>IF(J9712="","",IF(E9712="SGD",1,IF(E9712="USD",Settings!$B$22,IF(E9712="HKD",Settings!$B$23,1))))</f>
      </c>
      <c r="O9712">
        <f>IF(OR(B9712="",C9712="",E9712=""),0,(IF(A9712=-1,H9712,0)-IF(OR(A9712=1,A9712=0),H9712,0)+IF(A9712=2,H9712,0))*IF(E9712="SGD",1,IF(E9712="USD",Settings!$B$22,IF(E9712="HKD",Settings!$B$23,1))))</f>
        <v>0</v>
      </c>
      <c r="P9712">
        <f>IF(OR(B9712="",C9712="",E9712=""),0,IF(A9712=2,H9712*IF(E9712="SGD",1,IF(E9712="USD",Settings!$B$22,IF(E9712="HKD",Settings!$B$23,1))),0))</f>
        <v>0</v>
      </c>
      <c r="Q9712" s="312">
        <f>IF(OR(J9712="",G9712=""),"",G9712+ROW()/1000000)</f>
      </c>
      <c r="R9712" s="247">
        <f>IF(Q9712="","",SUMIFS(Txn[Signed Units],Txn[Key],J9712,Txn[Transaction Order],"&lt;="&amp;Q9712))</f>
      </c>
    </row>
    <row r="9713" spans="10:18" ht="15" customHeight="1" x14ac:dyDescent="0.15">
      <c r="J9713" s="246">
        <f>IF(OR(B9713="",C9713="",E9713=""),"",B9713&amp;":"&amp;C9713&amp;":"&amp;E9713)</f>
      </c>
      <c r="K9713" s="247">
        <f>IF(A9713="","",A9713*D9713)</f>
      </c>
      <c r="L9713" s="246">
        <f>IF(A9713="","",IF(OR(A9713=1,A9713=0),H9713,0))</f>
      </c>
      <c r="M9713" s="246">
        <f>IF(A9713="","",IF(A9713=-1,H9713,0))</f>
      </c>
      <c r="N9713">
        <f>IF(J9713="","",IF(E9713="SGD",1,IF(E9713="USD",Settings!$B$22,IF(E9713="HKD",Settings!$B$23,1))))</f>
      </c>
      <c r="O9713">
        <f>IF(OR(B9713="",C9713="",E9713=""),0,(IF(A9713=-1,H9713,0)-IF(OR(A9713=1,A9713=0),H9713,0)+IF(A9713=2,H9713,0))*IF(E9713="SGD",1,IF(E9713="USD",Settings!$B$22,IF(E9713="HKD",Settings!$B$23,1))))</f>
        <v>0</v>
      </c>
      <c r="P9713">
        <f>IF(OR(B9713="",C9713="",E9713=""),0,IF(A9713=2,H9713*IF(E9713="SGD",1,IF(E9713="USD",Settings!$B$22,IF(E9713="HKD",Settings!$B$23,1))),0))</f>
        <v>0</v>
      </c>
      <c r="Q9713" s="312">
        <f>IF(OR(J9713="",G9713=""),"",G9713+ROW()/1000000)</f>
      </c>
      <c r="R9713" s="247">
        <f>IF(Q9713="","",SUMIFS(Txn[Signed Units],Txn[Key],J9713,Txn[Transaction Order],"&lt;="&amp;Q9713))</f>
      </c>
    </row>
    <row r="9714" spans="10:18" ht="15" customHeight="1" x14ac:dyDescent="0.15">
      <c r="J9714" s="246">
        <f>IF(OR(B9714="",C9714="",E9714=""),"",B9714&amp;":"&amp;C9714&amp;":"&amp;E9714)</f>
      </c>
      <c r="K9714" s="247">
        <f>IF(A9714="","",A9714*D9714)</f>
      </c>
      <c r="L9714" s="246">
        <f>IF(A9714="","",IF(OR(A9714=1,A9714=0),H9714,0))</f>
      </c>
      <c r="M9714" s="246">
        <f>IF(A9714="","",IF(A9714=-1,H9714,0))</f>
      </c>
      <c r="N9714">
        <f>IF(J9714="","",IF(E9714="SGD",1,IF(E9714="USD",Settings!$B$22,IF(E9714="HKD",Settings!$B$23,1))))</f>
      </c>
      <c r="O9714">
        <f>IF(OR(B9714="",C9714="",E9714=""),0,(IF(A9714=-1,H9714,0)-IF(OR(A9714=1,A9714=0),H9714,0)+IF(A9714=2,H9714,0))*IF(E9714="SGD",1,IF(E9714="USD",Settings!$B$22,IF(E9714="HKD",Settings!$B$23,1))))</f>
        <v>0</v>
      </c>
      <c r="P9714">
        <f>IF(OR(B9714="",C9714="",E9714=""),0,IF(A9714=2,H9714*IF(E9714="SGD",1,IF(E9714="USD",Settings!$B$22,IF(E9714="HKD",Settings!$B$23,1))),0))</f>
        <v>0</v>
      </c>
      <c r="Q9714" s="312">
        <f>IF(OR(J9714="",G9714=""),"",G9714+ROW()/1000000)</f>
      </c>
      <c r="R9714" s="247">
        <f>IF(Q9714="","",SUMIFS(Txn[Signed Units],Txn[Key],J9714,Txn[Transaction Order],"&lt;="&amp;Q9714))</f>
      </c>
    </row>
    <row r="9715" spans="10:18" ht="15" customHeight="1" x14ac:dyDescent="0.15">
      <c r="J9715" s="246">
        <f>IF(OR(B9715="",C9715="",E9715=""),"",B9715&amp;":"&amp;C9715&amp;":"&amp;E9715)</f>
      </c>
      <c r="K9715" s="247">
        <f>IF(A9715="","",A9715*D9715)</f>
      </c>
      <c r="L9715" s="246">
        <f>IF(A9715="","",IF(OR(A9715=1,A9715=0),H9715,0))</f>
      </c>
      <c r="M9715" s="246">
        <f>IF(A9715="","",IF(A9715=-1,H9715,0))</f>
      </c>
      <c r="N9715">
        <f>IF(J9715="","",IF(E9715="SGD",1,IF(E9715="USD",Settings!$B$22,IF(E9715="HKD",Settings!$B$23,1))))</f>
      </c>
      <c r="O9715">
        <f>IF(OR(B9715="",C9715="",E9715=""),0,(IF(A9715=-1,H9715,0)-IF(OR(A9715=1,A9715=0),H9715,0)+IF(A9715=2,H9715,0))*IF(E9715="SGD",1,IF(E9715="USD",Settings!$B$22,IF(E9715="HKD",Settings!$B$23,1))))</f>
        <v>0</v>
      </c>
      <c r="P9715">
        <f>IF(OR(B9715="",C9715="",E9715=""),0,IF(A9715=2,H9715*IF(E9715="SGD",1,IF(E9715="USD",Settings!$B$22,IF(E9715="HKD",Settings!$B$23,1))),0))</f>
        <v>0</v>
      </c>
      <c r="Q9715" s="312">
        <f>IF(OR(J9715="",G9715=""),"",G9715+ROW()/1000000)</f>
      </c>
      <c r="R9715" s="247">
        <f>IF(Q9715="","",SUMIFS(Txn[Signed Units],Txn[Key],J9715,Txn[Transaction Order],"&lt;="&amp;Q9715))</f>
      </c>
    </row>
    <row r="9716" spans="10:18" ht="15" customHeight="1" x14ac:dyDescent="0.15">
      <c r="J9716" s="246">
        <f>IF(OR(B9716="",C9716="",E9716=""),"",B9716&amp;":"&amp;C9716&amp;":"&amp;E9716)</f>
      </c>
      <c r="K9716" s="247">
        <f>IF(A9716="","",A9716*D9716)</f>
      </c>
      <c r="L9716" s="246">
        <f>IF(A9716="","",IF(OR(A9716=1,A9716=0),H9716,0))</f>
      </c>
      <c r="M9716" s="246">
        <f>IF(A9716="","",IF(A9716=-1,H9716,0))</f>
      </c>
      <c r="N9716">
        <f>IF(J9716="","",IF(E9716="SGD",1,IF(E9716="USD",Settings!$B$22,IF(E9716="HKD",Settings!$B$23,1))))</f>
      </c>
      <c r="O9716">
        <f>IF(OR(B9716="",C9716="",E9716=""),0,(IF(A9716=-1,H9716,0)-IF(OR(A9716=1,A9716=0),H9716,0)+IF(A9716=2,H9716,0))*IF(E9716="SGD",1,IF(E9716="USD",Settings!$B$22,IF(E9716="HKD",Settings!$B$23,1))))</f>
        <v>0</v>
      </c>
      <c r="P9716">
        <f>IF(OR(B9716="",C9716="",E9716=""),0,IF(A9716=2,H9716*IF(E9716="SGD",1,IF(E9716="USD",Settings!$B$22,IF(E9716="HKD",Settings!$B$23,1))),0))</f>
        <v>0</v>
      </c>
      <c r="Q9716" s="312">
        <f>IF(OR(J9716="",G9716=""),"",G9716+ROW()/1000000)</f>
      </c>
      <c r="R9716" s="247">
        <f>IF(Q9716="","",SUMIFS(Txn[Signed Units],Txn[Key],J9716,Txn[Transaction Order],"&lt;="&amp;Q9716))</f>
      </c>
    </row>
    <row r="9717" spans="10:18" ht="15" customHeight="1" x14ac:dyDescent="0.15">
      <c r="J9717" s="246">
        <f>IF(OR(B9717="",C9717="",E9717=""),"",B9717&amp;":"&amp;C9717&amp;":"&amp;E9717)</f>
      </c>
      <c r="K9717" s="247">
        <f>IF(A9717="","",A9717*D9717)</f>
      </c>
      <c r="L9717" s="246">
        <f>IF(A9717="","",IF(OR(A9717=1,A9717=0),H9717,0))</f>
      </c>
      <c r="M9717" s="246">
        <f>IF(A9717="","",IF(A9717=-1,H9717,0))</f>
      </c>
      <c r="N9717">
        <f>IF(J9717="","",IF(E9717="SGD",1,IF(E9717="USD",Settings!$B$22,IF(E9717="HKD",Settings!$B$23,1))))</f>
      </c>
      <c r="O9717">
        <f>IF(OR(B9717="",C9717="",E9717=""),0,(IF(A9717=-1,H9717,0)-IF(OR(A9717=1,A9717=0),H9717,0)+IF(A9717=2,H9717,0))*IF(E9717="SGD",1,IF(E9717="USD",Settings!$B$22,IF(E9717="HKD",Settings!$B$23,1))))</f>
        <v>0</v>
      </c>
      <c r="P9717">
        <f>IF(OR(B9717="",C9717="",E9717=""),0,IF(A9717=2,H9717*IF(E9717="SGD",1,IF(E9717="USD",Settings!$B$22,IF(E9717="HKD",Settings!$B$23,1))),0))</f>
        <v>0</v>
      </c>
      <c r="Q9717" s="312">
        <f>IF(OR(J9717="",G9717=""),"",G9717+ROW()/1000000)</f>
      </c>
      <c r="R9717" s="247">
        <f>IF(Q9717="","",SUMIFS(Txn[Signed Units],Txn[Key],J9717,Txn[Transaction Order],"&lt;="&amp;Q9717))</f>
      </c>
    </row>
    <row r="9718" spans="10:18" ht="15" customHeight="1" x14ac:dyDescent="0.15">
      <c r="J9718" s="246">
        <f>IF(OR(B9718="",C9718="",E9718=""),"",B9718&amp;":"&amp;C9718&amp;":"&amp;E9718)</f>
      </c>
      <c r="K9718" s="247">
        <f>IF(A9718="","",A9718*D9718)</f>
      </c>
      <c r="L9718" s="246">
        <f>IF(A9718="","",IF(OR(A9718=1,A9718=0),H9718,0))</f>
      </c>
      <c r="M9718" s="246">
        <f>IF(A9718="","",IF(A9718=-1,H9718,0))</f>
      </c>
      <c r="N9718">
        <f>IF(J9718="","",IF(E9718="SGD",1,IF(E9718="USD",Settings!$B$22,IF(E9718="HKD",Settings!$B$23,1))))</f>
      </c>
      <c r="O9718">
        <f>IF(OR(B9718="",C9718="",E9718=""),0,(IF(A9718=-1,H9718,0)-IF(OR(A9718=1,A9718=0),H9718,0)+IF(A9718=2,H9718,0))*IF(E9718="SGD",1,IF(E9718="USD",Settings!$B$22,IF(E9718="HKD",Settings!$B$23,1))))</f>
        <v>0</v>
      </c>
      <c r="P9718">
        <f>IF(OR(B9718="",C9718="",E9718=""),0,IF(A9718=2,H9718*IF(E9718="SGD",1,IF(E9718="USD",Settings!$B$22,IF(E9718="HKD",Settings!$B$23,1))),0))</f>
        <v>0</v>
      </c>
      <c r="Q9718" s="312">
        <f>IF(OR(J9718="",G9718=""),"",G9718+ROW()/1000000)</f>
      </c>
      <c r="R9718" s="247">
        <f>IF(Q9718="","",SUMIFS(Txn[Signed Units],Txn[Key],J9718,Txn[Transaction Order],"&lt;="&amp;Q9718))</f>
      </c>
    </row>
    <row r="9719" spans="10:18" ht="15" customHeight="1" x14ac:dyDescent="0.15">
      <c r="J9719" s="246">
        <f>IF(OR(B9719="",C9719="",E9719=""),"",B9719&amp;":"&amp;C9719&amp;":"&amp;E9719)</f>
      </c>
      <c r="K9719" s="247">
        <f>IF(A9719="","",A9719*D9719)</f>
      </c>
      <c r="L9719" s="246">
        <f>IF(A9719="","",IF(OR(A9719=1,A9719=0),H9719,0))</f>
      </c>
      <c r="M9719" s="246">
        <f>IF(A9719="","",IF(A9719=-1,H9719,0))</f>
      </c>
      <c r="N9719">
        <f>IF(J9719="","",IF(E9719="SGD",1,IF(E9719="USD",Settings!$B$22,IF(E9719="HKD",Settings!$B$23,1))))</f>
      </c>
      <c r="O9719">
        <f>IF(OR(B9719="",C9719="",E9719=""),0,(IF(A9719=-1,H9719,0)-IF(OR(A9719=1,A9719=0),H9719,0)+IF(A9719=2,H9719,0))*IF(E9719="SGD",1,IF(E9719="USD",Settings!$B$22,IF(E9719="HKD",Settings!$B$23,1))))</f>
        <v>0</v>
      </c>
      <c r="P9719">
        <f>IF(OR(B9719="",C9719="",E9719=""),0,IF(A9719=2,H9719*IF(E9719="SGD",1,IF(E9719="USD",Settings!$B$22,IF(E9719="HKD",Settings!$B$23,1))),0))</f>
        <v>0</v>
      </c>
      <c r="Q9719" s="312">
        <f>IF(OR(J9719="",G9719=""),"",G9719+ROW()/1000000)</f>
      </c>
      <c r="R9719" s="247">
        <f>IF(Q9719="","",SUMIFS(Txn[Signed Units],Txn[Key],J9719,Txn[Transaction Order],"&lt;="&amp;Q9719))</f>
      </c>
    </row>
    <row r="9720" spans="10:18" ht="15" customHeight="1" x14ac:dyDescent="0.15">
      <c r="J9720" s="246">
        <f>IF(OR(B9720="",C9720="",E9720=""),"",B9720&amp;":"&amp;C9720&amp;":"&amp;E9720)</f>
      </c>
      <c r="K9720" s="247">
        <f>IF(A9720="","",A9720*D9720)</f>
      </c>
      <c r="L9720" s="246">
        <f>IF(A9720="","",IF(OR(A9720=1,A9720=0),H9720,0))</f>
      </c>
      <c r="M9720" s="246">
        <f>IF(A9720="","",IF(A9720=-1,H9720,0))</f>
      </c>
      <c r="N9720">
        <f>IF(J9720="","",IF(E9720="SGD",1,IF(E9720="USD",Settings!$B$22,IF(E9720="HKD",Settings!$B$23,1))))</f>
      </c>
      <c r="O9720">
        <f>IF(OR(B9720="",C9720="",E9720=""),0,(IF(A9720=-1,H9720,0)-IF(OR(A9720=1,A9720=0),H9720,0)+IF(A9720=2,H9720,0))*IF(E9720="SGD",1,IF(E9720="USD",Settings!$B$22,IF(E9720="HKD",Settings!$B$23,1))))</f>
        <v>0</v>
      </c>
      <c r="P9720">
        <f>IF(OR(B9720="",C9720="",E9720=""),0,IF(A9720=2,H9720*IF(E9720="SGD",1,IF(E9720="USD",Settings!$B$22,IF(E9720="HKD",Settings!$B$23,1))),0))</f>
        <v>0</v>
      </c>
      <c r="Q9720" s="312">
        <f>IF(OR(J9720="",G9720=""),"",G9720+ROW()/1000000)</f>
      </c>
      <c r="R9720" s="247">
        <f>IF(Q9720="","",SUMIFS(Txn[Signed Units],Txn[Key],J9720,Txn[Transaction Order],"&lt;="&amp;Q9720))</f>
      </c>
    </row>
    <row r="9721" spans="10:18" ht="15" customHeight="1" x14ac:dyDescent="0.15">
      <c r="J9721" s="246">
        <f>IF(OR(B9721="",C9721="",E9721=""),"",B9721&amp;":"&amp;C9721&amp;":"&amp;E9721)</f>
      </c>
      <c r="K9721" s="247">
        <f>IF(A9721="","",A9721*D9721)</f>
      </c>
      <c r="L9721" s="246">
        <f>IF(A9721="","",IF(OR(A9721=1,A9721=0),H9721,0))</f>
      </c>
      <c r="M9721" s="246">
        <f>IF(A9721="","",IF(A9721=-1,H9721,0))</f>
      </c>
      <c r="N9721">
        <f>IF(J9721="","",IF(E9721="SGD",1,IF(E9721="USD",Settings!$B$22,IF(E9721="HKD",Settings!$B$23,1))))</f>
      </c>
      <c r="O9721">
        <f>IF(OR(B9721="",C9721="",E9721=""),0,(IF(A9721=-1,H9721,0)-IF(OR(A9721=1,A9721=0),H9721,0)+IF(A9721=2,H9721,0))*IF(E9721="SGD",1,IF(E9721="USD",Settings!$B$22,IF(E9721="HKD",Settings!$B$23,1))))</f>
        <v>0</v>
      </c>
      <c r="P9721">
        <f>IF(OR(B9721="",C9721="",E9721=""),0,IF(A9721=2,H9721*IF(E9721="SGD",1,IF(E9721="USD",Settings!$B$22,IF(E9721="HKD",Settings!$B$23,1))),0))</f>
        <v>0</v>
      </c>
      <c r="Q9721" s="312">
        <f>IF(OR(J9721="",G9721=""),"",G9721+ROW()/1000000)</f>
      </c>
      <c r="R9721" s="247">
        <f>IF(Q9721="","",SUMIFS(Txn[Signed Units],Txn[Key],J9721,Txn[Transaction Order],"&lt;="&amp;Q9721))</f>
      </c>
    </row>
    <row r="9722" spans="10:18" ht="15" customHeight="1" x14ac:dyDescent="0.15">
      <c r="J9722" s="246">
        <f>IF(OR(B9722="",C9722="",E9722=""),"",B9722&amp;":"&amp;C9722&amp;":"&amp;E9722)</f>
      </c>
      <c r="K9722" s="247">
        <f>IF(A9722="","",A9722*D9722)</f>
      </c>
      <c r="L9722" s="246">
        <f>IF(A9722="","",IF(OR(A9722=1,A9722=0),H9722,0))</f>
      </c>
      <c r="M9722" s="246">
        <f>IF(A9722="","",IF(A9722=-1,H9722,0))</f>
      </c>
      <c r="N9722">
        <f>IF(J9722="","",IF(E9722="SGD",1,IF(E9722="USD",Settings!$B$22,IF(E9722="HKD",Settings!$B$23,1))))</f>
      </c>
      <c r="O9722">
        <f>IF(OR(B9722="",C9722="",E9722=""),0,(IF(A9722=-1,H9722,0)-IF(OR(A9722=1,A9722=0),H9722,0)+IF(A9722=2,H9722,0))*IF(E9722="SGD",1,IF(E9722="USD",Settings!$B$22,IF(E9722="HKD",Settings!$B$23,1))))</f>
        <v>0</v>
      </c>
      <c r="P9722">
        <f>IF(OR(B9722="",C9722="",E9722=""),0,IF(A9722=2,H9722*IF(E9722="SGD",1,IF(E9722="USD",Settings!$B$22,IF(E9722="HKD",Settings!$B$23,1))),0))</f>
        <v>0</v>
      </c>
      <c r="Q9722" s="312">
        <f>IF(OR(J9722="",G9722=""),"",G9722+ROW()/1000000)</f>
      </c>
      <c r="R9722" s="247">
        <f>IF(Q9722="","",SUMIFS(Txn[Signed Units],Txn[Key],J9722,Txn[Transaction Order],"&lt;="&amp;Q9722))</f>
      </c>
    </row>
    <row r="9723" spans="10:18" ht="15" customHeight="1" x14ac:dyDescent="0.15">
      <c r="J9723" s="246">
        <f>IF(OR(B9723="",C9723="",E9723=""),"",B9723&amp;":"&amp;C9723&amp;":"&amp;E9723)</f>
      </c>
      <c r="K9723" s="247">
        <f>IF(A9723="","",A9723*D9723)</f>
      </c>
      <c r="L9723" s="246">
        <f>IF(A9723="","",IF(OR(A9723=1,A9723=0),H9723,0))</f>
      </c>
      <c r="M9723" s="246">
        <f>IF(A9723="","",IF(A9723=-1,H9723,0))</f>
      </c>
      <c r="N9723">
        <f>IF(J9723="","",IF(E9723="SGD",1,IF(E9723="USD",Settings!$B$22,IF(E9723="HKD",Settings!$B$23,1))))</f>
      </c>
      <c r="O9723">
        <f>IF(OR(B9723="",C9723="",E9723=""),0,(IF(A9723=-1,H9723,0)-IF(OR(A9723=1,A9723=0),H9723,0)+IF(A9723=2,H9723,0))*IF(E9723="SGD",1,IF(E9723="USD",Settings!$B$22,IF(E9723="HKD",Settings!$B$23,1))))</f>
        <v>0</v>
      </c>
      <c r="P9723">
        <f>IF(OR(B9723="",C9723="",E9723=""),0,IF(A9723=2,H9723*IF(E9723="SGD",1,IF(E9723="USD",Settings!$B$22,IF(E9723="HKD",Settings!$B$23,1))),0))</f>
        <v>0</v>
      </c>
      <c r="Q9723" s="312">
        <f>IF(OR(J9723="",G9723=""),"",G9723+ROW()/1000000)</f>
      </c>
      <c r="R9723" s="247">
        <f>IF(Q9723="","",SUMIFS(Txn[Signed Units],Txn[Key],J9723,Txn[Transaction Order],"&lt;="&amp;Q9723))</f>
      </c>
    </row>
    <row r="9724" spans="10:18" ht="15" customHeight="1" x14ac:dyDescent="0.15">
      <c r="J9724" s="246">
        <f>IF(OR(B9724="",C9724="",E9724=""),"",B9724&amp;":"&amp;C9724&amp;":"&amp;E9724)</f>
      </c>
      <c r="K9724" s="247">
        <f>IF(A9724="","",A9724*D9724)</f>
      </c>
      <c r="L9724" s="246">
        <f>IF(A9724="","",IF(OR(A9724=1,A9724=0),H9724,0))</f>
      </c>
      <c r="M9724" s="246">
        <f>IF(A9724="","",IF(A9724=-1,H9724,0))</f>
      </c>
      <c r="N9724">
        <f>IF(J9724="","",IF(E9724="SGD",1,IF(E9724="USD",Settings!$B$22,IF(E9724="HKD",Settings!$B$23,1))))</f>
      </c>
      <c r="O9724">
        <f>IF(OR(B9724="",C9724="",E9724=""),0,(IF(A9724=-1,H9724,0)-IF(OR(A9724=1,A9724=0),H9724,0)+IF(A9724=2,H9724,0))*IF(E9724="SGD",1,IF(E9724="USD",Settings!$B$22,IF(E9724="HKD",Settings!$B$23,1))))</f>
        <v>0</v>
      </c>
      <c r="P9724">
        <f>IF(OR(B9724="",C9724="",E9724=""),0,IF(A9724=2,H9724*IF(E9724="SGD",1,IF(E9724="USD",Settings!$B$22,IF(E9724="HKD",Settings!$B$23,1))),0))</f>
        <v>0</v>
      </c>
      <c r="Q9724" s="312">
        <f>IF(OR(J9724="",G9724=""),"",G9724+ROW()/1000000)</f>
      </c>
      <c r="R9724" s="247">
        <f>IF(Q9724="","",SUMIFS(Txn[Signed Units],Txn[Key],J9724,Txn[Transaction Order],"&lt;="&amp;Q9724))</f>
      </c>
    </row>
    <row r="9725" spans="10:18" ht="15" customHeight="1" x14ac:dyDescent="0.15">
      <c r="J9725" s="246">
        <f>IF(OR(B9725="",C9725="",E9725=""),"",B9725&amp;":"&amp;C9725&amp;":"&amp;E9725)</f>
      </c>
      <c r="K9725" s="247">
        <f>IF(A9725="","",A9725*D9725)</f>
      </c>
      <c r="L9725" s="246">
        <f>IF(A9725="","",IF(OR(A9725=1,A9725=0),H9725,0))</f>
      </c>
      <c r="M9725" s="246">
        <f>IF(A9725="","",IF(A9725=-1,H9725,0))</f>
      </c>
      <c r="N9725">
        <f>IF(J9725="","",IF(E9725="SGD",1,IF(E9725="USD",Settings!$B$22,IF(E9725="HKD",Settings!$B$23,1))))</f>
      </c>
      <c r="O9725">
        <f>IF(OR(B9725="",C9725="",E9725=""),0,(IF(A9725=-1,H9725,0)-IF(OR(A9725=1,A9725=0),H9725,0)+IF(A9725=2,H9725,0))*IF(E9725="SGD",1,IF(E9725="USD",Settings!$B$22,IF(E9725="HKD",Settings!$B$23,1))))</f>
        <v>0</v>
      </c>
      <c r="P9725">
        <f>IF(OR(B9725="",C9725="",E9725=""),0,IF(A9725=2,H9725*IF(E9725="SGD",1,IF(E9725="USD",Settings!$B$22,IF(E9725="HKD",Settings!$B$23,1))),0))</f>
        <v>0</v>
      </c>
      <c r="Q9725" s="312">
        <f>IF(OR(J9725="",G9725=""),"",G9725+ROW()/1000000)</f>
      </c>
      <c r="R9725" s="247">
        <f>IF(Q9725="","",SUMIFS(Txn[Signed Units],Txn[Key],J9725,Txn[Transaction Order],"&lt;="&amp;Q9725))</f>
      </c>
    </row>
    <row r="9726" spans="10:18" ht="15" customHeight="1" x14ac:dyDescent="0.15">
      <c r="J9726" s="246">
        <f>IF(OR(B9726="",C9726="",E9726=""),"",B9726&amp;":"&amp;C9726&amp;":"&amp;E9726)</f>
      </c>
      <c r="K9726" s="247">
        <f>IF(A9726="","",A9726*D9726)</f>
      </c>
      <c r="L9726" s="246">
        <f>IF(A9726="","",IF(OR(A9726=1,A9726=0),H9726,0))</f>
      </c>
      <c r="M9726" s="246">
        <f>IF(A9726="","",IF(A9726=-1,H9726,0))</f>
      </c>
      <c r="N9726">
        <f>IF(J9726="","",IF(E9726="SGD",1,IF(E9726="USD",Settings!$B$22,IF(E9726="HKD",Settings!$B$23,1))))</f>
      </c>
      <c r="O9726">
        <f>IF(OR(B9726="",C9726="",E9726=""),0,(IF(A9726=-1,H9726,0)-IF(OR(A9726=1,A9726=0),H9726,0)+IF(A9726=2,H9726,0))*IF(E9726="SGD",1,IF(E9726="USD",Settings!$B$22,IF(E9726="HKD",Settings!$B$23,1))))</f>
        <v>0</v>
      </c>
      <c r="P9726">
        <f>IF(OR(B9726="",C9726="",E9726=""),0,IF(A9726=2,H9726*IF(E9726="SGD",1,IF(E9726="USD",Settings!$B$22,IF(E9726="HKD",Settings!$B$23,1))),0))</f>
        <v>0</v>
      </c>
      <c r="Q9726" s="312">
        <f>IF(OR(J9726="",G9726=""),"",G9726+ROW()/1000000)</f>
      </c>
      <c r="R9726" s="247">
        <f>IF(Q9726="","",SUMIFS(Txn[Signed Units],Txn[Key],J9726,Txn[Transaction Order],"&lt;="&amp;Q9726))</f>
      </c>
    </row>
    <row r="9727" spans="10:18" ht="15" customHeight="1" x14ac:dyDescent="0.15">
      <c r="J9727" s="246">
        <f>IF(OR(B9727="",C9727="",E9727=""),"",B9727&amp;":"&amp;C9727&amp;":"&amp;E9727)</f>
      </c>
      <c r="K9727" s="247">
        <f>IF(A9727="","",A9727*D9727)</f>
      </c>
      <c r="L9727" s="246">
        <f>IF(A9727="","",IF(OR(A9727=1,A9727=0),H9727,0))</f>
      </c>
      <c r="M9727" s="246">
        <f>IF(A9727="","",IF(A9727=-1,H9727,0))</f>
      </c>
      <c r="N9727">
        <f>IF(J9727="","",IF(E9727="SGD",1,IF(E9727="USD",Settings!$B$22,IF(E9727="HKD",Settings!$B$23,1))))</f>
      </c>
      <c r="O9727">
        <f>IF(OR(B9727="",C9727="",E9727=""),0,(IF(A9727=-1,H9727,0)-IF(OR(A9727=1,A9727=0),H9727,0)+IF(A9727=2,H9727,0))*IF(E9727="SGD",1,IF(E9727="USD",Settings!$B$22,IF(E9727="HKD",Settings!$B$23,1))))</f>
        <v>0</v>
      </c>
      <c r="P9727">
        <f>IF(OR(B9727="",C9727="",E9727=""),0,IF(A9727=2,H9727*IF(E9727="SGD",1,IF(E9727="USD",Settings!$B$22,IF(E9727="HKD",Settings!$B$23,1))),0))</f>
        <v>0</v>
      </c>
      <c r="Q9727" s="312">
        <f>IF(OR(J9727="",G9727=""),"",G9727+ROW()/1000000)</f>
      </c>
      <c r="R9727" s="247">
        <f>IF(Q9727="","",SUMIFS(Txn[Signed Units],Txn[Key],J9727,Txn[Transaction Order],"&lt;="&amp;Q9727))</f>
      </c>
    </row>
    <row r="9728" spans="10:18" ht="15" customHeight="1" x14ac:dyDescent="0.15">
      <c r="J9728" s="246">
        <f>IF(OR(B9728="",C9728="",E9728=""),"",B9728&amp;":"&amp;C9728&amp;":"&amp;E9728)</f>
      </c>
      <c r="K9728" s="247">
        <f>IF(A9728="","",A9728*D9728)</f>
      </c>
      <c r="L9728" s="246">
        <f>IF(A9728="","",IF(OR(A9728=1,A9728=0),H9728,0))</f>
      </c>
      <c r="M9728" s="246">
        <f>IF(A9728="","",IF(A9728=-1,H9728,0))</f>
      </c>
      <c r="N9728">
        <f>IF(J9728="","",IF(E9728="SGD",1,IF(E9728="USD",Settings!$B$22,IF(E9728="HKD",Settings!$B$23,1))))</f>
      </c>
      <c r="O9728">
        <f>IF(OR(B9728="",C9728="",E9728=""),0,(IF(A9728=-1,H9728,0)-IF(OR(A9728=1,A9728=0),H9728,0)+IF(A9728=2,H9728,0))*IF(E9728="SGD",1,IF(E9728="USD",Settings!$B$22,IF(E9728="HKD",Settings!$B$23,1))))</f>
        <v>0</v>
      </c>
      <c r="P9728">
        <f>IF(OR(B9728="",C9728="",E9728=""),0,IF(A9728=2,H9728*IF(E9728="SGD",1,IF(E9728="USD",Settings!$B$22,IF(E9728="HKD",Settings!$B$23,1))),0))</f>
        <v>0</v>
      </c>
      <c r="Q9728" s="312">
        <f>IF(OR(J9728="",G9728=""),"",G9728+ROW()/1000000)</f>
      </c>
      <c r="R9728" s="247">
        <f>IF(Q9728="","",SUMIFS(Txn[Signed Units],Txn[Key],J9728,Txn[Transaction Order],"&lt;="&amp;Q9728))</f>
      </c>
    </row>
    <row r="9729" spans="10:18" ht="15" customHeight="1" x14ac:dyDescent="0.15">
      <c r="J9729" s="246">
        <f>IF(OR(B9729="",C9729="",E9729=""),"",B9729&amp;":"&amp;C9729&amp;":"&amp;E9729)</f>
      </c>
      <c r="K9729" s="247">
        <f>IF(A9729="","",A9729*D9729)</f>
      </c>
      <c r="L9729" s="246">
        <f>IF(A9729="","",IF(OR(A9729=1,A9729=0),H9729,0))</f>
      </c>
      <c r="M9729" s="246">
        <f>IF(A9729="","",IF(A9729=-1,H9729,0))</f>
      </c>
      <c r="N9729">
        <f>IF(J9729="","",IF(E9729="SGD",1,IF(E9729="USD",Settings!$B$22,IF(E9729="HKD",Settings!$B$23,1))))</f>
      </c>
      <c r="O9729">
        <f>IF(OR(B9729="",C9729="",E9729=""),0,(IF(A9729=-1,H9729,0)-IF(OR(A9729=1,A9729=0),H9729,0)+IF(A9729=2,H9729,0))*IF(E9729="SGD",1,IF(E9729="USD",Settings!$B$22,IF(E9729="HKD",Settings!$B$23,1))))</f>
        <v>0</v>
      </c>
      <c r="P9729">
        <f>IF(OR(B9729="",C9729="",E9729=""),0,IF(A9729=2,H9729*IF(E9729="SGD",1,IF(E9729="USD",Settings!$B$22,IF(E9729="HKD",Settings!$B$23,1))),0))</f>
        <v>0</v>
      </c>
      <c r="Q9729" s="312">
        <f>IF(OR(J9729="",G9729=""),"",G9729+ROW()/1000000)</f>
      </c>
      <c r="R9729" s="247">
        <f>IF(Q9729="","",SUMIFS(Txn[Signed Units],Txn[Key],J9729,Txn[Transaction Order],"&lt;="&amp;Q9729))</f>
      </c>
    </row>
    <row r="9730" spans="10:18" ht="15" customHeight="1" x14ac:dyDescent="0.15">
      <c r="J9730" s="246">
        <f>IF(OR(B9730="",C9730="",E9730=""),"",B9730&amp;":"&amp;C9730&amp;":"&amp;E9730)</f>
      </c>
      <c r="K9730" s="247">
        <f>IF(A9730="","",A9730*D9730)</f>
      </c>
      <c r="L9730" s="246">
        <f>IF(A9730="","",IF(OR(A9730=1,A9730=0),H9730,0))</f>
      </c>
      <c r="M9730" s="246">
        <f>IF(A9730="","",IF(A9730=-1,H9730,0))</f>
      </c>
      <c r="N9730">
        <f>IF(J9730="","",IF(E9730="SGD",1,IF(E9730="USD",Settings!$B$22,IF(E9730="HKD",Settings!$B$23,1))))</f>
      </c>
      <c r="O9730">
        <f>IF(OR(B9730="",C9730="",E9730=""),0,(IF(A9730=-1,H9730,0)-IF(OR(A9730=1,A9730=0),H9730,0)+IF(A9730=2,H9730,0))*IF(E9730="SGD",1,IF(E9730="USD",Settings!$B$22,IF(E9730="HKD",Settings!$B$23,1))))</f>
        <v>0</v>
      </c>
      <c r="P9730">
        <f>IF(OR(B9730="",C9730="",E9730=""),0,IF(A9730=2,H9730*IF(E9730="SGD",1,IF(E9730="USD",Settings!$B$22,IF(E9730="HKD",Settings!$B$23,1))),0))</f>
        <v>0</v>
      </c>
      <c r="Q9730" s="312">
        <f>IF(OR(J9730="",G9730=""),"",G9730+ROW()/1000000)</f>
      </c>
      <c r="R9730" s="247">
        <f>IF(Q9730="","",SUMIFS(Txn[Signed Units],Txn[Key],J9730,Txn[Transaction Order],"&lt;="&amp;Q9730))</f>
      </c>
    </row>
    <row r="9731" spans="10:18" ht="15" customHeight="1" x14ac:dyDescent="0.15">
      <c r="J9731" s="246">
        <f>IF(OR(B9731="",C9731="",E9731=""),"",B9731&amp;":"&amp;C9731&amp;":"&amp;E9731)</f>
      </c>
      <c r="K9731" s="247">
        <f>IF(A9731="","",A9731*D9731)</f>
      </c>
      <c r="L9731" s="246">
        <f>IF(A9731="","",IF(OR(A9731=1,A9731=0),H9731,0))</f>
      </c>
      <c r="M9731" s="246">
        <f>IF(A9731="","",IF(A9731=-1,H9731,0))</f>
      </c>
      <c r="N9731">
        <f>IF(J9731="","",IF(E9731="SGD",1,IF(E9731="USD",Settings!$B$22,IF(E9731="HKD",Settings!$B$23,1))))</f>
      </c>
      <c r="O9731">
        <f>IF(OR(B9731="",C9731="",E9731=""),0,(IF(A9731=-1,H9731,0)-IF(OR(A9731=1,A9731=0),H9731,0)+IF(A9731=2,H9731,0))*IF(E9731="SGD",1,IF(E9731="USD",Settings!$B$22,IF(E9731="HKD",Settings!$B$23,1))))</f>
        <v>0</v>
      </c>
      <c r="P9731">
        <f>IF(OR(B9731="",C9731="",E9731=""),0,IF(A9731=2,H9731*IF(E9731="SGD",1,IF(E9731="USD",Settings!$B$22,IF(E9731="HKD",Settings!$B$23,1))),0))</f>
        <v>0</v>
      </c>
      <c r="Q9731" s="312">
        <f>IF(OR(J9731="",G9731=""),"",G9731+ROW()/1000000)</f>
      </c>
      <c r="R9731" s="247">
        <f>IF(Q9731="","",SUMIFS(Txn[Signed Units],Txn[Key],J9731,Txn[Transaction Order],"&lt;="&amp;Q9731))</f>
      </c>
    </row>
    <row r="9732" spans="10:18" ht="15" customHeight="1" x14ac:dyDescent="0.15">
      <c r="J9732" s="246">
        <f>IF(OR(B9732="",C9732="",E9732=""),"",B9732&amp;":"&amp;C9732&amp;":"&amp;E9732)</f>
      </c>
      <c r="K9732" s="247">
        <f>IF(A9732="","",A9732*D9732)</f>
      </c>
      <c r="L9732" s="246">
        <f>IF(A9732="","",IF(OR(A9732=1,A9732=0),H9732,0))</f>
      </c>
      <c r="M9732" s="246">
        <f>IF(A9732="","",IF(A9732=-1,H9732,0))</f>
      </c>
      <c r="N9732">
        <f>IF(J9732="","",IF(E9732="SGD",1,IF(E9732="USD",Settings!$B$22,IF(E9732="HKD",Settings!$B$23,1))))</f>
      </c>
      <c r="O9732">
        <f>IF(OR(B9732="",C9732="",E9732=""),0,(IF(A9732=-1,H9732,0)-IF(OR(A9732=1,A9732=0),H9732,0)+IF(A9732=2,H9732,0))*IF(E9732="SGD",1,IF(E9732="USD",Settings!$B$22,IF(E9732="HKD",Settings!$B$23,1))))</f>
        <v>0</v>
      </c>
      <c r="P9732">
        <f>IF(OR(B9732="",C9732="",E9732=""),0,IF(A9732=2,H9732*IF(E9732="SGD",1,IF(E9732="USD",Settings!$B$22,IF(E9732="HKD",Settings!$B$23,1))),0))</f>
        <v>0</v>
      </c>
      <c r="Q9732" s="312">
        <f>IF(OR(J9732="",G9732=""),"",G9732+ROW()/1000000)</f>
      </c>
      <c r="R9732" s="247">
        <f>IF(Q9732="","",SUMIFS(Txn[Signed Units],Txn[Key],J9732,Txn[Transaction Order],"&lt;="&amp;Q9732))</f>
      </c>
    </row>
    <row r="9733" spans="10:18" ht="15" customHeight="1" x14ac:dyDescent="0.15">
      <c r="J9733" s="246">
        <f>IF(OR(B9733="",C9733="",E9733=""),"",B9733&amp;":"&amp;C9733&amp;":"&amp;E9733)</f>
      </c>
      <c r="K9733" s="247">
        <f>IF(A9733="","",A9733*D9733)</f>
      </c>
      <c r="L9733" s="246">
        <f>IF(A9733="","",IF(OR(A9733=1,A9733=0),H9733,0))</f>
      </c>
      <c r="M9733" s="246">
        <f>IF(A9733="","",IF(A9733=-1,H9733,0))</f>
      </c>
      <c r="N9733">
        <f>IF(J9733="","",IF(E9733="SGD",1,IF(E9733="USD",Settings!$B$22,IF(E9733="HKD",Settings!$B$23,1))))</f>
      </c>
      <c r="O9733">
        <f>IF(OR(B9733="",C9733="",E9733=""),0,(IF(A9733=-1,H9733,0)-IF(OR(A9733=1,A9733=0),H9733,0)+IF(A9733=2,H9733,0))*IF(E9733="SGD",1,IF(E9733="USD",Settings!$B$22,IF(E9733="HKD",Settings!$B$23,1))))</f>
        <v>0</v>
      </c>
      <c r="P9733">
        <f>IF(OR(B9733="",C9733="",E9733=""),0,IF(A9733=2,H9733*IF(E9733="SGD",1,IF(E9733="USD",Settings!$B$22,IF(E9733="HKD",Settings!$B$23,1))),0))</f>
        <v>0</v>
      </c>
      <c r="Q9733" s="312">
        <f>IF(OR(J9733="",G9733=""),"",G9733+ROW()/1000000)</f>
      </c>
      <c r="R9733" s="247">
        <f>IF(Q9733="","",SUMIFS(Txn[Signed Units],Txn[Key],J9733,Txn[Transaction Order],"&lt;="&amp;Q9733))</f>
      </c>
    </row>
    <row r="9734" spans="10:18" ht="15" customHeight="1" x14ac:dyDescent="0.15">
      <c r="J9734" s="246">
        <f>IF(OR(B9734="",C9734="",E9734=""),"",B9734&amp;":"&amp;C9734&amp;":"&amp;E9734)</f>
      </c>
      <c r="K9734" s="247">
        <f>IF(A9734="","",A9734*D9734)</f>
      </c>
      <c r="L9734" s="246">
        <f>IF(A9734="","",IF(OR(A9734=1,A9734=0),H9734,0))</f>
      </c>
      <c r="M9734" s="246">
        <f>IF(A9734="","",IF(A9734=-1,H9734,0))</f>
      </c>
      <c r="N9734">
        <f>IF(J9734="","",IF(E9734="SGD",1,IF(E9734="USD",Settings!$B$22,IF(E9734="HKD",Settings!$B$23,1))))</f>
      </c>
      <c r="O9734">
        <f>IF(OR(B9734="",C9734="",E9734=""),0,(IF(A9734=-1,H9734,0)-IF(OR(A9734=1,A9734=0),H9734,0)+IF(A9734=2,H9734,0))*IF(E9734="SGD",1,IF(E9734="USD",Settings!$B$22,IF(E9734="HKD",Settings!$B$23,1))))</f>
        <v>0</v>
      </c>
      <c r="P9734">
        <f>IF(OR(B9734="",C9734="",E9734=""),0,IF(A9734=2,H9734*IF(E9734="SGD",1,IF(E9734="USD",Settings!$B$22,IF(E9734="HKD",Settings!$B$23,1))),0))</f>
        <v>0</v>
      </c>
      <c r="Q9734" s="312">
        <f>IF(OR(J9734="",G9734=""),"",G9734+ROW()/1000000)</f>
      </c>
      <c r="R9734" s="247">
        <f>IF(Q9734="","",SUMIFS(Txn[Signed Units],Txn[Key],J9734,Txn[Transaction Order],"&lt;="&amp;Q9734))</f>
      </c>
    </row>
    <row r="9735" spans="10:18" ht="15" customHeight="1" x14ac:dyDescent="0.15">
      <c r="J9735" s="246">
        <f>IF(OR(B9735="",C9735="",E9735=""),"",B9735&amp;":"&amp;C9735&amp;":"&amp;E9735)</f>
      </c>
      <c r="K9735" s="247">
        <f>IF(A9735="","",A9735*D9735)</f>
      </c>
      <c r="L9735" s="246">
        <f>IF(A9735="","",IF(OR(A9735=1,A9735=0),H9735,0))</f>
      </c>
      <c r="M9735" s="246">
        <f>IF(A9735="","",IF(A9735=-1,H9735,0))</f>
      </c>
      <c r="N9735">
        <f>IF(J9735="","",IF(E9735="SGD",1,IF(E9735="USD",Settings!$B$22,IF(E9735="HKD",Settings!$B$23,1))))</f>
      </c>
      <c r="O9735">
        <f>IF(OR(B9735="",C9735="",E9735=""),0,(IF(A9735=-1,H9735,0)-IF(OR(A9735=1,A9735=0),H9735,0)+IF(A9735=2,H9735,0))*IF(E9735="SGD",1,IF(E9735="USD",Settings!$B$22,IF(E9735="HKD",Settings!$B$23,1))))</f>
        <v>0</v>
      </c>
      <c r="P9735">
        <f>IF(OR(B9735="",C9735="",E9735=""),0,IF(A9735=2,H9735*IF(E9735="SGD",1,IF(E9735="USD",Settings!$B$22,IF(E9735="HKD",Settings!$B$23,1))),0))</f>
        <v>0</v>
      </c>
      <c r="Q9735" s="312">
        <f>IF(OR(J9735="",G9735=""),"",G9735+ROW()/1000000)</f>
      </c>
      <c r="R9735" s="247">
        <f>IF(Q9735="","",SUMIFS(Txn[Signed Units],Txn[Key],J9735,Txn[Transaction Order],"&lt;="&amp;Q9735))</f>
      </c>
    </row>
    <row r="9736" spans="10:18" ht="15" customHeight="1" x14ac:dyDescent="0.15">
      <c r="J9736" s="246">
        <f>IF(OR(B9736="",C9736="",E9736=""),"",B9736&amp;":"&amp;C9736&amp;":"&amp;E9736)</f>
      </c>
      <c r="K9736" s="247">
        <f>IF(A9736="","",A9736*D9736)</f>
      </c>
      <c r="L9736" s="246">
        <f>IF(A9736="","",IF(OR(A9736=1,A9736=0),H9736,0))</f>
      </c>
      <c r="M9736" s="246">
        <f>IF(A9736="","",IF(A9736=-1,H9736,0))</f>
      </c>
      <c r="N9736">
        <f>IF(J9736="","",IF(E9736="SGD",1,IF(E9736="USD",Settings!$B$22,IF(E9736="HKD",Settings!$B$23,1))))</f>
      </c>
      <c r="O9736">
        <f>IF(OR(B9736="",C9736="",E9736=""),0,(IF(A9736=-1,H9736,0)-IF(OR(A9736=1,A9736=0),H9736,0)+IF(A9736=2,H9736,0))*IF(E9736="SGD",1,IF(E9736="USD",Settings!$B$22,IF(E9736="HKD",Settings!$B$23,1))))</f>
        <v>0</v>
      </c>
      <c r="P9736">
        <f>IF(OR(B9736="",C9736="",E9736=""),0,IF(A9736=2,H9736*IF(E9736="SGD",1,IF(E9736="USD",Settings!$B$22,IF(E9736="HKD",Settings!$B$23,1))),0))</f>
        <v>0</v>
      </c>
      <c r="Q9736" s="312">
        <f>IF(OR(J9736="",G9736=""),"",G9736+ROW()/1000000)</f>
      </c>
      <c r="R9736" s="247">
        <f>IF(Q9736="","",SUMIFS(Txn[Signed Units],Txn[Key],J9736,Txn[Transaction Order],"&lt;="&amp;Q9736))</f>
      </c>
    </row>
    <row r="9737" spans="10:18" ht="15" customHeight="1" x14ac:dyDescent="0.15">
      <c r="J9737" s="246">
        <f>IF(OR(B9737="",C9737="",E9737=""),"",B9737&amp;":"&amp;C9737&amp;":"&amp;E9737)</f>
      </c>
      <c r="K9737" s="247">
        <f>IF(A9737="","",A9737*D9737)</f>
      </c>
      <c r="L9737" s="246">
        <f>IF(A9737="","",IF(OR(A9737=1,A9737=0),H9737,0))</f>
      </c>
      <c r="M9737" s="246">
        <f>IF(A9737="","",IF(A9737=-1,H9737,0))</f>
      </c>
      <c r="N9737">
        <f>IF(J9737="","",IF(E9737="SGD",1,IF(E9737="USD",Settings!$B$22,IF(E9737="HKD",Settings!$B$23,1))))</f>
      </c>
      <c r="O9737">
        <f>IF(OR(B9737="",C9737="",E9737=""),0,(IF(A9737=-1,H9737,0)-IF(OR(A9737=1,A9737=0),H9737,0)+IF(A9737=2,H9737,0))*IF(E9737="SGD",1,IF(E9737="USD",Settings!$B$22,IF(E9737="HKD",Settings!$B$23,1))))</f>
        <v>0</v>
      </c>
      <c r="P9737">
        <f>IF(OR(B9737="",C9737="",E9737=""),0,IF(A9737=2,H9737*IF(E9737="SGD",1,IF(E9737="USD",Settings!$B$22,IF(E9737="HKD",Settings!$B$23,1))),0))</f>
        <v>0</v>
      </c>
      <c r="Q9737" s="312">
        <f>IF(OR(J9737="",G9737=""),"",G9737+ROW()/1000000)</f>
      </c>
      <c r="R9737" s="247">
        <f>IF(Q9737="","",SUMIFS(Txn[Signed Units],Txn[Key],J9737,Txn[Transaction Order],"&lt;="&amp;Q9737))</f>
      </c>
    </row>
    <row r="9738" spans="10:18" ht="15" customHeight="1" x14ac:dyDescent="0.15">
      <c r="J9738" s="246">
        <f>IF(OR(B9738="",C9738="",E9738=""),"",B9738&amp;":"&amp;C9738&amp;":"&amp;E9738)</f>
      </c>
      <c r="K9738" s="247">
        <f>IF(A9738="","",A9738*D9738)</f>
      </c>
      <c r="L9738" s="246">
        <f>IF(A9738="","",IF(OR(A9738=1,A9738=0),H9738,0))</f>
      </c>
      <c r="M9738" s="246">
        <f>IF(A9738="","",IF(A9738=-1,H9738,0))</f>
      </c>
      <c r="N9738">
        <f>IF(J9738="","",IF(E9738="SGD",1,IF(E9738="USD",Settings!$B$22,IF(E9738="HKD",Settings!$B$23,1))))</f>
      </c>
      <c r="O9738">
        <f>IF(OR(B9738="",C9738="",E9738=""),0,(IF(A9738=-1,H9738,0)-IF(OR(A9738=1,A9738=0),H9738,0)+IF(A9738=2,H9738,0))*IF(E9738="SGD",1,IF(E9738="USD",Settings!$B$22,IF(E9738="HKD",Settings!$B$23,1))))</f>
        <v>0</v>
      </c>
      <c r="P9738">
        <f>IF(OR(B9738="",C9738="",E9738=""),0,IF(A9738=2,H9738*IF(E9738="SGD",1,IF(E9738="USD",Settings!$B$22,IF(E9738="HKD",Settings!$B$23,1))),0))</f>
        <v>0</v>
      </c>
      <c r="Q9738" s="312">
        <f>IF(OR(J9738="",G9738=""),"",G9738+ROW()/1000000)</f>
      </c>
      <c r="R9738" s="247">
        <f>IF(Q9738="","",SUMIFS(Txn[Signed Units],Txn[Key],J9738,Txn[Transaction Order],"&lt;="&amp;Q9738))</f>
      </c>
    </row>
    <row r="9739" spans="10:18" ht="15" customHeight="1" x14ac:dyDescent="0.15">
      <c r="J9739" s="246">
        <f>IF(OR(B9739="",C9739="",E9739=""),"",B9739&amp;":"&amp;C9739&amp;":"&amp;E9739)</f>
      </c>
      <c r="K9739" s="247">
        <f>IF(A9739="","",A9739*D9739)</f>
      </c>
      <c r="L9739" s="246">
        <f>IF(A9739="","",IF(OR(A9739=1,A9739=0),H9739,0))</f>
      </c>
      <c r="M9739" s="246">
        <f>IF(A9739="","",IF(A9739=-1,H9739,0))</f>
      </c>
      <c r="N9739">
        <f>IF(J9739="","",IF(E9739="SGD",1,IF(E9739="USD",Settings!$B$22,IF(E9739="HKD",Settings!$B$23,1))))</f>
      </c>
      <c r="O9739">
        <f>IF(OR(B9739="",C9739="",E9739=""),0,(IF(A9739=-1,H9739,0)-IF(OR(A9739=1,A9739=0),H9739,0)+IF(A9739=2,H9739,0))*IF(E9739="SGD",1,IF(E9739="USD",Settings!$B$22,IF(E9739="HKD",Settings!$B$23,1))))</f>
        <v>0</v>
      </c>
      <c r="P9739">
        <f>IF(OR(B9739="",C9739="",E9739=""),0,IF(A9739=2,H9739*IF(E9739="SGD",1,IF(E9739="USD",Settings!$B$22,IF(E9739="HKD",Settings!$B$23,1))),0))</f>
        <v>0</v>
      </c>
      <c r="Q9739" s="312">
        <f>IF(OR(J9739="",G9739=""),"",G9739+ROW()/1000000)</f>
      </c>
      <c r="R9739" s="247">
        <f>IF(Q9739="","",SUMIFS(Txn[Signed Units],Txn[Key],J9739,Txn[Transaction Order],"&lt;="&amp;Q9739))</f>
      </c>
    </row>
    <row r="9740" spans="10:18" ht="15" customHeight="1" x14ac:dyDescent="0.15">
      <c r="J9740" s="246">
        <f>IF(OR(B9740="",C9740="",E9740=""),"",B9740&amp;":"&amp;C9740&amp;":"&amp;E9740)</f>
      </c>
      <c r="K9740" s="247">
        <f>IF(A9740="","",A9740*D9740)</f>
      </c>
      <c r="L9740" s="246">
        <f>IF(A9740="","",IF(OR(A9740=1,A9740=0),H9740,0))</f>
      </c>
      <c r="M9740" s="246">
        <f>IF(A9740="","",IF(A9740=-1,H9740,0))</f>
      </c>
      <c r="N9740">
        <f>IF(J9740="","",IF(E9740="SGD",1,IF(E9740="USD",Settings!$B$22,IF(E9740="HKD",Settings!$B$23,1))))</f>
      </c>
      <c r="O9740">
        <f>IF(OR(B9740="",C9740="",E9740=""),0,(IF(A9740=-1,H9740,0)-IF(OR(A9740=1,A9740=0),H9740,0)+IF(A9740=2,H9740,0))*IF(E9740="SGD",1,IF(E9740="USD",Settings!$B$22,IF(E9740="HKD",Settings!$B$23,1))))</f>
        <v>0</v>
      </c>
      <c r="P9740">
        <f>IF(OR(B9740="",C9740="",E9740=""),0,IF(A9740=2,H9740*IF(E9740="SGD",1,IF(E9740="USD",Settings!$B$22,IF(E9740="HKD",Settings!$B$23,1))),0))</f>
        <v>0</v>
      </c>
      <c r="Q9740" s="312">
        <f>IF(OR(J9740="",G9740=""),"",G9740+ROW()/1000000)</f>
      </c>
      <c r="R9740" s="247">
        <f>IF(Q9740="","",SUMIFS(Txn[Signed Units],Txn[Key],J9740,Txn[Transaction Order],"&lt;="&amp;Q9740))</f>
      </c>
    </row>
    <row r="9741" spans="10:18" ht="15" customHeight="1" x14ac:dyDescent="0.15">
      <c r="J9741" s="246">
        <f>IF(OR(B9741="",C9741="",E9741=""),"",B9741&amp;":"&amp;C9741&amp;":"&amp;E9741)</f>
      </c>
      <c r="K9741" s="247">
        <f>IF(A9741="","",A9741*D9741)</f>
      </c>
      <c r="L9741" s="246">
        <f>IF(A9741="","",IF(OR(A9741=1,A9741=0),H9741,0))</f>
      </c>
      <c r="M9741" s="246">
        <f>IF(A9741="","",IF(A9741=-1,H9741,0))</f>
      </c>
      <c r="N9741">
        <f>IF(J9741="","",IF(E9741="SGD",1,IF(E9741="USD",Settings!$B$22,IF(E9741="HKD",Settings!$B$23,1))))</f>
      </c>
      <c r="O9741">
        <f>IF(OR(B9741="",C9741="",E9741=""),0,(IF(A9741=-1,H9741,0)-IF(OR(A9741=1,A9741=0),H9741,0)+IF(A9741=2,H9741,0))*IF(E9741="SGD",1,IF(E9741="USD",Settings!$B$22,IF(E9741="HKD",Settings!$B$23,1))))</f>
        <v>0</v>
      </c>
      <c r="P9741">
        <f>IF(OR(B9741="",C9741="",E9741=""),0,IF(A9741=2,H9741*IF(E9741="SGD",1,IF(E9741="USD",Settings!$B$22,IF(E9741="HKD",Settings!$B$23,1))),0))</f>
        <v>0</v>
      </c>
      <c r="Q9741" s="312">
        <f>IF(OR(J9741="",G9741=""),"",G9741+ROW()/1000000)</f>
      </c>
      <c r="R9741" s="247">
        <f>IF(Q9741="","",SUMIFS(Txn[Signed Units],Txn[Key],J9741,Txn[Transaction Order],"&lt;="&amp;Q9741))</f>
      </c>
    </row>
    <row r="9742" spans="10:18" ht="15" customHeight="1" x14ac:dyDescent="0.15">
      <c r="J9742" s="246">
        <f>IF(OR(B9742="",C9742="",E9742=""),"",B9742&amp;":"&amp;C9742&amp;":"&amp;E9742)</f>
      </c>
      <c r="K9742" s="247">
        <f>IF(A9742="","",A9742*D9742)</f>
      </c>
      <c r="L9742" s="246">
        <f>IF(A9742="","",IF(OR(A9742=1,A9742=0),H9742,0))</f>
      </c>
      <c r="M9742" s="246">
        <f>IF(A9742="","",IF(A9742=-1,H9742,0))</f>
      </c>
      <c r="N9742">
        <f>IF(J9742="","",IF(E9742="SGD",1,IF(E9742="USD",Settings!$B$22,IF(E9742="HKD",Settings!$B$23,1))))</f>
      </c>
      <c r="O9742">
        <f>IF(OR(B9742="",C9742="",E9742=""),0,(IF(A9742=-1,H9742,0)-IF(OR(A9742=1,A9742=0),H9742,0)+IF(A9742=2,H9742,0))*IF(E9742="SGD",1,IF(E9742="USD",Settings!$B$22,IF(E9742="HKD",Settings!$B$23,1))))</f>
        <v>0</v>
      </c>
      <c r="P9742">
        <f>IF(OR(B9742="",C9742="",E9742=""),0,IF(A9742=2,H9742*IF(E9742="SGD",1,IF(E9742="USD",Settings!$B$22,IF(E9742="HKD",Settings!$B$23,1))),0))</f>
        <v>0</v>
      </c>
      <c r="Q9742" s="312">
        <f>IF(OR(J9742="",G9742=""),"",G9742+ROW()/1000000)</f>
      </c>
      <c r="R9742" s="247">
        <f>IF(Q9742="","",SUMIFS(Txn[Signed Units],Txn[Key],J9742,Txn[Transaction Order],"&lt;="&amp;Q9742))</f>
      </c>
    </row>
    <row r="9743" spans="10:18" ht="15" customHeight="1" x14ac:dyDescent="0.15">
      <c r="J9743" s="246">
        <f>IF(OR(B9743="",C9743="",E9743=""),"",B9743&amp;":"&amp;C9743&amp;":"&amp;E9743)</f>
      </c>
      <c r="K9743" s="247">
        <f>IF(A9743="","",A9743*D9743)</f>
      </c>
      <c r="L9743" s="246">
        <f>IF(A9743="","",IF(OR(A9743=1,A9743=0),H9743,0))</f>
      </c>
      <c r="M9743" s="246">
        <f>IF(A9743="","",IF(A9743=-1,H9743,0))</f>
      </c>
      <c r="N9743">
        <f>IF(J9743="","",IF(E9743="SGD",1,IF(E9743="USD",Settings!$B$22,IF(E9743="HKD",Settings!$B$23,1))))</f>
      </c>
      <c r="O9743">
        <f>IF(OR(B9743="",C9743="",E9743=""),0,(IF(A9743=-1,H9743,0)-IF(OR(A9743=1,A9743=0),H9743,0)+IF(A9743=2,H9743,0))*IF(E9743="SGD",1,IF(E9743="USD",Settings!$B$22,IF(E9743="HKD",Settings!$B$23,1))))</f>
        <v>0</v>
      </c>
      <c r="P9743">
        <f>IF(OR(B9743="",C9743="",E9743=""),0,IF(A9743=2,H9743*IF(E9743="SGD",1,IF(E9743="USD",Settings!$B$22,IF(E9743="HKD",Settings!$B$23,1))),0))</f>
        <v>0</v>
      </c>
      <c r="Q9743" s="312">
        <f>IF(OR(J9743="",G9743=""),"",G9743+ROW()/1000000)</f>
      </c>
      <c r="R9743" s="247">
        <f>IF(Q9743="","",SUMIFS(Txn[Signed Units],Txn[Key],J9743,Txn[Transaction Order],"&lt;="&amp;Q9743))</f>
      </c>
    </row>
    <row r="9744" spans="10:18" ht="15" customHeight="1" x14ac:dyDescent="0.15">
      <c r="J9744" s="246">
        <f>IF(OR(B9744="",C9744="",E9744=""),"",B9744&amp;":"&amp;C9744&amp;":"&amp;E9744)</f>
      </c>
      <c r="K9744" s="247">
        <f>IF(A9744="","",A9744*D9744)</f>
      </c>
      <c r="L9744" s="246">
        <f>IF(A9744="","",IF(OR(A9744=1,A9744=0),H9744,0))</f>
      </c>
      <c r="M9744" s="246">
        <f>IF(A9744="","",IF(A9744=-1,H9744,0))</f>
      </c>
      <c r="N9744">
        <f>IF(J9744="","",IF(E9744="SGD",1,IF(E9744="USD",Settings!$B$22,IF(E9744="HKD",Settings!$B$23,1))))</f>
      </c>
      <c r="O9744">
        <f>IF(OR(B9744="",C9744="",E9744=""),0,(IF(A9744=-1,H9744,0)-IF(OR(A9744=1,A9744=0),H9744,0)+IF(A9744=2,H9744,0))*IF(E9744="SGD",1,IF(E9744="USD",Settings!$B$22,IF(E9744="HKD",Settings!$B$23,1))))</f>
        <v>0</v>
      </c>
      <c r="P9744">
        <f>IF(OR(B9744="",C9744="",E9744=""),0,IF(A9744=2,H9744*IF(E9744="SGD",1,IF(E9744="USD",Settings!$B$22,IF(E9744="HKD",Settings!$B$23,1))),0))</f>
        <v>0</v>
      </c>
      <c r="Q9744" s="312">
        <f>IF(OR(J9744="",G9744=""),"",G9744+ROW()/1000000)</f>
      </c>
      <c r="R9744" s="247">
        <f>IF(Q9744="","",SUMIFS(Txn[Signed Units],Txn[Key],J9744,Txn[Transaction Order],"&lt;="&amp;Q9744))</f>
      </c>
    </row>
    <row r="9745" spans="10:18" ht="15" customHeight="1" x14ac:dyDescent="0.15">
      <c r="J9745" s="246">
        <f>IF(OR(B9745="",C9745="",E9745=""),"",B9745&amp;":"&amp;C9745&amp;":"&amp;E9745)</f>
      </c>
      <c r="K9745" s="247">
        <f>IF(A9745="","",A9745*D9745)</f>
      </c>
      <c r="L9745" s="246">
        <f>IF(A9745="","",IF(OR(A9745=1,A9745=0),H9745,0))</f>
      </c>
      <c r="M9745" s="246">
        <f>IF(A9745="","",IF(A9745=-1,H9745,0))</f>
      </c>
      <c r="N9745">
        <f>IF(J9745="","",IF(E9745="SGD",1,IF(E9745="USD",Settings!$B$22,IF(E9745="HKD",Settings!$B$23,1))))</f>
      </c>
      <c r="O9745">
        <f>IF(OR(B9745="",C9745="",E9745=""),0,(IF(A9745=-1,H9745,0)-IF(OR(A9745=1,A9745=0),H9745,0)+IF(A9745=2,H9745,0))*IF(E9745="SGD",1,IF(E9745="USD",Settings!$B$22,IF(E9745="HKD",Settings!$B$23,1))))</f>
        <v>0</v>
      </c>
      <c r="P9745">
        <f>IF(OR(B9745="",C9745="",E9745=""),0,IF(A9745=2,H9745*IF(E9745="SGD",1,IF(E9745="USD",Settings!$B$22,IF(E9745="HKD",Settings!$B$23,1))),0))</f>
        <v>0</v>
      </c>
      <c r="Q9745" s="312">
        <f>IF(OR(J9745="",G9745=""),"",G9745+ROW()/1000000)</f>
      </c>
      <c r="R9745" s="247">
        <f>IF(Q9745="","",SUMIFS(Txn[Signed Units],Txn[Key],J9745,Txn[Transaction Order],"&lt;="&amp;Q9745))</f>
      </c>
    </row>
    <row r="9746" spans="10:18" ht="15" customHeight="1" x14ac:dyDescent="0.15">
      <c r="J9746" s="246">
        <f>IF(OR(B9746="",C9746="",E9746=""),"",B9746&amp;":"&amp;C9746&amp;":"&amp;E9746)</f>
      </c>
      <c r="K9746" s="247">
        <f>IF(A9746="","",A9746*D9746)</f>
      </c>
      <c r="L9746" s="246">
        <f>IF(A9746="","",IF(OR(A9746=1,A9746=0),H9746,0))</f>
      </c>
      <c r="M9746" s="246">
        <f>IF(A9746="","",IF(A9746=-1,H9746,0))</f>
      </c>
      <c r="N9746">
        <f>IF(J9746="","",IF(E9746="SGD",1,IF(E9746="USD",Settings!$B$22,IF(E9746="HKD",Settings!$B$23,1))))</f>
      </c>
      <c r="O9746">
        <f>IF(OR(B9746="",C9746="",E9746=""),0,(IF(A9746=-1,H9746,0)-IF(OR(A9746=1,A9746=0),H9746,0)+IF(A9746=2,H9746,0))*IF(E9746="SGD",1,IF(E9746="USD",Settings!$B$22,IF(E9746="HKD",Settings!$B$23,1))))</f>
        <v>0</v>
      </c>
      <c r="P9746">
        <f>IF(OR(B9746="",C9746="",E9746=""),0,IF(A9746=2,H9746*IF(E9746="SGD",1,IF(E9746="USD",Settings!$B$22,IF(E9746="HKD",Settings!$B$23,1))),0))</f>
        <v>0</v>
      </c>
      <c r="Q9746" s="312">
        <f>IF(OR(J9746="",G9746=""),"",G9746+ROW()/1000000)</f>
      </c>
      <c r="R9746" s="247">
        <f>IF(Q9746="","",SUMIFS(Txn[Signed Units],Txn[Key],J9746,Txn[Transaction Order],"&lt;="&amp;Q9746))</f>
      </c>
    </row>
    <row r="9747" spans="10:18" ht="15" customHeight="1" x14ac:dyDescent="0.15">
      <c r="J9747" s="246">
        <f>IF(OR(B9747="",C9747="",E9747=""),"",B9747&amp;":"&amp;C9747&amp;":"&amp;E9747)</f>
      </c>
      <c r="K9747" s="247">
        <f>IF(A9747="","",A9747*D9747)</f>
      </c>
      <c r="L9747" s="246">
        <f>IF(A9747="","",IF(OR(A9747=1,A9747=0),H9747,0))</f>
      </c>
      <c r="M9747" s="246">
        <f>IF(A9747="","",IF(A9747=-1,H9747,0))</f>
      </c>
      <c r="N9747">
        <f>IF(J9747="","",IF(E9747="SGD",1,IF(E9747="USD",Settings!$B$22,IF(E9747="HKD",Settings!$B$23,1))))</f>
      </c>
      <c r="O9747">
        <f>IF(OR(B9747="",C9747="",E9747=""),0,(IF(A9747=-1,H9747,0)-IF(OR(A9747=1,A9747=0),H9747,0)+IF(A9747=2,H9747,0))*IF(E9747="SGD",1,IF(E9747="USD",Settings!$B$22,IF(E9747="HKD",Settings!$B$23,1))))</f>
        <v>0</v>
      </c>
      <c r="P9747">
        <f>IF(OR(B9747="",C9747="",E9747=""),0,IF(A9747=2,H9747*IF(E9747="SGD",1,IF(E9747="USD",Settings!$B$22,IF(E9747="HKD",Settings!$B$23,1))),0))</f>
        <v>0</v>
      </c>
      <c r="Q9747" s="312">
        <f>IF(OR(J9747="",G9747=""),"",G9747+ROW()/1000000)</f>
      </c>
      <c r="R9747" s="247">
        <f>IF(Q9747="","",SUMIFS(Txn[Signed Units],Txn[Key],J9747,Txn[Transaction Order],"&lt;="&amp;Q9747))</f>
      </c>
    </row>
    <row r="9748" spans="10:18" ht="15" customHeight="1" x14ac:dyDescent="0.15">
      <c r="J9748" s="246">
        <f>IF(OR(B9748="",C9748="",E9748=""),"",B9748&amp;":"&amp;C9748&amp;":"&amp;E9748)</f>
      </c>
      <c r="K9748" s="247">
        <f>IF(A9748="","",A9748*D9748)</f>
      </c>
      <c r="L9748" s="246">
        <f>IF(A9748="","",IF(OR(A9748=1,A9748=0),H9748,0))</f>
      </c>
      <c r="M9748" s="246">
        <f>IF(A9748="","",IF(A9748=-1,H9748,0))</f>
      </c>
      <c r="N9748">
        <f>IF(J9748="","",IF(E9748="SGD",1,IF(E9748="USD",Settings!$B$22,IF(E9748="HKD",Settings!$B$23,1))))</f>
      </c>
      <c r="O9748">
        <f>IF(OR(B9748="",C9748="",E9748=""),0,(IF(A9748=-1,H9748,0)-IF(OR(A9748=1,A9748=0),H9748,0)+IF(A9748=2,H9748,0))*IF(E9748="SGD",1,IF(E9748="USD",Settings!$B$22,IF(E9748="HKD",Settings!$B$23,1))))</f>
        <v>0</v>
      </c>
      <c r="P9748">
        <f>IF(OR(B9748="",C9748="",E9748=""),0,IF(A9748=2,H9748*IF(E9748="SGD",1,IF(E9748="USD",Settings!$B$22,IF(E9748="HKD",Settings!$B$23,1))),0))</f>
        <v>0</v>
      </c>
      <c r="Q9748" s="312">
        <f>IF(OR(J9748="",G9748=""),"",G9748+ROW()/1000000)</f>
      </c>
      <c r="R9748" s="247">
        <f>IF(Q9748="","",SUMIFS(Txn[Signed Units],Txn[Key],J9748,Txn[Transaction Order],"&lt;="&amp;Q9748))</f>
      </c>
    </row>
    <row r="9749" spans="10:18" ht="15" customHeight="1" x14ac:dyDescent="0.15">
      <c r="J9749" s="246">
        <f>IF(OR(B9749="",C9749="",E9749=""),"",B9749&amp;":"&amp;C9749&amp;":"&amp;E9749)</f>
      </c>
      <c r="K9749" s="247">
        <f>IF(A9749="","",A9749*D9749)</f>
      </c>
      <c r="L9749" s="246">
        <f>IF(A9749="","",IF(OR(A9749=1,A9749=0),H9749,0))</f>
      </c>
      <c r="M9749" s="246">
        <f>IF(A9749="","",IF(A9749=-1,H9749,0))</f>
      </c>
      <c r="N9749">
        <f>IF(J9749="","",IF(E9749="SGD",1,IF(E9749="USD",Settings!$B$22,IF(E9749="HKD",Settings!$B$23,1))))</f>
      </c>
      <c r="O9749">
        <f>IF(OR(B9749="",C9749="",E9749=""),0,(IF(A9749=-1,H9749,0)-IF(OR(A9749=1,A9749=0),H9749,0)+IF(A9749=2,H9749,0))*IF(E9749="SGD",1,IF(E9749="USD",Settings!$B$22,IF(E9749="HKD",Settings!$B$23,1))))</f>
        <v>0</v>
      </c>
      <c r="P9749">
        <f>IF(OR(B9749="",C9749="",E9749=""),0,IF(A9749=2,H9749*IF(E9749="SGD",1,IF(E9749="USD",Settings!$B$22,IF(E9749="HKD",Settings!$B$23,1))),0))</f>
        <v>0</v>
      </c>
      <c r="Q9749" s="312">
        <f>IF(OR(J9749="",G9749=""),"",G9749+ROW()/1000000)</f>
      </c>
      <c r="R9749" s="247">
        <f>IF(Q9749="","",SUMIFS(Txn[Signed Units],Txn[Key],J9749,Txn[Transaction Order],"&lt;="&amp;Q9749))</f>
      </c>
    </row>
    <row r="9750" spans="10:18" ht="15" customHeight="1" x14ac:dyDescent="0.15">
      <c r="J9750" s="246">
        <f>IF(OR(B9750="",C9750="",E9750=""),"",B9750&amp;":"&amp;C9750&amp;":"&amp;E9750)</f>
      </c>
      <c r="K9750" s="247">
        <f>IF(A9750="","",A9750*D9750)</f>
      </c>
      <c r="L9750" s="246">
        <f>IF(A9750="","",IF(OR(A9750=1,A9750=0),H9750,0))</f>
      </c>
      <c r="M9750" s="246">
        <f>IF(A9750="","",IF(A9750=-1,H9750,0))</f>
      </c>
      <c r="N9750">
        <f>IF(J9750="","",IF(E9750="SGD",1,IF(E9750="USD",Settings!$B$22,IF(E9750="HKD",Settings!$B$23,1))))</f>
      </c>
      <c r="O9750">
        <f>IF(OR(B9750="",C9750="",E9750=""),0,(IF(A9750=-1,H9750,0)-IF(OR(A9750=1,A9750=0),H9750,0)+IF(A9750=2,H9750,0))*IF(E9750="SGD",1,IF(E9750="USD",Settings!$B$22,IF(E9750="HKD",Settings!$B$23,1))))</f>
        <v>0</v>
      </c>
      <c r="P9750">
        <f>IF(OR(B9750="",C9750="",E9750=""),0,IF(A9750=2,H9750*IF(E9750="SGD",1,IF(E9750="USD",Settings!$B$22,IF(E9750="HKD",Settings!$B$23,1))),0))</f>
        <v>0</v>
      </c>
      <c r="Q9750" s="312">
        <f>IF(OR(J9750="",G9750=""),"",G9750+ROW()/1000000)</f>
      </c>
      <c r="R9750" s="247">
        <f>IF(Q9750="","",SUMIFS(Txn[Signed Units],Txn[Key],J9750,Txn[Transaction Order],"&lt;="&amp;Q9750))</f>
      </c>
    </row>
    <row r="9751" spans="10:18" ht="15" customHeight="1" x14ac:dyDescent="0.15">
      <c r="J9751" s="246">
        <f>IF(OR(B9751="",C9751="",E9751=""),"",B9751&amp;":"&amp;C9751&amp;":"&amp;E9751)</f>
      </c>
      <c r="K9751" s="247">
        <f>IF(A9751="","",A9751*D9751)</f>
      </c>
      <c r="L9751" s="246">
        <f>IF(A9751="","",IF(OR(A9751=1,A9751=0),H9751,0))</f>
      </c>
      <c r="M9751" s="246">
        <f>IF(A9751="","",IF(A9751=-1,H9751,0))</f>
      </c>
      <c r="N9751">
        <f>IF(J9751="","",IF(E9751="SGD",1,IF(E9751="USD",Settings!$B$22,IF(E9751="HKD",Settings!$B$23,1))))</f>
      </c>
      <c r="O9751">
        <f>IF(OR(B9751="",C9751="",E9751=""),0,(IF(A9751=-1,H9751,0)-IF(OR(A9751=1,A9751=0),H9751,0)+IF(A9751=2,H9751,0))*IF(E9751="SGD",1,IF(E9751="USD",Settings!$B$22,IF(E9751="HKD",Settings!$B$23,1))))</f>
        <v>0</v>
      </c>
      <c r="P9751">
        <f>IF(OR(B9751="",C9751="",E9751=""),0,IF(A9751=2,H9751*IF(E9751="SGD",1,IF(E9751="USD",Settings!$B$22,IF(E9751="HKD",Settings!$B$23,1))),0))</f>
        <v>0</v>
      </c>
      <c r="Q9751" s="312">
        <f>IF(OR(J9751="",G9751=""),"",G9751+ROW()/1000000)</f>
      </c>
      <c r="R9751" s="247">
        <f>IF(Q9751="","",SUMIFS(Txn[Signed Units],Txn[Key],J9751,Txn[Transaction Order],"&lt;="&amp;Q9751))</f>
      </c>
    </row>
    <row r="9752" spans="10:18" ht="15" customHeight="1" x14ac:dyDescent="0.15">
      <c r="J9752" s="246">
        <f>IF(OR(B9752="",C9752="",E9752=""),"",B9752&amp;":"&amp;C9752&amp;":"&amp;E9752)</f>
      </c>
      <c r="K9752" s="247">
        <f>IF(A9752="","",A9752*D9752)</f>
      </c>
      <c r="L9752" s="246">
        <f>IF(A9752="","",IF(OR(A9752=1,A9752=0),H9752,0))</f>
      </c>
      <c r="M9752" s="246">
        <f>IF(A9752="","",IF(A9752=-1,H9752,0))</f>
      </c>
      <c r="N9752">
        <f>IF(J9752="","",IF(E9752="SGD",1,IF(E9752="USD",Settings!$B$22,IF(E9752="HKD",Settings!$B$23,1))))</f>
      </c>
      <c r="O9752">
        <f>IF(OR(B9752="",C9752="",E9752=""),0,(IF(A9752=-1,H9752,0)-IF(OR(A9752=1,A9752=0),H9752,0)+IF(A9752=2,H9752,0))*IF(E9752="SGD",1,IF(E9752="USD",Settings!$B$22,IF(E9752="HKD",Settings!$B$23,1))))</f>
        <v>0</v>
      </c>
      <c r="P9752">
        <f>IF(OR(B9752="",C9752="",E9752=""),0,IF(A9752=2,H9752*IF(E9752="SGD",1,IF(E9752="USD",Settings!$B$22,IF(E9752="HKD",Settings!$B$23,1))),0))</f>
        <v>0</v>
      </c>
      <c r="Q9752" s="312">
        <f>IF(OR(J9752="",G9752=""),"",G9752+ROW()/1000000)</f>
      </c>
      <c r="R9752" s="247">
        <f>IF(Q9752="","",SUMIFS(Txn[Signed Units],Txn[Key],J9752,Txn[Transaction Order],"&lt;="&amp;Q9752))</f>
      </c>
    </row>
    <row r="9753" spans="10:18" ht="15" customHeight="1" x14ac:dyDescent="0.15">
      <c r="J9753" s="246">
        <f>IF(OR(B9753="",C9753="",E9753=""),"",B9753&amp;":"&amp;C9753&amp;":"&amp;E9753)</f>
      </c>
      <c r="K9753" s="247">
        <f>IF(A9753="","",A9753*D9753)</f>
      </c>
      <c r="L9753" s="246">
        <f>IF(A9753="","",IF(OR(A9753=1,A9753=0),H9753,0))</f>
      </c>
      <c r="M9753" s="246">
        <f>IF(A9753="","",IF(A9753=-1,H9753,0))</f>
      </c>
      <c r="N9753">
        <f>IF(J9753="","",IF(E9753="SGD",1,IF(E9753="USD",Settings!$B$22,IF(E9753="HKD",Settings!$B$23,1))))</f>
      </c>
      <c r="O9753">
        <f>IF(OR(B9753="",C9753="",E9753=""),0,(IF(A9753=-1,H9753,0)-IF(OR(A9753=1,A9753=0),H9753,0)+IF(A9753=2,H9753,0))*IF(E9753="SGD",1,IF(E9753="USD",Settings!$B$22,IF(E9753="HKD",Settings!$B$23,1))))</f>
        <v>0</v>
      </c>
      <c r="P9753">
        <f>IF(OR(B9753="",C9753="",E9753=""),0,IF(A9753=2,H9753*IF(E9753="SGD",1,IF(E9753="USD",Settings!$B$22,IF(E9753="HKD",Settings!$B$23,1))),0))</f>
        <v>0</v>
      </c>
      <c r="Q9753" s="312">
        <f>IF(OR(J9753="",G9753=""),"",G9753+ROW()/1000000)</f>
      </c>
      <c r="R9753" s="247">
        <f>IF(Q9753="","",SUMIFS(Txn[Signed Units],Txn[Key],J9753,Txn[Transaction Order],"&lt;="&amp;Q9753))</f>
      </c>
    </row>
    <row r="9754" spans="10:18" ht="15" customHeight="1" x14ac:dyDescent="0.15">
      <c r="J9754" s="246">
        <f>IF(OR(B9754="",C9754="",E9754=""),"",B9754&amp;":"&amp;C9754&amp;":"&amp;E9754)</f>
      </c>
      <c r="K9754" s="247">
        <f>IF(A9754="","",A9754*D9754)</f>
      </c>
      <c r="L9754" s="246">
        <f>IF(A9754="","",IF(OR(A9754=1,A9754=0),H9754,0))</f>
      </c>
      <c r="M9754" s="246">
        <f>IF(A9754="","",IF(A9754=-1,H9754,0))</f>
      </c>
      <c r="N9754">
        <f>IF(J9754="","",IF(E9754="SGD",1,IF(E9754="USD",Settings!$B$22,IF(E9754="HKD",Settings!$B$23,1))))</f>
      </c>
      <c r="O9754">
        <f>IF(OR(B9754="",C9754="",E9754=""),0,(IF(A9754=-1,H9754,0)-IF(OR(A9754=1,A9754=0),H9754,0)+IF(A9754=2,H9754,0))*IF(E9754="SGD",1,IF(E9754="USD",Settings!$B$22,IF(E9754="HKD",Settings!$B$23,1))))</f>
        <v>0</v>
      </c>
      <c r="P9754">
        <f>IF(OR(B9754="",C9754="",E9754=""),0,IF(A9754=2,H9754*IF(E9754="SGD",1,IF(E9754="USD",Settings!$B$22,IF(E9754="HKD",Settings!$B$23,1))),0))</f>
        <v>0</v>
      </c>
      <c r="Q9754" s="312">
        <f>IF(OR(J9754="",G9754=""),"",G9754+ROW()/1000000)</f>
      </c>
      <c r="R9754" s="247">
        <f>IF(Q9754="","",SUMIFS(Txn[Signed Units],Txn[Key],J9754,Txn[Transaction Order],"&lt;="&amp;Q9754))</f>
      </c>
    </row>
    <row r="9755" spans="10:18" ht="15" customHeight="1" x14ac:dyDescent="0.15">
      <c r="J9755" s="246">
        <f>IF(OR(B9755="",C9755="",E9755=""),"",B9755&amp;":"&amp;C9755&amp;":"&amp;E9755)</f>
      </c>
      <c r="K9755" s="247">
        <f>IF(A9755="","",A9755*D9755)</f>
      </c>
      <c r="L9755" s="246">
        <f>IF(A9755="","",IF(OR(A9755=1,A9755=0),H9755,0))</f>
      </c>
      <c r="M9755" s="246">
        <f>IF(A9755="","",IF(A9755=-1,H9755,0))</f>
      </c>
      <c r="N9755">
        <f>IF(J9755="","",IF(E9755="SGD",1,IF(E9755="USD",Settings!$B$22,IF(E9755="HKD",Settings!$B$23,1))))</f>
      </c>
      <c r="O9755">
        <f>IF(OR(B9755="",C9755="",E9755=""),0,(IF(A9755=-1,H9755,0)-IF(OR(A9755=1,A9755=0),H9755,0)+IF(A9755=2,H9755,0))*IF(E9755="SGD",1,IF(E9755="USD",Settings!$B$22,IF(E9755="HKD",Settings!$B$23,1))))</f>
        <v>0</v>
      </c>
      <c r="P9755">
        <f>IF(OR(B9755="",C9755="",E9755=""),0,IF(A9755=2,H9755*IF(E9755="SGD",1,IF(E9755="USD",Settings!$B$22,IF(E9755="HKD",Settings!$B$23,1))),0))</f>
        <v>0</v>
      </c>
      <c r="Q9755" s="312">
        <f>IF(OR(J9755="",G9755=""),"",G9755+ROW()/1000000)</f>
      </c>
      <c r="R9755" s="247">
        <f>IF(Q9755="","",SUMIFS(Txn[Signed Units],Txn[Key],J9755,Txn[Transaction Order],"&lt;="&amp;Q9755))</f>
      </c>
    </row>
    <row r="9756" spans="10:18" ht="15" customHeight="1" x14ac:dyDescent="0.15">
      <c r="J9756" s="246">
        <f>IF(OR(B9756="",C9756="",E9756=""),"",B9756&amp;":"&amp;C9756&amp;":"&amp;E9756)</f>
      </c>
      <c r="K9756" s="247">
        <f>IF(A9756="","",A9756*D9756)</f>
      </c>
      <c r="L9756" s="246">
        <f>IF(A9756="","",IF(OR(A9756=1,A9756=0),H9756,0))</f>
      </c>
      <c r="M9756" s="246">
        <f>IF(A9756="","",IF(A9756=-1,H9756,0))</f>
      </c>
      <c r="N9756">
        <f>IF(J9756="","",IF(E9756="SGD",1,IF(E9756="USD",Settings!$B$22,IF(E9756="HKD",Settings!$B$23,1))))</f>
      </c>
      <c r="O9756">
        <f>IF(OR(B9756="",C9756="",E9756=""),0,(IF(A9756=-1,H9756,0)-IF(OR(A9756=1,A9756=0),H9756,0)+IF(A9756=2,H9756,0))*IF(E9756="SGD",1,IF(E9756="USD",Settings!$B$22,IF(E9756="HKD",Settings!$B$23,1))))</f>
        <v>0</v>
      </c>
      <c r="P9756">
        <f>IF(OR(B9756="",C9756="",E9756=""),0,IF(A9756=2,H9756*IF(E9756="SGD",1,IF(E9756="USD",Settings!$B$22,IF(E9756="HKD",Settings!$B$23,1))),0))</f>
        <v>0</v>
      </c>
      <c r="Q9756" s="312">
        <f>IF(OR(J9756="",G9756=""),"",G9756+ROW()/1000000)</f>
      </c>
      <c r="R9756" s="247">
        <f>IF(Q9756="","",SUMIFS(Txn[Signed Units],Txn[Key],J9756,Txn[Transaction Order],"&lt;="&amp;Q9756))</f>
      </c>
    </row>
    <row r="9757" spans="10:18" ht="15" customHeight="1" x14ac:dyDescent="0.15">
      <c r="J9757" s="246">
        <f>IF(OR(B9757="",C9757="",E9757=""),"",B9757&amp;":"&amp;C9757&amp;":"&amp;E9757)</f>
      </c>
      <c r="K9757" s="247">
        <f>IF(A9757="","",A9757*D9757)</f>
      </c>
      <c r="L9757" s="246">
        <f>IF(A9757="","",IF(OR(A9757=1,A9757=0),H9757,0))</f>
      </c>
      <c r="M9757" s="246">
        <f>IF(A9757="","",IF(A9757=-1,H9757,0))</f>
      </c>
      <c r="N9757">
        <f>IF(J9757="","",IF(E9757="SGD",1,IF(E9757="USD",Settings!$B$22,IF(E9757="HKD",Settings!$B$23,1))))</f>
      </c>
      <c r="O9757">
        <f>IF(OR(B9757="",C9757="",E9757=""),0,(IF(A9757=-1,H9757,0)-IF(OR(A9757=1,A9757=0),H9757,0)+IF(A9757=2,H9757,0))*IF(E9757="SGD",1,IF(E9757="USD",Settings!$B$22,IF(E9757="HKD",Settings!$B$23,1))))</f>
        <v>0</v>
      </c>
      <c r="P9757">
        <f>IF(OR(B9757="",C9757="",E9757=""),0,IF(A9757=2,H9757*IF(E9757="SGD",1,IF(E9757="USD",Settings!$B$22,IF(E9757="HKD",Settings!$B$23,1))),0))</f>
        <v>0</v>
      </c>
      <c r="Q9757" s="312">
        <f>IF(OR(J9757="",G9757=""),"",G9757+ROW()/1000000)</f>
      </c>
      <c r="R9757" s="247">
        <f>IF(Q9757="","",SUMIFS(Txn[Signed Units],Txn[Key],J9757,Txn[Transaction Order],"&lt;="&amp;Q9757))</f>
      </c>
    </row>
    <row r="9758" spans="10:18" ht="15" customHeight="1" x14ac:dyDescent="0.15">
      <c r="J9758" s="246">
        <f>IF(OR(B9758="",C9758="",E9758=""),"",B9758&amp;":"&amp;C9758&amp;":"&amp;E9758)</f>
      </c>
      <c r="K9758" s="247">
        <f>IF(A9758="","",A9758*D9758)</f>
      </c>
      <c r="L9758" s="246">
        <f>IF(A9758="","",IF(OR(A9758=1,A9758=0),H9758,0))</f>
      </c>
      <c r="M9758" s="246">
        <f>IF(A9758="","",IF(A9758=-1,H9758,0))</f>
      </c>
      <c r="N9758">
        <f>IF(J9758="","",IF(E9758="SGD",1,IF(E9758="USD",Settings!$B$22,IF(E9758="HKD",Settings!$B$23,1))))</f>
      </c>
      <c r="O9758">
        <f>IF(OR(B9758="",C9758="",E9758=""),0,(IF(A9758=-1,H9758,0)-IF(OR(A9758=1,A9758=0),H9758,0)+IF(A9758=2,H9758,0))*IF(E9758="SGD",1,IF(E9758="USD",Settings!$B$22,IF(E9758="HKD",Settings!$B$23,1))))</f>
        <v>0</v>
      </c>
      <c r="P9758">
        <f>IF(OR(B9758="",C9758="",E9758=""),0,IF(A9758=2,H9758*IF(E9758="SGD",1,IF(E9758="USD",Settings!$B$22,IF(E9758="HKD",Settings!$B$23,1))),0))</f>
        <v>0</v>
      </c>
      <c r="Q9758" s="312">
        <f>IF(OR(J9758="",G9758=""),"",G9758+ROW()/1000000)</f>
      </c>
      <c r="R9758" s="247">
        <f>IF(Q9758="","",SUMIFS(Txn[Signed Units],Txn[Key],J9758,Txn[Transaction Order],"&lt;="&amp;Q9758))</f>
      </c>
    </row>
    <row r="9759" spans="10:18" ht="15" customHeight="1" x14ac:dyDescent="0.15">
      <c r="J9759" s="246">
        <f>IF(OR(B9759="",C9759="",E9759=""),"",B9759&amp;":"&amp;C9759&amp;":"&amp;E9759)</f>
      </c>
      <c r="K9759" s="247">
        <f>IF(A9759="","",A9759*D9759)</f>
      </c>
      <c r="L9759" s="246">
        <f>IF(A9759="","",IF(OR(A9759=1,A9759=0),H9759,0))</f>
      </c>
      <c r="M9759" s="246">
        <f>IF(A9759="","",IF(A9759=-1,H9759,0))</f>
      </c>
      <c r="N9759">
        <f>IF(J9759="","",IF(E9759="SGD",1,IF(E9759="USD",Settings!$B$22,IF(E9759="HKD",Settings!$B$23,1))))</f>
      </c>
      <c r="O9759">
        <f>IF(OR(B9759="",C9759="",E9759=""),0,(IF(A9759=-1,H9759,0)-IF(OR(A9759=1,A9759=0),H9759,0)+IF(A9759=2,H9759,0))*IF(E9759="SGD",1,IF(E9759="USD",Settings!$B$22,IF(E9759="HKD",Settings!$B$23,1))))</f>
        <v>0</v>
      </c>
      <c r="P9759">
        <f>IF(OR(B9759="",C9759="",E9759=""),0,IF(A9759=2,H9759*IF(E9759="SGD",1,IF(E9759="USD",Settings!$B$22,IF(E9759="HKD",Settings!$B$23,1))),0))</f>
        <v>0</v>
      </c>
      <c r="Q9759" s="312">
        <f>IF(OR(J9759="",G9759=""),"",G9759+ROW()/1000000)</f>
      </c>
      <c r="R9759" s="247">
        <f>IF(Q9759="","",SUMIFS(Txn[Signed Units],Txn[Key],J9759,Txn[Transaction Order],"&lt;="&amp;Q9759))</f>
      </c>
    </row>
    <row r="9760" spans="10:18" ht="15" customHeight="1" x14ac:dyDescent="0.15">
      <c r="J9760" s="246">
        <f>IF(OR(B9760="",C9760="",E9760=""),"",B9760&amp;":"&amp;C9760&amp;":"&amp;E9760)</f>
      </c>
      <c r="K9760" s="247">
        <f>IF(A9760="","",A9760*D9760)</f>
      </c>
      <c r="L9760" s="246">
        <f>IF(A9760="","",IF(OR(A9760=1,A9760=0),H9760,0))</f>
      </c>
      <c r="M9760" s="246">
        <f>IF(A9760="","",IF(A9760=-1,H9760,0))</f>
      </c>
      <c r="N9760">
        <f>IF(J9760="","",IF(E9760="SGD",1,IF(E9760="USD",Settings!$B$22,IF(E9760="HKD",Settings!$B$23,1))))</f>
      </c>
      <c r="O9760">
        <f>IF(OR(B9760="",C9760="",E9760=""),0,(IF(A9760=-1,H9760,0)-IF(OR(A9760=1,A9760=0),H9760,0)+IF(A9760=2,H9760,0))*IF(E9760="SGD",1,IF(E9760="USD",Settings!$B$22,IF(E9760="HKD",Settings!$B$23,1))))</f>
        <v>0</v>
      </c>
      <c r="P9760">
        <f>IF(OR(B9760="",C9760="",E9760=""),0,IF(A9760=2,H9760*IF(E9760="SGD",1,IF(E9760="USD",Settings!$B$22,IF(E9760="HKD",Settings!$B$23,1))),0))</f>
        <v>0</v>
      </c>
      <c r="Q9760" s="312">
        <f>IF(OR(J9760="",G9760=""),"",G9760+ROW()/1000000)</f>
      </c>
      <c r="R9760" s="247">
        <f>IF(Q9760="","",SUMIFS(Txn[Signed Units],Txn[Key],J9760,Txn[Transaction Order],"&lt;="&amp;Q9760))</f>
      </c>
    </row>
    <row r="9761" spans="10:18" ht="15" customHeight="1" x14ac:dyDescent="0.15">
      <c r="J9761" s="246">
        <f>IF(OR(B9761="",C9761="",E9761=""),"",B9761&amp;":"&amp;C9761&amp;":"&amp;E9761)</f>
      </c>
      <c r="K9761" s="247">
        <f>IF(A9761="","",A9761*D9761)</f>
      </c>
      <c r="L9761" s="246">
        <f>IF(A9761="","",IF(OR(A9761=1,A9761=0),H9761,0))</f>
      </c>
      <c r="M9761" s="246">
        <f>IF(A9761="","",IF(A9761=-1,H9761,0))</f>
      </c>
      <c r="N9761">
        <f>IF(J9761="","",IF(E9761="SGD",1,IF(E9761="USD",Settings!$B$22,IF(E9761="HKD",Settings!$B$23,1))))</f>
      </c>
      <c r="O9761">
        <f>IF(OR(B9761="",C9761="",E9761=""),0,(IF(A9761=-1,H9761,0)-IF(OR(A9761=1,A9761=0),H9761,0)+IF(A9761=2,H9761,0))*IF(E9761="SGD",1,IF(E9761="USD",Settings!$B$22,IF(E9761="HKD",Settings!$B$23,1))))</f>
        <v>0</v>
      </c>
      <c r="P9761">
        <f>IF(OR(B9761="",C9761="",E9761=""),0,IF(A9761=2,H9761*IF(E9761="SGD",1,IF(E9761="USD",Settings!$B$22,IF(E9761="HKD",Settings!$B$23,1))),0))</f>
        <v>0</v>
      </c>
      <c r="Q9761" s="312">
        <f>IF(OR(J9761="",G9761=""),"",G9761+ROW()/1000000)</f>
      </c>
      <c r="R9761" s="247">
        <f>IF(Q9761="","",SUMIFS(Txn[Signed Units],Txn[Key],J9761,Txn[Transaction Order],"&lt;="&amp;Q9761))</f>
      </c>
    </row>
    <row r="9762" spans="10:18" ht="15" customHeight="1" x14ac:dyDescent="0.15">
      <c r="J9762" s="246">
        <f>IF(OR(B9762="",C9762="",E9762=""),"",B9762&amp;":"&amp;C9762&amp;":"&amp;E9762)</f>
      </c>
      <c r="K9762" s="247">
        <f>IF(A9762="","",A9762*D9762)</f>
      </c>
      <c r="L9762" s="246">
        <f>IF(A9762="","",IF(OR(A9762=1,A9762=0),H9762,0))</f>
      </c>
      <c r="M9762" s="246">
        <f>IF(A9762="","",IF(A9762=-1,H9762,0))</f>
      </c>
      <c r="N9762">
        <f>IF(J9762="","",IF(E9762="SGD",1,IF(E9762="USD",Settings!$B$22,IF(E9762="HKD",Settings!$B$23,1))))</f>
      </c>
      <c r="O9762">
        <f>IF(OR(B9762="",C9762="",E9762=""),0,(IF(A9762=-1,H9762,0)-IF(OR(A9762=1,A9762=0),H9762,0)+IF(A9762=2,H9762,0))*IF(E9762="SGD",1,IF(E9762="USD",Settings!$B$22,IF(E9762="HKD",Settings!$B$23,1))))</f>
        <v>0</v>
      </c>
      <c r="P9762">
        <f>IF(OR(B9762="",C9762="",E9762=""),0,IF(A9762=2,H9762*IF(E9762="SGD",1,IF(E9762="USD",Settings!$B$22,IF(E9762="HKD",Settings!$B$23,1))),0))</f>
        <v>0</v>
      </c>
      <c r="Q9762" s="312">
        <f>IF(OR(J9762="",G9762=""),"",G9762+ROW()/1000000)</f>
      </c>
      <c r="R9762" s="247">
        <f>IF(Q9762="","",SUMIFS(Txn[Signed Units],Txn[Key],J9762,Txn[Transaction Order],"&lt;="&amp;Q9762))</f>
      </c>
    </row>
    <row r="9763" spans="10:18" ht="15" customHeight="1" x14ac:dyDescent="0.15">
      <c r="J9763" s="246">
        <f>IF(OR(B9763="",C9763="",E9763=""),"",B9763&amp;":"&amp;C9763&amp;":"&amp;E9763)</f>
      </c>
      <c r="K9763" s="247">
        <f>IF(A9763="","",A9763*D9763)</f>
      </c>
      <c r="L9763" s="246">
        <f>IF(A9763="","",IF(OR(A9763=1,A9763=0),H9763,0))</f>
      </c>
      <c r="M9763" s="246">
        <f>IF(A9763="","",IF(A9763=-1,H9763,0))</f>
      </c>
      <c r="N9763">
        <f>IF(J9763="","",IF(E9763="SGD",1,IF(E9763="USD",Settings!$B$22,IF(E9763="HKD",Settings!$B$23,1))))</f>
      </c>
      <c r="O9763">
        <f>IF(OR(B9763="",C9763="",E9763=""),0,(IF(A9763=-1,H9763,0)-IF(OR(A9763=1,A9763=0),H9763,0)+IF(A9763=2,H9763,0))*IF(E9763="SGD",1,IF(E9763="USD",Settings!$B$22,IF(E9763="HKD",Settings!$B$23,1))))</f>
        <v>0</v>
      </c>
      <c r="P9763">
        <f>IF(OR(B9763="",C9763="",E9763=""),0,IF(A9763=2,H9763*IF(E9763="SGD",1,IF(E9763="USD",Settings!$B$22,IF(E9763="HKD",Settings!$B$23,1))),0))</f>
        <v>0</v>
      </c>
      <c r="Q9763" s="312">
        <f>IF(OR(J9763="",G9763=""),"",G9763+ROW()/1000000)</f>
      </c>
      <c r="R9763" s="247">
        <f>IF(Q9763="","",SUMIFS(Txn[Signed Units],Txn[Key],J9763,Txn[Transaction Order],"&lt;="&amp;Q9763))</f>
      </c>
    </row>
    <row r="9764" spans="10:18" ht="15" customHeight="1" x14ac:dyDescent="0.15">
      <c r="J9764" s="246">
        <f>IF(OR(B9764="",C9764="",E9764=""),"",B9764&amp;":"&amp;C9764&amp;":"&amp;E9764)</f>
      </c>
      <c r="K9764" s="247">
        <f>IF(A9764="","",A9764*D9764)</f>
      </c>
      <c r="L9764" s="246">
        <f>IF(A9764="","",IF(OR(A9764=1,A9764=0),H9764,0))</f>
      </c>
      <c r="M9764" s="246">
        <f>IF(A9764="","",IF(A9764=-1,H9764,0))</f>
      </c>
      <c r="N9764">
        <f>IF(J9764="","",IF(E9764="SGD",1,IF(E9764="USD",Settings!$B$22,IF(E9764="HKD",Settings!$B$23,1))))</f>
      </c>
      <c r="O9764">
        <f>IF(OR(B9764="",C9764="",E9764=""),0,(IF(A9764=-1,H9764,0)-IF(OR(A9764=1,A9764=0),H9764,0)+IF(A9764=2,H9764,0))*IF(E9764="SGD",1,IF(E9764="USD",Settings!$B$22,IF(E9764="HKD",Settings!$B$23,1))))</f>
        <v>0</v>
      </c>
      <c r="P9764">
        <f>IF(OR(B9764="",C9764="",E9764=""),0,IF(A9764=2,H9764*IF(E9764="SGD",1,IF(E9764="USD",Settings!$B$22,IF(E9764="HKD",Settings!$B$23,1))),0))</f>
        <v>0</v>
      </c>
      <c r="Q9764" s="312">
        <f>IF(OR(J9764="",G9764=""),"",G9764+ROW()/1000000)</f>
      </c>
      <c r="R9764" s="247">
        <f>IF(Q9764="","",SUMIFS(Txn[Signed Units],Txn[Key],J9764,Txn[Transaction Order],"&lt;="&amp;Q9764))</f>
      </c>
    </row>
    <row r="9765" spans="10:18" ht="15" customHeight="1" x14ac:dyDescent="0.15">
      <c r="J9765" s="246">
        <f>IF(OR(B9765="",C9765="",E9765=""),"",B9765&amp;":"&amp;C9765&amp;":"&amp;E9765)</f>
      </c>
      <c r="K9765" s="247">
        <f>IF(A9765="","",A9765*D9765)</f>
      </c>
      <c r="L9765" s="246">
        <f>IF(A9765="","",IF(OR(A9765=1,A9765=0),H9765,0))</f>
      </c>
      <c r="M9765" s="246">
        <f>IF(A9765="","",IF(A9765=-1,H9765,0))</f>
      </c>
      <c r="N9765">
        <f>IF(J9765="","",IF(E9765="SGD",1,IF(E9765="USD",Settings!$B$22,IF(E9765="HKD",Settings!$B$23,1))))</f>
      </c>
      <c r="O9765">
        <f>IF(OR(B9765="",C9765="",E9765=""),0,(IF(A9765=-1,H9765,0)-IF(OR(A9765=1,A9765=0),H9765,0)+IF(A9765=2,H9765,0))*IF(E9765="SGD",1,IF(E9765="USD",Settings!$B$22,IF(E9765="HKD",Settings!$B$23,1))))</f>
        <v>0</v>
      </c>
      <c r="P9765">
        <f>IF(OR(B9765="",C9765="",E9765=""),0,IF(A9765=2,H9765*IF(E9765="SGD",1,IF(E9765="USD",Settings!$B$22,IF(E9765="HKD",Settings!$B$23,1))),0))</f>
        <v>0</v>
      </c>
      <c r="Q9765" s="312">
        <f>IF(OR(J9765="",G9765=""),"",G9765+ROW()/1000000)</f>
      </c>
      <c r="R9765" s="247">
        <f>IF(Q9765="","",SUMIFS(Txn[Signed Units],Txn[Key],J9765,Txn[Transaction Order],"&lt;="&amp;Q9765))</f>
      </c>
    </row>
    <row r="9766" spans="10:18" ht="15" customHeight="1" x14ac:dyDescent="0.15">
      <c r="J9766" s="246">
        <f>IF(OR(B9766="",C9766="",E9766=""),"",B9766&amp;":"&amp;C9766&amp;":"&amp;E9766)</f>
      </c>
      <c r="K9766" s="247">
        <f>IF(A9766="","",A9766*D9766)</f>
      </c>
      <c r="L9766" s="246">
        <f>IF(A9766="","",IF(OR(A9766=1,A9766=0),H9766,0))</f>
      </c>
      <c r="M9766" s="246">
        <f>IF(A9766="","",IF(A9766=-1,H9766,0))</f>
      </c>
      <c r="N9766">
        <f>IF(J9766="","",IF(E9766="SGD",1,IF(E9766="USD",Settings!$B$22,IF(E9766="HKD",Settings!$B$23,1))))</f>
      </c>
      <c r="O9766">
        <f>IF(OR(B9766="",C9766="",E9766=""),0,(IF(A9766=-1,H9766,0)-IF(OR(A9766=1,A9766=0),H9766,0)+IF(A9766=2,H9766,0))*IF(E9766="SGD",1,IF(E9766="USD",Settings!$B$22,IF(E9766="HKD",Settings!$B$23,1))))</f>
        <v>0</v>
      </c>
      <c r="P9766">
        <f>IF(OR(B9766="",C9766="",E9766=""),0,IF(A9766=2,H9766*IF(E9766="SGD",1,IF(E9766="USD",Settings!$B$22,IF(E9766="HKD",Settings!$B$23,1))),0))</f>
        <v>0</v>
      </c>
      <c r="Q9766" s="312">
        <f>IF(OR(J9766="",G9766=""),"",G9766+ROW()/1000000)</f>
      </c>
      <c r="R9766" s="247">
        <f>IF(Q9766="","",SUMIFS(Txn[Signed Units],Txn[Key],J9766,Txn[Transaction Order],"&lt;="&amp;Q9766))</f>
      </c>
    </row>
    <row r="9767" spans="10:18" ht="15" customHeight="1" x14ac:dyDescent="0.15">
      <c r="J9767" s="246">
        <f>IF(OR(B9767="",C9767="",E9767=""),"",B9767&amp;":"&amp;C9767&amp;":"&amp;E9767)</f>
      </c>
      <c r="K9767" s="247">
        <f>IF(A9767="","",A9767*D9767)</f>
      </c>
      <c r="L9767" s="246">
        <f>IF(A9767="","",IF(OR(A9767=1,A9767=0),H9767,0))</f>
      </c>
      <c r="M9767" s="246">
        <f>IF(A9767="","",IF(A9767=-1,H9767,0))</f>
      </c>
      <c r="N9767">
        <f>IF(J9767="","",IF(E9767="SGD",1,IF(E9767="USD",Settings!$B$22,IF(E9767="HKD",Settings!$B$23,1))))</f>
      </c>
      <c r="O9767">
        <f>IF(OR(B9767="",C9767="",E9767=""),0,(IF(A9767=-1,H9767,0)-IF(OR(A9767=1,A9767=0),H9767,0)+IF(A9767=2,H9767,0))*IF(E9767="SGD",1,IF(E9767="USD",Settings!$B$22,IF(E9767="HKD",Settings!$B$23,1))))</f>
        <v>0</v>
      </c>
      <c r="P9767">
        <f>IF(OR(B9767="",C9767="",E9767=""),0,IF(A9767=2,H9767*IF(E9767="SGD",1,IF(E9767="USD",Settings!$B$22,IF(E9767="HKD",Settings!$B$23,1))),0))</f>
        <v>0</v>
      </c>
      <c r="Q9767" s="312">
        <f>IF(OR(J9767="",G9767=""),"",G9767+ROW()/1000000)</f>
      </c>
      <c r="R9767" s="247">
        <f>IF(Q9767="","",SUMIFS(Txn[Signed Units],Txn[Key],J9767,Txn[Transaction Order],"&lt;="&amp;Q9767))</f>
      </c>
    </row>
    <row r="9768" spans="10:18" ht="15" customHeight="1" x14ac:dyDescent="0.15">
      <c r="J9768" s="246">
        <f>IF(OR(B9768="",C9768="",E9768=""),"",B9768&amp;":"&amp;C9768&amp;":"&amp;E9768)</f>
      </c>
      <c r="K9768" s="247">
        <f>IF(A9768="","",A9768*D9768)</f>
      </c>
      <c r="L9768" s="246">
        <f>IF(A9768="","",IF(OR(A9768=1,A9768=0),H9768,0))</f>
      </c>
      <c r="M9768" s="246">
        <f>IF(A9768="","",IF(A9768=-1,H9768,0))</f>
      </c>
      <c r="N9768">
        <f>IF(J9768="","",IF(E9768="SGD",1,IF(E9768="USD",Settings!$B$22,IF(E9768="HKD",Settings!$B$23,1))))</f>
      </c>
      <c r="O9768">
        <f>IF(OR(B9768="",C9768="",E9768=""),0,(IF(A9768=-1,H9768,0)-IF(OR(A9768=1,A9768=0),H9768,0)+IF(A9768=2,H9768,0))*IF(E9768="SGD",1,IF(E9768="USD",Settings!$B$22,IF(E9768="HKD",Settings!$B$23,1))))</f>
        <v>0</v>
      </c>
      <c r="P9768">
        <f>IF(OR(B9768="",C9768="",E9768=""),0,IF(A9768=2,H9768*IF(E9768="SGD",1,IF(E9768="USD",Settings!$B$22,IF(E9768="HKD",Settings!$B$23,1))),0))</f>
        <v>0</v>
      </c>
      <c r="Q9768" s="312">
        <f>IF(OR(J9768="",G9768=""),"",G9768+ROW()/1000000)</f>
      </c>
      <c r="R9768" s="247">
        <f>IF(Q9768="","",SUMIFS(Txn[Signed Units],Txn[Key],J9768,Txn[Transaction Order],"&lt;="&amp;Q9768))</f>
      </c>
    </row>
    <row r="9769" spans="10:18" ht="15" customHeight="1" x14ac:dyDescent="0.15">
      <c r="J9769" s="246">
        <f>IF(OR(B9769="",C9769="",E9769=""),"",B9769&amp;":"&amp;C9769&amp;":"&amp;E9769)</f>
      </c>
      <c r="K9769" s="247">
        <f>IF(A9769="","",A9769*D9769)</f>
      </c>
      <c r="L9769" s="246">
        <f>IF(A9769="","",IF(OR(A9769=1,A9769=0),H9769,0))</f>
      </c>
      <c r="M9769" s="246">
        <f>IF(A9769="","",IF(A9769=-1,H9769,0))</f>
      </c>
      <c r="N9769">
        <f>IF(J9769="","",IF(E9769="SGD",1,IF(E9769="USD",Settings!$B$22,IF(E9769="HKD",Settings!$B$23,1))))</f>
      </c>
      <c r="O9769">
        <f>IF(OR(B9769="",C9769="",E9769=""),0,(IF(A9769=-1,H9769,0)-IF(OR(A9769=1,A9769=0),H9769,0)+IF(A9769=2,H9769,0))*IF(E9769="SGD",1,IF(E9769="USD",Settings!$B$22,IF(E9769="HKD",Settings!$B$23,1))))</f>
        <v>0</v>
      </c>
      <c r="P9769">
        <f>IF(OR(B9769="",C9769="",E9769=""),0,IF(A9769=2,H9769*IF(E9769="SGD",1,IF(E9769="USD",Settings!$B$22,IF(E9769="HKD",Settings!$B$23,1))),0))</f>
        <v>0</v>
      </c>
      <c r="Q9769" s="312">
        <f>IF(OR(J9769="",G9769=""),"",G9769+ROW()/1000000)</f>
      </c>
      <c r="R9769" s="247">
        <f>IF(Q9769="","",SUMIFS(Txn[Signed Units],Txn[Key],J9769,Txn[Transaction Order],"&lt;="&amp;Q9769))</f>
      </c>
    </row>
    <row r="9770" spans="10:18" ht="15" customHeight="1" x14ac:dyDescent="0.15">
      <c r="J9770" s="246">
        <f>IF(OR(B9770="",C9770="",E9770=""),"",B9770&amp;":"&amp;C9770&amp;":"&amp;E9770)</f>
      </c>
      <c r="K9770" s="247">
        <f>IF(A9770="","",A9770*D9770)</f>
      </c>
      <c r="L9770" s="246">
        <f>IF(A9770="","",IF(OR(A9770=1,A9770=0),H9770,0))</f>
      </c>
      <c r="M9770" s="246">
        <f>IF(A9770="","",IF(A9770=-1,H9770,0))</f>
      </c>
      <c r="N9770">
        <f>IF(J9770="","",IF(E9770="SGD",1,IF(E9770="USD",Settings!$B$22,IF(E9770="HKD",Settings!$B$23,1))))</f>
      </c>
      <c r="O9770">
        <f>IF(OR(B9770="",C9770="",E9770=""),0,(IF(A9770=-1,H9770,0)-IF(OR(A9770=1,A9770=0),H9770,0)+IF(A9770=2,H9770,0))*IF(E9770="SGD",1,IF(E9770="USD",Settings!$B$22,IF(E9770="HKD",Settings!$B$23,1))))</f>
        <v>0</v>
      </c>
      <c r="P9770">
        <f>IF(OR(B9770="",C9770="",E9770=""),0,IF(A9770=2,H9770*IF(E9770="SGD",1,IF(E9770="USD",Settings!$B$22,IF(E9770="HKD",Settings!$B$23,1))),0))</f>
        <v>0</v>
      </c>
      <c r="Q9770" s="312">
        <f>IF(OR(J9770="",G9770=""),"",G9770+ROW()/1000000)</f>
      </c>
      <c r="R9770" s="247">
        <f>IF(Q9770="","",SUMIFS(Txn[Signed Units],Txn[Key],J9770,Txn[Transaction Order],"&lt;="&amp;Q9770))</f>
      </c>
    </row>
    <row r="9771" spans="10:18" ht="15" customHeight="1" x14ac:dyDescent="0.15">
      <c r="J9771" s="246">
        <f>IF(OR(B9771="",C9771="",E9771=""),"",B9771&amp;":"&amp;C9771&amp;":"&amp;E9771)</f>
      </c>
      <c r="K9771" s="247">
        <f>IF(A9771="","",A9771*D9771)</f>
      </c>
      <c r="L9771" s="246">
        <f>IF(A9771="","",IF(OR(A9771=1,A9771=0),H9771,0))</f>
      </c>
      <c r="M9771" s="246">
        <f>IF(A9771="","",IF(A9771=-1,H9771,0))</f>
      </c>
      <c r="N9771">
        <f>IF(J9771="","",IF(E9771="SGD",1,IF(E9771="USD",Settings!$B$22,IF(E9771="HKD",Settings!$B$23,1))))</f>
      </c>
      <c r="O9771">
        <f>IF(OR(B9771="",C9771="",E9771=""),0,(IF(A9771=-1,H9771,0)-IF(OR(A9771=1,A9771=0),H9771,0)+IF(A9771=2,H9771,0))*IF(E9771="SGD",1,IF(E9771="USD",Settings!$B$22,IF(E9771="HKD",Settings!$B$23,1))))</f>
        <v>0</v>
      </c>
      <c r="P9771">
        <f>IF(OR(B9771="",C9771="",E9771=""),0,IF(A9771=2,H9771*IF(E9771="SGD",1,IF(E9771="USD",Settings!$B$22,IF(E9771="HKD",Settings!$B$23,1))),0))</f>
        <v>0</v>
      </c>
      <c r="Q9771" s="312">
        <f>IF(OR(J9771="",G9771=""),"",G9771+ROW()/1000000)</f>
      </c>
      <c r="R9771" s="247">
        <f>IF(Q9771="","",SUMIFS(Txn[Signed Units],Txn[Key],J9771,Txn[Transaction Order],"&lt;="&amp;Q9771))</f>
      </c>
    </row>
    <row r="9772" spans="10:18" ht="15" customHeight="1" x14ac:dyDescent="0.15">
      <c r="J9772" s="246">
        <f>IF(OR(B9772="",C9772="",E9772=""),"",B9772&amp;":"&amp;C9772&amp;":"&amp;E9772)</f>
      </c>
      <c r="K9772" s="247">
        <f>IF(A9772="","",A9772*D9772)</f>
      </c>
      <c r="L9772" s="246">
        <f>IF(A9772="","",IF(OR(A9772=1,A9772=0),H9772,0))</f>
      </c>
      <c r="M9772" s="246">
        <f>IF(A9772="","",IF(A9772=-1,H9772,0))</f>
      </c>
      <c r="N9772">
        <f>IF(J9772="","",IF(E9772="SGD",1,IF(E9772="USD",Settings!$B$22,IF(E9772="HKD",Settings!$B$23,1))))</f>
      </c>
      <c r="O9772">
        <f>IF(OR(B9772="",C9772="",E9772=""),0,(IF(A9772=-1,H9772,0)-IF(OR(A9772=1,A9772=0),H9772,0)+IF(A9772=2,H9772,0))*IF(E9772="SGD",1,IF(E9772="USD",Settings!$B$22,IF(E9772="HKD",Settings!$B$23,1))))</f>
        <v>0</v>
      </c>
      <c r="P9772">
        <f>IF(OR(B9772="",C9772="",E9772=""),0,IF(A9772=2,H9772*IF(E9772="SGD",1,IF(E9772="USD",Settings!$B$22,IF(E9772="HKD",Settings!$B$23,1))),0))</f>
        <v>0</v>
      </c>
      <c r="Q9772" s="312">
        <f>IF(OR(J9772="",G9772=""),"",G9772+ROW()/1000000)</f>
      </c>
      <c r="R9772" s="247">
        <f>IF(Q9772="","",SUMIFS(Txn[Signed Units],Txn[Key],J9772,Txn[Transaction Order],"&lt;="&amp;Q9772))</f>
      </c>
    </row>
    <row r="9773" spans="10:18" ht="15" customHeight="1" x14ac:dyDescent="0.15">
      <c r="J9773" s="246">
        <f>IF(OR(B9773="",C9773="",E9773=""),"",B9773&amp;":"&amp;C9773&amp;":"&amp;E9773)</f>
      </c>
      <c r="K9773" s="247">
        <f>IF(A9773="","",A9773*D9773)</f>
      </c>
      <c r="L9773" s="246">
        <f>IF(A9773="","",IF(OR(A9773=1,A9773=0),H9773,0))</f>
      </c>
      <c r="M9773" s="246">
        <f>IF(A9773="","",IF(A9773=-1,H9773,0))</f>
      </c>
      <c r="N9773">
        <f>IF(J9773="","",IF(E9773="SGD",1,IF(E9773="USD",Settings!$B$22,IF(E9773="HKD",Settings!$B$23,1))))</f>
      </c>
      <c r="O9773">
        <f>IF(OR(B9773="",C9773="",E9773=""),0,(IF(A9773=-1,H9773,0)-IF(OR(A9773=1,A9773=0),H9773,0)+IF(A9773=2,H9773,0))*IF(E9773="SGD",1,IF(E9773="USD",Settings!$B$22,IF(E9773="HKD",Settings!$B$23,1))))</f>
        <v>0</v>
      </c>
      <c r="P9773">
        <f>IF(OR(B9773="",C9773="",E9773=""),0,IF(A9773=2,H9773*IF(E9773="SGD",1,IF(E9773="USD",Settings!$B$22,IF(E9773="HKD",Settings!$B$23,1))),0))</f>
        <v>0</v>
      </c>
      <c r="Q9773" s="312">
        <f>IF(OR(J9773="",G9773=""),"",G9773+ROW()/1000000)</f>
      </c>
      <c r="R9773" s="247">
        <f>IF(Q9773="","",SUMIFS(Txn[Signed Units],Txn[Key],J9773,Txn[Transaction Order],"&lt;="&amp;Q9773))</f>
      </c>
    </row>
    <row r="9774" spans="10:18" ht="15" customHeight="1" x14ac:dyDescent="0.15">
      <c r="J9774" s="246">
        <f>IF(OR(B9774="",C9774="",E9774=""),"",B9774&amp;":"&amp;C9774&amp;":"&amp;E9774)</f>
      </c>
      <c r="K9774" s="247">
        <f>IF(A9774="","",A9774*D9774)</f>
      </c>
      <c r="L9774" s="246">
        <f>IF(A9774="","",IF(OR(A9774=1,A9774=0),H9774,0))</f>
      </c>
      <c r="M9774" s="246">
        <f>IF(A9774="","",IF(A9774=-1,H9774,0))</f>
      </c>
      <c r="N9774">
        <f>IF(J9774="","",IF(E9774="SGD",1,IF(E9774="USD",Settings!$B$22,IF(E9774="HKD",Settings!$B$23,1))))</f>
      </c>
      <c r="O9774">
        <f>IF(OR(B9774="",C9774="",E9774=""),0,(IF(A9774=-1,H9774,0)-IF(OR(A9774=1,A9774=0),H9774,0)+IF(A9774=2,H9774,0))*IF(E9774="SGD",1,IF(E9774="USD",Settings!$B$22,IF(E9774="HKD",Settings!$B$23,1))))</f>
        <v>0</v>
      </c>
      <c r="P9774">
        <f>IF(OR(B9774="",C9774="",E9774=""),0,IF(A9774=2,H9774*IF(E9774="SGD",1,IF(E9774="USD",Settings!$B$22,IF(E9774="HKD",Settings!$B$23,1))),0))</f>
        <v>0</v>
      </c>
      <c r="Q9774" s="312">
        <f>IF(OR(J9774="",G9774=""),"",G9774+ROW()/1000000)</f>
      </c>
      <c r="R9774" s="247">
        <f>IF(Q9774="","",SUMIFS(Txn[Signed Units],Txn[Key],J9774,Txn[Transaction Order],"&lt;="&amp;Q9774))</f>
      </c>
    </row>
    <row r="9775" spans="10:18" ht="15" customHeight="1" x14ac:dyDescent="0.15">
      <c r="J9775" s="246">
        <f>IF(OR(B9775="",C9775="",E9775=""),"",B9775&amp;":"&amp;C9775&amp;":"&amp;E9775)</f>
      </c>
      <c r="K9775" s="247">
        <f>IF(A9775="","",A9775*D9775)</f>
      </c>
      <c r="L9775" s="246">
        <f>IF(A9775="","",IF(OR(A9775=1,A9775=0),H9775,0))</f>
      </c>
      <c r="M9775" s="246">
        <f>IF(A9775="","",IF(A9775=-1,H9775,0))</f>
      </c>
      <c r="N9775">
        <f>IF(J9775="","",IF(E9775="SGD",1,IF(E9775="USD",Settings!$B$22,IF(E9775="HKD",Settings!$B$23,1))))</f>
      </c>
      <c r="O9775">
        <f>IF(OR(B9775="",C9775="",E9775=""),0,(IF(A9775=-1,H9775,0)-IF(OR(A9775=1,A9775=0),H9775,0)+IF(A9775=2,H9775,0))*IF(E9775="SGD",1,IF(E9775="USD",Settings!$B$22,IF(E9775="HKD",Settings!$B$23,1))))</f>
        <v>0</v>
      </c>
      <c r="P9775">
        <f>IF(OR(B9775="",C9775="",E9775=""),0,IF(A9775=2,H9775*IF(E9775="SGD",1,IF(E9775="USD",Settings!$B$22,IF(E9775="HKD",Settings!$B$23,1))),0))</f>
        <v>0</v>
      </c>
      <c r="Q9775" s="312">
        <f>IF(OR(J9775="",G9775=""),"",G9775+ROW()/1000000)</f>
      </c>
      <c r="R9775" s="247">
        <f>IF(Q9775="","",SUMIFS(Txn[Signed Units],Txn[Key],J9775,Txn[Transaction Order],"&lt;="&amp;Q9775))</f>
      </c>
    </row>
    <row r="9776" spans="10:18" ht="15" customHeight="1" x14ac:dyDescent="0.15">
      <c r="J9776" s="246">
        <f>IF(OR(B9776="",C9776="",E9776=""),"",B9776&amp;":"&amp;C9776&amp;":"&amp;E9776)</f>
      </c>
      <c r="K9776" s="247">
        <f>IF(A9776="","",A9776*D9776)</f>
      </c>
      <c r="L9776" s="246">
        <f>IF(A9776="","",IF(OR(A9776=1,A9776=0),H9776,0))</f>
      </c>
      <c r="M9776" s="246">
        <f>IF(A9776="","",IF(A9776=-1,H9776,0))</f>
      </c>
      <c r="N9776">
        <f>IF(J9776="","",IF(E9776="SGD",1,IF(E9776="USD",Settings!$B$22,IF(E9776="HKD",Settings!$B$23,1))))</f>
      </c>
      <c r="O9776">
        <f>IF(OR(B9776="",C9776="",E9776=""),0,(IF(A9776=-1,H9776,0)-IF(OR(A9776=1,A9776=0),H9776,0)+IF(A9776=2,H9776,0))*IF(E9776="SGD",1,IF(E9776="USD",Settings!$B$22,IF(E9776="HKD",Settings!$B$23,1))))</f>
        <v>0</v>
      </c>
      <c r="P9776">
        <f>IF(OR(B9776="",C9776="",E9776=""),0,IF(A9776=2,H9776*IF(E9776="SGD",1,IF(E9776="USD",Settings!$B$22,IF(E9776="HKD",Settings!$B$23,1))),0))</f>
        <v>0</v>
      </c>
      <c r="Q9776" s="312">
        <f>IF(OR(J9776="",G9776=""),"",G9776+ROW()/1000000)</f>
      </c>
      <c r="R9776" s="247">
        <f>IF(Q9776="","",SUMIFS(Txn[Signed Units],Txn[Key],J9776,Txn[Transaction Order],"&lt;="&amp;Q9776))</f>
      </c>
    </row>
    <row r="9777" spans="10:18" ht="15" customHeight="1" x14ac:dyDescent="0.15">
      <c r="J9777" s="246">
        <f>IF(OR(B9777="",C9777="",E9777=""),"",B9777&amp;":"&amp;C9777&amp;":"&amp;E9777)</f>
      </c>
      <c r="K9777" s="247">
        <f>IF(A9777="","",A9777*D9777)</f>
      </c>
      <c r="L9777" s="246">
        <f>IF(A9777="","",IF(OR(A9777=1,A9777=0),H9777,0))</f>
      </c>
      <c r="M9777" s="246">
        <f>IF(A9777="","",IF(A9777=-1,H9777,0))</f>
      </c>
      <c r="N9777">
        <f>IF(J9777="","",IF(E9777="SGD",1,IF(E9777="USD",Settings!$B$22,IF(E9777="HKD",Settings!$B$23,1))))</f>
      </c>
      <c r="O9777">
        <f>IF(OR(B9777="",C9777="",E9777=""),0,(IF(A9777=-1,H9777,0)-IF(OR(A9777=1,A9777=0),H9777,0)+IF(A9777=2,H9777,0))*IF(E9777="SGD",1,IF(E9777="USD",Settings!$B$22,IF(E9777="HKD",Settings!$B$23,1))))</f>
        <v>0</v>
      </c>
      <c r="P9777">
        <f>IF(OR(B9777="",C9777="",E9777=""),0,IF(A9777=2,H9777*IF(E9777="SGD",1,IF(E9777="USD",Settings!$B$22,IF(E9777="HKD",Settings!$B$23,1))),0))</f>
        <v>0</v>
      </c>
      <c r="Q9777" s="312">
        <f>IF(OR(J9777="",G9777=""),"",G9777+ROW()/1000000)</f>
      </c>
      <c r="R9777" s="247">
        <f>IF(Q9777="","",SUMIFS(Txn[Signed Units],Txn[Key],J9777,Txn[Transaction Order],"&lt;="&amp;Q9777))</f>
      </c>
    </row>
    <row r="9778" spans="10:18" ht="15" customHeight="1" x14ac:dyDescent="0.15">
      <c r="J9778" s="246">
        <f>IF(OR(B9778="",C9778="",E9778=""),"",B9778&amp;":"&amp;C9778&amp;":"&amp;E9778)</f>
      </c>
      <c r="K9778" s="247">
        <f>IF(A9778="","",A9778*D9778)</f>
      </c>
      <c r="L9778" s="246">
        <f>IF(A9778="","",IF(OR(A9778=1,A9778=0),H9778,0))</f>
      </c>
      <c r="M9778" s="246">
        <f>IF(A9778="","",IF(A9778=-1,H9778,0))</f>
      </c>
      <c r="N9778">
        <f>IF(J9778="","",IF(E9778="SGD",1,IF(E9778="USD",Settings!$B$22,IF(E9778="HKD",Settings!$B$23,1))))</f>
      </c>
      <c r="O9778">
        <f>IF(OR(B9778="",C9778="",E9778=""),0,(IF(A9778=-1,H9778,0)-IF(OR(A9778=1,A9778=0),H9778,0)+IF(A9778=2,H9778,0))*IF(E9778="SGD",1,IF(E9778="USD",Settings!$B$22,IF(E9778="HKD",Settings!$B$23,1))))</f>
        <v>0</v>
      </c>
      <c r="P9778">
        <f>IF(OR(B9778="",C9778="",E9778=""),0,IF(A9778=2,H9778*IF(E9778="SGD",1,IF(E9778="USD",Settings!$B$22,IF(E9778="HKD",Settings!$B$23,1))),0))</f>
        <v>0</v>
      </c>
      <c r="Q9778" s="312">
        <f>IF(OR(J9778="",G9778=""),"",G9778+ROW()/1000000)</f>
      </c>
      <c r="R9778" s="247">
        <f>IF(Q9778="","",SUMIFS(Txn[Signed Units],Txn[Key],J9778,Txn[Transaction Order],"&lt;="&amp;Q9778))</f>
      </c>
    </row>
    <row r="9779" spans="10:18" ht="15" customHeight="1" x14ac:dyDescent="0.15">
      <c r="J9779" s="246">
        <f>IF(OR(B9779="",C9779="",E9779=""),"",B9779&amp;":"&amp;C9779&amp;":"&amp;E9779)</f>
      </c>
      <c r="K9779" s="247">
        <f>IF(A9779="","",A9779*D9779)</f>
      </c>
      <c r="L9779" s="246">
        <f>IF(A9779="","",IF(OR(A9779=1,A9779=0),H9779,0))</f>
      </c>
      <c r="M9779" s="246">
        <f>IF(A9779="","",IF(A9779=-1,H9779,0))</f>
      </c>
      <c r="N9779">
        <f>IF(J9779="","",IF(E9779="SGD",1,IF(E9779="USD",Settings!$B$22,IF(E9779="HKD",Settings!$B$23,1))))</f>
      </c>
      <c r="O9779">
        <f>IF(OR(B9779="",C9779="",E9779=""),0,(IF(A9779=-1,H9779,0)-IF(OR(A9779=1,A9779=0),H9779,0)+IF(A9779=2,H9779,0))*IF(E9779="SGD",1,IF(E9779="USD",Settings!$B$22,IF(E9779="HKD",Settings!$B$23,1))))</f>
        <v>0</v>
      </c>
      <c r="P9779">
        <f>IF(OR(B9779="",C9779="",E9779=""),0,IF(A9779=2,H9779*IF(E9779="SGD",1,IF(E9779="USD",Settings!$B$22,IF(E9779="HKD",Settings!$B$23,1))),0))</f>
        <v>0</v>
      </c>
      <c r="Q9779" s="312">
        <f>IF(OR(J9779="",G9779=""),"",G9779+ROW()/1000000)</f>
      </c>
      <c r="R9779" s="247">
        <f>IF(Q9779="","",SUMIFS(Txn[Signed Units],Txn[Key],J9779,Txn[Transaction Order],"&lt;="&amp;Q9779))</f>
      </c>
    </row>
    <row r="9780" spans="10:18" ht="15" customHeight="1" x14ac:dyDescent="0.15">
      <c r="J9780" s="246">
        <f>IF(OR(B9780="",C9780="",E9780=""),"",B9780&amp;":"&amp;C9780&amp;":"&amp;E9780)</f>
      </c>
      <c r="K9780" s="247">
        <f>IF(A9780="","",A9780*D9780)</f>
      </c>
      <c r="L9780" s="246">
        <f>IF(A9780="","",IF(OR(A9780=1,A9780=0),H9780,0))</f>
      </c>
      <c r="M9780" s="246">
        <f>IF(A9780="","",IF(A9780=-1,H9780,0))</f>
      </c>
      <c r="N9780">
        <f>IF(J9780="","",IF(E9780="SGD",1,IF(E9780="USD",Settings!$B$22,IF(E9780="HKD",Settings!$B$23,1))))</f>
      </c>
      <c r="O9780">
        <f>IF(OR(B9780="",C9780="",E9780=""),0,(IF(A9780=-1,H9780,0)-IF(OR(A9780=1,A9780=0),H9780,0)+IF(A9780=2,H9780,0))*IF(E9780="SGD",1,IF(E9780="USD",Settings!$B$22,IF(E9780="HKD",Settings!$B$23,1))))</f>
        <v>0</v>
      </c>
      <c r="P9780">
        <f>IF(OR(B9780="",C9780="",E9780=""),0,IF(A9780=2,H9780*IF(E9780="SGD",1,IF(E9780="USD",Settings!$B$22,IF(E9780="HKD",Settings!$B$23,1))),0))</f>
        <v>0</v>
      </c>
      <c r="Q9780" s="312">
        <f>IF(OR(J9780="",G9780=""),"",G9780+ROW()/1000000)</f>
      </c>
      <c r="R9780" s="247">
        <f>IF(Q9780="","",SUMIFS(Txn[Signed Units],Txn[Key],J9780,Txn[Transaction Order],"&lt;="&amp;Q9780))</f>
      </c>
    </row>
    <row r="9781" spans="10:18" ht="15" customHeight="1" x14ac:dyDescent="0.15">
      <c r="J9781" s="246">
        <f>IF(OR(B9781="",C9781="",E9781=""),"",B9781&amp;":"&amp;C9781&amp;":"&amp;E9781)</f>
      </c>
      <c r="K9781" s="247">
        <f>IF(A9781="","",A9781*D9781)</f>
      </c>
      <c r="L9781" s="246">
        <f>IF(A9781="","",IF(OR(A9781=1,A9781=0),H9781,0))</f>
      </c>
      <c r="M9781" s="246">
        <f>IF(A9781="","",IF(A9781=-1,H9781,0))</f>
      </c>
      <c r="N9781">
        <f>IF(J9781="","",IF(E9781="SGD",1,IF(E9781="USD",Settings!$B$22,IF(E9781="HKD",Settings!$B$23,1))))</f>
      </c>
      <c r="O9781">
        <f>IF(OR(B9781="",C9781="",E9781=""),0,(IF(A9781=-1,H9781,0)-IF(OR(A9781=1,A9781=0),H9781,0)+IF(A9781=2,H9781,0))*IF(E9781="SGD",1,IF(E9781="USD",Settings!$B$22,IF(E9781="HKD",Settings!$B$23,1))))</f>
        <v>0</v>
      </c>
      <c r="P9781">
        <f>IF(OR(B9781="",C9781="",E9781=""),0,IF(A9781=2,H9781*IF(E9781="SGD",1,IF(E9781="USD",Settings!$B$22,IF(E9781="HKD",Settings!$B$23,1))),0))</f>
        <v>0</v>
      </c>
      <c r="Q9781" s="312">
        <f>IF(OR(J9781="",G9781=""),"",G9781+ROW()/1000000)</f>
      </c>
      <c r="R9781" s="247">
        <f>IF(Q9781="","",SUMIFS(Txn[Signed Units],Txn[Key],J9781,Txn[Transaction Order],"&lt;="&amp;Q9781))</f>
      </c>
    </row>
    <row r="9782" spans="10:18" ht="15" customHeight="1" x14ac:dyDescent="0.15">
      <c r="J9782" s="246">
        <f>IF(OR(B9782="",C9782="",E9782=""),"",B9782&amp;":"&amp;C9782&amp;":"&amp;E9782)</f>
      </c>
      <c r="K9782" s="247">
        <f>IF(A9782="","",A9782*D9782)</f>
      </c>
      <c r="L9782" s="246">
        <f>IF(A9782="","",IF(OR(A9782=1,A9782=0),H9782,0))</f>
      </c>
      <c r="M9782" s="246">
        <f>IF(A9782="","",IF(A9782=-1,H9782,0))</f>
      </c>
      <c r="N9782">
        <f>IF(J9782="","",IF(E9782="SGD",1,IF(E9782="USD",Settings!$B$22,IF(E9782="HKD",Settings!$B$23,1))))</f>
      </c>
      <c r="O9782">
        <f>IF(OR(B9782="",C9782="",E9782=""),0,(IF(A9782=-1,H9782,0)-IF(OR(A9782=1,A9782=0),H9782,0)+IF(A9782=2,H9782,0))*IF(E9782="SGD",1,IF(E9782="USD",Settings!$B$22,IF(E9782="HKD",Settings!$B$23,1))))</f>
        <v>0</v>
      </c>
      <c r="P9782">
        <f>IF(OR(B9782="",C9782="",E9782=""),0,IF(A9782=2,H9782*IF(E9782="SGD",1,IF(E9782="USD",Settings!$B$22,IF(E9782="HKD",Settings!$B$23,1))),0))</f>
        <v>0</v>
      </c>
      <c r="Q9782" s="312">
        <f>IF(OR(J9782="",G9782=""),"",G9782+ROW()/1000000)</f>
      </c>
      <c r="R9782" s="247">
        <f>IF(Q9782="","",SUMIFS(Txn[Signed Units],Txn[Key],J9782,Txn[Transaction Order],"&lt;="&amp;Q9782))</f>
      </c>
    </row>
    <row r="9783" spans="10:18" ht="15" customHeight="1" x14ac:dyDescent="0.15">
      <c r="J9783" s="246">
        <f>IF(OR(B9783="",C9783="",E9783=""),"",B9783&amp;":"&amp;C9783&amp;":"&amp;E9783)</f>
      </c>
      <c r="K9783" s="247">
        <f>IF(A9783="","",A9783*D9783)</f>
      </c>
      <c r="L9783" s="246">
        <f>IF(A9783="","",IF(OR(A9783=1,A9783=0),H9783,0))</f>
      </c>
      <c r="M9783" s="246">
        <f>IF(A9783="","",IF(A9783=-1,H9783,0))</f>
      </c>
      <c r="N9783">
        <f>IF(J9783="","",IF(E9783="SGD",1,IF(E9783="USD",Settings!$B$22,IF(E9783="HKD",Settings!$B$23,1))))</f>
      </c>
      <c r="O9783">
        <f>IF(OR(B9783="",C9783="",E9783=""),0,(IF(A9783=-1,H9783,0)-IF(OR(A9783=1,A9783=0),H9783,0)+IF(A9783=2,H9783,0))*IF(E9783="SGD",1,IF(E9783="USD",Settings!$B$22,IF(E9783="HKD",Settings!$B$23,1))))</f>
        <v>0</v>
      </c>
      <c r="P9783">
        <f>IF(OR(B9783="",C9783="",E9783=""),0,IF(A9783=2,H9783*IF(E9783="SGD",1,IF(E9783="USD",Settings!$B$22,IF(E9783="HKD",Settings!$B$23,1))),0))</f>
        <v>0</v>
      </c>
      <c r="Q9783" s="312">
        <f>IF(OR(J9783="",G9783=""),"",G9783+ROW()/1000000)</f>
      </c>
      <c r="R9783" s="247">
        <f>IF(Q9783="","",SUMIFS(Txn[Signed Units],Txn[Key],J9783,Txn[Transaction Order],"&lt;="&amp;Q9783))</f>
      </c>
    </row>
    <row r="9784" spans="10:18" ht="15" customHeight="1" x14ac:dyDescent="0.15">
      <c r="J9784" s="246">
        <f>IF(OR(B9784="",C9784="",E9784=""),"",B9784&amp;":"&amp;C9784&amp;":"&amp;E9784)</f>
      </c>
      <c r="K9784" s="247">
        <f>IF(A9784="","",A9784*D9784)</f>
      </c>
      <c r="L9784" s="246">
        <f>IF(A9784="","",IF(OR(A9784=1,A9784=0),H9784,0))</f>
      </c>
      <c r="M9784" s="246">
        <f>IF(A9784="","",IF(A9784=-1,H9784,0))</f>
      </c>
      <c r="N9784">
        <f>IF(J9784="","",IF(E9784="SGD",1,IF(E9784="USD",Settings!$B$22,IF(E9784="HKD",Settings!$B$23,1))))</f>
      </c>
      <c r="O9784">
        <f>IF(OR(B9784="",C9784="",E9784=""),0,(IF(A9784=-1,H9784,0)-IF(OR(A9784=1,A9784=0),H9784,0)+IF(A9784=2,H9784,0))*IF(E9784="SGD",1,IF(E9784="USD",Settings!$B$22,IF(E9784="HKD",Settings!$B$23,1))))</f>
        <v>0</v>
      </c>
      <c r="P9784">
        <f>IF(OR(B9784="",C9784="",E9784=""),0,IF(A9784=2,H9784*IF(E9784="SGD",1,IF(E9784="USD",Settings!$B$22,IF(E9784="HKD",Settings!$B$23,1))),0))</f>
        <v>0</v>
      </c>
      <c r="Q9784" s="312">
        <f>IF(OR(J9784="",G9784=""),"",G9784+ROW()/1000000)</f>
      </c>
      <c r="R9784" s="247">
        <f>IF(Q9784="","",SUMIFS(Txn[Signed Units],Txn[Key],J9784,Txn[Transaction Order],"&lt;="&amp;Q9784))</f>
      </c>
    </row>
    <row r="9785" spans="10:18" ht="15" customHeight="1" x14ac:dyDescent="0.15">
      <c r="J9785" s="246">
        <f>IF(OR(B9785="",C9785="",E9785=""),"",B9785&amp;":"&amp;C9785&amp;":"&amp;E9785)</f>
      </c>
      <c r="K9785" s="247">
        <f>IF(A9785="","",A9785*D9785)</f>
      </c>
      <c r="L9785" s="246">
        <f>IF(A9785="","",IF(OR(A9785=1,A9785=0),H9785,0))</f>
      </c>
      <c r="M9785" s="246">
        <f>IF(A9785="","",IF(A9785=-1,H9785,0))</f>
      </c>
      <c r="N9785">
        <f>IF(J9785="","",IF(E9785="SGD",1,IF(E9785="USD",Settings!$B$22,IF(E9785="HKD",Settings!$B$23,1))))</f>
      </c>
      <c r="O9785">
        <f>IF(OR(B9785="",C9785="",E9785=""),0,(IF(A9785=-1,H9785,0)-IF(OR(A9785=1,A9785=0),H9785,0)+IF(A9785=2,H9785,0))*IF(E9785="SGD",1,IF(E9785="USD",Settings!$B$22,IF(E9785="HKD",Settings!$B$23,1))))</f>
        <v>0</v>
      </c>
      <c r="P9785">
        <f>IF(OR(B9785="",C9785="",E9785=""),0,IF(A9785=2,H9785*IF(E9785="SGD",1,IF(E9785="USD",Settings!$B$22,IF(E9785="HKD",Settings!$B$23,1))),0))</f>
        <v>0</v>
      </c>
      <c r="Q9785" s="312">
        <f>IF(OR(J9785="",G9785=""),"",G9785+ROW()/1000000)</f>
      </c>
      <c r="R9785" s="247">
        <f>IF(Q9785="","",SUMIFS(Txn[Signed Units],Txn[Key],J9785,Txn[Transaction Order],"&lt;="&amp;Q9785))</f>
      </c>
    </row>
    <row r="9786" spans="10:18" ht="15" customHeight="1" x14ac:dyDescent="0.15">
      <c r="J9786" s="246">
        <f>IF(OR(B9786="",C9786="",E9786=""),"",B9786&amp;":"&amp;C9786&amp;":"&amp;E9786)</f>
      </c>
      <c r="K9786" s="247">
        <f>IF(A9786="","",A9786*D9786)</f>
      </c>
      <c r="L9786" s="246">
        <f>IF(A9786="","",IF(OR(A9786=1,A9786=0),H9786,0))</f>
      </c>
      <c r="M9786" s="246">
        <f>IF(A9786="","",IF(A9786=-1,H9786,0))</f>
      </c>
      <c r="N9786">
        <f>IF(J9786="","",IF(E9786="SGD",1,IF(E9786="USD",Settings!$B$22,IF(E9786="HKD",Settings!$B$23,1))))</f>
      </c>
      <c r="O9786">
        <f>IF(OR(B9786="",C9786="",E9786=""),0,(IF(A9786=-1,H9786,0)-IF(OR(A9786=1,A9786=0),H9786,0)+IF(A9786=2,H9786,0))*IF(E9786="SGD",1,IF(E9786="USD",Settings!$B$22,IF(E9786="HKD",Settings!$B$23,1))))</f>
        <v>0</v>
      </c>
      <c r="P9786">
        <f>IF(OR(B9786="",C9786="",E9786=""),0,IF(A9786=2,H9786*IF(E9786="SGD",1,IF(E9786="USD",Settings!$B$22,IF(E9786="HKD",Settings!$B$23,1))),0))</f>
        <v>0</v>
      </c>
      <c r="Q9786" s="312">
        <f>IF(OR(J9786="",G9786=""),"",G9786+ROW()/1000000)</f>
      </c>
      <c r="R9786" s="247">
        <f>IF(Q9786="","",SUMIFS(Txn[Signed Units],Txn[Key],J9786,Txn[Transaction Order],"&lt;="&amp;Q9786))</f>
      </c>
    </row>
    <row r="9787" spans="10:18" ht="15" customHeight="1" x14ac:dyDescent="0.15">
      <c r="J9787" s="246">
        <f>IF(OR(B9787="",C9787="",E9787=""),"",B9787&amp;":"&amp;C9787&amp;":"&amp;E9787)</f>
      </c>
      <c r="K9787" s="247">
        <f>IF(A9787="","",A9787*D9787)</f>
      </c>
      <c r="L9787" s="246">
        <f>IF(A9787="","",IF(OR(A9787=1,A9787=0),H9787,0))</f>
      </c>
      <c r="M9787" s="246">
        <f>IF(A9787="","",IF(A9787=-1,H9787,0))</f>
      </c>
      <c r="N9787">
        <f>IF(J9787="","",IF(E9787="SGD",1,IF(E9787="USD",Settings!$B$22,IF(E9787="HKD",Settings!$B$23,1))))</f>
      </c>
      <c r="O9787">
        <f>IF(OR(B9787="",C9787="",E9787=""),0,(IF(A9787=-1,H9787,0)-IF(OR(A9787=1,A9787=0),H9787,0)+IF(A9787=2,H9787,0))*IF(E9787="SGD",1,IF(E9787="USD",Settings!$B$22,IF(E9787="HKD",Settings!$B$23,1))))</f>
        <v>0</v>
      </c>
      <c r="P9787">
        <f>IF(OR(B9787="",C9787="",E9787=""),0,IF(A9787=2,H9787*IF(E9787="SGD",1,IF(E9787="USD",Settings!$B$22,IF(E9787="HKD",Settings!$B$23,1))),0))</f>
        <v>0</v>
      </c>
      <c r="Q9787" s="312">
        <f>IF(OR(J9787="",G9787=""),"",G9787+ROW()/1000000)</f>
      </c>
      <c r="R9787" s="247">
        <f>IF(Q9787="","",SUMIFS(Txn[Signed Units],Txn[Key],J9787,Txn[Transaction Order],"&lt;="&amp;Q9787))</f>
      </c>
    </row>
    <row r="9788" spans="10:18" ht="15" customHeight="1" x14ac:dyDescent="0.15">
      <c r="J9788" s="246">
        <f>IF(OR(B9788="",C9788="",E9788=""),"",B9788&amp;":"&amp;C9788&amp;":"&amp;E9788)</f>
      </c>
      <c r="K9788" s="247">
        <f>IF(A9788="","",A9788*D9788)</f>
      </c>
      <c r="L9788" s="246">
        <f>IF(A9788="","",IF(OR(A9788=1,A9788=0),H9788,0))</f>
      </c>
      <c r="M9788" s="246">
        <f>IF(A9788="","",IF(A9788=-1,H9788,0))</f>
      </c>
      <c r="N9788">
        <f>IF(J9788="","",IF(E9788="SGD",1,IF(E9788="USD",Settings!$B$22,IF(E9788="HKD",Settings!$B$23,1))))</f>
      </c>
      <c r="O9788">
        <f>IF(OR(B9788="",C9788="",E9788=""),0,(IF(A9788=-1,H9788,0)-IF(OR(A9788=1,A9788=0),H9788,0)+IF(A9788=2,H9788,0))*IF(E9788="SGD",1,IF(E9788="USD",Settings!$B$22,IF(E9788="HKD",Settings!$B$23,1))))</f>
        <v>0</v>
      </c>
      <c r="P9788">
        <f>IF(OR(B9788="",C9788="",E9788=""),0,IF(A9788=2,H9788*IF(E9788="SGD",1,IF(E9788="USD",Settings!$B$22,IF(E9788="HKD",Settings!$B$23,1))),0))</f>
        <v>0</v>
      </c>
      <c r="Q9788" s="312">
        <f>IF(OR(J9788="",G9788=""),"",G9788+ROW()/1000000)</f>
      </c>
      <c r="R9788" s="247">
        <f>IF(Q9788="","",SUMIFS(Txn[Signed Units],Txn[Key],J9788,Txn[Transaction Order],"&lt;="&amp;Q9788))</f>
      </c>
    </row>
    <row r="9789" spans="10:18" ht="15" customHeight="1" x14ac:dyDescent="0.15">
      <c r="J9789" s="246">
        <f>IF(OR(B9789="",C9789="",E9789=""),"",B9789&amp;":"&amp;C9789&amp;":"&amp;E9789)</f>
      </c>
      <c r="K9789" s="247">
        <f>IF(A9789="","",A9789*D9789)</f>
      </c>
      <c r="L9789" s="246">
        <f>IF(A9789="","",IF(OR(A9789=1,A9789=0),H9789,0))</f>
      </c>
      <c r="M9789" s="246">
        <f>IF(A9789="","",IF(A9789=-1,H9789,0))</f>
      </c>
      <c r="N9789">
        <f>IF(J9789="","",IF(E9789="SGD",1,IF(E9789="USD",Settings!$B$22,IF(E9789="HKD",Settings!$B$23,1))))</f>
      </c>
      <c r="O9789">
        <f>IF(OR(B9789="",C9789="",E9789=""),0,(IF(A9789=-1,H9789,0)-IF(OR(A9789=1,A9789=0),H9789,0)+IF(A9789=2,H9789,0))*IF(E9789="SGD",1,IF(E9789="USD",Settings!$B$22,IF(E9789="HKD",Settings!$B$23,1))))</f>
        <v>0</v>
      </c>
      <c r="P9789">
        <f>IF(OR(B9789="",C9789="",E9789=""),0,IF(A9789=2,H9789*IF(E9789="SGD",1,IF(E9789="USD",Settings!$B$22,IF(E9789="HKD",Settings!$B$23,1))),0))</f>
        <v>0</v>
      </c>
      <c r="Q9789" s="312">
        <f>IF(OR(J9789="",G9789=""),"",G9789+ROW()/1000000)</f>
      </c>
      <c r="R9789" s="247">
        <f>IF(Q9789="","",SUMIFS(Txn[Signed Units],Txn[Key],J9789,Txn[Transaction Order],"&lt;="&amp;Q9789))</f>
      </c>
    </row>
    <row r="9790" spans="10:18" ht="15" customHeight="1" x14ac:dyDescent="0.15">
      <c r="J9790" s="246">
        <f>IF(OR(B9790="",C9790="",E9790=""),"",B9790&amp;":"&amp;C9790&amp;":"&amp;E9790)</f>
      </c>
      <c r="K9790" s="247">
        <f>IF(A9790="","",A9790*D9790)</f>
      </c>
      <c r="L9790" s="246">
        <f>IF(A9790="","",IF(OR(A9790=1,A9790=0),H9790,0))</f>
      </c>
      <c r="M9790" s="246">
        <f>IF(A9790="","",IF(A9790=-1,H9790,0))</f>
      </c>
      <c r="N9790">
        <f>IF(J9790="","",IF(E9790="SGD",1,IF(E9790="USD",Settings!$B$22,IF(E9790="HKD",Settings!$B$23,1))))</f>
      </c>
      <c r="O9790">
        <f>IF(OR(B9790="",C9790="",E9790=""),0,(IF(A9790=-1,H9790,0)-IF(OR(A9790=1,A9790=0),H9790,0)+IF(A9790=2,H9790,0))*IF(E9790="SGD",1,IF(E9790="USD",Settings!$B$22,IF(E9790="HKD",Settings!$B$23,1))))</f>
        <v>0</v>
      </c>
      <c r="P9790">
        <f>IF(OR(B9790="",C9790="",E9790=""),0,IF(A9790=2,H9790*IF(E9790="SGD",1,IF(E9790="USD",Settings!$B$22,IF(E9790="HKD",Settings!$B$23,1))),0))</f>
        <v>0</v>
      </c>
      <c r="Q9790" s="312">
        <f>IF(OR(J9790="",G9790=""),"",G9790+ROW()/1000000)</f>
      </c>
      <c r="R9790" s="247">
        <f>IF(Q9790="","",SUMIFS(Txn[Signed Units],Txn[Key],J9790,Txn[Transaction Order],"&lt;="&amp;Q9790))</f>
      </c>
    </row>
    <row r="9791" spans="10:18" ht="15" customHeight="1" x14ac:dyDescent="0.15">
      <c r="J9791" s="246">
        <f>IF(OR(B9791="",C9791="",E9791=""),"",B9791&amp;":"&amp;C9791&amp;":"&amp;E9791)</f>
      </c>
      <c r="K9791" s="247">
        <f>IF(A9791="","",A9791*D9791)</f>
      </c>
      <c r="L9791" s="246">
        <f>IF(A9791="","",IF(OR(A9791=1,A9791=0),H9791,0))</f>
      </c>
      <c r="M9791" s="246">
        <f>IF(A9791="","",IF(A9791=-1,H9791,0))</f>
      </c>
      <c r="N9791">
        <f>IF(J9791="","",IF(E9791="SGD",1,IF(E9791="USD",Settings!$B$22,IF(E9791="HKD",Settings!$B$23,1))))</f>
      </c>
      <c r="O9791">
        <f>IF(OR(B9791="",C9791="",E9791=""),0,(IF(A9791=-1,H9791,0)-IF(OR(A9791=1,A9791=0),H9791,0)+IF(A9791=2,H9791,0))*IF(E9791="SGD",1,IF(E9791="USD",Settings!$B$22,IF(E9791="HKD",Settings!$B$23,1))))</f>
        <v>0</v>
      </c>
      <c r="P9791">
        <f>IF(OR(B9791="",C9791="",E9791=""),0,IF(A9791=2,H9791*IF(E9791="SGD",1,IF(E9791="USD",Settings!$B$22,IF(E9791="HKD",Settings!$B$23,1))),0))</f>
        <v>0</v>
      </c>
      <c r="Q9791" s="312">
        <f>IF(OR(J9791="",G9791=""),"",G9791+ROW()/1000000)</f>
      </c>
      <c r="R9791" s="247">
        <f>IF(Q9791="","",SUMIFS(Txn[Signed Units],Txn[Key],J9791,Txn[Transaction Order],"&lt;="&amp;Q9791))</f>
      </c>
    </row>
    <row r="9792" spans="10:18" ht="15" customHeight="1" x14ac:dyDescent="0.15">
      <c r="J9792" s="246">
        <f>IF(OR(B9792="",C9792="",E9792=""),"",B9792&amp;":"&amp;C9792&amp;":"&amp;E9792)</f>
      </c>
      <c r="K9792" s="247">
        <f>IF(A9792="","",A9792*D9792)</f>
      </c>
      <c r="L9792" s="246">
        <f>IF(A9792="","",IF(OR(A9792=1,A9792=0),H9792,0))</f>
      </c>
      <c r="M9792" s="246">
        <f>IF(A9792="","",IF(A9792=-1,H9792,0))</f>
      </c>
      <c r="N9792">
        <f>IF(J9792="","",IF(E9792="SGD",1,IF(E9792="USD",Settings!$B$22,IF(E9792="HKD",Settings!$B$23,1))))</f>
      </c>
      <c r="O9792">
        <f>IF(OR(B9792="",C9792="",E9792=""),0,(IF(A9792=-1,H9792,0)-IF(OR(A9792=1,A9792=0),H9792,0)+IF(A9792=2,H9792,0))*IF(E9792="SGD",1,IF(E9792="USD",Settings!$B$22,IF(E9792="HKD",Settings!$B$23,1))))</f>
        <v>0</v>
      </c>
      <c r="P9792">
        <f>IF(OR(B9792="",C9792="",E9792=""),0,IF(A9792=2,H9792*IF(E9792="SGD",1,IF(E9792="USD",Settings!$B$22,IF(E9792="HKD",Settings!$B$23,1))),0))</f>
        <v>0</v>
      </c>
      <c r="Q9792" s="312">
        <f>IF(OR(J9792="",G9792=""),"",G9792+ROW()/1000000)</f>
      </c>
      <c r="R9792" s="247">
        <f>IF(Q9792="","",SUMIFS(Txn[Signed Units],Txn[Key],J9792,Txn[Transaction Order],"&lt;="&amp;Q9792))</f>
      </c>
    </row>
    <row r="9793" spans="10:18" ht="15" customHeight="1" x14ac:dyDescent="0.15">
      <c r="J9793" s="246">
        <f>IF(OR(B9793="",C9793="",E9793=""),"",B9793&amp;":"&amp;C9793&amp;":"&amp;E9793)</f>
      </c>
      <c r="K9793" s="247">
        <f>IF(A9793="","",A9793*D9793)</f>
      </c>
      <c r="L9793" s="246">
        <f>IF(A9793="","",IF(OR(A9793=1,A9793=0),H9793,0))</f>
      </c>
      <c r="M9793" s="246">
        <f>IF(A9793="","",IF(A9793=-1,H9793,0))</f>
      </c>
      <c r="N9793">
        <f>IF(J9793="","",IF(E9793="SGD",1,IF(E9793="USD",Settings!$B$22,IF(E9793="HKD",Settings!$B$23,1))))</f>
      </c>
      <c r="O9793">
        <f>IF(OR(B9793="",C9793="",E9793=""),0,(IF(A9793=-1,H9793,0)-IF(OR(A9793=1,A9793=0),H9793,0)+IF(A9793=2,H9793,0))*IF(E9793="SGD",1,IF(E9793="USD",Settings!$B$22,IF(E9793="HKD",Settings!$B$23,1))))</f>
        <v>0</v>
      </c>
      <c r="P9793">
        <f>IF(OR(B9793="",C9793="",E9793=""),0,IF(A9793=2,H9793*IF(E9793="SGD",1,IF(E9793="USD",Settings!$B$22,IF(E9793="HKD",Settings!$B$23,1))),0))</f>
        <v>0</v>
      </c>
      <c r="Q9793" s="312">
        <f>IF(OR(J9793="",G9793=""),"",G9793+ROW()/1000000)</f>
      </c>
      <c r="R9793" s="247">
        <f>IF(Q9793="","",SUMIFS(Txn[Signed Units],Txn[Key],J9793,Txn[Transaction Order],"&lt;="&amp;Q9793))</f>
      </c>
    </row>
    <row r="9794" spans="10:18" ht="15" customHeight="1" x14ac:dyDescent="0.15">
      <c r="J9794" s="246">
        <f>IF(OR(B9794="",C9794="",E9794=""),"",B9794&amp;":"&amp;C9794&amp;":"&amp;E9794)</f>
      </c>
      <c r="K9794" s="247">
        <f>IF(A9794="","",A9794*D9794)</f>
      </c>
      <c r="L9794" s="246">
        <f>IF(A9794="","",IF(OR(A9794=1,A9794=0),H9794,0))</f>
      </c>
      <c r="M9794" s="246">
        <f>IF(A9794="","",IF(A9794=-1,H9794,0))</f>
      </c>
      <c r="N9794">
        <f>IF(J9794="","",IF(E9794="SGD",1,IF(E9794="USD",Settings!$B$22,IF(E9794="HKD",Settings!$B$23,1))))</f>
      </c>
      <c r="O9794">
        <f>IF(OR(B9794="",C9794="",E9794=""),0,(IF(A9794=-1,H9794,0)-IF(OR(A9794=1,A9794=0),H9794,0)+IF(A9794=2,H9794,0))*IF(E9794="SGD",1,IF(E9794="USD",Settings!$B$22,IF(E9794="HKD",Settings!$B$23,1))))</f>
        <v>0</v>
      </c>
      <c r="P9794">
        <f>IF(OR(B9794="",C9794="",E9794=""),0,IF(A9794=2,H9794*IF(E9794="SGD",1,IF(E9794="USD",Settings!$B$22,IF(E9794="HKD",Settings!$B$23,1))),0))</f>
        <v>0</v>
      </c>
      <c r="Q9794" s="312">
        <f>IF(OR(J9794="",G9794=""),"",G9794+ROW()/1000000)</f>
      </c>
      <c r="R9794" s="247">
        <f>IF(Q9794="","",SUMIFS(Txn[Signed Units],Txn[Key],J9794,Txn[Transaction Order],"&lt;="&amp;Q9794))</f>
      </c>
    </row>
    <row r="9795" spans="10:18" ht="15" customHeight="1" x14ac:dyDescent="0.15">
      <c r="J9795" s="246">
        <f>IF(OR(B9795="",C9795="",E9795=""),"",B9795&amp;":"&amp;C9795&amp;":"&amp;E9795)</f>
      </c>
      <c r="K9795" s="247">
        <f>IF(A9795="","",A9795*D9795)</f>
      </c>
      <c r="L9795" s="246">
        <f>IF(A9795="","",IF(OR(A9795=1,A9795=0),H9795,0))</f>
      </c>
      <c r="M9795" s="246">
        <f>IF(A9795="","",IF(A9795=-1,H9795,0))</f>
      </c>
      <c r="N9795">
        <f>IF(J9795="","",IF(E9795="SGD",1,IF(E9795="USD",Settings!$B$22,IF(E9795="HKD",Settings!$B$23,1))))</f>
      </c>
      <c r="O9795">
        <f>IF(OR(B9795="",C9795="",E9795=""),0,(IF(A9795=-1,H9795,0)-IF(OR(A9795=1,A9795=0),H9795,0)+IF(A9795=2,H9795,0))*IF(E9795="SGD",1,IF(E9795="USD",Settings!$B$22,IF(E9795="HKD",Settings!$B$23,1))))</f>
        <v>0</v>
      </c>
      <c r="P9795">
        <f>IF(OR(B9795="",C9795="",E9795=""),0,IF(A9795=2,H9795*IF(E9795="SGD",1,IF(E9795="USD",Settings!$B$22,IF(E9795="HKD",Settings!$B$23,1))),0))</f>
        <v>0</v>
      </c>
      <c r="Q9795" s="312">
        <f>IF(OR(J9795="",G9795=""),"",G9795+ROW()/1000000)</f>
      </c>
      <c r="R9795" s="247">
        <f>IF(Q9795="","",SUMIFS(Txn[Signed Units],Txn[Key],J9795,Txn[Transaction Order],"&lt;="&amp;Q9795))</f>
      </c>
    </row>
    <row r="9796" spans="10:18" ht="15" customHeight="1" x14ac:dyDescent="0.15">
      <c r="J9796" s="246">
        <f>IF(OR(B9796="",C9796="",E9796=""),"",B9796&amp;":"&amp;C9796&amp;":"&amp;E9796)</f>
      </c>
      <c r="K9796" s="247">
        <f>IF(A9796="","",A9796*D9796)</f>
      </c>
      <c r="L9796" s="246">
        <f>IF(A9796="","",IF(OR(A9796=1,A9796=0),H9796,0))</f>
      </c>
      <c r="M9796" s="246">
        <f>IF(A9796="","",IF(A9796=-1,H9796,0))</f>
      </c>
      <c r="N9796">
        <f>IF(J9796="","",IF(E9796="SGD",1,IF(E9796="USD",Settings!$B$22,IF(E9796="HKD",Settings!$B$23,1))))</f>
      </c>
      <c r="O9796">
        <f>IF(OR(B9796="",C9796="",E9796=""),0,(IF(A9796=-1,H9796,0)-IF(OR(A9796=1,A9796=0),H9796,0)+IF(A9796=2,H9796,0))*IF(E9796="SGD",1,IF(E9796="USD",Settings!$B$22,IF(E9796="HKD",Settings!$B$23,1))))</f>
        <v>0</v>
      </c>
      <c r="P9796">
        <f>IF(OR(B9796="",C9796="",E9796=""),0,IF(A9796=2,H9796*IF(E9796="SGD",1,IF(E9796="USD",Settings!$B$22,IF(E9796="HKD",Settings!$B$23,1))),0))</f>
        <v>0</v>
      </c>
      <c r="Q9796" s="312">
        <f>IF(OR(J9796="",G9796=""),"",G9796+ROW()/1000000)</f>
      </c>
      <c r="R9796" s="247">
        <f>IF(Q9796="","",SUMIFS(Txn[Signed Units],Txn[Key],J9796,Txn[Transaction Order],"&lt;="&amp;Q9796))</f>
      </c>
    </row>
    <row r="9797" spans="10:18" ht="15" customHeight="1" x14ac:dyDescent="0.15">
      <c r="J9797" s="246">
        <f>IF(OR(B9797="",C9797="",E9797=""),"",B9797&amp;":"&amp;C9797&amp;":"&amp;E9797)</f>
      </c>
      <c r="K9797" s="247">
        <f>IF(A9797="","",A9797*D9797)</f>
      </c>
      <c r="L9797" s="246">
        <f>IF(A9797="","",IF(OR(A9797=1,A9797=0),H9797,0))</f>
      </c>
      <c r="M9797" s="246">
        <f>IF(A9797="","",IF(A9797=-1,H9797,0))</f>
      </c>
      <c r="N9797">
        <f>IF(J9797="","",IF(E9797="SGD",1,IF(E9797="USD",Settings!$B$22,IF(E9797="HKD",Settings!$B$23,1))))</f>
      </c>
      <c r="O9797">
        <f>IF(OR(B9797="",C9797="",E9797=""),0,(IF(A9797=-1,H9797,0)-IF(OR(A9797=1,A9797=0),H9797,0)+IF(A9797=2,H9797,0))*IF(E9797="SGD",1,IF(E9797="USD",Settings!$B$22,IF(E9797="HKD",Settings!$B$23,1))))</f>
        <v>0</v>
      </c>
      <c r="P9797">
        <f>IF(OR(B9797="",C9797="",E9797=""),0,IF(A9797=2,H9797*IF(E9797="SGD",1,IF(E9797="USD",Settings!$B$22,IF(E9797="HKD",Settings!$B$23,1))),0))</f>
        <v>0</v>
      </c>
      <c r="Q9797" s="312">
        <f>IF(OR(J9797="",G9797=""),"",G9797+ROW()/1000000)</f>
      </c>
      <c r="R9797" s="247">
        <f>IF(Q9797="","",SUMIFS(Txn[Signed Units],Txn[Key],J9797,Txn[Transaction Order],"&lt;="&amp;Q9797))</f>
      </c>
    </row>
    <row r="9798" spans="10:18" ht="15" customHeight="1" x14ac:dyDescent="0.15">
      <c r="J9798" s="246">
        <f>IF(OR(B9798="",C9798="",E9798=""),"",B9798&amp;":"&amp;C9798&amp;":"&amp;E9798)</f>
      </c>
      <c r="K9798" s="247">
        <f>IF(A9798="","",A9798*D9798)</f>
      </c>
      <c r="L9798" s="246">
        <f>IF(A9798="","",IF(OR(A9798=1,A9798=0),H9798,0))</f>
      </c>
      <c r="M9798" s="246">
        <f>IF(A9798="","",IF(A9798=-1,H9798,0))</f>
      </c>
      <c r="N9798">
        <f>IF(J9798="","",IF(E9798="SGD",1,IF(E9798="USD",Settings!$B$22,IF(E9798="HKD",Settings!$B$23,1))))</f>
      </c>
      <c r="O9798">
        <f>IF(OR(B9798="",C9798="",E9798=""),0,(IF(A9798=-1,H9798,0)-IF(OR(A9798=1,A9798=0),H9798,0)+IF(A9798=2,H9798,0))*IF(E9798="SGD",1,IF(E9798="USD",Settings!$B$22,IF(E9798="HKD",Settings!$B$23,1))))</f>
        <v>0</v>
      </c>
      <c r="P9798">
        <f>IF(OR(B9798="",C9798="",E9798=""),0,IF(A9798=2,H9798*IF(E9798="SGD",1,IF(E9798="USD",Settings!$B$22,IF(E9798="HKD",Settings!$B$23,1))),0))</f>
        <v>0</v>
      </c>
      <c r="Q9798" s="312">
        <f>IF(OR(J9798="",G9798=""),"",G9798+ROW()/1000000)</f>
      </c>
      <c r="R9798" s="247">
        <f>IF(Q9798="","",SUMIFS(Txn[Signed Units],Txn[Key],J9798,Txn[Transaction Order],"&lt;="&amp;Q9798))</f>
      </c>
    </row>
    <row r="9799" spans="10:18" ht="15" customHeight="1" x14ac:dyDescent="0.15">
      <c r="J9799" s="246">
        <f>IF(OR(B9799="",C9799="",E9799=""),"",B9799&amp;":"&amp;C9799&amp;":"&amp;E9799)</f>
      </c>
      <c r="K9799" s="247">
        <f>IF(A9799="","",A9799*D9799)</f>
      </c>
      <c r="L9799" s="246">
        <f>IF(A9799="","",IF(OR(A9799=1,A9799=0),H9799,0))</f>
      </c>
      <c r="M9799" s="246">
        <f>IF(A9799="","",IF(A9799=-1,H9799,0))</f>
      </c>
      <c r="N9799">
        <f>IF(J9799="","",IF(E9799="SGD",1,IF(E9799="USD",Settings!$B$22,IF(E9799="HKD",Settings!$B$23,1))))</f>
      </c>
      <c r="O9799">
        <f>IF(OR(B9799="",C9799="",E9799=""),0,(IF(A9799=-1,H9799,0)-IF(OR(A9799=1,A9799=0),H9799,0)+IF(A9799=2,H9799,0))*IF(E9799="SGD",1,IF(E9799="USD",Settings!$B$22,IF(E9799="HKD",Settings!$B$23,1))))</f>
        <v>0</v>
      </c>
      <c r="P9799">
        <f>IF(OR(B9799="",C9799="",E9799=""),0,IF(A9799=2,H9799*IF(E9799="SGD",1,IF(E9799="USD",Settings!$B$22,IF(E9799="HKD",Settings!$B$23,1))),0))</f>
        <v>0</v>
      </c>
      <c r="Q9799" s="312">
        <f>IF(OR(J9799="",G9799=""),"",G9799+ROW()/1000000)</f>
      </c>
      <c r="R9799" s="247">
        <f>IF(Q9799="","",SUMIFS(Txn[Signed Units],Txn[Key],J9799,Txn[Transaction Order],"&lt;="&amp;Q9799))</f>
      </c>
    </row>
    <row r="9800" spans="10:18" ht="15" customHeight="1" x14ac:dyDescent="0.15">
      <c r="J9800" s="246">
        <f>IF(OR(B9800="",C9800="",E9800=""),"",B9800&amp;":"&amp;C9800&amp;":"&amp;E9800)</f>
      </c>
      <c r="K9800" s="247">
        <f>IF(A9800="","",A9800*D9800)</f>
      </c>
      <c r="L9800" s="246">
        <f>IF(A9800="","",IF(OR(A9800=1,A9800=0),H9800,0))</f>
      </c>
      <c r="M9800" s="246">
        <f>IF(A9800="","",IF(A9800=-1,H9800,0))</f>
      </c>
      <c r="N9800">
        <f>IF(J9800="","",IF(E9800="SGD",1,IF(E9800="USD",Settings!$B$22,IF(E9800="HKD",Settings!$B$23,1))))</f>
      </c>
      <c r="O9800">
        <f>IF(OR(B9800="",C9800="",E9800=""),0,(IF(A9800=-1,H9800,0)-IF(OR(A9800=1,A9800=0),H9800,0)+IF(A9800=2,H9800,0))*IF(E9800="SGD",1,IF(E9800="USD",Settings!$B$22,IF(E9800="HKD",Settings!$B$23,1))))</f>
        <v>0</v>
      </c>
      <c r="P9800">
        <f>IF(OR(B9800="",C9800="",E9800=""),0,IF(A9800=2,H9800*IF(E9800="SGD",1,IF(E9800="USD",Settings!$B$22,IF(E9800="HKD",Settings!$B$23,1))),0))</f>
        <v>0</v>
      </c>
      <c r="Q9800" s="312">
        <f>IF(OR(J9800="",G9800=""),"",G9800+ROW()/1000000)</f>
      </c>
      <c r="R9800" s="247">
        <f>IF(Q9800="","",SUMIFS(Txn[Signed Units],Txn[Key],J9800,Txn[Transaction Order],"&lt;="&amp;Q9800))</f>
      </c>
    </row>
    <row r="9801" spans="10:18" ht="15" customHeight="1" x14ac:dyDescent="0.15">
      <c r="J9801" s="246">
        <f>IF(OR(B9801="",C9801="",E9801=""),"",B9801&amp;":"&amp;C9801&amp;":"&amp;E9801)</f>
      </c>
      <c r="K9801" s="247">
        <f>IF(A9801="","",A9801*D9801)</f>
      </c>
      <c r="L9801" s="246">
        <f>IF(A9801="","",IF(OR(A9801=1,A9801=0),H9801,0))</f>
      </c>
      <c r="M9801" s="246">
        <f>IF(A9801="","",IF(A9801=-1,H9801,0))</f>
      </c>
      <c r="N9801">
        <f>IF(J9801="","",IF(E9801="SGD",1,IF(E9801="USD",Settings!$B$22,IF(E9801="HKD",Settings!$B$23,1))))</f>
      </c>
      <c r="O9801">
        <f>IF(OR(B9801="",C9801="",E9801=""),0,(IF(A9801=-1,H9801,0)-IF(OR(A9801=1,A9801=0),H9801,0)+IF(A9801=2,H9801,0))*IF(E9801="SGD",1,IF(E9801="USD",Settings!$B$22,IF(E9801="HKD",Settings!$B$23,1))))</f>
        <v>0</v>
      </c>
      <c r="P9801">
        <f>IF(OR(B9801="",C9801="",E9801=""),0,IF(A9801=2,H9801*IF(E9801="SGD",1,IF(E9801="USD",Settings!$B$22,IF(E9801="HKD",Settings!$B$23,1))),0))</f>
        <v>0</v>
      </c>
      <c r="Q9801" s="312">
        <f>IF(OR(J9801="",G9801=""),"",G9801+ROW()/1000000)</f>
      </c>
      <c r="R9801" s="247">
        <f>IF(Q9801="","",SUMIFS(Txn[Signed Units],Txn[Key],J9801,Txn[Transaction Order],"&lt;="&amp;Q9801))</f>
      </c>
    </row>
    <row r="9802" spans="10:18" ht="15" customHeight="1" x14ac:dyDescent="0.15">
      <c r="J9802" s="246">
        <f>IF(OR(B9802="",C9802="",E9802=""),"",B9802&amp;":"&amp;C9802&amp;":"&amp;E9802)</f>
      </c>
      <c r="K9802" s="247">
        <f>IF(A9802="","",A9802*D9802)</f>
      </c>
      <c r="L9802" s="246">
        <f>IF(A9802="","",IF(OR(A9802=1,A9802=0),H9802,0))</f>
      </c>
      <c r="M9802" s="246">
        <f>IF(A9802="","",IF(A9802=-1,H9802,0))</f>
      </c>
      <c r="N9802">
        <f>IF(J9802="","",IF(E9802="SGD",1,IF(E9802="USD",Settings!$B$22,IF(E9802="HKD",Settings!$B$23,1))))</f>
      </c>
      <c r="O9802">
        <f>IF(OR(B9802="",C9802="",E9802=""),0,(IF(A9802=-1,H9802,0)-IF(OR(A9802=1,A9802=0),H9802,0)+IF(A9802=2,H9802,0))*IF(E9802="SGD",1,IF(E9802="USD",Settings!$B$22,IF(E9802="HKD",Settings!$B$23,1))))</f>
        <v>0</v>
      </c>
      <c r="P9802">
        <f>IF(OR(B9802="",C9802="",E9802=""),0,IF(A9802=2,H9802*IF(E9802="SGD",1,IF(E9802="USD",Settings!$B$22,IF(E9802="HKD",Settings!$B$23,1))),0))</f>
        <v>0</v>
      </c>
      <c r="Q9802" s="312">
        <f>IF(OR(J9802="",G9802=""),"",G9802+ROW()/1000000)</f>
      </c>
      <c r="R9802" s="247">
        <f>IF(Q9802="","",SUMIFS(Txn[Signed Units],Txn[Key],J9802,Txn[Transaction Order],"&lt;="&amp;Q9802))</f>
      </c>
    </row>
    <row r="9803" spans="10:18" ht="15" customHeight="1" x14ac:dyDescent="0.15">
      <c r="J9803" s="246">
        <f>IF(OR(B9803="",C9803="",E9803=""),"",B9803&amp;":"&amp;C9803&amp;":"&amp;E9803)</f>
      </c>
      <c r="K9803" s="247">
        <f>IF(A9803="","",A9803*D9803)</f>
      </c>
      <c r="L9803" s="246">
        <f>IF(A9803="","",IF(OR(A9803=1,A9803=0),H9803,0))</f>
      </c>
      <c r="M9803" s="246">
        <f>IF(A9803="","",IF(A9803=-1,H9803,0))</f>
      </c>
      <c r="N9803">
        <f>IF(J9803="","",IF(E9803="SGD",1,IF(E9803="USD",Settings!$B$22,IF(E9803="HKD",Settings!$B$23,1))))</f>
      </c>
      <c r="O9803">
        <f>IF(OR(B9803="",C9803="",E9803=""),0,(IF(A9803=-1,H9803,0)-IF(OR(A9803=1,A9803=0),H9803,0)+IF(A9803=2,H9803,0))*IF(E9803="SGD",1,IF(E9803="USD",Settings!$B$22,IF(E9803="HKD",Settings!$B$23,1))))</f>
        <v>0</v>
      </c>
      <c r="P9803">
        <f>IF(OR(B9803="",C9803="",E9803=""),0,IF(A9803=2,H9803*IF(E9803="SGD",1,IF(E9803="USD",Settings!$B$22,IF(E9803="HKD",Settings!$B$23,1))),0))</f>
        <v>0</v>
      </c>
      <c r="Q9803" s="312">
        <f>IF(OR(J9803="",G9803=""),"",G9803+ROW()/1000000)</f>
      </c>
      <c r="R9803" s="247">
        <f>IF(Q9803="","",SUMIFS(Txn[Signed Units],Txn[Key],J9803,Txn[Transaction Order],"&lt;="&amp;Q9803))</f>
      </c>
    </row>
    <row r="9804" spans="10:18" ht="15" customHeight="1" x14ac:dyDescent="0.15">
      <c r="J9804" s="246">
        <f>IF(OR(B9804="",C9804="",E9804=""),"",B9804&amp;":"&amp;C9804&amp;":"&amp;E9804)</f>
      </c>
      <c r="K9804" s="247">
        <f>IF(A9804="","",A9804*D9804)</f>
      </c>
      <c r="L9804" s="246">
        <f>IF(A9804="","",IF(OR(A9804=1,A9804=0),H9804,0))</f>
      </c>
      <c r="M9804" s="246">
        <f>IF(A9804="","",IF(A9804=-1,H9804,0))</f>
      </c>
      <c r="N9804">
        <f>IF(J9804="","",IF(E9804="SGD",1,IF(E9804="USD",Settings!$B$22,IF(E9804="HKD",Settings!$B$23,1))))</f>
      </c>
      <c r="O9804">
        <f>IF(OR(B9804="",C9804="",E9804=""),0,(IF(A9804=-1,H9804,0)-IF(OR(A9804=1,A9804=0),H9804,0)+IF(A9804=2,H9804,0))*IF(E9804="SGD",1,IF(E9804="USD",Settings!$B$22,IF(E9804="HKD",Settings!$B$23,1))))</f>
        <v>0</v>
      </c>
      <c r="P9804">
        <f>IF(OR(B9804="",C9804="",E9804=""),0,IF(A9804=2,H9804*IF(E9804="SGD",1,IF(E9804="USD",Settings!$B$22,IF(E9804="HKD",Settings!$B$23,1))),0))</f>
        <v>0</v>
      </c>
      <c r="Q9804" s="312">
        <f>IF(OR(J9804="",G9804=""),"",G9804+ROW()/1000000)</f>
      </c>
      <c r="R9804" s="247">
        <f>IF(Q9804="","",SUMIFS(Txn[Signed Units],Txn[Key],J9804,Txn[Transaction Order],"&lt;="&amp;Q9804))</f>
      </c>
    </row>
    <row r="9805" spans="10:18" ht="15" customHeight="1" x14ac:dyDescent="0.15">
      <c r="J9805" s="246">
        <f>IF(OR(B9805="",C9805="",E9805=""),"",B9805&amp;":"&amp;C9805&amp;":"&amp;E9805)</f>
      </c>
      <c r="K9805" s="247">
        <f>IF(A9805="","",A9805*D9805)</f>
      </c>
      <c r="L9805" s="246">
        <f>IF(A9805="","",IF(OR(A9805=1,A9805=0),H9805,0))</f>
      </c>
      <c r="M9805" s="246">
        <f>IF(A9805="","",IF(A9805=-1,H9805,0))</f>
      </c>
      <c r="N9805">
        <f>IF(J9805="","",IF(E9805="SGD",1,IF(E9805="USD",Settings!$B$22,IF(E9805="HKD",Settings!$B$23,1))))</f>
      </c>
      <c r="O9805">
        <f>IF(OR(B9805="",C9805="",E9805=""),0,(IF(A9805=-1,H9805,0)-IF(OR(A9805=1,A9805=0),H9805,0)+IF(A9805=2,H9805,0))*IF(E9805="SGD",1,IF(E9805="USD",Settings!$B$22,IF(E9805="HKD",Settings!$B$23,1))))</f>
        <v>0</v>
      </c>
      <c r="P9805">
        <f>IF(OR(B9805="",C9805="",E9805=""),0,IF(A9805=2,H9805*IF(E9805="SGD",1,IF(E9805="USD",Settings!$B$22,IF(E9805="HKD",Settings!$B$23,1))),0))</f>
        <v>0</v>
      </c>
      <c r="Q9805" s="312">
        <f>IF(OR(J9805="",G9805=""),"",G9805+ROW()/1000000)</f>
      </c>
      <c r="R9805" s="247">
        <f>IF(Q9805="","",SUMIFS(Txn[Signed Units],Txn[Key],J9805,Txn[Transaction Order],"&lt;="&amp;Q9805))</f>
      </c>
    </row>
    <row r="9806" spans="10:18" ht="15" customHeight="1" x14ac:dyDescent="0.15">
      <c r="J9806" s="246">
        <f>IF(OR(B9806="",C9806="",E9806=""),"",B9806&amp;":"&amp;C9806&amp;":"&amp;E9806)</f>
      </c>
      <c r="K9806" s="247">
        <f>IF(A9806="","",A9806*D9806)</f>
      </c>
      <c r="L9806" s="246">
        <f>IF(A9806="","",IF(OR(A9806=1,A9806=0),H9806,0))</f>
      </c>
      <c r="M9806" s="246">
        <f>IF(A9806="","",IF(A9806=-1,H9806,0))</f>
      </c>
      <c r="N9806">
        <f>IF(J9806="","",IF(E9806="SGD",1,IF(E9806="USD",Settings!$B$22,IF(E9806="HKD",Settings!$B$23,1))))</f>
      </c>
      <c r="O9806">
        <f>IF(OR(B9806="",C9806="",E9806=""),0,(IF(A9806=-1,H9806,0)-IF(OR(A9806=1,A9806=0),H9806,0)+IF(A9806=2,H9806,0))*IF(E9806="SGD",1,IF(E9806="USD",Settings!$B$22,IF(E9806="HKD",Settings!$B$23,1))))</f>
        <v>0</v>
      </c>
      <c r="P9806">
        <f>IF(OR(B9806="",C9806="",E9806=""),0,IF(A9806=2,H9806*IF(E9806="SGD",1,IF(E9806="USD",Settings!$B$22,IF(E9806="HKD",Settings!$B$23,1))),0))</f>
        <v>0</v>
      </c>
      <c r="Q9806" s="312">
        <f>IF(OR(J9806="",G9806=""),"",G9806+ROW()/1000000)</f>
      </c>
      <c r="R9806" s="247">
        <f>IF(Q9806="","",SUMIFS(Txn[Signed Units],Txn[Key],J9806,Txn[Transaction Order],"&lt;="&amp;Q9806))</f>
      </c>
    </row>
    <row r="9807" spans="10:18" ht="15" customHeight="1" x14ac:dyDescent="0.15">
      <c r="J9807" s="246">
        <f>IF(OR(B9807="",C9807="",E9807=""),"",B9807&amp;":"&amp;C9807&amp;":"&amp;E9807)</f>
      </c>
      <c r="K9807" s="247">
        <f>IF(A9807="","",A9807*D9807)</f>
      </c>
      <c r="L9807" s="246">
        <f>IF(A9807="","",IF(OR(A9807=1,A9807=0),H9807,0))</f>
      </c>
      <c r="M9807" s="246">
        <f>IF(A9807="","",IF(A9807=-1,H9807,0))</f>
      </c>
      <c r="N9807">
        <f>IF(J9807="","",IF(E9807="SGD",1,IF(E9807="USD",Settings!$B$22,IF(E9807="HKD",Settings!$B$23,1))))</f>
      </c>
      <c r="O9807">
        <f>IF(OR(B9807="",C9807="",E9807=""),0,(IF(A9807=-1,H9807,0)-IF(OR(A9807=1,A9807=0),H9807,0)+IF(A9807=2,H9807,0))*IF(E9807="SGD",1,IF(E9807="USD",Settings!$B$22,IF(E9807="HKD",Settings!$B$23,1))))</f>
        <v>0</v>
      </c>
      <c r="P9807">
        <f>IF(OR(B9807="",C9807="",E9807=""),0,IF(A9807=2,H9807*IF(E9807="SGD",1,IF(E9807="USD",Settings!$B$22,IF(E9807="HKD",Settings!$B$23,1))),0))</f>
        <v>0</v>
      </c>
      <c r="Q9807" s="312">
        <f>IF(OR(J9807="",G9807=""),"",G9807+ROW()/1000000)</f>
      </c>
      <c r="R9807" s="247">
        <f>IF(Q9807="","",SUMIFS(Txn[Signed Units],Txn[Key],J9807,Txn[Transaction Order],"&lt;="&amp;Q9807))</f>
      </c>
    </row>
    <row r="9808" spans="10:18" ht="15" customHeight="1" x14ac:dyDescent="0.15">
      <c r="J9808" s="246">
        <f>IF(OR(B9808="",C9808="",E9808=""),"",B9808&amp;":"&amp;C9808&amp;":"&amp;E9808)</f>
      </c>
      <c r="K9808" s="247">
        <f>IF(A9808="","",A9808*D9808)</f>
      </c>
      <c r="L9808" s="246">
        <f>IF(A9808="","",IF(OR(A9808=1,A9808=0),H9808,0))</f>
      </c>
      <c r="M9808" s="246">
        <f>IF(A9808="","",IF(A9808=-1,H9808,0))</f>
      </c>
      <c r="N9808">
        <f>IF(J9808="","",IF(E9808="SGD",1,IF(E9808="USD",Settings!$B$22,IF(E9808="HKD",Settings!$B$23,1))))</f>
      </c>
      <c r="O9808">
        <f>IF(OR(B9808="",C9808="",E9808=""),0,(IF(A9808=-1,H9808,0)-IF(OR(A9808=1,A9808=0),H9808,0)+IF(A9808=2,H9808,0))*IF(E9808="SGD",1,IF(E9808="USD",Settings!$B$22,IF(E9808="HKD",Settings!$B$23,1))))</f>
        <v>0</v>
      </c>
      <c r="P9808">
        <f>IF(OR(B9808="",C9808="",E9808=""),0,IF(A9808=2,H9808*IF(E9808="SGD",1,IF(E9808="USD",Settings!$B$22,IF(E9808="HKD",Settings!$B$23,1))),0))</f>
        <v>0</v>
      </c>
      <c r="Q9808" s="312">
        <f>IF(OR(J9808="",G9808=""),"",G9808+ROW()/1000000)</f>
      </c>
      <c r="R9808" s="247">
        <f>IF(Q9808="","",SUMIFS(Txn[Signed Units],Txn[Key],J9808,Txn[Transaction Order],"&lt;="&amp;Q9808))</f>
      </c>
    </row>
    <row r="9809" spans="10:18" ht="15" customHeight="1" x14ac:dyDescent="0.15">
      <c r="J9809" s="246">
        <f>IF(OR(B9809="",C9809="",E9809=""),"",B9809&amp;":"&amp;C9809&amp;":"&amp;E9809)</f>
      </c>
      <c r="K9809" s="247">
        <f>IF(A9809="","",A9809*D9809)</f>
      </c>
      <c r="L9809" s="246">
        <f>IF(A9809="","",IF(OR(A9809=1,A9809=0),H9809,0))</f>
      </c>
      <c r="M9809" s="246">
        <f>IF(A9809="","",IF(A9809=-1,H9809,0))</f>
      </c>
      <c r="N9809">
        <f>IF(J9809="","",IF(E9809="SGD",1,IF(E9809="USD",Settings!$B$22,IF(E9809="HKD",Settings!$B$23,1))))</f>
      </c>
      <c r="O9809">
        <f>IF(OR(B9809="",C9809="",E9809=""),0,(IF(A9809=-1,H9809,0)-IF(OR(A9809=1,A9809=0),H9809,0)+IF(A9809=2,H9809,0))*IF(E9809="SGD",1,IF(E9809="USD",Settings!$B$22,IF(E9809="HKD",Settings!$B$23,1))))</f>
        <v>0</v>
      </c>
      <c r="P9809">
        <f>IF(OR(B9809="",C9809="",E9809=""),0,IF(A9809=2,H9809*IF(E9809="SGD",1,IF(E9809="USD",Settings!$B$22,IF(E9809="HKD",Settings!$B$23,1))),0))</f>
        <v>0</v>
      </c>
      <c r="Q9809" s="312">
        <f>IF(OR(J9809="",G9809=""),"",G9809+ROW()/1000000)</f>
      </c>
      <c r="R9809" s="247">
        <f>IF(Q9809="","",SUMIFS(Txn[Signed Units],Txn[Key],J9809,Txn[Transaction Order],"&lt;="&amp;Q9809))</f>
      </c>
    </row>
    <row r="9810" spans="10:18" ht="15" customHeight="1" x14ac:dyDescent="0.15">
      <c r="J9810" s="246">
        <f>IF(OR(B9810="",C9810="",E9810=""),"",B9810&amp;":"&amp;C9810&amp;":"&amp;E9810)</f>
      </c>
      <c r="K9810" s="247">
        <f>IF(A9810="","",A9810*D9810)</f>
      </c>
      <c r="L9810" s="246">
        <f>IF(A9810="","",IF(OR(A9810=1,A9810=0),H9810,0))</f>
      </c>
      <c r="M9810" s="246">
        <f>IF(A9810="","",IF(A9810=-1,H9810,0))</f>
      </c>
      <c r="N9810">
        <f>IF(J9810="","",IF(E9810="SGD",1,IF(E9810="USD",Settings!$B$22,IF(E9810="HKD",Settings!$B$23,1))))</f>
      </c>
      <c r="O9810">
        <f>IF(OR(B9810="",C9810="",E9810=""),0,(IF(A9810=-1,H9810,0)-IF(OR(A9810=1,A9810=0),H9810,0)+IF(A9810=2,H9810,0))*IF(E9810="SGD",1,IF(E9810="USD",Settings!$B$22,IF(E9810="HKD",Settings!$B$23,1))))</f>
        <v>0</v>
      </c>
      <c r="P9810">
        <f>IF(OR(B9810="",C9810="",E9810=""),0,IF(A9810=2,H9810*IF(E9810="SGD",1,IF(E9810="USD",Settings!$B$22,IF(E9810="HKD",Settings!$B$23,1))),0))</f>
        <v>0</v>
      </c>
      <c r="Q9810" s="312">
        <f>IF(OR(J9810="",G9810=""),"",G9810+ROW()/1000000)</f>
      </c>
      <c r="R9810" s="247">
        <f>IF(Q9810="","",SUMIFS(Txn[Signed Units],Txn[Key],J9810,Txn[Transaction Order],"&lt;="&amp;Q9810))</f>
      </c>
    </row>
    <row r="9811" spans="10:18" ht="15" customHeight="1" x14ac:dyDescent="0.15">
      <c r="J9811" s="246">
        <f>IF(OR(B9811="",C9811="",E9811=""),"",B9811&amp;":"&amp;C9811&amp;":"&amp;E9811)</f>
      </c>
      <c r="K9811" s="247">
        <f>IF(A9811="","",A9811*D9811)</f>
      </c>
      <c r="L9811" s="246">
        <f>IF(A9811="","",IF(OR(A9811=1,A9811=0),H9811,0))</f>
      </c>
      <c r="M9811" s="246">
        <f>IF(A9811="","",IF(A9811=-1,H9811,0))</f>
      </c>
      <c r="N9811">
        <f>IF(J9811="","",IF(E9811="SGD",1,IF(E9811="USD",Settings!$B$22,IF(E9811="HKD",Settings!$B$23,1))))</f>
      </c>
      <c r="O9811">
        <f>IF(OR(B9811="",C9811="",E9811=""),0,(IF(A9811=-1,H9811,0)-IF(OR(A9811=1,A9811=0),H9811,0)+IF(A9811=2,H9811,0))*IF(E9811="SGD",1,IF(E9811="USD",Settings!$B$22,IF(E9811="HKD",Settings!$B$23,1))))</f>
        <v>0</v>
      </c>
      <c r="P9811">
        <f>IF(OR(B9811="",C9811="",E9811=""),0,IF(A9811=2,H9811*IF(E9811="SGD",1,IF(E9811="USD",Settings!$B$22,IF(E9811="HKD",Settings!$B$23,1))),0))</f>
        <v>0</v>
      </c>
      <c r="Q9811" s="312">
        <f>IF(OR(J9811="",G9811=""),"",G9811+ROW()/1000000)</f>
      </c>
      <c r="R9811" s="247">
        <f>IF(Q9811="","",SUMIFS(Txn[Signed Units],Txn[Key],J9811,Txn[Transaction Order],"&lt;="&amp;Q9811))</f>
      </c>
    </row>
    <row r="9812" spans="10:18" ht="15" customHeight="1" x14ac:dyDescent="0.15">
      <c r="J9812" s="246">
        <f>IF(OR(B9812="",C9812="",E9812=""),"",B9812&amp;":"&amp;C9812&amp;":"&amp;E9812)</f>
      </c>
      <c r="K9812" s="247">
        <f>IF(A9812="","",A9812*D9812)</f>
      </c>
      <c r="L9812" s="246">
        <f>IF(A9812="","",IF(OR(A9812=1,A9812=0),H9812,0))</f>
      </c>
      <c r="M9812" s="246">
        <f>IF(A9812="","",IF(A9812=-1,H9812,0))</f>
      </c>
      <c r="N9812">
        <f>IF(J9812="","",IF(E9812="SGD",1,IF(E9812="USD",Settings!$B$22,IF(E9812="HKD",Settings!$B$23,1))))</f>
      </c>
      <c r="O9812">
        <f>IF(OR(B9812="",C9812="",E9812=""),0,(IF(A9812=-1,H9812,0)-IF(OR(A9812=1,A9812=0),H9812,0)+IF(A9812=2,H9812,0))*IF(E9812="SGD",1,IF(E9812="USD",Settings!$B$22,IF(E9812="HKD",Settings!$B$23,1))))</f>
        <v>0</v>
      </c>
      <c r="P9812">
        <f>IF(OR(B9812="",C9812="",E9812=""),0,IF(A9812=2,H9812*IF(E9812="SGD",1,IF(E9812="USD",Settings!$B$22,IF(E9812="HKD",Settings!$B$23,1))),0))</f>
        <v>0</v>
      </c>
      <c r="Q9812" s="312">
        <f>IF(OR(J9812="",G9812=""),"",G9812+ROW()/1000000)</f>
      </c>
      <c r="R9812" s="247">
        <f>IF(Q9812="","",SUMIFS(Txn[Signed Units],Txn[Key],J9812,Txn[Transaction Order],"&lt;="&amp;Q9812))</f>
      </c>
    </row>
    <row r="9813" spans="10:18" ht="15" customHeight="1" x14ac:dyDescent="0.15">
      <c r="J9813" s="246">
        <f>IF(OR(B9813="",C9813="",E9813=""),"",B9813&amp;":"&amp;C9813&amp;":"&amp;E9813)</f>
      </c>
      <c r="K9813" s="247">
        <f>IF(A9813="","",A9813*D9813)</f>
      </c>
      <c r="L9813" s="246">
        <f>IF(A9813="","",IF(OR(A9813=1,A9813=0),H9813,0))</f>
      </c>
      <c r="M9813" s="246">
        <f>IF(A9813="","",IF(A9813=-1,H9813,0))</f>
      </c>
      <c r="N9813">
        <f>IF(J9813="","",IF(E9813="SGD",1,IF(E9813="USD",Settings!$B$22,IF(E9813="HKD",Settings!$B$23,1))))</f>
      </c>
      <c r="O9813">
        <f>IF(OR(B9813="",C9813="",E9813=""),0,(IF(A9813=-1,H9813,0)-IF(OR(A9813=1,A9813=0),H9813,0)+IF(A9813=2,H9813,0))*IF(E9813="SGD",1,IF(E9813="USD",Settings!$B$22,IF(E9813="HKD",Settings!$B$23,1))))</f>
        <v>0</v>
      </c>
      <c r="P9813">
        <f>IF(OR(B9813="",C9813="",E9813=""),0,IF(A9813=2,H9813*IF(E9813="SGD",1,IF(E9813="USD",Settings!$B$22,IF(E9813="HKD",Settings!$B$23,1))),0))</f>
        <v>0</v>
      </c>
      <c r="Q9813" s="312">
        <f>IF(OR(J9813="",G9813=""),"",G9813+ROW()/1000000)</f>
      </c>
      <c r="R9813" s="247">
        <f>IF(Q9813="","",SUMIFS(Txn[Signed Units],Txn[Key],J9813,Txn[Transaction Order],"&lt;="&amp;Q9813))</f>
      </c>
    </row>
    <row r="9814" spans="10:18" ht="15" customHeight="1" x14ac:dyDescent="0.15">
      <c r="J9814" s="246">
        <f>IF(OR(B9814="",C9814="",E9814=""),"",B9814&amp;":"&amp;C9814&amp;":"&amp;E9814)</f>
      </c>
      <c r="K9814" s="247">
        <f>IF(A9814="","",A9814*D9814)</f>
      </c>
      <c r="L9814" s="246">
        <f>IF(A9814="","",IF(OR(A9814=1,A9814=0),H9814,0))</f>
      </c>
      <c r="M9814" s="246">
        <f>IF(A9814="","",IF(A9814=-1,H9814,0))</f>
      </c>
      <c r="N9814">
        <f>IF(J9814="","",IF(E9814="SGD",1,IF(E9814="USD",Settings!$B$22,IF(E9814="HKD",Settings!$B$23,1))))</f>
      </c>
      <c r="O9814">
        <f>IF(OR(B9814="",C9814="",E9814=""),0,(IF(A9814=-1,H9814,0)-IF(OR(A9814=1,A9814=0),H9814,0)+IF(A9814=2,H9814,0))*IF(E9814="SGD",1,IF(E9814="USD",Settings!$B$22,IF(E9814="HKD",Settings!$B$23,1))))</f>
        <v>0</v>
      </c>
      <c r="P9814">
        <f>IF(OR(B9814="",C9814="",E9814=""),0,IF(A9814=2,H9814*IF(E9814="SGD",1,IF(E9814="USD",Settings!$B$22,IF(E9814="HKD",Settings!$B$23,1))),0))</f>
        <v>0</v>
      </c>
      <c r="Q9814" s="312">
        <f>IF(OR(J9814="",G9814=""),"",G9814+ROW()/1000000)</f>
      </c>
      <c r="R9814" s="247">
        <f>IF(Q9814="","",SUMIFS(Txn[Signed Units],Txn[Key],J9814,Txn[Transaction Order],"&lt;="&amp;Q9814))</f>
      </c>
    </row>
    <row r="9815" spans="10:18" ht="15" customHeight="1" x14ac:dyDescent="0.15">
      <c r="J9815" s="246">
        <f>IF(OR(B9815="",C9815="",E9815=""),"",B9815&amp;":"&amp;C9815&amp;":"&amp;E9815)</f>
      </c>
      <c r="K9815" s="247">
        <f>IF(A9815="","",A9815*D9815)</f>
      </c>
      <c r="L9815" s="246">
        <f>IF(A9815="","",IF(OR(A9815=1,A9815=0),H9815,0))</f>
      </c>
      <c r="M9815" s="246">
        <f>IF(A9815="","",IF(A9815=-1,H9815,0))</f>
      </c>
      <c r="N9815">
        <f>IF(J9815="","",IF(E9815="SGD",1,IF(E9815="USD",Settings!$B$22,IF(E9815="HKD",Settings!$B$23,1))))</f>
      </c>
      <c r="O9815">
        <f>IF(OR(B9815="",C9815="",E9815=""),0,(IF(A9815=-1,H9815,0)-IF(OR(A9815=1,A9815=0),H9815,0)+IF(A9815=2,H9815,0))*IF(E9815="SGD",1,IF(E9815="USD",Settings!$B$22,IF(E9815="HKD",Settings!$B$23,1))))</f>
        <v>0</v>
      </c>
      <c r="P9815">
        <f>IF(OR(B9815="",C9815="",E9815=""),0,IF(A9815=2,H9815*IF(E9815="SGD",1,IF(E9815="USD",Settings!$B$22,IF(E9815="HKD",Settings!$B$23,1))),0))</f>
        <v>0</v>
      </c>
      <c r="Q9815" s="312">
        <f>IF(OR(J9815="",G9815=""),"",G9815+ROW()/1000000)</f>
      </c>
      <c r="R9815" s="247">
        <f>IF(Q9815="","",SUMIFS(Txn[Signed Units],Txn[Key],J9815,Txn[Transaction Order],"&lt;="&amp;Q9815))</f>
      </c>
    </row>
    <row r="9816" spans="10:18" ht="15" customHeight="1" x14ac:dyDescent="0.15">
      <c r="J9816" s="246">
        <f>IF(OR(B9816="",C9816="",E9816=""),"",B9816&amp;":"&amp;C9816&amp;":"&amp;E9816)</f>
      </c>
      <c r="K9816" s="247">
        <f>IF(A9816="","",A9816*D9816)</f>
      </c>
      <c r="L9816" s="246">
        <f>IF(A9816="","",IF(OR(A9816=1,A9816=0),H9816,0))</f>
      </c>
      <c r="M9816" s="246">
        <f>IF(A9816="","",IF(A9816=-1,H9816,0))</f>
      </c>
      <c r="N9816">
        <f>IF(J9816="","",IF(E9816="SGD",1,IF(E9816="USD",Settings!$B$22,IF(E9816="HKD",Settings!$B$23,1))))</f>
      </c>
      <c r="O9816">
        <f>IF(OR(B9816="",C9816="",E9816=""),0,(IF(A9816=-1,H9816,0)-IF(OR(A9816=1,A9816=0),H9816,0)+IF(A9816=2,H9816,0))*IF(E9816="SGD",1,IF(E9816="USD",Settings!$B$22,IF(E9816="HKD",Settings!$B$23,1))))</f>
        <v>0</v>
      </c>
      <c r="P9816">
        <f>IF(OR(B9816="",C9816="",E9816=""),0,IF(A9816=2,H9816*IF(E9816="SGD",1,IF(E9816="USD",Settings!$B$22,IF(E9816="HKD",Settings!$B$23,1))),0))</f>
        <v>0</v>
      </c>
      <c r="Q9816" s="312">
        <f>IF(OR(J9816="",G9816=""),"",G9816+ROW()/1000000)</f>
      </c>
      <c r="R9816" s="247">
        <f>IF(Q9816="","",SUMIFS(Txn[Signed Units],Txn[Key],J9816,Txn[Transaction Order],"&lt;="&amp;Q9816))</f>
      </c>
    </row>
    <row r="9817" spans="10:18" ht="15" customHeight="1" x14ac:dyDescent="0.15">
      <c r="J9817" s="246">
        <f>IF(OR(B9817="",C9817="",E9817=""),"",B9817&amp;":"&amp;C9817&amp;":"&amp;E9817)</f>
      </c>
      <c r="K9817" s="247">
        <f>IF(A9817="","",A9817*D9817)</f>
      </c>
      <c r="L9817" s="246">
        <f>IF(A9817="","",IF(OR(A9817=1,A9817=0),H9817,0))</f>
      </c>
      <c r="M9817" s="246">
        <f>IF(A9817="","",IF(A9817=-1,H9817,0))</f>
      </c>
      <c r="N9817">
        <f>IF(J9817="","",IF(E9817="SGD",1,IF(E9817="USD",Settings!$B$22,IF(E9817="HKD",Settings!$B$23,1))))</f>
      </c>
      <c r="O9817">
        <f>IF(OR(B9817="",C9817="",E9817=""),0,(IF(A9817=-1,H9817,0)-IF(OR(A9817=1,A9817=0),H9817,0)+IF(A9817=2,H9817,0))*IF(E9817="SGD",1,IF(E9817="USD",Settings!$B$22,IF(E9817="HKD",Settings!$B$23,1))))</f>
        <v>0</v>
      </c>
      <c r="P9817">
        <f>IF(OR(B9817="",C9817="",E9817=""),0,IF(A9817=2,H9817*IF(E9817="SGD",1,IF(E9817="USD",Settings!$B$22,IF(E9817="HKD",Settings!$B$23,1))),0))</f>
        <v>0</v>
      </c>
      <c r="Q9817" s="312">
        <f>IF(OR(J9817="",G9817=""),"",G9817+ROW()/1000000)</f>
      </c>
      <c r="R9817" s="247">
        <f>IF(Q9817="","",SUMIFS(Txn[Signed Units],Txn[Key],J9817,Txn[Transaction Order],"&lt;="&amp;Q9817))</f>
      </c>
    </row>
    <row r="9818" spans="10:18" ht="15" customHeight="1" x14ac:dyDescent="0.15">
      <c r="J9818" s="246">
        <f>IF(OR(B9818="",C9818="",E9818=""),"",B9818&amp;":"&amp;C9818&amp;":"&amp;E9818)</f>
      </c>
      <c r="K9818" s="247">
        <f>IF(A9818="","",A9818*D9818)</f>
      </c>
      <c r="L9818" s="246">
        <f>IF(A9818="","",IF(OR(A9818=1,A9818=0),H9818,0))</f>
      </c>
      <c r="M9818" s="246">
        <f>IF(A9818="","",IF(A9818=-1,H9818,0))</f>
      </c>
      <c r="N9818">
        <f>IF(J9818="","",IF(E9818="SGD",1,IF(E9818="USD",Settings!$B$22,IF(E9818="HKD",Settings!$B$23,1))))</f>
      </c>
      <c r="O9818">
        <f>IF(OR(B9818="",C9818="",E9818=""),0,(IF(A9818=-1,H9818,0)-IF(OR(A9818=1,A9818=0),H9818,0)+IF(A9818=2,H9818,0))*IF(E9818="SGD",1,IF(E9818="USD",Settings!$B$22,IF(E9818="HKD",Settings!$B$23,1))))</f>
        <v>0</v>
      </c>
      <c r="P9818">
        <f>IF(OR(B9818="",C9818="",E9818=""),0,IF(A9818=2,H9818*IF(E9818="SGD",1,IF(E9818="USD",Settings!$B$22,IF(E9818="HKD",Settings!$B$23,1))),0))</f>
        <v>0</v>
      </c>
      <c r="Q9818" s="312">
        <f>IF(OR(J9818="",G9818=""),"",G9818+ROW()/1000000)</f>
      </c>
      <c r="R9818" s="247">
        <f>IF(Q9818="","",SUMIFS(Txn[Signed Units],Txn[Key],J9818,Txn[Transaction Order],"&lt;="&amp;Q9818))</f>
      </c>
    </row>
    <row r="9819" spans="10:18" ht="15" customHeight="1" x14ac:dyDescent="0.15">
      <c r="J9819" s="246">
        <f>IF(OR(B9819="",C9819="",E9819=""),"",B9819&amp;":"&amp;C9819&amp;":"&amp;E9819)</f>
      </c>
      <c r="K9819" s="247">
        <f>IF(A9819="","",A9819*D9819)</f>
      </c>
      <c r="L9819" s="246">
        <f>IF(A9819="","",IF(OR(A9819=1,A9819=0),H9819,0))</f>
      </c>
      <c r="M9819" s="246">
        <f>IF(A9819="","",IF(A9819=-1,H9819,0))</f>
      </c>
      <c r="N9819">
        <f>IF(J9819="","",IF(E9819="SGD",1,IF(E9819="USD",Settings!$B$22,IF(E9819="HKD",Settings!$B$23,1))))</f>
      </c>
      <c r="O9819">
        <f>IF(OR(B9819="",C9819="",E9819=""),0,(IF(A9819=-1,H9819,0)-IF(OR(A9819=1,A9819=0),H9819,0)+IF(A9819=2,H9819,0))*IF(E9819="SGD",1,IF(E9819="USD",Settings!$B$22,IF(E9819="HKD",Settings!$B$23,1))))</f>
        <v>0</v>
      </c>
      <c r="P9819">
        <f>IF(OR(B9819="",C9819="",E9819=""),0,IF(A9819=2,H9819*IF(E9819="SGD",1,IF(E9819="USD",Settings!$B$22,IF(E9819="HKD",Settings!$B$23,1))),0))</f>
        <v>0</v>
      </c>
      <c r="Q9819" s="312">
        <f>IF(OR(J9819="",G9819=""),"",G9819+ROW()/1000000)</f>
      </c>
      <c r="R9819" s="247">
        <f>IF(Q9819="","",SUMIFS(Txn[Signed Units],Txn[Key],J9819,Txn[Transaction Order],"&lt;="&amp;Q9819))</f>
      </c>
    </row>
    <row r="9820" spans="10:18" ht="15" customHeight="1" x14ac:dyDescent="0.15">
      <c r="J9820" s="246">
        <f>IF(OR(B9820="",C9820="",E9820=""),"",B9820&amp;":"&amp;C9820&amp;":"&amp;E9820)</f>
      </c>
      <c r="K9820" s="247">
        <f>IF(A9820="","",A9820*D9820)</f>
      </c>
      <c r="L9820" s="246">
        <f>IF(A9820="","",IF(OR(A9820=1,A9820=0),H9820,0))</f>
      </c>
      <c r="M9820" s="246">
        <f>IF(A9820="","",IF(A9820=-1,H9820,0))</f>
      </c>
      <c r="N9820">
        <f>IF(J9820="","",IF(E9820="SGD",1,IF(E9820="USD",Settings!$B$22,IF(E9820="HKD",Settings!$B$23,1))))</f>
      </c>
      <c r="O9820">
        <f>IF(OR(B9820="",C9820="",E9820=""),0,(IF(A9820=-1,H9820,0)-IF(OR(A9820=1,A9820=0),H9820,0)+IF(A9820=2,H9820,0))*IF(E9820="SGD",1,IF(E9820="USD",Settings!$B$22,IF(E9820="HKD",Settings!$B$23,1))))</f>
        <v>0</v>
      </c>
      <c r="P9820">
        <f>IF(OR(B9820="",C9820="",E9820=""),0,IF(A9820=2,H9820*IF(E9820="SGD",1,IF(E9820="USD",Settings!$B$22,IF(E9820="HKD",Settings!$B$23,1))),0))</f>
        <v>0</v>
      </c>
      <c r="Q9820" s="312">
        <f>IF(OR(J9820="",G9820=""),"",G9820+ROW()/1000000)</f>
      </c>
      <c r="R9820" s="247">
        <f>IF(Q9820="","",SUMIFS(Txn[Signed Units],Txn[Key],J9820,Txn[Transaction Order],"&lt;="&amp;Q9820))</f>
      </c>
    </row>
    <row r="9821" spans="10:18" ht="15" customHeight="1" x14ac:dyDescent="0.15">
      <c r="J9821" s="246">
        <f>IF(OR(B9821="",C9821="",E9821=""),"",B9821&amp;":"&amp;C9821&amp;":"&amp;E9821)</f>
      </c>
      <c r="K9821" s="247">
        <f>IF(A9821="","",A9821*D9821)</f>
      </c>
      <c r="L9821" s="246">
        <f>IF(A9821="","",IF(OR(A9821=1,A9821=0),H9821,0))</f>
      </c>
      <c r="M9821" s="246">
        <f>IF(A9821="","",IF(A9821=-1,H9821,0))</f>
      </c>
      <c r="N9821">
        <f>IF(J9821="","",IF(E9821="SGD",1,IF(E9821="USD",Settings!$B$22,IF(E9821="HKD",Settings!$B$23,1))))</f>
      </c>
      <c r="O9821">
        <f>IF(OR(B9821="",C9821="",E9821=""),0,(IF(A9821=-1,H9821,0)-IF(OR(A9821=1,A9821=0),H9821,0)+IF(A9821=2,H9821,0))*IF(E9821="SGD",1,IF(E9821="USD",Settings!$B$22,IF(E9821="HKD",Settings!$B$23,1))))</f>
        <v>0</v>
      </c>
      <c r="P9821">
        <f>IF(OR(B9821="",C9821="",E9821=""),0,IF(A9821=2,H9821*IF(E9821="SGD",1,IF(E9821="USD",Settings!$B$22,IF(E9821="HKD",Settings!$B$23,1))),0))</f>
        <v>0</v>
      </c>
      <c r="Q9821" s="312">
        <f>IF(OR(J9821="",G9821=""),"",G9821+ROW()/1000000)</f>
      </c>
      <c r="R9821" s="247">
        <f>IF(Q9821="","",SUMIFS(Txn[Signed Units],Txn[Key],J9821,Txn[Transaction Order],"&lt;="&amp;Q9821))</f>
      </c>
    </row>
    <row r="9822" spans="10:18" ht="15" customHeight="1" x14ac:dyDescent="0.15">
      <c r="J9822" s="246">
        <f>IF(OR(B9822="",C9822="",E9822=""),"",B9822&amp;":"&amp;C9822&amp;":"&amp;E9822)</f>
      </c>
      <c r="K9822" s="247">
        <f>IF(A9822="","",A9822*D9822)</f>
      </c>
      <c r="L9822" s="246">
        <f>IF(A9822="","",IF(OR(A9822=1,A9822=0),H9822,0))</f>
      </c>
      <c r="M9822" s="246">
        <f>IF(A9822="","",IF(A9822=-1,H9822,0))</f>
      </c>
      <c r="N9822">
        <f>IF(J9822="","",IF(E9822="SGD",1,IF(E9822="USD",Settings!$B$22,IF(E9822="HKD",Settings!$B$23,1))))</f>
      </c>
      <c r="O9822">
        <f>IF(OR(B9822="",C9822="",E9822=""),0,(IF(A9822=-1,H9822,0)-IF(OR(A9822=1,A9822=0),H9822,0)+IF(A9822=2,H9822,0))*IF(E9822="SGD",1,IF(E9822="USD",Settings!$B$22,IF(E9822="HKD",Settings!$B$23,1))))</f>
        <v>0</v>
      </c>
      <c r="P9822">
        <f>IF(OR(B9822="",C9822="",E9822=""),0,IF(A9822=2,H9822*IF(E9822="SGD",1,IF(E9822="USD",Settings!$B$22,IF(E9822="HKD",Settings!$B$23,1))),0))</f>
        <v>0</v>
      </c>
      <c r="Q9822" s="312">
        <f>IF(OR(J9822="",G9822=""),"",G9822+ROW()/1000000)</f>
      </c>
      <c r="R9822" s="247">
        <f>IF(Q9822="","",SUMIFS(Txn[Signed Units],Txn[Key],J9822,Txn[Transaction Order],"&lt;="&amp;Q9822))</f>
      </c>
    </row>
    <row r="9823" spans="10:18" ht="15" customHeight="1" x14ac:dyDescent="0.15">
      <c r="J9823" s="246">
        <f>IF(OR(B9823="",C9823="",E9823=""),"",B9823&amp;":"&amp;C9823&amp;":"&amp;E9823)</f>
      </c>
      <c r="K9823" s="247">
        <f>IF(A9823="","",A9823*D9823)</f>
      </c>
      <c r="L9823" s="246">
        <f>IF(A9823="","",IF(OR(A9823=1,A9823=0),H9823,0))</f>
      </c>
      <c r="M9823" s="246">
        <f>IF(A9823="","",IF(A9823=-1,H9823,0))</f>
      </c>
      <c r="N9823">
        <f>IF(J9823="","",IF(E9823="SGD",1,IF(E9823="USD",Settings!$B$22,IF(E9823="HKD",Settings!$B$23,1))))</f>
      </c>
      <c r="O9823">
        <f>IF(OR(B9823="",C9823="",E9823=""),0,(IF(A9823=-1,H9823,0)-IF(OR(A9823=1,A9823=0),H9823,0)+IF(A9823=2,H9823,0))*IF(E9823="SGD",1,IF(E9823="USD",Settings!$B$22,IF(E9823="HKD",Settings!$B$23,1))))</f>
        <v>0</v>
      </c>
      <c r="P9823">
        <f>IF(OR(B9823="",C9823="",E9823=""),0,IF(A9823=2,H9823*IF(E9823="SGD",1,IF(E9823="USD",Settings!$B$22,IF(E9823="HKD",Settings!$B$23,1))),0))</f>
        <v>0</v>
      </c>
      <c r="Q9823" s="312">
        <f>IF(OR(J9823="",G9823=""),"",G9823+ROW()/1000000)</f>
      </c>
      <c r="R9823" s="247">
        <f>IF(Q9823="","",SUMIFS(Txn[Signed Units],Txn[Key],J9823,Txn[Transaction Order],"&lt;="&amp;Q9823))</f>
      </c>
    </row>
    <row r="9824" spans="10:18" ht="15" customHeight="1" x14ac:dyDescent="0.15">
      <c r="J9824" s="246">
        <f>IF(OR(B9824="",C9824="",E9824=""),"",B9824&amp;":"&amp;C9824&amp;":"&amp;E9824)</f>
      </c>
      <c r="K9824" s="247">
        <f>IF(A9824="","",A9824*D9824)</f>
      </c>
      <c r="L9824" s="246">
        <f>IF(A9824="","",IF(OR(A9824=1,A9824=0),H9824,0))</f>
      </c>
      <c r="M9824" s="246">
        <f>IF(A9824="","",IF(A9824=-1,H9824,0))</f>
      </c>
      <c r="N9824">
        <f>IF(J9824="","",IF(E9824="SGD",1,IF(E9824="USD",Settings!$B$22,IF(E9824="HKD",Settings!$B$23,1))))</f>
      </c>
      <c r="O9824">
        <f>IF(OR(B9824="",C9824="",E9824=""),0,(IF(A9824=-1,H9824,0)-IF(OR(A9824=1,A9824=0),H9824,0)+IF(A9824=2,H9824,0))*IF(E9824="SGD",1,IF(E9824="USD",Settings!$B$22,IF(E9824="HKD",Settings!$B$23,1))))</f>
        <v>0</v>
      </c>
      <c r="P9824">
        <f>IF(OR(B9824="",C9824="",E9824=""),0,IF(A9824=2,H9824*IF(E9824="SGD",1,IF(E9824="USD",Settings!$B$22,IF(E9824="HKD",Settings!$B$23,1))),0))</f>
        <v>0</v>
      </c>
      <c r="Q9824" s="312">
        <f>IF(OR(J9824="",G9824=""),"",G9824+ROW()/1000000)</f>
      </c>
      <c r="R9824" s="247">
        <f>IF(Q9824="","",SUMIFS(Txn[Signed Units],Txn[Key],J9824,Txn[Transaction Order],"&lt;="&amp;Q9824))</f>
      </c>
    </row>
    <row r="9825" spans="10:18" ht="15" customHeight="1" x14ac:dyDescent="0.15">
      <c r="J9825" s="246">
        <f>IF(OR(B9825="",C9825="",E9825=""),"",B9825&amp;":"&amp;C9825&amp;":"&amp;E9825)</f>
      </c>
      <c r="K9825" s="247">
        <f>IF(A9825="","",A9825*D9825)</f>
      </c>
      <c r="L9825" s="246">
        <f>IF(A9825="","",IF(OR(A9825=1,A9825=0),H9825,0))</f>
      </c>
      <c r="M9825" s="246">
        <f>IF(A9825="","",IF(A9825=-1,H9825,0))</f>
      </c>
      <c r="N9825">
        <f>IF(J9825="","",IF(E9825="SGD",1,IF(E9825="USD",Settings!$B$22,IF(E9825="HKD",Settings!$B$23,1))))</f>
      </c>
      <c r="O9825">
        <f>IF(OR(B9825="",C9825="",E9825=""),0,(IF(A9825=-1,H9825,0)-IF(OR(A9825=1,A9825=0),H9825,0)+IF(A9825=2,H9825,0))*IF(E9825="SGD",1,IF(E9825="USD",Settings!$B$22,IF(E9825="HKD",Settings!$B$23,1))))</f>
        <v>0</v>
      </c>
      <c r="P9825">
        <f>IF(OR(B9825="",C9825="",E9825=""),0,IF(A9825=2,H9825*IF(E9825="SGD",1,IF(E9825="USD",Settings!$B$22,IF(E9825="HKD",Settings!$B$23,1))),0))</f>
        <v>0</v>
      </c>
      <c r="Q9825" s="312">
        <f>IF(OR(J9825="",G9825=""),"",G9825+ROW()/1000000)</f>
      </c>
      <c r="R9825" s="247">
        <f>IF(Q9825="","",SUMIFS(Txn[Signed Units],Txn[Key],J9825,Txn[Transaction Order],"&lt;="&amp;Q9825))</f>
      </c>
    </row>
    <row r="9826" spans="10:18" ht="15" customHeight="1" x14ac:dyDescent="0.15">
      <c r="J9826" s="246">
        <f>IF(OR(B9826="",C9826="",E9826=""),"",B9826&amp;":"&amp;C9826&amp;":"&amp;E9826)</f>
      </c>
      <c r="K9826" s="247">
        <f>IF(A9826="","",A9826*D9826)</f>
      </c>
      <c r="L9826" s="246">
        <f>IF(A9826="","",IF(OR(A9826=1,A9826=0),H9826,0))</f>
      </c>
      <c r="M9826" s="246">
        <f>IF(A9826="","",IF(A9826=-1,H9826,0))</f>
      </c>
      <c r="N9826">
        <f>IF(J9826="","",IF(E9826="SGD",1,IF(E9826="USD",Settings!$B$22,IF(E9826="HKD",Settings!$B$23,1))))</f>
      </c>
      <c r="O9826">
        <f>IF(OR(B9826="",C9826="",E9826=""),0,(IF(A9826=-1,H9826,0)-IF(OR(A9826=1,A9826=0),H9826,0)+IF(A9826=2,H9826,0))*IF(E9826="SGD",1,IF(E9826="USD",Settings!$B$22,IF(E9826="HKD",Settings!$B$23,1))))</f>
        <v>0</v>
      </c>
      <c r="P9826">
        <f>IF(OR(B9826="",C9826="",E9826=""),0,IF(A9826=2,H9826*IF(E9826="SGD",1,IF(E9826="USD",Settings!$B$22,IF(E9826="HKD",Settings!$B$23,1))),0))</f>
        <v>0</v>
      </c>
      <c r="Q9826" s="312">
        <f>IF(OR(J9826="",G9826=""),"",G9826+ROW()/1000000)</f>
      </c>
      <c r="R9826" s="247">
        <f>IF(Q9826="","",SUMIFS(Txn[Signed Units],Txn[Key],J9826,Txn[Transaction Order],"&lt;="&amp;Q9826))</f>
      </c>
    </row>
    <row r="9827" spans="10:18" ht="15" customHeight="1" x14ac:dyDescent="0.15">
      <c r="J9827" s="246">
        <f>IF(OR(B9827="",C9827="",E9827=""),"",B9827&amp;":"&amp;C9827&amp;":"&amp;E9827)</f>
      </c>
      <c r="K9827" s="247">
        <f>IF(A9827="","",A9827*D9827)</f>
      </c>
      <c r="L9827" s="246">
        <f>IF(A9827="","",IF(OR(A9827=1,A9827=0),H9827,0))</f>
      </c>
      <c r="M9827" s="246">
        <f>IF(A9827="","",IF(A9827=-1,H9827,0))</f>
      </c>
      <c r="N9827">
        <f>IF(J9827="","",IF(E9827="SGD",1,IF(E9827="USD",Settings!$B$22,IF(E9827="HKD",Settings!$B$23,1))))</f>
      </c>
      <c r="O9827">
        <f>IF(OR(B9827="",C9827="",E9827=""),0,(IF(A9827=-1,H9827,0)-IF(OR(A9827=1,A9827=0),H9827,0)+IF(A9827=2,H9827,0))*IF(E9827="SGD",1,IF(E9827="USD",Settings!$B$22,IF(E9827="HKD",Settings!$B$23,1))))</f>
        <v>0</v>
      </c>
      <c r="P9827">
        <f>IF(OR(B9827="",C9827="",E9827=""),0,IF(A9827=2,H9827*IF(E9827="SGD",1,IF(E9827="USD",Settings!$B$22,IF(E9827="HKD",Settings!$B$23,1))),0))</f>
        <v>0</v>
      </c>
      <c r="Q9827" s="312">
        <f>IF(OR(J9827="",G9827=""),"",G9827+ROW()/1000000)</f>
      </c>
      <c r="R9827" s="247">
        <f>IF(Q9827="","",SUMIFS(Txn[Signed Units],Txn[Key],J9827,Txn[Transaction Order],"&lt;="&amp;Q9827))</f>
      </c>
    </row>
    <row r="9828" spans="10:18" ht="15" customHeight="1" x14ac:dyDescent="0.15">
      <c r="J9828" s="246">
        <f>IF(OR(B9828="",C9828="",E9828=""),"",B9828&amp;":"&amp;C9828&amp;":"&amp;E9828)</f>
      </c>
      <c r="K9828" s="247">
        <f>IF(A9828="","",A9828*D9828)</f>
      </c>
      <c r="L9828" s="246">
        <f>IF(A9828="","",IF(OR(A9828=1,A9828=0),H9828,0))</f>
      </c>
      <c r="M9828" s="246">
        <f>IF(A9828="","",IF(A9828=-1,H9828,0))</f>
      </c>
      <c r="N9828">
        <f>IF(J9828="","",IF(E9828="SGD",1,IF(E9828="USD",Settings!$B$22,IF(E9828="HKD",Settings!$B$23,1))))</f>
      </c>
      <c r="O9828">
        <f>IF(OR(B9828="",C9828="",E9828=""),0,(IF(A9828=-1,H9828,0)-IF(OR(A9828=1,A9828=0),H9828,0)+IF(A9828=2,H9828,0))*IF(E9828="SGD",1,IF(E9828="USD",Settings!$B$22,IF(E9828="HKD",Settings!$B$23,1))))</f>
        <v>0</v>
      </c>
      <c r="P9828">
        <f>IF(OR(B9828="",C9828="",E9828=""),0,IF(A9828=2,H9828*IF(E9828="SGD",1,IF(E9828="USD",Settings!$B$22,IF(E9828="HKD",Settings!$B$23,1))),0))</f>
        <v>0</v>
      </c>
      <c r="Q9828" s="312">
        <f>IF(OR(J9828="",G9828=""),"",G9828+ROW()/1000000)</f>
      </c>
      <c r="R9828" s="247">
        <f>IF(Q9828="","",SUMIFS(Txn[Signed Units],Txn[Key],J9828,Txn[Transaction Order],"&lt;="&amp;Q9828))</f>
      </c>
    </row>
    <row r="9829" spans="10:18" ht="15" customHeight="1" x14ac:dyDescent="0.15">
      <c r="J9829" s="246">
        <f>IF(OR(B9829="",C9829="",E9829=""),"",B9829&amp;":"&amp;C9829&amp;":"&amp;E9829)</f>
      </c>
      <c r="K9829" s="247">
        <f>IF(A9829="","",A9829*D9829)</f>
      </c>
      <c r="L9829" s="246">
        <f>IF(A9829="","",IF(OR(A9829=1,A9829=0),H9829,0))</f>
      </c>
      <c r="M9829" s="246">
        <f>IF(A9829="","",IF(A9829=-1,H9829,0))</f>
      </c>
      <c r="N9829">
        <f>IF(J9829="","",IF(E9829="SGD",1,IF(E9829="USD",Settings!$B$22,IF(E9829="HKD",Settings!$B$23,1))))</f>
      </c>
      <c r="O9829">
        <f>IF(OR(B9829="",C9829="",E9829=""),0,(IF(A9829=-1,H9829,0)-IF(OR(A9829=1,A9829=0),H9829,0)+IF(A9829=2,H9829,0))*IF(E9829="SGD",1,IF(E9829="USD",Settings!$B$22,IF(E9829="HKD",Settings!$B$23,1))))</f>
        <v>0</v>
      </c>
      <c r="P9829">
        <f>IF(OR(B9829="",C9829="",E9829=""),0,IF(A9829=2,H9829*IF(E9829="SGD",1,IF(E9829="USD",Settings!$B$22,IF(E9829="HKD",Settings!$B$23,1))),0))</f>
        <v>0</v>
      </c>
      <c r="Q9829" s="312">
        <f>IF(OR(J9829="",G9829=""),"",G9829+ROW()/1000000)</f>
      </c>
      <c r="R9829" s="247">
        <f>IF(Q9829="","",SUMIFS(Txn[Signed Units],Txn[Key],J9829,Txn[Transaction Order],"&lt;="&amp;Q9829))</f>
      </c>
    </row>
    <row r="9830" spans="10:18" ht="15" customHeight="1" x14ac:dyDescent="0.15">
      <c r="J9830" s="246">
        <f>IF(OR(B9830="",C9830="",E9830=""),"",B9830&amp;":"&amp;C9830&amp;":"&amp;E9830)</f>
      </c>
      <c r="K9830" s="247">
        <f>IF(A9830="","",A9830*D9830)</f>
      </c>
      <c r="L9830" s="246">
        <f>IF(A9830="","",IF(OR(A9830=1,A9830=0),H9830,0))</f>
      </c>
      <c r="M9830" s="246">
        <f>IF(A9830="","",IF(A9830=-1,H9830,0))</f>
      </c>
      <c r="N9830">
        <f>IF(J9830="","",IF(E9830="SGD",1,IF(E9830="USD",Settings!$B$22,IF(E9830="HKD",Settings!$B$23,1))))</f>
      </c>
      <c r="O9830">
        <f>IF(OR(B9830="",C9830="",E9830=""),0,(IF(A9830=-1,H9830,0)-IF(OR(A9830=1,A9830=0),H9830,0)+IF(A9830=2,H9830,0))*IF(E9830="SGD",1,IF(E9830="USD",Settings!$B$22,IF(E9830="HKD",Settings!$B$23,1))))</f>
        <v>0</v>
      </c>
      <c r="P9830">
        <f>IF(OR(B9830="",C9830="",E9830=""),0,IF(A9830=2,H9830*IF(E9830="SGD",1,IF(E9830="USD",Settings!$B$22,IF(E9830="HKD",Settings!$B$23,1))),0))</f>
        <v>0</v>
      </c>
      <c r="Q9830" s="312">
        <f>IF(OR(J9830="",G9830=""),"",G9830+ROW()/1000000)</f>
      </c>
      <c r="R9830" s="247">
        <f>IF(Q9830="","",SUMIFS(Txn[Signed Units],Txn[Key],J9830,Txn[Transaction Order],"&lt;="&amp;Q9830))</f>
      </c>
    </row>
    <row r="9831" spans="10:18" ht="15" customHeight="1" x14ac:dyDescent="0.15">
      <c r="J9831" s="246">
        <f>IF(OR(B9831="",C9831="",E9831=""),"",B9831&amp;":"&amp;C9831&amp;":"&amp;E9831)</f>
      </c>
      <c r="K9831" s="247">
        <f>IF(A9831="","",A9831*D9831)</f>
      </c>
      <c r="L9831" s="246">
        <f>IF(A9831="","",IF(OR(A9831=1,A9831=0),H9831,0))</f>
      </c>
      <c r="M9831" s="246">
        <f>IF(A9831="","",IF(A9831=-1,H9831,0))</f>
      </c>
      <c r="N9831">
        <f>IF(J9831="","",IF(E9831="SGD",1,IF(E9831="USD",Settings!$B$22,IF(E9831="HKD",Settings!$B$23,1))))</f>
      </c>
      <c r="O9831">
        <f>IF(OR(B9831="",C9831="",E9831=""),0,(IF(A9831=-1,H9831,0)-IF(OR(A9831=1,A9831=0),H9831,0)+IF(A9831=2,H9831,0))*IF(E9831="SGD",1,IF(E9831="USD",Settings!$B$22,IF(E9831="HKD",Settings!$B$23,1))))</f>
        <v>0</v>
      </c>
      <c r="P9831">
        <f>IF(OR(B9831="",C9831="",E9831=""),0,IF(A9831=2,H9831*IF(E9831="SGD",1,IF(E9831="USD",Settings!$B$22,IF(E9831="HKD",Settings!$B$23,1))),0))</f>
        <v>0</v>
      </c>
      <c r="Q9831" s="312">
        <f>IF(OR(J9831="",G9831=""),"",G9831+ROW()/1000000)</f>
      </c>
      <c r="R9831" s="247">
        <f>IF(Q9831="","",SUMIFS(Txn[Signed Units],Txn[Key],J9831,Txn[Transaction Order],"&lt;="&amp;Q9831))</f>
      </c>
    </row>
    <row r="9832" spans="10:18" ht="15" customHeight="1" x14ac:dyDescent="0.15">
      <c r="J9832" s="246">
        <f>IF(OR(B9832="",C9832="",E9832=""),"",B9832&amp;":"&amp;C9832&amp;":"&amp;E9832)</f>
      </c>
      <c r="K9832" s="247">
        <f>IF(A9832="","",A9832*D9832)</f>
      </c>
      <c r="L9832" s="246">
        <f>IF(A9832="","",IF(OR(A9832=1,A9832=0),H9832,0))</f>
      </c>
      <c r="M9832" s="246">
        <f>IF(A9832="","",IF(A9832=-1,H9832,0))</f>
      </c>
      <c r="N9832">
        <f>IF(J9832="","",IF(E9832="SGD",1,IF(E9832="USD",Settings!$B$22,IF(E9832="HKD",Settings!$B$23,1))))</f>
      </c>
      <c r="O9832">
        <f>IF(OR(B9832="",C9832="",E9832=""),0,(IF(A9832=-1,H9832,0)-IF(OR(A9832=1,A9832=0),H9832,0)+IF(A9832=2,H9832,0))*IF(E9832="SGD",1,IF(E9832="USD",Settings!$B$22,IF(E9832="HKD",Settings!$B$23,1))))</f>
        <v>0</v>
      </c>
      <c r="P9832">
        <f>IF(OR(B9832="",C9832="",E9832=""),0,IF(A9832=2,H9832*IF(E9832="SGD",1,IF(E9832="USD",Settings!$B$22,IF(E9832="HKD",Settings!$B$23,1))),0))</f>
        <v>0</v>
      </c>
      <c r="Q9832" s="312">
        <f>IF(OR(J9832="",G9832=""),"",G9832+ROW()/1000000)</f>
      </c>
      <c r="R9832" s="247">
        <f>IF(Q9832="","",SUMIFS(Txn[Signed Units],Txn[Key],J9832,Txn[Transaction Order],"&lt;="&amp;Q9832))</f>
      </c>
    </row>
    <row r="9833" spans="10:18" ht="15" customHeight="1" x14ac:dyDescent="0.15">
      <c r="J9833" s="246">
        <f>IF(OR(B9833="",C9833="",E9833=""),"",B9833&amp;":"&amp;C9833&amp;":"&amp;E9833)</f>
      </c>
      <c r="K9833" s="247">
        <f>IF(A9833="","",A9833*D9833)</f>
      </c>
      <c r="L9833" s="246">
        <f>IF(A9833="","",IF(OR(A9833=1,A9833=0),H9833,0))</f>
      </c>
      <c r="M9833" s="246">
        <f>IF(A9833="","",IF(A9833=-1,H9833,0))</f>
      </c>
      <c r="N9833">
        <f>IF(J9833="","",IF(E9833="SGD",1,IF(E9833="USD",Settings!$B$22,IF(E9833="HKD",Settings!$B$23,1))))</f>
      </c>
      <c r="O9833">
        <f>IF(OR(B9833="",C9833="",E9833=""),0,(IF(A9833=-1,H9833,0)-IF(OR(A9833=1,A9833=0),H9833,0)+IF(A9833=2,H9833,0))*IF(E9833="SGD",1,IF(E9833="USD",Settings!$B$22,IF(E9833="HKD",Settings!$B$23,1))))</f>
        <v>0</v>
      </c>
      <c r="P9833">
        <f>IF(OR(B9833="",C9833="",E9833=""),0,IF(A9833=2,H9833*IF(E9833="SGD",1,IF(E9833="USD",Settings!$B$22,IF(E9833="HKD",Settings!$B$23,1))),0))</f>
        <v>0</v>
      </c>
      <c r="Q9833" s="312">
        <f>IF(OR(J9833="",G9833=""),"",G9833+ROW()/1000000)</f>
      </c>
      <c r="R9833" s="247">
        <f>IF(Q9833="","",SUMIFS(Txn[Signed Units],Txn[Key],J9833,Txn[Transaction Order],"&lt;="&amp;Q9833))</f>
      </c>
    </row>
    <row r="9834" spans="10:18" ht="15" customHeight="1" x14ac:dyDescent="0.15">
      <c r="J9834" s="246">
        <f>IF(OR(B9834="",C9834="",E9834=""),"",B9834&amp;":"&amp;C9834&amp;":"&amp;E9834)</f>
      </c>
      <c r="K9834" s="247">
        <f>IF(A9834="","",A9834*D9834)</f>
      </c>
      <c r="L9834" s="246">
        <f>IF(A9834="","",IF(OR(A9834=1,A9834=0),H9834,0))</f>
      </c>
      <c r="M9834" s="246">
        <f>IF(A9834="","",IF(A9834=-1,H9834,0))</f>
      </c>
      <c r="N9834">
        <f>IF(J9834="","",IF(E9834="SGD",1,IF(E9834="USD",Settings!$B$22,IF(E9834="HKD",Settings!$B$23,1))))</f>
      </c>
      <c r="O9834">
        <f>IF(OR(B9834="",C9834="",E9834=""),0,(IF(A9834=-1,H9834,0)-IF(OR(A9834=1,A9834=0),H9834,0)+IF(A9834=2,H9834,0))*IF(E9834="SGD",1,IF(E9834="USD",Settings!$B$22,IF(E9834="HKD",Settings!$B$23,1))))</f>
        <v>0</v>
      </c>
      <c r="P9834">
        <f>IF(OR(B9834="",C9834="",E9834=""),0,IF(A9834=2,H9834*IF(E9834="SGD",1,IF(E9834="USD",Settings!$B$22,IF(E9834="HKD",Settings!$B$23,1))),0))</f>
        <v>0</v>
      </c>
      <c r="Q9834" s="312">
        <f>IF(OR(J9834="",G9834=""),"",G9834+ROW()/1000000)</f>
      </c>
      <c r="R9834" s="247">
        <f>IF(Q9834="","",SUMIFS(Txn[Signed Units],Txn[Key],J9834,Txn[Transaction Order],"&lt;="&amp;Q9834))</f>
      </c>
    </row>
    <row r="9835" spans="10:18" ht="15" customHeight="1" x14ac:dyDescent="0.15">
      <c r="J9835" s="246">
        <f>IF(OR(B9835="",C9835="",E9835=""),"",B9835&amp;":"&amp;C9835&amp;":"&amp;E9835)</f>
      </c>
      <c r="K9835" s="247">
        <f>IF(A9835="","",A9835*D9835)</f>
      </c>
      <c r="L9835" s="246">
        <f>IF(A9835="","",IF(OR(A9835=1,A9835=0),H9835,0))</f>
      </c>
      <c r="M9835" s="246">
        <f>IF(A9835="","",IF(A9835=-1,H9835,0))</f>
      </c>
      <c r="N9835">
        <f>IF(J9835="","",IF(E9835="SGD",1,IF(E9835="USD",Settings!$B$22,IF(E9835="HKD",Settings!$B$23,1))))</f>
      </c>
      <c r="O9835">
        <f>IF(OR(B9835="",C9835="",E9835=""),0,(IF(A9835=-1,H9835,0)-IF(OR(A9835=1,A9835=0),H9835,0)+IF(A9835=2,H9835,0))*IF(E9835="SGD",1,IF(E9835="USD",Settings!$B$22,IF(E9835="HKD",Settings!$B$23,1))))</f>
        <v>0</v>
      </c>
      <c r="P9835">
        <f>IF(OR(B9835="",C9835="",E9835=""),0,IF(A9835=2,H9835*IF(E9835="SGD",1,IF(E9835="USD",Settings!$B$22,IF(E9835="HKD",Settings!$B$23,1))),0))</f>
        <v>0</v>
      </c>
      <c r="Q9835" s="312">
        <f>IF(OR(J9835="",G9835=""),"",G9835+ROW()/1000000)</f>
      </c>
      <c r="R9835" s="247">
        <f>IF(Q9835="","",SUMIFS(Txn[Signed Units],Txn[Key],J9835,Txn[Transaction Order],"&lt;="&amp;Q9835))</f>
      </c>
    </row>
    <row r="9836" spans="10:18" ht="15" customHeight="1" x14ac:dyDescent="0.15">
      <c r="J9836" s="246">
        <f>IF(OR(B9836="",C9836="",E9836=""),"",B9836&amp;":"&amp;C9836&amp;":"&amp;E9836)</f>
      </c>
      <c r="K9836" s="247">
        <f>IF(A9836="","",A9836*D9836)</f>
      </c>
      <c r="L9836" s="246">
        <f>IF(A9836="","",IF(OR(A9836=1,A9836=0),H9836,0))</f>
      </c>
      <c r="M9836" s="246">
        <f>IF(A9836="","",IF(A9836=-1,H9836,0))</f>
      </c>
      <c r="N9836">
        <f>IF(J9836="","",IF(E9836="SGD",1,IF(E9836="USD",Settings!$B$22,IF(E9836="HKD",Settings!$B$23,1))))</f>
      </c>
      <c r="O9836">
        <f>IF(OR(B9836="",C9836="",E9836=""),0,(IF(A9836=-1,H9836,0)-IF(OR(A9836=1,A9836=0),H9836,0)+IF(A9836=2,H9836,0))*IF(E9836="SGD",1,IF(E9836="USD",Settings!$B$22,IF(E9836="HKD",Settings!$B$23,1))))</f>
        <v>0</v>
      </c>
      <c r="P9836">
        <f>IF(OR(B9836="",C9836="",E9836=""),0,IF(A9836=2,H9836*IF(E9836="SGD",1,IF(E9836="USD",Settings!$B$22,IF(E9836="HKD",Settings!$B$23,1))),0))</f>
        <v>0</v>
      </c>
      <c r="Q9836" s="312">
        <f>IF(OR(J9836="",G9836=""),"",G9836+ROW()/1000000)</f>
      </c>
      <c r="R9836" s="247">
        <f>IF(Q9836="","",SUMIFS(Txn[Signed Units],Txn[Key],J9836,Txn[Transaction Order],"&lt;="&amp;Q9836))</f>
      </c>
    </row>
    <row r="9837" spans="10:18" ht="15" customHeight="1" x14ac:dyDescent="0.15">
      <c r="J9837" s="246">
        <f>IF(OR(B9837="",C9837="",E9837=""),"",B9837&amp;":"&amp;C9837&amp;":"&amp;E9837)</f>
      </c>
      <c r="K9837" s="247">
        <f>IF(A9837="","",A9837*D9837)</f>
      </c>
      <c r="L9837" s="246">
        <f>IF(A9837="","",IF(OR(A9837=1,A9837=0),H9837,0))</f>
      </c>
      <c r="M9837" s="246">
        <f>IF(A9837="","",IF(A9837=-1,H9837,0))</f>
      </c>
      <c r="N9837">
        <f>IF(J9837="","",IF(E9837="SGD",1,IF(E9837="USD",Settings!$B$22,IF(E9837="HKD",Settings!$B$23,1))))</f>
      </c>
      <c r="O9837">
        <f>IF(OR(B9837="",C9837="",E9837=""),0,(IF(A9837=-1,H9837,0)-IF(OR(A9837=1,A9837=0),H9837,0)+IF(A9837=2,H9837,0))*IF(E9837="SGD",1,IF(E9837="USD",Settings!$B$22,IF(E9837="HKD",Settings!$B$23,1))))</f>
        <v>0</v>
      </c>
      <c r="P9837">
        <f>IF(OR(B9837="",C9837="",E9837=""),0,IF(A9837=2,H9837*IF(E9837="SGD",1,IF(E9837="USD",Settings!$B$22,IF(E9837="HKD",Settings!$B$23,1))),0))</f>
        <v>0</v>
      </c>
      <c r="Q9837" s="312">
        <f>IF(OR(J9837="",G9837=""),"",G9837+ROW()/1000000)</f>
      </c>
      <c r="R9837" s="247">
        <f>IF(Q9837="","",SUMIFS(Txn[Signed Units],Txn[Key],J9837,Txn[Transaction Order],"&lt;="&amp;Q9837))</f>
      </c>
    </row>
    <row r="9838" spans="10:18" ht="15" customHeight="1" x14ac:dyDescent="0.15">
      <c r="J9838" s="246">
        <f>IF(OR(B9838="",C9838="",E9838=""),"",B9838&amp;":"&amp;C9838&amp;":"&amp;E9838)</f>
      </c>
      <c r="K9838" s="247">
        <f>IF(A9838="","",A9838*D9838)</f>
      </c>
      <c r="L9838" s="246">
        <f>IF(A9838="","",IF(OR(A9838=1,A9838=0),H9838,0))</f>
      </c>
      <c r="M9838" s="246">
        <f>IF(A9838="","",IF(A9838=-1,H9838,0))</f>
      </c>
      <c r="N9838">
        <f>IF(J9838="","",IF(E9838="SGD",1,IF(E9838="USD",Settings!$B$22,IF(E9838="HKD",Settings!$B$23,1))))</f>
      </c>
      <c r="O9838">
        <f>IF(OR(B9838="",C9838="",E9838=""),0,(IF(A9838=-1,H9838,0)-IF(OR(A9838=1,A9838=0),H9838,0)+IF(A9838=2,H9838,0))*IF(E9838="SGD",1,IF(E9838="USD",Settings!$B$22,IF(E9838="HKD",Settings!$B$23,1))))</f>
        <v>0</v>
      </c>
      <c r="P9838">
        <f>IF(OR(B9838="",C9838="",E9838=""),0,IF(A9838=2,H9838*IF(E9838="SGD",1,IF(E9838="USD",Settings!$B$22,IF(E9838="HKD",Settings!$B$23,1))),0))</f>
        <v>0</v>
      </c>
      <c r="Q9838" s="312">
        <f>IF(OR(J9838="",G9838=""),"",G9838+ROW()/1000000)</f>
      </c>
      <c r="R9838" s="247">
        <f>IF(Q9838="","",SUMIFS(Txn[Signed Units],Txn[Key],J9838,Txn[Transaction Order],"&lt;="&amp;Q9838))</f>
      </c>
    </row>
    <row r="9839" spans="10:18" ht="15" customHeight="1" x14ac:dyDescent="0.15">
      <c r="J9839" s="246">
        <f>IF(OR(B9839="",C9839="",E9839=""),"",B9839&amp;":"&amp;C9839&amp;":"&amp;E9839)</f>
      </c>
      <c r="K9839" s="247">
        <f>IF(A9839="","",A9839*D9839)</f>
      </c>
      <c r="L9839" s="246">
        <f>IF(A9839="","",IF(OR(A9839=1,A9839=0),H9839,0))</f>
      </c>
      <c r="M9839" s="246">
        <f>IF(A9839="","",IF(A9839=-1,H9839,0))</f>
      </c>
      <c r="N9839">
        <f>IF(J9839="","",IF(E9839="SGD",1,IF(E9839="USD",Settings!$B$22,IF(E9839="HKD",Settings!$B$23,1))))</f>
      </c>
      <c r="O9839">
        <f>IF(OR(B9839="",C9839="",E9839=""),0,(IF(A9839=-1,H9839,0)-IF(OR(A9839=1,A9839=0),H9839,0)+IF(A9839=2,H9839,0))*IF(E9839="SGD",1,IF(E9839="USD",Settings!$B$22,IF(E9839="HKD",Settings!$B$23,1))))</f>
        <v>0</v>
      </c>
      <c r="P9839">
        <f>IF(OR(B9839="",C9839="",E9839=""),0,IF(A9839=2,H9839*IF(E9839="SGD",1,IF(E9839="USD",Settings!$B$22,IF(E9839="HKD",Settings!$B$23,1))),0))</f>
        <v>0</v>
      </c>
      <c r="Q9839" s="312">
        <f>IF(OR(J9839="",G9839=""),"",G9839+ROW()/1000000)</f>
      </c>
      <c r="R9839" s="247">
        <f>IF(Q9839="","",SUMIFS(Txn[Signed Units],Txn[Key],J9839,Txn[Transaction Order],"&lt;="&amp;Q9839))</f>
      </c>
    </row>
    <row r="9840" spans="10:18" ht="15" customHeight="1" x14ac:dyDescent="0.15">
      <c r="J9840" s="246">
        <f>IF(OR(B9840="",C9840="",E9840=""),"",B9840&amp;":"&amp;C9840&amp;":"&amp;E9840)</f>
      </c>
      <c r="K9840" s="247">
        <f>IF(A9840="","",A9840*D9840)</f>
      </c>
      <c r="L9840" s="246">
        <f>IF(A9840="","",IF(OR(A9840=1,A9840=0),H9840,0))</f>
      </c>
      <c r="M9840" s="246">
        <f>IF(A9840="","",IF(A9840=-1,H9840,0))</f>
      </c>
      <c r="N9840">
        <f>IF(J9840="","",IF(E9840="SGD",1,IF(E9840="USD",Settings!$B$22,IF(E9840="HKD",Settings!$B$23,1))))</f>
      </c>
      <c r="O9840">
        <f>IF(OR(B9840="",C9840="",E9840=""),0,(IF(A9840=-1,H9840,0)-IF(OR(A9840=1,A9840=0),H9840,0)+IF(A9840=2,H9840,0))*IF(E9840="SGD",1,IF(E9840="USD",Settings!$B$22,IF(E9840="HKD",Settings!$B$23,1))))</f>
        <v>0</v>
      </c>
      <c r="P9840">
        <f>IF(OR(B9840="",C9840="",E9840=""),0,IF(A9840=2,H9840*IF(E9840="SGD",1,IF(E9840="USD",Settings!$B$22,IF(E9840="HKD",Settings!$B$23,1))),0))</f>
        <v>0</v>
      </c>
      <c r="Q9840" s="312">
        <f>IF(OR(J9840="",G9840=""),"",G9840+ROW()/1000000)</f>
      </c>
      <c r="R9840" s="247">
        <f>IF(Q9840="","",SUMIFS(Txn[Signed Units],Txn[Key],J9840,Txn[Transaction Order],"&lt;="&amp;Q9840))</f>
      </c>
    </row>
    <row r="9841" spans="10:18" ht="15" customHeight="1" x14ac:dyDescent="0.15">
      <c r="J9841" s="246">
        <f>IF(OR(B9841="",C9841="",E9841=""),"",B9841&amp;":"&amp;C9841&amp;":"&amp;E9841)</f>
      </c>
      <c r="K9841" s="247">
        <f>IF(A9841="","",A9841*D9841)</f>
      </c>
      <c r="L9841" s="246">
        <f>IF(A9841="","",IF(OR(A9841=1,A9841=0),H9841,0))</f>
      </c>
      <c r="M9841" s="246">
        <f>IF(A9841="","",IF(A9841=-1,H9841,0))</f>
      </c>
      <c r="N9841">
        <f>IF(J9841="","",IF(E9841="SGD",1,IF(E9841="USD",Settings!$B$22,IF(E9841="HKD",Settings!$B$23,1))))</f>
      </c>
      <c r="O9841">
        <f>IF(OR(B9841="",C9841="",E9841=""),0,(IF(A9841=-1,H9841,0)-IF(OR(A9841=1,A9841=0),H9841,0)+IF(A9841=2,H9841,0))*IF(E9841="SGD",1,IF(E9841="USD",Settings!$B$22,IF(E9841="HKD",Settings!$B$23,1))))</f>
        <v>0</v>
      </c>
      <c r="P9841">
        <f>IF(OR(B9841="",C9841="",E9841=""),0,IF(A9841=2,H9841*IF(E9841="SGD",1,IF(E9841="USD",Settings!$B$22,IF(E9841="HKD",Settings!$B$23,1))),0))</f>
        <v>0</v>
      </c>
      <c r="Q9841" s="312">
        <f>IF(OR(J9841="",G9841=""),"",G9841+ROW()/1000000)</f>
      </c>
      <c r="R9841" s="247">
        <f>IF(Q9841="","",SUMIFS(Txn[Signed Units],Txn[Key],J9841,Txn[Transaction Order],"&lt;="&amp;Q9841))</f>
      </c>
    </row>
    <row r="9842" spans="10:18" ht="15" customHeight="1" x14ac:dyDescent="0.15">
      <c r="J9842" s="246">
        <f>IF(OR(B9842="",C9842="",E9842=""),"",B9842&amp;":"&amp;C9842&amp;":"&amp;E9842)</f>
      </c>
      <c r="K9842" s="247">
        <f>IF(A9842="","",A9842*D9842)</f>
      </c>
      <c r="L9842" s="246">
        <f>IF(A9842="","",IF(OR(A9842=1,A9842=0),H9842,0))</f>
      </c>
      <c r="M9842" s="246">
        <f>IF(A9842="","",IF(A9842=-1,H9842,0))</f>
      </c>
      <c r="N9842">
        <f>IF(J9842="","",IF(E9842="SGD",1,IF(E9842="USD",Settings!$B$22,IF(E9842="HKD",Settings!$B$23,1))))</f>
      </c>
      <c r="O9842">
        <f>IF(OR(B9842="",C9842="",E9842=""),0,(IF(A9842=-1,H9842,0)-IF(OR(A9842=1,A9842=0),H9842,0)+IF(A9842=2,H9842,0))*IF(E9842="SGD",1,IF(E9842="USD",Settings!$B$22,IF(E9842="HKD",Settings!$B$23,1))))</f>
        <v>0</v>
      </c>
      <c r="P9842">
        <f>IF(OR(B9842="",C9842="",E9842=""),0,IF(A9842=2,H9842*IF(E9842="SGD",1,IF(E9842="USD",Settings!$B$22,IF(E9842="HKD",Settings!$B$23,1))),0))</f>
        <v>0</v>
      </c>
      <c r="Q9842" s="312">
        <f>IF(OR(J9842="",G9842=""),"",G9842+ROW()/1000000)</f>
      </c>
      <c r="R9842" s="247">
        <f>IF(Q9842="","",SUMIFS(Txn[Signed Units],Txn[Key],J9842,Txn[Transaction Order],"&lt;="&amp;Q9842))</f>
      </c>
    </row>
    <row r="9843" spans="10:18" ht="15" customHeight="1" x14ac:dyDescent="0.15">
      <c r="J9843" s="246">
        <f>IF(OR(B9843="",C9843="",E9843=""),"",B9843&amp;":"&amp;C9843&amp;":"&amp;E9843)</f>
      </c>
      <c r="K9843" s="247">
        <f>IF(A9843="","",A9843*D9843)</f>
      </c>
      <c r="L9843" s="246">
        <f>IF(A9843="","",IF(OR(A9843=1,A9843=0),H9843,0))</f>
      </c>
      <c r="M9843" s="246">
        <f>IF(A9843="","",IF(A9843=-1,H9843,0))</f>
      </c>
      <c r="N9843">
        <f>IF(J9843="","",IF(E9843="SGD",1,IF(E9843="USD",Settings!$B$22,IF(E9843="HKD",Settings!$B$23,1))))</f>
      </c>
      <c r="O9843">
        <f>IF(OR(B9843="",C9843="",E9843=""),0,(IF(A9843=-1,H9843,0)-IF(OR(A9843=1,A9843=0),H9843,0)+IF(A9843=2,H9843,0))*IF(E9843="SGD",1,IF(E9843="USD",Settings!$B$22,IF(E9843="HKD",Settings!$B$23,1))))</f>
        <v>0</v>
      </c>
      <c r="P9843">
        <f>IF(OR(B9843="",C9843="",E9843=""),0,IF(A9843=2,H9843*IF(E9843="SGD",1,IF(E9843="USD",Settings!$B$22,IF(E9843="HKD",Settings!$B$23,1))),0))</f>
        <v>0</v>
      </c>
      <c r="Q9843" s="312">
        <f>IF(OR(J9843="",G9843=""),"",G9843+ROW()/1000000)</f>
      </c>
      <c r="R9843" s="247">
        <f>IF(Q9843="","",SUMIFS(Txn[Signed Units],Txn[Key],J9843,Txn[Transaction Order],"&lt;="&amp;Q9843))</f>
      </c>
    </row>
    <row r="9844" spans="10:18" ht="15" customHeight="1" x14ac:dyDescent="0.15">
      <c r="J9844" s="246">
        <f>IF(OR(B9844="",C9844="",E9844=""),"",B9844&amp;":"&amp;C9844&amp;":"&amp;E9844)</f>
      </c>
      <c r="K9844" s="247">
        <f>IF(A9844="","",A9844*D9844)</f>
      </c>
      <c r="L9844" s="246">
        <f>IF(A9844="","",IF(OR(A9844=1,A9844=0),H9844,0))</f>
      </c>
      <c r="M9844" s="246">
        <f>IF(A9844="","",IF(A9844=-1,H9844,0))</f>
      </c>
      <c r="N9844">
        <f>IF(J9844="","",IF(E9844="SGD",1,IF(E9844="USD",Settings!$B$22,IF(E9844="HKD",Settings!$B$23,1))))</f>
      </c>
      <c r="O9844">
        <f>IF(OR(B9844="",C9844="",E9844=""),0,(IF(A9844=-1,H9844,0)-IF(OR(A9844=1,A9844=0),H9844,0)+IF(A9844=2,H9844,0))*IF(E9844="SGD",1,IF(E9844="USD",Settings!$B$22,IF(E9844="HKD",Settings!$B$23,1))))</f>
        <v>0</v>
      </c>
      <c r="P9844">
        <f>IF(OR(B9844="",C9844="",E9844=""),0,IF(A9844=2,H9844*IF(E9844="SGD",1,IF(E9844="USD",Settings!$B$22,IF(E9844="HKD",Settings!$B$23,1))),0))</f>
        <v>0</v>
      </c>
      <c r="Q9844" s="312">
        <f>IF(OR(J9844="",G9844=""),"",G9844+ROW()/1000000)</f>
      </c>
      <c r="R9844" s="247">
        <f>IF(Q9844="","",SUMIFS(Txn[Signed Units],Txn[Key],J9844,Txn[Transaction Order],"&lt;="&amp;Q9844))</f>
      </c>
    </row>
    <row r="9845" spans="10:18" ht="15" customHeight="1" x14ac:dyDescent="0.15">
      <c r="J9845" s="246">
        <f>IF(OR(B9845="",C9845="",E9845=""),"",B9845&amp;":"&amp;C9845&amp;":"&amp;E9845)</f>
      </c>
      <c r="K9845" s="247">
        <f>IF(A9845="","",A9845*D9845)</f>
      </c>
      <c r="L9845" s="246">
        <f>IF(A9845="","",IF(OR(A9845=1,A9845=0),H9845,0))</f>
      </c>
      <c r="M9845" s="246">
        <f>IF(A9845="","",IF(A9845=-1,H9845,0))</f>
      </c>
      <c r="N9845">
        <f>IF(J9845="","",IF(E9845="SGD",1,IF(E9845="USD",Settings!$B$22,IF(E9845="HKD",Settings!$B$23,1))))</f>
      </c>
      <c r="O9845">
        <f>IF(OR(B9845="",C9845="",E9845=""),0,(IF(A9845=-1,H9845,0)-IF(OR(A9845=1,A9845=0),H9845,0)+IF(A9845=2,H9845,0))*IF(E9845="SGD",1,IF(E9845="USD",Settings!$B$22,IF(E9845="HKD",Settings!$B$23,1))))</f>
        <v>0</v>
      </c>
      <c r="P9845">
        <f>IF(OR(B9845="",C9845="",E9845=""),0,IF(A9845=2,H9845*IF(E9845="SGD",1,IF(E9845="USD",Settings!$B$22,IF(E9845="HKD",Settings!$B$23,1))),0))</f>
        <v>0</v>
      </c>
      <c r="Q9845" s="312">
        <f>IF(OR(J9845="",G9845=""),"",G9845+ROW()/1000000)</f>
      </c>
      <c r="R9845" s="247">
        <f>IF(Q9845="","",SUMIFS(Txn[Signed Units],Txn[Key],J9845,Txn[Transaction Order],"&lt;="&amp;Q9845))</f>
      </c>
    </row>
    <row r="9846" spans="10:18" ht="15" customHeight="1" x14ac:dyDescent="0.15">
      <c r="J9846" s="246">
        <f>IF(OR(B9846="",C9846="",E9846=""),"",B9846&amp;":"&amp;C9846&amp;":"&amp;E9846)</f>
      </c>
      <c r="K9846" s="247">
        <f>IF(A9846="","",A9846*D9846)</f>
      </c>
      <c r="L9846" s="246">
        <f>IF(A9846="","",IF(OR(A9846=1,A9846=0),H9846,0))</f>
      </c>
      <c r="M9846" s="246">
        <f>IF(A9846="","",IF(A9846=-1,H9846,0))</f>
      </c>
      <c r="N9846">
        <f>IF(J9846="","",IF(E9846="SGD",1,IF(E9846="USD",Settings!$B$22,IF(E9846="HKD",Settings!$B$23,1))))</f>
      </c>
      <c r="O9846">
        <f>IF(OR(B9846="",C9846="",E9846=""),0,(IF(A9846=-1,H9846,0)-IF(OR(A9846=1,A9846=0),H9846,0)+IF(A9846=2,H9846,0))*IF(E9846="SGD",1,IF(E9846="USD",Settings!$B$22,IF(E9846="HKD",Settings!$B$23,1))))</f>
        <v>0</v>
      </c>
      <c r="P9846">
        <f>IF(OR(B9846="",C9846="",E9846=""),0,IF(A9846=2,H9846*IF(E9846="SGD",1,IF(E9846="USD",Settings!$B$22,IF(E9846="HKD",Settings!$B$23,1))),0))</f>
        <v>0</v>
      </c>
      <c r="Q9846" s="312">
        <f>IF(OR(J9846="",G9846=""),"",G9846+ROW()/1000000)</f>
      </c>
      <c r="R9846" s="247">
        <f>IF(Q9846="","",SUMIFS(Txn[Signed Units],Txn[Key],J9846,Txn[Transaction Order],"&lt;="&amp;Q9846))</f>
      </c>
    </row>
    <row r="9847" spans="10:18" ht="15" customHeight="1" x14ac:dyDescent="0.15">
      <c r="J9847" s="246">
        <f>IF(OR(B9847="",C9847="",E9847=""),"",B9847&amp;":"&amp;C9847&amp;":"&amp;E9847)</f>
      </c>
      <c r="K9847" s="247">
        <f>IF(A9847="","",A9847*D9847)</f>
      </c>
      <c r="L9847" s="246">
        <f>IF(A9847="","",IF(OR(A9847=1,A9847=0),H9847,0))</f>
      </c>
      <c r="M9847" s="246">
        <f>IF(A9847="","",IF(A9847=-1,H9847,0))</f>
      </c>
      <c r="N9847">
        <f>IF(J9847="","",IF(E9847="SGD",1,IF(E9847="USD",Settings!$B$22,IF(E9847="HKD",Settings!$B$23,1))))</f>
      </c>
      <c r="O9847">
        <f>IF(OR(B9847="",C9847="",E9847=""),0,(IF(A9847=-1,H9847,0)-IF(OR(A9847=1,A9847=0),H9847,0)+IF(A9847=2,H9847,0))*IF(E9847="SGD",1,IF(E9847="USD",Settings!$B$22,IF(E9847="HKD",Settings!$B$23,1))))</f>
        <v>0</v>
      </c>
      <c r="P9847">
        <f>IF(OR(B9847="",C9847="",E9847=""),0,IF(A9847=2,H9847*IF(E9847="SGD",1,IF(E9847="USD",Settings!$B$22,IF(E9847="HKD",Settings!$B$23,1))),0))</f>
        <v>0</v>
      </c>
      <c r="Q9847" s="312">
        <f>IF(OR(J9847="",G9847=""),"",G9847+ROW()/1000000)</f>
      </c>
      <c r="R9847" s="247">
        <f>IF(Q9847="","",SUMIFS(Txn[Signed Units],Txn[Key],J9847,Txn[Transaction Order],"&lt;="&amp;Q9847))</f>
      </c>
    </row>
    <row r="9848" spans="10:18" ht="15" customHeight="1" x14ac:dyDescent="0.15">
      <c r="J9848" s="246">
        <f>IF(OR(B9848="",C9848="",E9848=""),"",B9848&amp;":"&amp;C9848&amp;":"&amp;E9848)</f>
      </c>
      <c r="K9848" s="247">
        <f>IF(A9848="","",A9848*D9848)</f>
      </c>
      <c r="L9848" s="246">
        <f>IF(A9848="","",IF(OR(A9848=1,A9848=0),H9848,0))</f>
      </c>
      <c r="M9848" s="246">
        <f>IF(A9848="","",IF(A9848=-1,H9848,0))</f>
      </c>
      <c r="N9848">
        <f>IF(J9848="","",IF(E9848="SGD",1,IF(E9848="USD",Settings!$B$22,IF(E9848="HKD",Settings!$B$23,1))))</f>
      </c>
      <c r="O9848">
        <f>IF(OR(B9848="",C9848="",E9848=""),0,(IF(A9848=-1,H9848,0)-IF(OR(A9848=1,A9848=0),H9848,0)+IF(A9848=2,H9848,0))*IF(E9848="SGD",1,IF(E9848="USD",Settings!$B$22,IF(E9848="HKD",Settings!$B$23,1))))</f>
        <v>0</v>
      </c>
      <c r="P9848">
        <f>IF(OR(B9848="",C9848="",E9848=""),0,IF(A9848=2,H9848*IF(E9848="SGD",1,IF(E9848="USD",Settings!$B$22,IF(E9848="HKD",Settings!$B$23,1))),0))</f>
        <v>0</v>
      </c>
      <c r="Q9848" s="312">
        <f>IF(OR(J9848="",G9848=""),"",G9848+ROW()/1000000)</f>
      </c>
      <c r="R9848" s="247">
        <f>IF(Q9848="","",SUMIFS(Txn[Signed Units],Txn[Key],J9848,Txn[Transaction Order],"&lt;="&amp;Q9848))</f>
      </c>
    </row>
    <row r="9849" spans="10:18" ht="15" customHeight="1" x14ac:dyDescent="0.15">
      <c r="J9849" s="246">
        <f>IF(OR(B9849="",C9849="",E9849=""),"",B9849&amp;":"&amp;C9849&amp;":"&amp;E9849)</f>
      </c>
      <c r="K9849" s="247">
        <f>IF(A9849="","",A9849*D9849)</f>
      </c>
      <c r="L9849" s="246">
        <f>IF(A9849="","",IF(OR(A9849=1,A9849=0),H9849,0))</f>
      </c>
      <c r="M9849" s="246">
        <f>IF(A9849="","",IF(A9849=-1,H9849,0))</f>
      </c>
      <c r="N9849">
        <f>IF(J9849="","",IF(E9849="SGD",1,IF(E9849="USD",Settings!$B$22,IF(E9849="HKD",Settings!$B$23,1))))</f>
      </c>
      <c r="O9849">
        <f>IF(OR(B9849="",C9849="",E9849=""),0,(IF(A9849=-1,H9849,0)-IF(OR(A9849=1,A9849=0),H9849,0)+IF(A9849=2,H9849,0))*IF(E9849="SGD",1,IF(E9849="USD",Settings!$B$22,IF(E9849="HKD",Settings!$B$23,1))))</f>
        <v>0</v>
      </c>
      <c r="P9849">
        <f>IF(OR(B9849="",C9849="",E9849=""),0,IF(A9849=2,H9849*IF(E9849="SGD",1,IF(E9849="USD",Settings!$B$22,IF(E9849="HKD",Settings!$B$23,1))),0))</f>
        <v>0</v>
      </c>
      <c r="Q9849" s="312">
        <f>IF(OR(J9849="",G9849=""),"",G9849+ROW()/1000000)</f>
      </c>
      <c r="R9849" s="247">
        <f>IF(Q9849="","",SUMIFS(Txn[Signed Units],Txn[Key],J9849,Txn[Transaction Order],"&lt;="&amp;Q9849))</f>
      </c>
    </row>
    <row r="9850" spans="10:18" ht="15" customHeight="1" x14ac:dyDescent="0.15">
      <c r="J9850" s="246">
        <f>IF(OR(B9850="",C9850="",E9850=""),"",B9850&amp;":"&amp;C9850&amp;":"&amp;E9850)</f>
      </c>
      <c r="K9850" s="247">
        <f>IF(A9850="","",A9850*D9850)</f>
      </c>
      <c r="L9850" s="246">
        <f>IF(A9850="","",IF(OR(A9850=1,A9850=0),H9850,0))</f>
      </c>
      <c r="M9850" s="246">
        <f>IF(A9850="","",IF(A9850=-1,H9850,0))</f>
      </c>
      <c r="N9850">
        <f>IF(J9850="","",IF(E9850="SGD",1,IF(E9850="USD",Settings!$B$22,IF(E9850="HKD",Settings!$B$23,1))))</f>
      </c>
      <c r="O9850">
        <f>IF(OR(B9850="",C9850="",E9850=""),0,(IF(A9850=-1,H9850,0)-IF(OR(A9850=1,A9850=0),H9850,0)+IF(A9850=2,H9850,0))*IF(E9850="SGD",1,IF(E9850="USD",Settings!$B$22,IF(E9850="HKD",Settings!$B$23,1))))</f>
        <v>0</v>
      </c>
      <c r="P9850">
        <f>IF(OR(B9850="",C9850="",E9850=""),0,IF(A9850=2,H9850*IF(E9850="SGD",1,IF(E9850="USD",Settings!$B$22,IF(E9850="HKD",Settings!$B$23,1))),0))</f>
        <v>0</v>
      </c>
      <c r="Q9850" s="312">
        <f>IF(OR(J9850="",G9850=""),"",G9850+ROW()/1000000)</f>
      </c>
      <c r="R9850" s="247">
        <f>IF(Q9850="","",SUMIFS(Txn[Signed Units],Txn[Key],J9850,Txn[Transaction Order],"&lt;="&amp;Q9850))</f>
      </c>
    </row>
    <row r="9851" spans="10:18" ht="15" customHeight="1" x14ac:dyDescent="0.15">
      <c r="J9851" s="246">
        <f>IF(OR(B9851="",C9851="",E9851=""),"",B9851&amp;":"&amp;C9851&amp;":"&amp;E9851)</f>
      </c>
      <c r="K9851" s="247">
        <f>IF(A9851="","",A9851*D9851)</f>
      </c>
      <c r="L9851" s="246">
        <f>IF(A9851="","",IF(OR(A9851=1,A9851=0),H9851,0))</f>
      </c>
      <c r="M9851" s="246">
        <f>IF(A9851="","",IF(A9851=-1,H9851,0))</f>
      </c>
      <c r="N9851">
        <f>IF(J9851="","",IF(E9851="SGD",1,IF(E9851="USD",Settings!$B$22,IF(E9851="HKD",Settings!$B$23,1))))</f>
      </c>
      <c r="O9851">
        <f>IF(OR(B9851="",C9851="",E9851=""),0,(IF(A9851=-1,H9851,0)-IF(OR(A9851=1,A9851=0),H9851,0)+IF(A9851=2,H9851,0))*IF(E9851="SGD",1,IF(E9851="USD",Settings!$B$22,IF(E9851="HKD",Settings!$B$23,1))))</f>
        <v>0</v>
      </c>
      <c r="P9851">
        <f>IF(OR(B9851="",C9851="",E9851=""),0,IF(A9851=2,H9851*IF(E9851="SGD",1,IF(E9851="USD",Settings!$B$22,IF(E9851="HKD",Settings!$B$23,1))),0))</f>
        <v>0</v>
      </c>
      <c r="Q9851" s="312">
        <f>IF(OR(J9851="",G9851=""),"",G9851+ROW()/1000000)</f>
      </c>
      <c r="R9851" s="247">
        <f>IF(Q9851="","",SUMIFS(Txn[Signed Units],Txn[Key],J9851,Txn[Transaction Order],"&lt;="&amp;Q9851))</f>
      </c>
    </row>
    <row r="9852" spans="10:18" ht="15" customHeight="1" x14ac:dyDescent="0.15">
      <c r="J9852" s="246">
        <f>IF(OR(B9852="",C9852="",E9852=""),"",B9852&amp;":"&amp;C9852&amp;":"&amp;E9852)</f>
      </c>
      <c r="K9852" s="247">
        <f>IF(A9852="","",A9852*D9852)</f>
      </c>
      <c r="L9852" s="246">
        <f>IF(A9852="","",IF(OR(A9852=1,A9852=0),H9852,0))</f>
      </c>
      <c r="M9852" s="246">
        <f>IF(A9852="","",IF(A9852=-1,H9852,0))</f>
      </c>
      <c r="N9852">
        <f>IF(J9852="","",IF(E9852="SGD",1,IF(E9852="USD",Settings!$B$22,IF(E9852="HKD",Settings!$B$23,1))))</f>
      </c>
      <c r="O9852">
        <f>IF(OR(B9852="",C9852="",E9852=""),0,(IF(A9852=-1,H9852,0)-IF(OR(A9852=1,A9852=0),H9852,0)+IF(A9852=2,H9852,0))*IF(E9852="SGD",1,IF(E9852="USD",Settings!$B$22,IF(E9852="HKD",Settings!$B$23,1))))</f>
        <v>0</v>
      </c>
      <c r="P9852">
        <f>IF(OR(B9852="",C9852="",E9852=""),0,IF(A9852=2,H9852*IF(E9852="SGD",1,IF(E9852="USD",Settings!$B$22,IF(E9852="HKD",Settings!$B$23,1))),0))</f>
        <v>0</v>
      </c>
      <c r="Q9852" s="312">
        <f>IF(OR(J9852="",G9852=""),"",G9852+ROW()/1000000)</f>
      </c>
      <c r="R9852" s="247">
        <f>IF(Q9852="","",SUMIFS(Txn[Signed Units],Txn[Key],J9852,Txn[Transaction Order],"&lt;="&amp;Q9852))</f>
      </c>
    </row>
    <row r="9853" spans="10:18" ht="15" customHeight="1" x14ac:dyDescent="0.15">
      <c r="J9853" s="246">
        <f>IF(OR(B9853="",C9853="",E9853=""),"",B9853&amp;":"&amp;C9853&amp;":"&amp;E9853)</f>
      </c>
      <c r="K9853" s="247">
        <f>IF(A9853="","",A9853*D9853)</f>
      </c>
      <c r="L9853" s="246">
        <f>IF(A9853="","",IF(OR(A9853=1,A9853=0),H9853,0))</f>
      </c>
      <c r="M9853" s="246">
        <f>IF(A9853="","",IF(A9853=-1,H9853,0))</f>
      </c>
      <c r="N9853">
        <f>IF(J9853="","",IF(E9853="SGD",1,IF(E9853="USD",Settings!$B$22,IF(E9853="HKD",Settings!$B$23,1))))</f>
      </c>
      <c r="O9853">
        <f>IF(OR(B9853="",C9853="",E9853=""),0,(IF(A9853=-1,H9853,0)-IF(OR(A9853=1,A9853=0),H9853,0)+IF(A9853=2,H9853,0))*IF(E9853="SGD",1,IF(E9853="USD",Settings!$B$22,IF(E9853="HKD",Settings!$B$23,1))))</f>
        <v>0</v>
      </c>
      <c r="P9853">
        <f>IF(OR(B9853="",C9853="",E9853=""),0,IF(A9853=2,H9853*IF(E9853="SGD",1,IF(E9853="USD",Settings!$B$22,IF(E9853="HKD",Settings!$B$23,1))),0))</f>
        <v>0</v>
      </c>
      <c r="Q9853" s="312">
        <f>IF(OR(J9853="",G9853=""),"",G9853+ROW()/1000000)</f>
      </c>
      <c r="R9853" s="247">
        <f>IF(Q9853="","",SUMIFS(Txn[Signed Units],Txn[Key],J9853,Txn[Transaction Order],"&lt;="&amp;Q9853))</f>
      </c>
    </row>
    <row r="9854" spans="10:18" ht="15" customHeight="1" x14ac:dyDescent="0.15">
      <c r="J9854" s="246">
        <f>IF(OR(B9854="",C9854="",E9854=""),"",B9854&amp;":"&amp;C9854&amp;":"&amp;E9854)</f>
      </c>
      <c r="K9854" s="247">
        <f>IF(A9854="","",A9854*D9854)</f>
      </c>
      <c r="L9854" s="246">
        <f>IF(A9854="","",IF(OR(A9854=1,A9854=0),H9854,0))</f>
      </c>
      <c r="M9854" s="246">
        <f>IF(A9854="","",IF(A9854=-1,H9854,0))</f>
      </c>
      <c r="N9854">
        <f>IF(J9854="","",IF(E9854="SGD",1,IF(E9854="USD",Settings!$B$22,IF(E9854="HKD",Settings!$B$23,1))))</f>
      </c>
      <c r="O9854">
        <f>IF(OR(B9854="",C9854="",E9854=""),0,(IF(A9854=-1,H9854,0)-IF(OR(A9854=1,A9854=0),H9854,0)+IF(A9854=2,H9854,0))*IF(E9854="SGD",1,IF(E9854="USD",Settings!$B$22,IF(E9854="HKD",Settings!$B$23,1))))</f>
        <v>0</v>
      </c>
      <c r="P9854">
        <f>IF(OR(B9854="",C9854="",E9854=""),0,IF(A9854=2,H9854*IF(E9854="SGD",1,IF(E9854="USD",Settings!$B$22,IF(E9854="HKD",Settings!$B$23,1))),0))</f>
        <v>0</v>
      </c>
      <c r="Q9854" s="312">
        <f>IF(OR(J9854="",G9854=""),"",G9854+ROW()/1000000)</f>
      </c>
      <c r="R9854" s="247">
        <f>IF(Q9854="","",SUMIFS(Txn[Signed Units],Txn[Key],J9854,Txn[Transaction Order],"&lt;="&amp;Q9854))</f>
      </c>
    </row>
    <row r="9855" spans="10:18" ht="15" customHeight="1" x14ac:dyDescent="0.15">
      <c r="J9855" s="246">
        <f>IF(OR(B9855="",C9855="",E9855=""),"",B9855&amp;":"&amp;C9855&amp;":"&amp;E9855)</f>
      </c>
      <c r="K9855" s="247">
        <f>IF(A9855="","",A9855*D9855)</f>
      </c>
      <c r="L9855" s="246">
        <f>IF(A9855="","",IF(OR(A9855=1,A9855=0),H9855,0))</f>
      </c>
      <c r="M9855" s="246">
        <f>IF(A9855="","",IF(A9855=-1,H9855,0))</f>
      </c>
      <c r="N9855">
        <f>IF(J9855="","",IF(E9855="SGD",1,IF(E9855="USD",Settings!$B$22,IF(E9855="HKD",Settings!$B$23,1))))</f>
      </c>
      <c r="O9855">
        <f>IF(OR(B9855="",C9855="",E9855=""),0,(IF(A9855=-1,H9855,0)-IF(OR(A9855=1,A9855=0),H9855,0)+IF(A9855=2,H9855,0))*IF(E9855="SGD",1,IF(E9855="USD",Settings!$B$22,IF(E9855="HKD",Settings!$B$23,1))))</f>
        <v>0</v>
      </c>
      <c r="P9855">
        <f>IF(OR(B9855="",C9855="",E9855=""),0,IF(A9855=2,H9855*IF(E9855="SGD",1,IF(E9855="USD",Settings!$B$22,IF(E9855="HKD",Settings!$B$23,1))),0))</f>
        <v>0</v>
      </c>
      <c r="Q9855" s="312">
        <f>IF(OR(J9855="",G9855=""),"",G9855+ROW()/1000000)</f>
      </c>
      <c r="R9855" s="247">
        <f>IF(Q9855="","",SUMIFS(Txn[Signed Units],Txn[Key],J9855,Txn[Transaction Order],"&lt;="&amp;Q9855))</f>
      </c>
    </row>
    <row r="9856" spans="10:18" ht="15" customHeight="1" x14ac:dyDescent="0.15">
      <c r="J9856" s="246">
        <f>IF(OR(B9856="",C9856="",E9856=""),"",B9856&amp;":"&amp;C9856&amp;":"&amp;E9856)</f>
      </c>
      <c r="K9856" s="247">
        <f>IF(A9856="","",A9856*D9856)</f>
      </c>
      <c r="L9856" s="246">
        <f>IF(A9856="","",IF(OR(A9856=1,A9856=0),H9856,0))</f>
      </c>
      <c r="M9856" s="246">
        <f>IF(A9856="","",IF(A9856=-1,H9856,0))</f>
      </c>
      <c r="N9856">
        <f>IF(J9856="","",IF(E9856="SGD",1,IF(E9856="USD",Settings!$B$22,IF(E9856="HKD",Settings!$B$23,1))))</f>
      </c>
      <c r="O9856">
        <f>IF(OR(B9856="",C9856="",E9856=""),0,(IF(A9856=-1,H9856,0)-IF(OR(A9856=1,A9856=0),H9856,0)+IF(A9856=2,H9856,0))*IF(E9856="SGD",1,IF(E9856="USD",Settings!$B$22,IF(E9856="HKD",Settings!$B$23,1))))</f>
        <v>0</v>
      </c>
      <c r="P9856">
        <f>IF(OR(B9856="",C9856="",E9856=""),0,IF(A9856=2,H9856*IF(E9856="SGD",1,IF(E9856="USD",Settings!$B$22,IF(E9856="HKD",Settings!$B$23,1))),0))</f>
        <v>0</v>
      </c>
      <c r="Q9856" s="312">
        <f>IF(OR(J9856="",G9856=""),"",G9856+ROW()/1000000)</f>
      </c>
      <c r="R9856" s="247">
        <f>IF(Q9856="","",SUMIFS(Txn[Signed Units],Txn[Key],J9856,Txn[Transaction Order],"&lt;="&amp;Q9856))</f>
      </c>
    </row>
    <row r="9857" spans="10:18" ht="15" customHeight="1" x14ac:dyDescent="0.15">
      <c r="J9857" s="246">
        <f>IF(OR(B9857="",C9857="",E9857=""),"",B9857&amp;":"&amp;C9857&amp;":"&amp;E9857)</f>
      </c>
      <c r="K9857" s="247">
        <f>IF(A9857="","",A9857*D9857)</f>
      </c>
      <c r="L9857" s="246">
        <f>IF(A9857="","",IF(OR(A9857=1,A9857=0),H9857,0))</f>
      </c>
      <c r="M9857" s="246">
        <f>IF(A9857="","",IF(A9857=-1,H9857,0))</f>
      </c>
      <c r="N9857">
        <f>IF(J9857="","",IF(E9857="SGD",1,IF(E9857="USD",Settings!$B$22,IF(E9857="HKD",Settings!$B$23,1))))</f>
      </c>
      <c r="O9857">
        <f>IF(OR(B9857="",C9857="",E9857=""),0,(IF(A9857=-1,H9857,0)-IF(OR(A9857=1,A9857=0),H9857,0)+IF(A9857=2,H9857,0))*IF(E9857="SGD",1,IF(E9857="USD",Settings!$B$22,IF(E9857="HKD",Settings!$B$23,1))))</f>
        <v>0</v>
      </c>
      <c r="P9857">
        <f>IF(OR(B9857="",C9857="",E9857=""),0,IF(A9857=2,H9857*IF(E9857="SGD",1,IF(E9857="USD",Settings!$B$22,IF(E9857="HKD",Settings!$B$23,1))),0))</f>
        <v>0</v>
      </c>
      <c r="Q9857" s="312">
        <f>IF(OR(J9857="",G9857=""),"",G9857+ROW()/1000000)</f>
      </c>
      <c r="R9857" s="247">
        <f>IF(Q9857="","",SUMIFS(Txn[Signed Units],Txn[Key],J9857,Txn[Transaction Order],"&lt;="&amp;Q9857))</f>
      </c>
    </row>
    <row r="9858" spans="10:18" ht="15" customHeight="1" x14ac:dyDescent="0.15">
      <c r="J9858" s="246">
        <f>IF(OR(B9858="",C9858="",E9858=""),"",B9858&amp;":"&amp;C9858&amp;":"&amp;E9858)</f>
      </c>
      <c r="K9858" s="247">
        <f>IF(A9858="","",A9858*D9858)</f>
      </c>
      <c r="L9858" s="246">
        <f>IF(A9858="","",IF(OR(A9858=1,A9858=0),H9858,0))</f>
      </c>
      <c r="M9858" s="246">
        <f>IF(A9858="","",IF(A9858=-1,H9858,0))</f>
      </c>
      <c r="N9858">
        <f>IF(J9858="","",IF(E9858="SGD",1,IF(E9858="USD",Settings!$B$22,IF(E9858="HKD",Settings!$B$23,1))))</f>
      </c>
      <c r="O9858">
        <f>IF(OR(B9858="",C9858="",E9858=""),0,(IF(A9858=-1,H9858,0)-IF(OR(A9858=1,A9858=0),H9858,0)+IF(A9858=2,H9858,0))*IF(E9858="SGD",1,IF(E9858="USD",Settings!$B$22,IF(E9858="HKD",Settings!$B$23,1))))</f>
        <v>0</v>
      </c>
      <c r="P9858">
        <f>IF(OR(B9858="",C9858="",E9858=""),0,IF(A9858=2,H9858*IF(E9858="SGD",1,IF(E9858="USD",Settings!$B$22,IF(E9858="HKD",Settings!$B$23,1))),0))</f>
        <v>0</v>
      </c>
      <c r="Q9858" s="312">
        <f>IF(OR(J9858="",G9858=""),"",G9858+ROW()/1000000)</f>
      </c>
      <c r="R9858" s="247">
        <f>IF(Q9858="","",SUMIFS(Txn[Signed Units],Txn[Key],J9858,Txn[Transaction Order],"&lt;="&amp;Q9858))</f>
      </c>
    </row>
    <row r="9859" spans="10:18" ht="15" customHeight="1" x14ac:dyDescent="0.15">
      <c r="J9859" s="246">
        <f>IF(OR(B9859="",C9859="",E9859=""),"",B9859&amp;":"&amp;C9859&amp;":"&amp;E9859)</f>
      </c>
      <c r="K9859" s="247">
        <f>IF(A9859="","",A9859*D9859)</f>
      </c>
      <c r="L9859" s="246">
        <f>IF(A9859="","",IF(OR(A9859=1,A9859=0),H9859,0))</f>
      </c>
      <c r="M9859" s="246">
        <f>IF(A9859="","",IF(A9859=-1,H9859,0))</f>
      </c>
      <c r="N9859">
        <f>IF(J9859="","",IF(E9859="SGD",1,IF(E9859="USD",Settings!$B$22,IF(E9859="HKD",Settings!$B$23,1))))</f>
      </c>
      <c r="O9859">
        <f>IF(OR(B9859="",C9859="",E9859=""),0,(IF(A9859=-1,H9859,0)-IF(OR(A9859=1,A9859=0),H9859,0)+IF(A9859=2,H9859,0))*IF(E9859="SGD",1,IF(E9859="USD",Settings!$B$22,IF(E9859="HKD",Settings!$B$23,1))))</f>
        <v>0</v>
      </c>
      <c r="P9859">
        <f>IF(OR(B9859="",C9859="",E9859=""),0,IF(A9859=2,H9859*IF(E9859="SGD",1,IF(E9859="USD",Settings!$B$22,IF(E9859="HKD",Settings!$B$23,1))),0))</f>
        <v>0</v>
      </c>
      <c r="Q9859" s="312">
        <f>IF(OR(J9859="",G9859=""),"",G9859+ROW()/1000000)</f>
      </c>
      <c r="R9859" s="247">
        <f>IF(Q9859="","",SUMIFS(Txn[Signed Units],Txn[Key],J9859,Txn[Transaction Order],"&lt;="&amp;Q9859))</f>
      </c>
    </row>
    <row r="9860" spans="10:18" ht="15" customHeight="1" x14ac:dyDescent="0.15">
      <c r="J9860" s="246">
        <f>IF(OR(B9860="",C9860="",E9860=""),"",B9860&amp;":"&amp;C9860&amp;":"&amp;E9860)</f>
      </c>
      <c r="K9860" s="247">
        <f>IF(A9860="","",A9860*D9860)</f>
      </c>
      <c r="L9860" s="246">
        <f>IF(A9860="","",IF(OR(A9860=1,A9860=0),H9860,0))</f>
      </c>
      <c r="M9860" s="246">
        <f>IF(A9860="","",IF(A9860=-1,H9860,0))</f>
      </c>
      <c r="N9860">
        <f>IF(J9860="","",IF(E9860="SGD",1,IF(E9860="USD",Settings!$B$22,IF(E9860="HKD",Settings!$B$23,1))))</f>
      </c>
      <c r="O9860">
        <f>IF(OR(B9860="",C9860="",E9860=""),0,(IF(A9860=-1,H9860,0)-IF(OR(A9860=1,A9860=0),H9860,0)+IF(A9860=2,H9860,0))*IF(E9860="SGD",1,IF(E9860="USD",Settings!$B$22,IF(E9860="HKD",Settings!$B$23,1))))</f>
        <v>0</v>
      </c>
      <c r="P9860">
        <f>IF(OR(B9860="",C9860="",E9860=""),0,IF(A9860=2,H9860*IF(E9860="SGD",1,IF(E9860="USD",Settings!$B$22,IF(E9860="HKD",Settings!$B$23,1))),0))</f>
        <v>0</v>
      </c>
      <c r="Q9860" s="312">
        <f>IF(OR(J9860="",G9860=""),"",G9860+ROW()/1000000)</f>
      </c>
      <c r="R9860" s="247">
        <f>IF(Q9860="","",SUMIFS(Txn[Signed Units],Txn[Key],J9860,Txn[Transaction Order],"&lt;="&amp;Q9860))</f>
      </c>
    </row>
    <row r="9861" spans="10:18" ht="15" customHeight="1" x14ac:dyDescent="0.15">
      <c r="J9861" s="246">
        <f>IF(OR(B9861="",C9861="",E9861=""),"",B9861&amp;":"&amp;C9861&amp;":"&amp;E9861)</f>
      </c>
      <c r="K9861" s="247">
        <f>IF(A9861="","",A9861*D9861)</f>
      </c>
      <c r="L9861" s="246">
        <f>IF(A9861="","",IF(OR(A9861=1,A9861=0),H9861,0))</f>
      </c>
      <c r="M9861" s="246">
        <f>IF(A9861="","",IF(A9861=-1,H9861,0))</f>
      </c>
      <c r="N9861">
        <f>IF(J9861="","",IF(E9861="SGD",1,IF(E9861="USD",Settings!$B$22,IF(E9861="HKD",Settings!$B$23,1))))</f>
      </c>
      <c r="O9861">
        <f>IF(OR(B9861="",C9861="",E9861=""),0,(IF(A9861=-1,H9861,0)-IF(OR(A9861=1,A9861=0),H9861,0)+IF(A9861=2,H9861,0))*IF(E9861="SGD",1,IF(E9861="USD",Settings!$B$22,IF(E9861="HKD",Settings!$B$23,1))))</f>
        <v>0</v>
      </c>
      <c r="P9861">
        <f>IF(OR(B9861="",C9861="",E9861=""),0,IF(A9861=2,H9861*IF(E9861="SGD",1,IF(E9861="USD",Settings!$B$22,IF(E9861="HKD",Settings!$B$23,1))),0))</f>
        <v>0</v>
      </c>
      <c r="Q9861" s="312">
        <f>IF(OR(J9861="",G9861=""),"",G9861+ROW()/1000000)</f>
      </c>
      <c r="R9861" s="247">
        <f>IF(Q9861="","",SUMIFS(Txn[Signed Units],Txn[Key],J9861,Txn[Transaction Order],"&lt;="&amp;Q9861))</f>
      </c>
    </row>
    <row r="9862" spans="10:18" ht="15" customHeight="1" x14ac:dyDescent="0.15">
      <c r="J9862" s="246">
        <f>IF(OR(B9862="",C9862="",E9862=""),"",B9862&amp;":"&amp;C9862&amp;":"&amp;E9862)</f>
      </c>
      <c r="K9862" s="247">
        <f>IF(A9862="","",A9862*D9862)</f>
      </c>
      <c r="L9862" s="246">
        <f>IF(A9862="","",IF(OR(A9862=1,A9862=0),H9862,0))</f>
      </c>
      <c r="M9862" s="246">
        <f>IF(A9862="","",IF(A9862=-1,H9862,0))</f>
      </c>
      <c r="N9862">
        <f>IF(J9862="","",IF(E9862="SGD",1,IF(E9862="USD",Settings!$B$22,IF(E9862="HKD",Settings!$B$23,1))))</f>
      </c>
      <c r="O9862">
        <f>IF(OR(B9862="",C9862="",E9862=""),0,(IF(A9862=-1,H9862,0)-IF(OR(A9862=1,A9862=0),H9862,0)+IF(A9862=2,H9862,0))*IF(E9862="SGD",1,IF(E9862="USD",Settings!$B$22,IF(E9862="HKD",Settings!$B$23,1))))</f>
        <v>0</v>
      </c>
      <c r="P9862">
        <f>IF(OR(B9862="",C9862="",E9862=""),0,IF(A9862=2,H9862*IF(E9862="SGD",1,IF(E9862="USD",Settings!$B$22,IF(E9862="HKD",Settings!$B$23,1))),0))</f>
        <v>0</v>
      </c>
      <c r="Q9862" s="312">
        <f>IF(OR(J9862="",G9862=""),"",G9862+ROW()/1000000)</f>
      </c>
      <c r="R9862" s="247">
        <f>IF(Q9862="","",SUMIFS(Txn[Signed Units],Txn[Key],J9862,Txn[Transaction Order],"&lt;="&amp;Q9862))</f>
      </c>
    </row>
    <row r="9863" spans="10:18" ht="15" customHeight="1" x14ac:dyDescent="0.15">
      <c r="J9863" s="246">
        <f>IF(OR(B9863="",C9863="",E9863=""),"",B9863&amp;":"&amp;C9863&amp;":"&amp;E9863)</f>
      </c>
      <c r="K9863" s="247">
        <f>IF(A9863="","",A9863*D9863)</f>
      </c>
      <c r="L9863" s="246">
        <f>IF(A9863="","",IF(OR(A9863=1,A9863=0),H9863,0))</f>
      </c>
      <c r="M9863" s="246">
        <f>IF(A9863="","",IF(A9863=-1,H9863,0))</f>
      </c>
      <c r="N9863">
        <f>IF(J9863="","",IF(E9863="SGD",1,IF(E9863="USD",Settings!$B$22,IF(E9863="HKD",Settings!$B$23,1))))</f>
      </c>
      <c r="O9863">
        <f>IF(OR(B9863="",C9863="",E9863=""),0,(IF(A9863=-1,H9863,0)-IF(OR(A9863=1,A9863=0),H9863,0)+IF(A9863=2,H9863,0))*IF(E9863="SGD",1,IF(E9863="USD",Settings!$B$22,IF(E9863="HKD",Settings!$B$23,1))))</f>
        <v>0</v>
      </c>
      <c r="P9863">
        <f>IF(OR(B9863="",C9863="",E9863=""),0,IF(A9863=2,H9863*IF(E9863="SGD",1,IF(E9863="USD",Settings!$B$22,IF(E9863="HKD",Settings!$B$23,1))),0))</f>
        <v>0</v>
      </c>
      <c r="Q9863" s="312">
        <f>IF(OR(J9863="",G9863=""),"",G9863+ROW()/1000000)</f>
      </c>
      <c r="R9863" s="247">
        <f>IF(Q9863="","",SUMIFS(Txn[Signed Units],Txn[Key],J9863,Txn[Transaction Order],"&lt;="&amp;Q9863))</f>
      </c>
    </row>
    <row r="9864" spans="10:18" ht="15" customHeight="1" x14ac:dyDescent="0.15">
      <c r="J9864" s="246">
        <f>IF(OR(B9864="",C9864="",E9864=""),"",B9864&amp;":"&amp;C9864&amp;":"&amp;E9864)</f>
      </c>
      <c r="K9864" s="247">
        <f>IF(A9864="","",A9864*D9864)</f>
      </c>
      <c r="L9864" s="246">
        <f>IF(A9864="","",IF(OR(A9864=1,A9864=0),H9864,0))</f>
      </c>
      <c r="M9864" s="246">
        <f>IF(A9864="","",IF(A9864=-1,H9864,0))</f>
      </c>
      <c r="N9864">
        <f>IF(J9864="","",IF(E9864="SGD",1,IF(E9864="USD",Settings!$B$22,IF(E9864="HKD",Settings!$B$23,1))))</f>
      </c>
      <c r="O9864">
        <f>IF(OR(B9864="",C9864="",E9864=""),0,(IF(A9864=-1,H9864,0)-IF(OR(A9864=1,A9864=0),H9864,0)+IF(A9864=2,H9864,0))*IF(E9864="SGD",1,IF(E9864="USD",Settings!$B$22,IF(E9864="HKD",Settings!$B$23,1))))</f>
        <v>0</v>
      </c>
      <c r="P9864">
        <f>IF(OR(B9864="",C9864="",E9864=""),0,IF(A9864=2,H9864*IF(E9864="SGD",1,IF(E9864="USD",Settings!$B$22,IF(E9864="HKD",Settings!$B$23,1))),0))</f>
        <v>0</v>
      </c>
      <c r="Q9864" s="312">
        <f>IF(OR(J9864="",G9864=""),"",G9864+ROW()/1000000)</f>
      </c>
      <c r="R9864" s="247">
        <f>IF(Q9864="","",SUMIFS(Txn[Signed Units],Txn[Key],J9864,Txn[Transaction Order],"&lt;="&amp;Q9864))</f>
      </c>
    </row>
    <row r="9865" spans="10:18" ht="15" customHeight="1" x14ac:dyDescent="0.15">
      <c r="J9865" s="246">
        <f>IF(OR(B9865="",C9865="",E9865=""),"",B9865&amp;":"&amp;C9865&amp;":"&amp;E9865)</f>
      </c>
      <c r="K9865" s="247">
        <f>IF(A9865="","",A9865*D9865)</f>
      </c>
      <c r="L9865" s="246">
        <f>IF(A9865="","",IF(OR(A9865=1,A9865=0),H9865,0))</f>
      </c>
      <c r="M9865" s="246">
        <f>IF(A9865="","",IF(A9865=-1,H9865,0))</f>
      </c>
      <c r="N9865">
        <f>IF(J9865="","",IF(E9865="SGD",1,IF(E9865="USD",Settings!$B$22,IF(E9865="HKD",Settings!$B$23,1))))</f>
      </c>
      <c r="O9865">
        <f>IF(OR(B9865="",C9865="",E9865=""),0,(IF(A9865=-1,H9865,0)-IF(OR(A9865=1,A9865=0),H9865,0)+IF(A9865=2,H9865,0))*IF(E9865="SGD",1,IF(E9865="USD",Settings!$B$22,IF(E9865="HKD",Settings!$B$23,1))))</f>
        <v>0</v>
      </c>
      <c r="P9865">
        <f>IF(OR(B9865="",C9865="",E9865=""),0,IF(A9865=2,H9865*IF(E9865="SGD",1,IF(E9865="USD",Settings!$B$22,IF(E9865="HKD",Settings!$B$23,1))),0))</f>
        <v>0</v>
      </c>
      <c r="Q9865" s="312">
        <f>IF(OR(J9865="",G9865=""),"",G9865+ROW()/1000000)</f>
      </c>
      <c r="R9865" s="247">
        <f>IF(Q9865="","",SUMIFS(Txn[Signed Units],Txn[Key],J9865,Txn[Transaction Order],"&lt;="&amp;Q9865))</f>
      </c>
    </row>
    <row r="9866" spans="10:18" ht="15" customHeight="1" x14ac:dyDescent="0.15">
      <c r="J9866" s="246">
        <f>IF(OR(B9866="",C9866="",E9866=""),"",B9866&amp;":"&amp;C9866&amp;":"&amp;E9866)</f>
      </c>
      <c r="K9866" s="247">
        <f>IF(A9866="","",A9866*D9866)</f>
      </c>
      <c r="L9866" s="246">
        <f>IF(A9866="","",IF(OR(A9866=1,A9866=0),H9866,0))</f>
      </c>
      <c r="M9866" s="246">
        <f>IF(A9866="","",IF(A9866=-1,H9866,0))</f>
      </c>
      <c r="N9866">
        <f>IF(J9866="","",IF(E9866="SGD",1,IF(E9866="USD",Settings!$B$22,IF(E9866="HKD",Settings!$B$23,1))))</f>
      </c>
      <c r="O9866">
        <f>IF(OR(B9866="",C9866="",E9866=""),0,(IF(A9866=-1,H9866,0)-IF(OR(A9866=1,A9866=0),H9866,0)+IF(A9866=2,H9866,0))*IF(E9866="SGD",1,IF(E9866="USD",Settings!$B$22,IF(E9866="HKD",Settings!$B$23,1))))</f>
        <v>0</v>
      </c>
      <c r="P9866">
        <f>IF(OR(B9866="",C9866="",E9866=""),0,IF(A9866=2,H9866*IF(E9866="SGD",1,IF(E9866="USD",Settings!$B$22,IF(E9866="HKD",Settings!$B$23,1))),0))</f>
        <v>0</v>
      </c>
      <c r="Q9866" s="312">
        <f>IF(OR(J9866="",G9866=""),"",G9866+ROW()/1000000)</f>
      </c>
      <c r="R9866" s="247">
        <f>IF(Q9866="","",SUMIFS(Txn[Signed Units],Txn[Key],J9866,Txn[Transaction Order],"&lt;="&amp;Q9866))</f>
      </c>
    </row>
    <row r="9867" spans="10:18" ht="15" customHeight="1" x14ac:dyDescent="0.15">
      <c r="J9867" s="246">
        <f>IF(OR(B9867="",C9867="",E9867=""),"",B9867&amp;":"&amp;C9867&amp;":"&amp;E9867)</f>
      </c>
      <c r="K9867" s="247">
        <f>IF(A9867="","",A9867*D9867)</f>
      </c>
      <c r="L9867" s="246">
        <f>IF(A9867="","",IF(OR(A9867=1,A9867=0),H9867,0))</f>
      </c>
      <c r="M9867" s="246">
        <f>IF(A9867="","",IF(A9867=-1,H9867,0))</f>
      </c>
      <c r="N9867">
        <f>IF(J9867="","",IF(E9867="SGD",1,IF(E9867="USD",Settings!$B$22,IF(E9867="HKD",Settings!$B$23,1))))</f>
      </c>
      <c r="O9867">
        <f>IF(OR(B9867="",C9867="",E9867=""),0,(IF(A9867=-1,H9867,0)-IF(OR(A9867=1,A9867=0),H9867,0)+IF(A9867=2,H9867,0))*IF(E9867="SGD",1,IF(E9867="USD",Settings!$B$22,IF(E9867="HKD",Settings!$B$23,1))))</f>
        <v>0</v>
      </c>
      <c r="P9867">
        <f>IF(OR(B9867="",C9867="",E9867=""),0,IF(A9867=2,H9867*IF(E9867="SGD",1,IF(E9867="USD",Settings!$B$22,IF(E9867="HKD",Settings!$B$23,1))),0))</f>
        <v>0</v>
      </c>
      <c r="Q9867" s="312">
        <f>IF(OR(J9867="",G9867=""),"",G9867+ROW()/1000000)</f>
      </c>
      <c r="R9867" s="247">
        <f>IF(Q9867="","",SUMIFS(Txn[Signed Units],Txn[Key],J9867,Txn[Transaction Order],"&lt;="&amp;Q9867))</f>
      </c>
    </row>
    <row r="9868" spans="10:18" ht="15" customHeight="1" x14ac:dyDescent="0.15">
      <c r="J9868" s="246">
        <f>IF(OR(B9868="",C9868="",E9868=""),"",B9868&amp;":"&amp;C9868&amp;":"&amp;E9868)</f>
      </c>
      <c r="K9868" s="247">
        <f>IF(A9868="","",A9868*D9868)</f>
      </c>
      <c r="L9868" s="246">
        <f>IF(A9868="","",IF(OR(A9868=1,A9868=0),H9868,0))</f>
      </c>
      <c r="M9868" s="246">
        <f>IF(A9868="","",IF(A9868=-1,H9868,0))</f>
      </c>
      <c r="N9868">
        <f>IF(J9868="","",IF(E9868="SGD",1,IF(E9868="USD",Settings!$B$22,IF(E9868="HKD",Settings!$B$23,1))))</f>
      </c>
      <c r="O9868">
        <f>IF(OR(B9868="",C9868="",E9868=""),0,(IF(A9868=-1,H9868,0)-IF(OR(A9868=1,A9868=0),H9868,0)+IF(A9868=2,H9868,0))*IF(E9868="SGD",1,IF(E9868="USD",Settings!$B$22,IF(E9868="HKD",Settings!$B$23,1))))</f>
        <v>0</v>
      </c>
      <c r="P9868">
        <f>IF(OR(B9868="",C9868="",E9868=""),0,IF(A9868=2,H9868*IF(E9868="SGD",1,IF(E9868="USD",Settings!$B$22,IF(E9868="HKD",Settings!$B$23,1))),0))</f>
        <v>0</v>
      </c>
      <c r="Q9868" s="312">
        <f>IF(OR(J9868="",G9868=""),"",G9868+ROW()/1000000)</f>
      </c>
      <c r="R9868" s="247">
        <f>IF(Q9868="","",SUMIFS(Txn[Signed Units],Txn[Key],J9868,Txn[Transaction Order],"&lt;="&amp;Q9868))</f>
      </c>
    </row>
    <row r="9869" spans="10:18" ht="15" customHeight="1" x14ac:dyDescent="0.15">
      <c r="J9869" s="246">
        <f>IF(OR(B9869="",C9869="",E9869=""),"",B9869&amp;":"&amp;C9869&amp;":"&amp;E9869)</f>
      </c>
      <c r="K9869" s="247">
        <f>IF(A9869="","",A9869*D9869)</f>
      </c>
      <c r="L9869" s="246">
        <f>IF(A9869="","",IF(OR(A9869=1,A9869=0),H9869,0))</f>
      </c>
      <c r="M9869" s="246">
        <f>IF(A9869="","",IF(A9869=-1,H9869,0))</f>
      </c>
      <c r="N9869">
        <f>IF(J9869="","",IF(E9869="SGD",1,IF(E9869="USD",Settings!$B$22,IF(E9869="HKD",Settings!$B$23,1))))</f>
      </c>
      <c r="O9869">
        <f>IF(OR(B9869="",C9869="",E9869=""),0,(IF(A9869=-1,H9869,0)-IF(OR(A9869=1,A9869=0),H9869,0)+IF(A9869=2,H9869,0))*IF(E9869="SGD",1,IF(E9869="USD",Settings!$B$22,IF(E9869="HKD",Settings!$B$23,1))))</f>
        <v>0</v>
      </c>
      <c r="P9869">
        <f>IF(OR(B9869="",C9869="",E9869=""),0,IF(A9869=2,H9869*IF(E9869="SGD",1,IF(E9869="USD",Settings!$B$22,IF(E9869="HKD",Settings!$B$23,1))),0))</f>
        <v>0</v>
      </c>
      <c r="Q9869" s="312">
        <f>IF(OR(J9869="",G9869=""),"",G9869+ROW()/1000000)</f>
      </c>
      <c r="R9869" s="247">
        <f>IF(Q9869="","",SUMIFS(Txn[Signed Units],Txn[Key],J9869,Txn[Transaction Order],"&lt;="&amp;Q9869))</f>
      </c>
    </row>
    <row r="9870" spans="10:18" ht="15" customHeight="1" x14ac:dyDescent="0.15">
      <c r="J9870" s="246">
        <f>IF(OR(B9870="",C9870="",E9870=""),"",B9870&amp;":"&amp;C9870&amp;":"&amp;E9870)</f>
      </c>
      <c r="K9870" s="247">
        <f>IF(A9870="","",A9870*D9870)</f>
      </c>
      <c r="L9870" s="246">
        <f>IF(A9870="","",IF(OR(A9870=1,A9870=0),H9870,0))</f>
      </c>
      <c r="M9870" s="246">
        <f>IF(A9870="","",IF(A9870=-1,H9870,0))</f>
      </c>
      <c r="N9870">
        <f>IF(J9870="","",IF(E9870="SGD",1,IF(E9870="USD",Settings!$B$22,IF(E9870="HKD",Settings!$B$23,1))))</f>
      </c>
      <c r="O9870">
        <f>IF(OR(B9870="",C9870="",E9870=""),0,(IF(A9870=-1,H9870,0)-IF(OR(A9870=1,A9870=0),H9870,0)+IF(A9870=2,H9870,0))*IF(E9870="SGD",1,IF(E9870="USD",Settings!$B$22,IF(E9870="HKD",Settings!$B$23,1))))</f>
        <v>0</v>
      </c>
      <c r="P9870">
        <f>IF(OR(B9870="",C9870="",E9870=""),0,IF(A9870=2,H9870*IF(E9870="SGD",1,IF(E9870="USD",Settings!$B$22,IF(E9870="HKD",Settings!$B$23,1))),0))</f>
        <v>0</v>
      </c>
      <c r="Q9870" s="312">
        <f>IF(OR(J9870="",G9870=""),"",G9870+ROW()/1000000)</f>
      </c>
      <c r="R9870" s="247">
        <f>IF(Q9870="","",SUMIFS(Txn[Signed Units],Txn[Key],J9870,Txn[Transaction Order],"&lt;="&amp;Q9870))</f>
      </c>
    </row>
    <row r="9871" spans="10:18" ht="15" customHeight="1" x14ac:dyDescent="0.15">
      <c r="J9871" s="246">
        <f>IF(OR(B9871="",C9871="",E9871=""),"",B9871&amp;":"&amp;C9871&amp;":"&amp;E9871)</f>
      </c>
      <c r="K9871" s="247">
        <f>IF(A9871="","",A9871*D9871)</f>
      </c>
      <c r="L9871" s="246">
        <f>IF(A9871="","",IF(OR(A9871=1,A9871=0),H9871,0))</f>
      </c>
      <c r="M9871" s="246">
        <f>IF(A9871="","",IF(A9871=-1,H9871,0))</f>
      </c>
      <c r="N9871">
        <f>IF(J9871="","",IF(E9871="SGD",1,IF(E9871="USD",Settings!$B$22,IF(E9871="HKD",Settings!$B$23,1))))</f>
      </c>
      <c r="O9871">
        <f>IF(OR(B9871="",C9871="",E9871=""),0,(IF(A9871=-1,H9871,0)-IF(OR(A9871=1,A9871=0),H9871,0)+IF(A9871=2,H9871,0))*IF(E9871="SGD",1,IF(E9871="USD",Settings!$B$22,IF(E9871="HKD",Settings!$B$23,1))))</f>
        <v>0</v>
      </c>
      <c r="P9871">
        <f>IF(OR(B9871="",C9871="",E9871=""),0,IF(A9871=2,H9871*IF(E9871="SGD",1,IF(E9871="USD",Settings!$B$22,IF(E9871="HKD",Settings!$B$23,1))),0))</f>
        <v>0</v>
      </c>
      <c r="Q9871" s="312">
        <f>IF(OR(J9871="",G9871=""),"",G9871+ROW()/1000000)</f>
      </c>
      <c r="R9871" s="247">
        <f>IF(Q9871="","",SUMIFS(Txn[Signed Units],Txn[Key],J9871,Txn[Transaction Order],"&lt;="&amp;Q9871))</f>
      </c>
    </row>
    <row r="9872" spans="10:18" ht="15" customHeight="1" x14ac:dyDescent="0.15">
      <c r="J9872" s="246">
        <f>IF(OR(B9872="",C9872="",E9872=""),"",B9872&amp;":"&amp;C9872&amp;":"&amp;E9872)</f>
      </c>
      <c r="K9872" s="247">
        <f>IF(A9872="","",A9872*D9872)</f>
      </c>
      <c r="L9872" s="246">
        <f>IF(A9872="","",IF(OR(A9872=1,A9872=0),H9872,0))</f>
      </c>
      <c r="M9872" s="246">
        <f>IF(A9872="","",IF(A9872=-1,H9872,0))</f>
      </c>
      <c r="N9872">
        <f>IF(J9872="","",IF(E9872="SGD",1,IF(E9872="USD",Settings!$B$22,IF(E9872="HKD",Settings!$B$23,1))))</f>
      </c>
      <c r="O9872">
        <f>IF(OR(B9872="",C9872="",E9872=""),0,(IF(A9872=-1,H9872,0)-IF(OR(A9872=1,A9872=0),H9872,0)+IF(A9872=2,H9872,0))*IF(E9872="SGD",1,IF(E9872="USD",Settings!$B$22,IF(E9872="HKD",Settings!$B$23,1))))</f>
        <v>0</v>
      </c>
      <c r="P9872">
        <f>IF(OR(B9872="",C9872="",E9872=""),0,IF(A9872=2,H9872*IF(E9872="SGD",1,IF(E9872="USD",Settings!$B$22,IF(E9872="HKD",Settings!$B$23,1))),0))</f>
        <v>0</v>
      </c>
      <c r="Q9872" s="312">
        <f>IF(OR(J9872="",G9872=""),"",G9872+ROW()/1000000)</f>
      </c>
      <c r="R9872" s="247">
        <f>IF(Q9872="","",SUMIFS(Txn[Signed Units],Txn[Key],J9872,Txn[Transaction Order],"&lt;="&amp;Q9872))</f>
      </c>
    </row>
    <row r="9873" spans="10:18" ht="15" customHeight="1" x14ac:dyDescent="0.15">
      <c r="J9873" s="246">
        <f>IF(OR(B9873="",C9873="",E9873=""),"",B9873&amp;":"&amp;C9873&amp;":"&amp;E9873)</f>
      </c>
      <c r="K9873" s="247">
        <f>IF(A9873="","",A9873*D9873)</f>
      </c>
      <c r="L9873" s="246">
        <f>IF(A9873="","",IF(OR(A9873=1,A9873=0),H9873,0))</f>
      </c>
      <c r="M9873" s="246">
        <f>IF(A9873="","",IF(A9873=-1,H9873,0))</f>
      </c>
      <c r="N9873">
        <f>IF(J9873="","",IF(E9873="SGD",1,IF(E9873="USD",Settings!$B$22,IF(E9873="HKD",Settings!$B$23,1))))</f>
      </c>
      <c r="O9873">
        <f>IF(OR(B9873="",C9873="",E9873=""),0,(IF(A9873=-1,H9873,0)-IF(OR(A9873=1,A9873=0),H9873,0)+IF(A9873=2,H9873,0))*IF(E9873="SGD",1,IF(E9873="USD",Settings!$B$22,IF(E9873="HKD",Settings!$B$23,1))))</f>
        <v>0</v>
      </c>
      <c r="P9873">
        <f>IF(OR(B9873="",C9873="",E9873=""),0,IF(A9873=2,H9873*IF(E9873="SGD",1,IF(E9873="USD",Settings!$B$22,IF(E9873="HKD",Settings!$B$23,1))),0))</f>
        <v>0</v>
      </c>
      <c r="Q9873" s="312">
        <f>IF(OR(J9873="",G9873=""),"",G9873+ROW()/1000000)</f>
      </c>
      <c r="R9873" s="247">
        <f>IF(Q9873="","",SUMIFS(Txn[Signed Units],Txn[Key],J9873,Txn[Transaction Order],"&lt;="&amp;Q9873))</f>
      </c>
    </row>
    <row r="9874" spans="10:18" ht="15" customHeight="1" x14ac:dyDescent="0.15">
      <c r="J9874" s="246">
        <f>IF(OR(B9874="",C9874="",E9874=""),"",B9874&amp;":"&amp;C9874&amp;":"&amp;E9874)</f>
      </c>
      <c r="K9874" s="247">
        <f>IF(A9874="","",A9874*D9874)</f>
      </c>
      <c r="L9874" s="246">
        <f>IF(A9874="","",IF(OR(A9874=1,A9874=0),H9874,0))</f>
      </c>
      <c r="M9874" s="246">
        <f>IF(A9874="","",IF(A9874=-1,H9874,0))</f>
      </c>
      <c r="N9874">
        <f>IF(J9874="","",IF(E9874="SGD",1,IF(E9874="USD",Settings!$B$22,IF(E9874="HKD",Settings!$B$23,1))))</f>
      </c>
      <c r="O9874">
        <f>IF(OR(B9874="",C9874="",E9874=""),0,(IF(A9874=-1,H9874,0)-IF(OR(A9874=1,A9874=0),H9874,0)+IF(A9874=2,H9874,0))*IF(E9874="SGD",1,IF(E9874="USD",Settings!$B$22,IF(E9874="HKD",Settings!$B$23,1))))</f>
        <v>0</v>
      </c>
      <c r="P9874">
        <f>IF(OR(B9874="",C9874="",E9874=""),0,IF(A9874=2,H9874*IF(E9874="SGD",1,IF(E9874="USD",Settings!$B$22,IF(E9874="HKD",Settings!$B$23,1))),0))</f>
        <v>0</v>
      </c>
      <c r="Q9874" s="312">
        <f>IF(OR(J9874="",G9874=""),"",G9874+ROW()/1000000)</f>
      </c>
      <c r="R9874" s="247">
        <f>IF(Q9874="","",SUMIFS(Txn[Signed Units],Txn[Key],J9874,Txn[Transaction Order],"&lt;="&amp;Q9874))</f>
      </c>
    </row>
    <row r="9875" spans="10:18" ht="15" customHeight="1" x14ac:dyDescent="0.15">
      <c r="J9875" s="246">
        <f>IF(OR(B9875="",C9875="",E9875=""),"",B9875&amp;":"&amp;C9875&amp;":"&amp;E9875)</f>
      </c>
      <c r="K9875" s="247">
        <f>IF(A9875="","",A9875*D9875)</f>
      </c>
      <c r="L9875" s="246">
        <f>IF(A9875="","",IF(OR(A9875=1,A9875=0),H9875,0))</f>
      </c>
      <c r="M9875" s="246">
        <f>IF(A9875="","",IF(A9875=-1,H9875,0))</f>
      </c>
      <c r="N9875">
        <f>IF(J9875="","",IF(E9875="SGD",1,IF(E9875="USD",Settings!$B$22,IF(E9875="HKD",Settings!$B$23,1))))</f>
      </c>
      <c r="O9875">
        <f>IF(OR(B9875="",C9875="",E9875=""),0,(IF(A9875=-1,H9875,0)-IF(OR(A9875=1,A9875=0),H9875,0)+IF(A9875=2,H9875,0))*IF(E9875="SGD",1,IF(E9875="USD",Settings!$B$22,IF(E9875="HKD",Settings!$B$23,1))))</f>
        <v>0</v>
      </c>
      <c r="P9875">
        <f>IF(OR(B9875="",C9875="",E9875=""),0,IF(A9875=2,H9875*IF(E9875="SGD",1,IF(E9875="USD",Settings!$B$22,IF(E9875="HKD",Settings!$B$23,1))),0))</f>
        <v>0</v>
      </c>
      <c r="Q9875" s="312">
        <f>IF(OR(J9875="",G9875=""),"",G9875+ROW()/1000000)</f>
      </c>
      <c r="R9875" s="247">
        <f>IF(Q9875="","",SUMIFS(Txn[Signed Units],Txn[Key],J9875,Txn[Transaction Order],"&lt;="&amp;Q9875))</f>
      </c>
    </row>
    <row r="9876" spans="10:18" ht="15" customHeight="1" x14ac:dyDescent="0.15">
      <c r="J9876" s="246">
        <f>IF(OR(B9876="",C9876="",E9876=""),"",B9876&amp;":"&amp;C9876&amp;":"&amp;E9876)</f>
      </c>
      <c r="K9876" s="247">
        <f>IF(A9876="","",A9876*D9876)</f>
      </c>
      <c r="L9876" s="246">
        <f>IF(A9876="","",IF(OR(A9876=1,A9876=0),H9876,0))</f>
      </c>
      <c r="M9876" s="246">
        <f>IF(A9876="","",IF(A9876=-1,H9876,0))</f>
      </c>
      <c r="N9876">
        <f>IF(J9876="","",IF(E9876="SGD",1,IF(E9876="USD",Settings!$B$22,IF(E9876="HKD",Settings!$B$23,1))))</f>
      </c>
      <c r="O9876">
        <f>IF(OR(B9876="",C9876="",E9876=""),0,(IF(A9876=-1,H9876,0)-IF(OR(A9876=1,A9876=0),H9876,0)+IF(A9876=2,H9876,0))*IF(E9876="SGD",1,IF(E9876="USD",Settings!$B$22,IF(E9876="HKD",Settings!$B$23,1))))</f>
        <v>0</v>
      </c>
      <c r="P9876">
        <f>IF(OR(B9876="",C9876="",E9876=""),0,IF(A9876=2,H9876*IF(E9876="SGD",1,IF(E9876="USD",Settings!$B$22,IF(E9876="HKD",Settings!$B$23,1))),0))</f>
        <v>0</v>
      </c>
      <c r="Q9876" s="312">
        <f>IF(OR(J9876="",G9876=""),"",G9876+ROW()/1000000)</f>
      </c>
      <c r="R9876" s="247">
        <f>IF(Q9876="","",SUMIFS(Txn[Signed Units],Txn[Key],J9876,Txn[Transaction Order],"&lt;="&amp;Q9876))</f>
      </c>
    </row>
    <row r="9877" spans="10:18" ht="15" customHeight="1" x14ac:dyDescent="0.15">
      <c r="J9877" s="246">
        <f>IF(OR(B9877="",C9877="",E9877=""),"",B9877&amp;":"&amp;C9877&amp;":"&amp;E9877)</f>
      </c>
      <c r="K9877" s="247">
        <f>IF(A9877="","",A9877*D9877)</f>
      </c>
      <c r="L9877" s="246">
        <f>IF(A9877="","",IF(OR(A9877=1,A9877=0),H9877,0))</f>
      </c>
      <c r="M9877" s="246">
        <f>IF(A9877="","",IF(A9877=-1,H9877,0))</f>
      </c>
      <c r="N9877">
        <f>IF(J9877="","",IF(E9877="SGD",1,IF(E9877="USD",Settings!$B$22,IF(E9877="HKD",Settings!$B$23,1))))</f>
      </c>
      <c r="O9877">
        <f>IF(OR(B9877="",C9877="",E9877=""),0,(IF(A9877=-1,H9877,0)-IF(OR(A9877=1,A9877=0),H9877,0)+IF(A9877=2,H9877,0))*IF(E9877="SGD",1,IF(E9877="USD",Settings!$B$22,IF(E9877="HKD",Settings!$B$23,1))))</f>
        <v>0</v>
      </c>
      <c r="P9877">
        <f>IF(OR(B9877="",C9877="",E9877=""),0,IF(A9877=2,H9877*IF(E9877="SGD",1,IF(E9877="USD",Settings!$B$22,IF(E9877="HKD",Settings!$B$23,1))),0))</f>
        <v>0</v>
      </c>
      <c r="Q9877" s="312">
        <f>IF(OR(J9877="",G9877=""),"",G9877+ROW()/1000000)</f>
      </c>
      <c r="R9877" s="247">
        <f>IF(Q9877="","",SUMIFS(Txn[Signed Units],Txn[Key],J9877,Txn[Transaction Order],"&lt;="&amp;Q9877))</f>
      </c>
    </row>
    <row r="9878" spans="10:18" ht="15" customHeight="1" x14ac:dyDescent="0.15">
      <c r="J9878" s="246">
        <f>IF(OR(B9878="",C9878="",E9878=""),"",B9878&amp;":"&amp;C9878&amp;":"&amp;E9878)</f>
      </c>
      <c r="K9878" s="247">
        <f>IF(A9878="","",A9878*D9878)</f>
      </c>
      <c r="L9878" s="246">
        <f>IF(A9878="","",IF(OR(A9878=1,A9878=0),H9878,0))</f>
      </c>
      <c r="M9878" s="246">
        <f>IF(A9878="","",IF(A9878=-1,H9878,0))</f>
      </c>
      <c r="N9878">
        <f>IF(J9878="","",IF(E9878="SGD",1,IF(E9878="USD",Settings!$B$22,IF(E9878="HKD",Settings!$B$23,1))))</f>
      </c>
      <c r="O9878">
        <f>IF(OR(B9878="",C9878="",E9878=""),0,(IF(A9878=-1,H9878,0)-IF(OR(A9878=1,A9878=0),H9878,0)+IF(A9878=2,H9878,0))*IF(E9878="SGD",1,IF(E9878="USD",Settings!$B$22,IF(E9878="HKD",Settings!$B$23,1))))</f>
        <v>0</v>
      </c>
      <c r="P9878">
        <f>IF(OR(B9878="",C9878="",E9878=""),0,IF(A9878=2,H9878*IF(E9878="SGD",1,IF(E9878="USD",Settings!$B$22,IF(E9878="HKD",Settings!$B$23,1))),0))</f>
        <v>0</v>
      </c>
      <c r="Q9878" s="312">
        <f>IF(OR(J9878="",G9878=""),"",G9878+ROW()/1000000)</f>
      </c>
      <c r="R9878" s="247">
        <f>IF(Q9878="","",SUMIFS(Txn[Signed Units],Txn[Key],J9878,Txn[Transaction Order],"&lt;="&amp;Q9878))</f>
      </c>
    </row>
    <row r="9879" spans="10:18" ht="15" customHeight="1" x14ac:dyDescent="0.15">
      <c r="J9879" s="246">
        <f>IF(OR(B9879="",C9879="",E9879=""),"",B9879&amp;":"&amp;C9879&amp;":"&amp;E9879)</f>
      </c>
      <c r="K9879" s="247">
        <f>IF(A9879="","",A9879*D9879)</f>
      </c>
      <c r="L9879" s="246">
        <f>IF(A9879="","",IF(OR(A9879=1,A9879=0),H9879,0))</f>
      </c>
      <c r="M9879" s="246">
        <f>IF(A9879="","",IF(A9879=-1,H9879,0))</f>
      </c>
      <c r="N9879">
        <f>IF(J9879="","",IF(E9879="SGD",1,IF(E9879="USD",Settings!$B$22,IF(E9879="HKD",Settings!$B$23,1))))</f>
      </c>
      <c r="O9879">
        <f>IF(OR(B9879="",C9879="",E9879=""),0,(IF(A9879=-1,H9879,0)-IF(OR(A9879=1,A9879=0),H9879,0)+IF(A9879=2,H9879,0))*IF(E9879="SGD",1,IF(E9879="USD",Settings!$B$22,IF(E9879="HKD",Settings!$B$23,1))))</f>
        <v>0</v>
      </c>
      <c r="P9879">
        <f>IF(OR(B9879="",C9879="",E9879=""),0,IF(A9879=2,H9879*IF(E9879="SGD",1,IF(E9879="USD",Settings!$B$22,IF(E9879="HKD",Settings!$B$23,1))),0))</f>
        <v>0</v>
      </c>
      <c r="Q9879" s="312">
        <f>IF(OR(J9879="",G9879=""),"",G9879+ROW()/1000000)</f>
      </c>
      <c r="R9879" s="247">
        <f>IF(Q9879="","",SUMIFS(Txn[Signed Units],Txn[Key],J9879,Txn[Transaction Order],"&lt;="&amp;Q9879))</f>
      </c>
    </row>
    <row r="9880" spans="10:18" ht="15" customHeight="1" x14ac:dyDescent="0.15">
      <c r="J9880" s="246">
        <f>IF(OR(B9880="",C9880="",E9880=""),"",B9880&amp;":"&amp;C9880&amp;":"&amp;E9880)</f>
      </c>
      <c r="K9880" s="247">
        <f>IF(A9880="","",A9880*D9880)</f>
      </c>
      <c r="L9880" s="246">
        <f>IF(A9880="","",IF(OR(A9880=1,A9880=0),H9880,0))</f>
      </c>
      <c r="M9880" s="246">
        <f>IF(A9880="","",IF(A9880=-1,H9880,0))</f>
      </c>
      <c r="N9880">
        <f>IF(J9880="","",IF(E9880="SGD",1,IF(E9880="USD",Settings!$B$22,IF(E9880="HKD",Settings!$B$23,1))))</f>
      </c>
      <c r="O9880">
        <f>IF(OR(B9880="",C9880="",E9880=""),0,(IF(A9880=-1,H9880,0)-IF(OR(A9880=1,A9880=0),H9880,0)+IF(A9880=2,H9880,0))*IF(E9880="SGD",1,IF(E9880="USD",Settings!$B$22,IF(E9880="HKD",Settings!$B$23,1))))</f>
        <v>0</v>
      </c>
      <c r="P9880">
        <f>IF(OR(B9880="",C9880="",E9880=""),0,IF(A9880=2,H9880*IF(E9880="SGD",1,IF(E9880="USD",Settings!$B$22,IF(E9880="HKD",Settings!$B$23,1))),0))</f>
        <v>0</v>
      </c>
      <c r="Q9880" s="312">
        <f>IF(OR(J9880="",G9880=""),"",G9880+ROW()/1000000)</f>
      </c>
      <c r="R9880" s="247">
        <f>IF(Q9880="","",SUMIFS(Txn[Signed Units],Txn[Key],J9880,Txn[Transaction Order],"&lt;="&amp;Q9880))</f>
      </c>
    </row>
    <row r="9881" spans="10:18" ht="15" customHeight="1" x14ac:dyDescent="0.15">
      <c r="J9881" s="246">
        <f>IF(OR(B9881="",C9881="",E9881=""),"",B9881&amp;":"&amp;C9881&amp;":"&amp;E9881)</f>
      </c>
      <c r="K9881" s="247">
        <f>IF(A9881="","",A9881*D9881)</f>
      </c>
      <c r="L9881" s="246">
        <f>IF(A9881="","",IF(OR(A9881=1,A9881=0),H9881,0))</f>
      </c>
      <c r="M9881" s="246">
        <f>IF(A9881="","",IF(A9881=-1,H9881,0))</f>
      </c>
      <c r="N9881">
        <f>IF(J9881="","",IF(E9881="SGD",1,IF(E9881="USD",Settings!$B$22,IF(E9881="HKD",Settings!$B$23,1))))</f>
      </c>
      <c r="O9881">
        <f>IF(OR(B9881="",C9881="",E9881=""),0,(IF(A9881=-1,H9881,0)-IF(OR(A9881=1,A9881=0),H9881,0)+IF(A9881=2,H9881,0))*IF(E9881="SGD",1,IF(E9881="USD",Settings!$B$22,IF(E9881="HKD",Settings!$B$23,1))))</f>
        <v>0</v>
      </c>
      <c r="P9881">
        <f>IF(OR(B9881="",C9881="",E9881=""),0,IF(A9881=2,H9881*IF(E9881="SGD",1,IF(E9881="USD",Settings!$B$22,IF(E9881="HKD",Settings!$B$23,1))),0))</f>
        <v>0</v>
      </c>
      <c r="Q9881" s="312">
        <f>IF(OR(J9881="",G9881=""),"",G9881+ROW()/1000000)</f>
      </c>
      <c r="R9881" s="247">
        <f>IF(Q9881="","",SUMIFS(Txn[Signed Units],Txn[Key],J9881,Txn[Transaction Order],"&lt;="&amp;Q9881))</f>
      </c>
    </row>
    <row r="9882" spans="10:18" ht="15" customHeight="1" x14ac:dyDescent="0.15">
      <c r="J9882" s="246">
        <f>IF(OR(B9882="",C9882="",E9882=""),"",B9882&amp;":"&amp;C9882&amp;":"&amp;E9882)</f>
      </c>
      <c r="K9882" s="247">
        <f>IF(A9882="","",A9882*D9882)</f>
      </c>
      <c r="L9882" s="246">
        <f>IF(A9882="","",IF(OR(A9882=1,A9882=0),H9882,0))</f>
      </c>
      <c r="M9882" s="246">
        <f>IF(A9882="","",IF(A9882=-1,H9882,0))</f>
      </c>
      <c r="N9882">
        <f>IF(J9882="","",IF(E9882="SGD",1,IF(E9882="USD",Settings!$B$22,IF(E9882="HKD",Settings!$B$23,1))))</f>
      </c>
      <c r="O9882">
        <f>IF(OR(B9882="",C9882="",E9882=""),0,(IF(A9882=-1,H9882,0)-IF(OR(A9882=1,A9882=0),H9882,0)+IF(A9882=2,H9882,0))*IF(E9882="SGD",1,IF(E9882="USD",Settings!$B$22,IF(E9882="HKD",Settings!$B$23,1))))</f>
        <v>0</v>
      </c>
      <c r="P9882">
        <f>IF(OR(B9882="",C9882="",E9882=""),0,IF(A9882=2,H9882*IF(E9882="SGD",1,IF(E9882="USD",Settings!$B$22,IF(E9882="HKD",Settings!$B$23,1))),0))</f>
        <v>0</v>
      </c>
      <c r="Q9882" s="312">
        <f>IF(OR(J9882="",G9882=""),"",G9882+ROW()/1000000)</f>
      </c>
      <c r="R9882" s="247">
        <f>IF(Q9882="","",SUMIFS(Txn[Signed Units],Txn[Key],J9882,Txn[Transaction Order],"&lt;="&amp;Q9882))</f>
      </c>
    </row>
    <row r="9883" spans="10:18" ht="15" customHeight="1" x14ac:dyDescent="0.15">
      <c r="J9883" s="246">
        <f>IF(OR(B9883="",C9883="",E9883=""),"",B9883&amp;":"&amp;C9883&amp;":"&amp;E9883)</f>
      </c>
      <c r="K9883" s="247">
        <f>IF(A9883="","",A9883*D9883)</f>
      </c>
      <c r="L9883" s="246">
        <f>IF(A9883="","",IF(OR(A9883=1,A9883=0),H9883,0))</f>
      </c>
      <c r="M9883" s="246">
        <f>IF(A9883="","",IF(A9883=-1,H9883,0))</f>
      </c>
      <c r="N9883">
        <f>IF(J9883="","",IF(E9883="SGD",1,IF(E9883="USD",Settings!$B$22,IF(E9883="HKD",Settings!$B$23,1))))</f>
      </c>
      <c r="O9883">
        <f>IF(OR(B9883="",C9883="",E9883=""),0,(IF(A9883=-1,H9883,0)-IF(OR(A9883=1,A9883=0),H9883,0)+IF(A9883=2,H9883,0))*IF(E9883="SGD",1,IF(E9883="USD",Settings!$B$22,IF(E9883="HKD",Settings!$B$23,1))))</f>
        <v>0</v>
      </c>
      <c r="P9883">
        <f>IF(OR(B9883="",C9883="",E9883=""),0,IF(A9883=2,H9883*IF(E9883="SGD",1,IF(E9883="USD",Settings!$B$22,IF(E9883="HKD",Settings!$B$23,1))),0))</f>
        <v>0</v>
      </c>
      <c r="Q9883" s="312">
        <f>IF(OR(J9883="",G9883=""),"",G9883+ROW()/1000000)</f>
      </c>
      <c r="R9883" s="247">
        <f>IF(Q9883="","",SUMIFS(Txn[Signed Units],Txn[Key],J9883,Txn[Transaction Order],"&lt;="&amp;Q9883))</f>
      </c>
    </row>
    <row r="9884" spans="10:18" ht="15" customHeight="1" x14ac:dyDescent="0.15">
      <c r="J9884" s="246">
        <f>IF(OR(B9884="",C9884="",E9884=""),"",B9884&amp;":"&amp;C9884&amp;":"&amp;E9884)</f>
      </c>
      <c r="K9884" s="247">
        <f>IF(A9884="","",A9884*D9884)</f>
      </c>
      <c r="L9884" s="246">
        <f>IF(A9884="","",IF(OR(A9884=1,A9884=0),H9884,0))</f>
      </c>
      <c r="M9884" s="246">
        <f>IF(A9884="","",IF(A9884=-1,H9884,0))</f>
      </c>
      <c r="N9884">
        <f>IF(J9884="","",IF(E9884="SGD",1,IF(E9884="USD",Settings!$B$22,IF(E9884="HKD",Settings!$B$23,1))))</f>
      </c>
      <c r="O9884">
        <f>IF(OR(B9884="",C9884="",E9884=""),0,(IF(A9884=-1,H9884,0)-IF(OR(A9884=1,A9884=0),H9884,0)+IF(A9884=2,H9884,0))*IF(E9884="SGD",1,IF(E9884="USD",Settings!$B$22,IF(E9884="HKD",Settings!$B$23,1))))</f>
        <v>0</v>
      </c>
      <c r="P9884">
        <f>IF(OR(B9884="",C9884="",E9884=""),0,IF(A9884=2,H9884*IF(E9884="SGD",1,IF(E9884="USD",Settings!$B$22,IF(E9884="HKD",Settings!$B$23,1))),0))</f>
        <v>0</v>
      </c>
      <c r="Q9884" s="312">
        <f>IF(OR(J9884="",G9884=""),"",G9884+ROW()/1000000)</f>
      </c>
      <c r="R9884" s="247">
        <f>IF(Q9884="","",SUMIFS(Txn[Signed Units],Txn[Key],J9884,Txn[Transaction Order],"&lt;="&amp;Q9884))</f>
      </c>
    </row>
    <row r="9885" spans="10:18" ht="15" customHeight="1" x14ac:dyDescent="0.15">
      <c r="J9885" s="246">
        <f>IF(OR(B9885="",C9885="",E9885=""),"",B9885&amp;":"&amp;C9885&amp;":"&amp;E9885)</f>
      </c>
      <c r="K9885" s="247">
        <f>IF(A9885="","",A9885*D9885)</f>
      </c>
      <c r="L9885" s="246">
        <f>IF(A9885="","",IF(OR(A9885=1,A9885=0),H9885,0))</f>
      </c>
      <c r="M9885" s="246">
        <f>IF(A9885="","",IF(A9885=-1,H9885,0))</f>
      </c>
      <c r="N9885">
        <f>IF(J9885="","",IF(E9885="SGD",1,IF(E9885="USD",Settings!$B$22,IF(E9885="HKD",Settings!$B$23,1))))</f>
      </c>
      <c r="O9885">
        <f>IF(OR(B9885="",C9885="",E9885=""),0,(IF(A9885=-1,H9885,0)-IF(OR(A9885=1,A9885=0),H9885,0)+IF(A9885=2,H9885,0))*IF(E9885="SGD",1,IF(E9885="USD",Settings!$B$22,IF(E9885="HKD",Settings!$B$23,1))))</f>
        <v>0</v>
      </c>
      <c r="P9885">
        <f>IF(OR(B9885="",C9885="",E9885=""),0,IF(A9885=2,H9885*IF(E9885="SGD",1,IF(E9885="USD",Settings!$B$22,IF(E9885="HKD",Settings!$B$23,1))),0))</f>
        <v>0</v>
      </c>
      <c r="Q9885" s="312">
        <f>IF(OR(J9885="",G9885=""),"",G9885+ROW()/1000000)</f>
      </c>
      <c r="R9885" s="247">
        <f>IF(Q9885="","",SUMIFS(Txn[Signed Units],Txn[Key],J9885,Txn[Transaction Order],"&lt;="&amp;Q9885))</f>
      </c>
    </row>
    <row r="9886" spans="10:18" ht="15" customHeight="1" x14ac:dyDescent="0.15">
      <c r="J9886" s="246">
        <f>IF(OR(B9886="",C9886="",E9886=""),"",B9886&amp;":"&amp;C9886&amp;":"&amp;E9886)</f>
      </c>
      <c r="K9886" s="247">
        <f>IF(A9886="","",A9886*D9886)</f>
      </c>
      <c r="L9886" s="246">
        <f>IF(A9886="","",IF(OR(A9886=1,A9886=0),H9886,0))</f>
      </c>
      <c r="M9886" s="246">
        <f>IF(A9886="","",IF(A9886=-1,H9886,0))</f>
      </c>
      <c r="N9886">
        <f>IF(J9886="","",IF(E9886="SGD",1,IF(E9886="USD",Settings!$B$22,IF(E9886="HKD",Settings!$B$23,1))))</f>
      </c>
      <c r="O9886">
        <f>IF(OR(B9886="",C9886="",E9886=""),0,(IF(A9886=-1,H9886,0)-IF(OR(A9886=1,A9886=0),H9886,0)+IF(A9886=2,H9886,0))*IF(E9886="SGD",1,IF(E9886="USD",Settings!$B$22,IF(E9886="HKD",Settings!$B$23,1))))</f>
        <v>0</v>
      </c>
      <c r="P9886">
        <f>IF(OR(B9886="",C9886="",E9886=""),0,IF(A9886=2,H9886*IF(E9886="SGD",1,IF(E9886="USD",Settings!$B$22,IF(E9886="HKD",Settings!$B$23,1))),0))</f>
        <v>0</v>
      </c>
      <c r="Q9886" s="312">
        <f>IF(OR(J9886="",G9886=""),"",G9886+ROW()/1000000)</f>
      </c>
      <c r="R9886" s="247">
        <f>IF(Q9886="","",SUMIFS(Txn[Signed Units],Txn[Key],J9886,Txn[Transaction Order],"&lt;="&amp;Q9886))</f>
      </c>
    </row>
    <row r="9887" spans="10:18" ht="15" customHeight="1" x14ac:dyDescent="0.15">
      <c r="J9887" s="246">
        <f>IF(OR(B9887="",C9887="",E9887=""),"",B9887&amp;":"&amp;C9887&amp;":"&amp;E9887)</f>
      </c>
      <c r="K9887" s="247">
        <f>IF(A9887="","",A9887*D9887)</f>
      </c>
      <c r="L9887" s="246">
        <f>IF(A9887="","",IF(OR(A9887=1,A9887=0),H9887,0))</f>
      </c>
      <c r="M9887" s="246">
        <f>IF(A9887="","",IF(A9887=-1,H9887,0))</f>
      </c>
      <c r="N9887">
        <f>IF(J9887="","",IF(E9887="SGD",1,IF(E9887="USD",Settings!$B$22,IF(E9887="HKD",Settings!$B$23,1))))</f>
      </c>
      <c r="O9887">
        <f>IF(OR(B9887="",C9887="",E9887=""),0,(IF(A9887=-1,H9887,0)-IF(OR(A9887=1,A9887=0),H9887,0)+IF(A9887=2,H9887,0))*IF(E9887="SGD",1,IF(E9887="USD",Settings!$B$22,IF(E9887="HKD",Settings!$B$23,1))))</f>
        <v>0</v>
      </c>
      <c r="P9887">
        <f>IF(OR(B9887="",C9887="",E9887=""),0,IF(A9887=2,H9887*IF(E9887="SGD",1,IF(E9887="USD",Settings!$B$22,IF(E9887="HKD",Settings!$B$23,1))),0))</f>
        <v>0</v>
      </c>
      <c r="Q9887" s="312">
        <f>IF(OR(J9887="",G9887=""),"",G9887+ROW()/1000000)</f>
      </c>
      <c r="R9887" s="247">
        <f>IF(Q9887="","",SUMIFS(Txn[Signed Units],Txn[Key],J9887,Txn[Transaction Order],"&lt;="&amp;Q9887))</f>
      </c>
    </row>
    <row r="9888" spans="10:18" ht="15" customHeight="1" x14ac:dyDescent="0.15">
      <c r="J9888" s="246">
        <f>IF(OR(B9888="",C9888="",E9888=""),"",B9888&amp;":"&amp;C9888&amp;":"&amp;E9888)</f>
      </c>
      <c r="K9888" s="247">
        <f>IF(A9888="","",A9888*D9888)</f>
      </c>
      <c r="L9888" s="246">
        <f>IF(A9888="","",IF(OR(A9888=1,A9888=0),H9888,0))</f>
      </c>
      <c r="M9888" s="246">
        <f>IF(A9888="","",IF(A9888=-1,H9888,0))</f>
      </c>
      <c r="N9888">
        <f>IF(J9888="","",IF(E9888="SGD",1,IF(E9888="USD",Settings!$B$22,IF(E9888="HKD",Settings!$B$23,1))))</f>
      </c>
      <c r="O9888">
        <f>IF(OR(B9888="",C9888="",E9888=""),0,(IF(A9888=-1,H9888,0)-IF(OR(A9888=1,A9888=0),H9888,0)+IF(A9888=2,H9888,0))*IF(E9888="SGD",1,IF(E9888="USD",Settings!$B$22,IF(E9888="HKD",Settings!$B$23,1))))</f>
        <v>0</v>
      </c>
      <c r="P9888">
        <f>IF(OR(B9888="",C9888="",E9888=""),0,IF(A9888=2,H9888*IF(E9888="SGD",1,IF(E9888="USD",Settings!$B$22,IF(E9888="HKD",Settings!$B$23,1))),0))</f>
        <v>0</v>
      </c>
      <c r="Q9888" s="312">
        <f>IF(OR(J9888="",G9888=""),"",G9888+ROW()/1000000)</f>
      </c>
      <c r="R9888" s="247">
        <f>IF(Q9888="","",SUMIFS(Txn[Signed Units],Txn[Key],J9888,Txn[Transaction Order],"&lt;="&amp;Q9888))</f>
      </c>
    </row>
    <row r="9889" spans="10:18" ht="15" customHeight="1" x14ac:dyDescent="0.15">
      <c r="J9889" s="246">
        <f>IF(OR(B9889="",C9889="",E9889=""),"",B9889&amp;":"&amp;C9889&amp;":"&amp;E9889)</f>
      </c>
      <c r="K9889" s="247">
        <f>IF(A9889="","",A9889*D9889)</f>
      </c>
      <c r="L9889" s="246">
        <f>IF(A9889="","",IF(OR(A9889=1,A9889=0),H9889,0))</f>
      </c>
      <c r="M9889" s="246">
        <f>IF(A9889="","",IF(A9889=-1,H9889,0))</f>
      </c>
      <c r="N9889">
        <f>IF(J9889="","",IF(E9889="SGD",1,IF(E9889="USD",Settings!$B$22,IF(E9889="HKD",Settings!$B$23,1))))</f>
      </c>
      <c r="O9889">
        <f>IF(OR(B9889="",C9889="",E9889=""),0,(IF(A9889=-1,H9889,0)-IF(OR(A9889=1,A9889=0),H9889,0)+IF(A9889=2,H9889,0))*IF(E9889="SGD",1,IF(E9889="USD",Settings!$B$22,IF(E9889="HKD",Settings!$B$23,1))))</f>
        <v>0</v>
      </c>
      <c r="P9889">
        <f>IF(OR(B9889="",C9889="",E9889=""),0,IF(A9889=2,H9889*IF(E9889="SGD",1,IF(E9889="USD",Settings!$B$22,IF(E9889="HKD",Settings!$B$23,1))),0))</f>
        <v>0</v>
      </c>
      <c r="Q9889" s="312">
        <f>IF(OR(J9889="",G9889=""),"",G9889+ROW()/1000000)</f>
      </c>
      <c r="R9889" s="247">
        <f>IF(Q9889="","",SUMIFS(Txn[Signed Units],Txn[Key],J9889,Txn[Transaction Order],"&lt;="&amp;Q9889))</f>
      </c>
    </row>
    <row r="9890" spans="10:18" ht="15" customHeight="1" x14ac:dyDescent="0.15">
      <c r="J9890" s="246">
        <f>IF(OR(B9890="",C9890="",E9890=""),"",B9890&amp;":"&amp;C9890&amp;":"&amp;E9890)</f>
      </c>
      <c r="K9890" s="247">
        <f>IF(A9890="","",A9890*D9890)</f>
      </c>
      <c r="L9890" s="246">
        <f>IF(A9890="","",IF(OR(A9890=1,A9890=0),H9890,0))</f>
      </c>
      <c r="M9890" s="246">
        <f>IF(A9890="","",IF(A9890=-1,H9890,0))</f>
      </c>
      <c r="N9890">
        <f>IF(J9890="","",IF(E9890="SGD",1,IF(E9890="USD",Settings!$B$22,IF(E9890="HKD",Settings!$B$23,1))))</f>
      </c>
      <c r="O9890">
        <f>IF(OR(B9890="",C9890="",E9890=""),0,(IF(A9890=-1,H9890,0)-IF(OR(A9890=1,A9890=0),H9890,0)+IF(A9890=2,H9890,0))*IF(E9890="SGD",1,IF(E9890="USD",Settings!$B$22,IF(E9890="HKD",Settings!$B$23,1))))</f>
        <v>0</v>
      </c>
      <c r="P9890">
        <f>IF(OR(B9890="",C9890="",E9890=""),0,IF(A9890=2,H9890*IF(E9890="SGD",1,IF(E9890="USD",Settings!$B$22,IF(E9890="HKD",Settings!$B$23,1))),0))</f>
        <v>0</v>
      </c>
      <c r="Q9890" s="312">
        <f>IF(OR(J9890="",G9890=""),"",G9890+ROW()/1000000)</f>
      </c>
      <c r="R9890" s="247">
        <f>IF(Q9890="","",SUMIFS(Txn[Signed Units],Txn[Key],J9890,Txn[Transaction Order],"&lt;="&amp;Q9890))</f>
      </c>
    </row>
    <row r="9891" spans="10:18" ht="15" customHeight="1" x14ac:dyDescent="0.15">
      <c r="J9891" s="246">
        <f>IF(OR(B9891="",C9891="",E9891=""),"",B9891&amp;":"&amp;C9891&amp;":"&amp;E9891)</f>
      </c>
      <c r="K9891" s="247">
        <f>IF(A9891="","",A9891*D9891)</f>
      </c>
      <c r="L9891" s="246">
        <f>IF(A9891="","",IF(OR(A9891=1,A9891=0),H9891,0))</f>
      </c>
      <c r="M9891" s="246">
        <f>IF(A9891="","",IF(A9891=-1,H9891,0))</f>
      </c>
      <c r="N9891">
        <f>IF(J9891="","",IF(E9891="SGD",1,IF(E9891="USD",Settings!$B$22,IF(E9891="HKD",Settings!$B$23,1))))</f>
      </c>
      <c r="O9891">
        <f>IF(OR(B9891="",C9891="",E9891=""),0,(IF(A9891=-1,H9891,0)-IF(OR(A9891=1,A9891=0),H9891,0)+IF(A9891=2,H9891,0))*IF(E9891="SGD",1,IF(E9891="USD",Settings!$B$22,IF(E9891="HKD",Settings!$B$23,1))))</f>
        <v>0</v>
      </c>
      <c r="P9891">
        <f>IF(OR(B9891="",C9891="",E9891=""),0,IF(A9891=2,H9891*IF(E9891="SGD",1,IF(E9891="USD",Settings!$B$22,IF(E9891="HKD",Settings!$B$23,1))),0))</f>
        <v>0</v>
      </c>
      <c r="Q9891" s="312">
        <f>IF(OR(J9891="",G9891=""),"",G9891+ROW()/1000000)</f>
      </c>
      <c r="R9891" s="247">
        <f>IF(Q9891="","",SUMIFS(Txn[Signed Units],Txn[Key],J9891,Txn[Transaction Order],"&lt;="&amp;Q9891))</f>
      </c>
    </row>
    <row r="9892" spans="10:18" ht="15" customHeight="1" x14ac:dyDescent="0.15">
      <c r="J9892" s="246">
        <f>IF(OR(B9892="",C9892="",E9892=""),"",B9892&amp;":"&amp;C9892&amp;":"&amp;E9892)</f>
      </c>
      <c r="K9892" s="247">
        <f>IF(A9892="","",A9892*D9892)</f>
      </c>
      <c r="L9892" s="246">
        <f>IF(A9892="","",IF(OR(A9892=1,A9892=0),H9892,0))</f>
      </c>
      <c r="M9892" s="246">
        <f>IF(A9892="","",IF(A9892=-1,H9892,0))</f>
      </c>
      <c r="N9892">
        <f>IF(J9892="","",IF(E9892="SGD",1,IF(E9892="USD",Settings!$B$22,IF(E9892="HKD",Settings!$B$23,1))))</f>
      </c>
      <c r="O9892">
        <f>IF(OR(B9892="",C9892="",E9892=""),0,(IF(A9892=-1,H9892,0)-IF(OR(A9892=1,A9892=0),H9892,0)+IF(A9892=2,H9892,0))*IF(E9892="SGD",1,IF(E9892="USD",Settings!$B$22,IF(E9892="HKD",Settings!$B$23,1))))</f>
        <v>0</v>
      </c>
      <c r="P9892">
        <f>IF(OR(B9892="",C9892="",E9892=""),0,IF(A9892=2,H9892*IF(E9892="SGD",1,IF(E9892="USD",Settings!$B$22,IF(E9892="HKD",Settings!$B$23,1))),0))</f>
        <v>0</v>
      </c>
      <c r="Q9892" s="312">
        <f>IF(OR(J9892="",G9892=""),"",G9892+ROW()/1000000)</f>
      </c>
      <c r="R9892" s="247">
        <f>IF(Q9892="","",SUMIFS(Txn[Signed Units],Txn[Key],J9892,Txn[Transaction Order],"&lt;="&amp;Q9892))</f>
      </c>
    </row>
    <row r="9893" spans="10:18" ht="15" customHeight="1" x14ac:dyDescent="0.15">
      <c r="J9893" s="246">
        <f>IF(OR(B9893="",C9893="",E9893=""),"",B9893&amp;":"&amp;C9893&amp;":"&amp;E9893)</f>
      </c>
      <c r="K9893" s="247">
        <f>IF(A9893="","",A9893*D9893)</f>
      </c>
      <c r="L9893" s="246">
        <f>IF(A9893="","",IF(OR(A9893=1,A9893=0),H9893,0))</f>
      </c>
      <c r="M9893" s="246">
        <f>IF(A9893="","",IF(A9893=-1,H9893,0))</f>
      </c>
      <c r="N9893">
        <f>IF(J9893="","",IF(E9893="SGD",1,IF(E9893="USD",Settings!$B$22,IF(E9893="HKD",Settings!$B$23,1))))</f>
      </c>
      <c r="O9893">
        <f>IF(OR(B9893="",C9893="",E9893=""),0,(IF(A9893=-1,H9893,0)-IF(OR(A9893=1,A9893=0),H9893,0)+IF(A9893=2,H9893,0))*IF(E9893="SGD",1,IF(E9893="USD",Settings!$B$22,IF(E9893="HKD",Settings!$B$23,1))))</f>
        <v>0</v>
      </c>
      <c r="P9893">
        <f>IF(OR(B9893="",C9893="",E9893=""),0,IF(A9893=2,H9893*IF(E9893="SGD",1,IF(E9893="USD",Settings!$B$22,IF(E9893="HKD",Settings!$B$23,1))),0))</f>
        <v>0</v>
      </c>
      <c r="Q9893" s="312">
        <f>IF(OR(J9893="",G9893=""),"",G9893+ROW()/1000000)</f>
      </c>
      <c r="R9893" s="247">
        <f>IF(Q9893="","",SUMIFS(Txn[Signed Units],Txn[Key],J9893,Txn[Transaction Order],"&lt;="&amp;Q9893))</f>
      </c>
    </row>
    <row r="9894" spans="10:18" ht="15" customHeight="1" x14ac:dyDescent="0.15">
      <c r="J9894" s="246">
        <f>IF(OR(B9894="",C9894="",E9894=""),"",B9894&amp;":"&amp;C9894&amp;":"&amp;E9894)</f>
      </c>
      <c r="K9894" s="247">
        <f>IF(A9894="","",A9894*D9894)</f>
      </c>
      <c r="L9894" s="246">
        <f>IF(A9894="","",IF(OR(A9894=1,A9894=0),H9894,0))</f>
      </c>
      <c r="M9894" s="246">
        <f>IF(A9894="","",IF(A9894=-1,H9894,0))</f>
      </c>
      <c r="N9894">
        <f>IF(J9894="","",IF(E9894="SGD",1,IF(E9894="USD",Settings!$B$22,IF(E9894="HKD",Settings!$B$23,1))))</f>
      </c>
      <c r="O9894">
        <f>IF(OR(B9894="",C9894="",E9894=""),0,(IF(A9894=-1,H9894,0)-IF(OR(A9894=1,A9894=0),H9894,0)+IF(A9894=2,H9894,0))*IF(E9894="SGD",1,IF(E9894="USD",Settings!$B$22,IF(E9894="HKD",Settings!$B$23,1))))</f>
        <v>0</v>
      </c>
      <c r="P9894">
        <f>IF(OR(B9894="",C9894="",E9894=""),0,IF(A9894=2,H9894*IF(E9894="SGD",1,IF(E9894="USD",Settings!$B$22,IF(E9894="HKD",Settings!$B$23,1))),0))</f>
        <v>0</v>
      </c>
      <c r="Q9894" s="312">
        <f>IF(OR(J9894="",G9894=""),"",G9894+ROW()/1000000)</f>
      </c>
      <c r="R9894" s="247">
        <f>IF(Q9894="","",SUMIFS(Txn[Signed Units],Txn[Key],J9894,Txn[Transaction Order],"&lt;="&amp;Q9894))</f>
      </c>
    </row>
    <row r="9895" spans="10:18" ht="15" customHeight="1" x14ac:dyDescent="0.15">
      <c r="J9895" s="246">
        <f>IF(OR(B9895="",C9895="",E9895=""),"",B9895&amp;":"&amp;C9895&amp;":"&amp;E9895)</f>
      </c>
      <c r="K9895" s="247">
        <f>IF(A9895="","",A9895*D9895)</f>
      </c>
      <c r="L9895" s="246">
        <f>IF(A9895="","",IF(OR(A9895=1,A9895=0),H9895,0))</f>
      </c>
      <c r="M9895" s="246">
        <f>IF(A9895="","",IF(A9895=-1,H9895,0))</f>
      </c>
      <c r="N9895">
        <f>IF(J9895="","",IF(E9895="SGD",1,IF(E9895="USD",Settings!$B$22,IF(E9895="HKD",Settings!$B$23,1))))</f>
      </c>
      <c r="O9895">
        <f>IF(OR(B9895="",C9895="",E9895=""),0,(IF(A9895=-1,H9895,0)-IF(OR(A9895=1,A9895=0),H9895,0)+IF(A9895=2,H9895,0))*IF(E9895="SGD",1,IF(E9895="USD",Settings!$B$22,IF(E9895="HKD",Settings!$B$23,1))))</f>
        <v>0</v>
      </c>
      <c r="P9895">
        <f>IF(OR(B9895="",C9895="",E9895=""),0,IF(A9895=2,H9895*IF(E9895="SGD",1,IF(E9895="USD",Settings!$B$22,IF(E9895="HKD",Settings!$B$23,1))),0))</f>
        <v>0</v>
      </c>
      <c r="Q9895" s="312">
        <f>IF(OR(J9895="",G9895=""),"",G9895+ROW()/1000000)</f>
      </c>
      <c r="R9895" s="247">
        <f>IF(Q9895="","",SUMIFS(Txn[Signed Units],Txn[Key],J9895,Txn[Transaction Order],"&lt;="&amp;Q9895))</f>
      </c>
    </row>
    <row r="9896" spans="10:18" ht="15" customHeight="1" x14ac:dyDescent="0.15">
      <c r="J9896" s="246">
        <f>IF(OR(B9896="",C9896="",E9896=""),"",B9896&amp;":"&amp;C9896&amp;":"&amp;E9896)</f>
      </c>
      <c r="K9896" s="247">
        <f>IF(A9896="","",A9896*D9896)</f>
      </c>
      <c r="L9896" s="246">
        <f>IF(A9896="","",IF(OR(A9896=1,A9896=0),H9896,0))</f>
      </c>
      <c r="M9896" s="246">
        <f>IF(A9896="","",IF(A9896=-1,H9896,0))</f>
      </c>
      <c r="N9896">
        <f>IF(J9896="","",IF(E9896="SGD",1,IF(E9896="USD",Settings!$B$22,IF(E9896="HKD",Settings!$B$23,1))))</f>
      </c>
      <c r="O9896">
        <f>IF(OR(B9896="",C9896="",E9896=""),0,(IF(A9896=-1,H9896,0)-IF(OR(A9896=1,A9896=0),H9896,0)+IF(A9896=2,H9896,0))*IF(E9896="SGD",1,IF(E9896="USD",Settings!$B$22,IF(E9896="HKD",Settings!$B$23,1))))</f>
        <v>0</v>
      </c>
      <c r="P9896">
        <f>IF(OR(B9896="",C9896="",E9896=""),0,IF(A9896=2,H9896*IF(E9896="SGD",1,IF(E9896="USD",Settings!$B$22,IF(E9896="HKD",Settings!$B$23,1))),0))</f>
        <v>0</v>
      </c>
      <c r="Q9896" s="312">
        <f>IF(OR(J9896="",G9896=""),"",G9896+ROW()/1000000)</f>
      </c>
      <c r="R9896" s="247">
        <f>IF(Q9896="","",SUMIFS(Txn[Signed Units],Txn[Key],J9896,Txn[Transaction Order],"&lt;="&amp;Q9896))</f>
      </c>
    </row>
    <row r="9897" spans="10:18" ht="15" customHeight="1" x14ac:dyDescent="0.15">
      <c r="J9897" s="246">
        <f>IF(OR(B9897="",C9897="",E9897=""),"",B9897&amp;":"&amp;C9897&amp;":"&amp;E9897)</f>
      </c>
      <c r="K9897" s="247">
        <f>IF(A9897="","",A9897*D9897)</f>
      </c>
      <c r="L9897" s="246">
        <f>IF(A9897="","",IF(OR(A9897=1,A9897=0),H9897,0))</f>
      </c>
      <c r="M9897" s="246">
        <f>IF(A9897="","",IF(A9897=-1,H9897,0))</f>
      </c>
      <c r="N9897">
        <f>IF(J9897="","",IF(E9897="SGD",1,IF(E9897="USD",Settings!$B$22,IF(E9897="HKD",Settings!$B$23,1))))</f>
      </c>
      <c r="O9897">
        <f>IF(OR(B9897="",C9897="",E9897=""),0,(IF(A9897=-1,H9897,0)-IF(OR(A9897=1,A9897=0),H9897,0)+IF(A9897=2,H9897,0))*IF(E9897="SGD",1,IF(E9897="USD",Settings!$B$22,IF(E9897="HKD",Settings!$B$23,1))))</f>
        <v>0</v>
      </c>
      <c r="P9897">
        <f>IF(OR(B9897="",C9897="",E9897=""),0,IF(A9897=2,H9897*IF(E9897="SGD",1,IF(E9897="USD",Settings!$B$22,IF(E9897="HKD",Settings!$B$23,1))),0))</f>
        <v>0</v>
      </c>
      <c r="Q9897" s="312">
        <f>IF(OR(J9897="",G9897=""),"",G9897+ROW()/1000000)</f>
      </c>
      <c r="R9897" s="247">
        <f>IF(Q9897="","",SUMIFS(Txn[Signed Units],Txn[Key],J9897,Txn[Transaction Order],"&lt;="&amp;Q9897))</f>
      </c>
    </row>
    <row r="9898" spans="10:18" ht="15" customHeight="1" x14ac:dyDescent="0.15">
      <c r="J9898" s="246">
        <f>IF(OR(B9898="",C9898="",E9898=""),"",B9898&amp;":"&amp;C9898&amp;":"&amp;E9898)</f>
      </c>
      <c r="K9898" s="247">
        <f>IF(A9898="","",A9898*D9898)</f>
      </c>
      <c r="L9898" s="246">
        <f>IF(A9898="","",IF(OR(A9898=1,A9898=0),H9898,0))</f>
      </c>
      <c r="M9898" s="246">
        <f>IF(A9898="","",IF(A9898=-1,H9898,0))</f>
      </c>
      <c r="N9898">
        <f>IF(J9898="","",IF(E9898="SGD",1,IF(E9898="USD",Settings!$B$22,IF(E9898="HKD",Settings!$B$23,1))))</f>
      </c>
      <c r="O9898">
        <f>IF(OR(B9898="",C9898="",E9898=""),0,(IF(A9898=-1,H9898,0)-IF(OR(A9898=1,A9898=0),H9898,0)+IF(A9898=2,H9898,0))*IF(E9898="SGD",1,IF(E9898="USD",Settings!$B$22,IF(E9898="HKD",Settings!$B$23,1))))</f>
        <v>0</v>
      </c>
      <c r="P9898">
        <f>IF(OR(B9898="",C9898="",E9898=""),0,IF(A9898=2,H9898*IF(E9898="SGD",1,IF(E9898="USD",Settings!$B$22,IF(E9898="HKD",Settings!$B$23,1))),0))</f>
        <v>0</v>
      </c>
      <c r="Q9898" s="312">
        <f>IF(OR(J9898="",G9898=""),"",G9898+ROW()/1000000)</f>
      </c>
      <c r="R9898" s="247">
        <f>IF(Q9898="","",SUMIFS(Txn[Signed Units],Txn[Key],J9898,Txn[Transaction Order],"&lt;="&amp;Q9898))</f>
      </c>
    </row>
    <row r="9899" spans="10:18" ht="15" customHeight="1" x14ac:dyDescent="0.15">
      <c r="J9899" s="246">
        <f>IF(OR(B9899="",C9899="",E9899=""),"",B9899&amp;":"&amp;C9899&amp;":"&amp;E9899)</f>
      </c>
      <c r="K9899" s="247">
        <f>IF(A9899="","",A9899*D9899)</f>
      </c>
      <c r="L9899" s="246">
        <f>IF(A9899="","",IF(OR(A9899=1,A9899=0),H9899,0))</f>
      </c>
      <c r="M9899" s="246">
        <f>IF(A9899="","",IF(A9899=-1,H9899,0))</f>
      </c>
      <c r="N9899">
        <f>IF(J9899="","",IF(E9899="SGD",1,IF(E9899="USD",Settings!$B$22,IF(E9899="HKD",Settings!$B$23,1))))</f>
      </c>
      <c r="O9899">
        <f>IF(OR(B9899="",C9899="",E9899=""),0,(IF(A9899=-1,H9899,0)-IF(OR(A9899=1,A9899=0),H9899,0)+IF(A9899=2,H9899,0))*IF(E9899="SGD",1,IF(E9899="USD",Settings!$B$22,IF(E9899="HKD",Settings!$B$23,1))))</f>
        <v>0</v>
      </c>
      <c r="P9899">
        <f>IF(OR(B9899="",C9899="",E9899=""),0,IF(A9899=2,H9899*IF(E9899="SGD",1,IF(E9899="USD",Settings!$B$22,IF(E9899="HKD",Settings!$B$23,1))),0))</f>
        <v>0</v>
      </c>
      <c r="Q9899" s="312">
        <f>IF(OR(J9899="",G9899=""),"",G9899+ROW()/1000000)</f>
      </c>
      <c r="R9899" s="247">
        <f>IF(Q9899="","",SUMIFS(Txn[Signed Units],Txn[Key],J9899,Txn[Transaction Order],"&lt;="&amp;Q9899))</f>
      </c>
    </row>
    <row r="9900" spans="10:18" ht="15" customHeight="1" x14ac:dyDescent="0.15">
      <c r="J9900" s="246">
        <f>IF(OR(B9900="",C9900="",E9900=""),"",B9900&amp;":"&amp;C9900&amp;":"&amp;E9900)</f>
      </c>
      <c r="K9900" s="247">
        <f>IF(A9900="","",A9900*D9900)</f>
      </c>
      <c r="L9900" s="246">
        <f>IF(A9900="","",IF(OR(A9900=1,A9900=0),H9900,0))</f>
      </c>
      <c r="M9900" s="246">
        <f>IF(A9900="","",IF(A9900=-1,H9900,0))</f>
      </c>
      <c r="N9900">
        <f>IF(J9900="","",IF(E9900="SGD",1,IF(E9900="USD",Settings!$B$22,IF(E9900="HKD",Settings!$B$23,1))))</f>
      </c>
      <c r="O9900">
        <f>IF(OR(B9900="",C9900="",E9900=""),0,(IF(A9900=-1,H9900,0)-IF(OR(A9900=1,A9900=0),H9900,0)+IF(A9900=2,H9900,0))*IF(E9900="SGD",1,IF(E9900="USD",Settings!$B$22,IF(E9900="HKD",Settings!$B$23,1))))</f>
        <v>0</v>
      </c>
      <c r="P9900">
        <f>IF(OR(B9900="",C9900="",E9900=""),0,IF(A9900=2,H9900*IF(E9900="SGD",1,IF(E9900="USD",Settings!$B$22,IF(E9900="HKD",Settings!$B$23,1))),0))</f>
        <v>0</v>
      </c>
      <c r="Q9900" s="312">
        <f>IF(OR(J9900="",G9900=""),"",G9900+ROW()/1000000)</f>
      </c>
      <c r="R9900" s="247">
        <f>IF(Q9900="","",SUMIFS(Txn[Signed Units],Txn[Key],J9900,Txn[Transaction Order],"&lt;="&amp;Q9900))</f>
      </c>
    </row>
    <row r="9901" spans="10:18" ht="15" customHeight="1" x14ac:dyDescent="0.15">
      <c r="J9901" s="246">
        <f>IF(OR(B9901="",C9901="",E9901=""),"",B9901&amp;":"&amp;C9901&amp;":"&amp;E9901)</f>
      </c>
      <c r="K9901" s="247">
        <f>IF(A9901="","",A9901*D9901)</f>
      </c>
      <c r="L9901" s="246">
        <f>IF(A9901="","",IF(OR(A9901=1,A9901=0),H9901,0))</f>
      </c>
      <c r="M9901" s="246">
        <f>IF(A9901="","",IF(A9901=-1,H9901,0))</f>
      </c>
      <c r="N9901">
        <f>IF(J9901="","",IF(E9901="SGD",1,IF(E9901="USD",Settings!$B$22,IF(E9901="HKD",Settings!$B$23,1))))</f>
      </c>
      <c r="O9901">
        <f>IF(OR(B9901="",C9901="",E9901=""),0,(IF(A9901=-1,H9901,0)-IF(OR(A9901=1,A9901=0),H9901,0)+IF(A9901=2,H9901,0))*IF(E9901="SGD",1,IF(E9901="USD",Settings!$B$22,IF(E9901="HKD",Settings!$B$23,1))))</f>
        <v>0</v>
      </c>
      <c r="P9901">
        <f>IF(OR(B9901="",C9901="",E9901=""),0,IF(A9901=2,H9901*IF(E9901="SGD",1,IF(E9901="USD",Settings!$B$22,IF(E9901="HKD",Settings!$B$23,1))),0))</f>
        <v>0</v>
      </c>
      <c r="Q9901" s="312">
        <f>IF(OR(J9901="",G9901=""),"",G9901+ROW()/1000000)</f>
      </c>
      <c r="R9901" s="247">
        <f>IF(Q9901="","",SUMIFS(Txn[Signed Units],Txn[Key],J9901,Txn[Transaction Order],"&lt;="&amp;Q9901))</f>
      </c>
    </row>
    <row r="9902" spans="10:18" ht="15" customHeight="1" x14ac:dyDescent="0.15">
      <c r="J9902" s="246">
        <f>IF(OR(B9902="",C9902="",E9902=""),"",B9902&amp;":"&amp;C9902&amp;":"&amp;E9902)</f>
      </c>
      <c r="K9902" s="247">
        <f>IF(A9902="","",A9902*D9902)</f>
      </c>
      <c r="L9902" s="246">
        <f>IF(A9902="","",IF(OR(A9902=1,A9902=0),H9902,0))</f>
      </c>
      <c r="M9902" s="246">
        <f>IF(A9902="","",IF(A9902=-1,H9902,0))</f>
      </c>
      <c r="N9902">
        <f>IF(J9902="","",IF(E9902="SGD",1,IF(E9902="USD",Settings!$B$22,IF(E9902="HKD",Settings!$B$23,1))))</f>
      </c>
      <c r="O9902">
        <f>IF(OR(B9902="",C9902="",E9902=""),0,(IF(A9902=-1,H9902,0)-IF(OR(A9902=1,A9902=0),H9902,0)+IF(A9902=2,H9902,0))*IF(E9902="SGD",1,IF(E9902="USD",Settings!$B$22,IF(E9902="HKD",Settings!$B$23,1))))</f>
        <v>0</v>
      </c>
      <c r="P9902">
        <f>IF(OR(B9902="",C9902="",E9902=""),0,IF(A9902=2,H9902*IF(E9902="SGD",1,IF(E9902="USD",Settings!$B$22,IF(E9902="HKD",Settings!$B$23,1))),0))</f>
        <v>0</v>
      </c>
      <c r="Q9902" s="312">
        <f>IF(OR(J9902="",G9902=""),"",G9902+ROW()/1000000)</f>
      </c>
      <c r="R9902" s="247">
        <f>IF(Q9902="","",SUMIFS(Txn[Signed Units],Txn[Key],J9902,Txn[Transaction Order],"&lt;="&amp;Q9902))</f>
      </c>
    </row>
    <row r="9903" spans="10:18" ht="15" customHeight="1" x14ac:dyDescent="0.15">
      <c r="J9903" s="246">
        <f>IF(OR(B9903="",C9903="",E9903=""),"",B9903&amp;":"&amp;C9903&amp;":"&amp;E9903)</f>
      </c>
      <c r="K9903" s="247">
        <f>IF(A9903="","",A9903*D9903)</f>
      </c>
      <c r="L9903" s="246">
        <f>IF(A9903="","",IF(OR(A9903=1,A9903=0),H9903,0))</f>
      </c>
      <c r="M9903" s="246">
        <f>IF(A9903="","",IF(A9903=-1,H9903,0))</f>
      </c>
      <c r="N9903">
        <f>IF(J9903="","",IF(E9903="SGD",1,IF(E9903="USD",Settings!$B$22,IF(E9903="HKD",Settings!$B$23,1))))</f>
      </c>
      <c r="O9903">
        <f>IF(OR(B9903="",C9903="",E9903=""),0,(IF(A9903=-1,H9903,0)-IF(OR(A9903=1,A9903=0),H9903,0)+IF(A9903=2,H9903,0))*IF(E9903="SGD",1,IF(E9903="USD",Settings!$B$22,IF(E9903="HKD",Settings!$B$23,1))))</f>
        <v>0</v>
      </c>
      <c r="P9903">
        <f>IF(OR(B9903="",C9903="",E9903=""),0,IF(A9903=2,H9903*IF(E9903="SGD",1,IF(E9903="USD",Settings!$B$22,IF(E9903="HKD",Settings!$B$23,1))),0))</f>
        <v>0</v>
      </c>
      <c r="Q9903" s="312">
        <f>IF(OR(J9903="",G9903=""),"",G9903+ROW()/1000000)</f>
      </c>
      <c r="R9903" s="247">
        <f>IF(Q9903="","",SUMIFS(Txn[Signed Units],Txn[Key],J9903,Txn[Transaction Order],"&lt;="&amp;Q9903))</f>
      </c>
    </row>
    <row r="9904" spans="10:18" ht="15" customHeight="1" x14ac:dyDescent="0.15">
      <c r="J9904" s="246">
        <f>IF(OR(B9904="",C9904="",E9904=""),"",B9904&amp;":"&amp;C9904&amp;":"&amp;E9904)</f>
      </c>
      <c r="K9904" s="247">
        <f>IF(A9904="","",A9904*D9904)</f>
      </c>
      <c r="L9904" s="246">
        <f>IF(A9904="","",IF(OR(A9904=1,A9904=0),H9904,0))</f>
      </c>
      <c r="M9904" s="246">
        <f>IF(A9904="","",IF(A9904=-1,H9904,0))</f>
      </c>
      <c r="N9904">
        <f>IF(J9904="","",IF(E9904="SGD",1,IF(E9904="USD",Settings!$B$22,IF(E9904="HKD",Settings!$B$23,1))))</f>
      </c>
      <c r="O9904">
        <f>IF(OR(B9904="",C9904="",E9904=""),0,(IF(A9904=-1,H9904,0)-IF(OR(A9904=1,A9904=0),H9904,0)+IF(A9904=2,H9904,0))*IF(E9904="SGD",1,IF(E9904="USD",Settings!$B$22,IF(E9904="HKD",Settings!$B$23,1))))</f>
        <v>0</v>
      </c>
      <c r="P9904">
        <f>IF(OR(B9904="",C9904="",E9904=""),0,IF(A9904=2,H9904*IF(E9904="SGD",1,IF(E9904="USD",Settings!$B$22,IF(E9904="HKD",Settings!$B$23,1))),0))</f>
        <v>0</v>
      </c>
      <c r="Q9904" s="312">
        <f>IF(OR(J9904="",G9904=""),"",G9904+ROW()/1000000)</f>
      </c>
      <c r="R9904" s="247">
        <f>IF(Q9904="","",SUMIFS(Txn[Signed Units],Txn[Key],J9904,Txn[Transaction Order],"&lt;="&amp;Q9904))</f>
      </c>
    </row>
    <row r="9905" spans="10:18" ht="15" customHeight="1" x14ac:dyDescent="0.15">
      <c r="J9905" s="246">
        <f>IF(OR(B9905="",C9905="",E9905=""),"",B9905&amp;":"&amp;C9905&amp;":"&amp;E9905)</f>
      </c>
      <c r="K9905" s="247">
        <f>IF(A9905="","",A9905*D9905)</f>
      </c>
      <c r="L9905" s="246">
        <f>IF(A9905="","",IF(OR(A9905=1,A9905=0),H9905,0))</f>
      </c>
      <c r="M9905" s="246">
        <f>IF(A9905="","",IF(A9905=-1,H9905,0))</f>
      </c>
      <c r="N9905">
        <f>IF(J9905="","",IF(E9905="SGD",1,IF(E9905="USD",Settings!$B$22,IF(E9905="HKD",Settings!$B$23,1))))</f>
      </c>
      <c r="O9905">
        <f>IF(OR(B9905="",C9905="",E9905=""),0,(IF(A9905=-1,H9905,0)-IF(OR(A9905=1,A9905=0),H9905,0)+IF(A9905=2,H9905,0))*IF(E9905="SGD",1,IF(E9905="USD",Settings!$B$22,IF(E9905="HKD",Settings!$B$23,1))))</f>
        <v>0</v>
      </c>
      <c r="P9905">
        <f>IF(OR(B9905="",C9905="",E9905=""),0,IF(A9905=2,H9905*IF(E9905="SGD",1,IF(E9905="USD",Settings!$B$22,IF(E9905="HKD",Settings!$B$23,1))),0))</f>
        <v>0</v>
      </c>
      <c r="Q9905" s="312">
        <f>IF(OR(J9905="",G9905=""),"",G9905+ROW()/1000000)</f>
      </c>
      <c r="R9905" s="247">
        <f>IF(Q9905="","",SUMIFS(Txn[Signed Units],Txn[Key],J9905,Txn[Transaction Order],"&lt;="&amp;Q9905))</f>
      </c>
    </row>
    <row r="9906" spans="10:18" ht="15" customHeight="1" x14ac:dyDescent="0.15">
      <c r="J9906" s="246">
        <f>IF(OR(B9906="",C9906="",E9906=""),"",B9906&amp;":"&amp;C9906&amp;":"&amp;E9906)</f>
      </c>
      <c r="K9906" s="247">
        <f>IF(A9906="","",A9906*D9906)</f>
      </c>
      <c r="L9906" s="246">
        <f>IF(A9906="","",IF(OR(A9906=1,A9906=0),H9906,0))</f>
      </c>
      <c r="M9906" s="246">
        <f>IF(A9906="","",IF(A9906=-1,H9906,0))</f>
      </c>
      <c r="N9906">
        <f>IF(J9906="","",IF(E9906="SGD",1,IF(E9906="USD",Settings!$B$22,IF(E9906="HKD",Settings!$B$23,1))))</f>
      </c>
      <c r="O9906">
        <f>IF(OR(B9906="",C9906="",E9906=""),0,(IF(A9906=-1,H9906,0)-IF(OR(A9906=1,A9906=0),H9906,0)+IF(A9906=2,H9906,0))*IF(E9906="SGD",1,IF(E9906="USD",Settings!$B$22,IF(E9906="HKD",Settings!$B$23,1))))</f>
        <v>0</v>
      </c>
      <c r="P9906">
        <f>IF(OR(B9906="",C9906="",E9906=""),0,IF(A9906=2,H9906*IF(E9906="SGD",1,IF(E9906="USD",Settings!$B$22,IF(E9906="HKD",Settings!$B$23,1))),0))</f>
        <v>0</v>
      </c>
      <c r="Q9906" s="312">
        <f>IF(OR(J9906="",G9906=""),"",G9906+ROW()/1000000)</f>
      </c>
      <c r="R9906" s="247">
        <f>IF(Q9906="","",SUMIFS(Txn[Signed Units],Txn[Key],J9906,Txn[Transaction Order],"&lt;="&amp;Q9906))</f>
      </c>
    </row>
    <row r="9907" spans="10:18" ht="15" customHeight="1" x14ac:dyDescent="0.15">
      <c r="J9907" s="246">
        <f>IF(OR(B9907="",C9907="",E9907=""),"",B9907&amp;":"&amp;C9907&amp;":"&amp;E9907)</f>
      </c>
      <c r="K9907" s="247">
        <f>IF(A9907="","",A9907*D9907)</f>
      </c>
      <c r="L9907" s="246">
        <f>IF(A9907="","",IF(OR(A9907=1,A9907=0),H9907,0))</f>
      </c>
      <c r="M9907" s="246">
        <f>IF(A9907="","",IF(A9907=-1,H9907,0))</f>
      </c>
      <c r="N9907">
        <f>IF(J9907="","",IF(E9907="SGD",1,IF(E9907="USD",Settings!$B$22,IF(E9907="HKD",Settings!$B$23,1))))</f>
      </c>
      <c r="O9907">
        <f>IF(OR(B9907="",C9907="",E9907=""),0,(IF(A9907=-1,H9907,0)-IF(OR(A9907=1,A9907=0),H9907,0)+IF(A9907=2,H9907,0))*IF(E9907="SGD",1,IF(E9907="USD",Settings!$B$22,IF(E9907="HKD",Settings!$B$23,1))))</f>
        <v>0</v>
      </c>
      <c r="P9907">
        <f>IF(OR(B9907="",C9907="",E9907=""),0,IF(A9907=2,H9907*IF(E9907="SGD",1,IF(E9907="USD",Settings!$B$22,IF(E9907="HKD",Settings!$B$23,1))),0))</f>
        <v>0</v>
      </c>
      <c r="Q9907" s="312">
        <f>IF(OR(J9907="",G9907=""),"",G9907+ROW()/1000000)</f>
      </c>
      <c r="R9907" s="247">
        <f>IF(Q9907="","",SUMIFS(Txn[Signed Units],Txn[Key],J9907,Txn[Transaction Order],"&lt;="&amp;Q9907))</f>
      </c>
    </row>
    <row r="9908" spans="10:18" ht="15" customHeight="1" x14ac:dyDescent="0.15">
      <c r="J9908" s="246">
        <f>IF(OR(B9908="",C9908="",E9908=""),"",B9908&amp;":"&amp;C9908&amp;":"&amp;E9908)</f>
      </c>
      <c r="K9908" s="247">
        <f>IF(A9908="","",A9908*D9908)</f>
      </c>
      <c r="L9908" s="246">
        <f>IF(A9908="","",IF(OR(A9908=1,A9908=0),H9908,0))</f>
      </c>
      <c r="M9908" s="246">
        <f>IF(A9908="","",IF(A9908=-1,H9908,0))</f>
      </c>
      <c r="N9908">
        <f>IF(J9908="","",IF(E9908="SGD",1,IF(E9908="USD",Settings!$B$22,IF(E9908="HKD",Settings!$B$23,1))))</f>
      </c>
      <c r="O9908">
        <f>IF(OR(B9908="",C9908="",E9908=""),0,(IF(A9908=-1,H9908,0)-IF(OR(A9908=1,A9908=0),H9908,0)+IF(A9908=2,H9908,0))*IF(E9908="SGD",1,IF(E9908="USD",Settings!$B$22,IF(E9908="HKD",Settings!$B$23,1))))</f>
        <v>0</v>
      </c>
      <c r="P9908">
        <f>IF(OR(B9908="",C9908="",E9908=""),0,IF(A9908=2,H9908*IF(E9908="SGD",1,IF(E9908="USD",Settings!$B$22,IF(E9908="HKD",Settings!$B$23,1))),0))</f>
        <v>0</v>
      </c>
      <c r="Q9908" s="312">
        <f>IF(OR(J9908="",G9908=""),"",G9908+ROW()/1000000)</f>
      </c>
      <c r="R9908" s="247">
        <f>IF(Q9908="","",SUMIFS(Txn[Signed Units],Txn[Key],J9908,Txn[Transaction Order],"&lt;="&amp;Q9908))</f>
      </c>
    </row>
    <row r="9909" spans="10:18" ht="15" customHeight="1" x14ac:dyDescent="0.15">
      <c r="J9909" s="246">
        <f>IF(OR(B9909="",C9909="",E9909=""),"",B9909&amp;":"&amp;C9909&amp;":"&amp;E9909)</f>
      </c>
      <c r="K9909" s="247">
        <f>IF(A9909="","",A9909*D9909)</f>
      </c>
      <c r="L9909" s="246">
        <f>IF(A9909="","",IF(OR(A9909=1,A9909=0),H9909,0))</f>
      </c>
      <c r="M9909" s="246">
        <f>IF(A9909="","",IF(A9909=-1,H9909,0))</f>
      </c>
      <c r="N9909">
        <f>IF(J9909="","",IF(E9909="SGD",1,IF(E9909="USD",Settings!$B$22,IF(E9909="HKD",Settings!$B$23,1))))</f>
      </c>
      <c r="O9909">
        <f>IF(OR(B9909="",C9909="",E9909=""),0,(IF(A9909=-1,H9909,0)-IF(OR(A9909=1,A9909=0),H9909,0)+IF(A9909=2,H9909,0))*IF(E9909="SGD",1,IF(E9909="USD",Settings!$B$22,IF(E9909="HKD",Settings!$B$23,1))))</f>
        <v>0</v>
      </c>
      <c r="P9909">
        <f>IF(OR(B9909="",C9909="",E9909=""),0,IF(A9909=2,H9909*IF(E9909="SGD",1,IF(E9909="USD",Settings!$B$22,IF(E9909="HKD",Settings!$B$23,1))),0))</f>
        <v>0</v>
      </c>
      <c r="Q9909" s="312">
        <f>IF(OR(J9909="",G9909=""),"",G9909+ROW()/1000000)</f>
      </c>
      <c r="R9909" s="247">
        <f>IF(Q9909="","",SUMIFS(Txn[Signed Units],Txn[Key],J9909,Txn[Transaction Order],"&lt;="&amp;Q9909))</f>
      </c>
    </row>
    <row r="9910" spans="10:18" ht="15" customHeight="1" x14ac:dyDescent="0.15">
      <c r="J9910" s="246">
        <f>IF(OR(B9910="",C9910="",E9910=""),"",B9910&amp;":"&amp;C9910&amp;":"&amp;E9910)</f>
      </c>
      <c r="K9910" s="247">
        <f>IF(A9910="","",A9910*D9910)</f>
      </c>
      <c r="L9910" s="246">
        <f>IF(A9910="","",IF(OR(A9910=1,A9910=0),H9910,0))</f>
      </c>
      <c r="M9910" s="246">
        <f>IF(A9910="","",IF(A9910=-1,H9910,0))</f>
      </c>
      <c r="N9910">
        <f>IF(J9910="","",IF(E9910="SGD",1,IF(E9910="USD",Settings!$B$22,IF(E9910="HKD",Settings!$B$23,1))))</f>
      </c>
      <c r="O9910">
        <f>IF(OR(B9910="",C9910="",E9910=""),0,(IF(A9910=-1,H9910,0)-IF(OR(A9910=1,A9910=0),H9910,0)+IF(A9910=2,H9910,0))*IF(E9910="SGD",1,IF(E9910="USD",Settings!$B$22,IF(E9910="HKD",Settings!$B$23,1))))</f>
        <v>0</v>
      </c>
      <c r="P9910">
        <f>IF(OR(B9910="",C9910="",E9910=""),0,IF(A9910=2,H9910*IF(E9910="SGD",1,IF(E9910="USD",Settings!$B$22,IF(E9910="HKD",Settings!$B$23,1))),0))</f>
        <v>0</v>
      </c>
      <c r="Q9910" s="312">
        <f>IF(OR(J9910="",G9910=""),"",G9910+ROW()/1000000)</f>
      </c>
      <c r="R9910" s="247">
        <f>IF(Q9910="","",SUMIFS(Txn[Signed Units],Txn[Key],J9910,Txn[Transaction Order],"&lt;="&amp;Q9910))</f>
      </c>
    </row>
    <row r="9911" spans="10:18" ht="15" customHeight="1" x14ac:dyDescent="0.15">
      <c r="J9911" s="246">
        <f>IF(OR(B9911="",C9911="",E9911=""),"",B9911&amp;":"&amp;C9911&amp;":"&amp;E9911)</f>
      </c>
      <c r="K9911" s="247">
        <f>IF(A9911="","",A9911*D9911)</f>
      </c>
      <c r="L9911" s="246">
        <f>IF(A9911="","",IF(OR(A9911=1,A9911=0),H9911,0))</f>
      </c>
      <c r="M9911" s="246">
        <f>IF(A9911="","",IF(A9911=-1,H9911,0))</f>
      </c>
      <c r="N9911">
        <f>IF(J9911="","",IF(E9911="SGD",1,IF(E9911="USD",Settings!$B$22,IF(E9911="HKD",Settings!$B$23,1))))</f>
      </c>
      <c r="O9911">
        <f>IF(OR(B9911="",C9911="",E9911=""),0,(IF(A9911=-1,H9911,0)-IF(OR(A9911=1,A9911=0),H9911,0)+IF(A9911=2,H9911,0))*IF(E9911="SGD",1,IF(E9911="USD",Settings!$B$22,IF(E9911="HKD",Settings!$B$23,1))))</f>
        <v>0</v>
      </c>
      <c r="P9911">
        <f>IF(OR(B9911="",C9911="",E9911=""),0,IF(A9911=2,H9911*IF(E9911="SGD",1,IF(E9911="USD",Settings!$B$22,IF(E9911="HKD",Settings!$B$23,1))),0))</f>
        <v>0</v>
      </c>
      <c r="Q9911" s="312">
        <f>IF(OR(J9911="",G9911=""),"",G9911+ROW()/1000000)</f>
      </c>
      <c r="R9911" s="247">
        <f>IF(Q9911="","",SUMIFS(Txn[Signed Units],Txn[Key],J9911,Txn[Transaction Order],"&lt;="&amp;Q9911))</f>
      </c>
    </row>
    <row r="9912" spans="10:18" ht="15" customHeight="1" x14ac:dyDescent="0.15">
      <c r="J9912" s="246">
        <f>IF(OR(B9912="",C9912="",E9912=""),"",B9912&amp;":"&amp;C9912&amp;":"&amp;E9912)</f>
      </c>
      <c r="K9912" s="247">
        <f>IF(A9912="","",A9912*D9912)</f>
      </c>
      <c r="L9912" s="246">
        <f>IF(A9912="","",IF(OR(A9912=1,A9912=0),H9912,0))</f>
      </c>
      <c r="M9912" s="246">
        <f>IF(A9912="","",IF(A9912=-1,H9912,0))</f>
      </c>
      <c r="N9912">
        <f>IF(J9912="","",IF(E9912="SGD",1,IF(E9912="USD",Settings!$B$22,IF(E9912="HKD",Settings!$B$23,1))))</f>
      </c>
      <c r="O9912">
        <f>IF(OR(B9912="",C9912="",E9912=""),0,(IF(A9912=-1,H9912,0)-IF(OR(A9912=1,A9912=0),H9912,0)+IF(A9912=2,H9912,0))*IF(E9912="SGD",1,IF(E9912="USD",Settings!$B$22,IF(E9912="HKD",Settings!$B$23,1))))</f>
        <v>0</v>
      </c>
      <c r="P9912">
        <f>IF(OR(B9912="",C9912="",E9912=""),0,IF(A9912=2,H9912*IF(E9912="SGD",1,IF(E9912="USD",Settings!$B$22,IF(E9912="HKD",Settings!$B$23,1))),0))</f>
        <v>0</v>
      </c>
      <c r="Q9912" s="312">
        <f>IF(OR(J9912="",G9912=""),"",G9912+ROW()/1000000)</f>
      </c>
      <c r="R9912" s="247">
        <f>IF(Q9912="","",SUMIFS(Txn[Signed Units],Txn[Key],J9912,Txn[Transaction Order],"&lt;="&amp;Q9912))</f>
      </c>
    </row>
    <row r="9913" spans="10:18" ht="15" customHeight="1" x14ac:dyDescent="0.15">
      <c r="J9913" s="246">
        <f>IF(OR(B9913="",C9913="",E9913=""),"",B9913&amp;":"&amp;C9913&amp;":"&amp;E9913)</f>
      </c>
      <c r="K9913" s="247">
        <f>IF(A9913="","",A9913*D9913)</f>
      </c>
      <c r="L9913" s="246">
        <f>IF(A9913="","",IF(OR(A9913=1,A9913=0),H9913,0))</f>
      </c>
      <c r="M9913" s="246">
        <f>IF(A9913="","",IF(A9913=-1,H9913,0))</f>
      </c>
      <c r="N9913">
        <f>IF(J9913="","",IF(E9913="SGD",1,IF(E9913="USD",Settings!$B$22,IF(E9913="HKD",Settings!$B$23,1))))</f>
      </c>
      <c r="O9913">
        <f>IF(OR(B9913="",C9913="",E9913=""),0,(IF(A9913=-1,H9913,0)-IF(OR(A9913=1,A9913=0),H9913,0)+IF(A9913=2,H9913,0))*IF(E9913="SGD",1,IF(E9913="USD",Settings!$B$22,IF(E9913="HKD",Settings!$B$23,1))))</f>
        <v>0</v>
      </c>
      <c r="P9913">
        <f>IF(OR(B9913="",C9913="",E9913=""),0,IF(A9913=2,H9913*IF(E9913="SGD",1,IF(E9913="USD",Settings!$B$22,IF(E9913="HKD",Settings!$B$23,1))),0))</f>
        <v>0</v>
      </c>
      <c r="Q9913" s="312">
        <f>IF(OR(J9913="",G9913=""),"",G9913+ROW()/1000000)</f>
      </c>
      <c r="R9913" s="247">
        <f>IF(Q9913="","",SUMIFS(Txn[Signed Units],Txn[Key],J9913,Txn[Transaction Order],"&lt;="&amp;Q9913))</f>
      </c>
    </row>
    <row r="9914" spans="10:18" ht="15" customHeight="1" x14ac:dyDescent="0.15">
      <c r="J9914" s="246">
        <f>IF(OR(B9914="",C9914="",E9914=""),"",B9914&amp;":"&amp;C9914&amp;":"&amp;E9914)</f>
      </c>
      <c r="K9914" s="247">
        <f>IF(A9914="","",A9914*D9914)</f>
      </c>
      <c r="L9914" s="246">
        <f>IF(A9914="","",IF(OR(A9914=1,A9914=0),H9914,0))</f>
      </c>
      <c r="M9914" s="246">
        <f>IF(A9914="","",IF(A9914=-1,H9914,0))</f>
      </c>
      <c r="N9914">
        <f>IF(J9914="","",IF(E9914="SGD",1,IF(E9914="USD",Settings!$B$22,IF(E9914="HKD",Settings!$B$23,1))))</f>
      </c>
      <c r="O9914">
        <f>IF(OR(B9914="",C9914="",E9914=""),0,(IF(A9914=-1,H9914,0)-IF(OR(A9914=1,A9914=0),H9914,0)+IF(A9914=2,H9914,0))*IF(E9914="SGD",1,IF(E9914="USD",Settings!$B$22,IF(E9914="HKD",Settings!$B$23,1))))</f>
        <v>0</v>
      </c>
      <c r="P9914">
        <f>IF(OR(B9914="",C9914="",E9914=""),0,IF(A9914=2,H9914*IF(E9914="SGD",1,IF(E9914="USD",Settings!$B$22,IF(E9914="HKD",Settings!$B$23,1))),0))</f>
        <v>0</v>
      </c>
      <c r="Q9914" s="312">
        <f>IF(OR(J9914="",G9914=""),"",G9914+ROW()/1000000)</f>
      </c>
      <c r="R9914" s="247">
        <f>IF(Q9914="","",SUMIFS(Txn[Signed Units],Txn[Key],J9914,Txn[Transaction Order],"&lt;="&amp;Q9914))</f>
      </c>
    </row>
    <row r="9915" spans="10:18" ht="15" customHeight="1" x14ac:dyDescent="0.15">
      <c r="J9915" s="246">
        <f>IF(OR(B9915="",C9915="",E9915=""),"",B9915&amp;":"&amp;C9915&amp;":"&amp;E9915)</f>
      </c>
      <c r="K9915" s="247">
        <f>IF(A9915="","",A9915*D9915)</f>
      </c>
      <c r="L9915" s="246">
        <f>IF(A9915="","",IF(OR(A9915=1,A9915=0),H9915,0))</f>
      </c>
      <c r="M9915" s="246">
        <f>IF(A9915="","",IF(A9915=-1,H9915,0))</f>
      </c>
      <c r="N9915">
        <f>IF(J9915="","",IF(E9915="SGD",1,IF(E9915="USD",Settings!$B$22,IF(E9915="HKD",Settings!$B$23,1))))</f>
      </c>
      <c r="O9915">
        <f>IF(OR(B9915="",C9915="",E9915=""),0,(IF(A9915=-1,H9915,0)-IF(OR(A9915=1,A9915=0),H9915,0)+IF(A9915=2,H9915,0))*IF(E9915="SGD",1,IF(E9915="USD",Settings!$B$22,IF(E9915="HKD",Settings!$B$23,1))))</f>
        <v>0</v>
      </c>
      <c r="P9915">
        <f>IF(OR(B9915="",C9915="",E9915=""),0,IF(A9915=2,H9915*IF(E9915="SGD",1,IF(E9915="USD",Settings!$B$22,IF(E9915="HKD",Settings!$B$23,1))),0))</f>
        <v>0</v>
      </c>
      <c r="Q9915" s="312">
        <f>IF(OR(J9915="",G9915=""),"",G9915+ROW()/1000000)</f>
      </c>
      <c r="R9915" s="247">
        <f>IF(Q9915="","",SUMIFS(Txn[Signed Units],Txn[Key],J9915,Txn[Transaction Order],"&lt;="&amp;Q9915))</f>
      </c>
    </row>
    <row r="9916" spans="10:18" ht="15" customHeight="1" x14ac:dyDescent="0.15">
      <c r="J9916" s="246">
        <f>IF(OR(B9916="",C9916="",E9916=""),"",B9916&amp;":"&amp;C9916&amp;":"&amp;E9916)</f>
      </c>
      <c r="K9916" s="247">
        <f>IF(A9916="","",A9916*D9916)</f>
      </c>
      <c r="L9916" s="246">
        <f>IF(A9916="","",IF(OR(A9916=1,A9916=0),H9916,0))</f>
      </c>
      <c r="M9916" s="246">
        <f>IF(A9916="","",IF(A9916=-1,H9916,0))</f>
      </c>
      <c r="N9916">
        <f>IF(J9916="","",IF(E9916="SGD",1,IF(E9916="USD",Settings!$B$22,IF(E9916="HKD",Settings!$B$23,1))))</f>
      </c>
      <c r="O9916">
        <f>IF(OR(B9916="",C9916="",E9916=""),0,(IF(A9916=-1,H9916,0)-IF(OR(A9916=1,A9916=0),H9916,0)+IF(A9916=2,H9916,0))*IF(E9916="SGD",1,IF(E9916="USD",Settings!$B$22,IF(E9916="HKD",Settings!$B$23,1))))</f>
        <v>0</v>
      </c>
      <c r="P9916">
        <f>IF(OR(B9916="",C9916="",E9916=""),0,IF(A9916=2,H9916*IF(E9916="SGD",1,IF(E9916="USD",Settings!$B$22,IF(E9916="HKD",Settings!$B$23,1))),0))</f>
        <v>0</v>
      </c>
      <c r="Q9916" s="312">
        <f>IF(OR(J9916="",G9916=""),"",G9916+ROW()/1000000)</f>
      </c>
      <c r="R9916" s="247">
        <f>IF(Q9916="","",SUMIFS(Txn[Signed Units],Txn[Key],J9916,Txn[Transaction Order],"&lt;="&amp;Q9916))</f>
      </c>
    </row>
    <row r="9917" spans="10:18" ht="15" customHeight="1" x14ac:dyDescent="0.15">
      <c r="J9917" s="246">
        <f>IF(OR(B9917="",C9917="",E9917=""),"",B9917&amp;":"&amp;C9917&amp;":"&amp;E9917)</f>
      </c>
      <c r="K9917" s="247">
        <f>IF(A9917="","",A9917*D9917)</f>
      </c>
      <c r="L9917" s="246">
        <f>IF(A9917="","",IF(OR(A9917=1,A9917=0),H9917,0))</f>
      </c>
      <c r="M9917" s="246">
        <f>IF(A9917="","",IF(A9917=-1,H9917,0))</f>
      </c>
      <c r="N9917">
        <f>IF(J9917="","",IF(E9917="SGD",1,IF(E9917="USD",Settings!$B$22,IF(E9917="HKD",Settings!$B$23,1))))</f>
      </c>
      <c r="O9917">
        <f>IF(OR(B9917="",C9917="",E9917=""),0,(IF(A9917=-1,H9917,0)-IF(OR(A9917=1,A9917=0),H9917,0)+IF(A9917=2,H9917,0))*IF(E9917="SGD",1,IF(E9917="USD",Settings!$B$22,IF(E9917="HKD",Settings!$B$23,1))))</f>
        <v>0</v>
      </c>
      <c r="P9917">
        <f>IF(OR(B9917="",C9917="",E9917=""),0,IF(A9917=2,H9917*IF(E9917="SGD",1,IF(E9917="USD",Settings!$B$22,IF(E9917="HKD",Settings!$B$23,1))),0))</f>
        <v>0</v>
      </c>
      <c r="Q9917" s="312">
        <f>IF(OR(J9917="",G9917=""),"",G9917+ROW()/1000000)</f>
      </c>
      <c r="R9917" s="247">
        <f>IF(Q9917="","",SUMIFS(Txn[Signed Units],Txn[Key],J9917,Txn[Transaction Order],"&lt;="&amp;Q9917))</f>
      </c>
    </row>
    <row r="9918" spans="10:18" ht="15" customHeight="1" x14ac:dyDescent="0.15">
      <c r="J9918" s="246">
        <f>IF(OR(B9918="",C9918="",E9918=""),"",B9918&amp;":"&amp;C9918&amp;":"&amp;E9918)</f>
      </c>
      <c r="K9918" s="247">
        <f>IF(A9918="","",A9918*D9918)</f>
      </c>
      <c r="L9918" s="246">
        <f>IF(A9918="","",IF(OR(A9918=1,A9918=0),H9918,0))</f>
      </c>
      <c r="M9918" s="246">
        <f>IF(A9918="","",IF(A9918=-1,H9918,0))</f>
      </c>
      <c r="N9918">
        <f>IF(J9918="","",IF(E9918="SGD",1,IF(E9918="USD",Settings!$B$22,IF(E9918="HKD",Settings!$B$23,1))))</f>
      </c>
      <c r="O9918">
        <f>IF(OR(B9918="",C9918="",E9918=""),0,(IF(A9918=-1,H9918,0)-IF(OR(A9918=1,A9918=0),H9918,0)+IF(A9918=2,H9918,0))*IF(E9918="SGD",1,IF(E9918="USD",Settings!$B$22,IF(E9918="HKD",Settings!$B$23,1))))</f>
        <v>0</v>
      </c>
      <c r="P9918">
        <f>IF(OR(B9918="",C9918="",E9918=""),0,IF(A9918=2,H9918*IF(E9918="SGD",1,IF(E9918="USD",Settings!$B$22,IF(E9918="HKD",Settings!$B$23,1))),0))</f>
        <v>0</v>
      </c>
      <c r="Q9918" s="312">
        <f>IF(OR(J9918="",G9918=""),"",G9918+ROW()/1000000)</f>
      </c>
      <c r="R9918" s="247">
        <f>IF(Q9918="","",SUMIFS(Txn[Signed Units],Txn[Key],J9918,Txn[Transaction Order],"&lt;="&amp;Q9918))</f>
      </c>
    </row>
    <row r="9919" spans="10:18" ht="15" customHeight="1" x14ac:dyDescent="0.15">
      <c r="J9919" s="246">
        <f>IF(OR(B9919="",C9919="",E9919=""),"",B9919&amp;":"&amp;C9919&amp;":"&amp;E9919)</f>
      </c>
      <c r="K9919" s="247">
        <f>IF(A9919="","",A9919*D9919)</f>
      </c>
      <c r="L9919" s="246">
        <f>IF(A9919="","",IF(OR(A9919=1,A9919=0),H9919,0))</f>
      </c>
      <c r="M9919" s="246">
        <f>IF(A9919="","",IF(A9919=-1,H9919,0))</f>
      </c>
      <c r="N9919">
        <f>IF(J9919="","",IF(E9919="SGD",1,IF(E9919="USD",Settings!$B$22,IF(E9919="HKD",Settings!$B$23,1))))</f>
      </c>
      <c r="O9919">
        <f>IF(OR(B9919="",C9919="",E9919=""),0,(IF(A9919=-1,H9919,0)-IF(OR(A9919=1,A9919=0),H9919,0)+IF(A9919=2,H9919,0))*IF(E9919="SGD",1,IF(E9919="USD",Settings!$B$22,IF(E9919="HKD",Settings!$B$23,1))))</f>
        <v>0</v>
      </c>
      <c r="P9919">
        <f>IF(OR(B9919="",C9919="",E9919=""),0,IF(A9919=2,H9919*IF(E9919="SGD",1,IF(E9919="USD",Settings!$B$22,IF(E9919="HKD",Settings!$B$23,1))),0))</f>
        <v>0</v>
      </c>
      <c r="Q9919" s="312">
        <f>IF(OR(J9919="",G9919=""),"",G9919+ROW()/1000000)</f>
      </c>
      <c r="R9919" s="247">
        <f>IF(Q9919="","",SUMIFS(Txn[Signed Units],Txn[Key],J9919,Txn[Transaction Order],"&lt;="&amp;Q9919))</f>
      </c>
    </row>
    <row r="9920" spans="10:18" ht="15" customHeight="1" x14ac:dyDescent="0.15">
      <c r="J9920" s="246">
        <f>IF(OR(B9920="",C9920="",E9920=""),"",B9920&amp;":"&amp;C9920&amp;":"&amp;E9920)</f>
      </c>
      <c r="K9920" s="247">
        <f>IF(A9920="","",A9920*D9920)</f>
      </c>
      <c r="L9920" s="246">
        <f>IF(A9920="","",IF(OR(A9920=1,A9920=0),H9920,0))</f>
      </c>
      <c r="M9920" s="246">
        <f>IF(A9920="","",IF(A9920=-1,H9920,0))</f>
      </c>
      <c r="N9920">
        <f>IF(J9920="","",IF(E9920="SGD",1,IF(E9920="USD",Settings!$B$22,IF(E9920="HKD",Settings!$B$23,1))))</f>
      </c>
      <c r="O9920">
        <f>IF(OR(B9920="",C9920="",E9920=""),0,(IF(A9920=-1,H9920,0)-IF(OR(A9920=1,A9920=0),H9920,0)+IF(A9920=2,H9920,0))*IF(E9920="SGD",1,IF(E9920="USD",Settings!$B$22,IF(E9920="HKD",Settings!$B$23,1))))</f>
        <v>0</v>
      </c>
      <c r="P9920">
        <f>IF(OR(B9920="",C9920="",E9920=""),0,IF(A9920=2,H9920*IF(E9920="SGD",1,IF(E9920="USD",Settings!$B$22,IF(E9920="HKD",Settings!$B$23,1))),0))</f>
        <v>0</v>
      </c>
      <c r="Q9920" s="312">
        <f>IF(OR(J9920="",G9920=""),"",G9920+ROW()/1000000)</f>
      </c>
      <c r="R9920" s="247">
        <f>IF(Q9920="","",SUMIFS(Txn[Signed Units],Txn[Key],J9920,Txn[Transaction Order],"&lt;="&amp;Q9920))</f>
      </c>
    </row>
    <row r="9921" spans="10:18" ht="15" customHeight="1" x14ac:dyDescent="0.15">
      <c r="J9921" s="246">
        <f>IF(OR(B9921="",C9921="",E9921=""),"",B9921&amp;":"&amp;C9921&amp;":"&amp;E9921)</f>
      </c>
      <c r="K9921" s="247">
        <f>IF(A9921="","",A9921*D9921)</f>
      </c>
      <c r="L9921" s="246">
        <f>IF(A9921="","",IF(OR(A9921=1,A9921=0),H9921,0))</f>
      </c>
      <c r="M9921" s="246">
        <f>IF(A9921="","",IF(A9921=-1,H9921,0))</f>
      </c>
      <c r="N9921">
        <f>IF(J9921="","",IF(E9921="SGD",1,IF(E9921="USD",Settings!$B$22,IF(E9921="HKD",Settings!$B$23,1))))</f>
      </c>
      <c r="O9921">
        <f>IF(OR(B9921="",C9921="",E9921=""),0,(IF(A9921=-1,H9921,0)-IF(OR(A9921=1,A9921=0),H9921,0)+IF(A9921=2,H9921,0))*IF(E9921="SGD",1,IF(E9921="USD",Settings!$B$22,IF(E9921="HKD",Settings!$B$23,1))))</f>
        <v>0</v>
      </c>
      <c r="P9921">
        <f>IF(OR(B9921="",C9921="",E9921=""),0,IF(A9921=2,H9921*IF(E9921="SGD",1,IF(E9921="USD",Settings!$B$22,IF(E9921="HKD",Settings!$B$23,1))),0))</f>
        <v>0</v>
      </c>
      <c r="Q9921" s="312">
        <f>IF(OR(J9921="",G9921=""),"",G9921+ROW()/1000000)</f>
      </c>
      <c r="R9921" s="247">
        <f>IF(Q9921="","",SUMIFS(Txn[Signed Units],Txn[Key],J9921,Txn[Transaction Order],"&lt;="&amp;Q9921))</f>
      </c>
    </row>
    <row r="9922" spans="10:18" ht="15" customHeight="1" x14ac:dyDescent="0.15">
      <c r="J9922" s="246">
        <f>IF(OR(B9922="",C9922="",E9922=""),"",B9922&amp;":"&amp;C9922&amp;":"&amp;E9922)</f>
      </c>
      <c r="K9922" s="247">
        <f>IF(A9922="","",A9922*D9922)</f>
      </c>
      <c r="L9922" s="246">
        <f>IF(A9922="","",IF(OR(A9922=1,A9922=0),H9922,0))</f>
      </c>
      <c r="M9922" s="246">
        <f>IF(A9922="","",IF(A9922=-1,H9922,0))</f>
      </c>
      <c r="N9922">
        <f>IF(J9922="","",IF(E9922="SGD",1,IF(E9922="USD",Settings!$B$22,IF(E9922="HKD",Settings!$B$23,1))))</f>
      </c>
      <c r="O9922">
        <f>IF(OR(B9922="",C9922="",E9922=""),0,(IF(A9922=-1,H9922,0)-IF(OR(A9922=1,A9922=0),H9922,0)+IF(A9922=2,H9922,0))*IF(E9922="SGD",1,IF(E9922="USD",Settings!$B$22,IF(E9922="HKD",Settings!$B$23,1))))</f>
        <v>0</v>
      </c>
      <c r="P9922">
        <f>IF(OR(B9922="",C9922="",E9922=""),0,IF(A9922=2,H9922*IF(E9922="SGD",1,IF(E9922="USD",Settings!$B$22,IF(E9922="HKD",Settings!$B$23,1))),0))</f>
        <v>0</v>
      </c>
      <c r="Q9922" s="312">
        <f>IF(OR(J9922="",G9922=""),"",G9922+ROW()/1000000)</f>
      </c>
      <c r="R9922" s="247">
        <f>IF(Q9922="","",SUMIFS(Txn[Signed Units],Txn[Key],J9922,Txn[Transaction Order],"&lt;="&amp;Q9922))</f>
      </c>
    </row>
    <row r="9923" spans="10:18" ht="15" customHeight="1" x14ac:dyDescent="0.15">
      <c r="J9923" s="246">
        <f>IF(OR(B9923="",C9923="",E9923=""),"",B9923&amp;":"&amp;C9923&amp;":"&amp;E9923)</f>
      </c>
      <c r="K9923" s="247">
        <f>IF(A9923="","",A9923*D9923)</f>
      </c>
      <c r="L9923" s="246">
        <f>IF(A9923="","",IF(OR(A9923=1,A9923=0),H9923,0))</f>
      </c>
      <c r="M9923" s="246">
        <f>IF(A9923="","",IF(A9923=-1,H9923,0))</f>
      </c>
      <c r="N9923">
        <f>IF(J9923="","",IF(E9923="SGD",1,IF(E9923="USD",Settings!$B$22,IF(E9923="HKD",Settings!$B$23,1))))</f>
      </c>
      <c r="O9923">
        <f>IF(OR(B9923="",C9923="",E9923=""),0,(IF(A9923=-1,H9923,0)-IF(OR(A9923=1,A9923=0),H9923,0)+IF(A9923=2,H9923,0))*IF(E9923="SGD",1,IF(E9923="USD",Settings!$B$22,IF(E9923="HKD",Settings!$B$23,1))))</f>
        <v>0</v>
      </c>
      <c r="P9923">
        <f>IF(OR(B9923="",C9923="",E9923=""),0,IF(A9923=2,H9923*IF(E9923="SGD",1,IF(E9923="USD",Settings!$B$22,IF(E9923="HKD",Settings!$B$23,1))),0))</f>
        <v>0</v>
      </c>
      <c r="Q9923" s="312">
        <f>IF(OR(J9923="",G9923=""),"",G9923+ROW()/1000000)</f>
      </c>
      <c r="R9923" s="247">
        <f>IF(Q9923="","",SUMIFS(Txn[Signed Units],Txn[Key],J9923,Txn[Transaction Order],"&lt;="&amp;Q9923))</f>
      </c>
    </row>
    <row r="9924" spans="10:18" ht="15" customHeight="1" x14ac:dyDescent="0.15">
      <c r="J9924" s="246">
        <f>IF(OR(B9924="",C9924="",E9924=""),"",B9924&amp;":"&amp;C9924&amp;":"&amp;E9924)</f>
      </c>
      <c r="K9924" s="247">
        <f>IF(A9924="","",A9924*D9924)</f>
      </c>
      <c r="L9924" s="246">
        <f>IF(A9924="","",IF(OR(A9924=1,A9924=0),H9924,0))</f>
      </c>
      <c r="M9924" s="246">
        <f>IF(A9924="","",IF(A9924=-1,H9924,0))</f>
      </c>
      <c r="N9924">
        <f>IF(J9924="","",IF(E9924="SGD",1,IF(E9924="USD",Settings!$B$22,IF(E9924="HKD",Settings!$B$23,1))))</f>
      </c>
      <c r="O9924">
        <f>IF(OR(B9924="",C9924="",E9924=""),0,(IF(A9924=-1,H9924,0)-IF(OR(A9924=1,A9924=0),H9924,0)+IF(A9924=2,H9924,0))*IF(E9924="SGD",1,IF(E9924="USD",Settings!$B$22,IF(E9924="HKD",Settings!$B$23,1))))</f>
        <v>0</v>
      </c>
      <c r="P9924">
        <f>IF(OR(B9924="",C9924="",E9924=""),0,IF(A9924=2,H9924*IF(E9924="SGD",1,IF(E9924="USD",Settings!$B$22,IF(E9924="HKD",Settings!$B$23,1))),0))</f>
        <v>0</v>
      </c>
      <c r="Q9924" s="312">
        <f>IF(OR(J9924="",G9924=""),"",G9924+ROW()/1000000)</f>
      </c>
      <c r="R9924" s="247">
        <f>IF(Q9924="","",SUMIFS(Txn[Signed Units],Txn[Key],J9924,Txn[Transaction Order],"&lt;="&amp;Q9924))</f>
      </c>
    </row>
    <row r="9925" spans="10:18" ht="15" customHeight="1" x14ac:dyDescent="0.15">
      <c r="J9925" s="246">
        <f>IF(OR(B9925="",C9925="",E9925=""),"",B9925&amp;":"&amp;C9925&amp;":"&amp;E9925)</f>
      </c>
      <c r="K9925" s="247">
        <f>IF(A9925="","",A9925*D9925)</f>
      </c>
      <c r="L9925" s="246">
        <f>IF(A9925="","",IF(OR(A9925=1,A9925=0),H9925,0))</f>
      </c>
      <c r="M9925" s="246">
        <f>IF(A9925="","",IF(A9925=-1,H9925,0))</f>
      </c>
      <c r="N9925">
        <f>IF(J9925="","",IF(E9925="SGD",1,IF(E9925="USD",Settings!$B$22,IF(E9925="HKD",Settings!$B$23,1))))</f>
      </c>
      <c r="O9925">
        <f>IF(OR(B9925="",C9925="",E9925=""),0,(IF(A9925=-1,H9925,0)-IF(OR(A9925=1,A9925=0),H9925,0)+IF(A9925=2,H9925,0))*IF(E9925="SGD",1,IF(E9925="USD",Settings!$B$22,IF(E9925="HKD",Settings!$B$23,1))))</f>
        <v>0</v>
      </c>
      <c r="P9925">
        <f>IF(OR(B9925="",C9925="",E9925=""),0,IF(A9925=2,H9925*IF(E9925="SGD",1,IF(E9925="USD",Settings!$B$22,IF(E9925="HKD",Settings!$B$23,1))),0))</f>
        <v>0</v>
      </c>
      <c r="Q9925" s="312">
        <f>IF(OR(J9925="",G9925=""),"",G9925+ROW()/1000000)</f>
      </c>
      <c r="R9925" s="247">
        <f>IF(Q9925="","",SUMIFS(Txn[Signed Units],Txn[Key],J9925,Txn[Transaction Order],"&lt;="&amp;Q9925))</f>
      </c>
    </row>
    <row r="9926" spans="10:18" ht="15" customHeight="1" x14ac:dyDescent="0.15">
      <c r="J9926" s="246">
        <f>IF(OR(B9926="",C9926="",E9926=""),"",B9926&amp;":"&amp;C9926&amp;":"&amp;E9926)</f>
      </c>
      <c r="K9926" s="247">
        <f>IF(A9926="","",A9926*D9926)</f>
      </c>
      <c r="L9926" s="246">
        <f>IF(A9926="","",IF(OR(A9926=1,A9926=0),H9926,0))</f>
      </c>
      <c r="M9926" s="246">
        <f>IF(A9926="","",IF(A9926=-1,H9926,0))</f>
      </c>
      <c r="N9926">
        <f>IF(J9926="","",IF(E9926="SGD",1,IF(E9926="USD",Settings!$B$22,IF(E9926="HKD",Settings!$B$23,1))))</f>
      </c>
      <c r="O9926">
        <f>IF(OR(B9926="",C9926="",E9926=""),0,(IF(A9926=-1,H9926,0)-IF(OR(A9926=1,A9926=0),H9926,0)+IF(A9926=2,H9926,0))*IF(E9926="SGD",1,IF(E9926="USD",Settings!$B$22,IF(E9926="HKD",Settings!$B$23,1))))</f>
        <v>0</v>
      </c>
      <c r="P9926">
        <f>IF(OR(B9926="",C9926="",E9926=""),0,IF(A9926=2,H9926*IF(E9926="SGD",1,IF(E9926="USD",Settings!$B$22,IF(E9926="HKD",Settings!$B$23,1))),0))</f>
        <v>0</v>
      </c>
      <c r="Q9926" s="312">
        <f>IF(OR(J9926="",G9926=""),"",G9926+ROW()/1000000)</f>
      </c>
      <c r="R9926" s="247">
        <f>IF(Q9926="","",SUMIFS(Txn[Signed Units],Txn[Key],J9926,Txn[Transaction Order],"&lt;="&amp;Q9926))</f>
      </c>
    </row>
    <row r="9927" spans="10:18" ht="15" customHeight="1" x14ac:dyDescent="0.15">
      <c r="J9927" s="246">
        <f>IF(OR(B9927="",C9927="",E9927=""),"",B9927&amp;":"&amp;C9927&amp;":"&amp;E9927)</f>
      </c>
      <c r="K9927" s="247">
        <f>IF(A9927="","",A9927*D9927)</f>
      </c>
      <c r="L9927" s="246">
        <f>IF(A9927="","",IF(OR(A9927=1,A9927=0),H9927,0))</f>
      </c>
      <c r="M9927" s="246">
        <f>IF(A9927="","",IF(A9927=-1,H9927,0))</f>
      </c>
      <c r="N9927">
        <f>IF(J9927="","",IF(E9927="SGD",1,IF(E9927="USD",Settings!$B$22,IF(E9927="HKD",Settings!$B$23,1))))</f>
      </c>
      <c r="O9927">
        <f>IF(OR(B9927="",C9927="",E9927=""),0,(IF(A9927=-1,H9927,0)-IF(OR(A9927=1,A9927=0),H9927,0)+IF(A9927=2,H9927,0))*IF(E9927="SGD",1,IF(E9927="USD",Settings!$B$22,IF(E9927="HKD",Settings!$B$23,1))))</f>
        <v>0</v>
      </c>
      <c r="P9927">
        <f>IF(OR(B9927="",C9927="",E9927=""),0,IF(A9927=2,H9927*IF(E9927="SGD",1,IF(E9927="USD",Settings!$B$22,IF(E9927="HKD",Settings!$B$23,1))),0))</f>
        <v>0</v>
      </c>
      <c r="Q9927" s="312">
        <f>IF(OR(J9927="",G9927=""),"",G9927+ROW()/1000000)</f>
      </c>
      <c r="R9927" s="247">
        <f>IF(Q9927="","",SUMIFS(Txn[Signed Units],Txn[Key],J9927,Txn[Transaction Order],"&lt;="&amp;Q9927))</f>
      </c>
    </row>
    <row r="9928" spans="10:18" ht="15" customHeight="1" x14ac:dyDescent="0.15">
      <c r="J9928" s="246">
        <f>IF(OR(B9928="",C9928="",E9928=""),"",B9928&amp;":"&amp;C9928&amp;":"&amp;E9928)</f>
      </c>
      <c r="K9928" s="247">
        <f>IF(A9928="","",A9928*D9928)</f>
      </c>
      <c r="L9928" s="246">
        <f>IF(A9928="","",IF(OR(A9928=1,A9928=0),H9928,0))</f>
      </c>
      <c r="M9928" s="246">
        <f>IF(A9928="","",IF(A9928=-1,H9928,0))</f>
      </c>
      <c r="N9928">
        <f>IF(J9928="","",IF(E9928="SGD",1,IF(E9928="USD",Settings!$B$22,IF(E9928="HKD",Settings!$B$23,1))))</f>
      </c>
      <c r="O9928">
        <f>IF(OR(B9928="",C9928="",E9928=""),0,(IF(A9928=-1,H9928,0)-IF(OR(A9928=1,A9928=0),H9928,0)+IF(A9928=2,H9928,0))*IF(E9928="SGD",1,IF(E9928="USD",Settings!$B$22,IF(E9928="HKD",Settings!$B$23,1))))</f>
        <v>0</v>
      </c>
      <c r="P9928">
        <f>IF(OR(B9928="",C9928="",E9928=""),0,IF(A9928=2,H9928*IF(E9928="SGD",1,IF(E9928="USD",Settings!$B$22,IF(E9928="HKD",Settings!$B$23,1))),0))</f>
        <v>0</v>
      </c>
      <c r="Q9928" s="312">
        <f>IF(OR(J9928="",G9928=""),"",G9928+ROW()/1000000)</f>
      </c>
      <c r="R9928" s="247">
        <f>IF(Q9928="","",SUMIFS(Txn[Signed Units],Txn[Key],J9928,Txn[Transaction Order],"&lt;="&amp;Q9928))</f>
      </c>
    </row>
    <row r="9929" spans="10:18" ht="15" customHeight="1" x14ac:dyDescent="0.15">
      <c r="J9929" s="246">
        <f>IF(OR(B9929="",C9929="",E9929=""),"",B9929&amp;":"&amp;C9929&amp;":"&amp;E9929)</f>
      </c>
      <c r="K9929" s="247">
        <f>IF(A9929="","",A9929*D9929)</f>
      </c>
      <c r="L9929" s="246">
        <f>IF(A9929="","",IF(OR(A9929=1,A9929=0),H9929,0))</f>
      </c>
      <c r="M9929" s="246">
        <f>IF(A9929="","",IF(A9929=-1,H9929,0))</f>
      </c>
      <c r="N9929">
        <f>IF(J9929="","",IF(E9929="SGD",1,IF(E9929="USD",Settings!$B$22,IF(E9929="HKD",Settings!$B$23,1))))</f>
      </c>
      <c r="O9929">
        <f>IF(OR(B9929="",C9929="",E9929=""),0,(IF(A9929=-1,H9929,0)-IF(OR(A9929=1,A9929=0),H9929,0)+IF(A9929=2,H9929,0))*IF(E9929="SGD",1,IF(E9929="USD",Settings!$B$22,IF(E9929="HKD",Settings!$B$23,1))))</f>
        <v>0</v>
      </c>
      <c r="P9929">
        <f>IF(OR(B9929="",C9929="",E9929=""),0,IF(A9929=2,H9929*IF(E9929="SGD",1,IF(E9929="USD",Settings!$B$22,IF(E9929="HKD",Settings!$B$23,1))),0))</f>
        <v>0</v>
      </c>
      <c r="Q9929" s="312">
        <f>IF(OR(J9929="",G9929=""),"",G9929+ROW()/1000000)</f>
      </c>
      <c r="R9929" s="247">
        <f>IF(Q9929="","",SUMIFS(Txn[Signed Units],Txn[Key],J9929,Txn[Transaction Order],"&lt;="&amp;Q9929))</f>
      </c>
    </row>
    <row r="9930" spans="10:18" ht="15" customHeight="1" x14ac:dyDescent="0.15">
      <c r="J9930" s="246">
        <f>IF(OR(B9930="",C9930="",E9930=""),"",B9930&amp;":"&amp;C9930&amp;":"&amp;E9930)</f>
      </c>
      <c r="K9930" s="247">
        <f>IF(A9930="","",A9930*D9930)</f>
      </c>
      <c r="L9930" s="246">
        <f>IF(A9930="","",IF(OR(A9930=1,A9930=0),H9930,0))</f>
      </c>
      <c r="M9930" s="246">
        <f>IF(A9930="","",IF(A9930=-1,H9930,0))</f>
      </c>
      <c r="N9930">
        <f>IF(J9930="","",IF(E9930="SGD",1,IF(E9930="USD",Settings!$B$22,IF(E9930="HKD",Settings!$B$23,1))))</f>
      </c>
      <c r="O9930">
        <f>IF(OR(B9930="",C9930="",E9930=""),0,(IF(A9930=-1,H9930,0)-IF(OR(A9930=1,A9930=0),H9930,0)+IF(A9930=2,H9930,0))*IF(E9930="SGD",1,IF(E9930="USD",Settings!$B$22,IF(E9930="HKD",Settings!$B$23,1))))</f>
        <v>0</v>
      </c>
      <c r="P9930">
        <f>IF(OR(B9930="",C9930="",E9930=""),0,IF(A9930=2,H9930*IF(E9930="SGD",1,IF(E9930="USD",Settings!$B$22,IF(E9930="HKD",Settings!$B$23,1))),0))</f>
        <v>0</v>
      </c>
      <c r="Q9930" s="312">
        <f>IF(OR(J9930="",G9930=""),"",G9930+ROW()/1000000)</f>
      </c>
      <c r="R9930" s="247">
        <f>IF(Q9930="","",SUMIFS(Txn[Signed Units],Txn[Key],J9930,Txn[Transaction Order],"&lt;="&amp;Q9930))</f>
      </c>
    </row>
    <row r="9931" spans="10:18" ht="15" customHeight="1" x14ac:dyDescent="0.15">
      <c r="J9931" s="246">
        <f>IF(OR(B9931="",C9931="",E9931=""),"",B9931&amp;":"&amp;C9931&amp;":"&amp;E9931)</f>
      </c>
      <c r="K9931" s="247">
        <f>IF(A9931="","",A9931*D9931)</f>
      </c>
      <c r="L9931" s="246">
        <f>IF(A9931="","",IF(OR(A9931=1,A9931=0),H9931,0))</f>
      </c>
      <c r="M9931" s="246">
        <f>IF(A9931="","",IF(A9931=-1,H9931,0))</f>
      </c>
      <c r="N9931">
        <f>IF(J9931="","",IF(E9931="SGD",1,IF(E9931="USD",Settings!$B$22,IF(E9931="HKD",Settings!$B$23,1))))</f>
      </c>
      <c r="O9931">
        <f>IF(OR(B9931="",C9931="",E9931=""),0,(IF(A9931=-1,H9931,0)-IF(OR(A9931=1,A9931=0),H9931,0)+IF(A9931=2,H9931,0))*IF(E9931="SGD",1,IF(E9931="USD",Settings!$B$22,IF(E9931="HKD",Settings!$B$23,1))))</f>
        <v>0</v>
      </c>
      <c r="P9931">
        <f>IF(OR(B9931="",C9931="",E9931=""),0,IF(A9931=2,H9931*IF(E9931="SGD",1,IF(E9931="USD",Settings!$B$22,IF(E9931="HKD",Settings!$B$23,1))),0))</f>
        <v>0</v>
      </c>
      <c r="Q9931" s="312">
        <f>IF(OR(J9931="",G9931=""),"",G9931+ROW()/1000000)</f>
      </c>
      <c r="R9931" s="247">
        <f>IF(Q9931="","",SUMIFS(Txn[Signed Units],Txn[Key],J9931,Txn[Transaction Order],"&lt;="&amp;Q9931))</f>
      </c>
    </row>
    <row r="9932" spans="10:18" ht="15" customHeight="1" x14ac:dyDescent="0.15">
      <c r="J9932" s="246">
        <f>IF(OR(B9932="",C9932="",E9932=""),"",B9932&amp;":"&amp;C9932&amp;":"&amp;E9932)</f>
      </c>
      <c r="K9932" s="247">
        <f>IF(A9932="","",A9932*D9932)</f>
      </c>
      <c r="L9932" s="246">
        <f>IF(A9932="","",IF(OR(A9932=1,A9932=0),H9932,0))</f>
      </c>
      <c r="M9932" s="246">
        <f>IF(A9932="","",IF(A9932=-1,H9932,0))</f>
      </c>
      <c r="N9932">
        <f>IF(J9932="","",IF(E9932="SGD",1,IF(E9932="USD",Settings!$B$22,IF(E9932="HKD",Settings!$B$23,1))))</f>
      </c>
      <c r="O9932">
        <f>IF(OR(B9932="",C9932="",E9932=""),0,(IF(A9932=-1,H9932,0)-IF(OR(A9932=1,A9932=0),H9932,0)+IF(A9932=2,H9932,0))*IF(E9932="SGD",1,IF(E9932="USD",Settings!$B$22,IF(E9932="HKD",Settings!$B$23,1))))</f>
        <v>0</v>
      </c>
      <c r="P9932">
        <f>IF(OR(B9932="",C9932="",E9932=""),0,IF(A9932=2,H9932*IF(E9932="SGD",1,IF(E9932="USD",Settings!$B$22,IF(E9932="HKD",Settings!$B$23,1))),0))</f>
        <v>0</v>
      </c>
      <c r="Q9932" s="312">
        <f>IF(OR(J9932="",G9932=""),"",G9932+ROW()/1000000)</f>
      </c>
      <c r="R9932" s="247">
        <f>IF(Q9932="","",SUMIFS(Txn[Signed Units],Txn[Key],J9932,Txn[Transaction Order],"&lt;="&amp;Q9932))</f>
      </c>
    </row>
    <row r="9933" spans="10:18" ht="15" customHeight="1" x14ac:dyDescent="0.15">
      <c r="J9933" s="246">
        <f>IF(OR(B9933="",C9933="",E9933=""),"",B9933&amp;":"&amp;C9933&amp;":"&amp;E9933)</f>
      </c>
      <c r="K9933" s="247">
        <f>IF(A9933="","",A9933*D9933)</f>
      </c>
      <c r="L9933" s="246">
        <f>IF(A9933="","",IF(OR(A9933=1,A9933=0),H9933,0))</f>
      </c>
      <c r="M9933" s="246">
        <f>IF(A9933="","",IF(A9933=-1,H9933,0))</f>
      </c>
      <c r="N9933">
        <f>IF(J9933="","",IF(E9933="SGD",1,IF(E9933="USD",Settings!$B$22,IF(E9933="HKD",Settings!$B$23,1))))</f>
      </c>
      <c r="O9933">
        <f>IF(OR(B9933="",C9933="",E9933=""),0,(IF(A9933=-1,H9933,0)-IF(OR(A9933=1,A9933=0),H9933,0)+IF(A9933=2,H9933,0))*IF(E9933="SGD",1,IF(E9933="USD",Settings!$B$22,IF(E9933="HKD",Settings!$B$23,1))))</f>
        <v>0</v>
      </c>
      <c r="P9933">
        <f>IF(OR(B9933="",C9933="",E9933=""),0,IF(A9933=2,H9933*IF(E9933="SGD",1,IF(E9933="USD",Settings!$B$22,IF(E9933="HKD",Settings!$B$23,1))),0))</f>
        <v>0</v>
      </c>
      <c r="Q9933" s="312">
        <f>IF(OR(J9933="",G9933=""),"",G9933+ROW()/1000000)</f>
      </c>
      <c r="R9933" s="247">
        <f>IF(Q9933="","",SUMIFS(Txn[Signed Units],Txn[Key],J9933,Txn[Transaction Order],"&lt;="&amp;Q9933))</f>
      </c>
    </row>
    <row r="9934" spans="10:18" ht="15" customHeight="1" x14ac:dyDescent="0.15">
      <c r="J9934" s="246">
        <f>IF(OR(B9934="",C9934="",E9934=""),"",B9934&amp;":"&amp;C9934&amp;":"&amp;E9934)</f>
      </c>
      <c r="K9934" s="247">
        <f>IF(A9934="","",A9934*D9934)</f>
      </c>
      <c r="L9934" s="246">
        <f>IF(A9934="","",IF(OR(A9934=1,A9934=0),H9934,0))</f>
      </c>
      <c r="M9934" s="246">
        <f>IF(A9934="","",IF(A9934=-1,H9934,0))</f>
      </c>
      <c r="N9934">
        <f>IF(J9934="","",IF(E9934="SGD",1,IF(E9934="USD",Settings!$B$22,IF(E9934="HKD",Settings!$B$23,1))))</f>
      </c>
      <c r="O9934">
        <f>IF(OR(B9934="",C9934="",E9934=""),0,(IF(A9934=-1,H9934,0)-IF(OR(A9934=1,A9934=0),H9934,0)+IF(A9934=2,H9934,0))*IF(E9934="SGD",1,IF(E9934="USD",Settings!$B$22,IF(E9934="HKD",Settings!$B$23,1))))</f>
        <v>0</v>
      </c>
      <c r="P9934">
        <f>IF(OR(B9934="",C9934="",E9934=""),0,IF(A9934=2,H9934*IF(E9934="SGD",1,IF(E9934="USD",Settings!$B$22,IF(E9934="HKD",Settings!$B$23,1))),0))</f>
        <v>0</v>
      </c>
      <c r="Q9934" s="312">
        <f>IF(OR(J9934="",G9934=""),"",G9934+ROW()/1000000)</f>
      </c>
      <c r="R9934" s="247">
        <f>IF(Q9934="","",SUMIFS(Txn[Signed Units],Txn[Key],J9934,Txn[Transaction Order],"&lt;="&amp;Q9934))</f>
      </c>
    </row>
    <row r="9935" spans="10:18" ht="15" customHeight="1" x14ac:dyDescent="0.15">
      <c r="J9935" s="246">
        <f>IF(OR(B9935="",C9935="",E9935=""),"",B9935&amp;":"&amp;C9935&amp;":"&amp;E9935)</f>
      </c>
      <c r="K9935" s="247">
        <f>IF(A9935="","",A9935*D9935)</f>
      </c>
      <c r="L9935" s="246">
        <f>IF(A9935="","",IF(OR(A9935=1,A9935=0),H9935,0))</f>
      </c>
      <c r="M9935" s="246">
        <f>IF(A9935="","",IF(A9935=-1,H9935,0))</f>
      </c>
      <c r="N9935">
        <f>IF(J9935="","",IF(E9935="SGD",1,IF(E9935="USD",Settings!$B$22,IF(E9935="HKD",Settings!$B$23,1))))</f>
      </c>
      <c r="O9935">
        <f>IF(OR(B9935="",C9935="",E9935=""),0,(IF(A9935=-1,H9935,0)-IF(OR(A9935=1,A9935=0),H9935,0)+IF(A9935=2,H9935,0))*IF(E9935="SGD",1,IF(E9935="USD",Settings!$B$22,IF(E9935="HKD",Settings!$B$23,1))))</f>
        <v>0</v>
      </c>
      <c r="P9935">
        <f>IF(OR(B9935="",C9935="",E9935=""),0,IF(A9935=2,H9935*IF(E9935="SGD",1,IF(E9935="USD",Settings!$B$22,IF(E9935="HKD",Settings!$B$23,1))),0))</f>
        <v>0</v>
      </c>
      <c r="Q9935" s="312">
        <f>IF(OR(J9935="",G9935=""),"",G9935+ROW()/1000000)</f>
      </c>
      <c r="R9935" s="247">
        <f>IF(Q9935="","",SUMIFS(Txn[Signed Units],Txn[Key],J9935,Txn[Transaction Order],"&lt;="&amp;Q9935))</f>
      </c>
    </row>
    <row r="9936" spans="10:18" ht="15" customHeight="1" x14ac:dyDescent="0.15">
      <c r="J9936" s="246">
        <f>IF(OR(B9936="",C9936="",E9936=""),"",B9936&amp;":"&amp;C9936&amp;":"&amp;E9936)</f>
      </c>
      <c r="K9936" s="247">
        <f>IF(A9936="","",A9936*D9936)</f>
      </c>
      <c r="L9936" s="246">
        <f>IF(A9936="","",IF(OR(A9936=1,A9936=0),H9936,0))</f>
      </c>
      <c r="M9936" s="246">
        <f>IF(A9936="","",IF(A9936=-1,H9936,0))</f>
      </c>
      <c r="N9936">
        <f>IF(J9936="","",IF(E9936="SGD",1,IF(E9936="USD",Settings!$B$22,IF(E9936="HKD",Settings!$B$23,1))))</f>
      </c>
      <c r="O9936">
        <f>IF(OR(B9936="",C9936="",E9936=""),0,(IF(A9936=-1,H9936,0)-IF(OR(A9936=1,A9936=0),H9936,0)+IF(A9936=2,H9936,0))*IF(E9936="SGD",1,IF(E9936="USD",Settings!$B$22,IF(E9936="HKD",Settings!$B$23,1))))</f>
        <v>0</v>
      </c>
      <c r="P9936">
        <f>IF(OR(B9936="",C9936="",E9936=""),0,IF(A9936=2,H9936*IF(E9936="SGD",1,IF(E9936="USD",Settings!$B$22,IF(E9936="HKD",Settings!$B$23,1))),0))</f>
        <v>0</v>
      </c>
      <c r="Q9936" s="312">
        <f>IF(OR(J9936="",G9936=""),"",G9936+ROW()/1000000)</f>
      </c>
      <c r="R9936" s="247">
        <f>IF(Q9936="","",SUMIFS(Txn[Signed Units],Txn[Key],J9936,Txn[Transaction Order],"&lt;="&amp;Q9936))</f>
      </c>
    </row>
    <row r="9937" spans="10:18" ht="15" customHeight="1" x14ac:dyDescent="0.15">
      <c r="J9937" s="246">
        <f>IF(OR(B9937="",C9937="",E9937=""),"",B9937&amp;":"&amp;C9937&amp;":"&amp;E9937)</f>
      </c>
      <c r="K9937" s="247">
        <f>IF(A9937="","",A9937*D9937)</f>
      </c>
      <c r="L9937" s="246">
        <f>IF(A9937="","",IF(OR(A9937=1,A9937=0),H9937,0))</f>
      </c>
      <c r="M9937" s="246">
        <f>IF(A9937="","",IF(A9937=-1,H9937,0))</f>
      </c>
      <c r="N9937">
        <f>IF(J9937="","",IF(E9937="SGD",1,IF(E9937="USD",Settings!$B$22,IF(E9937="HKD",Settings!$B$23,1))))</f>
      </c>
      <c r="O9937">
        <f>IF(OR(B9937="",C9937="",E9937=""),0,(IF(A9937=-1,H9937,0)-IF(OR(A9937=1,A9937=0),H9937,0)+IF(A9937=2,H9937,0))*IF(E9937="SGD",1,IF(E9937="USD",Settings!$B$22,IF(E9937="HKD",Settings!$B$23,1))))</f>
        <v>0</v>
      </c>
      <c r="P9937">
        <f>IF(OR(B9937="",C9937="",E9937=""),0,IF(A9937=2,H9937*IF(E9937="SGD",1,IF(E9937="USD",Settings!$B$22,IF(E9937="HKD",Settings!$B$23,1))),0))</f>
        <v>0</v>
      </c>
      <c r="Q9937" s="312">
        <f>IF(OR(J9937="",G9937=""),"",G9937+ROW()/1000000)</f>
      </c>
      <c r="R9937" s="247">
        <f>IF(Q9937="","",SUMIFS(Txn[Signed Units],Txn[Key],J9937,Txn[Transaction Order],"&lt;="&amp;Q9937))</f>
      </c>
    </row>
    <row r="9938" spans="10:18" ht="15" customHeight="1" x14ac:dyDescent="0.15">
      <c r="J9938" s="246">
        <f>IF(OR(B9938="",C9938="",E9938=""),"",B9938&amp;":"&amp;C9938&amp;":"&amp;E9938)</f>
      </c>
      <c r="K9938" s="247">
        <f>IF(A9938="","",A9938*D9938)</f>
      </c>
      <c r="L9938" s="246">
        <f>IF(A9938="","",IF(OR(A9938=1,A9938=0),H9938,0))</f>
      </c>
      <c r="M9938" s="246">
        <f>IF(A9938="","",IF(A9938=-1,H9938,0))</f>
      </c>
      <c r="N9938">
        <f>IF(J9938="","",IF(E9938="SGD",1,IF(E9938="USD",Settings!$B$22,IF(E9938="HKD",Settings!$B$23,1))))</f>
      </c>
      <c r="O9938">
        <f>IF(OR(B9938="",C9938="",E9938=""),0,(IF(A9938=-1,H9938,0)-IF(OR(A9938=1,A9938=0),H9938,0)+IF(A9938=2,H9938,0))*IF(E9938="SGD",1,IF(E9938="USD",Settings!$B$22,IF(E9938="HKD",Settings!$B$23,1))))</f>
        <v>0</v>
      </c>
      <c r="P9938">
        <f>IF(OR(B9938="",C9938="",E9938=""),0,IF(A9938=2,H9938*IF(E9938="SGD",1,IF(E9938="USD",Settings!$B$22,IF(E9938="HKD",Settings!$B$23,1))),0))</f>
        <v>0</v>
      </c>
      <c r="Q9938" s="312">
        <f>IF(OR(J9938="",G9938=""),"",G9938+ROW()/1000000)</f>
      </c>
      <c r="R9938" s="247">
        <f>IF(Q9938="","",SUMIFS(Txn[Signed Units],Txn[Key],J9938,Txn[Transaction Order],"&lt;="&amp;Q9938))</f>
      </c>
    </row>
    <row r="9939" spans="10:18" ht="15" customHeight="1" x14ac:dyDescent="0.15">
      <c r="J9939" s="246">
        <f>IF(OR(B9939="",C9939="",E9939=""),"",B9939&amp;":"&amp;C9939&amp;":"&amp;E9939)</f>
      </c>
      <c r="K9939" s="247">
        <f>IF(A9939="","",A9939*D9939)</f>
      </c>
      <c r="L9939" s="246">
        <f>IF(A9939="","",IF(OR(A9939=1,A9939=0),H9939,0))</f>
      </c>
      <c r="M9939" s="246">
        <f>IF(A9939="","",IF(A9939=-1,H9939,0))</f>
      </c>
      <c r="N9939">
        <f>IF(J9939="","",IF(E9939="SGD",1,IF(E9939="USD",Settings!$B$22,IF(E9939="HKD",Settings!$B$23,1))))</f>
      </c>
      <c r="O9939">
        <f>IF(OR(B9939="",C9939="",E9939=""),0,(IF(A9939=-1,H9939,0)-IF(OR(A9939=1,A9939=0),H9939,0)+IF(A9939=2,H9939,0))*IF(E9939="SGD",1,IF(E9939="USD",Settings!$B$22,IF(E9939="HKD",Settings!$B$23,1))))</f>
        <v>0</v>
      </c>
      <c r="P9939">
        <f>IF(OR(B9939="",C9939="",E9939=""),0,IF(A9939=2,H9939*IF(E9939="SGD",1,IF(E9939="USD",Settings!$B$22,IF(E9939="HKD",Settings!$B$23,1))),0))</f>
        <v>0</v>
      </c>
      <c r="Q9939" s="312">
        <f>IF(OR(J9939="",G9939=""),"",G9939+ROW()/1000000)</f>
      </c>
      <c r="R9939" s="247">
        <f>IF(Q9939="","",SUMIFS(Txn[Signed Units],Txn[Key],J9939,Txn[Transaction Order],"&lt;="&amp;Q9939))</f>
      </c>
    </row>
    <row r="9940" spans="10:18" ht="15" customHeight="1" x14ac:dyDescent="0.15">
      <c r="J9940" s="246">
        <f>IF(OR(B9940="",C9940="",E9940=""),"",B9940&amp;":"&amp;C9940&amp;":"&amp;E9940)</f>
      </c>
      <c r="K9940" s="247">
        <f>IF(A9940="","",A9940*D9940)</f>
      </c>
      <c r="L9940" s="246">
        <f>IF(A9940="","",IF(OR(A9940=1,A9940=0),H9940,0))</f>
      </c>
      <c r="M9940" s="246">
        <f>IF(A9940="","",IF(A9940=-1,H9940,0))</f>
      </c>
      <c r="N9940">
        <f>IF(J9940="","",IF(E9940="SGD",1,IF(E9940="USD",Settings!$B$22,IF(E9940="HKD",Settings!$B$23,1))))</f>
      </c>
      <c r="O9940">
        <f>IF(OR(B9940="",C9940="",E9940=""),0,(IF(A9940=-1,H9940,0)-IF(OR(A9940=1,A9940=0),H9940,0)+IF(A9940=2,H9940,0))*IF(E9940="SGD",1,IF(E9940="USD",Settings!$B$22,IF(E9940="HKD",Settings!$B$23,1))))</f>
        <v>0</v>
      </c>
      <c r="P9940">
        <f>IF(OR(B9940="",C9940="",E9940=""),0,IF(A9940=2,H9940*IF(E9940="SGD",1,IF(E9940="USD",Settings!$B$22,IF(E9940="HKD",Settings!$B$23,1))),0))</f>
        <v>0</v>
      </c>
      <c r="Q9940" s="312">
        <f>IF(OR(J9940="",G9940=""),"",G9940+ROW()/1000000)</f>
      </c>
      <c r="R9940" s="247">
        <f>IF(Q9940="","",SUMIFS(Txn[Signed Units],Txn[Key],J9940,Txn[Transaction Order],"&lt;="&amp;Q9940))</f>
      </c>
    </row>
    <row r="9941" spans="10:18" ht="15" customHeight="1" x14ac:dyDescent="0.15">
      <c r="J9941" s="246">
        <f>IF(OR(B9941="",C9941="",E9941=""),"",B9941&amp;":"&amp;C9941&amp;":"&amp;E9941)</f>
      </c>
      <c r="K9941" s="247">
        <f>IF(A9941="","",A9941*D9941)</f>
      </c>
      <c r="L9941" s="246">
        <f>IF(A9941="","",IF(OR(A9941=1,A9941=0),H9941,0))</f>
      </c>
      <c r="M9941" s="246">
        <f>IF(A9941="","",IF(A9941=-1,H9941,0))</f>
      </c>
      <c r="N9941">
        <f>IF(J9941="","",IF(E9941="SGD",1,IF(E9941="USD",Settings!$B$22,IF(E9941="HKD",Settings!$B$23,1))))</f>
      </c>
      <c r="O9941">
        <f>IF(OR(B9941="",C9941="",E9941=""),0,(IF(A9941=-1,H9941,0)-IF(OR(A9941=1,A9941=0),H9941,0)+IF(A9941=2,H9941,0))*IF(E9941="SGD",1,IF(E9941="USD",Settings!$B$22,IF(E9941="HKD",Settings!$B$23,1))))</f>
        <v>0</v>
      </c>
      <c r="P9941">
        <f>IF(OR(B9941="",C9941="",E9941=""),0,IF(A9941=2,H9941*IF(E9941="SGD",1,IF(E9941="USD",Settings!$B$22,IF(E9941="HKD",Settings!$B$23,1))),0))</f>
        <v>0</v>
      </c>
      <c r="Q9941" s="312">
        <f>IF(OR(J9941="",G9941=""),"",G9941+ROW()/1000000)</f>
      </c>
      <c r="R9941" s="247">
        <f>IF(Q9941="","",SUMIFS(Txn[Signed Units],Txn[Key],J9941,Txn[Transaction Order],"&lt;="&amp;Q9941))</f>
      </c>
    </row>
    <row r="9942" spans="10:18" ht="15" customHeight="1" x14ac:dyDescent="0.15">
      <c r="J9942" s="246">
        <f>IF(OR(B9942="",C9942="",E9942=""),"",B9942&amp;":"&amp;C9942&amp;":"&amp;E9942)</f>
      </c>
      <c r="K9942" s="247">
        <f>IF(A9942="","",A9942*D9942)</f>
      </c>
      <c r="L9942" s="246">
        <f>IF(A9942="","",IF(OR(A9942=1,A9942=0),H9942,0))</f>
      </c>
      <c r="M9942" s="246">
        <f>IF(A9942="","",IF(A9942=-1,H9942,0))</f>
      </c>
      <c r="N9942">
        <f>IF(J9942="","",IF(E9942="SGD",1,IF(E9942="USD",Settings!$B$22,IF(E9942="HKD",Settings!$B$23,1))))</f>
      </c>
      <c r="O9942">
        <f>IF(OR(B9942="",C9942="",E9942=""),0,(IF(A9942=-1,H9942,0)-IF(OR(A9942=1,A9942=0),H9942,0)+IF(A9942=2,H9942,0))*IF(E9942="SGD",1,IF(E9942="USD",Settings!$B$22,IF(E9942="HKD",Settings!$B$23,1))))</f>
        <v>0</v>
      </c>
      <c r="P9942">
        <f>IF(OR(B9942="",C9942="",E9942=""),0,IF(A9942=2,H9942*IF(E9942="SGD",1,IF(E9942="USD",Settings!$B$22,IF(E9942="HKD",Settings!$B$23,1))),0))</f>
        <v>0</v>
      </c>
      <c r="Q9942" s="312">
        <f>IF(OR(J9942="",G9942=""),"",G9942+ROW()/1000000)</f>
      </c>
      <c r="R9942" s="247">
        <f>IF(Q9942="","",SUMIFS(Txn[Signed Units],Txn[Key],J9942,Txn[Transaction Order],"&lt;="&amp;Q9942))</f>
      </c>
    </row>
    <row r="9943" spans="10:18" ht="15" customHeight="1" x14ac:dyDescent="0.15">
      <c r="J9943" s="246">
        <f>IF(OR(B9943="",C9943="",E9943=""),"",B9943&amp;":"&amp;C9943&amp;":"&amp;E9943)</f>
      </c>
      <c r="K9943" s="247">
        <f>IF(A9943="","",A9943*D9943)</f>
      </c>
      <c r="L9943" s="246">
        <f>IF(A9943="","",IF(OR(A9943=1,A9943=0),H9943,0))</f>
      </c>
      <c r="M9943" s="246">
        <f>IF(A9943="","",IF(A9943=-1,H9943,0))</f>
      </c>
      <c r="N9943">
        <f>IF(J9943="","",IF(E9943="SGD",1,IF(E9943="USD",Settings!$B$22,IF(E9943="HKD",Settings!$B$23,1))))</f>
      </c>
      <c r="O9943">
        <f>IF(OR(B9943="",C9943="",E9943=""),0,(IF(A9943=-1,H9943,0)-IF(OR(A9943=1,A9943=0),H9943,0)+IF(A9943=2,H9943,0))*IF(E9943="SGD",1,IF(E9943="USD",Settings!$B$22,IF(E9943="HKD",Settings!$B$23,1))))</f>
        <v>0</v>
      </c>
      <c r="P9943">
        <f>IF(OR(B9943="",C9943="",E9943=""),0,IF(A9943=2,H9943*IF(E9943="SGD",1,IF(E9943="USD",Settings!$B$22,IF(E9943="HKD",Settings!$B$23,1))),0))</f>
        <v>0</v>
      </c>
      <c r="Q9943" s="312">
        <f>IF(OR(J9943="",G9943=""),"",G9943+ROW()/1000000)</f>
      </c>
      <c r="R9943" s="247">
        <f>IF(Q9943="","",SUMIFS(Txn[Signed Units],Txn[Key],J9943,Txn[Transaction Order],"&lt;="&amp;Q9943))</f>
      </c>
    </row>
    <row r="9944" spans="10:18" ht="15" customHeight="1" x14ac:dyDescent="0.15">
      <c r="J9944" s="246">
        <f>IF(OR(B9944="",C9944="",E9944=""),"",B9944&amp;":"&amp;C9944&amp;":"&amp;E9944)</f>
      </c>
      <c r="K9944" s="247">
        <f>IF(A9944="","",A9944*D9944)</f>
      </c>
      <c r="L9944" s="246">
        <f>IF(A9944="","",IF(OR(A9944=1,A9944=0),H9944,0))</f>
      </c>
      <c r="M9944" s="246">
        <f>IF(A9944="","",IF(A9944=-1,H9944,0))</f>
      </c>
      <c r="N9944">
        <f>IF(J9944="","",IF(E9944="SGD",1,IF(E9944="USD",Settings!$B$22,IF(E9944="HKD",Settings!$B$23,1))))</f>
      </c>
      <c r="O9944">
        <f>IF(OR(B9944="",C9944="",E9944=""),0,(IF(A9944=-1,H9944,0)-IF(OR(A9944=1,A9944=0),H9944,0)+IF(A9944=2,H9944,0))*IF(E9944="SGD",1,IF(E9944="USD",Settings!$B$22,IF(E9944="HKD",Settings!$B$23,1))))</f>
        <v>0</v>
      </c>
      <c r="P9944">
        <f>IF(OR(B9944="",C9944="",E9944=""),0,IF(A9944=2,H9944*IF(E9944="SGD",1,IF(E9944="USD",Settings!$B$22,IF(E9944="HKD",Settings!$B$23,1))),0))</f>
        <v>0</v>
      </c>
      <c r="Q9944" s="312">
        <f>IF(OR(J9944="",G9944=""),"",G9944+ROW()/1000000)</f>
      </c>
      <c r="R9944" s="247">
        <f>IF(Q9944="","",SUMIFS(Txn[Signed Units],Txn[Key],J9944,Txn[Transaction Order],"&lt;="&amp;Q9944))</f>
      </c>
    </row>
    <row r="9945" spans="10:18" ht="15" customHeight="1" x14ac:dyDescent="0.15">
      <c r="J9945" s="246">
        <f>IF(OR(B9945="",C9945="",E9945=""),"",B9945&amp;":"&amp;C9945&amp;":"&amp;E9945)</f>
      </c>
      <c r="K9945" s="247">
        <f>IF(A9945="","",A9945*D9945)</f>
      </c>
      <c r="L9945" s="246">
        <f>IF(A9945="","",IF(OR(A9945=1,A9945=0),H9945,0))</f>
      </c>
      <c r="M9945" s="246">
        <f>IF(A9945="","",IF(A9945=-1,H9945,0))</f>
      </c>
      <c r="N9945">
        <f>IF(J9945="","",IF(E9945="SGD",1,IF(E9945="USD",Settings!$B$22,IF(E9945="HKD",Settings!$B$23,1))))</f>
      </c>
      <c r="O9945">
        <f>IF(OR(B9945="",C9945="",E9945=""),0,(IF(A9945=-1,H9945,0)-IF(OR(A9945=1,A9945=0),H9945,0)+IF(A9945=2,H9945,0))*IF(E9945="SGD",1,IF(E9945="USD",Settings!$B$22,IF(E9945="HKD",Settings!$B$23,1))))</f>
        <v>0</v>
      </c>
      <c r="P9945">
        <f>IF(OR(B9945="",C9945="",E9945=""),0,IF(A9945=2,H9945*IF(E9945="SGD",1,IF(E9945="USD",Settings!$B$22,IF(E9945="HKD",Settings!$B$23,1))),0))</f>
        <v>0</v>
      </c>
      <c r="Q9945" s="312">
        <f>IF(OR(J9945="",G9945=""),"",G9945+ROW()/1000000)</f>
      </c>
      <c r="R9945" s="247">
        <f>IF(Q9945="","",SUMIFS(Txn[Signed Units],Txn[Key],J9945,Txn[Transaction Order],"&lt;="&amp;Q9945))</f>
      </c>
    </row>
    <row r="9946" spans="10:18" ht="15" customHeight="1" x14ac:dyDescent="0.15">
      <c r="J9946" s="246">
        <f>IF(OR(B9946="",C9946="",E9946=""),"",B9946&amp;":"&amp;C9946&amp;":"&amp;E9946)</f>
      </c>
      <c r="K9946" s="247">
        <f>IF(A9946="","",A9946*D9946)</f>
      </c>
      <c r="L9946" s="246">
        <f>IF(A9946="","",IF(OR(A9946=1,A9946=0),H9946,0))</f>
      </c>
      <c r="M9946" s="246">
        <f>IF(A9946="","",IF(A9946=-1,H9946,0))</f>
      </c>
      <c r="N9946">
        <f>IF(J9946="","",IF(E9946="SGD",1,IF(E9946="USD",Settings!$B$22,IF(E9946="HKD",Settings!$B$23,1))))</f>
      </c>
      <c r="O9946">
        <f>IF(OR(B9946="",C9946="",E9946=""),0,(IF(A9946=-1,H9946,0)-IF(OR(A9946=1,A9946=0),H9946,0)+IF(A9946=2,H9946,0))*IF(E9946="SGD",1,IF(E9946="USD",Settings!$B$22,IF(E9946="HKD",Settings!$B$23,1))))</f>
        <v>0</v>
      </c>
      <c r="P9946">
        <f>IF(OR(B9946="",C9946="",E9946=""),0,IF(A9946=2,H9946*IF(E9946="SGD",1,IF(E9946="USD",Settings!$B$22,IF(E9946="HKD",Settings!$B$23,1))),0))</f>
        <v>0</v>
      </c>
      <c r="Q9946" s="312">
        <f>IF(OR(J9946="",G9946=""),"",G9946+ROW()/1000000)</f>
      </c>
      <c r="R9946" s="247">
        <f>IF(Q9946="","",SUMIFS(Txn[Signed Units],Txn[Key],J9946,Txn[Transaction Order],"&lt;="&amp;Q9946))</f>
      </c>
    </row>
    <row r="9947" spans="10:18" ht="15" customHeight="1" x14ac:dyDescent="0.15">
      <c r="J9947" s="246">
        <f>IF(OR(B9947="",C9947="",E9947=""),"",B9947&amp;":"&amp;C9947&amp;":"&amp;E9947)</f>
      </c>
      <c r="K9947" s="247">
        <f>IF(A9947="","",A9947*D9947)</f>
      </c>
      <c r="L9947" s="246">
        <f>IF(A9947="","",IF(OR(A9947=1,A9947=0),H9947,0))</f>
      </c>
      <c r="M9947" s="246">
        <f>IF(A9947="","",IF(A9947=-1,H9947,0))</f>
      </c>
      <c r="N9947">
        <f>IF(J9947="","",IF(E9947="SGD",1,IF(E9947="USD",Settings!$B$22,IF(E9947="HKD",Settings!$B$23,1))))</f>
      </c>
      <c r="O9947">
        <f>IF(OR(B9947="",C9947="",E9947=""),0,(IF(A9947=-1,H9947,0)-IF(OR(A9947=1,A9947=0),H9947,0)+IF(A9947=2,H9947,0))*IF(E9947="SGD",1,IF(E9947="USD",Settings!$B$22,IF(E9947="HKD",Settings!$B$23,1))))</f>
        <v>0</v>
      </c>
      <c r="P9947">
        <f>IF(OR(B9947="",C9947="",E9947=""),0,IF(A9947=2,H9947*IF(E9947="SGD",1,IF(E9947="USD",Settings!$B$22,IF(E9947="HKD",Settings!$B$23,1))),0))</f>
        <v>0</v>
      </c>
      <c r="Q9947" s="312">
        <f>IF(OR(J9947="",G9947=""),"",G9947+ROW()/1000000)</f>
      </c>
      <c r="R9947" s="247">
        <f>IF(Q9947="","",SUMIFS(Txn[Signed Units],Txn[Key],J9947,Txn[Transaction Order],"&lt;="&amp;Q9947))</f>
      </c>
    </row>
    <row r="9948" spans="10:18" ht="15" customHeight="1" x14ac:dyDescent="0.15">
      <c r="J9948" s="246">
        <f>IF(OR(B9948="",C9948="",E9948=""),"",B9948&amp;":"&amp;C9948&amp;":"&amp;E9948)</f>
      </c>
      <c r="K9948" s="247">
        <f>IF(A9948="","",A9948*D9948)</f>
      </c>
      <c r="L9948" s="246">
        <f>IF(A9948="","",IF(OR(A9948=1,A9948=0),H9948,0))</f>
      </c>
      <c r="M9948" s="246">
        <f>IF(A9948="","",IF(A9948=-1,H9948,0))</f>
      </c>
      <c r="N9948">
        <f>IF(J9948="","",IF(E9948="SGD",1,IF(E9948="USD",Settings!$B$22,IF(E9948="HKD",Settings!$B$23,1))))</f>
      </c>
      <c r="O9948">
        <f>IF(OR(B9948="",C9948="",E9948=""),0,(IF(A9948=-1,H9948,0)-IF(OR(A9948=1,A9948=0),H9948,0)+IF(A9948=2,H9948,0))*IF(E9948="SGD",1,IF(E9948="USD",Settings!$B$22,IF(E9948="HKD",Settings!$B$23,1))))</f>
        <v>0</v>
      </c>
      <c r="P9948">
        <f>IF(OR(B9948="",C9948="",E9948=""),0,IF(A9948=2,H9948*IF(E9948="SGD",1,IF(E9948="USD",Settings!$B$22,IF(E9948="HKD",Settings!$B$23,1))),0))</f>
        <v>0</v>
      </c>
      <c r="Q9948" s="312">
        <f>IF(OR(J9948="",G9948=""),"",G9948+ROW()/1000000)</f>
      </c>
      <c r="R9948" s="247">
        <f>IF(Q9948="","",SUMIFS(Txn[Signed Units],Txn[Key],J9948,Txn[Transaction Order],"&lt;="&amp;Q9948))</f>
      </c>
    </row>
    <row r="9949" spans="10:18" ht="15" customHeight="1" x14ac:dyDescent="0.15">
      <c r="J9949" s="246">
        <f>IF(OR(B9949="",C9949="",E9949=""),"",B9949&amp;":"&amp;C9949&amp;":"&amp;E9949)</f>
      </c>
      <c r="K9949" s="247">
        <f>IF(A9949="","",A9949*D9949)</f>
      </c>
      <c r="L9949" s="246">
        <f>IF(A9949="","",IF(OR(A9949=1,A9949=0),H9949,0))</f>
      </c>
      <c r="M9949" s="246">
        <f>IF(A9949="","",IF(A9949=-1,H9949,0))</f>
      </c>
      <c r="N9949">
        <f>IF(J9949="","",IF(E9949="SGD",1,IF(E9949="USD",Settings!$B$22,IF(E9949="HKD",Settings!$B$23,1))))</f>
      </c>
      <c r="O9949">
        <f>IF(OR(B9949="",C9949="",E9949=""),0,(IF(A9949=-1,H9949,0)-IF(OR(A9949=1,A9949=0),H9949,0)+IF(A9949=2,H9949,0))*IF(E9949="SGD",1,IF(E9949="USD",Settings!$B$22,IF(E9949="HKD",Settings!$B$23,1))))</f>
        <v>0</v>
      </c>
      <c r="P9949">
        <f>IF(OR(B9949="",C9949="",E9949=""),0,IF(A9949=2,H9949*IF(E9949="SGD",1,IF(E9949="USD",Settings!$B$22,IF(E9949="HKD",Settings!$B$23,1))),0))</f>
        <v>0</v>
      </c>
      <c r="Q9949" s="312">
        <f>IF(OR(J9949="",G9949=""),"",G9949+ROW()/1000000)</f>
      </c>
      <c r="R9949" s="247">
        <f>IF(Q9949="","",SUMIFS(Txn[Signed Units],Txn[Key],J9949,Txn[Transaction Order],"&lt;="&amp;Q9949))</f>
      </c>
    </row>
    <row r="9950" spans="10:18" ht="15" customHeight="1" x14ac:dyDescent="0.15">
      <c r="J9950" s="246">
        <f>IF(OR(B9950="",C9950="",E9950=""),"",B9950&amp;":"&amp;C9950&amp;":"&amp;E9950)</f>
      </c>
      <c r="K9950" s="247">
        <f>IF(A9950="","",A9950*D9950)</f>
      </c>
      <c r="L9950" s="246">
        <f>IF(A9950="","",IF(OR(A9950=1,A9950=0),H9950,0))</f>
      </c>
      <c r="M9950" s="246">
        <f>IF(A9950="","",IF(A9950=-1,H9950,0))</f>
      </c>
      <c r="N9950">
        <f>IF(J9950="","",IF(E9950="SGD",1,IF(E9950="USD",Settings!$B$22,IF(E9950="HKD",Settings!$B$23,1))))</f>
      </c>
      <c r="O9950">
        <f>IF(OR(B9950="",C9950="",E9950=""),0,(IF(A9950=-1,H9950,0)-IF(OR(A9950=1,A9950=0),H9950,0)+IF(A9950=2,H9950,0))*IF(E9950="SGD",1,IF(E9950="USD",Settings!$B$22,IF(E9950="HKD",Settings!$B$23,1))))</f>
        <v>0</v>
      </c>
      <c r="P9950">
        <f>IF(OR(B9950="",C9950="",E9950=""),0,IF(A9950=2,H9950*IF(E9950="SGD",1,IF(E9950="USD",Settings!$B$22,IF(E9950="HKD",Settings!$B$23,1))),0))</f>
        <v>0</v>
      </c>
      <c r="Q9950" s="312">
        <f>IF(OR(J9950="",G9950=""),"",G9950+ROW()/1000000)</f>
      </c>
      <c r="R9950" s="247">
        <f>IF(Q9950="","",SUMIFS(Txn[Signed Units],Txn[Key],J9950,Txn[Transaction Order],"&lt;="&amp;Q9950))</f>
      </c>
    </row>
    <row r="9951" spans="10:18" ht="15" customHeight="1" x14ac:dyDescent="0.15">
      <c r="J9951" s="246">
        <f>IF(OR(B9951="",C9951="",E9951=""),"",B9951&amp;":"&amp;C9951&amp;":"&amp;E9951)</f>
      </c>
      <c r="K9951" s="247">
        <f>IF(A9951="","",A9951*D9951)</f>
      </c>
      <c r="L9951" s="246">
        <f>IF(A9951="","",IF(OR(A9951=1,A9951=0),H9951,0))</f>
      </c>
      <c r="M9951" s="246">
        <f>IF(A9951="","",IF(A9951=-1,H9951,0))</f>
      </c>
      <c r="N9951">
        <f>IF(J9951="","",IF(E9951="SGD",1,IF(E9951="USD",Settings!$B$22,IF(E9951="HKD",Settings!$B$23,1))))</f>
      </c>
      <c r="O9951">
        <f>IF(OR(B9951="",C9951="",E9951=""),0,(IF(A9951=-1,H9951,0)-IF(OR(A9951=1,A9951=0),H9951,0)+IF(A9951=2,H9951,0))*IF(E9951="SGD",1,IF(E9951="USD",Settings!$B$22,IF(E9951="HKD",Settings!$B$23,1))))</f>
        <v>0</v>
      </c>
      <c r="P9951">
        <f>IF(OR(B9951="",C9951="",E9951=""),0,IF(A9951=2,H9951*IF(E9951="SGD",1,IF(E9951="USD",Settings!$B$22,IF(E9951="HKD",Settings!$B$23,1))),0))</f>
        <v>0</v>
      </c>
      <c r="Q9951" s="312">
        <f>IF(OR(J9951="",G9951=""),"",G9951+ROW()/1000000)</f>
      </c>
      <c r="R9951" s="247">
        <f>IF(Q9951="","",SUMIFS(Txn[Signed Units],Txn[Key],J9951,Txn[Transaction Order],"&lt;="&amp;Q9951))</f>
      </c>
    </row>
    <row r="9952" spans="10:18" ht="15" customHeight="1" x14ac:dyDescent="0.15">
      <c r="J9952" s="246">
        <f>IF(OR(B9952="",C9952="",E9952=""),"",B9952&amp;":"&amp;C9952&amp;":"&amp;E9952)</f>
      </c>
      <c r="K9952" s="247">
        <f>IF(A9952="","",A9952*D9952)</f>
      </c>
      <c r="L9952" s="246">
        <f>IF(A9952="","",IF(OR(A9952=1,A9952=0),H9952,0))</f>
      </c>
      <c r="M9952" s="246">
        <f>IF(A9952="","",IF(A9952=-1,H9952,0))</f>
      </c>
      <c r="N9952">
        <f>IF(J9952="","",IF(E9952="SGD",1,IF(E9952="USD",Settings!$B$22,IF(E9952="HKD",Settings!$B$23,1))))</f>
      </c>
      <c r="O9952">
        <f>IF(OR(B9952="",C9952="",E9952=""),0,(IF(A9952=-1,H9952,0)-IF(OR(A9952=1,A9952=0),H9952,0)+IF(A9952=2,H9952,0))*IF(E9952="SGD",1,IF(E9952="USD",Settings!$B$22,IF(E9952="HKD",Settings!$B$23,1))))</f>
        <v>0</v>
      </c>
      <c r="P9952">
        <f>IF(OR(B9952="",C9952="",E9952=""),0,IF(A9952=2,H9952*IF(E9952="SGD",1,IF(E9952="USD",Settings!$B$22,IF(E9952="HKD",Settings!$B$23,1))),0))</f>
        <v>0</v>
      </c>
      <c r="Q9952" s="312">
        <f>IF(OR(J9952="",G9952=""),"",G9952+ROW()/1000000)</f>
      </c>
      <c r="R9952" s="247">
        <f>IF(Q9952="","",SUMIFS(Txn[Signed Units],Txn[Key],J9952,Txn[Transaction Order],"&lt;="&amp;Q9952))</f>
      </c>
    </row>
    <row r="9953" spans="10:18" ht="15" customHeight="1" x14ac:dyDescent="0.15">
      <c r="J9953" s="246">
        <f>IF(OR(B9953="",C9953="",E9953=""),"",B9953&amp;":"&amp;C9953&amp;":"&amp;E9953)</f>
      </c>
      <c r="K9953" s="247">
        <f>IF(A9953="","",A9953*D9953)</f>
      </c>
      <c r="L9953" s="246">
        <f>IF(A9953="","",IF(OR(A9953=1,A9953=0),H9953,0))</f>
      </c>
      <c r="M9953" s="246">
        <f>IF(A9953="","",IF(A9953=-1,H9953,0))</f>
      </c>
      <c r="N9953">
        <f>IF(J9953="","",IF(E9953="SGD",1,IF(E9953="USD",Settings!$B$22,IF(E9953="HKD",Settings!$B$23,1))))</f>
      </c>
      <c r="O9953">
        <f>IF(OR(B9953="",C9953="",E9953=""),0,(IF(A9953=-1,H9953,0)-IF(OR(A9953=1,A9953=0),H9953,0)+IF(A9953=2,H9953,0))*IF(E9953="SGD",1,IF(E9953="USD",Settings!$B$22,IF(E9953="HKD",Settings!$B$23,1))))</f>
        <v>0</v>
      </c>
      <c r="P9953">
        <f>IF(OR(B9953="",C9953="",E9953=""),0,IF(A9953=2,H9953*IF(E9953="SGD",1,IF(E9953="USD",Settings!$B$22,IF(E9953="HKD",Settings!$B$23,1))),0))</f>
        <v>0</v>
      </c>
      <c r="Q9953" s="312">
        <f>IF(OR(J9953="",G9953=""),"",G9953+ROW()/1000000)</f>
      </c>
      <c r="R9953" s="247">
        <f>IF(Q9953="","",SUMIFS(Txn[Signed Units],Txn[Key],J9953,Txn[Transaction Order],"&lt;="&amp;Q9953))</f>
      </c>
    </row>
    <row r="9954" spans="10:18" ht="15" customHeight="1" x14ac:dyDescent="0.15">
      <c r="J9954" s="246">
        <f>IF(OR(B9954="",C9954="",E9954=""),"",B9954&amp;":"&amp;C9954&amp;":"&amp;E9954)</f>
      </c>
      <c r="K9954" s="247">
        <f>IF(A9954="","",A9954*D9954)</f>
      </c>
      <c r="L9954" s="246">
        <f>IF(A9954="","",IF(OR(A9954=1,A9954=0),H9954,0))</f>
      </c>
      <c r="M9954" s="246">
        <f>IF(A9954="","",IF(A9954=-1,H9954,0))</f>
      </c>
      <c r="N9954">
        <f>IF(J9954="","",IF(E9954="SGD",1,IF(E9954="USD",Settings!$B$22,IF(E9954="HKD",Settings!$B$23,1))))</f>
      </c>
      <c r="O9954">
        <f>IF(OR(B9954="",C9954="",E9954=""),0,(IF(A9954=-1,H9954,0)-IF(OR(A9954=1,A9954=0),H9954,0)+IF(A9954=2,H9954,0))*IF(E9954="SGD",1,IF(E9954="USD",Settings!$B$22,IF(E9954="HKD",Settings!$B$23,1))))</f>
        <v>0</v>
      </c>
      <c r="P9954">
        <f>IF(OR(B9954="",C9954="",E9954=""),0,IF(A9954=2,H9954*IF(E9954="SGD",1,IF(E9954="USD",Settings!$B$22,IF(E9954="HKD",Settings!$B$23,1))),0))</f>
        <v>0</v>
      </c>
      <c r="Q9954" s="312">
        <f>IF(OR(J9954="",G9954=""),"",G9954+ROW()/1000000)</f>
      </c>
      <c r="R9954" s="247">
        <f>IF(Q9954="","",SUMIFS(Txn[Signed Units],Txn[Key],J9954,Txn[Transaction Order],"&lt;="&amp;Q9954))</f>
      </c>
    </row>
    <row r="9955" spans="10:18" ht="15" customHeight="1" x14ac:dyDescent="0.15">
      <c r="J9955" s="246">
        <f>IF(OR(B9955="",C9955="",E9955=""),"",B9955&amp;":"&amp;C9955&amp;":"&amp;E9955)</f>
      </c>
      <c r="K9955" s="247">
        <f>IF(A9955="","",A9955*D9955)</f>
      </c>
      <c r="L9955" s="246">
        <f>IF(A9955="","",IF(OR(A9955=1,A9955=0),H9955,0))</f>
      </c>
      <c r="M9955" s="246">
        <f>IF(A9955="","",IF(A9955=-1,H9955,0))</f>
      </c>
      <c r="N9955">
        <f>IF(J9955="","",IF(E9955="SGD",1,IF(E9955="USD",Settings!$B$22,IF(E9955="HKD",Settings!$B$23,1))))</f>
      </c>
      <c r="O9955">
        <f>IF(OR(B9955="",C9955="",E9955=""),0,(IF(A9955=-1,H9955,0)-IF(OR(A9955=1,A9955=0),H9955,0)+IF(A9955=2,H9955,0))*IF(E9955="SGD",1,IF(E9955="USD",Settings!$B$22,IF(E9955="HKD",Settings!$B$23,1))))</f>
        <v>0</v>
      </c>
      <c r="P9955">
        <f>IF(OR(B9955="",C9955="",E9955=""),0,IF(A9955=2,H9955*IF(E9955="SGD",1,IF(E9955="USD",Settings!$B$22,IF(E9955="HKD",Settings!$B$23,1))),0))</f>
        <v>0</v>
      </c>
      <c r="Q9955" s="312">
        <f>IF(OR(J9955="",G9955=""),"",G9955+ROW()/1000000)</f>
      </c>
      <c r="R9955" s="247">
        <f>IF(Q9955="","",SUMIFS(Txn[Signed Units],Txn[Key],J9955,Txn[Transaction Order],"&lt;="&amp;Q9955))</f>
      </c>
    </row>
    <row r="9956" spans="10:18" ht="15" customHeight="1" x14ac:dyDescent="0.15">
      <c r="J9956" s="246">
        <f>IF(OR(B9956="",C9956="",E9956=""),"",B9956&amp;":"&amp;C9956&amp;":"&amp;E9956)</f>
      </c>
      <c r="K9956" s="247">
        <f>IF(A9956="","",A9956*D9956)</f>
      </c>
      <c r="L9956" s="246">
        <f>IF(A9956="","",IF(OR(A9956=1,A9956=0),H9956,0))</f>
      </c>
      <c r="M9956" s="246">
        <f>IF(A9956="","",IF(A9956=-1,H9956,0))</f>
      </c>
      <c r="N9956">
        <f>IF(J9956="","",IF(E9956="SGD",1,IF(E9956="USD",Settings!$B$22,IF(E9956="HKD",Settings!$B$23,1))))</f>
      </c>
      <c r="O9956">
        <f>IF(OR(B9956="",C9956="",E9956=""),0,(IF(A9956=-1,H9956,0)-IF(OR(A9956=1,A9956=0),H9956,0)+IF(A9956=2,H9956,0))*IF(E9956="SGD",1,IF(E9956="USD",Settings!$B$22,IF(E9956="HKD",Settings!$B$23,1))))</f>
        <v>0</v>
      </c>
      <c r="P9956">
        <f>IF(OR(B9956="",C9956="",E9956=""),0,IF(A9956=2,H9956*IF(E9956="SGD",1,IF(E9956="USD",Settings!$B$22,IF(E9956="HKD",Settings!$B$23,1))),0))</f>
        <v>0</v>
      </c>
      <c r="Q9956" s="312">
        <f>IF(OR(J9956="",G9956=""),"",G9956+ROW()/1000000)</f>
      </c>
      <c r="R9956" s="247">
        <f>IF(Q9956="","",SUMIFS(Txn[Signed Units],Txn[Key],J9956,Txn[Transaction Order],"&lt;="&amp;Q9956))</f>
      </c>
    </row>
    <row r="9957" spans="10:18" ht="15" customHeight="1" x14ac:dyDescent="0.15">
      <c r="J9957" s="246">
        <f>IF(OR(B9957="",C9957="",E9957=""),"",B9957&amp;":"&amp;C9957&amp;":"&amp;E9957)</f>
      </c>
      <c r="K9957" s="247">
        <f>IF(A9957="","",A9957*D9957)</f>
      </c>
      <c r="L9957" s="246">
        <f>IF(A9957="","",IF(OR(A9957=1,A9957=0),H9957,0))</f>
      </c>
      <c r="M9957" s="246">
        <f>IF(A9957="","",IF(A9957=-1,H9957,0))</f>
      </c>
      <c r="N9957">
        <f>IF(J9957="","",IF(E9957="SGD",1,IF(E9957="USD",Settings!$B$22,IF(E9957="HKD",Settings!$B$23,1))))</f>
      </c>
      <c r="O9957">
        <f>IF(OR(B9957="",C9957="",E9957=""),0,(IF(A9957=-1,H9957,0)-IF(OR(A9957=1,A9957=0),H9957,0)+IF(A9957=2,H9957,0))*IF(E9957="SGD",1,IF(E9957="USD",Settings!$B$22,IF(E9957="HKD",Settings!$B$23,1))))</f>
        <v>0</v>
      </c>
      <c r="P9957">
        <f>IF(OR(B9957="",C9957="",E9957=""),0,IF(A9957=2,H9957*IF(E9957="SGD",1,IF(E9957="USD",Settings!$B$22,IF(E9957="HKD",Settings!$B$23,1))),0))</f>
        <v>0</v>
      </c>
      <c r="Q9957" s="312">
        <f>IF(OR(J9957="",G9957=""),"",G9957+ROW()/1000000)</f>
      </c>
      <c r="R9957" s="247">
        <f>IF(Q9957="","",SUMIFS(Txn[Signed Units],Txn[Key],J9957,Txn[Transaction Order],"&lt;="&amp;Q9957))</f>
      </c>
    </row>
    <row r="9958" spans="10:18" ht="15" customHeight="1" x14ac:dyDescent="0.15">
      <c r="J9958" s="246">
        <f>IF(OR(B9958="",C9958="",E9958=""),"",B9958&amp;":"&amp;C9958&amp;":"&amp;E9958)</f>
      </c>
      <c r="K9958" s="247">
        <f>IF(A9958="","",A9958*D9958)</f>
      </c>
      <c r="L9958" s="246">
        <f>IF(A9958="","",IF(OR(A9958=1,A9958=0),H9958,0))</f>
      </c>
      <c r="M9958" s="246">
        <f>IF(A9958="","",IF(A9958=-1,H9958,0))</f>
      </c>
      <c r="N9958">
        <f>IF(J9958="","",IF(E9958="SGD",1,IF(E9958="USD",Settings!$B$22,IF(E9958="HKD",Settings!$B$23,1))))</f>
      </c>
      <c r="O9958">
        <f>IF(OR(B9958="",C9958="",E9958=""),0,(IF(A9958=-1,H9958,0)-IF(OR(A9958=1,A9958=0),H9958,0)+IF(A9958=2,H9958,0))*IF(E9958="SGD",1,IF(E9958="USD",Settings!$B$22,IF(E9958="HKD",Settings!$B$23,1))))</f>
        <v>0</v>
      </c>
      <c r="P9958">
        <f>IF(OR(B9958="",C9958="",E9958=""),0,IF(A9958=2,H9958*IF(E9958="SGD",1,IF(E9958="USD",Settings!$B$22,IF(E9958="HKD",Settings!$B$23,1))),0))</f>
        <v>0</v>
      </c>
      <c r="Q9958" s="312">
        <f>IF(OR(J9958="",G9958=""),"",G9958+ROW()/1000000)</f>
      </c>
      <c r="R9958" s="247">
        <f>IF(Q9958="","",SUMIFS(Txn[Signed Units],Txn[Key],J9958,Txn[Transaction Order],"&lt;="&amp;Q9958))</f>
      </c>
    </row>
    <row r="9959" spans="10:18" ht="15" customHeight="1" x14ac:dyDescent="0.15">
      <c r="J9959" s="246">
        <f>IF(OR(B9959="",C9959="",E9959=""),"",B9959&amp;":"&amp;C9959&amp;":"&amp;E9959)</f>
      </c>
      <c r="K9959" s="247">
        <f>IF(A9959="","",A9959*D9959)</f>
      </c>
      <c r="L9959" s="246">
        <f>IF(A9959="","",IF(OR(A9959=1,A9959=0),H9959,0))</f>
      </c>
      <c r="M9959" s="246">
        <f>IF(A9959="","",IF(A9959=-1,H9959,0))</f>
      </c>
      <c r="N9959">
        <f>IF(J9959="","",IF(E9959="SGD",1,IF(E9959="USD",Settings!$B$22,IF(E9959="HKD",Settings!$B$23,1))))</f>
      </c>
      <c r="O9959">
        <f>IF(OR(B9959="",C9959="",E9959=""),0,(IF(A9959=-1,H9959,0)-IF(OR(A9959=1,A9959=0),H9959,0)+IF(A9959=2,H9959,0))*IF(E9959="SGD",1,IF(E9959="USD",Settings!$B$22,IF(E9959="HKD",Settings!$B$23,1))))</f>
        <v>0</v>
      </c>
      <c r="P9959">
        <f>IF(OR(B9959="",C9959="",E9959=""),0,IF(A9959=2,H9959*IF(E9959="SGD",1,IF(E9959="USD",Settings!$B$22,IF(E9959="HKD",Settings!$B$23,1))),0))</f>
        <v>0</v>
      </c>
      <c r="Q9959" s="312">
        <f>IF(OR(J9959="",G9959=""),"",G9959+ROW()/1000000)</f>
      </c>
      <c r="R9959" s="247">
        <f>IF(Q9959="","",SUMIFS(Txn[Signed Units],Txn[Key],J9959,Txn[Transaction Order],"&lt;="&amp;Q9959))</f>
      </c>
    </row>
    <row r="9960" spans="10:18" ht="15" customHeight="1" x14ac:dyDescent="0.15">
      <c r="J9960" s="246">
        <f>IF(OR(B9960="",C9960="",E9960=""),"",B9960&amp;":"&amp;C9960&amp;":"&amp;E9960)</f>
      </c>
      <c r="K9960" s="247">
        <f>IF(A9960="","",A9960*D9960)</f>
      </c>
      <c r="L9960" s="246">
        <f>IF(A9960="","",IF(OR(A9960=1,A9960=0),H9960,0))</f>
      </c>
      <c r="M9960" s="246">
        <f>IF(A9960="","",IF(A9960=-1,H9960,0))</f>
      </c>
      <c r="N9960">
        <f>IF(J9960="","",IF(E9960="SGD",1,IF(E9960="USD",Settings!$B$22,IF(E9960="HKD",Settings!$B$23,1))))</f>
      </c>
      <c r="O9960">
        <f>IF(OR(B9960="",C9960="",E9960=""),0,(IF(A9960=-1,H9960,0)-IF(OR(A9960=1,A9960=0),H9960,0)+IF(A9960=2,H9960,0))*IF(E9960="SGD",1,IF(E9960="USD",Settings!$B$22,IF(E9960="HKD",Settings!$B$23,1))))</f>
        <v>0</v>
      </c>
      <c r="P9960">
        <f>IF(OR(B9960="",C9960="",E9960=""),0,IF(A9960=2,H9960*IF(E9960="SGD",1,IF(E9960="USD",Settings!$B$22,IF(E9960="HKD",Settings!$B$23,1))),0))</f>
        <v>0</v>
      </c>
      <c r="Q9960" s="312">
        <f>IF(OR(J9960="",G9960=""),"",G9960+ROW()/1000000)</f>
      </c>
      <c r="R9960" s="247">
        <f>IF(Q9960="","",SUMIFS(Txn[Signed Units],Txn[Key],J9960,Txn[Transaction Order],"&lt;="&amp;Q9960))</f>
      </c>
    </row>
    <row r="9961" spans="10:18" ht="15" customHeight="1" x14ac:dyDescent="0.15">
      <c r="J9961" s="246">
        <f>IF(OR(B9961="",C9961="",E9961=""),"",B9961&amp;":"&amp;C9961&amp;":"&amp;E9961)</f>
      </c>
      <c r="K9961" s="247">
        <f>IF(A9961="","",A9961*D9961)</f>
      </c>
      <c r="L9961" s="246">
        <f>IF(A9961="","",IF(OR(A9961=1,A9961=0),H9961,0))</f>
      </c>
      <c r="M9961" s="246">
        <f>IF(A9961="","",IF(A9961=-1,H9961,0))</f>
      </c>
      <c r="N9961">
        <f>IF(J9961="","",IF(E9961="SGD",1,IF(E9961="USD",Settings!$B$22,IF(E9961="HKD",Settings!$B$23,1))))</f>
      </c>
      <c r="O9961">
        <f>IF(OR(B9961="",C9961="",E9961=""),0,(IF(A9961=-1,H9961,0)-IF(OR(A9961=1,A9961=0),H9961,0)+IF(A9961=2,H9961,0))*IF(E9961="SGD",1,IF(E9961="USD",Settings!$B$22,IF(E9961="HKD",Settings!$B$23,1))))</f>
        <v>0</v>
      </c>
      <c r="P9961">
        <f>IF(OR(B9961="",C9961="",E9961=""),0,IF(A9961=2,H9961*IF(E9961="SGD",1,IF(E9961="USD",Settings!$B$22,IF(E9961="HKD",Settings!$B$23,1))),0))</f>
        <v>0</v>
      </c>
      <c r="Q9961" s="312">
        <f>IF(OR(J9961="",G9961=""),"",G9961+ROW()/1000000)</f>
      </c>
      <c r="R9961" s="247">
        <f>IF(Q9961="","",SUMIFS(Txn[Signed Units],Txn[Key],J9961,Txn[Transaction Order],"&lt;="&amp;Q9961))</f>
      </c>
    </row>
    <row r="9962" spans="10:18" ht="15" customHeight="1" x14ac:dyDescent="0.15">
      <c r="J9962" s="246">
        <f>IF(OR(B9962="",C9962="",E9962=""),"",B9962&amp;":"&amp;C9962&amp;":"&amp;E9962)</f>
      </c>
      <c r="K9962" s="247">
        <f>IF(A9962="","",A9962*D9962)</f>
      </c>
      <c r="L9962" s="246">
        <f>IF(A9962="","",IF(OR(A9962=1,A9962=0),H9962,0))</f>
      </c>
      <c r="M9962" s="246">
        <f>IF(A9962="","",IF(A9962=-1,H9962,0))</f>
      </c>
      <c r="N9962">
        <f>IF(J9962="","",IF(E9962="SGD",1,IF(E9962="USD",Settings!$B$22,IF(E9962="HKD",Settings!$B$23,1))))</f>
      </c>
      <c r="O9962">
        <f>IF(OR(B9962="",C9962="",E9962=""),0,(IF(A9962=-1,H9962,0)-IF(OR(A9962=1,A9962=0),H9962,0)+IF(A9962=2,H9962,0))*IF(E9962="SGD",1,IF(E9962="USD",Settings!$B$22,IF(E9962="HKD",Settings!$B$23,1))))</f>
        <v>0</v>
      </c>
      <c r="P9962">
        <f>IF(OR(B9962="",C9962="",E9962=""),0,IF(A9962=2,H9962*IF(E9962="SGD",1,IF(E9962="USD",Settings!$B$22,IF(E9962="HKD",Settings!$B$23,1))),0))</f>
        <v>0</v>
      </c>
      <c r="Q9962" s="312">
        <f>IF(OR(J9962="",G9962=""),"",G9962+ROW()/1000000)</f>
      </c>
      <c r="R9962" s="247">
        <f>IF(Q9962="","",SUMIFS(Txn[Signed Units],Txn[Key],J9962,Txn[Transaction Order],"&lt;="&amp;Q9962))</f>
      </c>
    </row>
    <row r="9963" spans="10:18" ht="15" customHeight="1" x14ac:dyDescent="0.15">
      <c r="J9963" s="246">
        <f>IF(OR(B9963="",C9963="",E9963=""),"",B9963&amp;":"&amp;C9963&amp;":"&amp;E9963)</f>
      </c>
      <c r="K9963" s="247">
        <f>IF(A9963="","",A9963*D9963)</f>
      </c>
      <c r="L9963" s="246">
        <f>IF(A9963="","",IF(OR(A9963=1,A9963=0),H9963,0))</f>
      </c>
      <c r="M9963" s="246">
        <f>IF(A9963="","",IF(A9963=-1,H9963,0))</f>
      </c>
      <c r="N9963">
        <f>IF(J9963="","",IF(E9963="SGD",1,IF(E9963="USD",Settings!$B$22,IF(E9963="HKD",Settings!$B$23,1))))</f>
      </c>
      <c r="O9963">
        <f>IF(OR(B9963="",C9963="",E9963=""),0,(IF(A9963=-1,H9963,0)-IF(OR(A9963=1,A9963=0),H9963,0)+IF(A9963=2,H9963,0))*IF(E9963="SGD",1,IF(E9963="USD",Settings!$B$22,IF(E9963="HKD",Settings!$B$23,1))))</f>
        <v>0</v>
      </c>
      <c r="P9963">
        <f>IF(OR(B9963="",C9963="",E9963=""),0,IF(A9963=2,H9963*IF(E9963="SGD",1,IF(E9963="USD",Settings!$B$22,IF(E9963="HKD",Settings!$B$23,1))),0))</f>
        <v>0</v>
      </c>
      <c r="Q9963" s="312">
        <f>IF(OR(J9963="",G9963=""),"",G9963+ROW()/1000000)</f>
      </c>
      <c r="R9963" s="247">
        <f>IF(Q9963="","",SUMIFS(Txn[Signed Units],Txn[Key],J9963,Txn[Transaction Order],"&lt;="&amp;Q9963))</f>
      </c>
    </row>
    <row r="9964" spans="10:18" ht="15" customHeight="1" x14ac:dyDescent="0.15">
      <c r="J9964" s="246">
        <f>IF(OR(B9964="",C9964="",E9964=""),"",B9964&amp;":"&amp;C9964&amp;":"&amp;E9964)</f>
      </c>
      <c r="K9964" s="247">
        <f>IF(A9964="","",A9964*D9964)</f>
      </c>
      <c r="L9964" s="246">
        <f>IF(A9964="","",IF(OR(A9964=1,A9964=0),H9964,0))</f>
      </c>
      <c r="M9964" s="246">
        <f>IF(A9964="","",IF(A9964=-1,H9964,0))</f>
      </c>
      <c r="N9964">
        <f>IF(J9964="","",IF(E9964="SGD",1,IF(E9964="USD",Settings!$B$22,IF(E9964="HKD",Settings!$B$23,1))))</f>
      </c>
      <c r="O9964">
        <f>IF(OR(B9964="",C9964="",E9964=""),0,(IF(A9964=-1,H9964,0)-IF(OR(A9964=1,A9964=0),H9964,0)+IF(A9964=2,H9964,0))*IF(E9964="SGD",1,IF(E9964="USD",Settings!$B$22,IF(E9964="HKD",Settings!$B$23,1))))</f>
        <v>0</v>
      </c>
      <c r="P9964">
        <f>IF(OR(B9964="",C9964="",E9964=""),0,IF(A9964=2,H9964*IF(E9964="SGD",1,IF(E9964="USD",Settings!$B$22,IF(E9964="HKD",Settings!$B$23,1))),0))</f>
        <v>0</v>
      </c>
      <c r="Q9964" s="312">
        <f>IF(OR(J9964="",G9964=""),"",G9964+ROW()/1000000)</f>
      </c>
      <c r="R9964" s="247">
        <f>IF(Q9964="","",SUMIFS(Txn[Signed Units],Txn[Key],J9964,Txn[Transaction Order],"&lt;="&amp;Q9964))</f>
      </c>
    </row>
    <row r="9965" spans="10:18" ht="15" customHeight="1" x14ac:dyDescent="0.15">
      <c r="J9965" s="246">
        <f>IF(OR(B9965="",C9965="",E9965=""),"",B9965&amp;":"&amp;C9965&amp;":"&amp;E9965)</f>
      </c>
      <c r="K9965" s="247">
        <f>IF(A9965="","",A9965*D9965)</f>
      </c>
      <c r="L9965" s="246">
        <f>IF(A9965="","",IF(OR(A9965=1,A9965=0),H9965,0))</f>
      </c>
      <c r="M9965" s="246">
        <f>IF(A9965="","",IF(A9965=-1,H9965,0))</f>
      </c>
      <c r="N9965">
        <f>IF(J9965="","",IF(E9965="SGD",1,IF(E9965="USD",Settings!$B$22,IF(E9965="HKD",Settings!$B$23,1))))</f>
      </c>
      <c r="O9965">
        <f>IF(OR(B9965="",C9965="",E9965=""),0,(IF(A9965=-1,H9965,0)-IF(OR(A9965=1,A9965=0),H9965,0)+IF(A9965=2,H9965,0))*IF(E9965="SGD",1,IF(E9965="USD",Settings!$B$22,IF(E9965="HKD",Settings!$B$23,1))))</f>
        <v>0</v>
      </c>
      <c r="P9965">
        <f>IF(OR(B9965="",C9965="",E9965=""),0,IF(A9965=2,H9965*IF(E9965="SGD",1,IF(E9965="USD",Settings!$B$22,IF(E9965="HKD",Settings!$B$23,1))),0))</f>
        <v>0</v>
      </c>
      <c r="Q9965" s="312">
        <f>IF(OR(J9965="",G9965=""),"",G9965+ROW()/1000000)</f>
      </c>
      <c r="R9965" s="247">
        <f>IF(Q9965="","",SUMIFS(Txn[Signed Units],Txn[Key],J9965,Txn[Transaction Order],"&lt;="&amp;Q9965))</f>
      </c>
    </row>
    <row r="9966" spans="10:18" ht="15" customHeight="1" x14ac:dyDescent="0.15">
      <c r="J9966" s="246">
        <f>IF(OR(B9966="",C9966="",E9966=""),"",B9966&amp;":"&amp;C9966&amp;":"&amp;E9966)</f>
      </c>
      <c r="K9966" s="247">
        <f>IF(A9966="","",A9966*D9966)</f>
      </c>
      <c r="L9966" s="246">
        <f>IF(A9966="","",IF(OR(A9966=1,A9966=0),H9966,0))</f>
      </c>
      <c r="M9966" s="246">
        <f>IF(A9966="","",IF(A9966=-1,H9966,0))</f>
      </c>
      <c r="N9966">
        <f>IF(J9966="","",IF(E9966="SGD",1,IF(E9966="USD",Settings!$B$22,IF(E9966="HKD",Settings!$B$23,1))))</f>
      </c>
      <c r="O9966">
        <f>IF(OR(B9966="",C9966="",E9966=""),0,(IF(A9966=-1,H9966,0)-IF(OR(A9966=1,A9966=0),H9966,0)+IF(A9966=2,H9966,0))*IF(E9966="SGD",1,IF(E9966="USD",Settings!$B$22,IF(E9966="HKD",Settings!$B$23,1))))</f>
        <v>0</v>
      </c>
      <c r="P9966">
        <f>IF(OR(B9966="",C9966="",E9966=""),0,IF(A9966=2,H9966*IF(E9966="SGD",1,IF(E9966="USD",Settings!$B$22,IF(E9966="HKD",Settings!$B$23,1))),0))</f>
        <v>0</v>
      </c>
      <c r="Q9966" s="312">
        <f>IF(OR(J9966="",G9966=""),"",G9966+ROW()/1000000)</f>
      </c>
      <c r="R9966" s="247">
        <f>IF(Q9966="","",SUMIFS(Txn[Signed Units],Txn[Key],J9966,Txn[Transaction Order],"&lt;="&amp;Q9966))</f>
      </c>
    </row>
    <row r="9967" spans="10:18" ht="15" customHeight="1" x14ac:dyDescent="0.15">
      <c r="J9967" s="246">
        <f>IF(OR(B9967="",C9967="",E9967=""),"",B9967&amp;":"&amp;C9967&amp;":"&amp;E9967)</f>
      </c>
      <c r="K9967" s="247">
        <f>IF(A9967="","",A9967*D9967)</f>
      </c>
      <c r="L9967" s="246">
        <f>IF(A9967="","",IF(OR(A9967=1,A9967=0),H9967,0))</f>
      </c>
      <c r="M9967" s="246">
        <f>IF(A9967="","",IF(A9967=-1,H9967,0))</f>
      </c>
      <c r="N9967">
        <f>IF(J9967="","",IF(E9967="SGD",1,IF(E9967="USD",Settings!$B$22,IF(E9967="HKD",Settings!$B$23,1))))</f>
      </c>
      <c r="O9967">
        <f>IF(OR(B9967="",C9967="",E9967=""),0,(IF(A9967=-1,H9967,0)-IF(OR(A9967=1,A9967=0),H9967,0)+IF(A9967=2,H9967,0))*IF(E9967="SGD",1,IF(E9967="USD",Settings!$B$22,IF(E9967="HKD",Settings!$B$23,1))))</f>
        <v>0</v>
      </c>
      <c r="P9967">
        <f>IF(OR(B9967="",C9967="",E9967=""),0,IF(A9967=2,H9967*IF(E9967="SGD",1,IF(E9967="USD",Settings!$B$22,IF(E9967="HKD",Settings!$B$23,1))),0))</f>
        <v>0</v>
      </c>
      <c r="Q9967" s="312">
        <f>IF(OR(J9967="",G9967=""),"",G9967+ROW()/1000000)</f>
      </c>
      <c r="R9967" s="247">
        <f>IF(Q9967="","",SUMIFS(Txn[Signed Units],Txn[Key],J9967,Txn[Transaction Order],"&lt;="&amp;Q9967))</f>
      </c>
    </row>
    <row r="9968" spans="10:18" ht="15" customHeight="1" x14ac:dyDescent="0.15">
      <c r="J9968" s="246">
        <f>IF(OR(B9968="",C9968="",E9968=""),"",B9968&amp;":"&amp;C9968&amp;":"&amp;E9968)</f>
      </c>
      <c r="K9968" s="247">
        <f>IF(A9968="","",A9968*D9968)</f>
      </c>
      <c r="L9968" s="246">
        <f>IF(A9968="","",IF(OR(A9968=1,A9968=0),H9968,0))</f>
      </c>
      <c r="M9968" s="246">
        <f>IF(A9968="","",IF(A9968=-1,H9968,0))</f>
      </c>
      <c r="N9968">
        <f>IF(J9968="","",IF(E9968="SGD",1,IF(E9968="USD",Settings!$B$22,IF(E9968="HKD",Settings!$B$23,1))))</f>
      </c>
      <c r="O9968">
        <f>IF(OR(B9968="",C9968="",E9968=""),0,(IF(A9968=-1,H9968,0)-IF(OR(A9968=1,A9968=0),H9968,0)+IF(A9968=2,H9968,0))*IF(E9968="SGD",1,IF(E9968="USD",Settings!$B$22,IF(E9968="HKD",Settings!$B$23,1))))</f>
        <v>0</v>
      </c>
      <c r="P9968">
        <f>IF(OR(B9968="",C9968="",E9968=""),0,IF(A9968=2,H9968*IF(E9968="SGD",1,IF(E9968="USD",Settings!$B$22,IF(E9968="HKD",Settings!$B$23,1))),0))</f>
        <v>0</v>
      </c>
      <c r="Q9968" s="312">
        <f>IF(OR(J9968="",G9968=""),"",G9968+ROW()/1000000)</f>
      </c>
      <c r="R9968" s="247">
        <f>IF(Q9968="","",SUMIFS(Txn[Signed Units],Txn[Key],J9968,Txn[Transaction Order],"&lt;="&amp;Q9968))</f>
      </c>
    </row>
    <row r="9969" spans="10:18" ht="15" customHeight="1" x14ac:dyDescent="0.15">
      <c r="J9969" s="246">
        <f>IF(OR(B9969="",C9969="",E9969=""),"",B9969&amp;":"&amp;C9969&amp;":"&amp;E9969)</f>
      </c>
      <c r="K9969" s="247">
        <f>IF(A9969="","",A9969*D9969)</f>
      </c>
      <c r="L9969" s="246">
        <f>IF(A9969="","",IF(OR(A9969=1,A9969=0),H9969,0))</f>
      </c>
      <c r="M9969" s="246">
        <f>IF(A9969="","",IF(A9969=-1,H9969,0))</f>
      </c>
      <c r="N9969">
        <f>IF(J9969="","",IF(E9969="SGD",1,IF(E9969="USD",Settings!$B$22,IF(E9969="HKD",Settings!$B$23,1))))</f>
      </c>
      <c r="O9969">
        <f>IF(OR(B9969="",C9969="",E9969=""),0,(IF(A9969=-1,H9969,0)-IF(OR(A9969=1,A9969=0),H9969,0)+IF(A9969=2,H9969,0))*IF(E9969="SGD",1,IF(E9969="USD",Settings!$B$22,IF(E9969="HKD",Settings!$B$23,1))))</f>
        <v>0</v>
      </c>
      <c r="P9969">
        <f>IF(OR(B9969="",C9969="",E9969=""),0,IF(A9969=2,H9969*IF(E9969="SGD",1,IF(E9969="USD",Settings!$B$22,IF(E9969="HKD",Settings!$B$23,1))),0))</f>
        <v>0</v>
      </c>
      <c r="Q9969" s="312">
        <f>IF(OR(J9969="",G9969=""),"",G9969+ROW()/1000000)</f>
      </c>
      <c r="R9969" s="247">
        <f>IF(Q9969="","",SUMIFS(Txn[Signed Units],Txn[Key],J9969,Txn[Transaction Order],"&lt;="&amp;Q9969))</f>
      </c>
    </row>
    <row r="9970" spans="10:18" ht="15" customHeight="1" x14ac:dyDescent="0.15">
      <c r="J9970" s="246">
        <f>IF(OR(B9970="",C9970="",E9970=""),"",B9970&amp;":"&amp;C9970&amp;":"&amp;E9970)</f>
      </c>
      <c r="K9970" s="247">
        <f>IF(A9970="","",A9970*D9970)</f>
      </c>
      <c r="L9970" s="246">
        <f>IF(A9970="","",IF(OR(A9970=1,A9970=0),H9970,0))</f>
      </c>
      <c r="M9970" s="246">
        <f>IF(A9970="","",IF(A9970=-1,H9970,0))</f>
      </c>
      <c r="N9970">
        <f>IF(J9970="","",IF(E9970="SGD",1,IF(E9970="USD",Settings!$B$22,IF(E9970="HKD",Settings!$B$23,1))))</f>
      </c>
      <c r="O9970">
        <f>IF(OR(B9970="",C9970="",E9970=""),0,(IF(A9970=-1,H9970,0)-IF(OR(A9970=1,A9970=0),H9970,0)+IF(A9970=2,H9970,0))*IF(E9970="SGD",1,IF(E9970="USD",Settings!$B$22,IF(E9970="HKD",Settings!$B$23,1))))</f>
        <v>0</v>
      </c>
      <c r="P9970">
        <f>IF(OR(B9970="",C9970="",E9970=""),0,IF(A9970=2,H9970*IF(E9970="SGD",1,IF(E9970="USD",Settings!$B$22,IF(E9970="HKD",Settings!$B$23,1))),0))</f>
        <v>0</v>
      </c>
      <c r="Q9970" s="312">
        <f>IF(OR(J9970="",G9970=""),"",G9970+ROW()/1000000)</f>
      </c>
      <c r="R9970" s="247">
        <f>IF(Q9970="","",SUMIFS(Txn[Signed Units],Txn[Key],J9970,Txn[Transaction Order],"&lt;="&amp;Q9970))</f>
      </c>
    </row>
    <row r="9971" spans="10:18" ht="15" customHeight="1" x14ac:dyDescent="0.15">
      <c r="J9971" s="246">
        <f>IF(OR(B9971="",C9971="",E9971=""),"",B9971&amp;":"&amp;C9971&amp;":"&amp;E9971)</f>
      </c>
      <c r="K9971" s="247">
        <f>IF(A9971="","",A9971*D9971)</f>
      </c>
      <c r="L9971" s="246">
        <f>IF(A9971="","",IF(OR(A9971=1,A9971=0),H9971,0))</f>
      </c>
      <c r="M9971" s="246">
        <f>IF(A9971="","",IF(A9971=-1,H9971,0))</f>
      </c>
      <c r="N9971">
        <f>IF(J9971="","",IF(E9971="SGD",1,IF(E9971="USD",Settings!$B$22,IF(E9971="HKD",Settings!$B$23,1))))</f>
      </c>
      <c r="O9971">
        <f>IF(OR(B9971="",C9971="",E9971=""),0,(IF(A9971=-1,H9971,0)-IF(OR(A9971=1,A9971=0),H9971,0)+IF(A9971=2,H9971,0))*IF(E9971="SGD",1,IF(E9971="USD",Settings!$B$22,IF(E9971="HKD",Settings!$B$23,1))))</f>
        <v>0</v>
      </c>
      <c r="P9971">
        <f>IF(OR(B9971="",C9971="",E9971=""),0,IF(A9971=2,H9971*IF(E9971="SGD",1,IF(E9971="USD",Settings!$B$22,IF(E9971="HKD",Settings!$B$23,1))),0))</f>
        <v>0</v>
      </c>
      <c r="Q9971" s="312">
        <f>IF(OR(J9971="",G9971=""),"",G9971+ROW()/1000000)</f>
      </c>
      <c r="R9971" s="247">
        <f>IF(Q9971="","",SUMIFS(Txn[Signed Units],Txn[Key],J9971,Txn[Transaction Order],"&lt;="&amp;Q9971))</f>
      </c>
    </row>
    <row r="9972" spans="10:18" ht="15" customHeight="1" x14ac:dyDescent="0.15">
      <c r="J9972" s="246">
        <f>IF(OR(B9972="",C9972="",E9972=""),"",B9972&amp;":"&amp;C9972&amp;":"&amp;E9972)</f>
      </c>
      <c r="K9972" s="247">
        <f>IF(A9972="","",A9972*D9972)</f>
      </c>
      <c r="L9972" s="246">
        <f>IF(A9972="","",IF(OR(A9972=1,A9972=0),H9972,0))</f>
      </c>
      <c r="M9972" s="246">
        <f>IF(A9972="","",IF(A9972=-1,H9972,0))</f>
      </c>
      <c r="N9972">
        <f>IF(J9972="","",IF(E9972="SGD",1,IF(E9972="USD",Settings!$B$22,IF(E9972="HKD",Settings!$B$23,1))))</f>
      </c>
      <c r="O9972">
        <f>IF(OR(B9972="",C9972="",E9972=""),0,(IF(A9972=-1,H9972,0)-IF(OR(A9972=1,A9972=0),H9972,0)+IF(A9972=2,H9972,0))*IF(E9972="SGD",1,IF(E9972="USD",Settings!$B$22,IF(E9972="HKD",Settings!$B$23,1))))</f>
        <v>0</v>
      </c>
      <c r="P9972">
        <f>IF(OR(B9972="",C9972="",E9972=""),0,IF(A9972=2,H9972*IF(E9972="SGD",1,IF(E9972="USD",Settings!$B$22,IF(E9972="HKD",Settings!$B$23,1))),0))</f>
        <v>0</v>
      </c>
      <c r="Q9972" s="312">
        <f>IF(OR(J9972="",G9972=""),"",G9972+ROW()/1000000)</f>
      </c>
      <c r="R9972" s="247">
        <f>IF(Q9972="","",SUMIFS(Txn[Signed Units],Txn[Key],J9972,Txn[Transaction Order],"&lt;="&amp;Q9972))</f>
      </c>
    </row>
    <row r="9973" spans="10:18" ht="15" customHeight="1" x14ac:dyDescent="0.15">
      <c r="J9973" s="246">
        <f>IF(OR(B9973="",C9973="",E9973=""),"",B9973&amp;":"&amp;C9973&amp;":"&amp;E9973)</f>
      </c>
      <c r="K9973" s="247">
        <f>IF(A9973="","",A9973*D9973)</f>
      </c>
      <c r="L9973" s="246">
        <f>IF(A9973="","",IF(OR(A9973=1,A9973=0),H9973,0))</f>
      </c>
      <c r="M9973" s="246">
        <f>IF(A9973="","",IF(A9973=-1,H9973,0))</f>
      </c>
      <c r="N9973">
        <f>IF(J9973="","",IF(E9973="SGD",1,IF(E9973="USD",Settings!$B$22,IF(E9973="HKD",Settings!$B$23,1))))</f>
      </c>
      <c r="O9973">
        <f>IF(OR(B9973="",C9973="",E9973=""),0,(IF(A9973=-1,H9973,0)-IF(OR(A9973=1,A9973=0),H9973,0)+IF(A9973=2,H9973,0))*IF(E9973="SGD",1,IF(E9973="USD",Settings!$B$22,IF(E9973="HKD",Settings!$B$23,1))))</f>
        <v>0</v>
      </c>
      <c r="P9973">
        <f>IF(OR(B9973="",C9973="",E9973=""),0,IF(A9973=2,H9973*IF(E9973="SGD",1,IF(E9973="USD",Settings!$B$22,IF(E9973="HKD",Settings!$B$23,1))),0))</f>
        <v>0</v>
      </c>
      <c r="Q9973" s="312">
        <f>IF(OR(J9973="",G9973=""),"",G9973+ROW()/1000000)</f>
      </c>
      <c r="R9973" s="247">
        <f>IF(Q9973="","",SUMIFS(Txn[Signed Units],Txn[Key],J9973,Txn[Transaction Order],"&lt;="&amp;Q9973))</f>
      </c>
    </row>
    <row r="9974" spans="10:18" ht="15" customHeight="1" x14ac:dyDescent="0.15">
      <c r="J9974" s="246">
        <f>IF(OR(B9974="",C9974="",E9974=""),"",B9974&amp;":"&amp;C9974&amp;":"&amp;E9974)</f>
      </c>
      <c r="K9974" s="247">
        <f>IF(A9974="","",A9974*D9974)</f>
      </c>
      <c r="L9974" s="246">
        <f>IF(A9974="","",IF(OR(A9974=1,A9974=0),H9974,0))</f>
      </c>
      <c r="M9974" s="246">
        <f>IF(A9974="","",IF(A9974=-1,H9974,0))</f>
      </c>
      <c r="N9974">
        <f>IF(J9974="","",IF(E9974="SGD",1,IF(E9974="USD",Settings!$B$22,IF(E9974="HKD",Settings!$B$23,1))))</f>
      </c>
      <c r="O9974">
        <f>IF(OR(B9974="",C9974="",E9974=""),0,(IF(A9974=-1,H9974,0)-IF(OR(A9974=1,A9974=0),H9974,0)+IF(A9974=2,H9974,0))*IF(E9974="SGD",1,IF(E9974="USD",Settings!$B$22,IF(E9974="HKD",Settings!$B$23,1))))</f>
        <v>0</v>
      </c>
      <c r="P9974">
        <f>IF(OR(B9974="",C9974="",E9974=""),0,IF(A9974=2,H9974*IF(E9974="SGD",1,IF(E9974="USD",Settings!$B$22,IF(E9974="HKD",Settings!$B$23,1))),0))</f>
        <v>0</v>
      </c>
      <c r="Q9974" s="312">
        <f>IF(OR(J9974="",G9974=""),"",G9974+ROW()/1000000)</f>
      </c>
      <c r="R9974" s="247">
        <f>IF(Q9974="","",SUMIFS(Txn[Signed Units],Txn[Key],J9974,Txn[Transaction Order],"&lt;="&amp;Q9974))</f>
      </c>
    </row>
    <row r="9975" spans="10:18" ht="15" customHeight="1" x14ac:dyDescent="0.15">
      <c r="J9975" s="246">
        <f>IF(OR(B9975="",C9975="",E9975=""),"",B9975&amp;":"&amp;C9975&amp;":"&amp;E9975)</f>
      </c>
      <c r="K9975" s="247">
        <f>IF(A9975="","",A9975*D9975)</f>
      </c>
      <c r="L9975" s="246">
        <f>IF(A9975="","",IF(OR(A9975=1,A9975=0),H9975,0))</f>
      </c>
      <c r="M9975" s="246">
        <f>IF(A9975="","",IF(A9975=-1,H9975,0))</f>
      </c>
      <c r="N9975">
        <f>IF(J9975="","",IF(E9975="SGD",1,IF(E9975="USD",Settings!$B$22,IF(E9975="HKD",Settings!$B$23,1))))</f>
      </c>
      <c r="O9975">
        <f>IF(OR(B9975="",C9975="",E9975=""),0,(IF(A9975=-1,H9975,0)-IF(OR(A9975=1,A9975=0),H9975,0)+IF(A9975=2,H9975,0))*IF(E9975="SGD",1,IF(E9975="USD",Settings!$B$22,IF(E9975="HKD",Settings!$B$23,1))))</f>
        <v>0</v>
      </c>
      <c r="P9975">
        <f>IF(OR(B9975="",C9975="",E9975=""),0,IF(A9975=2,H9975*IF(E9975="SGD",1,IF(E9975="USD",Settings!$B$22,IF(E9975="HKD",Settings!$B$23,1))),0))</f>
        <v>0</v>
      </c>
      <c r="Q9975" s="312">
        <f>IF(OR(J9975="",G9975=""),"",G9975+ROW()/1000000)</f>
      </c>
      <c r="R9975" s="247">
        <f>IF(Q9975="","",SUMIFS(Txn[Signed Units],Txn[Key],J9975,Txn[Transaction Order],"&lt;="&amp;Q9975))</f>
      </c>
    </row>
    <row r="9976" spans="10:18" ht="15" customHeight="1" x14ac:dyDescent="0.15">
      <c r="J9976" s="246">
        <f>IF(OR(B9976="",C9976="",E9976=""),"",B9976&amp;":"&amp;C9976&amp;":"&amp;E9976)</f>
      </c>
      <c r="K9976" s="247">
        <f>IF(A9976="","",A9976*D9976)</f>
      </c>
      <c r="L9976" s="246">
        <f>IF(A9976="","",IF(OR(A9976=1,A9976=0),H9976,0))</f>
      </c>
      <c r="M9976" s="246">
        <f>IF(A9976="","",IF(A9976=-1,H9976,0))</f>
      </c>
      <c r="N9976">
        <f>IF(J9976="","",IF(E9976="SGD",1,IF(E9976="USD",Settings!$B$22,IF(E9976="HKD",Settings!$B$23,1))))</f>
      </c>
      <c r="O9976">
        <f>IF(OR(B9976="",C9976="",E9976=""),0,(IF(A9976=-1,H9976,0)-IF(OR(A9976=1,A9976=0),H9976,0)+IF(A9976=2,H9976,0))*IF(E9976="SGD",1,IF(E9976="USD",Settings!$B$22,IF(E9976="HKD",Settings!$B$23,1))))</f>
        <v>0</v>
      </c>
      <c r="P9976">
        <f>IF(OR(B9976="",C9976="",E9976=""),0,IF(A9976=2,H9976*IF(E9976="SGD",1,IF(E9976="USD",Settings!$B$22,IF(E9976="HKD",Settings!$B$23,1))),0))</f>
        <v>0</v>
      </c>
      <c r="Q9976" s="312">
        <f>IF(OR(J9976="",G9976=""),"",G9976+ROW()/1000000)</f>
      </c>
      <c r="R9976" s="247">
        <f>IF(Q9976="","",SUMIFS(Txn[Signed Units],Txn[Key],J9976,Txn[Transaction Order],"&lt;="&amp;Q9976))</f>
      </c>
    </row>
    <row r="9977" spans="10:18" ht="15" customHeight="1" x14ac:dyDescent="0.15">
      <c r="J9977" s="246">
        <f>IF(OR(B9977="",C9977="",E9977=""),"",B9977&amp;":"&amp;C9977&amp;":"&amp;E9977)</f>
      </c>
      <c r="K9977" s="247">
        <f>IF(A9977="","",A9977*D9977)</f>
      </c>
      <c r="L9977" s="246">
        <f>IF(A9977="","",IF(OR(A9977=1,A9977=0),H9977,0))</f>
      </c>
      <c r="M9977" s="246">
        <f>IF(A9977="","",IF(A9977=-1,H9977,0))</f>
      </c>
      <c r="N9977">
        <f>IF(J9977="","",IF(E9977="SGD",1,IF(E9977="USD",Settings!$B$22,IF(E9977="HKD",Settings!$B$23,1))))</f>
      </c>
      <c r="O9977">
        <f>IF(OR(B9977="",C9977="",E9977=""),0,(IF(A9977=-1,H9977,0)-IF(OR(A9977=1,A9977=0),H9977,0)+IF(A9977=2,H9977,0))*IF(E9977="SGD",1,IF(E9977="USD",Settings!$B$22,IF(E9977="HKD",Settings!$B$23,1))))</f>
        <v>0</v>
      </c>
      <c r="P9977">
        <f>IF(OR(B9977="",C9977="",E9977=""),0,IF(A9977=2,H9977*IF(E9977="SGD",1,IF(E9977="USD",Settings!$B$22,IF(E9977="HKD",Settings!$B$23,1))),0))</f>
        <v>0</v>
      </c>
      <c r="Q9977" s="312">
        <f>IF(OR(J9977="",G9977=""),"",G9977+ROW()/1000000)</f>
      </c>
      <c r="R9977" s="247">
        <f>IF(Q9977="","",SUMIFS(Txn[Signed Units],Txn[Key],J9977,Txn[Transaction Order],"&lt;="&amp;Q9977))</f>
      </c>
    </row>
    <row r="9978" spans="10:18" ht="15" customHeight="1" x14ac:dyDescent="0.15">
      <c r="J9978" s="246">
        <f>IF(OR(B9978="",C9978="",E9978=""),"",B9978&amp;":"&amp;C9978&amp;":"&amp;E9978)</f>
      </c>
      <c r="K9978" s="247">
        <f>IF(A9978="","",A9978*D9978)</f>
      </c>
      <c r="L9978" s="246">
        <f>IF(A9978="","",IF(OR(A9978=1,A9978=0),H9978,0))</f>
      </c>
      <c r="M9978" s="246">
        <f>IF(A9978="","",IF(A9978=-1,H9978,0))</f>
      </c>
      <c r="N9978">
        <f>IF(J9978="","",IF(E9978="SGD",1,IF(E9978="USD",Settings!$B$22,IF(E9978="HKD",Settings!$B$23,1))))</f>
      </c>
      <c r="O9978">
        <f>IF(OR(B9978="",C9978="",E9978=""),0,(IF(A9978=-1,H9978,0)-IF(OR(A9978=1,A9978=0),H9978,0)+IF(A9978=2,H9978,0))*IF(E9978="SGD",1,IF(E9978="USD",Settings!$B$22,IF(E9978="HKD",Settings!$B$23,1))))</f>
        <v>0</v>
      </c>
      <c r="P9978">
        <f>IF(OR(B9978="",C9978="",E9978=""),0,IF(A9978=2,H9978*IF(E9978="SGD",1,IF(E9978="USD",Settings!$B$22,IF(E9978="HKD",Settings!$B$23,1))),0))</f>
        <v>0</v>
      </c>
      <c r="Q9978" s="312">
        <f>IF(OR(J9978="",G9978=""),"",G9978+ROW()/1000000)</f>
      </c>
      <c r="R9978" s="247">
        <f>IF(Q9978="","",SUMIFS(Txn[Signed Units],Txn[Key],J9978,Txn[Transaction Order],"&lt;="&amp;Q9978))</f>
      </c>
    </row>
    <row r="9979" spans="10:18" ht="15" customHeight="1" x14ac:dyDescent="0.15">
      <c r="J9979" s="246">
        <f>IF(OR(B9979="",C9979="",E9979=""),"",B9979&amp;":"&amp;C9979&amp;":"&amp;E9979)</f>
      </c>
      <c r="K9979" s="247">
        <f>IF(A9979="","",A9979*D9979)</f>
      </c>
      <c r="L9979" s="246">
        <f>IF(A9979="","",IF(OR(A9979=1,A9979=0),H9979,0))</f>
      </c>
      <c r="M9979" s="246">
        <f>IF(A9979="","",IF(A9979=-1,H9979,0))</f>
      </c>
      <c r="N9979">
        <f>IF(J9979="","",IF(E9979="SGD",1,IF(E9979="USD",Settings!$B$22,IF(E9979="HKD",Settings!$B$23,1))))</f>
      </c>
      <c r="O9979">
        <f>IF(OR(B9979="",C9979="",E9979=""),0,(IF(A9979=-1,H9979,0)-IF(OR(A9979=1,A9979=0),H9979,0)+IF(A9979=2,H9979,0))*IF(E9979="SGD",1,IF(E9979="USD",Settings!$B$22,IF(E9979="HKD",Settings!$B$23,1))))</f>
        <v>0</v>
      </c>
      <c r="P9979">
        <f>IF(OR(B9979="",C9979="",E9979=""),0,IF(A9979=2,H9979*IF(E9979="SGD",1,IF(E9979="USD",Settings!$B$22,IF(E9979="HKD",Settings!$B$23,1))),0))</f>
        <v>0</v>
      </c>
      <c r="Q9979" s="312">
        <f>IF(OR(J9979="",G9979=""),"",G9979+ROW()/1000000)</f>
      </c>
      <c r="R9979" s="247">
        <f>IF(Q9979="","",SUMIFS(Txn[Signed Units],Txn[Key],J9979,Txn[Transaction Order],"&lt;="&amp;Q9979))</f>
      </c>
    </row>
    <row r="9980" spans="10:18" ht="15" customHeight="1" x14ac:dyDescent="0.15">
      <c r="J9980" s="246">
        <f>IF(OR(B9980="",C9980="",E9980=""),"",B9980&amp;":"&amp;C9980&amp;":"&amp;E9980)</f>
      </c>
      <c r="K9980" s="247">
        <f>IF(A9980="","",A9980*D9980)</f>
      </c>
      <c r="L9980" s="246">
        <f>IF(A9980="","",IF(OR(A9980=1,A9980=0),H9980,0))</f>
      </c>
      <c r="M9980" s="246">
        <f>IF(A9980="","",IF(A9980=-1,H9980,0))</f>
      </c>
      <c r="N9980">
        <f>IF(J9980="","",IF(E9980="SGD",1,IF(E9980="USD",Settings!$B$22,IF(E9980="HKD",Settings!$B$23,1))))</f>
      </c>
      <c r="O9980">
        <f>IF(OR(B9980="",C9980="",E9980=""),0,(IF(A9980=-1,H9980,0)-IF(OR(A9980=1,A9980=0),H9980,0)+IF(A9980=2,H9980,0))*IF(E9980="SGD",1,IF(E9980="USD",Settings!$B$22,IF(E9980="HKD",Settings!$B$23,1))))</f>
        <v>0</v>
      </c>
      <c r="P9980">
        <f>IF(OR(B9980="",C9980="",E9980=""),0,IF(A9980=2,H9980*IF(E9980="SGD",1,IF(E9980="USD",Settings!$B$22,IF(E9980="HKD",Settings!$B$23,1))),0))</f>
        <v>0</v>
      </c>
      <c r="Q9980" s="312">
        <f>IF(OR(J9980="",G9980=""),"",G9980+ROW()/1000000)</f>
      </c>
      <c r="R9980" s="247">
        <f>IF(Q9980="","",SUMIFS(Txn[Signed Units],Txn[Key],J9980,Txn[Transaction Order],"&lt;="&amp;Q9980))</f>
      </c>
    </row>
    <row r="9981" spans="10:18" ht="15" customHeight="1" x14ac:dyDescent="0.15">
      <c r="J9981" s="246">
        <f>IF(OR(B9981="",C9981="",E9981=""),"",B9981&amp;":"&amp;C9981&amp;":"&amp;E9981)</f>
      </c>
      <c r="K9981" s="247">
        <f>IF(A9981="","",A9981*D9981)</f>
      </c>
      <c r="L9981" s="246">
        <f>IF(A9981="","",IF(OR(A9981=1,A9981=0),H9981,0))</f>
      </c>
      <c r="M9981" s="246">
        <f>IF(A9981="","",IF(A9981=-1,H9981,0))</f>
      </c>
      <c r="N9981">
        <f>IF(J9981="","",IF(E9981="SGD",1,IF(E9981="USD",Settings!$B$22,IF(E9981="HKD",Settings!$B$23,1))))</f>
      </c>
      <c r="O9981">
        <f>IF(OR(B9981="",C9981="",E9981=""),0,(IF(A9981=-1,H9981,0)-IF(OR(A9981=1,A9981=0),H9981,0)+IF(A9981=2,H9981,0))*IF(E9981="SGD",1,IF(E9981="USD",Settings!$B$22,IF(E9981="HKD",Settings!$B$23,1))))</f>
        <v>0</v>
      </c>
      <c r="P9981">
        <f>IF(OR(B9981="",C9981="",E9981=""),0,IF(A9981=2,H9981*IF(E9981="SGD",1,IF(E9981="USD",Settings!$B$22,IF(E9981="HKD",Settings!$B$23,1))),0))</f>
        <v>0</v>
      </c>
      <c r="Q9981" s="312">
        <f>IF(OR(J9981="",G9981=""),"",G9981+ROW()/1000000)</f>
      </c>
      <c r="R9981" s="247">
        <f>IF(Q9981="","",SUMIFS(Txn[Signed Units],Txn[Key],J9981,Txn[Transaction Order],"&lt;="&amp;Q9981))</f>
      </c>
    </row>
    <row r="9982" spans="10:18" ht="15" customHeight="1" x14ac:dyDescent="0.15">
      <c r="J9982" s="246">
        <f>IF(OR(B9982="",C9982="",E9982=""),"",B9982&amp;":"&amp;C9982&amp;":"&amp;E9982)</f>
      </c>
      <c r="K9982" s="247">
        <f>IF(A9982="","",A9982*D9982)</f>
      </c>
      <c r="L9982" s="246">
        <f>IF(A9982="","",IF(OR(A9982=1,A9982=0),H9982,0))</f>
      </c>
      <c r="M9982" s="246">
        <f>IF(A9982="","",IF(A9982=-1,H9982,0))</f>
      </c>
      <c r="N9982">
        <f>IF(J9982="","",IF(E9982="SGD",1,IF(E9982="USD",Settings!$B$22,IF(E9982="HKD",Settings!$B$23,1))))</f>
      </c>
      <c r="O9982">
        <f>IF(OR(B9982="",C9982="",E9982=""),0,(IF(A9982=-1,H9982,0)-IF(OR(A9982=1,A9982=0),H9982,0)+IF(A9982=2,H9982,0))*IF(E9982="SGD",1,IF(E9982="USD",Settings!$B$22,IF(E9982="HKD",Settings!$B$23,1))))</f>
        <v>0</v>
      </c>
      <c r="P9982">
        <f>IF(OR(B9982="",C9982="",E9982=""),0,IF(A9982=2,H9982*IF(E9982="SGD",1,IF(E9982="USD",Settings!$B$22,IF(E9982="HKD",Settings!$B$23,1))),0))</f>
        <v>0</v>
      </c>
      <c r="Q9982" s="312">
        <f>IF(OR(J9982="",G9982=""),"",G9982+ROW()/1000000)</f>
      </c>
      <c r="R9982" s="247">
        <f>IF(Q9982="","",SUMIFS(Txn[Signed Units],Txn[Key],J9982,Txn[Transaction Order],"&lt;="&amp;Q9982))</f>
      </c>
    </row>
    <row r="9983" spans="10:18" ht="15" customHeight="1" x14ac:dyDescent="0.15">
      <c r="J9983" s="246">
        <f>IF(OR(B9983="",C9983="",E9983=""),"",B9983&amp;":"&amp;C9983&amp;":"&amp;E9983)</f>
      </c>
      <c r="K9983" s="247">
        <f>IF(A9983="","",A9983*D9983)</f>
      </c>
      <c r="L9983" s="246">
        <f>IF(A9983="","",IF(OR(A9983=1,A9983=0),H9983,0))</f>
      </c>
      <c r="M9983" s="246">
        <f>IF(A9983="","",IF(A9983=-1,H9983,0))</f>
      </c>
      <c r="N9983">
        <f>IF(J9983="","",IF(E9983="SGD",1,IF(E9983="USD",Settings!$B$22,IF(E9983="HKD",Settings!$B$23,1))))</f>
      </c>
      <c r="O9983">
        <f>IF(OR(B9983="",C9983="",E9983=""),0,(IF(A9983=-1,H9983,0)-IF(OR(A9983=1,A9983=0),H9983,0)+IF(A9983=2,H9983,0))*IF(E9983="SGD",1,IF(E9983="USD",Settings!$B$22,IF(E9983="HKD",Settings!$B$23,1))))</f>
        <v>0</v>
      </c>
      <c r="P9983">
        <f>IF(OR(B9983="",C9983="",E9983=""),0,IF(A9983=2,H9983*IF(E9983="SGD",1,IF(E9983="USD",Settings!$B$22,IF(E9983="HKD",Settings!$B$23,1))),0))</f>
        <v>0</v>
      </c>
      <c r="Q9983" s="312">
        <f>IF(OR(J9983="",G9983=""),"",G9983+ROW()/1000000)</f>
      </c>
      <c r="R9983" s="247">
        <f>IF(Q9983="","",SUMIFS(Txn[Signed Units],Txn[Key],J9983,Txn[Transaction Order],"&lt;="&amp;Q9983))</f>
      </c>
    </row>
    <row r="9984" spans="10:18" ht="15" customHeight="1" x14ac:dyDescent="0.15">
      <c r="J9984" s="246">
        <f>IF(OR(B9984="",C9984="",E9984=""),"",B9984&amp;":"&amp;C9984&amp;":"&amp;E9984)</f>
      </c>
      <c r="K9984" s="247">
        <f>IF(A9984="","",A9984*D9984)</f>
      </c>
      <c r="L9984" s="246">
        <f>IF(A9984="","",IF(OR(A9984=1,A9984=0),H9984,0))</f>
      </c>
      <c r="M9984" s="246">
        <f>IF(A9984="","",IF(A9984=-1,H9984,0))</f>
      </c>
      <c r="N9984">
        <f>IF(J9984="","",IF(E9984="SGD",1,IF(E9984="USD",Settings!$B$22,IF(E9984="HKD",Settings!$B$23,1))))</f>
      </c>
      <c r="O9984">
        <f>IF(OR(B9984="",C9984="",E9984=""),0,(IF(A9984=-1,H9984,0)-IF(OR(A9984=1,A9984=0),H9984,0)+IF(A9984=2,H9984,0))*IF(E9984="SGD",1,IF(E9984="USD",Settings!$B$22,IF(E9984="HKD",Settings!$B$23,1))))</f>
        <v>0</v>
      </c>
      <c r="P9984">
        <f>IF(OR(B9984="",C9984="",E9984=""),0,IF(A9984=2,H9984*IF(E9984="SGD",1,IF(E9984="USD",Settings!$B$22,IF(E9984="HKD",Settings!$B$23,1))),0))</f>
        <v>0</v>
      </c>
      <c r="Q9984" s="312">
        <f>IF(OR(J9984="",G9984=""),"",G9984+ROW()/1000000)</f>
      </c>
      <c r="R9984" s="247">
        <f>IF(Q9984="","",SUMIFS(Txn[Signed Units],Txn[Key],J9984,Txn[Transaction Order],"&lt;="&amp;Q9984))</f>
      </c>
    </row>
    <row r="9985" spans="10:18" ht="15" customHeight="1" x14ac:dyDescent="0.15">
      <c r="J9985" s="246">
        <f>IF(OR(B9985="",C9985="",E9985=""),"",B9985&amp;":"&amp;C9985&amp;":"&amp;E9985)</f>
      </c>
      <c r="K9985" s="247">
        <f>IF(A9985="","",A9985*D9985)</f>
      </c>
      <c r="L9985" s="246">
        <f>IF(A9985="","",IF(OR(A9985=1,A9985=0),H9985,0))</f>
      </c>
      <c r="M9985" s="246">
        <f>IF(A9985="","",IF(A9985=-1,H9985,0))</f>
      </c>
      <c r="N9985">
        <f>IF(J9985="","",IF(E9985="SGD",1,IF(E9985="USD",Settings!$B$22,IF(E9985="HKD",Settings!$B$23,1))))</f>
      </c>
      <c r="O9985">
        <f>IF(OR(B9985="",C9985="",E9985=""),0,(IF(A9985=-1,H9985,0)-IF(OR(A9985=1,A9985=0),H9985,0)+IF(A9985=2,H9985,0))*IF(E9985="SGD",1,IF(E9985="USD",Settings!$B$22,IF(E9985="HKD",Settings!$B$23,1))))</f>
        <v>0</v>
      </c>
      <c r="P9985">
        <f>IF(OR(B9985="",C9985="",E9985=""),0,IF(A9985=2,H9985*IF(E9985="SGD",1,IF(E9985="USD",Settings!$B$22,IF(E9985="HKD",Settings!$B$23,1))),0))</f>
        <v>0</v>
      </c>
      <c r="Q9985" s="312">
        <f>IF(OR(J9985="",G9985=""),"",G9985+ROW()/1000000)</f>
      </c>
      <c r="R9985" s="247">
        <f>IF(Q9985="","",SUMIFS(Txn[Signed Units],Txn[Key],J9985,Txn[Transaction Order],"&lt;="&amp;Q9985))</f>
      </c>
    </row>
    <row r="9986" spans="10:18" ht="15" customHeight="1" x14ac:dyDescent="0.15">
      <c r="J9986" s="246">
        <f>IF(OR(B9986="",C9986="",E9986=""),"",B9986&amp;":"&amp;C9986&amp;":"&amp;E9986)</f>
      </c>
      <c r="K9986" s="247">
        <f>IF(A9986="","",A9986*D9986)</f>
      </c>
      <c r="L9986" s="246">
        <f>IF(A9986="","",IF(OR(A9986=1,A9986=0),H9986,0))</f>
      </c>
      <c r="M9986" s="246">
        <f>IF(A9986="","",IF(A9986=-1,H9986,0))</f>
      </c>
      <c r="N9986">
        <f>IF(J9986="","",IF(E9986="SGD",1,IF(E9986="USD",Settings!$B$22,IF(E9986="HKD",Settings!$B$23,1))))</f>
      </c>
      <c r="O9986">
        <f>IF(OR(B9986="",C9986="",E9986=""),0,(IF(A9986=-1,H9986,0)-IF(OR(A9986=1,A9986=0),H9986,0)+IF(A9986=2,H9986,0))*IF(E9986="SGD",1,IF(E9986="USD",Settings!$B$22,IF(E9986="HKD",Settings!$B$23,1))))</f>
        <v>0</v>
      </c>
      <c r="P9986">
        <f>IF(OR(B9986="",C9986="",E9986=""),0,IF(A9986=2,H9986*IF(E9986="SGD",1,IF(E9986="USD",Settings!$B$22,IF(E9986="HKD",Settings!$B$23,1))),0))</f>
        <v>0</v>
      </c>
      <c r="Q9986" s="312">
        <f>IF(OR(J9986="",G9986=""),"",G9986+ROW()/1000000)</f>
      </c>
      <c r="R9986" s="247">
        <f>IF(Q9986="","",SUMIFS(Txn[Signed Units],Txn[Key],J9986,Txn[Transaction Order],"&lt;="&amp;Q9986))</f>
      </c>
    </row>
    <row r="9987" spans="10:18" ht="15" customHeight="1" x14ac:dyDescent="0.15">
      <c r="J9987" s="246">
        <f>IF(OR(B9987="",C9987="",E9987=""),"",B9987&amp;":"&amp;C9987&amp;":"&amp;E9987)</f>
      </c>
      <c r="K9987" s="247">
        <f>IF(A9987="","",A9987*D9987)</f>
      </c>
      <c r="L9987" s="246">
        <f>IF(A9987="","",IF(OR(A9987=1,A9987=0),H9987,0))</f>
      </c>
      <c r="M9987" s="246">
        <f>IF(A9987="","",IF(A9987=-1,H9987,0))</f>
      </c>
      <c r="N9987">
        <f>IF(J9987="","",IF(E9987="SGD",1,IF(E9987="USD",Settings!$B$22,IF(E9987="HKD",Settings!$B$23,1))))</f>
      </c>
      <c r="O9987">
        <f>IF(OR(B9987="",C9987="",E9987=""),0,(IF(A9987=-1,H9987,0)-IF(OR(A9987=1,A9987=0),H9987,0)+IF(A9987=2,H9987,0))*IF(E9987="SGD",1,IF(E9987="USD",Settings!$B$22,IF(E9987="HKD",Settings!$B$23,1))))</f>
        <v>0</v>
      </c>
      <c r="P9987">
        <f>IF(OR(B9987="",C9987="",E9987=""),0,IF(A9987=2,H9987*IF(E9987="SGD",1,IF(E9987="USD",Settings!$B$22,IF(E9987="HKD",Settings!$B$23,1))),0))</f>
        <v>0</v>
      </c>
      <c r="Q9987" s="312">
        <f>IF(OR(J9987="",G9987=""),"",G9987+ROW()/1000000)</f>
      </c>
      <c r="R9987" s="247">
        <f>IF(Q9987="","",SUMIFS(Txn[Signed Units],Txn[Key],J9987,Txn[Transaction Order],"&lt;="&amp;Q9987))</f>
      </c>
    </row>
    <row r="9988" spans="10:18" ht="15" customHeight="1" x14ac:dyDescent="0.15">
      <c r="J9988" s="246">
        <f>IF(OR(B9988="",C9988="",E9988=""),"",B9988&amp;":"&amp;C9988&amp;":"&amp;E9988)</f>
      </c>
      <c r="K9988" s="247">
        <f>IF(A9988="","",A9988*D9988)</f>
      </c>
      <c r="L9988" s="246">
        <f>IF(A9988="","",IF(OR(A9988=1,A9988=0),H9988,0))</f>
      </c>
      <c r="M9988" s="246">
        <f>IF(A9988="","",IF(A9988=-1,H9988,0))</f>
      </c>
      <c r="N9988">
        <f>IF(J9988="","",IF(E9988="SGD",1,IF(E9988="USD",Settings!$B$22,IF(E9988="HKD",Settings!$B$23,1))))</f>
      </c>
      <c r="O9988">
        <f>IF(OR(B9988="",C9988="",E9988=""),0,(IF(A9988=-1,H9988,0)-IF(OR(A9988=1,A9988=0),H9988,0)+IF(A9988=2,H9988,0))*IF(E9988="SGD",1,IF(E9988="USD",Settings!$B$22,IF(E9988="HKD",Settings!$B$23,1))))</f>
        <v>0</v>
      </c>
      <c r="P9988">
        <f>IF(OR(B9988="",C9988="",E9988=""),0,IF(A9988=2,H9988*IF(E9988="SGD",1,IF(E9988="USD",Settings!$B$22,IF(E9988="HKD",Settings!$B$23,1))),0))</f>
        <v>0</v>
      </c>
      <c r="Q9988" s="312">
        <f>IF(OR(J9988="",G9988=""),"",G9988+ROW()/1000000)</f>
      </c>
      <c r="R9988" s="247">
        <f>IF(Q9988="","",SUMIFS(Txn[Signed Units],Txn[Key],J9988,Txn[Transaction Order],"&lt;="&amp;Q9988))</f>
      </c>
    </row>
    <row r="9989" spans="10:18" ht="15" customHeight="1" x14ac:dyDescent="0.15">
      <c r="J9989" s="246">
        <f>IF(OR(B9989="",C9989="",E9989=""),"",B9989&amp;":"&amp;C9989&amp;":"&amp;E9989)</f>
      </c>
      <c r="K9989" s="247">
        <f>IF(A9989="","",A9989*D9989)</f>
      </c>
      <c r="L9989" s="246">
        <f>IF(A9989="","",IF(OR(A9989=1,A9989=0),H9989,0))</f>
      </c>
      <c r="M9989" s="246">
        <f>IF(A9989="","",IF(A9989=-1,H9989,0))</f>
      </c>
      <c r="N9989">
        <f>IF(J9989="","",IF(E9989="SGD",1,IF(E9989="USD",Settings!$B$22,IF(E9989="HKD",Settings!$B$23,1))))</f>
      </c>
      <c r="O9989">
        <f>IF(OR(B9989="",C9989="",E9989=""),0,(IF(A9989=-1,H9989,0)-IF(OR(A9989=1,A9989=0),H9989,0)+IF(A9989=2,H9989,0))*IF(E9989="SGD",1,IF(E9989="USD",Settings!$B$22,IF(E9989="HKD",Settings!$B$23,1))))</f>
        <v>0</v>
      </c>
      <c r="P9989">
        <f>IF(OR(B9989="",C9989="",E9989=""),0,IF(A9989=2,H9989*IF(E9989="SGD",1,IF(E9989="USD",Settings!$B$22,IF(E9989="HKD",Settings!$B$23,1))),0))</f>
        <v>0</v>
      </c>
      <c r="Q9989" s="312">
        <f>IF(OR(J9989="",G9989=""),"",G9989+ROW()/1000000)</f>
      </c>
      <c r="R9989" s="247">
        <f>IF(Q9989="","",SUMIFS(Txn[Signed Units],Txn[Key],J9989,Txn[Transaction Order],"&lt;="&amp;Q9989))</f>
      </c>
    </row>
    <row r="9990" spans="10:18" ht="15" customHeight="1" x14ac:dyDescent="0.15">
      <c r="J9990" s="246">
        <f>IF(OR(B9990="",C9990="",E9990=""),"",B9990&amp;":"&amp;C9990&amp;":"&amp;E9990)</f>
      </c>
      <c r="K9990" s="247">
        <f>IF(A9990="","",A9990*D9990)</f>
      </c>
      <c r="L9990" s="246">
        <f>IF(A9990="","",IF(OR(A9990=1,A9990=0),H9990,0))</f>
      </c>
      <c r="M9990" s="246">
        <f>IF(A9990="","",IF(A9990=-1,H9990,0))</f>
      </c>
      <c r="N9990">
        <f>IF(J9990="","",IF(E9990="SGD",1,IF(E9990="USD",Settings!$B$22,IF(E9990="HKD",Settings!$B$23,1))))</f>
      </c>
      <c r="O9990">
        <f>IF(OR(B9990="",C9990="",E9990=""),0,(IF(A9990=-1,H9990,0)-IF(OR(A9990=1,A9990=0),H9990,0)+IF(A9990=2,H9990,0))*IF(E9990="SGD",1,IF(E9990="USD",Settings!$B$22,IF(E9990="HKD",Settings!$B$23,1))))</f>
        <v>0</v>
      </c>
      <c r="P9990">
        <f>IF(OR(B9990="",C9990="",E9990=""),0,IF(A9990=2,H9990*IF(E9990="SGD",1,IF(E9990="USD",Settings!$B$22,IF(E9990="HKD",Settings!$B$23,1))),0))</f>
        <v>0</v>
      </c>
      <c r="Q9990" s="312">
        <f>IF(OR(J9990="",G9990=""),"",G9990+ROW()/1000000)</f>
      </c>
      <c r="R9990" s="247">
        <f>IF(Q9990="","",SUMIFS(Txn[Signed Units],Txn[Key],J9990,Txn[Transaction Order],"&lt;="&amp;Q9990))</f>
      </c>
    </row>
    <row r="9991" spans="10:18" ht="15" customHeight="1" x14ac:dyDescent="0.15">
      <c r="J9991" s="246">
        <f>IF(OR(B9991="",C9991="",E9991=""),"",B9991&amp;":"&amp;C9991&amp;":"&amp;E9991)</f>
      </c>
      <c r="K9991" s="247">
        <f>IF(A9991="","",A9991*D9991)</f>
      </c>
      <c r="L9991" s="246">
        <f>IF(A9991="","",IF(OR(A9991=1,A9991=0),H9991,0))</f>
      </c>
      <c r="M9991" s="246">
        <f>IF(A9991="","",IF(A9991=-1,H9991,0))</f>
      </c>
      <c r="N9991">
        <f>IF(J9991="","",IF(E9991="SGD",1,IF(E9991="USD",Settings!$B$22,IF(E9991="HKD",Settings!$B$23,1))))</f>
      </c>
      <c r="O9991">
        <f>IF(OR(B9991="",C9991="",E9991=""),0,(IF(A9991=-1,H9991,0)-IF(OR(A9991=1,A9991=0),H9991,0)+IF(A9991=2,H9991,0))*IF(E9991="SGD",1,IF(E9991="USD",Settings!$B$22,IF(E9991="HKD",Settings!$B$23,1))))</f>
        <v>0</v>
      </c>
      <c r="P9991">
        <f>IF(OR(B9991="",C9991="",E9991=""),0,IF(A9991=2,H9991*IF(E9991="SGD",1,IF(E9991="USD",Settings!$B$22,IF(E9991="HKD",Settings!$B$23,1))),0))</f>
        <v>0</v>
      </c>
      <c r="Q9991" s="312">
        <f>IF(OR(J9991="",G9991=""),"",G9991+ROW()/1000000)</f>
      </c>
      <c r="R9991" s="247">
        <f>IF(Q9991="","",SUMIFS(Txn[Signed Units],Txn[Key],J9991,Txn[Transaction Order],"&lt;="&amp;Q9991))</f>
      </c>
    </row>
    <row r="9992" spans="10:18" ht="15" customHeight="1" x14ac:dyDescent="0.15">
      <c r="J9992" s="246">
        <f>IF(OR(B9992="",C9992="",E9992=""),"",B9992&amp;":"&amp;C9992&amp;":"&amp;E9992)</f>
      </c>
      <c r="K9992" s="247">
        <f>IF(A9992="","",A9992*D9992)</f>
      </c>
      <c r="L9992" s="246">
        <f>IF(A9992="","",IF(OR(A9992=1,A9992=0),H9992,0))</f>
      </c>
      <c r="M9992" s="246">
        <f>IF(A9992="","",IF(A9992=-1,H9992,0))</f>
      </c>
      <c r="N9992">
        <f>IF(J9992="","",IF(E9992="SGD",1,IF(E9992="USD",Settings!$B$22,IF(E9992="HKD",Settings!$B$23,1))))</f>
      </c>
      <c r="O9992">
        <f>IF(OR(B9992="",C9992="",E9992=""),0,(IF(A9992=-1,H9992,0)-IF(OR(A9992=1,A9992=0),H9992,0)+IF(A9992=2,H9992,0))*IF(E9992="SGD",1,IF(E9992="USD",Settings!$B$22,IF(E9992="HKD",Settings!$B$23,1))))</f>
        <v>0</v>
      </c>
      <c r="P9992">
        <f>IF(OR(B9992="",C9992="",E9992=""),0,IF(A9992=2,H9992*IF(E9992="SGD",1,IF(E9992="USD",Settings!$B$22,IF(E9992="HKD",Settings!$B$23,1))),0))</f>
        <v>0</v>
      </c>
      <c r="Q9992" s="312">
        <f>IF(OR(J9992="",G9992=""),"",G9992+ROW()/1000000)</f>
      </c>
      <c r="R9992" s="247">
        <f>IF(Q9992="","",SUMIFS(Txn[Signed Units],Txn[Key],J9992,Txn[Transaction Order],"&lt;="&amp;Q9992))</f>
      </c>
    </row>
    <row r="9993" spans="10:18" ht="15" customHeight="1" x14ac:dyDescent="0.15">
      <c r="J9993" s="246">
        <f>IF(OR(B9993="",C9993="",E9993=""),"",B9993&amp;":"&amp;C9993&amp;":"&amp;E9993)</f>
      </c>
      <c r="K9993" s="247">
        <f>IF(A9993="","",A9993*D9993)</f>
      </c>
      <c r="L9993" s="246">
        <f>IF(A9993="","",IF(OR(A9993=1,A9993=0),H9993,0))</f>
      </c>
      <c r="M9993" s="246">
        <f>IF(A9993="","",IF(A9993=-1,H9993,0))</f>
      </c>
      <c r="N9993">
        <f>IF(J9993="","",IF(E9993="SGD",1,IF(E9993="USD",Settings!$B$22,IF(E9993="HKD",Settings!$B$23,1))))</f>
      </c>
      <c r="O9993">
        <f>IF(OR(B9993="",C9993="",E9993=""),0,(IF(A9993=-1,H9993,0)-IF(OR(A9993=1,A9993=0),H9993,0)+IF(A9993=2,H9993,0))*IF(E9993="SGD",1,IF(E9993="USD",Settings!$B$22,IF(E9993="HKD",Settings!$B$23,1))))</f>
        <v>0</v>
      </c>
      <c r="P9993">
        <f>IF(OR(B9993="",C9993="",E9993=""),0,IF(A9993=2,H9993*IF(E9993="SGD",1,IF(E9993="USD",Settings!$B$22,IF(E9993="HKD",Settings!$B$23,1))),0))</f>
        <v>0</v>
      </c>
      <c r="Q9993" s="312">
        <f>IF(OR(J9993="",G9993=""),"",G9993+ROW()/1000000)</f>
      </c>
      <c r="R9993" s="247">
        <f>IF(Q9993="","",SUMIFS(Txn[Signed Units],Txn[Key],J9993,Txn[Transaction Order],"&lt;="&amp;Q9993))</f>
      </c>
    </row>
    <row r="9994" spans="10:18" ht="15" customHeight="1" x14ac:dyDescent="0.15">
      <c r="J9994" s="246">
        <f>IF(OR(B9994="",C9994="",E9994=""),"",B9994&amp;":"&amp;C9994&amp;":"&amp;E9994)</f>
      </c>
      <c r="K9994" s="247">
        <f>IF(A9994="","",A9994*D9994)</f>
      </c>
      <c r="L9994" s="246">
        <f>IF(A9994="","",IF(OR(A9994=1,A9994=0),H9994,0))</f>
      </c>
      <c r="M9994" s="246">
        <f>IF(A9994="","",IF(A9994=-1,H9994,0))</f>
      </c>
      <c r="N9994">
        <f>IF(J9994="","",IF(E9994="SGD",1,IF(E9994="USD",Settings!$B$22,IF(E9994="HKD",Settings!$B$23,1))))</f>
      </c>
      <c r="O9994">
        <f>IF(OR(B9994="",C9994="",E9994=""),0,(IF(A9994=-1,H9994,0)-IF(OR(A9994=1,A9994=0),H9994,0)+IF(A9994=2,H9994,0))*IF(E9994="SGD",1,IF(E9994="USD",Settings!$B$22,IF(E9994="HKD",Settings!$B$23,1))))</f>
        <v>0</v>
      </c>
      <c r="P9994">
        <f>IF(OR(B9994="",C9994="",E9994=""),0,IF(A9994=2,H9994*IF(E9994="SGD",1,IF(E9994="USD",Settings!$B$22,IF(E9994="HKD",Settings!$B$23,1))),0))</f>
        <v>0</v>
      </c>
      <c r="Q9994" s="312">
        <f>IF(OR(J9994="",G9994=""),"",G9994+ROW()/1000000)</f>
      </c>
      <c r="R9994" s="247">
        <f>IF(Q9994="","",SUMIFS(Txn[Signed Units],Txn[Key],J9994,Txn[Transaction Order],"&lt;="&amp;Q9994))</f>
      </c>
    </row>
    <row r="9995" spans="10:18" ht="15" customHeight="1" x14ac:dyDescent="0.15">
      <c r="J9995" s="246">
        <f>IF(OR(B9995="",C9995="",E9995=""),"",B9995&amp;":"&amp;C9995&amp;":"&amp;E9995)</f>
      </c>
      <c r="K9995" s="247">
        <f>IF(A9995="","",A9995*D9995)</f>
      </c>
      <c r="L9995" s="246">
        <f>IF(A9995="","",IF(OR(A9995=1,A9995=0),H9995,0))</f>
      </c>
      <c r="M9995" s="246">
        <f>IF(A9995="","",IF(A9995=-1,H9995,0))</f>
      </c>
      <c r="N9995">
        <f>IF(J9995="","",IF(E9995="SGD",1,IF(E9995="USD",Settings!$B$22,IF(E9995="HKD",Settings!$B$23,1))))</f>
      </c>
      <c r="O9995">
        <f>IF(OR(B9995="",C9995="",E9995=""),0,(IF(A9995=-1,H9995,0)-IF(OR(A9995=1,A9995=0),H9995,0)+IF(A9995=2,H9995,0))*IF(E9995="SGD",1,IF(E9995="USD",Settings!$B$22,IF(E9995="HKD",Settings!$B$23,1))))</f>
        <v>0</v>
      </c>
      <c r="P9995">
        <f>IF(OR(B9995="",C9995="",E9995=""),0,IF(A9995=2,H9995*IF(E9995="SGD",1,IF(E9995="USD",Settings!$B$22,IF(E9995="HKD",Settings!$B$23,1))),0))</f>
        <v>0</v>
      </c>
      <c r="Q9995" s="312">
        <f>IF(OR(J9995="",G9995=""),"",G9995+ROW()/1000000)</f>
      </c>
      <c r="R9995" s="247">
        <f>IF(Q9995="","",SUMIFS(Txn[Signed Units],Txn[Key],J9995,Txn[Transaction Order],"&lt;="&amp;Q9995))</f>
      </c>
    </row>
    <row r="9996" spans="10:18" ht="15" customHeight="1" x14ac:dyDescent="0.15">
      <c r="J9996" s="246">
        <f>IF(OR(B9996="",C9996="",E9996=""),"",B9996&amp;":"&amp;C9996&amp;":"&amp;E9996)</f>
      </c>
      <c r="K9996" s="247">
        <f>IF(A9996="","",A9996*D9996)</f>
      </c>
      <c r="L9996" s="246">
        <f>IF(A9996="","",IF(OR(A9996=1,A9996=0),H9996,0))</f>
      </c>
      <c r="M9996" s="246">
        <f>IF(A9996="","",IF(A9996=-1,H9996,0))</f>
      </c>
      <c r="N9996">
        <f>IF(J9996="","",IF(E9996="SGD",1,IF(E9996="USD",Settings!$B$22,IF(E9996="HKD",Settings!$B$23,1))))</f>
      </c>
      <c r="O9996">
        <f>IF(OR(B9996="",C9996="",E9996=""),0,(IF(A9996=-1,H9996,0)-IF(OR(A9996=1,A9996=0),H9996,0)+IF(A9996=2,H9996,0))*IF(E9996="SGD",1,IF(E9996="USD",Settings!$B$22,IF(E9996="HKD",Settings!$B$23,1))))</f>
        <v>0</v>
      </c>
      <c r="P9996">
        <f>IF(OR(B9996="",C9996="",E9996=""),0,IF(A9996=2,H9996*IF(E9996="SGD",1,IF(E9996="USD",Settings!$B$22,IF(E9996="HKD",Settings!$B$23,1))),0))</f>
        <v>0</v>
      </c>
      <c r="Q9996" s="312">
        <f>IF(OR(J9996="",G9996=""),"",G9996+ROW()/1000000)</f>
      </c>
      <c r="R9996" s="247">
        <f>IF(Q9996="","",SUMIFS(Txn[Signed Units],Txn[Key],J9996,Txn[Transaction Order],"&lt;="&amp;Q9996))</f>
      </c>
    </row>
    <row r="9997" spans="10:18" ht="15" customHeight="1" x14ac:dyDescent="0.15">
      <c r="J9997" s="246">
        <f>IF(OR(B9997="",C9997="",E9997=""),"",B9997&amp;":"&amp;C9997&amp;":"&amp;E9997)</f>
      </c>
      <c r="K9997" s="247">
        <f>IF(A9997="","",A9997*D9997)</f>
      </c>
      <c r="L9997" s="246">
        <f>IF(A9997="","",IF(OR(A9997=1,A9997=0),H9997,0))</f>
      </c>
      <c r="M9997" s="246">
        <f>IF(A9997="","",IF(A9997=-1,H9997,0))</f>
      </c>
      <c r="N9997">
        <f>IF(J9997="","",IF(E9997="SGD",1,IF(E9997="USD",Settings!$B$22,IF(E9997="HKD",Settings!$B$23,1))))</f>
      </c>
      <c r="O9997">
        <f>IF(OR(B9997="",C9997="",E9997=""),0,(IF(A9997=-1,H9997,0)-IF(OR(A9997=1,A9997=0),H9997,0)+IF(A9997=2,H9997,0))*IF(E9997="SGD",1,IF(E9997="USD",Settings!$B$22,IF(E9997="HKD",Settings!$B$23,1))))</f>
        <v>0</v>
      </c>
      <c r="P9997">
        <f>IF(OR(B9997="",C9997="",E9997=""),0,IF(A9997=2,H9997*IF(E9997="SGD",1,IF(E9997="USD",Settings!$B$22,IF(E9997="HKD",Settings!$B$23,1))),0))</f>
        <v>0</v>
      </c>
      <c r="Q9997" s="312">
        <f>IF(OR(J9997="",G9997=""),"",G9997+ROW()/1000000)</f>
      </c>
      <c r="R9997" s="247">
        <f>IF(Q9997="","",SUMIFS(Txn[Signed Units],Txn[Key],J9997,Txn[Transaction Order],"&lt;="&amp;Q9997))</f>
      </c>
    </row>
    <row r="9998" spans="10:18" ht="15" customHeight="1" x14ac:dyDescent="0.15">
      <c r="J9998" s="246">
        <f>IF(OR(B9998="",C9998="",E9998=""),"",B9998&amp;":"&amp;C9998&amp;":"&amp;E9998)</f>
      </c>
      <c r="K9998" s="247">
        <f>IF(A9998="","",A9998*D9998)</f>
      </c>
      <c r="L9998" s="246">
        <f>IF(A9998="","",IF(OR(A9998=1,A9998=0),H9998,0))</f>
      </c>
      <c r="M9998" s="246">
        <f>IF(A9998="","",IF(A9998=-1,H9998,0))</f>
      </c>
      <c r="N9998">
        <f>IF(J9998="","",IF(E9998="SGD",1,IF(E9998="USD",Settings!$B$22,IF(E9998="HKD",Settings!$B$23,1))))</f>
      </c>
      <c r="O9998">
        <f>IF(OR(B9998="",C9998="",E9998=""),0,(IF(A9998=-1,H9998,0)-IF(OR(A9998=1,A9998=0),H9998,0)+IF(A9998=2,H9998,0))*IF(E9998="SGD",1,IF(E9998="USD",Settings!$B$22,IF(E9998="HKD",Settings!$B$23,1))))</f>
        <v>0</v>
      </c>
      <c r="P9998">
        <f>IF(OR(B9998="",C9998="",E9998=""),0,IF(A9998=2,H9998*IF(E9998="SGD",1,IF(E9998="USD",Settings!$B$22,IF(E9998="HKD",Settings!$B$23,1))),0))</f>
        <v>0</v>
      </c>
      <c r="Q9998" s="312">
        <f>IF(OR(J9998="",G9998=""),"",G9998+ROW()/1000000)</f>
      </c>
      <c r="R9998" s="247">
        <f>IF(Q9998="","",SUMIFS(Txn[Signed Units],Txn[Key],J9998,Txn[Transaction Order],"&lt;="&amp;Q9998))</f>
      </c>
    </row>
    <row r="9999" spans="10:18" ht="15" customHeight="1" x14ac:dyDescent="0.15">
      <c r="J9999" s="246">
        <f>IF(OR(B9999="",C9999="",E9999=""),"",B9999&amp;":"&amp;C9999&amp;":"&amp;E9999)</f>
      </c>
      <c r="K9999" s="247">
        <f>IF(A9999="","",A9999*D9999)</f>
      </c>
      <c r="L9999" s="246">
        <f>IF(A9999="","",IF(OR(A9999=1,A9999=0),H9999,0))</f>
      </c>
      <c r="M9999" s="246">
        <f>IF(A9999="","",IF(A9999=-1,H9999,0))</f>
      </c>
      <c r="N9999">
        <f>IF(J9999="","",IF(E9999="SGD",1,IF(E9999="USD",Settings!$B$22,IF(E9999="HKD",Settings!$B$23,1))))</f>
      </c>
      <c r="O9999">
        <f>IF(OR(B9999="",C9999="",E9999=""),0,(IF(A9999=-1,H9999,0)-IF(OR(A9999=1,A9999=0),H9999,0)+IF(A9999=2,H9999,0))*IF(E9999="SGD",1,IF(E9999="USD",Settings!$B$22,IF(E9999="HKD",Settings!$B$23,1))))</f>
        <v>0</v>
      </c>
      <c r="P9999">
        <f>IF(OR(B9999="",C9999="",E9999=""),0,IF(A9999=2,H9999*IF(E9999="SGD",1,IF(E9999="USD",Settings!$B$22,IF(E9999="HKD",Settings!$B$23,1))),0))</f>
        <v>0</v>
      </c>
      <c r="Q9999" s="312">
        <f>IF(OR(J9999="",G9999=""),"",G9999+ROW()/1000000)</f>
      </c>
      <c r="R9999" s="247">
        <f>IF(Q9999="","",SUMIFS(Txn[Signed Units],Txn[Key],J9999,Txn[Transaction Order],"&lt;="&amp;Q9999))</f>
      </c>
    </row>
    <row r="10000" spans="10:18" ht="15" customHeight="1" x14ac:dyDescent="0.15">
      <c r="J10000" s="246">
        <f>IF(OR(B10000="",C10000="",E10000=""),"",B10000&amp;":"&amp;C10000&amp;":"&amp;E10000)</f>
      </c>
      <c r="K10000" s="247">
        <f>IF(A10000="","",A10000*D10000)</f>
      </c>
      <c r="L10000" s="246">
        <f>IF(A10000="","",IF(OR(A10000=1,A10000=0),H10000,0))</f>
      </c>
      <c r="M10000" s="246">
        <f>IF(A10000="","",IF(A10000=-1,H10000,0))</f>
      </c>
      <c r="N10000">
        <f>IF(J10000="","",IF(E10000="SGD",1,IF(E10000="USD",Settings!$B$22,IF(E10000="HKD",Settings!$B$23,1))))</f>
      </c>
      <c r="O10000">
        <f>IF(OR(B10000="",C10000="",E10000=""),0,(IF(A10000=-1,H10000,0)-IF(OR(A10000=1,A10000=0),H10000,0)+IF(A10000=2,H10000,0))*IF(E10000="SGD",1,IF(E10000="USD",Settings!$B$22,IF(E10000="HKD",Settings!$B$23,1))))</f>
        <v>0</v>
      </c>
      <c r="P10000">
        <f>IF(OR(B10000="",C10000="",E10000=""),0,IF(A10000=2,H10000*IF(E10000="SGD",1,IF(E10000="USD",Settings!$B$22,IF(E10000="HKD",Settings!$B$23,1))),0))</f>
        <v>0</v>
      </c>
      <c r="Q10000" s="312">
        <f>IF(OR(J10000="",G10000=""),"",G10000+ROW()/1000000)</f>
      </c>
      <c r="R10000" s="247">
        <f>IF(Q10000="","",SUMIFS(Txn[Signed Units],Txn[Key],J10000,Txn[Transaction Order],"&lt;="&amp;Q10000))</f>
      </c>
    </row>
    <row r="10001" spans="10:18" ht="15" customHeight="1" x14ac:dyDescent="0.15">
      <c r="J10001" s="246">
        <f>IF(OR(B10001="",C10001="",E10001=""),"",B10001&amp;":"&amp;C10001&amp;":"&amp;E10001)</f>
      </c>
      <c r="K10001" s="247">
        <f>IF(A10001="","",A10001*D10001)</f>
      </c>
      <c r="L10001" s="246">
        <f>IF(A10001="","",IF(OR(A10001=1,A10001=0),H10001,0))</f>
      </c>
      <c r="M10001" s="246">
        <f>IF(A10001="","",IF(A10001=-1,H10001,0))</f>
      </c>
      <c r="N10001">
        <f>IF(J10001="","",IF(E10001="SGD",1,IF(E10001="USD",Settings!$B$22,IF(E10001="HKD",Settings!$B$23,1))))</f>
      </c>
      <c r="O10001">
        <f>IF(OR(B10001="",C10001="",E10001=""),0,(IF(A10001=-1,H10001,0)-IF(OR(A10001=1,A10001=0),H10001,0)+IF(A10001=2,H10001,0))*IF(E10001="SGD",1,IF(E10001="USD",Settings!$B$22,IF(E10001="HKD",Settings!$B$23,1))))</f>
        <v>0</v>
      </c>
      <c r="P10001">
        <f>IF(OR(B10001="",C10001="",E10001=""),0,IF(A10001=2,H10001*IF(E10001="SGD",1,IF(E10001="USD",Settings!$B$22,IF(E10001="HKD",Settings!$B$23,1))),0))</f>
        <v>0</v>
      </c>
      <c r="Q10001" s="312">
        <f>IF(OR(J10001="",G10001=""),"",G10001+ROW()/1000000)</f>
      </c>
      <c r="R10001" s="247">
        <f>IF(Q10001="","",SUMIFS(Txn[Signed Units],Txn[Key],J10001,Txn[Transaction Order],"&lt;="&amp;Q10001))</f>
      </c>
    </row>
  </sheetData>
  <dataValidations count="3">
    <dataValidation type="list" errorStyle="warning" allowBlank="1" showErrorMessage="1" errorTitle="Unusual action code" error="Expected 1 (buy), -1 (sell), 0 (fee) or 2 (dividend received). Click Yes to keep it anyway." sqref="A2:A10001" xr:uid="{00000000-0002-0000-0B00-000000000000}">
      <formula1>"1,-1,0,2"</formula1>
      <formula2>0</formula2>
    </dataValidation>
    <dataValidation type="list" errorStyle="warning" allowBlank="1" showErrorMessage="1" errorTitle="New exchange code" error="Not a known exchange. Fine for a new market — click Yes, then add its prices/FX to the Prices tab." sqref="B2:B10001" xr:uid="{00000000-0002-0000-0B00-000001000000}">
      <formula1>"SGX,USX,HKEX,SSB,CA,CG"</formula1>
      <formula2>0</formula2>
    </dataValidation>
    <dataValidation type="list" errorStyle="warning" allowBlank="1" showErrorMessage="1" errorTitle="New currency" error="Not a known currency. Click Yes to keep, then add its FX rate to Settings." sqref="E2:E10001" xr:uid="{00000000-0002-0000-0B00-000002000000}">
      <formula1>"SGD,USD,HKD"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S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3" max="3" width="14.6640625" customWidth="1"/>
    <col min="4" max="4" width="10.83203125" customWidth="1"/>
    <col min="5" max="5" width="16.6640625" customWidth="1"/>
    <col min="6" max="6" width="14.6640625" customWidth="1"/>
    <col min="7" max="7" width="46.6640625" customWidth="1"/>
    <col min="8" max="8" width="16" customWidth="1"/>
  </cols>
  <sheetData>
    <row r="1" spans="1:19" ht="15" customHeight="1" x14ac:dyDescent="0.2">
      <c r="A1" s="240" t="s">
        <v>383</v>
      </c>
      <c r="B1" s="240" t="s">
        <v>375</v>
      </c>
      <c r="C1" s="240" t="s">
        <v>376</v>
      </c>
      <c r="D1" s="240" t="s">
        <v>378</v>
      </c>
      <c r="E1" s="240" t="s">
        <v>411</v>
      </c>
      <c r="F1" s="240" t="s">
        <v>412</v>
      </c>
      <c r="G1" s="240" t="s">
        <v>190</v>
      </c>
      <c r="H1" s="240" t="s">
        <v>216</v>
      </c>
      <c r="J1" s="240" t="s">
        <v>569</v>
      </c>
      <c r="M1" s="240" t="s">
        <v>570</v>
      </c>
      <c r="N1">
        <f>COUNTIF($N$4:$N$501,"ADD TO PRICES")</f>
        <v>0</v>
      </c>
      <c r="P1" s="240" t="s">
        <v>571</v>
      </c>
      <c r="Q1">
        <f>COUNTIF($Q$4:$Q$501,"NOT HELD - review")</f>
        <v>0</v>
      </c>
      <c r="S1" s="240" t="s">
        <v>572</v>
      </c>
    </row>
    <row r="2" spans="1:19" ht="15" customHeight="1" x14ac:dyDescent="0.2">
      <c r="A2" s="255" t="s">
        <v>413</v>
      </c>
      <c r="B2" s="242" t="s">
        <v>387</v>
      </c>
      <c r="C2" s="242" t="s">
        <v>388</v>
      </c>
      <c r="D2" s="242" t="s">
        <v>389</v>
      </c>
      <c r="E2" s="256">
        <v>111.61</v>
      </c>
      <c r="F2" s="257">
        <f>IF($D2="SGD",1,IF($D2="USD",Settings!$B$22,IF($D2="HKD",Settings!$B$23,1)))</f>
        <v>1</v>
      </c>
      <c r="G2" s="242" t="s">
        <v>414</v>
      </c>
      <c r="H2" s="242" t="s">
        <v>415</v>
      </c>
      <c r="J2" s="240" t="s">
        <v>573</v>
      </c>
      <c r="P2" s="240" t="s">
        <v>574</v>
      </c>
      <c r="S2" t="s">
        <v>575</v>
      </c>
    </row>
    <row r="3" spans="1:19" ht="15" customHeight="1" x14ac:dyDescent="0.2">
      <c r="A3" s="255" t="s">
        <v>416</v>
      </c>
      <c r="B3" s="242" t="s">
        <v>397</v>
      </c>
      <c r="C3" s="242" t="s">
        <v>398</v>
      </c>
      <c r="D3" s="242" t="s">
        <v>395</v>
      </c>
      <c r="E3" s="256">
        <v>102509.66</v>
      </c>
      <c r="F3" s="257">
        <f>IF($D3="SGD",1,IF($D3="USD",Settings!$B$22,IF($D3="HKD",Settings!$B$23,1)))</f>
        <v>1.2928081084924601</v>
      </c>
      <c r="G3" s="242" t="s">
        <v>414</v>
      </c>
      <c r="H3" s="242" t="s">
        <v>417</v>
      </c>
      <c r="J3" s="240" t="s">
        <v>383</v>
      </c>
      <c r="K3" s="240" t="s">
        <v>375</v>
      </c>
      <c r="L3" s="240" t="s">
        <v>376</v>
      </c>
      <c r="M3" s="240" t="s">
        <v>378</v>
      </c>
      <c r="N3" s="240" t="s">
        <v>480</v>
      </c>
      <c r="P3" s="240" t="s">
        <v>383</v>
      </c>
      <c r="Q3" s="240" t="s">
        <v>480</v>
      </c>
      <c r="S3" t="s">
        <v>576</v>
      </c>
    </row>
    <row r="4" spans="1:19" ht="15" customHeight="1" x14ac:dyDescent="0.15">
      <c r="A4" s="255" t="s">
        <v>418</v>
      </c>
      <c r="B4" s="242" t="s">
        <v>399</v>
      </c>
      <c r="C4" s="242" t="s">
        <v>400</v>
      </c>
      <c r="D4" s="242" t="s">
        <v>401</v>
      </c>
      <c r="E4" s="256">
        <v>488.2</v>
      </c>
      <c r="F4" s="257">
        <f>IF($D4="SGD",1,IF($D4="USD",Settings!$B$22,IF($D4="HKD",Settings!$B$23,1)))</f>
        <v>0.16489949375855401</v>
      </c>
      <c r="G4" s="242" t="s">
        <v>414</v>
      </c>
      <c r="H4" s="242" t="s">
        <v>419</v>
      </c>
      <c r="J4" t="str">
        <f>IF(Shares!$A2="","",Shares!$A2)</f>
        <v>CA:GOLD:SGD</v>
      </c>
      <c r="K4" t="str">
        <f t="shared" ref="K4:K67" si="0">IF($J4="","",LEFT($J4,FIND(":",$J4)-1))</f>
        <v>CA</v>
      </c>
      <c r="L4" t="str">
        <f t="shared" ref="L4:L67" si="1">IF($J4="","",MID($J4,FIND(":",$J4)+1,FIND(":",$J4,FIND(":",$J4)+1)-FIND(":",$J4)-1))</f>
        <v>GOLD</v>
      </c>
      <c r="M4" t="str">
        <f t="shared" ref="M4:M67" si="2">IF($J4="","",RIGHT($J4,LEN($J4)-FIND(":",$J4,FIND(":",$J4)+1)))</f>
        <v>SGD</v>
      </c>
      <c r="N4" t="str">
        <f>IF($J4="","",IF(ISNUMBER(MATCH($J4,Prices[Key],0)),"OK - in Prices","ADD TO PRICES"))</f>
        <v>OK - in Prices</v>
      </c>
      <c r="P4" t="str">
        <f>IFERROR(INDEX(Prices[Key],ROWS($P$4:P4)),"")</f>
        <v>CA:GOLD:SGD</v>
      </c>
      <c r="Q4" t="str">
        <f>IF($P4="","",IF(ISNUMBER(MATCH($P4,Shares!$A$2:$A$1001,0)),"held","NOT HELD - review"))</f>
        <v>held</v>
      </c>
      <c r="S4" t="s">
        <v>577</v>
      </c>
    </row>
    <row r="5" spans="1:19" ht="15" customHeight="1" x14ac:dyDescent="0.15">
      <c r="A5" s="255" t="s">
        <v>420</v>
      </c>
      <c r="B5" s="242" t="s">
        <v>391</v>
      </c>
      <c r="C5" s="242" t="s">
        <v>404</v>
      </c>
      <c r="D5" s="242" t="s">
        <v>389</v>
      </c>
      <c r="E5" s="256">
        <v>2.74</v>
      </c>
      <c r="F5" s="257">
        <f>IF($D5="SGD",1,IF($D5="USD",Settings!$B$22,IF($D5="HKD",Settings!$B$23,1)))</f>
        <v>1</v>
      </c>
      <c r="G5" s="242" t="s">
        <v>414</v>
      </c>
      <c r="H5" s="242" t="s">
        <v>421</v>
      </c>
      <c r="J5" t="str">
        <f>IF(Shares!$A3="","",Shares!$A3)</f>
        <v>SGX:Z74:SGD</v>
      </c>
      <c r="K5" t="str">
        <f t="shared" si="0"/>
        <v>SGX</v>
      </c>
      <c r="L5" t="str">
        <f t="shared" si="1"/>
        <v>Z74</v>
      </c>
      <c r="M5" t="str">
        <f t="shared" si="2"/>
        <v>SGD</v>
      </c>
      <c r="N5" t="str">
        <f>IF($J5="","",IF(ISNUMBER(MATCH($J5,Prices[Key],0)),"OK - in Prices","ADD TO PRICES"))</f>
        <v>OK - in Prices</v>
      </c>
      <c r="P5" t="str">
        <f>IFERROR(INDEX(Prices[Key],ROWS($P$4:P5)),"")</f>
        <v>CG:BITCOIN:USD</v>
      </c>
      <c r="Q5" t="str">
        <f>IF($P5="","",IF(ISNUMBER(MATCH($P5,Shares!$A$2:$A$1001,0)),"held","NOT HELD - review"))</f>
        <v>held</v>
      </c>
      <c r="S5" t="s">
        <v>578</v>
      </c>
    </row>
    <row r="6" spans="1:19" ht="15" customHeight="1" x14ac:dyDescent="0.15">
      <c r="A6" s="255" t="s">
        <v>422</v>
      </c>
      <c r="B6" s="242" t="s">
        <v>391</v>
      </c>
      <c r="C6" s="242" t="s">
        <v>396</v>
      </c>
      <c r="D6" s="242" t="s">
        <v>389</v>
      </c>
      <c r="E6" s="256">
        <v>2.04</v>
      </c>
      <c r="F6" s="257">
        <f>IF($D6="SGD",1,IF($D6="USD",Settings!$B$22,IF($D6="HKD",Settings!$B$23,1)))</f>
        <v>1</v>
      </c>
      <c r="G6" s="242" t="s">
        <v>414</v>
      </c>
      <c r="H6" s="242" t="s">
        <v>421</v>
      </c>
      <c r="J6" t="str">
        <f>IF(Shares!$A4="","",Shares!$A4)</f>
        <v>USX:AAPL:USD</v>
      </c>
      <c r="K6" t="str">
        <f t="shared" si="0"/>
        <v>USX</v>
      </c>
      <c r="L6" t="str">
        <f t="shared" si="1"/>
        <v>AAPL</v>
      </c>
      <c r="M6" t="str">
        <f t="shared" si="2"/>
        <v>USD</v>
      </c>
      <c r="N6" t="str">
        <f>IF($J6="","",IF(ISNUMBER(MATCH($J6,Prices[Key],0)),"OK - in Prices","ADD TO PRICES"))</f>
        <v>OK - in Prices</v>
      </c>
      <c r="P6" t="str">
        <f>IFERROR(INDEX(Prices[Key],ROWS($P$4:P6)),"")</f>
        <v>HKEX:700:HKD</v>
      </c>
      <c r="Q6" t="str">
        <f>IF($P6="","",IF(ISNUMBER(MATCH($P6,Shares!$A$2:$A$1001,0)),"held","NOT HELD - review"))</f>
        <v>held</v>
      </c>
    </row>
    <row r="7" spans="1:19" ht="15" customHeight="1" x14ac:dyDescent="0.15">
      <c r="A7" s="255" t="s">
        <v>423</v>
      </c>
      <c r="B7" s="242" t="s">
        <v>391</v>
      </c>
      <c r="C7" s="242" t="s">
        <v>407</v>
      </c>
      <c r="D7" s="242" t="s">
        <v>389</v>
      </c>
      <c r="E7" s="256">
        <v>0.81499999999999995</v>
      </c>
      <c r="F7" s="257">
        <f>IF($D7="SGD",1,IF($D7="USD",Settings!$B$22,IF($D7="HKD",Settings!$B$23,1)))</f>
        <v>1</v>
      </c>
      <c r="G7" s="242" t="s">
        <v>414</v>
      </c>
      <c r="H7" s="242" t="s">
        <v>424</v>
      </c>
      <c r="J7" t="str">
        <f>IF(Shares!$A5="","",Shares!$A5)</f>
        <v>SGX:C38U:SGD</v>
      </c>
      <c r="K7" t="str">
        <f t="shared" si="0"/>
        <v>SGX</v>
      </c>
      <c r="L7" t="str">
        <f t="shared" si="1"/>
        <v>C38U</v>
      </c>
      <c r="M7" t="str">
        <f t="shared" si="2"/>
        <v>SGD</v>
      </c>
      <c r="N7" t="str">
        <f>IF($J7="","",IF(ISNUMBER(MATCH($J7,Prices[Key],0)),"OK - in Prices","ADD TO PRICES"))</f>
        <v>OK - in Prices</v>
      </c>
      <c r="P7" t="str">
        <f>IFERROR(INDEX(Prices[Key],ROWS($P$4:P7)),"")</f>
        <v>SGX:A17U:SGD</v>
      </c>
      <c r="Q7" t="str">
        <f>IF($P7="","",IF(ISNUMBER(MATCH($P7,Shares!$A$2:$A$1001,0)),"held","NOT HELD - review"))</f>
        <v>held</v>
      </c>
    </row>
    <row r="8" spans="1:19" ht="15" customHeight="1" x14ac:dyDescent="0.15">
      <c r="A8" s="255" t="s">
        <v>425</v>
      </c>
      <c r="B8" s="242" t="s">
        <v>391</v>
      </c>
      <c r="C8" s="242" t="s">
        <v>392</v>
      </c>
      <c r="D8" s="242" t="s">
        <v>389</v>
      </c>
      <c r="E8" s="256">
        <v>3.82</v>
      </c>
      <c r="F8" s="257">
        <f>IF($D8="SGD",1,IF($D8="USD",Settings!$B$22,IF($D8="HKD",Settings!$B$23,1)))</f>
        <v>1</v>
      </c>
      <c r="G8" s="242" t="s">
        <v>414</v>
      </c>
      <c r="H8" s="242" t="s">
        <v>421</v>
      </c>
      <c r="J8" t="str">
        <f>IF(Shares!$A6="","",Shares!$A6)</f>
        <v>CG:BITCOIN:USD</v>
      </c>
      <c r="K8" t="str">
        <f t="shared" si="0"/>
        <v>CG</v>
      </c>
      <c r="L8" t="str">
        <f t="shared" si="1"/>
        <v>BITCOIN</v>
      </c>
      <c r="M8" t="str">
        <f t="shared" si="2"/>
        <v>USD</v>
      </c>
      <c r="N8" t="str">
        <f>IF($J8="","",IF(ISNUMBER(MATCH($J8,Prices[Key],0)),"OK - in Prices","ADD TO PRICES"))</f>
        <v>OK - in Prices</v>
      </c>
      <c r="P8" t="str">
        <f>IFERROR(INDEX(Prices[Key],ROWS($P$4:P8)),"")</f>
        <v>SGX:C38U:SGD</v>
      </c>
      <c r="Q8" t="str">
        <f>IF($P8="","",IF(ISNUMBER(MATCH($P8,Shares!$A$2:$A$1001,0)),"held","NOT HELD - review"))</f>
        <v>held</v>
      </c>
    </row>
    <row r="9" spans="1:19" ht="15" customHeight="1" x14ac:dyDescent="0.15">
      <c r="A9" s="255" t="s">
        <v>426</v>
      </c>
      <c r="B9" s="242" t="s">
        <v>393</v>
      </c>
      <c r="C9" s="242" t="s">
        <v>394</v>
      </c>
      <c r="D9" s="242" t="s">
        <v>395</v>
      </c>
      <c r="E9" s="256">
        <v>200</v>
      </c>
      <c r="F9" s="257">
        <f>IF($D9="SGD",1,IF($D9="USD",Settings!$B$22,IF($D9="HKD",Settings!$B$23,1)))</f>
        <v>1.2928081084924601</v>
      </c>
      <c r="G9" s="242" t="s">
        <v>414</v>
      </c>
      <c r="H9" s="242" t="s">
        <v>419</v>
      </c>
      <c r="J9" t="str">
        <f>IF(Shares!$A7="","",Shares!$A7)</f>
        <v>HKEX:700:HKD</v>
      </c>
      <c r="K9" t="str">
        <f t="shared" si="0"/>
        <v>HKEX</v>
      </c>
      <c r="L9" t="str">
        <f t="shared" si="1"/>
        <v>700</v>
      </c>
      <c r="M9" t="str">
        <f t="shared" si="2"/>
        <v>HKD</v>
      </c>
      <c r="N9" t="str">
        <f>IF($J9="","",IF(ISNUMBER(MATCH($J9,Prices[Key],0)),"OK - in Prices","ADD TO PRICES"))</f>
        <v>OK - in Prices</v>
      </c>
      <c r="P9" t="str">
        <f>IFERROR(INDEX(Prices[Key],ROWS($P$4:P9)),"")</f>
        <v>SGX:CLR:SGD</v>
      </c>
      <c r="Q9" t="str">
        <f>IF($P9="","",IF(ISNUMBER(MATCH($P9,Shares!$A$2:$A$1001,0)),"held","NOT HELD - review"))</f>
        <v>held</v>
      </c>
    </row>
    <row r="10" spans="1:19" ht="15" customHeight="1" x14ac:dyDescent="0.15">
      <c r="A10" s="255" t="s">
        <v>427</v>
      </c>
      <c r="B10" s="242" t="s">
        <v>393</v>
      </c>
      <c r="C10" s="242" t="s">
        <v>403</v>
      </c>
      <c r="D10" s="242" t="s">
        <v>395</v>
      </c>
      <c r="E10" s="256">
        <v>420</v>
      </c>
      <c r="F10" s="257">
        <f>IF($D10="SGD",1,IF($D10="USD",Settings!$B$22,IF($D10="HKD",Settings!$B$23,1)))</f>
        <v>1.2928081084924601</v>
      </c>
      <c r="G10" s="242" t="s">
        <v>414</v>
      </c>
      <c r="H10" s="242" t="s">
        <v>419</v>
      </c>
      <c r="J10" t="str">
        <f>IF(Shares!$A8="","",Shares!$A8)</f>
        <v>USX:MSFT:USD</v>
      </c>
      <c r="K10" t="str">
        <f t="shared" si="0"/>
        <v>USX</v>
      </c>
      <c r="L10" t="str">
        <f t="shared" si="1"/>
        <v>MSFT</v>
      </c>
      <c r="M10" t="str">
        <f t="shared" si="2"/>
        <v>USD</v>
      </c>
      <c r="N10" t="str">
        <f>IF($J10="","",IF(ISNUMBER(MATCH($J10,Prices[Key],0)),"OK - in Prices","ADD TO PRICES"))</f>
        <v>OK - in Prices</v>
      </c>
      <c r="P10" t="str">
        <f>IFERROR(INDEX(Prices[Key],ROWS($P$4:P10)),"")</f>
        <v>SGX:Z74:SGD</v>
      </c>
      <c r="Q10" t="str">
        <f>IF($P10="","",IF(ISNUMBER(MATCH($P10,Shares!$A$2:$A$1001,0)),"held","NOT HELD - review"))</f>
        <v>held</v>
      </c>
    </row>
    <row r="11" spans="1:19" ht="15" customHeight="1" x14ac:dyDescent="0.15">
      <c r="A11" s="255"/>
      <c r="B11" s="242"/>
      <c r="C11" s="242"/>
      <c r="D11" s="242"/>
      <c r="E11" s="256"/>
      <c r="F11" s="257"/>
      <c r="G11" s="242"/>
      <c r="H11" s="242"/>
      <c r="J11" t="str">
        <f>IF(Shares!$A9="","",Shares!$A9)</f>
        <v>SGX:A17U:SGD</v>
      </c>
      <c r="K11" t="str">
        <f t="shared" si="0"/>
        <v>SGX</v>
      </c>
      <c r="L11" t="str">
        <f t="shared" si="1"/>
        <v>A17U</v>
      </c>
      <c r="M11" t="str">
        <f t="shared" si="2"/>
        <v>SGD</v>
      </c>
      <c r="N11" t="str">
        <f>IF($J11="","",IF(ISNUMBER(MATCH($J11,Prices[Key],0)),"OK - in Prices","ADD TO PRICES"))</f>
        <v>OK - in Prices</v>
      </c>
      <c r="P11" t="str">
        <f>IFERROR(INDEX(Prices[Key],ROWS($P$4:P11)),"")</f>
        <v>USX:AAPL:USD</v>
      </c>
      <c r="Q11" t="str">
        <f>IF($P11="","",IF(ISNUMBER(MATCH($P11,Shares!$A$2:$A$1001,0)),"held","NOT HELD - review"))</f>
        <v>held</v>
      </c>
    </row>
    <row r="12" spans="1:19" ht="15" customHeight="1" x14ac:dyDescent="0.15">
      <c r="A12" s="255"/>
      <c r="B12" s="242"/>
      <c r="C12" s="242"/>
      <c r="D12" s="242"/>
      <c r="E12" s="256"/>
      <c r="F12" s="257"/>
      <c r="G12" s="242"/>
      <c r="H12" s="242"/>
      <c r="J12" t="str">
        <f>IF(Shares!$A10="","",Shares!$A10)</f>
        <v>SGX:CLR:SGD</v>
      </c>
      <c r="K12" t="str">
        <f t="shared" si="0"/>
        <v>SGX</v>
      </c>
      <c r="L12" t="str">
        <f t="shared" si="1"/>
        <v>CLR</v>
      </c>
      <c r="M12" t="str">
        <f t="shared" si="2"/>
        <v>SGD</v>
      </c>
      <c r="N12" t="str">
        <f>IF($J12="","",IF(ISNUMBER(MATCH($J12,Prices[Key],0)),"OK - in Prices","ADD TO PRICES"))</f>
        <v>OK - in Prices</v>
      </c>
      <c r="P12" t="str">
        <f>IFERROR(INDEX(Prices[Key],ROWS($P$4:P12)),"")</f>
        <v>USX:MSFT:USD</v>
      </c>
      <c r="Q12" t="str">
        <f>IF($P12="","",IF(ISNUMBER(MATCH($P12,Shares!$A$2:$A$1001,0)),"held","NOT HELD - review"))</f>
        <v>held</v>
      </c>
    </row>
    <row r="13" spans="1:19" ht="15" customHeight="1" x14ac:dyDescent="0.15">
      <c r="A13" s="255"/>
      <c r="B13" s="242"/>
      <c r="C13" s="242"/>
      <c r="D13" s="242"/>
      <c r="E13" s="256"/>
      <c r="F13" s="257"/>
      <c r="G13" s="242"/>
      <c r="H13" s="242"/>
      <c r="J13" t="str">
        <f>IF(Shares!$A11="","",Shares!$A11)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>IF($J13="","",IF(ISNUMBER(MATCH($J13,Prices[Key],0)),"OK - in Prices","ADD TO PRICES"))</f>
        <v/>
      </c>
      <c r="P13" t="str">
        <f>IFERROR(INDEX(Prices[Key],ROWS($P$4:P13)),"")</f>
        <v/>
      </c>
      <c r="Q13" t="str">
        <f>IF($P13="","",IF(ISNUMBER(MATCH($P13,Shares!$A$2:$A$1001,0)),"held","NOT HELD - review"))</f>
        <v/>
      </c>
    </row>
    <row r="14" spans="1:19" ht="15" customHeight="1" x14ac:dyDescent="0.15">
      <c r="A14" s="255"/>
      <c r="B14" s="242"/>
      <c r="C14" s="242"/>
      <c r="D14" s="242"/>
      <c r="E14" s="256"/>
      <c r="F14" s="257"/>
      <c r="G14" s="242"/>
      <c r="H14" s="242"/>
      <c r="J14" t="str">
        <f>IF(Shares!$A12="","",Shares!$A12)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>IF($J14="","",IF(ISNUMBER(MATCH($J14,Prices[Key],0)),"OK - in Prices","ADD TO PRICES"))</f>
        <v/>
      </c>
      <c r="P14" t="str">
        <f>IFERROR(INDEX(Prices[Key],ROWS($P$4:P14)),"")</f>
        <v/>
      </c>
      <c r="Q14" t="str">
        <f>IF($P14="","",IF(ISNUMBER(MATCH($P14,Shares!$A$2:$A$1001,0)),"held","NOT HELD - review"))</f>
        <v/>
      </c>
    </row>
    <row r="15" spans="1:19" ht="15" customHeight="1" x14ac:dyDescent="0.15">
      <c r="A15" s="255"/>
      <c r="B15" s="242"/>
      <c r="C15" s="242"/>
      <c r="D15" s="242"/>
      <c r="E15" s="256"/>
      <c r="F15" s="257"/>
      <c r="G15" s="242"/>
      <c r="H15" s="242"/>
      <c r="J15" t="str">
        <f>IF(Shares!$A13="","",Shares!$A13)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>IF($J15="","",IF(ISNUMBER(MATCH($J15,Prices[Key],0)),"OK - in Prices","ADD TO PRICES"))</f>
        <v/>
      </c>
      <c r="P15" t="str">
        <f>IFERROR(INDEX(Prices[Key],ROWS($P$4:P15)),"")</f>
        <v/>
      </c>
      <c r="Q15" t="str">
        <f>IF($P15="","",IF(ISNUMBER(MATCH($P15,Shares!$A$2:$A$1001,0)),"held","NOT HELD - review"))</f>
        <v/>
      </c>
    </row>
    <row r="16" spans="1:19" ht="15" customHeight="1" x14ac:dyDescent="0.15">
      <c r="A16" s="255"/>
      <c r="B16" s="242"/>
      <c r="C16" s="242"/>
      <c r="D16" s="242"/>
      <c r="E16" s="256"/>
      <c r="F16" s="257"/>
      <c r="G16" s="242"/>
      <c r="H16" s="242"/>
      <c r="J16" t="str">
        <f>IF(Shares!$A14="","",Shares!$A14)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>IF($J16="","",IF(ISNUMBER(MATCH($J16,Prices[Key],0)),"OK - in Prices","ADD TO PRICES"))</f>
        <v/>
      </c>
      <c r="P16" t="str">
        <f>IFERROR(INDEX(Prices[Key],ROWS($P$4:P16)),"")</f>
        <v/>
      </c>
      <c r="Q16" t="str">
        <f>IF($P16="","",IF(ISNUMBER(MATCH($P16,Shares!$A$2:$A$1001,0)),"held","NOT HELD - review"))</f>
        <v/>
      </c>
    </row>
    <row r="17" spans="1:17" ht="15" customHeight="1" x14ac:dyDescent="0.15">
      <c r="A17" s="255"/>
      <c r="B17" s="242"/>
      <c r="C17" s="242"/>
      <c r="D17" s="242"/>
      <c r="E17" s="256"/>
      <c r="F17" s="257"/>
      <c r="G17" s="242"/>
      <c r="H17" s="242"/>
      <c r="J17" t="str">
        <f>IF(Shares!$A15="","",Shares!$A15)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>IF($J17="","",IF(ISNUMBER(MATCH($J17,Prices[Key],0)),"OK - in Prices","ADD TO PRICES"))</f>
        <v/>
      </c>
      <c r="P17" t="str">
        <f>IFERROR(INDEX(Prices[Key],ROWS($P$4:P17)),"")</f>
        <v/>
      </c>
      <c r="Q17" t="str">
        <f>IF($P17="","",IF(ISNUMBER(MATCH($P17,Shares!$A$2:$A$1001,0)),"held","NOT HELD - review"))</f>
        <v/>
      </c>
    </row>
    <row r="18" spans="1:17" ht="15" customHeight="1" x14ac:dyDescent="0.15">
      <c r="A18" s="255"/>
      <c r="B18" s="242"/>
      <c r="C18" s="242"/>
      <c r="D18" s="242"/>
      <c r="E18" s="256"/>
      <c r="F18" s="257"/>
      <c r="G18" s="242"/>
      <c r="H18" s="242"/>
      <c r="J18" t="str">
        <f>IF(Shares!$A16="","",Shares!$A16)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>IF($J18="","",IF(ISNUMBER(MATCH($J18,Prices[Key],0)),"OK - in Prices","ADD TO PRICES"))</f>
        <v/>
      </c>
      <c r="P18" t="str">
        <f>IFERROR(INDEX(Prices[Key],ROWS($P$4:P18)),"")</f>
        <v/>
      </c>
      <c r="Q18" t="str">
        <f>IF($P18="","",IF(ISNUMBER(MATCH($P18,Shares!$A$2:$A$1001,0)),"held","NOT HELD - review"))</f>
        <v/>
      </c>
    </row>
    <row r="19" spans="1:17" ht="15" customHeight="1" x14ac:dyDescent="0.15">
      <c r="A19" s="255"/>
      <c r="B19" s="242"/>
      <c r="C19" s="242"/>
      <c r="D19" s="242"/>
      <c r="E19" s="256"/>
      <c r="F19" s="257"/>
      <c r="G19" s="242"/>
      <c r="H19" s="242"/>
      <c r="J19" t="str">
        <f>IF(Shares!$A17="","",Shares!$A17)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>IF($J19="","",IF(ISNUMBER(MATCH($J19,Prices[Key],0)),"OK - in Prices","ADD TO PRICES"))</f>
        <v/>
      </c>
      <c r="P19" t="str">
        <f>IFERROR(INDEX(Prices[Key],ROWS($P$4:P19)),"")</f>
        <v/>
      </c>
      <c r="Q19" t="str">
        <f>IF($P19="","",IF(ISNUMBER(MATCH($P19,Shares!$A$2:$A$1001,0)),"held","NOT HELD - review"))</f>
        <v/>
      </c>
    </row>
    <row r="20" spans="1:17" ht="15" customHeight="1" x14ac:dyDescent="0.15">
      <c r="A20" s="255"/>
      <c r="B20" s="242"/>
      <c r="C20" s="242"/>
      <c r="D20" s="242"/>
      <c r="E20" s="256"/>
      <c r="F20" s="257"/>
      <c r="G20" s="242"/>
      <c r="H20" s="242"/>
      <c r="J20" t="str">
        <f>IF(Shares!$A18="","",Shares!$A18)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>IF($J20="","",IF(ISNUMBER(MATCH($J20,Prices[Key],0)),"OK - in Prices","ADD TO PRICES"))</f>
        <v/>
      </c>
      <c r="P20" t="str">
        <f>IFERROR(INDEX(Prices[Key],ROWS($P$4:P20)),"")</f>
        <v/>
      </c>
      <c r="Q20" t="str">
        <f>IF($P20="","",IF(ISNUMBER(MATCH($P20,Shares!$A$2:$A$1001,0)),"held","NOT HELD - review"))</f>
        <v/>
      </c>
    </row>
    <row r="21" spans="1:17" ht="15" customHeight="1" x14ac:dyDescent="0.15">
      <c r="A21" s="255"/>
      <c r="B21" s="242"/>
      <c r="C21" s="242"/>
      <c r="D21" s="242"/>
      <c r="E21" s="256"/>
      <c r="F21" s="257"/>
      <c r="G21" s="242"/>
      <c r="H21" s="242"/>
      <c r="J21" t="str">
        <f>IF(Shares!$A19="","",Shares!$A19)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>IF($J21="","",IF(ISNUMBER(MATCH($J21,Prices[Key],0)),"OK - in Prices","ADD TO PRICES"))</f>
        <v/>
      </c>
      <c r="P21" t="str">
        <f>IFERROR(INDEX(Prices[Key],ROWS($P$4:P21)),"")</f>
        <v/>
      </c>
      <c r="Q21" t="str">
        <f>IF($P21="","",IF(ISNUMBER(MATCH($P21,Shares!$A$2:$A$1001,0)),"held","NOT HELD - review"))</f>
        <v/>
      </c>
    </row>
    <row r="22" spans="1:17" ht="15" customHeight="1" x14ac:dyDescent="0.15">
      <c r="A22" s="255"/>
      <c r="B22" s="242"/>
      <c r="C22" s="242"/>
      <c r="D22" s="242"/>
      <c r="E22" s="256"/>
      <c r="F22" s="257"/>
      <c r="G22" s="242"/>
      <c r="H22" s="242"/>
      <c r="J22" t="str">
        <f>IF(Shares!$A20="","",Shares!$A20)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>IF($J22="","",IF(ISNUMBER(MATCH($J22,Prices[Key],0)),"OK - in Prices","ADD TO PRICES"))</f>
        <v/>
      </c>
      <c r="P22" t="str">
        <f>IFERROR(INDEX(Prices[Key],ROWS($P$4:P22)),"")</f>
        <v/>
      </c>
      <c r="Q22" t="str">
        <f>IF($P22="","",IF(ISNUMBER(MATCH($P22,Shares!$A$2:$A$1001,0)),"held","NOT HELD - review"))</f>
        <v/>
      </c>
    </row>
    <row r="23" spans="1:17" ht="15" customHeight="1" x14ac:dyDescent="0.15">
      <c r="A23" s="255"/>
      <c r="B23" s="242"/>
      <c r="C23" s="242"/>
      <c r="D23" s="242"/>
      <c r="E23" s="256"/>
      <c r="F23" s="257"/>
      <c r="G23" s="242"/>
      <c r="H23" s="242"/>
      <c r="J23" t="str">
        <f>IF(Shares!$A21="","",Shares!$A21)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>IF($J23="","",IF(ISNUMBER(MATCH($J23,Prices[Key],0)),"OK - in Prices","ADD TO PRICES"))</f>
        <v/>
      </c>
      <c r="P23" t="str">
        <f>IFERROR(INDEX(Prices[Key],ROWS($P$4:P23)),"")</f>
        <v/>
      </c>
      <c r="Q23" t="str">
        <f>IF($P23="","",IF(ISNUMBER(MATCH($P23,Shares!$A$2:$A$1001,0)),"held","NOT HELD - review"))</f>
        <v/>
      </c>
    </row>
    <row r="24" spans="1:17" ht="15" customHeight="1" x14ac:dyDescent="0.15">
      <c r="A24" s="255"/>
      <c r="B24" s="242"/>
      <c r="C24" s="242"/>
      <c r="D24" s="242"/>
      <c r="E24" s="256"/>
      <c r="F24" s="257"/>
      <c r="G24" s="242"/>
      <c r="H24" s="242"/>
      <c r="J24" t="str">
        <f>IF(Shares!$A22="","",Shares!$A22)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>IF($J24="","",IF(ISNUMBER(MATCH($J24,Prices[Key],0)),"OK - in Prices","ADD TO PRICES"))</f>
        <v/>
      </c>
      <c r="P24" t="str">
        <f>IFERROR(INDEX(Prices[Key],ROWS($P$4:P24)),"")</f>
        <v/>
      </c>
      <c r="Q24" t="str">
        <f>IF($P24="","",IF(ISNUMBER(MATCH($P24,Shares!$A$2:$A$1001,0)),"held","NOT HELD - review"))</f>
        <v/>
      </c>
    </row>
    <row r="25" spans="1:17" ht="15" customHeight="1" x14ac:dyDescent="0.15">
      <c r="A25" s="255"/>
      <c r="B25" s="242"/>
      <c r="C25" s="242"/>
      <c r="D25" s="242"/>
      <c r="E25" s="256"/>
      <c r="F25" s="257"/>
      <c r="G25" s="242"/>
      <c r="H25" s="242"/>
      <c r="J25" t="str">
        <f>IF(Shares!$A23="","",Shares!$A23)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>IF($J25="","",IF(ISNUMBER(MATCH($J25,Prices[Key],0)),"OK - in Prices","ADD TO PRICES"))</f>
        <v/>
      </c>
      <c r="P25" t="str">
        <f>IFERROR(INDEX(Prices[Key],ROWS($P$4:P25)),"")</f>
        <v/>
      </c>
      <c r="Q25" t="str">
        <f>IF($P25="","",IF(ISNUMBER(MATCH($P25,Shares!$A$2:$A$1001,0)),"held","NOT HELD - review"))</f>
        <v/>
      </c>
    </row>
    <row r="26" spans="1:17" ht="15" customHeight="1" x14ac:dyDescent="0.15">
      <c r="A26" s="255"/>
      <c r="B26" s="242"/>
      <c r="C26" s="242"/>
      <c r="D26" s="242"/>
      <c r="E26" s="256"/>
      <c r="F26" s="257"/>
      <c r="G26" s="242"/>
      <c r="H26" s="242"/>
      <c r="J26" t="str">
        <f>IF(Shares!$A24="","",Shares!$A24)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>IF($J26="","",IF(ISNUMBER(MATCH($J26,Prices[Key],0)),"OK - in Prices","ADD TO PRICES"))</f>
        <v/>
      </c>
      <c r="P26" t="str">
        <f>IFERROR(INDEX(Prices[Key],ROWS($P$4:P26)),"")</f>
        <v/>
      </c>
      <c r="Q26" t="str">
        <f>IF($P26="","",IF(ISNUMBER(MATCH($P26,Shares!$A$2:$A$1001,0)),"held","NOT HELD - review"))</f>
        <v/>
      </c>
    </row>
    <row r="27" spans="1:17" ht="15" customHeight="1" x14ac:dyDescent="0.15">
      <c r="A27" s="255"/>
      <c r="B27" s="242"/>
      <c r="C27" s="242"/>
      <c r="D27" s="242"/>
      <c r="E27" s="256"/>
      <c r="F27" s="257"/>
      <c r="G27" s="242"/>
      <c r="H27" s="242"/>
      <c r="J27" t="str">
        <f>IF(Shares!$A25="","",Shares!$A25)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>IF($J27="","",IF(ISNUMBER(MATCH($J27,Prices[Key],0)),"OK - in Prices","ADD TO PRICES"))</f>
        <v/>
      </c>
      <c r="P27" t="str">
        <f>IFERROR(INDEX(Prices[Key],ROWS($P$4:P27)),"")</f>
        <v/>
      </c>
      <c r="Q27" t="str">
        <f>IF($P27="","",IF(ISNUMBER(MATCH($P27,Shares!$A$2:$A$1001,0)),"held","NOT HELD - review"))</f>
        <v/>
      </c>
    </row>
    <row r="28" spans="1:17" ht="15" customHeight="1" x14ac:dyDescent="0.15">
      <c r="A28" s="255"/>
      <c r="B28" s="242"/>
      <c r="C28" s="242"/>
      <c r="D28" s="242"/>
      <c r="E28" s="256"/>
      <c r="F28" s="257"/>
      <c r="G28" s="242"/>
      <c r="H28" s="242"/>
      <c r="J28" t="str">
        <f>IF(Shares!$A26="","",Shares!$A26)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>IF($J28="","",IF(ISNUMBER(MATCH($J28,Prices[Key],0)),"OK - in Prices","ADD TO PRICES"))</f>
        <v/>
      </c>
      <c r="P28" t="str">
        <f>IFERROR(INDEX(Prices[Key],ROWS($P$4:P28)),"")</f>
        <v/>
      </c>
      <c r="Q28" t="str">
        <f>IF($P28="","",IF(ISNUMBER(MATCH($P28,Shares!$A$2:$A$1001,0)),"held","NOT HELD - review"))</f>
        <v/>
      </c>
    </row>
    <row r="29" spans="1:17" ht="15" customHeight="1" x14ac:dyDescent="0.15">
      <c r="A29" s="255"/>
      <c r="B29" s="242"/>
      <c r="C29" s="242"/>
      <c r="D29" s="242"/>
      <c r="E29" s="256"/>
      <c r="F29" s="257"/>
      <c r="G29" s="242"/>
      <c r="H29" s="242"/>
      <c r="J29" t="str">
        <f>IF(Shares!$A27="","",Shares!$A27)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>IF($J29="","",IF(ISNUMBER(MATCH($J29,Prices[Key],0)),"OK - in Prices","ADD TO PRICES"))</f>
        <v/>
      </c>
      <c r="P29" t="str">
        <f>IFERROR(INDEX(Prices[Key],ROWS($P$4:P29)),"")</f>
        <v/>
      </c>
      <c r="Q29" t="str">
        <f>IF($P29="","",IF(ISNUMBER(MATCH($P29,Shares!$A$2:$A$1001,0)),"held","NOT HELD - review"))</f>
        <v/>
      </c>
    </row>
    <row r="30" spans="1:17" ht="15" customHeight="1" x14ac:dyDescent="0.15">
      <c r="A30" s="255"/>
      <c r="B30" s="242"/>
      <c r="C30" s="242"/>
      <c r="D30" s="242"/>
      <c r="E30" s="256"/>
      <c r="F30" s="257"/>
      <c r="G30" s="242"/>
      <c r="H30" s="242"/>
      <c r="J30" t="str">
        <f>IF(Shares!$A28="","",Shares!$A28)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>IF($J30="","",IF(ISNUMBER(MATCH($J30,Prices[Key],0)),"OK - in Prices","ADD TO PRICES"))</f>
        <v/>
      </c>
      <c r="P30" t="str">
        <f>IFERROR(INDEX(Prices[Key],ROWS($P$4:P30)),"")</f>
        <v/>
      </c>
      <c r="Q30" t="str">
        <f>IF($P30="","",IF(ISNUMBER(MATCH($P30,Shares!$A$2:$A$1001,0)),"held","NOT HELD - review"))</f>
        <v/>
      </c>
    </row>
    <row r="31" spans="1:17" ht="15" customHeight="1" x14ac:dyDescent="0.15">
      <c r="A31" s="255"/>
      <c r="B31" s="242"/>
      <c r="C31" s="242"/>
      <c r="D31" s="242"/>
      <c r="E31" s="256"/>
      <c r="F31" s="257"/>
      <c r="G31" s="242"/>
      <c r="H31" s="242"/>
      <c r="J31" t="str">
        <f>IF(Shares!$A29="","",Shares!$A29)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>IF($J31="","",IF(ISNUMBER(MATCH($J31,Prices[Key],0)),"OK - in Prices","ADD TO PRICES"))</f>
        <v/>
      </c>
      <c r="P31" t="str">
        <f>IFERROR(INDEX(Prices[Key],ROWS($P$4:P31)),"")</f>
        <v/>
      </c>
      <c r="Q31" t="str">
        <f>IF($P31="","",IF(ISNUMBER(MATCH($P31,Shares!$A$2:$A$1001,0)),"held","NOT HELD - review"))</f>
        <v/>
      </c>
    </row>
    <row r="32" spans="1:17" ht="15" customHeight="1" x14ac:dyDescent="0.15">
      <c r="A32" s="255"/>
      <c r="B32" s="242"/>
      <c r="C32" s="242"/>
      <c r="D32" s="242"/>
      <c r="E32" s="256"/>
      <c r="F32" s="257"/>
      <c r="G32" s="242"/>
      <c r="H32" s="242"/>
      <c r="J32" t="str">
        <f>IF(Shares!$A30="","",Shares!$A30)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>IF($J32="","",IF(ISNUMBER(MATCH($J32,Prices[Key],0)),"OK - in Prices","ADD TO PRICES"))</f>
        <v/>
      </c>
      <c r="P32" t="str">
        <f>IFERROR(INDEX(Prices[Key],ROWS($P$4:P32)),"")</f>
        <v/>
      </c>
      <c r="Q32" t="str">
        <f>IF($P32="","",IF(ISNUMBER(MATCH($P32,Shares!$A$2:$A$1001,0)),"held","NOT HELD - review"))</f>
        <v/>
      </c>
    </row>
    <row r="33" spans="1:17" ht="15" customHeight="1" x14ac:dyDescent="0.15">
      <c r="A33" s="255"/>
      <c r="B33" s="242"/>
      <c r="C33" s="242"/>
      <c r="D33" s="242"/>
      <c r="E33" s="256"/>
      <c r="F33" s="257"/>
      <c r="G33" s="242"/>
      <c r="H33" s="242"/>
      <c r="J33" t="str">
        <f>IF(Shares!$A31="","",Shares!$A31)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>IF($J33="","",IF(ISNUMBER(MATCH($J33,Prices[Key],0)),"OK - in Prices","ADD TO PRICES"))</f>
        <v/>
      </c>
      <c r="P33" t="str">
        <f>IFERROR(INDEX(Prices[Key],ROWS($P$4:P33)),"")</f>
        <v/>
      </c>
      <c r="Q33" t="str">
        <f>IF($P33="","",IF(ISNUMBER(MATCH($P33,Shares!$A$2:$A$1001,0)),"held","NOT HELD - review"))</f>
        <v/>
      </c>
    </row>
    <row r="34" spans="1:17" ht="15" customHeight="1" x14ac:dyDescent="0.15">
      <c r="A34" s="255"/>
      <c r="B34" s="242"/>
      <c r="C34" s="242"/>
      <c r="D34" s="242"/>
      <c r="E34" s="256"/>
      <c r="F34" s="257"/>
      <c r="G34" s="242"/>
      <c r="H34" s="242"/>
      <c r="J34" t="str">
        <f>IF(Shares!$A32="","",Shares!$A32)</f>
        <v/>
      </c>
      <c r="K34" t="str">
        <f t="shared" si="0"/>
        <v/>
      </c>
      <c r="L34" t="str">
        <f t="shared" si="1"/>
        <v/>
      </c>
      <c r="M34" t="str">
        <f t="shared" si="2"/>
        <v/>
      </c>
      <c r="N34" t="str">
        <f>IF($J34="","",IF(ISNUMBER(MATCH($J34,Prices[Key],0)),"OK - in Prices","ADD TO PRICES"))</f>
        <v/>
      </c>
      <c r="P34" t="str">
        <f>IFERROR(INDEX(Prices[Key],ROWS($P$4:P34)),"")</f>
        <v/>
      </c>
      <c r="Q34" t="str">
        <f>IF($P34="","",IF(ISNUMBER(MATCH($P34,Shares!$A$2:$A$1001,0)),"held","NOT HELD - review"))</f>
        <v/>
      </c>
    </row>
    <row r="35" spans="1:17" ht="15" customHeight="1" x14ac:dyDescent="0.15">
      <c r="A35" s="255"/>
      <c r="B35" s="242"/>
      <c r="C35" s="242"/>
      <c r="D35" s="242"/>
      <c r="E35" s="256"/>
      <c r="F35" s="257"/>
      <c r="G35" s="242"/>
      <c r="H35" s="242"/>
      <c r="J35" t="str">
        <f>IF(Shares!$A33="","",Shares!$A33)</f>
        <v/>
      </c>
      <c r="K35" t="str">
        <f t="shared" si="0"/>
        <v/>
      </c>
      <c r="L35" t="str">
        <f t="shared" si="1"/>
        <v/>
      </c>
      <c r="M35" t="str">
        <f t="shared" si="2"/>
        <v/>
      </c>
      <c r="N35" t="str">
        <f>IF($J35="","",IF(ISNUMBER(MATCH($J35,Prices[Key],0)),"OK - in Prices","ADD TO PRICES"))</f>
        <v/>
      </c>
      <c r="P35" t="str">
        <f>IFERROR(INDEX(Prices[Key],ROWS($P$4:P35)),"")</f>
        <v/>
      </c>
      <c r="Q35" t="str">
        <f>IF($P35="","",IF(ISNUMBER(MATCH($P35,Shares!$A$2:$A$1001,0)),"held","NOT HELD - review"))</f>
        <v/>
      </c>
    </row>
    <row r="36" spans="1:17" ht="15" customHeight="1" x14ac:dyDescent="0.15">
      <c r="A36" s="255"/>
      <c r="B36" s="242"/>
      <c r="C36" s="242"/>
      <c r="D36" s="242"/>
      <c r="E36" s="256"/>
      <c r="F36" s="257"/>
      <c r="G36" s="242"/>
      <c r="H36" s="242"/>
      <c r="J36" t="str">
        <f>IF(Shares!$A34="","",Shares!$A34)</f>
        <v/>
      </c>
      <c r="K36" t="str">
        <f t="shared" si="0"/>
        <v/>
      </c>
      <c r="L36" t="str">
        <f t="shared" si="1"/>
        <v/>
      </c>
      <c r="M36" t="str">
        <f t="shared" si="2"/>
        <v/>
      </c>
      <c r="N36" t="str">
        <f>IF($J36="","",IF(ISNUMBER(MATCH($J36,Prices[Key],0)),"OK - in Prices","ADD TO PRICES"))</f>
        <v/>
      </c>
      <c r="P36" t="str">
        <f>IFERROR(INDEX(Prices[Key],ROWS($P$4:P36)),"")</f>
        <v/>
      </c>
      <c r="Q36" t="str">
        <f>IF($P36="","",IF(ISNUMBER(MATCH($P36,Shares!$A$2:$A$1001,0)),"held","NOT HELD - review"))</f>
        <v/>
      </c>
    </row>
    <row r="37" spans="1:17" ht="15" customHeight="1" x14ac:dyDescent="0.15">
      <c r="A37" s="255"/>
      <c r="B37" s="242"/>
      <c r="C37" s="242"/>
      <c r="D37" s="242"/>
      <c r="E37" s="256"/>
      <c r="F37" s="257"/>
      <c r="G37" s="242"/>
      <c r="H37" s="242"/>
      <c r="J37" t="str">
        <f>IF(Shares!$A35="","",Shares!$A35)</f>
        <v/>
      </c>
      <c r="K37" t="str">
        <f t="shared" si="0"/>
        <v/>
      </c>
      <c r="L37" t="str">
        <f t="shared" si="1"/>
        <v/>
      </c>
      <c r="M37" t="str">
        <f t="shared" si="2"/>
        <v/>
      </c>
      <c r="N37" t="str">
        <f>IF($J37="","",IF(ISNUMBER(MATCH($J37,Prices[Key],0)),"OK - in Prices","ADD TO PRICES"))</f>
        <v/>
      </c>
      <c r="P37" t="str">
        <f>IFERROR(INDEX(Prices[Key],ROWS($P$4:P37)),"")</f>
        <v/>
      </c>
      <c r="Q37" t="str">
        <f>IF($P37="","",IF(ISNUMBER(MATCH($P37,Shares!$A$2:$A$1001,0)),"held","NOT HELD - review"))</f>
        <v/>
      </c>
    </row>
    <row r="38" spans="1:17" ht="15" customHeight="1" x14ac:dyDescent="0.15">
      <c r="A38" s="255"/>
      <c r="B38" s="242"/>
      <c r="C38" s="242"/>
      <c r="D38" s="242"/>
      <c r="E38" s="256"/>
      <c r="F38" s="257"/>
      <c r="G38" s="242"/>
      <c r="H38" s="242"/>
      <c r="J38" t="str">
        <f>IF(Shares!$A36="","",Shares!$A36)</f>
        <v/>
      </c>
      <c r="K38" t="str">
        <f t="shared" si="0"/>
        <v/>
      </c>
      <c r="L38" t="str">
        <f t="shared" si="1"/>
        <v/>
      </c>
      <c r="M38" t="str">
        <f t="shared" si="2"/>
        <v/>
      </c>
      <c r="N38" t="str">
        <f>IF($J38="","",IF(ISNUMBER(MATCH($J38,Prices[Key],0)),"OK - in Prices","ADD TO PRICES"))</f>
        <v/>
      </c>
      <c r="P38" t="str">
        <f>IFERROR(INDEX(Prices[Key],ROWS($P$4:P38)),"")</f>
        <v/>
      </c>
      <c r="Q38" t="str">
        <f>IF($P38="","",IF(ISNUMBER(MATCH($P38,Shares!$A$2:$A$1001,0)),"held","NOT HELD - review"))</f>
        <v/>
      </c>
    </row>
    <row r="39" spans="1:17" ht="15" customHeight="1" x14ac:dyDescent="0.15">
      <c r="A39" s="255"/>
      <c r="B39" s="242"/>
      <c r="C39" s="242"/>
      <c r="D39" s="242"/>
      <c r="E39" s="256"/>
      <c r="F39" s="257"/>
      <c r="G39" s="242"/>
      <c r="H39" s="242"/>
      <c r="J39" t="str">
        <f>IF(Shares!$A37="","",Shares!$A37)</f>
        <v/>
      </c>
      <c r="K39" t="str">
        <f t="shared" si="0"/>
        <v/>
      </c>
      <c r="L39" t="str">
        <f t="shared" si="1"/>
        <v/>
      </c>
      <c r="M39" t="str">
        <f t="shared" si="2"/>
        <v/>
      </c>
      <c r="N39" t="str">
        <f>IF($J39="","",IF(ISNUMBER(MATCH($J39,Prices[Key],0)),"OK - in Prices","ADD TO PRICES"))</f>
        <v/>
      </c>
      <c r="P39" t="str">
        <f>IFERROR(INDEX(Prices[Key],ROWS($P$4:P39)),"")</f>
        <v/>
      </c>
      <c r="Q39" t="str">
        <f>IF($P39="","",IF(ISNUMBER(MATCH($P39,Shares!$A$2:$A$1001,0)),"held","NOT HELD - review"))</f>
        <v/>
      </c>
    </row>
    <row r="40" spans="1:17" ht="15" customHeight="1" x14ac:dyDescent="0.15">
      <c r="A40" s="255"/>
      <c r="B40" s="242"/>
      <c r="C40" s="242"/>
      <c r="D40" s="242"/>
      <c r="E40" s="256"/>
      <c r="F40" s="257"/>
      <c r="G40" s="242"/>
      <c r="H40" s="242"/>
      <c r="J40" t="str">
        <f>IF(Shares!$A38="","",Shares!$A38)</f>
        <v/>
      </c>
      <c r="K40" t="str">
        <f t="shared" si="0"/>
        <v/>
      </c>
      <c r="L40" t="str">
        <f t="shared" si="1"/>
        <v/>
      </c>
      <c r="M40" t="str">
        <f t="shared" si="2"/>
        <v/>
      </c>
      <c r="N40" t="str">
        <f>IF($J40="","",IF(ISNUMBER(MATCH($J40,Prices[Key],0)),"OK - in Prices","ADD TO PRICES"))</f>
        <v/>
      </c>
      <c r="P40" t="str">
        <f>IFERROR(INDEX(Prices[Key],ROWS($P$4:P40)),"")</f>
        <v/>
      </c>
      <c r="Q40" t="str">
        <f>IF($P40="","",IF(ISNUMBER(MATCH($P40,Shares!$A$2:$A$1001,0)),"held","NOT HELD - review"))</f>
        <v/>
      </c>
    </row>
    <row r="41" spans="1:17" ht="15" customHeight="1" x14ac:dyDescent="0.15">
      <c r="A41" s="255"/>
      <c r="B41" s="242"/>
      <c r="C41" s="242"/>
      <c r="D41" s="242"/>
      <c r="E41" s="256"/>
      <c r="F41" s="257"/>
      <c r="G41" s="242"/>
      <c r="H41" s="242"/>
      <c r="J41" t="str">
        <f>IF(Shares!$A39="","",Shares!$A39)</f>
        <v/>
      </c>
      <c r="K41" t="str">
        <f t="shared" si="0"/>
        <v/>
      </c>
      <c r="L41" t="str">
        <f t="shared" si="1"/>
        <v/>
      </c>
      <c r="M41" t="str">
        <f t="shared" si="2"/>
        <v/>
      </c>
      <c r="N41" t="str">
        <f>IF($J41="","",IF(ISNUMBER(MATCH($J41,Prices[Key],0)),"OK - in Prices","ADD TO PRICES"))</f>
        <v/>
      </c>
      <c r="P41" t="str">
        <f>IFERROR(INDEX(Prices[Key],ROWS($P$4:P41)),"")</f>
        <v/>
      </c>
      <c r="Q41" t="str">
        <f>IF($P41="","",IF(ISNUMBER(MATCH($P41,Shares!$A$2:$A$1001,0)),"held","NOT HELD - review"))</f>
        <v/>
      </c>
    </row>
    <row r="42" spans="1:17" ht="15" customHeight="1" x14ac:dyDescent="0.15">
      <c r="A42" s="255"/>
      <c r="B42" s="242"/>
      <c r="C42" s="242"/>
      <c r="D42" s="242"/>
      <c r="E42" s="256"/>
      <c r="F42" s="257"/>
      <c r="G42" s="242"/>
      <c r="H42" s="242"/>
      <c r="J42" t="str">
        <f>IF(Shares!$A40="","",Shares!$A40)</f>
        <v/>
      </c>
      <c r="K42" t="str">
        <f t="shared" si="0"/>
        <v/>
      </c>
      <c r="L42" t="str">
        <f t="shared" si="1"/>
        <v/>
      </c>
      <c r="M42" t="str">
        <f t="shared" si="2"/>
        <v/>
      </c>
      <c r="N42" t="str">
        <f>IF($J42="","",IF(ISNUMBER(MATCH($J42,Prices[Key],0)),"OK - in Prices","ADD TO PRICES"))</f>
        <v/>
      </c>
      <c r="P42" t="str">
        <f>IFERROR(INDEX(Prices[Key],ROWS($P$4:P42)),"")</f>
        <v/>
      </c>
      <c r="Q42" t="str">
        <f>IF($P42="","",IF(ISNUMBER(MATCH($P42,Shares!$A$2:$A$1001,0)),"held","NOT HELD - review"))</f>
        <v/>
      </c>
    </row>
    <row r="43" spans="1:17" ht="15" customHeight="1" x14ac:dyDescent="0.15">
      <c r="A43" s="255"/>
      <c r="B43" s="242"/>
      <c r="C43" s="242"/>
      <c r="D43" s="242"/>
      <c r="E43" s="256"/>
      <c r="F43" s="257"/>
      <c r="G43" s="242"/>
      <c r="H43" s="242"/>
      <c r="J43" t="str">
        <f>IF(Shares!$A41="","",Shares!$A41)</f>
        <v/>
      </c>
      <c r="K43" t="str">
        <f t="shared" si="0"/>
        <v/>
      </c>
      <c r="L43" t="str">
        <f t="shared" si="1"/>
        <v/>
      </c>
      <c r="M43" t="str">
        <f t="shared" si="2"/>
        <v/>
      </c>
      <c r="N43" t="str">
        <f>IF($J43="","",IF(ISNUMBER(MATCH($J43,Prices[Key],0)),"OK - in Prices","ADD TO PRICES"))</f>
        <v/>
      </c>
      <c r="P43" t="str">
        <f>IFERROR(INDEX(Prices[Key],ROWS($P$4:P43)),"")</f>
        <v/>
      </c>
      <c r="Q43" t="str">
        <f>IF($P43="","",IF(ISNUMBER(MATCH($P43,Shares!$A$2:$A$1001,0)),"held","NOT HELD - review"))</f>
        <v/>
      </c>
    </row>
    <row r="44" spans="1:17" ht="15" customHeight="1" x14ac:dyDescent="0.15">
      <c r="A44" s="255"/>
      <c r="B44" s="242"/>
      <c r="C44" s="242"/>
      <c r="D44" s="242"/>
      <c r="E44" s="256"/>
      <c r="F44" s="257"/>
      <c r="G44" s="242"/>
      <c r="H44" s="242"/>
      <c r="J44" t="str">
        <f>IF(Shares!$A42="","",Shares!$A42)</f>
        <v/>
      </c>
      <c r="K44" t="str">
        <f t="shared" si="0"/>
        <v/>
      </c>
      <c r="L44" t="str">
        <f t="shared" si="1"/>
        <v/>
      </c>
      <c r="M44" t="str">
        <f t="shared" si="2"/>
        <v/>
      </c>
      <c r="N44" t="str">
        <f>IF($J44="","",IF(ISNUMBER(MATCH($J44,Prices[Key],0)),"OK - in Prices","ADD TO PRICES"))</f>
        <v/>
      </c>
      <c r="P44" t="str">
        <f>IFERROR(INDEX(Prices[Key],ROWS($P$4:P44)),"")</f>
        <v/>
      </c>
      <c r="Q44" t="str">
        <f>IF($P44="","",IF(ISNUMBER(MATCH($P44,Shares!$A$2:$A$1001,0)),"held","NOT HELD - review"))</f>
        <v/>
      </c>
    </row>
    <row r="45" spans="1:17" ht="15" customHeight="1" x14ac:dyDescent="0.15">
      <c r="A45" s="255"/>
      <c r="B45" s="242"/>
      <c r="C45" s="242"/>
      <c r="D45" s="242"/>
      <c r="E45" s="256"/>
      <c r="F45" s="257"/>
      <c r="G45" s="242"/>
      <c r="H45" s="242"/>
      <c r="J45" t="str">
        <f>IF(Shares!$A43="","",Shares!$A43)</f>
        <v/>
      </c>
      <c r="K45" t="str">
        <f t="shared" si="0"/>
        <v/>
      </c>
      <c r="L45" t="str">
        <f t="shared" si="1"/>
        <v/>
      </c>
      <c r="M45" t="str">
        <f t="shared" si="2"/>
        <v/>
      </c>
      <c r="N45" t="str">
        <f>IF($J45="","",IF(ISNUMBER(MATCH($J45,Prices[Key],0)),"OK - in Prices","ADD TO PRICES"))</f>
        <v/>
      </c>
      <c r="P45" t="str">
        <f>IFERROR(INDEX(Prices[Key],ROWS($P$4:P45)),"")</f>
        <v/>
      </c>
      <c r="Q45" t="str">
        <f>IF($P45="","",IF(ISNUMBER(MATCH($P45,Shares!$A$2:$A$1001,0)),"held","NOT HELD - review"))</f>
        <v/>
      </c>
    </row>
    <row r="46" spans="1:17" ht="15" customHeight="1" x14ac:dyDescent="0.15">
      <c r="A46" s="255"/>
      <c r="B46" s="242"/>
      <c r="C46" s="242"/>
      <c r="D46" s="242"/>
      <c r="E46" s="256"/>
      <c r="F46" s="257"/>
      <c r="G46" s="242"/>
      <c r="H46" s="242"/>
      <c r="J46" t="str">
        <f>IF(Shares!$A44="","",Shares!$A44)</f>
        <v/>
      </c>
      <c r="K46" t="str">
        <f t="shared" si="0"/>
        <v/>
      </c>
      <c r="L46" t="str">
        <f t="shared" si="1"/>
        <v/>
      </c>
      <c r="M46" t="str">
        <f t="shared" si="2"/>
        <v/>
      </c>
      <c r="N46" t="str">
        <f>IF($J46="","",IF(ISNUMBER(MATCH($J46,Prices[Key],0)),"OK - in Prices","ADD TO PRICES"))</f>
        <v/>
      </c>
      <c r="P46" t="str">
        <f>IFERROR(INDEX(Prices[Key],ROWS($P$4:P46)),"")</f>
        <v/>
      </c>
      <c r="Q46" t="str">
        <f>IF($P46="","",IF(ISNUMBER(MATCH($P46,Shares!$A$2:$A$1001,0)),"held","NOT HELD - review"))</f>
        <v/>
      </c>
    </row>
    <row r="47" spans="1:17" ht="15" customHeight="1" x14ac:dyDescent="0.15">
      <c r="A47" s="255"/>
      <c r="B47" s="242"/>
      <c r="C47" s="242"/>
      <c r="D47" s="242"/>
      <c r="E47" s="256"/>
      <c r="F47" s="257"/>
      <c r="G47" s="242"/>
      <c r="H47" s="242"/>
      <c r="J47" t="str">
        <f>IF(Shares!$A45="","",Shares!$A45)</f>
        <v/>
      </c>
      <c r="K47" t="str">
        <f t="shared" si="0"/>
        <v/>
      </c>
      <c r="L47" t="str">
        <f t="shared" si="1"/>
        <v/>
      </c>
      <c r="M47" t="str">
        <f t="shared" si="2"/>
        <v/>
      </c>
      <c r="N47" t="str">
        <f>IF($J47="","",IF(ISNUMBER(MATCH($J47,Prices[Key],0)),"OK - in Prices","ADD TO PRICES"))</f>
        <v/>
      </c>
      <c r="P47" t="str">
        <f>IFERROR(INDEX(Prices[Key],ROWS($P$4:P47)),"")</f>
        <v/>
      </c>
      <c r="Q47" t="str">
        <f>IF($P47="","",IF(ISNUMBER(MATCH($P47,Shares!$A$2:$A$1001,0)),"held","NOT HELD - review"))</f>
        <v/>
      </c>
    </row>
    <row r="48" spans="1:17" ht="15" customHeight="1" x14ac:dyDescent="0.15">
      <c r="A48" s="255"/>
      <c r="B48" s="242"/>
      <c r="C48" s="242"/>
      <c r="D48" s="242"/>
      <c r="E48" s="256"/>
      <c r="F48" s="257"/>
      <c r="G48" s="242"/>
      <c r="H48" s="242"/>
      <c r="J48" t="str">
        <f>IF(Shares!$A46="","",Shares!$A46)</f>
        <v/>
      </c>
      <c r="K48" t="str">
        <f t="shared" si="0"/>
        <v/>
      </c>
      <c r="L48" t="str">
        <f t="shared" si="1"/>
        <v/>
      </c>
      <c r="M48" t="str">
        <f t="shared" si="2"/>
        <v/>
      </c>
      <c r="N48" t="str">
        <f>IF($J48="","",IF(ISNUMBER(MATCH($J48,Prices[Key],0)),"OK - in Prices","ADD TO PRICES"))</f>
        <v/>
      </c>
      <c r="P48" t="str">
        <f>IFERROR(INDEX(Prices[Key],ROWS($P$4:P48)),"")</f>
        <v/>
      </c>
      <c r="Q48" t="str">
        <f>IF($P48="","",IF(ISNUMBER(MATCH($P48,Shares!$A$2:$A$1001,0)),"held","NOT HELD - review"))</f>
        <v/>
      </c>
    </row>
    <row r="49" spans="1:17" ht="15" customHeight="1" x14ac:dyDescent="0.15">
      <c r="A49" s="255"/>
      <c r="B49" s="242"/>
      <c r="C49" s="242"/>
      <c r="D49" s="242"/>
      <c r="E49" s="256"/>
      <c r="F49" s="257"/>
      <c r="G49" s="242"/>
      <c r="H49" s="242"/>
      <c r="J49" t="str">
        <f>IF(Shares!$A47="","",Shares!$A47)</f>
        <v/>
      </c>
      <c r="K49" t="str">
        <f t="shared" si="0"/>
        <v/>
      </c>
      <c r="L49" t="str">
        <f t="shared" si="1"/>
        <v/>
      </c>
      <c r="M49" t="str">
        <f t="shared" si="2"/>
        <v/>
      </c>
      <c r="N49" t="str">
        <f>IF($J49="","",IF(ISNUMBER(MATCH($J49,Prices[Key],0)),"OK - in Prices","ADD TO PRICES"))</f>
        <v/>
      </c>
      <c r="P49" t="str">
        <f>IFERROR(INDEX(Prices[Key],ROWS($P$4:P49)),"")</f>
        <v/>
      </c>
      <c r="Q49" t="str">
        <f>IF($P49="","",IF(ISNUMBER(MATCH($P49,Shares!$A$2:$A$1001,0)),"held","NOT HELD - review"))</f>
        <v/>
      </c>
    </row>
    <row r="50" spans="1:17" ht="15" customHeight="1" x14ac:dyDescent="0.15">
      <c r="A50" s="255"/>
      <c r="B50" s="242"/>
      <c r="C50" s="242"/>
      <c r="D50" s="242"/>
      <c r="E50" s="256"/>
      <c r="F50" s="257"/>
      <c r="G50" s="242"/>
      <c r="H50" s="242"/>
      <c r="J50" t="str">
        <f>IF(Shares!$A48="","",Shares!$A48)</f>
        <v/>
      </c>
      <c r="K50" t="str">
        <f t="shared" si="0"/>
        <v/>
      </c>
      <c r="L50" t="str">
        <f t="shared" si="1"/>
        <v/>
      </c>
      <c r="M50" t="str">
        <f t="shared" si="2"/>
        <v/>
      </c>
      <c r="N50" t="str">
        <f>IF($J50="","",IF(ISNUMBER(MATCH($J50,Prices[Key],0)),"OK - in Prices","ADD TO PRICES"))</f>
        <v/>
      </c>
      <c r="P50" t="str">
        <f>IFERROR(INDEX(Prices[Key],ROWS($P$4:P50)),"")</f>
        <v/>
      </c>
      <c r="Q50" t="str">
        <f>IF($P50="","",IF(ISNUMBER(MATCH($P50,Shares!$A$2:$A$1001,0)),"held","NOT HELD - review"))</f>
        <v/>
      </c>
    </row>
    <row r="51" spans="1:17" ht="15" customHeight="1" x14ac:dyDescent="0.15">
      <c r="A51" s="255"/>
      <c r="B51" s="242"/>
      <c r="C51" s="242"/>
      <c r="D51" s="242"/>
      <c r="E51" s="256"/>
      <c r="F51" s="257"/>
      <c r="G51" s="242"/>
      <c r="H51" s="242"/>
      <c r="J51" t="str">
        <f>IF(Shares!$A49="","",Shares!$A49)</f>
        <v/>
      </c>
      <c r="K51" t="str">
        <f t="shared" si="0"/>
        <v/>
      </c>
      <c r="L51" t="str">
        <f t="shared" si="1"/>
        <v/>
      </c>
      <c r="M51" t="str">
        <f t="shared" si="2"/>
        <v/>
      </c>
      <c r="N51" t="str">
        <f>IF($J51="","",IF(ISNUMBER(MATCH($J51,Prices[Key],0)),"OK - in Prices","ADD TO PRICES"))</f>
        <v/>
      </c>
      <c r="P51" t="str">
        <f>IFERROR(INDEX(Prices[Key],ROWS($P$4:P51)),"")</f>
        <v/>
      </c>
      <c r="Q51" t="str">
        <f>IF($P51="","",IF(ISNUMBER(MATCH($P51,Shares!$A$2:$A$1001,0)),"held","NOT HELD - review"))</f>
        <v/>
      </c>
    </row>
    <row r="52" spans="1:17" ht="15" customHeight="1" x14ac:dyDescent="0.15">
      <c r="A52" s="255"/>
      <c r="B52" s="242"/>
      <c r="C52" s="242"/>
      <c r="D52" s="242"/>
      <c r="E52" s="256"/>
      <c r="F52" s="257"/>
      <c r="G52" s="242"/>
      <c r="H52" s="242"/>
      <c r="J52" t="str">
        <f>IF(Shares!$A50="","",Shares!$A50)</f>
        <v/>
      </c>
      <c r="K52" t="str">
        <f t="shared" si="0"/>
        <v/>
      </c>
      <c r="L52" t="str">
        <f t="shared" si="1"/>
        <v/>
      </c>
      <c r="M52" t="str">
        <f t="shared" si="2"/>
        <v/>
      </c>
      <c r="N52" t="str">
        <f>IF($J52="","",IF(ISNUMBER(MATCH($J52,Prices[Key],0)),"OK - in Prices","ADD TO PRICES"))</f>
        <v/>
      </c>
      <c r="P52" t="str">
        <f>IFERROR(INDEX(Prices[Key],ROWS($P$4:P52)),"")</f>
        <v/>
      </c>
      <c r="Q52" t="str">
        <f>IF($P52="","",IF(ISNUMBER(MATCH($P52,Shares!$A$2:$A$1001,0)),"held","NOT HELD - review"))</f>
        <v/>
      </c>
    </row>
    <row r="53" spans="1:17" ht="15" customHeight="1" x14ac:dyDescent="0.15">
      <c r="A53" s="255"/>
      <c r="B53" s="242"/>
      <c r="C53" s="242"/>
      <c r="D53" s="242"/>
      <c r="E53" s="256"/>
      <c r="F53" s="257"/>
      <c r="G53" s="242"/>
      <c r="H53" s="242"/>
      <c r="J53" t="str">
        <f>IF(Shares!$A51="","",Shares!$A51)</f>
        <v/>
      </c>
      <c r="K53" t="str">
        <f t="shared" si="0"/>
        <v/>
      </c>
      <c r="L53" t="str">
        <f t="shared" si="1"/>
        <v/>
      </c>
      <c r="M53" t="str">
        <f t="shared" si="2"/>
        <v/>
      </c>
      <c r="N53" t="str">
        <f>IF($J53="","",IF(ISNUMBER(MATCH($J53,Prices[Key],0)),"OK - in Prices","ADD TO PRICES"))</f>
        <v/>
      </c>
      <c r="P53" t="str">
        <f>IFERROR(INDEX(Prices[Key],ROWS($P$4:P53)),"")</f>
        <v/>
      </c>
      <c r="Q53" t="str">
        <f>IF($P53="","",IF(ISNUMBER(MATCH($P53,Shares!$A$2:$A$1001,0)),"held","NOT HELD - review"))</f>
        <v/>
      </c>
    </row>
    <row r="54" spans="1:17" ht="15" customHeight="1" x14ac:dyDescent="0.15">
      <c r="A54" s="255"/>
      <c r="B54" s="242"/>
      <c r="C54" s="242"/>
      <c r="D54" s="242"/>
      <c r="E54" s="256"/>
      <c r="F54" s="257"/>
      <c r="G54" s="242"/>
      <c r="H54" s="242"/>
      <c r="J54" t="str">
        <f>IF(Shares!$A52="","",Shares!$A52)</f>
        <v/>
      </c>
      <c r="K54" t="str">
        <f t="shared" si="0"/>
        <v/>
      </c>
      <c r="L54" t="str">
        <f t="shared" si="1"/>
        <v/>
      </c>
      <c r="M54" t="str">
        <f t="shared" si="2"/>
        <v/>
      </c>
      <c r="N54" t="str">
        <f>IF($J54="","",IF(ISNUMBER(MATCH($J54,Prices[Key],0)),"OK - in Prices","ADD TO PRICES"))</f>
        <v/>
      </c>
      <c r="P54" t="str">
        <f>IFERROR(INDEX(Prices[Key],ROWS($P$4:P54)),"")</f>
        <v/>
      </c>
      <c r="Q54" t="str">
        <f>IF($P54="","",IF(ISNUMBER(MATCH($P54,Shares!$A$2:$A$1001,0)),"held","NOT HELD - review"))</f>
        <v/>
      </c>
    </row>
    <row r="55" spans="1:17" ht="15" customHeight="1" x14ac:dyDescent="0.15">
      <c r="A55" s="255"/>
      <c r="B55" s="242"/>
      <c r="C55" s="242"/>
      <c r="D55" s="242"/>
      <c r="E55" s="256"/>
      <c r="F55" s="257"/>
      <c r="G55" s="242"/>
      <c r="H55" s="242"/>
      <c r="J55" t="str">
        <f>IF(Shares!$A53="","",Shares!$A53)</f>
        <v/>
      </c>
      <c r="K55" t="str">
        <f t="shared" si="0"/>
        <v/>
      </c>
      <c r="L55" t="str">
        <f t="shared" si="1"/>
        <v/>
      </c>
      <c r="M55" t="str">
        <f t="shared" si="2"/>
        <v/>
      </c>
      <c r="N55" t="str">
        <f>IF($J55="","",IF(ISNUMBER(MATCH($J55,Prices[Key],0)),"OK - in Prices","ADD TO PRICES"))</f>
        <v/>
      </c>
      <c r="P55" t="str">
        <f>IFERROR(INDEX(Prices[Key],ROWS($P$4:P55)),"")</f>
        <v/>
      </c>
      <c r="Q55" t="str">
        <f>IF($P55="","",IF(ISNUMBER(MATCH($P55,Shares!$A$2:$A$1001,0)),"held","NOT HELD - review"))</f>
        <v/>
      </c>
    </row>
    <row r="56" spans="1:17" ht="15" customHeight="1" x14ac:dyDescent="0.15">
      <c r="A56" s="255"/>
      <c r="B56" s="242"/>
      <c r="C56" s="242"/>
      <c r="D56" s="242"/>
      <c r="E56" s="256"/>
      <c r="F56" s="257"/>
      <c r="G56" s="242"/>
      <c r="H56" s="242"/>
      <c r="J56" t="str">
        <f>IF(Shares!$A54="","",Shares!$A54)</f>
        <v/>
      </c>
      <c r="K56" t="str">
        <f t="shared" si="0"/>
        <v/>
      </c>
      <c r="L56" t="str">
        <f t="shared" si="1"/>
        <v/>
      </c>
      <c r="M56" t="str">
        <f t="shared" si="2"/>
        <v/>
      </c>
      <c r="N56" t="str">
        <f>IF($J56="","",IF(ISNUMBER(MATCH($J56,Prices[Key],0)),"OK - in Prices","ADD TO PRICES"))</f>
        <v/>
      </c>
      <c r="P56" t="str">
        <f>IFERROR(INDEX(Prices[Key],ROWS($P$4:P56)),"")</f>
        <v/>
      </c>
      <c r="Q56" t="str">
        <f>IF($P56="","",IF(ISNUMBER(MATCH($P56,Shares!$A$2:$A$1001,0)),"held","NOT HELD - review"))</f>
        <v/>
      </c>
    </row>
    <row r="57" spans="1:17" ht="15" customHeight="1" x14ac:dyDescent="0.15">
      <c r="A57" s="255"/>
      <c r="B57" s="242"/>
      <c r="C57" s="242"/>
      <c r="D57" s="242"/>
      <c r="E57" s="256"/>
      <c r="F57" s="257"/>
      <c r="G57" s="242"/>
      <c r="H57" s="242"/>
      <c r="J57" t="str">
        <f>IF(Shares!$A55="","",Shares!$A55)</f>
        <v/>
      </c>
      <c r="K57" t="str">
        <f t="shared" si="0"/>
        <v/>
      </c>
      <c r="L57" t="str">
        <f t="shared" si="1"/>
        <v/>
      </c>
      <c r="M57" t="str">
        <f t="shared" si="2"/>
        <v/>
      </c>
      <c r="N57" t="str">
        <f>IF($J57="","",IF(ISNUMBER(MATCH($J57,Prices[Key],0)),"OK - in Prices","ADD TO PRICES"))</f>
        <v/>
      </c>
      <c r="P57" t="str">
        <f>IFERROR(INDEX(Prices[Key],ROWS($P$4:P57)),"")</f>
        <v/>
      </c>
      <c r="Q57" t="str">
        <f>IF($P57="","",IF(ISNUMBER(MATCH($P57,Shares!$A$2:$A$1001,0)),"held","NOT HELD - review"))</f>
        <v/>
      </c>
    </row>
    <row r="58" spans="1:17" ht="15" customHeight="1" x14ac:dyDescent="0.15">
      <c r="A58" s="255"/>
      <c r="B58" s="242"/>
      <c r="C58" s="242"/>
      <c r="D58" s="242"/>
      <c r="E58" s="256"/>
      <c r="F58" s="257"/>
      <c r="G58" s="242"/>
      <c r="H58" s="242"/>
      <c r="J58" t="str">
        <f>IF(Shares!$A56="","",Shares!$A56)</f>
        <v/>
      </c>
      <c r="K58" t="str">
        <f t="shared" si="0"/>
        <v/>
      </c>
      <c r="L58" t="str">
        <f t="shared" si="1"/>
        <v/>
      </c>
      <c r="M58" t="str">
        <f t="shared" si="2"/>
        <v/>
      </c>
      <c r="N58" t="str">
        <f>IF($J58="","",IF(ISNUMBER(MATCH($J58,Prices[Key],0)),"OK - in Prices","ADD TO PRICES"))</f>
        <v/>
      </c>
      <c r="P58" t="str">
        <f>IFERROR(INDEX(Prices[Key],ROWS($P$4:P58)),"")</f>
        <v/>
      </c>
      <c r="Q58" t="str">
        <f>IF($P58="","",IF(ISNUMBER(MATCH($P58,Shares!$A$2:$A$1001,0)),"held","NOT HELD - review"))</f>
        <v/>
      </c>
    </row>
    <row r="59" spans="1:17" ht="15" customHeight="1" x14ac:dyDescent="0.15">
      <c r="A59" s="255"/>
      <c r="B59" s="242"/>
      <c r="C59" s="242"/>
      <c r="D59" s="242"/>
      <c r="E59" s="256"/>
      <c r="F59" s="257"/>
      <c r="G59" s="242"/>
      <c r="H59" s="242"/>
      <c r="J59" t="str">
        <f>IF(Shares!$A57="","",Shares!$A57)</f>
        <v/>
      </c>
      <c r="K59" t="str">
        <f t="shared" si="0"/>
        <v/>
      </c>
      <c r="L59" t="str">
        <f t="shared" si="1"/>
        <v/>
      </c>
      <c r="M59" t="str">
        <f t="shared" si="2"/>
        <v/>
      </c>
      <c r="N59" t="str">
        <f>IF($J59="","",IF(ISNUMBER(MATCH($J59,Prices[Key],0)),"OK - in Prices","ADD TO PRICES"))</f>
        <v/>
      </c>
      <c r="P59" t="str">
        <f>IFERROR(INDEX(Prices[Key],ROWS($P$4:P59)),"")</f>
        <v/>
      </c>
      <c r="Q59" t="str">
        <f>IF($P59="","",IF(ISNUMBER(MATCH($P59,Shares!$A$2:$A$1001,0)),"held","NOT HELD - review"))</f>
        <v/>
      </c>
    </row>
    <row r="60" spans="1:17" ht="15" customHeight="1" x14ac:dyDescent="0.15">
      <c r="A60" s="255"/>
      <c r="B60" s="242"/>
      <c r="C60" s="242"/>
      <c r="D60" s="242"/>
      <c r="E60" s="256"/>
      <c r="F60" s="257"/>
      <c r="G60" s="242"/>
      <c r="H60" s="242"/>
      <c r="J60" t="str">
        <f>IF(Shares!$A58="","",Shares!$A58)</f>
        <v/>
      </c>
      <c r="K60" t="str">
        <f t="shared" si="0"/>
        <v/>
      </c>
      <c r="L60" t="str">
        <f t="shared" si="1"/>
        <v/>
      </c>
      <c r="M60" t="str">
        <f t="shared" si="2"/>
        <v/>
      </c>
      <c r="N60" t="str">
        <f>IF($J60="","",IF(ISNUMBER(MATCH($J60,Prices[Key],0)),"OK - in Prices","ADD TO PRICES"))</f>
        <v/>
      </c>
      <c r="P60" t="str">
        <f>IFERROR(INDEX(Prices[Key],ROWS($P$4:P60)),"")</f>
        <v/>
      </c>
      <c r="Q60" t="str">
        <f>IF($P60="","",IF(ISNUMBER(MATCH($P60,Shares!$A$2:$A$1001,0)),"held","NOT HELD - review"))</f>
        <v/>
      </c>
    </row>
    <row r="61" spans="1:17" ht="15" customHeight="1" x14ac:dyDescent="0.15">
      <c r="A61" s="255"/>
      <c r="B61" s="242"/>
      <c r="C61" s="242"/>
      <c r="D61" s="242"/>
      <c r="E61" s="256"/>
      <c r="F61" s="257"/>
      <c r="G61" s="242"/>
      <c r="H61" s="242"/>
      <c r="J61" t="str">
        <f>IF(Shares!$A59="","",Shares!$A59)</f>
        <v/>
      </c>
      <c r="K61" t="str">
        <f t="shared" si="0"/>
        <v/>
      </c>
      <c r="L61" t="str">
        <f t="shared" si="1"/>
        <v/>
      </c>
      <c r="M61" t="str">
        <f t="shared" si="2"/>
        <v/>
      </c>
      <c r="N61" t="str">
        <f>IF($J61="","",IF(ISNUMBER(MATCH($J61,Prices[Key],0)),"OK - in Prices","ADD TO PRICES"))</f>
        <v/>
      </c>
      <c r="P61" t="str">
        <f>IFERROR(INDEX(Prices[Key],ROWS($P$4:P61)),"")</f>
        <v/>
      </c>
      <c r="Q61" t="str">
        <f>IF($P61="","",IF(ISNUMBER(MATCH($P61,Shares!$A$2:$A$1001,0)),"held","NOT HELD - review"))</f>
        <v/>
      </c>
    </row>
    <row r="62" spans="1:17" ht="15" customHeight="1" x14ac:dyDescent="0.15">
      <c r="A62" s="255"/>
      <c r="B62" s="242"/>
      <c r="C62" s="242"/>
      <c r="D62" s="242"/>
      <c r="E62" s="256"/>
      <c r="F62" s="257"/>
      <c r="G62" s="242"/>
      <c r="H62" s="242"/>
      <c r="J62" t="str">
        <f>IF(Shares!$A60="","",Shares!$A60)</f>
        <v/>
      </c>
      <c r="K62" t="str">
        <f t="shared" si="0"/>
        <v/>
      </c>
      <c r="L62" t="str">
        <f t="shared" si="1"/>
        <v/>
      </c>
      <c r="M62" t="str">
        <f t="shared" si="2"/>
        <v/>
      </c>
      <c r="N62" t="str">
        <f>IF($J62="","",IF(ISNUMBER(MATCH($J62,Prices[Key],0)),"OK - in Prices","ADD TO PRICES"))</f>
        <v/>
      </c>
      <c r="P62" t="str">
        <f>IFERROR(INDEX(Prices[Key],ROWS($P$4:P62)),"")</f>
        <v/>
      </c>
      <c r="Q62" t="str">
        <f>IF($P62="","",IF(ISNUMBER(MATCH($P62,Shares!$A$2:$A$1001,0)),"held","NOT HELD - review"))</f>
        <v/>
      </c>
    </row>
    <row r="63" spans="1:17" ht="15" customHeight="1" x14ac:dyDescent="0.15">
      <c r="A63" s="255"/>
      <c r="B63" s="242"/>
      <c r="C63" s="242"/>
      <c r="D63" s="242"/>
      <c r="E63" s="256"/>
      <c r="F63" s="257"/>
      <c r="G63" s="242"/>
      <c r="H63" s="242"/>
      <c r="J63" t="str">
        <f>IF(Shares!$A61="","",Shares!$A61)</f>
        <v/>
      </c>
      <c r="K63" t="str">
        <f t="shared" si="0"/>
        <v/>
      </c>
      <c r="L63" t="str">
        <f t="shared" si="1"/>
        <v/>
      </c>
      <c r="M63" t="str">
        <f t="shared" si="2"/>
        <v/>
      </c>
      <c r="N63" t="str">
        <f>IF($J63="","",IF(ISNUMBER(MATCH($J63,Prices[Key],0)),"OK - in Prices","ADD TO PRICES"))</f>
        <v/>
      </c>
      <c r="P63" t="str">
        <f>IFERROR(INDEX(Prices[Key],ROWS($P$4:P63)),"")</f>
        <v/>
      </c>
      <c r="Q63" t="str">
        <f>IF($P63="","",IF(ISNUMBER(MATCH($P63,Shares!$A$2:$A$1001,0)),"held","NOT HELD - review"))</f>
        <v/>
      </c>
    </row>
    <row r="64" spans="1:17" ht="15" customHeight="1" x14ac:dyDescent="0.15">
      <c r="A64" s="255"/>
      <c r="B64" s="242"/>
      <c r="C64" s="242"/>
      <c r="D64" s="242"/>
      <c r="E64" s="256"/>
      <c r="F64" s="257"/>
      <c r="G64" s="242"/>
      <c r="H64" s="242"/>
      <c r="J64" t="str">
        <f>IF(Shares!$A62="","",Shares!$A62)</f>
        <v/>
      </c>
      <c r="K64" t="str">
        <f t="shared" si="0"/>
        <v/>
      </c>
      <c r="L64" t="str">
        <f t="shared" si="1"/>
        <v/>
      </c>
      <c r="M64" t="str">
        <f t="shared" si="2"/>
        <v/>
      </c>
      <c r="N64" t="str">
        <f>IF($J64="","",IF(ISNUMBER(MATCH($J64,Prices[Key],0)),"OK - in Prices","ADD TO PRICES"))</f>
        <v/>
      </c>
      <c r="P64" t="str">
        <f>IFERROR(INDEX(Prices[Key],ROWS($P$4:P64)),"")</f>
        <v/>
      </c>
      <c r="Q64" t="str">
        <f>IF($P64="","",IF(ISNUMBER(MATCH($P64,Shares!$A$2:$A$1001,0)),"held","NOT HELD - review"))</f>
        <v/>
      </c>
    </row>
    <row r="65" spans="1:17" ht="15" customHeight="1" x14ac:dyDescent="0.15">
      <c r="A65" s="255"/>
      <c r="B65" s="242"/>
      <c r="C65" s="242"/>
      <c r="D65" s="242"/>
      <c r="E65" s="256"/>
      <c r="F65" s="257"/>
      <c r="G65" s="242"/>
      <c r="H65" s="242"/>
      <c r="J65" t="str">
        <f>IF(Shares!$A63="","",Shares!$A63)</f>
        <v/>
      </c>
      <c r="K65" t="str">
        <f t="shared" si="0"/>
        <v/>
      </c>
      <c r="L65" t="str">
        <f t="shared" si="1"/>
        <v/>
      </c>
      <c r="M65" t="str">
        <f t="shared" si="2"/>
        <v/>
      </c>
      <c r="N65" t="str">
        <f>IF($J65="","",IF(ISNUMBER(MATCH($J65,Prices[Key],0)),"OK - in Prices","ADD TO PRICES"))</f>
        <v/>
      </c>
      <c r="P65" t="str">
        <f>IFERROR(INDEX(Prices[Key],ROWS($P$4:P65)),"")</f>
        <v/>
      </c>
      <c r="Q65" t="str">
        <f>IF($P65="","",IF(ISNUMBER(MATCH($P65,Shares!$A$2:$A$1001,0)),"held","NOT HELD - review"))</f>
        <v/>
      </c>
    </row>
    <row r="66" spans="1:17" ht="15" customHeight="1" x14ac:dyDescent="0.15">
      <c r="A66" s="255"/>
      <c r="B66" s="242"/>
      <c r="C66" s="242"/>
      <c r="D66" s="242"/>
      <c r="E66" s="256"/>
      <c r="F66" s="257"/>
      <c r="G66" s="242"/>
      <c r="H66" s="242"/>
      <c r="J66" t="str">
        <f>IF(Shares!$A64="","",Shares!$A64)</f>
        <v/>
      </c>
      <c r="K66" t="str">
        <f t="shared" si="0"/>
        <v/>
      </c>
      <c r="L66" t="str">
        <f t="shared" si="1"/>
        <v/>
      </c>
      <c r="M66" t="str">
        <f t="shared" si="2"/>
        <v/>
      </c>
      <c r="N66" t="str">
        <f>IF($J66="","",IF(ISNUMBER(MATCH($J66,Prices[Key],0)),"OK - in Prices","ADD TO PRICES"))</f>
        <v/>
      </c>
      <c r="P66" t="str">
        <f>IFERROR(INDEX(Prices[Key],ROWS($P$4:P66)),"")</f>
        <v/>
      </c>
      <c r="Q66" t="str">
        <f>IF($P66="","",IF(ISNUMBER(MATCH($P66,Shares!$A$2:$A$1001,0)),"held","NOT HELD - review"))</f>
        <v/>
      </c>
    </row>
    <row r="67" spans="1:17" ht="15" customHeight="1" x14ac:dyDescent="0.15">
      <c r="A67" s="255"/>
      <c r="B67" s="242"/>
      <c r="C67" s="242"/>
      <c r="D67" s="242"/>
      <c r="E67" s="256"/>
      <c r="F67" s="257"/>
      <c r="G67" s="242"/>
      <c r="H67" s="242"/>
      <c r="J67" t="str">
        <f>IF(Shares!$A65="","",Shares!$A65)</f>
        <v/>
      </c>
      <c r="K67" t="str">
        <f t="shared" si="0"/>
        <v/>
      </c>
      <c r="L67" t="str">
        <f t="shared" si="1"/>
        <v/>
      </c>
      <c r="M67" t="str">
        <f t="shared" si="2"/>
        <v/>
      </c>
      <c r="N67" t="str">
        <f>IF($J67="","",IF(ISNUMBER(MATCH($J67,Prices[Key],0)),"OK - in Prices","ADD TO PRICES"))</f>
        <v/>
      </c>
      <c r="P67" t="str">
        <f>IFERROR(INDEX(Prices[Key],ROWS($P$4:P67)),"")</f>
        <v/>
      </c>
      <c r="Q67" t="str">
        <f>IF($P67="","",IF(ISNUMBER(MATCH($P67,Shares!$A$2:$A$1001,0)),"held","NOT HELD - review"))</f>
        <v/>
      </c>
    </row>
    <row r="68" spans="1:17" ht="15" customHeight="1" x14ac:dyDescent="0.15">
      <c r="A68" s="255"/>
      <c r="B68" s="242"/>
      <c r="C68" s="242"/>
      <c r="D68" s="242"/>
      <c r="E68" s="256"/>
      <c r="F68" s="257"/>
      <c r="G68" s="242"/>
      <c r="H68" s="242"/>
      <c r="J68" t="str">
        <f>IF(Shares!$A66="","",Shares!$A66)</f>
        <v/>
      </c>
      <c r="K68" t="str">
        <f t="shared" ref="K68:K131" si="3">IF($J68="","",LEFT($J68,FIND(":",$J68)-1))</f>
        <v/>
      </c>
      <c r="L68" t="str">
        <f t="shared" ref="L68:L131" si="4">IF($J68="","",MID($J68,FIND(":",$J68)+1,FIND(":",$J68,FIND(":",$J68)+1)-FIND(":",$J68)-1))</f>
        <v/>
      </c>
      <c r="M68" t="str">
        <f t="shared" ref="M68:M131" si="5">IF($J68="","",RIGHT($J68,LEN($J68)-FIND(":",$J68,FIND(":",$J68)+1)))</f>
        <v/>
      </c>
      <c r="N68" t="str">
        <f>IF($J68="","",IF(ISNUMBER(MATCH($J68,Prices[Key],0)),"OK - in Prices","ADD TO PRICES"))</f>
        <v/>
      </c>
      <c r="P68" t="str">
        <f>IFERROR(INDEX(Prices[Key],ROWS($P$4:P68)),"")</f>
        <v/>
      </c>
      <c r="Q68" t="str">
        <f>IF($P68="","",IF(ISNUMBER(MATCH($P68,Shares!$A$2:$A$1001,0)),"held","NOT HELD - review"))</f>
        <v/>
      </c>
    </row>
    <row r="69" spans="1:17" ht="15" customHeight="1" x14ac:dyDescent="0.15">
      <c r="A69" s="255"/>
      <c r="B69" s="242"/>
      <c r="C69" s="242"/>
      <c r="D69" s="242"/>
      <c r="E69" s="256"/>
      <c r="F69" s="257"/>
      <c r="G69" s="242"/>
      <c r="H69" s="242"/>
      <c r="J69" t="str">
        <f>IF(Shares!$A67="","",Shares!$A67)</f>
        <v/>
      </c>
      <c r="K69" t="str">
        <f t="shared" si="3"/>
        <v/>
      </c>
      <c r="L69" t="str">
        <f t="shared" si="4"/>
        <v/>
      </c>
      <c r="M69" t="str">
        <f t="shared" si="5"/>
        <v/>
      </c>
      <c r="N69" t="str">
        <f>IF($J69="","",IF(ISNUMBER(MATCH($J69,Prices[Key],0)),"OK - in Prices","ADD TO PRICES"))</f>
        <v/>
      </c>
      <c r="P69" t="str">
        <f>IFERROR(INDEX(Prices[Key],ROWS($P$4:P69)),"")</f>
        <v/>
      </c>
      <c r="Q69" t="str">
        <f>IF($P69="","",IF(ISNUMBER(MATCH($P69,Shares!$A$2:$A$1001,0)),"held","NOT HELD - review"))</f>
        <v/>
      </c>
    </row>
    <row r="70" spans="1:17" ht="15" customHeight="1" x14ac:dyDescent="0.15">
      <c r="A70" s="255"/>
      <c r="B70" s="242"/>
      <c r="C70" s="242"/>
      <c r="D70" s="242"/>
      <c r="E70" s="256"/>
      <c r="F70" s="257"/>
      <c r="G70" s="242"/>
      <c r="H70" s="242"/>
      <c r="J70" t="str">
        <f>IF(Shares!$A68="","",Shares!$A68)</f>
        <v/>
      </c>
      <c r="K70" t="str">
        <f t="shared" si="3"/>
        <v/>
      </c>
      <c r="L70" t="str">
        <f t="shared" si="4"/>
        <v/>
      </c>
      <c r="M70" t="str">
        <f t="shared" si="5"/>
        <v/>
      </c>
      <c r="N70" t="str">
        <f>IF($J70="","",IF(ISNUMBER(MATCH($J70,Prices[Key],0)),"OK - in Prices","ADD TO PRICES"))</f>
        <v/>
      </c>
      <c r="P70" t="str">
        <f>IFERROR(INDEX(Prices[Key],ROWS($P$4:P70)),"")</f>
        <v/>
      </c>
      <c r="Q70" t="str">
        <f>IF($P70="","",IF(ISNUMBER(MATCH($P70,Shares!$A$2:$A$1001,0)),"held","NOT HELD - review"))</f>
        <v/>
      </c>
    </row>
    <row r="71" spans="1:17" ht="15" customHeight="1" x14ac:dyDescent="0.15">
      <c r="A71" s="255"/>
      <c r="B71" s="242"/>
      <c r="C71" s="242"/>
      <c r="D71" s="242"/>
      <c r="E71" s="256"/>
      <c r="F71" s="257"/>
      <c r="G71" s="242"/>
      <c r="H71" s="242"/>
      <c r="J71" t="str">
        <f>IF(Shares!$A69="","",Shares!$A69)</f>
        <v/>
      </c>
      <c r="K71" t="str">
        <f t="shared" si="3"/>
        <v/>
      </c>
      <c r="L71" t="str">
        <f t="shared" si="4"/>
        <v/>
      </c>
      <c r="M71" t="str">
        <f t="shared" si="5"/>
        <v/>
      </c>
      <c r="N71" t="str">
        <f>IF($J71="","",IF(ISNUMBER(MATCH($J71,Prices[Key],0)),"OK - in Prices","ADD TO PRICES"))</f>
        <v/>
      </c>
      <c r="P71" t="str">
        <f>IFERROR(INDEX(Prices[Key],ROWS($P$4:P71)),"")</f>
        <v/>
      </c>
      <c r="Q71" t="str">
        <f>IF($P71="","",IF(ISNUMBER(MATCH($P71,Shares!$A$2:$A$1001,0)),"held","NOT HELD - review"))</f>
        <v/>
      </c>
    </row>
    <row r="72" spans="1:17" ht="15" customHeight="1" x14ac:dyDescent="0.15">
      <c r="A72" s="255"/>
      <c r="B72" s="242"/>
      <c r="C72" s="242"/>
      <c r="D72" s="242"/>
      <c r="E72" s="256"/>
      <c r="F72" s="257"/>
      <c r="G72" s="242"/>
      <c r="H72" s="242"/>
      <c r="J72" t="str">
        <f>IF(Shares!$A70="","",Shares!$A70)</f>
        <v/>
      </c>
      <c r="K72" t="str">
        <f t="shared" si="3"/>
        <v/>
      </c>
      <c r="L72" t="str">
        <f t="shared" si="4"/>
        <v/>
      </c>
      <c r="M72" t="str">
        <f t="shared" si="5"/>
        <v/>
      </c>
      <c r="N72" t="str">
        <f>IF($J72="","",IF(ISNUMBER(MATCH($J72,Prices[Key],0)),"OK - in Prices","ADD TO PRICES"))</f>
        <v/>
      </c>
      <c r="P72" t="str">
        <f>IFERROR(INDEX(Prices[Key],ROWS($P$4:P72)),"")</f>
        <v/>
      </c>
      <c r="Q72" t="str">
        <f>IF($P72="","",IF(ISNUMBER(MATCH($P72,Shares!$A$2:$A$1001,0)),"held","NOT HELD - review"))</f>
        <v/>
      </c>
    </row>
    <row r="73" spans="1:17" ht="15" customHeight="1" x14ac:dyDescent="0.15">
      <c r="A73" s="255"/>
      <c r="B73" s="242"/>
      <c r="C73" s="242"/>
      <c r="D73" s="242"/>
      <c r="E73" s="256"/>
      <c r="F73" s="257"/>
      <c r="G73" s="242"/>
      <c r="H73" s="242"/>
      <c r="J73" t="str">
        <f>IF(Shares!$A71="","",Shares!$A71)</f>
        <v/>
      </c>
      <c r="K73" t="str">
        <f t="shared" si="3"/>
        <v/>
      </c>
      <c r="L73" t="str">
        <f t="shared" si="4"/>
        <v/>
      </c>
      <c r="M73" t="str">
        <f t="shared" si="5"/>
        <v/>
      </c>
      <c r="N73" t="str">
        <f>IF($J73="","",IF(ISNUMBER(MATCH($J73,Prices[Key],0)),"OK - in Prices","ADD TO PRICES"))</f>
        <v/>
      </c>
      <c r="P73" t="str">
        <f>IFERROR(INDEX(Prices[Key],ROWS($P$4:P73)),"")</f>
        <v/>
      </c>
      <c r="Q73" t="str">
        <f>IF($P73="","",IF(ISNUMBER(MATCH($P73,Shares!$A$2:$A$1001,0)),"held","NOT HELD - review"))</f>
        <v/>
      </c>
    </row>
    <row r="74" spans="1:17" ht="15" customHeight="1" x14ac:dyDescent="0.15">
      <c r="A74" s="255"/>
      <c r="B74" s="242"/>
      <c r="C74" s="242"/>
      <c r="D74" s="242"/>
      <c r="E74" s="256"/>
      <c r="F74" s="257"/>
      <c r="G74" s="242"/>
      <c r="H74" s="242"/>
      <c r="J74" t="str">
        <f>IF(Shares!$A72="","",Shares!$A72)</f>
        <v/>
      </c>
      <c r="K74" t="str">
        <f t="shared" si="3"/>
        <v/>
      </c>
      <c r="L74" t="str">
        <f t="shared" si="4"/>
        <v/>
      </c>
      <c r="M74" t="str">
        <f t="shared" si="5"/>
        <v/>
      </c>
      <c r="N74" t="str">
        <f>IF($J74="","",IF(ISNUMBER(MATCH($J74,Prices[Key],0)),"OK - in Prices","ADD TO PRICES"))</f>
        <v/>
      </c>
      <c r="P74" t="str">
        <f>IFERROR(INDEX(Prices[Key],ROWS($P$4:P74)),"")</f>
        <v/>
      </c>
      <c r="Q74" t="str">
        <f>IF($P74="","",IF(ISNUMBER(MATCH($P74,Shares!$A$2:$A$1001,0)),"held","NOT HELD - review"))</f>
        <v/>
      </c>
    </row>
    <row r="75" spans="1:17" ht="15" customHeight="1" x14ac:dyDescent="0.15">
      <c r="A75" s="255"/>
      <c r="B75" s="242"/>
      <c r="C75" s="242"/>
      <c r="D75" s="242"/>
      <c r="E75" s="256"/>
      <c r="F75" s="257"/>
      <c r="G75" s="242"/>
      <c r="H75" s="242"/>
      <c r="J75" t="str">
        <f>IF(Shares!$A73="","",Shares!$A73)</f>
        <v/>
      </c>
      <c r="K75" t="str">
        <f t="shared" si="3"/>
        <v/>
      </c>
      <c r="L75" t="str">
        <f t="shared" si="4"/>
        <v/>
      </c>
      <c r="M75" t="str">
        <f t="shared" si="5"/>
        <v/>
      </c>
      <c r="N75" t="str">
        <f>IF($J75="","",IF(ISNUMBER(MATCH($J75,Prices[Key],0)),"OK - in Prices","ADD TO PRICES"))</f>
        <v/>
      </c>
      <c r="P75" t="str">
        <f>IFERROR(INDEX(Prices[Key],ROWS($P$4:P75)),"")</f>
        <v/>
      </c>
      <c r="Q75" t="str">
        <f>IF($P75="","",IF(ISNUMBER(MATCH($P75,Shares!$A$2:$A$1001,0)),"held","NOT HELD - review"))</f>
        <v/>
      </c>
    </row>
    <row r="76" spans="1:17" ht="15" customHeight="1" x14ac:dyDescent="0.15">
      <c r="A76" s="255"/>
      <c r="B76" s="242"/>
      <c r="C76" s="242"/>
      <c r="D76" s="242"/>
      <c r="E76" s="256"/>
      <c r="F76" s="257"/>
      <c r="G76" s="242"/>
      <c r="H76" s="242"/>
      <c r="J76" t="str">
        <f>IF(Shares!$A74="","",Shares!$A74)</f>
        <v/>
      </c>
      <c r="K76" t="str">
        <f t="shared" si="3"/>
        <v/>
      </c>
      <c r="L76" t="str">
        <f t="shared" si="4"/>
        <v/>
      </c>
      <c r="M76" t="str">
        <f t="shared" si="5"/>
        <v/>
      </c>
      <c r="N76" t="str">
        <f>IF($J76="","",IF(ISNUMBER(MATCH($J76,Prices[Key],0)),"OK - in Prices","ADD TO PRICES"))</f>
        <v/>
      </c>
      <c r="P76" t="str">
        <f>IFERROR(INDEX(Prices[Key],ROWS($P$4:P76)),"")</f>
        <v/>
      </c>
      <c r="Q76" t="str">
        <f>IF($P76="","",IF(ISNUMBER(MATCH($P76,Shares!$A$2:$A$1001,0)),"held","NOT HELD - review"))</f>
        <v/>
      </c>
    </row>
    <row r="77" spans="1:17" ht="15" customHeight="1" x14ac:dyDescent="0.15">
      <c r="A77" s="255"/>
      <c r="B77" s="242"/>
      <c r="C77" s="242"/>
      <c r="D77" s="242"/>
      <c r="E77" s="256"/>
      <c r="F77" s="257"/>
      <c r="G77" s="242"/>
      <c r="H77" s="242"/>
      <c r="J77" t="str">
        <f>IF(Shares!$A75="","",Shares!$A75)</f>
        <v/>
      </c>
      <c r="K77" t="str">
        <f t="shared" si="3"/>
        <v/>
      </c>
      <c r="L77" t="str">
        <f t="shared" si="4"/>
        <v/>
      </c>
      <c r="M77" t="str">
        <f t="shared" si="5"/>
        <v/>
      </c>
      <c r="N77" t="str">
        <f>IF($J77="","",IF(ISNUMBER(MATCH($J77,Prices[Key],0)),"OK - in Prices","ADD TO PRICES"))</f>
        <v/>
      </c>
      <c r="P77" t="str">
        <f>IFERROR(INDEX(Prices[Key],ROWS($P$4:P77)),"")</f>
        <v/>
      </c>
      <c r="Q77" t="str">
        <f>IF($P77="","",IF(ISNUMBER(MATCH($P77,Shares!$A$2:$A$1001,0)),"held","NOT HELD - review"))</f>
        <v/>
      </c>
    </row>
    <row r="78" spans="1:17" ht="15" customHeight="1" x14ac:dyDescent="0.15">
      <c r="A78" s="255"/>
      <c r="B78" s="242"/>
      <c r="C78" s="242"/>
      <c r="D78" s="242"/>
      <c r="E78" s="256"/>
      <c r="F78" s="257"/>
      <c r="G78" s="242"/>
      <c r="H78" s="242"/>
      <c r="J78" t="str">
        <f>IF(Shares!$A76="","",Shares!$A76)</f>
        <v/>
      </c>
      <c r="K78" t="str">
        <f t="shared" si="3"/>
        <v/>
      </c>
      <c r="L78" t="str">
        <f t="shared" si="4"/>
        <v/>
      </c>
      <c r="M78" t="str">
        <f t="shared" si="5"/>
        <v/>
      </c>
      <c r="N78" t="str">
        <f>IF($J78="","",IF(ISNUMBER(MATCH($J78,Prices[Key],0)),"OK - in Prices","ADD TO PRICES"))</f>
        <v/>
      </c>
      <c r="P78" t="str">
        <f>IFERROR(INDEX(Prices[Key],ROWS($P$4:P78)),"")</f>
        <v/>
      </c>
      <c r="Q78" t="str">
        <f>IF($P78="","",IF(ISNUMBER(MATCH($P78,Shares!$A$2:$A$1001,0)),"held","NOT HELD - review"))</f>
        <v/>
      </c>
    </row>
    <row r="79" spans="1:17" ht="15" customHeight="1" x14ac:dyDescent="0.15">
      <c r="A79" s="255"/>
      <c r="B79" s="242"/>
      <c r="C79" s="242"/>
      <c r="D79" s="242"/>
      <c r="E79" s="256"/>
      <c r="F79" s="257"/>
      <c r="G79" s="242"/>
      <c r="H79" s="242"/>
      <c r="J79" t="str">
        <f>IF(Shares!$A77="","",Shares!$A77)</f>
        <v/>
      </c>
      <c r="K79" t="str">
        <f t="shared" si="3"/>
        <v/>
      </c>
      <c r="L79" t="str">
        <f t="shared" si="4"/>
        <v/>
      </c>
      <c r="M79" t="str">
        <f t="shared" si="5"/>
        <v/>
      </c>
      <c r="N79" t="str">
        <f>IF($J79="","",IF(ISNUMBER(MATCH($J79,Prices[Key],0)),"OK - in Prices","ADD TO PRICES"))</f>
        <v/>
      </c>
      <c r="P79" t="str">
        <f>IFERROR(INDEX(Prices[Key],ROWS($P$4:P79)),"")</f>
        <v/>
      </c>
      <c r="Q79" t="str">
        <f>IF($P79="","",IF(ISNUMBER(MATCH($P79,Shares!$A$2:$A$1001,0)),"held","NOT HELD - review"))</f>
        <v/>
      </c>
    </row>
    <row r="80" spans="1:17" ht="15" customHeight="1" x14ac:dyDescent="0.15">
      <c r="A80" s="255"/>
      <c r="B80" s="242"/>
      <c r="C80" s="242"/>
      <c r="D80" s="242"/>
      <c r="E80" s="256"/>
      <c r="F80" s="257"/>
      <c r="G80" s="242"/>
      <c r="H80" s="242"/>
      <c r="J80" t="str">
        <f>IF(Shares!$A78="","",Shares!$A78)</f>
        <v/>
      </c>
      <c r="K80" t="str">
        <f t="shared" si="3"/>
        <v/>
      </c>
      <c r="L80" t="str">
        <f t="shared" si="4"/>
        <v/>
      </c>
      <c r="M80" t="str">
        <f t="shared" si="5"/>
        <v/>
      </c>
      <c r="N80" t="str">
        <f>IF($J80="","",IF(ISNUMBER(MATCH($J80,Prices[Key],0)),"OK - in Prices","ADD TO PRICES"))</f>
        <v/>
      </c>
      <c r="P80" t="str">
        <f>IFERROR(INDEX(Prices[Key],ROWS($P$4:P80)),"")</f>
        <v/>
      </c>
      <c r="Q80" t="str">
        <f>IF($P80="","",IF(ISNUMBER(MATCH($P80,Shares!$A$2:$A$1001,0)),"held","NOT HELD - review"))</f>
        <v/>
      </c>
    </row>
    <row r="81" spans="1:17" ht="15" customHeight="1" x14ac:dyDescent="0.15">
      <c r="A81" s="255"/>
      <c r="B81" s="242"/>
      <c r="C81" s="242"/>
      <c r="D81" s="242"/>
      <c r="E81" s="256"/>
      <c r="F81" s="257"/>
      <c r="G81" s="242"/>
      <c r="H81" s="242"/>
      <c r="J81" t="str">
        <f>IF(Shares!$A79="","",Shares!$A79)</f>
        <v/>
      </c>
      <c r="K81" t="str">
        <f t="shared" si="3"/>
        <v/>
      </c>
      <c r="L81" t="str">
        <f t="shared" si="4"/>
        <v/>
      </c>
      <c r="M81" t="str">
        <f t="shared" si="5"/>
        <v/>
      </c>
      <c r="N81" t="str">
        <f>IF($J81="","",IF(ISNUMBER(MATCH($J81,Prices[Key],0)),"OK - in Prices","ADD TO PRICES"))</f>
        <v/>
      </c>
      <c r="P81" t="str">
        <f>IFERROR(INDEX(Prices[Key],ROWS($P$4:P81)),"")</f>
        <v/>
      </c>
      <c r="Q81" t="str">
        <f>IF($P81="","",IF(ISNUMBER(MATCH($P81,Shares!$A$2:$A$1001,0)),"held","NOT HELD - review"))</f>
        <v/>
      </c>
    </row>
    <row r="82" spans="1:17" ht="15" customHeight="1" x14ac:dyDescent="0.15">
      <c r="A82" s="255"/>
      <c r="B82" s="242"/>
      <c r="C82" s="242"/>
      <c r="D82" s="242"/>
      <c r="E82" s="256"/>
      <c r="F82" s="257"/>
      <c r="G82" s="242"/>
      <c r="H82" s="242"/>
      <c r="J82" t="str">
        <f>IF(Shares!$A80="","",Shares!$A80)</f>
        <v/>
      </c>
      <c r="K82" t="str">
        <f t="shared" si="3"/>
        <v/>
      </c>
      <c r="L82" t="str">
        <f t="shared" si="4"/>
        <v/>
      </c>
      <c r="M82" t="str">
        <f t="shared" si="5"/>
        <v/>
      </c>
      <c r="N82" t="str">
        <f>IF($J82="","",IF(ISNUMBER(MATCH($J82,Prices[Key],0)),"OK - in Prices","ADD TO PRICES"))</f>
        <v/>
      </c>
      <c r="P82" t="str">
        <f>IFERROR(INDEX(Prices[Key],ROWS($P$4:P82)),"")</f>
        <v/>
      </c>
      <c r="Q82" t="str">
        <f>IF($P82="","",IF(ISNUMBER(MATCH($P82,Shares!$A$2:$A$1001,0)),"held","NOT HELD - review"))</f>
        <v/>
      </c>
    </row>
    <row r="83" spans="1:17" ht="15" customHeight="1" x14ac:dyDescent="0.15">
      <c r="A83" s="255"/>
      <c r="B83" s="242"/>
      <c r="C83" s="242"/>
      <c r="D83" s="242"/>
      <c r="E83" s="256"/>
      <c r="F83" s="257"/>
      <c r="G83" s="242"/>
      <c r="H83" s="242"/>
      <c r="J83" t="str">
        <f>IF(Shares!$A81="","",Shares!$A81)</f>
        <v/>
      </c>
      <c r="K83" t="str">
        <f t="shared" si="3"/>
        <v/>
      </c>
      <c r="L83" t="str">
        <f t="shared" si="4"/>
        <v/>
      </c>
      <c r="M83" t="str">
        <f t="shared" si="5"/>
        <v/>
      </c>
      <c r="N83" t="str">
        <f>IF($J83="","",IF(ISNUMBER(MATCH($J83,Prices[Key],0)),"OK - in Prices","ADD TO PRICES"))</f>
        <v/>
      </c>
      <c r="P83" t="str">
        <f>IFERROR(INDEX(Prices[Key],ROWS($P$4:P83)),"")</f>
        <v/>
      </c>
      <c r="Q83" t="str">
        <f>IF($P83="","",IF(ISNUMBER(MATCH($P83,Shares!$A$2:$A$1001,0)),"held","NOT HELD - review"))</f>
        <v/>
      </c>
    </row>
    <row r="84" spans="1:17" ht="15" customHeight="1" x14ac:dyDescent="0.15">
      <c r="A84" s="255"/>
      <c r="B84" s="242"/>
      <c r="C84" s="242"/>
      <c r="D84" s="242"/>
      <c r="E84" s="256"/>
      <c r="F84" s="257"/>
      <c r="G84" s="242"/>
      <c r="H84" s="242"/>
      <c r="J84" t="str">
        <f>IF(Shares!$A82="","",Shares!$A82)</f>
        <v/>
      </c>
      <c r="K84" t="str">
        <f t="shared" si="3"/>
        <v/>
      </c>
      <c r="L84" t="str">
        <f t="shared" si="4"/>
        <v/>
      </c>
      <c r="M84" t="str">
        <f t="shared" si="5"/>
        <v/>
      </c>
      <c r="N84" t="str">
        <f>IF($J84="","",IF(ISNUMBER(MATCH($J84,Prices[Key],0)),"OK - in Prices","ADD TO PRICES"))</f>
        <v/>
      </c>
      <c r="P84" t="str">
        <f>IFERROR(INDEX(Prices[Key],ROWS($P$4:P84)),"")</f>
        <v/>
      </c>
      <c r="Q84" t="str">
        <f>IF($P84="","",IF(ISNUMBER(MATCH($P84,Shares!$A$2:$A$1001,0)),"held","NOT HELD - review"))</f>
        <v/>
      </c>
    </row>
    <row r="85" spans="1:17" ht="15" customHeight="1" x14ac:dyDescent="0.15">
      <c r="A85" s="255"/>
      <c r="B85" s="242"/>
      <c r="C85" s="242"/>
      <c r="D85" s="242"/>
      <c r="E85" s="256"/>
      <c r="F85" s="257"/>
      <c r="G85" s="242"/>
      <c r="H85" s="242"/>
      <c r="J85" t="str">
        <f>IF(Shares!$A83="","",Shares!$A83)</f>
        <v/>
      </c>
      <c r="K85" t="str">
        <f t="shared" si="3"/>
        <v/>
      </c>
      <c r="L85" t="str">
        <f t="shared" si="4"/>
        <v/>
      </c>
      <c r="M85" t="str">
        <f t="shared" si="5"/>
        <v/>
      </c>
      <c r="N85" t="str">
        <f>IF($J85="","",IF(ISNUMBER(MATCH($J85,Prices[Key],0)),"OK - in Prices","ADD TO PRICES"))</f>
        <v/>
      </c>
      <c r="P85" t="str">
        <f>IFERROR(INDEX(Prices[Key],ROWS($P$4:P85)),"")</f>
        <v/>
      </c>
      <c r="Q85" t="str">
        <f>IF($P85="","",IF(ISNUMBER(MATCH($P85,Shares!$A$2:$A$1001,0)),"held","NOT HELD - review"))</f>
        <v/>
      </c>
    </row>
    <row r="86" spans="1:17" ht="15" customHeight="1" x14ac:dyDescent="0.15">
      <c r="A86" s="255"/>
      <c r="B86" s="242"/>
      <c r="C86" s="242"/>
      <c r="D86" s="242"/>
      <c r="E86" s="256"/>
      <c r="F86" s="257"/>
      <c r="G86" s="242"/>
      <c r="H86" s="242"/>
      <c r="J86" t="str">
        <f>IF(Shares!$A84="","",Shares!$A84)</f>
        <v/>
      </c>
      <c r="K86" t="str">
        <f t="shared" si="3"/>
        <v/>
      </c>
      <c r="L86" t="str">
        <f t="shared" si="4"/>
        <v/>
      </c>
      <c r="M86" t="str">
        <f t="shared" si="5"/>
        <v/>
      </c>
      <c r="N86" t="str">
        <f>IF($J86="","",IF(ISNUMBER(MATCH($J86,Prices[Key],0)),"OK - in Prices","ADD TO PRICES"))</f>
        <v/>
      </c>
      <c r="P86" t="str">
        <f>IFERROR(INDEX(Prices[Key],ROWS($P$4:P86)),"")</f>
        <v/>
      </c>
      <c r="Q86" t="str">
        <f>IF($P86="","",IF(ISNUMBER(MATCH($P86,Shares!$A$2:$A$1001,0)),"held","NOT HELD - review"))</f>
        <v/>
      </c>
    </row>
    <row r="87" spans="1:17" ht="15" customHeight="1" x14ac:dyDescent="0.15">
      <c r="A87" s="255"/>
      <c r="B87" s="242"/>
      <c r="C87" s="242"/>
      <c r="D87" s="242"/>
      <c r="E87" s="256"/>
      <c r="F87" s="257"/>
      <c r="G87" s="242"/>
      <c r="H87" s="242"/>
      <c r="J87" t="str">
        <f>IF(Shares!$A85="","",Shares!$A85)</f>
        <v/>
      </c>
      <c r="K87" t="str">
        <f t="shared" si="3"/>
        <v/>
      </c>
      <c r="L87" t="str">
        <f t="shared" si="4"/>
        <v/>
      </c>
      <c r="M87" t="str">
        <f t="shared" si="5"/>
        <v/>
      </c>
      <c r="N87" t="str">
        <f>IF($J87="","",IF(ISNUMBER(MATCH($J87,Prices[Key],0)),"OK - in Prices","ADD TO PRICES"))</f>
        <v/>
      </c>
      <c r="P87" t="str">
        <f>IFERROR(INDEX(Prices[Key],ROWS($P$4:P87)),"")</f>
        <v/>
      </c>
      <c r="Q87" t="str">
        <f>IF($P87="","",IF(ISNUMBER(MATCH($P87,Shares!$A$2:$A$1001,0)),"held","NOT HELD - review"))</f>
        <v/>
      </c>
    </row>
    <row r="88" spans="1:17" ht="15" customHeight="1" x14ac:dyDescent="0.15">
      <c r="A88" s="255"/>
      <c r="B88" s="242"/>
      <c r="C88" s="242"/>
      <c r="D88" s="242"/>
      <c r="E88" s="256"/>
      <c r="F88" s="257"/>
      <c r="G88" s="242"/>
      <c r="H88" s="242"/>
      <c r="J88" t="str">
        <f>IF(Shares!$A86="","",Shares!$A86)</f>
        <v/>
      </c>
      <c r="K88" t="str">
        <f t="shared" si="3"/>
        <v/>
      </c>
      <c r="L88" t="str">
        <f t="shared" si="4"/>
        <v/>
      </c>
      <c r="M88" t="str">
        <f t="shared" si="5"/>
        <v/>
      </c>
      <c r="N88" t="str">
        <f>IF($J88="","",IF(ISNUMBER(MATCH($J88,Prices[Key],0)),"OK - in Prices","ADD TO PRICES"))</f>
        <v/>
      </c>
      <c r="P88" t="str">
        <f>IFERROR(INDEX(Prices[Key],ROWS($P$4:P88)),"")</f>
        <v/>
      </c>
      <c r="Q88" t="str">
        <f>IF($P88="","",IF(ISNUMBER(MATCH($P88,Shares!$A$2:$A$1001,0)),"held","NOT HELD - review"))</f>
        <v/>
      </c>
    </row>
    <row r="89" spans="1:17" ht="15" customHeight="1" x14ac:dyDescent="0.15">
      <c r="A89" s="255"/>
      <c r="B89" s="242"/>
      <c r="C89" s="242"/>
      <c r="D89" s="242"/>
      <c r="E89" s="256"/>
      <c r="F89" s="257"/>
      <c r="G89" s="242"/>
      <c r="H89" s="242"/>
      <c r="J89" t="str">
        <f>IF(Shares!$A87="","",Shares!$A87)</f>
        <v/>
      </c>
      <c r="K89" t="str">
        <f t="shared" si="3"/>
        <v/>
      </c>
      <c r="L89" t="str">
        <f t="shared" si="4"/>
        <v/>
      </c>
      <c r="M89" t="str">
        <f t="shared" si="5"/>
        <v/>
      </c>
      <c r="N89" t="str">
        <f>IF($J89="","",IF(ISNUMBER(MATCH($J89,Prices[Key],0)),"OK - in Prices","ADD TO PRICES"))</f>
        <v/>
      </c>
      <c r="P89" t="str">
        <f>IFERROR(INDEX(Prices[Key],ROWS($P$4:P89)),"")</f>
        <v/>
      </c>
      <c r="Q89" t="str">
        <f>IF($P89="","",IF(ISNUMBER(MATCH($P89,Shares!$A$2:$A$1001,0)),"held","NOT HELD - review"))</f>
        <v/>
      </c>
    </row>
    <row r="90" spans="1:17" ht="15" customHeight="1" x14ac:dyDescent="0.15">
      <c r="A90" s="255"/>
      <c r="B90" s="242"/>
      <c r="C90" s="242"/>
      <c r="D90" s="242"/>
      <c r="E90" s="256"/>
      <c r="F90" s="257"/>
      <c r="G90" s="242"/>
      <c r="H90" s="242"/>
      <c r="J90" t="str">
        <f>IF(Shares!$A88="","",Shares!$A88)</f>
        <v/>
      </c>
      <c r="K90" t="str">
        <f t="shared" si="3"/>
        <v/>
      </c>
      <c r="L90" t="str">
        <f t="shared" si="4"/>
        <v/>
      </c>
      <c r="M90" t="str">
        <f t="shared" si="5"/>
        <v/>
      </c>
      <c r="N90" t="str">
        <f>IF($J90="","",IF(ISNUMBER(MATCH($J90,Prices[Key],0)),"OK - in Prices","ADD TO PRICES"))</f>
        <v/>
      </c>
      <c r="P90" t="str">
        <f>IFERROR(INDEX(Prices[Key],ROWS($P$4:P90)),"")</f>
        <v/>
      </c>
      <c r="Q90" t="str">
        <f>IF($P90="","",IF(ISNUMBER(MATCH($P90,Shares!$A$2:$A$1001,0)),"held","NOT HELD - review"))</f>
        <v/>
      </c>
    </row>
    <row r="91" spans="1:17" ht="15" customHeight="1" x14ac:dyDescent="0.15">
      <c r="A91" s="255"/>
      <c r="B91" s="242"/>
      <c r="C91" s="242"/>
      <c r="D91" s="242"/>
      <c r="E91" s="256"/>
      <c r="F91" s="257"/>
      <c r="G91" s="242"/>
      <c r="H91" s="242"/>
      <c r="J91" t="str">
        <f>IF(Shares!$A89="","",Shares!$A89)</f>
        <v/>
      </c>
      <c r="K91" t="str">
        <f t="shared" si="3"/>
        <v/>
      </c>
      <c r="L91" t="str">
        <f t="shared" si="4"/>
        <v/>
      </c>
      <c r="M91" t="str">
        <f t="shared" si="5"/>
        <v/>
      </c>
      <c r="N91" t="str">
        <f>IF($J91="","",IF(ISNUMBER(MATCH($J91,Prices[Key],0)),"OK - in Prices","ADD TO PRICES"))</f>
        <v/>
      </c>
      <c r="P91" t="str">
        <f>IFERROR(INDEX(Prices[Key],ROWS($P$4:P91)),"")</f>
        <v/>
      </c>
      <c r="Q91" t="str">
        <f>IF($P91="","",IF(ISNUMBER(MATCH($P91,Shares!$A$2:$A$1001,0)),"held","NOT HELD - review"))</f>
        <v/>
      </c>
    </row>
    <row r="92" spans="1:17" ht="15" customHeight="1" x14ac:dyDescent="0.15">
      <c r="A92" s="255"/>
      <c r="B92" s="242"/>
      <c r="C92" s="242"/>
      <c r="D92" s="242"/>
      <c r="E92" s="256"/>
      <c r="F92" s="257"/>
      <c r="G92" s="242"/>
      <c r="H92" s="242"/>
      <c r="J92" t="str">
        <f>IF(Shares!$A90="","",Shares!$A90)</f>
        <v/>
      </c>
      <c r="K92" t="str">
        <f t="shared" si="3"/>
        <v/>
      </c>
      <c r="L92" t="str">
        <f t="shared" si="4"/>
        <v/>
      </c>
      <c r="M92" t="str">
        <f t="shared" si="5"/>
        <v/>
      </c>
      <c r="N92" t="str">
        <f>IF($J92="","",IF(ISNUMBER(MATCH($J92,Prices[Key],0)),"OK - in Prices","ADD TO PRICES"))</f>
        <v/>
      </c>
      <c r="P92" t="str">
        <f>IFERROR(INDEX(Prices[Key],ROWS($P$4:P92)),"")</f>
        <v/>
      </c>
      <c r="Q92" t="str">
        <f>IF($P92="","",IF(ISNUMBER(MATCH($P92,Shares!$A$2:$A$1001,0)),"held","NOT HELD - review"))</f>
        <v/>
      </c>
    </row>
    <row r="93" spans="1:17" ht="15" customHeight="1" x14ac:dyDescent="0.15">
      <c r="A93" s="255"/>
      <c r="B93" s="242"/>
      <c r="C93" s="242"/>
      <c r="D93" s="242"/>
      <c r="E93" s="256"/>
      <c r="F93" s="257"/>
      <c r="G93" s="242"/>
      <c r="H93" s="242"/>
      <c r="J93" t="str">
        <f>IF(Shares!$A91="","",Shares!$A91)</f>
        <v/>
      </c>
      <c r="K93" t="str">
        <f t="shared" si="3"/>
        <v/>
      </c>
      <c r="L93" t="str">
        <f t="shared" si="4"/>
        <v/>
      </c>
      <c r="M93" t="str">
        <f t="shared" si="5"/>
        <v/>
      </c>
      <c r="N93" t="str">
        <f>IF($J93="","",IF(ISNUMBER(MATCH($J93,Prices[Key],0)),"OK - in Prices","ADD TO PRICES"))</f>
        <v/>
      </c>
      <c r="P93" t="str">
        <f>IFERROR(INDEX(Prices[Key],ROWS($P$4:P93)),"")</f>
        <v/>
      </c>
      <c r="Q93" t="str">
        <f>IF($P93="","",IF(ISNUMBER(MATCH($P93,Shares!$A$2:$A$1001,0)),"held","NOT HELD - review"))</f>
        <v/>
      </c>
    </row>
    <row r="94" spans="1:17" ht="15" customHeight="1" x14ac:dyDescent="0.15">
      <c r="A94" s="255"/>
      <c r="B94" s="242"/>
      <c r="C94" s="242"/>
      <c r="D94" s="242"/>
      <c r="E94" s="256"/>
      <c r="F94" s="257"/>
      <c r="G94" s="242"/>
      <c r="H94" s="242"/>
      <c r="J94" t="str">
        <f>IF(Shares!$A92="","",Shares!$A92)</f>
        <v/>
      </c>
      <c r="K94" t="str">
        <f t="shared" si="3"/>
        <v/>
      </c>
      <c r="L94" t="str">
        <f t="shared" si="4"/>
        <v/>
      </c>
      <c r="M94" t="str">
        <f t="shared" si="5"/>
        <v/>
      </c>
      <c r="N94" t="str">
        <f>IF($J94="","",IF(ISNUMBER(MATCH($J94,Prices[Key],0)),"OK - in Prices","ADD TO PRICES"))</f>
        <v/>
      </c>
      <c r="P94" t="str">
        <f>IFERROR(INDEX(Prices[Key],ROWS($P$4:P94)),"")</f>
        <v/>
      </c>
      <c r="Q94" t="str">
        <f>IF($P94="","",IF(ISNUMBER(MATCH($P94,Shares!$A$2:$A$1001,0)),"held","NOT HELD - review"))</f>
        <v/>
      </c>
    </row>
    <row r="95" spans="1:17" ht="15" customHeight="1" x14ac:dyDescent="0.15">
      <c r="A95" s="255"/>
      <c r="B95" s="242"/>
      <c r="C95" s="242"/>
      <c r="D95" s="242"/>
      <c r="E95" s="256"/>
      <c r="F95" s="257"/>
      <c r="G95" s="242"/>
      <c r="H95" s="242"/>
      <c r="J95" t="str">
        <f>IF(Shares!$A93="","",Shares!$A93)</f>
        <v/>
      </c>
      <c r="K95" t="str">
        <f t="shared" si="3"/>
        <v/>
      </c>
      <c r="L95" t="str">
        <f t="shared" si="4"/>
        <v/>
      </c>
      <c r="M95" t="str">
        <f t="shared" si="5"/>
        <v/>
      </c>
      <c r="N95" t="str">
        <f>IF($J95="","",IF(ISNUMBER(MATCH($J95,Prices[Key],0)),"OK - in Prices","ADD TO PRICES"))</f>
        <v/>
      </c>
      <c r="P95" t="str">
        <f>IFERROR(INDEX(Prices[Key],ROWS($P$4:P95)),"")</f>
        <v/>
      </c>
      <c r="Q95" t="str">
        <f>IF($P95="","",IF(ISNUMBER(MATCH($P95,Shares!$A$2:$A$1001,0)),"held","NOT HELD - review"))</f>
        <v/>
      </c>
    </row>
    <row r="96" spans="1:17" ht="15" customHeight="1" x14ac:dyDescent="0.15">
      <c r="A96" s="255"/>
      <c r="B96" s="242"/>
      <c r="C96" s="242"/>
      <c r="D96" s="242"/>
      <c r="E96" s="256"/>
      <c r="F96" s="257"/>
      <c r="G96" s="242"/>
      <c r="H96" s="242"/>
      <c r="J96" t="str">
        <f>IF(Shares!$A94="","",Shares!$A94)</f>
        <v/>
      </c>
      <c r="K96" t="str">
        <f t="shared" si="3"/>
        <v/>
      </c>
      <c r="L96" t="str">
        <f t="shared" si="4"/>
        <v/>
      </c>
      <c r="M96" t="str">
        <f t="shared" si="5"/>
        <v/>
      </c>
      <c r="N96" t="str">
        <f>IF($J96="","",IF(ISNUMBER(MATCH($J96,Prices[Key],0)),"OK - in Prices","ADD TO PRICES"))</f>
        <v/>
      </c>
      <c r="P96" t="str">
        <f>IFERROR(INDEX(Prices[Key],ROWS($P$4:P96)),"")</f>
        <v/>
      </c>
      <c r="Q96" t="str">
        <f>IF($P96="","",IF(ISNUMBER(MATCH($P96,Shares!$A$2:$A$1001,0)),"held","NOT HELD - review"))</f>
        <v/>
      </c>
    </row>
    <row r="97" spans="1:17" ht="15" customHeight="1" x14ac:dyDescent="0.15">
      <c r="A97" s="255"/>
      <c r="B97" s="242"/>
      <c r="C97" s="242"/>
      <c r="D97" s="242"/>
      <c r="E97" s="256"/>
      <c r="F97" s="257"/>
      <c r="G97" s="242"/>
      <c r="H97" s="242"/>
      <c r="J97" t="str">
        <f>IF(Shares!$A95="","",Shares!$A95)</f>
        <v/>
      </c>
      <c r="K97" t="str">
        <f t="shared" si="3"/>
        <v/>
      </c>
      <c r="L97" t="str">
        <f t="shared" si="4"/>
        <v/>
      </c>
      <c r="M97" t="str">
        <f t="shared" si="5"/>
        <v/>
      </c>
      <c r="N97" t="str">
        <f>IF($J97="","",IF(ISNUMBER(MATCH($J97,Prices[Key],0)),"OK - in Prices","ADD TO PRICES"))</f>
        <v/>
      </c>
      <c r="P97" t="str">
        <f>IFERROR(INDEX(Prices[Key],ROWS($P$4:P97)),"")</f>
        <v/>
      </c>
      <c r="Q97" t="str">
        <f>IF($P97="","",IF(ISNUMBER(MATCH($P97,Shares!$A$2:$A$1001,0)),"held","NOT HELD - review"))</f>
        <v/>
      </c>
    </row>
    <row r="98" spans="1:17" ht="15" customHeight="1" x14ac:dyDescent="0.15">
      <c r="A98" s="255"/>
      <c r="B98" s="242"/>
      <c r="C98" s="242"/>
      <c r="D98" s="242"/>
      <c r="E98" s="256"/>
      <c r="F98" s="257"/>
      <c r="G98" s="242"/>
      <c r="H98" s="242"/>
      <c r="J98" t="str">
        <f>IF(Shares!$A96="","",Shares!$A96)</f>
        <v/>
      </c>
      <c r="K98" t="str">
        <f t="shared" si="3"/>
        <v/>
      </c>
      <c r="L98" t="str">
        <f t="shared" si="4"/>
        <v/>
      </c>
      <c r="M98" t="str">
        <f t="shared" si="5"/>
        <v/>
      </c>
      <c r="N98" t="str">
        <f>IF($J98="","",IF(ISNUMBER(MATCH($J98,Prices[Key],0)),"OK - in Prices","ADD TO PRICES"))</f>
        <v/>
      </c>
      <c r="P98" t="str">
        <f>IFERROR(INDEX(Prices[Key],ROWS($P$4:P98)),"")</f>
        <v/>
      </c>
      <c r="Q98" t="str">
        <f>IF($P98="","",IF(ISNUMBER(MATCH($P98,Shares!$A$2:$A$1001,0)),"held","NOT HELD - review"))</f>
        <v/>
      </c>
    </row>
    <row r="99" spans="1:17" ht="15" customHeight="1" x14ac:dyDescent="0.15">
      <c r="A99" s="255"/>
      <c r="B99" s="242"/>
      <c r="C99" s="242"/>
      <c r="D99" s="242"/>
      <c r="E99" s="256"/>
      <c r="F99" s="257"/>
      <c r="G99" s="242"/>
      <c r="H99" s="242"/>
      <c r="J99" t="str">
        <f>IF(Shares!$A97="","",Shares!$A97)</f>
        <v/>
      </c>
      <c r="K99" t="str">
        <f t="shared" si="3"/>
        <v/>
      </c>
      <c r="L99" t="str">
        <f t="shared" si="4"/>
        <v/>
      </c>
      <c r="M99" t="str">
        <f t="shared" si="5"/>
        <v/>
      </c>
      <c r="N99" t="str">
        <f>IF($J99="","",IF(ISNUMBER(MATCH($J99,Prices[Key],0)),"OK - in Prices","ADD TO PRICES"))</f>
        <v/>
      </c>
      <c r="P99" t="str">
        <f>IFERROR(INDEX(Prices[Key],ROWS($P$4:P99)),"")</f>
        <v/>
      </c>
      <c r="Q99" t="str">
        <f>IF($P99="","",IF(ISNUMBER(MATCH($P99,Shares!$A$2:$A$1001,0)),"held","NOT HELD - review"))</f>
        <v/>
      </c>
    </row>
    <row r="100" spans="1:17" ht="15" customHeight="1" x14ac:dyDescent="0.15">
      <c r="A100" s="255"/>
      <c r="B100" s="242"/>
      <c r="C100" s="242"/>
      <c r="D100" s="242"/>
      <c r="E100" s="256"/>
      <c r="F100" s="257"/>
      <c r="G100" s="242"/>
      <c r="H100" s="242"/>
      <c r="J100" t="str">
        <f>IF(Shares!$A98="","",Shares!$A98)</f>
        <v/>
      </c>
      <c r="K100" t="str">
        <f t="shared" si="3"/>
        <v/>
      </c>
      <c r="L100" t="str">
        <f t="shared" si="4"/>
        <v/>
      </c>
      <c r="M100" t="str">
        <f t="shared" si="5"/>
        <v/>
      </c>
      <c r="N100" t="str">
        <f>IF($J100="","",IF(ISNUMBER(MATCH($J100,Prices[Key],0)),"OK - in Prices","ADD TO PRICES"))</f>
        <v/>
      </c>
      <c r="P100" t="str">
        <f>IFERROR(INDEX(Prices[Key],ROWS($P$4:P100)),"")</f>
        <v/>
      </c>
      <c r="Q100" t="str">
        <f>IF($P100="","",IF(ISNUMBER(MATCH($P100,Shares!$A$2:$A$1001,0)),"held","NOT HELD - review"))</f>
        <v/>
      </c>
    </row>
    <row r="101" spans="1:17" ht="15" customHeight="1" x14ac:dyDescent="0.15">
      <c r="A101" s="255"/>
      <c r="B101" s="242"/>
      <c r="C101" s="242"/>
      <c r="D101" s="242"/>
      <c r="E101" s="256"/>
      <c r="F101" s="257"/>
      <c r="G101" s="242"/>
      <c r="H101" s="242"/>
      <c r="J101" t="str">
        <f>IF(Shares!$A99="","",Shares!$A99)</f>
        <v/>
      </c>
      <c r="K101" t="str">
        <f t="shared" si="3"/>
        <v/>
      </c>
      <c r="L101" t="str">
        <f t="shared" si="4"/>
        <v/>
      </c>
      <c r="M101" t="str">
        <f t="shared" si="5"/>
        <v/>
      </c>
      <c r="N101" t="str">
        <f>IF($J101="","",IF(ISNUMBER(MATCH($J101,Prices[Key],0)),"OK - in Prices","ADD TO PRICES"))</f>
        <v/>
      </c>
      <c r="P101" t="str">
        <f>IFERROR(INDEX(Prices[Key],ROWS($P$4:P101)),"")</f>
        <v/>
      </c>
      <c r="Q101" t="str">
        <f>IF($P101="","",IF(ISNUMBER(MATCH($P101,Shares!$A$2:$A$1001,0)),"held","NOT HELD - review"))</f>
        <v/>
      </c>
    </row>
    <row r="102" spans="1:17" ht="15" customHeight="1" x14ac:dyDescent="0.15">
      <c r="A102" s="255"/>
      <c r="B102" s="242"/>
      <c r="C102" s="242"/>
      <c r="D102" s="242"/>
      <c r="E102" s="256"/>
      <c r="F102" s="257"/>
      <c r="G102" s="242"/>
      <c r="H102" s="242"/>
      <c r="J102" t="str">
        <f>IF(Shares!$A100="","",Shares!$A100)</f>
        <v/>
      </c>
      <c r="K102" t="str">
        <f t="shared" si="3"/>
        <v/>
      </c>
      <c r="L102" t="str">
        <f t="shared" si="4"/>
        <v/>
      </c>
      <c r="M102" t="str">
        <f t="shared" si="5"/>
        <v/>
      </c>
      <c r="N102" t="str">
        <f>IF($J102="","",IF(ISNUMBER(MATCH($J102,Prices[Key],0)),"OK - in Prices","ADD TO PRICES"))</f>
        <v/>
      </c>
      <c r="P102" t="str">
        <f>IFERROR(INDEX(Prices[Key],ROWS($P$4:P102)),"")</f>
        <v/>
      </c>
      <c r="Q102" t="str">
        <f>IF($P102="","",IF(ISNUMBER(MATCH($P102,Shares!$A$2:$A$1001,0)),"held","NOT HELD - review"))</f>
        <v/>
      </c>
    </row>
    <row r="103" spans="1:17" ht="15" customHeight="1" x14ac:dyDescent="0.15">
      <c r="A103" s="255"/>
      <c r="B103" s="242"/>
      <c r="C103" s="242"/>
      <c r="D103" s="242"/>
      <c r="E103" s="256"/>
      <c r="F103" s="257"/>
      <c r="G103" s="242"/>
      <c r="H103" s="242"/>
      <c r="J103" t="str">
        <f>IF(Shares!$A101="","",Shares!$A101)</f>
        <v/>
      </c>
      <c r="K103" t="str">
        <f t="shared" si="3"/>
        <v/>
      </c>
      <c r="L103" t="str">
        <f t="shared" si="4"/>
        <v/>
      </c>
      <c r="M103" t="str">
        <f t="shared" si="5"/>
        <v/>
      </c>
      <c r="N103" t="str">
        <f>IF($J103="","",IF(ISNUMBER(MATCH($J103,Prices[Key],0)),"OK - in Prices","ADD TO PRICES"))</f>
        <v/>
      </c>
      <c r="P103" t="str">
        <f>IFERROR(INDEX(Prices[Key],ROWS($P$4:P103)),"")</f>
        <v/>
      </c>
      <c r="Q103" t="str">
        <f>IF($P103="","",IF(ISNUMBER(MATCH($P103,Shares!$A$2:$A$1001,0)),"held","NOT HELD - review"))</f>
        <v/>
      </c>
    </row>
    <row r="104" spans="1:17" ht="15" customHeight="1" x14ac:dyDescent="0.15">
      <c r="A104" s="255"/>
      <c r="B104" s="242"/>
      <c r="C104" s="242"/>
      <c r="D104" s="242"/>
      <c r="E104" s="256"/>
      <c r="F104" s="257"/>
      <c r="G104" s="242"/>
      <c r="H104" s="242"/>
      <c r="J104" t="str">
        <f>IF(Shares!$A102="","",Shares!$A102)</f>
        <v/>
      </c>
      <c r="K104" t="str">
        <f t="shared" si="3"/>
        <v/>
      </c>
      <c r="L104" t="str">
        <f t="shared" si="4"/>
        <v/>
      </c>
      <c r="M104" t="str">
        <f t="shared" si="5"/>
        <v/>
      </c>
      <c r="N104" t="str">
        <f>IF($J104="","",IF(ISNUMBER(MATCH($J104,Prices[Key],0)),"OK - in Prices","ADD TO PRICES"))</f>
        <v/>
      </c>
      <c r="P104" t="str">
        <f>IFERROR(INDEX(Prices[Key],ROWS($P$4:P104)),"")</f>
        <v/>
      </c>
      <c r="Q104" t="str">
        <f>IF($P104="","",IF(ISNUMBER(MATCH($P104,Shares!$A$2:$A$1001,0)),"held","NOT HELD - review"))</f>
        <v/>
      </c>
    </row>
    <row r="105" spans="1:17" ht="15" customHeight="1" x14ac:dyDescent="0.15">
      <c r="A105" s="255"/>
      <c r="B105" s="242"/>
      <c r="C105" s="242"/>
      <c r="D105" s="242"/>
      <c r="E105" s="256"/>
      <c r="F105" s="257"/>
      <c r="G105" s="242"/>
      <c r="H105" s="242"/>
      <c r="J105" t="str">
        <f>IF(Shares!$A103="","",Shares!$A103)</f>
        <v/>
      </c>
      <c r="K105" t="str">
        <f t="shared" si="3"/>
        <v/>
      </c>
      <c r="L105" t="str">
        <f t="shared" si="4"/>
        <v/>
      </c>
      <c r="M105" t="str">
        <f t="shared" si="5"/>
        <v/>
      </c>
      <c r="N105" t="str">
        <f>IF($J105="","",IF(ISNUMBER(MATCH($J105,Prices[Key],0)),"OK - in Prices","ADD TO PRICES"))</f>
        <v/>
      </c>
      <c r="P105" t="str">
        <f>IFERROR(INDEX(Prices[Key],ROWS($P$4:P105)),"")</f>
        <v/>
      </c>
      <c r="Q105" t="str">
        <f>IF($P105="","",IF(ISNUMBER(MATCH($P105,Shares!$A$2:$A$1001,0)),"held","NOT HELD - review"))</f>
        <v/>
      </c>
    </row>
    <row r="106" spans="1:17" ht="15" customHeight="1" x14ac:dyDescent="0.15">
      <c r="A106" s="255"/>
      <c r="B106" s="242"/>
      <c r="C106" s="242"/>
      <c r="D106" s="242"/>
      <c r="E106" s="256"/>
      <c r="F106" s="257"/>
      <c r="G106" s="242"/>
      <c r="H106" s="242"/>
      <c r="J106" t="str">
        <f>IF(Shares!$A104="","",Shares!$A104)</f>
        <v/>
      </c>
      <c r="K106" t="str">
        <f t="shared" si="3"/>
        <v/>
      </c>
      <c r="L106" t="str">
        <f t="shared" si="4"/>
        <v/>
      </c>
      <c r="M106" t="str">
        <f t="shared" si="5"/>
        <v/>
      </c>
      <c r="N106" t="str">
        <f>IF($J106="","",IF(ISNUMBER(MATCH($J106,Prices[Key],0)),"OK - in Prices","ADD TO PRICES"))</f>
        <v/>
      </c>
      <c r="P106" t="str">
        <f>IFERROR(INDEX(Prices[Key],ROWS($P$4:P106)),"")</f>
        <v/>
      </c>
      <c r="Q106" t="str">
        <f>IF($P106="","",IF(ISNUMBER(MATCH($P106,Shares!$A$2:$A$1001,0)),"held","NOT HELD - review"))</f>
        <v/>
      </c>
    </row>
    <row r="107" spans="1:17" ht="15" customHeight="1" x14ac:dyDescent="0.15">
      <c r="A107" s="255"/>
      <c r="B107" s="242"/>
      <c r="C107" s="242"/>
      <c r="D107" s="242"/>
      <c r="E107" s="256"/>
      <c r="F107" s="257"/>
      <c r="G107" s="242"/>
      <c r="H107" s="242"/>
      <c r="J107" t="str">
        <f>IF(Shares!$A105="","",Shares!$A105)</f>
        <v/>
      </c>
      <c r="K107" t="str">
        <f t="shared" si="3"/>
        <v/>
      </c>
      <c r="L107" t="str">
        <f t="shared" si="4"/>
        <v/>
      </c>
      <c r="M107" t="str">
        <f t="shared" si="5"/>
        <v/>
      </c>
      <c r="N107" t="str">
        <f>IF($J107="","",IF(ISNUMBER(MATCH($J107,Prices[Key],0)),"OK - in Prices","ADD TO PRICES"))</f>
        <v/>
      </c>
      <c r="P107" t="str">
        <f>IFERROR(INDEX(Prices[Key],ROWS($P$4:P107)),"")</f>
        <v/>
      </c>
      <c r="Q107" t="str">
        <f>IF($P107="","",IF(ISNUMBER(MATCH($P107,Shares!$A$2:$A$1001,0)),"held","NOT HELD - review"))</f>
        <v/>
      </c>
    </row>
    <row r="108" spans="1:17" ht="15" customHeight="1" x14ac:dyDescent="0.15">
      <c r="A108" s="255"/>
      <c r="B108" s="242"/>
      <c r="C108" s="242"/>
      <c r="D108" s="242"/>
      <c r="E108" s="256"/>
      <c r="F108" s="257"/>
      <c r="G108" s="242"/>
      <c r="H108" s="242"/>
      <c r="J108" t="str">
        <f>IF(Shares!$A106="","",Shares!$A106)</f>
        <v/>
      </c>
      <c r="K108" t="str">
        <f t="shared" si="3"/>
        <v/>
      </c>
      <c r="L108" t="str">
        <f t="shared" si="4"/>
        <v/>
      </c>
      <c r="M108" t="str">
        <f t="shared" si="5"/>
        <v/>
      </c>
      <c r="N108" t="str">
        <f>IF($J108="","",IF(ISNUMBER(MATCH($J108,Prices[Key],0)),"OK - in Prices","ADD TO PRICES"))</f>
        <v/>
      </c>
      <c r="P108" t="str">
        <f>IFERROR(INDEX(Prices[Key],ROWS($P$4:P108)),"")</f>
        <v/>
      </c>
      <c r="Q108" t="str">
        <f>IF($P108="","",IF(ISNUMBER(MATCH($P108,Shares!$A$2:$A$1001,0)),"held","NOT HELD - review"))</f>
        <v/>
      </c>
    </row>
    <row r="109" spans="1:17" ht="15" customHeight="1" x14ac:dyDescent="0.15">
      <c r="A109" s="255"/>
      <c r="B109" s="242"/>
      <c r="C109" s="242"/>
      <c r="D109" s="242"/>
      <c r="E109" s="256"/>
      <c r="F109" s="257"/>
      <c r="G109" s="242"/>
      <c r="H109" s="242"/>
      <c r="J109" t="str">
        <f>IF(Shares!$A107="","",Shares!$A107)</f>
        <v/>
      </c>
      <c r="K109" t="str">
        <f t="shared" si="3"/>
        <v/>
      </c>
      <c r="L109" t="str">
        <f t="shared" si="4"/>
        <v/>
      </c>
      <c r="M109" t="str">
        <f t="shared" si="5"/>
        <v/>
      </c>
      <c r="N109" t="str">
        <f>IF($J109="","",IF(ISNUMBER(MATCH($J109,Prices[Key],0)),"OK - in Prices","ADD TO PRICES"))</f>
        <v/>
      </c>
      <c r="P109" t="str">
        <f>IFERROR(INDEX(Prices[Key],ROWS($P$4:P109)),"")</f>
        <v/>
      </c>
      <c r="Q109" t="str">
        <f>IF($P109="","",IF(ISNUMBER(MATCH($P109,Shares!$A$2:$A$1001,0)),"held","NOT HELD - review"))</f>
        <v/>
      </c>
    </row>
    <row r="110" spans="1:17" ht="15" customHeight="1" x14ac:dyDescent="0.15">
      <c r="A110" s="255"/>
      <c r="B110" s="242"/>
      <c r="C110" s="242"/>
      <c r="D110" s="242"/>
      <c r="E110" s="256"/>
      <c r="F110" s="257"/>
      <c r="G110" s="242"/>
      <c r="H110" s="242"/>
      <c r="J110" t="str">
        <f>IF(Shares!$A108="","",Shares!$A108)</f>
        <v/>
      </c>
      <c r="K110" t="str">
        <f t="shared" si="3"/>
        <v/>
      </c>
      <c r="L110" t="str">
        <f t="shared" si="4"/>
        <v/>
      </c>
      <c r="M110" t="str">
        <f t="shared" si="5"/>
        <v/>
      </c>
      <c r="N110" t="str">
        <f>IF($J110="","",IF(ISNUMBER(MATCH($J110,Prices[Key],0)),"OK - in Prices","ADD TO PRICES"))</f>
        <v/>
      </c>
      <c r="P110" t="str">
        <f>IFERROR(INDEX(Prices[Key],ROWS($P$4:P110)),"")</f>
        <v/>
      </c>
      <c r="Q110" t="str">
        <f>IF($P110="","",IF(ISNUMBER(MATCH($P110,Shares!$A$2:$A$1001,0)),"held","NOT HELD - review"))</f>
        <v/>
      </c>
    </row>
    <row r="111" spans="1:17" ht="15" customHeight="1" x14ac:dyDescent="0.15">
      <c r="A111" s="255"/>
      <c r="B111" s="242"/>
      <c r="C111" s="242"/>
      <c r="D111" s="242"/>
      <c r="E111" s="256"/>
      <c r="F111" s="257"/>
      <c r="G111" s="242"/>
      <c r="H111" s="242"/>
      <c r="J111" t="str">
        <f>IF(Shares!$A109="","",Shares!$A109)</f>
        <v/>
      </c>
      <c r="K111" t="str">
        <f t="shared" si="3"/>
        <v/>
      </c>
      <c r="L111" t="str">
        <f t="shared" si="4"/>
        <v/>
      </c>
      <c r="M111" t="str">
        <f t="shared" si="5"/>
        <v/>
      </c>
      <c r="N111" t="str">
        <f>IF($J111="","",IF(ISNUMBER(MATCH($J111,Prices[Key],0)),"OK - in Prices","ADD TO PRICES"))</f>
        <v/>
      </c>
      <c r="P111" t="str">
        <f>IFERROR(INDEX(Prices[Key],ROWS($P$4:P111)),"")</f>
        <v/>
      </c>
      <c r="Q111" t="str">
        <f>IF($P111="","",IF(ISNUMBER(MATCH($P111,Shares!$A$2:$A$1001,0)),"held","NOT HELD - review"))</f>
        <v/>
      </c>
    </row>
    <row r="112" spans="1:17" ht="15" customHeight="1" x14ac:dyDescent="0.15">
      <c r="A112" s="255"/>
      <c r="B112" s="242"/>
      <c r="C112" s="242"/>
      <c r="D112" s="242"/>
      <c r="E112" s="256"/>
      <c r="F112" s="257"/>
      <c r="G112" s="242"/>
      <c r="H112" s="242"/>
      <c r="J112" t="str">
        <f>IF(Shares!$A110="","",Shares!$A110)</f>
        <v/>
      </c>
      <c r="K112" t="str">
        <f t="shared" si="3"/>
        <v/>
      </c>
      <c r="L112" t="str">
        <f t="shared" si="4"/>
        <v/>
      </c>
      <c r="M112" t="str">
        <f t="shared" si="5"/>
        <v/>
      </c>
      <c r="N112" t="str">
        <f>IF($J112="","",IF(ISNUMBER(MATCH($J112,Prices[Key],0)),"OK - in Prices","ADD TO PRICES"))</f>
        <v/>
      </c>
      <c r="P112" t="str">
        <f>IFERROR(INDEX(Prices[Key],ROWS($P$4:P112)),"")</f>
        <v/>
      </c>
      <c r="Q112" t="str">
        <f>IF($P112="","",IF(ISNUMBER(MATCH($P112,Shares!$A$2:$A$1001,0)),"held","NOT HELD - review"))</f>
        <v/>
      </c>
    </row>
    <row r="113" spans="1:17" ht="15" customHeight="1" x14ac:dyDescent="0.15">
      <c r="A113" s="255"/>
      <c r="B113" s="242"/>
      <c r="C113" s="242"/>
      <c r="D113" s="242"/>
      <c r="E113" s="256"/>
      <c r="F113" s="257"/>
      <c r="G113" s="242"/>
      <c r="H113" s="242"/>
      <c r="J113" t="str">
        <f>IF(Shares!$A111="","",Shares!$A111)</f>
        <v/>
      </c>
      <c r="K113" t="str">
        <f t="shared" si="3"/>
        <v/>
      </c>
      <c r="L113" t="str">
        <f t="shared" si="4"/>
        <v/>
      </c>
      <c r="M113" t="str">
        <f t="shared" si="5"/>
        <v/>
      </c>
      <c r="N113" t="str">
        <f>IF($J113="","",IF(ISNUMBER(MATCH($J113,Prices[Key],0)),"OK - in Prices","ADD TO PRICES"))</f>
        <v/>
      </c>
      <c r="P113" t="str">
        <f>IFERROR(INDEX(Prices[Key],ROWS($P$4:P113)),"")</f>
        <v/>
      </c>
      <c r="Q113" t="str">
        <f>IF($P113="","",IF(ISNUMBER(MATCH($P113,Shares!$A$2:$A$1001,0)),"held","NOT HELD - review"))</f>
        <v/>
      </c>
    </row>
    <row r="114" spans="1:17" ht="15" customHeight="1" x14ac:dyDescent="0.15">
      <c r="A114" s="255"/>
      <c r="B114" s="242"/>
      <c r="C114" s="242"/>
      <c r="D114" s="242"/>
      <c r="E114" s="256"/>
      <c r="F114" s="257"/>
      <c r="G114" s="242"/>
      <c r="H114" s="242"/>
      <c r="J114" t="str">
        <f>IF(Shares!$A112="","",Shares!$A112)</f>
        <v/>
      </c>
      <c r="K114" t="str">
        <f t="shared" si="3"/>
        <v/>
      </c>
      <c r="L114" t="str">
        <f t="shared" si="4"/>
        <v/>
      </c>
      <c r="M114" t="str">
        <f t="shared" si="5"/>
        <v/>
      </c>
      <c r="N114" t="str">
        <f>IF($J114="","",IF(ISNUMBER(MATCH($J114,Prices[Key],0)),"OK - in Prices","ADD TO PRICES"))</f>
        <v/>
      </c>
      <c r="P114" t="str">
        <f>IFERROR(INDEX(Prices[Key],ROWS($P$4:P114)),"")</f>
        <v/>
      </c>
      <c r="Q114" t="str">
        <f>IF($P114="","",IF(ISNUMBER(MATCH($P114,Shares!$A$2:$A$1001,0)),"held","NOT HELD - review"))</f>
        <v/>
      </c>
    </row>
    <row r="115" spans="1:17" ht="15" customHeight="1" x14ac:dyDescent="0.15">
      <c r="A115" s="255"/>
      <c r="B115" s="242"/>
      <c r="C115" s="242"/>
      <c r="D115" s="242"/>
      <c r="E115" s="256"/>
      <c r="F115" s="257"/>
      <c r="G115" s="242"/>
      <c r="H115" s="242"/>
      <c r="J115" t="str">
        <f>IF(Shares!$A113="","",Shares!$A113)</f>
        <v/>
      </c>
      <c r="K115" t="str">
        <f t="shared" si="3"/>
        <v/>
      </c>
      <c r="L115" t="str">
        <f t="shared" si="4"/>
        <v/>
      </c>
      <c r="M115" t="str">
        <f t="shared" si="5"/>
        <v/>
      </c>
      <c r="N115" t="str">
        <f>IF($J115="","",IF(ISNUMBER(MATCH($J115,Prices[Key],0)),"OK - in Prices","ADD TO PRICES"))</f>
        <v/>
      </c>
      <c r="P115" t="str">
        <f>IFERROR(INDEX(Prices[Key],ROWS($P$4:P115)),"")</f>
        <v/>
      </c>
      <c r="Q115" t="str">
        <f>IF($P115="","",IF(ISNUMBER(MATCH($P115,Shares!$A$2:$A$1001,0)),"held","NOT HELD - review"))</f>
        <v/>
      </c>
    </row>
    <row r="116" spans="1:17" ht="15" customHeight="1" x14ac:dyDescent="0.15">
      <c r="A116" s="255"/>
      <c r="B116" s="242"/>
      <c r="C116" s="242"/>
      <c r="D116" s="242"/>
      <c r="E116" s="256"/>
      <c r="F116" s="257"/>
      <c r="G116" s="242"/>
      <c r="H116" s="242"/>
      <c r="J116" t="str">
        <f>IF(Shares!$A114="","",Shares!$A114)</f>
        <v/>
      </c>
      <c r="K116" t="str">
        <f t="shared" si="3"/>
        <v/>
      </c>
      <c r="L116" t="str">
        <f t="shared" si="4"/>
        <v/>
      </c>
      <c r="M116" t="str">
        <f t="shared" si="5"/>
        <v/>
      </c>
      <c r="N116" t="str">
        <f>IF($J116="","",IF(ISNUMBER(MATCH($J116,Prices[Key],0)),"OK - in Prices","ADD TO PRICES"))</f>
        <v/>
      </c>
      <c r="P116" t="str">
        <f>IFERROR(INDEX(Prices[Key],ROWS($P$4:P116)),"")</f>
        <v/>
      </c>
      <c r="Q116" t="str">
        <f>IF($P116="","",IF(ISNUMBER(MATCH($P116,Shares!$A$2:$A$1001,0)),"held","NOT HELD - review"))</f>
        <v/>
      </c>
    </row>
    <row r="117" spans="1:17" ht="15" customHeight="1" x14ac:dyDescent="0.15">
      <c r="J117" t="str">
        <f>IF(Shares!$A115="","",Shares!$A115)</f>
        <v/>
      </c>
      <c r="K117" t="str">
        <f t="shared" si="3"/>
        <v/>
      </c>
      <c r="L117" t="str">
        <f t="shared" si="4"/>
        <v/>
      </c>
      <c r="M117" t="str">
        <f t="shared" si="5"/>
        <v/>
      </c>
      <c r="N117" t="str">
        <f>IF($J117="","",IF(ISNUMBER(MATCH($J117,Prices[Key],0)),"OK - in Prices","ADD TO PRICES"))</f>
        <v/>
      </c>
      <c r="P117" t="str">
        <f>IFERROR(INDEX(Prices[Key],ROWS($P$4:P117)),"")</f>
        <v/>
      </c>
      <c r="Q117" t="str">
        <f>IF($P117="","",IF(ISNUMBER(MATCH($P117,Shares!$A$2:$A$1001,0)),"held","NOT HELD - review"))</f>
        <v/>
      </c>
    </row>
    <row r="118" spans="1:17" ht="15" customHeight="1" x14ac:dyDescent="0.15">
      <c r="J118" t="str">
        <f>IF(Shares!$A116="","",Shares!$A116)</f>
        <v/>
      </c>
      <c r="K118" t="str">
        <f t="shared" si="3"/>
        <v/>
      </c>
      <c r="L118" t="str">
        <f t="shared" si="4"/>
        <v/>
      </c>
      <c r="M118" t="str">
        <f t="shared" si="5"/>
        <v/>
      </c>
      <c r="N118" t="str">
        <f>IF($J118="","",IF(ISNUMBER(MATCH($J118,Prices[Key],0)),"OK - in Prices","ADD TO PRICES"))</f>
        <v/>
      </c>
      <c r="P118" t="str">
        <f>IFERROR(INDEX(Prices[Key],ROWS($P$4:P118)),"")</f>
        <v/>
      </c>
      <c r="Q118" t="str">
        <f>IF($P118="","",IF(ISNUMBER(MATCH($P118,Shares!$A$2:$A$1001,0)),"held","NOT HELD - review"))</f>
        <v/>
      </c>
    </row>
    <row r="119" spans="1:17" ht="15" customHeight="1" x14ac:dyDescent="0.15">
      <c r="J119" t="str">
        <f>IF(Shares!$A117="","",Shares!$A117)</f>
        <v/>
      </c>
      <c r="K119" t="str">
        <f t="shared" si="3"/>
        <v/>
      </c>
      <c r="L119" t="str">
        <f t="shared" si="4"/>
        <v/>
      </c>
      <c r="M119" t="str">
        <f t="shared" si="5"/>
        <v/>
      </c>
      <c r="N119" t="str">
        <f>IF($J119="","",IF(ISNUMBER(MATCH($J119,Prices[Key],0)),"OK - in Prices","ADD TO PRICES"))</f>
        <v/>
      </c>
      <c r="P119" t="str">
        <f>IFERROR(INDEX(Prices[Key],ROWS($P$4:P119)),"")</f>
        <v/>
      </c>
      <c r="Q119" t="str">
        <f>IF($P119="","",IF(ISNUMBER(MATCH($P119,Shares!$A$2:$A$1001,0)),"held","NOT HELD - review"))</f>
        <v/>
      </c>
    </row>
    <row r="120" spans="1:17" ht="15" customHeight="1" x14ac:dyDescent="0.15">
      <c r="J120" t="str">
        <f>IF(Shares!$A118="","",Shares!$A118)</f>
        <v/>
      </c>
      <c r="K120" t="str">
        <f t="shared" si="3"/>
        <v/>
      </c>
      <c r="L120" t="str">
        <f t="shared" si="4"/>
        <v/>
      </c>
      <c r="M120" t="str">
        <f t="shared" si="5"/>
        <v/>
      </c>
      <c r="N120" t="str">
        <f>IF($J120="","",IF(ISNUMBER(MATCH($J120,Prices[Key],0)),"OK - in Prices","ADD TO PRICES"))</f>
        <v/>
      </c>
      <c r="P120" t="str">
        <f>IFERROR(INDEX(Prices[Key],ROWS($P$4:P120)),"")</f>
        <v/>
      </c>
      <c r="Q120" t="str">
        <f>IF($P120="","",IF(ISNUMBER(MATCH($P120,Shares!$A$2:$A$1001,0)),"held","NOT HELD - review"))</f>
        <v/>
      </c>
    </row>
    <row r="121" spans="1:17" ht="15" customHeight="1" x14ac:dyDescent="0.15">
      <c r="J121" t="str">
        <f>IF(Shares!$A119="","",Shares!$A119)</f>
        <v/>
      </c>
      <c r="K121" t="str">
        <f t="shared" si="3"/>
        <v/>
      </c>
      <c r="L121" t="str">
        <f t="shared" si="4"/>
        <v/>
      </c>
      <c r="M121" t="str">
        <f t="shared" si="5"/>
        <v/>
      </c>
      <c r="N121" t="str">
        <f>IF($J121="","",IF(ISNUMBER(MATCH($J121,Prices[Key],0)),"OK - in Prices","ADD TO PRICES"))</f>
        <v/>
      </c>
      <c r="P121" t="str">
        <f>IFERROR(INDEX(Prices[Key],ROWS($P$4:P121)),"")</f>
        <v/>
      </c>
      <c r="Q121" t="str">
        <f>IF($P121="","",IF(ISNUMBER(MATCH($P121,Shares!$A$2:$A$1001,0)),"held","NOT HELD - review"))</f>
        <v/>
      </c>
    </row>
    <row r="122" spans="1:17" ht="15" customHeight="1" x14ac:dyDescent="0.15">
      <c r="J122" t="str">
        <f>IF(Shares!$A120="","",Shares!$A120)</f>
        <v/>
      </c>
      <c r="K122" t="str">
        <f t="shared" si="3"/>
        <v/>
      </c>
      <c r="L122" t="str">
        <f t="shared" si="4"/>
        <v/>
      </c>
      <c r="M122" t="str">
        <f t="shared" si="5"/>
        <v/>
      </c>
      <c r="N122" t="str">
        <f>IF($J122="","",IF(ISNUMBER(MATCH($J122,Prices[Key],0)),"OK - in Prices","ADD TO PRICES"))</f>
        <v/>
      </c>
      <c r="P122" t="str">
        <f>IFERROR(INDEX(Prices[Key],ROWS($P$4:P122)),"")</f>
        <v/>
      </c>
      <c r="Q122" t="str">
        <f>IF($P122="","",IF(ISNUMBER(MATCH($P122,Shares!$A$2:$A$1001,0)),"held","NOT HELD - review"))</f>
        <v/>
      </c>
    </row>
    <row r="123" spans="1:17" ht="15" customHeight="1" x14ac:dyDescent="0.15">
      <c r="J123" t="str">
        <f>IF(Shares!$A121="","",Shares!$A121)</f>
        <v/>
      </c>
      <c r="K123" t="str">
        <f t="shared" si="3"/>
        <v/>
      </c>
      <c r="L123" t="str">
        <f t="shared" si="4"/>
        <v/>
      </c>
      <c r="M123" t="str">
        <f t="shared" si="5"/>
        <v/>
      </c>
      <c r="N123" t="str">
        <f>IF($J123="","",IF(ISNUMBER(MATCH($J123,Prices[Key],0)),"OK - in Prices","ADD TO PRICES"))</f>
        <v/>
      </c>
      <c r="P123" t="str">
        <f>IFERROR(INDEX(Prices[Key],ROWS($P$4:P123)),"")</f>
        <v/>
      </c>
      <c r="Q123" t="str">
        <f>IF($P123="","",IF(ISNUMBER(MATCH($P123,Shares!$A$2:$A$1001,0)),"held","NOT HELD - review"))</f>
        <v/>
      </c>
    </row>
    <row r="124" spans="1:17" ht="15" customHeight="1" x14ac:dyDescent="0.15">
      <c r="J124" t="str">
        <f>IF(Shares!$A122="","",Shares!$A122)</f>
        <v/>
      </c>
      <c r="K124" t="str">
        <f t="shared" si="3"/>
        <v/>
      </c>
      <c r="L124" t="str">
        <f t="shared" si="4"/>
        <v/>
      </c>
      <c r="M124" t="str">
        <f t="shared" si="5"/>
        <v/>
      </c>
      <c r="N124" t="str">
        <f>IF($J124="","",IF(ISNUMBER(MATCH($J124,Prices[Key],0)),"OK - in Prices","ADD TO PRICES"))</f>
        <v/>
      </c>
      <c r="P124" t="str">
        <f>IFERROR(INDEX(Prices[Key],ROWS($P$4:P124)),"")</f>
        <v/>
      </c>
      <c r="Q124" t="str">
        <f>IF($P124="","",IF(ISNUMBER(MATCH($P124,Shares!$A$2:$A$1001,0)),"held","NOT HELD - review"))</f>
        <v/>
      </c>
    </row>
    <row r="125" spans="1:17" ht="15" customHeight="1" x14ac:dyDescent="0.15">
      <c r="J125" t="str">
        <f>IF(Shares!$A123="","",Shares!$A123)</f>
        <v/>
      </c>
      <c r="K125" t="str">
        <f t="shared" si="3"/>
        <v/>
      </c>
      <c r="L125" t="str">
        <f t="shared" si="4"/>
        <v/>
      </c>
      <c r="M125" t="str">
        <f t="shared" si="5"/>
        <v/>
      </c>
      <c r="N125" t="str">
        <f>IF($J125="","",IF(ISNUMBER(MATCH($J125,Prices[Key],0)),"OK - in Prices","ADD TO PRICES"))</f>
        <v/>
      </c>
      <c r="P125" t="str">
        <f>IFERROR(INDEX(Prices[Key],ROWS($P$4:P125)),"")</f>
        <v/>
      </c>
      <c r="Q125" t="str">
        <f>IF($P125="","",IF(ISNUMBER(MATCH($P125,Shares!$A$2:$A$1001,0)),"held","NOT HELD - review"))</f>
        <v/>
      </c>
    </row>
    <row r="126" spans="1:17" ht="15" customHeight="1" x14ac:dyDescent="0.15">
      <c r="J126" t="str">
        <f>IF(Shares!$A124="","",Shares!$A124)</f>
        <v/>
      </c>
      <c r="K126" t="str">
        <f t="shared" si="3"/>
        <v/>
      </c>
      <c r="L126" t="str">
        <f t="shared" si="4"/>
        <v/>
      </c>
      <c r="M126" t="str">
        <f t="shared" si="5"/>
        <v/>
      </c>
      <c r="N126" t="str">
        <f>IF($J126="","",IF(ISNUMBER(MATCH($J126,Prices[Key],0)),"OK - in Prices","ADD TO PRICES"))</f>
        <v/>
      </c>
      <c r="P126" t="str">
        <f>IFERROR(INDEX(Prices[Key],ROWS($P$4:P126)),"")</f>
        <v/>
      </c>
      <c r="Q126" t="str">
        <f>IF($P126="","",IF(ISNUMBER(MATCH($P126,Shares!$A$2:$A$1001,0)),"held","NOT HELD - review"))</f>
        <v/>
      </c>
    </row>
    <row r="127" spans="1:17" ht="15" customHeight="1" x14ac:dyDescent="0.15">
      <c r="J127" t="str">
        <f>IF(Shares!$A125="","",Shares!$A125)</f>
        <v/>
      </c>
      <c r="K127" t="str">
        <f t="shared" si="3"/>
        <v/>
      </c>
      <c r="L127" t="str">
        <f t="shared" si="4"/>
        <v/>
      </c>
      <c r="M127" t="str">
        <f t="shared" si="5"/>
        <v/>
      </c>
      <c r="N127" t="str">
        <f>IF($J127="","",IF(ISNUMBER(MATCH($J127,Prices[Key],0)),"OK - in Prices","ADD TO PRICES"))</f>
        <v/>
      </c>
      <c r="P127" t="str">
        <f>IFERROR(INDEX(Prices[Key],ROWS($P$4:P127)),"")</f>
        <v/>
      </c>
      <c r="Q127" t="str">
        <f>IF($P127="","",IF(ISNUMBER(MATCH($P127,Shares!$A$2:$A$1001,0)),"held","NOT HELD - review"))</f>
        <v/>
      </c>
    </row>
    <row r="128" spans="1:17" ht="15" customHeight="1" x14ac:dyDescent="0.15">
      <c r="J128" t="str">
        <f>IF(Shares!$A126="","",Shares!$A126)</f>
        <v/>
      </c>
      <c r="K128" t="str">
        <f t="shared" si="3"/>
        <v/>
      </c>
      <c r="L128" t="str">
        <f t="shared" si="4"/>
        <v/>
      </c>
      <c r="M128" t="str">
        <f t="shared" si="5"/>
        <v/>
      </c>
      <c r="N128" t="str">
        <f>IF($J128="","",IF(ISNUMBER(MATCH($J128,Prices[Key],0)),"OK - in Prices","ADD TO PRICES"))</f>
        <v/>
      </c>
      <c r="P128" t="str">
        <f>IFERROR(INDEX(Prices[Key],ROWS($P$4:P128)),"")</f>
        <v/>
      </c>
      <c r="Q128" t="str">
        <f>IF($P128="","",IF(ISNUMBER(MATCH($P128,Shares!$A$2:$A$1001,0)),"held","NOT HELD - review"))</f>
        <v/>
      </c>
    </row>
    <row r="129" spans="10:17" ht="15" customHeight="1" x14ac:dyDescent="0.15">
      <c r="J129" t="str">
        <f>IF(Shares!$A127="","",Shares!$A127)</f>
        <v/>
      </c>
      <c r="K129" t="str">
        <f t="shared" si="3"/>
        <v/>
      </c>
      <c r="L129" t="str">
        <f t="shared" si="4"/>
        <v/>
      </c>
      <c r="M129" t="str">
        <f t="shared" si="5"/>
        <v/>
      </c>
      <c r="N129" t="str">
        <f>IF($J129="","",IF(ISNUMBER(MATCH($J129,Prices[Key],0)),"OK - in Prices","ADD TO PRICES"))</f>
        <v/>
      </c>
      <c r="P129" t="str">
        <f>IFERROR(INDEX(Prices[Key],ROWS($P$4:P129)),"")</f>
        <v/>
      </c>
      <c r="Q129" t="str">
        <f>IF($P129="","",IF(ISNUMBER(MATCH($P129,Shares!$A$2:$A$1001,0)),"held","NOT HELD - review"))</f>
        <v/>
      </c>
    </row>
    <row r="130" spans="10:17" ht="15" customHeight="1" x14ac:dyDescent="0.15">
      <c r="J130" t="str">
        <f>IF(Shares!$A128="","",Shares!$A128)</f>
        <v/>
      </c>
      <c r="K130" t="str">
        <f t="shared" si="3"/>
        <v/>
      </c>
      <c r="L130" t="str">
        <f t="shared" si="4"/>
        <v/>
      </c>
      <c r="M130" t="str">
        <f t="shared" si="5"/>
        <v/>
      </c>
      <c r="N130" t="str">
        <f>IF($J130="","",IF(ISNUMBER(MATCH($J130,Prices[Key],0)),"OK - in Prices","ADD TO PRICES"))</f>
        <v/>
      </c>
      <c r="P130" t="str">
        <f>IFERROR(INDEX(Prices[Key],ROWS($P$4:P130)),"")</f>
        <v/>
      </c>
      <c r="Q130" t="str">
        <f>IF($P130="","",IF(ISNUMBER(MATCH($P130,Shares!$A$2:$A$1001,0)),"held","NOT HELD - review"))</f>
        <v/>
      </c>
    </row>
    <row r="131" spans="10:17" ht="15" customHeight="1" x14ac:dyDescent="0.15">
      <c r="J131" t="str">
        <f>IF(Shares!$A129="","",Shares!$A129)</f>
        <v/>
      </c>
      <c r="K131" t="str">
        <f t="shared" si="3"/>
        <v/>
      </c>
      <c r="L131" t="str">
        <f t="shared" si="4"/>
        <v/>
      </c>
      <c r="M131" t="str">
        <f t="shared" si="5"/>
        <v/>
      </c>
      <c r="N131" t="str">
        <f>IF($J131="","",IF(ISNUMBER(MATCH($J131,Prices[Key],0)),"OK - in Prices","ADD TO PRICES"))</f>
        <v/>
      </c>
      <c r="P131" t="str">
        <f>IFERROR(INDEX(Prices[Key],ROWS($P$4:P131)),"")</f>
        <v/>
      </c>
      <c r="Q131" t="str">
        <f>IF($P131="","",IF(ISNUMBER(MATCH($P131,Shares!$A$2:$A$1001,0)),"held","NOT HELD - review"))</f>
        <v/>
      </c>
    </row>
    <row r="132" spans="10:17" ht="15" customHeight="1" x14ac:dyDescent="0.15">
      <c r="J132" t="str">
        <f>IF(Shares!$A130="","",Shares!$A130)</f>
        <v/>
      </c>
      <c r="K132" t="str">
        <f t="shared" ref="K132:K195" si="6">IF($J132="","",LEFT($J132,FIND(":",$J132)-1))</f>
        <v/>
      </c>
      <c r="L132" t="str">
        <f t="shared" ref="L132:L195" si="7">IF($J132="","",MID($J132,FIND(":",$J132)+1,FIND(":",$J132,FIND(":",$J132)+1)-FIND(":",$J132)-1))</f>
        <v/>
      </c>
      <c r="M132" t="str">
        <f t="shared" ref="M132:M195" si="8">IF($J132="","",RIGHT($J132,LEN($J132)-FIND(":",$J132,FIND(":",$J132)+1)))</f>
        <v/>
      </c>
      <c r="N132" t="str">
        <f>IF($J132="","",IF(ISNUMBER(MATCH($J132,Prices[Key],0)),"OK - in Prices","ADD TO PRICES"))</f>
        <v/>
      </c>
      <c r="P132" t="str">
        <f>IFERROR(INDEX(Prices[Key],ROWS($P$4:P132)),"")</f>
        <v/>
      </c>
      <c r="Q132" t="str">
        <f>IF($P132="","",IF(ISNUMBER(MATCH($P132,Shares!$A$2:$A$1001,0)),"held","NOT HELD - review"))</f>
        <v/>
      </c>
    </row>
    <row r="133" spans="10:17" ht="15" customHeight="1" x14ac:dyDescent="0.15">
      <c r="J133" t="str">
        <f>IF(Shares!$A131="","",Shares!$A131)</f>
        <v/>
      </c>
      <c r="K133" t="str">
        <f t="shared" si="6"/>
        <v/>
      </c>
      <c r="L133" t="str">
        <f t="shared" si="7"/>
        <v/>
      </c>
      <c r="M133" t="str">
        <f t="shared" si="8"/>
        <v/>
      </c>
      <c r="N133" t="str">
        <f>IF($J133="","",IF(ISNUMBER(MATCH($J133,Prices[Key],0)),"OK - in Prices","ADD TO PRICES"))</f>
        <v/>
      </c>
      <c r="P133" t="str">
        <f>IFERROR(INDEX(Prices[Key],ROWS($P$4:P133)),"")</f>
        <v/>
      </c>
      <c r="Q133" t="str">
        <f>IF($P133="","",IF(ISNUMBER(MATCH($P133,Shares!$A$2:$A$1001,0)),"held","NOT HELD - review"))</f>
        <v/>
      </c>
    </row>
    <row r="134" spans="10:17" ht="15" customHeight="1" x14ac:dyDescent="0.15">
      <c r="J134" t="str">
        <f>IF(Shares!$A132="","",Shares!$A132)</f>
        <v/>
      </c>
      <c r="K134" t="str">
        <f t="shared" si="6"/>
        <v/>
      </c>
      <c r="L134" t="str">
        <f t="shared" si="7"/>
        <v/>
      </c>
      <c r="M134" t="str">
        <f t="shared" si="8"/>
        <v/>
      </c>
      <c r="N134" t="str">
        <f>IF($J134="","",IF(ISNUMBER(MATCH($J134,Prices[Key],0)),"OK - in Prices","ADD TO PRICES"))</f>
        <v/>
      </c>
      <c r="P134" t="str">
        <f>IFERROR(INDEX(Prices[Key],ROWS($P$4:P134)),"")</f>
        <v/>
      </c>
      <c r="Q134" t="str">
        <f>IF($P134="","",IF(ISNUMBER(MATCH($P134,Shares!$A$2:$A$1001,0)),"held","NOT HELD - review"))</f>
        <v/>
      </c>
    </row>
    <row r="135" spans="10:17" ht="15" customHeight="1" x14ac:dyDescent="0.15">
      <c r="J135" t="str">
        <f>IF(Shares!$A133="","",Shares!$A133)</f>
        <v/>
      </c>
      <c r="K135" t="str">
        <f t="shared" si="6"/>
        <v/>
      </c>
      <c r="L135" t="str">
        <f t="shared" si="7"/>
        <v/>
      </c>
      <c r="M135" t="str">
        <f t="shared" si="8"/>
        <v/>
      </c>
      <c r="N135" t="str">
        <f>IF($J135="","",IF(ISNUMBER(MATCH($J135,Prices[Key],0)),"OK - in Prices","ADD TO PRICES"))</f>
        <v/>
      </c>
      <c r="P135" t="str">
        <f>IFERROR(INDEX(Prices[Key],ROWS($P$4:P135)),"")</f>
        <v/>
      </c>
      <c r="Q135" t="str">
        <f>IF($P135="","",IF(ISNUMBER(MATCH($P135,Shares!$A$2:$A$1001,0)),"held","NOT HELD - review"))</f>
        <v/>
      </c>
    </row>
    <row r="136" spans="10:17" ht="15" customHeight="1" x14ac:dyDescent="0.15">
      <c r="J136" t="str">
        <f>IF(Shares!$A134="","",Shares!$A134)</f>
        <v/>
      </c>
      <c r="K136" t="str">
        <f t="shared" si="6"/>
        <v/>
      </c>
      <c r="L136" t="str">
        <f t="shared" si="7"/>
        <v/>
      </c>
      <c r="M136" t="str">
        <f t="shared" si="8"/>
        <v/>
      </c>
      <c r="N136" t="str">
        <f>IF($J136="","",IF(ISNUMBER(MATCH($J136,Prices[Key],0)),"OK - in Prices","ADD TO PRICES"))</f>
        <v/>
      </c>
      <c r="P136" t="str">
        <f>IFERROR(INDEX(Prices[Key],ROWS($P$4:P136)),"")</f>
        <v/>
      </c>
      <c r="Q136" t="str">
        <f>IF($P136="","",IF(ISNUMBER(MATCH($P136,Shares!$A$2:$A$1001,0)),"held","NOT HELD - review"))</f>
        <v/>
      </c>
    </row>
    <row r="137" spans="10:17" ht="15" customHeight="1" x14ac:dyDescent="0.15">
      <c r="J137" t="str">
        <f>IF(Shares!$A135="","",Shares!$A135)</f>
        <v/>
      </c>
      <c r="K137" t="str">
        <f t="shared" si="6"/>
        <v/>
      </c>
      <c r="L137" t="str">
        <f t="shared" si="7"/>
        <v/>
      </c>
      <c r="M137" t="str">
        <f t="shared" si="8"/>
        <v/>
      </c>
      <c r="N137" t="str">
        <f>IF($J137="","",IF(ISNUMBER(MATCH($J137,Prices[Key],0)),"OK - in Prices","ADD TO PRICES"))</f>
        <v/>
      </c>
      <c r="P137" t="str">
        <f>IFERROR(INDEX(Prices[Key],ROWS($P$4:P137)),"")</f>
        <v/>
      </c>
      <c r="Q137" t="str">
        <f>IF($P137="","",IF(ISNUMBER(MATCH($P137,Shares!$A$2:$A$1001,0)),"held","NOT HELD - review"))</f>
        <v/>
      </c>
    </row>
    <row r="138" spans="10:17" ht="15" customHeight="1" x14ac:dyDescent="0.15">
      <c r="J138" t="str">
        <f>IF(Shares!$A136="","",Shares!$A136)</f>
        <v/>
      </c>
      <c r="K138" t="str">
        <f t="shared" si="6"/>
        <v/>
      </c>
      <c r="L138" t="str">
        <f t="shared" si="7"/>
        <v/>
      </c>
      <c r="M138" t="str">
        <f t="shared" si="8"/>
        <v/>
      </c>
      <c r="N138" t="str">
        <f>IF($J138="","",IF(ISNUMBER(MATCH($J138,Prices[Key],0)),"OK - in Prices","ADD TO PRICES"))</f>
        <v/>
      </c>
      <c r="P138" t="str">
        <f>IFERROR(INDEX(Prices[Key],ROWS($P$4:P138)),"")</f>
        <v/>
      </c>
      <c r="Q138" t="str">
        <f>IF($P138="","",IF(ISNUMBER(MATCH($P138,Shares!$A$2:$A$1001,0)),"held","NOT HELD - review"))</f>
        <v/>
      </c>
    </row>
    <row r="139" spans="10:17" ht="15" customHeight="1" x14ac:dyDescent="0.15">
      <c r="J139" t="str">
        <f>IF(Shares!$A137="","",Shares!$A137)</f>
        <v/>
      </c>
      <c r="K139" t="str">
        <f t="shared" si="6"/>
        <v/>
      </c>
      <c r="L139" t="str">
        <f t="shared" si="7"/>
        <v/>
      </c>
      <c r="M139" t="str">
        <f t="shared" si="8"/>
        <v/>
      </c>
      <c r="N139" t="str">
        <f>IF($J139="","",IF(ISNUMBER(MATCH($J139,Prices[Key],0)),"OK - in Prices","ADD TO PRICES"))</f>
        <v/>
      </c>
      <c r="P139" t="str">
        <f>IFERROR(INDEX(Prices[Key],ROWS($P$4:P139)),"")</f>
        <v/>
      </c>
      <c r="Q139" t="str">
        <f>IF($P139="","",IF(ISNUMBER(MATCH($P139,Shares!$A$2:$A$1001,0)),"held","NOT HELD - review"))</f>
        <v/>
      </c>
    </row>
    <row r="140" spans="10:17" ht="15" customHeight="1" x14ac:dyDescent="0.15">
      <c r="J140" t="str">
        <f>IF(Shares!$A138="","",Shares!$A138)</f>
        <v/>
      </c>
      <c r="K140" t="str">
        <f t="shared" si="6"/>
        <v/>
      </c>
      <c r="L140" t="str">
        <f t="shared" si="7"/>
        <v/>
      </c>
      <c r="M140" t="str">
        <f t="shared" si="8"/>
        <v/>
      </c>
      <c r="N140" t="str">
        <f>IF($J140="","",IF(ISNUMBER(MATCH($J140,Prices[Key],0)),"OK - in Prices","ADD TO PRICES"))</f>
        <v/>
      </c>
      <c r="P140" t="str">
        <f>IFERROR(INDEX(Prices[Key],ROWS($P$4:P140)),"")</f>
        <v/>
      </c>
      <c r="Q140" t="str">
        <f>IF($P140="","",IF(ISNUMBER(MATCH($P140,Shares!$A$2:$A$1001,0)),"held","NOT HELD - review"))</f>
        <v/>
      </c>
    </row>
    <row r="141" spans="10:17" ht="15" customHeight="1" x14ac:dyDescent="0.15">
      <c r="J141" t="str">
        <f>IF(Shares!$A139="","",Shares!$A139)</f>
        <v/>
      </c>
      <c r="K141" t="str">
        <f t="shared" si="6"/>
        <v/>
      </c>
      <c r="L141" t="str">
        <f t="shared" si="7"/>
        <v/>
      </c>
      <c r="M141" t="str">
        <f t="shared" si="8"/>
        <v/>
      </c>
      <c r="N141" t="str">
        <f>IF($J141="","",IF(ISNUMBER(MATCH($J141,Prices[Key],0)),"OK - in Prices","ADD TO PRICES"))</f>
        <v/>
      </c>
      <c r="P141" t="str">
        <f>IFERROR(INDEX(Prices[Key],ROWS($P$4:P141)),"")</f>
        <v/>
      </c>
      <c r="Q141" t="str">
        <f>IF($P141="","",IF(ISNUMBER(MATCH($P141,Shares!$A$2:$A$1001,0)),"held","NOT HELD - review"))</f>
        <v/>
      </c>
    </row>
    <row r="142" spans="10:17" ht="15" customHeight="1" x14ac:dyDescent="0.15">
      <c r="J142" t="str">
        <f>IF(Shares!$A140="","",Shares!$A140)</f>
        <v/>
      </c>
      <c r="K142" t="str">
        <f t="shared" si="6"/>
        <v/>
      </c>
      <c r="L142" t="str">
        <f t="shared" si="7"/>
        <v/>
      </c>
      <c r="M142" t="str">
        <f t="shared" si="8"/>
        <v/>
      </c>
      <c r="N142" t="str">
        <f>IF($J142="","",IF(ISNUMBER(MATCH($J142,Prices[Key],0)),"OK - in Prices","ADD TO PRICES"))</f>
        <v/>
      </c>
      <c r="P142" t="str">
        <f>IFERROR(INDEX(Prices[Key],ROWS($P$4:P142)),"")</f>
        <v/>
      </c>
      <c r="Q142" t="str">
        <f>IF($P142="","",IF(ISNUMBER(MATCH($P142,Shares!$A$2:$A$1001,0)),"held","NOT HELD - review"))</f>
        <v/>
      </c>
    </row>
    <row r="143" spans="10:17" ht="15" customHeight="1" x14ac:dyDescent="0.15">
      <c r="J143" t="str">
        <f>IF(Shares!$A141="","",Shares!$A141)</f>
        <v/>
      </c>
      <c r="K143" t="str">
        <f t="shared" si="6"/>
        <v/>
      </c>
      <c r="L143" t="str">
        <f t="shared" si="7"/>
        <v/>
      </c>
      <c r="M143" t="str">
        <f t="shared" si="8"/>
        <v/>
      </c>
      <c r="N143" t="str">
        <f>IF($J143="","",IF(ISNUMBER(MATCH($J143,Prices[Key],0)),"OK - in Prices","ADD TO PRICES"))</f>
        <v/>
      </c>
      <c r="P143" t="str">
        <f>IFERROR(INDEX(Prices[Key],ROWS($P$4:P143)),"")</f>
        <v/>
      </c>
      <c r="Q143" t="str">
        <f>IF($P143="","",IF(ISNUMBER(MATCH($P143,Shares!$A$2:$A$1001,0)),"held","NOT HELD - review"))</f>
        <v/>
      </c>
    </row>
    <row r="144" spans="10:17" ht="15" customHeight="1" x14ac:dyDescent="0.15">
      <c r="J144" t="str">
        <f>IF(Shares!$A142="","",Shares!$A142)</f>
        <v/>
      </c>
      <c r="K144" t="str">
        <f t="shared" si="6"/>
        <v/>
      </c>
      <c r="L144" t="str">
        <f t="shared" si="7"/>
        <v/>
      </c>
      <c r="M144" t="str">
        <f t="shared" si="8"/>
        <v/>
      </c>
      <c r="N144" t="str">
        <f>IF($J144="","",IF(ISNUMBER(MATCH($J144,Prices[Key],0)),"OK - in Prices","ADD TO PRICES"))</f>
        <v/>
      </c>
      <c r="P144" t="str">
        <f>IFERROR(INDEX(Prices[Key],ROWS($P$4:P144)),"")</f>
        <v/>
      </c>
      <c r="Q144" t="str">
        <f>IF($P144="","",IF(ISNUMBER(MATCH($P144,Shares!$A$2:$A$1001,0)),"held","NOT HELD - review"))</f>
        <v/>
      </c>
    </row>
    <row r="145" spans="10:17" ht="15" customHeight="1" x14ac:dyDescent="0.15">
      <c r="J145" t="str">
        <f>IF(Shares!$A143="","",Shares!$A143)</f>
        <v/>
      </c>
      <c r="K145" t="str">
        <f t="shared" si="6"/>
        <v/>
      </c>
      <c r="L145" t="str">
        <f t="shared" si="7"/>
        <v/>
      </c>
      <c r="M145" t="str">
        <f t="shared" si="8"/>
        <v/>
      </c>
      <c r="N145" t="str">
        <f>IF($J145="","",IF(ISNUMBER(MATCH($J145,Prices[Key],0)),"OK - in Prices","ADD TO PRICES"))</f>
        <v/>
      </c>
      <c r="P145" t="str">
        <f>IFERROR(INDEX(Prices[Key],ROWS($P$4:P145)),"")</f>
        <v/>
      </c>
      <c r="Q145" t="str">
        <f>IF($P145="","",IF(ISNUMBER(MATCH($P145,Shares!$A$2:$A$1001,0)),"held","NOT HELD - review"))</f>
        <v/>
      </c>
    </row>
    <row r="146" spans="10:17" ht="15" customHeight="1" x14ac:dyDescent="0.15">
      <c r="J146" t="str">
        <f>IF(Shares!$A144="","",Shares!$A144)</f>
        <v/>
      </c>
      <c r="K146" t="str">
        <f t="shared" si="6"/>
        <v/>
      </c>
      <c r="L146" t="str">
        <f t="shared" si="7"/>
        <v/>
      </c>
      <c r="M146" t="str">
        <f t="shared" si="8"/>
        <v/>
      </c>
      <c r="N146" t="str">
        <f>IF($J146="","",IF(ISNUMBER(MATCH($J146,Prices[Key],0)),"OK - in Prices","ADD TO PRICES"))</f>
        <v/>
      </c>
      <c r="P146" t="str">
        <f>IFERROR(INDEX(Prices[Key],ROWS($P$4:P146)),"")</f>
        <v/>
      </c>
      <c r="Q146" t="str">
        <f>IF($P146="","",IF(ISNUMBER(MATCH($P146,Shares!$A$2:$A$1001,0)),"held","NOT HELD - review"))</f>
        <v/>
      </c>
    </row>
    <row r="147" spans="10:17" ht="15" customHeight="1" x14ac:dyDescent="0.15">
      <c r="J147" t="str">
        <f>IF(Shares!$A145="","",Shares!$A145)</f>
        <v/>
      </c>
      <c r="K147" t="str">
        <f t="shared" si="6"/>
        <v/>
      </c>
      <c r="L147" t="str">
        <f t="shared" si="7"/>
        <v/>
      </c>
      <c r="M147" t="str">
        <f t="shared" si="8"/>
        <v/>
      </c>
      <c r="N147" t="str">
        <f>IF($J147="","",IF(ISNUMBER(MATCH($J147,Prices[Key],0)),"OK - in Prices","ADD TO PRICES"))</f>
        <v/>
      </c>
      <c r="P147" t="str">
        <f>IFERROR(INDEX(Prices[Key],ROWS($P$4:P147)),"")</f>
        <v/>
      </c>
      <c r="Q147" t="str">
        <f>IF($P147="","",IF(ISNUMBER(MATCH($P147,Shares!$A$2:$A$1001,0)),"held","NOT HELD - review"))</f>
        <v/>
      </c>
    </row>
    <row r="148" spans="10:17" ht="15" customHeight="1" x14ac:dyDescent="0.15">
      <c r="J148" t="str">
        <f>IF(Shares!$A146="","",Shares!$A146)</f>
        <v/>
      </c>
      <c r="K148" t="str">
        <f t="shared" si="6"/>
        <v/>
      </c>
      <c r="L148" t="str">
        <f t="shared" si="7"/>
        <v/>
      </c>
      <c r="M148" t="str">
        <f t="shared" si="8"/>
        <v/>
      </c>
      <c r="N148" t="str">
        <f>IF($J148="","",IF(ISNUMBER(MATCH($J148,Prices[Key],0)),"OK - in Prices","ADD TO PRICES"))</f>
        <v/>
      </c>
      <c r="P148" t="str">
        <f>IFERROR(INDEX(Prices[Key],ROWS($P$4:P148)),"")</f>
        <v/>
      </c>
      <c r="Q148" t="str">
        <f>IF($P148="","",IF(ISNUMBER(MATCH($P148,Shares!$A$2:$A$1001,0)),"held","NOT HELD - review"))</f>
        <v/>
      </c>
    </row>
    <row r="149" spans="10:17" ht="15" customHeight="1" x14ac:dyDescent="0.15">
      <c r="J149" t="str">
        <f>IF(Shares!$A147="","",Shares!$A147)</f>
        <v/>
      </c>
      <c r="K149" t="str">
        <f t="shared" si="6"/>
        <v/>
      </c>
      <c r="L149" t="str">
        <f t="shared" si="7"/>
        <v/>
      </c>
      <c r="M149" t="str">
        <f t="shared" si="8"/>
        <v/>
      </c>
      <c r="N149" t="str">
        <f>IF($J149="","",IF(ISNUMBER(MATCH($J149,Prices[Key],0)),"OK - in Prices","ADD TO PRICES"))</f>
        <v/>
      </c>
      <c r="P149" t="str">
        <f>IFERROR(INDEX(Prices[Key],ROWS($P$4:P149)),"")</f>
        <v/>
      </c>
      <c r="Q149" t="str">
        <f>IF($P149="","",IF(ISNUMBER(MATCH($P149,Shares!$A$2:$A$1001,0)),"held","NOT HELD - review"))</f>
        <v/>
      </c>
    </row>
    <row r="150" spans="10:17" ht="15" customHeight="1" x14ac:dyDescent="0.15">
      <c r="J150" t="str">
        <f>IF(Shares!$A148="","",Shares!$A148)</f>
        <v/>
      </c>
      <c r="K150" t="str">
        <f t="shared" si="6"/>
        <v/>
      </c>
      <c r="L150" t="str">
        <f t="shared" si="7"/>
        <v/>
      </c>
      <c r="M150" t="str">
        <f t="shared" si="8"/>
        <v/>
      </c>
      <c r="N150" t="str">
        <f>IF($J150="","",IF(ISNUMBER(MATCH($J150,Prices[Key],0)),"OK - in Prices","ADD TO PRICES"))</f>
        <v/>
      </c>
      <c r="P150" t="str">
        <f>IFERROR(INDEX(Prices[Key],ROWS($P$4:P150)),"")</f>
        <v/>
      </c>
      <c r="Q150" t="str">
        <f>IF($P150="","",IF(ISNUMBER(MATCH($P150,Shares!$A$2:$A$1001,0)),"held","NOT HELD - review"))</f>
        <v/>
      </c>
    </row>
    <row r="151" spans="10:17" ht="15" customHeight="1" x14ac:dyDescent="0.15">
      <c r="J151" t="str">
        <f>IF(Shares!$A149="","",Shares!$A149)</f>
        <v/>
      </c>
      <c r="K151" t="str">
        <f t="shared" si="6"/>
        <v/>
      </c>
      <c r="L151" t="str">
        <f t="shared" si="7"/>
        <v/>
      </c>
      <c r="M151" t="str">
        <f t="shared" si="8"/>
        <v/>
      </c>
      <c r="N151" t="str">
        <f>IF($J151="","",IF(ISNUMBER(MATCH($J151,Prices[Key],0)),"OK - in Prices","ADD TO PRICES"))</f>
        <v/>
      </c>
      <c r="P151" t="str">
        <f>IFERROR(INDEX(Prices[Key],ROWS($P$4:P151)),"")</f>
        <v/>
      </c>
      <c r="Q151" t="str">
        <f>IF($P151="","",IF(ISNUMBER(MATCH($P151,Shares!$A$2:$A$1001,0)),"held","NOT HELD - review"))</f>
        <v/>
      </c>
    </row>
    <row r="152" spans="10:17" ht="15" customHeight="1" x14ac:dyDescent="0.15">
      <c r="J152" t="str">
        <f>IF(Shares!$A150="","",Shares!$A150)</f>
        <v/>
      </c>
      <c r="K152" t="str">
        <f t="shared" si="6"/>
        <v/>
      </c>
      <c r="L152" t="str">
        <f t="shared" si="7"/>
        <v/>
      </c>
      <c r="M152" t="str">
        <f t="shared" si="8"/>
        <v/>
      </c>
      <c r="N152" t="str">
        <f>IF($J152="","",IF(ISNUMBER(MATCH($J152,Prices[Key],0)),"OK - in Prices","ADD TO PRICES"))</f>
        <v/>
      </c>
      <c r="P152" t="str">
        <f>IFERROR(INDEX(Prices[Key],ROWS($P$4:P152)),"")</f>
        <v/>
      </c>
      <c r="Q152" t="str">
        <f>IF($P152="","",IF(ISNUMBER(MATCH($P152,Shares!$A$2:$A$1001,0)),"held","NOT HELD - review"))</f>
        <v/>
      </c>
    </row>
    <row r="153" spans="10:17" ht="15" customHeight="1" x14ac:dyDescent="0.15">
      <c r="J153" t="str">
        <f>IF(Shares!$A151="","",Shares!$A151)</f>
        <v/>
      </c>
      <c r="K153" t="str">
        <f t="shared" si="6"/>
        <v/>
      </c>
      <c r="L153" t="str">
        <f t="shared" si="7"/>
        <v/>
      </c>
      <c r="M153" t="str">
        <f t="shared" si="8"/>
        <v/>
      </c>
      <c r="N153" t="str">
        <f>IF($J153="","",IF(ISNUMBER(MATCH($J153,Prices[Key],0)),"OK - in Prices","ADD TO PRICES"))</f>
        <v/>
      </c>
      <c r="P153" t="str">
        <f>IFERROR(INDEX(Prices[Key],ROWS($P$4:P153)),"")</f>
        <v/>
      </c>
      <c r="Q153" t="str">
        <f>IF($P153="","",IF(ISNUMBER(MATCH($P153,Shares!$A$2:$A$1001,0)),"held","NOT HELD - review"))</f>
        <v/>
      </c>
    </row>
    <row r="154" spans="10:17" ht="15" customHeight="1" x14ac:dyDescent="0.15">
      <c r="J154" t="str">
        <f>IF(Shares!$A152="","",Shares!$A152)</f>
        <v/>
      </c>
      <c r="K154" t="str">
        <f t="shared" si="6"/>
        <v/>
      </c>
      <c r="L154" t="str">
        <f t="shared" si="7"/>
        <v/>
      </c>
      <c r="M154" t="str">
        <f t="shared" si="8"/>
        <v/>
      </c>
      <c r="N154" t="str">
        <f>IF($J154="","",IF(ISNUMBER(MATCH($J154,Prices[Key],0)),"OK - in Prices","ADD TO PRICES"))</f>
        <v/>
      </c>
      <c r="P154" t="str">
        <f>IFERROR(INDEX(Prices[Key],ROWS($P$4:P154)),"")</f>
        <v/>
      </c>
      <c r="Q154" t="str">
        <f>IF($P154="","",IF(ISNUMBER(MATCH($P154,Shares!$A$2:$A$1001,0)),"held","NOT HELD - review"))</f>
        <v/>
      </c>
    </row>
    <row r="155" spans="10:17" ht="15" customHeight="1" x14ac:dyDescent="0.15">
      <c r="J155" t="str">
        <f>IF(Shares!$A153="","",Shares!$A153)</f>
        <v/>
      </c>
      <c r="K155" t="str">
        <f t="shared" si="6"/>
        <v/>
      </c>
      <c r="L155" t="str">
        <f t="shared" si="7"/>
        <v/>
      </c>
      <c r="M155" t="str">
        <f t="shared" si="8"/>
        <v/>
      </c>
      <c r="N155" t="str">
        <f>IF($J155="","",IF(ISNUMBER(MATCH($J155,Prices[Key],0)),"OK - in Prices","ADD TO PRICES"))</f>
        <v/>
      </c>
      <c r="P155" t="str">
        <f>IFERROR(INDEX(Prices[Key],ROWS($P$4:P155)),"")</f>
        <v/>
      </c>
      <c r="Q155" t="str">
        <f>IF($P155="","",IF(ISNUMBER(MATCH($P155,Shares!$A$2:$A$1001,0)),"held","NOT HELD - review"))</f>
        <v/>
      </c>
    </row>
    <row r="156" spans="10:17" ht="15" customHeight="1" x14ac:dyDescent="0.15">
      <c r="J156" t="str">
        <f>IF(Shares!$A154="","",Shares!$A154)</f>
        <v/>
      </c>
      <c r="K156" t="str">
        <f t="shared" si="6"/>
        <v/>
      </c>
      <c r="L156" t="str">
        <f t="shared" si="7"/>
        <v/>
      </c>
      <c r="M156" t="str">
        <f t="shared" si="8"/>
        <v/>
      </c>
      <c r="N156" t="str">
        <f>IF($J156="","",IF(ISNUMBER(MATCH($J156,Prices[Key],0)),"OK - in Prices","ADD TO PRICES"))</f>
        <v/>
      </c>
      <c r="P156" t="str">
        <f>IFERROR(INDEX(Prices[Key],ROWS($P$4:P156)),"")</f>
        <v/>
      </c>
      <c r="Q156" t="str">
        <f>IF($P156="","",IF(ISNUMBER(MATCH($P156,Shares!$A$2:$A$1001,0)),"held","NOT HELD - review"))</f>
        <v/>
      </c>
    </row>
    <row r="157" spans="10:17" ht="15" customHeight="1" x14ac:dyDescent="0.15">
      <c r="J157" t="str">
        <f>IF(Shares!$A155="","",Shares!$A155)</f>
        <v/>
      </c>
      <c r="K157" t="str">
        <f t="shared" si="6"/>
        <v/>
      </c>
      <c r="L157" t="str">
        <f t="shared" si="7"/>
        <v/>
      </c>
      <c r="M157" t="str">
        <f t="shared" si="8"/>
        <v/>
      </c>
      <c r="N157" t="str">
        <f>IF($J157="","",IF(ISNUMBER(MATCH($J157,Prices[Key],0)),"OK - in Prices","ADD TO PRICES"))</f>
        <v/>
      </c>
      <c r="P157" t="str">
        <f>IFERROR(INDEX(Prices[Key],ROWS($P$4:P157)),"")</f>
        <v/>
      </c>
      <c r="Q157" t="str">
        <f>IF($P157="","",IF(ISNUMBER(MATCH($P157,Shares!$A$2:$A$1001,0)),"held","NOT HELD - review"))</f>
        <v/>
      </c>
    </row>
    <row r="158" spans="10:17" ht="15" customHeight="1" x14ac:dyDescent="0.15">
      <c r="J158" t="str">
        <f>IF(Shares!$A156="","",Shares!$A156)</f>
        <v/>
      </c>
      <c r="K158" t="str">
        <f t="shared" si="6"/>
        <v/>
      </c>
      <c r="L158" t="str">
        <f t="shared" si="7"/>
        <v/>
      </c>
      <c r="M158" t="str">
        <f t="shared" si="8"/>
        <v/>
      </c>
      <c r="N158" t="str">
        <f>IF($J158="","",IF(ISNUMBER(MATCH($J158,Prices[Key],0)),"OK - in Prices","ADD TO PRICES"))</f>
        <v/>
      </c>
      <c r="P158" t="str">
        <f>IFERROR(INDEX(Prices[Key],ROWS($P$4:P158)),"")</f>
        <v/>
      </c>
      <c r="Q158" t="str">
        <f>IF($P158="","",IF(ISNUMBER(MATCH($P158,Shares!$A$2:$A$1001,0)),"held","NOT HELD - review"))</f>
        <v/>
      </c>
    </row>
    <row r="159" spans="10:17" ht="15" customHeight="1" x14ac:dyDescent="0.15">
      <c r="J159" t="str">
        <f>IF(Shares!$A157="","",Shares!$A157)</f>
        <v/>
      </c>
      <c r="K159" t="str">
        <f t="shared" si="6"/>
        <v/>
      </c>
      <c r="L159" t="str">
        <f t="shared" si="7"/>
        <v/>
      </c>
      <c r="M159" t="str">
        <f t="shared" si="8"/>
        <v/>
      </c>
      <c r="N159" t="str">
        <f>IF($J159="","",IF(ISNUMBER(MATCH($J159,Prices[Key],0)),"OK - in Prices","ADD TO PRICES"))</f>
        <v/>
      </c>
      <c r="P159" t="str">
        <f>IFERROR(INDEX(Prices[Key],ROWS($P$4:P159)),"")</f>
        <v/>
      </c>
      <c r="Q159" t="str">
        <f>IF($P159="","",IF(ISNUMBER(MATCH($P159,Shares!$A$2:$A$1001,0)),"held","NOT HELD - review"))</f>
        <v/>
      </c>
    </row>
    <row r="160" spans="10:17" ht="15" customHeight="1" x14ac:dyDescent="0.15">
      <c r="J160" t="str">
        <f>IF(Shares!$A158="","",Shares!$A158)</f>
        <v/>
      </c>
      <c r="K160" t="str">
        <f t="shared" si="6"/>
        <v/>
      </c>
      <c r="L160" t="str">
        <f t="shared" si="7"/>
        <v/>
      </c>
      <c r="M160" t="str">
        <f t="shared" si="8"/>
        <v/>
      </c>
      <c r="N160" t="str">
        <f>IF($J160="","",IF(ISNUMBER(MATCH($J160,Prices[Key],0)),"OK - in Prices","ADD TO PRICES"))</f>
        <v/>
      </c>
      <c r="P160" t="str">
        <f>IFERROR(INDEX(Prices[Key],ROWS($P$4:P160)),"")</f>
        <v/>
      </c>
      <c r="Q160" t="str">
        <f>IF($P160="","",IF(ISNUMBER(MATCH($P160,Shares!$A$2:$A$1001,0)),"held","NOT HELD - review"))</f>
        <v/>
      </c>
    </row>
    <row r="161" spans="10:17" ht="15" customHeight="1" x14ac:dyDescent="0.15">
      <c r="J161" t="str">
        <f>IF(Shares!$A159="","",Shares!$A159)</f>
        <v/>
      </c>
      <c r="K161" t="str">
        <f t="shared" si="6"/>
        <v/>
      </c>
      <c r="L161" t="str">
        <f t="shared" si="7"/>
        <v/>
      </c>
      <c r="M161" t="str">
        <f t="shared" si="8"/>
        <v/>
      </c>
      <c r="N161" t="str">
        <f>IF($J161="","",IF(ISNUMBER(MATCH($J161,Prices[Key],0)),"OK - in Prices","ADD TO PRICES"))</f>
        <v/>
      </c>
      <c r="P161" t="str">
        <f>IFERROR(INDEX(Prices[Key],ROWS($P$4:P161)),"")</f>
        <v/>
      </c>
      <c r="Q161" t="str">
        <f>IF($P161="","",IF(ISNUMBER(MATCH($P161,Shares!$A$2:$A$1001,0)),"held","NOT HELD - review"))</f>
        <v/>
      </c>
    </row>
    <row r="162" spans="10:17" ht="15" customHeight="1" x14ac:dyDescent="0.15">
      <c r="J162" t="str">
        <f>IF(Shares!$A160="","",Shares!$A160)</f>
        <v/>
      </c>
      <c r="K162" t="str">
        <f t="shared" si="6"/>
        <v/>
      </c>
      <c r="L162" t="str">
        <f t="shared" si="7"/>
        <v/>
      </c>
      <c r="M162" t="str">
        <f t="shared" si="8"/>
        <v/>
      </c>
      <c r="N162" t="str">
        <f>IF($J162="","",IF(ISNUMBER(MATCH($J162,Prices[Key],0)),"OK - in Prices","ADD TO PRICES"))</f>
        <v/>
      </c>
      <c r="P162" t="str">
        <f>IFERROR(INDEX(Prices[Key],ROWS($P$4:P162)),"")</f>
        <v/>
      </c>
      <c r="Q162" t="str">
        <f>IF($P162="","",IF(ISNUMBER(MATCH($P162,Shares!$A$2:$A$1001,0)),"held","NOT HELD - review"))</f>
        <v/>
      </c>
    </row>
    <row r="163" spans="10:17" ht="15" customHeight="1" x14ac:dyDescent="0.15">
      <c r="J163" t="str">
        <f>IF(Shares!$A161="","",Shares!$A161)</f>
        <v/>
      </c>
      <c r="K163" t="str">
        <f t="shared" si="6"/>
        <v/>
      </c>
      <c r="L163" t="str">
        <f t="shared" si="7"/>
        <v/>
      </c>
      <c r="M163" t="str">
        <f t="shared" si="8"/>
        <v/>
      </c>
      <c r="N163" t="str">
        <f>IF($J163="","",IF(ISNUMBER(MATCH($J163,Prices[Key],0)),"OK - in Prices","ADD TO PRICES"))</f>
        <v/>
      </c>
      <c r="P163" t="str">
        <f>IFERROR(INDEX(Prices[Key],ROWS($P$4:P163)),"")</f>
        <v/>
      </c>
      <c r="Q163" t="str">
        <f>IF($P163="","",IF(ISNUMBER(MATCH($P163,Shares!$A$2:$A$1001,0)),"held","NOT HELD - review"))</f>
        <v/>
      </c>
    </row>
    <row r="164" spans="10:17" ht="15" customHeight="1" x14ac:dyDescent="0.15">
      <c r="J164" t="str">
        <f>IF(Shares!$A162="","",Shares!$A162)</f>
        <v/>
      </c>
      <c r="K164" t="str">
        <f t="shared" si="6"/>
        <v/>
      </c>
      <c r="L164" t="str">
        <f t="shared" si="7"/>
        <v/>
      </c>
      <c r="M164" t="str">
        <f t="shared" si="8"/>
        <v/>
      </c>
      <c r="N164" t="str">
        <f>IF($J164="","",IF(ISNUMBER(MATCH($J164,Prices[Key],0)),"OK - in Prices","ADD TO PRICES"))</f>
        <v/>
      </c>
      <c r="P164" t="str">
        <f>IFERROR(INDEX(Prices[Key],ROWS($P$4:P164)),"")</f>
        <v/>
      </c>
      <c r="Q164" t="str">
        <f>IF($P164="","",IF(ISNUMBER(MATCH($P164,Shares!$A$2:$A$1001,0)),"held","NOT HELD - review"))</f>
        <v/>
      </c>
    </row>
    <row r="165" spans="10:17" ht="15" customHeight="1" x14ac:dyDescent="0.15">
      <c r="J165" t="str">
        <f>IF(Shares!$A163="","",Shares!$A163)</f>
        <v/>
      </c>
      <c r="K165" t="str">
        <f t="shared" si="6"/>
        <v/>
      </c>
      <c r="L165" t="str">
        <f t="shared" si="7"/>
        <v/>
      </c>
      <c r="M165" t="str">
        <f t="shared" si="8"/>
        <v/>
      </c>
      <c r="N165" t="str">
        <f>IF($J165="","",IF(ISNUMBER(MATCH($J165,Prices[Key],0)),"OK - in Prices","ADD TO PRICES"))</f>
        <v/>
      </c>
      <c r="P165" t="str">
        <f>IFERROR(INDEX(Prices[Key],ROWS($P$4:P165)),"")</f>
        <v/>
      </c>
      <c r="Q165" t="str">
        <f>IF($P165="","",IF(ISNUMBER(MATCH($P165,Shares!$A$2:$A$1001,0)),"held","NOT HELD - review"))</f>
        <v/>
      </c>
    </row>
    <row r="166" spans="10:17" ht="15" customHeight="1" x14ac:dyDescent="0.15">
      <c r="J166" t="str">
        <f>IF(Shares!$A164="","",Shares!$A164)</f>
        <v/>
      </c>
      <c r="K166" t="str">
        <f t="shared" si="6"/>
        <v/>
      </c>
      <c r="L166" t="str">
        <f t="shared" si="7"/>
        <v/>
      </c>
      <c r="M166" t="str">
        <f t="shared" si="8"/>
        <v/>
      </c>
      <c r="N166" t="str">
        <f>IF($J166="","",IF(ISNUMBER(MATCH($J166,Prices[Key],0)),"OK - in Prices","ADD TO PRICES"))</f>
        <v/>
      </c>
      <c r="P166" t="str">
        <f>IFERROR(INDEX(Prices[Key],ROWS($P$4:P166)),"")</f>
        <v/>
      </c>
      <c r="Q166" t="str">
        <f>IF($P166="","",IF(ISNUMBER(MATCH($P166,Shares!$A$2:$A$1001,0)),"held","NOT HELD - review"))</f>
        <v/>
      </c>
    </row>
    <row r="167" spans="10:17" ht="15" customHeight="1" x14ac:dyDescent="0.15">
      <c r="J167" t="str">
        <f>IF(Shares!$A165="","",Shares!$A165)</f>
        <v/>
      </c>
      <c r="K167" t="str">
        <f t="shared" si="6"/>
        <v/>
      </c>
      <c r="L167" t="str">
        <f t="shared" si="7"/>
        <v/>
      </c>
      <c r="M167" t="str">
        <f t="shared" si="8"/>
        <v/>
      </c>
      <c r="N167" t="str">
        <f>IF($J167="","",IF(ISNUMBER(MATCH($J167,Prices[Key],0)),"OK - in Prices","ADD TO PRICES"))</f>
        <v/>
      </c>
      <c r="P167" t="str">
        <f>IFERROR(INDEX(Prices[Key],ROWS($P$4:P167)),"")</f>
        <v/>
      </c>
      <c r="Q167" t="str">
        <f>IF($P167="","",IF(ISNUMBER(MATCH($P167,Shares!$A$2:$A$1001,0)),"held","NOT HELD - review"))</f>
        <v/>
      </c>
    </row>
    <row r="168" spans="10:17" ht="15" customHeight="1" x14ac:dyDescent="0.15">
      <c r="J168" t="str">
        <f>IF(Shares!$A166="","",Shares!$A166)</f>
        <v/>
      </c>
      <c r="K168" t="str">
        <f t="shared" si="6"/>
        <v/>
      </c>
      <c r="L168" t="str">
        <f t="shared" si="7"/>
        <v/>
      </c>
      <c r="M168" t="str">
        <f t="shared" si="8"/>
        <v/>
      </c>
      <c r="N168" t="str">
        <f>IF($J168="","",IF(ISNUMBER(MATCH($J168,Prices[Key],0)),"OK - in Prices","ADD TO PRICES"))</f>
        <v/>
      </c>
      <c r="P168" t="str">
        <f>IFERROR(INDEX(Prices[Key],ROWS($P$4:P168)),"")</f>
        <v/>
      </c>
      <c r="Q168" t="str">
        <f>IF($P168="","",IF(ISNUMBER(MATCH($P168,Shares!$A$2:$A$1001,0)),"held","NOT HELD - review"))</f>
        <v/>
      </c>
    </row>
    <row r="169" spans="10:17" ht="15" customHeight="1" x14ac:dyDescent="0.15">
      <c r="J169" t="str">
        <f>IF(Shares!$A167="","",Shares!$A167)</f>
        <v/>
      </c>
      <c r="K169" t="str">
        <f t="shared" si="6"/>
        <v/>
      </c>
      <c r="L169" t="str">
        <f t="shared" si="7"/>
        <v/>
      </c>
      <c r="M169" t="str">
        <f t="shared" si="8"/>
        <v/>
      </c>
      <c r="N169" t="str">
        <f>IF($J169="","",IF(ISNUMBER(MATCH($J169,Prices[Key],0)),"OK - in Prices","ADD TO PRICES"))</f>
        <v/>
      </c>
      <c r="P169" t="str">
        <f>IFERROR(INDEX(Prices[Key],ROWS($P$4:P169)),"")</f>
        <v/>
      </c>
      <c r="Q169" t="str">
        <f>IF($P169="","",IF(ISNUMBER(MATCH($P169,Shares!$A$2:$A$1001,0)),"held","NOT HELD - review"))</f>
        <v/>
      </c>
    </row>
    <row r="170" spans="10:17" ht="15" customHeight="1" x14ac:dyDescent="0.15">
      <c r="J170" t="str">
        <f>IF(Shares!$A168="","",Shares!$A168)</f>
        <v/>
      </c>
      <c r="K170" t="str">
        <f t="shared" si="6"/>
        <v/>
      </c>
      <c r="L170" t="str">
        <f t="shared" si="7"/>
        <v/>
      </c>
      <c r="M170" t="str">
        <f t="shared" si="8"/>
        <v/>
      </c>
      <c r="N170" t="str">
        <f>IF($J170="","",IF(ISNUMBER(MATCH($J170,Prices[Key],0)),"OK - in Prices","ADD TO PRICES"))</f>
        <v/>
      </c>
      <c r="P170" t="str">
        <f>IFERROR(INDEX(Prices[Key],ROWS($P$4:P170)),"")</f>
        <v/>
      </c>
      <c r="Q170" t="str">
        <f>IF($P170="","",IF(ISNUMBER(MATCH($P170,Shares!$A$2:$A$1001,0)),"held","NOT HELD - review"))</f>
        <v/>
      </c>
    </row>
    <row r="171" spans="10:17" ht="15" customHeight="1" x14ac:dyDescent="0.15">
      <c r="J171" t="str">
        <f>IF(Shares!$A169="","",Shares!$A169)</f>
        <v/>
      </c>
      <c r="K171" t="str">
        <f t="shared" si="6"/>
        <v/>
      </c>
      <c r="L171" t="str">
        <f t="shared" si="7"/>
        <v/>
      </c>
      <c r="M171" t="str">
        <f t="shared" si="8"/>
        <v/>
      </c>
      <c r="N171" t="str">
        <f>IF($J171="","",IF(ISNUMBER(MATCH($J171,Prices[Key],0)),"OK - in Prices","ADD TO PRICES"))</f>
        <v/>
      </c>
      <c r="P171" t="str">
        <f>IFERROR(INDEX(Prices[Key],ROWS($P$4:P171)),"")</f>
        <v/>
      </c>
      <c r="Q171" t="str">
        <f>IF($P171="","",IF(ISNUMBER(MATCH($P171,Shares!$A$2:$A$1001,0)),"held","NOT HELD - review"))</f>
        <v/>
      </c>
    </row>
    <row r="172" spans="10:17" ht="15" customHeight="1" x14ac:dyDescent="0.15">
      <c r="J172" t="str">
        <f>IF(Shares!$A170="","",Shares!$A170)</f>
        <v/>
      </c>
      <c r="K172" t="str">
        <f t="shared" si="6"/>
        <v/>
      </c>
      <c r="L172" t="str">
        <f t="shared" si="7"/>
        <v/>
      </c>
      <c r="M172" t="str">
        <f t="shared" si="8"/>
        <v/>
      </c>
      <c r="N172" t="str">
        <f>IF($J172="","",IF(ISNUMBER(MATCH($J172,Prices[Key],0)),"OK - in Prices","ADD TO PRICES"))</f>
        <v/>
      </c>
      <c r="P172" t="str">
        <f>IFERROR(INDEX(Prices[Key],ROWS($P$4:P172)),"")</f>
        <v/>
      </c>
      <c r="Q172" t="str">
        <f>IF($P172="","",IF(ISNUMBER(MATCH($P172,Shares!$A$2:$A$1001,0)),"held","NOT HELD - review"))</f>
        <v/>
      </c>
    </row>
    <row r="173" spans="10:17" ht="15" customHeight="1" x14ac:dyDescent="0.15">
      <c r="J173" t="str">
        <f>IF(Shares!$A171="","",Shares!$A171)</f>
        <v/>
      </c>
      <c r="K173" t="str">
        <f t="shared" si="6"/>
        <v/>
      </c>
      <c r="L173" t="str">
        <f t="shared" si="7"/>
        <v/>
      </c>
      <c r="M173" t="str">
        <f t="shared" si="8"/>
        <v/>
      </c>
      <c r="N173" t="str">
        <f>IF($J173="","",IF(ISNUMBER(MATCH($J173,Prices[Key],0)),"OK - in Prices","ADD TO PRICES"))</f>
        <v/>
      </c>
      <c r="P173" t="str">
        <f>IFERROR(INDEX(Prices[Key],ROWS($P$4:P173)),"")</f>
        <v/>
      </c>
      <c r="Q173" t="str">
        <f>IF($P173="","",IF(ISNUMBER(MATCH($P173,Shares!$A$2:$A$1001,0)),"held","NOT HELD - review"))</f>
        <v/>
      </c>
    </row>
    <row r="174" spans="10:17" ht="15" customHeight="1" x14ac:dyDescent="0.15">
      <c r="J174" t="str">
        <f>IF(Shares!$A172="","",Shares!$A172)</f>
        <v/>
      </c>
      <c r="K174" t="str">
        <f t="shared" si="6"/>
        <v/>
      </c>
      <c r="L174" t="str">
        <f t="shared" si="7"/>
        <v/>
      </c>
      <c r="M174" t="str">
        <f t="shared" si="8"/>
        <v/>
      </c>
      <c r="N174" t="str">
        <f>IF($J174="","",IF(ISNUMBER(MATCH($J174,Prices[Key],0)),"OK - in Prices","ADD TO PRICES"))</f>
        <v/>
      </c>
      <c r="P174" t="str">
        <f>IFERROR(INDEX(Prices[Key],ROWS($P$4:P174)),"")</f>
        <v/>
      </c>
      <c r="Q174" t="str">
        <f>IF($P174="","",IF(ISNUMBER(MATCH($P174,Shares!$A$2:$A$1001,0)),"held","NOT HELD - review"))</f>
        <v/>
      </c>
    </row>
    <row r="175" spans="10:17" ht="15" customHeight="1" x14ac:dyDescent="0.15">
      <c r="J175" t="str">
        <f>IF(Shares!$A173="","",Shares!$A173)</f>
        <v/>
      </c>
      <c r="K175" t="str">
        <f t="shared" si="6"/>
        <v/>
      </c>
      <c r="L175" t="str">
        <f t="shared" si="7"/>
        <v/>
      </c>
      <c r="M175" t="str">
        <f t="shared" si="8"/>
        <v/>
      </c>
      <c r="N175" t="str">
        <f>IF($J175="","",IF(ISNUMBER(MATCH($J175,Prices[Key],0)),"OK - in Prices","ADD TO PRICES"))</f>
        <v/>
      </c>
      <c r="P175" t="str">
        <f>IFERROR(INDEX(Prices[Key],ROWS($P$4:P175)),"")</f>
        <v/>
      </c>
      <c r="Q175" t="str">
        <f>IF($P175="","",IF(ISNUMBER(MATCH($P175,Shares!$A$2:$A$1001,0)),"held","NOT HELD - review"))</f>
        <v/>
      </c>
    </row>
    <row r="176" spans="10:17" ht="15" customHeight="1" x14ac:dyDescent="0.15">
      <c r="J176" t="str">
        <f>IF(Shares!$A174="","",Shares!$A174)</f>
        <v/>
      </c>
      <c r="K176" t="str">
        <f t="shared" si="6"/>
        <v/>
      </c>
      <c r="L176" t="str">
        <f t="shared" si="7"/>
        <v/>
      </c>
      <c r="M176" t="str">
        <f t="shared" si="8"/>
        <v/>
      </c>
      <c r="N176" t="str">
        <f>IF($J176="","",IF(ISNUMBER(MATCH($J176,Prices[Key],0)),"OK - in Prices","ADD TO PRICES"))</f>
        <v/>
      </c>
      <c r="P176" t="str">
        <f>IFERROR(INDEX(Prices[Key],ROWS($P$4:P176)),"")</f>
        <v/>
      </c>
      <c r="Q176" t="str">
        <f>IF($P176="","",IF(ISNUMBER(MATCH($P176,Shares!$A$2:$A$1001,0)),"held","NOT HELD - review"))</f>
        <v/>
      </c>
    </row>
    <row r="177" spans="10:17" ht="15" customHeight="1" x14ac:dyDescent="0.15">
      <c r="J177" t="str">
        <f>IF(Shares!$A175="","",Shares!$A175)</f>
        <v/>
      </c>
      <c r="K177" t="str">
        <f t="shared" si="6"/>
        <v/>
      </c>
      <c r="L177" t="str">
        <f t="shared" si="7"/>
        <v/>
      </c>
      <c r="M177" t="str">
        <f t="shared" si="8"/>
        <v/>
      </c>
      <c r="N177" t="str">
        <f>IF($J177="","",IF(ISNUMBER(MATCH($J177,Prices[Key],0)),"OK - in Prices","ADD TO PRICES"))</f>
        <v/>
      </c>
      <c r="P177" t="str">
        <f>IFERROR(INDEX(Prices[Key],ROWS($P$4:P177)),"")</f>
        <v/>
      </c>
      <c r="Q177" t="str">
        <f>IF($P177="","",IF(ISNUMBER(MATCH($P177,Shares!$A$2:$A$1001,0)),"held","NOT HELD - review"))</f>
        <v/>
      </c>
    </row>
    <row r="178" spans="10:17" ht="15" customHeight="1" x14ac:dyDescent="0.15">
      <c r="J178" t="str">
        <f>IF(Shares!$A176="","",Shares!$A176)</f>
        <v/>
      </c>
      <c r="K178" t="str">
        <f t="shared" si="6"/>
        <v/>
      </c>
      <c r="L178" t="str">
        <f t="shared" si="7"/>
        <v/>
      </c>
      <c r="M178" t="str">
        <f t="shared" si="8"/>
        <v/>
      </c>
      <c r="N178" t="str">
        <f>IF($J178="","",IF(ISNUMBER(MATCH($J178,Prices[Key],0)),"OK - in Prices","ADD TO PRICES"))</f>
        <v/>
      </c>
      <c r="P178" t="str">
        <f>IFERROR(INDEX(Prices[Key],ROWS($P$4:P178)),"")</f>
        <v/>
      </c>
      <c r="Q178" t="str">
        <f>IF($P178="","",IF(ISNUMBER(MATCH($P178,Shares!$A$2:$A$1001,0)),"held","NOT HELD - review"))</f>
        <v/>
      </c>
    </row>
    <row r="179" spans="10:17" ht="15" customHeight="1" x14ac:dyDescent="0.15">
      <c r="J179" t="str">
        <f>IF(Shares!$A177="","",Shares!$A177)</f>
        <v/>
      </c>
      <c r="K179" t="str">
        <f t="shared" si="6"/>
        <v/>
      </c>
      <c r="L179" t="str">
        <f t="shared" si="7"/>
        <v/>
      </c>
      <c r="M179" t="str">
        <f t="shared" si="8"/>
        <v/>
      </c>
      <c r="N179" t="str">
        <f>IF($J179="","",IF(ISNUMBER(MATCH($J179,Prices[Key],0)),"OK - in Prices","ADD TO PRICES"))</f>
        <v/>
      </c>
      <c r="P179" t="str">
        <f>IFERROR(INDEX(Prices[Key],ROWS($P$4:P179)),"")</f>
        <v/>
      </c>
      <c r="Q179" t="str">
        <f>IF($P179="","",IF(ISNUMBER(MATCH($P179,Shares!$A$2:$A$1001,0)),"held","NOT HELD - review"))</f>
        <v/>
      </c>
    </row>
    <row r="180" spans="10:17" ht="15" customHeight="1" x14ac:dyDescent="0.15">
      <c r="J180" t="str">
        <f>IF(Shares!$A178="","",Shares!$A178)</f>
        <v/>
      </c>
      <c r="K180" t="str">
        <f t="shared" si="6"/>
        <v/>
      </c>
      <c r="L180" t="str">
        <f t="shared" si="7"/>
        <v/>
      </c>
      <c r="M180" t="str">
        <f t="shared" si="8"/>
        <v/>
      </c>
      <c r="N180" t="str">
        <f>IF($J180="","",IF(ISNUMBER(MATCH($J180,Prices[Key],0)),"OK - in Prices","ADD TO PRICES"))</f>
        <v/>
      </c>
      <c r="P180" t="str">
        <f>IFERROR(INDEX(Prices[Key],ROWS($P$4:P180)),"")</f>
        <v/>
      </c>
      <c r="Q180" t="str">
        <f>IF($P180="","",IF(ISNUMBER(MATCH($P180,Shares!$A$2:$A$1001,0)),"held","NOT HELD - review"))</f>
        <v/>
      </c>
    </row>
    <row r="181" spans="10:17" ht="15" customHeight="1" x14ac:dyDescent="0.15">
      <c r="J181" t="str">
        <f>IF(Shares!$A179="","",Shares!$A179)</f>
        <v/>
      </c>
      <c r="K181" t="str">
        <f t="shared" si="6"/>
        <v/>
      </c>
      <c r="L181" t="str">
        <f t="shared" si="7"/>
        <v/>
      </c>
      <c r="M181" t="str">
        <f t="shared" si="8"/>
        <v/>
      </c>
      <c r="N181" t="str">
        <f>IF($J181="","",IF(ISNUMBER(MATCH($J181,Prices[Key],0)),"OK - in Prices","ADD TO PRICES"))</f>
        <v/>
      </c>
      <c r="P181" t="str">
        <f>IFERROR(INDEX(Prices[Key],ROWS($P$4:P181)),"")</f>
        <v/>
      </c>
      <c r="Q181" t="str">
        <f>IF($P181="","",IF(ISNUMBER(MATCH($P181,Shares!$A$2:$A$1001,0)),"held","NOT HELD - review"))</f>
        <v/>
      </c>
    </row>
    <row r="182" spans="10:17" ht="15" customHeight="1" x14ac:dyDescent="0.15">
      <c r="J182" t="str">
        <f>IF(Shares!$A180="","",Shares!$A180)</f>
        <v/>
      </c>
      <c r="K182" t="str">
        <f t="shared" si="6"/>
        <v/>
      </c>
      <c r="L182" t="str">
        <f t="shared" si="7"/>
        <v/>
      </c>
      <c r="M182" t="str">
        <f t="shared" si="8"/>
        <v/>
      </c>
      <c r="N182" t="str">
        <f>IF($J182="","",IF(ISNUMBER(MATCH($J182,Prices[Key],0)),"OK - in Prices","ADD TO PRICES"))</f>
        <v/>
      </c>
      <c r="P182" t="str">
        <f>IFERROR(INDEX(Prices[Key],ROWS($P$4:P182)),"")</f>
        <v/>
      </c>
      <c r="Q182" t="str">
        <f>IF($P182="","",IF(ISNUMBER(MATCH($P182,Shares!$A$2:$A$1001,0)),"held","NOT HELD - review"))</f>
        <v/>
      </c>
    </row>
    <row r="183" spans="10:17" ht="15" customHeight="1" x14ac:dyDescent="0.15">
      <c r="J183" t="str">
        <f>IF(Shares!$A181="","",Shares!$A181)</f>
        <v/>
      </c>
      <c r="K183" t="str">
        <f t="shared" si="6"/>
        <v/>
      </c>
      <c r="L183" t="str">
        <f t="shared" si="7"/>
        <v/>
      </c>
      <c r="M183" t="str">
        <f t="shared" si="8"/>
        <v/>
      </c>
      <c r="N183" t="str">
        <f>IF($J183="","",IF(ISNUMBER(MATCH($J183,Prices[Key],0)),"OK - in Prices","ADD TO PRICES"))</f>
        <v/>
      </c>
      <c r="P183" t="str">
        <f>IFERROR(INDEX(Prices[Key],ROWS($P$4:P183)),"")</f>
        <v/>
      </c>
      <c r="Q183" t="str">
        <f>IF($P183="","",IF(ISNUMBER(MATCH($P183,Shares!$A$2:$A$1001,0)),"held","NOT HELD - review"))</f>
        <v/>
      </c>
    </row>
    <row r="184" spans="10:17" ht="15" customHeight="1" x14ac:dyDescent="0.15">
      <c r="J184" t="str">
        <f>IF(Shares!$A182="","",Shares!$A182)</f>
        <v/>
      </c>
      <c r="K184" t="str">
        <f t="shared" si="6"/>
        <v/>
      </c>
      <c r="L184" t="str">
        <f t="shared" si="7"/>
        <v/>
      </c>
      <c r="M184" t="str">
        <f t="shared" si="8"/>
        <v/>
      </c>
      <c r="N184" t="str">
        <f>IF($J184="","",IF(ISNUMBER(MATCH($J184,Prices[Key],0)),"OK - in Prices","ADD TO PRICES"))</f>
        <v/>
      </c>
      <c r="P184" t="str">
        <f>IFERROR(INDEX(Prices[Key],ROWS($P$4:P184)),"")</f>
        <v/>
      </c>
      <c r="Q184" t="str">
        <f>IF($P184="","",IF(ISNUMBER(MATCH($P184,Shares!$A$2:$A$1001,0)),"held","NOT HELD - review"))</f>
        <v/>
      </c>
    </row>
    <row r="185" spans="10:17" ht="15" customHeight="1" x14ac:dyDescent="0.15">
      <c r="J185" t="str">
        <f>IF(Shares!$A183="","",Shares!$A183)</f>
        <v/>
      </c>
      <c r="K185" t="str">
        <f t="shared" si="6"/>
        <v/>
      </c>
      <c r="L185" t="str">
        <f t="shared" si="7"/>
        <v/>
      </c>
      <c r="M185" t="str">
        <f t="shared" si="8"/>
        <v/>
      </c>
      <c r="N185" t="str">
        <f>IF($J185="","",IF(ISNUMBER(MATCH($J185,Prices[Key],0)),"OK - in Prices","ADD TO PRICES"))</f>
        <v/>
      </c>
      <c r="P185" t="str">
        <f>IFERROR(INDEX(Prices[Key],ROWS($P$4:P185)),"")</f>
        <v/>
      </c>
      <c r="Q185" t="str">
        <f>IF($P185="","",IF(ISNUMBER(MATCH($P185,Shares!$A$2:$A$1001,0)),"held","NOT HELD - review"))</f>
        <v/>
      </c>
    </row>
    <row r="186" spans="10:17" ht="15" customHeight="1" x14ac:dyDescent="0.15">
      <c r="J186" t="str">
        <f>IF(Shares!$A184="","",Shares!$A184)</f>
        <v/>
      </c>
      <c r="K186" t="str">
        <f t="shared" si="6"/>
        <v/>
      </c>
      <c r="L186" t="str">
        <f t="shared" si="7"/>
        <v/>
      </c>
      <c r="M186" t="str">
        <f t="shared" si="8"/>
        <v/>
      </c>
      <c r="N186" t="str">
        <f>IF($J186="","",IF(ISNUMBER(MATCH($J186,Prices[Key],0)),"OK - in Prices","ADD TO PRICES"))</f>
        <v/>
      </c>
      <c r="P186" t="str">
        <f>IFERROR(INDEX(Prices[Key],ROWS($P$4:P186)),"")</f>
        <v/>
      </c>
      <c r="Q186" t="str">
        <f>IF($P186="","",IF(ISNUMBER(MATCH($P186,Shares!$A$2:$A$1001,0)),"held","NOT HELD - review"))</f>
        <v/>
      </c>
    </row>
    <row r="187" spans="10:17" ht="15" customHeight="1" x14ac:dyDescent="0.15">
      <c r="J187" t="str">
        <f>IF(Shares!$A185="","",Shares!$A185)</f>
        <v/>
      </c>
      <c r="K187" t="str">
        <f t="shared" si="6"/>
        <v/>
      </c>
      <c r="L187" t="str">
        <f t="shared" si="7"/>
        <v/>
      </c>
      <c r="M187" t="str">
        <f t="shared" si="8"/>
        <v/>
      </c>
      <c r="N187" t="str">
        <f>IF($J187="","",IF(ISNUMBER(MATCH($J187,Prices[Key],0)),"OK - in Prices","ADD TO PRICES"))</f>
        <v/>
      </c>
      <c r="P187" t="str">
        <f>IFERROR(INDEX(Prices[Key],ROWS($P$4:P187)),"")</f>
        <v/>
      </c>
      <c r="Q187" t="str">
        <f>IF($P187="","",IF(ISNUMBER(MATCH($P187,Shares!$A$2:$A$1001,0)),"held","NOT HELD - review"))</f>
        <v/>
      </c>
    </row>
    <row r="188" spans="10:17" ht="15" customHeight="1" x14ac:dyDescent="0.15">
      <c r="J188" t="str">
        <f>IF(Shares!$A186="","",Shares!$A186)</f>
        <v/>
      </c>
      <c r="K188" t="str">
        <f t="shared" si="6"/>
        <v/>
      </c>
      <c r="L188" t="str">
        <f t="shared" si="7"/>
        <v/>
      </c>
      <c r="M188" t="str">
        <f t="shared" si="8"/>
        <v/>
      </c>
      <c r="N188" t="str">
        <f>IF($J188="","",IF(ISNUMBER(MATCH($J188,Prices[Key],0)),"OK - in Prices","ADD TO PRICES"))</f>
        <v/>
      </c>
      <c r="P188" t="str">
        <f>IFERROR(INDEX(Prices[Key],ROWS($P$4:P188)),"")</f>
        <v/>
      </c>
      <c r="Q188" t="str">
        <f>IF($P188="","",IF(ISNUMBER(MATCH($P188,Shares!$A$2:$A$1001,0)),"held","NOT HELD - review"))</f>
        <v/>
      </c>
    </row>
    <row r="189" spans="10:17" ht="15" customHeight="1" x14ac:dyDescent="0.15">
      <c r="J189" t="str">
        <f>IF(Shares!$A187="","",Shares!$A187)</f>
        <v/>
      </c>
      <c r="K189" t="str">
        <f t="shared" si="6"/>
        <v/>
      </c>
      <c r="L189" t="str">
        <f t="shared" si="7"/>
        <v/>
      </c>
      <c r="M189" t="str">
        <f t="shared" si="8"/>
        <v/>
      </c>
      <c r="N189" t="str">
        <f>IF($J189="","",IF(ISNUMBER(MATCH($J189,Prices[Key],0)),"OK - in Prices","ADD TO PRICES"))</f>
        <v/>
      </c>
      <c r="P189" t="str">
        <f>IFERROR(INDEX(Prices[Key],ROWS($P$4:P189)),"")</f>
        <v/>
      </c>
      <c r="Q189" t="str">
        <f>IF($P189="","",IF(ISNUMBER(MATCH($P189,Shares!$A$2:$A$1001,0)),"held","NOT HELD - review"))</f>
        <v/>
      </c>
    </row>
    <row r="190" spans="10:17" ht="15" customHeight="1" x14ac:dyDescent="0.15">
      <c r="J190" t="str">
        <f>IF(Shares!$A188="","",Shares!$A188)</f>
        <v/>
      </c>
      <c r="K190" t="str">
        <f t="shared" si="6"/>
        <v/>
      </c>
      <c r="L190" t="str">
        <f t="shared" si="7"/>
        <v/>
      </c>
      <c r="M190" t="str">
        <f t="shared" si="8"/>
        <v/>
      </c>
      <c r="N190" t="str">
        <f>IF($J190="","",IF(ISNUMBER(MATCH($J190,Prices[Key],0)),"OK - in Prices","ADD TO PRICES"))</f>
        <v/>
      </c>
      <c r="P190" t="str">
        <f>IFERROR(INDEX(Prices[Key],ROWS($P$4:P190)),"")</f>
        <v/>
      </c>
      <c r="Q190" t="str">
        <f>IF($P190="","",IF(ISNUMBER(MATCH($P190,Shares!$A$2:$A$1001,0)),"held","NOT HELD - review"))</f>
        <v/>
      </c>
    </row>
    <row r="191" spans="10:17" ht="15" customHeight="1" x14ac:dyDescent="0.15">
      <c r="J191" t="str">
        <f>IF(Shares!$A189="","",Shares!$A189)</f>
        <v/>
      </c>
      <c r="K191" t="str">
        <f t="shared" si="6"/>
        <v/>
      </c>
      <c r="L191" t="str">
        <f t="shared" si="7"/>
        <v/>
      </c>
      <c r="M191" t="str">
        <f t="shared" si="8"/>
        <v/>
      </c>
      <c r="N191" t="str">
        <f>IF($J191="","",IF(ISNUMBER(MATCH($J191,Prices[Key],0)),"OK - in Prices","ADD TO PRICES"))</f>
        <v/>
      </c>
      <c r="P191" t="str">
        <f>IFERROR(INDEX(Prices[Key],ROWS($P$4:P191)),"")</f>
        <v/>
      </c>
      <c r="Q191" t="str">
        <f>IF($P191="","",IF(ISNUMBER(MATCH($P191,Shares!$A$2:$A$1001,0)),"held","NOT HELD - review"))</f>
        <v/>
      </c>
    </row>
    <row r="192" spans="10:17" ht="15" customHeight="1" x14ac:dyDescent="0.15">
      <c r="J192" t="str">
        <f>IF(Shares!$A190="","",Shares!$A190)</f>
        <v/>
      </c>
      <c r="K192" t="str">
        <f t="shared" si="6"/>
        <v/>
      </c>
      <c r="L192" t="str">
        <f t="shared" si="7"/>
        <v/>
      </c>
      <c r="M192" t="str">
        <f t="shared" si="8"/>
        <v/>
      </c>
      <c r="N192" t="str">
        <f>IF($J192="","",IF(ISNUMBER(MATCH($J192,Prices[Key],0)),"OK - in Prices","ADD TO PRICES"))</f>
        <v/>
      </c>
      <c r="P192" t="str">
        <f>IFERROR(INDEX(Prices[Key],ROWS($P$4:P192)),"")</f>
        <v/>
      </c>
      <c r="Q192" t="str">
        <f>IF($P192="","",IF(ISNUMBER(MATCH($P192,Shares!$A$2:$A$1001,0)),"held","NOT HELD - review"))</f>
        <v/>
      </c>
    </row>
    <row r="193" spans="10:17" ht="15" customHeight="1" x14ac:dyDescent="0.15">
      <c r="J193" t="str">
        <f>IF(Shares!$A191="","",Shares!$A191)</f>
        <v/>
      </c>
      <c r="K193" t="str">
        <f t="shared" si="6"/>
        <v/>
      </c>
      <c r="L193" t="str">
        <f t="shared" si="7"/>
        <v/>
      </c>
      <c r="M193" t="str">
        <f t="shared" si="8"/>
        <v/>
      </c>
      <c r="N193" t="str">
        <f>IF($J193="","",IF(ISNUMBER(MATCH($J193,Prices[Key],0)),"OK - in Prices","ADD TO PRICES"))</f>
        <v/>
      </c>
      <c r="P193" t="str">
        <f>IFERROR(INDEX(Prices[Key],ROWS($P$4:P193)),"")</f>
        <v/>
      </c>
      <c r="Q193" t="str">
        <f>IF($P193="","",IF(ISNUMBER(MATCH($P193,Shares!$A$2:$A$1001,0)),"held","NOT HELD - review"))</f>
        <v/>
      </c>
    </row>
    <row r="194" spans="10:17" ht="15" customHeight="1" x14ac:dyDescent="0.15">
      <c r="J194" t="str">
        <f>IF(Shares!$A192="","",Shares!$A192)</f>
        <v/>
      </c>
      <c r="K194" t="str">
        <f t="shared" si="6"/>
        <v/>
      </c>
      <c r="L194" t="str">
        <f t="shared" si="7"/>
        <v/>
      </c>
      <c r="M194" t="str">
        <f t="shared" si="8"/>
        <v/>
      </c>
      <c r="N194" t="str">
        <f>IF($J194="","",IF(ISNUMBER(MATCH($J194,Prices[Key],0)),"OK - in Prices","ADD TO PRICES"))</f>
        <v/>
      </c>
      <c r="P194" t="str">
        <f>IFERROR(INDEX(Prices[Key],ROWS($P$4:P194)),"")</f>
        <v/>
      </c>
      <c r="Q194" t="str">
        <f>IF($P194="","",IF(ISNUMBER(MATCH($P194,Shares!$A$2:$A$1001,0)),"held","NOT HELD - review"))</f>
        <v/>
      </c>
    </row>
    <row r="195" spans="10:17" ht="15" customHeight="1" x14ac:dyDescent="0.15">
      <c r="J195" t="str">
        <f>IF(Shares!$A193="","",Shares!$A193)</f>
        <v/>
      </c>
      <c r="K195" t="str">
        <f t="shared" si="6"/>
        <v/>
      </c>
      <c r="L195" t="str">
        <f t="shared" si="7"/>
        <v/>
      </c>
      <c r="M195" t="str">
        <f t="shared" si="8"/>
        <v/>
      </c>
      <c r="N195" t="str">
        <f>IF($J195="","",IF(ISNUMBER(MATCH($J195,Prices[Key],0)),"OK - in Prices","ADD TO PRICES"))</f>
        <v/>
      </c>
      <c r="P195" t="str">
        <f>IFERROR(INDEX(Prices[Key],ROWS($P$4:P195)),"")</f>
        <v/>
      </c>
      <c r="Q195" t="str">
        <f>IF($P195="","",IF(ISNUMBER(MATCH($P195,Shares!$A$2:$A$1001,0)),"held","NOT HELD - review"))</f>
        <v/>
      </c>
    </row>
    <row r="196" spans="10:17" ht="15" customHeight="1" x14ac:dyDescent="0.15">
      <c r="J196" t="str">
        <f>IF(Shares!$A194="","",Shares!$A194)</f>
        <v/>
      </c>
      <c r="K196" t="str">
        <f t="shared" ref="K196:K259" si="9">IF($J196="","",LEFT($J196,FIND(":",$J196)-1))</f>
        <v/>
      </c>
      <c r="L196" t="str">
        <f t="shared" ref="L196:L259" si="10">IF($J196="","",MID($J196,FIND(":",$J196)+1,FIND(":",$J196,FIND(":",$J196)+1)-FIND(":",$J196)-1))</f>
        <v/>
      </c>
      <c r="M196" t="str">
        <f t="shared" ref="M196:M259" si="11">IF($J196="","",RIGHT($J196,LEN($J196)-FIND(":",$J196,FIND(":",$J196)+1)))</f>
        <v/>
      </c>
      <c r="N196" t="str">
        <f>IF($J196="","",IF(ISNUMBER(MATCH($J196,Prices[Key],0)),"OK - in Prices","ADD TO PRICES"))</f>
        <v/>
      </c>
      <c r="P196" t="str">
        <f>IFERROR(INDEX(Prices[Key],ROWS($P$4:P196)),"")</f>
        <v/>
      </c>
      <c r="Q196" t="str">
        <f>IF($P196="","",IF(ISNUMBER(MATCH($P196,Shares!$A$2:$A$1001,0)),"held","NOT HELD - review"))</f>
        <v/>
      </c>
    </row>
    <row r="197" spans="10:17" ht="15" customHeight="1" x14ac:dyDescent="0.15">
      <c r="J197" t="str">
        <f>IF(Shares!$A195="","",Shares!$A195)</f>
        <v/>
      </c>
      <c r="K197" t="str">
        <f t="shared" si="9"/>
        <v/>
      </c>
      <c r="L197" t="str">
        <f t="shared" si="10"/>
        <v/>
      </c>
      <c r="M197" t="str">
        <f t="shared" si="11"/>
        <v/>
      </c>
      <c r="N197" t="str">
        <f>IF($J197="","",IF(ISNUMBER(MATCH($J197,Prices[Key],0)),"OK - in Prices","ADD TO PRICES"))</f>
        <v/>
      </c>
      <c r="P197" t="str">
        <f>IFERROR(INDEX(Prices[Key],ROWS($P$4:P197)),"")</f>
        <v/>
      </c>
      <c r="Q197" t="str">
        <f>IF($P197="","",IF(ISNUMBER(MATCH($P197,Shares!$A$2:$A$1001,0)),"held","NOT HELD - review"))</f>
        <v/>
      </c>
    </row>
    <row r="198" spans="10:17" ht="15" customHeight="1" x14ac:dyDescent="0.15">
      <c r="J198" t="str">
        <f>IF(Shares!$A196="","",Shares!$A196)</f>
        <v/>
      </c>
      <c r="K198" t="str">
        <f t="shared" si="9"/>
        <v/>
      </c>
      <c r="L198" t="str">
        <f t="shared" si="10"/>
        <v/>
      </c>
      <c r="M198" t="str">
        <f t="shared" si="11"/>
        <v/>
      </c>
      <c r="N198" t="str">
        <f>IF($J198="","",IF(ISNUMBER(MATCH($J198,Prices[Key],0)),"OK - in Prices","ADD TO PRICES"))</f>
        <v/>
      </c>
      <c r="P198" t="str">
        <f>IFERROR(INDEX(Prices[Key],ROWS($P$4:P198)),"")</f>
        <v/>
      </c>
      <c r="Q198" t="str">
        <f>IF($P198="","",IF(ISNUMBER(MATCH($P198,Shares!$A$2:$A$1001,0)),"held","NOT HELD - review"))</f>
        <v/>
      </c>
    </row>
    <row r="199" spans="10:17" ht="15" customHeight="1" x14ac:dyDescent="0.15">
      <c r="J199" t="str">
        <f>IF(Shares!$A197="","",Shares!$A197)</f>
        <v/>
      </c>
      <c r="K199" t="str">
        <f t="shared" si="9"/>
        <v/>
      </c>
      <c r="L199" t="str">
        <f t="shared" si="10"/>
        <v/>
      </c>
      <c r="M199" t="str">
        <f t="shared" si="11"/>
        <v/>
      </c>
      <c r="N199" t="str">
        <f>IF($J199="","",IF(ISNUMBER(MATCH($J199,Prices[Key],0)),"OK - in Prices","ADD TO PRICES"))</f>
        <v/>
      </c>
      <c r="P199" t="str">
        <f>IFERROR(INDEX(Prices[Key],ROWS($P$4:P199)),"")</f>
        <v/>
      </c>
      <c r="Q199" t="str">
        <f>IF($P199="","",IF(ISNUMBER(MATCH($P199,Shares!$A$2:$A$1001,0)),"held","NOT HELD - review"))</f>
        <v/>
      </c>
    </row>
    <row r="200" spans="10:17" ht="15" customHeight="1" x14ac:dyDescent="0.15">
      <c r="J200" t="str">
        <f>IF(Shares!$A198="","",Shares!$A198)</f>
        <v/>
      </c>
      <c r="K200" t="str">
        <f t="shared" si="9"/>
        <v/>
      </c>
      <c r="L200" t="str">
        <f t="shared" si="10"/>
        <v/>
      </c>
      <c r="M200" t="str">
        <f t="shared" si="11"/>
        <v/>
      </c>
      <c r="N200" t="str">
        <f>IF($J200="","",IF(ISNUMBER(MATCH($J200,Prices[Key],0)),"OK - in Prices","ADD TO PRICES"))</f>
        <v/>
      </c>
      <c r="P200" t="str">
        <f>IFERROR(INDEX(Prices[Key],ROWS($P$4:P200)),"")</f>
        <v/>
      </c>
      <c r="Q200" t="str">
        <f>IF($P200="","",IF(ISNUMBER(MATCH($P200,Shares!$A$2:$A$1001,0)),"held","NOT HELD - review"))</f>
        <v/>
      </c>
    </row>
    <row r="201" spans="10:17" ht="15" customHeight="1" x14ac:dyDescent="0.15">
      <c r="J201" t="str">
        <f>IF(Shares!$A199="","",Shares!$A199)</f>
        <v/>
      </c>
      <c r="K201" t="str">
        <f t="shared" si="9"/>
        <v/>
      </c>
      <c r="L201" t="str">
        <f t="shared" si="10"/>
        <v/>
      </c>
      <c r="M201" t="str">
        <f t="shared" si="11"/>
        <v/>
      </c>
      <c r="N201" t="str">
        <f>IF($J201="","",IF(ISNUMBER(MATCH($J201,Prices[Key],0)),"OK - in Prices","ADD TO PRICES"))</f>
        <v/>
      </c>
      <c r="P201" t="str">
        <f>IFERROR(INDEX(Prices[Key],ROWS($P$4:P201)),"")</f>
        <v/>
      </c>
      <c r="Q201" t="str">
        <f>IF($P201="","",IF(ISNUMBER(MATCH($P201,Shares!$A$2:$A$1001,0)),"held","NOT HELD - review"))</f>
        <v/>
      </c>
    </row>
    <row r="202" spans="10:17" ht="15" customHeight="1" x14ac:dyDescent="0.15">
      <c r="J202" t="str">
        <f>IF(Shares!$A200="","",Shares!$A200)</f>
        <v/>
      </c>
      <c r="K202" t="str">
        <f t="shared" si="9"/>
        <v/>
      </c>
      <c r="L202" t="str">
        <f t="shared" si="10"/>
        <v/>
      </c>
      <c r="M202" t="str">
        <f t="shared" si="11"/>
        <v/>
      </c>
      <c r="N202" t="str">
        <f>IF($J202="","",IF(ISNUMBER(MATCH($J202,Prices[Key],0)),"OK - in Prices","ADD TO PRICES"))</f>
        <v/>
      </c>
      <c r="P202" t="str">
        <f>IFERROR(INDEX(Prices[Key],ROWS($P$4:P202)),"")</f>
        <v/>
      </c>
      <c r="Q202" t="str">
        <f>IF($P202="","",IF(ISNUMBER(MATCH($P202,Shares!$A$2:$A$1001,0)),"held","NOT HELD - review"))</f>
        <v/>
      </c>
    </row>
    <row r="203" spans="10:17" ht="15" customHeight="1" x14ac:dyDescent="0.15">
      <c r="J203" t="str">
        <f>IF(Shares!$A201="","",Shares!$A201)</f>
        <v/>
      </c>
      <c r="K203" t="str">
        <f t="shared" si="9"/>
        <v/>
      </c>
      <c r="L203" t="str">
        <f t="shared" si="10"/>
        <v/>
      </c>
      <c r="M203" t="str">
        <f t="shared" si="11"/>
        <v/>
      </c>
      <c r="N203" t="str">
        <f>IF($J203="","",IF(ISNUMBER(MATCH($J203,Prices[Key],0)),"OK - in Prices","ADD TO PRICES"))</f>
        <v/>
      </c>
      <c r="P203" t="str">
        <f>IFERROR(INDEX(Prices[Key],ROWS($P$4:P203)),"")</f>
        <v/>
      </c>
      <c r="Q203" t="str">
        <f>IF($P203="","",IF(ISNUMBER(MATCH($P203,Shares!$A$2:$A$1001,0)),"held","NOT HELD - review"))</f>
        <v/>
      </c>
    </row>
    <row r="204" spans="10:17" ht="15" customHeight="1" x14ac:dyDescent="0.15">
      <c r="J204" t="str">
        <f>IF(Shares!$A202="","",Shares!$A202)</f>
        <v/>
      </c>
      <c r="K204" t="str">
        <f t="shared" si="9"/>
        <v/>
      </c>
      <c r="L204" t="str">
        <f t="shared" si="10"/>
        <v/>
      </c>
      <c r="M204" t="str">
        <f t="shared" si="11"/>
        <v/>
      </c>
      <c r="N204" t="str">
        <f>IF($J204="","",IF(ISNUMBER(MATCH($J204,Prices[Key],0)),"OK - in Prices","ADD TO PRICES"))</f>
        <v/>
      </c>
      <c r="P204" t="str">
        <f>IFERROR(INDEX(Prices[Key],ROWS($P$4:P204)),"")</f>
        <v/>
      </c>
      <c r="Q204" t="str">
        <f>IF($P204="","",IF(ISNUMBER(MATCH($P204,Shares!$A$2:$A$1001,0)),"held","NOT HELD - review"))</f>
        <v/>
      </c>
    </row>
    <row r="205" spans="10:17" ht="15" customHeight="1" x14ac:dyDescent="0.15">
      <c r="J205" t="str">
        <f>IF(Shares!$A203="","",Shares!$A203)</f>
        <v/>
      </c>
      <c r="K205" t="str">
        <f t="shared" si="9"/>
        <v/>
      </c>
      <c r="L205" t="str">
        <f t="shared" si="10"/>
        <v/>
      </c>
      <c r="M205" t="str">
        <f t="shared" si="11"/>
        <v/>
      </c>
      <c r="N205" t="str">
        <f>IF($J205="","",IF(ISNUMBER(MATCH($J205,Prices[Key],0)),"OK - in Prices","ADD TO PRICES"))</f>
        <v/>
      </c>
      <c r="P205" t="str">
        <f>IFERROR(INDEX(Prices[Key],ROWS($P$4:P205)),"")</f>
        <v/>
      </c>
      <c r="Q205" t="str">
        <f>IF($P205="","",IF(ISNUMBER(MATCH($P205,Shares!$A$2:$A$1001,0)),"held","NOT HELD - review"))</f>
        <v/>
      </c>
    </row>
    <row r="206" spans="10:17" ht="15" customHeight="1" x14ac:dyDescent="0.15">
      <c r="J206" t="str">
        <f>IF(Shares!$A204="","",Shares!$A204)</f>
        <v/>
      </c>
      <c r="K206" t="str">
        <f t="shared" si="9"/>
        <v/>
      </c>
      <c r="L206" t="str">
        <f t="shared" si="10"/>
        <v/>
      </c>
      <c r="M206" t="str">
        <f t="shared" si="11"/>
        <v/>
      </c>
      <c r="N206" t="str">
        <f>IF($J206="","",IF(ISNUMBER(MATCH($J206,Prices[Key],0)),"OK - in Prices","ADD TO PRICES"))</f>
        <v/>
      </c>
      <c r="P206" t="str">
        <f>IFERROR(INDEX(Prices[Key],ROWS($P$4:P206)),"")</f>
        <v/>
      </c>
      <c r="Q206" t="str">
        <f>IF($P206="","",IF(ISNUMBER(MATCH($P206,Shares!$A$2:$A$1001,0)),"held","NOT HELD - review"))</f>
        <v/>
      </c>
    </row>
    <row r="207" spans="10:17" ht="15" customHeight="1" x14ac:dyDescent="0.15">
      <c r="J207" t="str">
        <f>IF(Shares!$A205="","",Shares!$A205)</f>
        <v/>
      </c>
      <c r="K207" t="str">
        <f t="shared" si="9"/>
        <v/>
      </c>
      <c r="L207" t="str">
        <f t="shared" si="10"/>
        <v/>
      </c>
      <c r="M207" t="str">
        <f t="shared" si="11"/>
        <v/>
      </c>
      <c r="N207" t="str">
        <f>IF($J207="","",IF(ISNUMBER(MATCH($J207,Prices[Key],0)),"OK - in Prices","ADD TO PRICES"))</f>
        <v/>
      </c>
      <c r="P207" t="str">
        <f>IFERROR(INDEX(Prices[Key],ROWS($P$4:P207)),"")</f>
        <v/>
      </c>
      <c r="Q207" t="str">
        <f>IF($P207="","",IF(ISNUMBER(MATCH($P207,Shares!$A$2:$A$1001,0)),"held","NOT HELD - review"))</f>
        <v/>
      </c>
    </row>
    <row r="208" spans="10:17" ht="15" customHeight="1" x14ac:dyDescent="0.15">
      <c r="J208" t="str">
        <f>IF(Shares!$A206="","",Shares!$A206)</f>
        <v/>
      </c>
      <c r="K208" t="str">
        <f t="shared" si="9"/>
        <v/>
      </c>
      <c r="L208" t="str">
        <f t="shared" si="10"/>
        <v/>
      </c>
      <c r="M208" t="str">
        <f t="shared" si="11"/>
        <v/>
      </c>
      <c r="N208" t="str">
        <f>IF($J208="","",IF(ISNUMBER(MATCH($J208,Prices[Key],0)),"OK - in Prices","ADD TO PRICES"))</f>
        <v/>
      </c>
      <c r="P208" t="str">
        <f>IFERROR(INDEX(Prices[Key],ROWS($P$4:P208)),"")</f>
        <v/>
      </c>
      <c r="Q208" t="str">
        <f>IF($P208="","",IF(ISNUMBER(MATCH($P208,Shares!$A$2:$A$1001,0)),"held","NOT HELD - review"))</f>
        <v/>
      </c>
    </row>
    <row r="209" spans="10:17" ht="15" customHeight="1" x14ac:dyDescent="0.15">
      <c r="J209" t="str">
        <f>IF(Shares!$A207="","",Shares!$A207)</f>
        <v/>
      </c>
      <c r="K209" t="str">
        <f t="shared" si="9"/>
        <v/>
      </c>
      <c r="L209" t="str">
        <f t="shared" si="10"/>
        <v/>
      </c>
      <c r="M209" t="str">
        <f t="shared" si="11"/>
        <v/>
      </c>
      <c r="N209" t="str">
        <f>IF($J209="","",IF(ISNUMBER(MATCH($J209,Prices[Key],0)),"OK - in Prices","ADD TO PRICES"))</f>
        <v/>
      </c>
      <c r="P209" t="str">
        <f>IFERROR(INDEX(Prices[Key],ROWS($P$4:P209)),"")</f>
        <v/>
      </c>
      <c r="Q209" t="str">
        <f>IF($P209="","",IF(ISNUMBER(MATCH($P209,Shares!$A$2:$A$1001,0)),"held","NOT HELD - review"))</f>
        <v/>
      </c>
    </row>
    <row r="210" spans="10:17" ht="15" customHeight="1" x14ac:dyDescent="0.15">
      <c r="J210" t="str">
        <f>IF(Shares!$A208="","",Shares!$A208)</f>
        <v/>
      </c>
      <c r="K210" t="str">
        <f t="shared" si="9"/>
        <v/>
      </c>
      <c r="L210" t="str">
        <f t="shared" si="10"/>
        <v/>
      </c>
      <c r="M210" t="str">
        <f t="shared" si="11"/>
        <v/>
      </c>
      <c r="N210" t="str">
        <f>IF($J210="","",IF(ISNUMBER(MATCH($J210,Prices[Key],0)),"OK - in Prices","ADD TO PRICES"))</f>
        <v/>
      </c>
      <c r="P210" t="str">
        <f>IFERROR(INDEX(Prices[Key],ROWS($P$4:P210)),"")</f>
        <v/>
      </c>
      <c r="Q210" t="str">
        <f>IF($P210="","",IF(ISNUMBER(MATCH($P210,Shares!$A$2:$A$1001,0)),"held","NOT HELD - review"))</f>
        <v/>
      </c>
    </row>
    <row r="211" spans="10:17" ht="15" customHeight="1" x14ac:dyDescent="0.15">
      <c r="J211" t="str">
        <f>IF(Shares!$A209="","",Shares!$A209)</f>
        <v/>
      </c>
      <c r="K211" t="str">
        <f t="shared" si="9"/>
        <v/>
      </c>
      <c r="L211" t="str">
        <f t="shared" si="10"/>
        <v/>
      </c>
      <c r="M211" t="str">
        <f t="shared" si="11"/>
        <v/>
      </c>
      <c r="N211" t="str">
        <f>IF($J211="","",IF(ISNUMBER(MATCH($J211,Prices[Key],0)),"OK - in Prices","ADD TO PRICES"))</f>
        <v/>
      </c>
      <c r="P211" t="str">
        <f>IFERROR(INDEX(Prices[Key],ROWS($P$4:P211)),"")</f>
        <v/>
      </c>
      <c r="Q211" t="str">
        <f>IF($P211="","",IF(ISNUMBER(MATCH($P211,Shares!$A$2:$A$1001,0)),"held","NOT HELD - review"))</f>
        <v/>
      </c>
    </row>
    <row r="212" spans="10:17" ht="15" customHeight="1" x14ac:dyDescent="0.15">
      <c r="J212" t="str">
        <f>IF(Shares!$A210="","",Shares!$A210)</f>
        <v/>
      </c>
      <c r="K212" t="str">
        <f t="shared" si="9"/>
        <v/>
      </c>
      <c r="L212" t="str">
        <f t="shared" si="10"/>
        <v/>
      </c>
      <c r="M212" t="str">
        <f t="shared" si="11"/>
        <v/>
      </c>
      <c r="N212" t="str">
        <f>IF($J212="","",IF(ISNUMBER(MATCH($J212,Prices[Key],0)),"OK - in Prices","ADD TO PRICES"))</f>
        <v/>
      </c>
      <c r="P212" t="str">
        <f>IFERROR(INDEX(Prices[Key],ROWS($P$4:P212)),"")</f>
        <v/>
      </c>
      <c r="Q212" t="str">
        <f>IF($P212="","",IF(ISNUMBER(MATCH($P212,Shares!$A$2:$A$1001,0)),"held","NOT HELD - review"))</f>
        <v/>
      </c>
    </row>
    <row r="213" spans="10:17" ht="15" customHeight="1" x14ac:dyDescent="0.15">
      <c r="J213" t="str">
        <f>IF(Shares!$A211="","",Shares!$A211)</f>
        <v/>
      </c>
      <c r="K213" t="str">
        <f t="shared" si="9"/>
        <v/>
      </c>
      <c r="L213" t="str">
        <f t="shared" si="10"/>
        <v/>
      </c>
      <c r="M213" t="str">
        <f t="shared" si="11"/>
        <v/>
      </c>
      <c r="N213" t="str">
        <f>IF($J213="","",IF(ISNUMBER(MATCH($J213,Prices[Key],0)),"OK - in Prices","ADD TO PRICES"))</f>
        <v/>
      </c>
      <c r="P213" t="str">
        <f>IFERROR(INDEX(Prices[Key],ROWS($P$4:P213)),"")</f>
        <v/>
      </c>
      <c r="Q213" t="str">
        <f>IF($P213="","",IF(ISNUMBER(MATCH($P213,Shares!$A$2:$A$1001,0)),"held","NOT HELD - review"))</f>
        <v/>
      </c>
    </row>
    <row r="214" spans="10:17" ht="15" customHeight="1" x14ac:dyDescent="0.15">
      <c r="J214" t="str">
        <f>IF(Shares!$A212="","",Shares!$A212)</f>
        <v/>
      </c>
      <c r="K214" t="str">
        <f t="shared" si="9"/>
        <v/>
      </c>
      <c r="L214" t="str">
        <f t="shared" si="10"/>
        <v/>
      </c>
      <c r="M214" t="str">
        <f t="shared" si="11"/>
        <v/>
      </c>
      <c r="N214" t="str">
        <f>IF($J214="","",IF(ISNUMBER(MATCH($J214,Prices[Key],0)),"OK - in Prices","ADD TO PRICES"))</f>
        <v/>
      </c>
      <c r="P214" t="str">
        <f>IFERROR(INDEX(Prices[Key],ROWS($P$4:P214)),"")</f>
        <v/>
      </c>
      <c r="Q214" t="str">
        <f>IF($P214="","",IF(ISNUMBER(MATCH($P214,Shares!$A$2:$A$1001,0)),"held","NOT HELD - review"))</f>
        <v/>
      </c>
    </row>
    <row r="215" spans="10:17" ht="15" customHeight="1" x14ac:dyDescent="0.15">
      <c r="J215" t="str">
        <f>IF(Shares!$A213="","",Shares!$A213)</f>
        <v/>
      </c>
      <c r="K215" t="str">
        <f t="shared" si="9"/>
        <v/>
      </c>
      <c r="L215" t="str">
        <f t="shared" si="10"/>
        <v/>
      </c>
      <c r="M215" t="str">
        <f t="shared" si="11"/>
        <v/>
      </c>
      <c r="N215" t="str">
        <f>IF($J215="","",IF(ISNUMBER(MATCH($J215,Prices[Key],0)),"OK - in Prices","ADD TO PRICES"))</f>
        <v/>
      </c>
      <c r="P215" t="str">
        <f>IFERROR(INDEX(Prices[Key],ROWS($P$4:P215)),"")</f>
        <v/>
      </c>
      <c r="Q215" t="str">
        <f>IF($P215="","",IF(ISNUMBER(MATCH($P215,Shares!$A$2:$A$1001,0)),"held","NOT HELD - review"))</f>
        <v/>
      </c>
    </row>
    <row r="216" spans="10:17" ht="15" customHeight="1" x14ac:dyDescent="0.15">
      <c r="J216" t="str">
        <f>IF(Shares!$A214="","",Shares!$A214)</f>
        <v/>
      </c>
      <c r="K216" t="str">
        <f t="shared" si="9"/>
        <v/>
      </c>
      <c r="L216" t="str">
        <f t="shared" si="10"/>
        <v/>
      </c>
      <c r="M216" t="str">
        <f t="shared" si="11"/>
        <v/>
      </c>
      <c r="N216" t="str">
        <f>IF($J216="","",IF(ISNUMBER(MATCH($J216,Prices[Key],0)),"OK - in Prices","ADD TO PRICES"))</f>
        <v/>
      </c>
      <c r="P216" t="str">
        <f>IFERROR(INDEX(Prices[Key],ROWS($P$4:P216)),"")</f>
        <v/>
      </c>
      <c r="Q216" t="str">
        <f>IF($P216="","",IF(ISNUMBER(MATCH($P216,Shares!$A$2:$A$1001,0)),"held","NOT HELD - review"))</f>
        <v/>
      </c>
    </row>
    <row r="217" spans="10:17" ht="15" customHeight="1" x14ac:dyDescent="0.15">
      <c r="J217" t="str">
        <f>IF(Shares!$A215="","",Shares!$A215)</f>
        <v/>
      </c>
      <c r="K217" t="str">
        <f t="shared" si="9"/>
        <v/>
      </c>
      <c r="L217" t="str">
        <f t="shared" si="10"/>
        <v/>
      </c>
      <c r="M217" t="str">
        <f t="shared" si="11"/>
        <v/>
      </c>
      <c r="N217" t="str">
        <f>IF($J217="","",IF(ISNUMBER(MATCH($J217,Prices[Key],0)),"OK - in Prices","ADD TO PRICES"))</f>
        <v/>
      </c>
      <c r="P217" t="str">
        <f>IFERROR(INDEX(Prices[Key],ROWS($P$4:P217)),"")</f>
        <v/>
      </c>
      <c r="Q217" t="str">
        <f>IF($P217="","",IF(ISNUMBER(MATCH($P217,Shares!$A$2:$A$1001,0)),"held","NOT HELD - review"))</f>
        <v/>
      </c>
    </row>
    <row r="218" spans="10:17" ht="15" customHeight="1" x14ac:dyDescent="0.15">
      <c r="J218" t="str">
        <f>IF(Shares!$A216="","",Shares!$A216)</f>
        <v/>
      </c>
      <c r="K218" t="str">
        <f t="shared" si="9"/>
        <v/>
      </c>
      <c r="L218" t="str">
        <f t="shared" si="10"/>
        <v/>
      </c>
      <c r="M218" t="str">
        <f t="shared" si="11"/>
        <v/>
      </c>
      <c r="N218" t="str">
        <f>IF($J218="","",IF(ISNUMBER(MATCH($J218,Prices[Key],0)),"OK - in Prices","ADD TO PRICES"))</f>
        <v/>
      </c>
      <c r="P218" t="str">
        <f>IFERROR(INDEX(Prices[Key],ROWS($P$4:P218)),"")</f>
        <v/>
      </c>
      <c r="Q218" t="str">
        <f>IF($P218="","",IF(ISNUMBER(MATCH($P218,Shares!$A$2:$A$1001,0)),"held","NOT HELD - review"))</f>
        <v/>
      </c>
    </row>
    <row r="219" spans="10:17" ht="15" customHeight="1" x14ac:dyDescent="0.15">
      <c r="J219" t="str">
        <f>IF(Shares!$A217="","",Shares!$A217)</f>
        <v/>
      </c>
      <c r="K219" t="str">
        <f t="shared" si="9"/>
        <v/>
      </c>
      <c r="L219" t="str">
        <f t="shared" si="10"/>
        <v/>
      </c>
      <c r="M219" t="str">
        <f t="shared" si="11"/>
        <v/>
      </c>
      <c r="N219" t="str">
        <f>IF($J219="","",IF(ISNUMBER(MATCH($J219,Prices[Key],0)),"OK - in Prices","ADD TO PRICES"))</f>
        <v/>
      </c>
      <c r="P219" t="str">
        <f>IFERROR(INDEX(Prices[Key],ROWS($P$4:P219)),"")</f>
        <v/>
      </c>
      <c r="Q219" t="str">
        <f>IF($P219="","",IF(ISNUMBER(MATCH($P219,Shares!$A$2:$A$1001,0)),"held","NOT HELD - review"))</f>
        <v/>
      </c>
    </row>
    <row r="220" spans="10:17" ht="15" customHeight="1" x14ac:dyDescent="0.15">
      <c r="J220" t="str">
        <f>IF(Shares!$A218="","",Shares!$A218)</f>
        <v/>
      </c>
      <c r="K220" t="str">
        <f t="shared" si="9"/>
        <v/>
      </c>
      <c r="L220" t="str">
        <f t="shared" si="10"/>
        <v/>
      </c>
      <c r="M220" t="str">
        <f t="shared" si="11"/>
        <v/>
      </c>
      <c r="N220" t="str">
        <f>IF($J220="","",IF(ISNUMBER(MATCH($J220,Prices[Key],0)),"OK - in Prices","ADD TO PRICES"))</f>
        <v/>
      </c>
      <c r="P220" t="str">
        <f>IFERROR(INDEX(Prices[Key],ROWS($P$4:P220)),"")</f>
        <v/>
      </c>
      <c r="Q220" t="str">
        <f>IF($P220="","",IF(ISNUMBER(MATCH($P220,Shares!$A$2:$A$1001,0)),"held","NOT HELD - review"))</f>
        <v/>
      </c>
    </row>
    <row r="221" spans="10:17" ht="15" customHeight="1" x14ac:dyDescent="0.15">
      <c r="J221" t="str">
        <f>IF(Shares!$A219="","",Shares!$A219)</f>
        <v/>
      </c>
      <c r="K221" t="str">
        <f t="shared" si="9"/>
        <v/>
      </c>
      <c r="L221" t="str">
        <f t="shared" si="10"/>
        <v/>
      </c>
      <c r="M221" t="str">
        <f t="shared" si="11"/>
        <v/>
      </c>
      <c r="N221" t="str">
        <f>IF($J221="","",IF(ISNUMBER(MATCH($J221,Prices[Key],0)),"OK - in Prices","ADD TO PRICES"))</f>
        <v/>
      </c>
      <c r="P221" t="str">
        <f>IFERROR(INDEX(Prices[Key],ROWS($P$4:P221)),"")</f>
        <v/>
      </c>
      <c r="Q221" t="str">
        <f>IF($P221="","",IF(ISNUMBER(MATCH($P221,Shares!$A$2:$A$1001,0)),"held","NOT HELD - review"))</f>
        <v/>
      </c>
    </row>
    <row r="222" spans="10:17" ht="15" customHeight="1" x14ac:dyDescent="0.15">
      <c r="J222" t="str">
        <f>IF(Shares!$A220="","",Shares!$A220)</f>
        <v/>
      </c>
      <c r="K222" t="str">
        <f t="shared" si="9"/>
        <v/>
      </c>
      <c r="L222" t="str">
        <f t="shared" si="10"/>
        <v/>
      </c>
      <c r="M222" t="str">
        <f t="shared" si="11"/>
        <v/>
      </c>
      <c r="N222" t="str">
        <f>IF($J222="","",IF(ISNUMBER(MATCH($J222,Prices[Key],0)),"OK - in Prices","ADD TO PRICES"))</f>
        <v/>
      </c>
      <c r="P222" t="str">
        <f>IFERROR(INDEX(Prices[Key],ROWS($P$4:P222)),"")</f>
        <v/>
      </c>
      <c r="Q222" t="str">
        <f>IF($P222="","",IF(ISNUMBER(MATCH($P222,Shares!$A$2:$A$1001,0)),"held","NOT HELD - review"))</f>
        <v/>
      </c>
    </row>
    <row r="223" spans="10:17" ht="15" customHeight="1" x14ac:dyDescent="0.15">
      <c r="J223" t="str">
        <f>IF(Shares!$A221="","",Shares!$A221)</f>
        <v/>
      </c>
      <c r="K223" t="str">
        <f t="shared" si="9"/>
        <v/>
      </c>
      <c r="L223" t="str">
        <f t="shared" si="10"/>
        <v/>
      </c>
      <c r="M223" t="str">
        <f t="shared" si="11"/>
        <v/>
      </c>
      <c r="N223" t="str">
        <f>IF($J223="","",IF(ISNUMBER(MATCH($J223,Prices[Key],0)),"OK - in Prices","ADD TO PRICES"))</f>
        <v/>
      </c>
      <c r="P223" t="str">
        <f>IFERROR(INDEX(Prices[Key],ROWS($P$4:P223)),"")</f>
        <v/>
      </c>
      <c r="Q223" t="str">
        <f>IF($P223="","",IF(ISNUMBER(MATCH($P223,Shares!$A$2:$A$1001,0)),"held","NOT HELD - review"))</f>
        <v/>
      </c>
    </row>
    <row r="224" spans="10:17" ht="15" customHeight="1" x14ac:dyDescent="0.15">
      <c r="J224" t="str">
        <f>IF(Shares!$A222="","",Shares!$A222)</f>
        <v/>
      </c>
      <c r="K224" t="str">
        <f t="shared" si="9"/>
        <v/>
      </c>
      <c r="L224" t="str">
        <f t="shared" si="10"/>
        <v/>
      </c>
      <c r="M224" t="str">
        <f t="shared" si="11"/>
        <v/>
      </c>
      <c r="N224" t="str">
        <f>IF($J224="","",IF(ISNUMBER(MATCH($J224,Prices[Key],0)),"OK - in Prices","ADD TO PRICES"))</f>
        <v/>
      </c>
      <c r="P224" t="str">
        <f>IFERROR(INDEX(Prices[Key],ROWS($P$4:P224)),"")</f>
        <v/>
      </c>
      <c r="Q224" t="str">
        <f>IF($P224="","",IF(ISNUMBER(MATCH($P224,Shares!$A$2:$A$1001,0)),"held","NOT HELD - review"))</f>
        <v/>
      </c>
    </row>
    <row r="225" spans="10:17" ht="15" customHeight="1" x14ac:dyDescent="0.15">
      <c r="J225" t="str">
        <f>IF(Shares!$A223="","",Shares!$A223)</f>
        <v/>
      </c>
      <c r="K225" t="str">
        <f t="shared" si="9"/>
        <v/>
      </c>
      <c r="L225" t="str">
        <f t="shared" si="10"/>
        <v/>
      </c>
      <c r="M225" t="str">
        <f t="shared" si="11"/>
        <v/>
      </c>
      <c r="N225" t="str">
        <f>IF($J225="","",IF(ISNUMBER(MATCH($J225,Prices[Key],0)),"OK - in Prices","ADD TO PRICES"))</f>
        <v/>
      </c>
      <c r="P225" t="str">
        <f>IFERROR(INDEX(Prices[Key],ROWS($P$4:P225)),"")</f>
        <v/>
      </c>
      <c r="Q225" t="str">
        <f>IF($P225="","",IF(ISNUMBER(MATCH($P225,Shares!$A$2:$A$1001,0)),"held","NOT HELD - review"))</f>
        <v/>
      </c>
    </row>
    <row r="226" spans="10:17" ht="15" customHeight="1" x14ac:dyDescent="0.15">
      <c r="J226" t="str">
        <f>IF(Shares!$A224="","",Shares!$A224)</f>
        <v/>
      </c>
      <c r="K226" t="str">
        <f t="shared" si="9"/>
        <v/>
      </c>
      <c r="L226" t="str">
        <f t="shared" si="10"/>
        <v/>
      </c>
      <c r="M226" t="str">
        <f t="shared" si="11"/>
        <v/>
      </c>
      <c r="N226" t="str">
        <f>IF($J226="","",IF(ISNUMBER(MATCH($J226,Prices[Key],0)),"OK - in Prices","ADD TO PRICES"))</f>
        <v/>
      </c>
      <c r="P226" t="str">
        <f>IFERROR(INDEX(Prices[Key],ROWS($P$4:P226)),"")</f>
        <v/>
      </c>
      <c r="Q226" t="str">
        <f>IF($P226="","",IF(ISNUMBER(MATCH($P226,Shares!$A$2:$A$1001,0)),"held","NOT HELD - review"))</f>
        <v/>
      </c>
    </row>
    <row r="227" spans="10:17" ht="15" customHeight="1" x14ac:dyDescent="0.15">
      <c r="J227" t="str">
        <f>IF(Shares!$A225="","",Shares!$A225)</f>
        <v/>
      </c>
      <c r="K227" t="str">
        <f t="shared" si="9"/>
        <v/>
      </c>
      <c r="L227" t="str">
        <f t="shared" si="10"/>
        <v/>
      </c>
      <c r="M227" t="str">
        <f t="shared" si="11"/>
        <v/>
      </c>
      <c r="N227" t="str">
        <f>IF($J227="","",IF(ISNUMBER(MATCH($J227,Prices[Key],0)),"OK - in Prices","ADD TO PRICES"))</f>
        <v/>
      </c>
      <c r="P227" t="str">
        <f>IFERROR(INDEX(Prices[Key],ROWS($P$4:P227)),"")</f>
        <v/>
      </c>
      <c r="Q227" t="str">
        <f>IF($P227="","",IF(ISNUMBER(MATCH($P227,Shares!$A$2:$A$1001,0)),"held","NOT HELD - review"))</f>
        <v/>
      </c>
    </row>
    <row r="228" spans="10:17" ht="15" customHeight="1" x14ac:dyDescent="0.15">
      <c r="J228" t="str">
        <f>IF(Shares!$A226="","",Shares!$A226)</f>
        <v/>
      </c>
      <c r="K228" t="str">
        <f t="shared" si="9"/>
        <v/>
      </c>
      <c r="L228" t="str">
        <f t="shared" si="10"/>
        <v/>
      </c>
      <c r="M228" t="str">
        <f t="shared" si="11"/>
        <v/>
      </c>
      <c r="N228" t="str">
        <f>IF($J228="","",IF(ISNUMBER(MATCH($J228,Prices[Key],0)),"OK - in Prices","ADD TO PRICES"))</f>
        <v/>
      </c>
      <c r="P228" t="str">
        <f>IFERROR(INDEX(Prices[Key],ROWS($P$4:P228)),"")</f>
        <v/>
      </c>
      <c r="Q228" t="str">
        <f>IF($P228="","",IF(ISNUMBER(MATCH($P228,Shares!$A$2:$A$1001,0)),"held","NOT HELD - review"))</f>
        <v/>
      </c>
    </row>
    <row r="229" spans="10:17" ht="15" customHeight="1" x14ac:dyDescent="0.15">
      <c r="J229" t="str">
        <f>IF(Shares!$A227="","",Shares!$A227)</f>
        <v/>
      </c>
      <c r="K229" t="str">
        <f t="shared" si="9"/>
        <v/>
      </c>
      <c r="L229" t="str">
        <f t="shared" si="10"/>
        <v/>
      </c>
      <c r="M229" t="str">
        <f t="shared" si="11"/>
        <v/>
      </c>
      <c r="N229" t="str">
        <f>IF($J229="","",IF(ISNUMBER(MATCH($J229,Prices[Key],0)),"OK - in Prices","ADD TO PRICES"))</f>
        <v/>
      </c>
      <c r="P229" t="str">
        <f>IFERROR(INDEX(Prices[Key],ROWS($P$4:P229)),"")</f>
        <v/>
      </c>
      <c r="Q229" t="str">
        <f>IF($P229="","",IF(ISNUMBER(MATCH($P229,Shares!$A$2:$A$1001,0)),"held","NOT HELD - review"))</f>
        <v/>
      </c>
    </row>
    <row r="230" spans="10:17" ht="15" customHeight="1" x14ac:dyDescent="0.15">
      <c r="J230" t="str">
        <f>IF(Shares!$A228="","",Shares!$A228)</f>
        <v/>
      </c>
      <c r="K230" t="str">
        <f t="shared" si="9"/>
        <v/>
      </c>
      <c r="L230" t="str">
        <f t="shared" si="10"/>
        <v/>
      </c>
      <c r="M230" t="str">
        <f t="shared" si="11"/>
        <v/>
      </c>
      <c r="N230" t="str">
        <f>IF($J230="","",IF(ISNUMBER(MATCH($J230,Prices[Key],0)),"OK - in Prices","ADD TO PRICES"))</f>
        <v/>
      </c>
      <c r="P230" t="str">
        <f>IFERROR(INDEX(Prices[Key],ROWS($P$4:P230)),"")</f>
        <v/>
      </c>
      <c r="Q230" t="str">
        <f>IF($P230="","",IF(ISNUMBER(MATCH($P230,Shares!$A$2:$A$1001,0)),"held","NOT HELD - review"))</f>
        <v/>
      </c>
    </row>
    <row r="231" spans="10:17" ht="15" customHeight="1" x14ac:dyDescent="0.15">
      <c r="J231" t="str">
        <f>IF(Shares!$A229="","",Shares!$A229)</f>
        <v/>
      </c>
      <c r="K231" t="str">
        <f t="shared" si="9"/>
        <v/>
      </c>
      <c r="L231" t="str">
        <f t="shared" si="10"/>
        <v/>
      </c>
      <c r="M231" t="str">
        <f t="shared" si="11"/>
        <v/>
      </c>
      <c r="N231" t="str">
        <f>IF($J231="","",IF(ISNUMBER(MATCH($J231,Prices[Key],0)),"OK - in Prices","ADD TO PRICES"))</f>
        <v/>
      </c>
      <c r="P231" t="str">
        <f>IFERROR(INDEX(Prices[Key],ROWS($P$4:P231)),"")</f>
        <v/>
      </c>
      <c r="Q231" t="str">
        <f>IF($P231="","",IF(ISNUMBER(MATCH($P231,Shares!$A$2:$A$1001,0)),"held","NOT HELD - review"))</f>
        <v/>
      </c>
    </row>
    <row r="232" spans="10:17" ht="15" customHeight="1" x14ac:dyDescent="0.15">
      <c r="J232" t="str">
        <f>IF(Shares!$A230="","",Shares!$A230)</f>
        <v/>
      </c>
      <c r="K232" t="str">
        <f t="shared" si="9"/>
        <v/>
      </c>
      <c r="L232" t="str">
        <f t="shared" si="10"/>
        <v/>
      </c>
      <c r="M232" t="str">
        <f t="shared" si="11"/>
        <v/>
      </c>
      <c r="N232" t="str">
        <f>IF($J232="","",IF(ISNUMBER(MATCH($J232,Prices[Key],0)),"OK - in Prices","ADD TO PRICES"))</f>
        <v/>
      </c>
      <c r="P232" t="str">
        <f>IFERROR(INDEX(Prices[Key],ROWS($P$4:P232)),"")</f>
        <v/>
      </c>
      <c r="Q232" t="str">
        <f>IF($P232="","",IF(ISNUMBER(MATCH($P232,Shares!$A$2:$A$1001,0)),"held","NOT HELD - review"))</f>
        <v/>
      </c>
    </row>
    <row r="233" spans="10:17" ht="15" customHeight="1" x14ac:dyDescent="0.15">
      <c r="J233" t="str">
        <f>IF(Shares!$A231="","",Shares!$A231)</f>
        <v/>
      </c>
      <c r="K233" t="str">
        <f t="shared" si="9"/>
        <v/>
      </c>
      <c r="L233" t="str">
        <f t="shared" si="10"/>
        <v/>
      </c>
      <c r="M233" t="str">
        <f t="shared" si="11"/>
        <v/>
      </c>
      <c r="N233" t="str">
        <f>IF($J233="","",IF(ISNUMBER(MATCH($J233,Prices[Key],0)),"OK - in Prices","ADD TO PRICES"))</f>
        <v/>
      </c>
      <c r="P233" t="str">
        <f>IFERROR(INDEX(Prices[Key],ROWS($P$4:P233)),"")</f>
        <v/>
      </c>
      <c r="Q233" t="str">
        <f>IF($P233="","",IF(ISNUMBER(MATCH($P233,Shares!$A$2:$A$1001,0)),"held","NOT HELD - review"))</f>
        <v/>
      </c>
    </row>
    <row r="234" spans="10:17" ht="15" customHeight="1" x14ac:dyDescent="0.15">
      <c r="J234" t="str">
        <f>IF(Shares!$A232="","",Shares!$A232)</f>
        <v/>
      </c>
      <c r="K234" t="str">
        <f t="shared" si="9"/>
        <v/>
      </c>
      <c r="L234" t="str">
        <f t="shared" si="10"/>
        <v/>
      </c>
      <c r="M234" t="str">
        <f t="shared" si="11"/>
        <v/>
      </c>
      <c r="N234" t="str">
        <f>IF($J234="","",IF(ISNUMBER(MATCH($J234,Prices[Key],0)),"OK - in Prices","ADD TO PRICES"))</f>
        <v/>
      </c>
      <c r="P234" t="str">
        <f>IFERROR(INDEX(Prices[Key],ROWS($P$4:P234)),"")</f>
        <v/>
      </c>
      <c r="Q234" t="str">
        <f>IF($P234="","",IF(ISNUMBER(MATCH($P234,Shares!$A$2:$A$1001,0)),"held","NOT HELD - review"))</f>
        <v/>
      </c>
    </row>
    <row r="235" spans="10:17" ht="15" customHeight="1" x14ac:dyDescent="0.15">
      <c r="J235" t="str">
        <f>IF(Shares!$A233="","",Shares!$A233)</f>
        <v/>
      </c>
      <c r="K235" t="str">
        <f t="shared" si="9"/>
        <v/>
      </c>
      <c r="L235" t="str">
        <f t="shared" si="10"/>
        <v/>
      </c>
      <c r="M235" t="str">
        <f t="shared" si="11"/>
        <v/>
      </c>
      <c r="N235" t="str">
        <f>IF($J235="","",IF(ISNUMBER(MATCH($J235,Prices[Key],0)),"OK - in Prices","ADD TO PRICES"))</f>
        <v/>
      </c>
      <c r="P235" t="str">
        <f>IFERROR(INDEX(Prices[Key],ROWS($P$4:P235)),"")</f>
        <v/>
      </c>
      <c r="Q235" t="str">
        <f>IF($P235="","",IF(ISNUMBER(MATCH($P235,Shares!$A$2:$A$1001,0)),"held","NOT HELD - review"))</f>
        <v/>
      </c>
    </row>
    <row r="236" spans="10:17" ht="15" customHeight="1" x14ac:dyDescent="0.15">
      <c r="J236" t="str">
        <f>IF(Shares!$A234="","",Shares!$A234)</f>
        <v/>
      </c>
      <c r="K236" t="str">
        <f t="shared" si="9"/>
        <v/>
      </c>
      <c r="L236" t="str">
        <f t="shared" si="10"/>
        <v/>
      </c>
      <c r="M236" t="str">
        <f t="shared" si="11"/>
        <v/>
      </c>
      <c r="N236" t="str">
        <f>IF($J236="","",IF(ISNUMBER(MATCH($J236,Prices[Key],0)),"OK - in Prices","ADD TO PRICES"))</f>
        <v/>
      </c>
      <c r="P236" t="str">
        <f>IFERROR(INDEX(Prices[Key],ROWS($P$4:P236)),"")</f>
        <v/>
      </c>
      <c r="Q236" t="str">
        <f>IF($P236="","",IF(ISNUMBER(MATCH($P236,Shares!$A$2:$A$1001,0)),"held","NOT HELD - review"))</f>
        <v/>
      </c>
    </row>
    <row r="237" spans="10:17" ht="15" customHeight="1" x14ac:dyDescent="0.15">
      <c r="J237" t="str">
        <f>IF(Shares!$A235="","",Shares!$A235)</f>
        <v/>
      </c>
      <c r="K237" t="str">
        <f t="shared" si="9"/>
        <v/>
      </c>
      <c r="L237" t="str">
        <f t="shared" si="10"/>
        <v/>
      </c>
      <c r="M237" t="str">
        <f t="shared" si="11"/>
        <v/>
      </c>
      <c r="N237" t="str">
        <f>IF($J237="","",IF(ISNUMBER(MATCH($J237,Prices[Key],0)),"OK - in Prices","ADD TO PRICES"))</f>
        <v/>
      </c>
      <c r="P237" t="str">
        <f>IFERROR(INDEX(Prices[Key],ROWS($P$4:P237)),"")</f>
        <v/>
      </c>
      <c r="Q237" t="str">
        <f>IF($P237="","",IF(ISNUMBER(MATCH($P237,Shares!$A$2:$A$1001,0)),"held","NOT HELD - review"))</f>
        <v/>
      </c>
    </row>
    <row r="238" spans="10:17" ht="15" customHeight="1" x14ac:dyDescent="0.15">
      <c r="J238" t="str">
        <f>IF(Shares!$A236="","",Shares!$A236)</f>
        <v/>
      </c>
      <c r="K238" t="str">
        <f t="shared" si="9"/>
        <v/>
      </c>
      <c r="L238" t="str">
        <f t="shared" si="10"/>
        <v/>
      </c>
      <c r="M238" t="str">
        <f t="shared" si="11"/>
        <v/>
      </c>
      <c r="N238" t="str">
        <f>IF($J238="","",IF(ISNUMBER(MATCH($J238,Prices[Key],0)),"OK - in Prices","ADD TO PRICES"))</f>
        <v/>
      </c>
      <c r="P238" t="str">
        <f>IFERROR(INDEX(Prices[Key],ROWS($P$4:P238)),"")</f>
        <v/>
      </c>
      <c r="Q238" t="str">
        <f>IF($P238="","",IF(ISNUMBER(MATCH($P238,Shares!$A$2:$A$1001,0)),"held","NOT HELD - review"))</f>
        <v/>
      </c>
    </row>
    <row r="239" spans="10:17" ht="15" customHeight="1" x14ac:dyDescent="0.15">
      <c r="J239" t="str">
        <f>IF(Shares!$A237="","",Shares!$A237)</f>
        <v/>
      </c>
      <c r="K239" t="str">
        <f t="shared" si="9"/>
        <v/>
      </c>
      <c r="L239" t="str">
        <f t="shared" si="10"/>
        <v/>
      </c>
      <c r="M239" t="str">
        <f t="shared" si="11"/>
        <v/>
      </c>
      <c r="N239" t="str">
        <f>IF($J239="","",IF(ISNUMBER(MATCH($J239,Prices[Key],0)),"OK - in Prices","ADD TO PRICES"))</f>
        <v/>
      </c>
      <c r="P239" t="str">
        <f>IFERROR(INDEX(Prices[Key],ROWS($P$4:P239)),"")</f>
        <v/>
      </c>
      <c r="Q239" t="str">
        <f>IF($P239="","",IF(ISNUMBER(MATCH($P239,Shares!$A$2:$A$1001,0)),"held","NOT HELD - review"))</f>
        <v/>
      </c>
    </row>
    <row r="240" spans="10:17" ht="15" customHeight="1" x14ac:dyDescent="0.15">
      <c r="J240" t="str">
        <f>IF(Shares!$A238="","",Shares!$A238)</f>
        <v/>
      </c>
      <c r="K240" t="str">
        <f t="shared" si="9"/>
        <v/>
      </c>
      <c r="L240" t="str">
        <f t="shared" si="10"/>
        <v/>
      </c>
      <c r="M240" t="str">
        <f t="shared" si="11"/>
        <v/>
      </c>
      <c r="N240" t="str">
        <f>IF($J240="","",IF(ISNUMBER(MATCH($J240,Prices[Key],0)),"OK - in Prices","ADD TO PRICES"))</f>
        <v/>
      </c>
      <c r="P240" t="str">
        <f>IFERROR(INDEX(Prices[Key],ROWS($P$4:P240)),"")</f>
        <v/>
      </c>
      <c r="Q240" t="str">
        <f>IF($P240="","",IF(ISNUMBER(MATCH($P240,Shares!$A$2:$A$1001,0)),"held","NOT HELD - review"))</f>
        <v/>
      </c>
    </row>
    <row r="241" spans="10:17" ht="15" customHeight="1" x14ac:dyDescent="0.15">
      <c r="J241" t="str">
        <f>IF(Shares!$A239="","",Shares!$A239)</f>
        <v/>
      </c>
      <c r="K241" t="str">
        <f t="shared" si="9"/>
        <v/>
      </c>
      <c r="L241" t="str">
        <f t="shared" si="10"/>
        <v/>
      </c>
      <c r="M241" t="str">
        <f t="shared" si="11"/>
        <v/>
      </c>
      <c r="N241" t="str">
        <f>IF($J241="","",IF(ISNUMBER(MATCH($J241,Prices[Key],0)),"OK - in Prices","ADD TO PRICES"))</f>
        <v/>
      </c>
      <c r="P241" t="str">
        <f>IFERROR(INDEX(Prices[Key],ROWS($P$4:P241)),"")</f>
        <v/>
      </c>
      <c r="Q241" t="str">
        <f>IF($P241="","",IF(ISNUMBER(MATCH($P241,Shares!$A$2:$A$1001,0)),"held","NOT HELD - review"))</f>
        <v/>
      </c>
    </row>
    <row r="242" spans="10:17" ht="15" customHeight="1" x14ac:dyDescent="0.15">
      <c r="J242" t="str">
        <f>IF(Shares!$A240="","",Shares!$A240)</f>
        <v/>
      </c>
      <c r="K242" t="str">
        <f t="shared" si="9"/>
        <v/>
      </c>
      <c r="L242" t="str">
        <f t="shared" si="10"/>
        <v/>
      </c>
      <c r="M242" t="str">
        <f t="shared" si="11"/>
        <v/>
      </c>
      <c r="N242" t="str">
        <f>IF($J242="","",IF(ISNUMBER(MATCH($J242,Prices[Key],0)),"OK - in Prices","ADD TO PRICES"))</f>
        <v/>
      </c>
      <c r="P242" t="str">
        <f>IFERROR(INDEX(Prices[Key],ROWS($P$4:P242)),"")</f>
        <v/>
      </c>
      <c r="Q242" t="str">
        <f>IF($P242="","",IF(ISNUMBER(MATCH($P242,Shares!$A$2:$A$1001,0)),"held","NOT HELD - review"))</f>
        <v/>
      </c>
    </row>
    <row r="243" spans="10:17" ht="15" customHeight="1" x14ac:dyDescent="0.15">
      <c r="J243" t="str">
        <f>IF(Shares!$A241="","",Shares!$A241)</f>
        <v/>
      </c>
      <c r="K243" t="str">
        <f t="shared" si="9"/>
        <v/>
      </c>
      <c r="L243" t="str">
        <f t="shared" si="10"/>
        <v/>
      </c>
      <c r="M243" t="str">
        <f t="shared" si="11"/>
        <v/>
      </c>
      <c r="N243" t="str">
        <f>IF($J243="","",IF(ISNUMBER(MATCH($J243,Prices[Key],0)),"OK - in Prices","ADD TO PRICES"))</f>
        <v/>
      </c>
      <c r="P243" t="str">
        <f>IFERROR(INDEX(Prices[Key],ROWS($P$4:P243)),"")</f>
        <v/>
      </c>
      <c r="Q243" t="str">
        <f>IF($P243="","",IF(ISNUMBER(MATCH($P243,Shares!$A$2:$A$1001,0)),"held","NOT HELD - review"))</f>
        <v/>
      </c>
    </row>
    <row r="244" spans="10:17" ht="15" customHeight="1" x14ac:dyDescent="0.15">
      <c r="J244" t="str">
        <f>IF(Shares!$A242="","",Shares!$A242)</f>
        <v/>
      </c>
      <c r="K244" t="str">
        <f t="shared" si="9"/>
        <v/>
      </c>
      <c r="L244" t="str">
        <f t="shared" si="10"/>
        <v/>
      </c>
      <c r="M244" t="str">
        <f t="shared" si="11"/>
        <v/>
      </c>
      <c r="N244" t="str">
        <f>IF($J244="","",IF(ISNUMBER(MATCH($J244,Prices[Key],0)),"OK - in Prices","ADD TO PRICES"))</f>
        <v/>
      </c>
      <c r="P244" t="str">
        <f>IFERROR(INDEX(Prices[Key],ROWS($P$4:P244)),"")</f>
        <v/>
      </c>
      <c r="Q244" t="str">
        <f>IF($P244="","",IF(ISNUMBER(MATCH($P244,Shares!$A$2:$A$1001,0)),"held","NOT HELD - review"))</f>
        <v/>
      </c>
    </row>
    <row r="245" spans="10:17" ht="15" customHeight="1" x14ac:dyDescent="0.15">
      <c r="J245" t="str">
        <f>IF(Shares!$A243="","",Shares!$A243)</f>
        <v/>
      </c>
      <c r="K245" t="str">
        <f t="shared" si="9"/>
        <v/>
      </c>
      <c r="L245" t="str">
        <f t="shared" si="10"/>
        <v/>
      </c>
      <c r="M245" t="str">
        <f t="shared" si="11"/>
        <v/>
      </c>
      <c r="N245" t="str">
        <f>IF($J245="","",IF(ISNUMBER(MATCH($J245,Prices[Key],0)),"OK - in Prices","ADD TO PRICES"))</f>
        <v/>
      </c>
      <c r="P245" t="str">
        <f>IFERROR(INDEX(Prices[Key],ROWS($P$4:P245)),"")</f>
        <v/>
      </c>
      <c r="Q245" t="str">
        <f>IF($P245="","",IF(ISNUMBER(MATCH($P245,Shares!$A$2:$A$1001,0)),"held","NOT HELD - review"))</f>
        <v/>
      </c>
    </row>
    <row r="246" spans="10:17" ht="15" customHeight="1" x14ac:dyDescent="0.15">
      <c r="J246" t="str">
        <f>IF(Shares!$A244="","",Shares!$A244)</f>
        <v/>
      </c>
      <c r="K246" t="str">
        <f t="shared" si="9"/>
        <v/>
      </c>
      <c r="L246" t="str">
        <f t="shared" si="10"/>
        <v/>
      </c>
      <c r="M246" t="str">
        <f t="shared" si="11"/>
        <v/>
      </c>
      <c r="N246" t="str">
        <f>IF($J246="","",IF(ISNUMBER(MATCH($J246,Prices[Key],0)),"OK - in Prices","ADD TO PRICES"))</f>
        <v/>
      </c>
      <c r="P246" t="str">
        <f>IFERROR(INDEX(Prices[Key],ROWS($P$4:P246)),"")</f>
        <v/>
      </c>
      <c r="Q246" t="str">
        <f>IF($P246="","",IF(ISNUMBER(MATCH($P246,Shares!$A$2:$A$1001,0)),"held","NOT HELD - review"))</f>
        <v/>
      </c>
    </row>
    <row r="247" spans="10:17" ht="15" customHeight="1" x14ac:dyDescent="0.15">
      <c r="J247" t="str">
        <f>IF(Shares!$A245="","",Shares!$A245)</f>
        <v/>
      </c>
      <c r="K247" t="str">
        <f t="shared" si="9"/>
        <v/>
      </c>
      <c r="L247" t="str">
        <f t="shared" si="10"/>
        <v/>
      </c>
      <c r="M247" t="str">
        <f t="shared" si="11"/>
        <v/>
      </c>
      <c r="N247" t="str">
        <f>IF($J247="","",IF(ISNUMBER(MATCH($J247,Prices[Key],0)),"OK - in Prices","ADD TO PRICES"))</f>
        <v/>
      </c>
      <c r="P247" t="str">
        <f>IFERROR(INDEX(Prices[Key],ROWS($P$4:P247)),"")</f>
        <v/>
      </c>
      <c r="Q247" t="str">
        <f>IF($P247="","",IF(ISNUMBER(MATCH($P247,Shares!$A$2:$A$1001,0)),"held","NOT HELD - review"))</f>
        <v/>
      </c>
    </row>
    <row r="248" spans="10:17" ht="15" customHeight="1" x14ac:dyDescent="0.15">
      <c r="J248" t="str">
        <f>IF(Shares!$A246="","",Shares!$A246)</f>
        <v/>
      </c>
      <c r="K248" t="str">
        <f t="shared" si="9"/>
        <v/>
      </c>
      <c r="L248" t="str">
        <f t="shared" si="10"/>
        <v/>
      </c>
      <c r="M248" t="str">
        <f t="shared" si="11"/>
        <v/>
      </c>
      <c r="N248" t="str">
        <f>IF($J248="","",IF(ISNUMBER(MATCH($J248,Prices[Key],0)),"OK - in Prices","ADD TO PRICES"))</f>
        <v/>
      </c>
      <c r="P248" t="str">
        <f>IFERROR(INDEX(Prices[Key],ROWS($P$4:P248)),"")</f>
        <v/>
      </c>
      <c r="Q248" t="str">
        <f>IF($P248="","",IF(ISNUMBER(MATCH($P248,Shares!$A$2:$A$1001,0)),"held","NOT HELD - review"))</f>
        <v/>
      </c>
    </row>
    <row r="249" spans="10:17" ht="15" customHeight="1" x14ac:dyDescent="0.15">
      <c r="J249" t="str">
        <f>IF(Shares!$A247="","",Shares!$A247)</f>
        <v/>
      </c>
      <c r="K249" t="str">
        <f t="shared" si="9"/>
        <v/>
      </c>
      <c r="L249" t="str">
        <f t="shared" si="10"/>
        <v/>
      </c>
      <c r="M249" t="str">
        <f t="shared" si="11"/>
        <v/>
      </c>
      <c r="N249" t="str">
        <f>IF($J249="","",IF(ISNUMBER(MATCH($J249,Prices[Key],0)),"OK - in Prices","ADD TO PRICES"))</f>
        <v/>
      </c>
      <c r="P249" t="str">
        <f>IFERROR(INDEX(Prices[Key],ROWS($P$4:P249)),"")</f>
        <v/>
      </c>
      <c r="Q249" t="str">
        <f>IF($P249="","",IF(ISNUMBER(MATCH($P249,Shares!$A$2:$A$1001,0)),"held","NOT HELD - review"))</f>
        <v/>
      </c>
    </row>
    <row r="250" spans="10:17" ht="15" customHeight="1" x14ac:dyDescent="0.15">
      <c r="J250" t="str">
        <f>IF(Shares!$A248="","",Shares!$A248)</f>
        <v/>
      </c>
      <c r="K250" t="str">
        <f t="shared" si="9"/>
        <v/>
      </c>
      <c r="L250" t="str">
        <f t="shared" si="10"/>
        <v/>
      </c>
      <c r="M250" t="str">
        <f t="shared" si="11"/>
        <v/>
      </c>
      <c r="N250" t="str">
        <f>IF($J250="","",IF(ISNUMBER(MATCH($J250,Prices[Key],0)),"OK - in Prices","ADD TO PRICES"))</f>
        <v/>
      </c>
      <c r="P250" t="str">
        <f>IFERROR(INDEX(Prices[Key],ROWS($P$4:P250)),"")</f>
        <v/>
      </c>
      <c r="Q250" t="str">
        <f>IF($P250="","",IF(ISNUMBER(MATCH($P250,Shares!$A$2:$A$1001,0)),"held","NOT HELD - review"))</f>
        <v/>
      </c>
    </row>
    <row r="251" spans="10:17" ht="15" customHeight="1" x14ac:dyDescent="0.15">
      <c r="J251" t="str">
        <f>IF(Shares!$A249="","",Shares!$A249)</f>
        <v/>
      </c>
      <c r="K251" t="str">
        <f t="shared" si="9"/>
        <v/>
      </c>
      <c r="L251" t="str">
        <f t="shared" si="10"/>
        <v/>
      </c>
      <c r="M251" t="str">
        <f t="shared" si="11"/>
        <v/>
      </c>
      <c r="N251" t="str">
        <f>IF($J251="","",IF(ISNUMBER(MATCH($J251,Prices[Key],0)),"OK - in Prices","ADD TO PRICES"))</f>
        <v/>
      </c>
      <c r="P251" t="str">
        <f>IFERROR(INDEX(Prices[Key],ROWS($P$4:P251)),"")</f>
        <v/>
      </c>
      <c r="Q251" t="str">
        <f>IF($P251="","",IF(ISNUMBER(MATCH($P251,Shares!$A$2:$A$1001,0)),"held","NOT HELD - review"))</f>
        <v/>
      </c>
    </row>
    <row r="252" spans="10:17" ht="15" customHeight="1" x14ac:dyDescent="0.15">
      <c r="J252" t="str">
        <f>IF(Shares!$A250="","",Shares!$A250)</f>
        <v/>
      </c>
      <c r="K252" t="str">
        <f t="shared" si="9"/>
        <v/>
      </c>
      <c r="L252" t="str">
        <f t="shared" si="10"/>
        <v/>
      </c>
      <c r="M252" t="str">
        <f t="shared" si="11"/>
        <v/>
      </c>
      <c r="N252" t="str">
        <f>IF($J252="","",IF(ISNUMBER(MATCH($J252,Prices[Key],0)),"OK - in Prices","ADD TO PRICES"))</f>
        <v/>
      </c>
      <c r="P252" t="str">
        <f>IFERROR(INDEX(Prices[Key],ROWS($P$4:P252)),"")</f>
        <v/>
      </c>
      <c r="Q252" t="str">
        <f>IF($P252="","",IF(ISNUMBER(MATCH($P252,Shares!$A$2:$A$1001,0)),"held","NOT HELD - review"))</f>
        <v/>
      </c>
    </row>
    <row r="253" spans="10:17" ht="15" customHeight="1" x14ac:dyDescent="0.15">
      <c r="J253" t="str">
        <f>IF(Shares!$A251="","",Shares!$A251)</f>
        <v/>
      </c>
      <c r="K253" t="str">
        <f t="shared" si="9"/>
        <v/>
      </c>
      <c r="L253" t="str">
        <f t="shared" si="10"/>
        <v/>
      </c>
      <c r="M253" t="str">
        <f t="shared" si="11"/>
        <v/>
      </c>
      <c r="N253" t="str">
        <f>IF($J253="","",IF(ISNUMBER(MATCH($J253,Prices[Key],0)),"OK - in Prices","ADD TO PRICES"))</f>
        <v/>
      </c>
      <c r="P253" t="str">
        <f>IFERROR(INDEX(Prices[Key],ROWS($P$4:P253)),"")</f>
        <v/>
      </c>
      <c r="Q253" t="str">
        <f>IF($P253="","",IF(ISNUMBER(MATCH($P253,Shares!$A$2:$A$1001,0)),"held","NOT HELD - review"))</f>
        <v/>
      </c>
    </row>
    <row r="254" spans="10:17" ht="15" customHeight="1" x14ac:dyDescent="0.15">
      <c r="J254" t="str">
        <f>IF(Shares!$A252="","",Shares!$A252)</f>
        <v/>
      </c>
      <c r="K254" t="str">
        <f t="shared" si="9"/>
        <v/>
      </c>
      <c r="L254" t="str">
        <f t="shared" si="10"/>
        <v/>
      </c>
      <c r="M254" t="str">
        <f t="shared" si="11"/>
        <v/>
      </c>
      <c r="N254" t="str">
        <f>IF($J254="","",IF(ISNUMBER(MATCH($J254,Prices[Key],0)),"OK - in Prices","ADD TO PRICES"))</f>
        <v/>
      </c>
      <c r="P254" t="str">
        <f>IFERROR(INDEX(Prices[Key],ROWS($P$4:P254)),"")</f>
        <v/>
      </c>
      <c r="Q254" t="str">
        <f>IF($P254="","",IF(ISNUMBER(MATCH($P254,Shares!$A$2:$A$1001,0)),"held","NOT HELD - review"))</f>
        <v/>
      </c>
    </row>
    <row r="255" spans="10:17" ht="15" customHeight="1" x14ac:dyDescent="0.15">
      <c r="J255" t="str">
        <f>IF(Shares!$A253="","",Shares!$A253)</f>
        <v/>
      </c>
      <c r="K255" t="str">
        <f t="shared" si="9"/>
        <v/>
      </c>
      <c r="L255" t="str">
        <f t="shared" si="10"/>
        <v/>
      </c>
      <c r="M255" t="str">
        <f t="shared" si="11"/>
        <v/>
      </c>
      <c r="N255" t="str">
        <f>IF($J255="","",IF(ISNUMBER(MATCH($J255,Prices[Key],0)),"OK - in Prices","ADD TO PRICES"))</f>
        <v/>
      </c>
      <c r="P255" t="str">
        <f>IFERROR(INDEX(Prices[Key],ROWS($P$4:P255)),"")</f>
        <v/>
      </c>
      <c r="Q255" t="str">
        <f>IF($P255="","",IF(ISNUMBER(MATCH($P255,Shares!$A$2:$A$1001,0)),"held","NOT HELD - review"))</f>
        <v/>
      </c>
    </row>
    <row r="256" spans="10:17" ht="15" customHeight="1" x14ac:dyDescent="0.15">
      <c r="J256" t="str">
        <f>IF(Shares!$A254="","",Shares!$A254)</f>
        <v/>
      </c>
      <c r="K256" t="str">
        <f t="shared" si="9"/>
        <v/>
      </c>
      <c r="L256" t="str">
        <f t="shared" si="10"/>
        <v/>
      </c>
      <c r="M256" t="str">
        <f t="shared" si="11"/>
        <v/>
      </c>
      <c r="N256" t="str">
        <f>IF($J256="","",IF(ISNUMBER(MATCH($J256,Prices[Key],0)),"OK - in Prices","ADD TO PRICES"))</f>
        <v/>
      </c>
      <c r="P256" t="str">
        <f>IFERROR(INDEX(Prices[Key],ROWS($P$4:P256)),"")</f>
        <v/>
      </c>
      <c r="Q256" t="str">
        <f>IF($P256="","",IF(ISNUMBER(MATCH($P256,Shares!$A$2:$A$1001,0)),"held","NOT HELD - review"))</f>
        <v/>
      </c>
    </row>
    <row r="257" spans="10:17" ht="15" customHeight="1" x14ac:dyDescent="0.15">
      <c r="J257" t="str">
        <f>IF(Shares!$A255="","",Shares!$A255)</f>
        <v/>
      </c>
      <c r="K257" t="str">
        <f t="shared" si="9"/>
        <v/>
      </c>
      <c r="L257" t="str">
        <f t="shared" si="10"/>
        <v/>
      </c>
      <c r="M257" t="str">
        <f t="shared" si="11"/>
        <v/>
      </c>
      <c r="N257" t="str">
        <f>IF($J257="","",IF(ISNUMBER(MATCH($J257,Prices[Key],0)),"OK - in Prices","ADD TO PRICES"))</f>
        <v/>
      </c>
      <c r="P257" t="str">
        <f>IFERROR(INDEX(Prices[Key],ROWS($P$4:P257)),"")</f>
        <v/>
      </c>
      <c r="Q257" t="str">
        <f>IF($P257="","",IF(ISNUMBER(MATCH($P257,Shares!$A$2:$A$1001,0)),"held","NOT HELD - review"))</f>
        <v/>
      </c>
    </row>
    <row r="258" spans="10:17" ht="15" customHeight="1" x14ac:dyDescent="0.15">
      <c r="J258" t="str">
        <f>IF(Shares!$A256="","",Shares!$A256)</f>
        <v/>
      </c>
      <c r="K258" t="str">
        <f t="shared" si="9"/>
        <v/>
      </c>
      <c r="L258" t="str">
        <f t="shared" si="10"/>
        <v/>
      </c>
      <c r="M258" t="str">
        <f t="shared" si="11"/>
        <v/>
      </c>
      <c r="N258" t="str">
        <f>IF($J258="","",IF(ISNUMBER(MATCH($J258,Prices[Key],0)),"OK - in Prices","ADD TO PRICES"))</f>
        <v/>
      </c>
      <c r="P258" t="str">
        <f>IFERROR(INDEX(Prices[Key],ROWS($P$4:P258)),"")</f>
        <v/>
      </c>
      <c r="Q258" t="str">
        <f>IF($P258="","",IF(ISNUMBER(MATCH($P258,Shares!$A$2:$A$1001,0)),"held","NOT HELD - review"))</f>
        <v/>
      </c>
    </row>
    <row r="259" spans="10:17" ht="15" customHeight="1" x14ac:dyDescent="0.15">
      <c r="J259" t="str">
        <f>IF(Shares!$A257="","",Shares!$A257)</f>
        <v/>
      </c>
      <c r="K259" t="str">
        <f t="shared" si="9"/>
        <v/>
      </c>
      <c r="L259" t="str">
        <f t="shared" si="10"/>
        <v/>
      </c>
      <c r="M259" t="str">
        <f t="shared" si="11"/>
        <v/>
      </c>
      <c r="N259" t="str">
        <f>IF($J259="","",IF(ISNUMBER(MATCH($J259,Prices[Key],0)),"OK - in Prices","ADD TO PRICES"))</f>
        <v/>
      </c>
      <c r="P259" t="str">
        <f>IFERROR(INDEX(Prices[Key],ROWS($P$4:P259)),"")</f>
        <v/>
      </c>
      <c r="Q259" t="str">
        <f>IF($P259="","",IF(ISNUMBER(MATCH($P259,Shares!$A$2:$A$1001,0)),"held","NOT HELD - review"))</f>
        <v/>
      </c>
    </row>
    <row r="260" spans="10:17" ht="15" customHeight="1" x14ac:dyDescent="0.15">
      <c r="J260" t="str">
        <f>IF(Shares!$A258="","",Shares!$A258)</f>
        <v/>
      </c>
      <c r="K260" t="str">
        <f t="shared" ref="K260:K323" si="12">IF($J260="","",LEFT($J260,FIND(":",$J260)-1))</f>
        <v/>
      </c>
      <c r="L260" t="str">
        <f t="shared" ref="L260:L323" si="13">IF($J260="","",MID($J260,FIND(":",$J260)+1,FIND(":",$J260,FIND(":",$J260)+1)-FIND(":",$J260)-1))</f>
        <v/>
      </c>
      <c r="M260" t="str">
        <f t="shared" ref="M260:M323" si="14">IF($J260="","",RIGHT($J260,LEN($J260)-FIND(":",$J260,FIND(":",$J260)+1)))</f>
        <v/>
      </c>
      <c r="N260" t="str">
        <f>IF($J260="","",IF(ISNUMBER(MATCH($J260,Prices[Key],0)),"OK - in Prices","ADD TO PRICES"))</f>
        <v/>
      </c>
      <c r="P260" t="str">
        <f>IFERROR(INDEX(Prices[Key],ROWS($P$4:P260)),"")</f>
        <v/>
      </c>
      <c r="Q260" t="str">
        <f>IF($P260="","",IF(ISNUMBER(MATCH($P260,Shares!$A$2:$A$1001,0)),"held","NOT HELD - review"))</f>
        <v/>
      </c>
    </row>
    <row r="261" spans="10:17" ht="15" customHeight="1" x14ac:dyDescent="0.15">
      <c r="J261" t="str">
        <f>IF(Shares!$A259="","",Shares!$A259)</f>
        <v/>
      </c>
      <c r="K261" t="str">
        <f t="shared" si="12"/>
        <v/>
      </c>
      <c r="L261" t="str">
        <f t="shared" si="13"/>
        <v/>
      </c>
      <c r="M261" t="str">
        <f t="shared" si="14"/>
        <v/>
      </c>
      <c r="N261" t="str">
        <f>IF($J261="","",IF(ISNUMBER(MATCH($J261,Prices[Key],0)),"OK - in Prices","ADD TO PRICES"))</f>
        <v/>
      </c>
      <c r="P261" t="str">
        <f>IFERROR(INDEX(Prices[Key],ROWS($P$4:P261)),"")</f>
        <v/>
      </c>
      <c r="Q261" t="str">
        <f>IF($P261="","",IF(ISNUMBER(MATCH($P261,Shares!$A$2:$A$1001,0)),"held","NOT HELD - review"))</f>
        <v/>
      </c>
    </row>
    <row r="262" spans="10:17" ht="15" customHeight="1" x14ac:dyDescent="0.15">
      <c r="J262" t="str">
        <f>IF(Shares!$A260="","",Shares!$A260)</f>
        <v/>
      </c>
      <c r="K262" t="str">
        <f t="shared" si="12"/>
        <v/>
      </c>
      <c r="L262" t="str">
        <f t="shared" si="13"/>
        <v/>
      </c>
      <c r="M262" t="str">
        <f t="shared" si="14"/>
        <v/>
      </c>
      <c r="N262" t="str">
        <f>IF($J262="","",IF(ISNUMBER(MATCH($J262,Prices[Key],0)),"OK - in Prices","ADD TO PRICES"))</f>
        <v/>
      </c>
      <c r="P262" t="str">
        <f>IFERROR(INDEX(Prices[Key],ROWS($P$4:P262)),"")</f>
        <v/>
      </c>
      <c r="Q262" t="str">
        <f>IF($P262="","",IF(ISNUMBER(MATCH($P262,Shares!$A$2:$A$1001,0)),"held","NOT HELD - review"))</f>
        <v/>
      </c>
    </row>
    <row r="263" spans="10:17" ht="15" customHeight="1" x14ac:dyDescent="0.15">
      <c r="J263" t="str">
        <f>IF(Shares!$A261="","",Shares!$A261)</f>
        <v/>
      </c>
      <c r="K263" t="str">
        <f t="shared" si="12"/>
        <v/>
      </c>
      <c r="L263" t="str">
        <f t="shared" si="13"/>
        <v/>
      </c>
      <c r="M263" t="str">
        <f t="shared" si="14"/>
        <v/>
      </c>
      <c r="N263" t="str">
        <f>IF($J263="","",IF(ISNUMBER(MATCH($J263,Prices[Key],0)),"OK - in Prices","ADD TO PRICES"))</f>
        <v/>
      </c>
      <c r="P263" t="str">
        <f>IFERROR(INDEX(Prices[Key],ROWS($P$4:P263)),"")</f>
        <v/>
      </c>
      <c r="Q263" t="str">
        <f>IF($P263="","",IF(ISNUMBER(MATCH($P263,Shares!$A$2:$A$1001,0)),"held","NOT HELD - review"))</f>
        <v/>
      </c>
    </row>
    <row r="264" spans="10:17" ht="15" customHeight="1" x14ac:dyDescent="0.15">
      <c r="J264" t="str">
        <f>IF(Shares!$A262="","",Shares!$A262)</f>
        <v/>
      </c>
      <c r="K264" t="str">
        <f t="shared" si="12"/>
        <v/>
      </c>
      <c r="L264" t="str">
        <f t="shared" si="13"/>
        <v/>
      </c>
      <c r="M264" t="str">
        <f t="shared" si="14"/>
        <v/>
      </c>
      <c r="N264" t="str">
        <f>IF($J264="","",IF(ISNUMBER(MATCH($J264,Prices[Key],0)),"OK - in Prices","ADD TO PRICES"))</f>
        <v/>
      </c>
      <c r="P264" t="str">
        <f>IFERROR(INDEX(Prices[Key],ROWS($P$4:P264)),"")</f>
        <v/>
      </c>
      <c r="Q264" t="str">
        <f>IF($P264="","",IF(ISNUMBER(MATCH($P264,Shares!$A$2:$A$1001,0)),"held","NOT HELD - review"))</f>
        <v/>
      </c>
    </row>
    <row r="265" spans="10:17" ht="15" customHeight="1" x14ac:dyDescent="0.15">
      <c r="J265" t="str">
        <f>IF(Shares!$A263="","",Shares!$A263)</f>
        <v/>
      </c>
      <c r="K265" t="str">
        <f t="shared" si="12"/>
        <v/>
      </c>
      <c r="L265" t="str">
        <f t="shared" si="13"/>
        <v/>
      </c>
      <c r="M265" t="str">
        <f t="shared" si="14"/>
        <v/>
      </c>
      <c r="N265" t="str">
        <f>IF($J265="","",IF(ISNUMBER(MATCH($J265,Prices[Key],0)),"OK - in Prices","ADD TO PRICES"))</f>
        <v/>
      </c>
      <c r="P265" t="str">
        <f>IFERROR(INDEX(Prices[Key],ROWS($P$4:P265)),"")</f>
        <v/>
      </c>
      <c r="Q265" t="str">
        <f>IF($P265="","",IF(ISNUMBER(MATCH($P265,Shares!$A$2:$A$1001,0)),"held","NOT HELD - review"))</f>
        <v/>
      </c>
    </row>
    <row r="266" spans="10:17" ht="15" customHeight="1" x14ac:dyDescent="0.15">
      <c r="J266" t="str">
        <f>IF(Shares!$A264="","",Shares!$A264)</f>
        <v/>
      </c>
      <c r="K266" t="str">
        <f t="shared" si="12"/>
        <v/>
      </c>
      <c r="L266" t="str">
        <f t="shared" si="13"/>
        <v/>
      </c>
      <c r="M266" t="str">
        <f t="shared" si="14"/>
        <v/>
      </c>
      <c r="N266" t="str">
        <f>IF($J266="","",IF(ISNUMBER(MATCH($J266,Prices[Key],0)),"OK - in Prices","ADD TO PRICES"))</f>
        <v/>
      </c>
      <c r="P266" t="str">
        <f>IFERROR(INDEX(Prices[Key],ROWS($P$4:P266)),"")</f>
        <v/>
      </c>
      <c r="Q266" t="str">
        <f>IF($P266="","",IF(ISNUMBER(MATCH($P266,Shares!$A$2:$A$1001,0)),"held","NOT HELD - review"))</f>
        <v/>
      </c>
    </row>
    <row r="267" spans="10:17" ht="15" customHeight="1" x14ac:dyDescent="0.15">
      <c r="J267" t="str">
        <f>IF(Shares!$A265="","",Shares!$A265)</f>
        <v/>
      </c>
      <c r="K267" t="str">
        <f t="shared" si="12"/>
        <v/>
      </c>
      <c r="L267" t="str">
        <f t="shared" si="13"/>
        <v/>
      </c>
      <c r="M267" t="str">
        <f t="shared" si="14"/>
        <v/>
      </c>
      <c r="N267" t="str">
        <f>IF($J267="","",IF(ISNUMBER(MATCH($J267,Prices[Key],0)),"OK - in Prices","ADD TO PRICES"))</f>
        <v/>
      </c>
      <c r="P267" t="str">
        <f>IFERROR(INDEX(Prices[Key],ROWS($P$4:P267)),"")</f>
        <v/>
      </c>
      <c r="Q267" t="str">
        <f>IF($P267="","",IF(ISNUMBER(MATCH($P267,Shares!$A$2:$A$1001,0)),"held","NOT HELD - review"))</f>
        <v/>
      </c>
    </row>
    <row r="268" spans="10:17" ht="15" customHeight="1" x14ac:dyDescent="0.15">
      <c r="J268" t="str">
        <f>IF(Shares!$A266="","",Shares!$A266)</f>
        <v/>
      </c>
      <c r="K268" t="str">
        <f t="shared" si="12"/>
        <v/>
      </c>
      <c r="L268" t="str">
        <f t="shared" si="13"/>
        <v/>
      </c>
      <c r="M268" t="str">
        <f t="shared" si="14"/>
        <v/>
      </c>
      <c r="N268" t="str">
        <f>IF($J268="","",IF(ISNUMBER(MATCH($J268,Prices[Key],0)),"OK - in Prices","ADD TO PRICES"))</f>
        <v/>
      </c>
      <c r="P268" t="str">
        <f>IFERROR(INDEX(Prices[Key],ROWS($P$4:P268)),"")</f>
        <v/>
      </c>
      <c r="Q268" t="str">
        <f>IF($P268="","",IF(ISNUMBER(MATCH($P268,Shares!$A$2:$A$1001,0)),"held","NOT HELD - review"))</f>
        <v/>
      </c>
    </row>
    <row r="269" spans="10:17" ht="15" customHeight="1" x14ac:dyDescent="0.15">
      <c r="J269" t="str">
        <f>IF(Shares!$A267="","",Shares!$A267)</f>
        <v/>
      </c>
      <c r="K269" t="str">
        <f t="shared" si="12"/>
        <v/>
      </c>
      <c r="L269" t="str">
        <f t="shared" si="13"/>
        <v/>
      </c>
      <c r="M269" t="str">
        <f t="shared" si="14"/>
        <v/>
      </c>
      <c r="N269" t="str">
        <f>IF($J269="","",IF(ISNUMBER(MATCH($J269,Prices[Key],0)),"OK - in Prices","ADD TO PRICES"))</f>
        <v/>
      </c>
      <c r="P269" t="str">
        <f>IFERROR(INDEX(Prices[Key],ROWS($P$4:P269)),"")</f>
        <v/>
      </c>
      <c r="Q269" t="str">
        <f>IF($P269="","",IF(ISNUMBER(MATCH($P269,Shares!$A$2:$A$1001,0)),"held","NOT HELD - review"))</f>
        <v/>
      </c>
    </row>
    <row r="270" spans="10:17" ht="15" customHeight="1" x14ac:dyDescent="0.15">
      <c r="J270" t="str">
        <f>IF(Shares!$A268="","",Shares!$A268)</f>
        <v/>
      </c>
      <c r="K270" t="str">
        <f t="shared" si="12"/>
        <v/>
      </c>
      <c r="L270" t="str">
        <f t="shared" si="13"/>
        <v/>
      </c>
      <c r="M270" t="str">
        <f t="shared" si="14"/>
        <v/>
      </c>
      <c r="N270" t="str">
        <f>IF($J270="","",IF(ISNUMBER(MATCH($J270,Prices[Key],0)),"OK - in Prices","ADD TO PRICES"))</f>
        <v/>
      </c>
      <c r="P270" t="str">
        <f>IFERROR(INDEX(Prices[Key],ROWS($P$4:P270)),"")</f>
        <v/>
      </c>
      <c r="Q270" t="str">
        <f>IF($P270="","",IF(ISNUMBER(MATCH($P270,Shares!$A$2:$A$1001,0)),"held","NOT HELD - review"))</f>
        <v/>
      </c>
    </row>
    <row r="271" spans="10:17" ht="15" customHeight="1" x14ac:dyDescent="0.15">
      <c r="J271" t="str">
        <f>IF(Shares!$A269="","",Shares!$A269)</f>
        <v/>
      </c>
      <c r="K271" t="str">
        <f t="shared" si="12"/>
        <v/>
      </c>
      <c r="L271" t="str">
        <f t="shared" si="13"/>
        <v/>
      </c>
      <c r="M271" t="str">
        <f t="shared" si="14"/>
        <v/>
      </c>
      <c r="N271" t="str">
        <f>IF($J271="","",IF(ISNUMBER(MATCH($J271,Prices[Key],0)),"OK - in Prices","ADD TO PRICES"))</f>
        <v/>
      </c>
      <c r="P271" t="str">
        <f>IFERROR(INDEX(Prices[Key],ROWS($P$4:P271)),"")</f>
        <v/>
      </c>
      <c r="Q271" t="str">
        <f>IF($P271="","",IF(ISNUMBER(MATCH($P271,Shares!$A$2:$A$1001,0)),"held","NOT HELD - review"))</f>
        <v/>
      </c>
    </row>
    <row r="272" spans="10:17" ht="15" customHeight="1" x14ac:dyDescent="0.15">
      <c r="J272" t="str">
        <f>IF(Shares!$A270="","",Shares!$A270)</f>
        <v/>
      </c>
      <c r="K272" t="str">
        <f t="shared" si="12"/>
        <v/>
      </c>
      <c r="L272" t="str">
        <f t="shared" si="13"/>
        <v/>
      </c>
      <c r="M272" t="str">
        <f t="shared" si="14"/>
        <v/>
      </c>
      <c r="N272" t="str">
        <f>IF($J272="","",IF(ISNUMBER(MATCH($J272,Prices[Key],0)),"OK - in Prices","ADD TO PRICES"))</f>
        <v/>
      </c>
      <c r="P272" t="str">
        <f>IFERROR(INDEX(Prices[Key],ROWS($P$4:P272)),"")</f>
        <v/>
      </c>
      <c r="Q272" t="str">
        <f>IF($P272="","",IF(ISNUMBER(MATCH($P272,Shares!$A$2:$A$1001,0)),"held","NOT HELD - review"))</f>
        <v/>
      </c>
    </row>
    <row r="273" spans="10:17" ht="15" customHeight="1" x14ac:dyDescent="0.15">
      <c r="J273" t="str">
        <f>IF(Shares!$A271="","",Shares!$A271)</f>
        <v/>
      </c>
      <c r="K273" t="str">
        <f t="shared" si="12"/>
        <v/>
      </c>
      <c r="L273" t="str">
        <f t="shared" si="13"/>
        <v/>
      </c>
      <c r="M273" t="str">
        <f t="shared" si="14"/>
        <v/>
      </c>
      <c r="N273" t="str">
        <f>IF($J273="","",IF(ISNUMBER(MATCH($J273,Prices[Key],0)),"OK - in Prices","ADD TO PRICES"))</f>
        <v/>
      </c>
      <c r="P273" t="str">
        <f>IFERROR(INDEX(Prices[Key],ROWS($P$4:P273)),"")</f>
        <v/>
      </c>
      <c r="Q273" t="str">
        <f>IF($P273="","",IF(ISNUMBER(MATCH($P273,Shares!$A$2:$A$1001,0)),"held","NOT HELD - review"))</f>
        <v/>
      </c>
    </row>
    <row r="274" spans="10:17" ht="15" customHeight="1" x14ac:dyDescent="0.15">
      <c r="J274" t="str">
        <f>IF(Shares!$A272="","",Shares!$A272)</f>
        <v/>
      </c>
      <c r="K274" t="str">
        <f t="shared" si="12"/>
        <v/>
      </c>
      <c r="L274" t="str">
        <f t="shared" si="13"/>
        <v/>
      </c>
      <c r="M274" t="str">
        <f t="shared" si="14"/>
        <v/>
      </c>
      <c r="N274" t="str">
        <f>IF($J274="","",IF(ISNUMBER(MATCH($J274,Prices[Key],0)),"OK - in Prices","ADD TO PRICES"))</f>
        <v/>
      </c>
      <c r="P274" t="str">
        <f>IFERROR(INDEX(Prices[Key],ROWS($P$4:P274)),"")</f>
        <v/>
      </c>
      <c r="Q274" t="str">
        <f>IF($P274="","",IF(ISNUMBER(MATCH($P274,Shares!$A$2:$A$1001,0)),"held","NOT HELD - review"))</f>
        <v/>
      </c>
    </row>
    <row r="275" spans="10:17" ht="15" customHeight="1" x14ac:dyDescent="0.15">
      <c r="J275" t="str">
        <f>IF(Shares!$A273="","",Shares!$A273)</f>
        <v/>
      </c>
      <c r="K275" t="str">
        <f t="shared" si="12"/>
        <v/>
      </c>
      <c r="L275" t="str">
        <f t="shared" si="13"/>
        <v/>
      </c>
      <c r="M275" t="str">
        <f t="shared" si="14"/>
        <v/>
      </c>
      <c r="N275" t="str">
        <f>IF($J275="","",IF(ISNUMBER(MATCH($J275,Prices[Key],0)),"OK - in Prices","ADD TO PRICES"))</f>
        <v/>
      </c>
      <c r="P275" t="str">
        <f>IFERROR(INDEX(Prices[Key],ROWS($P$4:P275)),"")</f>
        <v/>
      </c>
      <c r="Q275" t="str">
        <f>IF($P275="","",IF(ISNUMBER(MATCH($P275,Shares!$A$2:$A$1001,0)),"held","NOT HELD - review"))</f>
        <v/>
      </c>
    </row>
    <row r="276" spans="10:17" ht="15" customHeight="1" x14ac:dyDescent="0.15">
      <c r="J276" t="str">
        <f>IF(Shares!$A274="","",Shares!$A274)</f>
        <v/>
      </c>
      <c r="K276" t="str">
        <f t="shared" si="12"/>
        <v/>
      </c>
      <c r="L276" t="str">
        <f t="shared" si="13"/>
        <v/>
      </c>
      <c r="M276" t="str">
        <f t="shared" si="14"/>
        <v/>
      </c>
      <c r="N276" t="str">
        <f>IF($J276="","",IF(ISNUMBER(MATCH($J276,Prices[Key],0)),"OK - in Prices","ADD TO PRICES"))</f>
        <v/>
      </c>
      <c r="P276" t="str">
        <f>IFERROR(INDEX(Prices[Key],ROWS($P$4:P276)),"")</f>
        <v/>
      </c>
      <c r="Q276" t="str">
        <f>IF($P276="","",IF(ISNUMBER(MATCH($P276,Shares!$A$2:$A$1001,0)),"held","NOT HELD - review"))</f>
        <v/>
      </c>
    </row>
    <row r="277" spans="10:17" ht="15" customHeight="1" x14ac:dyDescent="0.15">
      <c r="J277" t="str">
        <f>IF(Shares!$A275="","",Shares!$A275)</f>
        <v/>
      </c>
      <c r="K277" t="str">
        <f t="shared" si="12"/>
        <v/>
      </c>
      <c r="L277" t="str">
        <f t="shared" si="13"/>
        <v/>
      </c>
      <c r="M277" t="str">
        <f t="shared" si="14"/>
        <v/>
      </c>
      <c r="N277" t="str">
        <f>IF($J277="","",IF(ISNUMBER(MATCH($J277,Prices[Key],0)),"OK - in Prices","ADD TO PRICES"))</f>
        <v/>
      </c>
      <c r="P277" t="str">
        <f>IFERROR(INDEX(Prices[Key],ROWS($P$4:P277)),"")</f>
        <v/>
      </c>
      <c r="Q277" t="str">
        <f>IF($P277="","",IF(ISNUMBER(MATCH($P277,Shares!$A$2:$A$1001,0)),"held","NOT HELD - review"))</f>
        <v/>
      </c>
    </row>
    <row r="278" spans="10:17" ht="15" customHeight="1" x14ac:dyDescent="0.15">
      <c r="J278" t="str">
        <f>IF(Shares!$A276="","",Shares!$A276)</f>
        <v/>
      </c>
      <c r="K278" t="str">
        <f t="shared" si="12"/>
        <v/>
      </c>
      <c r="L278" t="str">
        <f t="shared" si="13"/>
        <v/>
      </c>
      <c r="M278" t="str">
        <f t="shared" si="14"/>
        <v/>
      </c>
      <c r="N278" t="str">
        <f>IF($J278="","",IF(ISNUMBER(MATCH($J278,Prices[Key],0)),"OK - in Prices","ADD TO PRICES"))</f>
        <v/>
      </c>
      <c r="P278" t="str">
        <f>IFERROR(INDEX(Prices[Key],ROWS($P$4:P278)),"")</f>
        <v/>
      </c>
      <c r="Q278" t="str">
        <f>IF($P278="","",IF(ISNUMBER(MATCH($P278,Shares!$A$2:$A$1001,0)),"held","NOT HELD - review"))</f>
        <v/>
      </c>
    </row>
    <row r="279" spans="10:17" ht="15" customHeight="1" x14ac:dyDescent="0.15">
      <c r="J279" t="str">
        <f>IF(Shares!$A277="","",Shares!$A277)</f>
        <v/>
      </c>
      <c r="K279" t="str">
        <f t="shared" si="12"/>
        <v/>
      </c>
      <c r="L279" t="str">
        <f t="shared" si="13"/>
        <v/>
      </c>
      <c r="M279" t="str">
        <f t="shared" si="14"/>
        <v/>
      </c>
      <c r="N279" t="str">
        <f>IF($J279="","",IF(ISNUMBER(MATCH($J279,Prices[Key],0)),"OK - in Prices","ADD TO PRICES"))</f>
        <v/>
      </c>
      <c r="P279" t="str">
        <f>IFERROR(INDEX(Prices[Key],ROWS($P$4:P279)),"")</f>
        <v/>
      </c>
      <c r="Q279" t="str">
        <f>IF($P279="","",IF(ISNUMBER(MATCH($P279,Shares!$A$2:$A$1001,0)),"held","NOT HELD - review"))</f>
        <v/>
      </c>
    </row>
    <row r="280" spans="10:17" ht="15" customHeight="1" x14ac:dyDescent="0.15">
      <c r="J280" t="str">
        <f>IF(Shares!$A278="","",Shares!$A278)</f>
        <v/>
      </c>
      <c r="K280" t="str">
        <f t="shared" si="12"/>
        <v/>
      </c>
      <c r="L280" t="str">
        <f t="shared" si="13"/>
        <v/>
      </c>
      <c r="M280" t="str">
        <f t="shared" si="14"/>
        <v/>
      </c>
      <c r="N280" t="str">
        <f>IF($J280="","",IF(ISNUMBER(MATCH($J280,Prices[Key],0)),"OK - in Prices","ADD TO PRICES"))</f>
        <v/>
      </c>
      <c r="P280" t="str">
        <f>IFERROR(INDEX(Prices[Key],ROWS($P$4:P280)),"")</f>
        <v/>
      </c>
      <c r="Q280" t="str">
        <f>IF($P280="","",IF(ISNUMBER(MATCH($P280,Shares!$A$2:$A$1001,0)),"held","NOT HELD - review"))</f>
        <v/>
      </c>
    </row>
    <row r="281" spans="10:17" ht="15" customHeight="1" x14ac:dyDescent="0.15">
      <c r="J281" t="str">
        <f>IF(Shares!$A279="","",Shares!$A279)</f>
        <v/>
      </c>
      <c r="K281" t="str">
        <f t="shared" si="12"/>
        <v/>
      </c>
      <c r="L281" t="str">
        <f t="shared" si="13"/>
        <v/>
      </c>
      <c r="M281" t="str">
        <f t="shared" si="14"/>
        <v/>
      </c>
      <c r="N281" t="str">
        <f>IF($J281="","",IF(ISNUMBER(MATCH($J281,Prices[Key],0)),"OK - in Prices","ADD TO PRICES"))</f>
        <v/>
      </c>
      <c r="P281" t="str">
        <f>IFERROR(INDEX(Prices[Key],ROWS($P$4:P281)),"")</f>
        <v/>
      </c>
      <c r="Q281" t="str">
        <f>IF($P281="","",IF(ISNUMBER(MATCH($P281,Shares!$A$2:$A$1001,0)),"held","NOT HELD - review"))</f>
        <v/>
      </c>
    </row>
    <row r="282" spans="10:17" ht="15" customHeight="1" x14ac:dyDescent="0.15">
      <c r="J282" t="str">
        <f>IF(Shares!$A280="","",Shares!$A280)</f>
        <v/>
      </c>
      <c r="K282" t="str">
        <f t="shared" si="12"/>
        <v/>
      </c>
      <c r="L282" t="str">
        <f t="shared" si="13"/>
        <v/>
      </c>
      <c r="M282" t="str">
        <f t="shared" si="14"/>
        <v/>
      </c>
      <c r="N282" t="str">
        <f>IF($J282="","",IF(ISNUMBER(MATCH($J282,Prices[Key],0)),"OK - in Prices","ADD TO PRICES"))</f>
        <v/>
      </c>
      <c r="P282" t="str">
        <f>IFERROR(INDEX(Prices[Key],ROWS($P$4:P282)),"")</f>
        <v/>
      </c>
      <c r="Q282" t="str">
        <f>IF($P282="","",IF(ISNUMBER(MATCH($P282,Shares!$A$2:$A$1001,0)),"held","NOT HELD - review"))</f>
        <v/>
      </c>
    </row>
    <row r="283" spans="10:17" ht="15" customHeight="1" x14ac:dyDescent="0.15">
      <c r="J283" t="str">
        <f>IF(Shares!$A281="","",Shares!$A281)</f>
        <v/>
      </c>
      <c r="K283" t="str">
        <f t="shared" si="12"/>
        <v/>
      </c>
      <c r="L283" t="str">
        <f t="shared" si="13"/>
        <v/>
      </c>
      <c r="M283" t="str">
        <f t="shared" si="14"/>
        <v/>
      </c>
      <c r="N283" t="str">
        <f>IF($J283="","",IF(ISNUMBER(MATCH($J283,Prices[Key],0)),"OK - in Prices","ADD TO PRICES"))</f>
        <v/>
      </c>
      <c r="P283" t="str">
        <f>IFERROR(INDEX(Prices[Key],ROWS($P$4:P283)),"")</f>
        <v/>
      </c>
      <c r="Q283" t="str">
        <f>IF($P283="","",IF(ISNUMBER(MATCH($P283,Shares!$A$2:$A$1001,0)),"held","NOT HELD - review"))</f>
        <v/>
      </c>
    </row>
    <row r="284" spans="10:17" ht="15" customHeight="1" x14ac:dyDescent="0.15">
      <c r="J284" t="str">
        <f>IF(Shares!$A282="","",Shares!$A282)</f>
        <v/>
      </c>
      <c r="K284" t="str">
        <f t="shared" si="12"/>
        <v/>
      </c>
      <c r="L284" t="str">
        <f t="shared" si="13"/>
        <v/>
      </c>
      <c r="M284" t="str">
        <f t="shared" si="14"/>
        <v/>
      </c>
      <c r="N284" t="str">
        <f>IF($J284="","",IF(ISNUMBER(MATCH($J284,Prices[Key],0)),"OK - in Prices","ADD TO PRICES"))</f>
        <v/>
      </c>
      <c r="P284" t="str">
        <f>IFERROR(INDEX(Prices[Key],ROWS($P$4:P284)),"")</f>
        <v/>
      </c>
      <c r="Q284" t="str">
        <f>IF($P284="","",IF(ISNUMBER(MATCH($P284,Shares!$A$2:$A$1001,0)),"held","NOT HELD - review"))</f>
        <v/>
      </c>
    </row>
    <row r="285" spans="10:17" ht="15" customHeight="1" x14ac:dyDescent="0.15">
      <c r="J285" t="str">
        <f>IF(Shares!$A283="","",Shares!$A283)</f>
        <v/>
      </c>
      <c r="K285" t="str">
        <f t="shared" si="12"/>
        <v/>
      </c>
      <c r="L285" t="str">
        <f t="shared" si="13"/>
        <v/>
      </c>
      <c r="M285" t="str">
        <f t="shared" si="14"/>
        <v/>
      </c>
      <c r="N285" t="str">
        <f>IF($J285="","",IF(ISNUMBER(MATCH($J285,Prices[Key],0)),"OK - in Prices","ADD TO PRICES"))</f>
        <v/>
      </c>
      <c r="P285" t="str">
        <f>IFERROR(INDEX(Prices[Key],ROWS($P$4:P285)),"")</f>
        <v/>
      </c>
      <c r="Q285" t="str">
        <f>IF($P285="","",IF(ISNUMBER(MATCH($P285,Shares!$A$2:$A$1001,0)),"held","NOT HELD - review"))</f>
        <v/>
      </c>
    </row>
    <row r="286" spans="10:17" ht="15" customHeight="1" x14ac:dyDescent="0.15">
      <c r="J286" t="str">
        <f>IF(Shares!$A284="","",Shares!$A284)</f>
        <v/>
      </c>
      <c r="K286" t="str">
        <f t="shared" si="12"/>
        <v/>
      </c>
      <c r="L286" t="str">
        <f t="shared" si="13"/>
        <v/>
      </c>
      <c r="M286" t="str">
        <f t="shared" si="14"/>
        <v/>
      </c>
      <c r="N286" t="str">
        <f>IF($J286="","",IF(ISNUMBER(MATCH($J286,Prices[Key],0)),"OK - in Prices","ADD TO PRICES"))</f>
        <v/>
      </c>
      <c r="P286" t="str">
        <f>IFERROR(INDEX(Prices[Key],ROWS($P$4:P286)),"")</f>
        <v/>
      </c>
      <c r="Q286" t="str">
        <f>IF($P286="","",IF(ISNUMBER(MATCH($P286,Shares!$A$2:$A$1001,0)),"held","NOT HELD - review"))</f>
        <v/>
      </c>
    </row>
    <row r="287" spans="10:17" ht="15" customHeight="1" x14ac:dyDescent="0.15">
      <c r="J287" t="str">
        <f>IF(Shares!$A285="","",Shares!$A285)</f>
        <v/>
      </c>
      <c r="K287" t="str">
        <f t="shared" si="12"/>
        <v/>
      </c>
      <c r="L287" t="str">
        <f t="shared" si="13"/>
        <v/>
      </c>
      <c r="M287" t="str">
        <f t="shared" si="14"/>
        <v/>
      </c>
      <c r="N287" t="str">
        <f>IF($J287="","",IF(ISNUMBER(MATCH($J287,Prices[Key],0)),"OK - in Prices","ADD TO PRICES"))</f>
        <v/>
      </c>
      <c r="P287" t="str">
        <f>IFERROR(INDEX(Prices[Key],ROWS($P$4:P287)),"")</f>
        <v/>
      </c>
      <c r="Q287" t="str">
        <f>IF($P287="","",IF(ISNUMBER(MATCH($P287,Shares!$A$2:$A$1001,0)),"held","NOT HELD - review"))</f>
        <v/>
      </c>
    </row>
    <row r="288" spans="10:17" ht="15" customHeight="1" x14ac:dyDescent="0.15">
      <c r="J288" t="str">
        <f>IF(Shares!$A286="","",Shares!$A286)</f>
        <v/>
      </c>
      <c r="K288" t="str">
        <f t="shared" si="12"/>
        <v/>
      </c>
      <c r="L288" t="str">
        <f t="shared" si="13"/>
        <v/>
      </c>
      <c r="M288" t="str">
        <f t="shared" si="14"/>
        <v/>
      </c>
      <c r="N288" t="str">
        <f>IF($J288="","",IF(ISNUMBER(MATCH($J288,Prices[Key],0)),"OK - in Prices","ADD TO PRICES"))</f>
        <v/>
      </c>
      <c r="P288" t="str">
        <f>IFERROR(INDEX(Prices[Key],ROWS($P$4:P288)),"")</f>
        <v/>
      </c>
      <c r="Q288" t="str">
        <f>IF($P288="","",IF(ISNUMBER(MATCH($P288,Shares!$A$2:$A$1001,0)),"held","NOT HELD - review"))</f>
        <v/>
      </c>
    </row>
    <row r="289" spans="10:17" ht="15" customHeight="1" x14ac:dyDescent="0.15">
      <c r="J289" t="str">
        <f>IF(Shares!$A287="","",Shares!$A287)</f>
        <v/>
      </c>
      <c r="K289" t="str">
        <f t="shared" si="12"/>
        <v/>
      </c>
      <c r="L289" t="str">
        <f t="shared" si="13"/>
        <v/>
      </c>
      <c r="M289" t="str">
        <f t="shared" si="14"/>
        <v/>
      </c>
      <c r="N289" t="str">
        <f>IF($J289="","",IF(ISNUMBER(MATCH($J289,Prices[Key],0)),"OK - in Prices","ADD TO PRICES"))</f>
        <v/>
      </c>
      <c r="P289" t="str">
        <f>IFERROR(INDEX(Prices[Key],ROWS($P$4:P289)),"")</f>
        <v/>
      </c>
      <c r="Q289" t="str">
        <f>IF($P289="","",IF(ISNUMBER(MATCH($P289,Shares!$A$2:$A$1001,0)),"held","NOT HELD - review"))</f>
        <v/>
      </c>
    </row>
    <row r="290" spans="10:17" ht="15" customHeight="1" x14ac:dyDescent="0.15">
      <c r="J290" t="str">
        <f>IF(Shares!$A288="","",Shares!$A288)</f>
        <v/>
      </c>
      <c r="K290" t="str">
        <f t="shared" si="12"/>
        <v/>
      </c>
      <c r="L290" t="str">
        <f t="shared" si="13"/>
        <v/>
      </c>
      <c r="M290" t="str">
        <f t="shared" si="14"/>
        <v/>
      </c>
      <c r="N290" t="str">
        <f>IF($J290="","",IF(ISNUMBER(MATCH($J290,Prices[Key],0)),"OK - in Prices","ADD TO PRICES"))</f>
        <v/>
      </c>
      <c r="P290" t="str">
        <f>IFERROR(INDEX(Prices[Key],ROWS($P$4:P290)),"")</f>
        <v/>
      </c>
      <c r="Q290" t="str">
        <f>IF($P290="","",IF(ISNUMBER(MATCH($P290,Shares!$A$2:$A$1001,0)),"held","NOT HELD - review"))</f>
        <v/>
      </c>
    </row>
    <row r="291" spans="10:17" ht="15" customHeight="1" x14ac:dyDescent="0.15">
      <c r="J291" t="str">
        <f>IF(Shares!$A289="","",Shares!$A289)</f>
        <v/>
      </c>
      <c r="K291" t="str">
        <f t="shared" si="12"/>
        <v/>
      </c>
      <c r="L291" t="str">
        <f t="shared" si="13"/>
        <v/>
      </c>
      <c r="M291" t="str">
        <f t="shared" si="14"/>
        <v/>
      </c>
      <c r="N291" t="str">
        <f>IF($J291="","",IF(ISNUMBER(MATCH($J291,Prices[Key],0)),"OK - in Prices","ADD TO PRICES"))</f>
        <v/>
      </c>
      <c r="P291" t="str">
        <f>IFERROR(INDEX(Prices[Key],ROWS($P$4:P291)),"")</f>
        <v/>
      </c>
      <c r="Q291" t="str">
        <f>IF($P291="","",IF(ISNUMBER(MATCH($P291,Shares!$A$2:$A$1001,0)),"held","NOT HELD - review"))</f>
        <v/>
      </c>
    </row>
    <row r="292" spans="10:17" ht="15" customHeight="1" x14ac:dyDescent="0.15">
      <c r="J292" t="str">
        <f>IF(Shares!$A290="","",Shares!$A290)</f>
        <v/>
      </c>
      <c r="K292" t="str">
        <f t="shared" si="12"/>
        <v/>
      </c>
      <c r="L292" t="str">
        <f t="shared" si="13"/>
        <v/>
      </c>
      <c r="M292" t="str">
        <f t="shared" si="14"/>
        <v/>
      </c>
      <c r="N292" t="str">
        <f>IF($J292="","",IF(ISNUMBER(MATCH($J292,Prices[Key],0)),"OK - in Prices","ADD TO PRICES"))</f>
        <v/>
      </c>
      <c r="P292" t="str">
        <f>IFERROR(INDEX(Prices[Key],ROWS($P$4:P292)),"")</f>
        <v/>
      </c>
      <c r="Q292" t="str">
        <f>IF($P292="","",IF(ISNUMBER(MATCH($P292,Shares!$A$2:$A$1001,0)),"held","NOT HELD - review"))</f>
        <v/>
      </c>
    </row>
    <row r="293" spans="10:17" ht="15" customHeight="1" x14ac:dyDescent="0.15">
      <c r="J293" t="str">
        <f>IF(Shares!$A291="","",Shares!$A291)</f>
        <v/>
      </c>
      <c r="K293" t="str">
        <f t="shared" si="12"/>
        <v/>
      </c>
      <c r="L293" t="str">
        <f t="shared" si="13"/>
        <v/>
      </c>
      <c r="M293" t="str">
        <f t="shared" si="14"/>
        <v/>
      </c>
      <c r="N293" t="str">
        <f>IF($J293="","",IF(ISNUMBER(MATCH($J293,Prices[Key],0)),"OK - in Prices","ADD TO PRICES"))</f>
        <v/>
      </c>
      <c r="P293" t="str">
        <f>IFERROR(INDEX(Prices[Key],ROWS($P$4:P293)),"")</f>
        <v/>
      </c>
      <c r="Q293" t="str">
        <f>IF($P293="","",IF(ISNUMBER(MATCH($P293,Shares!$A$2:$A$1001,0)),"held","NOT HELD - review"))</f>
        <v/>
      </c>
    </row>
    <row r="294" spans="10:17" ht="15" customHeight="1" x14ac:dyDescent="0.15">
      <c r="J294" t="str">
        <f>IF(Shares!$A292="","",Shares!$A292)</f>
        <v/>
      </c>
      <c r="K294" t="str">
        <f t="shared" si="12"/>
        <v/>
      </c>
      <c r="L294" t="str">
        <f t="shared" si="13"/>
        <v/>
      </c>
      <c r="M294" t="str">
        <f t="shared" si="14"/>
        <v/>
      </c>
      <c r="N294" t="str">
        <f>IF($J294="","",IF(ISNUMBER(MATCH($J294,Prices[Key],0)),"OK - in Prices","ADD TO PRICES"))</f>
        <v/>
      </c>
      <c r="P294" t="str">
        <f>IFERROR(INDEX(Prices[Key],ROWS($P$4:P294)),"")</f>
        <v/>
      </c>
      <c r="Q294" t="str">
        <f>IF($P294="","",IF(ISNUMBER(MATCH($P294,Shares!$A$2:$A$1001,0)),"held","NOT HELD - review"))</f>
        <v/>
      </c>
    </row>
    <row r="295" spans="10:17" ht="15" customHeight="1" x14ac:dyDescent="0.15">
      <c r="J295" t="str">
        <f>IF(Shares!$A293="","",Shares!$A293)</f>
        <v/>
      </c>
      <c r="K295" t="str">
        <f t="shared" si="12"/>
        <v/>
      </c>
      <c r="L295" t="str">
        <f t="shared" si="13"/>
        <v/>
      </c>
      <c r="M295" t="str">
        <f t="shared" si="14"/>
        <v/>
      </c>
      <c r="N295" t="str">
        <f>IF($J295="","",IF(ISNUMBER(MATCH($J295,Prices[Key],0)),"OK - in Prices","ADD TO PRICES"))</f>
        <v/>
      </c>
      <c r="P295" t="str">
        <f>IFERROR(INDEX(Prices[Key],ROWS($P$4:P295)),"")</f>
        <v/>
      </c>
      <c r="Q295" t="str">
        <f>IF($P295="","",IF(ISNUMBER(MATCH($P295,Shares!$A$2:$A$1001,0)),"held","NOT HELD - review"))</f>
        <v/>
      </c>
    </row>
    <row r="296" spans="10:17" ht="15" customHeight="1" x14ac:dyDescent="0.15">
      <c r="J296" t="str">
        <f>IF(Shares!$A294="","",Shares!$A294)</f>
        <v/>
      </c>
      <c r="K296" t="str">
        <f t="shared" si="12"/>
        <v/>
      </c>
      <c r="L296" t="str">
        <f t="shared" si="13"/>
        <v/>
      </c>
      <c r="M296" t="str">
        <f t="shared" si="14"/>
        <v/>
      </c>
      <c r="N296" t="str">
        <f>IF($J296="","",IF(ISNUMBER(MATCH($J296,Prices[Key],0)),"OK - in Prices","ADD TO PRICES"))</f>
        <v/>
      </c>
      <c r="P296" t="str">
        <f>IFERROR(INDEX(Prices[Key],ROWS($P$4:P296)),"")</f>
        <v/>
      </c>
      <c r="Q296" t="str">
        <f>IF($P296="","",IF(ISNUMBER(MATCH($P296,Shares!$A$2:$A$1001,0)),"held","NOT HELD - review"))</f>
        <v/>
      </c>
    </row>
    <row r="297" spans="10:17" ht="15" customHeight="1" x14ac:dyDescent="0.15">
      <c r="J297" t="str">
        <f>IF(Shares!$A295="","",Shares!$A295)</f>
        <v/>
      </c>
      <c r="K297" t="str">
        <f t="shared" si="12"/>
        <v/>
      </c>
      <c r="L297" t="str">
        <f t="shared" si="13"/>
        <v/>
      </c>
      <c r="M297" t="str">
        <f t="shared" si="14"/>
        <v/>
      </c>
      <c r="N297" t="str">
        <f>IF($J297="","",IF(ISNUMBER(MATCH($J297,Prices[Key],0)),"OK - in Prices","ADD TO PRICES"))</f>
        <v/>
      </c>
      <c r="P297" t="str">
        <f>IFERROR(INDEX(Prices[Key],ROWS($P$4:P297)),"")</f>
        <v/>
      </c>
      <c r="Q297" t="str">
        <f>IF($P297="","",IF(ISNUMBER(MATCH($P297,Shares!$A$2:$A$1001,0)),"held","NOT HELD - review"))</f>
        <v/>
      </c>
    </row>
    <row r="298" spans="10:17" ht="15" customHeight="1" x14ac:dyDescent="0.15">
      <c r="J298" t="str">
        <f>IF(Shares!$A296="","",Shares!$A296)</f>
        <v/>
      </c>
      <c r="K298" t="str">
        <f t="shared" si="12"/>
        <v/>
      </c>
      <c r="L298" t="str">
        <f t="shared" si="13"/>
        <v/>
      </c>
      <c r="M298" t="str">
        <f t="shared" si="14"/>
        <v/>
      </c>
      <c r="N298" t="str">
        <f>IF($J298="","",IF(ISNUMBER(MATCH($J298,Prices[Key],0)),"OK - in Prices","ADD TO PRICES"))</f>
        <v/>
      </c>
      <c r="P298" t="str">
        <f>IFERROR(INDEX(Prices[Key],ROWS($P$4:P298)),"")</f>
        <v/>
      </c>
      <c r="Q298" t="str">
        <f>IF($P298="","",IF(ISNUMBER(MATCH($P298,Shares!$A$2:$A$1001,0)),"held","NOT HELD - review"))</f>
        <v/>
      </c>
    </row>
    <row r="299" spans="10:17" ht="15" customHeight="1" x14ac:dyDescent="0.15">
      <c r="J299" t="str">
        <f>IF(Shares!$A297="","",Shares!$A297)</f>
        <v/>
      </c>
      <c r="K299" t="str">
        <f t="shared" si="12"/>
        <v/>
      </c>
      <c r="L299" t="str">
        <f t="shared" si="13"/>
        <v/>
      </c>
      <c r="M299" t="str">
        <f t="shared" si="14"/>
        <v/>
      </c>
      <c r="N299" t="str">
        <f>IF($J299="","",IF(ISNUMBER(MATCH($J299,Prices[Key],0)),"OK - in Prices","ADD TO PRICES"))</f>
        <v/>
      </c>
      <c r="P299" t="str">
        <f>IFERROR(INDEX(Prices[Key],ROWS($P$4:P299)),"")</f>
        <v/>
      </c>
      <c r="Q299" t="str">
        <f>IF($P299="","",IF(ISNUMBER(MATCH($P299,Shares!$A$2:$A$1001,0)),"held","NOT HELD - review"))</f>
        <v/>
      </c>
    </row>
    <row r="300" spans="10:17" ht="15" customHeight="1" x14ac:dyDescent="0.15">
      <c r="J300" t="str">
        <f>IF(Shares!$A298="","",Shares!$A298)</f>
        <v/>
      </c>
      <c r="K300" t="str">
        <f t="shared" si="12"/>
        <v/>
      </c>
      <c r="L300" t="str">
        <f t="shared" si="13"/>
        <v/>
      </c>
      <c r="M300" t="str">
        <f t="shared" si="14"/>
        <v/>
      </c>
      <c r="N300" t="str">
        <f>IF($J300="","",IF(ISNUMBER(MATCH($J300,Prices[Key],0)),"OK - in Prices","ADD TO PRICES"))</f>
        <v/>
      </c>
      <c r="P300" t="str">
        <f>IFERROR(INDEX(Prices[Key],ROWS($P$4:P300)),"")</f>
        <v/>
      </c>
      <c r="Q300" t="str">
        <f>IF($P300="","",IF(ISNUMBER(MATCH($P300,Shares!$A$2:$A$1001,0)),"held","NOT HELD - review"))</f>
        <v/>
      </c>
    </row>
    <row r="301" spans="10:17" ht="15" customHeight="1" x14ac:dyDescent="0.15">
      <c r="J301" t="str">
        <f>IF(Shares!$A299="","",Shares!$A299)</f>
        <v/>
      </c>
      <c r="K301" t="str">
        <f t="shared" si="12"/>
        <v/>
      </c>
      <c r="L301" t="str">
        <f t="shared" si="13"/>
        <v/>
      </c>
      <c r="M301" t="str">
        <f t="shared" si="14"/>
        <v/>
      </c>
      <c r="N301" t="str">
        <f>IF($J301="","",IF(ISNUMBER(MATCH($J301,Prices[Key],0)),"OK - in Prices","ADD TO PRICES"))</f>
        <v/>
      </c>
      <c r="P301" t="str">
        <f>IFERROR(INDEX(Prices[Key],ROWS($P$4:P301)),"")</f>
        <v/>
      </c>
      <c r="Q301" t="str">
        <f>IF($P301="","",IF(ISNUMBER(MATCH($P301,Shares!$A$2:$A$1001,0)),"held","NOT HELD - review"))</f>
        <v/>
      </c>
    </row>
    <row r="302" spans="10:17" ht="15" customHeight="1" x14ac:dyDescent="0.15">
      <c r="J302" t="str">
        <f>IF(Shares!$A300="","",Shares!$A300)</f>
        <v/>
      </c>
      <c r="K302" t="str">
        <f t="shared" si="12"/>
        <v/>
      </c>
      <c r="L302" t="str">
        <f t="shared" si="13"/>
        <v/>
      </c>
      <c r="M302" t="str">
        <f t="shared" si="14"/>
        <v/>
      </c>
      <c r="N302" t="str">
        <f>IF($J302="","",IF(ISNUMBER(MATCH($J302,Prices[Key],0)),"OK - in Prices","ADD TO PRICES"))</f>
        <v/>
      </c>
      <c r="P302" t="str">
        <f>IFERROR(INDEX(Prices[Key],ROWS($P$4:P302)),"")</f>
        <v/>
      </c>
      <c r="Q302" t="str">
        <f>IF($P302="","",IF(ISNUMBER(MATCH($P302,Shares!$A$2:$A$1001,0)),"held","NOT HELD - review"))</f>
        <v/>
      </c>
    </row>
    <row r="303" spans="10:17" ht="15" customHeight="1" x14ac:dyDescent="0.15">
      <c r="J303" t="str">
        <f>IF(Shares!$A301="","",Shares!$A301)</f>
        <v/>
      </c>
      <c r="K303" t="str">
        <f t="shared" si="12"/>
        <v/>
      </c>
      <c r="L303" t="str">
        <f t="shared" si="13"/>
        <v/>
      </c>
      <c r="M303" t="str">
        <f t="shared" si="14"/>
        <v/>
      </c>
      <c r="N303" t="str">
        <f>IF($J303="","",IF(ISNUMBER(MATCH($J303,Prices[Key],0)),"OK - in Prices","ADD TO PRICES"))</f>
        <v/>
      </c>
      <c r="P303" t="str">
        <f>IFERROR(INDEX(Prices[Key],ROWS($P$4:P303)),"")</f>
        <v/>
      </c>
      <c r="Q303" t="str">
        <f>IF($P303="","",IF(ISNUMBER(MATCH($P303,Shares!$A$2:$A$1001,0)),"held","NOT HELD - review"))</f>
        <v/>
      </c>
    </row>
    <row r="304" spans="10:17" ht="15" customHeight="1" x14ac:dyDescent="0.15">
      <c r="J304" t="str">
        <f>IF(Shares!$A302="","",Shares!$A302)</f>
        <v/>
      </c>
      <c r="K304" t="str">
        <f t="shared" si="12"/>
        <v/>
      </c>
      <c r="L304" t="str">
        <f t="shared" si="13"/>
        <v/>
      </c>
      <c r="M304" t="str">
        <f t="shared" si="14"/>
        <v/>
      </c>
      <c r="N304" t="str">
        <f>IF($J304="","",IF(ISNUMBER(MATCH($J304,Prices[Key],0)),"OK - in Prices","ADD TO PRICES"))</f>
        <v/>
      </c>
      <c r="P304" t="str">
        <f>IFERROR(INDEX(Prices[Key],ROWS($P$4:P304)),"")</f>
        <v/>
      </c>
      <c r="Q304" t="str">
        <f>IF($P304="","",IF(ISNUMBER(MATCH($P304,Shares!$A$2:$A$1001,0)),"held","NOT HELD - review"))</f>
        <v/>
      </c>
    </row>
    <row r="305" spans="10:17" ht="15" customHeight="1" x14ac:dyDescent="0.15">
      <c r="J305" t="str">
        <f>IF(Shares!$A303="","",Shares!$A303)</f>
        <v/>
      </c>
      <c r="K305" t="str">
        <f t="shared" si="12"/>
        <v/>
      </c>
      <c r="L305" t="str">
        <f t="shared" si="13"/>
        <v/>
      </c>
      <c r="M305" t="str">
        <f t="shared" si="14"/>
        <v/>
      </c>
      <c r="N305" t="str">
        <f>IF($J305="","",IF(ISNUMBER(MATCH($J305,Prices[Key],0)),"OK - in Prices","ADD TO PRICES"))</f>
        <v/>
      </c>
      <c r="P305" t="str">
        <f>IFERROR(INDEX(Prices[Key],ROWS($P$4:P305)),"")</f>
        <v/>
      </c>
      <c r="Q305" t="str">
        <f>IF($P305="","",IF(ISNUMBER(MATCH($P305,Shares!$A$2:$A$1001,0)),"held","NOT HELD - review"))</f>
        <v/>
      </c>
    </row>
    <row r="306" spans="10:17" ht="15" customHeight="1" x14ac:dyDescent="0.15">
      <c r="J306" t="str">
        <f>IF(Shares!$A304="","",Shares!$A304)</f>
        <v/>
      </c>
      <c r="K306" t="str">
        <f t="shared" si="12"/>
        <v/>
      </c>
      <c r="L306" t="str">
        <f t="shared" si="13"/>
        <v/>
      </c>
      <c r="M306" t="str">
        <f t="shared" si="14"/>
        <v/>
      </c>
      <c r="N306" t="str">
        <f>IF($J306="","",IF(ISNUMBER(MATCH($J306,Prices[Key],0)),"OK - in Prices","ADD TO PRICES"))</f>
        <v/>
      </c>
      <c r="P306" t="str">
        <f>IFERROR(INDEX(Prices[Key],ROWS($P$4:P306)),"")</f>
        <v/>
      </c>
      <c r="Q306" t="str">
        <f>IF($P306="","",IF(ISNUMBER(MATCH($P306,Shares!$A$2:$A$1001,0)),"held","NOT HELD - review"))</f>
        <v/>
      </c>
    </row>
    <row r="307" spans="10:17" ht="15" customHeight="1" x14ac:dyDescent="0.15">
      <c r="J307" t="str">
        <f>IF(Shares!$A305="","",Shares!$A305)</f>
        <v/>
      </c>
      <c r="K307" t="str">
        <f t="shared" si="12"/>
        <v/>
      </c>
      <c r="L307" t="str">
        <f t="shared" si="13"/>
        <v/>
      </c>
      <c r="M307" t="str">
        <f t="shared" si="14"/>
        <v/>
      </c>
      <c r="N307" t="str">
        <f>IF($J307="","",IF(ISNUMBER(MATCH($J307,Prices[Key],0)),"OK - in Prices","ADD TO PRICES"))</f>
        <v/>
      </c>
      <c r="P307" t="str">
        <f>IFERROR(INDEX(Prices[Key],ROWS($P$4:P307)),"")</f>
        <v/>
      </c>
      <c r="Q307" t="str">
        <f>IF($P307="","",IF(ISNUMBER(MATCH($P307,Shares!$A$2:$A$1001,0)),"held","NOT HELD - review"))</f>
        <v/>
      </c>
    </row>
    <row r="308" spans="10:17" ht="15" customHeight="1" x14ac:dyDescent="0.15">
      <c r="J308" t="str">
        <f>IF(Shares!$A306="","",Shares!$A306)</f>
        <v/>
      </c>
      <c r="K308" t="str">
        <f t="shared" si="12"/>
        <v/>
      </c>
      <c r="L308" t="str">
        <f t="shared" si="13"/>
        <v/>
      </c>
      <c r="M308" t="str">
        <f t="shared" si="14"/>
        <v/>
      </c>
      <c r="N308" t="str">
        <f>IF($J308="","",IF(ISNUMBER(MATCH($J308,Prices[Key],0)),"OK - in Prices","ADD TO PRICES"))</f>
        <v/>
      </c>
      <c r="P308" t="str">
        <f>IFERROR(INDEX(Prices[Key],ROWS($P$4:P308)),"")</f>
        <v/>
      </c>
      <c r="Q308" t="str">
        <f>IF($P308="","",IF(ISNUMBER(MATCH($P308,Shares!$A$2:$A$1001,0)),"held","NOT HELD - review"))</f>
        <v/>
      </c>
    </row>
    <row r="309" spans="10:17" ht="15" customHeight="1" x14ac:dyDescent="0.15">
      <c r="J309" t="str">
        <f>IF(Shares!$A307="","",Shares!$A307)</f>
        <v/>
      </c>
      <c r="K309" t="str">
        <f t="shared" si="12"/>
        <v/>
      </c>
      <c r="L309" t="str">
        <f t="shared" si="13"/>
        <v/>
      </c>
      <c r="M309" t="str">
        <f t="shared" si="14"/>
        <v/>
      </c>
      <c r="N309" t="str">
        <f>IF($J309="","",IF(ISNUMBER(MATCH($J309,Prices[Key],0)),"OK - in Prices","ADD TO PRICES"))</f>
        <v/>
      </c>
      <c r="P309" t="str">
        <f>IFERROR(INDEX(Prices[Key],ROWS($P$4:P309)),"")</f>
        <v/>
      </c>
      <c r="Q309" t="str">
        <f>IF($P309="","",IF(ISNUMBER(MATCH($P309,Shares!$A$2:$A$1001,0)),"held","NOT HELD - review"))</f>
        <v/>
      </c>
    </row>
    <row r="310" spans="10:17" ht="15" customHeight="1" x14ac:dyDescent="0.15">
      <c r="J310" t="str">
        <f>IF(Shares!$A308="","",Shares!$A308)</f>
        <v/>
      </c>
      <c r="K310" t="str">
        <f t="shared" si="12"/>
        <v/>
      </c>
      <c r="L310" t="str">
        <f t="shared" si="13"/>
        <v/>
      </c>
      <c r="M310" t="str">
        <f t="shared" si="14"/>
        <v/>
      </c>
      <c r="N310" t="str">
        <f>IF($J310="","",IF(ISNUMBER(MATCH($J310,Prices[Key],0)),"OK - in Prices","ADD TO PRICES"))</f>
        <v/>
      </c>
      <c r="P310" t="str">
        <f>IFERROR(INDEX(Prices[Key],ROWS($P$4:P310)),"")</f>
        <v/>
      </c>
      <c r="Q310" t="str">
        <f>IF($P310="","",IF(ISNUMBER(MATCH($P310,Shares!$A$2:$A$1001,0)),"held","NOT HELD - review"))</f>
        <v/>
      </c>
    </row>
    <row r="311" spans="10:17" ht="15" customHeight="1" x14ac:dyDescent="0.15">
      <c r="J311" t="str">
        <f>IF(Shares!$A309="","",Shares!$A309)</f>
        <v/>
      </c>
      <c r="K311" t="str">
        <f t="shared" si="12"/>
        <v/>
      </c>
      <c r="L311" t="str">
        <f t="shared" si="13"/>
        <v/>
      </c>
      <c r="M311" t="str">
        <f t="shared" si="14"/>
        <v/>
      </c>
      <c r="N311" t="str">
        <f>IF($J311="","",IF(ISNUMBER(MATCH($J311,Prices[Key],0)),"OK - in Prices","ADD TO PRICES"))</f>
        <v/>
      </c>
      <c r="P311" t="str">
        <f>IFERROR(INDEX(Prices[Key],ROWS($P$4:P311)),"")</f>
        <v/>
      </c>
      <c r="Q311" t="str">
        <f>IF($P311="","",IF(ISNUMBER(MATCH($P311,Shares!$A$2:$A$1001,0)),"held","NOT HELD - review"))</f>
        <v/>
      </c>
    </row>
    <row r="312" spans="10:17" ht="15" customHeight="1" x14ac:dyDescent="0.15">
      <c r="J312" t="str">
        <f>IF(Shares!$A310="","",Shares!$A310)</f>
        <v/>
      </c>
      <c r="K312" t="str">
        <f t="shared" si="12"/>
        <v/>
      </c>
      <c r="L312" t="str">
        <f t="shared" si="13"/>
        <v/>
      </c>
      <c r="M312" t="str">
        <f t="shared" si="14"/>
        <v/>
      </c>
      <c r="N312" t="str">
        <f>IF($J312="","",IF(ISNUMBER(MATCH($J312,Prices[Key],0)),"OK - in Prices","ADD TO PRICES"))</f>
        <v/>
      </c>
      <c r="P312" t="str">
        <f>IFERROR(INDEX(Prices[Key],ROWS($P$4:P312)),"")</f>
        <v/>
      </c>
      <c r="Q312" t="str">
        <f>IF($P312="","",IF(ISNUMBER(MATCH($P312,Shares!$A$2:$A$1001,0)),"held","NOT HELD - review"))</f>
        <v/>
      </c>
    </row>
    <row r="313" spans="10:17" ht="15" customHeight="1" x14ac:dyDescent="0.15">
      <c r="J313" t="str">
        <f>IF(Shares!$A311="","",Shares!$A311)</f>
        <v/>
      </c>
      <c r="K313" t="str">
        <f t="shared" si="12"/>
        <v/>
      </c>
      <c r="L313" t="str">
        <f t="shared" si="13"/>
        <v/>
      </c>
      <c r="M313" t="str">
        <f t="shared" si="14"/>
        <v/>
      </c>
      <c r="N313" t="str">
        <f>IF($J313="","",IF(ISNUMBER(MATCH($J313,Prices[Key],0)),"OK - in Prices","ADD TO PRICES"))</f>
        <v/>
      </c>
      <c r="P313" t="str">
        <f>IFERROR(INDEX(Prices[Key],ROWS($P$4:P313)),"")</f>
        <v/>
      </c>
      <c r="Q313" t="str">
        <f>IF($P313="","",IF(ISNUMBER(MATCH($P313,Shares!$A$2:$A$1001,0)),"held","NOT HELD - review"))</f>
        <v/>
      </c>
    </row>
    <row r="314" spans="10:17" ht="15" customHeight="1" x14ac:dyDescent="0.15">
      <c r="J314" t="str">
        <f>IF(Shares!$A312="","",Shares!$A312)</f>
        <v/>
      </c>
      <c r="K314" t="str">
        <f t="shared" si="12"/>
        <v/>
      </c>
      <c r="L314" t="str">
        <f t="shared" si="13"/>
        <v/>
      </c>
      <c r="M314" t="str">
        <f t="shared" si="14"/>
        <v/>
      </c>
      <c r="N314" t="str">
        <f>IF($J314="","",IF(ISNUMBER(MATCH($J314,Prices[Key],0)),"OK - in Prices","ADD TO PRICES"))</f>
        <v/>
      </c>
      <c r="P314" t="str">
        <f>IFERROR(INDEX(Prices[Key],ROWS($P$4:P314)),"")</f>
        <v/>
      </c>
      <c r="Q314" t="str">
        <f>IF($P314="","",IF(ISNUMBER(MATCH($P314,Shares!$A$2:$A$1001,0)),"held","NOT HELD - review"))</f>
        <v/>
      </c>
    </row>
    <row r="315" spans="10:17" ht="15" customHeight="1" x14ac:dyDescent="0.15">
      <c r="J315" t="str">
        <f>IF(Shares!$A313="","",Shares!$A313)</f>
        <v/>
      </c>
      <c r="K315" t="str">
        <f t="shared" si="12"/>
        <v/>
      </c>
      <c r="L315" t="str">
        <f t="shared" si="13"/>
        <v/>
      </c>
      <c r="M315" t="str">
        <f t="shared" si="14"/>
        <v/>
      </c>
      <c r="N315" t="str">
        <f>IF($J315="","",IF(ISNUMBER(MATCH($J315,Prices[Key],0)),"OK - in Prices","ADD TO PRICES"))</f>
        <v/>
      </c>
      <c r="P315" t="str">
        <f>IFERROR(INDEX(Prices[Key],ROWS($P$4:P315)),"")</f>
        <v/>
      </c>
      <c r="Q315" t="str">
        <f>IF($P315="","",IF(ISNUMBER(MATCH($P315,Shares!$A$2:$A$1001,0)),"held","NOT HELD - review"))</f>
        <v/>
      </c>
    </row>
    <row r="316" spans="10:17" ht="15" customHeight="1" x14ac:dyDescent="0.15">
      <c r="J316" t="str">
        <f>IF(Shares!$A314="","",Shares!$A314)</f>
        <v/>
      </c>
      <c r="K316" t="str">
        <f t="shared" si="12"/>
        <v/>
      </c>
      <c r="L316" t="str">
        <f t="shared" si="13"/>
        <v/>
      </c>
      <c r="M316" t="str">
        <f t="shared" si="14"/>
        <v/>
      </c>
      <c r="N316" t="str">
        <f>IF($J316="","",IF(ISNUMBER(MATCH($J316,Prices[Key],0)),"OK - in Prices","ADD TO PRICES"))</f>
        <v/>
      </c>
      <c r="P316" t="str">
        <f>IFERROR(INDEX(Prices[Key],ROWS($P$4:P316)),"")</f>
        <v/>
      </c>
      <c r="Q316" t="str">
        <f>IF($P316="","",IF(ISNUMBER(MATCH($P316,Shares!$A$2:$A$1001,0)),"held","NOT HELD - review"))</f>
        <v/>
      </c>
    </row>
    <row r="317" spans="10:17" ht="15" customHeight="1" x14ac:dyDescent="0.15">
      <c r="J317" t="str">
        <f>IF(Shares!$A315="","",Shares!$A315)</f>
        <v/>
      </c>
      <c r="K317" t="str">
        <f t="shared" si="12"/>
        <v/>
      </c>
      <c r="L317" t="str">
        <f t="shared" si="13"/>
        <v/>
      </c>
      <c r="M317" t="str">
        <f t="shared" si="14"/>
        <v/>
      </c>
      <c r="N317" t="str">
        <f>IF($J317="","",IF(ISNUMBER(MATCH($J317,Prices[Key],0)),"OK - in Prices","ADD TO PRICES"))</f>
        <v/>
      </c>
      <c r="P317" t="str">
        <f>IFERROR(INDEX(Prices[Key],ROWS($P$4:P317)),"")</f>
        <v/>
      </c>
      <c r="Q317" t="str">
        <f>IF($P317="","",IF(ISNUMBER(MATCH($P317,Shares!$A$2:$A$1001,0)),"held","NOT HELD - review"))</f>
        <v/>
      </c>
    </row>
    <row r="318" spans="10:17" ht="15" customHeight="1" x14ac:dyDescent="0.15">
      <c r="J318" t="str">
        <f>IF(Shares!$A316="","",Shares!$A316)</f>
        <v/>
      </c>
      <c r="K318" t="str">
        <f t="shared" si="12"/>
        <v/>
      </c>
      <c r="L318" t="str">
        <f t="shared" si="13"/>
        <v/>
      </c>
      <c r="M318" t="str">
        <f t="shared" si="14"/>
        <v/>
      </c>
      <c r="N318" t="str">
        <f>IF($J318="","",IF(ISNUMBER(MATCH($J318,Prices[Key],0)),"OK - in Prices","ADD TO PRICES"))</f>
        <v/>
      </c>
      <c r="P318" t="str">
        <f>IFERROR(INDEX(Prices[Key],ROWS($P$4:P318)),"")</f>
        <v/>
      </c>
      <c r="Q318" t="str">
        <f>IF($P318="","",IF(ISNUMBER(MATCH($P318,Shares!$A$2:$A$1001,0)),"held","NOT HELD - review"))</f>
        <v/>
      </c>
    </row>
    <row r="319" spans="10:17" ht="15" customHeight="1" x14ac:dyDescent="0.15">
      <c r="J319" t="str">
        <f>IF(Shares!$A317="","",Shares!$A317)</f>
        <v/>
      </c>
      <c r="K319" t="str">
        <f t="shared" si="12"/>
        <v/>
      </c>
      <c r="L319" t="str">
        <f t="shared" si="13"/>
        <v/>
      </c>
      <c r="M319" t="str">
        <f t="shared" si="14"/>
        <v/>
      </c>
      <c r="N319" t="str">
        <f>IF($J319="","",IF(ISNUMBER(MATCH($J319,Prices[Key],0)),"OK - in Prices","ADD TO PRICES"))</f>
        <v/>
      </c>
      <c r="P319" t="str">
        <f>IFERROR(INDEX(Prices[Key],ROWS($P$4:P319)),"")</f>
        <v/>
      </c>
      <c r="Q319" t="str">
        <f>IF($P319="","",IF(ISNUMBER(MATCH($P319,Shares!$A$2:$A$1001,0)),"held","NOT HELD - review"))</f>
        <v/>
      </c>
    </row>
    <row r="320" spans="10:17" ht="15" customHeight="1" x14ac:dyDescent="0.15">
      <c r="J320" t="str">
        <f>IF(Shares!$A318="","",Shares!$A318)</f>
        <v/>
      </c>
      <c r="K320" t="str">
        <f t="shared" si="12"/>
        <v/>
      </c>
      <c r="L320" t="str">
        <f t="shared" si="13"/>
        <v/>
      </c>
      <c r="M320" t="str">
        <f t="shared" si="14"/>
        <v/>
      </c>
      <c r="N320" t="str">
        <f>IF($J320="","",IF(ISNUMBER(MATCH($J320,Prices[Key],0)),"OK - in Prices","ADD TO PRICES"))</f>
        <v/>
      </c>
      <c r="P320" t="str">
        <f>IFERROR(INDEX(Prices[Key],ROWS($P$4:P320)),"")</f>
        <v/>
      </c>
      <c r="Q320" t="str">
        <f>IF($P320="","",IF(ISNUMBER(MATCH($P320,Shares!$A$2:$A$1001,0)),"held","NOT HELD - review"))</f>
        <v/>
      </c>
    </row>
    <row r="321" spans="10:17" ht="15" customHeight="1" x14ac:dyDescent="0.15">
      <c r="J321" t="str">
        <f>IF(Shares!$A319="","",Shares!$A319)</f>
        <v/>
      </c>
      <c r="K321" t="str">
        <f t="shared" si="12"/>
        <v/>
      </c>
      <c r="L321" t="str">
        <f t="shared" si="13"/>
        <v/>
      </c>
      <c r="M321" t="str">
        <f t="shared" si="14"/>
        <v/>
      </c>
      <c r="N321" t="str">
        <f>IF($J321="","",IF(ISNUMBER(MATCH($J321,Prices[Key],0)),"OK - in Prices","ADD TO PRICES"))</f>
        <v/>
      </c>
      <c r="P321" t="str">
        <f>IFERROR(INDEX(Prices[Key],ROWS($P$4:P321)),"")</f>
        <v/>
      </c>
      <c r="Q321" t="str">
        <f>IF($P321="","",IF(ISNUMBER(MATCH($P321,Shares!$A$2:$A$1001,0)),"held","NOT HELD - review"))</f>
        <v/>
      </c>
    </row>
    <row r="322" spans="10:17" ht="15" customHeight="1" x14ac:dyDescent="0.15">
      <c r="J322" t="str">
        <f>IF(Shares!$A320="","",Shares!$A320)</f>
        <v/>
      </c>
      <c r="K322" t="str">
        <f t="shared" si="12"/>
        <v/>
      </c>
      <c r="L322" t="str">
        <f t="shared" si="13"/>
        <v/>
      </c>
      <c r="M322" t="str">
        <f t="shared" si="14"/>
        <v/>
      </c>
      <c r="N322" t="str">
        <f>IF($J322="","",IF(ISNUMBER(MATCH($J322,Prices[Key],0)),"OK - in Prices","ADD TO PRICES"))</f>
        <v/>
      </c>
      <c r="P322" t="str">
        <f>IFERROR(INDEX(Prices[Key],ROWS($P$4:P322)),"")</f>
        <v/>
      </c>
      <c r="Q322" t="str">
        <f>IF($P322="","",IF(ISNUMBER(MATCH($P322,Shares!$A$2:$A$1001,0)),"held","NOT HELD - review"))</f>
        <v/>
      </c>
    </row>
    <row r="323" spans="10:17" ht="15" customHeight="1" x14ac:dyDescent="0.15">
      <c r="J323" t="str">
        <f>IF(Shares!$A321="","",Shares!$A321)</f>
        <v/>
      </c>
      <c r="K323" t="str">
        <f t="shared" si="12"/>
        <v/>
      </c>
      <c r="L323" t="str">
        <f t="shared" si="13"/>
        <v/>
      </c>
      <c r="M323" t="str">
        <f t="shared" si="14"/>
        <v/>
      </c>
      <c r="N323" t="str">
        <f>IF($J323="","",IF(ISNUMBER(MATCH($J323,Prices[Key],0)),"OK - in Prices","ADD TO PRICES"))</f>
        <v/>
      </c>
      <c r="P323" t="str">
        <f>IFERROR(INDEX(Prices[Key],ROWS($P$4:P323)),"")</f>
        <v/>
      </c>
      <c r="Q323" t="str">
        <f>IF($P323="","",IF(ISNUMBER(MATCH($P323,Shares!$A$2:$A$1001,0)),"held","NOT HELD - review"))</f>
        <v/>
      </c>
    </row>
    <row r="324" spans="10:17" ht="15" customHeight="1" x14ac:dyDescent="0.15">
      <c r="J324" t="str">
        <f>IF(Shares!$A322="","",Shares!$A322)</f>
        <v/>
      </c>
      <c r="K324" t="str">
        <f t="shared" ref="K324:K387" si="15">IF($J324="","",LEFT($J324,FIND(":",$J324)-1))</f>
        <v/>
      </c>
      <c r="L324" t="str">
        <f t="shared" ref="L324:L387" si="16">IF($J324="","",MID($J324,FIND(":",$J324)+1,FIND(":",$J324,FIND(":",$J324)+1)-FIND(":",$J324)-1))</f>
        <v/>
      </c>
      <c r="M324" t="str">
        <f t="shared" ref="M324:M387" si="17">IF($J324="","",RIGHT($J324,LEN($J324)-FIND(":",$J324,FIND(":",$J324)+1)))</f>
        <v/>
      </c>
      <c r="N324" t="str">
        <f>IF($J324="","",IF(ISNUMBER(MATCH($J324,Prices[Key],0)),"OK - in Prices","ADD TO PRICES"))</f>
        <v/>
      </c>
      <c r="P324" t="str">
        <f>IFERROR(INDEX(Prices[Key],ROWS($P$4:P324)),"")</f>
        <v/>
      </c>
      <c r="Q324" t="str">
        <f>IF($P324="","",IF(ISNUMBER(MATCH($P324,Shares!$A$2:$A$1001,0)),"held","NOT HELD - review"))</f>
        <v/>
      </c>
    </row>
    <row r="325" spans="10:17" ht="15" customHeight="1" x14ac:dyDescent="0.15">
      <c r="J325" t="str">
        <f>IF(Shares!$A323="","",Shares!$A323)</f>
        <v/>
      </c>
      <c r="K325" t="str">
        <f t="shared" si="15"/>
        <v/>
      </c>
      <c r="L325" t="str">
        <f t="shared" si="16"/>
        <v/>
      </c>
      <c r="M325" t="str">
        <f t="shared" si="17"/>
        <v/>
      </c>
      <c r="N325" t="str">
        <f>IF($J325="","",IF(ISNUMBER(MATCH($J325,Prices[Key],0)),"OK - in Prices","ADD TO PRICES"))</f>
        <v/>
      </c>
      <c r="P325" t="str">
        <f>IFERROR(INDEX(Prices[Key],ROWS($P$4:P325)),"")</f>
        <v/>
      </c>
      <c r="Q325" t="str">
        <f>IF($P325="","",IF(ISNUMBER(MATCH($P325,Shares!$A$2:$A$1001,0)),"held","NOT HELD - review"))</f>
        <v/>
      </c>
    </row>
    <row r="326" spans="10:17" ht="15" customHeight="1" x14ac:dyDescent="0.15">
      <c r="J326" t="str">
        <f>IF(Shares!$A324="","",Shares!$A324)</f>
        <v/>
      </c>
      <c r="K326" t="str">
        <f t="shared" si="15"/>
        <v/>
      </c>
      <c r="L326" t="str">
        <f t="shared" si="16"/>
        <v/>
      </c>
      <c r="M326" t="str">
        <f t="shared" si="17"/>
        <v/>
      </c>
      <c r="N326" t="str">
        <f>IF($J326="","",IF(ISNUMBER(MATCH($J326,Prices[Key],0)),"OK - in Prices","ADD TO PRICES"))</f>
        <v/>
      </c>
      <c r="P326" t="str">
        <f>IFERROR(INDEX(Prices[Key],ROWS($P$4:P326)),"")</f>
        <v/>
      </c>
      <c r="Q326" t="str">
        <f>IF($P326="","",IF(ISNUMBER(MATCH($P326,Shares!$A$2:$A$1001,0)),"held","NOT HELD - review"))</f>
        <v/>
      </c>
    </row>
    <row r="327" spans="10:17" ht="15" customHeight="1" x14ac:dyDescent="0.15">
      <c r="J327" t="str">
        <f>IF(Shares!$A325="","",Shares!$A325)</f>
        <v/>
      </c>
      <c r="K327" t="str">
        <f t="shared" si="15"/>
        <v/>
      </c>
      <c r="L327" t="str">
        <f t="shared" si="16"/>
        <v/>
      </c>
      <c r="M327" t="str">
        <f t="shared" si="17"/>
        <v/>
      </c>
      <c r="N327" t="str">
        <f>IF($J327="","",IF(ISNUMBER(MATCH($J327,Prices[Key],0)),"OK - in Prices","ADD TO PRICES"))</f>
        <v/>
      </c>
      <c r="P327" t="str">
        <f>IFERROR(INDEX(Prices[Key],ROWS($P$4:P327)),"")</f>
        <v/>
      </c>
      <c r="Q327" t="str">
        <f>IF($P327="","",IF(ISNUMBER(MATCH($P327,Shares!$A$2:$A$1001,0)),"held","NOT HELD - review"))</f>
        <v/>
      </c>
    </row>
    <row r="328" spans="10:17" ht="15" customHeight="1" x14ac:dyDescent="0.15">
      <c r="J328" t="str">
        <f>IF(Shares!$A326="","",Shares!$A326)</f>
        <v/>
      </c>
      <c r="K328" t="str">
        <f t="shared" si="15"/>
        <v/>
      </c>
      <c r="L328" t="str">
        <f t="shared" si="16"/>
        <v/>
      </c>
      <c r="M328" t="str">
        <f t="shared" si="17"/>
        <v/>
      </c>
      <c r="N328" t="str">
        <f>IF($J328="","",IF(ISNUMBER(MATCH($J328,Prices[Key],0)),"OK - in Prices","ADD TO PRICES"))</f>
        <v/>
      </c>
      <c r="P328" t="str">
        <f>IFERROR(INDEX(Prices[Key],ROWS($P$4:P328)),"")</f>
        <v/>
      </c>
      <c r="Q328" t="str">
        <f>IF($P328="","",IF(ISNUMBER(MATCH($P328,Shares!$A$2:$A$1001,0)),"held","NOT HELD - review"))</f>
        <v/>
      </c>
    </row>
    <row r="329" spans="10:17" ht="15" customHeight="1" x14ac:dyDescent="0.15">
      <c r="J329" t="str">
        <f>IF(Shares!$A327="","",Shares!$A327)</f>
        <v/>
      </c>
      <c r="K329" t="str">
        <f t="shared" si="15"/>
        <v/>
      </c>
      <c r="L329" t="str">
        <f t="shared" si="16"/>
        <v/>
      </c>
      <c r="M329" t="str">
        <f t="shared" si="17"/>
        <v/>
      </c>
      <c r="N329" t="str">
        <f>IF($J329="","",IF(ISNUMBER(MATCH($J329,Prices[Key],0)),"OK - in Prices","ADD TO PRICES"))</f>
        <v/>
      </c>
      <c r="P329" t="str">
        <f>IFERROR(INDEX(Prices[Key],ROWS($P$4:P329)),"")</f>
        <v/>
      </c>
      <c r="Q329" t="str">
        <f>IF($P329="","",IF(ISNUMBER(MATCH($P329,Shares!$A$2:$A$1001,0)),"held","NOT HELD - review"))</f>
        <v/>
      </c>
    </row>
    <row r="330" spans="10:17" ht="15" customHeight="1" x14ac:dyDescent="0.15">
      <c r="J330" t="str">
        <f>IF(Shares!$A328="","",Shares!$A328)</f>
        <v/>
      </c>
      <c r="K330" t="str">
        <f t="shared" si="15"/>
        <v/>
      </c>
      <c r="L330" t="str">
        <f t="shared" si="16"/>
        <v/>
      </c>
      <c r="M330" t="str">
        <f t="shared" si="17"/>
        <v/>
      </c>
      <c r="N330" t="str">
        <f>IF($J330="","",IF(ISNUMBER(MATCH($J330,Prices[Key],0)),"OK - in Prices","ADD TO PRICES"))</f>
        <v/>
      </c>
      <c r="P330" t="str">
        <f>IFERROR(INDEX(Prices[Key],ROWS($P$4:P330)),"")</f>
        <v/>
      </c>
      <c r="Q330" t="str">
        <f>IF($P330="","",IF(ISNUMBER(MATCH($P330,Shares!$A$2:$A$1001,0)),"held","NOT HELD - review"))</f>
        <v/>
      </c>
    </row>
    <row r="331" spans="10:17" ht="15" customHeight="1" x14ac:dyDescent="0.15">
      <c r="J331" t="str">
        <f>IF(Shares!$A329="","",Shares!$A329)</f>
        <v/>
      </c>
      <c r="K331" t="str">
        <f t="shared" si="15"/>
        <v/>
      </c>
      <c r="L331" t="str">
        <f t="shared" si="16"/>
        <v/>
      </c>
      <c r="M331" t="str">
        <f t="shared" si="17"/>
        <v/>
      </c>
      <c r="N331" t="str">
        <f>IF($J331="","",IF(ISNUMBER(MATCH($J331,Prices[Key],0)),"OK - in Prices","ADD TO PRICES"))</f>
        <v/>
      </c>
      <c r="P331" t="str">
        <f>IFERROR(INDEX(Prices[Key],ROWS($P$4:P331)),"")</f>
        <v/>
      </c>
      <c r="Q331" t="str">
        <f>IF($P331="","",IF(ISNUMBER(MATCH($P331,Shares!$A$2:$A$1001,0)),"held","NOT HELD - review"))</f>
        <v/>
      </c>
    </row>
    <row r="332" spans="10:17" ht="15" customHeight="1" x14ac:dyDescent="0.15">
      <c r="J332" t="str">
        <f>IF(Shares!$A330="","",Shares!$A330)</f>
        <v/>
      </c>
      <c r="K332" t="str">
        <f t="shared" si="15"/>
        <v/>
      </c>
      <c r="L332" t="str">
        <f t="shared" si="16"/>
        <v/>
      </c>
      <c r="M332" t="str">
        <f t="shared" si="17"/>
        <v/>
      </c>
      <c r="N332" t="str">
        <f>IF($J332="","",IF(ISNUMBER(MATCH($J332,Prices[Key],0)),"OK - in Prices","ADD TO PRICES"))</f>
        <v/>
      </c>
      <c r="P332" t="str">
        <f>IFERROR(INDEX(Prices[Key],ROWS($P$4:P332)),"")</f>
        <v/>
      </c>
      <c r="Q332" t="str">
        <f>IF($P332="","",IF(ISNUMBER(MATCH($P332,Shares!$A$2:$A$1001,0)),"held","NOT HELD - review"))</f>
        <v/>
      </c>
    </row>
    <row r="333" spans="10:17" ht="15" customHeight="1" x14ac:dyDescent="0.15">
      <c r="J333" t="str">
        <f>IF(Shares!$A331="","",Shares!$A331)</f>
        <v/>
      </c>
      <c r="K333" t="str">
        <f t="shared" si="15"/>
        <v/>
      </c>
      <c r="L333" t="str">
        <f t="shared" si="16"/>
        <v/>
      </c>
      <c r="M333" t="str">
        <f t="shared" si="17"/>
        <v/>
      </c>
      <c r="N333" t="str">
        <f>IF($J333="","",IF(ISNUMBER(MATCH($J333,Prices[Key],0)),"OK - in Prices","ADD TO PRICES"))</f>
        <v/>
      </c>
      <c r="P333" t="str">
        <f>IFERROR(INDEX(Prices[Key],ROWS($P$4:P333)),"")</f>
        <v/>
      </c>
      <c r="Q333" t="str">
        <f>IF($P333="","",IF(ISNUMBER(MATCH($P333,Shares!$A$2:$A$1001,0)),"held","NOT HELD - review"))</f>
        <v/>
      </c>
    </row>
    <row r="334" spans="10:17" ht="15" customHeight="1" x14ac:dyDescent="0.15">
      <c r="J334" t="str">
        <f>IF(Shares!$A332="","",Shares!$A332)</f>
        <v/>
      </c>
      <c r="K334" t="str">
        <f t="shared" si="15"/>
        <v/>
      </c>
      <c r="L334" t="str">
        <f t="shared" si="16"/>
        <v/>
      </c>
      <c r="M334" t="str">
        <f t="shared" si="17"/>
        <v/>
      </c>
      <c r="N334" t="str">
        <f>IF($J334="","",IF(ISNUMBER(MATCH($J334,Prices[Key],0)),"OK - in Prices","ADD TO PRICES"))</f>
        <v/>
      </c>
      <c r="P334" t="str">
        <f>IFERROR(INDEX(Prices[Key],ROWS($P$4:P334)),"")</f>
        <v/>
      </c>
      <c r="Q334" t="str">
        <f>IF($P334="","",IF(ISNUMBER(MATCH($P334,Shares!$A$2:$A$1001,0)),"held","NOT HELD - review"))</f>
        <v/>
      </c>
    </row>
    <row r="335" spans="10:17" ht="15" customHeight="1" x14ac:dyDescent="0.15">
      <c r="J335" t="str">
        <f>IF(Shares!$A333="","",Shares!$A333)</f>
        <v/>
      </c>
      <c r="K335" t="str">
        <f t="shared" si="15"/>
        <v/>
      </c>
      <c r="L335" t="str">
        <f t="shared" si="16"/>
        <v/>
      </c>
      <c r="M335" t="str">
        <f t="shared" si="17"/>
        <v/>
      </c>
      <c r="N335" t="str">
        <f>IF($J335="","",IF(ISNUMBER(MATCH($J335,Prices[Key],0)),"OK - in Prices","ADD TO PRICES"))</f>
        <v/>
      </c>
      <c r="P335" t="str">
        <f>IFERROR(INDEX(Prices[Key],ROWS($P$4:P335)),"")</f>
        <v/>
      </c>
      <c r="Q335" t="str">
        <f>IF($P335="","",IF(ISNUMBER(MATCH($P335,Shares!$A$2:$A$1001,0)),"held","NOT HELD - review"))</f>
        <v/>
      </c>
    </row>
    <row r="336" spans="10:17" ht="15" customHeight="1" x14ac:dyDescent="0.15">
      <c r="J336" t="str">
        <f>IF(Shares!$A334="","",Shares!$A334)</f>
        <v/>
      </c>
      <c r="K336" t="str">
        <f t="shared" si="15"/>
        <v/>
      </c>
      <c r="L336" t="str">
        <f t="shared" si="16"/>
        <v/>
      </c>
      <c r="M336" t="str">
        <f t="shared" si="17"/>
        <v/>
      </c>
      <c r="N336" t="str">
        <f>IF($J336="","",IF(ISNUMBER(MATCH($J336,Prices[Key],0)),"OK - in Prices","ADD TO PRICES"))</f>
        <v/>
      </c>
      <c r="P336" t="str">
        <f>IFERROR(INDEX(Prices[Key],ROWS($P$4:P336)),"")</f>
        <v/>
      </c>
      <c r="Q336" t="str">
        <f>IF($P336="","",IF(ISNUMBER(MATCH($P336,Shares!$A$2:$A$1001,0)),"held","NOT HELD - review"))</f>
        <v/>
      </c>
    </row>
    <row r="337" spans="10:17" ht="15" customHeight="1" x14ac:dyDescent="0.15">
      <c r="J337" t="str">
        <f>IF(Shares!$A335="","",Shares!$A335)</f>
        <v/>
      </c>
      <c r="K337" t="str">
        <f t="shared" si="15"/>
        <v/>
      </c>
      <c r="L337" t="str">
        <f t="shared" si="16"/>
        <v/>
      </c>
      <c r="M337" t="str">
        <f t="shared" si="17"/>
        <v/>
      </c>
      <c r="N337" t="str">
        <f>IF($J337="","",IF(ISNUMBER(MATCH($J337,Prices[Key],0)),"OK - in Prices","ADD TO PRICES"))</f>
        <v/>
      </c>
      <c r="P337" t="str">
        <f>IFERROR(INDEX(Prices[Key],ROWS($P$4:P337)),"")</f>
        <v/>
      </c>
      <c r="Q337" t="str">
        <f>IF($P337="","",IF(ISNUMBER(MATCH($P337,Shares!$A$2:$A$1001,0)),"held","NOT HELD - review"))</f>
        <v/>
      </c>
    </row>
    <row r="338" spans="10:17" ht="15" customHeight="1" x14ac:dyDescent="0.15">
      <c r="J338" t="str">
        <f>IF(Shares!$A336="","",Shares!$A336)</f>
        <v/>
      </c>
      <c r="K338" t="str">
        <f t="shared" si="15"/>
        <v/>
      </c>
      <c r="L338" t="str">
        <f t="shared" si="16"/>
        <v/>
      </c>
      <c r="M338" t="str">
        <f t="shared" si="17"/>
        <v/>
      </c>
      <c r="N338" t="str">
        <f>IF($J338="","",IF(ISNUMBER(MATCH($J338,Prices[Key],0)),"OK - in Prices","ADD TO PRICES"))</f>
        <v/>
      </c>
      <c r="P338" t="str">
        <f>IFERROR(INDEX(Prices[Key],ROWS($P$4:P338)),"")</f>
        <v/>
      </c>
      <c r="Q338" t="str">
        <f>IF($P338="","",IF(ISNUMBER(MATCH($P338,Shares!$A$2:$A$1001,0)),"held","NOT HELD - review"))</f>
        <v/>
      </c>
    </row>
    <row r="339" spans="10:17" ht="15" customHeight="1" x14ac:dyDescent="0.15">
      <c r="J339" t="str">
        <f>IF(Shares!$A337="","",Shares!$A337)</f>
        <v/>
      </c>
      <c r="K339" t="str">
        <f t="shared" si="15"/>
        <v/>
      </c>
      <c r="L339" t="str">
        <f t="shared" si="16"/>
        <v/>
      </c>
      <c r="M339" t="str">
        <f t="shared" si="17"/>
        <v/>
      </c>
      <c r="N339" t="str">
        <f>IF($J339="","",IF(ISNUMBER(MATCH($J339,Prices[Key],0)),"OK - in Prices","ADD TO PRICES"))</f>
        <v/>
      </c>
      <c r="P339" t="str">
        <f>IFERROR(INDEX(Prices[Key],ROWS($P$4:P339)),"")</f>
        <v/>
      </c>
      <c r="Q339" t="str">
        <f>IF($P339="","",IF(ISNUMBER(MATCH($P339,Shares!$A$2:$A$1001,0)),"held","NOT HELD - review"))</f>
        <v/>
      </c>
    </row>
    <row r="340" spans="10:17" ht="15" customHeight="1" x14ac:dyDescent="0.15">
      <c r="J340" t="str">
        <f>IF(Shares!$A338="","",Shares!$A338)</f>
        <v/>
      </c>
      <c r="K340" t="str">
        <f t="shared" si="15"/>
        <v/>
      </c>
      <c r="L340" t="str">
        <f t="shared" si="16"/>
        <v/>
      </c>
      <c r="M340" t="str">
        <f t="shared" si="17"/>
        <v/>
      </c>
      <c r="N340" t="str">
        <f>IF($J340="","",IF(ISNUMBER(MATCH($J340,Prices[Key],0)),"OK - in Prices","ADD TO PRICES"))</f>
        <v/>
      </c>
      <c r="P340" t="str">
        <f>IFERROR(INDEX(Prices[Key],ROWS($P$4:P340)),"")</f>
        <v/>
      </c>
      <c r="Q340" t="str">
        <f>IF($P340="","",IF(ISNUMBER(MATCH($P340,Shares!$A$2:$A$1001,0)),"held","NOT HELD - review"))</f>
        <v/>
      </c>
    </row>
    <row r="341" spans="10:17" ht="15" customHeight="1" x14ac:dyDescent="0.15">
      <c r="J341" t="str">
        <f>IF(Shares!$A339="","",Shares!$A339)</f>
        <v/>
      </c>
      <c r="K341" t="str">
        <f t="shared" si="15"/>
        <v/>
      </c>
      <c r="L341" t="str">
        <f t="shared" si="16"/>
        <v/>
      </c>
      <c r="M341" t="str">
        <f t="shared" si="17"/>
        <v/>
      </c>
      <c r="N341" t="str">
        <f>IF($J341="","",IF(ISNUMBER(MATCH($J341,Prices[Key],0)),"OK - in Prices","ADD TO PRICES"))</f>
        <v/>
      </c>
      <c r="P341" t="str">
        <f>IFERROR(INDEX(Prices[Key],ROWS($P$4:P341)),"")</f>
        <v/>
      </c>
      <c r="Q341" t="str">
        <f>IF($P341="","",IF(ISNUMBER(MATCH($P341,Shares!$A$2:$A$1001,0)),"held","NOT HELD - review"))</f>
        <v/>
      </c>
    </row>
    <row r="342" spans="10:17" ht="15" customHeight="1" x14ac:dyDescent="0.15">
      <c r="J342" t="str">
        <f>IF(Shares!$A340="","",Shares!$A340)</f>
        <v/>
      </c>
      <c r="K342" t="str">
        <f t="shared" si="15"/>
        <v/>
      </c>
      <c r="L342" t="str">
        <f t="shared" si="16"/>
        <v/>
      </c>
      <c r="M342" t="str">
        <f t="shared" si="17"/>
        <v/>
      </c>
      <c r="N342" t="str">
        <f>IF($J342="","",IF(ISNUMBER(MATCH($J342,Prices[Key],0)),"OK - in Prices","ADD TO PRICES"))</f>
        <v/>
      </c>
      <c r="P342" t="str">
        <f>IFERROR(INDEX(Prices[Key],ROWS($P$4:P342)),"")</f>
        <v/>
      </c>
      <c r="Q342" t="str">
        <f>IF($P342="","",IF(ISNUMBER(MATCH($P342,Shares!$A$2:$A$1001,0)),"held","NOT HELD - review"))</f>
        <v/>
      </c>
    </row>
    <row r="343" spans="10:17" ht="15" customHeight="1" x14ac:dyDescent="0.15">
      <c r="J343" t="str">
        <f>IF(Shares!$A341="","",Shares!$A341)</f>
        <v/>
      </c>
      <c r="K343" t="str">
        <f t="shared" si="15"/>
        <v/>
      </c>
      <c r="L343" t="str">
        <f t="shared" si="16"/>
        <v/>
      </c>
      <c r="M343" t="str">
        <f t="shared" si="17"/>
        <v/>
      </c>
      <c r="N343" t="str">
        <f>IF($J343="","",IF(ISNUMBER(MATCH($J343,Prices[Key],0)),"OK - in Prices","ADD TO PRICES"))</f>
        <v/>
      </c>
      <c r="P343" t="str">
        <f>IFERROR(INDEX(Prices[Key],ROWS($P$4:P343)),"")</f>
        <v/>
      </c>
      <c r="Q343" t="str">
        <f>IF($P343="","",IF(ISNUMBER(MATCH($P343,Shares!$A$2:$A$1001,0)),"held","NOT HELD - review"))</f>
        <v/>
      </c>
    </row>
    <row r="344" spans="10:17" ht="15" customHeight="1" x14ac:dyDescent="0.15">
      <c r="J344" t="str">
        <f>IF(Shares!$A342="","",Shares!$A342)</f>
        <v/>
      </c>
      <c r="K344" t="str">
        <f t="shared" si="15"/>
        <v/>
      </c>
      <c r="L344" t="str">
        <f t="shared" si="16"/>
        <v/>
      </c>
      <c r="M344" t="str">
        <f t="shared" si="17"/>
        <v/>
      </c>
      <c r="N344" t="str">
        <f>IF($J344="","",IF(ISNUMBER(MATCH($J344,Prices[Key],0)),"OK - in Prices","ADD TO PRICES"))</f>
        <v/>
      </c>
      <c r="P344" t="str">
        <f>IFERROR(INDEX(Prices[Key],ROWS($P$4:P344)),"")</f>
        <v/>
      </c>
      <c r="Q344" t="str">
        <f>IF($P344="","",IF(ISNUMBER(MATCH($P344,Shares!$A$2:$A$1001,0)),"held","NOT HELD - review"))</f>
        <v/>
      </c>
    </row>
    <row r="345" spans="10:17" ht="15" customHeight="1" x14ac:dyDescent="0.15">
      <c r="J345" t="str">
        <f>IF(Shares!$A343="","",Shares!$A343)</f>
        <v/>
      </c>
      <c r="K345" t="str">
        <f t="shared" si="15"/>
        <v/>
      </c>
      <c r="L345" t="str">
        <f t="shared" si="16"/>
        <v/>
      </c>
      <c r="M345" t="str">
        <f t="shared" si="17"/>
        <v/>
      </c>
      <c r="N345" t="str">
        <f>IF($J345="","",IF(ISNUMBER(MATCH($J345,Prices[Key],0)),"OK - in Prices","ADD TO PRICES"))</f>
        <v/>
      </c>
      <c r="P345" t="str">
        <f>IFERROR(INDEX(Prices[Key],ROWS($P$4:P345)),"")</f>
        <v/>
      </c>
      <c r="Q345" t="str">
        <f>IF($P345="","",IF(ISNUMBER(MATCH($P345,Shares!$A$2:$A$1001,0)),"held","NOT HELD - review"))</f>
        <v/>
      </c>
    </row>
    <row r="346" spans="10:17" ht="15" customHeight="1" x14ac:dyDescent="0.15">
      <c r="J346" t="str">
        <f>IF(Shares!$A344="","",Shares!$A344)</f>
        <v/>
      </c>
      <c r="K346" t="str">
        <f t="shared" si="15"/>
        <v/>
      </c>
      <c r="L346" t="str">
        <f t="shared" si="16"/>
        <v/>
      </c>
      <c r="M346" t="str">
        <f t="shared" si="17"/>
        <v/>
      </c>
      <c r="N346" t="str">
        <f>IF($J346="","",IF(ISNUMBER(MATCH($J346,Prices[Key],0)),"OK - in Prices","ADD TO PRICES"))</f>
        <v/>
      </c>
      <c r="P346" t="str">
        <f>IFERROR(INDEX(Prices[Key],ROWS($P$4:P346)),"")</f>
        <v/>
      </c>
      <c r="Q346" t="str">
        <f>IF($P346="","",IF(ISNUMBER(MATCH($P346,Shares!$A$2:$A$1001,0)),"held","NOT HELD - review"))</f>
        <v/>
      </c>
    </row>
    <row r="347" spans="10:17" ht="15" customHeight="1" x14ac:dyDescent="0.15">
      <c r="J347" t="str">
        <f>IF(Shares!$A345="","",Shares!$A345)</f>
        <v/>
      </c>
      <c r="K347" t="str">
        <f t="shared" si="15"/>
        <v/>
      </c>
      <c r="L347" t="str">
        <f t="shared" si="16"/>
        <v/>
      </c>
      <c r="M347" t="str">
        <f t="shared" si="17"/>
        <v/>
      </c>
      <c r="N347" t="str">
        <f>IF($J347="","",IF(ISNUMBER(MATCH($J347,Prices[Key],0)),"OK - in Prices","ADD TO PRICES"))</f>
        <v/>
      </c>
      <c r="P347" t="str">
        <f>IFERROR(INDEX(Prices[Key],ROWS($P$4:P347)),"")</f>
        <v/>
      </c>
      <c r="Q347" t="str">
        <f>IF($P347="","",IF(ISNUMBER(MATCH($P347,Shares!$A$2:$A$1001,0)),"held","NOT HELD - review"))</f>
        <v/>
      </c>
    </row>
    <row r="348" spans="10:17" ht="15" customHeight="1" x14ac:dyDescent="0.15">
      <c r="J348" t="str">
        <f>IF(Shares!$A346="","",Shares!$A346)</f>
        <v/>
      </c>
      <c r="K348" t="str">
        <f t="shared" si="15"/>
        <v/>
      </c>
      <c r="L348" t="str">
        <f t="shared" si="16"/>
        <v/>
      </c>
      <c r="M348" t="str">
        <f t="shared" si="17"/>
        <v/>
      </c>
      <c r="N348" t="str">
        <f>IF($J348="","",IF(ISNUMBER(MATCH($J348,Prices[Key],0)),"OK - in Prices","ADD TO PRICES"))</f>
        <v/>
      </c>
      <c r="P348" t="str">
        <f>IFERROR(INDEX(Prices[Key],ROWS($P$4:P348)),"")</f>
        <v/>
      </c>
      <c r="Q348" t="str">
        <f>IF($P348="","",IF(ISNUMBER(MATCH($P348,Shares!$A$2:$A$1001,0)),"held","NOT HELD - review"))</f>
        <v/>
      </c>
    </row>
    <row r="349" spans="10:17" ht="15" customHeight="1" x14ac:dyDescent="0.15">
      <c r="J349" t="str">
        <f>IF(Shares!$A347="","",Shares!$A347)</f>
        <v/>
      </c>
      <c r="K349" t="str">
        <f t="shared" si="15"/>
        <v/>
      </c>
      <c r="L349" t="str">
        <f t="shared" si="16"/>
        <v/>
      </c>
      <c r="M349" t="str">
        <f t="shared" si="17"/>
        <v/>
      </c>
      <c r="N349" t="str">
        <f>IF($J349="","",IF(ISNUMBER(MATCH($J349,Prices[Key],0)),"OK - in Prices","ADD TO PRICES"))</f>
        <v/>
      </c>
      <c r="P349" t="str">
        <f>IFERROR(INDEX(Prices[Key],ROWS($P$4:P349)),"")</f>
        <v/>
      </c>
      <c r="Q349" t="str">
        <f>IF($P349="","",IF(ISNUMBER(MATCH($P349,Shares!$A$2:$A$1001,0)),"held","NOT HELD - review"))</f>
        <v/>
      </c>
    </row>
    <row r="350" spans="10:17" ht="15" customHeight="1" x14ac:dyDescent="0.15">
      <c r="J350" t="str">
        <f>IF(Shares!$A348="","",Shares!$A348)</f>
        <v/>
      </c>
      <c r="K350" t="str">
        <f t="shared" si="15"/>
        <v/>
      </c>
      <c r="L350" t="str">
        <f t="shared" si="16"/>
        <v/>
      </c>
      <c r="M350" t="str">
        <f t="shared" si="17"/>
        <v/>
      </c>
      <c r="N350" t="str">
        <f>IF($J350="","",IF(ISNUMBER(MATCH($J350,Prices[Key],0)),"OK - in Prices","ADD TO PRICES"))</f>
        <v/>
      </c>
      <c r="P350" t="str">
        <f>IFERROR(INDEX(Prices[Key],ROWS($P$4:P350)),"")</f>
        <v/>
      </c>
      <c r="Q350" t="str">
        <f>IF($P350="","",IF(ISNUMBER(MATCH($P350,Shares!$A$2:$A$1001,0)),"held","NOT HELD - review"))</f>
        <v/>
      </c>
    </row>
    <row r="351" spans="10:17" ht="15" customHeight="1" x14ac:dyDescent="0.15">
      <c r="J351" t="str">
        <f>IF(Shares!$A349="","",Shares!$A349)</f>
        <v/>
      </c>
      <c r="K351" t="str">
        <f t="shared" si="15"/>
        <v/>
      </c>
      <c r="L351" t="str">
        <f t="shared" si="16"/>
        <v/>
      </c>
      <c r="M351" t="str">
        <f t="shared" si="17"/>
        <v/>
      </c>
      <c r="N351" t="str">
        <f>IF($J351="","",IF(ISNUMBER(MATCH($J351,Prices[Key],0)),"OK - in Prices","ADD TO PRICES"))</f>
        <v/>
      </c>
      <c r="P351" t="str">
        <f>IFERROR(INDEX(Prices[Key],ROWS($P$4:P351)),"")</f>
        <v/>
      </c>
      <c r="Q351" t="str">
        <f>IF($P351="","",IF(ISNUMBER(MATCH($P351,Shares!$A$2:$A$1001,0)),"held","NOT HELD - review"))</f>
        <v/>
      </c>
    </row>
    <row r="352" spans="10:17" ht="15" customHeight="1" x14ac:dyDescent="0.15">
      <c r="J352" t="str">
        <f>IF(Shares!$A350="","",Shares!$A350)</f>
        <v/>
      </c>
      <c r="K352" t="str">
        <f t="shared" si="15"/>
        <v/>
      </c>
      <c r="L352" t="str">
        <f t="shared" si="16"/>
        <v/>
      </c>
      <c r="M352" t="str">
        <f t="shared" si="17"/>
        <v/>
      </c>
      <c r="N352" t="str">
        <f>IF($J352="","",IF(ISNUMBER(MATCH($J352,Prices[Key],0)),"OK - in Prices","ADD TO PRICES"))</f>
        <v/>
      </c>
      <c r="P352" t="str">
        <f>IFERROR(INDEX(Prices[Key],ROWS($P$4:P352)),"")</f>
        <v/>
      </c>
      <c r="Q352" t="str">
        <f>IF($P352="","",IF(ISNUMBER(MATCH($P352,Shares!$A$2:$A$1001,0)),"held","NOT HELD - review"))</f>
        <v/>
      </c>
    </row>
    <row r="353" spans="10:17" ht="15" customHeight="1" x14ac:dyDescent="0.15">
      <c r="J353" t="str">
        <f>IF(Shares!$A351="","",Shares!$A351)</f>
        <v/>
      </c>
      <c r="K353" t="str">
        <f t="shared" si="15"/>
        <v/>
      </c>
      <c r="L353" t="str">
        <f t="shared" si="16"/>
        <v/>
      </c>
      <c r="M353" t="str">
        <f t="shared" si="17"/>
        <v/>
      </c>
      <c r="N353" t="str">
        <f>IF($J353="","",IF(ISNUMBER(MATCH($J353,Prices[Key],0)),"OK - in Prices","ADD TO PRICES"))</f>
        <v/>
      </c>
      <c r="P353" t="str">
        <f>IFERROR(INDEX(Prices[Key],ROWS($P$4:P353)),"")</f>
        <v/>
      </c>
      <c r="Q353" t="str">
        <f>IF($P353="","",IF(ISNUMBER(MATCH($P353,Shares!$A$2:$A$1001,0)),"held","NOT HELD - review"))</f>
        <v/>
      </c>
    </row>
    <row r="354" spans="10:17" ht="15" customHeight="1" x14ac:dyDescent="0.15">
      <c r="J354" t="str">
        <f>IF(Shares!$A352="","",Shares!$A352)</f>
        <v/>
      </c>
      <c r="K354" t="str">
        <f t="shared" si="15"/>
        <v/>
      </c>
      <c r="L354" t="str">
        <f t="shared" si="16"/>
        <v/>
      </c>
      <c r="M354" t="str">
        <f t="shared" si="17"/>
        <v/>
      </c>
      <c r="N354" t="str">
        <f>IF($J354="","",IF(ISNUMBER(MATCH($J354,Prices[Key],0)),"OK - in Prices","ADD TO PRICES"))</f>
        <v/>
      </c>
      <c r="P354" t="str">
        <f>IFERROR(INDEX(Prices[Key],ROWS($P$4:P354)),"")</f>
        <v/>
      </c>
      <c r="Q354" t="str">
        <f>IF($P354="","",IF(ISNUMBER(MATCH($P354,Shares!$A$2:$A$1001,0)),"held","NOT HELD - review"))</f>
        <v/>
      </c>
    </row>
    <row r="355" spans="10:17" ht="15" customHeight="1" x14ac:dyDescent="0.15">
      <c r="J355" t="str">
        <f>IF(Shares!$A353="","",Shares!$A353)</f>
        <v/>
      </c>
      <c r="K355" t="str">
        <f t="shared" si="15"/>
        <v/>
      </c>
      <c r="L355" t="str">
        <f t="shared" si="16"/>
        <v/>
      </c>
      <c r="M355" t="str">
        <f t="shared" si="17"/>
        <v/>
      </c>
      <c r="N355" t="str">
        <f>IF($J355="","",IF(ISNUMBER(MATCH($J355,Prices[Key],0)),"OK - in Prices","ADD TO PRICES"))</f>
        <v/>
      </c>
      <c r="P355" t="str">
        <f>IFERROR(INDEX(Prices[Key],ROWS($P$4:P355)),"")</f>
        <v/>
      </c>
      <c r="Q355" t="str">
        <f>IF($P355="","",IF(ISNUMBER(MATCH($P355,Shares!$A$2:$A$1001,0)),"held","NOT HELD - review"))</f>
        <v/>
      </c>
    </row>
    <row r="356" spans="10:17" ht="15" customHeight="1" x14ac:dyDescent="0.15">
      <c r="J356" t="str">
        <f>IF(Shares!$A354="","",Shares!$A354)</f>
        <v/>
      </c>
      <c r="K356" t="str">
        <f t="shared" si="15"/>
        <v/>
      </c>
      <c r="L356" t="str">
        <f t="shared" si="16"/>
        <v/>
      </c>
      <c r="M356" t="str">
        <f t="shared" si="17"/>
        <v/>
      </c>
      <c r="N356" t="str">
        <f>IF($J356="","",IF(ISNUMBER(MATCH($J356,Prices[Key],0)),"OK - in Prices","ADD TO PRICES"))</f>
        <v/>
      </c>
      <c r="P356" t="str">
        <f>IFERROR(INDEX(Prices[Key],ROWS($P$4:P356)),"")</f>
        <v/>
      </c>
      <c r="Q356" t="str">
        <f>IF($P356="","",IF(ISNUMBER(MATCH($P356,Shares!$A$2:$A$1001,0)),"held","NOT HELD - review"))</f>
        <v/>
      </c>
    </row>
    <row r="357" spans="10:17" ht="15" customHeight="1" x14ac:dyDescent="0.15">
      <c r="J357" t="str">
        <f>IF(Shares!$A355="","",Shares!$A355)</f>
        <v/>
      </c>
      <c r="K357" t="str">
        <f t="shared" si="15"/>
        <v/>
      </c>
      <c r="L357" t="str">
        <f t="shared" si="16"/>
        <v/>
      </c>
      <c r="M357" t="str">
        <f t="shared" si="17"/>
        <v/>
      </c>
      <c r="N357" t="str">
        <f>IF($J357="","",IF(ISNUMBER(MATCH($J357,Prices[Key],0)),"OK - in Prices","ADD TO PRICES"))</f>
        <v/>
      </c>
      <c r="P357" t="str">
        <f>IFERROR(INDEX(Prices[Key],ROWS($P$4:P357)),"")</f>
        <v/>
      </c>
      <c r="Q357" t="str">
        <f>IF($P357="","",IF(ISNUMBER(MATCH($P357,Shares!$A$2:$A$1001,0)),"held","NOT HELD - review"))</f>
        <v/>
      </c>
    </row>
    <row r="358" spans="10:17" ht="15" customHeight="1" x14ac:dyDescent="0.15">
      <c r="J358" t="str">
        <f>IF(Shares!$A356="","",Shares!$A356)</f>
        <v/>
      </c>
      <c r="K358" t="str">
        <f t="shared" si="15"/>
        <v/>
      </c>
      <c r="L358" t="str">
        <f t="shared" si="16"/>
        <v/>
      </c>
      <c r="M358" t="str">
        <f t="shared" si="17"/>
        <v/>
      </c>
      <c r="N358" t="str">
        <f>IF($J358="","",IF(ISNUMBER(MATCH($J358,Prices[Key],0)),"OK - in Prices","ADD TO PRICES"))</f>
        <v/>
      </c>
      <c r="P358" t="str">
        <f>IFERROR(INDEX(Prices[Key],ROWS($P$4:P358)),"")</f>
        <v/>
      </c>
      <c r="Q358" t="str">
        <f>IF($P358="","",IF(ISNUMBER(MATCH($P358,Shares!$A$2:$A$1001,0)),"held","NOT HELD - review"))</f>
        <v/>
      </c>
    </row>
    <row r="359" spans="10:17" ht="15" customHeight="1" x14ac:dyDescent="0.15">
      <c r="J359" t="str">
        <f>IF(Shares!$A357="","",Shares!$A357)</f>
        <v/>
      </c>
      <c r="K359" t="str">
        <f t="shared" si="15"/>
        <v/>
      </c>
      <c r="L359" t="str">
        <f t="shared" si="16"/>
        <v/>
      </c>
      <c r="M359" t="str">
        <f t="shared" si="17"/>
        <v/>
      </c>
      <c r="N359" t="str">
        <f>IF($J359="","",IF(ISNUMBER(MATCH($J359,Prices[Key],0)),"OK - in Prices","ADD TO PRICES"))</f>
        <v/>
      </c>
      <c r="P359" t="str">
        <f>IFERROR(INDEX(Prices[Key],ROWS($P$4:P359)),"")</f>
        <v/>
      </c>
      <c r="Q359" t="str">
        <f>IF($P359="","",IF(ISNUMBER(MATCH($P359,Shares!$A$2:$A$1001,0)),"held","NOT HELD - review"))</f>
        <v/>
      </c>
    </row>
    <row r="360" spans="10:17" ht="15" customHeight="1" x14ac:dyDescent="0.15">
      <c r="J360" t="str">
        <f>IF(Shares!$A358="","",Shares!$A358)</f>
        <v/>
      </c>
      <c r="K360" t="str">
        <f t="shared" si="15"/>
        <v/>
      </c>
      <c r="L360" t="str">
        <f t="shared" si="16"/>
        <v/>
      </c>
      <c r="M360" t="str">
        <f t="shared" si="17"/>
        <v/>
      </c>
      <c r="N360" t="str">
        <f>IF($J360="","",IF(ISNUMBER(MATCH($J360,Prices[Key],0)),"OK - in Prices","ADD TO PRICES"))</f>
        <v/>
      </c>
      <c r="P360" t="str">
        <f>IFERROR(INDEX(Prices[Key],ROWS($P$4:P360)),"")</f>
        <v/>
      </c>
      <c r="Q360" t="str">
        <f>IF($P360="","",IF(ISNUMBER(MATCH($P360,Shares!$A$2:$A$1001,0)),"held","NOT HELD - review"))</f>
        <v/>
      </c>
    </row>
    <row r="361" spans="10:17" ht="15" customHeight="1" x14ac:dyDescent="0.15">
      <c r="J361" t="str">
        <f>IF(Shares!$A359="","",Shares!$A359)</f>
        <v/>
      </c>
      <c r="K361" t="str">
        <f t="shared" si="15"/>
        <v/>
      </c>
      <c r="L361" t="str">
        <f t="shared" si="16"/>
        <v/>
      </c>
      <c r="M361" t="str">
        <f t="shared" si="17"/>
        <v/>
      </c>
      <c r="N361" t="str">
        <f>IF($J361="","",IF(ISNUMBER(MATCH($J361,Prices[Key],0)),"OK - in Prices","ADD TO PRICES"))</f>
        <v/>
      </c>
      <c r="P361" t="str">
        <f>IFERROR(INDEX(Prices[Key],ROWS($P$4:P361)),"")</f>
        <v/>
      </c>
      <c r="Q361" t="str">
        <f>IF($P361="","",IF(ISNUMBER(MATCH($P361,Shares!$A$2:$A$1001,0)),"held","NOT HELD - review"))</f>
        <v/>
      </c>
    </row>
    <row r="362" spans="10:17" ht="15" customHeight="1" x14ac:dyDescent="0.15">
      <c r="J362" t="str">
        <f>IF(Shares!$A360="","",Shares!$A360)</f>
        <v/>
      </c>
      <c r="K362" t="str">
        <f t="shared" si="15"/>
        <v/>
      </c>
      <c r="L362" t="str">
        <f t="shared" si="16"/>
        <v/>
      </c>
      <c r="M362" t="str">
        <f t="shared" si="17"/>
        <v/>
      </c>
      <c r="N362" t="str">
        <f>IF($J362="","",IF(ISNUMBER(MATCH($J362,Prices[Key],0)),"OK - in Prices","ADD TO PRICES"))</f>
        <v/>
      </c>
      <c r="P362" t="str">
        <f>IFERROR(INDEX(Prices[Key],ROWS($P$4:P362)),"")</f>
        <v/>
      </c>
      <c r="Q362" t="str">
        <f>IF($P362="","",IF(ISNUMBER(MATCH($P362,Shares!$A$2:$A$1001,0)),"held","NOT HELD - review"))</f>
        <v/>
      </c>
    </row>
    <row r="363" spans="10:17" ht="15" customHeight="1" x14ac:dyDescent="0.15">
      <c r="J363" t="str">
        <f>IF(Shares!$A361="","",Shares!$A361)</f>
        <v/>
      </c>
      <c r="K363" t="str">
        <f t="shared" si="15"/>
        <v/>
      </c>
      <c r="L363" t="str">
        <f t="shared" si="16"/>
        <v/>
      </c>
      <c r="M363" t="str">
        <f t="shared" si="17"/>
        <v/>
      </c>
      <c r="N363" t="str">
        <f>IF($J363="","",IF(ISNUMBER(MATCH($J363,Prices[Key],0)),"OK - in Prices","ADD TO PRICES"))</f>
        <v/>
      </c>
      <c r="P363" t="str">
        <f>IFERROR(INDEX(Prices[Key],ROWS($P$4:P363)),"")</f>
        <v/>
      </c>
      <c r="Q363" t="str">
        <f>IF($P363="","",IF(ISNUMBER(MATCH($P363,Shares!$A$2:$A$1001,0)),"held","NOT HELD - review"))</f>
        <v/>
      </c>
    </row>
    <row r="364" spans="10:17" ht="15" customHeight="1" x14ac:dyDescent="0.15">
      <c r="J364" t="str">
        <f>IF(Shares!$A362="","",Shares!$A362)</f>
        <v/>
      </c>
      <c r="K364" t="str">
        <f t="shared" si="15"/>
        <v/>
      </c>
      <c r="L364" t="str">
        <f t="shared" si="16"/>
        <v/>
      </c>
      <c r="M364" t="str">
        <f t="shared" si="17"/>
        <v/>
      </c>
      <c r="N364" t="str">
        <f>IF($J364="","",IF(ISNUMBER(MATCH($J364,Prices[Key],0)),"OK - in Prices","ADD TO PRICES"))</f>
        <v/>
      </c>
      <c r="P364" t="str">
        <f>IFERROR(INDEX(Prices[Key],ROWS($P$4:P364)),"")</f>
        <v/>
      </c>
      <c r="Q364" t="str">
        <f>IF($P364="","",IF(ISNUMBER(MATCH($P364,Shares!$A$2:$A$1001,0)),"held","NOT HELD - review"))</f>
        <v/>
      </c>
    </row>
    <row r="365" spans="10:17" ht="15" customHeight="1" x14ac:dyDescent="0.15">
      <c r="J365" t="str">
        <f>IF(Shares!$A363="","",Shares!$A363)</f>
        <v/>
      </c>
      <c r="K365" t="str">
        <f t="shared" si="15"/>
        <v/>
      </c>
      <c r="L365" t="str">
        <f t="shared" si="16"/>
        <v/>
      </c>
      <c r="M365" t="str">
        <f t="shared" si="17"/>
        <v/>
      </c>
      <c r="N365" t="str">
        <f>IF($J365="","",IF(ISNUMBER(MATCH($J365,Prices[Key],0)),"OK - in Prices","ADD TO PRICES"))</f>
        <v/>
      </c>
      <c r="P365" t="str">
        <f>IFERROR(INDEX(Prices[Key],ROWS($P$4:P365)),"")</f>
        <v/>
      </c>
      <c r="Q365" t="str">
        <f>IF($P365="","",IF(ISNUMBER(MATCH($P365,Shares!$A$2:$A$1001,0)),"held","NOT HELD - review"))</f>
        <v/>
      </c>
    </row>
    <row r="366" spans="10:17" ht="15" customHeight="1" x14ac:dyDescent="0.15">
      <c r="J366" t="str">
        <f>IF(Shares!$A364="","",Shares!$A364)</f>
        <v/>
      </c>
      <c r="K366" t="str">
        <f t="shared" si="15"/>
        <v/>
      </c>
      <c r="L366" t="str">
        <f t="shared" si="16"/>
        <v/>
      </c>
      <c r="M366" t="str">
        <f t="shared" si="17"/>
        <v/>
      </c>
      <c r="N366" t="str">
        <f>IF($J366="","",IF(ISNUMBER(MATCH($J366,Prices[Key],0)),"OK - in Prices","ADD TO PRICES"))</f>
        <v/>
      </c>
      <c r="P366" t="str">
        <f>IFERROR(INDEX(Prices[Key],ROWS($P$4:P366)),"")</f>
        <v/>
      </c>
      <c r="Q366" t="str">
        <f>IF($P366="","",IF(ISNUMBER(MATCH($P366,Shares!$A$2:$A$1001,0)),"held","NOT HELD - review"))</f>
        <v/>
      </c>
    </row>
    <row r="367" spans="10:17" ht="15" customHeight="1" x14ac:dyDescent="0.15">
      <c r="J367" t="str">
        <f>IF(Shares!$A365="","",Shares!$A365)</f>
        <v/>
      </c>
      <c r="K367" t="str">
        <f t="shared" si="15"/>
        <v/>
      </c>
      <c r="L367" t="str">
        <f t="shared" si="16"/>
        <v/>
      </c>
      <c r="M367" t="str">
        <f t="shared" si="17"/>
        <v/>
      </c>
      <c r="N367" t="str">
        <f>IF($J367="","",IF(ISNUMBER(MATCH($J367,Prices[Key],0)),"OK - in Prices","ADD TO PRICES"))</f>
        <v/>
      </c>
      <c r="P367" t="str">
        <f>IFERROR(INDEX(Prices[Key],ROWS($P$4:P367)),"")</f>
        <v/>
      </c>
      <c r="Q367" t="str">
        <f>IF($P367="","",IF(ISNUMBER(MATCH($P367,Shares!$A$2:$A$1001,0)),"held","NOT HELD - review"))</f>
        <v/>
      </c>
    </row>
    <row r="368" spans="10:17" ht="15" customHeight="1" x14ac:dyDescent="0.15">
      <c r="J368" t="str">
        <f>IF(Shares!$A366="","",Shares!$A366)</f>
        <v/>
      </c>
      <c r="K368" t="str">
        <f t="shared" si="15"/>
        <v/>
      </c>
      <c r="L368" t="str">
        <f t="shared" si="16"/>
        <v/>
      </c>
      <c r="M368" t="str">
        <f t="shared" si="17"/>
        <v/>
      </c>
      <c r="N368" t="str">
        <f>IF($J368="","",IF(ISNUMBER(MATCH($J368,Prices[Key],0)),"OK - in Prices","ADD TO PRICES"))</f>
        <v/>
      </c>
      <c r="P368" t="str">
        <f>IFERROR(INDEX(Prices[Key],ROWS($P$4:P368)),"")</f>
        <v/>
      </c>
      <c r="Q368" t="str">
        <f>IF($P368="","",IF(ISNUMBER(MATCH($P368,Shares!$A$2:$A$1001,0)),"held","NOT HELD - review"))</f>
        <v/>
      </c>
    </row>
    <row r="369" spans="10:17" ht="15" customHeight="1" x14ac:dyDescent="0.15">
      <c r="J369" t="str">
        <f>IF(Shares!$A367="","",Shares!$A367)</f>
        <v/>
      </c>
      <c r="K369" t="str">
        <f t="shared" si="15"/>
        <v/>
      </c>
      <c r="L369" t="str">
        <f t="shared" si="16"/>
        <v/>
      </c>
      <c r="M369" t="str">
        <f t="shared" si="17"/>
        <v/>
      </c>
      <c r="N369" t="str">
        <f>IF($J369="","",IF(ISNUMBER(MATCH($J369,Prices[Key],0)),"OK - in Prices","ADD TO PRICES"))</f>
        <v/>
      </c>
      <c r="P369" t="str">
        <f>IFERROR(INDEX(Prices[Key],ROWS($P$4:P369)),"")</f>
        <v/>
      </c>
      <c r="Q369" t="str">
        <f>IF($P369="","",IF(ISNUMBER(MATCH($P369,Shares!$A$2:$A$1001,0)),"held","NOT HELD - review"))</f>
        <v/>
      </c>
    </row>
    <row r="370" spans="10:17" ht="15" customHeight="1" x14ac:dyDescent="0.15">
      <c r="J370" t="str">
        <f>IF(Shares!$A368="","",Shares!$A368)</f>
        <v/>
      </c>
      <c r="K370" t="str">
        <f t="shared" si="15"/>
        <v/>
      </c>
      <c r="L370" t="str">
        <f t="shared" si="16"/>
        <v/>
      </c>
      <c r="M370" t="str">
        <f t="shared" si="17"/>
        <v/>
      </c>
      <c r="N370" t="str">
        <f>IF($J370="","",IF(ISNUMBER(MATCH($J370,Prices[Key],0)),"OK - in Prices","ADD TO PRICES"))</f>
        <v/>
      </c>
      <c r="P370" t="str">
        <f>IFERROR(INDEX(Prices[Key],ROWS($P$4:P370)),"")</f>
        <v/>
      </c>
      <c r="Q370" t="str">
        <f>IF($P370="","",IF(ISNUMBER(MATCH($P370,Shares!$A$2:$A$1001,0)),"held","NOT HELD - review"))</f>
        <v/>
      </c>
    </row>
    <row r="371" spans="10:17" ht="15" customHeight="1" x14ac:dyDescent="0.15">
      <c r="J371" t="str">
        <f>IF(Shares!$A369="","",Shares!$A369)</f>
        <v/>
      </c>
      <c r="K371" t="str">
        <f t="shared" si="15"/>
        <v/>
      </c>
      <c r="L371" t="str">
        <f t="shared" si="16"/>
        <v/>
      </c>
      <c r="M371" t="str">
        <f t="shared" si="17"/>
        <v/>
      </c>
      <c r="N371" t="str">
        <f>IF($J371="","",IF(ISNUMBER(MATCH($J371,Prices[Key],0)),"OK - in Prices","ADD TO PRICES"))</f>
        <v/>
      </c>
      <c r="P371" t="str">
        <f>IFERROR(INDEX(Prices[Key],ROWS($P$4:P371)),"")</f>
        <v/>
      </c>
      <c r="Q371" t="str">
        <f>IF($P371="","",IF(ISNUMBER(MATCH($P371,Shares!$A$2:$A$1001,0)),"held","NOT HELD - review"))</f>
        <v/>
      </c>
    </row>
    <row r="372" spans="10:17" ht="15" customHeight="1" x14ac:dyDescent="0.15">
      <c r="J372" t="str">
        <f>IF(Shares!$A370="","",Shares!$A370)</f>
        <v/>
      </c>
      <c r="K372" t="str">
        <f t="shared" si="15"/>
        <v/>
      </c>
      <c r="L372" t="str">
        <f t="shared" si="16"/>
        <v/>
      </c>
      <c r="M372" t="str">
        <f t="shared" si="17"/>
        <v/>
      </c>
      <c r="N372" t="str">
        <f>IF($J372="","",IF(ISNUMBER(MATCH($J372,Prices[Key],0)),"OK - in Prices","ADD TO PRICES"))</f>
        <v/>
      </c>
      <c r="P372" t="str">
        <f>IFERROR(INDEX(Prices[Key],ROWS($P$4:P372)),"")</f>
        <v/>
      </c>
      <c r="Q372" t="str">
        <f>IF($P372="","",IF(ISNUMBER(MATCH($P372,Shares!$A$2:$A$1001,0)),"held","NOT HELD - review"))</f>
        <v/>
      </c>
    </row>
    <row r="373" spans="10:17" ht="15" customHeight="1" x14ac:dyDescent="0.15">
      <c r="J373" t="str">
        <f>IF(Shares!$A371="","",Shares!$A371)</f>
        <v/>
      </c>
      <c r="K373" t="str">
        <f t="shared" si="15"/>
        <v/>
      </c>
      <c r="L373" t="str">
        <f t="shared" si="16"/>
        <v/>
      </c>
      <c r="M373" t="str">
        <f t="shared" si="17"/>
        <v/>
      </c>
      <c r="N373" t="str">
        <f>IF($J373="","",IF(ISNUMBER(MATCH($J373,Prices[Key],0)),"OK - in Prices","ADD TO PRICES"))</f>
        <v/>
      </c>
      <c r="P373" t="str">
        <f>IFERROR(INDEX(Prices[Key],ROWS($P$4:P373)),"")</f>
        <v/>
      </c>
      <c r="Q373" t="str">
        <f>IF($P373="","",IF(ISNUMBER(MATCH($P373,Shares!$A$2:$A$1001,0)),"held","NOT HELD - review"))</f>
        <v/>
      </c>
    </row>
    <row r="374" spans="10:17" ht="15" customHeight="1" x14ac:dyDescent="0.15">
      <c r="J374" t="str">
        <f>IF(Shares!$A372="","",Shares!$A372)</f>
        <v/>
      </c>
      <c r="K374" t="str">
        <f t="shared" si="15"/>
        <v/>
      </c>
      <c r="L374" t="str">
        <f t="shared" si="16"/>
        <v/>
      </c>
      <c r="M374" t="str">
        <f t="shared" si="17"/>
        <v/>
      </c>
      <c r="N374" t="str">
        <f>IF($J374="","",IF(ISNUMBER(MATCH($J374,Prices[Key],0)),"OK - in Prices","ADD TO PRICES"))</f>
        <v/>
      </c>
      <c r="P374" t="str">
        <f>IFERROR(INDEX(Prices[Key],ROWS($P$4:P374)),"")</f>
        <v/>
      </c>
      <c r="Q374" t="str">
        <f>IF($P374="","",IF(ISNUMBER(MATCH($P374,Shares!$A$2:$A$1001,0)),"held","NOT HELD - review"))</f>
        <v/>
      </c>
    </row>
    <row r="375" spans="10:17" ht="15" customHeight="1" x14ac:dyDescent="0.15">
      <c r="J375" t="str">
        <f>IF(Shares!$A373="","",Shares!$A373)</f>
        <v/>
      </c>
      <c r="K375" t="str">
        <f t="shared" si="15"/>
        <v/>
      </c>
      <c r="L375" t="str">
        <f t="shared" si="16"/>
        <v/>
      </c>
      <c r="M375" t="str">
        <f t="shared" si="17"/>
        <v/>
      </c>
      <c r="N375" t="str">
        <f>IF($J375="","",IF(ISNUMBER(MATCH($J375,Prices[Key],0)),"OK - in Prices","ADD TO PRICES"))</f>
        <v/>
      </c>
      <c r="P375" t="str">
        <f>IFERROR(INDEX(Prices[Key],ROWS($P$4:P375)),"")</f>
        <v/>
      </c>
      <c r="Q375" t="str">
        <f>IF($P375="","",IF(ISNUMBER(MATCH($P375,Shares!$A$2:$A$1001,0)),"held","NOT HELD - review"))</f>
        <v/>
      </c>
    </row>
    <row r="376" spans="10:17" ht="15" customHeight="1" x14ac:dyDescent="0.15">
      <c r="J376" t="str">
        <f>IF(Shares!$A374="","",Shares!$A374)</f>
        <v/>
      </c>
      <c r="K376" t="str">
        <f t="shared" si="15"/>
        <v/>
      </c>
      <c r="L376" t="str">
        <f t="shared" si="16"/>
        <v/>
      </c>
      <c r="M376" t="str">
        <f t="shared" si="17"/>
        <v/>
      </c>
      <c r="N376" t="str">
        <f>IF($J376="","",IF(ISNUMBER(MATCH($J376,Prices[Key],0)),"OK - in Prices","ADD TO PRICES"))</f>
        <v/>
      </c>
      <c r="P376" t="str">
        <f>IFERROR(INDEX(Prices[Key],ROWS($P$4:P376)),"")</f>
        <v/>
      </c>
      <c r="Q376" t="str">
        <f>IF($P376="","",IF(ISNUMBER(MATCH($P376,Shares!$A$2:$A$1001,0)),"held","NOT HELD - review"))</f>
        <v/>
      </c>
    </row>
    <row r="377" spans="10:17" ht="15" customHeight="1" x14ac:dyDescent="0.15">
      <c r="J377" t="str">
        <f>IF(Shares!$A375="","",Shares!$A375)</f>
        <v/>
      </c>
      <c r="K377" t="str">
        <f t="shared" si="15"/>
        <v/>
      </c>
      <c r="L377" t="str">
        <f t="shared" si="16"/>
        <v/>
      </c>
      <c r="M377" t="str">
        <f t="shared" si="17"/>
        <v/>
      </c>
      <c r="N377" t="str">
        <f>IF($J377="","",IF(ISNUMBER(MATCH($J377,Prices[Key],0)),"OK - in Prices","ADD TO PRICES"))</f>
        <v/>
      </c>
      <c r="P377" t="str">
        <f>IFERROR(INDEX(Prices[Key],ROWS($P$4:P377)),"")</f>
        <v/>
      </c>
      <c r="Q377" t="str">
        <f>IF($P377="","",IF(ISNUMBER(MATCH($P377,Shares!$A$2:$A$1001,0)),"held","NOT HELD - review"))</f>
        <v/>
      </c>
    </row>
    <row r="378" spans="10:17" ht="15" customHeight="1" x14ac:dyDescent="0.15">
      <c r="J378" t="str">
        <f>IF(Shares!$A376="","",Shares!$A376)</f>
        <v/>
      </c>
      <c r="K378" t="str">
        <f t="shared" si="15"/>
        <v/>
      </c>
      <c r="L378" t="str">
        <f t="shared" si="16"/>
        <v/>
      </c>
      <c r="M378" t="str">
        <f t="shared" si="17"/>
        <v/>
      </c>
      <c r="N378" t="str">
        <f>IF($J378="","",IF(ISNUMBER(MATCH($J378,Prices[Key],0)),"OK - in Prices","ADD TO PRICES"))</f>
        <v/>
      </c>
      <c r="P378" t="str">
        <f>IFERROR(INDEX(Prices[Key],ROWS($P$4:P378)),"")</f>
        <v/>
      </c>
      <c r="Q378" t="str">
        <f>IF($P378="","",IF(ISNUMBER(MATCH($P378,Shares!$A$2:$A$1001,0)),"held","NOT HELD - review"))</f>
        <v/>
      </c>
    </row>
    <row r="379" spans="10:17" ht="15" customHeight="1" x14ac:dyDescent="0.15">
      <c r="J379" t="str">
        <f>IF(Shares!$A377="","",Shares!$A377)</f>
        <v/>
      </c>
      <c r="K379" t="str">
        <f t="shared" si="15"/>
        <v/>
      </c>
      <c r="L379" t="str">
        <f t="shared" si="16"/>
        <v/>
      </c>
      <c r="M379" t="str">
        <f t="shared" si="17"/>
        <v/>
      </c>
      <c r="N379" t="str">
        <f>IF($J379="","",IF(ISNUMBER(MATCH($J379,Prices[Key],0)),"OK - in Prices","ADD TO PRICES"))</f>
        <v/>
      </c>
      <c r="P379" t="str">
        <f>IFERROR(INDEX(Prices[Key],ROWS($P$4:P379)),"")</f>
        <v/>
      </c>
      <c r="Q379" t="str">
        <f>IF($P379="","",IF(ISNUMBER(MATCH($P379,Shares!$A$2:$A$1001,0)),"held","NOT HELD - review"))</f>
        <v/>
      </c>
    </row>
    <row r="380" spans="10:17" ht="15" customHeight="1" x14ac:dyDescent="0.15">
      <c r="J380" t="str">
        <f>IF(Shares!$A378="","",Shares!$A378)</f>
        <v/>
      </c>
      <c r="K380" t="str">
        <f t="shared" si="15"/>
        <v/>
      </c>
      <c r="L380" t="str">
        <f t="shared" si="16"/>
        <v/>
      </c>
      <c r="M380" t="str">
        <f t="shared" si="17"/>
        <v/>
      </c>
      <c r="N380" t="str">
        <f>IF($J380="","",IF(ISNUMBER(MATCH($J380,Prices[Key],0)),"OK - in Prices","ADD TO PRICES"))</f>
        <v/>
      </c>
      <c r="P380" t="str">
        <f>IFERROR(INDEX(Prices[Key],ROWS($P$4:P380)),"")</f>
        <v/>
      </c>
      <c r="Q380" t="str">
        <f>IF($P380="","",IF(ISNUMBER(MATCH($P380,Shares!$A$2:$A$1001,0)),"held","NOT HELD - review"))</f>
        <v/>
      </c>
    </row>
    <row r="381" spans="10:17" ht="15" customHeight="1" x14ac:dyDescent="0.15">
      <c r="J381" t="str">
        <f>IF(Shares!$A379="","",Shares!$A379)</f>
        <v/>
      </c>
      <c r="K381" t="str">
        <f t="shared" si="15"/>
        <v/>
      </c>
      <c r="L381" t="str">
        <f t="shared" si="16"/>
        <v/>
      </c>
      <c r="M381" t="str">
        <f t="shared" si="17"/>
        <v/>
      </c>
      <c r="N381" t="str">
        <f>IF($J381="","",IF(ISNUMBER(MATCH($J381,Prices[Key],0)),"OK - in Prices","ADD TO PRICES"))</f>
        <v/>
      </c>
      <c r="P381" t="str">
        <f>IFERROR(INDEX(Prices[Key],ROWS($P$4:P381)),"")</f>
        <v/>
      </c>
      <c r="Q381" t="str">
        <f>IF($P381="","",IF(ISNUMBER(MATCH($P381,Shares!$A$2:$A$1001,0)),"held","NOT HELD - review"))</f>
        <v/>
      </c>
    </row>
    <row r="382" spans="10:17" ht="15" customHeight="1" x14ac:dyDescent="0.15">
      <c r="J382" t="str">
        <f>IF(Shares!$A380="","",Shares!$A380)</f>
        <v/>
      </c>
      <c r="K382" t="str">
        <f t="shared" si="15"/>
        <v/>
      </c>
      <c r="L382" t="str">
        <f t="shared" si="16"/>
        <v/>
      </c>
      <c r="M382" t="str">
        <f t="shared" si="17"/>
        <v/>
      </c>
      <c r="N382" t="str">
        <f>IF($J382="","",IF(ISNUMBER(MATCH($J382,Prices[Key],0)),"OK - in Prices","ADD TO PRICES"))</f>
        <v/>
      </c>
      <c r="P382" t="str">
        <f>IFERROR(INDEX(Prices[Key],ROWS($P$4:P382)),"")</f>
        <v/>
      </c>
      <c r="Q382" t="str">
        <f>IF($P382="","",IF(ISNUMBER(MATCH($P382,Shares!$A$2:$A$1001,0)),"held","NOT HELD - review"))</f>
        <v/>
      </c>
    </row>
    <row r="383" spans="10:17" ht="15" customHeight="1" x14ac:dyDescent="0.15">
      <c r="J383" t="str">
        <f>IF(Shares!$A381="","",Shares!$A381)</f>
        <v/>
      </c>
      <c r="K383" t="str">
        <f t="shared" si="15"/>
        <v/>
      </c>
      <c r="L383" t="str">
        <f t="shared" si="16"/>
        <v/>
      </c>
      <c r="M383" t="str">
        <f t="shared" si="17"/>
        <v/>
      </c>
      <c r="N383" t="str">
        <f>IF($J383="","",IF(ISNUMBER(MATCH($J383,Prices[Key],0)),"OK - in Prices","ADD TO PRICES"))</f>
        <v/>
      </c>
      <c r="P383" t="str">
        <f>IFERROR(INDEX(Prices[Key],ROWS($P$4:P383)),"")</f>
        <v/>
      </c>
      <c r="Q383" t="str">
        <f>IF($P383="","",IF(ISNUMBER(MATCH($P383,Shares!$A$2:$A$1001,0)),"held","NOT HELD - review"))</f>
        <v/>
      </c>
    </row>
    <row r="384" spans="10:17" ht="15" customHeight="1" x14ac:dyDescent="0.15">
      <c r="J384" t="str">
        <f>IF(Shares!$A382="","",Shares!$A382)</f>
        <v/>
      </c>
      <c r="K384" t="str">
        <f t="shared" si="15"/>
        <v/>
      </c>
      <c r="L384" t="str">
        <f t="shared" si="16"/>
        <v/>
      </c>
      <c r="M384" t="str">
        <f t="shared" si="17"/>
        <v/>
      </c>
      <c r="N384" t="str">
        <f>IF($J384="","",IF(ISNUMBER(MATCH($J384,Prices[Key],0)),"OK - in Prices","ADD TO PRICES"))</f>
        <v/>
      </c>
      <c r="P384" t="str">
        <f>IFERROR(INDEX(Prices[Key],ROWS($P$4:P384)),"")</f>
        <v/>
      </c>
      <c r="Q384" t="str">
        <f>IF($P384="","",IF(ISNUMBER(MATCH($P384,Shares!$A$2:$A$1001,0)),"held","NOT HELD - review"))</f>
        <v/>
      </c>
    </row>
    <row r="385" spans="10:17" ht="15" customHeight="1" x14ac:dyDescent="0.15">
      <c r="J385" t="str">
        <f>IF(Shares!$A383="","",Shares!$A383)</f>
        <v/>
      </c>
      <c r="K385" t="str">
        <f t="shared" si="15"/>
        <v/>
      </c>
      <c r="L385" t="str">
        <f t="shared" si="16"/>
        <v/>
      </c>
      <c r="M385" t="str">
        <f t="shared" si="17"/>
        <v/>
      </c>
      <c r="N385" t="str">
        <f>IF($J385="","",IF(ISNUMBER(MATCH($J385,Prices[Key],0)),"OK - in Prices","ADD TO PRICES"))</f>
        <v/>
      </c>
      <c r="P385" t="str">
        <f>IFERROR(INDEX(Prices[Key],ROWS($P$4:P385)),"")</f>
        <v/>
      </c>
      <c r="Q385" t="str">
        <f>IF($P385="","",IF(ISNUMBER(MATCH($P385,Shares!$A$2:$A$1001,0)),"held","NOT HELD - review"))</f>
        <v/>
      </c>
    </row>
    <row r="386" spans="10:17" ht="15" customHeight="1" x14ac:dyDescent="0.15">
      <c r="J386" t="str">
        <f>IF(Shares!$A384="","",Shares!$A384)</f>
        <v/>
      </c>
      <c r="K386" t="str">
        <f t="shared" si="15"/>
        <v/>
      </c>
      <c r="L386" t="str">
        <f t="shared" si="16"/>
        <v/>
      </c>
      <c r="M386" t="str">
        <f t="shared" si="17"/>
        <v/>
      </c>
      <c r="N386" t="str">
        <f>IF($J386="","",IF(ISNUMBER(MATCH($J386,Prices[Key],0)),"OK - in Prices","ADD TO PRICES"))</f>
        <v/>
      </c>
      <c r="P386" t="str">
        <f>IFERROR(INDEX(Prices[Key],ROWS($P$4:P386)),"")</f>
        <v/>
      </c>
      <c r="Q386" t="str">
        <f>IF($P386="","",IF(ISNUMBER(MATCH($P386,Shares!$A$2:$A$1001,0)),"held","NOT HELD - review"))</f>
        <v/>
      </c>
    </row>
    <row r="387" spans="10:17" ht="15" customHeight="1" x14ac:dyDescent="0.15">
      <c r="J387" t="str">
        <f>IF(Shares!$A385="","",Shares!$A385)</f>
        <v/>
      </c>
      <c r="K387" t="str">
        <f t="shared" si="15"/>
        <v/>
      </c>
      <c r="L387" t="str">
        <f t="shared" si="16"/>
        <v/>
      </c>
      <c r="M387" t="str">
        <f t="shared" si="17"/>
        <v/>
      </c>
      <c r="N387" t="str">
        <f>IF($J387="","",IF(ISNUMBER(MATCH($J387,Prices[Key],0)),"OK - in Prices","ADD TO PRICES"))</f>
        <v/>
      </c>
      <c r="P387" t="str">
        <f>IFERROR(INDEX(Prices[Key],ROWS($P$4:P387)),"")</f>
        <v/>
      </c>
      <c r="Q387" t="str">
        <f>IF($P387="","",IF(ISNUMBER(MATCH($P387,Shares!$A$2:$A$1001,0)),"held","NOT HELD - review"))</f>
        <v/>
      </c>
    </row>
    <row r="388" spans="10:17" ht="15" customHeight="1" x14ac:dyDescent="0.15">
      <c r="J388" t="str">
        <f>IF(Shares!$A386="","",Shares!$A386)</f>
        <v/>
      </c>
      <c r="K388" t="str">
        <f t="shared" ref="K388:K451" si="18">IF($J388="","",LEFT($J388,FIND(":",$J388)-1))</f>
        <v/>
      </c>
      <c r="L388" t="str">
        <f t="shared" ref="L388:L451" si="19">IF($J388="","",MID($J388,FIND(":",$J388)+1,FIND(":",$J388,FIND(":",$J388)+1)-FIND(":",$J388)-1))</f>
        <v/>
      </c>
      <c r="M388" t="str">
        <f t="shared" ref="M388:M451" si="20">IF($J388="","",RIGHT($J388,LEN($J388)-FIND(":",$J388,FIND(":",$J388)+1)))</f>
        <v/>
      </c>
      <c r="N388" t="str">
        <f>IF($J388="","",IF(ISNUMBER(MATCH($J388,Prices[Key],0)),"OK - in Prices","ADD TO PRICES"))</f>
        <v/>
      </c>
      <c r="P388" t="str">
        <f>IFERROR(INDEX(Prices[Key],ROWS($P$4:P388)),"")</f>
        <v/>
      </c>
      <c r="Q388" t="str">
        <f>IF($P388="","",IF(ISNUMBER(MATCH($P388,Shares!$A$2:$A$1001,0)),"held","NOT HELD - review"))</f>
        <v/>
      </c>
    </row>
    <row r="389" spans="10:17" ht="15" customHeight="1" x14ac:dyDescent="0.15">
      <c r="J389" t="str">
        <f>IF(Shares!$A387="","",Shares!$A387)</f>
        <v/>
      </c>
      <c r="K389" t="str">
        <f t="shared" si="18"/>
        <v/>
      </c>
      <c r="L389" t="str">
        <f t="shared" si="19"/>
        <v/>
      </c>
      <c r="M389" t="str">
        <f t="shared" si="20"/>
        <v/>
      </c>
      <c r="N389" t="str">
        <f>IF($J389="","",IF(ISNUMBER(MATCH($J389,Prices[Key],0)),"OK - in Prices","ADD TO PRICES"))</f>
        <v/>
      </c>
      <c r="P389" t="str">
        <f>IFERROR(INDEX(Prices[Key],ROWS($P$4:P389)),"")</f>
        <v/>
      </c>
      <c r="Q389" t="str">
        <f>IF($P389="","",IF(ISNUMBER(MATCH($P389,Shares!$A$2:$A$1001,0)),"held","NOT HELD - review"))</f>
        <v/>
      </c>
    </row>
    <row r="390" spans="10:17" ht="15" customHeight="1" x14ac:dyDescent="0.15">
      <c r="J390" t="str">
        <f>IF(Shares!$A388="","",Shares!$A388)</f>
        <v/>
      </c>
      <c r="K390" t="str">
        <f t="shared" si="18"/>
        <v/>
      </c>
      <c r="L390" t="str">
        <f t="shared" si="19"/>
        <v/>
      </c>
      <c r="M390" t="str">
        <f t="shared" si="20"/>
        <v/>
      </c>
      <c r="N390" t="str">
        <f>IF($J390="","",IF(ISNUMBER(MATCH($J390,Prices[Key],0)),"OK - in Prices","ADD TO PRICES"))</f>
        <v/>
      </c>
      <c r="P390" t="str">
        <f>IFERROR(INDEX(Prices[Key],ROWS($P$4:P390)),"")</f>
        <v/>
      </c>
      <c r="Q390" t="str">
        <f>IF($P390="","",IF(ISNUMBER(MATCH($P390,Shares!$A$2:$A$1001,0)),"held","NOT HELD - review"))</f>
        <v/>
      </c>
    </row>
    <row r="391" spans="10:17" ht="15" customHeight="1" x14ac:dyDescent="0.15">
      <c r="J391" t="str">
        <f>IF(Shares!$A389="","",Shares!$A389)</f>
        <v/>
      </c>
      <c r="K391" t="str">
        <f t="shared" si="18"/>
        <v/>
      </c>
      <c r="L391" t="str">
        <f t="shared" si="19"/>
        <v/>
      </c>
      <c r="M391" t="str">
        <f t="shared" si="20"/>
        <v/>
      </c>
      <c r="N391" t="str">
        <f>IF($J391="","",IF(ISNUMBER(MATCH($J391,Prices[Key],0)),"OK - in Prices","ADD TO PRICES"))</f>
        <v/>
      </c>
      <c r="P391" t="str">
        <f>IFERROR(INDEX(Prices[Key],ROWS($P$4:P391)),"")</f>
        <v/>
      </c>
      <c r="Q391" t="str">
        <f>IF($P391="","",IF(ISNUMBER(MATCH($P391,Shares!$A$2:$A$1001,0)),"held","NOT HELD - review"))</f>
        <v/>
      </c>
    </row>
    <row r="392" spans="10:17" ht="15" customHeight="1" x14ac:dyDescent="0.15">
      <c r="J392" t="str">
        <f>IF(Shares!$A390="","",Shares!$A390)</f>
        <v/>
      </c>
      <c r="K392" t="str">
        <f t="shared" si="18"/>
        <v/>
      </c>
      <c r="L392" t="str">
        <f t="shared" si="19"/>
        <v/>
      </c>
      <c r="M392" t="str">
        <f t="shared" si="20"/>
        <v/>
      </c>
      <c r="N392" t="str">
        <f>IF($J392="","",IF(ISNUMBER(MATCH($J392,Prices[Key],0)),"OK - in Prices","ADD TO PRICES"))</f>
        <v/>
      </c>
      <c r="P392" t="str">
        <f>IFERROR(INDEX(Prices[Key],ROWS($P$4:P392)),"")</f>
        <v/>
      </c>
      <c r="Q392" t="str">
        <f>IF($P392="","",IF(ISNUMBER(MATCH($P392,Shares!$A$2:$A$1001,0)),"held","NOT HELD - review"))</f>
        <v/>
      </c>
    </row>
    <row r="393" spans="10:17" ht="15" customHeight="1" x14ac:dyDescent="0.15">
      <c r="J393" t="str">
        <f>IF(Shares!$A391="","",Shares!$A391)</f>
        <v/>
      </c>
      <c r="K393" t="str">
        <f t="shared" si="18"/>
        <v/>
      </c>
      <c r="L393" t="str">
        <f t="shared" si="19"/>
        <v/>
      </c>
      <c r="M393" t="str">
        <f t="shared" si="20"/>
        <v/>
      </c>
      <c r="N393" t="str">
        <f>IF($J393="","",IF(ISNUMBER(MATCH($J393,Prices[Key],0)),"OK - in Prices","ADD TO PRICES"))</f>
        <v/>
      </c>
      <c r="P393" t="str">
        <f>IFERROR(INDEX(Prices[Key],ROWS($P$4:P393)),"")</f>
        <v/>
      </c>
      <c r="Q393" t="str">
        <f>IF($P393="","",IF(ISNUMBER(MATCH($P393,Shares!$A$2:$A$1001,0)),"held","NOT HELD - review"))</f>
        <v/>
      </c>
    </row>
    <row r="394" spans="10:17" ht="15" customHeight="1" x14ac:dyDescent="0.15">
      <c r="J394" t="str">
        <f>IF(Shares!$A392="","",Shares!$A392)</f>
        <v/>
      </c>
      <c r="K394" t="str">
        <f t="shared" si="18"/>
        <v/>
      </c>
      <c r="L394" t="str">
        <f t="shared" si="19"/>
        <v/>
      </c>
      <c r="M394" t="str">
        <f t="shared" si="20"/>
        <v/>
      </c>
      <c r="N394" t="str">
        <f>IF($J394="","",IF(ISNUMBER(MATCH($J394,Prices[Key],0)),"OK - in Prices","ADD TO PRICES"))</f>
        <v/>
      </c>
      <c r="P394" t="str">
        <f>IFERROR(INDEX(Prices[Key],ROWS($P$4:P394)),"")</f>
        <v/>
      </c>
      <c r="Q394" t="str">
        <f>IF($P394="","",IF(ISNUMBER(MATCH($P394,Shares!$A$2:$A$1001,0)),"held","NOT HELD - review"))</f>
        <v/>
      </c>
    </row>
    <row r="395" spans="10:17" ht="15" customHeight="1" x14ac:dyDescent="0.15">
      <c r="J395" t="str">
        <f>IF(Shares!$A393="","",Shares!$A393)</f>
        <v/>
      </c>
      <c r="K395" t="str">
        <f t="shared" si="18"/>
        <v/>
      </c>
      <c r="L395" t="str">
        <f t="shared" si="19"/>
        <v/>
      </c>
      <c r="M395" t="str">
        <f t="shared" si="20"/>
        <v/>
      </c>
      <c r="N395" t="str">
        <f>IF($J395="","",IF(ISNUMBER(MATCH($J395,Prices[Key],0)),"OK - in Prices","ADD TO PRICES"))</f>
        <v/>
      </c>
      <c r="P395" t="str">
        <f>IFERROR(INDEX(Prices[Key],ROWS($P$4:P395)),"")</f>
        <v/>
      </c>
      <c r="Q395" t="str">
        <f>IF($P395="","",IF(ISNUMBER(MATCH($P395,Shares!$A$2:$A$1001,0)),"held","NOT HELD - review"))</f>
        <v/>
      </c>
    </row>
    <row r="396" spans="10:17" ht="15" customHeight="1" x14ac:dyDescent="0.15">
      <c r="J396" t="str">
        <f>IF(Shares!$A394="","",Shares!$A394)</f>
        <v/>
      </c>
      <c r="K396" t="str">
        <f t="shared" si="18"/>
        <v/>
      </c>
      <c r="L396" t="str">
        <f t="shared" si="19"/>
        <v/>
      </c>
      <c r="M396" t="str">
        <f t="shared" si="20"/>
        <v/>
      </c>
      <c r="N396" t="str">
        <f>IF($J396="","",IF(ISNUMBER(MATCH($J396,Prices[Key],0)),"OK - in Prices","ADD TO PRICES"))</f>
        <v/>
      </c>
      <c r="P396" t="str">
        <f>IFERROR(INDEX(Prices[Key],ROWS($P$4:P396)),"")</f>
        <v/>
      </c>
      <c r="Q396" t="str">
        <f>IF($P396="","",IF(ISNUMBER(MATCH($P396,Shares!$A$2:$A$1001,0)),"held","NOT HELD - review"))</f>
        <v/>
      </c>
    </row>
    <row r="397" spans="10:17" ht="15" customHeight="1" x14ac:dyDescent="0.15">
      <c r="J397" t="str">
        <f>IF(Shares!$A395="","",Shares!$A395)</f>
        <v/>
      </c>
      <c r="K397" t="str">
        <f t="shared" si="18"/>
        <v/>
      </c>
      <c r="L397" t="str">
        <f t="shared" si="19"/>
        <v/>
      </c>
      <c r="M397" t="str">
        <f t="shared" si="20"/>
        <v/>
      </c>
      <c r="N397" t="str">
        <f>IF($J397="","",IF(ISNUMBER(MATCH($J397,Prices[Key],0)),"OK - in Prices","ADD TO PRICES"))</f>
        <v/>
      </c>
      <c r="P397" t="str">
        <f>IFERROR(INDEX(Prices[Key],ROWS($P$4:P397)),"")</f>
        <v/>
      </c>
      <c r="Q397" t="str">
        <f>IF($P397="","",IF(ISNUMBER(MATCH($P397,Shares!$A$2:$A$1001,0)),"held","NOT HELD - review"))</f>
        <v/>
      </c>
    </row>
    <row r="398" spans="10:17" ht="15" customHeight="1" x14ac:dyDescent="0.15">
      <c r="J398" t="str">
        <f>IF(Shares!$A396="","",Shares!$A396)</f>
        <v/>
      </c>
      <c r="K398" t="str">
        <f t="shared" si="18"/>
        <v/>
      </c>
      <c r="L398" t="str">
        <f t="shared" si="19"/>
        <v/>
      </c>
      <c r="M398" t="str">
        <f t="shared" si="20"/>
        <v/>
      </c>
      <c r="N398" t="str">
        <f>IF($J398="","",IF(ISNUMBER(MATCH($J398,Prices[Key],0)),"OK - in Prices","ADD TO PRICES"))</f>
        <v/>
      </c>
      <c r="P398" t="str">
        <f>IFERROR(INDEX(Prices[Key],ROWS($P$4:P398)),"")</f>
        <v/>
      </c>
      <c r="Q398" t="str">
        <f>IF($P398="","",IF(ISNUMBER(MATCH($P398,Shares!$A$2:$A$1001,0)),"held","NOT HELD - review"))</f>
        <v/>
      </c>
    </row>
    <row r="399" spans="10:17" ht="15" customHeight="1" x14ac:dyDescent="0.15">
      <c r="J399" t="str">
        <f>IF(Shares!$A397="","",Shares!$A397)</f>
        <v/>
      </c>
      <c r="K399" t="str">
        <f t="shared" si="18"/>
        <v/>
      </c>
      <c r="L399" t="str">
        <f t="shared" si="19"/>
        <v/>
      </c>
      <c r="M399" t="str">
        <f t="shared" si="20"/>
        <v/>
      </c>
      <c r="N399" t="str">
        <f>IF($J399="","",IF(ISNUMBER(MATCH($J399,Prices[Key],0)),"OK - in Prices","ADD TO PRICES"))</f>
        <v/>
      </c>
      <c r="P399" t="str">
        <f>IFERROR(INDEX(Prices[Key],ROWS($P$4:P399)),"")</f>
        <v/>
      </c>
      <c r="Q399" t="str">
        <f>IF($P399="","",IF(ISNUMBER(MATCH($P399,Shares!$A$2:$A$1001,0)),"held","NOT HELD - review"))</f>
        <v/>
      </c>
    </row>
    <row r="400" spans="10:17" ht="15" customHeight="1" x14ac:dyDescent="0.15">
      <c r="J400" t="str">
        <f>IF(Shares!$A398="","",Shares!$A398)</f>
        <v/>
      </c>
      <c r="K400" t="str">
        <f t="shared" si="18"/>
        <v/>
      </c>
      <c r="L400" t="str">
        <f t="shared" si="19"/>
        <v/>
      </c>
      <c r="M400" t="str">
        <f t="shared" si="20"/>
        <v/>
      </c>
      <c r="N400" t="str">
        <f>IF($J400="","",IF(ISNUMBER(MATCH($J400,Prices[Key],0)),"OK - in Prices","ADD TO PRICES"))</f>
        <v/>
      </c>
      <c r="P400" t="str">
        <f>IFERROR(INDEX(Prices[Key],ROWS($P$4:P400)),"")</f>
        <v/>
      </c>
      <c r="Q400" t="str">
        <f>IF($P400="","",IF(ISNUMBER(MATCH($P400,Shares!$A$2:$A$1001,0)),"held","NOT HELD - review"))</f>
        <v/>
      </c>
    </row>
    <row r="401" spans="10:17" ht="15" customHeight="1" x14ac:dyDescent="0.15">
      <c r="J401" t="str">
        <f>IF(Shares!$A399="","",Shares!$A399)</f>
        <v/>
      </c>
      <c r="K401" t="str">
        <f t="shared" si="18"/>
        <v/>
      </c>
      <c r="L401" t="str">
        <f t="shared" si="19"/>
        <v/>
      </c>
      <c r="M401" t="str">
        <f t="shared" si="20"/>
        <v/>
      </c>
      <c r="N401" t="str">
        <f>IF($J401="","",IF(ISNUMBER(MATCH($J401,Prices[Key],0)),"OK - in Prices","ADD TO PRICES"))</f>
        <v/>
      </c>
      <c r="P401" t="str">
        <f>IFERROR(INDEX(Prices[Key],ROWS($P$4:P401)),"")</f>
        <v/>
      </c>
      <c r="Q401" t="str">
        <f>IF($P401="","",IF(ISNUMBER(MATCH($P401,Shares!$A$2:$A$1001,0)),"held","NOT HELD - review"))</f>
        <v/>
      </c>
    </row>
    <row r="402" spans="10:17" ht="15" customHeight="1" x14ac:dyDescent="0.15">
      <c r="J402" t="str">
        <f>IF(Shares!$A400="","",Shares!$A400)</f>
        <v/>
      </c>
      <c r="K402" t="str">
        <f t="shared" si="18"/>
        <v/>
      </c>
      <c r="L402" t="str">
        <f t="shared" si="19"/>
        <v/>
      </c>
      <c r="M402" t="str">
        <f t="shared" si="20"/>
        <v/>
      </c>
      <c r="N402" t="str">
        <f>IF($J402="","",IF(ISNUMBER(MATCH($J402,Prices[Key],0)),"OK - in Prices","ADD TO PRICES"))</f>
        <v/>
      </c>
      <c r="P402" t="str">
        <f>IFERROR(INDEX(Prices[Key],ROWS($P$4:P402)),"")</f>
        <v/>
      </c>
      <c r="Q402" t="str">
        <f>IF($P402="","",IF(ISNUMBER(MATCH($P402,Shares!$A$2:$A$1001,0)),"held","NOT HELD - review"))</f>
        <v/>
      </c>
    </row>
    <row r="403" spans="10:17" ht="15" customHeight="1" x14ac:dyDescent="0.15">
      <c r="J403" t="str">
        <f>IF(Shares!$A401="","",Shares!$A401)</f>
        <v/>
      </c>
      <c r="K403" t="str">
        <f t="shared" si="18"/>
        <v/>
      </c>
      <c r="L403" t="str">
        <f t="shared" si="19"/>
        <v/>
      </c>
      <c r="M403" t="str">
        <f t="shared" si="20"/>
        <v/>
      </c>
      <c r="N403" t="str">
        <f>IF($J403="","",IF(ISNUMBER(MATCH($J403,Prices[Key],0)),"OK - in Prices","ADD TO PRICES"))</f>
        <v/>
      </c>
      <c r="P403" t="str">
        <f>IFERROR(INDEX(Prices[Key],ROWS($P$4:P403)),"")</f>
        <v/>
      </c>
      <c r="Q403" t="str">
        <f>IF($P403="","",IF(ISNUMBER(MATCH($P403,Shares!$A$2:$A$1001,0)),"held","NOT HELD - review"))</f>
        <v/>
      </c>
    </row>
    <row r="404" spans="10:17" ht="15" customHeight="1" x14ac:dyDescent="0.15">
      <c r="J404" t="str">
        <f>IF(Shares!$A402="","",Shares!$A402)</f>
        <v/>
      </c>
      <c r="K404" t="str">
        <f t="shared" si="18"/>
        <v/>
      </c>
      <c r="L404" t="str">
        <f t="shared" si="19"/>
        <v/>
      </c>
      <c r="M404" t="str">
        <f t="shared" si="20"/>
        <v/>
      </c>
      <c r="N404" t="str">
        <f>IF($J404="","",IF(ISNUMBER(MATCH($J404,Prices[Key],0)),"OK - in Prices","ADD TO PRICES"))</f>
        <v/>
      </c>
      <c r="P404" t="str">
        <f>IFERROR(INDEX(Prices[Key],ROWS($P$4:P404)),"")</f>
        <v/>
      </c>
      <c r="Q404" t="str">
        <f>IF($P404="","",IF(ISNUMBER(MATCH($P404,Shares!$A$2:$A$1001,0)),"held","NOT HELD - review"))</f>
        <v/>
      </c>
    </row>
    <row r="405" spans="10:17" ht="15" customHeight="1" x14ac:dyDescent="0.15">
      <c r="J405" t="str">
        <f>IF(Shares!$A403="","",Shares!$A403)</f>
        <v/>
      </c>
      <c r="K405" t="str">
        <f t="shared" si="18"/>
        <v/>
      </c>
      <c r="L405" t="str">
        <f t="shared" si="19"/>
        <v/>
      </c>
      <c r="M405" t="str">
        <f t="shared" si="20"/>
        <v/>
      </c>
      <c r="N405" t="str">
        <f>IF($J405="","",IF(ISNUMBER(MATCH($J405,Prices[Key],0)),"OK - in Prices","ADD TO PRICES"))</f>
        <v/>
      </c>
      <c r="P405" t="str">
        <f>IFERROR(INDEX(Prices[Key],ROWS($P$4:P405)),"")</f>
        <v/>
      </c>
      <c r="Q405" t="str">
        <f>IF($P405="","",IF(ISNUMBER(MATCH($P405,Shares!$A$2:$A$1001,0)),"held","NOT HELD - review"))</f>
        <v/>
      </c>
    </row>
    <row r="406" spans="10:17" ht="15" customHeight="1" x14ac:dyDescent="0.15">
      <c r="J406" t="str">
        <f>IF(Shares!$A404="","",Shares!$A404)</f>
        <v/>
      </c>
      <c r="K406" t="str">
        <f t="shared" si="18"/>
        <v/>
      </c>
      <c r="L406" t="str">
        <f t="shared" si="19"/>
        <v/>
      </c>
      <c r="M406" t="str">
        <f t="shared" si="20"/>
        <v/>
      </c>
      <c r="N406" t="str">
        <f>IF($J406="","",IF(ISNUMBER(MATCH($J406,Prices[Key],0)),"OK - in Prices","ADD TO PRICES"))</f>
        <v/>
      </c>
      <c r="P406" t="str">
        <f>IFERROR(INDEX(Prices[Key],ROWS($P$4:P406)),"")</f>
        <v/>
      </c>
      <c r="Q406" t="str">
        <f>IF($P406="","",IF(ISNUMBER(MATCH($P406,Shares!$A$2:$A$1001,0)),"held","NOT HELD - review"))</f>
        <v/>
      </c>
    </row>
    <row r="407" spans="10:17" ht="15" customHeight="1" x14ac:dyDescent="0.15">
      <c r="J407" t="str">
        <f>IF(Shares!$A405="","",Shares!$A405)</f>
        <v/>
      </c>
      <c r="K407" t="str">
        <f t="shared" si="18"/>
        <v/>
      </c>
      <c r="L407" t="str">
        <f t="shared" si="19"/>
        <v/>
      </c>
      <c r="M407" t="str">
        <f t="shared" si="20"/>
        <v/>
      </c>
      <c r="N407" t="str">
        <f>IF($J407="","",IF(ISNUMBER(MATCH($J407,Prices[Key],0)),"OK - in Prices","ADD TO PRICES"))</f>
        <v/>
      </c>
      <c r="P407" t="str">
        <f>IFERROR(INDEX(Prices[Key],ROWS($P$4:P407)),"")</f>
        <v/>
      </c>
      <c r="Q407" t="str">
        <f>IF($P407="","",IF(ISNUMBER(MATCH($P407,Shares!$A$2:$A$1001,0)),"held","NOT HELD - review"))</f>
        <v/>
      </c>
    </row>
    <row r="408" spans="10:17" ht="15" customHeight="1" x14ac:dyDescent="0.15">
      <c r="J408" t="str">
        <f>IF(Shares!$A406="","",Shares!$A406)</f>
        <v/>
      </c>
      <c r="K408" t="str">
        <f t="shared" si="18"/>
        <v/>
      </c>
      <c r="L408" t="str">
        <f t="shared" si="19"/>
        <v/>
      </c>
      <c r="M408" t="str">
        <f t="shared" si="20"/>
        <v/>
      </c>
      <c r="N408" t="str">
        <f>IF($J408="","",IF(ISNUMBER(MATCH($J408,Prices[Key],0)),"OK - in Prices","ADD TO PRICES"))</f>
        <v/>
      </c>
      <c r="P408" t="str">
        <f>IFERROR(INDEX(Prices[Key],ROWS($P$4:P408)),"")</f>
        <v/>
      </c>
      <c r="Q408" t="str">
        <f>IF($P408="","",IF(ISNUMBER(MATCH($P408,Shares!$A$2:$A$1001,0)),"held","NOT HELD - review"))</f>
        <v/>
      </c>
    </row>
    <row r="409" spans="10:17" ht="15" customHeight="1" x14ac:dyDescent="0.15">
      <c r="J409" t="str">
        <f>IF(Shares!$A407="","",Shares!$A407)</f>
        <v/>
      </c>
      <c r="K409" t="str">
        <f t="shared" si="18"/>
        <v/>
      </c>
      <c r="L409" t="str">
        <f t="shared" si="19"/>
        <v/>
      </c>
      <c r="M409" t="str">
        <f t="shared" si="20"/>
        <v/>
      </c>
      <c r="N409" t="str">
        <f>IF($J409="","",IF(ISNUMBER(MATCH($J409,Prices[Key],0)),"OK - in Prices","ADD TO PRICES"))</f>
        <v/>
      </c>
      <c r="P409" t="str">
        <f>IFERROR(INDEX(Prices[Key],ROWS($P$4:P409)),"")</f>
        <v/>
      </c>
      <c r="Q409" t="str">
        <f>IF($P409="","",IF(ISNUMBER(MATCH($P409,Shares!$A$2:$A$1001,0)),"held","NOT HELD - review"))</f>
        <v/>
      </c>
    </row>
    <row r="410" spans="10:17" ht="15" customHeight="1" x14ac:dyDescent="0.15">
      <c r="J410" t="str">
        <f>IF(Shares!$A408="","",Shares!$A408)</f>
        <v/>
      </c>
      <c r="K410" t="str">
        <f t="shared" si="18"/>
        <v/>
      </c>
      <c r="L410" t="str">
        <f t="shared" si="19"/>
        <v/>
      </c>
      <c r="M410" t="str">
        <f t="shared" si="20"/>
        <v/>
      </c>
      <c r="N410" t="str">
        <f>IF($J410="","",IF(ISNUMBER(MATCH($J410,Prices[Key],0)),"OK - in Prices","ADD TO PRICES"))</f>
        <v/>
      </c>
      <c r="P410" t="str">
        <f>IFERROR(INDEX(Prices[Key],ROWS($P$4:P410)),"")</f>
        <v/>
      </c>
      <c r="Q410" t="str">
        <f>IF($P410="","",IF(ISNUMBER(MATCH($P410,Shares!$A$2:$A$1001,0)),"held","NOT HELD - review"))</f>
        <v/>
      </c>
    </row>
    <row r="411" spans="10:17" ht="15" customHeight="1" x14ac:dyDescent="0.15">
      <c r="J411" t="str">
        <f>IF(Shares!$A409="","",Shares!$A409)</f>
        <v/>
      </c>
      <c r="K411" t="str">
        <f t="shared" si="18"/>
        <v/>
      </c>
      <c r="L411" t="str">
        <f t="shared" si="19"/>
        <v/>
      </c>
      <c r="M411" t="str">
        <f t="shared" si="20"/>
        <v/>
      </c>
      <c r="N411" t="str">
        <f>IF($J411="","",IF(ISNUMBER(MATCH($J411,Prices[Key],0)),"OK - in Prices","ADD TO PRICES"))</f>
        <v/>
      </c>
      <c r="P411" t="str">
        <f>IFERROR(INDEX(Prices[Key],ROWS($P$4:P411)),"")</f>
        <v/>
      </c>
      <c r="Q411" t="str">
        <f>IF($P411="","",IF(ISNUMBER(MATCH($P411,Shares!$A$2:$A$1001,0)),"held","NOT HELD - review"))</f>
        <v/>
      </c>
    </row>
    <row r="412" spans="10:17" ht="15" customHeight="1" x14ac:dyDescent="0.15">
      <c r="J412" t="str">
        <f>IF(Shares!$A410="","",Shares!$A410)</f>
        <v/>
      </c>
      <c r="K412" t="str">
        <f t="shared" si="18"/>
        <v/>
      </c>
      <c r="L412" t="str">
        <f t="shared" si="19"/>
        <v/>
      </c>
      <c r="M412" t="str">
        <f t="shared" si="20"/>
        <v/>
      </c>
      <c r="N412" t="str">
        <f>IF($J412="","",IF(ISNUMBER(MATCH($J412,Prices[Key],0)),"OK - in Prices","ADD TO PRICES"))</f>
        <v/>
      </c>
      <c r="P412" t="str">
        <f>IFERROR(INDEX(Prices[Key],ROWS($P$4:P412)),"")</f>
        <v/>
      </c>
      <c r="Q412" t="str">
        <f>IF($P412="","",IF(ISNUMBER(MATCH($P412,Shares!$A$2:$A$1001,0)),"held","NOT HELD - review"))</f>
        <v/>
      </c>
    </row>
    <row r="413" spans="10:17" ht="15" customHeight="1" x14ac:dyDescent="0.15">
      <c r="J413" t="str">
        <f>IF(Shares!$A411="","",Shares!$A411)</f>
        <v/>
      </c>
      <c r="K413" t="str">
        <f t="shared" si="18"/>
        <v/>
      </c>
      <c r="L413" t="str">
        <f t="shared" si="19"/>
        <v/>
      </c>
      <c r="M413" t="str">
        <f t="shared" si="20"/>
        <v/>
      </c>
      <c r="N413" t="str">
        <f>IF($J413="","",IF(ISNUMBER(MATCH($J413,Prices[Key],0)),"OK - in Prices","ADD TO PRICES"))</f>
        <v/>
      </c>
      <c r="P413" t="str">
        <f>IFERROR(INDEX(Prices[Key],ROWS($P$4:P413)),"")</f>
        <v/>
      </c>
      <c r="Q413" t="str">
        <f>IF($P413="","",IF(ISNUMBER(MATCH($P413,Shares!$A$2:$A$1001,0)),"held","NOT HELD - review"))</f>
        <v/>
      </c>
    </row>
    <row r="414" spans="10:17" ht="15" customHeight="1" x14ac:dyDescent="0.15">
      <c r="J414" t="str">
        <f>IF(Shares!$A412="","",Shares!$A412)</f>
        <v/>
      </c>
      <c r="K414" t="str">
        <f t="shared" si="18"/>
        <v/>
      </c>
      <c r="L414" t="str">
        <f t="shared" si="19"/>
        <v/>
      </c>
      <c r="M414" t="str">
        <f t="shared" si="20"/>
        <v/>
      </c>
      <c r="N414" t="str">
        <f>IF($J414="","",IF(ISNUMBER(MATCH($J414,Prices[Key],0)),"OK - in Prices","ADD TO PRICES"))</f>
        <v/>
      </c>
      <c r="P414" t="str">
        <f>IFERROR(INDEX(Prices[Key],ROWS($P$4:P414)),"")</f>
        <v/>
      </c>
      <c r="Q414" t="str">
        <f>IF($P414="","",IF(ISNUMBER(MATCH($P414,Shares!$A$2:$A$1001,0)),"held","NOT HELD - review"))</f>
        <v/>
      </c>
    </row>
    <row r="415" spans="10:17" ht="15" customHeight="1" x14ac:dyDescent="0.15">
      <c r="J415" t="str">
        <f>IF(Shares!$A413="","",Shares!$A413)</f>
        <v/>
      </c>
      <c r="K415" t="str">
        <f t="shared" si="18"/>
        <v/>
      </c>
      <c r="L415" t="str">
        <f t="shared" si="19"/>
        <v/>
      </c>
      <c r="M415" t="str">
        <f t="shared" si="20"/>
        <v/>
      </c>
      <c r="N415" t="str">
        <f>IF($J415="","",IF(ISNUMBER(MATCH($J415,Prices[Key],0)),"OK - in Prices","ADD TO PRICES"))</f>
        <v/>
      </c>
      <c r="P415" t="str">
        <f>IFERROR(INDEX(Prices[Key],ROWS($P$4:P415)),"")</f>
        <v/>
      </c>
      <c r="Q415" t="str">
        <f>IF($P415="","",IF(ISNUMBER(MATCH($P415,Shares!$A$2:$A$1001,0)),"held","NOT HELD - review"))</f>
        <v/>
      </c>
    </row>
    <row r="416" spans="10:17" ht="15" customHeight="1" x14ac:dyDescent="0.15">
      <c r="J416" t="str">
        <f>IF(Shares!$A414="","",Shares!$A414)</f>
        <v/>
      </c>
      <c r="K416" t="str">
        <f t="shared" si="18"/>
        <v/>
      </c>
      <c r="L416" t="str">
        <f t="shared" si="19"/>
        <v/>
      </c>
      <c r="M416" t="str">
        <f t="shared" si="20"/>
        <v/>
      </c>
      <c r="N416" t="str">
        <f>IF($J416="","",IF(ISNUMBER(MATCH($J416,Prices[Key],0)),"OK - in Prices","ADD TO PRICES"))</f>
        <v/>
      </c>
      <c r="P416" t="str">
        <f>IFERROR(INDEX(Prices[Key],ROWS($P$4:P416)),"")</f>
        <v/>
      </c>
      <c r="Q416" t="str">
        <f>IF($P416="","",IF(ISNUMBER(MATCH($P416,Shares!$A$2:$A$1001,0)),"held","NOT HELD - review"))</f>
        <v/>
      </c>
    </row>
    <row r="417" spans="10:17" ht="15" customHeight="1" x14ac:dyDescent="0.15">
      <c r="J417" t="str">
        <f>IF(Shares!$A415="","",Shares!$A415)</f>
        <v/>
      </c>
      <c r="K417" t="str">
        <f t="shared" si="18"/>
        <v/>
      </c>
      <c r="L417" t="str">
        <f t="shared" si="19"/>
        <v/>
      </c>
      <c r="M417" t="str">
        <f t="shared" si="20"/>
        <v/>
      </c>
      <c r="N417" t="str">
        <f>IF($J417="","",IF(ISNUMBER(MATCH($J417,Prices[Key],0)),"OK - in Prices","ADD TO PRICES"))</f>
        <v/>
      </c>
      <c r="P417" t="str">
        <f>IFERROR(INDEX(Prices[Key],ROWS($P$4:P417)),"")</f>
        <v/>
      </c>
      <c r="Q417" t="str">
        <f>IF($P417="","",IF(ISNUMBER(MATCH($P417,Shares!$A$2:$A$1001,0)),"held","NOT HELD - review"))</f>
        <v/>
      </c>
    </row>
    <row r="418" spans="10:17" ht="15" customHeight="1" x14ac:dyDescent="0.15">
      <c r="J418" t="str">
        <f>IF(Shares!$A416="","",Shares!$A416)</f>
        <v/>
      </c>
      <c r="K418" t="str">
        <f t="shared" si="18"/>
        <v/>
      </c>
      <c r="L418" t="str">
        <f t="shared" si="19"/>
        <v/>
      </c>
      <c r="M418" t="str">
        <f t="shared" si="20"/>
        <v/>
      </c>
      <c r="N418" t="str">
        <f>IF($J418="","",IF(ISNUMBER(MATCH($J418,Prices[Key],0)),"OK - in Prices","ADD TO PRICES"))</f>
        <v/>
      </c>
      <c r="P418" t="str">
        <f>IFERROR(INDEX(Prices[Key],ROWS($P$4:P418)),"")</f>
        <v/>
      </c>
      <c r="Q418" t="str">
        <f>IF($P418="","",IF(ISNUMBER(MATCH($P418,Shares!$A$2:$A$1001,0)),"held","NOT HELD - review"))</f>
        <v/>
      </c>
    </row>
    <row r="419" spans="10:17" ht="15" customHeight="1" x14ac:dyDescent="0.15">
      <c r="J419" t="str">
        <f>IF(Shares!$A417="","",Shares!$A417)</f>
        <v/>
      </c>
      <c r="K419" t="str">
        <f t="shared" si="18"/>
        <v/>
      </c>
      <c r="L419" t="str">
        <f t="shared" si="19"/>
        <v/>
      </c>
      <c r="M419" t="str">
        <f t="shared" si="20"/>
        <v/>
      </c>
      <c r="N419" t="str">
        <f>IF($J419="","",IF(ISNUMBER(MATCH($J419,Prices[Key],0)),"OK - in Prices","ADD TO PRICES"))</f>
        <v/>
      </c>
      <c r="P419" t="str">
        <f>IFERROR(INDEX(Prices[Key],ROWS($P$4:P419)),"")</f>
        <v/>
      </c>
      <c r="Q419" t="str">
        <f>IF($P419="","",IF(ISNUMBER(MATCH($P419,Shares!$A$2:$A$1001,0)),"held","NOT HELD - review"))</f>
        <v/>
      </c>
    </row>
    <row r="420" spans="10:17" ht="15" customHeight="1" x14ac:dyDescent="0.15">
      <c r="J420" t="str">
        <f>IF(Shares!$A418="","",Shares!$A418)</f>
        <v/>
      </c>
      <c r="K420" t="str">
        <f t="shared" si="18"/>
        <v/>
      </c>
      <c r="L420" t="str">
        <f t="shared" si="19"/>
        <v/>
      </c>
      <c r="M420" t="str">
        <f t="shared" si="20"/>
        <v/>
      </c>
      <c r="N420" t="str">
        <f>IF($J420="","",IF(ISNUMBER(MATCH($J420,Prices[Key],0)),"OK - in Prices","ADD TO PRICES"))</f>
        <v/>
      </c>
      <c r="P420" t="str">
        <f>IFERROR(INDEX(Prices[Key],ROWS($P$4:P420)),"")</f>
        <v/>
      </c>
      <c r="Q420" t="str">
        <f>IF($P420="","",IF(ISNUMBER(MATCH($P420,Shares!$A$2:$A$1001,0)),"held","NOT HELD - review"))</f>
        <v/>
      </c>
    </row>
    <row r="421" spans="10:17" ht="15" customHeight="1" x14ac:dyDescent="0.15">
      <c r="J421" t="str">
        <f>IF(Shares!$A419="","",Shares!$A419)</f>
        <v/>
      </c>
      <c r="K421" t="str">
        <f t="shared" si="18"/>
        <v/>
      </c>
      <c r="L421" t="str">
        <f t="shared" si="19"/>
        <v/>
      </c>
      <c r="M421" t="str">
        <f t="shared" si="20"/>
        <v/>
      </c>
      <c r="N421" t="str">
        <f>IF($J421="","",IF(ISNUMBER(MATCH($J421,Prices[Key],0)),"OK - in Prices","ADD TO PRICES"))</f>
        <v/>
      </c>
      <c r="P421" t="str">
        <f>IFERROR(INDEX(Prices[Key],ROWS($P$4:P421)),"")</f>
        <v/>
      </c>
      <c r="Q421" t="str">
        <f>IF($P421="","",IF(ISNUMBER(MATCH($P421,Shares!$A$2:$A$1001,0)),"held","NOT HELD - review"))</f>
        <v/>
      </c>
    </row>
    <row r="422" spans="10:17" ht="15" customHeight="1" x14ac:dyDescent="0.15">
      <c r="J422" t="str">
        <f>IF(Shares!$A420="","",Shares!$A420)</f>
        <v/>
      </c>
      <c r="K422" t="str">
        <f t="shared" si="18"/>
        <v/>
      </c>
      <c r="L422" t="str">
        <f t="shared" si="19"/>
        <v/>
      </c>
      <c r="M422" t="str">
        <f t="shared" si="20"/>
        <v/>
      </c>
      <c r="N422" t="str">
        <f>IF($J422="","",IF(ISNUMBER(MATCH($J422,Prices[Key],0)),"OK - in Prices","ADD TO PRICES"))</f>
        <v/>
      </c>
      <c r="P422" t="str">
        <f>IFERROR(INDEX(Prices[Key],ROWS($P$4:P422)),"")</f>
        <v/>
      </c>
      <c r="Q422" t="str">
        <f>IF($P422="","",IF(ISNUMBER(MATCH($P422,Shares!$A$2:$A$1001,0)),"held","NOT HELD - review"))</f>
        <v/>
      </c>
    </row>
    <row r="423" spans="10:17" ht="15" customHeight="1" x14ac:dyDescent="0.15">
      <c r="J423" t="str">
        <f>IF(Shares!$A421="","",Shares!$A421)</f>
        <v/>
      </c>
      <c r="K423" t="str">
        <f t="shared" si="18"/>
        <v/>
      </c>
      <c r="L423" t="str">
        <f t="shared" si="19"/>
        <v/>
      </c>
      <c r="M423" t="str">
        <f t="shared" si="20"/>
        <v/>
      </c>
      <c r="N423" t="str">
        <f>IF($J423="","",IF(ISNUMBER(MATCH($J423,Prices[Key],0)),"OK - in Prices","ADD TO PRICES"))</f>
        <v/>
      </c>
      <c r="P423" t="str">
        <f>IFERROR(INDEX(Prices[Key],ROWS($P$4:P423)),"")</f>
        <v/>
      </c>
      <c r="Q423" t="str">
        <f>IF($P423="","",IF(ISNUMBER(MATCH($P423,Shares!$A$2:$A$1001,0)),"held","NOT HELD - review"))</f>
        <v/>
      </c>
    </row>
    <row r="424" spans="10:17" ht="15" customHeight="1" x14ac:dyDescent="0.15">
      <c r="J424" t="str">
        <f>IF(Shares!$A422="","",Shares!$A422)</f>
        <v/>
      </c>
      <c r="K424" t="str">
        <f t="shared" si="18"/>
        <v/>
      </c>
      <c r="L424" t="str">
        <f t="shared" si="19"/>
        <v/>
      </c>
      <c r="M424" t="str">
        <f t="shared" si="20"/>
        <v/>
      </c>
      <c r="N424" t="str">
        <f>IF($J424="","",IF(ISNUMBER(MATCH($J424,Prices[Key],0)),"OK - in Prices","ADD TO PRICES"))</f>
        <v/>
      </c>
      <c r="P424" t="str">
        <f>IFERROR(INDEX(Prices[Key],ROWS($P$4:P424)),"")</f>
        <v/>
      </c>
      <c r="Q424" t="str">
        <f>IF($P424="","",IF(ISNUMBER(MATCH($P424,Shares!$A$2:$A$1001,0)),"held","NOT HELD - review"))</f>
        <v/>
      </c>
    </row>
    <row r="425" spans="10:17" ht="15" customHeight="1" x14ac:dyDescent="0.15">
      <c r="J425" t="str">
        <f>IF(Shares!$A423="","",Shares!$A423)</f>
        <v/>
      </c>
      <c r="K425" t="str">
        <f t="shared" si="18"/>
        <v/>
      </c>
      <c r="L425" t="str">
        <f t="shared" si="19"/>
        <v/>
      </c>
      <c r="M425" t="str">
        <f t="shared" si="20"/>
        <v/>
      </c>
      <c r="N425" t="str">
        <f>IF($J425="","",IF(ISNUMBER(MATCH($J425,Prices[Key],0)),"OK - in Prices","ADD TO PRICES"))</f>
        <v/>
      </c>
      <c r="P425" t="str">
        <f>IFERROR(INDEX(Prices[Key],ROWS($P$4:P425)),"")</f>
        <v/>
      </c>
      <c r="Q425" t="str">
        <f>IF($P425="","",IF(ISNUMBER(MATCH($P425,Shares!$A$2:$A$1001,0)),"held","NOT HELD - review"))</f>
        <v/>
      </c>
    </row>
    <row r="426" spans="10:17" ht="15" customHeight="1" x14ac:dyDescent="0.15">
      <c r="J426" t="str">
        <f>IF(Shares!$A424="","",Shares!$A424)</f>
        <v/>
      </c>
      <c r="K426" t="str">
        <f t="shared" si="18"/>
        <v/>
      </c>
      <c r="L426" t="str">
        <f t="shared" si="19"/>
        <v/>
      </c>
      <c r="M426" t="str">
        <f t="shared" si="20"/>
        <v/>
      </c>
      <c r="N426" t="str">
        <f>IF($J426="","",IF(ISNUMBER(MATCH($J426,Prices[Key],0)),"OK - in Prices","ADD TO PRICES"))</f>
        <v/>
      </c>
      <c r="P426" t="str">
        <f>IFERROR(INDEX(Prices[Key],ROWS($P$4:P426)),"")</f>
        <v/>
      </c>
      <c r="Q426" t="str">
        <f>IF($P426="","",IF(ISNUMBER(MATCH($P426,Shares!$A$2:$A$1001,0)),"held","NOT HELD - review"))</f>
        <v/>
      </c>
    </row>
    <row r="427" spans="10:17" ht="15" customHeight="1" x14ac:dyDescent="0.15">
      <c r="J427" t="str">
        <f>IF(Shares!$A425="","",Shares!$A425)</f>
        <v/>
      </c>
      <c r="K427" t="str">
        <f t="shared" si="18"/>
        <v/>
      </c>
      <c r="L427" t="str">
        <f t="shared" si="19"/>
        <v/>
      </c>
      <c r="M427" t="str">
        <f t="shared" si="20"/>
        <v/>
      </c>
      <c r="N427" t="str">
        <f>IF($J427="","",IF(ISNUMBER(MATCH($J427,Prices[Key],0)),"OK - in Prices","ADD TO PRICES"))</f>
        <v/>
      </c>
      <c r="P427" t="str">
        <f>IFERROR(INDEX(Prices[Key],ROWS($P$4:P427)),"")</f>
        <v/>
      </c>
      <c r="Q427" t="str">
        <f>IF($P427="","",IF(ISNUMBER(MATCH($P427,Shares!$A$2:$A$1001,0)),"held","NOT HELD - review"))</f>
        <v/>
      </c>
    </row>
    <row r="428" spans="10:17" ht="15" customHeight="1" x14ac:dyDescent="0.15">
      <c r="J428" t="str">
        <f>IF(Shares!$A426="","",Shares!$A426)</f>
        <v/>
      </c>
      <c r="K428" t="str">
        <f t="shared" si="18"/>
        <v/>
      </c>
      <c r="L428" t="str">
        <f t="shared" si="19"/>
        <v/>
      </c>
      <c r="M428" t="str">
        <f t="shared" si="20"/>
        <v/>
      </c>
      <c r="N428" t="str">
        <f>IF($J428="","",IF(ISNUMBER(MATCH($J428,Prices[Key],0)),"OK - in Prices","ADD TO PRICES"))</f>
        <v/>
      </c>
      <c r="P428" t="str">
        <f>IFERROR(INDEX(Prices[Key],ROWS($P$4:P428)),"")</f>
        <v/>
      </c>
      <c r="Q428" t="str">
        <f>IF($P428="","",IF(ISNUMBER(MATCH($P428,Shares!$A$2:$A$1001,0)),"held","NOT HELD - review"))</f>
        <v/>
      </c>
    </row>
    <row r="429" spans="10:17" ht="15" customHeight="1" x14ac:dyDescent="0.15">
      <c r="J429" t="str">
        <f>IF(Shares!$A427="","",Shares!$A427)</f>
        <v/>
      </c>
      <c r="K429" t="str">
        <f t="shared" si="18"/>
        <v/>
      </c>
      <c r="L429" t="str">
        <f t="shared" si="19"/>
        <v/>
      </c>
      <c r="M429" t="str">
        <f t="shared" si="20"/>
        <v/>
      </c>
      <c r="N429" t="str">
        <f>IF($J429="","",IF(ISNUMBER(MATCH($J429,Prices[Key],0)),"OK - in Prices","ADD TO PRICES"))</f>
        <v/>
      </c>
      <c r="P429" t="str">
        <f>IFERROR(INDEX(Prices[Key],ROWS($P$4:P429)),"")</f>
        <v/>
      </c>
      <c r="Q429" t="str">
        <f>IF($P429="","",IF(ISNUMBER(MATCH($P429,Shares!$A$2:$A$1001,0)),"held","NOT HELD - review"))</f>
        <v/>
      </c>
    </row>
    <row r="430" spans="10:17" ht="15" customHeight="1" x14ac:dyDescent="0.15">
      <c r="J430" t="str">
        <f>IF(Shares!$A428="","",Shares!$A428)</f>
        <v/>
      </c>
      <c r="K430" t="str">
        <f t="shared" si="18"/>
        <v/>
      </c>
      <c r="L430" t="str">
        <f t="shared" si="19"/>
        <v/>
      </c>
      <c r="M430" t="str">
        <f t="shared" si="20"/>
        <v/>
      </c>
      <c r="N430" t="str">
        <f>IF($J430="","",IF(ISNUMBER(MATCH($J430,Prices[Key],0)),"OK - in Prices","ADD TO PRICES"))</f>
        <v/>
      </c>
      <c r="P430" t="str">
        <f>IFERROR(INDEX(Prices[Key],ROWS($P$4:P430)),"")</f>
        <v/>
      </c>
      <c r="Q430" t="str">
        <f>IF($P430="","",IF(ISNUMBER(MATCH($P430,Shares!$A$2:$A$1001,0)),"held","NOT HELD - review"))</f>
        <v/>
      </c>
    </row>
    <row r="431" spans="10:17" ht="15" customHeight="1" x14ac:dyDescent="0.15">
      <c r="J431" t="str">
        <f>IF(Shares!$A429="","",Shares!$A429)</f>
        <v/>
      </c>
      <c r="K431" t="str">
        <f t="shared" si="18"/>
        <v/>
      </c>
      <c r="L431" t="str">
        <f t="shared" si="19"/>
        <v/>
      </c>
      <c r="M431" t="str">
        <f t="shared" si="20"/>
        <v/>
      </c>
      <c r="N431" t="str">
        <f>IF($J431="","",IF(ISNUMBER(MATCH($J431,Prices[Key],0)),"OK - in Prices","ADD TO PRICES"))</f>
        <v/>
      </c>
      <c r="P431" t="str">
        <f>IFERROR(INDEX(Prices[Key],ROWS($P$4:P431)),"")</f>
        <v/>
      </c>
      <c r="Q431" t="str">
        <f>IF($P431="","",IF(ISNUMBER(MATCH($P431,Shares!$A$2:$A$1001,0)),"held","NOT HELD - review"))</f>
        <v/>
      </c>
    </row>
    <row r="432" spans="10:17" ht="15" customHeight="1" x14ac:dyDescent="0.15">
      <c r="J432" t="str">
        <f>IF(Shares!$A430="","",Shares!$A430)</f>
        <v/>
      </c>
      <c r="K432" t="str">
        <f t="shared" si="18"/>
        <v/>
      </c>
      <c r="L432" t="str">
        <f t="shared" si="19"/>
        <v/>
      </c>
      <c r="M432" t="str">
        <f t="shared" si="20"/>
        <v/>
      </c>
      <c r="N432" t="str">
        <f>IF($J432="","",IF(ISNUMBER(MATCH($J432,Prices[Key],0)),"OK - in Prices","ADD TO PRICES"))</f>
        <v/>
      </c>
      <c r="P432" t="str">
        <f>IFERROR(INDEX(Prices[Key],ROWS($P$4:P432)),"")</f>
        <v/>
      </c>
      <c r="Q432" t="str">
        <f>IF($P432="","",IF(ISNUMBER(MATCH($P432,Shares!$A$2:$A$1001,0)),"held","NOT HELD - review"))</f>
        <v/>
      </c>
    </row>
    <row r="433" spans="10:17" ht="15" customHeight="1" x14ac:dyDescent="0.15">
      <c r="J433" t="str">
        <f>IF(Shares!$A431="","",Shares!$A431)</f>
        <v/>
      </c>
      <c r="K433" t="str">
        <f t="shared" si="18"/>
        <v/>
      </c>
      <c r="L433" t="str">
        <f t="shared" si="19"/>
        <v/>
      </c>
      <c r="M433" t="str">
        <f t="shared" si="20"/>
        <v/>
      </c>
      <c r="N433" t="str">
        <f>IF($J433="","",IF(ISNUMBER(MATCH($J433,Prices[Key],0)),"OK - in Prices","ADD TO PRICES"))</f>
        <v/>
      </c>
      <c r="P433" t="str">
        <f>IFERROR(INDEX(Prices[Key],ROWS($P$4:P433)),"")</f>
        <v/>
      </c>
      <c r="Q433" t="str">
        <f>IF($P433="","",IF(ISNUMBER(MATCH($P433,Shares!$A$2:$A$1001,0)),"held","NOT HELD - review"))</f>
        <v/>
      </c>
    </row>
    <row r="434" spans="10:17" ht="15" customHeight="1" x14ac:dyDescent="0.15">
      <c r="J434" t="str">
        <f>IF(Shares!$A432="","",Shares!$A432)</f>
        <v/>
      </c>
      <c r="K434" t="str">
        <f t="shared" si="18"/>
        <v/>
      </c>
      <c r="L434" t="str">
        <f t="shared" si="19"/>
        <v/>
      </c>
      <c r="M434" t="str">
        <f t="shared" si="20"/>
        <v/>
      </c>
      <c r="N434" t="str">
        <f>IF($J434="","",IF(ISNUMBER(MATCH($J434,Prices[Key],0)),"OK - in Prices","ADD TO PRICES"))</f>
        <v/>
      </c>
      <c r="P434" t="str">
        <f>IFERROR(INDEX(Prices[Key],ROWS($P$4:P434)),"")</f>
        <v/>
      </c>
      <c r="Q434" t="str">
        <f>IF($P434="","",IF(ISNUMBER(MATCH($P434,Shares!$A$2:$A$1001,0)),"held","NOT HELD - review"))</f>
        <v/>
      </c>
    </row>
    <row r="435" spans="10:17" ht="15" customHeight="1" x14ac:dyDescent="0.15">
      <c r="J435" t="str">
        <f>IF(Shares!$A433="","",Shares!$A433)</f>
        <v/>
      </c>
      <c r="K435" t="str">
        <f t="shared" si="18"/>
        <v/>
      </c>
      <c r="L435" t="str">
        <f t="shared" si="19"/>
        <v/>
      </c>
      <c r="M435" t="str">
        <f t="shared" si="20"/>
        <v/>
      </c>
      <c r="N435" t="str">
        <f>IF($J435="","",IF(ISNUMBER(MATCH($J435,Prices[Key],0)),"OK - in Prices","ADD TO PRICES"))</f>
        <v/>
      </c>
      <c r="P435" t="str">
        <f>IFERROR(INDEX(Prices[Key],ROWS($P$4:P435)),"")</f>
        <v/>
      </c>
      <c r="Q435" t="str">
        <f>IF($P435="","",IF(ISNUMBER(MATCH($P435,Shares!$A$2:$A$1001,0)),"held","NOT HELD - review"))</f>
        <v/>
      </c>
    </row>
    <row r="436" spans="10:17" ht="15" customHeight="1" x14ac:dyDescent="0.15">
      <c r="J436" t="str">
        <f>IF(Shares!$A434="","",Shares!$A434)</f>
        <v/>
      </c>
      <c r="K436" t="str">
        <f t="shared" si="18"/>
        <v/>
      </c>
      <c r="L436" t="str">
        <f t="shared" si="19"/>
        <v/>
      </c>
      <c r="M436" t="str">
        <f t="shared" si="20"/>
        <v/>
      </c>
      <c r="N436" t="str">
        <f>IF($J436="","",IF(ISNUMBER(MATCH($J436,Prices[Key],0)),"OK - in Prices","ADD TO PRICES"))</f>
        <v/>
      </c>
      <c r="P436" t="str">
        <f>IFERROR(INDEX(Prices[Key],ROWS($P$4:P436)),"")</f>
        <v/>
      </c>
      <c r="Q436" t="str">
        <f>IF($P436="","",IF(ISNUMBER(MATCH($P436,Shares!$A$2:$A$1001,0)),"held","NOT HELD - review"))</f>
        <v/>
      </c>
    </row>
    <row r="437" spans="10:17" ht="15" customHeight="1" x14ac:dyDescent="0.15">
      <c r="J437" t="str">
        <f>IF(Shares!$A435="","",Shares!$A435)</f>
        <v/>
      </c>
      <c r="K437" t="str">
        <f t="shared" si="18"/>
        <v/>
      </c>
      <c r="L437" t="str">
        <f t="shared" si="19"/>
        <v/>
      </c>
      <c r="M437" t="str">
        <f t="shared" si="20"/>
        <v/>
      </c>
      <c r="N437" t="str">
        <f>IF($J437="","",IF(ISNUMBER(MATCH($J437,Prices[Key],0)),"OK - in Prices","ADD TO PRICES"))</f>
        <v/>
      </c>
      <c r="P437" t="str">
        <f>IFERROR(INDEX(Prices[Key],ROWS($P$4:P437)),"")</f>
        <v/>
      </c>
      <c r="Q437" t="str">
        <f>IF($P437="","",IF(ISNUMBER(MATCH($P437,Shares!$A$2:$A$1001,0)),"held","NOT HELD - review"))</f>
        <v/>
      </c>
    </row>
    <row r="438" spans="10:17" ht="15" customHeight="1" x14ac:dyDescent="0.15">
      <c r="J438" t="str">
        <f>IF(Shares!$A436="","",Shares!$A436)</f>
        <v/>
      </c>
      <c r="K438" t="str">
        <f t="shared" si="18"/>
        <v/>
      </c>
      <c r="L438" t="str">
        <f t="shared" si="19"/>
        <v/>
      </c>
      <c r="M438" t="str">
        <f t="shared" si="20"/>
        <v/>
      </c>
      <c r="N438" t="str">
        <f>IF($J438="","",IF(ISNUMBER(MATCH($J438,Prices[Key],0)),"OK - in Prices","ADD TO PRICES"))</f>
        <v/>
      </c>
      <c r="P438" t="str">
        <f>IFERROR(INDEX(Prices[Key],ROWS($P$4:P438)),"")</f>
        <v/>
      </c>
      <c r="Q438" t="str">
        <f>IF($P438="","",IF(ISNUMBER(MATCH($P438,Shares!$A$2:$A$1001,0)),"held","NOT HELD - review"))</f>
        <v/>
      </c>
    </row>
    <row r="439" spans="10:17" ht="15" customHeight="1" x14ac:dyDescent="0.15">
      <c r="J439" t="str">
        <f>IF(Shares!$A437="","",Shares!$A437)</f>
        <v/>
      </c>
      <c r="K439" t="str">
        <f t="shared" si="18"/>
        <v/>
      </c>
      <c r="L439" t="str">
        <f t="shared" si="19"/>
        <v/>
      </c>
      <c r="M439" t="str">
        <f t="shared" si="20"/>
        <v/>
      </c>
      <c r="N439" t="str">
        <f>IF($J439="","",IF(ISNUMBER(MATCH($J439,Prices[Key],0)),"OK - in Prices","ADD TO PRICES"))</f>
        <v/>
      </c>
      <c r="P439" t="str">
        <f>IFERROR(INDEX(Prices[Key],ROWS($P$4:P439)),"")</f>
        <v/>
      </c>
      <c r="Q439" t="str">
        <f>IF($P439="","",IF(ISNUMBER(MATCH($P439,Shares!$A$2:$A$1001,0)),"held","NOT HELD - review"))</f>
        <v/>
      </c>
    </row>
    <row r="440" spans="10:17" ht="15" customHeight="1" x14ac:dyDescent="0.15">
      <c r="J440" t="str">
        <f>IF(Shares!$A438="","",Shares!$A438)</f>
        <v/>
      </c>
      <c r="K440" t="str">
        <f t="shared" si="18"/>
        <v/>
      </c>
      <c r="L440" t="str">
        <f t="shared" si="19"/>
        <v/>
      </c>
      <c r="M440" t="str">
        <f t="shared" si="20"/>
        <v/>
      </c>
      <c r="N440" t="str">
        <f>IF($J440="","",IF(ISNUMBER(MATCH($J440,Prices[Key],0)),"OK - in Prices","ADD TO PRICES"))</f>
        <v/>
      </c>
      <c r="P440" t="str">
        <f>IFERROR(INDEX(Prices[Key],ROWS($P$4:P440)),"")</f>
        <v/>
      </c>
      <c r="Q440" t="str">
        <f>IF($P440="","",IF(ISNUMBER(MATCH($P440,Shares!$A$2:$A$1001,0)),"held","NOT HELD - review"))</f>
        <v/>
      </c>
    </row>
    <row r="441" spans="10:17" ht="15" customHeight="1" x14ac:dyDescent="0.15">
      <c r="J441" t="str">
        <f>IF(Shares!$A439="","",Shares!$A439)</f>
        <v/>
      </c>
      <c r="K441" t="str">
        <f t="shared" si="18"/>
        <v/>
      </c>
      <c r="L441" t="str">
        <f t="shared" si="19"/>
        <v/>
      </c>
      <c r="M441" t="str">
        <f t="shared" si="20"/>
        <v/>
      </c>
      <c r="N441" t="str">
        <f>IF($J441="","",IF(ISNUMBER(MATCH($J441,Prices[Key],0)),"OK - in Prices","ADD TO PRICES"))</f>
        <v/>
      </c>
      <c r="P441" t="str">
        <f>IFERROR(INDEX(Prices[Key],ROWS($P$4:P441)),"")</f>
        <v/>
      </c>
      <c r="Q441" t="str">
        <f>IF($P441="","",IF(ISNUMBER(MATCH($P441,Shares!$A$2:$A$1001,0)),"held","NOT HELD - review"))</f>
        <v/>
      </c>
    </row>
    <row r="442" spans="10:17" ht="15" customHeight="1" x14ac:dyDescent="0.15">
      <c r="J442" t="str">
        <f>IF(Shares!$A440="","",Shares!$A440)</f>
        <v/>
      </c>
      <c r="K442" t="str">
        <f t="shared" si="18"/>
        <v/>
      </c>
      <c r="L442" t="str">
        <f t="shared" si="19"/>
        <v/>
      </c>
      <c r="M442" t="str">
        <f t="shared" si="20"/>
        <v/>
      </c>
      <c r="N442" t="str">
        <f>IF($J442="","",IF(ISNUMBER(MATCH($J442,Prices[Key],0)),"OK - in Prices","ADD TO PRICES"))</f>
        <v/>
      </c>
      <c r="P442" t="str">
        <f>IFERROR(INDEX(Prices[Key],ROWS($P$4:P442)),"")</f>
        <v/>
      </c>
      <c r="Q442" t="str">
        <f>IF($P442="","",IF(ISNUMBER(MATCH($P442,Shares!$A$2:$A$1001,0)),"held","NOT HELD - review"))</f>
        <v/>
      </c>
    </row>
    <row r="443" spans="10:17" ht="15" customHeight="1" x14ac:dyDescent="0.15">
      <c r="J443" t="str">
        <f>IF(Shares!$A441="","",Shares!$A441)</f>
        <v/>
      </c>
      <c r="K443" t="str">
        <f t="shared" si="18"/>
        <v/>
      </c>
      <c r="L443" t="str">
        <f t="shared" si="19"/>
        <v/>
      </c>
      <c r="M443" t="str">
        <f t="shared" si="20"/>
        <v/>
      </c>
      <c r="N443" t="str">
        <f>IF($J443="","",IF(ISNUMBER(MATCH($J443,Prices[Key],0)),"OK - in Prices","ADD TO PRICES"))</f>
        <v/>
      </c>
      <c r="P443" t="str">
        <f>IFERROR(INDEX(Prices[Key],ROWS($P$4:P443)),"")</f>
        <v/>
      </c>
      <c r="Q443" t="str">
        <f>IF($P443="","",IF(ISNUMBER(MATCH($P443,Shares!$A$2:$A$1001,0)),"held","NOT HELD - review"))</f>
        <v/>
      </c>
    </row>
    <row r="444" spans="10:17" ht="15" customHeight="1" x14ac:dyDescent="0.15">
      <c r="J444" t="str">
        <f>IF(Shares!$A442="","",Shares!$A442)</f>
        <v/>
      </c>
      <c r="K444" t="str">
        <f t="shared" si="18"/>
        <v/>
      </c>
      <c r="L444" t="str">
        <f t="shared" si="19"/>
        <v/>
      </c>
      <c r="M444" t="str">
        <f t="shared" si="20"/>
        <v/>
      </c>
      <c r="N444" t="str">
        <f>IF($J444="","",IF(ISNUMBER(MATCH($J444,Prices[Key],0)),"OK - in Prices","ADD TO PRICES"))</f>
        <v/>
      </c>
      <c r="P444" t="str">
        <f>IFERROR(INDEX(Prices[Key],ROWS($P$4:P444)),"")</f>
        <v/>
      </c>
      <c r="Q444" t="str">
        <f>IF($P444="","",IF(ISNUMBER(MATCH($P444,Shares!$A$2:$A$1001,0)),"held","NOT HELD - review"))</f>
        <v/>
      </c>
    </row>
    <row r="445" spans="10:17" ht="15" customHeight="1" x14ac:dyDescent="0.15">
      <c r="J445" t="str">
        <f>IF(Shares!$A443="","",Shares!$A443)</f>
        <v/>
      </c>
      <c r="K445" t="str">
        <f t="shared" si="18"/>
        <v/>
      </c>
      <c r="L445" t="str">
        <f t="shared" si="19"/>
        <v/>
      </c>
      <c r="M445" t="str">
        <f t="shared" si="20"/>
        <v/>
      </c>
      <c r="N445" t="str">
        <f>IF($J445="","",IF(ISNUMBER(MATCH($J445,Prices[Key],0)),"OK - in Prices","ADD TO PRICES"))</f>
        <v/>
      </c>
      <c r="P445" t="str">
        <f>IFERROR(INDEX(Prices[Key],ROWS($P$4:P445)),"")</f>
        <v/>
      </c>
      <c r="Q445" t="str">
        <f>IF($P445="","",IF(ISNUMBER(MATCH($P445,Shares!$A$2:$A$1001,0)),"held","NOT HELD - review"))</f>
        <v/>
      </c>
    </row>
    <row r="446" spans="10:17" ht="15" customHeight="1" x14ac:dyDescent="0.15">
      <c r="J446" t="str">
        <f>IF(Shares!$A444="","",Shares!$A444)</f>
        <v/>
      </c>
      <c r="K446" t="str">
        <f t="shared" si="18"/>
        <v/>
      </c>
      <c r="L446" t="str">
        <f t="shared" si="19"/>
        <v/>
      </c>
      <c r="M446" t="str">
        <f t="shared" si="20"/>
        <v/>
      </c>
      <c r="N446" t="str">
        <f>IF($J446="","",IF(ISNUMBER(MATCH($J446,Prices[Key],0)),"OK - in Prices","ADD TO PRICES"))</f>
        <v/>
      </c>
      <c r="P446" t="str">
        <f>IFERROR(INDEX(Prices[Key],ROWS($P$4:P446)),"")</f>
        <v/>
      </c>
      <c r="Q446" t="str">
        <f>IF($P446="","",IF(ISNUMBER(MATCH($P446,Shares!$A$2:$A$1001,0)),"held","NOT HELD - review"))</f>
        <v/>
      </c>
    </row>
    <row r="447" spans="10:17" ht="15" customHeight="1" x14ac:dyDescent="0.15">
      <c r="J447" t="str">
        <f>IF(Shares!$A445="","",Shares!$A445)</f>
        <v/>
      </c>
      <c r="K447" t="str">
        <f t="shared" si="18"/>
        <v/>
      </c>
      <c r="L447" t="str">
        <f t="shared" si="19"/>
        <v/>
      </c>
      <c r="M447" t="str">
        <f t="shared" si="20"/>
        <v/>
      </c>
      <c r="N447" t="str">
        <f>IF($J447="","",IF(ISNUMBER(MATCH($J447,Prices[Key],0)),"OK - in Prices","ADD TO PRICES"))</f>
        <v/>
      </c>
      <c r="P447" t="str">
        <f>IFERROR(INDEX(Prices[Key],ROWS($P$4:P447)),"")</f>
        <v/>
      </c>
      <c r="Q447" t="str">
        <f>IF($P447="","",IF(ISNUMBER(MATCH($P447,Shares!$A$2:$A$1001,0)),"held","NOT HELD - review"))</f>
        <v/>
      </c>
    </row>
    <row r="448" spans="10:17" ht="15" customHeight="1" x14ac:dyDescent="0.15">
      <c r="J448" t="str">
        <f>IF(Shares!$A446="","",Shares!$A446)</f>
        <v/>
      </c>
      <c r="K448" t="str">
        <f t="shared" si="18"/>
        <v/>
      </c>
      <c r="L448" t="str">
        <f t="shared" si="19"/>
        <v/>
      </c>
      <c r="M448" t="str">
        <f t="shared" si="20"/>
        <v/>
      </c>
      <c r="N448" t="str">
        <f>IF($J448="","",IF(ISNUMBER(MATCH($J448,Prices[Key],0)),"OK - in Prices","ADD TO PRICES"))</f>
        <v/>
      </c>
      <c r="P448" t="str">
        <f>IFERROR(INDEX(Prices[Key],ROWS($P$4:P448)),"")</f>
        <v/>
      </c>
      <c r="Q448" t="str">
        <f>IF($P448="","",IF(ISNUMBER(MATCH($P448,Shares!$A$2:$A$1001,0)),"held","NOT HELD - review"))</f>
        <v/>
      </c>
    </row>
    <row r="449" spans="10:17" ht="15" customHeight="1" x14ac:dyDescent="0.15">
      <c r="J449" t="str">
        <f>IF(Shares!$A447="","",Shares!$A447)</f>
        <v/>
      </c>
      <c r="K449" t="str">
        <f t="shared" si="18"/>
        <v/>
      </c>
      <c r="L449" t="str">
        <f t="shared" si="19"/>
        <v/>
      </c>
      <c r="M449" t="str">
        <f t="shared" si="20"/>
        <v/>
      </c>
      <c r="N449" t="str">
        <f>IF($J449="","",IF(ISNUMBER(MATCH($J449,Prices[Key],0)),"OK - in Prices","ADD TO PRICES"))</f>
        <v/>
      </c>
      <c r="P449" t="str">
        <f>IFERROR(INDEX(Prices[Key],ROWS($P$4:P449)),"")</f>
        <v/>
      </c>
      <c r="Q449" t="str">
        <f>IF($P449="","",IF(ISNUMBER(MATCH($P449,Shares!$A$2:$A$1001,0)),"held","NOT HELD - review"))</f>
        <v/>
      </c>
    </row>
    <row r="450" spans="10:17" ht="15" customHeight="1" x14ac:dyDescent="0.15">
      <c r="J450" t="str">
        <f>IF(Shares!$A448="","",Shares!$A448)</f>
        <v/>
      </c>
      <c r="K450" t="str">
        <f t="shared" si="18"/>
        <v/>
      </c>
      <c r="L450" t="str">
        <f t="shared" si="19"/>
        <v/>
      </c>
      <c r="M450" t="str">
        <f t="shared" si="20"/>
        <v/>
      </c>
      <c r="N450" t="str">
        <f>IF($J450="","",IF(ISNUMBER(MATCH($J450,Prices[Key],0)),"OK - in Prices","ADD TO PRICES"))</f>
        <v/>
      </c>
      <c r="P450" t="str">
        <f>IFERROR(INDEX(Prices[Key],ROWS($P$4:P450)),"")</f>
        <v/>
      </c>
      <c r="Q450" t="str">
        <f>IF($P450="","",IF(ISNUMBER(MATCH($P450,Shares!$A$2:$A$1001,0)),"held","NOT HELD - review"))</f>
        <v/>
      </c>
    </row>
    <row r="451" spans="10:17" ht="15" customHeight="1" x14ac:dyDescent="0.15">
      <c r="J451" t="str">
        <f>IF(Shares!$A449="","",Shares!$A449)</f>
        <v/>
      </c>
      <c r="K451" t="str">
        <f t="shared" si="18"/>
        <v/>
      </c>
      <c r="L451" t="str">
        <f t="shared" si="19"/>
        <v/>
      </c>
      <c r="M451" t="str">
        <f t="shared" si="20"/>
        <v/>
      </c>
      <c r="N451" t="str">
        <f>IF($J451="","",IF(ISNUMBER(MATCH($J451,Prices[Key],0)),"OK - in Prices","ADD TO PRICES"))</f>
        <v/>
      </c>
      <c r="P451" t="str">
        <f>IFERROR(INDEX(Prices[Key],ROWS($P$4:P451)),"")</f>
        <v/>
      </c>
      <c r="Q451" t="str">
        <f>IF($P451="","",IF(ISNUMBER(MATCH($P451,Shares!$A$2:$A$1001,0)),"held","NOT HELD - review"))</f>
        <v/>
      </c>
    </row>
    <row r="452" spans="10:17" ht="15" customHeight="1" x14ac:dyDescent="0.15">
      <c r="J452" t="str">
        <f>IF(Shares!$A450="","",Shares!$A450)</f>
        <v/>
      </c>
      <c r="K452" t="str">
        <f t="shared" ref="K452:K501" si="21">IF($J452="","",LEFT($J452,FIND(":",$J452)-1))</f>
        <v/>
      </c>
      <c r="L452" t="str">
        <f t="shared" ref="L452:L501" si="22">IF($J452="","",MID($J452,FIND(":",$J452)+1,FIND(":",$J452,FIND(":",$J452)+1)-FIND(":",$J452)-1))</f>
        <v/>
      </c>
      <c r="M452" t="str">
        <f t="shared" ref="M452:M501" si="23">IF($J452="","",RIGHT($J452,LEN($J452)-FIND(":",$J452,FIND(":",$J452)+1)))</f>
        <v/>
      </c>
      <c r="N452" t="str">
        <f>IF($J452="","",IF(ISNUMBER(MATCH($J452,Prices[Key],0)),"OK - in Prices","ADD TO PRICES"))</f>
        <v/>
      </c>
      <c r="P452" t="str">
        <f>IFERROR(INDEX(Prices[Key],ROWS($P$4:P452)),"")</f>
        <v/>
      </c>
      <c r="Q452" t="str">
        <f>IF($P452="","",IF(ISNUMBER(MATCH($P452,Shares!$A$2:$A$1001,0)),"held","NOT HELD - review"))</f>
        <v/>
      </c>
    </row>
    <row r="453" spans="10:17" ht="15" customHeight="1" x14ac:dyDescent="0.15">
      <c r="J453" t="str">
        <f>IF(Shares!$A451="","",Shares!$A451)</f>
        <v/>
      </c>
      <c r="K453" t="str">
        <f t="shared" si="21"/>
        <v/>
      </c>
      <c r="L453" t="str">
        <f t="shared" si="22"/>
        <v/>
      </c>
      <c r="M453" t="str">
        <f t="shared" si="23"/>
        <v/>
      </c>
      <c r="N453" t="str">
        <f>IF($J453="","",IF(ISNUMBER(MATCH($J453,Prices[Key],0)),"OK - in Prices","ADD TO PRICES"))</f>
        <v/>
      </c>
      <c r="P453" t="str">
        <f>IFERROR(INDEX(Prices[Key],ROWS($P$4:P453)),"")</f>
        <v/>
      </c>
      <c r="Q453" t="str">
        <f>IF($P453="","",IF(ISNUMBER(MATCH($P453,Shares!$A$2:$A$1001,0)),"held","NOT HELD - review"))</f>
        <v/>
      </c>
    </row>
    <row r="454" spans="10:17" ht="15" customHeight="1" x14ac:dyDescent="0.15">
      <c r="J454" t="str">
        <f>IF(Shares!$A452="","",Shares!$A452)</f>
        <v/>
      </c>
      <c r="K454" t="str">
        <f t="shared" si="21"/>
        <v/>
      </c>
      <c r="L454" t="str">
        <f t="shared" si="22"/>
        <v/>
      </c>
      <c r="M454" t="str">
        <f t="shared" si="23"/>
        <v/>
      </c>
      <c r="N454" t="str">
        <f>IF($J454="","",IF(ISNUMBER(MATCH($J454,Prices[Key],0)),"OK - in Prices","ADD TO PRICES"))</f>
        <v/>
      </c>
      <c r="P454" t="str">
        <f>IFERROR(INDEX(Prices[Key],ROWS($P$4:P454)),"")</f>
        <v/>
      </c>
      <c r="Q454" t="str">
        <f>IF($P454="","",IF(ISNUMBER(MATCH($P454,Shares!$A$2:$A$1001,0)),"held","NOT HELD - review"))</f>
        <v/>
      </c>
    </row>
    <row r="455" spans="10:17" ht="15" customHeight="1" x14ac:dyDescent="0.15">
      <c r="J455" t="str">
        <f>IF(Shares!$A453="","",Shares!$A453)</f>
        <v/>
      </c>
      <c r="K455" t="str">
        <f t="shared" si="21"/>
        <v/>
      </c>
      <c r="L455" t="str">
        <f t="shared" si="22"/>
        <v/>
      </c>
      <c r="M455" t="str">
        <f t="shared" si="23"/>
        <v/>
      </c>
      <c r="N455" t="str">
        <f>IF($J455="","",IF(ISNUMBER(MATCH($J455,Prices[Key],0)),"OK - in Prices","ADD TO PRICES"))</f>
        <v/>
      </c>
      <c r="P455" t="str">
        <f>IFERROR(INDEX(Prices[Key],ROWS($P$4:P455)),"")</f>
        <v/>
      </c>
      <c r="Q455" t="str">
        <f>IF($P455="","",IF(ISNUMBER(MATCH($P455,Shares!$A$2:$A$1001,0)),"held","NOT HELD - review"))</f>
        <v/>
      </c>
    </row>
    <row r="456" spans="10:17" ht="15" customHeight="1" x14ac:dyDescent="0.15">
      <c r="J456" t="str">
        <f>IF(Shares!$A454="","",Shares!$A454)</f>
        <v/>
      </c>
      <c r="K456" t="str">
        <f t="shared" si="21"/>
        <v/>
      </c>
      <c r="L456" t="str">
        <f t="shared" si="22"/>
        <v/>
      </c>
      <c r="M456" t="str">
        <f t="shared" si="23"/>
        <v/>
      </c>
      <c r="N456" t="str">
        <f>IF($J456="","",IF(ISNUMBER(MATCH($J456,Prices[Key],0)),"OK - in Prices","ADD TO PRICES"))</f>
        <v/>
      </c>
      <c r="P456" t="str">
        <f>IFERROR(INDEX(Prices[Key],ROWS($P$4:P456)),"")</f>
        <v/>
      </c>
      <c r="Q456" t="str">
        <f>IF($P456="","",IF(ISNUMBER(MATCH($P456,Shares!$A$2:$A$1001,0)),"held","NOT HELD - review"))</f>
        <v/>
      </c>
    </row>
    <row r="457" spans="10:17" ht="15" customHeight="1" x14ac:dyDescent="0.15">
      <c r="J457" t="str">
        <f>IF(Shares!$A455="","",Shares!$A455)</f>
        <v/>
      </c>
      <c r="K457" t="str">
        <f t="shared" si="21"/>
        <v/>
      </c>
      <c r="L457" t="str">
        <f t="shared" si="22"/>
        <v/>
      </c>
      <c r="M457" t="str">
        <f t="shared" si="23"/>
        <v/>
      </c>
      <c r="N457" t="str">
        <f>IF($J457="","",IF(ISNUMBER(MATCH($J457,Prices[Key],0)),"OK - in Prices","ADD TO PRICES"))</f>
        <v/>
      </c>
      <c r="P457" t="str">
        <f>IFERROR(INDEX(Prices[Key],ROWS($P$4:P457)),"")</f>
        <v/>
      </c>
      <c r="Q457" t="str">
        <f>IF($P457="","",IF(ISNUMBER(MATCH($P457,Shares!$A$2:$A$1001,0)),"held","NOT HELD - review"))</f>
        <v/>
      </c>
    </row>
    <row r="458" spans="10:17" ht="15" customHeight="1" x14ac:dyDescent="0.15">
      <c r="J458" t="str">
        <f>IF(Shares!$A456="","",Shares!$A456)</f>
        <v/>
      </c>
      <c r="K458" t="str">
        <f t="shared" si="21"/>
        <v/>
      </c>
      <c r="L458" t="str">
        <f t="shared" si="22"/>
        <v/>
      </c>
      <c r="M458" t="str">
        <f t="shared" si="23"/>
        <v/>
      </c>
      <c r="N458" t="str">
        <f>IF($J458="","",IF(ISNUMBER(MATCH($J458,Prices[Key],0)),"OK - in Prices","ADD TO PRICES"))</f>
        <v/>
      </c>
      <c r="P458" t="str">
        <f>IFERROR(INDEX(Prices[Key],ROWS($P$4:P458)),"")</f>
        <v/>
      </c>
      <c r="Q458" t="str">
        <f>IF($P458="","",IF(ISNUMBER(MATCH($P458,Shares!$A$2:$A$1001,0)),"held","NOT HELD - review"))</f>
        <v/>
      </c>
    </row>
    <row r="459" spans="10:17" ht="15" customHeight="1" x14ac:dyDescent="0.15">
      <c r="J459" t="str">
        <f>IF(Shares!$A457="","",Shares!$A457)</f>
        <v/>
      </c>
      <c r="K459" t="str">
        <f t="shared" si="21"/>
        <v/>
      </c>
      <c r="L459" t="str">
        <f t="shared" si="22"/>
        <v/>
      </c>
      <c r="M459" t="str">
        <f t="shared" si="23"/>
        <v/>
      </c>
      <c r="N459" t="str">
        <f>IF($J459="","",IF(ISNUMBER(MATCH($J459,Prices[Key],0)),"OK - in Prices","ADD TO PRICES"))</f>
        <v/>
      </c>
      <c r="P459" t="str">
        <f>IFERROR(INDEX(Prices[Key],ROWS($P$4:P459)),"")</f>
        <v/>
      </c>
      <c r="Q459" t="str">
        <f>IF($P459="","",IF(ISNUMBER(MATCH($P459,Shares!$A$2:$A$1001,0)),"held","NOT HELD - review"))</f>
        <v/>
      </c>
    </row>
    <row r="460" spans="10:17" ht="15" customHeight="1" x14ac:dyDescent="0.15">
      <c r="J460" t="str">
        <f>IF(Shares!$A458="","",Shares!$A458)</f>
        <v/>
      </c>
      <c r="K460" t="str">
        <f t="shared" si="21"/>
        <v/>
      </c>
      <c r="L460" t="str">
        <f t="shared" si="22"/>
        <v/>
      </c>
      <c r="M460" t="str">
        <f t="shared" si="23"/>
        <v/>
      </c>
      <c r="N460" t="str">
        <f>IF($J460="","",IF(ISNUMBER(MATCH($J460,Prices[Key],0)),"OK - in Prices","ADD TO PRICES"))</f>
        <v/>
      </c>
      <c r="P460" t="str">
        <f>IFERROR(INDEX(Prices[Key],ROWS($P$4:P460)),"")</f>
        <v/>
      </c>
      <c r="Q460" t="str">
        <f>IF($P460="","",IF(ISNUMBER(MATCH($P460,Shares!$A$2:$A$1001,0)),"held","NOT HELD - review"))</f>
        <v/>
      </c>
    </row>
    <row r="461" spans="10:17" ht="15" customHeight="1" x14ac:dyDescent="0.15">
      <c r="J461" t="str">
        <f>IF(Shares!$A459="","",Shares!$A459)</f>
        <v/>
      </c>
      <c r="K461" t="str">
        <f t="shared" si="21"/>
        <v/>
      </c>
      <c r="L461" t="str">
        <f t="shared" si="22"/>
        <v/>
      </c>
      <c r="M461" t="str">
        <f t="shared" si="23"/>
        <v/>
      </c>
      <c r="N461" t="str">
        <f>IF($J461="","",IF(ISNUMBER(MATCH($J461,Prices[Key],0)),"OK - in Prices","ADD TO PRICES"))</f>
        <v/>
      </c>
      <c r="P461" t="str">
        <f>IFERROR(INDEX(Prices[Key],ROWS($P$4:P461)),"")</f>
        <v/>
      </c>
      <c r="Q461" t="str">
        <f>IF($P461="","",IF(ISNUMBER(MATCH($P461,Shares!$A$2:$A$1001,0)),"held","NOT HELD - review"))</f>
        <v/>
      </c>
    </row>
    <row r="462" spans="10:17" ht="15" customHeight="1" x14ac:dyDescent="0.15">
      <c r="J462" t="str">
        <f>IF(Shares!$A460="","",Shares!$A460)</f>
        <v/>
      </c>
      <c r="K462" t="str">
        <f t="shared" si="21"/>
        <v/>
      </c>
      <c r="L462" t="str">
        <f t="shared" si="22"/>
        <v/>
      </c>
      <c r="M462" t="str">
        <f t="shared" si="23"/>
        <v/>
      </c>
      <c r="N462" t="str">
        <f>IF($J462="","",IF(ISNUMBER(MATCH($J462,Prices[Key],0)),"OK - in Prices","ADD TO PRICES"))</f>
        <v/>
      </c>
      <c r="P462" t="str">
        <f>IFERROR(INDEX(Prices[Key],ROWS($P$4:P462)),"")</f>
        <v/>
      </c>
      <c r="Q462" t="str">
        <f>IF($P462="","",IF(ISNUMBER(MATCH($P462,Shares!$A$2:$A$1001,0)),"held","NOT HELD - review"))</f>
        <v/>
      </c>
    </row>
    <row r="463" spans="10:17" ht="15" customHeight="1" x14ac:dyDescent="0.15">
      <c r="J463" t="str">
        <f>IF(Shares!$A461="","",Shares!$A461)</f>
        <v/>
      </c>
      <c r="K463" t="str">
        <f t="shared" si="21"/>
        <v/>
      </c>
      <c r="L463" t="str">
        <f t="shared" si="22"/>
        <v/>
      </c>
      <c r="M463" t="str">
        <f t="shared" si="23"/>
        <v/>
      </c>
      <c r="N463" t="str">
        <f>IF($J463="","",IF(ISNUMBER(MATCH($J463,Prices[Key],0)),"OK - in Prices","ADD TO PRICES"))</f>
        <v/>
      </c>
      <c r="P463" t="str">
        <f>IFERROR(INDEX(Prices[Key],ROWS($P$4:P463)),"")</f>
        <v/>
      </c>
      <c r="Q463" t="str">
        <f>IF($P463="","",IF(ISNUMBER(MATCH($P463,Shares!$A$2:$A$1001,0)),"held","NOT HELD - review"))</f>
        <v/>
      </c>
    </row>
    <row r="464" spans="10:17" ht="15" customHeight="1" x14ac:dyDescent="0.15">
      <c r="J464" t="str">
        <f>IF(Shares!$A462="","",Shares!$A462)</f>
        <v/>
      </c>
      <c r="K464" t="str">
        <f t="shared" si="21"/>
        <v/>
      </c>
      <c r="L464" t="str">
        <f t="shared" si="22"/>
        <v/>
      </c>
      <c r="M464" t="str">
        <f t="shared" si="23"/>
        <v/>
      </c>
      <c r="N464" t="str">
        <f>IF($J464="","",IF(ISNUMBER(MATCH($J464,Prices[Key],0)),"OK - in Prices","ADD TO PRICES"))</f>
        <v/>
      </c>
      <c r="P464" t="str">
        <f>IFERROR(INDEX(Prices[Key],ROWS($P$4:P464)),"")</f>
        <v/>
      </c>
      <c r="Q464" t="str">
        <f>IF($P464="","",IF(ISNUMBER(MATCH($P464,Shares!$A$2:$A$1001,0)),"held","NOT HELD - review"))</f>
        <v/>
      </c>
    </row>
    <row r="465" spans="10:17" ht="15" customHeight="1" x14ac:dyDescent="0.15">
      <c r="J465" t="str">
        <f>IF(Shares!$A463="","",Shares!$A463)</f>
        <v/>
      </c>
      <c r="K465" t="str">
        <f t="shared" si="21"/>
        <v/>
      </c>
      <c r="L465" t="str">
        <f t="shared" si="22"/>
        <v/>
      </c>
      <c r="M465" t="str">
        <f t="shared" si="23"/>
        <v/>
      </c>
      <c r="N465" t="str">
        <f>IF($J465="","",IF(ISNUMBER(MATCH($J465,Prices[Key],0)),"OK - in Prices","ADD TO PRICES"))</f>
        <v/>
      </c>
      <c r="P465" t="str">
        <f>IFERROR(INDEX(Prices[Key],ROWS($P$4:P465)),"")</f>
        <v/>
      </c>
      <c r="Q465" t="str">
        <f>IF($P465="","",IF(ISNUMBER(MATCH($P465,Shares!$A$2:$A$1001,0)),"held","NOT HELD - review"))</f>
        <v/>
      </c>
    </row>
    <row r="466" spans="10:17" ht="15" customHeight="1" x14ac:dyDescent="0.15">
      <c r="J466" t="str">
        <f>IF(Shares!$A464="","",Shares!$A464)</f>
        <v/>
      </c>
      <c r="K466" t="str">
        <f t="shared" si="21"/>
        <v/>
      </c>
      <c r="L466" t="str">
        <f t="shared" si="22"/>
        <v/>
      </c>
      <c r="M466" t="str">
        <f t="shared" si="23"/>
        <v/>
      </c>
      <c r="N466" t="str">
        <f>IF($J466="","",IF(ISNUMBER(MATCH($J466,Prices[Key],0)),"OK - in Prices","ADD TO PRICES"))</f>
        <v/>
      </c>
      <c r="P466" t="str">
        <f>IFERROR(INDEX(Prices[Key],ROWS($P$4:P466)),"")</f>
        <v/>
      </c>
      <c r="Q466" t="str">
        <f>IF($P466="","",IF(ISNUMBER(MATCH($P466,Shares!$A$2:$A$1001,0)),"held","NOT HELD - review"))</f>
        <v/>
      </c>
    </row>
    <row r="467" spans="10:17" ht="15" customHeight="1" x14ac:dyDescent="0.15">
      <c r="J467" t="str">
        <f>IF(Shares!$A465="","",Shares!$A465)</f>
        <v/>
      </c>
      <c r="K467" t="str">
        <f t="shared" si="21"/>
        <v/>
      </c>
      <c r="L467" t="str">
        <f t="shared" si="22"/>
        <v/>
      </c>
      <c r="M467" t="str">
        <f t="shared" si="23"/>
        <v/>
      </c>
      <c r="N467" t="str">
        <f>IF($J467="","",IF(ISNUMBER(MATCH($J467,Prices[Key],0)),"OK - in Prices","ADD TO PRICES"))</f>
        <v/>
      </c>
      <c r="P467" t="str">
        <f>IFERROR(INDEX(Prices[Key],ROWS($P$4:P467)),"")</f>
        <v/>
      </c>
      <c r="Q467" t="str">
        <f>IF($P467="","",IF(ISNUMBER(MATCH($P467,Shares!$A$2:$A$1001,0)),"held","NOT HELD - review"))</f>
        <v/>
      </c>
    </row>
    <row r="468" spans="10:17" ht="15" customHeight="1" x14ac:dyDescent="0.15">
      <c r="J468" t="str">
        <f>IF(Shares!$A466="","",Shares!$A466)</f>
        <v/>
      </c>
      <c r="K468" t="str">
        <f t="shared" si="21"/>
        <v/>
      </c>
      <c r="L468" t="str">
        <f t="shared" si="22"/>
        <v/>
      </c>
      <c r="M468" t="str">
        <f t="shared" si="23"/>
        <v/>
      </c>
      <c r="N468" t="str">
        <f>IF($J468="","",IF(ISNUMBER(MATCH($J468,Prices[Key],0)),"OK - in Prices","ADD TO PRICES"))</f>
        <v/>
      </c>
      <c r="P468" t="str">
        <f>IFERROR(INDEX(Prices[Key],ROWS($P$4:P468)),"")</f>
        <v/>
      </c>
      <c r="Q468" t="str">
        <f>IF($P468="","",IF(ISNUMBER(MATCH($P468,Shares!$A$2:$A$1001,0)),"held","NOT HELD - review"))</f>
        <v/>
      </c>
    </row>
    <row r="469" spans="10:17" ht="15" customHeight="1" x14ac:dyDescent="0.15">
      <c r="J469" t="str">
        <f>IF(Shares!$A467="","",Shares!$A467)</f>
        <v/>
      </c>
      <c r="K469" t="str">
        <f t="shared" si="21"/>
        <v/>
      </c>
      <c r="L469" t="str">
        <f t="shared" si="22"/>
        <v/>
      </c>
      <c r="M469" t="str">
        <f t="shared" si="23"/>
        <v/>
      </c>
      <c r="N469" t="str">
        <f>IF($J469="","",IF(ISNUMBER(MATCH($J469,Prices[Key],0)),"OK - in Prices","ADD TO PRICES"))</f>
        <v/>
      </c>
      <c r="P469" t="str">
        <f>IFERROR(INDEX(Prices[Key],ROWS($P$4:P469)),"")</f>
        <v/>
      </c>
      <c r="Q469" t="str">
        <f>IF($P469="","",IF(ISNUMBER(MATCH($P469,Shares!$A$2:$A$1001,0)),"held","NOT HELD - review"))</f>
        <v/>
      </c>
    </row>
    <row r="470" spans="10:17" ht="15" customHeight="1" x14ac:dyDescent="0.15">
      <c r="J470" t="str">
        <f>IF(Shares!$A468="","",Shares!$A468)</f>
        <v/>
      </c>
      <c r="K470" t="str">
        <f t="shared" si="21"/>
        <v/>
      </c>
      <c r="L470" t="str">
        <f t="shared" si="22"/>
        <v/>
      </c>
      <c r="M470" t="str">
        <f t="shared" si="23"/>
        <v/>
      </c>
      <c r="N470" t="str">
        <f>IF($J470="","",IF(ISNUMBER(MATCH($J470,Prices[Key],0)),"OK - in Prices","ADD TO PRICES"))</f>
        <v/>
      </c>
      <c r="P470" t="str">
        <f>IFERROR(INDEX(Prices[Key],ROWS($P$4:P470)),"")</f>
        <v/>
      </c>
      <c r="Q470" t="str">
        <f>IF($P470="","",IF(ISNUMBER(MATCH($P470,Shares!$A$2:$A$1001,0)),"held","NOT HELD - review"))</f>
        <v/>
      </c>
    </row>
    <row r="471" spans="10:17" ht="15" customHeight="1" x14ac:dyDescent="0.15">
      <c r="J471" t="str">
        <f>IF(Shares!$A469="","",Shares!$A469)</f>
        <v/>
      </c>
      <c r="K471" t="str">
        <f t="shared" si="21"/>
        <v/>
      </c>
      <c r="L471" t="str">
        <f t="shared" si="22"/>
        <v/>
      </c>
      <c r="M471" t="str">
        <f t="shared" si="23"/>
        <v/>
      </c>
      <c r="N471" t="str">
        <f>IF($J471="","",IF(ISNUMBER(MATCH($J471,Prices[Key],0)),"OK - in Prices","ADD TO PRICES"))</f>
        <v/>
      </c>
      <c r="P471" t="str">
        <f>IFERROR(INDEX(Prices[Key],ROWS($P$4:P471)),"")</f>
        <v/>
      </c>
      <c r="Q471" t="str">
        <f>IF($P471="","",IF(ISNUMBER(MATCH($P471,Shares!$A$2:$A$1001,0)),"held","NOT HELD - review"))</f>
        <v/>
      </c>
    </row>
    <row r="472" spans="10:17" ht="15" customHeight="1" x14ac:dyDescent="0.15">
      <c r="J472" t="str">
        <f>IF(Shares!$A470="","",Shares!$A470)</f>
        <v/>
      </c>
      <c r="K472" t="str">
        <f t="shared" si="21"/>
        <v/>
      </c>
      <c r="L472" t="str">
        <f t="shared" si="22"/>
        <v/>
      </c>
      <c r="M472" t="str">
        <f t="shared" si="23"/>
        <v/>
      </c>
      <c r="N472" t="str">
        <f>IF($J472="","",IF(ISNUMBER(MATCH($J472,Prices[Key],0)),"OK - in Prices","ADD TO PRICES"))</f>
        <v/>
      </c>
      <c r="P472" t="str">
        <f>IFERROR(INDEX(Prices[Key],ROWS($P$4:P472)),"")</f>
        <v/>
      </c>
      <c r="Q472" t="str">
        <f>IF($P472="","",IF(ISNUMBER(MATCH($P472,Shares!$A$2:$A$1001,0)),"held","NOT HELD - review"))</f>
        <v/>
      </c>
    </row>
    <row r="473" spans="10:17" ht="15" customHeight="1" x14ac:dyDescent="0.15">
      <c r="J473" t="str">
        <f>IF(Shares!$A471="","",Shares!$A471)</f>
        <v/>
      </c>
      <c r="K473" t="str">
        <f t="shared" si="21"/>
        <v/>
      </c>
      <c r="L473" t="str">
        <f t="shared" si="22"/>
        <v/>
      </c>
      <c r="M473" t="str">
        <f t="shared" si="23"/>
        <v/>
      </c>
      <c r="N473" t="str">
        <f>IF($J473="","",IF(ISNUMBER(MATCH($J473,Prices[Key],0)),"OK - in Prices","ADD TO PRICES"))</f>
        <v/>
      </c>
      <c r="P473" t="str">
        <f>IFERROR(INDEX(Prices[Key],ROWS($P$4:P473)),"")</f>
        <v/>
      </c>
      <c r="Q473" t="str">
        <f>IF($P473="","",IF(ISNUMBER(MATCH($P473,Shares!$A$2:$A$1001,0)),"held","NOT HELD - review"))</f>
        <v/>
      </c>
    </row>
    <row r="474" spans="10:17" ht="15" customHeight="1" x14ac:dyDescent="0.15">
      <c r="J474" t="str">
        <f>IF(Shares!$A472="","",Shares!$A472)</f>
        <v/>
      </c>
      <c r="K474" t="str">
        <f t="shared" si="21"/>
        <v/>
      </c>
      <c r="L474" t="str">
        <f t="shared" si="22"/>
        <v/>
      </c>
      <c r="M474" t="str">
        <f t="shared" si="23"/>
        <v/>
      </c>
      <c r="N474" t="str">
        <f>IF($J474="","",IF(ISNUMBER(MATCH($J474,Prices[Key],0)),"OK - in Prices","ADD TO PRICES"))</f>
        <v/>
      </c>
      <c r="P474" t="str">
        <f>IFERROR(INDEX(Prices[Key],ROWS($P$4:P474)),"")</f>
        <v/>
      </c>
      <c r="Q474" t="str">
        <f>IF($P474="","",IF(ISNUMBER(MATCH($P474,Shares!$A$2:$A$1001,0)),"held","NOT HELD - review"))</f>
        <v/>
      </c>
    </row>
    <row r="475" spans="10:17" ht="15" customHeight="1" x14ac:dyDescent="0.15">
      <c r="J475" t="str">
        <f>IF(Shares!$A473="","",Shares!$A473)</f>
        <v/>
      </c>
      <c r="K475" t="str">
        <f t="shared" si="21"/>
        <v/>
      </c>
      <c r="L475" t="str">
        <f t="shared" si="22"/>
        <v/>
      </c>
      <c r="M475" t="str">
        <f t="shared" si="23"/>
        <v/>
      </c>
      <c r="N475" t="str">
        <f>IF($J475="","",IF(ISNUMBER(MATCH($J475,Prices[Key],0)),"OK - in Prices","ADD TO PRICES"))</f>
        <v/>
      </c>
      <c r="P475" t="str">
        <f>IFERROR(INDEX(Prices[Key],ROWS($P$4:P475)),"")</f>
        <v/>
      </c>
      <c r="Q475" t="str">
        <f>IF($P475="","",IF(ISNUMBER(MATCH($P475,Shares!$A$2:$A$1001,0)),"held","NOT HELD - review"))</f>
        <v/>
      </c>
    </row>
    <row r="476" spans="10:17" ht="15" customHeight="1" x14ac:dyDescent="0.15">
      <c r="J476" t="str">
        <f>IF(Shares!$A474="","",Shares!$A474)</f>
        <v/>
      </c>
      <c r="K476" t="str">
        <f t="shared" si="21"/>
        <v/>
      </c>
      <c r="L476" t="str">
        <f t="shared" si="22"/>
        <v/>
      </c>
      <c r="M476" t="str">
        <f t="shared" si="23"/>
        <v/>
      </c>
      <c r="N476" t="str">
        <f>IF($J476="","",IF(ISNUMBER(MATCH($J476,Prices[Key],0)),"OK - in Prices","ADD TO PRICES"))</f>
        <v/>
      </c>
      <c r="P476" t="str">
        <f>IFERROR(INDEX(Prices[Key],ROWS($P$4:P476)),"")</f>
        <v/>
      </c>
      <c r="Q476" t="str">
        <f>IF($P476="","",IF(ISNUMBER(MATCH($P476,Shares!$A$2:$A$1001,0)),"held","NOT HELD - review"))</f>
        <v/>
      </c>
    </row>
    <row r="477" spans="10:17" ht="15" customHeight="1" x14ac:dyDescent="0.15">
      <c r="J477" t="str">
        <f>IF(Shares!$A475="","",Shares!$A475)</f>
        <v/>
      </c>
      <c r="K477" t="str">
        <f t="shared" si="21"/>
        <v/>
      </c>
      <c r="L477" t="str">
        <f t="shared" si="22"/>
        <v/>
      </c>
      <c r="M477" t="str">
        <f t="shared" si="23"/>
        <v/>
      </c>
      <c r="N477" t="str">
        <f>IF($J477="","",IF(ISNUMBER(MATCH($J477,Prices[Key],0)),"OK - in Prices","ADD TO PRICES"))</f>
        <v/>
      </c>
      <c r="P477" t="str">
        <f>IFERROR(INDEX(Prices[Key],ROWS($P$4:P477)),"")</f>
        <v/>
      </c>
      <c r="Q477" t="str">
        <f>IF($P477="","",IF(ISNUMBER(MATCH($P477,Shares!$A$2:$A$1001,0)),"held","NOT HELD - review"))</f>
        <v/>
      </c>
    </row>
    <row r="478" spans="10:17" ht="15" customHeight="1" x14ac:dyDescent="0.15">
      <c r="J478" t="str">
        <f>IF(Shares!$A476="","",Shares!$A476)</f>
        <v/>
      </c>
      <c r="K478" t="str">
        <f t="shared" si="21"/>
        <v/>
      </c>
      <c r="L478" t="str">
        <f t="shared" si="22"/>
        <v/>
      </c>
      <c r="M478" t="str">
        <f t="shared" si="23"/>
        <v/>
      </c>
      <c r="N478" t="str">
        <f>IF($J478="","",IF(ISNUMBER(MATCH($J478,Prices[Key],0)),"OK - in Prices","ADD TO PRICES"))</f>
        <v/>
      </c>
      <c r="P478" t="str">
        <f>IFERROR(INDEX(Prices[Key],ROWS($P$4:P478)),"")</f>
        <v/>
      </c>
      <c r="Q478" t="str">
        <f>IF($P478="","",IF(ISNUMBER(MATCH($P478,Shares!$A$2:$A$1001,0)),"held","NOT HELD - review"))</f>
        <v/>
      </c>
    </row>
    <row r="479" spans="10:17" ht="15" customHeight="1" x14ac:dyDescent="0.15">
      <c r="J479" t="str">
        <f>IF(Shares!$A477="","",Shares!$A477)</f>
        <v/>
      </c>
      <c r="K479" t="str">
        <f t="shared" si="21"/>
        <v/>
      </c>
      <c r="L479" t="str">
        <f t="shared" si="22"/>
        <v/>
      </c>
      <c r="M479" t="str">
        <f t="shared" si="23"/>
        <v/>
      </c>
      <c r="N479" t="str">
        <f>IF($J479="","",IF(ISNUMBER(MATCH($J479,Prices[Key],0)),"OK - in Prices","ADD TO PRICES"))</f>
        <v/>
      </c>
      <c r="P479" t="str">
        <f>IFERROR(INDEX(Prices[Key],ROWS($P$4:P479)),"")</f>
        <v/>
      </c>
      <c r="Q479" t="str">
        <f>IF($P479="","",IF(ISNUMBER(MATCH($P479,Shares!$A$2:$A$1001,0)),"held","NOT HELD - review"))</f>
        <v/>
      </c>
    </row>
    <row r="480" spans="10:17" ht="15" customHeight="1" x14ac:dyDescent="0.15">
      <c r="J480" t="str">
        <f>IF(Shares!$A478="","",Shares!$A478)</f>
        <v/>
      </c>
      <c r="K480" t="str">
        <f t="shared" si="21"/>
        <v/>
      </c>
      <c r="L480" t="str">
        <f t="shared" si="22"/>
        <v/>
      </c>
      <c r="M480" t="str">
        <f t="shared" si="23"/>
        <v/>
      </c>
      <c r="N480" t="str">
        <f>IF($J480="","",IF(ISNUMBER(MATCH($J480,Prices[Key],0)),"OK - in Prices","ADD TO PRICES"))</f>
        <v/>
      </c>
      <c r="P480" t="str">
        <f>IFERROR(INDEX(Prices[Key],ROWS($P$4:P480)),"")</f>
        <v/>
      </c>
      <c r="Q480" t="str">
        <f>IF($P480="","",IF(ISNUMBER(MATCH($P480,Shares!$A$2:$A$1001,0)),"held","NOT HELD - review"))</f>
        <v/>
      </c>
    </row>
    <row r="481" spans="10:17" ht="15" customHeight="1" x14ac:dyDescent="0.15">
      <c r="J481" t="str">
        <f>IF(Shares!$A479="","",Shares!$A479)</f>
        <v/>
      </c>
      <c r="K481" t="str">
        <f t="shared" si="21"/>
        <v/>
      </c>
      <c r="L481" t="str">
        <f t="shared" si="22"/>
        <v/>
      </c>
      <c r="M481" t="str">
        <f t="shared" si="23"/>
        <v/>
      </c>
      <c r="N481" t="str">
        <f>IF($J481="","",IF(ISNUMBER(MATCH($J481,Prices[Key],0)),"OK - in Prices","ADD TO PRICES"))</f>
        <v/>
      </c>
      <c r="P481" t="str">
        <f>IFERROR(INDEX(Prices[Key],ROWS($P$4:P481)),"")</f>
        <v/>
      </c>
      <c r="Q481" t="str">
        <f>IF($P481="","",IF(ISNUMBER(MATCH($P481,Shares!$A$2:$A$1001,0)),"held","NOT HELD - review"))</f>
        <v/>
      </c>
    </row>
    <row r="482" spans="10:17" ht="15" customHeight="1" x14ac:dyDescent="0.15">
      <c r="J482" t="str">
        <f>IF(Shares!$A480="","",Shares!$A480)</f>
        <v/>
      </c>
      <c r="K482" t="str">
        <f t="shared" si="21"/>
        <v/>
      </c>
      <c r="L482" t="str">
        <f t="shared" si="22"/>
        <v/>
      </c>
      <c r="M482" t="str">
        <f t="shared" si="23"/>
        <v/>
      </c>
      <c r="N482" t="str">
        <f>IF($J482="","",IF(ISNUMBER(MATCH($J482,Prices[Key],0)),"OK - in Prices","ADD TO PRICES"))</f>
        <v/>
      </c>
      <c r="P482" t="str">
        <f>IFERROR(INDEX(Prices[Key],ROWS($P$4:P482)),"")</f>
        <v/>
      </c>
      <c r="Q482" t="str">
        <f>IF($P482="","",IF(ISNUMBER(MATCH($P482,Shares!$A$2:$A$1001,0)),"held","NOT HELD - review"))</f>
        <v/>
      </c>
    </row>
    <row r="483" spans="10:17" ht="15" customHeight="1" x14ac:dyDescent="0.15">
      <c r="J483" t="str">
        <f>IF(Shares!$A481="","",Shares!$A481)</f>
        <v/>
      </c>
      <c r="K483" t="str">
        <f t="shared" si="21"/>
        <v/>
      </c>
      <c r="L483" t="str">
        <f t="shared" si="22"/>
        <v/>
      </c>
      <c r="M483" t="str">
        <f t="shared" si="23"/>
        <v/>
      </c>
      <c r="N483" t="str">
        <f>IF($J483="","",IF(ISNUMBER(MATCH($J483,Prices[Key],0)),"OK - in Prices","ADD TO PRICES"))</f>
        <v/>
      </c>
      <c r="P483" t="str">
        <f>IFERROR(INDEX(Prices[Key],ROWS($P$4:P483)),"")</f>
        <v/>
      </c>
      <c r="Q483" t="str">
        <f>IF($P483="","",IF(ISNUMBER(MATCH($P483,Shares!$A$2:$A$1001,0)),"held","NOT HELD - review"))</f>
        <v/>
      </c>
    </row>
    <row r="484" spans="10:17" ht="15" customHeight="1" x14ac:dyDescent="0.15">
      <c r="J484" t="str">
        <f>IF(Shares!$A482="","",Shares!$A482)</f>
        <v/>
      </c>
      <c r="K484" t="str">
        <f t="shared" si="21"/>
        <v/>
      </c>
      <c r="L484" t="str">
        <f t="shared" si="22"/>
        <v/>
      </c>
      <c r="M484" t="str">
        <f t="shared" si="23"/>
        <v/>
      </c>
      <c r="N484" t="str">
        <f>IF($J484="","",IF(ISNUMBER(MATCH($J484,Prices[Key],0)),"OK - in Prices","ADD TO PRICES"))</f>
        <v/>
      </c>
      <c r="P484" t="str">
        <f>IFERROR(INDEX(Prices[Key],ROWS($P$4:P484)),"")</f>
        <v/>
      </c>
      <c r="Q484" t="str">
        <f>IF($P484="","",IF(ISNUMBER(MATCH($P484,Shares!$A$2:$A$1001,0)),"held","NOT HELD - review"))</f>
        <v/>
      </c>
    </row>
    <row r="485" spans="10:17" ht="15" customHeight="1" x14ac:dyDescent="0.15">
      <c r="J485" t="str">
        <f>IF(Shares!$A483="","",Shares!$A483)</f>
        <v/>
      </c>
      <c r="K485" t="str">
        <f t="shared" si="21"/>
        <v/>
      </c>
      <c r="L485" t="str">
        <f t="shared" si="22"/>
        <v/>
      </c>
      <c r="M485" t="str">
        <f t="shared" si="23"/>
        <v/>
      </c>
      <c r="N485" t="str">
        <f>IF($J485="","",IF(ISNUMBER(MATCH($J485,Prices[Key],0)),"OK - in Prices","ADD TO PRICES"))</f>
        <v/>
      </c>
      <c r="P485" t="str">
        <f>IFERROR(INDEX(Prices[Key],ROWS($P$4:P485)),"")</f>
        <v/>
      </c>
      <c r="Q485" t="str">
        <f>IF($P485="","",IF(ISNUMBER(MATCH($P485,Shares!$A$2:$A$1001,0)),"held","NOT HELD - review"))</f>
        <v/>
      </c>
    </row>
    <row r="486" spans="10:17" ht="15" customHeight="1" x14ac:dyDescent="0.15">
      <c r="J486" t="str">
        <f>IF(Shares!$A484="","",Shares!$A484)</f>
        <v/>
      </c>
      <c r="K486" t="str">
        <f t="shared" si="21"/>
        <v/>
      </c>
      <c r="L486" t="str">
        <f t="shared" si="22"/>
        <v/>
      </c>
      <c r="M486" t="str">
        <f t="shared" si="23"/>
        <v/>
      </c>
      <c r="N486" t="str">
        <f>IF($J486="","",IF(ISNUMBER(MATCH($J486,Prices[Key],0)),"OK - in Prices","ADD TO PRICES"))</f>
        <v/>
      </c>
      <c r="P486" t="str">
        <f>IFERROR(INDEX(Prices[Key],ROWS($P$4:P486)),"")</f>
        <v/>
      </c>
      <c r="Q486" t="str">
        <f>IF($P486="","",IF(ISNUMBER(MATCH($P486,Shares!$A$2:$A$1001,0)),"held","NOT HELD - review"))</f>
        <v/>
      </c>
    </row>
    <row r="487" spans="10:17" ht="15" customHeight="1" x14ac:dyDescent="0.15">
      <c r="J487" t="str">
        <f>IF(Shares!$A485="","",Shares!$A485)</f>
        <v/>
      </c>
      <c r="K487" t="str">
        <f t="shared" si="21"/>
        <v/>
      </c>
      <c r="L487" t="str">
        <f t="shared" si="22"/>
        <v/>
      </c>
      <c r="M487" t="str">
        <f t="shared" si="23"/>
        <v/>
      </c>
      <c r="N487" t="str">
        <f>IF($J487="","",IF(ISNUMBER(MATCH($J487,Prices[Key],0)),"OK - in Prices","ADD TO PRICES"))</f>
        <v/>
      </c>
      <c r="P487" t="str">
        <f>IFERROR(INDEX(Prices[Key],ROWS($P$4:P487)),"")</f>
        <v/>
      </c>
      <c r="Q487" t="str">
        <f>IF($P487="","",IF(ISNUMBER(MATCH($P487,Shares!$A$2:$A$1001,0)),"held","NOT HELD - review"))</f>
        <v/>
      </c>
    </row>
    <row r="488" spans="10:17" ht="15" customHeight="1" x14ac:dyDescent="0.15">
      <c r="J488" t="str">
        <f>IF(Shares!$A486="","",Shares!$A486)</f>
        <v/>
      </c>
      <c r="K488" t="str">
        <f t="shared" si="21"/>
        <v/>
      </c>
      <c r="L488" t="str">
        <f t="shared" si="22"/>
        <v/>
      </c>
      <c r="M488" t="str">
        <f t="shared" si="23"/>
        <v/>
      </c>
      <c r="N488" t="str">
        <f>IF($J488="","",IF(ISNUMBER(MATCH($J488,Prices[Key],0)),"OK - in Prices","ADD TO PRICES"))</f>
        <v/>
      </c>
      <c r="P488" t="str">
        <f>IFERROR(INDEX(Prices[Key],ROWS($P$4:P488)),"")</f>
        <v/>
      </c>
      <c r="Q488" t="str">
        <f>IF($P488="","",IF(ISNUMBER(MATCH($P488,Shares!$A$2:$A$1001,0)),"held","NOT HELD - review"))</f>
        <v/>
      </c>
    </row>
    <row r="489" spans="10:17" ht="15" customHeight="1" x14ac:dyDescent="0.15">
      <c r="J489" t="str">
        <f>IF(Shares!$A487="","",Shares!$A487)</f>
        <v/>
      </c>
      <c r="K489" t="str">
        <f t="shared" si="21"/>
        <v/>
      </c>
      <c r="L489" t="str">
        <f t="shared" si="22"/>
        <v/>
      </c>
      <c r="M489" t="str">
        <f t="shared" si="23"/>
        <v/>
      </c>
      <c r="N489" t="str">
        <f>IF($J489="","",IF(ISNUMBER(MATCH($J489,Prices[Key],0)),"OK - in Prices","ADD TO PRICES"))</f>
        <v/>
      </c>
      <c r="P489" t="str">
        <f>IFERROR(INDEX(Prices[Key],ROWS($P$4:P489)),"")</f>
        <v/>
      </c>
      <c r="Q489" t="str">
        <f>IF($P489="","",IF(ISNUMBER(MATCH($P489,Shares!$A$2:$A$1001,0)),"held","NOT HELD - review"))</f>
        <v/>
      </c>
    </row>
    <row r="490" spans="10:17" ht="15" customHeight="1" x14ac:dyDescent="0.15">
      <c r="J490" t="str">
        <f>IF(Shares!$A488="","",Shares!$A488)</f>
        <v/>
      </c>
      <c r="K490" t="str">
        <f t="shared" si="21"/>
        <v/>
      </c>
      <c r="L490" t="str">
        <f t="shared" si="22"/>
        <v/>
      </c>
      <c r="M490" t="str">
        <f t="shared" si="23"/>
        <v/>
      </c>
      <c r="N490" t="str">
        <f>IF($J490="","",IF(ISNUMBER(MATCH($J490,Prices[Key],0)),"OK - in Prices","ADD TO PRICES"))</f>
        <v/>
      </c>
      <c r="P490" t="str">
        <f>IFERROR(INDEX(Prices[Key],ROWS($P$4:P490)),"")</f>
        <v/>
      </c>
      <c r="Q490" t="str">
        <f>IF($P490="","",IF(ISNUMBER(MATCH($P490,Shares!$A$2:$A$1001,0)),"held","NOT HELD - review"))</f>
        <v/>
      </c>
    </row>
    <row r="491" spans="10:17" ht="15" customHeight="1" x14ac:dyDescent="0.15">
      <c r="J491" t="str">
        <f>IF(Shares!$A489="","",Shares!$A489)</f>
        <v/>
      </c>
      <c r="K491" t="str">
        <f t="shared" si="21"/>
        <v/>
      </c>
      <c r="L491" t="str">
        <f t="shared" si="22"/>
        <v/>
      </c>
      <c r="M491" t="str">
        <f t="shared" si="23"/>
        <v/>
      </c>
      <c r="N491" t="str">
        <f>IF($J491="","",IF(ISNUMBER(MATCH($J491,Prices[Key],0)),"OK - in Prices","ADD TO PRICES"))</f>
        <v/>
      </c>
      <c r="P491" t="str">
        <f>IFERROR(INDEX(Prices[Key],ROWS($P$4:P491)),"")</f>
        <v/>
      </c>
      <c r="Q491" t="str">
        <f>IF($P491="","",IF(ISNUMBER(MATCH($P491,Shares!$A$2:$A$1001,0)),"held","NOT HELD - review"))</f>
        <v/>
      </c>
    </row>
    <row r="492" spans="10:17" ht="15" customHeight="1" x14ac:dyDescent="0.15">
      <c r="J492" t="str">
        <f>IF(Shares!$A490="","",Shares!$A490)</f>
        <v/>
      </c>
      <c r="K492" t="str">
        <f t="shared" si="21"/>
        <v/>
      </c>
      <c r="L492" t="str">
        <f t="shared" si="22"/>
        <v/>
      </c>
      <c r="M492" t="str">
        <f t="shared" si="23"/>
        <v/>
      </c>
      <c r="N492" t="str">
        <f>IF($J492="","",IF(ISNUMBER(MATCH($J492,Prices[Key],0)),"OK - in Prices","ADD TO PRICES"))</f>
        <v/>
      </c>
      <c r="P492" t="str">
        <f>IFERROR(INDEX(Prices[Key],ROWS($P$4:P492)),"")</f>
        <v/>
      </c>
      <c r="Q492" t="str">
        <f>IF($P492="","",IF(ISNUMBER(MATCH($P492,Shares!$A$2:$A$1001,0)),"held","NOT HELD - review"))</f>
        <v/>
      </c>
    </row>
    <row r="493" spans="10:17" ht="15" customHeight="1" x14ac:dyDescent="0.15">
      <c r="J493" t="str">
        <f>IF(Shares!$A491="","",Shares!$A491)</f>
        <v/>
      </c>
      <c r="K493" t="str">
        <f t="shared" si="21"/>
        <v/>
      </c>
      <c r="L493" t="str">
        <f t="shared" si="22"/>
        <v/>
      </c>
      <c r="M493" t="str">
        <f t="shared" si="23"/>
        <v/>
      </c>
      <c r="N493" t="str">
        <f>IF($J493="","",IF(ISNUMBER(MATCH($J493,Prices[Key],0)),"OK - in Prices","ADD TO PRICES"))</f>
        <v/>
      </c>
      <c r="P493" t="str">
        <f>IFERROR(INDEX(Prices[Key],ROWS($P$4:P493)),"")</f>
        <v/>
      </c>
      <c r="Q493" t="str">
        <f>IF($P493="","",IF(ISNUMBER(MATCH($P493,Shares!$A$2:$A$1001,0)),"held","NOT HELD - review"))</f>
        <v/>
      </c>
    </row>
    <row r="494" spans="10:17" ht="15" customHeight="1" x14ac:dyDescent="0.15">
      <c r="J494" t="str">
        <f>IF(Shares!$A492="","",Shares!$A492)</f>
        <v/>
      </c>
      <c r="K494" t="str">
        <f t="shared" si="21"/>
        <v/>
      </c>
      <c r="L494" t="str">
        <f t="shared" si="22"/>
        <v/>
      </c>
      <c r="M494" t="str">
        <f t="shared" si="23"/>
        <v/>
      </c>
      <c r="N494" t="str">
        <f>IF($J494="","",IF(ISNUMBER(MATCH($J494,Prices[Key],0)),"OK - in Prices","ADD TO PRICES"))</f>
        <v/>
      </c>
      <c r="P494" t="str">
        <f>IFERROR(INDEX(Prices[Key],ROWS($P$4:P494)),"")</f>
        <v/>
      </c>
      <c r="Q494" t="str">
        <f>IF($P494="","",IF(ISNUMBER(MATCH($P494,Shares!$A$2:$A$1001,0)),"held","NOT HELD - review"))</f>
        <v/>
      </c>
    </row>
    <row r="495" spans="10:17" ht="15" customHeight="1" x14ac:dyDescent="0.15">
      <c r="J495" t="str">
        <f>IF(Shares!$A493="","",Shares!$A493)</f>
        <v/>
      </c>
      <c r="K495" t="str">
        <f t="shared" si="21"/>
        <v/>
      </c>
      <c r="L495" t="str">
        <f t="shared" si="22"/>
        <v/>
      </c>
      <c r="M495" t="str">
        <f t="shared" si="23"/>
        <v/>
      </c>
      <c r="N495" t="str">
        <f>IF($J495="","",IF(ISNUMBER(MATCH($J495,Prices[Key],0)),"OK - in Prices","ADD TO PRICES"))</f>
        <v/>
      </c>
      <c r="P495" t="str">
        <f>IFERROR(INDEX(Prices[Key],ROWS($P$4:P495)),"")</f>
        <v/>
      </c>
      <c r="Q495" t="str">
        <f>IF($P495="","",IF(ISNUMBER(MATCH($P495,Shares!$A$2:$A$1001,0)),"held","NOT HELD - review"))</f>
        <v/>
      </c>
    </row>
    <row r="496" spans="10:17" ht="15" customHeight="1" x14ac:dyDescent="0.15">
      <c r="J496" t="str">
        <f>IF(Shares!$A494="","",Shares!$A494)</f>
        <v/>
      </c>
      <c r="K496" t="str">
        <f t="shared" si="21"/>
        <v/>
      </c>
      <c r="L496" t="str">
        <f t="shared" si="22"/>
        <v/>
      </c>
      <c r="M496" t="str">
        <f t="shared" si="23"/>
        <v/>
      </c>
      <c r="N496" t="str">
        <f>IF($J496="","",IF(ISNUMBER(MATCH($J496,Prices[Key],0)),"OK - in Prices","ADD TO PRICES"))</f>
        <v/>
      </c>
      <c r="P496" t="str">
        <f>IFERROR(INDEX(Prices[Key],ROWS($P$4:P496)),"")</f>
        <v/>
      </c>
      <c r="Q496" t="str">
        <f>IF($P496="","",IF(ISNUMBER(MATCH($P496,Shares!$A$2:$A$1001,0)),"held","NOT HELD - review"))</f>
        <v/>
      </c>
    </row>
    <row r="497" spans="10:17" ht="15" customHeight="1" x14ac:dyDescent="0.15">
      <c r="J497" t="str">
        <f>IF(Shares!$A495="","",Shares!$A495)</f>
        <v/>
      </c>
      <c r="K497" t="str">
        <f t="shared" si="21"/>
        <v/>
      </c>
      <c r="L497" t="str">
        <f t="shared" si="22"/>
        <v/>
      </c>
      <c r="M497" t="str">
        <f t="shared" si="23"/>
        <v/>
      </c>
      <c r="N497" t="str">
        <f>IF($J497="","",IF(ISNUMBER(MATCH($J497,Prices[Key],0)),"OK - in Prices","ADD TO PRICES"))</f>
        <v/>
      </c>
      <c r="P497" t="str">
        <f>IFERROR(INDEX(Prices[Key],ROWS($P$4:P497)),"")</f>
        <v/>
      </c>
      <c r="Q497" t="str">
        <f>IF($P497="","",IF(ISNUMBER(MATCH($P497,Shares!$A$2:$A$1001,0)),"held","NOT HELD - review"))</f>
        <v/>
      </c>
    </row>
    <row r="498" spans="10:17" ht="15" customHeight="1" x14ac:dyDescent="0.15">
      <c r="J498" t="str">
        <f>IF(Shares!$A496="","",Shares!$A496)</f>
        <v/>
      </c>
      <c r="K498" t="str">
        <f t="shared" si="21"/>
        <v/>
      </c>
      <c r="L498" t="str">
        <f t="shared" si="22"/>
        <v/>
      </c>
      <c r="M498" t="str">
        <f t="shared" si="23"/>
        <v/>
      </c>
      <c r="N498" t="str">
        <f>IF($J498="","",IF(ISNUMBER(MATCH($J498,Prices[Key],0)),"OK - in Prices","ADD TO PRICES"))</f>
        <v/>
      </c>
      <c r="P498" t="str">
        <f>IFERROR(INDEX(Prices[Key],ROWS($P$4:P498)),"")</f>
        <v/>
      </c>
      <c r="Q498" t="str">
        <f>IF($P498="","",IF(ISNUMBER(MATCH($P498,Shares!$A$2:$A$1001,0)),"held","NOT HELD - review"))</f>
        <v/>
      </c>
    </row>
    <row r="499" spans="10:17" ht="15" customHeight="1" x14ac:dyDescent="0.15">
      <c r="J499" t="str">
        <f>IF(Shares!$A497="","",Shares!$A497)</f>
        <v/>
      </c>
      <c r="K499" t="str">
        <f t="shared" si="21"/>
        <v/>
      </c>
      <c r="L499" t="str">
        <f t="shared" si="22"/>
        <v/>
      </c>
      <c r="M499" t="str">
        <f t="shared" si="23"/>
        <v/>
      </c>
      <c r="N499" t="str">
        <f>IF($J499="","",IF(ISNUMBER(MATCH($J499,Prices[Key],0)),"OK - in Prices","ADD TO PRICES"))</f>
        <v/>
      </c>
      <c r="P499" t="str">
        <f>IFERROR(INDEX(Prices[Key],ROWS($P$4:P499)),"")</f>
        <v/>
      </c>
      <c r="Q499" t="str">
        <f>IF($P499="","",IF(ISNUMBER(MATCH($P499,Shares!$A$2:$A$1001,0)),"held","NOT HELD - review"))</f>
        <v/>
      </c>
    </row>
    <row r="500" spans="10:17" ht="15" customHeight="1" x14ac:dyDescent="0.15">
      <c r="J500" t="str">
        <f>IF(Shares!$A498="","",Shares!$A498)</f>
        <v/>
      </c>
      <c r="K500" t="str">
        <f t="shared" si="21"/>
        <v/>
      </c>
      <c r="L500" t="str">
        <f t="shared" si="22"/>
        <v/>
      </c>
      <c r="M500" t="str">
        <f t="shared" si="23"/>
        <v/>
      </c>
      <c r="N500" t="str">
        <f>IF($J500="","",IF(ISNUMBER(MATCH($J500,Prices[Key],0)),"OK - in Prices","ADD TO PRICES"))</f>
        <v/>
      </c>
      <c r="P500" t="str">
        <f>IFERROR(INDEX(Prices[Key],ROWS($P$4:P500)),"")</f>
        <v/>
      </c>
      <c r="Q500" t="str">
        <f>IF($P500="","",IF(ISNUMBER(MATCH($P500,Shares!$A$2:$A$1001,0)),"held","NOT HELD - review"))</f>
        <v/>
      </c>
    </row>
    <row r="501" spans="10:17" ht="15" customHeight="1" x14ac:dyDescent="0.15">
      <c r="J501" t="str">
        <f>IF(Shares!$A499="","",Shares!$A499)</f>
        <v/>
      </c>
      <c r="K501" t="str">
        <f t="shared" si="21"/>
        <v/>
      </c>
      <c r="L501" t="str">
        <f t="shared" si="22"/>
        <v/>
      </c>
      <c r="M501" t="str">
        <f t="shared" si="23"/>
        <v/>
      </c>
      <c r="N501" t="str">
        <f>IF($J501="","",IF(ISNUMBER(MATCH($J501,Prices[Key],0)),"OK - in Prices","ADD TO PRICES"))</f>
        <v/>
      </c>
      <c r="P501" t="str">
        <f>IFERROR(INDEX(Prices[Key],ROWS($P$4:P501)),"")</f>
        <v/>
      </c>
      <c r="Q501" t="str">
        <f>IF($P501="","",IF(ISNUMBER(MATCH($P501,Shares!$A$2:$A$1001,0)),"held","NOT HELD - review"))</f>
        <v/>
      </c>
    </row>
  </sheetData>
  <conditionalFormatting sqref="N1 Q1">
    <cfRule type="cellIs" dxfId="4" priority="5" operator="greaterThan">
      <formula>0</formula>
    </cfRule>
  </conditionalFormatting>
  <conditionalFormatting sqref="N4:N501">
    <cfRule type="cellIs" dxfId="3" priority="1" operator="equal">
      <formula>"ADD TO PRICES"</formula>
    </cfRule>
    <cfRule type="cellIs" dxfId="2" priority="2" operator="equal">
      <formula>"OK - in Prices"</formula>
    </cfRule>
  </conditionalFormatting>
  <conditionalFormatting sqref="Q4:Q501">
    <cfRule type="cellIs" dxfId="1" priority="3" operator="equal">
      <formula>"NOT HELD - review"</formula>
    </cfRule>
    <cfRule type="cellIs" dxfId="0" priority="4" operator="equal">
      <formula>"held"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AV1001"/>
  <sheetViews>
    <sheetView showGridLines="0" zoomScaleNormal="100" workbookViewId="0"/>
  </sheetViews>
  <sheetFormatPr baseColWidth="10" defaultColWidth="8.6640625" defaultRowHeight="13" x14ac:dyDescent="0.15"/>
  <cols>
    <col min="1" max="1" width="28" customWidth="1"/>
    <col min="2" max="2" width="18" customWidth="1"/>
    <col min="3" max="3" width="12" customWidth="1"/>
    <col min="5" max="5" width="24" customWidth="1"/>
    <col min="6" max="6" width="14" customWidth="1"/>
    <col min="7" max="7" width="12" customWidth="1"/>
    <col min="8" max="8" width="16" customWidth="1"/>
    <col min="9" max="9" width="12" customWidth="1"/>
    <col min="10" max="10" width="28" customWidth="1"/>
    <col min="11" max="11" width="18" customWidth="1"/>
    <col min="12" max="12" width="12" customWidth="1"/>
    <col min="15" max="15" width="16" customWidth="1"/>
    <col min="16" max="16" width="12" customWidth="1"/>
    <col min="18" max="18" width="2" customWidth="1"/>
    <col min="26" max="48" width="13" hidden="1" customWidth="1"/>
  </cols>
  <sheetData>
    <row r="1" spans="1:48" ht="15" customHeight="1" x14ac:dyDescent="0.25">
      <c r="A1" s="258" t="s">
        <v>428</v>
      </c>
      <c r="Z1" s="259" t="s">
        <v>429</v>
      </c>
      <c r="AA1" s="259" t="s">
        <v>430</v>
      </c>
      <c r="AB1" s="259" t="s">
        <v>431</v>
      </c>
      <c r="AC1" s="259" t="s">
        <v>432</v>
      </c>
      <c r="AD1" s="259" t="s">
        <v>433</v>
      </c>
      <c r="AE1" s="259" t="s">
        <v>434</v>
      </c>
      <c r="AF1" s="259" t="s">
        <v>435</v>
      </c>
      <c r="AG1" s="259" t="s">
        <v>436</v>
      </c>
      <c r="AH1" s="259" t="s">
        <v>437</v>
      </c>
      <c r="AI1" s="259" t="s">
        <v>438</v>
      </c>
      <c r="AJ1" s="259" t="s">
        <v>439</v>
      </c>
      <c r="AL1" s="259" t="s">
        <v>440</v>
      </c>
      <c r="AM1" s="259" t="s">
        <v>441</v>
      </c>
      <c r="AN1" s="259" t="s">
        <v>442</v>
      </c>
      <c r="AO1" s="259" t="s">
        <v>443</v>
      </c>
      <c r="AP1" s="259" t="s">
        <v>444</v>
      </c>
      <c r="AQ1" s="259" t="s">
        <v>445</v>
      </c>
      <c r="AR1" s="259" t="s">
        <v>446</v>
      </c>
      <c r="AS1" s="259" t="s">
        <v>447</v>
      </c>
      <c r="AT1" s="259" t="s">
        <v>448</v>
      </c>
      <c r="AU1" s="259" t="s">
        <v>449</v>
      </c>
      <c r="AV1" s="259" t="s">
        <v>450</v>
      </c>
    </row>
    <row r="2" spans="1:48" ht="15" customHeight="1" x14ac:dyDescent="0.2">
      <c r="A2" s="260" t="s">
        <v>451</v>
      </c>
      <c r="Z2" s="240" t="str">
        <f>Shares!A2</f>
        <v>CA:GOLD:SGD</v>
      </c>
      <c r="AA2" s="240" t="str">
        <f>Shares!B2</f>
        <v>CA</v>
      </c>
      <c r="AB2" s="240" t="str">
        <f>Shares!C2</f>
        <v>GOLD</v>
      </c>
      <c r="AC2" s="240" t="str">
        <f>Shares!D2</f>
        <v>SGD</v>
      </c>
      <c r="AD2" s="261">
        <f>IF($Z2="",0,Shares!E2)</f>
        <v>700</v>
      </c>
      <c r="AE2" s="262">
        <f>IF($Z2="",0,Shares!K2*Shares!J2)</f>
        <v>78127</v>
      </c>
      <c r="AF2" s="263">
        <f t="shared" ref="AF2:AF65" si="0">IFERROR(AE2/$B$5,0)</f>
        <v>0.43925024383490546</v>
      </c>
      <c r="AG2" s="262">
        <f>IF($Z2="",0,Shares!M2)</f>
        <v>22627</v>
      </c>
      <c r="AH2" s="263">
        <f>IF($Z2="",0,Shares!N2)</f>
        <v>0.40769369369369368</v>
      </c>
      <c r="AI2" s="240">
        <f>IF($Z2="","",RANK(AE2,$AE$2:$AE$1001)+COUNTIF($AE$2:AE2,AE2)-1)</f>
        <v>1</v>
      </c>
      <c r="AJ2" s="240" t="str">
        <f>IF($AD2&lt;0,COUNT($AJ$1:AJ1)+1,"")</f>
        <v/>
      </c>
      <c r="AL2" s="240" t="str">
        <f>'All Ticker P&amp;L'!A2</f>
        <v>CA:GOLD:SGD</v>
      </c>
      <c r="AM2" s="240" t="str">
        <f>'All Ticker P&amp;L'!B2</f>
        <v>CA</v>
      </c>
      <c r="AN2" s="240" t="str">
        <f>'All Ticker P&amp;L'!C2</f>
        <v>GOLD</v>
      </c>
      <c r="AO2" s="240" t="str">
        <f>'All Ticker P&amp;L'!D2</f>
        <v>SGD</v>
      </c>
      <c r="AP2" s="261">
        <f>IF($AL2="",0,'All Ticker P&amp;L'!E2)</f>
        <v>700</v>
      </c>
      <c r="AQ2" s="262">
        <f>IF($AL2="",0,'All Ticker P&amp;L'!J2*'All Ticker P&amp;L'!I2)</f>
        <v>78127</v>
      </c>
      <c r="AR2" s="262">
        <f>IF($AL2="",0,'All Ticker P&amp;L'!L2)</f>
        <v>22627</v>
      </c>
      <c r="AS2" s="263">
        <f>IF($AL2="",0,'All Ticker P&amp;L'!M2)</f>
        <v>0.40769369369369368</v>
      </c>
      <c r="AT2" s="240">
        <f>IF($AL2="","",RANK(AR2,$AR$2:$AR$1001)+COUNTIF($AR$2:AR2,AR2)-1)</f>
        <v>1</v>
      </c>
      <c r="AU2" s="240">
        <f>IF($AL2="","",RANK(AV2,$AV$2:$AV$1001)+COUNTIF($AV$2:AV2,AV2)-1)</f>
        <v>1000</v>
      </c>
      <c r="AV2" s="262">
        <f t="shared" ref="AV2:AV65" si="1">-AR2</f>
        <v>-22627</v>
      </c>
    </row>
    <row r="3" spans="1:48" ht="15" customHeight="1" x14ac:dyDescent="0.2">
      <c r="A3" s="264" t="s">
        <v>452</v>
      </c>
      <c r="D3" s="264" t="s">
        <v>453</v>
      </c>
      <c r="Z3" s="240" t="str">
        <f>Shares!A3</f>
        <v>SGX:Z74:SGD</v>
      </c>
      <c r="AA3" s="240" t="str">
        <f>Shares!B3</f>
        <v>SGX</v>
      </c>
      <c r="AB3" s="240" t="str">
        <f>Shares!C3</f>
        <v>Z74</v>
      </c>
      <c r="AC3" s="240" t="str">
        <f>Shares!D3</f>
        <v>SGD</v>
      </c>
      <c r="AD3" s="261">
        <f>IF($Z3="",0,Shares!E3)</f>
        <v>3000</v>
      </c>
      <c r="AE3" s="262">
        <f>IF($Z3="",0,Shares!K3*Shares!J3)</f>
        <v>11460</v>
      </c>
      <c r="AF3" s="263">
        <f t="shared" si="0"/>
        <v>6.4431090331742116E-2</v>
      </c>
      <c r="AG3" s="262">
        <f>IF($Z3="",0,Shares!M3)</f>
        <v>2135</v>
      </c>
      <c r="AH3" s="263">
        <f>IF($Z3="",0,Shares!N3)</f>
        <v>0.22895442359249329</v>
      </c>
      <c r="AI3" s="240">
        <f>IF($Z3="","",RANK(AE3,$AE$2:$AE$1001)+COUNTIF($AE$2:AE3,AE3)-1)</f>
        <v>5</v>
      </c>
      <c r="AJ3" s="240" t="str">
        <f>IF($AD3&lt;0,COUNT($AJ$1:AJ2)+1,"")</f>
        <v/>
      </c>
      <c r="AL3" s="240" t="str">
        <f>'All Ticker P&amp;L'!A3</f>
        <v>SGX:Z74:SGD</v>
      </c>
      <c r="AM3" s="240" t="str">
        <f>'All Ticker P&amp;L'!B3</f>
        <v>SGX</v>
      </c>
      <c r="AN3" s="240" t="str">
        <f>'All Ticker P&amp;L'!C3</f>
        <v>Z74</v>
      </c>
      <c r="AO3" s="240" t="str">
        <f>'All Ticker P&amp;L'!D3</f>
        <v>SGD</v>
      </c>
      <c r="AP3" s="261">
        <f>IF($AL3="",0,'All Ticker P&amp;L'!E3)</f>
        <v>3000</v>
      </c>
      <c r="AQ3" s="262">
        <f>IF($AL3="",0,'All Ticker P&amp;L'!J3*'All Ticker P&amp;L'!I3)</f>
        <v>11460</v>
      </c>
      <c r="AR3" s="262">
        <f>IF($AL3="",0,'All Ticker P&amp;L'!L3)</f>
        <v>2135</v>
      </c>
      <c r="AS3" s="263">
        <f>IF($AL3="",0,'All Ticker P&amp;L'!M3)</f>
        <v>0.22895442359249329</v>
      </c>
      <c r="AT3" s="240">
        <f>IF($AL3="","",RANK(AR3,$AR$2:$AR$1001)+COUNTIF($AR$2:AR3,AR3)-1)</f>
        <v>6</v>
      </c>
      <c r="AU3" s="240">
        <f>IF($AL3="","",RANK(AV3,$AV$2:$AV$1001)+COUNTIF($AV$2:AV3,AV3)-1)</f>
        <v>995</v>
      </c>
      <c r="AV3" s="262">
        <f t="shared" si="1"/>
        <v>-2135</v>
      </c>
    </row>
    <row r="4" spans="1:48" ht="15" customHeight="1" x14ac:dyDescent="0.2">
      <c r="A4" s="265" t="s">
        <v>454</v>
      </c>
      <c r="B4" s="266">
        <f>COUNTIF($Z$2:$Z$1001,"?*")</f>
        <v>9</v>
      </c>
      <c r="D4" s="265" t="s">
        <v>455</v>
      </c>
      <c r="E4" s="265" t="s">
        <v>383</v>
      </c>
      <c r="F4" s="265" t="s">
        <v>375</v>
      </c>
      <c r="G4" s="265" t="s">
        <v>378</v>
      </c>
      <c r="H4" s="265" t="s">
        <v>456</v>
      </c>
      <c r="I4" s="265" t="s">
        <v>457</v>
      </c>
      <c r="J4" s="265" t="s">
        <v>458</v>
      </c>
      <c r="K4" s="265" t="s">
        <v>459</v>
      </c>
      <c r="Z4" s="240" t="str">
        <f>Shares!A4</f>
        <v>USX:AAPL:USD</v>
      </c>
      <c r="AA4" s="240" t="str">
        <f>Shares!B4</f>
        <v>USX</v>
      </c>
      <c r="AB4" s="240" t="str">
        <f>Shares!C4</f>
        <v>AAPL</v>
      </c>
      <c r="AC4" s="240" t="str">
        <f>Shares!D4</f>
        <v>USD</v>
      </c>
      <c r="AD4" s="261">
        <f>IF($Z4="",0,Shares!E4)</f>
        <v>80</v>
      </c>
      <c r="AE4" s="262">
        <f>IF($Z4="",0,Shares!K4*Shares!J4)</f>
        <v>20684.929735879363</v>
      </c>
      <c r="AF4" s="263">
        <f t="shared" si="0"/>
        <v>0.11629603632793907</v>
      </c>
      <c r="AG4" s="262">
        <f>IF($Z4="",0,Shares!M4)</f>
        <v>8907.4478675130504</v>
      </c>
      <c r="AH4" s="263">
        <f>IF($Z4="",0,Shares!N4)</f>
        <v>0.75631174533479695</v>
      </c>
      <c r="AI4" s="240">
        <f>IF($Z4="","",RANK(AE4,$AE$2:$AE$1001)+COUNTIF($AE$2:AE4,AE4)-1)</f>
        <v>2</v>
      </c>
      <c r="AJ4" s="240" t="str">
        <f>IF($AD4&lt;0,COUNT($AJ$1:AJ3)+1,"")</f>
        <v/>
      </c>
      <c r="AL4" s="240" t="str">
        <f>'All Ticker P&amp;L'!A4</f>
        <v>USX:AAPL:USD</v>
      </c>
      <c r="AM4" s="240" t="str">
        <f>'All Ticker P&amp;L'!B4</f>
        <v>USX</v>
      </c>
      <c r="AN4" s="240" t="str">
        <f>'All Ticker P&amp;L'!C4</f>
        <v>AAPL</v>
      </c>
      <c r="AO4" s="240" t="str">
        <f>'All Ticker P&amp;L'!D4</f>
        <v>USD</v>
      </c>
      <c r="AP4" s="261">
        <f>IF($AL4="",0,'All Ticker P&amp;L'!E4)</f>
        <v>80</v>
      </c>
      <c r="AQ4" s="262">
        <f>IF($AL4="",0,'All Ticker P&amp;L'!J4*'All Ticker P&amp;L'!I4)</f>
        <v>20684.929735879363</v>
      </c>
      <c r="AR4" s="262">
        <f>IF($AL4="",0,'All Ticker P&amp;L'!L4)</f>
        <v>8907.4478675130504</v>
      </c>
      <c r="AS4" s="263">
        <f>IF($AL4="",0,'All Ticker P&amp;L'!M4)</f>
        <v>0.75631174533479695</v>
      </c>
      <c r="AT4" s="240">
        <f>IF($AL4="","",RANK(AR4,$AR$2:$AR$1001)+COUNTIF($AR$2:AR4,AR4)-1)</f>
        <v>4</v>
      </c>
      <c r="AU4" s="240">
        <f>IF($AL4="","",RANK(AV4,$AV$2:$AV$1001)+COUNTIF($AV$2:AV4,AV4)-1)</f>
        <v>997</v>
      </c>
      <c r="AV4" s="262">
        <f t="shared" si="1"/>
        <v>-8907.4478675130504</v>
      </c>
    </row>
    <row r="5" spans="1:48" ht="15" customHeight="1" x14ac:dyDescent="0.2">
      <c r="A5" s="267" t="s">
        <v>460</v>
      </c>
      <c r="B5" s="268">
        <f>SUM($AE$2:$AE$1001)</f>
        <v>177864.44309718916</v>
      </c>
      <c r="D5" s="267">
        <v>1</v>
      </c>
      <c r="E5" s="267" t="str">
        <f t="shared" ref="E5:E14" si="2">IFERROR(INDEX($Z$2:$Z$1001,MATCH($D5,$AI$2:$AI$1001,0)),"")</f>
        <v>CA:GOLD:SGD</v>
      </c>
      <c r="F5" s="267" t="str">
        <f t="shared" ref="F5:F14" si="3">IF($E5="","",INDEX($AA$2:$AA$1001,MATCH($D5,$AI$2:$AI$1001,0)))</f>
        <v>CA</v>
      </c>
      <c r="G5" s="267" t="str">
        <f t="shared" ref="G5:G14" si="4">IF($E5="","",INDEX($AC$2:$AC$1001,MATCH($D5,$AI$2:$AI$1001,0)))</f>
        <v>SGD</v>
      </c>
      <c r="H5" s="268">
        <f t="shared" ref="H5:H14" si="5">IF($E5="","",INDEX($AE$2:$AE$1001,MATCH($D5,$AI$2:$AI$1001,0)))</f>
        <v>78127</v>
      </c>
      <c r="I5" s="269">
        <f t="shared" ref="I5:I14" si="6">IF($E5="","",INDEX($AF$2:$AF$1001,MATCH($D5,$AI$2:$AI$1001,0)))</f>
        <v>0.43925024383490546</v>
      </c>
      <c r="J5" s="268">
        <f t="shared" ref="J5:J14" si="7">IF($E5="","",INDEX($AG$2:$AG$1001,MATCH($D5,$AI$2:$AI$1001,0)))</f>
        <v>22627</v>
      </c>
      <c r="K5" s="269">
        <f t="shared" ref="K5:K14" si="8">IF($E5="","",INDEX($AH$2:$AH$1001,MATCH($D5,$AI$2:$AI$1001,0)))</f>
        <v>0.40769369369369368</v>
      </c>
      <c r="Z5" s="240" t="str">
        <f>Shares!A5</f>
        <v>SGX:C38U:SGD</v>
      </c>
      <c r="AA5" s="240" t="str">
        <f>Shares!B5</f>
        <v>SGX</v>
      </c>
      <c r="AB5" s="240" t="str">
        <f>Shares!C5</f>
        <v>C38U</v>
      </c>
      <c r="AC5" s="240" t="str">
        <f>Shares!D5</f>
        <v>SGD</v>
      </c>
      <c r="AD5" s="261">
        <f>IF($Z5="",0,Shares!E5)</f>
        <v>8000</v>
      </c>
      <c r="AE5" s="262">
        <f>IF($Z5="",0,Shares!K5*Shares!J5)</f>
        <v>16320</v>
      </c>
      <c r="AF5" s="263">
        <f t="shared" si="0"/>
        <v>9.1755270001224382E-2</v>
      </c>
      <c r="AG5" s="262">
        <f>IF($Z5="",0,Shares!M5)</f>
        <v>170</v>
      </c>
      <c r="AH5" s="263">
        <f>IF($Z5="",0,Shares!N5)</f>
        <v>1.0526315789473684E-2</v>
      </c>
      <c r="AI5" s="240">
        <f>IF($Z5="","",RANK(AE5,$AE$2:$AE$1001)+COUNTIF($AE$2:AE5,AE5)-1)</f>
        <v>3</v>
      </c>
      <c r="AJ5" s="240" t="str">
        <f>IF($AD5&lt;0,COUNT($AJ$1:AJ4)+1,"")</f>
        <v/>
      </c>
      <c r="AL5" s="240" t="str">
        <f>'All Ticker P&amp;L'!A5</f>
        <v>SGX:C38U:SGD</v>
      </c>
      <c r="AM5" s="240" t="str">
        <f>'All Ticker P&amp;L'!B5</f>
        <v>SGX</v>
      </c>
      <c r="AN5" s="240" t="str">
        <f>'All Ticker P&amp;L'!C5</f>
        <v>C38U</v>
      </c>
      <c r="AO5" s="240" t="str">
        <f>'All Ticker P&amp;L'!D5</f>
        <v>SGD</v>
      </c>
      <c r="AP5" s="261">
        <f>IF($AL5="",0,'All Ticker P&amp;L'!E5)</f>
        <v>8000</v>
      </c>
      <c r="AQ5" s="262">
        <f>IF($AL5="",0,'All Ticker P&amp;L'!J5*'All Ticker P&amp;L'!I5)</f>
        <v>16320</v>
      </c>
      <c r="AR5" s="262">
        <f>IF($AL5="",0,'All Ticker P&amp;L'!L5)</f>
        <v>170</v>
      </c>
      <c r="AS5" s="263">
        <f>IF($AL5="",0,'All Ticker P&amp;L'!M5)</f>
        <v>1.0526315789473684E-2</v>
      </c>
      <c r="AT5" s="240">
        <f>IF($AL5="","",RANK(AR5,$AR$2:$AR$1001)+COUNTIF($AR$2:AR5,AR5)-1)</f>
        <v>8</v>
      </c>
      <c r="AU5" s="240">
        <f>IF($AL5="","",RANK(AV5,$AV$2:$AV$1001)+COUNTIF($AV$2:AV5,AV5)-1)</f>
        <v>993</v>
      </c>
      <c r="AV5" s="262">
        <f t="shared" si="1"/>
        <v>-170</v>
      </c>
    </row>
    <row r="6" spans="1:48" ht="15" customHeight="1" x14ac:dyDescent="0.2">
      <c r="A6" s="267" t="s">
        <v>461</v>
      </c>
      <c r="B6" s="268">
        <f>SUMPRODUCT('All Ticker P&amp;L'!$F$2:$F$1001,'All Ticker P&amp;L'!$I$2:$I$1001)</f>
        <v>134688.01778357424</v>
      </c>
      <c r="D6" s="267">
        <v>2</v>
      </c>
      <c r="E6" s="267" t="str">
        <f t="shared" si="2"/>
        <v>USX:AAPL:USD</v>
      </c>
      <c r="F6" s="267" t="str">
        <f t="shared" si="3"/>
        <v>USX</v>
      </c>
      <c r="G6" s="267" t="str">
        <f t="shared" si="4"/>
        <v>USD</v>
      </c>
      <c r="H6" s="268">
        <f t="shared" si="5"/>
        <v>20684.929735879363</v>
      </c>
      <c r="I6" s="269">
        <f t="shared" si="6"/>
        <v>0.11629603632793907</v>
      </c>
      <c r="J6" s="268">
        <f t="shared" si="7"/>
        <v>8907.4478675130504</v>
      </c>
      <c r="K6" s="269">
        <f t="shared" si="8"/>
        <v>0.75631174533479695</v>
      </c>
      <c r="Z6" s="240" t="str">
        <f>Shares!A6</f>
        <v>CG:BITCOIN:USD</v>
      </c>
      <c r="AA6" s="240" t="str">
        <f>Shares!B6</f>
        <v>CG</v>
      </c>
      <c r="AB6" s="240" t="str">
        <f>Shares!C6</f>
        <v>BITCOIN</v>
      </c>
      <c r="AC6" s="240" t="str">
        <f>Shares!D6</f>
        <v>USD</v>
      </c>
      <c r="AD6" s="261">
        <f>IF($Z6="",0,Shares!E6)</f>
        <v>0.1</v>
      </c>
      <c r="AE6" s="262">
        <f>IF($Z6="",0,Shares!K6*Shares!J6)</f>
        <v>13252.53196468052</v>
      </c>
      <c r="AF6" s="263">
        <f t="shared" si="0"/>
        <v>7.4509169645779263E-2</v>
      </c>
      <c r="AG6" s="262">
        <f>IF($Z6="",0,Shares!M6)</f>
        <v>10860.836963969468</v>
      </c>
      <c r="AH6" s="263">
        <f>IF($Z6="",0,Shares!N6)</f>
        <v>4.5410627027027033</v>
      </c>
      <c r="AI6" s="240">
        <f>IF($Z6="","",RANK(AE6,$AE$2:$AE$1001)+COUNTIF($AE$2:AE6,AE6)-1)</f>
        <v>4</v>
      </c>
      <c r="AJ6" s="240" t="str">
        <f>IF($AD6&lt;0,COUNT($AJ$1:AJ5)+1,"")</f>
        <v/>
      </c>
      <c r="AL6" s="240" t="str">
        <f>'All Ticker P&amp;L'!A6</f>
        <v>CG:BITCOIN:USD</v>
      </c>
      <c r="AM6" s="240" t="str">
        <f>'All Ticker P&amp;L'!B6</f>
        <v>CG</v>
      </c>
      <c r="AN6" s="240" t="str">
        <f>'All Ticker P&amp;L'!C6</f>
        <v>BITCOIN</v>
      </c>
      <c r="AO6" s="240" t="str">
        <f>'All Ticker P&amp;L'!D6</f>
        <v>USD</v>
      </c>
      <c r="AP6" s="261">
        <f>IF($AL6="",0,'All Ticker P&amp;L'!E6)</f>
        <v>0.1</v>
      </c>
      <c r="AQ6" s="262">
        <f>IF($AL6="",0,'All Ticker P&amp;L'!J6*'All Ticker P&amp;L'!I6)</f>
        <v>13252.53196468052</v>
      </c>
      <c r="AR6" s="262">
        <f>IF($AL6="",0,'All Ticker P&amp;L'!L6)</f>
        <v>10860.836963969468</v>
      </c>
      <c r="AS6" s="263">
        <f>IF($AL6="",0,'All Ticker P&amp;L'!M6)</f>
        <v>4.5410627027027033</v>
      </c>
      <c r="AT6" s="240">
        <f>IF($AL6="","",RANK(AR6,$AR$2:$AR$1001)+COUNTIF($AR$2:AR6,AR6)-1)</f>
        <v>3</v>
      </c>
      <c r="AU6" s="240">
        <f>IF($AL6="","",RANK(AV6,$AV$2:$AV$1001)+COUNTIF($AV$2:AV6,AV6)-1)</f>
        <v>998</v>
      </c>
      <c r="AV6" s="262">
        <f t="shared" si="1"/>
        <v>-10860.836963969468</v>
      </c>
    </row>
    <row r="7" spans="1:48" ht="15" customHeight="1" x14ac:dyDescent="0.2">
      <c r="A7" s="267" t="s">
        <v>462</v>
      </c>
      <c r="B7" s="268">
        <f>SUMPRODUCT('All Ticker P&amp;L'!$G$2:$G$1001,'All Ticker P&amp;L'!$I$2:$I$1001)</f>
        <v>17995</v>
      </c>
      <c r="D7" s="267">
        <v>3</v>
      </c>
      <c r="E7" s="267" t="str">
        <f t="shared" si="2"/>
        <v>SGX:C38U:SGD</v>
      </c>
      <c r="F7" s="267" t="str">
        <f t="shared" si="3"/>
        <v>SGX</v>
      </c>
      <c r="G7" s="267" t="str">
        <f t="shared" si="4"/>
        <v>SGD</v>
      </c>
      <c r="H7" s="268">
        <f t="shared" si="5"/>
        <v>16320</v>
      </c>
      <c r="I7" s="269">
        <f t="shared" si="6"/>
        <v>9.1755270001224382E-2</v>
      </c>
      <c r="J7" s="268">
        <f t="shared" si="7"/>
        <v>170</v>
      </c>
      <c r="K7" s="269">
        <f t="shared" si="8"/>
        <v>1.0526315789473684E-2</v>
      </c>
      <c r="Z7" s="240" t="str">
        <f>Shares!A7</f>
        <v>HKEX:700:HKD</v>
      </c>
      <c r="AA7" s="240" t="str">
        <f>Shares!B7</f>
        <v>HKEX</v>
      </c>
      <c r="AB7" s="240" t="str">
        <f>Shares!C7</f>
        <v>700</v>
      </c>
      <c r="AC7" s="240" t="str">
        <f>Shares!D7</f>
        <v>HKD</v>
      </c>
      <c r="AD7" s="261">
        <f>IF($Z7="",0,Shares!E7)</f>
        <v>100</v>
      </c>
      <c r="AE7" s="262">
        <f>IF($Z7="",0,Shares!K7*Shares!J7)</f>
        <v>8050.3932852926064</v>
      </c>
      <c r="AF7" s="263">
        <f t="shared" si="0"/>
        <v>4.5261397641425664E-2</v>
      </c>
      <c r="AG7" s="262">
        <f>IF($Z7="",0,Shares!M7)</f>
        <v>-1860.0662895964892</v>
      </c>
      <c r="AH7" s="263">
        <f>IF($Z7="",0,Shares!N7)</f>
        <v>-0.18768718801996673</v>
      </c>
      <c r="AI7" s="240">
        <f>IF($Z7="","",RANK(AE7,$AE$2:$AE$1001)+COUNTIF($AE$2:AE7,AE7)-1)</f>
        <v>9</v>
      </c>
      <c r="AJ7" s="240" t="str">
        <f>IF($AD7&lt;0,COUNT($AJ$1:AJ6)+1,"")</f>
        <v/>
      </c>
      <c r="AL7" s="240" t="str">
        <f>'All Ticker P&amp;L'!A7</f>
        <v>HKEX:700:HKD</v>
      </c>
      <c r="AM7" s="240" t="str">
        <f>'All Ticker P&amp;L'!B7</f>
        <v>HKEX</v>
      </c>
      <c r="AN7" s="240" t="str">
        <f>'All Ticker P&amp;L'!C7</f>
        <v>700</v>
      </c>
      <c r="AO7" s="240" t="str">
        <f>'All Ticker P&amp;L'!D7</f>
        <v>HKD</v>
      </c>
      <c r="AP7" s="261">
        <f>IF($AL7="",0,'All Ticker P&amp;L'!E7)</f>
        <v>100</v>
      </c>
      <c r="AQ7" s="262">
        <f>IF($AL7="",0,'All Ticker P&amp;L'!J7*'All Ticker P&amp;L'!I7)</f>
        <v>8050.3932852926064</v>
      </c>
      <c r="AR7" s="262">
        <f>IF($AL7="",0,'All Ticker P&amp;L'!L7)</f>
        <v>-1860.0662895964892</v>
      </c>
      <c r="AS7" s="263">
        <f>IF($AL7="",0,'All Ticker P&amp;L'!M7)</f>
        <v>-0.18768718801996673</v>
      </c>
      <c r="AT7" s="240">
        <f>IF($AL7="","",RANK(AR7,$AR$2:$AR$1001)+COUNTIF($AR$2:AR7,AR7)-1)</f>
        <v>1000</v>
      </c>
      <c r="AU7" s="240">
        <f>IF($AL7="","",RANK(AV7,$AV$2:$AV$1001)+COUNTIF($AV$2:AV7,AV7)-1)</f>
        <v>1</v>
      </c>
      <c r="AV7" s="262">
        <f t="shared" si="1"/>
        <v>1860.0662895964892</v>
      </c>
    </row>
    <row r="8" spans="1:48" ht="15" customHeight="1" x14ac:dyDescent="0.2">
      <c r="A8" s="267" t="s">
        <v>463</v>
      </c>
      <c r="B8" s="268">
        <f>SUM($AG$2:$AG$1001)</f>
        <v>47981.42531361492</v>
      </c>
      <c r="D8" s="267">
        <v>4</v>
      </c>
      <c r="E8" s="267" t="str">
        <f t="shared" si="2"/>
        <v>CG:BITCOIN:USD</v>
      </c>
      <c r="F8" s="267" t="str">
        <f t="shared" si="3"/>
        <v>CG</v>
      </c>
      <c r="G8" s="267" t="str">
        <f t="shared" si="4"/>
        <v>USD</v>
      </c>
      <c r="H8" s="268">
        <f t="shared" si="5"/>
        <v>13252.53196468052</v>
      </c>
      <c r="I8" s="269">
        <f t="shared" si="6"/>
        <v>7.4509169645779263E-2</v>
      </c>
      <c r="J8" s="268">
        <f t="shared" si="7"/>
        <v>10860.836963969468</v>
      </c>
      <c r="K8" s="269">
        <f t="shared" si="8"/>
        <v>4.5410627027027033</v>
      </c>
      <c r="Z8" s="240" t="str">
        <f>Shares!A8</f>
        <v>USX:MSFT:USD</v>
      </c>
      <c r="AA8" s="240" t="str">
        <f>Shares!B8</f>
        <v>USX</v>
      </c>
      <c r="AB8" s="240" t="str">
        <f>Shares!C8</f>
        <v>MSFT</v>
      </c>
      <c r="AC8" s="240" t="str">
        <f>Shares!D8</f>
        <v>USD</v>
      </c>
      <c r="AD8" s="261">
        <f>IF($Z8="",0,Shares!E8)</f>
        <v>20</v>
      </c>
      <c r="AE8" s="262">
        <f>IF($Z8="",0,Shares!K8*Shares!J8)</f>
        <v>10859.588111336665</v>
      </c>
      <c r="AF8" s="263">
        <f t="shared" si="0"/>
        <v>6.1055419072168014E-2</v>
      </c>
      <c r="AG8" s="262">
        <f>IF($Z8="",0,Shares!M8)</f>
        <v>4906.2067717288865</v>
      </c>
      <c r="AH8" s="263">
        <f>IF($Z8="",0,Shares!N8)</f>
        <v>0.82410423452768733</v>
      </c>
      <c r="AI8" s="240">
        <f>IF($Z8="","",RANK(AE8,$AE$2:$AE$1001)+COUNTIF($AE$2:AE8,AE8)-1)</f>
        <v>7</v>
      </c>
      <c r="AJ8" s="240" t="str">
        <f>IF($AD8&lt;0,COUNT($AJ$1:AJ7)+1,"")</f>
        <v/>
      </c>
      <c r="AL8" s="240" t="str">
        <f>'All Ticker P&amp;L'!A8</f>
        <v>USX:MSFT:USD</v>
      </c>
      <c r="AM8" s="240" t="str">
        <f>'All Ticker P&amp;L'!B8</f>
        <v>USX</v>
      </c>
      <c r="AN8" s="240" t="str">
        <f>'All Ticker P&amp;L'!C8</f>
        <v>MSFT</v>
      </c>
      <c r="AO8" s="240" t="str">
        <f>'All Ticker P&amp;L'!D8</f>
        <v>USD</v>
      </c>
      <c r="AP8" s="261">
        <f>IF($AL8="",0,'All Ticker P&amp;L'!E8)</f>
        <v>20</v>
      </c>
      <c r="AQ8" s="262">
        <f>IF($AL8="",0,'All Ticker P&amp;L'!J8*'All Ticker P&amp;L'!I8)</f>
        <v>10859.588111336665</v>
      </c>
      <c r="AR8" s="262">
        <f>IF($AL8="",0,'All Ticker P&amp;L'!L8)</f>
        <v>4906.2067717288865</v>
      </c>
      <c r="AS8" s="263">
        <f>IF($AL8="",0,'All Ticker P&amp;L'!M8)</f>
        <v>0.82410423452768733</v>
      </c>
      <c r="AT8" s="240">
        <f>IF($AL8="","",RANK(AR8,$AR$2:$AR$1001)+COUNTIF($AR$2:AR8,AR8)-1)</f>
        <v>5</v>
      </c>
      <c r="AU8" s="240">
        <f>IF($AL8="","",RANK(AV8,$AV$2:$AV$1001)+COUNTIF($AV$2:AV8,AV8)-1)</f>
        <v>996</v>
      </c>
      <c r="AV8" s="262">
        <f t="shared" si="1"/>
        <v>-4906.2067717288865</v>
      </c>
    </row>
    <row r="9" spans="1:48" ht="15" customHeight="1" x14ac:dyDescent="0.2">
      <c r="A9" s="267" t="s">
        <v>464</v>
      </c>
      <c r="B9" s="268">
        <f>SUMIFS('All Ticker P&amp;L'!$L$2:$L$1001,'All Ticker P&amp;L'!$E$2:$E$1001,0)</f>
        <v>13190</v>
      </c>
      <c r="D9" s="267">
        <v>5</v>
      </c>
      <c r="E9" s="267" t="str">
        <f t="shared" si="2"/>
        <v>SGX:Z74:SGD</v>
      </c>
      <c r="F9" s="267" t="str">
        <f t="shared" si="3"/>
        <v>SGX</v>
      </c>
      <c r="G9" s="267" t="str">
        <f t="shared" si="4"/>
        <v>SGD</v>
      </c>
      <c r="H9" s="268">
        <f t="shared" si="5"/>
        <v>11460</v>
      </c>
      <c r="I9" s="269">
        <f t="shared" si="6"/>
        <v>6.4431090331742116E-2</v>
      </c>
      <c r="J9" s="268">
        <f t="shared" si="7"/>
        <v>2135</v>
      </c>
      <c r="K9" s="269">
        <f t="shared" si="8"/>
        <v>0.22895442359249329</v>
      </c>
      <c r="Z9" s="240" t="str">
        <f>Shares!A9</f>
        <v>SGX:A17U:SGD</v>
      </c>
      <c r="AA9" s="240" t="str">
        <f>Shares!B9</f>
        <v>SGX</v>
      </c>
      <c r="AB9" s="240" t="str">
        <f>Shares!C9</f>
        <v>A17U</v>
      </c>
      <c r="AC9" s="240" t="str">
        <f>Shares!D9</f>
        <v>SGD</v>
      </c>
      <c r="AD9" s="261">
        <f>IF($Z9="",0,Shares!E9)</f>
        <v>4000</v>
      </c>
      <c r="AE9" s="262">
        <f>IF($Z9="",0,Shares!K9*Shares!J9)</f>
        <v>10960</v>
      </c>
      <c r="AF9" s="263">
        <f t="shared" si="0"/>
        <v>6.1619960736116371E-2</v>
      </c>
      <c r="AG9" s="262">
        <f>IF($Z9="",0,Shares!M9)</f>
        <v>-890</v>
      </c>
      <c r="AH9" s="263">
        <f>IF($Z9="",0,Shares!N9)</f>
        <v>-7.5105485232067504E-2</v>
      </c>
      <c r="AI9" s="240">
        <f>IF($Z9="","",RANK(AE9,$AE$2:$AE$1001)+COUNTIF($AE$2:AE9,AE9)-1)</f>
        <v>6</v>
      </c>
      <c r="AJ9" s="240" t="str">
        <f>IF($AD9&lt;0,COUNT($AJ$1:AJ8)+1,"")</f>
        <v/>
      </c>
      <c r="AL9" s="240" t="str">
        <f>'All Ticker P&amp;L'!A9</f>
        <v>SGX:A17U:SGD</v>
      </c>
      <c r="AM9" s="240" t="str">
        <f>'All Ticker P&amp;L'!B9</f>
        <v>SGX</v>
      </c>
      <c r="AN9" s="240" t="str">
        <f>'All Ticker P&amp;L'!C9</f>
        <v>A17U</v>
      </c>
      <c r="AO9" s="240" t="str">
        <f>'All Ticker P&amp;L'!D9</f>
        <v>SGD</v>
      </c>
      <c r="AP9" s="261">
        <f>IF($AL9="",0,'All Ticker P&amp;L'!E9)</f>
        <v>4000</v>
      </c>
      <c r="AQ9" s="262">
        <f>IF($AL9="",0,'All Ticker P&amp;L'!J9*'All Ticker P&amp;L'!I9)</f>
        <v>10960</v>
      </c>
      <c r="AR9" s="262">
        <f>IF($AL9="",0,'All Ticker P&amp;L'!L9)</f>
        <v>-890</v>
      </c>
      <c r="AS9" s="263">
        <f>IF($AL9="",0,'All Ticker P&amp;L'!M9)</f>
        <v>-7.5105485232067504E-2</v>
      </c>
      <c r="AT9" s="240">
        <f>IF($AL9="","",RANK(AR9,$AR$2:$AR$1001)+COUNTIF($AR$2:AR9,AR9)-1)</f>
        <v>999</v>
      </c>
      <c r="AU9" s="240">
        <f>IF($AL9="","",RANK(AV9,$AV$2:$AV$1001)+COUNTIF($AV$2:AV9,AV9)-1)</f>
        <v>2</v>
      </c>
      <c r="AV9" s="262">
        <f t="shared" si="1"/>
        <v>890</v>
      </c>
    </row>
    <row r="10" spans="1:48" ht="15" customHeight="1" x14ac:dyDescent="0.2">
      <c r="A10" s="267" t="s">
        <v>465</v>
      </c>
      <c r="B10" s="268">
        <f>SUM('All Ticker P&amp;L'!$L$2:$L$1001)</f>
        <v>61171.42531361492</v>
      </c>
      <c r="D10" s="267">
        <v>6</v>
      </c>
      <c r="E10" s="267" t="str">
        <f t="shared" si="2"/>
        <v>SGX:A17U:SGD</v>
      </c>
      <c r="F10" s="267" t="str">
        <f t="shared" si="3"/>
        <v>SGX</v>
      </c>
      <c r="G10" s="267" t="str">
        <f t="shared" si="4"/>
        <v>SGD</v>
      </c>
      <c r="H10" s="268">
        <f t="shared" si="5"/>
        <v>10960</v>
      </c>
      <c r="I10" s="269">
        <f t="shared" si="6"/>
        <v>6.1619960736116371E-2</v>
      </c>
      <c r="J10" s="268">
        <f t="shared" si="7"/>
        <v>-890</v>
      </c>
      <c r="K10" s="269">
        <f t="shared" si="8"/>
        <v>-7.5105485232067504E-2</v>
      </c>
      <c r="Z10" s="240" t="str">
        <f>Shares!A10</f>
        <v>SGX:CLR:SGD</v>
      </c>
      <c r="AA10" s="240" t="str">
        <f>Shares!B10</f>
        <v>SGX</v>
      </c>
      <c r="AB10" s="240" t="str">
        <f>Shares!C10</f>
        <v>CLR</v>
      </c>
      <c r="AC10" s="240" t="str">
        <f>Shares!D10</f>
        <v>SGD</v>
      </c>
      <c r="AD10" s="261">
        <f>IF($Z10="",0,Shares!E10)</f>
        <v>10000</v>
      </c>
      <c r="AE10" s="262">
        <f>IF($Z10="",0,Shares!K10*Shares!J10)</f>
        <v>8149.9999999999991</v>
      </c>
      <c r="AF10" s="263">
        <f t="shared" si="0"/>
        <v>4.582141240869967E-2</v>
      </c>
      <c r="AG10" s="262">
        <f>IF($Z10="",0,Shares!M10)</f>
        <v>1124.9999999999991</v>
      </c>
      <c r="AH10" s="263">
        <f>IF($Z10="",0,Shares!N10)</f>
        <v>0.16014234875444827</v>
      </c>
      <c r="AI10" s="240">
        <f>IF($Z10="","",RANK(AE10,$AE$2:$AE$1001)+COUNTIF($AE$2:AE10,AE10)-1)</f>
        <v>8</v>
      </c>
      <c r="AJ10" s="240" t="str">
        <f>IF($AD10&lt;0,COUNT($AJ$1:AJ9)+1,"")</f>
        <v/>
      </c>
      <c r="AL10" s="240" t="str">
        <f>'All Ticker P&amp;L'!A10</f>
        <v>USX:NVDA:USD</v>
      </c>
      <c r="AM10" s="240" t="str">
        <f>'All Ticker P&amp;L'!B10</f>
        <v>USX</v>
      </c>
      <c r="AN10" s="240" t="str">
        <f>'All Ticker P&amp;L'!C10</f>
        <v>NVDA</v>
      </c>
      <c r="AO10" s="240" t="str">
        <f>'All Ticker P&amp;L'!D10</f>
        <v>USD</v>
      </c>
      <c r="AP10" s="261">
        <f>IF($AL10="",0,'All Ticker P&amp;L'!E10)</f>
        <v>0</v>
      </c>
      <c r="AQ10" s="262">
        <f>IF($AL10="",0,'All Ticker P&amp;L'!J10*'All Ticker P&amp;L'!I10)</f>
        <v>0</v>
      </c>
      <c r="AR10" s="262">
        <f>IF($AL10="",0,'All Ticker P&amp;L'!L10)</f>
        <v>13190</v>
      </c>
      <c r="AS10" s="263">
        <f>IF($AL10="",0,'All Ticker P&amp;L'!M10)</f>
        <v>2.7450572320499478</v>
      </c>
      <c r="AT10" s="240">
        <f>IF($AL10="","",RANK(AR10,$AR$2:$AR$1001)+COUNTIF($AR$2:AR10,AR10)-1)</f>
        <v>2</v>
      </c>
      <c r="AU10" s="240">
        <f>IF($AL10="","",RANK(AV10,$AV$2:$AV$1001)+COUNTIF($AV$2:AV10,AV10)-1)</f>
        <v>999</v>
      </c>
      <c r="AV10" s="262">
        <f t="shared" si="1"/>
        <v>-13190</v>
      </c>
    </row>
    <row r="11" spans="1:48" ht="15" customHeight="1" x14ac:dyDescent="0.2">
      <c r="A11" s="267" t="s">
        <v>466</v>
      </c>
      <c r="B11" s="269">
        <f>IFERROR($B$10/$B$6,0)</f>
        <v>0.454171249382475</v>
      </c>
      <c r="D11" s="267">
        <v>7</v>
      </c>
      <c r="E11" s="267" t="str">
        <f t="shared" si="2"/>
        <v>USX:MSFT:USD</v>
      </c>
      <c r="F11" s="267" t="str">
        <f t="shared" si="3"/>
        <v>USX</v>
      </c>
      <c r="G11" s="267" t="str">
        <f t="shared" si="4"/>
        <v>USD</v>
      </c>
      <c r="H11" s="268">
        <f t="shared" si="5"/>
        <v>10859.588111336665</v>
      </c>
      <c r="I11" s="269">
        <f t="shared" si="6"/>
        <v>6.1055419072168014E-2</v>
      </c>
      <c r="J11" s="268">
        <f t="shared" si="7"/>
        <v>4906.2067717288865</v>
      </c>
      <c r="K11" s="269">
        <f t="shared" si="8"/>
        <v>0.82410423452768733</v>
      </c>
      <c r="Z11" s="240" t="str">
        <f>Shares!A11</f>
        <v/>
      </c>
      <c r="AA11" s="240" t="str">
        <f>Shares!B11</f>
        <v/>
      </c>
      <c r="AB11" s="240" t="str">
        <f>Shares!C11</f>
        <v/>
      </c>
      <c r="AC11" s="240" t="str">
        <f>Shares!D11</f>
        <v/>
      </c>
      <c r="AD11" s="261">
        <f>IF($Z11="",0,Shares!E11)</f>
        <v>0</v>
      </c>
      <c r="AE11" s="262">
        <f>IF($Z11="",0,Shares!K11*Shares!J11)</f>
        <v>0</v>
      </c>
      <c r="AF11" s="263">
        <f t="shared" si="0"/>
        <v>0</v>
      </c>
      <c r="AG11" s="262">
        <f>IF($Z11="",0,Shares!M11)</f>
        <v>0</v>
      </c>
      <c r="AH11" s="263">
        <f>IF($Z11="",0,Shares!N11)</f>
        <v>0</v>
      </c>
      <c r="AI11" s="240" t="str">
        <f>IF($Z11="","",RANK(AE11,$AE$2:$AE$1001)+COUNTIF($AE$2:AE11,AE11)-1)</f>
        <v/>
      </c>
      <c r="AJ11" s="240" t="str">
        <f>IF($AD11&lt;0,COUNT($AJ$1:AJ10)+1,"")</f>
        <v/>
      </c>
      <c r="AL11" s="240" t="str">
        <f>'All Ticker P&amp;L'!A11</f>
        <v>SGX:CLR:SGD</v>
      </c>
      <c r="AM11" s="240" t="str">
        <f>'All Ticker P&amp;L'!B11</f>
        <v>SGX</v>
      </c>
      <c r="AN11" s="240" t="str">
        <f>'All Ticker P&amp;L'!C11</f>
        <v>CLR</v>
      </c>
      <c r="AO11" s="240" t="str">
        <f>'All Ticker P&amp;L'!D11</f>
        <v>SGD</v>
      </c>
      <c r="AP11" s="261">
        <f>IF($AL11="",0,'All Ticker P&amp;L'!E11)</f>
        <v>10000</v>
      </c>
      <c r="AQ11" s="262">
        <f>IF($AL11="",0,'All Ticker P&amp;L'!J11*'All Ticker P&amp;L'!I11)</f>
        <v>8149.9999999999991</v>
      </c>
      <c r="AR11" s="262">
        <f>IF($AL11="",0,'All Ticker P&amp;L'!L11)</f>
        <v>1124.9999999999991</v>
      </c>
      <c r="AS11" s="263">
        <f>IF($AL11="",0,'All Ticker P&amp;L'!M11)</f>
        <v>0.16014234875444827</v>
      </c>
      <c r="AT11" s="240">
        <f>IF($AL11="","",RANK(AR11,$AR$2:$AR$1001)+COUNTIF($AR$2:AR11,AR11)-1)</f>
        <v>7</v>
      </c>
      <c r="AU11" s="240">
        <f>IF($AL11="","",RANK(AV11,$AV$2:$AV$1001)+COUNTIF($AV$2:AV11,AV11)-1)</f>
        <v>994</v>
      </c>
      <c r="AV11" s="262">
        <f t="shared" si="1"/>
        <v>-1124.9999999999991</v>
      </c>
    </row>
    <row r="12" spans="1:48" ht="15" customHeight="1" x14ac:dyDescent="0.2">
      <c r="A12" s="267" t="s">
        <v>467</v>
      </c>
      <c r="B12" s="269">
        <f>IFERROR(MAX($AF$2:$AF$1001),0)</f>
        <v>0.43925024383490546</v>
      </c>
      <c r="D12" s="267">
        <v>8</v>
      </c>
      <c r="E12" s="267" t="str">
        <f t="shared" si="2"/>
        <v>SGX:CLR:SGD</v>
      </c>
      <c r="F12" s="267" t="str">
        <f t="shared" si="3"/>
        <v>SGX</v>
      </c>
      <c r="G12" s="267" t="str">
        <f t="shared" si="4"/>
        <v>SGD</v>
      </c>
      <c r="H12" s="268">
        <f t="shared" si="5"/>
        <v>8149.9999999999991</v>
      </c>
      <c r="I12" s="269">
        <f t="shared" si="6"/>
        <v>4.582141240869967E-2</v>
      </c>
      <c r="J12" s="268">
        <f t="shared" si="7"/>
        <v>1124.9999999999991</v>
      </c>
      <c r="K12" s="269">
        <f t="shared" si="8"/>
        <v>0.16014234875444827</v>
      </c>
      <c r="Z12" s="240" t="str">
        <f>Shares!A12</f>
        <v/>
      </c>
      <c r="AA12" s="240" t="str">
        <f>Shares!B12</f>
        <v/>
      </c>
      <c r="AB12" s="240" t="str">
        <f>Shares!C12</f>
        <v/>
      </c>
      <c r="AC12" s="240" t="str">
        <f>Shares!D12</f>
        <v/>
      </c>
      <c r="AD12" s="261">
        <f>IF($Z12="",0,Shares!E12)</f>
        <v>0</v>
      </c>
      <c r="AE12" s="262">
        <f>IF($Z12="",0,Shares!K12*Shares!J12)</f>
        <v>0</v>
      </c>
      <c r="AF12" s="263">
        <f t="shared" si="0"/>
        <v>0</v>
      </c>
      <c r="AG12" s="262">
        <f>IF($Z12="",0,Shares!M12)</f>
        <v>0</v>
      </c>
      <c r="AH12" s="263">
        <f>IF($Z12="",0,Shares!N12)</f>
        <v>0</v>
      </c>
      <c r="AI12" s="240" t="str">
        <f>IF($Z12="","",RANK(AE12,$AE$2:$AE$1001)+COUNTIF($AE$2:AE12,AE12)-1)</f>
        <v/>
      </c>
      <c r="AJ12" s="240" t="str">
        <f>IF($AD12&lt;0,COUNT($AJ$1:AJ11)+1,"")</f>
        <v/>
      </c>
      <c r="AL12" s="240" t="str">
        <f>'All Ticker P&amp;L'!A12</f>
        <v/>
      </c>
      <c r="AM12" s="240" t="str">
        <f>'All Ticker P&amp;L'!B12</f>
        <v/>
      </c>
      <c r="AN12" s="240" t="str">
        <f>'All Ticker P&amp;L'!C12</f>
        <v/>
      </c>
      <c r="AO12" s="240" t="str">
        <f>'All Ticker P&amp;L'!D12</f>
        <v/>
      </c>
      <c r="AP12" s="261">
        <f>IF($AL12="",0,'All Ticker P&amp;L'!E12)</f>
        <v>0</v>
      </c>
      <c r="AQ12" s="262">
        <f>IF($AL12="",0,'All Ticker P&amp;L'!J12*'All Ticker P&amp;L'!I12)</f>
        <v>0</v>
      </c>
      <c r="AR12" s="262">
        <f>IF($AL12="",0,'All Ticker P&amp;L'!L12)</f>
        <v>0</v>
      </c>
      <c r="AS12" s="263">
        <f>IF($AL12="",0,'All Ticker P&amp;L'!M12)</f>
        <v>0</v>
      </c>
      <c r="AT12" s="240" t="str">
        <f>IF($AL12="","",RANK(AR12,$AR$2:$AR$1001)+COUNTIF($AR$2:AR12,AR12)-1)</f>
        <v/>
      </c>
      <c r="AU12" s="240" t="str">
        <f>IF($AL12="","",RANK(AV12,$AV$2:$AV$1001)+COUNTIF($AV$2:AV12,AV12)-1)</f>
        <v/>
      </c>
      <c r="AV12" s="262">
        <f t="shared" si="1"/>
        <v>0</v>
      </c>
    </row>
    <row r="13" spans="1:48" ht="15" customHeight="1" x14ac:dyDescent="0.2">
      <c r="A13" s="267" t="s">
        <v>468</v>
      </c>
      <c r="B13" s="270">
        <f>COUNTIF(Shares!$E$2:$E$1001,"&lt;0")</f>
        <v>0</v>
      </c>
      <c r="D13" s="267">
        <v>9</v>
      </c>
      <c r="E13" s="267" t="str">
        <f t="shared" si="2"/>
        <v>HKEX:700:HKD</v>
      </c>
      <c r="F13" s="267" t="str">
        <f t="shared" si="3"/>
        <v>HKEX</v>
      </c>
      <c r="G13" s="267" t="str">
        <f t="shared" si="4"/>
        <v>HKD</v>
      </c>
      <c r="H13" s="268">
        <f t="shared" si="5"/>
        <v>8050.3932852926064</v>
      </c>
      <c r="I13" s="269">
        <f t="shared" si="6"/>
        <v>4.5261397641425664E-2</v>
      </c>
      <c r="J13" s="268">
        <f t="shared" si="7"/>
        <v>-1860.0662895964892</v>
      </c>
      <c r="K13" s="269">
        <f t="shared" si="8"/>
        <v>-0.18768718801996673</v>
      </c>
      <c r="Z13" s="240" t="str">
        <f>Shares!A13</f>
        <v/>
      </c>
      <c r="AA13" s="240" t="str">
        <f>Shares!B13</f>
        <v/>
      </c>
      <c r="AB13" s="240" t="str">
        <f>Shares!C13</f>
        <v/>
      </c>
      <c r="AC13" s="240" t="str">
        <f>Shares!D13</f>
        <v/>
      </c>
      <c r="AD13" s="261">
        <f>IF($Z13="",0,Shares!E13)</f>
        <v>0</v>
      </c>
      <c r="AE13" s="262">
        <f>IF($Z13="",0,Shares!K13*Shares!J13)</f>
        <v>0</v>
      </c>
      <c r="AF13" s="263">
        <f t="shared" si="0"/>
        <v>0</v>
      </c>
      <c r="AG13" s="262">
        <f>IF($Z13="",0,Shares!M13)</f>
        <v>0</v>
      </c>
      <c r="AH13" s="263">
        <f>IF($Z13="",0,Shares!N13)</f>
        <v>0</v>
      </c>
      <c r="AI13" s="240" t="str">
        <f>IF($Z13="","",RANK(AE13,$AE$2:$AE$1001)+COUNTIF($AE$2:AE13,AE13)-1)</f>
        <v/>
      </c>
      <c r="AJ13" s="240" t="str">
        <f>IF($AD13&lt;0,COUNT($AJ$1:AJ12)+1,"")</f>
        <v/>
      </c>
      <c r="AL13" s="240" t="str">
        <f>'All Ticker P&amp;L'!A13</f>
        <v/>
      </c>
      <c r="AM13" s="240" t="str">
        <f>'All Ticker P&amp;L'!B13</f>
        <v/>
      </c>
      <c r="AN13" s="240" t="str">
        <f>'All Ticker P&amp;L'!C13</f>
        <v/>
      </c>
      <c r="AO13" s="240" t="str">
        <f>'All Ticker P&amp;L'!D13</f>
        <v/>
      </c>
      <c r="AP13" s="261">
        <f>IF($AL13="",0,'All Ticker P&amp;L'!E13)</f>
        <v>0</v>
      </c>
      <c r="AQ13" s="262">
        <f>IF($AL13="",0,'All Ticker P&amp;L'!J13*'All Ticker P&amp;L'!I13)</f>
        <v>0</v>
      </c>
      <c r="AR13" s="262">
        <f>IF($AL13="",0,'All Ticker P&amp;L'!L13)</f>
        <v>0</v>
      </c>
      <c r="AS13" s="263">
        <f>IF($AL13="",0,'All Ticker P&amp;L'!M13)</f>
        <v>0</v>
      </c>
      <c r="AT13" s="240" t="str">
        <f>IF($AL13="","",RANK(AR13,$AR$2:$AR$1001)+COUNTIF($AR$2:AR13,AR13)-1)</f>
        <v/>
      </c>
      <c r="AU13" s="240" t="str">
        <f>IF($AL13="","",RANK(AV13,$AV$2:$AV$1001)+COUNTIF($AV$2:AV13,AV13)-1)</f>
        <v/>
      </c>
      <c r="AV13" s="262">
        <f t="shared" si="1"/>
        <v>0</v>
      </c>
    </row>
    <row r="14" spans="1:48" ht="15" customHeight="1" x14ac:dyDescent="0.2">
      <c r="A14" s="267" t="s">
        <v>469</v>
      </c>
      <c r="B14" s="270">
        <f>COUNTIFS(Shares!$A$2:$A$1001,"?*",Shares!$I$2:$I$1001,0)+COUNTIFS(Shares!$A$2:$A$1001,"?*",Shares!$J$2:$J$1001,0)+COUNTIFS(Shares!$A$2:$A$1001,"?*",Shares!$D$2:$D$1001,"&lt;&gt;SGD",Shares!$J$2:$J$1001,1)</f>
        <v>0</v>
      </c>
      <c r="D14" s="267">
        <v>10</v>
      </c>
      <c r="E14" s="267" t="str">
        <f t="shared" si="2"/>
        <v/>
      </c>
      <c r="F14" s="267" t="str">
        <f t="shared" si="3"/>
        <v/>
      </c>
      <c r="G14" s="267" t="str">
        <f t="shared" si="4"/>
        <v/>
      </c>
      <c r="H14" s="268" t="str">
        <f t="shared" si="5"/>
        <v/>
      </c>
      <c r="I14" s="269" t="str">
        <f t="shared" si="6"/>
        <v/>
      </c>
      <c r="J14" s="268" t="str">
        <f t="shared" si="7"/>
        <v/>
      </c>
      <c r="K14" s="269" t="str">
        <f t="shared" si="8"/>
        <v/>
      </c>
      <c r="Z14" s="240" t="str">
        <f>Shares!A14</f>
        <v/>
      </c>
      <c r="AA14" s="240" t="str">
        <f>Shares!B14</f>
        <v/>
      </c>
      <c r="AB14" s="240" t="str">
        <f>Shares!C14</f>
        <v/>
      </c>
      <c r="AC14" s="240" t="str">
        <f>Shares!D14</f>
        <v/>
      </c>
      <c r="AD14" s="261">
        <f>IF($Z14="",0,Shares!E14)</f>
        <v>0</v>
      </c>
      <c r="AE14" s="262">
        <f>IF($Z14="",0,Shares!K14*Shares!J14)</f>
        <v>0</v>
      </c>
      <c r="AF14" s="263">
        <f t="shared" si="0"/>
        <v>0</v>
      </c>
      <c r="AG14" s="262">
        <f>IF($Z14="",0,Shares!M14)</f>
        <v>0</v>
      </c>
      <c r="AH14" s="263">
        <f>IF($Z14="",0,Shares!N14)</f>
        <v>0</v>
      </c>
      <c r="AI14" s="240" t="str">
        <f>IF($Z14="","",RANK(AE14,$AE$2:$AE$1001)+COUNTIF($AE$2:AE14,AE14)-1)</f>
        <v/>
      </c>
      <c r="AJ14" s="240" t="str">
        <f>IF($AD14&lt;0,COUNT($AJ$1:AJ13)+1,"")</f>
        <v/>
      </c>
      <c r="AL14" s="240" t="str">
        <f>'All Ticker P&amp;L'!A14</f>
        <v/>
      </c>
      <c r="AM14" s="240" t="str">
        <f>'All Ticker P&amp;L'!B14</f>
        <v/>
      </c>
      <c r="AN14" s="240" t="str">
        <f>'All Ticker P&amp;L'!C14</f>
        <v/>
      </c>
      <c r="AO14" s="240" t="str">
        <f>'All Ticker P&amp;L'!D14</f>
        <v/>
      </c>
      <c r="AP14" s="261">
        <f>IF($AL14="",0,'All Ticker P&amp;L'!E14)</f>
        <v>0</v>
      </c>
      <c r="AQ14" s="262">
        <f>IF($AL14="",0,'All Ticker P&amp;L'!J14*'All Ticker P&amp;L'!I14)</f>
        <v>0</v>
      </c>
      <c r="AR14" s="262">
        <f>IF($AL14="",0,'All Ticker P&amp;L'!L14)</f>
        <v>0</v>
      </c>
      <c r="AS14" s="263">
        <f>IF($AL14="",0,'All Ticker P&amp;L'!M14)</f>
        <v>0</v>
      </c>
      <c r="AT14" s="240" t="str">
        <f>IF($AL14="","",RANK(AR14,$AR$2:$AR$1001)+COUNTIF($AR$2:AR14,AR14)-1)</f>
        <v/>
      </c>
      <c r="AU14" s="240" t="str">
        <f>IF($AL14="","",RANK(AV14,$AV$2:$AV$1001)+COUNTIF($AV$2:AV14,AV14)-1)</f>
        <v/>
      </c>
      <c r="AV14" s="262">
        <f t="shared" si="1"/>
        <v>0</v>
      </c>
    </row>
    <row r="15" spans="1:48" ht="15" customHeight="1" x14ac:dyDescent="0.2">
      <c r="A15" s="110" t="s">
        <v>470</v>
      </c>
      <c r="B15" s="36">
        <f ca="1">'Portfolio Analysis'!$B$3</f>
        <v>7.5333347916603108E-2</v>
      </c>
      <c r="Z15" s="240" t="str">
        <f>Shares!A15</f>
        <v/>
      </c>
      <c r="AA15" s="240" t="str">
        <f>Shares!B15</f>
        <v/>
      </c>
      <c r="AB15" s="240" t="str">
        <f>Shares!C15</f>
        <v/>
      </c>
      <c r="AC15" s="240" t="str">
        <f>Shares!D15</f>
        <v/>
      </c>
      <c r="AD15" s="261">
        <f>IF($Z15="",0,Shares!E15)</f>
        <v>0</v>
      </c>
      <c r="AE15" s="262">
        <f>IF($Z15="",0,Shares!K15*Shares!J15)</f>
        <v>0</v>
      </c>
      <c r="AF15" s="263">
        <f t="shared" si="0"/>
        <v>0</v>
      </c>
      <c r="AG15" s="262">
        <f>IF($Z15="",0,Shares!M15)</f>
        <v>0</v>
      </c>
      <c r="AH15" s="263">
        <f>IF($Z15="",0,Shares!N15)</f>
        <v>0</v>
      </c>
      <c r="AI15" s="240" t="str">
        <f>IF($Z15="","",RANK(AE15,$AE$2:$AE$1001)+COUNTIF($AE$2:AE15,AE15)-1)</f>
        <v/>
      </c>
      <c r="AJ15" s="240" t="str">
        <f>IF($AD15&lt;0,COUNT($AJ$1:AJ14)+1,"")</f>
        <v/>
      </c>
      <c r="AL15" s="240" t="str">
        <f>'All Ticker P&amp;L'!A15</f>
        <v/>
      </c>
      <c r="AM15" s="240" t="str">
        <f>'All Ticker P&amp;L'!B15</f>
        <v/>
      </c>
      <c r="AN15" s="240" t="str">
        <f>'All Ticker P&amp;L'!C15</f>
        <v/>
      </c>
      <c r="AO15" s="240" t="str">
        <f>'All Ticker P&amp;L'!D15</f>
        <v/>
      </c>
      <c r="AP15" s="261">
        <f>IF($AL15="",0,'All Ticker P&amp;L'!E15)</f>
        <v>0</v>
      </c>
      <c r="AQ15" s="262">
        <f>IF($AL15="",0,'All Ticker P&amp;L'!J15*'All Ticker P&amp;L'!I15)</f>
        <v>0</v>
      </c>
      <c r="AR15" s="262">
        <f>IF($AL15="",0,'All Ticker P&amp;L'!L15)</f>
        <v>0</v>
      </c>
      <c r="AS15" s="263">
        <f>IF($AL15="",0,'All Ticker P&amp;L'!M15)</f>
        <v>0</v>
      </c>
      <c r="AT15" s="240" t="str">
        <f>IF($AL15="","",RANK(AR15,$AR$2:$AR$1001)+COUNTIF($AR$2:AR15,AR15)-1)</f>
        <v/>
      </c>
      <c r="AU15" s="240" t="str">
        <f>IF($AL15="","",RANK(AV15,$AV$2:$AV$1001)+COUNTIF($AV$2:AV15,AV15)-1)</f>
        <v/>
      </c>
      <c r="AV15" s="262">
        <f t="shared" si="1"/>
        <v>0</v>
      </c>
    </row>
    <row r="16" spans="1:48" ht="15" customHeight="1" x14ac:dyDescent="0.2">
      <c r="A16" s="110" t="s">
        <v>471</v>
      </c>
      <c r="B16" s="37">
        <f>SUM(Txn[Dividend SGD])</f>
        <v>1090</v>
      </c>
      <c r="Z16" s="240" t="str">
        <f>Shares!A16</f>
        <v/>
      </c>
      <c r="AA16" s="240" t="str">
        <f>Shares!B16</f>
        <v/>
      </c>
      <c r="AB16" s="240" t="str">
        <f>Shares!C16</f>
        <v/>
      </c>
      <c r="AC16" s="240" t="str">
        <f>Shares!D16</f>
        <v/>
      </c>
      <c r="AD16" s="261">
        <f>IF($Z16="",0,Shares!E16)</f>
        <v>0</v>
      </c>
      <c r="AE16" s="262">
        <f>IF($Z16="",0,Shares!K16*Shares!J16)</f>
        <v>0</v>
      </c>
      <c r="AF16" s="263">
        <f t="shared" si="0"/>
        <v>0</v>
      </c>
      <c r="AG16" s="262">
        <f>IF($Z16="",0,Shares!M16)</f>
        <v>0</v>
      </c>
      <c r="AH16" s="263">
        <f>IF($Z16="",0,Shares!N16)</f>
        <v>0</v>
      </c>
      <c r="AI16" s="240" t="str">
        <f>IF($Z16="","",RANK(AE16,$AE$2:$AE$1001)+COUNTIF($AE$2:AE16,AE16)-1)</f>
        <v/>
      </c>
      <c r="AJ16" s="240" t="str">
        <f>IF($AD16&lt;0,COUNT($AJ$1:AJ15)+1,"")</f>
        <v/>
      </c>
      <c r="AL16" s="240" t="str">
        <f>'All Ticker P&amp;L'!A16</f>
        <v/>
      </c>
      <c r="AM16" s="240" t="str">
        <f>'All Ticker P&amp;L'!B16</f>
        <v/>
      </c>
      <c r="AN16" s="240" t="str">
        <f>'All Ticker P&amp;L'!C16</f>
        <v/>
      </c>
      <c r="AO16" s="240" t="str">
        <f>'All Ticker P&amp;L'!D16</f>
        <v/>
      </c>
      <c r="AP16" s="261">
        <f>IF($AL16="",0,'All Ticker P&amp;L'!E16)</f>
        <v>0</v>
      </c>
      <c r="AQ16" s="262">
        <f>IF($AL16="",0,'All Ticker P&amp;L'!J16*'All Ticker P&amp;L'!I16)</f>
        <v>0</v>
      </c>
      <c r="AR16" s="262">
        <f>IF($AL16="",0,'All Ticker P&amp;L'!L16)</f>
        <v>0</v>
      </c>
      <c r="AS16" s="263">
        <f>IF($AL16="",0,'All Ticker P&amp;L'!M16)</f>
        <v>0</v>
      </c>
      <c r="AT16" s="240" t="str">
        <f>IF($AL16="","",RANK(AR16,$AR$2:$AR$1001)+COUNTIF($AR$2:AR16,AR16)-1)</f>
        <v/>
      </c>
      <c r="AU16" s="240" t="str">
        <f>IF($AL16="","",RANK(AV16,$AV$2:$AV$1001)+COUNTIF($AV$2:AV16,AV16)-1)</f>
        <v/>
      </c>
      <c r="AV16" s="262">
        <f t="shared" si="1"/>
        <v>0</v>
      </c>
    </row>
    <row r="17" spans="1:48" ht="15" customHeight="1" x14ac:dyDescent="0.2">
      <c r="A17" s="264" t="s">
        <v>472</v>
      </c>
      <c r="F17" s="264" t="s">
        <v>473</v>
      </c>
      <c r="Z17" s="240" t="str">
        <f>Shares!A17</f>
        <v/>
      </c>
      <c r="AA17" s="240" t="str">
        <f>Shares!B17</f>
        <v/>
      </c>
      <c r="AB17" s="240" t="str">
        <f>Shares!C17</f>
        <v/>
      </c>
      <c r="AC17" s="240" t="str">
        <f>Shares!D17</f>
        <v/>
      </c>
      <c r="AD17" s="261">
        <f>IF($Z17="",0,Shares!E17)</f>
        <v>0</v>
      </c>
      <c r="AE17" s="262">
        <f>IF($Z17="",0,Shares!K17*Shares!J17)</f>
        <v>0</v>
      </c>
      <c r="AF17" s="263">
        <f t="shared" si="0"/>
        <v>0</v>
      </c>
      <c r="AG17" s="262">
        <f>IF($Z17="",0,Shares!M17)</f>
        <v>0</v>
      </c>
      <c r="AH17" s="263">
        <f>IF($Z17="",0,Shares!N17)</f>
        <v>0</v>
      </c>
      <c r="AI17" s="240" t="str">
        <f>IF($Z17="","",RANK(AE17,$AE$2:$AE$1001)+COUNTIF($AE$2:AE17,AE17)-1)</f>
        <v/>
      </c>
      <c r="AJ17" s="240" t="str">
        <f>IF($AD17&lt;0,COUNT($AJ$1:AJ16)+1,"")</f>
        <v/>
      </c>
      <c r="AL17" s="240" t="str">
        <f>'All Ticker P&amp;L'!A17</f>
        <v/>
      </c>
      <c r="AM17" s="240" t="str">
        <f>'All Ticker P&amp;L'!B17</f>
        <v/>
      </c>
      <c r="AN17" s="240" t="str">
        <f>'All Ticker P&amp;L'!C17</f>
        <v/>
      </c>
      <c r="AO17" s="240" t="str">
        <f>'All Ticker P&amp;L'!D17</f>
        <v/>
      </c>
      <c r="AP17" s="261">
        <f>IF($AL17="",0,'All Ticker P&amp;L'!E17)</f>
        <v>0</v>
      </c>
      <c r="AQ17" s="262">
        <f>IF($AL17="",0,'All Ticker P&amp;L'!J17*'All Ticker P&amp;L'!I17)</f>
        <v>0</v>
      </c>
      <c r="AR17" s="262">
        <f>IF($AL17="",0,'All Ticker P&amp;L'!L17)</f>
        <v>0</v>
      </c>
      <c r="AS17" s="263">
        <f>IF($AL17="",0,'All Ticker P&amp;L'!M17)</f>
        <v>0</v>
      </c>
      <c r="AT17" s="240" t="str">
        <f>IF($AL17="","",RANK(AR17,$AR$2:$AR$1001)+COUNTIF($AR$2:AR17,AR17)-1)</f>
        <v/>
      </c>
      <c r="AU17" s="240" t="str">
        <f>IF($AL17="","",RANK(AV17,$AV$2:$AV$1001)+COUNTIF($AV$2:AV17,AV17)-1)</f>
        <v/>
      </c>
      <c r="AV17" s="262">
        <f t="shared" si="1"/>
        <v>0</v>
      </c>
    </row>
    <row r="18" spans="1:48" ht="15" customHeight="1" x14ac:dyDescent="0.2">
      <c r="A18" s="265" t="s">
        <v>378</v>
      </c>
      <c r="B18" s="265" t="s">
        <v>456</v>
      </c>
      <c r="C18" s="265" t="s">
        <v>457</v>
      </c>
      <c r="D18" s="265" t="s">
        <v>474</v>
      </c>
      <c r="F18" s="265" t="s">
        <v>375</v>
      </c>
      <c r="G18" s="265" t="s">
        <v>456</v>
      </c>
      <c r="H18" s="265" t="s">
        <v>457</v>
      </c>
      <c r="I18" s="265" t="s">
        <v>474</v>
      </c>
      <c r="Z18" s="240" t="str">
        <f>Shares!A18</f>
        <v/>
      </c>
      <c r="AA18" s="240" t="str">
        <f>Shares!B18</f>
        <v/>
      </c>
      <c r="AB18" s="240" t="str">
        <f>Shares!C18</f>
        <v/>
      </c>
      <c r="AC18" s="240" t="str">
        <f>Shares!D18</f>
        <v/>
      </c>
      <c r="AD18" s="261">
        <f>IF($Z18="",0,Shares!E18)</f>
        <v>0</v>
      </c>
      <c r="AE18" s="262">
        <f>IF($Z18="",0,Shares!K18*Shares!J18)</f>
        <v>0</v>
      </c>
      <c r="AF18" s="263">
        <f t="shared" si="0"/>
        <v>0</v>
      </c>
      <c r="AG18" s="262">
        <f>IF($Z18="",0,Shares!M18)</f>
        <v>0</v>
      </c>
      <c r="AH18" s="263">
        <f>IF($Z18="",0,Shares!N18)</f>
        <v>0</v>
      </c>
      <c r="AI18" s="240" t="str">
        <f>IF($Z18="","",RANK(AE18,$AE$2:$AE$1001)+COUNTIF($AE$2:AE18,AE18)-1)</f>
        <v/>
      </c>
      <c r="AJ18" s="240" t="str">
        <f>IF($AD18&lt;0,COUNT($AJ$1:AJ17)+1,"")</f>
        <v/>
      </c>
      <c r="AL18" s="240" t="str">
        <f>'All Ticker P&amp;L'!A18</f>
        <v/>
      </c>
      <c r="AM18" s="240" t="str">
        <f>'All Ticker P&amp;L'!B18</f>
        <v/>
      </c>
      <c r="AN18" s="240" t="str">
        <f>'All Ticker P&amp;L'!C18</f>
        <v/>
      </c>
      <c r="AO18" s="240" t="str">
        <f>'All Ticker P&amp;L'!D18</f>
        <v/>
      </c>
      <c r="AP18" s="261">
        <f>IF($AL18="",0,'All Ticker P&amp;L'!E18)</f>
        <v>0</v>
      </c>
      <c r="AQ18" s="262">
        <f>IF($AL18="",0,'All Ticker P&amp;L'!J18*'All Ticker P&amp;L'!I18)</f>
        <v>0</v>
      </c>
      <c r="AR18" s="262">
        <f>IF($AL18="",0,'All Ticker P&amp;L'!L18)</f>
        <v>0</v>
      </c>
      <c r="AS18" s="263">
        <f>IF($AL18="",0,'All Ticker P&amp;L'!M18)</f>
        <v>0</v>
      </c>
      <c r="AT18" s="240" t="str">
        <f>IF($AL18="","",RANK(AR18,$AR$2:$AR$1001)+COUNTIF($AR$2:AR18,AR18)-1)</f>
        <v/>
      </c>
      <c r="AU18" s="240" t="str">
        <f>IF($AL18="","",RANK(AV18,$AV$2:$AV$1001)+COUNTIF($AV$2:AV18,AV18)-1)</f>
        <v/>
      </c>
      <c r="AV18" s="262">
        <f t="shared" si="1"/>
        <v>0</v>
      </c>
    </row>
    <row r="19" spans="1:48" ht="15" customHeight="1" x14ac:dyDescent="0.2">
      <c r="A19" s="267" t="s">
        <v>389</v>
      </c>
      <c r="B19" s="268">
        <f>SUMIFS($AE$2:$AE$1001,$AC$2:$AC$1001,A19)</f>
        <v>125017</v>
      </c>
      <c r="C19" s="269">
        <f>IFERROR(B19/$B$5,0)</f>
        <v>0.70287797731268797</v>
      </c>
      <c r="D19" s="267">
        <f>COUNTIFS($AC$2:$AC$1001,A19,$Z$2:$Z$1001,"?*")</f>
        <v>5</v>
      </c>
      <c r="F19" s="267" t="s">
        <v>387</v>
      </c>
      <c r="G19" s="268">
        <f t="shared" ref="G19:G24" si="9">SUMIFS($AE$2:$AE$1001,$AA$2:$AA$1001,F19)</f>
        <v>78127</v>
      </c>
      <c r="H19" s="269">
        <f t="shared" ref="H19:H25" si="10">IFERROR(G19/$B$5,0)</f>
        <v>0.43925024383490546</v>
      </c>
      <c r="I19" s="267">
        <f t="shared" ref="I19:I24" si="11">COUNTIFS($AA$2:$AA$1001,F19,$Z$2:$Z$1001,"?*")</f>
        <v>1</v>
      </c>
      <c r="Z19" s="240" t="str">
        <f>Shares!A19</f>
        <v/>
      </c>
      <c r="AA19" s="240" t="str">
        <f>Shares!B19</f>
        <v/>
      </c>
      <c r="AB19" s="240" t="str">
        <f>Shares!C19</f>
        <v/>
      </c>
      <c r="AC19" s="240" t="str">
        <f>Shares!D19</f>
        <v/>
      </c>
      <c r="AD19" s="261">
        <f>IF($Z19="",0,Shares!E19)</f>
        <v>0</v>
      </c>
      <c r="AE19" s="262">
        <f>IF($Z19="",0,Shares!K19*Shares!J19)</f>
        <v>0</v>
      </c>
      <c r="AF19" s="263">
        <f t="shared" si="0"/>
        <v>0</v>
      </c>
      <c r="AG19" s="262">
        <f>IF($Z19="",0,Shares!M19)</f>
        <v>0</v>
      </c>
      <c r="AH19" s="263">
        <f>IF($Z19="",0,Shares!N19)</f>
        <v>0</v>
      </c>
      <c r="AI19" s="240" t="str">
        <f>IF($Z19="","",RANK(AE19,$AE$2:$AE$1001)+COUNTIF($AE$2:AE19,AE19)-1)</f>
        <v/>
      </c>
      <c r="AJ19" s="240" t="str">
        <f>IF($AD19&lt;0,COUNT($AJ$1:AJ18)+1,"")</f>
        <v/>
      </c>
      <c r="AL19" s="240" t="str">
        <f>'All Ticker P&amp;L'!A19</f>
        <v/>
      </c>
      <c r="AM19" s="240" t="str">
        <f>'All Ticker P&amp;L'!B19</f>
        <v/>
      </c>
      <c r="AN19" s="240" t="str">
        <f>'All Ticker P&amp;L'!C19</f>
        <v/>
      </c>
      <c r="AO19" s="240" t="str">
        <f>'All Ticker P&amp;L'!D19</f>
        <v/>
      </c>
      <c r="AP19" s="261">
        <f>IF($AL19="",0,'All Ticker P&amp;L'!E19)</f>
        <v>0</v>
      </c>
      <c r="AQ19" s="262">
        <f>IF($AL19="",0,'All Ticker P&amp;L'!J19*'All Ticker P&amp;L'!I19)</f>
        <v>0</v>
      </c>
      <c r="AR19" s="262">
        <f>IF($AL19="",0,'All Ticker P&amp;L'!L19)</f>
        <v>0</v>
      </c>
      <c r="AS19" s="263">
        <f>IF($AL19="",0,'All Ticker P&amp;L'!M19)</f>
        <v>0</v>
      </c>
      <c r="AT19" s="240" t="str">
        <f>IF($AL19="","",RANK(AR19,$AR$2:$AR$1001)+COUNTIF($AR$2:AR19,AR19)-1)</f>
        <v/>
      </c>
      <c r="AU19" s="240" t="str">
        <f>IF($AL19="","",RANK(AV19,$AV$2:$AV$1001)+COUNTIF($AV$2:AV19,AV19)-1)</f>
        <v/>
      </c>
      <c r="AV19" s="262">
        <f t="shared" si="1"/>
        <v>0</v>
      </c>
    </row>
    <row r="20" spans="1:48" ht="15" customHeight="1" x14ac:dyDescent="0.2">
      <c r="A20" s="267" t="s">
        <v>401</v>
      </c>
      <c r="B20" s="268">
        <f>SUMIFS($AE$2:$AE$1001,$AC$2:$AC$1001,A20)</f>
        <v>8050.3932852926064</v>
      </c>
      <c r="C20" s="269">
        <f>IFERROR(B20/$B$5,0)</f>
        <v>4.5261397641425664E-2</v>
      </c>
      <c r="D20" s="267">
        <f>COUNTIFS($AC$2:$AC$1001,A20,$Z$2:$Z$1001,"?*")</f>
        <v>1</v>
      </c>
      <c r="F20" s="267" t="s">
        <v>399</v>
      </c>
      <c r="G20" s="268">
        <f t="shared" si="9"/>
        <v>8050.3932852926064</v>
      </c>
      <c r="H20" s="269">
        <f t="shared" si="10"/>
        <v>4.5261397641425664E-2</v>
      </c>
      <c r="I20" s="267">
        <f t="shared" si="11"/>
        <v>1</v>
      </c>
      <c r="Z20" s="240" t="str">
        <f>Shares!A20</f>
        <v/>
      </c>
      <c r="AA20" s="240" t="str">
        <f>Shares!B20</f>
        <v/>
      </c>
      <c r="AB20" s="240" t="str">
        <f>Shares!C20</f>
        <v/>
      </c>
      <c r="AC20" s="240" t="str">
        <f>Shares!D20</f>
        <v/>
      </c>
      <c r="AD20" s="261">
        <f>IF($Z20="",0,Shares!E20)</f>
        <v>0</v>
      </c>
      <c r="AE20" s="262">
        <f>IF($Z20="",0,Shares!K20*Shares!J20)</f>
        <v>0</v>
      </c>
      <c r="AF20" s="263">
        <f t="shared" si="0"/>
        <v>0</v>
      </c>
      <c r="AG20" s="262">
        <f>IF($Z20="",0,Shares!M20)</f>
        <v>0</v>
      </c>
      <c r="AH20" s="263">
        <f>IF($Z20="",0,Shares!N20)</f>
        <v>0</v>
      </c>
      <c r="AI20" s="240" t="str">
        <f>IF($Z20="","",RANK(AE20,$AE$2:$AE$1001)+COUNTIF($AE$2:AE20,AE20)-1)</f>
        <v/>
      </c>
      <c r="AJ20" s="240" t="str">
        <f>IF($AD20&lt;0,COUNT($AJ$1:AJ19)+1,"")</f>
        <v/>
      </c>
      <c r="AL20" s="240" t="str">
        <f>'All Ticker P&amp;L'!A20</f>
        <v/>
      </c>
      <c r="AM20" s="240" t="str">
        <f>'All Ticker P&amp;L'!B20</f>
        <v/>
      </c>
      <c r="AN20" s="240" t="str">
        <f>'All Ticker P&amp;L'!C20</f>
        <v/>
      </c>
      <c r="AO20" s="240" t="str">
        <f>'All Ticker P&amp;L'!D20</f>
        <v/>
      </c>
      <c r="AP20" s="261">
        <f>IF($AL20="",0,'All Ticker P&amp;L'!E20)</f>
        <v>0</v>
      </c>
      <c r="AQ20" s="262">
        <f>IF($AL20="",0,'All Ticker P&amp;L'!J20*'All Ticker P&amp;L'!I20)</f>
        <v>0</v>
      </c>
      <c r="AR20" s="262">
        <f>IF($AL20="",0,'All Ticker P&amp;L'!L20)</f>
        <v>0</v>
      </c>
      <c r="AS20" s="263">
        <f>IF($AL20="",0,'All Ticker P&amp;L'!M20)</f>
        <v>0</v>
      </c>
      <c r="AT20" s="240" t="str">
        <f>IF($AL20="","",RANK(AR20,$AR$2:$AR$1001)+COUNTIF($AR$2:AR20,AR20)-1)</f>
        <v/>
      </c>
      <c r="AU20" s="240" t="str">
        <f>IF($AL20="","",RANK(AV20,$AV$2:$AV$1001)+COUNTIF($AV$2:AV20,AV20)-1)</f>
        <v/>
      </c>
      <c r="AV20" s="262">
        <f t="shared" si="1"/>
        <v>0</v>
      </c>
    </row>
    <row r="21" spans="1:48" ht="15" customHeight="1" x14ac:dyDescent="0.2">
      <c r="A21" s="267" t="s">
        <v>395</v>
      </c>
      <c r="B21" s="268">
        <f>SUMIFS($AE$2:$AE$1001,$AC$2:$AC$1001,A21)</f>
        <v>44797.049811896548</v>
      </c>
      <c r="C21" s="269">
        <f>IFERROR(B21/$B$5,0)</f>
        <v>0.25186062504588635</v>
      </c>
      <c r="D21" s="267">
        <f>COUNTIFS($AC$2:$AC$1001,A21,$Z$2:$Z$1001,"?*")</f>
        <v>3</v>
      </c>
      <c r="F21" s="267" t="s">
        <v>475</v>
      </c>
      <c r="G21" s="268">
        <f t="shared" si="9"/>
        <v>0</v>
      </c>
      <c r="H21" s="269">
        <f t="shared" si="10"/>
        <v>0</v>
      </c>
      <c r="I21" s="267">
        <f t="shared" si="11"/>
        <v>0</v>
      </c>
      <c r="Z21" s="240" t="str">
        <f>Shares!A21</f>
        <v/>
      </c>
      <c r="AA21" s="240" t="str">
        <f>Shares!B21</f>
        <v/>
      </c>
      <c r="AB21" s="240" t="str">
        <f>Shares!C21</f>
        <v/>
      </c>
      <c r="AC21" s="240" t="str">
        <f>Shares!D21</f>
        <v/>
      </c>
      <c r="AD21" s="261">
        <f>IF($Z21="",0,Shares!E21)</f>
        <v>0</v>
      </c>
      <c r="AE21" s="262">
        <f>IF($Z21="",0,Shares!K21*Shares!J21)</f>
        <v>0</v>
      </c>
      <c r="AF21" s="263">
        <f t="shared" si="0"/>
        <v>0</v>
      </c>
      <c r="AG21" s="262">
        <f>IF($Z21="",0,Shares!M21)</f>
        <v>0</v>
      </c>
      <c r="AH21" s="263">
        <f>IF($Z21="",0,Shares!N21)</f>
        <v>0</v>
      </c>
      <c r="AI21" s="240" t="str">
        <f>IF($Z21="","",RANK(AE21,$AE$2:$AE$1001)+COUNTIF($AE$2:AE21,AE21)-1)</f>
        <v/>
      </c>
      <c r="AJ21" s="240" t="str">
        <f>IF($AD21&lt;0,COUNT($AJ$1:AJ20)+1,"")</f>
        <v/>
      </c>
      <c r="AL21" s="240" t="str">
        <f>'All Ticker P&amp;L'!A21</f>
        <v/>
      </c>
      <c r="AM21" s="240" t="str">
        <f>'All Ticker P&amp;L'!B21</f>
        <v/>
      </c>
      <c r="AN21" s="240" t="str">
        <f>'All Ticker P&amp;L'!C21</f>
        <v/>
      </c>
      <c r="AO21" s="240" t="str">
        <f>'All Ticker P&amp;L'!D21</f>
        <v/>
      </c>
      <c r="AP21" s="261">
        <f>IF($AL21="",0,'All Ticker P&amp;L'!E21)</f>
        <v>0</v>
      </c>
      <c r="AQ21" s="262">
        <f>IF($AL21="",0,'All Ticker P&amp;L'!J21*'All Ticker P&amp;L'!I21)</f>
        <v>0</v>
      </c>
      <c r="AR21" s="262">
        <f>IF($AL21="",0,'All Ticker P&amp;L'!L21)</f>
        <v>0</v>
      </c>
      <c r="AS21" s="263">
        <f>IF($AL21="",0,'All Ticker P&amp;L'!M21)</f>
        <v>0</v>
      </c>
      <c r="AT21" s="240" t="str">
        <f>IF($AL21="","",RANK(AR21,$AR$2:$AR$1001)+COUNTIF($AR$2:AR21,AR21)-1)</f>
        <v/>
      </c>
      <c r="AU21" s="240" t="str">
        <f>IF($AL21="","",RANK(AV21,$AV$2:$AV$1001)+COUNTIF($AV$2:AV21,AV21)-1)</f>
        <v/>
      </c>
      <c r="AV21" s="262">
        <f t="shared" si="1"/>
        <v>0</v>
      </c>
    </row>
    <row r="22" spans="1:48" ht="15" customHeight="1" x14ac:dyDescent="0.2">
      <c r="A22" s="267" t="s">
        <v>476</v>
      </c>
      <c r="B22" s="268">
        <f>$B$5-SUM(B19:B21)</f>
        <v>0</v>
      </c>
      <c r="C22" s="269">
        <f>IFERROR(B22/$B$5,0)</f>
        <v>0</v>
      </c>
      <c r="D22" s="267">
        <f>$B$4-SUM(D19:D21)</f>
        <v>0</v>
      </c>
      <c r="F22" s="267" t="s">
        <v>391</v>
      </c>
      <c r="G22" s="268">
        <f t="shared" si="9"/>
        <v>46890</v>
      </c>
      <c r="H22" s="269">
        <f t="shared" si="10"/>
        <v>0.26362773347778251</v>
      </c>
      <c r="I22" s="267">
        <f t="shared" si="11"/>
        <v>4</v>
      </c>
      <c r="Z22" s="240" t="str">
        <f>Shares!A22</f>
        <v/>
      </c>
      <c r="AA22" s="240" t="str">
        <f>Shares!B22</f>
        <v/>
      </c>
      <c r="AB22" s="240" t="str">
        <f>Shares!C22</f>
        <v/>
      </c>
      <c r="AC22" s="240" t="str">
        <f>Shares!D22</f>
        <v/>
      </c>
      <c r="AD22" s="261">
        <f>IF($Z22="",0,Shares!E22)</f>
        <v>0</v>
      </c>
      <c r="AE22" s="262">
        <f>IF($Z22="",0,Shares!K22*Shares!J22)</f>
        <v>0</v>
      </c>
      <c r="AF22" s="263">
        <f t="shared" si="0"/>
        <v>0</v>
      </c>
      <c r="AG22" s="262">
        <f>IF($Z22="",0,Shares!M22)</f>
        <v>0</v>
      </c>
      <c r="AH22" s="263">
        <f>IF($Z22="",0,Shares!N22)</f>
        <v>0</v>
      </c>
      <c r="AI22" s="240" t="str">
        <f>IF($Z22="","",RANK(AE22,$AE$2:$AE$1001)+COUNTIF($AE$2:AE22,AE22)-1)</f>
        <v/>
      </c>
      <c r="AJ22" s="240" t="str">
        <f>IF($AD22&lt;0,COUNT($AJ$1:AJ21)+1,"")</f>
        <v/>
      </c>
      <c r="AL22" s="240" t="str">
        <f>'All Ticker P&amp;L'!A22</f>
        <v/>
      </c>
      <c r="AM22" s="240" t="str">
        <f>'All Ticker P&amp;L'!B22</f>
        <v/>
      </c>
      <c r="AN22" s="240" t="str">
        <f>'All Ticker P&amp;L'!C22</f>
        <v/>
      </c>
      <c r="AO22" s="240" t="str">
        <f>'All Ticker P&amp;L'!D22</f>
        <v/>
      </c>
      <c r="AP22" s="261">
        <f>IF($AL22="",0,'All Ticker P&amp;L'!E22)</f>
        <v>0</v>
      </c>
      <c r="AQ22" s="262">
        <f>IF($AL22="",0,'All Ticker P&amp;L'!J22*'All Ticker P&amp;L'!I22)</f>
        <v>0</v>
      </c>
      <c r="AR22" s="262">
        <f>IF($AL22="",0,'All Ticker P&amp;L'!L22)</f>
        <v>0</v>
      </c>
      <c r="AS22" s="263">
        <f>IF($AL22="",0,'All Ticker P&amp;L'!M22)</f>
        <v>0</v>
      </c>
      <c r="AT22" s="240" t="str">
        <f>IF($AL22="","",RANK(AR22,$AR$2:$AR$1001)+COUNTIF($AR$2:AR22,AR22)-1)</f>
        <v/>
      </c>
      <c r="AU22" s="240" t="str">
        <f>IF($AL22="","",RANK(AV22,$AV$2:$AV$1001)+COUNTIF($AV$2:AV22,AV22)-1)</f>
        <v/>
      </c>
      <c r="AV22" s="262">
        <f t="shared" si="1"/>
        <v>0</v>
      </c>
    </row>
    <row r="23" spans="1:48" ht="15" customHeight="1" x14ac:dyDescent="0.2">
      <c r="F23" s="267" t="s">
        <v>393</v>
      </c>
      <c r="G23" s="268">
        <f t="shared" si="9"/>
        <v>31544.517847216026</v>
      </c>
      <c r="H23" s="269">
        <f t="shared" si="10"/>
        <v>0.17735145540010708</v>
      </c>
      <c r="I23" s="267">
        <f t="shared" si="11"/>
        <v>2</v>
      </c>
      <c r="Z23" s="240" t="str">
        <f>Shares!A23</f>
        <v/>
      </c>
      <c r="AA23" s="240" t="str">
        <f>Shares!B23</f>
        <v/>
      </c>
      <c r="AB23" s="240" t="str">
        <f>Shares!C23</f>
        <v/>
      </c>
      <c r="AC23" s="240" t="str">
        <f>Shares!D23</f>
        <v/>
      </c>
      <c r="AD23" s="261">
        <f>IF($Z23="",0,Shares!E23)</f>
        <v>0</v>
      </c>
      <c r="AE23" s="262">
        <f>IF($Z23="",0,Shares!K23*Shares!J23)</f>
        <v>0</v>
      </c>
      <c r="AF23" s="263">
        <f t="shared" si="0"/>
        <v>0</v>
      </c>
      <c r="AG23" s="262">
        <f>IF($Z23="",0,Shares!M23)</f>
        <v>0</v>
      </c>
      <c r="AH23" s="263">
        <f>IF($Z23="",0,Shares!N23)</f>
        <v>0</v>
      </c>
      <c r="AI23" s="240" t="str">
        <f>IF($Z23="","",RANK(AE23,$AE$2:$AE$1001)+COUNTIF($AE$2:AE23,AE23)-1)</f>
        <v/>
      </c>
      <c r="AJ23" s="240" t="str">
        <f>IF($AD23&lt;0,COUNT($AJ$1:AJ22)+1,"")</f>
        <v/>
      </c>
      <c r="AL23" s="240" t="str">
        <f>'All Ticker P&amp;L'!A23</f>
        <v/>
      </c>
      <c r="AM23" s="240" t="str">
        <f>'All Ticker P&amp;L'!B23</f>
        <v/>
      </c>
      <c r="AN23" s="240" t="str">
        <f>'All Ticker P&amp;L'!C23</f>
        <v/>
      </c>
      <c r="AO23" s="240" t="str">
        <f>'All Ticker P&amp;L'!D23</f>
        <v/>
      </c>
      <c r="AP23" s="261">
        <f>IF($AL23="",0,'All Ticker P&amp;L'!E23)</f>
        <v>0</v>
      </c>
      <c r="AQ23" s="262">
        <f>IF($AL23="",0,'All Ticker P&amp;L'!J23*'All Ticker P&amp;L'!I23)</f>
        <v>0</v>
      </c>
      <c r="AR23" s="262">
        <f>IF($AL23="",0,'All Ticker P&amp;L'!L23)</f>
        <v>0</v>
      </c>
      <c r="AS23" s="263">
        <f>IF($AL23="",0,'All Ticker P&amp;L'!M23)</f>
        <v>0</v>
      </c>
      <c r="AT23" s="240" t="str">
        <f>IF($AL23="","",RANK(AR23,$AR$2:$AR$1001)+COUNTIF($AR$2:AR23,AR23)-1)</f>
        <v/>
      </c>
      <c r="AU23" s="240" t="str">
        <f>IF($AL23="","",RANK(AV23,$AV$2:$AV$1001)+COUNTIF($AV$2:AV23,AV23)-1)</f>
        <v/>
      </c>
      <c r="AV23" s="262">
        <f t="shared" si="1"/>
        <v>0</v>
      </c>
    </row>
    <row r="24" spans="1:48" ht="15" customHeight="1" x14ac:dyDescent="0.2">
      <c r="F24" s="267" t="s">
        <v>397</v>
      </c>
      <c r="G24" s="268">
        <f t="shared" si="9"/>
        <v>13252.53196468052</v>
      </c>
      <c r="H24" s="269">
        <f t="shared" si="10"/>
        <v>7.4509169645779263E-2</v>
      </c>
      <c r="I24" s="267">
        <f t="shared" si="11"/>
        <v>1</v>
      </c>
      <c r="Z24" s="240" t="str">
        <f>Shares!A24</f>
        <v/>
      </c>
      <c r="AA24" s="240" t="str">
        <f>Shares!B24</f>
        <v/>
      </c>
      <c r="AB24" s="240" t="str">
        <f>Shares!C24</f>
        <v/>
      </c>
      <c r="AC24" s="240" t="str">
        <f>Shares!D24</f>
        <v/>
      </c>
      <c r="AD24" s="261">
        <f>IF($Z24="",0,Shares!E24)</f>
        <v>0</v>
      </c>
      <c r="AE24" s="262">
        <f>IF($Z24="",0,Shares!K24*Shares!J24)</f>
        <v>0</v>
      </c>
      <c r="AF24" s="263">
        <f t="shared" si="0"/>
        <v>0</v>
      </c>
      <c r="AG24" s="262">
        <f>IF($Z24="",0,Shares!M24)</f>
        <v>0</v>
      </c>
      <c r="AH24" s="263">
        <f>IF($Z24="",0,Shares!N24)</f>
        <v>0</v>
      </c>
      <c r="AI24" s="240" t="str">
        <f>IF($Z24="","",RANK(AE24,$AE$2:$AE$1001)+COUNTIF($AE$2:AE24,AE24)-1)</f>
        <v/>
      </c>
      <c r="AJ24" s="240" t="str">
        <f>IF($AD24&lt;0,COUNT($AJ$1:AJ23)+1,"")</f>
        <v/>
      </c>
      <c r="AL24" s="240" t="str">
        <f>'All Ticker P&amp;L'!A24</f>
        <v/>
      </c>
      <c r="AM24" s="240" t="str">
        <f>'All Ticker P&amp;L'!B24</f>
        <v/>
      </c>
      <c r="AN24" s="240" t="str">
        <f>'All Ticker P&amp;L'!C24</f>
        <v/>
      </c>
      <c r="AO24" s="240" t="str">
        <f>'All Ticker P&amp;L'!D24</f>
        <v/>
      </c>
      <c r="AP24" s="261">
        <f>IF($AL24="",0,'All Ticker P&amp;L'!E24)</f>
        <v>0</v>
      </c>
      <c r="AQ24" s="262">
        <f>IF($AL24="",0,'All Ticker P&amp;L'!J24*'All Ticker P&amp;L'!I24)</f>
        <v>0</v>
      </c>
      <c r="AR24" s="262">
        <f>IF($AL24="",0,'All Ticker P&amp;L'!L24)</f>
        <v>0</v>
      </c>
      <c r="AS24" s="263">
        <f>IF($AL24="",0,'All Ticker P&amp;L'!M24)</f>
        <v>0</v>
      </c>
      <c r="AT24" s="240" t="str">
        <f>IF($AL24="","",RANK(AR24,$AR$2:$AR$1001)+COUNTIF($AR$2:AR24,AR24)-1)</f>
        <v/>
      </c>
      <c r="AU24" s="240" t="str">
        <f>IF($AL24="","",RANK(AV24,$AV$2:$AV$1001)+COUNTIF($AV$2:AV24,AV24)-1)</f>
        <v/>
      </c>
      <c r="AV24" s="262">
        <f t="shared" si="1"/>
        <v>0</v>
      </c>
    </row>
    <row r="25" spans="1:48" ht="15" customHeight="1" x14ac:dyDescent="0.2">
      <c r="F25" s="267" t="s">
        <v>476</v>
      </c>
      <c r="G25" s="268">
        <f>$B$5-SUM(G19:G24)</f>
        <v>0</v>
      </c>
      <c r="H25" s="269">
        <f t="shared" si="10"/>
        <v>0</v>
      </c>
      <c r="I25" s="267">
        <f>$B$4-SUM(I19:I24)</f>
        <v>0</v>
      </c>
      <c r="Z25" s="240" t="str">
        <f>Shares!A25</f>
        <v/>
      </c>
      <c r="AA25" s="240" t="str">
        <f>Shares!B25</f>
        <v/>
      </c>
      <c r="AB25" s="240" t="str">
        <f>Shares!C25</f>
        <v/>
      </c>
      <c r="AC25" s="240" t="str">
        <f>Shares!D25</f>
        <v/>
      </c>
      <c r="AD25" s="261">
        <f>IF($Z25="",0,Shares!E25)</f>
        <v>0</v>
      </c>
      <c r="AE25" s="262">
        <f>IF($Z25="",0,Shares!K25*Shares!J25)</f>
        <v>0</v>
      </c>
      <c r="AF25" s="263">
        <f t="shared" si="0"/>
        <v>0</v>
      </c>
      <c r="AG25" s="262">
        <f>IF($Z25="",0,Shares!M25)</f>
        <v>0</v>
      </c>
      <c r="AH25" s="263">
        <f>IF($Z25="",0,Shares!N25)</f>
        <v>0</v>
      </c>
      <c r="AI25" s="240" t="str">
        <f>IF($Z25="","",RANK(AE25,$AE$2:$AE$1001)+COUNTIF($AE$2:AE25,AE25)-1)</f>
        <v/>
      </c>
      <c r="AJ25" s="240" t="str">
        <f>IF($AD25&lt;0,COUNT($AJ$1:AJ24)+1,"")</f>
        <v/>
      </c>
      <c r="AL25" s="240" t="str">
        <f>'All Ticker P&amp;L'!A25</f>
        <v/>
      </c>
      <c r="AM25" s="240" t="str">
        <f>'All Ticker P&amp;L'!B25</f>
        <v/>
      </c>
      <c r="AN25" s="240" t="str">
        <f>'All Ticker P&amp;L'!C25</f>
        <v/>
      </c>
      <c r="AO25" s="240" t="str">
        <f>'All Ticker P&amp;L'!D25</f>
        <v/>
      </c>
      <c r="AP25" s="261">
        <f>IF($AL25="",0,'All Ticker P&amp;L'!E25)</f>
        <v>0</v>
      </c>
      <c r="AQ25" s="262">
        <f>IF($AL25="",0,'All Ticker P&amp;L'!J25*'All Ticker P&amp;L'!I25)</f>
        <v>0</v>
      </c>
      <c r="AR25" s="262">
        <f>IF($AL25="",0,'All Ticker P&amp;L'!L25)</f>
        <v>0</v>
      </c>
      <c r="AS25" s="263">
        <f>IF($AL25="",0,'All Ticker P&amp;L'!M25)</f>
        <v>0</v>
      </c>
      <c r="AT25" s="240" t="str">
        <f>IF($AL25="","",RANK(AR25,$AR$2:$AR$1001)+COUNTIF($AR$2:AR25,AR25)-1)</f>
        <v/>
      </c>
      <c r="AU25" s="240" t="str">
        <f>IF($AL25="","",RANK(AV25,$AV$2:$AV$1001)+COUNTIF($AV$2:AV25,AV25)-1)</f>
        <v/>
      </c>
      <c r="AV25" s="262">
        <f t="shared" si="1"/>
        <v>0</v>
      </c>
    </row>
    <row r="26" spans="1:48" ht="15" customHeight="1" x14ac:dyDescent="0.2">
      <c r="Z26" s="240" t="str">
        <f>Shares!A26</f>
        <v/>
      </c>
      <c r="AA26" s="240" t="str">
        <f>Shares!B26</f>
        <v/>
      </c>
      <c r="AB26" s="240" t="str">
        <f>Shares!C26</f>
        <v/>
      </c>
      <c r="AC26" s="240" t="str">
        <f>Shares!D26</f>
        <v/>
      </c>
      <c r="AD26" s="261">
        <f>IF($Z26="",0,Shares!E26)</f>
        <v>0</v>
      </c>
      <c r="AE26" s="262">
        <f>IF($Z26="",0,Shares!K26*Shares!J26)</f>
        <v>0</v>
      </c>
      <c r="AF26" s="263">
        <f t="shared" si="0"/>
        <v>0</v>
      </c>
      <c r="AG26" s="262">
        <f>IF($Z26="",0,Shares!M26)</f>
        <v>0</v>
      </c>
      <c r="AH26" s="263">
        <f>IF($Z26="",0,Shares!N26)</f>
        <v>0</v>
      </c>
      <c r="AI26" s="240" t="str">
        <f>IF($Z26="","",RANK(AE26,$AE$2:$AE$1001)+COUNTIF($AE$2:AE26,AE26)-1)</f>
        <v/>
      </c>
      <c r="AJ26" s="240" t="str">
        <f>IF($AD26&lt;0,COUNT($AJ$1:AJ25)+1,"")</f>
        <v/>
      </c>
      <c r="AL26" s="240" t="str">
        <f>'All Ticker P&amp;L'!A26</f>
        <v/>
      </c>
      <c r="AM26" s="240" t="str">
        <f>'All Ticker P&amp;L'!B26</f>
        <v/>
      </c>
      <c r="AN26" s="240" t="str">
        <f>'All Ticker P&amp;L'!C26</f>
        <v/>
      </c>
      <c r="AO26" s="240" t="str">
        <f>'All Ticker P&amp;L'!D26</f>
        <v/>
      </c>
      <c r="AP26" s="261">
        <f>IF($AL26="",0,'All Ticker P&amp;L'!E26)</f>
        <v>0</v>
      </c>
      <c r="AQ26" s="262">
        <f>IF($AL26="",0,'All Ticker P&amp;L'!J26*'All Ticker P&amp;L'!I26)</f>
        <v>0</v>
      </c>
      <c r="AR26" s="262">
        <f>IF($AL26="",0,'All Ticker P&amp;L'!L26)</f>
        <v>0</v>
      </c>
      <c r="AS26" s="263">
        <f>IF($AL26="",0,'All Ticker P&amp;L'!M26)</f>
        <v>0</v>
      </c>
      <c r="AT26" s="240" t="str">
        <f>IF($AL26="","",RANK(AR26,$AR$2:$AR$1001)+COUNTIF($AR$2:AR26,AR26)-1)</f>
        <v/>
      </c>
      <c r="AU26" s="240" t="str">
        <f>IF($AL26="","",RANK(AV26,$AV$2:$AV$1001)+COUNTIF($AV$2:AV26,AV26)-1)</f>
        <v/>
      </c>
      <c r="AV26" s="262">
        <f t="shared" si="1"/>
        <v>0</v>
      </c>
    </row>
    <row r="27" spans="1:48" ht="15" customHeight="1" x14ac:dyDescent="0.2">
      <c r="Z27" s="240" t="str">
        <f>Shares!A27</f>
        <v/>
      </c>
      <c r="AA27" s="240" t="str">
        <f>Shares!B27</f>
        <v/>
      </c>
      <c r="AB27" s="240" t="str">
        <f>Shares!C27</f>
        <v/>
      </c>
      <c r="AC27" s="240" t="str">
        <f>Shares!D27</f>
        <v/>
      </c>
      <c r="AD27" s="261">
        <f>IF($Z27="",0,Shares!E27)</f>
        <v>0</v>
      </c>
      <c r="AE27" s="262">
        <f>IF($Z27="",0,Shares!K27*Shares!J27)</f>
        <v>0</v>
      </c>
      <c r="AF27" s="263">
        <f t="shared" si="0"/>
        <v>0</v>
      </c>
      <c r="AG27" s="262">
        <f>IF($Z27="",0,Shares!M27)</f>
        <v>0</v>
      </c>
      <c r="AH27" s="263">
        <f>IF($Z27="",0,Shares!N27)</f>
        <v>0</v>
      </c>
      <c r="AI27" s="240" t="str">
        <f>IF($Z27="","",RANK(AE27,$AE$2:$AE$1001)+COUNTIF($AE$2:AE27,AE27)-1)</f>
        <v/>
      </c>
      <c r="AJ27" s="240" t="str">
        <f>IF($AD27&lt;0,COUNT($AJ$1:AJ26)+1,"")</f>
        <v/>
      </c>
      <c r="AL27" s="240" t="str">
        <f>'All Ticker P&amp;L'!A27</f>
        <v/>
      </c>
      <c r="AM27" s="240" t="str">
        <f>'All Ticker P&amp;L'!B27</f>
        <v/>
      </c>
      <c r="AN27" s="240" t="str">
        <f>'All Ticker P&amp;L'!C27</f>
        <v/>
      </c>
      <c r="AO27" s="240" t="str">
        <f>'All Ticker P&amp;L'!D27</f>
        <v/>
      </c>
      <c r="AP27" s="261">
        <f>IF($AL27="",0,'All Ticker P&amp;L'!E27)</f>
        <v>0</v>
      </c>
      <c r="AQ27" s="262">
        <f>IF($AL27="",0,'All Ticker P&amp;L'!J27*'All Ticker P&amp;L'!I27)</f>
        <v>0</v>
      </c>
      <c r="AR27" s="262">
        <f>IF($AL27="",0,'All Ticker P&amp;L'!L27)</f>
        <v>0</v>
      </c>
      <c r="AS27" s="263">
        <f>IF($AL27="",0,'All Ticker P&amp;L'!M27)</f>
        <v>0</v>
      </c>
      <c r="AT27" s="240" t="str">
        <f>IF($AL27="","",RANK(AR27,$AR$2:$AR$1001)+COUNTIF($AR$2:AR27,AR27)-1)</f>
        <v/>
      </c>
      <c r="AU27" s="240" t="str">
        <f>IF($AL27="","",RANK(AV27,$AV$2:$AV$1001)+COUNTIF($AV$2:AV27,AV27)-1)</f>
        <v/>
      </c>
      <c r="AV27" s="262">
        <f t="shared" si="1"/>
        <v>0</v>
      </c>
    </row>
    <row r="28" spans="1:48" ht="15" customHeight="1" x14ac:dyDescent="0.2">
      <c r="Z28" s="240" t="str">
        <f>Shares!A28</f>
        <v/>
      </c>
      <c r="AA28" s="240" t="str">
        <f>Shares!B28</f>
        <v/>
      </c>
      <c r="AB28" s="240" t="str">
        <f>Shares!C28</f>
        <v/>
      </c>
      <c r="AC28" s="240" t="str">
        <f>Shares!D28</f>
        <v/>
      </c>
      <c r="AD28" s="261">
        <f>IF($Z28="",0,Shares!E28)</f>
        <v>0</v>
      </c>
      <c r="AE28" s="262">
        <f>IF($Z28="",0,Shares!K28*Shares!J28)</f>
        <v>0</v>
      </c>
      <c r="AF28" s="263">
        <f t="shared" si="0"/>
        <v>0</v>
      </c>
      <c r="AG28" s="262">
        <f>IF($Z28="",0,Shares!M28)</f>
        <v>0</v>
      </c>
      <c r="AH28" s="263">
        <f>IF($Z28="",0,Shares!N28)</f>
        <v>0</v>
      </c>
      <c r="AI28" s="240" t="str">
        <f>IF($Z28="","",RANK(AE28,$AE$2:$AE$1001)+COUNTIF($AE$2:AE28,AE28)-1)</f>
        <v/>
      </c>
      <c r="AJ28" s="240" t="str">
        <f>IF($AD28&lt;0,COUNT($AJ$1:AJ27)+1,"")</f>
        <v/>
      </c>
      <c r="AL28" s="240" t="str">
        <f>'All Ticker P&amp;L'!A28</f>
        <v/>
      </c>
      <c r="AM28" s="240" t="str">
        <f>'All Ticker P&amp;L'!B28</f>
        <v/>
      </c>
      <c r="AN28" s="240" t="str">
        <f>'All Ticker P&amp;L'!C28</f>
        <v/>
      </c>
      <c r="AO28" s="240" t="str">
        <f>'All Ticker P&amp;L'!D28</f>
        <v/>
      </c>
      <c r="AP28" s="261">
        <f>IF($AL28="",0,'All Ticker P&amp;L'!E28)</f>
        <v>0</v>
      </c>
      <c r="AQ28" s="262">
        <f>IF($AL28="",0,'All Ticker P&amp;L'!J28*'All Ticker P&amp;L'!I28)</f>
        <v>0</v>
      </c>
      <c r="AR28" s="262">
        <f>IF($AL28="",0,'All Ticker P&amp;L'!L28)</f>
        <v>0</v>
      </c>
      <c r="AS28" s="263">
        <f>IF($AL28="",0,'All Ticker P&amp;L'!M28)</f>
        <v>0</v>
      </c>
      <c r="AT28" s="240" t="str">
        <f>IF($AL28="","",RANK(AR28,$AR$2:$AR$1001)+COUNTIF($AR$2:AR28,AR28)-1)</f>
        <v/>
      </c>
      <c r="AU28" s="240" t="str">
        <f>IF($AL28="","",RANK(AV28,$AV$2:$AV$1001)+COUNTIF($AV$2:AV28,AV28)-1)</f>
        <v/>
      </c>
      <c r="AV28" s="262">
        <f t="shared" si="1"/>
        <v>0</v>
      </c>
    </row>
    <row r="29" spans="1:48" ht="15" customHeight="1" x14ac:dyDescent="0.2">
      <c r="Z29" s="240" t="str">
        <f>Shares!A29</f>
        <v/>
      </c>
      <c r="AA29" s="240" t="str">
        <f>Shares!B29</f>
        <v/>
      </c>
      <c r="AB29" s="240" t="str">
        <f>Shares!C29</f>
        <v/>
      </c>
      <c r="AC29" s="240" t="str">
        <f>Shares!D29</f>
        <v/>
      </c>
      <c r="AD29" s="261">
        <f>IF($Z29="",0,Shares!E29)</f>
        <v>0</v>
      </c>
      <c r="AE29" s="262">
        <f>IF($Z29="",0,Shares!K29*Shares!J29)</f>
        <v>0</v>
      </c>
      <c r="AF29" s="263">
        <f t="shared" si="0"/>
        <v>0</v>
      </c>
      <c r="AG29" s="262">
        <f>IF($Z29="",0,Shares!M29)</f>
        <v>0</v>
      </c>
      <c r="AH29" s="263">
        <f>IF($Z29="",0,Shares!N29)</f>
        <v>0</v>
      </c>
      <c r="AI29" s="240" t="str">
        <f>IF($Z29="","",RANK(AE29,$AE$2:$AE$1001)+COUNTIF($AE$2:AE29,AE29)-1)</f>
        <v/>
      </c>
      <c r="AJ29" s="240" t="str">
        <f>IF($AD29&lt;0,COUNT($AJ$1:AJ28)+1,"")</f>
        <v/>
      </c>
      <c r="AL29" s="240" t="str">
        <f>'All Ticker P&amp;L'!A29</f>
        <v/>
      </c>
      <c r="AM29" s="240" t="str">
        <f>'All Ticker P&amp;L'!B29</f>
        <v/>
      </c>
      <c r="AN29" s="240" t="str">
        <f>'All Ticker P&amp;L'!C29</f>
        <v/>
      </c>
      <c r="AO29" s="240" t="str">
        <f>'All Ticker P&amp;L'!D29</f>
        <v/>
      </c>
      <c r="AP29" s="261">
        <f>IF($AL29="",0,'All Ticker P&amp;L'!E29)</f>
        <v>0</v>
      </c>
      <c r="AQ29" s="262">
        <f>IF($AL29="",0,'All Ticker P&amp;L'!J29*'All Ticker P&amp;L'!I29)</f>
        <v>0</v>
      </c>
      <c r="AR29" s="262">
        <f>IF($AL29="",0,'All Ticker P&amp;L'!L29)</f>
        <v>0</v>
      </c>
      <c r="AS29" s="263">
        <f>IF($AL29="",0,'All Ticker P&amp;L'!M29)</f>
        <v>0</v>
      </c>
      <c r="AT29" s="240" t="str">
        <f>IF($AL29="","",RANK(AR29,$AR$2:$AR$1001)+COUNTIF($AR$2:AR29,AR29)-1)</f>
        <v/>
      </c>
      <c r="AU29" s="240" t="str">
        <f>IF($AL29="","",RANK(AV29,$AV$2:$AV$1001)+COUNTIF($AV$2:AV29,AV29)-1)</f>
        <v/>
      </c>
      <c r="AV29" s="262">
        <f t="shared" si="1"/>
        <v>0</v>
      </c>
    </row>
    <row r="30" spans="1:48" ht="15" customHeight="1" x14ac:dyDescent="0.2">
      <c r="Z30" s="240" t="str">
        <f>Shares!A30</f>
        <v/>
      </c>
      <c r="AA30" s="240" t="str">
        <f>Shares!B30</f>
        <v/>
      </c>
      <c r="AB30" s="240" t="str">
        <f>Shares!C30</f>
        <v/>
      </c>
      <c r="AC30" s="240" t="str">
        <f>Shares!D30</f>
        <v/>
      </c>
      <c r="AD30" s="261">
        <f>IF($Z30="",0,Shares!E30)</f>
        <v>0</v>
      </c>
      <c r="AE30" s="262">
        <f>IF($Z30="",0,Shares!K30*Shares!J30)</f>
        <v>0</v>
      </c>
      <c r="AF30" s="263">
        <f t="shared" si="0"/>
        <v>0</v>
      </c>
      <c r="AG30" s="262">
        <f>IF($Z30="",0,Shares!M30)</f>
        <v>0</v>
      </c>
      <c r="AH30" s="263">
        <f>IF($Z30="",0,Shares!N30)</f>
        <v>0</v>
      </c>
      <c r="AI30" s="240" t="str">
        <f>IF($Z30="","",RANK(AE30,$AE$2:$AE$1001)+COUNTIF($AE$2:AE30,AE30)-1)</f>
        <v/>
      </c>
      <c r="AJ30" s="240" t="str">
        <f>IF($AD30&lt;0,COUNT($AJ$1:AJ29)+1,"")</f>
        <v/>
      </c>
      <c r="AL30" s="240" t="str">
        <f>'All Ticker P&amp;L'!A30</f>
        <v/>
      </c>
      <c r="AM30" s="240" t="str">
        <f>'All Ticker P&amp;L'!B30</f>
        <v/>
      </c>
      <c r="AN30" s="240" t="str">
        <f>'All Ticker P&amp;L'!C30</f>
        <v/>
      </c>
      <c r="AO30" s="240" t="str">
        <f>'All Ticker P&amp;L'!D30</f>
        <v/>
      </c>
      <c r="AP30" s="261">
        <f>IF($AL30="",0,'All Ticker P&amp;L'!E30)</f>
        <v>0</v>
      </c>
      <c r="AQ30" s="262">
        <f>IF($AL30="",0,'All Ticker P&amp;L'!J30*'All Ticker P&amp;L'!I30)</f>
        <v>0</v>
      </c>
      <c r="AR30" s="262">
        <f>IF($AL30="",0,'All Ticker P&amp;L'!L30)</f>
        <v>0</v>
      </c>
      <c r="AS30" s="263">
        <f>IF($AL30="",0,'All Ticker P&amp;L'!M30)</f>
        <v>0</v>
      </c>
      <c r="AT30" s="240" t="str">
        <f>IF($AL30="","",RANK(AR30,$AR$2:$AR$1001)+COUNTIF($AR$2:AR30,AR30)-1)</f>
        <v/>
      </c>
      <c r="AU30" s="240" t="str">
        <f>IF($AL30="","",RANK(AV30,$AV$2:$AV$1001)+COUNTIF($AV$2:AV30,AV30)-1)</f>
        <v/>
      </c>
      <c r="AV30" s="262">
        <f t="shared" si="1"/>
        <v>0</v>
      </c>
    </row>
    <row r="31" spans="1:48" ht="15" customHeight="1" x14ac:dyDescent="0.2">
      <c r="Z31" s="240" t="str">
        <f>Shares!A31</f>
        <v/>
      </c>
      <c r="AA31" s="240" t="str">
        <f>Shares!B31</f>
        <v/>
      </c>
      <c r="AB31" s="240" t="str">
        <f>Shares!C31</f>
        <v/>
      </c>
      <c r="AC31" s="240" t="str">
        <f>Shares!D31</f>
        <v/>
      </c>
      <c r="AD31" s="261">
        <f>IF($Z31="",0,Shares!E31)</f>
        <v>0</v>
      </c>
      <c r="AE31" s="262">
        <f>IF($Z31="",0,Shares!K31*Shares!J31)</f>
        <v>0</v>
      </c>
      <c r="AF31" s="263">
        <f t="shared" si="0"/>
        <v>0</v>
      </c>
      <c r="AG31" s="262">
        <f>IF($Z31="",0,Shares!M31)</f>
        <v>0</v>
      </c>
      <c r="AH31" s="263">
        <f>IF($Z31="",0,Shares!N31)</f>
        <v>0</v>
      </c>
      <c r="AI31" s="240" t="str">
        <f>IF($Z31="","",RANK(AE31,$AE$2:$AE$1001)+COUNTIF($AE$2:AE31,AE31)-1)</f>
        <v/>
      </c>
      <c r="AJ31" s="240" t="str">
        <f>IF($AD31&lt;0,COUNT($AJ$1:AJ30)+1,"")</f>
        <v/>
      </c>
      <c r="AL31" s="240" t="str">
        <f>'All Ticker P&amp;L'!A31</f>
        <v/>
      </c>
      <c r="AM31" s="240" t="str">
        <f>'All Ticker P&amp;L'!B31</f>
        <v/>
      </c>
      <c r="AN31" s="240" t="str">
        <f>'All Ticker P&amp;L'!C31</f>
        <v/>
      </c>
      <c r="AO31" s="240" t="str">
        <f>'All Ticker P&amp;L'!D31</f>
        <v/>
      </c>
      <c r="AP31" s="261">
        <f>IF($AL31="",0,'All Ticker P&amp;L'!E31)</f>
        <v>0</v>
      </c>
      <c r="AQ31" s="262">
        <f>IF($AL31="",0,'All Ticker P&amp;L'!J31*'All Ticker P&amp;L'!I31)</f>
        <v>0</v>
      </c>
      <c r="AR31" s="262">
        <f>IF($AL31="",0,'All Ticker P&amp;L'!L31)</f>
        <v>0</v>
      </c>
      <c r="AS31" s="263">
        <f>IF($AL31="",0,'All Ticker P&amp;L'!M31)</f>
        <v>0</v>
      </c>
      <c r="AT31" s="240" t="str">
        <f>IF($AL31="","",RANK(AR31,$AR$2:$AR$1001)+COUNTIF($AR$2:AR31,AR31)-1)</f>
        <v/>
      </c>
      <c r="AU31" s="240" t="str">
        <f>IF($AL31="","",RANK(AV31,$AV$2:$AV$1001)+COUNTIF($AV$2:AV31,AV31)-1)</f>
        <v/>
      </c>
      <c r="AV31" s="262">
        <f t="shared" si="1"/>
        <v>0</v>
      </c>
    </row>
    <row r="32" spans="1:48" ht="15" customHeight="1" x14ac:dyDescent="0.2">
      <c r="Z32" s="240" t="str">
        <f>Shares!A32</f>
        <v/>
      </c>
      <c r="AA32" s="240" t="str">
        <f>Shares!B32</f>
        <v/>
      </c>
      <c r="AB32" s="240" t="str">
        <f>Shares!C32</f>
        <v/>
      </c>
      <c r="AC32" s="240" t="str">
        <f>Shares!D32</f>
        <v/>
      </c>
      <c r="AD32" s="261">
        <f>IF($Z32="",0,Shares!E32)</f>
        <v>0</v>
      </c>
      <c r="AE32" s="262">
        <f>IF($Z32="",0,Shares!K32*Shares!J32)</f>
        <v>0</v>
      </c>
      <c r="AF32" s="263">
        <f t="shared" si="0"/>
        <v>0</v>
      </c>
      <c r="AG32" s="262">
        <f>IF($Z32="",0,Shares!M32)</f>
        <v>0</v>
      </c>
      <c r="AH32" s="263">
        <f>IF($Z32="",0,Shares!N32)</f>
        <v>0</v>
      </c>
      <c r="AI32" s="240" t="str">
        <f>IF($Z32="","",RANK(AE32,$AE$2:$AE$1001)+COUNTIF($AE$2:AE32,AE32)-1)</f>
        <v/>
      </c>
      <c r="AJ32" s="240" t="str">
        <f>IF($AD32&lt;0,COUNT($AJ$1:AJ31)+1,"")</f>
        <v/>
      </c>
      <c r="AL32" s="240" t="str">
        <f>'All Ticker P&amp;L'!A32</f>
        <v/>
      </c>
      <c r="AM32" s="240" t="str">
        <f>'All Ticker P&amp;L'!B32</f>
        <v/>
      </c>
      <c r="AN32" s="240" t="str">
        <f>'All Ticker P&amp;L'!C32</f>
        <v/>
      </c>
      <c r="AO32" s="240" t="str">
        <f>'All Ticker P&amp;L'!D32</f>
        <v/>
      </c>
      <c r="AP32" s="261">
        <f>IF($AL32="",0,'All Ticker P&amp;L'!E32)</f>
        <v>0</v>
      </c>
      <c r="AQ32" s="262">
        <f>IF($AL32="",0,'All Ticker P&amp;L'!J32*'All Ticker P&amp;L'!I32)</f>
        <v>0</v>
      </c>
      <c r="AR32" s="262">
        <f>IF($AL32="",0,'All Ticker P&amp;L'!L32)</f>
        <v>0</v>
      </c>
      <c r="AS32" s="263">
        <f>IF($AL32="",0,'All Ticker P&amp;L'!M32)</f>
        <v>0</v>
      </c>
      <c r="AT32" s="240" t="str">
        <f>IF($AL32="","",RANK(AR32,$AR$2:$AR$1001)+COUNTIF($AR$2:AR32,AR32)-1)</f>
        <v/>
      </c>
      <c r="AU32" s="240" t="str">
        <f>IF($AL32="","",RANK(AV32,$AV$2:$AV$1001)+COUNTIF($AV$2:AV32,AV32)-1)</f>
        <v/>
      </c>
      <c r="AV32" s="262">
        <f t="shared" si="1"/>
        <v>0</v>
      </c>
    </row>
    <row r="33" spans="1:48" ht="15" customHeight="1" x14ac:dyDescent="0.2">
      <c r="A33" s="264" t="s">
        <v>477</v>
      </c>
      <c r="J33" s="264" t="s">
        <v>478</v>
      </c>
      <c r="Z33" s="240" t="str">
        <f>Shares!A33</f>
        <v/>
      </c>
      <c r="AA33" s="240" t="str">
        <f>Shares!B33</f>
        <v/>
      </c>
      <c r="AB33" s="240" t="str">
        <f>Shares!C33</f>
        <v/>
      </c>
      <c r="AC33" s="240" t="str">
        <f>Shares!D33</f>
        <v/>
      </c>
      <c r="AD33" s="261">
        <f>IF($Z33="",0,Shares!E33)</f>
        <v>0</v>
      </c>
      <c r="AE33" s="262">
        <f>IF($Z33="",0,Shares!K33*Shares!J33)</f>
        <v>0</v>
      </c>
      <c r="AF33" s="263">
        <f t="shared" si="0"/>
        <v>0</v>
      </c>
      <c r="AG33" s="262">
        <f>IF($Z33="",0,Shares!M33)</f>
        <v>0</v>
      </c>
      <c r="AH33" s="263">
        <f>IF($Z33="",0,Shares!N33)</f>
        <v>0</v>
      </c>
      <c r="AI33" s="240" t="str">
        <f>IF($Z33="","",RANK(AE33,$AE$2:$AE$1001)+COUNTIF($AE$2:AE33,AE33)-1)</f>
        <v/>
      </c>
      <c r="AJ33" s="240" t="str">
        <f>IF($AD33&lt;0,COUNT($AJ$1:AJ32)+1,"")</f>
        <v/>
      </c>
      <c r="AL33" s="240" t="str">
        <f>'All Ticker P&amp;L'!A33</f>
        <v/>
      </c>
      <c r="AM33" s="240" t="str">
        <f>'All Ticker P&amp;L'!B33</f>
        <v/>
      </c>
      <c r="AN33" s="240" t="str">
        <f>'All Ticker P&amp;L'!C33</f>
        <v/>
      </c>
      <c r="AO33" s="240" t="str">
        <f>'All Ticker P&amp;L'!D33</f>
        <v/>
      </c>
      <c r="AP33" s="261">
        <f>IF($AL33="",0,'All Ticker P&amp;L'!E33)</f>
        <v>0</v>
      </c>
      <c r="AQ33" s="262">
        <f>IF($AL33="",0,'All Ticker P&amp;L'!J33*'All Ticker P&amp;L'!I33)</f>
        <v>0</v>
      </c>
      <c r="AR33" s="262">
        <f>IF($AL33="",0,'All Ticker P&amp;L'!L33)</f>
        <v>0</v>
      </c>
      <c r="AS33" s="263">
        <f>IF($AL33="",0,'All Ticker P&amp;L'!M33)</f>
        <v>0</v>
      </c>
      <c r="AT33" s="240" t="str">
        <f>IF($AL33="","",RANK(AR33,$AR$2:$AR$1001)+COUNTIF($AR$2:AR33,AR33)-1)</f>
        <v/>
      </c>
      <c r="AU33" s="240" t="str">
        <f>IF($AL33="","",RANK(AV33,$AV$2:$AV$1001)+COUNTIF($AV$2:AV33,AV33)-1)</f>
        <v/>
      </c>
      <c r="AV33" s="262">
        <f t="shared" si="1"/>
        <v>0</v>
      </c>
    </row>
    <row r="34" spans="1:48" ht="15" customHeight="1" x14ac:dyDescent="0.2">
      <c r="A34" s="265" t="s">
        <v>455</v>
      </c>
      <c r="B34" s="265" t="s">
        <v>383</v>
      </c>
      <c r="C34" s="265" t="s">
        <v>375</v>
      </c>
      <c r="D34" s="265" t="s">
        <v>378</v>
      </c>
      <c r="E34" s="265" t="s">
        <v>479</v>
      </c>
      <c r="F34" s="265" t="s">
        <v>458</v>
      </c>
      <c r="G34" s="265" t="s">
        <v>459</v>
      </c>
      <c r="H34" s="265" t="s">
        <v>480</v>
      </c>
      <c r="J34" s="265" t="s">
        <v>455</v>
      </c>
      <c r="K34" s="265" t="s">
        <v>383</v>
      </c>
      <c r="L34" s="265" t="s">
        <v>375</v>
      </c>
      <c r="M34" s="265" t="s">
        <v>378</v>
      </c>
      <c r="N34" s="265" t="s">
        <v>479</v>
      </c>
      <c r="O34" s="265" t="s">
        <v>458</v>
      </c>
      <c r="P34" s="265" t="s">
        <v>459</v>
      </c>
      <c r="Q34" s="265" t="s">
        <v>480</v>
      </c>
      <c r="Z34" s="240" t="str">
        <f>Shares!A34</f>
        <v/>
      </c>
      <c r="AA34" s="240" t="str">
        <f>Shares!B34</f>
        <v/>
      </c>
      <c r="AB34" s="240" t="str">
        <f>Shares!C34</f>
        <v/>
      </c>
      <c r="AC34" s="240" t="str">
        <f>Shares!D34</f>
        <v/>
      </c>
      <c r="AD34" s="261">
        <f>IF($Z34="",0,Shares!E34)</f>
        <v>0</v>
      </c>
      <c r="AE34" s="262">
        <f>IF($Z34="",0,Shares!K34*Shares!J34)</f>
        <v>0</v>
      </c>
      <c r="AF34" s="263">
        <f t="shared" si="0"/>
        <v>0</v>
      </c>
      <c r="AG34" s="262">
        <f>IF($Z34="",0,Shares!M34)</f>
        <v>0</v>
      </c>
      <c r="AH34" s="263">
        <f>IF($Z34="",0,Shares!N34)</f>
        <v>0</v>
      </c>
      <c r="AI34" s="240" t="str">
        <f>IF($Z34="","",RANK(AE34,$AE$2:$AE$1001)+COUNTIF($AE$2:AE34,AE34)-1)</f>
        <v/>
      </c>
      <c r="AJ34" s="240" t="str">
        <f>IF($AD34&lt;0,COUNT($AJ$1:AJ33)+1,"")</f>
        <v/>
      </c>
      <c r="AL34" s="240" t="str">
        <f>'All Ticker P&amp;L'!A34</f>
        <v/>
      </c>
      <c r="AM34" s="240" t="str">
        <f>'All Ticker P&amp;L'!B34</f>
        <v/>
      </c>
      <c r="AN34" s="240" t="str">
        <f>'All Ticker P&amp;L'!C34</f>
        <v/>
      </c>
      <c r="AO34" s="240" t="str">
        <f>'All Ticker P&amp;L'!D34</f>
        <v/>
      </c>
      <c r="AP34" s="261">
        <f>IF($AL34="",0,'All Ticker P&amp;L'!E34)</f>
        <v>0</v>
      </c>
      <c r="AQ34" s="262">
        <f>IF($AL34="",0,'All Ticker P&amp;L'!J34*'All Ticker P&amp;L'!I34)</f>
        <v>0</v>
      </c>
      <c r="AR34" s="262">
        <f>IF($AL34="",0,'All Ticker P&amp;L'!L34)</f>
        <v>0</v>
      </c>
      <c r="AS34" s="263">
        <f>IF($AL34="",0,'All Ticker P&amp;L'!M34)</f>
        <v>0</v>
      </c>
      <c r="AT34" s="240" t="str">
        <f>IF($AL34="","",RANK(AR34,$AR$2:$AR$1001)+COUNTIF($AR$2:AR34,AR34)-1)</f>
        <v/>
      </c>
      <c r="AU34" s="240" t="str">
        <f>IF($AL34="","",RANK(AV34,$AV$2:$AV$1001)+COUNTIF($AV$2:AV34,AV34)-1)</f>
        <v/>
      </c>
      <c r="AV34" s="262">
        <f t="shared" si="1"/>
        <v>0</v>
      </c>
    </row>
    <row r="35" spans="1:48" ht="15" customHeight="1" x14ac:dyDescent="0.2">
      <c r="A35" s="267">
        <v>1</v>
      </c>
      <c r="B35" s="267" t="str">
        <f t="shared" ref="B35:B44" si="12">IFERROR(INDEX($AL$2:$AL$1001,MATCH($A35,$AT$2:$AT$1001,0)),"")</f>
        <v>CA:GOLD:SGD</v>
      </c>
      <c r="C35" s="267" t="str">
        <f t="shared" ref="C35:C44" si="13">IF($B35="","",INDEX($AM$2:$AM$1001,MATCH($A35,$AT$2:$AT$1001,0)))</f>
        <v>CA</v>
      </c>
      <c r="D35" s="267" t="str">
        <f t="shared" ref="D35:D44" si="14">IF($B35="","",INDEX($AO$2:$AO$1001,MATCH($A35,$AT$2:$AT$1001,0)))</f>
        <v>SGD</v>
      </c>
      <c r="E35" s="271">
        <f t="shared" ref="E35:E44" si="15">IF($B35="","",INDEX($AP$2:$AP$1001,MATCH($A35,$AT$2:$AT$1001,0)))</f>
        <v>700</v>
      </c>
      <c r="F35" s="268">
        <f t="shared" ref="F35:F44" si="16">IF($B35="","",INDEX($AR$2:$AR$1001,MATCH($A35,$AT$2:$AT$1001,0)))</f>
        <v>22627</v>
      </c>
      <c r="G35" s="269">
        <f t="shared" ref="G35:G44" si="17">IF($B35="","",INDEX($AS$2:$AS$1001,MATCH($A35,$AT$2:$AT$1001,0)))</f>
        <v>0.40769369369369368</v>
      </c>
      <c r="H35" s="267" t="str">
        <f t="shared" ref="H35:H44" si="18">IF($B35="","",IF(E35=0,"Closed","Open"))</f>
        <v>Open</v>
      </c>
      <c r="J35" s="267">
        <v>1</v>
      </c>
      <c r="K35" s="267" t="str">
        <f t="shared" ref="K35:K44" si="19">IFERROR(INDEX($AL$2:$AL$1001,MATCH($J35,$AU$2:$AU$1001,0)),"")</f>
        <v>HKEX:700:HKD</v>
      </c>
      <c r="L35" s="267" t="str">
        <f t="shared" ref="L35:L44" si="20">IF($K35="","",INDEX($AM$2:$AM$1001,MATCH($J35,$AU$2:$AU$1001,0)))</f>
        <v>HKEX</v>
      </c>
      <c r="M35" s="267" t="str">
        <f t="shared" ref="M35:M44" si="21">IF($K35="","",INDEX($AO$2:$AO$1001,MATCH($J35,$AU$2:$AU$1001,0)))</f>
        <v>HKD</v>
      </c>
      <c r="N35" s="271">
        <f t="shared" ref="N35:N44" si="22">IF($K35="","",INDEX($AP$2:$AP$1001,MATCH($J35,$AU$2:$AU$1001,0)))</f>
        <v>100</v>
      </c>
      <c r="O35" s="268">
        <f t="shared" ref="O35:O44" si="23">IF($K35="","",INDEX($AR$2:$AR$1001,MATCH($J35,$AU$2:$AU$1001,0)))</f>
        <v>-1860.0662895964892</v>
      </c>
      <c r="P35" s="269">
        <f t="shared" ref="P35:P44" si="24">IF($K35="","",INDEX($AS$2:$AS$1001,MATCH($J35,$AU$2:$AU$1001,0)))</f>
        <v>-0.18768718801996673</v>
      </c>
      <c r="Q35" s="267" t="str">
        <f t="shared" ref="Q35:Q44" si="25">IF($K35="","",IF(N35=0,"Closed","Open"))</f>
        <v>Open</v>
      </c>
      <c r="Z35" s="240" t="str">
        <f>Shares!A35</f>
        <v/>
      </c>
      <c r="AA35" s="240" t="str">
        <f>Shares!B35</f>
        <v/>
      </c>
      <c r="AB35" s="240" t="str">
        <f>Shares!C35</f>
        <v/>
      </c>
      <c r="AC35" s="240" t="str">
        <f>Shares!D35</f>
        <v/>
      </c>
      <c r="AD35" s="261">
        <f>IF($Z35="",0,Shares!E35)</f>
        <v>0</v>
      </c>
      <c r="AE35" s="262">
        <f>IF($Z35="",0,Shares!K35*Shares!J35)</f>
        <v>0</v>
      </c>
      <c r="AF35" s="263">
        <f t="shared" si="0"/>
        <v>0</v>
      </c>
      <c r="AG35" s="262">
        <f>IF($Z35="",0,Shares!M35)</f>
        <v>0</v>
      </c>
      <c r="AH35" s="263">
        <f>IF($Z35="",0,Shares!N35)</f>
        <v>0</v>
      </c>
      <c r="AI35" s="240" t="str">
        <f>IF($Z35="","",RANK(AE35,$AE$2:$AE$1001)+COUNTIF($AE$2:AE35,AE35)-1)</f>
        <v/>
      </c>
      <c r="AJ35" s="240" t="str">
        <f>IF($AD35&lt;0,COUNT($AJ$1:AJ34)+1,"")</f>
        <v/>
      </c>
      <c r="AL35" s="240" t="str">
        <f>'All Ticker P&amp;L'!A35</f>
        <v/>
      </c>
      <c r="AM35" s="240" t="str">
        <f>'All Ticker P&amp;L'!B35</f>
        <v/>
      </c>
      <c r="AN35" s="240" t="str">
        <f>'All Ticker P&amp;L'!C35</f>
        <v/>
      </c>
      <c r="AO35" s="240" t="str">
        <f>'All Ticker P&amp;L'!D35</f>
        <v/>
      </c>
      <c r="AP35" s="261">
        <f>IF($AL35="",0,'All Ticker P&amp;L'!E35)</f>
        <v>0</v>
      </c>
      <c r="AQ35" s="262">
        <f>IF($AL35="",0,'All Ticker P&amp;L'!J35*'All Ticker P&amp;L'!I35)</f>
        <v>0</v>
      </c>
      <c r="AR35" s="262">
        <f>IF($AL35="",0,'All Ticker P&amp;L'!L35)</f>
        <v>0</v>
      </c>
      <c r="AS35" s="263">
        <f>IF($AL35="",0,'All Ticker P&amp;L'!M35)</f>
        <v>0</v>
      </c>
      <c r="AT35" s="240" t="str">
        <f>IF($AL35="","",RANK(AR35,$AR$2:$AR$1001)+COUNTIF($AR$2:AR35,AR35)-1)</f>
        <v/>
      </c>
      <c r="AU35" s="240" t="str">
        <f>IF($AL35="","",RANK(AV35,$AV$2:$AV$1001)+COUNTIF($AV$2:AV35,AV35)-1)</f>
        <v/>
      </c>
      <c r="AV35" s="262">
        <f t="shared" si="1"/>
        <v>0</v>
      </c>
    </row>
    <row r="36" spans="1:48" ht="15" customHeight="1" x14ac:dyDescent="0.2">
      <c r="A36" s="267">
        <v>2</v>
      </c>
      <c r="B36" s="267" t="str">
        <f t="shared" si="12"/>
        <v>USX:NVDA:USD</v>
      </c>
      <c r="C36" s="267" t="str">
        <f t="shared" si="13"/>
        <v>USX</v>
      </c>
      <c r="D36" s="267" t="str">
        <f t="shared" si="14"/>
        <v>USD</v>
      </c>
      <c r="E36" s="271">
        <f t="shared" si="15"/>
        <v>0</v>
      </c>
      <c r="F36" s="268">
        <f t="shared" si="16"/>
        <v>13190</v>
      </c>
      <c r="G36" s="269">
        <f t="shared" si="17"/>
        <v>2.7450572320499478</v>
      </c>
      <c r="H36" s="267" t="str">
        <f t="shared" si="18"/>
        <v>Closed</v>
      </c>
      <c r="J36" s="267">
        <v>2</v>
      </c>
      <c r="K36" s="267" t="str">
        <f t="shared" si="19"/>
        <v>SGX:A17U:SGD</v>
      </c>
      <c r="L36" s="267" t="str">
        <f t="shared" si="20"/>
        <v>SGX</v>
      </c>
      <c r="M36" s="267" t="str">
        <f t="shared" si="21"/>
        <v>SGD</v>
      </c>
      <c r="N36" s="271">
        <f t="shared" si="22"/>
        <v>4000</v>
      </c>
      <c r="O36" s="268">
        <f t="shared" si="23"/>
        <v>-890</v>
      </c>
      <c r="P36" s="269">
        <f t="shared" si="24"/>
        <v>-7.5105485232067504E-2</v>
      </c>
      <c r="Q36" s="267" t="str">
        <f t="shared" si="25"/>
        <v>Open</v>
      </c>
      <c r="Z36" s="240" t="str">
        <f>Shares!A36</f>
        <v/>
      </c>
      <c r="AA36" s="240" t="str">
        <f>Shares!B36</f>
        <v/>
      </c>
      <c r="AB36" s="240" t="str">
        <f>Shares!C36</f>
        <v/>
      </c>
      <c r="AC36" s="240" t="str">
        <f>Shares!D36</f>
        <v/>
      </c>
      <c r="AD36" s="261">
        <f>IF($Z36="",0,Shares!E36)</f>
        <v>0</v>
      </c>
      <c r="AE36" s="262">
        <f>IF($Z36="",0,Shares!K36*Shares!J36)</f>
        <v>0</v>
      </c>
      <c r="AF36" s="263">
        <f t="shared" si="0"/>
        <v>0</v>
      </c>
      <c r="AG36" s="262">
        <f>IF($Z36="",0,Shares!M36)</f>
        <v>0</v>
      </c>
      <c r="AH36" s="263">
        <f>IF($Z36="",0,Shares!N36)</f>
        <v>0</v>
      </c>
      <c r="AI36" s="240" t="str">
        <f>IF($Z36="","",RANK(AE36,$AE$2:$AE$1001)+COUNTIF($AE$2:AE36,AE36)-1)</f>
        <v/>
      </c>
      <c r="AJ36" s="240" t="str">
        <f>IF($AD36&lt;0,COUNT($AJ$1:AJ35)+1,"")</f>
        <v/>
      </c>
      <c r="AL36" s="240" t="str">
        <f>'All Ticker P&amp;L'!A36</f>
        <v/>
      </c>
      <c r="AM36" s="240" t="str">
        <f>'All Ticker P&amp;L'!B36</f>
        <v/>
      </c>
      <c r="AN36" s="240" t="str">
        <f>'All Ticker P&amp;L'!C36</f>
        <v/>
      </c>
      <c r="AO36" s="240" t="str">
        <f>'All Ticker P&amp;L'!D36</f>
        <v/>
      </c>
      <c r="AP36" s="261">
        <f>IF($AL36="",0,'All Ticker P&amp;L'!E36)</f>
        <v>0</v>
      </c>
      <c r="AQ36" s="262">
        <f>IF($AL36="",0,'All Ticker P&amp;L'!J36*'All Ticker P&amp;L'!I36)</f>
        <v>0</v>
      </c>
      <c r="AR36" s="262">
        <f>IF($AL36="",0,'All Ticker P&amp;L'!L36)</f>
        <v>0</v>
      </c>
      <c r="AS36" s="263">
        <f>IF($AL36="",0,'All Ticker P&amp;L'!M36)</f>
        <v>0</v>
      </c>
      <c r="AT36" s="240" t="str">
        <f>IF($AL36="","",RANK(AR36,$AR$2:$AR$1001)+COUNTIF($AR$2:AR36,AR36)-1)</f>
        <v/>
      </c>
      <c r="AU36" s="240" t="str">
        <f>IF($AL36="","",RANK(AV36,$AV$2:$AV$1001)+COUNTIF($AV$2:AV36,AV36)-1)</f>
        <v/>
      </c>
      <c r="AV36" s="262">
        <f t="shared" si="1"/>
        <v>0</v>
      </c>
    </row>
    <row r="37" spans="1:48" ht="15" customHeight="1" x14ac:dyDescent="0.2">
      <c r="A37" s="267">
        <v>3</v>
      </c>
      <c r="B37" s="267" t="str">
        <f t="shared" si="12"/>
        <v>CG:BITCOIN:USD</v>
      </c>
      <c r="C37" s="267" t="str">
        <f t="shared" si="13"/>
        <v>CG</v>
      </c>
      <c r="D37" s="267" t="str">
        <f t="shared" si="14"/>
        <v>USD</v>
      </c>
      <c r="E37" s="271">
        <f t="shared" si="15"/>
        <v>0.1</v>
      </c>
      <c r="F37" s="268">
        <f t="shared" si="16"/>
        <v>10860.836963969468</v>
      </c>
      <c r="G37" s="269">
        <f t="shared" si="17"/>
        <v>4.5410627027027033</v>
      </c>
      <c r="H37" s="267" t="str">
        <f t="shared" si="18"/>
        <v>Open</v>
      </c>
      <c r="J37" s="267">
        <v>3</v>
      </c>
      <c r="K37" s="267" t="str">
        <f t="shared" si="19"/>
        <v/>
      </c>
      <c r="L37" s="267" t="str">
        <f t="shared" si="20"/>
        <v/>
      </c>
      <c r="M37" s="267" t="str">
        <f t="shared" si="21"/>
        <v/>
      </c>
      <c r="N37" s="271" t="str">
        <f t="shared" si="22"/>
        <v/>
      </c>
      <c r="O37" s="268" t="str">
        <f t="shared" si="23"/>
        <v/>
      </c>
      <c r="P37" s="269" t="str">
        <f t="shared" si="24"/>
        <v/>
      </c>
      <c r="Q37" s="267" t="str">
        <f t="shared" si="25"/>
        <v/>
      </c>
      <c r="Z37" s="240" t="str">
        <f>Shares!A37</f>
        <v/>
      </c>
      <c r="AA37" s="240" t="str">
        <f>Shares!B37</f>
        <v/>
      </c>
      <c r="AB37" s="240" t="str">
        <f>Shares!C37</f>
        <v/>
      </c>
      <c r="AC37" s="240" t="str">
        <f>Shares!D37</f>
        <v/>
      </c>
      <c r="AD37" s="261">
        <f>IF($Z37="",0,Shares!E37)</f>
        <v>0</v>
      </c>
      <c r="AE37" s="262">
        <f>IF($Z37="",0,Shares!K37*Shares!J37)</f>
        <v>0</v>
      </c>
      <c r="AF37" s="263">
        <f t="shared" si="0"/>
        <v>0</v>
      </c>
      <c r="AG37" s="262">
        <f>IF($Z37="",0,Shares!M37)</f>
        <v>0</v>
      </c>
      <c r="AH37" s="263">
        <f>IF($Z37="",0,Shares!N37)</f>
        <v>0</v>
      </c>
      <c r="AI37" s="240" t="str">
        <f>IF($Z37="","",RANK(AE37,$AE$2:$AE$1001)+COUNTIF($AE$2:AE37,AE37)-1)</f>
        <v/>
      </c>
      <c r="AJ37" s="240" t="str">
        <f>IF($AD37&lt;0,COUNT($AJ$1:AJ36)+1,"")</f>
        <v/>
      </c>
      <c r="AL37" s="240" t="str">
        <f>'All Ticker P&amp;L'!A37</f>
        <v/>
      </c>
      <c r="AM37" s="240" t="str">
        <f>'All Ticker P&amp;L'!B37</f>
        <v/>
      </c>
      <c r="AN37" s="240" t="str">
        <f>'All Ticker P&amp;L'!C37</f>
        <v/>
      </c>
      <c r="AO37" s="240" t="str">
        <f>'All Ticker P&amp;L'!D37</f>
        <v/>
      </c>
      <c r="AP37" s="261">
        <f>IF($AL37="",0,'All Ticker P&amp;L'!E37)</f>
        <v>0</v>
      </c>
      <c r="AQ37" s="262">
        <f>IF($AL37="",0,'All Ticker P&amp;L'!J37*'All Ticker P&amp;L'!I37)</f>
        <v>0</v>
      </c>
      <c r="AR37" s="262">
        <f>IF($AL37="",0,'All Ticker P&amp;L'!L37)</f>
        <v>0</v>
      </c>
      <c r="AS37" s="263">
        <f>IF($AL37="",0,'All Ticker P&amp;L'!M37)</f>
        <v>0</v>
      </c>
      <c r="AT37" s="240" t="str">
        <f>IF($AL37="","",RANK(AR37,$AR$2:$AR$1001)+COUNTIF($AR$2:AR37,AR37)-1)</f>
        <v/>
      </c>
      <c r="AU37" s="240" t="str">
        <f>IF($AL37="","",RANK(AV37,$AV$2:$AV$1001)+COUNTIF($AV$2:AV37,AV37)-1)</f>
        <v/>
      </c>
      <c r="AV37" s="262">
        <f t="shared" si="1"/>
        <v>0</v>
      </c>
    </row>
    <row r="38" spans="1:48" ht="15" customHeight="1" x14ac:dyDescent="0.2">
      <c r="A38" s="267">
        <v>4</v>
      </c>
      <c r="B38" s="267" t="str">
        <f t="shared" si="12"/>
        <v>USX:AAPL:USD</v>
      </c>
      <c r="C38" s="267" t="str">
        <f t="shared" si="13"/>
        <v>USX</v>
      </c>
      <c r="D38" s="267" t="str">
        <f t="shared" si="14"/>
        <v>USD</v>
      </c>
      <c r="E38" s="271">
        <f t="shared" si="15"/>
        <v>80</v>
      </c>
      <c r="F38" s="268">
        <f t="shared" si="16"/>
        <v>8907.4478675130504</v>
      </c>
      <c r="G38" s="269">
        <f t="shared" si="17"/>
        <v>0.75631174533479695</v>
      </c>
      <c r="H38" s="267" t="str">
        <f t="shared" si="18"/>
        <v>Open</v>
      </c>
      <c r="J38" s="267">
        <v>4</v>
      </c>
      <c r="K38" s="267" t="str">
        <f t="shared" si="19"/>
        <v/>
      </c>
      <c r="L38" s="267" t="str">
        <f t="shared" si="20"/>
        <v/>
      </c>
      <c r="M38" s="267" t="str">
        <f t="shared" si="21"/>
        <v/>
      </c>
      <c r="N38" s="271" t="str">
        <f t="shared" si="22"/>
        <v/>
      </c>
      <c r="O38" s="268" t="str">
        <f t="shared" si="23"/>
        <v/>
      </c>
      <c r="P38" s="269" t="str">
        <f t="shared" si="24"/>
        <v/>
      </c>
      <c r="Q38" s="267" t="str">
        <f t="shared" si="25"/>
        <v/>
      </c>
      <c r="Z38" s="240" t="str">
        <f>Shares!A38</f>
        <v/>
      </c>
      <c r="AA38" s="240" t="str">
        <f>Shares!B38</f>
        <v/>
      </c>
      <c r="AB38" s="240" t="str">
        <f>Shares!C38</f>
        <v/>
      </c>
      <c r="AC38" s="240" t="str">
        <f>Shares!D38</f>
        <v/>
      </c>
      <c r="AD38" s="261">
        <f>IF($Z38="",0,Shares!E38)</f>
        <v>0</v>
      </c>
      <c r="AE38" s="262">
        <f>IF($Z38="",0,Shares!K38*Shares!J38)</f>
        <v>0</v>
      </c>
      <c r="AF38" s="263">
        <f t="shared" si="0"/>
        <v>0</v>
      </c>
      <c r="AG38" s="262">
        <f>IF($Z38="",0,Shares!M38)</f>
        <v>0</v>
      </c>
      <c r="AH38" s="263">
        <f>IF($Z38="",0,Shares!N38)</f>
        <v>0</v>
      </c>
      <c r="AI38" s="240" t="str">
        <f>IF($Z38="","",RANK(AE38,$AE$2:$AE$1001)+COUNTIF($AE$2:AE38,AE38)-1)</f>
        <v/>
      </c>
      <c r="AJ38" s="240" t="str">
        <f>IF($AD38&lt;0,COUNT($AJ$1:AJ37)+1,"")</f>
        <v/>
      </c>
      <c r="AL38" s="240" t="str">
        <f>'All Ticker P&amp;L'!A38</f>
        <v/>
      </c>
      <c r="AM38" s="240" t="str">
        <f>'All Ticker P&amp;L'!B38</f>
        <v/>
      </c>
      <c r="AN38" s="240" t="str">
        <f>'All Ticker P&amp;L'!C38</f>
        <v/>
      </c>
      <c r="AO38" s="240" t="str">
        <f>'All Ticker P&amp;L'!D38</f>
        <v/>
      </c>
      <c r="AP38" s="261">
        <f>IF($AL38="",0,'All Ticker P&amp;L'!E38)</f>
        <v>0</v>
      </c>
      <c r="AQ38" s="262">
        <f>IF($AL38="",0,'All Ticker P&amp;L'!J38*'All Ticker P&amp;L'!I38)</f>
        <v>0</v>
      </c>
      <c r="AR38" s="262">
        <f>IF($AL38="",0,'All Ticker P&amp;L'!L38)</f>
        <v>0</v>
      </c>
      <c r="AS38" s="263">
        <f>IF($AL38="",0,'All Ticker P&amp;L'!M38)</f>
        <v>0</v>
      </c>
      <c r="AT38" s="240" t="str">
        <f>IF($AL38="","",RANK(AR38,$AR$2:$AR$1001)+COUNTIF($AR$2:AR38,AR38)-1)</f>
        <v/>
      </c>
      <c r="AU38" s="240" t="str">
        <f>IF($AL38="","",RANK(AV38,$AV$2:$AV$1001)+COUNTIF($AV$2:AV38,AV38)-1)</f>
        <v/>
      </c>
      <c r="AV38" s="262">
        <f t="shared" si="1"/>
        <v>0</v>
      </c>
    </row>
    <row r="39" spans="1:48" ht="15" customHeight="1" x14ac:dyDescent="0.2">
      <c r="A39" s="267">
        <v>5</v>
      </c>
      <c r="B39" s="267" t="str">
        <f t="shared" si="12"/>
        <v>USX:MSFT:USD</v>
      </c>
      <c r="C39" s="267" t="str">
        <f t="shared" si="13"/>
        <v>USX</v>
      </c>
      <c r="D39" s="267" t="str">
        <f t="shared" si="14"/>
        <v>USD</v>
      </c>
      <c r="E39" s="271">
        <f t="shared" si="15"/>
        <v>20</v>
      </c>
      <c r="F39" s="268">
        <f t="shared" si="16"/>
        <v>4906.2067717288865</v>
      </c>
      <c r="G39" s="269">
        <f t="shared" si="17"/>
        <v>0.82410423452768733</v>
      </c>
      <c r="H39" s="267" t="str">
        <f t="shared" si="18"/>
        <v>Open</v>
      </c>
      <c r="J39" s="267">
        <v>5</v>
      </c>
      <c r="K39" s="267" t="str">
        <f t="shared" si="19"/>
        <v/>
      </c>
      <c r="L39" s="267" t="str">
        <f t="shared" si="20"/>
        <v/>
      </c>
      <c r="M39" s="267" t="str">
        <f t="shared" si="21"/>
        <v/>
      </c>
      <c r="N39" s="271" t="str">
        <f t="shared" si="22"/>
        <v/>
      </c>
      <c r="O39" s="268" t="str">
        <f t="shared" si="23"/>
        <v/>
      </c>
      <c r="P39" s="269" t="str">
        <f t="shared" si="24"/>
        <v/>
      </c>
      <c r="Q39" s="267" t="str">
        <f t="shared" si="25"/>
        <v/>
      </c>
      <c r="Z39" s="240" t="str">
        <f>Shares!A39</f>
        <v/>
      </c>
      <c r="AA39" s="240" t="str">
        <f>Shares!B39</f>
        <v/>
      </c>
      <c r="AB39" s="240" t="str">
        <f>Shares!C39</f>
        <v/>
      </c>
      <c r="AC39" s="240" t="str">
        <f>Shares!D39</f>
        <v/>
      </c>
      <c r="AD39" s="261">
        <f>IF($Z39="",0,Shares!E39)</f>
        <v>0</v>
      </c>
      <c r="AE39" s="262">
        <f>IF($Z39="",0,Shares!K39*Shares!J39)</f>
        <v>0</v>
      </c>
      <c r="AF39" s="263">
        <f t="shared" si="0"/>
        <v>0</v>
      </c>
      <c r="AG39" s="262">
        <f>IF($Z39="",0,Shares!M39)</f>
        <v>0</v>
      </c>
      <c r="AH39" s="263">
        <f>IF($Z39="",0,Shares!N39)</f>
        <v>0</v>
      </c>
      <c r="AI39" s="240" t="str">
        <f>IF($Z39="","",RANK(AE39,$AE$2:$AE$1001)+COUNTIF($AE$2:AE39,AE39)-1)</f>
        <v/>
      </c>
      <c r="AJ39" s="240" t="str">
        <f>IF($AD39&lt;0,COUNT($AJ$1:AJ38)+1,"")</f>
        <v/>
      </c>
      <c r="AL39" s="240" t="str">
        <f>'All Ticker P&amp;L'!A39</f>
        <v/>
      </c>
      <c r="AM39" s="240" t="str">
        <f>'All Ticker P&amp;L'!B39</f>
        <v/>
      </c>
      <c r="AN39" s="240" t="str">
        <f>'All Ticker P&amp;L'!C39</f>
        <v/>
      </c>
      <c r="AO39" s="240" t="str">
        <f>'All Ticker P&amp;L'!D39</f>
        <v/>
      </c>
      <c r="AP39" s="261">
        <f>IF($AL39="",0,'All Ticker P&amp;L'!E39)</f>
        <v>0</v>
      </c>
      <c r="AQ39" s="262">
        <f>IF($AL39="",0,'All Ticker P&amp;L'!J39*'All Ticker P&amp;L'!I39)</f>
        <v>0</v>
      </c>
      <c r="AR39" s="262">
        <f>IF($AL39="",0,'All Ticker P&amp;L'!L39)</f>
        <v>0</v>
      </c>
      <c r="AS39" s="263">
        <f>IF($AL39="",0,'All Ticker P&amp;L'!M39)</f>
        <v>0</v>
      </c>
      <c r="AT39" s="240" t="str">
        <f>IF($AL39="","",RANK(AR39,$AR$2:$AR$1001)+COUNTIF($AR$2:AR39,AR39)-1)</f>
        <v/>
      </c>
      <c r="AU39" s="240" t="str">
        <f>IF($AL39="","",RANK(AV39,$AV$2:$AV$1001)+COUNTIF($AV$2:AV39,AV39)-1)</f>
        <v/>
      </c>
      <c r="AV39" s="262">
        <f t="shared" si="1"/>
        <v>0</v>
      </c>
    </row>
    <row r="40" spans="1:48" ht="15" customHeight="1" x14ac:dyDescent="0.2">
      <c r="A40" s="267">
        <v>6</v>
      </c>
      <c r="B40" s="267" t="str">
        <f t="shared" si="12"/>
        <v>SGX:Z74:SGD</v>
      </c>
      <c r="C40" s="267" t="str">
        <f t="shared" si="13"/>
        <v>SGX</v>
      </c>
      <c r="D40" s="267" t="str">
        <f t="shared" si="14"/>
        <v>SGD</v>
      </c>
      <c r="E40" s="271">
        <f t="shared" si="15"/>
        <v>3000</v>
      </c>
      <c r="F40" s="268">
        <f t="shared" si="16"/>
        <v>2135</v>
      </c>
      <c r="G40" s="269">
        <f t="shared" si="17"/>
        <v>0.22895442359249329</v>
      </c>
      <c r="H40" s="267" t="str">
        <f t="shared" si="18"/>
        <v>Open</v>
      </c>
      <c r="J40" s="267">
        <v>6</v>
      </c>
      <c r="K40" s="267" t="str">
        <f t="shared" si="19"/>
        <v/>
      </c>
      <c r="L40" s="267" t="str">
        <f t="shared" si="20"/>
        <v/>
      </c>
      <c r="M40" s="267" t="str">
        <f t="shared" si="21"/>
        <v/>
      </c>
      <c r="N40" s="271" t="str">
        <f t="shared" si="22"/>
        <v/>
      </c>
      <c r="O40" s="268" t="str">
        <f t="shared" si="23"/>
        <v/>
      </c>
      <c r="P40" s="269" t="str">
        <f t="shared" si="24"/>
        <v/>
      </c>
      <c r="Q40" s="267" t="str">
        <f t="shared" si="25"/>
        <v/>
      </c>
      <c r="Z40" s="240" t="str">
        <f>Shares!A40</f>
        <v/>
      </c>
      <c r="AA40" s="240" t="str">
        <f>Shares!B40</f>
        <v/>
      </c>
      <c r="AB40" s="240" t="str">
        <f>Shares!C40</f>
        <v/>
      </c>
      <c r="AC40" s="240" t="str">
        <f>Shares!D40</f>
        <v/>
      </c>
      <c r="AD40" s="261">
        <f>IF($Z40="",0,Shares!E40)</f>
        <v>0</v>
      </c>
      <c r="AE40" s="262">
        <f>IF($Z40="",0,Shares!K40*Shares!J40)</f>
        <v>0</v>
      </c>
      <c r="AF40" s="263">
        <f t="shared" si="0"/>
        <v>0</v>
      </c>
      <c r="AG40" s="262">
        <f>IF($Z40="",0,Shares!M40)</f>
        <v>0</v>
      </c>
      <c r="AH40" s="263">
        <f>IF($Z40="",0,Shares!N40)</f>
        <v>0</v>
      </c>
      <c r="AI40" s="240" t="str">
        <f>IF($Z40="","",RANK(AE40,$AE$2:$AE$1001)+COUNTIF($AE$2:AE40,AE40)-1)</f>
        <v/>
      </c>
      <c r="AJ40" s="240" t="str">
        <f>IF($AD40&lt;0,COUNT($AJ$1:AJ39)+1,"")</f>
        <v/>
      </c>
      <c r="AL40" s="240" t="str">
        <f>'All Ticker P&amp;L'!A40</f>
        <v/>
      </c>
      <c r="AM40" s="240" t="str">
        <f>'All Ticker P&amp;L'!B40</f>
        <v/>
      </c>
      <c r="AN40" s="240" t="str">
        <f>'All Ticker P&amp;L'!C40</f>
        <v/>
      </c>
      <c r="AO40" s="240" t="str">
        <f>'All Ticker P&amp;L'!D40</f>
        <v/>
      </c>
      <c r="AP40" s="261">
        <f>IF($AL40="",0,'All Ticker P&amp;L'!E40)</f>
        <v>0</v>
      </c>
      <c r="AQ40" s="262">
        <f>IF($AL40="",0,'All Ticker P&amp;L'!J40*'All Ticker P&amp;L'!I40)</f>
        <v>0</v>
      </c>
      <c r="AR40" s="262">
        <f>IF($AL40="",0,'All Ticker P&amp;L'!L40)</f>
        <v>0</v>
      </c>
      <c r="AS40" s="263">
        <f>IF($AL40="",0,'All Ticker P&amp;L'!M40)</f>
        <v>0</v>
      </c>
      <c r="AT40" s="240" t="str">
        <f>IF($AL40="","",RANK(AR40,$AR$2:$AR$1001)+COUNTIF($AR$2:AR40,AR40)-1)</f>
        <v/>
      </c>
      <c r="AU40" s="240" t="str">
        <f>IF($AL40="","",RANK(AV40,$AV$2:$AV$1001)+COUNTIF($AV$2:AV40,AV40)-1)</f>
        <v/>
      </c>
      <c r="AV40" s="262">
        <f t="shared" si="1"/>
        <v>0</v>
      </c>
    </row>
    <row r="41" spans="1:48" ht="15" customHeight="1" x14ac:dyDescent="0.2">
      <c r="A41" s="267">
        <v>7</v>
      </c>
      <c r="B41" s="267" t="str">
        <f t="shared" si="12"/>
        <v>SGX:CLR:SGD</v>
      </c>
      <c r="C41" s="267" t="str">
        <f t="shared" si="13"/>
        <v>SGX</v>
      </c>
      <c r="D41" s="267" t="str">
        <f t="shared" si="14"/>
        <v>SGD</v>
      </c>
      <c r="E41" s="271">
        <f t="shared" si="15"/>
        <v>10000</v>
      </c>
      <c r="F41" s="268">
        <f t="shared" si="16"/>
        <v>1124.9999999999991</v>
      </c>
      <c r="G41" s="269">
        <f t="shared" si="17"/>
        <v>0.16014234875444827</v>
      </c>
      <c r="H41" s="267" t="str">
        <f t="shared" si="18"/>
        <v>Open</v>
      </c>
      <c r="J41" s="267">
        <v>7</v>
      </c>
      <c r="K41" s="267" t="str">
        <f t="shared" si="19"/>
        <v/>
      </c>
      <c r="L41" s="267" t="str">
        <f t="shared" si="20"/>
        <v/>
      </c>
      <c r="M41" s="267" t="str">
        <f t="shared" si="21"/>
        <v/>
      </c>
      <c r="N41" s="271" t="str">
        <f t="shared" si="22"/>
        <v/>
      </c>
      <c r="O41" s="268" t="str">
        <f t="shared" si="23"/>
        <v/>
      </c>
      <c r="P41" s="269" t="str">
        <f t="shared" si="24"/>
        <v/>
      </c>
      <c r="Q41" s="267" t="str">
        <f t="shared" si="25"/>
        <v/>
      </c>
      <c r="Z41" s="240" t="str">
        <f>Shares!A41</f>
        <v/>
      </c>
      <c r="AA41" s="240" t="str">
        <f>Shares!B41</f>
        <v/>
      </c>
      <c r="AB41" s="240" t="str">
        <f>Shares!C41</f>
        <v/>
      </c>
      <c r="AC41" s="240" t="str">
        <f>Shares!D41</f>
        <v/>
      </c>
      <c r="AD41" s="261">
        <f>IF($Z41="",0,Shares!E41)</f>
        <v>0</v>
      </c>
      <c r="AE41" s="262">
        <f>IF($Z41="",0,Shares!K41*Shares!J41)</f>
        <v>0</v>
      </c>
      <c r="AF41" s="263">
        <f t="shared" si="0"/>
        <v>0</v>
      </c>
      <c r="AG41" s="262">
        <f>IF($Z41="",0,Shares!M41)</f>
        <v>0</v>
      </c>
      <c r="AH41" s="263">
        <f>IF($Z41="",0,Shares!N41)</f>
        <v>0</v>
      </c>
      <c r="AI41" s="240" t="str">
        <f>IF($Z41="","",RANK(AE41,$AE$2:$AE$1001)+COUNTIF($AE$2:AE41,AE41)-1)</f>
        <v/>
      </c>
      <c r="AJ41" s="240" t="str">
        <f>IF($AD41&lt;0,COUNT($AJ$1:AJ40)+1,"")</f>
        <v/>
      </c>
      <c r="AL41" s="240" t="str">
        <f>'All Ticker P&amp;L'!A41</f>
        <v/>
      </c>
      <c r="AM41" s="240" t="str">
        <f>'All Ticker P&amp;L'!B41</f>
        <v/>
      </c>
      <c r="AN41" s="240" t="str">
        <f>'All Ticker P&amp;L'!C41</f>
        <v/>
      </c>
      <c r="AO41" s="240" t="str">
        <f>'All Ticker P&amp;L'!D41</f>
        <v/>
      </c>
      <c r="AP41" s="261">
        <f>IF($AL41="",0,'All Ticker P&amp;L'!E41)</f>
        <v>0</v>
      </c>
      <c r="AQ41" s="262">
        <f>IF($AL41="",0,'All Ticker P&amp;L'!J41*'All Ticker P&amp;L'!I41)</f>
        <v>0</v>
      </c>
      <c r="AR41" s="262">
        <f>IF($AL41="",0,'All Ticker P&amp;L'!L41)</f>
        <v>0</v>
      </c>
      <c r="AS41" s="263">
        <f>IF($AL41="",0,'All Ticker P&amp;L'!M41)</f>
        <v>0</v>
      </c>
      <c r="AT41" s="240" t="str">
        <f>IF($AL41="","",RANK(AR41,$AR$2:$AR$1001)+COUNTIF($AR$2:AR41,AR41)-1)</f>
        <v/>
      </c>
      <c r="AU41" s="240" t="str">
        <f>IF($AL41="","",RANK(AV41,$AV$2:$AV$1001)+COUNTIF($AV$2:AV41,AV41)-1)</f>
        <v/>
      </c>
      <c r="AV41" s="262">
        <f t="shared" si="1"/>
        <v>0</v>
      </c>
    </row>
    <row r="42" spans="1:48" ht="15" customHeight="1" x14ac:dyDescent="0.2">
      <c r="A42" s="267">
        <v>8</v>
      </c>
      <c r="B42" s="267" t="str">
        <f t="shared" si="12"/>
        <v>SGX:C38U:SGD</v>
      </c>
      <c r="C42" s="267" t="str">
        <f t="shared" si="13"/>
        <v>SGX</v>
      </c>
      <c r="D42" s="267" t="str">
        <f t="shared" si="14"/>
        <v>SGD</v>
      </c>
      <c r="E42" s="271">
        <f t="shared" si="15"/>
        <v>8000</v>
      </c>
      <c r="F42" s="268">
        <f t="shared" si="16"/>
        <v>170</v>
      </c>
      <c r="G42" s="269">
        <f t="shared" si="17"/>
        <v>1.0526315789473684E-2</v>
      </c>
      <c r="H42" s="267" t="str">
        <f t="shared" si="18"/>
        <v>Open</v>
      </c>
      <c r="J42" s="267">
        <v>8</v>
      </c>
      <c r="K42" s="267" t="str">
        <f t="shared" si="19"/>
        <v/>
      </c>
      <c r="L42" s="267" t="str">
        <f t="shared" si="20"/>
        <v/>
      </c>
      <c r="M42" s="267" t="str">
        <f t="shared" si="21"/>
        <v/>
      </c>
      <c r="N42" s="271" t="str">
        <f t="shared" si="22"/>
        <v/>
      </c>
      <c r="O42" s="268" t="str">
        <f t="shared" si="23"/>
        <v/>
      </c>
      <c r="P42" s="269" t="str">
        <f t="shared" si="24"/>
        <v/>
      </c>
      <c r="Q42" s="267" t="str">
        <f t="shared" si="25"/>
        <v/>
      </c>
      <c r="Z42" s="240" t="str">
        <f>Shares!A42</f>
        <v/>
      </c>
      <c r="AA42" s="240" t="str">
        <f>Shares!B42</f>
        <v/>
      </c>
      <c r="AB42" s="240" t="str">
        <f>Shares!C42</f>
        <v/>
      </c>
      <c r="AC42" s="240" t="str">
        <f>Shares!D42</f>
        <v/>
      </c>
      <c r="AD42" s="261">
        <f>IF($Z42="",0,Shares!E42)</f>
        <v>0</v>
      </c>
      <c r="AE42" s="262">
        <f>IF($Z42="",0,Shares!K42*Shares!J42)</f>
        <v>0</v>
      </c>
      <c r="AF42" s="263">
        <f t="shared" si="0"/>
        <v>0</v>
      </c>
      <c r="AG42" s="262">
        <f>IF($Z42="",0,Shares!M42)</f>
        <v>0</v>
      </c>
      <c r="AH42" s="263">
        <f>IF($Z42="",0,Shares!N42)</f>
        <v>0</v>
      </c>
      <c r="AI42" s="240" t="str">
        <f>IF($Z42="","",RANK(AE42,$AE$2:$AE$1001)+COUNTIF($AE$2:AE42,AE42)-1)</f>
        <v/>
      </c>
      <c r="AJ42" s="240" t="str">
        <f>IF($AD42&lt;0,COUNT($AJ$1:AJ41)+1,"")</f>
        <v/>
      </c>
      <c r="AL42" s="240" t="str">
        <f>'All Ticker P&amp;L'!A42</f>
        <v/>
      </c>
      <c r="AM42" s="240" t="str">
        <f>'All Ticker P&amp;L'!B42</f>
        <v/>
      </c>
      <c r="AN42" s="240" t="str">
        <f>'All Ticker P&amp;L'!C42</f>
        <v/>
      </c>
      <c r="AO42" s="240" t="str">
        <f>'All Ticker P&amp;L'!D42</f>
        <v/>
      </c>
      <c r="AP42" s="261">
        <f>IF($AL42="",0,'All Ticker P&amp;L'!E42)</f>
        <v>0</v>
      </c>
      <c r="AQ42" s="262">
        <f>IF($AL42="",0,'All Ticker P&amp;L'!J42*'All Ticker P&amp;L'!I42)</f>
        <v>0</v>
      </c>
      <c r="AR42" s="262">
        <f>IF($AL42="",0,'All Ticker P&amp;L'!L42)</f>
        <v>0</v>
      </c>
      <c r="AS42" s="263">
        <f>IF($AL42="",0,'All Ticker P&amp;L'!M42)</f>
        <v>0</v>
      </c>
      <c r="AT42" s="240" t="str">
        <f>IF($AL42="","",RANK(AR42,$AR$2:$AR$1001)+COUNTIF($AR$2:AR42,AR42)-1)</f>
        <v/>
      </c>
      <c r="AU42" s="240" t="str">
        <f>IF($AL42="","",RANK(AV42,$AV$2:$AV$1001)+COUNTIF($AV$2:AV42,AV42)-1)</f>
        <v/>
      </c>
      <c r="AV42" s="262">
        <f t="shared" si="1"/>
        <v>0</v>
      </c>
    </row>
    <row r="43" spans="1:48" ht="15" customHeight="1" x14ac:dyDescent="0.2">
      <c r="A43" s="267">
        <v>9</v>
      </c>
      <c r="B43" s="267" t="str">
        <f t="shared" si="12"/>
        <v/>
      </c>
      <c r="C43" s="267" t="str">
        <f t="shared" si="13"/>
        <v/>
      </c>
      <c r="D43" s="267" t="str">
        <f t="shared" si="14"/>
        <v/>
      </c>
      <c r="E43" s="271" t="str">
        <f t="shared" si="15"/>
        <v/>
      </c>
      <c r="F43" s="268" t="str">
        <f t="shared" si="16"/>
        <v/>
      </c>
      <c r="G43" s="269" t="str">
        <f t="shared" si="17"/>
        <v/>
      </c>
      <c r="H43" s="267" t="str">
        <f t="shared" si="18"/>
        <v/>
      </c>
      <c r="J43" s="267">
        <v>9</v>
      </c>
      <c r="K43" s="267" t="str">
        <f t="shared" si="19"/>
        <v/>
      </c>
      <c r="L43" s="267" t="str">
        <f t="shared" si="20"/>
        <v/>
      </c>
      <c r="M43" s="267" t="str">
        <f t="shared" si="21"/>
        <v/>
      </c>
      <c r="N43" s="271" t="str">
        <f t="shared" si="22"/>
        <v/>
      </c>
      <c r="O43" s="268" t="str">
        <f t="shared" si="23"/>
        <v/>
      </c>
      <c r="P43" s="269" t="str">
        <f t="shared" si="24"/>
        <v/>
      </c>
      <c r="Q43" s="267" t="str">
        <f t="shared" si="25"/>
        <v/>
      </c>
      <c r="Z43" s="240" t="str">
        <f>Shares!A43</f>
        <v/>
      </c>
      <c r="AA43" s="240" t="str">
        <f>Shares!B43</f>
        <v/>
      </c>
      <c r="AB43" s="240" t="str">
        <f>Shares!C43</f>
        <v/>
      </c>
      <c r="AC43" s="240" t="str">
        <f>Shares!D43</f>
        <v/>
      </c>
      <c r="AD43" s="261">
        <f>IF($Z43="",0,Shares!E43)</f>
        <v>0</v>
      </c>
      <c r="AE43" s="262">
        <f>IF($Z43="",0,Shares!K43*Shares!J43)</f>
        <v>0</v>
      </c>
      <c r="AF43" s="263">
        <f t="shared" si="0"/>
        <v>0</v>
      </c>
      <c r="AG43" s="262">
        <f>IF($Z43="",0,Shares!M43)</f>
        <v>0</v>
      </c>
      <c r="AH43" s="263">
        <f>IF($Z43="",0,Shares!N43)</f>
        <v>0</v>
      </c>
      <c r="AI43" s="240" t="str">
        <f>IF($Z43="","",RANK(AE43,$AE$2:$AE$1001)+COUNTIF($AE$2:AE43,AE43)-1)</f>
        <v/>
      </c>
      <c r="AJ43" s="240" t="str">
        <f>IF($AD43&lt;0,COUNT($AJ$1:AJ42)+1,"")</f>
        <v/>
      </c>
      <c r="AL43" s="240" t="str">
        <f>'All Ticker P&amp;L'!A43</f>
        <v/>
      </c>
      <c r="AM43" s="240" t="str">
        <f>'All Ticker P&amp;L'!B43</f>
        <v/>
      </c>
      <c r="AN43" s="240" t="str">
        <f>'All Ticker P&amp;L'!C43</f>
        <v/>
      </c>
      <c r="AO43" s="240" t="str">
        <f>'All Ticker P&amp;L'!D43</f>
        <v/>
      </c>
      <c r="AP43" s="261">
        <f>IF($AL43="",0,'All Ticker P&amp;L'!E43)</f>
        <v>0</v>
      </c>
      <c r="AQ43" s="262">
        <f>IF($AL43="",0,'All Ticker P&amp;L'!J43*'All Ticker P&amp;L'!I43)</f>
        <v>0</v>
      </c>
      <c r="AR43" s="262">
        <f>IF($AL43="",0,'All Ticker P&amp;L'!L43)</f>
        <v>0</v>
      </c>
      <c r="AS43" s="263">
        <f>IF($AL43="",0,'All Ticker P&amp;L'!M43)</f>
        <v>0</v>
      </c>
      <c r="AT43" s="240" t="str">
        <f>IF($AL43="","",RANK(AR43,$AR$2:$AR$1001)+COUNTIF($AR$2:AR43,AR43)-1)</f>
        <v/>
      </c>
      <c r="AU43" s="240" t="str">
        <f>IF($AL43="","",RANK(AV43,$AV$2:$AV$1001)+COUNTIF($AV$2:AV43,AV43)-1)</f>
        <v/>
      </c>
      <c r="AV43" s="262">
        <f t="shared" si="1"/>
        <v>0</v>
      </c>
    </row>
    <row r="44" spans="1:48" ht="15" customHeight="1" x14ac:dyDescent="0.2">
      <c r="A44" s="267">
        <v>10</v>
      </c>
      <c r="B44" s="267" t="str">
        <f t="shared" si="12"/>
        <v/>
      </c>
      <c r="C44" s="267" t="str">
        <f t="shared" si="13"/>
        <v/>
      </c>
      <c r="D44" s="267" t="str">
        <f t="shared" si="14"/>
        <v/>
      </c>
      <c r="E44" s="271" t="str">
        <f t="shared" si="15"/>
        <v/>
      </c>
      <c r="F44" s="268" t="str">
        <f t="shared" si="16"/>
        <v/>
      </c>
      <c r="G44" s="269" t="str">
        <f t="shared" si="17"/>
        <v/>
      </c>
      <c r="H44" s="267" t="str">
        <f t="shared" si="18"/>
        <v/>
      </c>
      <c r="J44" s="267">
        <v>10</v>
      </c>
      <c r="K44" s="267" t="str">
        <f t="shared" si="19"/>
        <v/>
      </c>
      <c r="L44" s="267" t="str">
        <f t="shared" si="20"/>
        <v/>
      </c>
      <c r="M44" s="267" t="str">
        <f t="shared" si="21"/>
        <v/>
      </c>
      <c r="N44" s="271" t="str">
        <f t="shared" si="22"/>
        <v/>
      </c>
      <c r="O44" s="268" t="str">
        <f t="shared" si="23"/>
        <v/>
      </c>
      <c r="P44" s="269" t="str">
        <f t="shared" si="24"/>
        <v/>
      </c>
      <c r="Q44" s="267" t="str">
        <f t="shared" si="25"/>
        <v/>
      </c>
      <c r="Z44" s="240" t="str">
        <f>Shares!A44</f>
        <v/>
      </c>
      <c r="AA44" s="240" t="str">
        <f>Shares!B44</f>
        <v/>
      </c>
      <c r="AB44" s="240" t="str">
        <f>Shares!C44</f>
        <v/>
      </c>
      <c r="AC44" s="240" t="str">
        <f>Shares!D44</f>
        <v/>
      </c>
      <c r="AD44" s="261">
        <f>IF($Z44="",0,Shares!E44)</f>
        <v>0</v>
      </c>
      <c r="AE44" s="262">
        <f>IF($Z44="",0,Shares!K44*Shares!J44)</f>
        <v>0</v>
      </c>
      <c r="AF44" s="263">
        <f t="shared" si="0"/>
        <v>0</v>
      </c>
      <c r="AG44" s="262">
        <f>IF($Z44="",0,Shares!M44)</f>
        <v>0</v>
      </c>
      <c r="AH44" s="263">
        <f>IF($Z44="",0,Shares!N44)</f>
        <v>0</v>
      </c>
      <c r="AI44" s="240" t="str">
        <f>IF($Z44="","",RANK(AE44,$AE$2:$AE$1001)+COUNTIF($AE$2:AE44,AE44)-1)</f>
        <v/>
      </c>
      <c r="AJ44" s="240" t="str">
        <f>IF($AD44&lt;0,COUNT($AJ$1:AJ43)+1,"")</f>
        <v/>
      </c>
      <c r="AL44" s="240" t="str">
        <f>'All Ticker P&amp;L'!A44</f>
        <v/>
      </c>
      <c r="AM44" s="240" t="str">
        <f>'All Ticker P&amp;L'!B44</f>
        <v/>
      </c>
      <c r="AN44" s="240" t="str">
        <f>'All Ticker P&amp;L'!C44</f>
        <v/>
      </c>
      <c r="AO44" s="240" t="str">
        <f>'All Ticker P&amp;L'!D44</f>
        <v/>
      </c>
      <c r="AP44" s="261">
        <f>IF($AL44="",0,'All Ticker P&amp;L'!E44)</f>
        <v>0</v>
      </c>
      <c r="AQ44" s="262">
        <f>IF($AL44="",0,'All Ticker P&amp;L'!J44*'All Ticker P&amp;L'!I44)</f>
        <v>0</v>
      </c>
      <c r="AR44" s="262">
        <f>IF($AL44="",0,'All Ticker P&amp;L'!L44)</f>
        <v>0</v>
      </c>
      <c r="AS44" s="263">
        <f>IF($AL44="",0,'All Ticker P&amp;L'!M44)</f>
        <v>0</v>
      </c>
      <c r="AT44" s="240" t="str">
        <f>IF($AL44="","",RANK(AR44,$AR$2:$AR$1001)+COUNTIF($AR$2:AR44,AR44)-1)</f>
        <v/>
      </c>
      <c r="AU44" s="240" t="str">
        <f>IF($AL44="","",RANK(AV44,$AV$2:$AV$1001)+COUNTIF($AV$2:AV44,AV44)-1)</f>
        <v/>
      </c>
      <c r="AV44" s="262">
        <f t="shared" si="1"/>
        <v>0</v>
      </c>
    </row>
    <row r="45" spans="1:48" ht="15" customHeight="1" x14ac:dyDescent="0.2">
      <c r="Z45" s="240" t="str">
        <f>Shares!A45</f>
        <v/>
      </c>
      <c r="AA45" s="240" t="str">
        <f>Shares!B45</f>
        <v/>
      </c>
      <c r="AB45" s="240" t="str">
        <f>Shares!C45</f>
        <v/>
      </c>
      <c r="AC45" s="240" t="str">
        <f>Shares!D45</f>
        <v/>
      </c>
      <c r="AD45" s="261">
        <f>IF($Z45="",0,Shares!E45)</f>
        <v>0</v>
      </c>
      <c r="AE45" s="262">
        <f>IF($Z45="",0,Shares!K45*Shares!J45)</f>
        <v>0</v>
      </c>
      <c r="AF45" s="263">
        <f t="shared" si="0"/>
        <v>0</v>
      </c>
      <c r="AG45" s="262">
        <f>IF($Z45="",0,Shares!M45)</f>
        <v>0</v>
      </c>
      <c r="AH45" s="263">
        <f>IF($Z45="",0,Shares!N45)</f>
        <v>0</v>
      </c>
      <c r="AI45" s="240" t="str">
        <f>IF($Z45="","",RANK(AE45,$AE$2:$AE$1001)+COUNTIF($AE$2:AE45,AE45)-1)</f>
        <v/>
      </c>
      <c r="AJ45" s="240" t="str">
        <f>IF($AD45&lt;0,COUNT($AJ$1:AJ44)+1,"")</f>
        <v/>
      </c>
      <c r="AL45" s="240" t="str">
        <f>'All Ticker P&amp;L'!A45</f>
        <v/>
      </c>
      <c r="AM45" s="240" t="str">
        <f>'All Ticker P&amp;L'!B45</f>
        <v/>
      </c>
      <c r="AN45" s="240" t="str">
        <f>'All Ticker P&amp;L'!C45</f>
        <v/>
      </c>
      <c r="AO45" s="240" t="str">
        <f>'All Ticker P&amp;L'!D45</f>
        <v/>
      </c>
      <c r="AP45" s="261">
        <f>IF($AL45="",0,'All Ticker P&amp;L'!E45)</f>
        <v>0</v>
      </c>
      <c r="AQ45" s="262">
        <f>IF($AL45="",0,'All Ticker P&amp;L'!J45*'All Ticker P&amp;L'!I45)</f>
        <v>0</v>
      </c>
      <c r="AR45" s="262">
        <f>IF($AL45="",0,'All Ticker P&amp;L'!L45)</f>
        <v>0</v>
      </c>
      <c r="AS45" s="263">
        <f>IF($AL45="",0,'All Ticker P&amp;L'!M45)</f>
        <v>0</v>
      </c>
      <c r="AT45" s="240" t="str">
        <f>IF($AL45="","",RANK(AR45,$AR$2:$AR$1001)+COUNTIF($AR$2:AR45,AR45)-1)</f>
        <v/>
      </c>
      <c r="AU45" s="240" t="str">
        <f>IF($AL45="","",RANK(AV45,$AV$2:$AV$1001)+COUNTIF($AV$2:AV45,AV45)-1)</f>
        <v/>
      </c>
      <c r="AV45" s="262">
        <f t="shared" si="1"/>
        <v>0</v>
      </c>
    </row>
    <row r="46" spans="1:48" ht="15" customHeight="1" x14ac:dyDescent="0.2">
      <c r="Z46" s="240" t="str">
        <f>Shares!A46</f>
        <v/>
      </c>
      <c r="AA46" s="240" t="str">
        <f>Shares!B46</f>
        <v/>
      </c>
      <c r="AB46" s="240" t="str">
        <f>Shares!C46</f>
        <v/>
      </c>
      <c r="AC46" s="240" t="str">
        <f>Shares!D46</f>
        <v/>
      </c>
      <c r="AD46" s="261">
        <f>IF($Z46="",0,Shares!E46)</f>
        <v>0</v>
      </c>
      <c r="AE46" s="262">
        <f>IF($Z46="",0,Shares!K46*Shares!J46)</f>
        <v>0</v>
      </c>
      <c r="AF46" s="263">
        <f t="shared" si="0"/>
        <v>0</v>
      </c>
      <c r="AG46" s="262">
        <f>IF($Z46="",0,Shares!M46)</f>
        <v>0</v>
      </c>
      <c r="AH46" s="263">
        <f>IF($Z46="",0,Shares!N46)</f>
        <v>0</v>
      </c>
      <c r="AI46" s="240" t="str">
        <f>IF($Z46="","",RANK(AE46,$AE$2:$AE$1001)+COUNTIF($AE$2:AE46,AE46)-1)</f>
        <v/>
      </c>
      <c r="AJ46" s="240" t="str">
        <f>IF($AD46&lt;0,COUNT($AJ$1:AJ45)+1,"")</f>
        <v/>
      </c>
      <c r="AL46" s="240" t="str">
        <f>'All Ticker P&amp;L'!A46</f>
        <v/>
      </c>
      <c r="AM46" s="240" t="str">
        <f>'All Ticker P&amp;L'!B46</f>
        <v/>
      </c>
      <c r="AN46" s="240" t="str">
        <f>'All Ticker P&amp;L'!C46</f>
        <v/>
      </c>
      <c r="AO46" s="240" t="str">
        <f>'All Ticker P&amp;L'!D46</f>
        <v/>
      </c>
      <c r="AP46" s="261">
        <f>IF($AL46="",0,'All Ticker P&amp;L'!E46)</f>
        <v>0</v>
      </c>
      <c r="AQ46" s="262">
        <f>IF($AL46="",0,'All Ticker P&amp;L'!J46*'All Ticker P&amp;L'!I46)</f>
        <v>0</v>
      </c>
      <c r="AR46" s="262">
        <f>IF($AL46="",0,'All Ticker P&amp;L'!L46)</f>
        <v>0</v>
      </c>
      <c r="AS46" s="263">
        <f>IF($AL46="",0,'All Ticker P&amp;L'!M46)</f>
        <v>0</v>
      </c>
      <c r="AT46" s="240" t="str">
        <f>IF($AL46="","",RANK(AR46,$AR$2:$AR$1001)+COUNTIF($AR$2:AR46,AR46)-1)</f>
        <v/>
      </c>
      <c r="AU46" s="240" t="str">
        <f>IF($AL46="","",RANK(AV46,$AV$2:$AV$1001)+COUNTIF($AV$2:AV46,AV46)-1)</f>
        <v/>
      </c>
      <c r="AV46" s="262">
        <f t="shared" si="1"/>
        <v>0</v>
      </c>
    </row>
    <row r="47" spans="1:48" ht="15" customHeight="1" x14ac:dyDescent="0.2">
      <c r="A47" s="264" t="s">
        <v>481</v>
      </c>
      <c r="J47" s="264" t="s">
        <v>482</v>
      </c>
      <c r="Z47" s="240" t="str">
        <f>Shares!A47</f>
        <v/>
      </c>
      <c r="AA47" s="240" t="str">
        <f>Shares!B47</f>
        <v/>
      </c>
      <c r="AB47" s="240" t="str">
        <f>Shares!C47</f>
        <v/>
      </c>
      <c r="AC47" s="240" t="str">
        <f>Shares!D47</f>
        <v/>
      </c>
      <c r="AD47" s="261">
        <f>IF($Z47="",0,Shares!E47)</f>
        <v>0</v>
      </c>
      <c r="AE47" s="262">
        <f>IF($Z47="",0,Shares!K47*Shares!J47)</f>
        <v>0</v>
      </c>
      <c r="AF47" s="263">
        <f t="shared" si="0"/>
        <v>0</v>
      </c>
      <c r="AG47" s="262">
        <f>IF($Z47="",0,Shares!M47)</f>
        <v>0</v>
      </c>
      <c r="AH47" s="263">
        <f>IF($Z47="",0,Shares!N47)</f>
        <v>0</v>
      </c>
      <c r="AI47" s="240" t="str">
        <f>IF($Z47="","",RANK(AE47,$AE$2:$AE$1001)+COUNTIF($AE$2:AE47,AE47)-1)</f>
        <v/>
      </c>
      <c r="AJ47" s="240" t="str">
        <f>IF($AD47&lt;0,COUNT($AJ$1:AJ46)+1,"")</f>
        <v/>
      </c>
      <c r="AL47" s="240" t="str">
        <f>'All Ticker P&amp;L'!A47</f>
        <v/>
      </c>
      <c r="AM47" s="240" t="str">
        <f>'All Ticker P&amp;L'!B47</f>
        <v/>
      </c>
      <c r="AN47" s="240" t="str">
        <f>'All Ticker P&amp;L'!C47</f>
        <v/>
      </c>
      <c r="AO47" s="240" t="str">
        <f>'All Ticker P&amp;L'!D47</f>
        <v/>
      </c>
      <c r="AP47" s="261">
        <f>IF($AL47="",0,'All Ticker P&amp;L'!E47)</f>
        <v>0</v>
      </c>
      <c r="AQ47" s="262">
        <f>IF($AL47="",0,'All Ticker P&amp;L'!J47*'All Ticker P&amp;L'!I47)</f>
        <v>0</v>
      </c>
      <c r="AR47" s="262">
        <f>IF($AL47="",0,'All Ticker P&amp;L'!L47)</f>
        <v>0</v>
      </c>
      <c r="AS47" s="263">
        <f>IF($AL47="",0,'All Ticker P&amp;L'!M47)</f>
        <v>0</v>
      </c>
      <c r="AT47" s="240" t="str">
        <f>IF($AL47="","",RANK(AR47,$AR$2:$AR$1001)+COUNTIF($AR$2:AR47,AR47)-1)</f>
        <v/>
      </c>
      <c r="AU47" s="240" t="str">
        <f>IF($AL47="","",RANK(AV47,$AV$2:$AV$1001)+COUNTIF($AV$2:AV47,AV47)-1)</f>
        <v/>
      </c>
      <c r="AV47" s="262">
        <f t="shared" si="1"/>
        <v>0</v>
      </c>
    </row>
    <row r="48" spans="1:48" ht="15" customHeight="1" x14ac:dyDescent="0.2">
      <c r="A48" s="265" t="s">
        <v>455</v>
      </c>
      <c r="B48" s="265" t="s">
        <v>383</v>
      </c>
      <c r="C48" s="265" t="s">
        <v>375</v>
      </c>
      <c r="D48" s="265" t="s">
        <v>378</v>
      </c>
      <c r="E48" s="265" t="s">
        <v>479</v>
      </c>
      <c r="F48" s="265" t="s">
        <v>456</v>
      </c>
      <c r="G48" s="265" t="s">
        <v>458</v>
      </c>
      <c r="H48" s="265" t="s">
        <v>457</v>
      </c>
      <c r="J48" s="265" t="s">
        <v>468</v>
      </c>
      <c r="K48" s="272">
        <f>$B$13</f>
        <v>0</v>
      </c>
      <c r="Z48" s="240" t="str">
        <f>Shares!A48</f>
        <v/>
      </c>
      <c r="AA48" s="240" t="str">
        <f>Shares!B48</f>
        <v/>
      </c>
      <c r="AB48" s="240" t="str">
        <f>Shares!C48</f>
        <v/>
      </c>
      <c r="AC48" s="240" t="str">
        <f>Shares!D48</f>
        <v/>
      </c>
      <c r="AD48" s="261">
        <f>IF($Z48="",0,Shares!E48)</f>
        <v>0</v>
      </c>
      <c r="AE48" s="262">
        <f>IF($Z48="",0,Shares!K48*Shares!J48)</f>
        <v>0</v>
      </c>
      <c r="AF48" s="263">
        <f t="shared" si="0"/>
        <v>0</v>
      </c>
      <c r="AG48" s="262">
        <f>IF($Z48="",0,Shares!M48)</f>
        <v>0</v>
      </c>
      <c r="AH48" s="263">
        <f>IF($Z48="",0,Shares!N48)</f>
        <v>0</v>
      </c>
      <c r="AI48" s="240" t="str">
        <f>IF($Z48="","",RANK(AE48,$AE$2:$AE$1001)+COUNTIF($AE$2:AE48,AE48)-1)</f>
        <v/>
      </c>
      <c r="AJ48" s="240" t="str">
        <f>IF($AD48&lt;0,COUNT($AJ$1:AJ47)+1,"")</f>
        <v/>
      </c>
      <c r="AL48" s="240" t="str">
        <f>'All Ticker P&amp;L'!A48</f>
        <v/>
      </c>
      <c r="AM48" s="240" t="str">
        <f>'All Ticker P&amp;L'!B48</f>
        <v/>
      </c>
      <c r="AN48" s="240" t="str">
        <f>'All Ticker P&amp;L'!C48</f>
        <v/>
      </c>
      <c r="AO48" s="240" t="str">
        <f>'All Ticker P&amp;L'!D48</f>
        <v/>
      </c>
      <c r="AP48" s="261">
        <f>IF($AL48="",0,'All Ticker P&amp;L'!E48)</f>
        <v>0</v>
      </c>
      <c r="AQ48" s="262">
        <f>IF($AL48="",0,'All Ticker P&amp;L'!J48*'All Ticker P&amp;L'!I48)</f>
        <v>0</v>
      </c>
      <c r="AR48" s="262">
        <f>IF($AL48="",0,'All Ticker P&amp;L'!L48)</f>
        <v>0</v>
      </c>
      <c r="AS48" s="263">
        <f>IF($AL48="",0,'All Ticker P&amp;L'!M48)</f>
        <v>0</v>
      </c>
      <c r="AT48" s="240" t="str">
        <f>IF($AL48="","",RANK(AR48,$AR$2:$AR$1001)+COUNTIF($AR$2:AR48,AR48)-1)</f>
        <v/>
      </c>
      <c r="AU48" s="240" t="str">
        <f>IF($AL48="","",RANK(AV48,$AV$2:$AV$1001)+COUNTIF($AV$2:AV48,AV48)-1)</f>
        <v/>
      </c>
      <c r="AV48" s="262">
        <f t="shared" si="1"/>
        <v>0</v>
      </c>
    </row>
    <row r="49" spans="1:48" ht="15" customHeight="1" x14ac:dyDescent="0.2">
      <c r="A49" s="273">
        <v>1</v>
      </c>
      <c r="B49" s="273" t="str">
        <f t="shared" ref="B49:B58" si="26">IFERROR(INDEX($Z$2:$Z$1001,MATCH($A49,$AJ$2:$AJ$1001,0)),"")</f>
        <v/>
      </c>
      <c r="C49" s="273" t="str">
        <f t="shared" ref="C49:C58" si="27">IF($B49="","",INDEX($AA$2:$AA$1001,MATCH($A49,$AJ$2:$AJ$1001,0)))</f>
        <v/>
      </c>
      <c r="D49" s="273" t="str">
        <f t="shared" ref="D49:D58" si="28">IF($B49="","",INDEX($AC$2:$AC$1001,MATCH($A49,$AJ$2:$AJ$1001,0)))</f>
        <v/>
      </c>
      <c r="E49" s="274" t="str">
        <f t="shared" ref="E49:E58" si="29">IF($B49="","",INDEX($AD$2:$AD$1001,MATCH($A49,$AJ$2:$AJ$1001,0)))</f>
        <v/>
      </c>
      <c r="F49" s="275" t="str">
        <f t="shared" ref="F49:F58" si="30">IF($B49="","",INDEX($AE$2:$AE$1001,MATCH($A49,$AJ$2:$AJ$1001,0)))</f>
        <v/>
      </c>
      <c r="G49" s="275" t="str">
        <f t="shared" ref="G49:G58" si="31">IF($B49="","",INDEX($AG$2:$AG$1001,MATCH($A49,$AJ$2:$AJ$1001,0)))</f>
        <v/>
      </c>
      <c r="H49" s="276" t="str">
        <f t="shared" ref="H49:H58" si="32">IF($B49="","",INDEX($AF$2:$AF$1001,MATCH($A49,$AJ$2:$AJ$1001,0)))</f>
        <v/>
      </c>
      <c r="J49" s="267" t="s">
        <v>483</v>
      </c>
      <c r="K49" s="270">
        <f>$B$14</f>
        <v>0</v>
      </c>
      <c r="Z49" s="240" t="str">
        <f>Shares!A49</f>
        <v/>
      </c>
      <c r="AA49" s="240" t="str">
        <f>Shares!B49</f>
        <v/>
      </c>
      <c r="AB49" s="240" t="str">
        <f>Shares!C49</f>
        <v/>
      </c>
      <c r="AC49" s="240" t="str">
        <f>Shares!D49</f>
        <v/>
      </c>
      <c r="AD49" s="261">
        <f>IF($Z49="",0,Shares!E49)</f>
        <v>0</v>
      </c>
      <c r="AE49" s="262">
        <f>IF($Z49="",0,Shares!K49*Shares!J49)</f>
        <v>0</v>
      </c>
      <c r="AF49" s="263">
        <f t="shared" si="0"/>
        <v>0</v>
      </c>
      <c r="AG49" s="262">
        <f>IF($Z49="",0,Shares!M49)</f>
        <v>0</v>
      </c>
      <c r="AH49" s="263">
        <f>IF($Z49="",0,Shares!N49)</f>
        <v>0</v>
      </c>
      <c r="AI49" s="240" t="str">
        <f>IF($Z49="","",RANK(AE49,$AE$2:$AE$1001)+COUNTIF($AE$2:AE49,AE49)-1)</f>
        <v/>
      </c>
      <c r="AJ49" s="240" t="str">
        <f>IF($AD49&lt;0,COUNT($AJ$1:AJ48)+1,"")</f>
        <v/>
      </c>
      <c r="AL49" s="240" t="str">
        <f>'All Ticker P&amp;L'!A49</f>
        <v/>
      </c>
      <c r="AM49" s="240" t="str">
        <f>'All Ticker P&amp;L'!B49</f>
        <v/>
      </c>
      <c r="AN49" s="240" t="str">
        <f>'All Ticker P&amp;L'!C49</f>
        <v/>
      </c>
      <c r="AO49" s="240" t="str">
        <f>'All Ticker P&amp;L'!D49</f>
        <v/>
      </c>
      <c r="AP49" s="261">
        <f>IF($AL49="",0,'All Ticker P&amp;L'!E49)</f>
        <v>0</v>
      </c>
      <c r="AQ49" s="262">
        <f>IF($AL49="",0,'All Ticker P&amp;L'!J49*'All Ticker P&amp;L'!I49)</f>
        <v>0</v>
      </c>
      <c r="AR49" s="262">
        <f>IF($AL49="",0,'All Ticker P&amp;L'!L49)</f>
        <v>0</v>
      </c>
      <c r="AS49" s="263">
        <f>IF($AL49="",0,'All Ticker P&amp;L'!M49)</f>
        <v>0</v>
      </c>
      <c r="AT49" s="240" t="str">
        <f>IF($AL49="","",RANK(AR49,$AR$2:$AR$1001)+COUNTIF($AR$2:AR49,AR49)-1)</f>
        <v/>
      </c>
      <c r="AU49" s="240" t="str">
        <f>IF($AL49="","",RANK(AV49,$AV$2:$AV$1001)+COUNTIF($AV$2:AV49,AV49)-1)</f>
        <v/>
      </c>
      <c r="AV49" s="262">
        <f t="shared" si="1"/>
        <v>0</v>
      </c>
    </row>
    <row r="50" spans="1:48" ht="15" customHeight="1" x14ac:dyDescent="0.2">
      <c r="A50" s="273">
        <v>2</v>
      </c>
      <c r="B50" s="273" t="str">
        <f t="shared" si="26"/>
        <v/>
      </c>
      <c r="C50" s="273" t="str">
        <f t="shared" si="27"/>
        <v/>
      </c>
      <c r="D50" s="273" t="str">
        <f t="shared" si="28"/>
        <v/>
      </c>
      <c r="E50" s="274" t="str">
        <f t="shared" si="29"/>
        <v/>
      </c>
      <c r="F50" s="275" t="str">
        <f t="shared" si="30"/>
        <v/>
      </c>
      <c r="G50" s="275" t="str">
        <f t="shared" si="31"/>
        <v/>
      </c>
      <c r="H50" s="276" t="str">
        <f t="shared" si="32"/>
        <v/>
      </c>
      <c r="J50" s="267" t="s">
        <v>484</v>
      </c>
      <c r="K50" s="277">
        <f>COUNTIFS($Z$2:$Z$1001,"?*",$AE$2:$AE$1001,0)</f>
        <v>0</v>
      </c>
      <c r="Z50" s="240" t="str">
        <f>Shares!A50</f>
        <v/>
      </c>
      <c r="AA50" s="240" t="str">
        <f>Shares!B50</f>
        <v/>
      </c>
      <c r="AB50" s="240" t="str">
        <f>Shares!C50</f>
        <v/>
      </c>
      <c r="AC50" s="240" t="str">
        <f>Shares!D50</f>
        <v/>
      </c>
      <c r="AD50" s="261">
        <f>IF($Z50="",0,Shares!E50)</f>
        <v>0</v>
      </c>
      <c r="AE50" s="262">
        <f>IF($Z50="",0,Shares!K50*Shares!J50)</f>
        <v>0</v>
      </c>
      <c r="AF50" s="263">
        <f t="shared" si="0"/>
        <v>0</v>
      </c>
      <c r="AG50" s="262">
        <f>IF($Z50="",0,Shares!M50)</f>
        <v>0</v>
      </c>
      <c r="AH50" s="263">
        <f>IF($Z50="",0,Shares!N50)</f>
        <v>0</v>
      </c>
      <c r="AI50" s="240" t="str">
        <f>IF($Z50="","",RANK(AE50,$AE$2:$AE$1001)+COUNTIF($AE$2:AE50,AE50)-1)</f>
        <v/>
      </c>
      <c r="AJ50" s="240" t="str">
        <f>IF($AD50&lt;0,COUNT($AJ$1:AJ49)+1,"")</f>
        <v/>
      </c>
      <c r="AL50" s="240" t="str">
        <f>'All Ticker P&amp;L'!A50</f>
        <v/>
      </c>
      <c r="AM50" s="240" t="str">
        <f>'All Ticker P&amp;L'!B50</f>
        <v/>
      </c>
      <c r="AN50" s="240" t="str">
        <f>'All Ticker P&amp;L'!C50</f>
        <v/>
      </c>
      <c r="AO50" s="240" t="str">
        <f>'All Ticker P&amp;L'!D50</f>
        <v/>
      </c>
      <c r="AP50" s="261">
        <f>IF($AL50="",0,'All Ticker P&amp;L'!E50)</f>
        <v>0</v>
      </c>
      <c r="AQ50" s="262">
        <f>IF($AL50="",0,'All Ticker P&amp;L'!J50*'All Ticker P&amp;L'!I50)</f>
        <v>0</v>
      </c>
      <c r="AR50" s="262">
        <f>IF($AL50="",0,'All Ticker P&amp;L'!L50)</f>
        <v>0</v>
      </c>
      <c r="AS50" s="263">
        <f>IF($AL50="",0,'All Ticker P&amp;L'!M50)</f>
        <v>0</v>
      </c>
      <c r="AT50" s="240" t="str">
        <f>IF($AL50="","",RANK(AR50,$AR$2:$AR$1001)+COUNTIF($AR$2:AR50,AR50)-1)</f>
        <v/>
      </c>
      <c r="AU50" s="240" t="str">
        <f>IF($AL50="","",RANK(AV50,$AV$2:$AV$1001)+COUNTIF($AV$2:AV50,AV50)-1)</f>
        <v/>
      </c>
      <c r="AV50" s="262">
        <f t="shared" si="1"/>
        <v>0</v>
      </c>
    </row>
    <row r="51" spans="1:48" ht="15" customHeight="1" x14ac:dyDescent="0.2">
      <c r="A51" s="273">
        <v>3</v>
      </c>
      <c r="B51" s="273" t="str">
        <f t="shared" si="26"/>
        <v/>
      </c>
      <c r="C51" s="273" t="str">
        <f t="shared" si="27"/>
        <v/>
      </c>
      <c r="D51" s="273" t="str">
        <f t="shared" si="28"/>
        <v/>
      </c>
      <c r="E51" s="274" t="str">
        <f t="shared" si="29"/>
        <v/>
      </c>
      <c r="F51" s="275" t="str">
        <f t="shared" si="30"/>
        <v/>
      </c>
      <c r="G51" s="275" t="str">
        <f t="shared" si="31"/>
        <v/>
      </c>
      <c r="H51" s="276" t="str">
        <f t="shared" si="32"/>
        <v/>
      </c>
      <c r="J51" s="267" t="s">
        <v>467</v>
      </c>
      <c r="K51" s="269">
        <f>$B$12</f>
        <v>0.43925024383490546</v>
      </c>
      <c r="Z51" s="240" t="str">
        <f>Shares!A51</f>
        <v/>
      </c>
      <c r="AA51" s="240" t="str">
        <f>Shares!B51</f>
        <v/>
      </c>
      <c r="AB51" s="240" t="str">
        <f>Shares!C51</f>
        <v/>
      </c>
      <c r="AC51" s="240" t="str">
        <f>Shares!D51</f>
        <v/>
      </c>
      <c r="AD51" s="261">
        <f>IF($Z51="",0,Shares!E51)</f>
        <v>0</v>
      </c>
      <c r="AE51" s="262">
        <f>IF($Z51="",0,Shares!K51*Shares!J51)</f>
        <v>0</v>
      </c>
      <c r="AF51" s="263">
        <f t="shared" si="0"/>
        <v>0</v>
      </c>
      <c r="AG51" s="262">
        <f>IF($Z51="",0,Shares!M51)</f>
        <v>0</v>
      </c>
      <c r="AH51" s="263">
        <f>IF($Z51="",0,Shares!N51)</f>
        <v>0</v>
      </c>
      <c r="AI51" s="240" t="str">
        <f>IF($Z51="","",RANK(AE51,$AE$2:$AE$1001)+COUNTIF($AE$2:AE51,AE51)-1)</f>
        <v/>
      </c>
      <c r="AJ51" s="240" t="str">
        <f>IF($AD51&lt;0,COUNT($AJ$1:AJ50)+1,"")</f>
        <v/>
      </c>
      <c r="AL51" s="240" t="str">
        <f>'All Ticker P&amp;L'!A51</f>
        <v/>
      </c>
      <c r="AM51" s="240" t="str">
        <f>'All Ticker P&amp;L'!B51</f>
        <v/>
      </c>
      <c r="AN51" s="240" t="str">
        <f>'All Ticker P&amp;L'!C51</f>
        <v/>
      </c>
      <c r="AO51" s="240" t="str">
        <f>'All Ticker P&amp;L'!D51</f>
        <v/>
      </c>
      <c r="AP51" s="261">
        <f>IF($AL51="",0,'All Ticker P&amp;L'!E51)</f>
        <v>0</v>
      </c>
      <c r="AQ51" s="262">
        <f>IF($AL51="",0,'All Ticker P&amp;L'!J51*'All Ticker P&amp;L'!I51)</f>
        <v>0</v>
      </c>
      <c r="AR51" s="262">
        <f>IF($AL51="",0,'All Ticker P&amp;L'!L51)</f>
        <v>0</v>
      </c>
      <c r="AS51" s="263">
        <f>IF($AL51="",0,'All Ticker P&amp;L'!M51)</f>
        <v>0</v>
      </c>
      <c r="AT51" s="240" t="str">
        <f>IF($AL51="","",RANK(AR51,$AR$2:$AR$1001)+COUNTIF($AR$2:AR51,AR51)-1)</f>
        <v/>
      </c>
      <c r="AU51" s="240" t="str">
        <f>IF($AL51="","",RANK(AV51,$AV$2:$AV$1001)+COUNTIF($AV$2:AV51,AV51)-1)</f>
        <v/>
      </c>
      <c r="AV51" s="262">
        <f t="shared" si="1"/>
        <v>0</v>
      </c>
    </row>
    <row r="52" spans="1:48" ht="15" customHeight="1" x14ac:dyDescent="0.2">
      <c r="A52" s="273">
        <v>4</v>
      </c>
      <c r="B52" s="273" t="str">
        <f t="shared" si="26"/>
        <v/>
      </c>
      <c r="C52" s="273" t="str">
        <f t="shared" si="27"/>
        <v/>
      </c>
      <c r="D52" s="273" t="str">
        <f t="shared" si="28"/>
        <v/>
      </c>
      <c r="E52" s="274" t="str">
        <f t="shared" si="29"/>
        <v/>
      </c>
      <c r="F52" s="275" t="str">
        <f t="shared" si="30"/>
        <v/>
      </c>
      <c r="G52" s="275" t="str">
        <f t="shared" si="31"/>
        <v/>
      </c>
      <c r="H52" s="276" t="str">
        <f t="shared" si="32"/>
        <v/>
      </c>
      <c r="Z52" s="240" t="str">
        <f>Shares!A52</f>
        <v/>
      </c>
      <c r="AA52" s="240" t="str">
        <f>Shares!B52</f>
        <v/>
      </c>
      <c r="AB52" s="240" t="str">
        <f>Shares!C52</f>
        <v/>
      </c>
      <c r="AC52" s="240" t="str">
        <f>Shares!D52</f>
        <v/>
      </c>
      <c r="AD52" s="261">
        <f>IF($Z52="",0,Shares!E52)</f>
        <v>0</v>
      </c>
      <c r="AE52" s="262">
        <f>IF($Z52="",0,Shares!K52*Shares!J52)</f>
        <v>0</v>
      </c>
      <c r="AF52" s="263">
        <f t="shared" si="0"/>
        <v>0</v>
      </c>
      <c r="AG52" s="262">
        <f>IF($Z52="",0,Shares!M52)</f>
        <v>0</v>
      </c>
      <c r="AH52" s="263">
        <f>IF($Z52="",0,Shares!N52)</f>
        <v>0</v>
      </c>
      <c r="AI52" s="240" t="str">
        <f>IF($Z52="","",RANK(AE52,$AE$2:$AE$1001)+COUNTIF($AE$2:AE52,AE52)-1)</f>
        <v/>
      </c>
      <c r="AJ52" s="240" t="str">
        <f>IF($AD52&lt;0,COUNT($AJ$1:AJ51)+1,"")</f>
        <v/>
      </c>
      <c r="AL52" s="240" t="str">
        <f>'All Ticker P&amp;L'!A52</f>
        <v/>
      </c>
      <c r="AM52" s="240" t="str">
        <f>'All Ticker P&amp;L'!B52</f>
        <v/>
      </c>
      <c r="AN52" s="240" t="str">
        <f>'All Ticker P&amp;L'!C52</f>
        <v/>
      </c>
      <c r="AO52" s="240" t="str">
        <f>'All Ticker P&amp;L'!D52</f>
        <v/>
      </c>
      <c r="AP52" s="261">
        <f>IF($AL52="",0,'All Ticker P&amp;L'!E52)</f>
        <v>0</v>
      </c>
      <c r="AQ52" s="262">
        <f>IF($AL52="",0,'All Ticker P&amp;L'!J52*'All Ticker P&amp;L'!I52)</f>
        <v>0</v>
      </c>
      <c r="AR52" s="262">
        <f>IF($AL52="",0,'All Ticker P&amp;L'!L52)</f>
        <v>0</v>
      </c>
      <c r="AS52" s="263">
        <f>IF($AL52="",0,'All Ticker P&amp;L'!M52)</f>
        <v>0</v>
      </c>
      <c r="AT52" s="240" t="str">
        <f>IF($AL52="","",RANK(AR52,$AR$2:$AR$1001)+COUNTIF($AR$2:AR52,AR52)-1)</f>
        <v/>
      </c>
      <c r="AU52" s="240" t="str">
        <f>IF($AL52="","",RANK(AV52,$AV$2:$AV$1001)+COUNTIF($AV$2:AV52,AV52)-1)</f>
        <v/>
      </c>
      <c r="AV52" s="262">
        <f t="shared" si="1"/>
        <v>0</v>
      </c>
    </row>
    <row r="53" spans="1:48" ht="15" customHeight="1" x14ac:dyDescent="0.2">
      <c r="A53" s="273">
        <v>5</v>
      </c>
      <c r="B53" s="273" t="str">
        <f t="shared" si="26"/>
        <v/>
      </c>
      <c r="C53" s="273" t="str">
        <f t="shared" si="27"/>
        <v/>
      </c>
      <c r="D53" s="273" t="str">
        <f t="shared" si="28"/>
        <v/>
      </c>
      <c r="E53" s="274" t="str">
        <f t="shared" si="29"/>
        <v/>
      </c>
      <c r="F53" s="275" t="str">
        <f t="shared" si="30"/>
        <v/>
      </c>
      <c r="G53" s="275" t="str">
        <f t="shared" si="31"/>
        <v/>
      </c>
      <c r="H53" s="276" t="str">
        <f t="shared" si="32"/>
        <v/>
      </c>
      <c r="Z53" s="240" t="str">
        <f>Shares!A53</f>
        <v/>
      </c>
      <c r="AA53" s="240" t="str">
        <f>Shares!B53</f>
        <v/>
      </c>
      <c r="AB53" s="240" t="str">
        <f>Shares!C53</f>
        <v/>
      </c>
      <c r="AC53" s="240" t="str">
        <f>Shares!D53</f>
        <v/>
      </c>
      <c r="AD53" s="261">
        <f>IF($Z53="",0,Shares!E53)</f>
        <v>0</v>
      </c>
      <c r="AE53" s="262">
        <f>IF($Z53="",0,Shares!K53*Shares!J53)</f>
        <v>0</v>
      </c>
      <c r="AF53" s="263">
        <f t="shared" si="0"/>
        <v>0</v>
      </c>
      <c r="AG53" s="262">
        <f>IF($Z53="",0,Shares!M53)</f>
        <v>0</v>
      </c>
      <c r="AH53" s="263">
        <f>IF($Z53="",0,Shares!N53)</f>
        <v>0</v>
      </c>
      <c r="AI53" s="240" t="str">
        <f>IF($Z53="","",RANK(AE53,$AE$2:$AE$1001)+COUNTIF($AE$2:AE53,AE53)-1)</f>
        <v/>
      </c>
      <c r="AJ53" s="240" t="str">
        <f>IF($AD53&lt;0,COUNT($AJ$1:AJ52)+1,"")</f>
        <v/>
      </c>
      <c r="AL53" s="240" t="str">
        <f>'All Ticker P&amp;L'!A53</f>
        <v/>
      </c>
      <c r="AM53" s="240" t="str">
        <f>'All Ticker P&amp;L'!B53</f>
        <v/>
      </c>
      <c r="AN53" s="240" t="str">
        <f>'All Ticker P&amp;L'!C53</f>
        <v/>
      </c>
      <c r="AO53" s="240" t="str">
        <f>'All Ticker P&amp;L'!D53</f>
        <v/>
      </c>
      <c r="AP53" s="261">
        <f>IF($AL53="",0,'All Ticker P&amp;L'!E53)</f>
        <v>0</v>
      </c>
      <c r="AQ53" s="262">
        <f>IF($AL53="",0,'All Ticker P&amp;L'!J53*'All Ticker P&amp;L'!I53)</f>
        <v>0</v>
      </c>
      <c r="AR53" s="262">
        <f>IF($AL53="",0,'All Ticker P&amp;L'!L53)</f>
        <v>0</v>
      </c>
      <c r="AS53" s="263">
        <f>IF($AL53="",0,'All Ticker P&amp;L'!M53)</f>
        <v>0</v>
      </c>
      <c r="AT53" s="240" t="str">
        <f>IF($AL53="","",RANK(AR53,$AR$2:$AR$1001)+COUNTIF($AR$2:AR53,AR53)-1)</f>
        <v/>
      </c>
      <c r="AU53" s="240" t="str">
        <f>IF($AL53="","",RANK(AV53,$AV$2:$AV$1001)+COUNTIF($AV$2:AV53,AV53)-1)</f>
        <v/>
      </c>
      <c r="AV53" s="262">
        <f t="shared" si="1"/>
        <v>0</v>
      </c>
    </row>
    <row r="54" spans="1:48" ht="15" customHeight="1" x14ac:dyDescent="0.2">
      <c r="A54" s="273">
        <v>6</v>
      </c>
      <c r="B54" s="273" t="str">
        <f t="shared" si="26"/>
        <v/>
      </c>
      <c r="C54" s="273" t="str">
        <f t="shared" si="27"/>
        <v/>
      </c>
      <c r="D54" s="273" t="str">
        <f t="shared" si="28"/>
        <v/>
      </c>
      <c r="E54" s="274" t="str">
        <f t="shared" si="29"/>
        <v/>
      </c>
      <c r="F54" s="275" t="str">
        <f t="shared" si="30"/>
        <v/>
      </c>
      <c r="G54" s="275" t="str">
        <f t="shared" si="31"/>
        <v/>
      </c>
      <c r="H54" s="276" t="str">
        <f t="shared" si="32"/>
        <v/>
      </c>
      <c r="Z54" s="240" t="str">
        <f>Shares!A54</f>
        <v/>
      </c>
      <c r="AA54" s="240" t="str">
        <f>Shares!B54</f>
        <v/>
      </c>
      <c r="AB54" s="240" t="str">
        <f>Shares!C54</f>
        <v/>
      </c>
      <c r="AC54" s="240" t="str">
        <f>Shares!D54</f>
        <v/>
      </c>
      <c r="AD54" s="261">
        <f>IF($Z54="",0,Shares!E54)</f>
        <v>0</v>
      </c>
      <c r="AE54" s="262">
        <f>IF($Z54="",0,Shares!K54*Shares!J54)</f>
        <v>0</v>
      </c>
      <c r="AF54" s="263">
        <f t="shared" si="0"/>
        <v>0</v>
      </c>
      <c r="AG54" s="262">
        <f>IF($Z54="",0,Shares!M54)</f>
        <v>0</v>
      </c>
      <c r="AH54" s="263">
        <f>IF($Z54="",0,Shares!N54)</f>
        <v>0</v>
      </c>
      <c r="AI54" s="240" t="str">
        <f>IF($Z54="","",RANK(AE54,$AE$2:$AE$1001)+COUNTIF($AE$2:AE54,AE54)-1)</f>
        <v/>
      </c>
      <c r="AJ54" s="240" t="str">
        <f>IF($AD54&lt;0,COUNT($AJ$1:AJ53)+1,"")</f>
        <v/>
      </c>
      <c r="AL54" s="240" t="str">
        <f>'All Ticker P&amp;L'!A54</f>
        <v/>
      </c>
      <c r="AM54" s="240" t="str">
        <f>'All Ticker P&amp;L'!B54</f>
        <v/>
      </c>
      <c r="AN54" s="240" t="str">
        <f>'All Ticker P&amp;L'!C54</f>
        <v/>
      </c>
      <c r="AO54" s="240" t="str">
        <f>'All Ticker P&amp;L'!D54</f>
        <v/>
      </c>
      <c r="AP54" s="261">
        <f>IF($AL54="",0,'All Ticker P&amp;L'!E54)</f>
        <v>0</v>
      </c>
      <c r="AQ54" s="262">
        <f>IF($AL54="",0,'All Ticker P&amp;L'!J54*'All Ticker P&amp;L'!I54)</f>
        <v>0</v>
      </c>
      <c r="AR54" s="262">
        <f>IF($AL54="",0,'All Ticker P&amp;L'!L54)</f>
        <v>0</v>
      </c>
      <c r="AS54" s="263">
        <f>IF($AL54="",0,'All Ticker P&amp;L'!M54)</f>
        <v>0</v>
      </c>
      <c r="AT54" s="240" t="str">
        <f>IF($AL54="","",RANK(AR54,$AR$2:$AR$1001)+COUNTIF($AR$2:AR54,AR54)-1)</f>
        <v/>
      </c>
      <c r="AU54" s="240" t="str">
        <f>IF($AL54="","",RANK(AV54,$AV$2:$AV$1001)+COUNTIF($AV$2:AV54,AV54)-1)</f>
        <v/>
      </c>
      <c r="AV54" s="262">
        <f t="shared" si="1"/>
        <v>0</v>
      </c>
    </row>
    <row r="55" spans="1:48" ht="15" customHeight="1" x14ac:dyDescent="0.2">
      <c r="A55" s="273">
        <v>7</v>
      </c>
      <c r="B55" s="273" t="str">
        <f t="shared" si="26"/>
        <v/>
      </c>
      <c r="C55" s="273" t="str">
        <f t="shared" si="27"/>
        <v/>
      </c>
      <c r="D55" s="273" t="str">
        <f t="shared" si="28"/>
        <v/>
      </c>
      <c r="E55" s="274" t="str">
        <f t="shared" si="29"/>
        <v/>
      </c>
      <c r="F55" s="275" t="str">
        <f t="shared" si="30"/>
        <v/>
      </c>
      <c r="G55" s="275" t="str">
        <f t="shared" si="31"/>
        <v/>
      </c>
      <c r="H55" s="276" t="str">
        <f t="shared" si="32"/>
        <v/>
      </c>
      <c r="Z55" s="240" t="str">
        <f>Shares!A55</f>
        <v/>
      </c>
      <c r="AA55" s="240" t="str">
        <f>Shares!B55</f>
        <v/>
      </c>
      <c r="AB55" s="240" t="str">
        <f>Shares!C55</f>
        <v/>
      </c>
      <c r="AC55" s="240" t="str">
        <f>Shares!D55</f>
        <v/>
      </c>
      <c r="AD55" s="261">
        <f>IF($Z55="",0,Shares!E55)</f>
        <v>0</v>
      </c>
      <c r="AE55" s="262">
        <f>IF($Z55="",0,Shares!K55*Shares!J55)</f>
        <v>0</v>
      </c>
      <c r="AF55" s="263">
        <f t="shared" si="0"/>
        <v>0</v>
      </c>
      <c r="AG55" s="262">
        <f>IF($Z55="",0,Shares!M55)</f>
        <v>0</v>
      </c>
      <c r="AH55" s="263">
        <f>IF($Z55="",0,Shares!N55)</f>
        <v>0</v>
      </c>
      <c r="AI55" s="240" t="str">
        <f>IF($Z55="","",RANK(AE55,$AE$2:$AE$1001)+COUNTIF($AE$2:AE55,AE55)-1)</f>
        <v/>
      </c>
      <c r="AJ55" s="240" t="str">
        <f>IF($AD55&lt;0,COUNT($AJ$1:AJ54)+1,"")</f>
        <v/>
      </c>
      <c r="AL55" s="240" t="str">
        <f>'All Ticker P&amp;L'!A55</f>
        <v/>
      </c>
      <c r="AM55" s="240" t="str">
        <f>'All Ticker P&amp;L'!B55</f>
        <v/>
      </c>
      <c r="AN55" s="240" t="str">
        <f>'All Ticker P&amp;L'!C55</f>
        <v/>
      </c>
      <c r="AO55" s="240" t="str">
        <f>'All Ticker P&amp;L'!D55</f>
        <v/>
      </c>
      <c r="AP55" s="261">
        <f>IF($AL55="",0,'All Ticker P&amp;L'!E55)</f>
        <v>0</v>
      </c>
      <c r="AQ55" s="262">
        <f>IF($AL55="",0,'All Ticker P&amp;L'!J55*'All Ticker P&amp;L'!I55)</f>
        <v>0</v>
      </c>
      <c r="AR55" s="262">
        <f>IF($AL55="",0,'All Ticker P&amp;L'!L55)</f>
        <v>0</v>
      </c>
      <c r="AS55" s="263">
        <f>IF($AL55="",0,'All Ticker P&amp;L'!M55)</f>
        <v>0</v>
      </c>
      <c r="AT55" s="240" t="str">
        <f>IF($AL55="","",RANK(AR55,$AR$2:$AR$1001)+COUNTIF($AR$2:AR55,AR55)-1)</f>
        <v/>
      </c>
      <c r="AU55" s="240" t="str">
        <f>IF($AL55="","",RANK(AV55,$AV$2:$AV$1001)+COUNTIF($AV$2:AV55,AV55)-1)</f>
        <v/>
      </c>
      <c r="AV55" s="262">
        <f t="shared" si="1"/>
        <v>0</v>
      </c>
    </row>
    <row r="56" spans="1:48" ht="15" customHeight="1" x14ac:dyDescent="0.2">
      <c r="A56" s="273">
        <v>8</v>
      </c>
      <c r="B56" s="273" t="str">
        <f t="shared" si="26"/>
        <v/>
      </c>
      <c r="C56" s="273" t="str">
        <f t="shared" si="27"/>
        <v/>
      </c>
      <c r="D56" s="273" t="str">
        <f t="shared" si="28"/>
        <v/>
      </c>
      <c r="E56" s="274" t="str">
        <f t="shared" si="29"/>
        <v/>
      </c>
      <c r="F56" s="275" t="str">
        <f t="shared" si="30"/>
        <v/>
      </c>
      <c r="G56" s="275" t="str">
        <f t="shared" si="31"/>
        <v/>
      </c>
      <c r="H56" s="276" t="str">
        <f t="shared" si="32"/>
        <v/>
      </c>
      <c r="Z56" s="240" t="str">
        <f>Shares!A56</f>
        <v/>
      </c>
      <c r="AA56" s="240" t="str">
        <f>Shares!B56</f>
        <v/>
      </c>
      <c r="AB56" s="240" t="str">
        <f>Shares!C56</f>
        <v/>
      </c>
      <c r="AC56" s="240" t="str">
        <f>Shares!D56</f>
        <v/>
      </c>
      <c r="AD56" s="261">
        <f>IF($Z56="",0,Shares!E56)</f>
        <v>0</v>
      </c>
      <c r="AE56" s="262">
        <f>IF($Z56="",0,Shares!K56*Shares!J56)</f>
        <v>0</v>
      </c>
      <c r="AF56" s="263">
        <f t="shared" si="0"/>
        <v>0</v>
      </c>
      <c r="AG56" s="262">
        <f>IF($Z56="",0,Shares!M56)</f>
        <v>0</v>
      </c>
      <c r="AH56" s="263">
        <f>IF($Z56="",0,Shares!N56)</f>
        <v>0</v>
      </c>
      <c r="AI56" s="240" t="str">
        <f>IF($Z56="","",RANK(AE56,$AE$2:$AE$1001)+COUNTIF($AE$2:AE56,AE56)-1)</f>
        <v/>
      </c>
      <c r="AJ56" s="240" t="str">
        <f>IF($AD56&lt;0,COUNT($AJ$1:AJ55)+1,"")</f>
        <v/>
      </c>
      <c r="AL56" s="240" t="str">
        <f>'All Ticker P&amp;L'!A56</f>
        <v/>
      </c>
      <c r="AM56" s="240" t="str">
        <f>'All Ticker P&amp;L'!B56</f>
        <v/>
      </c>
      <c r="AN56" s="240" t="str">
        <f>'All Ticker P&amp;L'!C56</f>
        <v/>
      </c>
      <c r="AO56" s="240" t="str">
        <f>'All Ticker P&amp;L'!D56</f>
        <v/>
      </c>
      <c r="AP56" s="261">
        <f>IF($AL56="",0,'All Ticker P&amp;L'!E56)</f>
        <v>0</v>
      </c>
      <c r="AQ56" s="262">
        <f>IF($AL56="",0,'All Ticker P&amp;L'!J56*'All Ticker P&amp;L'!I56)</f>
        <v>0</v>
      </c>
      <c r="AR56" s="262">
        <f>IF($AL56="",0,'All Ticker P&amp;L'!L56)</f>
        <v>0</v>
      </c>
      <c r="AS56" s="263">
        <f>IF($AL56="",0,'All Ticker P&amp;L'!M56)</f>
        <v>0</v>
      </c>
      <c r="AT56" s="240" t="str">
        <f>IF($AL56="","",RANK(AR56,$AR$2:$AR$1001)+COUNTIF($AR$2:AR56,AR56)-1)</f>
        <v/>
      </c>
      <c r="AU56" s="240" t="str">
        <f>IF($AL56="","",RANK(AV56,$AV$2:$AV$1001)+COUNTIF($AV$2:AV56,AV56)-1)</f>
        <v/>
      </c>
      <c r="AV56" s="262">
        <f t="shared" si="1"/>
        <v>0</v>
      </c>
    </row>
    <row r="57" spans="1:48" ht="15" customHeight="1" x14ac:dyDescent="0.2">
      <c r="A57" s="273">
        <v>9</v>
      </c>
      <c r="B57" s="273" t="str">
        <f t="shared" si="26"/>
        <v/>
      </c>
      <c r="C57" s="273" t="str">
        <f t="shared" si="27"/>
        <v/>
      </c>
      <c r="D57" s="273" t="str">
        <f t="shared" si="28"/>
        <v/>
      </c>
      <c r="E57" s="274" t="str">
        <f t="shared" si="29"/>
        <v/>
      </c>
      <c r="F57" s="275" t="str">
        <f t="shared" si="30"/>
        <v/>
      </c>
      <c r="G57" s="275" t="str">
        <f t="shared" si="31"/>
        <v/>
      </c>
      <c r="H57" s="276" t="str">
        <f t="shared" si="32"/>
        <v/>
      </c>
      <c r="Z57" s="240" t="str">
        <f>Shares!A57</f>
        <v/>
      </c>
      <c r="AA57" s="240" t="str">
        <f>Shares!B57</f>
        <v/>
      </c>
      <c r="AB57" s="240" t="str">
        <f>Shares!C57</f>
        <v/>
      </c>
      <c r="AC57" s="240" t="str">
        <f>Shares!D57</f>
        <v/>
      </c>
      <c r="AD57" s="261">
        <f>IF($Z57="",0,Shares!E57)</f>
        <v>0</v>
      </c>
      <c r="AE57" s="262">
        <f>IF($Z57="",0,Shares!K57*Shares!J57)</f>
        <v>0</v>
      </c>
      <c r="AF57" s="263">
        <f t="shared" si="0"/>
        <v>0</v>
      </c>
      <c r="AG57" s="262">
        <f>IF($Z57="",0,Shares!M57)</f>
        <v>0</v>
      </c>
      <c r="AH57" s="263">
        <f>IF($Z57="",0,Shares!N57)</f>
        <v>0</v>
      </c>
      <c r="AI57" s="240" t="str">
        <f>IF($Z57="","",RANK(AE57,$AE$2:$AE$1001)+COUNTIF($AE$2:AE57,AE57)-1)</f>
        <v/>
      </c>
      <c r="AJ57" s="240" t="str">
        <f>IF($AD57&lt;0,COUNT($AJ$1:AJ56)+1,"")</f>
        <v/>
      </c>
      <c r="AL57" s="240" t="str">
        <f>'All Ticker P&amp;L'!A57</f>
        <v/>
      </c>
      <c r="AM57" s="240" t="str">
        <f>'All Ticker P&amp;L'!B57</f>
        <v/>
      </c>
      <c r="AN57" s="240" t="str">
        <f>'All Ticker P&amp;L'!C57</f>
        <v/>
      </c>
      <c r="AO57" s="240" t="str">
        <f>'All Ticker P&amp;L'!D57</f>
        <v/>
      </c>
      <c r="AP57" s="261">
        <f>IF($AL57="",0,'All Ticker P&amp;L'!E57)</f>
        <v>0</v>
      </c>
      <c r="AQ57" s="262">
        <f>IF($AL57="",0,'All Ticker P&amp;L'!J57*'All Ticker P&amp;L'!I57)</f>
        <v>0</v>
      </c>
      <c r="AR57" s="262">
        <f>IF($AL57="",0,'All Ticker P&amp;L'!L57)</f>
        <v>0</v>
      </c>
      <c r="AS57" s="263">
        <f>IF($AL57="",0,'All Ticker P&amp;L'!M57)</f>
        <v>0</v>
      </c>
      <c r="AT57" s="240" t="str">
        <f>IF($AL57="","",RANK(AR57,$AR$2:$AR$1001)+COUNTIF($AR$2:AR57,AR57)-1)</f>
        <v/>
      </c>
      <c r="AU57" s="240" t="str">
        <f>IF($AL57="","",RANK(AV57,$AV$2:$AV$1001)+COUNTIF($AV$2:AV57,AV57)-1)</f>
        <v/>
      </c>
      <c r="AV57" s="262">
        <f t="shared" si="1"/>
        <v>0</v>
      </c>
    </row>
    <row r="58" spans="1:48" ht="15" customHeight="1" x14ac:dyDescent="0.2">
      <c r="A58" s="273">
        <v>10</v>
      </c>
      <c r="B58" s="273" t="str">
        <f t="shared" si="26"/>
        <v/>
      </c>
      <c r="C58" s="273" t="str">
        <f t="shared" si="27"/>
        <v/>
      </c>
      <c r="D58" s="273" t="str">
        <f t="shared" si="28"/>
        <v/>
      </c>
      <c r="E58" s="274" t="str">
        <f t="shared" si="29"/>
        <v/>
      </c>
      <c r="F58" s="275" t="str">
        <f t="shared" si="30"/>
        <v/>
      </c>
      <c r="G58" s="275" t="str">
        <f t="shared" si="31"/>
        <v/>
      </c>
      <c r="H58" s="276" t="str">
        <f t="shared" si="32"/>
        <v/>
      </c>
      <c r="Z58" s="240" t="str">
        <f>Shares!A58</f>
        <v/>
      </c>
      <c r="AA58" s="240" t="str">
        <f>Shares!B58</f>
        <v/>
      </c>
      <c r="AB58" s="240" t="str">
        <f>Shares!C58</f>
        <v/>
      </c>
      <c r="AC58" s="240" t="str">
        <f>Shares!D58</f>
        <v/>
      </c>
      <c r="AD58" s="261">
        <f>IF($Z58="",0,Shares!E58)</f>
        <v>0</v>
      </c>
      <c r="AE58" s="262">
        <f>IF($Z58="",0,Shares!K58*Shares!J58)</f>
        <v>0</v>
      </c>
      <c r="AF58" s="263">
        <f t="shared" si="0"/>
        <v>0</v>
      </c>
      <c r="AG58" s="262">
        <f>IF($Z58="",0,Shares!M58)</f>
        <v>0</v>
      </c>
      <c r="AH58" s="263">
        <f>IF($Z58="",0,Shares!N58)</f>
        <v>0</v>
      </c>
      <c r="AI58" s="240" t="str">
        <f>IF($Z58="","",RANK(AE58,$AE$2:$AE$1001)+COUNTIF($AE$2:AE58,AE58)-1)</f>
        <v/>
      </c>
      <c r="AJ58" s="240" t="str">
        <f>IF($AD58&lt;0,COUNT($AJ$1:AJ57)+1,"")</f>
        <v/>
      </c>
      <c r="AL58" s="240" t="str">
        <f>'All Ticker P&amp;L'!A58</f>
        <v/>
      </c>
      <c r="AM58" s="240" t="str">
        <f>'All Ticker P&amp;L'!B58</f>
        <v/>
      </c>
      <c r="AN58" s="240" t="str">
        <f>'All Ticker P&amp;L'!C58</f>
        <v/>
      </c>
      <c r="AO58" s="240" t="str">
        <f>'All Ticker P&amp;L'!D58</f>
        <v/>
      </c>
      <c r="AP58" s="261">
        <f>IF($AL58="",0,'All Ticker P&amp;L'!E58)</f>
        <v>0</v>
      </c>
      <c r="AQ58" s="262">
        <f>IF($AL58="",0,'All Ticker P&amp;L'!J58*'All Ticker P&amp;L'!I58)</f>
        <v>0</v>
      </c>
      <c r="AR58" s="262">
        <f>IF($AL58="",0,'All Ticker P&amp;L'!L58)</f>
        <v>0</v>
      </c>
      <c r="AS58" s="263">
        <f>IF($AL58="",0,'All Ticker P&amp;L'!M58)</f>
        <v>0</v>
      </c>
      <c r="AT58" s="240" t="str">
        <f>IF($AL58="","",RANK(AR58,$AR$2:$AR$1001)+COUNTIF($AR$2:AR58,AR58)-1)</f>
        <v/>
      </c>
      <c r="AU58" s="240" t="str">
        <f>IF($AL58="","",RANK(AV58,$AV$2:$AV$1001)+COUNTIF($AV$2:AV58,AV58)-1)</f>
        <v/>
      </c>
      <c r="AV58" s="262">
        <f t="shared" si="1"/>
        <v>0</v>
      </c>
    </row>
    <row r="59" spans="1:48" ht="15" customHeight="1" x14ac:dyDescent="0.2">
      <c r="Z59" s="240" t="str">
        <f>Shares!A59</f>
        <v/>
      </c>
      <c r="AA59" s="240" t="str">
        <f>Shares!B59</f>
        <v/>
      </c>
      <c r="AB59" s="240" t="str">
        <f>Shares!C59</f>
        <v/>
      </c>
      <c r="AC59" s="240" t="str">
        <f>Shares!D59</f>
        <v/>
      </c>
      <c r="AD59" s="261">
        <f>IF($Z59="",0,Shares!E59)</f>
        <v>0</v>
      </c>
      <c r="AE59" s="262">
        <f>IF($Z59="",0,Shares!K59*Shares!J59)</f>
        <v>0</v>
      </c>
      <c r="AF59" s="263">
        <f t="shared" si="0"/>
        <v>0</v>
      </c>
      <c r="AG59" s="262">
        <f>IF($Z59="",0,Shares!M59)</f>
        <v>0</v>
      </c>
      <c r="AH59" s="263">
        <f>IF($Z59="",0,Shares!N59)</f>
        <v>0</v>
      </c>
      <c r="AI59" s="240" t="str">
        <f>IF($Z59="","",RANK(AE59,$AE$2:$AE$1001)+COUNTIF($AE$2:AE59,AE59)-1)</f>
        <v/>
      </c>
      <c r="AJ59" s="240" t="str">
        <f>IF($AD59&lt;0,COUNT($AJ$1:AJ58)+1,"")</f>
        <v/>
      </c>
      <c r="AL59" s="240" t="str">
        <f>'All Ticker P&amp;L'!A59</f>
        <v/>
      </c>
      <c r="AM59" s="240" t="str">
        <f>'All Ticker P&amp;L'!B59</f>
        <v/>
      </c>
      <c r="AN59" s="240" t="str">
        <f>'All Ticker P&amp;L'!C59</f>
        <v/>
      </c>
      <c r="AO59" s="240" t="str">
        <f>'All Ticker P&amp;L'!D59</f>
        <v/>
      </c>
      <c r="AP59" s="261">
        <f>IF($AL59="",0,'All Ticker P&amp;L'!E59)</f>
        <v>0</v>
      </c>
      <c r="AQ59" s="262">
        <f>IF($AL59="",0,'All Ticker P&amp;L'!J59*'All Ticker P&amp;L'!I59)</f>
        <v>0</v>
      </c>
      <c r="AR59" s="262">
        <f>IF($AL59="",0,'All Ticker P&amp;L'!L59)</f>
        <v>0</v>
      </c>
      <c r="AS59" s="263">
        <f>IF($AL59="",0,'All Ticker P&amp;L'!M59)</f>
        <v>0</v>
      </c>
      <c r="AT59" s="240" t="str">
        <f>IF($AL59="","",RANK(AR59,$AR$2:$AR$1001)+COUNTIF($AR$2:AR59,AR59)-1)</f>
        <v/>
      </c>
      <c r="AU59" s="240" t="str">
        <f>IF($AL59="","",RANK(AV59,$AV$2:$AV$1001)+COUNTIF($AV$2:AV59,AV59)-1)</f>
        <v/>
      </c>
      <c r="AV59" s="262">
        <f t="shared" si="1"/>
        <v>0</v>
      </c>
    </row>
    <row r="60" spans="1:48" ht="15" customHeight="1" x14ac:dyDescent="0.2">
      <c r="Z60" s="240" t="str">
        <f>Shares!A60</f>
        <v/>
      </c>
      <c r="AA60" s="240" t="str">
        <f>Shares!B60</f>
        <v/>
      </c>
      <c r="AB60" s="240" t="str">
        <f>Shares!C60</f>
        <v/>
      </c>
      <c r="AC60" s="240" t="str">
        <f>Shares!D60</f>
        <v/>
      </c>
      <c r="AD60" s="261">
        <f>IF($Z60="",0,Shares!E60)</f>
        <v>0</v>
      </c>
      <c r="AE60" s="262">
        <f>IF($Z60="",0,Shares!K60*Shares!J60)</f>
        <v>0</v>
      </c>
      <c r="AF60" s="263">
        <f t="shared" si="0"/>
        <v>0</v>
      </c>
      <c r="AG60" s="262">
        <f>IF($Z60="",0,Shares!M60)</f>
        <v>0</v>
      </c>
      <c r="AH60" s="263">
        <f>IF($Z60="",0,Shares!N60)</f>
        <v>0</v>
      </c>
      <c r="AI60" s="240" t="str">
        <f>IF($Z60="","",RANK(AE60,$AE$2:$AE$1001)+COUNTIF($AE$2:AE60,AE60)-1)</f>
        <v/>
      </c>
      <c r="AJ60" s="240" t="str">
        <f>IF($AD60&lt;0,COUNT($AJ$1:AJ59)+1,"")</f>
        <v/>
      </c>
      <c r="AL60" s="240" t="str">
        <f>'All Ticker P&amp;L'!A60</f>
        <v/>
      </c>
      <c r="AM60" s="240" t="str">
        <f>'All Ticker P&amp;L'!B60</f>
        <v/>
      </c>
      <c r="AN60" s="240" t="str">
        <f>'All Ticker P&amp;L'!C60</f>
        <v/>
      </c>
      <c r="AO60" s="240" t="str">
        <f>'All Ticker P&amp;L'!D60</f>
        <v/>
      </c>
      <c r="AP60" s="261">
        <f>IF($AL60="",0,'All Ticker P&amp;L'!E60)</f>
        <v>0</v>
      </c>
      <c r="AQ60" s="262">
        <f>IF($AL60="",0,'All Ticker P&amp;L'!J60*'All Ticker P&amp;L'!I60)</f>
        <v>0</v>
      </c>
      <c r="AR60" s="262">
        <f>IF($AL60="",0,'All Ticker P&amp;L'!L60)</f>
        <v>0</v>
      </c>
      <c r="AS60" s="263">
        <f>IF($AL60="",0,'All Ticker P&amp;L'!M60)</f>
        <v>0</v>
      </c>
      <c r="AT60" s="240" t="str">
        <f>IF($AL60="","",RANK(AR60,$AR$2:$AR$1001)+COUNTIF($AR$2:AR60,AR60)-1)</f>
        <v/>
      </c>
      <c r="AU60" s="240" t="str">
        <f>IF($AL60="","",RANK(AV60,$AV$2:$AV$1001)+COUNTIF($AV$2:AV60,AV60)-1)</f>
        <v/>
      </c>
      <c r="AV60" s="262">
        <f t="shared" si="1"/>
        <v>0</v>
      </c>
    </row>
    <row r="61" spans="1:48" ht="15" customHeight="1" x14ac:dyDescent="0.2">
      <c r="Z61" s="240" t="str">
        <f>Shares!A61</f>
        <v/>
      </c>
      <c r="AA61" s="240" t="str">
        <f>Shares!B61</f>
        <v/>
      </c>
      <c r="AB61" s="240" t="str">
        <f>Shares!C61</f>
        <v/>
      </c>
      <c r="AC61" s="240" t="str">
        <f>Shares!D61</f>
        <v/>
      </c>
      <c r="AD61" s="261">
        <f>IF($Z61="",0,Shares!E61)</f>
        <v>0</v>
      </c>
      <c r="AE61" s="262">
        <f>IF($Z61="",0,Shares!K61*Shares!J61)</f>
        <v>0</v>
      </c>
      <c r="AF61" s="263">
        <f t="shared" si="0"/>
        <v>0</v>
      </c>
      <c r="AG61" s="262">
        <f>IF($Z61="",0,Shares!M61)</f>
        <v>0</v>
      </c>
      <c r="AH61" s="263">
        <f>IF($Z61="",0,Shares!N61)</f>
        <v>0</v>
      </c>
      <c r="AI61" s="240" t="str">
        <f>IF($Z61="","",RANK(AE61,$AE$2:$AE$1001)+COUNTIF($AE$2:AE61,AE61)-1)</f>
        <v/>
      </c>
      <c r="AJ61" s="240" t="str">
        <f>IF($AD61&lt;0,COUNT($AJ$1:AJ60)+1,"")</f>
        <v/>
      </c>
      <c r="AL61" s="240" t="str">
        <f>'All Ticker P&amp;L'!A61</f>
        <v/>
      </c>
      <c r="AM61" s="240" t="str">
        <f>'All Ticker P&amp;L'!B61</f>
        <v/>
      </c>
      <c r="AN61" s="240" t="str">
        <f>'All Ticker P&amp;L'!C61</f>
        <v/>
      </c>
      <c r="AO61" s="240" t="str">
        <f>'All Ticker P&amp;L'!D61</f>
        <v/>
      </c>
      <c r="AP61" s="261">
        <f>IF($AL61="",0,'All Ticker P&amp;L'!E61)</f>
        <v>0</v>
      </c>
      <c r="AQ61" s="262">
        <f>IF($AL61="",0,'All Ticker P&amp;L'!J61*'All Ticker P&amp;L'!I61)</f>
        <v>0</v>
      </c>
      <c r="AR61" s="262">
        <f>IF($AL61="",0,'All Ticker P&amp;L'!L61)</f>
        <v>0</v>
      </c>
      <c r="AS61" s="263">
        <f>IF($AL61="",0,'All Ticker P&amp;L'!M61)</f>
        <v>0</v>
      </c>
      <c r="AT61" s="240" t="str">
        <f>IF($AL61="","",RANK(AR61,$AR$2:$AR$1001)+COUNTIF($AR$2:AR61,AR61)-1)</f>
        <v/>
      </c>
      <c r="AU61" s="240" t="str">
        <f>IF($AL61="","",RANK(AV61,$AV$2:$AV$1001)+COUNTIF($AV$2:AV61,AV61)-1)</f>
        <v/>
      </c>
      <c r="AV61" s="262">
        <f t="shared" si="1"/>
        <v>0</v>
      </c>
    </row>
    <row r="62" spans="1:48" ht="15" customHeight="1" x14ac:dyDescent="0.2">
      <c r="Z62" s="240" t="str">
        <f>Shares!A62</f>
        <v/>
      </c>
      <c r="AA62" s="240" t="str">
        <f>Shares!B62</f>
        <v/>
      </c>
      <c r="AB62" s="240" t="str">
        <f>Shares!C62</f>
        <v/>
      </c>
      <c r="AC62" s="240" t="str">
        <f>Shares!D62</f>
        <v/>
      </c>
      <c r="AD62" s="261">
        <f>IF($Z62="",0,Shares!E62)</f>
        <v>0</v>
      </c>
      <c r="AE62" s="262">
        <f>IF($Z62="",0,Shares!K62*Shares!J62)</f>
        <v>0</v>
      </c>
      <c r="AF62" s="263">
        <f t="shared" si="0"/>
        <v>0</v>
      </c>
      <c r="AG62" s="262">
        <f>IF($Z62="",0,Shares!M62)</f>
        <v>0</v>
      </c>
      <c r="AH62" s="263">
        <f>IF($Z62="",0,Shares!N62)</f>
        <v>0</v>
      </c>
      <c r="AI62" s="240" t="str">
        <f>IF($Z62="","",RANK(AE62,$AE$2:$AE$1001)+COUNTIF($AE$2:AE62,AE62)-1)</f>
        <v/>
      </c>
      <c r="AJ62" s="240" t="str">
        <f>IF($AD62&lt;0,COUNT($AJ$1:AJ61)+1,"")</f>
        <v/>
      </c>
      <c r="AL62" s="240" t="str">
        <f>'All Ticker P&amp;L'!A62</f>
        <v/>
      </c>
      <c r="AM62" s="240" t="str">
        <f>'All Ticker P&amp;L'!B62</f>
        <v/>
      </c>
      <c r="AN62" s="240" t="str">
        <f>'All Ticker P&amp;L'!C62</f>
        <v/>
      </c>
      <c r="AO62" s="240" t="str">
        <f>'All Ticker P&amp;L'!D62</f>
        <v/>
      </c>
      <c r="AP62" s="261">
        <f>IF($AL62="",0,'All Ticker P&amp;L'!E62)</f>
        <v>0</v>
      </c>
      <c r="AQ62" s="262">
        <f>IF($AL62="",0,'All Ticker P&amp;L'!J62*'All Ticker P&amp;L'!I62)</f>
        <v>0</v>
      </c>
      <c r="AR62" s="262">
        <f>IF($AL62="",0,'All Ticker P&amp;L'!L62)</f>
        <v>0</v>
      </c>
      <c r="AS62" s="263">
        <f>IF($AL62="",0,'All Ticker P&amp;L'!M62)</f>
        <v>0</v>
      </c>
      <c r="AT62" s="240" t="str">
        <f>IF($AL62="","",RANK(AR62,$AR$2:$AR$1001)+COUNTIF($AR$2:AR62,AR62)-1)</f>
        <v/>
      </c>
      <c r="AU62" s="240" t="str">
        <f>IF($AL62="","",RANK(AV62,$AV$2:$AV$1001)+COUNTIF($AV$2:AV62,AV62)-1)</f>
        <v/>
      </c>
      <c r="AV62" s="262">
        <f t="shared" si="1"/>
        <v>0</v>
      </c>
    </row>
    <row r="63" spans="1:48" ht="15" customHeight="1" x14ac:dyDescent="0.2">
      <c r="Z63" s="240" t="str">
        <f>Shares!A63</f>
        <v/>
      </c>
      <c r="AA63" s="240" t="str">
        <f>Shares!B63</f>
        <v/>
      </c>
      <c r="AB63" s="240" t="str">
        <f>Shares!C63</f>
        <v/>
      </c>
      <c r="AC63" s="240" t="str">
        <f>Shares!D63</f>
        <v/>
      </c>
      <c r="AD63" s="261">
        <f>IF($Z63="",0,Shares!E63)</f>
        <v>0</v>
      </c>
      <c r="AE63" s="262">
        <f>IF($Z63="",0,Shares!K63*Shares!J63)</f>
        <v>0</v>
      </c>
      <c r="AF63" s="263">
        <f t="shared" si="0"/>
        <v>0</v>
      </c>
      <c r="AG63" s="262">
        <f>IF($Z63="",0,Shares!M63)</f>
        <v>0</v>
      </c>
      <c r="AH63" s="263">
        <f>IF($Z63="",0,Shares!N63)</f>
        <v>0</v>
      </c>
      <c r="AI63" s="240" t="str">
        <f>IF($Z63="","",RANK(AE63,$AE$2:$AE$1001)+COUNTIF($AE$2:AE63,AE63)-1)</f>
        <v/>
      </c>
      <c r="AJ63" s="240" t="str">
        <f>IF($AD63&lt;0,COUNT($AJ$1:AJ62)+1,"")</f>
        <v/>
      </c>
      <c r="AL63" s="240" t="str">
        <f>'All Ticker P&amp;L'!A63</f>
        <v/>
      </c>
      <c r="AM63" s="240" t="str">
        <f>'All Ticker P&amp;L'!B63</f>
        <v/>
      </c>
      <c r="AN63" s="240" t="str">
        <f>'All Ticker P&amp;L'!C63</f>
        <v/>
      </c>
      <c r="AO63" s="240" t="str">
        <f>'All Ticker P&amp;L'!D63</f>
        <v/>
      </c>
      <c r="AP63" s="261">
        <f>IF($AL63="",0,'All Ticker P&amp;L'!E63)</f>
        <v>0</v>
      </c>
      <c r="AQ63" s="262">
        <f>IF($AL63="",0,'All Ticker P&amp;L'!J63*'All Ticker P&amp;L'!I63)</f>
        <v>0</v>
      </c>
      <c r="AR63" s="262">
        <f>IF($AL63="",0,'All Ticker P&amp;L'!L63)</f>
        <v>0</v>
      </c>
      <c r="AS63" s="263">
        <f>IF($AL63="",0,'All Ticker P&amp;L'!M63)</f>
        <v>0</v>
      </c>
      <c r="AT63" s="240" t="str">
        <f>IF($AL63="","",RANK(AR63,$AR$2:$AR$1001)+COUNTIF($AR$2:AR63,AR63)-1)</f>
        <v/>
      </c>
      <c r="AU63" s="240" t="str">
        <f>IF($AL63="","",RANK(AV63,$AV$2:$AV$1001)+COUNTIF($AV$2:AV63,AV63)-1)</f>
        <v/>
      </c>
      <c r="AV63" s="262">
        <f t="shared" si="1"/>
        <v>0</v>
      </c>
    </row>
    <row r="64" spans="1:48" ht="15" customHeight="1" x14ac:dyDescent="0.2">
      <c r="Z64" s="240" t="str">
        <f>Shares!A64</f>
        <v/>
      </c>
      <c r="AA64" s="240" t="str">
        <f>Shares!B64</f>
        <v/>
      </c>
      <c r="AB64" s="240" t="str">
        <f>Shares!C64</f>
        <v/>
      </c>
      <c r="AC64" s="240" t="str">
        <f>Shares!D64</f>
        <v/>
      </c>
      <c r="AD64" s="261">
        <f>IF($Z64="",0,Shares!E64)</f>
        <v>0</v>
      </c>
      <c r="AE64" s="262">
        <f>IF($Z64="",0,Shares!K64*Shares!J64)</f>
        <v>0</v>
      </c>
      <c r="AF64" s="263">
        <f t="shared" si="0"/>
        <v>0</v>
      </c>
      <c r="AG64" s="262">
        <f>IF($Z64="",0,Shares!M64)</f>
        <v>0</v>
      </c>
      <c r="AH64" s="263">
        <f>IF($Z64="",0,Shares!N64)</f>
        <v>0</v>
      </c>
      <c r="AI64" s="240" t="str">
        <f>IF($Z64="","",RANK(AE64,$AE$2:$AE$1001)+COUNTIF($AE$2:AE64,AE64)-1)</f>
        <v/>
      </c>
      <c r="AJ64" s="240" t="str">
        <f>IF($AD64&lt;0,COUNT($AJ$1:AJ63)+1,"")</f>
        <v/>
      </c>
      <c r="AL64" s="240" t="str">
        <f>'All Ticker P&amp;L'!A64</f>
        <v/>
      </c>
      <c r="AM64" s="240" t="str">
        <f>'All Ticker P&amp;L'!B64</f>
        <v/>
      </c>
      <c r="AN64" s="240" t="str">
        <f>'All Ticker P&amp;L'!C64</f>
        <v/>
      </c>
      <c r="AO64" s="240" t="str">
        <f>'All Ticker P&amp;L'!D64</f>
        <v/>
      </c>
      <c r="AP64" s="261">
        <f>IF($AL64="",0,'All Ticker P&amp;L'!E64)</f>
        <v>0</v>
      </c>
      <c r="AQ64" s="262">
        <f>IF($AL64="",0,'All Ticker P&amp;L'!J64*'All Ticker P&amp;L'!I64)</f>
        <v>0</v>
      </c>
      <c r="AR64" s="262">
        <f>IF($AL64="",0,'All Ticker P&amp;L'!L64)</f>
        <v>0</v>
      </c>
      <c r="AS64" s="263">
        <f>IF($AL64="",0,'All Ticker P&amp;L'!M64)</f>
        <v>0</v>
      </c>
      <c r="AT64" s="240" t="str">
        <f>IF($AL64="","",RANK(AR64,$AR$2:$AR$1001)+COUNTIF($AR$2:AR64,AR64)-1)</f>
        <v/>
      </c>
      <c r="AU64" s="240" t="str">
        <f>IF($AL64="","",RANK(AV64,$AV$2:$AV$1001)+COUNTIF($AV$2:AV64,AV64)-1)</f>
        <v/>
      </c>
      <c r="AV64" s="262">
        <f t="shared" si="1"/>
        <v>0</v>
      </c>
    </row>
    <row r="65" spans="26:48" ht="15" customHeight="1" x14ac:dyDescent="0.2">
      <c r="Z65" s="240" t="str">
        <f>Shares!A65</f>
        <v/>
      </c>
      <c r="AA65" s="240" t="str">
        <f>Shares!B65</f>
        <v/>
      </c>
      <c r="AB65" s="240" t="str">
        <f>Shares!C65</f>
        <v/>
      </c>
      <c r="AC65" s="240" t="str">
        <f>Shares!D65</f>
        <v/>
      </c>
      <c r="AD65" s="261">
        <f>IF($Z65="",0,Shares!E65)</f>
        <v>0</v>
      </c>
      <c r="AE65" s="262">
        <f>IF($Z65="",0,Shares!K65*Shares!J65)</f>
        <v>0</v>
      </c>
      <c r="AF65" s="263">
        <f t="shared" si="0"/>
        <v>0</v>
      </c>
      <c r="AG65" s="262">
        <f>IF($Z65="",0,Shares!M65)</f>
        <v>0</v>
      </c>
      <c r="AH65" s="263">
        <f>IF($Z65="",0,Shares!N65)</f>
        <v>0</v>
      </c>
      <c r="AI65" s="240" t="str">
        <f>IF($Z65="","",RANK(AE65,$AE$2:$AE$1001)+COUNTIF($AE$2:AE65,AE65)-1)</f>
        <v/>
      </c>
      <c r="AJ65" s="240" t="str">
        <f>IF($AD65&lt;0,COUNT($AJ$1:AJ64)+1,"")</f>
        <v/>
      </c>
      <c r="AL65" s="240" t="str">
        <f>'All Ticker P&amp;L'!A65</f>
        <v/>
      </c>
      <c r="AM65" s="240" t="str">
        <f>'All Ticker P&amp;L'!B65</f>
        <v/>
      </c>
      <c r="AN65" s="240" t="str">
        <f>'All Ticker P&amp;L'!C65</f>
        <v/>
      </c>
      <c r="AO65" s="240" t="str">
        <f>'All Ticker P&amp;L'!D65</f>
        <v/>
      </c>
      <c r="AP65" s="261">
        <f>IF($AL65="",0,'All Ticker P&amp;L'!E65)</f>
        <v>0</v>
      </c>
      <c r="AQ65" s="262">
        <f>IF($AL65="",0,'All Ticker P&amp;L'!J65*'All Ticker P&amp;L'!I65)</f>
        <v>0</v>
      </c>
      <c r="AR65" s="262">
        <f>IF($AL65="",0,'All Ticker P&amp;L'!L65)</f>
        <v>0</v>
      </c>
      <c r="AS65" s="263">
        <f>IF($AL65="",0,'All Ticker P&amp;L'!M65)</f>
        <v>0</v>
      </c>
      <c r="AT65" s="240" t="str">
        <f>IF($AL65="","",RANK(AR65,$AR$2:$AR$1001)+COUNTIF($AR$2:AR65,AR65)-1)</f>
        <v/>
      </c>
      <c r="AU65" s="240" t="str">
        <f>IF($AL65="","",RANK(AV65,$AV$2:$AV$1001)+COUNTIF($AV$2:AV65,AV65)-1)</f>
        <v/>
      </c>
      <c r="AV65" s="262">
        <f t="shared" si="1"/>
        <v>0</v>
      </c>
    </row>
    <row r="66" spans="26:48" ht="15" customHeight="1" x14ac:dyDescent="0.2">
      <c r="Z66" s="240" t="str">
        <f>Shares!A66</f>
        <v/>
      </c>
      <c r="AA66" s="240" t="str">
        <f>Shares!B66</f>
        <v/>
      </c>
      <c r="AB66" s="240" t="str">
        <f>Shares!C66</f>
        <v/>
      </c>
      <c r="AC66" s="240" t="str">
        <f>Shares!D66</f>
        <v/>
      </c>
      <c r="AD66" s="240">
        <f>IF($Z66="",0,Shares!E66)</f>
        <v>0</v>
      </c>
      <c r="AE66" s="262">
        <f>IF($Z66="",0,Shares!K66*Shares!J66)</f>
        <v>0</v>
      </c>
      <c r="AF66" s="263">
        <f t="shared" ref="AF66:AF129" si="33">IFERROR(AE66/$B$5,0)</f>
        <v>0</v>
      </c>
      <c r="AG66" s="262">
        <f>IF($Z66="",0,Shares!M66)</f>
        <v>0</v>
      </c>
      <c r="AH66" s="263">
        <f>IF($Z66="",0,Shares!N66)</f>
        <v>0</v>
      </c>
      <c r="AI66" s="240" t="str">
        <f>IF($Z66="","",RANK(AE66,$AE$2:$AE$1001)+COUNTIF($AE$2:AE66,AE66)-1)</f>
        <v/>
      </c>
      <c r="AJ66" s="240" t="str">
        <f>IF($AD66&lt;0,COUNT($AJ$1:AJ65)+1,"")</f>
        <v/>
      </c>
      <c r="AL66" s="240" t="str">
        <f>'All Ticker P&amp;L'!A66</f>
        <v/>
      </c>
      <c r="AM66" s="240" t="str">
        <f>'All Ticker P&amp;L'!B66</f>
        <v/>
      </c>
      <c r="AN66" s="240" t="str">
        <f>'All Ticker P&amp;L'!C66</f>
        <v/>
      </c>
      <c r="AO66" s="240" t="str">
        <f>'All Ticker P&amp;L'!D66</f>
        <v/>
      </c>
      <c r="AP66" s="261">
        <f>IF($AL66="",0,'All Ticker P&amp;L'!E66)</f>
        <v>0</v>
      </c>
      <c r="AQ66" s="262">
        <f>IF($AL66="",0,'All Ticker P&amp;L'!J66*'All Ticker P&amp;L'!I66)</f>
        <v>0</v>
      </c>
      <c r="AR66" s="262">
        <f>IF($AL66="",0,'All Ticker P&amp;L'!L66)</f>
        <v>0</v>
      </c>
      <c r="AS66" s="263">
        <f>IF($AL66="",0,'All Ticker P&amp;L'!M66)</f>
        <v>0</v>
      </c>
      <c r="AT66" s="240" t="str">
        <f>IF($AL66="","",RANK(AR66,$AR$2:$AR$1001)+COUNTIF($AR$2:AR66,AR66)-1)</f>
        <v/>
      </c>
      <c r="AU66" s="240" t="str">
        <f>IF($AL66="","",RANK(AV66,$AV$2:$AV$1001)+COUNTIF($AV$2:AV66,AV66)-1)</f>
        <v/>
      </c>
      <c r="AV66" s="262">
        <f t="shared" ref="AV66:AV129" si="34">-AR66</f>
        <v>0</v>
      </c>
    </row>
    <row r="67" spans="26:48" ht="15" customHeight="1" x14ac:dyDescent="0.2">
      <c r="Z67" s="240" t="str">
        <f>Shares!A67</f>
        <v/>
      </c>
      <c r="AA67" s="240" t="str">
        <f>Shares!B67</f>
        <v/>
      </c>
      <c r="AB67" s="240" t="str">
        <f>Shares!C67</f>
        <v/>
      </c>
      <c r="AC67" s="240" t="str">
        <f>Shares!D67</f>
        <v/>
      </c>
      <c r="AD67" s="240">
        <f>IF($Z67="",0,Shares!E67)</f>
        <v>0</v>
      </c>
      <c r="AE67" s="262">
        <f>IF($Z67="",0,Shares!K67*Shares!J67)</f>
        <v>0</v>
      </c>
      <c r="AF67" s="263">
        <f t="shared" si="33"/>
        <v>0</v>
      </c>
      <c r="AG67" s="262">
        <f>IF($Z67="",0,Shares!M67)</f>
        <v>0</v>
      </c>
      <c r="AH67" s="263">
        <f>IF($Z67="",0,Shares!N67)</f>
        <v>0</v>
      </c>
      <c r="AI67" s="240" t="str">
        <f>IF($Z67="","",RANK(AE67,$AE$2:$AE$1001)+COUNTIF($AE$2:AE67,AE67)-1)</f>
        <v/>
      </c>
      <c r="AJ67" s="240" t="str">
        <f>IF($AD67&lt;0,COUNT($AJ$1:AJ66)+1,"")</f>
        <v/>
      </c>
      <c r="AL67" s="240" t="str">
        <f>'All Ticker P&amp;L'!A67</f>
        <v/>
      </c>
      <c r="AM67" s="240" t="str">
        <f>'All Ticker P&amp;L'!B67</f>
        <v/>
      </c>
      <c r="AN67" s="240" t="str">
        <f>'All Ticker P&amp;L'!C67</f>
        <v/>
      </c>
      <c r="AO67" s="240" t="str">
        <f>'All Ticker P&amp;L'!D67</f>
        <v/>
      </c>
      <c r="AP67" s="261">
        <f>IF($AL67="",0,'All Ticker P&amp;L'!E67)</f>
        <v>0</v>
      </c>
      <c r="AQ67" s="262">
        <f>IF($AL67="",0,'All Ticker P&amp;L'!J67*'All Ticker P&amp;L'!I67)</f>
        <v>0</v>
      </c>
      <c r="AR67" s="262">
        <f>IF($AL67="",0,'All Ticker P&amp;L'!L67)</f>
        <v>0</v>
      </c>
      <c r="AS67" s="263">
        <f>IF($AL67="",0,'All Ticker P&amp;L'!M67)</f>
        <v>0</v>
      </c>
      <c r="AT67" s="240" t="str">
        <f>IF($AL67="","",RANK(AR67,$AR$2:$AR$1001)+COUNTIF($AR$2:AR67,AR67)-1)</f>
        <v/>
      </c>
      <c r="AU67" s="240" t="str">
        <f>IF($AL67="","",RANK(AV67,$AV$2:$AV$1001)+COUNTIF($AV$2:AV67,AV67)-1)</f>
        <v/>
      </c>
      <c r="AV67" s="262">
        <f t="shared" si="34"/>
        <v>0</v>
      </c>
    </row>
    <row r="68" spans="26:48" ht="15" customHeight="1" x14ac:dyDescent="0.2">
      <c r="Z68" s="240" t="str">
        <f>Shares!A68</f>
        <v/>
      </c>
      <c r="AA68" s="240" t="str">
        <f>Shares!B68</f>
        <v/>
      </c>
      <c r="AB68" s="240" t="str">
        <f>Shares!C68</f>
        <v/>
      </c>
      <c r="AC68" s="240" t="str">
        <f>Shares!D68</f>
        <v/>
      </c>
      <c r="AD68" s="240">
        <f>IF($Z68="",0,Shares!E68)</f>
        <v>0</v>
      </c>
      <c r="AE68" s="262">
        <f>IF($Z68="",0,Shares!K68*Shares!J68)</f>
        <v>0</v>
      </c>
      <c r="AF68" s="263">
        <f t="shared" si="33"/>
        <v>0</v>
      </c>
      <c r="AG68" s="262">
        <f>IF($Z68="",0,Shares!M68)</f>
        <v>0</v>
      </c>
      <c r="AH68" s="263">
        <f>IF($Z68="",0,Shares!N68)</f>
        <v>0</v>
      </c>
      <c r="AI68" s="240" t="str">
        <f>IF($Z68="","",RANK(AE68,$AE$2:$AE$1001)+COUNTIF($AE$2:AE68,AE68)-1)</f>
        <v/>
      </c>
      <c r="AJ68" s="240" t="str">
        <f>IF($AD68&lt;0,COUNT($AJ$1:AJ67)+1,"")</f>
        <v/>
      </c>
      <c r="AL68" s="240" t="str">
        <f>'All Ticker P&amp;L'!A68</f>
        <v/>
      </c>
      <c r="AM68" s="240" t="str">
        <f>'All Ticker P&amp;L'!B68</f>
        <v/>
      </c>
      <c r="AN68" s="240" t="str">
        <f>'All Ticker P&amp;L'!C68</f>
        <v/>
      </c>
      <c r="AO68" s="240" t="str">
        <f>'All Ticker P&amp;L'!D68</f>
        <v/>
      </c>
      <c r="AP68" s="261">
        <f>IF($AL68="",0,'All Ticker P&amp;L'!E68)</f>
        <v>0</v>
      </c>
      <c r="AQ68" s="262">
        <f>IF($AL68="",0,'All Ticker P&amp;L'!J68*'All Ticker P&amp;L'!I68)</f>
        <v>0</v>
      </c>
      <c r="AR68" s="262">
        <f>IF($AL68="",0,'All Ticker P&amp;L'!L68)</f>
        <v>0</v>
      </c>
      <c r="AS68" s="263">
        <f>IF($AL68="",0,'All Ticker P&amp;L'!M68)</f>
        <v>0</v>
      </c>
      <c r="AT68" s="240" t="str">
        <f>IF($AL68="","",RANK(AR68,$AR$2:$AR$1001)+COUNTIF($AR$2:AR68,AR68)-1)</f>
        <v/>
      </c>
      <c r="AU68" s="240" t="str">
        <f>IF($AL68="","",RANK(AV68,$AV$2:$AV$1001)+COUNTIF($AV$2:AV68,AV68)-1)</f>
        <v/>
      </c>
      <c r="AV68" s="262">
        <f t="shared" si="34"/>
        <v>0</v>
      </c>
    </row>
    <row r="69" spans="26:48" ht="15" customHeight="1" x14ac:dyDescent="0.2">
      <c r="Z69" s="240" t="str">
        <f>Shares!A69</f>
        <v/>
      </c>
      <c r="AA69" s="240" t="str">
        <f>Shares!B69</f>
        <v/>
      </c>
      <c r="AB69" s="240" t="str">
        <f>Shares!C69</f>
        <v/>
      </c>
      <c r="AC69" s="240" t="str">
        <f>Shares!D69</f>
        <v/>
      </c>
      <c r="AD69" s="240">
        <f>IF($Z69="",0,Shares!E69)</f>
        <v>0</v>
      </c>
      <c r="AE69" s="262">
        <f>IF($Z69="",0,Shares!K69*Shares!J69)</f>
        <v>0</v>
      </c>
      <c r="AF69" s="263">
        <f t="shared" si="33"/>
        <v>0</v>
      </c>
      <c r="AG69" s="262">
        <f>IF($Z69="",0,Shares!M69)</f>
        <v>0</v>
      </c>
      <c r="AH69" s="263">
        <f>IF($Z69="",0,Shares!N69)</f>
        <v>0</v>
      </c>
      <c r="AI69" s="240" t="str">
        <f>IF($Z69="","",RANK(AE69,$AE$2:$AE$1001)+COUNTIF($AE$2:AE69,AE69)-1)</f>
        <v/>
      </c>
      <c r="AJ69" s="240" t="str">
        <f>IF($AD69&lt;0,COUNT($AJ$1:AJ68)+1,"")</f>
        <v/>
      </c>
      <c r="AL69" s="240" t="str">
        <f>'All Ticker P&amp;L'!A69</f>
        <v/>
      </c>
      <c r="AM69" s="240" t="str">
        <f>'All Ticker P&amp;L'!B69</f>
        <v/>
      </c>
      <c r="AN69" s="240" t="str">
        <f>'All Ticker P&amp;L'!C69</f>
        <v/>
      </c>
      <c r="AO69" s="240" t="str">
        <f>'All Ticker P&amp;L'!D69</f>
        <v/>
      </c>
      <c r="AP69" s="261">
        <f>IF($AL69="",0,'All Ticker P&amp;L'!E69)</f>
        <v>0</v>
      </c>
      <c r="AQ69" s="262">
        <f>IF($AL69="",0,'All Ticker P&amp;L'!J69*'All Ticker P&amp;L'!I69)</f>
        <v>0</v>
      </c>
      <c r="AR69" s="262">
        <f>IF($AL69="",0,'All Ticker P&amp;L'!L69)</f>
        <v>0</v>
      </c>
      <c r="AS69" s="263">
        <f>IF($AL69="",0,'All Ticker P&amp;L'!M69)</f>
        <v>0</v>
      </c>
      <c r="AT69" s="240" t="str">
        <f>IF($AL69="","",RANK(AR69,$AR$2:$AR$1001)+COUNTIF($AR$2:AR69,AR69)-1)</f>
        <v/>
      </c>
      <c r="AU69" s="240" t="str">
        <f>IF($AL69="","",RANK(AV69,$AV$2:$AV$1001)+COUNTIF($AV$2:AV69,AV69)-1)</f>
        <v/>
      </c>
      <c r="AV69" s="262">
        <f t="shared" si="34"/>
        <v>0</v>
      </c>
    </row>
    <row r="70" spans="26:48" ht="15" customHeight="1" x14ac:dyDescent="0.2">
      <c r="Z70" s="240" t="str">
        <f>Shares!A70</f>
        <v/>
      </c>
      <c r="AA70" s="240" t="str">
        <f>Shares!B70</f>
        <v/>
      </c>
      <c r="AB70" s="240" t="str">
        <f>Shares!C70</f>
        <v/>
      </c>
      <c r="AC70" s="240" t="str">
        <f>Shares!D70</f>
        <v/>
      </c>
      <c r="AD70" s="240">
        <f>IF($Z70="",0,Shares!E70)</f>
        <v>0</v>
      </c>
      <c r="AE70" s="262">
        <f>IF($Z70="",0,Shares!K70*Shares!J70)</f>
        <v>0</v>
      </c>
      <c r="AF70" s="263">
        <f t="shared" si="33"/>
        <v>0</v>
      </c>
      <c r="AG70" s="262">
        <f>IF($Z70="",0,Shares!M70)</f>
        <v>0</v>
      </c>
      <c r="AH70" s="263">
        <f>IF($Z70="",0,Shares!N70)</f>
        <v>0</v>
      </c>
      <c r="AI70" s="240" t="str">
        <f>IF($Z70="","",RANK(AE70,$AE$2:$AE$1001)+COUNTIF($AE$2:AE70,AE70)-1)</f>
        <v/>
      </c>
      <c r="AJ70" s="240" t="str">
        <f>IF($AD70&lt;0,COUNT($AJ$1:AJ69)+1,"")</f>
        <v/>
      </c>
      <c r="AL70" s="240" t="str">
        <f>'All Ticker P&amp;L'!A70</f>
        <v/>
      </c>
      <c r="AM70" s="240" t="str">
        <f>'All Ticker P&amp;L'!B70</f>
        <v/>
      </c>
      <c r="AN70" s="240" t="str">
        <f>'All Ticker P&amp;L'!C70</f>
        <v/>
      </c>
      <c r="AO70" s="240" t="str">
        <f>'All Ticker P&amp;L'!D70</f>
        <v/>
      </c>
      <c r="AP70" s="261">
        <f>IF($AL70="",0,'All Ticker P&amp;L'!E70)</f>
        <v>0</v>
      </c>
      <c r="AQ70" s="262">
        <f>IF($AL70="",0,'All Ticker P&amp;L'!J70*'All Ticker P&amp;L'!I70)</f>
        <v>0</v>
      </c>
      <c r="AR70" s="262">
        <f>IF($AL70="",0,'All Ticker P&amp;L'!L70)</f>
        <v>0</v>
      </c>
      <c r="AS70" s="263">
        <f>IF($AL70="",0,'All Ticker P&amp;L'!M70)</f>
        <v>0</v>
      </c>
      <c r="AT70" s="240" t="str">
        <f>IF($AL70="","",RANK(AR70,$AR$2:$AR$1001)+COUNTIF($AR$2:AR70,AR70)-1)</f>
        <v/>
      </c>
      <c r="AU70" s="240" t="str">
        <f>IF($AL70="","",RANK(AV70,$AV$2:$AV$1001)+COUNTIF($AV$2:AV70,AV70)-1)</f>
        <v/>
      </c>
      <c r="AV70" s="262">
        <f t="shared" si="34"/>
        <v>0</v>
      </c>
    </row>
    <row r="71" spans="26:48" ht="15" customHeight="1" x14ac:dyDescent="0.2">
      <c r="Z71" s="240" t="str">
        <f>Shares!A71</f>
        <v/>
      </c>
      <c r="AA71" s="240" t="str">
        <f>Shares!B71</f>
        <v/>
      </c>
      <c r="AB71" s="240" t="str">
        <f>Shares!C71</f>
        <v/>
      </c>
      <c r="AC71" s="240" t="str">
        <f>Shares!D71</f>
        <v/>
      </c>
      <c r="AD71" s="240">
        <f>IF($Z71="",0,Shares!E71)</f>
        <v>0</v>
      </c>
      <c r="AE71" s="262">
        <f>IF($Z71="",0,Shares!K71*Shares!J71)</f>
        <v>0</v>
      </c>
      <c r="AF71" s="263">
        <f t="shared" si="33"/>
        <v>0</v>
      </c>
      <c r="AG71" s="262">
        <f>IF($Z71="",0,Shares!M71)</f>
        <v>0</v>
      </c>
      <c r="AH71" s="263">
        <f>IF($Z71="",0,Shares!N71)</f>
        <v>0</v>
      </c>
      <c r="AI71" s="240" t="str">
        <f>IF($Z71="","",RANK(AE71,$AE$2:$AE$1001)+COUNTIF($AE$2:AE71,AE71)-1)</f>
        <v/>
      </c>
      <c r="AJ71" s="240" t="str">
        <f>IF($AD71&lt;0,COUNT($AJ$1:AJ70)+1,"")</f>
        <v/>
      </c>
      <c r="AL71" s="240" t="str">
        <f>'All Ticker P&amp;L'!A71</f>
        <v/>
      </c>
      <c r="AM71" s="240" t="str">
        <f>'All Ticker P&amp;L'!B71</f>
        <v/>
      </c>
      <c r="AN71" s="240" t="str">
        <f>'All Ticker P&amp;L'!C71</f>
        <v/>
      </c>
      <c r="AO71" s="240" t="str">
        <f>'All Ticker P&amp;L'!D71</f>
        <v/>
      </c>
      <c r="AP71" s="261">
        <f>IF($AL71="",0,'All Ticker P&amp;L'!E71)</f>
        <v>0</v>
      </c>
      <c r="AQ71" s="262">
        <f>IF($AL71="",0,'All Ticker P&amp;L'!J71*'All Ticker P&amp;L'!I71)</f>
        <v>0</v>
      </c>
      <c r="AR71" s="262">
        <f>IF($AL71="",0,'All Ticker P&amp;L'!L71)</f>
        <v>0</v>
      </c>
      <c r="AS71" s="263">
        <f>IF($AL71="",0,'All Ticker P&amp;L'!M71)</f>
        <v>0</v>
      </c>
      <c r="AT71" s="240" t="str">
        <f>IF($AL71="","",RANK(AR71,$AR$2:$AR$1001)+COUNTIF($AR$2:AR71,AR71)-1)</f>
        <v/>
      </c>
      <c r="AU71" s="240" t="str">
        <f>IF($AL71="","",RANK(AV71,$AV$2:$AV$1001)+COUNTIF($AV$2:AV71,AV71)-1)</f>
        <v/>
      </c>
      <c r="AV71" s="262">
        <f t="shared" si="34"/>
        <v>0</v>
      </c>
    </row>
    <row r="72" spans="26:48" ht="15" customHeight="1" x14ac:dyDescent="0.2">
      <c r="Z72" s="240" t="str">
        <f>Shares!A72</f>
        <v/>
      </c>
      <c r="AA72" s="240" t="str">
        <f>Shares!B72</f>
        <v/>
      </c>
      <c r="AB72" s="240" t="str">
        <f>Shares!C72</f>
        <v/>
      </c>
      <c r="AC72" s="240" t="str">
        <f>Shares!D72</f>
        <v/>
      </c>
      <c r="AD72" s="240">
        <f>IF($Z72="",0,Shares!E72)</f>
        <v>0</v>
      </c>
      <c r="AE72" s="262">
        <f>IF($Z72="",0,Shares!K72*Shares!J72)</f>
        <v>0</v>
      </c>
      <c r="AF72" s="263">
        <f t="shared" si="33"/>
        <v>0</v>
      </c>
      <c r="AG72" s="262">
        <f>IF($Z72="",0,Shares!M72)</f>
        <v>0</v>
      </c>
      <c r="AH72" s="263">
        <f>IF($Z72="",0,Shares!N72)</f>
        <v>0</v>
      </c>
      <c r="AI72" s="240" t="str">
        <f>IF($Z72="","",RANK(AE72,$AE$2:$AE$1001)+COUNTIF($AE$2:AE72,AE72)-1)</f>
        <v/>
      </c>
      <c r="AJ72" s="240" t="str">
        <f>IF($AD72&lt;0,COUNT($AJ$1:AJ71)+1,"")</f>
        <v/>
      </c>
      <c r="AL72" s="240" t="str">
        <f>'All Ticker P&amp;L'!A72</f>
        <v/>
      </c>
      <c r="AM72" s="240" t="str">
        <f>'All Ticker P&amp;L'!B72</f>
        <v/>
      </c>
      <c r="AN72" s="240" t="str">
        <f>'All Ticker P&amp;L'!C72</f>
        <v/>
      </c>
      <c r="AO72" s="240" t="str">
        <f>'All Ticker P&amp;L'!D72</f>
        <v/>
      </c>
      <c r="AP72" s="261">
        <f>IF($AL72="",0,'All Ticker P&amp;L'!E72)</f>
        <v>0</v>
      </c>
      <c r="AQ72" s="262">
        <f>IF($AL72="",0,'All Ticker P&amp;L'!J72*'All Ticker P&amp;L'!I72)</f>
        <v>0</v>
      </c>
      <c r="AR72" s="262">
        <f>IF($AL72="",0,'All Ticker P&amp;L'!L72)</f>
        <v>0</v>
      </c>
      <c r="AS72" s="263">
        <f>IF($AL72="",0,'All Ticker P&amp;L'!M72)</f>
        <v>0</v>
      </c>
      <c r="AT72" s="240" t="str">
        <f>IF($AL72="","",RANK(AR72,$AR$2:$AR$1001)+COUNTIF($AR$2:AR72,AR72)-1)</f>
        <v/>
      </c>
      <c r="AU72" s="240" t="str">
        <f>IF($AL72="","",RANK(AV72,$AV$2:$AV$1001)+COUNTIF($AV$2:AV72,AV72)-1)</f>
        <v/>
      </c>
      <c r="AV72" s="262">
        <f t="shared" si="34"/>
        <v>0</v>
      </c>
    </row>
    <row r="73" spans="26:48" ht="15" customHeight="1" x14ac:dyDescent="0.2">
      <c r="Z73" s="240" t="str">
        <f>Shares!A73</f>
        <v/>
      </c>
      <c r="AA73" s="240" t="str">
        <f>Shares!B73</f>
        <v/>
      </c>
      <c r="AB73" s="240" t="str">
        <f>Shares!C73</f>
        <v/>
      </c>
      <c r="AC73" s="240" t="str">
        <f>Shares!D73</f>
        <v/>
      </c>
      <c r="AD73" s="240">
        <f>IF($Z73="",0,Shares!E73)</f>
        <v>0</v>
      </c>
      <c r="AE73" s="262">
        <f>IF($Z73="",0,Shares!K73*Shares!J73)</f>
        <v>0</v>
      </c>
      <c r="AF73" s="263">
        <f t="shared" si="33"/>
        <v>0</v>
      </c>
      <c r="AG73" s="262">
        <f>IF($Z73="",0,Shares!M73)</f>
        <v>0</v>
      </c>
      <c r="AH73" s="263">
        <f>IF($Z73="",0,Shares!N73)</f>
        <v>0</v>
      </c>
      <c r="AI73" s="240" t="str">
        <f>IF($Z73="","",RANK(AE73,$AE$2:$AE$1001)+COUNTIF($AE$2:AE73,AE73)-1)</f>
        <v/>
      </c>
      <c r="AJ73" s="240" t="str">
        <f>IF($AD73&lt;0,COUNT($AJ$1:AJ72)+1,"")</f>
        <v/>
      </c>
      <c r="AL73" s="240" t="str">
        <f>'All Ticker P&amp;L'!A73</f>
        <v/>
      </c>
      <c r="AM73" s="240" t="str">
        <f>'All Ticker P&amp;L'!B73</f>
        <v/>
      </c>
      <c r="AN73" s="240" t="str">
        <f>'All Ticker P&amp;L'!C73</f>
        <v/>
      </c>
      <c r="AO73" s="240" t="str">
        <f>'All Ticker P&amp;L'!D73</f>
        <v/>
      </c>
      <c r="AP73" s="261">
        <f>IF($AL73="",0,'All Ticker P&amp;L'!E73)</f>
        <v>0</v>
      </c>
      <c r="AQ73" s="262">
        <f>IF($AL73="",0,'All Ticker P&amp;L'!J73*'All Ticker P&amp;L'!I73)</f>
        <v>0</v>
      </c>
      <c r="AR73" s="262">
        <f>IF($AL73="",0,'All Ticker P&amp;L'!L73)</f>
        <v>0</v>
      </c>
      <c r="AS73" s="263">
        <f>IF($AL73="",0,'All Ticker P&amp;L'!M73)</f>
        <v>0</v>
      </c>
      <c r="AT73" s="240" t="str">
        <f>IF($AL73="","",RANK(AR73,$AR$2:$AR$1001)+COUNTIF($AR$2:AR73,AR73)-1)</f>
        <v/>
      </c>
      <c r="AU73" s="240" t="str">
        <f>IF($AL73="","",RANK(AV73,$AV$2:$AV$1001)+COUNTIF($AV$2:AV73,AV73)-1)</f>
        <v/>
      </c>
      <c r="AV73" s="262">
        <f t="shared" si="34"/>
        <v>0</v>
      </c>
    </row>
    <row r="74" spans="26:48" ht="15" customHeight="1" x14ac:dyDescent="0.2">
      <c r="Z74" s="240" t="str">
        <f>Shares!A74</f>
        <v/>
      </c>
      <c r="AA74" s="240" t="str">
        <f>Shares!B74</f>
        <v/>
      </c>
      <c r="AB74" s="240" t="str">
        <f>Shares!C74</f>
        <v/>
      </c>
      <c r="AC74" s="240" t="str">
        <f>Shares!D74</f>
        <v/>
      </c>
      <c r="AD74" s="240">
        <f>IF($Z74="",0,Shares!E74)</f>
        <v>0</v>
      </c>
      <c r="AE74" s="262">
        <f>IF($Z74="",0,Shares!K74*Shares!J74)</f>
        <v>0</v>
      </c>
      <c r="AF74" s="263">
        <f t="shared" si="33"/>
        <v>0</v>
      </c>
      <c r="AG74" s="262">
        <f>IF($Z74="",0,Shares!M74)</f>
        <v>0</v>
      </c>
      <c r="AH74" s="263">
        <f>IF($Z74="",0,Shares!N74)</f>
        <v>0</v>
      </c>
      <c r="AI74" s="240" t="str">
        <f>IF($Z74="","",RANK(AE74,$AE$2:$AE$1001)+COUNTIF($AE$2:AE74,AE74)-1)</f>
        <v/>
      </c>
      <c r="AJ74" s="240" t="str">
        <f>IF($AD74&lt;0,COUNT($AJ$1:AJ73)+1,"")</f>
        <v/>
      </c>
      <c r="AL74" s="240" t="str">
        <f>'All Ticker P&amp;L'!A74</f>
        <v/>
      </c>
      <c r="AM74" s="240" t="str">
        <f>'All Ticker P&amp;L'!B74</f>
        <v/>
      </c>
      <c r="AN74" s="240" t="str">
        <f>'All Ticker P&amp;L'!C74</f>
        <v/>
      </c>
      <c r="AO74" s="240" t="str">
        <f>'All Ticker P&amp;L'!D74</f>
        <v/>
      </c>
      <c r="AP74" s="261">
        <f>IF($AL74="",0,'All Ticker P&amp;L'!E74)</f>
        <v>0</v>
      </c>
      <c r="AQ74" s="262">
        <f>IF($AL74="",0,'All Ticker P&amp;L'!J74*'All Ticker P&amp;L'!I74)</f>
        <v>0</v>
      </c>
      <c r="AR74" s="262">
        <f>IF($AL74="",0,'All Ticker P&amp;L'!L74)</f>
        <v>0</v>
      </c>
      <c r="AS74" s="263">
        <f>IF($AL74="",0,'All Ticker P&amp;L'!M74)</f>
        <v>0</v>
      </c>
      <c r="AT74" s="240" t="str">
        <f>IF($AL74="","",RANK(AR74,$AR$2:$AR$1001)+COUNTIF($AR$2:AR74,AR74)-1)</f>
        <v/>
      </c>
      <c r="AU74" s="240" t="str">
        <f>IF($AL74="","",RANK(AV74,$AV$2:$AV$1001)+COUNTIF($AV$2:AV74,AV74)-1)</f>
        <v/>
      </c>
      <c r="AV74" s="262">
        <f t="shared" si="34"/>
        <v>0</v>
      </c>
    </row>
    <row r="75" spans="26:48" ht="15" customHeight="1" x14ac:dyDescent="0.2">
      <c r="Z75" s="240" t="str">
        <f>Shares!A75</f>
        <v/>
      </c>
      <c r="AA75" s="240" t="str">
        <f>Shares!B75</f>
        <v/>
      </c>
      <c r="AB75" s="240" t="str">
        <f>Shares!C75</f>
        <v/>
      </c>
      <c r="AC75" s="240" t="str">
        <f>Shares!D75</f>
        <v/>
      </c>
      <c r="AD75" s="240">
        <f>IF($Z75="",0,Shares!E75)</f>
        <v>0</v>
      </c>
      <c r="AE75" s="262">
        <f>IF($Z75="",0,Shares!K75*Shares!J75)</f>
        <v>0</v>
      </c>
      <c r="AF75" s="263">
        <f t="shared" si="33"/>
        <v>0</v>
      </c>
      <c r="AG75" s="262">
        <f>IF($Z75="",0,Shares!M75)</f>
        <v>0</v>
      </c>
      <c r="AH75" s="263">
        <f>IF($Z75="",0,Shares!N75)</f>
        <v>0</v>
      </c>
      <c r="AI75" s="240" t="str">
        <f>IF($Z75="","",RANK(AE75,$AE$2:$AE$1001)+COUNTIF($AE$2:AE75,AE75)-1)</f>
        <v/>
      </c>
      <c r="AJ75" s="240" t="str">
        <f>IF($AD75&lt;0,COUNT($AJ$1:AJ74)+1,"")</f>
        <v/>
      </c>
      <c r="AL75" s="240" t="str">
        <f>'All Ticker P&amp;L'!A75</f>
        <v/>
      </c>
      <c r="AM75" s="240" t="str">
        <f>'All Ticker P&amp;L'!B75</f>
        <v/>
      </c>
      <c r="AN75" s="240" t="str">
        <f>'All Ticker P&amp;L'!C75</f>
        <v/>
      </c>
      <c r="AO75" s="240" t="str">
        <f>'All Ticker P&amp;L'!D75</f>
        <v/>
      </c>
      <c r="AP75" s="261">
        <f>IF($AL75="",0,'All Ticker P&amp;L'!E75)</f>
        <v>0</v>
      </c>
      <c r="AQ75" s="262">
        <f>IF($AL75="",0,'All Ticker P&amp;L'!J75*'All Ticker P&amp;L'!I75)</f>
        <v>0</v>
      </c>
      <c r="AR75" s="262">
        <f>IF($AL75="",0,'All Ticker P&amp;L'!L75)</f>
        <v>0</v>
      </c>
      <c r="AS75" s="263">
        <f>IF($AL75="",0,'All Ticker P&amp;L'!M75)</f>
        <v>0</v>
      </c>
      <c r="AT75" s="240" t="str">
        <f>IF($AL75="","",RANK(AR75,$AR$2:$AR$1001)+COUNTIF($AR$2:AR75,AR75)-1)</f>
        <v/>
      </c>
      <c r="AU75" s="240" t="str">
        <f>IF($AL75="","",RANK(AV75,$AV$2:$AV$1001)+COUNTIF($AV$2:AV75,AV75)-1)</f>
        <v/>
      </c>
      <c r="AV75" s="262">
        <f t="shared" si="34"/>
        <v>0</v>
      </c>
    </row>
    <row r="76" spans="26:48" ht="15" customHeight="1" x14ac:dyDescent="0.2">
      <c r="Z76" s="240" t="str">
        <f>Shares!A76</f>
        <v/>
      </c>
      <c r="AA76" s="240" t="str">
        <f>Shares!B76</f>
        <v/>
      </c>
      <c r="AB76" s="240" t="str">
        <f>Shares!C76</f>
        <v/>
      </c>
      <c r="AC76" s="240" t="str">
        <f>Shares!D76</f>
        <v/>
      </c>
      <c r="AD76" s="240">
        <f>IF($Z76="",0,Shares!E76)</f>
        <v>0</v>
      </c>
      <c r="AE76" s="262">
        <f>IF($Z76="",0,Shares!K76*Shares!J76)</f>
        <v>0</v>
      </c>
      <c r="AF76" s="263">
        <f t="shared" si="33"/>
        <v>0</v>
      </c>
      <c r="AG76" s="262">
        <f>IF($Z76="",0,Shares!M76)</f>
        <v>0</v>
      </c>
      <c r="AH76" s="263">
        <f>IF($Z76="",0,Shares!N76)</f>
        <v>0</v>
      </c>
      <c r="AI76" s="240" t="str">
        <f>IF($Z76="","",RANK(AE76,$AE$2:$AE$1001)+COUNTIF($AE$2:AE76,AE76)-1)</f>
        <v/>
      </c>
      <c r="AJ76" s="240" t="str">
        <f>IF($AD76&lt;0,COUNT($AJ$1:AJ75)+1,"")</f>
        <v/>
      </c>
      <c r="AL76" s="240" t="str">
        <f>'All Ticker P&amp;L'!A76</f>
        <v/>
      </c>
      <c r="AM76" s="240" t="str">
        <f>'All Ticker P&amp;L'!B76</f>
        <v/>
      </c>
      <c r="AN76" s="240" t="str">
        <f>'All Ticker P&amp;L'!C76</f>
        <v/>
      </c>
      <c r="AO76" s="240" t="str">
        <f>'All Ticker P&amp;L'!D76</f>
        <v/>
      </c>
      <c r="AP76" s="261">
        <f>IF($AL76="",0,'All Ticker P&amp;L'!E76)</f>
        <v>0</v>
      </c>
      <c r="AQ76" s="262">
        <f>IF($AL76="",0,'All Ticker P&amp;L'!J76*'All Ticker P&amp;L'!I76)</f>
        <v>0</v>
      </c>
      <c r="AR76" s="262">
        <f>IF($AL76="",0,'All Ticker P&amp;L'!L76)</f>
        <v>0</v>
      </c>
      <c r="AS76" s="263">
        <f>IF($AL76="",0,'All Ticker P&amp;L'!M76)</f>
        <v>0</v>
      </c>
      <c r="AT76" s="240" t="str">
        <f>IF($AL76="","",RANK(AR76,$AR$2:$AR$1001)+COUNTIF($AR$2:AR76,AR76)-1)</f>
        <v/>
      </c>
      <c r="AU76" s="240" t="str">
        <f>IF($AL76="","",RANK(AV76,$AV$2:$AV$1001)+COUNTIF($AV$2:AV76,AV76)-1)</f>
        <v/>
      </c>
      <c r="AV76" s="262">
        <f t="shared" si="34"/>
        <v>0</v>
      </c>
    </row>
    <row r="77" spans="26:48" ht="15" customHeight="1" x14ac:dyDescent="0.2">
      <c r="Z77" s="240" t="str">
        <f>Shares!A77</f>
        <v/>
      </c>
      <c r="AA77" s="240" t="str">
        <f>Shares!B77</f>
        <v/>
      </c>
      <c r="AB77" s="240" t="str">
        <f>Shares!C77</f>
        <v/>
      </c>
      <c r="AC77" s="240" t="str">
        <f>Shares!D77</f>
        <v/>
      </c>
      <c r="AD77" s="240">
        <f>IF($Z77="",0,Shares!E77)</f>
        <v>0</v>
      </c>
      <c r="AE77" s="262">
        <f>IF($Z77="",0,Shares!K77*Shares!J77)</f>
        <v>0</v>
      </c>
      <c r="AF77" s="263">
        <f t="shared" si="33"/>
        <v>0</v>
      </c>
      <c r="AG77" s="262">
        <f>IF($Z77="",0,Shares!M77)</f>
        <v>0</v>
      </c>
      <c r="AH77" s="263">
        <f>IF($Z77="",0,Shares!N77)</f>
        <v>0</v>
      </c>
      <c r="AI77" s="240" t="str">
        <f>IF($Z77="","",RANK(AE77,$AE$2:$AE$1001)+COUNTIF($AE$2:AE77,AE77)-1)</f>
        <v/>
      </c>
      <c r="AJ77" s="240" t="str">
        <f>IF($AD77&lt;0,COUNT($AJ$1:AJ76)+1,"")</f>
        <v/>
      </c>
      <c r="AL77" s="240" t="str">
        <f>'All Ticker P&amp;L'!A77</f>
        <v/>
      </c>
      <c r="AM77" s="240" t="str">
        <f>'All Ticker P&amp;L'!B77</f>
        <v/>
      </c>
      <c r="AN77" s="240" t="str">
        <f>'All Ticker P&amp;L'!C77</f>
        <v/>
      </c>
      <c r="AO77" s="240" t="str">
        <f>'All Ticker P&amp;L'!D77</f>
        <v/>
      </c>
      <c r="AP77" s="261">
        <f>IF($AL77="",0,'All Ticker P&amp;L'!E77)</f>
        <v>0</v>
      </c>
      <c r="AQ77" s="262">
        <f>IF($AL77="",0,'All Ticker P&amp;L'!J77*'All Ticker P&amp;L'!I77)</f>
        <v>0</v>
      </c>
      <c r="AR77" s="262">
        <f>IF($AL77="",0,'All Ticker P&amp;L'!L77)</f>
        <v>0</v>
      </c>
      <c r="AS77" s="263">
        <f>IF($AL77="",0,'All Ticker P&amp;L'!M77)</f>
        <v>0</v>
      </c>
      <c r="AT77" s="240" t="str">
        <f>IF($AL77="","",RANK(AR77,$AR$2:$AR$1001)+COUNTIF($AR$2:AR77,AR77)-1)</f>
        <v/>
      </c>
      <c r="AU77" s="240" t="str">
        <f>IF($AL77="","",RANK(AV77,$AV$2:$AV$1001)+COUNTIF($AV$2:AV77,AV77)-1)</f>
        <v/>
      </c>
      <c r="AV77" s="262">
        <f t="shared" si="34"/>
        <v>0</v>
      </c>
    </row>
    <row r="78" spans="26:48" ht="15" customHeight="1" x14ac:dyDescent="0.2">
      <c r="Z78" s="240" t="str">
        <f>Shares!A78</f>
        <v/>
      </c>
      <c r="AA78" s="240" t="str">
        <f>Shares!B78</f>
        <v/>
      </c>
      <c r="AB78" s="240" t="str">
        <f>Shares!C78</f>
        <v/>
      </c>
      <c r="AC78" s="240" t="str">
        <f>Shares!D78</f>
        <v/>
      </c>
      <c r="AD78" s="240">
        <f>IF($Z78="",0,Shares!E78)</f>
        <v>0</v>
      </c>
      <c r="AE78" s="262">
        <f>IF($Z78="",0,Shares!K78*Shares!J78)</f>
        <v>0</v>
      </c>
      <c r="AF78" s="263">
        <f t="shared" si="33"/>
        <v>0</v>
      </c>
      <c r="AG78" s="262">
        <f>IF($Z78="",0,Shares!M78)</f>
        <v>0</v>
      </c>
      <c r="AH78" s="263">
        <f>IF($Z78="",0,Shares!N78)</f>
        <v>0</v>
      </c>
      <c r="AI78" s="240" t="str">
        <f>IF($Z78="","",RANK(AE78,$AE$2:$AE$1001)+COUNTIF($AE$2:AE78,AE78)-1)</f>
        <v/>
      </c>
      <c r="AJ78" s="240" t="str">
        <f>IF($AD78&lt;0,COUNT($AJ$1:AJ77)+1,"")</f>
        <v/>
      </c>
      <c r="AL78" s="240" t="str">
        <f>'All Ticker P&amp;L'!A78</f>
        <v/>
      </c>
      <c r="AM78" s="240" t="str">
        <f>'All Ticker P&amp;L'!B78</f>
        <v/>
      </c>
      <c r="AN78" s="240" t="str">
        <f>'All Ticker P&amp;L'!C78</f>
        <v/>
      </c>
      <c r="AO78" s="240" t="str">
        <f>'All Ticker P&amp;L'!D78</f>
        <v/>
      </c>
      <c r="AP78" s="261">
        <f>IF($AL78="",0,'All Ticker P&amp;L'!E78)</f>
        <v>0</v>
      </c>
      <c r="AQ78" s="262">
        <f>IF($AL78="",0,'All Ticker P&amp;L'!J78*'All Ticker P&amp;L'!I78)</f>
        <v>0</v>
      </c>
      <c r="AR78" s="262">
        <f>IF($AL78="",0,'All Ticker P&amp;L'!L78)</f>
        <v>0</v>
      </c>
      <c r="AS78" s="263">
        <f>IF($AL78="",0,'All Ticker P&amp;L'!M78)</f>
        <v>0</v>
      </c>
      <c r="AT78" s="240" t="str">
        <f>IF($AL78="","",RANK(AR78,$AR$2:$AR$1001)+COUNTIF($AR$2:AR78,AR78)-1)</f>
        <v/>
      </c>
      <c r="AU78" s="240" t="str">
        <f>IF($AL78="","",RANK(AV78,$AV$2:$AV$1001)+COUNTIF($AV$2:AV78,AV78)-1)</f>
        <v/>
      </c>
      <c r="AV78" s="262">
        <f t="shared" si="34"/>
        <v>0</v>
      </c>
    </row>
    <row r="79" spans="26:48" ht="15" customHeight="1" x14ac:dyDescent="0.2">
      <c r="Z79" s="240" t="str">
        <f>Shares!A79</f>
        <v/>
      </c>
      <c r="AA79" s="240" t="str">
        <f>Shares!B79</f>
        <v/>
      </c>
      <c r="AB79" s="240" t="str">
        <f>Shares!C79</f>
        <v/>
      </c>
      <c r="AC79" s="240" t="str">
        <f>Shares!D79</f>
        <v/>
      </c>
      <c r="AD79" s="240">
        <f>IF($Z79="",0,Shares!E79)</f>
        <v>0</v>
      </c>
      <c r="AE79" s="262">
        <f>IF($Z79="",0,Shares!K79*Shares!J79)</f>
        <v>0</v>
      </c>
      <c r="AF79" s="263">
        <f t="shared" si="33"/>
        <v>0</v>
      </c>
      <c r="AG79" s="262">
        <f>IF($Z79="",0,Shares!M79)</f>
        <v>0</v>
      </c>
      <c r="AH79" s="263">
        <f>IF($Z79="",0,Shares!N79)</f>
        <v>0</v>
      </c>
      <c r="AI79" s="240" t="str">
        <f>IF($Z79="","",RANK(AE79,$AE$2:$AE$1001)+COUNTIF($AE$2:AE79,AE79)-1)</f>
        <v/>
      </c>
      <c r="AJ79" s="240" t="str">
        <f>IF($AD79&lt;0,COUNT($AJ$1:AJ78)+1,"")</f>
        <v/>
      </c>
      <c r="AL79" s="240" t="str">
        <f>'All Ticker P&amp;L'!A79</f>
        <v/>
      </c>
      <c r="AM79" s="240" t="str">
        <f>'All Ticker P&amp;L'!B79</f>
        <v/>
      </c>
      <c r="AN79" s="240" t="str">
        <f>'All Ticker P&amp;L'!C79</f>
        <v/>
      </c>
      <c r="AO79" s="240" t="str">
        <f>'All Ticker P&amp;L'!D79</f>
        <v/>
      </c>
      <c r="AP79" s="261">
        <f>IF($AL79="",0,'All Ticker P&amp;L'!E79)</f>
        <v>0</v>
      </c>
      <c r="AQ79" s="262">
        <f>IF($AL79="",0,'All Ticker P&amp;L'!J79*'All Ticker P&amp;L'!I79)</f>
        <v>0</v>
      </c>
      <c r="AR79" s="262">
        <f>IF($AL79="",0,'All Ticker P&amp;L'!L79)</f>
        <v>0</v>
      </c>
      <c r="AS79" s="263">
        <f>IF($AL79="",0,'All Ticker P&amp;L'!M79)</f>
        <v>0</v>
      </c>
      <c r="AT79" s="240" t="str">
        <f>IF($AL79="","",RANK(AR79,$AR$2:$AR$1001)+COUNTIF($AR$2:AR79,AR79)-1)</f>
        <v/>
      </c>
      <c r="AU79" s="240" t="str">
        <f>IF($AL79="","",RANK(AV79,$AV$2:$AV$1001)+COUNTIF($AV$2:AV79,AV79)-1)</f>
        <v/>
      </c>
      <c r="AV79" s="262">
        <f t="shared" si="34"/>
        <v>0</v>
      </c>
    </row>
    <row r="80" spans="26:48" ht="15" customHeight="1" x14ac:dyDescent="0.2">
      <c r="Z80" s="240" t="str">
        <f>Shares!A80</f>
        <v/>
      </c>
      <c r="AA80" s="240" t="str">
        <f>Shares!B80</f>
        <v/>
      </c>
      <c r="AB80" s="240" t="str">
        <f>Shares!C80</f>
        <v/>
      </c>
      <c r="AC80" s="240" t="str">
        <f>Shares!D80</f>
        <v/>
      </c>
      <c r="AD80" s="240">
        <f>IF($Z80="",0,Shares!E80)</f>
        <v>0</v>
      </c>
      <c r="AE80" s="262">
        <f>IF($Z80="",0,Shares!K80*Shares!J80)</f>
        <v>0</v>
      </c>
      <c r="AF80" s="263">
        <f t="shared" si="33"/>
        <v>0</v>
      </c>
      <c r="AG80" s="262">
        <f>IF($Z80="",0,Shares!M80)</f>
        <v>0</v>
      </c>
      <c r="AH80" s="263">
        <f>IF($Z80="",0,Shares!N80)</f>
        <v>0</v>
      </c>
      <c r="AI80" s="240" t="str">
        <f>IF($Z80="","",RANK(AE80,$AE$2:$AE$1001)+COUNTIF($AE$2:AE80,AE80)-1)</f>
        <v/>
      </c>
      <c r="AJ80" s="240" t="str">
        <f>IF($AD80&lt;0,COUNT($AJ$1:AJ79)+1,"")</f>
        <v/>
      </c>
      <c r="AL80" s="240" t="str">
        <f>'All Ticker P&amp;L'!A80</f>
        <v/>
      </c>
      <c r="AM80" s="240" t="str">
        <f>'All Ticker P&amp;L'!B80</f>
        <v/>
      </c>
      <c r="AN80" s="240" t="str">
        <f>'All Ticker P&amp;L'!C80</f>
        <v/>
      </c>
      <c r="AO80" s="240" t="str">
        <f>'All Ticker P&amp;L'!D80</f>
        <v/>
      </c>
      <c r="AP80" s="261">
        <f>IF($AL80="",0,'All Ticker P&amp;L'!E80)</f>
        <v>0</v>
      </c>
      <c r="AQ80" s="262">
        <f>IF($AL80="",0,'All Ticker P&amp;L'!J80*'All Ticker P&amp;L'!I80)</f>
        <v>0</v>
      </c>
      <c r="AR80" s="262">
        <f>IF($AL80="",0,'All Ticker P&amp;L'!L80)</f>
        <v>0</v>
      </c>
      <c r="AS80" s="263">
        <f>IF($AL80="",0,'All Ticker P&amp;L'!M80)</f>
        <v>0</v>
      </c>
      <c r="AT80" s="240" t="str">
        <f>IF($AL80="","",RANK(AR80,$AR$2:$AR$1001)+COUNTIF($AR$2:AR80,AR80)-1)</f>
        <v/>
      </c>
      <c r="AU80" s="240" t="str">
        <f>IF($AL80="","",RANK(AV80,$AV$2:$AV$1001)+COUNTIF($AV$2:AV80,AV80)-1)</f>
        <v/>
      </c>
      <c r="AV80" s="262">
        <f t="shared" si="34"/>
        <v>0</v>
      </c>
    </row>
    <row r="81" spans="26:48" ht="15" customHeight="1" x14ac:dyDescent="0.2">
      <c r="Z81" s="240" t="str">
        <f>Shares!A81</f>
        <v/>
      </c>
      <c r="AA81" s="240" t="str">
        <f>Shares!B81</f>
        <v/>
      </c>
      <c r="AB81" s="240" t="str">
        <f>Shares!C81</f>
        <v/>
      </c>
      <c r="AC81" s="240" t="str">
        <f>Shares!D81</f>
        <v/>
      </c>
      <c r="AD81" s="240">
        <f>IF($Z81="",0,Shares!E81)</f>
        <v>0</v>
      </c>
      <c r="AE81" s="262">
        <f>IF($Z81="",0,Shares!K81*Shares!J81)</f>
        <v>0</v>
      </c>
      <c r="AF81" s="263">
        <f t="shared" si="33"/>
        <v>0</v>
      </c>
      <c r="AG81" s="262">
        <f>IF($Z81="",0,Shares!M81)</f>
        <v>0</v>
      </c>
      <c r="AH81" s="263">
        <f>IF($Z81="",0,Shares!N81)</f>
        <v>0</v>
      </c>
      <c r="AI81" s="240" t="str">
        <f>IF($Z81="","",RANK(AE81,$AE$2:$AE$1001)+COUNTIF($AE$2:AE81,AE81)-1)</f>
        <v/>
      </c>
      <c r="AJ81" s="240" t="str">
        <f>IF($AD81&lt;0,COUNT($AJ$1:AJ80)+1,"")</f>
        <v/>
      </c>
      <c r="AL81" s="240" t="str">
        <f>'All Ticker P&amp;L'!A81</f>
        <v/>
      </c>
      <c r="AM81" s="240" t="str">
        <f>'All Ticker P&amp;L'!B81</f>
        <v/>
      </c>
      <c r="AN81" s="240" t="str">
        <f>'All Ticker P&amp;L'!C81</f>
        <v/>
      </c>
      <c r="AO81" s="240" t="str">
        <f>'All Ticker P&amp;L'!D81</f>
        <v/>
      </c>
      <c r="AP81" s="261">
        <f>IF($AL81="",0,'All Ticker P&amp;L'!E81)</f>
        <v>0</v>
      </c>
      <c r="AQ81" s="262">
        <f>IF($AL81="",0,'All Ticker P&amp;L'!J81*'All Ticker P&amp;L'!I81)</f>
        <v>0</v>
      </c>
      <c r="AR81" s="262">
        <f>IF($AL81="",0,'All Ticker P&amp;L'!L81)</f>
        <v>0</v>
      </c>
      <c r="AS81" s="263">
        <f>IF($AL81="",0,'All Ticker P&amp;L'!M81)</f>
        <v>0</v>
      </c>
      <c r="AT81" s="240" t="str">
        <f>IF($AL81="","",RANK(AR81,$AR$2:$AR$1001)+COUNTIF($AR$2:AR81,AR81)-1)</f>
        <v/>
      </c>
      <c r="AU81" s="240" t="str">
        <f>IF($AL81="","",RANK(AV81,$AV$2:$AV$1001)+COUNTIF($AV$2:AV81,AV81)-1)</f>
        <v/>
      </c>
      <c r="AV81" s="262">
        <f t="shared" si="34"/>
        <v>0</v>
      </c>
    </row>
    <row r="82" spans="26:48" ht="15" customHeight="1" x14ac:dyDescent="0.2">
      <c r="Z82" s="240" t="str">
        <f>Shares!A82</f>
        <v/>
      </c>
      <c r="AA82" s="240" t="str">
        <f>Shares!B82</f>
        <v/>
      </c>
      <c r="AB82" s="240" t="str">
        <f>Shares!C82</f>
        <v/>
      </c>
      <c r="AC82" s="240" t="str">
        <f>Shares!D82</f>
        <v/>
      </c>
      <c r="AD82" s="240">
        <f>IF($Z82="",0,Shares!E82)</f>
        <v>0</v>
      </c>
      <c r="AE82" s="262">
        <f>IF($Z82="",0,Shares!K82*Shares!J82)</f>
        <v>0</v>
      </c>
      <c r="AF82" s="263">
        <f t="shared" si="33"/>
        <v>0</v>
      </c>
      <c r="AG82" s="262">
        <f>IF($Z82="",0,Shares!M82)</f>
        <v>0</v>
      </c>
      <c r="AH82" s="263">
        <f>IF($Z82="",0,Shares!N82)</f>
        <v>0</v>
      </c>
      <c r="AI82" s="240" t="str">
        <f>IF($Z82="","",RANK(AE82,$AE$2:$AE$1001)+COUNTIF($AE$2:AE82,AE82)-1)</f>
        <v/>
      </c>
      <c r="AJ82" s="240" t="str">
        <f>IF($AD82&lt;0,COUNT($AJ$1:AJ81)+1,"")</f>
        <v/>
      </c>
      <c r="AL82" s="240" t="str">
        <f>'All Ticker P&amp;L'!A82</f>
        <v/>
      </c>
      <c r="AM82" s="240" t="str">
        <f>'All Ticker P&amp;L'!B82</f>
        <v/>
      </c>
      <c r="AN82" s="240" t="str">
        <f>'All Ticker P&amp;L'!C82</f>
        <v/>
      </c>
      <c r="AO82" s="240" t="str">
        <f>'All Ticker P&amp;L'!D82</f>
        <v/>
      </c>
      <c r="AP82" s="261">
        <f>IF($AL82="",0,'All Ticker P&amp;L'!E82)</f>
        <v>0</v>
      </c>
      <c r="AQ82" s="262">
        <f>IF($AL82="",0,'All Ticker P&amp;L'!J82*'All Ticker P&amp;L'!I82)</f>
        <v>0</v>
      </c>
      <c r="AR82" s="262">
        <f>IF($AL82="",0,'All Ticker P&amp;L'!L82)</f>
        <v>0</v>
      </c>
      <c r="AS82" s="263">
        <f>IF($AL82="",0,'All Ticker P&amp;L'!M82)</f>
        <v>0</v>
      </c>
      <c r="AT82" s="240" t="str">
        <f>IF($AL82="","",RANK(AR82,$AR$2:$AR$1001)+COUNTIF($AR$2:AR82,AR82)-1)</f>
        <v/>
      </c>
      <c r="AU82" s="240" t="str">
        <f>IF($AL82="","",RANK(AV82,$AV$2:$AV$1001)+COUNTIF($AV$2:AV82,AV82)-1)</f>
        <v/>
      </c>
      <c r="AV82" s="262">
        <f t="shared" si="34"/>
        <v>0</v>
      </c>
    </row>
    <row r="83" spans="26:48" ht="15" customHeight="1" x14ac:dyDescent="0.2">
      <c r="Z83" s="240" t="str">
        <f>Shares!A83</f>
        <v/>
      </c>
      <c r="AA83" s="240" t="str">
        <f>Shares!B83</f>
        <v/>
      </c>
      <c r="AB83" s="240" t="str">
        <f>Shares!C83</f>
        <v/>
      </c>
      <c r="AC83" s="240" t="str">
        <f>Shares!D83</f>
        <v/>
      </c>
      <c r="AD83" s="240">
        <f>IF($Z83="",0,Shares!E83)</f>
        <v>0</v>
      </c>
      <c r="AE83" s="262">
        <f>IF($Z83="",0,Shares!K83*Shares!J83)</f>
        <v>0</v>
      </c>
      <c r="AF83" s="263">
        <f t="shared" si="33"/>
        <v>0</v>
      </c>
      <c r="AG83" s="262">
        <f>IF($Z83="",0,Shares!M83)</f>
        <v>0</v>
      </c>
      <c r="AH83" s="263">
        <f>IF($Z83="",0,Shares!N83)</f>
        <v>0</v>
      </c>
      <c r="AI83" s="240" t="str">
        <f>IF($Z83="","",RANK(AE83,$AE$2:$AE$1001)+COUNTIF($AE$2:AE83,AE83)-1)</f>
        <v/>
      </c>
      <c r="AJ83" s="240" t="str">
        <f>IF($AD83&lt;0,COUNT($AJ$1:AJ82)+1,"")</f>
        <v/>
      </c>
      <c r="AL83" s="240" t="str">
        <f>'All Ticker P&amp;L'!A83</f>
        <v/>
      </c>
      <c r="AM83" s="240" t="str">
        <f>'All Ticker P&amp;L'!B83</f>
        <v/>
      </c>
      <c r="AN83" s="240" t="str">
        <f>'All Ticker P&amp;L'!C83</f>
        <v/>
      </c>
      <c r="AO83" s="240" t="str">
        <f>'All Ticker P&amp;L'!D83</f>
        <v/>
      </c>
      <c r="AP83" s="261">
        <f>IF($AL83="",0,'All Ticker P&amp;L'!E83)</f>
        <v>0</v>
      </c>
      <c r="AQ83" s="262">
        <f>IF($AL83="",0,'All Ticker P&amp;L'!J83*'All Ticker P&amp;L'!I83)</f>
        <v>0</v>
      </c>
      <c r="AR83" s="262">
        <f>IF($AL83="",0,'All Ticker P&amp;L'!L83)</f>
        <v>0</v>
      </c>
      <c r="AS83" s="263">
        <f>IF($AL83="",0,'All Ticker P&amp;L'!M83)</f>
        <v>0</v>
      </c>
      <c r="AT83" s="240" t="str">
        <f>IF($AL83="","",RANK(AR83,$AR$2:$AR$1001)+COUNTIF($AR$2:AR83,AR83)-1)</f>
        <v/>
      </c>
      <c r="AU83" s="240" t="str">
        <f>IF($AL83="","",RANK(AV83,$AV$2:$AV$1001)+COUNTIF($AV$2:AV83,AV83)-1)</f>
        <v/>
      </c>
      <c r="AV83" s="262">
        <f t="shared" si="34"/>
        <v>0</v>
      </c>
    </row>
    <row r="84" spans="26:48" ht="15" customHeight="1" x14ac:dyDescent="0.2">
      <c r="Z84" s="240" t="str">
        <f>Shares!A84</f>
        <v/>
      </c>
      <c r="AA84" s="240" t="str">
        <f>Shares!B84</f>
        <v/>
      </c>
      <c r="AB84" s="240" t="str">
        <f>Shares!C84</f>
        <v/>
      </c>
      <c r="AC84" s="240" t="str">
        <f>Shares!D84</f>
        <v/>
      </c>
      <c r="AD84" s="240">
        <f>IF($Z84="",0,Shares!E84)</f>
        <v>0</v>
      </c>
      <c r="AE84" s="262">
        <f>IF($Z84="",0,Shares!K84*Shares!J84)</f>
        <v>0</v>
      </c>
      <c r="AF84" s="263">
        <f t="shared" si="33"/>
        <v>0</v>
      </c>
      <c r="AG84" s="262">
        <f>IF($Z84="",0,Shares!M84)</f>
        <v>0</v>
      </c>
      <c r="AH84" s="263">
        <f>IF($Z84="",0,Shares!N84)</f>
        <v>0</v>
      </c>
      <c r="AI84" s="240" t="str">
        <f>IF($Z84="","",RANK(AE84,$AE$2:$AE$1001)+COUNTIF($AE$2:AE84,AE84)-1)</f>
        <v/>
      </c>
      <c r="AJ84" s="240" t="str">
        <f>IF($AD84&lt;0,COUNT($AJ$1:AJ83)+1,"")</f>
        <v/>
      </c>
      <c r="AL84" s="240" t="str">
        <f>'All Ticker P&amp;L'!A84</f>
        <v/>
      </c>
      <c r="AM84" s="240" t="str">
        <f>'All Ticker P&amp;L'!B84</f>
        <v/>
      </c>
      <c r="AN84" s="240" t="str">
        <f>'All Ticker P&amp;L'!C84</f>
        <v/>
      </c>
      <c r="AO84" s="240" t="str">
        <f>'All Ticker P&amp;L'!D84</f>
        <v/>
      </c>
      <c r="AP84" s="261">
        <f>IF($AL84="",0,'All Ticker P&amp;L'!E84)</f>
        <v>0</v>
      </c>
      <c r="AQ84" s="262">
        <f>IF($AL84="",0,'All Ticker P&amp;L'!J84*'All Ticker P&amp;L'!I84)</f>
        <v>0</v>
      </c>
      <c r="AR84" s="262">
        <f>IF($AL84="",0,'All Ticker P&amp;L'!L84)</f>
        <v>0</v>
      </c>
      <c r="AS84" s="263">
        <f>IF($AL84="",0,'All Ticker P&amp;L'!M84)</f>
        <v>0</v>
      </c>
      <c r="AT84" s="240" t="str">
        <f>IF($AL84="","",RANK(AR84,$AR$2:$AR$1001)+COUNTIF($AR$2:AR84,AR84)-1)</f>
        <v/>
      </c>
      <c r="AU84" s="240" t="str">
        <f>IF($AL84="","",RANK(AV84,$AV$2:$AV$1001)+COUNTIF($AV$2:AV84,AV84)-1)</f>
        <v/>
      </c>
      <c r="AV84" s="262">
        <f t="shared" si="34"/>
        <v>0</v>
      </c>
    </row>
    <row r="85" spans="26:48" ht="15" customHeight="1" x14ac:dyDescent="0.2">
      <c r="Z85" s="240" t="str">
        <f>Shares!A85</f>
        <v/>
      </c>
      <c r="AA85" s="240" t="str">
        <f>Shares!B85</f>
        <v/>
      </c>
      <c r="AB85" s="240" t="str">
        <f>Shares!C85</f>
        <v/>
      </c>
      <c r="AC85" s="240" t="str">
        <f>Shares!D85</f>
        <v/>
      </c>
      <c r="AD85" s="240">
        <f>IF($Z85="",0,Shares!E85)</f>
        <v>0</v>
      </c>
      <c r="AE85" s="262">
        <f>IF($Z85="",0,Shares!K85*Shares!J85)</f>
        <v>0</v>
      </c>
      <c r="AF85" s="263">
        <f t="shared" si="33"/>
        <v>0</v>
      </c>
      <c r="AG85" s="262">
        <f>IF($Z85="",0,Shares!M85)</f>
        <v>0</v>
      </c>
      <c r="AH85" s="263">
        <f>IF($Z85="",0,Shares!N85)</f>
        <v>0</v>
      </c>
      <c r="AI85" s="240" t="str">
        <f>IF($Z85="","",RANK(AE85,$AE$2:$AE$1001)+COUNTIF($AE$2:AE85,AE85)-1)</f>
        <v/>
      </c>
      <c r="AJ85" s="240" t="str">
        <f>IF($AD85&lt;0,COUNT($AJ$1:AJ84)+1,"")</f>
        <v/>
      </c>
      <c r="AL85" s="240" t="str">
        <f>'All Ticker P&amp;L'!A85</f>
        <v/>
      </c>
      <c r="AM85" s="240" t="str">
        <f>'All Ticker P&amp;L'!B85</f>
        <v/>
      </c>
      <c r="AN85" s="240" t="str">
        <f>'All Ticker P&amp;L'!C85</f>
        <v/>
      </c>
      <c r="AO85" s="240" t="str">
        <f>'All Ticker P&amp;L'!D85</f>
        <v/>
      </c>
      <c r="AP85" s="261">
        <f>IF($AL85="",0,'All Ticker P&amp;L'!E85)</f>
        <v>0</v>
      </c>
      <c r="AQ85" s="262">
        <f>IF($AL85="",0,'All Ticker P&amp;L'!J85*'All Ticker P&amp;L'!I85)</f>
        <v>0</v>
      </c>
      <c r="AR85" s="262">
        <f>IF($AL85="",0,'All Ticker P&amp;L'!L85)</f>
        <v>0</v>
      </c>
      <c r="AS85" s="263">
        <f>IF($AL85="",0,'All Ticker P&amp;L'!M85)</f>
        <v>0</v>
      </c>
      <c r="AT85" s="240" t="str">
        <f>IF($AL85="","",RANK(AR85,$AR$2:$AR$1001)+COUNTIF($AR$2:AR85,AR85)-1)</f>
        <v/>
      </c>
      <c r="AU85" s="240" t="str">
        <f>IF($AL85="","",RANK(AV85,$AV$2:$AV$1001)+COUNTIF($AV$2:AV85,AV85)-1)</f>
        <v/>
      </c>
      <c r="AV85" s="262">
        <f t="shared" si="34"/>
        <v>0</v>
      </c>
    </row>
    <row r="86" spans="26:48" ht="15" customHeight="1" x14ac:dyDescent="0.2">
      <c r="Z86" s="240" t="str">
        <f>Shares!A86</f>
        <v/>
      </c>
      <c r="AA86" s="240" t="str">
        <f>Shares!B86</f>
        <v/>
      </c>
      <c r="AB86" s="240" t="str">
        <f>Shares!C86</f>
        <v/>
      </c>
      <c r="AC86" s="240" t="str">
        <f>Shares!D86</f>
        <v/>
      </c>
      <c r="AD86" s="240">
        <f>IF($Z86="",0,Shares!E86)</f>
        <v>0</v>
      </c>
      <c r="AE86" s="262">
        <f>IF($Z86="",0,Shares!K86*Shares!J86)</f>
        <v>0</v>
      </c>
      <c r="AF86" s="263">
        <f t="shared" si="33"/>
        <v>0</v>
      </c>
      <c r="AG86" s="262">
        <f>IF($Z86="",0,Shares!M86)</f>
        <v>0</v>
      </c>
      <c r="AH86" s="263">
        <f>IF($Z86="",0,Shares!N86)</f>
        <v>0</v>
      </c>
      <c r="AI86" s="240" t="str">
        <f>IF($Z86="","",RANK(AE86,$AE$2:$AE$1001)+COUNTIF($AE$2:AE86,AE86)-1)</f>
        <v/>
      </c>
      <c r="AJ86" s="240" t="str">
        <f>IF($AD86&lt;0,COUNT($AJ$1:AJ85)+1,"")</f>
        <v/>
      </c>
      <c r="AL86" s="240" t="str">
        <f>'All Ticker P&amp;L'!A86</f>
        <v/>
      </c>
      <c r="AM86" s="240" t="str">
        <f>'All Ticker P&amp;L'!B86</f>
        <v/>
      </c>
      <c r="AN86" s="240" t="str">
        <f>'All Ticker P&amp;L'!C86</f>
        <v/>
      </c>
      <c r="AO86" s="240" t="str">
        <f>'All Ticker P&amp;L'!D86</f>
        <v/>
      </c>
      <c r="AP86" s="261">
        <f>IF($AL86="",0,'All Ticker P&amp;L'!E86)</f>
        <v>0</v>
      </c>
      <c r="AQ86" s="262">
        <f>IF($AL86="",0,'All Ticker P&amp;L'!J86*'All Ticker P&amp;L'!I86)</f>
        <v>0</v>
      </c>
      <c r="AR86" s="262">
        <f>IF($AL86="",0,'All Ticker P&amp;L'!L86)</f>
        <v>0</v>
      </c>
      <c r="AS86" s="263">
        <f>IF($AL86="",0,'All Ticker P&amp;L'!M86)</f>
        <v>0</v>
      </c>
      <c r="AT86" s="240" t="str">
        <f>IF($AL86="","",RANK(AR86,$AR$2:$AR$1001)+COUNTIF($AR$2:AR86,AR86)-1)</f>
        <v/>
      </c>
      <c r="AU86" s="240" t="str">
        <f>IF($AL86="","",RANK(AV86,$AV$2:$AV$1001)+COUNTIF($AV$2:AV86,AV86)-1)</f>
        <v/>
      </c>
      <c r="AV86" s="262">
        <f t="shared" si="34"/>
        <v>0</v>
      </c>
    </row>
    <row r="87" spans="26:48" ht="15" customHeight="1" x14ac:dyDescent="0.2">
      <c r="Z87" s="240" t="str">
        <f>Shares!A87</f>
        <v/>
      </c>
      <c r="AA87" s="240" t="str">
        <f>Shares!B87</f>
        <v/>
      </c>
      <c r="AB87" s="240" t="str">
        <f>Shares!C87</f>
        <v/>
      </c>
      <c r="AC87" s="240" t="str">
        <f>Shares!D87</f>
        <v/>
      </c>
      <c r="AD87" s="240">
        <f>IF($Z87="",0,Shares!E87)</f>
        <v>0</v>
      </c>
      <c r="AE87" s="262">
        <f>IF($Z87="",0,Shares!K87*Shares!J87)</f>
        <v>0</v>
      </c>
      <c r="AF87" s="263">
        <f t="shared" si="33"/>
        <v>0</v>
      </c>
      <c r="AG87" s="262">
        <f>IF($Z87="",0,Shares!M87)</f>
        <v>0</v>
      </c>
      <c r="AH87" s="263">
        <f>IF($Z87="",0,Shares!N87)</f>
        <v>0</v>
      </c>
      <c r="AI87" s="240" t="str">
        <f>IF($Z87="","",RANK(AE87,$AE$2:$AE$1001)+COUNTIF($AE$2:AE87,AE87)-1)</f>
        <v/>
      </c>
      <c r="AJ87" s="240" t="str">
        <f>IF($AD87&lt;0,COUNT($AJ$1:AJ86)+1,"")</f>
        <v/>
      </c>
      <c r="AL87" s="240" t="str">
        <f>'All Ticker P&amp;L'!A87</f>
        <v/>
      </c>
      <c r="AM87" s="240" t="str">
        <f>'All Ticker P&amp;L'!B87</f>
        <v/>
      </c>
      <c r="AN87" s="240" t="str">
        <f>'All Ticker P&amp;L'!C87</f>
        <v/>
      </c>
      <c r="AO87" s="240" t="str">
        <f>'All Ticker P&amp;L'!D87</f>
        <v/>
      </c>
      <c r="AP87" s="261">
        <f>IF($AL87="",0,'All Ticker P&amp;L'!E87)</f>
        <v>0</v>
      </c>
      <c r="AQ87" s="262">
        <f>IF($AL87="",0,'All Ticker P&amp;L'!J87*'All Ticker P&amp;L'!I87)</f>
        <v>0</v>
      </c>
      <c r="AR87" s="262">
        <f>IF($AL87="",0,'All Ticker P&amp;L'!L87)</f>
        <v>0</v>
      </c>
      <c r="AS87" s="263">
        <f>IF($AL87="",0,'All Ticker P&amp;L'!M87)</f>
        <v>0</v>
      </c>
      <c r="AT87" s="240" t="str">
        <f>IF($AL87="","",RANK(AR87,$AR$2:$AR$1001)+COUNTIF($AR$2:AR87,AR87)-1)</f>
        <v/>
      </c>
      <c r="AU87" s="240" t="str">
        <f>IF($AL87="","",RANK(AV87,$AV$2:$AV$1001)+COUNTIF($AV$2:AV87,AV87)-1)</f>
        <v/>
      </c>
      <c r="AV87" s="262">
        <f t="shared" si="34"/>
        <v>0</v>
      </c>
    </row>
    <row r="88" spans="26:48" ht="15" customHeight="1" x14ac:dyDescent="0.2">
      <c r="Z88" s="240" t="str">
        <f>Shares!A88</f>
        <v/>
      </c>
      <c r="AA88" s="240" t="str">
        <f>Shares!B88</f>
        <v/>
      </c>
      <c r="AB88" s="240" t="str">
        <f>Shares!C88</f>
        <v/>
      </c>
      <c r="AC88" s="240" t="str">
        <f>Shares!D88</f>
        <v/>
      </c>
      <c r="AD88" s="240">
        <f>IF($Z88="",0,Shares!E88)</f>
        <v>0</v>
      </c>
      <c r="AE88" s="262">
        <f>IF($Z88="",0,Shares!K88*Shares!J88)</f>
        <v>0</v>
      </c>
      <c r="AF88" s="263">
        <f t="shared" si="33"/>
        <v>0</v>
      </c>
      <c r="AG88" s="262">
        <f>IF($Z88="",0,Shares!M88)</f>
        <v>0</v>
      </c>
      <c r="AH88" s="263">
        <f>IF($Z88="",0,Shares!N88)</f>
        <v>0</v>
      </c>
      <c r="AI88" s="240" t="str">
        <f>IF($Z88="","",RANK(AE88,$AE$2:$AE$1001)+COUNTIF($AE$2:AE88,AE88)-1)</f>
        <v/>
      </c>
      <c r="AJ88" s="240" t="str">
        <f>IF($AD88&lt;0,COUNT($AJ$1:AJ87)+1,"")</f>
        <v/>
      </c>
      <c r="AL88" s="240" t="str">
        <f>'All Ticker P&amp;L'!A88</f>
        <v/>
      </c>
      <c r="AM88" s="240" t="str">
        <f>'All Ticker P&amp;L'!B88</f>
        <v/>
      </c>
      <c r="AN88" s="240" t="str">
        <f>'All Ticker P&amp;L'!C88</f>
        <v/>
      </c>
      <c r="AO88" s="240" t="str">
        <f>'All Ticker P&amp;L'!D88</f>
        <v/>
      </c>
      <c r="AP88" s="261">
        <f>IF($AL88="",0,'All Ticker P&amp;L'!E88)</f>
        <v>0</v>
      </c>
      <c r="AQ88" s="262">
        <f>IF($AL88="",0,'All Ticker P&amp;L'!J88*'All Ticker P&amp;L'!I88)</f>
        <v>0</v>
      </c>
      <c r="AR88" s="262">
        <f>IF($AL88="",0,'All Ticker P&amp;L'!L88)</f>
        <v>0</v>
      </c>
      <c r="AS88" s="263">
        <f>IF($AL88="",0,'All Ticker P&amp;L'!M88)</f>
        <v>0</v>
      </c>
      <c r="AT88" s="240" t="str">
        <f>IF($AL88="","",RANK(AR88,$AR$2:$AR$1001)+COUNTIF($AR$2:AR88,AR88)-1)</f>
        <v/>
      </c>
      <c r="AU88" s="240" t="str">
        <f>IF($AL88="","",RANK(AV88,$AV$2:$AV$1001)+COUNTIF($AV$2:AV88,AV88)-1)</f>
        <v/>
      </c>
      <c r="AV88" s="262">
        <f t="shared" si="34"/>
        <v>0</v>
      </c>
    </row>
    <row r="89" spans="26:48" ht="15" customHeight="1" x14ac:dyDescent="0.2">
      <c r="Z89" s="240" t="str">
        <f>Shares!A89</f>
        <v/>
      </c>
      <c r="AA89" s="240" t="str">
        <f>Shares!B89</f>
        <v/>
      </c>
      <c r="AB89" s="240" t="str">
        <f>Shares!C89</f>
        <v/>
      </c>
      <c r="AC89" s="240" t="str">
        <f>Shares!D89</f>
        <v/>
      </c>
      <c r="AD89" s="240">
        <f>IF($Z89="",0,Shares!E89)</f>
        <v>0</v>
      </c>
      <c r="AE89" s="262">
        <f>IF($Z89="",0,Shares!K89*Shares!J89)</f>
        <v>0</v>
      </c>
      <c r="AF89" s="263">
        <f t="shared" si="33"/>
        <v>0</v>
      </c>
      <c r="AG89" s="262">
        <f>IF($Z89="",0,Shares!M89)</f>
        <v>0</v>
      </c>
      <c r="AH89" s="263">
        <f>IF($Z89="",0,Shares!N89)</f>
        <v>0</v>
      </c>
      <c r="AI89" s="240" t="str">
        <f>IF($Z89="","",RANK(AE89,$AE$2:$AE$1001)+COUNTIF($AE$2:AE89,AE89)-1)</f>
        <v/>
      </c>
      <c r="AJ89" s="240" t="str">
        <f>IF($AD89&lt;0,COUNT($AJ$1:AJ88)+1,"")</f>
        <v/>
      </c>
      <c r="AL89" s="240" t="str">
        <f>'All Ticker P&amp;L'!A89</f>
        <v/>
      </c>
      <c r="AM89" s="240" t="str">
        <f>'All Ticker P&amp;L'!B89</f>
        <v/>
      </c>
      <c r="AN89" s="240" t="str">
        <f>'All Ticker P&amp;L'!C89</f>
        <v/>
      </c>
      <c r="AO89" s="240" t="str">
        <f>'All Ticker P&amp;L'!D89</f>
        <v/>
      </c>
      <c r="AP89" s="261">
        <f>IF($AL89="",0,'All Ticker P&amp;L'!E89)</f>
        <v>0</v>
      </c>
      <c r="AQ89" s="262">
        <f>IF($AL89="",0,'All Ticker P&amp;L'!J89*'All Ticker P&amp;L'!I89)</f>
        <v>0</v>
      </c>
      <c r="AR89" s="262">
        <f>IF($AL89="",0,'All Ticker P&amp;L'!L89)</f>
        <v>0</v>
      </c>
      <c r="AS89" s="263">
        <f>IF($AL89="",0,'All Ticker P&amp;L'!M89)</f>
        <v>0</v>
      </c>
      <c r="AT89" s="240" t="str">
        <f>IF($AL89="","",RANK(AR89,$AR$2:$AR$1001)+COUNTIF($AR$2:AR89,AR89)-1)</f>
        <v/>
      </c>
      <c r="AU89" s="240" t="str">
        <f>IF($AL89="","",RANK(AV89,$AV$2:$AV$1001)+COUNTIF($AV$2:AV89,AV89)-1)</f>
        <v/>
      </c>
      <c r="AV89" s="262">
        <f t="shared" si="34"/>
        <v>0</v>
      </c>
    </row>
    <row r="90" spans="26:48" ht="15" customHeight="1" x14ac:dyDescent="0.2">
      <c r="Z90" s="240" t="str">
        <f>Shares!A90</f>
        <v/>
      </c>
      <c r="AA90" s="240" t="str">
        <f>Shares!B90</f>
        <v/>
      </c>
      <c r="AB90" s="240" t="str">
        <f>Shares!C90</f>
        <v/>
      </c>
      <c r="AC90" s="240" t="str">
        <f>Shares!D90</f>
        <v/>
      </c>
      <c r="AD90" s="240">
        <f>IF($Z90="",0,Shares!E90)</f>
        <v>0</v>
      </c>
      <c r="AE90" s="262">
        <f>IF($Z90="",0,Shares!K90*Shares!J90)</f>
        <v>0</v>
      </c>
      <c r="AF90" s="263">
        <f t="shared" si="33"/>
        <v>0</v>
      </c>
      <c r="AG90" s="262">
        <f>IF($Z90="",0,Shares!M90)</f>
        <v>0</v>
      </c>
      <c r="AH90" s="263">
        <f>IF($Z90="",0,Shares!N90)</f>
        <v>0</v>
      </c>
      <c r="AI90" s="240" t="str">
        <f>IF($Z90="","",RANK(AE90,$AE$2:$AE$1001)+COUNTIF($AE$2:AE90,AE90)-1)</f>
        <v/>
      </c>
      <c r="AJ90" s="240" t="str">
        <f>IF($AD90&lt;0,COUNT($AJ$1:AJ89)+1,"")</f>
        <v/>
      </c>
      <c r="AL90" s="240" t="str">
        <f>'All Ticker P&amp;L'!A90</f>
        <v/>
      </c>
      <c r="AM90" s="240" t="str">
        <f>'All Ticker P&amp;L'!B90</f>
        <v/>
      </c>
      <c r="AN90" s="240" t="str">
        <f>'All Ticker P&amp;L'!C90</f>
        <v/>
      </c>
      <c r="AO90" s="240" t="str">
        <f>'All Ticker P&amp;L'!D90</f>
        <v/>
      </c>
      <c r="AP90" s="261">
        <f>IF($AL90="",0,'All Ticker P&amp;L'!E90)</f>
        <v>0</v>
      </c>
      <c r="AQ90" s="262">
        <f>IF($AL90="",0,'All Ticker P&amp;L'!J90*'All Ticker P&amp;L'!I90)</f>
        <v>0</v>
      </c>
      <c r="AR90" s="262">
        <f>IF($AL90="",0,'All Ticker P&amp;L'!L90)</f>
        <v>0</v>
      </c>
      <c r="AS90" s="263">
        <f>IF($AL90="",0,'All Ticker P&amp;L'!M90)</f>
        <v>0</v>
      </c>
      <c r="AT90" s="240" t="str">
        <f>IF($AL90="","",RANK(AR90,$AR$2:$AR$1001)+COUNTIF($AR$2:AR90,AR90)-1)</f>
        <v/>
      </c>
      <c r="AU90" s="240" t="str">
        <f>IF($AL90="","",RANK(AV90,$AV$2:$AV$1001)+COUNTIF($AV$2:AV90,AV90)-1)</f>
        <v/>
      </c>
      <c r="AV90" s="262">
        <f t="shared" si="34"/>
        <v>0</v>
      </c>
    </row>
    <row r="91" spans="26:48" ht="15" customHeight="1" x14ac:dyDescent="0.2">
      <c r="Z91" s="240" t="str">
        <f>Shares!A91</f>
        <v/>
      </c>
      <c r="AA91" s="240" t="str">
        <f>Shares!B91</f>
        <v/>
      </c>
      <c r="AB91" s="240" t="str">
        <f>Shares!C91</f>
        <v/>
      </c>
      <c r="AC91" s="240" t="str">
        <f>Shares!D91</f>
        <v/>
      </c>
      <c r="AD91" s="240">
        <f>IF($Z91="",0,Shares!E91)</f>
        <v>0</v>
      </c>
      <c r="AE91" s="262">
        <f>IF($Z91="",0,Shares!K91*Shares!J91)</f>
        <v>0</v>
      </c>
      <c r="AF91" s="263">
        <f t="shared" si="33"/>
        <v>0</v>
      </c>
      <c r="AG91" s="262">
        <f>IF($Z91="",0,Shares!M91)</f>
        <v>0</v>
      </c>
      <c r="AH91" s="263">
        <f>IF($Z91="",0,Shares!N91)</f>
        <v>0</v>
      </c>
      <c r="AI91" s="240" t="str">
        <f>IF($Z91="","",RANK(AE91,$AE$2:$AE$1001)+COUNTIF($AE$2:AE91,AE91)-1)</f>
        <v/>
      </c>
      <c r="AJ91" s="240" t="str">
        <f>IF($AD91&lt;0,COUNT($AJ$1:AJ90)+1,"")</f>
        <v/>
      </c>
      <c r="AL91" s="240" t="str">
        <f>'All Ticker P&amp;L'!A91</f>
        <v/>
      </c>
      <c r="AM91" s="240" t="str">
        <f>'All Ticker P&amp;L'!B91</f>
        <v/>
      </c>
      <c r="AN91" s="240" t="str">
        <f>'All Ticker P&amp;L'!C91</f>
        <v/>
      </c>
      <c r="AO91" s="240" t="str">
        <f>'All Ticker P&amp;L'!D91</f>
        <v/>
      </c>
      <c r="AP91" s="261">
        <f>IF($AL91="",0,'All Ticker P&amp;L'!E91)</f>
        <v>0</v>
      </c>
      <c r="AQ91" s="262">
        <f>IF($AL91="",0,'All Ticker P&amp;L'!J91*'All Ticker P&amp;L'!I91)</f>
        <v>0</v>
      </c>
      <c r="AR91" s="262">
        <f>IF($AL91="",0,'All Ticker P&amp;L'!L91)</f>
        <v>0</v>
      </c>
      <c r="AS91" s="263">
        <f>IF($AL91="",0,'All Ticker P&amp;L'!M91)</f>
        <v>0</v>
      </c>
      <c r="AT91" s="240" t="str">
        <f>IF($AL91="","",RANK(AR91,$AR$2:$AR$1001)+COUNTIF($AR$2:AR91,AR91)-1)</f>
        <v/>
      </c>
      <c r="AU91" s="240" t="str">
        <f>IF($AL91="","",RANK(AV91,$AV$2:$AV$1001)+COUNTIF($AV$2:AV91,AV91)-1)</f>
        <v/>
      </c>
      <c r="AV91" s="262">
        <f t="shared" si="34"/>
        <v>0</v>
      </c>
    </row>
    <row r="92" spans="26:48" ht="15" customHeight="1" x14ac:dyDescent="0.2">
      <c r="Z92" s="240" t="str">
        <f>Shares!A92</f>
        <v/>
      </c>
      <c r="AA92" s="240" t="str">
        <f>Shares!B92</f>
        <v/>
      </c>
      <c r="AB92" s="240" t="str">
        <f>Shares!C92</f>
        <v/>
      </c>
      <c r="AC92" s="240" t="str">
        <f>Shares!D92</f>
        <v/>
      </c>
      <c r="AD92" s="240">
        <f>IF($Z92="",0,Shares!E92)</f>
        <v>0</v>
      </c>
      <c r="AE92" s="262">
        <f>IF($Z92="",0,Shares!K92*Shares!J92)</f>
        <v>0</v>
      </c>
      <c r="AF92" s="263">
        <f t="shared" si="33"/>
        <v>0</v>
      </c>
      <c r="AG92" s="262">
        <f>IF($Z92="",0,Shares!M92)</f>
        <v>0</v>
      </c>
      <c r="AH92" s="263">
        <f>IF($Z92="",0,Shares!N92)</f>
        <v>0</v>
      </c>
      <c r="AI92" s="240" t="str">
        <f>IF($Z92="","",RANK(AE92,$AE$2:$AE$1001)+COUNTIF($AE$2:AE92,AE92)-1)</f>
        <v/>
      </c>
      <c r="AJ92" s="240" t="str">
        <f>IF($AD92&lt;0,COUNT($AJ$1:AJ91)+1,"")</f>
        <v/>
      </c>
      <c r="AL92" s="240" t="str">
        <f>'All Ticker P&amp;L'!A92</f>
        <v/>
      </c>
      <c r="AM92" s="240" t="str">
        <f>'All Ticker P&amp;L'!B92</f>
        <v/>
      </c>
      <c r="AN92" s="240" t="str">
        <f>'All Ticker P&amp;L'!C92</f>
        <v/>
      </c>
      <c r="AO92" s="240" t="str">
        <f>'All Ticker P&amp;L'!D92</f>
        <v/>
      </c>
      <c r="AP92" s="261">
        <f>IF($AL92="",0,'All Ticker P&amp;L'!E92)</f>
        <v>0</v>
      </c>
      <c r="AQ92" s="262">
        <f>IF($AL92="",0,'All Ticker P&amp;L'!J92*'All Ticker P&amp;L'!I92)</f>
        <v>0</v>
      </c>
      <c r="AR92" s="262">
        <f>IF($AL92="",0,'All Ticker P&amp;L'!L92)</f>
        <v>0</v>
      </c>
      <c r="AS92" s="263">
        <f>IF($AL92="",0,'All Ticker P&amp;L'!M92)</f>
        <v>0</v>
      </c>
      <c r="AT92" s="240" t="str">
        <f>IF($AL92="","",RANK(AR92,$AR$2:$AR$1001)+COUNTIF($AR$2:AR92,AR92)-1)</f>
        <v/>
      </c>
      <c r="AU92" s="240" t="str">
        <f>IF($AL92="","",RANK(AV92,$AV$2:$AV$1001)+COUNTIF($AV$2:AV92,AV92)-1)</f>
        <v/>
      </c>
      <c r="AV92" s="262">
        <f t="shared" si="34"/>
        <v>0</v>
      </c>
    </row>
    <row r="93" spans="26:48" ht="15" customHeight="1" x14ac:dyDescent="0.2">
      <c r="Z93" s="240" t="str">
        <f>Shares!A93</f>
        <v/>
      </c>
      <c r="AA93" s="240" t="str">
        <f>Shares!B93</f>
        <v/>
      </c>
      <c r="AB93" s="240" t="str">
        <f>Shares!C93</f>
        <v/>
      </c>
      <c r="AC93" s="240" t="str">
        <f>Shares!D93</f>
        <v/>
      </c>
      <c r="AD93" s="240">
        <f>IF($Z93="",0,Shares!E93)</f>
        <v>0</v>
      </c>
      <c r="AE93" s="262">
        <f>IF($Z93="",0,Shares!K93*Shares!J93)</f>
        <v>0</v>
      </c>
      <c r="AF93" s="263">
        <f t="shared" si="33"/>
        <v>0</v>
      </c>
      <c r="AG93" s="262">
        <f>IF($Z93="",0,Shares!M93)</f>
        <v>0</v>
      </c>
      <c r="AH93" s="263">
        <f>IF($Z93="",0,Shares!N93)</f>
        <v>0</v>
      </c>
      <c r="AI93" s="240" t="str">
        <f>IF($Z93="","",RANK(AE93,$AE$2:$AE$1001)+COUNTIF($AE$2:AE93,AE93)-1)</f>
        <v/>
      </c>
      <c r="AJ93" s="240" t="str">
        <f>IF($AD93&lt;0,COUNT($AJ$1:AJ92)+1,"")</f>
        <v/>
      </c>
      <c r="AL93" s="240" t="str">
        <f>'All Ticker P&amp;L'!A93</f>
        <v/>
      </c>
      <c r="AM93" s="240" t="str">
        <f>'All Ticker P&amp;L'!B93</f>
        <v/>
      </c>
      <c r="AN93" s="240" t="str">
        <f>'All Ticker P&amp;L'!C93</f>
        <v/>
      </c>
      <c r="AO93" s="240" t="str">
        <f>'All Ticker P&amp;L'!D93</f>
        <v/>
      </c>
      <c r="AP93" s="261">
        <f>IF($AL93="",0,'All Ticker P&amp;L'!E93)</f>
        <v>0</v>
      </c>
      <c r="AQ93" s="262">
        <f>IF($AL93="",0,'All Ticker P&amp;L'!J93*'All Ticker P&amp;L'!I93)</f>
        <v>0</v>
      </c>
      <c r="AR93" s="262">
        <f>IF($AL93="",0,'All Ticker P&amp;L'!L93)</f>
        <v>0</v>
      </c>
      <c r="AS93" s="263">
        <f>IF($AL93="",0,'All Ticker P&amp;L'!M93)</f>
        <v>0</v>
      </c>
      <c r="AT93" s="240" t="str">
        <f>IF($AL93="","",RANK(AR93,$AR$2:$AR$1001)+COUNTIF($AR$2:AR93,AR93)-1)</f>
        <v/>
      </c>
      <c r="AU93" s="240" t="str">
        <f>IF($AL93="","",RANK(AV93,$AV$2:$AV$1001)+COUNTIF($AV$2:AV93,AV93)-1)</f>
        <v/>
      </c>
      <c r="AV93" s="262">
        <f t="shared" si="34"/>
        <v>0</v>
      </c>
    </row>
    <row r="94" spans="26:48" ht="15" customHeight="1" x14ac:dyDescent="0.2">
      <c r="Z94" s="240" t="str">
        <f>Shares!A94</f>
        <v/>
      </c>
      <c r="AA94" s="240" t="str">
        <f>Shares!B94</f>
        <v/>
      </c>
      <c r="AB94" s="240" t="str">
        <f>Shares!C94</f>
        <v/>
      </c>
      <c r="AC94" s="240" t="str">
        <f>Shares!D94</f>
        <v/>
      </c>
      <c r="AD94" s="240">
        <f>IF($Z94="",0,Shares!E94)</f>
        <v>0</v>
      </c>
      <c r="AE94" s="262">
        <f>IF($Z94="",0,Shares!K94*Shares!J94)</f>
        <v>0</v>
      </c>
      <c r="AF94" s="263">
        <f t="shared" si="33"/>
        <v>0</v>
      </c>
      <c r="AG94" s="262">
        <f>IF($Z94="",0,Shares!M94)</f>
        <v>0</v>
      </c>
      <c r="AH94" s="263">
        <f>IF($Z94="",0,Shares!N94)</f>
        <v>0</v>
      </c>
      <c r="AI94" s="240" t="str">
        <f>IF($Z94="","",RANK(AE94,$AE$2:$AE$1001)+COUNTIF($AE$2:AE94,AE94)-1)</f>
        <v/>
      </c>
      <c r="AJ94" s="240" t="str">
        <f>IF($AD94&lt;0,COUNT($AJ$1:AJ93)+1,"")</f>
        <v/>
      </c>
      <c r="AL94" s="240" t="str">
        <f>'All Ticker P&amp;L'!A94</f>
        <v/>
      </c>
      <c r="AM94" s="240" t="str">
        <f>'All Ticker P&amp;L'!B94</f>
        <v/>
      </c>
      <c r="AN94" s="240" t="str">
        <f>'All Ticker P&amp;L'!C94</f>
        <v/>
      </c>
      <c r="AO94" s="240" t="str">
        <f>'All Ticker P&amp;L'!D94</f>
        <v/>
      </c>
      <c r="AP94" s="261">
        <f>IF($AL94="",0,'All Ticker P&amp;L'!E94)</f>
        <v>0</v>
      </c>
      <c r="AQ94" s="262">
        <f>IF($AL94="",0,'All Ticker P&amp;L'!J94*'All Ticker P&amp;L'!I94)</f>
        <v>0</v>
      </c>
      <c r="AR94" s="262">
        <f>IF($AL94="",0,'All Ticker P&amp;L'!L94)</f>
        <v>0</v>
      </c>
      <c r="AS94" s="263">
        <f>IF($AL94="",0,'All Ticker P&amp;L'!M94)</f>
        <v>0</v>
      </c>
      <c r="AT94" s="240" t="str">
        <f>IF($AL94="","",RANK(AR94,$AR$2:$AR$1001)+COUNTIF($AR$2:AR94,AR94)-1)</f>
        <v/>
      </c>
      <c r="AU94" s="240" t="str">
        <f>IF($AL94="","",RANK(AV94,$AV$2:$AV$1001)+COUNTIF($AV$2:AV94,AV94)-1)</f>
        <v/>
      </c>
      <c r="AV94" s="262">
        <f t="shared" si="34"/>
        <v>0</v>
      </c>
    </row>
    <row r="95" spans="26:48" ht="15" customHeight="1" x14ac:dyDescent="0.2">
      <c r="Z95" s="240" t="str">
        <f>Shares!A95</f>
        <v/>
      </c>
      <c r="AA95" s="240" t="str">
        <f>Shares!B95</f>
        <v/>
      </c>
      <c r="AB95" s="240" t="str">
        <f>Shares!C95</f>
        <v/>
      </c>
      <c r="AC95" s="240" t="str">
        <f>Shares!D95</f>
        <v/>
      </c>
      <c r="AD95" s="240">
        <f>IF($Z95="",0,Shares!E95)</f>
        <v>0</v>
      </c>
      <c r="AE95" s="262">
        <f>IF($Z95="",0,Shares!K95*Shares!J95)</f>
        <v>0</v>
      </c>
      <c r="AF95" s="263">
        <f t="shared" si="33"/>
        <v>0</v>
      </c>
      <c r="AG95" s="262">
        <f>IF($Z95="",0,Shares!M95)</f>
        <v>0</v>
      </c>
      <c r="AH95" s="263">
        <f>IF($Z95="",0,Shares!N95)</f>
        <v>0</v>
      </c>
      <c r="AI95" s="240" t="str">
        <f>IF($Z95="","",RANK(AE95,$AE$2:$AE$1001)+COUNTIF($AE$2:AE95,AE95)-1)</f>
        <v/>
      </c>
      <c r="AJ95" s="240" t="str">
        <f>IF($AD95&lt;0,COUNT($AJ$1:AJ94)+1,"")</f>
        <v/>
      </c>
      <c r="AL95" s="240" t="str">
        <f>'All Ticker P&amp;L'!A95</f>
        <v/>
      </c>
      <c r="AM95" s="240" t="str">
        <f>'All Ticker P&amp;L'!B95</f>
        <v/>
      </c>
      <c r="AN95" s="240" t="str">
        <f>'All Ticker P&amp;L'!C95</f>
        <v/>
      </c>
      <c r="AO95" s="240" t="str">
        <f>'All Ticker P&amp;L'!D95</f>
        <v/>
      </c>
      <c r="AP95" s="261">
        <f>IF($AL95="",0,'All Ticker P&amp;L'!E95)</f>
        <v>0</v>
      </c>
      <c r="AQ95" s="262">
        <f>IF($AL95="",0,'All Ticker P&amp;L'!J95*'All Ticker P&amp;L'!I95)</f>
        <v>0</v>
      </c>
      <c r="AR95" s="262">
        <f>IF($AL95="",0,'All Ticker P&amp;L'!L95)</f>
        <v>0</v>
      </c>
      <c r="AS95" s="263">
        <f>IF($AL95="",0,'All Ticker P&amp;L'!M95)</f>
        <v>0</v>
      </c>
      <c r="AT95" s="240" t="str">
        <f>IF($AL95="","",RANK(AR95,$AR$2:$AR$1001)+COUNTIF($AR$2:AR95,AR95)-1)</f>
        <v/>
      </c>
      <c r="AU95" s="240" t="str">
        <f>IF($AL95="","",RANK(AV95,$AV$2:$AV$1001)+COUNTIF($AV$2:AV95,AV95)-1)</f>
        <v/>
      </c>
      <c r="AV95" s="262">
        <f t="shared" si="34"/>
        <v>0</v>
      </c>
    </row>
    <row r="96" spans="26:48" ht="15" customHeight="1" x14ac:dyDescent="0.2">
      <c r="Z96" s="240" t="str">
        <f>Shares!A96</f>
        <v/>
      </c>
      <c r="AA96" s="240" t="str">
        <f>Shares!B96</f>
        <v/>
      </c>
      <c r="AB96" s="240" t="str">
        <f>Shares!C96</f>
        <v/>
      </c>
      <c r="AC96" s="240" t="str">
        <f>Shares!D96</f>
        <v/>
      </c>
      <c r="AD96" s="240">
        <f>IF($Z96="",0,Shares!E96)</f>
        <v>0</v>
      </c>
      <c r="AE96" s="262">
        <f>IF($Z96="",0,Shares!K96*Shares!J96)</f>
        <v>0</v>
      </c>
      <c r="AF96" s="263">
        <f t="shared" si="33"/>
        <v>0</v>
      </c>
      <c r="AG96" s="262">
        <f>IF($Z96="",0,Shares!M96)</f>
        <v>0</v>
      </c>
      <c r="AH96" s="263">
        <f>IF($Z96="",0,Shares!N96)</f>
        <v>0</v>
      </c>
      <c r="AI96" s="240" t="str">
        <f>IF($Z96="","",RANK(AE96,$AE$2:$AE$1001)+COUNTIF($AE$2:AE96,AE96)-1)</f>
        <v/>
      </c>
      <c r="AJ96" s="240" t="str">
        <f>IF($AD96&lt;0,COUNT($AJ$1:AJ95)+1,"")</f>
        <v/>
      </c>
      <c r="AL96" s="240" t="str">
        <f>'All Ticker P&amp;L'!A96</f>
        <v/>
      </c>
      <c r="AM96" s="240" t="str">
        <f>'All Ticker P&amp;L'!B96</f>
        <v/>
      </c>
      <c r="AN96" s="240" t="str">
        <f>'All Ticker P&amp;L'!C96</f>
        <v/>
      </c>
      <c r="AO96" s="240" t="str">
        <f>'All Ticker P&amp;L'!D96</f>
        <v/>
      </c>
      <c r="AP96" s="261">
        <f>IF($AL96="",0,'All Ticker P&amp;L'!E96)</f>
        <v>0</v>
      </c>
      <c r="AQ96" s="262">
        <f>IF($AL96="",0,'All Ticker P&amp;L'!J96*'All Ticker P&amp;L'!I96)</f>
        <v>0</v>
      </c>
      <c r="AR96" s="262">
        <f>IF($AL96="",0,'All Ticker P&amp;L'!L96)</f>
        <v>0</v>
      </c>
      <c r="AS96" s="263">
        <f>IF($AL96="",0,'All Ticker P&amp;L'!M96)</f>
        <v>0</v>
      </c>
      <c r="AT96" s="240" t="str">
        <f>IF($AL96="","",RANK(AR96,$AR$2:$AR$1001)+COUNTIF($AR$2:AR96,AR96)-1)</f>
        <v/>
      </c>
      <c r="AU96" s="240" t="str">
        <f>IF($AL96="","",RANK(AV96,$AV$2:$AV$1001)+COUNTIF($AV$2:AV96,AV96)-1)</f>
        <v/>
      </c>
      <c r="AV96" s="262">
        <f t="shared" si="34"/>
        <v>0</v>
      </c>
    </row>
    <row r="97" spans="26:48" ht="15" customHeight="1" x14ac:dyDescent="0.2">
      <c r="Z97" s="240" t="str">
        <f>Shares!A97</f>
        <v/>
      </c>
      <c r="AA97" s="240" t="str">
        <f>Shares!B97</f>
        <v/>
      </c>
      <c r="AB97" s="240" t="str">
        <f>Shares!C97</f>
        <v/>
      </c>
      <c r="AC97" s="240" t="str">
        <f>Shares!D97</f>
        <v/>
      </c>
      <c r="AD97" s="240">
        <f>IF($Z97="",0,Shares!E97)</f>
        <v>0</v>
      </c>
      <c r="AE97" s="262">
        <f>IF($Z97="",0,Shares!K97*Shares!J97)</f>
        <v>0</v>
      </c>
      <c r="AF97" s="263">
        <f t="shared" si="33"/>
        <v>0</v>
      </c>
      <c r="AG97" s="262">
        <f>IF($Z97="",0,Shares!M97)</f>
        <v>0</v>
      </c>
      <c r="AH97" s="263">
        <f>IF($Z97="",0,Shares!N97)</f>
        <v>0</v>
      </c>
      <c r="AI97" s="240" t="str">
        <f>IF($Z97="","",RANK(AE97,$AE$2:$AE$1001)+COUNTIF($AE$2:AE97,AE97)-1)</f>
        <v/>
      </c>
      <c r="AJ97" s="240" t="str">
        <f>IF($AD97&lt;0,COUNT($AJ$1:AJ96)+1,"")</f>
        <v/>
      </c>
      <c r="AL97" s="240" t="str">
        <f>'All Ticker P&amp;L'!A97</f>
        <v/>
      </c>
      <c r="AM97" s="240" t="str">
        <f>'All Ticker P&amp;L'!B97</f>
        <v/>
      </c>
      <c r="AN97" s="240" t="str">
        <f>'All Ticker P&amp;L'!C97</f>
        <v/>
      </c>
      <c r="AO97" s="240" t="str">
        <f>'All Ticker P&amp;L'!D97</f>
        <v/>
      </c>
      <c r="AP97" s="261">
        <f>IF($AL97="",0,'All Ticker P&amp;L'!E97)</f>
        <v>0</v>
      </c>
      <c r="AQ97" s="262">
        <f>IF($AL97="",0,'All Ticker P&amp;L'!J97*'All Ticker P&amp;L'!I97)</f>
        <v>0</v>
      </c>
      <c r="AR97" s="262">
        <f>IF($AL97="",0,'All Ticker P&amp;L'!L97)</f>
        <v>0</v>
      </c>
      <c r="AS97" s="263">
        <f>IF($AL97="",0,'All Ticker P&amp;L'!M97)</f>
        <v>0</v>
      </c>
      <c r="AT97" s="240" t="str">
        <f>IF($AL97="","",RANK(AR97,$AR$2:$AR$1001)+COUNTIF($AR$2:AR97,AR97)-1)</f>
        <v/>
      </c>
      <c r="AU97" s="240" t="str">
        <f>IF($AL97="","",RANK(AV97,$AV$2:$AV$1001)+COUNTIF($AV$2:AV97,AV97)-1)</f>
        <v/>
      </c>
      <c r="AV97" s="262">
        <f t="shared" si="34"/>
        <v>0</v>
      </c>
    </row>
    <row r="98" spans="26:48" ht="15" customHeight="1" x14ac:dyDescent="0.2">
      <c r="Z98" s="240" t="str">
        <f>Shares!A98</f>
        <v/>
      </c>
      <c r="AA98" s="240" t="str">
        <f>Shares!B98</f>
        <v/>
      </c>
      <c r="AB98" s="240" t="str">
        <f>Shares!C98</f>
        <v/>
      </c>
      <c r="AC98" s="240" t="str">
        <f>Shares!D98</f>
        <v/>
      </c>
      <c r="AD98" s="240">
        <f>IF($Z98="",0,Shares!E98)</f>
        <v>0</v>
      </c>
      <c r="AE98" s="262">
        <f>IF($Z98="",0,Shares!K98*Shares!J98)</f>
        <v>0</v>
      </c>
      <c r="AF98" s="263">
        <f t="shared" si="33"/>
        <v>0</v>
      </c>
      <c r="AG98" s="262">
        <f>IF($Z98="",0,Shares!M98)</f>
        <v>0</v>
      </c>
      <c r="AH98" s="263">
        <f>IF($Z98="",0,Shares!N98)</f>
        <v>0</v>
      </c>
      <c r="AI98" s="240" t="str">
        <f>IF($Z98="","",RANK(AE98,$AE$2:$AE$1001)+COUNTIF($AE$2:AE98,AE98)-1)</f>
        <v/>
      </c>
      <c r="AJ98" s="240" t="str">
        <f>IF($AD98&lt;0,COUNT($AJ$1:AJ97)+1,"")</f>
        <v/>
      </c>
      <c r="AL98" s="240" t="str">
        <f>'All Ticker P&amp;L'!A98</f>
        <v/>
      </c>
      <c r="AM98" s="240" t="str">
        <f>'All Ticker P&amp;L'!B98</f>
        <v/>
      </c>
      <c r="AN98" s="240" t="str">
        <f>'All Ticker P&amp;L'!C98</f>
        <v/>
      </c>
      <c r="AO98" s="240" t="str">
        <f>'All Ticker P&amp;L'!D98</f>
        <v/>
      </c>
      <c r="AP98" s="261">
        <f>IF($AL98="",0,'All Ticker P&amp;L'!E98)</f>
        <v>0</v>
      </c>
      <c r="AQ98" s="262">
        <f>IF($AL98="",0,'All Ticker P&amp;L'!J98*'All Ticker P&amp;L'!I98)</f>
        <v>0</v>
      </c>
      <c r="AR98" s="262">
        <f>IF($AL98="",0,'All Ticker P&amp;L'!L98)</f>
        <v>0</v>
      </c>
      <c r="AS98" s="263">
        <f>IF($AL98="",0,'All Ticker P&amp;L'!M98)</f>
        <v>0</v>
      </c>
      <c r="AT98" s="240" t="str">
        <f>IF($AL98="","",RANK(AR98,$AR$2:$AR$1001)+COUNTIF($AR$2:AR98,AR98)-1)</f>
        <v/>
      </c>
      <c r="AU98" s="240" t="str">
        <f>IF($AL98="","",RANK(AV98,$AV$2:$AV$1001)+COUNTIF($AV$2:AV98,AV98)-1)</f>
        <v/>
      </c>
      <c r="AV98" s="262">
        <f t="shared" si="34"/>
        <v>0</v>
      </c>
    </row>
    <row r="99" spans="26:48" ht="15" customHeight="1" x14ac:dyDescent="0.2">
      <c r="Z99" s="240" t="str">
        <f>Shares!A99</f>
        <v/>
      </c>
      <c r="AA99" s="240" t="str">
        <f>Shares!B99</f>
        <v/>
      </c>
      <c r="AB99" s="240" t="str">
        <f>Shares!C99</f>
        <v/>
      </c>
      <c r="AC99" s="240" t="str">
        <f>Shares!D99</f>
        <v/>
      </c>
      <c r="AD99" s="240">
        <f>IF($Z99="",0,Shares!E99)</f>
        <v>0</v>
      </c>
      <c r="AE99" s="262">
        <f>IF($Z99="",0,Shares!K99*Shares!J99)</f>
        <v>0</v>
      </c>
      <c r="AF99" s="263">
        <f t="shared" si="33"/>
        <v>0</v>
      </c>
      <c r="AG99" s="262">
        <f>IF($Z99="",0,Shares!M99)</f>
        <v>0</v>
      </c>
      <c r="AH99" s="263">
        <f>IF($Z99="",0,Shares!N99)</f>
        <v>0</v>
      </c>
      <c r="AI99" s="240" t="str">
        <f>IF($Z99="","",RANK(AE99,$AE$2:$AE$1001)+COUNTIF($AE$2:AE99,AE99)-1)</f>
        <v/>
      </c>
      <c r="AJ99" s="240" t="str">
        <f>IF($AD99&lt;0,COUNT($AJ$1:AJ98)+1,"")</f>
        <v/>
      </c>
      <c r="AL99" s="240" t="str">
        <f>'All Ticker P&amp;L'!A99</f>
        <v/>
      </c>
      <c r="AM99" s="240" t="str">
        <f>'All Ticker P&amp;L'!B99</f>
        <v/>
      </c>
      <c r="AN99" s="240" t="str">
        <f>'All Ticker P&amp;L'!C99</f>
        <v/>
      </c>
      <c r="AO99" s="240" t="str">
        <f>'All Ticker P&amp;L'!D99</f>
        <v/>
      </c>
      <c r="AP99" s="261">
        <f>IF($AL99="",0,'All Ticker P&amp;L'!E99)</f>
        <v>0</v>
      </c>
      <c r="AQ99" s="262">
        <f>IF($AL99="",0,'All Ticker P&amp;L'!J99*'All Ticker P&amp;L'!I99)</f>
        <v>0</v>
      </c>
      <c r="AR99" s="262">
        <f>IF($AL99="",0,'All Ticker P&amp;L'!L99)</f>
        <v>0</v>
      </c>
      <c r="AS99" s="263">
        <f>IF($AL99="",0,'All Ticker P&amp;L'!M99)</f>
        <v>0</v>
      </c>
      <c r="AT99" s="240" t="str">
        <f>IF($AL99="","",RANK(AR99,$AR$2:$AR$1001)+COUNTIF($AR$2:AR99,AR99)-1)</f>
        <v/>
      </c>
      <c r="AU99" s="240" t="str">
        <f>IF($AL99="","",RANK(AV99,$AV$2:$AV$1001)+COUNTIF($AV$2:AV99,AV99)-1)</f>
        <v/>
      </c>
      <c r="AV99" s="262">
        <f t="shared" si="34"/>
        <v>0</v>
      </c>
    </row>
    <row r="100" spans="26:48" ht="15" customHeight="1" x14ac:dyDescent="0.2">
      <c r="Z100" s="240" t="str">
        <f>Shares!A100</f>
        <v/>
      </c>
      <c r="AA100" s="240" t="str">
        <f>Shares!B100</f>
        <v/>
      </c>
      <c r="AB100" s="240" t="str">
        <f>Shares!C100</f>
        <v/>
      </c>
      <c r="AC100" s="240" t="str">
        <f>Shares!D100</f>
        <v/>
      </c>
      <c r="AD100" s="240">
        <f>IF($Z100="",0,Shares!E100)</f>
        <v>0</v>
      </c>
      <c r="AE100" s="262">
        <f>IF($Z100="",0,Shares!K100*Shares!J100)</f>
        <v>0</v>
      </c>
      <c r="AF100" s="263">
        <f t="shared" si="33"/>
        <v>0</v>
      </c>
      <c r="AG100" s="262">
        <f>IF($Z100="",0,Shares!M100)</f>
        <v>0</v>
      </c>
      <c r="AH100" s="263">
        <f>IF($Z100="",0,Shares!N100)</f>
        <v>0</v>
      </c>
      <c r="AI100" s="240" t="str">
        <f>IF($Z100="","",RANK(AE100,$AE$2:$AE$1001)+COUNTIF($AE$2:AE100,AE100)-1)</f>
        <v/>
      </c>
      <c r="AJ100" s="240" t="str">
        <f>IF($AD100&lt;0,COUNT($AJ$1:AJ99)+1,"")</f>
        <v/>
      </c>
      <c r="AL100" s="240" t="str">
        <f>'All Ticker P&amp;L'!A100</f>
        <v/>
      </c>
      <c r="AM100" s="240" t="str">
        <f>'All Ticker P&amp;L'!B100</f>
        <v/>
      </c>
      <c r="AN100" s="240" t="str">
        <f>'All Ticker P&amp;L'!C100</f>
        <v/>
      </c>
      <c r="AO100" s="240" t="str">
        <f>'All Ticker P&amp;L'!D100</f>
        <v/>
      </c>
      <c r="AP100" s="261">
        <f>IF($AL100="",0,'All Ticker P&amp;L'!E100)</f>
        <v>0</v>
      </c>
      <c r="AQ100" s="262">
        <f>IF($AL100="",0,'All Ticker P&amp;L'!J100*'All Ticker P&amp;L'!I100)</f>
        <v>0</v>
      </c>
      <c r="AR100" s="262">
        <f>IF($AL100="",0,'All Ticker P&amp;L'!L100)</f>
        <v>0</v>
      </c>
      <c r="AS100" s="263">
        <f>IF($AL100="",0,'All Ticker P&amp;L'!M100)</f>
        <v>0</v>
      </c>
      <c r="AT100" s="240" t="str">
        <f>IF($AL100="","",RANK(AR100,$AR$2:$AR$1001)+COUNTIF($AR$2:AR100,AR100)-1)</f>
        <v/>
      </c>
      <c r="AU100" s="240" t="str">
        <f>IF($AL100="","",RANK(AV100,$AV$2:$AV$1001)+COUNTIF($AV$2:AV100,AV100)-1)</f>
        <v/>
      </c>
      <c r="AV100" s="262">
        <f t="shared" si="34"/>
        <v>0</v>
      </c>
    </row>
    <row r="101" spans="26:48" ht="15" customHeight="1" x14ac:dyDescent="0.2">
      <c r="Z101" s="240" t="str">
        <f>Shares!A101</f>
        <v/>
      </c>
      <c r="AA101" s="240" t="str">
        <f>Shares!B101</f>
        <v/>
      </c>
      <c r="AB101" s="240" t="str">
        <f>Shares!C101</f>
        <v/>
      </c>
      <c r="AC101" s="240" t="str">
        <f>Shares!D101</f>
        <v/>
      </c>
      <c r="AD101" s="240">
        <f>IF($Z101="",0,Shares!E101)</f>
        <v>0</v>
      </c>
      <c r="AE101" s="262">
        <f>IF($Z101="",0,Shares!K101*Shares!J101)</f>
        <v>0</v>
      </c>
      <c r="AF101" s="263">
        <f t="shared" si="33"/>
        <v>0</v>
      </c>
      <c r="AG101" s="262">
        <f>IF($Z101="",0,Shares!M101)</f>
        <v>0</v>
      </c>
      <c r="AH101" s="263">
        <f>IF($Z101="",0,Shares!N101)</f>
        <v>0</v>
      </c>
      <c r="AI101" s="240" t="str">
        <f>IF($Z101="","",RANK(AE101,$AE$2:$AE$1001)+COUNTIF($AE$2:AE101,AE101)-1)</f>
        <v/>
      </c>
      <c r="AJ101" s="240" t="str">
        <f>IF($AD101&lt;0,COUNT($AJ$1:AJ100)+1,"")</f>
        <v/>
      </c>
      <c r="AL101" s="240" t="str">
        <f>'All Ticker P&amp;L'!A101</f>
        <v/>
      </c>
      <c r="AM101" s="240" t="str">
        <f>'All Ticker P&amp;L'!B101</f>
        <v/>
      </c>
      <c r="AN101" s="240" t="str">
        <f>'All Ticker P&amp;L'!C101</f>
        <v/>
      </c>
      <c r="AO101" s="240" t="str">
        <f>'All Ticker P&amp;L'!D101</f>
        <v/>
      </c>
      <c r="AP101" s="261">
        <f>IF($AL101="",0,'All Ticker P&amp;L'!E101)</f>
        <v>0</v>
      </c>
      <c r="AQ101" s="262">
        <f>IF($AL101="",0,'All Ticker P&amp;L'!J101*'All Ticker P&amp;L'!I101)</f>
        <v>0</v>
      </c>
      <c r="AR101" s="262">
        <f>IF($AL101="",0,'All Ticker P&amp;L'!L101)</f>
        <v>0</v>
      </c>
      <c r="AS101" s="263">
        <f>IF($AL101="",0,'All Ticker P&amp;L'!M101)</f>
        <v>0</v>
      </c>
      <c r="AT101" s="240" t="str">
        <f>IF($AL101="","",RANK(AR101,$AR$2:$AR$1001)+COUNTIF($AR$2:AR101,AR101)-1)</f>
        <v/>
      </c>
      <c r="AU101" s="240" t="str">
        <f>IF($AL101="","",RANK(AV101,$AV$2:$AV$1001)+COUNTIF($AV$2:AV101,AV101)-1)</f>
        <v/>
      </c>
      <c r="AV101" s="262">
        <f t="shared" si="34"/>
        <v>0</v>
      </c>
    </row>
    <row r="102" spans="26:48" ht="15" customHeight="1" x14ac:dyDescent="0.2">
      <c r="Z102" s="240" t="str">
        <f>Shares!A102</f>
        <v/>
      </c>
      <c r="AA102" s="240" t="str">
        <f>Shares!B102</f>
        <v/>
      </c>
      <c r="AB102" s="240" t="str">
        <f>Shares!C102</f>
        <v/>
      </c>
      <c r="AC102" s="240" t="str">
        <f>Shares!D102</f>
        <v/>
      </c>
      <c r="AD102" s="240">
        <f>IF($Z102="",0,Shares!E102)</f>
        <v>0</v>
      </c>
      <c r="AE102" s="262">
        <f>IF($Z102="",0,Shares!K102*Shares!J102)</f>
        <v>0</v>
      </c>
      <c r="AF102" s="263">
        <f t="shared" si="33"/>
        <v>0</v>
      </c>
      <c r="AG102" s="262">
        <f>IF($Z102="",0,Shares!M102)</f>
        <v>0</v>
      </c>
      <c r="AH102" s="263">
        <f>IF($Z102="",0,Shares!N102)</f>
        <v>0</v>
      </c>
      <c r="AI102" s="240" t="str">
        <f>IF($Z102="","",RANK(AE102,$AE$2:$AE$1001)+COUNTIF($AE$2:AE102,AE102)-1)</f>
        <v/>
      </c>
      <c r="AJ102" s="240" t="str">
        <f>IF($AD102&lt;0,COUNT($AJ$1:AJ101)+1,"")</f>
        <v/>
      </c>
      <c r="AL102" s="240" t="str">
        <f>'All Ticker P&amp;L'!A102</f>
        <v/>
      </c>
      <c r="AM102" s="240" t="str">
        <f>'All Ticker P&amp;L'!B102</f>
        <v/>
      </c>
      <c r="AN102" s="240" t="str">
        <f>'All Ticker P&amp;L'!C102</f>
        <v/>
      </c>
      <c r="AO102" s="240" t="str">
        <f>'All Ticker P&amp;L'!D102</f>
        <v/>
      </c>
      <c r="AP102" s="261">
        <f>IF($AL102="",0,'All Ticker P&amp;L'!E102)</f>
        <v>0</v>
      </c>
      <c r="AQ102" s="262">
        <f>IF($AL102="",0,'All Ticker P&amp;L'!J102*'All Ticker P&amp;L'!I102)</f>
        <v>0</v>
      </c>
      <c r="AR102" s="262">
        <f>IF($AL102="",0,'All Ticker P&amp;L'!L102)</f>
        <v>0</v>
      </c>
      <c r="AS102" s="263">
        <f>IF($AL102="",0,'All Ticker P&amp;L'!M102)</f>
        <v>0</v>
      </c>
      <c r="AT102" s="240" t="str">
        <f>IF($AL102="","",RANK(AR102,$AR$2:$AR$1001)+COUNTIF($AR$2:AR102,AR102)-1)</f>
        <v/>
      </c>
      <c r="AU102" s="240" t="str">
        <f>IF($AL102="","",RANK(AV102,$AV$2:$AV$1001)+COUNTIF($AV$2:AV102,AV102)-1)</f>
        <v/>
      </c>
      <c r="AV102" s="262">
        <f t="shared" si="34"/>
        <v>0</v>
      </c>
    </row>
    <row r="103" spans="26:48" ht="15" customHeight="1" x14ac:dyDescent="0.2">
      <c r="Z103" s="240" t="str">
        <f>Shares!A103</f>
        <v/>
      </c>
      <c r="AA103" s="240" t="str">
        <f>Shares!B103</f>
        <v/>
      </c>
      <c r="AB103" s="240" t="str">
        <f>Shares!C103</f>
        <v/>
      </c>
      <c r="AC103" s="240" t="str">
        <f>Shares!D103</f>
        <v/>
      </c>
      <c r="AD103" s="240">
        <f>IF($Z103="",0,Shares!E103)</f>
        <v>0</v>
      </c>
      <c r="AE103" s="262">
        <f>IF($Z103="",0,Shares!K103*Shares!J103)</f>
        <v>0</v>
      </c>
      <c r="AF103" s="263">
        <f t="shared" si="33"/>
        <v>0</v>
      </c>
      <c r="AG103" s="262">
        <f>IF($Z103="",0,Shares!M103)</f>
        <v>0</v>
      </c>
      <c r="AH103" s="263">
        <f>IF($Z103="",0,Shares!N103)</f>
        <v>0</v>
      </c>
      <c r="AI103" s="240" t="str">
        <f>IF($Z103="","",RANK(AE103,$AE$2:$AE$1001)+COUNTIF($AE$2:AE103,AE103)-1)</f>
        <v/>
      </c>
      <c r="AJ103" s="240" t="str">
        <f>IF($AD103&lt;0,COUNT($AJ$1:AJ102)+1,"")</f>
        <v/>
      </c>
      <c r="AL103" s="240" t="str">
        <f>'All Ticker P&amp;L'!A103</f>
        <v/>
      </c>
      <c r="AM103" s="240" t="str">
        <f>'All Ticker P&amp;L'!B103</f>
        <v/>
      </c>
      <c r="AN103" s="240" t="str">
        <f>'All Ticker P&amp;L'!C103</f>
        <v/>
      </c>
      <c r="AO103" s="240" t="str">
        <f>'All Ticker P&amp;L'!D103</f>
        <v/>
      </c>
      <c r="AP103" s="261">
        <f>IF($AL103="",0,'All Ticker P&amp;L'!E103)</f>
        <v>0</v>
      </c>
      <c r="AQ103" s="262">
        <f>IF($AL103="",0,'All Ticker P&amp;L'!J103*'All Ticker P&amp;L'!I103)</f>
        <v>0</v>
      </c>
      <c r="AR103" s="262">
        <f>IF($AL103="",0,'All Ticker P&amp;L'!L103)</f>
        <v>0</v>
      </c>
      <c r="AS103" s="263">
        <f>IF($AL103="",0,'All Ticker P&amp;L'!M103)</f>
        <v>0</v>
      </c>
      <c r="AT103" s="240" t="str">
        <f>IF($AL103="","",RANK(AR103,$AR$2:$AR$1001)+COUNTIF($AR$2:AR103,AR103)-1)</f>
        <v/>
      </c>
      <c r="AU103" s="240" t="str">
        <f>IF($AL103="","",RANK(AV103,$AV$2:$AV$1001)+COUNTIF($AV$2:AV103,AV103)-1)</f>
        <v/>
      </c>
      <c r="AV103" s="262">
        <f t="shared" si="34"/>
        <v>0</v>
      </c>
    </row>
    <row r="104" spans="26:48" ht="15" customHeight="1" x14ac:dyDescent="0.2">
      <c r="Z104" s="240" t="str">
        <f>Shares!A104</f>
        <v/>
      </c>
      <c r="AA104" s="240" t="str">
        <f>Shares!B104</f>
        <v/>
      </c>
      <c r="AB104" s="240" t="str">
        <f>Shares!C104</f>
        <v/>
      </c>
      <c r="AC104" s="240" t="str">
        <f>Shares!D104</f>
        <v/>
      </c>
      <c r="AD104" s="240">
        <f>IF($Z104="",0,Shares!E104)</f>
        <v>0</v>
      </c>
      <c r="AE104" s="262">
        <f>IF($Z104="",0,Shares!K104*Shares!J104)</f>
        <v>0</v>
      </c>
      <c r="AF104" s="263">
        <f t="shared" si="33"/>
        <v>0</v>
      </c>
      <c r="AG104" s="262">
        <f>IF($Z104="",0,Shares!M104)</f>
        <v>0</v>
      </c>
      <c r="AH104" s="263">
        <f>IF($Z104="",0,Shares!N104)</f>
        <v>0</v>
      </c>
      <c r="AI104" s="240" t="str">
        <f>IF($Z104="","",RANK(AE104,$AE$2:$AE$1001)+COUNTIF($AE$2:AE104,AE104)-1)</f>
        <v/>
      </c>
      <c r="AJ104" s="240" t="str">
        <f>IF($AD104&lt;0,COUNT($AJ$1:AJ103)+1,"")</f>
        <v/>
      </c>
      <c r="AL104" s="240" t="str">
        <f>'All Ticker P&amp;L'!A104</f>
        <v/>
      </c>
      <c r="AM104" s="240" t="str">
        <f>'All Ticker P&amp;L'!B104</f>
        <v/>
      </c>
      <c r="AN104" s="240" t="str">
        <f>'All Ticker P&amp;L'!C104</f>
        <v/>
      </c>
      <c r="AO104" s="240" t="str">
        <f>'All Ticker P&amp;L'!D104</f>
        <v/>
      </c>
      <c r="AP104" s="261">
        <f>IF($AL104="",0,'All Ticker P&amp;L'!E104)</f>
        <v>0</v>
      </c>
      <c r="AQ104" s="262">
        <f>IF($AL104="",0,'All Ticker P&amp;L'!J104*'All Ticker P&amp;L'!I104)</f>
        <v>0</v>
      </c>
      <c r="AR104" s="262">
        <f>IF($AL104="",0,'All Ticker P&amp;L'!L104)</f>
        <v>0</v>
      </c>
      <c r="AS104" s="263">
        <f>IF($AL104="",0,'All Ticker P&amp;L'!M104)</f>
        <v>0</v>
      </c>
      <c r="AT104" s="240" t="str">
        <f>IF($AL104="","",RANK(AR104,$AR$2:$AR$1001)+COUNTIF($AR$2:AR104,AR104)-1)</f>
        <v/>
      </c>
      <c r="AU104" s="240" t="str">
        <f>IF($AL104="","",RANK(AV104,$AV$2:$AV$1001)+COUNTIF($AV$2:AV104,AV104)-1)</f>
        <v/>
      </c>
      <c r="AV104" s="262">
        <f t="shared" si="34"/>
        <v>0</v>
      </c>
    </row>
    <row r="105" spans="26:48" ht="15" customHeight="1" x14ac:dyDescent="0.2">
      <c r="Z105" s="240" t="str">
        <f>Shares!A105</f>
        <v/>
      </c>
      <c r="AA105" s="240" t="str">
        <f>Shares!B105</f>
        <v/>
      </c>
      <c r="AB105" s="240" t="str">
        <f>Shares!C105</f>
        <v/>
      </c>
      <c r="AC105" s="240" t="str">
        <f>Shares!D105</f>
        <v/>
      </c>
      <c r="AD105" s="240">
        <f>IF($Z105="",0,Shares!E105)</f>
        <v>0</v>
      </c>
      <c r="AE105" s="262">
        <f>IF($Z105="",0,Shares!K105*Shares!J105)</f>
        <v>0</v>
      </c>
      <c r="AF105" s="263">
        <f t="shared" si="33"/>
        <v>0</v>
      </c>
      <c r="AG105" s="262">
        <f>IF($Z105="",0,Shares!M105)</f>
        <v>0</v>
      </c>
      <c r="AH105" s="263">
        <f>IF($Z105="",0,Shares!N105)</f>
        <v>0</v>
      </c>
      <c r="AI105" s="240" t="str">
        <f>IF($Z105="","",RANK(AE105,$AE$2:$AE$1001)+COUNTIF($AE$2:AE105,AE105)-1)</f>
        <v/>
      </c>
      <c r="AJ105" s="240" t="str">
        <f>IF($AD105&lt;0,COUNT($AJ$1:AJ104)+1,"")</f>
        <v/>
      </c>
      <c r="AL105" s="240" t="str">
        <f>'All Ticker P&amp;L'!A105</f>
        <v/>
      </c>
      <c r="AM105" s="240" t="str">
        <f>'All Ticker P&amp;L'!B105</f>
        <v/>
      </c>
      <c r="AN105" s="240" t="str">
        <f>'All Ticker P&amp;L'!C105</f>
        <v/>
      </c>
      <c r="AO105" s="240" t="str">
        <f>'All Ticker P&amp;L'!D105</f>
        <v/>
      </c>
      <c r="AP105" s="261">
        <f>IF($AL105="",0,'All Ticker P&amp;L'!E105)</f>
        <v>0</v>
      </c>
      <c r="AQ105" s="262">
        <f>IF($AL105="",0,'All Ticker P&amp;L'!J105*'All Ticker P&amp;L'!I105)</f>
        <v>0</v>
      </c>
      <c r="AR105" s="262">
        <f>IF($AL105="",0,'All Ticker P&amp;L'!L105)</f>
        <v>0</v>
      </c>
      <c r="AS105" s="263">
        <f>IF($AL105="",0,'All Ticker P&amp;L'!M105)</f>
        <v>0</v>
      </c>
      <c r="AT105" s="240" t="str">
        <f>IF($AL105="","",RANK(AR105,$AR$2:$AR$1001)+COUNTIF($AR$2:AR105,AR105)-1)</f>
        <v/>
      </c>
      <c r="AU105" s="240" t="str">
        <f>IF($AL105="","",RANK(AV105,$AV$2:$AV$1001)+COUNTIF($AV$2:AV105,AV105)-1)</f>
        <v/>
      </c>
      <c r="AV105" s="262">
        <f t="shared" si="34"/>
        <v>0</v>
      </c>
    </row>
    <row r="106" spans="26:48" ht="15" customHeight="1" x14ac:dyDescent="0.2">
      <c r="Z106" s="240" t="str">
        <f>Shares!A106</f>
        <v/>
      </c>
      <c r="AA106" s="240" t="str">
        <f>Shares!B106</f>
        <v/>
      </c>
      <c r="AB106" s="240" t="str">
        <f>Shares!C106</f>
        <v/>
      </c>
      <c r="AC106" s="240" t="str">
        <f>Shares!D106</f>
        <v/>
      </c>
      <c r="AD106" s="240">
        <f>IF($Z106="",0,Shares!E106)</f>
        <v>0</v>
      </c>
      <c r="AE106" s="262">
        <f>IF($Z106="",0,Shares!K106*Shares!J106)</f>
        <v>0</v>
      </c>
      <c r="AF106" s="263">
        <f t="shared" si="33"/>
        <v>0</v>
      </c>
      <c r="AG106" s="262">
        <f>IF($Z106="",0,Shares!M106)</f>
        <v>0</v>
      </c>
      <c r="AH106" s="263">
        <f>IF($Z106="",0,Shares!N106)</f>
        <v>0</v>
      </c>
      <c r="AI106" s="240" t="str">
        <f>IF($Z106="","",RANK(AE106,$AE$2:$AE$1001)+COUNTIF($AE$2:AE106,AE106)-1)</f>
        <v/>
      </c>
      <c r="AJ106" s="240" t="str">
        <f>IF($AD106&lt;0,COUNT($AJ$1:AJ105)+1,"")</f>
        <v/>
      </c>
      <c r="AL106" s="240" t="str">
        <f>'All Ticker P&amp;L'!A106</f>
        <v/>
      </c>
      <c r="AM106" s="240" t="str">
        <f>'All Ticker P&amp;L'!B106</f>
        <v/>
      </c>
      <c r="AN106" s="240" t="str">
        <f>'All Ticker P&amp;L'!C106</f>
        <v/>
      </c>
      <c r="AO106" s="240" t="str">
        <f>'All Ticker P&amp;L'!D106</f>
        <v/>
      </c>
      <c r="AP106" s="261">
        <f>IF($AL106="",0,'All Ticker P&amp;L'!E106)</f>
        <v>0</v>
      </c>
      <c r="AQ106" s="262">
        <f>IF($AL106="",0,'All Ticker P&amp;L'!J106*'All Ticker P&amp;L'!I106)</f>
        <v>0</v>
      </c>
      <c r="AR106" s="262">
        <f>IF($AL106="",0,'All Ticker P&amp;L'!L106)</f>
        <v>0</v>
      </c>
      <c r="AS106" s="263">
        <f>IF($AL106="",0,'All Ticker P&amp;L'!M106)</f>
        <v>0</v>
      </c>
      <c r="AT106" s="240" t="str">
        <f>IF($AL106="","",RANK(AR106,$AR$2:$AR$1001)+COUNTIF($AR$2:AR106,AR106)-1)</f>
        <v/>
      </c>
      <c r="AU106" s="240" t="str">
        <f>IF($AL106="","",RANK(AV106,$AV$2:$AV$1001)+COUNTIF($AV$2:AV106,AV106)-1)</f>
        <v/>
      </c>
      <c r="AV106" s="262">
        <f t="shared" si="34"/>
        <v>0</v>
      </c>
    </row>
    <row r="107" spans="26:48" ht="15" customHeight="1" x14ac:dyDescent="0.2">
      <c r="Z107" s="240" t="str">
        <f>Shares!A107</f>
        <v/>
      </c>
      <c r="AA107" s="240" t="str">
        <f>Shares!B107</f>
        <v/>
      </c>
      <c r="AB107" s="240" t="str">
        <f>Shares!C107</f>
        <v/>
      </c>
      <c r="AC107" s="240" t="str">
        <f>Shares!D107</f>
        <v/>
      </c>
      <c r="AD107" s="240">
        <f>IF($Z107="",0,Shares!E107)</f>
        <v>0</v>
      </c>
      <c r="AE107" s="262">
        <f>IF($Z107="",0,Shares!K107*Shares!J107)</f>
        <v>0</v>
      </c>
      <c r="AF107" s="263">
        <f t="shared" si="33"/>
        <v>0</v>
      </c>
      <c r="AG107" s="262">
        <f>IF($Z107="",0,Shares!M107)</f>
        <v>0</v>
      </c>
      <c r="AH107" s="263">
        <f>IF($Z107="",0,Shares!N107)</f>
        <v>0</v>
      </c>
      <c r="AI107" s="240" t="str">
        <f>IF($Z107="","",RANK(AE107,$AE$2:$AE$1001)+COUNTIF($AE$2:AE107,AE107)-1)</f>
        <v/>
      </c>
      <c r="AJ107" s="240" t="str">
        <f>IF($AD107&lt;0,COUNT($AJ$1:AJ106)+1,"")</f>
        <v/>
      </c>
      <c r="AL107" s="240" t="str">
        <f>'All Ticker P&amp;L'!A107</f>
        <v/>
      </c>
      <c r="AM107" s="240" t="str">
        <f>'All Ticker P&amp;L'!B107</f>
        <v/>
      </c>
      <c r="AN107" s="240" t="str">
        <f>'All Ticker P&amp;L'!C107</f>
        <v/>
      </c>
      <c r="AO107" s="240" t="str">
        <f>'All Ticker P&amp;L'!D107</f>
        <v/>
      </c>
      <c r="AP107" s="261">
        <f>IF($AL107="",0,'All Ticker P&amp;L'!E107)</f>
        <v>0</v>
      </c>
      <c r="AQ107" s="262">
        <f>IF($AL107="",0,'All Ticker P&amp;L'!J107*'All Ticker P&amp;L'!I107)</f>
        <v>0</v>
      </c>
      <c r="AR107" s="262">
        <f>IF($AL107="",0,'All Ticker P&amp;L'!L107)</f>
        <v>0</v>
      </c>
      <c r="AS107" s="263">
        <f>IF($AL107="",0,'All Ticker P&amp;L'!M107)</f>
        <v>0</v>
      </c>
      <c r="AT107" s="240" t="str">
        <f>IF($AL107="","",RANK(AR107,$AR$2:$AR$1001)+COUNTIF($AR$2:AR107,AR107)-1)</f>
        <v/>
      </c>
      <c r="AU107" s="240" t="str">
        <f>IF($AL107="","",RANK(AV107,$AV$2:$AV$1001)+COUNTIF($AV$2:AV107,AV107)-1)</f>
        <v/>
      </c>
      <c r="AV107" s="262">
        <f t="shared" si="34"/>
        <v>0</v>
      </c>
    </row>
    <row r="108" spans="26:48" ht="15" customHeight="1" x14ac:dyDescent="0.2">
      <c r="Z108" s="240" t="str">
        <f>Shares!A108</f>
        <v/>
      </c>
      <c r="AA108" s="240" t="str">
        <f>Shares!B108</f>
        <v/>
      </c>
      <c r="AB108" s="240" t="str">
        <f>Shares!C108</f>
        <v/>
      </c>
      <c r="AC108" s="240" t="str">
        <f>Shares!D108</f>
        <v/>
      </c>
      <c r="AD108" s="240">
        <f>IF($Z108="",0,Shares!E108)</f>
        <v>0</v>
      </c>
      <c r="AE108" s="262">
        <f>IF($Z108="",0,Shares!K108*Shares!J108)</f>
        <v>0</v>
      </c>
      <c r="AF108" s="263">
        <f t="shared" si="33"/>
        <v>0</v>
      </c>
      <c r="AG108" s="262">
        <f>IF($Z108="",0,Shares!M108)</f>
        <v>0</v>
      </c>
      <c r="AH108" s="263">
        <f>IF($Z108="",0,Shares!N108)</f>
        <v>0</v>
      </c>
      <c r="AI108" s="240" t="str">
        <f>IF($Z108="","",RANK(AE108,$AE$2:$AE$1001)+COUNTIF($AE$2:AE108,AE108)-1)</f>
        <v/>
      </c>
      <c r="AJ108" s="240" t="str">
        <f>IF($AD108&lt;0,COUNT($AJ$1:AJ107)+1,"")</f>
        <v/>
      </c>
      <c r="AL108" s="240" t="str">
        <f>'All Ticker P&amp;L'!A108</f>
        <v/>
      </c>
      <c r="AM108" s="240" t="str">
        <f>'All Ticker P&amp;L'!B108</f>
        <v/>
      </c>
      <c r="AN108" s="240" t="str">
        <f>'All Ticker P&amp;L'!C108</f>
        <v/>
      </c>
      <c r="AO108" s="240" t="str">
        <f>'All Ticker P&amp;L'!D108</f>
        <v/>
      </c>
      <c r="AP108" s="261">
        <f>IF($AL108="",0,'All Ticker P&amp;L'!E108)</f>
        <v>0</v>
      </c>
      <c r="AQ108" s="262">
        <f>IF($AL108="",0,'All Ticker P&amp;L'!J108*'All Ticker P&amp;L'!I108)</f>
        <v>0</v>
      </c>
      <c r="AR108" s="262">
        <f>IF($AL108="",0,'All Ticker P&amp;L'!L108)</f>
        <v>0</v>
      </c>
      <c r="AS108" s="263">
        <f>IF($AL108="",0,'All Ticker P&amp;L'!M108)</f>
        <v>0</v>
      </c>
      <c r="AT108" s="240" t="str">
        <f>IF($AL108="","",RANK(AR108,$AR$2:$AR$1001)+COUNTIF($AR$2:AR108,AR108)-1)</f>
        <v/>
      </c>
      <c r="AU108" s="240" t="str">
        <f>IF($AL108="","",RANK(AV108,$AV$2:$AV$1001)+COUNTIF($AV$2:AV108,AV108)-1)</f>
        <v/>
      </c>
      <c r="AV108" s="262">
        <f t="shared" si="34"/>
        <v>0</v>
      </c>
    </row>
    <row r="109" spans="26:48" ht="15" customHeight="1" x14ac:dyDescent="0.2">
      <c r="Z109" s="240" t="str">
        <f>Shares!A109</f>
        <v/>
      </c>
      <c r="AA109" s="240" t="str">
        <f>Shares!B109</f>
        <v/>
      </c>
      <c r="AB109" s="240" t="str">
        <f>Shares!C109</f>
        <v/>
      </c>
      <c r="AC109" s="240" t="str">
        <f>Shares!D109</f>
        <v/>
      </c>
      <c r="AD109" s="240">
        <f>IF($Z109="",0,Shares!E109)</f>
        <v>0</v>
      </c>
      <c r="AE109" s="262">
        <f>IF($Z109="",0,Shares!K109*Shares!J109)</f>
        <v>0</v>
      </c>
      <c r="AF109" s="263">
        <f t="shared" si="33"/>
        <v>0</v>
      </c>
      <c r="AG109" s="262">
        <f>IF($Z109="",0,Shares!M109)</f>
        <v>0</v>
      </c>
      <c r="AH109" s="263">
        <f>IF($Z109="",0,Shares!N109)</f>
        <v>0</v>
      </c>
      <c r="AI109" s="240" t="str">
        <f>IF($Z109="","",RANK(AE109,$AE$2:$AE$1001)+COUNTIF($AE$2:AE109,AE109)-1)</f>
        <v/>
      </c>
      <c r="AJ109" s="240" t="str">
        <f>IF($AD109&lt;0,COUNT($AJ$1:AJ108)+1,"")</f>
        <v/>
      </c>
      <c r="AL109" s="240" t="str">
        <f>'All Ticker P&amp;L'!A109</f>
        <v/>
      </c>
      <c r="AM109" s="240" t="str">
        <f>'All Ticker P&amp;L'!B109</f>
        <v/>
      </c>
      <c r="AN109" s="240" t="str">
        <f>'All Ticker P&amp;L'!C109</f>
        <v/>
      </c>
      <c r="AO109" s="240" t="str">
        <f>'All Ticker P&amp;L'!D109</f>
        <v/>
      </c>
      <c r="AP109" s="261">
        <f>IF($AL109="",0,'All Ticker P&amp;L'!E109)</f>
        <v>0</v>
      </c>
      <c r="AQ109" s="262">
        <f>IF($AL109="",0,'All Ticker P&amp;L'!J109*'All Ticker P&amp;L'!I109)</f>
        <v>0</v>
      </c>
      <c r="AR109" s="262">
        <f>IF($AL109="",0,'All Ticker P&amp;L'!L109)</f>
        <v>0</v>
      </c>
      <c r="AS109" s="263">
        <f>IF($AL109="",0,'All Ticker P&amp;L'!M109)</f>
        <v>0</v>
      </c>
      <c r="AT109" s="240" t="str">
        <f>IF($AL109="","",RANK(AR109,$AR$2:$AR$1001)+COUNTIF($AR$2:AR109,AR109)-1)</f>
        <v/>
      </c>
      <c r="AU109" s="240" t="str">
        <f>IF($AL109="","",RANK(AV109,$AV$2:$AV$1001)+COUNTIF($AV$2:AV109,AV109)-1)</f>
        <v/>
      </c>
      <c r="AV109" s="262">
        <f t="shared" si="34"/>
        <v>0</v>
      </c>
    </row>
    <row r="110" spans="26:48" ht="15" customHeight="1" x14ac:dyDescent="0.2">
      <c r="Z110" s="240" t="str">
        <f>Shares!A110</f>
        <v/>
      </c>
      <c r="AA110" s="240" t="str">
        <f>Shares!B110</f>
        <v/>
      </c>
      <c r="AB110" s="240" t="str">
        <f>Shares!C110</f>
        <v/>
      </c>
      <c r="AC110" s="240" t="str">
        <f>Shares!D110</f>
        <v/>
      </c>
      <c r="AD110" s="240">
        <f>IF($Z110="",0,Shares!E110)</f>
        <v>0</v>
      </c>
      <c r="AE110" s="262">
        <f>IF($Z110="",0,Shares!K110*Shares!J110)</f>
        <v>0</v>
      </c>
      <c r="AF110" s="263">
        <f t="shared" si="33"/>
        <v>0</v>
      </c>
      <c r="AG110" s="262">
        <f>IF($Z110="",0,Shares!M110)</f>
        <v>0</v>
      </c>
      <c r="AH110" s="263">
        <f>IF($Z110="",0,Shares!N110)</f>
        <v>0</v>
      </c>
      <c r="AI110" s="240" t="str">
        <f>IF($Z110="","",RANK(AE110,$AE$2:$AE$1001)+COUNTIF($AE$2:AE110,AE110)-1)</f>
        <v/>
      </c>
      <c r="AJ110" s="240" t="str">
        <f>IF($AD110&lt;0,COUNT($AJ$1:AJ109)+1,"")</f>
        <v/>
      </c>
      <c r="AL110" s="240" t="str">
        <f>'All Ticker P&amp;L'!A110</f>
        <v/>
      </c>
      <c r="AM110" s="240" t="str">
        <f>'All Ticker P&amp;L'!B110</f>
        <v/>
      </c>
      <c r="AN110" s="240" t="str">
        <f>'All Ticker P&amp;L'!C110</f>
        <v/>
      </c>
      <c r="AO110" s="240" t="str">
        <f>'All Ticker P&amp;L'!D110</f>
        <v/>
      </c>
      <c r="AP110" s="261">
        <f>IF($AL110="",0,'All Ticker P&amp;L'!E110)</f>
        <v>0</v>
      </c>
      <c r="AQ110" s="262">
        <f>IF($AL110="",0,'All Ticker P&amp;L'!J110*'All Ticker P&amp;L'!I110)</f>
        <v>0</v>
      </c>
      <c r="AR110" s="262">
        <f>IF($AL110="",0,'All Ticker P&amp;L'!L110)</f>
        <v>0</v>
      </c>
      <c r="AS110" s="263">
        <f>IF($AL110="",0,'All Ticker P&amp;L'!M110)</f>
        <v>0</v>
      </c>
      <c r="AT110" s="240" t="str">
        <f>IF($AL110="","",RANK(AR110,$AR$2:$AR$1001)+COUNTIF($AR$2:AR110,AR110)-1)</f>
        <v/>
      </c>
      <c r="AU110" s="240" t="str">
        <f>IF($AL110="","",RANK(AV110,$AV$2:$AV$1001)+COUNTIF($AV$2:AV110,AV110)-1)</f>
        <v/>
      </c>
      <c r="AV110" s="262">
        <f t="shared" si="34"/>
        <v>0</v>
      </c>
    </row>
    <row r="111" spans="26:48" ht="15" customHeight="1" x14ac:dyDescent="0.2">
      <c r="Z111" s="240" t="str">
        <f>Shares!A111</f>
        <v/>
      </c>
      <c r="AA111" s="240" t="str">
        <f>Shares!B111</f>
        <v/>
      </c>
      <c r="AB111" s="240" t="str">
        <f>Shares!C111</f>
        <v/>
      </c>
      <c r="AC111" s="240" t="str">
        <f>Shares!D111</f>
        <v/>
      </c>
      <c r="AD111" s="240">
        <f>IF($Z111="",0,Shares!E111)</f>
        <v>0</v>
      </c>
      <c r="AE111" s="262">
        <f>IF($Z111="",0,Shares!K111*Shares!J111)</f>
        <v>0</v>
      </c>
      <c r="AF111" s="263">
        <f t="shared" si="33"/>
        <v>0</v>
      </c>
      <c r="AG111" s="262">
        <f>IF($Z111="",0,Shares!M111)</f>
        <v>0</v>
      </c>
      <c r="AH111" s="263">
        <f>IF($Z111="",0,Shares!N111)</f>
        <v>0</v>
      </c>
      <c r="AI111" s="240" t="str">
        <f>IF($Z111="","",RANK(AE111,$AE$2:$AE$1001)+COUNTIF($AE$2:AE111,AE111)-1)</f>
        <v/>
      </c>
      <c r="AJ111" s="240" t="str">
        <f>IF($AD111&lt;0,COUNT($AJ$1:AJ110)+1,"")</f>
        <v/>
      </c>
      <c r="AL111" s="240" t="str">
        <f>'All Ticker P&amp;L'!A111</f>
        <v/>
      </c>
      <c r="AM111" s="240" t="str">
        <f>'All Ticker P&amp;L'!B111</f>
        <v/>
      </c>
      <c r="AN111" s="240" t="str">
        <f>'All Ticker P&amp;L'!C111</f>
        <v/>
      </c>
      <c r="AO111" s="240" t="str">
        <f>'All Ticker P&amp;L'!D111</f>
        <v/>
      </c>
      <c r="AP111" s="261">
        <f>IF($AL111="",0,'All Ticker P&amp;L'!E111)</f>
        <v>0</v>
      </c>
      <c r="AQ111" s="262">
        <f>IF($AL111="",0,'All Ticker P&amp;L'!J111*'All Ticker P&amp;L'!I111)</f>
        <v>0</v>
      </c>
      <c r="AR111" s="262">
        <f>IF($AL111="",0,'All Ticker P&amp;L'!L111)</f>
        <v>0</v>
      </c>
      <c r="AS111" s="263">
        <f>IF($AL111="",0,'All Ticker P&amp;L'!M111)</f>
        <v>0</v>
      </c>
      <c r="AT111" s="240" t="str">
        <f>IF($AL111="","",RANK(AR111,$AR$2:$AR$1001)+COUNTIF($AR$2:AR111,AR111)-1)</f>
        <v/>
      </c>
      <c r="AU111" s="240" t="str">
        <f>IF($AL111="","",RANK(AV111,$AV$2:$AV$1001)+COUNTIF($AV$2:AV111,AV111)-1)</f>
        <v/>
      </c>
      <c r="AV111" s="262">
        <f t="shared" si="34"/>
        <v>0</v>
      </c>
    </row>
    <row r="112" spans="26:48" ht="15" customHeight="1" x14ac:dyDescent="0.2">
      <c r="Z112" s="240" t="str">
        <f>Shares!A112</f>
        <v/>
      </c>
      <c r="AA112" s="240" t="str">
        <f>Shares!B112</f>
        <v/>
      </c>
      <c r="AB112" s="240" t="str">
        <f>Shares!C112</f>
        <v/>
      </c>
      <c r="AC112" s="240" t="str">
        <f>Shares!D112</f>
        <v/>
      </c>
      <c r="AD112" s="240">
        <f>IF($Z112="",0,Shares!E112)</f>
        <v>0</v>
      </c>
      <c r="AE112" s="262">
        <f>IF($Z112="",0,Shares!K112*Shares!J112)</f>
        <v>0</v>
      </c>
      <c r="AF112" s="263">
        <f t="shared" si="33"/>
        <v>0</v>
      </c>
      <c r="AG112" s="262">
        <f>IF($Z112="",0,Shares!M112)</f>
        <v>0</v>
      </c>
      <c r="AH112" s="263">
        <f>IF($Z112="",0,Shares!N112)</f>
        <v>0</v>
      </c>
      <c r="AI112" s="240" t="str">
        <f>IF($Z112="","",RANK(AE112,$AE$2:$AE$1001)+COUNTIF($AE$2:AE112,AE112)-1)</f>
        <v/>
      </c>
      <c r="AJ112" s="240" t="str">
        <f>IF($AD112&lt;0,COUNT($AJ$1:AJ111)+1,"")</f>
        <v/>
      </c>
      <c r="AL112" s="240" t="str">
        <f>'All Ticker P&amp;L'!A112</f>
        <v/>
      </c>
      <c r="AM112" s="240" t="str">
        <f>'All Ticker P&amp;L'!B112</f>
        <v/>
      </c>
      <c r="AN112" s="240" t="str">
        <f>'All Ticker P&amp;L'!C112</f>
        <v/>
      </c>
      <c r="AO112" s="240" t="str">
        <f>'All Ticker P&amp;L'!D112</f>
        <v/>
      </c>
      <c r="AP112" s="261">
        <f>IF($AL112="",0,'All Ticker P&amp;L'!E112)</f>
        <v>0</v>
      </c>
      <c r="AQ112" s="262">
        <f>IF($AL112="",0,'All Ticker P&amp;L'!J112*'All Ticker P&amp;L'!I112)</f>
        <v>0</v>
      </c>
      <c r="AR112" s="262">
        <f>IF($AL112="",0,'All Ticker P&amp;L'!L112)</f>
        <v>0</v>
      </c>
      <c r="AS112" s="263">
        <f>IF($AL112="",0,'All Ticker P&amp;L'!M112)</f>
        <v>0</v>
      </c>
      <c r="AT112" s="240" t="str">
        <f>IF($AL112="","",RANK(AR112,$AR$2:$AR$1001)+COUNTIF($AR$2:AR112,AR112)-1)</f>
        <v/>
      </c>
      <c r="AU112" s="240" t="str">
        <f>IF($AL112="","",RANK(AV112,$AV$2:$AV$1001)+COUNTIF($AV$2:AV112,AV112)-1)</f>
        <v/>
      </c>
      <c r="AV112" s="262">
        <f t="shared" si="34"/>
        <v>0</v>
      </c>
    </row>
    <row r="113" spans="26:48" ht="15" customHeight="1" x14ac:dyDescent="0.2">
      <c r="Z113" s="240" t="str">
        <f>Shares!A113</f>
        <v/>
      </c>
      <c r="AA113" s="240" t="str">
        <f>Shares!B113</f>
        <v/>
      </c>
      <c r="AB113" s="240" t="str">
        <f>Shares!C113</f>
        <v/>
      </c>
      <c r="AC113" s="240" t="str">
        <f>Shares!D113</f>
        <v/>
      </c>
      <c r="AD113" s="240">
        <f>IF($Z113="",0,Shares!E113)</f>
        <v>0</v>
      </c>
      <c r="AE113" s="262">
        <f>IF($Z113="",0,Shares!K113*Shares!J113)</f>
        <v>0</v>
      </c>
      <c r="AF113" s="263">
        <f t="shared" si="33"/>
        <v>0</v>
      </c>
      <c r="AG113" s="262">
        <f>IF($Z113="",0,Shares!M113)</f>
        <v>0</v>
      </c>
      <c r="AH113" s="263">
        <f>IF($Z113="",0,Shares!N113)</f>
        <v>0</v>
      </c>
      <c r="AI113" s="240" t="str">
        <f>IF($Z113="","",RANK(AE113,$AE$2:$AE$1001)+COUNTIF($AE$2:AE113,AE113)-1)</f>
        <v/>
      </c>
      <c r="AJ113" s="240" t="str">
        <f>IF($AD113&lt;0,COUNT($AJ$1:AJ112)+1,"")</f>
        <v/>
      </c>
      <c r="AL113" s="240" t="str">
        <f>'All Ticker P&amp;L'!A113</f>
        <v/>
      </c>
      <c r="AM113" s="240" t="str">
        <f>'All Ticker P&amp;L'!B113</f>
        <v/>
      </c>
      <c r="AN113" s="240" t="str">
        <f>'All Ticker P&amp;L'!C113</f>
        <v/>
      </c>
      <c r="AO113" s="240" t="str">
        <f>'All Ticker P&amp;L'!D113</f>
        <v/>
      </c>
      <c r="AP113" s="261">
        <f>IF($AL113="",0,'All Ticker P&amp;L'!E113)</f>
        <v>0</v>
      </c>
      <c r="AQ113" s="262">
        <f>IF($AL113="",0,'All Ticker P&amp;L'!J113*'All Ticker P&amp;L'!I113)</f>
        <v>0</v>
      </c>
      <c r="AR113" s="262">
        <f>IF($AL113="",0,'All Ticker P&amp;L'!L113)</f>
        <v>0</v>
      </c>
      <c r="AS113" s="263">
        <f>IF($AL113="",0,'All Ticker P&amp;L'!M113)</f>
        <v>0</v>
      </c>
      <c r="AT113" s="240" t="str">
        <f>IF($AL113="","",RANK(AR113,$AR$2:$AR$1001)+COUNTIF($AR$2:AR113,AR113)-1)</f>
        <v/>
      </c>
      <c r="AU113" s="240" t="str">
        <f>IF($AL113="","",RANK(AV113,$AV$2:$AV$1001)+COUNTIF($AV$2:AV113,AV113)-1)</f>
        <v/>
      </c>
      <c r="AV113" s="262">
        <f t="shared" si="34"/>
        <v>0</v>
      </c>
    </row>
    <row r="114" spans="26:48" ht="15" customHeight="1" x14ac:dyDescent="0.2">
      <c r="Z114" s="240" t="str">
        <f>Shares!A114</f>
        <v/>
      </c>
      <c r="AA114" s="240" t="str">
        <f>Shares!B114</f>
        <v/>
      </c>
      <c r="AB114" s="240" t="str">
        <f>Shares!C114</f>
        <v/>
      </c>
      <c r="AC114" s="240" t="str">
        <f>Shares!D114</f>
        <v/>
      </c>
      <c r="AD114" s="240">
        <f>IF($Z114="",0,Shares!E114)</f>
        <v>0</v>
      </c>
      <c r="AE114" s="262">
        <f>IF($Z114="",0,Shares!K114*Shares!J114)</f>
        <v>0</v>
      </c>
      <c r="AF114" s="263">
        <f t="shared" si="33"/>
        <v>0</v>
      </c>
      <c r="AG114" s="262">
        <f>IF($Z114="",0,Shares!M114)</f>
        <v>0</v>
      </c>
      <c r="AH114" s="263">
        <f>IF($Z114="",0,Shares!N114)</f>
        <v>0</v>
      </c>
      <c r="AI114" s="240" t="str">
        <f>IF($Z114="","",RANK(AE114,$AE$2:$AE$1001)+COUNTIF($AE$2:AE114,AE114)-1)</f>
        <v/>
      </c>
      <c r="AJ114" s="240" t="str">
        <f>IF($AD114&lt;0,COUNT($AJ$1:AJ113)+1,"")</f>
        <v/>
      </c>
      <c r="AL114" s="240" t="str">
        <f>'All Ticker P&amp;L'!A114</f>
        <v/>
      </c>
      <c r="AM114" s="240" t="str">
        <f>'All Ticker P&amp;L'!B114</f>
        <v/>
      </c>
      <c r="AN114" s="240" t="str">
        <f>'All Ticker P&amp;L'!C114</f>
        <v/>
      </c>
      <c r="AO114" s="240" t="str">
        <f>'All Ticker P&amp;L'!D114</f>
        <v/>
      </c>
      <c r="AP114" s="261">
        <f>IF($AL114="",0,'All Ticker P&amp;L'!E114)</f>
        <v>0</v>
      </c>
      <c r="AQ114" s="262">
        <f>IF($AL114="",0,'All Ticker P&amp;L'!J114*'All Ticker P&amp;L'!I114)</f>
        <v>0</v>
      </c>
      <c r="AR114" s="262">
        <f>IF($AL114="",0,'All Ticker P&amp;L'!L114)</f>
        <v>0</v>
      </c>
      <c r="AS114" s="263">
        <f>IF($AL114="",0,'All Ticker P&amp;L'!M114)</f>
        <v>0</v>
      </c>
      <c r="AT114" s="240" t="str">
        <f>IF($AL114="","",RANK(AR114,$AR$2:$AR$1001)+COUNTIF($AR$2:AR114,AR114)-1)</f>
        <v/>
      </c>
      <c r="AU114" s="240" t="str">
        <f>IF($AL114="","",RANK(AV114,$AV$2:$AV$1001)+COUNTIF($AV$2:AV114,AV114)-1)</f>
        <v/>
      </c>
      <c r="AV114" s="262">
        <f t="shared" si="34"/>
        <v>0</v>
      </c>
    </row>
    <row r="115" spans="26:48" ht="15" customHeight="1" x14ac:dyDescent="0.2">
      <c r="Z115" s="240" t="str">
        <f>Shares!A115</f>
        <v/>
      </c>
      <c r="AA115" s="240" t="str">
        <f>Shares!B115</f>
        <v/>
      </c>
      <c r="AB115" s="240" t="str">
        <f>Shares!C115</f>
        <v/>
      </c>
      <c r="AC115" s="240" t="str">
        <f>Shares!D115</f>
        <v/>
      </c>
      <c r="AD115" s="240">
        <f>IF($Z115="",0,Shares!E115)</f>
        <v>0</v>
      </c>
      <c r="AE115" s="262">
        <f>IF($Z115="",0,Shares!K115*Shares!J115)</f>
        <v>0</v>
      </c>
      <c r="AF115" s="263">
        <f t="shared" si="33"/>
        <v>0</v>
      </c>
      <c r="AG115" s="262">
        <f>IF($Z115="",0,Shares!M115)</f>
        <v>0</v>
      </c>
      <c r="AH115" s="263">
        <f>IF($Z115="",0,Shares!N115)</f>
        <v>0</v>
      </c>
      <c r="AI115" s="240" t="str">
        <f>IF($Z115="","",RANK(AE115,$AE$2:$AE$1001)+COUNTIF($AE$2:AE115,AE115)-1)</f>
        <v/>
      </c>
      <c r="AJ115" s="240" t="str">
        <f>IF($AD115&lt;0,COUNT($AJ$1:AJ114)+1,"")</f>
        <v/>
      </c>
      <c r="AL115" s="240" t="str">
        <f>'All Ticker P&amp;L'!A115</f>
        <v/>
      </c>
      <c r="AM115" s="240" t="str">
        <f>'All Ticker P&amp;L'!B115</f>
        <v/>
      </c>
      <c r="AN115" s="240" t="str">
        <f>'All Ticker P&amp;L'!C115</f>
        <v/>
      </c>
      <c r="AO115" s="240" t="str">
        <f>'All Ticker P&amp;L'!D115</f>
        <v/>
      </c>
      <c r="AP115" s="261">
        <f>IF($AL115="",0,'All Ticker P&amp;L'!E115)</f>
        <v>0</v>
      </c>
      <c r="AQ115" s="262">
        <f>IF($AL115="",0,'All Ticker P&amp;L'!J115*'All Ticker P&amp;L'!I115)</f>
        <v>0</v>
      </c>
      <c r="AR115" s="262">
        <f>IF($AL115="",0,'All Ticker P&amp;L'!L115)</f>
        <v>0</v>
      </c>
      <c r="AS115" s="263">
        <f>IF($AL115="",0,'All Ticker P&amp;L'!M115)</f>
        <v>0</v>
      </c>
      <c r="AT115" s="240" t="str">
        <f>IF($AL115="","",RANK(AR115,$AR$2:$AR$1001)+COUNTIF($AR$2:AR115,AR115)-1)</f>
        <v/>
      </c>
      <c r="AU115" s="240" t="str">
        <f>IF($AL115="","",RANK(AV115,$AV$2:$AV$1001)+COUNTIF($AV$2:AV115,AV115)-1)</f>
        <v/>
      </c>
      <c r="AV115" s="262">
        <f t="shared" si="34"/>
        <v>0</v>
      </c>
    </row>
    <row r="116" spans="26:48" ht="15" customHeight="1" x14ac:dyDescent="0.2">
      <c r="Z116" s="240" t="str">
        <f>Shares!A116</f>
        <v/>
      </c>
      <c r="AA116" s="240" t="str">
        <f>Shares!B116</f>
        <v/>
      </c>
      <c r="AB116" s="240" t="str">
        <f>Shares!C116</f>
        <v/>
      </c>
      <c r="AC116" s="240" t="str">
        <f>Shares!D116</f>
        <v/>
      </c>
      <c r="AD116" s="240">
        <f>IF($Z116="",0,Shares!E116)</f>
        <v>0</v>
      </c>
      <c r="AE116" s="262">
        <f>IF($Z116="",0,Shares!K116*Shares!J116)</f>
        <v>0</v>
      </c>
      <c r="AF116" s="263">
        <f t="shared" si="33"/>
        <v>0</v>
      </c>
      <c r="AG116" s="262">
        <f>IF($Z116="",0,Shares!M116)</f>
        <v>0</v>
      </c>
      <c r="AH116" s="263">
        <f>IF($Z116="",0,Shares!N116)</f>
        <v>0</v>
      </c>
      <c r="AI116" s="240" t="str">
        <f>IF($Z116="","",RANK(AE116,$AE$2:$AE$1001)+COUNTIF($AE$2:AE116,AE116)-1)</f>
        <v/>
      </c>
      <c r="AJ116" s="240" t="str">
        <f>IF($AD116&lt;0,COUNT($AJ$1:AJ115)+1,"")</f>
        <v/>
      </c>
      <c r="AL116" s="240" t="str">
        <f>'All Ticker P&amp;L'!A116</f>
        <v/>
      </c>
      <c r="AM116" s="240" t="str">
        <f>'All Ticker P&amp;L'!B116</f>
        <v/>
      </c>
      <c r="AN116" s="240" t="str">
        <f>'All Ticker P&amp;L'!C116</f>
        <v/>
      </c>
      <c r="AO116" s="240" t="str">
        <f>'All Ticker P&amp;L'!D116</f>
        <v/>
      </c>
      <c r="AP116" s="261">
        <f>IF($AL116="",0,'All Ticker P&amp;L'!E116)</f>
        <v>0</v>
      </c>
      <c r="AQ116" s="262">
        <f>IF($AL116="",0,'All Ticker P&amp;L'!J116*'All Ticker P&amp;L'!I116)</f>
        <v>0</v>
      </c>
      <c r="AR116" s="262">
        <f>IF($AL116="",0,'All Ticker P&amp;L'!L116)</f>
        <v>0</v>
      </c>
      <c r="AS116" s="263">
        <f>IF($AL116="",0,'All Ticker P&amp;L'!M116)</f>
        <v>0</v>
      </c>
      <c r="AT116" s="240" t="str">
        <f>IF($AL116="","",RANK(AR116,$AR$2:$AR$1001)+COUNTIF($AR$2:AR116,AR116)-1)</f>
        <v/>
      </c>
      <c r="AU116" s="240" t="str">
        <f>IF($AL116="","",RANK(AV116,$AV$2:$AV$1001)+COUNTIF($AV$2:AV116,AV116)-1)</f>
        <v/>
      </c>
      <c r="AV116" s="262">
        <f t="shared" si="34"/>
        <v>0</v>
      </c>
    </row>
    <row r="117" spans="26:48" ht="15" customHeight="1" x14ac:dyDescent="0.2">
      <c r="Z117" s="240" t="str">
        <f>Shares!A117</f>
        <v/>
      </c>
      <c r="AA117" s="240" t="str">
        <f>Shares!B117</f>
        <v/>
      </c>
      <c r="AB117" s="240" t="str">
        <f>Shares!C117</f>
        <v/>
      </c>
      <c r="AC117" s="240" t="str">
        <f>Shares!D117</f>
        <v/>
      </c>
      <c r="AD117" s="240">
        <f>IF($Z117="",0,Shares!E117)</f>
        <v>0</v>
      </c>
      <c r="AE117" s="262">
        <f>IF($Z117="",0,Shares!K117*Shares!J117)</f>
        <v>0</v>
      </c>
      <c r="AF117" s="263">
        <f t="shared" si="33"/>
        <v>0</v>
      </c>
      <c r="AG117" s="262">
        <f>IF($Z117="",0,Shares!M117)</f>
        <v>0</v>
      </c>
      <c r="AH117" s="263">
        <f>IF($Z117="",0,Shares!N117)</f>
        <v>0</v>
      </c>
      <c r="AI117" s="240" t="str">
        <f>IF($Z117="","",RANK(AE117,$AE$2:$AE$1001)+COUNTIF($AE$2:AE117,AE117)-1)</f>
        <v/>
      </c>
      <c r="AJ117" s="240" t="str">
        <f>IF($AD117&lt;0,COUNT($AJ$1:AJ116)+1,"")</f>
        <v/>
      </c>
      <c r="AL117" s="240" t="str">
        <f>'All Ticker P&amp;L'!A117</f>
        <v/>
      </c>
      <c r="AM117" s="240" t="str">
        <f>'All Ticker P&amp;L'!B117</f>
        <v/>
      </c>
      <c r="AN117" s="240" t="str">
        <f>'All Ticker P&amp;L'!C117</f>
        <v/>
      </c>
      <c r="AO117" s="240" t="str">
        <f>'All Ticker P&amp;L'!D117</f>
        <v/>
      </c>
      <c r="AP117" s="240">
        <f>IF($AL117="",0,'All Ticker P&amp;L'!E117)</f>
        <v>0</v>
      </c>
      <c r="AQ117" s="262">
        <f>IF($AL117="",0,'All Ticker P&amp;L'!J117*'All Ticker P&amp;L'!I117)</f>
        <v>0</v>
      </c>
      <c r="AR117" s="262">
        <f>IF($AL117="",0,'All Ticker P&amp;L'!L117)</f>
        <v>0</v>
      </c>
      <c r="AS117" s="263">
        <f>IF($AL117="",0,'All Ticker P&amp;L'!M117)</f>
        <v>0</v>
      </c>
      <c r="AT117" s="240" t="str">
        <f>IF($AL117="","",RANK(AR117,$AR$2:$AR$1001)+COUNTIF($AR$2:AR117,AR117)-1)</f>
        <v/>
      </c>
      <c r="AU117" s="240" t="str">
        <f>IF($AL117="","",RANK(AV117,$AV$2:$AV$1001)+COUNTIF($AV$2:AV117,AV117)-1)</f>
        <v/>
      </c>
      <c r="AV117" s="262">
        <f t="shared" si="34"/>
        <v>0</v>
      </c>
    </row>
    <row r="118" spans="26:48" ht="15" customHeight="1" x14ac:dyDescent="0.2">
      <c r="Z118" s="240" t="str">
        <f>Shares!A118</f>
        <v/>
      </c>
      <c r="AA118" s="240" t="str">
        <f>Shares!B118</f>
        <v/>
      </c>
      <c r="AB118" s="240" t="str">
        <f>Shares!C118</f>
        <v/>
      </c>
      <c r="AC118" s="240" t="str">
        <f>Shares!D118</f>
        <v/>
      </c>
      <c r="AD118" s="240">
        <f>IF($Z118="",0,Shares!E118)</f>
        <v>0</v>
      </c>
      <c r="AE118" s="262">
        <f>IF($Z118="",0,Shares!K118*Shares!J118)</f>
        <v>0</v>
      </c>
      <c r="AF118" s="263">
        <f t="shared" si="33"/>
        <v>0</v>
      </c>
      <c r="AG118" s="262">
        <f>IF($Z118="",0,Shares!M118)</f>
        <v>0</v>
      </c>
      <c r="AH118" s="263">
        <f>IF($Z118="",0,Shares!N118)</f>
        <v>0</v>
      </c>
      <c r="AI118" s="240" t="str">
        <f>IF($Z118="","",RANK(AE118,$AE$2:$AE$1001)+COUNTIF($AE$2:AE118,AE118)-1)</f>
        <v/>
      </c>
      <c r="AJ118" s="240" t="str">
        <f>IF($AD118&lt;0,COUNT($AJ$1:AJ117)+1,"")</f>
        <v/>
      </c>
      <c r="AL118" s="240" t="str">
        <f>'All Ticker P&amp;L'!A118</f>
        <v/>
      </c>
      <c r="AM118" s="240" t="str">
        <f>'All Ticker P&amp;L'!B118</f>
        <v/>
      </c>
      <c r="AN118" s="240" t="str">
        <f>'All Ticker P&amp;L'!C118</f>
        <v/>
      </c>
      <c r="AO118" s="240" t="str">
        <f>'All Ticker P&amp;L'!D118</f>
        <v/>
      </c>
      <c r="AP118" s="240">
        <f>IF($AL118="",0,'All Ticker P&amp;L'!E118)</f>
        <v>0</v>
      </c>
      <c r="AQ118" s="262">
        <f>IF($AL118="",0,'All Ticker P&amp;L'!J118*'All Ticker P&amp;L'!I118)</f>
        <v>0</v>
      </c>
      <c r="AR118" s="262">
        <f>IF($AL118="",0,'All Ticker P&amp;L'!L118)</f>
        <v>0</v>
      </c>
      <c r="AS118" s="263">
        <f>IF($AL118="",0,'All Ticker P&amp;L'!M118)</f>
        <v>0</v>
      </c>
      <c r="AT118" s="240" t="str">
        <f>IF($AL118="","",RANK(AR118,$AR$2:$AR$1001)+COUNTIF($AR$2:AR118,AR118)-1)</f>
        <v/>
      </c>
      <c r="AU118" s="240" t="str">
        <f>IF($AL118="","",RANK(AV118,$AV$2:$AV$1001)+COUNTIF($AV$2:AV118,AV118)-1)</f>
        <v/>
      </c>
      <c r="AV118" s="262">
        <f t="shared" si="34"/>
        <v>0</v>
      </c>
    </row>
    <row r="119" spans="26:48" ht="15" customHeight="1" x14ac:dyDescent="0.2">
      <c r="Z119" s="240" t="str">
        <f>Shares!A119</f>
        <v/>
      </c>
      <c r="AA119" s="240" t="str">
        <f>Shares!B119</f>
        <v/>
      </c>
      <c r="AB119" s="240" t="str">
        <f>Shares!C119</f>
        <v/>
      </c>
      <c r="AC119" s="240" t="str">
        <f>Shares!D119</f>
        <v/>
      </c>
      <c r="AD119" s="240">
        <f>IF($Z119="",0,Shares!E119)</f>
        <v>0</v>
      </c>
      <c r="AE119" s="262">
        <f>IF($Z119="",0,Shares!K119*Shares!J119)</f>
        <v>0</v>
      </c>
      <c r="AF119" s="263">
        <f t="shared" si="33"/>
        <v>0</v>
      </c>
      <c r="AG119" s="262">
        <f>IF($Z119="",0,Shares!M119)</f>
        <v>0</v>
      </c>
      <c r="AH119" s="263">
        <f>IF($Z119="",0,Shares!N119)</f>
        <v>0</v>
      </c>
      <c r="AI119" s="240" t="str">
        <f>IF($Z119="","",RANK(AE119,$AE$2:$AE$1001)+COUNTIF($AE$2:AE119,AE119)-1)</f>
        <v/>
      </c>
      <c r="AJ119" s="240" t="str">
        <f>IF($AD119&lt;0,COUNT($AJ$1:AJ118)+1,"")</f>
        <v/>
      </c>
      <c r="AL119" s="240" t="str">
        <f>'All Ticker P&amp;L'!A119</f>
        <v/>
      </c>
      <c r="AM119" s="240" t="str">
        <f>'All Ticker P&amp;L'!B119</f>
        <v/>
      </c>
      <c r="AN119" s="240" t="str">
        <f>'All Ticker P&amp;L'!C119</f>
        <v/>
      </c>
      <c r="AO119" s="240" t="str">
        <f>'All Ticker P&amp;L'!D119</f>
        <v/>
      </c>
      <c r="AP119" s="240">
        <f>IF($AL119="",0,'All Ticker P&amp;L'!E119)</f>
        <v>0</v>
      </c>
      <c r="AQ119" s="262">
        <f>IF($AL119="",0,'All Ticker P&amp;L'!J119*'All Ticker P&amp;L'!I119)</f>
        <v>0</v>
      </c>
      <c r="AR119" s="262">
        <f>IF($AL119="",0,'All Ticker P&amp;L'!L119)</f>
        <v>0</v>
      </c>
      <c r="AS119" s="263">
        <f>IF($AL119="",0,'All Ticker P&amp;L'!M119)</f>
        <v>0</v>
      </c>
      <c r="AT119" s="240" t="str">
        <f>IF($AL119="","",RANK(AR119,$AR$2:$AR$1001)+COUNTIF($AR$2:AR119,AR119)-1)</f>
        <v/>
      </c>
      <c r="AU119" s="240" t="str">
        <f>IF($AL119="","",RANK(AV119,$AV$2:$AV$1001)+COUNTIF($AV$2:AV119,AV119)-1)</f>
        <v/>
      </c>
      <c r="AV119" s="262">
        <f t="shared" si="34"/>
        <v>0</v>
      </c>
    </row>
    <row r="120" spans="26:48" ht="15" customHeight="1" x14ac:dyDescent="0.2">
      <c r="Z120" s="240" t="str">
        <f>Shares!A120</f>
        <v/>
      </c>
      <c r="AA120" s="240" t="str">
        <f>Shares!B120</f>
        <v/>
      </c>
      <c r="AB120" s="240" t="str">
        <f>Shares!C120</f>
        <v/>
      </c>
      <c r="AC120" s="240" t="str">
        <f>Shares!D120</f>
        <v/>
      </c>
      <c r="AD120" s="240">
        <f>IF($Z120="",0,Shares!E120)</f>
        <v>0</v>
      </c>
      <c r="AE120" s="262">
        <f>IF($Z120="",0,Shares!K120*Shares!J120)</f>
        <v>0</v>
      </c>
      <c r="AF120" s="263">
        <f t="shared" si="33"/>
        <v>0</v>
      </c>
      <c r="AG120" s="262">
        <f>IF($Z120="",0,Shares!M120)</f>
        <v>0</v>
      </c>
      <c r="AH120" s="263">
        <f>IF($Z120="",0,Shares!N120)</f>
        <v>0</v>
      </c>
      <c r="AI120" s="240" t="str">
        <f>IF($Z120="","",RANK(AE120,$AE$2:$AE$1001)+COUNTIF($AE$2:AE120,AE120)-1)</f>
        <v/>
      </c>
      <c r="AJ120" s="240" t="str">
        <f>IF($AD120&lt;0,COUNT($AJ$1:AJ119)+1,"")</f>
        <v/>
      </c>
      <c r="AL120" s="240" t="str">
        <f>'All Ticker P&amp;L'!A120</f>
        <v/>
      </c>
      <c r="AM120" s="240" t="str">
        <f>'All Ticker P&amp;L'!B120</f>
        <v/>
      </c>
      <c r="AN120" s="240" t="str">
        <f>'All Ticker P&amp;L'!C120</f>
        <v/>
      </c>
      <c r="AO120" s="240" t="str">
        <f>'All Ticker P&amp;L'!D120</f>
        <v/>
      </c>
      <c r="AP120" s="240">
        <f>IF($AL120="",0,'All Ticker P&amp;L'!E120)</f>
        <v>0</v>
      </c>
      <c r="AQ120" s="262">
        <f>IF($AL120="",0,'All Ticker P&amp;L'!J120*'All Ticker P&amp;L'!I120)</f>
        <v>0</v>
      </c>
      <c r="AR120" s="262">
        <f>IF($AL120="",0,'All Ticker P&amp;L'!L120)</f>
        <v>0</v>
      </c>
      <c r="AS120" s="263">
        <f>IF($AL120="",0,'All Ticker P&amp;L'!M120)</f>
        <v>0</v>
      </c>
      <c r="AT120" s="240" t="str">
        <f>IF($AL120="","",RANK(AR120,$AR$2:$AR$1001)+COUNTIF($AR$2:AR120,AR120)-1)</f>
        <v/>
      </c>
      <c r="AU120" s="240" t="str">
        <f>IF($AL120="","",RANK(AV120,$AV$2:$AV$1001)+COUNTIF($AV$2:AV120,AV120)-1)</f>
        <v/>
      </c>
      <c r="AV120" s="262">
        <f t="shared" si="34"/>
        <v>0</v>
      </c>
    </row>
    <row r="121" spans="26:48" ht="15" customHeight="1" x14ac:dyDescent="0.2">
      <c r="Z121" s="240" t="str">
        <f>Shares!A121</f>
        <v/>
      </c>
      <c r="AA121" s="240" t="str">
        <f>Shares!B121</f>
        <v/>
      </c>
      <c r="AB121" s="240" t="str">
        <f>Shares!C121</f>
        <v/>
      </c>
      <c r="AC121" s="240" t="str">
        <f>Shares!D121</f>
        <v/>
      </c>
      <c r="AD121" s="240">
        <f>IF($Z121="",0,Shares!E121)</f>
        <v>0</v>
      </c>
      <c r="AE121" s="262">
        <f>IF($Z121="",0,Shares!K121*Shares!J121)</f>
        <v>0</v>
      </c>
      <c r="AF121" s="263">
        <f t="shared" si="33"/>
        <v>0</v>
      </c>
      <c r="AG121" s="262">
        <f>IF($Z121="",0,Shares!M121)</f>
        <v>0</v>
      </c>
      <c r="AH121" s="263">
        <f>IF($Z121="",0,Shares!N121)</f>
        <v>0</v>
      </c>
      <c r="AI121" s="240" t="str">
        <f>IF($Z121="","",RANK(AE121,$AE$2:$AE$1001)+COUNTIF($AE$2:AE121,AE121)-1)</f>
        <v/>
      </c>
      <c r="AJ121" s="240" t="str">
        <f>IF($AD121&lt;0,COUNT($AJ$1:AJ120)+1,"")</f>
        <v/>
      </c>
      <c r="AL121" s="240" t="str">
        <f>'All Ticker P&amp;L'!A121</f>
        <v/>
      </c>
      <c r="AM121" s="240" t="str">
        <f>'All Ticker P&amp;L'!B121</f>
        <v/>
      </c>
      <c r="AN121" s="240" t="str">
        <f>'All Ticker P&amp;L'!C121</f>
        <v/>
      </c>
      <c r="AO121" s="240" t="str">
        <f>'All Ticker P&amp;L'!D121</f>
        <v/>
      </c>
      <c r="AP121" s="240">
        <f>IF($AL121="",0,'All Ticker P&amp;L'!E121)</f>
        <v>0</v>
      </c>
      <c r="AQ121" s="262">
        <f>IF($AL121="",0,'All Ticker P&amp;L'!J121*'All Ticker P&amp;L'!I121)</f>
        <v>0</v>
      </c>
      <c r="AR121" s="262">
        <f>IF($AL121="",0,'All Ticker P&amp;L'!L121)</f>
        <v>0</v>
      </c>
      <c r="AS121" s="263">
        <f>IF($AL121="",0,'All Ticker P&amp;L'!M121)</f>
        <v>0</v>
      </c>
      <c r="AT121" s="240" t="str">
        <f>IF($AL121="","",RANK(AR121,$AR$2:$AR$1001)+COUNTIF($AR$2:AR121,AR121)-1)</f>
        <v/>
      </c>
      <c r="AU121" s="240" t="str">
        <f>IF($AL121="","",RANK(AV121,$AV$2:$AV$1001)+COUNTIF($AV$2:AV121,AV121)-1)</f>
        <v/>
      </c>
      <c r="AV121" s="262">
        <f t="shared" si="34"/>
        <v>0</v>
      </c>
    </row>
    <row r="122" spans="26:48" ht="15" customHeight="1" x14ac:dyDescent="0.2">
      <c r="Z122" s="240" t="str">
        <f>Shares!A122</f>
        <v/>
      </c>
      <c r="AA122" s="240" t="str">
        <f>Shares!B122</f>
        <v/>
      </c>
      <c r="AB122" s="240" t="str">
        <f>Shares!C122</f>
        <v/>
      </c>
      <c r="AC122" s="240" t="str">
        <f>Shares!D122</f>
        <v/>
      </c>
      <c r="AD122" s="240">
        <f>IF($Z122="",0,Shares!E122)</f>
        <v>0</v>
      </c>
      <c r="AE122" s="262">
        <f>IF($Z122="",0,Shares!K122*Shares!J122)</f>
        <v>0</v>
      </c>
      <c r="AF122" s="263">
        <f t="shared" si="33"/>
        <v>0</v>
      </c>
      <c r="AG122" s="262">
        <f>IF($Z122="",0,Shares!M122)</f>
        <v>0</v>
      </c>
      <c r="AH122" s="263">
        <f>IF($Z122="",0,Shares!N122)</f>
        <v>0</v>
      </c>
      <c r="AI122" s="240" t="str">
        <f>IF($Z122="","",RANK(AE122,$AE$2:$AE$1001)+COUNTIF($AE$2:AE122,AE122)-1)</f>
        <v/>
      </c>
      <c r="AJ122" s="240" t="str">
        <f>IF($AD122&lt;0,COUNT($AJ$1:AJ121)+1,"")</f>
        <v/>
      </c>
      <c r="AL122" s="240" t="str">
        <f>'All Ticker P&amp;L'!A122</f>
        <v/>
      </c>
      <c r="AM122" s="240" t="str">
        <f>'All Ticker P&amp;L'!B122</f>
        <v/>
      </c>
      <c r="AN122" s="240" t="str">
        <f>'All Ticker P&amp;L'!C122</f>
        <v/>
      </c>
      <c r="AO122" s="240" t="str">
        <f>'All Ticker P&amp;L'!D122</f>
        <v/>
      </c>
      <c r="AP122" s="240">
        <f>IF($AL122="",0,'All Ticker P&amp;L'!E122)</f>
        <v>0</v>
      </c>
      <c r="AQ122" s="262">
        <f>IF($AL122="",0,'All Ticker P&amp;L'!J122*'All Ticker P&amp;L'!I122)</f>
        <v>0</v>
      </c>
      <c r="AR122" s="262">
        <f>IF($AL122="",0,'All Ticker P&amp;L'!L122)</f>
        <v>0</v>
      </c>
      <c r="AS122" s="263">
        <f>IF($AL122="",0,'All Ticker P&amp;L'!M122)</f>
        <v>0</v>
      </c>
      <c r="AT122" s="240" t="str">
        <f>IF($AL122="","",RANK(AR122,$AR$2:$AR$1001)+COUNTIF($AR$2:AR122,AR122)-1)</f>
        <v/>
      </c>
      <c r="AU122" s="240" t="str">
        <f>IF($AL122="","",RANK(AV122,$AV$2:$AV$1001)+COUNTIF($AV$2:AV122,AV122)-1)</f>
        <v/>
      </c>
      <c r="AV122" s="262">
        <f t="shared" si="34"/>
        <v>0</v>
      </c>
    </row>
    <row r="123" spans="26:48" ht="15" customHeight="1" x14ac:dyDescent="0.2">
      <c r="Z123" s="240" t="str">
        <f>Shares!A123</f>
        <v/>
      </c>
      <c r="AA123" s="240" t="str">
        <f>Shares!B123</f>
        <v/>
      </c>
      <c r="AB123" s="240" t="str">
        <f>Shares!C123</f>
        <v/>
      </c>
      <c r="AC123" s="240" t="str">
        <f>Shares!D123</f>
        <v/>
      </c>
      <c r="AD123" s="240">
        <f>IF($Z123="",0,Shares!E123)</f>
        <v>0</v>
      </c>
      <c r="AE123" s="262">
        <f>IF($Z123="",0,Shares!K123*Shares!J123)</f>
        <v>0</v>
      </c>
      <c r="AF123" s="263">
        <f t="shared" si="33"/>
        <v>0</v>
      </c>
      <c r="AG123" s="262">
        <f>IF($Z123="",0,Shares!M123)</f>
        <v>0</v>
      </c>
      <c r="AH123" s="263">
        <f>IF($Z123="",0,Shares!N123)</f>
        <v>0</v>
      </c>
      <c r="AI123" s="240" t="str">
        <f>IF($Z123="","",RANK(AE123,$AE$2:$AE$1001)+COUNTIF($AE$2:AE123,AE123)-1)</f>
        <v/>
      </c>
      <c r="AJ123" s="240" t="str">
        <f>IF($AD123&lt;0,COUNT($AJ$1:AJ122)+1,"")</f>
        <v/>
      </c>
      <c r="AL123" s="240" t="str">
        <f>'All Ticker P&amp;L'!A123</f>
        <v/>
      </c>
      <c r="AM123" s="240" t="str">
        <f>'All Ticker P&amp;L'!B123</f>
        <v/>
      </c>
      <c r="AN123" s="240" t="str">
        <f>'All Ticker P&amp;L'!C123</f>
        <v/>
      </c>
      <c r="AO123" s="240" t="str">
        <f>'All Ticker P&amp;L'!D123</f>
        <v/>
      </c>
      <c r="AP123" s="240">
        <f>IF($AL123="",0,'All Ticker P&amp;L'!E123)</f>
        <v>0</v>
      </c>
      <c r="AQ123" s="262">
        <f>IF($AL123="",0,'All Ticker P&amp;L'!J123*'All Ticker P&amp;L'!I123)</f>
        <v>0</v>
      </c>
      <c r="AR123" s="262">
        <f>IF($AL123="",0,'All Ticker P&amp;L'!L123)</f>
        <v>0</v>
      </c>
      <c r="AS123" s="263">
        <f>IF($AL123="",0,'All Ticker P&amp;L'!M123)</f>
        <v>0</v>
      </c>
      <c r="AT123" s="240" t="str">
        <f>IF($AL123="","",RANK(AR123,$AR$2:$AR$1001)+COUNTIF($AR$2:AR123,AR123)-1)</f>
        <v/>
      </c>
      <c r="AU123" s="240" t="str">
        <f>IF($AL123="","",RANK(AV123,$AV$2:$AV$1001)+COUNTIF($AV$2:AV123,AV123)-1)</f>
        <v/>
      </c>
      <c r="AV123" s="262">
        <f t="shared" si="34"/>
        <v>0</v>
      </c>
    </row>
    <row r="124" spans="26:48" ht="15" customHeight="1" x14ac:dyDescent="0.2">
      <c r="Z124" s="240" t="str">
        <f>Shares!A124</f>
        <v/>
      </c>
      <c r="AA124" s="240" t="str">
        <f>Shares!B124</f>
        <v/>
      </c>
      <c r="AB124" s="240" t="str">
        <f>Shares!C124</f>
        <v/>
      </c>
      <c r="AC124" s="240" t="str">
        <f>Shares!D124</f>
        <v/>
      </c>
      <c r="AD124" s="240">
        <f>IF($Z124="",0,Shares!E124)</f>
        <v>0</v>
      </c>
      <c r="AE124" s="262">
        <f>IF($Z124="",0,Shares!K124*Shares!J124)</f>
        <v>0</v>
      </c>
      <c r="AF124" s="263">
        <f t="shared" si="33"/>
        <v>0</v>
      </c>
      <c r="AG124" s="262">
        <f>IF($Z124="",0,Shares!M124)</f>
        <v>0</v>
      </c>
      <c r="AH124" s="263">
        <f>IF($Z124="",0,Shares!N124)</f>
        <v>0</v>
      </c>
      <c r="AI124" s="240" t="str">
        <f>IF($Z124="","",RANK(AE124,$AE$2:$AE$1001)+COUNTIF($AE$2:AE124,AE124)-1)</f>
        <v/>
      </c>
      <c r="AJ124" s="240" t="str">
        <f>IF($AD124&lt;0,COUNT($AJ$1:AJ123)+1,"")</f>
        <v/>
      </c>
      <c r="AL124" s="240" t="str">
        <f>'All Ticker P&amp;L'!A124</f>
        <v/>
      </c>
      <c r="AM124" s="240" t="str">
        <f>'All Ticker P&amp;L'!B124</f>
        <v/>
      </c>
      <c r="AN124" s="240" t="str">
        <f>'All Ticker P&amp;L'!C124</f>
        <v/>
      </c>
      <c r="AO124" s="240" t="str">
        <f>'All Ticker P&amp;L'!D124</f>
        <v/>
      </c>
      <c r="AP124" s="240">
        <f>IF($AL124="",0,'All Ticker P&amp;L'!E124)</f>
        <v>0</v>
      </c>
      <c r="AQ124" s="262">
        <f>IF($AL124="",0,'All Ticker P&amp;L'!J124*'All Ticker P&amp;L'!I124)</f>
        <v>0</v>
      </c>
      <c r="AR124" s="262">
        <f>IF($AL124="",0,'All Ticker P&amp;L'!L124)</f>
        <v>0</v>
      </c>
      <c r="AS124" s="263">
        <f>IF($AL124="",0,'All Ticker P&amp;L'!M124)</f>
        <v>0</v>
      </c>
      <c r="AT124" s="240" t="str">
        <f>IF($AL124="","",RANK(AR124,$AR$2:$AR$1001)+COUNTIF($AR$2:AR124,AR124)-1)</f>
        <v/>
      </c>
      <c r="AU124" s="240" t="str">
        <f>IF($AL124="","",RANK(AV124,$AV$2:$AV$1001)+COUNTIF($AV$2:AV124,AV124)-1)</f>
        <v/>
      </c>
      <c r="AV124" s="262">
        <f t="shared" si="34"/>
        <v>0</v>
      </c>
    </row>
    <row r="125" spans="26:48" ht="15" customHeight="1" x14ac:dyDescent="0.2">
      <c r="Z125" s="240" t="str">
        <f>Shares!A125</f>
        <v/>
      </c>
      <c r="AA125" s="240" t="str">
        <f>Shares!B125</f>
        <v/>
      </c>
      <c r="AB125" s="240" t="str">
        <f>Shares!C125</f>
        <v/>
      </c>
      <c r="AC125" s="240" t="str">
        <f>Shares!D125</f>
        <v/>
      </c>
      <c r="AD125" s="240">
        <f>IF($Z125="",0,Shares!E125)</f>
        <v>0</v>
      </c>
      <c r="AE125" s="262">
        <f>IF($Z125="",0,Shares!K125*Shares!J125)</f>
        <v>0</v>
      </c>
      <c r="AF125" s="263">
        <f t="shared" si="33"/>
        <v>0</v>
      </c>
      <c r="AG125" s="262">
        <f>IF($Z125="",0,Shares!M125)</f>
        <v>0</v>
      </c>
      <c r="AH125" s="263">
        <f>IF($Z125="",0,Shares!N125)</f>
        <v>0</v>
      </c>
      <c r="AI125" s="240" t="str">
        <f>IF($Z125="","",RANK(AE125,$AE$2:$AE$1001)+COUNTIF($AE$2:AE125,AE125)-1)</f>
        <v/>
      </c>
      <c r="AJ125" s="240" t="str">
        <f>IF($AD125&lt;0,COUNT($AJ$1:AJ124)+1,"")</f>
        <v/>
      </c>
      <c r="AL125" s="240" t="str">
        <f>'All Ticker P&amp;L'!A125</f>
        <v/>
      </c>
      <c r="AM125" s="240" t="str">
        <f>'All Ticker P&amp;L'!B125</f>
        <v/>
      </c>
      <c r="AN125" s="240" t="str">
        <f>'All Ticker P&amp;L'!C125</f>
        <v/>
      </c>
      <c r="AO125" s="240" t="str">
        <f>'All Ticker P&amp;L'!D125</f>
        <v/>
      </c>
      <c r="AP125" s="240">
        <f>IF($AL125="",0,'All Ticker P&amp;L'!E125)</f>
        <v>0</v>
      </c>
      <c r="AQ125" s="262">
        <f>IF($AL125="",0,'All Ticker P&amp;L'!J125*'All Ticker P&amp;L'!I125)</f>
        <v>0</v>
      </c>
      <c r="AR125" s="262">
        <f>IF($AL125="",0,'All Ticker P&amp;L'!L125)</f>
        <v>0</v>
      </c>
      <c r="AS125" s="263">
        <f>IF($AL125="",0,'All Ticker P&amp;L'!M125)</f>
        <v>0</v>
      </c>
      <c r="AT125" s="240" t="str">
        <f>IF($AL125="","",RANK(AR125,$AR$2:$AR$1001)+COUNTIF($AR$2:AR125,AR125)-1)</f>
        <v/>
      </c>
      <c r="AU125" s="240" t="str">
        <f>IF($AL125="","",RANK(AV125,$AV$2:$AV$1001)+COUNTIF($AV$2:AV125,AV125)-1)</f>
        <v/>
      </c>
      <c r="AV125" s="262">
        <f t="shared" si="34"/>
        <v>0</v>
      </c>
    </row>
    <row r="126" spans="26:48" ht="15" customHeight="1" x14ac:dyDescent="0.2">
      <c r="Z126" s="240" t="str">
        <f>Shares!A126</f>
        <v/>
      </c>
      <c r="AA126" s="240" t="str">
        <f>Shares!B126</f>
        <v/>
      </c>
      <c r="AB126" s="240" t="str">
        <f>Shares!C126</f>
        <v/>
      </c>
      <c r="AC126" s="240" t="str">
        <f>Shares!D126</f>
        <v/>
      </c>
      <c r="AD126" s="240">
        <f>IF($Z126="",0,Shares!E126)</f>
        <v>0</v>
      </c>
      <c r="AE126" s="262">
        <f>IF($Z126="",0,Shares!K126*Shares!J126)</f>
        <v>0</v>
      </c>
      <c r="AF126" s="263">
        <f t="shared" si="33"/>
        <v>0</v>
      </c>
      <c r="AG126" s="262">
        <f>IF($Z126="",0,Shares!M126)</f>
        <v>0</v>
      </c>
      <c r="AH126" s="263">
        <f>IF($Z126="",0,Shares!N126)</f>
        <v>0</v>
      </c>
      <c r="AI126" s="240" t="str">
        <f>IF($Z126="","",RANK(AE126,$AE$2:$AE$1001)+COUNTIF($AE$2:AE126,AE126)-1)</f>
        <v/>
      </c>
      <c r="AJ126" s="240" t="str">
        <f>IF($AD126&lt;0,COUNT($AJ$1:AJ125)+1,"")</f>
        <v/>
      </c>
      <c r="AL126" s="240" t="str">
        <f>'All Ticker P&amp;L'!A126</f>
        <v/>
      </c>
      <c r="AM126" s="240" t="str">
        <f>'All Ticker P&amp;L'!B126</f>
        <v/>
      </c>
      <c r="AN126" s="240" t="str">
        <f>'All Ticker P&amp;L'!C126</f>
        <v/>
      </c>
      <c r="AO126" s="240" t="str">
        <f>'All Ticker P&amp;L'!D126</f>
        <v/>
      </c>
      <c r="AP126" s="240">
        <f>IF($AL126="",0,'All Ticker P&amp;L'!E126)</f>
        <v>0</v>
      </c>
      <c r="AQ126" s="262">
        <f>IF($AL126="",0,'All Ticker P&amp;L'!J126*'All Ticker P&amp;L'!I126)</f>
        <v>0</v>
      </c>
      <c r="AR126" s="262">
        <f>IF($AL126="",0,'All Ticker P&amp;L'!L126)</f>
        <v>0</v>
      </c>
      <c r="AS126" s="263">
        <f>IF($AL126="",0,'All Ticker P&amp;L'!M126)</f>
        <v>0</v>
      </c>
      <c r="AT126" s="240" t="str">
        <f>IF($AL126="","",RANK(AR126,$AR$2:$AR$1001)+COUNTIF($AR$2:AR126,AR126)-1)</f>
        <v/>
      </c>
      <c r="AU126" s="240" t="str">
        <f>IF($AL126="","",RANK(AV126,$AV$2:$AV$1001)+COUNTIF($AV$2:AV126,AV126)-1)</f>
        <v/>
      </c>
      <c r="AV126" s="262">
        <f t="shared" si="34"/>
        <v>0</v>
      </c>
    </row>
    <row r="127" spans="26:48" ht="15" customHeight="1" x14ac:dyDescent="0.2">
      <c r="Z127" s="240" t="str">
        <f>Shares!A127</f>
        <v/>
      </c>
      <c r="AA127" s="240" t="str">
        <f>Shares!B127</f>
        <v/>
      </c>
      <c r="AB127" s="240" t="str">
        <f>Shares!C127</f>
        <v/>
      </c>
      <c r="AC127" s="240" t="str">
        <f>Shares!D127</f>
        <v/>
      </c>
      <c r="AD127" s="240">
        <f>IF($Z127="",0,Shares!E127)</f>
        <v>0</v>
      </c>
      <c r="AE127" s="262">
        <f>IF($Z127="",0,Shares!K127*Shares!J127)</f>
        <v>0</v>
      </c>
      <c r="AF127" s="263">
        <f t="shared" si="33"/>
        <v>0</v>
      </c>
      <c r="AG127" s="262">
        <f>IF($Z127="",0,Shares!M127)</f>
        <v>0</v>
      </c>
      <c r="AH127" s="263">
        <f>IF($Z127="",0,Shares!N127)</f>
        <v>0</v>
      </c>
      <c r="AI127" s="240" t="str">
        <f>IF($Z127="","",RANK(AE127,$AE$2:$AE$1001)+COUNTIF($AE$2:AE127,AE127)-1)</f>
        <v/>
      </c>
      <c r="AJ127" s="240" t="str">
        <f>IF($AD127&lt;0,COUNT($AJ$1:AJ126)+1,"")</f>
        <v/>
      </c>
      <c r="AL127" s="240" t="str">
        <f>'All Ticker P&amp;L'!A127</f>
        <v/>
      </c>
      <c r="AM127" s="240" t="str">
        <f>'All Ticker P&amp;L'!B127</f>
        <v/>
      </c>
      <c r="AN127" s="240" t="str">
        <f>'All Ticker P&amp;L'!C127</f>
        <v/>
      </c>
      <c r="AO127" s="240" t="str">
        <f>'All Ticker P&amp;L'!D127</f>
        <v/>
      </c>
      <c r="AP127" s="240">
        <f>IF($AL127="",0,'All Ticker P&amp;L'!E127)</f>
        <v>0</v>
      </c>
      <c r="AQ127" s="262">
        <f>IF($AL127="",0,'All Ticker P&amp;L'!J127*'All Ticker P&amp;L'!I127)</f>
        <v>0</v>
      </c>
      <c r="AR127" s="262">
        <f>IF($AL127="",0,'All Ticker P&amp;L'!L127)</f>
        <v>0</v>
      </c>
      <c r="AS127" s="263">
        <f>IF($AL127="",0,'All Ticker P&amp;L'!M127)</f>
        <v>0</v>
      </c>
      <c r="AT127" s="240" t="str">
        <f>IF($AL127="","",RANK(AR127,$AR$2:$AR$1001)+COUNTIF($AR$2:AR127,AR127)-1)</f>
        <v/>
      </c>
      <c r="AU127" s="240" t="str">
        <f>IF($AL127="","",RANK(AV127,$AV$2:$AV$1001)+COUNTIF($AV$2:AV127,AV127)-1)</f>
        <v/>
      </c>
      <c r="AV127" s="262">
        <f t="shared" si="34"/>
        <v>0</v>
      </c>
    </row>
    <row r="128" spans="26:48" ht="15" customHeight="1" x14ac:dyDescent="0.2">
      <c r="Z128" s="240" t="str">
        <f>Shares!A128</f>
        <v/>
      </c>
      <c r="AA128" s="240" t="str">
        <f>Shares!B128</f>
        <v/>
      </c>
      <c r="AB128" s="240" t="str">
        <f>Shares!C128</f>
        <v/>
      </c>
      <c r="AC128" s="240" t="str">
        <f>Shares!D128</f>
        <v/>
      </c>
      <c r="AD128" s="240">
        <f>IF($Z128="",0,Shares!E128)</f>
        <v>0</v>
      </c>
      <c r="AE128" s="262">
        <f>IF($Z128="",0,Shares!K128*Shares!J128)</f>
        <v>0</v>
      </c>
      <c r="AF128" s="263">
        <f t="shared" si="33"/>
        <v>0</v>
      </c>
      <c r="AG128" s="262">
        <f>IF($Z128="",0,Shares!M128)</f>
        <v>0</v>
      </c>
      <c r="AH128" s="263">
        <f>IF($Z128="",0,Shares!N128)</f>
        <v>0</v>
      </c>
      <c r="AI128" s="240" t="str">
        <f>IF($Z128="","",RANK(AE128,$AE$2:$AE$1001)+COUNTIF($AE$2:AE128,AE128)-1)</f>
        <v/>
      </c>
      <c r="AJ128" s="240" t="str">
        <f>IF($AD128&lt;0,COUNT($AJ$1:AJ127)+1,"")</f>
        <v/>
      </c>
      <c r="AL128" s="240" t="str">
        <f>'All Ticker P&amp;L'!A128</f>
        <v/>
      </c>
      <c r="AM128" s="240" t="str">
        <f>'All Ticker P&amp;L'!B128</f>
        <v/>
      </c>
      <c r="AN128" s="240" t="str">
        <f>'All Ticker P&amp;L'!C128</f>
        <v/>
      </c>
      <c r="AO128" s="240" t="str">
        <f>'All Ticker P&amp;L'!D128</f>
        <v/>
      </c>
      <c r="AP128" s="240">
        <f>IF($AL128="",0,'All Ticker P&amp;L'!E128)</f>
        <v>0</v>
      </c>
      <c r="AQ128" s="262">
        <f>IF($AL128="",0,'All Ticker P&amp;L'!J128*'All Ticker P&amp;L'!I128)</f>
        <v>0</v>
      </c>
      <c r="AR128" s="262">
        <f>IF($AL128="",0,'All Ticker P&amp;L'!L128)</f>
        <v>0</v>
      </c>
      <c r="AS128" s="263">
        <f>IF($AL128="",0,'All Ticker P&amp;L'!M128)</f>
        <v>0</v>
      </c>
      <c r="AT128" s="240" t="str">
        <f>IF($AL128="","",RANK(AR128,$AR$2:$AR$1001)+COUNTIF($AR$2:AR128,AR128)-1)</f>
        <v/>
      </c>
      <c r="AU128" s="240" t="str">
        <f>IF($AL128="","",RANK(AV128,$AV$2:$AV$1001)+COUNTIF($AV$2:AV128,AV128)-1)</f>
        <v/>
      </c>
      <c r="AV128" s="262">
        <f t="shared" si="34"/>
        <v>0</v>
      </c>
    </row>
    <row r="129" spans="26:48" ht="15" customHeight="1" x14ac:dyDescent="0.2">
      <c r="Z129" s="240" t="str">
        <f>Shares!A129</f>
        <v/>
      </c>
      <c r="AA129" s="240" t="str">
        <f>Shares!B129</f>
        <v/>
      </c>
      <c r="AB129" s="240" t="str">
        <f>Shares!C129</f>
        <v/>
      </c>
      <c r="AC129" s="240" t="str">
        <f>Shares!D129</f>
        <v/>
      </c>
      <c r="AD129" s="240">
        <f>IF($Z129="",0,Shares!E129)</f>
        <v>0</v>
      </c>
      <c r="AE129" s="262">
        <f>IF($Z129="",0,Shares!K129*Shares!J129)</f>
        <v>0</v>
      </c>
      <c r="AF129" s="263">
        <f t="shared" si="33"/>
        <v>0</v>
      </c>
      <c r="AG129" s="262">
        <f>IF($Z129="",0,Shares!M129)</f>
        <v>0</v>
      </c>
      <c r="AH129" s="263">
        <f>IF($Z129="",0,Shares!N129)</f>
        <v>0</v>
      </c>
      <c r="AI129" s="240" t="str">
        <f>IF($Z129="","",RANK(AE129,$AE$2:$AE$1001)+COUNTIF($AE$2:AE129,AE129)-1)</f>
        <v/>
      </c>
      <c r="AJ129" s="240" t="str">
        <f>IF($AD129&lt;0,COUNT($AJ$1:AJ128)+1,"")</f>
        <v/>
      </c>
      <c r="AL129" s="240" t="str">
        <f>'All Ticker P&amp;L'!A129</f>
        <v/>
      </c>
      <c r="AM129" s="240" t="str">
        <f>'All Ticker P&amp;L'!B129</f>
        <v/>
      </c>
      <c r="AN129" s="240" t="str">
        <f>'All Ticker P&amp;L'!C129</f>
        <v/>
      </c>
      <c r="AO129" s="240" t="str">
        <f>'All Ticker P&amp;L'!D129</f>
        <v/>
      </c>
      <c r="AP129" s="240">
        <f>IF($AL129="",0,'All Ticker P&amp;L'!E129)</f>
        <v>0</v>
      </c>
      <c r="AQ129" s="262">
        <f>IF($AL129="",0,'All Ticker P&amp;L'!J129*'All Ticker P&amp;L'!I129)</f>
        <v>0</v>
      </c>
      <c r="AR129" s="262">
        <f>IF($AL129="",0,'All Ticker P&amp;L'!L129)</f>
        <v>0</v>
      </c>
      <c r="AS129" s="263">
        <f>IF($AL129="",0,'All Ticker P&amp;L'!M129)</f>
        <v>0</v>
      </c>
      <c r="AT129" s="240" t="str">
        <f>IF($AL129="","",RANK(AR129,$AR$2:$AR$1001)+COUNTIF($AR$2:AR129,AR129)-1)</f>
        <v/>
      </c>
      <c r="AU129" s="240" t="str">
        <f>IF($AL129="","",RANK(AV129,$AV$2:$AV$1001)+COUNTIF($AV$2:AV129,AV129)-1)</f>
        <v/>
      </c>
      <c r="AV129" s="262">
        <f t="shared" si="34"/>
        <v>0</v>
      </c>
    </row>
    <row r="130" spans="26:48" ht="15" customHeight="1" x14ac:dyDescent="0.2">
      <c r="Z130" s="240" t="str">
        <f>Shares!A130</f>
        <v/>
      </c>
      <c r="AA130" s="240" t="str">
        <f>Shares!B130</f>
        <v/>
      </c>
      <c r="AB130" s="240" t="str">
        <f>Shares!C130</f>
        <v/>
      </c>
      <c r="AC130" s="240" t="str">
        <f>Shares!D130</f>
        <v/>
      </c>
      <c r="AD130" s="240">
        <f>IF($Z130="",0,Shares!E130)</f>
        <v>0</v>
      </c>
      <c r="AE130" s="262">
        <f>IF($Z130="",0,Shares!K130*Shares!J130)</f>
        <v>0</v>
      </c>
      <c r="AF130" s="263">
        <f t="shared" ref="AF130:AF193" si="35">IFERROR(AE130/$B$5,0)</f>
        <v>0</v>
      </c>
      <c r="AG130" s="262">
        <f>IF($Z130="",0,Shares!M130)</f>
        <v>0</v>
      </c>
      <c r="AH130" s="263">
        <f>IF($Z130="",0,Shares!N130)</f>
        <v>0</v>
      </c>
      <c r="AI130" s="240" t="str">
        <f>IF($Z130="","",RANK(AE130,$AE$2:$AE$1001)+COUNTIF($AE$2:AE130,AE130)-1)</f>
        <v/>
      </c>
      <c r="AJ130" s="240" t="str">
        <f>IF($AD130&lt;0,COUNT($AJ$1:AJ129)+1,"")</f>
        <v/>
      </c>
      <c r="AL130" s="240" t="str">
        <f>'All Ticker P&amp;L'!A130</f>
        <v/>
      </c>
      <c r="AM130" s="240" t="str">
        <f>'All Ticker P&amp;L'!B130</f>
        <v/>
      </c>
      <c r="AN130" s="240" t="str">
        <f>'All Ticker P&amp;L'!C130</f>
        <v/>
      </c>
      <c r="AO130" s="240" t="str">
        <f>'All Ticker P&amp;L'!D130</f>
        <v/>
      </c>
      <c r="AP130" s="240">
        <f>IF($AL130="",0,'All Ticker P&amp;L'!E130)</f>
        <v>0</v>
      </c>
      <c r="AQ130" s="262">
        <f>IF($AL130="",0,'All Ticker P&amp;L'!J130*'All Ticker P&amp;L'!I130)</f>
        <v>0</v>
      </c>
      <c r="AR130" s="262">
        <f>IF($AL130="",0,'All Ticker P&amp;L'!L130)</f>
        <v>0</v>
      </c>
      <c r="AS130" s="263">
        <f>IF($AL130="",0,'All Ticker P&amp;L'!M130)</f>
        <v>0</v>
      </c>
      <c r="AT130" s="240" t="str">
        <f>IF($AL130="","",RANK(AR130,$AR$2:$AR$1001)+COUNTIF($AR$2:AR130,AR130)-1)</f>
        <v/>
      </c>
      <c r="AU130" s="240" t="str">
        <f>IF($AL130="","",RANK(AV130,$AV$2:$AV$1001)+COUNTIF($AV$2:AV130,AV130)-1)</f>
        <v/>
      </c>
      <c r="AV130" s="262">
        <f t="shared" ref="AV130:AV193" si="36">-AR130</f>
        <v>0</v>
      </c>
    </row>
    <row r="131" spans="26:48" ht="15" customHeight="1" x14ac:dyDescent="0.2">
      <c r="Z131" s="240" t="str">
        <f>Shares!A131</f>
        <v/>
      </c>
      <c r="AA131" s="240" t="str">
        <f>Shares!B131</f>
        <v/>
      </c>
      <c r="AB131" s="240" t="str">
        <f>Shares!C131</f>
        <v/>
      </c>
      <c r="AC131" s="240" t="str">
        <f>Shares!D131</f>
        <v/>
      </c>
      <c r="AD131" s="240">
        <f>IF($Z131="",0,Shares!E131)</f>
        <v>0</v>
      </c>
      <c r="AE131" s="262">
        <f>IF($Z131="",0,Shares!K131*Shares!J131)</f>
        <v>0</v>
      </c>
      <c r="AF131" s="263">
        <f t="shared" si="35"/>
        <v>0</v>
      </c>
      <c r="AG131" s="262">
        <f>IF($Z131="",0,Shares!M131)</f>
        <v>0</v>
      </c>
      <c r="AH131" s="263">
        <f>IF($Z131="",0,Shares!N131)</f>
        <v>0</v>
      </c>
      <c r="AI131" s="240" t="str">
        <f>IF($Z131="","",RANK(AE131,$AE$2:$AE$1001)+COUNTIF($AE$2:AE131,AE131)-1)</f>
        <v/>
      </c>
      <c r="AJ131" s="240" t="str">
        <f>IF($AD131&lt;0,COUNT($AJ$1:AJ130)+1,"")</f>
        <v/>
      </c>
      <c r="AL131" s="240" t="str">
        <f>'All Ticker P&amp;L'!A131</f>
        <v/>
      </c>
      <c r="AM131" s="240" t="str">
        <f>'All Ticker P&amp;L'!B131</f>
        <v/>
      </c>
      <c r="AN131" s="240" t="str">
        <f>'All Ticker P&amp;L'!C131</f>
        <v/>
      </c>
      <c r="AO131" s="240" t="str">
        <f>'All Ticker P&amp;L'!D131</f>
        <v/>
      </c>
      <c r="AP131" s="240">
        <f>IF($AL131="",0,'All Ticker P&amp;L'!E131)</f>
        <v>0</v>
      </c>
      <c r="AQ131" s="262">
        <f>IF($AL131="",0,'All Ticker P&amp;L'!J131*'All Ticker P&amp;L'!I131)</f>
        <v>0</v>
      </c>
      <c r="AR131" s="262">
        <f>IF($AL131="",0,'All Ticker P&amp;L'!L131)</f>
        <v>0</v>
      </c>
      <c r="AS131" s="263">
        <f>IF($AL131="",0,'All Ticker P&amp;L'!M131)</f>
        <v>0</v>
      </c>
      <c r="AT131" s="240" t="str">
        <f>IF($AL131="","",RANK(AR131,$AR$2:$AR$1001)+COUNTIF($AR$2:AR131,AR131)-1)</f>
        <v/>
      </c>
      <c r="AU131" s="240" t="str">
        <f>IF($AL131="","",RANK(AV131,$AV$2:$AV$1001)+COUNTIF($AV$2:AV131,AV131)-1)</f>
        <v/>
      </c>
      <c r="AV131" s="262">
        <f t="shared" si="36"/>
        <v>0</v>
      </c>
    </row>
    <row r="132" spans="26:48" ht="15" customHeight="1" x14ac:dyDescent="0.2">
      <c r="Z132" s="240" t="str">
        <f>Shares!A132</f>
        <v/>
      </c>
      <c r="AA132" s="240" t="str">
        <f>Shares!B132</f>
        <v/>
      </c>
      <c r="AB132" s="240" t="str">
        <f>Shares!C132</f>
        <v/>
      </c>
      <c r="AC132" s="240" t="str">
        <f>Shares!D132</f>
        <v/>
      </c>
      <c r="AD132" s="240">
        <f>IF($Z132="",0,Shares!E132)</f>
        <v>0</v>
      </c>
      <c r="AE132" s="262">
        <f>IF($Z132="",0,Shares!K132*Shares!J132)</f>
        <v>0</v>
      </c>
      <c r="AF132" s="263">
        <f t="shared" si="35"/>
        <v>0</v>
      </c>
      <c r="AG132" s="262">
        <f>IF($Z132="",0,Shares!M132)</f>
        <v>0</v>
      </c>
      <c r="AH132" s="263">
        <f>IF($Z132="",0,Shares!N132)</f>
        <v>0</v>
      </c>
      <c r="AI132" s="240" t="str">
        <f>IF($Z132="","",RANK(AE132,$AE$2:$AE$1001)+COUNTIF($AE$2:AE132,AE132)-1)</f>
        <v/>
      </c>
      <c r="AJ132" s="240" t="str">
        <f>IF($AD132&lt;0,COUNT($AJ$1:AJ131)+1,"")</f>
        <v/>
      </c>
      <c r="AL132" s="240" t="str">
        <f>'All Ticker P&amp;L'!A132</f>
        <v/>
      </c>
      <c r="AM132" s="240" t="str">
        <f>'All Ticker P&amp;L'!B132</f>
        <v/>
      </c>
      <c r="AN132" s="240" t="str">
        <f>'All Ticker P&amp;L'!C132</f>
        <v/>
      </c>
      <c r="AO132" s="240" t="str">
        <f>'All Ticker P&amp;L'!D132</f>
        <v/>
      </c>
      <c r="AP132" s="240">
        <f>IF($AL132="",0,'All Ticker P&amp;L'!E132)</f>
        <v>0</v>
      </c>
      <c r="AQ132" s="262">
        <f>IF($AL132="",0,'All Ticker P&amp;L'!J132*'All Ticker P&amp;L'!I132)</f>
        <v>0</v>
      </c>
      <c r="AR132" s="262">
        <f>IF($AL132="",0,'All Ticker P&amp;L'!L132)</f>
        <v>0</v>
      </c>
      <c r="AS132" s="263">
        <f>IF($AL132="",0,'All Ticker P&amp;L'!M132)</f>
        <v>0</v>
      </c>
      <c r="AT132" s="240" t="str">
        <f>IF($AL132="","",RANK(AR132,$AR$2:$AR$1001)+COUNTIF($AR$2:AR132,AR132)-1)</f>
        <v/>
      </c>
      <c r="AU132" s="240" t="str">
        <f>IF($AL132="","",RANK(AV132,$AV$2:$AV$1001)+COUNTIF($AV$2:AV132,AV132)-1)</f>
        <v/>
      </c>
      <c r="AV132" s="262">
        <f t="shared" si="36"/>
        <v>0</v>
      </c>
    </row>
    <row r="133" spans="26:48" ht="15" customHeight="1" x14ac:dyDescent="0.2">
      <c r="Z133" s="240" t="str">
        <f>Shares!A133</f>
        <v/>
      </c>
      <c r="AA133" s="240" t="str">
        <f>Shares!B133</f>
        <v/>
      </c>
      <c r="AB133" s="240" t="str">
        <f>Shares!C133</f>
        <v/>
      </c>
      <c r="AC133" s="240" t="str">
        <f>Shares!D133</f>
        <v/>
      </c>
      <c r="AD133" s="240">
        <f>IF($Z133="",0,Shares!E133)</f>
        <v>0</v>
      </c>
      <c r="AE133" s="262">
        <f>IF($Z133="",0,Shares!K133*Shares!J133)</f>
        <v>0</v>
      </c>
      <c r="AF133" s="263">
        <f t="shared" si="35"/>
        <v>0</v>
      </c>
      <c r="AG133" s="262">
        <f>IF($Z133="",0,Shares!M133)</f>
        <v>0</v>
      </c>
      <c r="AH133" s="263">
        <f>IF($Z133="",0,Shares!N133)</f>
        <v>0</v>
      </c>
      <c r="AI133" s="240" t="str">
        <f>IF($Z133="","",RANK(AE133,$AE$2:$AE$1001)+COUNTIF($AE$2:AE133,AE133)-1)</f>
        <v/>
      </c>
      <c r="AJ133" s="240" t="str">
        <f>IF($AD133&lt;0,COUNT($AJ$1:AJ132)+1,"")</f>
        <v/>
      </c>
      <c r="AL133" s="240" t="str">
        <f>'All Ticker P&amp;L'!A133</f>
        <v/>
      </c>
      <c r="AM133" s="240" t="str">
        <f>'All Ticker P&amp;L'!B133</f>
        <v/>
      </c>
      <c r="AN133" s="240" t="str">
        <f>'All Ticker P&amp;L'!C133</f>
        <v/>
      </c>
      <c r="AO133" s="240" t="str">
        <f>'All Ticker P&amp;L'!D133</f>
        <v/>
      </c>
      <c r="AP133" s="240">
        <f>IF($AL133="",0,'All Ticker P&amp;L'!E133)</f>
        <v>0</v>
      </c>
      <c r="AQ133" s="262">
        <f>IF($AL133="",0,'All Ticker P&amp;L'!J133*'All Ticker P&amp;L'!I133)</f>
        <v>0</v>
      </c>
      <c r="AR133" s="262">
        <f>IF($AL133="",0,'All Ticker P&amp;L'!L133)</f>
        <v>0</v>
      </c>
      <c r="AS133" s="263">
        <f>IF($AL133="",0,'All Ticker P&amp;L'!M133)</f>
        <v>0</v>
      </c>
      <c r="AT133" s="240" t="str">
        <f>IF($AL133="","",RANK(AR133,$AR$2:$AR$1001)+COUNTIF($AR$2:AR133,AR133)-1)</f>
        <v/>
      </c>
      <c r="AU133" s="240" t="str">
        <f>IF($AL133="","",RANK(AV133,$AV$2:$AV$1001)+COUNTIF($AV$2:AV133,AV133)-1)</f>
        <v/>
      </c>
      <c r="AV133" s="262">
        <f t="shared" si="36"/>
        <v>0</v>
      </c>
    </row>
    <row r="134" spans="26:48" ht="15" customHeight="1" x14ac:dyDescent="0.2">
      <c r="Z134" s="240" t="str">
        <f>Shares!A134</f>
        <v/>
      </c>
      <c r="AA134" s="240" t="str">
        <f>Shares!B134</f>
        <v/>
      </c>
      <c r="AB134" s="240" t="str">
        <f>Shares!C134</f>
        <v/>
      </c>
      <c r="AC134" s="240" t="str">
        <f>Shares!D134</f>
        <v/>
      </c>
      <c r="AD134" s="240">
        <f>IF($Z134="",0,Shares!E134)</f>
        <v>0</v>
      </c>
      <c r="AE134" s="262">
        <f>IF($Z134="",0,Shares!K134*Shares!J134)</f>
        <v>0</v>
      </c>
      <c r="AF134" s="263">
        <f t="shared" si="35"/>
        <v>0</v>
      </c>
      <c r="AG134" s="262">
        <f>IF($Z134="",0,Shares!M134)</f>
        <v>0</v>
      </c>
      <c r="AH134" s="263">
        <f>IF($Z134="",0,Shares!N134)</f>
        <v>0</v>
      </c>
      <c r="AI134" s="240" t="str">
        <f>IF($Z134="","",RANK(AE134,$AE$2:$AE$1001)+COUNTIF($AE$2:AE134,AE134)-1)</f>
        <v/>
      </c>
      <c r="AJ134" s="240" t="str">
        <f>IF($AD134&lt;0,COUNT($AJ$1:AJ133)+1,"")</f>
        <v/>
      </c>
      <c r="AL134" s="240" t="str">
        <f>'All Ticker P&amp;L'!A134</f>
        <v/>
      </c>
      <c r="AM134" s="240" t="str">
        <f>'All Ticker P&amp;L'!B134</f>
        <v/>
      </c>
      <c r="AN134" s="240" t="str">
        <f>'All Ticker P&amp;L'!C134</f>
        <v/>
      </c>
      <c r="AO134" s="240" t="str">
        <f>'All Ticker P&amp;L'!D134</f>
        <v/>
      </c>
      <c r="AP134" s="240">
        <f>IF($AL134="",0,'All Ticker P&amp;L'!E134)</f>
        <v>0</v>
      </c>
      <c r="AQ134" s="262">
        <f>IF($AL134="",0,'All Ticker P&amp;L'!J134*'All Ticker P&amp;L'!I134)</f>
        <v>0</v>
      </c>
      <c r="AR134" s="262">
        <f>IF($AL134="",0,'All Ticker P&amp;L'!L134)</f>
        <v>0</v>
      </c>
      <c r="AS134" s="263">
        <f>IF($AL134="",0,'All Ticker P&amp;L'!M134)</f>
        <v>0</v>
      </c>
      <c r="AT134" s="240" t="str">
        <f>IF($AL134="","",RANK(AR134,$AR$2:$AR$1001)+COUNTIF($AR$2:AR134,AR134)-1)</f>
        <v/>
      </c>
      <c r="AU134" s="240" t="str">
        <f>IF($AL134="","",RANK(AV134,$AV$2:$AV$1001)+COUNTIF($AV$2:AV134,AV134)-1)</f>
        <v/>
      </c>
      <c r="AV134" s="262">
        <f t="shared" si="36"/>
        <v>0</v>
      </c>
    </row>
    <row r="135" spans="26:48" ht="15" customHeight="1" x14ac:dyDescent="0.2">
      <c r="Z135" s="240" t="str">
        <f>Shares!A135</f>
        <v/>
      </c>
      <c r="AA135" s="240" t="str">
        <f>Shares!B135</f>
        <v/>
      </c>
      <c r="AB135" s="240" t="str">
        <f>Shares!C135</f>
        <v/>
      </c>
      <c r="AC135" s="240" t="str">
        <f>Shares!D135</f>
        <v/>
      </c>
      <c r="AD135" s="240">
        <f>IF($Z135="",0,Shares!E135)</f>
        <v>0</v>
      </c>
      <c r="AE135" s="262">
        <f>IF($Z135="",0,Shares!K135*Shares!J135)</f>
        <v>0</v>
      </c>
      <c r="AF135" s="263">
        <f t="shared" si="35"/>
        <v>0</v>
      </c>
      <c r="AG135" s="262">
        <f>IF($Z135="",0,Shares!M135)</f>
        <v>0</v>
      </c>
      <c r="AH135" s="263">
        <f>IF($Z135="",0,Shares!N135)</f>
        <v>0</v>
      </c>
      <c r="AI135" s="240" t="str">
        <f>IF($Z135="","",RANK(AE135,$AE$2:$AE$1001)+COUNTIF($AE$2:AE135,AE135)-1)</f>
        <v/>
      </c>
      <c r="AJ135" s="240" t="str">
        <f>IF($AD135&lt;0,COUNT($AJ$1:AJ134)+1,"")</f>
        <v/>
      </c>
      <c r="AL135" s="240" t="str">
        <f>'All Ticker P&amp;L'!A135</f>
        <v/>
      </c>
      <c r="AM135" s="240" t="str">
        <f>'All Ticker P&amp;L'!B135</f>
        <v/>
      </c>
      <c r="AN135" s="240" t="str">
        <f>'All Ticker P&amp;L'!C135</f>
        <v/>
      </c>
      <c r="AO135" s="240" t="str">
        <f>'All Ticker P&amp;L'!D135</f>
        <v/>
      </c>
      <c r="AP135" s="240">
        <f>IF($AL135="",0,'All Ticker P&amp;L'!E135)</f>
        <v>0</v>
      </c>
      <c r="AQ135" s="262">
        <f>IF($AL135="",0,'All Ticker P&amp;L'!J135*'All Ticker P&amp;L'!I135)</f>
        <v>0</v>
      </c>
      <c r="AR135" s="262">
        <f>IF($AL135="",0,'All Ticker P&amp;L'!L135)</f>
        <v>0</v>
      </c>
      <c r="AS135" s="263">
        <f>IF($AL135="",0,'All Ticker P&amp;L'!M135)</f>
        <v>0</v>
      </c>
      <c r="AT135" s="240" t="str">
        <f>IF($AL135="","",RANK(AR135,$AR$2:$AR$1001)+COUNTIF($AR$2:AR135,AR135)-1)</f>
        <v/>
      </c>
      <c r="AU135" s="240" t="str">
        <f>IF($AL135="","",RANK(AV135,$AV$2:$AV$1001)+COUNTIF($AV$2:AV135,AV135)-1)</f>
        <v/>
      </c>
      <c r="AV135" s="262">
        <f t="shared" si="36"/>
        <v>0</v>
      </c>
    </row>
    <row r="136" spans="26:48" ht="15" customHeight="1" x14ac:dyDescent="0.2">
      <c r="Z136" s="240" t="str">
        <f>Shares!A136</f>
        <v/>
      </c>
      <c r="AA136" s="240" t="str">
        <f>Shares!B136</f>
        <v/>
      </c>
      <c r="AB136" s="240" t="str">
        <f>Shares!C136</f>
        <v/>
      </c>
      <c r="AC136" s="240" t="str">
        <f>Shares!D136</f>
        <v/>
      </c>
      <c r="AD136" s="240">
        <f>IF($Z136="",0,Shares!E136)</f>
        <v>0</v>
      </c>
      <c r="AE136" s="262">
        <f>IF($Z136="",0,Shares!K136*Shares!J136)</f>
        <v>0</v>
      </c>
      <c r="AF136" s="263">
        <f t="shared" si="35"/>
        <v>0</v>
      </c>
      <c r="AG136" s="262">
        <f>IF($Z136="",0,Shares!M136)</f>
        <v>0</v>
      </c>
      <c r="AH136" s="263">
        <f>IF($Z136="",0,Shares!N136)</f>
        <v>0</v>
      </c>
      <c r="AI136" s="240" t="str">
        <f>IF($Z136="","",RANK(AE136,$AE$2:$AE$1001)+COUNTIF($AE$2:AE136,AE136)-1)</f>
        <v/>
      </c>
      <c r="AJ136" s="240" t="str">
        <f>IF($AD136&lt;0,COUNT($AJ$1:AJ135)+1,"")</f>
        <v/>
      </c>
      <c r="AL136" s="240" t="str">
        <f>'All Ticker P&amp;L'!A136</f>
        <v/>
      </c>
      <c r="AM136" s="240" t="str">
        <f>'All Ticker P&amp;L'!B136</f>
        <v/>
      </c>
      <c r="AN136" s="240" t="str">
        <f>'All Ticker P&amp;L'!C136</f>
        <v/>
      </c>
      <c r="AO136" s="240" t="str">
        <f>'All Ticker P&amp;L'!D136</f>
        <v/>
      </c>
      <c r="AP136" s="240">
        <f>IF($AL136="",0,'All Ticker P&amp;L'!E136)</f>
        <v>0</v>
      </c>
      <c r="AQ136" s="262">
        <f>IF($AL136="",0,'All Ticker P&amp;L'!J136*'All Ticker P&amp;L'!I136)</f>
        <v>0</v>
      </c>
      <c r="AR136" s="262">
        <f>IF($AL136="",0,'All Ticker P&amp;L'!L136)</f>
        <v>0</v>
      </c>
      <c r="AS136" s="263">
        <f>IF($AL136="",0,'All Ticker P&amp;L'!M136)</f>
        <v>0</v>
      </c>
      <c r="AT136" s="240" t="str">
        <f>IF($AL136="","",RANK(AR136,$AR$2:$AR$1001)+COUNTIF($AR$2:AR136,AR136)-1)</f>
        <v/>
      </c>
      <c r="AU136" s="240" t="str">
        <f>IF($AL136="","",RANK(AV136,$AV$2:$AV$1001)+COUNTIF($AV$2:AV136,AV136)-1)</f>
        <v/>
      </c>
      <c r="AV136" s="262">
        <f t="shared" si="36"/>
        <v>0</v>
      </c>
    </row>
    <row r="137" spans="26:48" ht="15" customHeight="1" x14ac:dyDescent="0.2">
      <c r="Z137" s="240" t="str">
        <f>Shares!A137</f>
        <v/>
      </c>
      <c r="AA137" s="240" t="str">
        <f>Shares!B137</f>
        <v/>
      </c>
      <c r="AB137" s="240" t="str">
        <f>Shares!C137</f>
        <v/>
      </c>
      <c r="AC137" s="240" t="str">
        <f>Shares!D137</f>
        <v/>
      </c>
      <c r="AD137" s="240">
        <f>IF($Z137="",0,Shares!E137)</f>
        <v>0</v>
      </c>
      <c r="AE137" s="262">
        <f>IF($Z137="",0,Shares!K137*Shares!J137)</f>
        <v>0</v>
      </c>
      <c r="AF137" s="263">
        <f t="shared" si="35"/>
        <v>0</v>
      </c>
      <c r="AG137" s="262">
        <f>IF($Z137="",0,Shares!M137)</f>
        <v>0</v>
      </c>
      <c r="AH137" s="263">
        <f>IF($Z137="",0,Shares!N137)</f>
        <v>0</v>
      </c>
      <c r="AI137" s="240" t="str">
        <f>IF($Z137="","",RANK(AE137,$AE$2:$AE$1001)+COUNTIF($AE$2:AE137,AE137)-1)</f>
        <v/>
      </c>
      <c r="AJ137" s="240" t="str">
        <f>IF($AD137&lt;0,COUNT($AJ$1:AJ136)+1,"")</f>
        <v/>
      </c>
      <c r="AL137" s="240" t="str">
        <f>'All Ticker P&amp;L'!A137</f>
        <v/>
      </c>
      <c r="AM137" s="240" t="str">
        <f>'All Ticker P&amp;L'!B137</f>
        <v/>
      </c>
      <c r="AN137" s="240" t="str">
        <f>'All Ticker P&amp;L'!C137</f>
        <v/>
      </c>
      <c r="AO137" s="240" t="str">
        <f>'All Ticker P&amp;L'!D137</f>
        <v/>
      </c>
      <c r="AP137" s="240">
        <f>IF($AL137="",0,'All Ticker P&amp;L'!E137)</f>
        <v>0</v>
      </c>
      <c r="AQ137" s="262">
        <f>IF($AL137="",0,'All Ticker P&amp;L'!J137*'All Ticker P&amp;L'!I137)</f>
        <v>0</v>
      </c>
      <c r="AR137" s="262">
        <f>IF($AL137="",0,'All Ticker P&amp;L'!L137)</f>
        <v>0</v>
      </c>
      <c r="AS137" s="263">
        <f>IF($AL137="",0,'All Ticker P&amp;L'!M137)</f>
        <v>0</v>
      </c>
      <c r="AT137" s="240" t="str">
        <f>IF($AL137="","",RANK(AR137,$AR$2:$AR$1001)+COUNTIF($AR$2:AR137,AR137)-1)</f>
        <v/>
      </c>
      <c r="AU137" s="240" t="str">
        <f>IF($AL137="","",RANK(AV137,$AV$2:$AV$1001)+COUNTIF($AV$2:AV137,AV137)-1)</f>
        <v/>
      </c>
      <c r="AV137" s="262">
        <f t="shared" si="36"/>
        <v>0</v>
      </c>
    </row>
    <row r="138" spans="26:48" ht="15" customHeight="1" x14ac:dyDescent="0.2">
      <c r="Z138" s="240" t="str">
        <f>Shares!A138</f>
        <v/>
      </c>
      <c r="AA138" s="240" t="str">
        <f>Shares!B138</f>
        <v/>
      </c>
      <c r="AB138" s="240" t="str">
        <f>Shares!C138</f>
        <v/>
      </c>
      <c r="AC138" s="240" t="str">
        <f>Shares!D138</f>
        <v/>
      </c>
      <c r="AD138" s="240">
        <f>IF($Z138="",0,Shares!E138)</f>
        <v>0</v>
      </c>
      <c r="AE138" s="262">
        <f>IF($Z138="",0,Shares!K138*Shares!J138)</f>
        <v>0</v>
      </c>
      <c r="AF138" s="263">
        <f t="shared" si="35"/>
        <v>0</v>
      </c>
      <c r="AG138" s="262">
        <f>IF($Z138="",0,Shares!M138)</f>
        <v>0</v>
      </c>
      <c r="AH138" s="263">
        <f>IF($Z138="",0,Shares!N138)</f>
        <v>0</v>
      </c>
      <c r="AI138" s="240" t="str">
        <f>IF($Z138="","",RANK(AE138,$AE$2:$AE$1001)+COUNTIF($AE$2:AE138,AE138)-1)</f>
        <v/>
      </c>
      <c r="AJ138" s="240" t="str">
        <f>IF($AD138&lt;0,COUNT($AJ$1:AJ137)+1,"")</f>
        <v/>
      </c>
      <c r="AL138" s="240" t="str">
        <f>'All Ticker P&amp;L'!A138</f>
        <v/>
      </c>
      <c r="AM138" s="240" t="str">
        <f>'All Ticker P&amp;L'!B138</f>
        <v/>
      </c>
      <c r="AN138" s="240" t="str">
        <f>'All Ticker P&amp;L'!C138</f>
        <v/>
      </c>
      <c r="AO138" s="240" t="str">
        <f>'All Ticker P&amp;L'!D138</f>
        <v/>
      </c>
      <c r="AP138" s="240">
        <f>IF($AL138="",0,'All Ticker P&amp;L'!E138)</f>
        <v>0</v>
      </c>
      <c r="AQ138" s="262">
        <f>IF($AL138="",0,'All Ticker P&amp;L'!J138*'All Ticker P&amp;L'!I138)</f>
        <v>0</v>
      </c>
      <c r="AR138" s="262">
        <f>IF($AL138="",0,'All Ticker P&amp;L'!L138)</f>
        <v>0</v>
      </c>
      <c r="AS138" s="263">
        <f>IF($AL138="",0,'All Ticker P&amp;L'!M138)</f>
        <v>0</v>
      </c>
      <c r="AT138" s="240" t="str">
        <f>IF($AL138="","",RANK(AR138,$AR$2:$AR$1001)+COUNTIF($AR$2:AR138,AR138)-1)</f>
        <v/>
      </c>
      <c r="AU138" s="240" t="str">
        <f>IF($AL138="","",RANK(AV138,$AV$2:$AV$1001)+COUNTIF($AV$2:AV138,AV138)-1)</f>
        <v/>
      </c>
      <c r="AV138" s="262">
        <f t="shared" si="36"/>
        <v>0</v>
      </c>
    </row>
    <row r="139" spans="26:48" ht="15" customHeight="1" x14ac:dyDescent="0.2">
      <c r="Z139" s="240" t="str">
        <f>Shares!A139</f>
        <v/>
      </c>
      <c r="AA139" s="240" t="str">
        <f>Shares!B139</f>
        <v/>
      </c>
      <c r="AB139" s="240" t="str">
        <f>Shares!C139</f>
        <v/>
      </c>
      <c r="AC139" s="240" t="str">
        <f>Shares!D139</f>
        <v/>
      </c>
      <c r="AD139" s="240">
        <f>IF($Z139="",0,Shares!E139)</f>
        <v>0</v>
      </c>
      <c r="AE139" s="262">
        <f>IF($Z139="",0,Shares!K139*Shares!J139)</f>
        <v>0</v>
      </c>
      <c r="AF139" s="263">
        <f t="shared" si="35"/>
        <v>0</v>
      </c>
      <c r="AG139" s="262">
        <f>IF($Z139="",0,Shares!M139)</f>
        <v>0</v>
      </c>
      <c r="AH139" s="263">
        <f>IF($Z139="",0,Shares!N139)</f>
        <v>0</v>
      </c>
      <c r="AI139" s="240" t="str">
        <f>IF($Z139="","",RANK(AE139,$AE$2:$AE$1001)+COUNTIF($AE$2:AE139,AE139)-1)</f>
        <v/>
      </c>
      <c r="AJ139" s="240" t="str">
        <f>IF($AD139&lt;0,COUNT($AJ$1:AJ138)+1,"")</f>
        <v/>
      </c>
      <c r="AL139" s="240" t="str">
        <f>'All Ticker P&amp;L'!A139</f>
        <v/>
      </c>
      <c r="AM139" s="240" t="str">
        <f>'All Ticker P&amp;L'!B139</f>
        <v/>
      </c>
      <c r="AN139" s="240" t="str">
        <f>'All Ticker P&amp;L'!C139</f>
        <v/>
      </c>
      <c r="AO139" s="240" t="str">
        <f>'All Ticker P&amp;L'!D139</f>
        <v/>
      </c>
      <c r="AP139" s="240">
        <f>IF($AL139="",0,'All Ticker P&amp;L'!E139)</f>
        <v>0</v>
      </c>
      <c r="AQ139" s="262">
        <f>IF($AL139="",0,'All Ticker P&amp;L'!J139*'All Ticker P&amp;L'!I139)</f>
        <v>0</v>
      </c>
      <c r="AR139" s="262">
        <f>IF($AL139="",0,'All Ticker P&amp;L'!L139)</f>
        <v>0</v>
      </c>
      <c r="AS139" s="263">
        <f>IF($AL139="",0,'All Ticker P&amp;L'!M139)</f>
        <v>0</v>
      </c>
      <c r="AT139" s="240" t="str">
        <f>IF($AL139="","",RANK(AR139,$AR$2:$AR$1001)+COUNTIF($AR$2:AR139,AR139)-1)</f>
        <v/>
      </c>
      <c r="AU139" s="240" t="str">
        <f>IF($AL139="","",RANK(AV139,$AV$2:$AV$1001)+COUNTIF($AV$2:AV139,AV139)-1)</f>
        <v/>
      </c>
      <c r="AV139" s="262">
        <f t="shared" si="36"/>
        <v>0</v>
      </c>
    </row>
    <row r="140" spans="26:48" ht="15" customHeight="1" x14ac:dyDescent="0.2">
      <c r="Z140" s="240" t="str">
        <f>Shares!A140</f>
        <v/>
      </c>
      <c r="AA140" s="240" t="str">
        <f>Shares!B140</f>
        <v/>
      </c>
      <c r="AB140" s="240" t="str">
        <f>Shares!C140</f>
        <v/>
      </c>
      <c r="AC140" s="240" t="str">
        <f>Shares!D140</f>
        <v/>
      </c>
      <c r="AD140" s="240">
        <f>IF($Z140="",0,Shares!E140)</f>
        <v>0</v>
      </c>
      <c r="AE140" s="262">
        <f>IF($Z140="",0,Shares!K140*Shares!J140)</f>
        <v>0</v>
      </c>
      <c r="AF140" s="263">
        <f t="shared" si="35"/>
        <v>0</v>
      </c>
      <c r="AG140" s="262">
        <f>IF($Z140="",0,Shares!M140)</f>
        <v>0</v>
      </c>
      <c r="AH140" s="263">
        <f>IF($Z140="",0,Shares!N140)</f>
        <v>0</v>
      </c>
      <c r="AI140" s="240" t="str">
        <f>IF($Z140="","",RANK(AE140,$AE$2:$AE$1001)+COUNTIF($AE$2:AE140,AE140)-1)</f>
        <v/>
      </c>
      <c r="AJ140" s="240" t="str">
        <f>IF($AD140&lt;0,COUNT($AJ$1:AJ139)+1,"")</f>
        <v/>
      </c>
      <c r="AL140" s="240" t="str">
        <f>'All Ticker P&amp;L'!A140</f>
        <v/>
      </c>
      <c r="AM140" s="240" t="str">
        <f>'All Ticker P&amp;L'!B140</f>
        <v/>
      </c>
      <c r="AN140" s="240" t="str">
        <f>'All Ticker P&amp;L'!C140</f>
        <v/>
      </c>
      <c r="AO140" s="240" t="str">
        <f>'All Ticker P&amp;L'!D140</f>
        <v/>
      </c>
      <c r="AP140" s="240">
        <f>IF($AL140="",0,'All Ticker P&amp;L'!E140)</f>
        <v>0</v>
      </c>
      <c r="AQ140" s="262">
        <f>IF($AL140="",0,'All Ticker P&amp;L'!J140*'All Ticker P&amp;L'!I140)</f>
        <v>0</v>
      </c>
      <c r="AR140" s="262">
        <f>IF($AL140="",0,'All Ticker P&amp;L'!L140)</f>
        <v>0</v>
      </c>
      <c r="AS140" s="263">
        <f>IF($AL140="",0,'All Ticker P&amp;L'!M140)</f>
        <v>0</v>
      </c>
      <c r="AT140" s="240" t="str">
        <f>IF($AL140="","",RANK(AR140,$AR$2:$AR$1001)+COUNTIF($AR$2:AR140,AR140)-1)</f>
        <v/>
      </c>
      <c r="AU140" s="240" t="str">
        <f>IF($AL140="","",RANK(AV140,$AV$2:$AV$1001)+COUNTIF($AV$2:AV140,AV140)-1)</f>
        <v/>
      </c>
      <c r="AV140" s="262">
        <f t="shared" si="36"/>
        <v>0</v>
      </c>
    </row>
    <row r="141" spans="26:48" ht="15" customHeight="1" x14ac:dyDescent="0.2">
      <c r="Z141" s="240" t="str">
        <f>Shares!A141</f>
        <v/>
      </c>
      <c r="AA141" s="240" t="str">
        <f>Shares!B141</f>
        <v/>
      </c>
      <c r="AB141" s="240" t="str">
        <f>Shares!C141</f>
        <v/>
      </c>
      <c r="AC141" s="240" t="str">
        <f>Shares!D141</f>
        <v/>
      </c>
      <c r="AD141" s="240">
        <f>IF($Z141="",0,Shares!E141)</f>
        <v>0</v>
      </c>
      <c r="AE141" s="262">
        <f>IF($Z141="",0,Shares!K141*Shares!J141)</f>
        <v>0</v>
      </c>
      <c r="AF141" s="263">
        <f t="shared" si="35"/>
        <v>0</v>
      </c>
      <c r="AG141" s="262">
        <f>IF($Z141="",0,Shares!M141)</f>
        <v>0</v>
      </c>
      <c r="AH141" s="263">
        <f>IF($Z141="",0,Shares!N141)</f>
        <v>0</v>
      </c>
      <c r="AI141" s="240" t="str">
        <f>IF($Z141="","",RANK(AE141,$AE$2:$AE$1001)+COUNTIF($AE$2:AE141,AE141)-1)</f>
        <v/>
      </c>
      <c r="AJ141" s="240" t="str">
        <f>IF($AD141&lt;0,COUNT($AJ$1:AJ140)+1,"")</f>
        <v/>
      </c>
      <c r="AL141" s="240" t="str">
        <f>'All Ticker P&amp;L'!A141</f>
        <v/>
      </c>
      <c r="AM141" s="240" t="str">
        <f>'All Ticker P&amp;L'!B141</f>
        <v/>
      </c>
      <c r="AN141" s="240" t="str">
        <f>'All Ticker P&amp;L'!C141</f>
        <v/>
      </c>
      <c r="AO141" s="240" t="str">
        <f>'All Ticker P&amp;L'!D141</f>
        <v/>
      </c>
      <c r="AP141" s="240">
        <f>IF($AL141="",0,'All Ticker P&amp;L'!E141)</f>
        <v>0</v>
      </c>
      <c r="AQ141" s="262">
        <f>IF($AL141="",0,'All Ticker P&amp;L'!J141*'All Ticker P&amp;L'!I141)</f>
        <v>0</v>
      </c>
      <c r="AR141" s="262">
        <f>IF($AL141="",0,'All Ticker P&amp;L'!L141)</f>
        <v>0</v>
      </c>
      <c r="AS141" s="263">
        <f>IF($AL141="",0,'All Ticker P&amp;L'!M141)</f>
        <v>0</v>
      </c>
      <c r="AT141" s="240" t="str">
        <f>IF($AL141="","",RANK(AR141,$AR$2:$AR$1001)+COUNTIF($AR$2:AR141,AR141)-1)</f>
        <v/>
      </c>
      <c r="AU141" s="240" t="str">
        <f>IF($AL141="","",RANK(AV141,$AV$2:$AV$1001)+COUNTIF($AV$2:AV141,AV141)-1)</f>
        <v/>
      </c>
      <c r="AV141" s="262">
        <f t="shared" si="36"/>
        <v>0</v>
      </c>
    </row>
    <row r="142" spans="26:48" ht="15" customHeight="1" x14ac:dyDescent="0.2">
      <c r="Z142" s="240" t="str">
        <f>Shares!A142</f>
        <v/>
      </c>
      <c r="AA142" s="240" t="str">
        <f>Shares!B142</f>
        <v/>
      </c>
      <c r="AB142" s="240" t="str">
        <f>Shares!C142</f>
        <v/>
      </c>
      <c r="AC142" s="240" t="str">
        <f>Shares!D142</f>
        <v/>
      </c>
      <c r="AD142" s="240">
        <f>IF($Z142="",0,Shares!E142)</f>
        <v>0</v>
      </c>
      <c r="AE142" s="262">
        <f>IF($Z142="",0,Shares!K142*Shares!J142)</f>
        <v>0</v>
      </c>
      <c r="AF142" s="263">
        <f t="shared" si="35"/>
        <v>0</v>
      </c>
      <c r="AG142" s="262">
        <f>IF($Z142="",0,Shares!M142)</f>
        <v>0</v>
      </c>
      <c r="AH142" s="263">
        <f>IF($Z142="",0,Shares!N142)</f>
        <v>0</v>
      </c>
      <c r="AI142" s="240" t="str">
        <f>IF($Z142="","",RANK(AE142,$AE$2:$AE$1001)+COUNTIF($AE$2:AE142,AE142)-1)</f>
        <v/>
      </c>
      <c r="AJ142" s="240" t="str">
        <f>IF($AD142&lt;0,COUNT($AJ$1:AJ141)+1,"")</f>
        <v/>
      </c>
      <c r="AL142" s="240" t="str">
        <f>'All Ticker P&amp;L'!A142</f>
        <v/>
      </c>
      <c r="AM142" s="240" t="str">
        <f>'All Ticker P&amp;L'!B142</f>
        <v/>
      </c>
      <c r="AN142" s="240" t="str">
        <f>'All Ticker P&amp;L'!C142</f>
        <v/>
      </c>
      <c r="AO142" s="240" t="str">
        <f>'All Ticker P&amp;L'!D142</f>
        <v/>
      </c>
      <c r="AP142" s="240">
        <f>IF($AL142="",0,'All Ticker P&amp;L'!E142)</f>
        <v>0</v>
      </c>
      <c r="AQ142" s="262">
        <f>IF($AL142="",0,'All Ticker P&amp;L'!J142*'All Ticker P&amp;L'!I142)</f>
        <v>0</v>
      </c>
      <c r="AR142" s="262">
        <f>IF($AL142="",0,'All Ticker P&amp;L'!L142)</f>
        <v>0</v>
      </c>
      <c r="AS142" s="263">
        <f>IF($AL142="",0,'All Ticker P&amp;L'!M142)</f>
        <v>0</v>
      </c>
      <c r="AT142" s="240" t="str">
        <f>IF($AL142="","",RANK(AR142,$AR$2:$AR$1001)+COUNTIF($AR$2:AR142,AR142)-1)</f>
        <v/>
      </c>
      <c r="AU142" s="240" t="str">
        <f>IF($AL142="","",RANK(AV142,$AV$2:$AV$1001)+COUNTIF($AV$2:AV142,AV142)-1)</f>
        <v/>
      </c>
      <c r="AV142" s="262">
        <f t="shared" si="36"/>
        <v>0</v>
      </c>
    </row>
    <row r="143" spans="26:48" ht="15" customHeight="1" x14ac:dyDescent="0.2">
      <c r="Z143" s="240" t="str">
        <f>Shares!A143</f>
        <v/>
      </c>
      <c r="AA143" s="240" t="str">
        <f>Shares!B143</f>
        <v/>
      </c>
      <c r="AB143" s="240" t="str">
        <f>Shares!C143</f>
        <v/>
      </c>
      <c r="AC143" s="240" t="str">
        <f>Shares!D143</f>
        <v/>
      </c>
      <c r="AD143" s="240">
        <f>IF($Z143="",0,Shares!E143)</f>
        <v>0</v>
      </c>
      <c r="AE143" s="262">
        <f>IF($Z143="",0,Shares!K143*Shares!J143)</f>
        <v>0</v>
      </c>
      <c r="AF143" s="263">
        <f t="shared" si="35"/>
        <v>0</v>
      </c>
      <c r="AG143" s="262">
        <f>IF($Z143="",0,Shares!M143)</f>
        <v>0</v>
      </c>
      <c r="AH143" s="263">
        <f>IF($Z143="",0,Shares!N143)</f>
        <v>0</v>
      </c>
      <c r="AI143" s="240" t="str">
        <f>IF($Z143="","",RANK(AE143,$AE$2:$AE$1001)+COUNTIF($AE$2:AE143,AE143)-1)</f>
        <v/>
      </c>
      <c r="AJ143" s="240" t="str">
        <f>IF($AD143&lt;0,COUNT($AJ$1:AJ142)+1,"")</f>
        <v/>
      </c>
      <c r="AL143" s="240" t="str">
        <f>'All Ticker P&amp;L'!A143</f>
        <v/>
      </c>
      <c r="AM143" s="240" t="str">
        <f>'All Ticker P&amp;L'!B143</f>
        <v/>
      </c>
      <c r="AN143" s="240" t="str">
        <f>'All Ticker P&amp;L'!C143</f>
        <v/>
      </c>
      <c r="AO143" s="240" t="str">
        <f>'All Ticker P&amp;L'!D143</f>
        <v/>
      </c>
      <c r="AP143" s="240">
        <f>IF($AL143="",0,'All Ticker P&amp;L'!E143)</f>
        <v>0</v>
      </c>
      <c r="AQ143" s="262">
        <f>IF($AL143="",0,'All Ticker P&amp;L'!J143*'All Ticker P&amp;L'!I143)</f>
        <v>0</v>
      </c>
      <c r="AR143" s="262">
        <f>IF($AL143="",0,'All Ticker P&amp;L'!L143)</f>
        <v>0</v>
      </c>
      <c r="AS143" s="263">
        <f>IF($AL143="",0,'All Ticker P&amp;L'!M143)</f>
        <v>0</v>
      </c>
      <c r="AT143" s="240" t="str">
        <f>IF($AL143="","",RANK(AR143,$AR$2:$AR$1001)+COUNTIF($AR$2:AR143,AR143)-1)</f>
        <v/>
      </c>
      <c r="AU143" s="240" t="str">
        <f>IF($AL143="","",RANK(AV143,$AV$2:$AV$1001)+COUNTIF($AV$2:AV143,AV143)-1)</f>
        <v/>
      </c>
      <c r="AV143" s="262">
        <f t="shared" si="36"/>
        <v>0</v>
      </c>
    </row>
    <row r="144" spans="26:48" ht="15" customHeight="1" x14ac:dyDescent="0.2">
      <c r="Z144" s="240" t="str">
        <f>Shares!A144</f>
        <v/>
      </c>
      <c r="AA144" s="240" t="str">
        <f>Shares!B144</f>
        <v/>
      </c>
      <c r="AB144" s="240" t="str">
        <f>Shares!C144</f>
        <v/>
      </c>
      <c r="AC144" s="240" t="str">
        <f>Shares!D144</f>
        <v/>
      </c>
      <c r="AD144" s="240">
        <f>IF($Z144="",0,Shares!E144)</f>
        <v>0</v>
      </c>
      <c r="AE144" s="262">
        <f>IF($Z144="",0,Shares!K144*Shares!J144)</f>
        <v>0</v>
      </c>
      <c r="AF144" s="263">
        <f t="shared" si="35"/>
        <v>0</v>
      </c>
      <c r="AG144" s="262">
        <f>IF($Z144="",0,Shares!M144)</f>
        <v>0</v>
      </c>
      <c r="AH144" s="263">
        <f>IF($Z144="",0,Shares!N144)</f>
        <v>0</v>
      </c>
      <c r="AI144" s="240" t="str">
        <f>IF($Z144="","",RANK(AE144,$AE$2:$AE$1001)+COUNTIF($AE$2:AE144,AE144)-1)</f>
        <v/>
      </c>
      <c r="AJ144" s="240" t="str">
        <f>IF($AD144&lt;0,COUNT($AJ$1:AJ143)+1,"")</f>
        <v/>
      </c>
      <c r="AL144" s="240" t="str">
        <f>'All Ticker P&amp;L'!A144</f>
        <v/>
      </c>
      <c r="AM144" s="240" t="str">
        <f>'All Ticker P&amp;L'!B144</f>
        <v/>
      </c>
      <c r="AN144" s="240" t="str">
        <f>'All Ticker P&amp;L'!C144</f>
        <v/>
      </c>
      <c r="AO144" s="240" t="str">
        <f>'All Ticker P&amp;L'!D144</f>
        <v/>
      </c>
      <c r="AP144" s="240">
        <f>IF($AL144="",0,'All Ticker P&amp;L'!E144)</f>
        <v>0</v>
      </c>
      <c r="AQ144" s="262">
        <f>IF($AL144="",0,'All Ticker P&amp;L'!J144*'All Ticker P&amp;L'!I144)</f>
        <v>0</v>
      </c>
      <c r="AR144" s="262">
        <f>IF($AL144="",0,'All Ticker P&amp;L'!L144)</f>
        <v>0</v>
      </c>
      <c r="AS144" s="263">
        <f>IF($AL144="",0,'All Ticker P&amp;L'!M144)</f>
        <v>0</v>
      </c>
      <c r="AT144" s="240" t="str">
        <f>IF($AL144="","",RANK(AR144,$AR$2:$AR$1001)+COUNTIF($AR$2:AR144,AR144)-1)</f>
        <v/>
      </c>
      <c r="AU144" s="240" t="str">
        <f>IF($AL144="","",RANK(AV144,$AV$2:$AV$1001)+COUNTIF($AV$2:AV144,AV144)-1)</f>
        <v/>
      </c>
      <c r="AV144" s="262">
        <f t="shared" si="36"/>
        <v>0</v>
      </c>
    </row>
    <row r="145" spans="26:48" ht="15" customHeight="1" x14ac:dyDescent="0.2">
      <c r="Z145" s="240" t="str">
        <f>Shares!A145</f>
        <v/>
      </c>
      <c r="AA145" s="240" t="str">
        <f>Shares!B145</f>
        <v/>
      </c>
      <c r="AB145" s="240" t="str">
        <f>Shares!C145</f>
        <v/>
      </c>
      <c r="AC145" s="240" t="str">
        <f>Shares!D145</f>
        <v/>
      </c>
      <c r="AD145" s="240">
        <f>IF($Z145="",0,Shares!E145)</f>
        <v>0</v>
      </c>
      <c r="AE145" s="262">
        <f>IF($Z145="",0,Shares!K145*Shares!J145)</f>
        <v>0</v>
      </c>
      <c r="AF145" s="263">
        <f t="shared" si="35"/>
        <v>0</v>
      </c>
      <c r="AG145" s="262">
        <f>IF($Z145="",0,Shares!M145)</f>
        <v>0</v>
      </c>
      <c r="AH145" s="263">
        <f>IF($Z145="",0,Shares!N145)</f>
        <v>0</v>
      </c>
      <c r="AI145" s="240" t="str">
        <f>IF($Z145="","",RANK(AE145,$AE$2:$AE$1001)+COUNTIF($AE$2:AE145,AE145)-1)</f>
        <v/>
      </c>
      <c r="AJ145" s="240" t="str">
        <f>IF($AD145&lt;0,COUNT($AJ$1:AJ144)+1,"")</f>
        <v/>
      </c>
      <c r="AL145" s="240" t="str">
        <f>'All Ticker P&amp;L'!A145</f>
        <v/>
      </c>
      <c r="AM145" s="240" t="str">
        <f>'All Ticker P&amp;L'!B145</f>
        <v/>
      </c>
      <c r="AN145" s="240" t="str">
        <f>'All Ticker P&amp;L'!C145</f>
        <v/>
      </c>
      <c r="AO145" s="240" t="str">
        <f>'All Ticker P&amp;L'!D145</f>
        <v/>
      </c>
      <c r="AP145" s="240">
        <f>IF($AL145="",0,'All Ticker P&amp;L'!E145)</f>
        <v>0</v>
      </c>
      <c r="AQ145" s="262">
        <f>IF($AL145="",0,'All Ticker P&amp;L'!J145*'All Ticker P&amp;L'!I145)</f>
        <v>0</v>
      </c>
      <c r="AR145" s="262">
        <f>IF($AL145="",0,'All Ticker P&amp;L'!L145)</f>
        <v>0</v>
      </c>
      <c r="AS145" s="263">
        <f>IF($AL145="",0,'All Ticker P&amp;L'!M145)</f>
        <v>0</v>
      </c>
      <c r="AT145" s="240" t="str">
        <f>IF($AL145="","",RANK(AR145,$AR$2:$AR$1001)+COUNTIF($AR$2:AR145,AR145)-1)</f>
        <v/>
      </c>
      <c r="AU145" s="240" t="str">
        <f>IF($AL145="","",RANK(AV145,$AV$2:$AV$1001)+COUNTIF($AV$2:AV145,AV145)-1)</f>
        <v/>
      </c>
      <c r="AV145" s="262">
        <f t="shared" si="36"/>
        <v>0</v>
      </c>
    </row>
    <row r="146" spans="26:48" ht="15" customHeight="1" x14ac:dyDescent="0.2">
      <c r="Z146" s="240" t="str">
        <f>Shares!A146</f>
        <v/>
      </c>
      <c r="AA146" s="240" t="str">
        <f>Shares!B146</f>
        <v/>
      </c>
      <c r="AB146" s="240" t="str">
        <f>Shares!C146</f>
        <v/>
      </c>
      <c r="AC146" s="240" t="str">
        <f>Shares!D146</f>
        <v/>
      </c>
      <c r="AD146" s="240">
        <f>IF($Z146="",0,Shares!E146)</f>
        <v>0</v>
      </c>
      <c r="AE146" s="262">
        <f>IF($Z146="",0,Shares!K146*Shares!J146)</f>
        <v>0</v>
      </c>
      <c r="AF146" s="263">
        <f t="shared" si="35"/>
        <v>0</v>
      </c>
      <c r="AG146" s="262">
        <f>IF($Z146="",0,Shares!M146)</f>
        <v>0</v>
      </c>
      <c r="AH146" s="263">
        <f>IF($Z146="",0,Shares!N146)</f>
        <v>0</v>
      </c>
      <c r="AI146" s="240" t="str">
        <f>IF($Z146="","",RANK(AE146,$AE$2:$AE$1001)+COUNTIF($AE$2:AE146,AE146)-1)</f>
        <v/>
      </c>
      <c r="AJ146" s="240" t="str">
        <f>IF($AD146&lt;0,COUNT($AJ$1:AJ145)+1,"")</f>
        <v/>
      </c>
      <c r="AL146" s="240" t="str">
        <f>'All Ticker P&amp;L'!A146</f>
        <v/>
      </c>
      <c r="AM146" s="240" t="str">
        <f>'All Ticker P&amp;L'!B146</f>
        <v/>
      </c>
      <c r="AN146" s="240" t="str">
        <f>'All Ticker P&amp;L'!C146</f>
        <v/>
      </c>
      <c r="AO146" s="240" t="str">
        <f>'All Ticker P&amp;L'!D146</f>
        <v/>
      </c>
      <c r="AP146" s="240">
        <f>IF($AL146="",0,'All Ticker P&amp;L'!E146)</f>
        <v>0</v>
      </c>
      <c r="AQ146" s="262">
        <f>IF($AL146="",0,'All Ticker P&amp;L'!J146*'All Ticker P&amp;L'!I146)</f>
        <v>0</v>
      </c>
      <c r="AR146" s="262">
        <f>IF($AL146="",0,'All Ticker P&amp;L'!L146)</f>
        <v>0</v>
      </c>
      <c r="AS146" s="263">
        <f>IF($AL146="",0,'All Ticker P&amp;L'!M146)</f>
        <v>0</v>
      </c>
      <c r="AT146" s="240" t="str">
        <f>IF($AL146="","",RANK(AR146,$AR$2:$AR$1001)+COUNTIF($AR$2:AR146,AR146)-1)</f>
        <v/>
      </c>
      <c r="AU146" s="240" t="str">
        <f>IF($AL146="","",RANK(AV146,$AV$2:$AV$1001)+COUNTIF($AV$2:AV146,AV146)-1)</f>
        <v/>
      </c>
      <c r="AV146" s="262">
        <f t="shared" si="36"/>
        <v>0</v>
      </c>
    </row>
    <row r="147" spans="26:48" ht="15" customHeight="1" x14ac:dyDescent="0.2">
      <c r="Z147" s="240" t="str">
        <f>Shares!A147</f>
        <v/>
      </c>
      <c r="AA147" s="240" t="str">
        <f>Shares!B147</f>
        <v/>
      </c>
      <c r="AB147" s="240" t="str">
        <f>Shares!C147</f>
        <v/>
      </c>
      <c r="AC147" s="240" t="str">
        <f>Shares!D147</f>
        <v/>
      </c>
      <c r="AD147" s="240">
        <f>IF($Z147="",0,Shares!E147)</f>
        <v>0</v>
      </c>
      <c r="AE147" s="262">
        <f>IF($Z147="",0,Shares!K147*Shares!J147)</f>
        <v>0</v>
      </c>
      <c r="AF147" s="263">
        <f t="shared" si="35"/>
        <v>0</v>
      </c>
      <c r="AG147" s="262">
        <f>IF($Z147="",0,Shares!M147)</f>
        <v>0</v>
      </c>
      <c r="AH147" s="263">
        <f>IF($Z147="",0,Shares!N147)</f>
        <v>0</v>
      </c>
      <c r="AI147" s="240" t="str">
        <f>IF($Z147="","",RANK(AE147,$AE$2:$AE$1001)+COUNTIF($AE$2:AE147,AE147)-1)</f>
        <v/>
      </c>
      <c r="AJ147" s="240" t="str">
        <f>IF($AD147&lt;0,COUNT($AJ$1:AJ146)+1,"")</f>
        <v/>
      </c>
      <c r="AL147" s="240" t="str">
        <f>'All Ticker P&amp;L'!A147</f>
        <v/>
      </c>
      <c r="AM147" s="240" t="str">
        <f>'All Ticker P&amp;L'!B147</f>
        <v/>
      </c>
      <c r="AN147" s="240" t="str">
        <f>'All Ticker P&amp;L'!C147</f>
        <v/>
      </c>
      <c r="AO147" s="240" t="str">
        <f>'All Ticker P&amp;L'!D147</f>
        <v/>
      </c>
      <c r="AP147" s="240">
        <f>IF($AL147="",0,'All Ticker P&amp;L'!E147)</f>
        <v>0</v>
      </c>
      <c r="AQ147" s="262">
        <f>IF($AL147="",0,'All Ticker P&amp;L'!J147*'All Ticker P&amp;L'!I147)</f>
        <v>0</v>
      </c>
      <c r="AR147" s="262">
        <f>IF($AL147="",0,'All Ticker P&amp;L'!L147)</f>
        <v>0</v>
      </c>
      <c r="AS147" s="263">
        <f>IF($AL147="",0,'All Ticker P&amp;L'!M147)</f>
        <v>0</v>
      </c>
      <c r="AT147" s="240" t="str">
        <f>IF($AL147="","",RANK(AR147,$AR$2:$AR$1001)+COUNTIF($AR$2:AR147,AR147)-1)</f>
        <v/>
      </c>
      <c r="AU147" s="240" t="str">
        <f>IF($AL147="","",RANK(AV147,$AV$2:$AV$1001)+COUNTIF($AV$2:AV147,AV147)-1)</f>
        <v/>
      </c>
      <c r="AV147" s="262">
        <f t="shared" si="36"/>
        <v>0</v>
      </c>
    </row>
    <row r="148" spans="26:48" ht="15" customHeight="1" x14ac:dyDescent="0.2">
      <c r="Z148" s="240" t="str">
        <f>Shares!A148</f>
        <v/>
      </c>
      <c r="AA148" s="240" t="str">
        <f>Shares!B148</f>
        <v/>
      </c>
      <c r="AB148" s="240" t="str">
        <f>Shares!C148</f>
        <v/>
      </c>
      <c r="AC148" s="240" t="str">
        <f>Shares!D148</f>
        <v/>
      </c>
      <c r="AD148" s="240">
        <f>IF($Z148="",0,Shares!E148)</f>
        <v>0</v>
      </c>
      <c r="AE148" s="262">
        <f>IF($Z148="",0,Shares!K148*Shares!J148)</f>
        <v>0</v>
      </c>
      <c r="AF148" s="263">
        <f t="shared" si="35"/>
        <v>0</v>
      </c>
      <c r="AG148" s="262">
        <f>IF($Z148="",0,Shares!M148)</f>
        <v>0</v>
      </c>
      <c r="AH148" s="263">
        <f>IF($Z148="",0,Shares!N148)</f>
        <v>0</v>
      </c>
      <c r="AI148" s="240" t="str">
        <f>IF($Z148="","",RANK(AE148,$AE$2:$AE$1001)+COUNTIF($AE$2:AE148,AE148)-1)</f>
        <v/>
      </c>
      <c r="AJ148" s="240" t="str">
        <f>IF($AD148&lt;0,COUNT($AJ$1:AJ147)+1,"")</f>
        <v/>
      </c>
      <c r="AL148" s="240" t="str">
        <f>'All Ticker P&amp;L'!A148</f>
        <v/>
      </c>
      <c r="AM148" s="240" t="str">
        <f>'All Ticker P&amp;L'!B148</f>
        <v/>
      </c>
      <c r="AN148" s="240" t="str">
        <f>'All Ticker P&amp;L'!C148</f>
        <v/>
      </c>
      <c r="AO148" s="240" t="str">
        <f>'All Ticker P&amp;L'!D148</f>
        <v/>
      </c>
      <c r="AP148" s="240">
        <f>IF($AL148="",0,'All Ticker P&amp;L'!E148)</f>
        <v>0</v>
      </c>
      <c r="AQ148" s="262">
        <f>IF($AL148="",0,'All Ticker P&amp;L'!J148*'All Ticker P&amp;L'!I148)</f>
        <v>0</v>
      </c>
      <c r="AR148" s="262">
        <f>IF($AL148="",0,'All Ticker P&amp;L'!L148)</f>
        <v>0</v>
      </c>
      <c r="AS148" s="263">
        <f>IF($AL148="",0,'All Ticker P&amp;L'!M148)</f>
        <v>0</v>
      </c>
      <c r="AT148" s="240" t="str">
        <f>IF($AL148="","",RANK(AR148,$AR$2:$AR$1001)+COUNTIF($AR$2:AR148,AR148)-1)</f>
        <v/>
      </c>
      <c r="AU148" s="240" t="str">
        <f>IF($AL148="","",RANK(AV148,$AV$2:$AV$1001)+COUNTIF($AV$2:AV148,AV148)-1)</f>
        <v/>
      </c>
      <c r="AV148" s="262">
        <f t="shared" si="36"/>
        <v>0</v>
      </c>
    </row>
    <row r="149" spans="26:48" ht="15" customHeight="1" x14ac:dyDescent="0.2">
      <c r="Z149" s="240" t="str">
        <f>Shares!A149</f>
        <v/>
      </c>
      <c r="AA149" s="240" t="str">
        <f>Shares!B149</f>
        <v/>
      </c>
      <c r="AB149" s="240" t="str">
        <f>Shares!C149</f>
        <v/>
      </c>
      <c r="AC149" s="240" t="str">
        <f>Shares!D149</f>
        <v/>
      </c>
      <c r="AD149" s="240">
        <f>IF($Z149="",0,Shares!E149)</f>
        <v>0</v>
      </c>
      <c r="AE149" s="262">
        <f>IF($Z149="",0,Shares!K149*Shares!J149)</f>
        <v>0</v>
      </c>
      <c r="AF149" s="263">
        <f t="shared" si="35"/>
        <v>0</v>
      </c>
      <c r="AG149" s="262">
        <f>IF($Z149="",0,Shares!M149)</f>
        <v>0</v>
      </c>
      <c r="AH149" s="263">
        <f>IF($Z149="",0,Shares!N149)</f>
        <v>0</v>
      </c>
      <c r="AI149" s="240" t="str">
        <f>IF($Z149="","",RANK(AE149,$AE$2:$AE$1001)+COUNTIF($AE$2:AE149,AE149)-1)</f>
        <v/>
      </c>
      <c r="AJ149" s="240" t="str">
        <f>IF($AD149&lt;0,COUNT($AJ$1:AJ148)+1,"")</f>
        <v/>
      </c>
      <c r="AL149" s="240" t="str">
        <f>'All Ticker P&amp;L'!A149</f>
        <v/>
      </c>
      <c r="AM149" s="240" t="str">
        <f>'All Ticker P&amp;L'!B149</f>
        <v/>
      </c>
      <c r="AN149" s="240" t="str">
        <f>'All Ticker P&amp;L'!C149</f>
        <v/>
      </c>
      <c r="AO149" s="240" t="str">
        <f>'All Ticker P&amp;L'!D149</f>
        <v/>
      </c>
      <c r="AP149" s="240">
        <f>IF($AL149="",0,'All Ticker P&amp;L'!E149)</f>
        <v>0</v>
      </c>
      <c r="AQ149" s="262">
        <f>IF($AL149="",0,'All Ticker P&amp;L'!J149*'All Ticker P&amp;L'!I149)</f>
        <v>0</v>
      </c>
      <c r="AR149" s="262">
        <f>IF($AL149="",0,'All Ticker P&amp;L'!L149)</f>
        <v>0</v>
      </c>
      <c r="AS149" s="263">
        <f>IF($AL149="",0,'All Ticker P&amp;L'!M149)</f>
        <v>0</v>
      </c>
      <c r="AT149" s="240" t="str">
        <f>IF($AL149="","",RANK(AR149,$AR$2:$AR$1001)+COUNTIF($AR$2:AR149,AR149)-1)</f>
        <v/>
      </c>
      <c r="AU149" s="240" t="str">
        <f>IF($AL149="","",RANK(AV149,$AV$2:$AV$1001)+COUNTIF($AV$2:AV149,AV149)-1)</f>
        <v/>
      </c>
      <c r="AV149" s="262">
        <f t="shared" si="36"/>
        <v>0</v>
      </c>
    </row>
    <row r="150" spans="26:48" ht="15" customHeight="1" x14ac:dyDescent="0.2">
      <c r="Z150" s="240" t="str">
        <f>Shares!A150</f>
        <v/>
      </c>
      <c r="AA150" s="240" t="str">
        <f>Shares!B150</f>
        <v/>
      </c>
      <c r="AB150" s="240" t="str">
        <f>Shares!C150</f>
        <v/>
      </c>
      <c r="AC150" s="240" t="str">
        <f>Shares!D150</f>
        <v/>
      </c>
      <c r="AD150" s="240">
        <f>IF($Z150="",0,Shares!E150)</f>
        <v>0</v>
      </c>
      <c r="AE150" s="262">
        <f>IF($Z150="",0,Shares!K150*Shares!J150)</f>
        <v>0</v>
      </c>
      <c r="AF150" s="263">
        <f t="shared" si="35"/>
        <v>0</v>
      </c>
      <c r="AG150" s="262">
        <f>IF($Z150="",0,Shares!M150)</f>
        <v>0</v>
      </c>
      <c r="AH150" s="263">
        <f>IF($Z150="",0,Shares!N150)</f>
        <v>0</v>
      </c>
      <c r="AI150" s="240" t="str">
        <f>IF($Z150="","",RANK(AE150,$AE$2:$AE$1001)+COUNTIF($AE$2:AE150,AE150)-1)</f>
        <v/>
      </c>
      <c r="AJ150" s="240" t="str">
        <f>IF($AD150&lt;0,COUNT($AJ$1:AJ149)+1,"")</f>
        <v/>
      </c>
      <c r="AL150" s="240" t="str">
        <f>'All Ticker P&amp;L'!A150</f>
        <v/>
      </c>
      <c r="AM150" s="240" t="str">
        <f>'All Ticker P&amp;L'!B150</f>
        <v/>
      </c>
      <c r="AN150" s="240" t="str">
        <f>'All Ticker P&amp;L'!C150</f>
        <v/>
      </c>
      <c r="AO150" s="240" t="str">
        <f>'All Ticker P&amp;L'!D150</f>
        <v/>
      </c>
      <c r="AP150" s="240">
        <f>IF($AL150="",0,'All Ticker P&amp;L'!E150)</f>
        <v>0</v>
      </c>
      <c r="AQ150" s="262">
        <f>IF($AL150="",0,'All Ticker P&amp;L'!J150*'All Ticker P&amp;L'!I150)</f>
        <v>0</v>
      </c>
      <c r="AR150" s="262">
        <f>IF($AL150="",0,'All Ticker P&amp;L'!L150)</f>
        <v>0</v>
      </c>
      <c r="AS150" s="263">
        <f>IF($AL150="",0,'All Ticker P&amp;L'!M150)</f>
        <v>0</v>
      </c>
      <c r="AT150" s="240" t="str">
        <f>IF($AL150="","",RANK(AR150,$AR$2:$AR$1001)+COUNTIF($AR$2:AR150,AR150)-1)</f>
        <v/>
      </c>
      <c r="AU150" s="240" t="str">
        <f>IF($AL150="","",RANK(AV150,$AV$2:$AV$1001)+COUNTIF($AV$2:AV150,AV150)-1)</f>
        <v/>
      </c>
      <c r="AV150" s="262">
        <f t="shared" si="36"/>
        <v>0</v>
      </c>
    </row>
    <row r="151" spans="26:48" ht="15" customHeight="1" x14ac:dyDescent="0.2">
      <c r="Z151" s="240" t="str">
        <f>Shares!A151</f>
        <v/>
      </c>
      <c r="AA151" s="240" t="str">
        <f>Shares!B151</f>
        <v/>
      </c>
      <c r="AB151" s="240" t="str">
        <f>Shares!C151</f>
        <v/>
      </c>
      <c r="AC151" s="240" t="str">
        <f>Shares!D151</f>
        <v/>
      </c>
      <c r="AD151" s="240">
        <f>IF($Z151="",0,Shares!E151)</f>
        <v>0</v>
      </c>
      <c r="AE151" s="262">
        <f>IF($Z151="",0,Shares!K151*Shares!J151)</f>
        <v>0</v>
      </c>
      <c r="AF151" s="263">
        <f t="shared" si="35"/>
        <v>0</v>
      </c>
      <c r="AG151" s="262">
        <f>IF($Z151="",0,Shares!M151)</f>
        <v>0</v>
      </c>
      <c r="AH151" s="263">
        <f>IF($Z151="",0,Shares!N151)</f>
        <v>0</v>
      </c>
      <c r="AI151" s="240" t="str">
        <f>IF($Z151="","",RANK(AE151,$AE$2:$AE$1001)+COUNTIF($AE$2:AE151,AE151)-1)</f>
        <v/>
      </c>
      <c r="AJ151" s="240" t="str">
        <f>IF($AD151&lt;0,COUNT($AJ$1:AJ150)+1,"")</f>
        <v/>
      </c>
      <c r="AL151" s="240" t="str">
        <f>'All Ticker P&amp;L'!A151</f>
        <v/>
      </c>
      <c r="AM151" s="240" t="str">
        <f>'All Ticker P&amp;L'!B151</f>
        <v/>
      </c>
      <c r="AN151" s="240" t="str">
        <f>'All Ticker P&amp;L'!C151</f>
        <v/>
      </c>
      <c r="AO151" s="240" t="str">
        <f>'All Ticker P&amp;L'!D151</f>
        <v/>
      </c>
      <c r="AP151" s="240">
        <f>IF($AL151="",0,'All Ticker P&amp;L'!E151)</f>
        <v>0</v>
      </c>
      <c r="AQ151" s="262">
        <f>IF($AL151="",0,'All Ticker P&amp;L'!J151*'All Ticker P&amp;L'!I151)</f>
        <v>0</v>
      </c>
      <c r="AR151" s="262">
        <f>IF($AL151="",0,'All Ticker P&amp;L'!L151)</f>
        <v>0</v>
      </c>
      <c r="AS151" s="263">
        <f>IF($AL151="",0,'All Ticker P&amp;L'!M151)</f>
        <v>0</v>
      </c>
      <c r="AT151" s="240" t="str">
        <f>IF($AL151="","",RANK(AR151,$AR$2:$AR$1001)+COUNTIF($AR$2:AR151,AR151)-1)</f>
        <v/>
      </c>
      <c r="AU151" s="240" t="str">
        <f>IF($AL151="","",RANK(AV151,$AV$2:$AV$1001)+COUNTIF($AV$2:AV151,AV151)-1)</f>
        <v/>
      </c>
      <c r="AV151" s="262">
        <f t="shared" si="36"/>
        <v>0</v>
      </c>
    </row>
    <row r="152" spans="26:48" ht="15" customHeight="1" x14ac:dyDescent="0.2">
      <c r="Z152" s="240" t="str">
        <f>Shares!A152</f>
        <v/>
      </c>
      <c r="AA152" s="240" t="str">
        <f>Shares!B152</f>
        <v/>
      </c>
      <c r="AB152" s="240" t="str">
        <f>Shares!C152</f>
        <v/>
      </c>
      <c r="AC152" s="240" t="str">
        <f>Shares!D152</f>
        <v/>
      </c>
      <c r="AD152" s="240">
        <f>IF($Z152="",0,Shares!E152)</f>
        <v>0</v>
      </c>
      <c r="AE152" s="262">
        <f>IF($Z152="",0,Shares!K152*Shares!J152)</f>
        <v>0</v>
      </c>
      <c r="AF152" s="263">
        <f t="shared" si="35"/>
        <v>0</v>
      </c>
      <c r="AG152" s="262">
        <f>IF($Z152="",0,Shares!M152)</f>
        <v>0</v>
      </c>
      <c r="AH152" s="263">
        <f>IF($Z152="",0,Shares!N152)</f>
        <v>0</v>
      </c>
      <c r="AI152" s="240" t="str">
        <f>IF($Z152="","",RANK(AE152,$AE$2:$AE$1001)+COUNTIF($AE$2:AE152,AE152)-1)</f>
        <v/>
      </c>
      <c r="AJ152" s="240" t="str">
        <f>IF($AD152&lt;0,COUNT($AJ$1:AJ151)+1,"")</f>
        <v/>
      </c>
      <c r="AL152" s="240" t="str">
        <f>'All Ticker P&amp;L'!A152</f>
        <v/>
      </c>
      <c r="AM152" s="240" t="str">
        <f>'All Ticker P&amp;L'!B152</f>
        <v/>
      </c>
      <c r="AN152" s="240" t="str">
        <f>'All Ticker P&amp;L'!C152</f>
        <v/>
      </c>
      <c r="AO152" s="240" t="str">
        <f>'All Ticker P&amp;L'!D152</f>
        <v/>
      </c>
      <c r="AP152" s="240">
        <f>IF($AL152="",0,'All Ticker P&amp;L'!E152)</f>
        <v>0</v>
      </c>
      <c r="AQ152" s="262">
        <f>IF($AL152="",0,'All Ticker P&amp;L'!J152*'All Ticker P&amp;L'!I152)</f>
        <v>0</v>
      </c>
      <c r="AR152" s="262">
        <f>IF($AL152="",0,'All Ticker P&amp;L'!L152)</f>
        <v>0</v>
      </c>
      <c r="AS152" s="263">
        <f>IF($AL152="",0,'All Ticker P&amp;L'!M152)</f>
        <v>0</v>
      </c>
      <c r="AT152" s="240" t="str">
        <f>IF($AL152="","",RANK(AR152,$AR$2:$AR$1001)+COUNTIF($AR$2:AR152,AR152)-1)</f>
        <v/>
      </c>
      <c r="AU152" s="240" t="str">
        <f>IF($AL152="","",RANK(AV152,$AV$2:$AV$1001)+COUNTIF($AV$2:AV152,AV152)-1)</f>
        <v/>
      </c>
      <c r="AV152" s="262">
        <f t="shared" si="36"/>
        <v>0</v>
      </c>
    </row>
    <row r="153" spans="26:48" ht="15" customHeight="1" x14ac:dyDescent="0.2">
      <c r="Z153" s="240" t="str">
        <f>Shares!A153</f>
        <v/>
      </c>
      <c r="AA153" s="240" t="str">
        <f>Shares!B153</f>
        <v/>
      </c>
      <c r="AB153" s="240" t="str">
        <f>Shares!C153</f>
        <v/>
      </c>
      <c r="AC153" s="240" t="str">
        <f>Shares!D153</f>
        <v/>
      </c>
      <c r="AD153" s="240">
        <f>IF($Z153="",0,Shares!E153)</f>
        <v>0</v>
      </c>
      <c r="AE153" s="262">
        <f>IF($Z153="",0,Shares!K153*Shares!J153)</f>
        <v>0</v>
      </c>
      <c r="AF153" s="263">
        <f t="shared" si="35"/>
        <v>0</v>
      </c>
      <c r="AG153" s="262">
        <f>IF($Z153="",0,Shares!M153)</f>
        <v>0</v>
      </c>
      <c r="AH153" s="263">
        <f>IF($Z153="",0,Shares!N153)</f>
        <v>0</v>
      </c>
      <c r="AI153" s="240" t="str">
        <f>IF($Z153="","",RANK(AE153,$AE$2:$AE$1001)+COUNTIF($AE$2:AE153,AE153)-1)</f>
        <v/>
      </c>
      <c r="AJ153" s="240" t="str">
        <f>IF($AD153&lt;0,COUNT($AJ$1:AJ152)+1,"")</f>
        <v/>
      </c>
      <c r="AL153" s="240" t="str">
        <f>'All Ticker P&amp;L'!A153</f>
        <v/>
      </c>
      <c r="AM153" s="240" t="str">
        <f>'All Ticker P&amp;L'!B153</f>
        <v/>
      </c>
      <c r="AN153" s="240" t="str">
        <f>'All Ticker P&amp;L'!C153</f>
        <v/>
      </c>
      <c r="AO153" s="240" t="str">
        <f>'All Ticker P&amp;L'!D153</f>
        <v/>
      </c>
      <c r="AP153" s="240">
        <f>IF($AL153="",0,'All Ticker P&amp;L'!E153)</f>
        <v>0</v>
      </c>
      <c r="AQ153" s="262">
        <f>IF($AL153="",0,'All Ticker P&amp;L'!J153*'All Ticker P&amp;L'!I153)</f>
        <v>0</v>
      </c>
      <c r="AR153" s="262">
        <f>IF($AL153="",0,'All Ticker P&amp;L'!L153)</f>
        <v>0</v>
      </c>
      <c r="AS153" s="263">
        <f>IF($AL153="",0,'All Ticker P&amp;L'!M153)</f>
        <v>0</v>
      </c>
      <c r="AT153" s="240" t="str">
        <f>IF($AL153="","",RANK(AR153,$AR$2:$AR$1001)+COUNTIF($AR$2:AR153,AR153)-1)</f>
        <v/>
      </c>
      <c r="AU153" s="240" t="str">
        <f>IF($AL153="","",RANK(AV153,$AV$2:$AV$1001)+COUNTIF($AV$2:AV153,AV153)-1)</f>
        <v/>
      </c>
      <c r="AV153" s="262">
        <f t="shared" si="36"/>
        <v>0</v>
      </c>
    </row>
    <row r="154" spans="26:48" ht="15" customHeight="1" x14ac:dyDescent="0.2">
      <c r="Z154" s="240" t="str">
        <f>Shares!A154</f>
        <v/>
      </c>
      <c r="AA154" s="240" t="str">
        <f>Shares!B154</f>
        <v/>
      </c>
      <c r="AB154" s="240" t="str">
        <f>Shares!C154</f>
        <v/>
      </c>
      <c r="AC154" s="240" t="str">
        <f>Shares!D154</f>
        <v/>
      </c>
      <c r="AD154" s="240">
        <f>IF($Z154="",0,Shares!E154)</f>
        <v>0</v>
      </c>
      <c r="AE154" s="262">
        <f>IF($Z154="",0,Shares!K154*Shares!J154)</f>
        <v>0</v>
      </c>
      <c r="AF154" s="263">
        <f t="shared" si="35"/>
        <v>0</v>
      </c>
      <c r="AG154" s="262">
        <f>IF($Z154="",0,Shares!M154)</f>
        <v>0</v>
      </c>
      <c r="AH154" s="263">
        <f>IF($Z154="",0,Shares!N154)</f>
        <v>0</v>
      </c>
      <c r="AI154" s="240" t="str">
        <f>IF($Z154="","",RANK(AE154,$AE$2:$AE$1001)+COUNTIF($AE$2:AE154,AE154)-1)</f>
        <v/>
      </c>
      <c r="AJ154" s="240" t="str">
        <f>IF($AD154&lt;0,COUNT($AJ$1:AJ153)+1,"")</f>
        <v/>
      </c>
      <c r="AL154" s="240" t="str">
        <f>'All Ticker P&amp;L'!A154</f>
        <v/>
      </c>
      <c r="AM154" s="240" t="str">
        <f>'All Ticker P&amp;L'!B154</f>
        <v/>
      </c>
      <c r="AN154" s="240" t="str">
        <f>'All Ticker P&amp;L'!C154</f>
        <v/>
      </c>
      <c r="AO154" s="240" t="str">
        <f>'All Ticker P&amp;L'!D154</f>
        <v/>
      </c>
      <c r="AP154" s="240">
        <f>IF($AL154="",0,'All Ticker P&amp;L'!E154)</f>
        <v>0</v>
      </c>
      <c r="AQ154" s="262">
        <f>IF($AL154="",0,'All Ticker P&amp;L'!J154*'All Ticker P&amp;L'!I154)</f>
        <v>0</v>
      </c>
      <c r="AR154" s="262">
        <f>IF($AL154="",0,'All Ticker P&amp;L'!L154)</f>
        <v>0</v>
      </c>
      <c r="AS154" s="263">
        <f>IF($AL154="",0,'All Ticker P&amp;L'!M154)</f>
        <v>0</v>
      </c>
      <c r="AT154" s="240" t="str">
        <f>IF($AL154="","",RANK(AR154,$AR$2:$AR$1001)+COUNTIF($AR$2:AR154,AR154)-1)</f>
        <v/>
      </c>
      <c r="AU154" s="240" t="str">
        <f>IF($AL154="","",RANK(AV154,$AV$2:$AV$1001)+COUNTIF($AV$2:AV154,AV154)-1)</f>
        <v/>
      </c>
      <c r="AV154" s="262">
        <f t="shared" si="36"/>
        <v>0</v>
      </c>
    </row>
    <row r="155" spans="26:48" ht="15" customHeight="1" x14ac:dyDescent="0.2">
      <c r="Z155" s="240" t="str">
        <f>Shares!A155</f>
        <v/>
      </c>
      <c r="AA155" s="240" t="str">
        <f>Shares!B155</f>
        <v/>
      </c>
      <c r="AB155" s="240" t="str">
        <f>Shares!C155</f>
        <v/>
      </c>
      <c r="AC155" s="240" t="str">
        <f>Shares!D155</f>
        <v/>
      </c>
      <c r="AD155" s="240">
        <f>IF($Z155="",0,Shares!E155)</f>
        <v>0</v>
      </c>
      <c r="AE155" s="262">
        <f>IF($Z155="",0,Shares!K155*Shares!J155)</f>
        <v>0</v>
      </c>
      <c r="AF155" s="263">
        <f t="shared" si="35"/>
        <v>0</v>
      </c>
      <c r="AG155" s="262">
        <f>IF($Z155="",0,Shares!M155)</f>
        <v>0</v>
      </c>
      <c r="AH155" s="263">
        <f>IF($Z155="",0,Shares!N155)</f>
        <v>0</v>
      </c>
      <c r="AI155" s="240" t="str">
        <f>IF($Z155="","",RANK(AE155,$AE$2:$AE$1001)+COUNTIF($AE$2:AE155,AE155)-1)</f>
        <v/>
      </c>
      <c r="AJ155" s="240" t="str">
        <f>IF($AD155&lt;0,COUNT($AJ$1:AJ154)+1,"")</f>
        <v/>
      </c>
      <c r="AL155" s="240" t="str">
        <f>'All Ticker P&amp;L'!A155</f>
        <v/>
      </c>
      <c r="AM155" s="240" t="str">
        <f>'All Ticker P&amp;L'!B155</f>
        <v/>
      </c>
      <c r="AN155" s="240" t="str">
        <f>'All Ticker P&amp;L'!C155</f>
        <v/>
      </c>
      <c r="AO155" s="240" t="str">
        <f>'All Ticker P&amp;L'!D155</f>
        <v/>
      </c>
      <c r="AP155" s="240">
        <f>IF($AL155="",0,'All Ticker P&amp;L'!E155)</f>
        <v>0</v>
      </c>
      <c r="AQ155" s="262">
        <f>IF($AL155="",0,'All Ticker P&amp;L'!J155*'All Ticker P&amp;L'!I155)</f>
        <v>0</v>
      </c>
      <c r="AR155" s="262">
        <f>IF($AL155="",0,'All Ticker P&amp;L'!L155)</f>
        <v>0</v>
      </c>
      <c r="AS155" s="263">
        <f>IF($AL155="",0,'All Ticker P&amp;L'!M155)</f>
        <v>0</v>
      </c>
      <c r="AT155" s="240" t="str">
        <f>IF($AL155="","",RANK(AR155,$AR$2:$AR$1001)+COUNTIF($AR$2:AR155,AR155)-1)</f>
        <v/>
      </c>
      <c r="AU155" s="240" t="str">
        <f>IF($AL155="","",RANK(AV155,$AV$2:$AV$1001)+COUNTIF($AV$2:AV155,AV155)-1)</f>
        <v/>
      </c>
      <c r="AV155" s="262">
        <f t="shared" si="36"/>
        <v>0</v>
      </c>
    </row>
    <row r="156" spans="26:48" ht="15" customHeight="1" x14ac:dyDescent="0.2">
      <c r="Z156" s="240" t="str">
        <f>Shares!A156</f>
        <v/>
      </c>
      <c r="AA156" s="240" t="str">
        <f>Shares!B156</f>
        <v/>
      </c>
      <c r="AB156" s="240" t="str">
        <f>Shares!C156</f>
        <v/>
      </c>
      <c r="AC156" s="240" t="str">
        <f>Shares!D156</f>
        <v/>
      </c>
      <c r="AD156" s="240">
        <f>IF($Z156="",0,Shares!E156)</f>
        <v>0</v>
      </c>
      <c r="AE156" s="262">
        <f>IF($Z156="",0,Shares!K156*Shares!J156)</f>
        <v>0</v>
      </c>
      <c r="AF156" s="263">
        <f t="shared" si="35"/>
        <v>0</v>
      </c>
      <c r="AG156" s="262">
        <f>IF($Z156="",0,Shares!M156)</f>
        <v>0</v>
      </c>
      <c r="AH156" s="263">
        <f>IF($Z156="",0,Shares!N156)</f>
        <v>0</v>
      </c>
      <c r="AI156" s="240" t="str">
        <f>IF($Z156="","",RANK(AE156,$AE$2:$AE$1001)+COUNTIF($AE$2:AE156,AE156)-1)</f>
        <v/>
      </c>
      <c r="AJ156" s="240" t="str">
        <f>IF($AD156&lt;0,COUNT($AJ$1:AJ155)+1,"")</f>
        <v/>
      </c>
      <c r="AL156" s="240" t="str">
        <f>'All Ticker P&amp;L'!A156</f>
        <v/>
      </c>
      <c r="AM156" s="240" t="str">
        <f>'All Ticker P&amp;L'!B156</f>
        <v/>
      </c>
      <c r="AN156" s="240" t="str">
        <f>'All Ticker P&amp;L'!C156</f>
        <v/>
      </c>
      <c r="AO156" s="240" t="str">
        <f>'All Ticker P&amp;L'!D156</f>
        <v/>
      </c>
      <c r="AP156" s="240">
        <f>IF($AL156="",0,'All Ticker P&amp;L'!E156)</f>
        <v>0</v>
      </c>
      <c r="AQ156" s="262">
        <f>IF($AL156="",0,'All Ticker P&amp;L'!J156*'All Ticker P&amp;L'!I156)</f>
        <v>0</v>
      </c>
      <c r="AR156" s="262">
        <f>IF($AL156="",0,'All Ticker P&amp;L'!L156)</f>
        <v>0</v>
      </c>
      <c r="AS156" s="263">
        <f>IF($AL156="",0,'All Ticker P&amp;L'!M156)</f>
        <v>0</v>
      </c>
      <c r="AT156" s="240" t="str">
        <f>IF($AL156="","",RANK(AR156,$AR$2:$AR$1001)+COUNTIF($AR$2:AR156,AR156)-1)</f>
        <v/>
      </c>
      <c r="AU156" s="240" t="str">
        <f>IF($AL156="","",RANK(AV156,$AV$2:$AV$1001)+COUNTIF($AV$2:AV156,AV156)-1)</f>
        <v/>
      </c>
      <c r="AV156" s="262">
        <f t="shared" si="36"/>
        <v>0</v>
      </c>
    </row>
    <row r="157" spans="26:48" ht="15" customHeight="1" x14ac:dyDescent="0.2">
      <c r="Z157" s="240" t="str">
        <f>Shares!A157</f>
        <v/>
      </c>
      <c r="AA157" s="240" t="str">
        <f>Shares!B157</f>
        <v/>
      </c>
      <c r="AB157" s="240" t="str">
        <f>Shares!C157</f>
        <v/>
      </c>
      <c r="AC157" s="240" t="str">
        <f>Shares!D157</f>
        <v/>
      </c>
      <c r="AD157" s="240">
        <f>IF($Z157="",0,Shares!E157)</f>
        <v>0</v>
      </c>
      <c r="AE157" s="262">
        <f>IF($Z157="",0,Shares!K157*Shares!J157)</f>
        <v>0</v>
      </c>
      <c r="AF157" s="263">
        <f t="shared" si="35"/>
        <v>0</v>
      </c>
      <c r="AG157" s="262">
        <f>IF($Z157="",0,Shares!M157)</f>
        <v>0</v>
      </c>
      <c r="AH157" s="263">
        <f>IF($Z157="",0,Shares!N157)</f>
        <v>0</v>
      </c>
      <c r="AI157" s="240" t="str">
        <f>IF($Z157="","",RANK(AE157,$AE$2:$AE$1001)+COUNTIF($AE$2:AE157,AE157)-1)</f>
        <v/>
      </c>
      <c r="AJ157" s="240" t="str">
        <f>IF($AD157&lt;0,COUNT($AJ$1:AJ156)+1,"")</f>
        <v/>
      </c>
      <c r="AL157" s="240" t="str">
        <f>'All Ticker P&amp;L'!A157</f>
        <v/>
      </c>
      <c r="AM157" s="240" t="str">
        <f>'All Ticker P&amp;L'!B157</f>
        <v/>
      </c>
      <c r="AN157" s="240" t="str">
        <f>'All Ticker P&amp;L'!C157</f>
        <v/>
      </c>
      <c r="AO157" s="240" t="str">
        <f>'All Ticker P&amp;L'!D157</f>
        <v/>
      </c>
      <c r="AP157" s="240">
        <f>IF($AL157="",0,'All Ticker P&amp;L'!E157)</f>
        <v>0</v>
      </c>
      <c r="AQ157" s="262">
        <f>IF($AL157="",0,'All Ticker P&amp;L'!J157*'All Ticker P&amp;L'!I157)</f>
        <v>0</v>
      </c>
      <c r="AR157" s="262">
        <f>IF($AL157="",0,'All Ticker P&amp;L'!L157)</f>
        <v>0</v>
      </c>
      <c r="AS157" s="263">
        <f>IF($AL157="",0,'All Ticker P&amp;L'!M157)</f>
        <v>0</v>
      </c>
      <c r="AT157" s="240" t="str">
        <f>IF($AL157="","",RANK(AR157,$AR$2:$AR$1001)+COUNTIF($AR$2:AR157,AR157)-1)</f>
        <v/>
      </c>
      <c r="AU157" s="240" t="str">
        <f>IF($AL157="","",RANK(AV157,$AV$2:$AV$1001)+COUNTIF($AV$2:AV157,AV157)-1)</f>
        <v/>
      </c>
      <c r="AV157" s="262">
        <f t="shared" si="36"/>
        <v>0</v>
      </c>
    </row>
    <row r="158" spans="26:48" ht="15" customHeight="1" x14ac:dyDescent="0.2">
      <c r="Z158" s="240" t="str">
        <f>Shares!A158</f>
        <v/>
      </c>
      <c r="AA158" s="240" t="str">
        <f>Shares!B158</f>
        <v/>
      </c>
      <c r="AB158" s="240" t="str">
        <f>Shares!C158</f>
        <v/>
      </c>
      <c r="AC158" s="240" t="str">
        <f>Shares!D158</f>
        <v/>
      </c>
      <c r="AD158" s="240">
        <f>IF($Z158="",0,Shares!E158)</f>
        <v>0</v>
      </c>
      <c r="AE158" s="262">
        <f>IF($Z158="",0,Shares!K158*Shares!J158)</f>
        <v>0</v>
      </c>
      <c r="AF158" s="263">
        <f t="shared" si="35"/>
        <v>0</v>
      </c>
      <c r="AG158" s="262">
        <f>IF($Z158="",0,Shares!M158)</f>
        <v>0</v>
      </c>
      <c r="AH158" s="263">
        <f>IF($Z158="",0,Shares!N158)</f>
        <v>0</v>
      </c>
      <c r="AI158" s="240" t="str">
        <f>IF($Z158="","",RANK(AE158,$AE$2:$AE$1001)+COUNTIF($AE$2:AE158,AE158)-1)</f>
        <v/>
      </c>
      <c r="AJ158" s="240" t="str">
        <f>IF($AD158&lt;0,COUNT($AJ$1:AJ157)+1,"")</f>
        <v/>
      </c>
      <c r="AL158" s="240" t="str">
        <f>'All Ticker P&amp;L'!A158</f>
        <v/>
      </c>
      <c r="AM158" s="240" t="str">
        <f>'All Ticker P&amp;L'!B158</f>
        <v/>
      </c>
      <c r="AN158" s="240" t="str">
        <f>'All Ticker P&amp;L'!C158</f>
        <v/>
      </c>
      <c r="AO158" s="240" t="str">
        <f>'All Ticker P&amp;L'!D158</f>
        <v/>
      </c>
      <c r="AP158" s="240">
        <f>IF($AL158="",0,'All Ticker P&amp;L'!E158)</f>
        <v>0</v>
      </c>
      <c r="AQ158" s="262">
        <f>IF($AL158="",0,'All Ticker P&amp;L'!J158*'All Ticker P&amp;L'!I158)</f>
        <v>0</v>
      </c>
      <c r="AR158" s="262">
        <f>IF($AL158="",0,'All Ticker P&amp;L'!L158)</f>
        <v>0</v>
      </c>
      <c r="AS158" s="263">
        <f>IF($AL158="",0,'All Ticker P&amp;L'!M158)</f>
        <v>0</v>
      </c>
      <c r="AT158" s="240" t="str">
        <f>IF($AL158="","",RANK(AR158,$AR$2:$AR$1001)+COUNTIF($AR$2:AR158,AR158)-1)</f>
        <v/>
      </c>
      <c r="AU158" s="240" t="str">
        <f>IF($AL158="","",RANK(AV158,$AV$2:$AV$1001)+COUNTIF($AV$2:AV158,AV158)-1)</f>
        <v/>
      </c>
      <c r="AV158" s="262">
        <f t="shared" si="36"/>
        <v>0</v>
      </c>
    </row>
    <row r="159" spans="26:48" ht="15" customHeight="1" x14ac:dyDescent="0.2">
      <c r="Z159" s="240" t="str">
        <f>Shares!A159</f>
        <v/>
      </c>
      <c r="AA159" s="240" t="str">
        <f>Shares!B159</f>
        <v/>
      </c>
      <c r="AB159" s="240" t="str">
        <f>Shares!C159</f>
        <v/>
      </c>
      <c r="AC159" s="240" t="str">
        <f>Shares!D159</f>
        <v/>
      </c>
      <c r="AD159" s="240">
        <f>IF($Z159="",0,Shares!E159)</f>
        <v>0</v>
      </c>
      <c r="AE159" s="262">
        <f>IF($Z159="",0,Shares!K159*Shares!J159)</f>
        <v>0</v>
      </c>
      <c r="AF159" s="263">
        <f t="shared" si="35"/>
        <v>0</v>
      </c>
      <c r="AG159" s="262">
        <f>IF($Z159="",0,Shares!M159)</f>
        <v>0</v>
      </c>
      <c r="AH159" s="263">
        <f>IF($Z159="",0,Shares!N159)</f>
        <v>0</v>
      </c>
      <c r="AI159" s="240" t="str">
        <f>IF($Z159="","",RANK(AE159,$AE$2:$AE$1001)+COUNTIF($AE$2:AE159,AE159)-1)</f>
        <v/>
      </c>
      <c r="AJ159" s="240" t="str">
        <f>IF($AD159&lt;0,COUNT($AJ$1:AJ158)+1,"")</f>
        <v/>
      </c>
      <c r="AL159" s="240" t="str">
        <f>'All Ticker P&amp;L'!A159</f>
        <v/>
      </c>
      <c r="AM159" s="240" t="str">
        <f>'All Ticker P&amp;L'!B159</f>
        <v/>
      </c>
      <c r="AN159" s="240" t="str">
        <f>'All Ticker P&amp;L'!C159</f>
        <v/>
      </c>
      <c r="AO159" s="240" t="str">
        <f>'All Ticker P&amp;L'!D159</f>
        <v/>
      </c>
      <c r="AP159" s="240">
        <f>IF($AL159="",0,'All Ticker P&amp;L'!E159)</f>
        <v>0</v>
      </c>
      <c r="AQ159" s="262">
        <f>IF($AL159="",0,'All Ticker P&amp;L'!J159*'All Ticker P&amp;L'!I159)</f>
        <v>0</v>
      </c>
      <c r="AR159" s="262">
        <f>IF($AL159="",0,'All Ticker P&amp;L'!L159)</f>
        <v>0</v>
      </c>
      <c r="AS159" s="263">
        <f>IF($AL159="",0,'All Ticker P&amp;L'!M159)</f>
        <v>0</v>
      </c>
      <c r="AT159" s="240" t="str">
        <f>IF($AL159="","",RANK(AR159,$AR$2:$AR$1001)+COUNTIF($AR$2:AR159,AR159)-1)</f>
        <v/>
      </c>
      <c r="AU159" s="240" t="str">
        <f>IF($AL159="","",RANK(AV159,$AV$2:$AV$1001)+COUNTIF($AV$2:AV159,AV159)-1)</f>
        <v/>
      </c>
      <c r="AV159" s="262">
        <f t="shared" si="36"/>
        <v>0</v>
      </c>
    </row>
    <row r="160" spans="26:48" ht="15" customHeight="1" x14ac:dyDescent="0.2">
      <c r="Z160" s="240" t="str">
        <f>Shares!A160</f>
        <v/>
      </c>
      <c r="AA160" s="240" t="str">
        <f>Shares!B160</f>
        <v/>
      </c>
      <c r="AB160" s="240" t="str">
        <f>Shares!C160</f>
        <v/>
      </c>
      <c r="AC160" s="240" t="str">
        <f>Shares!D160</f>
        <v/>
      </c>
      <c r="AD160" s="240">
        <f>IF($Z160="",0,Shares!E160)</f>
        <v>0</v>
      </c>
      <c r="AE160" s="262">
        <f>IF($Z160="",0,Shares!K160*Shares!J160)</f>
        <v>0</v>
      </c>
      <c r="AF160" s="263">
        <f t="shared" si="35"/>
        <v>0</v>
      </c>
      <c r="AG160" s="262">
        <f>IF($Z160="",0,Shares!M160)</f>
        <v>0</v>
      </c>
      <c r="AH160" s="263">
        <f>IF($Z160="",0,Shares!N160)</f>
        <v>0</v>
      </c>
      <c r="AI160" s="240" t="str">
        <f>IF($Z160="","",RANK(AE160,$AE$2:$AE$1001)+COUNTIF($AE$2:AE160,AE160)-1)</f>
        <v/>
      </c>
      <c r="AJ160" s="240" t="str">
        <f>IF($AD160&lt;0,COUNT($AJ$1:AJ159)+1,"")</f>
        <v/>
      </c>
      <c r="AL160" s="240" t="str">
        <f>'All Ticker P&amp;L'!A160</f>
        <v/>
      </c>
      <c r="AM160" s="240" t="str">
        <f>'All Ticker P&amp;L'!B160</f>
        <v/>
      </c>
      <c r="AN160" s="240" t="str">
        <f>'All Ticker P&amp;L'!C160</f>
        <v/>
      </c>
      <c r="AO160" s="240" t="str">
        <f>'All Ticker P&amp;L'!D160</f>
        <v/>
      </c>
      <c r="AP160" s="240">
        <f>IF($AL160="",0,'All Ticker P&amp;L'!E160)</f>
        <v>0</v>
      </c>
      <c r="AQ160" s="262">
        <f>IF($AL160="",0,'All Ticker P&amp;L'!J160*'All Ticker P&amp;L'!I160)</f>
        <v>0</v>
      </c>
      <c r="AR160" s="262">
        <f>IF($AL160="",0,'All Ticker P&amp;L'!L160)</f>
        <v>0</v>
      </c>
      <c r="AS160" s="263">
        <f>IF($AL160="",0,'All Ticker P&amp;L'!M160)</f>
        <v>0</v>
      </c>
      <c r="AT160" s="240" t="str">
        <f>IF($AL160="","",RANK(AR160,$AR$2:$AR$1001)+COUNTIF($AR$2:AR160,AR160)-1)</f>
        <v/>
      </c>
      <c r="AU160" s="240" t="str">
        <f>IF($AL160="","",RANK(AV160,$AV$2:$AV$1001)+COUNTIF($AV$2:AV160,AV160)-1)</f>
        <v/>
      </c>
      <c r="AV160" s="262">
        <f t="shared" si="36"/>
        <v>0</v>
      </c>
    </row>
    <row r="161" spans="26:48" ht="15" customHeight="1" x14ac:dyDescent="0.2">
      <c r="Z161" s="240" t="str">
        <f>Shares!A161</f>
        <v/>
      </c>
      <c r="AA161" s="240" t="str">
        <f>Shares!B161</f>
        <v/>
      </c>
      <c r="AB161" s="240" t="str">
        <f>Shares!C161</f>
        <v/>
      </c>
      <c r="AC161" s="240" t="str">
        <f>Shares!D161</f>
        <v/>
      </c>
      <c r="AD161" s="240">
        <f>IF($Z161="",0,Shares!E161)</f>
        <v>0</v>
      </c>
      <c r="AE161" s="262">
        <f>IF($Z161="",0,Shares!K161*Shares!J161)</f>
        <v>0</v>
      </c>
      <c r="AF161" s="263">
        <f t="shared" si="35"/>
        <v>0</v>
      </c>
      <c r="AG161" s="262">
        <f>IF($Z161="",0,Shares!M161)</f>
        <v>0</v>
      </c>
      <c r="AH161" s="263">
        <f>IF($Z161="",0,Shares!N161)</f>
        <v>0</v>
      </c>
      <c r="AI161" s="240" t="str">
        <f>IF($Z161="","",RANK(AE161,$AE$2:$AE$1001)+COUNTIF($AE$2:AE161,AE161)-1)</f>
        <v/>
      </c>
      <c r="AJ161" s="240" t="str">
        <f>IF($AD161&lt;0,COUNT($AJ$1:AJ160)+1,"")</f>
        <v/>
      </c>
      <c r="AL161" s="240" t="str">
        <f>'All Ticker P&amp;L'!A161</f>
        <v/>
      </c>
      <c r="AM161" s="240" t="str">
        <f>'All Ticker P&amp;L'!B161</f>
        <v/>
      </c>
      <c r="AN161" s="240" t="str">
        <f>'All Ticker P&amp;L'!C161</f>
        <v/>
      </c>
      <c r="AO161" s="240" t="str">
        <f>'All Ticker P&amp;L'!D161</f>
        <v/>
      </c>
      <c r="AP161" s="240">
        <f>IF($AL161="",0,'All Ticker P&amp;L'!E161)</f>
        <v>0</v>
      </c>
      <c r="AQ161" s="262">
        <f>IF($AL161="",0,'All Ticker P&amp;L'!J161*'All Ticker P&amp;L'!I161)</f>
        <v>0</v>
      </c>
      <c r="AR161" s="262">
        <f>IF($AL161="",0,'All Ticker P&amp;L'!L161)</f>
        <v>0</v>
      </c>
      <c r="AS161" s="263">
        <f>IF($AL161="",0,'All Ticker P&amp;L'!M161)</f>
        <v>0</v>
      </c>
      <c r="AT161" s="240" t="str">
        <f>IF($AL161="","",RANK(AR161,$AR$2:$AR$1001)+COUNTIF($AR$2:AR161,AR161)-1)</f>
        <v/>
      </c>
      <c r="AU161" s="240" t="str">
        <f>IF($AL161="","",RANK(AV161,$AV$2:$AV$1001)+COUNTIF($AV$2:AV161,AV161)-1)</f>
        <v/>
      </c>
      <c r="AV161" s="262">
        <f t="shared" si="36"/>
        <v>0</v>
      </c>
    </row>
    <row r="162" spans="26:48" ht="15" customHeight="1" x14ac:dyDescent="0.2">
      <c r="Z162" s="240" t="str">
        <f>Shares!A162</f>
        <v/>
      </c>
      <c r="AA162" s="240" t="str">
        <f>Shares!B162</f>
        <v/>
      </c>
      <c r="AB162" s="240" t="str">
        <f>Shares!C162</f>
        <v/>
      </c>
      <c r="AC162" s="240" t="str">
        <f>Shares!D162</f>
        <v/>
      </c>
      <c r="AD162" s="240">
        <f>IF($Z162="",0,Shares!E162)</f>
        <v>0</v>
      </c>
      <c r="AE162" s="262">
        <f>IF($Z162="",0,Shares!K162*Shares!J162)</f>
        <v>0</v>
      </c>
      <c r="AF162" s="263">
        <f t="shared" si="35"/>
        <v>0</v>
      </c>
      <c r="AG162" s="262">
        <f>IF($Z162="",0,Shares!M162)</f>
        <v>0</v>
      </c>
      <c r="AH162" s="263">
        <f>IF($Z162="",0,Shares!N162)</f>
        <v>0</v>
      </c>
      <c r="AI162" s="240" t="str">
        <f>IF($Z162="","",RANK(AE162,$AE$2:$AE$1001)+COUNTIF($AE$2:AE162,AE162)-1)</f>
        <v/>
      </c>
      <c r="AJ162" s="240" t="str">
        <f>IF($AD162&lt;0,COUNT($AJ$1:AJ161)+1,"")</f>
        <v/>
      </c>
      <c r="AL162" s="240" t="str">
        <f>'All Ticker P&amp;L'!A162</f>
        <v/>
      </c>
      <c r="AM162" s="240" t="str">
        <f>'All Ticker P&amp;L'!B162</f>
        <v/>
      </c>
      <c r="AN162" s="240" t="str">
        <f>'All Ticker P&amp;L'!C162</f>
        <v/>
      </c>
      <c r="AO162" s="240" t="str">
        <f>'All Ticker P&amp;L'!D162</f>
        <v/>
      </c>
      <c r="AP162" s="240">
        <f>IF($AL162="",0,'All Ticker P&amp;L'!E162)</f>
        <v>0</v>
      </c>
      <c r="AQ162" s="262">
        <f>IF($AL162="",0,'All Ticker P&amp;L'!J162*'All Ticker P&amp;L'!I162)</f>
        <v>0</v>
      </c>
      <c r="AR162" s="262">
        <f>IF($AL162="",0,'All Ticker P&amp;L'!L162)</f>
        <v>0</v>
      </c>
      <c r="AS162" s="263">
        <f>IF($AL162="",0,'All Ticker P&amp;L'!M162)</f>
        <v>0</v>
      </c>
      <c r="AT162" s="240" t="str">
        <f>IF($AL162="","",RANK(AR162,$AR$2:$AR$1001)+COUNTIF($AR$2:AR162,AR162)-1)</f>
        <v/>
      </c>
      <c r="AU162" s="240" t="str">
        <f>IF($AL162="","",RANK(AV162,$AV$2:$AV$1001)+COUNTIF($AV$2:AV162,AV162)-1)</f>
        <v/>
      </c>
      <c r="AV162" s="262">
        <f t="shared" si="36"/>
        <v>0</v>
      </c>
    </row>
    <row r="163" spans="26:48" ht="15" customHeight="1" x14ac:dyDescent="0.2">
      <c r="Z163" s="240" t="str">
        <f>Shares!A163</f>
        <v/>
      </c>
      <c r="AA163" s="240" t="str">
        <f>Shares!B163</f>
        <v/>
      </c>
      <c r="AB163" s="240" t="str">
        <f>Shares!C163</f>
        <v/>
      </c>
      <c r="AC163" s="240" t="str">
        <f>Shares!D163</f>
        <v/>
      </c>
      <c r="AD163" s="240">
        <f>IF($Z163="",0,Shares!E163)</f>
        <v>0</v>
      </c>
      <c r="AE163" s="262">
        <f>IF($Z163="",0,Shares!K163*Shares!J163)</f>
        <v>0</v>
      </c>
      <c r="AF163" s="263">
        <f t="shared" si="35"/>
        <v>0</v>
      </c>
      <c r="AG163" s="262">
        <f>IF($Z163="",0,Shares!M163)</f>
        <v>0</v>
      </c>
      <c r="AH163" s="263">
        <f>IF($Z163="",0,Shares!N163)</f>
        <v>0</v>
      </c>
      <c r="AI163" s="240" t="str">
        <f>IF($Z163="","",RANK(AE163,$AE$2:$AE$1001)+COUNTIF($AE$2:AE163,AE163)-1)</f>
        <v/>
      </c>
      <c r="AJ163" s="240" t="str">
        <f>IF($AD163&lt;0,COUNT($AJ$1:AJ162)+1,"")</f>
        <v/>
      </c>
      <c r="AL163" s="240" t="str">
        <f>'All Ticker P&amp;L'!A163</f>
        <v/>
      </c>
      <c r="AM163" s="240" t="str">
        <f>'All Ticker P&amp;L'!B163</f>
        <v/>
      </c>
      <c r="AN163" s="240" t="str">
        <f>'All Ticker P&amp;L'!C163</f>
        <v/>
      </c>
      <c r="AO163" s="240" t="str">
        <f>'All Ticker P&amp;L'!D163</f>
        <v/>
      </c>
      <c r="AP163" s="240">
        <f>IF($AL163="",0,'All Ticker P&amp;L'!E163)</f>
        <v>0</v>
      </c>
      <c r="AQ163" s="262">
        <f>IF($AL163="",0,'All Ticker P&amp;L'!J163*'All Ticker P&amp;L'!I163)</f>
        <v>0</v>
      </c>
      <c r="AR163" s="262">
        <f>IF($AL163="",0,'All Ticker P&amp;L'!L163)</f>
        <v>0</v>
      </c>
      <c r="AS163" s="263">
        <f>IF($AL163="",0,'All Ticker P&amp;L'!M163)</f>
        <v>0</v>
      </c>
      <c r="AT163" s="240" t="str">
        <f>IF($AL163="","",RANK(AR163,$AR$2:$AR$1001)+COUNTIF($AR$2:AR163,AR163)-1)</f>
        <v/>
      </c>
      <c r="AU163" s="240" t="str">
        <f>IF($AL163="","",RANK(AV163,$AV$2:$AV$1001)+COUNTIF($AV$2:AV163,AV163)-1)</f>
        <v/>
      </c>
      <c r="AV163" s="262">
        <f t="shared" si="36"/>
        <v>0</v>
      </c>
    </row>
    <row r="164" spans="26:48" ht="15" customHeight="1" x14ac:dyDescent="0.2">
      <c r="Z164" s="240" t="str">
        <f>Shares!A164</f>
        <v/>
      </c>
      <c r="AA164" s="240" t="str">
        <f>Shares!B164</f>
        <v/>
      </c>
      <c r="AB164" s="240" t="str">
        <f>Shares!C164</f>
        <v/>
      </c>
      <c r="AC164" s="240" t="str">
        <f>Shares!D164</f>
        <v/>
      </c>
      <c r="AD164" s="240">
        <f>IF($Z164="",0,Shares!E164)</f>
        <v>0</v>
      </c>
      <c r="AE164" s="262">
        <f>IF($Z164="",0,Shares!K164*Shares!J164)</f>
        <v>0</v>
      </c>
      <c r="AF164" s="263">
        <f t="shared" si="35"/>
        <v>0</v>
      </c>
      <c r="AG164" s="262">
        <f>IF($Z164="",0,Shares!M164)</f>
        <v>0</v>
      </c>
      <c r="AH164" s="263">
        <f>IF($Z164="",0,Shares!N164)</f>
        <v>0</v>
      </c>
      <c r="AI164" s="240" t="str">
        <f>IF($Z164="","",RANK(AE164,$AE$2:$AE$1001)+COUNTIF($AE$2:AE164,AE164)-1)</f>
        <v/>
      </c>
      <c r="AJ164" s="240" t="str">
        <f>IF($AD164&lt;0,COUNT($AJ$1:AJ163)+1,"")</f>
        <v/>
      </c>
      <c r="AL164" s="240" t="str">
        <f>'All Ticker P&amp;L'!A164</f>
        <v/>
      </c>
      <c r="AM164" s="240" t="str">
        <f>'All Ticker P&amp;L'!B164</f>
        <v/>
      </c>
      <c r="AN164" s="240" t="str">
        <f>'All Ticker P&amp;L'!C164</f>
        <v/>
      </c>
      <c r="AO164" s="240" t="str">
        <f>'All Ticker P&amp;L'!D164</f>
        <v/>
      </c>
      <c r="AP164" s="240">
        <f>IF($AL164="",0,'All Ticker P&amp;L'!E164)</f>
        <v>0</v>
      </c>
      <c r="AQ164" s="262">
        <f>IF($AL164="",0,'All Ticker P&amp;L'!J164*'All Ticker P&amp;L'!I164)</f>
        <v>0</v>
      </c>
      <c r="AR164" s="262">
        <f>IF($AL164="",0,'All Ticker P&amp;L'!L164)</f>
        <v>0</v>
      </c>
      <c r="AS164" s="263">
        <f>IF($AL164="",0,'All Ticker P&amp;L'!M164)</f>
        <v>0</v>
      </c>
      <c r="AT164" s="240" t="str">
        <f>IF($AL164="","",RANK(AR164,$AR$2:$AR$1001)+COUNTIF($AR$2:AR164,AR164)-1)</f>
        <v/>
      </c>
      <c r="AU164" s="240" t="str">
        <f>IF($AL164="","",RANK(AV164,$AV$2:$AV$1001)+COUNTIF($AV$2:AV164,AV164)-1)</f>
        <v/>
      </c>
      <c r="AV164" s="262">
        <f t="shared" si="36"/>
        <v>0</v>
      </c>
    </row>
    <row r="165" spans="26:48" ht="15" customHeight="1" x14ac:dyDescent="0.2">
      <c r="Z165" s="240" t="str">
        <f>Shares!A165</f>
        <v/>
      </c>
      <c r="AA165" s="240" t="str">
        <f>Shares!B165</f>
        <v/>
      </c>
      <c r="AB165" s="240" t="str">
        <f>Shares!C165</f>
        <v/>
      </c>
      <c r="AC165" s="240" t="str">
        <f>Shares!D165</f>
        <v/>
      </c>
      <c r="AD165" s="240">
        <f>IF($Z165="",0,Shares!E165)</f>
        <v>0</v>
      </c>
      <c r="AE165" s="262">
        <f>IF($Z165="",0,Shares!K165*Shares!J165)</f>
        <v>0</v>
      </c>
      <c r="AF165" s="263">
        <f t="shared" si="35"/>
        <v>0</v>
      </c>
      <c r="AG165" s="262">
        <f>IF($Z165="",0,Shares!M165)</f>
        <v>0</v>
      </c>
      <c r="AH165" s="263">
        <f>IF($Z165="",0,Shares!N165)</f>
        <v>0</v>
      </c>
      <c r="AI165" s="240" t="str">
        <f>IF($Z165="","",RANK(AE165,$AE$2:$AE$1001)+COUNTIF($AE$2:AE165,AE165)-1)</f>
        <v/>
      </c>
      <c r="AJ165" s="240" t="str">
        <f>IF($AD165&lt;0,COUNT($AJ$1:AJ164)+1,"")</f>
        <v/>
      </c>
      <c r="AL165" s="240" t="str">
        <f>'All Ticker P&amp;L'!A165</f>
        <v/>
      </c>
      <c r="AM165" s="240" t="str">
        <f>'All Ticker P&amp;L'!B165</f>
        <v/>
      </c>
      <c r="AN165" s="240" t="str">
        <f>'All Ticker P&amp;L'!C165</f>
        <v/>
      </c>
      <c r="AO165" s="240" t="str">
        <f>'All Ticker P&amp;L'!D165</f>
        <v/>
      </c>
      <c r="AP165" s="240">
        <f>IF($AL165="",0,'All Ticker P&amp;L'!E165)</f>
        <v>0</v>
      </c>
      <c r="AQ165" s="262">
        <f>IF($AL165="",0,'All Ticker P&amp;L'!J165*'All Ticker P&amp;L'!I165)</f>
        <v>0</v>
      </c>
      <c r="AR165" s="262">
        <f>IF($AL165="",0,'All Ticker P&amp;L'!L165)</f>
        <v>0</v>
      </c>
      <c r="AS165" s="263">
        <f>IF($AL165="",0,'All Ticker P&amp;L'!M165)</f>
        <v>0</v>
      </c>
      <c r="AT165" s="240" t="str">
        <f>IF($AL165="","",RANK(AR165,$AR$2:$AR$1001)+COUNTIF($AR$2:AR165,AR165)-1)</f>
        <v/>
      </c>
      <c r="AU165" s="240" t="str">
        <f>IF($AL165="","",RANK(AV165,$AV$2:$AV$1001)+COUNTIF($AV$2:AV165,AV165)-1)</f>
        <v/>
      </c>
      <c r="AV165" s="262">
        <f t="shared" si="36"/>
        <v>0</v>
      </c>
    </row>
    <row r="166" spans="26:48" ht="15" customHeight="1" x14ac:dyDescent="0.2">
      <c r="Z166" s="240" t="str">
        <f>Shares!A166</f>
        <v/>
      </c>
      <c r="AA166" s="240" t="str">
        <f>Shares!B166</f>
        <v/>
      </c>
      <c r="AB166" s="240" t="str">
        <f>Shares!C166</f>
        <v/>
      </c>
      <c r="AC166" s="240" t="str">
        <f>Shares!D166</f>
        <v/>
      </c>
      <c r="AD166" s="240">
        <f>IF($Z166="",0,Shares!E166)</f>
        <v>0</v>
      </c>
      <c r="AE166" s="262">
        <f>IF($Z166="",0,Shares!K166*Shares!J166)</f>
        <v>0</v>
      </c>
      <c r="AF166" s="263">
        <f t="shared" si="35"/>
        <v>0</v>
      </c>
      <c r="AG166" s="262">
        <f>IF($Z166="",0,Shares!M166)</f>
        <v>0</v>
      </c>
      <c r="AH166" s="263">
        <f>IF($Z166="",0,Shares!N166)</f>
        <v>0</v>
      </c>
      <c r="AI166" s="240" t="str">
        <f>IF($Z166="","",RANK(AE166,$AE$2:$AE$1001)+COUNTIF($AE$2:AE166,AE166)-1)</f>
        <v/>
      </c>
      <c r="AJ166" s="240" t="str">
        <f>IF($AD166&lt;0,COUNT($AJ$1:AJ165)+1,"")</f>
        <v/>
      </c>
      <c r="AL166" s="240" t="str">
        <f>'All Ticker P&amp;L'!A166</f>
        <v/>
      </c>
      <c r="AM166" s="240" t="str">
        <f>'All Ticker P&amp;L'!B166</f>
        <v/>
      </c>
      <c r="AN166" s="240" t="str">
        <f>'All Ticker P&amp;L'!C166</f>
        <v/>
      </c>
      <c r="AO166" s="240" t="str">
        <f>'All Ticker P&amp;L'!D166</f>
        <v/>
      </c>
      <c r="AP166" s="240">
        <f>IF($AL166="",0,'All Ticker P&amp;L'!E166)</f>
        <v>0</v>
      </c>
      <c r="AQ166" s="262">
        <f>IF($AL166="",0,'All Ticker P&amp;L'!J166*'All Ticker P&amp;L'!I166)</f>
        <v>0</v>
      </c>
      <c r="AR166" s="262">
        <f>IF($AL166="",0,'All Ticker P&amp;L'!L166)</f>
        <v>0</v>
      </c>
      <c r="AS166" s="263">
        <f>IF($AL166="",0,'All Ticker P&amp;L'!M166)</f>
        <v>0</v>
      </c>
      <c r="AT166" s="240" t="str">
        <f>IF($AL166="","",RANK(AR166,$AR$2:$AR$1001)+COUNTIF($AR$2:AR166,AR166)-1)</f>
        <v/>
      </c>
      <c r="AU166" s="240" t="str">
        <f>IF($AL166="","",RANK(AV166,$AV$2:$AV$1001)+COUNTIF($AV$2:AV166,AV166)-1)</f>
        <v/>
      </c>
      <c r="AV166" s="262">
        <f t="shared" si="36"/>
        <v>0</v>
      </c>
    </row>
    <row r="167" spans="26:48" ht="15" customHeight="1" x14ac:dyDescent="0.2">
      <c r="Z167" s="240" t="str">
        <f>Shares!A167</f>
        <v/>
      </c>
      <c r="AA167" s="240" t="str">
        <f>Shares!B167</f>
        <v/>
      </c>
      <c r="AB167" s="240" t="str">
        <f>Shares!C167</f>
        <v/>
      </c>
      <c r="AC167" s="240" t="str">
        <f>Shares!D167</f>
        <v/>
      </c>
      <c r="AD167" s="240">
        <f>IF($Z167="",0,Shares!E167)</f>
        <v>0</v>
      </c>
      <c r="AE167" s="262">
        <f>IF($Z167="",0,Shares!K167*Shares!J167)</f>
        <v>0</v>
      </c>
      <c r="AF167" s="263">
        <f t="shared" si="35"/>
        <v>0</v>
      </c>
      <c r="AG167" s="262">
        <f>IF($Z167="",0,Shares!M167)</f>
        <v>0</v>
      </c>
      <c r="AH167" s="263">
        <f>IF($Z167="",0,Shares!N167)</f>
        <v>0</v>
      </c>
      <c r="AI167" s="240" t="str">
        <f>IF($Z167="","",RANK(AE167,$AE$2:$AE$1001)+COUNTIF($AE$2:AE167,AE167)-1)</f>
        <v/>
      </c>
      <c r="AJ167" s="240" t="str">
        <f>IF($AD167&lt;0,COUNT($AJ$1:AJ166)+1,"")</f>
        <v/>
      </c>
      <c r="AL167" s="240" t="str">
        <f>'All Ticker P&amp;L'!A167</f>
        <v/>
      </c>
      <c r="AM167" s="240" t="str">
        <f>'All Ticker P&amp;L'!B167</f>
        <v/>
      </c>
      <c r="AN167" s="240" t="str">
        <f>'All Ticker P&amp;L'!C167</f>
        <v/>
      </c>
      <c r="AO167" s="240" t="str">
        <f>'All Ticker P&amp;L'!D167</f>
        <v/>
      </c>
      <c r="AP167" s="240">
        <f>IF($AL167="",0,'All Ticker P&amp;L'!E167)</f>
        <v>0</v>
      </c>
      <c r="AQ167" s="262">
        <f>IF($AL167="",0,'All Ticker P&amp;L'!J167*'All Ticker P&amp;L'!I167)</f>
        <v>0</v>
      </c>
      <c r="AR167" s="262">
        <f>IF($AL167="",0,'All Ticker P&amp;L'!L167)</f>
        <v>0</v>
      </c>
      <c r="AS167" s="263">
        <f>IF($AL167="",0,'All Ticker P&amp;L'!M167)</f>
        <v>0</v>
      </c>
      <c r="AT167" s="240" t="str">
        <f>IF($AL167="","",RANK(AR167,$AR$2:$AR$1001)+COUNTIF($AR$2:AR167,AR167)-1)</f>
        <v/>
      </c>
      <c r="AU167" s="240" t="str">
        <f>IF($AL167="","",RANK(AV167,$AV$2:$AV$1001)+COUNTIF($AV$2:AV167,AV167)-1)</f>
        <v/>
      </c>
      <c r="AV167" s="262">
        <f t="shared" si="36"/>
        <v>0</v>
      </c>
    </row>
    <row r="168" spans="26:48" ht="15" customHeight="1" x14ac:dyDescent="0.2">
      <c r="Z168" s="240" t="str">
        <f>Shares!A168</f>
        <v/>
      </c>
      <c r="AA168" s="240" t="str">
        <f>Shares!B168</f>
        <v/>
      </c>
      <c r="AB168" s="240" t="str">
        <f>Shares!C168</f>
        <v/>
      </c>
      <c r="AC168" s="240" t="str">
        <f>Shares!D168</f>
        <v/>
      </c>
      <c r="AD168" s="240">
        <f>IF($Z168="",0,Shares!E168)</f>
        <v>0</v>
      </c>
      <c r="AE168" s="262">
        <f>IF($Z168="",0,Shares!K168*Shares!J168)</f>
        <v>0</v>
      </c>
      <c r="AF168" s="263">
        <f t="shared" si="35"/>
        <v>0</v>
      </c>
      <c r="AG168" s="262">
        <f>IF($Z168="",0,Shares!M168)</f>
        <v>0</v>
      </c>
      <c r="AH168" s="263">
        <f>IF($Z168="",0,Shares!N168)</f>
        <v>0</v>
      </c>
      <c r="AI168" s="240" t="str">
        <f>IF($Z168="","",RANK(AE168,$AE$2:$AE$1001)+COUNTIF($AE$2:AE168,AE168)-1)</f>
        <v/>
      </c>
      <c r="AJ168" s="240" t="str">
        <f>IF($AD168&lt;0,COUNT($AJ$1:AJ167)+1,"")</f>
        <v/>
      </c>
      <c r="AL168" s="240" t="str">
        <f>'All Ticker P&amp;L'!A168</f>
        <v/>
      </c>
      <c r="AM168" s="240" t="str">
        <f>'All Ticker P&amp;L'!B168</f>
        <v/>
      </c>
      <c r="AN168" s="240" t="str">
        <f>'All Ticker P&amp;L'!C168</f>
        <v/>
      </c>
      <c r="AO168" s="240" t="str">
        <f>'All Ticker P&amp;L'!D168</f>
        <v/>
      </c>
      <c r="AP168" s="240">
        <f>IF($AL168="",0,'All Ticker P&amp;L'!E168)</f>
        <v>0</v>
      </c>
      <c r="AQ168" s="262">
        <f>IF($AL168="",0,'All Ticker P&amp;L'!J168*'All Ticker P&amp;L'!I168)</f>
        <v>0</v>
      </c>
      <c r="AR168" s="262">
        <f>IF($AL168="",0,'All Ticker P&amp;L'!L168)</f>
        <v>0</v>
      </c>
      <c r="AS168" s="263">
        <f>IF($AL168="",0,'All Ticker P&amp;L'!M168)</f>
        <v>0</v>
      </c>
      <c r="AT168" s="240" t="str">
        <f>IF($AL168="","",RANK(AR168,$AR$2:$AR$1001)+COUNTIF($AR$2:AR168,AR168)-1)</f>
        <v/>
      </c>
      <c r="AU168" s="240" t="str">
        <f>IF($AL168="","",RANK(AV168,$AV$2:$AV$1001)+COUNTIF($AV$2:AV168,AV168)-1)</f>
        <v/>
      </c>
      <c r="AV168" s="262">
        <f t="shared" si="36"/>
        <v>0</v>
      </c>
    </row>
    <row r="169" spans="26:48" ht="15" customHeight="1" x14ac:dyDescent="0.2">
      <c r="Z169" s="240" t="str">
        <f>Shares!A169</f>
        <v/>
      </c>
      <c r="AA169" s="240" t="str">
        <f>Shares!B169</f>
        <v/>
      </c>
      <c r="AB169" s="240" t="str">
        <f>Shares!C169</f>
        <v/>
      </c>
      <c r="AC169" s="240" t="str">
        <f>Shares!D169</f>
        <v/>
      </c>
      <c r="AD169" s="240">
        <f>IF($Z169="",0,Shares!E169)</f>
        <v>0</v>
      </c>
      <c r="AE169" s="262">
        <f>IF($Z169="",0,Shares!K169*Shares!J169)</f>
        <v>0</v>
      </c>
      <c r="AF169" s="263">
        <f t="shared" si="35"/>
        <v>0</v>
      </c>
      <c r="AG169" s="262">
        <f>IF($Z169="",0,Shares!M169)</f>
        <v>0</v>
      </c>
      <c r="AH169" s="263">
        <f>IF($Z169="",0,Shares!N169)</f>
        <v>0</v>
      </c>
      <c r="AI169" s="240" t="str">
        <f>IF($Z169="","",RANK(AE169,$AE$2:$AE$1001)+COUNTIF($AE$2:AE169,AE169)-1)</f>
        <v/>
      </c>
      <c r="AJ169" s="240" t="str">
        <f>IF($AD169&lt;0,COUNT($AJ$1:AJ168)+1,"")</f>
        <v/>
      </c>
      <c r="AL169" s="240" t="str">
        <f>'All Ticker P&amp;L'!A169</f>
        <v/>
      </c>
      <c r="AM169" s="240" t="str">
        <f>'All Ticker P&amp;L'!B169</f>
        <v/>
      </c>
      <c r="AN169" s="240" t="str">
        <f>'All Ticker P&amp;L'!C169</f>
        <v/>
      </c>
      <c r="AO169" s="240" t="str">
        <f>'All Ticker P&amp;L'!D169</f>
        <v/>
      </c>
      <c r="AP169" s="240">
        <f>IF($AL169="",0,'All Ticker P&amp;L'!E169)</f>
        <v>0</v>
      </c>
      <c r="AQ169" s="262">
        <f>IF($AL169="",0,'All Ticker P&amp;L'!J169*'All Ticker P&amp;L'!I169)</f>
        <v>0</v>
      </c>
      <c r="AR169" s="262">
        <f>IF($AL169="",0,'All Ticker P&amp;L'!L169)</f>
        <v>0</v>
      </c>
      <c r="AS169" s="263">
        <f>IF($AL169="",0,'All Ticker P&amp;L'!M169)</f>
        <v>0</v>
      </c>
      <c r="AT169" s="240" t="str">
        <f>IF($AL169="","",RANK(AR169,$AR$2:$AR$1001)+COUNTIF($AR$2:AR169,AR169)-1)</f>
        <v/>
      </c>
      <c r="AU169" s="240" t="str">
        <f>IF($AL169="","",RANK(AV169,$AV$2:$AV$1001)+COUNTIF($AV$2:AV169,AV169)-1)</f>
        <v/>
      </c>
      <c r="AV169" s="262">
        <f t="shared" si="36"/>
        <v>0</v>
      </c>
    </row>
    <row r="170" spans="26:48" ht="15" customHeight="1" x14ac:dyDescent="0.2">
      <c r="Z170" s="240" t="str">
        <f>Shares!A170</f>
        <v/>
      </c>
      <c r="AA170" s="240" t="str">
        <f>Shares!B170</f>
        <v/>
      </c>
      <c r="AB170" s="240" t="str">
        <f>Shares!C170</f>
        <v/>
      </c>
      <c r="AC170" s="240" t="str">
        <f>Shares!D170</f>
        <v/>
      </c>
      <c r="AD170" s="240">
        <f>IF($Z170="",0,Shares!E170)</f>
        <v>0</v>
      </c>
      <c r="AE170" s="262">
        <f>IF($Z170="",0,Shares!K170*Shares!J170)</f>
        <v>0</v>
      </c>
      <c r="AF170" s="263">
        <f t="shared" si="35"/>
        <v>0</v>
      </c>
      <c r="AG170" s="262">
        <f>IF($Z170="",0,Shares!M170)</f>
        <v>0</v>
      </c>
      <c r="AH170" s="263">
        <f>IF($Z170="",0,Shares!N170)</f>
        <v>0</v>
      </c>
      <c r="AI170" s="240" t="str">
        <f>IF($Z170="","",RANK(AE170,$AE$2:$AE$1001)+COUNTIF($AE$2:AE170,AE170)-1)</f>
        <v/>
      </c>
      <c r="AJ170" s="240" t="str">
        <f>IF($AD170&lt;0,COUNT($AJ$1:AJ169)+1,"")</f>
        <v/>
      </c>
      <c r="AL170" s="240" t="str">
        <f>'All Ticker P&amp;L'!A170</f>
        <v/>
      </c>
      <c r="AM170" s="240" t="str">
        <f>'All Ticker P&amp;L'!B170</f>
        <v/>
      </c>
      <c r="AN170" s="240" t="str">
        <f>'All Ticker P&amp;L'!C170</f>
        <v/>
      </c>
      <c r="AO170" s="240" t="str">
        <f>'All Ticker P&amp;L'!D170</f>
        <v/>
      </c>
      <c r="AP170" s="240">
        <f>IF($AL170="",0,'All Ticker P&amp;L'!E170)</f>
        <v>0</v>
      </c>
      <c r="AQ170" s="262">
        <f>IF($AL170="",0,'All Ticker P&amp;L'!J170*'All Ticker P&amp;L'!I170)</f>
        <v>0</v>
      </c>
      <c r="AR170" s="262">
        <f>IF($AL170="",0,'All Ticker P&amp;L'!L170)</f>
        <v>0</v>
      </c>
      <c r="AS170" s="263">
        <f>IF($AL170="",0,'All Ticker P&amp;L'!M170)</f>
        <v>0</v>
      </c>
      <c r="AT170" s="240" t="str">
        <f>IF($AL170="","",RANK(AR170,$AR$2:$AR$1001)+COUNTIF($AR$2:AR170,AR170)-1)</f>
        <v/>
      </c>
      <c r="AU170" s="240" t="str">
        <f>IF($AL170="","",RANK(AV170,$AV$2:$AV$1001)+COUNTIF($AV$2:AV170,AV170)-1)</f>
        <v/>
      </c>
      <c r="AV170" s="262">
        <f t="shared" si="36"/>
        <v>0</v>
      </c>
    </row>
    <row r="171" spans="26:48" ht="15" customHeight="1" x14ac:dyDescent="0.2">
      <c r="Z171" s="240" t="str">
        <f>Shares!A171</f>
        <v/>
      </c>
      <c r="AA171" s="240" t="str">
        <f>Shares!B171</f>
        <v/>
      </c>
      <c r="AB171" s="240" t="str">
        <f>Shares!C171</f>
        <v/>
      </c>
      <c r="AC171" s="240" t="str">
        <f>Shares!D171</f>
        <v/>
      </c>
      <c r="AD171" s="240">
        <f>IF($Z171="",0,Shares!E171)</f>
        <v>0</v>
      </c>
      <c r="AE171" s="262">
        <f>IF($Z171="",0,Shares!K171*Shares!J171)</f>
        <v>0</v>
      </c>
      <c r="AF171" s="263">
        <f t="shared" si="35"/>
        <v>0</v>
      </c>
      <c r="AG171" s="262">
        <f>IF($Z171="",0,Shares!M171)</f>
        <v>0</v>
      </c>
      <c r="AH171" s="263">
        <f>IF($Z171="",0,Shares!N171)</f>
        <v>0</v>
      </c>
      <c r="AI171" s="240" t="str">
        <f>IF($Z171="","",RANK(AE171,$AE$2:$AE$1001)+COUNTIF($AE$2:AE171,AE171)-1)</f>
        <v/>
      </c>
      <c r="AJ171" s="240" t="str">
        <f>IF($AD171&lt;0,COUNT($AJ$1:AJ170)+1,"")</f>
        <v/>
      </c>
      <c r="AL171" s="240" t="str">
        <f>'All Ticker P&amp;L'!A171</f>
        <v/>
      </c>
      <c r="AM171" s="240" t="str">
        <f>'All Ticker P&amp;L'!B171</f>
        <v/>
      </c>
      <c r="AN171" s="240" t="str">
        <f>'All Ticker P&amp;L'!C171</f>
        <v/>
      </c>
      <c r="AO171" s="240" t="str">
        <f>'All Ticker P&amp;L'!D171</f>
        <v/>
      </c>
      <c r="AP171" s="240">
        <f>IF($AL171="",0,'All Ticker P&amp;L'!E171)</f>
        <v>0</v>
      </c>
      <c r="AQ171" s="262">
        <f>IF($AL171="",0,'All Ticker P&amp;L'!J171*'All Ticker P&amp;L'!I171)</f>
        <v>0</v>
      </c>
      <c r="AR171" s="262">
        <f>IF($AL171="",0,'All Ticker P&amp;L'!L171)</f>
        <v>0</v>
      </c>
      <c r="AS171" s="263">
        <f>IF($AL171="",0,'All Ticker P&amp;L'!M171)</f>
        <v>0</v>
      </c>
      <c r="AT171" s="240" t="str">
        <f>IF($AL171="","",RANK(AR171,$AR$2:$AR$1001)+COUNTIF($AR$2:AR171,AR171)-1)</f>
        <v/>
      </c>
      <c r="AU171" s="240" t="str">
        <f>IF($AL171="","",RANK(AV171,$AV$2:$AV$1001)+COUNTIF($AV$2:AV171,AV171)-1)</f>
        <v/>
      </c>
      <c r="AV171" s="262">
        <f t="shared" si="36"/>
        <v>0</v>
      </c>
    </row>
    <row r="172" spans="26:48" ht="15" customHeight="1" x14ac:dyDescent="0.2">
      <c r="Z172" s="240" t="str">
        <f>Shares!A172</f>
        <v/>
      </c>
      <c r="AA172" s="240" t="str">
        <f>Shares!B172</f>
        <v/>
      </c>
      <c r="AB172" s="240" t="str">
        <f>Shares!C172</f>
        <v/>
      </c>
      <c r="AC172" s="240" t="str">
        <f>Shares!D172</f>
        <v/>
      </c>
      <c r="AD172" s="240">
        <f>IF($Z172="",0,Shares!E172)</f>
        <v>0</v>
      </c>
      <c r="AE172" s="262">
        <f>IF($Z172="",0,Shares!K172*Shares!J172)</f>
        <v>0</v>
      </c>
      <c r="AF172" s="263">
        <f t="shared" si="35"/>
        <v>0</v>
      </c>
      <c r="AG172" s="262">
        <f>IF($Z172="",0,Shares!M172)</f>
        <v>0</v>
      </c>
      <c r="AH172" s="263">
        <f>IF($Z172="",0,Shares!N172)</f>
        <v>0</v>
      </c>
      <c r="AI172" s="240" t="str">
        <f>IF($Z172="","",RANK(AE172,$AE$2:$AE$1001)+COUNTIF($AE$2:AE172,AE172)-1)</f>
        <v/>
      </c>
      <c r="AJ172" s="240" t="str">
        <f>IF($AD172&lt;0,COUNT($AJ$1:AJ171)+1,"")</f>
        <v/>
      </c>
      <c r="AL172" s="240" t="str">
        <f>'All Ticker P&amp;L'!A172</f>
        <v/>
      </c>
      <c r="AM172" s="240" t="str">
        <f>'All Ticker P&amp;L'!B172</f>
        <v/>
      </c>
      <c r="AN172" s="240" t="str">
        <f>'All Ticker P&amp;L'!C172</f>
        <v/>
      </c>
      <c r="AO172" s="240" t="str">
        <f>'All Ticker P&amp;L'!D172</f>
        <v/>
      </c>
      <c r="AP172" s="240">
        <f>IF($AL172="",0,'All Ticker P&amp;L'!E172)</f>
        <v>0</v>
      </c>
      <c r="AQ172" s="262">
        <f>IF($AL172="",0,'All Ticker P&amp;L'!J172*'All Ticker P&amp;L'!I172)</f>
        <v>0</v>
      </c>
      <c r="AR172" s="262">
        <f>IF($AL172="",0,'All Ticker P&amp;L'!L172)</f>
        <v>0</v>
      </c>
      <c r="AS172" s="263">
        <f>IF($AL172="",0,'All Ticker P&amp;L'!M172)</f>
        <v>0</v>
      </c>
      <c r="AT172" s="240" t="str">
        <f>IF($AL172="","",RANK(AR172,$AR$2:$AR$1001)+COUNTIF($AR$2:AR172,AR172)-1)</f>
        <v/>
      </c>
      <c r="AU172" s="240" t="str">
        <f>IF($AL172="","",RANK(AV172,$AV$2:$AV$1001)+COUNTIF($AV$2:AV172,AV172)-1)</f>
        <v/>
      </c>
      <c r="AV172" s="262">
        <f t="shared" si="36"/>
        <v>0</v>
      </c>
    </row>
    <row r="173" spans="26:48" ht="15" customHeight="1" x14ac:dyDescent="0.2">
      <c r="Z173" s="240" t="str">
        <f>Shares!A173</f>
        <v/>
      </c>
      <c r="AA173" s="240" t="str">
        <f>Shares!B173</f>
        <v/>
      </c>
      <c r="AB173" s="240" t="str">
        <f>Shares!C173</f>
        <v/>
      </c>
      <c r="AC173" s="240" t="str">
        <f>Shares!D173</f>
        <v/>
      </c>
      <c r="AD173" s="240">
        <f>IF($Z173="",0,Shares!E173)</f>
        <v>0</v>
      </c>
      <c r="AE173" s="262">
        <f>IF($Z173="",0,Shares!K173*Shares!J173)</f>
        <v>0</v>
      </c>
      <c r="AF173" s="263">
        <f t="shared" si="35"/>
        <v>0</v>
      </c>
      <c r="AG173" s="262">
        <f>IF($Z173="",0,Shares!M173)</f>
        <v>0</v>
      </c>
      <c r="AH173" s="263">
        <f>IF($Z173="",0,Shares!N173)</f>
        <v>0</v>
      </c>
      <c r="AI173" s="240" t="str">
        <f>IF($Z173="","",RANK(AE173,$AE$2:$AE$1001)+COUNTIF($AE$2:AE173,AE173)-1)</f>
        <v/>
      </c>
      <c r="AJ173" s="240" t="str">
        <f>IF($AD173&lt;0,COUNT($AJ$1:AJ172)+1,"")</f>
        <v/>
      </c>
      <c r="AL173" s="240" t="str">
        <f>'All Ticker P&amp;L'!A173</f>
        <v/>
      </c>
      <c r="AM173" s="240" t="str">
        <f>'All Ticker P&amp;L'!B173</f>
        <v/>
      </c>
      <c r="AN173" s="240" t="str">
        <f>'All Ticker P&amp;L'!C173</f>
        <v/>
      </c>
      <c r="AO173" s="240" t="str">
        <f>'All Ticker P&amp;L'!D173</f>
        <v/>
      </c>
      <c r="AP173" s="240">
        <f>IF($AL173="",0,'All Ticker P&amp;L'!E173)</f>
        <v>0</v>
      </c>
      <c r="AQ173" s="262">
        <f>IF($AL173="",0,'All Ticker P&amp;L'!J173*'All Ticker P&amp;L'!I173)</f>
        <v>0</v>
      </c>
      <c r="AR173" s="262">
        <f>IF($AL173="",0,'All Ticker P&amp;L'!L173)</f>
        <v>0</v>
      </c>
      <c r="AS173" s="263">
        <f>IF($AL173="",0,'All Ticker P&amp;L'!M173)</f>
        <v>0</v>
      </c>
      <c r="AT173" s="240" t="str">
        <f>IF($AL173="","",RANK(AR173,$AR$2:$AR$1001)+COUNTIF($AR$2:AR173,AR173)-1)</f>
        <v/>
      </c>
      <c r="AU173" s="240" t="str">
        <f>IF($AL173="","",RANK(AV173,$AV$2:$AV$1001)+COUNTIF($AV$2:AV173,AV173)-1)</f>
        <v/>
      </c>
      <c r="AV173" s="262">
        <f t="shared" si="36"/>
        <v>0</v>
      </c>
    </row>
    <row r="174" spans="26:48" ht="15" customHeight="1" x14ac:dyDescent="0.2">
      <c r="Z174" s="240" t="str">
        <f>Shares!A174</f>
        <v/>
      </c>
      <c r="AA174" s="240" t="str">
        <f>Shares!B174</f>
        <v/>
      </c>
      <c r="AB174" s="240" t="str">
        <f>Shares!C174</f>
        <v/>
      </c>
      <c r="AC174" s="240" t="str">
        <f>Shares!D174</f>
        <v/>
      </c>
      <c r="AD174" s="240">
        <f>IF($Z174="",0,Shares!E174)</f>
        <v>0</v>
      </c>
      <c r="AE174" s="262">
        <f>IF($Z174="",0,Shares!K174*Shares!J174)</f>
        <v>0</v>
      </c>
      <c r="AF174" s="263">
        <f t="shared" si="35"/>
        <v>0</v>
      </c>
      <c r="AG174" s="262">
        <f>IF($Z174="",0,Shares!M174)</f>
        <v>0</v>
      </c>
      <c r="AH174" s="263">
        <f>IF($Z174="",0,Shares!N174)</f>
        <v>0</v>
      </c>
      <c r="AI174" s="240" t="str">
        <f>IF($Z174="","",RANK(AE174,$AE$2:$AE$1001)+COUNTIF($AE$2:AE174,AE174)-1)</f>
        <v/>
      </c>
      <c r="AJ174" s="240" t="str">
        <f>IF($AD174&lt;0,COUNT($AJ$1:AJ173)+1,"")</f>
        <v/>
      </c>
      <c r="AL174" s="240" t="str">
        <f>'All Ticker P&amp;L'!A174</f>
        <v/>
      </c>
      <c r="AM174" s="240" t="str">
        <f>'All Ticker P&amp;L'!B174</f>
        <v/>
      </c>
      <c r="AN174" s="240" t="str">
        <f>'All Ticker P&amp;L'!C174</f>
        <v/>
      </c>
      <c r="AO174" s="240" t="str">
        <f>'All Ticker P&amp;L'!D174</f>
        <v/>
      </c>
      <c r="AP174" s="240">
        <f>IF($AL174="",0,'All Ticker P&amp;L'!E174)</f>
        <v>0</v>
      </c>
      <c r="AQ174" s="262">
        <f>IF($AL174="",0,'All Ticker P&amp;L'!J174*'All Ticker P&amp;L'!I174)</f>
        <v>0</v>
      </c>
      <c r="AR174" s="262">
        <f>IF($AL174="",0,'All Ticker P&amp;L'!L174)</f>
        <v>0</v>
      </c>
      <c r="AS174" s="263">
        <f>IF($AL174="",0,'All Ticker P&amp;L'!M174)</f>
        <v>0</v>
      </c>
      <c r="AT174" s="240" t="str">
        <f>IF($AL174="","",RANK(AR174,$AR$2:$AR$1001)+COUNTIF($AR$2:AR174,AR174)-1)</f>
        <v/>
      </c>
      <c r="AU174" s="240" t="str">
        <f>IF($AL174="","",RANK(AV174,$AV$2:$AV$1001)+COUNTIF($AV$2:AV174,AV174)-1)</f>
        <v/>
      </c>
      <c r="AV174" s="262">
        <f t="shared" si="36"/>
        <v>0</v>
      </c>
    </row>
    <row r="175" spans="26:48" ht="15" customHeight="1" x14ac:dyDescent="0.2">
      <c r="Z175" s="240" t="str">
        <f>Shares!A175</f>
        <v/>
      </c>
      <c r="AA175" s="240" t="str">
        <f>Shares!B175</f>
        <v/>
      </c>
      <c r="AB175" s="240" t="str">
        <f>Shares!C175</f>
        <v/>
      </c>
      <c r="AC175" s="240" t="str">
        <f>Shares!D175</f>
        <v/>
      </c>
      <c r="AD175" s="240">
        <f>IF($Z175="",0,Shares!E175)</f>
        <v>0</v>
      </c>
      <c r="AE175" s="262">
        <f>IF($Z175="",0,Shares!K175*Shares!J175)</f>
        <v>0</v>
      </c>
      <c r="AF175" s="263">
        <f t="shared" si="35"/>
        <v>0</v>
      </c>
      <c r="AG175" s="262">
        <f>IF($Z175="",0,Shares!M175)</f>
        <v>0</v>
      </c>
      <c r="AH175" s="263">
        <f>IF($Z175="",0,Shares!N175)</f>
        <v>0</v>
      </c>
      <c r="AI175" s="240" t="str">
        <f>IF($Z175="","",RANK(AE175,$AE$2:$AE$1001)+COUNTIF($AE$2:AE175,AE175)-1)</f>
        <v/>
      </c>
      <c r="AJ175" s="240" t="str">
        <f>IF($AD175&lt;0,COUNT($AJ$1:AJ174)+1,"")</f>
        <v/>
      </c>
      <c r="AL175" s="240" t="str">
        <f>'All Ticker P&amp;L'!A175</f>
        <v/>
      </c>
      <c r="AM175" s="240" t="str">
        <f>'All Ticker P&amp;L'!B175</f>
        <v/>
      </c>
      <c r="AN175" s="240" t="str">
        <f>'All Ticker P&amp;L'!C175</f>
        <v/>
      </c>
      <c r="AO175" s="240" t="str">
        <f>'All Ticker P&amp;L'!D175</f>
        <v/>
      </c>
      <c r="AP175" s="240">
        <f>IF($AL175="",0,'All Ticker P&amp;L'!E175)</f>
        <v>0</v>
      </c>
      <c r="AQ175" s="262">
        <f>IF($AL175="",0,'All Ticker P&amp;L'!J175*'All Ticker P&amp;L'!I175)</f>
        <v>0</v>
      </c>
      <c r="AR175" s="262">
        <f>IF($AL175="",0,'All Ticker P&amp;L'!L175)</f>
        <v>0</v>
      </c>
      <c r="AS175" s="263">
        <f>IF($AL175="",0,'All Ticker P&amp;L'!M175)</f>
        <v>0</v>
      </c>
      <c r="AT175" s="240" t="str">
        <f>IF($AL175="","",RANK(AR175,$AR$2:$AR$1001)+COUNTIF($AR$2:AR175,AR175)-1)</f>
        <v/>
      </c>
      <c r="AU175" s="240" t="str">
        <f>IF($AL175="","",RANK(AV175,$AV$2:$AV$1001)+COUNTIF($AV$2:AV175,AV175)-1)</f>
        <v/>
      </c>
      <c r="AV175" s="262">
        <f t="shared" si="36"/>
        <v>0</v>
      </c>
    </row>
    <row r="176" spans="26:48" ht="15" customHeight="1" x14ac:dyDescent="0.2">
      <c r="Z176" s="240" t="str">
        <f>Shares!A176</f>
        <v/>
      </c>
      <c r="AA176" s="240" t="str">
        <f>Shares!B176</f>
        <v/>
      </c>
      <c r="AB176" s="240" t="str">
        <f>Shares!C176</f>
        <v/>
      </c>
      <c r="AC176" s="240" t="str">
        <f>Shares!D176</f>
        <v/>
      </c>
      <c r="AD176" s="240">
        <f>IF($Z176="",0,Shares!E176)</f>
        <v>0</v>
      </c>
      <c r="AE176" s="262">
        <f>IF($Z176="",0,Shares!K176*Shares!J176)</f>
        <v>0</v>
      </c>
      <c r="AF176" s="263">
        <f t="shared" si="35"/>
        <v>0</v>
      </c>
      <c r="AG176" s="262">
        <f>IF($Z176="",0,Shares!M176)</f>
        <v>0</v>
      </c>
      <c r="AH176" s="263">
        <f>IF($Z176="",0,Shares!N176)</f>
        <v>0</v>
      </c>
      <c r="AI176" s="240" t="str">
        <f>IF($Z176="","",RANK(AE176,$AE$2:$AE$1001)+COUNTIF($AE$2:AE176,AE176)-1)</f>
        <v/>
      </c>
      <c r="AJ176" s="240" t="str">
        <f>IF($AD176&lt;0,COUNT($AJ$1:AJ175)+1,"")</f>
        <v/>
      </c>
      <c r="AL176" s="240" t="str">
        <f>'All Ticker P&amp;L'!A176</f>
        <v/>
      </c>
      <c r="AM176" s="240" t="str">
        <f>'All Ticker P&amp;L'!B176</f>
        <v/>
      </c>
      <c r="AN176" s="240" t="str">
        <f>'All Ticker P&amp;L'!C176</f>
        <v/>
      </c>
      <c r="AO176" s="240" t="str">
        <f>'All Ticker P&amp;L'!D176</f>
        <v/>
      </c>
      <c r="AP176" s="240">
        <f>IF($AL176="",0,'All Ticker P&amp;L'!E176)</f>
        <v>0</v>
      </c>
      <c r="AQ176" s="262">
        <f>IF($AL176="",0,'All Ticker P&amp;L'!J176*'All Ticker P&amp;L'!I176)</f>
        <v>0</v>
      </c>
      <c r="AR176" s="262">
        <f>IF($AL176="",0,'All Ticker P&amp;L'!L176)</f>
        <v>0</v>
      </c>
      <c r="AS176" s="263">
        <f>IF($AL176="",0,'All Ticker P&amp;L'!M176)</f>
        <v>0</v>
      </c>
      <c r="AT176" s="240" t="str">
        <f>IF($AL176="","",RANK(AR176,$AR$2:$AR$1001)+COUNTIF($AR$2:AR176,AR176)-1)</f>
        <v/>
      </c>
      <c r="AU176" s="240" t="str">
        <f>IF($AL176="","",RANK(AV176,$AV$2:$AV$1001)+COUNTIF($AV$2:AV176,AV176)-1)</f>
        <v/>
      </c>
      <c r="AV176" s="262">
        <f t="shared" si="36"/>
        <v>0</v>
      </c>
    </row>
    <row r="177" spans="26:48" ht="15" customHeight="1" x14ac:dyDescent="0.2">
      <c r="Z177" s="240" t="str">
        <f>Shares!A177</f>
        <v/>
      </c>
      <c r="AA177" s="240" t="str">
        <f>Shares!B177</f>
        <v/>
      </c>
      <c r="AB177" s="240" t="str">
        <f>Shares!C177</f>
        <v/>
      </c>
      <c r="AC177" s="240" t="str">
        <f>Shares!D177</f>
        <v/>
      </c>
      <c r="AD177" s="240">
        <f>IF($Z177="",0,Shares!E177)</f>
        <v>0</v>
      </c>
      <c r="AE177" s="262">
        <f>IF($Z177="",0,Shares!K177*Shares!J177)</f>
        <v>0</v>
      </c>
      <c r="AF177" s="263">
        <f t="shared" si="35"/>
        <v>0</v>
      </c>
      <c r="AG177" s="262">
        <f>IF($Z177="",0,Shares!M177)</f>
        <v>0</v>
      </c>
      <c r="AH177" s="263">
        <f>IF($Z177="",0,Shares!N177)</f>
        <v>0</v>
      </c>
      <c r="AI177" s="240" t="str">
        <f>IF($Z177="","",RANK(AE177,$AE$2:$AE$1001)+COUNTIF($AE$2:AE177,AE177)-1)</f>
        <v/>
      </c>
      <c r="AJ177" s="240" t="str">
        <f>IF($AD177&lt;0,COUNT($AJ$1:AJ176)+1,"")</f>
        <v/>
      </c>
      <c r="AL177" s="240" t="str">
        <f>'All Ticker P&amp;L'!A177</f>
        <v/>
      </c>
      <c r="AM177" s="240" t="str">
        <f>'All Ticker P&amp;L'!B177</f>
        <v/>
      </c>
      <c r="AN177" s="240" t="str">
        <f>'All Ticker P&amp;L'!C177</f>
        <v/>
      </c>
      <c r="AO177" s="240" t="str">
        <f>'All Ticker P&amp;L'!D177</f>
        <v/>
      </c>
      <c r="AP177" s="240">
        <f>IF($AL177="",0,'All Ticker P&amp;L'!E177)</f>
        <v>0</v>
      </c>
      <c r="AQ177" s="262">
        <f>IF($AL177="",0,'All Ticker P&amp;L'!J177*'All Ticker P&amp;L'!I177)</f>
        <v>0</v>
      </c>
      <c r="AR177" s="262">
        <f>IF($AL177="",0,'All Ticker P&amp;L'!L177)</f>
        <v>0</v>
      </c>
      <c r="AS177" s="263">
        <f>IF($AL177="",0,'All Ticker P&amp;L'!M177)</f>
        <v>0</v>
      </c>
      <c r="AT177" s="240" t="str">
        <f>IF($AL177="","",RANK(AR177,$AR$2:$AR$1001)+COUNTIF($AR$2:AR177,AR177)-1)</f>
        <v/>
      </c>
      <c r="AU177" s="240" t="str">
        <f>IF($AL177="","",RANK(AV177,$AV$2:$AV$1001)+COUNTIF($AV$2:AV177,AV177)-1)</f>
        <v/>
      </c>
      <c r="AV177" s="262">
        <f t="shared" si="36"/>
        <v>0</v>
      </c>
    </row>
    <row r="178" spans="26:48" ht="15" customHeight="1" x14ac:dyDescent="0.2">
      <c r="Z178" s="240" t="str">
        <f>Shares!A178</f>
        <v/>
      </c>
      <c r="AA178" s="240" t="str">
        <f>Shares!B178</f>
        <v/>
      </c>
      <c r="AB178" s="240" t="str">
        <f>Shares!C178</f>
        <v/>
      </c>
      <c r="AC178" s="240" t="str">
        <f>Shares!D178</f>
        <v/>
      </c>
      <c r="AD178" s="240">
        <f>IF($Z178="",0,Shares!E178)</f>
        <v>0</v>
      </c>
      <c r="AE178" s="262">
        <f>IF($Z178="",0,Shares!K178*Shares!J178)</f>
        <v>0</v>
      </c>
      <c r="AF178" s="263">
        <f t="shared" si="35"/>
        <v>0</v>
      </c>
      <c r="AG178" s="262">
        <f>IF($Z178="",0,Shares!M178)</f>
        <v>0</v>
      </c>
      <c r="AH178" s="263">
        <f>IF($Z178="",0,Shares!N178)</f>
        <v>0</v>
      </c>
      <c r="AI178" s="240" t="str">
        <f>IF($Z178="","",RANK(AE178,$AE$2:$AE$1001)+COUNTIF($AE$2:AE178,AE178)-1)</f>
        <v/>
      </c>
      <c r="AJ178" s="240" t="str">
        <f>IF($AD178&lt;0,COUNT($AJ$1:AJ177)+1,"")</f>
        <v/>
      </c>
      <c r="AL178" s="240" t="str">
        <f>'All Ticker P&amp;L'!A178</f>
        <v/>
      </c>
      <c r="AM178" s="240" t="str">
        <f>'All Ticker P&amp;L'!B178</f>
        <v/>
      </c>
      <c r="AN178" s="240" t="str">
        <f>'All Ticker P&amp;L'!C178</f>
        <v/>
      </c>
      <c r="AO178" s="240" t="str">
        <f>'All Ticker P&amp;L'!D178</f>
        <v/>
      </c>
      <c r="AP178" s="240">
        <f>IF($AL178="",0,'All Ticker P&amp;L'!E178)</f>
        <v>0</v>
      </c>
      <c r="AQ178" s="262">
        <f>IF($AL178="",0,'All Ticker P&amp;L'!J178*'All Ticker P&amp;L'!I178)</f>
        <v>0</v>
      </c>
      <c r="AR178" s="262">
        <f>IF($AL178="",0,'All Ticker P&amp;L'!L178)</f>
        <v>0</v>
      </c>
      <c r="AS178" s="263">
        <f>IF($AL178="",0,'All Ticker P&amp;L'!M178)</f>
        <v>0</v>
      </c>
      <c r="AT178" s="240" t="str">
        <f>IF($AL178="","",RANK(AR178,$AR$2:$AR$1001)+COUNTIF($AR$2:AR178,AR178)-1)</f>
        <v/>
      </c>
      <c r="AU178" s="240" t="str">
        <f>IF($AL178="","",RANK(AV178,$AV$2:$AV$1001)+COUNTIF($AV$2:AV178,AV178)-1)</f>
        <v/>
      </c>
      <c r="AV178" s="262">
        <f t="shared" si="36"/>
        <v>0</v>
      </c>
    </row>
    <row r="179" spans="26:48" ht="15" customHeight="1" x14ac:dyDescent="0.2">
      <c r="Z179" s="240" t="str">
        <f>Shares!A179</f>
        <v/>
      </c>
      <c r="AA179" s="240" t="str">
        <f>Shares!B179</f>
        <v/>
      </c>
      <c r="AB179" s="240" t="str">
        <f>Shares!C179</f>
        <v/>
      </c>
      <c r="AC179" s="240" t="str">
        <f>Shares!D179</f>
        <v/>
      </c>
      <c r="AD179" s="240">
        <f>IF($Z179="",0,Shares!E179)</f>
        <v>0</v>
      </c>
      <c r="AE179" s="262">
        <f>IF($Z179="",0,Shares!K179*Shares!J179)</f>
        <v>0</v>
      </c>
      <c r="AF179" s="263">
        <f t="shared" si="35"/>
        <v>0</v>
      </c>
      <c r="AG179" s="262">
        <f>IF($Z179="",0,Shares!M179)</f>
        <v>0</v>
      </c>
      <c r="AH179" s="263">
        <f>IF($Z179="",0,Shares!N179)</f>
        <v>0</v>
      </c>
      <c r="AI179" s="240" t="str">
        <f>IF($Z179="","",RANK(AE179,$AE$2:$AE$1001)+COUNTIF($AE$2:AE179,AE179)-1)</f>
        <v/>
      </c>
      <c r="AJ179" s="240" t="str">
        <f>IF($AD179&lt;0,COUNT($AJ$1:AJ178)+1,"")</f>
        <v/>
      </c>
      <c r="AL179" s="240" t="str">
        <f>'All Ticker P&amp;L'!A179</f>
        <v/>
      </c>
      <c r="AM179" s="240" t="str">
        <f>'All Ticker P&amp;L'!B179</f>
        <v/>
      </c>
      <c r="AN179" s="240" t="str">
        <f>'All Ticker P&amp;L'!C179</f>
        <v/>
      </c>
      <c r="AO179" s="240" t="str">
        <f>'All Ticker P&amp;L'!D179</f>
        <v/>
      </c>
      <c r="AP179" s="240">
        <f>IF($AL179="",0,'All Ticker P&amp;L'!E179)</f>
        <v>0</v>
      </c>
      <c r="AQ179" s="262">
        <f>IF($AL179="",0,'All Ticker P&amp;L'!J179*'All Ticker P&amp;L'!I179)</f>
        <v>0</v>
      </c>
      <c r="AR179" s="262">
        <f>IF($AL179="",0,'All Ticker P&amp;L'!L179)</f>
        <v>0</v>
      </c>
      <c r="AS179" s="263">
        <f>IF($AL179="",0,'All Ticker P&amp;L'!M179)</f>
        <v>0</v>
      </c>
      <c r="AT179" s="240" t="str">
        <f>IF($AL179="","",RANK(AR179,$AR$2:$AR$1001)+COUNTIF($AR$2:AR179,AR179)-1)</f>
        <v/>
      </c>
      <c r="AU179" s="240" t="str">
        <f>IF($AL179="","",RANK(AV179,$AV$2:$AV$1001)+COUNTIF($AV$2:AV179,AV179)-1)</f>
        <v/>
      </c>
      <c r="AV179" s="262">
        <f t="shared" si="36"/>
        <v>0</v>
      </c>
    </row>
    <row r="180" spans="26:48" ht="15" customHeight="1" x14ac:dyDescent="0.2">
      <c r="Z180" s="240" t="str">
        <f>Shares!A180</f>
        <v/>
      </c>
      <c r="AA180" s="240" t="str">
        <f>Shares!B180</f>
        <v/>
      </c>
      <c r="AB180" s="240" t="str">
        <f>Shares!C180</f>
        <v/>
      </c>
      <c r="AC180" s="240" t="str">
        <f>Shares!D180</f>
        <v/>
      </c>
      <c r="AD180" s="240">
        <f>IF($Z180="",0,Shares!E180)</f>
        <v>0</v>
      </c>
      <c r="AE180" s="262">
        <f>IF($Z180="",0,Shares!K180*Shares!J180)</f>
        <v>0</v>
      </c>
      <c r="AF180" s="263">
        <f t="shared" si="35"/>
        <v>0</v>
      </c>
      <c r="AG180" s="262">
        <f>IF($Z180="",0,Shares!M180)</f>
        <v>0</v>
      </c>
      <c r="AH180" s="263">
        <f>IF($Z180="",0,Shares!N180)</f>
        <v>0</v>
      </c>
      <c r="AI180" s="240" t="str">
        <f>IF($Z180="","",RANK(AE180,$AE$2:$AE$1001)+COUNTIF($AE$2:AE180,AE180)-1)</f>
        <v/>
      </c>
      <c r="AJ180" s="240" t="str">
        <f>IF($AD180&lt;0,COUNT($AJ$1:AJ179)+1,"")</f>
        <v/>
      </c>
      <c r="AL180" s="240" t="str">
        <f>'All Ticker P&amp;L'!A180</f>
        <v/>
      </c>
      <c r="AM180" s="240" t="str">
        <f>'All Ticker P&amp;L'!B180</f>
        <v/>
      </c>
      <c r="AN180" s="240" t="str">
        <f>'All Ticker P&amp;L'!C180</f>
        <v/>
      </c>
      <c r="AO180" s="240" t="str">
        <f>'All Ticker P&amp;L'!D180</f>
        <v/>
      </c>
      <c r="AP180" s="240">
        <f>IF($AL180="",0,'All Ticker P&amp;L'!E180)</f>
        <v>0</v>
      </c>
      <c r="AQ180" s="262">
        <f>IF($AL180="",0,'All Ticker P&amp;L'!J180*'All Ticker P&amp;L'!I180)</f>
        <v>0</v>
      </c>
      <c r="AR180" s="262">
        <f>IF($AL180="",0,'All Ticker P&amp;L'!L180)</f>
        <v>0</v>
      </c>
      <c r="AS180" s="263">
        <f>IF($AL180="",0,'All Ticker P&amp;L'!M180)</f>
        <v>0</v>
      </c>
      <c r="AT180" s="240" t="str">
        <f>IF($AL180="","",RANK(AR180,$AR$2:$AR$1001)+COUNTIF($AR$2:AR180,AR180)-1)</f>
        <v/>
      </c>
      <c r="AU180" s="240" t="str">
        <f>IF($AL180="","",RANK(AV180,$AV$2:$AV$1001)+COUNTIF($AV$2:AV180,AV180)-1)</f>
        <v/>
      </c>
      <c r="AV180" s="262">
        <f t="shared" si="36"/>
        <v>0</v>
      </c>
    </row>
    <row r="181" spans="26:48" ht="15" customHeight="1" x14ac:dyDescent="0.2">
      <c r="Z181" s="240" t="str">
        <f>Shares!A181</f>
        <v/>
      </c>
      <c r="AA181" s="240" t="str">
        <f>Shares!B181</f>
        <v/>
      </c>
      <c r="AB181" s="240" t="str">
        <f>Shares!C181</f>
        <v/>
      </c>
      <c r="AC181" s="240" t="str">
        <f>Shares!D181</f>
        <v/>
      </c>
      <c r="AD181" s="240">
        <f>IF($Z181="",0,Shares!E181)</f>
        <v>0</v>
      </c>
      <c r="AE181" s="262">
        <f>IF($Z181="",0,Shares!K181*Shares!J181)</f>
        <v>0</v>
      </c>
      <c r="AF181" s="263">
        <f t="shared" si="35"/>
        <v>0</v>
      </c>
      <c r="AG181" s="262">
        <f>IF($Z181="",0,Shares!M181)</f>
        <v>0</v>
      </c>
      <c r="AH181" s="263">
        <f>IF($Z181="",0,Shares!N181)</f>
        <v>0</v>
      </c>
      <c r="AI181" s="240" t="str">
        <f>IF($Z181="","",RANK(AE181,$AE$2:$AE$1001)+COUNTIF($AE$2:AE181,AE181)-1)</f>
        <v/>
      </c>
      <c r="AJ181" s="240" t="str">
        <f>IF($AD181&lt;0,COUNT($AJ$1:AJ180)+1,"")</f>
        <v/>
      </c>
      <c r="AL181" s="240" t="str">
        <f>'All Ticker P&amp;L'!A181</f>
        <v/>
      </c>
      <c r="AM181" s="240" t="str">
        <f>'All Ticker P&amp;L'!B181</f>
        <v/>
      </c>
      <c r="AN181" s="240" t="str">
        <f>'All Ticker P&amp;L'!C181</f>
        <v/>
      </c>
      <c r="AO181" s="240" t="str">
        <f>'All Ticker P&amp;L'!D181</f>
        <v/>
      </c>
      <c r="AP181" s="240">
        <f>IF($AL181="",0,'All Ticker P&amp;L'!E181)</f>
        <v>0</v>
      </c>
      <c r="AQ181" s="262">
        <f>IF($AL181="",0,'All Ticker P&amp;L'!J181*'All Ticker P&amp;L'!I181)</f>
        <v>0</v>
      </c>
      <c r="AR181" s="262">
        <f>IF($AL181="",0,'All Ticker P&amp;L'!L181)</f>
        <v>0</v>
      </c>
      <c r="AS181" s="263">
        <f>IF($AL181="",0,'All Ticker P&amp;L'!M181)</f>
        <v>0</v>
      </c>
      <c r="AT181" s="240" t="str">
        <f>IF($AL181="","",RANK(AR181,$AR$2:$AR$1001)+COUNTIF($AR$2:AR181,AR181)-1)</f>
        <v/>
      </c>
      <c r="AU181" s="240" t="str">
        <f>IF($AL181="","",RANK(AV181,$AV$2:$AV$1001)+COUNTIF($AV$2:AV181,AV181)-1)</f>
        <v/>
      </c>
      <c r="AV181" s="262">
        <f t="shared" si="36"/>
        <v>0</v>
      </c>
    </row>
    <row r="182" spans="26:48" ht="15" customHeight="1" x14ac:dyDescent="0.2">
      <c r="Z182" s="240" t="str">
        <f>Shares!A182</f>
        <v/>
      </c>
      <c r="AA182" s="240" t="str">
        <f>Shares!B182</f>
        <v/>
      </c>
      <c r="AB182" s="240" t="str">
        <f>Shares!C182</f>
        <v/>
      </c>
      <c r="AC182" s="240" t="str">
        <f>Shares!D182</f>
        <v/>
      </c>
      <c r="AD182" s="240">
        <f>IF($Z182="",0,Shares!E182)</f>
        <v>0</v>
      </c>
      <c r="AE182" s="262">
        <f>IF($Z182="",0,Shares!K182*Shares!J182)</f>
        <v>0</v>
      </c>
      <c r="AF182" s="263">
        <f t="shared" si="35"/>
        <v>0</v>
      </c>
      <c r="AG182" s="262">
        <f>IF($Z182="",0,Shares!M182)</f>
        <v>0</v>
      </c>
      <c r="AH182" s="263">
        <f>IF($Z182="",0,Shares!N182)</f>
        <v>0</v>
      </c>
      <c r="AI182" s="240" t="str">
        <f>IF($Z182="","",RANK(AE182,$AE$2:$AE$1001)+COUNTIF($AE$2:AE182,AE182)-1)</f>
        <v/>
      </c>
      <c r="AJ182" s="240" t="str">
        <f>IF($AD182&lt;0,COUNT($AJ$1:AJ181)+1,"")</f>
        <v/>
      </c>
      <c r="AL182" s="240" t="str">
        <f>'All Ticker P&amp;L'!A182</f>
        <v/>
      </c>
      <c r="AM182" s="240" t="str">
        <f>'All Ticker P&amp;L'!B182</f>
        <v/>
      </c>
      <c r="AN182" s="240" t="str">
        <f>'All Ticker P&amp;L'!C182</f>
        <v/>
      </c>
      <c r="AO182" s="240" t="str">
        <f>'All Ticker P&amp;L'!D182</f>
        <v/>
      </c>
      <c r="AP182" s="240">
        <f>IF($AL182="",0,'All Ticker P&amp;L'!E182)</f>
        <v>0</v>
      </c>
      <c r="AQ182" s="262">
        <f>IF($AL182="",0,'All Ticker P&amp;L'!J182*'All Ticker P&amp;L'!I182)</f>
        <v>0</v>
      </c>
      <c r="AR182" s="262">
        <f>IF($AL182="",0,'All Ticker P&amp;L'!L182)</f>
        <v>0</v>
      </c>
      <c r="AS182" s="263">
        <f>IF($AL182="",0,'All Ticker P&amp;L'!M182)</f>
        <v>0</v>
      </c>
      <c r="AT182" s="240" t="str">
        <f>IF($AL182="","",RANK(AR182,$AR$2:$AR$1001)+COUNTIF($AR$2:AR182,AR182)-1)</f>
        <v/>
      </c>
      <c r="AU182" s="240" t="str">
        <f>IF($AL182="","",RANK(AV182,$AV$2:$AV$1001)+COUNTIF($AV$2:AV182,AV182)-1)</f>
        <v/>
      </c>
      <c r="AV182" s="262">
        <f t="shared" si="36"/>
        <v>0</v>
      </c>
    </row>
    <row r="183" spans="26:48" ht="15" customHeight="1" x14ac:dyDescent="0.2">
      <c r="Z183" s="240" t="str">
        <f>Shares!A183</f>
        <v/>
      </c>
      <c r="AA183" s="240" t="str">
        <f>Shares!B183</f>
        <v/>
      </c>
      <c r="AB183" s="240" t="str">
        <f>Shares!C183</f>
        <v/>
      </c>
      <c r="AC183" s="240" t="str">
        <f>Shares!D183</f>
        <v/>
      </c>
      <c r="AD183" s="240">
        <f>IF($Z183="",0,Shares!E183)</f>
        <v>0</v>
      </c>
      <c r="AE183" s="262">
        <f>IF($Z183="",0,Shares!K183*Shares!J183)</f>
        <v>0</v>
      </c>
      <c r="AF183" s="263">
        <f t="shared" si="35"/>
        <v>0</v>
      </c>
      <c r="AG183" s="262">
        <f>IF($Z183="",0,Shares!M183)</f>
        <v>0</v>
      </c>
      <c r="AH183" s="263">
        <f>IF($Z183="",0,Shares!N183)</f>
        <v>0</v>
      </c>
      <c r="AI183" s="240" t="str">
        <f>IF($Z183="","",RANK(AE183,$AE$2:$AE$1001)+COUNTIF($AE$2:AE183,AE183)-1)</f>
        <v/>
      </c>
      <c r="AJ183" s="240" t="str">
        <f>IF($AD183&lt;0,COUNT($AJ$1:AJ182)+1,"")</f>
        <v/>
      </c>
      <c r="AL183" s="240" t="str">
        <f>'All Ticker P&amp;L'!A183</f>
        <v/>
      </c>
      <c r="AM183" s="240" t="str">
        <f>'All Ticker P&amp;L'!B183</f>
        <v/>
      </c>
      <c r="AN183" s="240" t="str">
        <f>'All Ticker P&amp;L'!C183</f>
        <v/>
      </c>
      <c r="AO183" s="240" t="str">
        <f>'All Ticker P&amp;L'!D183</f>
        <v/>
      </c>
      <c r="AP183" s="240">
        <f>IF($AL183="",0,'All Ticker P&amp;L'!E183)</f>
        <v>0</v>
      </c>
      <c r="AQ183" s="262">
        <f>IF($AL183="",0,'All Ticker P&amp;L'!J183*'All Ticker P&amp;L'!I183)</f>
        <v>0</v>
      </c>
      <c r="AR183" s="262">
        <f>IF($AL183="",0,'All Ticker P&amp;L'!L183)</f>
        <v>0</v>
      </c>
      <c r="AS183" s="263">
        <f>IF($AL183="",0,'All Ticker P&amp;L'!M183)</f>
        <v>0</v>
      </c>
      <c r="AT183" s="240" t="str">
        <f>IF($AL183="","",RANK(AR183,$AR$2:$AR$1001)+COUNTIF($AR$2:AR183,AR183)-1)</f>
        <v/>
      </c>
      <c r="AU183" s="240" t="str">
        <f>IF($AL183="","",RANK(AV183,$AV$2:$AV$1001)+COUNTIF($AV$2:AV183,AV183)-1)</f>
        <v/>
      </c>
      <c r="AV183" s="262">
        <f t="shared" si="36"/>
        <v>0</v>
      </c>
    </row>
    <row r="184" spans="26:48" ht="15" customHeight="1" x14ac:dyDescent="0.2">
      <c r="Z184" s="240" t="str">
        <f>Shares!A184</f>
        <v/>
      </c>
      <c r="AA184" s="240" t="str">
        <f>Shares!B184</f>
        <v/>
      </c>
      <c r="AB184" s="240" t="str">
        <f>Shares!C184</f>
        <v/>
      </c>
      <c r="AC184" s="240" t="str">
        <f>Shares!D184</f>
        <v/>
      </c>
      <c r="AD184" s="240">
        <f>IF($Z184="",0,Shares!E184)</f>
        <v>0</v>
      </c>
      <c r="AE184" s="262">
        <f>IF($Z184="",0,Shares!K184*Shares!J184)</f>
        <v>0</v>
      </c>
      <c r="AF184" s="263">
        <f t="shared" si="35"/>
        <v>0</v>
      </c>
      <c r="AG184" s="262">
        <f>IF($Z184="",0,Shares!M184)</f>
        <v>0</v>
      </c>
      <c r="AH184" s="263">
        <f>IF($Z184="",0,Shares!N184)</f>
        <v>0</v>
      </c>
      <c r="AI184" s="240" t="str">
        <f>IF($Z184="","",RANK(AE184,$AE$2:$AE$1001)+COUNTIF($AE$2:AE184,AE184)-1)</f>
        <v/>
      </c>
      <c r="AJ184" s="240" t="str">
        <f>IF($AD184&lt;0,COUNT($AJ$1:AJ183)+1,"")</f>
        <v/>
      </c>
      <c r="AL184" s="240" t="str">
        <f>'All Ticker P&amp;L'!A184</f>
        <v/>
      </c>
      <c r="AM184" s="240" t="str">
        <f>'All Ticker P&amp;L'!B184</f>
        <v/>
      </c>
      <c r="AN184" s="240" t="str">
        <f>'All Ticker P&amp;L'!C184</f>
        <v/>
      </c>
      <c r="AO184" s="240" t="str">
        <f>'All Ticker P&amp;L'!D184</f>
        <v/>
      </c>
      <c r="AP184" s="240">
        <f>IF($AL184="",0,'All Ticker P&amp;L'!E184)</f>
        <v>0</v>
      </c>
      <c r="AQ184" s="262">
        <f>IF($AL184="",0,'All Ticker P&amp;L'!J184*'All Ticker P&amp;L'!I184)</f>
        <v>0</v>
      </c>
      <c r="AR184" s="262">
        <f>IF($AL184="",0,'All Ticker P&amp;L'!L184)</f>
        <v>0</v>
      </c>
      <c r="AS184" s="263">
        <f>IF($AL184="",0,'All Ticker P&amp;L'!M184)</f>
        <v>0</v>
      </c>
      <c r="AT184" s="240" t="str">
        <f>IF($AL184="","",RANK(AR184,$AR$2:$AR$1001)+COUNTIF($AR$2:AR184,AR184)-1)</f>
        <v/>
      </c>
      <c r="AU184" s="240" t="str">
        <f>IF($AL184="","",RANK(AV184,$AV$2:$AV$1001)+COUNTIF($AV$2:AV184,AV184)-1)</f>
        <v/>
      </c>
      <c r="AV184" s="262">
        <f t="shared" si="36"/>
        <v>0</v>
      </c>
    </row>
    <row r="185" spans="26:48" ht="15" customHeight="1" x14ac:dyDescent="0.2">
      <c r="Z185" s="240" t="str">
        <f>Shares!A185</f>
        <v/>
      </c>
      <c r="AA185" s="240" t="str">
        <f>Shares!B185</f>
        <v/>
      </c>
      <c r="AB185" s="240" t="str">
        <f>Shares!C185</f>
        <v/>
      </c>
      <c r="AC185" s="240" t="str">
        <f>Shares!D185</f>
        <v/>
      </c>
      <c r="AD185" s="240">
        <f>IF($Z185="",0,Shares!E185)</f>
        <v>0</v>
      </c>
      <c r="AE185" s="262">
        <f>IF($Z185="",0,Shares!K185*Shares!J185)</f>
        <v>0</v>
      </c>
      <c r="AF185" s="263">
        <f t="shared" si="35"/>
        <v>0</v>
      </c>
      <c r="AG185" s="262">
        <f>IF($Z185="",0,Shares!M185)</f>
        <v>0</v>
      </c>
      <c r="AH185" s="263">
        <f>IF($Z185="",0,Shares!N185)</f>
        <v>0</v>
      </c>
      <c r="AI185" s="240" t="str">
        <f>IF($Z185="","",RANK(AE185,$AE$2:$AE$1001)+COUNTIF($AE$2:AE185,AE185)-1)</f>
        <v/>
      </c>
      <c r="AJ185" s="240" t="str">
        <f>IF($AD185&lt;0,COUNT($AJ$1:AJ184)+1,"")</f>
        <v/>
      </c>
      <c r="AL185" s="240" t="str">
        <f>'All Ticker P&amp;L'!A185</f>
        <v/>
      </c>
      <c r="AM185" s="240" t="str">
        <f>'All Ticker P&amp;L'!B185</f>
        <v/>
      </c>
      <c r="AN185" s="240" t="str">
        <f>'All Ticker P&amp;L'!C185</f>
        <v/>
      </c>
      <c r="AO185" s="240" t="str">
        <f>'All Ticker P&amp;L'!D185</f>
        <v/>
      </c>
      <c r="AP185" s="240">
        <f>IF($AL185="",0,'All Ticker P&amp;L'!E185)</f>
        <v>0</v>
      </c>
      <c r="AQ185" s="262">
        <f>IF($AL185="",0,'All Ticker P&amp;L'!J185*'All Ticker P&amp;L'!I185)</f>
        <v>0</v>
      </c>
      <c r="AR185" s="262">
        <f>IF($AL185="",0,'All Ticker P&amp;L'!L185)</f>
        <v>0</v>
      </c>
      <c r="AS185" s="263">
        <f>IF($AL185="",0,'All Ticker P&amp;L'!M185)</f>
        <v>0</v>
      </c>
      <c r="AT185" s="240" t="str">
        <f>IF($AL185="","",RANK(AR185,$AR$2:$AR$1001)+COUNTIF($AR$2:AR185,AR185)-1)</f>
        <v/>
      </c>
      <c r="AU185" s="240" t="str">
        <f>IF($AL185="","",RANK(AV185,$AV$2:$AV$1001)+COUNTIF($AV$2:AV185,AV185)-1)</f>
        <v/>
      </c>
      <c r="AV185" s="262">
        <f t="shared" si="36"/>
        <v>0</v>
      </c>
    </row>
    <row r="186" spans="26:48" ht="15" customHeight="1" x14ac:dyDescent="0.2">
      <c r="Z186" s="240" t="str">
        <f>Shares!A186</f>
        <v/>
      </c>
      <c r="AA186" s="240" t="str">
        <f>Shares!B186</f>
        <v/>
      </c>
      <c r="AB186" s="240" t="str">
        <f>Shares!C186</f>
        <v/>
      </c>
      <c r="AC186" s="240" t="str">
        <f>Shares!D186</f>
        <v/>
      </c>
      <c r="AD186" s="240">
        <f>IF($Z186="",0,Shares!E186)</f>
        <v>0</v>
      </c>
      <c r="AE186" s="262">
        <f>IF($Z186="",0,Shares!K186*Shares!J186)</f>
        <v>0</v>
      </c>
      <c r="AF186" s="263">
        <f t="shared" si="35"/>
        <v>0</v>
      </c>
      <c r="AG186" s="262">
        <f>IF($Z186="",0,Shares!M186)</f>
        <v>0</v>
      </c>
      <c r="AH186" s="263">
        <f>IF($Z186="",0,Shares!N186)</f>
        <v>0</v>
      </c>
      <c r="AI186" s="240" t="str">
        <f>IF($Z186="","",RANK(AE186,$AE$2:$AE$1001)+COUNTIF($AE$2:AE186,AE186)-1)</f>
        <v/>
      </c>
      <c r="AJ186" s="240" t="str">
        <f>IF($AD186&lt;0,COUNT($AJ$1:AJ185)+1,"")</f>
        <v/>
      </c>
      <c r="AL186" s="240" t="str">
        <f>'All Ticker P&amp;L'!A186</f>
        <v/>
      </c>
      <c r="AM186" s="240" t="str">
        <f>'All Ticker P&amp;L'!B186</f>
        <v/>
      </c>
      <c r="AN186" s="240" t="str">
        <f>'All Ticker P&amp;L'!C186</f>
        <v/>
      </c>
      <c r="AO186" s="240" t="str">
        <f>'All Ticker P&amp;L'!D186</f>
        <v/>
      </c>
      <c r="AP186" s="240">
        <f>IF($AL186="",0,'All Ticker P&amp;L'!E186)</f>
        <v>0</v>
      </c>
      <c r="AQ186" s="262">
        <f>IF($AL186="",0,'All Ticker P&amp;L'!J186*'All Ticker P&amp;L'!I186)</f>
        <v>0</v>
      </c>
      <c r="AR186" s="262">
        <f>IF($AL186="",0,'All Ticker P&amp;L'!L186)</f>
        <v>0</v>
      </c>
      <c r="AS186" s="263">
        <f>IF($AL186="",0,'All Ticker P&amp;L'!M186)</f>
        <v>0</v>
      </c>
      <c r="AT186" s="240" t="str">
        <f>IF($AL186="","",RANK(AR186,$AR$2:$AR$1001)+COUNTIF($AR$2:AR186,AR186)-1)</f>
        <v/>
      </c>
      <c r="AU186" s="240" t="str">
        <f>IF($AL186="","",RANK(AV186,$AV$2:$AV$1001)+COUNTIF($AV$2:AV186,AV186)-1)</f>
        <v/>
      </c>
      <c r="AV186" s="262">
        <f t="shared" si="36"/>
        <v>0</v>
      </c>
    </row>
    <row r="187" spans="26:48" ht="15" customHeight="1" x14ac:dyDescent="0.2">
      <c r="Z187" s="240" t="str">
        <f>Shares!A187</f>
        <v/>
      </c>
      <c r="AA187" s="240" t="str">
        <f>Shares!B187</f>
        <v/>
      </c>
      <c r="AB187" s="240" t="str">
        <f>Shares!C187</f>
        <v/>
      </c>
      <c r="AC187" s="240" t="str">
        <f>Shares!D187</f>
        <v/>
      </c>
      <c r="AD187" s="240">
        <f>IF($Z187="",0,Shares!E187)</f>
        <v>0</v>
      </c>
      <c r="AE187" s="262">
        <f>IF($Z187="",0,Shares!K187*Shares!J187)</f>
        <v>0</v>
      </c>
      <c r="AF187" s="263">
        <f t="shared" si="35"/>
        <v>0</v>
      </c>
      <c r="AG187" s="262">
        <f>IF($Z187="",0,Shares!M187)</f>
        <v>0</v>
      </c>
      <c r="AH187" s="263">
        <f>IF($Z187="",0,Shares!N187)</f>
        <v>0</v>
      </c>
      <c r="AI187" s="240" t="str">
        <f>IF($Z187="","",RANK(AE187,$AE$2:$AE$1001)+COUNTIF($AE$2:AE187,AE187)-1)</f>
        <v/>
      </c>
      <c r="AJ187" s="240" t="str">
        <f>IF($AD187&lt;0,COUNT($AJ$1:AJ186)+1,"")</f>
        <v/>
      </c>
      <c r="AL187" s="240" t="str">
        <f>'All Ticker P&amp;L'!A187</f>
        <v/>
      </c>
      <c r="AM187" s="240" t="str">
        <f>'All Ticker P&amp;L'!B187</f>
        <v/>
      </c>
      <c r="AN187" s="240" t="str">
        <f>'All Ticker P&amp;L'!C187</f>
        <v/>
      </c>
      <c r="AO187" s="240" t="str">
        <f>'All Ticker P&amp;L'!D187</f>
        <v/>
      </c>
      <c r="AP187" s="240">
        <f>IF($AL187="",0,'All Ticker P&amp;L'!E187)</f>
        <v>0</v>
      </c>
      <c r="AQ187" s="262">
        <f>IF($AL187="",0,'All Ticker P&amp;L'!J187*'All Ticker P&amp;L'!I187)</f>
        <v>0</v>
      </c>
      <c r="AR187" s="262">
        <f>IF($AL187="",0,'All Ticker P&amp;L'!L187)</f>
        <v>0</v>
      </c>
      <c r="AS187" s="263">
        <f>IF($AL187="",0,'All Ticker P&amp;L'!M187)</f>
        <v>0</v>
      </c>
      <c r="AT187" s="240" t="str">
        <f>IF($AL187="","",RANK(AR187,$AR$2:$AR$1001)+COUNTIF($AR$2:AR187,AR187)-1)</f>
        <v/>
      </c>
      <c r="AU187" s="240" t="str">
        <f>IF($AL187="","",RANK(AV187,$AV$2:$AV$1001)+COUNTIF($AV$2:AV187,AV187)-1)</f>
        <v/>
      </c>
      <c r="AV187" s="262">
        <f t="shared" si="36"/>
        <v>0</v>
      </c>
    </row>
    <row r="188" spans="26:48" ht="15" customHeight="1" x14ac:dyDescent="0.2">
      <c r="Z188" s="240" t="str">
        <f>Shares!A188</f>
        <v/>
      </c>
      <c r="AA188" s="240" t="str">
        <f>Shares!B188</f>
        <v/>
      </c>
      <c r="AB188" s="240" t="str">
        <f>Shares!C188</f>
        <v/>
      </c>
      <c r="AC188" s="240" t="str">
        <f>Shares!D188</f>
        <v/>
      </c>
      <c r="AD188" s="240">
        <f>IF($Z188="",0,Shares!E188)</f>
        <v>0</v>
      </c>
      <c r="AE188" s="262">
        <f>IF($Z188="",0,Shares!K188*Shares!J188)</f>
        <v>0</v>
      </c>
      <c r="AF188" s="263">
        <f t="shared" si="35"/>
        <v>0</v>
      </c>
      <c r="AG188" s="262">
        <f>IF($Z188="",0,Shares!M188)</f>
        <v>0</v>
      </c>
      <c r="AH188" s="263">
        <f>IF($Z188="",0,Shares!N188)</f>
        <v>0</v>
      </c>
      <c r="AI188" s="240" t="str">
        <f>IF($Z188="","",RANK(AE188,$AE$2:$AE$1001)+COUNTIF($AE$2:AE188,AE188)-1)</f>
        <v/>
      </c>
      <c r="AJ188" s="240" t="str">
        <f>IF($AD188&lt;0,COUNT($AJ$1:AJ187)+1,"")</f>
        <v/>
      </c>
      <c r="AL188" s="240" t="str">
        <f>'All Ticker P&amp;L'!A188</f>
        <v/>
      </c>
      <c r="AM188" s="240" t="str">
        <f>'All Ticker P&amp;L'!B188</f>
        <v/>
      </c>
      <c r="AN188" s="240" t="str">
        <f>'All Ticker P&amp;L'!C188</f>
        <v/>
      </c>
      <c r="AO188" s="240" t="str">
        <f>'All Ticker P&amp;L'!D188</f>
        <v/>
      </c>
      <c r="AP188" s="240">
        <f>IF($AL188="",0,'All Ticker P&amp;L'!E188)</f>
        <v>0</v>
      </c>
      <c r="AQ188" s="262">
        <f>IF($AL188="",0,'All Ticker P&amp;L'!J188*'All Ticker P&amp;L'!I188)</f>
        <v>0</v>
      </c>
      <c r="AR188" s="262">
        <f>IF($AL188="",0,'All Ticker P&amp;L'!L188)</f>
        <v>0</v>
      </c>
      <c r="AS188" s="263">
        <f>IF($AL188="",0,'All Ticker P&amp;L'!M188)</f>
        <v>0</v>
      </c>
      <c r="AT188" s="240" t="str">
        <f>IF($AL188="","",RANK(AR188,$AR$2:$AR$1001)+COUNTIF($AR$2:AR188,AR188)-1)</f>
        <v/>
      </c>
      <c r="AU188" s="240" t="str">
        <f>IF($AL188="","",RANK(AV188,$AV$2:$AV$1001)+COUNTIF($AV$2:AV188,AV188)-1)</f>
        <v/>
      </c>
      <c r="AV188" s="262">
        <f t="shared" si="36"/>
        <v>0</v>
      </c>
    </row>
    <row r="189" spans="26:48" ht="15" customHeight="1" x14ac:dyDescent="0.2">
      <c r="Z189" s="240" t="str">
        <f>Shares!A189</f>
        <v/>
      </c>
      <c r="AA189" s="240" t="str">
        <f>Shares!B189</f>
        <v/>
      </c>
      <c r="AB189" s="240" t="str">
        <f>Shares!C189</f>
        <v/>
      </c>
      <c r="AC189" s="240" t="str">
        <f>Shares!D189</f>
        <v/>
      </c>
      <c r="AD189" s="240">
        <f>IF($Z189="",0,Shares!E189)</f>
        <v>0</v>
      </c>
      <c r="AE189" s="262">
        <f>IF($Z189="",0,Shares!K189*Shares!J189)</f>
        <v>0</v>
      </c>
      <c r="AF189" s="263">
        <f t="shared" si="35"/>
        <v>0</v>
      </c>
      <c r="AG189" s="262">
        <f>IF($Z189="",0,Shares!M189)</f>
        <v>0</v>
      </c>
      <c r="AH189" s="263">
        <f>IF($Z189="",0,Shares!N189)</f>
        <v>0</v>
      </c>
      <c r="AI189" s="240" t="str">
        <f>IF($Z189="","",RANK(AE189,$AE$2:$AE$1001)+COUNTIF($AE$2:AE189,AE189)-1)</f>
        <v/>
      </c>
      <c r="AJ189" s="240" t="str">
        <f>IF($AD189&lt;0,COUNT($AJ$1:AJ188)+1,"")</f>
        <v/>
      </c>
      <c r="AL189" s="240" t="str">
        <f>'All Ticker P&amp;L'!A189</f>
        <v/>
      </c>
      <c r="AM189" s="240" t="str">
        <f>'All Ticker P&amp;L'!B189</f>
        <v/>
      </c>
      <c r="AN189" s="240" t="str">
        <f>'All Ticker P&amp;L'!C189</f>
        <v/>
      </c>
      <c r="AO189" s="240" t="str">
        <f>'All Ticker P&amp;L'!D189</f>
        <v/>
      </c>
      <c r="AP189" s="240">
        <f>IF($AL189="",0,'All Ticker P&amp;L'!E189)</f>
        <v>0</v>
      </c>
      <c r="AQ189" s="262">
        <f>IF($AL189="",0,'All Ticker P&amp;L'!J189*'All Ticker P&amp;L'!I189)</f>
        <v>0</v>
      </c>
      <c r="AR189" s="262">
        <f>IF($AL189="",0,'All Ticker P&amp;L'!L189)</f>
        <v>0</v>
      </c>
      <c r="AS189" s="263">
        <f>IF($AL189="",0,'All Ticker P&amp;L'!M189)</f>
        <v>0</v>
      </c>
      <c r="AT189" s="240" t="str">
        <f>IF($AL189="","",RANK(AR189,$AR$2:$AR$1001)+COUNTIF($AR$2:AR189,AR189)-1)</f>
        <v/>
      </c>
      <c r="AU189" s="240" t="str">
        <f>IF($AL189="","",RANK(AV189,$AV$2:$AV$1001)+COUNTIF($AV$2:AV189,AV189)-1)</f>
        <v/>
      </c>
      <c r="AV189" s="262">
        <f t="shared" si="36"/>
        <v>0</v>
      </c>
    </row>
    <row r="190" spans="26:48" ht="15" customHeight="1" x14ac:dyDescent="0.2">
      <c r="Z190" s="240" t="str">
        <f>Shares!A190</f>
        <v/>
      </c>
      <c r="AA190" s="240" t="str">
        <f>Shares!B190</f>
        <v/>
      </c>
      <c r="AB190" s="240" t="str">
        <f>Shares!C190</f>
        <v/>
      </c>
      <c r="AC190" s="240" t="str">
        <f>Shares!D190</f>
        <v/>
      </c>
      <c r="AD190" s="240">
        <f>IF($Z190="",0,Shares!E190)</f>
        <v>0</v>
      </c>
      <c r="AE190" s="262">
        <f>IF($Z190="",0,Shares!K190*Shares!J190)</f>
        <v>0</v>
      </c>
      <c r="AF190" s="263">
        <f t="shared" si="35"/>
        <v>0</v>
      </c>
      <c r="AG190" s="262">
        <f>IF($Z190="",0,Shares!M190)</f>
        <v>0</v>
      </c>
      <c r="AH190" s="263">
        <f>IF($Z190="",0,Shares!N190)</f>
        <v>0</v>
      </c>
      <c r="AI190" s="240" t="str">
        <f>IF($Z190="","",RANK(AE190,$AE$2:$AE$1001)+COUNTIF($AE$2:AE190,AE190)-1)</f>
        <v/>
      </c>
      <c r="AJ190" s="240" t="str">
        <f>IF($AD190&lt;0,COUNT($AJ$1:AJ189)+1,"")</f>
        <v/>
      </c>
      <c r="AL190" s="240" t="str">
        <f>'All Ticker P&amp;L'!A190</f>
        <v/>
      </c>
      <c r="AM190" s="240" t="str">
        <f>'All Ticker P&amp;L'!B190</f>
        <v/>
      </c>
      <c r="AN190" s="240" t="str">
        <f>'All Ticker P&amp;L'!C190</f>
        <v/>
      </c>
      <c r="AO190" s="240" t="str">
        <f>'All Ticker P&amp;L'!D190</f>
        <v/>
      </c>
      <c r="AP190" s="240">
        <f>IF($AL190="",0,'All Ticker P&amp;L'!E190)</f>
        <v>0</v>
      </c>
      <c r="AQ190" s="262">
        <f>IF($AL190="",0,'All Ticker P&amp;L'!J190*'All Ticker P&amp;L'!I190)</f>
        <v>0</v>
      </c>
      <c r="AR190" s="262">
        <f>IF($AL190="",0,'All Ticker P&amp;L'!L190)</f>
        <v>0</v>
      </c>
      <c r="AS190" s="263">
        <f>IF($AL190="",0,'All Ticker P&amp;L'!M190)</f>
        <v>0</v>
      </c>
      <c r="AT190" s="240" t="str">
        <f>IF($AL190="","",RANK(AR190,$AR$2:$AR$1001)+COUNTIF($AR$2:AR190,AR190)-1)</f>
        <v/>
      </c>
      <c r="AU190" s="240" t="str">
        <f>IF($AL190="","",RANK(AV190,$AV$2:$AV$1001)+COUNTIF($AV$2:AV190,AV190)-1)</f>
        <v/>
      </c>
      <c r="AV190" s="262">
        <f t="shared" si="36"/>
        <v>0</v>
      </c>
    </row>
    <row r="191" spans="26:48" ht="15" customHeight="1" x14ac:dyDescent="0.2">
      <c r="Z191" s="240" t="str">
        <f>Shares!A191</f>
        <v/>
      </c>
      <c r="AA191" s="240" t="str">
        <f>Shares!B191</f>
        <v/>
      </c>
      <c r="AB191" s="240" t="str">
        <f>Shares!C191</f>
        <v/>
      </c>
      <c r="AC191" s="240" t="str">
        <f>Shares!D191</f>
        <v/>
      </c>
      <c r="AD191" s="240">
        <f>IF($Z191="",0,Shares!E191)</f>
        <v>0</v>
      </c>
      <c r="AE191" s="262">
        <f>IF($Z191="",0,Shares!K191*Shares!J191)</f>
        <v>0</v>
      </c>
      <c r="AF191" s="263">
        <f t="shared" si="35"/>
        <v>0</v>
      </c>
      <c r="AG191" s="262">
        <f>IF($Z191="",0,Shares!M191)</f>
        <v>0</v>
      </c>
      <c r="AH191" s="263">
        <f>IF($Z191="",0,Shares!N191)</f>
        <v>0</v>
      </c>
      <c r="AI191" s="240" t="str">
        <f>IF($Z191="","",RANK(AE191,$AE$2:$AE$1001)+COUNTIF($AE$2:AE191,AE191)-1)</f>
        <v/>
      </c>
      <c r="AJ191" s="240" t="str">
        <f>IF($AD191&lt;0,COUNT($AJ$1:AJ190)+1,"")</f>
        <v/>
      </c>
      <c r="AL191" s="240" t="str">
        <f>'All Ticker P&amp;L'!A191</f>
        <v/>
      </c>
      <c r="AM191" s="240" t="str">
        <f>'All Ticker P&amp;L'!B191</f>
        <v/>
      </c>
      <c r="AN191" s="240" t="str">
        <f>'All Ticker P&amp;L'!C191</f>
        <v/>
      </c>
      <c r="AO191" s="240" t="str">
        <f>'All Ticker P&amp;L'!D191</f>
        <v/>
      </c>
      <c r="AP191" s="240">
        <f>IF($AL191="",0,'All Ticker P&amp;L'!E191)</f>
        <v>0</v>
      </c>
      <c r="AQ191" s="262">
        <f>IF($AL191="",0,'All Ticker P&amp;L'!J191*'All Ticker P&amp;L'!I191)</f>
        <v>0</v>
      </c>
      <c r="AR191" s="262">
        <f>IF($AL191="",0,'All Ticker P&amp;L'!L191)</f>
        <v>0</v>
      </c>
      <c r="AS191" s="263">
        <f>IF($AL191="",0,'All Ticker P&amp;L'!M191)</f>
        <v>0</v>
      </c>
      <c r="AT191" s="240" t="str">
        <f>IF($AL191="","",RANK(AR191,$AR$2:$AR$1001)+COUNTIF($AR$2:AR191,AR191)-1)</f>
        <v/>
      </c>
      <c r="AU191" s="240" t="str">
        <f>IF($AL191="","",RANK(AV191,$AV$2:$AV$1001)+COUNTIF($AV$2:AV191,AV191)-1)</f>
        <v/>
      </c>
      <c r="AV191" s="262">
        <f t="shared" si="36"/>
        <v>0</v>
      </c>
    </row>
    <row r="192" spans="26:48" ht="15" customHeight="1" x14ac:dyDescent="0.2">
      <c r="Z192" s="240" t="str">
        <f>Shares!A192</f>
        <v/>
      </c>
      <c r="AA192" s="240" t="str">
        <f>Shares!B192</f>
        <v/>
      </c>
      <c r="AB192" s="240" t="str">
        <f>Shares!C192</f>
        <v/>
      </c>
      <c r="AC192" s="240" t="str">
        <f>Shares!D192</f>
        <v/>
      </c>
      <c r="AD192" s="240">
        <f>IF($Z192="",0,Shares!E192)</f>
        <v>0</v>
      </c>
      <c r="AE192" s="262">
        <f>IF($Z192="",0,Shares!K192*Shares!J192)</f>
        <v>0</v>
      </c>
      <c r="AF192" s="263">
        <f t="shared" si="35"/>
        <v>0</v>
      </c>
      <c r="AG192" s="262">
        <f>IF($Z192="",0,Shares!M192)</f>
        <v>0</v>
      </c>
      <c r="AH192" s="263">
        <f>IF($Z192="",0,Shares!N192)</f>
        <v>0</v>
      </c>
      <c r="AI192" s="240" t="str">
        <f>IF($Z192="","",RANK(AE192,$AE$2:$AE$1001)+COUNTIF($AE$2:AE192,AE192)-1)</f>
        <v/>
      </c>
      <c r="AJ192" s="240" t="str">
        <f>IF($AD192&lt;0,COUNT($AJ$1:AJ191)+1,"")</f>
        <v/>
      </c>
      <c r="AL192" s="240" t="str">
        <f>'All Ticker P&amp;L'!A192</f>
        <v/>
      </c>
      <c r="AM192" s="240" t="str">
        <f>'All Ticker P&amp;L'!B192</f>
        <v/>
      </c>
      <c r="AN192" s="240" t="str">
        <f>'All Ticker P&amp;L'!C192</f>
        <v/>
      </c>
      <c r="AO192" s="240" t="str">
        <f>'All Ticker P&amp;L'!D192</f>
        <v/>
      </c>
      <c r="AP192" s="240">
        <f>IF($AL192="",0,'All Ticker P&amp;L'!E192)</f>
        <v>0</v>
      </c>
      <c r="AQ192" s="262">
        <f>IF($AL192="",0,'All Ticker P&amp;L'!J192*'All Ticker P&amp;L'!I192)</f>
        <v>0</v>
      </c>
      <c r="AR192" s="262">
        <f>IF($AL192="",0,'All Ticker P&amp;L'!L192)</f>
        <v>0</v>
      </c>
      <c r="AS192" s="263">
        <f>IF($AL192="",0,'All Ticker P&amp;L'!M192)</f>
        <v>0</v>
      </c>
      <c r="AT192" s="240" t="str">
        <f>IF($AL192="","",RANK(AR192,$AR$2:$AR$1001)+COUNTIF($AR$2:AR192,AR192)-1)</f>
        <v/>
      </c>
      <c r="AU192" s="240" t="str">
        <f>IF($AL192="","",RANK(AV192,$AV$2:$AV$1001)+COUNTIF($AV$2:AV192,AV192)-1)</f>
        <v/>
      </c>
      <c r="AV192" s="262">
        <f t="shared" si="36"/>
        <v>0</v>
      </c>
    </row>
    <row r="193" spans="26:48" ht="15" customHeight="1" x14ac:dyDescent="0.2">
      <c r="Z193" s="240" t="str">
        <f>Shares!A193</f>
        <v/>
      </c>
      <c r="AA193" s="240" t="str">
        <f>Shares!B193</f>
        <v/>
      </c>
      <c r="AB193" s="240" t="str">
        <f>Shares!C193</f>
        <v/>
      </c>
      <c r="AC193" s="240" t="str">
        <f>Shares!D193</f>
        <v/>
      </c>
      <c r="AD193" s="240">
        <f>IF($Z193="",0,Shares!E193)</f>
        <v>0</v>
      </c>
      <c r="AE193" s="262">
        <f>IF($Z193="",0,Shares!K193*Shares!J193)</f>
        <v>0</v>
      </c>
      <c r="AF193" s="263">
        <f t="shared" si="35"/>
        <v>0</v>
      </c>
      <c r="AG193" s="262">
        <f>IF($Z193="",0,Shares!M193)</f>
        <v>0</v>
      </c>
      <c r="AH193" s="263">
        <f>IF($Z193="",0,Shares!N193)</f>
        <v>0</v>
      </c>
      <c r="AI193" s="240" t="str">
        <f>IF($Z193="","",RANK(AE193,$AE$2:$AE$1001)+COUNTIF($AE$2:AE193,AE193)-1)</f>
        <v/>
      </c>
      <c r="AJ193" s="240" t="str">
        <f>IF($AD193&lt;0,COUNT($AJ$1:AJ192)+1,"")</f>
        <v/>
      </c>
      <c r="AL193" s="240" t="str">
        <f>'All Ticker P&amp;L'!A193</f>
        <v/>
      </c>
      <c r="AM193" s="240" t="str">
        <f>'All Ticker P&amp;L'!B193</f>
        <v/>
      </c>
      <c r="AN193" s="240" t="str">
        <f>'All Ticker P&amp;L'!C193</f>
        <v/>
      </c>
      <c r="AO193" s="240" t="str">
        <f>'All Ticker P&amp;L'!D193</f>
        <v/>
      </c>
      <c r="AP193" s="240">
        <f>IF($AL193="",0,'All Ticker P&amp;L'!E193)</f>
        <v>0</v>
      </c>
      <c r="AQ193" s="262">
        <f>IF($AL193="",0,'All Ticker P&amp;L'!J193*'All Ticker P&amp;L'!I193)</f>
        <v>0</v>
      </c>
      <c r="AR193" s="262">
        <f>IF($AL193="",0,'All Ticker P&amp;L'!L193)</f>
        <v>0</v>
      </c>
      <c r="AS193" s="263">
        <f>IF($AL193="",0,'All Ticker P&amp;L'!M193)</f>
        <v>0</v>
      </c>
      <c r="AT193" s="240" t="str">
        <f>IF($AL193="","",RANK(AR193,$AR$2:$AR$1001)+COUNTIF($AR$2:AR193,AR193)-1)</f>
        <v/>
      </c>
      <c r="AU193" s="240" t="str">
        <f>IF($AL193="","",RANK(AV193,$AV$2:$AV$1001)+COUNTIF($AV$2:AV193,AV193)-1)</f>
        <v/>
      </c>
      <c r="AV193" s="262">
        <f t="shared" si="36"/>
        <v>0</v>
      </c>
    </row>
    <row r="194" spans="26:48" ht="15" customHeight="1" x14ac:dyDescent="0.2">
      <c r="Z194" s="240" t="str">
        <f>Shares!A194</f>
        <v/>
      </c>
      <c r="AA194" s="240" t="str">
        <f>Shares!B194</f>
        <v/>
      </c>
      <c r="AB194" s="240" t="str">
        <f>Shares!C194</f>
        <v/>
      </c>
      <c r="AC194" s="240" t="str">
        <f>Shares!D194</f>
        <v/>
      </c>
      <c r="AD194" s="240">
        <f>IF($Z194="",0,Shares!E194)</f>
        <v>0</v>
      </c>
      <c r="AE194" s="262">
        <f>IF($Z194="",0,Shares!K194*Shares!J194)</f>
        <v>0</v>
      </c>
      <c r="AF194" s="263">
        <f t="shared" ref="AF194:AF257" si="37">IFERROR(AE194/$B$5,0)</f>
        <v>0</v>
      </c>
      <c r="AG194" s="262">
        <f>IF($Z194="",0,Shares!M194)</f>
        <v>0</v>
      </c>
      <c r="AH194" s="263">
        <f>IF($Z194="",0,Shares!N194)</f>
        <v>0</v>
      </c>
      <c r="AI194" s="240" t="str">
        <f>IF($Z194="","",RANK(AE194,$AE$2:$AE$1001)+COUNTIF($AE$2:AE194,AE194)-1)</f>
        <v/>
      </c>
      <c r="AJ194" s="240" t="str">
        <f>IF($AD194&lt;0,COUNT($AJ$1:AJ193)+1,"")</f>
        <v/>
      </c>
      <c r="AL194" s="240" t="str">
        <f>'All Ticker P&amp;L'!A194</f>
        <v/>
      </c>
      <c r="AM194" s="240" t="str">
        <f>'All Ticker P&amp;L'!B194</f>
        <v/>
      </c>
      <c r="AN194" s="240" t="str">
        <f>'All Ticker P&amp;L'!C194</f>
        <v/>
      </c>
      <c r="AO194" s="240" t="str">
        <f>'All Ticker P&amp;L'!D194</f>
        <v/>
      </c>
      <c r="AP194" s="240">
        <f>IF($AL194="",0,'All Ticker P&amp;L'!E194)</f>
        <v>0</v>
      </c>
      <c r="AQ194" s="262">
        <f>IF($AL194="",0,'All Ticker P&amp;L'!J194*'All Ticker P&amp;L'!I194)</f>
        <v>0</v>
      </c>
      <c r="AR194" s="262">
        <f>IF($AL194="",0,'All Ticker P&amp;L'!L194)</f>
        <v>0</v>
      </c>
      <c r="AS194" s="263">
        <f>IF($AL194="",0,'All Ticker P&amp;L'!M194)</f>
        <v>0</v>
      </c>
      <c r="AT194" s="240" t="str">
        <f>IF($AL194="","",RANK(AR194,$AR$2:$AR$1001)+COUNTIF($AR$2:AR194,AR194)-1)</f>
        <v/>
      </c>
      <c r="AU194" s="240" t="str">
        <f>IF($AL194="","",RANK(AV194,$AV$2:$AV$1001)+COUNTIF($AV$2:AV194,AV194)-1)</f>
        <v/>
      </c>
      <c r="AV194" s="262">
        <f t="shared" ref="AV194:AV257" si="38">-AR194</f>
        <v>0</v>
      </c>
    </row>
    <row r="195" spans="26:48" ht="15" customHeight="1" x14ac:dyDescent="0.2">
      <c r="Z195" s="240" t="str">
        <f>Shares!A195</f>
        <v/>
      </c>
      <c r="AA195" s="240" t="str">
        <f>Shares!B195</f>
        <v/>
      </c>
      <c r="AB195" s="240" t="str">
        <f>Shares!C195</f>
        <v/>
      </c>
      <c r="AC195" s="240" t="str">
        <f>Shares!D195</f>
        <v/>
      </c>
      <c r="AD195" s="240">
        <f>IF($Z195="",0,Shares!E195)</f>
        <v>0</v>
      </c>
      <c r="AE195" s="262">
        <f>IF($Z195="",0,Shares!K195*Shares!J195)</f>
        <v>0</v>
      </c>
      <c r="AF195" s="263">
        <f t="shared" si="37"/>
        <v>0</v>
      </c>
      <c r="AG195" s="262">
        <f>IF($Z195="",0,Shares!M195)</f>
        <v>0</v>
      </c>
      <c r="AH195" s="263">
        <f>IF($Z195="",0,Shares!N195)</f>
        <v>0</v>
      </c>
      <c r="AI195" s="240" t="str">
        <f>IF($Z195="","",RANK(AE195,$AE$2:$AE$1001)+COUNTIF($AE$2:AE195,AE195)-1)</f>
        <v/>
      </c>
      <c r="AJ195" s="240" t="str">
        <f>IF($AD195&lt;0,COUNT($AJ$1:AJ194)+1,"")</f>
        <v/>
      </c>
      <c r="AL195" s="240" t="str">
        <f>'All Ticker P&amp;L'!A195</f>
        <v/>
      </c>
      <c r="AM195" s="240" t="str">
        <f>'All Ticker P&amp;L'!B195</f>
        <v/>
      </c>
      <c r="AN195" s="240" t="str">
        <f>'All Ticker P&amp;L'!C195</f>
        <v/>
      </c>
      <c r="AO195" s="240" t="str">
        <f>'All Ticker P&amp;L'!D195</f>
        <v/>
      </c>
      <c r="AP195" s="240">
        <f>IF($AL195="",0,'All Ticker P&amp;L'!E195)</f>
        <v>0</v>
      </c>
      <c r="AQ195" s="262">
        <f>IF($AL195="",0,'All Ticker P&amp;L'!J195*'All Ticker P&amp;L'!I195)</f>
        <v>0</v>
      </c>
      <c r="AR195" s="262">
        <f>IF($AL195="",0,'All Ticker P&amp;L'!L195)</f>
        <v>0</v>
      </c>
      <c r="AS195" s="263">
        <f>IF($AL195="",0,'All Ticker P&amp;L'!M195)</f>
        <v>0</v>
      </c>
      <c r="AT195" s="240" t="str">
        <f>IF($AL195="","",RANK(AR195,$AR$2:$AR$1001)+COUNTIF($AR$2:AR195,AR195)-1)</f>
        <v/>
      </c>
      <c r="AU195" s="240" t="str">
        <f>IF($AL195="","",RANK(AV195,$AV$2:$AV$1001)+COUNTIF($AV$2:AV195,AV195)-1)</f>
        <v/>
      </c>
      <c r="AV195" s="262">
        <f t="shared" si="38"/>
        <v>0</v>
      </c>
    </row>
    <row r="196" spans="26:48" ht="15" customHeight="1" x14ac:dyDescent="0.2">
      <c r="Z196" s="240" t="str">
        <f>Shares!A196</f>
        <v/>
      </c>
      <c r="AA196" s="240" t="str">
        <f>Shares!B196</f>
        <v/>
      </c>
      <c r="AB196" s="240" t="str">
        <f>Shares!C196</f>
        <v/>
      </c>
      <c r="AC196" s="240" t="str">
        <f>Shares!D196</f>
        <v/>
      </c>
      <c r="AD196" s="240">
        <f>IF($Z196="",0,Shares!E196)</f>
        <v>0</v>
      </c>
      <c r="AE196" s="262">
        <f>IF($Z196="",0,Shares!K196*Shares!J196)</f>
        <v>0</v>
      </c>
      <c r="AF196" s="263">
        <f t="shared" si="37"/>
        <v>0</v>
      </c>
      <c r="AG196" s="262">
        <f>IF($Z196="",0,Shares!M196)</f>
        <v>0</v>
      </c>
      <c r="AH196" s="263">
        <f>IF($Z196="",0,Shares!N196)</f>
        <v>0</v>
      </c>
      <c r="AI196" s="240" t="str">
        <f>IF($Z196="","",RANK(AE196,$AE$2:$AE$1001)+COUNTIF($AE$2:AE196,AE196)-1)</f>
        <v/>
      </c>
      <c r="AJ196" s="240" t="str">
        <f>IF($AD196&lt;0,COUNT($AJ$1:AJ195)+1,"")</f>
        <v/>
      </c>
      <c r="AL196" s="240" t="str">
        <f>'All Ticker P&amp;L'!A196</f>
        <v/>
      </c>
      <c r="AM196" s="240" t="str">
        <f>'All Ticker P&amp;L'!B196</f>
        <v/>
      </c>
      <c r="AN196" s="240" t="str">
        <f>'All Ticker P&amp;L'!C196</f>
        <v/>
      </c>
      <c r="AO196" s="240" t="str">
        <f>'All Ticker P&amp;L'!D196</f>
        <v/>
      </c>
      <c r="AP196" s="240">
        <f>IF($AL196="",0,'All Ticker P&amp;L'!E196)</f>
        <v>0</v>
      </c>
      <c r="AQ196" s="262">
        <f>IF($AL196="",0,'All Ticker P&amp;L'!J196*'All Ticker P&amp;L'!I196)</f>
        <v>0</v>
      </c>
      <c r="AR196" s="262">
        <f>IF($AL196="",0,'All Ticker P&amp;L'!L196)</f>
        <v>0</v>
      </c>
      <c r="AS196" s="263">
        <f>IF($AL196="",0,'All Ticker P&amp;L'!M196)</f>
        <v>0</v>
      </c>
      <c r="AT196" s="240" t="str">
        <f>IF($AL196="","",RANK(AR196,$AR$2:$AR$1001)+COUNTIF($AR$2:AR196,AR196)-1)</f>
        <v/>
      </c>
      <c r="AU196" s="240" t="str">
        <f>IF($AL196="","",RANK(AV196,$AV$2:$AV$1001)+COUNTIF($AV$2:AV196,AV196)-1)</f>
        <v/>
      </c>
      <c r="AV196" s="262">
        <f t="shared" si="38"/>
        <v>0</v>
      </c>
    </row>
    <row r="197" spans="26:48" ht="15" customHeight="1" x14ac:dyDescent="0.2">
      <c r="Z197" s="240" t="str">
        <f>Shares!A197</f>
        <v/>
      </c>
      <c r="AA197" s="240" t="str">
        <f>Shares!B197</f>
        <v/>
      </c>
      <c r="AB197" s="240" t="str">
        <f>Shares!C197</f>
        <v/>
      </c>
      <c r="AC197" s="240" t="str">
        <f>Shares!D197</f>
        <v/>
      </c>
      <c r="AD197" s="240">
        <f>IF($Z197="",0,Shares!E197)</f>
        <v>0</v>
      </c>
      <c r="AE197" s="262">
        <f>IF($Z197="",0,Shares!K197*Shares!J197)</f>
        <v>0</v>
      </c>
      <c r="AF197" s="263">
        <f t="shared" si="37"/>
        <v>0</v>
      </c>
      <c r="AG197" s="262">
        <f>IF($Z197="",0,Shares!M197)</f>
        <v>0</v>
      </c>
      <c r="AH197" s="263">
        <f>IF($Z197="",0,Shares!N197)</f>
        <v>0</v>
      </c>
      <c r="AI197" s="240" t="str">
        <f>IF($Z197="","",RANK(AE197,$AE$2:$AE$1001)+COUNTIF($AE$2:AE197,AE197)-1)</f>
        <v/>
      </c>
      <c r="AJ197" s="240" t="str">
        <f>IF($AD197&lt;0,COUNT($AJ$1:AJ196)+1,"")</f>
        <v/>
      </c>
      <c r="AL197" s="240" t="str">
        <f>'All Ticker P&amp;L'!A197</f>
        <v/>
      </c>
      <c r="AM197" s="240" t="str">
        <f>'All Ticker P&amp;L'!B197</f>
        <v/>
      </c>
      <c r="AN197" s="240" t="str">
        <f>'All Ticker P&amp;L'!C197</f>
        <v/>
      </c>
      <c r="AO197" s="240" t="str">
        <f>'All Ticker P&amp;L'!D197</f>
        <v/>
      </c>
      <c r="AP197" s="240">
        <f>IF($AL197="",0,'All Ticker P&amp;L'!E197)</f>
        <v>0</v>
      </c>
      <c r="AQ197" s="262">
        <f>IF($AL197="",0,'All Ticker P&amp;L'!J197*'All Ticker P&amp;L'!I197)</f>
        <v>0</v>
      </c>
      <c r="AR197" s="262">
        <f>IF($AL197="",0,'All Ticker P&amp;L'!L197)</f>
        <v>0</v>
      </c>
      <c r="AS197" s="263">
        <f>IF($AL197="",0,'All Ticker P&amp;L'!M197)</f>
        <v>0</v>
      </c>
      <c r="AT197" s="240" t="str">
        <f>IF($AL197="","",RANK(AR197,$AR$2:$AR$1001)+COUNTIF($AR$2:AR197,AR197)-1)</f>
        <v/>
      </c>
      <c r="AU197" s="240" t="str">
        <f>IF($AL197="","",RANK(AV197,$AV$2:$AV$1001)+COUNTIF($AV$2:AV197,AV197)-1)</f>
        <v/>
      </c>
      <c r="AV197" s="262">
        <f t="shared" si="38"/>
        <v>0</v>
      </c>
    </row>
    <row r="198" spans="26:48" ht="15" customHeight="1" x14ac:dyDescent="0.2">
      <c r="Z198" s="240" t="str">
        <f>Shares!A198</f>
        <v/>
      </c>
      <c r="AA198" s="240" t="str">
        <f>Shares!B198</f>
        <v/>
      </c>
      <c r="AB198" s="240" t="str">
        <f>Shares!C198</f>
        <v/>
      </c>
      <c r="AC198" s="240" t="str">
        <f>Shares!D198</f>
        <v/>
      </c>
      <c r="AD198" s="240">
        <f>IF($Z198="",0,Shares!E198)</f>
        <v>0</v>
      </c>
      <c r="AE198" s="262">
        <f>IF($Z198="",0,Shares!K198*Shares!J198)</f>
        <v>0</v>
      </c>
      <c r="AF198" s="263">
        <f t="shared" si="37"/>
        <v>0</v>
      </c>
      <c r="AG198" s="262">
        <f>IF($Z198="",0,Shares!M198)</f>
        <v>0</v>
      </c>
      <c r="AH198" s="263">
        <f>IF($Z198="",0,Shares!N198)</f>
        <v>0</v>
      </c>
      <c r="AI198" s="240" t="str">
        <f>IF($Z198="","",RANK(AE198,$AE$2:$AE$1001)+COUNTIF($AE$2:AE198,AE198)-1)</f>
        <v/>
      </c>
      <c r="AJ198" s="240" t="str">
        <f>IF($AD198&lt;0,COUNT($AJ$1:AJ197)+1,"")</f>
        <v/>
      </c>
      <c r="AL198" s="240" t="str">
        <f>'All Ticker P&amp;L'!A198</f>
        <v/>
      </c>
      <c r="AM198" s="240" t="str">
        <f>'All Ticker P&amp;L'!B198</f>
        <v/>
      </c>
      <c r="AN198" s="240" t="str">
        <f>'All Ticker P&amp;L'!C198</f>
        <v/>
      </c>
      <c r="AO198" s="240" t="str">
        <f>'All Ticker P&amp;L'!D198</f>
        <v/>
      </c>
      <c r="AP198" s="240">
        <f>IF($AL198="",0,'All Ticker P&amp;L'!E198)</f>
        <v>0</v>
      </c>
      <c r="AQ198" s="262">
        <f>IF($AL198="",0,'All Ticker P&amp;L'!J198*'All Ticker P&amp;L'!I198)</f>
        <v>0</v>
      </c>
      <c r="AR198" s="262">
        <f>IF($AL198="",0,'All Ticker P&amp;L'!L198)</f>
        <v>0</v>
      </c>
      <c r="AS198" s="263">
        <f>IF($AL198="",0,'All Ticker P&amp;L'!M198)</f>
        <v>0</v>
      </c>
      <c r="AT198" s="240" t="str">
        <f>IF($AL198="","",RANK(AR198,$AR$2:$AR$1001)+COUNTIF($AR$2:AR198,AR198)-1)</f>
        <v/>
      </c>
      <c r="AU198" s="240" t="str">
        <f>IF($AL198="","",RANK(AV198,$AV$2:$AV$1001)+COUNTIF($AV$2:AV198,AV198)-1)</f>
        <v/>
      </c>
      <c r="AV198" s="262">
        <f t="shared" si="38"/>
        <v>0</v>
      </c>
    </row>
    <row r="199" spans="26:48" ht="15" customHeight="1" x14ac:dyDescent="0.2">
      <c r="Z199" s="240" t="str">
        <f>Shares!A199</f>
        <v/>
      </c>
      <c r="AA199" s="240" t="str">
        <f>Shares!B199</f>
        <v/>
      </c>
      <c r="AB199" s="240" t="str">
        <f>Shares!C199</f>
        <v/>
      </c>
      <c r="AC199" s="240" t="str">
        <f>Shares!D199</f>
        <v/>
      </c>
      <c r="AD199" s="240">
        <f>IF($Z199="",0,Shares!E199)</f>
        <v>0</v>
      </c>
      <c r="AE199" s="262">
        <f>IF($Z199="",0,Shares!K199*Shares!J199)</f>
        <v>0</v>
      </c>
      <c r="AF199" s="263">
        <f t="shared" si="37"/>
        <v>0</v>
      </c>
      <c r="AG199" s="262">
        <f>IF($Z199="",0,Shares!M199)</f>
        <v>0</v>
      </c>
      <c r="AH199" s="263">
        <f>IF($Z199="",0,Shares!N199)</f>
        <v>0</v>
      </c>
      <c r="AI199" s="240" t="str">
        <f>IF($Z199="","",RANK(AE199,$AE$2:$AE$1001)+COUNTIF($AE$2:AE199,AE199)-1)</f>
        <v/>
      </c>
      <c r="AJ199" s="240" t="str">
        <f>IF($AD199&lt;0,COUNT($AJ$1:AJ198)+1,"")</f>
        <v/>
      </c>
      <c r="AL199" s="240" t="str">
        <f>'All Ticker P&amp;L'!A199</f>
        <v/>
      </c>
      <c r="AM199" s="240" t="str">
        <f>'All Ticker P&amp;L'!B199</f>
        <v/>
      </c>
      <c r="AN199" s="240" t="str">
        <f>'All Ticker P&amp;L'!C199</f>
        <v/>
      </c>
      <c r="AO199" s="240" t="str">
        <f>'All Ticker P&amp;L'!D199</f>
        <v/>
      </c>
      <c r="AP199" s="240">
        <f>IF($AL199="",0,'All Ticker P&amp;L'!E199)</f>
        <v>0</v>
      </c>
      <c r="AQ199" s="262">
        <f>IF($AL199="",0,'All Ticker P&amp;L'!J199*'All Ticker P&amp;L'!I199)</f>
        <v>0</v>
      </c>
      <c r="AR199" s="262">
        <f>IF($AL199="",0,'All Ticker P&amp;L'!L199)</f>
        <v>0</v>
      </c>
      <c r="AS199" s="263">
        <f>IF($AL199="",0,'All Ticker P&amp;L'!M199)</f>
        <v>0</v>
      </c>
      <c r="AT199" s="240" t="str">
        <f>IF($AL199="","",RANK(AR199,$AR$2:$AR$1001)+COUNTIF($AR$2:AR199,AR199)-1)</f>
        <v/>
      </c>
      <c r="AU199" s="240" t="str">
        <f>IF($AL199="","",RANK(AV199,$AV$2:$AV$1001)+COUNTIF($AV$2:AV199,AV199)-1)</f>
        <v/>
      </c>
      <c r="AV199" s="262">
        <f t="shared" si="38"/>
        <v>0</v>
      </c>
    </row>
    <row r="200" spans="26:48" ht="15" customHeight="1" x14ac:dyDescent="0.2">
      <c r="Z200" s="240" t="str">
        <f>Shares!A200</f>
        <v/>
      </c>
      <c r="AA200" s="240" t="str">
        <f>Shares!B200</f>
        <v/>
      </c>
      <c r="AB200" s="240" t="str">
        <f>Shares!C200</f>
        <v/>
      </c>
      <c r="AC200" s="240" t="str">
        <f>Shares!D200</f>
        <v/>
      </c>
      <c r="AD200" s="240">
        <f>IF($Z200="",0,Shares!E200)</f>
        <v>0</v>
      </c>
      <c r="AE200" s="262">
        <f>IF($Z200="",0,Shares!K200*Shares!J200)</f>
        <v>0</v>
      </c>
      <c r="AF200" s="263">
        <f t="shared" si="37"/>
        <v>0</v>
      </c>
      <c r="AG200" s="262">
        <f>IF($Z200="",0,Shares!M200)</f>
        <v>0</v>
      </c>
      <c r="AH200" s="263">
        <f>IF($Z200="",0,Shares!N200)</f>
        <v>0</v>
      </c>
      <c r="AI200" s="240" t="str">
        <f>IF($Z200="","",RANK(AE200,$AE$2:$AE$1001)+COUNTIF($AE$2:AE200,AE200)-1)</f>
        <v/>
      </c>
      <c r="AJ200" s="240" t="str">
        <f>IF($AD200&lt;0,COUNT($AJ$1:AJ199)+1,"")</f>
        <v/>
      </c>
      <c r="AL200" s="240" t="str">
        <f>'All Ticker P&amp;L'!A200</f>
        <v/>
      </c>
      <c r="AM200" s="240" t="str">
        <f>'All Ticker P&amp;L'!B200</f>
        <v/>
      </c>
      <c r="AN200" s="240" t="str">
        <f>'All Ticker P&amp;L'!C200</f>
        <v/>
      </c>
      <c r="AO200" s="240" t="str">
        <f>'All Ticker P&amp;L'!D200</f>
        <v/>
      </c>
      <c r="AP200" s="240">
        <f>IF($AL200="",0,'All Ticker P&amp;L'!E200)</f>
        <v>0</v>
      </c>
      <c r="AQ200" s="262">
        <f>IF($AL200="",0,'All Ticker P&amp;L'!J200*'All Ticker P&amp;L'!I200)</f>
        <v>0</v>
      </c>
      <c r="AR200" s="262">
        <f>IF($AL200="",0,'All Ticker P&amp;L'!L200)</f>
        <v>0</v>
      </c>
      <c r="AS200" s="263">
        <f>IF($AL200="",0,'All Ticker P&amp;L'!M200)</f>
        <v>0</v>
      </c>
      <c r="AT200" s="240" t="str">
        <f>IF($AL200="","",RANK(AR200,$AR$2:$AR$1001)+COUNTIF($AR$2:AR200,AR200)-1)</f>
        <v/>
      </c>
      <c r="AU200" s="240" t="str">
        <f>IF($AL200="","",RANK(AV200,$AV$2:$AV$1001)+COUNTIF($AV$2:AV200,AV200)-1)</f>
        <v/>
      </c>
      <c r="AV200" s="262">
        <f t="shared" si="38"/>
        <v>0</v>
      </c>
    </row>
    <row r="201" spans="26:48" ht="15" customHeight="1" x14ac:dyDescent="0.2">
      <c r="Z201" s="240" t="str">
        <f>Shares!A201</f>
        <v/>
      </c>
      <c r="AA201" s="240" t="str">
        <f>Shares!B201</f>
        <v/>
      </c>
      <c r="AB201" s="240" t="str">
        <f>Shares!C201</f>
        <v/>
      </c>
      <c r="AC201" s="240" t="str">
        <f>Shares!D201</f>
        <v/>
      </c>
      <c r="AD201" s="240">
        <f>IF($Z201="",0,Shares!E201)</f>
        <v>0</v>
      </c>
      <c r="AE201" s="262">
        <f>IF($Z201="",0,Shares!K201*Shares!J201)</f>
        <v>0</v>
      </c>
      <c r="AF201" s="263">
        <f t="shared" si="37"/>
        <v>0</v>
      </c>
      <c r="AG201" s="262">
        <f>IF($Z201="",0,Shares!M201)</f>
        <v>0</v>
      </c>
      <c r="AH201" s="263">
        <f>IF($Z201="",0,Shares!N201)</f>
        <v>0</v>
      </c>
      <c r="AI201" s="240" t="str">
        <f>IF($Z201="","",RANK(AE201,$AE$2:$AE$1001)+COUNTIF($AE$2:AE201,AE201)-1)</f>
        <v/>
      </c>
      <c r="AJ201" s="240" t="str">
        <f>IF($AD201&lt;0,COUNT($AJ$1:AJ200)+1,"")</f>
        <v/>
      </c>
      <c r="AL201" s="240" t="str">
        <f>'All Ticker P&amp;L'!A201</f>
        <v/>
      </c>
      <c r="AM201" s="240" t="str">
        <f>'All Ticker P&amp;L'!B201</f>
        <v/>
      </c>
      <c r="AN201" s="240" t="str">
        <f>'All Ticker P&amp;L'!C201</f>
        <v/>
      </c>
      <c r="AO201" s="240" t="str">
        <f>'All Ticker P&amp;L'!D201</f>
        <v/>
      </c>
      <c r="AP201" s="240">
        <f>IF($AL201="",0,'All Ticker P&amp;L'!E201)</f>
        <v>0</v>
      </c>
      <c r="AQ201" s="262">
        <f>IF($AL201="",0,'All Ticker P&amp;L'!J201*'All Ticker P&amp;L'!I201)</f>
        <v>0</v>
      </c>
      <c r="AR201" s="262">
        <f>IF($AL201="",0,'All Ticker P&amp;L'!L201)</f>
        <v>0</v>
      </c>
      <c r="AS201" s="263">
        <f>IF($AL201="",0,'All Ticker P&amp;L'!M201)</f>
        <v>0</v>
      </c>
      <c r="AT201" s="240" t="str">
        <f>IF($AL201="","",RANK(AR201,$AR$2:$AR$1001)+COUNTIF($AR$2:AR201,AR201)-1)</f>
        <v/>
      </c>
      <c r="AU201" s="240" t="str">
        <f>IF($AL201="","",RANK(AV201,$AV$2:$AV$1001)+COUNTIF($AV$2:AV201,AV201)-1)</f>
        <v/>
      </c>
      <c r="AV201" s="262">
        <f t="shared" si="38"/>
        <v>0</v>
      </c>
    </row>
    <row r="202" spans="26:48" ht="15" customHeight="1" x14ac:dyDescent="0.2">
      <c r="Z202" s="240" t="str">
        <f>Shares!A202</f>
        <v/>
      </c>
      <c r="AA202" s="240" t="str">
        <f>Shares!B202</f>
        <v/>
      </c>
      <c r="AB202" s="240" t="str">
        <f>Shares!C202</f>
        <v/>
      </c>
      <c r="AC202" s="240" t="str">
        <f>Shares!D202</f>
        <v/>
      </c>
      <c r="AD202" s="240">
        <f>IF($Z202="",0,Shares!E202)</f>
        <v>0</v>
      </c>
      <c r="AE202" s="262">
        <f>IF($Z202="",0,Shares!K202*Shares!J202)</f>
        <v>0</v>
      </c>
      <c r="AF202" s="263">
        <f t="shared" si="37"/>
        <v>0</v>
      </c>
      <c r="AG202" s="262">
        <f>IF($Z202="",0,Shares!M202)</f>
        <v>0</v>
      </c>
      <c r="AH202" s="263">
        <f>IF($Z202="",0,Shares!N202)</f>
        <v>0</v>
      </c>
      <c r="AI202" s="240" t="str">
        <f>IF($Z202="","",RANK(AE202,$AE$2:$AE$1001)+COUNTIF($AE$2:AE202,AE202)-1)</f>
        <v/>
      </c>
      <c r="AJ202" s="240" t="str">
        <f>IF($AD202&lt;0,COUNT($AJ$1:AJ201)+1,"")</f>
        <v/>
      </c>
      <c r="AL202" s="240" t="str">
        <f>'All Ticker P&amp;L'!A202</f>
        <v/>
      </c>
      <c r="AM202" s="240" t="str">
        <f>'All Ticker P&amp;L'!B202</f>
        <v/>
      </c>
      <c r="AN202" s="240" t="str">
        <f>'All Ticker P&amp;L'!C202</f>
        <v/>
      </c>
      <c r="AO202" s="240" t="str">
        <f>'All Ticker P&amp;L'!D202</f>
        <v/>
      </c>
      <c r="AP202" s="240">
        <f>IF($AL202="",0,'All Ticker P&amp;L'!E202)</f>
        <v>0</v>
      </c>
      <c r="AQ202" s="262">
        <f>IF($AL202="",0,'All Ticker P&amp;L'!J202*'All Ticker P&amp;L'!I202)</f>
        <v>0</v>
      </c>
      <c r="AR202" s="262">
        <f>IF($AL202="",0,'All Ticker P&amp;L'!L202)</f>
        <v>0</v>
      </c>
      <c r="AS202" s="263">
        <f>IF($AL202="",0,'All Ticker P&amp;L'!M202)</f>
        <v>0</v>
      </c>
      <c r="AT202" s="240" t="str">
        <f>IF($AL202="","",RANK(AR202,$AR$2:$AR$1001)+COUNTIF($AR$2:AR202,AR202)-1)</f>
        <v/>
      </c>
      <c r="AU202" s="240" t="str">
        <f>IF($AL202="","",RANK(AV202,$AV$2:$AV$1001)+COUNTIF($AV$2:AV202,AV202)-1)</f>
        <v/>
      </c>
      <c r="AV202" s="262">
        <f t="shared" si="38"/>
        <v>0</v>
      </c>
    </row>
    <row r="203" spans="26:48" ht="15" customHeight="1" x14ac:dyDescent="0.2">
      <c r="Z203" s="240" t="str">
        <f>Shares!A203</f>
        <v/>
      </c>
      <c r="AA203" s="240" t="str">
        <f>Shares!B203</f>
        <v/>
      </c>
      <c r="AB203" s="240" t="str">
        <f>Shares!C203</f>
        <v/>
      </c>
      <c r="AC203" s="240" t="str">
        <f>Shares!D203</f>
        <v/>
      </c>
      <c r="AD203" s="240">
        <f>IF($Z203="",0,Shares!E203)</f>
        <v>0</v>
      </c>
      <c r="AE203" s="262">
        <f>IF($Z203="",0,Shares!K203*Shares!J203)</f>
        <v>0</v>
      </c>
      <c r="AF203" s="263">
        <f t="shared" si="37"/>
        <v>0</v>
      </c>
      <c r="AG203" s="262">
        <f>IF($Z203="",0,Shares!M203)</f>
        <v>0</v>
      </c>
      <c r="AH203" s="263">
        <f>IF($Z203="",0,Shares!N203)</f>
        <v>0</v>
      </c>
      <c r="AI203" s="240" t="str">
        <f>IF($Z203="","",RANK(AE203,$AE$2:$AE$1001)+COUNTIF($AE$2:AE203,AE203)-1)</f>
        <v/>
      </c>
      <c r="AJ203" s="240" t="str">
        <f>IF($AD203&lt;0,COUNT($AJ$1:AJ202)+1,"")</f>
        <v/>
      </c>
      <c r="AL203" s="240" t="str">
        <f>'All Ticker P&amp;L'!A203</f>
        <v/>
      </c>
      <c r="AM203" s="240" t="str">
        <f>'All Ticker P&amp;L'!B203</f>
        <v/>
      </c>
      <c r="AN203" s="240" t="str">
        <f>'All Ticker P&amp;L'!C203</f>
        <v/>
      </c>
      <c r="AO203" s="240" t="str">
        <f>'All Ticker P&amp;L'!D203</f>
        <v/>
      </c>
      <c r="AP203" s="240">
        <f>IF($AL203="",0,'All Ticker P&amp;L'!E203)</f>
        <v>0</v>
      </c>
      <c r="AQ203" s="262">
        <f>IF($AL203="",0,'All Ticker P&amp;L'!J203*'All Ticker P&amp;L'!I203)</f>
        <v>0</v>
      </c>
      <c r="AR203" s="262">
        <f>IF($AL203="",0,'All Ticker P&amp;L'!L203)</f>
        <v>0</v>
      </c>
      <c r="AS203" s="263">
        <f>IF($AL203="",0,'All Ticker P&amp;L'!M203)</f>
        <v>0</v>
      </c>
      <c r="AT203" s="240" t="str">
        <f>IF($AL203="","",RANK(AR203,$AR$2:$AR$1001)+COUNTIF($AR$2:AR203,AR203)-1)</f>
        <v/>
      </c>
      <c r="AU203" s="240" t="str">
        <f>IF($AL203="","",RANK(AV203,$AV$2:$AV$1001)+COUNTIF($AV$2:AV203,AV203)-1)</f>
        <v/>
      </c>
      <c r="AV203" s="262">
        <f t="shared" si="38"/>
        <v>0</v>
      </c>
    </row>
    <row r="204" spans="26:48" ht="15" customHeight="1" x14ac:dyDescent="0.2">
      <c r="Z204" s="240" t="str">
        <f>Shares!A204</f>
        <v/>
      </c>
      <c r="AA204" s="240" t="str">
        <f>Shares!B204</f>
        <v/>
      </c>
      <c r="AB204" s="240" t="str">
        <f>Shares!C204</f>
        <v/>
      </c>
      <c r="AC204" s="240" t="str">
        <f>Shares!D204</f>
        <v/>
      </c>
      <c r="AD204" s="240">
        <f>IF($Z204="",0,Shares!E204)</f>
        <v>0</v>
      </c>
      <c r="AE204" s="262">
        <f>IF($Z204="",0,Shares!K204*Shares!J204)</f>
        <v>0</v>
      </c>
      <c r="AF204" s="263">
        <f t="shared" si="37"/>
        <v>0</v>
      </c>
      <c r="AG204" s="262">
        <f>IF($Z204="",0,Shares!M204)</f>
        <v>0</v>
      </c>
      <c r="AH204" s="263">
        <f>IF($Z204="",0,Shares!N204)</f>
        <v>0</v>
      </c>
      <c r="AI204" s="240" t="str">
        <f>IF($Z204="","",RANK(AE204,$AE$2:$AE$1001)+COUNTIF($AE$2:AE204,AE204)-1)</f>
        <v/>
      </c>
      <c r="AJ204" s="240" t="str">
        <f>IF($AD204&lt;0,COUNT($AJ$1:AJ203)+1,"")</f>
        <v/>
      </c>
      <c r="AL204" s="240" t="str">
        <f>'All Ticker P&amp;L'!A204</f>
        <v/>
      </c>
      <c r="AM204" s="240" t="str">
        <f>'All Ticker P&amp;L'!B204</f>
        <v/>
      </c>
      <c r="AN204" s="240" t="str">
        <f>'All Ticker P&amp;L'!C204</f>
        <v/>
      </c>
      <c r="AO204" s="240" t="str">
        <f>'All Ticker P&amp;L'!D204</f>
        <v/>
      </c>
      <c r="AP204" s="240">
        <f>IF($AL204="",0,'All Ticker P&amp;L'!E204)</f>
        <v>0</v>
      </c>
      <c r="AQ204" s="262">
        <f>IF($AL204="",0,'All Ticker P&amp;L'!J204*'All Ticker P&amp;L'!I204)</f>
        <v>0</v>
      </c>
      <c r="AR204" s="262">
        <f>IF($AL204="",0,'All Ticker P&amp;L'!L204)</f>
        <v>0</v>
      </c>
      <c r="AS204" s="263">
        <f>IF($AL204="",0,'All Ticker P&amp;L'!M204)</f>
        <v>0</v>
      </c>
      <c r="AT204" s="240" t="str">
        <f>IF($AL204="","",RANK(AR204,$AR$2:$AR$1001)+COUNTIF($AR$2:AR204,AR204)-1)</f>
        <v/>
      </c>
      <c r="AU204" s="240" t="str">
        <f>IF($AL204="","",RANK(AV204,$AV$2:$AV$1001)+COUNTIF($AV$2:AV204,AV204)-1)</f>
        <v/>
      </c>
      <c r="AV204" s="262">
        <f t="shared" si="38"/>
        <v>0</v>
      </c>
    </row>
    <row r="205" spans="26:48" ht="15" customHeight="1" x14ac:dyDescent="0.2">
      <c r="Z205" s="240" t="str">
        <f>Shares!A205</f>
        <v/>
      </c>
      <c r="AA205" s="240" t="str">
        <f>Shares!B205</f>
        <v/>
      </c>
      <c r="AB205" s="240" t="str">
        <f>Shares!C205</f>
        <v/>
      </c>
      <c r="AC205" s="240" t="str">
        <f>Shares!D205</f>
        <v/>
      </c>
      <c r="AD205" s="240">
        <f>IF($Z205="",0,Shares!E205)</f>
        <v>0</v>
      </c>
      <c r="AE205" s="262">
        <f>IF($Z205="",0,Shares!K205*Shares!J205)</f>
        <v>0</v>
      </c>
      <c r="AF205" s="263">
        <f t="shared" si="37"/>
        <v>0</v>
      </c>
      <c r="AG205" s="262">
        <f>IF($Z205="",0,Shares!M205)</f>
        <v>0</v>
      </c>
      <c r="AH205" s="263">
        <f>IF($Z205="",0,Shares!N205)</f>
        <v>0</v>
      </c>
      <c r="AI205" s="240" t="str">
        <f>IF($Z205="","",RANK(AE205,$AE$2:$AE$1001)+COUNTIF($AE$2:AE205,AE205)-1)</f>
        <v/>
      </c>
      <c r="AJ205" s="240" t="str">
        <f>IF($AD205&lt;0,COUNT($AJ$1:AJ204)+1,"")</f>
        <v/>
      </c>
      <c r="AL205" s="240" t="str">
        <f>'All Ticker P&amp;L'!A205</f>
        <v/>
      </c>
      <c r="AM205" s="240" t="str">
        <f>'All Ticker P&amp;L'!B205</f>
        <v/>
      </c>
      <c r="AN205" s="240" t="str">
        <f>'All Ticker P&amp;L'!C205</f>
        <v/>
      </c>
      <c r="AO205" s="240" t="str">
        <f>'All Ticker P&amp;L'!D205</f>
        <v/>
      </c>
      <c r="AP205" s="240">
        <f>IF($AL205="",0,'All Ticker P&amp;L'!E205)</f>
        <v>0</v>
      </c>
      <c r="AQ205" s="262">
        <f>IF($AL205="",0,'All Ticker P&amp;L'!J205*'All Ticker P&amp;L'!I205)</f>
        <v>0</v>
      </c>
      <c r="AR205" s="262">
        <f>IF($AL205="",0,'All Ticker P&amp;L'!L205)</f>
        <v>0</v>
      </c>
      <c r="AS205" s="263">
        <f>IF($AL205="",0,'All Ticker P&amp;L'!M205)</f>
        <v>0</v>
      </c>
      <c r="AT205" s="240" t="str">
        <f>IF($AL205="","",RANK(AR205,$AR$2:$AR$1001)+COUNTIF($AR$2:AR205,AR205)-1)</f>
        <v/>
      </c>
      <c r="AU205" s="240" t="str">
        <f>IF($AL205="","",RANK(AV205,$AV$2:$AV$1001)+COUNTIF($AV$2:AV205,AV205)-1)</f>
        <v/>
      </c>
      <c r="AV205" s="262">
        <f t="shared" si="38"/>
        <v>0</v>
      </c>
    </row>
    <row r="206" spans="26:48" ht="15" customHeight="1" x14ac:dyDescent="0.2">
      <c r="Z206" s="240" t="str">
        <f>Shares!A206</f>
        <v/>
      </c>
      <c r="AA206" s="240" t="str">
        <f>Shares!B206</f>
        <v/>
      </c>
      <c r="AB206" s="240" t="str">
        <f>Shares!C206</f>
        <v/>
      </c>
      <c r="AC206" s="240" t="str">
        <f>Shares!D206</f>
        <v/>
      </c>
      <c r="AD206" s="240">
        <f>IF($Z206="",0,Shares!E206)</f>
        <v>0</v>
      </c>
      <c r="AE206" s="262">
        <f>IF($Z206="",0,Shares!K206*Shares!J206)</f>
        <v>0</v>
      </c>
      <c r="AF206" s="263">
        <f t="shared" si="37"/>
        <v>0</v>
      </c>
      <c r="AG206" s="262">
        <f>IF($Z206="",0,Shares!M206)</f>
        <v>0</v>
      </c>
      <c r="AH206" s="263">
        <f>IF($Z206="",0,Shares!N206)</f>
        <v>0</v>
      </c>
      <c r="AI206" s="240" t="str">
        <f>IF($Z206="","",RANK(AE206,$AE$2:$AE$1001)+COUNTIF($AE$2:AE206,AE206)-1)</f>
        <v/>
      </c>
      <c r="AJ206" s="240" t="str">
        <f>IF($AD206&lt;0,COUNT($AJ$1:AJ205)+1,"")</f>
        <v/>
      </c>
      <c r="AL206" s="240" t="str">
        <f>'All Ticker P&amp;L'!A206</f>
        <v/>
      </c>
      <c r="AM206" s="240" t="str">
        <f>'All Ticker P&amp;L'!B206</f>
        <v/>
      </c>
      <c r="AN206" s="240" t="str">
        <f>'All Ticker P&amp;L'!C206</f>
        <v/>
      </c>
      <c r="AO206" s="240" t="str">
        <f>'All Ticker P&amp;L'!D206</f>
        <v/>
      </c>
      <c r="AP206" s="240">
        <f>IF($AL206="",0,'All Ticker P&amp;L'!E206)</f>
        <v>0</v>
      </c>
      <c r="AQ206" s="262">
        <f>IF($AL206="",0,'All Ticker P&amp;L'!J206*'All Ticker P&amp;L'!I206)</f>
        <v>0</v>
      </c>
      <c r="AR206" s="262">
        <f>IF($AL206="",0,'All Ticker P&amp;L'!L206)</f>
        <v>0</v>
      </c>
      <c r="AS206" s="263">
        <f>IF($AL206="",0,'All Ticker P&amp;L'!M206)</f>
        <v>0</v>
      </c>
      <c r="AT206" s="240" t="str">
        <f>IF($AL206="","",RANK(AR206,$AR$2:$AR$1001)+COUNTIF($AR$2:AR206,AR206)-1)</f>
        <v/>
      </c>
      <c r="AU206" s="240" t="str">
        <f>IF($AL206="","",RANK(AV206,$AV$2:$AV$1001)+COUNTIF($AV$2:AV206,AV206)-1)</f>
        <v/>
      </c>
      <c r="AV206" s="262">
        <f t="shared" si="38"/>
        <v>0</v>
      </c>
    </row>
    <row r="207" spans="26:48" ht="15" customHeight="1" x14ac:dyDescent="0.2">
      <c r="Z207" s="240" t="str">
        <f>Shares!A207</f>
        <v/>
      </c>
      <c r="AA207" s="240" t="str">
        <f>Shares!B207</f>
        <v/>
      </c>
      <c r="AB207" s="240" t="str">
        <f>Shares!C207</f>
        <v/>
      </c>
      <c r="AC207" s="240" t="str">
        <f>Shares!D207</f>
        <v/>
      </c>
      <c r="AD207" s="240">
        <f>IF($Z207="",0,Shares!E207)</f>
        <v>0</v>
      </c>
      <c r="AE207" s="262">
        <f>IF($Z207="",0,Shares!K207*Shares!J207)</f>
        <v>0</v>
      </c>
      <c r="AF207" s="263">
        <f t="shared" si="37"/>
        <v>0</v>
      </c>
      <c r="AG207" s="262">
        <f>IF($Z207="",0,Shares!M207)</f>
        <v>0</v>
      </c>
      <c r="AH207" s="263">
        <f>IF($Z207="",0,Shares!N207)</f>
        <v>0</v>
      </c>
      <c r="AI207" s="240" t="str">
        <f>IF($Z207="","",RANK(AE207,$AE$2:$AE$1001)+COUNTIF($AE$2:AE207,AE207)-1)</f>
        <v/>
      </c>
      <c r="AJ207" s="240" t="str">
        <f>IF($AD207&lt;0,COUNT($AJ$1:AJ206)+1,"")</f>
        <v/>
      </c>
      <c r="AL207" s="240" t="str">
        <f>'All Ticker P&amp;L'!A207</f>
        <v/>
      </c>
      <c r="AM207" s="240" t="str">
        <f>'All Ticker P&amp;L'!B207</f>
        <v/>
      </c>
      <c r="AN207" s="240" t="str">
        <f>'All Ticker P&amp;L'!C207</f>
        <v/>
      </c>
      <c r="AO207" s="240" t="str">
        <f>'All Ticker P&amp;L'!D207</f>
        <v/>
      </c>
      <c r="AP207" s="240">
        <f>IF($AL207="",0,'All Ticker P&amp;L'!E207)</f>
        <v>0</v>
      </c>
      <c r="AQ207" s="262">
        <f>IF($AL207="",0,'All Ticker P&amp;L'!J207*'All Ticker P&amp;L'!I207)</f>
        <v>0</v>
      </c>
      <c r="AR207" s="262">
        <f>IF($AL207="",0,'All Ticker P&amp;L'!L207)</f>
        <v>0</v>
      </c>
      <c r="AS207" s="263">
        <f>IF($AL207="",0,'All Ticker P&amp;L'!M207)</f>
        <v>0</v>
      </c>
      <c r="AT207" s="240" t="str">
        <f>IF($AL207="","",RANK(AR207,$AR$2:$AR$1001)+COUNTIF($AR$2:AR207,AR207)-1)</f>
        <v/>
      </c>
      <c r="AU207" s="240" t="str">
        <f>IF($AL207="","",RANK(AV207,$AV$2:$AV$1001)+COUNTIF($AV$2:AV207,AV207)-1)</f>
        <v/>
      </c>
      <c r="AV207" s="262">
        <f t="shared" si="38"/>
        <v>0</v>
      </c>
    </row>
    <row r="208" spans="26:48" ht="15" customHeight="1" x14ac:dyDescent="0.2">
      <c r="Z208" s="240" t="str">
        <f>Shares!A208</f>
        <v/>
      </c>
      <c r="AA208" s="240" t="str">
        <f>Shares!B208</f>
        <v/>
      </c>
      <c r="AB208" s="240" t="str">
        <f>Shares!C208</f>
        <v/>
      </c>
      <c r="AC208" s="240" t="str">
        <f>Shares!D208</f>
        <v/>
      </c>
      <c r="AD208" s="240">
        <f>IF($Z208="",0,Shares!E208)</f>
        <v>0</v>
      </c>
      <c r="AE208" s="262">
        <f>IF($Z208="",0,Shares!K208*Shares!J208)</f>
        <v>0</v>
      </c>
      <c r="AF208" s="263">
        <f t="shared" si="37"/>
        <v>0</v>
      </c>
      <c r="AG208" s="262">
        <f>IF($Z208="",0,Shares!M208)</f>
        <v>0</v>
      </c>
      <c r="AH208" s="263">
        <f>IF($Z208="",0,Shares!N208)</f>
        <v>0</v>
      </c>
      <c r="AI208" s="240" t="str">
        <f>IF($Z208="","",RANK(AE208,$AE$2:$AE$1001)+COUNTIF($AE$2:AE208,AE208)-1)</f>
        <v/>
      </c>
      <c r="AJ208" s="240" t="str">
        <f>IF($AD208&lt;0,COUNT($AJ$1:AJ207)+1,"")</f>
        <v/>
      </c>
      <c r="AL208" s="240" t="str">
        <f>'All Ticker P&amp;L'!A208</f>
        <v/>
      </c>
      <c r="AM208" s="240" t="str">
        <f>'All Ticker P&amp;L'!B208</f>
        <v/>
      </c>
      <c r="AN208" s="240" t="str">
        <f>'All Ticker P&amp;L'!C208</f>
        <v/>
      </c>
      <c r="AO208" s="240" t="str">
        <f>'All Ticker P&amp;L'!D208</f>
        <v/>
      </c>
      <c r="AP208" s="240">
        <f>IF($AL208="",0,'All Ticker P&amp;L'!E208)</f>
        <v>0</v>
      </c>
      <c r="AQ208" s="262">
        <f>IF($AL208="",0,'All Ticker P&amp;L'!J208*'All Ticker P&amp;L'!I208)</f>
        <v>0</v>
      </c>
      <c r="AR208" s="262">
        <f>IF($AL208="",0,'All Ticker P&amp;L'!L208)</f>
        <v>0</v>
      </c>
      <c r="AS208" s="263">
        <f>IF($AL208="",0,'All Ticker P&amp;L'!M208)</f>
        <v>0</v>
      </c>
      <c r="AT208" s="240" t="str">
        <f>IF($AL208="","",RANK(AR208,$AR$2:$AR$1001)+COUNTIF($AR$2:AR208,AR208)-1)</f>
        <v/>
      </c>
      <c r="AU208" s="240" t="str">
        <f>IF($AL208="","",RANK(AV208,$AV$2:$AV$1001)+COUNTIF($AV$2:AV208,AV208)-1)</f>
        <v/>
      </c>
      <c r="AV208" s="262">
        <f t="shared" si="38"/>
        <v>0</v>
      </c>
    </row>
    <row r="209" spans="26:48" ht="15" customHeight="1" x14ac:dyDescent="0.2">
      <c r="Z209" s="240" t="str">
        <f>Shares!A209</f>
        <v/>
      </c>
      <c r="AA209" s="240" t="str">
        <f>Shares!B209</f>
        <v/>
      </c>
      <c r="AB209" s="240" t="str">
        <f>Shares!C209</f>
        <v/>
      </c>
      <c r="AC209" s="240" t="str">
        <f>Shares!D209</f>
        <v/>
      </c>
      <c r="AD209" s="240">
        <f>IF($Z209="",0,Shares!E209)</f>
        <v>0</v>
      </c>
      <c r="AE209" s="262">
        <f>IF($Z209="",0,Shares!K209*Shares!J209)</f>
        <v>0</v>
      </c>
      <c r="AF209" s="263">
        <f t="shared" si="37"/>
        <v>0</v>
      </c>
      <c r="AG209" s="262">
        <f>IF($Z209="",0,Shares!M209)</f>
        <v>0</v>
      </c>
      <c r="AH209" s="263">
        <f>IF($Z209="",0,Shares!N209)</f>
        <v>0</v>
      </c>
      <c r="AI209" s="240" t="str">
        <f>IF($Z209="","",RANK(AE209,$AE$2:$AE$1001)+COUNTIF($AE$2:AE209,AE209)-1)</f>
        <v/>
      </c>
      <c r="AJ209" s="240" t="str">
        <f>IF($AD209&lt;0,COUNT($AJ$1:AJ208)+1,"")</f>
        <v/>
      </c>
      <c r="AL209" s="240" t="str">
        <f>'All Ticker P&amp;L'!A209</f>
        <v/>
      </c>
      <c r="AM209" s="240" t="str">
        <f>'All Ticker P&amp;L'!B209</f>
        <v/>
      </c>
      <c r="AN209" s="240" t="str">
        <f>'All Ticker P&amp;L'!C209</f>
        <v/>
      </c>
      <c r="AO209" s="240" t="str">
        <f>'All Ticker P&amp;L'!D209</f>
        <v/>
      </c>
      <c r="AP209" s="240">
        <f>IF($AL209="",0,'All Ticker P&amp;L'!E209)</f>
        <v>0</v>
      </c>
      <c r="AQ209" s="262">
        <f>IF($AL209="",0,'All Ticker P&amp;L'!J209*'All Ticker P&amp;L'!I209)</f>
        <v>0</v>
      </c>
      <c r="AR209" s="262">
        <f>IF($AL209="",0,'All Ticker P&amp;L'!L209)</f>
        <v>0</v>
      </c>
      <c r="AS209" s="263">
        <f>IF($AL209="",0,'All Ticker P&amp;L'!M209)</f>
        <v>0</v>
      </c>
      <c r="AT209" s="240" t="str">
        <f>IF($AL209="","",RANK(AR209,$AR$2:$AR$1001)+COUNTIF($AR$2:AR209,AR209)-1)</f>
        <v/>
      </c>
      <c r="AU209" s="240" t="str">
        <f>IF($AL209="","",RANK(AV209,$AV$2:$AV$1001)+COUNTIF($AV$2:AV209,AV209)-1)</f>
        <v/>
      </c>
      <c r="AV209" s="262">
        <f t="shared" si="38"/>
        <v>0</v>
      </c>
    </row>
    <row r="210" spans="26:48" ht="15" customHeight="1" x14ac:dyDescent="0.2">
      <c r="Z210" s="240" t="str">
        <f>Shares!A210</f>
        <v/>
      </c>
      <c r="AA210" s="240" t="str">
        <f>Shares!B210</f>
        <v/>
      </c>
      <c r="AB210" s="240" t="str">
        <f>Shares!C210</f>
        <v/>
      </c>
      <c r="AC210" s="240" t="str">
        <f>Shares!D210</f>
        <v/>
      </c>
      <c r="AD210" s="240">
        <f>IF($Z210="",0,Shares!E210)</f>
        <v>0</v>
      </c>
      <c r="AE210" s="262">
        <f>IF($Z210="",0,Shares!K210*Shares!J210)</f>
        <v>0</v>
      </c>
      <c r="AF210" s="263">
        <f t="shared" si="37"/>
        <v>0</v>
      </c>
      <c r="AG210" s="262">
        <f>IF($Z210="",0,Shares!M210)</f>
        <v>0</v>
      </c>
      <c r="AH210" s="263">
        <f>IF($Z210="",0,Shares!N210)</f>
        <v>0</v>
      </c>
      <c r="AI210" s="240" t="str">
        <f>IF($Z210="","",RANK(AE210,$AE$2:$AE$1001)+COUNTIF($AE$2:AE210,AE210)-1)</f>
        <v/>
      </c>
      <c r="AJ210" s="240" t="str">
        <f>IF($AD210&lt;0,COUNT($AJ$1:AJ209)+1,"")</f>
        <v/>
      </c>
      <c r="AL210" s="240" t="str">
        <f>'All Ticker P&amp;L'!A210</f>
        <v/>
      </c>
      <c r="AM210" s="240" t="str">
        <f>'All Ticker P&amp;L'!B210</f>
        <v/>
      </c>
      <c r="AN210" s="240" t="str">
        <f>'All Ticker P&amp;L'!C210</f>
        <v/>
      </c>
      <c r="AO210" s="240" t="str">
        <f>'All Ticker P&amp;L'!D210</f>
        <v/>
      </c>
      <c r="AP210" s="240">
        <f>IF($AL210="",0,'All Ticker P&amp;L'!E210)</f>
        <v>0</v>
      </c>
      <c r="AQ210" s="262">
        <f>IF($AL210="",0,'All Ticker P&amp;L'!J210*'All Ticker P&amp;L'!I210)</f>
        <v>0</v>
      </c>
      <c r="AR210" s="262">
        <f>IF($AL210="",0,'All Ticker P&amp;L'!L210)</f>
        <v>0</v>
      </c>
      <c r="AS210" s="263">
        <f>IF($AL210="",0,'All Ticker P&amp;L'!M210)</f>
        <v>0</v>
      </c>
      <c r="AT210" s="240" t="str">
        <f>IF($AL210="","",RANK(AR210,$AR$2:$AR$1001)+COUNTIF($AR$2:AR210,AR210)-1)</f>
        <v/>
      </c>
      <c r="AU210" s="240" t="str">
        <f>IF($AL210="","",RANK(AV210,$AV$2:$AV$1001)+COUNTIF($AV$2:AV210,AV210)-1)</f>
        <v/>
      </c>
      <c r="AV210" s="262">
        <f t="shared" si="38"/>
        <v>0</v>
      </c>
    </row>
    <row r="211" spans="26:48" ht="15" customHeight="1" x14ac:dyDescent="0.2">
      <c r="Z211" s="240" t="str">
        <f>Shares!A211</f>
        <v/>
      </c>
      <c r="AA211" s="240" t="str">
        <f>Shares!B211</f>
        <v/>
      </c>
      <c r="AB211" s="240" t="str">
        <f>Shares!C211</f>
        <v/>
      </c>
      <c r="AC211" s="240" t="str">
        <f>Shares!D211</f>
        <v/>
      </c>
      <c r="AD211" s="240">
        <f>IF($Z211="",0,Shares!E211)</f>
        <v>0</v>
      </c>
      <c r="AE211" s="262">
        <f>IF($Z211="",0,Shares!K211*Shares!J211)</f>
        <v>0</v>
      </c>
      <c r="AF211" s="263">
        <f t="shared" si="37"/>
        <v>0</v>
      </c>
      <c r="AG211" s="262">
        <f>IF($Z211="",0,Shares!M211)</f>
        <v>0</v>
      </c>
      <c r="AH211" s="263">
        <f>IF($Z211="",0,Shares!N211)</f>
        <v>0</v>
      </c>
      <c r="AI211" s="240" t="str">
        <f>IF($Z211="","",RANK(AE211,$AE$2:$AE$1001)+COUNTIF($AE$2:AE211,AE211)-1)</f>
        <v/>
      </c>
      <c r="AJ211" s="240" t="str">
        <f>IF($AD211&lt;0,COUNT($AJ$1:AJ210)+1,"")</f>
        <v/>
      </c>
      <c r="AL211" s="240" t="str">
        <f>'All Ticker P&amp;L'!A211</f>
        <v/>
      </c>
      <c r="AM211" s="240" t="str">
        <f>'All Ticker P&amp;L'!B211</f>
        <v/>
      </c>
      <c r="AN211" s="240" t="str">
        <f>'All Ticker P&amp;L'!C211</f>
        <v/>
      </c>
      <c r="AO211" s="240" t="str">
        <f>'All Ticker P&amp;L'!D211</f>
        <v/>
      </c>
      <c r="AP211" s="240">
        <f>IF($AL211="",0,'All Ticker P&amp;L'!E211)</f>
        <v>0</v>
      </c>
      <c r="AQ211" s="262">
        <f>IF($AL211="",0,'All Ticker P&amp;L'!J211*'All Ticker P&amp;L'!I211)</f>
        <v>0</v>
      </c>
      <c r="AR211" s="262">
        <f>IF($AL211="",0,'All Ticker P&amp;L'!L211)</f>
        <v>0</v>
      </c>
      <c r="AS211" s="263">
        <f>IF($AL211="",0,'All Ticker P&amp;L'!M211)</f>
        <v>0</v>
      </c>
      <c r="AT211" s="240" t="str">
        <f>IF($AL211="","",RANK(AR211,$AR$2:$AR$1001)+COUNTIF($AR$2:AR211,AR211)-1)</f>
        <v/>
      </c>
      <c r="AU211" s="240" t="str">
        <f>IF($AL211="","",RANK(AV211,$AV$2:$AV$1001)+COUNTIF($AV$2:AV211,AV211)-1)</f>
        <v/>
      </c>
      <c r="AV211" s="262">
        <f t="shared" si="38"/>
        <v>0</v>
      </c>
    </row>
    <row r="212" spans="26:48" ht="15" customHeight="1" x14ac:dyDescent="0.2">
      <c r="Z212" s="240" t="str">
        <f>Shares!A212</f>
        <v/>
      </c>
      <c r="AA212" s="240" t="str">
        <f>Shares!B212</f>
        <v/>
      </c>
      <c r="AB212" s="240" t="str">
        <f>Shares!C212</f>
        <v/>
      </c>
      <c r="AC212" s="240" t="str">
        <f>Shares!D212</f>
        <v/>
      </c>
      <c r="AD212" s="240">
        <f>IF($Z212="",0,Shares!E212)</f>
        <v>0</v>
      </c>
      <c r="AE212" s="262">
        <f>IF($Z212="",0,Shares!K212*Shares!J212)</f>
        <v>0</v>
      </c>
      <c r="AF212" s="263">
        <f t="shared" si="37"/>
        <v>0</v>
      </c>
      <c r="AG212" s="262">
        <f>IF($Z212="",0,Shares!M212)</f>
        <v>0</v>
      </c>
      <c r="AH212" s="263">
        <f>IF($Z212="",0,Shares!N212)</f>
        <v>0</v>
      </c>
      <c r="AI212" s="240" t="str">
        <f>IF($Z212="","",RANK(AE212,$AE$2:$AE$1001)+COUNTIF($AE$2:AE212,AE212)-1)</f>
        <v/>
      </c>
      <c r="AJ212" s="240" t="str">
        <f>IF($AD212&lt;0,COUNT($AJ$1:AJ211)+1,"")</f>
        <v/>
      </c>
      <c r="AL212" s="240" t="str">
        <f>'All Ticker P&amp;L'!A212</f>
        <v/>
      </c>
      <c r="AM212" s="240" t="str">
        <f>'All Ticker P&amp;L'!B212</f>
        <v/>
      </c>
      <c r="AN212" s="240" t="str">
        <f>'All Ticker P&amp;L'!C212</f>
        <v/>
      </c>
      <c r="AO212" s="240" t="str">
        <f>'All Ticker P&amp;L'!D212</f>
        <v/>
      </c>
      <c r="AP212" s="240">
        <f>IF($AL212="",0,'All Ticker P&amp;L'!E212)</f>
        <v>0</v>
      </c>
      <c r="AQ212" s="262">
        <f>IF($AL212="",0,'All Ticker P&amp;L'!J212*'All Ticker P&amp;L'!I212)</f>
        <v>0</v>
      </c>
      <c r="AR212" s="262">
        <f>IF($AL212="",0,'All Ticker P&amp;L'!L212)</f>
        <v>0</v>
      </c>
      <c r="AS212" s="263">
        <f>IF($AL212="",0,'All Ticker P&amp;L'!M212)</f>
        <v>0</v>
      </c>
      <c r="AT212" s="240" t="str">
        <f>IF($AL212="","",RANK(AR212,$AR$2:$AR$1001)+COUNTIF($AR$2:AR212,AR212)-1)</f>
        <v/>
      </c>
      <c r="AU212" s="240" t="str">
        <f>IF($AL212="","",RANK(AV212,$AV$2:$AV$1001)+COUNTIF($AV$2:AV212,AV212)-1)</f>
        <v/>
      </c>
      <c r="AV212" s="262">
        <f t="shared" si="38"/>
        <v>0</v>
      </c>
    </row>
    <row r="213" spans="26:48" ht="15" customHeight="1" x14ac:dyDescent="0.2">
      <c r="Z213" s="240" t="str">
        <f>Shares!A213</f>
        <v/>
      </c>
      <c r="AA213" s="240" t="str">
        <f>Shares!B213</f>
        <v/>
      </c>
      <c r="AB213" s="240" t="str">
        <f>Shares!C213</f>
        <v/>
      </c>
      <c r="AC213" s="240" t="str">
        <f>Shares!D213</f>
        <v/>
      </c>
      <c r="AD213" s="240">
        <f>IF($Z213="",0,Shares!E213)</f>
        <v>0</v>
      </c>
      <c r="AE213" s="262">
        <f>IF($Z213="",0,Shares!K213*Shares!J213)</f>
        <v>0</v>
      </c>
      <c r="AF213" s="263">
        <f t="shared" si="37"/>
        <v>0</v>
      </c>
      <c r="AG213" s="262">
        <f>IF($Z213="",0,Shares!M213)</f>
        <v>0</v>
      </c>
      <c r="AH213" s="263">
        <f>IF($Z213="",0,Shares!N213)</f>
        <v>0</v>
      </c>
      <c r="AI213" s="240" t="str">
        <f>IF($Z213="","",RANK(AE213,$AE$2:$AE$1001)+COUNTIF($AE$2:AE213,AE213)-1)</f>
        <v/>
      </c>
      <c r="AJ213" s="240" t="str">
        <f>IF($AD213&lt;0,COUNT($AJ$1:AJ212)+1,"")</f>
        <v/>
      </c>
      <c r="AL213" s="240" t="str">
        <f>'All Ticker P&amp;L'!A213</f>
        <v/>
      </c>
      <c r="AM213" s="240" t="str">
        <f>'All Ticker P&amp;L'!B213</f>
        <v/>
      </c>
      <c r="AN213" s="240" t="str">
        <f>'All Ticker P&amp;L'!C213</f>
        <v/>
      </c>
      <c r="AO213" s="240" t="str">
        <f>'All Ticker P&amp;L'!D213</f>
        <v/>
      </c>
      <c r="AP213" s="240">
        <f>IF($AL213="",0,'All Ticker P&amp;L'!E213)</f>
        <v>0</v>
      </c>
      <c r="AQ213" s="262">
        <f>IF($AL213="",0,'All Ticker P&amp;L'!J213*'All Ticker P&amp;L'!I213)</f>
        <v>0</v>
      </c>
      <c r="AR213" s="262">
        <f>IF($AL213="",0,'All Ticker P&amp;L'!L213)</f>
        <v>0</v>
      </c>
      <c r="AS213" s="263">
        <f>IF($AL213="",0,'All Ticker P&amp;L'!M213)</f>
        <v>0</v>
      </c>
      <c r="AT213" s="240" t="str">
        <f>IF($AL213="","",RANK(AR213,$AR$2:$AR$1001)+COUNTIF($AR$2:AR213,AR213)-1)</f>
        <v/>
      </c>
      <c r="AU213" s="240" t="str">
        <f>IF($AL213="","",RANK(AV213,$AV$2:$AV$1001)+COUNTIF($AV$2:AV213,AV213)-1)</f>
        <v/>
      </c>
      <c r="AV213" s="262">
        <f t="shared" si="38"/>
        <v>0</v>
      </c>
    </row>
    <row r="214" spans="26:48" ht="15" customHeight="1" x14ac:dyDescent="0.2">
      <c r="Z214" s="240" t="str">
        <f>Shares!A214</f>
        <v/>
      </c>
      <c r="AA214" s="240" t="str">
        <f>Shares!B214</f>
        <v/>
      </c>
      <c r="AB214" s="240" t="str">
        <f>Shares!C214</f>
        <v/>
      </c>
      <c r="AC214" s="240" t="str">
        <f>Shares!D214</f>
        <v/>
      </c>
      <c r="AD214" s="240">
        <f>IF($Z214="",0,Shares!E214)</f>
        <v>0</v>
      </c>
      <c r="AE214" s="262">
        <f>IF($Z214="",0,Shares!K214*Shares!J214)</f>
        <v>0</v>
      </c>
      <c r="AF214" s="263">
        <f t="shared" si="37"/>
        <v>0</v>
      </c>
      <c r="AG214" s="262">
        <f>IF($Z214="",0,Shares!M214)</f>
        <v>0</v>
      </c>
      <c r="AH214" s="263">
        <f>IF($Z214="",0,Shares!N214)</f>
        <v>0</v>
      </c>
      <c r="AI214" s="240" t="str">
        <f>IF($Z214="","",RANK(AE214,$AE$2:$AE$1001)+COUNTIF($AE$2:AE214,AE214)-1)</f>
        <v/>
      </c>
      <c r="AJ214" s="240" t="str">
        <f>IF($AD214&lt;0,COUNT($AJ$1:AJ213)+1,"")</f>
        <v/>
      </c>
      <c r="AL214" s="240" t="str">
        <f>'All Ticker P&amp;L'!A214</f>
        <v/>
      </c>
      <c r="AM214" s="240" t="str">
        <f>'All Ticker P&amp;L'!B214</f>
        <v/>
      </c>
      <c r="AN214" s="240" t="str">
        <f>'All Ticker P&amp;L'!C214</f>
        <v/>
      </c>
      <c r="AO214" s="240" t="str">
        <f>'All Ticker P&amp;L'!D214</f>
        <v/>
      </c>
      <c r="AP214" s="240">
        <f>IF($AL214="",0,'All Ticker P&amp;L'!E214)</f>
        <v>0</v>
      </c>
      <c r="AQ214" s="262">
        <f>IF($AL214="",0,'All Ticker P&amp;L'!J214*'All Ticker P&amp;L'!I214)</f>
        <v>0</v>
      </c>
      <c r="AR214" s="262">
        <f>IF($AL214="",0,'All Ticker P&amp;L'!L214)</f>
        <v>0</v>
      </c>
      <c r="AS214" s="263">
        <f>IF($AL214="",0,'All Ticker P&amp;L'!M214)</f>
        <v>0</v>
      </c>
      <c r="AT214" s="240" t="str">
        <f>IF($AL214="","",RANK(AR214,$AR$2:$AR$1001)+COUNTIF($AR$2:AR214,AR214)-1)</f>
        <v/>
      </c>
      <c r="AU214" s="240" t="str">
        <f>IF($AL214="","",RANK(AV214,$AV$2:$AV$1001)+COUNTIF($AV$2:AV214,AV214)-1)</f>
        <v/>
      </c>
      <c r="AV214" s="262">
        <f t="shared" si="38"/>
        <v>0</v>
      </c>
    </row>
    <row r="215" spans="26:48" ht="15" customHeight="1" x14ac:dyDescent="0.2">
      <c r="Z215" s="240" t="str">
        <f>Shares!A215</f>
        <v/>
      </c>
      <c r="AA215" s="240" t="str">
        <f>Shares!B215</f>
        <v/>
      </c>
      <c r="AB215" s="240" t="str">
        <f>Shares!C215</f>
        <v/>
      </c>
      <c r="AC215" s="240" t="str">
        <f>Shares!D215</f>
        <v/>
      </c>
      <c r="AD215" s="240">
        <f>IF($Z215="",0,Shares!E215)</f>
        <v>0</v>
      </c>
      <c r="AE215" s="262">
        <f>IF($Z215="",0,Shares!K215*Shares!J215)</f>
        <v>0</v>
      </c>
      <c r="AF215" s="263">
        <f t="shared" si="37"/>
        <v>0</v>
      </c>
      <c r="AG215" s="262">
        <f>IF($Z215="",0,Shares!M215)</f>
        <v>0</v>
      </c>
      <c r="AH215" s="263">
        <f>IF($Z215="",0,Shares!N215)</f>
        <v>0</v>
      </c>
      <c r="AI215" s="240" t="str">
        <f>IF($Z215="","",RANK(AE215,$AE$2:$AE$1001)+COUNTIF($AE$2:AE215,AE215)-1)</f>
        <v/>
      </c>
      <c r="AJ215" s="240" t="str">
        <f>IF($AD215&lt;0,COUNT($AJ$1:AJ214)+1,"")</f>
        <v/>
      </c>
      <c r="AL215" s="240" t="str">
        <f>'All Ticker P&amp;L'!A215</f>
        <v/>
      </c>
      <c r="AM215" s="240" t="str">
        <f>'All Ticker P&amp;L'!B215</f>
        <v/>
      </c>
      <c r="AN215" s="240" t="str">
        <f>'All Ticker P&amp;L'!C215</f>
        <v/>
      </c>
      <c r="AO215" s="240" t="str">
        <f>'All Ticker P&amp;L'!D215</f>
        <v/>
      </c>
      <c r="AP215" s="240">
        <f>IF($AL215="",0,'All Ticker P&amp;L'!E215)</f>
        <v>0</v>
      </c>
      <c r="AQ215" s="262">
        <f>IF($AL215="",0,'All Ticker P&amp;L'!J215*'All Ticker P&amp;L'!I215)</f>
        <v>0</v>
      </c>
      <c r="AR215" s="262">
        <f>IF($AL215="",0,'All Ticker P&amp;L'!L215)</f>
        <v>0</v>
      </c>
      <c r="AS215" s="263">
        <f>IF($AL215="",0,'All Ticker P&amp;L'!M215)</f>
        <v>0</v>
      </c>
      <c r="AT215" s="240" t="str">
        <f>IF($AL215="","",RANK(AR215,$AR$2:$AR$1001)+COUNTIF($AR$2:AR215,AR215)-1)</f>
        <v/>
      </c>
      <c r="AU215" s="240" t="str">
        <f>IF($AL215="","",RANK(AV215,$AV$2:$AV$1001)+COUNTIF($AV$2:AV215,AV215)-1)</f>
        <v/>
      </c>
      <c r="AV215" s="262">
        <f t="shared" si="38"/>
        <v>0</v>
      </c>
    </row>
    <row r="216" spans="26:48" ht="15" customHeight="1" x14ac:dyDescent="0.2">
      <c r="Z216" s="240" t="str">
        <f>Shares!A216</f>
        <v/>
      </c>
      <c r="AA216" s="240" t="str">
        <f>Shares!B216</f>
        <v/>
      </c>
      <c r="AB216" s="240" t="str">
        <f>Shares!C216</f>
        <v/>
      </c>
      <c r="AC216" s="240" t="str">
        <f>Shares!D216</f>
        <v/>
      </c>
      <c r="AD216" s="240">
        <f>IF($Z216="",0,Shares!E216)</f>
        <v>0</v>
      </c>
      <c r="AE216" s="262">
        <f>IF($Z216="",0,Shares!K216*Shares!J216)</f>
        <v>0</v>
      </c>
      <c r="AF216" s="263">
        <f t="shared" si="37"/>
        <v>0</v>
      </c>
      <c r="AG216" s="262">
        <f>IF($Z216="",0,Shares!M216)</f>
        <v>0</v>
      </c>
      <c r="AH216" s="263">
        <f>IF($Z216="",0,Shares!N216)</f>
        <v>0</v>
      </c>
      <c r="AI216" s="240" t="str">
        <f>IF($Z216="","",RANK(AE216,$AE$2:$AE$1001)+COUNTIF($AE$2:AE216,AE216)-1)</f>
        <v/>
      </c>
      <c r="AJ216" s="240" t="str">
        <f>IF($AD216&lt;0,COUNT($AJ$1:AJ215)+1,"")</f>
        <v/>
      </c>
      <c r="AL216" s="240" t="str">
        <f>'All Ticker P&amp;L'!A216</f>
        <v/>
      </c>
      <c r="AM216" s="240" t="str">
        <f>'All Ticker P&amp;L'!B216</f>
        <v/>
      </c>
      <c r="AN216" s="240" t="str">
        <f>'All Ticker P&amp;L'!C216</f>
        <v/>
      </c>
      <c r="AO216" s="240" t="str">
        <f>'All Ticker P&amp;L'!D216</f>
        <v/>
      </c>
      <c r="AP216" s="240">
        <f>IF($AL216="",0,'All Ticker P&amp;L'!E216)</f>
        <v>0</v>
      </c>
      <c r="AQ216" s="262">
        <f>IF($AL216="",0,'All Ticker P&amp;L'!J216*'All Ticker P&amp;L'!I216)</f>
        <v>0</v>
      </c>
      <c r="AR216" s="262">
        <f>IF($AL216="",0,'All Ticker P&amp;L'!L216)</f>
        <v>0</v>
      </c>
      <c r="AS216" s="263">
        <f>IF($AL216="",0,'All Ticker P&amp;L'!M216)</f>
        <v>0</v>
      </c>
      <c r="AT216" s="240" t="str">
        <f>IF($AL216="","",RANK(AR216,$AR$2:$AR$1001)+COUNTIF($AR$2:AR216,AR216)-1)</f>
        <v/>
      </c>
      <c r="AU216" s="240" t="str">
        <f>IF($AL216="","",RANK(AV216,$AV$2:$AV$1001)+COUNTIF($AV$2:AV216,AV216)-1)</f>
        <v/>
      </c>
      <c r="AV216" s="262">
        <f t="shared" si="38"/>
        <v>0</v>
      </c>
    </row>
    <row r="217" spans="26:48" ht="15" customHeight="1" x14ac:dyDescent="0.2">
      <c r="Z217" s="240" t="str">
        <f>Shares!A217</f>
        <v/>
      </c>
      <c r="AA217" s="240" t="str">
        <f>Shares!B217</f>
        <v/>
      </c>
      <c r="AB217" s="240" t="str">
        <f>Shares!C217</f>
        <v/>
      </c>
      <c r="AC217" s="240" t="str">
        <f>Shares!D217</f>
        <v/>
      </c>
      <c r="AD217" s="240">
        <f>IF($Z217="",0,Shares!E217)</f>
        <v>0</v>
      </c>
      <c r="AE217" s="262">
        <f>IF($Z217="",0,Shares!K217*Shares!J217)</f>
        <v>0</v>
      </c>
      <c r="AF217" s="263">
        <f t="shared" si="37"/>
        <v>0</v>
      </c>
      <c r="AG217" s="262">
        <f>IF($Z217="",0,Shares!M217)</f>
        <v>0</v>
      </c>
      <c r="AH217" s="263">
        <f>IF($Z217="",0,Shares!N217)</f>
        <v>0</v>
      </c>
      <c r="AI217" s="240" t="str">
        <f>IF($Z217="","",RANK(AE217,$AE$2:$AE$1001)+COUNTIF($AE$2:AE217,AE217)-1)</f>
        <v/>
      </c>
      <c r="AJ217" s="240" t="str">
        <f>IF($AD217&lt;0,COUNT($AJ$1:AJ216)+1,"")</f>
        <v/>
      </c>
      <c r="AL217" s="240" t="str">
        <f>'All Ticker P&amp;L'!A217</f>
        <v/>
      </c>
      <c r="AM217" s="240" t="str">
        <f>'All Ticker P&amp;L'!B217</f>
        <v/>
      </c>
      <c r="AN217" s="240" t="str">
        <f>'All Ticker P&amp;L'!C217</f>
        <v/>
      </c>
      <c r="AO217" s="240" t="str">
        <f>'All Ticker P&amp;L'!D217</f>
        <v/>
      </c>
      <c r="AP217" s="240">
        <f>IF($AL217="",0,'All Ticker P&amp;L'!E217)</f>
        <v>0</v>
      </c>
      <c r="AQ217" s="262">
        <f>IF($AL217="",0,'All Ticker P&amp;L'!J217*'All Ticker P&amp;L'!I217)</f>
        <v>0</v>
      </c>
      <c r="AR217" s="262">
        <f>IF($AL217="",0,'All Ticker P&amp;L'!L217)</f>
        <v>0</v>
      </c>
      <c r="AS217" s="263">
        <f>IF($AL217="",0,'All Ticker P&amp;L'!M217)</f>
        <v>0</v>
      </c>
      <c r="AT217" s="240" t="str">
        <f>IF($AL217="","",RANK(AR217,$AR$2:$AR$1001)+COUNTIF($AR$2:AR217,AR217)-1)</f>
        <v/>
      </c>
      <c r="AU217" s="240" t="str">
        <f>IF($AL217="","",RANK(AV217,$AV$2:$AV$1001)+COUNTIF($AV$2:AV217,AV217)-1)</f>
        <v/>
      </c>
      <c r="AV217" s="262">
        <f t="shared" si="38"/>
        <v>0</v>
      </c>
    </row>
    <row r="218" spans="26:48" ht="15" customHeight="1" x14ac:dyDescent="0.2">
      <c r="Z218" s="240" t="str">
        <f>Shares!A218</f>
        <v/>
      </c>
      <c r="AA218" s="240" t="str">
        <f>Shares!B218</f>
        <v/>
      </c>
      <c r="AB218" s="240" t="str">
        <f>Shares!C218</f>
        <v/>
      </c>
      <c r="AC218" s="240" t="str">
        <f>Shares!D218</f>
        <v/>
      </c>
      <c r="AD218" s="240">
        <f>IF($Z218="",0,Shares!E218)</f>
        <v>0</v>
      </c>
      <c r="AE218" s="262">
        <f>IF($Z218="",0,Shares!K218*Shares!J218)</f>
        <v>0</v>
      </c>
      <c r="AF218" s="263">
        <f t="shared" si="37"/>
        <v>0</v>
      </c>
      <c r="AG218" s="262">
        <f>IF($Z218="",0,Shares!M218)</f>
        <v>0</v>
      </c>
      <c r="AH218" s="263">
        <f>IF($Z218="",0,Shares!N218)</f>
        <v>0</v>
      </c>
      <c r="AI218" s="240" t="str">
        <f>IF($Z218="","",RANK(AE218,$AE$2:$AE$1001)+COUNTIF($AE$2:AE218,AE218)-1)</f>
        <v/>
      </c>
      <c r="AJ218" s="240" t="str">
        <f>IF($AD218&lt;0,COUNT($AJ$1:AJ217)+1,"")</f>
        <v/>
      </c>
      <c r="AL218" s="240" t="str">
        <f>'All Ticker P&amp;L'!A218</f>
        <v/>
      </c>
      <c r="AM218" s="240" t="str">
        <f>'All Ticker P&amp;L'!B218</f>
        <v/>
      </c>
      <c r="AN218" s="240" t="str">
        <f>'All Ticker P&amp;L'!C218</f>
        <v/>
      </c>
      <c r="AO218" s="240" t="str">
        <f>'All Ticker P&amp;L'!D218</f>
        <v/>
      </c>
      <c r="AP218" s="240">
        <f>IF($AL218="",0,'All Ticker P&amp;L'!E218)</f>
        <v>0</v>
      </c>
      <c r="AQ218" s="262">
        <f>IF($AL218="",0,'All Ticker P&amp;L'!J218*'All Ticker P&amp;L'!I218)</f>
        <v>0</v>
      </c>
      <c r="AR218" s="262">
        <f>IF($AL218="",0,'All Ticker P&amp;L'!L218)</f>
        <v>0</v>
      </c>
      <c r="AS218" s="263">
        <f>IF($AL218="",0,'All Ticker P&amp;L'!M218)</f>
        <v>0</v>
      </c>
      <c r="AT218" s="240" t="str">
        <f>IF($AL218="","",RANK(AR218,$AR$2:$AR$1001)+COUNTIF($AR$2:AR218,AR218)-1)</f>
        <v/>
      </c>
      <c r="AU218" s="240" t="str">
        <f>IF($AL218="","",RANK(AV218,$AV$2:$AV$1001)+COUNTIF($AV$2:AV218,AV218)-1)</f>
        <v/>
      </c>
      <c r="AV218" s="262">
        <f t="shared" si="38"/>
        <v>0</v>
      </c>
    </row>
    <row r="219" spans="26:48" ht="15" customHeight="1" x14ac:dyDescent="0.2">
      <c r="Z219" s="240" t="str">
        <f>Shares!A219</f>
        <v/>
      </c>
      <c r="AA219" s="240" t="str">
        <f>Shares!B219</f>
        <v/>
      </c>
      <c r="AB219" s="240" t="str">
        <f>Shares!C219</f>
        <v/>
      </c>
      <c r="AC219" s="240" t="str">
        <f>Shares!D219</f>
        <v/>
      </c>
      <c r="AD219" s="240">
        <f>IF($Z219="",0,Shares!E219)</f>
        <v>0</v>
      </c>
      <c r="AE219" s="262">
        <f>IF($Z219="",0,Shares!K219*Shares!J219)</f>
        <v>0</v>
      </c>
      <c r="AF219" s="263">
        <f t="shared" si="37"/>
        <v>0</v>
      </c>
      <c r="AG219" s="262">
        <f>IF($Z219="",0,Shares!M219)</f>
        <v>0</v>
      </c>
      <c r="AH219" s="263">
        <f>IF($Z219="",0,Shares!N219)</f>
        <v>0</v>
      </c>
      <c r="AI219" s="240" t="str">
        <f>IF($Z219="","",RANK(AE219,$AE$2:$AE$1001)+COUNTIF($AE$2:AE219,AE219)-1)</f>
        <v/>
      </c>
      <c r="AJ219" s="240" t="str">
        <f>IF($AD219&lt;0,COUNT($AJ$1:AJ218)+1,"")</f>
        <v/>
      </c>
      <c r="AL219" s="240" t="str">
        <f>'All Ticker P&amp;L'!A219</f>
        <v/>
      </c>
      <c r="AM219" s="240" t="str">
        <f>'All Ticker P&amp;L'!B219</f>
        <v/>
      </c>
      <c r="AN219" s="240" t="str">
        <f>'All Ticker P&amp;L'!C219</f>
        <v/>
      </c>
      <c r="AO219" s="240" t="str">
        <f>'All Ticker P&amp;L'!D219</f>
        <v/>
      </c>
      <c r="AP219" s="240">
        <f>IF($AL219="",0,'All Ticker P&amp;L'!E219)</f>
        <v>0</v>
      </c>
      <c r="AQ219" s="262">
        <f>IF($AL219="",0,'All Ticker P&amp;L'!J219*'All Ticker P&amp;L'!I219)</f>
        <v>0</v>
      </c>
      <c r="AR219" s="262">
        <f>IF($AL219="",0,'All Ticker P&amp;L'!L219)</f>
        <v>0</v>
      </c>
      <c r="AS219" s="263">
        <f>IF($AL219="",0,'All Ticker P&amp;L'!M219)</f>
        <v>0</v>
      </c>
      <c r="AT219" s="240" t="str">
        <f>IF($AL219="","",RANK(AR219,$AR$2:$AR$1001)+COUNTIF($AR$2:AR219,AR219)-1)</f>
        <v/>
      </c>
      <c r="AU219" s="240" t="str">
        <f>IF($AL219="","",RANK(AV219,$AV$2:$AV$1001)+COUNTIF($AV$2:AV219,AV219)-1)</f>
        <v/>
      </c>
      <c r="AV219" s="262">
        <f t="shared" si="38"/>
        <v>0</v>
      </c>
    </row>
    <row r="220" spans="26:48" ht="15" customHeight="1" x14ac:dyDescent="0.2">
      <c r="Z220" s="240" t="str">
        <f>Shares!A220</f>
        <v/>
      </c>
      <c r="AA220" s="240" t="str">
        <f>Shares!B220</f>
        <v/>
      </c>
      <c r="AB220" s="240" t="str">
        <f>Shares!C220</f>
        <v/>
      </c>
      <c r="AC220" s="240" t="str">
        <f>Shares!D220</f>
        <v/>
      </c>
      <c r="AD220" s="240">
        <f>IF($Z220="",0,Shares!E220)</f>
        <v>0</v>
      </c>
      <c r="AE220" s="262">
        <f>IF($Z220="",0,Shares!K220*Shares!J220)</f>
        <v>0</v>
      </c>
      <c r="AF220" s="263">
        <f t="shared" si="37"/>
        <v>0</v>
      </c>
      <c r="AG220" s="262">
        <f>IF($Z220="",0,Shares!M220)</f>
        <v>0</v>
      </c>
      <c r="AH220" s="263">
        <f>IF($Z220="",0,Shares!N220)</f>
        <v>0</v>
      </c>
      <c r="AI220" s="240" t="str">
        <f>IF($Z220="","",RANK(AE220,$AE$2:$AE$1001)+COUNTIF($AE$2:AE220,AE220)-1)</f>
        <v/>
      </c>
      <c r="AJ220" s="240" t="str">
        <f>IF($AD220&lt;0,COUNT($AJ$1:AJ219)+1,"")</f>
        <v/>
      </c>
      <c r="AL220" s="240" t="str">
        <f>'All Ticker P&amp;L'!A220</f>
        <v/>
      </c>
      <c r="AM220" s="240" t="str">
        <f>'All Ticker P&amp;L'!B220</f>
        <v/>
      </c>
      <c r="AN220" s="240" t="str">
        <f>'All Ticker P&amp;L'!C220</f>
        <v/>
      </c>
      <c r="AO220" s="240" t="str">
        <f>'All Ticker P&amp;L'!D220</f>
        <v/>
      </c>
      <c r="AP220" s="240">
        <f>IF($AL220="",0,'All Ticker P&amp;L'!E220)</f>
        <v>0</v>
      </c>
      <c r="AQ220" s="262">
        <f>IF($AL220="",0,'All Ticker P&amp;L'!J220*'All Ticker P&amp;L'!I220)</f>
        <v>0</v>
      </c>
      <c r="AR220" s="262">
        <f>IF($AL220="",0,'All Ticker P&amp;L'!L220)</f>
        <v>0</v>
      </c>
      <c r="AS220" s="263">
        <f>IF($AL220="",0,'All Ticker P&amp;L'!M220)</f>
        <v>0</v>
      </c>
      <c r="AT220" s="240" t="str">
        <f>IF($AL220="","",RANK(AR220,$AR$2:$AR$1001)+COUNTIF($AR$2:AR220,AR220)-1)</f>
        <v/>
      </c>
      <c r="AU220" s="240" t="str">
        <f>IF($AL220="","",RANK(AV220,$AV$2:$AV$1001)+COUNTIF($AV$2:AV220,AV220)-1)</f>
        <v/>
      </c>
      <c r="AV220" s="262">
        <f t="shared" si="38"/>
        <v>0</v>
      </c>
    </row>
    <row r="221" spans="26:48" ht="15" customHeight="1" x14ac:dyDescent="0.2">
      <c r="Z221" s="240" t="str">
        <f>Shares!A221</f>
        <v/>
      </c>
      <c r="AA221" s="240" t="str">
        <f>Shares!B221</f>
        <v/>
      </c>
      <c r="AB221" s="240" t="str">
        <f>Shares!C221</f>
        <v/>
      </c>
      <c r="AC221" s="240" t="str">
        <f>Shares!D221</f>
        <v/>
      </c>
      <c r="AD221" s="240">
        <f>IF($Z221="",0,Shares!E221)</f>
        <v>0</v>
      </c>
      <c r="AE221" s="262">
        <f>IF($Z221="",0,Shares!K221*Shares!J221)</f>
        <v>0</v>
      </c>
      <c r="AF221" s="263">
        <f t="shared" si="37"/>
        <v>0</v>
      </c>
      <c r="AG221" s="262">
        <f>IF($Z221="",0,Shares!M221)</f>
        <v>0</v>
      </c>
      <c r="AH221" s="263">
        <f>IF($Z221="",0,Shares!N221)</f>
        <v>0</v>
      </c>
      <c r="AI221" s="240" t="str">
        <f>IF($Z221="","",RANK(AE221,$AE$2:$AE$1001)+COUNTIF($AE$2:AE221,AE221)-1)</f>
        <v/>
      </c>
      <c r="AJ221" s="240" t="str">
        <f>IF($AD221&lt;0,COUNT($AJ$1:AJ220)+1,"")</f>
        <v/>
      </c>
      <c r="AL221" s="240" t="str">
        <f>'All Ticker P&amp;L'!A221</f>
        <v/>
      </c>
      <c r="AM221" s="240" t="str">
        <f>'All Ticker P&amp;L'!B221</f>
        <v/>
      </c>
      <c r="AN221" s="240" t="str">
        <f>'All Ticker P&amp;L'!C221</f>
        <v/>
      </c>
      <c r="AO221" s="240" t="str">
        <f>'All Ticker P&amp;L'!D221</f>
        <v/>
      </c>
      <c r="AP221" s="240">
        <f>IF($AL221="",0,'All Ticker P&amp;L'!E221)</f>
        <v>0</v>
      </c>
      <c r="AQ221" s="262">
        <f>IF($AL221="",0,'All Ticker P&amp;L'!J221*'All Ticker P&amp;L'!I221)</f>
        <v>0</v>
      </c>
      <c r="AR221" s="262">
        <f>IF($AL221="",0,'All Ticker P&amp;L'!L221)</f>
        <v>0</v>
      </c>
      <c r="AS221" s="263">
        <f>IF($AL221="",0,'All Ticker P&amp;L'!M221)</f>
        <v>0</v>
      </c>
      <c r="AT221" s="240" t="str">
        <f>IF($AL221="","",RANK(AR221,$AR$2:$AR$1001)+COUNTIF($AR$2:AR221,AR221)-1)</f>
        <v/>
      </c>
      <c r="AU221" s="240" t="str">
        <f>IF($AL221="","",RANK(AV221,$AV$2:$AV$1001)+COUNTIF($AV$2:AV221,AV221)-1)</f>
        <v/>
      </c>
      <c r="AV221" s="262">
        <f t="shared" si="38"/>
        <v>0</v>
      </c>
    </row>
    <row r="222" spans="26:48" ht="15" customHeight="1" x14ac:dyDescent="0.2">
      <c r="Z222" s="240" t="str">
        <f>Shares!A222</f>
        <v/>
      </c>
      <c r="AA222" s="240" t="str">
        <f>Shares!B222</f>
        <v/>
      </c>
      <c r="AB222" s="240" t="str">
        <f>Shares!C222</f>
        <v/>
      </c>
      <c r="AC222" s="240" t="str">
        <f>Shares!D222</f>
        <v/>
      </c>
      <c r="AD222" s="240">
        <f>IF($Z222="",0,Shares!E222)</f>
        <v>0</v>
      </c>
      <c r="AE222" s="262">
        <f>IF($Z222="",0,Shares!K222*Shares!J222)</f>
        <v>0</v>
      </c>
      <c r="AF222" s="263">
        <f t="shared" si="37"/>
        <v>0</v>
      </c>
      <c r="AG222" s="262">
        <f>IF($Z222="",0,Shares!M222)</f>
        <v>0</v>
      </c>
      <c r="AH222" s="263">
        <f>IF($Z222="",0,Shares!N222)</f>
        <v>0</v>
      </c>
      <c r="AI222" s="240" t="str">
        <f>IF($Z222="","",RANK(AE222,$AE$2:$AE$1001)+COUNTIF($AE$2:AE222,AE222)-1)</f>
        <v/>
      </c>
      <c r="AJ222" s="240" t="str">
        <f>IF($AD222&lt;0,COUNT($AJ$1:AJ221)+1,"")</f>
        <v/>
      </c>
      <c r="AL222" s="240" t="str">
        <f>'All Ticker P&amp;L'!A222</f>
        <v/>
      </c>
      <c r="AM222" s="240" t="str">
        <f>'All Ticker P&amp;L'!B222</f>
        <v/>
      </c>
      <c r="AN222" s="240" t="str">
        <f>'All Ticker P&amp;L'!C222</f>
        <v/>
      </c>
      <c r="AO222" s="240" t="str">
        <f>'All Ticker P&amp;L'!D222</f>
        <v/>
      </c>
      <c r="AP222" s="240">
        <f>IF($AL222="",0,'All Ticker P&amp;L'!E222)</f>
        <v>0</v>
      </c>
      <c r="AQ222" s="262">
        <f>IF($AL222="",0,'All Ticker P&amp;L'!J222*'All Ticker P&amp;L'!I222)</f>
        <v>0</v>
      </c>
      <c r="AR222" s="262">
        <f>IF($AL222="",0,'All Ticker P&amp;L'!L222)</f>
        <v>0</v>
      </c>
      <c r="AS222" s="263">
        <f>IF($AL222="",0,'All Ticker P&amp;L'!M222)</f>
        <v>0</v>
      </c>
      <c r="AT222" s="240" t="str">
        <f>IF($AL222="","",RANK(AR222,$AR$2:$AR$1001)+COUNTIF($AR$2:AR222,AR222)-1)</f>
        <v/>
      </c>
      <c r="AU222" s="240" t="str">
        <f>IF($AL222="","",RANK(AV222,$AV$2:$AV$1001)+COUNTIF($AV$2:AV222,AV222)-1)</f>
        <v/>
      </c>
      <c r="AV222" s="262">
        <f t="shared" si="38"/>
        <v>0</v>
      </c>
    </row>
    <row r="223" spans="26:48" ht="15" customHeight="1" x14ac:dyDescent="0.2">
      <c r="Z223" s="240" t="str">
        <f>Shares!A223</f>
        <v/>
      </c>
      <c r="AA223" s="240" t="str">
        <f>Shares!B223</f>
        <v/>
      </c>
      <c r="AB223" s="240" t="str">
        <f>Shares!C223</f>
        <v/>
      </c>
      <c r="AC223" s="240" t="str">
        <f>Shares!D223</f>
        <v/>
      </c>
      <c r="AD223" s="240">
        <f>IF($Z223="",0,Shares!E223)</f>
        <v>0</v>
      </c>
      <c r="AE223" s="262">
        <f>IF($Z223="",0,Shares!K223*Shares!J223)</f>
        <v>0</v>
      </c>
      <c r="AF223" s="263">
        <f t="shared" si="37"/>
        <v>0</v>
      </c>
      <c r="AG223" s="262">
        <f>IF($Z223="",0,Shares!M223)</f>
        <v>0</v>
      </c>
      <c r="AH223" s="263">
        <f>IF($Z223="",0,Shares!N223)</f>
        <v>0</v>
      </c>
      <c r="AI223" s="240" t="str">
        <f>IF($Z223="","",RANK(AE223,$AE$2:$AE$1001)+COUNTIF($AE$2:AE223,AE223)-1)</f>
        <v/>
      </c>
      <c r="AJ223" s="240" t="str">
        <f>IF($AD223&lt;0,COUNT($AJ$1:AJ222)+1,"")</f>
        <v/>
      </c>
      <c r="AL223" s="240" t="str">
        <f>'All Ticker P&amp;L'!A223</f>
        <v/>
      </c>
      <c r="AM223" s="240" t="str">
        <f>'All Ticker P&amp;L'!B223</f>
        <v/>
      </c>
      <c r="AN223" s="240" t="str">
        <f>'All Ticker P&amp;L'!C223</f>
        <v/>
      </c>
      <c r="AO223" s="240" t="str">
        <f>'All Ticker P&amp;L'!D223</f>
        <v/>
      </c>
      <c r="AP223" s="240">
        <f>IF($AL223="",0,'All Ticker P&amp;L'!E223)</f>
        <v>0</v>
      </c>
      <c r="AQ223" s="262">
        <f>IF($AL223="",0,'All Ticker P&amp;L'!J223*'All Ticker P&amp;L'!I223)</f>
        <v>0</v>
      </c>
      <c r="AR223" s="262">
        <f>IF($AL223="",0,'All Ticker P&amp;L'!L223)</f>
        <v>0</v>
      </c>
      <c r="AS223" s="263">
        <f>IF($AL223="",0,'All Ticker P&amp;L'!M223)</f>
        <v>0</v>
      </c>
      <c r="AT223" s="240" t="str">
        <f>IF($AL223="","",RANK(AR223,$AR$2:$AR$1001)+COUNTIF($AR$2:AR223,AR223)-1)</f>
        <v/>
      </c>
      <c r="AU223" s="240" t="str">
        <f>IF($AL223="","",RANK(AV223,$AV$2:$AV$1001)+COUNTIF($AV$2:AV223,AV223)-1)</f>
        <v/>
      </c>
      <c r="AV223" s="262">
        <f t="shared" si="38"/>
        <v>0</v>
      </c>
    </row>
    <row r="224" spans="26:48" ht="15" customHeight="1" x14ac:dyDescent="0.2">
      <c r="Z224" s="240" t="str">
        <f>Shares!A224</f>
        <v/>
      </c>
      <c r="AA224" s="240" t="str">
        <f>Shares!B224</f>
        <v/>
      </c>
      <c r="AB224" s="240" t="str">
        <f>Shares!C224</f>
        <v/>
      </c>
      <c r="AC224" s="240" t="str">
        <f>Shares!D224</f>
        <v/>
      </c>
      <c r="AD224" s="240">
        <f>IF($Z224="",0,Shares!E224)</f>
        <v>0</v>
      </c>
      <c r="AE224" s="262">
        <f>IF($Z224="",0,Shares!K224*Shares!J224)</f>
        <v>0</v>
      </c>
      <c r="AF224" s="263">
        <f t="shared" si="37"/>
        <v>0</v>
      </c>
      <c r="AG224" s="262">
        <f>IF($Z224="",0,Shares!M224)</f>
        <v>0</v>
      </c>
      <c r="AH224" s="263">
        <f>IF($Z224="",0,Shares!N224)</f>
        <v>0</v>
      </c>
      <c r="AI224" s="240" t="str">
        <f>IF($Z224="","",RANK(AE224,$AE$2:$AE$1001)+COUNTIF($AE$2:AE224,AE224)-1)</f>
        <v/>
      </c>
      <c r="AJ224" s="240" t="str">
        <f>IF($AD224&lt;0,COUNT($AJ$1:AJ223)+1,"")</f>
        <v/>
      </c>
      <c r="AL224" s="240" t="str">
        <f>'All Ticker P&amp;L'!A224</f>
        <v/>
      </c>
      <c r="AM224" s="240" t="str">
        <f>'All Ticker P&amp;L'!B224</f>
        <v/>
      </c>
      <c r="AN224" s="240" t="str">
        <f>'All Ticker P&amp;L'!C224</f>
        <v/>
      </c>
      <c r="AO224" s="240" t="str">
        <f>'All Ticker P&amp;L'!D224</f>
        <v/>
      </c>
      <c r="AP224" s="240">
        <f>IF($AL224="",0,'All Ticker P&amp;L'!E224)</f>
        <v>0</v>
      </c>
      <c r="AQ224" s="262">
        <f>IF($AL224="",0,'All Ticker P&amp;L'!J224*'All Ticker P&amp;L'!I224)</f>
        <v>0</v>
      </c>
      <c r="AR224" s="262">
        <f>IF($AL224="",0,'All Ticker P&amp;L'!L224)</f>
        <v>0</v>
      </c>
      <c r="AS224" s="263">
        <f>IF($AL224="",0,'All Ticker P&amp;L'!M224)</f>
        <v>0</v>
      </c>
      <c r="AT224" s="240" t="str">
        <f>IF($AL224="","",RANK(AR224,$AR$2:$AR$1001)+COUNTIF($AR$2:AR224,AR224)-1)</f>
        <v/>
      </c>
      <c r="AU224" s="240" t="str">
        <f>IF($AL224="","",RANK(AV224,$AV$2:$AV$1001)+COUNTIF($AV$2:AV224,AV224)-1)</f>
        <v/>
      </c>
      <c r="AV224" s="262">
        <f t="shared" si="38"/>
        <v>0</v>
      </c>
    </row>
    <row r="225" spans="26:48" ht="15" customHeight="1" x14ac:dyDescent="0.2">
      <c r="Z225" s="240" t="str">
        <f>Shares!A225</f>
        <v/>
      </c>
      <c r="AA225" s="240" t="str">
        <f>Shares!B225</f>
        <v/>
      </c>
      <c r="AB225" s="240" t="str">
        <f>Shares!C225</f>
        <v/>
      </c>
      <c r="AC225" s="240" t="str">
        <f>Shares!D225</f>
        <v/>
      </c>
      <c r="AD225" s="240">
        <f>IF($Z225="",0,Shares!E225)</f>
        <v>0</v>
      </c>
      <c r="AE225" s="262">
        <f>IF($Z225="",0,Shares!K225*Shares!J225)</f>
        <v>0</v>
      </c>
      <c r="AF225" s="263">
        <f t="shared" si="37"/>
        <v>0</v>
      </c>
      <c r="AG225" s="262">
        <f>IF($Z225="",0,Shares!M225)</f>
        <v>0</v>
      </c>
      <c r="AH225" s="263">
        <f>IF($Z225="",0,Shares!N225)</f>
        <v>0</v>
      </c>
      <c r="AI225" s="240" t="str">
        <f>IF($Z225="","",RANK(AE225,$AE$2:$AE$1001)+COUNTIF($AE$2:AE225,AE225)-1)</f>
        <v/>
      </c>
      <c r="AJ225" s="240" t="str">
        <f>IF($AD225&lt;0,COUNT($AJ$1:AJ224)+1,"")</f>
        <v/>
      </c>
      <c r="AL225" s="240" t="str">
        <f>'All Ticker P&amp;L'!A225</f>
        <v/>
      </c>
      <c r="AM225" s="240" t="str">
        <f>'All Ticker P&amp;L'!B225</f>
        <v/>
      </c>
      <c r="AN225" s="240" t="str">
        <f>'All Ticker P&amp;L'!C225</f>
        <v/>
      </c>
      <c r="AO225" s="240" t="str">
        <f>'All Ticker P&amp;L'!D225</f>
        <v/>
      </c>
      <c r="AP225" s="240">
        <f>IF($AL225="",0,'All Ticker P&amp;L'!E225)</f>
        <v>0</v>
      </c>
      <c r="AQ225" s="262">
        <f>IF($AL225="",0,'All Ticker P&amp;L'!J225*'All Ticker P&amp;L'!I225)</f>
        <v>0</v>
      </c>
      <c r="AR225" s="262">
        <f>IF($AL225="",0,'All Ticker P&amp;L'!L225)</f>
        <v>0</v>
      </c>
      <c r="AS225" s="263">
        <f>IF($AL225="",0,'All Ticker P&amp;L'!M225)</f>
        <v>0</v>
      </c>
      <c r="AT225" s="240" t="str">
        <f>IF($AL225="","",RANK(AR225,$AR$2:$AR$1001)+COUNTIF($AR$2:AR225,AR225)-1)</f>
        <v/>
      </c>
      <c r="AU225" s="240" t="str">
        <f>IF($AL225="","",RANK(AV225,$AV$2:$AV$1001)+COUNTIF($AV$2:AV225,AV225)-1)</f>
        <v/>
      </c>
      <c r="AV225" s="262">
        <f t="shared" si="38"/>
        <v>0</v>
      </c>
    </row>
    <row r="226" spans="26:48" ht="15" customHeight="1" x14ac:dyDescent="0.2">
      <c r="Z226" s="240" t="str">
        <f>Shares!A226</f>
        <v/>
      </c>
      <c r="AA226" s="240" t="str">
        <f>Shares!B226</f>
        <v/>
      </c>
      <c r="AB226" s="240" t="str">
        <f>Shares!C226</f>
        <v/>
      </c>
      <c r="AC226" s="240" t="str">
        <f>Shares!D226</f>
        <v/>
      </c>
      <c r="AD226" s="240">
        <f>IF($Z226="",0,Shares!E226)</f>
        <v>0</v>
      </c>
      <c r="AE226" s="262">
        <f>IF($Z226="",0,Shares!K226*Shares!J226)</f>
        <v>0</v>
      </c>
      <c r="AF226" s="263">
        <f t="shared" si="37"/>
        <v>0</v>
      </c>
      <c r="AG226" s="262">
        <f>IF($Z226="",0,Shares!M226)</f>
        <v>0</v>
      </c>
      <c r="AH226" s="263">
        <f>IF($Z226="",0,Shares!N226)</f>
        <v>0</v>
      </c>
      <c r="AI226" s="240" t="str">
        <f>IF($Z226="","",RANK(AE226,$AE$2:$AE$1001)+COUNTIF($AE$2:AE226,AE226)-1)</f>
        <v/>
      </c>
      <c r="AJ226" s="240" t="str">
        <f>IF($AD226&lt;0,COUNT($AJ$1:AJ225)+1,"")</f>
        <v/>
      </c>
      <c r="AL226" s="240" t="str">
        <f>'All Ticker P&amp;L'!A226</f>
        <v/>
      </c>
      <c r="AM226" s="240" t="str">
        <f>'All Ticker P&amp;L'!B226</f>
        <v/>
      </c>
      <c r="AN226" s="240" t="str">
        <f>'All Ticker P&amp;L'!C226</f>
        <v/>
      </c>
      <c r="AO226" s="240" t="str">
        <f>'All Ticker P&amp;L'!D226</f>
        <v/>
      </c>
      <c r="AP226" s="240">
        <f>IF($AL226="",0,'All Ticker P&amp;L'!E226)</f>
        <v>0</v>
      </c>
      <c r="AQ226" s="262">
        <f>IF($AL226="",0,'All Ticker P&amp;L'!J226*'All Ticker P&amp;L'!I226)</f>
        <v>0</v>
      </c>
      <c r="AR226" s="262">
        <f>IF($AL226="",0,'All Ticker P&amp;L'!L226)</f>
        <v>0</v>
      </c>
      <c r="AS226" s="263">
        <f>IF($AL226="",0,'All Ticker P&amp;L'!M226)</f>
        <v>0</v>
      </c>
      <c r="AT226" s="240" t="str">
        <f>IF($AL226="","",RANK(AR226,$AR$2:$AR$1001)+COUNTIF($AR$2:AR226,AR226)-1)</f>
        <v/>
      </c>
      <c r="AU226" s="240" t="str">
        <f>IF($AL226="","",RANK(AV226,$AV$2:$AV$1001)+COUNTIF($AV$2:AV226,AV226)-1)</f>
        <v/>
      </c>
      <c r="AV226" s="262">
        <f t="shared" si="38"/>
        <v>0</v>
      </c>
    </row>
    <row r="227" spans="26:48" ht="15" customHeight="1" x14ac:dyDescent="0.2">
      <c r="Z227" s="240" t="str">
        <f>Shares!A227</f>
        <v/>
      </c>
      <c r="AA227" s="240" t="str">
        <f>Shares!B227</f>
        <v/>
      </c>
      <c r="AB227" s="240" t="str">
        <f>Shares!C227</f>
        <v/>
      </c>
      <c r="AC227" s="240" t="str">
        <f>Shares!D227</f>
        <v/>
      </c>
      <c r="AD227" s="240">
        <f>IF($Z227="",0,Shares!E227)</f>
        <v>0</v>
      </c>
      <c r="AE227" s="262">
        <f>IF($Z227="",0,Shares!K227*Shares!J227)</f>
        <v>0</v>
      </c>
      <c r="AF227" s="263">
        <f t="shared" si="37"/>
        <v>0</v>
      </c>
      <c r="AG227" s="262">
        <f>IF($Z227="",0,Shares!M227)</f>
        <v>0</v>
      </c>
      <c r="AH227" s="263">
        <f>IF($Z227="",0,Shares!N227)</f>
        <v>0</v>
      </c>
      <c r="AI227" s="240" t="str">
        <f>IF($Z227="","",RANK(AE227,$AE$2:$AE$1001)+COUNTIF($AE$2:AE227,AE227)-1)</f>
        <v/>
      </c>
      <c r="AJ227" s="240" t="str">
        <f>IF($AD227&lt;0,COUNT($AJ$1:AJ226)+1,"")</f>
        <v/>
      </c>
      <c r="AL227" s="240" t="str">
        <f>'All Ticker P&amp;L'!A227</f>
        <v/>
      </c>
      <c r="AM227" s="240" t="str">
        <f>'All Ticker P&amp;L'!B227</f>
        <v/>
      </c>
      <c r="AN227" s="240" t="str">
        <f>'All Ticker P&amp;L'!C227</f>
        <v/>
      </c>
      <c r="AO227" s="240" t="str">
        <f>'All Ticker P&amp;L'!D227</f>
        <v/>
      </c>
      <c r="AP227" s="240">
        <f>IF($AL227="",0,'All Ticker P&amp;L'!E227)</f>
        <v>0</v>
      </c>
      <c r="AQ227" s="262">
        <f>IF($AL227="",0,'All Ticker P&amp;L'!J227*'All Ticker P&amp;L'!I227)</f>
        <v>0</v>
      </c>
      <c r="AR227" s="262">
        <f>IF($AL227="",0,'All Ticker P&amp;L'!L227)</f>
        <v>0</v>
      </c>
      <c r="AS227" s="263">
        <f>IF($AL227="",0,'All Ticker P&amp;L'!M227)</f>
        <v>0</v>
      </c>
      <c r="AT227" s="240" t="str">
        <f>IF($AL227="","",RANK(AR227,$AR$2:$AR$1001)+COUNTIF($AR$2:AR227,AR227)-1)</f>
        <v/>
      </c>
      <c r="AU227" s="240" t="str">
        <f>IF($AL227="","",RANK(AV227,$AV$2:$AV$1001)+COUNTIF($AV$2:AV227,AV227)-1)</f>
        <v/>
      </c>
      <c r="AV227" s="262">
        <f t="shared" si="38"/>
        <v>0</v>
      </c>
    </row>
    <row r="228" spans="26:48" ht="15" customHeight="1" x14ac:dyDescent="0.2">
      <c r="Z228" s="240" t="str">
        <f>Shares!A228</f>
        <v/>
      </c>
      <c r="AA228" s="240" t="str">
        <f>Shares!B228</f>
        <v/>
      </c>
      <c r="AB228" s="240" t="str">
        <f>Shares!C228</f>
        <v/>
      </c>
      <c r="AC228" s="240" t="str">
        <f>Shares!D228</f>
        <v/>
      </c>
      <c r="AD228" s="240">
        <f>IF($Z228="",0,Shares!E228)</f>
        <v>0</v>
      </c>
      <c r="AE228" s="262">
        <f>IF($Z228="",0,Shares!K228*Shares!J228)</f>
        <v>0</v>
      </c>
      <c r="AF228" s="263">
        <f t="shared" si="37"/>
        <v>0</v>
      </c>
      <c r="AG228" s="262">
        <f>IF($Z228="",0,Shares!M228)</f>
        <v>0</v>
      </c>
      <c r="AH228" s="263">
        <f>IF($Z228="",0,Shares!N228)</f>
        <v>0</v>
      </c>
      <c r="AI228" s="240" t="str">
        <f>IF($Z228="","",RANK(AE228,$AE$2:$AE$1001)+COUNTIF($AE$2:AE228,AE228)-1)</f>
        <v/>
      </c>
      <c r="AJ228" s="240" t="str">
        <f>IF($AD228&lt;0,COUNT($AJ$1:AJ227)+1,"")</f>
        <v/>
      </c>
      <c r="AL228" s="240" t="str">
        <f>'All Ticker P&amp;L'!A228</f>
        <v/>
      </c>
      <c r="AM228" s="240" t="str">
        <f>'All Ticker P&amp;L'!B228</f>
        <v/>
      </c>
      <c r="AN228" s="240" t="str">
        <f>'All Ticker P&amp;L'!C228</f>
        <v/>
      </c>
      <c r="AO228" s="240" t="str">
        <f>'All Ticker P&amp;L'!D228</f>
        <v/>
      </c>
      <c r="AP228" s="240">
        <f>IF($AL228="",0,'All Ticker P&amp;L'!E228)</f>
        <v>0</v>
      </c>
      <c r="AQ228" s="262">
        <f>IF($AL228="",0,'All Ticker P&amp;L'!J228*'All Ticker P&amp;L'!I228)</f>
        <v>0</v>
      </c>
      <c r="AR228" s="262">
        <f>IF($AL228="",0,'All Ticker P&amp;L'!L228)</f>
        <v>0</v>
      </c>
      <c r="AS228" s="263">
        <f>IF($AL228="",0,'All Ticker P&amp;L'!M228)</f>
        <v>0</v>
      </c>
      <c r="AT228" s="240" t="str">
        <f>IF($AL228="","",RANK(AR228,$AR$2:$AR$1001)+COUNTIF($AR$2:AR228,AR228)-1)</f>
        <v/>
      </c>
      <c r="AU228" s="240" t="str">
        <f>IF($AL228="","",RANK(AV228,$AV$2:$AV$1001)+COUNTIF($AV$2:AV228,AV228)-1)</f>
        <v/>
      </c>
      <c r="AV228" s="262">
        <f t="shared" si="38"/>
        <v>0</v>
      </c>
    </row>
    <row r="229" spans="26:48" ht="15" customHeight="1" x14ac:dyDescent="0.2">
      <c r="Z229" s="240" t="str">
        <f>Shares!A229</f>
        <v/>
      </c>
      <c r="AA229" s="240" t="str">
        <f>Shares!B229</f>
        <v/>
      </c>
      <c r="AB229" s="240" t="str">
        <f>Shares!C229</f>
        <v/>
      </c>
      <c r="AC229" s="240" t="str">
        <f>Shares!D229</f>
        <v/>
      </c>
      <c r="AD229" s="240">
        <f>IF($Z229="",0,Shares!E229)</f>
        <v>0</v>
      </c>
      <c r="AE229" s="262">
        <f>IF($Z229="",0,Shares!K229*Shares!J229)</f>
        <v>0</v>
      </c>
      <c r="AF229" s="263">
        <f t="shared" si="37"/>
        <v>0</v>
      </c>
      <c r="AG229" s="262">
        <f>IF($Z229="",0,Shares!M229)</f>
        <v>0</v>
      </c>
      <c r="AH229" s="263">
        <f>IF($Z229="",0,Shares!N229)</f>
        <v>0</v>
      </c>
      <c r="AI229" s="240" t="str">
        <f>IF($Z229="","",RANK(AE229,$AE$2:$AE$1001)+COUNTIF($AE$2:AE229,AE229)-1)</f>
        <v/>
      </c>
      <c r="AJ229" s="240" t="str">
        <f>IF($AD229&lt;0,COUNT($AJ$1:AJ228)+1,"")</f>
        <v/>
      </c>
      <c r="AL229" s="240" t="str">
        <f>'All Ticker P&amp;L'!A229</f>
        <v/>
      </c>
      <c r="AM229" s="240" t="str">
        <f>'All Ticker P&amp;L'!B229</f>
        <v/>
      </c>
      <c r="AN229" s="240" t="str">
        <f>'All Ticker P&amp;L'!C229</f>
        <v/>
      </c>
      <c r="AO229" s="240" t="str">
        <f>'All Ticker P&amp;L'!D229</f>
        <v/>
      </c>
      <c r="AP229" s="240">
        <f>IF($AL229="",0,'All Ticker P&amp;L'!E229)</f>
        <v>0</v>
      </c>
      <c r="AQ229" s="262">
        <f>IF($AL229="",0,'All Ticker P&amp;L'!J229*'All Ticker P&amp;L'!I229)</f>
        <v>0</v>
      </c>
      <c r="AR229" s="262">
        <f>IF($AL229="",0,'All Ticker P&amp;L'!L229)</f>
        <v>0</v>
      </c>
      <c r="AS229" s="263">
        <f>IF($AL229="",0,'All Ticker P&amp;L'!M229)</f>
        <v>0</v>
      </c>
      <c r="AT229" s="240" t="str">
        <f>IF($AL229="","",RANK(AR229,$AR$2:$AR$1001)+COUNTIF($AR$2:AR229,AR229)-1)</f>
        <v/>
      </c>
      <c r="AU229" s="240" t="str">
        <f>IF($AL229="","",RANK(AV229,$AV$2:$AV$1001)+COUNTIF($AV$2:AV229,AV229)-1)</f>
        <v/>
      </c>
      <c r="AV229" s="262">
        <f t="shared" si="38"/>
        <v>0</v>
      </c>
    </row>
    <row r="230" spans="26:48" ht="15" customHeight="1" x14ac:dyDescent="0.2">
      <c r="Z230" s="240" t="str">
        <f>Shares!A230</f>
        <v/>
      </c>
      <c r="AA230" s="240" t="str">
        <f>Shares!B230</f>
        <v/>
      </c>
      <c r="AB230" s="240" t="str">
        <f>Shares!C230</f>
        <v/>
      </c>
      <c r="AC230" s="240" t="str">
        <f>Shares!D230</f>
        <v/>
      </c>
      <c r="AD230" s="240">
        <f>IF($Z230="",0,Shares!E230)</f>
        <v>0</v>
      </c>
      <c r="AE230" s="262">
        <f>IF($Z230="",0,Shares!K230*Shares!J230)</f>
        <v>0</v>
      </c>
      <c r="AF230" s="263">
        <f t="shared" si="37"/>
        <v>0</v>
      </c>
      <c r="AG230" s="262">
        <f>IF($Z230="",0,Shares!M230)</f>
        <v>0</v>
      </c>
      <c r="AH230" s="263">
        <f>IF($Z230="",0,Shares!N230)</f>
        <v>0</v>
      </c>
      <c r="AI230" s="240" t="str">
        <f>IF($Z230="","",RANK(AE230,$AE$2:$AE$1001)+COUNTIF($AE$2:AE230,AE230)-1)</f>
        <v/>
      </c>
      <c r="AJ230" s="240" t="str">
        <f>IF($AD230&lt;0,COUNT($AJ$1:AJ229)+1,"")</f>
        <v/>
      </c>
      <c r="AL230" s="240" t="str">
        <f>'All Ticker P&amp;L'!A230</f>
        <v/>
      </c>
      <c r="AM230" s="240" t="str">
        <f>'All Ticker P&amp;L'!B230</f>
        <v/>
      </c>
      <c r="AN230" s="240" t="str">
        <f>'All Ticker P&amp;L'!C230</f>
        <v/>
      </c>
      <c r="AO230" s="240" t="str">
        <f>'All Ticker P&amp;L'!D230</f>
        <v/>
      </c>
      <c r="AP230" s="240">
        <f>IF($AL230="",0,'All Ticker P&amp;L'!E230)</f>
        <v>0</v>
      </c>
      <c r="AQ230" s="262">
        <f>IF($AL230="",0,'All Ticker P&amp;L'!J230*'All Ticker P&amp;L'!I230)</f>
        <v>0</v>
      </c>
      <c r="AR230" s="262">
        <f>IF($AL230="",0,'All Ticker P&amp;L'!L230)</f>
        <v>0</v>
      </c>
      <c r="AS230" s="263">
        <f>IF($AL230="",0,'All Ticker P&amp;L'!M230)</f>
        <v>0</v>
      </c>
      <c r="AT230" s="240" t="str">
        <f>IF($AL230="","",RANK(AR230,$AR$2:$AR$1001)+COUNTIF($AR$2:AR230,AR230)-1)</f>
        <v/>
      </c>
      <c r="AU230" s="240" t="str">
        <f>IF($AL230="","",RANK(AV230,$AV$2:$AV$1001)+COUNTIF($AV$2:AV230,AV230)-1)</f>
        <v/>
      </c>
      <c r="AV230" s="262">
        <f t="shared" si="38"/>
        <v>0</v>
      </c>
    </row>
    <row r="231" spans="26:48" ht="15" customHeight="1" x14ac:dyDescent="0.2">
      <c r="Z231" s="240" t="str">
        <f>Shares!A231</f>
        <v/>
      </c>
      <c r="AA231" s="240" t="str">
        <f>Shares!B231</f>
        <v/>
      </c>
      <c r="AB231" s="240" t="str">
        <f>Shares!C231</f>
        <v/>
      </c>
      <c r="AC231" s="240" t="str">
        <f>Shares!D231</f>
        <v/>
      </c>
      <c r="AD231" s="240">
        <f>IF($Z231="",0,Shares!E231)</f>
        <v>0</v>
      </c>
      <c r="AE231" s="262">
        <f>IF($Z231="",0,Shares!K231*Shares!J231)</f>
        <v>0</v>
      </c>
      <c r="AF231" s="263">
        <f t="shared" si="37"/>
        <v>0</v>
      </c>
      <c r="AG231" s="262">
        <f>IF($Z231="",0,Shares!M231)</f>
        <v>0</v>
      </c>
      <c r="AH231" s="263">
        <f>IF($Z231="",0,Shares!N231)</f>
        <v>0</v>
      </c>
      <c r="AI231" s="240" t="str">
        <f>IF($Z231="","",RANK(AE231,$AE$2:$AE$1001)+COUNTIF($AE$2:AE231,AE231)-1)</f>
        <v/>
      </c>
      <c r="AJ231" s="240" t="str">
        <f>IF($AD231&lt;0,COUNT($AJ$1:AJ230)+1,"")</f>
        <v/>
      </c>
      <c r="AL231" s="240" t="str">
        <f>'All Ticker P&amp;L'!A231</f>
        <v/>
      </c>
      <c r="AM231" s="240" t="str">
        <f>'All Ticker P&amp;L'!B231</f>
        <v/>
      </c>
      <c r="AN231" s="240" t="str">
        <f>'All Ticker P&amp;L'!C231</f>
        <v/>
      </c>
      <c r="AO231" s="240" t="str">
        <f>'All Ticker P&amp;L'!D231</f>
        <v/>
      </c>
      <c r="AP231" s="240">
        <f>IF($AL231="",0,'All Ticker P&amp;L'!E231)</f>
        <v>0</v>
      </c>
      <c r="AQ231" s="262">
        <f>IF($AL231="",0,'All Ticker P&amp;L'!J231*'All Ticker P&amp;L'!I231)</f>
        <v>0</v>
      </c>
      <c r="AR231" s="262">
        <f>IF($AL231="",0,'All Ticker P&amp;L'!L231)</f>
        <v>0</v>
      </c>
      <c r="AS231" s="263">
        <f>IF($AL231="",0,'All Ticker P&amp;L'!M231)</f>
        <v>0</v>
      </c>
      <c r="AT231" s="240" t="str">
        <f>IF($AL231="","",RANK(AR231,$AR$2:$AR$1001)+COUNTIF($AR$2:AR231,AR231)-1)</f>
        <v/>
      </c>
      <c r="AU231" s="240" t="str">
        <f>IF($AL231="","",RANK(AV231,$AV$2:$AV$1001)+COUNTIF($AV$2:AV231,AV231)-1)</f>
        <v/>
      </c>
      <c r="AV231" s="262">
        <f t="shared" si="38"/>
        <v>0</v>
      </c>
    </row>
    <row r="232" spans="26:48" ht="15" customHeight="1" x14ac:dyDescent="0.2">
      <c r="Z232" s="240" t="str">
        <f>Shares!A232</f>
        <v/>
      </c>
      <c r="AA232" s="240" t="str">
        <f>Shares!B232</f>
        <v/>
      </c>
      <c r="AB232" s="240" t="str">
        <f>Shares!C232</f>
        <v/>
      </c>
      <c r="AC232" s="240" t="str">
        <f>Shares!D232</f>
        <v/>
      </c>
      <c r="AD232" s="240">
        <f>IF($Z232="",0,Shares!E232)</f>
        <v>0</v>
      </c>
      <c r="AE232" s="262">
        <f>IF($Z232="",0,Shares!K232*Shares!J232)</f>
        <v>0</v>
      </c>
      <c r="AF232" s="263">
        <f t="shared" si="37"/>
        <v>0</v>
      </c>
      <c r="AG232" s="262">
        <f>IF($Z232="",0,Shares!M232)</f>
        <v>0</v>
      </c>
      <c r="AH232" s="263">
        <f>IF($Z232="",0,Shares!N232)</f>
        <v>0</v>
      </c>
      <c r="AI232" s="240" t="str">
        <f>IF($Z232="","",RANK(AE232,$AE$2:$AE$1001)+COUNTIF($AE$2:AE232,AE232)-1)</f>
        <v/>
      </c>
      <c r="AJ232" s="240" t="str">
        <f>IF($AD232&lt;0,COUNT($AJ$1:AJ231)+1,"")</f>
        <v/>
      </c>
      <c r="AL232" s="240" t="str">
        <f>'All Ticker P&amp;L'!A232</f>
        <v/>
      </c>
      <c r="AM232" s="240" t="str">
        <f>'All Ticker P&amp;L'!B232</f>
        <v/>
      </c>
      <c r="AN232" s="240" t="str">
        <f>'All Ticker P&amp;L'!C232</f>
        <v/>
      </c>
      <c r="AO232" s="240" t="str">
        <f>'All Ticker P&amp;L'!D232</f>
        <v/>
      </c>
      <c r="AP232" s="240">
        <f>IF($AL232="",0,'All Ticker P&amp;L'!E232)</f>
        <v>0</v>
      </c>
      <c r="AQ232" s="262">
        <f>IF($AL232="",0,'All Ticker P&amp;L'!J232*'All Ticker P&amp;L'!I232)</f>
        <v>0</v>
      </c>
      <c r="AR232" s="262">
        <f>IF($AL232="",0,'All Ticker P&amp;L'!L232)</f>
        <v>0</v>
      </c>
      <c r="AS232" s="263">
        <f>IF($AL232="",0,'All Ticker P&amp;L'!M232)</f>
        <v>0</v>
      </c>
      <c r="AT232" s="240" t="str">
        <f>IF($AL232="","",RANK(AR232,$AR$2:$AR$1001)+COUNTIF($AR$2:AR232,AR232)-1)</f>
        <v/>
      </c>
      <c r="AU232" s="240" t="str">
        <f>IF($AL232="","",RANK(AV232,$AV$2:$AV$1001)+COUNTIF($AV$2:AV232,AV232)-1)</f>
        <v/>
      </c>
      <c r="AV232" s="262">
        <f t="shared" si="38"/>
        <v>0</v>
      </c>
    </row>
    <row r="233" spans="26:48" ht="15" customHeight="1" x14ac:dyDescent="0.2">
      <c r="Z233" s="240" t="str">
        <f>Shares!A233</f>
        <v/>
      </c>
      <c r="AA233" s="240" t="str">
        <f>Shares!B233</f>
        <v/>
      </c>
      <c r="AB233" s="240" t="str">
        <f>Shares!C233</f>
        <v/>
      </c>
      <c r="AC233" s="240" t="str">
        <f>Shares!D233</f>
        <v/>
      </c>
      <c r="AD233" s="240">
        <f>IF($Z233="",0,Shares!E233)</f>
        <v>0</v>
      </c>
      <c r="AE233" s="262">
        <f>IF($Z233="",0,Shares!K233*Shares!J233)</f>
        <v>0</v>
      </c>
      <c r="AF233" s="263">
        <f t="shared" si="37"/>
        <v>0</v>
      </c>
      <c r="AG233" s="262">
        <f>IF($Z233="",0,Shares!M233)</f>
        <v>0</v>
      </c>
      <c r="AH233" s="263">
        <f>IF($Z233="",0,Shares!N233)</f>
        <v>0</v>
      </c>
      <c r="AI233" s="240" t="str">
        <f>IF($Z233="","",RANK(AE233,$AE$2:$AE$1001)+COUNTIF($AE$2:AE233,AE233)-1)</f>
        <v/>
      </c>
      <c r="AJ233" s="240" t="str">
        <f>IF($AD233&lt;0,COUNT($AJ$1:AJ232)+1,"")</f>
        <v/>
      </c>
      <c r="AL233" s="240" t="str">
        <f>'All Ticker P&amp;L'!A233</f>
        <v/>
      </c>
      <c r="AM233" s="240" t="str">
        <f>'All Ticker P&amp;L'!B233</f>
        <v/>
      </c>
      <c r="AN233" s="240" t="str">
        <f>'All Ticker P&amp;L'!C233</f>
        <v/>
      </c>
      <c r="AO233" s="240" t="str">
        <f>'All Ticker P&amp;L'!D233</f>
        <v/>
      </c>
      <c r="AP233" s="240">
        <f>IF($AL233="",0,'All Ticker P&amp;L'!E233)</f>
        <v>0</v>
      </c>
      <c r="AQ233" s="262">
        <f>IF($AL233="",0,'All Ticker P&amp;L'!J233*'All Ticker P&amp;L'!I233)</f>
        <v>0</v>
      </c>
      <c r="AR233" s="262">
        <f>IF($AL233="",0,'All Ticker P&amp;L'!L233)</f>
        <v>0</v>
      </c>
      <c r="AS233" s="263">
        <f>IF($AL233="",0,'All Ticker P&amp;L'!M233)</f>
        <v>0</v>
      </c>
      <c r="AT233" s="240" t="str">
        <f>IF($AL233="","",RANK(AR233,$AR$2:$AR$1001)+COUNTIF($AR$2:AR233,AR233)-1)</f>
        <v/>
      </c>
      <c r="AU233" s="240" t="str">
        <f>IF($AL233="","",RANK(AV233,$AV$2:$AV$1001)+COUNTIF($AV$2:AV233,AV233)-1)</f>
        <v/>
      </c>
      <c r="AV233" s="262">
        <f t="shared" si="38"/>
        <v>0</v>
      </c>
    </row>
    <row r="234" spans="26:48" ht="15" customHeight="1" x14ac:dyDescent="0.2">
      <c r="Z234" s="240" t="str">
        <f>Shares!A234</f>
        <v/>
      </c>
      <c r="AA234" s="240" t="str">
        <f>Shares!B234</f>
        <v/>
      </c>
      <c r="AB234" s="240" t="str">
        <f>Shares!C234</f>
        <v/>
      </c>
      <c r="AC234" s="240" t="str">
        <f>Shares!D234</f>
        <v/>
      </c>
      <c r="AD234" s="240">
        <f>IF($Z234="",0,Shares!E234)</f>
        <v>0</v>
      </c>
      <c r="AE234" s="262">
        <f>IF($Z234="",0,Shares!K234*Shares!J234)</f>
        <v>0</v>
      </c>
      <c r="AF234" s="263">
        <f t="shared" si="37"/>
        <v>0</v>
      </c>
      <c r="AG234" s="262">
        <f>IF($Z234="",0,Shares!M234)</f>
        <v>0</v>
      </c>
      <c r="AH234" s="263">
        <f>IF($Z234="",0,Shares!N234)</f>
        <v>0</v>
      </c>
      <c r="AI234" s="240" t="str">
        <f>IF($Z234="","",RANK(AE234,$AE$2:$AE$1001)+COUNTIF($AE$2:AE234,AE234)-1)</f>
        <v/>
      </c>
      <c r="AJ234" s="240" t="str">
        <f>IF($AD234&lt;0,COUNT($AJ$1:AJ233)+1,"")</f>
        <v/>
      </c>
      <c r="AL234" s="240" t="str">
        <f>'All Ticker P&amp;L'!A234</f>
        <v/>
      </c>
      <c r="AM234" s="240" t="str">
        <f>'All Ticker P&amp;L'!B234</f>
        <v/>
      </c>
      <c r="AN234" s="240" t="str">
        <f>'All Ticker P&amp;L'!C234</f>
        <v/>
      </c>
      <c r="AO234" s="240" t="str">
        <f>'All Ticker P&amp;L'!D234</f>
        <v/>
      </c>
      <c r="AP234" s="240">
        <f>IF($AL234="",0,'All Ticker P&amp;L'!E234)</f>
        <v>0</v>
      </c>
      <c r="AQ234" s="262">
        <f>IF($AL234="",0,'All Ticker P&amp;L'!J234*'All Ticker P&amp;L'!I234)</f>
        <v>0</v>
      </c>
      <c r="AR234" s="262">
        <f>IF($AL234="",0,'All Ticker P&amp;L'!L234)</f>
        <v>0</v>
      </c>
      <c r="AS234" s="263">
        <f>IF($AL234="",0,'All Ticker P&amp;L'!M234)</f>
        <v>0</v>
      </c>
      <c r="AT234" s="240" t="str">
        <f>IF($AL234="","",RANK(AR234,$AR$2:$AR$1001)+COUNTIF($AR$2:AR234,AR234)-1)</f>
        <v/>
      </c>
      <c r="AU234" s="240" t="str">
        <f>IF($AL234="","",RANK(AV234,$AV$2:$AV$1001)+COUNTIF($AV$2:AV234,AV234)-1)</f>
        <v/>
      </c>
      <c r="AV234" s="262">
        <f t="shared" si="38"/>
        <v>0</v>
      </c>
    </row>
    <row r="235" spans="26:48" ht="15" customHeight="1" x14ac:dyDescent="0.2">
      <c r="Z235" s="240" t="str">
        <f>Shares!A235</f>
        <v/>
      </c>
      <c r="AA235" s="240" t="str">
        <f>Shares!B235</f>
        <v/>
      </c>
      <c r="AB235" s="240" t="str">
        <f>Shares!C235</f>
        <v/>
      </c>
      <c r="AC235" s="240" t="str">
        <f>Shares!D235</f>
        <v/>
      </c>
      <c r="AD235" s="240">
        <f>IF($Z235="",0,Shares!E235)</f>
        <v>0</v>
      </c>
      <c r="AE235" s="262">
        <f>IF($Z235="",0,Shares!K235*Shares!J235)</f>
        <v>0</v>
      </c>
      <c r="AF235" s="263">
        <f t="shared" si="37"/>
        <v>0</v>
      </c>
      <c r="AG235" s="262">
        <f>IF($Z235="",0,Shares!M235)</f>
        <v>0</v>
      </c>
      <c r="AH235" s="263">
        <f>IF($Z235="",0,Shares!N235)</f>
        <v>0</v>
      </c>
      <c r="AI235" s="240" t="str">
        <f>IF($Z235="","",RANK(AE235,$AE$2:$AE$1001)+COUNTIF($AE$2:AE235,AE235)-1)</f>
        <v/>
      </c>
      <c r="AJ235" s="240" t="str">
        <f>IF($AD235&lt;0,COUNT($AJ$1:AJ234)+1,"")</f>
        <v/>
      </c>
      <c r="AL235" s="240" t="str">
        <f>'All Ticker P&amp;L'!A235</f>
        <v/>
      </c>
      <c r="AM235" s="240" t="str">
        <f>'All Ticker P&amp;L'!B235</f>
        <v/>
      </c>
      <c r="AN235" s="240" t="str">
        <f>'All Ticker P&amp;L'!C235</f>
        <v/>
      </c>
      <c r="AO235" s="240" t="str">
        <f>'All Ticker P&amp;L'!D235</f>
        <v/>
      </c>
      <c r="AP235" s="240">
        <f>IF($AL235="",0,'All Ticker P&amp;L'!E235)</f>
        <v>0</v>
      </c>
      <c r="AQ235" s="262">
        <f>IF($AL235="",0,'All Ticker P&amp;L'!J235*'All Ticker P&amp;L'!I235)</f>
        <v>0</v>
      </c>
      <c r="AR235" s="262">
        <f>IF($AL235="",0,'All Ticker P&amp;L'!L235)</f>
        <v>0</v>
      </c>
      <c r="AS235" s="263">
        <f>IF($AL235="",0,'All Ticker P&amp;L'!M235)</f>
        <v>0</v>
      </c>
      <c r="AT235" s="240" t="str">
        <f>IF($AL235="","",RANK(AR235,$AR$2:$AR$1001)+COUNTIF($AR$2:AR235,AR235)-1)</f>
        <v/>
      </c>
      <c r="AU235" s="240" t="str">
        <f>IF($AL235="","",RANK(AV235,$AV$2:$AV$1001)+COUNTIF($AV$2:AV235,AV235)-1)</f>
        <v/>
      </c>
      <c r="AV235" s="262">
        <f t="shared" si="38"/>
        <v>0</v>
      </c>
    </row>
    <row r="236" spans="26:48" ht="15" customHeight="1" x14ac:dyDescent="0.2">
      <c r="Z236" s="240" t="str">
        <f>Shares!A236</f>
        <v/>
      </c>
      <c r="AA236" s="240" t="str">
        <f>Shares!B236</f>
        <v/>
      </c>
      <c r="AB236" s="240" t="str">
        <f>Shares!C236</f>
        <v/>
      </c>
      <c r="AC236" s="240" t="str">
        <f>Shares!D236</f>
        <v/>
      </c>
      <c r="AD236" s="240">
        <f>IF($Z236="",0,Shares!E236)</f>
        <v>0</v>
      </c>
      <c r="AE236" s="262">
        <f>IF($Z236="",0,Shares!K236*Shares!J236)</f>
        <v>0</v>
      </c>
      <c r="AF236" s="263">
        <f t="shared" si="37"/>
        <v>0</v>
      </c>
      <c r="AG236" s="262">
        <f>IF($Z236="",0,Shares!M236)</f>
        <v>0</v>
      </c>
      <c r="AH236" s="263">
        <f>IF($Z236="",0,Shares!N236)</f>
        <v>0</v>
      </c>
      <c r="AI236" s="240" t="str">
        <f>IF($Z236="","",RANK(AE236,$AE$2:$AE$1001)+COUNTIF($AE$2:AE236,AE236)-1)</f>
        <v/>
      </c>
      <c r="AJ236" s="240" t="str">
        <f>IF($AD236&lt;0,COUNT($AJ$1:AJ235)+1,"")</f>
        <v/>
      </c>
      <c r="AL236" s="240" t="str">
        <f>'All Ticker P&amp;L'!A236</f>
        <v/>
      </c>
      <c r="AM236" s="240" t="str">
        <f>'All Ticker P&amp;L'!B236</f>
        <v/>
      </c>
      <c r="AN236" s="240" t="str">
        <f>'All Ticker P&amp;L'!C236</f>
        <v/>
      </c>
      <c r="AO236" s="240" t="str">
        <f>'All Ticker P&amp;L'!D236</f>
        <v/>
      </c>
      <c r="AP236" s="240">
        <f>IF($AL236="",0,'All Ticker P&amp;L'!E236)</f>
        <v>0</v>
      </c>
      <c r="AQ236" s="262">
        <f>IF($AL236="",0,'All Ticker P&amp;L'!J236*'All Ticker P&amp;L'!I236)</f>
        <v>0</v>
      </c>
      <c r="AR236" s="262">
        <f>IF($AL236="",0,'All Ticker P&amp;L'!L236)</f>
        <v>0</v>
      </c>
      <c r="AS236" s="263">
        <f>IF($AL236="",0,'All Ticker P&amp;L'!M236)</f>
        <v>0</v>
      </c>
      <c r="AT236" s="240" t="str">
        <f>IF($AL236="","",RANK(AR236,$AR$2:$AR$1001)+COUNTIF($AR$2:AR236,AR236)-1)</f>
        <v/>
      </c>
      <c r="AU236" s="240" t="str">
        <f>IF($AL236="","",RANK(AV236,$AV$2:$AV$1001)+COUNTIF($AV$2:AV236,AV236)-1)</f>
        <v/>
      </c>
      <c r="AV236" s="262">
        <f t="shared" si="38"/>
        <v>0</v>
      </c>
    </row>
    <row r="237" spans="26:48" ht="15" customHeight="1" x14ac:dyDescent="0.2">
      <c r="Z237" s="240" t="str">
        <f>Shares!A237</f>
        <v/>
      </c>
      <c r="AA237" s="240" t="str">
        <f>Shares!B237</f>
        <v/>
      </c>
      <c r="AB237" s="240" t="str">
        <f>Shares!C237</f>
        <v/>
      </c>
      <c r="AC237" s="240" t="str">
        <f>Shares!D237</f>
        <v/>
      </c>
      <c r="AD237" s="240">
        <f>IF($Z237="",0,Shares!E237)</f>
        <v>0</v>
      </c>
      <c r="AE237" s="262">
        <f>IF($Z237="",0,Shares!K237*Shares!J237)</f>
        <v>0</v>
      </c>
      <c r="AF237" s="263">
        <f t="shared" si="37"/>
        <v>0</v>
      </c>
      <c r="AG237" s="262">
        <f>IF($Z237="",0,Shares!M237)</f>
        <v>0</v>
      </c>
      <c r="AH237" s="263">
        <f>IF($Z237="",0,Shares!N237)</f>
        <v>0</v>
      </c>
      <c r="AI237" s="240" t="str">
        <f>IF($Z237="","",RANK(AE237,$AE$2:$AE$1001)+COUNTIF($AE$2:AE237,AE237)-1)</f>
        <v/>
      </c>
      <c r="AJ237" s="240" t="str">
        <f>IF($AD237&lt;0,COUNT($AJ$1:AJ236)+1,"")</f>
        <v/>
      </c>
      <c r="AL237" s="240" t="str">
        <f>'All Ticker P&amp;L'!A237</f>
        <v/>
      </c>
      <c r="AM237" s="240" t="str">
        <f>'All Ticker P&amp;L'!B237</f>
        <v/>
      </c>
      <c r="AN237" s="240" t="str">
        <f>'All Ticker P&amp;L'!C237</f>
        <v/>
      </c>
      <c r="AO237" s="240" t="str">
        <f>'All Ticker P&amp;L'!D237</f>
        <v/>
      </c>
      <c r="AP237" s="240">
        <f>IF($AL237="",0,'All Ticker P&amp;L'!E237)</f>
        <v>0</v>
      </c>
      <c r="AQ237" s="262">
        <f>IF($AL237="",0,'All Ticker P&amp;L'!J237*'All Ticker P&amp;L'!I237)</f>
        <v>0</v>
      </c>
      <c r="AR237" s="262">
        <f>IF($AL237="",0,'All Ticker P&amp;L'!L237)</f>
        <v>0</v>
      </c>
      <c r="AS237" s="263">
        <f>IF($AL237="",0,'All Ticker P&amp;L'!M237)</f>
        <v>0</v>
      </c>
      <c r="AT237" s="240" t="str">
        <f>IF($AL237="","",RANK(AR237,$AR$2:$AR$1001)+COUNTIF($AR$2:AR237,AR237)-1)</f>
        <v/>
      </c>
      <c r="AU237" s="240" t="str">
        <f>IF($AL237="","",RANK(AV237,$AV$2:$AV$1001)+COUNTIF($AV$2:AV237,AV237)-1)</f>
        <v/>
      </c>
      <c r="AV237" s="262">
        <f t="shared" si="38"/>
        <v>0</v>
      </c>
    </row>
    <row r="238" spans="26:48" ht="15" customHeight="1" x14ac:dyDescent="0.2">
      <c r="Z238" s="240" t="str">
        <f>Shares!A238</f>
        <v/>
      </c>
      <c r="AA238" s="240" t="str">
        <f>Shares!B238</f>
        <v/>
      </c>
      <c r="AB238" s="240" t="str">
        <f>Shares!C238</f>
        <v/>
      </c>
      <c r="AC238" s="240" t="str">
        <f>Shares!D238</f>
        <v/>
      </c>
      <c r="AD238" s="240">
        <f>IF($Z238="",0,Shares!E238)</f>
        <v>0</v>
      </c>
      <c r="AE238" s="262">
        <f>IF($Z238="",0,Shares!K238*Shares!J238)</f>
        <v>0</v>
      </c>
      <c r="AF238" s="263">
        <f t="shared" si="37"/>
        <v>0</v>
      </c>
      <c r="AG238" s="262">
        <f>IF($Z238="",0,Shares!M238)</f>
        <v>0</v>
      </c>
      <c r="AH238" s="263">
        <f>IF($Z238="",0,Shares!N238)</f>
        <v>0</v>
      </c>
      <c r="AI238" s="240" t="str">
        <f>IF($Z238="","",RANK(AE238,$AE$2:$AE$1001)+COUNTIF($AE$2:AE238,AE238)-1)</f>
        <v/>
      </c>
      <c r="AJ238" s="240" t="str">
        <f>IF($AD238&lt;0,COUNT($AJ$1:AJ237)+1,"")</f>
        <v/>
      </c>
      <c r="AL238" s="240" t="str">
        <f>'All Ticker P&amp;L'!A238</f>
        <v/>
      </c>
      <c r="AM238" s="240" t="str">
        <f>'All Ticker P&amp;L'!B238</f>
        <v/>
      </c>
      <c r="AN238" s="240" t="str">
        <f>'All Ticker P&amp;L'!C238</f>
        <v/>
      </c>
      <c r="AO238" s="240" t="str">
        <f>'All Ticker P&amp;L'!D238</f>
        <v/>
      </c>
      <c r="AP238" s="240">
        <f>IF($AL238="",0,'All Ticker P&amp;L'!E238)</f>
        <v>0</v>
      </c>
      <c r="AQ238" s="262">
        <f>IF($AL238="",0,'All Ticker P&amp;L'!J238*'All Ticker P&amp;L'!I238)</f>
        <v>0</v>
      </c>
      <c r="AR238" s="262">
        <f>IF($AL238="",0,'All Ticker P&amp;L'!L238)</f>
        <v>0</v>
      </c>
      <c r="AS238" s="263">
        <f>IF($AL238="",0,'All Ticker P&amp;L'!M238)</f>
        <v>0</v>
      </c>
      <c r="AT238" s="240" t="str">
        <f>IF($AL238="","",RANK(AR238,$AR$2:$AR$1001)+COUNTIF($AR$2:AR238,AR238)-1)</f>
        <v/>
      </c>
      <c r="AU238" s="240" t="str">
        <f>IF($AL238="","",RANK(AV238,$AV$2:$AV$1001)+COUNTIF($AV$2:AV238,AV238)-1)</f>
        <v/>
      </c>
      <c r="AV238" s="262">
        <f t="shared" si="38"/>
        <v>0</v>
      </c>
    </row>
    <row r="239" spans="26:48" ht="15" customHeight="1" x14ac:dyDescent="0.2">
      <c r="Z239" s="240" t="str">
        <f>Shares!A239</f>
        <v/>
      </c>
      <c r="AA239" s="240" t="str">
        <f>Shares!B239</f>
        <v/>
      </c>
      <c r="AB239" s="240" t="str">
        <f>Shares!C239</f>
        <v/>
      </c>
      <c r="AC239" s="240" t="str">
        <f>Shares!D239</f>
        <v/>
      </c>
      <c r="AD239" s="240">
        <f>IF($Z239="",0,Shares!E239)</f>
        <v>0</v>
      </c>
      <c r="AE239" s="262">
        <f>IF($Z239="",0,Shares!K239*Shares!J239)</f>
        <v>0</v>
      </c>
      <c r="AF239" s="263">
        <f t="shared" si="37"/>
        <v>0</v>
      </c>
      <c r="AG239" s="262">
        <f>IF($Z239="",0,Shares!M239)</f>
        <v>0</v>
      </c>
      <c r="AH239" s="263">
        <f>IF($Z239="",0,Shares!N239)</f>
        <v>0</v>
      </c>
      <c r="AI239" s="240" t="str">
        <f>IF($Z239="","",RANK(AE239,$AE$2:$AE$1001)+COUNTIF($AE$2:AE239,AE239)-1)</f>
        <v/>
      </c>
      <c r="AJ239" s="240" t="str">
        <f>IF($AD239&lt;0,COUNT($AJ$1:AJ238)+1,"")</f>
        <v/>
      </c>
      <c r="AL239" s="240" t="str">
        <f>'All Ticker P&amp;L'!A239</f>
        <v/>
      </c>
      <c r="AM239" s="240" t="str">
        <f>'All Ticker P&amp;L'!B239</f>
        <v/>
      </c>
      <c r="AN239" s="240" t="str">
        <f>'All Ticker P&amp;L'!C239</f>
        <v/>
      </c>
      <c r="AO239" s="240" t="str">
        <f>'All Ticker P&amp;L'!D239</f>
        <v/>
      </c>
      <c r="AP239" s="240">
        <f>IF($AL239="",0,'All Ticker P&amp;L'!E239)</f>
        <v>0</v>
      </c>
      <c r="AQ239" s="262">
        <f>IF($AL239="",0,'All Ticker P&amp;L'!J239*'All Ticker P&amp;L'!I239)</f>
        <v>0</v>
      </c>
      <c r="AR239" s="262">
        <f>IF($AL239="",0,'All Ticker P&amp;L'!L239)</f>
        <v>0</v>
      </c>
      <c r="AS239" s="263">
        <f>IF($AL239="",0,'All Ticker P&amp;L'!M239)</f>
        <v>0</v>
      </c>
      <c r="AT239" s="240" t="str">
        <f>IF($AL239="","",RANK(AR239,$AR$2:$AR$1001)+COUNTIF($AR$2:AR239,AR239)-1)</f>
        <v/>
      </c>
      <c r="AU239" s="240" t="str">
        <f>IF($AL239="","",RANK(AV239,$AV$2:$AV$1001)+COUNTIF($AV$2:AV239,AV239)-1)</f>
        <v/>
      </c>
      <c r="AV239" s="262">
        <f t="shared" si="38"/>
        <v>0</v>
      </c>
    </row>
    <row r="240" spans="26:48" ht="15" customHeight="1" x14ac:dyDescent="0.2">
      <c r="Z240" s="240" t="str">
        <f>Shares!A240</f>
        <v/>
      </c>
      <c r="AA240" s="240" t="str">
        <f>Shares!B240</f>
        <v/>
      </c>
      <c r="AB240" s="240" t="str">
        <f>Shares!C240</f>
        <v/>
      </c>
      <c r="AC240" s="240" t="str">
        <f>Shares!D240</f>
        <v/>
      </c>
      <c r="AD240" s="240">
        <f>IF($Z240="",0,Shares!E240)</f>
        <v>0</v>
      </c>
      <c r="AE240" s="262">
        <f>IF($Z240="",0,Shares!K240*Shares!J240)</f>
        <v>0</v>
      </c>
      <c r="AF240" s="263">
        <f t="shared" si="37"/>
        <v>0</v>
      </c>
      <c r="AG240" s="262">
        <f>IF($Z240="",0,Shares!M240)</f>
        <v>0</v>
      </c>
      <c r="AH240" s="263">
        <f>IF($Z240="",0,Shares!N240)</f>
        <v>0</v>
      </c>
      <c r="AI240" s="240" t="str">
        <f>IF($Z240="","",RANK(AE240,$AE$2:$AE$1001)+COUNTIF($AE$2:AE240,AE240)-1)</f>
        <v/>
      </c>
      <c r="AJ240" s="240" t="str">
        <f>IF($AD240&lt;0,COUNT($AJ$1:AJ239)+1,"")</f>
        <v/>
      </c>
      <c r="AL240" s="240" t="str">
        <f>'All Ticker P&amp;L'!A240</f>
        <v/>
      </c>
      <c r="AM240" s="240" t="str">
        <f>'All Ticker P&amp;L'!B240</f>
        <v/>
      </c>
      <c r="AN240" s="240" t="str">
        <f>'All Ticker P&amp;L'!C240</f>
        <v/>
      </c>
      <c r="AO240" s="240" t="str">
        <f>'All Ticker P&amp;L'!D240</f>
        <v/>
      </c>
      <c r="AP240" s="240">
        <f>IF($AL240="",0,'All Ticker P&amp;L'!E240)</f>
        <v>0</v>
      </c>
      <c r="AQ240" s="262">
        <f>IF($AL240="",0,'All Ticker P&amp;L'!J240*'All Ticker P&amp;L'!I240)</f>
        <v>0</v>
      </c>
      <c r="AR240" s="262">
        <f>IF($AL240="",0,'All Ticker P&amp;L'!L240)</f>
        <v>0</v>
      </c>
      <c r="AS240" s="263">
        <f>IF($AL240="",0,'All Ticker P&amp;L'!M240)</f>
        <v>0</v>
      </c>
      <c r="AT240" s="240" t="str">
        <f>IF($AL240="","",RANK(AR240,$AR$2:$AR$1001)+COUNTIF($AR$2:AR240,AR240)-1)</f>
        <v/>
      </c>
      <c r="AU240" s="240" t="str">
        <f>IF($AL240="","",RANK(AV240,$AV$2:$AV$1001)+COUNTIF($AV$2:AV240,AV240)-1)</f>
        <v/>
      </c>
      <c r="AV240" s="262">
        <f t="shared" si="38"/>
        <v>0</v>
      </c>
    </row>
    <row r="241" spans="26:48" ht="15" customHeight="1" x14ac:dyDescent="0.2">
      <c r="Z241" s="240" t="str">
        <f>Shares!A241</f>
        <v/>
      </c>
      <c r="AA241" s="240" t="str">
        <f>Shares!B241</f>
        <v/>
      </c>
      <c r="AB241" s="240" t="str">
        <f>Shares!C241</f>
        <v/>
      </c>
      <c r="AC241" s="240" t="str">
        <f>Shares!D241</f>
        <v/>
      </c>
      <c r="AD241" s="240">
        <f>IF($Z241="",0,Shares!E241)</f>
        <v>0</v>
      </c>
      <c r="AE241" s="262">
        <f>IF($Z241="",0,Shares!K241*Shares!J241)</f>
        <v>0</v>
      </c>
      <c r="AF241" s="263">
        <f t="shared" si="37"/>
        <v>0</v>
      </c>
      <c r="AG241" s="262">
        <f>IF($Z241="",0,Shares!M241)</f>
        <v>0</v>
      </c>
      <c r="AH241" s="263">
        <f>IF($Z241="",0,Shares!N241)</f>
        <v>0</v>
      </c>
      <c r="AI241" s="240" t="str">
        <f>IF($Z241="","",RANK(AE241,$AE$2:$AE$1001)+COUNTIF($AE$2:AE241,AE241)-1)</f>
        <v/>
      </c>
      <c r="AJ241" s="240" t="str">
        <f>IF($AD241&lt;0,COUNT($AJ$1:AJ240)+1,"")</f>
        <v/>
      </c>
      <c r="AL241" s="240" t="str">
        <f>'All Ticker P&amp;L'!A241</f>
        <v/>
      </c>
      <c r="AM241" s="240" t="str">
        <f>'All Ticker P&amp;L'!B241</f>
        <v/>
      </c>
      <c r="AN241" s="240" t="str">
        <f>'All Ticker P&amp;L'!C241</f>
        <v/>
      </c>
      <c r="AO241" s="240" t="str">
        <f>'All Ticker P&amp;L'!D241</f>
        <v/>
      </c>
      <c r="AP241" s="240">
        <f>IF($AL241="",0,'All Ticker P&amp;L'!E241)</f>
        <v>0</v>
      </c>
      <c r="AQ241" s="262">
        <f>IF($AL241="",0,'All Ticker P&amp;L'!J241*'All Ticker P&amp;L'!I241)</f>
        <v>0</v>
      </c>
      <c r="AR241" s="262">
        <f>IF($AL241="",0,'All Ticker P&amp;L'!L241)</f>
        <v>0</v>
      </c>
      <c r="AS241" s="263">
        <f>IF($AL241="",0,'All Ticker P&amp;L'!M241)</f>
        <v>0</v>
      </c>
      <c r="AT241" s="240" t="str">
        <f>IF($AL241="","",RANK(AR241,$AR$2:$AR$1001)+COUNTIF($AR$2:AR241,AR241)-1)</f>
        <v/>
      </c>
      <c r="AU241" s="240" t="str">
        <f>IF($AL241="","",RANK(AV241,$AV$2:$AV$1001)+COUNTIF($AV$2:AV241,AV241)-1)</f>
        <v/>
      </c>
      <c r="AV241" s="262">
        <f t="shared" si="38"/>
        <v>0</v>
      </c>
    </row>
    <row r="242" spans="26:48" ht="15" customHeight="1" x14ac:dyDescent="0.2">
      <c r="Z242" s="240" t="str">
        <f>Shares!A242</f>
        <v/>
      </c>
      <c r="AA242" s="240" t="str">
        <f>Shares!B242</f>
        <v/>
      </c>
      <c r="AB242" s="240" t="str">
        <f>Shares!C242</f>
        <v/>
      </c>
      <c r="AC242" s="240" t="str">
        <f>Shares!D242</f>
        <v/>
      </c>
      <c r="AD242" s="240">
        <f>IF($Z242="",0,Shares!E242)</f>
        <v>0</v>
      </c>
      <c r="AE242" s="262">
        <f>IF($Z242="",0,Shares!K242*Shares!J242)</f>
        <v>0</v>
      </c>
      <c r="AF242" s="263">
        <f t="shared" si="37"/>
        <v>0</v>
      </c>
      <c r="AG242" s="262">
        <f>IF($Z242="",0,Shares!M242)</f>
        <v>0</v>
      </c>
      <c r="AH242" s="263">
        <f>IF($Z242="",0,Shares!N242)</f>
        <v>0</v>
      </c>
      <c r="AI242" s="240" t="str">
        <f>IF($Z242="","",RANK(AE242,$AE$2:$AE$1001)+COUNTIF($AE$2:AE242,AE242)-1)</f>
        <v/>
      </c>
      <c r="AJ242" s="240" t="str">
        <f>IF($AD242&lt;0,COUNT($AJ$1:AJ241)+1,"")</f>
        <v/>
      </c>
      <c r="AL242" s="240" t="str">
        <f>'All Ticker P&amp;L'!A242</f>
        <v/>
      </c>
      <c r="AM242" s="240" t="str">
        <f>'All Ticker P&amp;L'!B242</f>
        <v/>
      </c>
      <c r="AN242" s="240" t="str">
        <f>'All Ticker P&amp;L'!C242</f>
        <v/>
      </c>
      <c r="AO242" s="240" t="str">
        <f>'All Ticker P&amp;L'!D242</f>
        <v/>
      </c>
      <c r="AP242" s="240">
        <f>IF($AL242="",0,'All Ticker P&amp;L'!E242)</f>
        <v>0</v>
      </c>
      <c r="AQ242" s="262">
        <f>IF($AL242="",0,'All Ticker P&amp;L'!J242*'All Ticker P&amp;L'!I242)</f>
        <v>0</v>
      </c>
      <c r="AR242" s="262">
        <f>IF($AL242="",0,'All Ticker P&amp;L'!L242)</f>
        <v>0</v>
      </c>
      <c r="AS242" s="263">
        <f>IF($AL242="",0,'All Ticker P&amp;L'!M242)</f>
        <v>0</v>
      </c>
      <c r="AT242" s="240" t="str">
        <f>IF($AL242="","",RANK(AR242,$AR$2:$AR$1001)+COUNTIF($AR$2:AR242,AR242)-1)</f>
        <v/>
      </c>
      <c r="AU242" s="240" t="str">
        <f>IF($AL242="","",RANK(AV242,$AV$2:$AV$1001)+COUNTIF($AV$2:AV242,AV242)-1)</f>
        <v/>
      </c>
      <c r="AV242" s="262">
        <f t="shared" si="38"/>
        <v>0</v>
      </c>
    </row>
    <row r="243" spans="26:48" ht="15" customHeight="1" x14ac:dyDescent="0.2">
      <c r="Z243" s="240" t="str">
        <f>Shares!A243</f>
        <v/>
      </c>
      <c r="AA243" s="240" t="str">
        <f>Shares!B243</f>
        <v/>
      </c>
      <c r="AB243" s="240" t="str">
        <f>Shares!C243</f>
        <v/>
      </c>
      <c r="AC243" s="240" t="str">
        <f>Shares!D243</f>
        <v/>
      </c>
      <c r="AD243" s="240">
        <f>IF($Z243="",0,Shares!E243)</f>
        <v>0</v>
      </c>
      <c r="AE243" s="262">
        <f>IF($Z243="",0,Shares!K243*Shares!J243)</f>
        <v>0</v>
      </c>
      <c r="AF243" s="263">
        <f t="shared" si="37"/>
        <v>0</v>
      </c>
      <c r="AG243" s="262">
        <f>IF($Z243="",0,Shares!M243)</f>
        <v>0</v>
      </c>
      <c r="AH243" s="263">
        <f>IF($Z243="",0,Shares!N243)</f>
        <v>0</v>
      </c>
      <c r="AI243" s="240" t="str">
        <f>IF($Z243="","",RANK(AE243,$AE$2:$AE$1001)+COUNTIF($AE$2:AE243,AE243)-1)</f>
        <v/>
      </c>
      <c r="AJ243" s="240" t="str">
        <f>IF($AD243&lt;0,COUNT($AJ$1:AJ242)+1,"")</f>
        <v/>
      </c>
      <c r="AL243" s="240" t="str">
        <f>'All Ticker P&amp;L'!A243</f>
        <v/>
      </c>
      <c r="AM243" s="240" t="str">
        <f>'All Ticker P&amp;L'!B243</f>
        <v/>
      </c>
      <c r="AN243" s="240" t="str">
        <f>'All Ticker P&amp;L'!C243</f>
        <v/>
      </c>
      <c r="AO243" s="240" t="str">
        <f>'All Ticker P&amp;L'!D243</f>
        <v/>
      </c>
      <c r="AP243" s="240">
        <f>IF($AL243="",0,'All Ticker P&amp;L'!E243)</f>
        <v>0</v>
      </c>
      <c r="AQ243" s="262">
        <f>IF($AL243="",0,'All Ticker P&amp;L'!J243*'All Ticker P&amp;L'!I243)</f>
        <v>0</v>
      </c>
      <c r="AR243" s="262">
        <f>IF($AL243="",0,'All Ticker P&amp;L'!L243)</f>
        <v>0</v>
      </c>
      <c r="AS243" s="263">
        <f>IF($AL243="",0,'All Ticker P&amp;L'!M243)</f>
        <v>0</v>
      </c>
      <c r="AT243" s="240" t="str">
        <f>IF($AL243="","",RANK(AR243,$AR$2:$AR$1001)+COUNTIF($AR$2:AR243,AR243)-1)</f>
        <v/>
      </c>
      <c r="AU243" s="240" t="str">
        <f>IF($AL243="","",RANK(AV243,$AV$2:$AV$1001)+COUNTIF($AV$2:AV243,AV243)-1)</f>
        <v/>
      </c>
      <c r="AV243" s="262">
        <f t="shared" si="38"/>
        <v>0</v>
      </c>
    </row>
    <row r="244" spans="26:48" ht="15" customHeight="1" x14ac:dyDescent="0.2">
      <c r="Z244" s="240" t="str">
        <f>Shares!A244</f>
        <v/>
      </c>
      <c r="AA244" s="240" t="str">
        <f>Shares!B244</f>
        <v/>
      </c>
      <c r="AB244" s="240" t="str">
        <f>Shares!C244</f>
        <v/>
      </c>
      <c r="AC244" s="240" t="str">
        <f>Shares!D244</f>
        <v/>
      </c>
      <c r="AD244" s="240">
        <f>IF($Z244="",0,Shares!E244)</f>
        <v>0</v>
      </c>
      <c r="AE244" s="262">
        <f>IF($Z244="",0,Shares!K244*Shares!J244)</f>
        <v>0</v>
      </c>
      <c r="AF244" s="263">
        <f t="shared" si="37"/>
        <v>0</v>
      </c>
      <c r="AG244" s="262">
        <f>IF($Z244="",0,Shares!M244)</f>
        <v>0</v>
      </c>
      <c r="AH244" s="263">
        <f>IF($Z244="",0,Shares!N244)</f>
        <v>0</v>
      </c>
      <c r="AI244" s="240" t="str">
        <f>IF($Z244="","",RANK(AE244,$AE$2:$AE$1001)+COUNTIF($AE$2:AE244,AE244)-1)</f>
        <v/>
      </c>
      <c r="AJ244" s="240" t="str">
        <f>IF($AD244&lt;0,COUNT($AJ$1:AJ243)+1,"")</f>
        <v/>
      </c>
      <c r="AL244" s="240" t="str">
        <f>'All Ticker P&amp;L'!A244</f>
        <v/>
      </c>
      <c r="AM244" s="240" t="str">
        <f>'All Ticker P&amp;L'!B244</f>
        <v/>
      </c>
      <c r="AN244" s="240" t="str">
        <f>'All Ticker P&amp;L'!C244</f>
        <v/>
      </c>
      <c r="AO244" s="240" t="str">
        <f>'All Ticker P&amp;L'!D244</f>
        <v/>
      </c>
      <c r="AP244" s="240">
        <f>IF($AL244="",0,'All Ticker P&amp;L'!E244)</f>
        <v>0</v>
      </c>
      <c r="AQ244" s="262">
        <f>IF($AL244="",0,'All Ticker P&amp;L'!J244*'All Ticker P&amp;L'!I244)</f>
        <v>0</v>
      </c>
      <c r="AR244" s="262">
        <f>IF($AL244="",0,'All Ticker P&amp;L'!L244)</f>
        <v>0</v>
      </c>
      <c r="AS244" s="263">
        <f>IF($AL244="",0,'All Ticker P&amp;L'!M244)</f>
        <v>0</v>
      </c>
      <c r="AT244" s="240" t="str">
        <f>IF($AL244="","",RANK(AR244,$AR$2:$AR$1001)+COUNTIF($AR$2:AR244,AR244)-1)</f>
        <v/>
      </c>
      <c r="AU244" s="240" t="str">
        <f>IF($AL244="","",RANK(AV244,$AV$2:$AV$1001)+COUNTIF($AV$2:AV244,AV244)-1)</f>
        <v/>
      </c>
      <c r="AV244" s="262">
        <f t="shared" si="38"/>
        <v>0</v>
      </c>
    </row>
    <row r="245" spans="26:48" ht="15" customHeight="1" x14ac:dyDescent="0.2">
      <c r="Z245" s="240" t="str">
        <f>Shares!A245</f>
        <v/>
      </c>
      <c r="AA245" s="240" t="str">
        <f>Shares!B245</f>
        <v/>
      </c>
      <c r="AB245" s="240" t="str">
        <f>Shares!C245</f>
        <v/>
      </c>
      <c r="AC245" s="240" t="str">
        <f>Shares!D245</f>
        <v/>
      </c>
      <c r="AD245" s="240">
        <f>IF($Z245="",0,Shares!E245)</f>
        <v>0</v>
      </c>
      <c r="AE245" s="262">
        <f>IF($Z245="",0,Shares!K245*Shares!J245)</f>
        <v>0</v>
      </c>
      <c r="AF245" s="263">
        <f t="shared" si="37"/>
        <v>0</v>
      </c>
      <c r="AG245" s="262">
        <f>IF($Z245="",0,Shares!M245)</f>
        <v>0</v>
      </c>
      <c r="AH245" s="263">
        <f>IF($Z245="",0,Shares!N245)</f>
        <v>0</v>
      </c>
      <c r="AI245" s="240" t="str">
        <f>IF($Z245="","",RANK(AE245,$AE$2:$AE$1001)+COUNTIF($AE$2:AE245,AE245)-1)</f>
        <v/>
      </c>
      <c r="AJ245" s="240" t="str">
        <f>IF($AD245&lt;0,COUNT($AJ$1:AJ244)+1,"")</f>
        <v/>
      </c>
      <c r="AL245" s="240" t="str">
        <f>'All Ticker P&amp;L'!A245</f>
        <v/>
      </c>
      <c r="AM245" s="240" t="str">
        <f>'All Ticker P&amp;L'!B245</f>
        <v/>
      </c>
      <c r="AN245" s="240" t="str">
        <f>'All Ticker P&amp;L'!C245</f>
        <v/>
      </c>
      <c r="AO245" s="240" t="str">
        <f>'All Ticker P&amp;L'!D245</f>
        <v/>
      </c>
      <c r="AP245" s="240">
        <f>IF($AL245="",0,'All Ticker P&amp;L'!E245)</f>
        <v>0</v>
      </c>
      <c r="AQ245" s="262">
        <f>IF($AL245="",0,'All Ticker P&amp;L'!J245*'All Ticker P&amp;L'!I245)</f>
        <v>0</v>
      </c>
      <c r="AR245" s="262">
        <f>IF($AL245="",0,'All Ticker P&amp;L'!L245)</f>
        <v>0</v>
      </c>
      <c r="AS245" s="263">
        <f>IF($AL245="",0,'All Ticker P&amp;L'!M245)</f>
        <v>0</v>
      </c>
      <c r="AT245" s="240" t="str">
        <f>IF($AL245="","",RANK(AR245,$AR$2:$AR$1001)+COUNTIF($AR$2:AR245,AR245)-1)</f>
        <v/>
      </c>
      <c r="AU245" s="240" t="str">
        <f>IF($AL245="","",RANK(AV245,$AV$2:$AV$1001)+COUNTIF($AV$2:AV245,AV245)-1)</f>
        <v/>
      </c>
      <c r="AV245" s="262">
        <f t="shared" si="38"/>
        <v>0</v>
      </c>
    </row>
    <row r="246" spans="26:48" ht="15" customHeight="1" x14ac:dyDescent="0.2">
      <c r="Z246" s="240" t="str">
        <f>Shares!A246</f>
        <v/>
      </c>
      <c r="AA246" s="240" t="str">
        <f>Shares!B246</f>
        <v/>
      </c>
      <c r="AB246" s="240" t="str">
        <f>Shares!C246</f>
        <v/>
      </c>
      <c r="AC246" s="240" t="str">
        <f>Shares!D246</f>
        <v/>
      </c>
      <c r="AD246" s="240">
        <f>IF($Z246="",0,Shares!E246)</f>
        <v>0</v>
      </c>
      <c r="AE246" s="262">
        <f>IF($Z246="",0,Shares!K246*Shares!J246)</f>
        <v>0</v>
      </c>
      <c r="AF246" s="263">
        <f t="shared" si="37"/>
        <v>0</v>
      </c>
      <c r="AG246" s="262">
        <f>IF($Z246="",0,Shares!M246)</f>
        <v>0</v>
      </c>
      <c r="AH246" s="263">
        <f>IF($Z246="",0,Shares!N246)</f>
        <v>0</v>
      </c>
      <c r="AI246" s="240" t="str">
        <f>IF($Z246="","",RANK(AE246,$AE$2:$AE$1001)+COUNTIF($AE$2:AE246,AE246)-1)</f>
        <v/>
      </c>
      <c r="AJ246" s="240" t="str">
        <f>IF($AD246&lt;0,COUNT($AJ$1:AJ245)+1,"")</f>
        <v/>
      </c>
      <c r="AL246" s="240" t="str">
        <f>'All Ticker P&amp;L'!A246</f>
        <v/>
      </c>
      <c r="AM246" s="240" t="str">
        <f>'All Ticker P&amp;L'!B246</f>
        <v/>
      </c>
      <c r="AN246" s="240" t="str">
        <f>'All Ticker P&amp;L'!C246</f>
        <v/>
      </c>
      <c r="AO246" s="240" t="str">
        <f>'All Ticker P&amp;L'!D246</f>
        <v/>
      </c>
      <c r="AP246" s="240">
        <f>IF($AL246="",0,'All Ticker P&amp;L'!E246)</f>
        <v>0</v>
      </c>
      <c r="AQ246" s="262">
        <f>IF($AL246="",0,'All Ticker P&amp;L'!J246*'All Ticker P&amp;L'!I246)</f>
        <v>0</v>
      </c>
      <c r="AR246" s="262">
        <f>IF($AL246="",0,'All Ticker P&amp;L'!L246)</f>
        <v>0</v>
      </c>
      <c r="AS246" s="263">
        <f>IF($AL246="",0,'All Ticker P&amp;L'!M246)</f>
        <v>0</v>
      </c>
      <c r="AT246" s="240" t="str">
        <f>IF($AL246="","",RANK(AR246,$AR$2:$AR$1001)+COUNTIF($AR$2:AR246,AR246)-1)</f>
        <v/>
      </c>
      <c r="AU246" s="240" t="str">
        <f>IF($AL246="","",RANK(AV246,$AV$2:$AV$1001)+COUNTIF($AV$2:AV246,AV246)-1)</f>
        <v/>
      </c>
      <c r="AV246" s="262">
        <f t="shared" si="38"/>
        <v>0</v>
      </c>
    </row>
    <row r="247" spans="26:48" ht="15" customHeight="1" x14ac:dyDescent="0.2">
      <c r="Z247" s="240" t="str">
        <f>Shares!A247</f>
        <v/>
      </c>
      <c r="AA247" s="240" t="str">
        <f>Shares!B247</f>
        <v/>
      </c>
      <c r="AB247" s="240" t="str">
        <f>Shares!C247</f>
        <v/>
      </c>
      <c r="AC247" s="240" t="str">
        <f>Shares!D247</f>
        <v/>
      </c>
      <c r="AD247" s="240">
        <f>IF($Z247="",0,Shares!E247)</f>
        <v>0</v>
      </c>
      <c r="AE247" s="262">
        <f>IF($Z247="",0,Shares!K247*Shares!J247)</f>
        <v>0</v>
      </c>
      <c r="AF247" s="263">
        <f t="shared" si="37"/>
        <v>0</v>
      </c>
      <c r="AG247" s="262">
        <f>IF($Z247="",0,Shares!M247)</f>
        <v>0</v>
      </c>
      <c r="AH247" s="263">
        <f>IF($Z247="",0,Shares!N247)</f>
        <v>0</v>
      </c>
      <c r="AI247" s="240" t="str">
        <f>IF($Z247="","",RANK(AE247,$AE$2:$AE$1001)+COUNTIF($AE$2:AE247,AE247)-1)</f>
        <v/>
      </c>
      <c r="AJ247" s="240" t="str">
        <f>IF($AD247&lt;0,COUNT($AJ$1:AJ246)+1,"")</f>
        <v/>
      </c>
      <c r="AL247" s="240" t="str">
        <f>'All Ticker P&amp;L'!A247</f>
        <v/>
      </c>
      <c r="AM247" s="240" t="str">
        <f>'All Ticker P&amp;L'!B247</f>
        <v/>
      </c>
      <c r="AN247" s="240" t="str">
        <f>'All Ticker P&amp;L'!C247</f>
        <v/>
      </c>
      <c r="AO247" s="240" t="str">
        <f>'All Ticker P&amp;L'!D247</f>
        <v/>
      </c>
      <c r="AP247" s="240">
        <f>IF($AL247="",0,'All Ticker P&amp;L'!E247)</f>
        <v>0</v>
      </c>
      <c r="AQ247" s="262">
        <f>IF($AL247="",0,'All Ticker P&amp;L'!J247*'All Ticker P&amp;L'!I247)</f>
        <v>0</v>
      </c>
      <c r="AR247" s="262">
        <f>IF($AL247="",0,'All Ticker P&amp;L'!L247)</f>
        <v>0</v>
      </c>
      <c r="AS247" s="263">
        <f>IF($AL247="",0,'All Ticker P&amp;L'!M247)</f>
        <v>0</v>
      </c>
      <c r="AT247" s="240" t="str">
        <f>IF($AL247="","",RANK(AR247,$AR$2:$AR$1001)+COUNTIF($AR$2:AR247,AR247)-1)</f>
        <v/>
      </c>
      <c r="AU247" s="240" t="str">
        <f>IF($AL247="","",RANK(AV247,$AV$2:$AV$1001)+COUNTIF($AV$2:AV247,AV247)-1)</f>
        <v/>
      </c>
      <c r="AV247" s="262">
        <f t="shared" si="38"/>
        <v>0</v>
      </c>
    </row>
    <row r="248" spans="26:48" ht="15" customHeight="1" x14ac:dyDescent="0.2">
      <c r="Z248" s="240" t="str">
        <f>Shares!A248</f>
        <v/>
      </c>
      <c r="AA248" s="240" t="str">
        <f>Shares!B248</f>
        <v/>
      </c>
      <c r="AB248" s="240" t="str">
        <f>Shares!C248</f>
        <v/>
      </c>
      <c r="AC248" s="240" t="str">
        <f>Shares!D248</f>
        <v/>
      </c>
      <c r="AD248" s="240">
        <f>IF($Z248="",0,Shares!E248)</f>
        <v>0</v>
      </c>
      <c r="AE248" s="262">
        <f>IF($Z248="",0,Shares!K248*Shares!J248)</f>
        <v>0</v>
      </c>
      <c r="AF248" s="263">
        <f t="shared" si="37"/>
        <v>0</v>
      </c>
      <c r="AG248" s="262">
        <f>IF($Z248="",0,Shares!M248)</f>
        <v>0</v>
      </c>
      <c r="AH248" s="263">
        <f>IF($Z248="",0,Shares!N248)</f>
        <v>0</v>
      </c>
      <c r="AI248" s="240" t="str">
        <f>IF($Z248="","",RANK(AE248,$AE$2:$AE$1001)+COUNTIF($AE$2:AE248,AE248)-1)</f>
        <v/>
      </c>
      <c r="AJ248" s="240" t="str">
        <f>IF($AD248&lt;0,COUNT($AJ$1:AJ247)+1,"")</f>
        <v/>
      </c>
      <c r="AL248" s="240" t="str">
        <f>'All Ticker P&amp;L'!A248</f>
        <v/>
      </c>
      <c r="AM248" s="240" t="str">
        <f>'All Ticker P&amp;L'!B248</f>
        <v/>
      </c>
      <c r="AN248" s="240" t="str">
        <f>'All Ticker P&amp;L'!C248</f>
        <v/>
      </c>
      <c r="AO248" s="240" t="str">
        <f>'All Ticker P&amp;L'!D248</f>
        <v/>
      </c>
      <c r="AP248" s="240">
        <f>IF($AL248="",0,'All Ticker P&amp;L'!E248)</f>
        <v>0</v>
      </c>
      <c r="AQ248" s="262">
        <f>IF($AL248="",0,'All Ticker P&amp;L'!J248*'All Ticker P&amp;L'!I248)</f>
        <v>0</v>
      </c>
      <c r="AR248" s="262">
        <f>IF($AL248="",0,'All Ticker P&amp;L'!L248)</f>
        <v>0</v>
      </c>
      <c r="AS248" s="263">
        <f>IF($AL248="",0,'All Ticker P&amp;L'!M248)</f>
        <v>0</v>
      </c>
      <c r="AT248" s="240" t="str">
        <f>IF($AL248="","",RANK(AR248,$AR$2:$AR$1001)+COUNTIF($AR$2:AR248,AR248)-1)</f>
        <v/>
      </c>
      <c r="AU248" s="240" t="str">
        <f>IF($AL248="","",RANK(AV248,$AV$2:$AV$1001)+COUNTIF($AV$2:AV248,AV248)-1)</f>
        <v/>
      </c>
      <c r="AV248" s="262">
        <f t="shared" si="38"/>
        <v>0</v>
      </c>
    </row>
    <row r="249" spans="26:48" ht="15" customHeight="1" x14ac:dyDescent="0.2">
      <c r="Z249" s="240" t="str">
        <f>Shares!A249</f>
        <v/>
      </c>
      <c r="AA249" s="240" t="str">
        <f>Shares!B249</f>
        <v/>
      </c>
      <c r="AB249" s="240" t="str">
        <f>Shares!C249</f>
        <v/>
      </c>
      <c r="AC249" s="240" t="str">
        <f>Shares!D249</f>
        <v/>
      </c>
      <c r="AD249" s="240">
        <f>IF($Z249="",0,Shares!E249)</f>
        <v>0</v>
      </c>
      <c r="AE249" s="262">
        <f>IF($Z249="",0,Shares!K249*Shares!J249)</f>
        <v>0</v>
      </c>
      <c r="AF249" s="263">
        <f t="shared" si="37"/>
        <v>0</v>
      </c>
      <c r="AG249" s="262">
        <f>IF($Z249="",0,Shares!M249)</f>
        <v>0</v>
      </c>
      <c r="AH249" s="263">
        <f>IF($Z249="",0,Shares!N249)</f>
        <v>0</v>
      </c>
      <c r="AI249" s="240" t="str">
        <f>IF($Z249="","",RANK(AE249,$AE$2:$AE$1001)+COUNTIF($AE$2:AE249,AE249)-1)</f>
        <v/>
      </c>
      <c r="AJ249" s="240" t="str">
        <f>IF($AD249&lt;0,COUNT($AJ$1:AJ248)+1,"")</f>
        <v/>
      </c>
      <c r="AL249" s="240" t="str">
        <f>'All Ticker P&amp;L'!A249</f>
        <v/>
      </c>
      <c r="AM249" s="240" t="str">
        <f>'All Ticker P&amp;L'!B249</f>
        <v/>
      </c>
      <c r="AN249" s="240" t="str">
        <f>'All Ticker P&amp;L'!C249</f>
        <v/>
      </c>
      <c r="AO249" s="240" t="str">
        <f>'All Ticker P&amp;L'!D249</f>
        <v/>
      </c>
      <c r="AP249" s="240">
        <f>IF($AL249="",0,'All Ticker P&amp;L'!E249)</f>
        <v>0</v>
      </c>
      <c r="AQ249" s="262">
        <f>IF($AL249="",0,'All Ticker P&amp;L'!J249*'All Ticker P&amp;L'!I249)</f>
        <v>0</v>
      </c>
      <c r="AR249" s="262">
        <f>IF($AL249="",0,'All Ticker P&amp;L'!L249)</f>
        <v>0</v>
      </c>
      <c r="AS249" s="263">
        <f>IF($AL249="",0,'All Ticker P&amp;L'!M249)</f>
        <v>0</v>
      </c>
      <c r="AT249" s="240" t="str">
        <f>IF($AL249="","",RANK(AR249,$AR$2:$AR$1001)+COUNTIF($AR$2:AR249,AR249)-1)</f>
        <v/>
      </c>
      <c r="AU249" s="240" t="str">
        <f>IF($AL249="","",RANK(AV249,$AV$2:$AV$1001)+COUNTIF($AV$2:AV249,AV249)-1)</f>
        <v/>
      </c>
      <c r="AV249" s="262">
        <f t="shared" si="38"/>
        <v>0</v>
      </c>
    </row>
    <row r="250" spans="26:48" ht="15" customHeight="1" x14ac:dyDescent="0.2">
      <c r="Z250" s="240" t="str">
        <f>Shares!A250</f>
        <v/>
      </c>
      <c r="AA250" s="240" t="str">
        <f>Shares!B250</f>
        <v/>
      </c>
      <c r="AB250" s="240" t="str">
        <f>Shares!C250</f>
        <v/>
      </c>
      <c r="AC250" s="240" t="str">
        <f>Shares!D250</f>
        <v/>
      </c>
      <c r="AD250" s="240">
        <f>IF($Z250="",0,Shares!E250)</f>
        <v>0</v>
      </c>
      <c r="AE250" s="262">
        <f>IF($Z250="",0,Shares!K250*Shares!J250)</f>
        <v>0</v>
      </c>
      <c r="AF250" s="263">
        <f t="shared" si="37"/>
        <v>0</v>
      </c>
      <c r="AG250" s="262">
        <f>IF($Z250="",0,Shares!M250)</f>
        <v>0</v>
      </c>
      <c r="AH250" s="263">
        <f>IF($Z250="",0,Shares!N250)</f>
        <v>0</v>
      </c>
      <c r="AI250" s="240" t="str">
        <f>IF($Z250="","",RANK(AE250,$AE$2:$AE$1001)+COUNTIF($AE$2:AE250,AE250)-1)</f>
        <v/>
      </c>
      <c r="AJ250" s="240" t="str">
        <f>IF($AD250&lt;0,COUNT($AJ$1:AJ249)+1,"")</f>
        <v/>
      </c>
      <c r="AL250" s="240" t="str">
        <f>'All Ticker P&amp;L'!A250</f>
        <v/>
      </c>
      <c r="AM250" s="240" t="str">
        <f>'All Ticker P&amp;L'!B250</f>
        <v/>
      </c>
      <c r="AN250" s="240" t="str">
        <f>'All Ticker P&amp;L'!C250</f>
        <v/>
      </c>
      <c r="AO250" s="240" t="str">
        <f>'All Ticker P&amp;L'!D250</f>
        <v/>
      </c>
      <c r="AP250" s="240">
        <f>IF($AL250="",0,'All Ticker P&amp;L'!E250)</f>
        <v>0</v>
      </c>
      <c r="AQ250" s="262">
        <f>IF($AL250="",0,'All Ticker P&amp;L'!J250*'All Ticker P&amp;L'!I250)</f>
        <v>0</v>
      </c>
      <c r="AR250" s="262">
        <f>IF($AL250="",0,'All Ticker P&amp;L'!L250)</f>
        <v>0</v>
      </c>
      <c r="AS250" s="263">
        <f>IF($AL250="",0,'All Ticker P&amp;L'!M250)</f>
        <v>0</v>
      </c>
      <c r="AT250" s="240" t="str">
        <f>IF($AL250="","",RANK(AR250,$AR$2:$AR$1001)+COUNTIF($AR$2:AR250,AR250)-1)</f>
        <v/>
      </c>
      <c r="AU250" s="240" t="str">
        <f>IF($AL250="","",RANK(AV250,$AV$2:$AV$1001)+COUNTIF($AV$2:AV250,AV250)-1)</f>
        <v/>
      </c>
      <c r="AV250" s="262">
        <f t="shared" si="38"/>
        <v>0</v>
      </c>
    </row>
    <row r="251" spans="26:48" ht="15" customHeight="1" x14ac:dyDescent="0.2">
      <c r="Z251" s="240" t="str">
        <f>Shares!A251</f>
        <v/>
      </c>
      <c r="AA251" s="240" t="str">
        <f>Shares!B251</f>
        <v/>
      </c>
      <c r="AB251" s="240" t="str">
        <f>Shares!C251</f>
        <v/>
      </c>
      <c r="AC251" s="240" t="str">
        <f>Shares!D251</f>
        <v/>
      </c>
      <c r="AD251" s="240">
        <f>IF($Z251="",0,Shares!E251)</f>
        <v>0</v>
      </c>
      <c r="AE251" s="262">
        <f>IF($Z251="",0,Shares!K251*Shares!J251)</f>
        <v>0</v>
      </c>
      <c r="AF251" s="263">
        <f t="shared" si="37"/>
        <v>0</v>
      </c>
      <c r="AG251" s="262">
        <f>IF($Z251="",0,Shares!M251)</f>
        <v>0</v>
      </c>
      <c r="AH251" s="263">
        <f>IF($Z251="",0,Shares!N251)</f>
        <v>0</v>
      </c>
      <c r="AI251" s="240" t="str">
        <f>IF($Z251="","",RANK(AE251,$AE$2:$AE$1001)+COUNTIF($AE$2:AE251,AE251)-1)</f>
        <v/>
      </c>
      <c r="AJ251" s="240" t="str">
        <f>IF($AD251&lt;0,COUNT($AJ$1:AJ250)+1,"")</f>
        <v/>
      </c>
      <c r="AL251" s="240" t="str">
        <f>'All Ticker P&amp;L'!A251</f>
        <v/>
      </c>
      <c r="AM251" s="240" t="str">
        <f>'All Ticker P&amp;L'!B251</f>
        <v/>
      </c>
      <c r="AN251" s="240" t="str">
        <f>'All Ticker P&amp;L'!C251</f>
        <v/>
      </c>
      <c r="AO251" s="240" t="str">
        <f>'All Ticker P&amp;L'!D251</f>
        <v/>
      </c>
      <c r="AP251" s="240">
        <f>IF($AL251="",0,'All Ticker P&amp;L'!E251)</f>
        <v>0</v>
      </c>
      <c r="AQ251" s="262">
        <f>IF($AL251="",0,'All Ticker P&amp;L'!J251*'All Ticker P&amp;L'!I251)</f>
        <v>0</v>
      </c>
      <c r="AR251" s="262">
        <f>IF($AL251="",0,'All Ticker P&amp;L'!L251)</f>
        <v>0</v>
      </c>
      <c r="AS251" s="263">
        <f>IF($AL251="",0,'All Ticker P&amp;L'!M251)</f>
        <v>0</v>
      </c>
      <c r="AT251" s="240" t="str">
        <f>IF($AL251="","",RANK(AR251,$AR$2:$AR$1001)+COUNTIF($AR$2:AR251,AR251)-1)</f>
        <v/>
      </c>
      <c r="AU251" s="240" t="str">
        <f>IF($AL251="","",RANK(AV251,$AV$2:$AV$1001)+COUNTIF($AV$2:AV251,AV251)-1)</f>
        <v/>
      </c>
      <c r="AV251" s="262">
        <f t="shared" si="38"/>
        <v>0</v>
      </c>
    </row>
    <row r="252" spans="26:48" ht="15" customHeight="1" x14ac:dyDescent="0.2">
      <c r="Z252" s="240" t="str">
        <f>Shares!A252</f>
        <v/>
      </c>
      <c r="AA252" s="240" t="str">
        <f>Shares!B252</f>
        <v/>
      </c>
      <c r="AB252" s="240" t="str">
        <f>Shares!C252</f>
        <v/>
      </c>
      <c r="AC252" s="240" t="str">
        <f>Shares!D252</f>
        <v/>
      </c>
      <c r="AD252" s="240">
        <f>IF($Z252="",0,Shares!E252)</f>
        <v>0</v>
      </c>
      <c r="AE252" s="262">
        <f>IF($Z252="",0,Shares!K252*Shares!J252)</f>
        <v>0</v>
      </c>
      <c r="AF252" s="263">
        <f t="shared" si="37"/>
        <v>0</v>
      </c>
      <c r="AG252" s="262">
        <f>IF($Z252="",0,Shares!M252)</f>
        <v>0</v>
      </c>
      <c r="AH252" s="263">
        <f>IF($Z252="",0,Shares!N252)</f>
        <v>0</v>
      </c>
      <c r="AI252" s="240" t="str">
        <f>IF($Z252="","",RANK(AE252,$AE$2:$AE$1001)+COUNTIF($AE$2:AE252,AE252)-1)</f>
        <v/>
      </c>
      <c r="AJ252" s="240" t="str">
        <f>IF($AD252&lt;0,COUNT($AJ$1:AJ251)+1,"")</f>
        <v/>
      </c>
      <c r="AL252" s="240" t="str">
        <f>'All Ticker P&amp;L'!A252</f>
        <v/>
      </c>
      <c r="AM252" s="240" t="str">
        <f>'All Ticker P&amp;L'!B252</f>
        <v/>
      </c>
      <c r="AN252" s="240" t="str">
        <f>'All Ticker P&amp;L'!C252</f>
        <v/>
      </c>
      <c r="AO252" s="240" t="str">
        <f>'All Ticker P&amp;L'!D252</f>
        <v/>
      </c>
      <c r="AP252" s="240">
        <f>IF($AL252="",0,'All Ticker P&amp;L'!E252)</f>
        <v>0</v>
      </c>
      <c r="AQ252" s="262">
        <f>IF($AL252="",0,'All Ticker P&amp;L'!J252*'All Ticker P&amp;L'!I252)</f>
        <v>0</v>
      </c>
      <c r="AR252" s="262">
        <f>IF($AL252="",0,'All Ticker P&amp;L'!L252)</f>
        <v>0</v>
      </c>
      <c r="AS252" s="263">
        <f>IF($AL252="",0,'All Ticker P&amp;L'!M252)</f>
        <v>0</v>
      </c>
      <c r="AT252" s="240" t="str">
        <f>IF($AL252="","",RANK(AR252,$AR$2:$AR$1001)+COUNTIF($AR$2:AR252,AR252)-1)</f>
        <v/>
      </c>
      <c r="AU252" s="240" t="str">
        <f>IF($AL252="","",RANK(AV252,$AV$2:$AV$1001)+COUNTIF($AV$2:AV252,AV252)-1)</f>
        <v/>
      </c>
      <c r="AV252" s="262">
        <f t="shared" si="38"/>
        <v>0</v>
      </c>
    </row>
    <row r="253" spans="26:48" ht="15" customHeight="1" x14ac:dyDescent="0.2">
      <c r="Z253" s="240" t="str">
        <f>Shares!A253</f>
        <v/>
      </c>
      <c r="AA253" s="240" t="str">
        <f>Shares!B253</f>
        <v/>
      </c>
      <c r="AB253" s="240" t="str">
        <f>Shares!C253</f>
        <v/>
      </c>
      <c r="AC253" s="240" t="str">
        <f>Shares!D253</f>
        <v/>
      </c>
      <c r="AD253" s="240">
        <f>IF($Z253="",0,Shares!E253)</f>
        <v>0</v>
      </c>
      <c r="AE253" s="262">
        <f>IF($Z253="",0,Shares!K253*Shares!J253)</f>
        <v>0</v>
      </c>
      <c r="AF253" s="263">
        <f t="shared" si="37"/>
        <v>0</v>
      </c>
      <c r="AG253" s="262">
        <f>IF($Z253="",0,Shares!M253)</f>
        <v>0</v>
      </c>
      <c r="AH253" s="263">
        <f>IF($Z253="",0,Shares!N253)</f>
        <v>0</v>
      </c>
      <c r="AI253" s="240" t="str">
        <f>IF($Z253="","",RANK(AE253,$AE$2:$AE$1001)+COUNTIF($AE$2:AE253,AE253)-1)</f>
        <v/>
      </c>
      <c r="AJ253" s="240" t="str">
        <f>IF($AD253&lt;0,COUNT($AJ$1:AJ252)+1,"")</f>
        <v/>
      </c>
      <c r="AL253" s="240" t="str">
        <f>'All Ticker P&amp;L'!A253</f>
        <v/>
      </c>
      <c r="AM253" s="240" t="str">
        <f>'All Ticker P&amp;L'!B253</f>
        <v/>
      </c>
      <c r="AN253" s="240" t="str">
        <f>'All Ticker P&amp;L'!C253</f>
        <v/>
      </c>
      <c r="AO253" s="240" t="str">
        <f>'All Ticker P&amp;L'!D253</f>
        <v/>
      </c>
      <c r="AP253" s="240">
        <f>IF($AL253="",0,'All Ticker P&amp;L'!E253)</f>
        <v>0</v>
      </c>
      <c r="AQ253" s="262">
        <f>IF($AL253="",0,'All Ticker P&amp;L'!J253*'All Ticker P&amp;L'!I253)</f>
        <v>0</v>
      </c>
      <c r="AR253" s="262">
        <f>IF($AL253="",0,'All Ticker P&amp;L'!L253)</f>
        <v>0</v>
      </c>
      <c r="AS253" s="263">
        <f>IF($AL253="",0,'All Ticker P&amp;L'!M253)</f>
        <v>0</v>
      </c>
      <c r="AT253" s="240" t="str">
        <f>IF($AL253="","",RANK(AR253,$AR$2:$AR$1001)+COUNTIF($AR$2:AR253,AR253)-1)</f>
        <v/>
      </c>
      <c r="AU253" s="240" t="str">
        <f>IF($AL253="","",RANK(AV253,$AV$2:$AV$1001)+COUNTIF($AV$2:AV253,AV253)-1)</f>
        <v/>
      </c>
      <c r="AV253" s="262">
        <f t="shared" si="38"/>
        <v>0</v>
      </c>
    </row>
    <row r="254" spans="26:48" ht="15" customHeight="1" x14ac:dyDescent="0.2">
      <c r="Z254" s="240" t="str">
        <f>Shares!A254</f>
        <v/>
      </c>
      <c r="AA254" s="240" t="str">
        <f>Shares!B254</f>
        <v/>
      </c>
      <c r="AB254" s="240" t="str">
        <f>Shares!C254</f>
        <v/>
      </c>
      <c r="AC254" s="240" t="str">
        <f>Shares!D254</f>
        <v/>
      </c>
      <c r="AD254" s="240">
        <f>IF($Z254="",0,Shares!E254)</f>
        <v>0</v>
      </c>
      <c r="AE254" s="262">
        <f>IF($Z254="",0,Shares!K254*Shares!J254)</f>
        <v>0</v>
      </c>
      <c r="AF254" s="263">
        <f t="shared" si="37"/>
        <v>0</v>
      </c>
      <c r="AG254" s="262">
        <f>IF($Z254="",0,Shares!M254)</f>
        <v>0</v>
      </c>
      <c r="AH254" s="263">
        <f>IF($Z254="",0,Shares!N254)</f>
        <v>0</v>
      </c>
      <c r="AI254" s="240" t="str">
        <f>IF($Z254="","",RANK(AE254,$AE$2:$AE$1001)+COUNTIF($AE$2:AE254,AE254)-1)</f>
        <v/>
      </c>
      <c r="AJ254" s="240" t="str">
        <f>IF($AD254&lt;0,COUNT($AJ$1:AJ253)+1,"")</f>
        <v/>
      </c>
      <c r="AL254" s="240" t="str">
        <f>'All Ticker P&amp;L'!A254</f>
        <v/>
      </c>
      <c r="AM254" s="240" t="str">
        <f>'All Ticker P&amp;L'!B254</f>
        <v/>
      </c>
      <c r="AN254" s="240" t="str">
        <f>'All Ticker P&amp;L'!C254</f>
        <v/>
      </c>
      <c r="AO254" s="240" t="str">
        <f>'All Ticker P&amp;L'!D254</f>
        <v/>
      </c>
      <c r="AP254" s="240">
        <f>IF($AL254="",0,'All Ticker P&amp;L'!E254)</f>
        <v>0</v>
      </c>
      <c r="AQ254" s="262">
        <f>IF($AL254="",0,'All Ticker P&amp;L'!J254*'All Ticker P&amp;L'!I254)</f>
        <v>0</v>
      </c>
      <c r="AR254" s="262">
        <f>IF($AL254="",0,'All Ticker P&amp;L'!L254)</f>
        <v>0</v>
      </c>
      <c r="AS254" s="263">
        <f>IF($AL254="",0,'All Ticker P&amp;L'!M254)</f>
        <v>0</v>
      </c>
      <c r="AT254" s="240" t="str">
        <f>IF($AL254="","",RANK(AR254,$AR$2:$AR$1001)+COUNTIF($AR$2:AR254,AR254)-1)</f>
        <v/>
      </c>
      <c r="AU254" s="240" t="str">
        <f>IF($AL254="","",RANK(AV254,$AV$2:$AV$1001)+COUNTIF($AV$2:AV254,AV254)-1)</f>
        <v/>
      </c>
      <c r="AV254" s="262">
        <f t="shared" si="38"/>
        <v>0</v>
      </c>
    </row>
    <row r="255" spans="26:48" ht="15" customHeight="1" x14ac:dyDescent="0.2">
      <c r="Z255" s="240" t="str">
        <f>Shares!A255</f>
        <v/>
      </c>
      <c r="AA255" s="240" t="str">
        <f>Shares!B255</f>
        <v/>
      </c>
      <c r="AB255" s="240" t="str">
        <f>Shares!C255</f>
        <v/>
      </c>
      <c r="AC255" s="240" t="str">
        <f>Shares!D255</f>
        <v/>
      </c>
      <c r="AD255" s="240">
        <f>IF($Z255="",0,Shares!E255)</f>
        <v>0</v>
      </c>
      <c r="AE255" s="262">
        <f>IF($Z255="",0,Shares!K255*Shares!J255)</f>
        <v>0</v>
      </c>
      <c r="AF255" s="263">
        <f t="shared" si="37"/>
        <v>0</v>
      </c>
      <c r="AG255" s="262">
        <f>IF($Z255="",0,Shares!M255)</f>
        <v>0</v>
      </c>
      <c r="AH255" s="263">
        <f>IF($Z255="",0,Shares!N255)</f>
        <v>0</v>
      </c>
      <c r="AI255" s="240" t="str">
        <f>IF($Z255="","",RANK(AE255,$AE$2:$AE$1001)+COUNTIF($AE$2:AE255,AE255)-1)</f>
        <v/>
      </c>
      <c r="AJ255" s="240" t="str">
        <f>IF($AD255&lt;0,COUNT($AJ$1:AJ254)+1,"")</f>
        <v/>
      </c>
      <c r="AL255" s="240" t="str">
        <f>'All Ticker P&amp;L'!A255</f>
        <v/>
      </c>
      <c r="AM255" s="240" t="str">
        <f>'All Ticker P&amp;L'!B255</f>
        <v/>
      </c>
      <c r="AN255" s="240" t="str">
        <f>'All Ticker P&amp;L'!C255</f>
        <v/>
      </c>
      <c r="AO255" s="240" t="str">
        <f>'All Ticker P&amp;L'!D255</f>
        <v/>
      </c>
      <c r="AP255" s="240">
        <f>IF($AL255="",0,'All Ticker P&amp;L'!E255)</f>
        <v>0</v>
      </c>
      <c r="AQ255" s="262">
        <f>IF($AL255="",0,'All Ticker P&amp;L'!J255*'All Ticker P&amp;L'!I255)</f>
        <v>0</v>
      </c>
      <c r="AR255" s="262">
        <f>IF($AL255="",0,'All Ticker P&amp;L'!L255)</f>
        <v>0</v>
      </c>
      <c r="AS255" s="263">
        <f>IF($AL255="",0,'All Ticker P&amp;L'!M255)</f>
        <v>0</v>
      </c>
      <c r="AT255" s="240" t="str">
        <f>IF($AL255="","",RANK(AR255,$AR$2:$AR$1001)+COUNTIF($AR$2:AR255,AR255)-1)</f>
        <v/>
      </c>
      <c r="AU255" s="240" t="str">
        <f>IF($AL255="","",RANK(AV255,$AV$2:$AV$1001)+COUNTIF($AV$2:AV255,AV255)-1)</f>
        <v/>
      </c>
      <c r="AV255" s="262">
        <f t="shared" si="38"/>
        <v>0</v>
      </c>
    </row>
    <row r="256" spans="26:48" ht="15" customHeight="1" x14ac:dyDescent="0.2">
      <c r="Z256" s="240" t="str">
        <f>Shares!A256</f>
        <v/>
      </c>
      <c r="AA256" s="240" t="str">
        <f>Shares!B256</f>
        <v/>
      </c>
      <c r="AB256" s="240" t="str">
        <f>Shares!C256</f>
        <v/>
      </c>
      <c r="AC256" s="240" t="str">
        <f>Shares!D256</f>
        <v/>
      </c>
      <c r="AD256" s="240">
        <f>IF($Z256="",0,Shares!E256)</f>
        <v>0</v>
      </c>
      <c r="AE256" s="262">
        <f>IF($Z256="",0,Shares!K256*Shares!J256)</f>
        <v>0</v>
      </c>
      <c r="AF256" s="263">
        <f t="shared" si="37"/>
        <v>0</v>
      </c>
      <c r="AG256" s="262">
        <f>IF($Z256="",0,Shares!M256)</f>
        <v>0</v>
      </c>
      <c r="AH256" s="263">
        <f>IF($Z256="",0,Shares!N256)</f>
        <v>0</v>
      </c>
      <c r="AI256" s="240" t="str">
        <f>IF($Z256="","",RANK(AE256,$AE$2:$AE$1001)+COUNTIF($AE$2:AE256,AE256)-1)</f>
        <v/>
      </c>
      <c r="AJ256" s="240" t="str">
        <f>IF($AD256&lt;0,COUNT($AJ$1:AJ255)+1,"")</f>
        <v/>
      </c>
      <c r="AL256" s="240" t="str">
        <f>'All Ticker P&amp;L'!A256</f>
        <v/>
      </c>
      <c r="AM256" s="240" t="str">
        <f>'All Ticker P&amp;L'!B256</f>
        <v/>
      </c>
      <c r="AN256" s="240" t="str">
        <f>'All Ticker P&amp;L'!C256</f>
        <v/>
      </c>
      <c r="AO256" s="240" t="str">
        <f>'All Ticker P&amp;L'!D256</f>
        <v/>
      </c>
      <c r="AP256" s="240">
        <f>IF($AL256="",0,'All Ticker P&amp;L'!E256)</f>
        <v>0</v>
      </c>
      <c r="AQ256" s="262">
        <f>IF($AL256="",0,'All Ticker P&amp;L'!J256*'All Ticker P&amp;L'!I256)</f>
        <v>0</v>
      </c>
      <c r="AR256" s="262">
        <f>IF($AL256="",0,'All Ticker P&amp;L'!L256)</f>
        <v>0</v>
      </c>
      <c r="AS256" s="263">
        <f>IF($AL256="",0,'All Ticker P&amp;L'!M256)</f>
        <v>0</v>
      </c>
      <c r="AT256" s="240" t="str">
        <f>IF($AL256="","",RANK(AR256,$AR$2:$AR$1001)+COUNTIF($AR$2:AR256,AR256)-1)</f>
        <v/>
      </c>
      <c r="AU256" s="240" t="str">
        <f>IF($AL256="","",RANK(AV256,$AV$2:$AV$1001)+COUNTIF($AV$2:AV256,AV256)-1)</f>
        <v/>
      </c>
      <c r="AV256" s="262">
        <f t="shared" si="38"/>
        <v>0</v>
      </c>
    </row>
    <row r="257" spans="26:48" ht="15" customHeight="1" x14ac:dyDescent="0.2">
      <c r="Z257" s="240" t="str">
        <f>Shares!A257</f>
        <v/>
      </c>
      <c r="AA257" s="240" t="str">
        <f>Shares!B257</f>
        <v/>
      </c>
      <c r="AB257" s="240" t="str">
        <f>Shares!C257</f>
        <v/>
      </c>
      <c r="AC257" s="240" t="str">
        <f>Shares!D257</f>
        <v/>
      </c>
      <c r="AD257" s="240">
        <f>IF($Z257="",0,Shares!E257)</f>
        <v>0</v>
      </c>
      <c r="AE257" s="262">
        <f>IF($Z257="",0,Shares!K257*Shares!J257)</f>
        <v>0</v>
      </c>
      <c r="AF257" s="263">
        <f t="shared" si="37"/>
        <v>0</v>
      </c>
      <c r="AG257" s="262">
        <f>IF($Z257="",0,Shares!M257)</f>
        <v>0</v>
      </c>
      <c r="AH257" s="263">
        <f>IF($Z257="",0,Shares!N257)</f>
        <v>0</v>
      </c>
      <c r="AI257" s="240" t="str">
        <f>IF($Z257="","",RANK(AE257,$AE$2:$AE$1001)+COUNTIF($AE$2:AE257,AE257)-1)</f>
        <v/>
      </c>
      <c r="AJ257" s="240" t="str">
        <f>IF($AD257&lt;0,COUNT($AJ$1:AJ256)+1,"")</f>
        <v/>
      </c>
      <c r="AL257" s="240" t="str">
        <f>'All Ticker P&amp;L'!A257</f>
        <v/>
      </c>
      <c r="AM257" s="240" t="str">
        <f>'All Ticker P&amp;L'!B257</f>
        <v/>
      </c>
      <c r="AN257" s="240" t="str">
        <f>'All Ticker P&amp;L'!C257</f>
        <v/>
      </c>
      <c r="AO257" s="240" t="str">
        <f>'All Ticker P&amp;L'!D257</f>
        <v/>
      </c>
      <c r="AP257" s="240">
        <f>IF($AL257="",0,'All Ticker P&amp;L'!E257)</f>
        <v>0</v>
      </c>
      <c r="AQ257" s="262">
        <f>IF($AL257="",0,'All Ticker P&amp;L'!J257*'All Ticker P&amp;L'!I257)</f>
        <v>0</v>
      </c>
      <c r="AR257" s="262">
        <f>IF($AL257="",0,'All Ticker P&amp;L'!L257)</f>
        <v>0</v>
      </c>
      <c r="AS257" s="263">
        <f>IF($AL257="",0,'All Ticker P&amp;L'!M257)</f>
        <v>0</v>
      </c>
      <c r="AT257" s="240" t="str">
        <f>IF($AL257="","",RANK(AR257,$AR$2:$AR$1001)+COUNTIF($AR$2:AR257,AR257)-1)</f>
        <v/>
      </c>
      <c r="AU257" s="240" t="str">
        <f>IF($AL257="","",RANK(AV257,$AV$2:$AV$1001)+COUNTIF($AV$2:AV257,AV257)-1)</f>
        <v/>
      </c>
      <c r="AV257" s="262">
        <f t="shared" si="38"/>
        <v>0</v>
      </c>
    </row>
    <row r="258" spans="26:48" ht="15" customHeight="1" x14ac:dyDescent="0.2">
      <c r="Z258" s="240" t="str">
        <f>Shares!A258</f>
        <v/>
      </c>
      <c r="AA258" s="240" t="str">
        <f>Shares!B258</f>
        <v/>
      </c>
      <c r="AB258" s="240" t="str">
        <f>Shares!C258</f>
        <v/>
      </c>
      <c r="AC258" s="240" t="str">
        <f>Shares!D258</f>
        <v/>
      </c>
      <c r="AD258" s="240">
        <f>IF($Z258="",0,Shares!E258)</f>
        <v>0</v>
      </c>
      <c r="AE258" s="262">
        <f>IF($Z258="",0,Shares!K258*Shares!J258)</f>
        <v>0</v>
      </c>
      <c r="AF258" s="263">
        <f t="shared" ref="AF258:AF321" si="39">IFERROR(AE258/$B$5,0)</f>
        <v>0</v>
      </c>
      <c r="AG258" s="262">
        <f>IF($Z258="",0,Shares!M258)</f>
        <v>0</v>
      </c>
      <c r="AH258" s="263">
        <f>IF($Z258="",0,Shares!N258)</f>
        <v>0</v>
      </c>
      <c r="AI258" s="240" t="str">
        <f>IF($Z258="","",RANK(AE258,$AE$2:$AE$1001)+COUNTIF($AE$2:AE258,AE258)-1)</f>
        <v/>
      </c>
      <c r="AJ258" s="240" t="str">
        <f>IF($AD258&lt;0,COUNT($AJ$1:AJ257)+1,"")</f>
        <v/>
      </c>
      <c r="AL258" s="240" t="str">
        <f>'All Ticker P&amp;L'!A258</f>
        <v/>
      </c>
      <c r="AM258" s="240" t="str">
        <f>'All Ticker P&amp;L'!B258</f>
        <v/>
      </c>
      <c r="AN258" s="240" t="str">
        <f>'All Ticker P&amp;L'!C258</f>
        <v/>
      </c>
      <c r="AO258" s="240" t="str">
        <f>'All Ticker P&amp;L'!D258</f>
        <v/>
      </c>
      <c r="AP258" s="240">
        <f>IF($AL258="",0,'All Ticker P&amp;L'!E258)</f>
        <v>0</v>
      </c>
      <c r="AQ258" s="262">
        <f>IF($AL258="",0,'All Ticker P&amp;L'!J258*'All Ticker P&amp;L'!I258)</f>
        <v>0</v>
      </c>
      <c r="AR258" s="262">
        <f>IF($AL258="",0,'All Ticker P&amp;L'!L258)</f>
        <v>0</v>
      </c>
      <c r="AS258" s="263">
        <f>IF($AL258="",0,'All Ticker P&amp;L'!M258)</f>
        <v>0</v>
      </c>
      <c r="AT258" s="240" t="str">
        <f>IF($AL258="","",RANK(AR258,$AR$2:$AR$1001)+COUNTIF($AR$2:AR258,AR258)-1)</f>
        <v/>
      </c>
      <c r="AU258" s="240" t="str">
        <f>IF($AL258="","",RANK(AV258,$AV$2:$AV$1001)+COUNTIF($AV$2:AV258,AV258)-1)</f>
        <v/>
      </c>
      <c r="AV258" s="262">
        <f t="shared" ref="AV258:AV321" si="40">-AR258</f>
        <v>0</v>
      </c>
    </row>
    <row r="259" spans="26:48" ht="15" customHeight="1" x14ac:dyDescent="0.2">
      <c r="Z259" s="240" t="str">
        <f>Shares!A259</f>
        <v/>
      </c>
      <c r="AA259" s="240" t="str">
        <f>Shares!B259</f>
        <v/>
      </c>
      <c r="AB259" s="240" t="str">
        <f>Shares!C259</f>
        <v/>
      </c>
      <c r="AC259" s="240" t="str">
        <f>Shares!D259</f>
        <v/>
      </c>
      <c r="AD259" s="240">
        <f>IF($Z259="",0,Shares!E259)</f>
        <v>0</v>
      </c>
      <c r="AE259" s="262">
        <f>IF($Z259="",0,Shares!K259*Shares!J259)</f>
        <v>0</v>
      </c>
      <c r="AF259" s="263">
        <f t="shared" si="39"/>
        <v>0</v>
      </c>
      <c r="AG259" s="262">
        <f>IF($Z259="",0,Shares!M259)</f>
        <v>0</v>
      </c>
      <c r="AH259" s="263">
        <f>IF($Z259="",0,Shares!N259)</f>
        <v>0</v>
      </c>
      <c r="AI259" s="240" t="str">
        <f>IF($Z259="","",RANK(AE259,$AE$2:$AE$1001)+COUNTIF($AE$2:AE259,AE259)-1)</f>
        <v/>
      </c>
      <c r="AJ259" s="240" t="str">
        <f>IF($AD259&lt;0,COUNT($AJ$1:AJ258)+1,"")</f>
        <v/>
      </c>
      <c r="AL259" s="240" t="str">
        <f>'All Ticker P&amp;L'!A259</f>
        <v/>
      </c>
      <c r="AM259" s="240" t="str">
        <f>'All Ticker P&amp;L'!B259</f>
        <v/>
      </c>
      <c r="AN259" s="240" t="str">
        <f>'All Ticker P&amp;L'!C259</f>
        <v/>
      </c>
      <c r="AO259" s="240" t="str">
        <f>'All Ticker P&amp;L'!D259</f>
        <v/>
      </c>
      <c r="AP259" s="240">
        <f>IF($AL259="",0,'All Ticker P&amp;L'!E259)</f>
        <v>0</v>
      </c>
      <c r="AQ259" s="262">
        <f>IF($AL259="",0,'All Ticker P&amp;L'!J259*'All Ticker P&amp;L'!I259)</f>
        <v>0</v>
      </c>
      <c r="AR259" s="262">
        <f>IF($AL259="",0,'All Ticker P&amp;L'!L259)</f>
        <v>0</v>
      </c>
      <c r="AS259" s="263">
        <f>IF($AL259="",0,'All Ticker P&amp;L'!M259)</f>
        <v>0</v>
      </c>
      <c r="AT259" s="240" t="str">
        <f>IF($AL259="","",RANK(AR259,$AR$2:$AR$1001)+COUNTIF($AR$2:AR259,AR259)-1)</f>
        <v/>
      </c>
      <c r="AU259" s="240" t="str">
        <f>IF($AL259="","",RANK(AV259,$AV$2:$AV$1001)+COUNTIF($AV$2:AV259,AV259)-1)</f>
        <v/>
      </c>
      <c r="AV259" s="262">
        <f t="shared" si="40"/>
        <v>0</v>
      </c>
    </row>
    <row r="260" spans="26:48" ht="15" customHeight="1" x14ac:dyDescent="0.2">
      <c r="Z260" s="240" t="str">
        <f>Shares!A260</f>
        <v/>
      </c>
      <c r="AA260" s="240" t="str">
        <f>Shares!B260</f>
        <v/>
      </c>
      <c r="AB260" s="240" t="str">
        <f>Shares!C260</f>
        <v/>
      </c>
      <c r="AC260" s="240" t="str">
        <f>Shares!D260</f>
        <v/>
      </c>
      <c r="AD260" s="240">
        <f>IF($Z260="",0,Shares!E260)</f>
        <v>0</v>
      </c>
      <c r="AE260" s="262">
        <f>IF($Z260="",0,Shares!K260*Shares!J260)</f>
        <v>0</v>
      </c>
      <c r="AF260" s="263">
        <f t="shared" si="39"/>
        <v>0</v>
      </c>
      <c r="AG260" s="262">
        <f>IF($Z260="",0,Shares!M260)</f>
        <v>0</v>
      </c>
      <c r="AH260" s="263">
        <f>IF($Z260="",0,Shares!N260)</f>
        <v>0</v>
      </c>
      <c r="AI260" s="240" t="str">
        <f>IF($Z260="","",RANK(AE260,$AE$2:$AE$1001)+COUNTIF($AE$2:AE260,AE260)-1)</f>
        <v/>
      </c>
      <c r="AJ260" s="240" t="str">
        <f>IF($AD260&lt;0,COUNT($AJ$1:AJ259)+1,"")</f>
        <v/>
      </c>
      <c r="AL260" s="240" t="str">
        <f>'All Ticker P&amp;L'!A260</f>
        <v/>
      </c>
      <c r="AM260" s="240" t="str">
        <f>'All Ticker P&amp;L'!B260</f>
        <v/>
      </c>
      <c r="AN260" s="240" t="str">
        <f>'All Ticker P&amp;L'!C260</f>
        <v/>
      </c>
      <c r="AO260" s="240" t="str">
        <f>'All Ticker P&amp;L'!D260</f>
        <v/>
      </c>
      <c r="AP260" s="240">
        <f>IF($AL260="",0,'All Ticker P&amp;L'!E260)</f>
        <v>0</v>
      </c>
      <c r="AQ260" s="262">
        <f>IF($AL260="",0,'All Ticker P&amp;L'!J260*'All Ticker P&amp;L'!I260)</f>
        <v>0</v>
      </c>
      <c r="AR260" s="262">
        <f>IF($AL260="",0,'All Ticker P&amp;L'!L260)</f>
        <v>0</v>
      </c>
      <c r="AS260" s="263">
        <f>IF($AL260="",0,'All Ticker P&amp;L'!M260)</f>
        <v>0</v>
      </c>
      <c r="AT260" s="240" t="str">
        <f>IF($AL260="","",RANK(AR260,$AR$2:$AR$1001)+COUNTIF($AR$2:AR260,AR260)-1)</f>
        <v/>
      </c>
      <c r="AU260" s="240" t="str">
        <f>IF($AL260="","",RANK(AV260,$AV$2:$AV$1001)+COUNTIF($AV$2:AV260,AV260)-1)</f>
        <v/>
      </c>
      <c r="AV260" s="262">
        <f t="shared" si="40"/>
        <v>0</v>
      </c>
    </row>
    <row r="261" spans="26:48" ht="15" customHeight="1" x14ac:dyDescent="0.2">
      <c r="Z261" s="240" t="str">
        <f>Shares!A261</f>
        <v/>
      </c>
      <c r="AA261" s="240" t="str">
        <f>Shares!B261</f>
        <v/>
      </c>
      <c r="AB261" s="240" t="str">
        <f>Shares!C261</f>
        <v/>
      </c>
      <c r="AC261" s="240" t="str">
        <f>Shares!D261</f>
        <v/>
      </c>
      <c r="AD261" s="240">
        <f>IF($Z261="",0,Shares!E261)</f>
        <v>0</v>
      </c>
      <c r="AE261" s="262">
        <f>IF($Z261="",0,Shares!K261*Shares!J261)</f>
        <v>0</v>
      </c>
      <c r="AF261" s="263">
        <f t="shared" si="39"/>
        <v>0</v>
      </c>
      <c r="AG261" s="262">
        <f>IF($Z261="",0,Shares!M261)</f>
        <v>0</v>
      </c>
      <c r="AH261" s="263">
        <f>IF($Z261="",0,Shares!N261)</f>
        <v>0</v>
      </c>
      <c r="AI261" s="240" t="str">
        <f>IF($Z261="","",RANK(AE261,$AE$2:$AE$1001)+COUNTIF($AE$2:AE261,AE261)-1)</f>
        <v/>
      </c>
      <c r="AJ261" s="240" t="str">
        <f>IF($AD261&lt;0,COUNT($AJ$1:AJ260)+1,"")</f>
        <v/>
      </c>
      <c r="AL261" s="240" t="str">
        <f>'All Ticker P&amp;L'!A261</f>
        <v/>
      </c>
      <c r="AM261" s="240" t="str">
        <f>'All Ticker P&amp;L'!B261</f>
        <v/>
      </c>
      <c r="AN261" s="240" t="str">
        <f>'All Ticker P&amp;L'!C261</f>
        <v/>
      </c>
      <c r="AO261" s="240" t="str">
        <f>'All Ticker P&amp;L'!D261</f>
        <v/>
      </c>
      <c r="AP261" s="240">
        <f>IF($AL261="",0,'All Ticker P&amp;L'!E261)</f>
        <v>0</v>
      </c>
      <c r="AQ261" s="262">
        <f>IF($AL261="",0,'All Ticker P&amp;L'!J261*'All Ticker P&amp;L'!I261)</f>
        <v>0</v>
      </c>
      <c r="AR261" s="262">
        <f>IF($AL261="",0,'All Ticker P&amp;L'!L261)</f>
        <v>0</v>
      </c>
      <c r="AS261" s="263">
        <f>IF($AL261="",0,'All Ticker P&amp;L'!M261)</f>
        <v>0</v>
      </c>
      <c r="AT261" s="240" t="str">
        <f>IF($AL261="","",RANK(AR261,$AR$2:$AR$1001)+COUNTIF($AR$2:AR261,AR261)-1)</f>
        <v/>
      </c>
      <c r="AU261" s="240" t="str">
        <f>IF($AL261="","",RANK(AV261,$AV$2:$AV$1001)+COUNTIF($AV$2:AV261,AV261)-1)</f>
        <v/>
      </c>
      <c r="AV261" s="262">
        <f t="shared" si="40"/>
        <v>0</v>
      </c>
    </row>
    <row r="262" spans="26:48" ht="15" customHeight="1" x14ac:dyDescent="0.2">
      <c r="Z262" s="240" t="str">
        <f>Shares!A262</f>
        <v/>
      </c>
      <c r="AA262" s="240" t="str">
        <f>Shares!B262</f>
        <v/>
      </c>
      <c r="AB262" s="240" t="str">
        <f>Shares!C262</f>
        <v/>
      </c>
      <c r="AC262" s="240" t="str">
        <f>Shares!D262</f>
        <v/>
      </c>
      <c r="AD262" s="240">
        <f>IF($Z262="",0,Shares!E262)</f>
        <v>0</v>
      </c>
      <c r="AE262" s="262">
        <f>IF($Z262="",0,Shares!K262*Shares!J262)</f>
        <v>0</v>
      </c>
      <c r="AF262" s="263">
        <f t="shared" si="39"/>
        <v>0</v>
      </c>
      <c r="AG262" s="262">
        <f>IF($Z262="",0,Shares!M262)</f>
        <v>0</v>
      </c>
      <c r="AH262" s="263">
        <f>IF($Z262="",0,Shares!N262)</f>
        <v>0</v>
      </c>
      <c r="AI262" s="240" t="str">
        <f>IF($Z262="","",RANK(AE262,$AE$2:$AE$1001)+COUNTIF($AE$2:AE262,AE262)-1)</f>
        <v/>
      </c>
      <c r="AJ262" s="240" t="str">
        <f>IF($AD262&lt;0,COUNT($AJ$1:AJ261)+1,"")</f>
        <v/>
      </c>
      <c r="AL262" s="240" t="str">
        <f>'All Ticker P&amp;L'!A262</f>
        <v/>
      </c>
      <c r="AM262" s="240" t="str">
        <f>'All Ticker P&amp;L'!B262</f>
        <v/>
      </c>
      <c r="AN262" s="240" t="str">
        <f>'All Ticker P&amp;L'!C262</f>
        <v/>
      </c>
      <c r="AO262" s="240" t="str">
        <f>'All Ticker P&amp;L'!D262</f>
        <v/>
      </c>
      <c r="AP262" s="240">
        <f>IF($AL262="",0,'All Ticker P&amp;L'!E262)</f>
        <v>0</v>
      </c>
      <c r="AQ262" s="262">
        <f>IF($AL262="",0,'All Ticker P&amp;L'!J262*'All Ticker P&amp;L'!I262)</f>
        <v>0</v>
      </c>
      <c r="AR262" s="262">
        <f>IF($AL262="",0,'All Ticker P&amp;L'!L262)</f>
        <v>0</v>
      </c>
      <c r="AS262" s="263">
        <f>IF($AL262="",0,'All Ticker P&amp;L'!M262)</f>
        <v>0</v>
      </c>
      <c r="AT262" s="240" t="str">
        <f>IF($AL262="","",RANK(AR262,$AR$2:$AR$1001)+COUNTIF($AR$2:AR262,AR262)-1)</f>
        <v/>
      </c>
      <c r="AU262" s="240" t="str">
        <f>IF($AL262="","",RANK(AV262,$AV$2:$AV$1001)+COUNTIF($AV$2:AV262,AV262)-1)</f>
        <v/>
      </c>
      <c r="AV262" s="262">
        <f t="shared" si="40"/>
        <v>0</v>
      </c>
    </row>
    <row r="263" spans="26:48" ht="15" customHeight="1" x14ac:dyDescent="0.2">
      <c r="Z263" s="240" t="str">
        <f>Shares!A263</f>
        <v/>
      </c>
      <c r="AA263" s="240" t="str">
        <f>Shares!B263</f>
        <v/>
      </c>
      <c r="AB263" s="240" t="str">
        <f>Shares!C263</f>
        <v/>
      </c>
      <c r="AC263" s="240" t="str">
        <f>Shares!D263</f>
        <v/>
      </c>
      <c r="AD263" s="240">
        <f>IF($Z263="",0,Shares!E263)</f>
        <v>0</v>
      </c>
      <c r="AE263" s="262">
        <f>IF($Z263="",0,Shares!K263*Shares!J263)</f>
        <v>0</v>
      </c>
      <c r="AF263" s="263">
        <f t="shared" si="39"/>
        <v>0</v>
      </c>
      <c r="AG263" s="262">
        <f>IF($Z263="",0,Shares!M263)</f>
        <v>0</v>
      </c>
      <c r="AH263" s="263">
        <f>IF($Z263="",0,Shares!N263)</f>
        <v>0</v>
      </c>
      <c r="AI263" s="240" t="str">
        <f>IF($Z263="","",RANK(AE263,$AE$2:$AE$1001)+COUNTIF($AE$2:AE263,AE263)-1)</f>
        <v/>
      </c>
      <c r="AJ263" s="240" t="str">
        <f>IF($AD263&lt;0,COUNT($AJ$1:AJ262)+1,"")</f>
        <v/>
      </c>
      <c r="AL263" s="240" t="str">
        <f>'All Ticker P&amp;L'!A263</f>
        <v/>
      </c>
      <c r="AM263" s="240" t="str">
        <f>'All Ticker P&amp;L'!B263</f>
        <v/>
      </c>
      <c r="AN263" s="240" t="str">
        <f>'All Ticker P&amp;L'!C263</f>
        <v/>
      </c>
      <c r="AO263" s="240" t="str">
        <f>'All Ticker P&amp;L'!D263</f>
        <v/>
      </c>
      <c r="AP263" s="240">
        <f>IF($AL263="",0,'All Ticker P&amp;L'!E263)</f>
        <v>0</v>
      </c>
      <c r="AQ263" s="262">
        <f>IF($AL263="",0,'All Ticker P&amp;L'!J263*'All Ticker P&amp;L'!I263)</f>
        <v>0</v>
      </c>
      <c r="AR263" s="262">
        <f>IF($AL263="",0,'All Ticker P&amp;L'!L263)</f>
        <v>0</v>
      </c>
      <c r="AS263" s="263">
        <f>IF($AL263="",0,'All Ticker P&amp;L'!M263)</f>
        <v>0</v>
      </c>
      <c r="AT263" s="240" t="str">
        <f>IF($AL263="","",RANK(AR263,$AR$2:$AR$1001)+COUNTIF($AR$2:AR263,AR263)-1)</f>
        <v/>
      </c>
      <c r="AU263" s="240" t="str">
        <f>IF($AL263="","",RANK(AV263,$AV$2:$AV$1001)+COUNTIF($AV$2:AV263,AV263)-1)</f>
        <v/>
      </c>
      <c r="AV263" s="262">
        <f t="shared" si="40"/>
        <v>0</v>
      </c>
    </row>
    <row r="264" spans="26:48" ht="15" customHeight="1" x14ac:dyDescent="0.2">
      <c r="Z264" s="240" t="str">
        <f>Shares!A264</f>
        <v/>
      </c>
      <c r="AA264" s="240" t="str">
        <f>Shares!B264</f>
        <v/>
      </c>
      <c r="AB264" s="240" t="str">
        <f>Shares!C264</f>
        <v/>
      </c>
      <c r="AC264" s="240" t="str">
        <f>Shares!D264</f>
        <v/>
      </c>
      <c r="AD264" s="240">
        <f>IF($Z264="",0,Shares!E264)</f>
        <v>0</v>
      </c>
      <c r="AE264" s="262">
        <f>IF($Z264="",0,Shares!K264*Shares!J264)</f>
        <v>0</v>
      </c>
      <c r="AF264" s="263">
        <f t="shared" si="39"/>
        <v>0</v>
      </c>
      <c r="AG264" s="262">
        <f>IF($Z264="",0,Shares!M264)</f>
        <v>0</v>
      </c>
      <c r="AH264" s="263">
        <f>IF($Z264="",0,Shares!N264)</f>
        <v>0</v>
      </c>
      <c r="AI264" s="240" t="str">
        <f>IF($Z264="","",RANK(AE264,$AE$2:$AE$1001)+COUNTIF($AE$2:AE264,AE264)-1)</f>
        <v/>
      </c>
      <c r="AJ264" s="240" t="str">
        <f>IF($AD264&lt;0,COUNT($AJ$1:AJ263)+1,"")</f>
        <v/>
      </c>
      <c r="AL264" s="240" t="str">
        <f>'All Ticker P&amp;L'!A264</f>
        <v/>
      </c>
      <c r="AM264" s="240" t="str">
        <f>'All Ticker P&amp;L'!B264</f>
        <v/>
      </c>
      <c r="AN264" s="240" t="str">
        <f>'All Ticker P&amp;L'!C264</f>
        <v/>
      </c>
      <c r="AO264" s="240" t="str">
        <f>'All Ticker P&amp;L'!D264</f>
        <v/>
      </c>
      <c r="AP264" s="240">
        <f>IF($AL264="",0,'All Ticker P&amp;L'!E264)</f>
        <v>0</v>
      </c>
      <c r="AQ264" s="262">
        <f>IF($AL264="",0,'All Ticker P&amp;L'!J264*'All Ticker P&amp;L'!I264)</f>
        <v>0</v>
      </c>
      <c r="AR264" s="262">
        <f>IF($AL264="",0,'All Ticker P&amp;L'!L264)</f>
        <v>0</v>
      </c>
      <c r="AS264" s="263">
        <f>IF($AL264="",0,'All Ticker P&amp;L'!M264)</f>
        <v>0</v>
      </c>
      <c r="AT264" s="240" t="str">
        <f>IF($AL264="","",RANK(AR264,$AR$2:$AR$1001)+COUNTIF($AR$2:AR264,AR264)-1)</f>
        <v/>
      </c>
      <c r="AU264" s="240" t="str">
        <f>IF($AL264="","",RANK(AV264,$AV$2:$AV$1001)+COUNTIF($AV$2:AV264,AV264)-1)</f>
        <v/>
      </c>
      <c r="AV264" s="262">
        <f t="shared" si="40"/>
        <v>0</v>
      </c>
    </row>
    <row r="265" spans="26:48" ht="15" customHeight="1" x14ac:dyDescent="0.2">
      <c r="Z265" s="240" t="str">
        <f>Shares!A265</f>
        <v/>
      </c>
      <c r="AA265" s="240" t="str">
        <f>Shares!B265</f>
        <v/>
      </c>
      <c r="AB265" s="240" t="str">
        <f>Shares!C265</f>
        <v/>
      </c>
      <c r="AC265" s="240" t="str">
        <f>Shares!D265</f>
        <v/>
      </c>
      <c r="AD265" s="240">
        <f>IF($Z265="",0,Shares!E265)</f>
        <v>0</v>
      </c>
      <c r="AE265" s="262">
        <f>IF($Z265="",0,Shares!K265*Shares!J265)</f>
        <v>0</v>
      </c>
      <c r="AF265" s="263">
        <f t="shared" si="39"/>
        <v>0</v>
      </c>
      <c r="AG265" s="262">
        <f>IF($Z265="",0,Shares!M265)</f>
        <v>0</v>
      </c>
      <c r="AH265" s="263">
        <f>IF($Z265="",0,Shares!N265)</f>
        <v>0</v>
      </c>
      <c r="AI265" s="240" t="str">
        <f>IF($Z265="","",RANK(AE265,$AE$2:$AE$1001)+COUNTIF($AE$2:AE265,AE265)-1)</f>
        <v/>
      </c>
      <c r="AJ265" s="240" t="str">
        <f>IF($AD265&lt;0,COUNT($AJ$1:AJ264)+1,"")</f>
        <v/>
      </c>
      <c r="AL265" s="240" t="str">
        <f>'All Ticker P&amp;L'!A265</f>
        <v/>
      </c>
      <c r="AM265" s="240" t="str">
        <f>'All Ticker P&amp;L'!B265</f>
        <v/>
      </c>
      <c r="AN265" s="240" t="str">
        <f>'All Ticker P&amp;L'!C265</f>
        <v/>
      </c>
      <c r="AO265" s="240" t="str">
        <f>'All Ticker P&amp;L'!D265</f>
        <v/>
      </c>
      <c r="AP265" s="240">
        <f>IF($AL265="",0,'All Ticker P&amp;L'!E265)</f>
        <v>0</v>
      </c>
      <c r="AQ265" s="262">
        <f>IF($AL265="",0,'All Ticker P&amp;L'!J265*'All Ticker P&amp;L'!I265)</f>
        <v>0</v>
      </c>
      <c r="AR265" s="262">
        <f>IF($AL265="",0,'All Ticker P&amp;L'!L265)</f>
        <v>0</v>
      </c>
      <c r="AS265" s="263">
        <f>IF($AL265="",0,'All Ticker P&amp;L'!M265)</f>
        <v>0</v>
      </c>
      <c r="AT265" s="240" t="str">
        <f>IF($AL265="","",RANK(AR265,$AR$2:$AR$1001)+COUNTIF($AR$2:AR265,AR265)-1)</f>
        <v/>
      </c>
      <c r="AU265" s="240" t="str">
        <f>IF($AL265="","",RANK(AV265,$AV$2:$AV$1001)+COUNTIF($AV$2:AV265,AV265)-1)</f>
        <v/>
      </c>
      <c r="AV265" s="262">
        <f t="shared" si="40"/>
        <v>0</v>
      </c>
    </row>
    <row r="266" spans="26:48" ht="15" customHeight="1" x14ac:dyDescent="0.2">
      <c r="Z266" s="240" t="str">
        <f>Shares!A266</f>
        <v/>
      </c>
      <c r="AA266" s="240" t="str">
        <f>Shares!B266</f>
        <v/>
      </c>
      <c r="AB266" s="240" t="str">
        <f>Shares!C266</f>
        <v/>
      </c>
      <c r="AC266" s="240" t="str">
        <f>Shares!D266</f>
        <v/>
      </c>
      <c r="AD266" s="240">
        <f>IF($Z266="",0,Shares!E266)</f>
        <v>0</v>
      </c>
      <c r="AE266" s="262">
        <f>IF($Z266="",0,Shares!K266*Shares!J266)</f>
        <v>0</v>
      </c>
      <c r="AF266" s="263">
        <f t="shared" si="39"/>
        <v>0</v>
      </c>
      <c r="AG266" s="262">
        <f>IF($Z266="",0,Shares!M266)</f>
        <v>0</v>
      </c>
      <c r="AH266" s="263">
        <f>IF($Z266="",0,Shares!N266)</f>
        <v>0</v>
      </c>
      <c r="AI266" s="240" t="str">
        <f>IF($Z266="","",RANK(AE266,$AE$2:$AE$1001)+COUNTIF($AE$2:AE266,AE266)-1)</f>
        <v/>
      </c>
      <c r="AJ266" s="240" t="str">
        <f>IF($AD266&lt;0,COUNT($AJ$1:AJ265)+1,"")</f>
        <v/>
      </c>
      <c r="AL266" s="240" t="str">
        <f>'All Ticker P&amp;L'!A266</f>
        <v/>
      </c>
      <c r="AM266" s="240" t="str">
        <f>'All Ticker P&amp;L'!B266</f>
        <v/>
      </c>
      <c r="AN266" s="240" t="str">
        <f>'All Ticker P&amp;L'!C266</f>
        <v/>
      </c>
      <c r="AO266" s="240" t="str">
        <f>'All Ticker P&amp;L'!D266</f>
        <v/>
      </c>
      <c r="AP266" s="240">
        <f>IF($AL266="",0,'All Ticker P&amp;L'!E266)</f>
        <v>0</v>
      </c>
      <c r="AQ266" s="262">
        <f>IF($AL266="",0,'All Ticker P&amp;L'!J266*'All Ticker P&amp;L'!I266)</f>
        <v>0</v>
      </c>
      <c r="AR266" s="262">
        <f>IF($AL266="",0,'All Ticker P&amp;L'!L266)</f>
        <v>0</v>
      </c>
      <c r="AS266" s="263">
        <f>IF($AL266="",0,'All Ticker P&amp;L'!M266)</f>
        <v>0</v>
      </c>
      <c r="AT266" s="240" t="str">
        <f>IF($AL266="","",RANK(AR266,$AR$2:$AR$1001)+COUNTIF($AR$2:AR266,AR266)-1)</f>
        <v/>
      </c>
      <c r="AU266" s="240" t="str">
        <f>IF($AL266="","",RANK(AV266,$AV$2:$AV$1001)+COUNTIF($AV$2:AV266,AV266)-1)</f>
        <v/>
      </c>
      <c r="AV266" s="262">
        <f t="shared" si="40"/>
        <v>0</v>
      </c>
    </row>
    <row r="267" spans="26:48" ht="15" customHeight="1" x14ac:dyDescent="0.2">
      <c r="Z267" s="240" t="str">
        <f>Shares!A267</f>
        <v/>
      </c>
      <c r="AA267" s="240" t="str">
        <f>Shares!B267</f>
        <v/>
      </c>
      <c r="AB267" s="240" t="str">
        <f>Shares!C267</f>
        <v/>
      </c>
      <c r="AC267" s="240" t="str">
        <f>Shares!D267</f>
        <v/>
      </c>
      <c r="AD267" s="240">
        <f>IF($Z267="",0,Shares!E267)</f>
        <v>0</v>
      </c>
      <c r="AE267" s="262">
        <f>IF($Z267="",0,Shares!K267*Shares!J267)</f>
        <v>0</v>
      </c>
      <c r="AF267" s="263">
        <f t="shared" si="39"/>
        <v>0</v>
      </c>
      <c r="AG267" s="262">
        <f>IF($Z267="",0,Shares!M267)</f>
        <v>0</v>
      </c>
      <c r="AH267" s="263">
        <f>IF($Z267="",0,Shares!N267)</f>
        <v>0</v>
      </c>
      <c r="AI267" s="240" t="str">
        <f>IF($Z267="","",RANK(AE267,$AE$2:$AE$1001)+COUNTIF($AE$2:AE267,AE267)-1)</f>
        <v/>
      </c>
      <c r="AJ267" s="240" t="str">
        <f>IF($AD267&lt;0,COUNT($AJ$1:AJ266)+1,"")</f>
        <v/>
      </c>
      <c r="AL267" s="240" t="str">
        <f>'All Ticker P&amp;L'!A267</f>
        <v/>
      </c>
      <c r="AM267" s="240" t="str">
        <f>'All Ticker P&amp;L'!B267</f>
        <v/>
      </c>
      <c r="AN267" s="240" t="str">
        <f>'All Ticker P&amp;L'!C267</f>
        <v/>
      </c>
      <c r="AO267" s="240" t="str">
        <f>'All Ticker P&amp;L'!D267</f>
        <v/>
      </c>
      <c r="AP267" s="240">
        <f>IF($AL267="",0,'All Ticker P&amp;L'!E267)</f>
        <v>0</v>
      </c>
      <c r="AQ267" s="262">
        <f>IF($AL267="",0,'All Ticker P&amp;L'!J267*'All Ticker P&amp;L'!I267)</f>
        <v>0</v>
      </c>
      <c r="AR267" s="262">
        <f>IF($AL267="",0,'All Ticker P&amp;L'!L267)</f>
        <v>0</v>
      </c>
      <c r="AS267" s="263">
        <f>IF($AL267="",0,'All Ticker P&amp;L'!M267)</f>
        <v>0</v>
      </c>
      <c r="AT267" s="240" t="str">
        <f>IF($AL267="","",RANK(AR267,$AR$2:$AR$1001)+COUNTIF($AR$2:AR267,AR267)-1)</f>
        <v/>
      </c>
      <c r="AU267" s="240" t="str">
        <f>IF($AL267="","",RANK(AV267,$AV$2:$AV$1001)+COUNTIF($AV$2:AV267,AV267)-1)</f>
        <v/>
      </c>
      <c r="AV267" s="262">
        <f t="shared" si="40"/>
        <v>0</v>
      </c>
    </row>
    <row r="268" spans="26:48" ht="15" customHeight="1" x14ac:dyDescent="0.2">
      <c r="Z268" s="240" t="str">
        <f>Shares!A268</f>
        <v/>
      </c>
      <c r="AA268" s="240" t="str">
        <f>Shares!B268</f>
        <v/>
      </c>
      <c r="AB268" s="240" t="str">
        <f>Shares!C268</f>
        <v/>
      </c>
      <c r="AC268" s="240" t="str">
        <f>Shares!D268</f>
        <v/>
      </c>
      <c r="AD268" s="240">
        <f>IF($Z268="",0,Shares!E268)</f>
        <v>0</v>
      </c>
      <c r="AE268" s="262">
        <f>IF($Z268="",0,Shares!K268*Shares!J268)</f>
        <v>0</v>
      </c>
      <c r="AF268" s="263">
        <f t="shared" si="39"/>
        <v>0</v>
      </c>
      <c r="AG268" s="262">
        <f>IF($Z268="",0,Shares!M268)</f>
        <v>0</v>
      </c>
      <c r="AH268" s="263">
        <f>IF($Z268="",0,Shares!N268)</f>
        <v>0</v>
      </c>
      <c r="AI268" s="240" t="str">
        <f>IF($Z268="","",RANK(AE268,$AE$2:$AE$1001)+COUNTIF($AE$2:AE268,AE268)-1)</f>
        <v/>
      </c>
      <c r="AJ268" s="240" t="str">
        <f>IF($AD268&lt;0,COUNT($AJ$1:AJ267)+1,"")</f>
        <v/>
      </c>
      <c r="AL268" s="240" t="str">
        <f>'All Ticker P&amp;L'!A268</f>
        <v/>
      </c>
      <c r="AM268" s="240" t="str">
        <f>'All Ticker P&amp;L'!B268</f>
        <v/>
      </c>
      <c r="AN268" s="240" t="str">
        <f>'All Ticker P&amp;L'!C268</f>
        <v/>
      </c>
      <c r="AO268" s="240" t="str">
        <f>'All Ticker P&amp;L'!D268</f>
        <v/>
      </c>
      <c r="AP268" s="240">
        <f>IF($AL268="",0,'All Ticker P&amp;L'!E268)</f>
        <v>0</v>
      </c>
      <c r="AQ268" s="262">
        <f>IF($AL268="",0,'All Ticker P&amp;L'!J268*'All Ticker P&amp;L'!I268)</f>
        <v>0</v>
      </c>
      <c r="AR268" s="262">
        <f>IF($AL268="",0,'All Ticker P&amp;L'!L268)</f>
        <v>0</v>
      </c>
      <c r="AS268" s="263">
        <f>IF($AL268="",0,'All Ticker P&amp;L'!M268)</f>
        <v>0</v>
      </c>
      <c r="AT268" s="240" t="str">
        <f>IF($AL268="","",RANK(AR268,$AR$2:$AR$1001)+COUNTIF($AR$2:AR268,AR268)-1)</f>
        <v/>
      </c>
      <c r="AU268" s="240" t="str">
        <f>IF($AL268="","",RANK(AV268,$AV$2:$AV$1001)+COUNTIF($AV$2:AV268,AV268)-1)</f>
        <v/>
      </c>
      <c r="AV268" s="262">
        <f t="shared" si="40"/>
        <v>0</v>
      </c>
    </row>
    <row r="269" spans="26:48" ht="15" customHeight="1" x14ac:dyDescent="0.2">
      <c r="Z269" s="240" t="str">
        <f>Shares!A269</f>
        <v/>
      </c>
      <c r="AA269" s="240" t="str">
        <f>Shares!B269</f>
        <v/>
      </c>
      <c r="AB269" s="240" t="str">
        <f>Shares!C269</f>
        <v/>
      </c>
      <c r="AC269" s="240" t="str">
        <f>Shares!D269</f>
        <v/>
      </c>
      <c r="AD269" s="240">
        <f>IF($Z269="",0,Shares!E269)</f>
        <v>0</v>
      </c>
      <c r="AE269" s="262">
        <f>IF($Z269="",0,Shares!K269*Shares!J269)</f>
        <v>0</v>
      </c>
      <c r="AF269" s="263">
        <f t="shared" si="39"/>
        <v>0</v>
      </c>
      <c r="AG269" s="262">
        <f>IF($Z269="",0,Shares!M269)</f>
        <v>0</v>
      </c>
      <c r="AH269" s="263">
        <f>IF($Z269="",0,Shares!N269)</f>
        <v>0</v>
      </c>
      <c r="AI269" s="240" t="str">
        <f>IF($Z269="","",RANK(AE269,$AE$2:$AE$1001)+COUNTIF($AE$2:AE269,AE269)-1)</f>
        <v/>
      </c>
      <c r="AJ269" s="240" t="str">
        <f>IF($AD269&lt;0,COUNT($AJ$1:AJ268)+1,"")</f>
        <v/>
      </c>
      <c r="AL269" s="240" t="str">
        <f>'All Ticker P&amp;L'!A269</f>
        <v/>
      </c>
      <c r="AM269" s="240" t="str">
        <f>'All Ticker P&amp;L'!B269</f>
        <v/>
      </c>
      <c r="AN269" s="240" t="str">
        <f>'All Ticker P&amp;L'!C269</f>
        <v/>
      </c>
      <c r="AO269" s="240" t="str">
        <f>'All Ticker P&amp;L'!D269</f>
        <v/>
      </c>
      <c r="AP269" s="240">
        <f>IF($AL269="",0,'All Ticker P&amp;L'!E269)</f>
        <v>0</v>
      </c>
      <c r="AQ269" s="262">
        <f>IF($AL269="",0,'All Ticker P&amp;L'!J269*'All Ticker P&amp;L'!I269)</f>
        <v>0</v>
      </c>
      <c r="AR269" s="262">
        <f>IF($AL269="",0,'All Ticker P&amp;L'!L269)</f>
        <v>0</v>
      </c>
      <c r="AS269" s="263">
        <f>IF($AL269="",0,'All Ticker P&amp;L'!M269)</f>
        <v>0</v>
      </c>
      <c r="AT269" s="240" t="str">
        <f>IF($AL269="","",RANK(AR269,$AR$2:$AR$1001)+COUNTIF($AR$2:AR269,AR269)-1)</f>
        <v/>
      </c>
      <c r="AU269" s="240" t="str">
        <f>IF($AL269="","",RANK(AV269,$AV$2:$AV$1001)+COUNTIF($AV$2:AV269,AV269)-1)</f>
        <v/>
      </c>
      <c r="AV269" s="262">
        <f t="shared" si="40"/>
        <v>0</v>
      </c>
    </row>
    <row r="270" spans="26:48" ht="15" customHeight="1" x14ac:dyDescent="0.2">
      <c r="Z270" s="240" t="str">
        <f>Shares!A270</f>
        <v/>
      </c>
      <c r="AA270" s="240" t="str">
        <f>Shares!B270</f>
        <v/>
      </c>
      <c r="AB270" s="240" t="str">
        <f>Shares!C270</f>
        <v/>
      </c>
      <c r="AC270" s="240" t="str">
        <f>Shares!D270</f>
        <v/>
      </c>
      <c r="AD270" s="240">
        <f>IF($Z270="",0,Shares!E270)</f>
        <v>0</v>
      </c>
      <c r="AE270" s="262">
        <f>IF($Z270="",0,Shares!K270*Shares!J270)</f>
        <v>0</v>
      </c>
      <c r="AF270" s="263">
        <f t="shared" si="39"/>
        <v>0</v>
      </c>
      <c r="AG270" s="262">
        <f>IF($Z270="",0,Shares!M270)</f>
        <v>0</v>
      </c>
      <c r="AH270" s="263">
        <f>IF($Z270="",0,Shares!N270)</f>
        <v>0</v>
      </c>
      <c r="AI270" s="240" t="str">
        <f>IF($Z270="","",RANK(AE270,$AE$2:$AE$1001)+COUNTIF($AE$2:AE270,AE270)-1)</f>
        <v/>
      </c>
      <c r="AJ270" s="240" t="str">
        <f>IF($AD270&lt;0,COUNT($AJ$1:AJ269)+1,"")</f>
        <v/>
      </c>
      <c r="AL270" s="240" t="str">
        <f>'All Ticker P&amp;L'!A270</f>
        <v/>
      </c>
      <c r="AM270" s="240" t="str">
        <f>'All Ticker P&amp;L'!B270</f>
        <v/>
      </c>
      <c r="AN270" s="240" t="str">
        <f>'All Ticker P&amp;L'!C270</f>
        <v/>
      </c>
      <c r="AO270" s="240" t="str">
        <f>'All Ticker P&amp;L'!D270</f>
        <v/>
      </c>
      <c r="AP270" s="240">
        <f>IF($AL270="",0,'All Ticker P&amp;L'!E270)</f>
        <v>0</v>
      </c>
      <c r="AQ270" s="262">
        <f>IF($AL270="",0,'All Ticker P&amp;L'!J270*'All Ticker P&amp;L'!I270)</f>
        <v>0</v>
      </c>
      <c r="AR270" s="262">
        <f>IF($AL270="",0,'All Ticker P&amp;L'!L270)</f>
        <v>0</v>
      </c>
      <c r="AS270" s="263">
        <f>IF($AL270="",0,'All Ticker P&amp;L'!M270)</f>
        <v>0</v>
      </c>
      <c r="AT270" s="240" t="str">
        <f>IF($AL270="","",RANK(AR270,$AR$2:$AR$1001)+COUNTIF($AR$2:AR270,AR270)-1)</f>
        <v/>
      </c>
      <c r="AU270" s="240" t="str">
        <f>IF($AL270="","",RANK(AV270,$AV$2:$AV$1001)+COUNTIF($AV$2:AV270,AV270)-1)</f>
        <v/>
      </c>
      <c r="AV270" s="262">
        <f t="shared" si="40"/>
        <v>0</v>
      </c>
    </row>
    <row r="271" spans="26:48" ht="15" customHeight="1" x14ac:dyDescent="0.2">
      <c r="Z271" s="240" t="str">
        <f>Shares!A271</f>
        <v/>
      </c>
      <c r="AA271" s="240" t="str">
        <f>Shares!B271</f>
        <v/>
      </c>
      <c r="AB271" s="240" t="str">
        <f>Shares!C271</f>
        <v/>
      </c>
      <c r="AC271" s="240" t="str">
        <f>Shares!D271</f>
        <v/>
      </c>
      <c r="AD271" s="240">
        <f>IF($Z271="",0,Shares!E271)</f>
        <v>0</v>
      </c>
      <c r="AE271" s="262">
        <f>IF($Z271="",0,Shares!K271*Shares!J271)</f>
        <v>0</v>
      </c>
      <c r="AF271" s="263">
        <f t="shared" si="39"/>
        <v>0</v>
      </c>
      <c r="AG271" s="262">
        <f>IF($Z271="",0,Shares!M271)</f>
        <v>0</v>
      </c>
      <c r="AH271" s="263">
        <f>IF($Z271="",0,Shares!N271)</f>
        <v>0</v>
      </c>
      <c r="AI271" s="240" t="str">
        <f>IF($Z271="","",RANK(AE271,$AE$2:$AE$1001)+COUNTIF($AE$2:AE271,AE271)-1)</f>
        <v/>
      </c>
      <c r="AJ271" s="240" t="str">
        <f>IF($AD271&lt;0,COUNT($AJ$1:AJ270)+1,"")</f>
        <v/>
      </c>
      <c r="AL271" s="240" t="str">
        <f>'All Ticker P&amp;L'!A271</f>
        <v/>
      </c>
      <c r="AM271" s="240" t="str">
        <f>'All Ticker P&amp;L'!B271</f>
        <v/>
      </c>
      <c r="AN271" s="240" t="str">
        <f>'All Ticker P&amp;L'!C271</f>
        <v/>
      </c>
      <c r="AO271" s="240" t="str">
        <f>'All Ticker P&amp;L'!D271</f>
        <v/>
      </c>
      <c r="AP271" s="240">
        <f>IF($AL271="",0,'All Ticker P&amp;L'!E271)</f>
        <v>0</v>
      </c>
      <c r="AQ271" s="262">
        <f>IF($AL271="",0,'All Ticker P&amp;L'!J271*'All Ticker P&amp;L'!I271)</f>
        <v>0</v>
      </c>
      <c r="AR271" s="262">
        <f>IF($AL271="",0,'All Ticker P&amp;L'!L271)</f>
        <v>0</v>
      </c>
      <c r="AS271" s="263">
        <f>IF($AL271="",0,'All Ticker P&amp;L'!M271)</f>
        <v>0</v>
      </c>
      <c r="AT271" s="240" t="str">
        <f>IF($AL271="","",RANK(AR271,$AR$2:$AR$1001)+COUNTIF($AR$2:AR271,AR271)-1)</f>
        <v/>
      </c>
      <c r="AU271" s="240" t="str">
        <f>IF($AL271="","",RANK(AV271,$AV$2:$AV$1001)+COUNTIF($AV$2:AV271,AV271)-1)</f>
        <v/>
      </c>
      <c r="AV271" s="262">
        <f t="shared" si="40"/>
        <v>0</v>
      </c>
    </row>
    <row r="272" spans="26:48" ht="15" customHeight="1" x14ac:dyDescent="0.2">
      <c r="Z272" s="240" t="str">
        <f>Shares!A272</f>
        <v/>
      </c>
      <c r="AA272" s="240" t="str">
        <f>Shares!B272</f>
        <v/>
      </c>
      <c r="AB272" s="240" t="str">
        <f>Shares!C272</f>
        <v/>
      </c>
      <c r="AC272" s="240" t="str">
        <f>Shares!D272</f>
        <v/>
      </c>
      <c r="AD272" s="240">
        <f>IF($Z272="",0,Shares!E272)</f>
        <v>0</v>
      </c>
      <c r="AE272" s="262">
        <f>IF($Z272="",0,Shares!K272*Shares!J272)</f>
        <v>0</v>
      </c>
      <c r="AF272" s="263">
        <f t="shared" si="39"/>
        <v>0</v>
      </c>
      <c r="AG272" s="262">
        <f>IF($Z272="",0,Shares!M272)</f>
        <v>0</v>
      </c>
      <c r="AH272" s="263">
        <f>IF($Z272="",0,Shares!N272)</f>
        <v>0</v>
      </c>
      <c r="AI272" s="240" t="str">
        <f>IF($Z272="","",RANK(AE272,$AE$2:$AE$1001)+COUNTIF($AE$2:AE272,AE272)-1)</f>
        <v/>
      </c>
      <c r="AJ272" s="240" t="str">
        <f>IF($AD272&lt;0,COUNT($AJ$1:AJ271)+1,"")</f>
        <v/>
      </c>
      <c r="AL272" s="240" t="str">
        <f>'All Ticker P&amp;L'!A272</f>
        <v/>
      </c>
      <c r="AM272" s="240" t="str">
        <f>'All Ticker P&amp;L'!B272</f>
        <v/>
      </c>
      <c r="AN272" s="240" t="str">
        <f>'All Ticker P&amp;L'!C272</f>
        <v/>
      </c>
      <c r="AO272" s="240" t="str">
        <f>'All Ticker P&amp;L'!D272</f>
        <v/>
      </c>
      <c r="AP272" s="240">
        <f>IF($AL272="",0,'All Ticker P&amp;L'!E272)</f>
        <v>0</v>
      </c>
      <c r="AQ272" s="262">
        <f>IF($AL272="",0,'All Ticker P&amp;L'!J272*'All Ticker P&amp;L'!I272)</f>
        <v>0</v>
      </c>
      <c r="AR272" s="262">
        <f>IF($AL272="",0,'All Ticker P&amp;L'!L272)</f>
        <v>0</v>
      </c>
      <c r="AS272" s="263">
        <f>IF($AL272="",0,'All Ticker P&amp;L'!M272)</f>
        <v>0</v>
      </c>
      <c r="AT272" s="240" t="str">
        <f>IF($AL272="","",RANK(AR272,$AR$2:$AR$1001)+COUNTIF($AR$2:AR272,AR272)-1)</f>
        <v/>
      </c>
      <c r="AU272" s="240" t="str">
        <f>IF($AL272="","",RANK(AV272,$AV$2:$AV$1001)+COUNTIF($AV$2:AV272,AV272)-1)</f>
        <v/>
      </c>
      <c r="AV272" s="262">
        <f t="shared" si="40"/>
        <v>0</v>
      </c>
    </row>
    <row r="273" spans="26:48" ht="15" customHeight="1" x14ac:dyDescent="0.2">
      <c r="Z273" s="240" t="str">
        <f>Shares!A273</f>
        <v/>
      </c>
      <c r="AA273" s="240" t="str">
        <f>Shares!B273</f>
        <v/>
      </c>
      <c r="AB273" s="240" t="str">
        <f>Shares!C273</f>
        <v/>
      </c>
      <c r="AC273" s="240" t="str">
        <f>Shares!D273</f>
        <v/>
      </c>
      <c r="AD273" s="240">
        <f>IF($Z273="",0,Shares!E273)</f>
        <v>0</v>
      </c>
      <c r="AE273" s="262">
        <f>IF($Z273="",0,Shares!K273*Shares!J273)</f>
        <v>0</v>
      </c>
      <c r="AF273" s="263">
        <f t="shared" si="39"/>
        <v>0</v>
      </c>
      <c r="AG273" s="262">
        <f>IF($Z273="",0,Shares!M273)</f>
        <v>0</v>
      </c>
      <c r="AH273" s="263">
        <f>IF($Z273="",0,Shares!N273)</f>
        <v>0</v>
      </c>
      <c r="AI273" s="240" t="str">
        <f>IF($Z273="","",RANK(AE273,$AE$2:$AE$1001)+COUNTIF($AE$2:AE273,AE273)-1)</f>
        <v/>
      </c>
      <c r="AJ273" s="240" t="str">
        <f>IF($AD273&lt;0,COUNT($AJ$1:AJ272)+1,"")</f>
        <v/>
      </c>
      <c r="AL273" s="240" t="str">
        <f>'All Ticker P&amp;L'!A273</f>
        <v/>
      </c>
      <c r="AM273" s="240" t="str">
        <f>'All Ticker P&amp;L'!B273</f>
        <v/>
      </c>
      <c r="AN273" s="240" t="str">
        <f>'All Ticker P&amp;L'!C273</f>
        <v/>
      </c>
      <c r="AO273" s="240" t="str">
        <f>'All Ticker P&amp;L'!D273</f>
        <v/>
      </c>
      <c r="AP273" s="240">
        <f>IF($AL273="",0,'All Ticker P&amp;L'!E273)</f>
        <v>0</v>
      </c>
      <c r="AQ273" s="262">
        <f>IF($AL273="",0,'All Ticker P&amp;L'!J273*'All Ticker P&amp;L'!I273)</f>
        <v>0</v>
      </c>
      <c r="AR273" s="262">
        <f>IF($AL273="",0,'All Ticker P&amp;L'!L273)</f>
        <v>0</v>
      </c>
      <c r="AS273" s="263">
        <f>IF($AL273="",0,'All Ticker P&amp;L'!M273)</f>
        <v>0</v>
      </c>
      <c r="AT273" s="240" t="str">
        <f>IF($AL273="","",RANK(AR273,$AR$2:$AR$1001)+COUNTIF($AR$2:AR273,AR273)-1)</f>
        <v/>
      </c>
      <c r="AU273" s="240" t="str">
        <f>IF($AL273="","",RANK(AV273,$AV$2:$AV$1001)+COUNTIF($AV$2:AV273,AV273)-1)</f>
        <v/>
      </c>
      <c r="AV273" s="262">
        <f t="shared" si="40"/>
        <v>0</v>
      </c>
    </row>
    <row r="274" spans="26:48" ht="15" customHeight="1" x14ac:dyDescent="0.2">
      <c r="Z274" s="240" t="str">
        <f>Shares!A274</f>
        <v/>
      </c>
      <c r="AA274" s="240" t="str">
        <f>Shares!B274</f>
        <v/>
      </c>
      <c r="AB274" s="240" t="str">
        <f>Shares!C274</f>
        <v/>
      </c>
      <c r="AC274" s="240" t="str">
        <f>Shares!D274</f>
        <v/>
      </c>
      <c r="AD274" s="240">
        <f>IF($Z274="",0,Shares!E274)</f>
        <v>0</v>
      </c>
      <c r="AE274" s="262">
        <f>IF($Z274="",0,Shares!K274*Shares!J274)</f>
        <v>0</v>
      </c>
      <c r="AF274" s="263">
        <f t="shared" si="39"/>
        <v>0</v>
      </c>
      <c r="AG274" s="262">
        <f>IF($Z274="",0,Shares!M274)</f>
        <v>0</v>
      </c>
      <c r="AH274" s="263">
        <f>IF($Z274="",0,Shares!N274)</f>
        <v>0</v>
      </c>
      <c r="AI274" s="240" t="str">
        <f>IF($Z274="","",RANK(AE274,$AE$2:$AE$1001)+COUNTIF($AE$2:AE274,AE274)-1)</f>
        <v/>
      </c>
      <c r="AJ274" s="240" t="str">
        <f>IF($AD274&lt;0,COUNT($AJ$1:AJ273)+1,"")</f>
        <v/>
      </c>
      <c r="AL274" s="240" t="str">
        <f>'All Ticker P&amp;L'!A274</f>
        <v/>
      </c>
      <c r="AM274" s="240" t="str">
        <f>'All Ticker P&amp;L'!B274</f>
        <v/>
      </c>
      <c r="AN274" s="240" t="str">
        <f>'All Ticker P&amp;L'!C274</f>
        <v/>
      </c>
      <c r="AO274" s="240" t="str">
        <f>'All Ticker P&amp;L'!D274</f>
        <v/>
      </c>
      <c r="AP274" s="240">
        <f>IF($AL274="",0,'All Ticker P&amp;L'!E274)</f>
        <v>0</v>
      </c>
      <c r="AQ274" s="262">
        <f>IF($AL274="",0,'All Ticker P&amp;L'!J274*'All Ticker P&amp;L'!I274)</f>
        <v>0</v>
      </c>
      <c r="AR274" s="262">
        <f>IF($AL274="",0,'All Ticker P&amp;L'!L274)</f>
        <v>0</v>
      </c>
      <c r="AS274" s="263">
        <f>IF($AL274="",0,'All Ticker P&amp;L'!M274)</f>
        <v>0</v>
      </c>
      <c r="AT274" s="240" t="str">
        <f>IF($AL274="","",RANK(AR274,$AR$2:$AR$1001)+COUNTIF($AR$2:AR274,AR274)-1)</f>
        <v/>
      </c>
      <c r="AU274" s="240" t="str">
        <f>IF($AL274="","",RANK(AV274,$AV$2:$AV$1001)+COUNTIF($AV$2:AV274,AV274)-1)</f>
        <v/>
      </c>
      <c r="AV274" s="262">
        <f t="shared" si="40"/>
        <v>0</v>
      </c>
    </row>
    <row r="275" spans="26:48" ht="15" customHeight="1" x14ac:dyDescent="0.2">
      <c r="Z275" s="240" t="str">
        <f>Shares!A275</f>
        <v/>
      </c>
      <c r="AA275" s="240" t="str">
        <f>Shares!B275</f>
        <v/>
      </c>
      <c r="AB275" s="240" t="str">
        <f>Shares!C275</f>
        <v/>
      </c>
      <c r="AC275" s="240" t="str">
        <f>Shares!D275</f>
        <v/>
      </c>
      <c r="AD275" s="240">
        <f>IF($Z275="",0,Shares!E275)</f>
        <v>0</v>
      </c>
      <c r="AE275" s="262">
        <f>IF($Z275="",0,Shares!K275*Shares!J275)</f>
        <v>0</v>
      </c>
      <c r="AF275" s="263">
        <f t="shared" si="39"/>
        <v>0</v>
      </c>
      <c r="AG275" s="262">
        <f>IF($Z275="",0,Shares!M275)</f>
        <v>0</v>
      </c>
      <c r="AH275" s="263">
        <f>IF($Z275="",0,Shares!N275)</f>
        <v>0</v>
      </c>
      <c r="AI275" s="240" t="str">
        <f>IF($Z275="","",RANK(AE275,$AE$2:$AE$1001)+COUNTIF($AE$2:AE275,AE275)-1)</f>
        <v/>
      </c>
      <c r="AJ275" s="240" t="str">
        <f>IF($AD275&lt;0,COUNT($AJ$1:AJ274)+1,"")</f>
        <v/>
      </c>
      <c r="AL275" s="240" t="str">
        <f>'All Ticker P&amp;L'!A275</f>
        <v/>
      </c>
      <c r="AM275" s="240" t="str">
        <f>'All Ticker P&amp;L'!B275</f>
        <v/>
      </c>
      <c r="AN275" s="240" t="str">
        <f>'All Ticker P&amp;L'!C275</f>
        <v/>
      </c>
      <c r="AO275" s="240" t="str">
        <f>'All Ticker P&amp;L'!D275</f>
        <v/>
      </c>
      <c r="AP275" s="240">
        <f>IF($AL275="",0,'All Ticker P&amp;L'!E275)</f>
        <v>0</v>
      </c>
      <c r="AQ275" s="262">
        <f>IF($AL275="",0,'All Ticker P&amp;L'!J275*'All Ticker P&amp;L'!I275)</f>
        <v>0</v>
      </c>
      <c r="AR275" s="262">
        <f>IF($AL275="",0,'All Ticker P&amp;L'!L275)</f>
        <v>0</v>
      </c>
      <c r="AS275" s="263">
        <f>IF($AL275="",0,'All Ticker P&amp;L'!M275)</f>
        <v>0</v>
      </c>
      <c r="AT275" s="240" t="str">
        <f>IF($AL275="","",RANK(AR275,$AR$2:$AR$1001)+COUNTIF($AR$2:AR275,AR275)-1)</f>
        <v/>
      </c>
      <c r="AU275" s="240" t="str">
        <f>IF($AL275="","",RANK(AV275,$AV$2:$AV$1001)+COUNTIF($AV$2:AV275,AV275)-1)</f>
        <v/>
      </c>
      <c r="AV275" s="262">
        <f t="shared" si="40"/>
        <v>0</v>
      </c>
    </row>
    <row r="276" spans="26:48" ht="15" customHeight="1" x14ac:dyDescent="0.2">
      <c r="Z276" s="240" t="str">
        <f>Shares!A276</f>
        <v/>
      </c>
      <c r="AA276" s="240" t="str">
        <f>Shares!B276</f>
        <v/>
      </c>
      <c r="AB276" s="240" t="str">
        <f>Shares!C276</f>
        <v/>
      </c>
      <c r="AC276" s="240" t="str">
        <f>Shares!D276</f>
        <v/>
      </c>
      <c r="AD276" s="240">
        <f>IF($Z276="",0,Shares!E276)</f>
        <v>0</v>
      </c>
      <c r="AE276" s="262">
        <f>IF($Z276="",0,Shares!K276*Shares!J276)</f>
        <v>0</v>
      </c>
      <c r="AF276" s="263">
        <f t="shared" si="39"/>
        <v>0</v>
      </c>
      <c r="AG276" s="262">
        <f>IF($Z276="",0,Shares!M276)</f>
        <v>0</v>
      </c>
      <c r="AH276" s="263">
        <f>IF($Z276="",0,Shares!N276)</f>
        <v>0</v>
      </c>
      <c r="AI276" s="240" t="str">
        <f>IF($Z276="","",RANK(AE276,$AE$2:$AE$1001)+COUNTIF($AE$2:AE276,AE276)-1)</f>
        <v/>
      </c>
      <c r="AJ276" s="240" t="str">
        <f>IF($AD276&lt;0,COUNT($AJ$1:AJ275)+1,"")</f>
        <v/>
      </c>
      <c r="AL276" s="240" t="str">
        <f>'All Ticker P&amp;L'!A276</f>
        <v/>
      </c>
      <c r="AM276" s="240" t="str">
        <f>'All Ticker P&amp;L'!B276</f>
        <v/>
      </c>
      <c r="AN276" s="240" t="str">
        <f>'All Ticker P&amp;L'!C276</f>
        <v/>
      </c>
      <c r="AO276" s="240" t="str">
        <f>'All Ticker P&amp;L'!D276</f>
        <v/>
      </c>
      <c r="AP276" s="240">
        <f>IF($AL276="",0,'All Ticker P&amp;L'!E276)</f>
        <v>0</v>
      </c>
      <c r="AQ276" s="262">
        <f>IF($AL276="",0,'All Ticker P&amp;L'!J276*'All Ticker P&amp;L'!I276)</f>
        <v>0</v>
      </c>
      <c r="AR276" s="262">
        <f>IF($AL276="",0,'All Ticker P&amp;L'!L276)</f>
        <v>0</v>
      </c>
      <c r="AS276" s="263">
        <f>IF($AL276="",0,'All Ticker P&amp;L'!M276)</f>
        <v>0</v>
      </c>
      <c r="AT276" s="240" t="str">
        <f>IF($AL276="","",RANK(AR276,$AR$2:$AR$1001)+COUNTIF($AR$2:AR276,AR276)-1)</f>
        <v/>
      </c>
      <c r="AU276" s="240" t="str">
        <f>IF($AL276="","",RANK(AV276,$AV$2:$AV$1001)+COUNTIF($AV$2:AV276,AV276)-1)</f>
        <v/>
      </c>
      <c r="AV276" s="262">
        <f t="shared" si="40"/>
        <v>0</v>
      </c>
    </row>
    <row r="277" spans="26:48" ht="15" customHeight="1" x14ac:dyDescent="0.2">
      <c r="Z277" s="240" t="str">
        <f>Shares!A277</f>
        <v/>
      </c>
      <c r="AA277" s="240" t="str">
        <f>Shares!B277</f>
        <v/>
      </c>
      <c r="AB277" s="240" t="str">
        <f>Shares!C277</f>
        <v/>
      </c>
      <c r="AC277" s="240" t="str">
        <f>Shares!D277</f>
        <v/>
      </c>
      <c r="AD277" s="240">
        <f>IF($Z277="",0,Shares!E277)</f>
        <v>0</v>
      </c>
      <c r="AE277" s="262">
        <f>IF($Z277="",0,Shares!K277*Shares!J277)</f>
        <v>0</v>
      </c>
      <c r="AF277" s="263">
        <f t="shared" si="39"/>
        <v>0</v>
      </c>
      <c r="AG277" s="262">
        <f>IF($Z277="",0,Shares!M277)</f>
        <v>0</v>
      </c>
      <c r="AH277" s="263">
        <f>IF($Z277="",0,Shares!N277)</f>
        <v>0</v>
      </c>
      <c r="AI277" s="240" t="str">
        <f>IF($Z277="","",RANK(AE277,$AE$2:$AE$1001)+COUNTIF($AE$2:AE277,AE277)-1)</f>
        <v/>
      </c>
      <c r="AJ277" s="240" t="str">
        <f>IF($AD277&lt;0,COUNT($AJ$1:AJ276)+1,"")</f>
        <v/>
      </c>
      <c r="AL277" s="240" t="str">
        <f>'All Ticker P&amp;L'!A277</f>
        <v/>
      </c>
      <c r="AM277" s="240" t="str">
        <f>'All Ticker P&amp;L'!B277</f>
        <v/>
      </c>
      <c r="AN277" s="240" t="str">
        <f>'All Ticker P&amp;L'!C277</f>
        <v/>
      </c>
      <c r="AO277" s="240" t="str">
        <f>'All Ticker P&amp;L'!D277</f>
        <v/>
      </c>
      <c r="AP277" s="240">
        <f>IF($AL277="",0,'All Ticker P&amp;L'!E277)</f>
        <v>0</v>
      </c>
      <c r="AQ277" s="262">
        <f>IF($AL277="",0,'All Ticker P&amp;L'!J277*'All Ticker P&amp;L'!I277)</f>
        <v>0</v>
      </c>
      <c r="AR277" s="262">
        <f>IF($AL277="",0,'All Ticker P&amp;L'!L277)</f>
        <v>0</v>
      </c>
      <c r="AS277" s="263">
        <f>IF($AL277="",0,'All Ticker P&amp;L'!M277)</f>
        <v>0</v>
      </c>
      <c r="AT277" s="240" t="str">
        <f>IF($AL277="","",RANK(AR277,$AR$2:$AR$1001)+COUNTIF($AR$2:AR277,AR277)-1)</f>
        <v/>
      </c>
      <c r="AU277" s="240" t="str">
        <f>IF($AL277="","",RANK(AV277,$AV$2:$AV$1001)+COUNTIF($AV$2:AV277,AV277)-1)</f>
        <v/>
      </c>
      <c r="AV277" s="262">
        <f t="shared" si="40"/>
        <v>0</v>
      </c>
    </row>
    <row r="278" spans="26:48" ht="15" customHeight="1" x14ac:dyDescent="0.2">
      <c r="Z278" s="240" t="str">
        <f>Shares!A278</f>
        <v/>
      </c>
      <c r="AA278" s="240" t="str">
        <f>Shares!B278</f>
        <v/>
      </c>
      <c r="AB278" s="240" t="str">
        <f>Shares!C278</f>
        <v/>
      </c>
      <c r="AC278" s="240" t="str">
        <f>Shares!D278</f>
        <v/>
      </c>
      <c r="AD278" s="240">
        <f>IF($Z278="",0,Shares!E278)</f>
        <v>0</v>
      </c>
      <c r="AE278" s="262">
        <f>IF($Z278="",0,Shares!K278*Shares!J278)</f>
        <v>0</v>
      </c>
      <c r="AF278" s="263">
        <f t="shared" si="39"/>
        <v>0</v>
      </c>
      <c r="AG278" s="262">
        <f>IF($Z278="",0,Shares!M278)</f>
        <v>0</v>
      </c>
      <c r="AH278" s="263">
        <f>IF($Z278="",0,Shares!N278)</f>
        <v>0</v>
      </c>
      <c r="AI278" s="240" t="str">
        <f>IF($Z278="","",RANK(AE278,$AE$2:$AE$1001)+COUNTIF($AE$2:AE278,AE278)-1)</f>
        <v/>
      </c>
      <c r="AJ278" s="240" t="str">
        <f>IF($AD278&lt;0,COUNT($AJ$1:AJ277)+1,"")</f>
        <v/>
      </c>
      <c r="AL278" s="240" t="str">
        <f>'All Ticker P&amp;L'!A278</f>
        <v/>
      </c>
      <c r="AM278" s="240" t="str">
        <f>'All Ticker P&amp;L'!B278</f>
        <v/>
      </c>
      <c r="AN278" s="240" t="str">
        <f>'All Ticker P&amp;L'!C278</f>
        <v/>
      </c>
      <c r="AO278" s="240" t="str">
        <f>'All Ticker P&amp;L'!D278</f>
        <v/>
      </c>
      <c r="AP278" s="240">
        <f>IF($AL278="",0,'All Ticker P&amp;L'!E278)</f>
        <v>0</v>
      </c>
      <c r="AQ278" s="262">
        <f>IF($AL278="",0,'All Ticker P&amp;L'!J278*'All Ticker P&amp;L'!I278)</f>
        <v>0</v>
      </c>
      <c r="AR278" s="262">
        <f>IF($AL278="",0,'All Ticker P&amp;L'!L278)</f>
        <v>0</v>
      </c>
      <c r="AS278" s="263">
        <f>IF($AL278="",0,'All Ticker P&amp;L'!M278)</f>
        <v>0</v>
      </c>
      <c r="AT278" s="240" t="str">
        <f>IF($AL278="","",RANK(AR278,$AR$2:$AR$1001)+COUNTIF($AR$2:AR278,AR278)-1)</f>
        <v/>
      </c>
      <c r="AU278" s="240" t="str">
        <f>IF($AL278="","",RANK(AV278,$AV$2:$AV$1001)+COUNTIF($AV$2:AV278,AV278)-1)</f>
        <v/>
      </c>
      <c r="AV278" s="262">
        <f t="shared" si="40"/>
        <v>0</v>
      </c>
    </row>
    <row r="279" spans="26:48" ht="15" customHeight="1" x14ac:dyDescent="0.2">
      <c r="Z279" s="240" t="str">
        <f>Shares!A279</f>
        <v/>
      </c>
      <c r="AA279" s="240" t="str">
        <f>Shares!B279</f>
        <v/>
      </c>
      <c r="AB279" s="240" t="str">
        <f>Shares!C279</f>
        <v/>
      </c>
      <c r="AC279" s="240" t="str">
        <f>Shares!D279</f>
        <v/>
      </c>
      <c r="AD279" s="240">
        <f>IF($Z279="",0,Shares!E279)</f>
        <v>0</v>
      </c>
      <c r="AE279" s="262">
        <f>IF($Z279="",0,Shares!K279*Shares!J279)</f>
        <v>0</v>
      </c>
      <c r="AF279" s="263">
        <f t="shared" si="39"/>
        <v>0</v>
      </c>
      <c r="AG279" s="262">
        <f>IF($Z279="",0,Shares!M279)</f>
        <v>0</v>
      </c>
      <c r="AH279" s="263">
        <f>IF($Z279="",0,Shares!N279)</f>
        <v>0</v>
      </c>
      <c r="AI279" s="240" t="str">
        <f>IF($Z279="","",RANK(AE279,$AE$2:$AE$1001)+COUNTIF($AE$2:AE279,AE279)-1)</f>
        <v/>
      </c>
      <c r="AJ279" s="240" t="str">
        <f>IF($AD279&lt;0,COUNT($AJ$1:AJ278)+1,"")</f>
        <v/>
      </c>
      <c r="AL279" s="240" t="str">
        <f>'All Ticker P&amp;L'!A279</f>
        <v/>
      </c>
      <c r="AM279" s="240" t="str">
        <f>'All Ticker P&amp;L'!B279</f>
        <v/>
      </c>
      <c r="AN279" s="240" t="str">
        <f>'All Ticker P&amp;L'!C279</f>
        <v/>
      </c>
      <c r="AO279" s="240" t="str">
        <f>'All Ticker P&amp;L'!D279</f>
        <v/>
      </c>
      <c r="AP279" s="240">
        <f>IF($AL279="",0,'All Ticker P&amp;L'!E279)</f>
        <v>0</v>
      </c>
      <c r="AQ279" s="262">
        <f>IF($AL279="",0,'All Ticker P&amp;L'!J279*'All Ticker P&amp;L'!I279)</f>
        <v>0</v>
      </c>
      <c r="AR279" s="262">
        <f>IF($AL279="",0,'All Ticker P&amp;L'!L279)</f>
        <v>0</v>
      </c>
      <c r="AS279" s="263">
        <f>IF($AL279="",0,'All Ticker P&amp;L'!M279)</f>
        <v>0</v>
      </c>
      <c r="AT279" s="240" t="str">
        <f>IF($AL279="","",RANK(AR279,$AR$2:$AR$1001)+COUNTIF($AR$2:AR279,AR279)-1)</f>
        <v/>
      </c>
      <c r="AU279" s="240" t="str">
        <f>IF($AL279="","",RANK(AV279,$AV$2:$AV$1001)+COUNTIF($AV$2:AV279,AV279)-1)</f>
        <v/>
      </c>
      <c r="AV279" s="262">
        <f t="shared" si="40"/>
        <v>0</v>
      </c>
    </row>
    <row r="280" spans="26:48" ht="15" customHeight="1" x14ac:dyDescent="0.2">
      <c r="Z280" s="240" t="str">
        <f>Shares!A280</f>
        <v/>
      </c>
      <c r="AA280" s="240" t="str">
        <f>Shares!B280</f>
        <v/>
      </c>
      <c r="AB280" s="240" t="str">
        <f>Shares!C280</f>
        <v/>
      </c>
      <c r="AC280" s="240" t="str">
        <f>Shares!D280</f>
        <v/>
      </c>
      <c r="AD280" s="240">
        <f>IF($Z280="",0,Shares!E280)</f>
        <v>0</v>
      </c>
      <c r="AE280" s="262">
        <f>IF($Z280="",0,Shares!K280*Shares!J280)</f>
        <v>0</v>
      </c>
      <c r="AF280" s="263">
        <f t="shared" si="39"/>
        <v>0</v>
      </c>
      <c r="AG280" s="262">
        <f>IF($Z280="",0,Shares!M280)</f>
        <v>0</v>
      </c>
      <c r="AH280" s="263">
        <f>IF($Z280="",0,Shares!N280)</f>
        <v>0</v>
      </c>
      <c r="AI280" s="240" t="str">
        <f>IF($Z280="","",RANK(AE280,$AE$2:$AE$1001)+COUNTIF($AE$2:AE280,AE280)-1)</f>
        <v/>
      </c>
      <c r="AJ280" s="240" t="str">
        <f>IF($AD280&lt;0,COUNT($AJ$1:AJ279)+1,"")</f>
        <v/>
      </c>
      <c r="AL280" s="240" t="str">
        <f>'All Ticker P&amp;L'!A280</f>
        <v/>
      </c>
      <c r="AM280" s="240" t="str">
        <f>'All Ticker P&amp;L'!B280</f>
        <v/>
      </c>
      <c r="AN280" s="240" t="str">
        <f>'All Ticker P&amp;L'!C280</f>
        <v/>
      </c>
      <c r="AO280" s="240" t="str">
        <f>'All Ticker P&amp;L'!D280</f>
        <v/>
      </c>
      <c r="AP280" s="240">
        <f>IF($AL280="",0,'All Ticker P&amp;L'!E280)</f>
        <v>0</v>
      </c>
      <c r="AQ280" s="262">
        <f>IF($AL280="",0,'All Ticker P&amp;L'!J280*'All Ticker P&amp;L'!I280)</f>
        <v>0</v>
      </c>
      <c r="AR280" s="262">
        <f>IF($AL280="",0,'All Ticker P&amp;L'!L280)</f>
        <v>0</v>
      </c>
      <c r="AS280" s="263">
        <f>IF($AL280="",0,'All Ticker P&amp;L'!M280)</f>
        <v>0</v>
      </c>
      <c r="AT280" s="240" t="str">
        <f>IF($AL280="","",RANK(AR280,$AR$2:$AR$1001)+COUNTIF($AR$2:AR280,AR280)-1)</f>
        <v/>
      </c>
      <c r="AU280" s="240" t="str">
        <f>IF($AL280="","",RANK(AV280,$AV$2:$AV$1001)+COUNTIF($AV$2:AV280,AV280)-1)</f>
        <v/>
      </c>
      <c r="AV280" s="262">
        <f t="shared" si="40"/>
        <v>0</v>
      </c>
    </row>
    <row r="281" spans="26:48" ht="15" customHeight="1" x14ac:dyDescent="0.2">
      <c r="Z281" s="240" t="str">
        <f>Shares!A281</f>
        <v/>
      </c>
      <c r="AA281" s="240" t="str">
        <f>Shares!B281</f>
        <v/>
      </c>
      <c r="AB281" s="240" t="str">
        <f>Shares!C281</f>
        <v/>
      </c>
      <c r="AC281" s="240" t="str">
        <f>Shares!D281</f>
        <v/>
      </c>
      <c r="AD281" s="240">
        <f>IF($Z281="",0,Shares!E281)</f>
        <v>0</v>
      </c>
      <c r="AE281" s="262">
        <f>IF($Z281="",0,Shares!K281*Shares!J281)</f>
        <v>0</v>
      </c>
      <c r="AF281" s="263">
        <f t="shared" si="39"/>
        <v>0</v>
      </c>
      <c r="AG281" s="262">
        <f>IF($Z281="",0,Shares!M281)</f>
        <v>0</v>
      </c>
      <c r="AH281" s="263">
        <f>IF($Z281="",0,Shares!N281)</f>
        <v>0</v>
      </c>
      <c r="AI281" s="240" t="str">
        <f>IF($Z281="","",RANK(AE281,$AE$2:$AE$1001)+COUNTIF($AE$2:AE281,AE281)-1)</f>
        <v/>
      </c>
      <c r="AJ281" s="240" t="str">
        <f>IF($AD281&lt;0,COUNT($AJ$1:AJ280)+1,"")</f>
        <v/>
      </c>
      <c r="AL281" s="240" t="str">
        <f>'All Ticker P&amp;L'!A281</f>
        <v/>
      </c>
      <c r="AM281" s="240" t="str">
        <f>'All Ticker P&amp;L'!B281</f>
        <v/>
      </c>
      <c r="AN281" s="240" t="str">
        <f>'All Ticker P&amp;L'!C281</f>
        <v/>
      </c>
      <c r="AO281" s="240" t="str">
        <f>'All Ticker P&amp;L'!D281</f>
        <v/>
      </c>
      <c r="AP281" s="240">
        <f>IF($AL281="",0,'All Ticker P&amp;L'!E281)</f>
        <v>0</v>
      </c>
      <c r="AQ281" s="262">
        <f>IF($AL281="",0,'All Ticker P&amp;L'!J281*'All Ticker P&amp;L'!I281)</f>
        <v>0</v>
      </c>
      <c r="AR281" s="262">
        <f>IF($AL281="",0,'All Ticker P&amp;L'!L281)</f>
        <v>0</v>
      </c>
      <c r="AS281" s="263">
        <f>IF($AL281="",0,'All Ticker P&amp;L'!M281)</f>
        <v>0</v>
      </c>
      <c r="AT281" s="240" t="str">
        <f>IF($AL281="","",RANK(AR281,$AR$2:$AR$1001)+COUNTIF($AR$2:AR281,AR281)-1)</f>
        <v/>
      </c>
      <c r="AU281" s="240" t="str">
        <f>IF($AL281="","",RANK(AV281,$AV$2:$AV$1001)+COUNTIF($AV$2:AV281,AV281)-1)</f>
        <v/>
      </c>
      <c r="AV281" s="262">
        <f t="shared" si="40"/>
        <v>0</v>
      </c>
    </row>
    <row r="282" spans="26:48" ht="15" customHeight="1" x14ac:dyDescent="0.2">
      <c r="Z282" s="240" t="str">
        <f>Shares!A282</f>
        <v/>
      </c>
      <c r="AA282" s="240" t="str">
        <f>Shares!B282</f>
        <v/>
      </c>
      <c r="AB282" s="240" t="str">
        <f>Shares!C282</f>
        <v/>
      </c>
      <c r="AC282" s="240" t="str">
        <f>Shares!D282</f>
        <v/>
      </c>
      <c r="AD282" s="240">
        <f>IF($Z282="",0,Shares!E282)</f>
        <v>0</v>
      </c>
      <c r="AE282" s="262">
        <f>IF($Z282="",0,Shares!K282*Shares!J282)</f>
        <v>0</v>
      </c>
      <c r="AF282" s="263">
        <f t="shared" si="39"/>
        <v>0</v>
      </c>
      <c r="AG282" s="262">
        <f>IF($Z282="",0,Shares!M282)</f>
        <v>0</v>
      </c>
      <c r="AH282" s="263">
        <f>IF($Z282="",0,Shares!N282)</f>
        <v>0</v>
      </c>
      <c r="AI282" s="240" t="str">
        <f>IF($Z282="","",RANK(AE282,$AE$2:$AE$1001)+COUNTIF($AE$2:AE282,AE282)-1)</f>
        <v/>
      </c>
      <c r="AJ282" s="240" t="str">
        <f>IF($AD282&lt;0,COUNT($AJ$1:AJ281)+1,"")</f>
        <v/>
      </c>
      <c r="AL282" s="240" t="str">
        <f>'All Ticker P&amp;L'!A282</f>
        <v/>
      </c>
      <c r="AM282" s="240" t="str">
        <f>'All Ticker P&amp;L'!B282</f>
        <v/>
      </c>
      <c r="AN282" s="240" t="str">
        <f>'All Ticker P&amp;L'!C282</f>
        <v/>
      </c>
      <c r="AO282" s="240" t="str">
        <f>'All Ticker P&amp;L'!D282</f>
        <v/>
      </c>
      <c r="AP282" s="240">
        <f>IF($AL282="",0,'All Ticker P&amp;L'!E282)</f>
        <v>0</v>
      </c>
      <c r="AQ282" s="262">
        <f>IF($AL282="",0,'All Ticker P&amp;L'!J282*'All Ticker P&amp;L'!I282)</f>
        <v>0</v>
      </c>
      <c r="AR282" s="262">
        <f>IF($AL282="",0,'All Ticker P&amp;L'!L282)</f>
        <v>0</v>
      </c>
      <c r="AS282" s="263">
        <f>IF($AL282="",0,'All Ticker P&amp;L'!M282)</f>
        <v>0</v>
      </c>
      <c r="AT282" s="240" t="str">
        <f>IF($AL282="","",RANK(AR282,$AR$2:$AR$1001)+COUNTIF($AR$2:AR282,AR282)-1)</f>
        <v/>
      </c>
      <c r="AU282" s="240" t="str">
        <f>IF($AL282="","",RANK(AV282,$AV$2:$AV$1001)+COUNTIF($AV$2:AV282,AV282)-1)</f>
        <v/>
      </c>
      <c r="AV282" s="262">
        <f t="shared" si="40"/>
        <v>0</v>
      </c>
    </row>
    <row r="283" spans="26:48" ht="15" customHeight="1" x14ac:dyDescent="0.2">
      <c r="Z283" s="240" t="str">
        <f>Shares!A283</f>
        <v/>
      </c>
      <c r="AA283" s="240" t="str">
        <f>Shares!B283</f>
        <v/>
      </c>
      <c r="AB283" s="240" t="str">
        <f>Shares!C283</f>
        <v/>
      </c>
      <c r="AC283" s="240" t="str">
        <f>Shares!D283</f>
        <v/>
      </c>
      <c r="AD283" s="240">
        <f>IF($Z283="",0,Shares!E283)</f>
        <v>0</v>
      </c>
      <c r="AE283" s="262">
        <f>IF($Z283="",0,Shares!K283*Shares!J283)</f>
        <v>0</v>
      </c>
      <c r="AF283" s="263">
        <f t="shared" si="39"/>
        <v>0</v>
      </c>
      <c r="AG283" s="262">
        <f>IF($Z283="",0,Shares!M283)</f>
        <v>0</v>
      </c>
      <c r="AH283" s="263">
        <f>IF($Z283="",0,Shares!N283)</f>
        <v>0</v>
      </c>
      <c r="AI283" s="240" t="str">
        <f>IF($Z283="","",RANK(AE283,$AE$2:$AE$1001)+COUNTIF($AE$2:AE283,AE283)-1)</f>
        <v/>
      </c>
      <c r="AJ283" s="240" t="str">
        <f>IF($AD283&lt;0,COUNT($AJ$1:AJ282)+1,"")</f>
        <v/>
      </c>
      <c r="AL283" s="240" t="str">
        <f>'All Ticker P&amp;L'!A283</f>
        <v/>
      </c>
      <c r="AM283" s="240" t="str">
        <f>'All Ticker P&amp;L'!B283</f>
        <v/>
      </c>
      <c r="AN283" s="240" t="str">
        <f>'All Ticker P&amp;L'!C283</f>
        <v/>
      </c>
      <c r="AO283" s="240" t="str">
        <f>'All Ticker P&amp;L'!D283</f>
        <v/>
      </c>
      <c r="AP283" s="240">
        <f>IF($AL283="",0,'All Ticker P&amp;L'!E283)</f>
        <v>0</v>
      </c>
      <c r="AQ283" s="262">
        <f>IF($AL283="",0,'All Ticker P&amp;L'!J283*'All Ticker P&amp;L'!I283)</f>
        <v>0</v>
      </c>
      <c r="AR283" s="262">
        <f>IF($AL283="",0,'All Ticker P&amp;L'!L283)</f>
        <v>0</v>
      </c>
      <c r="AS283" s="263">
        <f>IF($AL283="",0,'All Ticker P&amp;L'!M283)</f>
        <v>0</v>
      </c>
      <c r="AT283" s="240" t="str">
        <f>IF($AL283="","",RANK(AR283,$AR$2:$AR$1001)+COUNTIF($AR$2:AR283,AR283)-1)</f>
        <v/>
      </c>
      <c r="AU283" s="240" t="str">
        <f>IF($AL283="","",RANK(AV283,$AV$2:$AV$1001)+COUNTIF($AV$2:AV283,AV283)-1)</f>
        <v/>
      </c>
      <c r="AV283" s="262">
        <f t="shared" si="40"/>
        <v>0</v>
      </c>
    </row>
    <row r="284" spans="26:48" ht="15" customHeight="1" x14ac:dyDescent="0.2">
      <c r="Z284" s="240" t="str">
        <f>Shares!A284</f>
        <v/>
      </c>
      <c r="AA284" s="240" t="str">
        <f>Shares!B284</f>
        <v/>
      </c>
      <c r="AB284" s="240" t="str">
        <f>Shares!C284</f>
        <v/>
      </c>
      <c r="AC284" s="240" t="str">
        <f>Shares!D284</f>
        <v/>
      </c>
      <c r="AD284" s="240">
        <f>IF($Z284="",0,Shares!E284)</f>
        <v>0</v>
      </c>
      <c r="AE284" s="262">
        <f>IF($Z284="",0,Shares!K284*Shares!J284)</f>
        <v>0</v>
      </c>
      <c r="AF284" s="263">
        <f t="shared" si="39"/>
        <v>0</v>
      </c>
      <c r="AG284" s="262">
        <f>IF($Z284="",0,Shares!M284)</f>
        <v>0</v>
      </c>
      <c r="AH284" s="263">
        <f>IF($Z284="",0,Shares!N284)</f>
        <v>0</v>
      </c>
      <c r="AI284" s="240" t="str">
        <f>IF($Z284="","",RANK(AE284,$AE$2:$AE$1001)+COUNTIF($AE$2:AE284,AE284)-1)</f>
        <v/>
      </c>
      <c r="AJ284" s="240" t="str">
        <f>IF($AD284&lt;0,COUNT($AJ$1:AJ283)+1,"")</f>
        <v/>
      </c>
      <c r="AL284" s="240" t="str">
        <f>'All Ticker P&amp;L'!A284</f>
        <v/>
      </c>
      <c r="AM284" s="240" t="str">
        <f>'All Ticker P&amp;L'!B284</f>
        <v/>
      </c>
      <c r="AN284" s="240" t="str">
        <f>'All Ticker P&amp;L'!C284</f>
        <v/>
      </c>
      <c r="AO284" s="240" t="str">
        <f>'All Ticker P&amp;L'!D284</f>
        <v/>
      </c>
      <c r="AP284" s="240">
        <f>IF($AL284="",0,'All Ticker P&amp;L'!E284)</f>
        <v>0</v>
      </c>
      <c r="AQ284" s="262">
        <f>IF($AL284="",0,'All Ticker P&amp;L'!J284*'All Ticker P&amp;L'!I284)</f>
        <v>0</v>
      </c>
      <c r="AR284" s="262">
        <f>IF($AL284="",0,'All Ticker P&amp;L'!L284)</f>
        <v>0</v>
      </c>
      <c r="AS284" s="263">
        <f>IF($AL284="",0,'All Ticker P&amp;L'!M284)</f>
        <v>0</v>
      </c>
      <c r="AT284" s="240" t="str">
        <f>IF($AL284="","",RANK(AR284,$AR$2:$AR$1001)+COUNTIF($AR$2:AR284,AR284)-1)</f>
        <v/>
      </c>
      <c r="AU284" s="240" t="str">
        <f>IF($AL284="","",RANK(AV284,$AV$2:$AV$1001)+COUNTIF($AV$2:AV284,AV284)-1)</f>
        <v/>
      </c>
      <c r="AV284" s="262">
        <f t="shared" si="40"/>
        <v>0</v>
      </c>
    </row>
    <row r="285" spans="26:48" ht="15" customHeight="1" x14ac:dyDescent="0.2">
      <c r="Z285" s="240" t="str">
        <f>Shares!A285</f>
        <v/>
      </c>
      <c r="AA285" s="240" t="str">
        <f>Shares!B285</f>
        <v/>
      </c>
      <c r="AB285" s="240" t="str">
        <f>Shares!C285</f>
        <v/>
      </c>
      <c r="AC285" s="240" t="str">
        <f>Shares!D285</f>
        <v/>
      </c>
      <c r="AD285" s="240">
        <f>IF($Z285="",0,Shares!E285)</f>
        <v>0</v>
      </c>
      <c r="AE285" s="262">
        <f>IF($Z285="",0,Shares!K285*Shares!J285)</f>
        <v>0</v>
      </c>
      <c r="AF285" s="263">
        <f t="shared" si="39"/>
        <v>0</v>
      </c>
      <c r="AG285" s="262">
        <f>IF($Z285="",0,Shares!M285)</f>
        <v>0</v>
      </c>
      <c r="AH285" s="263">
        <f>IF($Z285="",0,Shares!N285)</f>
        <v>0</v>
      </c>
      <c r="AI285" s="240" t="str">
        <f>IF($Z285="","",RANK(AE285,$AE$2:$AE$1001)+COUNTIF($AE$2:AE285,AE285)-1)</f>
        <v/>
      </c>
      <c r="AJ285" s="240" t="str">
        <f>IF($AD285&lt;0,COUNT($AJ$1:AJ284)+1,"")</f>
        <v/>
      </c>
      <c r="AL285" s="240" t="str">
        <f>'All Ticker P&amp;L'!A285</f>
        <v/>
      </c>
      <c r="AM285" s="240" t="str">
        <f>'All Ticker P&amp;L'!B285</f>
        <v/>
      </c>
      <c r="AN285" s="240" t="str">
        <f>'All Ticker P&amp;L'!C285</f>
        <v/>
      </c>
      <c r="AO285" s="240" t="str">
        <f>'All Ticker P&amp;L'!D285</f>
        <v/>
      </c>
      <c r="AP285" s="240">
        <f>IF($AL285="",0,'All Ticker P&amp;L'!E285)</f>
        <v>0</v>
      </c>
      <c r="AQ285" s="262">
        <f>IF($AL285="",0,'All Ticker P&amp;L'!J285*'All Ticker P&amp;L'!I285)</f>
        <v>0</v>
      </c>
      <c r="AR285" s="262">
        <f>IF($AL285="",0,'All Ticker P&amp;L'!L285)</f>
        <v>0</v>
      </c>
      <c r="AS285" s="263">
        <f>IF($AL285="",0,'All Ticker P&amp;L'!M285)</f>
        <v>0</v>
      </c>
      <c r="AT285" s="240" t="str">
        <f>IF($AL285="","",RANK(AR285,$AR$2:$AR$1001)+COUNTIF($AR$2:AR285,AR285)-1)</f>
        <v/>
      </c>
      <c r="AU285" s="240" t="str">
        <f>IF($AL285="","",RANK(AV285,$AV$2:$AV$1001)+COUNTIF($AV$2:AV285,AV285)-1)</f>
        <v/>
      </c>
      <c r="AV285" s="262">
        <f t="shared" si="40"/>
        <v>0</v>
      </c>
    </row>
    <row r="286" spans="26:48" ht="15" customHeight="1" x14ac:dyDescent="0.2">
      <c r="Z286" s="240" t="str">
        <f>Shares!A286</f>
        <v/>
      </c>
      <c r="AA286" s="240" t="str">
        <f>Shares!B286</f>
        <v/>
      </c>
      <c r="AB286" s="240" t="str">
        <f>Shares!C286</f>
        <v/>
      </c>
      <c r="AC286" s="240" t="str">
        <f>Shares!D286</f>
        <v/>
      </c>
      <c r="AD286" s="240">
        <f>IF($Z286="",0,Shares!E286)</f>
        <v>0</v>
      </c>
      <c r="AE286" s="262">
        <f>IF($Z286="",0,Shares!K286*Shares!J286)</f>
        <v>0</v>
      </c>
      <c r="AF286" s="263">
        <f t="shared" si="39"/>
        <v>0</v>
      </c>
      <c r="AG286" s="262">
        <f>IF($Z286="",0,Shares!M286)</f>
        <v>0</v>
      </c>
      <c r="AH286" s="263">
        <f>IF($Z286="",0,Shares!N286)</f>
        <v>0</v>
      </c>
      <c r="AI286" s="240" t="str">
        <f>IF($Z286="","",RANK(AE286,$AE$2:$AE$1001)+COUNTIF($AE$2:AE286,AE286)-1)</f>
        <v/>
      </c>
      <c r="AJ286" s="240" t="str">
        <f>IF($AD286&lt;0,COUNT($AJ$1:AJ285)+1,"")</f>
        <v/>
      </c>
      <c r="AL286" s="240" t="str">
        <f>'All Ticker P&amp;L'!A286</f>
        <v/>
      </c>
      <c r="AM286" s="240" t="str">
        <f>'All Ticker P&amp;L'!B286</f>
        <v/>
      </c>
      <c r="AN286" s="240" t="str">
        <f>'All Ticker P&amp;L'!C286</f>
        <v/>
      </c>
      <c r="AO286" s="240" t="str">
        <f>'All Ticker P&amp;L'!D286</f>
        <v/>
      </c>
      <c r="AP286" s="240">
        <f>IF($AL286="",0,'All Ticker P&amp;L'!E286)</f>
        <v>0</v>
      </c>
      <c r="AQ286" s="262">
        <f>IF($AL286="",0,'All Ticker P&amp;L'!J286*'All Ticker P&amp;L'!I286)</f>
        <v>0</v>
      </c>
      <c r="AR286" s="262">
        <f>IF($AL286="",0,'All Ticker P&amp;L'!L286)</f>
        <v>0</v>
      </c>
      <c r="AS286" s="263">
        <f>IF($AL286="",0,'All Ticker P&amp;L'!M286)</f>
        <v>0</v>
      </c>
      <c r="AT286" s="240" t="str">
        <f>IF($AL286="","",RANK(AR286,$AR$2:$AR$1001)+COUNTIF($AR$2:AR286,AR286)-1)</f>
        <v/>
      </c>
      <c r="AU286" s="240" t="str">
        <f>IF($AL286="","",RANK(AV286,$AV$2:$AV$1001)+COUNTIF($AV$2:AV286,AV286)-1)</f>
        <v/>
      </c>
      <c r="AV286" s="262">
        <f t="shared" si="40"/>
        <v>0</v>
      </c>
    </row>
    <row r="287" spans="26:48" ht="15" customHeight="1" x14ac:dyDescent="0.2">
      <c r="Z287" s="240" t="str">
        <f>Shares!A287</f>
        <v/>
      </c>
      <c r="AA287" s="240" t="str">
        <f>Shares!B287</f>
        <v/>
      </c>
      <c r="AB287" s="240" t="str">
        <f>Shares!C287</f>
        <v/>
      </c>
      <c r="AC287" s="240" t="str">
        <f>Shares!D287</f>
        <v/>
      </c>
      <c r="AD287" s="240">
        <f>IF($Z287="",0,Shares!E287)</f>
        <v>0</v>
      </c>
      <c r="AE287" s="262">
        <f>IF($Z287="",0,Shares!K287*Shares!J287)</f>
        <v>0</v>
      </c>
      <c r="AF287" s="263">
        <f t="shared" si="39"/>
        <v>0</v>
      </c>
      <c r="AG287" s="262">
        <f>IF($Z287="",0,Shares!M287)</f>
        <v>0</v>
      </c>
      <c r="AH287" s="263">
        <f>IF($Z287="",0,Shares!N287)</f>
        <v>0</v>
      </c>
      <c r="AI287" s="240" t="str">
        <f>IF($Z287="","",RANK(AE287,$AE$2:$AE$1001)+COUNTIF($AE$2:AE287,AE287)-1)</f>
        <v/>
      </c>
      <c r="AJ287" s="240" t="str">
        <f>IF($AD287&lt;0,COUNT($AJ$1:AJ286)+1,"")</f>
        <v/>
      </c>
      <c r="AL287" s="240" t="str">
        <f>'All Ticker P&amp;L'!A287</f>
        <v/>
      </c>
      <c r="AM287" s="240" t="str">
        <f>'All Ticker P&amp;L'!B287</f>
        <v/>
      </c>
      <c r="AN287" s="240" t="str">
        <f>'All Ticker P&amp;L'!C287</f>
        <v/>
      </c>
      <c r="AO287" s="240" t="str">
        <f>'All Ticker P&amp;L'!D287</f>
        <v/>
      </c>
      <c r="AP287" s="240">
        <f>IF($AL287="",0,'All Ticker P&amp;L'!E287)</f>
        <v>0</v>
      </c>
      <c r="AQ287" s="262">
        <f>IF($AL287="",0,'All Ticker P&amp;L'!J287*'All Ticker P&amp;L'!I287)</f>
        <v>0</v>
      </c>
      <c r="AR287" s="262">
        <f>IF($AL287="",0,'All Ticker P&amp;L'!L287)</f>
        <v>0</v>
      </c>
      <c r="AS287" s="263">
        <f>IF($AL287="",0,'All Ticker P&amp;L'!M287)</f>
        <v>0</v>
      </c>
      <c r="AT287" s="240" t="str">
        <f>IF($AL287="","",RANK(AR287,$AR$2:$AR$1001)+COUNTIF($AR$2:AR287,AR287)-1)</f>
        <v/>
      </c>
      <c r="AU287" s="240" t="str">
        <f>IF($AL287="","",RANK(AV287,$AV$2:$AV$1001)+COUNTIF($AV$2:AV287,AV287)-1)</f>
        <v/>
      </c>
      <c r="AV287" s="262">
        <f t="shared" si="40"/>
        <v>0</v>
      </c>
    </row>
    <row r="288" spans="26:48" ht="15" customHeight="1" x14ac:dyDescent="0.2">
      <c r="Z288" s="240" t="str">
        <f>Shares!A288</f>
        <v/>
      </c>
      <c r="AA288" s="240" t="str">
        <f>Shares!B288</f>
        <v/>
      </c>
      <c r="AB288" s="240" t="str">
        <f>Shares!C288</f>
        <v/>
      </c>
      <c r="AC288" s="240" t="str">
        <f>Shares!D288</f>
        <v/>
      </c>
      <c r="AD288" s="240">
        <f>IF($Z288="",0,Shares!E288)</f>
        <v>0</v>
      </c>
      <c r="AE288" s="262">
        <f>IF($Z288="",0,Shares!K288*Shares!J288)</f>
        <v>0</v>
      </c>
      <c r="AF288" s="263">
        <f t="shared" si="39"/>
        <v>0</v>
      </c>
      <c r="AG288" s="262">
        <f>IF($Z288="",0,Shares!M288)</f>
        <v>0</v>
      </c>
      <c r="AH288" s="263">
        <f>IF($Z288="",0,Shares!N288)</f>
        <v>0</v>
      </c>
      <c r="AI288" s="240" t="str">
        <f>IF($Z288="","",RANK(AE288,$AE$2:$AE$1001)+COUNTIF($AE$2:AE288,AE288)-1)</f>
        <v/>
      </c>
      <c r="AJ288" s="240" t="str">
        <f>IF($AD288&lt;0,COUNT($AJ$1:AJ287)+1,"")</f>
        <v/>
      </c>
      <c r="AL288" s="240" t="str">
        <f>'All Ticker P&amp;L'!A288</f>
        <v/>
      </c>
      <c r="AM288" s="240" t="str">
        <f>'All Ticker P&amp;L'!B288</f>
        <v/>
      </c>
      <c r="AN288" s="240" t="str">
        <f>'All Ticker P&amp;L'!C288</f>
        <v/>
      </c>
      <c r="AO288" s="240" t="str">
        <f>'All Ticker P&amp;L'!D288</f>
        <v/>
      </c>
      <c r="AP288" s="240">
        <f>IF($AL288="",0,'All Ticker P&amp;L'!E288)</f>
        <v>0</v>
      </c>
      <c r="AQ288" s="262">
        <f>IF($AL288="",0,'All Ticker P&amp;L'!J288*'All Ticker P&amp;L'!I288)</f>
        <v>0</v>
      </c>
      <c r="AR288" s="262">
        <f>IF($AL288="",0,'All Ticker P&amp;L'!L288)</f>
        <v>0</v>
      </c>
      <c r="AS288" s="263">
        <f>IF($AL288="",0,'All Ticker P&amp;L'!M288)</f>
        <v>0</v>
      </c>
      <c r="AT288" s="240" t="str">
        <f>IF($AL288="","",RANK(AR288,$AR$2:$AR$1001)+COUNTIF($AR$2:AR288,AR288)-1)</f>
        <v/>
      </c>
      <c r="AU288" s="240" t="str">
        <f>IF($AL288="","",RANK(AV288,$AV$2:$AV$1001)+COUNTIF($AV$2:AV288,AV288)-1)</f>
        <v/>
      </c>
      <c r="AV288" s="262">
        <f t="shared" si="40"/>
        <v>0</v>
      </c>
    </row>
    <row r="289" spans="26:48" ht="15" customHeight="1" x14ac:dyDescent="0.2">
      <c r="Z289" s="240" t="str">
        <f>Shares!A289</f>
        <v/>
      </c>
      <c r="AA289" s="240" t="str">
        <f>Shares!B289</f>
        <v/>
      </c>
      <c r="AB289" s="240" t="str">
        <f>Shares!C289</f>
        <v/>
      </c>
      <c r="AC289" s="240" t="str">
        <f>Shares!D289</f>
        <v/>
      </c>
      <c r="AD289" s="240">
        <f>IF($Z289="",0,Shares!E289)</f>
        <v>0</v>
      </c>
      <c r="AE289" s="262">
        <f>IF($Z289="",0,Shares!K289*Shares!J289)</f>
        <v>0</v>
      </c>
      <c r="AF289" s="263">
        <f t="shared" si="39"/>
        <v>0</v>
      </c>
      <c r="AG289" s="262">
        <f>IF($Z289="",0,Shares!M289)</f>
        <v>0</v>
      </c>
      <c r="AH289" s="263">
        <f>IF($Z289="",0,Shares!N289)</f>
        <v>0</v>
      </c>
      <c r="AI289" s="240" t="str">
        <f>IF($Z289="","",RANK(AE289,$AE$2:$AE$1001)+COUNTIF($AE$2:AE289,AE289)-1)</f>
        <v/>
      </c>
      <c r="AJ289" s="240" t="str">
        <f>IF($AD289&lt;0,COUNT($AJ$1:AJ288)+1,"")</f>
        <v/>
      </c>
      <c r="AL289" s="240" t="str">
        <f>'All Ticker P&amp;L'!A289</f>
        <v/>
      </c>
      <c r="AM289" s="240" t="str">
        <f>'All Ticker P&amp;L'!B289</f>
        <v/>
      </c>
      <c r="AN289" s="240" t="str">
        <f>'All Ticker P&amp;L'!C289</f>
        <v/>
      </c>
      <c r="AO289" s="240" t="str">
        <f>'All Ticker P&amp;L'!D289</f>
        <v/>
      </c>
      <c r="AP289" s="240">
        <f>IF($AL289="",0,'All Ticker P&amp;L'!E289)</f>
        <v>0</v>
      </c>
      <c r="AQ289" s="262">
        <f>IF($AL289="",0,'All Ticker P&amp;L'!J289*'All Ticker P&amp;L'!I289)</f>
        <v>0</v>
      </c>
      <c r="AR289" s="262">
        <f>IF($AL289="",0,'All Ticker P&amp;L'!L289)</f>
        <v>0</v>
      </c>
      <c r="AS289" s="263">
        <f>IF($AL289="",0,'All Ticker P&amp;L'!M289)</f>
        <v>0</v>
      </c>
      <c r="AT289" s="240" t="str">
        <f>IF($AL289="","",RANK(AR289,$AR$2:$AR$1001)+COUNTIF($AR$2:AR289,AR289)-1)</f>
        <v/>
      </c>
      <c r="AU289" s="240" t="str">
        <f>IF($AL289="","",RANK(AV289,$AV$2:$AV$1001)+COUNTIF($AV$2:AV289,AV289)-1)</f>
        <v/>
      </c>
      <c r="AV289" s="262">
        <f t="shared" si="40"/>
        <v>0</v>
      </c>
    </row>
    <row r="290" spans="26:48" ht="15" customHeight="1" x14ac:dyDescent="0.2">
      <c r="Z290" s="240" t="str">
        <f>Shares!A290</f>
        <v/>
      </c>
      <c r="AA290" s="240" t="str">
        <f>Shares!B290</f>
        <v/>
      </c>
      <c r="AB290" s="240" t="str">
        <f>Shares!C290</f>
        <v/>
      </c>
      <c r="AC290" s="240" t="str">
        <f>Shares!D290</f>
        <v/>
      </c>
      <c r="AD290" s="240">
        <f>IF($Z290="",0,Shares!E290)</f>
        <v>0</v>
      </c>
      <c r="AE290" s="262">
        <f>IF($Z290="",0,Shares!K290*Shares!J290)</f>
        <v>0</v>
      </c>
      <c r="AF290" s="263">
        <f t="shared" si="39"/>
        <v>0</v>
      </c>
      <c r="AG290" s="262">
        <f>IF($Z290="",0,Shares!M290)</f>
        <v>0</v>
      </c>
      <c r="AH290" s="263">
        <f>IF($Z290="",0,Shares!N290)</f>
        <v>0</v>
      </c>
      <c r="AI290" s="240" t="str">
        <f>IF($Z290="","",RANK(AE290,$AE$2:$AE$1001)+COUNTIF($AE$2:AE290,AE290)-1)</f>
        <v/>
      </c>
      <c r="AJ290" s="240" t="str">
        <f>IF($AD290&lt;0,COUNT($AJ$1:AJ289)+1,"")</f>
        <v/>
      </c>
      <c r="AL290" s="240" t="str">
        <f>'All Ticker P&amp;L'!A290</f>
        <v/>
      </c>
      <c r="AM290" s="240" t="str">
        <f>'All Ticker P&amp;L'!B290</f>
        <v/>
      </c>
      <c r="AN290" s="240" t="str">
        <f>'All Ticker P&amp;L'!C290</f>
        <v/>
      </c>
      <c r="AO290" s="240" t="str">
        <f>'All Ticker P&amp;L'!D290</f>
        <v/>
      </c>
      <c r="AP290" s="240">
        <f>IF($AL290="",0,'All Ticker P&amp;L'!E290)</f>
        <v>0</v>
      </c>
      <c r="AQ290" s="262">
        <f>IF($AL290="",0,'All Ticker P&amp;L'!J290*'All Ticker P&amp;L'!I290)</f>
        <v>0</v>
      </c>
      <c r="AR290" s="262">
        <f>IF($AL290="",0,'All Ticker P&amp;L'!L290)</f>
        <v>0</v>
      </c>
      <c r="AS290" s="263">
        <f>IF($AL290="",0,'All Ticker P&amp;L'!M290)</f>
        <v>0</v>
      </c>
      <c r="AT290" s="240" t="str">
        <f>IF($AL290="","",RANK(AR290,$AR$2:$AR$1001)+COUNTIF($AR$2:AR290,AR290)-1)</f>
        <v/>
      </c>
      <c r="AU290" s="240" t="str">
        <f>IF($AL290="","",RANK(AV290,$AV$2:$AV$1001)+COUNTIF($AV$2:AV290,AV290)-1)</f>
        <v/>
      </c>
      <c r="AV290" s="262">
        <f t="shared" si="40"/>
        <v>0</v>
      </c>
    </row>
    <row r="291" spans="26:48" ht="15" customHeight="1" x14ac:dyDescent="0.2">
      <c r="Z291" s="240" t="str">
        <f>Shares!A291</f>
        <v/>
      </c>
      <c r="AA291" s="240" t="str">
        <f>Shares!B291</f>
        <v/>
      </c>
      <c r="AB291" s="240" t="str">
        <f>Shares!C291</f>
        <v/>
      </c>
      <c r="AC291" s="240" t="str">
        <f>Shares!D291</f>
        <v/>
      </c>
      <c r="AD291" s="240">
        <f>IF($Z291="",0,Shares!E291)</f>
        <v>0</v>
      </c>
      <c r="AE291" s="262">
        <f>IF($Z291="",0,Shares!K291*Shares!J291)</f>
        <v>0</v>
      </c>
      <c r="AF291" s="263">
        <f t="shared" si="39"/>
        <v>0</v>
      </c>
      <c r="AG291" s="262">
        <f>IF($Z291="",0,Shares!M291)</f>
        <v>0</v>
      </c>
      <c r="AH291" s="263">
        <f>IF($Z291="",0,Shares!N291)</f>
        <v>0</v>
      </c>
      <c r="AI291" s="240" t="str">
        <f>IF($Z291="","",RANK(AE291,$AE$2:$AE$1001)+COUNTIF($AE$2:AE291,AE291)-1)</f>
        <v/>
      </c>
      <c r="AJ291" s="240" t="str">
        <f>IF($AD291&lt;0,COUNT($AJ$1:AJ290)+1,"")</f>
        <v/>
      </c>
      <c r="AL291" s="240" t="str">
        <f>'All Ticker P&amp;L'!A291</f>
        <v/>
      </c>
      <c r="AM291" s="240" t="str">
        <f>'All Ticker P&amp;L'!B291</f>
        <v/>
      </c>
      <c r="AN291" s="240" t="str">
        <f>'All Ticker P&amp;L'!C291</f>
        <v/>
      </c>
      <c r="AO291" s="240" t="str">
        <f>'All Ticker P&amp;L'!D291</f>
        <v/>
      </c>
      <c r="AP291" s="240">
        <f>IF($AL291="",0,'All Ticker P&amp;L'!E291)</f>
        <v>0</v>
      </c>
      <c r="AQ291" s="262">
        <f>IF($AL291="",0,'All Ticker P&amp;L'!J291*'All Ticker P&amp;L'!I291)</f>
        <v>0</v>
      </c>
      <c r="AR291" s="262">
        <f>IF($AL291="",0,'All Ticker P&amp;L'!L291)</f>
        <v>0</v>
      </c>
      <c r="AS291" s="263">
        <f>IF($AL291="",0,'All Ticker P&amp;L'!M291)</f>
        <v>0</v>
      </c>
      <c r="AT291" s="240" t="str">
        <f>IF($AL291="","",RANK(AR291,$AR$2:$AR$1001)+COUNTIF($AR$2:AR291,AR291)-1)</f>
        <v/>
      </c>
      <c r="AU291" s="240" t="str">
        <f>IF($AL291="","",RANK(AV291,$AV$2:$AV$1001)+COUNTIF($AV$2:AV291,AV291)-1)</f>
        <v/>
      </c>
      <c r="AV291" s="262">
        <f t="shared" si="40"/>
        <v>0</v>
      </c>
    </row>
    <row r="292" spans="26:48" ht="15" customHeight="1" x14ac:dyDescent="0.2">
      <c r="Z292" s="240" t="str">
        <f>Shares!A292</f>
        <v/>
      </c>
      <c r="AA292" s="240" t="str">
        <f>Shares!B292</f>
        <v/>
      </c>
      <c r="AB292" s="240" t="str">
        <f>Shares!C292</f>
        <v/>
      </c>
      <c r="AC292" s="240" t="str">
        <f>Shares!D292</f>
        <v/>
      </c>
      <c r="AD292" s="240">
        <f>IF($Z292="",0,Shares!E292)</f>
        <v>0</v>
      </c>
      <c r="AE292" s="262">
        <f>IF($Z292="",0,Shares!K292*Shares!J292)</f>
        <v>0</v>
      </c>
      <c r="AF292" s="263">
        <f t="shared" si="39"/>
        <v>0</v>
      </c>
      <c r="AG292" s="262">
        <f>IF($Z292="",0,Shares!M292)</f>
        <v>0</v>
      </c>
      <c r="AH292" s="263">
        <f>IF($Z292="",0,Shares!N292)</f>
        <v>0</v>
      </c>
      <c r="AI292" s="240" t="str">
        <f>IF($Z292="","",RANK(AE292,$AE$2:$AE$1001)+COUNTIF($AE$2:AE292,AE292)-1)</f>
        <v/>
      </c>
      <c r="AJ292" s="240" t="str">
        <f>IF($AD292&lt;0,COUNT($AJ$1:AJ291)+1,"")</f>
        <v/>
      </c>
      <c r="AL292" s="240" t="str">
        <f>'All Ticker P&amp;L'!A292</f>
        <v/>
      </c>
      <c r="AM292" s="240" t="str">
        <f>'All Ticker P&amp;L'!B292</f>
        <v/>
      </c>
      <c r="AN292" s="240" t="str">
        <f>'All Ticker P&amp;L'!C292</f>
        <v/>
      </c>
      <c r="AO292" s="240" t="str">
        <f>'All Ticker P&amp;L'!D292</f>
        <v/>
      </c>
      <c r="AP292" s="240">
        <f>IF($AL292="",0,'All Ticker P&amp;L'!E292)</f>
        <v>0</v>
      </c>
      <c r="AQ292" s="262">
        <f>IF($AL292="",0,'All Ticker P&amp;L'!J292*'All Ticker P&amp;L'!I292)</f>
        <v>0</v>
      </c>
      <c r="AR292" s="262">
        <f>IF($AL292="",0,'All Ticker P&amp;L'!L292)</f>
        <v>0</v>
      </c>
      <c r="AS292" s="263">
        <f>IF($AL292="",0,'All Ticker P&amp;L'!M292)</f>
        <v>0</v>
      </c>
      <c r="AT292" s="240" t="str">
        <f>IF($AL292="","",RANK(AR292,$AR$2:$AR$1001)+COUNTIF($AR$2:AR292,AR292)-1)</f>
        <v/>
      </c>
      <c r="AU292" s="240" t="str">
        <f>IF($AL292="","",RANK(AV292,$AV$2:$AV$1001)+COUNTIF($AV$2:AV292,AV292)-1)</f>
        <v/>
      </c>
      <c r="AV292" s="262">
        <f t="shared" si="40"/>
        <v>0</v>
      </c>
    </row>
    <row r="293" spans="26:48" ht="15" customHeight="1" x14ac:dyDescent="0.2">
      <c r="Z293" s="240" t="str">
        <f>Shares!A293</f>
        <v/>
      </c>
      <c r="AA293" s="240" t="str">
        <f>Shares!B293</f>
        <v/>
      </c>
      <c r="AB293" s="240" t="str">
        <f>Shares!C293</f>
        <v/>
      </c>
      <c r="AC293" s="240" t="str">
        <f>Shares!D293</f>
        <v/>
      </c>
      <c r="AD293" s="240">
        <f>IF($Z293="",0,Shares!E293)</f>
        <v>0</v>
      </c>
      <c r="AE293" s="262">
        <f>IF($Z293="",0,Shares!K293*Shares!J293)</f>
        <v>0</v>
      </c>
      <c r="AF293" s="263">
        <f t="shared" si="39"/>
        <v>0</v>
      </c>
      <c r="AG293" s="262">
        <f>IF($Z293="",0,Shares!M293)</f>
        <v>0</v>
      </c>
      <c r="AH293" s="263">
        <f>IF($Z293="",0,Shares!N293)</f>
        <v>0</v>
      </c>
      <c r="AI293" s="240" t="str">
        <f>IF($Z293="","",RANK(AE293,$AE$2:$AE$1001)+COUNTIF($AE$2:AE293,AE293)-1)</f>
        <v/>
      </c>
      <c r="AJ293" s="240" t="str">
        <f>IF($AD293&lt;0,COUNT($AJ$1:AJ292)+1,"")</f>
        <v/>
      </c>
      <c r="AL293" s="240" t="str">
        <f>'All Ticker P&amp;L'!A293</f>
        <v/>
      </c>
      <c r="AM293" s="240" t="str">
        <f>'All Ticker P&amp;L'!B293</f>
        <v/>
      </c>
      <c r="AN293" s="240" t="str">
        <f>'All Ticker P&amp;L'!C293</f>
        <v/>
      </c>
      <c r="AO293" s="240" t="str">
        <f>'All Ticker P&amp;L'!D293</f>
        <v/>
      </c>
      <c r="AP293" s="240">
        <f>IF($AL293="",0,'All Ticker P&amp;L'!E293)</f>
        <v>0</v>
      </c>
      <c r="AQ293" s="262">
        <f>IF($AL293="",0,'All Ticker P&amp;L'!J293*'All Ticker P&amp;L'!I293)</f>
        <v>0</v>
      </c>
      <c r="AR293" s="262">
        <f>IF($AL293="",0,'All Ticker P&amp;L'!L293)</f>
        <v>0</v>
      </c>
      <c r="AS293" s="263">
        <f>IF($AL293="",0,'All Ticker P&amp;L'!M293)</f>
        <v>0</v>
      </c>
      <c r="AT293" s="240" t="str">
        <f>IF($AL293="","",RANK(AR293,$AR$2:$AR$1001)+COUNTIF($AR$2:AR293,AR293)-1)</f>
        <v/>
      </c>
      <c r="AU293" s="240" t="str">
        <f>IF($AL293="","",RANK(AV293,$AV$2:$AV$1001)+COUNTIF($AV$2:AV293,AV293)-1)</f>
        <v/>
      </c>
      <c r="AV293" s="262">
        <f t="shared" si="40"/>
        <v>0</v>
      </c>
    </row>
    <row r="294" spans="26:48" ht="15" customHeight="1" x14ac:dyDescent="0.2">
      <c r="Z294" s="240" t="str">
        <f>Shares!A294</f>
        <v/>
      </c>
      <c r="AA294" s="240" t="str">
        <f>Shares!B294</f>
        <v/>
      </c>
      <c r="AB294" s="240" t="str">
        <f>Shares!C294</f>
        <v/>
      </c>
      <c r="AC294" s="240" t="str">
        <f>Shares!D294</f>
        <v/>
      </c>
      <c r="AD294" s="240">
        <f>IF($Z294="",0,Shares!E294)</f>
        <v>0</v>
      </c>
      <c r="AE294" s="262">
        <f>IF($Z294="",0,Shares!K294*Shares!J294)</f>
        <v>0</v>
      </c>
      <c r="AF294" s="263">
        <f t="shared" si="39"/>
        <v>0</v>
      </c>
      <c r="AG294" s="262">
        <f>IF($Z294="",0,Shares!M294)</f>
        <v>0</v>
      </c>
      <c r="AH294" s="263">
        <f>IF($Z294="",0,Shares!N294)</f>
        <v>0</v>
      </c>
      <c r="AI294" s="240" t="str">
        <f>IF($Z294="","",RANK(AE294,$AE$2:$AE$1001)+COUNTIF($AE$2:AE294,AE294)-1)</f>
        <v/>
      </c>
      <c r="AJ294" s="240" t="str">
        <f>IF($AD294&lt;0,COUNT($AJ$1:AJ293)+1,"")</f>
        <v/>
      </c>
      <c r="AL294" s="240" t="str">
        <f>'All Ticker P&amp;L'!A294</f>
        <v/>
      </c>
      <c r="AM294" s="240" t="str">
        <f>'All Ticker P&amp;L'!B294</f>
        <v/>
      </c>
      <c r="AN294" s="240" t="str">
        <f>'All Ticker P&amp;L'!C294</f>
        <v/>
      </c>
      <c r="AO294" s="240" t="str">
        <f>'All Ticker P&amp;L'!D294</f>
        <v/>
      </c>
      <c r="AP294" s="240">
        <f>IF($AL294="",0,'All Ticker P&amp;L'!E294)</f>
        <v>0</v>
      </c>
      <c r="AQ294" s="262">
        <f>IF($AL294="",0,'All Ticker P&amp;L'!J294*'All Ticker P&amp;L'!I294)</f>
        <v>0</v>
      </c>
      <c r="AR294" s="262">
        <f>IF($AL294="",0,'All Ticker P&amp;L'!L294)</f>
        <v>0</v>
      </c>
      <c r="AS294" s="263">
        <f>IF($AL294="",0,'All Ticker P&amp;L'!M294)</f>
        <v>0</v>
      </c>
      <c r="AT294" s="240" t="str">
        <f>IF($AL294="","",RANK(AR294,$AR$2:$AR$1001)+COUNTIF($AR$2:AR294,AR294)-1)</f>
        <v/>
      </c>
      <c r="AU294" s="240" t="str">
        <f>IF($AL294="","",RANK(AV294,$AV$2:$AV$1001)+COUNTIF($AV$2:AV294,AV294)-1)</f>
        <v/>
      </c>
      <c r="AV294" s="262">
        <f t="shared" si="40"/>
        <v>0</v>
      </c>
    </row>
    <row r="295" spans="26:48" ht="15" customHeight="1" x14ac:dyDescent="0.2">
      <c r="Z295" s="240" t="str">
        <f>Shares!A295</f>
        <v/>
      </c>
      <c r="AA295" s="240" t="str">
        <f>Shares!B295</f>
        <v/>
      </c>
      <c r="AB295" s="240" t="str">
        <f>Shares!C295</f>
        <v/>
      </c>
      <c r="AC295" s="240" t="str">
        <f>Shares!D295</f>
        <v/>
      </c>
      <c r="AD295" s="240">
        <f>IF($Z295="",0,Shares!E295)</f>
        <v>0</v>
      </c>
      <c r="AE295" s="262">
        <f>IF($Z295="",0,Shares!K295*Shares!J295)</f>
        <v>0</v>
      </c>
      <c r="AF295" s="263">
        <f t="shared" si="39"/>
        <v>0</v>
      </c>
      <c r="AG295" s="262">
        <f>IF($Z295="",0,Shares!M295)</f>
        <v>0</v>
      </c>
      <c r="AH295" s="263">
        <f>IF($Z295="",0,Shares!N295)</f>
        <v>0</v>
      </c>
      <c r="AI295" s="240" t="str">
        <f>IF($Z295="","",RANK(AE295,$AE$2:$AE$1001)+COUNTIF($AE$2:AE295,AE295)-1)</f>
        <v/>
      </c>
      <c r="AJ295" s="240" t="str">
        <f>IF($AD295&lt;0,COUNT($AJ$1:AJ294)+1,"")</f>
        <v/>
      </c>
      <c r="AL295" s="240" t="str">
        <f>'All Ticker P&amp;L'!A295</f>
        <v/>
      </c>
      <c r="AM295" s="240" t="str">
        <f>'All Ticker P&amp;L'!B295</f>
        <v/>
      </c>
      <c r="AN295" s="240" t="str">
        <f>'All Ticker P&amp;L'!C295</f>
        <v/>
      </c>
      <c r="AO295" s="240" t="str">
        <f>'All Ticker P&amp;L'!D295</f>
        <v/>
      </c>
      <c r="AP295" s="240">
        <f>IF($AL295="",0,'All Ticker P&amp;L'!E295)</f>
        <v>0</v>
      </c>
      <c r="AQ295" s="262">
        <f>IF($AL295="",0,'All Ticker P&amp;L'!J295*'All Ticker P&amp;L'!I295)</f>
        <v>0</v>
      </c>
      <c r="AR295" s="262">
        <f>IF($AL295="",0,'All Ticker P&amp;L'!L295)</f>
        <v>0</v>
      </c>
      <c r="AS295" s="263">
        <f>IF($AL295="",0,'All Ticker P&amp;L'!M295)</f>
        <v>0</v>
      </c>
      <c r="AT295" s="240" t="str">
        <f>IF($AL295="","",RANK(AR295,$AR$2:$AR$1001)+COUNTIF($AR$2:AR295,AR295)-1)</f>
        <v/>
      </c>
      <c r="AU295" s="240" t="str">
        <f>IF($AL295="","",RANK(AV295,$AV$2:$AV$1001)+COUNTIF($AV$2:AV295,AV295)-1)</f>
        <v/>
      </c>
      <c r="AV295" s="262">
        <f t="shared" si="40"/>
        <v>0</v>
      </c>
    </row>
    <row r="296" spans="26:48" ht="15" customHeight="1" x14ac:dyDescent="0.2">
      <c r="Z296" s="240" t="str">
        <f>Shares!A296</f>
        <v/>
      </c>
      <c r="AA296" s="240" t="str">
        <f>Shares!B296</f>
        <v/>
      </c>
      <c r="AB296" s="240" t="str">
        <f>Shares!C296</f>
        <v/>
      </c>
      <c r="AC296" s="240" t="str">
        <f>Shares!D296</f>
        <v/>
      </c>
      <c r="AD296" s="240">
        <f>IF($Z296="",0,Shares!E296)</f>
        <v>0</v>
      </c>
      <c r="AE296" s="262">
        <f>IF($Z296="",0,Shares!K296*Shares!J296)</f>
        <v>0</v>
      </c>
      <c r="AF296" s="263">
        <f t="shared" si="39"/>
        <v>0</v>
      </c>
      <c r="AG296" s="262">
        <f>IF($Z296="",0,Shares!M296)</f>
        <v>0</v>
      </c>
      <c r="AH296" s="263">
        <f>IF($Z296="",0,Shares!N296)</f>
        <v>0</v>
      </c>
      <c r="AI296" s="240" t="str">
        <f>IF($Z296="","",RANK(AE296,$AE$2:$AE$1001)+COUNTIF($AE$2:AE296,AE296)-1)</f>
        <v/>
      </c>
      <c r="AJ296" s="240" t="str">
        <f>IF($AD296&lt;0,COUNT($AJ$1:AJ295)+1,"")</f>
        <v/>
      </c>
      <c r="AL296" s="240" t="str">
        <f>'All Ticker P&amp;L'!A296</f>
        <v/>
      </c>
      <c r="AM296" s="240" t="str">
        <f>'All Ticker P&amp;L'!B296</f>
        <v/>
      </c>
      <c r="AN296" s="240" t="str">
        <f>'All Ticker P&amp;L'!C296</f>
        <v/>
      </c>
      <c r="AO296" s="240" t="str">
        <f>'All Ticker P&amp;L'!D296</f>
        <v/>
      </c>
      <c r="AP296" s="240">
        <f>IF($AL296="",0,'All Ticker P&amp;L'!E296)</f>
        <v>0</v>
      </c>
      <c r="AQ296" s="262">
        <f>IF($AL296="",0,'All Ticker P&amp;L'!J296*'All Ticker P&amp;L'!I296)</f>
        <v>0</v>
      </c>
      <c r="AR296" s="262">
        <f>IF($AL296="",0,'All Ticker P&amp;L'!L296)</f>
        <v>0</v>
      </c>
      <c r="AS296" s="263">
        <f>IF($AL296="",0,'All Ticker P&amp;L'!M296)</f>
        <v>0</v>
      </c>
      <c r="AT296" s="240" t="str">
        <f>IF($AL296="","",RANK(AR296,$AR$2:$AR$1001)+COUNTIF($AR$2:AR296,AR296)-1)</f>
        <v/>
      </c>
      <c r="AU296" s="240" t="str">
        <f>IF($AL296="","",RANK(AV296,$AV$2:$AV$1001)+COUNTIF($AV$2:AV296,AV296)-1)</f>
        <v/>
      </c>
      <c r="AV296" s="262">
        <f t="shared" si="40"/>
        <v>0</v>
      </c>
    </row>
    <row r="297" spans="26:48" ht="15" customHeight="1" x14ac:dyDescent="0.2">
      <c r="Z297" s="240" t="str">
        <f>Shares!A297</f>
        <v/>
      </c>
      <c r="AA297" s="240" t="str">
        <f>Shares!B297</f>
        <v/>
      </c>
      <c r="AB297" s="240" t="str">
        <f>Shares!C297</f>
        <v/>
      </c>
      <c r="AC297" s="240" t="str">
        <f>Shares!D297</f>
        <v/>
      </c>
      <c r="AD297" s="240">
        <f>IF($Z297="",0,Shares!E297)</f>
        <v>0</v>
      </c>
      <c r="AE297" s="262">
        <f>IF($Z297="",0,Shares!K297*Shares!J297)</f>
        <v>0</v>
      </c>
      <c r="AF297" s="263">
        <f t="shared" si="39"/>
        <v>0</v>
      </c>
      <c r="AG297" s="262">
        <f>IF($Z297="",0,Shares!M297)</f>
        <v>0</v>
      </c>
      <c r="AH297" s="263">
        <f>IF($Z297="",0,Shares!N297)</f>
        <v>0</v>
      </c>
      <c r="AI297" s="240" t="str">
        <f>IF($Z297="","",RANK(AE297,$AE$2:$AE$1001)+COUNTIF($AE$2:AE297,AE297)-1)</f>
        <v/>
      </c>
      <c r="AJ297" s="240" t="str">
        <f>IF($AD297&lt;0,COUNT($AJ$1:AJ296)+1,"")</f>
        <v/>
      </c>
      <c r="AL297" s="240" t="str">
        <f>'All Ticker P&amp;L'!A297</f>
        <v/>
      </c>
      <c r="AM297" s="240" t="str">
        <f>'All Ticker P&amp;L'!B297</f>
        <v/>
      </c>
      <c r="AN297" s="240" t="str">
        <f>'All Ticker P&amp;L'!C297</f>
        <v/>
      </c>
      <c r="AO297" s="240" t="str">
        <f>'All Ticker P&amp;L'!D297</f>
        <v/>
      </c>
      <c r="AP297" s="240">
        <f>IF($AL297="",0,'All Ticker P&amp;L'!E297)</f>
        <v>0</v>
      </c>
      <c r="AQ297" s="262">
        <f>IF($AL297="",0,'All Ticker P&amp;L'!J297*'All Ticker P&amp;L'!I297)</f>
        <v>0</v>
      </c>
      <c r="AR297" s="262">
        <f>IF($AL297="",0,'All Ticker P&amp;L'!L297)</f>
        <v>0</v>
      </c>
      <c r="AS297" s="263">
        <f>IF($AL297="",0,'All Ticker P&amp;L'!M297)</f>
        <v>0</v>
      </c>
      <c r="AT297" s="240" t="str">
        <f>IF($AL297="","",RANK(AR297,$AR$2:$AR$1001)+COUNTIF($AR$2:AR297,AR297)-1)</f>
        <v/>
      </c>
      <c r="AU297" s="240" t="str">
        <f>IF($AL297="","",RANK(AV297,$AV$2:$AV$1001)+COUNTIF($AV$2:AV297,AV297)-1)</f>
        <v/>
      </c>
      <c r="AV297" s="262">
        <f t="shared" si="40"/>
        <v>0</v>
      </c>
    </row>
    <row r="298" spans="26:48" ht="15" customHeight="1" x14ac:dyDescent="0.2">
      <c r="Z298" s="240" t="str">
        <f>Shares!A298</f>
        <v/>
      </c>
      <c r="AA298" s="240" t="str">
        <f>Shares!B298</f>
        <v/>
      </c>
      <c r="AB298" s="240" t="str">
        <f>Shares!C298</f>
        <v/>
      </c>
      <c r="AC298" s="240" t="str">
        <f>Shares!D298</f>
        <v/>
      </c>
      <c r="AD298" s="240">
        <f>IF($Z298="",0,Shares!E298)</f>
        <v>0</v>
      </c>
      <c r="AE298" s="262">
        <f>IF($Z298="",0,Shares!K298*Shares!J298)</f>
        <v>0</v>
      </c>
      <c r="AF298" s="263">
        <f t="shared" si="39"/>
        <v>0</v>
      </c>
      <c r="AG298" s="262">
        <f>IF($Z298="",0,Shares!M298)</f>
        <v>0</v>
      </c>
      <c r="AH298" s="263">
        <f>IF($Z298="",0,Shares!N298)</f>
        <v>0</v>
      </c>
      <c r="AI298" s="240" t="str">
        <f>IF($Z298="","",RANK(AE298,$AE$2:$AE$1001)+COUNTIF($AE$2:AE298,AE298)-1)</f>
        <v/>
      </c>
      <c r="AJ298" s="240" t="str">
        <f>IF($AD298&lt;0,COUNT($AJ$1:AJ297)+1,"")</f>
        <v/>
      </c>
      <c r="AL298" s="240" t="str">
        <f>'All Ticker P&amp;L'!A298</f>
        <v/>
      </c>
      <c r="AM298" s="240" t="str">
        <f>'All Ticker P&amp;L'!B298</f>
        <v/>
      </c>
      <c r="AN298" s="240" t="str">
        <f>'All Ticker P&amp;L'!C298</f>
        <v/>
      </c>
      <c r="AO298" s="240" t="str">
        <f>'All Ticker P&amp;L'!D298</f>
        <v/>
      </c>
      <c r="AP298" s="240">
        <f>IF($AL298="",0,'All Ticker P&amp;L'!E298)</f>
        <v>0</v>
      </c>
      <c r="AQ298" s="262">
        <f>IF($AL298="",0,'All Ticker P&amp;L'!J298*'All Ticker P&amp;L'!I298)</f>
        <v>0</v>
      </c>
      <c r="AR298" s="262">
        <f>IF($AL298="",0,'All Ticker P&amp;L'!L298)</f>
        <v>0</v>
      </c>
      <c r="AS298" s="263">
        <f>IF($AL298="",0,'All Ticker P&amp;L'!M298)</f>
        <v>0</v>
      </c>
      <c r="AT298" s="240" t="str">
        <f>IF($AL298="","",RANK(AR298,$AR$2:$AR$1001)+COUNTIF($AR$2:AR298,AR298)-1)</f>
        <v/>
      </c>
      <c r="AU298" s="240" t="str">
        <f>IF($AL298="","",RANK(AV298,$AV$2:$AV$1001)+COUNTIF($AV$2:AV298,AV298)-1)</f>
        <v/>
      </c>
      <c r="AV298" s="262">
        <f t="shared" si="40"/>
        <v>0</v>
      </c>
    </row>
    <row r="299" spans="26:48" ht="15" customHeight="1" x14ac:dyDescent="0.2">
      <c r="Z299" s="240" t="str">
        <f>Shares!A299</f>
        <v/>
      </c>
      <c r="AA299" s="240" t="str">
        <f>Shares!B299</f>
        <v/>
      </c>
      <c r="AB299" s="240" t="str">
        <f>Shares!C299</f>
        <v/>
      </c>
      <c r="AC299" s="240" t="str">
        <f>Shares!D299</f>
        <v/>
      </c>
      <c r="AD299" s="240">
        <f>IF($Z299="",0,Shares!E299)</f>
        <v>0</v>
      </c>
      <c r="AE299" s="262">
        <f>IF($Z299="",0,Shares!K299*Shares!J299)</f>
        <v>0</v>
      </c>
      <c r="AF299" s="263">
        <f t="shared" si="39"/>
        <v>0</v>
      </c>
      <c r="AG299" s="262">
        <f>IF($Z299="",0,Shares!M299)</f>
        <v>0</v>
      </c>
      <c r="AH299" s="263">
        <f>IF($Z299="",0,Shares!N299)</f>
        <v>0</v>
      </c>
      <c r="AI299" s="240" t="str">
        <f>IF($Z299="","",RANK(AE299,$AE$2:$AE$1001)+COUNTIF($AE$2:AE299,AE299)-1)</f>
        <v/>
      </c>
      <c r="AJ299" s="240" t="str">
        <f>IF($AD299&lt;0,COUNT($AJ$1:AJ298)+1,"")</f>
        <v/>
      </c>
      <c r="AL299" s="240" t="str">
        <f>'All Ticker P&amp;L'!A299</f>
        <v/>
      </c>
      <c r="AM299" s="240" t="str">
        <f>'All Ticker P&amp;L'!B299</f>
        <v/>
      </c>
      <c r="AN299" s="240" t="str">
        <f>'All Ticker P&amp;L'!C299</f>
        <v/>
      </c>
      <c r="AO299" s="240" t="str">
        <f>'All Ticker P&amp;L'!D299</f>
        <v/>
      </c>
      <c r="AP299" s="240">
        <f>IF($AL299="",0,'All Ticker P&amp;L'!E299)</f>
        <v>0</v>
      </c>
      <c r="AQ299" s="262">
        <f>IF($AL299="",0,'All Ticker P&amp;L'!J299*'All Ticker P&amp;L'!I299)</f>
        <v>0</v>
      </c>
      <c r="AR299" s="262">
        <f>IF($AL299="",0,'All Ticker P&amp;L'!L299)</f>
        <v>0</v>
      </c>
      <c r="AS299" s="263">
        <f>IF($AL299="",0,'All Ticker P&amp;L'!M299)</f>
        <v>0</v>
      </c>
      <c r="AT299" s="240" t="str">
        <f>IF($AL299="","",RANK(AR299,$AR$2:$AR$1001)+COUNTIF($AR$2:AR299,AR299)-1)</f>
        <v/>
      </c>
      <c r="AU299" s="240" t="str">
        <f>IF($AL299="","",RANK(AV299,$AV$2:$AV$1001)+COUNTIF($AV$2:AV299,AV299)-1)</f>
        <v/>
      </c>
      <c r="AV299" s="262">
        <f t="shared" si="40"/>
        <v>0</v>
      </c>
    </row>
    <row r="300" spans="26:48" ht="15" customHeight="1" x14ac:dyDescent="0.2">
      <c r="Z300" s="240" t="str">
        <f>Shares!A300</f>
        <v/>
      </c>
      <c r="AA300" s="240" t="str">
        <f>Shares!B300</f>
        <v/>
      </c>
      <c r="AB300" s="240" t="str">
        <f>Shares!C300</f>
        <v/>
      </c>
      <c r="AC300" s="240" t="str">
        <f>Shares!D300</f>
        <v/>
      </c>
      <c r="AD300" s="240">
        <f>IF($Z300="",0,Shares!E300)</f>
        <v>0</v>
      </c>
      <c r="AE300" s="262">
        <f>IF($Z300="",0,Shares!K300*Shares!J300)</f>
        <v>0</v>
      </c>
      <c r="AF300" s="263">
        <f t="shared" si="39"/>
        <v>0</v>
      </c>
      <c r="AG300" s="262">
        <f>IF($Z300="",0,Shares!M300)</f>
        <v>0</v>
      </c>
      <c r="AH300" s="263">
        <f>IF($Z300="",0,Shares!N300)</f>
        <v>0</v>
      </c>
      <c r="AI300" s="240" t="str">
        <f>IF($Z300="","",RANK(AE300,$AE$2:$AE$1001)+COUNTIF($AE$2:AE300,AE300)-1)</f>
        <v/>
      </c>
      <c r="AJ300" s="240" t="str">
        <f>IF($AD300&lt;0,COUNT($AJ$1:AJ299)+1,"")</f>
        <v/>
      </c>
      <c r="AL300" s="240" t="str">
        <f>'All Ticker P&amp;L'!A300</f>
        <v/>
      </c>
      <c r="AM300" s="240" t="str">
        <f>'All Ticker P&amp;L'!B300</f>
        <v/>
      </c>
      <c r="AN300" s="240" t="str">
        <f>'All Ticker P&amp;L'!C300</f>
        <v/>
      </c>
      <c r="AO300" s="240" t="str">
        <f>'All Ticker P&amp;L'!D300</f>
        <v/>
      </c>
      <c r="AP300" s="240">
        <f>IF($AL300="",0,'All Ticker P&amp;L'!E300)</f>
        <v>0</v>
      </c>
      <c r="AQ300" s="262">
        <f>IF($AL300="",0,'All Ticker P&amp;L'!J300*'All Ticker P&amp;L'!I300)</f>
        <v>0</v>
      </c>
      <c r="AR300" s="262">
        <f>IF($AL300="",0,'All Ticker P&amp;L'!L300)</f>
        <v>0</v>
      </c>
      <c r="AS300" s="263">
        <f>IF($AL300="",0,'All Ticker P&amp;L'!M300)</f>
        <v>0</v>
      </c>
      <c r="AT300" s="240" t="str">
        <f>IF($AL300="","",RANK(AR300,$AR$2:$AR$1001)+COUNTIF($AR$2:AR300,AR300)-1)</f>
        <v/>
      </c>
      <c r="AU300" s="240" t="str">
        <f>IF($AL300="","",RANK(AV300,$AV$2:$AV$1001)+COUNTIF($AV$2:AV300,AV300)-1)</f>
        <v/>
      </c>
      <c r="AV300" s="262">
        <f t="shared" si="40"/>
        <v>0</v>
      </c>
    </row>
    <row r="301" spans="26:48" ht="15" customHeight="1" x14ac:dyDescent="0.2">
      <c r="Z301" s="240" t="str">
        <f>Shares!A301</f>
        <v/>
      </c>
      <c r="AA301" s="240" t="str">
        <f>Shares!B301</f>
        <v/>
      </c>
      <c r="AB301" s="240" t="str">
        <f>Shares!C301</f>
        <v/>
      </c>
      <c r="AC301" s="240" t="str">
        <f>Shares!D301</f>
        <v/>
      </c>
      <c r="AD301" s="240">
        <f>IF($Z301="",0,Shares!E301)</f>
        <v>0</v>
      </c>
      <c r="AE301" s="262">
        <f>IF($Z301="",0,Shares!K301*Shares!J301)</f>
        <v>0</v>
      </c>
      <c r="AF301" s="263">
        <f t="shared" si="39"/>
        <v>0</v>
      </c>
      <c r="AG301" s="262">
        <f>IF($Z301="",0,Shares!M301)</f>
        <v>0</v>
      </c>
      <c r="AH301" s="263">
        <f>IF($Z301="",0,Shares!N301)</f>
        <v>0</v>
      </c>
      <c r="AI301" s="240" t="str">
        <f>IF($Z301="","",RANK(AE301,$AE$2:$AE$1001)+COUNTIF($AE$2:AE301,AE301)-1)</f>
        <v/>
      </c>
      <c r="AJ301" s="240" t="str">
        <f>IF($AD301&lt;0,COUNT($AJ$1:AJ300)+1,"")</f>
        <v/>
      </c>
      <c r="AL301" s="240" t="str">
        <f>'All Ticker P&amp;L'!A301</f>
        <v/>
      </c>
      <c r="AM301" s="240" t="str">
        <f>'All Ticker P&amp;L'!B301</f>
        <v/>
      </c>
      <c r="AN301" s="240" t="str">
        <f>'All Ticker P&amp;L'!C301</f>
        <v/>
      </c>
      <c r="AO301" s="240" t="str">
        <f>'All Ticker P&amp;L'!D301</f>
        <v/>
      </c>
      <c r="AP301" s="240">
        <f>IF($AL301="",0,'All Ticker P&amp;L'!E301)</f>
        <v>0</v>
      </c>
      <c r="AQ301" s="262">
        <f>IF($AL301="",0,'All Ticker P&amp;L'!J301*'All Ticker P&amp;L'!I301)</f>
        <v>0</v>
      </c>
      <c r="AR301" s="262">
        <f>IF($AL301="",0,'All Ticker P&amp;L'!L301)</f>
        <v>0</v>
      </c>
      <c r="AS301" s="263">
        <f>IF($AL301="",0,'All Ticker P&amp;L'!M301)</f>
        <v>0</v>
      </c>
      <c r="AT301" s="240" t="str">
        <f>IF($AL301="","",RANK(AR301,$AR$2:$AR$1001)+COUNTIF($AR$2:AR301,AR301)-1)</f>
        <v/>
      </c>
      <c r="AU301" s="240" t="str">
        <f>IF($AL301="","",RANK(AV301,$AV$2:$AV$1001)+COUNTIF($AV$2:AV301,AV301)-1)</f>
        <v/>
      </c>
      <c r="AV301" s="262">
        <f t="shared" si="40"/>
        <v>0</v>
      </c>
    </row>
    <row r="302" spans="26:48" ht="15" customHeight="1" x14ac:dyDescent="0.2">
      <c r="Z302" s="240" t="str">
        <f>Shares!A302</f>
        <v/>
      </c>
      <c r="AA302" s="240" t="str">
        <f>Shares!B302</f>
        <v/>
      </c>
      <c r="AB302" s="240" t="str">
        <f>Shares!C302</f>
        <v/>
      </c>
      <c r="AC302" s="240" t="str">
        <f>Shares!D302</f>
        <v/>
      </c>
      <c r="AD302" s="240">
        <f>IF($Z302="",0,Shares!E302)</f>
        <v>0</v>
      </c>
      <c r="AE302" s="262">
        <f>IF($Z302="",0,Shares!K302*Shares!J302)</f>
        <v>0</v>
      </c>
      <c r="AF302" s="263">
        <f t="shared" si="39"/>
        <v>0</v>
      </c>
      <c r="AG302" s="262">
        <f>IF($Z302="",0,Shares!M302)</f>
        <v>0</v>
      </c>
      <c r="AH302" s="263">
        <f>IF($Z302="",0,Shares!N302)</f>
        <v>0</v>
      </c>
      <c r="AI302" s="240" t="str">
        <f>IF($Z302="","",RANK(AE302,$AE$2:$AE$1001)+COUNTIF($AE$2:AE302,AE302)-1)</f>
        <v/>
      </c>
      <c r="AJ302" s="240" t="str">
        <f>IF($AD302&lt;0,COUNT($AJ$1:AJ301)+1,"")</f>
        <v/>
      </c>
      <c r="AL302" s="240" t="str">
        <f>'All Ticker P&amp;L'!A302</f>
        <v/>
      </c>
      <c r="AM302" s="240" t="str">
        <f>'All Ticker P&amp;L'!B302</f>
        <v/>
      </c>
      <c r="AN302" s="240" t="str">
        <f>'All Ticker P&amp;L'!C302</f>
        <v/>
      </c>
      <c r="AO302" s="240" t="str">
        <f>'All Ticker P&amp;L'!D302</f>
        <v/>
      </c>
      <c r="AP302" s="240">
        <f>IF($AL302="",0,'All Ticker P&amp;L'!E302)</f>
        <v>0</v>
      </c>
      <c r="AQ302" s="262">
        <f>IF($AL302="",0,'All Ticker P&amp;L'!J302*'All Ticker P&amp;L'!I302)</f>
        <v>0</v>
      </c>
      <c r="AR302" s="262">
        <f>IF($AL302="",0,'All Ticker P&amp;L'!L302)</f>
        <v>0</v>
      </c>
      <c r="AS302" s="263">
        <f>IF($AL302="",0,'All Ticker P&amp;L'!M302)</f>
        <v>0</v>
      </c>
      <c r="AT302" s="240" t="str">
        <f>IF($AL302="","",RANK(AR302,$AR$2:$AR$1001)+COUNTIF($AR$2:AR302,AR302)-1)</f>
        <v/>
      </c>
      <c r="AU302" s="240" t="str">
        <f>IF($AL302="","",RANK(AV302,$AV$2:$AV$1001)+COUNTIF($AV$2:AV302,AV302)-1)</f>
        <v/>
      </c>
      <c r="AV302" s="262">
        <f t="shared" si="40"/>
        <v>0</v>
      </c>
    </row>
    <row r="303" spans="26:48" ht="15" customHeight="1" x14ac:dyDescent="0.2">
      <c r="Z303" s="240" t="str">
        <f>Shares!A303</f>
        <v/>
      </c>
      <c r="AA303" s="240" t="str">
        <f>Shares!B303</f>
        <v/>
      </c>
      <c r="AB303" s="240" t="str">
        <f>Shares!C303</f>
        <v/>
      </c>
      <c r="AC303" s="240" t="str">
        <f>Shares!D303</f>
        <v/>
      </c>
      <c r="AD303" s="240">
        <f>IF($Z303="",0,Shares!E303)</f>
        <v>0</v>
      </c>
      <c r="AE303" s="262">
        <f>IF($Z303="",0,Shares!K303*Shares!J303)</f>
        <v>0</v>
      </c>
      <c r="AF303" s="263">
        <f t="shared" si="39"/>
        <v>0</v>
      </c>
      <c r="AG303" s="262">
        <f>IF($Z303="",0,Shares!M303)</f>
        <v>0</v>
      </c>
      <c r="AH303" s="263">
        <f>IF($Z303="",0,Shares!N303)</f>
        <v>0</v>
      </c>
      <c r="AI303" s="240" t="str">
        <f>IF($Z303="","",RANK(AE303,$AE$2:$AE$1001)+COUNTIF($AE$2:AE303,AE303)-1)</f>
        <v/>
      </c>
      <c r="AJ303" s="240" t="str">
        <f>IF($AD303&lt;0,COUNT($AJ$1:AJ302)+1,"")</f>
        <v/>
      </c>
      <c r="AL303" s="240" t="str">
        <f>'All Ticker P&amp;L'!A303</f>
        <v/>
      </c>
      <c r="AM303" s="240" t="str">
        <f>'All Ticker P&amp;L'!B303</f>
        <v/>
      </c>
      <c r="AN303" s="240" t="str">
        <f>'All Ticker P&amp;L'!C303</f>
        <v/>
      </c>
      <c r="AO303" s="240" t="str">
        <f>'All Ticker P&amp;L'!D303</f>
        <v/>
      </c>
      <c r="AP303" s="240">
        <f>IF($AL303="",0,'All Ticker P&amp;L'!E303)</f>
        <v>0</v>
      </c>
      <c r="AQ303" s="262">
        <f>IF($AL303="",0,'All Ticker P&amp;L'!J303*'All Ticker P&amp;L'!I303)</f>
        <v>0</v>
      </c>
      <c r="AR303" s="262">
        <f>IF($AL303="",0,'All Ticker P&amp;L'!L303)</f>
        <v>0</v>
      </c>
      <c r="AS303" s="263">
        <f>IF($AL303="",0,'All Ticker P&amp;L'!M303)</f>
        <v>0</v>
      </c>
      <c r="AT303" s="240" t="str">
        <f>IF($AL303="","",RANK(AR303,$AR$2:$AR$1001)+COUNTIF($AR$2:AR303,AR303)-1)</f>
        <v/>
      </c>
      <c r="AU303" s="240" t="str">
        <f>IF($AL303="","",RANK(AV303,$AV$2:$AV$1001)+COUNTIF($AV$2:AV303,AV303)-1)</f>
        <v/>
      </c>
      <c r="AV303" s="262">
        <f t="shared" si="40"/>
        <v>0</v>
      </c>
    </row>
    <row r="304" spans="26:48" ht="15" customHeight="1" x14ac:dyDescent="0.2">
      <c r="Z304" s="240" t="str">
        <f>Shares!A304</f>
        <v/>
      </c>
      <c r="AA304" s="240" t="str">
        <f>Shares!B304</f>
        <v/>
      </c>
      <c r="AB304" s="240" t="str">
        <f>Shares!C304</f>
        <v/>
      </c>
      <c r="AC304" s="240" t="str">
        <f>Shares!D304</f>
        <v/>
      </c>
      <c r="AD304" s="240">
        <f>IF($Z304="",0,Shares!E304)</f>
        <v>0</v>
      </c>
      <c r="AE304" s="262">
        <f>IF($Z304="",0,Shares!K304*Shares!J304)</f>
        <v>0</v>
      </c>
      <c r="AF304" s="263">
        <f t="shared" si="39"/>
        <v>0</v>
      </c>
      <c r="AG304" s="262">
        <f>IF($Z304="",0,Shares!M304)</f>
        <v>0</v>
      </c>
      <c r="AH304" s="263">
        <f>IF($Z304="",0,Shares!N304)</f>
        <v>0</v>
      </c>
      <c r="AI304" s="240" t="str">
        <f>IF($Z304="","",RANK(AE304,$AE$2:$AE$1001)+COUNTIF($AE$2:AE304,AE304)-1)</f>
        <v/>
      </c>
      <c r="AJ304" s="240" t="str">
        <f>IF($AD304&lt;0,COUNT($AJ$1:AJ303)+1,"")</f>
        <v/>
      </c>
      <c r="AL304" s="240" t="str">
        <f>'All Ticker P&amp;L'!A304</f>
        <v/>
      </c>
      <c r="AM304" s="240" t="str">
        <f>'All Ticker P&amp;L'!B304</f>
        <v/>
      </c>
      <c r="AN304" s="240" t="str">
        <f>'All Ticker P&amp;L'!C304</f>
        <v/>
      </c>
      <c r="AO304" s="240" t="str">
        <f>'All Ticker P&amp;L'!D304</f>
        <v/>
      </c>
      <c r="AP304" s="240">
        <f>IF($AL304="",0,'All Ticker P&amp;L'!E304)</f>
        <v>0</v>
      </c>
      <c r="AQ304" s="262">
        <f>IF($AL304="",0,'All Ticker P&amp;L'!J304*'All Ticker P&amp;L'!I304)</f>
        <v>0</v>
      </c>
      <c r="AR304" s="262">
        <f>IF($AL304="",0,'All Ticker P&amp;L'!L304)</f>
        <v>0</v>
      </c>
      <c r="AS304" s="263">
        <f>IF($AL304="",0,'All Ticker P&amp;L'!M304)</f>
        <v>0</v>
      </c>
      <c r="AT304" s="240" t="str">
        <f>IF($AL304="","",RANK(AR304,$AR$2:$AR$1001)+COUNTIF($AR$2:AR304,AR304)-1)</f>
        <v/>
      </c>
      <c r="AU304" s="240" t="str">
        <f>IF($AL304="","",RANK(AV304,$AV$2:$AV$1001)+COUNTIF($AV$2:AV304,AV304)-1)</f>
        <v/>
      </c>
      <c r="AV304" s="262">
        <f t="shared" si="40"/>
        <v>0</v>
      </c>
    </row>
    <row r="305" spans="26:48" ht="15" customHeight="1" x14ac:dyDescent="0.2">
      <c r="Z305" s="240" t="str">
        <f>Shares!A305</f>
        <v/>
      </c>
      <c r="AA305" s="240" t="str">
        <f>Shares!B305</f>
        <v/>
      </c>
      <c r="AB305" s="240" t="str">
        <f>Shares!C305</f>
        <v/>
      </c>
      <c r="AC305" s="240" t="str">
        <f>Shares!D305</f>
        <v/>
      </c>
      <c r="AD305" s="240">
        <f>IF($Z305="",0,Shares!E305)</f>
        <v>0</v>
      </c>
      <c r="AE305" s="262">
        <f>IF($Z305="",0,Shares!K305*Shares!J305)</f>
        <v>0</v>
      </c>
      <c r="AF305" s="263">
        <f t="shared" si="39"/>
        <v>0</v>
      </c>
      <c r="AG305" s="262">
        <f>IF($Z305="",0,Shares!M305)</f>
        <v>0</v>
      </c>
      <c r="AH305" s="263">
        <f>IF($Z305="",0,Shares!N305)</f>
        <v>0</v>
      </c>
      <c r="AI305" s="240" t="str">
        <f>IF($Z305="","",RANK(AE305,$AE$2:$AE$1001)+COUNTIF($AE$2:AE305,AE305)-1)</f>
        <v/>
      </c>
      <c r="AJ305" s="240" t="str">
        <f>IF($AD305&lt;0,COUNT($AJ$1:AJ304)+1,"")</f>
        <v/>
      </c>
      <c r="AL305" s="240" t="str">
        <f>'All Ticker P&amp;L'!A305</f>
        <v/>
      </c>
      <c r="AM305" s="240" t="str">
        <f>'All Ticker P&amp;L'!B305</f>
        <v/>
      </c>
      <c r="AN305" s="240" t="str">
        <f>'All Ticker P&amp;L'!C305</f>
        <v/>
      </c>
      <c r="AO305" s="240" t="str">
        <f>'All Ticker P&amp;L'!D305</f>
        <v/>
      </c>
      <c r="AP305" s="240">
        <f>IF($AL305="",0,'All Ticker P&amp;L'!E305)</f>
        <v>0</v>
      </c>
      <c r="AQ305" s="262">
        <f>IF($AL305="",0,'All Ticker P&amp;L'!J305*'All Ticker P&amp;L'!I305)</f>
        <v>0</v>
      </c>
      <c r="AR305" s="262">
        <f>IF($AL305="",0,'All Ticker P&amp;L'!L305)</f>
        <v>0</v>
      </c>
      <c r="AS305" s="263">
        <f>IF($AL305="",0,'All Ticker P&amp;L'!M305)</f>
        <v>0</v>
      </c>
      <c r="AT305" s="240" t="str">
        <f>IF($AL305="","",RANK(AR305,$AR$2:$AR$1001)+COUNTIF($AR$2:AR305,AR305)-1)</f>
        <v/>
      </c>
      <c r="AU305" s="240" t="str">
        <f>IF($AL305="","",RANK(AV305,$AV$2:$AV$1001)+COUNTIF($AV$2:AV305,AV305)-1)</f>
        <v/>
      </c>
      <c r="AV305" s="262">
        <f t="shared" si="40"/>
        <v>0</v>
      </c>
    </row>
    <row r="306" spans="26:48" ht="15" customHeight="1" x14ac:dyDescent="0.2">
      <c r="Z306" s="240" t="str">
        <f>Shares!A306</f>
        <v/>
      </c>
      <c r="AA306" s="240" t="str">
        <f>Shares!B306</f>
        <v/>
      </c>
      <c r="AB306" s="240" t="str">
        <f>Shares!C306</f>
        <v/>
      </c>
      <c r="AC306" s="240" t="str">
        <f>Shares!D306</f>
        <v/>
      </c>
      <c r="AD306" s="240">
        <f>IF($Z306="",0,Shares!E306)</f>
        <v>0</v>
      </c>
      <c r="AE306" s="262">
        <f>IF($Z306="",0,Shares!K306*Shares!J306)</f>
        <v>0</v>
      </c>
      <c r="AF306" s="263">
        <f t="shared" si="39"/>
        <v>0</v>
      </c>
      <c r="AG306" s="262">
        <f>IF($Z306="",0,Shares!M306)</f>
        <v>0</v>
      </c>
      <c r="AH306" s="263">
        <f>IF($Z306="",0,Shares!N306)</f>
        <v>0</v>
      </c>
      <c r="AI306" s="240" t="str">
        <f>IF($Z306="","",RANK(AE306,$AE$2:$AE$1001)+COUNTIF($AE$2:AE306,AE306)-1)</f>
        <v/>
      </c>
      <c r="AJ306" s="240" t="str">
        <f>IF($AD306&lt;0,COUNT($AJ$1:AJ305)+1,"")</f>
        <v/>
      </c>
      <c r="AL306" s="240" t="str">
        <f>'All Ticker P&amp;L'!A306</f>
        <v/>
      </c>
      <c r="AM306" s="240" t="str">
        <f>'All Ticker P&amp;L'!B306</f>
        <v/>
      </c>
      <c r="AN306" s="240" t="str">
        <f>'All Ticker P&amp;L'!C306</f>
        <v/>
      </c>
      <c r="AO306" s="240" t="str">
        <f>'All Ticker P&amp;L'!D306</f>
        <v/>
      </c>
      <c r="AP306" s="240">
        <f>IF($AL306="",0,'All Ticker P&amp;L'!E306)</f>
        <v>0</v>
      </c>
      <c r="AQ306" s="262">
        <f>IF($AL306="",0,'All Ticker P&amp;L'!J306*'All Ticker P&amp;L'!I306)</f>
        <v>0</v>
      </c>
      <c r="AR306" s="262">
        <f>IF($AL306="",0,'All Ticker P&amp;L'!L306)</f>
        <v>0</v>
      </c>
      <c r="AS306" s="263">
        <f>IF($AL306="",0,'All Ticker P&amp;L'!M306)</f>
        <v>0</v>
      </c>
      <c r="AT306" s="240" t="str">
        <f>IF($AL306="","",RANK(AR306,$AR$2:$AR$1001)+COUNTIF($AR$2:AR306,AR306)-1)</f>
        <v/>
      </c>
      <c r="AU306" s="240" t="str">
        <f>IF($AL306="","",RANK(AV306,$AV$2:$AV$1001)+COUNTIF($AV$2:AV306,AV306)-1)</f>
        <v/>
      </c>
      <c r="AV306" s="262">
        <f t="shared" si="40"/>
        <v>0</v>
      </c>
    </row>
    <row r="307" spans="26:48" ht="15" customHeight="1" x14ac:dyDescent="0.2">
      <c r="Z307" s="240" t="str">
        <f>Shares!A307</f>
        <v/>
      </c>
      <c r="AA307" s="240" t="str">
        <f>Shares!B307</f>
        <v/>
      </c>
      <c r="AB307" s="240" t="str">
        <f>Shares!C307</f>
        <v/>
      </c>
      <c r="AC307" s="240" t="str">
        <f>Shares!D307</f>
        <v/>
      </c>
      <c r="AD307" s="240">
        <f>IF($Z307="",0,Shares!E307)</f>
        <v>0</v>
      </c>
      <c r="AE307" s="262">
        <f>IF($Z307="",0,Shares!K307*Shares!J307)</f>
        <v>0</v>
      </c>
      <c r="AF307" s="263">
        <f t="shared" si="39"/>
        <v>0</v>
      </c>
      <c r="AG307" s="262">
        <f>IF($Z307="",0,Shares!M307)</f>
        <v>0</v>
      </c>
      <c r="AH307" s="263">
        <f>IF($Z307="",0,Shares!N307)</f>
        <v>0</v>
      </c>
      <c r="AI307" s="240" t="str">
        <f>IF($Z307="","",RANK(AE307,$AE$2:$AE$1001)+COUNTIF($AE$2:AE307,AE307)-1)</f>
        <v/>
      </c>
      <c r="AJ307" s="240" t="str">
        <f>IF($AD307&lt;0,COUNT($AJ$1:AJ306)+1,"")</f>
        <v/>
      </c>
      <c r="AL307" s="240" t="str">
        <f>'All Ticker P&amp;L'!A307</f>
        <v/>
      </c>
      <c r="AM307" s="240" t="str">
        <f>'All Ticker P&amp;L'!B307</f>
        <v/>
      </c>
      <c r="AN307" s="240" t="str">
        <f>'All Ticker P&amp;L'!C307</f>
        <v/>
      </c>
      <c r="AO307" s="240" t="str">
        <f>'All Ticker P&amp;L'!D307</f>
        <v/>
      </c>
      <c r="AP307" s="240">
        <f>IF($AL307="",0,'All Ticker P&amp;L'!E307)</f>
        <v>0</v>
      </c>
      <c r="AQ307" s="262">
        <f>IF($AL307="",0,'All Ticker P&amp;L'!J307*'All Ticker P&amp;L'!I307)</f>
        <v>0</v>
      </c>
      <c r="AR307" s="262">
        <f>IF($AL307="",0,'All Ticker P&amp;L'!L307)</f>
        <v>0</v>
      </c>
      <c r="AS307" s="263">
        <f>IF($AL307="",0,'All Ticker P&amp;L'!M307)</f>
        <v>0</v>
      </c>
      <c r="AT307" s="240" t="str">
        <f>IF($AL307="","",RANK(AR307,$AR$2:$AR$1001)+COUNTIF($AR$2:AR307,AR307)-1)</f>
        <v/>
      </c>
      <c r="AU307" s="240" t="str">
        <f>IF($AL307="","",RANK(AV307,$AV$2:$AV$1001)+COUNTIF($AV$2:AV307,AV307)-1)</f>
        <v/>
      </c>
      <c r="AV307" s="262">
        <f t="shared" si="40"/>
        <v>0</v>
      </c>
    </row>
    <row r="308" spans="26:48" ht="15" customHeight="1" x14ac:dyDescent="0.2">
      <c r="Z308" s="240" t="str">
        <f>Shares!A308</f>
        <v/>
      </c>
      <c r="AA308" s="240" t="str">
        <f>Shares!B308</f>
        <v/>
      </c>
      <c r="AB308" s="240" t="str">
        <f>Shares!C308</f>
        <v/>
      </c>
      <c r="AC308" s="240" t="str">
        <f>Shares!D308</f>
        <v/>
      </c>
      <c r="AD308" s="240">
        <f>IF($Z308="",0,Shares!E308)</f>
        <v>0</v>
      </c>
      <c r="AE308" s="262">
        <f>IF($Z308="",0,Shares!K308*Shares!J308)</f>
        <v>0</v>
      </c>
      <c r="AF308" s="263">
        <f t="shared" si="39"/>
        <v>0</v>
      </c>
      <c r="AG308" s="262">
        <f>IF($Z308="",0,Shares!M308)</f>
        <v>0</v>
      </c>
      <c r="AH308" s="263">
        <f>IF($Z308="",0,Shares!N308)</f>
        <v>0</v>
      </c>
      <c r="AI308" s="240" t="str">
        <f>IF($Z308="","",RANK(AE308,$AE$2:$AE$1001)+COUNTIF($AE$2:AE308,AE308)-1)</f>
        <v/>
      </c>
      <c r="AJ308" s="240" t="str">
        <f>IF($AD308&lt;0,COUNT($AJ$1:AJ307)+1,"")</f>
        <v/>
      </c>
      <c r="AL308" s="240" t="str">
        <f>'All Ticker P&amp;L'!A308</f>
        <v/>
      </c>
      <c r="AM308" s="240" t="str">
        <f>'All Ticker P&amp;L'!B308</f>
        <v/>
      </c>
      <c r="AN308" s="240" t="str">
        <f>'All Ticker P&amp;L'!C308</f>
        <v/>
      </c>
      <c r="AO308" s="240" t="str">
        <f>'All Ticker P&amp;L'!D308</f>
        <v/>
      </c>
      <c r="AP308" s="240">
        <f>IF($AL308="",0,'All Ticker P&amp;L'!E308)</f>
        <v>0</v>
      </c>
      <c r="AQ308" s="262">
        <f>IF($AL308="",0,'All Ticker P&amp;L'!J308*'All Ticker P&amp;L'!I308)</f>
        <v>0</v>
      </c>
      <c r="AR308" s="262">
        <f>IF($AL308="",0,'All Ticker P&amp;L'!L308)</f>
        <v>0</v>
      </c>
      <c r="AS308" s="263">
        <f>IF($AL308="",0,'All Ticker P&amp;L'!M308)</f>
        <v>0</v>
      </c>
      <c r="AT308" s="240" t="str">
        <f>IF($AL308="","",RANK(AR308,$AR$2:$AR$1001)+COUNTIF($AR$2:AR308,AR308)-1)</f>
        <v/>
      </c>
      <c r="AU308" s="240" t="str">
        <f>IF($AL308="","",RANK(AV308,$AV$2:$AV$1001)+COUNTIF($AV$2:AV308,AV308)-1)</f>
        <v/>
      </c>
      <c r="AV308" s="262">
        <f t="shared" si="40"/>
        <v>0</v>
      </c>
    </row>
    <row r="309" spans="26:48" ht="15" customHeight="1" x14ac:dyDescent="0.2">
      <c r="Z309" s="240" t="str">
        <f>Shares!A309</f>
        <v/>
      </c>
      <c r="AA309" s="240" t="str">
        <f>Shares!B309</f>
        <v/>
      </c>
      <c r="AB309" s="240" t="str">
        <f>Shares!C309</f>
        <v/>
      </c>
      <c r="AC309" s="240" t="str">
        <f>Shares!D309</f>
        <v/>
      </c>
      <c r="AD309" s="240">
        <f>IF($Z309="",0,Shares!E309)</f>
        <v>0</v>
      </c>
      <c r="AE309" s="262">
        <f>IF($Z309="",0,Shares!K309*Shares!J309)</f>
        <v>0</v>
      </c>
      <c r="AF309" s="263">
        <f t="shared" si="39"/>
        <v>0</v>
      </c>
      <c r="AG309" s="262">
        <f>IF($Z309="",0,Shares!M309)</f>
        <v>0</v>
      </c>
      <c r="AH309" s="263">
        <f>IF($Z309="",0,Shares!N309)</f>
        <v>0</v>
      </c>
      <c r="AI309" s="240" t="str">
        <f>IF($Z309="","",RANK(AE309,$AE$2:$AE$1001)+COUNTIF($AE$2:AE309,AE309)-1)</f>
        <v/>
      </c>
      <c r="AJ309" s="240" t="str">
        <f>IF($AD309&lt;0,COUNT($AJ$1:AJ308)+1,"")</f>
        <v/>
      </c>
      <c r="AL309" s="240" t="str">
        <f>'All Ticker P&amp;L'!A309</f>
        <v/>
      </c>
      <c r="AM309" s="240" t="str">
        <f>'All Ticker P&amp;L'!B309</f>
        <v/>
      </c>
      <c r="AN309" s="240" t="str">
        <f>'All Ticker P&amp;L'!C309</f>
        <v/>
      </c>
      <c r="AO309" s="240" t="str">
        <f>'All Ticker P&amp;L'!D309</f>
        <v/>
      </c>
      <c r="AP309" s="240">
        <f>IF($AL309="",0,'All Ticker P&amp;L'!E309)</f>
        <v>0</v>
      </c>
      <c r="AQ309" s="262">
        <f>IF($AL309="",0,'All Ticker P&amp;L'!J309*'All Ticker P&amp;L'!I309)</f>
        <v>0</v>
      </c>
      <c r="AR309" s="262">
        <f>IF($AL309="",0,'All Ticker P&amp;L'!L309)</f>
        <v>0</v>
      </c>
      <c r="AS309" s="263">
        <f>IF($AL309="",0,'All Ticker P&amp;L'!M309)</f>
        <v>0</v>
      </c>
      <c r="AT309" s="240" t="str">
        <f>IF($AL309="","",RANK(AR309,$AR$2:$AR$1001)+COUNTIF($AR$2:AR309,AR309)-1)</f>
        <v/>
      </c>
      <c r="AU309" s="240" t="str">
        <f>IF($AL309="","",RANK(AV309,$AV$2:$AV$1001)+COUNTIF($AV$2:AV309,AV309)-1)</f>
        <v/>
      </c>
      <c r="AV309" s="262">
        <f t="shared" si="40"/>
        <v>0</v>
      </c>
    </row>
    <row r="310" spans="26:48" ht="15" customHeight="1" x14ac:dyDescent="0.2">
      <c r="Z310" s="240" t="str">
        <f>Shares!A310</f>
        <v/>
      </c>
      <c r="AA310" s="240" t="str">
        <f>Shares!B310</f>
        <v/>
      </c>
      <c r="AB310" s="240" t="str">
        <f>Shares!C310</f>
        <v/>
      </c>
      <c r="AC310" s="240" t="str">
        <f>Shares!D310</f>
        <v/>
      </c>
      <c r="AD310" s="240">
        <f>IF($Z310="",0,Shares!E310)</f>
        <v>0</v>
      </c>
      <c r="AE310" s="262">
        <f>IF($Z310="",0,Shares!K310*Shares!J310)</f>
        <v>0</v>
      </c>
      <c r="AF310" s="263">
        <f t="shared" si="39"/>
        <v>0</v>
      </c>
      <c r="AG310" s="262">
        <f>IF($Z310="",0,Shares!M310)</f>
        <v>0</v>
      </c>
      <c r="AH310" s="263">
        <f>IF($Z310="",0,Shares!N310)</f>
        <v>0</v>
      </c>
      <c r="AI310" s="240" t="str">
        <f>IF($Z310="","",RANK(AE310,$AE$2:$AE$1001)+COUNTIF($AE$2:AE310,AE310)-1)</f>
        <v/>
      </c>
      <c r="AJ310" s="240" t="str">
        <f>IF($AD310&lt;0,COUNT($AJ$1:AJ309)+1,"")</f>
        <v/>
      </c>
      <c r="AL310" s="240" t="str">
        <f>'All Ticker P&amp;L'!A310</f>
        <v/>
      </c>
      <c r="AM310" s="240" t="str">
        <f>'All Ticker P&amp;L'!B310</f>
        <v/>
      </c>
      <c r="AN310" s="240" t="str">
        <f>'All Ticker P&amp;L'!C310</f>
        <v/>
      </c>
      <c r="AO310" s="240" t="str">
        <f>'All Ticker P&amp;L'!D310</f>
        <v/>
      </c>
      <c r="AP310" s="240">
        <f>IF($AL310="",0,'All Ticker P&amp;L'!E310)</f>
        <v>0</v>
      </c>
      <c r="AQ310" s="262">
        <f>IF($AL310="",0,'All Ticker P&amp;L'!J310*'All Ticker P&amp;L'!I310)</f>
        <v>0</v>
      </c>
      <c r="AR310" s="262">
        <f>IF($AL310="",0,'All Ticker P&amp;L'!L310)</f>
        <v>0</v>
      </c>
      <c r="AS310" s="263">
        <f>IF($AL310="",0,'All Ticker P&amp;L'!M310)</f>
        <v>0</v>
      </c>
      <c r="AT310" s="240" t="str">
        <f>IF($AL310="","",RANK(AR310,$AR$2:$AR$1001)+COUNTIF($AR$2:AR310,AR310)-1)</f>
        <v/>
      </c>
      <c r="AU310" s="240" t="str">
        <f>IF($AL310="","",RANK(AV310,$AV$2:$AV$1001)+COUNTIF($AV$2:AV310,AV310)-1)</f>
        <v/>
      </c>
      <c r="AV310" s="262">
        <f t="shared" si="40"/>
        <v>0</v>
      </c>
    </row>
    <row r="311" spans="26:48" ht="15" customHeight="1" x14ac:dyDescent="0.2">
      <c r="Z311" s="240" t="str">
        <f>Shares!A311</f>
        <v/>
      </c>
      <c r="AA311" s="240" t="str">
        <f>Shares!B311</f>
        <v/>
      </c>
      <c r="AB311" s="240" t="str">
        <f>Shares!C311</f>
        <v/>
      </c>
      <c r="AC311" s="240" t="str">
        <f>Shares!D311</f>
        <v/>
      </c>
      <c r="AD311" s="240">
        <f>IF($Z311="",0,Shares!E311)</f>
        <v>0</v>
      </c>
      <c r="AE311" s="262">
        <f>IF($Z311="",0,Shares!K311*Shares!J311)</f>
        <v>0</v>
      </c>
      <c r="AF311" s="263">
        <f t="shared" si="39"/>
        <v>0</v>
      </c>
      <c r="AG311" s="262">
        <f>IF($Z311="",0,Shares!M311)</f>
        <v>0</v>
      </c>
      <c r="AH311" s="263">
        <f>IF($Z311="",0,Shares!N311)</f>
        <v>0</v>
      </c>
      <c r="AI311" s="240" t="str">
        <f>IF($Z311="","",RANK(AE311,$AE$2:$AE$1001)+COUNTIF($AE$2:AE311,AE311)-1)</f>
        <v/>
      </c>
      <c r="AJ311" s="240" t="str">
        <f>IF($AD311&lt;0,COUNT($AJ$1:AJ310)+1,"")</f>
        <v/>
      </c>
      <c r="AL311" s="240" t="str">
        <f>'All Ticker P&amp;L'!A311</f>
        <v/>
      </c>
      <c r="AM311" s="240" t="str">
        <f>'All Ticker P&amp;L'!B311</f>
        <v/>
      </c>
      <c r="AN311" s="240" t="str">
        <f>'All Ticker P&amp;L'!C311</f>
        <v/>
      </c>
      <c r="AO311" s="240" t="str">
        <f>'All Ticker P&amp;L'!D311</f>
        <v/>
      </c>
      <c r="AP311" s="240">
        <f>IF($AL311="",0,'All Ticker P&amp;L'!E311)</f>
        <v>0</v>
      </c>
      <c r="AQ311" s="262">
        <f>IF($AL311="",0,'All Ticker P&amp;L'!J311*'All Ticker P&amp;L'!I311)</f>
        <v>0</v>
      </c>
      <c r="AR311" s="262">
        <f>IF($AL311="",0,'All Ticker P&amp;L'!L311)</f>
        <v>0</v>
      </c>
      <c r="AS311" s="263">
        <f>IF($AL311="",0,'All Ticker P&amp;L'!M311)</f>
        <v>0</v>
      </c>
      <c r="AT311" s="240" t="str">
        <f>IF($AL311="","",RANK(AR311,$AR$2:$AR$1001)+COUNTIF($AR$2:AR311,AR311)-1)</f>
        <v/>
      </c>
      <c r="AU311" s="240" t="str">
        <f>IF($AL311="","",RANK(AV311,$AV$2:$AV$1001)+COUNTIF($AV$2:AV311,AV311)-1)</f>
        <v/>
      </c>
      <c r="AV311" s="262">
        <f t="shared" si="40"/>
        <v>0</v>
      </c>
    </row>
    <row r="312" spans="26:48" ht="15" customHeight="1" x14ac:dyDescent="0.2">
      <c r="Z312" s="240" t="str">
        <f>Shares!A312</f>
        <v/>
      </c>
      <c r="AA312" s="240" t="str">
        <f>Shares!B312</f>
        <v/>
      </c>
      <c r="AB312" s="240" t="str">
        <f>Shares!C312</f>
        <v/>
      </c>
      <c r="AC312" s="240" t="str">
        <f>Shares!D312</f>
        <v/>
      </c>
      <c r="AD312" s="240">
        <f>IF($Z312="",0,Shares!E312)</f>
        <v>0</v>
      </c>
      <c r="AE312" s="262">
        <f>IF($Z312="",0,Shares!K312*Shares!J312)</f>
        <v>0</v>
      </c>
      <c r="AF312" s="263">
        <f t="shared" si="39"/>
        <v>0</v>
      </c>
      <c r="AG312" s="262">
        <f>IF($Z312="",0,Shares!M312)</f>
        <v>0</v>
      </c>
      <c r="AH312" s="263">
        <f>IF($Z312="",0,Shares!N312)</f>
        <v>0</v>
      </c>
      <c r="AI312" s="240" t="str">
        <f>IF($Z312="","",RANK(AE312,$AE$2:$AE$1001)+COUNTIF($AE$2:AE312,AE312)-1)</f>
        <v/>
      </c>
      <c r="AJ312" s="240" t="str">
        <f>IF($AD312&lt;0,COUNT($AJ$1:AJ311)+1,"")</f>
        <v/>
      </c>
      <c r="AL312" s="240" t="str">
        <f>'All Ticker P&amp;L'!A312</f>
        <v/>
      </c>
      <c r="AM312" s="240" t="str">
        <f>'All Ticker P&amp;L'!B312</f>
        <v/>
      </c>
      <c r="AN312" s="240" t="str">
        <f>'All Ticker P&amp;L'!C312</f>
        <v/>
      </c>
      <c r="AO312" s="240" t="str">
        <f>'All Ticker P&amp;L'!D312</f>
        <v/>
      </c>
      <c r="AP312" s="240">
        <f>IF($AL312="",0,'All Ticker P&amp;L'!E312)</f>
        <v>0</v>
      </c>
      <c r="AQ312" s="262">
        <f>IF($AL312="",0,'All Ticker P&amp;L'!J312*'All Ticker P&amp;L'!I312)</f>
        <v>0</v>
      </c>
      <c r="AR312" s="262">
        <f>IF($AL312="",0,'All Ticker P&amp;L'!L312)</f>
        <v>0</v>
      </c>
      <c r="AS312" s="263">
        <f>IF($AL312="",0,'All Ticker P&amp;L'!M312)</f>
        <v>0</v>
      </c>
      <c r="AT312" s="240" t="str">
        <f>IF($AL312="","",RANK(AR312,$AR$2:$AR$1001)+COUNTIF($AR$2:AR312,AR312)-1)</f>
        <v/>
      </c>
      <c r="AU312" s="240" t="str">
        <f>IF($AL312="","",RANK(AV312,$AV$2:$AV$1001)+COUNTIF($AV$2:AV312,AV312)-1)</f>
        <v/>
      </c>
      <c r="AV312" s="262">
        <f t="shared" si="40"/>
        <v>0</v>
      </c>
    </row>
    <row r="313" spans="26:48" ht="15" customHeight="1" x14ac:dyDescent="0.2">
      <c r="Z313" s="240" t="str">
        <f>Shares!A313</f>
        <v/>
      </c>
      <c r="AA313" s="240" t="str">
        <f>Shares!B313</f>
        <v/>
      </c>
      <c r="AB313" s="240" t="str">
        <f>Shares!C313</f>
        <v/>
      </c>
      <c r="AC313" s="240" t="str">
        <f>Shares!D313</f>
        <v/>
      </c>
      <c r="AD313" s="240">
        <f>IF($Z313="",0,Shares!E313)</f>
        <v>0</v>
      </c>
      <c r="AE313" s="262">
        <f>IF($Z313="",0,Shares!K313*Shares!J313)</f>
        <v>0</v>
      </c>
      <c r="AF313" s="263">
        <f t="shared" si="39"/>
        <v>0</v>
      </c>
      <c r="AG313" s="262">
        <f>IF($Z313="",0,Shares!M313)</f>
        <v>0</v>
      </c>
      <c r="AH313" s="263">
        <f>IF($Z313="",0,Shares!N313)</f>
        <v>0</v>
      </c>
      <c r="AI313" s="240" t="str">
        <f>IF($Z313="","",RANK(AE313,$AE$2:$AE$1001)+COUNTIF($AE$2:AE313,AE313)-1)</f>
        <v/>
      </c>
      <c r="AJ313" s="240" t="str">
        <f>IF($AD313&lt;0,COUNT($AJ$1:AJ312)+1,"")</f>
        <v/>
      </c>
      <c r="AL313" s="240" t="str">
        <f>'All Ticker P&amp;L'!A313</f>
        <v/>
      </c>
      <c r="AM313" s="240" t="str">
        <f>'All Ticker P&amp;L'!B313</f>
        <v/>
      </c>
      <c r="AN313" s="240" t="str">
        <f>'All Ticker P&amp;L'!C313</f>
        <v/>
      </c>
      <c r="AO313" s="240" t="str">
        <f>'All Ticker P&amp;L'!D313</f>
        <v/>
      </c>
      <c r="AP313" s="240">
        <f>IF($AL313="",0,'All Ticker P&amp;L'!E313)</f>
        <v>0</v>
      </c>
      <c r="AQ313" s="262">
        <f>IF($AL313="",0,'All Ticker P&amp;L'!J313*'All Ticker P&amp;L'!I313)</f>
        <v>0</v>
      </c>
      <c r="AR313" s="262">
        <f>IF($AL313="",0,'All Ticker P&amp;L'!L313)</f>
        <v>0</v>
      </c>
      <c r="AS313" s="263">
        <f>IF($AL313="",0,'All Ticker P&amp;L'!M313)</f>
        <v>0</v>
      </c>
      <c r="AT313" s="240" t="str">
        <f>IF($AL313="","",RANK(AR313,$AR$2:$AR$1001)+COUNTIF($AR$2:AR313,AR313)-1)</f>
        <v/>
      </c>
      <c r="AU313" s="240" t="str">
        <f>IF($AL313="","",RANK(AV313,$AV$2:$AV$1001)+COUNTIF($AV$2:AV313,AV313)-1)</f>
        <v/>
      </c>
      <c r="AV313" s="262">
        <f t="shared" si="40"/>
        <v>0</v>
      </c>
    </row>
    <row r="314" spans="26:48" ht="15" customHeight="1" x14ac:dyDescent="0.2">
      <c r="Z314" s="240" t="str">
        <f>Shares!A314</f>
        <v/>
      </c>
      <c r="AA314" s="240" t="str">
        <f>Shares!B314</f>
        <v/>
      </c>
      <c r="AB314" s="240" t="str">
        <f>Shares!C314</f>
        <v/>
      </c>
      <c r="AC314" s="240" t="str">
        <f>Shares!D314</f>
        <v/>
      </c>
      <c r="AD314" s="240">
        <f>IF($Z314="",0,Shares!E314)</f>
        <v>0</v>
      </c>
      <c r="AE314" s="262">
        <f>IF($Z314="",0,Shares!K314*Shares!J314)</f>
        <v>0</v>
      </c>
      <c r="AF314" s="263">
        <f t="shared" si="39"/>
        <v>0</v>
      </c>
      <c r="AG314" s="262">
        <f>IF($Z314="",0,Shares!M314)</f>
        <v>0</v>
      </c>
      <c r="AH314" s="263">
        <f>IF($Z314="",0,Shares!N314)</f>
        <v>0</v>
      </c>
      <c r="AI314" s="240" t="str">
        <f>IF($Z314="","",RANK(AE314,$AE$2:$AE$1001)+COUNTIF($AE$2:AE314,AE314)-1)</f>
        <v/>
      </c>
      <c r="AJ314" s="240" t="str">
        <f>IF($AD314&lt;0,COUNT($AJ$1:AJ313)+1,"")</f>
        <v/>
      </c>
      <c r="AL314" s="240" t="str">
        <f>'All Ticker P&amp;L'!A314</f>
        <v/>
      </c>
      <c r="AM314" s="240" t="str">
        <f>'All Ticker P&amp;L'!B314</f>
        <v/>
      </c>
      <c r="AN314" s="240" t="str">
        <f>'All Ticker P&amp;L'!C314</f>
        <v/>
      </c>
      <c r="AO314" s="240" t="str">
        <f>'All Ticker P&amp;L'!D314</f>
        <v/>
      </c>
      <c r="AP314" s="240">
        <f>IF($AL314="",0,'All Ticker P&amp;L'!E314)</f>
        <v>0</v>
      </c>
      <c r="AQ314" s="262">
        <f>IF($AL314="",0,'All Ticker P&amp;L'!J314*'All Ticker P&amp;L'!I314)</f>
        <v>0</v>
      </c>
      <c r="AR314" s="262">
        <f>IF($AL314="",0,'All Ticker P&amp;L'!L314)</f>
        <v>0</v>
      </c>
      <c r="AS314" s="263">
        <f>IF($AL314="",0,'All Ticker P&amp;L'!M314)</f>
        <v>0</v>
      </c>
      <c r="AT314" s="240" t="str">
        <f>IF($AL314="","",RANK(AR314,$AR$2:$AR$1001)+COUNTIF($AR$2:AR314,AR314)-1)</f>
        <v/>
      </c>
      <c r="AU314" s="240" t="str">
        <f>IF($AL314="","",RANK(AV314,$AV$2:$AV$1001)+COUNTIF($AV$2:AV314,AV314)-1)</f>
        <v/>
      </c>
      <c r="AV314" s="262">
        <f t="shared" si="40"/>
        <v>0</v>
      </c>
    </row>
    <row r="315" spans="26:48" ht="15" customHeight="1" x14ac:dyDescent="0.2">
      <c r="Z315" s="240" t="str">
        <f>Shares!A315</f>
        <v/>
      </c>
      <c r="AA315" s="240" t="str">
        <f>Shares!B315</f>
        <v/>
      </c>
      <c r="AB315" s="240" t="str">
        <f>Shares!C315</f>
        <v/>
      </c>
      <c r="AC315" s="240" t="str">
        <f>Shares!D315</f>
        <v/>
      </c>
      <c r="AD315" s="240">
        <f>IF($Z315="",0,Shares!E315)</f>
        <v>0</v>
      </c>
      <c r="AE315" s="262">
        <f>IF($Z315="",0,Shares!K315*Shares!J315)</f>
        <v>0</v>
      </c>
      <c r="AF315" s="263">
        <f t="shared" si="39"/>
        <v>0</v>
      </c>
      <c r="AG315" s="262">
        <f>IF($Z315="",0,Shares!M315)</f>
        <v>0</v>
      </c>
      <c r="AH315" s="263">
        <f>IF($Z315="",0,Shares!N315)</f>
        <v>0</v>
      </c>
      <c r="AI315" s="240" t="str">
        <f>IF($Z315="","",RANK(AE315,$AE$2:$AE$1001)+COUNTIF($AE$2:AE315,AE315)-1)</f>
        <v/>
      </c>
      <c r="AJ315" s="240" t="str">
        <f>IF($AD315&lt;0,COUNT($AJ$1:AJ314)+1,"")</f>
        <v/>
      </c>
      <c r="AL315" s="240" t="str">
        <f>'All Ticker P&amp;L'!A315</f>
        <v/>
      </c>
      <c r="AM315" s="240" t="str">
        <f>'All Ticker P&amp;L'!B315</f>
        <v/>
      </c>
      <c r="AN315" s="240" t="str">
        <f>'All Ticker P&amp;L'!C315</f>
        <v/>
      </c>
      <c r="AO315" s="240" t="str">
        <f>'All Ticker P&amp;L'!D315</f>
        <v/>
      </c>
      <c r="AP315" s="240">
        <f>IF($AL315="",0,'All Ticker P&amp;L'!E315)</f>
        <v>0</v>
      </c>
      <c r="AQ315" s="262">
        <f>IF($AL315="",0,'All Ticker P&amp;L'!J315*'All Ticker P&amp;L'!I315)</f>
        <v>0</v>
      </c>
      <c r="AR315" s="262">
        <f>IF($AL315="",0,'All Ticker P&amp;L'!L315)</f>
        <v>0</v>
      </c>
      <c r="AS315" s="263">
        <f>IF($AL315="",0,'All Ticker P&amp;L'!M315)</f>
        <v>0</v>
      </c>
      <c r="AT315" s="240" t="str">
        <f>IF($AL315="","",RANK(AR315,$AR$2:$AR$1001)+COUNTIF($AR$2:AR315,AR315)-1)</f>
        <v/>
      </c>
      <c r="AU315" s="240" t="str">
        <f>IF($AL315="","",RANK(AV315,$AV$2:$AV$1001)+COUNTIF($AV$2:AV315,AV315)-1)</f>
        <v/>
      </c>
      <c r="AV315" s="262">
        <f t="shared" si="40"/>
        <v>0</v>
      </c>
    </row>
    <row r="316" spans="26:48" ht="15" customHeight="1" x14ac:dyDescent="0.2">
      <c r="Z316" s="240" t="str">
        <f>Shares!A316</f>
        <v/>
      </c>
      <c r="AA316" s="240" t="str">
        <f>Shares!B316</f>
        <v/>
      </c>
      <c r="AB316" s="240" t="str">
        <f>Shares!C316</f>
        <v/>
      </c>
      <c r="AC316" s="240" t="str">
        <f>Shares!D316</f>
        <v/>
      </c>
      <c r="AD316" s="240">
        <f>IF($Z316="",0,Shares!E316)</f>
        <v>0</v>
      </c>
      <c r="AE316" s="262">
        <f>IF($Z316="",0,Shares!K316*Shares!J316)</f>
        <v>0</v>
      </c>
      <c r="AF316" s="263">
        <f t="shared" si="39"/>
        <v>0</v>
      </c>
      <c r="AG316" s="262">
        <f>IF($Z316="",0,Shares!M316)</f>
        <v>0</v>
      </c>
      <c r="AH316" s="263">
        <f>IF($Z316="",0,Shares!N316)</f>
        <v>0</v>
      </c>
      <c r="AI316" s="240" t="str">
        <f>IF($Z316="","",RANK(AE316,$AE$2:$AE$1001)+COUNTIF($AE$2:AE316,AE316)-1)</f>
        <v/>
      </c>
      <c r="AJ316" s="240" t="str">
        <f>IF($AD316&lt;0,COUNT($AJ$1:AJ315)+1,"")</f>
        <v/>
      </c>
      <c r="AL316" s="240" t="str">
        <f>'All Ticker P&amp;L'!A316</f>
        <v/>
      </c>
      <c r="AM316" s="240" t="str">
        <f>'All Ticker P&amp;L'!B316</f>
        <v/>
      </c>
      <c r="AN316" s="240" t="str">
        <f>'All Ticker P&amp;L'!C316</f>
        <v/>
      </c>
      <c r="AO316" s="240" t="str">
        <f>'All Ticker P&amp;L'!D316</f>
        <v/>
      </c>
      <c r="AP316" s="240">
        <f>IF($AL316="",0,'All Ticker P&amp;L'!E316)</f>
        <v>0</v>
      </c>
      <c r="AQ316" s="262">
        <f>IF($AL316="",0,'All Ticker P&amp;L'!J316*'All Ticker P&amp;L'!I316)</f>
        <v>0</v>
      </c>
      <c r="AR316" s="262">
        <f>IF($AL316="",0,'All Ticker P&amp;L'!L316)</f>
        <v>0</v>
      </c>
      <c r="AS316" s="263">
        <f>IF($AL316="",0,'All Ticker P&amp;L'!M316)</f>
        <v>0</v>
      </c>
      <c r="AT316" s="240" t="str">
        <f>IF($AL316="","",RANK(AR316,$AR$2:$AR$1001)+COUNTIF($AR$2:AR316,AR316)-1)</f>
        <v/>
      </c>
      <c r="AU316" s="240" t="str">
        <f>IF($AL316="","",RANK(AV316,$AV$2:$AV$1001)+COUNTIF($AV$2:AV316,AV316)-1)</f>
        <v/>
      </c>
      <c r="AV316" s="262">
        <f t="shared" si="40"/>
        <v>0</v>
      </c>
    </row>
    <row r="317" spans="26:48" ht="15" customHeight="1" x14ac:dyDescent="0.2">
      <c r="Z317" s="240" t="str">
        <f>Shares!A317</f>
        <v/>
      </c>
      <c r="AA317" s="240" t="str">
        <f>Shares!B317</f>
        <v/>
      </c>
      <c r="AB317" s="240" t="str">
        <f>Shares!C317</f>
        <v/>
      </c>
      <c r="AC317" s="240" t="str">
        <f>Shares!D317</f>
        <v/>
      </c>
      <c r="AD317" s="240">
        <f>IF($Z317="",0,Shares!E317)</f>
        <v>0</v>
      </c>
      <c r="AE317" s="262">
        <f>IF($Z317="",0,Shares!K317*Shares!J317)</f>
        <v>0</v>
      </c>
      <c r="AF317" s="263">
        <f t="shared" si="39"/>
        <v>0</v>
      </c>
      <c r="AG317" s="262">
        <f>IF($Z317="",0,Shares!M317)</f>
        <v>0</v>
      </c>
      <c r="AH317" s="263">
        <f>IF($Z317="",0,Shares!N317)</f>
        <v>0</v>
      </c>
      <c r="AI317" s="240" t="str">
        <f>IF($Z317="","",RANK(AE317,$AE$2:$AE$1001)+COUNTIF($AE$2:AE317,AE317)-1)</f>
        <v/>
      </c>
      <c r="AJ317" s="240" t="str">
        <f>IF($AD317&lt;0,COUNT($AJ$1:AJ316)+1,"")</f>
        <v/>
      </c>
      <c r="AL317" s="240" t="str">
        <f>'All Ticker P&amp;L'!A317</f>
        <v/>
      </c>
      <c r="AM317" s="240" t="str">
        <f>'All Ticker P&amp;L'!B317</f>
        <v/>
      </c>
      <c r="AN317" s="240" t="str">
        <f>'All Ticker P&amp;L'!C317</f>
        <v/>
      </c>
      <c r="AO317" s="240" t="str">
        <f>'All Ticker P&amp;L'!D317</f>
        <v/>
      </c>
      <c r="AP317" s="240">
        <f>IF($AL317="",0,'All Ticker P&amp;L'!E317)</f>
        <v>0</v>
      </c>
      <c r="AQ317" s="262">
        <f>IF($AL317="",0,'All Ticker P&amp;L'!J317*'All Ticker P&amp;L'!I317)</f>
        <v>0</v>
      </c>
      <c r="AR317" s="262">
        <f>IF($AL317="",0,'All Ticker P&amp;L'!L317)</f>
        <v>0</v>
      </c>
      <c r="AS317" s="263">
        <f>IF($AL317="",0,'All Ticker P&amp;L'!M317)</f>
        <v>0</v>
      </c>
      <c r="AT317" s="240" t="str">
        <f>IF($AL317="","",RANK(AR317,$AR$2:$AR$1001)+COUNTIF($AR$2:AR317,AR317)-1)</f>
        <v/>
      </c>
      <c r="AU317" s="240" t="str">
        <f>IF($AL317="","",RANK(AV317,$AV$2:$AV$1001)+COUNTIF($AV$2:AV317,AV317)-1)</f>
        <v/>
      </c>
      <c r="AV317" s="262">
        <f t="shared" si="40"/>
        <v>0</v>
      </c>
    </row>
    <row r="318" spans="26:48" ht="15" customHeight="1" x14ac:dyDescent="0.2">
      <c r="Z318" s="240" t="str">
        <f>Shares!A318</f>
        <v/>
      </c>
      <c r="AA318" s="240" t="str">
        <f>Shares!B318</f>
        <v/>
      </c>
      <c r="AB318" s="240" t="str">
        <f>Shares!C318</f>
        <v/>
      </c>
      <c r="AC318" s="240" t="str">
        <f>Shares!D318</f>
        <v/>
      </c>
      <c r="AD318" s="240">
        <f>IF($Z318="",0,Shares!E318)</f>
        <v>0</v>
      </c>
      <c r="AE318" s="262">
        <f>IF($Z318="",0,Shares!K318*Shares!J318)</f>
        <v>0</v>
      </c>
      <c r="AF318" s="263">
        <f t="shared" si="39"/>
        <v>0</v>
      </c>
      <c r="AG318" s="262">
        <f>IF($Z318="",0,Shares!M318)</f>
        <v>0</v>
      </c>
      <c r="AH318" s="263">
        <f>IF($Z318="",0,Shares!N318)</f>
        <v>0</v>
      </c>
      <c r="AI318" s="240" t="str">
        <f>IF($Z318="","",RANK(AE318,$AE$2:$AE$1001)+COUNTIF($AE$2:AE318,AE318)-1)</f>
        <v/>
      </c>
      <c r="AJ318" s="240" t="str">
        <f>IF($AD318&lt;0,COUNT($AJ$1:AJ317)+1,"")</f>
        <v/>
      </c>
      <c r="AL318" s="240" t="str">
        <f>'All Ticker P&amp;L'!A318</f>
        <v/>
      </c>
      <c r="AM318" s="240" t="str">
        <f>'All Ticker P&amp;L'!B318</f>
        <v/>
      </c>
      <c r="AN318" s="240" t="str">
        <f>'All Ticker P&amp;L'!C318</f>
        <v/>
      </c>
      <c r="AO318" s="240" t="str">
        <f>'All Ticker P&amp;L'!D318</f>
        <v/>
      </c>
      <c r="AP318" s="240">
        <f>IF($AL318="",0,'All Ticker P&amp;L'!E318)</f>
        <v>0</v>
      </c>
      <c r="AQ318" s="262">
        <f>IF($AL318="",0,'All Ticker P&amp;L'!J318*'All Ticker P&amp;L'!I318)</f>
        <v>0</v>
      </c>
      <c r="AR318" s="262">
        <f>IF($AL318="",0,'All Ticker P&amp;L'!L318)</f>
        <v>0</v>
      </c>
      <c r="AS318" s="263">
        <f>IF($AL318="",0,'All Ticker P&amp;L'!M318)</f>
        <v>0</v>
      </c>
      <c r="AT318" s="240" t="str">
        <f>IF($AL318="","",RANK(AR318,$AR$2:$AR$1001)+COUNTIF($AR$2:AR318,AR318)-1)</f>
        <v/>
      </c>
      <c r="AU318" s="240" t="str">
        <f>IF($AL318="","",RANK(AV318,$AV$2:$AV$1001)+COUNTIF($AV$2:AV318,AV318)-1)</f>
        <v/>
      </c>
      <c r="AV318" s="262">
        <f t="shared" si="40"/>
        <v>0</v>
      </c>
    </row>
    <row r="319" spans="26:48" ht="15" customHeight="1" x14ac:dyDescent="0.2">
      <c r="Z319" s="240" t="str">
        <f>Shares!A319</f>
        <v/>
      </c>
      <c r="AA319" s="240" t="str">
        <f>Shares!B319</f>
        <v/>
      </c>
      <c r="AB319" s="240" t="str">
        <f>Shares!C319</f>
        <v/>
      </c>
      <c r="AC319" s="240" t="str">
        <f>Shares!D319</f>
        <v/>
      </c>
      <c r="AD319" s="240">
        <f>IF($Z319="",0,Shares!E319)</f>
        <v>0</v>
      </c>
      <c r="AE319" s="262">
        <f>IF($Z319="",0,Shares!K319*Shares!J319)</f>
        <v>0</v>
      </c>
      <c r="AF319" s="263">
        <f t="shared" si="39"/>
        <v>0</v>
      </c>
      <c r="AG319" s="262">
        <f>IF($Z319="",0,Shares!M319)</f>
        <v>0</v>
      </c>
      <c r="AH319" s="263">
        <f>IF($Z319="",0,Shares!N319)</f>
        <v>0</v>
      </c>
      <c r="AI319" s="240" t="str">
        <f>IF($Z319="","",RANK(AE319,$AE$2:$AE$1001)+COUNTIF($AE$2:AE319,AE319)-1)</f>
        <v/>
      </c>
      <c r="AJ319" s="240" t="str">
        <f>IF($AD319&lt;0,COUNT($AJ$1:AJ318)+1,"")</f>
        <v/>
      </c>
      <c r="AL319" s="240" t="str">
        <f>'All Ticker P&amp;L'!A319</f>
        <v/>
      </c>
      <c r="AM319" s="240" t="str">
        <f>'All Ticker P&amp;L'!B319</f>
        <v/>
      </c>
      <c r="AN319" s="240" t="str">
        <f>'All Ticker P&amp;L'!C319</f>
        <v/>
      </c>
      <c r="AO319" s="240" t="str">
        <f>'All Ticker P&amp;L'!D319</f>
        <v/>
      </c>
      <c r="AP319" s="240">
        <f>IF($AL319="",0,'All Ticker P&amp;L'!E319)</f>
        <v>0</v>
      </c>
      <c r="AQ319" s="262">
        <f>IF($AL319="",0,'All Ticker P&amp;L'!J319*'All Ticker P&amp;L'!I319)</f>
        <v>0</v>
      </c>
      <c r="AR319" s="262">
        <f>IF($AL319="",0,'All Ticker P&amp;L'!L319)</f>
        <v>0</v>
      </c>
      <c r="AS319" s="263">
        <f>IF($AL319="",0,'All Ticker P&amp;L'!M319)</f>
        <v>0</v>
      </c>
      <c r="AT319" s="240" t="str">
        <f>IF($AL319="","",RANK(AR319,$AR$2:$AR$1001)+COUNTIF($AR$2:AR319,AR319)-1)</f>
        <v/>
      </c>
      <c r="AU319" s="240" t="str">
        <f>IF($AL319="","",RANK(AV319,$AV$2:$AV$1001)+COUNTIF($AV$2:AV319,AV319)-1)</f>
        <v/>
      </c>
      <c r="AV319" s="262">
        <f t="shared" si="40"/>
        <v>0</v>
      </c>
    </row>
    <row r="320" spans="26:48" ht="15" customHeight="1" x14ac:dyDescent="0.2">
      <c r="Z320" s="240" t="str">
        <f>Shares!A320</f>
        <v/>
      </c>
      <c r="AA320" s="240" t="str">
        <f>Shares!B320</f>
        <v/>
      </c>
      <c r="AB320" s="240" t="str">
        <f>Shares!C320</f>
        <v/>
      </c>
      <c r="AC320" s="240" t="str">
        <f>Shares!D320</f>
        <v/>
      </c>
      <c r="AD320" s="240">
        <f>IF($Z320="",0,Shares!E320)</f>
        <v>0</v>
      </c>
      <c r="AE320" s="262">
        <f>IF($Z320="",0,Shares!K320*Shares!J320)</f>
        <v>0</v>
      </c>
      <c r="AF320" s="263">
        <f t="shared" si="39"/>
        <v>0</v>
      </c>
      <c r="AG320" s="262">
        <f>IF($Z320="",0,Shares!M320)</f>
        <v>0</v>
      </c>
      <c r="AH320" s="263">
        <f>IF($Z320="",0,Shares!N320)</f>
        <v>0</v>
      </c>
      <c r="AI320" s="240" t="str">
        <f>IF($Z320="","",RANK(AE320,$AE$2:$AE$1001)+COUNTIF($AE$2:AE320,AE320)-1)</f>
        <v/>
      </c>
      <c r="AJ320" s="240" t="str">
        <f>IF($AD320&lt;0,COUNT($AJ$1:AJ319)+1,"")</f>
        <v/>
      </c>
      <c r="AL320" s="240" t="str">
        <f>'All Ticker P&amp;L'!A320</f>
        <v/>
      </c>
      <c r="AM320" s="240" t="str">
        <f>'All Ticker P&amp;L'!B320</f>
        <v/>
      </c>
      <c r="AN320" s="240" t="str">
        <f>'All Ticker P&amp;L'!C320</f>
        <v/>
      </c>
      <c r="AO320" s="240" t="str">
        <f>'All Ticker P&amp;L'!D320</f>
        <v/>
      </c>
      <c r="AP320" s="240">
        <f>IF($AL320="",0,'All Ticker P&amp;L'!E320)</f>
        <v>0</v>
      </c>
      <c r="AQ320" s="262">
        <f>IF($AL320="",0,'All Ticker P&amp;L'!J320*'All Ticker P&amp;L'!I320)</f>
        <v>0</v>
      </c>
      <c r="AR320" s="262">
        <f>IF($AL320="",0,'All Ticker P&amp;L'!L320)</f>
        <v>0</v>
      </c>
      <c r="AS320" s="263">
        <f>IF($AL320="",0,'All Ticker P&amp;L'!M320)</f>
        <v>0</v>
      </c>
      <c r="AT320" s="240" t="str">
        <f>IF($AL320="","",RANK(AR320,$AR$2:$AR$1001)+COUNTIF($AR$2:AR320,AR320)-1)</f>
        <v/>
      </c>
      <c r="AU320" s="240" t="str">
        <f>IF($AL320="","",RANK(AV320,$AV$2:$AV$1001)+COUNTIF($AV$2:AV320,AV320)-1)</f>
        <v/>
      </c>
      <c r="AV320" s="262">
        <f t="shared" si="40"/>
        <v>0</v>
      </c>
    </row>
    <row r="321" spans="26:48" ht="15" customHeight="1" x14ac:dyDescent="0.2">
      <c r="Z321" s="240" t="str">
        <f>Shares!A321</f>
        <v/>
      </c>
      <c r="AA321" s="240" t="str">
        <f>Shares!B321</f>
        <v/>
      </c>
      <c r="AB321" s="240" t="str">
        <f>Shares!C321</f>
        <v/>
      </c>
      <c r="AC321" s="240" t="str">
        <f>Shares!D321</f>
        <v/>
      </c>
      <c r="AD321" s="240">
        <f>IF($Z321="",0,Shares!E321)</f>
        <v>0</v>
      </c>
      <c r="AE321" s="262">
        <f>IF($Z321="",0,Shares!K321*Shares!J321)</f>
        <v>0</v>
      </c>
      <c r="AF321" s="263">
        <f t="shared" si="39"/>
        <v>0</v>
      </c>
      <c r="AG321" s="262">
        <f>IF($Z321="",0,Shares!M321)</f>
        <v>0</v>
      </c>
      <c r="AH321" s="263">
        <f>IF($Z321="",0,Shares!N321)</f>
        <v>0</v>
      </c>
      <c r="AI321" s="240" t="str">
        <f>IF($Z321="","",RANK(AE321,$AE$2:$AE$1001)+COUNTIF($AE$2:AE321,AE321)-1)</f>
        <v/>
      </c>
      <c r="AJ321" s="240" t="str">
        <f>IF($AD321&lt;0,COUNT($AJ$1:AJ320)+1,"")</f>
        <v/>
      </c>
      <c r="AL321" s="240" t="str">
        <f>'All Ticker P&amp;L'!A321</f>
        <v/>
      </c>
      <c r="AM321" s="240" t="str">
        <f>'All Ticker P&amp;L'!B321</f>
        <v/>
      </c>
      <c r="AN321" s="240" t="str">
        <f>'All Ticker P&amp;L'!C321</f>
        <v/>
      </c>
      <c r="AO321" s="240" t="str">
        <f>'All Ticker P&amp;L'!D321</f>
        <v/>
      </c>
      <c r="AP321" s="240">
        <f>IF($AL321="",0,'All Ticker P&amp;L'!E321)</f>
        <v>0</v>
      </c>
      <c r="AQ321" s="262">
        <f>IF($AL321="",0,'All Ticker P&amp;L'!J321*'All Ticker P&amp;L'!I321)</f>
        <v>0</v>
      </c>
      <c r="AR321" s="262">
        <f>IF($AL321="",0,'All Ticker P&amp;L'!L321)</f>
        <v>0</v>
      </c>
      <c r="AS321" s="263">
        <f>IF($AL321="",0,'All Ticker P&amp;L'!M321)</f>
        <v>0</v>
      </c>
      <c r="AT321" s="240" t="str">
        <f>IF($AL321="","",RANK(AR321,$AR$2:$AR$1001)+COUNTIF($AR$2:AR321,AR321)-1)</f>
        <v/>
      </c>
      <c r="AU321" s="240" t="str">
        <f>IF($AL321="","",RANK(AV321,$AV$2:$AV$1001)+COUNTIF($AV$2:AV321,AV321)-1)</f>
        <v/>
      </c>
      <c r="AV321" s="262">
        <f t="shared" si="40"/>
        <v>0</v>
      </c>
    </row>
    <row r="322" spans="26:48" ht="15" customHeight="1" x14ac:dyDescent="0.2">
      <c r="Z322" s="240" t="str">
        <f>Shares!A322</f>
        <v/>
      </c>
      <c r="AA322" s="240" t="str">
        <f>Shares!B322</f>
        <v/>
      </c>
      <c r="AB322" s="240" t="str">
        <f>Shares!C322</f>
        <v/>
      </c>
      <c r="AC322" s="240" t="str">
        <f>Shares!D322</f>
        <v/>
      </c>
      <c r="AD322" s="240">
        <f>IF($Z322="",0,Shares!E322)</f>
        <v>0</v>
      </c>
      <c r="AE322" s="262">
        <f>IF($Z322="",0,Shares!K322*Shares!J322)</f>
        <v>0</v>
      </c>
      <c r="AF322" s="263">
        <f t="shared" ref="AF322:AF385" si="41">IFERROR(AE322/$B$5,0)</f>
        <v>0</v>
      </c>
      <c r="AG322" s="262">
        <f>IF($Z322="",0,Shares!M322)</f>
        <v>0</v>
      </c>
      <c r="AH322" s="263">
        <f>IF($Z322="",0,Shares!N322)</f>
        <v>0</v>
      </c>
      <c r="AI322" s="240" t="str">
        <f>IF($Z322="","",RANK(AE322,$AE$2:$AE$1001)+COUNTIF($AE$2:AE322,AE322)-1)</f>
        <v/>
      </c>
      <c r="AJ322" s="240" t="str">
        <f>IF($AD322&lt;0,COUNT($AJ$1:AJ321)+1,"")</f>
        <v/>
      </c>
      <c r="AL322" s="240" t="str">
        <f>'All Ticker P&amp;L'!A322</f>
        <v/>
      </c>
      <c r="AM322" s="240" t="str">
        <f>'All Ticker P&amp;L'!B322</f>
        <v/>
      </c>
      <c r="AN322" s="240" t="str">
        <f>'All Ticker P&amp;L'!C322</f>
        <v/>
      </c>
      <c r="AO322" s="240" t="str">
        <f>'All Ticker P&amp;L'!D322</f>
        <v/>
      </c>
      <c r="AP322" s="240">
        <f>IF($AL322="",0,'All Ticker P&amp;L'!E322)</f>
        <v>0</v>
      </c>
      <c r="AQ322" s="262">
        <f>IF($AL322="",0,'All Ticker P&amp;L'!J322*'All Ticker P&amp;L'!I322)</f>
        <v>0</v>
      </c>
      <c r="AR322" s="262">
        <f>IF($AL322="",0,'All Ticker P&amp;L'!L322)</f>
        <v>0</v>
      </c>
      <c r="AS322" s="263">
        <f>IF($AL322="",0,'All Ticker P&amp;L'!M322)</f>
        <v>0</v>
      </c>
      <c r="AT322" s="240" t="str">
        <f>IF($AL322="","",RANK(AR322,$AR$2:$AR$1001)+COUNTIF($AR$2:AR322,AR322)-1)</f>
        <v/>
      </c>
      <c r="AU322" s="240" t="str">
        <f>IF($AL322="","",RANK(AV322,$AV$2:$AV$1001)+COUNTIF($AV$2:AV322,AV322)-1)</f>
        <v/>
      </c>
      <c r="AV322" s="262">
        <f t="shared" ref="AV322:AV385" si="42">-AR322</f>
        <v>0</v>
      </c>
    </row>
    <row r="323" spans="26:48" ht="15" customHeight="1" x14ac:dyDescent="0.2">
      <c r="Z323" s="240" t="str">
        <f>Shares!A323</f>
        <v/>
      </c>
      <c r="AA323" s="240" t="str">
        <f>Shares!B323</f>
        <v/>
      </c>
      <c r="AB323" s="240" t="str">
        <f>Shares!C323</f>
        <v/>
      </c>
      <c r="AC323" s="240" t="str">
        <f>Shares!D323</f>
        <v/>
      </c>
      <c r="AD323" s="240">
        <f>IF($Z323="",0,Shares!E323)</f>
        <v>0</v>
      </c>
      <c r="AE323" s="262">
        <f>IF($Z323="",0,Shares!K323*Shares!J323)</f>
        <v>0</v>
      </c>
      <c r="AF323" s="263">
        <f t="shared" si="41"/>
        <v>0</v>
      </c>
      <c r="AG323" s="262">
        <f>IF($Z323="",0,Shares!M323)</f>
        <v>0</v>
      </c>
      <c r="AH323" s="263">
        <f>IF($Z323="",0,Shares!N323)</f>
        <v>0</v>
      </c>
      <c r="AI323" s="240" t="str">
        <f>IF($Z323="","",RANK(AE323,$AE$2:$AE$1001)+COUNTIF($AE$2:AE323,AE323)-1)</f>
        <v/>
      </c>
      <c r="AJ323" s="240" t="str">
        <f>IF($AD323&lt;0,COUNT($AJ$1:AJ322)+1,"")</f>
        <v/>
      </c>
      <c r="AL323" s="240" t="str">
        <f>'All Ticker P&amp;L'!A323</f>
        <v/>
      </c>
      <c r="AM323" s="240" t="str">
        <f>'All Ticker P&amp;L'!B323</f>
        <v/>
      </c>
      <c r="AN323" s="240" t="str">
        <f>'All Ticker P&amp;L'!C323</f>
        <v/>
      </c>
      <c r="AO323" s="240" t="str">
        <f>'All Ticker P&amp;L'!D323</f>
        <v/>
      </c>
      <c r="AP323" s="240">
        <f>IF($AL323="",0,'All Ticker P&amp;L'!E323)</f>
        <v>0</v>
      </c>
      <c r="AQ323" s="262">
        <f>IF($AL323="",0,'All Ticker P&amp;L'!J323*'All Ticker P&amp;L'!I323)</f>
        <v>0</v>
      </c>
      <c r="AR323" s="262">
        <f>IF($AL323="",0,'All Ticker P&amp;L'!L323)</f>
        <v>0</v>
      </c>
      <c r="AS323" s="263">
        <f>IF($AL323="",0,'All Ticker P&amp;L'!M323)</f>
        <v>0</v>
      </c>
      <c r="AT323" s="240" t="str">
        <f>IF($AL323="","",RANK(AR323,$AR$2:$AR$1001)+COUNTIF($AR$2:AR323,AR323)-1)</f>
        <v/>
      </c>
      <c r="AU323" s="240" t="str">
        <f>IF($AL323="","",RANK(AV323,$AV$2:$AV$1001)+COUNTIF($AV$2:AV323,AV323)-1)</f>
        <v/>
      </c>
      <c r="AV323" s="262">
        <f t="shared" si="42"/>
        <v>0</v>
      </c>
    </row>
    <row r="324" spans="26:48" ht="15" customHeight="1" x14ac:dyDescent="0.2">
      <c r="Z324" s="240" t="str">
        <f>Shares!A324</f>
        <v/>
      </c>
      <c r="AA324" s="240" t="str">
        <f>Shares!B324</f>
        <v/>
      </c>
      <c r="AB324" s="240" t="str">
        <f>Shares!C324</f>
        <v/>
      </c>
      <c r="AC324" s="240" t="str">
        <f>Shares!D324</f>
        <v/>
      </c>
      <c r="AD324" s="240">
        <f>IF($Z324="",0,Shares!E324)</f>
        <v>0</v>
      </c>
      <c r="AE324" s="262">
        <f>IF($Z324="",0,Shares!K324*Shares!J324)</f>
        <v>0</v>
      </c>
      <c r="AF324" s="263">
        <f t="shared" si="41"/>
        <v>0</v>
      </c>
      <c r="AG324" s="262">
        <f>IF($Z324="",0,Shares!M324)</f>
        <v>0</v>
      </c>
      <c r="AH324" s="263">
        <f>IF($Z324="",0,Shares!N324)</f>
        <v>0</v>
      </c>
      <c r="AI324" s="240" t="str">
        <f>IF($Z324="","",RANK(AE324,$AE$2:$AE$1001)+COUNTIF($AE$2:AE324,AE324)-1)</f>
        <v/>
      </c>
      <c r="AJ324" s="240" t="str">
        <f>IF($AD324&lt;0,COUNT($AJ$1:AJ323)+1,"")</f>
        <v/>
      </c>
      <c r="AL324" s="240" t="str">
        <f>'All Ticker P&amp;L'!A324</f>
        <v/>
      </c>
      <c r="AM324" s="240" t="str">
        <f>'All Ticker P&amp;L'!B324</f>
        <v/>
      </c>
      <c r="AN324" s="240" t="str">
        <f>'All Ticker P&amp;L'!C324</f>
        <v/>
      </c>
      <c r="AO324" s="240" t="str">
        <f>'All Ticker P&amp;L'!D324</f>
        <v/>
      </c>
      <c r="AP324" s="240">
        <f>IF($AL324="",0,'All Ticker P&amp;L'!E324)</f>
        <v>0</v>
      </c>
      <c r="AQ324" s="262">
        <f>IF($AL324="",0,'All Ticker P&amp;L'!J324*'All Ticker P&amp;L'!I324)</f>
        <v>0</v>
      </c>
      <c r="AR324" s="262">
        <f>IF($AL324="",0,'All Ticker P&amp;L'!L324)</f>
        <v>0</v>
      </c>
      <c r="AS324" s="263">
        <f>IF($AL324="",0,'All Ticker P&amp;L'!M324)</f>
        <v>0</v>
      </c>
      <c r="AT324" s="240" t="str">
        <f>IF($AL324="","",RANK(AR324,$AR$2:$AR$1001)+COUNTIF($AR$2:AR324,AR324)-1)</f>
        <v/>
      </c>
      <c r="AU324" s="240" t="str">
        <f>IF($AL324="","",RANK(AV324,$AV$2:$AV$1001)+COUNTIF($AV$2:AV324,AV324)-1)</f>
        <v/>
      </c>
      <c r="AV324" s="262">
        <f t="shared" si="42"/>
        <v>0</v>
      </c>
    </row>
    <row r="325" spans="26:48" ht="15" customHeight="1" x14ac:dyDescent="0.2">
      <c r="Z325" s="240" t="str">
        <f>Shares!A325</f>
        <v/>
      </c>
      <c r="AA325" s="240" t="str">
        <f>Shares!B325</f>
        <v/>
      </c>
      <c r="AB325" s="240" t="str">
        <f>Shares!C325</f>
        <v/>
      </c>
      <c r="AC325" s="240" t="str">
        <f>Shares!D325</f>
        <v/>
      </c>
      <c r="AD325" s="240">
        <f>IF($Z325="",0,Shares!E325)</f>
        <v>0</v>
      </c>
      <c r="AE325" s="262">
        <f>IF($Z325="",0,Shares!K325*Shares!J325)</f>
        <v>0</v>
      </c>
      <c r="AF325" s="263">
        <f t="shared" si="41"/>
        <v>0</v>
      </c>
      <c r="AG325" s="262">
        <f>IF($Z325="",0,Shares!M325)</f>
        <v>0</v>
      </c>
      <c r="AH325" s="263">
        <f>IF($Z325="",0,Shares!N325)</f>
        <v>0</v>
      </c>
      <c r="AI325" s="240" t="str">
        <f>IF($Z325="","",RANK(AE325,$AE$2:$AE$1001)+COUNTIF($AE$2:AE325,AE325)-1)</f>
        <v/>
      </c>
      <c r="AJ325" s="240" t="str">
        <f>IF($AD325&lt;0,COUNT($AJ$1:AJ324)+1,"")</f>
        <v/>
      </c>
      <c r="AL325" s="240" t="str">
        <f>'All Ticker P&amp;L'!A325</f>
        <v/>
      </c>
      <c r="AM325" s="240" t="str">
        <f>'All Ticker P&amp;L'!B325</f>
        <v/>
      </c>
      <c r="AN325" s="240" t="str">
        <f>'All Ticker P&amp;L'!C325</f>
        <v/>
      </c>
      <c r="AO325" s="240" t="str">
        <f>'All Ticker P&amp;L'!D325</f>
        <v/>
      </c>
      <c r="AP325" s="240">
        <f>IF($AL325="",0,'All Ticker P&amp;L'!E325)</f>
        <v>0</v>
      </c>
      <c r="AQ325" s="262">
        <f>IF($AL325="",0,'All Ticker P&amp;L'!J325*'All Ticker P&amp;L'!I325)</f>
        <v>0</v>
      </c>
      <c r="AR325" s="262">
        <f>IF($AL325="",0,'All Ticker P&amp;L'!L325)</f>
        <v>0</v>
      </c>
      <c r="AS325" s="263">
        <f>IF($AL325="",0,'All Ticker P&amp;L'!M325)</f>
        <v>0</v>
      </c>
      <c r="AT325" s="240" t="str">
        <f>IF($AL325="","",RANK(AR325,$AR$2:$AR$1001)+COUNTIF($AR$2:AR325,AR325)-1)</f>
        <v/>
      </c>
      <c r="AU325" s="240" t="str">
        <f>IF($AL325="","",RANK(AV325,$AV$2:$AV$1001)+COUNTIF($AV$2:AV325,AV325)-1)</f>
        <v/>
      </c>
      <c r="AV325" s="262">
        <f t="shared" si="42"/>
        <v>0</v>
      </c>
    </row>
    <row r="326" spans="26:48" ht="15" customHeight="1" x14ac:dyDescent="0.2">
      <c r="Z326" s="240" t="str">
        <f>Shares!A326</f>
        <v/>
      </c>
      <c r="AA326" s="240" t="str">
        <f>Shares!B326</f>
        <v/>
      </c>
      <c r="AB326" s="240" t="str">
        <f>Shares!C326</f>
        <v/>
      </c>
      <c r="AC326" s="240" t="str">
        <f>Shares!D326</f>
        <v/>
      </c>
      <c r="AD326" s="240">
        <f>IF($Z326="",0,Shares!E326)</f>
        <v>0</v>
      </c>
      <c r="AE326" s="262">
        <f>IF($Z326="",0,Shares!K326*Shares!J326)</f>
        <v>0</v>
      </c>
      <c r="AF326" s="263">
        <f t="shared" si="41"/>
        <v>0</v>
      </c>
      <c r="AG326" s="262">
        <f>IF($Z326="",0,Shares!M326)</f>
        <v>0</v>
      </c>
      <c r="AH326" s="263">
        <f>IF($Z326="",0,Shares!N326)</f>
        <v>0</v>
      </c>
      <c r="AI326" s="240" t="str">
        <f>IF($Z326="","",RANK(AE326,$AE$2:$AE$1001)+COUNTIF($AE$2:AE326,AE326)-1)</f>
        <v/>
      </c>
      <c r="AJ326" s="240" t="str">
        <f>IF($AD326&lt;0,COUNT($AJ$1:AJ325)+1,"")</f>
        <v/>
      </c>
      <c r="AL326" s="240" t="str">
        <f>'All Ticker P&amp;L'!A326</f>
        <v/>
      </c>
      <c r="AM326" s="240" t="str">
        <f>'All Ticker P&amp;L'!B326</f>
        <v/>
      </c>
      <c r="AN326" s="240" t="str">
        <f>'All Ticker P&amp;L'!C326</f>
        <v/>
      </c>
      <c r="AO326" s="240" t="str">
        <f>'All Ticker P&amp;L'!D326</f>
        <v/>
      </c>
      <c r="AP326" s="240">
        <f>IF($AL326="",0,'All Ticker P&amp;L'!E326)</f>
        <v>0</v>
      </c>
      <c r="AQ326" s="262">
        <f>IF($AL326="",0,'All Ticker P&amp;L'!J326*'All Ticker P&amp;L'!I326)</f>
        <v>0</v>
      </c>
      <c r="AR326" s="262">
        <f>IF($AL326="",0,'All Ticker P&amp;L'!L326)</f>
        <v>0</v>
      </c>
      <c r="AS326" s="263">
        <f>IF($AL326="",0,'All Ticker P&amp;L'!M326)</f>
        <v>0</v>
      </c>
      <c r="AT326" s="240" t="str">
        <f>IF($AL326="","",RANK(AR326,$AR$2:$AR$1001)+COUNTIF($AR$2:AR326,AR326)-1)</f>
        <v/>
      </c>
      <c r="AU326" s="240" t="str">
        <f>IF($AL326="","",RANK(AV326,$AV$2:$AV$1001)+COUNTIF($AV$2:AV326,AV326)-1)</f>
        <v/>
      </c>
      <c r="AV326" s="262">
        <f t="shared" si="42"/>
        <v>0</v>
      </c>
    </row>
    <row r="327" spans="26:48" ht="15" customHeight="1" x14ac:dyDescent="0.2">
      <c r="Z327" s="240" t="str">
        <f>Shares!A327</f>
        <v/>
      </c>
      <c r="AA327" s="240" t="str">
        <f>Shares!B327</f>
        <v/>
      </c>
      <c r="AB327" s="240" t="str">
        <f>Shares!C327</f>
        <v/>
      </c>
      <c r="AC327" s="240" t="str">
        <f>Shares!D327</f>
        <v/>
      </c>
      <c r="AD327" s="240">
        <f>IF($Z327="",0,Shares!E327)</f>
        <v>0</v>
      </c>
      <c r="AE327" s="262">
        <f>IF($Z327="",0,Shares!K327*Shares!J327)</f>
        <v>0</v>
      </c>
      <c r="AF327" s="263">
        <f t="shared" si="41"/>
        <v>0</v>
      </c>
      <c r="AG327" s="262">
        <f>IF($Z327="",0,Shares!M327)</f>
        <v>0</v>
      </c>
      <c r="AH327" s="263">
        <f>IF($Z327="",0,Shares!N327)</f>
        <v>0</v>
      </c>
      <c r="AI327" s="240" t="str">
        <f>IF($Z327="","",RANK(AE327,$AE$2:$AE$1001)+COUNTIF($AE$2:AE327,AE327)-1)</f>
        <v/>
      </c>
      <c r="AJ327" s="240" t="str">
        <f>IF($AD327&lt;0,COUNT($AJ$1:AJ326)+1,"")</f>
        <v/>
      </c>
      <c r="AL327" s="240" t="str">
        <f>'All Ticker P&amp;L'!A327</f>
        <v/>
      </c>
      <c r="AM327" s="240" t="str">
        <f>'All Ticker P&amp;L'!B327</f>
        <v/>
      </c>
      <c r="AN327" s="240" t="str">
        <f>'All Ticker P&amp;L'!C327</f>
        <v/>
      </c>
      <c r="AO327" s="240" t="str">
        <f>'All Ticker P&amp;L'!D327</f>
        <v/>
      </c>
      <c r="AP327" s="240">
        <f>IF($AL327="",0,'All Ticker P&amp;L'!E327)</f>
        <v>0</v>
      </c>
      <c r="AQ327" s="262">
        <f>IF($AL327="",0,'All Ticker P&amp;L'!J327*'All Ticker P&amp;L'!I327)</f>
        <v>0</v>
      </c>
      <c r="AR327" s="262">
        <f>IF($AL327="",0,'All Ticker P&amp;L'!L327)</f>
        <v>0</v>
      </c>
      <c r="AS327" s="263">
        <f>IF($AL327="",0,'All Ticker P&amp;L'!M327)</f>
        <v>0</v>
      </c>
      <c r="AT327" s="240" t="str">
        <f>IF($AL327="","",RANK(AR327,$AR$2:$AR$1001)+COUNTIF($AR$2:AR327,AR327)-1)</f>
        <v/>
      </c>
      <c r="AU327" s="240" t="str">
        <f>IF($AL327="","",RANK(AV327,$AV$2:$AV$1001)+COUNTIF($AV$2:AV327,AV327)-1)</f>
        <v/>
      </c>
      <c r="AV327" s="262">
        <f t="shared" si="42"/>
        <v>0</v>
      </c>
    </row>
    <row r="328" spans="26:48" ht="15" customHeight="1" x14ac:dyDescent="0.2">
      <c r="Z328" s="240" t="str">
        <f>Shares!A328</f>
        <v/>
      </c>
      <c r="AA328" s="240" t="str">
        <f>Shares!B328</f>
        <v/>
      </c>
      <c r="AB328" s="240" t="str">
        <f>Shares!C328</f>
        <v/>
      </c>
      <c r="AC328" s="240" t="str">
        <f>Shares!D328</f>
        <v/>
      </c>
      <c r="AD328" s="240">
        <f>IF($Z328="",0,Shares!E328)</f>
        <v>0</v>
      </c>
      <c r="AE328" s="262">
        <f>IF($Z328="",0,Shares!K328*Shares!J328)</f>
        <v>0</v>
      </c>
      <c r="AF328" s="263">
        <f t="shared" si="41"/>
        <v>0</v>
      </c>
      <c r="AG328" s="262">
        <f>IF($Z328="",0,Shares!M328)</f>
        <v>0</v>
      </c>
      <c r="AH328" s="263">
        <f>IF($Z328="",0,Shares!N328)</f>
        <v>0</v>
      </c>
      <c r="AI328" s="240" t="str">
        <f>IF($Z328="","",RANK(AE328,$AE$2:$AE$1001)+COUNTIF($AE$2:AE328,AE328)-1)</f>
        <v/>
      </c>
      <c r="AJ328" s="240" t="str">
        <f>IF($AD328&lt;0,COUNT($AJ$1:AJ327)+1,"")</f>
        <v/>
      </c>
      <c r="AL328" s="240" t="str">
        <f>'All Ticker P&amp;L'!A328</f>
        <v/>
      </c>
      <c r="AM328" s="240" t="str">
        <f>'All Ticker P&amp;L'!B328</f>
        <v/>
      </c>
      <c r="AN328" s="240" t="str">
        <f>'All Ticker P&amp;L'!C328</f>
        <v/>
      </c>
      <c r="AO328" s="240" t="str">
        <f>'All Ticker P&amp;L'!D328</f>
        <v/>
      </c>
      <c r="AP328" s="240">
        <f>IF($AL328="",0,'All Ticker P&amp;L'!E328)</f>
        <v>0</v>
      </c>
      <c r="AQ328" s="262">
        <f>IF($AL328="",0,'All Ticker P&amp;L'!J328*'All Ticker P&amp;L'!I328)</f>
        <v>0</v>
      </c>
      <c r="AR328" s="262">
        <f>IF($AL328="",0,'All Ticker P&amp;L'!L328)</f>
        <v>0</v>
      </c>
      <c r="AS328" s="263">
        <f>IF($AL328="",0,'All Ticker P&amp;L'!M328)</f>
        <v>0</v>
      </c>
      <c r="AT328" s="240" t="str">
        <f>IF($AL328="","",RANK(AR328,$AR$2:$AR$1001)+COUNTIF($AR$2:AR328,AR328)-1)</f>
        <v/>
      </c>
      <c r="AU328" s="240" t="str">
        <f>IF($AL328="","",RANK(AV328,$AV$2:$AV$1001)+COUNTIF($AV$2:AV328,AV328)-1)</f>
        <v/>
      </c>
      <c r="AV328" s="262">
        <f t="shared" si="42"/>
        <v>0</v>
      </c>
    </row>
    <row r="329" spans="26:48" ht="15" customHeight="1" x14ac:dyDescent="0.2">
      <c r="Z329" s="240" t="str">
        <f>Shares!A329</f>
        <v/>
      </c>
      <c r="AA329" s="240" t="str">
        <f>Shares!B329</f>
        <v/>
      </c>
      <c r="AB329" s="240" t="str">
        <f>Shares!C329</f>
        <v/>
      </c>
      <c r="AC329" s="240" t="str">
        <f>Shares!D329</f>
        <v/>
      </c>
      <c r="AD329" s="240">
        <f>IF($Z329="",0,Shares!E329)</f>
        <v>0</v>
      </c>
      <c r="AE329" s="262">
        <f>IF($Z329="",0,Shares!K329*Shares!J329)</f>
        <v>0</v>
      </c>
      <c r="AF329" s="263">
        <f t="shared" si="41"/>
        <v>0</v>
      </c>
      <c r="AG329" s="262">
        <f>IF($Z329="",0,Shares!M329)</f>
        <v>0</v>
      </c>
      <c r="AH329" s="263">
        <f>IF($Z329="",0,Shares!N329)</f>
        <v>0</v>
      </c>
      <c r="AI329" s="240" t="str">
        <f>IF($Z329="","",RANK(AE329,$AE$2:$AE$1001)+COUNTIF($AE$2:AE329,AE329)-1)</f>
        <v/>
      </c>
      <c r="AJ329" s="240" t="str">
        <f>IF($AD329&lt;0,COUNT($AJ$1:AJ328)+1,"")</f>
        <v/>
      </c>
      <c r="AL329" s="240" t="str">
        <f>'All Ticker P&amp;L'!A329</f>
        <v/>
      </c>
      <c r="AM329" s="240" t="str">
        <f>'All Ticker P&amp;L'!B329</f>
        <v/>
      </c>
      <c r="AN329" s="240" t="str">
        <f>'All Ticker P&amp;L'!C329</f>
        <v/>
      </c>
      <c r="AO329" s="240" t="str">
        <f>'All Ticker P&amp;L'!D329</f>
        <v/>
      </c>
      <c r="AP329" s="240">
        <f>IF($AL329="",0,'All Ticker P&amp;L'!E329)</f>
        <v>0</v>
      </c>
      <c r="AQ329" s="262">
        <f>IF($AL329="",0,'All Ticker P&amp;L'!J329*'All Ticker P&amp;L'!I329)</f>
        <v>0</v>
      </c>
      <c r="AR329" s="262">
        <f>IF($AL329="",0,'All Ticker P&amp;L'!L329)</f>
        <v>0</v>
      </c>
      <c r="AS329" s="263">
        <f>IF($AL329="",0,'All Ticker P&amp;L'!M329)</f>
        <v>0</v>
      </c>
      <c r="AT329" s="240" t="str">
        <f>IF($AL329="","",RANK(AR329,$AR$2:$AR$1001)+COUNTIF($AR$2:AR329,AR329)-1)</f>
        <v/>
      </c>
      <c r="AU329" s="240" t="str">
        <f>IF($AL329="","",RANK(AV329,$AV$2:$AV$1001)+COUNTIF($AV$2:AV329,AV329)-1)</f>
        <v/>
      </c>
      <c r="AV329" s="262">
        <f t="shared" si="42"/>
        <v>0</v>
      </c>
    </row>
    <row r="330" spans="26:48" ht="15" customHeight="1" x14ac:dyDescent="0.2">
      <c r="Z330" s="240" t="str">
        <f>Shares!A330</f>
        <v/>
      </c>
      <c r="AA330" s="240" t="str">
        <f>Shares!B330</f>
        <v/>
      </c>
      <c r="AB330" s="240" t="str">
        <f>Shares!C330</f>
        <v/>
      </c>
      <c r="AC330" s="240" t="str">
        <f>Shares!D330</f>
        <v/>
      </c>
      <c r="AD330" s="240">
        <f>IF($Z330="",0,Shares!E330)</f>
        <v>0</v>
      </c>
      <c r="AE330" s="262">
        <f>IF($Z330="",0,Shares!K330*Shares!J330)</f>
        <v>0</v>
      </c>
      <c r="AF330" s="263">
        <f t="shared" si="41"/>
        <v>0</v>
      </c>
      <c r="AG330" s="262">
        <f>IF($Z330="",0,Shares!M330)</f>
        <v>0</v>
      </c>
      <c r="AH330" s="263">
        <f>IF($Z330="",0,Shares!N330)</f>
        <v>0</v>
      </c>
      <c r="AI330" s="240" t="str">
        <f>IF($Z330="","",RANK(AE330,$AE$2:$AE$1001)+COUNTIF($AE$2:AE330,AE330)-1)</f>
        <v/>
      </c>
      <c r="AJ330" s="240" t="str">
        <f>IF($AD330&lt;0,COUNT($AJ$1:AJ329)+1,"")</f>
        <v/>
      </c>
      <c r="AL330" s="240" t="str">
        <f>'All Ticker P&amp;L'!A330</f>
        <v/>
      </c>
      <c r="AM330" s="240" t="str">
        <f>'All Ticker P&amp;L'!B330</f>
        <v/>
      </c>
      <c r="AN330" s="240" t="str">
        <f>'All Ticker P&amp;L'!C330</f>
        <v/>
      </c>
      <c r="AO330" s="240" t="str">
        <f>'All Ticker P&amp;L'!D330</f>
        <v/>
      </c>
      <c r="AP330" s="240">
        <f>IF($AL330="",0,'All Ticker P&amp;L'!E330)</f>
        <v>0</v>
      </c>
      <c r="AQ330" s="262">
        <f>IF($AL330="",0,'All Ticker P&amp;L'!J330*'All Ticker P&amp;L'!I330)</f>
        <v>0</v>
      </c>
      <c r="AR330" s="262">
        <f>IF($AL330="",0,'All Ticker P&amp;L'!L330)</f>
        <v>0</v>
      </c>
      <c r="AS330" s="263">
        <f>IF($AL330="",0,'All Ticker P&amp;L'!M330)</f>
        <v>0</v>
      </c>
      <c r="AT330" s="240" t="str">
        <f>IF($AL330="","",RANK(AR330,$AR$2:$AR$1001)+COUNTIF($AR$2:AR330,AR330)-1)</f>
        <v/>
      </c>
      <c r="AU330" s="240" t="str">
        <f>IF($AL330="","",RANK(AV330,$AV$2:$AV$1001)+COUNTIF($AV$2:AV330,AV330)-1)</f>
        <v/>
      </c>
      <c r="AV330" s="262">
        <f t="shared" si="42"/>
        <v>0</v>
      </c>
    </row>
    <row r="331" spans="26:48" ht="15" customHeight="1" x14ac:dyDescent="0.2">
      <c r="Z331" s="240" t="str">
        <f>Shares!A331</f>
        <v/>
      </c>
      <c r="AA331" s="240" t="str">
        <f>Shares!B331</f>
        <v/>
      </c>
      <c r="AB331" s="240" t="str">
        <f>Shares!C331</f>
        <v/>
      </c>
      <c r="AC331" s="240" t="str">
        <f>Shares!D331</f>
        <v/>
      </c>
      <c r="AD331" s="240">
        <f>IF($Z331="",0,Shares!E331)</f>
        <v>0</v>
      </c>
      <c r="AE331" s="262">
        <f>IF($Z331="",0,Shares!K331*Shares!J331)</f>
        <v>0</v>
      </c>
      <c r="AF331" s="263">
        <f t="shared" si="41"/>
        <v>0</v>
      </c>
      <c r="AG331" s="262">
        <f>IF($Z331="",0,Shares!M331)</f>
        <v>0</v>
      </c>
      <c r="AH331" s="263">
        <f>IF($Z331="",0,Shares!N331)</f>
        <v>0</v>
      </c>
      <c r="AI331" s="240" t="str">
        <f>IF($Z331="","",RANK(AE331,$AE$2:$AE$1001)+COUNTIF($AE$2:AE331,AE331)-1)</f>
        <v/>
      </c>
      <c r="AJ331" s="240" t="str">
        <f>IF($AD331&lt;0,COUNT($AJ$1:AJ330)+1,"")</f>
        <v/>
      </c>
      <c r="AL331" s="240" t="str">
        <f>'All Ticker P&amp;L'!A331</f>
        <v/>
      </c>
      <c r="AM331" s="240" t="str">
        <f>'All Ticker P&amp;L'!B331</f>
        <v/>
      </c>
      <c r="AN331" s="240" t="str">
        <f>'All Ticker P&amp;L'!C331</f>
        <v/>
      </c>
      <c r="AO331" s="240" t="str">
        <f>'All Ticker P&amp;L'!D331</f>
        <v/>
      </c>
      <c r="AP331" s="240">
        <f>IF($AL331="",0,'All Ticker P&amp;L'!E331)</f>
        <v>0</v>
      </c>
      <c r="AQ331" s="262">
        <f>IF($AL331="",0,'All Ticker P&amp;L'!J331*'All Ticker P&amp;L'!I331)</f>
        <v>0</v>
      </c>
      <c r="AR331" s="262">
        <f>IF($AL331="",0,'All Ticker P&amp;L'!L331)</f>
        <v>0</v>
      </c>
      <c r="AS331" s="263">
        <f>IF($AL331="",0,'All Ticker P&amp;L'!M331)</f>
        <v>0</v>
      </c>
      <c r="AT331" s="240" t="str">
        <f>IF($AL331="","",RANK(AR331,$AR$2:$AR$1001)+COUNTIF($AR$2:AR331,AR331)-1)</f>
        <v/>
      </c>
      <c r="AU331" s="240" t="str">
        <f>IF($AL331="","",RANK(AV331,$AV$2:$AV$1001)+COUNTIF($AV$2:AV331,AV331)-1)</f>
        <v/>
      </c>
      <c r="AV331" s="262">
        <f t="shared" si="42"/>
        <v>0</v>
      </c>
    </row>
    <row r="332" spans="26:48" ht="15" customHeight="1" x14ac:dyDescent="0.2">
      <c r="Z332" s="240" t="str">
        <f>Shares!A332</f>
        <v/>
      </c>
      <c r="AA332" s="240" t="str">
        <f>Shares!B332</f>
        <v/>
      </c>
      <c r="AB332" s="240" t="str">
        <f>Shares!C332</f>
        <v/>
      </c>
      <c r="AC332" s="240" t="str">
        <f>Shares!D332</f>
        <v/>
      </c>
      <c r="AD332" s="240">
        <f>IF($Z332="",0,Shares!E332)</f>
        <v>0</v>
      </c>
      <c r="AE332" s="262">
        <f>IF($Z332="",0,Shares!K332*Shares!J332)</f>
        <v>0</v>
      </c>
      <c r="AF332" s="263">
        <f t="shared" si="41"/>
        <v>0</v>
      </c>
      <c r="AG332" s="262">
        <f>IF($Z332="",0,Shares!M332)</f>
        <v>0</v>
      </c>
      <c r="AH332" s="263">
        <f>IF($Z332="",0,Shares!N332)</f>
        <v>0</v>
      </c>
      <c r="AI332" s="240" t="str">
        <f>IF($Z332="","",RANK(AE332,$AE$2:$AE$1001)+COUNTIF($AE$2:AE332,AE332)-1)</f>
        <v/>
      </c>
      <c r="AJ332" s="240" t="str">
        <f>IF($AD332&lt;0,COUNT($AJ$1:AJ331)+1,"")</f>
        <v/>
      </c>
      <c r="AL332" s="240" t="str">
        <f>'All Ticker P&amp;L'!A332</f>
        <v/>
      </c>
      <c r="AM332" s="240" t="str">
        <f>'All Ticker P&amp;L'!B332</f>
        <v/>
      </c>
      <c r="AN332" s="240" t="str">
        <f>'All Ticker P&amp;L'!C332</f>
        <v/>
      </c>
      <c r="AO332" s="240" t="str">
        <f>'All Ticker P&amp;L'!D332</f>
        <v/>
      </c>
      <c r="AP332" s="240">
        <f>IF($AL332="",0,'All Ticker P&amp;L'!E332)</f>
        <v>0</v>
      </c>
      <c r="AQ332" s="262">
        <f>IF($AL332="",0,'All Ticker P&amp;L'!J332*'All Ticker P&amp;L'!I332)</f>
        <v>0</v>
      </c>
      <c r="AR332" s="262">
        <f>IF($AL332="",0,'All Ticker P&amp;L'!L332)</f>
        <v>0</v>
      </c>
      <c r="AS332" s="263">
        <f>IF($AL332="",0,'All Ticker P&amp;L'!M332)</f>
        <v>0</v>
      </c>
      <c r="AT332" s="240" t="str">
        <f>IF($AL332="","",RANK(AR332,$AR$2:$AR$1001)+COUNTIF($AR$2:AR332,AR332)-1)</f>
        <v/>
      </c>
      <c r="AU332" s="240" t="str">
        <f>IF($AL332="","",RANK(AV332,$AV$2:$AV$1001)+COUNTIF($AV$2:AV332,AV332)-1)</f>
        <v/>
      </c>
      <c r="AV332" s="262">
        <f t="shared" si="42"/>
        <v>0</v>
      </c>
    </row>
    <row r="333" spans="26:48" ht="15" customHeight="1" x14ac:dyDescent="0.2">
      <c r="Z333" s="240" t="str">
        <f>Shares!A333</f>
        <v/>
      </c>
      <c r="AA333" s="240" t="str">
        <f>Shares!B333</f>
        <v/>
      </c>
      <c r="AB333" s="240" t="str">
        <f>Shares!C333</f>
        <v/>
      </c>
      <c r="AC333" s="240" t="str">
        <f>Shares!D333</f>
        <v/>
      </c>
      <c r="AD333" s="240">
        <f>IF($Z333="",0,Shares!E333)</f>
        <v>0</v>
      </c>
      <c r="AE333" s="262">
        <f>IF($Z333="",0,Shares!K333*Shares!J333)</f>
        <v>0</v>
      </c>
      <c r="AF333" s="263">
        <f t="shared" si="41"/>
        <v>0</v>
      </c>
      <c r="AG333" s="262">
        <f>IF($Z333="",0,Shares!M333)</f>
        <v>0</v>
      </c>
      <c r="AH333" s="263">
        <f>IF($Z333="",0,Shares!N333)</f>
        <v>0</v>
      </c>
      <c r="AI333" s="240" t="str">
        <f>IF($Z333="","",RANK(AE333,$AE$2:$AE$1001)+COUNTIF($AE$2:AE333,AE333)-1)</f>
        <v/>
      </c>
      <c r="AJ333" s="240" t="str">
        <f>IF($AD333&lt;0,COUNT($AJ$1:AJ332)+1,"")</f>
        <v/>
      </c>
      <c r="AL333" s="240" t="str">
        <f>'All Ticker P&amp;L'!A333</f>
        <v/>
      </c>
      <c r="AM333" s="240" t="str">
        <f>'All Ticker P&amp;L'!B333</f>
        <v/>
      </c>
      <c r="AN333" s="240" t="str">
        <f>'All Ticker P&amp;L'!C333</f>
        <v/>
      </c>
      <c r="AO333" s="240" t="str">
        <f>'All Ticker P&amp;L'!D333</f>
        <v/>
      </c>
      <c r="AP333" s="240">
        <f>IF($AL333="",0,'All Ticker P&amp;L'!E333)</f>
        <v>0</v>
      </c>
      <c r="AQ333" s="262">
        <f>IF($AL333="",0,'All Ticker P&amp;L'!J333*'All Ticker P&amp;L'!I333)</f>
        <v>0</v>
      </c>
      <c r="AR333" s="262">
        <f>IF($AL333="",0,'All Ticker P&amp;L'!L333)</f>
        <v>0</v>
      </c>
      <c r="AS333" s="263">
        <f>IF($AL333="",0,'All Ticker P&amp;L'!M333)</f>
        <v>0</v>
      </c>
      <c r="AT333" s="240" t="str">
        <f>IF($AL333="","",RANK(AR333,$AR$2:$AR$1001)+COUNTIF($AR$2:AR333,AR333)-1)</f>
        <v/>
      </c>
      <c r="AU333" s="240" t="str">
        <f>IF($AL333="","",RANK(AV333,$AV$2:$AV$1001)+COUNTIF($AV$2:AV333,AV333)-1)</f>
        <v/>
      </c>
      <c r="AV333" s="262">
        <f t="shared" si="42"/>
        <v>0</v>
      </c>
    </row>
    <row r="334" spans="26:48" ht="15" customHeight="1" x14ac:dyDescent="0.2">
      <c r="Z334" s="240" t="str">
        <f>Shares!A334</f>
        <v/>
      </c>
      <c r="AA334" s="240" t="str">
        <f>Shares!B334</f>
        <v/>
      </c>
      <c r="AB334" s="240" t="str">
        <f>Shares!C334</f>
        <v/>
      </c>
      <c r="AC334" s="240" t="str">
        <f>Shares!D334</f>
        <v/>
      </c>
      <c r="AD334" s="240">
        <f>IF($Z334="",0,Shares!E334)</f>
        <v>0</v>
      </c>
      <c r="AE334" s="262">
        <f>IF($Z334="",0,Shares!K334*Shares!J334)</f>
        <v>0</v>
      </c>
      <c r="AF334" s="263">
        <f t="shared" si="41"/>
        <v>0</v>
      </c>
      <c r="AG334" s="262">
        <f>IF($Z334="",0,Shares!M334)</f>
        <v>0</v>
      </c>
      <c r="AH334" s="263">
        <f>IF($Z334="",0,Shares!N334)</f>
        <v>0</v>
      </c>
      <c r="AI334" s="240" t="str">
        <f>IF($Z334="","",RANK(AE334,$AE$2:$AE$1001)+COUNTIF($AE$2:AE334,AE334)-1)</f>
        <v/>
      </c>
      <c r="AJ334" s="240" t="str">
        <f>IF($AD334&lt;0,COUNT($AJ$1:AJ333)+1,"")</f>
        <v/>
      </c>
      <c r="AL334" s="240" t="str">
        <f>'All Ticker P&amp;L'!A334</f>
        <v/>
      </c>
      <c r="AM334" s="240" t="str">
        <f>'All Ticker P&amp;L'!B334</f>
        <v/>
      </c>
      <c r="AN334" s="240" t="str">
        <f>'All Ticker P&amp;L'!C334</f>
        <v/>
      </c>
      <c r="AO334" s="240" t="str">
        <f>'All Ticker P&amp;L'!D334</f>
        <v/>
      </c>
      <c r="AP334" s="240">
        <f>IF($AL334="",0,'All Ticker P&amp;L'!E334)</f>
        <v>0</v>
      </c>
      <c r="AQ334" s="262">
        <f>IF($AL334="",0,'All Ticker P&amp;L'!J334*'All Ticker P&amp;L'!I334)</f>
        <v>0</v>
      </c>
      <c r="AR334" s="262">
        <f>IF($AL334="",0,'All Ticker P&amp;L'!L334)</f>
        <v>0</v>
      </c>
      <c r="AS334" s="263">
        <f>IF($AL334="",0,'All Ticker P&amp;L'!M334)</f>
        <v>0</v>
      </c>
      <c r="AT334" s="240" t="str">
        <f>IF($AL334="","",RANK(AR334,$AR$2:$AR$1001)+COUNTIF($AR$2:AR334,AR334)-1)</f>
        <v/>
      </c>
      <c r="AU334" s="240" t="str">
        <f>IF($AL334="","",RANK(AV334,$AV$2:$AV$1001)+COUNTIF($AV$2:AV334,AV334)-1)</f>
        <v/>
      </c>
      <c r="AV334" s="262">
        <f t="shared" si="42"/>
        <v>0</v>
      </c>
    </row>
    <row r="335" spans="26:48" ht="15" customHeight="1" x14ac:dyDescent="0.2">
      <c r="Z335" s="240" t="str">
        <f>Shares!A335</f>
        <v/>
      </c>
      <c r="AA335" s="240" t="str">
        <f>Shares!B335</f>
        <v/>
      </c>
      <c r="AB335" s="240" t="str">
        <f>Shares!C335</f>
        <v/>
      </c>
      <c r="AC335" s="240" t="str">
        <f>Shares!D335</f>
        <v/>
      </c>
      <c r="AD335" s="240">
        <f>IF($Z335="",0,Shares!E335)</f>
        <v>0</v>
      </c>
      <c r="AE335" s="262">
        <f>IF($Z335="",0,Shares!K335*Shares!J335)</f>
        <v>0</v>
      </c>
      <c r="AF335" s="263">
        <f t="shared" si="41"/>
        <v>0</v>
      </c>
      <c r="AG335" s="262">
        <f>IF($Z335="",0,Shares!M335)</f>
        <v>0</v>
      </c>
      <c r="AH335" s="263">
        <f>IF($Z335="",0,Shares!N335)</f>
        <v>0</v>
      </c>
      <c r="AI335" s="240" t="str">
        <f>IF($Z335="","",RANK(AE335,$AE$2:$AE$1001)+COUNTIF($AE$2:AE335,AE335)-1)</f>
        <v/>
      </c>
      <c r="AJ335" s="240" t="str">
        <f>IF($AD335&lt;0,COUNT($AJ$1:AJ334)+1,"")</f>
        <v/>
      </c>
      <c r="AL335" s="240" t="str">
        <f>'All Ticker P&amp;L'!A335</f>
        <v/>
      </c>
      <c r="AM335" s="240" t="str">
        <f>'All Ticker P&amp;L'!B335</f>
        <v/>
      </c>
      <c r="AN335" s="240" t="str">
        <f>'All Ticker P&amp;L'!C335</f>
        <v/>
      </c>
      <c r="AO335" s="240" t="str">
        <f>'All Ticker P&amp;L'!D335</f>
        <v/>
      </c>
      <c r="AP335" s="240">
        <f>IF($AL335="",0,'All Ticker P&amp;L'!E335)</f>
        <v>0</v>
      </c>
      <c r="AQ335" s="262">
        <f>IF($AL335="",0,'All Ticker P&amp;L'!J335*'All Ticker P&amp;L'!I335)</f>
        <v>0</v>
      </c>
      <c r="AR335" s="262">
        <f>IF($AL335="",0,'All Ticker P&amp;L'!L335)</f>
        <v>0</v>
      </c>
      <c r="AS335" s="263">
        <f>IF($AL335="",0,'All Ticker P&amp;L'!M335)</f>
        <v>0</v>
      </c>
      <c r="AT335" s="240" t="str">
        <f>IF($AL335="","",RANK(AR335,$AR$2:$AR$1001)+COUNTIF($AR$2:AR335,AR335)-1)</f>
        <v/>
      </c>
      <c r="AU335" s="240" t="str">
        <f>IF($AL335="","",RANK(AV335,$AV$2:$AV$1001)+COUNTIF($AV$2:AV335,AV335)-1)</f>
        <v/>
      </c>
      <c r="AV335" s="262">
        <f t="shared" si="42"/>
        <v>0</v>
      </c>
    </row>
    <row r="336" spans="26:48" ht="15" customHeight="1" x14ac:dyDescent="0.2">
      <c r="Z336" s="240" t="str">
        <f>Shares!A336</f>
        <v/>
      </c>
      <c r="AA336" s="240" t="str">
        <f>Shares!B336</f>
        <v/>
      </c>
      <c r="AB336" s="240" t="str">
        <f>Shares!C336</f>
        <v/>
      </c>
      <c r="AC336" s="240" t="str">
        <f>Shares!D336</f>
        <v/>
      </c>
      <c r="AD336" s="240">
        <f>IF($Z336="",0,Shares!E336)</f>
        <v>0</v>
      </c>
      <c r="AE336" s="262">
        <f>IF($Z336="",0,Shares!K336*Shares!J336)</f>
        <v>0</v>
      </c>
      <c r="AF336" s="263">
        <f t="shared" si="41"/>
        <v>0</v>
      </c>
      <c r="AG336" s="262">
        <f>IF($Z336="",0,Shares!M336)</f>
        <v>0</v>
      </c>
      <c r="AH336" s="263">
        <f>IF($Z336="",0,Shares!N336)</f>
        <v>0</v>
      </c>
      <c r="AI336" s="240" t="str">
        <f>IF($Z336="","",RANK(AE336,$AE$2:$AE$1001)+COUNTIF($AE$2:AE336,AE336)-1)</f>
        <v/>
      </c>
      <c r="AJ336" s="240" t="str">
        <f>IF($AD336&lt;0,COUNT($AJ$1:AJ335)+1,"")</f>
        <v/>
      </c>
      <c r="AL336" s="240" t="str">
        <f>'All Ticker P&amp;L'!A336</f>
        <v/>
      </c>
      <c r="AM336" s="240" t="str">
        <f>'All Ticker P&amp;L'!B336</f>
        <v/>
      </c>
      <c r="AN336" s="240" t="str">
        <f>'All Ticker P&amp;L'!C336</f>
        <v/>
      </c>
      <c r="AO336" s="240" t="str">
        <f>'All Ticker P&amp;L'!D336</f>
        <v/>
      </c>
      <c r="AP336" s="240">
        <f>IF($AL336="",0,'All Ticker P&amp;L'!E336)</f>
        <v>0</v>
      </c>
      <c r="AQ336" s="262">
        <f>IF($AL336="",0,'All Ticker P&amp;L'!J336*'All Ticker P&amp;L'!I336)</f>
        <v>0</v>
      </c>
      <c r="AR336" s="262">
        <f>IF($AL336="",0,'All Ticker P&amp;L'!L336)</f>
        <v>0</v>
      </c>
      <c r="AS336" s="263">
        <f>IF($AL336="",0,'All Ticker P&amp;L'!M336)</f>
        <v>0</v>
      </c>
      <c r="AT336" s="240" t="str">
        <f>IF($AL336="","",RANK(AR336,$AR$2:$AR$1001)+COUNTIF($AR$2:AR336,AR336)-1)</f>
        <v/>
      </c>
      <c r="AU336" s="240" t="str">
        <f>IF($AL336="","",RANK(AV336,$AV$2:$AV$1001)+COUNTIF($AV$2:AV336,AV336)-1)</f>
        <v/>
      </c>
      <c r="AV336" s="262">
        <f t="shared" si="42"/>
        <v>0</v>
      </c>
    </row>
    <row r="337" spans="26:48" ht="15" customHeight="1" x14ac:dyDescent="0.2">
      <c r="Z337" s="240" t="str">
        <f>Shares!A337</f>
        <v/>
      </c>
      <c r="AA337" s="240" t="str">
        <f>Shares!B337</f>
        <v/>
      </c>
      <c r="AB337" s="240" t="str">
        <f>Shares!C337</f>
        <v/>
      </c>
      <c r="AC337" s="240" t="str">
        <f>Shares!D337</f>
        <v/>
      </c>
      <c r="AD337" s="240">
        <f>IF($Z337="",0,Shares!E337)</f>
        <v>0</v>
      </c>
      <c r="AE337" s="262">
        <f>IF($Z337="",0,Shares!K337*Shares!J337)</f>
        <v>0</v>
      </c>
      <c r="AF337" s="263">
        <f t="shared" si="41"/>
        <v>0</v>
      </c>
      <c r="AG337" s="262">
        <f>IF($Z337="",0,Shares!M337)</f>
        <v>0</v>
      </c>
      <c r="AH337" s="263">
        <f>IF($Z337="",0,Shares!N337)</f>
        <v>0</v>
      </c>
      <c r="AI337" s="240" t="str">
        <f>IF($Z337="","",RANK(AE337,$AE$2:$AE$1001)+COUNTIF($AE$2:AE337,AE337)-1)</f>
        <v/>
      </c>
      <c r="AJ337" s="240" t="str">
        <f>IF($AD337&lt;0,COUNT($AJ$1:AJ336)+1,"")</f>
        <v/>
      </c>
      <c r="AL337" s="240" t="str">
        <f>'All Ticker P&amp;L'!A337</f>
        <v/>
      </c>
      <c r="AM337" s="240" t="str">
        <f>'All Ticker P&amp;L'!B337</f>
        <v/>
      </c>
      <c r="AN337" s="240" t="str">
        <f>'All Ticker P&amp;L'!C337</f>
        <v/>
      </c>
      <c r="AO337" s="240" t="str">
        <f>'All Ticker P&amp;L'!D337</f>
        <v/>
      </c>
      <c r="AP337" s="240">
        <f>IF($AL337="",0,'All Ticker P&amp;L'!E337)</f>
        <v>0</v>
      </c>
      <c r="AQ337" s="262">
        <f>IF($AL337="",0,'All Ticker P&amp;L'!J337*'All Ticker P&amp;L'!I337)</f>
        <v>0</v>
      </c>
      <c r="AR337" s="262">
        <f>IF($AL337="",0,'All Ticker P&amp;L'!L337)</f>
        <v>0</v>
      </c>
      <c r="AS337" s="263">
        <f>IF($AL337="",0,'All Ticker P&amp;L'!M337)</f>
        <v>0</v>
      </c>
      <c r="AT337" s="240" t="str">
        <f>IF($AL337="","",RANK(AR337,$AR$2:$AR$1001)+COUNTIF($AR$2:AR337,AR337)-1)</f>
        <v/>
      </c>
      <c r="AU337" s="240" t="str">
        <f>IF($AL337="","",RANK(AV337,$AV$2:$AV$1001)+COUNTIF($AV$2:AV337,AV337)-1)</f>
        <v/>
      </c>
      <c r="AV337" s="262">
        <f t="shared" si="42"/>
        <v>0</v>
      </c>
    </row>
    <row r="338" spans="26:48" ht="15" customHeight="1" x14ac:dyDescent="0.2">
      <c r="Z338" s="240" t="str">
        <f>Shares!A338</f>
        <v/>
      </c>
      <c r="AA338" s="240" t="str">
        <f>Shares!B338</f>
        <v/>
      </c>
      <c r="AB338" s="240" t="str">
        <f>Shares!C338</f>
        <v/>
      </c>
      <c r="AC338" s="240" t="str">
        <f>Shares!D338</f>
        <v/>
      </c>
      <c r="AD338" s="240">
        <f>IF($Z338="",0,Shares!E338)</f>
        <v>0</v>
      </c>
      <c r="AE338" s="262">
        <f>IF($Z338="",0,Shares!K338*Shares!J338)</f>
        <v>0</v>
      </c>
      <c r="AF338" s="263">
        <f t="shared" si="41"/>
        <v>0</v>
      </c>
      <c r="AG338" s="262">
        <f>IF($Z338="",0,Shares!M338)</f>
        <v>0</v>
      </c>
      <c r="AH338" s="263">
        <f>IF($Z338="",0,Shares!N338)</f>
        <v>0</v>
      </c>
      <c r="AI338" s="240" t="str">
        <f>IF($Z338="","",RANK(AE338,$AE$2:$AE$1001)+COUNTIF($AE$2:AE338,AE338)-1)</f>
        <v/>
      </c>
      <c r="AJ338" s="240" t="str">
        <f>IF($AD338&lt;0,COUNT($AJ$1:AJ337)+1,"")</f>
        <v/>
      </c>
      <c r="AL338" s="240" t="str">
        <f>'All Ticker P&amp;L'!A338</f>
        <v/>
      </c>
      <c r="AM338" s="240" t="str">
        <f>'All Ticker P&amp;L'!B338</f>
        <v/>
      </c>
      <c r="AN338" s="240" t="str">
        <f>'All Ticker P&amp;L'!C338</f>
        <v/>
      </c>
      <c r="AO338" s="240" t="str">
        <f>'All Ticker P&amp;L'!D338</f>
        <v/>
      </c>
      <c r="AP338" s="240">
        <f>IF($AL338="",0,'All Ticker P&amp;L'!E338)</f>
        <v>0</v>
      </c>
      <c r="AQ338" s="262">
        <f>IF($AL338="",0,'All Ticker P&amp;L'!J338*'All Ticker P&amp;L'!I338)</f>
        <v>0</v>
      </c>
      <c r="AR338" s="262">
        <f>IF($AL338="",0,'All Ticker P&amp;L'!L338)</f>
        <v>0</v>
      </c>
      <c r="AS338" s="263">
        <f>IF($AL338="",0,'All Ticker P&amp;L'!M338)</f>
        <v>0</v>
      </c>
      <c r="AT338" s="240" t="str">
        <f>IF($AL338="","",RANK(AR338,$AR$2:$AR$1001)+COUNTIF($AR$2:AR338,AR338)-1)</f>
        <v/>
      </c>
      <c r="AU338" s="240" t="str">
        <f>IF($AL338="","",RANK(AV338,$AV$2:$AV$1001)+COUNTIF($AV$2:AV338,AV338)-1)</f>
        <v/>
      </c>
      <c r="AV338" s="262">
        <f t="shared" si="42"/>
        <v>0</v>
      </c>
    </row>
    <row r="339" spans="26:48" ht="15" customHeight="1" x14ac:dyDescent="0.2">
      <c r="Z339" s="240" t="str">
        <f>Shares!A339</f>
        <v/>
      </c>
      <c r="AA339" s="240" t="str">
        <f>Shares!B339</f>
        <v/>
      </c>
      <c r="AB339" s="240" t="str">
        <f>Shares!C339</f>
        <v/>
      </c>
      <c r="AC339" s="240" t="str">
        <f>Shares!D339</f>
        <v/>
      </c>
      <c r="AD339" s="240">
        <f>IF($Z339="",0,Shares!E339)</f>
        <v>0</v>
      </c>
      <c r="AE339" s="262">
        <f>IF($Z339="",0,Shares!K339*Shares!J339)</f>
        <v>0</v>
      </c>
      <c r="AF339" s="263">
        <f t="shared" si="41"/>
        <v>0</v>
      </c>
      <c r="AG339" s="262">
        <f>IF($Z339="",0,Shares!M339)</f>
        <v>0</v>
      </c>
      <c r="AH339" s="263">
        <f>IF($Z339="",0,Shares!N339)</f>
        <v>0</v>
      </c>
      <c r="AI339" s="240" t="str">
        <f>IF($Z339="","",RANK(AE339,$AE$2:$AE$1001)+COUNTIF($AE$2:AE339,AE339)-1)</f>
        <v/>
      </c>
      <c r="AJ339" s="240" t="str">
        <f>IF($AD339&lt;0,COUNT($AJ$1:AJ338)+1,"")</f>
        <v/>
      </c>
      <c r="AL339" s="240" t="str">
        <f>'All Ticker P&amp;L'!A339</f>
        <v/>
      </c>
      <c r="AM339" s="240" t="str">
        <f>'All Ticker P&amp;L'!B339</f>
        <v/>
      </c>
      <c r="AN339" s="240" t="str">
        <f>'All Ticker P&amp;L'!C339</f>
        <v/>
      </c>
      <c r="AO339" s="240" t="str">
        <f>'All Ticker P&amp;L'!D339</f>
        <v/>
      </c>
      <c r="AP339" s="240">
        <f>IF($AL339="",0,'All Ticker P&amp;L'!E339)</f>
        <v>0</v>
      </c>
      <c r="AQ339" s="262">
        <f>IF($AL339="",0,'All Ticker P&amp;L'!J339*'All Ticker P&amp;L'!I339)</f>
        <v>0</v>
      </c>
      <c r="AR339" s="262">
        <f>IF($AL339="",0,'All Ticker P&amp;L'!L339)</f>
        <v>0</v>
      </c>
      <c r="AS339" s="263">
        <f>IF($AL339="",0,'All Ticker P&amp;L'!M339)</f>
        <v>0</v>
      </c>
      <c r="AT339" s="240" t="str">
        <f>IF($AL339="","",RANK(AR339,$AR$2:$AR$1001)+COUNTIF($AR$2:AR339,AR339)-1)</f>
        <v/>
      </c>
      <c r="AU339" s="240" t="str">
        <f>IF($AL339="","",RANK(AV339,$AV$2:$AV$1001)+COUNTIF($AV$2:AV339,AV339)-1)</f>
        <v/>
      </c>
      <c r="AV339" s="262">
        <f t="shared" si="42"/>
        <v>0</v>
      </c>
    </row>
    <row r="340" spans="26:48" ht="15" customHeight="1" x14ac:dyDescent="0.2">
      <c r="Z340" s="240" t="str">
        <f>Shares!A340</f>
        <v/>
      </c>
      <c r="AA340" s="240" t="str">
        <f>Shares!B340</f>
        <v/>
      </c>
      <c r="AB340" s="240" t="str">
        <f>Shares!C340</f>
        <v/>
      </c>
      <c r="AC340" s="240" t="str">
        <f>Shares!D340</f>
        <v/>
      </c>
      <c r="AD340" s="240">
        <f>IF($Z340="",0,Shares!E340)</f>
        <v>0</v>
      </c>
      <c r="AE340" s="262">
        <f>IF($Z340="",0,Shares!K340*Shares!J340)</f>
        <v>0</v>
      </c>
      <c r="AF340" s="263">
        <f t="shared" si="41"/>
        <v>0</v>
      </c>
      <c r="AG340" s="262">
        <f>IF($Z340="",0,Shares!M340)</f>
        <v>0</v>
      </c>
      <c r="AH340" s="263">
        <f>IF($Z340="",0,Shares!N340)</f>
        <v>0</v>
      </c>
      <c r="AI340" s="240" t="str">
        <f>IF($Z340="","",RANK(AE340,$AE$2:$AE$1001)+COUNTIF($AE$2:AE340,AE340)-1)</f>
        <v/>
      </c>
      <c r="AJ340" s="240" t="str">
        <f>IF($AD340&lt;0,COUNT($AJ$1:AJ339)+1,"")</f>
        <v/>
      </c>
      <c r="AL340" s="240" t="str">
        <f>'All Ticker P&amp;L'!A340</f>
        <v/>
      </c>
      <c r="AM340" s="240" t="str">
        <f>'All Ticker P&amp;L'!B340</f>
        <v/>
      </c>
      <c r="AN340" s="240" t="str">
        <f>'All Ticker P&amp;L'!C340</f>
        <v/>
      </c>
      <c r="AO340" s="240" t="str">
        <f>'All Ticker P&amp;L'!D340</f>
        <v/>
      </c>
      <c r="AP340" s="240">
        <f>IF($AL340="",0,'All Ticker P&amp;L'!E340)</f>
        <v>0</v>
      </c>
      <c r="AQ340" s="262">
        <f>IF($AL340="",0,'All Ticker P&amp;L'!J340*'All Ticker P&amp;L'!I340)</f>
        <v>0</v>
      </c>
      <c r="AR340" s="262">
        <f>IF($AL340="",0,'All Ticker P&amp;L'!L340)</f>
        <v>0</v>
      </c>
      <c r="AS340" s="263">
        <f>IF($AL340="",0,'All Ticker P&amp;L'!M340)</f>
        <v>0</v>
      </c>
      <c r="AT340" s="240" t="str">
        <f>IF($AL340="","",RANK(AR340,$AR$2:$AR$1001)+COUNTIF($AR$2:AR340,AR340)-1)</f>
        <v/>
      </c>
      <c r="AU340" s="240" t="str">
        <f>IF($AL340="","",RANK(AV340,$AV$2:$AV$1001)+COUNTIF($AV$2:AV340,AV340)-1)</f>
        <v/>
      </c>
      <c r="AV340" s="262">
        <f t="shared" si="42"/>
        <v>0</v>
      </c>
    </row>
    <row r="341" spans="26:48" ht="15" customHeight="1" x14ac:dyDescent="0.2">
      <c r="Z341" s="240" t="str">
        <f>Shares!A341</f>
        <v/>
      </c>
      <c r="AA341" s="240" t="str">
        <f>Shares!B341</f>
        <v/>
      </c>
      <c r="AB341" s="240" t="str">
        <f>Shares!C341</f>
        <v/>
      </c>
      <c r="AC341" s="240" t="str">
        <f>Shares!D341</f>
        <v/>
      </c>
      <c r="AD341" s="240">
        <f>IF($Z341="",0,Shares!E341)</f>
        <v>0</v>
      </c>
      <c r="AE341" s="262">
        <f>IF($Z341="",0,Shares!K341*Shares!J341)</f>
        <v>0</v>
      </c>
      <c r="AF341" s="263">
        <f t="shared" si="41"/>
        <v>0</v>
      </c>
      <c r="AG341" s="262">
        <f>IF($Z341="",0,Shares!M341)</f>
        <v>0</v>
      </c>
      <c r="AH341" s="263">
        <f>IF($Z341="",0,Shares!N341)</f>
        <v>0</v>
      </c>
      <c r="AI341" s="240" t="str">
        <f>IF($Z341="","",RANK(AE341,$AE$2:$AE$1001)+COUNTIF($AE$2:AE341,AE341)-1)</f>
        <v/>
      </c>
      <c r="AJ341" s="240" t="str">
        <f>IF($AD341&lt;0,COUNT($AJ$1:AJ340)+1,"")</f>
        <v/>
      </c>
      <c r="AL341" s="240" t="str">
        <f>'All Ticker P&amp;L'!A341</f>
        <v/>
      </c>
      <c r="AM341" s="240" t="str">
        <f>'All Ticker P&amp;L'!B341</f>
        <v/>
      </c>
      <c r="AN341" s="240" t="str">
        <f>'All Ticker P&amp;L'!C341</f>
        <v/>
      </c>
      <c r="AO341" s="240" t="str">
        <f>'All Ticker P&amp;L'!D341</f>
        <v/>
      </c>
      <c r="AP341" s="240">
        <f>IF($AL341="",0,'All Ticker P&amp;L'!E341)</f>
        <v>0</v>
      </c>
      <c r="AQ341" s="262">
        <f>IF($AL341="",0,'All Ticker P&amp;L'!J341*'All Ticker P&amp;L'!I341)</f>
        <v>0</v>
      </c>
      <c r="AR341" s="262">
        <f>IF($AL341="",0,'All Ticker P&amp;L'!L341)</f>
        <v>0</v>
      </c>
      <c r="AS341" s="263">
        <f>IF($AL341="",0,'All Ticker P&amp;L'!M341)</f>
        <v>0</v>
      </c>
      <c r="AT341" s="240" t="str">
        <f>IF($AL341="","",RANK(AR341,$AR$2:$AR$1001)+COUNTIF($AR$2:AR341,AR341)-1)</f>
        <v/>
      </c>
      <c r="AU341" s="240" t="str">
        <f>IF($AL341="","",RANK(AV341,$AV$2:$AV$1001)+COUNTIF($AV$2:AV341,AV341)-1)</f>
        <v/>
      </c>
      <c r="AV341" s="262">
        <f t="shared" si="42"/>
        <v>0</v>
      </c>
    </row>
    <row r="342" spans="26:48" ht="15" customHeight="1" x14ac:dyDescent="0.2">
      <c r="Z342" s="240" t="str">
        <f>Shares!A342</f>
        <v/>
      </c>
      <c r="AA342" s="240" t="str">
        <f>Shares!B342</f>
        <v/>
      </c>
      <c r="AB342" s="240" t="str">
        <f>Shares!C342</f>
        <v/>
      </c>
      <c r="AC342" s="240" t="str">
        <f>Shares!D342</f>
        <v/>
      </c>
      <c r="AD342" s="240">
        <f>IF($Z342="",0,Shares!E342)</f>
        <v>0</v>
      </c>
      <c r="AE342" s="262">
        <f>IF($Z342="",0,Shares!K342*Shares!J342)</f>
        <v>0</v>
      </c>
      <c r="AF342" s="263">
        <f t="shared" si="41"/>
        <v>0</v>
      </c>
      <c r="AG342" s="262">
        <f>IF($Z342="",0,Shares!M342)</f>
        <v>0</v>
      </c>
      <c r="AH342" s="263">
        <f>IF($Z342="",0,Shares!N342)</f>
        <v>0</v>
      </c>
      <c r="AI342" s="240" t="str">
        <f>IF($Z342="","",RANK(AE342,$AE$2:$AE$1001)+COUNTIF($AE$2:AE342,AE342)-1)</f>
        <v/>
      </c>
      <c r="AJ342" s="240" t="str">
        <f>IF($AD342&lt;0,COUNT($AJ$1:AJ341)+1,"")</f>
        <v/>
      </c>
      <c r="AL342" s="240" t="str">
        <f>'All Ticker P&amp;L'!A342</f>
        <v/>
      </c>
      <c r="AM342" s="240" t="str">
        <f>'All Ticker P&amp;L'!B342</f>
        <v/>
      </c>
      <c r="AN342" s="240" t="str">
        <f>'All Ticker P&amp;L'!C342</f>
        <v/>
      </c>
      <c r="AO342" s="240" t="str">
        <f>'All Ticker P&amp;L'!D342</f>
        <v/>
      </c>
      <c r="AP342" s="240">
        <f>IF($AL342="",0,'All Ticker P&amp;L'!E342)</f>
        <v>0</v>
      </c>
      <c r="AQ342" s="262">
        <f>IF($AL342="",0,'All Ticker P&amp;L'!J342*'All Ticker P&amp;L'!I342)</f>
        <v>0</v>
      </c>
      <c r="AR342" s="262">
        <f>IF($AL342="",0,'All Ticker P&amp;L'!L342)</f>
        <v>0</v>
      </c>
      <c r="AS342" s="263">
        <f>IF($AL342="",0,'All Ticker P&amp;L'!M342)</f>
        <v>0</v>
      </c>
      <c r="AT342" s="240" t="str">
        <f>IF($AL342="","",RANK(AR342,$AR$2:$AR$1001)+COUNTIF($AR$2:AR342,AR342)-1)</f>
        <v/>
      </c>
      <c r="AU342" s="240" t="str">
        <f>IF($AL342="","",RANK(AV342,$AV$2:$AV$1001)+COUNTIF($AV$2:AV342,AV342)-1)</f>
        <v/>
      </c>
      <c r="AV342" s="262">
        <f t="shared" si="42"/>
        <v>0</v>
      </c>
    </row>
    <row r="343" spans="26:48" ht="15" customHeight="1" x14ac:dyDescent="0.2">
      <c r="Z343" s="240" t="str">
        <f>Shares!A343</f>
        <v/>
      </c>
      <c r="AA343" s="240" t="str">
        <f>Shares!B343</f>
        <v/>
      </c>
      <c r="AB343" s="240" t="str">
        <f>Shares!C343</f>
        <v/>
      </c>
      <c r="AC343" s="240" t="str">
        <f>Shares!D343</f>
        <v/>
      </c>
      <c r="AD343" s="240">
        <f>IF($Z343="",0,Shares!E343)</f>
        <v>0</v>
      </c>
      <c r="AE343" s="262">
        <f>IF($Z343="",0,Shares!K343*Shares!J343)</f>
        <v>0</v>
      </c>
      <c r="AF343" s="263">
        <f t="shared" si="41"/>
        <v>0</v>
      </c>
      <c r="AG343" s="262">
        <f>IF($Z343="",0,Shares!M343)</f>
        <v>0</v>
      </c>
      <c r="AH343" s="263">
        <f>IF($Z343="",0,Shares!N343)</f>
        <v>0</v>
      </c>
      <c r="AI343" s="240" t="str">
        <f>IF($Z343="","",RANK(AE343,$AE$2:$AE$1001)+COUNTIF($AE$2:AE343,AE343)-1)</f>
        <v/>
      </c>
      <c r="AJ343" s="240" t="str">
        <f>IF($AD343&lt;0,COUNT($AJ$1:AJ342)+1,"")</f>
        <v/>
      </c>
      <c r="AL343" s="240" t="str">
        <f>'All Ticker P&amp;L'!A343</f>
        <v/>
      </c>
      <c r="AM343" s="240" t="str">
        <f>'All Ticker P&amp;L'!B343</f>
        <v/>
      </c>
      <c r="AN343" s="240" t="str">
        <f>'All Ticker P&amp;L'!C343</f>
        <v/>
      </c>
      <c r="AO343" s="240" t="str">
        <f>'All Ticker P&amp;L'!D343</f>
        <v/>
      </c>
      <c r="AP343" s="240">
        <f>IF($AL343="",0,'All Ticker P&amp;L'!E343)</f>
        <v>0</v>
      </c>
      <c r="AQ343" s="262">
        <f>IF($AL343="",0,'All Ticker P&amp;L'!J343*'All Ticker P&amp;L'!I343)</f>
        <v>0</v>
      </c>
      <c r="AR343" s="262">
        <f>IF($AL343="",0,'All Ticker P&amp;L'!L343)</f>
        <v>0</v>
      </c>
      <c r="AS343" s="263">
        <f>IF($AL343="",0,'All Ticker P&amp;L'!M343)</f>
        <v>0</v>
      </c>
      <c r="AT343" s="240" t="str">
        <f>IF($AL343="","",RANK(AR343,$AR$2:$AR$1001)+COUNTIF($AR$2:AR343,AR343)-1)</f>
        <v/>
      </c>
      <c r="AU343" s="240" t="str">
        <f>IF($AL343="","",RANK(AV343,$AV$2:$AV$1001)+COUNTIF($AV$2:AV343,AV343)-1)</f>
        <v/>
      </c>
      <c r="AV343" s="262">
        <f t="shared" si="42"/>
        <v>0</v>
      </c>
    </row>
    <row r="344" spans="26:48" ht="15" customHeight="1" x14ac:dyDescent="0.2">
      <c r="Z344" s="240" t="str">
        <f>Shares!A344</f>
        <v/>
      </c>
      <c r="AA344" s="240" t="str">
        <f>Shares!B344</f>
        <v/>
      </c>
      <c r="AB344" s="240" t="str">
        <f>Shares!C344</f>
        <v/>
      </c>
      <c r="AC344" s="240" t="str">
        <f>Shares!D344</f>
        <v/>
      </c>
      <c r="AD344" s="240">
        <f>IF($Z344="",0,Shares!E344)</f>
        <v>0</v>
      </c>
      <c r="AE344" s="262">
        <f>IF($Z344="",0,Shares!K344*Shares!J344)</f>
        <v>0</v>
      </c>
      <c r="AF344" s="263">
        <f t="shared" si="41"/>
        <v>0</v>
      </c>
      <c r="AG344" s="262">
        <f>IF($Z344="",0,Shares!M344)</f>
        <v>0</v>
      </c>
      <c r="AH344" s="263">
        <f>IF($Z344="",0,Shares!N344)</f>
        <v>0</v>
      </c>
      <c r="AI344" s="240" t="str">
        <f>IF($Z344="","",RANK(AE344,$AE$2:$AE$1001)+COUNTIF($AE$2:AE344,AE344)-1)</f>
        <v/>
      </c>
      <c r="AJ344" s="240" t="str">
        <f>IF($AD344&lt;0,COUNT($AJ$1:AJ343)+1,"")</f>
        <v/>
      </c>
      <c r="AL344" s="240" t="str">
        <f>'All Ticker P&amp;L'!A344</f>
        <v/>
      </c>
      <c r="AM344" s="240" t="str">
        <f>'All Ticker P&amp;L'!B344</f>
        <v/>
      </c>
      <c r="AN344" s="240" t="str">
        <f>'All Ticker P&amp;L'!C344</f>
        <v/>
      </c>
      <c r="AO344" s="240" t="str">
        <f>'All Ticker P&amp;L'!D344</f>
        <v/>
      </c>
      <c r="AP344" s="240">
        <f>IF($AL344="",0,'All Ticker P&amp;L'!E344)</f>
        <v>0</v>
      </c>
      <c r="AQ344" s="262">
        <f>IF($AL344="",0,'All Ticker P&amp;L'!J344*'All Ticker P&amp;L'!I344)</f>
        <v>0</v>
      </c>
      <c r="AR344" s="262">
        <f>IF($AL344="",0,'All Ticker P&amp;L'!L344)</f>
        <v>0</v>
      </c>
      <c r="AS344" s="263">
        <f>IF($AL344="",0,'All Ticker P&amp;L'!M344)</f>
        <v>0</v>
      </c>
      <c r="AT344" s="240" t="str">
        <f>IF($AL344="","",RANK(AR344,$AR$2:$AR$1001)+COUNTIF($AR$2:AR344,AR344)-1)</f>
        <v/>
      </c>
      <c r="AU344" s="240" t="str">
        <f>IF($AL344="","",RANK(AV344,$AV$2:$AV$1001)+COUNTIF($AV$2:AV344,AV344)-1)</f>
        <v/>
      </c>
      <c r="AV344" s="262">
        <f t="shared" si="42"/>
        <v>0</v>
      </c>
    </row>
    <row r="345" spans="26:48" ht="15" customHeight="1" x14ac:dyDescent="0.2">
      <c r="Z345" s="240" t="str">
        <f>Shares!A345</f>
        <v/>
      </c>
      <c r="AA345" s="240" t="str">
        <f>Shares!B345</f>
        <v/>
      </c>
      <c r="AB345" s="240" t="str">
        <f>Shares!C345</f>
        <v/>
      </c>
      <c r="AC345" s="240" t="str">
        <f>Shares!D345</f>
        <v/>
      </c>
      <c r="AD345" s="240">
        <f>IF($Z345="",0,Shares!E345)</f>
        <v>0</v>
      </c>
      <c r="AE345" s="262">
        <f>IF($Z345="",0,Shares!K345*Shares!J345)</f>
        <v>0</v>
      </c>
      <c r="AF345" s="263">
        <f t="shared" si="41"/>
        <v>0</v>
      </c>
      <c r="AG345" s="262">
        <f>IF($Z345="",0,Shares!M345)</f>
        <v>0</v>
      </c>
      <c r="AH345" s="263">
        <f>IF($Z345="",0,Shares!N345)</f>
        <v>0</v>
      </c>
      <c r="AI345" s="240" t="str">
        <f>IF($Z345="","",RANK(AE345,$AE$2:$AE$1001)+COUNTIF($AE$2:AE345,AE345)-1)</f>
        <v/>
      </c>
      <c r="AJ345" s="240" t="str">
        <f>IF($AD345&lt;0,COUNT($AJ$1:AJ344)+1,"")</f>
        <v/>
      </c>
      <c r="AL345" s="240" t="str">
        <f>'All Ticker P&amp;L'!A345</f>
        <v/>
      </c>
      <c r="AM345" s="240" t="str">
        <f>'All Ticker P&amp;L'!B345</f>
        <v/>
      </c>
      <c r="AN345" s="240" t="str">
        <f>'All Ticker P&amp;L'!C345</f>
        <v/>
      </c>
      <c r="AO345" s="240" t="str">
        <f>'All Ticker P&amp;L'!D345</f>
        <v/>
      </c>
      <c r="AP345" s="240">
        <f>IF($AL345="",0,'All Ticker P&amp;L'!E345)</f>
        <v>0</v>
      </c>
      <c r="AQ345" s="262">
        <f>IF($AL345="",0,'All Ticker P&amp;L'!J345*'All Ticker P&amp;L'!I345)</f>
        <v>0</v>
      </c>
      <c r="AR345" s="262">
        <f>IF($AL345="",0,'All Ticker P&amp;L'!L345)</f>
        <v>0</v>
      </c>
      <c r="AS345" s="263">
        <f>IF($AL345="",0,'All Ticker P&amp;L'!M345)</f>
        <v>0</v>
      </c>
      <c r="AT345" s="240" t="str">
        <f>IF($AL345="","",RANK(AR345,$AR$2:$AR$1001)+COUNTIF($AR$2:AR345,AR345)-1)</f>
        <v/>
      </c>
      <c r="AU345" s="240" t="str">
        <f>IF($AL345="","",RANK(AV345,$AV$2:$AV$1001)+COUNTIF($AV$2:AV345,AV345)-1)</f>
        <v/>
      </c>
      <c r="AV345" s="262">
        <f t="shared" si="42"/>
        <v>0</v>
      </c>
    </row>
    <row r="346" spans="26:48" ht="15" customHeight="1" x14ac:dyDescent="0.2">
      <c r="Z346" s="240" t="str">
        <f>Shares!A346</f>
        <v/>
      </c>
      <c r="AA346" s="240" t="str">
        <f>Shares!B346</f>
        <v/>
      </c>
      <c r="AB346" s="240" t="str">
        <f>Shares!C346</f>
        <v/>
      </c>
      <c r="AC346" s="240" t="str">
        <f>Shares!D346</f>
        <v/>
      </c>
      <c r="AD346" s="240">
        <f>IF($Z346="",0,Shares!E346)</f>
        <v>0</v>
      </c>
      <c r="AE346" s="262">
        <f>IF($Z346="",0,Shares!K346*Shares!J346)</f>
        <v>0</v>
      </c>
      <c r="AF346" s="263">
        <f t="shared" si="41"/>
        <v>0</v>
      </c>
      <c r="AG346" s="262">
        <f>IF($Z346="",0,Shares!M346)</f>
        <v>0</v>
      </c>
      <c r="AH346" s="263">
        <f>IF($Z346="",0,Shares!N346)</f>
        <v>0</v>
      </c>
      <c r="AI346" s="240" t="str">
        <f>IF($Z346="","",RANK(AE346,$AE$2:$AE$1001)+COUNTIF($AE$2:AE346,AE346)-1)</f>
        <v/>
      </c>
      <c r="AJ346" s="240" t="str">
        <f>IF($AD346&lt;0,COUNT($AJ$1:AJ345)+1,"")</f>
        <v/>
      </c>
      <c r="AL346" s="240" t="str">
        <f>'All Ticker P&amp;L'!A346</f>
        <v/>
      </c>
      <c r="AM346" s="240" t="str">
        <f>'All Ticker P&amp;L'!B346</f>
        <v/>
      </c>
      <c r="AN346" s="240" t="str">
        <f>'All Ticker P&amp;L'!C346</f>
        <v/>
      </c>
      <c r="AO346" s="240" t="str">
        <f>'All Ticker P&amp;L'!D346</f>
        <v/>
      </c>
      <c r="AP346" s="240">
        <f>IF($AL346="",0,'All Ticker P&amp;L'!E346)</f>
        <v>0</v>
      </c>
      <c r="AQ346" s="262">
        <f>IF($AL346="",0,'All Ticker P&amp;L'!J346*'All Ticker P&amp;L'!I346)</f>
        <v>0</v>
      </c>
      <c r="AR346" s="262">
        <f>IF($AL346="",0,'All Ticker P&amp;L'!L346)</f>
        <v>0</v>
      </c>
      <c r="AS346" s="263">
        <f>IF($AL346="",0,'All Ticker P&amp;L'!M346)</f>
        <v>0</v>
      </c>
      <c r="AT346" s="240" t="str">
        <f>IF($AL346="","",RANK(AR346,$AR$2:$AR$1001)+COUNTIF($AR$2:AR346,AR346)-1)</f>
        <v/>
      </c>
      <c r="AU346" s="240" t="str">
        <f>IF($AL346="","",RANK(AV346,$AV$2:$AV$1001)+COUNTIF($AV$2:AV346,AV346)-1)</f>
        <v/>
      </c>
      <c r="AV346" s="262">
        <f t="shared" si="42"/>
        <v>0</v>
      </c>
    </row>
    <row r="347" spans="26:48" ht="15" customHeight="1" x14ac:dyDescent="0.2">
      <c r="Z347" s="240" t="str">
        <f>Shares!A347</f>
        <v/>
      </c>
      <c r="AA347" s="240" t="str">
        <f>Shares!B347</f>
        <v/>
      </c>
      <c r="AB347" s="240" t="str">
        <f>Shares!C347</f>
        <v/>
      </c>
      <c r="AC347" s="240" t="str">
        <f>Shares!D347</f>
        <v/>
      </c>
      <c r="AD347" s="240">
        <f>IF($Z347="",0,Shares!E347)</f>
        <v>0</v>
      </c>
      <c r="AE347" s="262">
        <f>IF($Z347="",0,Shares!K347*Shares!J347)</f>
        <v>0</v>
      </c>
      <c r="AF347" s="263">
        <f t="shared" si="41"/>
        <v>0</v>
      </c>
      <c r="AG347" s="262">
        <f>IF($Z347="",0,Shares!M347)</f>
        <v>0</v>
      </c>
      <c r="AH347" s="263">
        <f>IF($Z347="",0,Shares!N347)</f>
        <v>0</v>
      </c>
      <c r="AI347" s="240" t="str">
        <f>IF($Z347="","",RANK(AE347,$AE$2:$AE$1001)+COUNTIF($AE$2:AE347,AE347)-1)</f>
        <v/>
      </c>
      <c r="AJ347" s="240" t="str">
        <f>IF($AD347&lt;0,COUNT($AJ$1:AJ346)+1,"")</f>
        <v/>
      </c>
      <c r="AL347" s="240" t="str">
        <f>'All Ticker P&amp;L'!A347</f>
        <v/>
      </c>
      <c r="AM347" s="240" t="str">
        <f>'All Ticker P&amp;L'!B347</f>
        <v/>
      </c>
      <c r="AN347" s="240" t="str">
        <f>'All Ticker P&amp;L'!C347</f>
        <v/>
      </c>
      <c r="AO347" s="240" t="str">
        <f>'All Ticker P&amp;L'!D347</f>
        <v/>
      </c>
      <c r="AP347" s="240">
        <f>IF($AL347="",0,'All Ticker P&amp;L'!E347)</f>
        <v>0</v>
      </c>
      <c r="AQ347" s="262">
        <f>IF($AL347="",0,'All Ticker P&amp;L'!J347*'All Ticker P&amp;L'!I347)</f>
        <v>0</v>
      </c>
      <c r="AR347" s="262">
        <f>IF($AL347="",0,'All Ticker P&amp;L'!L347)</f>
        <v>0</v>
      </c>
      <c r="AS347" s="263">
        <f>IF($AL347="",0,'All Ticker P&amp;L'!M347)</f>
        <v>0</v>
      </c>
      <c r="AT347" s="240" t="str">
        <f>IF($AL347="","",RANK(AR347,$AR$2:$AR$1001)+COUNTIF($AR$2:AR347,AR347)-1)</f>
        <v/>
      </c>
      <c r="AU347" s="240" t="str">
        <f>IF($AL347="","",RANK(AV347,$AV$2:$AV$1001)+COUNTIF($AV$2:AV347,AV347)-1)</f>
        <v/>
      </c>
      <c r="AV347" s="262">
        <f t="shared" si="42"/>
        <v>0</v>
      </c>
    </row>
    <row r="348" spans="26:48" ht="15" customHeight="1" x14ac:dyDescent="0.2">
      <c r="Z348" s="240" t="str">
        <f>Shares!A348</f>
        <v/>
      </c>
      <c r="AA348" s="240" t="str">
        <f>Shares!B348</f>
        <v/>
      </c>
      <c r="AB348" s="240" t="str">
        <f>Shares!C348</f>
        <v/>
      </c>
      <c r="AC348" s="240" t="str">
        <f>Shares!D348</f>
        <v/>
      </c>
      <c r="AD348" s="240">
        <f>IF($Z348="",0,Shares!E348)</f>
        <v>0</v>
      </c>
      <c r="AE348" s="262">
        <f>IF($Z348="",0,Shares!K348*Shares!J348)</f>
        <v>0</v>
      </c>
      <c r="AF348" s="263">
        <f t="shared" si="41"/>
        <v>0</v>
      </c>
      <c r="AG348" s="262">
        <f>IF($Z348="",0,Shares!M348)</f>
        <v>0</v>
      </c>
      <c r="AH348" s="263">
        <f>IF($Z348="",0,Shares!N348)</f>
        <v>0</v>
      </c>
      <c r="AI348" s="240" t="str">
        <f>IF($Z348="","",RANK(AE348,$AE$2:$AE$1001)+COUNTIF($AE$2:AE348,AE348)-1)</f>
        <v/>
      </c>
      <c r="AJ348" s="240" t="str">
        <f>IF($AD348&lt;0,COUNT($AJ$1:AJ347)+1,"")</f>
        <v/>
      </c>
      <c r="AL348" s="240" t="str">
        <f>'All Ticker P&amp;L'!A348</f>
        <v/>
      </c>
      <c r="AM348" s="240" t="str">
        <f>'All Ticker P&amp;L'!B348</f>
        <v/>
      </c>
      <c r="AN348" s="240" t="str">
        <f>'All Ticker P&amp;L'!C348</f>
        <v/>
      </c>
      <c r="AO348" s="240" t="str">
        <f>'All Ticker P&amp;L'!D348</f>
        <v/>
      </c>
      <c r="AP348" s="240">
        <f>IF($AL348="",0,'All Ticker P&amp;L'!E348)</f>
        <v>0</v>
      </c>
      <c r="AQ348" s="262">
        <f>IF($AL348="",0,'All Ticker P&amp;L'!J348*'All Ticker P&amp;L'!I348)</f>
        <v>0</v>
      </c>
      <c r="AR348" s="262">
        <f>IF($AL348="",0,'All Ticker P&amp;L'!L348)</f>
        <v>0</v>
      </c>
      <c r="AS348" s="263">
        <f>IF($AL348="",0,'All Ticker P&amp;L'!M348)</f>
        <v>0</v>
      </c>
      <c r="AT348" s="240" t="str">
        <f>IF($AL348="","",RANK(AR348,$AR$2:$AR$1001)+COUNTIF($AR$2:AR348,AR348)-1)</f>
        <v/>
      </c>
      <c r="AU348" s="240" t="str">
        <f>IF($AL348="","",RANK(AV348,$AV$2:$AV$1001)+COUNTIF($AV$2:AV348,AV348)-1)</f>
        <v/>
      </c>
      <c r="AV348" s="262">
        <f t="shared" si="42"/>
        <v>0</v>
      </c>
    </row>
    <row r="349" spans="26:48" ht="15" customHeight="1" x14ac:dyDescent="0.2">
      <c r="Z349" s="240" t="str">
        <f>Shares!A349</f>
        <v/>
      </c>
      <c r="AA349" s="240" t="str">
        <f>Shares!B349</f>
        <v/>
      </c>
      <c r="AB349" s="240" t="str">
        <f>Shares!C349</f>
        <v/>
      </c>
      <c r="AC349" s="240" t="str">
        <f>Shares!D349</f>
        <v/>
      </c>
      <c r="AD349" s="240">
        <f>IF($Z349="",0,Shares!E349)</f>
        <v>0</v>
      </c>
      <c r="AE349" s="262">
        <f>IF($Z349="",0,Shares!K349*Shares!J349)</f>
        <v>0</v>
      </c>
      <c r="AF349" s="263">
        <f t="shared" si="41"/>
        <v>0</v>
      </c>
      <c r="AG349" s="262">
        <f>IF($Z349="",0,Shares!M349)</f>
        <v>0</v>
      </c>
      <c r="AH349" s="263">
        <f>IF($Z349="",0,Shares!N349)</f>
        <v>0</v>
      </c>
      <c r="AI349" s="240" t="str">
        <f>IF($Z349="","",RANK(AE349,$AE$2:$AE$1001)+COUNTIF($AE$2:AE349,AE349)-1)</f>
        <v/>
      </c>
      <c r="AJ349" s="240" t="str">
        <f>IF($AD349&lt;0,COUNT($AJ$1:AJ348)+1,"")</f>
        <v/>
      </c>
      <c r="AL349" s="240" t="str">
        <f>'All Ticker P&amp;L'!A349</f>
        <v/>
      </c>
      <c r="AM349" s="240" t="str">
        <f>'All Ticker P&amp;L'!B349</f>
        <v/>
      </c>
      <c r="AN349" s="240" t="str">
        <f>'All Ticker P&amp;L'!C349</f>
        <v/>
      </c>
      <c r="AO349" s="240" t="str">
        <f>'All Ticker P&amp;L'!D349</f>
        <v/>
      </c>
      <c r="AP349" s="240">
        <f>IF($AL349="",0,'All Ticker P&amp;L'!E349)</f>
        <v>0</v>
      </c>
      <c r="AQ349" s="262">
        <f>IF($AL349="",0,'All Ticker P&amp;L'!J349*'All Ticker P&amp;L'!I349)</f>
        <v>0</v>
      </c>
      <c r="AR349" s="262">
        <f>IF($AL349="",0,'All Ticker P&amp;L'!L349)</f>
        <v>0</v>
      </c>
      <c r="AS349" s="263">
        <f>IF($AL349="",0,'All Ticker P&amp;L'!M349)</f>
        <v>0</v>
      </c>
      <c r="AT349" s="240" t="str">
        <f>IF($AL349="","",RANK(AR349,$AR$2:$AR$1001)+COUNTIF($AR$2:AR349,AR349)-1)</f>
        <v/>
      </c>
      <c r="AU349" s="240" t="str">
        <f>IF($AL349="","",RANK(AV349,$AV$2:$AV$1001)+COUNTIF($AV$2:AV349,AV349)-1)</f>
        <v/>
      </c>
      <c r="AV349" s="262">
        <f t="shared" si="42"/>
        <v>0</v>
      </c>
    </row>
    <row r="350" spans="26:48" ht="15" customHeight="1" x14ac:dyDescent="0.2">
      <c r="Z350" s="240" t="str">
        <f>Shares!A350</f>
        <v/>
      </c>
      <c r="AA350" s="240" t="str">
        <f>Shares!B350</f>
        <v/>
      </c>
      <c r="AB350" s="240" t="str">
        <f>Shares!C350</f>
        <v/>
      </c>
      <c r="AC350" s="240" t="str">
        <f>Shares!D350</f>
        <v/>
      </c>
      <c r="AD350" s="240">
        <f>IF($Z350="",0,Shares!E350)</f>
        <v>0</v>
      </c>
      <c r="AE350" s="262">
        <f>IF($Z350="",0,Shares!K350*Shares!J350)</f>
        <v>0</v>
      </c>
      <c r="AF350" s="263">
        <f t="shared" si="41"/>
        <v>0</v>
      </c>
      <c r="AG350" s="262">
        <f>IF($Z350="",0,Shares!M350)</f>
        <v>0</v>
      </c>
      <c r="AH350" s="263">
        <f>IF($Z350="",0,Shares!N350)</f>
        <v>0</v>
      </c>
      <c r="AI350" s="240" t="str">
        <f>IF($Z350="","",RANK(AE350,$AE$2:$AE$1001)+COUNTIF($AE$2:AE350,AE350)-1)</f>
        <v/>
      </c>
      <c r="AJ350" s="240" t="str">
        <f>IF($AD350&lt;0,COUNT($AJ$1:AJ349)+1,"")</f>
        <v/>
      </c>
      <c r="AL350" s="240" t="str">
        <f>'All Ticker P&amp;L'!A350</f>
        <v/>
      </c>
      <c r="AM350" s="240" t="str">
        <f>'All Ticker P&amp;L'!B350</f>
        <v/>
      </c>
      <c r="AN350" s="240" t="str">
        <f>'All Ticker P&amp;L'!C350</f>
        <v/>
      </c>
      <c r="AO350" s="240" t="str">
        <f>'All Ticker P&amp;L'!D350</f>
        <v/>
      </c>
      <c r="AP350" s="240">
        <f>IF($AL350="",0,'All Ticker P&amp;L'!E350)</f>
        <v>0</v>
      </c>
      <c r="AQ350" s="262">
        <f>IF($AL350="",0,'All Ticker P&amp;L'!J350*'All Ticker P&amp;L'!I350)</f>
        <v>0</v>
      </c>
      <c r="AR350" s="262">
        <f>IF($AL350="",0,'All Ticker P&amp;L'!L350)</f>
        <v>0</v>
      </c>
      <c r="AS350" s="263">
        <f>IF($AL350="",0,'All Ticker P&amp;L'!M350)</f>
        <v>0</v>
      </c>
      <c r="AT350" s="240" t="str">
        <f>IF($AL350="","",RANK(AR350,$AR$2:$AR$1001)+COUNTIF($AR$2:AR350,AR350)-1)</f>
        <v/>
      </c>
      <c r="AU350" s="240" t="str">
        <f>IF($AL350="","",RANK(AV350,$AV$2:$AV$1001)+COUNTIF($AV$2:AV350,AV350)-1)</f>
        <v/>
      </c>
      <c r="AV350" s="262">
        <f t="shared" si="42"/>
        <v>0</v>
      </c>
    </row>
    <row r="351" spans="26:48" ht="15" customHeight="1" x14ac:dyDescent="0.2">
      <c r="Z351" s="240" t="str">
        <f>Shares!A351</f>
        <v/>
      </c>
      <c r="AA351" s="240" t="str">
        <f>Shares!B351</f>
        <v/>
      </c>
      <c r="AB351" s="240" t="str">
        <f>Shares!C351</f>
        <v/>
      </c>
      <c r="AC351" s="240" t="str">
        <f>Shares!D351</f>
        <v/>
      </c>
      <c r="AD351" s="240">
        <f>IF($Z351="",0,Shares!E351)</f>
        <v>0</v>
      </c>
      <c r="AE351" s="262">
        <f>IF($Z351="",0,Shares!K351*Shares!J351)</f>
        <v>0</v>
      </c>
      <c r="AF351" s="263">
        <f t="shared" si="41"/>
        <v>0</v>
      </c>
      <c r="AG351" s="262">
        <f>IF($Z351="",0,Shares!M351)</f>
        <v>0</v>
      </c>
      <c r="AH351" s="263">
        <f>IF($Z351="",0,Shares!N351)</f>
        <v>0</v>
      </c>
      <c r="AI351" s="240" t="str">
        <f>IF($Z351="","",RANK(AE351,$AE$2:$AE$1001)+COUNTIF($AE$2:AE351,AE351)-1)</f>
        <v/>
      </c>
      <c r="AJ351" s="240" t="str">
        <f>IF($AD351&lt;0,COUNT($AJ$1:AJ350)+1,"")</f>
        <v/>
      </c>
      <c r="AL351" s="240" t="str">
        <f>'All Ticker P&amp;L'!A351</f>
        <v/>
      </c>
      <c r="AM351" s="240" t="str">
        <f>'All Ticker P&amp;L'!B351</f>
        <v/>
      </c>
      <c r="AN351" s="240" t="str">
        <f>'All Ticker P&amp;L'!C351</f>
        <v/>
      </c>
      <c r="AO351" s="240" t="str">
        <f>'All Ticker P&amp;L'!D351</f>
        <v/>
      </c>
      <c r="AP351" s="240">
        <f>IF($AL351="",0,'All Ticker P&amp;L'!E351)</f>
        <v>0</v>
      </c>
      <c r="AQ351" s="262">
        <f>IF($AL351="",0,'All Ticker P&amp;L'!J351*'All Ticker P&amp;L'!I351)</f>
        <v>0</v>
      </c>
      <c r="AR351" s="262">
        <f>IF($AL351="",0,'All Ticker P&amp;L'!L351)</f>
        <v>0</v>
      </c>
      <c r="AS351" s="263">
        <f>IF($AL351="",0,'All Ticker P&amp;L'!M351)</f>
        <v>0</v>
      </c>
      <c r="AT351" s="240" t="str">
        <f>IF($AL351="","",RANK(AR351,$AR$2:$AR$1001)+COUNTIF($AR$2:AR351,AR351)-1)</f>
        <v/>
      </c>
      <c r="AU351" s="240" t="str">
        <f>IF($AL351="","",RANK(AV351,$AV$2:$AV$1001)+COUNTIF($AV$2:AV351,AV351)-1)</f>
        <v/>
      </c>
      <c r="AV351" s="262">
        <f t="shared" si="42"/>
        <v>0</v>
      </c>
    </row>
    <row r="352" spans="26:48" ht="15" customHeight="1" x14ac:dyDescent="0.2">
      <c r="Z352" s="240" t="str">
        <f>Shares!A352</f>
        <v/>
      </c>
      <c r="AA352" s="240" t="str">
        <f>Shares!B352</f>
        <v/>
      </c>
      <c r="AB352" s="240" t="str">
        <f>Shares!C352</f>
        <v/>
      </c>
      <c r="AC352" s="240" t="str">
        <f>Shares!D352</f>
        <v/>
      </c>
      <c r="AD352" s="240">
        <f>IF($Z352="",0,Shares!E352)</f>
        <v>0</v>
      </c>
      <c r="AE352" s="262">
        <f>IF($Z352="",0,Shares!K352*Shares!J352)</f>
        <v>0</v>
      </c>
      <c r="AF352" s="263">
        <f t="shared" si="41"/>
        <v>0</v>
      </c>
      <c r="AG352" s="262">
        <f>IF($Z352="",0,Shares!M352)</f>
        <v>0</v>
      </c>
      <c r="AH352" s="263">
        <f>IF($Z352="",0,Shares!N352)</f>
        <v>0</v>
      </c>
      <c r="AI352" s="240" t="str">
        <f>IF($Z352="","",RANK(AE352,$AE$2:$AE$1001)+COUNTIF($AE$2:AE352,AE352)-1)</f>
        <v/>
      </c>
      <c r="AJ352" s="240" t="str">
        <f>IF($AD352&lt;0,COUNT($AJ$1:AJ351)+1,"")</f>
        <v/>
      </c>
      <c r="AL352" s="240" t="str">
        <f>'All Ticker P&amp;L'!A352</f>
        <v/>
      </c>
      <c r="AM352" s="240" t="str">
        <f>'All Ticker P&amp;L'!B352</f>
        <v/>
      </c>
      <c r="AN352" s="240" t="str">
        <f>'All Ticker P&amp;L'!C352</f>
        <v/>
      </c>
      <c r="AO352" s="240" t="str">
        <f>'All Ticker P&amp;L'!D352</f>
        <v/>
      </c>
      <c r="AP352" s="240">
        <f>IF($AL352="",0,'All Ticker P&amp;L'!E352)</f>
        <v>0</v>
      </c>
      <c r="AQ352" s="262">
        <f>IF($AL352="",0,'All Ticker P&amp;L'!J352*'All Ticker P&amp;L'!I352)</f>
        <v>0</v>
      </c>
      <c r="AR352" s="262">
        <f>IF($AL352="",0,'All Ticker P&amp;L'!L352)</f>
        <v>0</v>
      </c>
      <c r="AS352" s="263">
        <f>IF($AL352="",0,'All Ticker P&amp;L'!M352)</f>
        <v>0</v>
      </c>
      <c r="AT352" s="240" t="str">
        <f>IF($AL352="","",RANK(AR352,$AR$2:$AR$1001)+COUNTIF($AR$2:AR352,AR352)-1)</f>
        <v/>
      </c>
      <c r="AU352" s="240" t="str">
        <f>IF($AL352="","",RANK(AV352,$AV$2:$AV$1001)+COUNTIF($AV$2:AV352,AV352)-1)</f>
        <v/>
      </c>
      <c r="AV352" s="262">
        <f t="shared" si="42"/>
        <v>0</v>
      </c>
    </row>
    <row r="353" spans="26:48" ht="15" customHeight="1" x14ac:dyDescent="0.2">
      <c r="Z353" s="240" t="str">
        <f>Shares!A353</f>
        <v/>
      </c>
      <c r="AA353" s="240" t="str">
        <f>Shares!B353</f>
        <v/>
      </c>
      <c r="AB353" s="240" t="str">
        <f>Shares!C353</f>
        <v/>
      </c>
      <c r="AC353" s="240" t="str">
        <f>Shares!D353</f>
        <v/>
      </c>
      <c r="AD353" s="240">
        <f>IF($Z353="",0,Shares!E353)</f>
        <v>0</v>
      </c>
      <c r="AE353" s="262">
        <f>IF($Z353="",0,Shares!K353*Shares!J353)</f>
        <v>0</v>
      </c>
      <c r="AF353" s="263">
        <f t="shared" si="41"/>
        <v>0</v>
      </c>
      <c r="AG353" s="262">
        <f>IF($Z353="",0,Shares!M353)</f>
        <v>0</v>
      </c>
      <c r="AH353" s="263">
        <f>IF($Z353="",0,Shares!N353)</f>
        <v>0</v>
      </c>
      <c r="AI353" s="240" t="str">
        <f>IF($Z353="","",RANK(AE353,$AE$2:$AE$1001)+COUNTIF($AE$2:AE353,AE353)-1)</f>
        <v/>
      </c>
      <c r="AJ353" s="240" t="str">
        <f>IF($AD353&lt;0,COUNT($AJ$1:AJ352)+1,"")</f>
        <v/>
      </c>
      <c r="AL353" s="240" t="str">
        <f>'All Ticker P&amp;L'!A353</f>
        <v/>
      </c>
      <c r="AM353" s="240" t="str">
        <f>'All Ticker P&amp;L'!B353</f>
        <v/>
      </c>
      <c r="AN353" s="240" t="str">
        <f>'All Ticker P&amp;L'!C353</f>
        <v/>
      </c>
      <c r="AO353" s="240" t="str">
        <f>'All Ticker P&amp;L'!D353</f>
        <v/>
      </c>
      <c r="AP353" s="240">
        <f>IF($AL353="",0,'All Ticker P&amp;L'!E353)</f>
        <v>0</v>
      </c>
      <c r="AQ353" s="262">
        <f>IF($AL353="",0,'All Ticker P&amp;L'!J353*'All Ticker P&amp;L'!I353)</f>
        <v>0</v>
      </c>
      <c r="AR353" s="262">
        <f>IF($AL353="",0,'All Ticker P&amp;L'!L353)</f>
        <v>0</v>
      </c>
      <c r="AS353" s="263">
        <f>IF($AL353="",0,'All Ticker P&amp;L'!M353)</f>
        <v>0</v>
      </c>
      <c r="AT353" s="240" t="str">
        <f>IF($AL353="","",RANK(AR353,$AR$2:$AR$1001)+COUNTIF($AR$2:AR353,AR353)-1)</f>
        <v/>
      </c>
      <c r="AU353" s="240" t="str">
        <f>IF($AL353="","",RANK(AV353,$AV$2:$AV$1001)+COUNTIF($AV$2:AV353,AV353)-1)</f>
        <v/>
      </c>
      <c r="AV353" s="262">
        <f t="shared" si="42"/>
        <v>0</v>
      </c>
    </row>
    <row r="354" spans="26:48" ht="15" customHeight="1" x14ac:dyDescent="0.2">
      <c r="Z354" s="240" t="str">
        <f>Shares!A354</f>
        <v/>
      </c>
      <c r="AA354" s="240" t="str">
        <f>Shares!B354</f>
        <v/>
      </c>
      <c r="AB354" s="240" t="str">
        <f>Shares!C354</f>
        <v/>
      </c>
      <c r="AC354" s="240" t="str">
        <f>Shares!D354</f>
        <v/>
      </c>
      <c r="AD354" s="240">
        <f>IF($Z354="",0,Shares!E354)</f>
        <v>0</v>
      </c>
      <c r="AE354" s="262">
        <f>IF($Z354="",0,Shares!K354*Shares!J354)</f>
        <v>0</v>
      </c>
      <c r="AF354" s="263">
        <f t="shared" si="41"/>
        <v>0</v>
      </c>
      <c r="AG354" s="262">
        <f>IF($Z354="",0,Shares!M354)</f>
        <v>0</v>
      </c>
      <c r="AH354" s="263">
        <f>IF($Z354="",0,Shares!N354)</f>
        <v>0</v>
      </c>
      <c r="AI354" s="240" t="str">
        <f>IF($Z354="","",RANK(AE354,$AE$2:$AE$1001)+COUNTIF($AE$2:AE354,AE354)-1)</f>
        <v/>
      </c>
      <c r="AJ354" s="240" t="str">
        <f>IF($AD354&lt;0,COUNT($AJ$1:AJ353)+1,"")</f>
        <v/>
      </c>
      <c r="AL354" s="240" t="str">
        <f>'All Ticker P&amp;L'!A354</f>
        <v/>
      </c>
      <c r="AM354" s="240" t="str">
        <f>'All Ticker P&amp;L'!B354</f>
        <v/>
      </c>
      <c r="AN354" s="240" t="str">
        <f>'All Ticker P&amp;L'!C354</f>
        <v/>
      </c>
      <c r="AO354" s="240" t="str">
        <f>'All Ticker P&amp;L'!D354</f>
        <v/>
      </c>
      <c r="AP354" s="240">
        <f>IF($AL354="",0,'All Ticker P&amp;L'!E354)</f>
        <v>0</v>
      </c>
      <c r="AQ354" s="262">
        <f>IF($AL354="",0,'All Ticker P&amp;L'!J354*'All Ticker P&amp;L'!I354)</f>
        <v>0</v>
      </c>
      <c r="AR354" s="262">
        <f>IF($AL354="",0,'All Ticker P&amp;L'!L354)</f>
        <v>0</v>
      </c>
      <c r="AS354" s="263">
        <f>IF($AL354="",0,'All Ticker P&amp;L'!M354)</f>
        <v>0</v>
      </c>
      <c r="AT354" s="240" t="str">
        <f>IF($AL354="","",RANK(AR354,$AR$2:$AR$1001)+COUNTIF($AR$2:AR354,AR354)-1)</f>
        <v/>
      </c>
      <c r="AU354" s="240" t="str">
        <f>IF($AL354="","",RANK(AV354,$AV$2:$AV$1001)+COUNTIF($AV$2:AV354,AV354)-1)</f>
        <v/>
      </c>
      <c r="AV354" s="262">
        <f t="shared" si="42"/>
        <v>0</v>
      </c>
    </row>
    <row r="355" spans="26:48" ht="15" customHeight="1" x14ac:dyDescent="0.2">
      <c r="Z355" s="240" t="str">
        <f>Shares!A355</f>
        <v/>
      </c>
      <c r="AA355" s="240" t="str">
        <f>Shares!B355</f>
        <v/>
      </c>
      <c r="AB355" s="240" t="str">
        <f>Shares!C355</f>
        <v/>
      </c>
      <c r="AC355" s="240" t="str">
        <f>Shares!D355</f>
        <v/>
      </c>
      <c r="AD355" s="240">
        <f>IF($Z355="",0,Shares!E355)</f>
        <v>0</v>
      </c>
      <c r="AE355" s="262">
        <f>IF($Z355="",0,Shares!K355*Shares!J355)</f>
        <v>0</v>
      </c>
      <c r="AF355" s="263">
        <f t="shared" si="41"/>
        <v>0</v>
      </c>
      <c r="AG355" s="262">
        <f>IF($Z355="",0,Shares!M355)</f>
        <v>0</v>
      </c>
      <c r="AH355" s="263">
        <f>IF($Z355="",0,Shares!N355)</f>
        <v>0</v>
      </c>
      <c r="AI355" s="240" t="str">
        <f>IF($Z355="","",RANK(AE355,$AE$2:$AE$1001)+COUNTIF($AE$2:AE355,AE355)-1)</f>
        <v/>
      </c>
      <c r="AJ355" s="240" t="str">
        <f>IF($AD355&lt;0,COUNT($AJ$1:AJ354)+1,"")</f>
        <v/>
      </c>
      <c r="AL355" s="240" t="str">
        <f>'All Ticker P&amp;L'!A355</f>
        <v/>
      </c>
      <c r="AM355" s="240" t="str">
        <f>'All Ticker P&amp;L'!B355</f>
        <v/>
      </c>
      <c r="AN355" s="240" t="str">
        <f>'All Ticker P&amp;L'!C355</f>
        <v/>
      </c>
      <c r="AO355" s="240" t="str">
        <f>'All Ticker P&amp;L'!D355</f>
        <v/>
      </c>
      <c r="AP355" s="240">
        <f>IF($AL355="",0,'All Ticker P&amp;L'!E355)</f>
        <v>0</v>
      </c>
      <c r="AQ355" s="262">
        <f>IF($AL355="",0,'All Ticker P&amp;L'!J355*'All Ticker P&amp;L'!I355)</f>
        <v>0</v>
      </c>
      <c r="AR355" s="262">
        <f>IF($AL355="",0,'All Ticker P&amp;L'!L355)</f>
        <v>0</v>
      </c>
      <c r="AS355" s="263">
        <f>IF($AL355="",0,'All Ticker P&amp;L'!M355)</f>
        <v>0</v>
      </c>
      <c r="AT355" s="240" t="str">
        <f>IF($AL355="","",RANK(AR355,$AR$2:$AR$1001)+COUNTIF($AR$2:AR355,AR355)-1)</f>
        <v/>
      </c>
      <c r="AU355" s="240" t="str">
        <f>IF($AL355="","",RANK(AV355,$AV$2:$AV$1001)+COUNTIF($AV$2:AV355,AV355)-1)</f>
        <v/>
      </c>
      <c r="AV355" s="262">
        <f t="shared" si="42"/>
        <v>0</v>
      </c>
    </row>
    <row r="356" spans="26:48" ht="15" customHeight="1" x14ac:dyDescent="0.2">
      <c r="Z356" s="240" t="str">
        <f>Shares!A356</f>
        <v/>
      </c>
      <c r="AA356" s="240" t="str">
        <f>Shares!B356</f>
        <v/>
      </c>
      <c r="AB356" s="240" t="str">
        <f>Shares!C356</f>
        <v/>
      </c>
      <c r="AC356" s="240" t="str">
        <f>Shares!D356</f>
        <v/>
      </c>
      <c r="AD356" s="240">
        <f>IF($Z356="",0,Shares!E356)</f>
        <v>0</v>
      </c>
      <c r="AE356" s="262">
        <f>IF($Z356="",0,Shares!K356*Shares!J356)</f>
        <v>0</v>
      </c>
      <c r="AF356" s="263">
        <f t="shared" si="41"/>
        <v>0</v>
      </c>
      <c r="AG356" s="262">
        <f>IF($Z356="",0,Shares!M356)</f>
        <v>0</v>
      </c>
      <c r="AH356" s="263">
        <f>IF($Z356="",0,Shares!N356)</f>
        <v>0</v>
      </c>
      <c r="AI356" s="240" t="str">
        <f>IF($Z356="","",RANK(AE356,$AE$2:$AE$1001)+COUNTIF($AE$2:AE356,AE356)-1)</f>
        <v/>
      </c>
      <c r="AJ356" s="240" t="str">
        <f>IF($AD356&lt;0,COUNT($AJ$1:AJ355)+1,"")</f>
        <v/>
      </c>
      <c r="AL356" s="240" t="str">
        <f>'All Ticker P&amp;L'!A356</f>
        <v/>
      </c>
      <c r="AM356" s="240" t="str">
        <f>'All Ticker P&amp;L'!B356</f>
        <v/>
      </c>
      <c r="AN356" s="240" t="str">
        <f>'All Ticker P&amp;L'!C356</f>
        <v/>
      </c>
      <c r="AO356" s="240" t="str">
        <f>'All Ticker P&amp;L'!D356</f>
        <v/>
      </c>
      <c r="AP356" s="240">
        <f>IF($AL356="",0,'All Ticker P&amp;L'!E356)</f>
        <v>0</v>
      </c>
      <c r="AQ356" s="262">
        <f>IF($AL356="",0,'All Ticker P&amp;L'!J356*'All Ticker P&amp;L'!I356)</f>
        <v>0</v>
      </c>
      <c r="AR356" s="262">
        <f>IF($AL356="",0,'All Ticker P&amp;L'!L356)</f>
        <v>0</v>
      </c>
      <c r="AS356" s="263">
        <f>IF($AL356="",0,'All Ticker P&amp;L'!M356)</f>
        <v>0</v>
      </c>
      <c r="AT356" s="240" t="str">
        <f>IF($AL356="","",RANK(AR356,$AR$2:$AR$1001)+COUNTIF($AR$2:AR356,AR356)-1)</f>
        <v/>
      </c>
      <c r="AU356" s="240" t="str">
        <f>IF($AL356="","",RANK(AV356,$AV$2:$AV$1001)+COUNTIF($AV$2:AV356,AV356)-1)</f>
        <v/>
      </c>
      <c r="AV356" s="262">
        <f t="shared" si="42"/>
        <v>0</v>
      </c>
    </row>
    <row r="357" spans="26:48" ht="15" customHeight="1" x14ac:dyDescent="0.2">
      <c r="Z357" s="240" t="str">
        <f>Shares!A357</f>
        <v/>
      </c>
      <c r="AA357" s="240" t="str">
        <f>Shares!B357</f>
        <v/>
      </c>
      <c r="AB357" s="240" t="str">
        <f>Shares!C357</f>
        <v/>
      </c>
      <c r="AC357" s="240" t="str">
        <f>Shares!D357</f>
        <v/>
      </c>
      <c r="AD357" s="240">
        <f>IF($Z357="",0,Shares!E357)</f>
        <v>0</v>
      </c>
      <c r="AE357" s="262">
        <f>IF($Z357="",0,Shares!K357*Shares!J357)</f>
        <v>0</v>
      </c>
      <c r="AF357" s="263">
        <f t="shared" si="41"/>
        <v>0</v>
      </c>
      <c r="AG357" s="262">
        <f>IF($Z357="",0,Shares!M357)</f>
        <v>0</v>
      </c>
      <c r="AH357" s="263">
        <f>IF($Z357="",0,Shares!N357)</f>
        <v>0</v>
      </c>
      <c r="AI357" s="240" t="str">
        <f>IF($Z357="","",RANK(AE357,$AE$2:$AE$1001)+COUNTIF($AE$2:AE357,AE357)-1)</f>
        <v/>
      </c>
      <c r="AJ357" s="240" t="str">
        <f>IF($AD357&lt;0,COUNT($AJ$1:AJ356)+1,"")</f>
        <v/>
      </c>
      <c r="AL357" s="240" t="str">
        <f>'All Ticker P&amp;L'!A357</f>
        <v/>
      </c>
      <c r="AM357" s="240" t="str">
        <f>'All Ticker P&amp;L'!B357</f>
        <v/>
      </c>
      <c r="AN357" s="240" t="str">
        <f>'All Ticker P&amp;L'!C357</f>
        <v/>
      </c>
      <c r="AO357" s="240" t="str">
        <f>'All Ticker P&amp;L'!D357</f>
        <v/>
      </c>
      <c r="AP357" s="240">
        <f>IF($AL357="",0,'All Ticker P&amp;L'!E357)</f>
        <v>0</v>
      </c>
      <c r="AQ357" s="262">
        <f>IF($AL357="",0,'All Ticker P&amp;L'!J357*'All Ticker P&amp;L'!I357)</f>
        <v>0</v>
      </c>
      <c r="AR357" s="262">
        <f>IF($AL357="",0,'All Ticker P&amp;L'!L357)</f>
        <v>0</v>
      </c>
      <c r="AS357" s="263">
        <f>IF($AL357="",0,'All Ticker P&amp;L'!M357)</f>
        <v>0</v>
      </c>
      <c r="AT357" s="240" t="str">
        <f>IF($AL357="","",RANK(AR357,$AR$2:$AR$1001)+COUNTIF($AR$2:AR357,AR357)-1)</f>
        <v/>
      </c>
      <c r="AU357" s="240" t="str">
        <f>IF($AL357="","",RANK(AV357,$AV$2:$AV$1001)+COUNTIF($AV$2:AV357,AV357)-1)</f>
        <v/>
      </c>
      <c r="AV357" s="262">
        <f t="shared" si="42"/>
        <v>0</v>
      </c>
    </row>
    <row r="358" spans="26:48" ht="15" customHeight="1" x14ac:dyDescent="0.2">
      <c r="Z358" s="240" t="str">
        <f>Shares!A358</f>
        <v/>
      </c>
      <c r="AA358" s="240" t="str">
        <f>Shares!B358</f>
        <v/>
      </c>
      <c r="AB358" s="240" t="str">
        <f>Shares!C358</f>
        <v/>
      </c>
      <c r="AC358" s="240" t="str">
        <f>Shares!D358</f>
        <v/>
      </c>
      <c r="AD358" s="240">
        <f>IF($Z358="",0,Shares!E358)</f>
        <v>0</v>
      </c>
      <c r="AE358" s="262">
        <f>IF($Z358="",0,Shares!K358*Shares!J358)</f>
        <v>0</v>
      </c>
      <c r="AF358" s="263">
        <f t="shared" si="41"/>
        <v>0</v>
      </c>
      <c r="AG358" s="262">
        <f>IF($Z358="",0,Shares!M358)</f>
        <v>0</v>
      </c>
      <c r="AH358" s="263">
        <f>IF($Z358="",0,Shares!N358)</f>
        <v>0</v>
      </c>
      <c r="AI358" s="240" t="str">
        <f>IF($Z358="","",RANK(AE358,$AE$2:$AE$1001)+COUNTIF($AE$2:AE358,AE358)-1)</f>
        <v/>
      </c>
      <c r="AJ358" s="240" t="str">
        <f>IF($AD358&lt;0,COUNT($AJ$1:AJ357)+1,"")</f>
        <v/>
      </c>
      <c r="AL358" s="240" t="str">
        <f>'All Ticker P&amp;L'!A358</f>
        <v/>
      </c>
      <c r="AM358" s="240" t="str">
        <f>'All Ticker P&amp;L'!B358</f>
        <v/>
      </c>
      <c r="AN358" s="240" t="str">
        <f>'All Ticker P&amp;L'!C358</f>
        <v/>
      </c>
      <c r="AO358" s="240" t="str">
        <f>'All Ticker P&amp;L'!D358</f>
        <v/>
      </c>
      <c r="AP358" s="240">
        <f>IF($AL358="",0,'All Ticker P&amp;L'!E358)</f>
        <v>0</v>
      </c>
      <c r="AQ358" s="262">
        <f>IF($AL358="",0,'All Ticker P&amp;L'!J358*'All Ticker P&amp;L'!I358)</f>
        <v>0</v>
      </c>
      <c r="AR358" s="262">
        <f>IF($AL358="",0,'All Ticker P&amp;L'!L358)</f>
        <v>0</v>
      </c>
      <c r="AS358" s="263">
        <f>IF($AL358="",0,'All Ticker P&amp;L'!M358)</f>
        <v>0</v>
      </c>
      <c r="AT358" s="240" t="str">
        <f>IF($AL358="","",RANK(AR358,$AR$2:$AR$1001)+COUNTIF($AR$2:AR358,AR358)-1)</f>
        <v/>
      </c>
      <c r="AU358" s="240" t="str">
        <f>IF($AL358="","",RANK(AV358,$AV$2:$AV$1001)+COUNTIF($AV$2:AV358,AV358)-1)</f>
        <v/>
      </c>
      <c r="AV358" s="262">
        <f t="shared" si="42"/>
        <v>0</v>
      </c>
    </row>
    <row r="359" spans="26:48" ht="15" customHeight="1" x14ac:dyDescent="0.2">
      <c r="Z359" s="240" t="str">
        <f>Shares!A359</f>
        <v/>
      </c>
      <c r="AA359" s="240" t="str">
        <f>Shares!B359</f>
        <v/>
      </c>
      <c r="AB359" s="240" t="str">
        <f>Shares!C359</f>
        <v/>
      </c>
      <c r="AC359" s="240" t="str">
        <f>Shares!D359</f>
        <v/>
      </c>
      <c r="AD359" s="240">
        <f>IF($Z359="",0,Shares!E359)</f>
        <v>0</v>
      </c>
      <c r="AE359" s="262">
        <f>IF($Z359="",0,Shares!K359*Shares!J359)</f>
        <v>0</v>
      </c>
      <c r="AF359" s="263">
        <f t="shared" si="41"/>
        <v>0</v>
      </c>
      <c r="AG359" s="262">
        <f>IF($Z359="",0,Shares!M359)</f>
        <v>0</v>
      </c>
      <c r="AH359" s="263">
        <f>IF($Z359="",0,Shares!N359)</f>
        <v>0</v>
      </c>
      <c r="AI359" s="240" t="str">
        <f>IF($Z359="","",RANK(AE359,$AE$2:$AE$1001)+COUNTIF($AE$2:AE359,AE359)-1)</f>
        <v/>
      </c>
      <c r="AJ359" s="240" t="str">
        <f>IF($AD359&lt;0,COUNT($AJ$1:AJ358)+1,"")</f>
        <v/>
      </c>
      <c r="AL359" s="240" t="str">
        <f>'All Ticker P&amp;L'!A359</f>
        <v/>
      </c>
      <c r="AM359" s="240" t="str">
        <f>'All Ticker P&amp;L'!B359</f>
        <v/>
      </c>
      <c r="AN359" s="240" t="str">
        <f>'All Ticker P&amp;L'!C359</f>
        <v/>
      </c>
      <c r="AO359" s="240" t="str">
        <f>'All Ticker P&amp;L'!D359</f>
        <v/>
      </c>
      <c r="AP359" s="240">
        <f>IF($AL359="",0,'All Ticker P&amp;L'!E359)</f>
        <v>0</v>
      </c>
      <c r="AQ359" s="262">
        <f>IF($AL359="",0,'All Ticker P&amp;L'!J359*'All Ticker P&amp;L'!I359)</f>
        <v>0</v>
      </c>
      <c r="AR359" s="262">
        <f>IF($AL359="",0,'All Ticker P&amp;L'!L359)</f>
        <v>0</v>
      </c>
      <c r="AS359" s="263">
        <f>IF($AL359="",0,'All Ticker P&amp;L'!M359)</f>
        <v>0</v>
      </c>
      <c r="AT359" s="240" t="str">
        <f>IF($AL359="","",RANK(AR359,$AR$2:$AR$1001)+COUNTIF($AR$2:AR359,AR359)-1)</f>
        <v/>
      </c>
      <c r="AU359" s="240" t="str">
        <f>IF($AL359="","",RANK(AV359,$AV$2:$AV$1001)+COUNTIF($AV$2:AV359,AV359)-1)</f>
        <v/>
      </c>
      <c r="AV359" s="262">
        <f t="shared" si="42"/>
        <v>0</v>
      </c>
    </row>
    <row r="360" spans="26:48" ht="15" customHeight="1" x14ac:dyDescent="0.2">
      <c r="Z360" s="240" t="str">
        <f>Shares!A360</f>
        <v/>
      </c>
      <c r="AA360" s="240" t="str">
        <f>Shares!B360</f>
        <v/>
      </c>
      <c r="AB360" s="240" t="str">
        <f>Shares!C360</f>
        <v/>
      </c>
      <c r="AC360" s="240" t="str">
        <f>Shares!D360</f>
        <v/>
      </c>
      <c r="AD360" s="240">
        <f>IF($Z360="",0,Shares!E360)</f>
        <v>0</v>
      </c>
      <c r="AE360" s="262">
        <f>IF($Z360="",0,Shares!K360*Shares!J360)</f>
        <v>0</v>
      </c>
      <c r="AF360" s="263">
        <f t="shared" si="41"/>
        <v>0</v>
      </c>
      <c r="AG360" s="262">
        <f>IF($Z360="",0,Shares!M360)</f>
        <v>0</v>
      </c>
      <c r="AH360" s="263">
        <f>IF($Z360="",0,Shares!N360)</f>
        <v>0</v>
      </c>
      <c r="AI360" s="240" t="str">
        <f>IF($Z360="","",RANK(AE360,$AE$2:$AE$1001)+COUNTIF($AE$2:AE360,AE360)-1)</f>
        <v/>
      </c>
      <c r="AJ360" s="240" t="str">
        <f>IF($AD360&lt;0,COUNT($AJ$1:AJ359)+1,"")</f>
        <v/>
      </c>
      <c r="AL360" s="240" t="str">
        <f>'All Ticker P&amp;L'!A360</f>
        <v/>
      </c>
      <c r="AM360" s="240" t="str">
        <f>'All Ticker P&amp;L'!B360</f>
        <v/>
      </c>
      <c r="AN360" s="240" t="str">
        <f>'All Ticker P&amp;L'!C360</f>
        <v/>
      </c>
      <c r="AO360" s="240" t="str">
        <f>'All Ticker P&amp;L'!D360</f>
        <v/>
      </c>
      <c r="AP360" s="240">
        <f>IF($AL360="",0,'All Ticker P&amp;L'!E360)</f>
        <v>0</v>
      </c>
      <c r="AQ360" s="262">
        <f>IF($AL360="",0,'All Ticker P&amp;L'!J360*'All Ticker P&amp;L'!I360)</f>
        <v>0</v>
      </c>
      <c r="AR360" s="262">
        <f>IF($AL360="",0,'All Ticker P&amp;L'!L360)</f>
        <v>0</v>
      </c>
      <c r="AS360" s="263">
        <f>IF($AL360="",0,'All Ticker P&amp;L'!M360)</f>
        <v>0</v>
      </c>
      <c r="AT360" s="240" t="str">
        <f>IF($AL360="","",RANK(AR360,$AR$2:$AR$1001)+COUNTIF($AR$2:AR360,AR360)-1)</f>
        <v/>
      </c>
      <c r="AU360" s="240" t="str">
        <f>IF($AL360="","",RANK(AV360,$AV$2:$AV$1001)+COUNTIF($AV$2:AV360,AV360)-1)</f>
        <v/>
      </c>
      <c r="AV360" s="262">
        <f t="shared" si="42"/>
        <v>0</v>
      </c>
    </row>
    <row r="361" spans="26:48" ht="15" customHeight="1" x14ac:dyDescent="0.2">
      <c r="Z361" s="240" t="str">
        <f>Shares!A361</f>
        <v/>
      </c>
      <c r="AA361" s="240" t="str">
        <f>Shares!B361</f>
        <v/>
      </c>
      <c r="AB361" s="240" t="str">
        <f>Shares!C361</f>
        <v/>
      </c>
      <c r="AC361" s="240" t="str">
        <f>Shares!D361</f>
        <v/>
      </c>
      <c r="AD361" s="240">
        <f>IF($Z361="",0,Shares!E361)</f>
        <v>0</v>
      </c>
      <c r="AE361" s="262">
        <f>IF($Z361="",0,Shares!K361*Shares!J361)</f>
        <v>0</v>
      </c>
      <c r="AF361" s="263">
        <f t="shared" si="41"/>
        <v>0</v>
      </c>
      <c r="AG361" s="262">
        <f>IF($Z361="",0,Shares!M361)</f>
        <v>0</v>
      </c>
      <c r="AH361" s="263">
        <f>IF($Z361="",0,Shares!N361)</f>
        <v>0</v>
      </c>
      <c r="AI361" s="240" t="str">
        <f>IF($Z361="","",RANK(AE361,$AE$2:$AE$1001)+COUNTIF($AE$2:AE361,AE361)-1)</f>
        <v/>
      </c>
      <c r="AJ361" s="240" t="str">
        <f>IF($AD361&lt;0,COUNT($AJ$1:AJ360)+1,"")</f>
        <v/>
      </c>
      <c r="AL361" s="240" t="str">
        <f>'All Ticker P&amp;L'!A361</f>
        <v/>
      </c>
      <c r="AM361" s="240" t="str">
        <f>'All Ticker P&amp;L'!B361</f>
        <v/>
      </c>
      <c r="AN361" s="240" t="str">
        <f>'All Ticker P&amp;L'!C361</f>
        <v/>
      </c>
      <c r="AO361" s="240" t="str">
        <f>'All Ticker P&amp;L'!D361</f>
        <v/>
      </c>
      <c r="AP361" s="240">
        <f>IF($AL361="",0,'All Ticker P&amp;L'!E361)</f>
        <v>0</v>
      </c>
      <c r="AQ361" s="262">
        <f>IF($AL361="",0,'All Ticker P&amp;L'!J361*'All Ticker P&amp;L'!I361)</f>
        <v>0</v>
      </c>
      <c r="AR361" s="262">
        <f>IF($AL361="",0,'All Ticker P&amp;L'!L361)</f>
        <v>0</v>
      </c>
      <c r="AS361" s="263">
        <f>IF($AL361="",0,'All Ticker P&amp;L'!M361)</f>
        <v>0</v>
      </c>
      <c r="AT361" s="240" t="str">
        <f>IF($AL361="","",RANK(AR361,$AR$2:$AR$1001)+COUNTIF($AR$2:AR361,AR361)-1)</f>
        <v/>
      </c>
      <c r="AU361" s="240" t="str">
        <f>IF($AL361="","",RANK(AV361,$AV$2:$AV$1001)+COUNTIF($AV$2:AV361,AV361)-1)</f>
        <v/>
      </c>
      <c r="AV361" s="262">
        <f t="shared" si="42"/>
        <v>0</v>
      </c>
    </row>
    <row r="362" spans="26:48" ht="15" customHeight="1" x14ac:dyDescent="0.2">
      <c r="Z362" s="240" t="str">
        <f>Shares!A362</f>
        <v/>
      </c>
      <c r="AA362" s="240" t="str">
        <f>Shares!B362</f>
        <v/>
      </c>
      <c r="AB362" s="240" t="str">
        <f>Shares!C362</f>
        <v/>
      </c>
      <c r="AC362" s="240" t="str">
        <f>Shares!D362</f>
        <v/>
      </c>
      <c r="AD362" s="240">
        <f>IF($Z362="",0,Shares!E362)</f>
        <v>0</v>
      </c>
      <c r="AE362" s="262">
        <f>IF($Z362="",0,Shares!K362*Shares!J362)</f>
        <v>0</v>
      </c>
      <c r="AF362" s="263">
        <f t="shared" si="41"/>
        <v>0</v>
      </c>
      <c r="AG362" s="262">
        <f>IF($Z362="",0,Shares!M362)</f>
        <v>0</v>
      </c>
      <c r="AH362" s="263">
        <f>IF($Z362="",0,Shares!N362)</f>
        <v>0</v>
      </c>
      <c r="AI362" s="240" t="str">
        <f>IF($Z362="","",RANK(AE362,$AE$2:$AE$1001)+COUNTIF($AE$2:AE362,AE362)-1)</f>
        <v/>
      </c>
      <c r="AJ362" s="240" t="str">
        <f>IF($AD362&lt;0,COUNT($AJ$1:AJ361)+1,"")</f>
        <v/>
      </c>
      <c r="AL362" s="240" t="str">
        <f>'All Ticker P&amp;L'!A362</f>
        <v/>
      </c>
      <c r="AM362" s="240" t="str">
        <f>'All Ticker P&amp;L'!B362</f>
        <v/>
      </c>
      <c r="AN362" s="240" t="str">
        <f>'All Ticker P&amp;L'!C362</f>
        <v/>
      </c>
      <c r="AO362" s="240" t="str">
        <f>'All Ticker P&amp;L'!D362</f>
        <v/>
      </c>
      <c r="AP362" s="240">
        <f>IF($AL362="",0,'All Ticker P&amp;L'!E362)</f>
        <v>0</v>
      </c>
      <c r="AQ362" s="262">
        <f>IF($AL362="",0,'All Ticker P&amp;L'!J362*'All Ticker P&amp;L'!I362)</f>
        <v>0</v>
      </c>
      <c r="AR362" s="262">
        <f>IF($AL362="",0,'All Ticker P&amp;L'!L362)</f>
        <v>0</v>
      </c>
      <c r="AS362" s="263">
        <f>IF($AL362="",0,'All Ticker P&amp;L'!M362)</f>
        <v>0</v>
      </c>
      <c r="AT362" s="240" t="str">
        <f>IF($AL362="","",RANK(AR362,$AR$2:$AR$1001)+COUNTIF($AR$2:AR362,AR362)-1)</f>
        <v/>
      </c>
      <c r="AU362" s="240" t="str">
        <f>IF($AL362="","",RANK(AV362,$AV$2:$AV$1001)+COUNTIF($AV$2:AV362,AV362)-1)</f>
        <v/>
      </c>
      <c r="AV362" s="262">
        <f t="shared" si="42"/>
        <v>0</v>
      </c>
    </row>
    <row r="363" spans="26:48" ht="15" customHeight="1" x14ac:dyDescent="0.2">
      <c r="Z363" s="240" t="str">
        <f>Shares!A363</f>
        <v/>
      </c>
      <c r="AA363" s="240" t="str">
        <f>Shares!B363</f>
        <v/>
      </c>
      <c r="AB363" s="240" t="str">
        <f>Shares!C363</f>
        <v/>
      </c>
      <c r="AC363" s="240" t="str">
        <f>Shares!D363</f>
        <v/>
      </c>
      <c r="AD363" s="240">
        <f>IF($Z363="",0,Shares!E363)</f>
        <v>0</v>
      </c>
      <c r="AE363" s="262">
        <f>IF($Z363="",0,Shares!K363*Shares!J363)</f>
        <v>0</v>
      </c>
      <c r="AF363" s="263">
        <f t="shared" si="41"/>
        <v>0</v>
      </c>
      <c r="AG363" s="262">
        <f>IF($Z363="",0,Shares!M363)</f>
        <v>0</v>
      </c>
      <c r="AH363" s="263">
        <f>IF($Z363="",0,Shares!N363)</f>
        <v>0</v>
      </c>
      <c r="AI363" s="240" t="str">
        <f>IF($Z363="","",RANK(AE363,$AE$2:$AE$1001)+COUNTIF($AE$2:AE363,AE363)-1)</f>
        <v/>
      </c>
      <c r="AJ363" s="240" t="str">
        <f>IF($AD363&lt;0,COUNT($AJ$1:AJ362)+1,"")</f>
        <v/>
      </c>
      <c r="AL363" s="240" t="str">
        <f>'All Ticker P&amp;L'!A363</f>
        <v/>
      </c>
      <c r="AM363" s="240" t="str">
        <f>'All Ticker P&amp;L'!B363</f>
        <v/>
      </c>
      <c r="AN363" s="240" t="str">
        <f>'All Ticker P&amp;L'!C363</f>
        <v/>
      </c>
      <c r="AO363" s="240" t="str">
        <f>'All Ticker P&amp;L'!D363</f>
        <v/>
      </c>
      <c r="AP363" s="240">
        <f>IF($AL363="",0,'All Ticker P&amp;L'!E363)</f>
        <v>0</v>
      </c>
      <c r="AQ363" s="262">
        <f>IF($AL363="",0,'All Ticker P&amp;L'!J363*'All Ticker P&amp;L'!I363)</f>
        <v>0</v>
      </c>
      <c r="AR363" s="262">
        <f>IF($AL363="",0,'All Ticker P&amp;L'!L363)</f>
        <v>0</v>
      </c>
      <c r="AS363" s="263">
        <f>IF($AL363="",0,'All Ticker P&amp;L'!M363)</f>
        <v>0</v>
      </c>
      <c r="AT363" s="240" t="str">
        <f>IF($AL363="","",RANK(AR363,$AR$2:$AR$1001)+COUNTIF($AR$2:AR363,AR363)-1)</f>
        <v/>
      </c>
      <c r="AU363" s="240" t="str">
        <f>IF($AL363="","",RANK(AV363,$AV$2:$AV$1001)+COUNTIF($AV$2:AV363,AV363)-1)</f>
        <v/>
      </c>
      <c r="AV363" s="262">
        <f t="shared" si="42"/>
        <v>0</v>
      </c>
    </row>
    <row r="364" spans="26:48" ht="15" customHeight="1" x14ac:dyDescent="0.2">
      <c r="Z364" s="240" t="str">
        <f>Shares!A364</f>
        <v/>
      </c>
      <c r="AA364" s="240" t="str">
        <f>Shares!B364</f>
        <v/>
      </c>
      <c r="AB364" s="240" t="str">
        <f>Shares!C364</f>
        <v/>
      </c>
      <c r="AC364" s="240" t="str">
        <f>Shares!D364</f>
        <v/>
      </c>
      <c r="AD364" s="240">
        <f>IF($Z364="",0,Shares!E364)</f>
        <v>0</v>
      </c>
      <c r="AE364" s="262">
        <f>IF($Z364="",0,Shares!K364*Shares!J364)</f>
        <v>0</v>
      </c>
      <c r="AF364" s="263">
        <f t="shared" si="41"/>
        <v>0</v>
      </c>
      <c r="AG364" s="262">
        <f>IF($Z364="",0,Shares!M364)</f>
        <v>0</v>
      </c>
      <c r="AH364" s="263">
        <f>IF($Z364="",0,Shares!N364)</f>
        <v>0</v>
      </c>
      <c r="AI364" s="240" t="str">
        <f>IF($Z364="","",RANK(AE364,$AE$2:$AE$1001)+COUNTIF($AE$2:AE364,AE364)-1)</f>
        <v/>
      </c>
      <c r="AJ364" s="240" t="str">
        <f>IF($AD364&lt;0,COUNT($AJ$1:AJ363)+1,"")</f>
        <v/>
      </c>
      <c r="AL364" s="240" t="str">
        <f>'All Ticker P&amp;L'!A364</f>
        <v/>
      </c>
      <c r="AM364" s="240" t="str">
        <f>'All Ticker P&amp;L'!B364</f>
        <v/>
      </c>
      <c r="AN364" s="240" t="str">
        <f>'All Ticker P&amp;L'!C364</f>
        <v/>
      </c>
      <c r="AO364" s="240" t="str">
        <f>'All Ticker P&amp;L'!D364</f>
        <v/>
      </c>
      <c r="AP364" s="240">
        <f>IF($AL364="",0,'All Ticker P&amp;L'!E364)</f>
        <v>0</v>
      </c>
      <c r="AQ364" s="262">
        <f>IF($AL364="",0,'All Ticker P&amp;L'!J364*'All Ticker P&amp;L'!I364)</f>
        <v>0</v>
      </c>
      <c r="AR364" s="262">
        <f>IF($AL364="",0,'All Ticker P&amp;L'!L364)</f>
        <v>0</v>
      </c>
      <c r="AS364" s="263">
        <f>IF($AL364="",0,'All Ticker P&amp;L'!M364)</f>
        <v>0</v>
      </c>
      <c r="AT364" s="240" t="str">
        <f>IF($AL364="","",RANK(AR364,$AR$2:$AR$1001)+COUNTIF($AR$2:AR364,AR364)-1)</f>
        <v/>
      </c>
      <c r="AU364" s="240" t="str">
        <f>IF($AL364="","",RANK(AV364,$AV$2:$AV$1001)+COUNTIF($AV$2:AV364,AV364)-1)</f>
        <v/>
      </c>
      <c r="AV364" s="262">
        <f t="shared" si="42"/>
        <v>0</v>
      </c>
    </row>
    <row r="365" spans="26:48" ht="15" customHeight="1" x14ac:dyDescent="0.2">
      <c r="Z365" s="240" t="str">
        <f>Shares!A365</f>
        <v/>
      </c>
      <c r="AA365" s="240" t="str">
        <f>Shares!B365</f>
        <v/>
      </c>
      <c r="AB365" s="240" t="str">
        <f>Shares!C365</f>
        <v/>
      </c>
      <c r="AC365" s="240" t="str">
        <f>Shares!D365</f>
        <v/>
      </c>
      <c r="AD365" s="240">
        <f>IF($Z365="",0,Shares!E365)</f>
        <v>0</v>
      </c>
      <c r="AE365" s="262">
        <f>IF($Z365="",0,Shares!K365*Shares!J365)</f>
        <v>0</v>
      </c>
      <c r="AF365" s="263">
        <f t="shared" si="41"/>
        <v>0</v>
      </c>
      <c r="AG365" s="262">
        <f>IF($Z365="",0,Shares!M365)</f>
        <v>0</v>
      </c>
      <c r="AH365" s="263">
        <f>IF($Z365="",0,Shares!N365)</f>
        <v>0</v>
      </c>
      <c r="AI365" s="240" t="str">
        <f>IF($Z365="","",RANK(AE365,$AE$2:$AE$1001)+COUNTIF($AE$2:AE365,AE365)-1)</f>
        <v/>
      </c>
      <c r="AJ365" s="240" t="str">
        <f>IF($AD365&lt;0,COUNT($AJ$1:AJ364)+1,"")</f>
        <v/>
      </c>
      <c r="AL365" s="240" t="str">
        <f>'All Ticker P&amp;L'!A365</f>
        <v/>
      </c>
      <c r="AM365" s="240" t="str">
        <f>'All Ticker P&amp;L'!B365</f>
        <v/>
      </c>
      <c r="AN365" s="240" t="str">
        <f>'All Ticker P&amp;L'!C365</f>
        <v/>
      </c>
      <c r="AO365" s="240" t="str">
        <f>'All Ticker P&amp;L'!D365</f>
        <v/>
      </c>
      <c r="AP365" s="240">
        <f>IF($AL365="",0,'All Ticker P&amp;L'!E365)</f>
        <v>0</v>
      </c>
      <c r="AQ365" s="262">
        <f>IF($AL365="",0,'All Ticker P&amp;L'!J365*'All Ticker P&amp;L'!I365)</f>
        <v>0</v>
      </c>
      <c r="AR365" s="262">
        <f>IF($AL365="",0,'All Ticker P&amp;L'!L365)</f>
        <v>0</v>
      </c>
      <c r="AS365" s="263">
        <f>IF($AL365="",0,'All Ticker P&amp;L'!M365)</f>
        <v>0</v>
      </c>
      <c r="AT365" s="240" t="str">
        <f>IF($AL365="","",RANK(AR365,$AR$2:$AR$1001)+COUNTIF($AR$2:AR365,AR365)-1)</f>
        <v/>
      </c>
      <c r="AU365" s="240" t="str">
        <f>IF($AL365="","",RANK(AV365,$AV$2:$AV$1001)+COUNTIF($AV$2:AV365,AV365)-1)</f>
        <v/>
      </c>
      <c r="AV365" s="262">
        <f t="shared" si="42"/>
        <v>0</v>
      </c>
    </row>
    <row r="366" spans="26:48" ht="15" customHeight="1" x14ac:dyDescent="0.2">
      <c r="Z366" s="240" t="str">
        <f>Shares!A366</f>
        <v/>
      </c>
      <c r="AA366" s="240" t="str">
        <f>Shares!B366</f>
        <v/>
      </c>
      <c r="AB366" s="240" t="str">
        <f>Shares!C366</f>
        <v/>
      </c>
      <c r="AC366" s="240" t="str">
        <f>Shares!D366</f>
        <v/>
      </c>
      <c r="AD366" s="240">
        <f>IF($Z366="",0,Shares!E366)</f>
        <v>0</v>
      </c>
      <c r="AE366" s="262">
        <f>IF($Z366="",0,Shares!K366*Shares!J366)</f>
        <v>0</v>
      </c>
      <c r="AF366" s="263">
        <f t="shared" si="41"/>
        <v>0</v>
      </c>
      <c r="AG366" s="262">
        <f>IF($Z366="",0,Shares!M366)</f>
        <v>0</v>
      </c>
      <c r="AH366" s="263">
        <f>IF($Z366="",0,Shares!N366)</f>
        <v>0</v>
      </c>
      <c r="AI366" s="240" t="str">
        <f>IF($Z366="","",RANK(AE366,$AE$2:$AE$1001)+COUNTIF($AE$2:AE366,AE366)-1)</f>
        <v/>
      </c>
      <c r="AJ366" s="240" t="str">
        <f>IF($AD366&lt;0,COUNT($AJ$1:AJ365)+1,"")</f>
        <v/>
      </c>
      <c r="AL366" s="240" t="str">
        <f>'All Ticker P&amp;L'!A366</f>
        <v/>
      </c>
      <c r="AM366" s="240" t="str">
        <f>'All Ticker P&amp;L'!B366</f>
        <v/>
      </c>
      <c r="AN366" s="240" t="str">
        <f>'All Ticker P&amp;L'!C366</f>
        <v/>
      </c>
      <c r="AO366" s="240" t="str">
        <f>'All Ticker P&amp;L'!D366</f>
        <v/>
      </c>
      <c r="AP366" s="240">
        <f>IF($AL366="",0,'All Ticker P&amp;L'!E366)</f>
        <v>0</v>
      </c>
      <c r="AQ366" s="262">
        <f>IF($AL366="",0,'All Ticker P&amp;L'!J366*'All Ticker P&amp;L'!I366)</f>
        <v>0</v>
      </c>
      <c r="AR366" s="262">
        <f>IF($AL366="",0,'All Ticker P&amp;L'!L366)</f>
        <v>0</v>
      </c>
      <c r="AS366" s="263">
        <f>IF($AL366="",0,'All Ticker P&amp;L'!M366)</f>
        <v>0</v>
      </c>
      <c r="AT366" s="240" t="str">
        <f>IF($AL366="","",RANK(AR366,$AR$2:$AR$1001)+COUNTIF($AR$2:AR366,AR366)-1)</f>
        <v/>
      </c>
      <c r="AU366" s="240" t="str">
        <f>IF($AL366="","",RANK(AV366,$AV$2:$AV$1001)+COUNTIF($AV$2:AV366,AV366)-1)</f>
        <v/>
      </c>
      <c r="AV366" s="262">
        <f t="shared" si="42"/>
        <v>0</v>
      </c>
    </row>
    <row r="367" spans="26:48" ht="15" customHeight="1" x14ac:dyDescent="0.2">
      <c r="Z367" s="240" t="str">
        <f>Shares!A367</f>
        <v/>
      </c>
      <c r="AA367" s="240" t="str">
        <f>Shares!B367</f>
        <v/>
      </c>
      <c r="AB367" s="240" t="str">
        <f>Shares!C367</f>
        <v/>
      </c>
      <c r="AC367" s="240" t="str">
        <f>Shares!D367</f>
        <v/>
      </c>
      <c r="AD367" s="240">
        <f>IF($Z367="",0,Shares!E367)</f>
        <v>0</v>
      </c>
      <c r="AE367" s="262">
        <f>IF($Z367="",0,Shares!K367*Shares!J367)</f>
        <v>0</v>
      </c>
      <c r="AF367" s="263">
        <f t="shared" si="41"/>
        <v>0</v>
      </c>
      <c r="AG367" s="262">
        <f>IF($Z367="",0,Shares!M367)</f>
        <v>0</v>
      </c>
      <c r="AH367" s="263">
        <f>IF($Z367="",0,Shares!N367)</f>
        <v>0</v>
      </c>
      <c r="AI367" s="240" t="str">
        <f>IF($Z367="","",RANK(AE367,$AE$2:$AE$1001)+COUNTIF($AE$2:AE367,AE367)-1)</f>
        <v/>
      </c>
      <c r="AJ367" s="240" t="str">
        <f>IF($AD367&lt;0,COUNT($AJ$1:AJ366)+1,"")</f>
        <v/>
      </c>
      <c r="AL367" s="240" t="str">
        <f>'All Ticker P&amp;L'!A367</f>
        <v/>
      </c>
      <c r="AM367" s="240" t="str">
        <f>'All Ticker P&amp;L'!B367</f>
        <v/>
      </c>
      <c r="AN367" s="240" t="str">
        <f>'All Ticker P&amp;L'!C367</f>
        <v/>
      </c>
      <c r="AO367" s="240" t="str">
        <f>'All Ticker P&amp;L'!D367</f>
        <v/>
      </c>
      <c r="AP367" s="240">
        <f>IF($AL367="",0,'All Ticker P&amp;L'!E367)</f>
        <v>0</v>
      </c>
      <c r="AQ367" s="262">
        <f>IF($AL367="",0,'All Ticker P&amp;L'!J367*'All Ticker P&amp;L'!I367)</f>
        <v>0</v>
      </c>
      <c r="AR367" s="262">
        <f>IF($AL367="",0,'All Ticker P&amp;L'!L367)</f>
        <v>0</v>
      </c>
      <c r="AS367" s="263">
        <f>IF($AL367="",0,'All Ticker P&amp;L'!M367)</f>
        <v>0</v>
      </c>
      <c r="AT367" s="240" t="str">
        <f>IF($AL367="","",RANK(AR367,$AR$2:$AR$1001)+COUNTIF($AR$2:AR367,AR367)-1)</f>
        <v/>
      </c>
      <c r="AU367" s="240" t="str">
        <f>IF($AL367="","",RANK(AV367,$AV$2:$AV$1001)+COUNTIF($AV$2:AV367,AV367)-1)</f>
        <v/>
      </c>
      <c r="AV367" s="262">
        <f t="shared" si="42"/>
        <v>0</v>
      </c>
    </row>
    <row r="368" spans="26:48" ht="15" customHeight="1" x14ac:dyDescent="0.2">
      <c r="Z368" s="240" t="str">
        <f>Shares!A368</f>
        <v/>
      </c>
      <c r="AA368" s="240" t="str">
        <f>Shares!B368</f>
        <v/>
      </c>
      <c r="AB368" s="240" t="str">
        <f>Shares!C368</f>
        <v/>
      </c>
      <c r="AC368" s="240" t="str">
        <f>Shares!D368</f>
        <v/>
      </c>
      <c r="AD368" s="240">
        <f>IF($Z368="",0,Shares!E368)</f>
        <v>0</v>
      </c>
      <c r="AE368" s="262">
        <f>IF($Z368="",0,Shares!K368*Shares!J368)</f>
        <v>0</v>
      </c>
      <c r="AF368" s="263">
        <f t="shared" si="41"/>
        <v>0</v>
      </c>
      <c r="AG368" s="262">
        <f>IF($Z368="",0,Shares!M368)</f>
        <v>0</v>
      </c>
      <c r="AH368" s="263">
        <f>IF($Z368="",0,Shares!N368)</f>
        <v>0</v>
      </c>
      <c r="AI368" s="240" t="str">
        <f>IF($Z368="","",RANK(AE368,$AE$2:$AE$1001)+COUNTIF($AE$2:AE368,AE368)-1)</f>
        <v/>
      </c>
      <c r="AJ368" s="240" t="str">
        <f>IF($AD368&lt;0,COUNT($AJ$1:AJ367)+1,"")</f>
        <v/>
      </c>
      <c r="AL368" s="240" t="str">
        <f>'All Ticker P&amp;L'!A368</f>
        <v/>
      </c>
      <c r="AM368" s="240" t="str">
        <f>'All Ticker P&amp;L'!B368</f>
        <v/>
      </c>
      <c r="AN368" s="240" t="str">
        <f>'All Ticker P&amp;L'!C368</f>
        <v/>
      </c>
      <c r="AO368" s="240" t="str">
        <f>'All Ticker P&amp;L'!D368</f>
        <v/>
      </c>
      <c r="AP368" s="240">
        <f>IF($AL368="",0,'All Ticker P&amp;L'!E368)</f>
        <v>0</v>
      </c>
      <c r="AQ368" s="262">
        <f>IF($AL368="",0,'All Ticker P&amp;L'!J368*'All Ticker P&amp;L'!I368)</f>
        <v>0</v>
      </c>
      <c r="AR368" s="262">
        <f>IF($AL368="",0,'All Ticker P&amp;L'!L368)</f>
        <v>0</v>
      </c>
      <c r="AS368" s="263">
        <f>IF($AL368="",0,'All Ticker P&amp;L'!M368)</f>
        <v>0</v>
      </c>
      <c r="AT368" s="240" t="str">
        <f>IF($AL368="","",RANK(AR368,$AR$2:$AR$1001)+COUNTIF($AR$2:AR368,AR368)-1)</f>
        <v/>
      </c>
      <c r="AU368" s="240" t="str">
        <f>IF($AL368="","",RANK(AV368,$AV$2:$AV$1001)+COUNTIF($AV$2:AV368,AV368)-1)</f>
        <v/>
      </c>
      <c r="AV368" s="262">
        <f t="shared" si="42"/>
        <v>0</v>
      </c>
    </row>
    <row r="369" spans="26:48" ht="15" customHeight="1" x14ac:dyDescent="0.2">
      <c r="Z369" s="240" t="str">
        <f>Shares!A369</f>
        <v/>
      </c>
      <c r="AA369" s="240" t="str">
        <f>Shares!B369</f>
        <v/>
      </c>
      <c r="AB369" s="240" t="str">
        <f>Shares!C369</f>
        <v/>
      </c>
      <c r="AC369" s="240" t="str">
        <f>Shares!D369</f>
        <v/>
      </c>
      <c r="AD369" s="240">
        <f>IF($Z369="",0,Shares!E369)</f>
        <v>0</v>
      </c>
      <c r="AE369" s="262">
        <f>IF($Z369="",0,Shares!K369*Shares!J369)</f>
        <v>0</v>
      </c>
      <c r="AF369" s="263">
        <f t="shared" si="41"/>
        <v>0</v>
      </c>
      <c r="AG369" s="262">
        <f>IF($Z369="",0,Shares!M369)</f>
        <v>0</v>
      </c>
      <c r="AH369" s="263">
        <f>IF($Z369="",0,Shares!N369)</f>
        <v>0</v>
      </c>
      <c r="AI369" s="240" t="str">
        <f>IF($Z369="","",RANK(AE369,$AE$2:$AE$1001)+COUNTIF($AE$2:AE369,AE369)-1)</f>
        <v/>
      </c>
      <c r="AJ369" s="240" t="str">
        <f>IF($AD369&lt;0,COUNT($AJ$1:AJ368)+1,"")</f>
        <v/>
      </c>
      <c r="AL369" s="240" t="str">
        <f>'All Ticker P&amp;L'!A369</f>
        <v/>
      </c>
      <c r="AM369" s="240" t="str">
        <f>'All Ticker P&amp;L'!B369</f>
        <v/>
      </c>
      <c r="AN369" s="240" t="str">
        <f>'All Ticker P&amp;L'!C369</f>
        <v/>
      </c>
      <c r="AO369" s="240" t="str">
        <f>'All Ticker P&amp;L'!D369</f>
        <v/>
      </c>
      <c r="AP369" s="240">
        <f>IF($AL369="",0,'All Ticker P&amp;L'!E369)</f>
        <v>0</v>
      </c>
      <c r="AQ369" s="262">
        <f>IF($AL369="",0,'All Ticker P&amp;L'!J369*'All Ticker P&amp;L'!I369)</f>
        <v>0</v>
      </c>
      <c r="AR369" s="262">
        <f>IF($AL369="",0,'All Ticker P&amp;L'!L369)</f>
        <v>0</v>
      </c>
      <c r="AS369" s="263">
        <f>IF($AL369="",0,'All Ticker P&amp;L'!M369)</f>
        <v>0</v>
      </c>
      <c r="AT369" s="240" t="str">
        <f>IF($AL369="","",RANK(AR369,$AR$2:$AR$1001)+COUNTIF($AR$2:AR369,AR369)-1)</f>
        <v/>
      </c>
      <c r="AU369" s="240" t="str">
        <f>IF($AL369="","",RANK(AV369,$AV$2:$AV$1001)+COUNTIF($AV$2:AV369,AV369)-1)</f>
        <v/>
      </c>
      <c r="AV369" s="262">
        <f t="shared" si="42"/>
        <v>0</v>
      </c>
    </row>
    <row r="370" spans="26:48" ht="15" customHeight="1" x14ac:dyDescent="0.2">
      <c r="Z370" s="240" t="str">
        <f>Shares!A370</f>
        <v/>
      </c>
      <c r="AA370" s="240" t="str">
        <f>Shares!B370</f>
        <v/>
      </c>
      <c r="AB370" s="240" t="str">
        <f>Shares!C370</f>
        <v/>
      </c>
      <c r="AC370" s="240" t="str">
        <f>Shares!D370</f>
        <v/>
      </c>
      <c r="AD370" s="240">
        <f>IF($Z370="",0,Shares!E370)</f>
        <v>0</v>
      </c>
      <c r="AE370" s="262">
        <f>IF($Z370="",0,Shares!K370*Shares!J370)</f>
        <v>0</v>
      </c>
      <c r="AF370" s="263">
        <f t="shared" si="41"/>
        <v>0</v>
      </c>
      <c r="AG370" s="262">
        <f>IF($Z370="",0,Shares!M370)</f>
        <v>0</v>
      </c>
      <c r="AH370" s="263">
        <f>IF($Z370="",0,Shares!N370)</f>
        <v>0</v>
      </c>
      <c r="AI370" s="240" t="str">
        <f>IF($Z370="","",RANK(AE370,$AE$2:$AE$1001)+COUNTIF($AE$2:AE370,AE370)-1)</f>
        <v/>
      </c>
      <c r="AJ370" s="240" t="str">
        <f>IF($AD370&lt;0,COUNT($AJ$1:AJ369)+1,"")</f>
        <v/>
      </c>
      <c r="AL370" s="240" t="str">
        <f>'All Ticker P&amp;L'!A370</f>
        <v/>
      </c>
      <c r="AM370" s="240" t="str">
        <f>'All Ticker P&amp;L'!B370</f>
        <v/>
      </c>
      <c r="AN370" s="240" t="str">
        <f>'All Ticker P&amp;L'!C370</f>
        <v/>
      </c>
      <c r="AO370" s="240" t="str">
        <f>'All Ticker P&amp;L'!D370</f>
        <v/>
      </c>
      <c r="AP370" s="240">
        <f>IF($AL370="",0,'All Ticker P&amp;L'!E370)</f>
        <v>0</v>
      </c>
      <c r="AQ370" s="262">
        <f>IF($AL370="",0,'All Ticker P&amp;L'!J370*'All Ticker P&amp;L'!I370)</f>
        <v>0</v>
      </c>
      <c r="AR370" s="262">
        <f>IF($AL370="",0,'All Ticker P&amp;L'!L370)</f>
        <v>0</v>
      </c>
      <c r="AS370" s="263">
        <f>IF($AL370="",0,'All Ticker P&amp;L'!M370)</f>
        <v>0</v>
      </c>
      <c r="AT370" s="240" t="str">
        <f>IF($AL370="","",RANK(AR370,$AR$2:$AR$1001)+COUNTIF($AR$2:AR370,AR370)-1)</f>
        <v/>
      </c>
      <c r="AU370" s="240" t="str">
        <f>IF($AL370="","",RANK(AV370,$AV$2:$AV$1001)+COUNTIF($AV$2:AV370,AV370)-1)</f>
        <v/>
      </c>
      <c r="AV370" s="262">
        <f t="shared" si="42"/>
        <v>0</v>
      </c>
    </row>
    <row r="371" spans="26:48" ht="15" customHeight="1" x14ac:dyDescent="0.2">
      <c r="Z371" s="240" t="str">
        <f>Shares!A371</f>
        <v/>
      </c>
      <c r="AA371" s="240" t="str">
        <f>Shares!B371</f>
        <v/>
      </c>
      <c r="AB371" s="240" t="str">
        <f>Shares!C371</f>
        <v/>
      </c>
      <c r="AC371" s="240" t="str">
        <f>Shares!D371</f>
        <v/>
      </c>
      <c r="AD371" s="240">
        <f>IF($Z371="",0,Shares!E371)</f>
        <v>0</v>
      </c>
      <c r="AE371" s="262">
        <f>IF($Z371="",0,Shares!K371*Shares!J371)</f>
        <v>0</v>
      </c>
      <c r="AF371" s="263">
        <f t="shared" si="41"/>
        <v>0</v>
      </c>
      <c r="AG371" s="262">
        <f>IF($Z371="",0,Shares!M371)</f>
        <v>0</v>
      </c>
      <c r="AH371" s="263">
        <f>IF($Z371="",0,Shares!N371)</f>
        <v>0</v>
      </c>
      <c r="AI371" s="240" t="str">
        <f>IF($Z371="","",RANK(AE371,$AE$2:$AE$1001)+COUNTIF($AE$2:AE371,AE371)-1)</f>
        <v/>
      </c>
      <c r="AJ371" s="240" t="str">
        <f>IF($AD371&lt;0,COUNT($AJ$1:AJ370)+1,"")</f>
        <v/>
      </c>
      <c r="AL371" s="240" t="str">
        <f>'All Ticker P&amp;L'!A371</f>
        <v/>
      </c>
      <c r="AM371" s="240" t="str">
        <f>'All Ticker P&amp;L'!B371</f>
        <v/>
      </c>
      <c r="AN371" s="240" t="str">
        <f>'All Ticker P&amp;L'!C371</f>
        <v/>
      </c>
      <c r="AO371" s="240" t="str">
        <f>'All Ticker P&amp;L'!D371</f>
        <v/>
      </c>
      <c r="AP371" s="240">
        <f>IF($AL371="",0,'All Ticker P&amp;L'!E371)</f>
        <v>0</v>
      </c>
      <c r="AQ371" s="262">
        <f>IF($AL371="",0,'All Ticker P&amp;L'!J371*'All Ticker P&amp;L'!I371)</f>
        <v>0</v>
      </c>
      <c r="AR371" s="262">
        <f>IF($AL371="",0,'All Ticker P&amp;L'!L371)</f>
        <v>0</v>
      </c>
      <c r="AS371" s="263">
        <f>IF($AL371="",0,'All Ticker P&amp;L'!M371)</f>
        <v>0</v>
      </c>
      <c r="AT371" s="240" t="str">
        <f>IF($AL371="","",RANK(AR371,$AR$2:$AR$1001)+COUNTIF($AR$2:AR371,AR371)-1)</f>
        <v/>
      </c>
      <c r="AU371" s="240" t="str">
        <f>IF($AL371="","",RANK(AV371,$AV$2:$AV$1001)+COUNTIF($AV$2:AV371,AV371)-1)</f>
        <v/>
      </c>
      <c r="AV371" s="262">
        <f t="shared" si="42"/>
        <v>0</v>
      </c>
    </row>
    <row r="372" spans="26:48" ht="15" customHeight="1" x14ac:dyDescent="0.2">
      <c r="Z372" s="240" t="str">
        <f>Shares!A372</f>
        <v/>
      </c>
      <c r="AA372" s="240" t="str">
        <f>Shares!B372</f>
        <v/>
      </c>
      <c r="AB372" s="240" t="str">
        <f>Shares!C372</f>
        <v/>
      </c>
      <c r="AC372" s="240" t="str">
        <f>Shares!D372</f>
        <v/>
      </c>
      <c r="AD372" s="240">
        <f>IF($Z372="",0,Shares!E372)</f>
        <v>0</v>
      </c>
      <c r="AE372" s="262">
        <f>IF($Z372="",0,Shares!K372*Shares!J372)</f>
        <v>0</v>
      </c>
      <c r="AF372" s="263">
        <f t="shared" si="41"/>
        <v>0</v>
      </c>
      <c r="AG372" s="262">
        <f>IF($Z372="",0,Shares!M372)</f>
        <v>0</v>
      </c>
      <c r="AH372" s="263">
        <f>IF($Z372="",0,Shares!N372)</f>
        <v>0</v>
      </c>
      <c r="AI372" s="240" t="str">
        <f>IF($Z372="","",RANK(AE372,$AE$2:$AE$1001)+COUNTIF($AE$2:AE372,AE372)-1)</f>
        <v/>
      </c>
      <c r="AJ372" s="240" t="str">
        <f>IF($AD372&lt;0,COUNT($AJ$1:AJ371)+1,"")</f>
        <v/>
      </c>
      <c r="AL372" s="240" t="str">
        <f>'All Ticker P&amp;L'!A372</f>
        <v/>
      </c>
      <c r="AM372" s="240" t="str">
        <f>'All Ticker P&amp;L'!B372</f>
        <v/>
      </c>
      <c r="AN372" s="240" t="str">
        <f>'All Ticker P&amp;L'!C372</f>
        <v/>
      </c>
      <c r="AO372" s="240" t="str">
        <f>'All Ticker P&amp;L'!D372</f>
        <v/>
      </c>
      <c r="AP372" s="240">
        <f>IF($AL372="",0,'All Ticker P&amp;L'!E372)</f>
        <v>0</v>
      </c>
      <c r="AQ372" s="262">
        <f>IF($AL372="",0,'All Ticker P&amp;L'!J372*'All Ticker P&amp;L'!I372)</f>
        <v>0</v>
      </c>
      <c r="AR372" s="262">
        <f>IF($AL372="",0,'All Ticker P&amp;L'!L372)</f>
        <v>0</v>
      </c>
      <c r="AS372" s="263">
        <f>IF($AL372="",0,'All Ticker P&amp;L'!M372)</f>
        <v>0</v>
      </c>
      <c r="AT372" s="240" t="str">
        <f>IF($AL372="","",RANK(AR372,$AR$2:$AR$1001)+COUNTIF($AR$2:AR372,AR372)-1)</f>
        <v/>
      </c>
      <c r="AU372" s="240" t="str">
        <f>IF($AL372="","",RANK(AV372,$AV$2:$AV$1001)+COUNTIF($AV$2:AV372,AV372)-1)</f>
        <v/>
      </c>
      <c r="AV372" s="262">
        <f t="shared" si="42"/>
        <v>0</v>
      </c>
    </row>
    <row r="373" spans="26:48" ht="15" customHeight="1" x14ac:dyDescent="0.2">
      <c r="Z373" s="240" t="str">
        <f>Shares!A373</f>
        <v/>
      </c>
      <c r="AA373" s="240" t="str">
        <f>Shares!B373</f>
        <v/>
      </c>
      <c r="AB373" s="240" t="str">
        <f>Shares!C373</f>
        <v/>
      </c>
      <c r="AC373" s="240" t="str">
        <f>Shares!D373</f>
        <v/>
      </c>
      <c r="AD373" s="240">
        <f>IF($Z373="",0,Shares!E373)</f>
        <v>0</v>
      </c>
      <c r="AE373" s="262">
        <f>IF($Z373="",0,Shares!K373*Shares!J373)</f>
        <v>0</v>
      </c>
      <c r="AF373" s="263">
        <f t="shared" si="41"/>
        <v>0</v>
      </c>
      <c r="AG373" s="262">
        <f>IF($Z373="",0,Shares!M373)</f>
        <v>0</v>
      </c>
      <c r="AH373" s="263">
        <f>IF($Z373="",0,Shares!N373)</f>
        <v>0</v>
      </c>
      <c r="AI373" s="240" t="str">
        <f>IF($Z373="","",RANK(AE373,$AE$2:$AE$1001)+COUNTIF($AE$2:AE373,AE373)-1)</f>
        <v/>
      </c>
      <c r="AJ373" s="240" t="str">
        <f>IF($AD373&lt;0,COUNT($AJ$1:AJ372)+1,"")</f>
        <v/>
      </c>
      <c r="AL373" s="240" t="str">
        <f>'All Ticker P&amp;L'!A373</f>
        <v/>
      </c>
      <c r="AM373" s="240" t="str">
        <f>'All Ticker P&amp;L'!B373</f>
        <v/>
      </c>
      <c r="AN373" s="240" t="str">
        <f>'All Ticker P&amp;L'!C373</f>
        <v/>
      </c>
      <c r="AO373" s="240" t="str">
        <f>'All Ticker P&amp;L'!D373</f>
        <v/>
      </c>
      <c r="AP373" s="240">
        <f>IF($AL373="",0,'All Ticker P&amp;L'!E373)</f>
        <v>0</v>
      </c>
      <c r="AQ373" s="262">
        <f>IF($AL373="",0,'All Ticker P&amp;L'!J373*'All Ticker P&amp;L'!I373)</f>
        <v>0</v>
      </c>
      <c r="AR373" s="262">
        <f>IF($AL373="",0,'All Ticker P&amp;L'!L373)</f>
        <v>0</v>
      </c>
      <c r="AS373" s="263">
        <f>IF($AL373="",0,'All Ticker P&amp;L'!M373)</f>
        <v>0</v>
      </c>
      <c r="AT373" s="240" t="str">
        <f>IF($AL373="","",RANK(AR373,$AR$2:$AR$1001)+COUNTIF($AR$2:AR373,AR373)-1)</f>
        <v/>
      </c>
      <c r="AU373" s="240" t="str">
        <f>IF($AL373="","",RANK(AV373,$AV$2:$AV$1001)+COUNTIF($AV$2:AV373,AV373)-1)</f>
        <v/>
      </c>
      <c r="AV373" s="262">
        <f t="shared" si="42"/>
        <v>0</v>
      </c>
    </row>
    <row r="374" spans="26:48" ht="15" customHeight="1" x14ac:dyDescent="0.2">
      <c r="Z374" s="240" t="str">
        <f>Shares!A374</f>
        <v/>
      </c>
      <c r="AA374" s="240" t="str">
        <f>Shares!B374</f>
        <v/>
      </c>
      <c r="AB374" s="240" t="str">
        <f>Shares!C374</f>
        <v/>
      </c>
      <c r="AC374" s="240" t="str">
        <f>Shares!D374</f>
        <v/>
      </c>
      <c r="AD374" s="240">
        <f>IF($Z374="",0,Shares!E374)</f>
        <v>0</v>
      </c>
      <c r="AE374" s="262">
        <f>IF($Z374="",0,Shares!K374*Shares!J374)</f>
        <v>0</v>
      </c>
      <c r="AF374" s="263">
        <f t="shared" si="41"/>
        <v>0</v>
      </c>
      <c r="AG374" s="262">
        <f>IF($Z374="",0,Shares!M374)</f>
        <v>0</v>
      </c>
      <c r="AH374" s="263">
        <f>IF($Z374="",0,Shares!N374)</f>
        <v>0</v>
      </c>
      <c r="AI374" s="240" t="str">
        <f>IF($Z374="","",RANK(AE374,$AE$2:$AE$1001)+COUNTIF($AE$2:AE374,AE374)-1)</f>
        <v/>
      </c>
      <c r="AJ374" s="240" t="str">
        <f>IF($AD374&lt;0,COUNT($AJ$1:AJ373)+1,"")</f>
        <v/>
      </c>
      <c r="AL374" s="240" t="str">
        <f>'All Ticker P&amp;L'!A374</f>
        <v/>
      </c>
      <c r="AM374" s="240" t="str">
        <f>'All Ticker P&amp;L'!B374</f>
        <v/>
      </c>
      <c r="AN374" s="240" t="str">
        <f>'All Ticker P&amp;L'!C374</f>
        <v/>
      </c>
      <c r="AO374" s="240" t="str">
        <f>'All Ticker P&amp;L'!D374</f>
        <v/>
      </c>
      <c r="AP374" s="240">
        <f>IF($AL374="",0,'All Ticker P&amp;L'!E374)</f>
        <v>0</v>
      </c>
      <c r="AQ374" s="262">
        <f>IF($AL374="",0,'All Ticker P&amp;L'!J374*'All Ticker P&amp;L'!I374)</f>
        <v>0</v>
      </c>
      <c r="AR374" s="262">
        <f>IF($AL374="",0,'All Ticker P&amp;L'!L374)</f>
        <v>0</v>
      </c>
      <c r="AS374" s="263">
        <f>IF($AL374="",0,'All Ticker P&amp;L'!M374)</f>
        <v>0</v>
      </c>
      <c r="AT374" s="240" t="str">
        <f>IF($AL374="","",RANK(AR374,$AR$2:$AR$1001)+COUNTIF($AR$2:AR374,AR374)-1)</f>
        <v/>
      </c>
      <c r="AU374" s="240" t="str">
        <f>IF($AL374="","",RANK(AV374,$AV$2:$AV$1001)+COUNTIF($AV$2:AV374,AV374)-1)</f>
        <v/>
      </c>
      <c r="AV374" s="262">
        <f t="shared" si="42"/>
        <v>0</v>
      </c>
    </row>
    <row r="375" spans="26:48" ht="15" customHeight="1" x14ac:dyDescent="0.2">
      <c r="Z375" s="240" t="str">
        <f>Shares!A375</f>
        <v/>
      </c>
      <c r="AA375" s="240" t="str">
        <f>Shares!B375</f>
        <v/>
      </c>
      <c r="AB375" s="240" t="str">
        <f>Shares!C375</f>
        <v/>
      </c>
      <c r="AC375" s="240" t="str">
        <f>Shares!D375</f>
        <v/>
      </c>
      <c r="AD375" s="240">
        <f>IF($Z375="",0,Shares!E375)</f>
        <v>0</v>
      </c>
      <c r="AE375" s="262">
        <f>IF($Z375="",0,Shares!K375*Shares!J375)</f>
        <v>0</v>
      </c>
      <c r="AF375" s="263">
        <f t="shared" si="41"/>
        <v>0</v>
      </c>
      <c r="AG375" s="262">
        <f>IF($Z375="",0,Shares!M375)</f>
        <v>0</v>
      </c>
      <c r="AH375" s="263">
        <f>IF($Z375="",0,Shares!N375)</f>
        <v>0</v>
      </c>
      <c r="AI375" s="240" t="str">
        <f>IF($Z375="","",RANK(AE375,$AE$2:$AE$1001)+COUNTIF($AE$2:AE375,AE375)-1)</f>
        <v/>
      </c>
      <c r="AJ375" s="240" t="str">
        <f>IF($AD375&lt;0,COUNT($AJ$1:AJ374)+1,"")</f>
        <v/>
      </c>
      <c r="AL375" s="240" t="str">
        <f>'All Ticker P&amp;L'!A375</f>
        <v/>
      </c>
      <c r="AM375" s="240" t="str">
        <f>'All Ticker P&amp;L'!B375</f>
        <v/>
      </c>
      <c r="AN375" s="240" t="str">
        <f>'All Ticker P&amp;L'!C375</f>
        <v/>
      </c>
      <c r="AO375" s="240" t="str">
        <f>'All Ticker P&amp;L'!D375</f>
        <v/>
      </c>
      <c r="AP375" s="240">
        <f>IF($AL375="",0,'All Ticker P&amp;L'!E375)</f>
        <v>0</v>
      </c>
      <c r="AQ375" s="262">
        <f>IF($AL375="",0,'All Ticker P&amp;L'!J375*'All Ticker P&amp;L'!I375)</f>
        <v>0</v>
      </c>
      <c r="AR375" s="262">
        <f>IF($AL375="",0,'All Ticker P&amp;L'!L375)</f>
        <v>0</v>
      </c>
      <c r="AS375" s="263">
        <f>IF($AL375="",0,'All Ticker P&amp;L'!M375)</f>
        <v>0</v>
      </c>
      <c r="AT375" s="240" t="str">
        <f>IF($AL375="","",RANK(AR375,$AR$2:$AR$1001)+COUNTIF($AR$2:AR375,AR375)-1)</f>
        <v/>
      </c>
      <c r="AU375" s="240" t="str">
        <f>IF($AL375="","",RANK(AV375,$AV$2:$AV$1001)+COUNTIF($AV$2:AV375,AV375)-1)</f>
        <v/>
      </c>
      <c r="AV375" s="262">
        <f t="shared" si="42"/>
        <v>0</v>
      </c>
    </row>
    <row r="376" spans="26:48" ht="15" customHeight="1" x14ac:dyDescent="0.2">
      <c r="Z376" s="240" t="str">
        <f>Shares!A376</f>
        <v/>
      </c>
      <c r="AA376" s="240" t="str">
        <f>Shares!B376</f>
        <v/>
      </c>
      <c r="AB376" s="240" t="str">
        <f>Shares!C376</f>
        <v/>
      </c>
      <c r="AC376" s="240" t="str">
        <f>Shares!D376</f>
        <v/>
      </c>
      <c r="AD376" s="240">
        <f>IF($Z376="",0,Shares!E376)</f>
        <v>0</v>
      </c>
      <c r="AE376" s="262">
        <f>IF($Z376="",0,Shares!K376*Shares!J376)</f>
        <v>0</v>
      </c>
      <c r="AF376" s="263">
        <f t="shared" si="41"/>
        <v>0</v>
      </c>
      <c r="AG376" s="262">
        <f>IF($Z376="",0,Shares!M376)</f>
        <v>0</v>
      </c>
      <c r="AH376" s="263">
        <f>IF($Z376="",0,Shares!N376)</f>
        <v>0</v>
      </c>
      <c r="AI376" s="240" t="str">
        <f>IF($Z376="","",RANK(AE376,$AE$2:$AE$1001)+COUNTIF($AE$2:AE376,AE376)-1)</f>
        <v/>
      </c>
      <c r="AJ376" s="240" t="str">
        <f>IF($AD376&lt;0,COUNT($AJ$1:AJ375)+1,"")</f>
        <v/>
      </c>
      <c r="AL376" s="240" t="str">
        <f>'All Ticker P&amp;L'!A376</f>
        <v/>
      </c>
      <c r="AM376" s="240" t="str">
        <f>'All Ticker P&amp;L'!B376</f>
        <v/>
      </c>
      <c r="AN376" s="240" t="str">
        <f>'All Ticker P&amp;L'!C376</f>
        <v/>
      </c>
      <c r="AO376" s="240" t="str">
        <f>'All Ticker P&amp;L'!D376</f>
        <v/>
      </c>
      <c r="AP376" s="240">
        <f>IF($AL376="",0,'All Ticker P&amp;L'!E376)</f>
        <v>0</v>
      </c>
      <c r="AQ376" s="262">
        <f>IF($AL376="",0,'All Ticker P&amp;L'!J376*'All Ticker P&amp;L'!I376)</f>
        <v>0</v>
      </c>
      <c r="AR376" s="262">
        <f>IF($AL376="",0,'All Ticker P&amp;L'!L376)</f>
        <v>0</v>
      </c>
      <c r="AS376" s="263">
        <f>IF($AL376="",0,'All Ticker P&amp;L'!M376)</f>
        <v>0</v>
      </c>
      <c r="AT376" s="240" t="str">
        <f>IF($AL376="","",RANK(AR376,$AR$2:$AR$1001)+COUNTIF($AR$2:AR376,AR376)-1)</f>
        <v/>
      </c>
      <c r="AU376" s="240" t="str">
        <f>IF($AL376="","",RANK(AV376,$AV$2:$AV$1001)+COUNTIF($AV$2:AV376,AV376)-1)</f>
        <v/>
      </c>
      <c r="AV376" s="262">
        <f t="shared" si="42"/>
        <v>0</v>
      </c>
    </row>
    <row r="377" spans="26:48" ht="15" customHeight="1" x14ac:dyDescent="0.2">
      <c r="Z377" s="240" t="str">
        <f>Shares!A377</f>
        <v/>
      </c>
      <c r="AA377" s="240" t="str">
        <f>Shares!B377</f>
        <v/>
      </c>
      <c r="AB377" s="240" t="str">
        <f>Shares!C377</f>
        <v/>
      </c>
      <c r="AC377" s="240" t="str">
        <f>Shares!D377</f>
        <v/>
      </c>
      <c r="AD377" s="240">
        <f>IF($Z377="",0,Shares!E377)</f>
        <v>0</v>
      </c>
      <c r="AE377" s="262">
        <f>IF($Z377="",0,Shares!K377*Shares!J377)</f>
        <v>0</v>
      </c>
      <c r="AF377" s="263">
        <f t="shared" si="41"/>
        <v>0</v>
      </c>
      <c r="AG377" s="262">
        <f>IF($Z377="",0,Shares!M377)</f>
        <v>0</v>
      </c>
      <c r="AH377" s="263">
        <f>IF($Z377="",0,Shares!N377)</f>
        <v>0</v>
      </c>
      <c r="AI377" s="240" t="str">
        <f>IF($Z377="","",RANK(AE377,$AE$2:$AE$1001)+COUNTIF($AE$2:AE377,AE377)-1)</f>
        <v/>
      </c>
      <c r="AJ377" s="240" t="str">
        <f>IF($AD377&lt;0,COUNT($AJ$1:AJ376)+1,"")</f>
        <v/>
      </c>
      <c r="AL377" s="240" t="str">
        <f>'All Ticker P&amp;L'!A377</f>
        <v/>
      </c>
      <c r="AM377" s="240" t="str">
        <f>'All Ticker P&amp;L'!B377</f>
        <v/>
      </c>
      <c r="AN377" s="240" t="str">
        <f>'All Ticker P&amp;L'!C377</f>
        <v/>
      </c>
      <c r="AO377" s="240" t="str">
        <f>'All Ticker P&amp;L'!D377</f>
        <v/>
      </c>
      <c r="AP377" s="240">
        <f>IF($AL377="",0,'All Ticker P&amp;L'!E377)</f>
        <v>0</v>
      </c>
      <c r="AQ377" s="262">
        <f>IF($AL377="",0,'All Ticker P&amp;L'!J377*'All Ticker P&amp;L'!I377)</f>
        <v>0</v>
      </c>
      <c r="AR377" s="262">
        <f>IF($AL377="",0,'All Ticker P&amp;L'!L377)</f>
        <v>0</v>
      </c>
      <c r="AS377" s="263">
        <f>IF($AL377="",0,'All Ticker P&amp;L'!M377)</f>
        <v>0</v>
      </c>
      <c r="AT377" s="240" t="str">
        <f>IF($AL377="","",RANK(AR377,$AR$2:$AR$1001)+COUNTIF($AR$2:AR377,AR377)-1)</f>
        <v/>
      </c>
      <c r="AU377" s="240" t="str">
        <f>IF($AL377="","",RANK(AV377,$AV$2:$AV$1001)+COUNTIF($AV$2:AV377,AV377)-1)</f>
        <v/>
      </c>
      <c r="AV377" s="262">
        <f t="shared" si="42"/>
        <v>0</v>
      </c>
    </row>
    <row r="378" spans="26:48" ht="15" customHeight="1" x14ac:dyDescent="0.2">
      <c r="Z378" s="240" t="str">
        <f>Shares!A378</f>
        <v/>
      </c>
      <c r="AA378" s="240" t="str">
        <f>Shares!B378</f>
        <v/>
      </c>
      <c r="AB378" s="240" t="str">
        <f>Shares!C378</f>
        <v/>
      </c>
      <c r="AC378" s="240" t="str">
        <f>Shares!D378</f>
        <v/>
      </c>
      <c r="AD378" s="240">
        <f>IF($Z378="",0,Shares!E378)</f>
        <v>0</v>
      </c>
      <c r="AE378" s="262">
        <f>IF($Z378="",0,Shares!K378*Shares!J378)</f>
        <v>0</v>
      </c>
      <c r="AF378" s="263">
        <f t="shared" si="41"/>
        <v>0</v>
      </c>
      <c r="AG378" s="262">
        <f>IF($Z378="",0,Shares!M378)</f>
        <v>0</v>
      </c>
      <c r="AH378" s="263">
        <f>IF($Z378="",0,Shares!N378)</f>
        <v>0</v>
      </c>
      <c r="AI378" s="240" t="str">
        <f>IF($Z378="","",RANK(AE378,$AE$2:$AE$1001)+COUNTIF($AE$2:AE378,AE378)-1)</f>
        <v/>
      </c>
      <c r="AJ378" s="240" t="str">
        <f>IF($AD378&lt;0,COUNT($AJ$1:AJ377)+1,"")</f>
        <v/>
      </c>
      <c r="AL378" s="240" t="str">
        <f>'All Ticker P&amp;L'!A378</f>
        <v/>
      </c>
      <c r="AM378" s="240" t="str">
        <f>'All Ticker P&amp;L'!B378</f>
        <v/>
      </c>
      <c r="AN378" s="240" t="str">
        <f>'All Ticker P&amp;L'!C378</f>
        <v/>
      </c>
      <c r="AO378" s="240" t="str">
        <f>'All Ticker P&amp;L'!D378</f>
        <v/>
      </c>
      <c r="AP378" s="240">
        <f>IF($AL378="",0,'All Ticker P&amp;L'!E378)</f>
        <v>0</v>
      </c>
      <c r="AQ378" s="262">
        <f>IF($AL378="",0,'All Ticker P&amp;L'!J378*'All Ticker P&amp;L'!I378)</f>
        <v>0</v>
      </c>
      <c r="AR378" s="262">
        <f>IF($AL378="",0,'All Ticker P&amp;L'!L378)</f>
        <v>0</v>
      </c>
      <c r="AS378" s="263">
        <f>IF($AL378="",0,'All Ticker P&amp;L'!M378)</f>
        <v>0</v>
      </c>
      <c r="AT378" s="240" t="str">
        <f>IF($AL378="","",RANK(AR378,$AR$2:$AR$1001)+COUNTIF($AR$2:AR378,AR378)-1)</f>
        <v/>
      </c>
      <c r="AU378" s="240" t="str">
        <f>IF($AL378="","",RANK(AV378,$AV$2:$AV$1001)+COUNTIF($AV$2:AV378,AV378)-1)</f>
        <v/>
      </c>
      <c r="AV378" s="262">
        <f t="shared" si="42"/>
        <v>0</v>
      </c>
    </row>
    <row r="379" spans="26:48" ht="15" customHeight="1" x14ac:dyDescent="0.2">
      <c r="Z379" s="240" t="str">
        <f>Shares!A379</f>
        <v/>
      </c>
      <c r="AA379" s="240" t="str">
        <f>Shares!B379</f>
        <v/>
      </c>
      <c r="AB379" s="240" t="str">
        <f>Shares!C379</f>
        <v/>
      </c>
      <c r="AC379" s="240" t="str">
        <f>Shares!D379</f>
        <v/>
      </c>
      <c r="AD379" s="240">
        <f>IF($Z379="",0,Shares!E379)</f>
        <v>0</v>
      </c>
      <c r="AE379" s="262">
        <f>IF($Z379="",0,Shares!K379*Shares!J379)</f>
        <v>0</v>
      </c>
      <c r="AF379" s="263">
        <f t="shared" si="41"/>
        <v>0</v>
      </c>
      <c r="AG379" s="262">
        <f>IF($Z379="",0,Shares!M379)</f>
        <v>0</v>
      </c>
      <c r="AH379" s="263">
        <f>IF($Z379="",0,Shares!N379)</f>
        <v>0</v>
      </c>
      <c r="AI379" s="240" t="str">
        <f>IF($Z379="","",RANK(AE379,$AE$2:$AE$1001)+COUNTIF($AE$2:AE379,AE379)-1)</f>
        <v/>
      </c>
      <c r="AJ379" s="240" t="str">
        <f>IF($AD379&lt;0,COUNT($AJ$1:AJ378)+1,"")</f>
        <v/>
      </c>
      <c r="AL379" s="240" t="str">
        <f>'All Ticker P&amp;L'!A379</f>
        <v/>
      </c>
      <c r="AM379" s="240" t="str">
        <f>'All Ticker P&amp;L'!B379</f>
        <v/>
      </c>
      <c r="AN379" s="240" t="str">
        <f>'All Ticker P&amp;L'!C379</f>
        <v/>
      </c>
      <c r="AO379" s="240" t="str">
        <f>'All Ticker P&amp;L'!D379</f>
        <v/>
      </c>
      <c r="AP379" s="240">
        <f>IF($AL379="",0,'All Ticker P&amp;L'!E379)</f>
        <v>0</v>
      </c>
      <c r="AQ379" s="262">
        <f>IF($AL379="",0,'All Ticker P&amp;L'!J379*'All Ticker P&amp;L'!I379)</f>
        <v>0</v>
      </c>
      <c r="AR379" s="262">
        <f>IF($AL379="",0,'All Ticker P&amp;L'!L379)</f>
        <v>0</v>
      </c>
      <c r="AS379" s="263">
        <f>IF($AL379="",0,'All Ticker P&amp;L'!M379)</f>
        <v>0</v>
      </c>
      <c r="AT379" s="240" t="str">
        <f>IF($AL379="","",RANK(AR379,$AR$2:$AR$1001)+COUNTIF($AR$2:AR379,AR379)-1)</f>
        <v/>
      </c>
      <c r="AU379" s="240" t="str">
        <f>IF($AL379="","",RANK(AV379,$AV$2:$AV$1001)+COUNTIF($AV$2:AV379,AV379)-1)</f>
        <v/>
      </c>
      <c r="AV379" s="262">
        <f t="shared" si="42"/>
        <v>0</v>
      </c>
    </row>
    <row r="380" spans="26:48" ht="15" customHeight="1" x14ac:dyDescent="0.2">
      <c r="Z380" s="240" t="str">
        <f>Shares!A380</f>
        <v/>
      </c>
      <c r="AA380" s="240" t="str">
        <f>Shares!B380</f>
        <v/>
      </c>
      <c r="AB380" s="240" t="str">
        <f>Shares!C380</f>
        <v/>
      </c>
      <c r="AC380" s="240" t="str">
        <f>Shares!D380</f>
        <v/>
      </c>
      <c r="AD380" s="240">
        <f>IF($Z380="",0,Shares!E380)</f>
        <v>0</v>
      </c>
      <c r="AE380" s="262">
        <f>IF($Z380="",0,Shares!K380*Shares!J380)</f>
        <v>0</v>
      </c>
      <c r="AF380" s="263">
        <f t="shared" si="41"/>
        <v>0</v>
      </c>
      <c r="AG380" s="262">
        <f>IF($Z380="",0,Shares!M380)</f>
        <v>0</v>
      </c>
      <c r="AH380" s="263">
        <f>IF($Z380="",0,Shares!N380)</f>
        <v>0</v>
      </c>
      <c r="AI380" s="240" t="str">
        <f>IF($Z380="","",RANK(AE380,$AE$2:$AE$1001)+COUNTIF($AE$2:AE380,AE380)-1)</f>
        <v/>
      </c>
      <c r="AJ380" s="240" t="str">
        <f>IF($AD380&lt;0,COUNT($AJ$1:AJ379)+1,"")</f>
        <v/>
      </c>
      <c r="AL380" s="240" t="str">
        <f>'All Ticker P&amp;L'!A380</f>
        <v/>
      </c>
      <c r="AM380" s="240" t="str">
        <f>'All Ticker P&amp;L'!B380</f>
        <v/>
      </c>
      <c r="AN380" s="240" t="str">
        <f>'All Ticker P&amp;L'!C380</f>
        <v/>
      </c>
      <c r="AO380" s="240" t="str">
        <f>'All Ticker P&amp;L'!D380</f>
        <v/>
      </c>
      <c r="AP380" s="240">
        <f>IF($AL380="",0,'All Ticker P&amp;L'!E380)</f>
        <v>0</v>
      </c>
      <c r="AQ380" s="262">
        <f>IF($AL380="",0,'All Ticker P&amp;L'!J380*'All Ticker P&amp;L'!I380)</f>
        <v>0</v>
      </c>
      <c r="AR380" s="262">
        <f>IF($AL380="",0,'All Ticker P&amp;L'!L380)</f>
        <v>0</v>
      </c>
      <c r="AS380" s="263">
        <f>IF($AL380="",0,'All Ticker P&amp;L'!M380)</f>
        <v>0</v>
      </c>
      <c r="AT380" s="240" t="str">
        <f>IF($AL380="","",RANK(AR380,$AR$2:$AR$1001)+COUNTIF($AR$2:AR380,AR380)-1)</f>
        <v/>
      </c>
      <c r="AU380" s="240" t="str">
        <f>IF($AL380="","",RANK(AV380,$AV$2:$AV$1001)+COUNTIF($AV$2:AV380,AV380)-1)</f>
        <v/>
      </c>
      <c r="AV380" s="262">
        <f t="shared" si="42"/>
        <v>0</v>
      </c>
    </row>
    <row r="381" spans="26:48" ht="15" customHeight="1" x14ac:dyDescent="0.2">
      <c r="Z381" s="240" t="str">
        <f>Shares!A381</f>
        <v/>
      </c>
      <c r="AA381" s="240" t="str">
        <f>Shares!B381</f>
        <v/>
      </c>
      <c r="AB381" s="240" t="str">
        <f>Shares!C381</f>
        <v/>
      </c>
      <c r="AC381" s="240" t="str">
        <f>Shares!D381</f>
        <v/>
      </c>
      <c r="AD381" s="240">
        <f>IF($Z381="",0,Shares!E381)</f>
        <v>0</v>
      </c>
      <c r="AE381" s="262">
        <f>IF($Z381="",0,Shares!K381*Shares!J381)</f>
        <v>0</v>
      </c>
      <c r="AF381" s="263">
        <f t="shared" si="41"/>
        <v>0</v>
      </c>
      <c r="AG381" s="262">
        <f>IF($Z381="",0,Shares!M381)</f>
        <v>0</v>
      </c>
      <c r="AH381" s="263">
        <f>IF($Z381="",0,Shares!N381)</f>
        <v>0</v>
      </c>
      <c r="AI381" s="240" t="str">
        <f>IF($Z381="","",RANK(AE381,$AE$2:$AE$1001)+COUNTIF($AE$2:AE381,AE381)-1)</f>
        <v/>
      </c>
      <c r="AJ381" s="240" t="str">
        <f>IF($AD381&lt;0,COUNT($AJ$1:AJ380)+1,"")</f>
        <v/>
      </c>
      <c r="AL381" s="240" t="str">
        <f>'All Ticker P&amp;L'!A381</f>
        <v/>
      </c>
      <c r="AM381" s="240" t="str">
        <f>'All Ticker P&amp;L'!B381</f>
        <v/>
      </c>
      <c r="AN381" s="240" t="str">
        <f>'All Ticker P&amp;L'!C381</f>
        <v/>
      </c>
      <c r="AO381" s="240" t="str">
        <f>'All Ticker P&amp;L'!D381</f>
        <v/>
      </c>
      <c r="AP381" s="240">
        <f>IF($AL381="",0,'All Ticker P&amp;L'!E381)</f>
        <v>0</v>
      </c>
      <c r="AQ381" s="262">
        <f>IF($AL381="",0,'All Ticker P&amp;L'!J381*'All Ticker P&amp;L'!I381)</f>
        <v>0</v>
      </c>
      <c r="AR381" s="262">
        <f>IF($AL381="",0,'All Ticker P&amp;L'!L381)</f>
        <v>0</v>
      </c>
      <c r="AS381" s="263">
        <f>IF($AL381="",0,'All Ticker P&amp;L'!M381)</f>
        <v>0</v>
      </c>
      <c r="AT381" s="240" t="str">
        <f>IF($AL381="","",RANK(AR381,$AR$2:$AR$1001)+COUNTIF($AR$2:AR381,AR381)-1)</f>
        <v/>
      </c>
      <c r="AU381" s="240" t="str">
        <f>IF($AL381="","",RANK(AV381,$AV$2:$AV$1001)+COUNTIF($AV$2:AV381,AV381)-1)</f>
        <v/>
      </c>
      <c r="AV381" s="262">
        <f t="shared" si="42"/>
        <v>0</v>
      </c>
    </row>
    <row r="382" spans="26:48" ht="15" customHeight="1" x14ac:dyDescent="0.2">
      <c r="Z382" s="240" t="str">
        <f>Shares!A382</f>
        <v/>
      </c>
      <c r="AA382" s="240" t="str">
        <f>Shares!B382</f>
        <v/>
      </c>
      <c r="AB382" s="240" t="str">
        <f>Shares!C382</f>
        <v/>
      </c>
      <c r="AC382" s="240" t="str">
        <f>Shares!D382</f>
        <v/>
      </c>
      <c r="AD382" s="240">
        <f>IF($Z382="",0,Shares!E382)</f>
        <v>0</v>
      </c>
      <c r="AE382" s="262">
        <f>IF($Z382="",0,Shares!K382*Shares!J382)</f>
        <v>0</v>
      </c>
      <c r="AF382" s="263">
        <f t="shared" si="41"/>
        <v>0</v>
      </c>
      <c r="AG382" s="262">
        <f>IF($Z382="",0,Shares!M382)</f>
        <v>0</v>
      </c>
      <c r="AH382" s="263">
        <f>IF($Z382="",0,Shares!N382)</f>
        <v>0</v>
      </c>
      <c r="AI382" s="240" t="str">
        <f>IF($Z382="","",RANK(AE382,$AE$2:$AE$1001)+COUNTIF($AE$2:AE382,AE382)-1)</f>
        <v/>
      </c>
      <c r="AJ382" s="240" t="str">
        <f>IF($AD382&lt;0,COUNT($AJ$1:AJ381)+1,"")</f>
        <v/>
      </c>
      <c r="AL382" s="240" t="str">
        <f>'All Ticker P&amp;L'!A382</f>
        <v/>
      </c>
      <c r="AM382" s="240" t="str">
        <f>'All Ticker P&amp;L'!B382</f>
        <v/>
      </c>
      <c r="AN382" s="240" t="str">
        <f>'All Ticker P&amp;L'!C382</f>
        <v/>
      </c>
      <c r="AO382" s="240" t="str">
        <f>'All Ticker P&amp;L'!D382</f>
        <v/>
      </c>
      <c r="AP382" s="240">
        <f>IF($AL382="",0,'All Ticker P&amp;L'!E382)</f>
        <v>0</v>
      </c>
      <c r="AQ382" s="262">
        <f>IF($AL382="",0,'All Ticker P&amp;L'!J382*'All Ticker P&amp;L'!I382)</f>
        <v>0</v>
      </c>
      <c r="AR382" s="262">
        <f>IF($AL382="",0,'All Ticker P&amp;L'!L382)</f>
        <v>0</v>
      </c>
      <c r="AS382" s="263">
        <f>IF($AL382="",0,'All Ticker P&amp;L'!M382)</f>
        <v>0</v>
      </c>
      <c r="AT382" s="240" t="str">
        <f>IF($AL382="","",RANK(AR382,$AR$2:$AR$1001)+COUNTIF($AR$2:AR382,AR382)-1)</f>
        <v/>
      </c>
      <c r="AU382" s="240" t="str">
        <f>IF($AL382="","",RANK(AV382,$AV$2:$AV$1001)+COUNTIF($AV$2:AV382,AV382)-1)</f>
        <v/>
      </c>
      <c r="AV382" s="262">
        <f t="shared" si="42"/>
        <v>0</v>
      </c>
    </row>
    <row r="383" spans="26:48" ht="15" customHeight="1" x14ac:dyDescent="0.2">
      <c r="Z383" s="240" t="str">
        <f>Shares!A383</f>
        <v/>
      </c>
      <c r="AA383" s="240" t="str">
        <f>Shares!B383</f>
        <v/>
      </c>
      <c r="AB383" s="240" t="str">
        <f>Shares!C383</f>
        <v/>
      </c>
      <c r="AC383" s="240" t="str">
        <f>Shares!D383</f>
        <v/>
      </c>
      <c r="AD383" s="240">
        <f>IF($Z383="",0,Shares!E383)</f>
        <v>0</v>
      </c>
      <c r="AE383" s="262">
        <f>IF($Z383="",0,Shares!K383*Shares!J383)</f>
        <v>0</v>
      </c>
      <c r="AF383" s="263">
        <f t="shared" si="41"/>
        <v>0</v>
      </c>
      <c r="AG383" s="262">
        <f>IF($Z383="",0,Shares!M383)</f>
        <v>0</v>
      </c>
      <c r="AH383" s="263">
        <f>IF($Z383="",0,Shares!N383)</f>
        <v>0</v>
      </c>
      <c r="AI383" s="240" t="str">
        <f>IF($Z383="","",RANK(AE383,$AE$2:$AE$1001)+COUNTIF($AE$2:AE383,AE383)-1)</f>
        <v/>
      </c>
      <c r="AJ383" s="240" t="str">
        <f>IF($AD383&lt;0,COUNT($AJ$1:AJ382)+1,"")</f>
        <v/>
      </c>
      <c r="AL383" s="240" t="str">
        <f>'All Ticker P&amp;L'!A383</f>
        <v/>
      </c>
      <c r="AM383" s="240" t="str">
        <f>'All Ticker P&amp;L'!B383</f>
        <v/>
      </c>
      <c r="AN383" s="240" t="str">
        <f>'All Ticker P&amp;L'!C383</f>
        <v/>
      </c>
      <c r="AO383" s="240" t="str">
        <f>'All Ticker P&amp;L'!D383</f>
        <v/>
      </c>
      <c r="AP383" s="240">
        <f>IF($AL383="",0,'All Ticker P&amp;L'!E383)</f>
        <v>0</v>
      </c>
      <c r="AQ383" s="262">
        <f>IF($AL383="",0,'All Ticker P&amp;L'!J383*'All Ticker P&amp;L'!I383)</f>
        <v>0</v>
      </c>
      <c r="AR383" s="262">
        <f>IF($AL383="",0,'All Ticker P&amp;L'!L383)</f>
        <v>0</v>
      </c>
      <c r="AS383" s="263">
        <f>IF($AL383="",0,'All Ticker P&amp;L'!M383)</f>
        <v>0</v>
      </c>
      <c r="AT383" s="240" t="str">
        <f>IF($AL383="","",RANK(AR383,$AR$2:$AR$1001)+COUNTIF($AR$2:AR383,AR383)-1)</f>
        <v/>
      </c>
      <c r="AU383" s="240" t="str">
        <f>IF($AL383="","",RANK(AV383,$AV$2:$AV$1001)+COUNTIF($AV$2:AV383,AV383)-1)</f>
        <v/>
      </c>
      <c r="AV383" s="262">
        <f t="shared" si="42"/>
        <v>0</v>
      </c>
    </row>
    <row r="384" spans="26:48" ht="15" customHeight="1" x14ac:dyDescent="0.2">
      <c r="Z384" s="240" t="str">
        <f>Shares!A384</f>
        <v/>
      </c>
      <c r="AA384" s="240" t="str">
        <f>Shares!B384</f>
        <v/>
      </c>
      <c r="AB384" s="240" t="str">
        <f>Shares!C384</f>
        <v/>
      </c>
      <c r="AC384" s="240" t="str">
        <f>Shares!D384</f>
        <v/>
      </c>
      <c r="AD384" s="240">
        <f>IF($Z384="",0,Shares!E384)</f>
        <v>0</v>
      </c>
      <c r="AE384" s="262">
        <f>IF($Z384="",0,Shares!K384*Shares!J384)</f>
        <v>0</v>
      </c>
      <c r="AF384" s="263">
        <f t="shared" si="41"/>
        <v>0</v>
      </c>
      <c r="AG384" s="262">
        <f>IF($Z384="",0,Shares!M384)</f>
        <v>0</v>
      </c>
      <c r="AH384" s="263">
        <f>IF($Z384="",0,Shares!N384)</f>
        <v>0</v>
      </c>
      <c r="AI384" s="240" t="str">
        <f>IF($Z384="","",RANK(AE384,$AE$2:$AE$1001)+COUNTIF($AE$2:AE384,AE384)-1)</f>
        <v/>
      </c>
      <c r="AJ384" s="240" t="str">
        <f>IF($AD384&lt;0,COUNT($AJ$1:AJ383)+1,"")</f>
        <v/>
      </c>
      <c r="AL384" s="240" t="str">
        <f>'All Ticker P&amp;L'!A384</f>
        <v/>
      </c>
      <c r="AM384" s="240" t="str">
        <f>'All Ticker P&amp;L'!B384</f>
        <v/>
      </c>
      <c r="AN384" s="240" t="str">
        <f>'All Ticker P&amp;L'!C384</f>
        <v/>
      </c>
      <c r="AO384" s="240" t="str">
        <f>'All Ticker P&amp;L'!D384</f>
        <v/>
      </c>
      <c r="AP384" s="240">
        <f>IF($AL384="",0,'All Ticker P&amp;L'!E384)</f>
        <v>0</v>
      </c>
      <c r="AQ384" s="262">
        <f>IF($AL384="",0,'All Ticker P&amp;L'!J384*'All Ticker P&amp;L'!I384)</f>
        <v>0</v>
      </c>
      <c r="AR384" s="262">
        <f>IF($AL384="",0,'All Ticker P&amp;L'!L384)</f>
        <v>0</v>
      </c>
      <c r="AS384" s="263">
        <f>IF($AL384="",0,'All Ticker P&amp;L'!M384)</f>
        <v>0</v>
      </c>
      <c r="AT384" s="240" t="str">
        <f>IF($AL384="","",RANK(AR384,$AR$2:$AR$1001)+COUNTIF($AR$2:AR384,AR384)-1)</f>
        <v/>
      </c>
      <c r="AU384" s="240" t="str">
        <f>IF($AL384="","",RANK(AV384,$AV$2:$AV$1001)+COUNTIF($AV$2:AV384,AV384)-1)</f>
        <v/>
      </c>
      <c r="AV384" s="262">
        <f t="shared" si="42"/>
        <v>0</v>
      </c>
    </row>
    <row r="385" spans="26:48" ht="15" customHeight="1" x14ac:dyDescent="0.2">
      <c r="Z385" s="240" t="str">
        <f>Shares!A385</f>
        <v/>
      </c>
      <c r="AA385" s="240" t="str">
        <f>Shares!B385</f>
        <v/>
      </c>
      <c r="AB385" s="240" t="str">
        <f>Shares!C385</f>
        <v/>
      </c>
      <c r="AC385" s="240" t="str">
        <f>Shares!D385</f>
        <v/>
      </c>
      <c r="AD385" s="240">
        <f>IF($Z385="",0,Shares!E385)</f>
        <v>0</v>
      </c>
      <c r="AE385" s="262">
        <f>IF($Z385="",0,Shares!K385*Shares!J385)</f>
        <v>0</v>
      </c>
      <c r="AF385" s="263">
        <f t="shared" si="41"/>
        <v>0</v>
      </c>
      <c r="AG385" s="262">
        <f>IF($Z385="",0,Shares!M385)</f>
        <v>0</v>
      </c>
      <c r="AH385" s="263">
        <f>IF($Z385="",0,Shares!N385)</f>
        <v>0</v>
      </c>
      <c r="AI385" s="240" t="str">
        <f>IF($Z385="","",RANK(AE385,$AE$2:$AE$1001)+COUNTIF($AE$2:AE385,AE385)-1)</f>
        <v/>
      </c>
      <c r="AJ385" s="240" t="str">
        <f>IF($AD385&lt;0,COUNT($AJ$1:AJ384)+1,"")</f>
        <v/>
      </c>
      <c r="AL385" s="240" t="str">
        <f>'All Ticker P&amp;L'!A385</f>
        <v/>
      </c>
      <c r="AM385" s="240" t="str">
        <f>'All Ticker P&amp;L'!B385</f>
        <v/>
      </c>
      <c r="AN385" s="240" t="str">
        <f>'All Ticker P&amp;L'!C385</f>
        <v/>
      </c>
      <c r="AO385" s="240" t="str">
        <f>'All Ticker P&amp;L'!D385</f>
        <v/>
      </c>
      <c r="AP385" s="240">
        <f>IF($AL385="",0,'All Ticker P&amp;L'!E385)</f>
        <v>0</v>
      </c>
      <c r="AQ385" s="262">
        <f>IF($AL385="",0,'All Ticker P&amp;L'!J385*'All Ticker P&amp;L'!I385)</f>
        <v>0</v>
      </c>
      <c r="AR385" s="262">
        <f>IF($AL385="",0,'All Ticker P&amp;L'!L385)</f>
        <v>0</v>
      </c>
      <c r="AS385" s="263">
        <f>IF($AL385="",0,'All Ticker P&amp;L'!M385)</f>
        <v>0</v>
      </c>
      <c r="AT385" s="240" t="str">
        <f>IF($AL385="","",RANK(AR385,$AR$2:$AR$1001)+COUNTIF($AR$2:AR385,AR385)-1)</f>
        <v/>
      </c>
      <c r="AU385" s="240" t="str">
        <f>IF($AL385="","",RANK(AV385,$AV$2:$AV$1001)+COUNTIF($AV$2:AV385,AV385)-1)</f>
        <v/>
      </c>
      <c r="AV385" s="262">
        <f t="shared" si="42"/>
        <v>0</v>
      </c>
    </row>
    <row r="386" spans="26:48" ht="15" customHeight="1" x14ac:dyDescent="0.2">
      <c r="Z386" s="240" t="str">
        <f>Shares!A386</f>
        <v/>
      </c>
      <c r="AA386" s="240" t="str">
        <f>Shares!B386</f>
        <v/>
      </c>
      <c r="AB386" s="240" t="str">
        <f>Shares!C386</f>
        <v/>
      </c>
      <c r="AC386" s="240" t="str">
        <f>Shares!D386</f>
        <v/>
      </c>
      <c r="AD386" s="240">
        <f>IF($Z386="",0,Shares!E386)</f>
        <v>0</v>
      </c>
      <c r="AE386" s="262">
        <f>IF($Z386="",0,Shares!K386*Shares!J386)</f>
        <v>0</v>
      </c>
      <c r="AF386" s="263">
        <f t="shared" ref="AF386:AF449" si="43">IFERROR(AE386/$B$5,0)</f>
        <v>0</v>
      </c>
      <c r="AG386" s="262">
        <f>IF($Z386="",0,Shares!M386)</f>
        <v>0</v>
      </c>
      <c r="AH386" s="263">
        <f>IF($Z386="",0,Shares!N386)</f>
        <v>0</v>
      </c>
      <c r="AI386" s="240" t="str">
        <f>IF($Z386="","",RANK(AE386,$AE$2:$AE$1001)+COUNTIF($AE$2:AE386,AE386)-1)</f>
        <v/>
      </c>
      <c r="AJ386" s="240" t="str">
        <f>IF($AD386&lt;0,COUNT($AJ$1:AJ385)+1,"")</f>
        <v/>
      </c>
      <c r="AL386" s="240" t="str">
        <f>'All Ticker P&amp;L'!A386</f>
        <v/>
      </c>
      <c r="AM386" s="240" t="str">
        <f>'All Ticker P&amp;L'!B386</f>
        <v/>
      </c>
      <c r="AN386" s="240" t="str">
        <f>'All Ticker P&amp;L'!C386</f>
        <v/>
      </c>
      <c r="AO386" s="240" t="str">
        <f>'All Ticker P&amp;L'!D386</f>
        <v/>
      </c>
      <c r="AP386" s="240">
        <f>IF($AL386="",0,'All Ticker P&amp;L'!E386)</f>
        <v>0</v>
      </c>
      <c r="AQ386" s="262">
        <f>IF($AL386="",0,'All Ticker P&amp;L'!J386*'All Ticker P&amp;L'!I386)</f>
        <v>0</v>
      </c>
      <c r="AR386" s="262">
        <f>IF($AL386="",0,'All Ticker P&amp;L'!L386)</f>
        <v>0</v>
      </c>
      <c r="AS386" s="263">
        <f>IF($AL386="",0,'All Ticker P&amp;L'!M386)</f>
        <v>0</v>
      </c>
      <c r="AT386" s="240" t="str">
        <f>IF($AL386="","",RANK(AR386,$AR$2:$AR$1001)+COUNTIF($AR$2:AR386,AR386)-1)</f>
        <v/>
      </c>
      <c r="AU386" s="240" t="str">
        <f>IF($AL386="","",RANK(AV386,$AV$2:$AV$1001)+COUNTIF($AV$2:AV386,AV386)-1)</f>
        <v/>
      </c>
      <c r="AV386" s="262">
        <f t="shared" ref="AV386:AV449" si="44">-AR386</f>
        <v>0</v>
      </c>
    </row>
    <row r="387" spans="26:48" ht="15" customHeight="1" x14ac:dyDescent="0.2">
      <c r="Z387" s="240" t="str">
        <f>Shares!A387</f>
        <v/>
      </c>
      <c r="AA387" s="240" t="str">
        <f>Shares!B387</f>
        <v/>
      </c>
      <c r="AB387" s="240" t="str">
        <f>Shares!C387</f>
        <v/>
      </c>
      <c r="AC387" s="240" t="str">
        <f>Shares!D387</f>
        <v/>
      </c>
      <c r="AD387" s="240">
        <f>IF($Z387="",0,Shares!E387)</f>
        <v>0</v>
      </c>
      <c r="AE387" s="262">
        <f>IF($Z387="",0,Shares!K387*Shares!J387)</f>
        <v>0</v>
      </c>
      <c r="AF387" s="263">
        <f t="shared" si="43"/>
        <v>0</v>
      </c>
      <c r="AG387" s="262">
        <f>IF($Z387="",0,Shares!M387)</f>
        <v>0</v>
      </c>
      <c r="AH387" s="263">
        <f>IF($Z387="",0,Shares!N387)</f>
        <v>0</v>
      </c>
      <c r="AI387" s="240" t="str">
        <f>IF($Z387="","",RANK(AE387,$AE$2:$AE$1001)+COUNTIF($AE$2:AE387,AE387)-1)</f>
        <v/>
      </c>
      <c r="AJ387" s="240" t="str">
        <f>IF($AD387&lt;0,COUNT($AJ$1:AJ386)+1,"")</f>
        <v/>
      </c>
      <c r="AL387" s="240" t="str">
        <f>'All Ticker P&amp;L'!A387</f>
        <v/>
      </c>
      <c r="AM387" s="240" t="str">
        <f>'All Ticker P&amp;L'!B387</f>
        <v/>
      </c>
      <c r="AN387" s="240" t="str">
        <f>'All Ticker P&amp;L'!C387</f>
        <v/>
      </c>
      <c r="AO387" s="240" t="str">
        <f>'All Ticker P&amp;L'!D387</f>
        <v/>
      </c>
      <c r="AP387" s="240">
        <f>IF($AL387="",0,'All Ticker P&amp;L'!E387)</f>
        <v>0</v>
      </c>
      <c r="AQ387" s="262">
        <f>IF($AL387="",0,'All Ticker P&amp;L'!J387*'All Ticker P&amp;L'!I387)</f>
        <v>0</v>
      </c>
      <c r="AR387" s="262">
        <f>IF($AL387="",0,'All Ticker P&amp;L'!L387)</f>
        <v>0</v>
      </c>
      <c r="AS387" s="263">
        <f>IF($AL387="",0,'All Ticker P&amp;L'!M387)</f>
        <v>0</v>
      </c>
      <c r="AT387" s="240" t="str">
        <f>IF($AL387="","",RANK(AR387,$AR$2:$AR$1001)+COUNTIF($AR$2:AR387,AR387)-1)</f>
        <v/>
      </c>
      <c r="AU387" s="240" t="str">
        <f>IF($AL387="","",RANK(AV387,$AV$2:$AV$1001)+COUNTIF($AV$2:AV387,AV387)-1)</f>
        <v/>
      </c>
      <c r="AV387" s="262">
        <f t="shared" si="44"/>
        <v>0</v>
      </c>
    </row>
    <row r="388" spans="26:48" ht="15" customHeight="1" x14ac:dyDescent="0.2">
      <c r="Z388" s="240" t="str">
        <f>Shares!A388</f>
        <v/>
      </c>
      <c r="AA388" s="240" t="str">
        <f>Shares!B388</f>
        <v/>
      </c>
      <c r="AB388" s="240" t="str">
        <f>Shares!C388</f>
        <v/>
      </c>
      <c r="AC388" s="240" t="str">
        <f>Shares!D388</f>
        <v/>
      </c>
      <c r="AD388" s="240">
        <f>IF($Z388="",0,Shares!E388)</f>
        <v>0</v>
      </c>
      <c r="AE388" s="262">
        <f>IF($Z388="",0,Shares!K388*Shares!J388)</f>
        <v>0</v>
      </c>
      <c r="AF388" s="263">
        <f t="shared" si="43"/>
        <v>0</v>
      </c>
      <c r="AG388" s="262">
        <f>IF($Z388="",0,Shares!M388)</f>
        <v>0</v>
      </c>
      <c r="AH388" s="263">
        <f>IF($Z388="",0,Shares!N388)</f>
        <v>0</v>
      </c>
      <c r="AI388" s="240" t="str">
        <f>IF($Z388="","",RANK(AE388,$AE$2:$AE$1001)+COUNTIF($AE$2:AE388,AE388)-1)</f>
        <v/>
      </c>
      <c r="AJ388" s="240" t="str">
        <f>IF($AD388&lt;0,COUNT($AJ$1:AJ387)+1,"")</f>
        <v/>
      </c>
      <c r="AL388" s="240" t="str">
        <f>'All Ticker P&amp;L'!A388</f>
        <v/>
      </c>
      <c r="AM388" s="240" t="str">
        <f>'All Ticker P&amp;L'!B388</f>
        <v/>
      </c>
      <c r="AN388" s="240" t="str">
        <f>'All Ticker P&amp;L'!C388</f>
        <v/>
      </c>
      <c r="AO388" s="240" t="str">
        <f>'All Ticker P&amp;L'!D388</f>
        <v/>
      </c>
      <c r="AP388" s="240">
        <f>IF($AL388="",0,'All Ticker P&amp;L'!E388)</f>
        <v>0</v>
      </c>
      <c r="AQ388" s="262">
        <f>IF($AL388="",0,'All Ticker P&amp;L'!J388*'All Ticker P&amp;L'!I388)</f>
        <v>0</v>
      </c>
      <c r="AR388" s="262">
        <f>IF($AL388="",0,'All Ticker P&amp;L'!L388)</f>
        <v>0</v>
      </c>
      <c r="AS388" s="263">
        <f>IF($AL388="",0,'All Ticker P&amp;L'!M388)</f>
        <v>0</v>
      </c>
      <c r="AT388" s="240" t="str">
        <f>IF($AL388="","",RANK(AR388,$AR$2:$AR$1001)+COUNTIF($AR$2:AR388,AR388)-1)</f>
        <v/>
      </c>
      <c r="AU388" s="240" t="str">
        <f>IF($AL388="","",RANK(AV388,$AV$2:$AV$1001)+COUNTIF($AV$2:AV388,AV388)-1)</f>
        <v/>
      </c>
      <c r="AV388" s="262">
        <f t="shared" si="44"/>
        <v>0</v>
      </c>
    </row>
    <row r="389" spans="26:48" ht="15" customHeight="1" x14ac:dyDescent="0.2">
      <c r="Z389" s="240" t="str">
        <f>Shares!A389</f>
        <v/>
      </c>
      <c r="AA389" s="240" t="str">
        <f>Shares!B389</f>
        <v/>
      </c>
      <c r="AB389" s="240" t="str">
        <f>Shares!C389</f>
        <v/>
      </c>
      <c r="AC389" s="240" t="str">
        <f>Shares!D389</f>
        <v/>
      </c>
      <c r="AD389" s="240">
        <f>IF($Z389="",0,Shares!E389)</f>
        <v>0</v>
      </c>
      <c r="AE389" s="262">
        <f>IF($Z389="",0,Shares!K389*Shares!J389)</f>
        <v>0</v>
      </c>
      <c r="AF389" s="263">
        <f t="shared" si="43"/>
        <v>0</v>
      </c>
      <c r="AG389" s="262">
        <f>IF($Z389="",0,Shares!M389)</f>
        <v>0</v>
      </c>
      <c r="AH389" s="263">
        <f>IF($Z389="",0,Shares!N389)</f>
        <v>0</v>
      </c>
      <c r="AI389" s="240" t="str">
        <f>IF($Z389="","",RANK(AE389,$AE$2:$AE$1001)+COUNTIF($AE$2:AE389,AE389)-1)</f>
        <v/>
      </c>
      <c r="AJ389" s="240" t="str">
        <f>IF($AD389&lt;0,COUNT($AJ$1:AJ388)+1,"")</f>
        <v/>
      </c>
      <c r="AL389" s="240" t="str">
        <f>'All Ticker P&amp;L'!A389</f>
        <v/>
      </c>
      <c r="AM389" s="240" t="str">
        <f>'All Ticker P&amp;L'!B389</f>
        <v/>
      </c>
      <c r="AN389" s="240" t="str">
        <f>'All Ticker P&amp;L'!C389</f>
        <v/>
      </c>
      <c r="AO389" s="240" t="str">
        <f>'All Ticker P&amp;L'!D389</f>
        <v/>
      </c>
      <c r="AP389" s="240">
        <f>IF($AL389="",0,'All Ticker P&amp;L'!E389)</f>
        <v>0</v>
      </c>
      <c r="AQ389" s="262">
        <f>IF($AL389="",0,'All Ticker P&amp;L'!J389*'All Ticker P&amp;L'!I389)</f>
        <v>0</v>
      </c>
      <c r="AR389" s="262">
        <f>IF($AL389="",0,'All Ticker P&amp;L'!L389)</f>
        <v>0</v>
      </c>
      <c r="AS389" s="263">
        <f>IF($AL389="",0,'All Ticker P&amp;L'!M389)</f>
        <v>0</v>
      </c>
      <c r="AT389" s="240" t="str">
        <f>IF($AL389="","",RANK(AR389,$AR$2:$AR$1001)+COUNTIF($AR$2:AR389,AR389)-1)</f>
        <v/>
      </c>
      <c r="AU389" s="240" t="str">
        <f>IF($AL389="","",RANK(AV389,$AV$2:$AV$1001)+COUNTIF($AV$2:AV389,AV389)-1)</f>
        <v/>
      </c>
      <c r="AV389" s="262">
        <f t="shared" si="44"/>
        <v>0</v>
      </c>
    </row>
    <row r="390" spans="26:48" ht="15" customHeight="1" x14ac:dyDescent="0.2">
      <c r="Z390" s="240" t="str">
        <f>Shares!A390</f>
        <v/>
      </c>
      <c r="AA390" s="240" t="str">
        <f>Shares!B390</f>
        <v/>
      </c>
      <c r="AB390" s="240" t="str">
        <f>Shares!C390</f>
        <v/>
      </c>
      <c r="AC390" s="240" t="str">
        <f>Shares!D390</f>
        <v/>
      </c>
      <c r="AD390" s="240">
        <f>IF($Z390="",0,Shares!E390)</f>
        <v>0</v>
      </c>
      <c r="AE390" s="262">
        <f>IF($Z390="",0,Shares!K390*Shares!J390)</f>
        <v>0</v>
      </c>
      <c r="AF390" s="263">
        <f t="shared" si="43"/>
        <v>0</v>
      </c>
      <c r="AG390" s="262">
        <f>IF($Z390="",0,Shares!M390)</f>
        <v>0</v>
      </c>
      <c r="AH390" s="263">
        <f>IF($Z390="",0,Shares!N390)</f>
        <v>0</v>
      </c>
      <c r="AI390" s="240" t="str">
        <f>IF($Z390="","",RANK(AE390,$AE$2:$AE$1001)+COUNTIF($AE$2:AE390,AE390)-1)</f>
        <v/>
      </c>
      <c r="AJ390" s="240" t="str">
        <f>IF($AD390&lt;0,COUNT($AJ$1:AJ389)+1,"")</f>
        <v/>
      </c>
      <c r="AL390" s="240" t="str">
        <f>'All Ticker P&amp;L'!A390</f>
        <v/>
      </c>
      <c r="AM390" s="240" t="str">
        <f>'All Ticker P&amp;L'!B390</f>
        <v/>
      </c>
      <c r="AN390" s="240" t="str">
        <f>'All Ticker P&amp;L'!C390</f>
        <v/>
      </c>
      <c r="AO390" s="240" t="str">
        <f>'All Ticker P&amp;L'!D390</f>
        <v/>
      </c>
      <c r="AP390" s="240">
        <f>IF($AL390="",0,'All Ticker P&amp;L'!E390)</f>
        <v>0</v>
      </c>
      <c r="AQ390" s="262">
        <f>IF($AL390="",0,'All Ticker P&amp;L'!J390*'All Ticker P&amp;L'!I390)</f>
        <v>0</v>
      </c>
      <c r="AR390" s="262">
        <f>IF($AL390="",0,'All Ticker P&amp;L'!L390)</f>
        <v>0</v>
      </c>
      <c r="AS390" s="263">
        <f>IF($AL390="",0,'All Ticker P&amp;L'!M390)</f>
        <v>0</v>
      </c>
      <c r="AT390" s="240" t="str">
        <f>IF($AL390="","",RANK(AR390,$AR$2:$AR$1001)+COUNTIF($AR$2:AR390,AR390)-1)</f>
        <v/>
      </c>
      <c r="AU390" s="240" t="str">
        <f>IF($AL390="","",RANK(AV390,$AV$2:$AV$1001)+COUNTIF($AV$2:AV390,AV390)-1)</f>
        <v/>
      </c>
      <c r="AV390" s="262">
        <f t="shared" si="44"/>
        <v>0</v>
      </c>
    </row>
    <row r="391" spans="26:48" ht="15" customHeight="1" x14ac:dyDescent="0.2">
      <c r="Z391" s="240" t="str">
        <f>Shares!A391</f>
        <v/>
      </c>
      <c r="AA391" s="240" t="str">
        <f>Shares!B391</f>
        <v/>
      </c>
      <c r="AB391" s="240" t="str">
        <f>Shares!C391</f>
        <v/>
      </c>
      <c r="AC391" s="240" t="str">
        <f>Shares!D391</f>
        <v/>
      </c>
      <c r="AD391" s="240">
        <f>IF($Z391="",0,Shares!E391)</f>
        <v>0</v>
      </c>
      <c r="AE391" s="262">
        <f>IF($Z391="",0,Shares!K391*Shares!J391)</f>
        <v>0</v>
      </c>
      <c r="AF391" s="263">
        <f t="shared" si="43"/>
        <v>0</v>
      </c>
      <c r="AG391" s="262">
        <f>IF($Z391="",0,Shares!M391)</f>
        <v>0</v>
      </c>
      <c r="AH391" s="263">
        <f>IF($Z391="",0,Shares!N391)</f>
        <v>0</v>
      </c>
      <c r="AI391" s="240" t="str">
        <f>IF($Z391="","",RANK(AE391,$AE$2:$AE$1001)+COUNTIF($AE$2:AE391,AE391)-1)</f>
        <v/>
      </c>
      <c r="AJ391" s="240" t="str">
        <f>IF($AD391&lt;0,COUNT($AJ$1:AJ390)+1,"")</f>
        <v/>
      </c>
      <c r="AL391" s="240" t="str">
        <f>'All Ticker P&amp;L'!A391</f>
        <v/>
      </c>
      <c r="AM391" s="240" t="str">
        <f>'All Ticker P&amp;L'!B391</f>
        <v/>
      </c>
      <c r="AN391" s="240" t="str">
        <f>'All Ticker P&amp;L'!C391</f>
        <v/>
      </c>
      <c r="AO391" s="240" t="str">
        <f>'All Ticker P&amp;L'!D391</f>
        <v/>
      </c>
      <c r="AP391" s="240">
        <f>IF($AL391="",0,'All Ticker P&amp;L'!E391)</f>
        <v>0</v>
      </c>
      <c r="AQ391" s="262">
        <f>IF($AL391="",0,'All Ticker P&amp;L'!J391*'All Ticker P&amp;L'!I391)</f>
        <v>0</v>
      </c>
      <c r="AR391" s="262">
        <f>IF($AL391="",0,'All Ticker P&amp;L'!L391)</f>
        <v>0</v>
      </c>
      <c r="AS391" s="263">
        <f>IF($AL391="",0,'All Ticker P&amp;L'!M391)</f>
        <v>0</v>
      </c>
      <c r="AT391" s="240" t="str">
        <f>IF($AL391="","",RANK(AR391,$AR$2:$AR$1001)+COUNTIF($AR$2:AR391,AR391)-1)</f>
        <v/>
      </c>
      <c r="AU391" s="240" t="str">
        <f>IF($AL391="","",RANK(AV391,$AV$2:$AV$1001)+COUNTIF($AV$2:AV391,AV391)-1)</f>
        <v/>
      </c>
      <c r="AV391" s="262">
        <f t="shared" si="44"/>
        <v>0</v>
      </c>
    </row>
    <row r="392" spans="26:48" ht="15" customHeight="1" x14ac:dyDescent="0.2">
      <c r="Z392" s="240" t="str">
        <f>Shares!A392</f>
        <v/>
      </c>
      <c r="AA392" s="240" t="str">
        <f>Shares!B392</f>
        <v/>
      </c>
      <c r="AB392" s="240" t="str">
        <f>Shares!C392</f>
        <v/>
      </c>
      <c r="AC392" s="240" t="str">
        <f>Shares!D392</f>
        <v/>
      </c>
      <c r="AD392" s="240">
        <f>IF($Z392="",0,Shares!E392)</f>
        <v>0</v>
      </c>
      <c r="AE392" s="262">
        <f>IF($Z392="",0,Shares!K392*Shares!J392)</f>
        <v>0</v>
      </c>
      <c r="AF392" s="263">
        <f t="shared" si="43"/>
        <v>0</v>
      </c>
      <c r="AG392" s="262">
        <f>IF($Z392="",0,Shares!M392)</f>
        <v>0</v>
      </c>
      <c r="AH392" s="263">
        <f>IF($Z392="",0,Shares!N392)</f>
        <v>0</v>
      </c>
      <c r="AI392" s="240" t="str">
        <f>IF($Z392="","",RANK(AE392,$AE$2:$AE$1001)+COUNTIF($AE$2:AE392,AE392)-1)</f>
        <v/>
      </c>
      <c r="AJ392" s="240" t="str">
        <f>IF($AD392&lt;0,COUNT($AJ$1:AJ391)+1,"")</f>
        <v/>
      </c>
      <c r="AL392" s="240" t="str">
        <f>'All Ticker P&amp;L'!A392</f>
        <v/>
      </c>
      <c r="AM392" s="240" t="str">
        <f>'All Ticker P&amp;L'!B392</f>
        <v/>
      </c>
      <c r="AN392" s="240" t="str">
        <f>'All Ticker P&amp;L'!C392</f>
        <v/>
      </c>
      <c r="AO392" s="240" t="str">
        <f>'All Ticker P&amp;L'!D392</f>
        <v/>
      </c>
      <c r="AP392" s="240">
        <f>IF($AL392="",0,'All Ticker P&amp;L'!E392)</f>
        <v>0</v>
      </c>
      <c r="AQ392" s="262">
        <f>IF($AL392="",0,'All Ticker P&amp;L'!J392*'All Ticker P&amp;L'!I392)</f>
        <v>0</v>
      </c>
      <c r="AR392" s="262">
        <f>IF($AL392="",0,'All Ticker P&amp;L'!L392)</f>
        <v>0</v>
      </c>
      <c r="AS392" s="263">
        <f>IF($AL392="",0,'All Ticker P&amp;L'!M392)</f>
        <v>0</v>
      </c>
      <c r="AT392" s="240" t="str">
        <f>IF($AL392="","",RANK(AR392,$AR$2:$AR$1001)+COUNTIF($AR$2:AR392,AR392)-1)</f>
        <v/>
      </c>
      <c r="AU392" s="240" t="str">
        <f>IF($AL392="","",RANK(AV392,$AV$2:$AV$1001)+COUNTIF($AV$2:AV392,AV392)-1)</f>
        <v/>
      </c>
      <c r="AV392" s="262">
        <f t="shared" si="44"/>
        <v>0</v>
      </c>
    </row>
    <row r="393" spans="26:48" ht="15" customHeight="1" x14ac:dyDescent="0.2">
      <c r="Z393" s="240" t="str">
        <f>Shares!A393</f>
        <v/>
      </c>
      <c r="AA393" s="240" t="str">
        <f>Shares!B393</f>
        <v/>
      </c>
      <c r="AB393" s="240" t="str">
        <f>Shares!C393</f>
        <v/>
      </c>
      <c r="AC393" s="240" t="str">
        <f>Shares!D393</f>
        <v/>
      </c>
      <c r="AD393" s="240">
        <f>IF($Z393="",0,Shares!E393)</f>
        <v>0</v>
      </c>
      <c r="AE393" s="262">
        <f>IF($Z393="",0,Shares!K393*Shares!J393)</f>
        <v>0</v>
      </c>
      <c r="AF393" s="263">
        <f t="shared" si="43"/>
        <v>0</v>
      </c>
      <c r="AG393" s="262">
        <f>IF($Z393="",0,Shares!M393)</f>
        <v>0</v>
      </c>
      <c r="AH393" s="263">
        <f>IF($Z393="",0,Shares!N393)</f>
        <v>0</v>
      </c>
      <c r="AI393" s="240" t="str">
        <f>IF($Z393="","",RANK(AE393,$AE$2:$AE$1001)+COUNTIF($AE$2:AE393,AE393)-1)</f>
        <v/>
      </c>
      <c r="AJ393" s="240" t="str">
        <f>IF($AD393&lt;0,COUNT($AJ$1:AJ392)+1,"")</f>
        <v/>
      </c>
      <c r="AL393" s="240" t="str">
        <f>'All Ticker P&amp;L'!A393</f>
        <v/>
      </c>
      <c r="AM393" s="240" t="str">
        <f>'All Ticker P&amp;L'!B393</f>
        <v/>
      </c>
      <c r="AN393" s="240" t="str">
        <f>'All Ticker P&amp;L'!C393</f>
        <v/>
      </c>
      <c r="AO393" s="240" t="str">
        <f>'All Ticker P&amp;L'!D393</f>
        <v/>
      </c>
      <c r="AP393" s="240">
        <f>IF($AL393="",0,'All Ticker P&amp;L'!E393)</f>
        <v>0</v>
      </c>
      <c r="AQ393" s="262">
        <f>IF($AL393="",0,'All Ticker P&amp;L'!J393*'All Ticker P&amp;L'!I393)</f>
        <v>0</v>
      </c>
      <c r="AR393" s="262">
        <f>IF($AL393="",0,'All Ticker P&amp;L'!L393)</f>
        <v>0</v>
      </c>
      <c r="AS393" s="263">
        <f>IF($AL393="",0,'All Ticker P&amp;L'!M393)</f>
        <v>0</v>
      </c>
      <c r="AT393" s="240" t="str">
        <f>IF($AL393="","",RANK(AR393,$AR$2:$AR$1001)+COUNTIF($AR$2:AR393,AR393)-1)</f>
        <v/>
      </c>
      <c r="AU393" s="240" t="str">
        <f>IF($AL393="","",RANK(AV393,$AV$2:$AV$1001)+COUNTIF($AV$2:AV393,AV393)-1)</f>
        <v/>
      </c>
      <c r="AV393" s="262">
        <f t="shared" si="44"/>
        <v>0</v>
      </c>
    </row>
    <row r="394" spans="26:48" ht="15" customHeight="1" x14ac:dyDescent="0.2">
      <c r="Z394" s="240" t="str">
        <f>Shares!A394</f>
        <v/>
      </c>
      <c r="AA394" s="240" t="str">
        <f>Shares!B394</f>
        <v/>
      </c>
      <c r="AB394" s="240" t="str">
        <f>Shares!C394</f>
        <v/>
      </c>
      <c r="AC394" s="240" t="str">
        <f>Shares!D394</f>
        <v/>
      </c>
      <c r="AD394" s="240">
        <f>IF($Z394="",0,Shares!E394)</f>
        <v>0</v>
      </c>
      <c r="AE394" s="262">
        <f>IF($Z394="",0,Shares!K394*Shares!J394)</f>
        <v>0</v>
      </c>
      <c r="AF394" s="263">
        <f t="shared" si="43"/>
        <v>0</v>
      </c>
      <c r="AG394" s="262">
        <f>IF($Z394="",0,Shares!M394)</f>
        <v>0</v>
      </c>
      <c r="AH394" s="263">
        <f>IF($Z394="",0,Shares!N394)</f>
        <v>0</v>
      </c>
      <c r="AI394" s="240" t="str">
        <f>IF($Z394="","",RANK(AE394,$AE$2:$AE$1001)+COUNTIF($AE$2:AE394,AE394)-1)</f>
        <v/>
      </c>
      <c r="AJ394" s="240" t="str">
        <f>IF($AD394&lt;0,COUNT($AJ$1:AJ393)+1,"")</f>
        <v/>
      </c>
      <c r="AL394" s="240" t="str">
        <f>'All Ticker P&amp;L'!A394</f>
        <v/>
      </c>
      <c r="AM394" s="240" t="str">
        <f>'All Ticker P&amp;L'!B394</f>
        <v/>
      </c>
      <c r="AN394" s="240" t="str">
        <f>'All Ticker P&amp;L'!C394</f>
        <v/>
      </c>
      <c r="AO394" s="240" t="str">
        <f>'All Ticker P&amp;L'!D394</f>
        <v/>
      </c>
      <c r="AP394" s="240">
        <f>IF($AL394="",0,'All Ticker P&amp;L'!E394)</f>
        <v>0</v>
      </c>
      <c r="AQ394" s="262">
        <f>IF($AL394="",0,'All Ticker P&amp;L'!J394*'All Ticker P&amp;L'!I394)</f>
        <v>0</v>
      </c>
      <c r="AR394" s="262">
        <f>IF($AL394="",0,'All Ticker P&amp;L'!L394)</f>
        <v>0</v>
      </c>
      <c r="AS394" s="263">
        <f>IF($AL394="",0,'All Ticker P&amp;L'!M394)</f>
        <v>0</v>
      </c>
      <c r="AT394" s="240" t="str">
        <f>IF($AL394="","",RANK(AR394,$AR$2:$AR$1001)+COUNTIF($AR$2:AR394,AR394)-1)</f>
        <v/>
      </c>
      <c r="AU394" s="240" t="str">
        <f>IF($AL394="","",RANK(AV394,$AV$2:$AV$1001)+COUNTIF($AV$2:AV394,AV394)-1)</f>
        <v/>
      </c>
      <c r="AV394" s="262">
        <f t="shared" si="44"/>
        <v>0</v>
      </c>
    </row>
    <row r="395" spans="26:48" ht="15" customHeight="1" x14ac:dyDescent="0.2">
      <c r="Z395" s="240" t="str">
        <f>Shares!A395</f>
        <v/>
      </c>
      <c r="AA395" s="240" t="str">
        <f>Shares!B395</f>
        <v/>
      </c>
      <c r="AB395" s="240" t="str">
        <f>Shares!C395</f>
        <v/>
      </c>
      <c r="AC395" s="240" t="str">
        <f>Shares!D395</f>
        <v/>
      </c>
      <c r="AD395" s="240">
        <f>IF($Z395="",0,Shares!E395)</f>
        <v>0</v>
      </c>
      <c r="AE395" s="262">
        <f>IF($Z395="",0,Shares!K395*Shares!J395)</f>
        <v>0</v>
      </c>
      <c r="AF395" s="263">
        <f t="shared" si="43"/>
        <v>0</v>
      </c>
      <c r="AG395" s="262">
        <f>IF($Z395="",0,Shares!M395)</f>
        <v>0</v>
      </c>
      <c r="AH395" s="263">
        <f>IF($Z395="",0,Shares!N395)</f>
        <v>0</v>
      </c>
      <c r="AI395" s="240" t="str">
        <f>IF($Z395="","",RANK(AE395,$AE$2:$AE$1001)+COUNTIF($AE$2:AE395,AE395)-1)</f>
        <v/>
      </c>
      <c r="AJ395" s="240" t="str">
        <f>IF($AD395&lt;0,COUNT($AJ$1:AJ394)+1,"")</f>
        <v/>
      </c>
      <c r="AL395" s="240" t="str">
        <f>'All Ticker P&amp;L'!A395</f>
        <v/>
      </c>
      <c r="AM395" s="240" t="str">
        <f>'All Ticker P&amp;L'!B395</f>
        <v/>
      </c>
      <c r="AN395" s="240" t="str">
        <f>'All Ticker P&amp;L'!C395</f>
        <v/>
      </c>
      <c r="AO395" s="240" t="str">
        <f>'All Ticker P&amp;L'!D395</f>
        <v/>
      </c>
      <c r="AP395" s="240">
        <f>IF($AL395="",0,'All Ticker P&amp;L'!E395)</f>
        <v>0</v>
      </c>
      <c r="AQ395" s="262">
        <f>IF($AL395="",0,'All Ticker P&amp;L'!J395*'All Ticker P&amp;L'!I395)</f>
        <v>0</v>
      </c>
      <c r="AR395" s="262">
        <f>IF($AL395="",0,'All Ticker P&amp;L'!L395)</f>
        <v>0</v>
      </c>
      <c r="AS395" s="263">
        <f>IF($AL395="",0,'All Ticker P&amp;L'!M395)</f>
        <v>0</v>
      </c>
      <c r="AT395" s="240" t="str">
        <f>IF($AL395="","",RANK(AR395,$AR$2:$AR$1001)+COUNTIF($AR$2:AR395,AR395)-1)</f>
        <v/>
      </c>
      <c r="AU395" s="240" t="str">
        <f>IF($AL395="","",RANK(AV395,$AV$2:$AV$1001)+COUNTIF($AV$2:AV395,AV395)-1)</f>
        <v/>
      </c>
      <c r="AV395" s="262">
        <f t="shared" si="44"/>
        <v>0</v>
      </c>
    </row>
    <row r="396" spans="26:48" ht="15" customHeight="1" x14ac:dyDescent="0.2">
      <c r="Z396" s="240" t="str">
        <f>Shares!A396</f>
        <v/>
      </c>
      <c r="AA396" s="240" t="str">
        <f>Shares!B396</f>
        <v/>
      </c>
      <c r="AB396" s="240" t="str">
        <f>Shares!C396</f>
        <v/>
      </c>
      <c r="AC396" s="240" t="str">
        <f>Shares!D396</f>
        <v/>
      </c>
      <c r="AD396" s="240">
        <f>IF($Z396="",0,Shares!E396)</f>
        <v>0</v>
      </c>
      <c r="AE396" s="262">
        <f>IF($Z396="",0,Shares!K396*Shares!J396)</f>
        <v>0</v>
      </c>
      <c r="AF396" s="263">
        <f t="shared" si="43"/>
        <v>0</v>
      </c>
      <c r="AG396" s="262">
        <f>IF($Z396="",0,Shares!M396)</f>
        <v>0</v>
      </c>
      <c r="AH396" s="263">
        <f>IF($Z396="",0,Shares!N396)</f>
        <v>0</v>
      </c>
      <c r="AI396" s="240" t="str">
        <f>IF($Z396="","",RANK(AE396,$AE$2:$AE$1001)+COUNTIF($AE$2:AE396,AE396)-1)</f>
        <v/>
      </c>
      <c r="AJ396" s="240" t="str">
        <f>IF($AD396&lt;0,COUNT($AJ$1:AJ395)+1,"")</f>
        <v/>
      </c>
      <c r="AL396" s="240" t="str">
        <f>'All Ticker P&amp;L'!A396</f>
        <v/>
      </c>
      <c r="AM396" s="240" t="str">
        <f>'All Ticker P&amp;L'!B396</f>
        <v/>
      </c>
      <c r="AN396" s="240" t="str">
        <f>'All Ticker P&amp;L'!C396</f>
        <v/>
      </c>
      <c r="AO396" s="240" t="str">
        <f>'All Ticker P&amp;L'!D396</f>
        <v/>
      </c>
      <c r="AP396" s="240">
        <f>IF($AL396="",0,'All Ticker P&amp;L'!E396)</f>
        <v>0</v>
      </c>
      <c r="AQ396" s="262">
        <f>IF($AL396="",0,'All Ticker P&amp;L'!J396*'All Ticker P&amp;L'!I396)</f>
        <v>0</v>
      </c>
      <c r="AR396" s="262">
        <f>IF($AL396="",0,'All Ticker P&amp;L'!L396)</f>
        <v>0</v>
      </c>
      <c r="AS396" s="263">
        <f>IF($AL396="",0,'All Ticker P&amp;L'!M396)</f>
        <v>0</v>
      </c>
      <c r="AT396" s="240" t="str">
        <f>IF($AL396="","",RANK(AR396,$AR$2:$AR$1001)+COUNTIF($AR$2:AR396,AR396)-1)</f>
        <v/>
      </c>
      <c r="AU396" s="240" t="str">
        <f>IF($AL396="","",RANK(AV396,$AV$2:$AV$1001)+COUNTIF($AV$2:AV396,AV396)-1)</f>
        <v/>
      </c>
      <c r="AV396" s="262">
        <f t="shared" si="44"/>
        <v>0</v>
      </c>
    </row>
    <row r="397" spans="26:48" ht="15" customHeight="1" x14ac:dyDescent="0.2">
      <c r="Z397" s="240" t="str">
        <f>Shares!A397</f>
        <v/>
      </c>
      <c r="AA397" s="240" t="str">
        <f>Shares!B397</f>
        <v/>
      </c>
      <c r="AB397" s="240" t="str">
        <f>Shares!C397</f>
        <v/>
      </c>
      <c r="AC397" s="240" t="str">
        <f>Shares!D397</f>
        <v/>
      </c>
      <c r="AD397" s="240">
        <f>IF($Z397="",0,Shares!E397)</f>
        <v>0</v>
      </c>
      <c r="AE397" s="262">
        <f>IF($Z397="",0,Shares!K397*Shares!J397)</f>
        <v>0</v>
      </c>
      <c r="AF397" s="263">
        <f t="shared" si="43"/>
        <v>0</v>
      </c>
      <c r="AG397" s="262">
        <f>IF($Z397="",0,Shares!M397)</f>
        <v>0</v>
      </c>
      <c r="AH397" s="263">
        <f>IF($Z397="",0,Shares!N397)</f>
        <v>0</v>
      </c>
      <c r="AI397" s="240" t="str">
        <f>IF($Z397="","",RANK(AE397,$AE$2:$AE$1001)+COUNTIF($AE$2:AE397,AE397)-1)</f>
        <v/>
      </c>
      <c r="AJ397" s="240" t="str">
        <f>IF($AD397&lt;0,COUNT($AJ$1:AJ396)+1,"")</f>
        <v/>
      </c>
      <c r="AL397" s="240" t="str">
        <f>'All Ticker P&amp;L'!A397</f>
        <v/>
      </c>
      <c r="AM397" s="240" t="str">
        <f>'All Ticker P&amp;L'!B397</f>
        <v/>
      </c>
      <c r="AN397" s="240" t="str">
        <f>'All Ticker P&amp;L'!C397</f>
        <v/>
      </c>
      <c r="AO397" s="240" t="str">
        <f>'All Ticker P&amp;L'!D397</f>
        <v/>
      </c>
      <c r="AP397" s="240">
        <f>IF($AL397="",0,'All Ticker P&amp;L'!E397)</f>
        <v>0</v>
      </c>
      <c r="AQ397" s="262">
        <f>IF($AL397="",0,'All Ticker P&amp;L'!J397*'All Ticker P&amp;L'!I397)</f>
        <v>0</v>
      </c>
      <c r="AR397" s="262">
        <f>IF($AL397="",0,'All Ticker P&amp;L'!L397)</f>
        <v>0</v>
      </c>
      <c r="AS397" s="263">
        <f>IF($AL397="",0,'All Ticker P&amp;L'!M397)</f>
        <v>0</v>
      </c>
      <c r="AT397" s="240" t="str">
        <f>IF($AL397="","",RANK(AR397,$AR$2:$AR$1001)+COUNTIF($AR$2:AR397,AR397)-1)</f>
        <v/>
      </c>
      <c r="AU397" s="240" t="str">
        <f>IF($AL397="","",RANK(AV397,$AV$2:$AV$1001)+COUNTIF($AV$2:AV397,AV397)-1)</f>
        <v/>
      </c>
      <c r="AV397" s="262">
        <f t="shared" si="44"/>
        <v>0</v>
      </c>
    </row>
    <row r="398" spans="26:48" ht="15" customHeight="1" x14ac:dyDescent="0.2">
      <c r="Z398" s="240" t="str">
        <f>Shares!A398</f>
        <v/>
      </c>
      <c r="AA398" s="240" t="str">
        <f>Shares!B398</f>
        <v/>
      </c>
      <c r="AB398" s="240" t="str">
        <f>Shares!C398</f>
        <v/>
      </c>
      <c r="AC398" s="240" t="str">
        <f>Shares!D398</f>
        <v/>
      </c>
      <c r="AD398" s="240">
        <f>IF($Z398="",0,Shares!E398)</f>
        <v>0</v>
      </c>
      <c r="AE398" s="262">
        <f>IF($Z398="",0,Shares!K398*Shares!J398)</f>
        <v>0</v>
      </c>
      <c r="AF398" s="263">
        <f t="shared" si="43"/>
        <v>0</v>
      </c>
      <c r="AG398" s="262">
        <f>IF($Z398="",0,Shares!M398)</f>
        <v>0</v>
      </c>
      <c r="AH398" s="263">
        <f>IF($Z398="",0,Shares!N398)</f>
        <v>0</v>
      </c>
      <c r="AI398" s="240" t="str">
        <f>IF($Z398="","",RANK(AE398,$AE$2:$AE$1001)+COUNTIF($AE$2:AE398,AE398)-1)</f>
        <v/>
      </c>
      <c r="AJ398" s="240" t="str">
        <f>IF($AD398&lt;0,COUNT($AJ$1:AJ397)+1,"")</f>
        <v/>
      </c>
      <c r="AL398" s="240" t="str">
        <f>'All Ticker P&amp;L'!A398</f>
        <v/>
      </c>
      <c r="AM398" s="240" t="str">
        <f>'All Ticker P&amp;L'!B398</f>
        <v/>
      </c>
      <c r="AN398" s="240" t="str">
        <f>'All Ticker P&amp;L'!C398</f>
        <v/>
      </c>
      <c r="AO398" s="240" t="str">
        <f>'All Ticker P&amp;L'!D398</f>
        <v/>
      </c>
      <c r="AP398" s="240">
        <f>IF($AL398="",0,'All Ticker P&amp;L'!E398)</f>
        <v>0</v>
      </c>
      <c r="AQ398" s="262">
        <f>IF($AL398="",0,'All Ticker P&amp;L'!J398*'All Ticker P&amp;L'!I398)</f>
        <v>0</v>
      </c>
      <c r="AR398" s="262">
        <f>IF($AL398="",0,'All Ticker P&amp;L'!L398)</f>
        <v>0</v>
      </c>
      <c r="AS398" s="263">
        <f>IF($AL398="",0,'All Ticker P&amp;L'!M398)</f>
        <v>0</v>
      </c>
      <c r="AT398" s="240" t="str">
        <f>IF($AL398="","",RANK(AR398,$AR$2:$AR$1001)+COUNTIF($AR$2:AR398,AR398)-1)</f>
        <v/>
      </c>
      <c r="AU398" s="240" t="str">
        <f>IF($AL398="","",RANK(AV398,$AV$2:$AV$1001)+COUNTIF($AV$2:AV398,AV398)-1)</f>
        <v/>
      </c>
      <c r="AV398" s="262">
        <f t="shared" si="44"/>
        <v>0</v>
      </c>
    </row>
    <row r="399" spans="26:48" ht="15" customHeight="1" x14ac:dyDescent="0.2">
      <c r="Z399" s="240" t="str">
        <f>Shares!A399</f>
        <v/>
      </c>
      <c r="AA399" s="240" t="str">
        <f>Shares!B399</f>
        <v/>
      </c>
      <c r="AB399" s="240" t="str">
        <f>Shares!C399</f>
        <v/>
      </c>
      <c r="AC399" s="240" t="str">
        <f>Shares!D399</f>
        <v/>
      </c>
      <c r="AD399" s="240">
        <f>IF($Z399="",0,Shares!E399)</f>
        <v>0</v>
      </c>
      <c r="AE399" s="262">
        <f>IF($Z399="",0,Shares!K399*Shares!J399)</f>
        <v>0</v>
      </c>
      <c r="AF399" s="263">
        <f t="shared" si="43"/>
        <v>0</v>
      </c>
      <c r="AG399" s="262">
        <f>IF($Z399="",0,Shares!M399)</f>
        <v>0</v>
      </c>
      <c r="AH399" s="263">
        <f>IF($Z399="",0,Shares!N399)</f>
        <v>0</v>
      </c>
      <c r="AI399" s="240" t="str">
        <f>IF($Z399="","",RANK(AE399,$AE$2:$AE$1001)+COUNTIF($AE$2:AE399,AE399)-1)</f>
        <v/>
      </c>
      <c r="AJ399" s="240" t="str">
        <f>IF($AD399&lt;0,COUNT($AJ$1:AJ398)+1,"")</f>
        <v/>
      </c>
      <c r="AL399" s="240" t="str">
        <f>'All Ticker P&amp;L'!A399</f>
        <v/>
      </c>
      <c r="AM399" s="240" t="str">
        <f>'All Ticker P&amp;L'!B399</f>
        <v/>
      </c>
      <c r="AN399" s="240" t="str">
        <f>'All Ticker P&amp;L'!C399</f>
        <v/>
      </c>
      <c r="AO399" s="240" t="str">
        <f>'All Ticker P&amp;L'!D399</f>
        <v/>
      </c>
      <c r="AP399" s="240">
        <f>IF($AL399="",0,'All Ticker P&amp;L'!E399)</f>
        <v>0</v>
      </c>
      <c r="AQ399" s="262">
        <f>IF($AL399="",0,'All Ticker P&amp;L'!J399*'All Ticker P&amp;L'!I399)</f>
        <v>0</v>
      </c>
      <c r="AR399" s="262">
        <f>IF($AL399="",0,'All Ticker P&amp;L'!L399)</f>
        <v>0</v>
      </c>
      <c r="AS399" s="263">
        <f>IF($AL399="",0,'All Ticker P&amp;L'!M399)</f>
        <v>0</v>
      </c>
      <c r="AT399" s="240" t="str">
        <f>IF($AL399="","",RANK(AR399,$AR$2:$AR$1001)+COUNTIF($AR$2:AR399,AR399)-1)</f>
        <v/>
      </c>
      <c r="AU399" s="240" t="str">
        <f>IF($AL399="","",RANK(AV399,$AV$2:$AV$1001)+COUNTIF($AV$2:AV399,AV399)-1)</f>
        <v/>
      </c>
      <c r="AV399" s="262">
        <f t="shared" si="44"/>
        <v>0</v>
      </c>
    </row>
    <row r="400" spans="26:48" ht="15" customHeight="1" x14ac:dyDescent="0.2">
      <c r="Z400" s="240" t="str">
        <f>Shares!A400</f>
        <v/>
      </c>
      <c r="AA400" s="240" t="str">
        <f>Shares!B400</f>
        <v/>
      </c>
      <c r="AB400" s="240" t="str">
        <f>Shares!C400</f>
        <v/>
      </c>
      <c r="AC400" s="240" t="str">
        <f>Shares!D400</f>
        <v/>
      </c>
      <c r="AD400" s="240">
        <f>IF($Z400="",0,Shares!E400)</f>
        <v>0</v>
      </c>
      <c r="AE400" s="262">
        <f>IF($Z400="",0,Shares!K400*Shares!J400)</f>
        <v>0</v>
      </c>
      <c r="AF400" s="263">
        <f t="shared" si="43"/>
        <v>0</v>
      </c>
      <c r="AG400" s="262">
        <f>IF($Z400="",0,Shares!M400)</f>
        <v>0</v>
      </c>
      <c r="AH400" s="263">
        <f>IF($Z400="",0,Shares!N400)</f>
        <v>0</v>
      </c>
      <c r="AI400" s="240" t="str">
        <f>IF($Z400="","",RANK(AE400,$AE$2:$AE$1001)+COUNTIF($AE$2:AE400,AE400)-1)</f>
        <v/>
      </c>
      <c r="AJ400" s="240" t="str">
        <f>IF($AD400&lt;0,COUNT($AJ$1:AJ399)+1,"")</f>
        <v/>
      </c>
      <c r="AL400" s="240" t="str">
        <f>'All Ticker P&amp;L'!A400</f>
        <v/>
      </c>
      <c r="AM400" s="240" t="str">
        <f>'All Ticker P&amp;L'!B400</f>
        <v/>
      </c>
      <c r="AN400" s="240" t="str">
        <f>'All Ticker P&amp;L'!C400</f>
        <v/>
      </c>
      <c r="AO400" s="240" t="str">
        <f>'All Ticker P&amp;L'!D400</f>
        <v/>
      </c>
      <c r="AP400" s="240">
        <f>IF($AL400="",0,'All Ticker P&amp;L'!E400)</f>
        <v>0</v>
      </c>
      <c r="AQ400" s="262">
        <f>IF($AL400="",0,'All Ticker P&amp;L'!J400*'All Ticker P&amp;L'!I400)</f>
        <v>0</v>
      </c>
      <c r="AR400" s="262">
        <f>IF($AL400="",0,'All Ticker P&amp;L'!L400)</f>
        <v>0</v>
      </c>
      <c r="AS400" s="263">
        <f>IF($AL400="",0,'All Ticker P&amp;L'!M400)</f>
        <v>0</v>
      </c>
      <c r="AT400" s="240" t="str">
        <f>IF($AL400="","",RANK(AR400,$AR$2:$AR$1001)+COUNTIF($AR$2:AR400,AR400)-1)</f>
        <v/>
      </c>
      <c r="AU400" s="240" t="str">
        <f>IF($AL400="","",RANK(AV400,$AV$2:$AV$1001)+COUNTIF($AV$2:AV400,AV400)-1)</f>
        <v/>
      </c>
      <c r="AV400" s="262">
        <f t="shared" si="44"/>
        <v>0</v>
      </c>
    </row>
    <row r="401" spans="26:48" ht="15" customHeight="1" x14ac:dyDescent="0.2">
      <c r="Z401" s="240" t="str">
        <f>Shares!A401</f>
        <v/>
      </c>
      <c r="AA401" s="240" t="str">
        <f>Shares!B401</f>
        <v/>
      </c>
      <c r="AB401" s="240" t="str">
        <f>Shares!C401</f>
        <v/>
      </c>
      <c r="AC401" s="240" t="str">
        <f>Shares!D401</f>
        <v/>
      </c>
      <c r="AD401" s="240">
        <f>IF($Z401="",0,Shares!E401)</f>
        <v>0</v>
      </c>
      <c r="AE401" s="262">
        <f>IF($Z401="",0,Shares!K401*Shares!J401)</f>
        <v>0</v>
      </c>
      <c r="AF401" s="263">
        <f t="shared" si="43"/>
        <v>0</v>
      </c>
      <c r="AG401" s="262">
        <f>IF($Z401="",0,Shares!M401)</f>
        <v>0</v>
      </c>
      <c r="AH401" s="263">
        <f>IF($Z401="",0,Shares!N401)</f>
        <v>0</v>
      </c>
      <c r="AI401" s="240" t="str">
        <f>IF($Z401="","",RANK(AE401,$AE$2:$AE$1001)+COUNTIF($AE$2:AE401,AE401)-1)</f>
        <v/>
      </c>
      <c r="AJ401" s="240" t="str">
        <f>IF($AD401&lt;0,COUNT($AJ$1:AJ400)+1,"")</f>
        <v/>
      </c>
      <c r="AL401" s="240" t="str">
        <f>'All Ticker P&amp;L'!A401</f>
        <v/>
      </c>
      <c r="AM401" s="240" t="str">
        <f>'All Ticker P&amp;L'!B401</f>
        <v/>
      </c>
      <c r="AN401" s="240" t="str">
        <f>'All Ticker P&amp;L'!C401</f>
        <v/>
      </c>
      <c r="AO401" s="240" t="str">
        <f>'All Ticker P&amp;L'!D401</f>
        <v/>
      </c>
      <c r="AP401" s="240">
        <f>IF($AL401="",0,'All Ticker P&amp;L'!E401)</f>
        <v>0</v>
      </c>
      <c r="AQ401" s="262">
        <f>IF($AL401="",0,'All Ticker P&amp;L'!J401*'All Ticker P&amp;L'!I401)</f>
        <v>0</v>
      </c>
      <c r="AR401" s="262">
        <f>IF($AL401="",0,'All Ticker P&amp;L'!L401)</f>
        <v>0</v>
      </c>
      <c r="AS401" s="263">
        <f>IF($AL401="",0,'All Ticker P&amp;L'!M401)</f>
        <v>0</v>
      </c>
      <c r="AT401" s="240" t="str">
        <f>IF($AL401="","",RANK(AR401,$AR$2:$AR$1001)+COUNTIF($AR$2:AR401,AR401)-1)</f>
        <v/>
      </c>
      <c r="AU401" s="240" t="str">
        <f>IF($AL401="","",RANK(AV401,$AV$2:$AV$1001)+COUNTIF($AV$2:AV401,AV401)-1)</f>
        <v/>
      </c>
      <c r="AV401" s="262">
        <f t="shared" si="44"/>
        <v>0</v>
      </c>
    </row>
    <row r="402" spans="26:48" ht="15" customHeight="1" x14ac:dyDescent="0.2">
      <c r="Z402" s="240" t="str">
        <f>Shares!A402</f>
        <v/>
      </c>
      <c r="AA402" s="240" t="str">
        <f>Shares!B402</f>
        <v/>
      </c>
      <c r="AB402" s="240" t="str">
        <f>Shares!C402</f>
        <v/>
      </c>
      <c r="AC402" s="240" t="str">
        <f>Shares!D402</f>
        <v/>
      </c>
      <c r="AD402" s="240">
        <f>IF($Z402="",0,Shares!E402)</f>
        <v>0</v>
      </c>
      <c r="AE402" s="262">
        <f>IF($Z402="",0,Shares!K402*Shares!J402)</f>
        <v>0</v>
      </c>
      <c r="AF402" s="263">
        <f t="shared" si="43"/>
        <v>0</v>
      </c>
      <c r="AG402" s="262">
        <f>IF($Z402="",0,Shares!M402)</f>
        <v>0</v>
      </c>
      <c r="AH402" s="263">
        <f>IF($Z402="",0,Shares!N402)</f>
        <v>0</v>
      </c>
      <c r="AI402" s="240" t="str">
        <f>IF($Z402="","",RANK(AE402,$AE$2:$AE$1001)+COUNTIF($AE$2:AE402,AE402)-1)</f>
        <v/>
      </c>
      <c r="AJ402" s="240" t="str">
        <f>IF($AD402&lt;0,COUNT($AJ$1:AJ401)+1,"")</f>
        <v/>
      </c>
      <c r="AL402" s="240" t="str">
        <f>'All Ticker P&amp;L'!A402</f>
        <v/>
      </c>
      <c r="AM402" s="240" t="str">
        <f>'All Ticker P&amp;L'!B402</f>
        <v/>
      </c>
      <c r="AN402" s="240" t="str">
        <f>'All Ticker P&amp;L'!C402</f>
        <v/>
      </c>
      <c r="AO402" s="240" t="str">
        <f>'All Ticker P&amp;L'!D402</f>
        <v/>
      </c>
      <c r="AP402" s="240">
        <f>IF($AL402="",0,'All Ticker P&amp;L'!E402)</f>
        <v>0</v>
      </c>
      <c r="AQ402" s="262">
        <f>IF($AL402="",0,'All Ticker P&amp;L'!J402*'All Ticker P&amp;L'!I402)</f>
        <v>0</v>
      </c>
      <c r="AR402" s="262">
        <f>IF($AL402="",0,'All Ticker P&amp;L'!L402)</f>
        <v>0</v>
      </c>
      <c r="AS402" s="263">
        <f>IF($AL402="",0,'All Ticker P&amp;L'!M402)</f>
        <v>0</v>
      </c>
      <c r="AT402" s="240" t="str">
        <f>IF($AL402="","",RANK(AR402,$AR$2:$AR$1001)+COUNTIF($AR$2:AR402,AR402)-1)</f>
        <v/>
      </c>
      <c r="AU402" s="240" t="str">
        <f>IF($AL402="","",RANK(AV402,$AV$2:$AV$1001)+COUNTIF($AV$2:AV402,AV402)-1)</f>
        <v/>
      </c>
      <c r="AV402" s="262">
        <f t="shared" si="44"/>
        <v>0</v>
      </c>
    </row>
    <row r="403" spans="26:48" ht="15" customHeight="1" x14ac:dyDescent="0.2">
      <c r="Z403" s="240" t="str">
        <f>Shares!A403</f>
        <v/>
      </c>
      <c r="AA403" s="240" t="str">
        <f>Shares!B403</f>
        <v/>
      </c>
      <c r="AB403" s="240" t="str">
        <f>Shares!C403</f>
        <v/>
      </c>
      <c r="AC403" s="240" t="str">
        <f>Shares!D403</f>
        <v/>
      </c>
      <c r="AD403" s="240">
        <f>IF($Z403="",0,Shares!E403)</f>
        <v>0</v>
      </c>
      <c r="AE403" s="262">
        <f>IF($Z403="",0,Shares!K403*Shares!J403)</f>
        <v>0</v>
      </c>
      <c r="AF403" s="263">
        <f t="shared" si="43"/>
        <v>0</v>
      </c>
      <c r="AG403" s="262">
        <f>IF($Z403="",0,Shares!M403)</f>
        <v>0</v>
      </c>
      <c r="AH403" s="263">
        <f>IF($Z403="",0,Shares!N403)</f>
        <v>0</v>
      </c>
      <c r="AI403" s="240" t="str">
        <f>IF($Z403="","",RANK(AE403,$AE$2:$AE$1001)+COUNTIF($AE$2:AE403,AE403)-1)</f>
        <v/>
      </c>
      <c r="AJ403" s="240" t="str">
        <f>IF($AD403&lt;0,COUNT($AJ$1:AJ402)+1,"")</f>
        <v/>
      </c>
      <c r="AL403" s="240" t="str">
        <f>'All Ticker P&amp;L'!A403</f>
        <v/>
      </c>
      <c r="AM403" s="240" t="str">
        <f>'All Ticker P&amp;L'!B403</f>
        <v/>
      </c>
      <c r="AN403" s="240" t="str">
        <f>'All Ticker P&amp;L'!C403</f>
        <v/>
      </c>
      <c r="AO403" s="240" t="str">
        <f>'All Ticker P&amp;L'!D403</f>
        <v/>
      </c>
      <c r="AP403" s="240">
        <f>IF($AL403="",0,'All Ticker P&amp;L'!E403)</f>
        <v>0</v>
      </c>
      <c r="AQ403" s="262">
        <f>IF($AL403="",0,'All Ticker P&amp;L'!J403*'All Ticker P&amp;L'!I403)</f>
        <v>0</v>
      </c>
      <c r="AR403" s="262">
        <f>IF($AL403="",0,'All Ticker P&amp;L'!L403)</f>
        <v>0</v>
      </c>
      <c r="AS403" s="263">
        <f>IF($AL403="",0,'All Ticker P&amp;L'!M403)</f>
        <v>0</v>
      </c>
      <c r="AT403" s="240" t="str">
        <f>IF($AL403="","",RANK(AR403,$AR$2:$AR$1001)+COUNTIF($AR$2:AR403,AR403)-1)</f>
        <v/>
      </c>
      <c r="AU403" s="240" t="str">
        <f>IF($AL403="","",RANK(AV403,$AV$2:$AV$1001)+COUNTIF($AV$2:AV403,AV403)-1)</f>
        <v/>
      </c>
      <c r="AV403" s="262">
        <f t="shared" si="44"/>
        <v>0</v>
      </c>
    </row>
    <row r="404" spans="26:48" ht="15" customHeight="1" x14ac:dyDescent="0.2">
      <c r="Z404" s="240" t="str">
        <f>Shares!A404</f>
        <v/>
      </c>
      <c r="AA404" s="240" t="str">
        <f>Shares!B404</f>
        <v/>
      </c>
      <c r="AB404" s="240" t="str">
        <f>Shares!C404</f>
        <v/>
      </c>
      <c r="AC404" s="240" t="str">
        <f>Shares!D404</f>
        <v/>
      </c>
      <c r="AD404" s="240">
        <f>IF($Z404="",0,Shares!E404)</f>
        <v>0</v>
      </c>
      <c r="AE404" s="262">
        <f>IF($Z404="",0,Shares!K404*Shares!J404)</f>
        <v>0</v>
      </c>
      <c r="AF404" s="263">
        <f t="shared" si="43"/>
        <v>0</v>
      </c>
      <c r="AG404" s="262">
        <f>IF($Z404="",0,Shares!M404)</f>
        <v>0</v>
      </c>
      <c r="AH404" s="263">
        <f>IF($Z404="",0,Shares!N404)</f>
        <v>0</v>
      </c>
      <c r="AI404" s="240" t="str">
        <f>IF($Z404="","",RANK(AE404,$AE$2:$AE$1001)+COUNTIF($AE$2:AE404,AE404)-1)</f>
        <v/>
      </c>
      <c r="AJ404" s="240" t="str">
        <f>IF($AD404&lt;0,COUNT($AJ$1:AJ403)+1,"")</f>
        <v/>
      </c>
      <c r="AL404" s="240" t="str">
        <f>'All Ticker P&amp;L'!A404</f>
        <v/>
      </c>
      <c r="AM404" s="240" t="str">
        <f>'All Ticker P&amp;L'!B404</f>
        <v/>
      </c>
      <c r="AN404" s="240" t="str">
        <f>'All Ticker P&amp;L'!C404</f>
        <v/>
      </c>
      <c r="AO404" s="240" t="str">
        <f>'All Ticker P&amp;L'!D404</f>
        <v/>
      </c>
      <c r="AP404" s="240">
        <f>IF($AL404="",0,'All Ticker P&amp;L'!E404)</f>
        <v>0</v>
      </c>
      <c r="AQ404" s="262">
        <f>IF($AL404="",0,'All Ticker P&amp;L'!J404*'All Ticker P&amp;L'!I404)</f>
        <v>0</v>
      </c>
      <c r="AR404" s="262">
        <f>IF($AL404="",0,'All Ticker P&amp;L'!L404)</f>
        <v>0</v>
      </c>
      <c r="AS404" s="263">
        <f>IF($AL404="",0,'All Ticker P&amp;L'!M404)</f>
        <v>0</v>
      </c>
      <c r="AT404" s="240" t="str">
        <f>IF($AL404="","",RANK(AR404,$AR$2:$AR$1001)+COUNTIF($AR$2:AR404,AR404)-1)</f>
        <v/>
      </c>
      <c r="AU404" s="240" t="str">
        <f>IF($AL404="","",RANK(AV404,$AV$2:$AV$1001)+COUNTIF($AV$2:AV404,AV404)-1)</f>
        <v/>
      </c>
      <c r="AV404" s="262">
        <f t="shared" si="44"/>
        <v>0</v>
      </c>
    </row>
    <row r="405" spans="26:48" ht="15" customHeight="1" x14ac:dyDescent="0.2">
      <c r="Z405" s="240" t="str">
        <f>Shares!A405</f>
        <v/>
      </c>
      <c r="AA405" s="240" t="str">
        <f>Shares!B405</f>
        <v/>
      </c>
      <c r="AB405" s="240" t="str">
        <f>Shares!C405</f>
        <v/>
      </c>
      <c r="AC405" s="240" t="str">
        <f>Shares!D405</f>
        <v/>
      </c>
      <c r="AD405" s="240">
        <f>IF($Z405="",0,Shares!E405)</f>
        <v>0</v>
      </c>
      <c r="AE405" s="262">
        <f>IF($Z405="",0,Shares!K405*Shares!J405)</f>
        <v>0</v>
      </c>
      <c r="AF405" s="263">
        <f t="shared" si="43"/>
        <v>0</v>
      </c>
      <c r="AG405" s="262">
        <f>IF($Z405="",0,Shares!M405)</f>
        <v>0</v>
      </c>
      <c r="AH405" s="263">
        <f>IF($Z405="",0,Shares!N405)</f>
        <v>0</v>
      </c>
      <c r="AI405" s="240" t="str">
        <f>IF($Z405="","",RANK(AE405,$AE$2:$AE$1001)+COUNTIF($AE$2:AE405,AE405)-1)</f>
        <v/>
      </c>
      <c r="AJ405" s="240" t="str">
        <f>IF($AD405&lt;0,COUNT($AJ$1:AJ404)+1,"")</f>
        <v/>
      </c>
      <c r="AL405" s="240" t="str">
        <f>'All Ticker P&amp;L'!A405</f>
        <v/>
      </c>
      <c r="AM405" s="240" t="str">
        <f>'All Ticker P&amp;L'!B405</f>
        <v/>
      </c>
      <c r="AN405" s="240" t="str">
        <f>'All Ticker P&amp;L'!C405</f>
        <v/>
      </c>
      <c r="AO405" s="240" t="str">
        <f>'All Ticker P&amp;L'!D405</f>
        <v/>
      </c>
      <c r="AP405" s="240">
        <f>IF($AL405="",0,'All Ticker P&amp;L'!E405)</f>
        <v>0</v>
      </c>
      <c r="AQ405" s="262">
        <f>IF($AL405="",0,'All Ticker P&amp;L'!J405*'All Ticker P&amp;L'!I405)</f>
        <v>0</v>
      </c>
      <c r="AR405" s="262">
        <f>IF($AL405="",0,'All Ticker P&amp;L'!L405)</f>
        <v>0</v>
      </c>
      <c r="AS405" s="263">
        <f>IF($AL405="",0,'All Ticker P&amp;L'!M405)</f>
        <v>0</v>
      </c>
      <c r="AT405" s="240" t="str">
        <f>IF($AL405="","",RANK(AR405,$AR$2:$AR$1001)+COUNTIF($AR$2:AR405,AR405)-1)</f>
        <v/>
      </c>
      <c r="AU405" s="240" t="str">
        <f>IF($AL405="","",RANK(AV405,$AV$2:$AV$1001)+COUNTIF($AV$2:AV405,AV405)-1)</f>
        <v/>
      </c>
      <c r="AV405" s="262">
        <f t="shared" si="44"/>
        <v>0</v>
      </c>
    </row>
    <row r="406" spans="26:48" ht="15" customHeight="1" x14ac:dyDescent="0.2">
      <c r="Z406" s="240" t="str">
        <f>Shares!A406</f>
        <v/>
      </c>
      <c r="AA406" s="240" t="str">
        <f>Shares!B406</f>
        <v/>
      </c>
      <c r="AB406" s="240" t="str">
        <f>Shares!C406</f>
        <v/>
      </c>
      <c r="AC406" s="240" t="str">
        <f>Shares!D406</f>
        <v/>
      </c>
      <c r="AD406" s="240">
        <f>IF($Z406="",0,Shares!E406)</f>
        <v>0</v>
      </c>
      <c r="AE406" s="262">
        <f>IF($Z406="",0,Shares!K406*Shares!J406)</f>
        <v>0</v>
      </c>
      <c r="AF406" s="263">
        <f t="shared" si="43"/>
        <v>0</v>
      </c>
      <c r="AG406" s="262">
        <f>IF($Z406="",0,Shares!M406)</f>
        <v>0</v>
      </c>
      <c r="AH406" s="263">
        <f>IF($Z406="",0,Shares!N406)</f>
        <v>0</v>
      </c>
      <c r="AI406" s="240" t="str">
        <f>IF($Z406="","",RANK(AE406,$AE$2:$AE$1001)+COUNTIF($AE$2:AE406,AE406)-1)</f>
        <v/>
      </c>
      <c r="AJ406" s="240" t="str">
        <f>IF($AD406&lt;0,COUNT($AJ$1:AJ405)+1,"")</f>
        <v/>
      </c>
      <c r="AL406" s="240" t="str">
        <f>'All Ticker P&amp;L'!A406</f>
        <v/>
      </c>
      <c r="AM406" s="240" t="str">
        <f>'All Ticker P&amp;L'!B406</f>
        <v/>
      </c>
      <c r="AN406" s="240" t="str">
        <f>'All Ticker P&amp;L'!C406</f>
        <v/>
      </c>
      <c r="AO406" s="240" t="str">
        <f>'All Ticker P&amp;L'!D406</f>
        <v/>
      </c>
      <c r="AP406" s="240">
        <f>IF($AL406="",0,'All Ticker P&amp;L'!E406)</f>
        <v>0</v>
      </c>
      <c r="AQ406" s="262">
        <f>IF($AL406="",0,'All Ticker P&amp;L'!J406*'All Ticker P&amp;L'!I406)</f>
        <v>0</v>
      </c>
      <c r="AR406" s="262">
        <f>IF($AL406="",0,'All Ticker P&amp;L'!L406)</f>
        <v>0</v>
      </c>
      <c r="AS406" s="263">
        <f>IF($AL406="",0,'All Ticker P&amp;L'!M406)</f>
        <v>0</v>
      </c>
      <c r="AT406" s="240" t="str">
        <f>IF($AL406="","",RANK(AR406,$AR$2:$AR$1001)+COUNTIF($AR$2:AR406,AR406)-1)</f>
        <v/>
      </c>
      <c r="AU406" s="240" t="str">
        <f>IF($AL406="","",RANK(AV406,$AV$2:$AV$1001)+COUNTIF($AV$2:AV406,AV406)-1)</f>
        <v/>
      </c>
      <c r="AV406" s="262">
        <f t="shared" si="44"/>
        <v>0</v>
      </c>
    </row>
    <row r="407" spans="26:48" ht="15" customHeight="1" x14ac:dyDescent="0.2">
      <c r="Z407" s="240" t="str">
        <f>Shares!A407</f>
        <v/>
      </c>
      <c r="AA407" s="240" t="str">
        <f>Shares!B407</f>
        <v/>
      </c>
      <c r="AB407" s="240" t="str">
        <f>Shares!C407</f>
        <v/>
      </c>
      <c r="AC407" s="240" t="str">
        <f>Shares!D407</f>
        <v/>
      </c>
      <c r="AD407" s="240">
        <f>IF($Z407="",0,Shares!E407)</f>
        <v>0</v>
      </c>
      <c r="AE407" s="262">
        <f>IF($Z407="",0,Shares!K407*Shares!J407)</f>
        <v>0</v>
      </c>
      <c r="AF407" s="263">
        <f t="shared" si="43"/>
        <v>0</v>
      </c>
      <c r="AG407" s="262">
        <f>IF($Z407="",0,Shares!M407)</f>
        <v>0</v>
      </c>
      <c r="AH407" s="263">
        <f>IF($Z407="",0,Shares!N407)</f>
        <v>0</v>
      </c>
      <c r="AI407" s="240" t="str">
        <f>IF($Z407="","",RANK(AE407,$AE$2:$AE$1001)+COUNTIF($AE$2:AE407,AE407)-1)</f>
        <v/>
      </c>
      <c r="AJ407" s="240" t="str">
        <f>IF($AD407&lt;0,COUNT($AJ$1:AJ406)+1,"")</f>
        <v/>
      </c>
      <c r="AL407" s="240" t="str">
        <f>'All Ticker P&amp;L'!A407</f>
        <v/>
      </c>
      <c r="AM407" s="240" t="str">
        <f>'All Ticker P&amp;L'!B407</f>
        <v/>
      </c>
      <c r="AN407" s="240" t="str">
        <f>'All Ticker P&amp;L'!C407</f>
        <v/>
      </c>
      <c r="AO407" s="240" t="str">
        <f>'All Ticker P&amp;L'!D407</f>
        <v/>
      </c>
      <c r="AP407" s="240">
        <f>IF($AL407="",0,'All Ticker P&amp;L'!E407)</f>
        <v>0</v>
      </c>
      <c r="AQ407" s="262">
        <f>IF($AL407="",0,'All Ticker P&amp;L'!J407*'All Ticker P&amp;L'!I407)</f>
        <v>0</v>
      </c>
      <c r="AR407" s="262">
        <f>IF($AL407="",0,'All Ticker P&amp;L'!L407)</f>
        <v>0</v>
      </c>
      <c r="AS407" s="263">
        <f>IF($AL407="",0,'All Ticker P&amp;L'!M407)</f>
        <v>0</v>
      </c>
      <c r="AT407" s="240" t="str">
        <f>IF($AL407="","",RANK(AR407,$AR$2:$AR$1001)+COUNTIF($AR$2:AR407,AR407)-1)</f>
        <v/>
      </c>
      <c r="AU407" s="240" t="str">
        <f>IF($AL407="","",RANK(AV407,$AV$2:$AV$1001)+COUNTIF($AV$2:AV407,AV407)-1)</f>
        <v/>
      </c>
      <c r="AV407" s="262">
        <f t="shared" si="44"/>
        <v>0</v>
      </c>
    </row>
    <row r="408" spans="26:48" ht="15" customHeight="1" x14ac:dyDescent="0.2">
      <c r="Z408" s="240" t="str">
        <f>Shares!A408</f>
        <v/>
      </c>
      <c r="AA408" s="240" t="str">
        <f>Shares!B408</f>
        <v/>
      </c>
      <c r="AB408" s="240" t="str">
        <f>Shares!C408</f>
        <v/>
      </c>
      <c r="AC408" s="240" t="str">
        <f>Shares!D408</f>
        <v/>
      </c>
      <c r="AD408" s="240">
        <f>IF($Z408="",0,Shares!E408)</f>
        <v>0</v>
      </c>
      <c r="AE408" s="262">
        <f>IF($Z408="",0,Shares!K408*Shares!J408)</f>
        <v>0</v>
      </c>
      <c r="AF408" s="263">
        <f t="shared" si="43"/>
        <v>0</v>
      </c>
      <c r="AG408" s="262">
        <f>IF($Z408="",0,Shares!M408)</f>
        <v>0</v>
      </c>
      <c r="AH408" s="263">
        <f>IF($Z408="",0,Shares!N408)</f>
        <v>0</v>
      </c>
      <c r="AI408" s="240" t="str">
        <f>IF($Z408="","",RANK(AE408,$AE$2:$AE$1001)+COUNTIF($AE$2:AE408,AE408)-1)</f>
        <v/>
      </c>
      <c r="AJ408" s="240" t="str">
        <f>IF($AD408&lt;0,COUNT($AJ$1:AJ407)+1,"")</f>
        <v/>
      </c>
      <c r="AL408" s="240" t="str">
        <f>'All Ticker P&amp;L'!A408</f>
        <v/>
      </c>
      <c r="AM408" s="240" t="str">
        <f>'All Ticker P&amp;L'!B408</f>
        <v/>
      </c>
      <c r="AN408" s="240" t="str">
        <f>'All Ticker P&amp;L'!C408</f>
        <v/>
      </c>
      <c r="AO408" s="240" t="str">
        <f>'All Ticker P&amp;L'!D408</f>
        <v/>
      </c>
      <c r="AP408" s="240">
        <f>IF($AL408="",0,'All Ticker P&amp;L'!E408)</f>
        <v>0</v>
      </c>
      <c r="AQ408" s="262">
        <f>IF($AL408="",0,'All Ticker P&amp;L'!J408*'All Ticker P&amp;L'!I408)</f>
        <v>0</v>
      </c>
      <c r="AR408" s="262">
        <f>IF($AL408="",0,'All Ticker P&amp;L'!L408)</f>
        <v>0</v>
      </c>
      <c r="AS408" s="263">
        <f>IF($AL408="",0,'All Ticker P&amp;L'!M408)</f>
        <v>0</v>
      </c>
      <c r="AT408" s="240" t="str">
        <f>IF($AL408="","",RANK(AR408,$AR$2:$AR$1001)+COUNTIF($AR$2:AR408,AR408)-1)</f>
        <v/>
      </c>
      <c r="AU408" s="240" t="str">
        <f>IF($AL408="","",RANK(AV408,$AV$2:$AV$1001)+COUNTIF($AV$2:AV408,AV408)-1)</f>
        <v/>
      </c>
      <c r="AV408" s="262">
        <f t="shared" si="44"/>
        <v>0</v>
      </c>
    </row>
    <row r="409" spans="26:48" ht="15" customHeight="1" x14ac:dyDescent="0.2">
      <c r="Z409" s="240" t="str">
        <f>Shares!A409</f>
        <v/>
      </c>
      <c r="AA409" s="240" t="str">
        <f>Shares!B409</f>
        <v/>
      </c>
      <c r="AB409" s="240" t="str">
        <f>Shares!C409</f>
        <v/>
      </c>
      <c r="AC409" s="240" t="str">
        <f>Shares!D409</f>
        <v/>
      </c>
      <c r="AD409" s="240">
        <f>IF($Z409="",0,Shares!E409)</f>
        <v>0</v>
      </c>
      <c r="AE409" s="262">
        <f>IF($Z409="",0,Shares!K409*Shares!J409)</f>
        <v>0</v>
      </c>
      <c r="AF409" s="263">
        <f t="shared" si="43"/>
        <v>0</v>
      </c>
      <c r="AG409" s="262">
        <f>IF($Z409="",0,Shares!M409)</f>
        <v>0</v>
      </c>
      <c r="AH409" s="263">
        <f>IF($Z409="",0,Shares!N409)</f>
        <v>0</v>
      </c>
      <c r="AI409" s="240" t="str">
        <f>IF($Z409="","",RANK(AE409,$AE$2:$AE$1001)+COUNTIF($AE$2:AE409,AE409)-1)</f>
        <v/>
      </c>
      <c r="AJ409" s="240" t="str">
        <f>IF($AD409&lt;0,COUNT($AJ$1:AJ408)+1,"")</f>
        <v/>
      </c>
      <c r="AL409" s="240" t="str">
        <f>'All Ticker P&amp;L'!A409</f>
        <v/>
      </c>
      <c r="AM409" s="240" t="str">
        <f>'All Ticker P&amp;L'!B409</f>
        <v/>
      </c>
      <c r="AN409" s="240" t="str">
        <f>'All Ticker P&amp;L'!C409</f>
        <v/>
      </c>
      <c r="AO409" s="240" t="str">
        <f>'All Ticker P&amp;L'!D409</f>
        <v/>
      </c>
      <c r="AP409" s="240">
        <f>IF($AL409="",0,'All Ticker P&amp;L'!E409)</f>
        <v>0</v>
      </c>
      <c r="AQ409" s="262">
        <f>IF($AL409="",0,'All Ticker P&amp;L'!J409*'All Ticker P&amp;L'!I409)</f>
        <v>0</v>
      </c>
      <c r="AR409" s="262">
        <f>IF($AL409="",0,'All Ticker P&amp;L'!L409)</f>
        <v>0</v>
      </c>
      <c r="AS409" s="263">
        <f>IF($AL409="",0,'All Ticker P&amp;L'!M409)</f>
        <v>0</v>
      </c>
      <c r="AT409" s="240" t="str">
        <f>IF($AL409="","",RANK(AR409,$AR$2:$AR$1001)+COUNTIF($AR$2:AR409,AR409)-1)</f>
        <v/>
      </c>
      <c r="AU409" s="240" t="str">
        <f>IF($AL409="","",RANK(AV409,$AV$2:$AV$1001)+COUNTIF($AV$2:AV409,AV409)-1)</f>
        <v/>
      </c>
      <c r="AV409" s="262">
        <f t="shared" si="44"/>
        <v>0</v>
      </c>
    </row>
    <row r="410" spans="26:48" ht="15" customHeight="1" x14ac:dyDescent="0.2">
      <c r="Z410" s="240" t="str">
        <f>Shares!A410</f>
        <v/>
      </c>
      <c r="AA410" s="240" t="str">
        <f>Shares!B410</f>
        <v/>
      </c>
      <c r="AB410" s="240" t="str">
        <f>Shares!C410</f>
        <v/>
      </c>
      <c r="AC410" s="240" t="str">
        <f>Shares!D410</f>
        <v/>
      </c>
      <c r="AD410" s="240">
        <f>IF($Z410="",0,Shares!E410)</f>
        <v>0</v>
      </c>
      <c r="AE410" s="262">
        <f>IF($Z410="",0,Shares!K410*Shares!J410)</f>
        <v>0</v>
      </c>
      <c r="AF410" s="263">
        <f t="shared" si="43"/>
        <v>0</v>
      </c>
      <c r="AG410" s="262">
        <f>IF($Z410="",0,Shares!M410)</f>
        <v>0</v>
      </c>
      <c r="AH410" s="263">
        <f>IF($Z410="",0,Shares!N410)</f>
        <v>0</v>
      </c>
      <c r="AI410" s="240" t="str">
        <f>IF($Z410="","",RANK(AE410,$AE$2:$AE$1001)+COUNTIF($AE$2:AE410,AE410)-1)</f>
        <v/>
      </c>
      <c r="AJ410" s="240" t="str">
        <f>IF($AD410&lt;0,COUNT($AJ$1:AJ409)+1,"")</f>
        <v/>
      </c>
      <c r="AL410" s="240" t="str">
        <f>'All Ticker P&amp;L'!A410</f>
        <v/>
      </c>
      <c r="AM410" s="240" t="str">
        <f>'All Ticker P&amp;L'!B410</f>
        <v/>
      </c>
      <c r="AN410" s="240" t="str">
        <f>'All Ticker P&amp;L'!C410</f>
        <v/>
      </c>
      <c r="AO410" s="240" t="str">
        <f>'All Ticker P&amp;L'!D410</f>
        <v/>
      </c>
      <c r="AP410" s="240">
        <f>IF($AL410="",0,'All Ticker P&amp;L'!E410)</f>
        <v>0</v>
      </c>
      <c r="AQ410" s="262">
        <f>IF($AL410="",0,'All Ticker P&amp;L'!J410*'All Ticker P&amp;L'!I410)</f>
        <v>0</v>
      </c>
      <c r="AR410" s="262">
        <f>IF($AL410="",0,'All Ticker P&amp;L'!L410)</f>
        <v>0</v>
      </c>
      <c r="AS410" s="263">
        <f>IF($AL410="",0,'All Ticker P&amp;L'!M410)</f>
        <v>0</v>
      </c>
      <c r="AT410" s="240" t="str">
        <f>IF($AL410="","",RANK(AR410,$AR$2:$AR$1001)+COUNTIF($AR$2:AR410,AR410)-1)</f>
        <v/>
      </c>
      <c r="AU410" s="240" t="str">
        <f>IF($AL410="","",RANK(AV410,$AV$2:$AV$1001)+COUNTIF($AV$2:AV410,AV410)-1)</f>
        <v/>
      </c>
      <c r="AV410" s="262">
        <f t="shared" si="44"/>
        <v>0</v>
      </c>
    </row>
    <row r="411" spans="26:48" ht="15" customHeight="1" x14ac:dyDescent="0.2">
      <c r="Z411" s="240" t="str">
        <f>Shares!A411</f>
        <v/>
      </c>
      <c r="AA411" s="240" t="str">
        <f>Shares!B411</f>
        <v/>
      </c>
      <c r="AB411" s="240" t="str">
        <f>Shares!C411</f>
        <v/>
      </c>
      <c r="AC411" s="240" t="str">
        <f>Shares!D411</f>
        <v/>
      </c>
      <c r="AD411" s="240">
        <f>IF($Z411="",0,Shares!E411)</f>
        <v>0</v>
      </c>
      <c r="AE411" s="262">
        <f>IF($Z411="",0,Shares!K411*Shares!J411)</f>
        <v>0</v>
      </c>
      <c r="AF411" s="263">
        <f t="shared" si="43"/>
        <v>0</v>
      </c>
      <c r="AG411" s="262">
        <f>IF($Z411="",0,Shares!M411)</f>
        <v>0</v>
      </c>
      <c r="AH411" s="263">
        <f>IF($Z411="",0,Shares!N411)</f>
        <v>0</v>
      </c>
      <c r="AI411" s="240" t="str">
        <f>IF($Z411="","",RANK(AE411,$AE$2:$AE$1001)+COUNTIF($AE$2:AE411,AE411)-1)</f>
        <v/>
      </c>
      <c r="AJ411" s="240" t="str">
        <f>IF($AD411&lt;0,COUNT($AJ$1:AJ410)+1,"")</f>
        <v/>
      </c>
      <c r="AL411" s="240" t="str">
        <f>'All Ticker P&amp;L'!A411</f>
        <v/>
      </c>
      <c r="AM411" s="240" t="str">
        <f>'All Ticker P&amp;L'!B411</f>
        <v/>
      </c>
      <c r="AN411" s="240" t="str">
        <f>'All Ticker P&amp;L'!C411</f>
        <v/>
      </c>
      <c r="AO411" s="240" t="str">
        <f>'All Ticker P&amp;L'!D411</f>
        <v/>
      </c>
      <c r="AP411" s="240">
        <f>IF($AL411="",0,'All Ticker P&amp;L'!E411)</f>
        <v>0</v>
      </c>
      <c r="AQ411" s="262">
        <f>IF($AL411="",0,'All Ticker P&amp;L'!J411*'All Ticker P&amp;L'!I411)</f>
        <v>0</v>
      </c>
      <c r="AR411" s="262">
        <f>IF($AL411="",0,'All Ticker P&amp;L'!L411)</f>
        <v>0</v>
      </c>
      <c r="AS411" s="263">
        <f>IF($AL411="",0,'All Ticker P&amp;L'!M411)</f>
        <v>0</v>
      </c>
      <c r="AT411" s="240" t="str">
        <f>IF($AL411="","",RANK(AR411,$AR$2:$AR$1001)+COUNTIF($AR$2:AR411,AR411)-1)</f>
        <v/>
      </c>
      <c r="AU411" s="240" t="str">
        <f>IF($AL411="","",RANK(AV411,$AV$2:$AV$1001)+COUNTIF($AV$2:AV411,AV411)-1)</f>
        <v/>
      </c>
      <c r="AV411" s="262">
        <f t="shared" si="44"/>
        <v>0</v>
      </c>
    </row>
    <row r="412" spans="26:48" ht="15" customHeight="1" x14ac:dyDescent="0.2">
      <c r="Z412" s="240" t="str">
        <f>Shares!A412</f>
        <v/>
      </c>
      <c r="AA412" s="240" t="str">
        <f>Shares!B412</f>
        <v/>
      </c>
      <c r="AB412" s="240" t="str">
        <f>Shares!C412</f>
        <v/>
      </c>
      <c r="AC412" s="240" t="str">
        <f>Shares!D412</f>
        <v/>
      </c>
      <c r="AD412" s="240">
        <f>IF($Z412="",0,Shares!E412)</f>
        <v>0</v>
      </c>
      <c r="AE412" s="262">
        <f>IF($Z412="",0,Shares!K412*Shares!J412)</f>
        <v>0</v>
      </c>
      <c r="AF412" s="263">
        <f t="shared" si="43"/>
        <v>0</v>
      </c>
      <c r="AG412" s="262">
        <f>IF($Z412="",0,Shares!M412)</f>
        <v>0</v>
      </c>
      <c r="AH412" s="263">
        <f>IF($Z412="",0,Shares!N412)</f>
        <v>0</v>
      </c>
      <c r="AI412" s="240" t="str">
        <f>IF($Z412="","",RANK(AE412,$AE$2:$AE$1001)+COUNTIF($AE$2:AE412,AE412)-1)</f>
        <v/>
      </c>
      <c r="AJ412" s="240" t="str">
        <f>IF($AD412&lt;0,COUNT($AJ$1:AJ411)+1,"")</f>
        <v/>
      </c>
      <c r="AL412" s="240" t="str">
        <f>'All Ticker P&amp;L'!A412</f>
        <v/>
      </c>
      <c r="AM412" s="240" t="str">
        <f>'All Ticker P&amp;L'!B412</f>
        <v/>
      </c>
      <c r="AN412" s="240" t="str">
        <f>'All Ticker P&amp;L'!C412</f>
        <v/>
      </c>
      <c r="AO412" s="240" t="str">
        <f>'All Ticker P&amp;L'!D412</f>
        <v/>
      </c>
      <c r="AP412" s="240">
        <f>IF($AL412="",0,'All Ticker P&amp;L'!E412)</f>
        <v>0</v>
      </c>
      <c r="AQ412" s="262">
        <f>IF($AL412="",0,'All Ticker P&amp;L'!J412*'All Ticker P&amp;L'!I412)</f>
        <v>0</v>
      </c>
      <c r="AR412" s="262">
        <f>IF($AL412="",0,'All Ticker P&amp;L'!L412)</f>
        <v>0</v>
      </c>
      <c r="AS412" s="263">
        <f>IF($AL412="",0,'All Ticker P&amp;L'!M412)</f>
        <v>0</v>
      </c>
      <c r="AT412" s="240" t="str">
        <f>IF($AL412="","",RANK(AR412,$AR$2:$AR$1001)+COUNTIF($AR$2:AR412,AR412)-1)</f>
        <v/>
      </c>
      <c r="AU412" s="240" t="str">
        <f>IF($AL412="","",RANK(AV412,$AV$2:$AV$1001)+COUNTIF($AV$2:AV412,AV412)-1)</f>
        <v/>
      </c>
      <c r="AV412" s="262">
        <f t="shared" si="44"/>
        <v>0</v>
      </c>
    </row>
    <row r="413" spans="26:48" ht="15" customHeight="1" x14ac:dyDescent="0.2">
      <c r="Z413" s="240" t="str">
        <f>Shares!A413</f>
        <v/>
      </c>
      <c r="AA413" s="240" t="str">
        <f>Shares!B413</f>
        <v/>
      </c>
      <c r="AB413" s="240" t="str">
        <f>Shares!C413</f>
        <v/>
      </c>
      <c r="AC413" s="240" t="str">
        <f>Shares!D413</f>
        <v/>
      </c>
      <c r="AD413" s="240">
        <f>IF($Z413="",0,Shares!E413)</f>
        <v>0</v>
      </c>
      <c r="AE413" s="262">
        <f>IF($Z413="",0,Shares!K413*Shares!J413)</f>
        <v>0</v>
      </c>
      <c r="AF413" s="263">
        <f t="shared" si="43"/>
        <v>0</v>
      </c>
      <c r="AG413" s="262">
        <f>IF($Z413="",0,Shares!M413)</f>
        <v>0</v>
      </c>
      <c r="AH413" s="263">
        <f>IF($Z413="",0,Shares!N413)</f>
        <v>0</v>
      </c>
      <c r="AI413" s="240" t="str">
        <f>IF($Z413="","",RANK(AE413,$AE$2:$AE$1001)+COUNTIF($AE$2:AE413,AE413)-1)</f>
        <v/>
      </c>
      <c r="AJ413" s="240" t="str">
        <f>IF($AD413&lt;0,COUNT($AJ$1:AJ412)+1,"")</f>
        <v/>
      </c>
      <c r="AL413" s="240" t="str">
        <f>'All Ticker P&amp;L'!A413</f>
        <v/>
      </c>
      <c r="AM413" s="240" t="str">
        <f>'All Ticker P&amp;L'!B413</f>
        <v/>
      </c>
      <c r="AN413" s="240" t="str">
        <f>'All Ticker P&amp;L'!C413</f>
        <v/>
      </c>
      <c r="AO413" s="240" t="str">
        <f>'All Ticker P&amp;L'!D413</f>
        <v/>
      </c>
      <c r="AP413" s="240">
        <f>IF($AL413="",0,'All Ticker P&amp;L'!E413)</f>
        <v>0</v>
      </c>
      <c r="AQ413" s="262">
        <f>IF($AL413="",0,'All Ticker P&amp;L'!J413*'All Ticker P&amp;L'!I413)</f>
        <v>0</v>
      </c>
      <c r="AR413" s="262">
        <f>IF($AL413="",0,'All Ticker P&amp;L'!L413)</f>
        <v>0</v>
      </c>
      <c r="AS413" s="263">
        <f>IF($AL413="",0,'All Ticker P&amp;L'!M413)</f>
        <v>0</v>
      </c>
      <c r="AT413" s="240" t="str">
        <f>IF($AL413="","",RANK(AR413,$AR$2:$AR$1001)+COUNTIF($AR$2:AR413,AR413)-1)</f>
        <v/>
      </c>
      <c r="AU413" s="240" t="str">
        <f>IF($AL413="","",RANK(AV413,$AV$2:$AV$1001)+COUNTIF($AV$2:AV413,AV413)-1)</f>
        <v/>
      </c>
      <c r="AV413" s="262">
        <f t="shared" si="44"/>
        <v>0</v>
      </c>
    </row>
    <row r="414" spans="26:48" ht="15" customHeight="1" x14ac:dyDescent="0.2">
      <c r="Z414" s="240" t="str">
        <f>Shares!A414</f>
        <v/>
      </c>
      <c r="AA414" s="240" t="str">
        <f>Shares!B414</f>
        <v/>
      </c>
      <c r="AB414" s="240" t="str">
        <f>Shares!C414</f>
        <v/>
      </c>
      <c r="AC414" s="240" t="str">
        <f>Shares!D414</f>
        <v/>
      </c>
      <c r="AD414" s="240">
        <f>IF($Z414="",0,Shares!E414)</f>
        <v>0</v>
      </c>
      <c r="AE414" s="262">
        <f>IF($Z414="",0,Shares!K414*Shares!J414)</f>
        <v>0</v>
      </c>
      <c r="AF414" s="263">
        <f t="shared" si="43"/>
        <v>0</v>
      </c>
      <c r="AG414" s="262">
        <f>IF($Z414="",0,Shares!M414)</f>
        <v>0</v>
      </c>
      <c r="AH414" s="263">
        <f>IF($Z414="",0,Shares!N414)</f>
        <v>0</v>
      </c>
      <c r="AI414" s="240" t="str">
        <f>IF($Z414="","",RANK(AE414,$AE$2:$AE$1001)+COUNTIF($AE$2:AE414,AE414)-1)</f>
        <v/>
      </c>
      <c r="AJ414" s="240" t="str">
        <f>IF($AD414&lt;0,COUNT($AJ$1:AJ413)+1,"")</f>
        <v/>
      </c>
      <c r="AL414" s="240" t="str">
        <f>'All Ticker P&amp;L'!A414</f>
        <v/>
      </c>
      <c r="AM414" s="240" t="str">
        <f>'All Ticker P&amp;L'!B414</f>
        <v/>
      </c>
      <c r="AN414" s="240" t="str">
        <f>'All Ticker P&amp;L'!C414</f>
        <v/>
      </c>
      <c r="AO414" s="240" t="str">
        <f>'All Ticker P&amp;L'!D414</f>
        <v/>
      </c>
      <c r="AP414" s="240">
        <f>IF($AL414="",0,'All Ticker P&amp;L'!E414)</f>
        <v>0</v>
      </c>
      <c r="AQ414" s="262">
        <f>IF($AL414="",0,'All Ticker P&amp;L'!J414*'All Ticker P&amp;L'!I414)</f>
        <v>0</v>
      </c>
      <c r="AR414" s="262">
        <f>IF($AL414="",0,'All Ticker P&amp;L'!L414)</f>
        <v>0</v>
      </c>
      <c r="AS414" s="263">
        <f>IF($AL414="",0,'All Ticker P&amp;L'!M414)</f>
        <v>0</v>
      </c>
      <c r="AT414" s="240" t="str">
        <f>IF($AL414="","",RANK(AR414,$AR$2:$AR$1001)+COUNTIF($AR$2:AR414,AR414)-1)</f>
        <v/>
      </c>
      <c r="AU414" s="240" t="str">
        <f>IF($AL414="","",RANK(AV414,$AV$2:$AV$1001)+COUNTIF($AV$2:AV414,AV414)-1)</f>
        <v/>
      </c>
      <c r="AV414" s="262">
        <f t="shared" si="44"/>
        <v>0</v>
      </c>
    </row>
    <row r="415" spans="26:48" ht="15" customHeight="1" x14ac:dyDescent="0.2">
      <c r="Z415" s="240" t="str">
        <f>Shares!A415</f>
        <v/>
      </c>
      <c r="AA415" s="240" t="str">
        <f>Shares!B415</f>
        <v/>
      </c>
      <c r="AB415" s="240" t="str">
        <f>Shares!C415</f>
        <v/>
      </c>
      <c r="AC415" s="240" t="str">
        <f>Shares!D415</f>
        <v/>
      </c>
      <c r="AD415" s="240">
        <f>IF($Z415="",0,Shares!E415)</f>
        <v>0</v>
      </c>
      <c r="AE415" s="262">
        <f>IF($Z415="",0,Shares!K415*Shares!J415)</f>
        <v>0</v>
      </c>
      <c r="AF415" s="263">
        <f t="shared" si="43"/>
        <v>0</v>
      </c>
      <c r="AG415" s="262">
        <f>IF($Z415="",0,Shares!M415)</f>
        <v>0</v>
      </c>
      <c r="AH415" s="263">
        <f>IF($Z415="",0,Shares!N415)</f>
        <v>0</v>
      </c>
      <c r="AI415" s="240" t="str">
        <f>IF($Z415="","",RANK(AE415,$AE$2:$AE$1001)+COUNTIF($AE$2:AE415,AE415)-1)</f>
        <v/>
      </c>
      <c r="AJ415" s="240" t="str">
        <f>IF($AD415&lt;0,COUNT($AJ$1:AJ414)+1,"")</f>
        <v/>
      </c>
      <c r="AL415" s="240" t="str">
        <f>'All Ticker P&amp;L'!A415</f>
        <v/>
      </c>
      <c r="AM415" s="240" t="str">
        <f>'All Ticker P&amp;L'!B415</f>
        <v/>
      </c>
      <c r="AN415" s="240" t="str">
        <f>'All Ticker P&amp;L'!C415</f>
        <v/>
      </c>
      <c r="AO415" s="240" t="str">
        <f>'All Ticker P&amp;L'!D415</f>
        <v/>
      </c>
      <c r="AP415" s="240">
        <f>IF($AL415="",0,'All Ticker P&amp;L'!E415)</f>
        <v>0</v>
      </c>
      <c r="AQ415" s="262">
        <f>IF($AL415="",0,'All Ticker P&amp;L'!J415*'All Ticker P&amp;L'!I415)</f>
        <v>0</v>
      </c>
      <c r="AR415" s="262">
        <f>IF($AL415="",0,'All Ticker P&amp;L'!L415)</f>
        <v>0</v>
      </c>
      <c r="AS415" s="263">
        <f>IF($AL415="",0,'All Ticker P&amp;L'!M415)</f>
        <v>0</v>
      </c>
      <c r="AT415" s="240" t="str">
        <f>IF($AL415="","",RANK(AR415,$AR$2:$AR$1001)+COUNTIF($AR$2:AR415,AR415)-1)</f>
        <v/>
      </c>
      <c r="AU415" s="240" t="str">
        <f>IF($AL415="","",RANK(AV415,$AV$2:$AV$1001)+COUNTIF($AV$2:AV415,AV415)-1)</f>
        <v/>
      </c>
      <c r="AV415" s="262">
        <f t="shared" si="44"/>
        <v>0</v>
      </c>
    </row>
    <row r="416" spans="26:48" ht="15" customHeight="1" x14ac:dyDescent="0.2">
      <c r="Z416" s="240" t="str">
        <f>Shares!A416</f>
        <v/>
      </c>
      <c r="AA416" s="240" t="str">
        <f>Shares!B416</f>
        <v/>
      </c>
      <c r="AB416" s="240" t="str">
        <f>Shares!C416</f>
        <v/>
      </c>
      <c r="AC416" s="240" t="str">
        <f>Shares!D416</f>
        <v/>
      </c>
      <c r="AD416" s="240">
        <f>IF($Z416="",0,Shares!E416)</f>
        <v>0</v>
      </c>
      <c r="AE416" s="262">
        <f>IF($Z416="",0,Shares!K416*Shares!J416)</f>
        <v>0</v>
      </c>
      <c r="AF416" s="263">
        <f t="shared" si="43"/>
        <v>0</v>
      </c>
      <c r="AG416" s="262">
        <f>IF($Z416="",0,Shares!M416)</f>
        <v>0</v>
      </c>
      <c r="AH416" s="263">
        <f>IF($Z416="",0,Shares!N416)</f>
        <v>0</v>
      </c>
      <c r="AI416" s="240" t="str">
        <f>IF($Z416="","",RANK(AE416,$AE$2:$AE$1001)+COUNTIF($AE$2:AE416,AE416)-1)</f>
        <v/>
      </c>
      <c r="AJ416" s="240" t="str">
        <f>IF($AD416&lt;0,COUNT($AJ$1:AJ415)+1,"")</f>
        <v/>
      </c>
      <c r="AL416" s="240" t="str">
        <f>'All Ticker P&amp;L'!A416</f>
        <v/>
      </c>
      <c r="AM416" s="240" t="str">
        <f>'All Ticker P&amp;L'!B416</f>
        <v/>
      </c>
      <c r="AN416" s="240" t="str">
        <f>'All Ticker P&amp;L'!C416</f>
        <v/>
      </c>
      <c r="AO416" s="240" t="str">
        <f>'All Ticker P&amp;L'!D416</f>
        <v/>
      </c>
      <c r="AP416" s="240">
        <f>IF($AL416="",0,'All Ticker P&amp;L'!E416)</f>
        <v>0</v>
      </c>
      <c r="AQ416" s="262">
        <f>IF($AL416="",0,'All Ticker P&amp;L'!J416*'All Ticker P&amp;L'!I416)</f>
        <v>0</v>
      </c>
      <c r="AR416" s="262">
        <f>IF($AL416="",0,'All Ticker P&amp;L'!L416)</f>
        <v>0</v>
      </c>
      <c r="AS416" s="263">
        <f>IF($AL416="",0,'All Ticker P&amp;L'!M416)</f>
        <v>0</v>
      </c>
      <c r="AT416" s="240" t="str">
        <f>IF($AL416="","",RANK(AR416,$AR$2:$AR$1001)+COUNTIF($AR$2:AR416,AR416)-1)</f>
        <v/>
      </c>
      <c r="AU416" s="240" t="str">
        <f>IF($AL416="","",RANK(AV416,$AV$2:$AV$1001)+COUNTIF($AV$2:AV416,AV416)-1)</f>
        <v/>
      </c>
      <c r="AV416" s="262">
        <f t="shared" si="44"/>
        <v>0</v>
      </c>
    </row>
    <row r="417" spans="26:48" ht="15" customHeight="1" x14ac:dyDescent="0.2">
      <c r="Z417" s="240" t="str">
        <f>Shares!A417</f>
        <v/>
      </c>
      <c r="AA417" s="240" t="str">
        <f>Shares!B417</f>
        <v/>
      </c>
      <c r="AB417" s="240" t="str">
        <f>Shares!C417</f>
        <v/>
      </c>
      <c r="AC417" s="240" t="str">
        <f>Shares!D417</f>
        <v/>
      </c>
      <c r="AD417" s="240">
        <f>IF($Z417="",0,Shares!E417)</f>
        <v>0</v>
      </c>
      <c r="AE417" s="262">
        <f>IF($Z417="",0,Shares!K417*Shares!J417)</f>
        <v>0</v>
      </c>
      <c r="AF417" s="263">
        <f t="shared" si="43"/>
        <v>0</v>
      </c>
      <c r="AG417" s="262">
        <f>IF($Z417="",0,Shares!M417)</f>
        <v>0</v>
      </c>
      <c r="AH417" s="263">
        <f>IF($Z417="",0,Shares!N417)</f>
        <v>0</v>
      </c>
      <c r="AI417" s="240" t="str">
        <f>IF($Z417="","",RANK(AE417,$AE$2:$AE$1001)+COUNTIF($AE$2:AE417,AE417)-1)</f>
        <v/>
      </c>
      <c r="AJ417" s="240" t="str">
        <f>IF($AD417&lt;0,COUNT($AJ$1:AJ416)+1,"")</f>
        <v/>
      </c>
      <c r="AL417" s="240" t="str">
        <f>'All Ticker P&amp;L'!A417</f>
        <v/>
      </c>
      <c r="AM417" s="240" t="str">
        <f>'All Ticker P&amp;L'!B417</f>
        <v/>
      </c>
      <c r="AN417" s="240" t="str">
        <f>'All Ticker P&amp;L'!C417</f>
        <v/>
      </c>
      <c r="AO417" s="240" t="str">
        <f>'All Ticker P&amp;L'!D417</f>
        <v/>
      </c>
      <c r="AP417" s="240">
        <f>IF($AL417="",0,'All Ticker P&amp;L'!E417)</f>
        <v>0</v>
      </c>
      <c r="AQ417" s="262">
        <f>IF($AL417="",0,'All Ticker P&amp;L'!J417*'All Ticker P&amp;L'!I417)</f>
        <v>0</v>
      </c>
      <c r="AR417" s="262">
        <f>IF($AL417="",0,'All Ticker P&amp;L'!L417)</f>
        <v>0</v>
      </c>
      <c r="AS417" s="263">
        <f>IF($AL417="",0,'All Ticker P&amp;L'!M417)</f>
        <v>0</v>
      </c>
      <c r="AT417" s="240" t="str">
        <f>IF($AL417="","",RANK(AR417,$AR$2:$AR$1001)+COUNTIF($AR$2:AR417,AR417)-1)</f>
        <v/>
      </c>
      <c r="AU417" s="240" t="str">
        <f>IF($AL417="","",RANK(AV417,$AV$2:$AV$1001)+COUNTIF($AV$2:AV417,AV417)-1)</f>
        <v/>
      </c>
      <c r="AV417" s="262">
        <f t="shared" si="44"/>
        <v>0</v>
      </c>
    </row>
    <row r="418" spans="26:48" ht="15" customHeight="1" x14ac:dyDescent="0.2">
      <c r="Z418" s="240" t="str">
        <f>Shares!A418</f>
        <v/>
      </c>
      <c r="AA418" s="240" t="str">
        <f>Shares!B418</f>
        <v/>
      </c>
      <c r="AB418" s="240" t="str">
        <f>Shares!C418</f>
        <v/>
      </c>
      <c r="AC418" s="240" t="str">
        <f>Shares!D418</f>
        <v/>
      </c>
      <c r="AD418" s="240">
        <f>IF($Z418="",0,Shares!E418)</f>
        <v>0</v>
      </c>
      <c r="AE418" s="262">
        <f>IF($Z418="",0,Shares!K418*Shares!J418)</f>
        <v>0</v>
      </c>
      <c r="AF418" s="263">
        <f t="shared" si="43"/>
        <v>0</v>
      </c>
      <c r="AG418" s="262">
        <f>IF($Z418="",0,Shares!M418)</f>
        <v>0</v>
      </c>
      <c r="AH418" s="263">
        <f>IF($Z418="",0,Shares!N418)</f>
        <v>0</v>
      </c>
      <c r="AI418" s="240" t="str">
        <f>IF($Z418="","",RANK(AE418,$AE$2:$AE$1001)+COUNTIF($AE$2:AE418,AE418)-1)</f>
        <v/>
      </c>
      <c r="AJ418" s="240" t="str">
        <f>IF($AD418&lt;0,COUNT($AJ$1:AJ417)+1,"")</f>
        <v/>
      </c>
      <c r="AL418" s="240" t="str">
        <f>'All Ticker P&amp;L'!A418</f>
        <v/>
      </c>
      <c r="AM418" s="240" t="str">
        <f>'All Ticker P&amp;L'!B418</f>
        <v/>
      </c>
      <c r="AN418" s="240" t="str">
        <f>'All Ticker P&amp;L'!C418</f>
        <v/>
      </c>
      <c r="AO418" s="240" t="str">
        <f>'All Ticker P&amp;L'!D418</f>
        <v/>
      </c>
      <c r="AP418" s="240">
        <f>IF($AL418="",0,'All Ticker P&amp;L'!E418)</f>
        <v>0</v>
      </c>
      <c r="AQ418" s="262">
        <f>IF($AL418="",0,'All Ticker P&amp;L'!J418*'All Ticker P&amp;L'!I418)</f>
        <v>0</v>
      </c>
      <c r="AR418" s="262">
        <f>IF($AL418="",0,'All Ticker P&amp;L'!L418)</f>
        <v>0</v>
      </c>
      <c r="AS418" s="263">
        <f>IF($AL418="",0,'All Ticker P&amp;L'!M418)</f>
        <v>0</v>
      </c>
      <c r="AT418" s="240" t="str">
        <f>IF($AL418="","",RANK(AR418,$AR$2:$AR$1001)+COUNTIF($AR$2:AR418,AR418)-1)</f>
        <v/>
      </c>
      <c r="AU418" s="240" t="str">
        <f>IF($AL418="","",RANK(AV418,$AV$2:$AV$1001)+COUNTIF($AV$2:AV418,AV418)-1)</f>
        <v/>
      </c>
      <c r="AV418" s="262">
        <f t="shared" si="44"/>
        <v>0</v>
      </c>
    </row>
    <row r="419" spans="26:48" ht="15" customHeight="1" x14ac:dyDescent="0.2">
      <c r="Z419" s="240" t="str">
        <f>Shares!A419</f>
        <v/>
      </c>
      <c r="AA419" s="240" t="str">
        <f>Shares!B419</f>
        <v/>
      </c>
      <c r="AB419" s="240" t="str">
        <f>Shares!C419</f>
        <v/>
      </c>
      <c r="AC419" s="240" t="str">
        <f>Shares!D419</f>
        <v/>
      </c>
      <c r="AD419" s="240">
        <f>IF($Z419="",0,Shares!E419)</f>
        <v>0</v>
      </c>
      <c r="AE419" s="262">
        <f>IF($Z419="",0,Shares!K419*Shares!J419)</f>
        <v>0</v>
      </c>
      <c r="AF419" s="263">
        <f t="shared" si="43"/>
        <v>0</v>
      </c>
      <c r="AG419" s="262">
        <f>IF($Z419="",0,Shares!M419)</f>
        <v>0</v>
      </c>
      <c r="AH419" s="263">
        <f>IF($Z419="",0,Shares!N419)</f>
        <v>0</v>
      </c>
      <c r="AI419" s="240" t="str">
        <f>IF($Z419="","",RANK(AE419,$AE$2:$AE$1001)+COUNTIF($AE$2:AE419,AE419)-1)</f>
        <v/>
      </c>
      <c r="AJ419" s="240" t="str">
        <f>IF($AD419&lt;0,COUNT($AJ$1:AJ418)+1,"")</f>
        <v/>
      </c>
      <c r="AL419" s="240" t="str">
        <f>'All Ticker P&amp;L'!A419</f>
        <v/>
      </c>
      <c r="AM419" s="240" t="str">
        <f>'All Ticker P&amp;L'!B419</f>
        <v/>
      </c>
      <c r="AN419" s="240" t="str">
        <f>'All Ticker P&amp;L'!C419</f>
        <v/>
      </c>
      <c r="AO419" s="240" t="str">
        <f>'All Ticker P&amp;L'!D419</f>
        <v/>
      </c>
      <c r="AP419" s="240">
        <f>IF($AL419="",0,'All Ticker P&amp;L'!E419)</f>
        <v>0</v>
      </c>
      <c r="AQ419" s="262">
        <f>IF($AL419="",0,'All Ticker P&amp;L'!J419*'All Ticker P&amp;L'!I419)</f>
        <v>0</v>
      </c>
      <c r="AR419" s="262">
        <f>IF($AL419="",0,'All Ticker P&amp;L'!L419)</f>
        <v>0</v>
      </c>
      <c r="AS419" s="263">
        <f>IF($AL419="",0,'All Ticker P&amp;L'!M419)</f>
        <v>0</v>
      </c>
      <c r="AT419" s="240" t="str">
        <f>IF($AL419="","",RANK(AR419,$AR$2:$AR$1001)+COUNTIF($AR$2:AR419,AR419)-1)</f>
        <v/>
      </c>
      <c r="AU419" s="240" t="str">
        <f>IF($AL419="","",RANK(AV419,$AV$2:$AV$1001)+COUNTIF($AV$2:AV419,AV419)-1)</f>
        <v/>
      </c>
      <c r="AV419" s="262">
        <f t="shared" si="44"/>
        <v>0</v>
      </c>
    </row>
    <row r="420" spans="26:48" ht="15" customHeight="1" x14ac:dyDescent="0.2">
      <c r="Z420" s="240" t="str">
        <f>Shares!A420</f>
        <v/>
      </c>
      <c r="AA420" s="240" t="str">
        <f>Shares!B420</f>
        <v/>
      </c>
      <c r="AB420" s="240" t="str">
        <f>Shares!C420</f>
        <v/>
      </c>
      <c r="AC420" s="240" t="str">
        <f>Shares!D420</f>
        <v/>
      </c>
      <c r="AD420" s="240">
        <f>IF($Z420="",0,Shares!E420)</f>
        <v>0</v>
      </c>
      <c r="AE420" s="262">
        <f>IF($Z420="",0,Shares!K420*Shares!J420)</f>
        <v>0</v>
      </c>
      <c r="AF420" s="263">
        <f t="shared" si="43"/>
        <v>0</v>
      </c>
      <c r="AG420" s="262">
        <f>IF($Z420="",0,Shares!M420)</f>
        <v>0</v>
      </c>
      <c r="AH420" s="263">
        <f>IF($Z420="",0,Shares!N420)</f>
        <v>0</v>
      </c>
      <c r="AI420" s="240" t="str">
        <f>IF($Z420="","",RANK(AE420,$AE$2:$AE$1001)+COUNTIF($AE$2:AE420,AE420)-1)</f>
        <v/>
      </c>
      <c r="AJ420" s="240" t="str">
        <f>IF($AD420&lt;0,COUNT($AJ$1:AJ419)+1,"")</f>
        <v/>
      </c>
      <c r="AL420" s="240" t="str">
        <f>'All Ticker P&amp;L'!A420</f>
        <v/>
      </c>
      <c r="AM420" s="240" t="str">
        <f>'All Ticker P&amp;L'!B420</f>
        <v/>
      </c>
      <c r="AN420" s="240" t="str">
        <f>'All Ticker P&amp;L'!C420</f>
        <v/>
      </c>
      <c r="AO420" s="240" t="str">
        <f>'All Ticker P&amp;L'!D420</f>
        <v/>
      </c>
      <c r="AP420" s="240">
        <f>IF($AL420="",0,'All Ticker P&amp;L'!E420)</f>
        <v>0</v>
      </c>
      <c r="AQ420" s="262">
        <f>IF($AL420="",0,'All Ticker P&amp;L'!J420*'All Ticker P&amp;L'!I420)</f>
        <v>0</v>
      </c>
      <c r="AR420" s="262">
        <f>IF($AL420="",0,'All Ticker P&amp;L'!L420)</f>
        <v>0</v>
      </c>
      <c r="AS420" s="263">
        <f>IF($AL420="",0,'All Ticker P&amp;L'!M420)</f>
        <v>0</v>
      </c>
      <c r="AT420" s="240" t="str">
        <f>IF($AL420="","",RANK(AR420,$AR$2:$AR$1001)+COUNTIF($AR$2:AR420,AR420)-1)</f>
        <v/>
      </c>
      <c r="AU420" s="240" t="str">
        <f>IF($AL420="","",RANK(AV420,$AV$2:$AV$1001)+COUNTIF($AV$2:AV420,AV420)-1)</f>
        <v/>
      </c>
      <c r="AV420" s="262">
        <f t="shared" si="44"/>
        <v>0</v>
      </c>
    </row>
    <row r="421" spans="26:48" ht="15" customHeight="1" x14ac:dyDescent="0.2">
      <c r="Z421" s="240" t="str">
        <f>Shares!A421</f>
        <v/>
      </c>
      <c r="AA421" s="240" t="str">
        <f>Shares!B421</f>
        <v/>
      </c>
      <c r="AB421" s="240" t="str">
        <f>Shares!C421</f>
        <v/>
      </c>
      <c r="AC421" s="240" t="str">
        <f>Shares!D421</f>
        <v/>
      </c>
      <c r="AD421" s="240">
        <f>IF($Z421="",0,Shares!E421)</f>
        <v>0</v>
      </c>
      <c r="AE421" s="262">
        <f>IF($Z421="",0,Shares!K421*Shares!J421)</f>
        <v>0</v>
      </c>
      <c r="AF421" s="263">
        <f t="shared" si="43"/>
        <v>0</v>
      </c>
      <c r="AG421" s="262">
        <f>IF($Z421="",0,Shares!M421)</f>
        <v>0</v>
      </c>
      <c r="AH421" s="263">
        <f>IF($Z421="",0,Shares!N421)</f>
        <v>0</v>
      </c>
      <c r="AI421" s="240" t="str">
        <f>IF($Z421="","",RANK(AE421,$AE$2:$AE$1001)+COUNTIF($AE$2:AE421,AE421)-1)</f>
        <v/>
      </c>
      <c r="AJ421" s="240" t="str">
        <f>IF($AD421&lt;0,COUNT($AJ$1:AJ420)+1,"")</f>
        <v/>
      </c>
      <c r="AL421" s="240" t="str">
        <f>'All Ticker P&amp;L'!A421</f>
        <v/>
      </c>
      <c r="AM421" s="240" t="str">
        <f>'All Ticker P&amp;L'!B421</f>
        <v/>
      </c>
      <c r="AN421" s="240" t="str">
        <f>'All Ticker P&amp;L'!C421</f>
        <v/>
      </c>
      <c r="AO421" s="240" t="str">
        <f>'All Ticker P&amp;L'!D421</f>
        <v/>
      </c>
      <c r="AP421" s="240">
        <f>IF($AL421="",0,'All Ticker P&amp;L'!E421)</f>
        <v>0</v>
      </c>
      <c r="AQ421" s="262">
        <f>IF($AL421="",0,'All Ticker P&amp;L'!J421*'All Ticker P&amp;L'!I421)</f>
        <v>0</v>
      </c>
      <c r="AR421" s="262">
        <f>IF($AL421="",0,'All Ticker P&amp;L'!L421)</f>
        <v>0</v>
      </c>
      <c r="AS421" s="263">
        <f>IF($AL421="",0,'All Ticker P&amp;L'!M421)</f>
        <v>0</v>
      </c>
      <c r="AT421" s="240" t="str">
        <f>IF($AL421="","",RANK(AR421,$AR$2:$AR$1001)+COUNTIF($AR$2:AR421,AR421)-1)</f>
        <v/>
      </c>
      <c r="AU421" s="240" t="str">
        <f>IF($AL421="","",RANK(AV421,$AV$2:$AV$1001)+COUNTIF($AV$2:AV421,AV421)-1)</f>
        <v/>
      </c>
      <c r="AV421" s="262">
        <f t="shared" si="44"/>
        <v>0</v>
      </c>
    </row>
    <row r="422" spans="26:48" ht="15" customHeight="1" x14ac:dyDescent="0.2">
      <c r="Z422" s="240" t="str">
        <f>Shares!A422</f>
        <v/>
      </c>
      <c r="AA422" s="240" t="str">
        <f>Shares!B422</f>
        <v/>
      </c>
      <c r="AB422" s="240" t="str">
        <f>Shares!C422</f>
        <v/>
      </c>
      <c r="AC422" s="240" t="str">
        <f>Shares!D422</f>
        <v/>
      </c>
      <c r="AD422" s="240">
        <f>IF($Z422="",0,Shares!E422)</f>
        <v>0</v>
      </c>
      <c r="AE422" s="262">
        <f>IF($Z422="",0,Shares!K422*Shares!J422)</f>
        <v>0</v>
      </c>
      <c r="AF422" s="263">
        <f t="shared" si="43"/>
        <v>0</v>
      </c>
      <c r="AG422" s="262">
        <f>IF($Z422="",0,Shares!M422)</f>
        <v>0</v>
      </c>
      <c r="AH422" s="263">
        <f>IF($Z422="",0,Shares!N422)</f>
        <v>0</v>
      </c>
      <c r="AI422" s="240" t="str">
        <f>IF($Z422="","",RANK(AE422,$AE$2:$AE$1001)+COUNTIF($AE$2:AE422,AE422)-1)</f>
        <v/>
      </c>
      <c r="AJ422" s="240" t="str">
        <f>IF($AD422&lt;0,COUNT($AJ$1:AJ421)+1,"")</f>
        <v/>
      </c>
      <c r="AL422" s="240" t="str">
        <f>'All Ticker P&amp;L'!A422</f>
        <v/>
      </c>
      <c r="AM422" s="240" t="str">
        <f>'All Ticker P&amp;L'!B422</f>
        <v/>
      </c>
      <c r="AN422" s="240" t="str">
        <f>'All Ticker P&amp;L'!C422</f>
        <v/>
      </c>
      <c r="AO422" s="240" t="str">
        <f>'All Ticker P&amp;L'!D422</f>
        <v/>
      </c>
      <c r="AP422" s="240">
        <f>IF($AL422="",0,'All Ticker P&amp;L'!E422)</f>
        <v>0</v>
      </c>
      <c r="AQ422" s="262">
        <f>IF($AL422="",0,'All Ticker P&amp;L'!J422*'All Ticker P&amp;L'!I422)</f>
        <v>0</v>
      </c>
      <c r="AR422" s="262">
        <f>IF($AL422="",0,'All Ticker P&amp;L'!L422)</f>
        <v>0</v>
      </c>
      <c r="AS422" s="263">
        <f>IF($AL422="",0,'All Ticker P&amp;L'!M422)</f>
        <v>0</v>
      </c>
      <c r="AT422" s="240" t="str">
        <f>IF($AL422="","",RANK(AR422,$AR$2:$AR$1001)+COUNTIF($AR$2:AR422,AR422)-1)</f>
        <v/>
      </c>
      <c r="AU422" s="240" t="str">
        <f>IF($AL422="","",RANK(AV422,$AV$2:$AV$1001)+COUNTIF($AV$2:AV422,AV422)-1)</f>
        <v/>
      </c>
      <c r="AV422" s="262">
        <f t="shared" si="44"/>
        <v>0</v>
      </c>
    </row>
    <row r="423" spans="26:48" ht="15" customHeight="1" x14ac:dyDescent="0.2">
      <c r="Z423" s="240" t="str">
        <f>Shares!A423</f>
        <v/>
      </c>
      <c r="AA423" s="240" t="str">
        <f>Shares!B423</f>
        <v/>
      </c>
      <c r="AB423" s="240" t="str">
        <f>Shares!C423</f>
        <v/>
      </c>
      <c r="AC423" s="240" t="str">
        <f>Shares!D423</f>
        <v/>
      </c>
      <c r="AD423" s="240">
        <f>IF($Z423="",0,Shares!E423)</f>
        <v>0</v>
      </c>
      <c r="AE423" s="262">
        <f>IF($Z423="",0,Shares!K423*Shares!J423)</f>
        <v>0</v>
      </c>
      <c r="AF423" s="263">
        <f t="shared" si="43"/>
        <v>0</v>
      </c>
      <c r="AG423" s="262">
        <f>IF($Z423="",0,Shares!M423)</f>
        <v>0</v>
      </c>
      <c r="AH423" s="263">
        <f>IF($Z423="",0,Shares!N423)</f>
        <v>0</v>
      </c>
      <c r="AI423" s="240" t="str">
        <f>IF($Z423="","",RANK(AE423,$AE$2:$AE$1001)+COUNTIF($AE$2:AE423,AE423)-1)</f>
        <v/>
      </c>
      <c r="AJ423" s="240" t="str">
        <f>IF($AD423&lt;0,COUNT($AJ$1:AJ422)+1,"")</f>
        <v/>
      </c>
      <c r="AL423" s="240" t="str">
        <f>'All Ticker P&amp;L'!A423</f>
        <v/>
      </c>
      <c r="AM423" s="240" t="str">
        <f>'All Ticker P&amp;L'!B423</f>
        <v/>
      </c>
      <c r="AN423" s="240" t="str">
        <f>'All Ticker P&amp;L'!C423</f>
        <v/>
      </c>
      <c r="AO423" s="240" t="str">
        <f>'All Ticker P&amp;L'!D423</f>
        <v/>
      </c>
      <c r="AP423" s="240">
        <f>IF($AL423="",0,'All Ticker P&amp;L'!E423)</f>
        <v>0</v>
      </c>
      <c r="AQ423" s="262">
        <f>IF($AL423="",0,'All Ticker P&amp;L'!J423*'All Ticker P&amp;L'!I423)</f>
        <v>0</v>
      </c>
      <c r="AR423" s="262">
        <f>IF($AL423="",0,'All Ticker P&amp;L'!L423)</f>
        <v>0</v>
      </c>
      <c r="AS423" s="263">
        <f>IF($AL423="",0,'All Ticker P&amp;L'!M423)</f>
        <v>0</v>
      </c>
      <c r="AT423" s="240" t="str">
        <f>IF($AL423="","",RANK(AR423,$AR$2:$AR$1001)+COUNTIF($AR$2:AR423,AR423)-1)</f>
        <v/>
      </c>
      <c r="AU423" s="240" t="str">
        <f>IF($AL423="","",RANK(AV423,$AV$2:$AV$1001)+COUNTIF($AV$2:AV423,AV423)-1)</f>
        <v/>
      </c>
      <c r="AV423" s="262">
        <f t="shared" si="44"/>
        <v>0</v>
      </c>
    </row>
    <row r="424" spans="26:48" ht="15" customHeight="1" x14ac:dyDescent="0.2">
      <c r="Z424" s="240" t="str">
        <f>Shares!A424</f>
        <v/>
      </c>
      <c r="AA424" s="240" t="str">
        <f>Shares!B424</f>
        <v/>
      </c>
      <c r="AB424" s="240" t="str">
        <f>Shares!C424</f>
        <v/>
      </c>
      <c r="AC424" s="240" t="str">
        <f>Shares!D424</f>
        <v/>
      </c>
      <c r="AD424" s="240">
        <f>IF($Z424="",0,Shares!E424)</f>
        <v>0</v>
      </c>
      <c r="AE424" s="262">
        <f>IF($Z424="",0,Shares!K424*Shares!J424)</f>
        <v>0</v>
      </c>
      <c r="AF424" s="263">
        <f t="shared" si="43"/>
        <v>0</v>
      </c>
      <c r="AG424" s="262">
        <f>IF($Z424="",0,Shares!M424)</f>
        <v>0</v>
      </c>
      <c r="AH424" s="263">
        <f>IF($Z424="",0,Shares!N424)</f>
        <v>0</v>
      </c>
      <c r="AI424" s="240" t="str">
        <f>IF($Z424="","",RANK(AE424,$AE$2:$AE$1001)+COUNTIF($AE$2:AE424,AE424)-1)</f>
        <v/>
      </c>
      <c r="AJ424" s="240" t="str">
        <f>IF($AD424&lt;0,COUNT($AJ$1:AJ423)+1,"")</f>
        <v/>
      </c>
      <c r="AL424" s="240" t="str">
        <f>'All Ticker P&amp;L'!A424</f>
        <v/>
      </c>
      <c r="AM424" s="240" t="str">
        <f>'All Ticker P&amp;L'!B424</f>
        <v/>
      </c>
      <c r="AN424" s="240" t="str">
        <f>'All Ticker P&amp;L'!C424</f>
        <v/>
      </c>
      <c r="AO424" s="240" t="str">
        <f>'All Ticker P&amp;L'!D424</f>
        <v/>
      </c>
      <c r="AP424" s="240">
        <f>IF($AL424="",0,'All Ticker P&amp;L'!E424)</f>
        <v>0</v>
      </c>
      <c r="AQ424" s="262">
        <f>IF($AL424="",0,'All Ticker P&amp;L'!J424*'All Ticker P&amp;L'!I424)</f>
        <v>0</v>
      </c>
      <c r="AR424" s="262">
        <f>IF($AL424="",0,'All Ticker P&amp;L'!L424)</f>
        <v>0</v>
      </c>
      <c r="AS424" s="263">
        <f>IF($AL424="",0,'All Ticker P&amp;L'!M424)</f>
        <v>0</v>
      </c>
      <c r="AT424" s="240" t="str">
        <f>IF($AL424="","",RANK(AR424,$AR$2:$AR$1001)+COUNTIF($AR$2:AR424,AR424)-1)</f>
        <v/>
      </c>
      <c r="AU424" s="240" t="str">
        <f>IF($AL424="","",RANK(AV424,$AV$2:$AV$1001)+COUNTIF($AV$2:AV424,AV424)-1)</f>
        <v/>
      </c>
      <c r="AV424" s="262">
        <f t="shared" si="44"/>
        <v>0</v>
      </c>
    </row>
    <row r="425" spans="26:48" ht="15" customHeight="1" x14ac:dyDescent="0.2">
      <c r="Z425" s="240" t="str">
        <f>Shares!A425</f>
        <v/>
      </c>
      <c r="AA425" s="240" t="str">
        <f>Shares!B425</f>
        <v/>
      </c>
      <c r="AB425" s="240" t="str">
        <f>Shares!C425</f>
        <v/>
      </c>
      <c r="AC425" s="240" t="str">
        <f>Shares!D425</f>
        <v/>
      </c>
      <c r="AD425" s="240">
        <f>IF($Z425="",0,Shares!E425)</f>
        <v>0</v>
      </c>
      <c r="AE425" s="262">
        <f>IF($Z425="",0,Shares!K425*Shares!J425)</f>
        <v>0</v>
      </c>
      <c r="AF425" s="263">
        <f t="shared" si="43"/>
        <v>0</v>
      </c>
      <c r="AG425" s="262">
        <f>IF($Z425="",0,Shares!M425)</f>
        <v>0</v>
      </c>
      <c r="AH425" s="263">
        <f>IF($Z425="",0,Shares!N425)</f>
        <v>0</v>
      </c>
      <c r="AI425" s="240" t="str">
        <f>IF($Z425="","",RANK(AE425,$AE$2:$AE$1001)+COUNTIF($AE$2:AE425,AE425)-1)</f>
        <v/>
      </c>
      <c r="AJ425" s="240" t="str">
        <f>IF($AD425&lt;0,COUNT($AJ$1:AJ424)+1,"")</f>
        <v/>
      </c>
      <c r="AL425" s="240" t="str">
        <f>'All Ticker P&amp;L'!A425</f>
        <v/>
      </c>
      <c r="AM425" s="240" t="str">
        <f>'All Ticker P&amp;L'!B425</f>
        <v/>
      </c>
      <c r="AN425" s="240" t="str">
        <f>'All Ticker P&amp;L'!C425</f>
        <v/>
      </c>
      <c r="AO425" s="240" t="str">
        <f>'All Ticker P&amp;L'!D425</f>
        <v/>
      </c>
      <c r="AP425" s="240">
        <f>IF($AL425="",0,'All Ticker P&amp;L'!E425)</f>
        <v>0</v>
      </c>
      <c r="AQ425" s="262">
        <f>IF($AL425="",0,'All Ticker P&amp;L'!J425*'All Ticker P&amp;L'!I425)</f>
        <v>0</v>
      </c>
      <c r="AR425" s="262">
        <f>IF($AL425="",0,'All Ticker P&amp;L'!L425)</f>
        <v>0</v>
      </c>
      <c r="AS425" s="263">
        <f>IF($AL425="",0,'All Ticker P&amp;L'!M425)</f>
        <v>0</v>
      </c>
      <c r="AT425" s="240" t="str">
        <f>IF($AL425="","",RANK(AR425,$AR$2:$AR$1001)+COUNTIF($AR$2:AR425,AR425)-1)</f>
        <v/>
      </c>
      <c r="AU425" s="240" t="str">
        <f>IF($AL425="","",RANK(AV425,$AV$2:$AV$1001)+COUNTIF($AV$2:AV425,AV425)-1)</f>
        <v/>
      </c>
      <c r="AV425" s="262">
        <f t="shared" si="44"/>
        <v>0</v>
      </c>
    </row>
    <row r="426" spans="26:48" ht="15" customHeight="1" x14ac:dyDescent="0.2">
      <c r="Z426" s="240" t="str">
        <f>Shares!A426</f>
        <v/>
      </c>
      <c r="AA426" s="240" t="str">
        <f>Shares!B426</f>
        <v/>
      </c>
      <c r="AB426" s="240" t="str">
        <f>Shares!C426</f>
        <v/>
      </c>
      <c r="AC426" s="240" t="str">
        <f>Shares!D426</f>
        <v/>
      </c>
      <c r="AD426" s="240">
        <f>IF($Z426="",0,Shares!E426)</f>
        <v>0</v>
      </c>
      <c r="AE426" s="262">
        <f>IF($Z426="",0,Shares!K426*Shares!J426)</f>
        <v>0</v>
      </c>
      <c r="AF426" s="263">
        <f t="shared" si="43"/>
        <v>0</v>
      </c>
      <c r="AG426" s="262">
        <f>IF($Z426="",0,Shares!M426)</f>
        <v>0</v>
      </c>
      <c r="AH426" s="263">
        <f>IF($Z426="",0,Shares!N426)</f>
        <v>0</v>
      </c>
      <c r="AI426" s="240" t="str">
        <f>IF($Z426="","",RANK(AE426,$AE$2:$AE$1001)+COUNTIF($AE$2:AE426,AE426)-1)</f>
        <v/>
      </c>
      <c r="AJ426" s="240" t="str">
        <f>IF($AD426&lt;0,COUNT($AJ$1:AJ425)+1,"")</f>
        <v/>
      </c>
      <c r="AL426" s="240" t="str">
        <f>'All Ticker P&amp;L'!A426</f>
        <v/>
      </c>
      <c r="AM426" s="240" t="str">
        <f>'All Ticker P&amp;L'!B426</f>
        <v/>
      </c>
      <c r="AN426" s="240" t="str">
        <f>'All Ticker P&amp;L'!C426</f>
        <v/>
      </c>
      <c r="AO426" s="240" t="str">
        <f>'All Ticker P&amp;L'!D426</f>
        <v/>
      </c>
      <c r="AP426" s="240">
        <f>IF($AL426="",0,'All Ticker P&amp;L'!E426)</f>
        <v>0</v>
      </c>
      <c r="AQ426" s="262">
        <f>IF($AL426="",0,'All Ticker P&amp;L'!J426*'All Ticker P&amp;L'!I426)</f>
        <v>0</v>
      </c>
      <c r="AR426" s="262">
        <f>IF($AL426="",0,'All Ticker P&amp;L'!L426)</f>
        <v>0</v>
      </c>
      <c r="AS426" s="263">
        <f>IF($AL426="",0,'All Ticker P&amp;L'!M426)</f>
        <v>0</v>
      </c>
      <c r="AT426" s="240" t="str">
        <f>IF($AL426="","",RANK(AR426,$AR$2:$AR$1001)+COUNTIF($AR$2:AR426,AR426)-1)</f>
        <v/>
      </c>
      <c r="AU426" s="240" t="str">
        <f>IF($AL426="","",RANK(AV426,$AV$2:$AV$1001)+COUNTIF($AV$2:AV426,AV426)-1)</f>
        <v/>
      </c>
      <c r="AV426" s="262">
        <f t="shared" si="44"/>
        <v>0</v>
      </c>
    </row>
    <row r="427" spans="26:48" ht="15" customHeight="1" x14ac:dyDescent="0.2">
      <c r="Z427" s="240" t="str">
        <f>Shares!A427</f>
        <v/>
      </c>
      <c r="AA427" s="240" t="str">
        <f>Shares!B427</f>
        <v/>
      </c>
      <c r="AB427" s="240" t="str">
        <f>Shares!C427</f>
        <v/>
      </c>
      <c r="AC427" s="240" t="str">
        <f>Shares!D427</f>
        <v/>
      </c>
      <c r="AD427" s="240">
        <f>IF($Z427="",0,Shares!E427)</f>
        <v>0</v>
      </c>
      <c r="AE427" s="262">
        <f>IF($Z427="",0,Shares!K427*Shares!J427)</f>
        <v>0</v>
      </c>
      <c r="AF427" s="263">
        <f t="shared" si="43"/>
        <v>0</v>
      </c>
      <c r="AG427" s="262">
        <f>IF($Z427="",0,Shares!M427)</f>
        <v>0</v>
      </c>
      <c r="AH427" s="263">
        <f>IF($Z427="",0,Shares!N427)</f>
        <v>0</v>
      </c>
      <c r="AI427" s="240" t="str">
        <f>IF($Z427="","",RANK(AE427,$AE$2:$AE$1001)+COUNTIF($AE$2:AE427,AE427)-1)</f>
        <v/>
      </c>
      <c r="AJ427" s="240" t="str">
        <f>IF($AD427&lt;0,COUNT($AJ$1:AJ426)+1,"")</f>
        <v/>
      </c>
      <c r="AL427" s="240" t="str">
        <f>'All Ticker P&amp;L'!A427</f>
        <v/>
      </c>
      <c r="AM427" s="240" t="str">
        <f>'All Ticker P&amp;L'!B427</f>
        <v/>
      </c>
      <c r="AN427" s="240" t="str">
        <f>'All Ticker P&amp;L'!C427</f>
        <v/>
      </c>
      <c r="AO427" s="240" t="str">
        <f>'All Ticker P&amp;L'!D427</f>
        <v/>
      </c>
      <c r="AP427" s="240">
        <f>IF($AL427="",0,'All Ticker P&amp;L'!E427)</f>
        <v>0</v>
      </c>
      <c r="AQ427" s="262">
        <f>IF($AL427="",0,'All Ticker P&amp;L'!J427*'All Ticker P&amp;L'!I427)</f>
        <v>0</v>
      </c>
      <c r="AR427" s="262">
        <f>IF($AL427="",0,'All Ticker P&amp;L'!L427)</f>
        <v>0</v>
      </c>
      <c r="AS427" s="263">
        <f>IF($AL427="",0,'All Ticker P&amp;L'!M427)</f>
        <v>0</v>
      </c>
      <c r="AT427" s="240" t="str">
        <f>IF($AL427="","",RANK(AR427,$AR$2:$AR$1001)+COUNTIF($AR$2:AR427,AR427)-1)</f>
        <v/>
      </c>
      <c r="AU427" s="240" t="str">
        <f>IF($AL427="","",RANK(AV427,$AV$2:$AV$1001)+COUNTIF($AV$2:AV427,AV427)-1)</f>
        <v/>
      </c>
      <c r="AV427" s="262">
        <f t="shared" si="44"/>
        <v>0</v>
      </c>
    </row>
    <row r="428" spans="26:48" ht="15" customHeight="1" x14ac:dyDescent="0.2">
      <c r="Z428" s="240" t="str">
        <f>Shares!A428</f>
        <v/>
      </c>
      <c r="AA428" s="240" t="str">
        <f>Shares!B428</f>
        <v/>
      </c>
      <c r="AB428" s="240" t="str">
        <f>Shares!C428</f>
        <v/>
      </c>
      <c r="AC428" s="240" t="str">
        <f>Shares!D428</f>
        <v/>
      </c>
      <c r="AD428" s="240">
        <f>IF($Z428="",0,Shares!E428)</f>
        <v>0</v>
      </c>
      <c r="AE428" s="262">
        <f>IF($Z428="",0,Shares!K428*Shares!J428)</f>
        <v>0</v>
      </c>
      <c r="AF428" s="263">
        <f t="shared" si="43"/>
        <v>0</v>
      </c>
      <c r="AG428" s="262">
        <f>IF($Z428="",0,Shares!M428)</f>
        <v>0</v>
      </c>
      <c r="AH428" s="263">
        <f>IF($Z428="",0,Shares!N428)</f>
        <v>0</v>
      </c>
      <c r="AI428" s="240" t="str">
        <f>IF($Z428="","",RANK(AE428,$AE$2:$AE$1001)+COUNTIF($AE$2:AE428,AE428)-1)</f>
        <v/>
      </c>
      <c r="AJ428" s="240" t="str">
        <f>IF($AD428&lt;0,COUNT($AJ$1:AJ427)+1,"")</f>
        <v/>
      </c>
      <c r="AL428" s="240" t="str">
        <f>'All Ticker P&amp;L'!A428</f>
        <v/>
      </c>
      <c r="AM428" s="240" t="str">
        <f>'All Ticker P&amp;L'!B428</f>
        <v/>
      </c>
      <c r="AN428" s="240" t="str">
        <f>'All Ticker P&amp;L'!C428</f>
        <v/>
      </c>
      <c r="AO428" s="240" t="str">
        <f>'All Ticker P&amp;L'!D428</f>
        <v/>
      </c>
      <c r="AP428" s="240">
        <f>IF($AL428="",0,'All Ticker P&amp;L'!E428)</f>
        <v>0</v>
      </c>
      <c r="AQ428" s="262">
        <f>IF($AL428="",0,'All Ticker P&amp;L'!J428*'All Ticker P&amp;L'!I428)</f>
        <v>0</v>
      </c>
      <c r="AR428" s="262">
        <f>IF($AL428="",0,'All Ticker P&amp;L'!L428)</f>
        <v>0</v>
      </c>
      <c r="AS428" s="263">
        <f>IF($AL428="",0,'All Ticker P&amp;L'!M428)</f>
        <v>0</v>
      </c>
      <c r="AT428" s="240" t="str">
        <f>IF($AL428="","",RANK(AR428,$AR$2:$AR$1001)+COUNTIF($AR$2:AR428,AR428)-1)</f>
        <v/>
      </c>
      <c r="AU428" s="240" t="str">
        <f>IF($AL428="","",RANK(AV428,$AV$2:$AV$1001)+COUNTIF($AV$2:AV428,AV428)-1)</f>
        <v/>
      </c>
      <c r="AV428" s="262">
        <f t="shared" si="44"/>
        <v>0</v>
      </c>
    </row>
    <row r="429" spans="26:48" ht="15" customHeight="1" x14ac:dyDescent="0.2">
      <c r="Z429" s="240" t="str">
        <f>Shares!A429</f>
        <v/>
      </c>
      <c r="AA429" s="240" t="str">
        <f>Shares!B429</f>
        <v/>
      </c>
      <c r="AB429" s="240" t="str">
        <f>Shares!C429</f>
        <v/>
      </c>
      <c r="AC429" s="240" t="str">
        <f>Shares!D429</f>
        <v/>
      </c>
      <c r="AD429" s="240">
        <f>IF($Z429="",0,Shares!E429)</f>
        <v>0</v>
      </c>
      <c r="AE429" s="262">
        <f>IF($Z429="",0,Shares!K429*Shares!J429)</f>
        <v>0</v>
      </c>
      <c r="AF429" s="263">
        <f t="shared" si="43"/>
        <v>0</v>
      </c>
      <c r="AG429" s="262">
        <f>IF($Z429="",0,Shares!M429)</f>
        <v>0</v>
      </c>
      <c r="AH429" s="263">
        <f>IF($Z429="",0,Shares!N429)</f>
        <v>0</v>
      </c>
      <c r="AI429" s="240" t="str">
        <f>IF($Z429="","",RANK(AE429,$AE$2:$AE$1001)+COUNTIF($AE$2:AE429,AE429)-1)</f>
        <v/>
      </c>
      <c r="AJ429" s="240" t="str">
        <f>IF($AD429&lt;0,COUNT($AJ$1:AJ428)+1,"")</f>
        <v/>
      </c>
      <c r="AL429" s="240" t="str">
        <f>'All Ticker P&amp;L'!A429</f>
        <v/>
      </c>
      <c r="AM429" s="240" t="str">
        <f>'All Ticker P&amp;L'!B429</f>
        <v/>
      </c>
      <c r="AN429" s="240" t="str">
        <f>'All Ticker P&amp;L'!C429</f>
        <v/>
      </c>
      <c r="AO429" s="240" t="str">
        <f>'All Ticker P&amp;L'!D429</f>
        <v/>
      </c>
      <c r="AP429" s="240">
        <f>IF($AL429="",0,'All Ticker P&amp;L'!E429)</f>
        <v>0</v>
      </c>
      <c r="AQ429" s="262">
        <f>IF($AL429="",0,'All Ticker P&amp;L'!J429*'All Ticker P&amp;L'!I429)</f>
        <v>0</v>
      </c>
      <c r="AR429" s="262">
        <f>IF($AL429="",0,'All Ticker P&amp;L'!L429)</f>
        <v>0</v>
      </c>
      <c r="AS429" s="263">
        <f>IF($AL429="",0,'All Ticker P&amp;L'!M429)</f>
        <v>0</v>
      </c>
      <c r="AT429" s="240" t="str">
        <f>IF($AL429="","",RANK(AR429,$AR$2:$AR$1001)+COUNTIF($AR$2:AR429,AR429)-1)</f>
        <v/>
      </c>
      <c r="AU429" s="240" t="str">
        <f>IF($AL429="","",RANK(AV429,$AV$2:$AV$1001)+COUNTIF($AV$2:AV429,AV429)-1)</f>
        <v/>
      </c>
      <c r="AV429" s="262">
        <f t="shared" si="44"/>
        <v>0</v>
      </c>
    </row>
    <row r="430" spans="26:48" ht="15" customHeight="1" x14ac:dyDescent="0.2">
      <c r="Z430" s="240" t="str">
        <f>Shares!A430</f>
        <v/>
      </c>
      <c r="AA430" s="240" t="str">
        <f>Shares!B430</f>
        <v/>
      </c>
      <c r="AB430" s="240" t="str">
        <f>Shares!C430</f>
        <v/>
      </c>
      <c r="AC430" s="240" t="str">
        <f>Shares!D430</f>
        <v/>
      </c>
      <c r="AD430" s="240">
        <f>IF($Z430="",0,Shares!E430)</f>
        <v>0</v>
      </c>
      <c r="AE430" s="262">
        <f>IF($Z430="",0,Shares!K430*Shares!J430)</f>
        <v>0</v>
      </c>
      <c r="AF430" s="263">
        <f t="shared" si="43"/>
        <v>0</v>
      </c>
      <c r="AG430" s="262">
        <f>IF($Z430="",0,Shares!M430)</f>
        <v>0</v>
      </c>
      <c r="AH430" s="263">
        <f>IF($Z430="",0,Shares!N430)</f>
        <v>0</v>
      </c>
      <c r="AI430" s="240" t="str">
        <f>IF($Z430="","",RANK(AE430,$AE$2:$AE$1001)+COUNTIF($AE$2:AE430,AE430)-1)</f>
        <v/>
      </c>
      <c r="AJ430" s="240" t="str">
        <f>IF($AD430&lt;0,COUNT($AJ$1:AJ429)+1,"")</f>
        <v/>
      </c>
      <c r="AL430" s="240" t="str">
        <f>'All Ticker P&amp;L'!A430</f>
        <v/>
      </c>
      <c r="AM430" s="240" t="str">
        <f>'All Ticker P&amp;L'!B430</f>
        <v/>
      </c>
      <c r="AN430" s="240" t="str">
        <f>'All Ticker P&amp;L'!C430</f>
        <v/>
      </c>
      <c r="AO430" s="240" t="str">
        <f>'All Ticker P&amp;L'!D430</f>
        <v/>
      </c>
      <c r="AP430" s="240">
        <f>IF($AL430="",0,'All Ticker P&amp;L'!E430)</f>
        <v>0</v>
      </c>
      <c r="AQ430" s="262">
        <f>IF($AL430="",0,'All Ticker P&amp;L'!J430*'All Ticker P&amp;L'!I430)</f>
        <v>0</v>
      </c>
      <c r="AR430" s="262">
        <f>IF($AL430="",0,'All Ticker P&amp;L'!L430)</f>
        <v>0</v>
      </c>
      <c r="AS430" s="263">
        <f>IF($AL430="",0,'All Ticker P&amp;L'!M430)</f>
        <v>0</v>
      </c>
      <c r="AT430" s="240" t="str">
        <f>IF($AL430="","",RANK(AR430,$AR$2:$AR$1001)+COUNTIF($AR$2:AR430,AR430)-1)</f>
        <v/>
      </c>
      <c r="AU430" s="240" t="str">
        <f>IF($AL430="","",RANK(AV430,$AV$2:$AV$1001)+COUNTIF($AV$2:AV430,AV430)-1)</f>
        <v/>
      </c>
      <c r="AV430" s="262">
        <f t="shared" si="44"/>
        <v>0</v>
      </c>
    </row>
    <row r="431" spans="26:48" ht="15" customHeight="1" x14ac:dyDescent="0.2">
      <c r="Z431" s="240" t="str">
        <f>Shares!A431</f>
        <v/>
      </c>
      <c r="AA431" s="240" t="str">
        <f>Shares!B431</f>
        <v/>
      </c>
      <c r="AB431" s="240" t="str">
        <f>Shares!C431</f>
        <v/>
      </c>
      <c r="AC431" s="240" t="str">
        <f>Shares!D431</f>
        <v/>
      </c>
      <c r="AD431" s="240">
        <f>IF($Z431="",0,Shares!E431)</f>
        <v>0</v>
      </c>
      <c r="AE431" s="262">
        <f>IF($Z431="",0,Shares!K431*Shares!J431)</f>
        <v>0</v>
      </c>
      <c r="AF431" s="263">
        <f t="shared" si="43"/>
        <v>0</v>
      </c>
      <c r="AG431" s="262">
        <f>IF($Z431="",0,Shares!M431)</f>
        <v>0</v>
      </c>
      <c r="AH431" s="263">
        <f>IF($Z431="",0,Shares!N431)</f>
        <v>0</v>
      </c>
      <c r="AI431" s="240" t="str">
        <f>IF($Z431="","",RANK(AE431,$AE$2:$AE$1001)+COUNTIF($AE$2:AE431,AE431)-1)</f>
        <v/>
      </c>
      <c r="AJ431" s="240" t="str">
        <f>IF($AD431&lt;0,COUNT($AJ$1:AJ430)+1,"")</f>
        <v/>
      </c>
      <c r="AL431" s="240" t="str">
        <f>'All Ticker P&amp;L'!A431</f>
        <v/>
      </c>
      <c r="AM431" s="240" t="str">
        <f>'All Ticker P&amp;L'!B431</f>
        <v/>
      </c>
      <c r="AN431" s="240" t="str">
        <f>'All Ticker P&amp;L'!C431</f>
        <v/>
      </c>
      <c r="AO431" s="240" t="str">
        <f>'All Ticker P&amp;L'!D431</f>
        <v/>
      </c>
      <c r="AP431" s="240">
        <f>IF($AL431="",0,'All Ticker P&amp;L'!E431)</f>
        <v>0</v>
      </c>
      <c r="AQ431" s="262">
        <f>IF($AL431="",0,'All Ticker P&amp;L'!J431*'All Ticker P&amp;L'!I431)</f>
        <v>0</v>
      </c>
      <c r="AR431" s="262">
        <f>IF($AL431="",0,'All Ticker P&amp;L'!L431)</f>
        <v>0</v>
      </c>
      <c r="AS431" s="263">
        <f>IF($AL431="",0,'All Ticker P&amp;L'!M431)</f>
        <v>0</v>
      </c>
      <c r="AT431" s="240" t="str">
        <f>IF($AL431="","",RANK(AR431,$AR$2:$AR$1001)+COUNTIF($AR$2:AR431,AR431)-1)</f>
        <v/>
      </c>
      <c r="AU431" s="240" t="str">
        <f>IF($AL431="","",RANK(AV431,$AV$2:$AV$1001)+COUNTIF($AV$2:AV431,AV431)-1)</f>
        <v/>
      </c>
      <c r="AV431" s="262">
        <f t="shared" si="44"/>
        <v>0</v>
      </c>
    </row>
    <row r="432" spans="26:48" ht="15" customHeight="1" x14ac:dyDescent="0.2">
      <c r="Z432" s="240" t="str">
        <f>Shares!A432</f>
        <v/>
      </c>
      <c r="AA432" s="240" t="str">
        <f>Shares!B432</f>
        <v/>
      </c>
      <c r="AB432" s="240" t="str">
        <f>Shares!C432</f>
        <v/>
      </c>
      <c r="AC432" s="240" t="str">
        <f>Shares!D432</f>
        <v/>
      </c>
      <c r="AD432" s="240">
        <f>IF($Z432="",0,Shares!E432)</f>
        <v>0</v>
      </c>
      <c r="AE432" s="262">
        <f>IF($Z432="",0,Shares!K432*Shares!J432)</f>
        <v>0</v>
      </c>
      <c r="AF432" s="263">
        <f t="shared" si="43"/>
        <v>0</v>
      </c>
      <c r="AG432" s="262">
        <f>IF($Z432="",0,Shares!M432)</f>
        <v>0</v>
      </c>
      <c r="AH432" s="263">
        <f>IF($Z432="",0,Shares!N432)</f>
        <v>0</v>
      </c>
      <c r="AI432" s="240" t="str">
        <f>IF($Z432="","",RANK(AE432,$AE$2:$AE$1001)+COUNTIF($AE$2:AE432,AE432)-1)</f>
        <v/>
      </c>
      <c r="AJ432" s="240" t="str">
        <f>IF($AD432&lt;0,COUNT($AJ$1:AJ431)+1,"")</f>
        <v/>
      </c>
      <c r="AL432" s="240" t="str">
        <f>'All Ticker P&amp;L'!A432</f>
        <v/>
      </c>
      <c r="AM432" s="240" t="str">
        <f>'All Ticker P&amp;L'!B432</f>
        <v/>
      </c>
      <c r="AN432" s="240" t="str">
        <f>'All Ticker P&amp;L'!C432</f>
        <v/>
      </c>
      <c r="AO432" s="240" t="str">
        <f>'All Ticker P&amp;L'!D432</f>
        <v/>
      </c>
      <c r="AP432" s="240">
        <f>IF($AL432="",0,'All Ticker P&amp;L'!E432)</f>
        <v>0</v>
      </c>
      <c r="AQ432" s="262">
        <f>IF($AL432="",0,'All Ticker P&amp;L'!J432*'All Ticker P&amp;L'!I432)</f>
        <v>0</v>
      </c>
      <c r="AR432" s="262">
        <f>IF($AL432="",0,'All Ticker P&amp;L'!L432)</f>
        <v>0</v>
      </c>
      <c r="AS432" s="263">
        <f>IF($AL432="",0,'All Ticker P&amp;L'!M432)</f>
        <v>0</v>
      </c>
      <c r="AT432" s="240" t="str">
        <f>IF($AL432="","",RANK(AR432,$AR$2:$AR$1001)+COUNTIF($AR$2:AR432,AR432)-1)</f>
        <v/>
      </c>
      <c r="AU432" s="240" t="str">
        <f>IF($AL432="","",RANK(AV432,$AV$2:$AV$1001)+COUNTIF($AV$2:AV432,AV432)-1)</f>
        <v/>
      </c>
      <c r="AV432" s="262">
        <f t="shared" si="44"/>
        <v>0</v>
      </c>
    </row>
    <row r="433" spans="26:48" ht="15" customHeight="1" x14ac:dyDescent="0.2">
      <c r="Z433" s="240" t="str">
        <f>Shares!A433</f>
        <v/>
      </c>
      <c r="AA433" s="240" t="str">
        <f>Shares!B433</f>
        <v/>
      </c>
      <c r="AB433" s="240" t="str">
        <f>Shares!C433</f>
        <v/>
      </c>
      <c r="AC433" s="240" t="str">
        <f>Shares!D433</f>
        <v/>
      </c>
      <c r="AD433" s="240">
        <f>IF($Z433="",0,Shares!E433)</f>
        <v>0</v>
      </c>
      <c r="AE433" s="262">
        <f>IF($Z433="",0,Shares!K433*Shares!J433)</f>
        <v>0</v>
      </c>
      <c r="AF433" s="263">
        <f t="shared" si="43"/>
        <v>0</v>
      </c>
      <c r="AG433" s="262">
        <f>IF($Z433="",0,Shares!M433)</f>
        <v>0</v>
      </c>
      <c r="AH433" s="263">
        <f>IF($Z433="",0,Shares!N433)</f>
        <v>0</v>
      </c>
      <c r="AI433" s="240" t="str">
        <f>IF($Z433="","",RANK(AE433,$AE$2:$AE$1001)+COUNTIF($AE$2:AE433,AE433)-1)</f>
        <v/>
      </c>
      <c r="AJ433" s="240" t="str">
        <f>IF($AD433&lt;0,COUNT($AJ$1:AJ432)+1,"")</f>
        <v/>
      </c>
      <c r="AL433" s="240" t="str">
        <f>'All Ticker P&amp;L'!A433</f>
        <v/>
      </c>
      <c r="AM433" s="240" t="str">
        <f>'All Ticker P&amp;L'!B433</f>
        <v/>
      </c>
      <c r="AN433" s="240" t="str">
        <f>'All Ticker P&amp;L'!C433</f>
        <v/>
      </c>
      <c r="AO433" s="240" t="str">
        <f>'All Ticker P&amp;L'!D433</f>
        <v/>
      </c>
      <c r="AP433" s="240">
        <f>IF($AL433="",0,'All Ticker P&amp;L'!E433)</f>
        <v>0</v>
      </c>
      <c r="AQ433" s="262">
        <f>IF($AL433="",0,'All Ticker P&amp;L'!J433*'All Ticker P&amp;L'!I433)</f>
        <v>0</v>
      </c>
      <c r="AR433" s="262">
        <f>IF($AL433="",0,'All Ticker P&amp;L'!L433)</f>
        <v>0</v>
      </c>
      <c r="AS433" s="263">
        <f>IF($AL433="",0,'All Ticker P&amp;L'!M433)</f>
        <v>0</v>
      </c>
      <c r="AT433" s="240" t="str">
        <f>IF($AL433="","",RANK(AR433,$AR$2:$AR$1001)+COUNTIF($AR$2:AR433,AR433)-1)</f>
        <v/>
      </c>
      <c r="AU433" s="240" t="str">
        <f>IF($AL433="","",RANK(AV433,$AV$2:$AV$1001)+COUNTIF($AV$2:AV433,AV433)-1)</f>
        <v/>
      </c>
      <c r="AV433" s="262">
        <f t="shared" si="44"/>
        <v>0</v>
      </c>
    </row>
    <row r="434" spans="26:48" ht="15" customHeight="1" x14ac:dyDescent="0.2">
      <c r="Z434" s="240" t="str">
        <f>Shares!A434</f>
        <v/>
      </c>
      <c r="AA434" s="240" t="str">
        <f>Shares!B434</f>
        <v/>
      </c>
      <c r="AB434" s="240" t="str">
        <f>Shares!C434</f>
        <v/>
      </c>
      <c r="AC434" s="240" t="str">
        <f>Shares!D434</f>
        <v/>
      </c>
      <c r="AD434" s="240">
        <f>IF($Z434="",0,Shares!E434)</f>
        <v>0</v>
      </c>
      <c r="AE434" s="262">
        <f>IF($Z434="",0,Shares!K434*Shares!J434)</f>
        <v>0</v>
      </c>
      <c r="AF434" s="263">
        <f t="shared" si="43"/>
        <v>0</v>
      </c>
      <c r="AG434" s="262">
        <f>IF($Z434="",0,Shares!M434)</f>
        <v>0</v>
      </c>
      <c r="AH434" s="263">
        <f>IF($Z434="",0,Shares!N434)</f>
        <v>0</v>
      </c>
      <c r="AI434" s="240" t="str">
        <f>IF($Z434="","",RANK(AE434,$AE$2:$AE$1001)+COUNTIF($AE$2:AE434,AE434)-1)</f>
        <v/>
      </c>
      <c r="AJ434" s="240" t="str">
        <f>IF($AD434&lt;0,COUNT($AJ$1:AJ433)+1,"")</f>
        <v/>
      </c>
      <c r="AL434" s="240" t="str">
        <f>'All Ticker P&amp;L'!A434</f>
        <v/>
      </c>
      <c r="AM434" s="240" t="str">
        <f>'All Ticker P&amp;L'!B434</f>
        <v/>
      </c>
      <c r="AN434" s="240" t="str">
        <f>'All Ticker P&amp;L'!C434</f>
        <v/>
      </c>
      <c r="AO434" s="240" t="str">
        <f>'All Ticker P&amp;L'!D434</f>
        <v/>
      </c>
      <c r="AP434" s="240">
        <f>IF($AL434="",0,'All Ticker P&amp;L'!E434)</f>
        <v>0</v>
      </c>
      <c r="AQ434" s="262">
        <f>IF($AL434="",0,'All Ticker P&amp;L'!J434*'All Ticker P&amp;L'!I434)</f>
        <v>0</v>
      </c>
      <c r="AR434" s="262">
        <f>IF($AL434="",0,'All Ticker P&amp;L'!L434)</f>
        <v>0</v>
      </c>
      <c r="AS434" s="263">
        <f>IF($AL434="",0,'All Ticker P&amp;L'!M434)</f>
        <v>0</v>
      </c>
      <c r="AT434" s="240" t="str">
        <f>IF($AL434="","",RANK(AR434,$AR$2:$AR$1001)+COUNTIF($AR$2:AR434,AR434)-1)</f>
        <v/>
      </c>
      <c r="AU434" s="240" t="str">
        <f>IF($AL434="","",RANK(AV434,$AV$2:$AV$1001)+COUNTIF($AV$2:AV434,AV434)-1)</f>
        <v/>
      </c>
      <c r="AV434" s="262">
        <f t="shared" si="44"/>
        <v>0</v>
      </c>
    </row>
    <row r="435" spans="26:48" ht="15" customHeight="1" x14ac:dyDescent="0.2">
      <c r="Z435" s="240" t="str">
        <f>Shares!A435</f>
        <v/>
      </c>
      <c r="AA435" s="240" t="str">
        <f>Shares!B435</f>
        <v/>
      </c>
      <c r="AB435" s="240" t="str">
        <f>Shares!C435</f>
        <v/>
      </c>
      <c r="AC435" s="240" t="str">
        <f>Shares!D435</f>
        <v/>
      </c>
      <c r="AD435" s="240">
        <f>IF($Z435="",0,Shares!E435)</f>
        <v>0</v>
      </c>
      <c r="AE435" s="262">
        <f>IF($Z435="",0,Shares!K435*Shares!J435)</f>
        <v>0</v>
      </c>
      <c r="AF435" s="263">
        <f t="shared" si="43"/>
        <v>0</v>
      </c>
      <c r="AG435" s="262">
        <f>IF($Z435="",0,Shares!M435)</f>
        <v>0</v>
      </c>
      <c r="AH435" s="263">
        <f>IF($Z435="",0,Shares!N435)</f>
        <v>0</v>
      </c>
      <c r="AI435" s="240" t="str">
        <f>IF($Z435="","",RANK(AE435,$AE$2:$AE$1001)+COUNTIF($AE$2:AE435,AE435)-1)</f>
        <v/>
      </c>
      <c r="AJ435" s="240" t="str">
        <f>IF($AD435&lt;0,COUNT($AJ$1:AJ434)+1,"")</f>
        <v/>
      </c>
      <c r="AL435" s="240" t="str">
        <f>'All Ticker P&amp;L'!A435</f>
        <v/>
      </c>
      <c r="AM435" s="240" t="str">
        <f>'All Ticker P&amp;L'!B435</f>
        <v/>
      </c>
      <c r="AN435" s="240" t="str">
        <f>'All Ticker P&amp;L'!C435</f>
        <v/>
      </c>
      <c r="AO435" s="240" t="str">
        <f>'All Ticker P&amp;L'!D435</f>
        <v/>
      </c>
      <c r="AP435" s="240">
        <f>IF($AL435="",0,'All Ticker P&amp;L'!E435)</f>
        <v>0</v>
      </c>
      <c r="AQ435" s="262">
        <f>IF($AL435="",0,'All Ticker P&amp;L'!J435*'All Ticker P&amp;L'!I435)</f>
        <v>0</v>
      </c>
      <c r="AR435" s="262">
        <f>IF($AL435="",0,'All Ticker P&amp;L'!L435)</f>
        <v>0</v>
      </c>
      <c r="AS435" s="263">
        <f>IF($AL435="",0,'All Ticker P&amp;L'!M435)</f>
        <v>0</v>
      </c>
      <c r="AT435" s="240" t="str">
        <f>IF($AL435="","",RANK(AR435,$AR$2:$AR$1001)+COUNTIF($AR$2:AR435,AR435)-1)</f>
        <v/>
      </c>
      <c r="AU435" s="240" t="str">
        <f>IF($AL435="","",RANK(AV435,$AV$2:$AV$1001)+COUNTIF($AV$2:AV435,AV435)-1)</f>
        <v/>
      </c>
      <c r="AV435" s="262">
        <f t="shared" si="44"/>
        <v>0</v>
      </c>
    </row>
    <row r="436" spans="26:48" ht="15" customHeight="1" x14ac:dyDescent="0.2">
      <c r="Z436" s="240" t="str">
        <f>Shares!A436</f>
        <v/>
      </c>
      <c r="AA436" s="240" t="str">
        <f>Shares!B436</f>
        <v/>
      </c>
      <c r="AB436" s="240" t="str">
        <f>Shares!C436</f>
        <v/>
      </c>
      <c r="AC436" s="240" t="str">
        <f>Shares!D436</f>
        <v/>
      </c>
      <c r="AD436" s="240">
        <f>IF($Z436="",0,Shares!E436)</f>
        <v>0</v>
      </c>
      <c r="AE436" s="262">
        <f>IF($Z436="",0,Shares!K436*Shares!J436)</f>
        <v>0</v>
      </c>
      <c r="AF436" s="263">
        <f t="shared" si="43"/>
        <v>0</v>
      </c>
      <c r="AG436" s="262">
        <f>IF($Z436="",0,Shares!M436)</f>
        <v>0</v>
      </c>
      <c r="AH436" s="263">
        <f>IF($Z436="",0,Shares!N436)</f>
        <v>0</v>
      </c>
      <c r="AI436" s="240" t="str">
        <f>IF($Z436="","",RANK(AE436,$AE$2:$AE$1001)+COUNTIF($AE$2:AE436,AE436)-1)</f>
        <v/>
      </c>
      <c r="AJ436" s="240" t="str">
        <f>IF($AD436&lt;0,COUNT($AJ$1:AJ435)+1,"")</f>
        <v/>
      </c>
      <c r="AL436" s="240" t="str">
        <f>'All Ticker P&amp;L'!A436</f>
        <v/>
      </c>
      <c r="AM436" s="240" t="str">
        <f>'All Ticker P&amp;L'!B436</f>
        <v/>
      </c>
      <c r="AN436" s="240" t="str">
        <f>'All Ticker P&amp;L'!C436</f>
        <v/>
      </c>
      <c r="AO436" s="240" t="str">
        <f>'All Ticker P&amp;L'!D436</f>
        <v/>
      </c>
      <c r="AP436" s="240">
        <f>IF($AL436="",0,'All Ticker P&amp;L'!E436)</f>
        <v>0</v>
      </c>
      <c r="AQ436" s="262">
        <f>IF($AL436="",0,'All Ticker P&amp;L'!J436*'All Ticker P&amp;L'!I436)</f>
        <v>0</v>
      </c>
      <c r="AR436" s="262">
        <f>IF($AL436="",0,'All Ticker P&amp;L'!L436)</f>
        <v>0</v>
      </c>
      <c r="AS436" s="263">
        <f>IF($AL436="",0,'All Ticker P&amp;L'!M436)</f>
        <v>0</v>
      </c>
      <c r="AT436" s="240" t="str">
        <f>IF($AL436="","",RANK(AR436,$AR$2:$AR$1001)+COUNTIF($AR$2:AR436,AR436)-1)</f>
        <v/>
      </c>
      <c r="AU436" s="240" t="str">
        <f>IF($AL436="","",RANK(AV436,$AV$2:$AV$1001)+COUNTIF($AV$2:AV436,AV436)-1)</f>
        <v/>
      </c>
      <c r="AV436" s="262">
        <f t="shared" si="44"/>
        <v>0</v>
      </c>
    </row>
    <row r="437" spans="26:48" ht="15" customHeight="1" x14ac:dyDescent="0.2">
      <c r="Z437" s="240" t="str">
        <f>Shares!A437</f>
        <v/>
      </c>
      <c r="AA437" s="240" t="str">
        <f>Shares!B437</f>
        <v/>
      </c>
      <c r="AB437" s="240" t="str">
        <f>Shares!C437</f>
        <v/>
      </c>
      <c r="AC437" s="240" t="str">
        <f>Shares!D437</f>
        <v/>
      </c>
      <c r="AD437" s="240">
        <f>IF($Z437="",0,Shares!E437)</f>
        <v>0</v>
      </c>
      <c r="AE437" s="262">
        <f>IF($Z437="",0,Shares!K437*Shares!J437)</f>
        <v>0</v>
      </c>
      <c r="AF437" s="263">
        <f t="shared" si="43"/>
        <v>0</v>
      </c>
      <c r="AG437" s="262">
        <f>IF($Z437="",0,Shares!M437)</f>
        <v>0</v>
      </c>
      <c r="AH437" s="263">
        <f>IF($Z437="",0,Shares!N437)</f>
        <v>0</v>
      </c>
      <c r="AI437" s="240" t="str">
        <f>IF($Z437="","",RANK(AE437,$AE$2:$AE$1001)+COUNTIF($AE$2:AE437,AE437)-1)</f>
        <v/>
      </c>
      <c r="AJ437" s="240" t="str">
        <f>IF($AD437&lt;0,COUNT($AJ$1:AJ436)+1,"")</f>
        <v/>
      </c>
      <c r="AL437" s="240" t="str">
        <f>'All Ticker P&amp;L'!A437</f>
        <v/>
      </c>
      <c r="AM437" s="240" t="str">
        <f>'All Ticker P&amp;L'!B437</f>
        <v/>
      </c>
      <c r="AN437" s="240" t="str">
        <f>'All Ticker P&amp;L'!C437</f>
        <v/>
      </c>
      <c r="AO437" s="240" t="str">
        <f>'All Ticker P&amp;L'!D437</f>
        <v/>
      </c>
      <c r="AP437" s="240">
        <f>IF($AL437="",0,'All Ticker P&amp;L'!E437)</f>
        <v>0</v>
      </c>
      <c r="AQ437" s="262">
        <f>IF($AL437="",0,'All Ticker P&amp;L'!J437*'All Ticker P&amp;L'!I437)</f>
        <v>0</v>
      </c>
      <c r="AR437" s="262">
        <f>IF($AL437="",0,'All Ticker P&amp;L'!L437)</f>
        <v>0</v>
      </c>
      <c r="AS437" s="263">
        <f>IF($AL437="",0,'All Ticker P&amp;L'!M437)</f>
        <v>0</v>
      </c>
      <c r="AT437" s="240" t="str">
        <f>IF($AL437="","",RANK(AR437,$AR$2:$AR$1001)+COUNTIF($AR$2:AR437,AR437)-1)</f>
        <v/>
      </c>
      <c r="AU437" s="240" t="str">
        <f>IF($AL437="","",RANK(AV437,$AV$2:$AV$1001)+COUNTIF($AV$2:AV437,AV437)-1)</f>
        <v/>
      </c>
      <c r="AV437" s="262">
        <f t="shared" si="44"/>
        <v>0</v>
      </c>
    </row>
    <row r="438" spans="26:48" ht="15" customHeight="1" x14ac:dyDescent="0.2">
      <c r="Z438" s="240" t="str">
        <f>Shares!A438</f>
        <v/>
      </c>
      <c r="AA438" s="240" t="str">
        <f>Shares!B438</f>
        <v/>
      </c>
      <c r="AB438" s="240" t="str">
        <f>Shares!C438</f>
        <v/>
      </c>
      <c r="AC438" s="240" t="str">
        <f>Shares!D438</f>
        <v/>
      </c>
      <c r="AD438" s="240">
        <f>IF($Z438="",0,Shares!E438)</f>
        <v>0</v>
      </c>
      <c r="AE438" s="262">
        <f>IF($Z438="",0,Shares!K438*Shares!J438)</f>
        <v>0</v>
      </c>
      <c r="AF438" s="263">
        <f t="shared" si="43"/>
        <v>0</v>
      </c>
      <c r="AG438" s="262">
        <f>IF($Z438="",0,Shares!M438)</f>
        <v>0</v>
      </c>
      <c r="AH438" s="263">
        <f>IF($Z438="",0,Shares!N438)</f>
        <v>0</v>
      </c>
      <c r="AI438" s="240" t="str">
        <f>IF($Z438="","",RANK(AE438,$AE$2:$AE$1001)+COUNTIF($AE$2:AE438,AE438)-1)</f>
        <v/>
      </c>
      <c r="AJ438" s="240" t="str">
        <f>IF($AD438&lt;0,COUNT($AJ$1:AJ437)+1,"")</f>
        <v/>
      </c>
      <c r="AL438" s="240" t="str">
        <f>'All Ticker P&amp;L'!A438</f>
        <v/>
      </c>
      <c r="AM438" s="240" t="str">
        <f>'All Ticker P&amp;L'!B438</f>
        <v/>
      </c>
      <c r="AN438" s="240" t="str">
        <f>'All Ticker P&amp;L'!C438</f>
        <v/>
      </c>
      <c r="AO438" s="240" t="str">
        <f>'All Ticker P&amp;L'!D438</f>
        <v/>
      </c>
      <c r="AP438" s="240">
        <f>IF($AL438="",0,'All Ticker P&amp;L'!E438)</f>
        <v>0</v>
      </c>
      <c r="AQ438" s="262">
        <f>IF($AL438="",0,'All Ticker P&amp;L'!J438*'All Ticker P&amp;L'!I438)</f>
        <v>0</v>
      </c>
      <c r="AR438" s="262">
        <f>IF($AL438="",0,'All Ticker P&amp;L'!L438)</f>
        <v>0</v>
      </c>
      <c r="AS438" s="263">
        <f>IF($AL438="",0,'All Ticker P&amp;L'!M438)</f>
        <v>0</v>
      </c>
      <c r="AT438" s="240" t="str">
        <f>IF($AL438="","",RANK(AR438,$AR$2:$AR$1001)+COUNTIF($AR$2:AR438,AR438)-1)</f>
        <v/>
      </c>
      <c r="AU438" s="240" t="str">
        <f>IF($AL438="","",RANK(AV438,$AV$2:$AV$1001)+COUNTIF($AV$2:AV438,AV438)-1)</f>
        <v/>
      </c>
      <c r="AV438" s="262">
        <f t="shared" si="44"/>
        <v>0</v>
      </c>
    </row>
    <row r="439" spans="26:48" ht="15" customHeight="1" x14ac:dyDescent="0.2">
      <c r="Z439" s="240" t="str">
        <f>Shares!A439</f>
        <v/>
      </c>
      <c r="AA439" s="240" t="str">
        <f>Shares!B439</f>
        <v/>
      </c>
      <c r="AB439" s="240" t="str">
        <f>Shares!C439</f>
        <v/>
      </c>
      <c r="AC439" s="240" t="str">
        <f>Shares!D439</f>
        <v/>
      </c>
      <c r="AD439" s="240">
        <f>IF($Z439="",0,Shares!E439)</f>
        <v>0</v>
      </c>
      <c r="AE439" s="262">
        <f>IF($Z439="",0,Shares!K439*Shares!J439)</f>
        <v>0</v>
      </c>
      <c r="AF439" s="263">
        <f t="shared" si="43"/>
        <v>0</v>
      </c>
      <c r="AG439" s="262">
        <f>IF($Z439="",0,Shares!M439)</f>
        <v>0</v>
      </c>
      <c r="AH439" s="263">
        <f>IF($Z439="",0,Shares!N439)</f>
        <v>0</v>
      </c>
      <c r="AI439" s="240" t="str">
        <f>IF($Z439="","",RANK(AE439,$AE$2:$AE$1001)+COUNTIF($AE$2:AE439,AE439)-1)</f>
        <v/>
      </c>
      <c r="AJ439" s="240" t="str">
        <f>IF($AD439&lt;0,COUNT($AJ$1:AJ438)+1,"")</f>
        <v/>
      </c>
      <c r="AL439" s="240" t="str">
        <f>'All Ticker P&amp;L'!A439</f>
        <v/>
      </c>
      <c r="AM439" s="240" t="str">
        <f>'All Ticker P&amp;L'!B439</f>
        <v/>
      </c>
      <c r="AN439" s="240" t="str">
        <f>'All Ticker P&amp;L'!C439</f>
        <v/>
      </c>
      <c r="AO439" s="240" t="str">
        <f>'All Ticker P&amp;L'!D439</f>
        <v/>
      </c>
      <c r="AP439" s="240">
        <f>IF($AL439="",0,'All Ticker P&amp;L'!E439)</f>
        <v>0</v>
      </c>
      <c r="AQ439" s="262">
        <f>IF($AL439="",0,'All Ticker P&amp;L'!J439*'All Ticker P&amp;L'!I439)</f>
        <v>0</v>
      </c>
      <c r="AR439" s="262">
        <f>IF($AL439="",0,'All Ticker P&amp;L'!L439)</f>
        <v>0</v>
      </c>
      <c r="AS439" s="263">
        <f>IF($AL439="",0,'All Ticker P&amp;L'!M439)</f>
        <v>0</v>
      </c>
      <c r="AT439" s="240" t="str">
        <f>IF($AL439="","",RANK(AR439,$AR$2:$AR$1001)+COUNTIF($AR$2:AR439,AR439)-1)</f>
        <v/>
      </c>
      <c r="AU439" s="240" t="str">
        <f>IF($AL439="","",RANK(AV439,$AV$2:$AV$1001)+COUNTIF($AV$2:AV439,AV439)-1)</f>
        <v/>
      </c>
      <c r="AV439" s="262">
        <f t="shared" si="44"/>
        <v>0</v>
      </c>
    </row>
    <row r="440" spans="26:48" ht="15" customHeight="1" x14ac:dyDescent="0.2">
      <c r="Z440" s="240" t="str">
        <f>Shares!A440</f>
        <v/>
      </c>
      <c r="AA440" s="240" t="str">
        <f>Shares!B440</f>
        <v/>
      </c>
      <c r="AB440" s="240" t="str">
        <f>Shares!C440</f>
        <v/>
      </c>
      <c r="AC440" s="240" t="str">
        <f>Shares!D440</f>
        <v/>
      </c>
      <c r="AD440" s="240">
        <f>IF($Z440="",0,Shares!E440)</f>
        <v>0</v>
      </c>
      <c r="AE440" s="262">
        <f>IF($Z440="",0,Shares!K440*Shares!J440)</f>
        <v>0</v>
      </c>
      <c r="AF440" s="263">
        <f t="shared" si="43"/>
        <v>0</v>
      </c>
      <c r="AG440" s="262">
        <f>IF($Z440="",0,Shares!M440)</f>
        <v>0</v>
      </c>
      <c r="AH440" s="263">
        <f>IF($Z440="",0,Shares!N440)</f>
        <v>0</v>
      </c>
      <c r="AI440" s="240" t="str">
        <f>IF($Z440="","",RANK(AE440,$AE$2:$AE$1001)+COUNTIF($AE$2:AE440,AE440)-1)</f>
        <v/>
      </c>
      <c r="AJ440" s="240" t="str">
        <f>IF($AD440&lt;0,COUNT($AJ$1:AJ439)+1,"")</f>
        <v/>
      </c>
      <c r="AL440" s="240" t="str">
        <f>'All Ticker P&amp;L'!A440</f>
        <v/>
      </c>
      <c r="AM440" s="240" t="str">
        <f>'All Ticker P&amp;L'!B440</f>
        <v/>
      </c>
      <c r="AN440" s="240" t="str">
        <f>'All Ticker P&amp;L'!C440</f>
        <v/>
      </c>
      <c r="AO440" s="240" t="str">
        <f>'All Ticker P&amp;L'!D440</f>
        <v/>
      </c>
      <c r="AP440" s="240">
        <f>IF($AL440="",0,'All Ticker P&amp;L'!E440)</f>
        <v>0</v>
      </c>
      <c r="AQ440" s="262">
        <f>IF($AL440="",0,'All Ticker P&amp;L'!J440*'All Ticker P&amp;L'!I440)</f>
        <v>0</v>
      </c>
      <c r="AR440" s="262">
        <f>IF($AL440="",0,'All Ticker P&amp;L'!L440)</f>
        <v>0</v>
      </c>
      <c r="AS440" s="263">
        <f>IF($AL440="",0,'All Ticker P&amp;L'!M440)</f>
        <v>0</v>
      </c>
      <c r="AT440" s="240" t="str">
        <f>IF($AL440="","",RANK(AR440,$AR$2:$AR$1001)+COUNTIF($AR$2:AR440,AR440)-1)</f>
        <v/>
      </c>
      <c r="AU440" s="240" t="str">
        <f>IF($AL440="","",RANK(AV440,$AV$2:$AV$1001)+COUNTIF($AV$2:AV440,AV440)-1)</f>
        <v/>
      </c>
      <c r="AV440" s="262">
        <f t="shared" si="44"/>
        <v>0</v>
      </c>
    </row>
    <row r="441" spans="26:48" ht="15" customHeight="1" x14ac:dyDescent="0.2">
      <c r="Z441" s="240" t="str">
        <f>Shares!A441</f>
        <v/>
      </c>
      <c r="AA441" s="240" t="str">
        <f>Shares!B441</f>
        <v/>
      </c>
      <c r="AB441" s="240" t="str">
        <f>Shares!C441</f>
        <v/>
      </c>
      <c r="AC441" s="240" t="str">
        <f>Shares!D441</f>
        <v/>
      </c>
      <c r="AD441" s="240">
        <f>IF($Z441="",0,Shares!E441)</f>
        <v>0</v>
      </c>
      <c r="AE441" s="262">
        <f>IF($Z441="",0,Shares!K441*Shares!J441)</f>
        <v>0</v>
      </c>
      <c r="AF441" s="263">
        <f t="shared" si="43"/>
        <v>0</v>
      </c>
      <c r="AG441" s="262">
        <f>IF($Z441="",0,Shares!M441)</f>
        <v>0</v>
      </c>
      <c r="AH441" s="263">
        <f>IF($Z441="",0,Shares!N441)</f>
        <v>0</v>
      </c>
      <c r="AI441" s="240" t="str">
        <f>IF($Z441="","",RANK(AE441,$AE$2:$AE$1001)+COUNTIF($AE$2:AE441,AE441)-1)</f>
        <v/>
      </c>
      <c r="AJ441" s="240" t="str">
        <f>IF($AD441&lt;0,COUNT($AJ$1:AJ440)+1,"")</f>
        <v/>
      </c>
      <c r="AL441" s="240" t="str">
        <f>'All Ticker P&amp;L'!A441</f>
        <v/>
      </c>
      <c r="AM441" s="240" t="str">
        <f>'All Ticker P&amp;L'!B441</f>
        <v/>
      </c>
      <c r="AN441" s="240" t="str">
        <f>'All Ticker P&amp;L'!C441</f>
        <v/>
      </c>
      <c r="AO441" s="240" t="str">
        <f>'All Ticker P&amp;L'!D441</f>
        <v/>
      </c>
      <c r="AP441" s="240">
        <f>IF($AL441="",0,'All Ticker P&amp;L'!E441)</f>
        <v>0</v>
      </c>
      <c r="AQ441" s="262">
        <f>IF($AL441="",0,'All Ticker P&amp;L'!J441*'All Ticker P&amp;L'!I441)</f>
        <v>0</v>
      </c>
      <c r="AR441" s="262">
        <f>IF($AL441="",0,'All Ticker P&amp;L'!L441)</f>
        <v>0</v>
      </c>
      <c r="AS441" s="263">
        <f>IF($AL441="",0,'All Ticker P&amp;L'!M441)</f>
        <v>0</v>
      </c>
      <c r="AT441" s="240" t="str">
        <f>IF($AL441="","",RANK(AR441,$AR$2:$AR$1001)+COUNTIF($AR$2:AR441,AR441)-1)</f>
        <v/>
      </c>
      <c r="AU441" s="240" t="str">
        <f>IF($AL441="","",RANK(AV441,$AV$2:$AV$1001)+COUNTIF($AV$2:AV441,AV441)-1)</f>
        <v/>
      </c>
      <c r="AV441" s="262">
        <f t="shared" si="44"/>
        <v>0</v>
      </c>
    </row>
    <row r="442" spans="26:48" ht="15" customHeight="1" x14ac:dyDescent="0.2">
      <c r="Z442" s="240" t="str">
        <f>Shares!A442</f>
        <v/>
      </c>
      <c r="AA442" s="240" t="str">
        <f>Shares!B442</f>
        <v/>
      </c>
      <c r="AB442" s="240" t="str">
        <f>Shares!C442</f>
        <v/>
      </c>
      <c r="AC442" s="240" t="str">
        <f>Shares!D442</f>
        <v/>
      </c>
      <c r="AD442" s="240">
        <f>IF($Z442="",0,Shares!E442)</f>
        <v>0</v>
      </c>
      <c r="AE442" s="262">
        <f>IF($Z442="",0,Shares!K442*Shares!J442)</f>
        <v>0</v>
      </c>
      <c r="AF442" s="263">
        <f t="shared" si="43"/>
        <v>0</v>
      </c>
      <c r="AG442" s="262">
        <f>IF($Z442="",0,Shares!M442)</f>
        <v>0</v>
      </c>
      <c r="AH442" s="263">
        <f>IF($Z442="",0,Shares!N442)</f>
        <v>0</v>
      </c>
      <c r="AI442" s="240" t="str">
        <f>IF($Z442="","",RANK(AE442,$AE$2:$AE$1001)+COUNTIF($AE$2:AE442,AE442)-1)</f>
        <v/>
      </c>
      <c r="AJ442" s="240" t="str">
        <f>IF($AD442&lt;0,COUNT($AJ$1:AJ441)+1,"")</f>
        <v/>
      </c>
      <c r="AL442" s="240" t="str">
        <f>'All Ticker P&amp;L'!A442</f>
        <v/>
      </c>
      <c r="AM442" s="240" t="str">
        <f>'All Ticker P&amp;L'!B442</f>
        <v/>
      </c>
      <c r="AN442" s="240" t="str">
        <f>'All Ticker P&amp;L'!C442</f>
        <v/>
      </c>
      <c r="AO442" s="240" t="str">
        <f>'All Ticker P&amp;L'!D442</f>
        <v/>
      </c>
      <c r="AP442" s="240">
        <f>IF($AL442="",0,'All Ticker P&amp;L'!E442)</f>
        <v>0</v>
      </c>
      <c r="AQ442" s="262">
        <f>IF($AL442="",0,'All Ticker P&amp;L'!J442*'All Ticker P&amp;L'!I442)</f>
        <v>0</v>
      </c>
      <c r="AR442" s="262">
        <f>IF($AL442="",0,'All Ticker P&amp;L'!L442)</f>
        <v>0</v>
      </c>
      <c r="AS442" s="263">
        <f>IF($AL442="",0,'All Ticker P&amp;L'!M442)</f>
        <v>0</v>
      </c>
      <c r="AT442" s="240" t="str">
        <f>IF($AL442="","",RANK(AR442,$AR$2:$AR$1001)+COUNTIF($AR$2:AR442,AR442)-1)</f>
        <v/>
      </c>
      <c r="AU442" s="240" t="str">
        <f>IF($AL442="","",RANK(AV442,$AV$2:$AV$1001)+COUNTIF($AV$2:AV442,AV442)-1)</f>
        <v/>
      </c>
      <c r="AV442" s="262">
        <f t="shared" si="44"/>
        <v>0</v>
      </c>
    </row>
    <row r="443" spans="26:48" ht="15" customHeight="1" x14ac:dyDescent="0.2">
      <c r="Z443" s="240" t="str">
        <f>Shares!A443</f>
        <v/>
      </c>
      <c r="AA443" s="240" t="str">
        <f>Shares!B443</f>
        <v/>
      </c>
      <c r="AB443" s="240" t="str">
        <f>Shares!C443</f>
        <v/>
      </c>
      <c r="AC443" s="240" t="str">
        <f>Shares!D443</f>
        <v/>
      </c>
      <c r="AD443" s="240">
        <f>IF($Z443="",0,Shares!E443)</f>
        <v>0</v>
      </c>
      <c r="AE443" s="262">
        <f>IF($Z443="",0,Shares!K443*Shares!J443)</f>
        <v>0</v>
      </c>
      <c r="AF443" s="263">
        <f t="shared" si="43"/>
        <v>0</v>
      </c>
      <c r="AG443" s="262">
        <f>IF($Z443="",0,Shares!M443)</f>
        <v>0</v>
      </c>
      <c r="AH443" s="263">
        <f>IF($Z443="",0,Shares!N443)</f>
        <v>0</v>
      </c>
      <c r="AI443" s="240" t="str">
        <f>IF($Z443="","",RANK(AE443,$AE$2:$AE$1001)+COUNTIF($AE$2:AE443,AE443)-1)</f>
        <v/>
      </c>
      <c r="AJ443" s="240" t="str">
        <f>IF($AD443&lt;0,COUNT($AJ$1:AJ442)+1,"")</f>
        <v/>
      </c>
      <c r="AL443" s="240" t="str">
        <f>'All Ticker P&amp;L'!A443</f>
        <v/>
      </c>
      <c r="AM443" s="240" t="str">
        <f>'All Ticker P&amp;L'!B443</f>
        <v/>
      </c>
      <c r="AN443" s="240" t="str">
        <f>'All Ticker P&amp;L'!C443</f>
        <v/>
      </c>
      <c r="AO443" s="240" t="str">
        <f>'All Ticker P&amp;L'!D443</f>
        <v/>
      </c>
      <c r="AP443" s="240">
        <f>IF($AL443="",0,'All Ticker P&amp;L'!E443)</f>
        <v>0</v>
      </c>
      <c r="AQ443" s="262">
        <f>IF($AL443="",0,'All Ticker P&amp;L'!J443*'All Ticker P&amp;L'!I443)</f>
        <v>0</v>
      </c>
      <c r="AR443" s="262">
        <f>IF($AL443="",0,'All Ticker P&amp;L'!L443)</f>
        <v>0</v>
      </c>
      <c r="AS443" s="263">
        <f>IF($AL443="",0,'All Ticker P&amp;L'!M443)</f>
        <v>0</v>
      </c>
      <c r="AT443" s="240" t="str">
        <f>IF($AL443="","",RANK(AR443,$AR$2:$AR$1001)+COUNTIF($AR$2:AR443,AR443)-1)</f>
        <v/>
      </c>
      <c r="AU443" s="240" t="str">
        <f>IF($AL443="","",RANK(AV443,$AV$2:$AV$1001)+COUNTIF($AV$2:AV443,AV443)-1)</f>
        <v/>
      </c>
      <c r="AV443" s="262">
        <f t="shared" si="44"/>
        <v>0</v>
      </c>
    </row>
    <row r="444" spans="26:48" ht="15" customHeight="1" x14ac:dyDescent="0.2">
      <c r="Z444" s="240" t="str">
        <f>Shares!A444</f>
        <v/>
      </c>
      <c r="AA444" s="240" t="str">
        <f>Shares!B444</f>
        <v/>
      </c>
      <c r="AB444" s="240" t="str">
        <f>Shares!C444</f>
        <v/>
      </c>
      <c r="AC444" s="240" t="str">
        <f>Shares!D444</f>
        <v/>
      </c>
      <c r="AD444" s="240">
        <f>IF($Z444="",0,Shares!E444)</f>
        <v>0</v>
      </c>
      <c r="AE444" s="262">
        <f>IF($Z444="",0,Shares!K444*Shares!J444)</f>
        <v>0</v>
      </c>
      <c r="AF444" s="263">
        <f t="shared" si="43"/>
        <v>0</v>
      </c>
      <c r="AG444" s="262">
        <f>IF($Z444="",0,Shares!M444)</f>
        <v>0</v>
      </c>
      <c r="AH444" s="263">
        <f>IF($Z444="",0,Shares!N444)</f>
        <v>0</v>
      </c>
      <c r="AI444" s="240" t="str">
        <f>IF($Z444="","",RANK(AE444,$AE$2:$AE$1001)+COUNTIF($AE$2:AE444,AE444)-1)</f>
        <v/>
      </c>
      <c r="AJ444" s="240" t="str">
        <f>IF($AD444&lt;0,COUNT($AJ$1:AJ443)+1,"")</f>
        <v/>
      </c>
      <c r="AL444" s="240" t="str">
        <f>'All Ticker P&amp;L'!A444</f>
        <v/>
      </c>
      <c r="AM444" s="240" t="str">
        <f>'All Ticker P&amp;L'!B444</f>
        <v/>
      </c>
      <c r="AN444" s="240" t="str">
        <f>'All Ticker P&amp;L'!C444</f>
        <v/>
      </c>
      <c r="AO444" s="240" t="str">
        <f>'All Ticker P&amp;L'!D444</f>
        <v/>
      </c>
      <c r="AP444" s="240">
        <f>IF($AL444="",0,'All Ticker P&amp;L'!E444)</f>
        <v>0</v>
      </c>
      <c r="AQ444" s="262">
        <f>IF($AL444="",0,'All Ticker P&amp;L'!J444*'All Ticker P&amp;L'!I444)</f>
        <v>0</v>
      </c>
      <c r="AR444" s="262">
        <f>IF($AL444="",0,'All Ticker P&amp;L'!L444)</f>
        <v>0</v>
      </c>
      <c r="AS444" s="263">
        <f>IF($AL444="",0,'All Ticker P&amp;L'!M444)</f>
        <v>0</v>
      </c>
      <c r="AT444" s="240" t="str">
        <f>IF($AL444="","",RANK(AR444,$AR$2:$AR$1001)+COUNTIF($AR$2:AR444,AR444)-1)</f>
        <v/>
      </c>
      <c r="AU444" s="240" t="str">
        <f>IF($AL444="","",RANK(AV444,$AV$2:$AV$1001)+COUNTIF($AV$2:AV444,AV444)-1)</f>
        <v/>
      </c>
      <c r="AV444" s="262">
        <f t="shared" si="44"/>
        <v>0</v>
      </c>
    </row>
    <row r="445" spans="26:48" ht="15" customHeight="1" x14ac:dyDescent="0.2">
      <c r="Z445" s="240" t="str">
        <f>Shares!A445</f>
        <v/>
      </c>
      <c r="AA445" s="240" t="str">
        <f>Shares!B445</f>
        <v/>
      </c>
      <c r="AB445" s="240" t="str">
        <f>Shares!C445</f>
        <v/>
      </c>
      <c r="AC445" s="240" t="str">
        <f>Shares!D445</f>
        <v/>
      </c>
      <c r="AD445" s="240">
        <f>IF($Z445="",0,Shares!E445)</f>
        <v>0</v>
      </c>
      <c r="AE445" s="262">
        <f>IF($Z445="",0,Shares!K445*Shares!J445)</f>
        <v>0</v>
      </c>
      <c r="AF445" s="263">
        <f t="shared" si="43"/>
        <v>0</v>
      </c>
      <c r="AG445" s="262">
        <f>IF($Z445="",0,Shares!M445)</f>
        <v>0</v>
      </c>
      <c r="AH445" s="263">
        <f>IF($Z445="",0,Shares!N445)</f>
        <v>0</v>
      </c>
      <c r="AI445" s="240" t="str">
        <f>IF($Z445="","",RANK(AE445,$AE$2:$AE$1001)+COUNTIF($AE$2:AE445,AE445)-1)</f>
        <v/>
      </c>
      <c r="AJ445" s="240" t="str">
        <f>IF($AD445&lt;0,COUNT($AJ$1:AJ444)+1,"")</f>
        <v/>
      </c>
      <c r="AL445" s="240" t="str">
        <f>'All Ticker P&amp;L'!A445</f>
        <v/>
      </c>
      <c r="AM445" s="240" t="str">
        <f>'All Ticker P&amp;L'!B445</f>
        <v/>
      </c>
      <c r="AN445" s="240" t="str">
        <f>'All Ticker P&amp;L'!C445</f>
        <v/>
      </c>
      <c r="AO445" s="240" t="str">
        <f>'All Ticker P&amp;L'!D445</f>
        <v/>
      </c>
      <c r="AP445" s="240">
        <f>IF($AL445="",0,'All Ticker P&amp;L'!E445)</f>
        <v>0</v>
      </c>
      <c r="AQ445" s="262">
        <f>IF($AL445="",0,'All Ticker P&amp;L'!J445*'All Ticker P&amp;L'!I445)</f>
        <v>0</v>
      </c>
      <c r="AR445" s="262">
        <f>IF($AL445="",0,'All Ticker P&amp;L'!L445)</f>
        <v>0</v>
      </c>
      <c r="AS445" s="263">
        <f>IF($AL445="",0,'All Ticker P&amp;L'!M445)</f>
        <v>0</v>
      </c>
      <c r="AT445" s="240" t="str">
        <f>IF($AL445="","",RANK(AR445,$AR$2:$AR$1001)+COUNTIF($AR$2:AR445,AR445)-1)</f>
        <v/>
      </c>
      <c r="AU445" s="240" t="str">
        <f>IF($AL445="","",RANK(AV445,$AV$2:$AV$1001)+COUNTIF($AV$2:AV445,AV445)-1)</f>
        <v/>
      </c>
      <c r="AV445" s="262">
        <f t="shared" si="44"/>
        <v>0</v>
      </c>
    </row>
    <row r="446" spans="26:48" ht="15" customHeight="1" x14ac:dyDescent="0.2">
      <c r="Z446" s="240" t="str">
        <f>Shares!A446</f>
        <v/>
      </c>
      <c r="AA446" s="240" t="str">
        <f>Shares!B446</f>
        <v/>
      </c>
      <c r="AB446" s="240" t="str">
        <f>Shares!C446</f>
        <v/>
      </c>
      <c r="AC446" s="240" t="str">
        <f>Shares!D446</f>
        <v/>
      </c>
      <c r="AD446" s="240">
        <f>IF($Z446="",0,Shares!E446)</f>
        <v>0</v>
      </c>
      <c r="AE446" s="262">
        <f>IF($Z446="",0,Shares!K446*Shares!J446)</f>
        <v>0</v>
      </c>
      <c r="AF446" s="263">
        <f t="shared" si="43"/>
        <v>0</v>
      </c>
      <c r="AG446" s="262">
        <f>IF($Z446="",0,Shares!M446)</f>
        <v>0</v>
      </c>
      <c r="AH446" s="263">
        <f>IF($Z446="",0,Shares!N446)</f>
        <v>0</v>
      </c>
      <c r="AI446" s="240" t="str">
        <f>IF($Z446="","",RANK(AE446,$AE$2:$AE$1001)+COUNTIF($AE$2:AE446,AE446)-1)</f>
        <v/>
      </c>
      <c r="AJ446" s="240" t="str">
        <f>IF($AD446&lt;0,COUNT($AJ$1:AJ445)+1,"")</f>
        <v/>
      </c>
      <c r="AL446" s="240" t="str">
        <f>'All Ticker P&amp;L'!A446</f>
        <v/>
      </c>
      <c r="AM446" s="240" t="str">
        <f>'All Ticker P&amp;L'!B446</f>
        <v/>
      </c>
      <c r="AN446" s="240" t="str">
        <f>'All Ticker P&amp;L'!C446</f>
        <v/>
      </c>
      <c r="AO446" s="240" t="str">
        <f>'All Ticker P&amp;L'!D446</f>
        <v/>
      </c>
      <c r="AP446" s="240">
        <f>IF($AL446="",0,'All Ticker P&amp;L'!E446)</f>
        <v>0</v>
      </c>
      <c r="AQ446" s="262">
        <f>IF($AL446="",0,'All Ticker P&amp;L'!J446*'All Ticker P&amp;L'!I446)</f>
        <v>0</v>
      </c>
      <c r="AR446" s="262">
        <f>IF($AL446="",0,'All Ticker P&amp;L'!L446)</f>
        <v>0</v>
      </c>
      <c r="AS446" s="263">
        <f>IF($AL446="",0,'All Ticker P&amp;L'!M446)</f>
        <v>0</v>
      </c>
      <c r="AT446" s="240" t="str">
        <f>IF($AL446="","",RANK(AR446,$AR$2:$AR$1001)+COUNTIF($AR$2:AR446,AR446)-1)</f>
        <v/>
      </c>
      <c r="AU446" s="240" t="str">
        <f>IF($AL446="","",RANK(AV446,$AV$2:$AV$1001)+COUNTIF($AV$2:AV446,AV446)-1)</f>
        <v/>
      </c>
      <c r="AV446" s="262">
        <f t="shared" si="44"/>
        <v>0</v>
      </c>
    </row>
    <row r="447" spans="26:48" ht="15" customHeight="1" x14ac:dyDescent="0.2">
      <c r="Z447" s="240" t="str">
        <f>Shares!A447</f>
        <v/>
      </c>
      <c r="AA447" s="240" t="str">
        <f>Shares!B447</f>
        <v/>
      </c>
      <c r="AB447" s="240" t="str">
        <f>Shares!C447</f>
        <v/>
      </c>
      <c r="AC447" s="240" t="str">
        <f>Shares!D447</f>
        <v/>
      </c>
      <c r="AD447" s="240">
        <f>IF($Z447="",0,Shares!E447)</f>
        <v>0</v>
      </c>
      <c r="AE447" s="262">
        <f>IF($Z447="",0,Shares!K447*Shares!J447)</f>
        <v>0</v>
      </c>
      <c r="AF447" s="263">
        <f t="shared" si="43"/>
        <v>0</v>
      </c>
      <c r="AG447" s="262">
        <f>IF($Z447="",0,Shares!M447)</f>
        <v>0</v>
      </c>
      <c r="AH447" s="263">
        <f>IF($Z447="",0,Shares!N447)</f>
        <v>0</v>
      </c>
      <c r="AI447" s="240" t="str">
        <f>IF($Z447="","",RANK(AE447,$AE$2:$AE$1001)+COUNTIF($AE$2:AE447,AE447)-1)</f>
        <v/>
      </c>
      <c r="AJ447" s="240" t="str">
        <f>IF($AD447&lt;0,COUNT($AJ$1:AJ446)+1,"")</f>
        <v/>
      </c>
      <c r="AL447" s="240" t="str">
        <f>'All Ticker P&amp;L'!A447</f>
        <v/>
      </c>
      <c r="AM447" s="240" t="str">
        <f>'All Ticker P&amp;L'!B447</f>
        <v/>
      </c>
      <c r="AN447" s="240" t="str">
        <f>'All Ticker P&amp;L'!C447</f>
        <v/>
      </c>
      <c r="AO447" s="240" t="str">
        <f>'All Ticker P&amp;L'!D447</f>
        <v/>
      </c>
      <c r="AP447" s="240">
        <f>IF($AL447="",0,'All Ticker P&amp;L'!E447)</f>
        <v>0</v>
      </c>
      <c r="AQ447" s="262">
        <f>IF($AL447="",0,'All Ticker P&amp;L'!J447*'All Ticker P&amp;L'!I447)</f>
        <v>0</v>
      </c>
      <c r="AR447" s="262">
        <f>IF($AL447="",0,'All Ticker P&amp;L'!L447)</f>
        <v>0</v>
      </c>
      <c r="AS447" s="263">
        <f>IF($AL447="",0,'All Ticker P&amp;L'!M447)</f>
        <v>0</v>
      </c>
      <c r="AT447" s="240" t="str">
        <f>IF($AL447="","",RANK(AR447,$AR$2:$AR$1001)+COUNTIF($AR$2:AR447,AR447)-1)</f>
        <v/>
      </c>
      <c r="AU447" s="240" t="str">
        <f>IF($AL447="","",RANK(AV447,$AV$2:$AV$1001)+COUNTIF($AV$2:AV447,AV447)-1)</f>
        <v/>
      </c>
      <c r="AV447" s="262">
        <f t="shared" si="44"/>
        <v>0</v>
      </c>
    </row>
    <row r="448" spans="26:48" ht="15" customHeight="1" x14ac:dyDescent="0.2">
      <c r="Z448" s="240" t="str">
        <f>Shares!A448</f>
        <v/>
      </c>
      <c r="AA448" s="240" t="str">
        <f>Shares!B448</f>
        <v/>
      </c>
      <c r="AB448" s="240" t="str">
        <f>Shares!C448</f>
        <v/>
      </c>
      <c r="AC448" s="240" t="str">
        <f>Shares!D448</f>
        <v/>
      </c>
      <c r="AD448" s="240">
        <f>IF($Z448="",0,Shares!E448)</f>
        <v>0</v>
      </c>
      <c r="AE448" s="262">
        <f>IF($Z448="",0,Shares!K448*Shares!J448)</f>
        <v>0</v>
      </c>
      <c r="AF448" s="263">
        <f t="shared" si="43"/>
        <v>0</v>
      </c>
      <c r="AG448" s="262">
        <f>IF($Z448="",0,Shares!M448)</f>
        <v>0</v>
      </c>
      <c r="AH448" s="263">
        <f>IF($Z448="",0,Shares!N448)</f>
        <v>0</v>
      </c>
      <c r="AI448" s="240" t="str">
        <f>IF($Z448="","",RANK(AE448,$AE$2:$AE$1001)+COUNTIF($AE$2:AE448,AE448)-1)</f>
        <v/>
      </c>
      <c r="AJ448" s="240" t="str">
        <f>IF($AD448&lt;0,COUNT($AJ$1:AJ447)+1,"")</f>
        <v/>
      </c>
      <c r="AL448" s="240" t="str">
        <f>'All Ticker P&amp;L'!A448</f>
        <v/>
      </c>
      <c r="AM448" s="240" t="str">
        <f>'All Ticker P&amp;L'!B448</f>
        <v/>
      </c>
      <c r="AN448" s="240" t="str">
        <f>'All Ticker P&amp;L'!C448</f>
        <v/>
      </c>
      <c r="AO448" s="240" t="str">
        <f>'All Ticker P&amp;L'!D448</f>
        <v/>
      </c>
      <c r="AP448" s="240">
        <f>IF($AL448="",0,'All Ticker P&amp;L'!E448)</f>
        <v>0</v>
      </c>
      <c r="AQ448" s="262">
        <f>IF($AL448="",0,'All Ticker P&amp;L'!J448*'All Ticker P&amp;L'!I448)</f>
        <v>0</v>
      </c>
      <c r="AR448" s="262">
        <f>IF($AL448="",0,'All Ticker P&amp;L'!L448)</f>
        <v>0</v>
      </c>
      <c r="AS448" s="263">
        <f>IF($AL448="",0,'All Ticker P&amp;L'!M448)</f>
        <v>0</v>
      </c>
      <c r="AT448" s="240" t="str">
        <f>IF($AL448="","",RANK(AR448,$AR$2:$AR$1001)+COUNTIF($AR$2:AR448,AR448)-1)</f>
        <v/>
      </c>
      <c r="AU448" s="240" t="str">
        <f>IF($AL448="","",RANK(AV448,$AV$2:$AV$1001)+COUNTIF($AV$2:AV448,AV448)-1)</f>
        <v/>
      </c>
      <c r="AV448" s="262">
        <f t="shared" si="44"/>
        <v>0</v>
      </c>
    </row>
    <row r="449" spans="26:48" ht="15" customHeight="1" x14ac:dyDescent="0.2">
      <c r="Z449" s="240" t="str">
        <f>Shares!A449</f>
        <v/>
      </c>
      <c r="AA449" s="240" t="str">
        <f>Shares!B449</f>
        <v/>
      </c>
      <c r="AB449" s="240" t="str">
        <f>Shares!C449</f>
        <v/>
      </c>
      <c r="AC449" s="240" t="str">
        <f>Shares!D449</f>
        <v/>
      </c>
      <c r="AD449" s="240">
        <f>IF($Z449="",0,Shares!E449)</f>
        <v>0</v>
      </c>
      <c r="AE449" s="262">
        <f>IF($Z449="",0,Shares!K449*Shares!J449)</f>
        <v>0</v>
      </c>
      <c r="AF449" s="263">
        <f t="shared" si="43"/>
        <v>0</v>
      </c>
      <c r="AG449" s="262">
        <f>IF($Z449="",0,Shares!M449)</f>
        <v>0</v>
      </c>
      <c r="AH449" s="263">
        <f>IF($Z449="",0,Shares!N449)</f>
        <v>0</v>
      </c>
      <c r="AI449" s="240" t="str">
        <f>IF($Z449="","",RANK(AE449,$AE$2:$AE$1001)+COUNTIF($AE$2:AE449,AE449)-1)</f>
        <v/>
      </c>
      <c r="AJ449" s="240" t="str">
        <f>IF($AD449&lt;0,COUNT($AJ$1:AJ448)+1,"")</f>
        <v/>
      </c>
      <c r="AL449" s="240" t="str">
        <f>'All Ticker P&amp;L'!A449</f>
        <v/>
      </c>
      <c r="AM449" s="240" t="str">
        <f>'All Ticker P&amp;L'!B449</f>
        <v/>
      </c>
      <c r="AN449" s="240" t="str">
        <f>'All Ticker P&amp;L'!C449</f>
        <v/>
      </c>
      <c r="AO449" s="240" t="str">
        <f>'All Ticker P&amp;L'!D449</f>
        <v/>
      </c>
      <c r="AP449" s="240">
        <f>IF($AL449="",0,'All Ticker P&amp;L'!E449)</f>
        <v>0</v>
      </c>
      <c r="AQ449" s="262">
        <f>IF($AL449="",0,'All Ticker P&amp;L'!J449*'All Ticker P&amp;L'!I449)</f>
        <v>0</v>
      </c>
      <c r="AR449" s="262">
        <f>IF($AL449="",0,'All Ticker P&amp;L'!L449)</f>
        <v>0</v>
      </c>
      <c r="AS449" s="263">
        <f>IF($AL449="",0,'All Ticker P&amp;L'!M449)</f>
        <v>0</v>
      </c>
      <c r="AT449" s="240" t="str">
        <f>IF($AL449="","",RANK(AR449,$AR$2:$AR$1001)+COUNTIF($AR$2:AR449,AR449)-1)</f>
        <v/>
      </c>
      <c r="AU449" s="240" t="str">
        <f>IF($AL449="","",RANK(AV449,$AV$2:$AV$1001)+COUNTIF($AV$2:AV449,AV449)-1)</f>
        <v/>
      </c>
      <c r="AV449" s="262">
        <f t="shared" si="44"/>
        <v>0</v>
      </c>
    </row>
    <row r="450" spans="26:48" ht="15" customHeight="1" x14ac:dyDescent="0.2">
      <c r="Z450" s="240" t="str">
        <f>Shares!A450</f>
        <v/>
      </c>
      <c r="AA450" s="240" t="str">
        <f>Shares!B450</f>
        <v/>
      </c>
      <c r="AB450" s="240" t="str">
        <f>Shares!C450</f>
        <v/>
      </c>
      <c r="AC450" s="240" t="str">
        <f>Shares!D450</f>
        <v/>
      </c>
      <c r="AD450" s="240">
        <f>IF($Z450="",0,Shares!E450)</f>
        <v>0</v>
      </c>
      <c r="AE450" s="262">
        <f>IF($Z450="",0,Shares!K450*Shares!J450)</f>
        <v>0</v>
      </c>
      <c r="AF450" s="263">
        <f t="shared" ref="AF450:AF513" si="45">IFERROR(AE450/$B$5,0)</f>
        <v>0</v>
      </c>
      <c r="AG450" s="262">
        <f>IF($Z450="",0,Shares!M450)</f>
        <v>0</v>
      </c>
      <c r="AH450" s="263">
        <f>IF($Z450="",0,Shares!N450)</f>
        <v>0</v>
      </c>
      <c r="AI450" s="240" t="str">
        <f>IF($Z450="","",RANK(AE450,$AE$2:$AE$1001)+COUNTIF($AE$2:AE450,AE450)-1)</f>
        <v/>
      </c>
      <c r="AJ450" s="240" t="str">
        <f>IF($AD450&lt;0,COUNT($AJ$1:AJ449)+1,"")</f>
        <v/>
      </c>
      <c r="AL450" s="240" t="str">
        <f>'All Ticker P&amp;L'!A450</f>
        <v/>
      </c>
      <c r="AM450" s="240" t="str">
        <f>'All Ticker P&amp;L'!B450</f>
        <v/>
      </c>
      <c r="AN450" s="240" t="str">
        <f>'All Ticker P&amp;L'!C450</f>
        <v/>
      </c>
      <c r="AO450" s="240" t="str">
        <f>'All Ticker P&amp;L'!D450</f>
        <v/>
      </c>
      <c r="AP450" s="240">
        <f>IF($AL450="",0,'All Ticker P&amp;L'!E450)</f>
        <v>0</v>
      </c>
      <c r="AQ450" s="262">
        <f>IF($AL450="",0,'All Ticker P&amp;L'!J450*'All Ticker P&amp;L'!I450)</f>
        <v>0</v>
      </c>
      <c r="AR450" s="262">
        <f>IF($AL450="",0,'All Ticker P&amp;L'!L450)</f>
        <v>0</v>
      </c>
      <c r="AS450" s="263">
        <f>IF($AL450="",0,'All Ticker P&amp;L'!M450)</f>
        <v>0</v>
      </c>
      <c r="AT450" s="240" t="str">
        <f>IF($AL450="","",RANK(AR450,$AR$2:$AR$1001)+COUNTIF($AR$2:AR450,AR450)-1)</f>
        <v/>
      </c>
      <c r="AU450" s="240" t="str">
        <f>IF($AL450="","",RANK(AV450,$AV$2:$AV$1001)+COUNTIF($AV$2:AV450,AV450)-1)</f>
        <v/>
      </c>
      <c r="AV450" s="262">
        <f t="shared" ref="AV450:AV513" si="46">-AR450</f>
        <v>0</v>
      </c>
    </row>
    <row r="451" spans="26:48" ht="15" customHeight="1" x14ac:dyDescent="0.2">
      <c r="Z451" s="240" t="str">
        <f>Shares!A451</f>
        <v/>
      </c>
      <c r="AA451" s="240" t="str">
        <f>Shares!B451</f>
        <v/>
      </c>
      <c r="AB451" s="240" t="str">
        <f>Shares!C451</f>
        <v/>
      </c>
      <c r="AC451" s="240" t="str">
        <f>Shares!D451</f>
        <v/>
      </c>
      <c r="AD451" s="240">
        <f>IF($Z451="",0,Shares!E451)</f>
        <v>0</v>
      </c>
      <c r="AE451" s="262">
        <f>IF($Z451="",0,Shares!K451*Shares!J451)</f>
        <v>0</v>
      </c>
      <c r="AF451" s="263">
        <f t="shared" si="45"/>
        <v>0</v>
      </c>
      <c r="AG451" s="262">
        <f>IF($Z451="",0,Shares!M451)</f>
        <v>0</v>
      </c>
      <c r="AH451" s="263">
        <f>IF($Z451="",0,Shares!N451)</f>
        <v>0</v>
      </c>
      <c r="AI451" s="240" t="str">
        <f>IF($Z451="","",RANK(AE451,$AE$2:$AE$1001)+COUNTIF($AE$2:AE451,AE451)-1)</f>
        <v/>
      </c>
      <c r="AJ451" s="240" t="str">
        <f>IF($AD451&lt;0,COUNT($AJ$1:AJ450)+1,"")</f>
        <v/>
      </c>
      <c r="AL451" s="240" t="str">
        <f>'All Ticker P&amp;L'!A451</f>
        <v/>
      </c>
      <c r="AM451" s="240" t="str">
        <f>'All Ticker P&amp;L'!B451</f>
        <v/>
      </c>
      <c r="AN451" s="240" t="str">
        <f>'All Ticker P&amp;L'!C451</f>
        <v/>
      </c>
      <c r="AO451" s="240" t="str">
        <f>'All Ticker P&amp;L'!D451</f>
        <v/>
      </c>
      <c r="AP451" s="240">
        <f>IF($AL451="",0,'All Ticker P&amp;L'!E451)</f>
        <v>0</v>
      </c>
      <c r="AQ451" s="262">
        <f>IF($AL451="",0,'All Ticker P&amp;L'!J451*'All Ticker P&amp;L'!I451)</f>
        <v>0</v>
      </c>
      <c r="AR451" s="262">
        <f>IF($AL451="",0,'All Ticker P&amp;L'!L451)</f>
        <v>0</v>
      </c>
      <c r="AS451" s="263">
        <f>IF($AL451="",0,'All Ticker P&amp;L'!M451)</f>
        <v>0</v>
      </c>
      <c r="AT451" s="240" t="str">
        <f>IF($AL451="","",RANK(AR451,$AR$2:$AR$1001)+COUNTIF($AR$2:AR451,AR451)-1)</f>
        <v/>
      </c>
      <c r="AU451" s="240" t="str">
        <f>IF($AL451="","",RANK(AV451,$AV$2:$AV$1001)+COUNTIF($AV$2:AV451,AV451)-1)</f>
        <v/>
      </c>
      <c r="AV451" s="262">
        <f t="shared" si="46"/>
        <v>0</v>
      </c>
    </row>
    <row r="452" spans="26:48" ht="15" customHeight="1" x14ac:dyDescent="0.2">
      <c r="Z452" s="240" t="str">
        <f>Shares!A452</f>
        <v/>
      </c>
      <c r="AA452" s="240" t="str">
        <f>Shares!B452</f>
        <v/>
      </c>
      <c r="AB452" s="240" t="str">
        <f>Shares!C452</f>
        <v/>
      </c>
      <c r="AC452" s="240" t="str">
        <f>Shares!D452</f>
        <v/>
      </c>
      <c r="AD452" s="240">
        <f>IF($Z452="",0,Shares!E452)</f>
        <v>0</v>
      </c>
      <c r="AE452" s="262">
        <f>IF($Z452="",0,Shares!K452*Shares!J452)</f>
        <v>0</v>
      </c>
      <c r="AF452" s="263">
        <f t="shared" si="45"/>
        <v>0</v>
      </c>
      <c r="AG452" s="262">
        <f>IF($Z452="",0,Shares!M452)</f>
        <v>0</v>
      </c>
      <c r="AH452" s="263">
        <f>IF($Z452="",0,Shares!N452)</f>
        <v>0</v>
      </c>
      <c r="AI452" s="240" t="str">
        <f>IF($Z452="","",RANK(AE452,$AE$2:$AE$1001)+COUNTIF($AE$2:AE452,AE452)-1)</f>
        <v/>
      </c>
      <c r="AJ452" s="240" t="str">
        <f>IF($AD452&lt;0,COUNT($AJ$1:AJ451)+1,"")</f>
        <v/>
      </c>
      <c r="AL452" s="240" t="str">
        <f>'All Ticker P&amp;L'!A452</f>
        <v/>
      </c>
      <c r="AM452" s="240" t="str">
        <f>'All Ticker P&amp;L'!B452</f>
        <v/>
      </c>
      <c r="AN452" s="240" t="str">
        <f>'All Ticker P&amp;L'!C452</f>
        <v/>
      </c>
      <c r="AO452" s="240" t="str">
        <f>'All Ticker P&amp;L'!D452</f>
        <v/>
      </c>
      <c r="AP452" s="240">
        <f>IF($AL452="",0,'All Ticker P&amp;L'!E452)</f>
        <v>0</v>
      </c>
      <c r="AQ452" s="262">
        <f>IF($AL452="",0,'All Ticker P&amp;L'!J452*'All Ticker P&amp;L'!I452)</f>
        <v>0</v>
      </c>
      <c r="AR452" s="262">
        <f>IF($AL452="",0,'All Ticker P&amp;L'!L452)</f>
        <v>0</v>
      </c>
      <c r="AS452" s="263">
        <f>IF($AL452="",0,'All Ticker P&amp;L'!M452)</f>
        <v>0</v>
      </c>
      <c r="AT452" s="240" t="str">
        <f>IF($AL452="","",RANK(AR452,$AR$2:$AR$1001)+COUNTIF($AR$2:AR452,AR452)-1)</f>
        <v/>
      </c>
      <c r="AU452" s="240" t="str">
        <f>IF($AL452="","",RANK(AV452,$AV$2:$AV$1001)+COUNTIF($AV$2:AV452,AV452)-1)</f>
        <v/>
      </c>
      <c r="AV452" s="262">
        <f t="shared" si="46"/>
        <v>0</v>
      </c>
    </row>
    <row r="453" spans="26:48" ht="15" customHeight="1" x14ac:dyDescent="0.2">
      <c r="Z453" s="240" t="str">
        <f>Shares!A453</f>
        <v/>
      </c>
      <c r="AA453" s="240" t="str">
        <f>Shares!B453</f>
        <v/>
      </c>
      <c r="AB453" s="240" t="str">
        <f>Shares!C453</f>
        <v/>
      </c>
      <c r="AC453" s="240" t="str">
        <f>Shares!D453</f>
        <v/>
      </c>
      <c r="AD453" s="240">
        <f>IF($Z453="",0,Shares!E453)</f>
        <v>0</v>
      </c>
      <c r="AE453" s="262">
        <f>IF($Z453="",0,Shares!K453*Shares!J453)</f>
        <v>0</v>
      </c>
      <c r="AF453" s="263">
        <f t="shared" si="45"/>
        <v>0</v>
      </c>
      <c r="AG453" s="262">
        <f>IF($Z453="",0,Shares!M453)</f>
        <v>0</v>
      </c>
      <c r="AH453" s="263">
        <f>IF($Z453="",0,Shares!N453)</f>
        <v>0</v>
      </c>
      <c r="AI453" s="240" t="str">
        <f>IF($Z453="","",RANK(AE453,$AE$2:$AE$1001)+COUNTIF($AE$2:AE453,AE453)-1)</f>
        <v/>
      </c>
      <c r="AJ453" s="240" t="str">
        <f>IF($AD453&lt;0,COUNT($AJ$1:AJ452)+1,"")</f>
        <v/>
      </c>
      <c r="AL453" s="240" t="str">
        <f>'All Ticker P&amp;L'!A453</f>
        <v/>
      </c>
      <c r="AM453" s="240" t="str">
        <f>'All Ticker P&amp;L'!B453</f>
        <v/>
      </c>
      <c r="AN453" s="240" t="str">
        <f>'All Ticker P&amp;L'!C453</f>
        <v/>
      </c>
      <c r="AO453" s="240" t="str">
        <f>'All Ticker P&amp;L'!D453</f>
        <v/>
      </c>
      <c r="AP453" s="240">
        <f>IF($AL453="",0,'All Ticker P&amp;L'!E453)</f>
        <v>0</v>
      </c>
      <c r="AQ453" s="262">
        <f>IF($AL453="",0,'All Ticker P&amp;L'!J453*'All Ticker P&amp;L'!I453)</f>
        <v>0</v>
      </c>
      <c r="AR453" s="262">
        <f>IF($AL453="",0,'All Ticker P&amp;L'!L453)</f>
        <v>0</v>
      </c>
      <c r="AS453" s="263">
        <f>IF($AL453="",0,'All Ticker P&amp;L'!M453)</f>
        <v>0</v>
      </c>
      <c r="AT453" s="240" t="str">
        <f>IF($AL453="","",RANK(AR453,$AR$2:$AR$1001)+COUNTIF($AR$2:AR453,AR453)-1)</f>
        <v/>
      </c>
      <c r="AU453" s="240" t="str">
        <f>IF($AL453="","",RANK(AV453,$AV$2:$AV$1001)+COUNTIF($AV$2:AV453,AV453)-1)</f>
        <v/>
      </c>
      <c r="AV453" s="262">
        <f t="shared" si="46"/>
        <v>0</v>
      </c>
    </row>
    <row r="454" spans="26:48" ht="15" customHeight="1" x14ac:dyDescent="0.2">
      <c r="Z454" s="240" t="str">
        <f>Shares!A454</f>
        <v/>
      </c>
      <c r="AA454" s="240" t="str">
        <f>Shares!B454</f>
        <v/>
      </c>
      <c r="AB454" s="240" t="str">
        <f>Shares!C454</f>
        <v/>
      </c>
      <c r="AC454" s="240" t="str">
        <f>Shares!D454</f>
        <v/>
      </c>
      <c r="AD454" s="240">
        <f>IF($Z454="",0,Shares!E454)</f>
        <v>0</v>
      </c>
      <c r="AE454" s="262">
        <f>IF($Z454="",0,Shares!K454*Shares!J454)</f>
        <v>0</v>
      </c>
      <c r="AF454" s="263">
        <f t="shared" si="45"/>
        <v>0</v>
      </c>
      <c r="AG454" s="262">
        <f>IF($Z454="",0,Shares!M454)</f>
        <v>0</v>
      </c>
      <c r="AH454" s="263">
        <f>IF($Z454="",0,Shares!N454)</f>
        <v>0</v>
      </c>
      <c r="AI454" s="240" t="str">
        <f>IF($Z454="","",RANK(AE454,$AE$2:$AE$1001)+COUNTIF($AE$2:AE454,AE454)-1)</f>
        <v/>
      </c>
      <c r="AJ454" s="240" t="str">
        <f>IF($AD454&lt;0,COUNT($AJ$1:AJ453)+1,"")</f>
        <v/>
      </c>
      <c r="AL454" s="240" t="str">
        <f>'All Ticker P&amp;L'!A454</f>
        <v/>
      </c>
      <c r="AM454" s="240" t="str">
        <f>'All Ticker P&amp;L'!B454</f>
        <v/>
      </c>
      <c r="AN454" s="240" t="str">
        <f>'All Ticker P&amp;L'!C454</f>
        <v/>
      </c>
      <c r="AO454" s="240" t="str">
        <f>'All Ticker P&amp;L'!D454</f>
        <v/>
      </c>
      <c r="AP454" s="240">
        <f>IF($AL454="",0,'All Ticker P&amp;L'!E454)</f>
        <v>0</v>
      </c>
      <c r="AQ454" s="262">
        <f>IF($AL454="",0,'All Ticker P&amp;L'!J454*'All Ticker P&amp;L'!I454)</f>
        <v>0</v>
      </c>
      <c r="AR454" s="262">
        <f>IF($AL454="",0,'All Ticker P&amp;L'!L454)</f>
        <v>0</v>
      </c>
      <c r="AS454" s="263">
        <f>IF($AL454="",0,'All Ticker P&amp;L'!M454)</f>
        <v>0</v>
      </c>
      <c r="AT454" s="240" t="str">
        <f>IF($AL454="","",RANK(AR454,$AR$2:$AR$1001)+COUNTIF($AR$2:AR454,AR454)-1)</f>
        <v/>
      </c>
      <c r="AU454" s="240" t="str">
        <f>IF($AL454="","",RANK(AV454,$AV$2:$AV$1001)+COUNTIF($AV$2:AV454,AV454)-1)</f>
        <v/>
      </c>
      <c r="AV454" s="262">
        <f t="shared" si="46"/>
        <v>0</v>
      </c>
    </row>
    <row r="455" spans="26:48" ht="15" customHeight="1" x14ac:dyDescent="0.2">
      <c r="Z455" s="240" t="str">
        <f>Shares!A455</f>
        <v/>
      </c>
      <c r="AA455" s="240" t="str">
        <f>Shares!B455</f>
        <v/>
      </c>
      <c r="AB455" s="240" t="str">
        <f>Shares!C455</f>
        <v/>
      </c>
      <c r="AC455" s="240" t="str">
        <f>Shares!D455</f>
        <v/>
      </c>
      <c r="AD455" s="240">
        <f>IF($Z455="",0,Shares!E455)</f>
        <v>0</v>
      </c>
      <c r="AE455" s="262">
        <f>IF($Z455="",0,Shares!K455*Shares!J455)</f>
        <v>0</v>
      </c>
      <c r="AF455" s="263">
        <f t="shared" si="45"/>
        <v>0</v>
      </c>
      <c r="AG455" s="262">
        <f>IF($Z455="",0,Shares!M455)</f>
        <v>0</v>
      </c>
      <c r="AH455" s="263">
        <f>IF($Z455="",0,Shares!N455)</f>
        <v>0</v>
      </c>
      <c r="AI455" s="240" t="str">
        <f>IF($Z455="","",RANK(AE455,$AE$2:$AE$1001)+COUNTIF($AE$2:AE455,AE455)-1)</f>
        <v/>
      </c>
      <c r="AJ455" s="240" t="str">
        <f>IF($AD455&lt;0,COUNT($AJ$1:AJ454)+1,"")</f>
        <v/>
      </c>
      <c r="AL455" s="240" t="str">
        <f>'All Ticker P&amp;L'!A455</f>
        <v/>
      </c>
      <c r="AM455" s="240" t="str">
        <f>'All Ticker P&amp;L'!B455</f>
        <v/>
      </c>
      <c r="AN455" s="240" t="str">
        <f>'All Ticker P&amp;L'!C455</f>
        <v/>
      </c>
      <c r="AO455" s="240" t="str">
        <f>'All Ticker P&amp;L'!D455</f>
        <v/>
      </c>
      <c r="AP455" s="240">
        <f>IF($AL455="",0,'All Ticker P&amp;L'!E455)</f>
        <v>0</v>
      </c>
      <c r="AQ455" s="262">
        <f>IF($AL455="",0,'All Ticker P&amp;L'!J455*'All Ticker P&amp;L'!I455)</f>
        <v>0</v>
      </c>
      <c r="AR455" s="262">
        <f>IF($AL455="",0,'All Ticker P&amp;L'!L455)</f>
        <v>0</v>
      </c>
      <c r="AS455" s="263">
        <f>IF($AL455="",0,'All Ticker P&amp;L'!M455)</f>
        <v>0</v>
      </c>
      <c r="AT455" s="240" t="str">
        <f>IF($AL455="","",RANK(AR455,$AR$2:$AR$1001)+COUNTIF($AR$2:AR455,AR455)-1)</f>
        <v/>
      </c>
      <c r="AU455" s="240" t="str">
        <f>IF($AL455="","",RANK(AV455,$AV$2:$AV$1001)+COUNTIF($AV$2:AV455,AV455)-1)</f>
        <v/>
      </c>
      <c r="AV455" s="262">
        <f t="shared" si="46"/>
        <v>0</v>
      </c>
    </row>
    <row r="456" spans="26:48" ht="15" customHeight="1" x14ac:dyDescent="0.2">
      <c r="Z456" s="240" t="str">
        <f>Shares!A456</f>
        <v/>
      </c>
      <c r="AA456" s="240" t="str">
        <f>Shares!B456</f>
        <v/>
      </c>
      <c r="AB456" s="240" t="str">
        <f>Shares!C456</f>
        <v/>
      </c>
      <c r="AC456" s="240" t="str">
        <f>Shares!D456</f>
        <v/>
      </c>
      <c r="AD456" s="240">
        <f>IF($Z456="",0,Shares!E456)</f>
        <v>0</v>
      </c>
      <c r="AE456" s="262">
        <f>IF($Z456="",0,Shares!K456*Shares!J456)</f>
        <v>0</v>
      </c>
      <c r="AF456" s="263">
        <f t="shared" si="45"/>
        <v>0</v>
      </c>
      <c r="AG456" s="262">
        <f>IF($Z456="",0,Shares!M456)</f>
        <v>0</v>
      </c>
      <c r="AH456" s="263">
        <f>IF($Z456="",0,Shares!N456)</f>
        <v>0</v>
      </c>
      <c r="AI456" s="240" t="str">
        <f>IF($Z456="","",RANK(AE456,$AE$2:$AE$1001)+COUNTIF($AE$2:AE456,AE456)-1)</f>
        <v/>
      </c>
      <c r="AJ456" s="240" t="str">
        <f>IF($AD456&lt;0,COUNT($AJ$1:AJ455)+1,"")</f>
        <v/>
      </c>
      <c r="AL456" s="240" t="str">
        <f>'All Ticker P&amp;L'!A456</f>
        <v/>
      </c>
      <c r="AM456" s="240" t="str">
        <f>'All Ticker P&amp;L'!B456</f>
        <v/>
      </c>
      <c r="AN456" s="240" t="str">
        <f>'All Ticker P&amp;L'!C456</f>
        <v/>
      </c>
      <c r="AO456" s="240" t="str">
        <f>'All Ticker P&amp;L'!D456</f>
        <v/>
      </c>
      <c r="AP456" s="240">
        <f>IF($AL456="",0,'All Ticker P&amp;L'!E456)</f>
        <v>0</v>
      </c>
      <c r="AQ456" s="262">
        <f>IF($AL456="",0,'All Ticker P&amp;L'!J456*'All Ticker P&amp;L'!I456)</f>
        <v>0</v>
      </c>
      <c r="AR456" s="262">
        <f>IF($AL456="",0,'All Ticker P&amp;L'!L456)</f>
        <v>0</v>
      </c>
      <c r="AS456" s="263">
        <f>IF($AL456="",0,'All Ticker P&amp;L'!M456)</f>
        <v>0</v>
      </c>
      <c r="AT456" s="240" t="str">
        <f>IF($AL456="","",RANK(AR456,$AR$2:$AR$1001)+COUNTIF($AR$2:AR456,AR456)-1)</f>
        <v/>
      </c>
      <c r="AU456" s="240" t="str">
        <f>IF($AL456="","",RANK(AV456,$AV$2:$AV$1001)+COUNTIF($AV$2:AV456,AV456)-1)</f>
        <v/>
      </c>
      <c r="AV456" s="262">
        <f t="shared" si="46"/>
        <v>0</v>
      </c>
    </row>
    <row r="457" spans="26:48" ht="15" customHeight="1" x14ac:dyDescent="0.2">
      <c r="Z457" s="240" t="str">
        <f>Shares!A457</f>
        <v/>
      </c>
      <c r="AA457" s="240" t="str">
        <f>Shares!B457</f>
        <v/>
      </c>
      <c r="AB457" s="240" t="str">
        <f>Shares!C457</f>
        <v/>
      </c>
      <c r="AC457" s="240" t="str">
        <f>Shares!D457</f>
        <v/>
      </c>
      <c r="AD457" s="240">
        <f>IF($Z457="",0,Shares!E457)</f>
        <v>0</v>
      </c>
      <c r="AE457" s="262">
        <f>IF($Z457="",0,Shares!K457*Shares!J457)</f>
        <v>0</v>
      </c>
      <c r="AF457" s="263">
        <f t="shared" si="45"/>
        <v>0</v>
      </c>
      <c r="AG457" s="262">
        <f>IF($Z457="",0,Shares!M457)</f>
        <v>0</v>
      </c>
      <c r="AH457" s="263">
        <f>IF($Z457="",0,Shares!N457)</f>
        <v>0</v>
      </c>
      <c r="AI457" s="240" t="str">
        <f>IF($Z457="","",RANK(AE457,$AE$2:$AE$1001)+COUNTIF($AE$2:AE457,AE457)-1)</f>
        <v/>
      </c>
      <c r="AJ457" s="240" t="str">
        <f>IF($AD457&lt;0,COUNT($AJ$1:AJ456)+1,"")</f>
        <v/>
      </c>
      <c r="AL457" s="240" t="str">
        <f>'All Ticker P&amp;L'!A457</f>
        <v/>
      </c>
      <c r="AM457" s="240" t="str">
        <f>'All Ticker P&amp;L'!B457</f>
        <v/>
      </c>
      <c r="AN457" s="240" t="str">
        <f>'All Ticker P&amp;L'!C457</f>
        <v/>
      </c>
      <c r="AO457" s="240" t="str">
        <f>'All Ticker P&amp;L'!D457</f>
        <v/>
      </c>
      <c r="AP457" s="240">
        <f>IF($AL457="",0,'All Ticker P&amp;L'!E457)</f>
        <v>0</v>
      </c>
      <c r="AQ457" s="262">
        <f>IF($AL457="",0,'All Ticker P&amp;L'!J457*'All Ticker P&amp;L'!I457)</f>
        <v>0</v>
      </c>
      <c r="AR457" s="262">
        <f>IF($AL457="",0,'All Ticker P&amp;L'!L457)</f>
        <v>0</v>
      </c>
      <c r="AS457" s="263">
        <f>IF($AL457="",0,'All Ticker P&amp;L'!M457)</f>
        <v>0</v>
      </c>
      <c r="AT457" s="240" t="str">
        <f>IF($AL457="","",RANK(AR457,$AR$2:$AR$1001)+COUNTIF($AR$2:AR457,AR457)-1)</f>
        <v/>
      </c>
      <c r="AU457" s="240" t="str">
        <f>IF($AL457="","",RANK(AV457,$AV$2:$AV$1001)+COUNTIF($AV$2:AV457,AV457)-1)</f>
        <v/>
      </c>
      <c r="AV457" s="262">
        <f t="shared" si="46"/>
        <v>0</v>
      </c>
    </row>
    <row r="458" spans="26:48" ht="15" customHeight="1" x14ac:dyDescent="0.2">
      <c r="Z458" s="240" t="str">
        <f>Shares!A458</f>
        <v/>
      </c>
      <c r="AA458" s="240" t="str">
        <f>Shares!B458</f>
        <v/>
      </c>
      <c r="AB458" s="240" t="str">
        <f>Shares!C458</f>
        <v/>
      </c>
      <c r="AC458" s="240" t="str">
        <f>Shares!D458</f>
        <v/>
      </c>
      <c r="AD458" s="240">
        <f>IF($Z458="",0,Shares!E458)</f>
        <v>0</v>
      </c>
      <c r="AE458" s="262">
        <f>IF($Z458="",0,Shares!K458*Shares!J458)</f>
        <v>0</v>
      </c>
      <c r="AF458" s="263">
        <f t="shared" si="45"/>
        <v>0</v>
      </c>
      <c r="AG458" s="262">
        <f>IF($Z458="",0,Shares!M458)</f>
        <v>0</v>
      </c>
      <c r="AH458" s="263">
        <f>IF($Z458="",0,Shares!N458)</f>
        <v>0</v>
      </c>
      <c r="AI458" s="240" t="str">
        <f>IF($Z458="","",RANK(AE458,$AE$2:$AE$1001)+COUNTIF($AE$2:AE458,AE458)-1)</f>
        <v/>
      </c>
      <c r="AJ458" s="240" t="str">
        <f>IF($AD458&lt;0,COUNT($AJ$1:AJ457)+1,"")</f>
        <v/>
      </c>
      <c r="AL458" s="240" t="str">
        <f>'All Ticker P&amp;L'!A458</f>
        <v/>
      </c>
      <c r="AM458" s="240" t="str">
        <f>'All Ticker P&amp;L'!B458</f>
        <v/>
      </c>
      <c r="AN458" s="240" t="str">
        <f>'All Ticker P&amp;L'!C458</f>
        <v/>
      </c>
      <c r="AO458" s="240" t="str">
        <f>'All Ticker P&amp;L'!D458</f>
        <v/>
      </c>
      <c r="AP458" s="240">
        <f>IF($AL458="",0,'All Ticker P&amp;L'!E458)</f>
        <v>0</v>
      </c>
      <c r="AQ458" s="262">
        <f>IF($AL458="",0,'All Ticker P&amp;L'!J458*'All Ticker P&amp;L'!I458)</f>
        <v>0</v>
      </c>
      <c r="AR458" s="262">
        <f>IF($AL458="",0,'All Ticker P&amp;L'!L458)</f>
        <v>0</v>
      </c>
      <c r="AS458" s="263">
        <f>IF($AL458="",0,'All Ticker P&amp;L'!M458)</f>
        <v>0</v>
      </c>
      <c r="AT458" s="240" t="str">
        <f>IF($AL458="","",RANK(AR458,$AR$2:$AR$1001)+COUNTIF($AR$2:AR458,AR458)-1)</f>
        <v/>
      </c>
      <c r="AU458" s="240" t="str">
        <f>IF($AL458="","",RANK(AV458,$AV$2:$AV$1001)+COUNTIF($AV$2:AV458,AV458)-1)</f>
        <v/>
      </c>
      <c r="AV458" s="262">
        <f t="shared" si="46"/>
        <v>0</v>
      </c>
    </row>
    <row r="459" spans="26:48" ht="15" customHeight="1" x14ac:dyDescent="0.2">
      <c r="Z459" s="240" t="str">
        <f>Shares!A459</f>
        <v/>
      </c>
      <c r="AA459" s="240" t="str">
        <f>Shares!B459</f>
        <v/>
      </c>
      <c r="AB459" s="240" t="str">
        <f>Shares!C459</f>
        <v/>
      </c>
      <c r="AC459" s="240" t="str">
        <f>Shares!D459</f>
        <v/>
      </c>
      <c r="AD459" s="240">
        <f>IF($Z459="",0,Shares!E459)</f>
        <v>0</v>
      </c>
      <c r="AE459" s="262">
        <f>IF($Z459="",0,Shares!K459*Shares!J459)</f>
        <v>0</v>
      </c>
      <c r="AF459" s="263">
        <f t="shared" si="45"/>
        <v>0</v>
      </c>
      <c r="AG459" s="262">
        <f>IF($Z459="",0,Shares!M459)</f>
        <v>0</v>
      </c>
      <c r="AH459" s="263">
        <f>IF($Z459="",0,Shares!N459)</f>
        <v>0</v>
      </c>
      <c r="AI459" s="240" t="str">
        <f>IF($Z459="","",RANK(AE459,$AE$2:$AE$1001)+COUNTIF($AE$2:AE459,AE459)-1)</f>
        <v/>
      </c>
      <c r="AJ459" s="240" t="str">
        <f>IF($AD459&lt;0,COUNT($AJ$1:AJ458)+1,"")</f>
        <v/>
      </c>
      <c r="AL459" s="240" t="str">
        <f>'All Ticker P&amp;L'!A459</f>
        <v/>
      </c>
      <c r="AM459" s="240" t="str">
        <f>'All Ticker P&amp;L'!B459</f>
        <v/>
      </c>
      <c r="AN459" s="240" t="str">
        <f>'All Ticker P&amp;L'!C459</f>
        <v/>
      </c>
      <c r="AO459" s="240" t="str">
        <f>'All Ticker P&amp;L'!D459</f>
        <v/>
      </c>
      <c r="AP459" s="240">
        <f>IF($AL459="",0,'All Ticker P&amp;L'!E459)</f>
        <v>0</v>
      </c>
      <c r="AQ459" s="262">
        <f>IF($AL459="",0,'All Ticker P&amp;L'!J459*'All Ticker P&amp;L'!I459)</f>
        <v>0</v>
      </c>
      <c r="AR459" s="262">
        <f>IF($AL459="",0,'All Ticker P&amp;L'!L459)</f>
        <v>0</v>
      </c>
      <c r="AS459" s="263">
        <f>IF($AL459="",0,'All Ticker P&amp;L'!M459)</f>
        <v>0</v>
      </c>
      <c r="AT459" s="240" t="str">
        <f>IF($AL459="","",RANK(AR459,$AR$2:$AR$1001)+COUNTIF($AR$2:AR459,AR459)-1)</f>
        <v/>
      </c>
      <c r="AU459" s="240" t="str">
        <f>IF($AL459="","",RANK(AV459,$AV$2:$AV$1001)+COUNTIF($AV$2:AV459,AV459)-1)</f>
        <v/>
      </c>
      <c r="AV459" s="262">
        <f t="shared" si="46"/>
        <v>0</v>
      </c>
    </row>
    <row r="460" spans="26:48" ht="15" customHeight="1" x14ac:dyDescent="0.2">
      <c r="Z460" s="240" t="str">
        <f>Shares!A460</f>
        <v/>
      </c>
      <c r="AA460" s="240" t="str">
        <f>Shares!B460</f>
        <v/>
      </c>
      <c r="AB460" s="240" t="str">
        <f>Shares!C460</f>
        <v/>
      </c>
      <c r="AC460" s="240" t="str">
        <f>Shares!D460</f>
        <v/>
      </c>
      <c r="AD460" s="240">
        <f>IF($Z460="",0,Shares!E460)</f>
        <v>0</v>
      </c>
      <c r="AE460" s="262">
        <f>IF($Z460="",0,Shares!K460*Shares!J460)</f>
        <v>0</v>
      </c>
      <c r="AF460" s="263">
        <f t="shared" si="45"/>
        <v>0</v>
      </c>
      <c r="AG460" s="262">
        <f>IF($Z460="",0,Shares!M460)</f>
        <v>0</v>
      </c>
      <c r="AH460" s="263">
        <f>IF($Z460="",0,Shares!N460)</f>
        <v>0</v>
      </c>
      <c r="AI460" s="240" t="str">
        <f>IF($Z460="","",RANK(AE460,$AE$2:$AE$1001)+COUNTIF($AE$2:AE460,AE460)-1)</f>
        <v/>
      </c>
      <c r="AJ460" s="240" t="str">
        <f>IF($AD460&lt;0,COUNT($AJ$1:AJ459)+1,"")</f>
        <v/>
      </c>
      <c r="AL460" s="240" t="str">
        <f>'All Ticker P&amp;L'!A460</f>
        <v/>
      </c>
      <c r="AM460" s="240" t="str">
        <f>'All Ticker P&amp;L'!B460</f>
        <v/>
      </c>
      <c r="AN460" s="240" t="str">
        <f>'All Ticker P&amp;L'!C460</f>
        <v/>
      </c>
      <c r="AO460" s="240" t="str">
        <f>'All Ticker P&amp;L'!D460</f>
        <v/>
      </c>
      <c r="AP460" s="240">
        <f>IF($AL460="",0,'All Ticker P&amp;L'!E460)</f>
        <v>0</v>
      </c>
      <c r="AQ460" s="262">
        <f>IF($AL460="",0,'All Ticker P&amp;L'!J460*'All Ticker P&amp;L'!I460)</f>
        <v>0</v>
      </c>
      <c r="AR460" s="262">
        <f>IF($AL460="",0,'All Ticker P&amp;L'!L460)</f>
        <v>0</v>
      </c>
      <c r="AS460" s="263">
        <f>IF($AL460="",0,'All Ticker P&amp;L'!M460)</f>
        <v>0</v>
      </c>
      <c r="AT460" s="240" t="str">
        <f>IF($AL460="","",RANK(AR460,$AR$2:$AR$1001)+COUNTIF($AR$2:AR460,AR460)-1)</f>
        <v/>
      </c>
      <c r="AU460" s="240" t="str">
        <f>IF($AL460="","",RANK(AV460,$AV$2:$AV$1001)+COUNTIF($AV$2:AV460,AV460)-1)</f>
        <v/>
      </c>
      <c r="AV460" s="262">
        <f t="shared" si="46"/>
        <v>0</v>
      </c>
    </row>
    <row r="461" spans="26:48" ht="15" customHeight="1" x14ac:dyDescent="0.2">
      <c r="Z461" s="240" t="str">
        <f>Shares!A461</f>
        <v/>
      </c>
      <c r="AA461" s="240" t="str">
        <f>Shares!B461</f>
        <v/>
      </c>
      <c r="AB461" s="240" t="str">
        <f>Shares!C461</f>
        <v/>
      </c>
      <c r="AC461" s="240" t="str">
        <f>Shares!D461</f>
        <v/>
      </c>
      <c r="AD461" s="240">
        <f>IF($Z461="",0,Shares!E461)</f>
        <v>0</v>
      </c>
      <c r="AE461" s="262">
        <f>IF($Z461="",0,Shares!K461*Shares!J461)</f>
        <v>0</v>
      </c>
      <c r="AF461" s="263">
        <f t="shared" si="45"/>
        <v>0</v>
      </c>
      <c r="AG461" s="262">
        <f>IF($Z461="",0,Shares!M461)</f>
        <v>0</v>
      </c>
      <c r="AH461" s="263">
        <f>IF($Z461="",0,Shares!N461)</f>
        <v>0</v>
      </c>
      <c r="AI461" s="240" t="str">
        <f>IF($Z461="","",RANK(AE461,$AE$2:$AE$1001)+COUNTIF($AE$2:AE461,AE461)-1)</f>
        <v/>
      </c>
      <c r="AJ461" s="240" t="str">
        <f>IF($AD461&lt;0,COUNT($AJ$1:AJ460)+1,"")</f>
        <v/>
      </c>
      <c r="AL461" s="240" t="str">
        <f>'All Ticker P&amp;L'!A461</f>
        <v/>
      </c>
      <c r="AM461" s="240" t="str">
        <f>'All Ticker P&amp;L'!B461</f>
        <v/>
      </c>
      <c r="AN461" s="240" t="str">
        <f>'All Ticker P&amp;L'!C461</f>
        <v/>
      </c>
      <c r="AO461" s="240" t="str">
        <f>'All Ticker P&amp;L'!D461</f>
        <v/>
      </c>
      <c r="AP461" s="240">
        <f>IF($AL461="",0,'All Ticker P&amp;L'!E461)</f>
        <v>0</v>
      </c>
      <c r="AQ461" s="262">
        <f>IF($AL461="",0,'All Ticker P&amp;L'!J461*'All Ticker P&amp;L'!I461)</f>
        <v>0</v>
      </c>
      <c r="AR461" s="262">
        <f>IF($AL461="",0,'All Ticker P&amp;L'!L461)</f>
        <v>0</v>
      </c>
      <c r="AS461" s="263">
        <f>IF($AL461="",0,'All Ticker P&amp;L'!M461)</f>
        <v>0</v>
      </c>
      <c r="AT461" s="240" t="str">
        <f>IF($AL461="","",RANK(AR461,$AR$2:$AR$1001)+COUNTIF($AR$2:AR461,AR461)-1)</f>
        <v/>
      </c>
      <c r="AU461" s="240" t="str">
        <f>IF($AL461="","",RANK(AV461,$AV$2:$AV$1001)+COUNTIF($AV$2:AV461,AV461)-1)</f>
        <v/>
      </c>
      <c r="AV461" s="262">
        <f t="shared" si="46"/>
        <v>0</v>
      </c>
    </row>
    <row r="462" spans="26:48" ht="15" customHeight="1" x14ac:dyDescent="0.2">
      <c r="Z462" s="240" t="str">
        <f>Shares!A462</f>
        <v/>
      </c>
      <c r="AA462" s="240" t="str">
        <f>Shares!B462</f>
        <v/>
      </c>
      <c r="AB462" s="240" t="str">
        <f>Shares!C462</f>
        <v/>
      </c>
      <c r="AC462" s="240" t="str">
        <f>Shares!D462</f>
        <v/>
      </c>
      <c r="AD462" s="240">
        <f>IF($Z462="",0,Shares!E462)</f>
        <v>0</v>
      </c>
      <c r="AE462" s="262">
        <f>IF($Z462="",0,Shares!K462*Shares!J462)</f>
        <v>0</v>
      </c>
      <c r="AF462" s="263">
        <f t="shared" si="45"/>
        <v>0</v>
      </c>
      <c r="AG462" s="262">
        <f>IF($Z462="",0,Shares!M462)</f>
        <v>0</v>
      </c>
      <c r="AH462" s="263">
        <f>IF($Z462="",0,Shares!N462)</f>
        <v>0</v>
      </c>
      <c r="AI462" s="240" t="str">
        <f>IF($Z462="","",RANK(AE462,$AE$2:$AE$1001)+COUNTIF($AE$2:AE462,AE462)-1)</f>
        <v/>
      </c>
      <c r="AJ462" s="240" t="str">
        <f>IF($AD462&lt;0,COUNT($AJ$1:AJ461)+1,"")</f>
        <v/>
      </c>
      <c r="AL462" s="240" t="str">
        <f>'All Ticker P&amp;L'!A462</f>
        <v/>
      </c>
      <c r="AM462" s="240" t="str">
        <f>'All Ticker P&amp;L'!B462</f>
        <v/>
      </c>
      <c r="AN462" s="240" t="str">
        <f>'All Ticker P&amp;L'!C462</f>
        <v/>
      </c>
      <c r="AO462" s="240" t="str">
        <f>'All Ticker P&amp;L'!D462</f>
        <v/>
      </c>
      <c r="AP462" s="240">
        <f>IF($AL462="",0,'All Ticker P&amp;L'!E462)</f>
        <v>0</v>
      </c>
      <c r="AQ462" s="262">
        <f>IF($AL462="",0,'All Ticker P&amp;L'!J462*'All Ticker P&amp;L'!I462)</f>
        <v>0</v>
      </c>
      <c r="AR462" s="262">
        <f>IF($AL462="",0,'All Ticker P&amp;L'!L462)</f>
        <v>0</v>
      </c>
      <c r="AS462" s="263">
        <f>IF($AL462="",0,'All Ticker P&amp;L'!M462)</f>
        <v>0</v>
      </c>
      <c r="AT462" s="240" t="str">
        <f>IF($AL462="","",RANK(AR462,$AR$2:$AR$1001)+COUNTIF($AR$2:AR462,AR462)-1)</f>
        <v/>
      </c>
      <c r="AU462" s="240" t="str">
        <f>IF($AL462="","",RANK(AV462,$AV$2:$AV$1001)+COUNTIF($AV$2:AV462,AV462)-1)</f>
        <v/>
      </c>
      <c r="AV462" s="262">
        <f t="shared" si="46"/>
        <v>0</v>
      </c>
    </row>
    <row r="463" spans="26:48" ht="15" customHeight="1" x14ac:dyDescent="0.2">
      <c r="Z463" s="240" t="str">
        <f>Shares!A463</f>
        <v/>
      </c>
      <c r="AA463" s="240" t="str">
        <f>Shares!B463</f>
        <v/>
      </c>
      <c r="AB463" s="240" t="str">
        <f>Shares!C463</f>
        <v/>
      </c>
      <c r="AC463" s="240" t="str">
        <f>Shares!D463</f>
        <v/>
      </c>
      <c r="AD463" s="240">
        <f>IF($Z463="",0,Shares!E463)</f>
        <v>0</v>
      </c>
      <c r="AE463" s="262">
        <f>IF($Z463="",0,Shares!K463*Shares!J463)</f>
        <v>0</v>
      </c>
      <c r="AF463" s="263">
        <f t="shared" si="45"/>
        <v>0</v>
      </c>
      <c r="AG463" s="262">
        <f>IF($Z463="",0,Shares!M463)</f>
        <v>0</v>
      </c>
      <c r="AH463" s="263">
        <f>IF($Z463="",0,Shares!N463)</f>
        <v>0</v>
      </c>
      <c r="AI463" s="240" t="str">
        <f>IF($Z463="","",RANK(AE463,$AE$2:$AE$1001)+COUNTIF($AE$2:AE463,AE463)-1)</f>
        <v/>
      </c>
      <c r="AJ463" s="240" t="str">
        <f>IF($AD463&lt;0,COUNT($AJ$1:AJ462)+1,"")</f>
        <v/>
      </c>
      <c r="AL463" s="240" t="str">
        <f>'All Ticker P&amp;L'!A463</f>
        <v/>
      </c>
      <c r="AM463" s="240" t="str">
        <f>'All Ticker P&amp;L'!B463</f>
        <v/>
      </c>
      <c r="AN463" s="240" t="str">
        <f>'All Ticker P&amp;L'!C463</f>
        <v/>
      </c>
      <c r="AO463" s="240" t="str">
        <f>'All Ticker P&amp;L'!D463</f>
        <v/>
      </c>
      <c r="AP463" s="240">
        <f>IF($AL463="",0,'All Ticker P&amp;L'!E463)</f>
        <v>0</v>
      </c>
      <c r="AQ463" s="262">
        <f>IF($AL463="",0,'All Ticker P&amp;L'!J463*'All Ticker P&amp;L'!I463)</f>
        <v>0</v>
      </c>
      <c r="AR463" s="262">
        <f>IF($AL463="",0,'All Ticker P&amp;L'!L463)</f>
        <v>0</v>
      </c>
      <c r="AS463" s="263">
        <f>IF($AL463="",0,'All Ticker P&amp;L'!M463)</f>
        <v>0</v>
      </c>
      <c r="AT463" s="240" t="str">
        <f>IF($AL463="","",RANK(AR463,$AR$2:$AR$1001)+COUNTIF($AR$2:AR463,AR463)-1)</f>
        <v/>
      </c>
      <c r="AU463" s="240" t="str">
        <f>IF($AL463="","",RANK(AV463,$AV$2:$AV$1001)+COUNTIF($AV$2:AV463,AV463)-1)</f>
        <v/>
      </c>
      <c r="AV463" s="262">
        <f t="shared" si="46"/>
        <v>0</v>
      </c>
    </row>
    <row r="464" spans="26:48" ht="15" customHeight="1" x14ac:dyDescent="0.2">
      <c r="Z464" s="240" t="str">
        <f>Shares!A464</f>
        <v/>
      </c>
      <c r="AA464" s="240" t="str">
        <f>Shares!B464</f>
        <v/>
      </c>
      <c r="AB464" s="240" t="str">
        <f>Shares!C464</f>
        <v/>
      </c>
      <c r="AC464" s="240" t="str">
        <f>Shares!D464</f>
        <v/>
      </c>
      <c r="AD464" s="240">
        <f>IF($Z464="",0,Shares!E464)</f>
        <v>0</v>
      </c>
      <c r="AE464" s="262">
        <f>IF($Z464="",0,Shares!K464*Shares!J464)</f>
        <v>0</v>
      </c>
      <c r="AF464" s="263">
        <f t="shared" si="45"/>
        <v>0</v>
      </c>
      <c r="AG464" s="262">
        <f>IF($Z464="",0,Shares!M464)</f>
        <v>0</v>
      </c>
      <c r="AH464" s="263">
        <f>IF($Z464="",0,Shares!N464)</f>
        <v>0</v>
      </c>
      <c r="AI464" s="240" t="str">
        <f>IF($Z464="","",RANK(AE464,$AE$2:$AE$1001)+COUNTIF($AE$2:AE464,AE464)-1)</f>
        <v/>
      </c>
      <c r="AJ464" s="240" t="str">
        <f>IF($AD464&lt;0,COUNT($AJ$1:AJ463)+1,"")</f>
        <v/>
      </c>
      <c r="AL464" s="240" t="str">
        <f>'All Ticker P&amp;L'!A464</f>
        <v/>
      </c>
      <c r="AM464" s="240" t="str">
        <f>'All Ticker P&amp;L'!B464</f>
        <v/>
      </c>
      <c r="AN464" s="240" t="str">
        <f>'All Ticker P&amp;L'!C464</f>
        <v/>
      </c>
      <c r="AO464" s="240" t="str">
        <f>'All Ticker P&amp;L'!D464</f>
        <v/>
      </c>
      <c r="AP464" s="240">
        <f>IF($AL464="",0,'All Ticker P&amp;L'!E464)</f>
        <v>0</v>
      </c>
      <c r="AQ464" s="262">
        <f>IF($AL464="",0,'All Ticker P&amp;L'!J464*'All Ticker P&amp;L'!I464)</f>
        <v>0</v>
      </c>
      <c r="AR464" s="262">
        <f>IF($AL464="",0,'All Ticker P&amp;L'!L464)</f>
        <v>0</v>
      </c>
      <c r="AS464" s="263">
        <f>IF($AL464="",0,'All Ticker P&amp;L'!M464)</f>
        <v>0</v>
      </c>
      <c r="AT464" s="240" t="str">
        <f>IF($AL464="","",RANK(AR464,$AR$2:$AR$1001)+COUNTIF($AR$2:AR464,AR464)-1)</f>
        <v/>
      </c>
      <c r="AU464" s="240" t="str">
        <f>IF($AL464="","",RANK(AV464,$AV$2:$AV$1001)+COUNTIF($AV$2:AV464,AV464)-1)</f>
        <v/>
      </c>
      <c r="AV464" s="262">
        <f t="shared" si="46"/>
        <v>0</v>
      </c>
    </row>
    <row r="465" spans="26:48" ht="15" customHeight="1" x14ac:dyDescent="0.2">
      <c r="Z465" s="240" t="str">
        <f>Shares!A465</f>
        <v/>
      </c>
      <c r="AA465" s="240" t="str">
        <f>Shares!B465</f>
        <v/>
      </c>
      <c r="AB465" s="240" t="str">
        <f>Shares!C465</f>
        <v/>
      </c>
      <c r="AC465" s="240" t="str">
        <f>Shares!D465</f>
        <v/>
      </c>
      <c r="AD465" s="240">
        <f>IF($Z465="",0,Shares!E465)</f>
        <v>0</v>
      </c>
      <c r="AE465" s="262">
        <f>IF($Z465="",0,Shares!K465*Shares!J465)</f>
        <v>0</v>
      </c>
      <c r="AF465" s="263">
        <f t="shared" si="45"/>
        <v>0</v>
      </c>
      <c r="AG465" s="262">
        <f>IF($Z465="",0,Shares!M465)</f>
        <v>0</v>
      </c>
      <c r="AH465" s="263">
        <f>IF($Z465="",0,Shares!N465)</f>
        <v>0</v>
      </c>
      <c r="AI465" s="240" t="str">
        <f>IF($Z465="","",RANK(AE465,$AE$2:$AE$1001)+COUNTIF($AE$2:AE465,AE465)-1)</f>
        <v/>
      </c>
      <c r="AJ465" s="240" t="str">
        <f>IF($AD465&lt;0,COUNT($AJ$1:AJ464)+1,"")</f>
        <v/>
      </c>
      <c r="AL465" s="240" t="str">
        <f>'All Ticker P&amp;L'!A465</f>
        <v/>
      </c>
      <c r="AM465" s="240" t="str">
        <f>'All Ticker P&amp;L'!B465</f>
        <v/>
      </c>
      <c r="AN465" s="240" t="str">
        <f>'All Ticker P&amp;L'!C465</f>
        <v/>
      </c>
      <c r="AO465" s="240" t="str">
        <f>'All Ticker P&amp;L'!D465</f>
        <v/>
      </c>
      <c r="AP465" s="240">
        <f>IF($AL465="",0,'All Ticker P&amp;L'!E465)</f>
        <v>0</v>
      </c>
      <c r="AQ465" s="262">
        <f>IF($AL465="",0,'All Ticker P&amp;L'!J465*'All Ticker P&amp;L'!I465)</f>
        <v>0</v>
      </c>
      <c r="AR465" s="262">
        <f>IF($AL465="",0,'All Ticker P&amp;L'!L465)</f>
        <v>0</v>
      </c>
      <c r="AS465" s="263">
        <f>IF($AL465="",0,'All Ticker P&amp;L'!M465)</f>
        <v>0</v>
      </c>
      <c r="AT465" s="240" t="str">
        <f>IF($AL465="","",RANK(AR465,$AR$2:$AR$1001)+COUNTIF($AR$2:AR465,AR465)-1)</f>
        <v/>
      </c>
      <c r="AU465" s="240" t="str">
        <f>IF($AL465="","",RANK(AV465,$AV$2:$AV$1001)+COUNTIF($AV$2:AV465,AV465)-1)</f>
        <v/>
      </c>
      <c r="AV465" s="262">
        <f t="shared" si="46"/>
        <v>0</v>
      </c>
    </row>
    <row r="466" spans="26:48" ht="15" customHeight="1" x14ac:dyDescent="0.2">
      <c r="Z466" s="240" t="str">
        <f>Shares!A466</f>
        <v/>
      </c>
      <c r="AA466" s="240" t="str">
        <f>Shares!B466</f>
        <v/>
      </c>
      <c r="AB466" s="240" t="str">
        <f>Shares!C466</f>
        <v/>
      </c>
      <c r="AC466" s="240" t="str">
        <f>Shares!D466</f>
        <v/>
      </c>
      <c r="AD466" s="240">
        <f>IF($Z466="",0,Shares!E466)</f>
        <v>0</v>
      </c>
      <c r="AE466" s="262">
        <f>IF($Z466="",0,Shares!K466*Shares!J466)</f>
        <v>0</v>
      </c>
      <c r="AF466" s="263">
        <f t="shared" si="45"/>
        <v>0</v>
      </c>
      <c r="AG466" s="262">
        <f>IF($Z466="",0,Shares!M466)</f>
        <v>0</v>
      </c>
      <c r="AH466" s="263">
        <f>IF($Z466="",0,Shares!N466)</f>
        <v>0</v>
      </c>
      <c r="AI466" s="240" t="str">
        <f>IF($Z466="","",RANK(AE466,$AE$2:$AE$1001)+COUNTIF($AE$2:AE466,AE466)-1)</f>
        <v/>
      </c>
      <c r="AJ466" s="240" t="str">
        <f>IF($AD466&lt;0,COUNT($AJ$1:AJ465)+1,"")</f>
        <v/>
      </c>
      <c r="AL466" s="240" t="str">
        <f>'All Ticker P&amp;L'!A466</f>
        <v/>
      </c>
      <c r="AM466" s="240" t="str">
        <f>'All Ticker P&amp;L'!B466</f>
        <v/>
      </c>
      <c r="AN466" s="240" t="str">
        <f>'All Ticker P&amp;L'!C466</f>
        <v/>
      </c>
      <c r="AO466" s="240" t="str">
        <f>'All Ticker P&amp;L'!D466</f>
        <v/>
      </c>
      <c r="AP466" s="240">
        <f>IF($AL466="",0,'All Ticker P&amp;L'!E466)</f>
        <v>0</v>
      </c>
      <c r="AQ466" s="262">
        <f>IF($AL466="",0,'All Ticker P&amp;L'!J466*'All Ticker P&amp;L'!I466)</f>
        <v>0</v>
      </c>
      <c r="AR466" s="262">
        <f>IF($AL466="",0,'All Ticker P&amp;L'!L466)</f>
        <v>0</v>
      </c>
      <c r="AS466" s="263">
        <f>IF($AL466="",0,'All Ticker P&amp;L'!M466)</f>
        <v>0</v>
      </c>
      <c r="AT466" s="240" t="str">
        <f>IF($AL466="","",RANK(AR466,$AR$2:$AR$1001)+COUNTIF($AR$2:AR466,AR466)-1)</f>
        <v/>
      </c>
      <c r="AU466" s="240" t="str">
        <f>IF($AL466="","",RANK(AV466,$AV$2:$AV$1001)+COUNTIF($AV$2:AV466,AV466)-1)</f>
        <v/>
      </c>
      <c r="AV466" s="262">
        <f t="shared" si="46"/>
        <v>0</v>
      </c>
    </row>
    <row r="467" spans="26:48" ht="15" customHeight="1" x14ac:dyDescent="0.2">
      <c r="Z467" s="240" t="str">
        <f>Shares!A467</f>
        <v/>
      </c>
      <c r="AA467" s="240" t="str">
        <f>Shares!B467</f>
        <v/>
      </c>
      <c r="AB467" s="240" t="str">
        <f>Shares!C467</f>
        <v/>
      </c>
      <c r="AC467" s="240" t="str">
        <f>Shares!D467</f>
        <v/>
      </c>
      <c r="AD467" s="240">
        <f>IF($Z467="",0,Shares!E467)</f>
        <v>0</v>
      </c>
      <c r="AE467" s="262">
        <f>IF($Z467="",0,Shares!K467*Shares!J467)</f>
        <v>0</v>
      </c>
      <c r="AF467" s="263">
        <f t="shared" si="45"/>
        <v>0</v>
      </c>
      <c r="AG467" s="262">
        <f>IF($Z467="",0,Shares!M467)</f>
        <v>0</v>
      </c>
      <c r="AH467" s="263">
        <f>IF($Z467="",0,Shares!N467)</f>
        <v>0</v>
      </c>
      <c r="AI467" s="240" t="str">
        <f>IF($Z467="","",RANK(AE467,$AE$2:$AE$1001)+COUNTIF($AE$2:AE467,AE467)-1)</f>
        <v/>
      </c>
      <c r="AJ467" s="240" t="str">
        <f>IF($AD467&lt;0,COUNT($AJ$1:AJ466)+1,"")</f>
        <v/>
      </c>
      <c r="AL467" s="240" t="str">
        <f>'All Ticker P&amp;L'!A467</f>
        <v/>
      </c>
      <c r="AM467" s="240" t="str">
        <f>'All Ticker P&amp;L'!B467</f>
        <v/>
      </c>
      <c r="AN467" s="240" t="str">
        <f>'All Ticker P&amp;L'!C467</f>
        <v/>
      </c>
      <c r="AO467" s="240" t="str">
        <f>'All Ticker P&amp;L'!D467</f>
        <v/>
      </c>
      <c r="AP467" s="240">
        <f>IF($AL467="",0,'All Ticker P&amp;L'!E467)</f>
        <v>0</v>
      </c>
      <c r="AQ467" s="262">
        <f>IF($AL467="",0,'All Ticker P&amp;L'!J467*'All Ticker P&amp;L'!I467)</f>
        <v>0</v>
      </c>
      <c r="AR467" s="262">
        <f>IF($AL467="",0,'All Ticker P&amp;L'!L467)</f>
        <v>0</v>
      </c>
      <c r="AS467" s="263">
        <f>IF($AL467="",0,'All Ticker P&amp;L'!M467)</f>
        <v>0</v>
      </c>
      <c r="AT467" s="240" t="str">
        <f>IF($AL467="","",RANK(AR467,$AR$2:$AR$1001)+COUNTIF($AR$2:AR467,AR467)-1)</f>
        <v/>
      </c>
      <c r="AU467" s="240" t="str">
        <f>IF($AL467="","",RANK(AV467,$AV$2:$AV$1001)+COUNTIF($AV$2:AV467,AV467)-1)</f>
        <v/>
      </c>
      <c r="AV467" s="262">
        <f t="shared" si="46"/>
        <v>0</v>
      </c>
    </row>
    <row r="468" spans="26:48" ht="15" customHeight="1" x14ac:dyDescent="0.2">
      <c r="Z468" s="240" t="str">
        <f>Shares!A468</f>
        <v/>
      </c>
      <c r="AA468" s="240" t="str">
        <f>Shares!B468</f>
        <v/>
      </c>
      <c r="AB468" s="240" t="str">
        <f>Shares!C468</f>
        <v/>
      </c>
      <c r="AC468" s="240" t="str">
        <f>Shares!D468</f>
        <v/>
      </c>
      <c r="AD468" s="240">
        <f>IF($Z468="",0,Shares!E468)</f>
        <v>0</v>
      </c>
      <c r="AE468" s="262">
        <f>IF($Z468="",0,Shares!K468*Shares!J468)</f>
        <v>0</v>
      </c>
      <c r="AF468" s="263">
        <f t="shared" si="45"/>
        <v>0</v>
      </c>
      <c r="AG468" s="262">
        <f>IF($Z468="",0,Shares!M468)</f>
        <v>0</v>
      </c>
      <c r="AH468" s="263">
        <f>IF($Z468="",0,Shares!N468)</f>
        <v>0</v>
      </c>
      <c r="AI468" s="240" t="str">
        <f>IF($Z468="","",RANK(AE468,$AE$2:$AE$1001)+COUNTIF($AE$2:AE468,AE468)-1)</f>
        <v/>
      </c>
      <c r="AJ468" s="240" t="str">
        <f>IF($AD468&lt;0,COUNT($AJ$1:AJ467)+1,"")</f>
        <v/>
      </c>
      <c r="AL468" s="240" t="str">
        <f>'All Ticker P&amp;L'!A468</f>
        <v/>
      </c>
      <c r="AM468" s="240" t="str">
        <f>'All Ticker P&amp;L'!B468</f>
        <v/>
      </c>
      <c r="AN468" s="240" t="str">
        <f>'All Ticker P&amp;L'!C468</f>
        <v/>
      </c>
      <c r="AO468" s="240" t="str">
        <f>'All Ticker P&amp;L'!D468</f>
        <v/>
      </c>
      <c r="AP468" s="240">
        <f>IF($AL468="",0,'All Ticker P&amp;L'!E468)</f>
        <v>0</v>
      </c>
      <c r="AQ468" s="262">
        <f>IF($AL468="",0,'All Ticker P&amp;L'!J468*'All Ticker P&amp;L'!I468)</f>
        <v>0</v>
      </c>
      <c r="AR468" s="262">
        <f>IF($AL468="",0,'All Ticker P&amp;L'!L468)</f>
        <v>0</v>
      </c>
      <c r="AS468" s="263">
        <f>IF($AL468="",0,'All Ticker P&amp;L'!M468)</f>
        <v>0</v>
      </c>
      <c r="AT468" s="240" t="str">
        <f>IF($AL468="","",RANK(AR468,$AR$2:$AR$1001)+COUNTIF($AR$2:AR468,AR468)-1)</f>
        <v/>
      </c>
      <c r="AU468" s="240" t="str">
        <f>IF($AL468="","",RANK(AV468,$AV$2:$AV$1001)+COUNTIF($AV$2:AV468,AV468)-1)</f>
        <v/>
      </c>
      <c r="AV468" s="262">
        <f t="shared" si="46"/>
        <v>0</v>
      </c>
    </row>
    <row r="469" spans="26:48" ht="15" customHeight="1" x14ac:dyDescent="0.2">
      <c r="Z469" s="240" t="str">
        <f>Shares!A469</f>
        <v/>
      </c>
      <c r="AA469" s="240" t="str">
        <f>Shares!B469</f>
        <v/>
      </c>
      <c r="AB469" s="240" t="str">
        <f>Shares!C469</f>
        <v/>
      </c>
      <c r="AC469" s="240" t="str">
        <f>Shares!D469</f>
        <v/>
      </c>
      <c r="AD469" s="240">
        <f>IF($Z469="",0,Shares!E469)</f>
        <v>0</v>
      </c>
      <c r="AE469" s="262">
        <f>IF($Z469="",0,Shares!K469*Shares!J469)</f>
        <v>0</v>
      </c>
      <c r="AF469" s="263">
        <f t="shared" si="45"/>
        <v>0</v>
      </c>
      <c r="AG469" s="262">
        <f>IF($Z469="",0,Shares!M469)</f>
        <v>0</v>
      </c>
      <c r="AH469" s="263">
        <f>IF($Z469="",0,Shares!N469)</f>
        <v>0</v>
      </c>
      <c r="AI469" s="240" t="str">
        <f>IF($Z469="","",RANK(AE469,$AE$2:$AE$1001)+COUNTIF($AE$2:AE469,AE469)-1)</f>
        <v/>
      </c>
      <c r="AJ469" s="240" t="str">
        <f>IF($AD469&lt;0,COUNT($AJ$1:AJ468)+1,"")</f>
        <v/>
      </c>
      <c r="AL469" s="240" t="str">
        <f>'All Ticker P&amp;L'!A469</f>
        <v/>
      </c>
      <c r="AM469" s="240" t="str">
        <f>'All Ticker P&amp;L'!B469</f>
        <v/>
      </c>
      <c r="AN469" s="240" t="str">
        <f>'All Ticker P&amp;L'!C469</f>
        <v/>
      </c>
      <c r="AO469" s="240" t="str">
        <f>'All Ticker P&amp;L'!D469</f>
        <v/>
      </c>
      <c r="AP469" s="240">
        <f>IF($AL469="",0,'All Ticker P&amp;L'!E469)</f>
        <v>0</v>
      </c>
      <c r="AQ469" s="262">
        <f>IF($AL469="",0,'All Ticker P&amp;L'!J469*'All Ticker P&amp;L'!I469)</f>
        <v>0</v>
      </c>
      <c r="AR469" s="262">
        <f>IF($AL469="",0,'All Ticker P&amp;L'!L469)</f>
        <v>0</v>
      </c>
      <c r="AS469" s="263">
        <f>IF($AL469="",0,'All Ticker P&amp;L'!M469)</f>
        <v>0</v>
      </c>
      <c r="AT469" s="240" t="str">
        <f>IF($AL469="","",RANK(AR469,$AR$2:$AR$1001)+COUNTIF($AR$2:AR469,AR469)-1)</f>
        <v/>
      </c>
      <c r="AU469" s="240" t="str">
        <f>IF($AL469="","",RANK(AV469,$AV$2:$AV$1001)+COUNTIF($AV$2:AV469,AV469)-1)</f>
        <v/>
      </c>
      <c r="AV469" s="262">
        <f t="shared" si="46"/>
        <v>0</v>
      </c>
    </row>
    <row r="470" spans="26:48" ht="15" customHeight="1" x14ac:dyDescent="0.2">
      <c r="Z470" s="240" t="str">
        <f>Shares!A470</f>
        <v/>
      </c>
      <c r="AA470" s="240" t="str">
        <f>Shares!B470</f>
        <v/>
      </c>
      <c r="AB470" s="240" t="str">
        <f>Shares!C470</f>
        <v/>
      </c>
      <c r="AC470" s="240" t="str">
        <f>Shares!D470</f>
        <v/>
      </c>
      <c r="AD470" s="240">
        <f>IF($Z470="",0,Shares!E470)</f>
        <v>0</v>
      </c>
      <c r="AE470" s="262">
        <f>IF($Z470="",0,Shares!K470*Shares!J470)</f>
        <v>0</v>
      </c>
      <c r="AF470" s="263">
        <f t="shared" si="45"/>
        <v>0</v>
      </c>
      <c r="AG470" s="262">
        <f>IF($Z470="",0,Shares!M470)</f>
        <v>0</v>
      </c>
      <c r="AH470" s="263">
        <f>IF($Z470="",0,Shares!N470)</f>
        <v>0</v>
      </c>
      <c r="AI470" s="240" t="str">
        <f>IF($Z470="","",RANK(AE470,$AE$2:$AE$1001)+COUNTIF($AE$2:AE470,AE470)-1)</f>
        <v/>
      </c>
      <c r="AJ470" s="240" t="str">
        <f>IF($AD470&lt;0,COUNT($AJ$1:AJ469)+1,"")</f>
        <v/>
      </c>
      <c r="AL470" s="240" t="str">
        <f>'All Ticker P&amp;L'!A470</f>
        <v/>
      </c>
      <c r="AM470" s="240" t="str">
        <f>'All Ticker P&amp;L'!B470</f>
        <v/>
      </c>
      <c r="AN470" s="240" t="str">
        <f>'All Ticker P&amp;L'!C470</f>
        <v/>
      </c>
      <c r="AO470" s="240" t="str">
        <f>'All Ticker P&amp;L'!D470</f>
        <v/>
      </c>
      <c r="AP470" s="240">
        <f>IF($AL470="",0,'All Ticker P&amp;L'!E470)</f>
        <v>0</v>
      </c>
      <c r="AQ470" s="262">
        <f>IF($AL470="",0,'All Ticker P&amp;L'!J470*'All Ticker P&amp;L'!I470)</f>
        <v>0</v>
      </c>
      <c r="AR470" s="262">
        <f>IF($AL470="",0,'All Ticker P&amp;L'!L470)</f>
        <v>0</v>
      </c>
      <c r="AS470" s="263">
        <f>IF($AL470="",0,'All Ticker P&amp;L'!M470)</f>
        <v>0</v>
      </c>
      <c r="AT470" s="240" t="str">
        <f>IF($AL470="","",RANK(AR470,$AR$2:$AR$1001)+COUNTIF($AR$2:AR470,AR470)-1)</f>
        <v/>
      </c>
      <c r="AU470" s="240" t="str">
        <f>IF($AL470="","",RANK(AV470,$AV$2:$AV$1001)+COUNTIF($AV$2:AV470,AV470)-1)</f>
        <v/>
      </c>
      <c r="AV470" s="262">
        <f t="shared" si="46"/>
        <v>0</v>
      </c>
    </row>
    <row r="471" spans="26:48" ht="15" customHeight="1" x14ac:dyDescent="0.2">
      <c r="Z471" s="240" t="str">
        <f>Shares!A471</f>
        <v/>
      </c>
      <c r="AA471" s="240" t="str">
        <f>Shares!B471</f>
        <v/>
      </c>
      <c r="AB471" s="240" t="str">
        <f>Shares!C471</f>
        <v/>
      </c>
      <c r="AC471" s="240" t="str">
        <f>Shares!D471</f>
        <v/>
      </c>
      <c r="AD471" s="240">
        <f>IF($Z471="",0,Shares!E471)</f>
        <v>0</v>
      </c>
      <c r="AE471" s="262">
        <f>IF($Z471="",0,Shares!K471*Shares!J471)</f>
        <v>0</v>
      </c>
      <c r="AF471" s="263">
        <f t="shared" si="45"/>
        <v>0</v>
      </c>
      <c r="AG471" s="262">
        <f>IF($Z471="",0,Shares!M471)</f>
        <v>0</v>
      </c>
      <c r="AH471" s="263">
        <f>IF($Z471="",0,Shares!N471)</f>
        <v>0</v>
      </c>
      <c r="AI471" s="240" t="str">
        <f>IF($Z471="","",RANK(AE471,$AE$2:$AE$1001)+COUNTIF($AE$2:AE471,AE471)-1)</f>
        <v/>
      </c>
      <c r="AJ471" s="240" t="str">
        <f>IF($AD471&lt;0,COUNT($AJ$1:AJ470)+1,"")</f>
        <v/>
      </c>
      <c r="AL471" s="240" t="str">
        <f>'All Ticker P&amp;L'!A471</f>
        <v/>
      </c>
      <c r="AM471" s="240" t="str">
        <f>'All Ticker P&amp;L'!B471</f>
        <v/>
      </c>
      <c r="AN471" s="240" t="str">
        <f>'All Ticker P&amp;L'!C471</f>
        <v/>
      </c>
      <c r="AO471" s="240" t="str">
        <f>'All Ticker P&amp;L'!D471</f>
        <v/>
      </c>
      <c r="AP471" s="240">
        <f>IF($AL471="",0,'All Ticker P&amp;L'!E471)</f>
        <v>0</v>
      </c>
      <c r="AQ471" s="262">
        <f>IF($AL471="",0,'All Ticker P&amp;L'!J471*'All Ticker P&amp;L'!I471)</f>
        <v>0</v>
      </c>
      <c r="AR471" s="262">
        <f>IF($AL471="",0,'All Ticker P&amp;L'!L471)</f>
        <v>0</v>
      </c>
      <c r="AS471" s="263">
        <f>IF($AL471="",0,'All Ticker P&amp;L'!M471)</f>
        <v>0</v>
      </c>
      <c r="AT471" s="240" t="str">
        <f>IF($AL471="","",RANK(AR471,$AR$2:$AR$1001)+COUNTIF($AR$2:AR471,AR471)-1)</f>
        <v/>
      </c>
      <c r="AU471" s="240" t="str">
        <f>IF($AL471="","",RANK(AV471,$AV$2:$AV$1001)+COUNTIF($AV$2:AV471,AV471)-1)</f>
        <v/>
      </c>
      <c r="AV471" s="262">
        <f t="shared" si="46"/>
        <v>0</v>
      </c>
    </row>
    <row r="472" spans="26:48" ht="15" customHeight="1" x14ac:dyDescent="0.2">
      <c r="Z472" s="240" t="str">
        <f>Shares!A472</f>
        <v/>
      </c>
      <c r="AA472" s="240" t="str">
        <f>Shares!B472</f>
        <v/>
      </c>
      <c r="AB472" s="240" t="str">
        <f>Shares!C472</f>
        <v/>
      </c>
      <c r="AC472" s="240" t="str">
        <f>Shares!D472</f>
        <v/>
      </c>
      <c r="AD472" s="240">
        <f>IF($Z472="",0,Shares!E472)</f>
        <v>0</v>
      </c>
      <c r="AE472" s="262">
        <f>IF($Z472="",0,Shares!K472*Shares!J472)</f>
        <v>0</v>
      </c>
      <c r="AF472" s="263">
        <f t="shared" si="45"/>
        <v>0</v>
      </c>
      <c r="AG472" s="262">
        <f>IF($Z472="",0,Shares!M472)</f>
        <v>0</v>
      </c>
      <c r="AH472" s="263">
        <f>IF($Z472="",0,Shares!N472)</f>
        <v>0</v>
      </c>
      <c r="AI472" s="240" t="str">
        <f>IF($Z472="","",RANK(AE472,$AE$2:$AE$1001)+COUNTIF($AE$2:AE472,AE472)-1)</f>
        <v/>
      </c>
      <c r="AJ472" s="240" t="str">
        <f>IF($AD472&lt;0,COUNT($AJ$1:AJ471)+1,"")</f>
        <v/>
      </c>
      <c r="AL472" s="240" t="str">
        <f>'All Ticker P&amp;L'!A472</f>
        <v/>
      </c>
      <c r="AM472" s="240" t="str">
        <f>'All Ticker P&amp;L'!B472</f>
        <v/>
      </c>
      <c r="AN472" s="240" t="str">
        <f>'All Ticker P&amp;L'!C472</f>
        <v/>
      </c>
      <c r="AO472" s="240" t="str">
        <f>'All Ticker P&amp;L'!D472</f>
        <v/>
      </c>
      <c r="AP472" s="240">
        <f>IF($AL472="",0,'All Ticker P&amp;L'!E472)</f>
        <v>0</v>
      </c>
      <c r="AQ472" s="262">
        <f>IF($AL472="",0,'All Ticker P&amp;L'!J472*'All Ticker P&amp;L'!I472)</f>
        <v>0</v>
      </c>
      <c r="AR472" s="262">
        <f>IF($AL472="",0,'All Ticker P&amp;L'!L472)</f>
        <v>0</v>
      </c>
      <c r="AS472" s="263">
        <f>IF($AL472="",0,'All Ticker P&amp;L'!M472)</f>
        <v>0</v>
      </c>
      <c r="AT472" s="240" t="str">
        <f>IF($AL472="","",RANK(AR472,$AR$2:$AR$1001)+COUNTIF($AR$2:AR472,AR472)-1)</f>
        <v/>
      </c>
      <c r="AU472" s="240" t="str">
        <f>IF($AL472="","",RANK(AV472,$AV$2:$AV$1001)+COUNTIF($AV$2:AV472,AV472)-1)</f>
        <v/>
      </c>
      <c r="AV472" s="262">
        <f t="shared" si="46"/>
        <v>0</v>
      </c>
    </row>
    <row r="473" spans="26:48" ht="15" customHeight="1" x14ac:dyDescent="0.2">
      <c r="Z473" s="240" t="str">
        <f>Shares!A473</f>
        <v/>
      </c>
      <c r="AA473" s="240" t="str">
        <f>Shares!B473</f>
        <v/>
      </c>
      <c r="AB473" s="240" t="str">
        <f>Shares!C473</f>
        <v/>
      </c>
      <c r="AC473" s="240" t="str">
        <f>Shares!D473</f>
        <v/>
      </c>
      <c r="AD473" s="240">
        <f>IF($Z473="",0,Shares!E473)</f>
        <v>0</v>
      </c>
      <c r="AE473" s="262">
        <f>IF($Z473="",0,Shares!K473*Shares!J473)</f>
        <v>0</v>
      </c>
      <c r="AF473" s="263">
        <f t="shared" si="45"/>
        <v>0</v>
      </c>
      <c r="AG473" s="262">
        <f>IF($Z473="",0,Shares!M473)</f>
        <v>0</v>
      </c>
      <c r="AH473" s="263">
        <f>IF($Z473="",0,Shares!N473)</f>
        <v>0</v>
      </c>
      <c r="AI473" s="240" t="str">
        <f>IF($Z473="","",RANK(AE473,$AE$2:$AE$1001)+COUNTIF($AE$2:AE473,AE473)-1)</f>
        <v/>
      </c>
      <c r="AJ473" s="240" t="str">
        <f>IF($AD473&lt;0,COUNT($AJ$1:AJ472)+1,"")</f>
        <v/>
      </c>
      <c r="AL473" s="240" t="str">
        <f>'All Ticker P&amp;L'!A473</f>
        <v/>
      </c>
      <c r="AM473" s="240" t="str">
        <f>'All Ticker P&amp;L'!B473</f>
        <v/>
      </c>
      <c r="AN473" s="240" t="str">
        <f>'All Ticker P&amp;L'!C473</f>
        <v/>
      </c>
      <c r="AO473" s="240" t="str">
        <f>'All Ticker P&amp;L'!D473</f>
        <v/>
      </c>
      <c r="AP473" s="240">
        <f>IF($AL473="",0,'All Ticker P&amp;L'!E473)</f>
        <v>0</v>
      </c>
      <c r="AQ473" s="262">
        <f>IF($AL473="",0,'All Ticker P&amp;L'!J473*'All Ticker P&amp;L'!I473)</f>
        <v>0</v>
      </c>
      <c r="AR473" s="262">
        <f>IF($AL473="",0,'All Ticker P&amp;L'!L473)</f>
        <v>0</v>
      </c>
      <c r="AS473" s="263">
        <f>IF($AL473="",0,'All Ticker P&amp;L'!M473)</f>
        <v>0</v>
      </c>
      <c r="AT473" s="240" t="str">
        <f>IF($AL473="","",RANK(AR473,$AR$2:$AR$1001)+COUNTIF($AR$2:AR473,AR473)-1)</f>
        <v/>
      </c>
      <c r="AU473" s="240" t="str">
        <f>IF($AL473="","",RANK(AV473,$AV$2:$AV$1001)+COUNTIF($AV$2:AV473,AV473)-1)</f>
        <v/>
      </c>
      <c r="AV473" s="262">
        <f t="shared" si="46"/>
        <v>0</v>
      </c>
    </row>
    <row r="474" spans="26:48" ht="15" customHeight="1" x14ac:dyDescent="0.2">
      <c r="Z474" s="240" t="str">
        <f>Shares!A474</f>
        <v/>
      </c>
      <c r="AA474" s="240" t="str">
        <f>Shares!B474</f>
        <v/>
      </c>
      <c r="AB474" s="240" t="str">
        <f>Shares!C474</f>
        <v/>
      </c>
      <c r="AC474" s="240" t="str">
        <f>Shares!D474</f>
        <v/>
      </c>
      <c r="AD474" s="240">
        <f>IF($Z474="",0,Shares!E474)</f>
        <v>0</v>
      </c>
      <c r="AE474" s="262">
        <f>IF($Z474="",0,Shares!K474*Shares!J474)</f>
        <v>0</v>
      </c>
      <c r="AF474" s="263">
        <f t="shared" si="45"/>
        <v>0</v>
      </c>
      <c r="AG474" s="262">
        <f>IF($Z474="",0,Shares!M474)</f>
        <v>0</v>
      </c>
      <c r="AH474" s="263">
        <f>IF($Z474="",0,Shares!N474)</f>
        <v>0</v>
      </c>
      <c r="AI474" s="240" t="str">
        <f>IF($Z474="","",RANK(AE474,$AE$2:$AE$1001)+COUNTIF($AE$2:AE474,AE474)-1)</f>
        <v/>
      </c>
      <c r="AJ474" s="240" t="str">
        <f>IF($AD474&lt;0,COUNT($AJ$1:AJ473)+1,"")</f>
        <v/>
      </c>
      <c r="AL474" s="240" t="str">
        <f>'All Ticker P&amp;L'!A474</f>
        <v/>
      </c>
      <c r="AM474" s="240" t="str">
        <f>'All Ticker P&amp;L'!B474</f>
        <v/>
      </c>
      <c r="AN474" s="240" t="str">
        <f>'All Ticker P&amp;L'!C474</f>
        <v/>
      </c>
      <c r="AO474" s="240" t="str">
        <f>'All Ticker P&amp;L'!D474</f>
        <v/>
      </c>
      <c r="AP474" s="240">
        <f>IF($AL474="",0,'All Ticker P&amp;L'!E474)</f>
        <v>0</v>
      </c>
      <c r="AQ474" s="262">
        <f>IF($AL474="",0,'All Ticker P&amp;L'!J474*'All Ticker P&amp;L'!I474)</f>
        <v>0</v>
      </c>
      <c r="AR474" s="262">
        <f>IF($AL474="",0,'All Ticker P&amp;L'!L474)</f>
        <v>0</v>
      </c>
      <c r="AS474" s="263">
        <f>IF($AL474="",0,'All Ticker P&amp;L'!M474)</f>
        <v>0</v>
      </c>
      <c r="AT474" s="240" t="str">
        <f>IF($AL474="","",RANK(AR474,$AR$2:$AR$1001)+COUNTIF($AR$2:AR474,AR474)-1)</f>
        <v/>
      </c>
      <c r="AU474" s="240" t="str">
        <f>IF($AL474="","",RANK(AV474,$AV$2:$AV$1001)+COUNTIF($AV$2:AV474,AV474)-1)</f>
        <v/>
      </c>
      <c r="AV474" s="262">
        <f t="shared" si="46"/>
        <v>0</v>
      </c>
    </row>
    <row r="475" spans="26:48" ht="15" customHeight="1" x14ac:dyDescent="0.2">
      <c r="Z475" s="240" t="str">
        <f>Shares!A475</f>
        <v/>
      </c>
      <c r="AA475" s="240" t="str">
        <f>Shares!B475</f>
        <v/>
      </c>
      <c r="AB475" s="240" t="str">
        <f>Shares!C475</f>
        <v/>
      </c>
      <c r="AC475" s="240" t="str">
        <f>Shares!D475</f>
        <v/>
      </c>
      <c r="AD475" s="240">
        <f>IF($Z475="",0,Shares!E475)</f>
        <v>0</v>
      </c>
      <c r="AE475" s="262">
        <f>IF($Z475="",0,Shares!K475*Shares!J475)</f>
        <v>0</v>
      </c>
      <c r="AF475" s="263">
        <f t="shared" si="45"/>
        <v>0</v>
      </c>
      <c r="AG475" s="262">
        <f>IF($Z475="",0,Shares!M475)</f>
        <v>0</v>
      </c>
      <c r="AH475" s="263">
        <f>IF($Z475="",0,Shares!N475)</f>
        <v>0</v>
      </c>
      <c r="AI475" s="240" t="str">
        <f>IF($Z475="","",RANK(AE475,$AE$2:$AE$1001)+COUNTIF($AE$2:AE475,AE475)-1)</f>
        <v/>
      </c>
      <c r="AJ475" s="240" t="str">
        <f>IF($AD475&lt;0,COUNT($AJ$1:AJ474)+1,"")</f>
        <v/>
      </c>
      <c r="AL475" s="240" t="str">
        <f>'All Ticker P&amp;L'!A475</f>
        <v/>
      </c>
      <c r="AM475" s="240" t="str">
        <f>'All Ticker P&amp;L'!B475</f>
        <v/>
      </c>
      <c r="AN475" s="240" t="str">
        <f>'All Ticker P&amp;L'!C475</f>
        <v/>
      </c>
      <c r="AO475" s="240" t="str">
        <f>'All Ticker P&amp;L'!D475</f>
        <v/>
      </c>
      <c r="AP475" s="240">
        <f>IF($AL475="",0,'All Ticker P&amp;L'!E475)</f>
        <v>0</v>
      </c>
      <c r="AQ475" s="262">
        <f>IF($AL475="",0,'All Ticker P&amp;L'!J475*'All Ticker P&amp;L'!I475)</f>
        <v>0</v>
      </c>
      <c r="AR475" s="262">
        <f>IF($AL475="",0,'All Ticker P&amp;L'!L475)</f>
        <v>0</v>
      </c>
      <c r="AS475" s="263">
        <f>IF($AL475="",0,'All Ticker P&amp;L'!M475)</f>
        <v>0</v>
      </c>
      <c r="AT475" s="240" t="str">
        <f>IF($AL475="","",RANK(AR475,$AR$2:$AR$1001)+COUNTIF($AR$2:AR475,AR475)-1)</f>
        <v/>
      </c>
      <c r="AU475" s="240" t="str">
        <f>IF($AL475="","",RANK(AV475,$AV$2:$AV$1001)+COUNTIF($AV$2:AV475,AV475)-1)</f>
        <v/>
      </c>
      <c r="AV475" s="262">
        <f t="shared" si="46"/>
        <v>0</v>
      </c>
    </row>
    <row r="476" spans="26:48" ht="15" customHeight="1" x14ac:dyDescent="0.2">
      <c r="Z476" s="240" t="str">
        <f>Shares!A476</f>
        <v/>
      </c>
      <c r="AA476" s="240" t="str">
        <f>Shares!B476</f>
        <v/>
      </c>
      <c r="AB476" s="240" t="str">
        <f>Shares!C476</f>
        <v/>
      </c>
      <c r="AC476" s="240" t="str">
        <f>Shares!D476</f>
        <v/>
      </c>
      <c r="AD476" s="240">
        <f>IF($Z476="",0,Shares!E476)</f>
        <v>0</v>
      </c>
      <c r="AE476" s="262">
        <f>IF($Z476="",0,Shares!K476*Shares!J476)</f>
        <v>0</v>
      </c>
      <c r="AF476" s="263">
        <f t="shared" si="45"/>
        <v>0</v>
      </c>
      <c r="AG476" s="262">
        <f>IF($Z476="",0,Shares!M476)</f>
        <v>0</v>
      </c>
      <c r="AH476" s="263">
        <f>IF($Z476="",0,Shares!N476)</f>
        <v>0</v>
      </c>
      <c r="AI476" s="240" t="str">
        <f>IF($Z476="","",RANK(AE476,$AE$2:$AE$1001)+COUNTIF($AE$2:AE476,AE476)-1)</f>
        <v/>
      </c>
      <c r="AJ476" s="240" t="str">
        <f>IF($AD476&lt;0,COUNT($AJ$1:AJ475)+1,"")</f>
        <v/>
      </c>
      <c r="AL476" s="240" t="str">
        <f>'All Ticker P&amp;L'!A476</f>
        <v/>
      </c>
      <c r="AM476" s="240" t="str">
        <f>'All Ticker P&amp;L'!B476</f>
        <v/>
      </c>
      <c r="AN476" s="240" t="str">
        <f>'All Ticker P&amp;L'!C476</f>
        <v/>
      </c>
      <c r="AO476" s="240" t="str">
        <f>'All Ticker P&amp;L'!D476</f>
        <v/>
      </c>
      <c r="AP476" s="240">
        <f>IF($AL476="",0,'All Ticker P&amp;L'!E476)</f>
        <v>0</v>
      </c>
      <c r="AQ476" s="262">
        <f>IF($AL476="",0,'All Ticker P&amp;L'!J476*'All Ticker P&amp;L'!I476)</f>
        <v>0</v>
      </c>
      <c r="AR476" s="262">
        <f>IF($AL476="",0,'All Ticker P&amp;L'!L476)</f>
        <v>0</v>
      </c>
      <c r="AS476" s="263">
        <f>IF($AL476="",0,'All Ticker P&amp;L'!M476)</f>
        <v>0</v>
      </c>
      <c r="AT476" s="240" t="str">
        <f>IF($AL476="","",RANK(AR476,$AR$2:$AR$1001)+COUNTIF($AR$2:AR476,AR476)-1)</f>
        <v/>
      </c>
      <c r="AU476" s="240" t="str">
        <f>IF($AL476="","",RANK(AV476,$AV$2:$AV$1001)+COUNTIF($AV$2:AV476,AV476)-1)</f>
        <v/>
      </c>
      <c r="AV476" s="262">
        <f t="shared" si="46"/>
        <v>0</v>
      </c>
    </row>
    <row r="477" spans="26:48" ht="15" customHeight="1" x14ac:dyDescent="0.2">
      <c r="Z477" s="240" t="str">
        <f>Shares!A477</f>
        <v/>
      </c>
      <c r="AA477" s="240" t="str">
        <f>Shares!B477</f>
        <v/>
      </c>
      <c r="AB477" s="240" t="str">
        <f>Shares!C477</f>
        <v/>
      </c>
      <c r="AC477" s="240" t="str">
        <f>Shares!D477</f>
        <v/>
      </c>
      <c r="AD477" s="240">
        <f>IF($Z477="",0,Shares!E477)</f>
        <v>0</v>
      </c>
      <c r="AE477" s="262">
        <f>IF($Z477="",0,Shares!K477*Shares!J477)</f>
        <v>0</v>
      </c>
      <c r="AF477" s="263">
        <f t="shared" si="45"/>
        <v>0</v>
      </c>
      <c r="AG477" s="262">
        <f>IF($Z477="",0,Shares!M477)</f>
        <v>0</v>
      </c>
      <c r="AH477" s="263">
        <f>IF($Z477="",0,Shares!N477)</f>
        <v>0</v>
      </c>
      <c r="AI477" s="240" t="str">
        <f>IF($Z477="","",RANK(AE477,$AE$2:$AE$1001)+COUNTIF($AE$2:AE477,AE477)-1)</f>
        <v/>
      </c>
      <c r="AJ477" s="240" t="str">
        <f>IF($AD477&lt;0,COUNT($AJ$1:AJ476)+1,"")</f>
        <v/>
      </c>
      <c r="AL477" s="240" t="str">
        <f>'All Ticker P&amp;L'!A477</f>
        <v/>
      </c>
      <c r="AM477" s="240" t="str">
        <f>'All Ticker P&amp;L'!B477</f>
        <v/>
      </c>
      <c r="AN477" s="240" t="str">
        <f>'All Ticker P&amp;L'!C477</f>
        <v/>
      </c>
      <c r="AO477" s="240" t="str">
        <f>'All Ticker P&amp;L'!D477</f>
        <v/>
      </c>
      <c r="AP477" s="240">
        <f>IF($AL477="",0,'All Ticker P&amp;L'!E477)</f>
        <v>0</v>
      </c>
      <c r="AQ477" s="262">
        <f>IF($AL477="",0,'All Ticker P&amp;L'!J477*'All Ticker P&amp;L'!I477)</f>
        <v>0</v>
      </c>
      <c r="AR477" s="262">
        <f>IF($AL477="",0,'All Ticker P&amp;L'!L477)</f>
        <v>0</v>
      </c>
      <c r="AS477" s="263">
        <f>IF($AL477="",0,'All Ticker P&amp;L'!M477)</f>
        <v>0</v>
      </c>
      <c r="AT477" s="240" t="str">
        <f>IF($AL477="","",RANK(AR477,$AR$2:$AR$1001)+COUNTIF($AR$2:AR477,AR477)-1)</f>
        <v/>
      </c>
      <c r="AU477" s="240" t="str">
        <f>IF($AL477="","",RANK(AV477,$AV$2:$AV$1001)+COUNTIF($AV$2:AV477,AV477)-1)</f>
        <v/>
      </c>
      <c r="AV477" s="262">
        <f t="shared" si="46"/>
        <v>0</v>
      </c>
    </row>
    <row r="478" spans="26:48" ht="15" customHeight="1" x14ac:dyDescent="0.2">
      <c r="Z478" s="240" t="str">
        <f>Shares!A478</f>
        <v/>
      </c>
      <c r="AA478" s="240" t="str">
        <f>Shares!B478</f>
        <v/>
      </c>
      <c r="AB478" s="240" t="str">
        <f>Shares!C478</f>
        <v/>
      </c>
      <c r="AC478" s="240" t="str">
        <f>Shares!D478</f>
        <v/>
      </c>
      <c r="AD478" s="240">
        <f>IF($Z478="",0,Shares!E478)</f>
        <v>0</v>
      </c>
      <c r="AE478" s="262">
        <f>IF($Z478="",0,Shares!K478*Shares!J478)</f>
        <v>0</v>
      </c>
      <c r="AF478" s="263">
        <f t="shared" si="45"/>
        <v>0</v>
      </c>
      <c r="AG478" s="262">
        <f>IF($Z478="",0,Shares!M478)</f>
        <v>0</v>
      </c>
      <c r="AH478" s="263">
        <f>IF($Z478="",0,Shares!N478)</f>
        <v>0</v>
      </c>
      <c r="AI478" s="240" t="str">
        <f>IF($Z478="","",RANK(AE478,$AE$2:$AE$1001)+COUNTIF($AE$2:AE478,AE478)-1)</f>
        <v/>
      </c>
      <c r="AJ478" s="240" t="str">
        <f>IF($AD478&lt;0,COUNT($AJ$1:AJ477)+1,"")</f>
        <v/>
      </c>
      <c r="AL478" s="240" t="str">
        <f>'All Ticker P&amp;L'!A478</f>
        <v/>
      </c>
      <c r="AM478" s="240" t="str">
        <f>'All Ticker P&amp;L'!B478</f>
        <v/>
      </c>
      <c r="AN478" s="240" t="str">
        <f>'All Ticker P&amp;L'!C478</f>
        <v/>
      </c>
      <c r="AO478" s="240" t="str">
        <f>'All Ticker P&amp;L'!D478</f>
        <v/>
      </c>
      <c r="AP478" s="240">
        <f>IF($AL478="",0,'All Ticker P&amp;L'!E478)</f>
        <v>0</v>
      </c>
      <c r="AQ478" s="262">
        <f>IF($AL478="",0,'All Ticker P&amp;L'!J478*'All Ticker P&amp;L'!I478)</f>
        <v>0</v>
      </c>
      <c r="AR478" s="262">
        <f>IF($AL478="",0,'All Ticker P&amp;L'!L478)</f>
        <v>0</v>
      </c>
      <c r="AS478" s="263">
        <f>IF($AL478="",0,'All Ticker P&amp;L'!M478)</f>
        <v>0</v>
      </c>
      <c r="AT478" s="240" t="str">
        <f>IF($AL478="","",RANK(AR478,$AR$2:$AR$1001)+COUNTIF($AR$2:AR478,AR478)-1)</f>
        <v/>
      </c>
      <c r="AU478" s="240" t="str">
        <f>IF($AL478="","",RANK(AV478,$AV$2:$AV$1001)+COUNTIF($AV$2:AV478,AV478)-1)</f>
        <v/>
      </c>
      <c r="AV478" s="262">
        <f t="shared" si="46"/>
        <v>0</v>
      </c>
    </row>
    <row r="479" spans="26:48" ht="15" customHeight="1" x14ac:dyDescent="0.2">
      <c r="Z479" s="240" t="str">
        <f>Shares!A479</f>
        <v/>
      </c>
      <c r="AA479" s="240" t="str">
        <f>Shares!B479</f>
        <v/>
      </c>
      <c r="AB479" s="240" t="str">
        <f>Shares!C479</f>
        <v/>
      </c>
      <c r="AC479" s="240" t="str">
        <f>Shares!D479</f>
        <v/>
      </c>
      <c r="AD479" s="240">
        <f>IF($Z479="",0,Shares!E479)</f>
        <v>0</v>
      </c>
      <c r="AE479" s="262">
        <f>IF($Z479="",0,Shares!K479*Shares!J479)</f>
        <v>0</v>
      </c>
      <c r="AF479" s="263">
        <f t="shared" si="45"/>
        <v>0</v>
      </c>
      <c r="AG479" s="262">
        <f>IF($Z479="",0,Shares!M479)</f>
        <v>0</v>
      </c>
      <c r="AH479" s="263">
        <f>IF($Z479="",0,Shares!N479)</f>
        <v>0</v>
      </c>
      <c r="AI479" s="240" t="str">
        <f>IF($Z479="","",RANK(AE479,$AE$2:$AE$1001)+COUNTIF($AE$2:AE479,AE479)-1)</f>
        <v/>
      </c>
      <c r="AJ479" s="240" t="str">
        <f>IF($AD479&lt;0,COUNT($AJ$1:AJ478)+1,"")</f>
        <v/>
      </c>
      <c r="AL479" s="240" t="str">
        <f>'All Ticker P&amp;L'!A479</f>
        <v/>
      </c>
      <c r="AM479" s="240" t="str">
        <f>'All Ticker P&amp;L'!B479</f>
        <v/>
      </c>
      <c r="AN479" s="240" t="str">
        <f>'All Ticker P&amp;L'!C479</f>
        <v/>
      </c>
      <c r="AO479" s="240" t="str">
        <f>'All Ticker P&amp;L'!D479</f>
        <v/>
      </c>
      <c r="AP479" s="240">
        <f>IF($AL479="",0,'All Ticker P&amp;L'!E479)</f>
        <v>0</v>
      </c>
      <c r="AQ479" s="262">
        <f>IF($AL479="",0,'All Ticker P&amp;L'!J479*'All Ticker P&amp;L'!I479)</f>
        <v>0</v>
      </c>
      <c r="AR479" s="262">
        <f>IF($AL479="",0,'All Ticker P&amp;L'!L479)</f>
        <v>0</v>
      </c>
      <c r="AS479" s="263">
        <f>IF($AL479="",0,'All Ticker P&amp;L'!M479)</f>
        <v>0</v>
      </c>
      <c r="AT479" s="240" t="str">
        <f>IF($AL479="","",RANK(AR479,$AR$2:$AR$1001)+COUNTIF($AR$2:AR479,AR479)-1)</f>
        <v/>
      </c>
      <c r="AU479" s="240" t="str">
        <f>IF($AL479="","",RANK(AV479,$AV$2:$AV$1001)+COUNTIF($AV$2:AV479,AV479)-1)</f>
        <v/>
      </c>
      <c r="AV479" s="262">
        <f t="shared" si="46"/>
        <v>0</v>
      </c>
    </row>
    <row r="480" spans="26:48" ht="15" customHeight="1" x14ac:dyDescent="0.2">
      <c r="Z480" s="240" t="str">
        <f>Shares!A480</f>
        <v/>
      </c>
      <c r="AA480" s="240" t="str">
        <f>Shares!B480</f>
        <v/>
      </c>
      <c r="AB480" s="240" t="str">
        <f>Shares!C480</f>
        <v/>
      </c>
      <c r="AC480" s="240" t="str">
        <f>Shares!D480</f>
        <v/>
      </c>
      <c r="AD480" s="240">
        <f>IF($Z480="",0,Shares!E480)</f>
        <v>0</v>
      </c>
      <c r="AE480" s="262">
        <f>IF($Z480="",0,Shares!K480*Shares!J480)</f>
        <v>0</v>
      </c>
      <c r="AF480" s="263">
        <f t="shared" si="45"/>
        <v>0</v>
      </c>
      <c r="AG480" s="262">
        <f>IF($Z480="",0,Shares!M480)</f>
        <v>0</v>
      </c>
      <c r="AH480" s="263">
        <f>IF($Z480="",0,Shares!N480)</f>
        <v>0</v>
      </c>
      <c r="AI480" s="240" t="str">
        <f>IF($Z480="","",RANK(AE480,$AE$2:$AE$1001)+COUNTIF($AE$2:AE480,AE480)-1)</f>
        <v/>
      </c>
      <c r="AJ480" s="240" t="str">
        <f>IF($AD480&lt;0,COUNT($AJ$1:AJ479)+1,"")</f>
        <v/>
      </c>
      <c r="AL480" s="240" t="str">
        <f>'All Ticker P&amp;L'!A480</f>
        <v/>
      </c>
      <c r="AM480" s="240" t="str">
        <f>'All Ticker P&amp;L'!B480</f>
        <v/>
      </c>
      <c r="AN480" s="240" t="str">
        <f>'All Ticker P&amp;L'!C480</f>
        <v/>
      </c>
      <c r="AO480" s="240" t="str">
        <f>'All Ticker P&amp;L'!D480</f>
        <v/>
      </c>
      <c r="AP480" s="240">
        <f>IF($AL480="",0,'All Ticker P&amp;L'!E480)</f>
        <v>0</v>
      </c>
      <c r="AQ480" s="262">
        <f>IF($AL480="",0,'All Ticker P&amp;L'!J480*'All Ticker P&amp;L'!I480)</f>
        <v>0</v>
      </c>
      <c r="AR480" s="262">
        <f>IF($AL480="",0,'All Ticker P&amp;L'!L480)</f>
        <v>0</v>
      </c>
      <c r="AS480" s="263">
        <f>IF($AL480="",0,'All Ticker P&amp;L'!M480)</f>
        <v>0</v>
      </c>
      <c r="AT480" s="240" t="str">
        <f>IF($AL480="","",RANK(AR480,$AR$2:$AR$1001)+COUNTIF($AR$2:AR480,AR480)-1)</f>
        <v/>
      </c>
      <c r="AU480" s="240" t="str">
        <f>IF($AL480="","",RANK(AV480,$AV$2:$AV$1001)+COUNTIF($AV$2:AV480,AV480)-1)</f>
        <v/>
      </c>
      <c r="AV480" s="262">
        <f t="shared" si="46"/>
        <v>0</v>
      </c>
    </row>
    <row r="481" spans="26:48" ht="15" customHeight="1" x14ac:dyDescent="0.2">
      <c r="Z481" s="240" t="str">
        <f>Shares!A481</f>
        <v/>
      </c>
      <c r="AA481" s="240" t="str">
        <f>Shares!B481</f>
        <v/>
      </c>
      <c r="AB481" s="240" t="str">
        <f>Shares!C481</f>
        <v/>
      </c>
      <c r="AC481" s="240" t="str">
        <f>Shares!D481</f>
        <v/>
      </c>
      <c r="AD481" s="240">
        <f>IF($Z481="",0,Shares!E481)</f>
        <v>0</v>
      </c>
      <c r="AE481" s="262">
        <f>IF($Z481="",0,Shares!K481*Shares!J481)</f>
        <v>0</v>
      </c>
      <c r="AF481" s="263">
        <f t="shared" si="45"/>
        <v>0</v>
      </c>
      <c r="AG481" s="262">
        <f>IF($Z481="",0,Shares!M481)</f>
        <v>0</v>
      </c>
      <c r="AH481" s="263">
        <f>IF($Z481="",0,Shares!N481)</f>
        <v>0</v>
      </c>
      <c r="AI481" s="240" t="str">
        <f>IF($Z481="","",RANK(AE481,$AE$2:$AE$1001)+COUNTIF($AE$2:AE481,AE481)-1)</f>
        <v/>
      </c>
      <c r="AJ481" s="240" t="str">
        <f>IF($AD481&lt;0,COUNT($AJ$1:AJ480)+1,"")</f>
        <v/>
      </c>
      <c r="AL481" s="240" t="str">
        <f>'All Ticker P&amp;L'!A481</f>
        <v/>
      </c>
      <c r="AM481" s="240" t="str">
        <f>'All Ticker P&amp;L'!B481</f>
        <v/>
      </c>
      <c r="AN481" s="240" t="str">
        <f>'All Ticker P&amp;L'!C481</f>
        <v/>
      </c>
      <c r="AO481" s="240" t="str">
        <f>'All Ticker P&amp;L'!D481</f>
        <v/>
      </c>
      <c r="AP481" s="240">
        <f>IF($AL481="",0,'All Ticker P&amp;L'!E481)</f>
        <v>0</v>
      </c>
      <c r="AQ481" s="262">
        <f>IF($AL481="",0,'All Ticker P&amp;L'!J481*'All Ticker P&amp;L'!I481)</f>
        <v>0</v>
      </c>
      <c r="AR481" s="262">
        <f>IF($AL481="",0,'All Ticker P&amp;L'!L481)</f>
        <v>0</v>
      </c>
      <c r="AS481" s="263">
        <f>IF($AL481="",0,'All Ticker P&amp;L'!M481)</f>
        <v>0</v>
      </c>
      <c r="AT481" s="240" t="str">
        <f>IF($AL481="","",RANK(AR481,$AR$2:$AR$1001)+COUNTIF($AR$2:AR481,AR481)-1)</f>
        <v/>
      </c>
      <c r="AU481" s="240" t="str">
        <f>IF($AL481="","",RANK(AV481,$AV$2:$AV$1001)+COUNTIF($AV$2:AV481,AV481)-1)</f>
        <v/>
      </c>
      <c r="AV481" s="262">
        <f t="shared" si="46"/>
        <v>0</v>
      </c>
    </row>
    <row r="482" spans="26:48" ht="15" customHeight="1" x14ac:dyDescent="0.2">
      <c r="Z482" s="240" t="str">
        <f>Shares!A482</f>
        <v/>
      </c>
      <c r="AA482" s="240" t="str">
        <f>Shares!B482</f>
        <v/>
      </c>
      <c r="AB482" s="240" t="str">
        <f>Shares!C482</f>
        <v/>
      </c>
      <c r="AC482" s="240" t="str">
        <f>Shares!D482</f>
        <v/>
      </c>
      <c r="AD482" s="240">
        <f>IF($Z482="",0,Shares!E482)</f>
        <v>0</v>
      </c>
      <c r="AE482" s="262">
        <f>IF($Z482="",0,Shares!K482*Shares!J482)</f>
        <v>0</v>
      </c>
      <c r="AF482" s="263">
        <f t="shared" si="45"/>
        <v>0</v>
      </c>
      <c r="AG482" s="262">
        <f>IF($Z482="",0,Shares!M482)</f>
        <v>0</v>
      </c>
      <c r="AH482" s="263">
        <f>IF($Z482="",0,Shares!N482)</f>
        <v>0</v>
      </c>
      <c r="AI482" s="240" t="str">
        <f>IF($Z482="","",RANK(AE482,$AE$2:$AE$1001)+COUNTIF($AE$2:AE482,AE482)-1)</f>
        <v/>
      </c>
      <c r="AJ482" s="240" t="str">
        <f>IF($AD482&lt;0,COUNT($AJ$1:AJ481)+1,"")</f>
        <v/>
      </c>
      <c r="AL482" s="240" t="str">
        <f>'All Ticker P&amp;L'!A482</f>
        <v/>
      </c>
      <c r="AM482" s="240" t="str">
        <f>'All Ticker P&amp;L'!B482</f>
        <v/>
      </c>
      <c r="AN482" s="240" t="str">
        <f>'All Ticker P&amp;L'!C482</f>
        <v/>
      </c>
      <c r="AO482" s="240" t="str">
        <f>'All Ticker P&amp;L'!D482</f>
        <v/>
      </c>
      <c r="AP482" s="240">
        <f>IF($AL482="",0,'All Ticker P&amp;L'!E482)</f>
        <v>0</v>
      </c>
      <c r="AQ482" s="262">
        <f>IF($AL482="",0,'All Ticker P&amp;L'!J482*'All Ticker P&amp;L'!I482)</f>
        <v>0</v>
      </c>
      <c r="AR482" s="262">
        <f>IF($AL482="",0,'All Ticker P&amp;L'!L482)</f>
        <v>0</v>
      </c>
      <c r="AS482" s="263">
        <f>IF($AL482="",0,'All Ticker P&amp;L'!M482)</f>
        <v>0</v>
      </c>
      <c r="AT482" s="240" t="str">
        <f>IF($AL482="","",RANK(AR482,$AR$2:$AR$1001)+COUNTIF($AR$2:AR482,AR482)-1)</f>
        <v/>
      </c>
      <c r="AU482" s="240" t="str">
        <f>IF($AL482="","",RANK(AV482,$AV$2:$AV$1001)+COUNTIF($AV$2:AV482,AV482)-1)</f>
        <v/>
      </c>
      <c r="AV482" s="262">
        <f t="shared" si="46"/>
        <v>0</v>
      </c>
    </row>
    <row r="483" spans="26:48" ht="15" customHeight="1" x14ac:dyDescent="0.2">
      <c r="Z483" s="240" t="str">
        <f>Shares!A483</f>
        <v/>
      </c>
      <c r="AA483" s="240" t="str">
        <f>Shares!B483</f>
        <v/>
      </c>
      <c r="AB483" s="240" t="str">
        <f>Shares!C483</f>
        <v/>
      </c>
      <c r="AC483" s="240" t="str">
        <f>Shares!D483</f>
        <v/>
      </c>
      <c r="AD483" s="240">
        <f>IF($Z483="",0,Shares!E483)</f>
        <v>0</v>
      </c>
      <c r="AE483" s="262">
        <f>IF($Z483="",0,Shares!K483*Shares!J483)</f>
        <v>0</v>
      </c>
      <c r="AF483" s="263">
        <f t="shared" si="45"/>
        <v>0</v>
      </c>
      <c r="AG483" s="262">
        <f>IF($Z483="",0,Shares!M483)</f>
        <v>0</v>
      </c>
      <c r="AH483" s="263">
        <f>IF($Z483="",0,Shares!N483)</f>
        <v>0</v>
      </c>
      <c r="AI483" s="240" t="str">
        <f>IF($Z483="","",RANK(AE483,$AE$2:$AE$1001)+COUNTIF($AE$2:AE483,AE483)-1)</f>
        <v/>
      </c>
      <c r="AJ483" s="240" t="str">
        <f>IF($AD483&lt;0,COUNT($AJ$1:AJ482)+1,"")</f>
        <v/>
      </c>
      <c r="AL483" s="240" t="str">
        <f>'All Ticker P&amp;L'!A483</f>
        <v/>
      </c>
      <c r="AM483" s="240" t="str">
        <f>'All Ticker P&amp;L'!B483</f>
        <v/>
      </c>
      <c r="AN483" s="240" t="str">
        <f>'All Ticker P&amp;L'!C483</f>
        <v/>
      </c>
      <c r="AO483" s="240" t="str">
        <f>'All Ticker P&amp;L'!D483</f>
        <v/>
      </c>
      <c r="AP483" s="240">
        <f>IF($AL483="",0,'All Ticker P&amp;L'!E483)</f>
        <v>0</v>
      </c>
      <c r="AQ483" s="262">
        <f>IF($AL483="",0,'All Ticker P&amp;L'!J483*'All Ticker P&amp;L'!I483)</f>
        <v>0</v>
      </c>
      <c r="AR483" s="262">
        <f>IF($AL483="",0,'All Ticker P&amp;L'!L483)</f>
        <v>0</v>
      </c>
      <c r="AS483" s="263">
        <f>IF($AL483="",0,'All Ticker P&amp;L'!M483)</f>
        <v>0</v>
      </c>
      <c r="AT483" s="240" t="str">
        <f>IF($AL483="","",RANK(AR483,$AR$2:$AR$1001)+COUNTIF($AR$2:AR483,AR483)-1)</f>
        <v/>
      </c>
      <c r="AU483" s="240" t="str">
        <f>IF($AL483="","",RANK(AV483,$AV$2:$AV$1001)+COUNTIF($AV$2:AV483,AV483)-1)</f>
        <v/>
      </c>
      <c r="AV483" s="262">
        <f t="shared" si="46"/>
        <v>0</v>
      </c>
    </row>
    <row r="484" spans="26:48" ht="15" customHeight="1" x14ac:dyDescent="0.2">
      <c r="Z484" s="240" t="str">
        <f>Shares!A484</f>
        <v/>
      </c>
      <c r="AA484" s="240" t="str">
        <f>Shares!B484</f>
        <v/>
      </c>
      <c r="AB484" s="240" t="str">
        <f>Shares!C484</f>
        <v/>
      </c>
      <c r="AC484" s="240" t="str">
        <f>Shares!D484</f>
        <v/>
      </c>
      <c r="AD484" s="240">
        <f>IF($Z484="",0,Shares!E484)</f>
        <v>0</v>
      </c>
      <c r="AE484" s="262">
        <f>IF($Z484="",0,Shares!K484*Shares!J484)</f>
        <v>0</v>
      </c>
      <c r="AF484" s="263">
        <f t="shared" si="45"/>
        <v>0</v>
      </c>
      <c r="AG484" s="262">
        <f>IF($Z484="",0,Shares!M484)</f>
        <v>0</v>
      </c>
      <c r="AH484" s="263">
        <f>IF($Z484="",0,Shares!N484)</f>
        <v>0</v>
      </c>
      <c r="AI484" s="240" t="str">
        <f>IF($Z484="","",RANK(AE484,$AE$2:$AE$1001)+COUNTIF($AE$2:AE484,AE484)-1)</f>
        <v/>
      </c>
      <c r="AJ484" s="240" t="str">
        <f>IF($AD484&lt;0,COUNT($AJ$1:AJ483)+1,"")</f>
        <v/>
      </c>
      <c r="AL484" s="240" t="str">
        <f>'All Ticker P&amp;L'!A484</f>
        <v/>
      </c>
      <c r="AM484" s="240" t="str">
        <f>'All Ticker P&amp;L'!B484</f>
        <v/>
      </c>
      <c r="AN484" s="240" t="str">
        <f>'All Ticker P&amp;L'!C484</f>
        <v/>
      </c>
      <c r="AO484" s="240" t="str">
        <f>'All Ticker P&amp;L'!D484</f>
        <v/>
      </c>
      <c r="AP484" s="240">
        <f>IF($AL484="",0,'All Ticker P&amp;L'!E484)</f>
        <v>0</v>
      </c>
      <c r="AQ484" s="262">
        <f>IF($AL484="",0,'All Ticker P&amp;L'!J484*'All Ticker P&amp;L'!I484)</f>
        <v>0</v>
      </c>
      <c r="AR484" s="262">
        <f>IF($AL484="",0,'All Ticker P&amp;L'!L484)</f>
        <v>0</v>
      </c>
      <c r="AS484" s="263">
        <f>IF($AL484="",0,'All Ticker P&amp;L'!M484)</f>
        <v>0</v>
      </c>
      <c r="AT484" s="240" t="str">
        <f>IF($AL484="","",RANK(AR484,$AR$2:$AR$1001)+COUNTIF($AR$2:AR484,AR484)-1)</f>
        <v/>
      </c>
      <c r="AU484" s="240" t="str">
        <f>IF($AL484="","",RANK(AV484,$AV$2:$AV$1001)+COUNTIF($AV$2:AV484,AV484)-1)</f>
        <v/>
      </c>
      <c r="AV484" s="262">
        <f t="shared" si="46"/>
        <v>0</v>
      </c>
    </row>
    <row r="485" spans="26:48" ht="15" customHeight="1" x14ac:dyDescent="0.2">
      <c r="Z485" s="240" t="str">
        <f>Shares!A485</f>
        <v/>
      </c>
      <c r="AA485" s="240" t="str">
        <f>Shares!B485</f>
        <v/>
      </c>
      <c r="AB485" s="240" t="str">
        <f>Shares!C485</f>
        <v/>
      </c>
      <c r="AC485" s="240" t="str">
        <f>Shares!D485</f>
        <v/>
      </c>
      <c r="AD485" s="240">
        <f>IF($Z485="",0,Shares!E485)</f>
        <v>0</v>
      </c>
      <c r="AE485" s="262">
        <f>IF($Z485="",0,Shares!K485*Shares!J485)</f>
        <v>0</v>
      </c>
      <c r="AF485" s="263">
        <f t="shared" si="45"/>
        <v>0</v>
      </c>
      <c r="AG485" s="262">
        <f>IF($Z485="",0,Shares!M485)</f>
        <v>0</v>
      </c>
      <c r="AH485" s="263">
        <f>IF($Z485="",0,Shares!N485)</f>
        <v>0</v>
      </c>
      <c r="AI485" s="240" t="str">
        <f>IF($Z485="","",RANK(AE485,$AE$2:$AE$1001)+COUNTIF($AE$2:AE485,AE485)-1)</f>
        <v/>
      </c>
      <c r="AJ485" s="240" t="str">
        <f>IF($AD485&lt;0,COUNT($AJ$1:AJ484)+1,"")</f>
        <v/>
      </c>
      <c r="AL485" s="240" t="str">
        <f>'All Ticker P&amp;L'!A485</f>
        <v/>
      </c>
      <c r="AM485" s="240" t="str">
        <f>'All Ticker P&amp;L'!B485</f>
        <v/>
      </c>
      <c r="AN485" s="240" t="str">
        <f>'All Ticker P&amp;L'!C485</f>
        <v/>
      </c>
      <c r="AO485" s="240" t="str">
        <f>'All Ticker P&amp;L'!D485</f>
        <v/>
      </c>
      <c r="AP485" s="240">
        <f>IF($AL485="",0,'All Ticker P&amp;L'!E485)</f>
        <v>0</v>
      </c>
      <c r="AQ485" s="262">
        <f>IF($AL485="",0,'All Ticker P&amp;L'!J485*'All Ticker P&amp;L'!I485)</f>
        <v>0</v>
      </c>
      <c r="AR485" s="262">
        <f>IF($AL485="",0,'All Ticker P&amp;L'!L485)</f>
        <v>0</v>
      </c>
      <c r="AS485" s="263">
        <f>IF($AL485="",0,'All Ticker P&amp;L'!M485)</f>
        <v>0</v>
      </c>
      <c r="AT485" s="240" t="str">
        <f>IF($AL485="","",RANK(AR485,$AR$2:$AR$1001)+COUNTIF($AR$2:AR485,AR485)-1)</f>
        <v/>
      </c>
      <c r="AU485" s="240" t="str">
        <f>IF($AL485="","",RANK(AV485,$AV$2:$AV$1001)+COUNTIF($AV$2:AV485,AV485)-1)</f>
        <v/>
      </c>
      <c r="AV485" s="262">
        <f t="shared" si="46"/>
        <v>0</v>
      </c>
    </row>
    <row r="486" spans="26:48" ht="15" customHeight="1" x14ac:dyDescent="0.2">
      <c r="Z486" s="240" t="str">
        <f>Shares!A486</f>
        <v/>
      </c>
      <c r="AA486" s="240" t="str">
        <f>Shares!B486</f>
        <v/>
      </c>
      <c r="AB486" s="240" t="str">
        <f>Shares!C486</f>
        <v/>
      </c>
      <c r="AC486" s="240" t="str">
        <f>Shares!D486</f>
        <v/>
      </c>
      <c r="AD486" s="240">
        <f>IF($Z486="",0,Shares!E486)</f>
        <v>0</v>
      </c>
      <c r="AE486" s="262">
        <f>IF($Z486="",0,Shares!K486*Shares!J486)</f>
        <v>0</v>
      </c>
      <c r="AF486" s="263">
        <f t="shared" si="45"/>
        <v>0</v>
      </c>
      <c r="AG486" s="262">
        <f>IF($Z486="",0,Shares!M486)</f>
        <v>0</v>
      </c>
      <c r="AH486" s="263">
        <f>IF($Z486="",0,Shares!N486)</f>
        <v>0</v>
      </c>
      <c r="AI486" s="240" t="str">
        <f>IF($Z486="","",RANK(AE486,$AE$2:$AE$1001)+COUNTIF($AE$2:AE486,AE486)-1)</f>
        <v/>
      </c>
      <c r="AJ486" s="240" t="str">
        <f>IF($AD486&lt;0,COUNT($AJ$1:AJ485)+1,"")</f>
        <v/>
      </c>
      <c r="AL486" s="240" t="str">
        <f>'All Ticker P&amp;L'!A486</f>
        <v/>
      </c>
      <c r="AM486" s="240" t="str">
        <f>'All Ticker P&amp;L'!B486</f>
        <v/>
      </c>
      <c r="AN486" s="240" t="str">
        <f>'All Ticker P&amp;L'!C486</f>
        <v/>
      </c>
      <c r="AO486" s="240" t="str">
        <f>'All Ticker P&amp;L'!D486</f>
        <v/>
      </c>
      <c r="AP486" s="240">
        <f>IF($AL486="",0,'All Ticker P&amp;L'!E486)</f>
        <v>0</v>
      </c>
      <c r="AQ486" s="262">
        <f>IF($AL486="",0,'All Ticker P&amp;L'!J486*'All Ticker P&amp;L'!I486)</f>
        <v>0</v>
      </c>
      <c r="AR486" s="262">
        <f>IF($AL486="",0,'All Ticker P&amp;L'!L486)</f>
        <v>0</v>
      </c>
      <c r="AS486" s="263">
        <f>IF($AL486="",0,'All Ticker P&amp;L'!M486)</f>
        <v>0</v>
      </c>
      <c r="AT486" s="240" t="str">
        <f>IF($AL486="","",RANK(AR486,$AR$2:$AR$1001)+COUNTIF($AR$2:AR486,AR486)-1)</f>
        <v/>
      </c>
      <c r="AU486" s="240" t="str">
        <f>IF($AL486="","",RANK(AV486,$AV$2:$AV$1001)+COUNTIF($AV$2:AV486,AV486)-1)</f>
        <v/>
      </c>
      <c r="AV486" s="262">
        <f t="shared" si="46"/>
        <v>0</v>
      </c>
    </row>
    <row r="487" spans="26:48" ht="15" customHeight="1" x14ac:dyDescent="0.2">
      <c r="Z487" s="240" t="str">
        <f>Shares!A487</f>
        <v/>
      </c>
      <c r="AA487" s="240" t="str">
        <f>Shares!B487</f>
        <v/>
      </c>
      <c r="AB487" s="240" t="str">
        <f>Shares!C487</f>
        <v/>
      </c>
      <c r="AC487" s="240" t="str">
        <f>Shares!D487</f>
        <v/>
      </c>
      <c r="AD487" s="240">
        <f>IF($Z487="",0,Shares!E487)</f>
        <v>0</v>
      </c>
      <c r="AE487" s="262">
        <f>IF($Z487="",0,Shares!K487*Shares!J487)</f>
        <v>0</v>
      </c>
      <c r="AF487" s="263">
        <f t="shared" si="45"/>
        <v>0</v>
      </c>
      <c r="AG487" s="262">
        <f>IF($Z487="",0,Shares!M487)</f>
        <v>0</v>
      </c>
      <c r="AH487" s="263">
        <f>IF($Z487="",0,Shares!N487)</f>
        <v>0</v>
      </c>
      <c r="AI487" s="240" t="str">
        <f>IF($Z487="","",RANK(AE487,$AE$2:$AE$1001)+COUNTIF($AE$2:AE487,AE487)-1)</f>
        <v/>
      </c>
      <c r="AJ487" s="240" t="str">
        <f>IF($AD487&lt;0,COUNT($AJ$1:AJ486)+1,"")</f>
        <v/>
      </c>
      <c r="AL487" s="240" t="str">
        <f>'All Ticker P&amp;L'!A487</f>
        <v/>
      </c>
      <c r="AM487" s="240" t="str">
        <f>'All Ticker P&amp;L'!B487</f>
        <v/>
      </c>
      <c r="AN487" s="240" t="str">
        <f>'All Ticker P&amp;L'!C487</f>
        <v/>
      </c>
      <c r="AO487" s="240" t="str">
        <f>'All Ticker P&amp;L'!D487</f>
        <v/>
      </c>
      <c r="AP487" s="240">
        <f>IF($AL487="",0,'All Ticker P&amp;L'!E487)</f>
        <v>0</v>
      </c>
      <c r="AQ487" s="262">
        <f>IF($AL487="",0,'All Ticker P&amp;L'!J487*'All Ticker P&amp;L'!I487)</f>
        <v>0</v>
      </c>
      <c r="AR487" s="262">
        <f>IF($AL487="",0,'All Ticker P&amp;L'!L487)</f>
        <v>0</v>
      </c>
      <c r="AS487" s="263">
        <f>IF($AL487="",0,'All Ticker P&amp;L'!M487)</f>
        <v>0</v>
      </c>
      <c r="AT487" s="240" t="str">
        <f>IF($AL487="","",RANK(AR487,$AR$2:$AR$1001)+COUNTIF($AR$2:AR487,AR487)-1)</f>
        <v/>
      </c>
      <c r="AU487" s="240" t="str">
        <f>IF($AL487="","",RANK(AV487,$AV$2:$AV$1001)+COUNTIF($AV$2:AV487,AV487)-1)</f>
        <v/>
      </c>
      <c r="AV487" s="262">
        <f t="shared" si="46"/>
        <v>0</v>
      </c>
    </row>
    <row r="488" spans="26:48" ht="15" customHeight="1" x14ac:dyDescent="0.2">
      <c r="Z488" s="240" t="str">
        <f>Shares!A488</f>
        <v/>
      </c>
      <c r="AA488" s="240" t="str">
        <f>Shares!B488</f>
        <v/>
      </c>
      <c r="AB488" s="240" t="str">
        <f>Shares!C488</f>
        <v/>
      </c>
      <c r="AC488" s="240" t="str">
        <f>Shares!D488</f>
        <v/>
      </c>
      <c r="AD488" s="240">
        <f>IF($Z488="",0,Shares!E488)</f>
        <v>0</v>
      </c>
      <c r="AE488" s="262">
        <f>IF($Z488="",0,Shares!K488*Shares!J488)</f>
        <v>0</v>
      </c>
      <c r="AF488" s="263">
        <f t="shared" si="45"/>
        <v>0</v>
      </c>
      <c r="AG488" s="262">
        <f>IF($Z488="",0,Shares!M488)</f>
        <v>0</v>
      </c>
      <c r="AH488" s="263">
        <f>IF($Z488="",0,Shares!N488)</f>
        <v>0</v>
      </c>
      <c r="AI488" s="240" t="str">
        <f>IF($Z488="","",RANK(AE488,$AE$2:$AE$1001)+COUNTIF($AE$2:AE488,AE488)-1)</f>
        <v/>
      </c>
      <c r="AJ488" s="240" t="str">
        <f>IF($AD488&lt;0,COUNT($AJ$1:AJ487)+1,"")</f>
        <v/>
      </c>
      <c r="AL488" s="240" t="str">
        <f>'All Ticker P&amp;L'!A488</f>
        <v/>
      </c>
      <c r="AM488" s="240" t="str">
        <f>'All Ticker P&amp;L'!B488</f>
        <v/>
      </c>
      <c r="AN488" s="240" t="str">
        <f>'All Ticker P&amp;L'!C488</f>
        <v/>
      </c>
      <c r="AO488" s="240" t="str">
        <f>'All Ticker P&amp;L'!D488</f>
        <v/>
      </c>
      <c r="AP488" s="240">
        <f>IF($AL488="",0,'All Ticker P&amp;L'!E488)</f>
        <v>0</v>
      </c>
      <c r="AQ488" s="262">
        <f>IF($AL488="",0,'All Ticker P&amp;L'!J488*'All Ticker P&amp;L'!I488)</f>
        <v>0</v>
      </c>
      <c r="AR488" s="262">
        <f>IF($AL488="",0,'All Ticker P&amp;L'!L488)</f>
        <v>0</v>
      </c>
      <c r="AS488" s="263">
        <f>IF($AL488="",0,'All Ticker P&amp;L'!M488)</f>
        <v>0</v>
      </c>
      <c r="AT488" s="240" t="str">
        <f>IF($AL488="","",RANK(AR488,$AR$2:$AR$1001)+COUNTIF($AR$2:AR488,AR488)-1)</f>
        <v/>
      </c>
      <c r="AU488" s="240" t="str">
        <f>IF($AL488="","",RANK(AV488,$AV$2:$AV$1001)+COUNTIF($AV$2:AV488,AV488)-1)</f>
        <v/>
      </c>
      <c r="AV488" s="262">
        <f t="shared" si="46"/>
        <v>0</v>
      </c>
    </row>
    <row r="489" spans="26:48" ht="15" customHeight="1" x14ac:dyDescent="0.2">
      <c r="Z489" s="240" t="str">
        <f>Shares!A489</f>
        <v/>
      </c>
      <c r="AA489" s="240" t="str">
        <f>Shares!B489</f>
        <v/>
      </c>
      <c r="AB489" s="240" t="str">
        <f>Shares!C489</f>
        <v/>
      </c>
      <c r="AC489" s="240" t="str">
        <f>Shares!D489</f>
        <v/>
      </c>
      <c r="AD489" s="240">
        <f>IF($Z489="",0,Shares!E489)</f>
        <v>0</v>
      </c>
      <c r="AE489" s="262">
        <f>IF($Z489="",0,Shares!K489*Shares!J489)</f>
        <v>0</v>
      </c>
      <c r="AF489" s="263">
        <f t="shared" si="45"/>
        <v>0</v>
      </c>
      <c r="AG489" s="262">
        <f>IF($Z489="",0,Shares!M489)</f>
        <v>0</v>
      </c>
      <c r="AH489" s="263">
        <f>IF($Z489="",0,Shares!N489)</f>
        <v>0</v>
      </c>
      <c r="AI489" s="240" t="str">
        <f>IF($Z489="","",RANK(AE489,$AE$2:$AE$1001)+COUNTIF($AE$2:AE489,AE489)-1)</f>
        <v/>
      </c>
      <c r="AJ489" s="240" t="str">
        <f>IF($AD489&lt;0,COUNT($AJ$1:AJ488)+1,"")</f>
        <v/>
      </c>
      <c r="AL489" s="240" t="str">
        <f>'All Ticker P&amp;L'!A489</f>
        <v/>
      </c>
      <c r="AM489" s="240" t="str">
        <f>'All Ticker P&amp;L'!B489</f>
        <v/>
      </c>
      <c r="AN489" s="240" t="str">
        <f>'All Ticker P&amp;L'!C489</f>
        <v/>
      </c>
      <c r="AO489" s="240" t="str">
        <f>'All Ticker P&amp;L'!D489</f>
        <v/>
      </c>
      <c r="AP489" s="240">
        <f>IF($AL489="",0,'All Ticker P&amp;L'!E489)</f>
        <v>0</v>
      </c>
      <c r="AQ489" s="262">
        <f>IF($AL489="",0,'All Ticker P&amp;L'!J489*'All Ticker P&amp;L'!I489)</f>
        <v>0</v>
      </c>
      <c r="AR489" s="262">
        <f>IF($AL489="",0,'All Ticker P&amp;L'!L489)</f>
        <v>0</v>
      </c>
      <c r="AS489" s="263">
        <f>IF($AL489="",0,'All Ticker P&amp;L'!M489)</f>
        <v>0</v>
      </c>
      <c r="AT489" s="240" t="str">
        <f>IF($AL489="","",RANK(AR489,$AR$2:$AR$1001)+COUNTIF($AR$2:AR489,AR489)-1)</f>
        <v/>
      </c>
      <c r="AU489" s="240" t="str">
        <f>IF($AL489="","",RANK(AV489,$AV$2:$AV$1001)+COUNTIF($AV$2:AV489,AV489)-1)</f>
        <v/>
      </c>
      <c r="AV489" s="262">
        <f t="shared" si="46"/>
        <v>0</v>
      </c>
    </row>
    <row r="490" spans="26:48" ht="15" customHeight="1" x14ac:dyDescent="0.2">
      <c r="Z490" s="240" t="str">
        <f>Shares!A490</f>
        <v/>
      </c>
      <c r="AA490" s="240" t="str">
        <f>Shares!B490</f>
        <v/>
      </c>
      <c r="AB490" s="240" t="str">
        <f>Shares!C490</f>
        <v/>
      </c>
      <c r="AC490" s="240" t="str">
        <f>Shares!D490</f>
        <v/>
      </c>
      <c r="AD490" s="240">
        <f>IF($Z490="",0,Shares!E490)</f>
        <v>0</v>
      </c>
      <c r="AE490" s="262">
        <f>IF($Z490="",0,Shares!K490*Shares!J490)</f>
        <v>0</v>
      </c>
      <c r="AF490" s="263">
        <f t="shared" si="45"/>
        <v>0</v>
      </c>
      <c r="AG490" s="262">
        <f>IF($Z490="",0,Shares!M490)</f>
        <v>0</v>
      </c>
      <c r="AH490" s="263">
        <f>IF($Z490="",0,Shares!N490)</f>
        <v>0</v>
      </c>
      <c r="AI490" s="240" t="str">
        <f>IF($Z490="","",RANK(AE490,$AE$2:$AE$1001)+COUNTIF($AE$2:AE490,AE490)-1)</f>
        <v/>
      </c>
      <c r="AJ490" s="240" t="str">
        <f>IF($AD490&lt;0,COUNT($AJ$1:AJ489)+1,"")</f>
        <v/>
      </c>
      <c r="AL490" s="240" t="str">
        <f>'All Ticker P&amp;L'!A490</f>
        <v/>
      </c>
      <c r="AM490" s="240" t="str">
        <f>'All Ticker P&amp;L'!B490</f>
        <v/>
      </c>
      <c r="AN490" s="240" t="str">
        <f>'All Ticker P&amp;L'!C490</f>
        <v/>
      </c>
      <c r="AO490" s="240" t="str">
        <f>'All Ticker P&amp;L'!D490</f>
        <v/>
      </c>
      <c r="AP490" s="240">
        <f>IF($AL490="",0,'All Ticker P&amp;L'!E490)</f>
        <v>0</v>
      </c>
      <c r="AQ490" s="262">
        <f>IF($AL490="",0,'All Ticker P&amp;L'!J490*'All Ticker P&amp;L'!I490)</f>
        <v>0</v>
      </c>
      <c r="AR490" s="262">
        <f>IF($AL490="",0,'All Ticker P&amp;L'!L490)</f>
        <v>0</v>
      </c>
      <c r="AS490" s="263">
        <f>IF($AL490="",0,'All Ticker P&amp;L'!M490)</f>
        <v>0</v>
      </c>
      <c r="AT490" s="240" t="str">
        <f>IF($AL490="","",RANK(AR490,$AR$2:$AR$1001)+COUNTIF($AR$2:AR490,AR490)-1)</f>
        <v/>
      </c>
      <c r="AU490" s="240" t="str">
        <f>IF($AL490="","",RANK(AV490,$AV$2:$AV$1001)+COUNTIF($AV$2:AV490,AV490)-1)</f>
        <v/>
      </c>
      <c r="AV490" s="262">
        <f t="shared" si="46"/>
        <v>0</v>
      </c>
    </row>
    <row r="491" spans="26:48" ht="15" customHeight="1" x14ac:dyDescent="0.2">
      <c r="Z491" s="240" t="str">
        <f>Shares!A491</f>
        <v/>
      </c>
      <c r="AA491" s="240" t="str">
        <f>Shares!B491</f>
        <v/>
      </c>
      <c r="AB491" s="240" t="str">
        <f>Shares!C491</f>
        <v/>
      </c>
      <c r="AC491" s="240" t="str">
        <f>Shares!D491</f>
        <v/>
      </c>
      <c r="AD491" s="240">
        <f>IF($Z491="",0,Shares!E491)</f>
        <v>0</v>
      </c>
      <c r="AE491" s="262">
        <f>IF($Z491="",0,Shares!K491*Shares!J491)</f>
        <v>0</v>
      </c>
      <c r="AF491" s="263">
        <f t="shared" si="45"/>
        <v>0</v>
      </c>
      <c r="AG491" s="262">
        <f>IF($Z491="",0,Shares!M491)</f>
        <v>0</v>
      </c>
      <c r="AH491" s="263">
        <f>IF($Z491="",0,Shares!N491)</f>
        <v>0</v>
      </c>
      <c r="AI491" s="240" t="str">
        <f>IF($Z491="","",RANK(AE491,$AE$2:$AE$1001)+COUNTIF($AE$2:AE491,AE491)-1)</f>
        <v/>
      </c>
      <c r="AJ491" s="240" t="str">
        <f>IF($AD491&lt;0,COUNT($AJ$1:AJ490)+1,"")</f>
        <v/>
      </c>
      <c r="AL491" s="240" t="str">
        <f>'All Ticker P&amp;L'!A491</f>
        <v/>
      </c>
      <c r="AM491" s="240" t="str">
        <f>'All Ticker P&amp;L'!B491</f>
        <v/>
      </c>
      <c r="AN491" s="240" t="str">
        <f>'All Ticker P&amp;L'!C491</f>
        <v/>
      </c>
      <c r="AO491" s="240" t="str">
        <f>'All Ticker P&amp;L'!D491</f>
        <v/>
      </c>
      <c r="AP491" s="240">
        <f>IF($AL491="",0,'All Ticker P&amp;L'!E491)</f>
        <v>0</v>
      </c>
      <c r="AQ491" s="262">
        <f>IF($AL491="",0,'All Ticker P&amp;L'!J491*'All Ticker P&amp;L'!I491)</f>
        <v>0</v>
      </c>
      <c r="AR491" s="262">
        <f>IF($AL491="",0,'All Ticker P&amp;L'!L491)</f>
        <v>0</v>
      </c>
      <c r="AS491" s="263">
        <f>IF($AL491="",0,'All Ticker P&amp;L'!M491)</f>
        <v>0</v>
      </c>
      <c r="AT491" s="240" t="str">
        <f>IF($AL491="","",RANK(AR491,$AR$2:$AR$1001)+COUNTIF($AR$2:AR491,AR491)-1)</f>
        <v/>
      </c>
      <c r="AU491" s="240" t="str">
        <f>IF($AL491="","",RANK(AV491,$AV$2:$AV$1001)+COUNTIF($AV$2:AV491,AV491)-1)</f>
        <v/>
      </c>
      <c r="AV491" s="262">
        <f t="shared" si="46"/>
        <v>0</v>
      </c>
    </row>
    <row r="492" spans="26:48" ht="15" customHeight="1" x14ac:dyDescent="0.2">
      <c r="Z492" s="240" t="str">
        <f>Shares!A492</f>
        <v/>
      </c>
      <c r="AA492" s="240" t="str">
        <f>Shares!B492</f>
        <v/>
      </c>
      <c r="AB492" s="240" t="str">
        <f>Shares!C492</f>
        <v/>
      </c>
      <c r="AC492" s="240" t="str">
        <f>Shares!D492</f>
        <v/>
      </c>
      <c r="AD492" s="240">
        <f>IF($Z492="",0,Shares!E492)</f>
        <v>0</v>
      </c>
      <c r="AE492" s="262">
        <f>IF($Z492="",0,Shares!K492*Shares!J492)</f>
        <v>0</v>
      </c>
      <c r="AF492" s="263">
        <f t="shared" si="45"/>
        <v>0</v>
      </c>
      <c r="AG492" s="262">
        <f>IF($Z492="",0,Shares!M492)</f>
        <v>0</v>
      </c>
      <c r="AH492" s="263">
        <f>IF($Z492="",0,Shares!N492)</f>
        <v>0</v>
      </c>
      <c r="AI492" s="240" t="str">
        <f>IF($Z492="","",RANK(AE492,$AE$2:$AE$1001)+COUNTIF($AE$2:AE492,AE492)-1)</f>
        <v/>
      </c>
      <c r="AJ492" s="240" t="str">
        <f>IF($AD492&lt;0,COUNT($AJ$1:AJ491)+1,"")</f>
        <v/>
      </c>
      <c r="AL492" s="240" t="str">
        <f>'All Ticker P&amp;L'!A492</f>
        <v/>
      </c>
      <c r="AM492" s="240" t="str">
        <f>'All Ticker P&amp;L'!B492</f>
        <v/>
      </c>
      <c r="AN492" s="240" t="str">
        <f>'All Ticker P&amp;L'!C492</f>
        <v/>
      </c>
      <c r="AO492" s="240" t="str">
        <f>'All Ticker P&amp;L'!D492</f>
        <v/>
      </c>
      <c r="AP492" s="240">
        <f>IF($AL492="",0,'All Ticker P&amp;L'!E492)</f>
        <v>0</v>
      </c>
      <c r="AQ492" s="262">
        <f>IF($AL492="",0,'All Ticker P&amp;L'!J492*'All Ticker P&amp;L'!I492)</f>
        <v>0</v>
      </c>
      <c r="AR492" s="262">
        <f>IF($AL492="",0,'All Ticker P&amp;L'!L492)</f>
        <v>0</v>
      </c>
      <c r="AS492" s="263">
        <f>IF($AL492="",0,'All Ticker P&amp;L'!M492)</f>
        <v>0</v>
      </c>
      <c r="AT492" s="240" t="str">
        <f>IF($AL492="","",RANK(AR492,$AR$2:$AR$1001)+COUNTIF($AR$2:AR492,AR492)-1)</f>
        <v/>
      </c>
      <c r="AU492" s="240" t="str">
        <f>IF($AL492="","",RANK(AV492,$AV$2:$AV$1001)+COUNTIF($AV$2:AV492,AV492)-1)</f>
        <v/>
      </c>
      <c r="AV492" s="262">
        <f t="shared" si="46"/>
        <v>0</v>
      </c>
    </row>
    <row r="493" spans="26:48" ht="15" customHeight="1" x14ac:dyDescent="0.2">
      <c r="Z493" s="240" t="str">
        <f>Shares!A493</f>
        <v/>
      </c>
      <c r="AA493" s="240" t="str">
        <f>Shares!B493</f>
        <v/>
      </c>
      <c r="AB493" s="240" t="str">
        <f>Shares!C493</f>
        <v/>
      </c>
      <c r="AC493" s="240" t="str">
        <f>Shares!D493</f>
        <v/>
      </c>
      <c r="AD493" s="240">
        <f>IF($Z493="",0,Shares!E493)</f>
        <v>0</v>
      </c>
      <c r="AE493" s="262">
        <f>IF($Z493="",0,Shares!K493*Shares!J493)</f>
        <v>0</v>
      </c>
      <c r="AF493" s="263">
        <f t="shared" si="45"/>
        <v>0</v>
      </c>
      <c r="AG493" s="262">
        <f>IF($Z493="",0,Shares!M493)</f>
        <v>0</v>
      </c>
      <c r="AH493" s="263">
        <f>IF($Z493="",0,Shares!N493)</f>
        <v>0</v>
      </c>
      <c r="AI493" s="240" t="str">
        <f>IF($Z493="","",RANK(AE493,$AE$2:$AE$1001)+COUNTIF($AE$2:AE493,AE493)-1)</f>
        <v/>
      </c>
      <c r="AJ493" s="240" t="str">
        <f>IF($AD493&lt;0,COUNT($AJ$1:AJ492)+1,"")</f>
        <v/>
      </c>
      <c r="AL493" s="240" t="str">
        <f>'All Ticker P&amp;L'!A493</f>
        <v/>
      </c>
      <c r="AM493" s="240" t="str">
        <f>'All Ticker P&amp;L'!B493</f>
        <v/>
      </c>
      <c r="AN493" s="240" t="str">
        <f>'All Ticker P&amp;L'!C493</f>
        <v/>
      </c>
      <c r="AO493" s="240" t="str">
        <f>'All Ticker P&amp;L'!D493</f>
        <v/>
      </c>
      <c r="AP493" s="240">
        <f>IF($AL493="",0,'All Ticker P&amp;L'!E493)</f>
        <v>0</v>
      </c>
      <c r="AQ493" s="262">
        <f>IF($AL493="",0,'All Ticker P&amp;L'!J493*'All Ticker P&amp;L'!I493)</f>
        <v>0</v>
      </c>
      <c r="AR493" s="262">
        <f>IF($AL493="",0,'All Ticker P&amp;L'!L493)</f>
        <v>0</v>
      </c>
      <c r="AS493" s="263">
        <f>IF($AL493="",0,'All Ticker P&amp;L'!M493)</f>
        <v>0</v>
      </c>
      <c r="AT493" s="240" t="str">
        <f>IF($AL493="","",RANK(AR493,$AR$2:$AR$1001)+COUNTIF($AR$2:AR493,AR493)-1)</f>
        <v/>
      </c>
      <c r="AU493" s="240" t="str">
        <f>IF($AL493="","",RANK(AV493,$AV$2:$AV$1001)+COUNTIF($AV$2:AV493,AV493)-1)</f>
        <v/>
      </c>
      <c r="AV493" s="262">
        <f t="shared" si="46"/>
        <v>0</v>
      </c>
    </row>
    <row r="494" spans="26:48" ht="15" customHeight="1" x14ac:dyDescent="0.2">
      <c r="Z494" s="240" t="str">
        <f>Shares!A494</f>
        <v/>
      </c>
      <c r="AA494" s="240" t="str">
        <f>Shares!B494</f>
        <v/>
      </c>
      <c r="AB494" s="240" t="str">
        <f>Shares!C494</f>
        <v/>
      </c>
      <c r="AC494" s="240" t="str">
        <f>Shares!D494</f>
        <v/>
      </c>
      <c r="AD494" s="240">
        <f>IF($Z494="",0,Shares!E494)</f>
        <v>0</v>
      </c>
      <c r="AE494" s="262">
        <f>IF($Z494="",0,Shares!K494*Shares!J494)</f>
        <v>0</v>
      </c>
      <c r="AF494" s="263">
        <f t="shared" si="45"/>
        <v>0</v>
      </c>
      <c r="AG494" s="262">
        <f>IF($Z494="",0,Shares!M494)</f>
        <v>0</v>
      </c>
      <c r="AH494" s="263">
        <f>IF($Z494="",0,Shares!N494)</f>
        <v>0</v>
      </c>
      <c r="AI494" s="240" t="str">
        <f>IF($Z494="","",RANK(AE494,$AE$2:$AE$1001)+COUNTIF($AE$2:AE494,AE494)-1)</f>
        <v/>
      </c>
      <c r="AJ494" s="240" t="str">
        <f>IF($AD494&lt;0,COUNT($AJ$1:AJ493)+1,"")</f>
        <v/>
      </c>
      <c r="AL494" s="240" t="str">
        <f>'All Ticker P&amp;L'!A494</f>
        <v/>
      </c>
      <c r="AM494" s="240" t="str">
        <f>'All Ticker P&amp;L'!B494</f>
        <v/>
      </c>
      <c r="AN494" s="240" t="str">
        <f>'All Ticker P&amp;L'!C494</f>
        <v/>
      </c>
      <c r="AO494" s="240" t="str">
        <f>'All Ticker P&amp;L'!D494</f>
        <v/>
      </c>
      <c r="AP494" s="240">
        <f>IF($AL494="",0,'All Ticker P&amp;L'!E494)</f>
        <v>0</v>
      </c>
      <c r="AQ494" s="262">
        <f>IF($AL494="",0,'All Ticker P&amp;L'!J494*'All Ticker P&amp;L'!I494)</f>
        <v>0</v>
      </c>
      <c r="AR494" s="262">
        <f>IF($AL494="",0,'All Ticker P&amp;L'!L494)</f>
        <v>0</v>
      </c>
      <c r="AS494" s="263">
        <f>IF($AL494="",0,'All Ticker P&amp;L'!M494)</f>
        <v>0</v>
      </c>
      <c r="AT494" s="240" t="str">
        <f>IF($AL494="","",RANK(AR494,$AR$2:$AR$1001)+COUNTIF($AR$2:AR494,AR494)-1)</f>
        <v/>
      </c>
      <c r="AU494" s="240" t="str">
        <f>IF($AL494="","",RANK(AV494,$AV$2:$AV$1001)+COUNTIF($AV$2:AV494,AV494)-1)</f>
        <v/>
      </c>
      <c r="AV494" s="262">
        <f t="shared" si="46"/>
        <v>0</v>
      </c>
    </row>
    <row r="495" spans="26:48" ht="15" customHeight="1" x14ac:dyDescent="0.2">
      <c r="Z495" s="240" t="str">
        <f>Shares!A495</f>
        <v/>
      </c>
      <c r="AA495" s="240" t="str">
        <f>Shares!B495</f>
        <v/>
      </c>
      <c r="AB495" s="240" t="str">
        <f>Shares!C495</f>
        <v/>
      </c>
      <c r="AC495" s="240" t="str">
        <f>Shares!D495</f>
        <v/>
      </c>
      <c r="AD495" s="240">
        <f>IF($Z495="",0,Shares!E495)</f>
        <v>0</v>
      </c>
      <c r="AE495" s="262">
        <f>IF($Z495="",0,Shares!K495*Shares!J495)</f>
        <v>0</v>
      </c>
      <c r="AF495" s="263">
        <f t="shared" si="45"/>
        <v>0</v>
      </c>
      <c r="AG495" s="262">
        <f>IF($Z495="",0,Shares!M495)</f>
        <v>0</v>
      </c>
      <c r="AH495" s="263">
        <f>IF($Z495="",0,Shares!N495)</f>
        <v>0</v>
      </c>
      <c r="AI495" s="240" t="str">
        <f>IF($Z495="","",RANK(AE495,$AE$2:$AE$1001)+COUNTIF($AE$2:AE495,AE495)-1)</f>
        <v/>
      </c>
      <c r="AJ495" s="240" t="str">
        <f>IF($AD495&lt;0,COUNT($AJ$1:AJ494)+1,"")</f>
        <v/>
      </c>
      <c r="AL495" s="240" t="str">
        <f>'All Ticker P&amp;L'!A495</f>
        <v/>
      </c>
      <c r="AM495" s="240" t="str">
        <f>'All Ticker P&amp;L'!B495</f>
        <v/>
      </c>
      <c r="AN495" s="240" t="str">
        <f>'All Ticker P&amp;L'!C495</f>
        <v/>
      </c>
      <c r="AO495" s="240" t="str">
        <f>'All Ticker P&amp;L'!D495</f>
        <v/>
      </c>
      <c r="AP495" s="240">
        <f>IF($AL495="",0,'All Ticker P&amp;L'!E495)</f>
        <v>0</v>
      </c>
      <c r="AQ495" s="262">
        <f>IF($AL495="",0,'All Ticker P&amp;L'!J495*'All Ticker P&amp;L'!I495)</f>
        <v>0</v>
      </c>
      <c r="AR495" s="262">
        <f>IF($AL495="",0,'All Ticker P&amp;L'!L495)</f>
        <v>0</v>
      </c>
      <c r="AS495" s="263">
        <f>IF($AL495="",0,'All Ticker P&amp;L'!M495)</f>
        <v>0</v>
      </c>
      <c r="AT495" s="240" t="str">
        <f>IF($AL495="","",RANK(AR495,$AR$2:$AR$1001)+COUNTIF($AR$2:AR495,AR495)-1)</f>
        <v/>
      </c>
      <c r="AU495" s="240" t="str">
        <f>IF($AL495="","",RANK(AV495,$AV$2:$AV$1001)+COUNTIF($AV$2:AV495,AV495)-1)</f>
        <v/>
      </c>
      <c r="AV495" s="262">
        <f t="shared" si="46"/>
        <v>0</v>
      </c>
    </row>
    <row r="496" spans="26:48" ht="15" customHeight="1" x14ac:dyDescent="0.2">
      <c r="Z496" s="240" t="str">
        <f>Shares!A496</f>
        <v/>
      </c>
      <c r="AA496" s="240" t="str">
        <f>Shares!B496</f>
        <v/>
      </c>
      <c r="AB496" s="240" t="str">
        <f>Shares!C496</f>
        <v/>
      </c>
      <c r="AC496" s="240" t="str">
        <f>Shares!D496</f>
        <v/>
      </c>
      <c r="AD496" s="240">
        <f>IF($Z496="",0,Shares!E496)</f>
        <v>0</v>
      </c>
      <c r="AE496" s="262">
        <f>IF($Z496="",0,Shares!K496*Shares!J496)</f>
        <v>0</v>
      </c>
      <c r="AF496" s="263">
        <f t="shared" si="45"/>
        <v>0</v>
      </c>
      <c r="AG496" s="262">
        <f>IF($Z496="",0,Shares!M496)</f>
        <v>0</v>
      </c>
      <c r="AH496" s="263">
        <f>IF($Z496="",0,Shares!N496)</f>
        <v>0</v>
      </c>
      <c r="AI496" s="240" t="str">
        <f>IF($Z496="","",RANK(AE496,$AE$2:$AE$1001)+COUNTIF($AE$2:AE496,AE496)-1)</f>
        <v/>
      </c>
      <c r="AJ496" s="240" t="str">
        <f>IF($AD496&lt;0,COUNT($AJ$1:AJ495)+1,"")</f>
        <v/>
      </c>
      <c r="AL496" s="240" t="str">
        <f>'All Ticker P&amp;L'!A496</f>
        <v/>
      </c>
      <c r="AM496" s="240" t="str">
        <f>'All Ticker P&amp;L'!B496</f>
        <v/>
      </c>
      <c r="AN496" s="240" t="str">
        <f>'All Ticker P&amp;L'!C496</f>
        <v/>
      </c>
      <c r="AO496" s="240" t="str">
        <f>'All Ticker P&amp;L'!D496</f>
        <v/>
      </c>
      <c r="AP496" s="240">
        <f>IF($AL496="",0,'All Ticker P&amp;L'!E496)</f>
        <v>0</v>
      </c>
      <c r="AQ496" s="262">
        <f>IF($AL496="",0,'All Ticker P&amp;L'!J496*'All Ticker P&amp;L'!I496)</f>
        <v>0</v>
      </c>
      <c r="AR496" s="262">
        <f>IF($AL496="",0,'All Ticker P&amp;L'!L496)</f>
        <v>0</v>
      </c>
      <c r="AS496" s="263">
        <f>IF($AL496="",0,'All Ticker P&amp;L'!M496)</f>
        <v>0</v>
      </c>
      <c r="AT496" s="240" t="str">
        <f>IF($AL496="","",RANK(AR496,$AR$2:$AR$1001)+COUNTIF($AR$2:AR496,AR496)-1)</f>
        <v/>
      </c>
      <c r="AU496" s="240" t="str">
        <f>IF($AL496="","",RANK(AV496,$AV$2:$AV$1001)+COUNTIF($AV$2:AV496,AV496)-1)</f>
        <v/>
      </c>
      <c r="AV496" s="262">
        <f t="shared" si="46"/>
        <v>0</v>
      </c>
    </row>
    <row r="497" spans="26:48" ht="15" customHeight="1" x14ac:dyDescent="0.2">
      <c r="Z497" s="240" t="str">
        <f>Shares!A497</f>
        <v/>
      </c>
      <c r="AA497" s="240" t="str">
        <f>Shares!B497</f>
        <v/>
      </c>
      <c r="AB497" s="240" t="str">
        <f>Shares!C497</f>
        <v/>
      </c>
      <c r="AC497" s="240" t="str">
        <f>Shares!D497</f>
        <v/>
      </c>
      <c r="AD497" s="240">
        <f>IF($Z497="",0,Shares!E497)</f>
        <v>0</v>
      </c>
      <c r="AE497" s="262">
        <f>IF($Z497="",0,Shares!K497*Shares!J497)</f>
        <v>0</v>
      </c>
      <c r="AF497" s="263">
        <f t="shared" si="45"/>
        <v>0</v>
      </c>
      <c r="AG497" s="262">
        <f>IF($Z497="",0,Shares!M497)</f>
        <v>0</v>
      </c>
      <c r="AH497" s="263">
        <f>IF($Z497="",0,Shares!N497)</f>
        <v>0</v>
      </c>
      <c r="AI497" s="240" t="str">
        <f>IF($Z497="","",RANK(AE497,$AE$2:$AE$1001)+COUNTIF($AE$2:AE497,AE497)-1)</f>
        <v/>
      </c>
      <c r="AJ497" s="240" t="str">
        <f>IF($AD497&lt;0,COUNT($AJ$1:AJ496)+1,"")</f>
        <v/>
      </c>
      <c r="AL497" s="240" t="str">
        <f>'All Ticker P&amp;L'!A497</f>
        <v/>
      </c>
      <c r="AM497" s="240" t="str">
        <f>'All Ticker P&amp;L'!B497</f>
        <v/>
      </c>
      <c r="AN497" s="240" t="str">
        <f>'All Ticker P&amp;L'!C497</f>
        <v/>
      </c>
      <c r="AO497" s="240" t="str">
        <f>'All Ticker P&amp;L'!D497</f>
        <v/>
      </c>
      <c r="AP497" s="240">
        <f>IF($AL497="",0,'All Ticker P&amp;L'!E497)</f>
        <v>0</v>
      </c>
      <c r="AQ497" s="262">
        <f>IF($AL497="",0,'All Ticker P&amp;L'!J497*'All Ticker P&amp;L'!I497)</f>
        <v>0</v>
      </c>
      <c r="AR497" s="262">
        <f>IF($AL497="",0,'All Ticker P&amp;L'!L497)</f>
        <v>0</v>
      </c>
      <c r="AS497" s="263">
        <f>IF($AL497="",0,'All Ticker P&amp;L'!M497)</f>
        <v>0</v>
      </c>
      <c r="AT497" s="240" t="str">
        <f>IF($AL497="","",RANK(AR497,$AR$2:$AR$1001)+COUNTIF($AR$2:AR497,AR497)-1)</f>
        <v/>
      </c>
      <c r="AU497" s="240" t="str">
        <f>IF($AL497="","",RANK(AV497,$AV$2:$AV$1001)+COUNTIF($AV$2:AV497,AV497)-1)</f>
        <v/>
      </c>
      <c r="AV497" s="262">
        <f t="shared" si="46"/>
        <v>0</v>
      </c>
    </row>
    <row r="498" spans="26:48" ht="15" customHeight="1" x14ac:dyDescent="0.2">
      <c r="Z498" s="240" t="str">
        <f>Shares!A498</f>
        <v/>
      </c>
      <c r="AA498" s="240" t="str">
        <f>Shares!B498</f>
        <v/>
      </c>
      <c r="AB498" s="240" t="str">
        <f>Shares!C498</f>
        <v/>
      </c>
      <c r="AC498" s="240" t="str">
        <f>Shares!D498</f>
        <v/>
      </c>
      <c r="AD498" s="240">
        <f>IF($Z498="",0,Shares!E498)</f>
        <v>0</v>
      </c>
      <c r="AE498" s="262">
        <f>IF($Z498="",0,Shares!K498*Shares!J498)</f>
        <v>0</v>
      </c>
      <c r="AF498" s="263">
        <f t="shared" si="45"/>
        <v>0</v>
      </c>
      <c r="AG498" s="262">
        <f>IF($Z498="",0,Shares!M498)</f>
        <v>0</v>
      </c>
      <c r="AH498" s="263">
        <f>IF($Z498="",0,Shares!N498)</f>
        <v>0</v>
      </c>
      <c r="AI498" s="240" t="str">
        <f>IF($Z498="","",RANK(AE498,$AE$2:$AE$1001)+COUNTIF($AE$2:AE498,AE498)-1)</f>
        <v/>
      </c>
      <c r="AJ498" s="240" t="str">
        <f>IF($AD498&lt;0,COUNT($AJ$1:AJ497)+1,"")</f>
        <v/>
      </c>
      <c r="AL498" s="240" t="str">
        <f>'All Ticker P&amp;L'!A498</f>
        <v/>
      </c>
      <c r="AM498" s="240" t="str">
        <f>'All Ticker P&amp;L'!B498</f>
        <v/>
      </c>
      <c r="AN498" s="240" t="str">
        <f>'All Ticker P&amp;L'!C498</f>
        <v/>
      </c>
      <c r="AO498" s="240" t="str">
        <f>'All Ticker P&amp;L'!D498</f>
        <v/>
      </c>
      <c r="AP498" s="240">
        <f>IF($AL498="",0,'All Ticker P&amp;L'!E498)</f>
        <v>0</v>
      </c>
      <c r="AQ498" s="262">
        <f>IF($AL498="",0,'All Ticker P&amp;L'!J498*'All Ticker P&amp;L'!I498)</f>
        <v>0</v>
      </c>
      <c r="AR498" s="262">
        <f>IF($AL498="",0,'All Ticker P&amp;L'!L498)</f>
        <v>0</v>
      </c>
      <c r="AS498" s="263">
        <f>IF($AL498="",0,'All Ticker P&amp;L'!M498)</f>
        <v>0</v>
      </c>
      <c r="AT498" s="240" t="str">
        <f>IF($AL498="","",RANK(AR498,$AR$2:$AR$1001)+COUNTIF($AR$2:AR498,AR498)-1)</f>
        <v/>
      </c>
      <c r="AU498" s="240" t="str">
        <f>IF($AL498="","",RANK(AV498,$AV$2:$AV$1001)+COUNTIF($AV$2:AV498,AV498)-1)</f>
        <v/>
      </c>
      <c r="AV498" s="262">
        <f t="shared" si="46"/>
        <v>0</v>
      </c>
    </row>
    <row r="499" spans="26:48" ht="15" customHeight="1" x14ac:dyDescent="0.2">
      <c r="Z499" s="240" t="str">
        <f>Shares!A499</f>
        <v/>
      </c>
      <c r="AA499" s="240" t="str">
        <f>Shares!B499</f>
        <v/>
      </c>
      <c r="AB499" s="240" t="str">
        <f>Shares!C499</f>
        <v/>
      </c>
      <c r="AC499" s="240" t="str">
        <f>Shares!D499</f>
        <v/>
      </c>
      <c r="AD499" s="240">
        <f>IF($Z499="",0,Shares!E499)</f>
        <v>0</v>
      </c>
      <c r="AE499" s="262">
        <f>IF($Z499="",0,Shares!K499*Shares!J499)</f>
        <v>0</v>
      </c>
      <c r="AF499" s="263">
        <f t="shared" si="45"/>
        <v>0</v>
      </c>
      <c r="AG499" s="262">
        <f>IF($Z499="",0,Shares!M499)</f>
        <v>0</v>
      </c>
      <c r="AH499" s="263">
        <f>IF($Z499="",0,Shares!N499)</f>
        <v>0</v>
      </c>
      <c r="AI499" s="240" t="str">
        <f>IF($Z499="","",RANK(AE499,$AE$2:$AE$1001)+COUNTIF($AE$2:AE499,AE499)-1)</f>
        <v/>
      </c>
      <c r="AJ499" s="240" t="str">
        <f>IF($AD499&lt;0,COUNT($AJ$1:AJ498)+1,"")</f>
        <v/>
      </c>
      <c r="AL499" s="240" t="str">
        <f>'All Ticker P&amp;L'!A499</f>
        <v/>
      </c>
      <c r="AM499" s="240" t="str">
        <f>'All Ticker P&amp;L'!B499</f>
        <v/>
      </c>
      <c r="AN499" s="240" t="str">
        <f>'All Ticker P&amp;L'!C499</f>
        <v/>
      </c>
      <c r="AO499" s="240" t="str">
        <f>'All Ticker P&amp;L'!D499</f>
        <v/>
      </c>
      <c r="AP499" s="240">
        <f>IF($AL499="",0,'All Ticker P&amp;L'!E499)</f>
        <v>0</v>
      </c>
      <c r="AQ499" s="262">
        <f>IF($AL499="",0,'All Ticker P&amp;L'!J499*'All Ticker P&amp;L'!I499)</f>
        <v>0</v>
      </c>
      <c r="AR499" s="262">
        <f>IF($AL499="",0,'All Ticker P&amp;L'!L499)</f>
        <v>0</v>
      </c>
      <c r="AS499" s="263">
        <f>IF($AL499="",0,'All Ticker P&amp;L'!M499)</f>
        <v>0</v>
      </c>
      <c r="AT499" s="240" t="str">
        <f>IF($AL499="","",RANK(AR499,$AR$2:$AR$1001)+COUNTIF($AR$2:AR499,AR499)-1)</f>
        <v/>
      </c>
      <c r="AU499" s="240" t="str">
        <f>IF($AL499="","",RANK(AV499,$AV$2:$AV$1001)+COUNTIF($AV$2:AV499,AV499)-1)</f>
        <v/>
      </c>
      <c r="AV499" s="262">
        <f t="shared" si="46"/>
        <v>0</v>
      </c>
    </row>
    <row r="500" spans="26:48" ht="15" customHeight="1" x14ac:dyDescent="0.2">
      <c r="Z500" s="240" t="str">
        <f>Shares!A500</f>
        <v/>
      </c>
      <c r="AA500" s="240" t="str">
        <f>Shares!B500</f>
        <v/>
      </c>
      <c r="AB500" s="240" t="str">
        <f>Shares!C500</f>
        <v/>
      </c>
      <c r="AC500" s="240" t="str">
        <f>Shares!D500</f>
        <v/>
      </c>
      <c r="AD500" s="240">
        <f>IF($Z500="",0,Shares!E500)</f>
        <v>0</v>
      </c>
      <c r="AE500" s="262">
        <f>IF($Z500="",0,Shares!K500*Shares!J500)</f>
        <v>0</v>
      </c>
      <c r="AF500" s="263">
        <f t="shared" si="45"/>
        <v>0</v>
      </c>
      <c r="AG500" s="262">
        <f>IF($Z500="",0,Shares!M500)</f>
        <v>0</v>
      </c>
      <c r="AH500" s="263">
        <f>IF($Z500="",0,Shares!N500)</f>
        <v>0</v>
      </c>
      <c r="AI500" s="240" t="str">
        <f>IF($Z500="","",RANK(AE500,$AE$2:$AE$1001)+COUNTIF($AE$2:AE500,AE500)-1)</f>
        <v/>
      </c>
      <c r="AJ500" s="240" t="str">
        <f>IF($AD500&lt;0,COUNT($AJ$1:AJ499)+1,"")</f>
        <v/>
      </c>
      <c r="AL500" s="240" t="str">
        <f>'All Ticker P&amp;L'!A500</f>
        <v/>
      </c>
      <c r="AM500" s="240" t="str">
        <f>'All Ticker P&amp;L'!B500</f>
        <v/>
      </c>
      <c r="AN500" s="240" t="str">
        <f>'All Ticker P&amp;L'!C500</f>
        <v/>
      </c>
      <c r="AO500" s="240" t="str">
        <f>'All Ticker P&amp;L'!D500</f>
        <v/>
      </c>
      <c r="AP500" s="240">
        <f>IF($AL500="",0,'All Ticker P&amp;L'!E500)</f>
        <v>0</v>
      </c>
      <c r="AQ500" s="262">
        <f>IF($AL500="",0,'All Ticker P&amp;L'!J500*'All Ticker P&amp;L'!I500)</f>
        <v>0</v>
      </c>
      <c r="AR500" s="262">
        <f>IF($AL500="",0,'All Ticker P&amp;L'!L500)</f>
        <v>0</v>
      </c>
      <c r="AS500" s="263">
        <f>IF($AL500="",0,'All Ticker P&amp;L'!M500)</f>
        <v>0</v>
      </c>
      <c r="AT500" s="240" t="str">
        <f>IF($AL500="","",RANK(AR500,$AR$2:$AR$1001)+COUNTIF($AR$2:AR500,AR500)-1)</f>
        <v/>
      </c>
      <c r="AU500" s="240" t="str">
        <f>IF($AL500="","",RANK(AV500,$AV$2:$AV$1001)+COUNTIF($AV$2:AV500,AV500)-1)</f>
        <v/>
      </c>
      <c r="AV500" s="262">
        <f t="shared" si="46"/>
        <v>0</v>
      </c>
    </row>
    <row r="501" spans="26:48" ht="15" customHeight="1" x14ac:dyDescent="0.2">
      <c r="Z501" s="240" t="str">
        <f>Shares!A501</f>
        <v/>
      </c>
      <c r="AA501" s="240" t="str">
        <f>Shares!B501</f>
        <v/>
      </c>
      <c r="AB501" s="240" t="str">
        <f>Shares!C501</f>
        <v/>
      </c>
      <c r="AC501" s="240" t="str">
        <f>Shares!D501</f>
        <v/>
      </c>
      <c r="AD501" s="240">
        <f>IF($Z501="",0,Shares!E501)</f>
        <v>0</v>
      </c>
      <c r="AE501" s="262">
        <f>IF($Z501="",0,Shares!K501*Shares!J501)</f>
        <v>0</v>
      </c>
      <c r="AF501" s="263">
        <f t="shared" si="45"/>
        <v>0</v>
      </c>
      <c r="AG501" s="262">
        <f>IF($Z501="",0,Shares!M501)</f>
        <v>0</v>
      </c>
      <c r="AH501" s="263">
        <f>IF($Z501="",0,Shares!N501)</f>
        <v>0</v>
      </c>
      <c r="AI501" s="240" t="str">
        <f>IF($Z501="","",RANK(AE501,$AE$2:$AE$1001)+COUNTIF($AE$2:AE501,AE501)-1)</f>
        <v/>
      </c>
      <c r="AJ501" s="240" t="str">
        <f>IF($AD501&lt;0,COUNT($AJ$1:AJ500)+1,"")</f>
        <v/>
      </c>
      <c r="AL501" s="240" t="str">
        <f>'All Ticker P&amp;L'!A501</f>
        <v/>
      </c>
      <c r="AM501" s="240" t="str">
        <f>'All Ticker P&amp;L'!B501</f>
        <v/>
      </c>
      <c r="AN501" s="240" t="str">
        <f>'All Ticker P&amp;L'!C501</f>
        <v/>
      </c>
      <c r="AO501" s="240" t="str">
        <f>'All Ticker P&amp;L'!D501</f>
        <v/>
      </c>
      <c r="AP501" s="240">
        <f>IF($AL501="",0,'All Ticker P&amp;L'!E501)</f>
        <v>0</v>
      </c>
      <c r="AQ501" s="262">
        <f>IF($AL501="",0,'All Ticker P&amp;L'!J501*'All Ticker P&amp;L'!I501)</f>
        <v>0</v>
      </c>
      <c r="AR501" s="262">
        <f>IF($AL501="",0,'All Ticker P&amp;L'!L501)</f>
        <v>0</v>
      </c>
      <c r="AS501" s="263">
        <f>IF($AL501="",0,'All Ticker P&amp;L'!M501)</f>
        <v>0</v>
      </c>
      <c r="AT501" s="240" t="str">
        <f>IF($AL501="","",RANK(AR501,$AR$2:$AR$1001)+COUNTIF($AR$2:AR501,AR501)-1)</f>
        <v/>
      </c>
      <c r="AU501" s="240" t="str">
        <f>IF($AL501="","",RANK(AV501,$AV$2:$AV$1001)+COUNTIF($AV$2:AV501,AV501)-1)</f>
        <v/>
      </c>
      <c r="AV501" s="262">
        <f t="shared" si="46"/>
        <v>0</v>
      </c>
    </row>
    <row r="502" spans="26:48" ht="15" customHeight="1" x14ac:dyDescent="0.2">
      <c r="Z502" s="240" t="str">
        <f>Shares!A502</f>
        <v/>
      </c>
      <c r="AA502" s="240" t="str">
        <f>Shares!B502</f>
        <v/>
      </c>
      <c r="AB502" s="240" t="str">
        <f>Shares!C502</f>
        <v/>
      </c>
      <c r="AC502" s="240" t="str">
        <f>Shares!D502</f>
        <v/>
      </c>
      <c r="AD502" s="240">
        <f>IF($Z502="",0,Shares!E502)</f>
        <v>0</v>
      </c>
      <c r="AE502" s="262">
        <f>IF($Z502="",0,Shares!K502*Shares!J502)</f>
        <v>0</v>
      </c>
      <c r="AF502" s="263">
        <f t="shared" si="45"/>
        <v>0</v>
      </c>
      <c r="AG502" s="262">
        <f>IF($Z502="",0,Shares!M502)</f>
        <v>0</v>
      </c>
      <c r="AH502" s="263">
        <f>IF($Z502="",0,Shares!N502)</f>
        <v>0</v>
      </c>
      <c r="AI502" s="240" t="str">
        <f>IF($Z502="","",RANK(AE502,$AE$2:$AE$1001)+COUNTIF($AE$2:AE502,AE502)-1)</f>
        <v/>
      </c>
      <c r="AJ502" s="240" t="str">
        <f>IF($AD502&lt;0,COUNT($AJ$1:AJ501)+1,"")</f>
        <v/>
      </c>
      <c r="AL502" s="240" t="str">
        <f>'All Ticker P&amp;L'!A502</f>
        <v/>
      </c>
      <c r="AM502" s="240" t="str">
        <f>'All Ticker P&amp;L'!B502</f>
        <v/>
      </c>
      <c r="AN502" s="240" t="str">
        <f>'All Ticker P&amp;L'!C502</f>
        <v/>
      </c>
      <c r="AO502" s="240" t="str">
        <f>'All Ticker P&amp;L'!D502</f>
        <v/>
      </c>
      <c r="AP502" s="240">
        <f>IF($AL502="",0,'All Ticker P&amp;L'!E502)</f>
        <v>0</v>
      </c>
      <c r="AQ502" s="262">
        <f>IF($AL502="",0,'All Ticker P&amp;L'!J502*'All Ticker P&amp;L'!I502)</f>
        <v>0</v>
      </c>
      <c r="AR502" s="262">
        <f>IF($AL502="",0,'All Ticker P&amp;L'!L502)</f>
        <v>0</v>
      </c>
      <c r="AS502" s="263">
        <f>IF($AL502="",0,'All Ticker P&amp;L'!M502)</f>
        <v>0</v>
      </c>
      <c r="AT502" s="240" t="str">
        <f>IF($AL502="","",RANK(AR502,$AR$2:$AR$1001)+COUNTIF($AR$2:AR502,AR502)-1)</f>
        <v/>
      </c>
      <c r="AU502" s="240" t="str">
        <f>IF($AL502="","",RANK(AV502,$AV$2:$AV$1001)+COUNTIF($AV$2:AV502,AV502)-1)</f>
        <v/>
      </c>
      <c r="AV502" s="262">
        <f t="shared" si="46"/>
        <v>0</v>
      </c>
    </row>
    <row r="503" spans="26:48" ht="15" customHeight="1" x14ac:dyDescent="0.2">
      <c r="Z503" s="240" t="str">
        <f>Shares!A503</f>
        <v/>
      </c>
      <c r="AA503" s="240" t="str">
        <f>Shares!B503</f>
        <v/>
      </c>
      <c r="AB503" s="240" t="str">
        <f>Shares!C503</f>
        <v/>
      </c>
      <c r="AC503" s="240" t="str">
        <f>Shares!D503</f>
        <v/>
      </c>
      <c r="AD503" s="240">
        <f>IF($Z503="",0,Shares!E503)</f>
        <v>0</v>
      </c>
      <c r="AE503" s="262">
        <f>IF($Z503="",0,Shares!K503*Shares!J503)</f>
        <v>0</v>
      </c>
      <c r="AF503" s="263">
        <f t="shared" si="45"/>
        <v>0</v>
      </c>
      <c r="AG503" s="262">
        <f>IF($Z503="",0,Shares!M503)</f>
        <v>0</v>
      </c>
      <c r="AH503" s="263">
        <f>IF($Z503="",0,Shares!N503)</f>
        <v>0</v>
      </c>
      <c r="AI503" s="240" t="str">
        <f>IF($Z503="","",RANK(AE503,$AE$2:$AE$1001)+COUNTIF($AE$2:AE503,AE503)-1)</f>
        <v/>
      </c>
      <c r="AJ503" s="240" t="str">
        <f>IF($AD503&lt;0,COUNT($AJ$1:AJ502)+1,"")</f>
        <v/>
      </c>
      <c r="AL503" s="240" t="str">
        <f>'All Ticker P&amp;L'!A503</f>
        <v/>
      </c>
      <c r="AM503" s="240" t="str">
        <f>'All Ticker P&amp;L'!B503</f>
        <v/>
      </c>
      <c r="AN503" s="240" t="str">
        <f>'All Ticker P&amp;L'!C503</f>
        <v/>
      </c>
      <c r="AO503" s="240" t="str">
        <f>'All Ticker P&amp;L'!D503</f>
        <v/>
      </c>
      <c r="AP503" s="240">
        <f>IF($AL503="",0,'All Ticker P&amp;L'!E503)</f>
        <v>0</v>
      </c>
      <c r="AQ503" s="262">
        <f>IF($AL503="",0,'All Ticker P&amp;L'!J503*'All Ticker P&amp;L'!I503)</f>
        <v>0</v>
      </c>
      <c r="AR503" s="262">
        <f>IF($AL503="",0,'All Ticker P&amp;L'!L503)</f>
        <v>0</v>
      </c>
      <c r="AS503" s="263">
        <f>IF($AL503="",0,'All Ticker P&amp;L'!M503)</f>
        <v>0</v>
      </c>
      <c r="AT503" s="240" t="str">
        <f>IF($AL503="","",RANK(AR503,$AR$2:$AR$1001)+COUNTIF($AR$2:AR503,AR503)-1)</f>
        <v/>
      </c>
      <c r="AU503" s="240" t="str">
        <f>IF($AL503="","",RANK(AV503,$AV$2:$AV$1001)+COUNTIF($AV$2:AV503,AV503)-1)</f>
        <v/>
      </c>
      <c r="AV503" s="262">
        <f t="shared" si="46"/>
        <v>0</v>
      </c>
    </row>
    <row r="504" spans="26:48" ht="15" customHeight="1" x14ac:dyDescent="0.2">
      <c r="Z504" s="240" t="str">
        <f>Shares!A504</f>
        <v/>
      </c>
      <c r="AA504" s="240" t="str">
        <f>Shares!B504</f>
        <v/>
      </c>
      <c r="AB504" s="240" t="str">
        <f>Shares!C504</f>
        <v/>
      </c>
      <c r="AC504" s="240" t="str">
        <f>Shares!D504</f>
        <v/>
      </c>
      <c r="AD504" s="240">
        <f>IF($Z504="",0,Shares!E504)</f>
        <v>0</v>
      </c>
      <c r="AE504" s="262">
        <f>IF($Z504="",0,Shares!K504*Shares!J504)</f>
        <v>0</v>
      </c>
      <c r="AF504" s="263">
        <f t="shared" si="45"/>
        <v>0</v>
      </c>
      <c r="AG504" s="262">
        <f>IF($Z504="",0,Shares!M504)</f>
        <v>0</v>
      </c>
      <c r="AH504" s="263">
        <f>IF($Z504="",0,Shares!N504)</f>
        <v>0</v>
      </c>
      <c r="AI504" s="240" t="str">
        <f>IF($Z504="","",RANK(AE504,$AE$2:$AE$1001)+COUNTIF($AE$2:AE504,AE504)-1)</f>
        <v/>
      </c>
      <c r="AJ504" s="240" t="str">
        <f>IF($AD504&lt;0,COUNT($AJ$1:AJ503)+1,"")</f>
        <v/>
      </c>
      <c r="AL504" s="240" t="str">
        <f>'All Ticker P&amp;L'!A504</f>
        <v/>
      </c>
      <c r="AM504" s="240" t="str">
        <f>'All Ticker P&amp;L'!B504</f>
        <v/>
      </c>
      <c r="AN504" s="240" t="str">
        <f>'All Ticker P&amp;L'!C504</f>
        <v/>
      </c>
      <c r="AO504" s="240" t="str">
        <f>'All Ticker P&amp;L'!D504</f>
        <v/>
      </c>
      <c r="AP504" s="240">
        <f>IF($AL504="",0,'All Ticker P&amp;L'!E504)</f>
        <v>0</v>
      </c>
      <c r="AQ504" s="262">
        <f>IF($AL504="",0,'All Ticker P&amp;L'!J504*'All Ticker P&amp;L'!I504)</f>
        <v>0</v>
      </c>
      <c r="AR504" s="262">
        <f>IF($AL504="",0,'All Ticker P&amp;L'!L504)</f>
        <v>0</v>
      </c>
      <c r="AS504" s="263">
        <f>IF($AL504="",0,'All Ticker P&amp;L'!M504)</f>
        <v>0</v>
      </c>
      <c r="AT504" s="240" t="str">
        <f>IF($AL504="","",RANK(AR504,$AR$2:$AR$1001)+COUNTIF($AR$2:AR504,AR504)-1)</f>
        <v/>
      </c>
      <c r="AU504" s="240" t="str">
        <f>IF($AL504="","",RANK(AV504,$AV$2:$AV$1001)+COUNTIF($AV$2:AV504,AV504)-1)</f>
        <v/>
      </c>
      <c r="AV504" s="262">
        <f t="shared" si="46"/>
        <v>0</v>
      </c>
    </row>
    <row r="505" spans="26:48" ht="15" customHeight="1" x14ac:dyDescent="0.2">
      <c r="Z505" s="240" t="str">
        <f>Shares!A505</f>
        <v/>
      </c>
      <c r="AA505" s="240" t="str">
        <f>Shares!B505</f>
        <v/>
      </c>
      <c r="AB505" s="240" t="str">
        <f>Shares!C505</f>
        <v/>
      </c>
      <c r="AC505" s="240" t="str">
        <f>Shares!D505</f>
        <v/>
      </c>
      <c r="AD505" s="240">
        <f>IF($Z505="",0,Shares!E505)</f>
        <v>0</v>
      </c>
      <c r="AE505" s="262">
        <f>IF($Z505="",0,Shares!K505*Shares!J505)</f>
        <v>0</v>
      </c>
      <c r="AF505" s="263">
        <f t="shared" si="45"/>
        <v>0</v>
      </c>
      <c r="AG505" s="262">
        <f>IF($Z505="",0,Shares!M505)</f>
        <v>0</v>
      </c>
      <c r="AH505" s="263">
        <f>IF($Z505="",0,Shares!N505)</f>
        <v>0</v>
      </c>
      <c r="AI505" s="240" t="str">
        <f>IF($Z505="","",RANK(AE505,$AE$2:$AE$1001)+COUNTIF($AE$2:AE505,AE505)-1)</f>
        <v/>
      </c>
      <c r="AJ505" s="240" t="str">
        <f>IF($AD505&lt;0,COUNT($AJ$1:AJ504)+1,"")</f>
        <v/>
      </c>
      <c r="AL505" s="240" t="str">
        <f>'All Ticker P&amp;L'!A505</f>
        <v/>
      </c>
      <c r="AM505" s="240" t="str">
        <f>'All Ticker P&amp;L'!B505</f>
        <v/>
      </c>
      <c r="AN505" s="240" t="str">
        <f>'All Ticker P&amp;L'!C505</f>
        <v/>
      </c>
      <c r="AO505" s="240" t="str">
        <f>'All Ticker P&amp;L'!D505</f>
        <v/>
      </c>
      <c r="AP505" s="240">
        <f>IF($AL505="",0,'All Ticker P&amp;L'!E505)</f>
        <v>0</v>
      </c>
      <c r="AQ505" s="262">
        <f>IF($AL505="",0,'All Ticker P&amp;L'!J505*'All Ticker P&amp;L'!I505)</f>
        <v>0</v>
      </c>
      <c r="AR505" s="262">
        <f>IF($AL505="",0,'All Ticker P&amp;L'!L505)</f>
        <v>0</v>
      </c>
      <c r="AS505" s="263">
        <f>IF($AL505="",0,'All Ticker P&amp;L'!M505)</f>
        <v>0</v>
      </c>
      <c r="AT505" s="240" t="str">
        <f>IF($AL505="","",RANK(AR505,$AR$2:$AR$1001)+COUNTIF($AR$2:AR505,AR505)-1)</f>
        <v/>
      </c>
      <c r="AU505" s="240" t="str">
        <f>IF($AL505="","",RANK(AV505,$AV$2:$AV$1001)+COUNTIF($AV$2:AV505,AV505)-1)</f>
        <v/>
      </c>
      <c r="AV505" s="262">
        <f t="shared" si="46"/>
        <v>0</v>
      </c>
    </row>
    <row r="506" spans="26:48" ht="15" customHeight="1" x14ac:dyDescent="0.2">
      <c r="Z506" s="240" t="str">
        <f>Shares!A506</f>
        <v/>
      </c>
      <c r="AA506" s="240" t="str">
        <f>Shares!B506</f>
        <v/>
      </c>
      <c r="AB506" s="240" t="str">
        <f>Shares!C506</f>
        <v/>
      </c>
      <c r="AC506" s="240" t="str">
        <f>Shares!D506</f>
        <v/>
      </c>
      <c r="AD506" s="240">
        <f>IF($Z506="",0,Shares!E506)</f>
        <v>0</v>
      </c>
      <c r="AE506" s="262">
        <f>IF($Z506="",0,Shares!K506*Shares!J506)</f>
        <v>0</v>
      </c>
      <c r="AF506" s="263">
        <f t="shared" si="45"/>
        <v>0</v>
      </c>
      <c r="AG506" s="262">
        <f>IF($Z506="",0,Shares!M506)</f>
        <v>0</v>
      </c>
      <c r="AH506" s="263">
        <f>IF($Z506="",0,Shares!N506)</f>
        <v>0</v>
      </c>
      <c r="AI506" s="240" t="str">
        <f>IF($Z506="","",RANK(AE506,$AE$2:$AE$1001)+COUNTIF($AE$2:AE506,AE506)-1)</f>
        <v/>
      </c>
      <c r="AJ506" s="240" t="str">
        <f>IF($AD506&lt;0,COUNT($AJ$1:AJ505)+1,"")</f>
        <v/>
      </c>
      <c r="AL506" s="240" t="str">
        <f>'All Ticker P&amp;L'!A506</f>
        <v/>
      </c>
      <c r="AM506" s="240" t="str">
        <f>'All Ticker P&amp;L'!B506</f>
        <v/>
      </c>
      <c r="AN506" s="240" t="str">
        <f>'All Ticker P&amp;L'!C506</f>
        <v/>
      </c>
      <c r="AO506" s="240" t="str">
        <f>'All Ticker P&amp;L'!D506</f>
        <v/>
      </c>
      <c r="AP506" s="240">
        <f>IF($AL506="",0,'All Ticker P&amp;L'!E506)</f>
        <v>0</v>
      </c>
      <c r="AQ506" s="262">
        <f>IF($AL506="",0,'All Ticker P&amp;L'!J506*'All Ticker P&amp;L'!I506)</f>
        <v>0</v>
      </c>
      <c r="AR506" s="262">
        <f>IF($AL506="",0,'All Ticker P&amp;L'!L506)</f>
        <v>0</v>
      </c>
      <c r="AS506" s="263">
        <f>IF($AL506="",0,'All Ticker P&amp;L'!M506)</f>
        <v>0</v>
      </c>
      <c r="AT506" s="240" t="str">
        <f>IF($AL506="","",RANK(AR506,$AR$2:$AR$1001)+COUNTIF($AR$2:AR506,AR506)-1)</f>
        <v/>
      </c>
      <c r="AU506" s="240" t="str">
        <f>IF($AL506="","",RANK(AV506,$AV$2:$AV$1001)+COUNTIF($AV$2:AV506,AV506)-1)</f>
        <v/>
      </c>
      <c r="AV506" s="262">
        <f t="shared" si="46"/>
        <v>0</v>
      </c>
    </row>
    <row r="507" spans="26:48" ht="15" customHeight="1" x14ac:dyDescent="0.2">
      <c r="Z507" s="240" t="str">
        <f>Shares!A507</f>
        <v/>
      </c>
      <c r="AA507" s="240" t="str">
        <f>Shares!B507</f>
        <v/>
      </c>
      <c r="AB507" s="240" t="str">
        <f>Shares!C507</f>
        <v/>
      </c>
      <c r="AC507" s="240" t="str">
        <f>Shares!D507</f>
        <v/>
      </c>
      <c r="AD507" s="240">
        <f>IF($Z507="",0,Shares!E507)</f>
        <v>0</v>
      </c>
      <c r="AE507" s="262">
        <f>IF($Z507="",0,Shares!K507*Shares!J507)</f>
        <v>0</v>
      </c>
      <c r="AF507" s="263">
        <f t="shared" si="45"/>
        <v>0</v>
      </c>
      <c r="AG507" s="262">
        <f>IF($Z507="",0,Shares!M507)</f>
        <v>0</v>
      </c>
      <c r="AH507" s="263">
        <f>IF($Z507="",0,Shares!N507)</f>
        <v>0</v>
      </c>
      <c r="AI507" s="240" t="str">
        <f>IF($Z507="","",RANK(AE507,$AE$2:$AE$1001)+COUNTIF($AE$2:AE507,AE507)-1)</f>
        <v/>
      </c>
      <c r="AJ507" s="240" t="str">
        <f>IF($AD507&lt;0,COUNT($AJ$1:AJ506)+1,"")</f>
        <v/>
      </c>
      <c r="AL507" s="240" t="str">
        <f>'All Ticker P&amp;L'!A507</f>
        <v/>
      </c>
      <c r="AM507" s="240" t="str">
        <f>'All Ticker P&amp;L'!B507</f>
        <v/>
      </c>
      <c r="AN507" s="240" t="str">
        <f>'All Ticker P&amp;L'!C507</f>
        <v/>
      </c>
      <c r="AO507" s="240" t="str">
        <f>'All Ticker P&amp;L'!D507</f>
        <v/>
      </c>
      <c r="AP507" s="240">
        <f>IF($AL507="",0,'All Ticker P&amp;L'!E507)</f>
        <v>0</v>
      </c>
      <c r="AQ507" s="262">
        <f>IF($AL507="",0,'All Ticker P&amp;L'!J507*'All Ticker P&amp;L'!I507)</f>
        <v>0</v>
      </c>
      <c r="AR507" s="262">
        <f>IF($AL507="",0,'All Ticker P&amp;L'!L507)</f>
        <v>0</v>
      </c>
      <c r="AS507" s="263">
        <f>IF($AL507="",0,'All Ticker P&amp;L'!M507)</f>
        <v>0</v>
      </c>
      <c r="AT507" s="240" t="str">
        <f>IF($AL507="","",RANK(AR507,$AR$2:$AR$1001)+COUNTIF($AR$2:AR507,AR507)-1)</f>
        <v/>
      </c>
      <c r="AU507" s="240" t="str">
        <f>IF($AL507="","",RANK(AV507,$AV$2:$AV$1001)+COUNTIF($AV$2:AV507,AV507)-1)</f>
        <v/>
      </c>
      <c r="AV507" s="262">
        <f t="shared" si="46"/>
        <v>0</v>
      </c>
    </row>
    <row r="508" spans="26:48" ht="15" customHeight="1" x14ac:dyDescent="0.2">
      <c r="Z508" s="240" t="str">
        <f>Shares!A508</f>
        <v/>
      </c>
      <c r="AA508" s="240" t="str">
        <f>Shares!B508</f>
        <v/>
      </c>
      <c r="AB508" s="240" t="str">
        <f>Shares!C508</f>
        <v/>
      </c>
      <c r="AC508" s="240" t="str">
        <f>Shares!D508</f>
        <v/>
      </c>
      <c r="AD508" s="240">
        <f>IF($Z508="",0,Shares!E508)</f>
        <v>0</v>
      </c>
      <c r="AE508" s="262">
        <f>IF($Z508="",0,Shares!K508*Shares!J508)</f>
        <v>0</v>
      </c>
      <c r="AF508" s="263">
        <f t="shared" si="45"/>
        <v>0</v>
      </c>
      <c r="AG508" s="262">
        <f>IF($Z508="",0,Shares!M508)</f>
        <v>0</v>
      </c>
      <c r="AH508" s="263">
        <f>IF($Z508="",0,Shares!N508)</f>
        <v>0</v>
      </c>
      <c r="AI508" s="240" t="str">
        <f>IF($Z508="","",RANK(AE508,$AE$2:$AE$1001)+COUNTIF($AE$2:AE508,AE508)-1)</f>
        <v/>
      </c>
      <c r="AJ508" s="240" t="str">
        <f>IF($AD508&lt;0,COUNT($AJ$1:AJ507)+1,"")</f>
        <v/>
      </c>
      <c r="AL508" s="240" t="str">
        <f>'All Ticker P&amp;L'!A508</f>
        <v/>
      </c>
      <c r="AM508" s="240" t="str">
        <f>'All Ticker P&amp;L'!B508</f>
        <v/>
      </c>
      <c r="AN508" s="240" t="str">
        <f>'All Ticker P&amp;L'!C508</f>
        <v/>
      </c>
      <c r="AO508" s="240" t="str">
        <f>'All Ticker P&amp;L'!D508</f>
        <v/>
      </c>
      <c r="AP508" s="240">
        <f>IF($AL508="",0,'All Ticker P&amp;L'!E508)</f>
        <v>0</v>
      </c>
      <c r="AQ508" s="262">
        <f>IF($AL508="",0,'All Ticker P&amp;L'!J508*'All Ticker P&amp;L'!I508)</f>
        <v>0</v>
      </c>
      <c r="AR508" s="262">
        <f>IF($AL508="",0,'All Ticker P&amp;L'!L508)</f>
        <v>0</v>
      </c>
      <c r="AS508" s="263">
        <f>IF($AL508="",0,'All Ticker P&amp;L'!M508)</f>
        <v>0</v>
      </c>
      <c r="AT508" s="240" t="str">
        <f>IF($AL508="","",RANK(AR508,$AR$2:$AR$1001)+COUNTIF($AR$2:AR508,AR508)-1)</f>
        <v/>
      </c>
      <c r="AU508" s="240" t="str">
        <f>IF($AL508="","",RANK(AV508,$AV$2:$AV$1001)+COUNTIF($AV$2:AV508,AV508)-1)</f>
        <v/>
      </c>
      <c r="AV508" s="262">
        <f t="shared" si="46"/>
        <v>0</v>
      </c>
    </row>
    <row r="509" spans="26:48" ht="15" customHeight="1" x14ac:dyDescent="0.2">
      <c r="Z509" s="240" t="str">
        <f>Shares!A509</f>
        <v/>
      </c>
      <c r="AA509" s="240" t="str">
        <f>Shares!B509</f>
        <v/>
      </c>
      <c r="AB509" s="240" t="str">
        <f>Shares!C509</f>
        <v/>
      </c>
      <c r="AC509" s="240" t="str">
        <f>Shares!D509</f>
        <v/>
      </c>
      <c r="AD509" s="240">
        <f>IF($Z509="",0,Shares!E509)</f>
        <v>0</v>
      </c>
      <c r="AE509" s="262">
        <f>IF($Z509="",0,Shares!K509*Shares!J509)</f>
        <v>0</v>
      </c>
      <c r="AF509" s="263">
        <f t="shared" si="45"/>
        <v>0</v>
      </c>
      <c r="AG509" s="262">
        <f>IF($Z509="",0,Shares!M509)</f>
        <v>0</v>
      </c>
      <c r="AH509" s="263">
        <f>IF($Z509="",0,Shares!N509)</f>
        <v>0</v>
      </c>
      <c r="AI509" s="240" t="str">
        <f>IF($Z509="","",RANK(AE509,$AE$2:$AE$1001)+COUNTIF($AE$2:AE509,AE509)-1)</f>
        <v/>
      </c>
      <c r="AJ509" s="240" t="str">
        <f>IF($AD509&lt;0,COUNT($AJ$1:AJ508)+1,"")</f>
        <v/>
      </c>
      <c r="AL509" s="240" t="str">
        <f>'All Ticker P&amp;L'!A509</f>
        <v/>
      </c>
      <c r="AM509" s="240" t="str">
        <f>'All Ticker P&amp;L'!B509</f>
        <v/>
      </c>
      <c r="AN509" s="240" t="str">
        <f>'All Ticker P&amp;L'!C509</f>
        <v/>
      </c>
      <c r="AO509" s="240" t="str">
        <f>'All Ticker P&amp;L'!D509</f>
        <v/>
      </c>
      <c r="AP509" s="240">
        <f>IF($AL509="",0,'All Ticker P&amp;L'!E509)</f>
        <v>0</v>
      </c>
      <c r="AQ509" s="262">
        <f>IF($AL509="",0,'All Ticker P&amp;L'!J509*'All Ticker P&amp;L'!I509)</f>
        <v>0</v>
      </c>
      <c r="AR509" s="262">
        <f>IF($AL509="",0,'All Ticker P&amp;L'!L509)</f>
        <v>0</v>
      </c>
      <c r="AS509" s="263">
        <f>IF($AL509="",0,'All Ticker P&amp;L'!M509)</f>
        <v>0</v>
      </c>
      <c r="AT509" s="240" t="str">
        <f>IF($AL509="","",RANK(AR509,$AR$2:$AR$1001)+COUNTIF($AR$2:AR509,AR509)-1)</f>
        <v/>
      </c>
      <c r="AU509" s="240" t="str">
        <f>IF($AL509="","",RANK(AV509,$AV$2:$AV$1001)+COUNTIF($AV$2:AV509,AV509)-1)</f>
        <v/>
      </c>
      <c r="AV509" s="262">
        <f t="shared" si="46"/>
        <v>0</v>
      </c>
    </row>
    <row r="510" spans="26:48" ht="15" customHeight="1" x14ac:dyDescent="0.2">
      <c r="Z510" s="240" t="str">
        <f>Shares!A510</f>
        <v/>
      </c>
      <c r="AA510" s="240" t="str">
        <f>Shares!B510</f>
        <v/>
      </c>
      <c r="AB510" s="240" t="str">
        <f>Shares!C510</f>
        <v/>
      </c>
      <c r="AC510" s="240" t="str">
        <f>Shares!D510</f>
        <v/>
      </c>
      <c r="AD510" s="240">
        <f>IF($Z510="",0,Shares!E510)</f>
        <v>0</v>
      </c>
      <c r="AE510" s="262">
        <f>IF($Z510="",0,Shares!K510*Shares!J510)</f>
        <v>0</v>
      </c>
      <c r="AF510" s="263">
        <f t="shared" si="45"/>
        <v>0</v>
      </c>
      <c r="AG510" s="262">
        <f>IF($Z510="",0,Shares!M510)</f>
        <v>0</v>
      </c>
      <c r="AH510" s="263">
        <f>IF($Z510="",0,Shares!N510)</f>
        <v>0</v>
      </c>
      <c r="AI510" s="240" t="str">
        <f>IF($Z510="","",RANK(AE510,$AE$2:$AE$1001)+COUNTIF($AE$2:AE510,AE510)-1)</f>
        <v/>
      </c>
      <c r="AJ510" s="240" t="str">
        <f>IF($AD510&lt;0,COUNT($AJ$1:AJ509)+1,"")</f>
        <v/>
      </c>
      <c r="AL510" s="240" t="str">
        <f>'All Ticker P&amp;L'!A510</f>
        <v/>
      </c>
      <c r="AM510" s="240" t="str">
        <f>'All Ticker P&amp;L'!B510</f>
        <v/>
      </c>
      <c r="AN510" s="240" t="str">
        <f>'All Ticker P&amp;L'!C510</f>
        <v/>
      </c>
      <c r="AO510" s="240" t="str">
        <f>'All Ticker P&amp;L'!D510</f>
        <v/>
      </c>
      <c r="AP510" s="240">
        <f>IF($AL510="",0,'All Ticker P&amp;L'!E510)</f>
        <v>0</v>
      </c>
      <c r="AQ510" s="262">
        <f>IF($AL510="",0,'All Ticker P&amp;L'!J510*'All Ticker P&amp;L'!I510)</f>
        <v>0</v>
      </c>
      <c r="AR510" s="262">
        <f>IF($AL510="",0,'All Ticker P&amp;L'!L510)</f>
        <v>0</v>
      </c>
      <c r="AS510" s="263">
        <f>IF($AL510="",0,'All Ticker P&amp;L'!M510)</f>
        <v>0</v>
      </c>
      <c r="AT510" s="240" t="str">
        <f>IF($AL510="","",RANK(AR510,$AR$2:$AR$1001)+COUNTIF($AR$2:AR510,AR510)-1)</f>
        <v/>
      </c>
      <c r="AU510" s="240" t="str">
        <f>IF($AL510="","",RANK(AV510,$AV$2:$AV$1001)+COUNTIF($AV$2:AV510,AV510)-1)</f>
        <v/>
      </c>
      <c r="AV510" s="262">
        <f t="shared" si="46"/>
        <v>0</v>
      </c>
    </row>
    <row r="511" spans="26:48" ht="15" customHeight="1" x14ac:dyDescent="0.2">
      <c r="Z511" s="240" t="str">
        <f>Shares!A511</f>
        <v/>
      </c>
      <c r="AA511" s="240" t="str">
        <f>Shares!B511</f>
        <v/>
      </c>
      <c r="AB511" s="240" t="str">
        <f>Shares!C511</f>
        <v/>
      </c>
      <c r="AC511" s="240" t="str">
        <f>Shares!D511</f>
        <v/>
      </c>
      <c r="AD511" s="240">
        <f>IF($Z511="",0,Shares!E511)</f>
        <v>0</v>
      </c>
      <c r="AE511" s="262">
        <f>IF($Z511="",0,Shares!K511*Shares!J511)</f>
        <v>0</v>
      </c>
      <c r="AF511" s="263">
        <f t="shared" si="45"/>
        <v>0</v>
      </c>
      <c r="AG511" s="262">
        <f>IF($Z511="",0,Shares!M511)</f>
        <v>0</v>
      </c>
      <c r="AH511" s="263">
        <f>IF($Z511="",0,Shares!N511)</f>
        <v>0</v>
      </c>
      <c r="AI511" s="240" t="str">
        <f>IF($Z511="","",RANK(AE511,$AE$2:$AE$1001)+COUNTIF($AE$2:AE511,AE511)-1)</f>
        <v/>
      </c>
      <c r="AJ511" s="240" t="str">
        <f>IF($AD511&lt;0,COUNT($AJ$1:AJ510)+1,"")</f>
        <v/>
      </c>
      <c r="AL511" s="240" t="str">
        <f>'All Ticker P&amp;L'!A511</f>
        <v/>
      </c>
      <c r="AM511" s="240" t="str">
        <f>'All Ticker P&amp;L'!B511</f>
        <v/>
      </c>
      <c r="AN511" s="240" t="str">
        <f>'All Ticker P&amp;L'!C511</f>
        <v/>
      </c>
      <c r="AO511" s="240" t="str">
        <f>'All Ticker P&amp;L'!D511</f>
        <v/>
      </c>
      <c r="AP511" s="240">
        <f>IF($AL511="",0,'All Ticker P&amp;L'!E511)</f>
        <v>0</v>
      </c>
      <c r="AQ511" s="262">
        <f>IF($AL511="",0,'All Ticker P&amp;L'!J511*'All Ticker P&amp;L'!I511)</f>
        <v>0</v>
      </c>
      <c r="AR511" s="262">
        <f>IF($AL511="",0,'All Ticker P&amp;L'!L511)</f>
        <v>0</v>
      </c>
      <c r="AS511" s="263">
        <f>IF($AL511="",0,'All Ticker P&amp;L'!M511)</f>
        <v>0</v>
      </c>
      <c r="AT511" s="240" t="str">
        <f>IF($AL511="","",RANK(AR511,$AR$2:$AR$1001)+COUNTIF($AR$2:AR511,AR511)-1)</f>
        <v/>
      </c>
      <c r="AU511" s="240" t="str">
        <f>IF($AL511="","",RANK(AV511,$AV$2:$AV$1001)+COUNTIF($AV$2:AV511,AV511)-1)</f>
        <v/>
      </c>
      <c r="AV511" s="262">
        <f t="shared" si="46"/>
        <v>0</v>
      </c>
    </row>
    <row r="512" spans="26:48" ht="15" customHeight="1" x14ac:dyDescent="0.2">
      <c r="Z512" s="240" t="str">
        <f>Shares!A512</f>
        <v/>
      </c>
      <c r="AA512" s="240" t="str">
        <f>Shares!B512</f>
        <v/>
      </c>
      <c r="AB512" s="240" t="str">
        <f>Shares!C512</f>
        <v/>
      </c>
      <c r="AC512" s="240" t="str">
        <f>Shares!D512</f>
        <v/>
      </c>
      <c r="AD512" s="240">
        <f>IF($Z512="",0,Shares!E512)</f>
        <v>0</v>
      </c>
      <c r="AE512" s="262">
        <f>IF($Z512="",0,Shares!K512*Shares!J512)</f>
        <v>0</v>
      </c>
      <c r="AF512" s="263">
        <f t="shared" si="45"/>
        <v>0</v>
      </c>
      <c r="AG512" s="262">
        <f>IF($Z512="",0,Shares!M512)</f>
        <v>0</v>
      </c>
      <c r="AH512" s="263">
        <f>IF($Z512="",0,Shares!N512)</f>
        <v>0</v>
      </c>
      <c r="AI512" s="240" t="str">
        <f>IF($Z512="","",RANK(AE512,$AE$2:$AE$1001)+COUNTIF($AE$2:AE512,AE512)-1)</f>
        <v/>
      </c>
      <c r="AJ512" s="240" t="str">
        <f>IF($AD512&lt;0,COUNT($AJ$1:AJ511)+1,"")</f>
        <v/>
      </c>
      <c r="AL512" s="240" t="str">
        <f>'All Ticker P&amp;L'!A512</f>
        <v/>
      </c>
      <c r="AM512" s="240" t="str">
        <f>'All Ticker P&amp;L'!B512</f>
        <v/>
      </c>
      <c r="AN512" s="240" t="str">
        <f>'All Ticker P&amp;L'!C512</f>
        <v/>
      </c>
      <c r="AO512" s="240" t="str">
        <f>'All Ticker P&amp;L'!D512</f>
        <v/>
      </c>
      <c r="AP512" s="240">
        <f>IF($AL512="",0,'All Ticker P&amp;L'!E512)</f>
        <v>0</v>
      </c>
      <c r="AQ512" s="262">
        <f>IF($AL512="",0,'All Ticker P&amp;L'!J512*'All Ticker P&amp;L'!I512)</f>
        <v>0</v>
      </c>
      <c r="AR512" s="262">
        <f>IF($AL512="",0,'All Ticker P&amp;L'!L512)</f>
        <v>0</v>
      </c>
      <c r="AS512" s="263">
        <f>IF($AL512="",0,'All Ticker P&amp;L'!M512)</f>
        <v>0</v>
      </c>
      <c r="AT512" s="240" t="str">
        <f>IF($AL512="","",RANK(AR512,$AR$2:$AR$1001)+COUNTIF($AR$2:AR512,AR512)-1)</f>
        <v/>
      </c>
      <c r="AU512" s="240" t="str">
        <f>IF($AL512="","",RANK(AV512,$AV$2:$AV$1001)+COUNTIF($AV$2:AV512,AV512)-1)</f>
        <v/>
      </c>
      <c r="AV512" s="262">
        <f t="shared" si="46"/>
        <v>0</v>
      </c>
    </row>
    <row r="513" spans="26:48" ht="15" customHeight="1" x14ac:dyDescent="0.2">
      <c r="Z513" s="240" t="str">
        <f>Shares!A513</f>
        <v/>
      </c>
      <c r="AA513" s="240" t="str">
        <f>Shares!B513</f>
        <v/>
      </c>
      <c r="AB513" s="240" t="str">
        <f>Shares!C513</f>
        <v/>
      </c>
      <c r="AC513" s="240" t="str">
        <f>Shares!D513</f>
        <v/>
      </c>
      <c r="AD513" s="240">
        <f>IF($Z513="",0,Shares!E513)</f>
        <v>0</v>
      </c>
      <c r="AE513" s="262">
        <f>IF($Z513="",0,Shares!K513*Shares!J513)</f>
        <v>0</v>
      </c>
      <c r="AF513" s="263">
        <f t="shared" si="45"/>
        <v>0</v>
      </c>
      <c r="AG513" s="262">
        <f>IF($Z513="",0,Shares!M513)</f>
        <v>0</v>
      </c>
      <c r="AH513" s="263">
        <f>IF($Z513="",0,Shares!N513)</f>
        <v>0</v>
      </c>
      <c r="AI513" s="240" t="str">
        <f>IF($Z513="","",RANK(AE513,$AE$2:$AE$1001)+COUNTIF($AE$2:AE513,AE513)-1)</f>
        <v/>
      </c>
      <c r="AJ513" s="240" t="str">
        <f>IF($AD513&lt;0,COUNT($AJ$1:AJ512)+1,"")</f>
        <v/>
      </c>
      <c r="AL513" s="240" t="str">
        <f>'All Ticker P&amp;L'!A513</f>
        <v/>
      </c>
      <c r="AM513" s="240" t="str">
        <f>'All Ticker P&amp;L'!B513</f>
        <v/>
      </c>
      <c r="AN513" s="240" t="str">
        <f>'All Ticker P&amp;L'!C513</f>
        <v/>
      </c>
      <c r="AO513" s="240" t="str">
        <f>'All Ticker P&amp;L'!D513</f>
        <v/>
      </c>
      <c r="AP513" s="240">
        <f>IF($AL513="",0,'All Ticker P&amp;L'!E513)</f>
        <v>0</v>
      </c>
      <c r="AQ513" s="262">
        <f>IF($AL513="",0,'All Ticker P&amp;L'!J513*'All Ticker P&amp;L'!I513)</f>
        <v>0</v>
      </c>
      <c r="AR513" s="262">
        <f>IF($AL513="",0,'All Ticker P&amp;L'!L513)</f>
        <v>0</v>
      </c>
      <c r="AS513" s="263">
        <f>IF($AL513="",0,'All Ticker P&amp;L'!M513)</f>
        <v>0</v>
      </c>
      <c r="AT513" s="240" t="str">
        <f>IF($AL513="","",RANK(AR513,$AR$2:$AR$1001)+COUNTIF($AR$2:AR513,AR513)-1)</f>
        <v/>
      </c>
      <c r="AU513" s="240" t="str">
        <f>IF($AL513="","",RANK(AV513,$AV$2:$AV$1001)+COUNTIF($AV$2:AV513,AV513)-1)</f>
        <v/>
      </c>
      <c r="AV513" s="262">
        <f t="shared" si="46"/>
        <v>0</v>
      </c>
    </row>
    <row r="514" spans="26:48" ht="15" customHeight="1" x14ac:dyDescent="0.2">
      <c r="Z514" s="240" t="str">
        <f>Shares!A514</f>
        <v/>
      </c>
      <c r="AA514" s="240" t="str">
        <f>Shares!B514</f>
        <v/>
      </c>
      <c r="AB514" s="240" t="str">
        <f>Shares!C514</f>
        <v/>
      </c>
      <c r="AC514" s="240" t="str">
        <f>Shares!D514</f>
        <v/>
      </c>
      <c r="AD514" s="240">
        <f>IF($Z514="",0,Shares!E514)</f>
        <v>0</v>
      </c>
      <c r="AE514" s="262">
        <f>IF($Z514="",0,Shares!K514*Shares!J514)</f>
        <v>0</v>
      </c>
      <c r="AF514" s="263">
        <f t="shared" ref="AF514:AF577" si="47">IFERROR(AE514/$B$5,0)</f>
        <v>0</v>
      </c>
      <c r="AG514" s="262">
        <f>IF($Z514="",0,Shares!M514)</f>
        <v>0</v>
      </c>
      <c r="AH514" s="263">
        <f>IF($Z514="",0,Shares!N514)</f>
        <v>0</v>
      </c>
      <c r="AI514" s="240" t="str">
        <f>IF($Z514="","",RANK(AE514,$AE$2:$AE$1001)+COUNTIF($AE$2:AE514,AE514)-1)</f>
        <v/>
      </c>
      <c r="AJ514" s="240" t="str">
        <f>IF($AD514&lt;0,COUNT($AJ$1:AJ513)+1,"")</f>
        <v/>
      </c>
      <c r="AL514" s="240" t="str">
        <f>'All Ticker P&amp;L'!A514</f>
        <v/>
      </c>
      <c r="AM514" s="240" t="str">
        <f>'All Ticker P&amp;L'!B514</f>
        <v/>
      </c>
      <c r="AN514" s="240" t="str">
        <f>'All Ticker P&amp;L'!C514</f>
        <v/>
      </c>
      <c r="AO514" s="240" t="str">
        <f>'All Ticker P&amp;L'!D514</f>
        <v/>
      </c>
      <c r="AP514" s="240">
        <f>IF($AL514="",0,'All Ticker P&amp;L'!E514)</f>
        <v>0</v>
      </c>
      <c r="AQ514" s="262">
        <f>IF($AL514="",0,'All Ticker P&amp;L'!J514*'All Ticker P&amp;L'!I514)</f>
        <v>0</v>
      </c>
      <c r="AR514" s="262">
        <f>IF($AL514="",0,'All Ticker P&amp;L'!L514)</f>
        <v>0</v>
      </c>
      <c r="AS514" s="263">
        <f>IF($AL514="",0,'All Ticker P&amp;L'!M514)</f>
        <v>0</v>
      </c>
      <c r="AT514" s="240" t="str">
        <f>IF($AL514="","",RANK(AR514,$AR$2:$AR$1001)+COUNTIF($AR$2:AR514,AR514)-1)</f>
        <v/>
      </c>
      <c r="AU514" s="240" t="str">
        <f>IF($AL514="","",RANK(AV514,$AV$2:$AV$1001)+COUNTIF($AV$2:AV514,AV514)-1)</f>
        <v/>
      </c>
      <c r="AV514" s="262">
        <f t="shared" ref="AV514:AV577" si="48">-AR514</f>
        <v>0</v>
      </c>
    </row>
    <row r="515" spans="26:48" ht="15" customHeight="1" x14ac:dyDescent="0.2">
      <c r="Z515" s="240" t="str">
        <f>Shares!A515</f>
        <v/>
      </c>
      <c r="AA515" s="240" t="str">
        <f>Shares!B515</f>
        <v/>
      </c>
      <c r="AB515" s="240" t="str">
        <f>Shares!C515</f>
        <v/>
      </c>
      <c r="AC515" s="240" t="str">
        <f>Shares!D515</f>
        <v/>
      </c>
      <c r="AD515" s="240">
        <f>IF($Z515="",0,Shares!E515)</f>
        <v>0</v>
      </c>
      <c r="AE515" s="262">
        <f>IF($Z515="",0,Shares!K515*Shares!J515)</f>
        <v>0</v>
      </c>
      <c r="AF515" s="263">
        <f t="shared" si="47"/>
        <v>0</v>
      </c>
      <c r="AG515" s="262">
        <f>IF($Z515="",0,Shares!M515)</f>
        <v>0</v>
      </c>
      <c r="AH515" s="263">
        <f>IF($Z515="",0,Shares!N515)</f>
        <v>0</v>
      </c>
      <c r="AI515" s="240" t="str">
        <f>IF($Z515="","",RANK(AE515,$AE$2:$AE$1001)+COUNTIF($AE$2:AE515,AE515)-1)</f>
        <v/>
      </c>
      <c r="AJ515" s="240" t="str">
        <f>IF($AD515&lt;0,COUNT($AJ$1:AJ514)+1,"")</f>
        <v/>
      </c>
      <c r="AL515" s="240" t="str">
        <f>'All Ticker P&amp;L'!A515</f>
        <v/>
      </c>
      <c r="AM515" s="240" t="str">
        <f>'All Ticker P&amp;L'!B515</f>
        <v/>
      </c>
      <c r="AN515" s="240" t="str">
        <f>'All Ticker P&amp;L'!C515</f>
        <v/>
      </c>
      <c r="AO515" s="240" t="str">
        <f>'All Ticker P&amp;L'!D515</f>
        <v/>
      </c>
      <c r="AP515" s="240">
        <f>IF($AL515="",0,'All Ticker P&amp;L'!E515)</f>
        <v>0</v>
      </c>
      <c r="AQ515" s="262">
        <f>IF($AL515="",0,'All Ticker P&amp;L'!J515*'All Ticker P&amp;L'!I515)</f>
        <v>0</v>
      </c>
      <c r="AR515" s="262">
        <f>IF($AL515="",0,'All Ticker P&amp;L'!L515)</f>
        <v>0</v>
      </c>
      <c r="AS515" s="263">
        <f>IF($AL515="",0,'All Ticker P&amp;L'!M515)</f>
        <v>0</v>
      </c>
      <c r="AT515" s="240" t="str">
        <f>IF($AL515="","",RANK(AR515,$AR$2:$AR$1001)+COUNTIF($AR$2:AR515,AR515)-1)</f>
        <v/>
      </c>
      <c r="AU515" s="240" t="str">
        <f>IF($AL515="","",RANK(AV515,$AV$2:$AV$1001)+COUNTIF($AV$2:AV515,AV515)-1)</f>
        <v/>
      </c>
      <c r="AV515" s="262">
        <f t="shared" si="48"/>
        <v>0</v>
      </c>
    </row>
    <row r="516" spans="26:48" ht="15" customHeight="1" x14ac:dyDescent="0.2">
      <c r="Z516" s="240" t="str">
        <f>Shares!A516</f>
        <v/>
      </c>
      <c r="AA516" s="240" t="str">
        <f>Shares!B516</f>
        <v/>
      </c>
      <c r="AB516" s="240" t="str">
        <f>Shares!C516</f>
        <v/>
      </c>
      <c r="AC516" s="240" t="str">
        <f>Shares!D516</f>
        <v/>
      </c>
      <c r="AD516" s="240">
        <f>IF($Z516="",0,Shares!E516)</f>
        <v>0</v>
      </c>
      <c r="AE516" s="262">
        <f>IF($Z516="",0,Shares!K516*Shares!J516)</f>
        <v>0</v>
      </c>
      <c r="AF516" s="263">
        <f t="shared" si="47"/>
        <v>0</v>
      </c>
      <c r="AG516" s="262">
        <f>IF($Z516="",0,Shares!M516)</f>
        <v>0</v>
      </c>
      <c r="AH516" s="263">
        <f>IF($Z516="",0,Shares!N516)</f>
        <v>0</v>
      </c>
      <c r="AI516" s="240" t="str">
        <f>IF($Z516="","",RANK(AE516,$AE$2:$AE$1001)+COUNTIF($AE$2:AE516,AE516)-1)</f>
        <v/>
      </c>
      <c r="AJ516" s="240" t="str">
        <f>IF($AD516&lt;0,COUNT($AJ$1:AJ515)+1,"")</f>
        <v/>
      </c>
      <c r="AL516" s="240" t="str">
        <f>'All Ticker P&amp;L'!A516</f>
        <v/>
      </c>
      <c r="AM516" s="240" t="str">
        <f>'All Ticker P&amp;L'!B516</f>
        <v/>
      </c>
      <c r="AN516" s="240" t="str">
        <f>'All Ticker P&amp;L'!C516</f>
        <v/>
      </c>
      <c r="AO516" s="240" t="str">
        <f>'All Ticker P&amp;L'!D516</f>
        <v/>
      </c>
      <c r="AP516" s="240">
        <f>IF($AL516="",0,'All Ticker P&amp;L'!E516)</f>
        <v>0</v>
      </c>
      <c r="AQ516" s="262">
        <f>IF($AL516="",0,'All Ticker P&amp;L'!J516*'All Ticker P&amp;L'!I516)</f>
        <v>0</v>
      </c>
      <c r="AR516" s="262">
        <f>IF($AL516="",0,'All Ticker P&amp;L'!L516)</f>
        <v>0</v>
      </c>
      <c r="AS516" s="263">
        <f>IF($AL516="",0,'All Ticker P&amp;L'!M516)</f>
        <v>0</v>
      </c>
      <c r="AT516" s="240" t="str">
        <f>IF($AL516="","",RANK(AR516,$AR$2:$AR$1001)+COUNTIF($AR$2:AR516,AR516)-1)</f>
        <v/>
      </c>
      <c r="AU516" s="240" t="str">
        <f>IF($AL516="","",RANK(AV516,$AV$2:$AV$1001)+COUNTIF($AV$2:AV516,AV516)-1)</f>
        <v/>
      </c>
      <c r="AV516" s="262">
        <f t="shared" si="48"/>
        <v>0</v>
      </c>
    </row>
    <row r="517" spans="26:48" ht="15" customHeight="1" x14ac:dyDescent="0.2">
      <c r="Z517" s="240" t="str">
        <f>Shares!A517</f>
        <v/>
      </c>
      <c r="AA517" s="240" t="str">
        <f>Shares!B517</f>
        <v/>
      </c>
      <c r="AB517" s="240" t="str">
        <f>Shares!C517</f>
        <v/>
      </c>
      <c r="AC517" s="240" t="str">
        <f>Shares!D517</f>
        <v/>
      </c>
      <c r="AD517" s="240">
        <f>IF($Z517="",0,Shares!E517)</f>
        <v>0</v>
      </c>
      <c r="AE517" s="262">
        <f>IF($Z517="",0,Shares!K517*Shares!J517)</f>
        <v>0</v>
      </c>
      <c r="AF517" s="263">
        <f t="shared" si="47"/>
        <v>0</v>
      </c>
      <c r="AG517" s="262">
        <f>IF($Z517="",0,Shares!M517)</f>
        <v>0</v>
      </c>
      <c r="AH517" s="263">
        <f>IF($Z517="",0,Shares!N517)</f>
        <v>0</v>
      </c>
      <c r="AI517" s="240" t="str">
        <f>IF($Z517="","",RANK(AE517,$AE$2:$AE$1001)+COUNTIF($AE$2:AE517,AE517)-1)</f>
        <v/>
      </c>
      <c r="AJ517" s="240" t="str">
        <f>IF($AD517&lt;0,COUNT($AJ$1:AJ516)+1,"")</f>
        <v/>
      </c>
      <c r="AL517" s="240" t="str">
        <f>'All Ticker P&amp;L'!A517</f>
        <v/>
      </c>
      <c r="AM517" s="240" t="str">
        <f>'All Ticker P&amp;L'!B517</f>
        <v/>
      </c>
      <c r="AN517" s="240" t="str">
        <f>'All Ticker P&amp;L'!C517</f>
        <v/>
      </c>
      <c r="AO517" s="240" t="str">
        <f>'All Ticker P&amp;L'!D517</f>
        <v/>
      </c>
      <c r="AP517" s="240">
        <f>IF($AL517="",0,'All Ticker P&amp;L'!E517)</f>
        <v>0</v>
      </c>
      <c r="AQ517" s="262">
        <f>IF($AL517="",0,'All Ticker P&amp;L'!J517*'All Ticker P&amp;L'!I517)</f>
        <v>0</v>
      </c>
      <c r="AR517" s="262">
        <f>IF($AL517="",0,'All Ticker P&amp;L'!L517)</f>
        <v>0</v>
      </c>
      <c r="AS517" s="263">
        <f>IF($AL517="",0,'All Ticker P&amp;L'!M517)</f>
        <v>0</v>
      </c>
      <c r="AT517" s="240" t="str">
        <f>IF($AL517="","",RANK(AR517,$AR$2:$AR$1001)+COUNTIF($AR$2:AR517,AR517)-1)</f>
        <v/>
      </c>
      <c r="AU517" s="240" t="str">
        <f>IF($AL517="","",RANK(AV517,$AV$2:$AV$1001)+COUNTIF($AV$2:AV517,AV517)-1)</f>
        <v/>
      </c>
      <c r="AV517" s="262">
        <f t="shared" si="48"/>
        <v>0</v>
      </c>
    </row>
    <row r="518" spans="26:48" ht="15" customHeight="1" x14ac:dyDescent="0.2">
      <c r="Z518" s="240" t="str">
        <f>Shares!A518</f>
        <v/>
      </c>
      <c r="AA518" s="240" t="str">
        <f>Shares!B518</f>
        <v/>
      </c>
      <c r="AB518" s="240" t="str">
        <f>Shares!C518</f>
        <v/>
      </c>
      <c r="AC518" s="240" t="str">
        <f>Shares!D518</f>
        <v/>
      </c>
      <c r="AD518" s="240">
        <f>IF($Z518="",0,Shares!E518)</f>
        <v>0</v>
      </c>
      <c r="AE518" s="262">
        <f>IF($Z518="",0,Shares!K518*Shares!J518)</f>
        <v>0</v>
      </c>
      <c r="AF518" s="263">
        <f t="shared" si="47"/>
        <v>0</v>
      </c>
      <c r="AG518" s="262">
        <f>IF($Z518="",0,Shares!M518)</f>
        <v>0</v>
      </c>
      <c r="AH518" s="263">
        <f>IF($Z518="",0,Shares!N518)</f>
        <v>0</v>
      </c>
      <c r="AI518" s="240" t="str">
        <f>IF($Z518="","",RANK(AE518,$AE$2:$AE$1001)+COUNTIF($AE$2:AE518,AE518)-1)</f>
        <v/>
      </c>
      <c r="AJ518" s="240" t="str">
        <f>IF($AD518&lt;0,COUNT($AJ$1:AJ517)+1,"")</f>
        <v/>
      </c>
      <c r="AL518" s="240" t="str">
        <f>'All Ticker P&amp;L'!A518</f>
        <v/>
      </c>
      <c r="AM518" s="240" t="str">
        <f>'All Ticker P&amp;L'!B518</f>
        <v/>
      </c>
      <c r="AN518" s="240" t="str">
        <f>'All Ticker P&amp;L'!C518</f>
        <v/>
      </c>
      <c r="AO518" s="240" t="str">
        <f>'All Ticker P&amp;L'!D518</f>
        <v/>
      </c>
      <c r="AP518" s="240">
        <f>IF($AL518="",0,'All Ticker P&amp;L'!E518)</f>
        <v>0</v>
      </c>
      <c r="AQ518" s="262">
        <f>IF($AL518="",0,'All Ticker P&amp;L'!J518*'All Ticker P&amp;L'!I518)</f>
        <v>0</v>
      </c>
      <c r="AR518" s="262">
        <f>IF($AL518="",0,'All Ticker P&amp;L'!L518)</f>
        <v>0</v>
      </c>
      <c r="AS518" s="263">
        <f>IF($AL518="",0,'All Ticker P&amp;L'!M518)</f>
        <v>0</v>
      </c>
      <c r="AT518" s="240" t="str">
        <f>IF($AL518="","",RANK(AR518,$AR$2:$AR$1001)+COUNTIF($AR$2:AR518,AR518)-1)</f>
        <v/>
      </c>
      <c r="AU518" s="240" t="str">
        <f>IF($AL518="","",RANK(AV518,$AV$2:$AV$1001)+COUNTIF($AV$2:AV518,AV518)-1)</f>
        <v/>
      </c>
      <c r="AV518" s="262">
        <f t="shared" si="48"/>
        <v>0</v>
      </c>
    </row>
    <row r="519" spans="26:48" ht="15" customHeight="1" x14ac:dyDescent="0.2">
      <c r="Z519" s="240" t="str">
        <f>Shares!A519</f>
        <v/>
      </c>
      <c r="AA519" s="240" t="str">
        <f>Shares!B519</f>
        <v/>
      </c>
      <c r="AB519" s="240" t="str">
        <f>Shares!C519</f>
        <v/>
      </c>
      <c r="AC519" s="240" t="str">
        <f>Shares!D519</f>
        <v/>
      </c>
      <c r="AD519" s="240">
        <f>IF($Z519="",0,Shares!E519)</f>
        <v>0</v>
      </c>
      <c r="AE519" s="262">
        <f>IF($Z519="",0,Shares!K519*Shares!J519)</f>
        <v>0</v>
      </c>
      <c r="AF519" s="263">
        <f t="shared" si="47"/>
        <v>0</v>
      </c>
      <c r="AG519" s="262">
        <f>IF($Z519="",0,Shares!M519)</f>
        <v>0</v>
      </c>
      <c r="AH519" s="263">
        <f>IF($Z519="",0,Shares!N519)</f>
        <v>0</v>
      </c>
      <c r="AI519" s="240" t="str">
        <f>IF($Z519="","",RANK(AE519,$AE$2:$AE$1001)+COUNTIF($AE$2:AE519,AE519)-1)</f>
        <v/>
      </c>
      <c r="AJ519" s="240" t="str">
        <f>IF($AD519&lt;0,COUNT($AJ$1:AJ518)+1,"")</f>
        <v/>
      </c>
      <c r="AL519" s="240" t="str">
        <f>'All Ticker P&amp;L'!A519</f>
        <v/>
      </c>
      <c r="AM519" s="240" t="str">
        <f>'All Ticker P&amp;L'!B519</f>
        <v/>
      </c>
      <c r="AN519" s="240" t="str">
        <f>'All Ticker P&amp;L'!C519</f>
        <v/>
      </c>
      <c r="AO519" s="240" t="str">
        <f>'All Ticker P&amp;L'!D519</f>
        <v/>
      </c>
      <c r="AP519" s="240">
        <f>IF($AL519="",0,'All Ticker P&amp;L'!E519)</f>
        <v>0</v>
      </c>
      <c r="AQ519" s="262">
        <f>IF($AL519="",0,'All Ticker P&amp;L'!J519*'All Ticker P&amp;L'!I519)</f>
        <v>0</v>
      </c>
      <c r="AR519" s="262">
        <f>IF($AL519="",0,'All Ticker P&amp;L'!L519)</f>
        <v>0</v>
      </c>
      <c r="AS519" s="263">
        <f>IF($AL519="",0,'All Ticker P&amp;L'!M519)</f>
        <v>0</v>
      </c>
      <c r="AT519" s="240" t="str">
        <f>IF($AL519="","",RANK(AR519,$AR$2:$AR$1001)+COUNTIF($AR$2:AR519,AR519)-1)</f>
        <v/>
      </c>
      <c r="AU519" s="240" t="str">
        <f>IF($AL519="","",RANK(AV519,$AV$2:$AV$1001)+COUNTIF($AV$2:AV519,AV519)-1)</f>
        <v/>
      </c>
      <c r="AV519" s="262">
        <f t="shared" si="48"/>
        <v>0</v>
      </c>
    </row>
    <row r="520" spans="26:48" ht="15" customHeight="1" x14ac:dyDescent="0.2">
      <c r="Z520" s="240" t="str">
        <f>Shares!A520</f>
        <v/>
      </c>
      <c r="AA520" s="240" t="str">
        <f>Shares!B520</f>
        <v/>
      </c>
      <c r="AB520" s="240" t="str">
        <f>Shares!C520</f>
        <v/>
      </c>
      <c r="AC520" s="240" t="str">
        <f>Shares!D520</f>
        <v/>
      </c>
      <c r="AD520" s="240">
        <f>IF($Z520="",0,Shares!E520)</f>
        <v>0</v>
      </c>
      <c r="AE520" s="262">
        <f>IF($Z520="",0,Shares!K520*Shares!J520)</f>
        <v>0</v>
      </c>
      <c r="AF520" s="263">
        <f t="shared" si="47"/>
        <v>0</v>
      </c>
      <c r="AG520" s="262">
        <f>IF($Z520="",0,Shares!M520)</f>
        <v>0</v>
      </c>
      <c r="AH520" s="263">
        <f>IF($Z520="",0,Shares!N520)</f>
        <v>0</v>
      </c>
      <c r="AI520" s="240" t="str">
        <f>IF($Z520="","",RANK(AE520,$AE$2:$AE$1001)+COUNTIF($AE$2:AE520,AE520)-1)</f>
        <v/>
      </c>
      <c r="AJ520" s="240" t="str">
        <f>IF($AD520&lt;0,COUNT($AJ$1:AJ519)+1,"")</f>
        <v/>
      </c>
      <c r="AL520" s="240" t="str">
        <f>'All Ticker P&amp;L'!A520</f>
        <v/>
      </c>
      <c r="AM520" s="240" t="str">
        <f>'All Ticker P&amp;L'!B520</f>
        <v/>
      </c>
      <c r="AN520" s="240" t="str">
        <f>'All Ticker P&amp;L'!C520</f>
        <v/>
      </c>
      <c r="AO520" s="240" t="str">
        <f>'All Ticker P&amp;L'!D520</f>
        <v/>
      </c>
      <c r="AP520" s="240">
        <f>IF($AL520="",0,'All Ticker P&amp;L'!E520)</f>
        <v>0</v>
      </c>
      <c r="AQ520" s="262">
        <f>IF($AL520="",0,'All Ticker P&amp;L'!J520*'All Ticker P&amp;L'!I520)</f>
        <v>0</v>
      </c>
      <c r="AR520" s="262">
        <f>IF($AL520="",0,'All Ticker P&amp;L'!L520)</f>
        <v>0</v>
      </c>
      <c r="AS520" s="263">
        <f>IF($AL520="",0,'All Ticker P&amp;L'!M520)</f>
        <v>0</v>
      </c>
      <c r="AT520" s="240" t="str">
        <f>IF($AL520="","",RANK(AR520,$AR$2:$AR$1001)+COUNTIF($AR$2:AR520,AR520)-1)</f>
        <v/>
      </c>
      <c r="AU520" s="240" t="str">
        <f>IF($AL520="","",RANK(AV520,$AV$2:$AV$1001)+COUNTIF($AV$2:AV520,AV520)-1)</f>
        <v/>
      </c>
      <c r="AV520" s="262">
        <f t="shared" si="48"/>
        <v>0</v>
      </c>
    </row>
    <row r="521" spans="26:48" ht="15" customHeight="1" x14ac:dyDescent="0.2">
      <c r="Z521" s="240" t="str">
        <f>Shares!A521</f>
        <v/>
      </c>
      <c r="AA521" s="240" t="str">
        <f>Shares!B521</f>
        <v/>
      </c>
      <c r="AB521" s="240" t="str">
        <f>Shares!C521</f>
        <v/>
      </c>
      <c r="AC521" s="240" t="str">
        <f>Shares!D521</f>
        <v/>
      </c>
      <c r="AD521" s="240">
        <f>IF($Z521="",0,Shares!E521)</f>
        <v>0</v>
      </c>
      <c r="AE521" s="262">
        <f>IF($Z521="",0,Shares!K521*Shares!J521)</f>
        <v>0</v>
      </c>
      <c r="AF521" s="263">
        <f t="shared" si="47"/>
        <v>0</v>
      </c>
      <c r="AG521" s="262">
        <f>IF($Z521="",0,Shares!M521)</f>
        <v>0</v>
      </c>
      <c r="AH521" s="263">
        <f>IF($Z521="",0,Shares!N521)</f>
        <v>0</v>
      </c>
      <c r="AI521" s="240" t="str">
        <f>IF($Z521="","",RANK(AE521,$AE$2:$AE$1001)+COUNTIF($AE$2:AE521,AE521)-1)</f>
        <v/>
      </c>
      <c r="AJ521" s="240" t="str">
        <f>IF($AD521&lt;0,COUNT($AJ$1:AJ520)+1,"")</f>
        <v/>
      </c>
      <c r="AL521" s="240" t="str">
        <f>'All Ticker P&amp;L'!A521</f>
        <v/>
      </c>
      <c r="AM521" s="240" t="str">
        <f>'All Ticker P&amp;L'!B521</f>
        <v/>
      </c>
      <c r="AN521" s="240" t="str">
        <f>'All Ticker P&amp;L'!C521</f>
        <v/>
      </c>
      <c r="AO521" s="240" t="str">
        <f>'All Ticker P&amp;L'!D521</f>
        <v/>
      </c>
      <c r="AP521" s="240">
        <f>IF($AL521="",0,'All Ticker P&amp;L'!E521)</f>
        <v>0</v>
      </c>
      <c r="AQ521" s="262">
        <f>IF($AL521="",0,'All Ticker P&amp;L'!J521*'All Ticker P&amp;L'!I521)</f>
        <v>0</v>
      </c>
      <c r="AR521" s="262">
        <f>IF($AL521="",0,'All Ticker P&amp;L'!L521)</f>
        <v>0</v>
      </c>
      <c r="AS521" s="263">
        <f>IF($AL521="",0,'All Ticker P&amp;L'!M521)</f>
        <v>0</v>
      </c>
      <c r="AT521" s="240" t="str">
        <f>IF($AL521="","",RANK(AR521,$AR$2:$AR$1001)+COUNTIF($AR$2:AR521,AR521)-1)</f>
        <v/>
      </c>
      <c r="AU521" s="240" t="str">
        <f>IF($AL521="","",RANK(AV521,$AV$2:$AV$1001)+COUNTIF($AV$2:AV521,AV521)-1)</f>
        <v/>
      </c>
      <c r="AV521" s="262">
        <f t="shared" si="48"/>
        <v>0</v>
      </c>
    </row>
    <row r="522" spans="26:48" ht="15" customHeight="1" x14ac:dyDescent="0.2">
      <c r="Z522" s="240" t="str">
        <f>Shares!A522</f>
        <v/>
      </c>
      <c r="AA522" s="240" t="str">
        <f>Shares!B522</f>
        <v/>
      </c>
      <c r="AB522" s="240" t="str">
        <f>Shares!C522</f>
        <v/>
      </c>
      <c r="AC522" s="240" t="str">
        <f>Shares!D522</f>
        <v/>
      </c>
      <c r="AD522" s="240">
        <f>IF($Z522="",0,Shares!E522)</f>
        <v>0</v>
      </c>
      <c r="AE522" s="262">
        <f>IF($Z522="",0,Shares!K522*Shares!J522)</f>
        <v>0</v>
      </c>
      <c r="AF522" s="263">
        <f t="shared" si="47"/>
        <v>0</v>
      </c>
      <c r="AG522" s="262">
        <f>IF($Z522="",0,Shares!M522)</f>
        <v>0</v>
      </c>
      <c r="AH522" s="263">
        <f>IF($Z522="",0,Shares!N522)</f>
        <v>0</v>
      </c>
      <c r="AI522" s="240" t="str">
        <f>IF($Z522="","",RANK(AE522,$AE$2:$AE$1001)+COUNTIF($AE$2:AE522,AE522)-1)</f>
        <v/>
      </c>
      <c r="AJ522" s="240" t="str">
        <f>IF($AD522&lt;0,COUNT($AJ$1:AJ521)+1,"")</f>
        <v/>
      </c>
      <c r="AL522" s="240" t="str">
        <f>'All Ticker P&amp;L'!A522</f>
        <v/>
      </c>
      <c r="AM522" s="240" t="str">
        <f>'All Ticker P&amp;L'!B522</f>
        <v/>
      </c>
      <c r="AN522" s="240" t="str">
        <f>'All Ticker P&amp;L'!C522</f>
        <v/>
      </c>
      <c r="AO522" s="240" t="str">
        <f>'All Ticker P&amp;L'!D522</f>
        <v/>
      </c>
      <c r="AP522" s="240">
        <f>IF($AL522="",0,'All Ticker P&amp;L'!E522)</f>
        <v>0</v>
      </c>
      <c r="AQ522" s="262">
        <f>IF($AL522="",0,'All Ticker P&amp;L'!J522*'All Ticker P&amp;L'!I522)</f>
        <v>0</v>
      </c>
      <c r="AR522" s="262">
        <f>IF($AL522="",0,'All Ticker P&amp;L'!L522)</f>
        <v>0</v>
      </c>
      <c r="AS522" s="263">
        <f>IF($AL522="",0,'All Ticker P&amp;L'!M522)</f>
        <v>0</v>
      </c>
      <c r="AT522" s="240" t="str">
        <f>IF($AL522="","",RANK(AR522,$AR$2:$AR$1001)+COUNTIF($AR$2:AR522,AR522)-1)</f>
        <v/>
      </c>
      <c r="AU522" s="240" t="str">
        <f>IF($AL522="","",RANK(AV522,$AV$2:$AV$1001)+COUNTIF($AV$2:AV522,AV522)-1)</f>
        <v/>
      </c>
      <c r="AV522" s="262">
        <f t="shared" si="48"/>
        <v>0</v>
      </c>
    </row>
    <row r="523" spans="26:48" ht="15" customHeight="1" x14ac:dyDescent="0.2">
      <c r="Z523" s="240" t="str">
        <f>Shares!A523</f>
        <v/>
      </c>
      <c r="AA523" s="240" t="str">
        <f>Shares!B523</f>
        <v/>
      </c>
      <c r="AB523" s="240" t="str">
        <f>Shares!C523</f>
        <v/>
      </c>
      <c r="AC523" s="240" t="str">
        <f>Shares!D523</f>
        <v/>
      </c>
      <c r="AD523" s="240">
        <f>IF($Z523="",0,Shares!E523)</f>
        <v>0</v>
      </c>
      <c r="AE523" s="262">
        <f>IF($Z523="",0,Shares!K523*Shares!J523)</f>
        <v>0</v>
      </c>
      <c r="AF523" s="263">
        <f t="shared" si="47"/>
        <v>0</v>
      </c>
      <c r="AG523" s="262">
        <f>IF($Z523="",0,Shares!M523)</f>
        <v>0</v>
      </c>
      <c r="AH523" s="263">
        <f>IF($Z523="",0,Shares!N523)</f>
        <v>0</v>
      </c>
      <c r="AI523" s="240" t="str">
        <f>IF($Z523="","",RANK(AE523,$AE$2:$AE$1001)+COUNTIF($AE$2:AE523,AE523)-1)</f>
        <v/>
      </c>
      <c r="AJ523" s="240" t="str">
        <f>IF($AD523&lt;0,COUNT($AJ$1:AJ522)+1,"")</f>
        <v/>
      </c>
      <c r="AL523" s="240" t="str">
        <f>'All Ticker P&amp;L'!A523</f>
        <v/>
      </c>
      <c r="AM523" s="240" t="str">
        <f>'All Ticker P&amp;L'!B523</f>
        <v/>
      </c>
      <c r="AN523" s="240" t="str">
        <f>'All Ticker P&amp;L'!C523</f>
        <v/>
      </c>
      <c r="AO523" s="240" t="str">
        <f>'All Ticker P&amp;L'!D523</f>
        <v/>
      </c>
      <c r="AP523" s="240">
        <f>IF($AL523="",0,'All Ticker P&amp;L'!E523)</f>
        <v>0</v>
      </c>
      <c r="AQ523" s="262">
        <f>IF($AL523="",0,'All Ticker P&amp;L'!J523*'All Ticker P&amp;L'!I523)</f>
        <v>0</v>
      </c>
      <c r="AR523" s="262">
        <f>IF($AL523="",0,'All Ticker P&amp;L'!L523)</f>
        <v>0</v>
      </c>
      <c r="AS523" s="263">
        <f>IF($AL523="",0,'All Ticker P&amp;L'!M523)</f>
        <v>0</v>
      </c>
      <c r="AT523" s="240" t="str">
        <f>IF($AL523="","",RANK(AR523,$AR$2:$AR$1001)+COUNTIF($AR$2:AR523,AR523)-1)</f>
        <v/>
      </c>
      <c r="AU523" s="240" t="str">
        <f>IF($AL523="","",RANK(AV523,$AV$2:$AV$1001)+COUNTIF($AV$2:AV523,AV523)-1)</f>
        <v/>
      </c>
      <c r="AV523" s="262">
        <f t="shared" si="48"/>
        <v>0</v>
      </c>
    </row>
    <row r="524" spans="26:48" ht="15" customHeight="1" x14ac:dyDescent="0.2">
      <c r="Z524" s="240" t="str">
        <f>Shares!A524</f>
        <v/>
      </c>
      <c r="AA524" s="240" t="str">
        <f>Shares!B524</f>
        <v/>
      </c>
      <c r="AB524" s="240" t="str">
        <f>Shares!C524</f>
        <v/>
      </c>
      <c r="AC524" s="240" t="str">
        <f>Shares!D524</f>
        <v/>
      </c>
      <c r="AD524" s="240">
        <f>IF($Z524="",0,Shares!E524)</f>
        <v>0</v>
      </c>
      <c r="AE524" s="262">
        <f>IF($Z524="",0,Shares!K524*Shares!J524)</f>
        <v>0</v>
      </c>
      <c r="AF524" s="263">
        <f t="shared" si="47"/>
        <v>0</v>
      </c>
      <c r="AG524" s="262">
        <f>IF($Z524="",0,Shares!M524)</f>
        <v>0</v>
      </c>
      <c r="AH524" s="263">
        <f>IF($Z524="",0,Shares!N524)</f>
        <v>0</v>
      </c>
      <c r="AI524" s="240" t="str">
        <f>IF($Z524="","",RANK(AE524,$AE$2:$AE$1001)+COUNTIF($AE$2:AE524,AE524)-1)</f>
        <v/>
      </c>
      <c r="AJ524" s="240" t="str">
        <f>IF($AD524&lt;0,COUNT($AJ$1:AJ523)+1,"")</f>
        <v/>
      </c>
      <c r="AL524" s="240" t="str">
        <f>'All Ticker P&amp;L'!A524</f>
        <v/>
      </c>
      <c r="AM524" s="240" t="str">
        <f>'All Ticker P&amp;L'!B524</f>
        <v/>
      </c>
      <c r="AN524" s="240" t="str">
        <f>'All Ticker P&amp;L'!C524</f>
        <v/>
      </c>
      <c r="AO524" s="240" t="str">
        <f>'All Ticker P&amp;L'!D524</f>
        <v/>
      </c>
      <c r="AP524" s="240">
        <f>IF($AL524="",0,'All Ticker P&amp;L'!E524)</f>
        <v>0</v>
      </c>
      <c r="AQ524" s="262">
        <f>IF($AL524="",0,'All Ticker P&amp;L'!J524*'All Ticker P&amp;L'!I524)</f>
        <v>0</v>
      </c>
      <c r="AR524" s="262">
        <f>IF($AL524="",0,'All Ticker P&amp;L'!L524)</f>
        <v>0</v>
      </c>
      <c r="AS524" s="263">
        <f>IF($AL524="",0,'All Ticker P&amp;L'!M524)</f>
        <v>0</v>
      </c>
      <c r="AT524" s="240" t="str">
        <f>IF($AL524="","",RANK(AR524,$AR$2:$AR$1001)+COUNTIF($AR$2:AR524,AR524)-1)</f>
        <v/>
      </c>
      <c r="AU524" s="240" t="str">
        <f>IF($AL524="","",RANK(AV524,$AV$2:$AV$1001)+COUNTIF($AV$2:AV524,AV524)-1)</f>
        <v/>
      </c>
      <c r="AV524" s="262">
        <f t="shared" si="48"/>
        <v>0</v>
      </c>
    </row>
    <row r="525" spans="26:48" ht="15" customHeight="1" x14ac:dyDescent="0.2">
      <c r="Z525" s="240" t="str">
        <f>Shares!A525</f>
        <v/>
      </c>
      <c r="AA525" s="240" t="str">
        <f>Shares!B525</f>
        <v/>
      </c>
      <c r="AB525" s="240" t="str">
        <f>Shares!C525</f>
        <v/>
      </c>
      <c r="AC525" s="240" t="str">
        <f>Shares!D525</f>
        <v/>
      </c>
      <c r="AD525" s="240">
        <f>IF($Z525="",0,Shares!E525)</f>
        <v>0</v>
      </c>
      <c r="AE525" s="262">
        <f>IF($Z525="",0,Shares!K525*Shares!J525)</f>
        <v>0</v>
      </c>
      <c r="AF525" s="263">
        <f t="shared" si="47"/>
        <v>0</v>
      </c>
      <c r="AG525" s="262">
        <f>IF($Z525="",0,Shares!M525)</f>
        <v>0</v>
      </c>
      <c r="AH525" s="263">
        <f>IF($Z525="",0,Shares!N525)</f>
        <v>0</v>
      </c>
      <c r="AI525" s="240" t="str">
        <f>IF($Z525="","",RANK(AE525,$AE$2:$AE$1001)+COUNTIF($AE$2:AE525,AE525)-1)</f>
        <v/>
      </c>
      <c r="AJ525" s="240" t="str">
        <f>IF($AD525&lt;0,COUNT($AJ$1:AJ524)+1,"")</f>
        <v/>
      </c>
      <c r="AL525" s="240" t="str">
        <f>'All Ticker P&amp;L'!A525</f>
        <v/>
      </c>
      <c r="AM525" s="240" t="str">
        <f>'All Ticker P&amp;L'!B525</f>
        <v/>
      </c>
      <c r="AN525" s="240" t="str">
        <f>'All Ticker P&amp;L'!C525</f>
        <v/>
      </c>
      <c r="AO525" s="240" t="str">
        <f>'All Ticker P&amp;L'!D525</f>
        <v/>
      </c>
      <c r="AP525" s="240">
        <f>IF($AL525="",0,'All Ticker P&amp;L'!E525)</f>
        <v>0</v>
      </c>
      <c r="AQ525" s="262">
        <f>IF($AL525="",0,'All Ticker P&amp;L'!J525*'All Ticker P&amp;L'!I525)</f>
        <v>0</v>
      </c>
      <c r="AR525" s="262">
        <f>IF($AL525="",0,'All Ticker P&amp;L'!L525)</f>
        <v>0</v>
      </c>
      <c r="AS525" s="263">
        <f>IF($AL525="",0,'All Ticker P&amp;L'!M525)</f>
        <v>0</v>
      </c>
      <c r="AT525" s="240" t="str">
        <f>IF($AL525="","",RANK(AR525,$AR$2:$AR$1001)+COUNTIF($AR$2:AR525,AR525)-1)</f>
        <v/>
      </c>
      <c r="AU525" s="240" t="str">
        <f>IF($AL525="","",RANK(AV525,$AV$2:$AV$1001)+COUNTIF($AV$2:AV525,AV525)-1)</f>
        <v/>
      </c>
      <c r="AV525" s="262">
        <f t="shared" si="48"/>
        <v>0</v>
      </c>
    </row>
    <row r="526" spans="26:48" ht="15" customHeight="1" x14ac:dyDescent="0.2">
      <c r="Z526" s="240" t="str">
        <f>Shares!A526</f>
        <v/>
      </c>
      <c r="AA526" s="240" t="str">
        <f>Shares!B526</f>
        <v/>
      </c>
      <c r="AB526" s="240" t="str">
        <f>Shares!C526</f>
        <v/>
      </c>
      <c r="AC526" s="240" t="str">
        <f>Shares!D526</f>
        <v/>
      </c>
      <c r="AD526" s="240">
        <f>IF($Z526="",0,Shares!E526)</f>
        <v>0</v>
      </c>
      <c r="AE526" s="262">
        <f>IF($Z526="",0,Shares!K526*Shares!J526)</f>
        <v>0</v>
      </c>
      <c r="AF526" s="263">
        <f t="shared" si="47"/>
        <v>0</v>
      </c>
      <c r="AG526" s="262">
        <f>IF($Z526="",0,Shares!M526)</f>
        <v>0</v>
      </c>
      <c r="AH526" s="263">
        <f>IF($Z526="",0,Shares!N526)</f>
        <v>0</v>
      </c>
      <c r="AI526" s="240" t="str">
        <f>IF($Z526="","",RANK(AE526,$AE$2:$AE$1001)+COUNTIF($AE$2:AE526,AE526)-1)</f>
        <v/>
      </c>
      <c r="AJ526" s="240" t="str">
        <f>IF($AD526&lt;0,COUNT($AJ$1:AJ525)+1,"")</f>
        <v/>
      </c>
      <c r="AL526" s="240" t="str">
        <f>'All Ticker P&amp;L'!A526</f>
        <v/>
      </c>
      <c r="AM526" s="240" t="str">
        <f>'All Ticker P&amp;L'!B526</f>
        <v/>
      </c>
      <c r="AN526" s="240" t="str">
        <f>'All Ticker P&amp;L'!C526</f>
        <v/>
      </c>
      <c r="AO526" s="240" t="str">
        <f>'All Ticker P&amp;L'!D526</f>
        <v/>
      </c>
      <c r="AP526" s="240">
        <f>IF($AL526="",0,'All Ticker P&amp;L'!E526)</f>
        <v>0</v>
      </c>
      <c r="AQ526" s="262">
        <f>IF($AL526="",0,'All Ticker P&amp;L'!J526*'All Ticker P&amp;L'!I526)</f>
        <v>0</v>
      </c>
      <c r="AR526" s="262">
        <f>IF($AL526="",0,'All Ticker P&amp;L'!L526)</f>
        <v>0</v>
      </c>
      <c r="AS526" s="263">
        <f>IF($AL526="",0,'All Ticker P&amp;L'!M526)</f>
        <v>0</v>
      </c>
      <c r="AT526" s="240" t="str">
        <f>IF($AL526="","",RANK(AR526,$AR$2:$AR$1001)+COUNTIF($AR$2:AR526,AR526)-1)</f>
        <v/>
      </c>
      <c r="AU526" s="240" t="str">
        <f>IF($AL526="","",RANK(AV526,$AV$2:$AV$1001)+COUNTIF($AV$2:AV526,AV526)-1)</f>
        <v/>
      </c>
      <c r="AV526" s="262">
        <f t="shared" si="48"/>
        <v>0</v>
      </c>
    </row>
    <row r="527" spans="26:48" ht="15" customHeight="1" x14ac:dyDescent="0.2">
      <c r="Z527" s="240" t="str">
        <f>Shares!A527</f>
        <v/>
      </c>
      <c r="AA527" s="240" t="str">
        <f>Shares!B527</f>
        <v/>
      </c>
      <c r="AB527" s="240" t="str">
        <f>Shares!C527</f>
        <v/>
      </c>
      <c r="AC527" s="240" t="str">
        <f>Shares!D527</f>
        <v/>
      </c>
      <c r="AD527" s="240">
        <f>IF($Z527="",0,Shares!E527)</f>
        <v>0</v>
      </c>
      <c r="AE527" s="262">
        <f>IF($Z527="",0,Shares!K527*Shares!J527)</f>
        <v>0</v>
      </c>
      <c r="AF527" s="263">
        <f t="shared" si="47"/>
        <v>0</v>
      </c>
      <c r="AG527" s="262">
        <f>IF($Z527="",0,Shares!M527)</f>
        <v>0</v>
      </c>
      <c r="AH527" s="263">
        <f>IF($Z527="",0,Shares!N527)</f>
        <v>0</v>
      </c>
      <c r="AI527" s="240" t="str">
        <f>IF($Z527="","",RANK(AE527,$AE$2:$AE$1001)+COUNTIF($AE$2:AE527,AE527)-1)</f>
        <v/>
      </c>
      <c r="AJ527" s="240" t="str">
        <f>IF($AD527&lt;0,COUNT($AJ$1:AJ526)+1,"")</f>
        <v/>
      </c>
      <c r="AL527" s="240" t="str">
        <f>'All Ticker P&amp;L'!A527</f>
        <v/>
      </c>
      <c r="AM527" s="240" t="str">
        <f>'All Ticker P&amp;L'!B527</f>
        <v/>
      </c>
      <c r="AN527" s="240" t="str">
        <f>'All Ticker P&amp;L'!C527</f>
        <v/>
      </c>
      <c r="AO527" s="240" t="str">
        <f>'All Ticker P&amp;L'!D527</f>
        <v/>
      </c>
      <c r="AP527" s="240">
        <f>IF($AL527="",0,'All Ticker P&amp;L'!E527)</f>
        <v>0</v>
      </c>
      <c r="AQ527" s="262">
        <f>IF($AL527="",0,'All Ticker P&amp;L'!J527*'All Ticker P&amp;L'!I527)</f>
        <v>0</v>
      </c>
      <c r="AR527" s="262">
        <f>IF($AL527="",0,'All Ticker P&amp;L'!L527)</f>
        <v>0</v>
      </c>
      <c r="AS527" s="263">
        <f>IF($AL527="",0,'All Ticker P&amp;L'!M527)</f>
        <v>0</v>
      </c>
      <c r="AT527" s="240" t="str">
        <f>IF($AL527="","",RANK(AR527,$AR$2:$AR$1001)+COUNTIF($AR$2:AR527,AR527)-1)</f>
        <v/>
      </c>
      <c r="AU527" s="240" t="str">
        <f>IF($AL527="","",RANK(AV527,$AV$2:$AV$1001)+COUNTIF($AV$2:AV527,AV527)-1)</f>
        <v/>
      </c>
      <c r="AV527" s="262">
        <f t="shared" si="48"/>
        <v>0</v>
      </c>
    </row>
    <row r="528" spans="26:48" ht="15" customHeight="1" x14ac:dyDescent="0.2">
      <c r="Z528" s="240" t="str">
        <f>Shares!A528</f>
        <v/>
      </c>
      <c r="AA528" s="240" t="str">
        <f>Shares!B528</f>
        <v/>
      </c>
      <c r="AB528" s="240" t="str">
        <f>Shares!C528</f>
        <v/>
      </c>
      <c r="AC528" s="240" t="str">
        <f>Shares!D528</f>
        <v/>
      </c>
      <c r="AD528" s="240">
        <f>IF($Z528="",0,Shares!E528)</f>
        <v>0</v>
      </c>
      <c r="AE528" s="262">
        <f>IF($Z528="",0,Shares!K528*Shares!J528)</f>
        <v>0</v>
      </c>
      <c r="AF528" s="263">
        <f t="shared" si="47"/>
        <v>0</v>
      </c>
      <c r="AG528" s="262">
        <f>IF($Z528="",0,Shares!M528)</f>
        <v>0</v>
      </c>
      <c r="AH528" s="263">
        <f>IF($Z528="",0,Shares!N528)</f>
        <v>0</v>
      </c>
      <c r="AI528" s="240" t="str">
        <f>IF($Z528="","",RANK(AE528,$AE$2:$AE$1001)+COUNTIF($AE$2:AE528,AE528)-1)</f>
        <v/>
      </c>
      <c r="AJ528" s="240" t="str">
        <f>IF($AD528&lt;0,COUNT($AJ$1:AJ527)+1,"")</f>
        <v/>
      </c>
      <c r="AL528" s="240" t="str">
        <f>'All Ticker P&amp;L'!A528</f>
        <v/>
      </c>
      <c r="AM528" s="240" t="str">
        <f>'All Ticker P&amp;L'!B528</f>
        <v/>
      </c>
      <c r="AN528" s="240" t="str">
        <f>'All Ticker P&amp;L'!C528</f>
        <v/>
      </c>
      <c r="AO528" s="240" t="str">
        <f>'All Ticker P&amp;L'!D528</f>
        <v/>
      </c>
      <c r="AP528" s="240">
        <f>IF($AL528="",0,'All Ticker P&amp;L'!E528)</f>
        <v>0</v>
      </c>
      <c r="AQ528" s="262">
        <f>IF($AL528="",0,'All Ticker P&amp;L'!J528*'All Ticker P&amp;L'!I528)</f>
        <v>0</v>
      </c>
      <c r="AR528" s="262">
        <f>IF($AL528="",0,'All Ticker P&amp;L'!L528)</f>
        <v>0</v>
      </c>
      <c r="AS528" s="263">
        <f>IF($AL528="",0,'All Ticker P&amp;L'!M528)</f>
        <v>0</v>
      </c>
      <c r="AT528" s="240" t="str">
        <f>IF($AL528="","",RANK(AR528,$AR$2:$AR$1001)+COUNTIF($AR$2:AR528,AR528)-1)</f>
        <v/>
      </c>
      <c r="AU528" s="240" t="str">
        <f>IF($AL528="","",RANK(AV528,$AV$2:$AV$1001)+COUNTIF($AV$2:AV528,AV528)-1)</f>
        <v/>
      </c>
      <c r="AV528" s="262">
        <f t="shared" si="48"/>
        <v>0</v>
      </c>
    </row>
    <row r="529" spans="26:48" ht="15" customHeight="1" x14ac:dyDescent="0.2">
      <c r="Z529" s="240" t="str">
        <f>Shares!A529</f>
        <v/>
      </c>
      <c r="AA529" s="240" t="str">
        <f>Shares!B529</f>
        <v/>
      </c>
      <c r="AB529" s="240" t="str">
        <f>Shares!C529</f>
        <v/>
      </c>
      <c r="AC529" s="240" t="str">
        <f>Shares!D529</f>
        <v/>
      </c>
      <c r="AD529" s="240">
        <f>IF($Z529="",0,Shares!E529)</f>
        <v>0</v>
      </c>
      <c r="AE529" s="262">
        <f>IF($Z529="",0,Shares!K529*Shares!J529)</f>
        <v>0</v>
      </c>
      <c r="AF529" s="263">
        <f t="shared" si="47"/>
        <v>0</v>
      </c>
      <c r="AG529" s="262">
        <f>IF($Z529="",0,Shares!M529)</f>
        <v>0</v>
      </c>
      <c r="AH529" s="263">
        <f>IF($Z529="",0,Shares!N529)</f>
        <v>0</v>
      </c>
      <c r="AI529" s="240" t="str">
        <f>IF($Z529="","",RANK(AE529,$AE$2:$AE$1001)+COUNTIF($AE$2:AE529,AE529)-1)</f>
        <v/>
      </c>
      <c r="AJ529" s="240" t="str">
        <f>IF($AD529&lt;0,COUNT($AJ$1:AJ528)+1,"")</f>
        <v/>
      </c>
      <c r="AL529" s="240" t="str">
        <f>'All Ticker P&amp;L'!A529</f>
        <v/>
      </c>
      <c r="AM529" s="240" t="str">
        <f>'All Ticker P&amp;L'!B529</f>
        <v/>
      </c>
      <c r="AN529" s="240" t="str">
        <f>'All Ticker P&amp;L'!C529</f>
        <v/>
      </c>
      <c r="AO529" s="240" t="str">
        <f>'All Ticker P&amp;L'!D529</f>
        <v/>
      </c>
      <c r="AP529" s="240">
        <f>IF($AL529="",0,'All Ticker P&amp;L'!E529)</f>
        <v>0</v>
      </c>
      <c r="AQ529" s="262">
        <f>IF($AL529="",0,'All Ticker P&amp;L'!J529*'All Ticker P&amp;L'!I529)</f>
        <v>0</v>
      </c>
      <c r="AR529" s="262">
        <f>IF($AL529="",0,'All Ticker P&amp;L'!L529)</f>
        <v>0</v>
      </c>
      <c r="AS529" s="263">
        <f>IF($AL529="",0,'All Ticker P&amp;L'!M529)</f>
        <v>0</v>
      </c>
      <c r="AT529" s="240" t="str">
        <f>IF($AL529="","",RANK(AR529,$AR$2:$AR$1001)+COUNTIF($AR$2:AR529,AR529)-1)</f>
        <v/>
      </c>
      <c r="AU529" s="240" t="str">
        <f>IF($AL529="","",RANK(AV529,$AV$2:$AV$1001)+COUNTIF($AV$2:AV529,AV529)-1)</f>
        <v/>
      </c>
      <c r="AV529" s="262">
        <f t="shared" si="48"/>
        <v>0</v>
      </c>
    </row>
    <row r="530" spans="26:48" ht="15" customHeight="1" x14ac:dyDescent="0.2">
      <c r="Z530" s="240" t="str">
        <f>Shares!A530</f>
        <v/>
      </c>
      <c r="AA530" s="240" t="str">
        <f>Shares!B530</f>
        <v/>
      </c>
      <c r="AB530" s="240" t="str">
        <f>Shares!C530</f>
        <v/>
      </c>
      <c r="AC530" s="240" t="str">
        <f>Shares!D530</f>
        <v/>
      </c>
      <c r="AD530" s="240">
        <f>IF($Z530="",0,Shares!E530)</f>
        <v>0</v>
      </c>
      <c r="AE530" s="262">
        <f>IF($Z530="",0,Shares!K530*Shares!J530)</f>
        <v>0</v>
      </c>
      <c r="AF530" s="263">
        <f t="shared" si="47"/>
        <v>0</v>
      </c>
      <c r="AG530" s="262">
        <f>IF($Z530="",0,Shares!M530)</f>
        <v>0</v>
      </c>
      <c r="AH530" s="263">
        <f>IF($Z530="",0,Shares!N530)</f>
        <v>0</v>
      </c>
      <c r="AI530" s="240" t="str">
        <f>IF($Z530="","",RANK(AE530,$AE$2:$AE$1001)+COUNTIF($AE$2:AE530,AE530)-1)</f>
        <v/>
      </c>
      <c r="AJ530" s="240" t="str">
        <f>IF($AD530&lt;0,COUNT($AJ$1:AJ529)+1,"")</f>
        <v/>
      </c>
      <c r="AL530" s="240" t="str">
        <f>'All Ticker P&amp;L'!A530</f>
        <v/>
      </c>
      <c r="AM530" s="240" t="str">
        <f>'All Ticker P&amp;L'!B530</f>
        <v/>
      </c>
      <c r="AN530" s="240" t="str">
        <f>'All Ticker P&amp;L'!C530</f>
        <v/>
      </c>
      <c r="AO530" s="240" t="str">
        <f>'All Ticker P&amp;L'!D530</f>
        <v/>
      </c>
      <c r="AP530" s="240">
        <f>IF($AL530="",0,'All Ticker P&amp;L'!E530)</f>
        <v>0</v>
      </c>
      <c r="AQ530" s="262">
        <f>IF($AL530="",0,'All Ticker P&amp;L'!J530*'All Ticker P&amp;L'!I530)</f>
        <v>0</v>
      </c>
      <c r="AR530" s="262">
        <f>IF($AL530="",0,'All Ticker P&amp;L'!L530)</f>
        <v>0</v>
      </c>
      <c r="AS530" s="263">
        <f>IF($AL530="",0,'All Ticker P&amp;L'!M530)</f>
        <v>0</v>
      </c>
      <c r="AT530" s="240" t="str">
        <f>IF($AL530="","",RANK(AR530,$AR$2:$AR$1001)+COUNTIF($AR$2:AR530,AR530)-1)</f>
        <v/>
      </c>
      <c r="AU530" s="240" t="str">
        <f>IF($AL530="","",RANK(AV530,$AV$2:$AV$1001)+COUNTIF($AV$2:AV530,AV530)-1)</f>
        <v/>
      </c>
      <c r="AV530" s="262">
        <f t="shared" si="48"/>
        <v>0</v>
      </c>
    </row>
    <row r="531" spans="26:48" ht="15" customHeight="1" x14ac:dyDescent="0.2">
      <c r="Z531" s="240" t="str">
        <f>Shares!A531</f>
        <v/>
      </c>
      <c r="AA531" s="240" t="str">
        <f>Shares!B531</f>
        <v/>
      </c>
      <c r="AB531" s="240" t="str">
        <f>Shares!C531</f>
        <v/>
      </c>
      <c r="AC531" s="240" t="str">
        <f>Shares!D531</f>
        <v/>
      </c>
      <c r="AD531" s="240">
        <f>IF($Z531="",0,Shares!E531)</f>
        <v>0</v>
      </c>
      <c r="AE531" s="262">
        <f>IF($Z531="",0,Shares!K531*Shares!J531)</f>
        <v>0</v>
      </c>
      <c r="AF531" s="263">
        <f t="shared" si="47"/>
        <v>0</v>
      </c>
      <c r="AG531" s="262">
        <f>IF($Z531="",0,Shares!M531)</f>
        <v>0</v>
      </c>
      <c r="AH531" s="263">
        <f>IF($Z531="",0,Shares!N531)</f>
        <v>0</v>
      </c>
      <c r="AI531" s="240" t="str">
        <f>IF($Z531="","",RANK(AE531,$AE$2:$AE$1001)+COUNTIF($AE$2:AE531,AE531)-1)</f>
        <v/>
      </c>
      <c r="AJ531" s="240" t="str">
        <f>IF($AD531&lt;0,COUNT($AJ$1:AJ530)+1,"")</f>
        <v/>
      </c>
      <c r="AL531" s="240" t="str">
        <f>'All Ticker P&amp;L'!A531</f>
        <v/>
      </c>
      <c r="AM531" s="240" t="str">
        <f>'All Ticker P&amp;L'!B531</f>
        <v/>
      </c>
      <c r="AN531" s="240" t="str">
        <f>'All Ticker P&amp;L'!C531</f>
        <v/>
      </c>
      <c r="AO531" s="240" t="str">
        <f>'All Ticker P&amp;L'!D531</f>
        <v/>
      </c>
      <c r="AP531" s="240">
        <f>IF($AL531="",0,'All Ticker P&amp;L'!E531)</f>
        <v>0</v>
      </c>
      <c r="AQ531" s="262">
        <f>IF($AL531="",0,'All Ticker P&amp;L'!J531*'All Ticker P&amp;L'!I531)</f>
        <v>0</v>
      </c>
      <c r="AR531" s="262">
        <f>IF($AL531="",0,'All Ticker P&amp;L'!L531)</f>
        <v>0</v>
      </c>
      <c r="AS531" s="263">
        <f>IF($AL531="",0,'All Ticker P&amp;L'!M531)</f>
        <v>0</v>
      </c>
      <c r="AT531" s="240" t="str">
        <f>IF($AL531="","",RANK(AR531,$AR$2:$AR$1001)+COUNTIF($AR$2:AR531,AR531)-1)</f>
        <v/>
      </c>
      <c r="AU531" s="240" t="str">
        <f>IF($AL531="","",RANK(AV531,$AV$2:$AV$1001)+COUNTIF($AV$2:AV531,AV531)-1)</f>
        <v/>
      </c>
      <c r="AV531" s="262">
        <f t="shared" si="48"/>
        <v>0</v>
      </c>
    </row>
    <row r="532" spans="26:48" ht="15" customHeight="1" x14ac:dyDescent="0.2">
      <c r="Z532" s="240" t="str">
        <f>Shares!A532</f>
        <v/>
      </c>
      <c r="AA532" s="240" t="str">
        <f>Shares!B532</f>
        <v/>
      </c>
      <c r="AB532" s="240" t="str">
        <f>Shares!C532</f>
        <v/>
      </c>
      <c r="AC532" s="240" t="str">
        <f>Shares!D532</f>
        <v/>
      </c>
      <c r="AD532" s="240">
        <f>IF($Z532="",0,Shares!E532)</f>
        <v>0</v>
      </c>
      <c r="AE532" s="262">
        <f>IF($Z532="",0,Shares!K532*Shares!J532)</f>
        <v>0</v>
      </c>
      <c r="AF532" s="263">
        <f t="shared" si="47"/>
        <v>0</v>
      </c>
      <c r="AG532" s="262">
        <f>IF($Z532="",0,Shares!M532)</f>
        <v>0</v>
      </c>
      <c r="AH532" s="263">
        <f>IF($Z532="",0,Shares!N532)</f>
        <v>0</v>
      </c>
      <c r="AI532" s="240" t="str">
        <f>IF($Z532="","",RANK(AE532,$AE$2:$AE$1001)+COUNTIF($AE$2:AE532,AE532)-1)</f>
        <v/>
      </c>
      <c r="AJ532" s="240" t="str">
        <f>IF($AD532&lt;0,COUNT($AJ$1:AJ531)+1,"")</f>
        <v/>
      </c>
      <c r="AL532" s="240" t="str">
        <f>'All Ticker P&amp;L'!A532</f>
        <v/>
      </c>
      <c r="AM532" s="240" t="str">
        <f>'All Ticker P&amp;L'!B532</f>
        <v/>
      </c>
      <c r="AN532" s="240" t="str">
        <f>'All Ticker P&amp;L'!C532</f>
        <v/>
      </c>
      <c r="AO532" s="240" t="str">
        <f>'All Ticker P&amp;L'!D532</f>
        <v/>
      </c>
      <c r="AP532" s="240">
        <f>IF($AL532="",0,'All Ticker P&amp;L'!E532)</f>
        <v>0</v>
      </c>
      <c r="AQ532" s="262">
        <f>IF($AL532="",0,'All Ticker P&amp;L'!J532*'All Ticker P&amp;L'!I532)</f>
        <v>0</v>
      </c>
      <c r="AR532" s="262">
        <f>IF($AL532="",0,'All Ticker P&amp;L'!L532)</f>
        <v>0</v>
      </c>
      <c r="AS532" s="263">
        <f>IF($AL532="",0,'All Ticker P&amp;L'!M532)</f>
        <v>0</v>
      </c>
      <c r="AT532" s="240" t="str">
        <f>IF($AL532="","",RANK(AR532,$AR$2:$AR$1001)+COUNTIF($AR$2:AR532,AR532)-1)</f>
        <v/>
      </c>
      <c r="AU532" s="240" t="str">
        <f>IF($AL532="","",RANK(AV532,$AV$2:$AV$1001)+COUNTIF($AV$2:AV532,AV532)-1)</f>
        <v/>
      </c>
      <c r="AV532" s="262">
        <f t="shared" si="48"/>
        <v>0</v>
      </c>
    </row>
    <row r="533" spans="26:48" ht="15" customHeight="1" x14ac:dyDescent="0.2">
      <c r="Z533" s="240" t="str">
        <f>Shares!A533</f>
        <v/>
      </c>
      <c r="AA533" s="240" t="str">
        <f>Shares!B533</f>
        <v/>
      </c>
      <c r="AB533" s="240" t="str">
        <f>Shares!C533</f>
        <v/>
      </c>
      <c r="AC533" s="240" t="str">
        <f>Shares!D533</f>
        <v/>
      </c>
      <c r="AD533" s="240">
        <f>IF($Z533="",0,Shares!E533)</f>
        <v>0</v>
      </c>
      <c r="AE533" s="262">
        <f>IF($Z533="",0,Shares!K533*Shares!J533)</f>
        <v>0</v>
      </c>
      <c r="AF533" s="263">
        <f t="shared" si="47"/>
        <v>0</v>
      </c>
      <c r="AG533" s="262">
        <f>IF($Z533="",0,Shares!M533)</f>
        <v>0</v>
      </c>
      <c r="AH533" s="263">
        <f>IF($Z533="",0,Shares!N533)</f>
        <v>0</v>
      </c>
      <c r="AI533" s="240" t="str">
        <f>IF($Z533="","",RANK(AE533,$AE$2:$AE$1001)+COUNTIF($AE$2:AE533,AE533)-1)</f>
        <v/>
      </c>
      <c r="AJ533" s="240" t="str">
        <f>IF($AD533&lt;0,COUNT($AJ$1:AJ532)+1,"")</f>
        <v/>
      </c>
      <c r="AL533" s="240" t="str">
        <f>'All Ticker P&amp;L'!A533</f>
        <v/>
      </c>
      <c r="AM533" s="240" t="str">
        <f>'All Ticker P&amp;L'!B533</f>
        <v/>
      </c>
      <c r="AN533" s="240" t="str">
        <f>'All Ticker P&amp;L'!C533</f>
        <v/>
      </c>
      <c r="AO533" s="240" t="str">
        <f>'All Ticker P&amp;L'!D533</f>
        <v/>
      </c>
      <c r="AP533" s="240">
        <f>IF($AL533="",0,'All Ticker P&amp;L'!E533)</f>
        <v>0</v>
      </c>
      <c r="AQ533" s="262">
        <f>IF($AL533="",0,'All Ticker P&amp;L'!J533*'All Ticker P&amp;L'!I533)</f>
        <v>0</v>
      </c>
      <c r="AR533" s="262">
        <f>IF($AL533="",0,'All Ticker P&amp;L'!L533)</f>
        <v>0</v>
      </c>
      <c r="AS533" s="263">
        <f>IF($AL533="",0,'All Ticker P&amp;L'!M533)</f>
        <v>0</v>
      </c>
      <c r="AT533" s="240" t="str">
        <f>IF($AL533="","",RANK(AR533,$AR$2:$AR$1001)+COUNTIF($AR$2:AR533,AR533)-1)</f>
        <v/>
      </c>
      <c r="AU533" s="240" t="str">
        <f>IF($AL533="","",RANK(AV533,$AV$2:$AV$1001)+COUNTIF($AV$2:AV533,AV533)-1)</f>
        <v/>
      </c>
      <c r="AV533" s="262">
        <f t="shared" si="48"/>
        <v>0</v>
      </c>
    </row>
    <row r="534" spans="26:48" ht="15" customHeight="1" x14ac:dyDescent="0.2">
      <c r="Z534" s="240" t="str">
        <f>Shares!A534</f>
        <v/>
      </c>
      <c r="AA534" s="240" t="str">
        <f>Shares!B534</f>
        <v/>
      </c>
      <c r="AB534" s="240" t="str">
        <f>Shares!C534</f>
        <v/>
      </c>
      <c r="AC534" s="240" t="str">
        <f>Shares!D534</f>
        <v/>
      </c>
      <c r="AD534" s="240">
        <f>IF($Z534="",0,Shares!E534)</f>
        <v>0</v>
      </c>
      <c r="AE534" s="262">
        <f>IF($Z534="",0,Shares!K534*Shares!J534)</f>
        <v>0</v>
      </c>
      <c r="AF534" s="263">
        <f t="shared" si="47"/>
        <v>0</v>
      </c>
      <c r="AG534" s="262">
        <f>IF($Z534="",0,Shares!M534)</f>
        <v>0</v>
      </c>
      <c r="AH534" s="263">
        <f>IF($Z534="",0,Shares!N534)</f>
        <v>0</v>
      </c>
      <c r="AI534" s="240" t="str">
        <f>IF($Z534="","",RANK(AE534,$AE$2:$AE$1001)+COUNTIF($AE$2:AE534,AE534)-1)</f>
        <v/>
      </c>
      <c r="AJ534" s="240" t="str">
        <f>IF($AD534&lt;0,COUNT($AJ$1:AJ533)+1,"")</f>
        <v/>
      </c>
      <c r="AL534" s="240" t="str">
        <f>'All Ticker P&amp;L'!A534</f>
        <v/>
      </c>
      <c r="AM534" s="240" t="str">
        <f>'All Ticker P&amp;L'!B534</f>
        <v/>
      </c>
      <c r="AN534" s="240" t="str">
        <f>'All Ticker P&amp;L'!C534</f>
        <v/>
      </c>
      <c r="AO534" s="240" t="str">
        <f>'All Ticker P&amp;L'!D534</f>
        <v/>
      </c>
      <c r="AP534" s="240">
        <f>IF($AL534="",0,'All Ticker P&amp;L'!E534)</f>
        <v>0</v>
      </c>
      <c r="AQ534" s="262">
        <f>IF($AL534="",0,'All Ticker P&amp;L'!J534*'All Ticker P&amp;L'!I534)</f>
        <v>0</v>
      </c>
      <c r="AR534" s="262">
        <f>IF($AL534="",0,'All Ticker P&amp;L'!L534)</f>
        <v>0</v>
      </c>
      <c r="AS534" s="263">
        <f>IF($AL534="",0,'All Ticker P&amp;L'!M534)</f>
        <v>0</v>
      </c>
      <c r="AT534" s="240" t="str">
        <f>IF($AL534="","",RANK(AR534,$AR$2:$AR$1001)+COUNTIF($AR$2:AR534,AR534)-1)</f>
        <v/>
      </c>
      <c r="AU534" s="240" t="str">
        <f>IF($AL534="","",RANK(AV534,$AV$2:$AV$1001)+COUNTIF($AV$2:AV534,AV534)-1)</f>
        <v/>
      </c>
      <c r="AV534" s="262">
        <f t="shared" si="48"/>
        <v>0</v>
      </c>
    </row>
    <row r="535" spans="26:48" ht="15" customHeight="1" x14ac:dyDescent="0.2">
      <c r="Z535" s="240" t="str">
        <f>Shares!A535</f>
        <v/>
      </c>
      <c r="AA535" s="240" t="str">
        <f>Shares!B535</f>
        <v/>
      </c>
      <c r="AB535" s="240" t="str">
        <f>Shares!C535</f>
        <v/>
      </c>
      <c r="AC535" s="240" t="str">
        <f>Shares!D535</f>
        <v/>
      </c>
      <c r="AD535" s="240">
        <f>IF($Z535="",0,Shares!E535)</f>
        <v>0</v>
      </c>
      <c r="AE535" s="262">
        <f>IF($Z535="",0,Shares!K535*Shares!J535)</f>
        <v>0</v>
      </c>
      <c r="AF535" s="263">
        <f t="shared" si="47"/>
        <v>0</v>
      </c>
      <c r="AG535" s="262">
        <f>IF($Z535="",0,Shares!M535)</f>
        <v>0</v>
      </c>
      <c r="AH535" s="263">
        <f>IF($Z535="",0,Shares!N535)</f>
        <v>0</v>
      </c>
      <c r="AI535" s="240" t="str">
        <f>IF($Z535="","",RANK(AE535,$AE$2:$AE$1001)+COUNTIF($AE$2:AE535,AE535)-1)</f>
        <v/>
      </c>
      <c r="AJ535" s="240" t="str">
        <f>IF($AD535&lt;0,COUNT($AJ$1:AJ534)+1,"")</f>
        <v/>
      </c>
      <c r="AL535" s="240" t="str">
        <f>'All Ticker P&amp;L'!A535</f>
        <v/>
      </c>
      <c r="AM535" s="240" t="str">
        <f>'All Ticker P&amp;L'!B535</f>
        <v/>
      </c>
      <c r="AN535" s="240" t="str">
        <f>'All Ticker P&amp;L'!C535</f>
        <v/>
      </c>
      <c r="AO535" s="240" t="str">
        <f>'All Ticker P&amp;L'!D535</f>
        <v/>
      </c>
      <c r="AP535" s="240">
        <f>IF($AL535="",0,'All Ticker P&amp;L'!E535)</f>
        <v>0</v>
      </c>
      <c r="AQ535" s="262">
        <f>IF($AL535="",0,'All Ticker P&amp;L'!J535*'All Ticker P&amp;L'!I535)</f>
        <v>0</v>
      </c>
      <c r="AR535" s="262">
        <f>IF($AL535="",0,'All Ticker P&amp;L'!L535)</f>
        <v>0</v>
      </c>
      <c r="AS535" s="263">
        <f>IF($AL535="",0,'All Ticker P&amp;L'!M535)</f>
        <v>0</v>
      </c>
      <c r="AT535" s="240" t="str">
        <f>IF($AL535="","",RANK(AR535,$AR$2:$AR$1001)+COUNTIF($AR$2:AR535,AR535)-1)</f>
        <v/>
      </c>
      <c r="AU535" s="240" t="str">
        <f>IF($AL535="","",RANK(AV535,$AV$2:$AV$1001)+COUNTIF($AV$2:AV535,AV535)-1)</f>
        <v/>
      </c>
      <c r="AV535" s="262">
        <f t="shared" si="48"/>
        <v>0</v>
      </c>
    </row>
    <row r="536" spans="26:48" ht="15" customHeight="1" x14ac:dyDescent="0.2">
      <c r="Z536" s="240" t="str">
        <f>Shares!A536</f>
        <v/>
      </c>
      <c r="AA536" s="240" t="str">
        <f>Shares!B536</f>
        <v/>
      </c>
      <c r="AB536" s="240" t="str">
        <f>Shares!C536</f>
        <v/>
      </c>
      <c r="AC536" s="240" t="str">
        <f>Shares!D536</f>
        <v/>
      </c>
      <c r="AD536" s="240">
        <f>IF($Z536="",0,Shares!E536)</f>
        <v>0</v>
      </c>
      <c r="AE536" s="262">
        <f>IF($Z536="",0,Shares!K536*Shares!J536)</f>
        <v>0</v>
      </c>
      <c r="AF536" s="263">
        <f t="shared" si="47"/>
        <v>0</v>
      </c>
      <c r="AG536" s="262">
        <f>IF($Z536="",0,Shares!M536)</f>
        <v>0</v>
      </c>
      <c r="AH536" s="263">
        <f>IF($Z536="",0,Shares!N536)</f>
        <v>0</v>
      </c>
      <c r="AI536" s="240" t="str">
        <f>IF($Z536="","",RANK(AE536,$AE$2:$AE$1001)+COUNTIF($AE$2:AE536,AE536)-1)</f>
        <v/>
      </c>
      <c r="AJ536" s="240" t="str">
        <f>IF($AD536&lt;0,COUNT($AJ$1:AJ535)+1,"")</f>
        <v/>
      </c>
      <c r="AL536" s="240" t="str">
        <f>'All Ticker P&amp;L'!A536</f>
        <v/>
      </c>
      <c r="AM536" s="240" t="str">
        <f>'All Ticker P&amp;L'!B536</f>
        <v/>
      </c>
      <c r="AN536" s="240" t="str">
        <f>'All Ticker P&amp;L'!C536</f>
        <v/>
      </c>
      <c r="AO536" s="240" t="str">
        <f>'All Ticker P&amp;L'!D536</f>
        <v/>
      </c>
      <c r="AP536" s="240">
        <f>IF($AL536="",0,'All Ticker P&amp;L'!E536)</f>
        <v>0</v>
      </c>
      <c r="AQ536" s="262">
        <f>IF($AL536="",0,'All Ticker P&amp;L'!J536*'All Ticker P&amp;L'!I536)</f>
        <v>0</v>
      </c>
      <c r="AR536" s="262">
        <f>IF($AL536="",0,'All Ticker P&amp;L'!L536)</f>
        <v>0</v>
      </c>
      <c r="AS536" s="263">
        <f>IF($AL536="",0,'All Ticker P&amp;L'!M536)</f>
        <v>0</v>
      </c>
      <c r="AT536" s="240" t="str">
        <f>IF($AL536="","",RANK(AR536,$AR$2:$AR$1001)+COUNTIF($AR$2:AR536,AR536)-1)</f>
        <v/>
      </c>
      <c r="AU536" s="240" t="str">
        <f>IF($AL536="","",RANK(AV536,$AV$2:$AV$1001)+COUNTIF($AV$2:AV536,AV536)-1)</f>
        <v/>
      </c>
      <c r="AV536" s="262">
        <f t="shared" si="48"/>
        <v>0</v>
      </c>
    </row>
    <row r="537" spans="26:48" ht="15" customHeight="1" x14ac:dyDescent="0.2">
      <c r="Z537" s="240" t="str">
        <f>Shares!A537</f>
        <v/>
      </c>
      <c r="AA537" s="240" t="str">
        <f>Shares!B537</f>
        <v/>
      </c>
      <c r="AB537" s="240" t="str">
        <f>Shares!C537</f>
        <v/>
      </c>
      <c r="AC537" s="240" t="str">
        <f>Shares!D537</f>
        <v/>
      </c>
      <c r="AD537" s="240">
        <f>IF($Z537="",0,Shares!E537)</f>
        <v>0</v>
      </c>
      <c r="AE537" s="262">
        <f>IF($Z537="",0,Shares!K537*Shares!J537)</f>
        <v>0</v>
      </c>
      <c r="AF537" s="263">
        <f t="shared" si="47"/>
        <v>0</v>
      </c>
      <c r="AG537" s="262">
        <f>IF($Z537="",0,Shares!M537)</f>
        <v>0</v>
      </c>
      <c r="AH537" s="263">
        <f>IF($Z537="",0,Shares!N537)</f>
        <v>0</v>
      </c>
      <c r="AI537" s="240" t="str">
        <f>IF($Z537="","",RANK(AE537,$AE$2:$AE$1001)+COUNTIF($AE$2:AE537,AE537)-1)</f>
        <v/>
      </c>
      <c r="AJ537" s="240" t="str">
        <f>IF($AD537&lt;0,COUNT($AJ$1:AJ536)+1,"")</f>
        <v/>
      </c>
      <c r="AL537" s="240" t="str">
        <f>'All Ticker P&amp;L'!A537</f>
        <v/>
      </c>
      <c r="AM537" s="240" t="str">
        <f>'All Ticker P&amp;L'!B537</f>
        <v/>
      </c>
      <c r="AN537" s="240" t="str">
        <f>'All Ticker P&amp;L'!C537</f>
        <v/>
      </c>
      <c r="AO537" s="240" t="str">
        <f>'All Ticker P&amp;L'!D537</f>
        <v/>
      </c>
      <c r="AP537" s="240">
        <f>IF($AL537="",0,'All Ticker P&amp;L'!E537)</f>
        <v>0</v>
      </c>
      <c r="AQ537" s="262">
        <f>IF($AL537="",0,'All Ticker P&amp;L'!J537*'All Ticker P&amp;L'!I537)</f>
        <v>0</v>
      </c>
      <c r="AR537" s="262">
        <f>IF($AL537="",0,'All Ticker P&amp;L'!L537)</f>
        <v>0</v>
      </c>
      <c r="AS537" s="263">
        <f>IF($AL537="",0,'All Ticker P&amp;L'!M537)</f>
        <v>0</v>
      </c>
      <c r="AT537" s="240" t="str">
        <f>IF($AL537="","",RANK(AR537,$AR$2:$AR$1001)+COUNTIF($AR$2:AR537,AR537)-1)</f>
        <v/>
      </c>
      <c r="AU537" s="240" t="str">
        <f>IF($AL537="","",RANK(AV537,$AV$2:$AV$1001)+COUNTIF($AV$2:AV537,AV537)-1)</f>
        <v/>
      </c>
      <c r="AV537" s="262">
        <f t="shared" si="48"/>
        <v>0</v>
      </c>
    </row>
    <row r="538" spans="26:48" ht="15" customHeight="1" x14ac:dyDescent="0.2">
      <c r="Z538" s="240" t="str">
        <f>Shares!A538</f>
        <v/>
      </c>
      <c r="AA538" s="240" t="str">
        <f>Shares!B538</f>
        <v/>
      </c>
      <c r="AB538" s="240" t="str">
        <f>Shares!C538</f>
        <v/>
      </c>
      <c r="AC538" s="240" t="str">
        <f>Shares!D538</f>
        <v/>
      </c>
      <c r="AD538" s="240">
        <f>IF($Z538="",0,Shares!E538)</f>
        <v>0</v>
      </c>
      <c r="AE538" s="262">
        <f>IF($Z538="",0,Shares!K538*Shares!J538)</f>
        <v>0</v>
      </c>
      <c r="AF538" s="263">
        <f t="shared" si="47"/>
        <v>0</v>
      </c>
      <c r="AG538" s="262">
        <f>IF($Z538="",0,Shares!M538)</f>
        <v>0</v>
      </c>
      <c r="AH538" s="263">
        <f>IF($Z538="",0,Shares!N538)</f>
        <v>0</v>
      </c>
      <c r="AI538" s="240" t="str">
        <f>IF($Z538="","",RANK(AE538,$AE$2:$AE$1001)+COUNTIF($AE$2:AE538,AE538)-1)</f>
        <v/>
      </c>
      <c r="AJ538" s="240" t="str">
        <f>IF($AD538&lt;0,COUNT($AJ$1:AJ537)+1,"")</f>
        <v/>
      </c>
      <c r="AL538" s="240" t="str">
        <f>'All Ticker P&amp;L'!A538</f>
        <v/>
      </c>
      <c r="AM538" s="240" t="str">
        <f>'All Ticker P&amp;L'!B538</f>
        <v/>
      </c>
      <c r="AN538" s="240" t="str">
        <f>'All Ticker P&amp;L'!C538</f>
        <v/>
      </c>
      <c r="AO538" s="240" t="str">
        <f>'All Ticker P&amp;L'!D538</f>
        <v/>
      </c>
      <c r="AP538" s="240">
        <f>IF($AL538="",0,'All Ticker P&amp;L'!E538)</f>
        <v>0</v>
      </c>
      <c r="AQ538" s="262">
        <f>IF($AL538="",0,'All Ticker P&amp;L'!J538*'All Ticker P&amp;L'!I538)</f>
        <v>0</v>
      </c>
      <c r="AR538" s="262">
        <f>IF($AL538="",0,'All Ticker P&amp;L'!L538)</f>
        <v>0</v>
      </c>
      <c r="AS538" s="263">
        <f>IF($AL538="",0,'All Ticker P&amp;L'!M538)</f>
        <v>0</v>
      </c>
      <c r="AT538" s="240" t="str">
        <f>IF($AL538="","",RANK(AR538,$AR$2:$AR$1001)+COUNTIF($AR$2:AR538,AR538)-1)</f>
        <v/>
      </c>
      <c r="AU538" s="240" t="str">
        <f>IF($AL538="","",RANK(AV538,$AV$2:$AV$1001)+COUNTIF($AV$2:AV538,AV538)-1)</f>
        <v/>
      </c>
      <c r="AV538" s="262">
        <f t="shared" si="48"/>
        <v>0</v>
      </c>
    </row>
    <row r="539" spans="26:48" ht="15" customHeight="1" x14ac:dyDescent="0.2">
      <c r="Z539" s="240" t="str">
        <f>Shares!A539</f>
        <v/>
      </c>
      <c r="AA539" s="240" t="str">
        <f>Shares!B539</f>
        <v/>
      </c>
      <c r="AB539" s="240" t="str">
        <f>Shares!C539</f>
        <v/>
      </c>
      <c r="AC539" s="240" t="str">
        <f>Shares!D539</f>
        <v/>
      </c>
      <c r="AD539" s="240">
        <f>IF($Z539="",0,Shares!E539)</f>
        <v>0</v>
      </c>
      <c r="AE539" s="262">
        <f>IF($Z539="",0,Shares!K539*Shares!J539)</f>
        <v>0</v>
      </c>
      <c r="AF539" s="263">
        <f t="shared" si="47"/>
        <v>0</v>
      </c>
      <c r="AG539" s="262">
        <f>IF($Z539="",0,Shares!M539)</f>
        <v>0</v>
      </c>
      <c r="AH539" s="263">
        <f>IF($Z539="",0,Shares!N539)</f>
        <v>0</v>
      </c>
      <c r="AI539" s="240" t="str">
        <f>IF($Z539="","",RANK(AE539,$AE$2:$AE$1001)+COUNTIF($AE$2:AE539,AE539)-1)</f>
        <v/>
      </c>
      <c r="AJ539" s="240" t="str">
        <f>IF($AD539&lt;0,COUNT($AJ$1:AJ538)+1,"")</f>
        <v/>
      </c>
      <c r="AL539" s="240" t="str">
        <f>'All Ticker P&amp;L'!A539</f>
        <v/>
      </c>
      <c r="AM539" s="240" t="str">
        <f>'All Ticker P&amp;L'!B539</f>
        <v/>
      </c>
      <c r="AN539" s="240" t="str">
        <f>'All Ticker P&amp;L'!C539</f>
        <v/>
      </c>
      <c r="AO539" s="240" t="str">
        <f>'All Ticker P&amp;L'!D539</f>
        <v/>
      </c>
      <c r="AP539" s="240">
        <f>IF($AL539="",0,'All Ticker P&amp;L'!E539)</f>
        <v>0</v>
      </c>
      <c r="AQ539" s="262">
        <f>IF($AL539="",0,'All Ticker P&amp;L'!J539*'All Ticker P&amp;L'!I539)</f>
        <v>0</v>
      </c>
      <c r="AR539" s="262">
        <f>IF($AL539="",0,'All Ticker P&amp;L'!L539)</f>
        <v>0</v>
      </c>
      <c r="AS539" s="263">
        <f>IF($AL539="",0,'All Ticker P&amp;L'!M539)</f>
        <v>0</v>
      </c>
      <c r="AT539" s="240" t="str">
        <f>IF($AL539="","",RANK(AR539,$AR$2:$AR$1001)+COUNTIF($AR$2:AR539,AR539)-1)</f>
        <v/>
      </c>
      <c r="AU539" s="240" t="str">
        <f>IF($AL539="","",RANK(AV539,$AV$2:$AV$1001)+COUNTIF($AV$2:AV539,AV539)-1)</f>
        <v/>
      </c>
      <c r="AV539" s="262">
        <f t="shared" si="48"/>
        <v>0</v>
      </c>
    </row>
    <row r="540" spans="26:48" ht="15" customHeight="1" x14ac:dyDescent="0.2">
      <c r="Z540" s="240" t="str">
        <f>Shares!A540</f>
        <v/>
      </c>
      <c r="AA540" s="240" t="str">
        <f>Shares!B540</f>
        <v/>
      </c>
      <c r="AB540" s="240" t="str">
        <f>Shares!C540</f>
        <v/>
      </c>
      <c r="AC540" s="240" t="str">
        <f>Shares!D540</f>
        <v/>
      </c>
      <c r="AD540" s="240">
        <f>IF($Z540="",0,Shares!E540)</f>
        <v>0</v>
      </c>
      <c r="AE540" s="262">
        <f>IF($Z540="",0,Shares!K540*Shares!J540)</f>
        <v>0</v>
      </c>
      <c r="AF540" s="263">
        <f t="shared" si="47"/>
        <v>0</v>
      </c>
      <c r="AG540" s="262">
        <f>IF($Z540="",0,Shares!M540)</f>
        <v>0</v>
      </c>
      <c r="AH540" s="263">
        <f>IF($Z540="",0,Shares!N540)</f>
        <v>0</v>
      </c>
      <c r="AI540" s="240" t="str">
        <f>IF($Z540="","",RANK(AE540,$AE$2:$AE$1001)+COUNTIF($AE$2:AE540,AE540)-1)</f>
        <v/>
      </c>
      <c r="AJ540" s="240" t="str">
        <f>IF($AD540&lt;0,COUNT($AJ$1:AJ539)+1,"")</f>
        <v/>
      </c>
      <c r="AL540" s="240" t="str">
        <f>'All Ticker P&amp;L'!A540</f>
        <v/>
      </c>
      <c r="AM540" s="240" t="str">
        <f>'All Ticker P&amp;L'!B540</f>
        <v/>
      </c>
      <c r="AN540" s="240" t="str">
        <f>'All Ticker P&amp;L'!C540</f>
        <v/>
      </c>
      <c r="AO540" s="240" t="str">
        <f>'All Ticker P&amp;L'!D540</f>
        <v/>
      </c>
      <c r="AP540" s="240">
        <f>IF($AL540="",0,'All Ticker P&amp;L'!E540)</f>
        <v>0</v>
      </c>
      <c r="AQ540" s="262">
        <f>IF($AL540="",0,'All Ticker P&amp;L'!J540*'All Ticker P&amp;L'!I540)</f>
        <v>0</v>
      </c>
      <c r="AR540" s="262">
        <f>IF($AL540="",0,'All Ticker P&amp;L'!L540)</f>
        <v>0</v>
      </c>
      <c r="AS540" s="263">
        <f>IF($AL540="",0,'All Ticker P&amp;L'!M540)</f>
        <v>0</v>
      </c>
      <c r="AT540" s="240" t="str">
        <f>IF($AL540="","",RANK(AR540,$AR$2:$AR$1001)+COUNTIF($AR$2:AR540,AR540)-1)</f>
        <v/>
      </c>
      <c r="AU540" s="240" t="str">
        <f>IF($AL540="","",RANK(AV540,$AV$2:$AV$1001)+COUNTIF($AV$2:AV540,AV540)-1)</f>
        <v/>
      </c>
      <c r="AV540" s="262">
        <f t="shared" si="48"/>
        <v>0</v>
      </c>
    </row>
    <row r="541" spans="26:48" ht="15" customHeight="1" x14ac:dyDescent="0.2">
      <c r="Z541" s="240" t="str">
        <f>Shares!A541</f>
        <v/>
      </c>
      <c r="AA541" s="240" t="str">
        <f>Shares!B541</f>
        <v/>
      </c>
      <c r="AB541" s="240" t="str">
        <f>Shares!C541</f>
        <v/>
      </c>
      <c r="AC541" s="240" t="str">
        <f>Shares!D541</f>
        <v/>
      </c>
      <c r="AD541" s="240">
        <f>IF($Z541="",0,Shares!E541)</f>
        <v>0</v>
      </c>
      <c r="AE541" s="262">
        <f>IF($Z541="",0,Shares!K541*Shares!J541)</f>
        <v>0</v>
      </c>
      <c r="AF541" s="263">
        <f t="shared" si="47"/>
        <v>0</v>
      </c>
      <c r="AG541" s="262">
        <f>IF($Z541="",0,Shares!M541)</f>
        <v>0</v>
      </c>
      <c r="AH541" s="263">
        <f>IF($Z541="",0,Shares!N541)</f>
        <v>0</v>
      </c>
      <c r="AI541" s="240" t="str">
        <f>IF($Z541="","",RANK(AE541,$AE$2:$AE$1001)+COUNTIF($AE$2:AE541,AE541)-1)</f>
        <v/>
      </c>
      <c r="AJ541" s="240" t="str">
        <f>IF($AD541&lt;0,COUNT($AJ$1:AJ540)+1,"")</f>
        <v/>
      </c>
      <c r="AL541" s="240" t="str">
        <f>'All Ticker P&amp;L'!A541</f>
        <v/>
      </c>
      <c r="AM541" s="240" t="str">
        <f>'All Ticker P&amp;L'!B541</f>
        <v/>
      </c>
      <c r="AN541" s="240" t="str">
        <f>'All Ticker P&amp;L'!C541</f>
        <v/>
      </c>
      <c r="AO541" s="240" t="str">
        <f>'All Ticker P&amp;L'!D541</f>
        <v/>
      </c>
      <c r="AP541" s="240">
        <f>IF($AL541="",0,'All Ticker P&amp;L'!E541)</f>
        <v>0</v>
      </c>
      <c r="AQ541" s="262">
        <f>IF($AL541="",0,'All Ticker P&amp;L'!J541*'All Ticker P&amp;L'!I541)</f>
        <v>0</v>
      </c>
      <c r="AR541" s="262">
        <f>IF($AL541="",0,'All Ticker P&amp;L'!L541)</f>
        <v>0</v>
      </c>
      <c r="AS541" s="263">
        <f>IF($AL541="",0,'All Ticker P&amp;L'!M541)</f>
        <v>0</v>
      </c>
      <c r="AT541" s="240" t="str">
        <f>IF($AL541="","",RANK(AR541,$AR$2:$AR$1001)+COUNTIF($AR$2:AR541,AR541)-1)</f>
        <v/>
      </c>
      <c r="AU541" s="240" t="str">
        <f>IF($AL541="","",RANK(AV541,$AV$2:$AV$1001)+COUNTIF($AV$2:AV541,AV541)-1)</f>
        <v/>
      </c>
      <c r="AV541" s="262">
        <f t="shared" si="48"/>
        <v>0</v>
      </c>
    </row>
    <row r="542" spans="26:48" ht="15" customHeight="1" x14ac:dyDescent="0.2">
      <c r="Z542" s="240" t="str">
        <f>Shares!A542</f>
        <v/>
      </c>
      <c r="AA542" s="240" t="str">
        <f>Shares!B542</f>
        <v/>
      </c>
      <c r="AB542" s="240" t="str">
        <f>Shares!C542</f>
        <v/>
      </c>
      <c r="AC542" s="240" t="str">
        <f>Shares!D542</f>
        <v/>
      </c>
      <c r="AD542" s="240">
        <f>IF($Z542="",0,Shares!E542)</f>
        <v>0</v>
      </c>
      <c r="AE542" s="262">
        <f>IF($Z542="",0,Shares!K542*Shares!J542)</f>
        <v>0</v>
      </c>
      <c r="AF542" s="263">
        <f t="shared" si="47"/>
        <v>0</v>
      </c>
      <c r="AG542" s="262">
        <f>IF($Z542="",0,Shares!M542)</f>
        <v>0</v>
      </c>
      <c r="AH542" s="263">
        <f>IF($Z542="",0,Shares!N542)</f>
        <v>0</v>
      </c>
      <c r="AI542" s="240" t="str">
        <f>IF($Z542="","",RANK(AE542,$AE$2:$AE$1001)+COUNTIF($AE$2:AE542,AE542)-1)</f>
        <v/>
      </c>
      <c r="AJ542" s="240" t="str">
        <f>IF($AD542&lt;0,COUNT($AJ$1:AJ541)+1,"")</f>
        <v/>
      </c>
      <c r="AL542" s="240" t="str">
        <f>'All Ticker P&amp;L'!A542</f>
        <v/>
      </c>
      <c r="AM542" s="240" t="str">
        <f>'All Ticker P&amp;L'!B542</f>
        <v/>
      </c>
      <c r="AN542" s="240" t="str">
        <f>'All Ticker P&amp;L'!C542</f>
        <v/>
      </c>
      <c r="AO542" s="240" t="str">
        <f>'All Ticker P&amp;L'!D542</f>
        <v/>
      </c>
      <c r="AP542" s="240">
        <f>IF($AL542="",0,'All Ticker P&amp;L'!E542)</f>
        <v>0</v>
      </c>
      <c r="AQ542" s="262">
        <f>IF($AL542="",0,'All Ticker P&amp;L'!J542*'All Ticker P&amp;L'!I542)</f>
        <v>0</v>
      </c>
      <c r="AR542" s="262">
        <f>IF($AL542="",0,'All Ticker P&amp;L'!L542)</f>
        <v>0</v>
      </c>
      <c r="AS542" s="263">
        <f>IF($AL542="",0,'All Ticker P&amp;L'!M542)</f>
        <v>0</v>
      </c>
      <c r="AT542" s="240" t="str">
        <f>IF($AL542="","",RANK(AR542,$AR$2:$AR$1001)+COUNTIF($AR$2:AR542,AR542)-1)</f>
        <v/>
      </c>
      <c r="AU542" s="240" t="str">
        <f>IF($AL542="","",RANK(AV542,$AV$2:$AV$1001)+COUNTIF($AV$2:AV542,AV542)-1)</f>
        <v/>
      </c>
      <c r="AV542" s="262">
        <f t="shared" si="48"/>
        <v>0</v>
      </c>
    </row>
    <row r="543" spans="26:48" ht="15" customHeight="1" x14ac:dyDescent="0.2">
      <c r="Z543" s="240" t="str">
        <f>Shares!A543</f>
        <v/>
      </c>
      <c r="AA543" s="240" t="str">
        <f>Shares!B543</f>
        <v/>
      </c>
      <c r="AB543" s="240" t="str">
        <f>Shares!C543</f>
        <v/>
      </c>
      <c r="AC543" s="240" t="str">
        <f>Shares!D543</f>
        <v/>
      </c>
      <c r="AD543" s="240">
        <f>IF($Z543="",0,Shares!E543)</f>
        <v>0</v>
      </c>
      <c r="AE543" s="262">
        <f>IF($Z543="",0,Shares!K543*Shares!J543)</f>
        <v>0</v>
      </c>
      <c r="AF543" s="263">
        <f t="shared" si="47"/>
        <v>0</v>
      </c>
      <c r="AG543" s="262">
        <f>IF($Z543="",0,Shares!M543)</f>
        <v>0</v>
      </c>
      <c r="AH543" s="263">
        <f>IF($Z543="",0,Shares!N543)</f>
        <v>0</v>
      </c>
      <c r="AI543" s="240" t="str">
        <f>IF($Z543="","",RANK(AE543,$AE$2:$AE$1001)+COUNTIF($AE$2:AE543,AE543)-1)</f>
        <v/>
      </c>
      <c r="AJ543" s="240" t="str">
        <f>IF($AD543&lt;0,COUNT($AJ$1:AJ542)+1,"")</f>
        <v/>
      </c>
      <c r="AL543" s="240" t="str">
        <f>'All Ticker P&amp;L'!A543</f>
        <v/>
      </c>
      <c r="AM543" s="240" t="str">
        <f>'All Ticker P&amp;L'!B543</f>
        <v/>
      </c>
      <c r="AN543" s="240" t="str">
        <f>'All Ticker P&amp;L'!C543</f>
        <v/>
      </c>
      <c r="AO543" s="240" t="str">
        <f>'All Ticker P&amp;L'!D543</f>
        <v/>
      </c>
      <c r="AP543" s="240">
        <f>IF($AL543="",0,'All Ticker P&amp;L'!E543)</f>
        <v>0</v>
      </c>
      <c r="AQ543" s="262">
        <f>IF($AL543="",0,'All Ticker P&amp;L'!J543*'All Ticker P&amp;L'!I543)</f>
        <v>0</v>
      </c>
      <c r="AR543" s="262">
        <f>IF($AL543="",0,'All Ticker P&amp;L'!L543)</f>
        <v>0</v>
      </c>
      <c r="AS543" s="263">
        <f>IF($AL543="",0,'All Ticker P&amp;L'!M543)</f>
        <v>0</v>
      </c>
      <c r="AT543" s="240" t="str">
        <f>IF($AL543="","",RANK(AR543,$AR$2:$AR$1001)+COUNTIF($AR$2:AR543,AR543)-1)</f>
        <v/>
      </c>
      <c r="AU543" s="240" t="str">
        <f>IF($AL543="","",RANK(AV543,$AV$2:$AV$1001)+COUNTIF($AV$2:AV543,AV543)-1)</f>
        <v/>
      </c>
      <c r="AV543" s="262">
        <f t="shared" si="48"/>
        <v>0</v>
      </c>
    </row>
    <row r="544" spans="26:48" ht="15" customHeight="1" x14ac:dyDescent="0.2">
      <c r="Z544" s="240" t="str">
        <f>Shares!A544</f>
        <v/>
      </c>
      <c r="AA544" s="240" t="str">
        <f>Shares!B544</f>
        <v/>
      </c>
      <c r="AB544" s="240" t="str">
        <f>Shares!C544</f>
        <v/>
      </c>
      <c r="AC544" s="240" t="str">
        <f>Shares!D544</f>
        <v/>
      </c>
      <c r="AD544" s="240">
        <f>IF($Z544="",0,Shares!E544)</f>
        <v>0</v>
      </c>
      <c r="AE544" s="262">
        <f>IF($Z544="",0,Shares!K544*Shares!J544)</f>
        <v>0</v>
      </c>
      <c r="AF544" s="263">
        <f t="shared" si="47"/>
        <v>0</v>
      </c>
      <c r="AG544" s="262">
        <f>IF($Z544="",0,Shares!M544)</f>
        <v>0</v>
      </c>
      <c r="AH544" s="263">
        <f>IF($Z544="",0,Shares!N544)</f>
        <v>0</v>
      </c>
      <c r="AI544" s="240" t="str">
        <f>IF($Z544="","",RANK(AE544,$AE$2:$AE$1001)+COUNTIF($AE$2:AE544,AE544)-1)</f>
        <v/>
      </c>
      <c r="AJ544" s="240" t="str">
        <f>IF($AD544&lt;0,COUNT($AJ$1:AJ543)+1,"")</f>
        <v/>
      </c>
      <c r="AL544" s="240" t="str">
        <f>'All Ticker P&amp;L'!A544</f>
        <v/>
      </c>
      <c r="AM544" s="240" t="str">
        <f>'All Ticker P&amp;L'!B544</f>
        <v/>
      </c>
      <c r="AN544" s="240" t="str">
        <f>'All Ticker P&amp;L'!C544</f>
        <v/>
      </c>
      <c r="AO544" s="240" t="str">
        <f>'All Ticker P&amp;L'!D544</f>
        <v/>
      </c>
      <c r="AP544" s="240">
        <f>IF($AL544="",0,'All Ticker P&amp;L'!E544)</f>
        <v>0</v>
      </c>
      <c r="AQ544" s="262">
        <f>IF($AL544="",0,'All Ticker P&amp;L'!J544*'All Ticker P&amp;L'!I544)</f>
        <v>0</v>
      </c>
      <c r="AR544" s="262">
        <f>IF($AL544="",0,'All Ticker P&amp;L'!L544)</f>
        <v>0</v>
      </c>
      <c r="AS544" s="263">
        <f>IF($AL544="",0,'All Ticker P&amp;L'!M544)</f>
        <v>0</v>
      </c>
      <c r="AT544" s="240" t="str">
        <f>IF($AL544="","",RANK(AR544,$AR$2:$AR$1001)+COUNTIF($AR$2:AR544,AR544)-1)</f>
        <v/>
      </c>
      <c r="AU544" s="240" t="str">
        <f>IF($AL544="","",RANK(AV544,$AV$2:$AV$1001)+COUNTIF($AV$2:AV544,AV544)-1)</f>
        <v/>
      </c>
      <c r="AV544" s="262">
        <f t="shared" si="48"/>
        <v>0</v>
      </c>
    </row>
    <row r="545" spans="26:48" ht="15" customHeight="1" x14ac:dyDescent="0.2">
      <c r="Z545" s="240" t="str">
        <f>Shares!A545</f>
        <v/>
      </c>
      <c r="AA545" s="240" t="str">
        <f>Shares!B545</f>
        <v/>
      </c>
      <c r="AB545" s="240" t="str">
        <f>Shares!C545</f>
        <v/>
      </c>
      <c r="AC545" s="240" t="str">
        <f>Shares!D545</f>
        <v/>
      </c>
      <c r="AD545" s="240">
        <f>IF($Z545="",0,Shares!E545)</f>
        <v>0</v>
      </c>
      <c r="AE545" s="262">
        <f>IF($Z545="",0,Shares!K545*Shares!J545)</f>
        <v>0</v>
      </c>
      <c r="AF545" s="263">
        <f t="shared" si="47"/>
        <v>0</v>
      </c>
      <c r="AG545" s="262">
        <f>IF($Z545="",0,Shares!M545)</f>
        <v>0</v>
      </c>
      <c r="AH545" s="263">
        <f>IF($Z545="",0,Shares!N545)</f>
        <v>0</v>
      </c>
      <c r="AI545" s="240" t="str">
        <f>IF($Z545="","",RANK(AE545,$AE$2:$AE$1001)+COUNTIF($AE$2:AE545,AE545)-1)</f>
        <v/>
      </c>
      <c r="AJ545" s="240" t="str">
        <f>IF($AD545&lt;0,COUNT($AJ$1:AJ544)+1,"")</f>
        <v/>
      </c>
      <c r="AL545" s="240" t="str">
        <f>'All Ticker P&amp;L'!A545</f>
        <v/>
      </c>
      <c r="AM545" s="240" t="str">
        <f>'All Ticker P&amp;L'!B545</f>
        <v/>
      </c>
      <c r="AN545" s="240" t="str">
        <f>'All Ticker P&amp;L'!C545</f>
        <v/>
      </c>
      <c r="AO545" s="240" t="str">
        <f>'All Ticker P&amp;L'!D545</f>
        <v/>
      </c>
      <c r="AP545" s="240">
        <f>IF($AL545="",0,'All Ticker P&amp;L'!E545)</f>
        <v>0</v>
      </c>
      <c r="AQ545" s="262">
        <f>IF($AL545="",0,'All Ticker P&amp;L'!J545*'All Ticker P&amp;L'!I545)</f>
        <v>0</v>
      </c>
      <c r="AR545" s="262">
        <f>IF($AL545="",0,'All Ticker P&amp;L'!L545)</f>
        <v>0</v>
      </c>
      <c r="AS545" s="263">
        <f>IF($AL545="",0,'All Ticker P&amp;L'!M545)</f>
        <v>0</v>
      </c>
      <c r="AT545" s="240" t="str">
        <f>IF($AL545="","",RANK(AR545,$AR$2:$AR$1001)+COUNTIF($AR$2:AR545,AR545)-1)</f>
        <v/>
      </c>
      <c r="AU545" s="240" t="str">
        <f>IF($AL545="","",RANK(AV545,$AV$2:$AV$1001)+COUNTIF($AV$2:AV545,AV545)-1)</f>
        <v/>
      </c>
      <c r="AV545" s="262">
        <f t="shared" si="48"/>
        <v>0</v>
      </c>
    </row>
    <row r="546" spans="26:48" ht="15" customHeight="1" x14ac:dyDescent="0.2">
      <c r="Z546" s="240" t="str">
        <f>Shares!A546</f>
        <v/>
      </c>
      <c r="AA546" s="240" t="str">
        <f>Shares!B546</f>
        <v/>
      </c>
      <c r="AB546" s="240" t="str">
        <f>Shares!C546</f>
        <v/>
      </c>
      <c r="AC546" s="240" t="str">
        <f>Shares!D546</f>
        <v/>
      </c>
      <c r="AD546" s="240">
        <f>IF($Z546="",0,Shares!E546)</f>
        <v>0</v>
      </c>
      <c r="AE546" s="262">
        <f>IF($Z546="",0,Shares!K546*Shares!J546)</f>
        <v>0</v>
      </c>
      <c r="AF546" s="263">
        <f t="shared" si="47"/>
        <v>0</v>
      </c>
      <c r="AG546" s="262">
        <f>IF($Z546="",0,Shares!M546)</f>
        <v>0</v>
      </c>
      <c r="AH546" s="263">
        <f>IF($Z546="",0,Shares!N546)</f>
        <v>0</v>
      </c>
      <c r="AI546" s="240" t="str">
        <f>IF($Z546="","",RANK(AE546,$AE$2:$AE$1001)+COUNTIF($AE$2:AE546,AE546)-1)</f>
        <v/>
      </c>
      <c r="AJ546" s="240" t="str">
        <f>IF($AD546&lt;0,COUNT($AJ$1:AJ545)+1,"")</f>
        <v/>
      </c>
      <c r="AL546" s="240" t="str">
        <f>'All Ticker P&amp;L'!A546</f>
        <v/>
      </c>
      <c r="AM546" s="240" t="str">
        <f>'All Ticker P&amp;L'!B546</f>
        <v/>
      </c>
      <c r="AN546" s="240" t="str">
        <f>'All Ticker P&amp;L'!C546</f>
        <v/>
      </c>
      <c r="AO546" s="240" t="str">
        <f>'All Ticker P&amp;L'!D546</f>
        <v/>
      </c>
      <c r="AP546" s="240">
        <f>IF($AL546="",0,'All Ticker P&amp;L'!E546)</f>
        <v>0</v>
      </c>
      <c r="AQ546" s="262">
        <f>IF($AL546="",0,'All Ticker P&amp;L'!J546*'All Ticker P&amp;L'!I546)</f>
        <v>0</v>
      </c>
      <c r="AR546" s="262">
        <f>IF($AL546="",0,'All Ticker P&amp;L'!L546)</f>
        <v>0</v>
      </c>
      <c r="AS546" s="263">
        <f>IF($AL546="",0,'All Ticker P&amp;L'!M546)</f>
        <v>0</v>
      </c>
      <c r="AT546" s="240" t="str">
        <f>IF($AL546="","",RANK(AR546,$AR$2:$AR$1001)+COUNTIF($AR$2:AR546,AR546)-1)</f>
        <v/>
      </c>
      <c r="AU546" s="240" t="str">
        <f>IF($AL546="","",RANK(AV546,$AV$2:$AV$1001)+COUNTIF($AV$2:AV546,AV546)-1)</f>
        <v/>
      </c>
      <c r="AV546" s="262">
        <f t="shared" si="48"/>
        <v>0</v>
      </c>
    </row>
    <row r="547" spans="26:48" ht="15" customHeight="1" x14ac:dyDescent="0.2">
      <c r="Z547" s="240" t="str">
        <f>Shares!A547</f>
        <v/>
      </c>
      <c r="AA547" s="240" t="str">
        <f>Shares!B547</f>
        <v/>
      </c>
      <c r="AB547" s="240" t="str">
        <f>Shares!C547</f>
        <v/>
      </c>
      <c r="AC547" s="240" t="str">
        <f>Shares!D547</f>
        <v/>
      </c>
      <c r="AD547" s="240">
        <f>IF($Z547="",0,Shares!E547)</f>
        <v>0</v>
      </c>
      <c r="AE547" s="262">
        <f>IF($Z547="",0,Shares!K547*Shares!J547)</f>
        <v>0</v>
      </c>
      <c r="AF547" s="263">
        <f t="shared" si="47"/>
        <v>0</v>
      </c>
      <c r="AG547" s="262">
        <f>IF($Z547="",0,Shares!M547)</f>
        <v>0</v>
      </c>
      <c r="AH547" s="263">
        <f>IF($Z547="",0,Shares!N547)</f>
        <v>0</v>
      </c>
      <c r="AI547" s="240" t="str">
        <f>IF($Z547="","",RANK(AE547,$AE$2:$AE$1001)+COUNTIF($AE$2:AE547,AE547)-1)</f>
        <v/>
      </c>
      <c r="AJ547" s="240" t="str">
        <f>IF($AD547&lt;0,COUNT($AJ$1:AJ546)+1,"")</f>
        <v/>
      </c>
      <c r="AL547" s="240" t="str">
        <f>'All Ticker P&amp;L'!A547</f>
        <v/>
      </c>
      <c r="AM547" s="240" t="str">
        <f>'All Ticker P&amp;L'!B547</f>
        <v/>
      </c>
      <c r="AN547" s="240" t="str">
        <f>'All Ticker P&amp;L'!C547</f>
        <v/>
      </c>
      <c r="AO547" s="240" t="str">
        <f>'All Ticker P&amp;L'!D547</f>
        <v/>
      </c>
      <c r="AP547" s="240">
        <f>IF($AL547="",0,'All Ticker P&amp;L'!E547)</f>
        <v>0</v>
      </c>
      <c r="AQ547" s="262">
        <f>IF($AL547="",0,'All Ticker P&amp;L'!J547*'All Ticker P&amp;L'!I547)</f>
        <v>0</v>
      </c>
      <c r="AR547" s="262">
        <f>IF($AL547="",0,'All Ticker P&amp;L'!L547)</f>
        <v>0</v>
      </c>
      <c r="AS547" s="263">
        <f>IF($AL547="",0,'All Ticker P&amp;L'!M547)</f>
        <v>0</v>
      </c>
      <c r="AT547" s="240" t="str">
        <f>IF($AL547="","",RANK(AR547,$AR$2:$AR$1001)+COUNTIF($AR$2:AR547,AR547)-1)</f>
        <v/>
      </c>
      <c r="AU547" s="240" t="str">
        <f>IF($AL547="","",RANK(AV547,$AV$2:$AV$1001)+COUNTIF($AV$2:AV547,AV547)-1)</f>
        <v/>
      </c>
      <c r="AV547" s="262">
        <f t="shared" si="48"/>
        <v>0</v>
      </c>
    </row>
    <row r="548" spans="26:48" ht="15" customHeight="1" x14ac:dyDescent="0.2">
      <c r="Z548" s="240" t="str">
        <f>Shares!A548</f>
        <v/>
      </c>
      <c r="AA548" s="240" t="str">
        <f>Shares!B548</f>
        <v/>
      </c>
      <c r="AB548" s="240" t="str">
        <f>Shares!C548</f>
        <v/>
      </c>
      <c r="AC548" s="240" t="str">
        <f>Shares!D548</f>
        <v/>
      </c>
      <c r="AD548" s="240">
        <f>IF($Z548="",0,Shares!E548)</f>
        <v>0</v>
      </c>
      <c r="AE548" s="262">
        <f>IF($Z548="",0,Shares!K548*Shares!J548)</f>
        <v>0</v>
      </c>
      <c r="AF548" s="263">
        <f t="shared" si="47"/>
        <v>0</v>
      </c>
      <c r="AG548" s="262">
        <f>IF($Z548="",0,Shares!M548)</f>
        <v>0</v>
      </c>
      <c r="AH548" s="263">
        <f>IF($Z548="",0,Shares!N548)</f>
        <v>0</v>
      </c>
      <c r="AI548" s="240" t="str">
        <f>IF($Z548="","",RANK(AE548,$AE$2:$AE$1001)+COUNTIF($AE$2:AE548,AE548)-1)</f>
        <v/>
      </c>
      <c r="AJ548" s="240" t="str">
        <f>IF($AD548&lt;0,COUNT($AJ$1:AJ547)+1,"")</f>
        <v/>
      </c>
      <c r="AL548" s="240" t="str">
        <f>'All Ticker P&amp;L'!A548</f>
        <v/>
      </c>
      <c r="AM548" s="240" t="str">
        <f>'All Ticker P&amp;L'!B548</f>
        <v/>
      </c>
      <c r="AN548" s="240" t="str">
        <f>'All Ticker P&amp;L'!C548</f>
        <v/>
      </c>
      <c r="AO548" s="240" t="str">
        <f>'All Ticker P&amp;L'!D548</f>
        <v/>
      </c>
      <c r="AP548" s="240">
        <f>IF($AL548="",0,'All Ticker P&amp;L'!E548)</f>
        <v>0</v>
      </c>
      <c r="AQ548" s="262">
        <f>IF($AL548="",0,'All Ticker P&amp;L'!J548*'All Ticker P&amp;L'!I548)</f>
        <v>0</v>
      </c>
      <c r="AR548" s="262">
        <f>IF($AL548="",0,'All Ticker P&amp;L'!L548)</f>
        <v>0</v>
      </c>
      <c r="AS548" s="263">
        <f>IF($AL548="",0,'All Ticker P&amp;L'!M548)</f>
        <v>0</v>
      </c>
      <c r="AT548" s="240" t="str">
        <f>IF($AL548="","",RANK(AR548,$AR$2:$AR$1001)+COUNTIF($AR$2:AR548,AR548)-1)</f>
        <v/>
      </c>
      <c r="AU548" s="240" t="str">
        <f>IF($AL548="","",RANK(AV548,$AV$2:$AV$1001)+COUNTIF($AV$2:AV548,AV548)-1)</f>
        <v/>
      </c>
      <c r="AV548" s="262">
        <f t="shared" si="48"/>
        <v>0</v>
      </c>
    </row>
    <row r="549" spans="26:48" ht="15" customHeight="1" x14ac:dyDescent="0.2">
      <c r="Z549" s="240" t="str">
        <f>Shares!A549</f>
        <v/>
      </c>
      <c r="AA549" s="240" t="str">
        <f>Shares!B549</f>
        <v/>
      </c>
      <c r="AB549" s="240" t="str">
        <f>Shares!C549</f>
        <v/>
      </c>
      <c r="AC549" s="240" t="str">
        <f>Shares!D549</f>
        <v/>
      </c>
      <c r="AD549" s="240">
        <f>IF($Z549="",0,Shares!E549)</f>
        <v>0</v>
      </c>
      <c r="AE549" s="262">
        <f>IF($Z549="",0,Shares!K549*Shares!J549)</f>
        <v>0</v>
      </c>
      <c r="AF549" s="263">
        <f t="shared" si="47"/>
        <v>0</v>
      </c>
      <c r="AG549" s="262">
        <f>IF($Z549="",0,Shares!M549)</f>
        <v>0</v>
      </c>
      <c r="AH549" s="263">
        <f>IF($Z549="",0,Shares!N549)</f>
        <v>0</v>
      </c>
      <c r="AI549" s="240" t="str">
        <f>IF($Z549="","",RANK(AE549,$AE$2:$AE$1001)+COUNTIF($AE$2:AE549,AE549)-1)</f>
        <v/>
      </c>
      <c r="AJ549" s="240" t="str">
        <f>IF($AD549&lt;0,COUNT($AJ$1:AJ548)+1,"")</f>
        <v/>
      </c>
      <c r="AL549" s="240" t="str">
        <f>'All Ticker P&amp;L'!A549</f>
        <v/>
      </c>
      <c r="AM549" s="240" t="str">
        <f>'All Ticker P&amp;L'!B549</f>
        <v/>
      </c>
      <c r="AN549" s="240" t="str">
        <f>'All Ticker P&amp;L'!C549</f>
        <v/>
      </c>
      <c r="AO549" s="240" t="str">
        <f>'All Ticker P&amp;L'!D549</f>
        <v/>
      </c>
      <c r="AP549" s="240">
        <f>IF($AL549="",0,'All Ticker P&amp;L'!E549)</f>
        <v>0</v>
      </c>
      <c r="AQ549" s="262">
        <f>IF($AL549="",0,'All Ticker P&amp;L'!J549*'All Ticker P&amp;L'!I549)</f>
        <v>0</v>
      </c>
      <c r="AR549" s="262">
        <f>IF($AL549="",0,'All Ticker P&amp;L'!L549)</f>
        <v>0</v>
      </c>
      <c r="AS549" s="263">
        <f>IF($AL549="",0,'All Ticker P&amp;L'!M549)</f>
        <v>0</v>
      </c>
      <c r="AT549" s="240" t="str">
        <f>IF($AL549="","",RANK(AR549,$AR$2:$AR$1001)+COUNTIF($AR$2:AR549,AR549)-1)</f>
        <v/>
      </c>
      <c r="AU549" s="240" t="str">
        <f>IF($AL549="","",RANK(AV549,$AV$2:$AV$1001)+COUNTIF($AV$2:AV549,AV549)-1)</f>
        <v/>
      </c>
      <c r="AV549" s="262">
        <f t="shared" si="48"/>
        <v>0</v>
      </c>
    </row>
    <row r="550" spans="26:48" ht="15" customHeight="1" x14ac:dyDescent="0.2">
      <c r="Z550" s="240" t="str">
        <f>Shares!A550</f>
        <v/>
      </c>
      <c r="AA550" s="240" t="str">
        <f>Shares!B550</f>
        <v/>
      </c>
      <c r="AB550" s="240" t="str">
        <f>Shares!C550</f>
        <v/>
      </c>
      <c r="AC550" s="240" t="str">
        <f>Shares!D550</f>
        <v/>
      </c>
      <c r="AD550" s="240">
        <f>IF($Z550="",0,Shares!E550)</f>
        <v>0</v>
      </c>
      <c r="AE550" s="262">
        <f>IF($Z550="",0,Shares!K550*Shares!J550)</f>
        <v>0</v>
      </c>
      <c r="AF550" s="263">
        <f t="shared" si="47"/>
        <v>0</v>
      </c>
      <c r="AG550" s="262">
        <f>IF($Z550="",0,Shares!M550)</f>
        <v>0</v>
      </c>
      <c r="AH550" s="263">
        <f>IF($Z550="",0,Shares!N550)</f>
        <v>0</v>
      </c>
      <c r="AI550" s="240" t="str">
        <f>IF($Z550="","",RANK(AE550,$AE$2:$AE$1001)+COUNTIF($AE$2:AE550,AE550)-1)</f>
        <v/>
      </c>
      <c r="AJ550" s="240" t="str">
        <f>IF($AD550&lt;0,COUNT($AJ$1:AJ549)+1,"")</f>
        <v/>
      </c>
      <c r="AL550" s="240" t="str">
        <f>'All Ticker P&amp;L'!A550</f>
        <v/>
      </c>
      <c r="AM550" s="240" t="str">
        <f>'All Ticker P&amp;L'!B550</f>
        <v/>
      </c>
      <c r="AN550" s="240" t="str">
        <f>'All Ticker P&amp;L'!C550</f>
        <v/>
      </c>
      <c r="AO550" s="240" t="str">
        <f>'All Ticker P&amp;L'!D550</f>
        <v/>
      </c>
      <c r="AP550" s="240">
        <f>IF($AL550="",0,'All Ticker P&amp;L'!E550)</f>
        <v>0</v>
      </c>
      <c r="AQ550" s="262">
        <f>IF($AL550="",0,'All Ticker P&amp;L'!J550*'All Ticker P&amp;L'!I550)</f>
        <v>0</v>
      </c>
      <c r="AR550" s="262">
        <f>IF($AL550="",0,'All Ticker P&amp;L'!L550)</f>
        <v>0</v>
      </c>
      <c r="AS550" s="263">
        <f>IF($AL550="",0,'All Ticker P&amp;L'!M550)</f>
        <v>0</v>
      </c>
      <c r="AT550" s="240" t="str">
        <f>IF($AL550="","",RANK(AR550,$AR$2:$AR$1001)+COUNTIF($AR$2:AR550,AR550)-1)</f>
        <v/>
      </c>
      <c r="AU550" s="240" t="str">
        <f>IF($AL550="","",RANK(AV550,$AV$2:$AV$1001)+COUNTIF($AV$2:AV550,AV550)-1)</f>
        <v/>
      </c>
      <c r="AV550" s="262">
        <f t="shared" si="48"/>
        <v>0</v>
      </c>
    </row>
    <row r="551" spans="26:48" ht="15" customHeight="1" x14ac:dyDescent="0.2">
      <c r="Z551" s="240" t="str">
        <f>Shares!A551</f>
        <v/>
      </c>
      <c r="AA551" s="240" t="str">
        <f>Shares!B551</f>
        <v/>
      </c>
      <c r="AB551" s="240" t="str">
        <f>Shares!C551</f>
        <v/>
      </c>
      <c r="AC551" s="240" t="str">
        <f>Shares!D551</f>
        <v/>
      </c>
      <c r="AD551" s="240">
        <f>IF($Z551="",0,Shares!E551)</f>
        <v>0</v>
      </c>
      <c r="AE551" s="262">
        <f>IF($Z551="",0,Shares!K551*Shares!J551)</f>
        <v>0</v>
      </c>
      <c r="AF551" s="263">
        <f t="shared" si="47"/>
        <v>0</v>
      </c>
      <c r="AG551" s="262">
        <f>IF($Z551="",0,Shares!M551)</f>
        <v>0</v>
      </c>
      <c r="AH551" s="263">
        <f>IF($Z551="",0,Shares!N551)</f>
        <v>0</v>
      </c>
      <c r="AI551" s="240" t="str">
        <f>IF($Z551="","",RANK(AE551,$AE$2:$AE$1001)+COUNTIF($AE$2:AE551,AE551)-1)</f>
        <v/>
      </c>
      <c r="AJ551" s="240" t="str">
        <f>IF($AD551&lt;0,COUNT($AJ$1:AJ550)+1,"")</f>
        <v/>
      </c>
      <c r="AL551" s="240" t="str">
        <f>'All Ticker P&amp;L'!A551</f>
        <v/>
      </c>
      <c r="AM551" s="240" t="str">
        <f>'All Ticker P&amp;L'!B551</f>
        <v/>
      </c>
      <c r="AN551" s="240" t="str">
        <f>'All Ticker P&amp;L'!C551</f>
        <v/>
      </c>
      <c r="AO551" s="240" t="str">
        <f>'All Ticker P&amp;L'!D551</f>
        <v/>
      </c>
      <c r="AP551" s="240">
        <f>IF($AL551="",0,'All Ticker P&amp;L'!E551)</f>
        <v>0</v>
      </c>
      <c r="AQ551" s="262">
        <f>IF($AL551="",0,'All Ticker P&amp;L'!J551*'All Ticker P&amp;L'!I551)</f>
        <v>0</v>
      </c>
      <c r="AR551" s="262">
        <f>IF($AL551="",0,'All Ticker P&amp;L'!L551)</f>
        <v>0</v>
      </c>
      <c r="AS551" s="263">
        <f>IF($AL551="",0,'All Ticker P&amp;L'!M551)</f>
        <v>0</v>
      </c>
      <c r="AT551" s="240" t="str">
        <f>IF($AL551="","",RANK(AR551,$AR$2:$AR$1001)+COUNTIF($AR$2:AR551,AR551)-1)</f>
        <v/>
      </c>
      <c r="AU551" s="240" t="str">
        <f>IF($AL551="","",RANK(AV551,$AV$2:$AV$1001)+COUNTIF($AV$2:AV551,AV551)-1)</f>
        <v/>
      </c>
      <c r="AV551" s="262">
        <f t="shared" si="48"/>
        <v>0</v>
      </c>
    </row>
    <row r="552" spans="26:48" ht="15" customHeight="1" x14ac:dyDescent="0.2">
      <c r="Z552" s="240" t="str">
        <f>Shares!A552</f>
        <v/>
      </c>
      <c r="AA552" s="240" t="str">
        <f>Shares!B552</f>
        <v/>
      </c>
      <c r="AB552" s="240" t="str">
        <f>Shares!C552</f>
        <v/>
      </c>
      <c r="AC552" s="240" t="str">
        <f>Shares!D552</f>
        <v/>
      </c>
      <c r="AD552" s="240">
        <f>IF($Z552="",0,Shares!E552)</f>
        <v>0</v>
      </c>
      <c r="AE552" s="262">
        <f>IF($Z552="",0,Shares!K552*Shares!J552)</f>
        <v>0</v>
      </c>
      <c r="AF552" s="263">
        <f t="shared" si="47"/>
        <v>0</v>
      </c>
      <c r="AG552" s="262">
        <f>IF($Z552="",0,Shares!M552)</f>
        <v>0</v>
      </c>
      <c r="AH552" s="263">
        <f>IF($Z552="",0,Shares!N552)</f>
        <v>0</v>
      </c>
      <c r="AI552" s="240" t="str">
        <f>IF($Z552="","",RANK(AE552,$AE$2:$AE$1001)+COUNTIF($AE$2:AE552,AE552)-1)</f>
        <v/>
      </c>
      <c r="AJ552" s="240" t="str">
        <f>IF($AD552&lt;0,COUNT($AJ$1:AJ551)+1,"")</f>
        <v/>
      </c>
      <c r="AL552" s="240" t="str">
        <f>'All Ticker P&amp;L'!A552</f>
        <v/>
      </c>
      <c r="AM552" s="240" t="str">
        <f>'All Ticker P&amp;L'!B552</f>
        <v/>
      </c>
      <c r="AN552" s="240" t="str">
        <f>'All Ticker P&amp;L'!C552</f>
        <v/>
      </c>
      <c r="AO552" s="240" t="str">
        <f>'All Ticker P&amp;L'!D552</f>
        <v/>
      </c>
      <c r="AP552" s="240">
        <f>IF($AL552="",0,'All Ticker P&amp;L'!E552)</f>
        <v>0</v>
      </c>
      <c r="AQ552" s="262">
        <f>IF($AL552="",0,'All Ticker P&amp;L'!J552*'All Ticker P&amp;L'!I552)</f>
        <v>0</v>
      </c>
      <c r="AR552" s="262">
        <f>IF($AL552="",0,'All Ticker P&amp;L'!L552)</f>
        <v>0</v>
      </c>
      <c r="AS552" s="263">
        <f>IF($AL552="",0,'All Ticker P&amp;L'!M552)</f>
        <v>0</v>
      </c>
      <c r="AT552" s="240" t="str">
        <f>IF($AL552="","",RANK(AR552,$AR$2:$AR$1001)+COUNTIF($AR$2:AR552,AR552)-1)</f>
        <v/>
      </c>
      <c r="AU552" s="240" t="str">
        <f>IF($AL552="","",RANK(AV552,$AV$2:$AV$1001)+COUNTIF($AV$2:AV552,AV552)-1)</f>
        <v/>
      </c>
      <c r="AV552" s="262">
        <f t="shared" si="48"/>
        <v>0</v>
      </c>
    </row>
    <row r="553" spans="26:48" ht="15" customHeight="1" x14ac:dyDescent="0.2">
      <c r="Z553" s="240" t="str">
        <f>Shares!A553</f>
        <v/>
      </c>
      <c r="AA553" s="240" t="str">
        <f>Shares!B553</f>
        <v/>
      </c>
      <c r="AB553" s="240" t="str">
        <f>Shares!C553</f>
        <v/>
      </c>
      <c r="AC553" s="240" t="str">
        <f>Shares!D553</f>
        <v/>
      </c>
      <c r="AD553" s="240">
        <f>IF($Z553="",0,Shares!E553)</f>
        <v>0</v>
      </c>
      <c r="AE553" s="262">
        <f>IF($Z553="",0,Shares!K553*Shares!J553)</f>
        <v>0</v>
      </c>
      <c r="AF553" s="263">
        <f t="shared" si="47"/>
        <v>0</v>
      </c>
      <c r="AG553" s="262">
        <f>IF($Z553="",0,Shares!M553)</f>
        <v>0</v>
      </c>
      <c r="AH553" s="263">
        <f>IF($Z553="",0,Shares!N553)</f>
        <v>0</v>
      </c>
      <c r="AI553" s="240" t="str">
        <f>IF($Z553="","",RANK(AE553,$AE$2:$AE$1001)+COUNTIF($AE$2:AE553,AE553)-1)</f>
        <v/>
      </c>
      <c r="AJ553" s="240" t="str">
        <f>IF($AD553&lt;0,COUNT($AJ$1:AJ552)+1,"")</f>
        <v/>
      </c>
      <c r="AL553" s="240" t="str">
        <f>'All Ticker P&amp;L'!A553</f>
        <v/>
      </c>
      <c r="AM553" s="240" t="str">
        <f>'All Ticker P&amp;L'!B553</f>
        <v/>
      </c>
      <c r="AN553" s="240" t="str">
        <f>'All Ticker P&amp;L'!C553</f>
        <v/>
      </c>
      <c r="AO553" s="240" t="str">
        <f>'All Ticker P&amp;L'!D553</f>
        <v/>
      </c>
      <c r="AP553" s="240">
        <f>IF($AL553="",0,'All Ticker P&amp;L'!E553)</f>
        <v>0</v>
      </c>
      <c r="AQ553" s="262">
        <f>IF($AL553="",0,'All Ticker P&amp;L'!J553*'All Ticker P&amp;L'!I553)</f>
        <v>0</v>
      </c>
      <c r="AR553" s="262">
        <f>IF($AL553="",0,'All Ticker P&amp;L'!L553)</f>
        <v>0</v>
      </c>
      <c r="AS553" s="263">
        <f>IF($AL553="",0,'All Ticker P&amp;L'!M553)</f>
        <v>0</v>
      </c>
      <c r="AT553" s="240" t="str">
        <f>IF($AL553="","",RANK(AR553,$AR$2:$AR$1001)+COUNTIF($AR$2:AR553,AR553)-1)</f>
        <v/>
      </c>
      <c r="AU553" s="240" t="str">
        <f>IF($AL553="","",RANK(AV553,$AV$2:$AV$1001)+COUNTIF($AV$2:AV553,AV553)-1)</f>
        <v/>
      </c>
      <c r="AV553" s="262">
        <f t="shared" si="48"/>
        <v>0</v>
      </c>
    </row>
    <row r="554" spans="26:48" ht="15" customHeight="1" x14ac:dyDescent="0.2">
      <c r="Z554" s="240" t="str">
        <f>Shares!A554</f>
        <v/>
      </c>
      <c r="AA554" s="240" t="str">
        <f>Shares!B554</f>
        <v/>
      </c>
      <c r="AB554" s="240" t="str">
        <f>Shares!C554</f>
        <v/>
      </c>
      <c r="AC554" s="240" t="str">
        <f>Shares!D554</f>
        <v/>
      </c>
      <c r="AD554" s="240">
        <f>IF($Z554="",0,Shares!E554)</f>
        <v>0</v>
      </c>
      <c r="AE554" s="262">
        <f>IF($Z554="",0,Shares!K554*Shares!J554)</f>
        <v>0</v>
      </c>
      <c r="AF554" s="263">
        <f t="shared" si="47"/>
        <v>0</v>
      </c>
      <c r="AG554" s="262">
        <f>IF($Z554="",0,Shares!M554)</f>
        <v>0</v>
      </c>
      <c r="AH554" s="263">
        <f>IF($Z554="",0,Shares!N554)</f>
        <v>0</v>
      </c>
      <c r="AI554" s="240" t="str">
        <f>IF($Z554="","",RANK(AE554,$AE$2:$AE$1001)+COUNTIF($AE$2:AE554,AE554)-1)</f>
        <v/>
      </c>
      <c r="AJ554" s="240" t="str">
        <f>IF($AD554&lt;0,COUNT($AJ$1:AJ553)+1,"")</f>
        <v/>
      </c>
      <c r="AL554" s="240" t="str">
        <f>'All Ticker P&amp;L'!A554</f>
        <v/>
      </c>
      <c r="AM554" s="240" t="str">
        <f>'All Ticker P&amp;L'!B554</f>
        <v/>
      </c>
      <c r="AN554" s="240" t="str">
        <f>'All Ticker P&amp;L'!C554</f>
        <v/>
      </c>
      <c r="AO554" s="240" t="str">
        <f>'All Ticker P&amp;L'!D554</f>
        <v/>
      </c>
      <c r="AP554" s="240">
        <f>IF($AL554="",0,'All Ticker P&amp;L'!E554)</f>
        <v>0</v>
      </c>
      <c r="AQ554" s="262">
        <f>IF($AL554="",0,'All Ticker P&amp;L'!J554*'All Ticker P&amp;L'!I554)</f>
        <v>0</v>
      </c>
      <c r="AR554" s="262">
        <f>IF($AL554="",0,'All Ticker P&amp;L'!L554)</f>
        <v>0</v>
      </c>
      <c r="AS554" s="263">
        <f>IF($AL554="",0,'All Ticker P&amp;L'!M554)</f>
        <v>0</v>
      </c>
      <c r="AT554" s="240" t="str">
        <f>IF($AL554="","",RANK(AR554,$AR$2:$AR$1001)+COUNTIF($AR$2:AR554,AR554)-1)</f>
        <v/>
      </c>
      <c r="AU554" s="240" t="str">
        <f>IF($AL554="","",RANK(AV554,$AV$2:$AV$1001)+COUNTIF($AV$2:AV554,AV554)-1)</f>
        <v/>
      </c>
      <c r="AV554" s="262">
        <f t="shared" si="48"/>
        <v>0</v>
      </c>
    </row>
    <row r="555" spans="26:48" ht="15" customHeight="1" x14ac:dyDescent="0.2">
      <c r="Z555" s="240" t="str">
        <f>Shares!A555</f>
        <v/>
      </c>
      <c r="AA555" s="240" t="str">
        <f>Shares!B555</f>
        <v/>
      </c>
      <c r="AB555" s="240" t="str">
        <f>Shares!C555</f>
        <v/>
      </c>
      <c r="AC555" s="240" t="str">
        <f>Shares!D555</f>
        <v/>
      </c>
      <c r="AD555" s="240">
        <f>IF($Z555="",0,Shares!E555)</f>
        <v>0</v>
      </c>
      <c r="AE555" s="262">
        <f>IF($Z555="",0,Shares!K555*Shares!J555)</f>
        <v>0</v>
      </c>
      <c r="AF555" s="263">
        <f t="shared" si="47"/>
        <v>0</v>
      </c>
      <c r="AG555" s="262">
        <f>IF($Z555="",0,Shares!M555)</f>
        <v>0</v>
      </c>
      <c r="AH555" s="263">
        <f>IF($Z555="",0,Shares!N555)</f>
        <v>0</v>
      </c>
      <c r="AI555" s="240" t="str">
        <f>IF($Z555="","",RANK(AE555,$AE$2:$AE$1001)+COUNTIF($AE$2:AE555,AE555)-1)</f>
        <v/>
      </c>
      <c r="AJ555" s="240" t="str">
        <f>IF($AD555&lt;0,COUNT($AJ$1:AJ554)+1,"")</f>
        <v/>
      </c>
      <c r="AL555" s="240" t="str">
        <f>'All Ticker P&amp;L'!A555</f>
        <v/>
      </c>
      <c r="AM555" s="240" t="str">
        <f>'All Ticker P&amp;L'!B555</f>
        <v/>
      </c>
      <c r="AN555" s="240" t="str">
        <f>'All Ticker P&amp;L'!C555</f>
        <v/>
      </c>
      <c r="AO555" s="240" t="str">
        <f>'All Ticker P&amp;L'!D555</f>
        <v/>
      </c>
      <c r="AP555" s="240">
        <f>IF($AL555="",0,'All Ticker P&amp;L'!E555)</f>
        <v>0</v>
      </c>
      <c r="AQ555" s="262">
        <f>IF($AL555="",0,'All Ticker P&amp;L'!J555*'All Ticker P&amp;L'!I555)</f>
        <v>0</v>
      </c>
      <c r="AR555" s="262">
        <f>IF($AL555="",0,'All Ticker P&amp;L'!L555)</f>
        <v>0</v>
      </c>
      <c r="AS555" s="263">
        <f>IF($AL555="",0,'All Ticker P&amp;L'!M555)</f>
        <v>0</v>
      </c>
      <c r="AT555" s="240" t="str">
        <f>IF($AL555="","",RANK(AR555,$AR$2:$AR$1001)+COUNTIF($AR$2:AR555,AR555)-1)</f>
        <v/>
      </c>
      <c r="AU555" s="240" t="str">
        <f>IF($AL555="","",RANK(AV555,$AV$2:$AV$1001)+COUNTIF($AV$2:AV555,AV555)-1)</f>
        <v/>
      </c>
      <c r="AV555" s="262">
        <f t="shared" si="48"/>
        <v>0</v>
      </c>
    </row>
    <row r="556" spans="26:48" ht="15" customHeight="1" x14ac:dyDescent="0.2">
      <c r="Z556" s="240" t="str">
        <f>Shares!A556</f>
        <v/>
      </c>
      <c r="AA556" s="240" t="str">
        <f>Shares!B556</f>
        <v/>
      </c>
      <c r="AB556" s="240" t="str">
        <f>Shares!C556</f>
        <v/>
      </c>
      <c r="AC556" s="240" t="str">
        <f>Shares!D556</f>
        <v/>
      </c>
      <c r="AD556" s="240">
        <f>IF($Z556="",0,Shares!E556)</f>
        <v>0</v>
      </c>
      <c r="AE556" s="262">
        <f>IF($Z556="",0,Shares!K556*Shares!J556)</f>
        <v>0</v>
      </c>
      <c r="AF556" s="263">
        <f t="shared" si="47"/>
        <v>0</v>
      </c>
      <c r="AG556" s="262">
        <f>IF($Z556="",0,Shares!M556)</f>
        <v>0</v>
      </c>
      <c r="AH556" s="263">
        <f>IF($Z556="",0,Shares!N556)</f>
        <v>0</v>
      </c>
      <c r="AI556" s="240" t="str">
        <f>IF($Z556="","",RANK(AE556,$AE$2:$AE$1001)+COUNTIF($AE$2:AE556,AE556)-1)</f>
        <v/>
      </c>
      <c r="AJ556" s="240" t="str">
        <f>IF($AD556&lt;0,COUNT($AJ$1:AJ555)+1,"")</f>
        <v/>
      </c>
      <c r="AL556" s="240" t="str">
        <f>'All Ticker P&amp;L'!A556</f>
        <v/>
      </c>
      <c r="AM556" s="240" t="str">
        <f>'All Ticker P&amp;L'!B556</f>
        <v/>
      </c>
      <c r="AN556" s="240" t="str">
        <f>'All Ticker P&amp;L'!C556</f>
        <v/>
      </c>
      <c r="AO556" s="240" t="str">
        <f>'All Ticker P&amp;L'!D556</f>
        <v/>
      </c>
      <c r="AP556" s="240">
        <f>IF($AL556="",0,'All Ticker P&amp;L'!E556)</f>
        <v>0</v>
      </c>
      <c r="AQ556" s="262">
        <f>IF($AL556="",0,'All Ticker P&amp;L'!J556*'All Ticker P&amp;L'!I556)</f>
        <v>0</v>
      </c>
      <c r="AR556" s="262">
        <f>IF($AL556="",0,'All Ticker P&amp;L'!L556)</f>
        <v>0</v>
      </c>
      <c r="AS556" s="263">
        <f>IF($AL556="",0,'All Ticker P&amp;L'!M556)</f>
        <v>0</v>
      </c>
      <c r="AT556" s="240" t="str">
        <f>IF($AL556="","",RANK(AR556,$AR$2:$AR$1001)+COUNTIF($AR$2:AR556,AR556)-1)</f>
        <v/>
      </c>
      <c r="AU556" s="240" t="str">
        <f>IF($AL556="","",RANK(AV556,$AV$2:$AV$1001)+COUNTIF($AV$2:AV556,AV556)-1)</f>
        <v/>
      </c>
      <c r="AV556" s="262">
        <f t="shared" si="48"/>
        <v>0</v>
      </c>
    </row>
    <row r="557" spans="26:48" ht="15" customHeight="1" x14ac:dyDescent="0.2">
      <c r="Z557" s="240" t="str">
        <f>Shares!A557</f>
        <v/>
      </c>
      <c r="AA557" s="240" t="str">
        <f>Shares!B557</f>
        <v/>
      </c>
      <c r="AB557" s="240" t="str">
        <f>Shares!C557</f>
        <v/>
      </c>
      <c r="AC557" s="240" t="str">
        <f>Shares!D557</f>
        <v/>
      </c>
      <c r="AD557" s="240">
        <f>IF($Z557="",0,Shares!E557)</f>
        <v>0</v>
      </c>
      <c r="AE557" s="262">
        <f>IF($Z557="",0,Shares!K557*Shares!J557)</f>
        <v>0</v>
      </c>
      <c r="AF557" s="263">
        <f t="shared" si="47"/>
        <v>0</v>
      </c>
      <c r="AG557" s="262">
        <f>IF($Z557="",0,Shares!M557)</f>
        <v>0</v>
      </c>
      <c r="AH557" s="263">
        <f>IF($Z557="",0,Shares!N557)</f>
        <v>0</v>
      </c>
      <c r="AI557" s="240" t="str">
        <f>IF($Z557="","",RANK(AE557,$AE$2:$AE$1001)+COUNTIF($AE$2:AE557,AE557)-1)</f>
        <v/>
      </c>
      <c r="AJ557" s="240" t="str">
        <f>IF($AD557&lt;0,COUNT($AJ$1:AJ556)+1,"")</f>
        <v/>
      </c>
      <c r="AL557" s="240" t="str">
        <f>'All Ticker P&amp;L'!A557</f>
        <v/>
      </c>
      <c r="AM557" s="240" t="str">
        <f>'All Ticker P&amp;L'!B557</f>
        <v/>
      </c>
      <c r="AN557" s="240" t="str">
        <f>'All Ticker P&amp;L'!C557</f>
        <v/>
      </c>
      <c r="AO557" s="240" t="str">
        <f>'All Ticker P&amp;L'!D557</f>
        <v/>
      </c>
      <c r="AP557" s="240">
        <f>IF($AL557="",0,'All Ticker P&amp;L'!E557)</f>
        <v>0</v>
      </c>
      <c r="AQ557" s="262">
        <f>IF($AL557="",0,'All Ticker P&amp;L'!J557*'All Ticker P&amp;L'!I557)</f>
        <v>0</v>
      </c>
      <c r="AR557" s="262">
        <f>IF($AL557="",0,'All Ticker P&amp;L'!L557)</f>
        <v>0</v>
      </c>
      <c r="AS557" s="263">
        <f>IF($AL557="",0,'All Ticker P&amp;L'!M557)</f>
        <v>0</v>
      </c>
      <c r="AT557" s="240" t="str">
        <f>IF($AL557="","",RANK(AR557,$AR$2:$AR$1001)+COUNTIF($AR$2:AR557,AR557)-1)</f>
        <v/>
      </c>
      <c r="AU557" s="240" t="str">
        <f>IF($AL557="","",RANK(AV557,$AV$2:$AV$1001)+COUNTIF($AV$2:AV557,AV557)-1)</f>
        <v/>
      </c>
      <c r="AV557" s="262">
        <f t="shared" si="48"/>
        <v>0</v>
      </c>
    </row>
    <row r="558" spans="26:48" ht="15" customHeight="1" x14ac:dyDescent="0.2">
      <c r="Z558" s="240" t="str">
        <f>Shares!A558</f>
        <v/>
      </c>
      <c r="AA558" s="240" t="str">
        <f>Shares!B558</f>
        <v/>
      </c>
      <c r="AB558" s="240" t="str">
        <f>Shares!C558</f>
        <v/>
      </c>
      <c r="AC558" s="240" t="str">
        <f>Shares!D558</f>
        <v/>
      </c>
      <c r="AD558" s="240">
        <f>IF($Z558="",0,Shares!E558)</f>
        <v>0</v>
      </c>
      <c r="AE558" s="262">
        <f>IF($Z558="",0,Shares!K558*Shares!J558)</f>
        <v>0</v>
      </c>
      <c r="AF558" s="263">
        <f t="shared" si="47"/>
        <v>0</v>
      </c>
      <c r="AG558" s="262">
        <f>IF($Z558="",0,Shares!M558)</f>
        <v>0</v>
      </c>
      <c r="AH558" s="263">
        <f>IF($Z558="",0,Shares!N558)</f>
        <v>0</v>
      </c>
      <c r="AI558" s="240" t="str">
        <f>IF($Z558="","",RANK(AE558,$AE$2:$AE$1001)+COUNTIF($AE$2:AE558,AE558)-1)</f>
        <v/>
      </c>
      <c r="AJ558" s="240" t="str">
        <f>IF($AD558&lt;0,COUNT($AJ$1:AJ557)+1,"")</f>
        <v/>
      </c>
      <c r="AL558" s="240" t="str">
        <f>'All Ticker P&amp;L'!A558</f>
        <v/>
      </c>
      <c r="AM558" s="240" t="str">
        <f>'All Ticker P&amp;L'!B558</f>
        <v/>
      </c>
      <c r="AN558" s="240" t="str">
        <f>'All Ticker P&amp;L'!C558</f>
        <v/>
      </c>
      <c r="AO558" s="240" t="str">
        <f>'All Ticker P&amp;L'!D558</f>
        <v/>
      </c>
      <c r="AP558" s="240">
        <f>IF($AL558="",0,'All Ticker P&amp;L'!E558)</f>
        <v>0</v>
      </c>
      <c r="AQ558" s="262">
        <f>IF($AL558="",0,'All Ticker P&amp;L'!J558*'All Ticker P&amp;L'!I558)</f>
        <v>0</v>
      </c>
      <c r="AR558" s="262">
        <f>IF($AL558="",0,'All Ticker P&amp;L'!L558)</f>
        <v>0</v>
      </c>
      <c r="AS558" s="263">
        <f>IF($AL558="",0,'All Ticker P&amp;L'!M558)</f>
        <v>0</v>
      </c>
      <c r="AT558" s="240" t="str">
        <f>IF($AL558="","",RANK(AR558,$AR$2:$AR$1001)+COUNTIF($AR$2:AR558,AR558)-1)</f>
        <v/>
      </c>
      <c r="AU558" s="240" t="str">
        <f>IF($AL558="","",RANK(AV558,$AV$2:$AV$1001)+COUNTIF($AV$2:AV558,AV558)-1)</f>
        <v/>
      </c>
      <c r="AV558" s="262">
        <f t="shared" si="48"/>
        <v>0</v>
      </c>
    </row>
    <row r="559" spans="26:48" ht="15" customHeight="1" x14ac:dyDescent="0.2">
      <c r="Z559" s="240" t="str">
        <f>Shares!A559</f>
        <v/>
      </c>
      <c r="AA559" s="240" t="str">
        <f>Shares!B559</f>
        <v/>
      </c>
      <c r="AB559" s="240" t="str">
        <f>Shares!C559</f>
        <v/>
      </c>
      <c r="AC559" s="240" t="str">
        <f>Shares!D559</f>
        <v/>
      </c>
      <c r="AD559" s="240">
        <f>IF($Z559="",0,Shares!E559)</f>
        <v>0</v>
      </c>
      <c r="AE559" s="262">
        <f>IF($Z559="",0,Shares!K559*Shares!J559)</f>
        <v>0</v>
      </c>
      <c r="AF559" s="263">
        <f t="shared" si="47"/>
        <v>0</v>
      </c>
      <c r="AG559" s="262">
        <f>IF($Z559="",0,Shares!M559)</f>
        <v>0</v>
      </c>
      <c r="AH559" s="263">
        <f>IF($Z559="",0,Shares!N559)</f>
        <v>0</v>
      </c>
      <c r="AI559" s="240" t="str">
        <f>IF($Z559="","",RANK(AE559,$AE$2:$AE$1001)+COUNTIF($AE$2:AE559,AE559)-1)</f>
        <v/>
      </c>
      <c r="AJ559" s="240" t="str">
        <f>IF($AD559&lt;0,COUNT($AJ$1:AJ558)+1,"")</f>
        <v/>
      </c>
      <c r="AL559" s="240" t="str">
        <f>'All Ticker P&amp;L'!A559</f>
        <v/>
      </c>
      <c r="AM559" s="240" t="str">
        <f>'All Ticker P&amp;L'!B559</f>
        <v/>
      </c>
      <c r="AN559" s="240" t="str">
        <f>'All Ticker P&amp;L'!C559</f>
        <v/>
      </c>
      <c r="AO559" s="240" t="str">
        <f>'All Ticker P&amp;L'!D559</f>
        <v/>
      </c>
      <c r="AP559" s="240">
        <f>IF($AL559="",0,'All Ticker P&amp;L'!E559)</f>
        <v>0</v>
      </c>
      <c r="AQ559" s="262">
        <f>IF($AL559="",0,'All Ticker P&amp;L'!J559*'All Ticker P&amp;L'!I559)</f>
        <v>0</v>
      </c>
      <c r="AR559" s="262">
        <f>IF($AL559="",0,'All Ticker P&amp;L'!L559)</f>
        <v>0</v>
      </c>
      <c r="AS559" s="263">
        <f>IF($AL559="",0,'All Ticker P&amp;L'!M559)</f>
        <v>0</v>
      </c>
      <c r="AT559" s="240" t="str">
        <f>IF($AL559="","",RANK(AR559,$AR$2:$AR$1001)+COUNTIF($AR$2:AR559,AR559)-1)</f>
        <v/>
      </c>
      <c r="AU559" s="240" t="str">
        <f>IF($AL559="","",RANK(AV559,$AV$2:$AV$1001)+COUNTIF($AV$2:AV559,AV559)-1)</f>
        <v/>
      </c>
      <c r="AV559" s="262">
        <f t="shared" si="48"/>
        <v>0</v>
      </c>
    </row>
    <row r="560" spans="26:48" ht="15" customHeight="1" x14ac:dyDescent="0.2">
      <c r="Z560" s="240" t="str">
        <f>Shares!A560</f>
        <v/>
      </c>
      <c r="AA560" s="240" t="str">
        <f>Shares!B560</f>
        <v/>
      </c>
      <c r="AB560" s="240" t="str">
        <f>Shares!C560</f>
        <v/>
      </c>
      <c r="AC560" s="240" t="str">
        <f>Shares!D560</f>
        <v/>
      </c>
      <c r="AD560" s="240">
        <f>IF($Z560="",0,Shares!E560)</f>
        <v>0</v>
      </c>
      <c r="AE560" s="262">
        <f>IF($Z560="",0,Shares!K560*Shares!J560)</f>
        <v>0</v>
      </c>
      <c r="AF560" s="263">
        <f t="shared" si="47"/>
        <v>0</v>
      </c>
      <c r="AG560" s="262">
        <f>IF($Z560="",0,Shares!M560)</f>
        <v>0</v>
      </c>
      <c r="AH560" s="263">
        <f>IF($Z560="",0,Shares!N560)</f>
        <v>0</v>
      </c>
      <c r="AI560" s="240" t="str">
        <f>IF($Z560="","",RANK(AE560,$AE$2:$AE$1001)+COUNTIF($AE$2:AE560,AE560)-1)</f>
        <v/>
      </c>
      <c r="AJ560" s="240" t="str">
        <f>IF($AD560&lt;0,COUNT($AJ$1:AJ559)+1,"")</f>
        <v/>
      </c>
      <c r="AL560" s="240" t="str">
        <f>'All Ticker P&amp;L'!A560</f>
        <v/>
      </c>
      <c r="AM560" s="240" t="str">
        <f>'All Ticker P&amp;L'!B560</f>
        <v/>
      </c>
      <c r="AN560" s="240" t="str">
        <f>'All Ticker P&amp;L'!C560</f>
        <v/>
      </c>
      <c r="AO560" s="240" t="str">
        <f>'All Ticker P&amp;L'!D560</f>
        <v/>
      </c>
      <c r="AP560" s="240">
        <f>IF($AL560="",0,'All Ticker P&amp;L'!E560)</f>
        <v>0</v>
      </c>
      <c r="AQ560" s="262">
        <f>IF($AL560="",0,'All Ticker P&amp;L'!J560*'All Ticker P&amp;L'!I560)</f>
        <v>0</v>
      </c>
      <c r="AR560" s="262">
        <f>IF($AL560="",0,'All Ticker P&amp;L'!L560)</f>
        <v>0</v>
      </c>
      <c r="AS560" s="263">
        <f>IF($AL560="",0,'All Ticker P&amp;L'!M560)</f>
        <v>0</v>
      </c>
      <c r="AT560" s="240" t="str">
        <f>IF($AL560="","",RANK(AR560,$AR$2:$AR$1001)+COUNTIF($AR$2:AR560,AR560)-1)</f>
        <v/>
      </c>
      <c r="AU560" s="240" t="str">
        <f>IF($AL560="","",RANK(AV560,$AV$2:$AV$1001)+COUNTIF($AV$2:AV560,AV560)-1)</f>
        <v/>
      </c>
      <c r="AV560" s="262">
        <f t="shared" si="48"/>
        <v>0</v>
      </c>
    </row>
    <row r="561" spans="26:48" ht="15" customHeight="1" x14ac:dyDescent="0.2">
      <c r="Z561" s="240" t="str">
        <f>Shares!A561</f>
        <v/>
      </c>
      <c r="AA561" s="240" t="str">
        <f>Shares!B561</f>
        <v/>
      </c>
      <c r="AB561" s="240" t="str">
        <f>Shares!C561</f>
        <v/>
      </c>
      <c r="AC561" s="240" t="str">
        <f>Shares!D561</f>
        <v/>
      </c>
      <c r="AD561" s="240">
        <f>IF($Z561="",0,Shares!E561)</f>
        <v>0</v>
      </c>
      <c r="AE561" s="262">
        <f>IF($Z561="",0,Shares!K561*Shares!J561)</f>
        <v>0</v>
      </c>
      <c r="AF561" s="263">
        <f t="shared" si="47"/>
        <v>0</v>
      </c>
      <c r="AG561" s="262">
        <f>IF($Z561="",0,Shares!M561)</f>
        <v>0</v>
      </c>
      <c r="AH561" s="263">
        <f>IF($Z561="",0,Shares!N561)</f>
        <v>0</v>
      </c>
      <c r="AI561" s="240" t="str">
        <f>IF($Z561="","",RANK(AE561,$AE$2:$AE$1001)+COUNTIF($AE$2:AE561,AE561)-1)</f>
        <v/>
      </c>
      <c r="AJ561" s="240" t="str">
        <f>IF($AD561&lt;0,COUNT($AJ$1:AJ560)+1,"")</f>
        <v/>
      </c>
      <c r="AL561" s="240" t="str">
        <f>'All Ticker P&amp;L'!A561</f>
        <v/>
      </c>
      <c r="AM561" s="240" t="str">
        <f>'All Ticker P&amp;L'!B561</f>
        <v/>
      </c>
      <c r="AN561" s="240" t="str">
        <f>'All Ticker P&amp;L'!C561</f>
        <v/>
      </c>
      <c r="AO561" s="240" t="str">
        <f>'All Ticker P&amp;L'!D561</f>
        <v/>
      </c>
      <c r="AP561" s="240">
        <f>IF($AL561="",0,'All Ticker P&amp;L'!E561)</f>
        <v>0</v>
      </c>
      <c r="AQ561" s="262">
        <f>IF($AL561="",0,'All Ticker P&amp;L'!J561*'All Ticker P&amp;L'!I561)</f>
        <v>0</v>
      </c>
      <c r="AR561" s="262">
        <f>IF($AL561="",0,'All Ticker P&amp;L'!L561)</f>
        <v>0</v>
      </c>
      <c r="AS561" s="263">
        <f>IF($AL561="",0,'All Ticker P&amp;L'!M561)</f>
        <v>0</v>
      </c>
      <c r="AT561" s="240" t="str">
        <f>IF($AL561="","",RANK(AR561,$AR$2:$AR$1001)+COUNTIF($AR$2:AR561,AR561)-1)</f>
        <v/>
      </c>
      <c r="AU561" s="240" t="str">
        <f>IF($AL561="","",RANK(AV561,$AV$2:$AV$1001)+COUNTIF($AV$2:AV561,AV561)-1)</f>
        <v/>
      </c>
      <c r="AV561" s="262">
        <f t="shared" si="48"/>
        <v>0</v>
      </c>
    </row>
    <row r="562" spans="26:48" ht="15" customHeight="1" x14ac:dyDescent="0.2">
      <c r="Z562" s="240" t="str">
        <f>Shares!A562</f>
        <v/>
      </c>
      <c r="AA562" s="240" t="str">
        <f>Shares!B562</f>
        <v/>
      </c>
      <c r="AB562" s="240" t="str">
        <f>Shares!C562</f>
        <v/>
      </c>
      <c r="AC562" s="240" t="str">
        <f>Shares!D562</f>
        <v/>
      </c>
      <c r="AD562" s="240">
        <f>IF($Z562="",0,Shares!E562)</f>
        <v>0</v>
      </c>
      <c r="AE562" s="262">
        <f>IF($Z562="",0,Shares!K562*Shares!J562)</f>
        <v>0</v>
      </c>
      <c r="AF562" s="263">
        <f t="shared" si="47"/>
        <v>0</v>
      </c>
      <c r="AG562" s="262">
        <f>IF($Z562="",0,Shares!M562)</f>
        <v>0</v>
      </c>
      <c r="AH562" s="263">
        <f>IF($Z562="",0,Shares!N562)</f>
        <v>0</v>
      </c>
      <c r="AI562" s="240" t="str">
        <f>IF($Z562="","",RANK(AE562,$AE$2:$AE$1001)+COUNTIF($AE$2:AE562,AE562)-1)</f>
        <v/>
      </c>
      <c r="AJ562" s="240" t="str">
        <f>IF($AD562&lt;0,COUNT($AJ$1:AJ561)+1,"")</f>
        <v/>
      </c>
      <c r="AL562" s="240" t="str">
        <f>'All Ticker P&amp;L'!A562</f>
        <v/>
      </c>
      <c r="AM562" s="240" t="str">
        <f>'All Ticker P&amp;L'!B562</f>
        <v/>
      </c>
      <c r="AN562" s="240" t="str">
        <f>'All Ticker P&amp;L'!C562</f>
        <v/>
      </c>
      <c r="AO562" s="240" t="str">
        <f>'All Ticker P&amp;L'!D562</f>
        <v/>
      </c>
      <c r="AP562" s="240">
        <f>IF($AL562="",0,'All Ticker P&amp;L'!E562)</f>
        <v>0</v>
      </c>
      <c r="AQ562" s="262">
        <f>IF($AL562="",0,'All Ticker P&amp;L'!J562*'All Ticker P&amp;L'!I562)</f>
        <v>0</v>
      </c>
      <c r="AR562" s="262">
        <f>IF($AL562="",0,'All Ticker P&amp;L'!L562)</f>
        <v>0</v>
      </c>
      <c r="AS562" s="263">
        <f>IF($AL562="",0,'All Ticker P&amp;L'!M562)</f>
        <v>0</v>
      </c>
      <c r="AT562" s="240" t="str">
        <f>IF($AL562="","",RANK(AR562,$AR$2:$AR$1001)+COUNTIF($AR$2:AR562,AR562)-1)</f>
        <v/>
      </c>
      <c r="AU562" s="240" t="str">
        <f>IF($AL562="","",RANK(AV562,$AV$2:$AV$1001)+COUNTIF($AV$2:AV562,AV562)-1)</f>
        <v/>
      </c>
      <c r="AV562" s="262">
        <f t="shared" si="48"/>
        <v>0</v>
      </c>
    </row>
    <row r="563" spans="26:48" ht="15" customHeight="1" x14ac:dyDescent="0.2">
      <c r="Z563" s="240" t="str">
        <f>Shares!A563</f>
        <v/>
      </c>
      <c r="AA563" s="240" t="str">
        <f>Shares!B563</f>
        <v/>
      </c>
      <c r="AB563" s="240" t="str">
        <f>Shares!C563</f>
        <v/>
      </c>
      <c r="AC563" s="240" t="str">
        <f>Shares!D563</f>
        <v/>
      </c>
      <c r="AD563" s="240">
        <f>IF($Z563="",0,Shares!E563)</f>
        <v>0</v>
      </c>
      <c r="AE563" s="262">
        <f>IF($Z563="",0,Shares!K563*Shares!J563)</f>
        <v>0</v>
      </c>
      <c r="AF563" s="263">
        <f t="shared" si="47"/>
        <v>0</v>
      </c>
      <c r="AG563" s="262">
        <f>IF($Z563="",0,Shares!M563)</f>
        <v>0</v>
      </c>
      <c r="AH563" s="263">
        <f>IF($Z563="",0,Shares!N563)</f>
        <v>0</v>
      </c>
      <c r="AI563" s="240" t="str">
        <f>IF($Z563="","",RANK(AE563,$AE$2:$AE$1001)+COUNTIF($AE$2:AE563,AE563)-1)</f>
        <v/>
      </c>
      <c r="AJ563" s="240" t="str">
        <f>IF($AD563&lt;0,COUNT($AJ$1:AJ562)+1,"")</f>
        <v/>
      </c>
      <c r="AL563" s="240" t="str">
        <f>'All Ticker P&amp;L'!A563</f>
        <v/>
      </c>
      <c r="AM563" s="240" t="str">
        <f>'All Ticker P&amp;L'!B563</f>
        <v/>
      </c>
      <c r="AN563" s="240" t="str">
        <f>'All Ticker P&amp;L'!C563</f>
        <v/>
      </c>
      <c r="AO563" s="240" t="str">
        <f>'All Ticker P&amp;L'!D563</f>
        <v/>
      </c>
      <c r="AP563" s="240">
        <f>IF($AL563="",0,'All Ticker P&amp;L'!E563)</f>
        <v>0</v>
      </c>
      <c r="AQ563" s="262">
        <f>IF($AL563="",0,'All Ticker P&amp;L'!J563*'All Ticker P&amp;L'!I563)</f>
        <v>0</v>
      </c>
      <c r="AR563" s="262">
        <f>IF($AL563="",0,'All Ticker P&amp;L'!L563)</f>
        <v>0</v>
      </c>
      <c r="AS563" s="263">
        <f>IF($AL563="",0,'All Ticker P&amp;L'!M563)</f>
        <v>0</v>
      </c>
      <c r="AT563" s="240" t="str">
        <f>IF($AL563="","",RANK(AR563,$AR$2:$AR$1001)+COUNTIF($AR$2:AR563,AR563)-1)</f>
        <v/>
      </c>
      <c r="AU563" s="240" t="str">
        <f>IF($AL563="","",RANK(AV563,$AV$2:$AV$1001)+COUNTIF($AV$2:AV563,AV563)-1)</f>
        <v/>
      </c>
      <c r="AV563" s="262">
        <f t="shared" si="48"/>
        <v>0</v>
      </c>
    </row>
    <row r="564" spans="26:48" ht="15" customHeight="1" x14ac:dyDescent="0.2">
      <c r="Z564" s="240" t="str">
        <f>Shares!A564</f>
        <v/>
      </c>
      <c r="AA564" s="240" t="str">
        <f>Shares!B564</f>
        <v/>
      </c>
      <c r="AB564" s="240" t="str">
        <f>Shares!C564</f>
        <v/>
      </c>
      <c r="AC564" s="240" t="str">
        <f>Shares!D564</f>
        <v/>
      </c>
      <c r="AD564" s="240">
        <f>IF($Z564="",0,Shares!E564)</f>
        <v>0</v>
      </c>
      <c r="AE564" s="262">
        <f>IF($Z564="",0,Shares!K564*Shares!J564)</f>
        <v>0</v>
      </c>
      <c r="AF564" s="263">
        <f t="shared" si="47"/>
        <v>0</v>
      </c>
      <c r="AG564" s="262">
        <f>IF($Z564="",0,Shares!M564)</f>
        <v>0</v>
      </c>
      <c r="AH564" s="263">
        <f>IF($Z564="",0,Shares!N564)</f>
        <v>0</v>
      </c>
      <c r="AI564" s="240" t="str">
        <f>IF($Z564="","",RANK(AE564,$AE$2:$AE$1001)+COUNTIF($AE$2:AE564,AE564)-1)</f>
        <v/>
      </c>
      <c r="AJ564" s="240" t="str">
        <f>IF($AD564&lt;0,COUNT($AJ$1:AJ563)+1,"")</f>
        <v/>
      </c>
      <c r="AL564" s="240" t="str">
        <f>'All Ticker P&amp;L'!A564</f>
        <v/>
      </c>
      <c r="AM564" s="240" t="str">
        <f>'All Ticker P&amp;L'!B564</f>
        <v/>
      </c>
      <c r="AN564" s="240" t="str">
        <f>'All Ticker P&amp;L'!C564</f>
        <v/>
      </c>
      <c r="AO564" s="240" t="str">
        <f>'All Ticker P&amp;L'!D564</f>
        <v/>
      </c>
      <c r="AP564" s="240">
        <f>IF($AL564="",0,'All Ticker P&amp;L'!E564)</f>
        <v>0</v>
      </c>
      <c r="AQ564" s="262">
        <f>IF($AL564="",0,'All Ticker P&amp;L'!J564*'All Ticker P&amp;L'!I564)</f>
        <v>0</v>
      </c>
      <c r="AR564" s="262">
        <f>IF($AL564="",0,'All Ticker P&amp;L'!L564)</f>
        <v>0</v>
      </c>
      <c r="AS564" s="263">
        <f>IF($AL564="",0,'All Ticker P&amp;L'!M564)</f>
        <v>0</v>
      </c>
      <c r="AT564" s="240" t="str">
        <f>IF($AL564="","",RANK(AR564,$AR$2:$AR$1001)+COUNTIF($AR$2:AR564,AR564)-1)</f>
        <v/>
      </c>
      <c r="AU564" s="240" t="str">
        <f>IF($AL564="","",RANK(AV564,$AV$2:$AV$1001)+COUNTIF($AV$2:AV564,AV564)-1)</f>
        <v/>
      </c>
      <c r="AV564" s="262">
        <f t="shared" si="48"/>
        <v>0</v>
      </c>
    </row>
    <row r="565" spans="26:48" ht="15" customHeight="1" x14ac:dyDescent="0.2">
      <c r="Z565" s="240" t="str">
        <f>Shares!A565</f>
        <v/>
      </c>
      <c r="AA565" s="240" t="str">
        <f>Shares!B565</f>
        <v/>
      </c>
      <c r="AB565" s="240" t="str">
        <f>Shares!C565</f>
        <v/>
      </c>
      <c r="AC565" s="240" t="str">
        <f>Shares!D565</f>
        <v/>
      </c>
      <c r="AD565" s="240">
        <f>IF($Z565="",0,Shares!E565)</f>
        <v>0</v>
      </c>
      <c r="AE565" s="262">
        <f>IF($Z565="",0,Shares!K565*Shares!J565)</f>
        <v>0</v>
      </c>
      <c r="AF565" s="263">
        <f t="shared" si="47"/>
        <v>0</v>
      </c>
      <c r="AG565" s="262">
        <f>IF($Z565="",0,Shares!M565)</f>
        <v>0</v>
      </c>
      <c r="AH565" s="263">
        <f>IF($Z565="",0,Shares!N565)</f>
        <v>0</v>
      </c>
      <c r="AI565" s="240" t="str">
        <f>IF($Z565="","",RANK(AE565,$AE$2:$AE$1001)+COUNTIF($AE$2:AE565,AE565)-1)</f>
        <v/>
      </c>
      <c r="AJ565" s="240" t="str">
        <f>IF($AD565&lt;0,COUNT($AJ$1:AJ564)+1,"")</f>
        <v/>
      </c>
      <c r="AL565" s="240" t="str">
        <f>'All Ticker P&amp;L'!A565</f>
        <v/>
      </c>
      <c r="AM565" s="240" t="str">
        <f>'All Ticker P&amp;L'!B565</f>
        <v/>
      </c>
      <c r="AN565" s="240" t="str">
        <f>'All Ticker P&amp;L'!C565</f>
        <v/>
      </c>
      <c r="AO565" s="240" t="str">
        <f>'All Ticker P&amp;L'!D565</f>
        <v/>
      </c>
      <c r="AP565" s="240">
        <f>IF($AL565="",0,'All Ticker P&amp;L'!E565)</f>
        <v>0</v>
      </c>
      <c r="AQ565" s="262">
        <f>IF($AL565="",0,'All Ticker P&amp;L'!J565*'All Ticker P&amp;L'!I565)</f>
        <v>0</v>
      </c>
      <c r="AR565" s="262">
        <f>IF($AL565="",0,'All Ticker P&amp;L'!L565)</f>
        <v>0</v>
      </c>
      <c r="AS565" s="263">
        <f>IF($AL565="",0,'All Ticker P&amp;L'!M565)</f>
        <v>0</v>
      </c>
      <c r="AT565" s="240" t="str">
        <f>IF($AL565="","",RANK(AR565,$AR$2:$AR$1001)+COUNTIF($AR$2:AR565,AR565)-1)</f>
        <v/>
      </c>
      <c r="AU565" s="240" t="str">
        <f>IF($AL565="","",RANK(AV565,$AV$2:$AV$1001)+COUNTIF($AV$2:AV565,AV565)-1)</f>
        <v/>
      </c>
      <c r="AV565" s="262">
        <f t="shared" si="48"/>
        <v>0</v>
      </c>
    </row>
    <row r="566" spans="26:48" ht="15" customHeight="1" x14ac:dyDescent="0.2">
      <c r="Z566" s="240" t="str">
        <f>Shares!A566</f>
        <v/>
      </c>
      <c r="AA566" s="240" t="str">
        <f>Shares!B566</f>
        <v/>
      </c>
      <c r="AB566" s="240" t="str">
        <f>Shares!C566</f>
        <v/>
      </c>
      <c r="AC566" s="240" t="str">
        <f>Shares!D566</f>
        <v/>
      </c>
      <c r="AD566" s="240">
        <f>IF($Z566="",0,Shares!E566)</f>
        <v>0</v>
      </c>
      <c r="AE566" s="262">
        <f>IF($Z566="",0,Shares!K566*Shares!J566)</f>
        <v>0</v>
      </c>
      <c r="AF566" s="263">
        <f t="shared" si="47"/>
        <v>0</v>
      </c>
      <c r="AG566" s="262">
        <f>IF($Z566="",0,Shares!M566)</f>
        <v>0</v>
      </c>
      <c r="AH566" s="263">
        <f>IF($Z566="",0,Shares!N566)</f>
        <v>0</v>
      </c>
      <c r="AI566" s="240" t="str">
        <f>IF($Z566="","",RANK(AE566,$AE$2:$AE$1001)+COUNTIF($AE$2:AE566,AE566)-1)</f>
        <v/>
      </c>
      <c r="AJ566" s="240" t="str">
        <f>IF($AD566&lt;0,COUNT($AJ$1:AJ565)+1,"")</f>
        <v/>
      </c>
      <c r="AL566" s="240" t="str">
        <f>'All Ticker P&amp;L'!A566</f>
        <v/>
      </c>
      <c r="AM566" s="240" t="str">
        <f>'All Ticker P&amp;L'!B566</f>
        <v/>
      </c>
      <c r="AN566" s="240" t="str">
        <f>'All Ticker P&amp;L'!C566</f>
        <v/>
      </c>
      <c r="AO566" s="240" t="str">
        <f>'All Ticker P&amp;L'!D566</f>
        <v/>
      </c>
      <c r="AP566" s="240">
        <f>IF($AL566="",0,'All Ticker P&amp;L'!E566)</f>
        <v>0</v>
      </c>
      <c r="AQ566" s="262">
        <f>IF($AL566="",0,'All Ticker P&amp;L'!J566*'All Ticker P&amp;L'!I566)</f>
        <v>0</v>
      </c>
      <c r="AR566" s="262">
        <f>IF($AL566="",0,'All Ticker P&amp;L'!L566)</f>
        <v>0</v>
      </c>
      <c r="AS566" s="263">
        <f>IF($AL566="",0,'All Ticker P&amp;L'!M566)</f>
        <v>0</v>
      </c>
      <c r="AT566" s="240" t="str">
        <f>IF($AL566="","",RANK(AR566,$AR$2:$AR$1001)+COUNTIF($AR$2:AR566,AR566)-1)</f>
        <v/>
      </c>
      <c r="AU566" s="240" t="str">
        <f>IF($AL566="","",RANK(AV566,$AV$2:$AV$1001)+COUNTIF($AV$2:AV566,AV566)-1)</f>
        <v/>
      </c>
      <c r="AV566" s="262">
        <f t="shared" si="48"/>
        <v>0</v>
      </c>
    </row>
    <row r="567" spans="26:48" ht="15" customHeight="1" x14ac:dyDescent="0.2">
      <c r="Z567" s="240" t="str">
        <f>Shares!A567</f>
        <v/>
      </c>
      <c r="AA567" s="240" t="str">
        <f>Shares!B567</f>
        <v/>
      </c>
      <c r="AB567" s="240" t="str">
        <f>Shares!C567</f>
        <v/>
      </c>
      <c r="AC567" s="240" t="str">
        <f>Shares!D567</f>
        <v/>
      </c>
      <c r="AD567" s="240">
        <f>IF($Z567="",0,Shares!E567)</f>
        <v>0</v>
      </c>
      <c r="AE567" s="262">
        <f>IF($Z567="",0,Shares!K567*Shares!J567)</f>
        <v>0</v>
      </c>
      <c r="AF567" s="263">
        <f t="shared" si="47"/>
        <v>0</v>
      </c>
      <c r="AG567" s="262">
        <f>IF($Z567="",0,Shares!M567)</f>
        <v>0</v>
      </c>
      <c r="AH567" s="263">
        <f>IF($Z567="",0,Shares!N567)</f>
        <v>0</v>
      </c>
      <c r="AI567" s="240" t="str">
        <f>IF($Z567="","",RANK(AE567,$AE$2:$AE$1001)+COUNTIF($AE$2:AE567,AE567)-1)</f>
        <v/>
      </c>
      <c r="AJ567" s="240" t="str">
        <f>IF($AD567&lt;0,COUNT($AJ$1:AJ566)+1,"")</f>
        <v/>
      </c>
      <c r="AL567" s="240" t="str">
        <f>'All Ticker P&amp;L'!A567</f>
        <v/>
      </c>
      <c r="AM567" s="240" t="str">
        <f>'All Ticker P&amp;L'!B567</f>
        <v/>
      </c>
      <c r="AN567" s="240" t="str">
        <f>'All Ticker P&amp;L'!C567</f>
        <v/>
      </c>
      <c r="AO567" s="240" t="str">
        <f>'All Ticker P&amp;L'!D567</f>
        <v/>
      </c>
      <c r="AP567" s="240">
        <f>IF($AL567="",0,'All Ticker P&amp;L'!E567)</f>
        <v>0</v>
      </c>
      <c r="AQ567" s="262">
        <f>IF($AL567="",0,'All Ticker P&amp;L'!J567*'All Ticker P&amp;L'!I567)</f>
        <v>0</v>
      </c>
      <c r="AR567" s="262">
        <f>IF($AL567="",0,'All Ticker P&amp;L'!L567)</f>
        <v>0</v>
      </c>
      <c r="AS567" s="263">
        <f>IF($AL567="",0,'All Ticker P&amp;L'!M567)</f>
        <v>0</v>
      </c>
      <c r="AT567" s="240" t="str">
        <f>IF($AL567="","",RANK(AR567,$AR$2:$AR$1001)+COUNTIF($AR$2:AR567,AR567)-1)</f>
        <v/>
      </c>
      <c r="AU567" s="240" t="str">
        <f>IF($AL567="","",RANK(AV567,$AV$2:$AV$1001)+COUNTIF($AV$2:AV567,AV567)-1)</f>
        <v/>
      </c>
      <c r="AV567" s="262">
        <f t="shared" si="48"/>
        <v>0</v>
      </c>
    </row>
    <row r="568" spans="26:48" ht="15" customHeight="1" x14ac:dyDescent="0.2">
      <c r="Z568" s="240" t="str">
        <f>Shares!A568</f>
        <v/>
      </c>
      <c r="AA568" s="240" t="str">
        <f>Shares!B568</f>
        <v/>
      </c>
      <c r="AB568" s="240" t="str">
        <f>Shares!C568</f>
        <v/>
      </c>
      <c r="AC568" s="240" t="str">
        <f>Shares!D568</f>
        <v/>
      </c>
      <c r="AD568" s="240">
        <f>IF($Z568="",0,Shares!E568)</f>
        <v>0</v>
      </c>
      <c r="AE568" s="262">
        <f>IF($Z568="",0,Shares!K568*Shares!J568)</f>
        <v>0</v>
      </c>
      <c r="AF568" s="263">
        <f t="shared" si="47"/>
        <v>0</v>
      </c>
      <c r="AG568" s="262">
        <f>IF($Z568="",0,Shares!M568)</f>
        <v>0</v>
      </c>
      <c r="AH568" s="263">
        <f>IF($Z568="",0,Shares!N568)</f>
        <v>0</v>
      </c>
      <c r="AI568" s="240" t="str">
        <f>IF($Z568="","",RANK(AE568,$AE$2:$AE$1001)+COUNTIF($AE$2:AE568,AE568)-1)</f>
        <v/>
      </c>
      <c r="AJ568" s="240" t="str">
        <f>IF($AD568&lt;0,COUNT($AJ$1:AJ567)+1,"")</f>
        <v/>
      </c>
      <c r="AL568" s="240" t="str">
        <f>'All Ticker P&amp;L'!A568</f>
        <v/>
      </c>
      <c r="AM568" s="240" t="str">
        <f>'All Ticker P&amp;L'!B568</f>
        <v/>
      </c>
      <c r="AN568" s="240" t="str">
        <f>'All Ticker P&amp;L'!C568</f>
        <v/>
      </c>
      <c r="AO568" s="240" t="str">
        <f>'All Ticker P&amp;L'!D568</f>
        <v/>
      </c>
      <c r="AP568" s="240">
        <f>IF($AL568="",0,'All Ticker P&amp;L'!E568)</f>
        <v>0</v>
      </c>
      <c r="AQ568" s="262">
        <f>IF($AL568="",0,'All Ticker P&amp;L'!J568*'All Ticker P&amp;L'!I568)</f>
        <v>0</v>
      </c>
      <c r="AR568" s="262">
        <f>IF($AL568="",0,'All Ticker P&amp;L'!L568)</f>
        <v>0</v>
      </c>
      <c r="AS568" s="263">
        <f>IF($AL568="",0,'All Ticker P&amp;L'!M568)</f>
        <v>0</v>
      </c>
      <c r="AT568" s="240" t="str">
        <f>IF($AL568="","",RANK(AR568,$AR$2:$AR$1001)+COUNTIF($AR$2:AR568,AR568)-1)</f>
        <v/>
      </c>
      <c r="AU568" s="240" t="str">
        <f>IF($AL568="","",RANK(AV568,$AV$2:$AV$1001)+COUNTIF($AV$2:AV568,AV568)-1)</f>
        <v/>
      </c>
      <c r="AV568" s="262">
        <f t="shared" si="48"/>
        <v>0</v>
      </c>
    </row>
    <row r="569" spans="26:48" ht="15" customHeight="1" x14ac:dyDescent="0.2">
      <c r="Z569" s="240" t="str">
        <f>Shares!A569</f>
        <v/>
      </c>
      <c r="AA569" s="240" t="str">
        <f>Shares!B569</f>
        <v/>
      </c>
      <c r="AB569" s="240" t="str">
        <f>Shares!C569</f>
        <v/>
      </c>
      <c r="AC569" s="240" t="str">
        <f>Shares!D569</f>
        <v/>
      </c>
      <c r="AD569" s="240">
        <f>IF($Z569="",0,Shares!E569)</f>
        <v>0</v>
      </c>
      <c r="AE569" s="262">
        <f>IF($Z569="",0,Shares!K569*Shares!J569)</f>
        <v>0</v>
      </c>
      <c r="AF569" s="263">
        <f t="shared" si="47"/>
        <v>0</v>
      </c>
      <c r="AG569" s="262">
        <f>IF($Z569="",0,Shares!M569)</f>
        <v>0</v>
      </c>
      <c r="AH569" s="263">
        <f>IF($Z569="",0,Shares!N569)</f>
        <v>0</v>
      </c>
      <c r="AI569" s="240" t="str">
        <f>IF($Z569="","",RANK(AE569,$AE$2:$AE$1001)+COUNTIF($AE$2:AE569,AE569)-1)</f>
        <v/>
      </c>
      <c r="AJ569" s="240" t="str">
        <f>IF($AD569&lt;0,COUNT($AJ$1:AJ568)+1,"")</f>
        <v/>
      </c>
      <c r="AL569" s="240" t="str">
        <f>'All Ticker P&amp;L'!A569</f>
        <v/>
      </c>
      <c r="AM569" s="240" t="str">
        <f>'All Ticker P&amp;L'!B569</f>
        <v/>
      </c>
      <c r="AN569" s="240" t="str">
        <f>'All Ticker P&amp;L'!C569</f>
        <v/>
      </c>
      <c r="AO569" s="240" t="str">
        <f>'All Ticker P&amp;L'!D569</f>
        <v/>
      </c>
      <c r="AP569" s="240">
        <f>IF($AL569="",0,'All Ticker P&amp;L'!E569)</f>
        <v>0</v>
      </c>
      <c r="AQ569" s="262">
        <f>IF($AL569="",0,'All Ticker P&amp;L'!J569*'All Ticker P&amp;L'!I569)</f>
        <v>0</v>
      </c>
      <c r="AR569" s="262">
        <f>IF($AL569="",0,'All Ticker P&amp;L'!L569)</f>
        <v>0</v>
      </c>
      <c r="AS569" s="263">
        <f>IF($AL569="",0,'All Ticker P&amp;L'!M569)</f>
        <v>0</v>
      </c>
      <c r="AT569" s="240" t="str">
        <f>IF($AL569="","",RANK(AR569,$AR$2:$AR$1001)+COUNTIF($AR$2:AR569,AR569)-1)</f>
        <v/>
      </c>
      <c r="AU569" s="240" t="str">
        <f>IF($AL569="","",RANK(AV569,$AV$2:$AV$1001)+COUNTIF($AV$2:AV569,AV569)-1)</f>
        <v/>
      </c>
      <c r="AV569" s="262">
        <f t="shared" si="48"/>
        <v>0</v>
      </c>
    </row>
    <row r="570" spans="26:48" ht="15" customHeight="1" x14ac:dyDescent="0.2">
      <c r="Z570" s="240" t="str">
        <f>Shares!A570</f>
        <v/>
      </c>
      <c r="AA570" s="240" t="str">
        <f>Shares!B570</f>
        <v/>
      </c>
      <c r="AB570" s="240" t="str">
        <f>Shares!C570</f>
        <v/>
      </c>
      <c r="AC570" s="240" t="str">
        <f>Shares!D570</f>
        <v/>
      </c>
      <c r="AD570" s="240">
        <f>IF($Z570="",0,Shares!E570)</f>
        <v>0</v>
      </c>
      <c r="AE570" s="262">
        <f>IF($Z570="",0,Shares!K570*Shares!J570)</f>
        <v>0</v>
      </c>
      <c r="AF570" s="263">
        <f t="shared" si="47"/>
        <v>0</v>
      </c>
      <c r="AG570" s="262">
        <f>IF($Z570="",0,Shares!M570)</f>
        <v>0</v>
      </c>
      <c r="AH570" s="263">
        <f>IF($Z570="",0,Shares!N570)</f>
        <v>0</v>
      </c>
      <c r="AI570" s="240" t="str">
        <f>IF($Z570="","",RANK(AE570,$AE$2:$AE$1001)+COUNTIF($AE$2:AE570,AE570)-1)</f>
        <v/>
      </c>
      <c r="AJ570" s="240" t="str">
        <f>IF($AD570&lt;0,COUNT($AJ$1:AJ569)+1,"")</f>
        <v/>
      </c>
      <c r="AL570" s="240" t="str">
        <f>'All Ticker P&amp;L'!A570</f>
        <v/>
      </c>
      <c r="AM570" s="240" t="str">
        <f>'All Ticker P&amp;L'!B570</f>
        <v/>
      </c>
      <c r="AN570" s="240" t="str">
        <f>'All Ticker P&amp;L'!C570</f>
        <v/>
      </c>
      <c r="AO570" s="240" t="str">
        <f>'All Ticker P&amp;L'!D570</f>
        <v/>
      </c>
      <c r="AP570" s="240">
        <f>IF($AL570="",0,'All Ticker P&amp;L'!E570)</f>
        <v>0</v>
      </c>
      <c r="AQ570" s="262">
        <f>IF($AL570="",0,'All Ticker P&amp;L'!J570*'All Ticker P&amp;L'!I570)</f>
        <v>0</v>
      </c>
      <c r="AR570" s="262">
        <f>IF($AL570="",0,'All Ticker P&amp;L'!L570)</f>
        <v>0</v>
      </c>
      <c r="AS570" s="263">
        <f>IF($AL570="",0,'All Ticker P&amp;L'!M570)</f>
        <v>0</v>
      </c>
      <c r="AT570" s="240" t="str">
        <f>IF($AL570="","",RANK(AR570,$AR$2:$AR$1001)+COUNTIF($AR$2:AR570,AR570)-1)</f>
        <v/>
      </c>
      <c r="AU570" s="240" t="str">
        <f>IF($AL570="","",RANK(AV570,$AV$2:$AV$1001)+COUNTIF($AV$2:AV570,AV570)-1)</f>
        <v/>
      </c>
      <c r="AV570" s="262">
        <f t="shared" si="48"/>
        <v>0</v>
      </c>
    </row>
    <row r="571" spans="26:48" ht="15" customHeight="1" x14ac:dyDescent="0.2">
      <c r="Z571" s="240" t="str">
        <f>Shares!A571</f>
        <v/>
      </c>
      <c r="AA571" s="240" t="str">
        <f>Shares!B571</f>
        <v/>
      </c>
      <c r="AB571" s="240" t="str">
        <f>Shares!C571</f>
        <v/>
      </c>
      <c r="AC571" s="240" t="str">
        <f>Shares!D571</f>
        <v/>
      </c>
      <c r="AD571" s="240">
        <f>IF($Z571="",0,Shares!E571)</f>
        <v>0</v>
      </c>
      <c r="AE571" s="262">
        <f>IF($Z571="",0,Shares!K571*Shares!J571)</f>
        <v>0</v>
      </c>
      <c r="AF571" s="263">
        <f t="shared" si="47"/>
        <v>0</v>
      </c>
      <c r="AG571" s="262">
        <f>IF($Z571="",0,Shares!M571)</f>
        <v>0</v>
      </c>
      <c r="AH571" s="263">
        <f>IF($Z571="",0,Shares!N571)</f>
        <v>0</v>
      </c>
      <c r="AI571" s="240" t="str">
        <f>IF($Z571="","",RANK(AE571,$AE$2:$AE$1001)+COUNTIF($AE$2:AE571,AE571)-1)</f>
        <v/>
      </c>
      <c r="AJ571" s="240" t="str">
        <f>IF($AD571&lt;0,COUNT($AJ$1:AJ570)+1,"")</f>
        <v/>
      </c>
      <c r="AL571" s="240" t="str">
        <f>'All Ticker P&amp;L'!A571</f>
        <v/>
      </c>
      <c r="AM571" s="240" t="str">
        <f>'All Ticker P&amp;L'!B571</f>
        <v/>
      </c>
      <c r="AN571" s="240" t="str">
        <f>'All Ticker P&amp;L'!C571</f>
        <v/>
      </c>
      <c r="AO571" s="240" t="str">
        <f>'All Ticker P&amp;L'!D571</f>
        <v/>
      </c>
      <c r="AP571" s="240">
        <f>IF($AL571="",0,'All Ticker P&amp;L'!E571)</f>
        <v>0</v>
      </c>
      <c r="AQ571" s="262">
        <f>IF($AL571="",0,'All Ticker P&amp;L'!J571*'All Ticker P&amp;L'!I571)</f>
        <v>0</v>
      </c>
      <c r="AR571" s="262">
        <f>IF($AL571="",0,'All Ticker P&amp;L'!L571)</f>
        <v>0</v>
      </c>
      <c r="AS571" s="263">
        <f>IF($AL571="",0,'All Ticker P&amp;L'!M571)</f>
        <v>0</v>
      </c>
      <c r="AT571" s="240" t="str">
        <f>IF($AL571="","",RANK(AR571,$AR$2:$AR$1001)+COUNTIF($AR$2:AR571,AR571)-1)</f>
        <v/>
      </c>
      <c r="AU571" s="240" t="str">
        <f>IF($AL571="","",RANK(AV571,$AV$2:$AV$1001)+COUNTIF($AV$2:AV571,AV571)-1)</f>
        <v/>
      </c>
      <c r="AV571" s="262">
        <f t="shared" si="48"/>
        <v>0</v>
      </c>
    </row>
    <row r="572" spans="26:48" ht="15" customHeight="1" x14ac:dyDescent="0.2">
      <c r="Z572" s="240" t="str">
        <f>Shares!A572</f>
        <v/>
      </c>
      <c r="AA572" s="240" t="str">
        <f>Shares!B572</f>
        <v/>
      </c>
      <c r="AB572" s="240" t="str">
        <f>Shares!C572</f>
        <v/>
      </c>
      <c r="AC572" s="240" t="str">
        <f>Shares!D572</f>
        <v/>
      </c>
      <c r="AD572" s="240">
        <f>IF($Z572="",0,Shares!E572)</f>
        <v>0</v>
      </c>
      <c r="AE572" s="262">
        <f>IF($Z572="",0,Shares!K572*Shares!J572)</f>
        <v>0</v>
      </c>
      <c r="AF572" s="263">
        <f t="shared" si="47"/>
        <v>0</v>
      </c>
      <c r="AG572" s="262">
        <f>IF($Z572="",0,Shares!M572)</f>
        <v>0</v>
      </c>
      <c r="AH572" s="263">
        <f>IF($Z572="",0,Shares!N572)</f>
        <v>0</v>
      </c>
      <c r="AI572" s="240" t="str">
        <f>IF($Z572="","",RANK(AE572,$AE$2:$AE$1001)+COUNTIF($AE$2:AE572,AE572)-1)</f>
        <v/>
      </c>
      <c r="AJ572" s="240" t="str">
        <f>IF($AD572&lt;0,COUNT($AJ$1:AJ571)+1,"")</f>
        <v/>
      </c>
      <c r="AL572" s="240" t="str">
        <f>'All Ticker P&amp;L'!A572</f>
        <v/>
      </c>
      <c r="AM572" s="240" t="str">
        <f>'All Ticker P&amp;L'!B572</f>
        <v/>
      </c>
      <c r="AN572" s="240" t="str">
        <f>'All Ticker P&amp;L'!C572</f>
        <v/>
      </c>
      <c r="AO572" s="240" t="str">
        <f>'All Ticker P&amp;L'!D572</f>
        <v/>
      </c>
      <c r="AP572" s="240">
        <f>IF($AL572="",0,'All Ticker P&amp;L'!E572)</f>
        <v>0</v>
      </c>
      <c r="AQ572" s="262">
        <f>IF($AL572="",0,'All Ticker P&amp;L'!J572*'All Ticker P&amp;L'!I572)</f>
        <v>0</v>
      </c>
      <c r="AR572" s="262">
        <f>IF($AL572="",0,'All Ticker P&amp;L'!L572)</f>
        <v>0</v>
      </c>
      <c r="AS572" s="263">
        <f>IF($AL572="",0,'All Ticker P&amp;L'!M572)</f>
        <v>0</v>
      </c>
      <c r="AT572" s="240" t="str">
        <f>IF($AL572="","",RANK(AR572,$AR$2:$AR$1001)+COUNTIF($AR$2:AR572,AR572)-1)</f>
        <v/>
      </c>
      <c r="AU572" s="240" t="str">
        <f>IF($AL572="","",RANK(AV572,$AV$2:$AV$1001)+COUNTIF($AV$2:AV572,AV572)-1)</f>
        <v/>
      </c>
      <c r="AV572" s="262">
        <f t="shared" si="48"/>
        <v>0</v>
      </c>
    </row>
    <row r="573" spans="26:48" ht="15" customHeight="1" x14ac:dyDescent="0.2">
      <c r="Z573" s="240" t="str">
        <f>Shares!A573</f>
        <v/>
      </c>
      <c r="AA573" s="240" t="str">
        <f>Shares!B573</f>
        <v/>
      </c>
      <c r="AB573" s="240" t="str">
        <f>Shares!C573</f>
        <v/>
      </c>
      <c r="AC573" s="240" t="str">
        <f>Shares!D573</f>
        <v/>
      </c>
      <c r="AD573" s="240">
        <f>IF($Z573="",0,Shares!E573)</f>
        <v>0</v>
      </c>
      <c r="AE573" s="262">
        <f>IF($Z573="",0,Shares!K573*Shares!J573)</f>
        <v>0</v>
      </c>
      <c r="AF573" s="263">
        <f t="shared" si="47"/>
        <v>0</v>
      </c>
      <c r="AG573" s="262">
        <f>IF($Z573="",0,Shares!M573)</f>
        <v>0</v>
      </c>
      <c r="AH573" s="263">
        <f>IF($Z573="",0,Shares!N573)</f>
        <v>0</v>
      </c>
      <c r="AI573" s="240" t="str">
        <f>IF($Z573="","",RANK(AE573,$AE$2:$AE$1001)+COUNTIF($AE$2:AE573,AE573)-1)</f>
        <v/>
      </c>
      <c r="AJ573" s="240" t="str">
        <f>IF($AD573&lt;0,COUNT($AJ$1:AJ572)+1,"")</f>
        <v/>
      </c>
      <c r="AL573" s="240" t="str">
        <f>'All Ticker P&amp;L'!A573</f>
        <v/>
      </c>
      <c r="AM573" s="240" t="str">
        <f>'All Ticker P&amp;L'!B573</f>
        <v/>
      </c>
      <c r="AN573" s="240" t="str">
        <f>'All Ticker P&amp;L'!C573</f>
        <v/>
      </c>
      <c r="AO573" s="240" t="str">
        <f>'All Ticker P&amp;L'!D573</f>
        <v/>
      </c>
      <c r="AP573" s="240">
        <f>IF($AL573="",0,'All Ticker P&amp;L'!E573)</f>
        <v>0</v>
      </c>
      <c r="AQ573" s="262">
        <f>IF($AL573="",0,'All Ticker P&amp;L'!J573*'All Ticker P&amp;L'!I573)</f>
        <v>0</v>
      </c>
      <c r="AR573" s="262">
        <f>IF($AL573="",0,'All Ticker P&amp;L'!L573)</f>
        <v>0</v>
      </c>
      <c r="AS573" s="263">
        <f>IF($AL573="",0,'All Ticker P&amp;L'!M573)</f>
        <v>0</v>
      </c>
      <c r="AT573" s="240" t="str">
        <f>IF($AL573="","",RANK(AR573,$AR$2:$AR$1001)+COUNTIF($AR$2:AR573,AR573)-1)</f>
        <v/>
      </c>
      <c r="AU573" s="240" t="str">
        <f>IF($AL573="","",RANK(AV573,$AV$2:$AV$1001)+COUNTIF($AV$2:AV573,AV573)-1)</f>
        <v/>
      </c>
      <c r="AV573" s="262">
        <f t="shared" si="48"/>
        <v>0</v>
      </c>
    </row>
    <row r="574" spans="26:48" ht="15" customHeight="1" x14ac:dyDescent="0.2">
      <c r="Z574" s="240" t="str">
        <f>Shares!A574</f>
        <v/>
      </c>
      <c r="AA574" s="240" t="str">
        <f>Shares!B574</f>
        <v/>
      </c>
      <c r="AB574" s="240" t="str">
        <f>Shares!C574</f>
        <v/>
      </c>
      <c r="AC574" s="240" t="str">
        <f>Shares!D574</f>
        <v/>
      </c>
      <c r="AD574" s="240">
        <f>IF($Z574="",0,Shares!E574)</f>
        <v>0</v>
      </c>
      <c r="AE574" s="262">
        <f>IF($Z574="",0,Shares!K574*Shares!J574)</f>
        <v>0</v>
      </c>
      <c r="AF574" s="263">
        <f t="shared" si="47"/>
        <v>0</v>
      </c>
      <c r="AG574" s="262">
        <f>IF($Z574="",0,Shares!M574)</f>
        <v>0</v>
      </c>
      <c r="AH574" s="263">
        <f>IF($Z574="",0,Shares!N574)</f>
        <v>0</v>
      </c>
      <c r="AI574" s="240" t="str">
        <f>IF($Z574="","",RANK(AE574,$AE$2:$AE$1001)+COUNTIF($AE$2:AE574,AE574)-1)</f>
        <v/>
      </c>
      <c r="AJ574" s="240" t="str">
        <f>IF($AD574&lt;0,COUNT($AJ$1:AJ573)+1,"")</f>
        <v/>
      </c>
      <c r="AL574" s="240" t="str">
        <f>'All Ticker P&amp;L'!A574</f>
        <v/>
      </c>
      <c r="AM574" s="240" t="str">
        <f>'All Ticker P&amp;L'!B574</f>
        <v/>
      </c>
      <c r="AN574" s="240" t="str">
        <f>'All Ticker P&amp;L'!C574</f>
        <v/>
      </c>
      <c r="AO574" s="240" t="str">
        <f>'All Ticker P&amp;L'!D574</f>
        <v/>
      </c>
      <c r="AP574" s="240">
        <f>IF($AL574="",0,'All Ticker P&amp;L'!E574)</f>
        <v>0</v>
      </c>
      <c r="AQ574" s="262">
        <f>IF($AL574="",0,'All Ticker P&amp;L'!J574*'All Ticker P&amp;L'!I574)</f>
        <v>0</v>
      </c>
      <c r="AR574" s="262">
        <f>IF($AL574="",0,'All Ticker P&amp;L'!L574)</f>
        <v>0</v>
      </c>
      <c r="AS574" s="263">
        <f>IF($AL574="",0,'All Ticker P&amp;L'!M574)</f>
        <v>0</v>
      </c>
      <c r="AT574" s="240" t="str">
        <f>IF($AL574="","",RANK(AR574,$AR$2:$AR$1001)+COUNTIF($AR$2:AR574,AR574)-1)</f>
        <v/>
      </c>
      <c r="AU574" s="240" t="str">
        <f>IF($AL574="","",RANK(AV574,$AV$2:$AV$1001)+COUNTIF($AV$2:AV574,AV574)-1)</f>
        <v/>
      </c>
      <c r="AV574" s="262">
        <f t="shared" si="48"/>
        <v>0</v>
      </c>
    </row>
    <row r="575" spans="26:48" ht="15" customHeight="1" x14ac:dyDescent="0.2">
      <c r="Z575" s="240" t="str">
        <f>Shares!A575</f>
        <v/>
      </c>
      <c r="AA575" s="240" t="str">
        <f>Shares!B575</f>
        <v/>
      </c>
      <c r="AB575" s="240" t="str">
        <f>Shares!C575</f>
        <v/>
      </c>
      <c r="AC575" s="240" t="str">
        <f>Shares!D575</f>
        <v/>
      </c>
      <c r="AD575" s="240">
        <f>IF($Z575="",0,Shares!E575)</f>
        <v>0</v>
      </c>
      <c r="AE575" s="262">
        <f>IF($Z575="",0,Shares!K575*Shares!J575)</f>
        <v>0</v>
      </c>
      <c r="AF575" s="263">
        <f t="shared" si="47"/>
        <v>0</v>
      </c>
      <c r="AG575" s="262">
        <f>IF($Z575="",0,Shares!M575)</f>
        <v>0</v>
      </c>
      <c r="AH575" s="263">
        <f>IF($Z575="",0,Shares!N575)</f>
        <v>0</v>
      </c>
      <c r="AI575" s="240" t="str">
        <f>IF($Z575="","",RANK(AE575,$AE$2:$AE$1001)+COUNTIF($AE$2:AE575,AE575)-1)</f>
        <v/>
      </c>
      <c r="AJ575" s="240" t="str">
        <f>IF($AD575&lt;0,COUNT($AJ$1:AJ574)+1,"")</f>
        <v/>
      </c>
      <c r="AL575" s="240" t="str">
        <f>'All Ticker P&amp;L'!A575</f>
        <v/>
      </c>
      <c r="AM575" s="240" t="str">
        <f>'All Ticker P&amp;L'!B575</f>
        <v/>
      </c>
      <c r="AN575" s="240" t="str">
        <f>'All Ticker P&amp;L'!C575</f>
        <v/>
      </c>
      <c r="AO575" s="240" t="str">
        <f>'All Ticker P&amp;L'!D575</f>
        <v/>
      </c>
      <c r="AP575" s="240">
        <f>IF($AL575="",0,'All Ticker P&amp;L'!E575)</f>
        <v>0</v>
      </c>
      <c r="AQ575" s="262">
        <f>IF($AL575="",0,'All Ticker P&amp;L'!J575*'All Ticker P&amp;L'!I575)</f>
        <v>0</v>
      </c>
      <c r="AR575" s="262">
        <f>IF($AL575="",0,'All Ticker P&amp;L'!L575)</f>
        <v>0</v>
      </c>
      <c r="AS575" s="263">
        <f>IF($AL575="",0,'All Ticker P&amp;L'!M575)</f>
        <v>0</v>
      </c>
      <c r="AT575" s="240" t="str">
        <f>IF($AL575="","",RANK(AR575,$AR$2:$AR$1001)+COUNTIF($AR$2:AR575,AR575)-1)</f>
        <v/>
      </c>
      <c r="AU575" s="240" t="str">
        <f>IF($AL575="","",RANK(AV575,$AV$2:$AV$1001)+COUNTIF($AV$2:AV575,AV575)-1)</f>
        <v/>
      </c>
      <c r="AV575" s="262">
        <f t="shared" si="48"/>
        <v>0</v>
      </c>
    </row>
    <row r="576" spans="26:48" ht="15" customHeight="1" x14ac:dyDescent="0.2">
      <c r="Z576" s="240" t="str">
        <f>Shares!A576</f>
        <v/>
      </c>
      <c r="AA576" s="240" t="str">
        <f>Shares!B576</f>
        <v/>
      </c>
      <c r="AB576" s="240" t="str">
        <f>Shares!C576</f>
        <v/>
      </c>
      <c r="AC576" s="240" t="str">
        <f>Shares!D576</f>
        <v/>
      </c>
      <c r="AD576" s="240">
        <f>IF($Z576="",0,Shares!E576)</f>
        <v>0</v>
      </c>
      <c r="AE576" s="262">
        <f>IF($Z576="",0,Shares!K576*Shares!J576)</f>
        <v>0</v>
      </c>
      <c r="AF576" s="263">
        <f t="shared" si="47"/>
        <v>0</v>
      </c>
      <c r="AG576" s="262">
        <f>IF($Z576="",0,Shares!M576)</f>
        <v>0</v>
      </c>
      <c r="AH576" s="263">
        <f>IF($Z576="",0,Shares!N576)</f>
        <v>0</v>
      </c>
      <c r="AI576" s="240" t="str">
        <f>IF($Z576="","",RANK(AE576,$AE$2:$AE$1001)+COUNTIF($AE$2:AE576,AE576)-1)</f>
        <v/>
      </c>
      <c r="AJ576" s="240" t="str">
        <f>IF($AD576&lt;0,COUNT($AJ$1:AJ575)+1,"")</f>
        <v/>
      </c>
      <c r="AL576" s="240" t="str">
        <f>'All Ticker P&amp;L'!A576</f>
        <v/>
      </c>
      <c r="AM576" s="240" t="str">
        <f>'All Ticker P&amp;L'!B576</f>
        <v/>
      </c>
      <c r="AN576" s="240" t="str">
        <f>'All Ticker P&amp;L'!C576</f>
        <v/>
      </c>
      <c r="AO576" s="240" t="str">
        <f>'All Ticker P&amp;L'!D576</f>
        <v/>
      </c>
      <c r="AP576" s="240">
        <f>IF($AL576="",0,'All Ticker P&amp;L'!E576)</f>
        <v>0</v>
      </c>
      <c r="AQ576" s="262">
        <f>IF($AL576="",0,'All Ticker P&amp;L'!J576*'All Ticker P&amp;L'!I576)</f>
        <v>0</v>
      </c>
      <c r="AR576" s="262">
        <f>IF($AL576="",0,'All Ticker P&amp;L'!L576)</f>
        <v>0</v>
      </c>
      <c r="AS576" s="263">
        <f>IF($AL576="",0,'All Ticker P&amp;L'!M576)</f>
        <v>0</v>
      </c>
      <c r="AT576" s="240" t="str">
        <f>IF($AL576="","",RANK(AR576,$AR$2:$AR$1001)+COUNTIF($AR$2:AR576,AR576)-1)</f>
        <v/>
      </c>
      <c r="AU576" s="240" t="str">
        <f>IF($AL576="","",RANK(AV576,$AV$2:$AV$1001)+COUNTIF($AV$2:AV576,AV576)-1)</f>
        <v/>
      </c>
      <c r="AV576" s="262">
        <f t="shared" si="48"/>
        <v>0</v>
      </c>
    </row>
    <row r="577" spans="26:48" ht="15" customHeight="1" x14ac:dyDescent="0.2">
      <c r="Z577" s="240" t="str">
        <f>Shares!A577</f>
        <v/>
      </c>
      <c r="AA577" s="240" t="str">
        <f>Shares!B577</f>
        <v/>
      </c>
      <c r="AB577" s="240" t="str">
        <f>Shares!C577</f>
        <v/>
      </c>
      <c r="AC577" s="240" t="str">
        <f>Shares!D577</f>
        <v/>
      </c>
      <c r="AD577" s="240">
        <f>IF($Z577="",0,Shares!E577)</f>
        <v>0</v>
      </c>
      <c r="AE577" s="262">
        <f>IF($Z577="",0,Shares!K577*Shares!J577)</f>
        <v>0</v>
      </c>
      <c r="AF577" s="263">
        <f t="shared" si="47"/>
        <v>0</v>
      </c>
      <c r="AG577" s="262">
        <f>IF($Z577="",0,Shares!M577)</f>
        <v>0</v>
      </c>
      <c r="AH577" s="263">
        <f>IF($Z577="",0,Shares!N577)</f>
        <v>0</v>
      </c>
      <c r="AI577" s="240" t="str">
        <f>IF($Z577="","",RANK(AE577,$AE$2:$AE$1001)+COUNTIF($AE$2:AE577,AE577)-1)</f>
        <v/>
      </c>
      <c r="AJ577" s="240" t="str">
        <f>IF($AD577&lt;0,COUNT($AJ$1:AJ576)+1,"")</f>
        <v/>
      </c>
      <c r="AL577" s="240" t="str">
        <f>'All Ticker P&amp;L'!A577</f>
        <v/>
      </c>
      <c r="AM577" s="240" t="str">
        <f>'All Ticker P&amp;L'!B577</f>
        <v/>
      </c>
      <c r="AN577" s="240" t="str">
        <f>'All Ticker P&amp;L'!C577</f>
        <v/>
      </c>
      <c r="AO577" s="240" t="str">
        <f>'All Ticker P&amp;L'!D577</f>
        <v/>
      </c>
      <c r="AP577" s="240">
        <f>IF($AL577="",0,'All Ticker P&amp;L'!E577)</f>
        <v>0</v>
      </c>
      <c r="AQ577" s="262">
        <f>IF($AL577="",0,'All Ticker P&amp;L'!J577*'All Ticker P&amp;L'!I577)</f>
        <v>0</v>
      </c>
      <c r="AR577" s="262">
        <f>IF($AL577="",0,'All Ticker P&amp;L'!L577)</f>
        <v>0</v>
      </c>
      <c r="AS577" s="263">
        <f>IF($AL577="",0,'All Ticker P&amp;L'!M577)</f>
        <v>0</v>
      </c>
      <c r="AT577" s="240" t="str">
        <f>IF($AL577="","",RANK(AR577,$AR$2:$AR$1001)+COUNTIF($AR$2:AR577,AR577)-1)</f>
        <v/>
      </c>
      <c r="AU577" s="240" t="str">
        <f>IF($AL577="","",RANK(AV577,$AV$2:$AV$1001)+COUNTIF($AV$2:AV577,AV577)-1)</f>
        <v/>
      </c>
      <c r="AV577" s="262">
        <f t="shared" si="48"/>
        <v>0</v>
      </c>
    </row>
    <row r="578" spans="26:48" ht="15" customHeight="1" x14ac:dyDescent="0.2">
      <c r="Z578" s="240" t="str">
        <f>Shares!A578</f>
        <v/>
      </c>
      <c r="AA578" s="240" t="str">
        <f>Shares!B578</f>
        <v/>
      </c>
      <c r="AB578" s="240" t="str">
        <f>Shares!C578</f>
        <v/>
      </c>
      <c r="AC578" s="240" t="str">
        <f>Shares!D578</f>
        <v/>
      </c>
      <c r="AD578" s="240">
        <f>IF($Z578="",0,Shares!E578)</f>
        <v>0</v>
      </c>
      <c r="AE578" s="262">
        <f>IF($Z578="",0,Shares!K578*Shares!J578)</f>
        <v>0</v>
      </c>
      <c r="AF578" s="263">
        <f t="shared" ref="AF578:AF641" si="49">IFERROR(AE578/$B$5,0)</f>
        <v>0</v>
      </c>
      <c r="AG578" s="262">
        <f>IF($Z578="",0,Shares!M578)</f>
        <v>0</v>
      </c>
      <c r="AH578" s="263">
        <f>IF($Z578="",0,Shares!N578)</f>
        <v>0</v>
      </c>
      <c r="AI578" s="240" t="str">
        <f>IF($Z578="","",RANK(AE578,$AE$2:$AE$1001)+COUNTIF($AE$2:AE578,AE578)-1)</f>
        <v/>
      </c>
      <c r="AJ578" s="240" t="str">
        <f>IF($AD578&lt;0,COUNT($AJ$1:AJ577)+1,"")</f>
        <v/>
      </c>
      <c r="AL578" s="240" t="str">
        <f>'All Ticker P&amp;L'!A578</f>
        <v/>
      </c>
      <c r="AM578" s="240" t="str">
        <f>'All Ticker P&amp;L'!B578</f>
        <v/>
      </c>
      <c r="AN578" s="240" t="str">
        <f>'All Ticker P&amp;L'!C578</f>
        <v/>
      </c>
      <c r="AO578" s="240" t="str">
        <f>'All Ticker P&amp;L'!D578</f>
        <v/>
      </c>
      <c r="AP578" s="240">
        <f>IF($AL578="",0,'All Ticker P&amp;L'!E578)</f>
        <v>0</v>
      </c>
      <c r="AQ578" s="262">
        <f>IF($AL578="",0,'All Ticker P&amp;L'!J578*'All Ticker P&amp;L'!I578)</f>
        <v>0</v>
      </c>
      <c r="AR578" s="262">
        <f>IF($AL578="",0,'All Ticker P&amp;L'!L578)</f>
        <v>0</v>
      </c>
      <c r="AS578" s="263">
        <f>IF($AL578="",0,'All Ticker P&amp;L'!M578)</f>
        <v>0</v>
      </c>
      <c r="AT578" s="240" t="str">
        <f>IF($AL578="","",RANK(AR578,$AR$2:$AR$1001)+COUNTIF($AR$2:AR578,AR578)-1)</f>
        <v/>
      </c>
      <c r="AU578" s="240" t="str">
        <f>IF($AL578="","",RANK(AV578,$AV$2:$AV$1001)+COUNTIF($AV$2:AV578,AV578)-1)</f>
        <v/>
      </c>
      <c r="AV578" s="262">
        <f t="shared" ref="AV578:AV641" si="50">-AR578</f>
        <v>0</v>
      </c>
    </row>
    <row r="579" spans="26:48" ht="15" customHeight="1" x14ac:dyDescent="0.2">
      <c r="Z579" s="240" t="str">
        <f>Shares!A579</f>
        <v/>
      </c>
      <c r="AA579" s="240" t="str">
        <f>Shares!B579</f>
        <v/>
      </c>
      <c r="AB579" s="240" t="str">
        <f>Shares!C579</f>
        <v/>
      </c>
      <c r="AC579" s="240" t="str">
        <f>Shares!D579</f>
        <v/>
      </c>
      <c r="AD579" s="240">
        <f>IF($Z579="",0,Shares!E579)</f>
        <v>0</v>
      </c>
      <c r="AE579" s="262">
        <f>IF($Z579="",0,Shares!K579*Shares!J579)</f>
        <v>0</v>
      </c>
      <c r="AF579" s="263">
        <f t="shared" si="49"/>
        <v>0</v>
      </c>
      <c r="AG579" s="262">
        <f>IF($Z579="",0,Shares!M579)</f>
        <v>0</v>
      </c>
      <c r="AH579" s="263">
        <f>IF($Z579="",0,Shares!N579)</f>
        <v>0</v>
      </c>
      <c r="AI579" s="240" t="str">
        <f>IF($Z579="","",RANK(AE579,$AE$2:$AE$1001)+COUNTIF($AE$2:AE579,AE579)-1)</f>
        <v/>
      </c>
      <c r="AJ579" s="240" t="str">
        <f>IF($AD579&lt;0,COUNT($AJ$1:AJ578)+1,"")</f>
        <v/>
      </c>
      <c r="AL579" s="240" t="str">
        <f>'All Ticker P&amp;L'!A579</f>
        <v/>
      </c>
      <c r="AM579" s="240" t="str">
        <f>'All Ticker P&amp;L'!B579</f>
        <v/>
      </c>
      <c r="AN579" s="240" t="str">
        <f>'All Ticker P&amp;L'!C579</f>
        <v/>
      </c>
      <c r="AO579" s="240" t="str">
        <f>'All Ticker P&amp;L'!D579</f>
        <v/>
      </c>
      <c r="AP579" s="240">
        <f>IF($AL579="",0,'All Ticker P&amp;L'!E579)</f>
        <v>0</v>
      </c>
      <c r="AQ579" s="262">
        <f>IF($AL579="",0,'All Ticker P&amp;L'!J579*'All Ticker P&amp;L'!I579)</f>
        <v>0</v>
      </c>
      <c r="AR579" s="262">
        <f>IF($AL579="",0,'All Ticker P&amp;L'!L579)</f>
        <v>0</v>
      </c>
      <c r="AS579" s="263">
        <f>IF($AL579="",0,'All Ticker P&amp;L'!M579)</f>
        <v>0</v>
      </c>
      <c r="AT579" s="240" t="str">
        <f>IF($AL579="","",RANK(AR579,$AR$2:$AR$1001)+COUNTIF($AR$2:AR579,AR579)-1)</f>
        <v/>
      </c>
      <c r="AU579" s="240" t="str">
        <f>IF($AL579="","",RANK(AV579,$AV$2:$AV$1001)+COUNTIF($AV$2:AV579,AV579)-1)</f>
        <v/>
      </c>
      <c r="AV579" s="262">
        <f t="shared" si="50"/>
        <v>0</v>
      </c>
    </row>
    <row r="580" spans="26:48" ht="15" customHeight="1" x14ac:dyDescent="0.2">
      <c r="Z580" s="240" t="str">
        <f>Shares!A580</f>
        <v/>
      </c>
      <c r="AA580" s="240" t="str">
        <f>Shares!B580</f>
        <v/>
      </c>
      <c r="AB580" s="240" t="str">
        <f>Shares!C580</f>
        <v/>
      </c>
      <c r="AC580" s="240" t="str">
        <f>Shares!D580</f>
        <v/>
      </c>
      <c r="AD580" s="240">
        <f>IF($Z580="",0,Shares!E580)</f>
        <v>0</v>
      </c>
      <c r="AE580" s="262">
        <f>IF($Z580="",0,Shares!K580*Shares!J580)</f>
        <v>0</v>
      </c>
      <c r="AF580" s="263">
        <f t="shared" si="49"/>
        <v>0</v>
      </c>
      <c r="AG580" s="262">
        <f>IF($Z580="",0,Shares!M580)</f>
        <v>0</v>
      </c>
      <c r="AH580" s="263">
        <f>IF($Z580="",0,Shares!N580)</f>
        <v>0</v>
      </c>
      <c r="AI580" s="240" t="str">
        <f>IF($Z580="","",RANK(AE580,$AE$2:$AE$1001)+COUNTIF($AE$2:AE580,AE580)-1)</f>
        <v/>
      </c>
      <c r="AJ580" s="240" t="str">
        <f>IF($AD580&lt;0,COUNT($AJ$1:AJ579)+1,"")</f>
        <v/>
      </c>
      <c r="AL580" s="240" t="str">
        <f>'All Ticker P&amp;L'!A580</f>
        <v/>
      </c>
      <c r="AM580" s="240" t="str">
        <f>'All Ticker P&amp;L'!B580</f>
        <v/>
      </c>
      <c r="AN580" s="240" t="str">
        <f>'All Ticker P&amp;L'!C580</f>
        <v/>
      </c>
      <c r="AO580" s="240" t="str">
        <f>'All Ticker P&amp;L'!D580</f>
        <v/>
      </c>
      <c r="AP580" s="240">
        <f>IF($AL580="",0,'All Ticker P&amp;L'!E580)</f>
        <v>0</v>
      </c>
      <c r="AQ580" s="262">
        <f>IF($AL580="",0,'All Ticker P&amp;L'!J580*'All Ticker P&amp;L'!I580)</f>
        <v>0</v>
      </c>
      <c r="AR580" s="262">
        <f>IF($AL580="",0,'All Ticker P&amp;L'!L580)</f>
        <v>0</v>
      </c>
      <c r="AS580" s="263">
        <f>IF($AL580="",0,'All Ticker P&amp;L'!M580)</f>
        <v>0</v>
      </c>
      <c r="AT580" s="240" t="str">
        <f>IF($AL580="","",RANK(AR580,$AR$2:$AR$1001)+COUNTIF($AR$2:AR580,AR580)-1)</f>
        <v/>
      </c>
      <c r="AU580" s="240" t="str">
        <f>IF($AL580="","",RANK(AV580,$AV$2:$AV$1001)+COUNTIF($AV$2:AV580,AV580)-1)</f>
        <v/>
      </c>
      <c r="AV580" s="262">
        <f t="shared" si="50"/>
        <v>0</v>
      </c>
    </row>
    <row r="581" spans="26:48" ht="15" customHeight="1" x14ac:dyDescent="0.2">
      <c r="Z581" s="240" t="str">
        <f>Shares!A581</f>
        <v/>
      </c>
      <c r="AA581" s="240" t="str">
        <f>Shares!B581</f>
        <v/>
      </c>
      <c r="AB581" s="240" t="str">
        <f>Shares!C581</f>
        <v/>
      </c>
      <c r="AC581" s="240" t="str">
        <f>Shares!D581</f>
        <v/>
      </c>
      <c r="AD581" s="240">
        <f>IF($Z581="",0,Shares!E581)</f>
        <v>0</v>
      </c>
      <c r="AE581" s="262">
        <f>IF($Z581="",0,Shares!K581*Shares!J581)</f>
        <v>0</v>
      </c>
      <c r="AF581" s="263">
        <f t="shared" si="49"/>
        <v>0</v>
      </c>
      <c r="AG581" s="262">
        <f>IF($Z581="",0,Shares!M581)</f>
        <v>0</v>
      </c>
      <c r="AH581" s="263">
        <f>IF($Z581="",0,Shares!N581)</f>
        <v>0</v>
      </c>
      <c r="AI581" s="240" t="str">
        <f>IF($Z581="","",RANK(AE581,$AE$2:$AE$1001)+COUNTIF($AE$2:AE581,AE581)-1)</f>
        <v/>
      </c>
      <c r="AJ581" s="240" t="str">
        <f>IF($AD581&lt;0,COUNT($AJ$1:AJ580)+1,"")</f>
        <v/>
      </c>
      <c r="AL581" s="240" t="str">
        <f>'All Ticker P&amp;L'!A581</f>
        <v/>
      </c>
      <c r="AM581" s="240" t="str">
        <f>'All Ticker P&amp;L'!B581</f>
        <v/>
      </c>
      <c r="AN581" s="240" t="str">
        <f>'All Ticker P&amp;L'!C581</f>
        <v/>
      </c>
      <c r="AO581" s="240" t="str">
        <f>'All Ticker P&amp;L'!D581</f>
        <v/>
      </c>
      <c r="AP581" s="240">
        <f>IF($AL581="",0,'All Ticker P&amp;L'!E581)</f>
        <v>0</v>
      </c>
      <c r="AQ581" s="262">
        <f>IF($AL581="",0,'All Ticker P&amp;L'!J581*'All Ticker P&amp;L'!I581)</f>
        <v>0</v>
      </c>
      <c r="AR581" s="262">
        <f>IF($AL581="",0,'All Ticker P&amp;L'!L581)</f>
        <v>0</v>
      </c>
      <c r="AS581" s="263">
        <f>IF($AL581="",0,'All Ticker P&amp;L'!M581)</f>
        <v>0</v>
      </c>
      <c r="AT581" s="240" t="str">
        <f>IF($AL581="","",RANK(AR581,$AR$2:$AR$1001)+COUNTIF($AR$2:AR581,AR581)-1)</f>
        <v/>
      </c>
      <c r="AU581" s="240" t="str">
        <f>IF($AL581="","",RANK(AV581,$AV$2:$AV$1001)+COUNTIF($AV$2:AV581,AV581)-1)</f>
        <v/>
      </c>
      <c r="AV581" s="262">
        <f t="shared" si="50"/>
        <v>0</v>
      </c>
    </row>
    <row r="582" spans="26:48" ht="15" customHeight="1" x14ac:dyDescent="0.2">
      <c r="Z582" s="240" t="str">
        <f>Shares!A582</f>
        <v/>
      </c>
      <c r="AA582" s="240" t="str">
        <f>Shares!B582</f>
        <v/>
      </c>
      <c r="AB582" s="240" t="str">
        <f>Shares!C582</f>
        <v/>
      </c>
      <c r="AC582" s="240" t="str">
        <f>Shares!D582</f>
        <v/>
      </c>
      <c r="AD582" s="240">
        <f>IF($Z582="",0,Shares!E582)</f>
        <v>0</v>
      </c>
      <c r="AE582" s="262">
        <f>IF($Z582="",0,Shares!K582*Shares!J582)</f>
        <v>0</v>
      </c>
      <c r="AF582" s="263">
        <f t="shared" si="49"/>
        <v>0</v>
      </c>
      <c r="AG582" s="262">
        <f>IF($Z582="",0,Shares!M582)</f>
        <v>0</v>
      </c>
      <c r="AH582" s="263">
        <f>IF($Z582="",0,Shares!N582)</f>
        <v>0</v>
      </c>
      <c r="AI582" s="240" t="str">
        <f>IF($Z582="","",RANK(AE582,$AE$2:$AE$1001)+COUNTIF($AE$2:AE582,AE582)-1)</f>
        <v/>
      </c>
      <c r="AJ582" s="240" t="str">
        <f>IF($AD582&lt;0,COUNT($AJ$1:AJ581)+1,"")</f>
        <v/>
      </c>
      <c r="AL582" s="240" t="str">
        <f>'All Ticker P&amp;L'!A582</f>
        <v/>
      </c>
      <c r="AM582" s="240" t="str">
        <f>'All Ticker P&amp;L'!B582</f>
        <v/>
      </c>
      <c r="AN582" s="240" t="str">
        <f>'All Ticker P&amp;L'!C582</f>
        <v/>
      </c>
      <c r="AO582" s="240" t="str">
        <f>'All Ticker P&amp;L'!D582</f>
        <v/>
      </c>
      <c r="AP582" s="240">
        <f>IF($AL582="",0,'All Ticker P&amp;L'!E582)</f>
        <v>0</v>
      </c>
      <c r="AQ582" s="262">
        <f>IF($AL582="",0,'All Ticker P&amp;L'!J582*'All Ticker P&amp;L'!I582)</f>
        <v>0</v>
      </c>
      <c r="AR582" s="262">
        <f>IF($AL582="",0,'All Ticker P&amp;L'!L582)</f>
        <v>0</v>
      </c>
      <c r="AS582" s="263">
        <f>IF($AL582="",0,'All Ticker P&amp;L'!M582)</f>
        <v>0</v>
      </c>
      <c r="AT582" s="240" t="str">
        <f>IF($AL582="","",RANK(AR582,$AR$2:$AR$1001)+COUNTIF($AR$2:AR582,AR582)-1)</f>
        <v/>
      </c>
      <c r="AU582" s="240" t="str">
        <f>IF($AL582="","",RANK(AV582,$AV$2:$AV$1001)+COUNTIF($AV$2:AV582,AV582)-1)</f>
        <v/>
      </c>
      <c r="AV582" s="262">
        <f t="shared" si="50"/>
        <v>0</v>
      </c>
    </row>
    <row r="583" spans="26:48" ht="15" customHeight="1" x14ac:dyDescent="0.2">
      <c r="Z583" s="240" t="str">
        <f>Shares!A583</f>
        <v/>
      </c>
      <c r="AA583" s="240" t="str">
        <f>Shares!B583</f>
        <v/>
      </c>
      <c r="AB583" s="240" t="str">
        <f>Shares!C583</f>
        <v/>
      </c>
      <c r="AC583" s="240" t="str">
        <f>Shares!D583</f>
        <v/>
      </c>
      <c r="AD583" s="240">
        <f>IF($Z583="",0,Shares!E583)</f>
        <v>0</v>
      </c>
      <c r="AE583" s="262">
        <f>IF($Z583="",0,Shares!K583*Shares!J583)</f>
        <v>0</v>
      </c>
      <c r="AF583" s="263">
        <f t="shared" si="49"/>
        <v>0</v>
      </c>
      <c r="AG583" s="262">
        <f>IF($Z583="",0,Shares!M583)</f>
        <v>0</v>
      </c>
      <c r="AH583" s="263">
        <f>IF($Z583="",0,Shares!N583)</f>
        <v>0</v>
      </c>
      <c r="AI583" s="240" t="str">
        <f>IF($Z583="","",RANK(AE583,$AE$2:$AE$1001)+COUNTIF($AE$2:AE583,AE583)-1)</f>
        <v/>
      </c>
      <c r="AJ583" s="240" t="str">
        <f>IF($AD583&lt;0,COUNT($AJ$1:AJ582)+1,"")</f>
        <v/>
      </c>
      <c r="AL583" s="240" t="str">
        <f>'All Ticker P&amp;L'!A583</f>
        <v/>
      </c>
      <c r="AM583" s="240" t="str">
        <f>'All Ticker P&amp;L'!B583</f>
        <v/>
      </c>
      <c r="AN583" s="240" t="str">
        <f>'All Ticker P&amp;L'!C583</f>
        <v/>
      </c>
      <c r="AO583" s="240" t="str">
        <f>'All Ticker P&amp;L'!D583</f>
        <v/>
      </c>
      <c r="AP583" s="240">
        <f>IF($AL583="",0,'All Ticker P&amp;L'!E583)</f>
        <v>0</v>
      </c>
      <c r="AQ583" s="262">
        <f>IF($AL583="",0,'All Ticker P&amp;L'!J583*'All Ticker P&amp;L'!I583)</f>
        <v>0</v>
      </c>
      <c r="AR583" s="262">
        <f>IF($AL583="",0,'All Ticker P&amp;L'!L583)</f>
        <v>0</v>
      </c>
      <c r="AS583" s="263">
        <f>IF($AL583="",0,'All Ticker P&amp;L'!M583)</f>
        <v>0</v>
      </c>
      <c r="AT583" s="240" t="str">
        <f>IF($AL583="","",RANK(AR583,$AR$2:$AR$1001)+COUNTIF($AR$2:AR583,AR583)-1)</f>
        <v/>
      </c>
      <c r="AU583" s="240" t="str">
        <f>IF($AL583="","",RANK(AV583,$AV$2:$AV$1001)+COUNTIF($AV$2:AV583,AV583)-1)</f>
        <v/>
      </c>
      <c r="AV583" s="262">
        <f t="shared" si="50"/>
        <v>0</v>
      </c>
    </row>
    <row r="584" spans="26:48" ht="15" customHeight="1" x14ac:dyDescent="0.2">
      <c r="Z584" s="240" t="str">
        <f>Shares!A584</f>
        <v/>
      </c>
      <c r="AA584" s="240" t="str">
        <f>Shares!B584</f>
        <v/>
      </c>
      <c r="AB584" s="240" t="str">
        <f>Shares!C584</f>
        <v/>
      </c>
      <c r="AC584" s="240" t="str">
        <f>Shares!D584</f>
        <v/>
      </c>
      <c r="AD584" s="240">
        <f>IF($Z584="",0,Shares!E584)</f>
        <v>0</v>
      </c>
      <c r="AE584" s="262">
        <f>IF($Z584="",0,Shares!K584*Shares!J584)</f>
        <v>0</v>
      </c>
      <c r="AF584" s="263">
        <f t="shared" si="49"/>
        <v>0</v>
      </c>
      <c r="AG584" s="262">
        <f>IF($Z584="",0,Shares!M584)</f>
        <v>0</v>
      </c>
      <c r="AH584" s="263">
        <f>IF($Z584="",0,Shares!N584)</f>
        <v>0</v>
      </c>
      <c r="AI584" s="240" t="str">
        <f>IF($Z584="","",RANK(AE584,$AE$2:$AE$1001)+COUNTIF($AE$2:AE584,AE584)-1)</f>
        <v/>
      </c>
      <c r="AJ584" s="240" t="str">
        <f>IF($AD584&lt;0,COUNT($AJ$1:AJ583)+1,"")</f>
        <v/>
      </c>
      <c r="AL584" s="240" t="str">
        <f>'All Ticker P&amp;L'!A584</f>
        <v/>
      </c>
      <c r="AM584" s="240" t="str">
        <f>'All Ticker P&amp;L'!B584</f>
        <v/>
      </c>
      <c r="AN584" s="240" t="str">
        <f>'All Ticker P&amp;L'!C584</f>
        <v/>
      </c>
      <c r="AO584" s="240" t="str">
        <f>'All Ticker P&amp;L'!D584</f>
        <v/>
      </c>
      <c r="AP584" s="240">
        <f>IF($AL584="",0,'All Ticker P&amp;L'!E584)</f>
        <v>0</v>
      </c>
      <c r="AQ584" s="262">
        <f>IF($AL584="",0,'All Ticker P&amp;L'!J584*'All Ticker P&amp;L'!I584)</f>
        <v>0</v>
      </c>
      <c r="AR584" s="262">
        <f>IF($AL584="",0,'All Ticker P&amp;L'!L584)</f>
        <v>0</v>
      </c>
      <c r="AS584" s="263">
        <f>IF($AL584="",0,'All Ticker P&amp;L'!M584)</f>
        <v>0</v>
      </c>
      <c r="AT584" s="240" t="str">
        <f>IF($AL584="","",RANK(AR584,$AR$2:$AR$1001)+COUNTIF($AR$2:AR584,AR584)-1)</f>
        <v/>
      </c>
      <c r="AU584" s="240" t="str">
        <f>IF($AL584="","",RANK(AV584,$AV$2:$AV$1001)+COUNTIF($AV$2:AV584,AV584)-1)</f>
        <v/>
      </c>
      <c r="AV584" s="262">
        <f t="shared" si="50"/>
        <v>0</v>
      </c>
    </row>
    <row r="585" spans="26:48" ht="15" customHeight="1" x14ac:dyDescent="0.2">
      <c r="Z585" s="240" t="str">
        <f>Shares!A585</f>
        <v/>
      </c>
      <c r="AA585" s="240" t="str">
        <f>Shares!B585</f>
        <v/>
      </c>
      <c r="AB585" s="240" t="str">
        <f>Shares!C585</f>
        <v/>
      </c>
      <c r="AC585" s="240" t="str">
        <f>Shares!D585</f>
        <v/>
      </c>
      <c r="AD585" s="240">
        <f>IF($Z585="",0,Shares!E585)</f>
        <v>0</v>
      </c>
      <c r="AE585" s="262">
        <f>IF($Z585="",0,Shares!K585*Shares!J585)</f>
        <v>0</v>
      </c>
      <c r="AF585" s="263">
        <f t="shared" si="49"/>
        <v>0</v>
      </c>
      <c r="AG585" s="262">
        <f>IF($Z585="",0,Shares!M585)</f>
        <v>0</v>
      </c>
      <c r="AH585" s="263">
        <f>IF($Z585="",0,Shares!N585)</f>
        <v>0</v>
      </c>
      <c r="AI585" s="240" t="str">
        <f>IF($Z585="","",RANK(AE585,$AE$2:$AE$1001)+COUNTIF($AE$2:AE585,AE585)-1)</f>
        <v/>
      </c>
      <c r="AJ585" s="240" t="str">
        <f>IF($AD585&lt;0,COUNT($AJ$1:AJ584)+1,"")</f>
        <v/>
      </c>
      <c r="AL585" s="240" t="str">
        <f>'All Ticker P&amp;L'!A585</f>
        <v/>
      </c>
      <c r="AM585" s="240" t="str">
        <f>'All Ticker P&amp;L'!B585</f>
        <v/>
      </c>
      <c r="AN585" s="240" t="str">
        <f>'All Ticker P&amp;L'!C585</f>
        <v/>
      </c>
      <c r="AO585" s="240" t="str">
        <f>'All Ticker P&amp;L'!D585</f>
        <v/>
      </c>
      <c r="AP585" s="240">
        <f>IF($AL585="",0,'All Ticker P&amp;L'!E585)</f>
        <v>0</v>
      </c>
      <c r="AQ585" s="262">
        <f>IF($AL585="",0,'All Ticker P&amp;L'!J585*'All Ticker P&amp;L'!I585)</f>
        <v>0</v>
      </c>
      <c r="AR585" s="262">
        <f>IF($AL585="",0,'All Ticker P&amp;L'!L585)</f>
        <v>0</v>
      </c>
      <c r="AS585" s="263">
        <f>IF($AL585="",0,'All Ticker P&amp;L'!M585)</f>
        <v>0</v>
      </c>
      <c r="AT585" s="240" t="str">
        <f>IF($AL585="","",RANK(AR585,$AR$2:$AR$1001)+COUNTIF($AR$2:AR585,AR585)-1)</f>
        <v/>
      </c>
      <c r="AU585" s="240" t="str">
        <f>IF($AL585="","",RANK(AV585,$AV$2:$AV$1001)+COUNTIF($AV$2:AV585,AV585)-1)</f>
        <v/>
      </c>
      <c r="AV585" s="262">
        <f t="shared" si="50"/>
        <v>0</v>
      </c>
    </row>
    <row r="586" spans="26:48" ht="15" customHeight="1" x14ac:dyDescent="0.2">
      <c r="Z586" s="240" t="str">
        <f>Shares!A586</f>
        <v/>
      </c>
      <c r="AA586" s="240" t="str">
        <f>Shares!B586</f>
        <v/>
      </c>
      <c r="AB586" s="240" t="str">
        <f>Shares!C586</f>
        <v/>
      </c>
      <c r="AC586" s="240" t="str">
        <f>Shares!D586</f>
        <v/>
      </c>
      <c r="AD586" s="240">
        <f>IF($Z586="",0,Shares!E586)</f>
        <v>0</v>
      </c>
      <c r="AE586" s="262">
        <f>IF($Z586="",0,Shares!K586*Shares!J586)</f>
        <v>0</v>
      </c>
      <c r="AF586" s="263">
        <f t="shared" si="49"/>
        <v>0</v>
      </c>
      <c r="AG586" s="262">
        <f>IF($Z586="",0,Shares!M586)</f>
        <v>0</v>
      </c>
      <c r="AH586" s="263">
        <f>IF($Z586="",0,Shares!N586)</f>
        <v>0</v>
      </c>
      <c r="AI586" s="240" t="str">
        <f>IF($Z586="","",RANK(AE586,$AE$2:$AE$1001)+COUNTIF($AE$2:AE586,AE586)-1)</f>
        <v/>
      </c>
      <c r="AJ586" s="240" t="str">
        <f>IF($AD586&lt;0,COUNT($AJ$1:AJ585)+1,"")</f>
        <v/>
      </c>
      <c r="AL586" s="240" t="str">
        <f>'All Ticker P&amp;L'!A586</f>
        <v/>
      </c>
      <c r="AM586" s="240" t="str">
        <f>'All Ticker P&amp;L'!B586</f>
        <v/>
      </c>
      <c r="AN586" s="240" t="str">
        <f>'All Ticker P&amp;L'!C586</f>
        <v/>
      </c>
      <c r="AO586" s="240" t="str">
        <f>'All Ticker P&amp;L'!D586</f>
        <v/>
      </c>
      <c r="AP586" s="240">
        <f>IF($AL586="",0,'All Ticker P&amp;L'!E586)</f>
        <v>0</v>
      </c>
      <c r="AQ586" s="262">
        <f>IF($AL586="",0,'All Ticker P&amp;L'!J586*'All Ticker P&amp;L'!I586)</f>
        <v>0</v>
      </c>
      <c r="AR586" s="262">
        <f>IF($AL586="",0,'All Ticker P&amp;L'!L586)</f>
        <v>0</v>
      </c>
      <c r="AS586" s="263">
        <f>IF($AL586="",0,'All Ticker P&amp;L'!M586)</f>
        <v>0</v>
      </c>
      <c r="AT586" s="240" t="str">
        <f>IF($AL586="","",RANK(AR586,$AR$2:$AR$1001)+COUNTIF($AR$2:AR586,AR586)-1)</f>
        <v/>
      </c>
      <c r="AU586" s="240" t="str">
        <f>IF($AL586="","",RANK(AV586,$AV$2:$AV$1001)+COUNTIF($AV$2:AV586,AV586)-1)</f>
        <v/>
      </c>
      <c r="AV586" s="262">
        <f t="shared" si="50"/>
        <v>0</v>
      </c>
    </row>
    <row r="587" spans="26:48" ht="15" customHeight="1" x14ac:dyDescent="0.2">
      <c r="Z587" s="240" t="str">
        <f>Shares!A587</f>
        <v/>
      </c>
      <c r="AA587" s="240" t="str">
        <f>Shares!B587</f>
        <v/>
      </c>
      <c r="AB587" s="240" t="str">
        <f>Shares!C587</f>
        <v/>
      </c>
      <c r="AC587" s="240" t="str">
        <f>Shares!D587</f>
        <v/>
      </c>
      <c r="AD587" s="240">
        <f>IF($Z587="",0,Shares!E587)</f>
        <v>0</v>
      </c>
      <c r="AE587" s="262">
        <f>IF($Z587="",0,Shares!K587*Shares!J587)</f>
        <v>0</v>
      </c>
      <c r="AF587" s="263">
        <f t="shared" si="49"/>
        <v>0</v>
      </c>
      <c r="AG587" s="262">
        <f>IF($Z587="",0,Shares!M587)</f>
        <v>0</v>
      </c>
      <c r="AH587" s="263">
        <f>IF($Z587="",0,Shares!N587)</f>
        <v>0</v>
      </c>
      <c r="AI587" s="240" t="str">
        <f>IF($Z587="","",RANK(AE587,$AE$2:$AE$1001)+COUNTIF($AE$2:AE587,AE587)-1)</f>
        <v/>
      </c>
      <c r="AJ587" s="240" t="str">
        <f>IF($AD587&lt;0,COUNT($AJ$1:AJ586)+1,"")</f>
        <v/>
      </c>
      <c r="AL587" s="240" t="str">
        <f>'All Ticker P&amp;L'!A587</f>
        <v/>
      </c>
      <c r="AM587" s="240" t="str">
        <f>'All Ticker P&amp;L'!B587</f>
        <v/>
      </c>
      <c r="AN587" s="240" t="str">
        <f>'All Ticker P&amp;L'!C587</f>
        <v/>
      </c>
      <c r="AO587" s="240" t="str">
        <f>'All Ticker P&amp;L'!D587</f>
        <v/>
      </c>
      <c r="AP587" s="240">
        <f>IF($AL587="",0,'All Ticker P&amp;L'!E587)</f>
        <v>0</v>
      </c>
      <c r="AQ587" s="262">
        <f>IF($AL587="",0,'All Ticker P&amp;L'!J587*'All Ticker P&amp;L'!I587)</f>
        <v>0</v>
      </c>
      <c r="AR587" s="262">
        <f>IF($AL587="",0,'All Ticker P&amp;L'!L587)</f>
        <v>0</v>
      </c>
      <c r="AS587" s="263">
        <f>IF($AL587="",0,'All Ticker P&amp;L'!M587)</f>
        <v>0</v>
      </c>
      <c r="AT587" s="240" t="str">
        <f>IF($AL587="","",RANK(AR587,$AR$2:$AR$1001)+COUNTIF($AR$2:AR587,AR587)-1)</f>
        <v/>
      </c>
      <c r="AU587" s="240" t="str">
        <f>IF($AL587="","",RANK(AV587,$AV$2:$AV$1001)+COUNTIF($AV$2:AV587,AV587)-1)</f>
        <v/>
      </c>
      <c r="AV587" s="262">
        <f t="shared" si="50"/>
        <v>0</v>
      </c>
    </row>
    <row r="588" spans="26:48" ht="15" customHeight="1" x14ac:dyDescent="0.2">
      <c r="Z588" s="240" t="str">
        <f>Shares!A588</f>
        <v/>
      </c>
      <c r="AA588" s="240" t="str">
        <f>Shares!B588</f>
        <v/>
      </c>
      <c r="AB588" s="240" t="str">
        <f>Shares!C588</f>
        <v/>
      </c>
      <c r="AC588" s="240" t="str">
        <f>Shares!D588</f>
        <v/>
      </c>
      <c r="AD588" s="240">
        <f>IF($Z588="",0,Shares!E588)</f>
        <v>0</v>
      </c>
      <c r="AE588" s="262">
        <f>IF($Z588="",0,Shares!K588*Shares!J588)</f>
        <v>0</v>
      </c>
      <c r="AF588" s="263">
        <f t="shared" si="49"/>
        <v>0</v>
      </c>
      <c r="AG588" s="262">
        <f>IF($Z588="",0,Shares!M588)</f>
        <v>0</v>
      </c>
      <c r="AH588" s="263">
        <f>IF($Z588="",0,Shares!N588)</f>
        <v>0</v>
      </c>
      <c r="AI588" s="240" t="str">
        <f>IF($Z588="","",RANK(AE588,$AE$2:$AE$1001)+COUNTIF($AE$2:AE588,AE588)-1)</f>
        <v/>
      </c>
      <c r="AJ588" s="240" t="str">
        <f>IF($AD588&lt;0,COUNT($AJ$1:AJ587)+1,"")</f>
        <v/>
      </c>
      <c r="AL588" s="240" t="str">
        <f>'All Ticker P&amp;L'!A588</f>
        <v/>
      </c>
      <c r="AM588" s="240" t="str">
        <f>'All Ticker P&amp;L'!B588</f>
        <v/>
      </c>
      <c r="AN588" s="240" t="str">
        <f>'All Ticker P&amp;L'!C588</f>
        <v/>
      </c>
      <c r="AO588" s="240" t="str">
        <f>'All Ticker P&amp;L'!D588</f>
        <v/>
      </c>
      <c r="AP588" s="240">
        <f>IF($AL588="",0,'All Ticker P&amp;L'!E588)</f>
        <v>0</v>
      </c>
      <c r="AQ588" s="262">
        <f>IF($AL588="",0,'All Ticker P&amp;L'!J588*'All Ticker P&amp;L'!I588)</f>
        <v>0</v>
      </c>
      <c r="AR588" s="262">
        <f>IF($AL588="",0,'All Ticker P&amp;L'!L588)</f>
        <v>0</v>
      </c>
      <c r="AS588" s="263">
        <f>IF($AL588="",0,'All Ticker P&amp;L'!M588)</f>
        <v>0</v>
      </c>
      <c r="AT588" s="240" t="str">
        <f>IF($AL588="","",RANK(AR588,$AR$2:$AR$1001)+COUNTIF($AR$2:AR588,AR588)-1)</f>
        <v/>
      </c>
      <c r="AU588" s="240" t="str">
        <f>IF($AL588="","",RANK(AV588,$AV$2:$AV$1001)+COUNTIF($AV$2:AV588,AV588)-1)</f>
        <v/>
      </c>
      <c r="AV588" s="262">
        <f t="shared" si="50"/>
        <v>0</v>
      </c>
    </row>
    <row r="589" spans="26:48" ht="15" customHeight="1" x14ac:dyDescent="0.2">
      <c r="Z589" s="240" t="str">
        <f>Shares!A589</f>
        <v/>
      </c>
      <c r="AA589" s="240" t="str">
        <f>Shares!B589</f>
        <v/>
      </c>
      <c r="AB589" s="240" t="str">
        <f>Shares!C589</f>
        <v/>
      </c>
      <c r="AC589" s="240" t="str">
        <f>Shares!D589</f>
        <v/>
      </c>
      <c r="AD589" s="240">
        <f>IF($Z589="",0,Shares!E589)</f>
        <v>0</v>
      </c>
      <c r="AE589" s="262">
        <f>IF($Z589="",0,Shares!K589*Shares!J589)</f>
        <v>0</v>
      </c>
      <c r="AF589" s="263">
        <f t="shared" si="49"/>
        <v>0</v>
      </c>
      <c r="AG589" s="262">
        <f>IF($Z589="",0,Shares!M589)</f>
        <v>0</v>
      </c>
      <c r="AH589" s="263">
        <f>IF($Z589="",0,Shares!N589)</f>
        <v>0</v>
      </c>
      <c r="AI589" s="240" t="str">
        <f>IF($Z589="","",RANK(AE589,$AE$2:$AE$1001)+COUNTIF($AE$2:AE589,AE589)-1)</f>
        <v/>
      </c>
      <c r="AJ589" s="240" t="str">
        <f>IF($AD589&lt;0,COUNT($AJ$1:AJ588)+1,"")</f>
        <v/>
      </c>
      <c r="AL589" s="240" t="str">
        <f>'All Ticker P&amp;L'!A589</f>
        <v/>
      </c>
      <c r="AM589" s="240" t="str">
        <f>'All Ticker P&amp;L'!B589</f>
        <v/>
      </c>
      <c r="AN589" s="240" t="str">
        <f>'All Ticker P&amp;L'!C589</f>
        <v/>
      </c>
      <c r="AO589" s="240" t="str">
        <f>'All Ticker P&amp;L'!D589</f>
        <v/>
      </c>
      <c r="AP589" s="240">
        <f>IF($AL589="",0,'All Ticker P&amp;L'!E589)</f>
        <v>0</v>
      </c>
      <c r="AQ589" s="262">
        <f>IF($AL589="",0,'All Ticker P&amp;L'!J589*'All Ticker P&amp;L'!I589)</f>
        <v>0</v>
      </c>
      <c r="AR589" s="262">
        <f>IF($AL589="",0,'All Ticker P&amp;L'!L589)</f>
        <v>0</v>
      </c>
      <c r="AS589" s="263">
        <f>IF($AL589="",0,'All Ticker P&amp;L'!M589)</f>
        <v>0</v>
      </c>
      <c r="AT589" s="240" t="str">
        <f>IF($AL589="","",RANK(AR589,$AR$2:$AR$1001)+COUNTIF($AR$2:AR589,AR589)-1)</f>
        <v/>
      </c>
      <c r="AU589" s="240" t="str">
        <f>IF($AL589="","",RANK(AV589,$AV$2:$AV$1001)+COUNTIF($AV$2:AV589,AV589)-1)</f>
        <v/>
      </c>
      <c r="AV589" s="262">
        <f t="shared" si="50"/>
        <v>0</v>
      </c>
    </row>
    <row r="590" spans="26:48" ht="15" customHeight="1" x14ac:dyDescent="0.2">
      <c r="Z590" s="240" t="str">
        <f>Shares!A590</f>
        <v/>
      </c>
      <c r="AA590" s="240" t="str">
        <f>Shares!B590</f>
        <v/>
      </c>
      <c r="AB590" s="240" t="str">
        <f>Shares!C590</f>
        <v/>
      </c>
      <c r="AC590" s="240" t="str">
        <f>Shares!D590</f>
        <v/>
      </c>
      <c r="AD590" s="240">
        <f>IF($Z590="",0,Shares!E590)</f>
        <v>0</v>
      </c>
      <c r="AE590" s="262">
        <f>IF($Z590="",0,Shares!K590*Shares!J590)</f>
        <v>0</v>
      </c>
      <c r="AF590" s="263">
        <f t="shared" si="49"/>
        <v>0</v>
      </c>
      <c r="AG590" s="262">
        <f>IF($Z590="",0,Shares!M590)</f>
        <v>0</v>
      </c>
      <c r="AH590" s="263">
        <f>IF($Z590="",0,Shares!N590)</f>
        <v>0</v>
      </c>
      <c r="AI590" s="240" t="str">
        <f>IF($Z590="","",RANK(AE590,$AE$2:$AE$1001)+COUNTIF($AE$2:AE590,AE590)-1)</f>
        <v/>
      </c>
      <c r="AJ590" s="240" t="str">
        <f>IF($AD590&lt;0,COUNT($AJ$1:AJ589)+1,"")</f>
        <v/>
      </c>
      <c r="AL590" s="240" t="str">
        <f>'All Ticker P&amp;L'!A590</f>
        <v/>
      </c>
      <c r="AM590" s="240" t="str">
        <f>'All Ticker P&amp;L'!B590</f>
        <v/>
      </c>
      <c r="AN590" s="240" t="str">
        <f>'All Ticker P&amp;L'!C590</f>
        <v/>
      </c>
      <c r="AO590" s="240" t="str">
        <f>'All Ticker P&amp;L'!D590</f>
        <v/>
      </c>
      <c r="AP590" s="240">
        <f>IF($AL590="",0,'All Ticker P&amp;L'!E590)</f>
        <v>0</v>
      </c>
      <c r="AQ590" s="262">
        <f>IF($AL590="",0,'All Ticker P&amp;L'!J590*'All Ticker P&amp;L'!I590)</f>
        <v>0</v>
      </c>
      <c r="AR590" s="262">
        <f>IF($AL590="",0,'All Ticker P&amp;L'!L590)</f>
        <v>0</v>
      </c>
      <c r="AS590" s="263">
        <f>IF($AL590="",0,'All Ticker P&amp;L'!M590)</f>
        <v>0</v>
      </c>
      <c r="AT590" s="240" t="str">
        <f>IF($AL590="","",RANK(AR590,$AR$2:$AR$1001)+COUNTIF($AR$2:AR590,AR590)-1)</f>
        <v/>
      </c>
      <c r="AU590" s="240" t="str">
        <f>IF($AL590="","",RANK(AV590,$AV$2:$AV$1001)+COUNTIF($AV$2:AV590,AV590)-1)</f>
        <v/>
      </c>
      <c r="AV590" s="262">
        <f t="shared" si="50"/>
        <v>0</v>
      </c>
    </row>
    <row r="591" spans="26:48" ht="15" customHeight="1" x14ac:dyDescent="0.2">
      <c r="Z591" s="240" t="str">
        <f>Shares!A591</f>
        <v/>
      </c>
      <c r="AA591" s="240" t="str">
        <f>Shares!B591</f>
        <v/>
      </c>
      <c r="AB591" s="240" t="str">
        <f>Shares!C591</f>
        <v/>
      </c>
      <c r="AC591" s="240" t="str">
        <f>Shares!D591</f>
        <v/>
      </c>
      <c r="AD591" s="240">
        <f>IF($Z591="",0,Shares!E591)</f>
        <v>0</v>
      </c>
      <c r="AE591" s="262">
        <f>IF($Z591="",0,Shares!K591*Shares!J591)</f>
        <v>0</v>
      </c>
      <c r="AF591" s="263">
        <f t="shared" si="49"/>
        <v>0</v>
      </c>
      <c r="AG591" s="262">
        <f>IF($Z591="",0,Shares!M591)</f>
        <v>0</v>
      </c>
      <c r="AH591" s="263">
        <f>IF($Z591="",0,Shares!N591)</f>
        <v>0</v>
      </c>
      <c r="AI591" s="240" t="str">
        <f>IF($Z591="","",RANK(AE591,$AE$2:$AE$1001)+COUNTIF($AE$2:AE591,AE591)-1)</f>
        <v/>
      </c>
      <c r="AJ591" s="240" t="str">
        <f>IF($AD591&lt;0,COUNT($AJ$1:AJ590)+1,"")</f>
        <v/>
      </c>
      <c r="AL591" s="240" t="str">
        <f>'All Ticker P&amp;L'!A591</f>
        <v/>
      </c>
      <c r="AM591" s="240" t="str">
        <f>'All Ticker P&amp;L'!B591</f>
        <v/>
      </c>
      <c r="AN591" s="240" t="str">
        <f>'All Ticker P&amp;L'!C591</f>
        <v/>
      </c>
      <c r="AO591" s="240" t="str">
        <f>'All Ticker P&amp;L'!D591</f>
        <v/>
      </c>
      <c r="AP591" s="240">
        <f>IF($AL591="",0,'All Ticker P&amp;L'!E591)</f>
        <v>0</v>
      </c>
      <c r="AQ591" s="262">
        <f>IF($AL591="",0,'All Ticker P&amp;L'!J591*'All Ticker P&amp;L'!I591)</f>
        <v>0</v>
      </c>
      <c r="AR591" s="262">
        <f>IF($AL591="",0,'All Ticker P&amp;L'!L591)</f>
        <v>0</v>
      </c>
      <c r="AS591" s="263">
        <f>IF($AL591="",0,'All Ticker P&amp;L'!M591)</f>
        <v>0</v>
      </c>
      <c r="AT591" s="240" t="str">
        <f>IF($AL591="","",RANK(AR591,$AR$2:$AR$1001)+COUNTIF($AR$2:AR591,AR591)-1)</f>
        <v/>
      </c>
      <c r="AU591" s="240" t="str">
        <f>IF($AL591="","",RANK(AV591,$AV$2:$AV$1001)+COUNTIF($AV$2:AV591,AV591)-1)</f>
        <v/>
      </c>
      <c r="AV591" s="262">
        <f t="shared" si="50"/>
        <v>0</v>
      </c>
    </row>
    <row r="592" spans="26:48" ht="15" customHeight="1" x14ac:dyDescent="0.2">
      <c r="Z592" s="240" t="str">
        <f>Shares!A592</f>
        <v/>
      </c>
      <c r="AA592" s="240" t="str">
        <f>Shares!B592</f>
        <v/>
      </c>
      <c r="AB592" s="240" t="str">
        <f>Shares!C592</f>
        <v/>
      </c>
      <c r="AC592" s="240" t="str">
        <f>Shares!D592</f>
        <v/>
      </c>
      <c r="AD592" s="240">
        <f>IF($Z592="",0,Shares!E592)</f>
        <v>0</v>
      </c>
      <c r="AE592" s="262">
        <f>IF($Z592="",0,Shares!K592*Shares!J592)</f>
        <v>0</v>
      </c>
      <c r="AF592" s="263">
        <f t="shared" si="49"/>
        <v>0</v>
      </c>
      <c r="AG592" s="262">
        <f>IF($Z592="",0,Shares!M592)</f>
        <v>0</v>
      </c>
      <c r="AH592" s="263">
        <f>IF($Z592="",0,Shares!N592)</f>
        <v>0</v>
      </c>
      <c r="AI592" s="240" t="str">
        <f>IF($Z592="","",RANK(AE592,$AE$2:$AE$1001)+COUNTIF($AE$2:AE592,AE592)-1)</f>
        <v/>
      </c>
      <c r="AJ592" s="240" t="str">
        <f>IF($AD592&lt;0,COUNT($AJ$1:AJ591)+1,"")</f>
        <v/>
      </c>
      <c r="AL592" s="240" t="str">
        <f>'All Ticker P&amp;L'!A592</f>
        <v/>
      </c>
      <c r="AM592" s="240" t="str">
        <f>'All Ticker P&amp;L'!B592</f>
        <v/>
      </c>
      <c r="AN592" s="240" t="str">
        <f>'All Ticker P&amp;L'!C592</f>
        <v/>
      </c>
      <c r="AO592" s="240" t="str">
        <f>'All Ticker P&amp;L'!D592</f>
        <v/>
      </c>
      <c r="AP592" s="240">
        <f>IF($AL592="",0,'All Ticker P&amp;L'!E592)</f>
        <v>0</v>
      </c>
      <c r="AQ592" s="262">
        <f>IF($AL592="",0,'All Ticker P&amp;L'!J592*'All Ticker P&amp;L'!I592)</f>
        <v>0</v>
      </c>
      <c r="AR592" s="262">
        <f>IF($AL592="",0,'All Ticker P&amp;L'!L592)</f>
        <v>0</v>
      </c>
      <c r="AS592" s="263">
        <f>IF($AL592="",0,'All Ticker P&amp;L'!M592)</f>
        <v>0</v>
      </c>
      <c r="AT592" s="240" t="str">
        <f>IF($AL592="","",RANK(AR592,$AR$2:$AR$1001)+COUNTIF($AR$2:AR592,AR592)-1)</f>
        <v/>
      </c>
      <c r="AU592" s="240" t="str">
        <f>IF($AL592="","",RANK(AV592,$AV$2:$AV$1001)+COUNTIF($AV$2:AV592,AV592)-1)</f>
        <v/>
      </c>
      <c r="AV592" s="262">
        <f t="shared" si="50"/>
        <v>0</v>
      </c>
    </row>
    <row r="593" spans="26:48" ht="15" customHeight="1" x14ac:dyDescent="0.2">
      <c r="Z593" s="240" t="str">
        <f>Shares!A593</f>
        <v/>
      </c>
      <c r="AA593" s="240" t="str">
        <f>Shares!B593</f>
        <v/>
      </c>
      <c r="AB593" s="240" t="str">
        <f>Shares!C593</f>
        <v/>
      </c>
      <c r="AC593" s="240" t="str">
        <f>Shares!D593</f>
        <v/>
      </c>
      <c r="AD593" s="240">
        <f>IF($Z593="",0,Shares!E593)</f>
        <v>0</v>
      </c>
      <c r="AE593" s="262">
        <f>IF($Z593="",0,Shares!K593*Shares!J593)</f>
        <v>0</v>
      </c>
      <c r="AF593" s="263">
        <f t="shared" si="49"/>
        <v>0</v>
      </c>
      <c r="AG593" s="262">
        <f>IF($Z593="",0,Shares!M593)</f>
        <v>0</v>
      </c>
      <c r="AH593" s="263">
        <f>IF($Z593="",0,Shares!N593)</f>
        <v>0</v>
      </c>
      <c r="AI593" s="240" t="str">
        <f>IF($Z593="","",RANK(AE593,$AE$2:$AE$1001)+COUNTIF($AE$2:AE593,AE593)-1)</f>
        <v/>
      </c>
      <c r="AJ593" s="240" t="str">
        <f>IF($AD593&lt;0,COUNT($AJ$1:AJ592)+1,"")</f>
        <v/>
      </c>
      <c r="AL593" s="240" t="str">
        <f>'All Ticker P&amp;L'!A593</f>
        <v/>
      </c>
      <c r="AM593" s="240" t="str">
        <f>'All Ticker P&amp;L'!B593</f>
        <v/>
      </c>
      <c r="AN593" s="240" t="str">
        <f>'All Ticker P&amp;L'!C593</f>
        <v/>
      </c>
      <c r="AO593" s="240" t="str">
        <f>'All Ticker P&amp;L'!D593</f>
        <v/>
      </c>
      <c r="AP593" s="240">
        <f>IF($AL593="",0,'All Ticker P&amp;L'!E593)</f>
        <v>0</v>
      </c>
      <c r="AQ593" s="262">
        <f>IF($AL593="",0,'All Ticker P&amp;L'!J593*'All Ticker P&amp;L'!I593)</f>
        <v>0</v>
      </c>
      <c r="AR593" s="262">
        <f>IF($AL593="",0,'All Ticker P&amp;L'!L593)</f>
        <v>0</v>
      </c>
      <c r="AS593" s="263">
        <f>IF($AL593="",0,'All Ticker P&amp;L'!M593)</f>
        <v>0</v>
      </c>
      <c r="AT593" s="240" t="str">
        <f>IF($AL593="","",RANK(AR593,$AR$2:$AR$1001)+COUNTIF($AR$2:AR593,AR593)-1)</f>
        <v/>
      </c>
      <c r="AU593" s="240" t="str">
        <f>IF($AL593="","",RANK(AV593,$AV$2:$AV$1001)+COUNTIF($AV$2:AV593,AV593)-1)</f>
        <v/>
      </c>
      <c r="AV593" s="262">
        <f t="shared" si="50"/>
        <v>0</v>
      </c>
    </row>
    <row r="594" spans="26:48" ht="15" customHeight="1" x14ac:dyDescent="0.2">
      <c r="Z594" s="240" t="str">
        <f>Shares!A594</f>
        <v/>
      </c>
      <c r="AA594" s="240" t="str">
        <f>Shares!B594</f>
        <v/>
      </c>
      <c r="AB594" s="240" t="str">
        <f>Shares!C594</f>
        <v/>
      </c>
      <c r="AC594" s="240" t="str">
        <f>Shares!D594</f>
        <v/>
      </c>
      <c r="AD594" s="240">
        <f>IF($Z594="",0,Shares!E594)</f>
        <v>0</v>
      </c>
      <c r="AE594" s="262">
        <f>IF($Z594="",0,Shares!K594*Shares!J594)</f>
        <v>0</v>
      </c>
      <c r="AF594" s="263">
        <f t="shared" si="49"/>
        <v>0</v>
      </c>
      <c r="AG594" s="262">
        <f>IF($Z594="",0,Shares!M594)</f>
        <v>0</v>
      </c>
      <c r="AH594" s="263">
        <f>IF($Z594="",0,Shares!N594)</f>
        <v>0</v>
      </c>
      <c r="AI594" s="240" t="str">
        <f>IF($Z594="","",RANK(AE594,$AE$2:$AE$1001)+COUNTIF($AE$2:AE594,AE594)-1)</f>
        <v/>
      </c>
      <c r="AJ594" s="240" t="str">
        <f>IF($AD594&lt;0,COUNT($AJ$1:AJ593)+1,"")</f>
        <v/>
      </c>
      <c r="AL594" s="240" t="str">
        <f>'All Ticker P&amp;L'!A594</f>
        <v/>
      </c>
      <c r="AM594" s="240" t="str">
        <f>'All Ticker P&amp;L'!B594</f>
        <v/>
      </c>
      <c r="AN594" s="240" t="str">
        <f>'All Ticker P&amp;L'!C594</f>
        <v/>
      </c>
      <c r="AO594" s="240" t="str">
        <f>'All Ticker P&amp;L'!D594</f>
        <v/>
      </c>
      <c r="AP594" s="240">
        <f>IF($AL594="",0,'All Ticker P&amp;L'!E594)</f>
        <v>0</v>
      </c>
      <c r="AQ594" s="262">
        <f>IF($AL594="",0,'All Ticker P&amp;L'!J594*'All Ticker P&amp;L'!I594)</f>
        <v>0</v>
      </c>
      <c r="AR594" s="262">
        <f>IF($AL594="",0,'All Ticker P&amp;L'!L594)</f>
        <v>0</v>
      </c>
      <c r="AS594" s="263">
        <f>IF($AL594="",0,'All Ticker P&amp;L'!M594)</f>
        <v>0</v>
      </c>
      <c r="AT594" s="240" t="str">
        <f>IF($AL594="","",RANK(AR594,$AR$2:$AR$1001)+COUNTIF($AR$2:AR594,AR594)-1)</f>
        <v/>
      </c>
      <c r="AU594" s="240" t="str">
        <f>IF($AL594="","",RANK(AV594,$AV$2:$AV$1001)+COUNTIF($AV$2:AV594,AV594)-1)</f>
        <v/>
      </c>
      <c r="AV594" s="262">
        <f t="shared" si="50"/>
        <v>0</v>
      </c>
    </row>
    <row r="595" spans="26:48" ht="15" customHeight="1" x14ac:dyDescent="0.2">
      <c r="Z595" s="240" t="str">
        <f>Shares!A595</f>
        <v/>
      </c>
      <c r="AA595" s="240" t="str">
        <f>Shares!B595</f>
        <v/>
      </c>
      <c r="AB595" s="240" t="str">
        <f>Shares!C595</f>
        <v/>
      </c>
      <c r="AC595" s="240" t="str">
        <f>Shares!D595</f>
        <v/>
      </c>
      <c r="AD595" s="240">
        <f>IF($Z595="",0,Shares!E595)</f>
        <v>0</v>
      </c>
      <c r="AE595" s="262">
        <f>IF($Z595="",0,Shares!K595*Shares!J595)</f>
        <v>0</v>
      </c>
      <c r="AF595" s="263">
        <f t="shared" si="49"/>
        <v>0</v>
      </c>
      <c r="AG595" s="262">
        <f>IF($Z595="",0,Shares!M595)</f>
        <v>0</v>
      </c>
      <c r="AH595" s="263">
        <f>IF($Z595="",0,Shares!N595)</f>
        <v>0</v>
      </c>
      <c r="AI595" s="240" t="str">
        <f>IF($Z595="","",RANK(AE595,$AE$2:$AE$1001)+COUNTIF($AE$2:AE595,AE595)-1)</f>
        <v/>
      </c>
      <c r="AJ595" s="240" t="str">
        <f>IF($AD595&lt;0,COUNT($AJ$1:AJ594)+1,"")</f>
        <v/>
      </c>
      <c r="AL595" s="240" t="str">
        <f>'All Ticker P&amp;L'!A595</f>
        <v/>
      </c>
      <c r="AM595" s="240" t="str">
        <f>'All Ticker P&amp;L'!B595</f>
        <v/>
      </c>
      <c r="AN595" s="240" t="str">
        <f>'All Ticker P&amp;L'!C595</f>
        <v/>
      </c>
      <c r="AO595" s="240" t="str">
        <f>'All Ticker P&amp;L'!D595</f>
        <v/>
      </c>
      <c r="AP595" s="240">
        <f>IF($AL595="",0,'All Ticker P&amp;L'!E595)</f>
        <v>0</v>
      </c>
      <c r="AQ595" s="262">
        <f>IF($AL595="",0,'All Ticker P&amp;L'!J595*'All Ticker P&amp;L'!I595)</f>
        <v>0</v>
      </c>
      <c r="AR595" s="262">
        <f>IF($AL595="",0,'All Ticker P&amp;L'!L595)</f>
        <v>0</v>
      </c>
      <c r="AS595" s="263">
        <f>IF($AL595="",0,'All Ticker P&amp;L'!M595)</f>
        <v>0</v>
      </c>
      <c r="AT595" s="240" t="str">
        <f>IF($AL595="","",RANK(AR595,$AR$2:$AR$1001)+COUNTIF($AR$2:AR595,AR595)-1)</f>
        <v/>
      </c>
      <c r="AU595" s="240" t="str">
        <f>IF($AL595="","",RANK(AV595,$AV$2:$AV$1001)+COUNTIF($AV$2:AV595,AV595)-1)</f>
        <v/>
      </c>
      <c r="AV595" s="262">
        <f t="shared" si="50"/>
        <v>0</v>
      </c>
    </row>
    <row r="596" spans="26:48" ht="15" customHeight="1" x14ac:dyDescent="0.2">
      <c r="Z596" s="240" t="str">
        <f>Shares!A596</f>
        <v/>
      </c>
      <c r="AA596" s="240" t="str">
        <f>Shares!B596</f>
        <v/>
      </c>
      <c r="AB596" s="240" t="str">
        <f>Shares!C596</f>
        <v/>
      </c>
      <c r="AC596" s="240" t="str">
        <f>Shares!D596</f>
        <v/>
      </c>
      <c r="AD596" s="240">
        <f>IF($Z596="",0,Shares!E596)</f>
        <v>0</v>
      </c>
      <c r="AE596" s="262">
        <f>IF($Z596="",0,Shares!K596*Shares!J596)</f>
        <v>0</v>
      </c>
      <c r="AF596" s="263">
        <f t="shared" si="49"/>
        <v>0</v>
      </c>
      <c r="AG596" s="262">
        <f>IF($Z596="",0,Shares!M596)</f>
        <v>0</v>
      </c>
      <c r="AH596" s="263">
        <f>IF($Z596="",0,Shares!N596)</f>
        <v>0</v>
      </c>
      <c r="AI596" s="240" t="str">
        <f>IF($Z596="","",RANK(AE596,$AE$2:$AE$1001)+COUNTIF($AE$2:AE596,AE596)-1)</f>
        <v/>
      </c>
      <c r="AJ596" s="240" t="str">
        <f>IF($AD596&lt;0,COUNT($AJ$1:AJ595)+1,"")</f>
        <v/>
      </c>
      <c r="AL596" s="240" t="str">
        <f>'All Ticker P&amp;L'!A596</f>
        <v/>
      </c>
      <c r="AM596" s="240" t="str">
        <f>'All Ticker P&amp;L'!B596</f>
        <v/>
      </c>
      <c r="AN596" s="240" t="str">
        <f>'All Ticker P&amp;L'!C596</f>
        <v/>
      </c>
      <c r="AO596" s="240" t="str">
        <f>'All Ticker P&amp;L'!D596</f>
        <v/>
      </c>
      <c r="AP596" s="240">
        <f>IF($AL596="",0,'All Ticker P&amp;L'!E596)</f>
        <v>0</v>
      </c>
      <c r="AQ596" s="262">
        <f>IF($AL596="",0,'All Ticker P&amp;L'!J596*'All Ticker P&amp;L'!I596)</f>
        <v>0</v>
      </c>
      <c r="AR596" s="262">
        <f>IF($AL596="",0,'All Ticker P&amp;L'!L596)</f>
        <v>0</v>
      </c>
      <c r="AS596" s="263">
        <f>IF($AL596="",0,'All Ticker P&amp;L'!M596)</f>
        <v>0</v>
      </c>
      <c r="AT596" s="240" t="str">
        <f>IF($AL596="","",RANK(AR596,$AR$2:$AR$1001)+COUNTIF($AR$2:AR596,AR596)-1)</f>
        <v/>
      </c>
      <c r="AU596" s="240" t="str">
        <f>IF($AL596="","",RANK(AV596,$AV$2:$AV$1001)+COUNTIF($AV$2:AV596,AV596)-1)</f>
        <v/>
      </c>
      <c r="AV596" s="262">
        <f t="shared" si="50"/>
        <v>0</v>
      </c>
    </row>
    <row r="597" spans="26:48" ht="15" customHeight="1" x14ac:dyDescent="0.2">
      <c r="Z597" s="240" t="str">
        <f>Shares!A597</f>
        <v/>
      </c>
      <c r="AA597" s="240" t="str">
        <f>Shares!B597</f>
        <v/>
      </c>
      <c r="AB597" s="240" t="str">
        <f>Shares!C597</f>
        <v/>
      </c>
      <c r="AC597" s="240" t="str">
        <f>Shares!D597</f>
        <v/>
      </c>
      <c r="AD597" s="240">
        <f>IF($Z597="",0,Shares!E597)</f>
        <v>0</v>
      </c>
      <c r="AE597" s="262">
        <f>IF($Z597="",0,Shares!K597*Shares!J597)</f>
        <v>0</v>
      </c>
      <c r="AF597" s="263">
        <f t="shared" si="49"/>
        <v>0</v>
      </c>
      <c r="AG597" s="262">
        <f>IF($Z597="",0,Shares!M597)</f>
        <v>0</v>
      </c>
      <c r="AH597" s="263">
        <f>IF($Z597="",0,Shares!N597)</f>
        <v>0</v>
      </c>
      <c r="AI597" s="240" t="str">
        <f>IF($Z597="","",RANK(AE597,$AE$2:$AE$1001)+COUNTIF($AE$2:AE597,AE597)-1)</f>
        <v/>
      </c>
      <c r="AJ597" s="240" t="str">
        <f>IF($AD597&lt;0,COUNT($AJ$1:AJ596)+1,"")</f>
        <v/>
      </c>
      <c r="AL597" s="240" t="str">
        <f>'All Ticker P&amp;L'!A597</f>
        <v/>
      </c>
      <c r="AM597" s="240" t="str">
        <f>'All Ticker P&amp;L'!B597</f>
        <v/>
      </c>
      <c r="AN597" s="240" t="str">
        <f>'All Ticker P&amp;L'!C597</f>
        <v/>
      </c>
      <c r="AO597" s="240" t="str">
        <f>'All Ticker P&amp;L'!D597</f>
        <v/>
      </c>
      <c r="AP597" s="240">
        <f>IF($AL597="",0,'All Ticker P&amp;L'!E597)</f>
        <v>0</v>
      </c>
      <c r="AQ597" s="262">
        <f>IF($AL597="",0,'All Ticker P&amp;L'!J597*'All Ticker P&amp;L'!I597)</f>
        <v>0</v>
      </c>
      <c r="AR597" s="262">
        <f>IF($AL597="",0,'All Ticker P&amp;L'!L597)</f>
        <v>0</v>
      </c>
      <c r="AS597" s="263">
        <f>IF($AL597="",0,'All Ticker P&amp;L'!M597)</f>
        <v>0</v>
      </c>
      <c r="AT597" s="240" t="str">
        <f>IF($AL597="","",RANK(AR597,$AR$2:$AR$1001)+COUNTIF($AR$2:AR597,AR597)-1)</f>
        <v/>
      </c>
      <c r="AU597" s="240" t="str">
        <f>IF($AL597="","",RANK(AV597,$AV$2:$AV$1001)+COUNTIF($AV$2:AV597,AV597)-1)</f>
        <v/>
      </c>
      <c r="AV597" s="262">
        <f t="shared" si="50"/>
        <v>0</v>
      </c>
    </row>
    <row r="598" spans="26:48" ht="15" customHeight="1" x14ac:dyDescent="0.2">
      <c r="Z598" s="240" t="str">
        <f>Shares!A598</f>
        <v/>
      </c>
      <c r="AA598" s="240" t="str">
        <f>Shares!B598</f>
        <v/>
      </c>
      <c r="AB598" s="240" t="str">
        <f>Shares!C598</f>
        <v/>
      </c>
      <c r="AC598" s="240" t="str">
        <f>Shares!D598</f>
        <v/>
      </c>
      <c r="AD598" s="240">
        <f>IF($Z598="",0,Shares!E598)</f>
        <v>0</v>
      </c>
      <c r="AE598" s="262">
        <f>IF($Z598="",0,Shares!K598*Shares!J598)</f>
        <v>0</v>
      </c>
      <c r="AF598" s="263">
        <f t="shared" si="49"/>
        <v>0</v>
      </c>
      <c r="AG598" s="262">
        <f>IF($Z598="",0,Shares!M598)</f>
        <v>0</v>
      </c>
      <c r="AH598" s="263">
        <f>IF($Z598="",0,Shares!N598)</f>
        <v>0</v>
      </c>
      <c r="AI598" s="240" t="str">
        <f>IF($Z598="","",RANK(AE598,$AE$2:$AE$1001)+COUNTIF($AE$2:AE598,AE598)-1)</f>
        <v/>
      </c>
      <c r="AJ598" s="240" t="str">
        <f>IF($AD598&lt;0,COUNT($AJ$1:AJ597)+1,"")</f>
        <v/>
      </c>
      <c r="AL598" s="240" t="str">
        <f>'All Ticker P&amp;L'!A598</f>
        <v/>
      </c>
      <c r="AM598" s="240" t="str">
        <f>'All Ticker P&amp;L'!B598</f>
        <v/>
      </c>
      <c r="AN598" s="240" t="str">
        <f>'All Ticker P&amp;L'!C598</f>
        <v/>
      </c>
      <c r="AO598" s="240" t="str">
        <f>'All Ticker P&amp;L'!D598</f>
        <v/>
      </c>
      <c r="AP598" s="240">
        <f>IF($AL598="",0,'All Ticker P&amp;L'!E598)</f>
        <v>0</v>
      </c>
      <c r="AQ598" s="262">
        <f>IF($AL598="",0,'All Ticker P&amp;L'!J598*'All Ticker P&amp;L'!I598)</f>
        <v>0</v>
      </c>
      <c r="AR598" s="262">
        <f>IF($AL598="",0,'All Ticker P&amp;L'!L598)</f>
        <v>0</v>
      </c>
      <c r="AS598" s="263">
        <f>IF($AL598="",0,'All Ticker P&amp;L'!M598)</f>
        <v>0</v>
      </c>
      <c r="AT598" s="240" t="str">
        <f>IF($AL598="","",RANK(AR598,$AR$2:$AR$1001)+COUNTIF($AR$2:AR598,AR598)-1)</f>
        <v/>
      </c>
      <c r="AU598" s="240" t="str">
        <f>IF($AL598="","",RANK(AV598,$AV$2:$AV$1001)+COUNTIF($AV$2:AV598,AV598)-1)</f>
        <v/>
      </c>
      <c r="AV598" s="262">
        <f t="shared" si="50"/>
        <v>0</v>
      </c>
    </row>
    <row r="599" spans="26:48" ht="15" customHeight="1" x14ac:dyDescent="0.2">
      <c r="Z599" s="240" t="str">
        <f>Shares!A599</f>
        <v/>
      </c>
      <c r="AA599" s="240" t="str">
        <f>Shares!B599</f>
        <v/>
      </c>
      <c r="AB599" s="240" t="str">
        <f>Shares!C599</f>
        <v/>
      </c>
      <c r="AC599" s="240" t="str">
        <f>Shares!D599</f>
        <v/>
      </c>
      <c r="AD599" s="240">
        <f>IF($Z599="",0,Shares!E599)</f>
        <v>0</v>
      </c>
      <c r="AE599" s="262">
        <f>IF($Z599="",0,Shares!K599*Shares!J599)</f>
        <v>0</v>
      </c>
      <c r="AF599" s="263">
        <f t="shared" si="49"/>
        <v>0</v>
      </c>
      <c r="AG599" s="262">
        <f>IF($Z599="",0,Shares!M599)</f>
        <v>0</v>
      </c>
      <c r="AH599" s="263">
        <f>IF($Z599="",0,Shares!N599)</f>
        <v>0</v>
      </c>
      <c r="AI599" s="240" t="str">
        <f>IF($Z599="","",RANK(AE599,$AE$2:$AE$1001)+COUNTIF($AE$2:AE599,AE599)-1)</f>
        <v/>
      </c>
      <c r="AJ599" s="240" t="str">
        <f>IF($AD599&lt;0,COUNT($AJ$1:AJ598)+1,"")</f>
        <v/>
      </c>
      <c r="AL599" s="240" t="str">
        <f>'All Ticker P&amp;L'!A599</f>
        <v/>
      </c>
      <c r="AM599" s="240" t="str">
        <f>'All Ticker P&amp;L'!B599</f>
        <v/>
      </c>
      <c r="AN599" s="240" t="str">
        <f>'All Ticker P&amp;L'!C599</f>
        <v/>
      </c>
      <c r="AO599" s="240" t="str">
        <f>'All Ticker P&amp;L'!D599</f>
        <v/>
      </c>
      <c r="AP599" s="240">
        <f>IF($AL599="",0,'All Ticker P&amp;L'!E599)</f>
        <v>0</v>
      </c>
      <c r="AQ599" s="262">
        <f>IF($AL599="",0,'All Ticker P&amp;L'!J599*'All Ticker P&amp;L'!I599)</f>
        <v>0</v>
      </c>
      <c r="AR599" s="262">
        <f>IF($AL599="",0,'All Ticker P&amp;L'!L599)</f>
        <v>0</v>
      </c>
      <c r="AS599" s="263">
        <f>IF($AL599="",0,'All Ticker P&amp;L'!M599)</f>
        <v>0</v>
      </c>
      <c r="AT599" s="240" t="str">
        <f>IF($AL599="","",RANK(AR599,$AR$2:$AR$1001)+COUNTIF($AR$2:AR599,AR599)-1)</f>
        <v/>
      </c>
      <c r="AU599" s="240" t="str">
        <f>IF($AL599="","",RANK(AV599,$AV$2:$AV$1001)+COUNTIF($AV$2:AV599,AV599)-1)</f>
        <v/>
      </c>
      <c r="AV599" s="262">
        <f t="shared" si="50"/>
        <v>0</v>
      </c>
    </row>
    <row r="600" spans="26:48" ht="15" customHeight="1" x14ac:dyDescent="0.2">
      <c r="Z600" s="240" t="str">
        <f>Shares!A600</f>
        <v/>
      </c>
      <c r="AA600" s="240" t="str">
        <f>Shares!B600</f>
        <v/>
      </c>
      <c r="AB600" s="240" t="str">
        <f>Shares!C600</f>
        <v/>
      </c>
      <c r="AC600" s="240" t="str">
        <f>Shares!D600</f>
        <v/>
      </c>
      <c r="AD600" s="240">
        <f>IF($Z600="",0,Shares!E600)</f>
        <v>0</v>
      </c>
      <c r="AE600" s="262">
        <f>IF($Z600="",0,Shares!K600*Shares!J600)</f>
        <v>0</v>
      </c>
      <c r="AF600" s="263">
        <f t="shared" si="49"/>
        <v>0</v>
      </c>
      <c r="AG600" s="262">
        <f>IF($Z600="",0,Shares!M600)</f>
        <v>0</v>
      </c>
      <c r="AH600" s="263">
        <f>IF($Z600="",0,Shares!N600)</f>
        <v>0</v>
      </c>
      <c r="AI600" s="240" t="str">
        <f>IF($Z600="","",RANK(AE600,$AE$2:$AE$1001)+COUNTIF($AE$2:AE600,AE600)-1)</f>
        <v/>
      </c>
      <c r="AJ600" s="240" t="str">
        <f>IF($AD600&lt;0,COUNT($AJ$1:AJ599)+1,"")</f>
        <v/>
      </c>
      <c r="AL600" s="240" t="str">
        <f>'All Ticker P&amp;L'!A600</f>
        <v/>
      </c>
      <c r="AM600" s="240" t="str">
        <f>'All Ticker P&amp;L'!B600</f>
        <v/>
      </c>
      <c r="AN600" s="240" t="str">
        <f>'All Ticker P&amp;L'!C600</f>
        <v/>
      </c>
      <c r="AO600" s="240" t="str">
        <f>'All Ticker P&amp;L'!D600</f>
        <v/>
      </c>
      <c r="AP600" s="240">
        <f>IF($AL600="",0,'All Ticker P&amp;L'!E600)</f>
        <v>0</v>
      </c>
      <c r="AQ600" s="262">
        <f>IF($AL600="",0,'All Ticker P&amp;L'!J600*'All Ticker P&amp;L'!I600)</f>
        <v>0</v>
      </c>
      <c r="AR600" s="262">
        <f>IF($AL600="",0,'All Ticker P&amp;L'!L600)</f>
        <v>0</v>
      </c>
      <c r="AS600" s="263">
        <f>IF($AL600="",0,'All Ticker P&amp;L'!M600)</f>
        <v>0</v>
      </c>
      <c r="AT600" s="240" t="str">
        <f>IF($AL600="","",RANK(AR600,$AR$2:$AR$1001)+COUNTIF($AR$2:AR600,AR600)-1)</f>
        <v/>
      </c>
      <c r="AU600" s="240" t="str">
        <f>IF($AL600="","",RANK(AV600,$AV$2:$AV$1001)+COUNTIF($AV$2:AV600,AV600)-1)</f>
        <v/>
      </c>
      <c r="AV600" s="262">
        <f t="shared" si="50"/>
        <v>0</v>
      </c>
    </row>
    <row r="601" spans="26:48" ht="15" customHeight="1" x14ac:dyDescent="0.2">
      <c r="Z601" s="240" t="str">
        <f>Shares!A601</f>
        <v/>
      </c>
      <c r="AA601" s="240" t="str">
        <f>Shares!B601</f>
        <v/>
      </c>
      <c r="AB601" s="240" t="str">
        <f>Shares!C601</f>
        <v/>
      </c>
      <c r="AC601" s="240" t="str">
        <f>Shares!D601</f>
        <v/>
      </c>
      <c r="AD601" s="240">
        <f>IF($Z601="",0,Shares!E601)</f>
        <v>0</v>
      </c>
      <c r="AE601" s="262">
        <f>IF($Z601="",0,Shares!K601*Shares!J601)</f>
        <v>0</v>
      </c>
      <c r="AF601" s="263">
        <f t="shared" si="49"/>
        <v>0</v>
      </c>
      <c r="AG601" s="262">
        <f>IF($Z601="",0,Shares!M601)</f>
        <v>0</v>
      </c>
      <c r="AH601" s="263">
        <f>IF($Z601="",0,Shares!N601)</f>
        <v>0</v>
      </c>
      <c r="AI601" s="240" t="str">
        <f>IF($Z601="","",RANK(AE601,$AE$2:$AE$1001)+COUNTIF($AE$2:AE601,AE601)-1)</f>
        <v/>
      </c>
      <c r="AJ601" s="240" t="str">
        <f>IF($AD601&lt;0,COUNT($AJ$1:AJ600)+1,"")</f>
        <v/>
      </c>
      <c r="AL601" s="240" t="str">
        <f>'All Ticker P&amp;L'!A601</f>
        <v/>
      </c>
      <c r="AM601" s="240" t="str">
        <f>'All Ticker P&amp;L'!B601</f>
        <v/>
      </c>
      <c r="AN601" s="240" t="str">
        <f>'All Ticker P&amp;L'!C601</f>
        <v/>
      </c>
      <c r="AO601" s="240" t="str">
        <f>'All Ticker P&amp;L'!D601</f>
        <v/>
      </c>
      <c r="AP601" s="240">
        <f>IF($AL601="",0,'All Ticker P&amp;L'!E601)</f>
        <v>0</v>
      </c>
      <c r="AQ601" s="262">
        <f>IF($AL601="",0,'All Ticker P&amp;L'!J601*'All Ticker P&amp;L'!I601)</f>
        <v>0</v>
      </c>
      <c r="AR601" s="262">
        <f>IF($AL601="",0,'All Ticker P&amp;L'!L601)</f>
        <v>0</v>
      </c>
      <c r="AS601" s="263">
        <f>IF($AL601="",0,'All Ticker P&amp;L'!M601)</f>
        <v>0</v>
      </c>
      <c r="AT601" s="240" t="str">
        <f>IF($AL601="","",RANK(AR601,$AR$2:$AR$1001)+COUNTIF($AR$2:AR601,AR601)-1)</f>
        <v/>
      </c>
      <c r="AU601" s="240" t="str">
        <f>IF($AL601="","",RANK(AV601,$AV$2:$AV$1001)+COUNTIF($AV$2:AV601,AV601)-1)</f>
        <v/>
      </c>
      <c r="AV601" s="262">
        <f t="shared" si="50"/>
        <v>0</v>
      </c>
    </row>
    <row r="602" spans="26:48" ht="15" customHeight="1" x14ac:dyDescent="0.2">
      <c r="Z602" s="240" t="str">
        <f>Shares!A602</f>
        <v/>
      </c>
      <c r="AA602" s="240" t="str">
        <f>Shares!B602</f>
        <v/>
      </c>
      <c r="AB602" s="240" t="str">
        <f>Shares!C602</f>
        <v/>
      </c>
      <c r="AC602" s="240" t="str">
        <f>Shares!D602</f>
        <v/>
      </c>
      <c r="AD602" s="240">
        <f>IF($Z602="",0,Shares!E602)</f>
        <v>0</v>
      </c>
      <c r="AE602" s="262">
        <f>IF($Z602="",0,Shares!K602*Shares!J602)</f>
        <v>0</v>
      </c>
      <c r="AF602" s="263">
        <f t="shared" si="49"/>
        <v>0</v>
      </c>
      <c r="AG602" s="262">
        <f>IF($Z602="",0,Shares!M602)</f>
        <v>0</v>
      </c>
      <c r="AH602" s="263">
        <f>IF($Z602="",0,Shares!N602)</f>
        <v>0</v>
      </c>
      <c r="AI602" s="240" t="str">
        <f>IF($Z602="","",RANK(AE602,$AE$2:$AE$1001)+COUNTIF($AE$2:AE602,AE602)-1)</f>
        <v/>
      </c>
      <c r="AJ602" s="240" t="str">
        <f>IF($AD602&lt;0,COUNT($AJ$1:AJ601)+1,"")</f>
        <v/>
      </c>
      <c r="AL602" s="240" t="str">
        <f>'All Ticker P&amp;L'!A602</f>
        <v/>
      </c>
      <c r="AM602" s="240" t="str">
        <f>'All Ticker P&amp;L'!B602</f>
        <v/>
      </c>
      <c r="AN602" s="240" t="str">
        <f>'All Ticker P&amp;L'!C602</f>
        <v/>
      </c>
      <c r="AO602" s="240" t="str">
        <f>'All Ticker P&amp;L'!D602</f>
        <v/>
      </c>
      <c r="AP602" s="240">
        <f>IF($AL602="",0,'All Ticker P&amp;L'!E602)</f>
        <v>0</v>
      </c>
      <c r="AQ602" s="262">
        <f>IF($AL602="",0,'All Ticker P&amp;L'!J602*'All Ticker P&amp;L'!I602)</f>
        <v>0</v>
      </c>
      <c r="AR602" s="262">
        <f>IF($AL602="",0,'All Ticker P&amp;L'!L602)</f>
        <v>0</v>
      </c>
      <c r="AS602" s="263">
        <f>IF($AL602="",0,'All Ticker P&amp;L'!M602)</f>
        <v>0</v>
      </c>
      <c r="AT602" s="240" t="str">
        <f>IF($AL602="","",RANK(AR602,$AR$2:$AR$1001)+COUNTIF($AR$2:AR602,AR602)-1)</f>
        <v/>
      </c>
      <c r="AU602" s="240" t="str">
        <f>IF($AL602="","",RANK(AV602,$AV$2:$AV$1001)+COUNTIF($AV$2:AV602,AV602)-1)</f>
        <v/>
      </c>
      <c r="AV602" s="262">
        <f t="shared" si="50"/>
        <v>0</v>
      </c>
    </row>
    <row r="603" spans="26:48" ht="15" customHeight="1" x14ac:dyDescent="0.2">
      <c r="Z603" s="240" t="str">
        <f>Shares!A603</f>
        <v/>
      </c>
      <c r="AA603" s="240" t="str">
        <f>Shares!B603</f>
        <v/>
      </c>
      <c r="AB603" s="240" t="str">
        <f>Shares!C603</f>
        <v/>
      </c>
      <c r="AC603" s="240" t="str">
        <f>Shares!D603</f>
        <v/>
      </c>
      <c r="AD603" s="240">
        <f>IF($Z603="",0,Shares!E603)</f>
        <v>0</v>
      </c>
      <c r="AE603" s="262">
        <f>IF($Z603="",0,Shares!K603*Shares!J603)</f>
        <v>0</v>
      </c>
      <c r="AF603" s="263">
        <f t="shared" si="49"/>
        <v>0</v>
      </c>
      <c r="AG603" s="262">
        <f>IF($Z603="",0,Shares!M603)</f>
        <v>0</v>
      </c>
      <c r="AH603" s="263">
        <f>IF($Z603="",0,Shares!N603)</f>
        <v>0</v>
      </c>
      <c r="AI603" s="240" t="str">
        <f>IF($Z603="","",RANK(AE603,$AE$2:$AE$1001)+COUNTIF($AE$2:AE603,AE603)-1)</f>
        <v/>
      </c>
      <c r="AJ603" s="240" t="str">
        <f>IF($AD603&lt;0,COUNT($AJ$1:AJ602)+1,"")</f>
        <v/>
      </c>
      <c r="AL603" s="240" t="str">
        <f>'All Ticker P&amp;L'!A603</f>
        <v/>
      </c>
      <c r="AM603" s="240" t="str">
        <f>'All Ticker P&amp;L'!B603</f>
        <v/>
      </c>
      <c r="AN603" s="240" t="str">
        <f>'All Ticker P&amp;L'!C603</f>
        <v/>
      </c>
      <c r="AO603" s="240" t="str">
        <f>'All Ticker P&amp;L'!D603</f>
        <v/>
      </c>
      <c r="AP603" s="240">
        <f>IF($AL603="",0,'All Ticker P&amp;L'!E603)</f>
        <v>0</v>
      </c>
      <c r="AQ603" s="262">
        <f>IF($AL603="",0,'All Ticker P&amp;L'!J603*'All Ticker P&amp;L'!I603)</f>
        <v>0</v>
      </c>
      <c r="AR603" s="262">
        <f>IF($AL603="",0,'All Ticker P&amp;L'!L603)</f>
        <v>0</v>
      </c>
      <c r="AS603" s="263">
        <f>IF($AL603="",0,'All Ticker P&amp;L'!M603)</f>
        <v>0</v>
      </c>
      <c r="AT603" s="240" t="str">
        <f>IF($AL603="","",RANK(AR603,$AR$2:$AR$1001)+COUNTIF($AR$2:AR603,AR603)-1)</f>
        <v/>
      </c>
      <c r="AU603" s="240" t="str">
        <f>IF($AL603="","",RANK(AV603,$AV$2:$AV$1001)+COUNTIF($AV$2:AV603,AV603)-1)</f>
        <v/>
      </c>
      <c r="AV603" s="262">
        <f t="shared" si="50"/>
        <v>0</v>
      </c>
    </row>
    <row r="604" spans="26:48" ht="15" customHeight="1" x14ac:dyDescent="0.2">
      <c r="Z604" s="240" t="str">
        <f>Shares!A604</f>
        <v/>
      </c>
      <c r="AA604" s="240" t="str">
        <f>Shares!B604</f>
        <v/>
      </c>
      <c r="AB604" s="240" t="str">
        <f>Shares!C604</f>
        <v/>
      </c>
      <c r="AC604" s="240" t="str">
        <f>Shares!D604</f>
        <v/>
      </c>
      <c r="AD604" s="240">
        <f>IF($Z604="",0,Shares!E604)</f>
        <v>0</v>
      </c>
      <c r="AE604" s="262">
        <f>IF($Z604="",0,Shares!K604*Shares!J604)</f>
        <v>0</v>
      </c>
      <c r="AF604" s="263">
        <f t="shared" si="49"/>
        <v>0</v>
      </c>
      <c r="AG604" s="262">
        <f>IF($Z604="",0,Shares!M604)</f>
        <v>0</v>
      </c>
      <c r="AH604" s="263">
        <f>IF($Z604="",0,Shares!N604)</f>
        <v>0</v>
      </c>
      <c r="AI604" s="240" t="str">
        <f>IF($Z604="","",RANK(AE604,$AE$2:$AE$1001)+COUNTIF($AE$2:AE604,AE604)-1)</f>
        <v/>
      </c>
      <c r="AJ604" s="240" t="str">
        <f>IF($AD604&lt;0,COUNT($AJ$1:AJ603)+1,"")</f>
        <v/>
      </c>
      <c r="AL604" s="240" t="str">
        <f>'All Ticker P&amp;L'!A604</f>
        <v/>
      </c>
      <c r="AM604" s="240" t="str">
        <f>'All Ticker P&amp;L'!B604</f>
        <v/>
      </c>
      <c r="AN604" s="240" t="str">
        <f>'All Ticker P&amp;L'!C604</f>
        <v/>
      </c>
      <c r="AO604" s="240" t="str">
        <f>'All Ticker P&amp;L'!D604</f>
        <v/>
      </c>
      <c r="AP604" s="240">
        <f>IF($AL604="",0,'All Ticker P&amp;L'!E604)</f>
        <v>0</v>
      </c>
      <c r="AQ604" s="262">
        <f>IF($AL604="",0,'All Ticker P&amp;L'!J604*'All Ticker P&amp;L'!I604)</f>
        <v>0</v>
      </c>
      <c r="AR604" s="262">
        <f>IF($AL604="",0,'All Ticker P&amp;L'!L604)</f>
        <v>0</v>
      </c>
      <c r="AS604" s="263">
        <f>IF($AL604="",0,'All Ticker P&amp;L'!M604)</f>
        <v>0</v>
      </c>
      <c r="AT604" s="240" t="str">
        <f>IF($AL604="","",RANK(AR604,$AR$2:$AR$1001)+COUNTIF($AR$2:AR604,AR604)-1)</f>
        <v/>
      </c>
      <c r="AU604" s="240" t="str">
        <f>IF($AL604="","",RANK(AV604,$AV$2:$AV$1001)+COUNTIF($AV$2:AV604,AV604)-1)</f>
        <v/>
      </c>
      <c r="AV604" s="262">
        <f t="shared" si="50"/>
        <v>0</v>
      </c>
    </row>
    <row r="605" spans="26:48" ht="15" customHeight="1" x14ac:dyDescent="0.2">
      <c r="Z605" s="240" t="str">
        <f>Shares!A605</f>
        <v/>
      </c>
      <c r="AA605" s="240" t="str">
        <f>Shares!B605</f>
        <v/>
      </c>
      <c r="AB605" s="240" t="str">
        <f>Shares!C605</f>
        <v/>
      </c>
      <c r="AC605" s="240" t="str">
        <f>Shares!D605</f>
        <v/>
      </c>
      <c r="AD605" s="240">
        <f>IF($Z605="",0,Shares!E605)</f>
        <v>0</v>
      </c>
      <c r="AE605" s="262">
        <f>IF($Z605="",0,Shares!K605*Shares!J605)</f>
        <v>0</v>
      </c>
      <c r="AF605" s="263">
        <f t="shared" si="49"/>
        <v>0</v>
      </c>
      <c r="AG605" s="262">
        <f>IF($Z605="",0,Shares!M605)</f>
        <v>0</v>
      </c>
      <c r="AH605" s="263">
        <f>IF($Z605="",0,Shares!N605)</f>
        <v>0</v>
      </c>
      <c r="AI605" s="240" t="str">
        <f>IF($Z605="","",RANK(AE605,$AE$2:$AE$1001)+COUNTIF($AE$2:AE605,AE605)-1)</f>
        <v/>
      </c>
      <c r="AJ605" s="240" t="str">
        <f>IF($AD605&lt;0,COUNT($AJ$1:AJ604)+1,"")</f>
        <v/>
      </c>
      <c r="AL605" s="240" t="str">
        <f>'All Ticker P&amp;L'!A605</f>
        <v/>
      </c>
      <c r="AM605" s="240" t="str">
        <f>'All Ticker P&amp;L'!B605</f>
        <v/>
      </c>
      <c r="AN605" s="240" t="str">
        <f>'All Ticker P&amp;L'!C605</f>
        <v/>
      </c>
      <c r="AO605" s="240" t="str">
        <f>'All Ticker P&amp;L'!D605</f>
        <v/>
      </c>
      <c r="AP605" s="240">
        <f>IF($AL605="",0,'All Ticker P&amp;L'!E605)</f>
        <v>0</v>
      </c>
      <c r="AQ605" s="262">
        <f>IF($AL605="",0,'All Ticker P&amp;L'!J605*'All Ticker P&amp;L'!I605)</f>
        <v>0</v>
      </c>
      <c r="AR605" s="262">
        <f>IF($AL605="",0,'All Ticker P&amp;L'!L605)</f>
        <v>0</v>
      </c>
      <c r="AS605" s="263">
        <f>IF($AL605="",0,'All Ticker P&amp;L'!M605)</f>
        <v>0</v>
      </c>
      <c r="AT605" s="240" t="str">
        <f>IF($AL605="","",RANK(AR605,$AR$2:$AR$1001)+COUNTIF($AR$2:AR605,AR605)-1)</f>
        <v/>
      </c>
      <c r="AU605" s="240" t="str">
        <f>IF($AL605="","",RANK(AV605,$AV$2:$AV$1001)+COUNTIF($AV$2:AV605,AV605)-1)</f>
        <v/>
      </c>
      <c r="AV605" s="262">
        <f t="shared" si="50"/>
        <v>0</v>
      </c>
    </row>
    <row r="606" spans="26:48" ht="15" customHeight="1" x14ac:dyDescent="0.2">
      <c r="Z606" s="240" t="str">
        <f>Shares!A606</f>
        <v/>
      </c>
      <c r="AA606" s="240" t="str">
        <f>Shares!B606</f>
        <v/>
      </c>
      <c r="AB606" s="240" t="str">
        <f>Shares!C606</f>
        <v/>
      </c>
      <c r="AC606" s="240" t="str">
        <f>Shares!D606</f>
        <v/>
      </c>
      <c r="AD606" s="240">
        <f>IF($Z606="",0,Shares!E606)</f>
        <v>0</v>
      </c>
      <c r="AE606" s="262">
        <f>IF($Z606="",0,Shares!K606*Shares!J606)</f>
        <v>0</v>
      </c>
      <c r="AF606" s="263">
        <f t="shared" si="49"/>
        <v>0</v>
      </c>
      <c r="AG606" s="262">
        <f>IF($Z606="",0,Shares!M606)</f>
        <v>0</v>
      </c>
      <c r="AH606" s="263">
        <f>IF($Z606="",0,Shares!N606)</f>
        <v>0</v>
      </c>
      <c r="AI606" s="240" t="str">
        <f>IF($Z606="","",RANK(AE606,$AE$2:$AE$1001)+COUNTIF($AE$2:AE606,AE606)-1)</f>
        <v/>
      </c>
      <c r="AJ606" s="240" t="str">
        <f>IF($AD606&lt;0,COUNT($AJ$1:AJ605)+1,"")</f>
        <v/>
      </c>
      <c r="AL606" s="240" t="str">
        <f>'All Ticker P&amp;L'!A606</f>
        <v/>
      </c>
      <c r="AM606" s="240" t="str">
        <f>'All Ticker P&amp;L'!B606</f>
        <v/>
      </c>
      <c r="AN606" s="240" t="str">
        <f>'All Ticker P&amp;L'!C606</f>
        <v/>
      </c>
      <c r="AO606" s="240" t="str">
        <f>'All Ticker P&amp;L'!D606</f>
        <v/>
      </c>
      <c r="AP606" s="240">
        <f>IF($AL606="",0,'All Ticker P&amp;L'!E606)</f>
        <v>0</v>
      </c>
      <c r="AQ606" s="262">
        <f>IF($AL606="",0,'All Ticker P&amp;L'!J606*'All Ticker P&amp;L'!I606)</f>
        <v>0</v>
      </c>
      <c r="AR606" s="262">
        <f>IF($AL606="",0,'All Ticker P&amp;L'!L606)</f>
        <v>0</v>
      </c>
      <c r="AS606" s="263">
        <f>IF($AL606="",0,'All Ticker P&amp;L'!M606)</f>
        <v>0</v>
      </c>
      <c r="AT606" s="240" t="str">
        <f>IF($AL606="","",RANK(AR606,$AR$2:$AR$1001)+COUNTIF($AR$2:AR606,AR606)-1)</f>
        <v/>
      </c>
      <c r="AU606" s="240" t="str">
        <f>IF($AL606="","",RANK(AV606,$AV$2:$AV$1001)+COUNTIF($AV$2:AV606,AV606)-1)</f>
        <v/>
      </c>
      <c r="AV606" s="262">
        <f t="shared" si="50"/>
        <v>0</v>
      </c>
    </row>
    <row r="607" spans="26:48" ht="15" customHeight="1" x14ac:dyDescent="0.2">
      <c r="Z607" s="240" t="str">
        <f>Shares!A607</f>
        <v/>
      </c>
      <c r="AA607" s="240" t="str">
        <f>Shares!B607</f>
        <v/>
      </c>
      <c r="AB607" s="240" t="str">
        <f>Shares!C607</f>
        <v/>
      </c>
      <c r="AC607" s="240" t="str">
        <f>Shares!D607</f>
        <v/>
      </c>
      <c r="AD607" s="240">
        <f>IF($Z607="",0,Shares!E607)</f>
        <v>0</v>
      </c>
      <c r="AE607" s="262">
        <f>IF($Z607="",0,Shares!K607*Shares!J607)</f>
        <v>0</v>
      </c>
      <c r="AF607" s="263">
        <f t="shared" si="49"/>
        <v>0</v>
      </c>
      <c r="AG607" s="262">
        <f>IF($Z607="",0,Shares!M607)</f>
        <v>0</v>
      </c>
      <c r="AH607" s="263">
        <f>IF($Z607="",0,Shares!N607)</f>
        <v>0</v>
      </c>
      <c r="AI607" s="240" t="str">
        <f>IF($Z607="","",RANK(AE607,$AE$2:$AE$1001)+COUNTIF($AE$2:AE607,AE607)-1)</f>
        <v/>
      </c>
      <c r="AJ607" s="240" t="str">
        <f>IF($AD607&lt;0,COUNT($AJ$1:AJ606)+1,"")</f>
        <v/>
      </c>
      <c r="AL607" s="240" t="str">
        <f>'All Ticker P&amp;L'!A607</f>
        <v/>
      </c>
      <c r="AM607" s="240" t="str">
        <f>'All Ticker P&amp;L'!B607</f>
        <v/>
      </c>
      <c r="AN607" s="240" t="str">
        <f>'All Ticker P&amp;L'!C607</f>
        <v/>
      </c>
      <c r="AO607" s="240" t="str">
        <f>'All Ticker P&amp;L'!D607</f>
        <v/>
      </c>
      <c r="AP607" s="240">
        <f>IF($AL607="",0,'All Ticker P&amp;L'!E607)</f>
        <v>0</v>
      </c>
      <c r="AQ607" s="262">
        <f>IF($AL607="",0,'All Ticker P&amp;L'!J607*'All Ticker P&amp;L'!I607)</f>
        <v>0</v>
      </c>
      <c r="AR607" s="262">
        <f>IF($AL607="",0,'All Ticker P&amp;L'!L607)</f>
        <v>0</v>
      </c>
      <c r="AS607" s="263">
        <f>IF($AL607="",0,'All Ticker P&amp;L'!M607)</f>
        <v>0</v>
      </c>
      <c r="AT607" s="240" t="str">
        <f>IF($AL607="","",RANK(AR607,$AR$2:$AR$1001)+COUNTIF($AR$2:AR607,AR607)-1)</f>
        <v/>
      </c>
      <c r="AU607" s="240" t="str">
        <f>IF($AL607="","",RANK(AV607,$AV$2:$AV$1001)+COUNTIF($AV$2:AV607,AV607)-1)</f>
        <v/>
      </c>
      <c r="AV607" s="262">
        <f t="shared" si="50"/>
        <v>0</v>
      </c>
    </row>
    <row r="608" spans="26:48" ht="15" customHeight="1" x14ac:dyDescent="0.2">
      <c r="Z608" s="240" t="str">
        <f>Shares!A608</f>
        <v/>
      </c>
      <c r="AA608" s="240" t="str">
        <f>Shares!B608</f>
        <v/>
      </c>
      <c r="AB608" s="240" t="str">
        <f>Shares!C608</f>
        <v/>
      </c>
      <c r="AC608" s="240" t="str">
        <f>Shares!D608</f>
        <v/>
      </c>
      <c r="AD608" s="240">
        <f>IF($Z608="",0,Shares!E608)</f>
        <v>0</v>
      </c>
      <c r="AE608" s="262">
        <f>IF($Z608="",0,Shares!K608*Shares!J608)</f>
        <v>0</v>
      </c>
      <c r="AF608" s="263">
        <f t="shared" si="49"/>
        <v>0</v>
      </c>
      <c r="AG608" s="262">
        <f>IF($Z608="",0,Shares!M608)</f>
        <v>0</v>
      </c>
      <c r="AH608" s="263">
        <f>IF($Z608="",0,Shares!N608)</f>
        <v>0</v>
      </c>
      <c r="AI608" s="240" t="str">
        <f>IF($Z608="","",RANK(AE608,$AE$2:$AE$1001)+COUNTIF($AE$2:AE608,AE608)-1)</f>
        <v/>
      </c>
      <c r="AJ608" s="240" t="str">
        <f>IF($AD608&lt;0,COUNT($AJ$1:AJ607)+1,"")</f>
        <v/>
      </c>
      <c r="AL608" s="240" t="str">
        <f>'All Ticker P&amp;L'!A608</f>
        <v/>
      </c>
      <c r="AM608" s="240" t="str">
        <f>'All Ticker P&amp;L'!B608</f>
        <v/>
      </c>
      <c r="AN608" s="240" t="str">
        <f>'All Ticker P&amp;L'!C608</f>
        <v/>
      </c>
      <c r="AO608" s="240" t="str">
        <f>'All Ticker P&amp;L'!D608</f>
        <v/>
      </c>
      <c r="AP608" s="240">
        <f>IF($AL608="",0,'All Ticker P&amp;L'!E608)</f>
        <v>0</v>
      </c>
      <c r="AQ608" s="262">
        <f>IF($AL608="",0,'All Ticker P&amp;L'!J608*'All Ticker P&amp;L'!I608)</f>
        <v>0</v>
      </c>
      <c r="AR608" s="262">
        <f>IF($AL608="",0,'All Ticker P&amp;L'!L608)</f>
        <v>0</v>
      </c>
      <c r="AS608" s="263">
        <f>IF($AL608="",0,'All Ticker P&amp;L'!M608)</f>
        <v>0</v>
      </c>
      <c r="AT608" s="240" t="str">
        <f>IF($AL608="","",RANK(AR608,$AR$2:$AR$1001)+COUNTIF($AR$2:AR608,AR608)-1)</f>
        <v/>
      </c>
      <c r="AU608" s="240" t="str">
        <f>IF($AL608="","",RANK(AV608,$AV$2:$AV$1001)+COUNTIF($AV$2:AV608,AV608)-1)</f>
        <v/>
      </c>
      <c r="AV608" s="262">
        <f t="shared" si="50"/>
        <v>0</v>
      </c>
    </row>
    <row r="609" spans="26:48" ht="15" customHeight="1" x14ac:dyDescent="0.2">
      <c r="Z609" s="240" t="str">
        <f>Shares!A609</f>
        <v/>
      </c>
      <c r="AA609" s="240" t="str">
        <f>Shares!B609</f>
        <v/>
      </c>
      <c r="AB609" s="240" t="str">
        <f>Shares!C609</f>
        <v/>
      </c>
      <c r="AC609" s="240" t="str">
        <f>Shares!D609</f>
        <v/>
      </c>
      <c r="AD609" s="240">
        <f>IF($Z609="",0,Shares!E609)</f>
        <v>0</v>
      </c>
      <c r="AE609" s="262">
        <f>IF($Z609="",0,Shares!K609*Shares!J609)</f>
        <v>0</v>
      </c>
      <c r="AF609" s="263">
        <f t="shared" si="49"/>
        <v>0</v>
      </c>
      <c r="AG609" s="262">
        <f>IF($Z609="",0,Shares!M609)</f>
        <v>0</v>
      </c>
      <c r="AH609" s="263">
        <f>IF($Z609="",0,Shares!N609)</f>
        <v>0</v>
      </c>
      <c r="AI609" s="240" t="str">
        <f>IF($Z609="","",RANK(AE609,$AE$2:$AE$1001)+COUNTIF($AE$2:AE609,AE609)-1)</f>
        <v/>
      </c>
      <c r="AJ609" s="240" t="str">
        <f>IF($AD609&lt;0,COUNT($AJ$1:AJ608)+1,"")</f>
        <v/>
      </c>
      <c r="AL609" s="240" t="str">
        <f>'All Ticker P&amp;L'!A609</f>
        <v/>
      </c>
      <c r="AM609" s="240" t="str">
        <f>'All Ticker P&amp;L'!B609</f>
        <v/>
      </c>
      <c r="AN609" s="240" t="str">
        <f>'All Ticker P&amp;L'!C609</f>
        <v/>
      </c>
      <c r="AO609" s="240" t="str">
        <f>'All Ticker P&amp;L'!D609</f>
        <v/>
      </c>
      <c r="AP609" s="240">
        <f>IF($AL609="",0,'All Ticker P&amp;L'!E609)</f>
        <v>0</v>
      </c>
      <c r="AQ609" s="262">
        <f>IF($AL609="",0,'All Ticker P&amp;L'!J609*'All Ticker P&amp;L'!I609)</f>
        <v>0</v>
      </c>
      <c r="AR609" s="262">
        <f>IF($AL609="",0,'All Ticker P&amp;L'!L609)</f>
        <v>0</v>
      </c>
      <c r="AS609" s="263">
        <f>IF($AL609="",0,'All Ticker P&amp;L'!M609)</f>
        <v>0</v>
      </c>
      <c r="AT609" s="240" t="str">
        <f>IF($AL609="","",RANK(AR609,$AR$2:$AR$1001)+COUNTIF($AR$2:AR609,AR609)-1)</f>
        <v/>
      </c>
      <c r="AU609" s="240" t="str">
        <f>IF($AL609="","",RANK(AV609,$AV$2:$AV$1001)+COUNTIF($AV$2:AV609,AV609)-1)</f>
        <v/>
      </c>
      <c r="AV609" s="262">
        <f t="shared" si="50"/>
        <v>0</v>
      </c>
    </row>
    <row r="610" spans="26:48" ht="15" customHeight="1" x14ac:dyDescent="0.2">
      <c r="Z610" s="240" t="str">
        <f>Shares!A610</f>
        <v/>
      </c>
      <c r="AA610" s="240" t="str">
        <f>Shares!B610</f>
        <v/>
      </c>
      <c r="AB610" s="240" t="str">
        <f>Shares!C610</f>
        <v/>
      </c>
      <c r="AC610" s="240" t="str">
        <f>Shares!D610</f>
        <v/>
      </c>
      <c r="AD610" s="240">
        <f>IF($Z610="",0,Shares!E610)</f>
        <v>0</v>
      </c>
      <c r="AE610" s="262">
        <f>IF($Z610="",0,Shares!K610*Shares!J610)</f>
        <v>0</v>
      </c>
      <c r="AF610" s="263">
        <f t="shared" si="49"/>
        <v>0</v>
      </c>
      <c r="AG610" s="262">
        <f>IF($Z610="",0,Shares!M610)</f>
        <v>0</v>
      </c>
      <c r="AH610" s="263">
        <f>IF($Z610="",0,Shares!N610)</f>
        <v>0</v>
      </c>
      <c r="AI610" s="240" t="str">
        <f>IF($Z610="","",RANK(AE610,$AE$2:$AE$1001)+COUNTIF($AE$2:AE610,AE610)-1)</f>
        <v/>
      </c>
      <c r="AJ610" s="240" t="str">
        <f>IF($AD610&lt;0,COUNT($AJ$1:AJ609)+1,"")</f>
        <v/>
      </c>
      <c r="AL610" s="240" t="str">
        <f>'All Ticker P&amp;L'!A610</f>
        <v/>
      </c>
      <c r="AM610" s="240" t="str">
        <f>'All Ticker P&amp;L'!B610</f>
        <v/>
      </c>
      <c r="AN610" s="240" t="str">
        <f>'All Ticker P&amp;L'!C610</f>
        <v/>
      </c>
      <c r="AO610" s="240" t="str">
        <f>'All Ticker P&amp;L'!D610</f>
        <v/>
      </c>
      <c r="AP610" s="240">
        <f>IF($AL610="",0,'All Ticker P&amp;L'!E610)</f>
        <v>0</v>
      </c>
      <c r="AQ610" s="262">
        <f>IF($AL610="",0,'All Ticker P&amp;L'!J610*'All Ticker P&amp;L'!I610)</f>
        <v>0</v>
      </c>
      <c r="AR610" s="262">
        <f>IF($AL610="",0,'All Ticker P&amp;L'!L610)</f>
        <v>0</v>
      </c>
      <c r="AS610" s="263">
        <f>IF($AL610="",0,'All Ticker P&amp;L'!M610)</f>
        <v>0</v>
      </c>
      <c r="AT610" s="240" t="str">
        <f>IF($AL610="","",RANK(AR610,$AR$2:$AR$1001)+COUNTIF($AR$2:AR610,AR610)-1)</f>
        <v/>
      </c>
      <c r="AU610" s="240" t="str">
        <f>IF($AL610="","",RANK(AV610,$AV$2:$AV$1001)+COUNTIF($AV$2:AV610,AV610)-1)</f>
        <v/>
      </c>
      <c r="AV610" s="262">
        <f t="shared" si="50"/>
        <v>0</v>
      </c>
    </row>
    <row r="611" spans="26:48" ht="15" customHeight="1" x14ac:dyDescent="0.2">
      <c r="Z611" s="240" t="str">
        <f>Shares!A611</f>
        <v/>
      </c>
      <c r="AA611" s="240" t="str">
        <f>Shares!B611</f>
        <v/>
      </c>
      <c r="AB611" s="240" t="str">
        <f>Shares!C611</f>
        <v/>
      </c>
      <c r="AC611" s="240" t="str">
        <f>Shares!D611</f>
        <v/>
      </c>
      <c r="AD611" s="240">
        <f>IF($Z611="",0,Shares!E611)</f>
        <v>0</v>
      </c>
      <c r="AE611" s="262">
        <f>IF($Z611="",0,Shares!K611*Shares!J611)</f>
        <v>0</v>
      </c>
      <c r="AF611" s="263">
        <f t="shared" si="49"/>
        <v>0</v>
      </c>
      <c r="AG611" s="262">
        <f>IF($Z611="",0,Shares!M611)</f>
        <v>0</v>
      </c>
      <c r="AH611" s="263">
        <f>IF($Z611="",0,Shares!N611)</f>
        <v>0</v>
      </c>
      <c r="AI611" s="240" t="str">
        <f>IF($Z611="","",RANK(AE611,$AE$2:$AE$1001)+COUNTIF($AE$2:AE611,AE611)-1)</f>
        <v/>
      </c>
      <c r="AJ611" s="240" t="str">
        <f>IF($AD611&lt;0,COUNT($AJ$1:AJ610)+1,"")</f>
        <v/>
      </c>
      <c r="AL611" s="240" t="str">
        <f>'All Ticker P&amp;L'!A611</f>
        <v/>
      </c>
      <c r="AM611" s="240" t="str">
        <f>'All Ticker P&amp;L'!B611</f>
        <v/>
      </c>
      <c r="AN611" s="240" t="str">
        <f>'All Ticker P&amp;L'!C611</f>
        <v/>
      </c>
      <c r="AO611" s="240" t="str">
        <f>'All Ticker P&amp;L'!D611</f>
        <v/>
      </c>
      <c r="AP611" s="240">
        <f>IF($AL611="",0,'All Ticker P&amp;L'!E611)</f>
        <v>0</v>
      </c>
      <c r="AQ611" s="262">
        <f>IF($AL611="",0,'All Ticker P&amp;L'!J611*'All Ticker P&amp;L'!I611)</f>
        <v>0</v>
      </c>
      <c r="AR611" s="262">
        <f>IF($AL611="",0,'All Ticker P&amp;L'!L611)</f>
        <v>0</v>
      </c>
      <c r="AS611" s="263">
        <f>IF($AL611="",0,'All Ticker P&amp;L'!M611)</f>
        <v>0</v>
      </c>
      <c r="AT611" s="240" t="str">
        <f>IF($AL611="","",RANK(AR611,$AR$2:$AR$1001)+COUNTIF($AR$2:AR611,AR611)-1)</f>
        <v/>
      </c>
      <c r="AU611" s="240" t="str">
        <f>IF($AL611="","",RANK(AV611,$AV$2:$AV$1001)+COUNTIF($AV$2:AV611,AV611)-1)</f>
        <v/>
      </c>
      <c r="AV611" s="262">
        <f t="shared" si="50"/>
        <v>0</v>
      </c>
    </row>
    <row r="612" spans="26:48" ht="15" customHeight="1" x14ac:dyDescent="0.2">
      <c r="Z612" s="240" t="str">
        <f>Shares!A612</f>
        <v/>
      </c>
      <c r="AA612" s="240" t="str">
        <f>Shares!B612</f>
        <v/>
      </c>
      <c r="AB612" s="240" t="str">
        <f>Shares!C612</f>
        <v/>
      </c>
      <c r="AC612" s="240" t="str">
        <f>Shares!D612</f>
        <v/>
      </c>
      <c r="AD612" s="240">
        <f>IF($Z612="",0,Shares!E612)</f>
        <v>0</v>
      </c>
      <c r="AE612" s="262">
        <f>IF($Z612="",0,Shares!K612*Shares!J612)</f>
        <v>0</v>
      </c>
      <c r="AF612" s="263">
        <f t="shared" si="49"/>
        <v>0</v>
      </c>
      <c r="AG612" s="262">
        <f>IF($Z612="",0,Shares!M612)</f>
        <v>0</v>
      </c>
      <c r="AH612" s="263">
        <f>IF($Z612="",0,Shares!N612)</f>
        <v>0</v>
      </c>
      <c r="AI612" s="240" t="str">
        <f>IF($Z612="","",RANK(AE612,$AE$2:$AE$1001)+COUNTIF($AE$2:AE612,AE612)-1)</f>
        <v/>
      </c>
      <c r="AJ612" s="240" t="str">
        <f>IF($AD612&lt;0,COUNT($AJ$1:AJ611)+1,"")</f>
        <v/>
      </c>
      <c r="AL612" s="240" t="str">
        <f>'All Ticker P&amp;L'!A612</f>
        <v/>
      </c>
      <c r="AM612" s="240" t="str">
        <f>'All Ticker P&amp;L'!B612</f>
        <v/>
      </c>
      <c r="AN612" s="240" t="str">
        <f>'All Ticker P&amp;L'!C612</f>
        <v/>
      </c>
      <c r="AO612" s="240" t="str">
        <f>'All Ticker P&amp;L'!D612</f>
        <v/>
      </c>
      <c r="AP612" s="240">
        <f>IF($AL612="",0,'All Ticker P&amp;L'!E612)</f>
        <v>0</v>
      </c>
      <c r="AQ612" s="262">
        <f>IF($AL612="",0,'All Ticker P&amp;L'!J612*'All Ticker P&amp;L'!I612)</f>
        <v>0</v>
      </c>
      <c r="AR612" s="262">
        <f>IF($AL612="",0,'All Ticker P&amp;L'!L612)</f>
        <v>0</v>
      </c>
      <c r="AS612" s="263">
        <f>IF($AL612="",0,'All Ticker P&amp;L'!M612)</f>
        <v>0</v>
      </c>
      <c r="AT612" s="240" t="str">
        <f>IF($AL612="","",RANK(AR612,$AR$2:$AR$1001)+COUNTIF($AR$2:AR612,AR612)-1)</f>
        <v/>
      </c>
      <c r="AU612" s="240" t="str">
        <f>IF($AL612="","",RANK(AV612,$AV$2:$AV$1001)+COUNTIF($AV$2:AV612,AV612)-1)</f>
        <v/>
      </c>
      <c r="AV612" s="262">
        <f t="shared" si="50"/>
        <v>0</v>
      </c>
    </row>
    <row r="613" spans="26:48" ht="15" customHeight="1" x14ac:dyDescent="0.2">
      <c r="Z613" s="240" t="str">
        <f>Shares!A613</f>
        <v/>
      </c>
      <c r="AA613" s="240" t="str">
        <f>Shares!B613</f>
        <v/>
      </c>
      <c r="AB613" s="240" t="str">
        <f>Shares!C613</f>
        <v/>
      </c>
      <c r="AC613" s="240" t="str">
        <f>Shares!D613</f>
        <v/>
      </c>
      <c r="AD613" s="240">
        <f>IF($Z613="",0,Shares!E613)</f>
        <v>0</v>
      </c>
      <c r="AE613" s="262">
        <f>IF($Z613="",0,Shares!K613*Shares!J613)</f>
        <v>0</v>
      </c>
      <c r="AF613" s="263">
        <f t="shared" si="49"/>
        <v>0</v>
      </c>
      <c r="AG613" s="262">
        <f>IF($Z613="",0,Shares!M613)</f>
        <v>0</v>
      </c>
      <c r="AH613" s="263">
        <f>IF($Z613="",0,Shares!N613)</f>
        <v>0</v>
      </c>
      <c r="AI613" s="240" t="str">
        <f>IF($Z613="","",RANK(AE613,$AE$2:$AE$1001)+COUNTIF($AE$2:AE613,AE613)-1)</f>
        <v/>
      </c>
      <c r="AJ613" s="240" t="str">
        <f>IF($AD613&lt;0,COUNT($AJ$1:AJ612)+1,"")</f>
        <v/>
      </c>
      <c r="AL613" s="240" t="str">
        <f>'All Ticker P&amp;L'!A613</f>
        <v/>
      </c>
      <c r="AM613" s="240" t="str">
        <f>'All Ticker P&amp;L'!B613</f>
        <v/>
      </c>
      <c r="AN613" s="240" t="str">
        <f>'All Ticker P&amp;L'!C613</f>
        <v/>
      </c>
      <c r="AO613" s="240" t="str">
        <f>'All Ticker P&amp;L'!D613</f>
        <v/>
      </c>
      <c r="AP613" s="240">
        <f>IF($AL613="",0,'All Ticker P&amp;L'!E613)</f>
        <v>0</v>
      </c>
      <c r="AQ613" s="262">
        <f>IF($AL613="",0,'All Ticker P&amp;L'!J613*'All Ticker P&amp;L'!I613)</f>
        <v>0</v>
      </c>
      <c r="AR613" s="262">
        <f>IF($AL613="",0,'All Ticker P&amp;L'!L613)</f>
        <v>0</v>
      </c>
      <c r="AS613" s="263">
        <f>IF($AL613="",0,'All Ticker P&amp;L'!M613)</f>
        <v>0</v>
      </c>
      <c r="AT613" s="240" t="str">
        <f>IF($AL613="","",RANK(AR613,$AR$2:$AR$1001)+COUNTIF($AR$2:AR613,AR613)-1)</f>
        <v/>
      </c>
      <c r="AU613" s="240" t="str">
        <f>IF($AL613="","",RANK(AV613,$AV$2:$AV$1001)+COUNTIF($AV$2:AV613,AV613)-1)</f>
        <v/>
      </c>
      <c r="AV613" s="262">
        <f t="shared" si="50"/>
        <v>0</v>
      </c>
    </row>
    <row r="614" spans="26:48" ht="15" customHeight="1" x14ac:dyDescent="0.2">
      <c r="Z614" s="240" t="str">
        <f>Shares!A614</f>
        <v/>
      </c>
      <c r="AA614" s="240" t="str">
        <f>Shares!B614</f>
        <v/>
      </c>
      <c r="AB614" s="240" t="str">
        <f>Shares!C614</f>
        <v/>
      </c>
      <c r="AC614" s="240" t="str">
        <f>Shares!D614</f>
        <v/>
      </c>
      <c r="AD614" s="240">
        <f>IF($Z614="",0,Shares!E614)</f>
        <v>0</v>
      </c>
      <c r="AE614" s="262">
        <f>IF($Z614="",0,Shares!K614*Shares!J614)</f>
        <v>0</v>
      </c>
      <c r="AF614" s="263">
        <f t="shared" si="49"/>
        <v>0</v>
      </c>
      <c r="AG614" s="262">
        <f>IF($Z614="",0,Shares!M614)</f>
        <v>0</v>
      </c>
      <c r="AH614" s="263">
        <f>IF($Z614="",0,Shares!N614)</f>
        <v>0</v>
      </c>
      <c r="AI614" s="240" t="str">
        <f>IF($Z614="","",RANK(AE614,$AE$2:$AE$1001)+COUNTIF($AE$2:AE614,AE614)-1)</f>
        <v/>
      </c>
      <c r="AJ614" s="240" t="str">
        <f>IF($AD614&lt;0,COUNT($AJ$1:AJ613)+1,"")</f>
        <v/>
      </c>
      <c r="AL614" s="240" t="str">
        <f>'All Ticker P&amp;L'!A614</f>
        <v/>
      </c>
      <c r="AM614" s="240" t="str">
        <f>'All Ticker P&amp;L'!B614</f>
        <v/>
      </c>
      <c r="AN614" s="240" t="str">
        <f>'All Ticker P&amp;L'!C614</f>
        <v/>
      </c>
      <c r="AO614" s="240" t="str">
        <f>'All Ticker P&amp;L'!D614</f>
        <v/>
      </c>
      <c r="AP614" s="240">
        <f>IF($AL614="",0,'All Ticker P&amp;L'!E614)</f>
        <v>0</v>
      </c>
      <c r="AQ614" s="262">
        <f>IF($AL614="",0,'All Ticker P&amp;L'!J614*'All Ticker P&amp;L'!I614)</f>
        <v>0</v>
      </c>
      <c r="AR614" s="262">
        <f>IF($AL614="",0,'All Ticker P&amp;L'!L614)</f>
        <v>0</v>
      </c>
      <c r="AS614" s="263">
        <f>IF($AL614="",0,'All Ticker P&amp;L'!M614)</f>
        <v>0</v>
      </c>
      <c r="AT614" s="240" t="str">
        <f>IF($AL614="","",RANK(AR614,$AR$2:$AR$1001)+COUNTIF($AR$2:AR614,AR614)-1)</f>
        <v/>
      </c>
      <c r="AU614" s="240" t="str">
        <f>IF($AL614="","",RANK(AV614,$AV$2:$AV$1001)+COUNTIF($AV$2:AV614,AV614)-1)</f>
        <v/>
      </c>
      <c r="AV614" s="262">
        <f t="shared" si="50"/>
        <v>0</v>
      </c>
    </row>
    <row r="615" spans="26:48" ht="15" customHeight="1" x14ac:dyDescent="0.2">
      <c r="Z615" s="240" t="str">
        <f>Shares!A615</f>
        <v/>
      </c>
      <c r="AA615" s="240" t="str">
        <f>Shares!B615</f>
        <v/>
      </c>
      <c r="AB615" s="240" t="str">
        <f>Shares!C615</f>
        <v/>
      </c>
      <c r="AC615" s="240" t="str">
        <f>Shares!D615</f>
        <v/>
      </c>
      <c r="AD615" s="240">
        <f>IF($Z615="",0,Shares!E615)</f>
        <v>0</v>
      </c>
      <c r="AE615" s="262">
        <f>IF($Z615="",0,Shares!K615*Shares!J615)</f>
        <v>0</v>
      </c>
      <c r="AF615" s="263">
        <f t="shared" si="49"/>
        <v>0</v>
      </c>
      <c r="AG615" s="262">
        <f>IF($Z615="",0,Shares!M615)</f>
        <v>0</v>
      </c>
      <c r="AH615" s="263">
        <f>IF($Z615="",0,Shares!N615)</f>
        <v>0</v>
      </c>
      <c r="AI615" s="240" t="str">
        <f>IF($Z615="","",RANK(AE615,$AE$2:$AE$1001)+COUNTIF($AE$2:AE615,AE615)-1)</f>
        <v/>
      </c>
      <c r="AJ615" s="240" t="str">
        <f>IF($AD615&lt;0,COUNT($AJ$1:AJ614)+1,"")</f>
        <v/>
      </c>
      <c r="AL615" s="240" t="str">
        <f>'All Ticker P&amp;L'!A615</f>
        <v/>
      </c>
      <c r="AM615" s="240" t="str">
        <f>'All Ticker P&amp;L'!B615</f>
        <v/>
      </c>
      <c r="AN615" s="240" t="str">
        <f>'All Ticker P&amp;L'!C615</f>
        <v/>
      </c>
      <c r="AO615" s="240" t="str">
        <f>'All Ticker P&amp;L'!D615</f>
        <v/>
      </c>
      <c r="AP615" s="240">
        <f>IF($AL615="",0,'All Ticker P&amp;L'!E615)</f>
        <v>0</v>
      </c>
      <c r="AQ615" s="262">
        <f>IF($AL615="",0,'All Ticker P&amp;L'!J615*'All Ticker P&amp;L'!I615)</f>
        <v>0</v>
      </c>
      <c r="AR615" s="262">
        <f>IF($AL615="",0,'All Ticker P&amp;L'!L615)</f>
        <v>0</v>
      </c>
      <c r="AS615" s="263">
        <f>IF($AL615="",0,'All Ticker P&amp;L'!M615)</f>
        <v>0</v>
      </c>
      <c r="AT615" s="240" t="str">
        <f>IF($AL615="","",RANK(AR615,$AR$2:$AR$1001)+COUNTIF($AR$2:AR615,AR615)-1)</f>
        <v/>
      </c>
      <c r="AU615" s="240" t="str">
        <f>IF($AL615="","",RANK(AV615,$AV$2:$AV$1001)+COUNTIF($AV$2:AV615,AV615)-1)</f>
        <v/>
      </c>
      <c r="AV615" s="262">
        <f t="shared" si="50"/>
        <v>0</v>
      </c>
    </row>
    <row r="616" spans="26:48" ht="15" customHeight="1" x14ac:dyDescent="0.2">
      <c r="Z616" s="240" t="str">
        <f>Shares!A616</f>
        <v/>
      </c>
      <c r="AA616" s="240" t="str">
        <f>Shares!B616</f>
        <v/>
      </c>
      <c r="AB616" s="240" t="str">
        <f>Shares!C616</f>
        <v/>
      </c>
      <c r="AC616" s="240" t="str">
        <f>Shares!D616</f>
        <v/>
      </c>
      <c r="AD616" s="240">
        <f>IF($Z616="",0,Shares!E616)</f>
        <v>0</v>
      </c>
      <c r="AE616" s="262">
        <f>IF($Z616="",0,Shares!K616*Shares!J616)</f>
        <v>0</v>
      </c>
      <c r="AF616" s="263">
        <f t="shared" si="49"/>
        <v>0</v>
      </c>
      <c r="AG616" s="262">
        <f>IF($Z616="",0,Shares!M616)</f>
        <v>0</v>
      </c>
      <c r="AH616" s="263">
        <f>IF($Z616="",0,Shares!N616)</f>
        <v>0</v>
      </c>
      <c r="AI616" s="240" t="str">
        <f>IF($Z616="","",RANK(AE616,$AE$2:$AE$1001)+COUNTIF($AE$2:AE616,AE616)-1)</f>
        <v/>
      </c>
      <c r="AJ616" s="240" t="str">
        <f>IF($AD616&lt;0,COUNT($AJ$1:AJ615)+1,"")</f>
        <v/>
      </c>
      <c r="AL616" s="240" t="str">
        <f>'All Ticker P&amp;L'!A616</f>
        <v/>
      </c>
      <c r="AM616" s="240" t="str">
        <f>'All Ticker P&amp;L'!B616</f>
        <v/>
      </c>
      <c r="AN616" s="240" t="str">
        <f>'All Ticker P&amp;L'!C616</f>
        <v/>
      </c>
      <c r="AO616" s="240" t="str">
        <f>'All Ticker P&amp;L'!D616</f>
        <v/>
      </c>
      <c r="AP616" s="240">
        <f>IF($AL616="",0,'All Ticker P&amp;L'!E616)</f>
        <v>0</v>
      </c>
      <c r="AQ616" s="262">
        <f>IF($AL616="",0,'All Ticker P&amp;L'!J616*'All Ticker P&amp;L'!I616)</f>
        <v>0</v>
      </c>
      <c r="AR616" s="262">
        <f>IF($AL616="",0,'All Ticker P&amp;L'!L616)</f>
        <v>0</v>
      </c>
      <c r="AS616" s="263">
        <f>IF($AL616="",0,'All Ticker P&amp;L'!M616)</f>
        <v>0</v>
      </c>
      <c r="AT616" s="240" t="str">
        <f>IF($AL616="","",RANK(AR616,$AR$2:$AR$1001)+COUNTIF($AR$2:AR616,AR616)-1)</f>
        <v/>
      </c>
      <c r="AU616" s="240" t="str">
        <f>IF($AL616="","",RANK(AV616,$AV$2:$AV$1001)+COUNTIF($AV$2:AV616,AV616)-1)</f>
        <v/>
      </c>
      <c r="AV616" s="262">
        <f t="shared" si="50"/>
        <v>0</v>
      </c>
    </row>
    <row r="617" spans="26:48" ht="15" customHeight="1" x14ac:dyDescent="0.2">
      <c r="Z617" s="240" t="str">
        <f>Shares!A617</f>
        <v/>
      </c>
      <c r="AA617" s="240" t="str">
        <f>Shares!B617</f>
        <v/>
      </c>
      <c r="AB617" s="240" t="str">
        <f>Shares!C617</f>
        <v/>
      </c>
      <c r="AC617" s="240" t="str">
        <f>Shares!D617</f>
        <v/>
      </c>
      <c r="AD617" s="240">
        <f>IF($Z617="",0,Shares!E617)</f>
        <v>0</v>
      </c>
      <c r="AE617" s="262">
        <f>IF($Z617="",0,Shares!K617*Shares!J617)</f>
        <v>0</v>
      </c>
      <c r="AF617" s="263">
        <f t="shared" si="49"/>
        <v>0</v>
      </c>
      <c r="AG617" s="262">
        <f>IF($Z617="",0,Shares!M617)</f>
        <v>0</v>
      </c>
      <c r="AH617" s="263">
        <f>IF($Z617="",0,Shares!N617)</f>
        <v>0</v>
      </c>
      <c r="AI617" s="240" t="str">
        <f>IF($Z617="","",RANK(AE617,$AE$2:$AE$1001)+COUNTIF($AE$2:AE617,AE617)-1)</f>
        <v/>
      </c>
      <c r="AJ617" s="240" t="str">
        <f>IF($AD617&lt;0,COUNT($AJ$1:AJ616)+1,"")</f>
        <v/>
      </c>
      <c r="AL617" s="240" t="str">
        <f>'All Ticker P&amp;L'!A617</f>
        <v/>
      </c>
      <c r="AM617" s="240" t="str">
        <f>'All Ticker P&amp;L'!B617</f>
        <v/>
      </c>
      <c r="AN617" s="240" t="str">
        <f>'All Ticker P&amp;L'!C617</f>
        <v/>
      </c>
      <c r="AO617" s="240" t="str">
        <f>'All Ticker P&amp;L'!D617</f>
        <v/>
      </c>
      <c r="AP617" s="240">
        <f>IF($AL617="",0,'All Ticker P&amp;L'!E617)</f>
        <v>0</v>
      </c>
      <c r="AQ617" s="262">
        <f>IF($AL617="",0,'All Ticker P&amp;L'!J617*'All Ticker P&amp;L'!I617)</f>
        <v>0</v>
      </c>
      <c r="AR617" s="262">
        <f>IF($AL617="",0,'All Ticker P&amp;L'!L617)</f>
        <v>0</v>
      </c>
      <c r="AS617" s="263">
        <f>IF($AL617="",0,'All Ticker P&amp;L'!M617)</f>
        <v>0</v>
      </c>
      <c r="AT617" s="240" t="str">
        <f>IF($AL617="","",RANK(AR617,$AR$2:$AR$1001)+COUNTIF($AR$2:AR617,AR617)-1)</f>
        <v/>
      </c>
      <c r="AU617" s="240" t="str">
        <f>IF($AL617="","",RANK(AV617,$AV$2:$AV$1001)+COUNTIF($AV$2:AV617,AV617)-1)</f>
        <v/>
      </c>
      <c r="AV617" s="262">
        <f t="shared" si="50"/>
        <v>0</v>
      </c>
    </row>
    <row r="618" spans="26:48" ht="15" customHeight="1" x14ac:dyDescent="0.2">
      <c r="Z618" s="240" t="str">
        <f>Shares!A618</f>
        <v/>
      </c>
      <c r="AA618" s="240" t="str">
        <f>Shares!B618</f>
        <v/>
      </c>
      <c r="AB618" s="240" t="str">
        <f>Shares!C618</f>
        <v/>
      </c>
      <c r="AC618" s="240" t="str">
        <f>Shares!D618</f>
        <v/>
      </c>
      <c r="AD618" s="240">
        <f>IF($Z618="",0,Shares!E618)</f>
        <v>0</v>
      </c>
      <c r="AE618" s="262">
        <f>IF($Z618="",0,Shares!K618*Shares!J618)</f>
        <v>0</v>
      </c>
      <c r="AF618" s="263">
        <f t="shared" si="49"/>
        <v>0</v>
      </c>
      <c r="AG618" s="262">
        <f>IF($Z618="",0,Shares!M618)</f>
        <v>0</v>
      </c>
      <c r="AH618" s="263">
        <f>IF($Z618="",0,Shares!N618)</f>
        <v>0</v>
      </c>
      <c r="AI618" s="240" t="str">
        <f>IF($Z618="","",RANK(AE618,$AE$2:$AE$1001)+COUNTIF($AE$2:AE618,AE618)-1)</f>
        <v/>
      </c>
      <c r="AJ618" s="240" t="str">
        <f>IF($AD618&lt;0,COUNT($AJ$1:AJ617)+1,"")</f>
        <v/>
      </c>
      <c r="AL618" s="240" t="str">
        <f>'All Ticker P&amp;L'!A618</f>
        <v/>
      </c>
      <c r="AM618" s="240" t="str">
        <f>'All Ticker P&amp;L'!B618</f>
        <v/>
      </c>
      <c r="AN618" s="240" t="str">
        <f>'All Ticker P&amp;L'!C618</f>
        <v/>
      </c>
      <c r="AO618" s="240" t="str">
        <f>'All Ticker P&amp;L'!D618</f>
        <v/>
      </c>
      <c r="AP618" s="240">
        <f>IF($AL618="",0,'All Ticker P&amp;L'!E618)</f>
        <v>0</v>
      </c>
      <c r="AQ618" s="262">
        <f>IF($AL618="",0,'All Ticker P&amp;L'!J618*'All Ticker P&amp;L'!I618)</f>
        <v>0</v>
      </c>
      <c r="AR618" s="262">
        <f>IF($AL618="",0,'All Ticker P&amp;L'!L618)</f>
        <v>0</v>
      </c>
      <c r="AS618" s="263">
        <f>IF($AL618="",0,'All Ticker P&amp;L'!M618)</f>
        <v>0</v>
      </c>
      <c r="AT618" s="240" t="str">
        <f>IF($AL618="","",RANK(AR618,$AR$2:$AR$1001)+COUNTIF($AR$2:AR618,AR618)-1)</f>
        <v/>
      </c>
      <c r="AU618" s="240" t="str">
        <f>IF($AL618="","",RANK(AV618,$AV$2:$AV$1001)+COUNTIF($AV$2:AV618,AV618)-1)</f>
        <v/>
      </c>
      <c r="AV618" s="262">
        <f t="shared" si="50"/>
        <v>0</v>
      </c>
    </row>
    <row r="619" spans="26:48" ht="15" customHeight="1" x14ac:dyDescent="0.2">
      <c r="Z619" s="240" t="str">
        <f>Shares!A619</f>
        <v/>
      </c>
      <c r="AA619" s="240" t="str">
        <f>Shares!B619</f>
        <v/>
      </c>
      <c r="AB619" s="240" t="str">
        <f>Shares!C619</f>
        <v/>
      </c>
      <c r="AC619" s="240" t="str">
        <f>Shares!D619</f>
        <v/>
      </c>
      <c r="AD619" s="240">
        <f>IF($Z619="",0,Shares!E619)</f>
        <v>0</v>
      </c>
      <c r="AE619" s="262">
        <f>IF($Z619="",0,Shares!K619*Shares!J619)</f>
        <v>0</v>
      </c>
      <c r="AF619" s="263">
        <f t="shared" si="49"/>
        <v>0</v>
      </c>
      <c r="AG619" s="262">
        <f>IF($Z619="",0,Shares!M619)</f>
        <v>0</v>
      </c>
      <c r="AH619" s="263">
        <f>IF($Z619="",0,Shares!N619)</f>
        <v>0</v>
      </c>
      <c r="AI619" s="240" t="str">
        <f>IF($Z619="","",RANK(AE619,$AE$2:$AE$1001)+COUNTIF($AE$2:AE619,AE619)-1)</f>
        <v/>
      </c>
      <c r="AJ619" s="240" t="str">
        <f>IF($AD619&lt;0,COUNT($AJ$1:AJ618)+1,"")</f>
        <v/>
      </c>
      <c r="AL619" s="240" t="str">
        <f>'All Ticker P&amp;L'!A619</f>
        <v/>
      </c>
      <c r="AM619" s="240" t="str">
        <f>'All Ticker P&amp;L'!B619</f>
        <v/>
      </c>
      <c r="AN619" s="240" t="str">
        <f>'All Ticker P&amp;L'!C619</f>
        <v/>
      </c>
      <c r="AO619" s="240" t="str">
        <f>'All Ticker P&amp;L'!D619</f>
        <v/>
      </c>
      <c r="AP619" s="240">
        <f>IF($AL619="",0,'All Ticker P&amp;L'!E619)</f>
        <v>0</v>
      </c>
      <c r="AQ619" s="262">
        <f>IF($AL619="",0,'All Ticker P&amp;L'!J619*'All Ticker P&amp;L'!I619)</f>
        <v>0</v>
      </c>
      <c r="AR619" s="262">
        <f>IF($AL619="",0,'All Ticker P&amp;L'!L619)</f>
        <v>0</v>
      </c>
      <c r="AS619" s="263">
        <f>IF($AL619="",0,'All Ticker P&amp;L'!M619)</f>
        <v>0</v>
      </c>
      <c r="AT619" s="240" t="str">
        <f>IF($AL619="","",RANK(AR619,$AR$2:$AR$1001)+COUNTIF($AR$2:AR619,AR619)-1)</f>
        <v/>
      </c>
      <c r="AU619" s="240" t="str">
        <f>IF($AL619="","",RANK(AV619,$AV$2:$AV$1001)+COUNTIF($AV$2:AV619,AV619)-1)</f>
        <v/>
      </c>
      <c r="AV619" s="262">
        <f t="shared" si="50"/>
        <v>0</v>
      </c>
    </row>
    <row r="620" spans="26:48" ht="15" customHeight="1" x14ac:dyDescent="0.2">
      <c r="Z620" s="240" t="str">
        <f>Shares!A620</f>
        <v/>
      </c>
      <c r="AA620" s="240" t="str">
        <f>Shares!B620</f>
        <v/>
      </c>
      <c r="AB620" s="240" t="str">
        <f>Shares!C620</f>
        <v/>
      </c>
      <c r="AC620" s="240" t="str">
        <f>Shares!D620</f>
        <v/>
      </c>
      <c r="AD620" s="240">
        <f>IF($Z620="",0,Shares!E620)</f>
        <v>0</v>
      </c>
      <c r="AE620" s="262">
        <f>IF($Z620="",0,Shares!K620*Shares!J620)</f>
        <v>0</v>
      </c>
      <c r="AF620" s="263">
        <f t="shared" si="49"/>
        <v>0</v>
      </c>
      <c r="AG620" s="262">
        <f>IF($Z620="",0,Shares!M620)</f>
        <v>0</v>
      </c>
      <c r="AH620" s="263">
        <f>IF($Z620="",0,Shares!N620)</f>
        <v>0</v>
      </c>
      <c r="AI620" s="240" t="str">
        <f>IF($Z620="","",RANK(AE620,$AE$2:$AE$1001)+COUNTIF($AE$2:AE620,AE620)-1)</f>
        <v/>
      </c>
      <c r="AJ620" s="240" t="str">
        <f>IF($AD620&lt;0,COUNT($AJ$1:AJ619)+1,"")</f>
        <v/>
      </c>
      <c r="AL620" s="240" t="str">
        <f>'All Ticker P&amp;L'!A620</f>
        <v/>
      </c>
      <c r="AM620" s="240" t="str">
        <f>'All Ticker P&amp;L'!B620</f>
        <v/>
      </c>
      <c r="AN620" s="240" t="str">
        <f>'All Ticker P&amp;L'!C620</f>
        <v/>
      </c>
      <c r="AO620" s="240" t="str">
        <f>'All Ticker P&amp;L'!D620</f>
        <v/>
      </c>
      <c r="AP620" s="240">
        <f>IF($AL620="",0,'All Ticker P&amp;L'!E620)</f>
        <v>0</v>
      </c>
      <c r="AQ620" s="262">
        <f>IF($AL620="",0,'All Ticker P&amp;L'!J620*'All Ticker P&amp;L'!I620)</f>
        <v>0</v>
      </c>
      <c r="AR620" s="262">
        <f>IF($AL620="",0,'All Ticker P&amp;L'!L620)</f>
        <v>0</v>
      </c>
      <c r="AS620" s="263">
        <f>IF($AL620="",0,'All Ticker P&amp;L'!M620)</f>
        <v>0</v>
      </c>
      <c r="AT620" s="240" t="str">
        <f>IF($AL620="","",RANK(AR620,$AR$2:$AR$1001)+COUNTIF($AR$2:AR620,AR620)-1)</f>
        <v/>
      </c>
      <c r="AU620" s="240" t="str">
        <f>IF($AL620="","",RANK(AV620,$AV$2:$AV$1001)+COUNTIF($AV$2:AV620,AV620)-1)</f>
        <v/>
      </c>
      <c r="AV620" s="262">
        <f t="shared" si="50"/>
        <v>0</v>
      </c>
    </row>
    <row r="621" spans="26:48" ht="15" customHeight="1" x14ac:dyDescent="0.2">
      <c r="Z621" s="240" t="str">
        <f>Shares!A621</f>
        <v/>
      </c>
      <c r="AA621" s="240" t="str">
        <f>Shares!B621</f>
        <v/>
      </c>
      <c r="AB621" s="240" t="str">
        <f>Shares!C621</f>
        <v/>
      </c>
      <c r="AC621" s="240" t="str">
        <f>Shares!D621</f>
        <v/>
      </c>
      <c r="AD621" s="240">
        <f>IF($Z621="",0,Shares!E621)</f>
        <v>0</v>
      </c>
      <c r="AE621" s="262">
        <f>IF($Z621="",0,Shares!K621*Shares!J621)</f>
        <v>0</v>
      </c>
      <c r="AF621" s="263">
        <f t="shared" si="49"/>
        <v>0</v>
      </c>
      <c r="AG621" s="262">
        <f>IF($Z621="",0,Shares!M621)</f>
        <v>0</v>
      </c>
      <c r="AH621" s="263">
        <f>IF($Z621="",0,Shares!N621)</f>
        <v>0</v>
      </c>
      <c r="AI621" s="240" t="str">
        <f>IF($Z621="","",RANK(AE621,$AE$2:$AE$1001)+COUNTIF($AE$2:AE621,AE621)-1)</f>
        <v/>
      </c>
      <c r="AJ621" s="240" t="str">
        <f>IF($AD621&lt;0,COUNT($AJ$1:AJ620)+1,"")</f>
        <v/>
      </c>
      <c r="AL621" s="240" t="str">
        <f>'All Ticker P&amp;L'!A621</f>
        <v/>
      </c>
      <c r="AM621" s="240" t="str">
        <f>'All Ticker P&amp;L'!B621</f>
        <v/>
      </c>
      <c r="AN621" s="240" t="str">
        <f>'All Ticker P&amp;L'!C621</f>
        <v/>
      </c>
      <c r="AO621" s="240" t="str">
        <f>'All Ticker P&amp;L'!D621</f>
        <v/>
      </c>
      <c r="AP621" s="240">
        <f>IF($AL621="",0,'All Ticker P&amp;L'!E621)</f>
        <v>0</v>
      </c>
      <c r="AQ621" s="262">
        <f>IF($AL621="",0,'All Ticker P&amp;L'!J621*'All Ticker P&amp;L'!I621)</f>
        <v>0</v>
      </c>
      <c r="AR621" s="262">
        <f>IF($AL621="",0,'All Ticker P&amp;L'!L621)</f>
        <v>0</v>
      </c>
      <c r="AS621" s="263">
        <f>IF($AL621="",0,'All Ticker P&amp;L'!M621)</f>
        <v>0</v>
      </c>
      <c r="AT621" s="240" t="str">
        <f>IF($AL621="","",RANK(AR621,$AR$2:$AR$1001)+COUNTIF($AR$2:AR621,AR621)-1)</f>
        <v/>
      </c>
      <c r="AU621" s="240" t="str">
        <f>IF($AL621="","",RANK(AV621,$AV$2:$AV$1001)+COUNTIF($AV$2:AV621,AV621)-1)</f>
        <v/>
      </c>
      <c r="AV621" s="262">
        <f t="shared" si="50"/>
        <v>0</v>
      </c>
    </row>
    <row r="622" spans="26:48" ht="15" customHeight="1" x14ac:dyDescent="0.2">
      <c r="Z622" s="240" t="str">
        <f>Shares!A622</f>
        <v/>
      </c>
      <c r="AA622" s="240" t="str">
        <f>Shares!B622</f>
        <v/>
      </c>
      <c r="AB622" s="240" t="str">
        <f>Shares!C622</f>
        <v/>
      </c>
      <c r="AC622" s="240" t="str">
        <f>Shares!D622</f>
        <v/>
      </c>
      <c r="AD622" s="240">
        <f>IF($Z622="",0,Shares!E622)</f>
        <v>0</v>
      </c>
      <c r="AE622" s="262">
        <f>IF($Z622="",0,Shares!K622*Shares!J622)</f>
        <v>0</v>
      </c>
      <c r="AF622" s="263">
        <f t="shared" si="49"/>
        <v>0</v>
      </c>
      <c r="AG622" s="262">
        <f>IF($Z622="",0,Shares!M622)</f>
        <v>0</v>
      </c>
      <c r="AH622" s="263">
        <f>IF($Z622="",0,Shares!N622)</f>
        <v>0</v>
      </c>
      <c r="AI622" s="240" t="str">
        <f>IF($Z622="","",RANK(AE622,$AE$2:$AE$1001)+COUNTIF($AE$2:AE622,AE622)-1)</f>
        <v/>
      </c>
      <c r="AJ622" s="240" t="str">
        <f>IF($AD622&lt;0,COUNT($AJ$1:AJ621)+1,"")</f>
        <v/>
      </c>
      <c r="AL622" s="240" t="str">
        <f>'All Ticker P&amp;L'!A622</f>
        <v/>
      </c>
      <c r="AM622" s="240" t="str">
        <f>'All Ticker P&amp;L'!B622</f>
        <v/>
      </c>
      <c r="AN622" s="240" t="str">
        <f>'All Ticker P&amp;L'!C622</f>
        <v/>
      </c>
      <c r="AO622" s="240" t="str">
        <f>'All Ticker P&amp;L'!D622</f>
        <v/>
      </c>
      <c r="AP622" s="240">
        <f>IF($AL622="",0,'All Ticker P&amp;L'!E622)</f>
        <v>0</v>
      </c>
      <c r="AQ622" s="262">
        <f>IF($AL622="",0,'All Ticker P&amp;L'!J622*'All Ticker P&amp;L'!I622)</f>
        <v>0</v>
      </c>
      <c r="AR622" s="262">
        <f>IF($AL622="",0,'All Ticker P&amp;L'!L622)</f>
        <v>0</v>
      </c>
      <c r="AS622" s="263">
        <f>IF($AL622="",0,'All Ticker P&amp;L'!M622)</f>
        <v>0</v>
      </c>
      <c r="AT622" s="240" t="str">
        <f>IF($AL622="","",RANK(AR622,$AR$2:$AR$1001)+COUNTIF($AR$2:AR622,AR622)-1)</f>
        <v/>
      </c>
      <c r="AU622" s="240" t="str">
        <f>IF($AL622="","",RANK(AV622,$AV$2:$AV$1001)+COUNTIF($AV$2:AV622,AV622)-1)</f>
        <v/>
      </c>
      <c r="AV622" s="262">
        <f t="shared" si="50"/>
        <v>0</v>
      </c>
    </row>
    <row r="623" spans="26:48" ht="15" customHeight="1" x14ac:dyDescent="0.2">
      <c r="Z623" s="240" t="str">
        <f>Shares!A623</f>
        <v/>
      </c>
      <c r="AA623" s="240" t="str">
        <f>Shares!B623</f>
        <v/>
      </c>
      <c r="AB623" s="240" t="str">
        <f>Shares!C623</f>
        <v/>
      </c>
      <c r="AC623" s="240" t="str">
        <f>Shares!D623</f>
        <v/>
      </c>
      <c r="AD623" s="240">
        <f>IF($Z623="",0,Shares!E623)</f>
        <v>0</v>
      </c>
      <c r="AE623" s="262">
        <f>IF($Z623="",0,Shares!K623*Shares!J623)</f>
        <v>0</v>
      </c>
      <c r="AF623" s="263">
        <f t="shared" si="49"/>
        <v>0</v>
      </c>
      <c r="AG623" s="262">
        <f>IF($Z623="",0,Shares!M623)</f>
        <v>0</v>
      </c>
      <c r="AH623" s="263">
        <f>IF($Z623="",0,Shares!N623)</f>
        <v>0</v>
      </c>
      <c r="AI623" s="240" t="str">
        <f>IF($Z623="","",RANK(AE623,$AE$2:$AE$1001)+COUNTIF($AE$2:AE623,AE623)-1)</f>
        <v/>
      </c>
      <c r="AJ623" s="240" t="str">
        <f>IF($AD623&lt;0,COUNT($AJ$1:AJ622)+1,"")</f>
        <v/>
      </c>
      <c r="AL623" s="240" t="str">
        <f>'All Ticker P&amp;L'!A623</f>
        <v/>
      </c>
      <c r="AM623" s="240" t="str">
        <f>'All Ticker P&amp;L'!B623</f>
        <v/>
      </c>
      <c r="AN623" s="240" t="str">
        <f>'All Ticker P&amp;L'!C623</f>
        <v/>
      </c>
      <c r="AO623" s="240" t="str">
        <f>'All Ticker P&amp;L'!D623</f>
        <v/>
      </c>
      <c r="AP623" s="240">
        <f>IF($AL623="",0,'All Ticker P&amp;L'!E623)</f>
        <v>0</v>
      </c>
      <c r="AQ623" s="262">
        <f>IF($AL623="",0,'All Ticker P&amp;L'!J623*'All Ticker P&amp;L'!I623)</f>
        <v>0</v>
      </c>
      <c r="AR623" s="262">
        <f>IF($AL623="",0,'All Ticker P&amp;L'!L623)</f>
        <v>0</v>
      </c>
      <c r="AS623" s="263">
        <f>IF($AL623="",0,'All Ticker P&amp;L'!M623)</f>
        <v>0</v>
      </c>
      <c r="AT623" s="240" t="str">
        <f>IF($AL623="","",RANK(AR623,$AR$2:$AR$1001)+COUNTIF($AR$2:AR623,AR623)-1)</f>
        <v/>
      </c>
      <c r="AU623" s="240" t="str">
        <f>IF($AL623="","",RANK(AV623,$AV$2:$AV$1001)+COUNTIF($AV$2:AV623,AV623)-1)</f>
        <v/>
      </c>
      <c r="AV623" s="262">
        <f t="shared" si="50"/>
        <v>0</v>
      </c>
    </row>
    <row r="624" spans="26:48" ht="15" customHeight="1" x14ac:dyDescent="0.2">
      <c r="Z624" s="240" t="str">
        <f>Shares!A624</f>
        <v/>
      </c>
      <c r="AA624" s="240" t="str">
        <f>Shares!B624</f>
        <v/>
      </c>
      <c r="AB624" s="240" t="str">
        <f>Shares!C624</f>
        <v/>
      </c>
      <c r="AC624" s="240" t="str">
        <f>Shares!D624</f>
        <v/>
      </c>
      <c r="AD624" s="240">
        <f>IF($Z624="",0,Shares!E624)</f>
        <v>0</v>
      </c>
      <c r="AE624" s="262">
        <f>IF($Z624="",0,Shares!K624*Shares!J624)</f>
        <v>0</v>
      </c>
      <c r="AF624" s="263">
        <f t="shared" si="49"/>
        <v>0</v>
      </c>
      <c r="AG624" s="262">
        <f>IF($Z624="",0,Shares!M624)</f>
        <v>0</v>
      </c>
      <c r="AH624" s="263">
        <f>IF($Z624="",0,Shares!N624)</f>
        <v>0</v>
      </c>
      <c r="AI624" s="240" t="str">
        <f>IF($Z624="","",RANK(AE624,$AE$2:$AE$1001)+COUNTIF($AE$2:AE624,AE624)-1)</f>
        <v/>
      </c>
      <c r="AJ624" s="240" t="str">
        <f>IF($AD624&lt;0,COUNT($AJ$1:AJ623)+1,"")</f>
        <v/>
      </c>
      <c r="AL624" s="240" t="str">
        <f>'All Ticker P&amp;L'!A624</f>
        <v/>
      </c>
      <c r="AM624" s="240" t="str">
        <f>'All Ticker P&amp;L'!B624</f>
        <v/>
      </c>
      <c r="AN624" s="240" t="str">
        <f>'All Ticker P&amp;L'!C624</f>
        <v/>
      </c>
      <c r="AO624" s="240" t="str">
        <f>'All Ticker P&amp;L'!D624</f>
        <v/>
      </c>
      <c r="AP624" s="240">
        <f>IF($AL624="",0,'All Ticker P&amp;L'!E624)</f>
        <v>0</v>
      </c>
      <c r="AQ624" s="262">
        <f>IF($AL624="",0,'All Ticker P&amp;L'!J624*'All Ticker P&amp;L'!I624)</f>
        <v>0</v>
      </c>
      <c r="AR624" s="262">
        <f>IF($AL624="",0,'All Ticker P&amp;L'!L624)</f>
        <v>0</v>
      </c>
      <c r="AS624" s="263">
        <f>IF($AL624="",0,'All Ticker P&amp;L'!M624)</f>
        <v>0</v>
      </c>
      <c r="AT624" s="240" t="str">
        <f>IF($AL624="","",RANK(AR624,$AR$2:$AR$1001)+COUNTIF($AR$2:AR624,AR624)-1)</f>
        <v/>
      </c>
      <c r="AU624" s="240" t="str">
        <f>IF($AL624="","",RANK(AV624,$AV$2:$AV$1001)+COUNTIF($AV$2:AV624,AV624)-1)</f>
        <v/>
      </c>
      <c r="AV624" s="262">
        <f t="shared" si="50"/>
        <v>0</v>
      </c>
    </row>
    <row r="625" spans="26:48" ht="15" customHeight="1" x14ac:dyDescent="0.2">
      <c r="Z625" s="240" t="str">
        <f>Shares!A625</f>
        <v/>
      </c>
      <c r="AA625" s="240" t="str">
        <f>Shares!B625</f>
        <v/>
      </c>
      <c r="AB625" s="240" t="str">
        <f>Shares!C625</f>
        <v/>
      </c>
      <c r="AC625" s="240" t="str">
        <f>Shares!D625</f>
        <v/>
      </c>
      <c r="AD625" s="240">
        <f>IF($Z625="",0,Shares!E625)</f>
        <v>0</v>
      </c>
      <c r="AE625" s="262">
        <f>IF($Z625="",0,Shares!K625*Shares!J625)</f>
        <v>0</v>
      </c>
      <c r="AF625" s="263">
        <f t="shared" si="49"/>
        <v>0</v>
      </c>
      <c r="AG625" s="262">
        <f>IF($Z625="",0,Shares!M625)</f>
        <v>0</v>
      </c>
      <c r="AH625" s="263">
        <f>IF($Z625="",0,Shares!N625)</f>
        <v>0</v>
      </c>
      <c r="AI625" s="240" t="str">
        <f>IF($Z625="","",RANK(AE625,$AE$2:$AE$1001)+COUNTIF($AE$2:AE625,AE625)-1)</f>
        <v/>
      </c>
      <c r="AJ625" s="240" t="str">
        <f>IF($AD625&lt;0,COUNT($AJ$1:AJ624)+1,"")</f>
        <v/>
      </c>
      <c r="AL625" s="240" t="str">
        <f>'All Ticker P&amp;L'!A625</f>
        <v/>
      </c>
      <c r="AM625" s="240" t="str">
        <f>'All Ticker P&amp;L'!B625</f>
        <v/>
      </c>
      <c r="AN625" s="240" t="str">
        <f>'All Ticker P&amp;L'!C625</f>
        <v/>
      </c>
      <c r="AO625" s="240" t="str">
        <f>'All Ticker P&amp;L'!D625</f>
        <v/>
      </c>
      <c r="AP625" s="240">
        <f>IF($AL625="",0,'All Ticker P&amp;L'!E625)</f>
        <v>0</v>
      </c>
      <c r="AQ625" s="262">
        <f>IF($AL625="",0,'All Ticker P&amp;L'!J625*'All Ticker P&amp;L'!I625)</f>
        <v>0</v>
      </c>
      <c r="AR625" s="262">
        <f>IF($AL625="",0,'All Ticker P&amp;L'!L625)</f>
        <v>0</v>
      </c>
      <c r="AS625" s="263">
        <f>IF($AL625="",0,'All Ticker P&amp;L'!M625)</f>
        <v>0</v>
      </c>
      <c r="AT625" s="240" t="str">
        <f>IF($AL625="","",RANK(AR625,$AR$2:$AR$1001)+COUNTIF($AR$2:AR625,AR625)-1)</f>
        <v/>
      </c>
      <c r="AU625" s="240" t="str">
        <f>IF($AL625="","",RANK(AV625,$AV$2:$AV$1001)+COUNTIF($AV$2:AV625,AV625)-1)</f>
        <v/>
      </c>
      <c r="AV625" s="262">
        <f t="shared" si="50"/>
        <v>0</v>
      </c>
    </row>
    <row r="626" spans="26:48" ht="15" customHeight="1" x14ac:dyDescent="0.2">
      <c r="Z626" s="240" t="str">
        <f>Shares!A626</f>
        <v/>
      </c>
      <c r="AA626" s="240" t="str">
        <f>Shares!B626</f>
        <v/>
      </c>
      <c r="AB626" s="240" t="str">
        <f>Shares!C626</f>
        <v/>
      </c>
      <c r="AC626" s="240" t="str">
        <f>Shares!D626</f>
        <v/>
      </c>
      <c r="AD626" s="240">
        <f>IF($Z626="",0,Shares!E626)</f>
        <v>0</v>
      </c>
      <c r="AE626" s="262">
        <f>IF($Z626="",0,Shares!K626*Shares!J626)</f>
        <v>0</v>
      </c>
      <c r="AF626" s="263">
        <f t="shared" si="49"/>
        <v>0</v>
      </c>
      <c r="AG626" s="262">
        <f>IF($Z626="",0,Shares!M626)</f>
        <v>0</v>
      </c>
      <c r="AH626" s="263">
        <f>IF($Z626="",0,Shares!N626)</f>
        <v>0</v>
      </c>
      <c r="AI626" s="240" t="str">
        <f>IF($Z626="","",RANK(AE626,$AE$2:$AE$1001)+COUNTIF($AE$2:AE626,AE626)-1)</f>
        <v/>
      </c>
      <c r="AJ626" s="240" t="str">
        <f>IF($AD626&lt;0,COUNT($AJ$1:AJ625)+1,"")</f>
        <v/>
      </c>
      <c r="AL626" s="240" t="str">
        <f>'All Ticker P&amp;L'!A626</f>
        <v/>
      </c>
      <c r="AM626" s="240" t="str">
        <f>'All Ticker P&amp;L'!B626</f>
        <v/>
      </c>
      <c r="AN626" s="240" t="str">
        <f>'All Ticker P&amp;L'!C626</f>
        <v/>
      </c>
      <c r="AO626" s="240" t="str">
        <f>'All Ticker P&amp;L'!D626</f>
        <v/>
      </c>
      <c r="AP626" s="240">
        <f>IF($AL626="",0,'All Ticker P&amp;L'!E626)</f>
        <v>0</v>
      </c>
      <c r="AQ626" s="262">
        <f>IF($AL626="",0,'All Ticker P&amp;L'!J626*'All Ticker P&amp;L'!I626)</f>
        <v>0</v>
      </c>
      <c r="AR626" s="262">
        <f>IF($AL626="",0,'All Ticker P&amp;L'!L626)</f>
        <v>0</v>
      </c>
      <c r="AS626" s="263">
        <f>IF($AL626="",0,'All Ticker P&amp;L'!M626)</f>
        <v>0</v>
      </c>
      <c r="AT626" s="240" t="str">
        <f>IF($AL626="","",RANK(AR626,$AR$2:$AR$1001)+COUNTIF($AR$2:AR626,AR626)-1)</f>
        <v/>
      </c>
      <c r="AU626" s="240" t="str">
        <f>IF($AL626="","",RANK(AV626,$AV$2:$AV$1001)+COUNTIF($AV$2:AV626,AV626)-1)</f>
        <v/>
      </c>
      <c r="AV626" s="262">
        <f t="shared" si="50"/>
        <v>0</v>
      </c>
    </row>
    <row r="627" spans="26:48" ht="15" customHeight="1" x14ac:dyDescent="0.2">
      <c r="Z627" s="240" t="str">
        <f>Shares!A627</f>
        <v/>
      </c>
      <c r="AA627" s="240" t="str">
        <f>Shares!B627</f>
        <v/>
      </c>
      <c r="AB627" s="240" t="str">
        <f>Shares!C627</f>
        <v/>
      </c>
      <c r="AC627" s="240" t="str">
        <f>Shares!D627</f>
        <v/>
      </c>
      <c r="AD627" s="240">
        <f>IF($Z627="",0,Shares!E627)</f>
        <v>0</v>
      </c>
      <c r="AE627" s="262">
        <f>IF($Z627="",0,Shares!K627*Shares!J627)</f>
        <v>0</v>
      </c>
      <c r="AF627" s="263">
        <f t="shared" si="49"/>
        <v>0</v>
      </c>
      <c r="AG627" s="262">
        <f>IF($Z627="",0,Shares!M627)</f>
        <v>0</v>
      </c>
      <c r="AH627" s="263">
        <f>IF($Z627="",0,Shares!N627)</f>
        <v>0</v>
      </c>
      <c r="AI627" s="240" t="str">
        <f>IF($Z627="","",RANK(AE627,$AE$2:$AE$1001)+COUNTIF($AE$2:AE627,AE627)-1)</f>
        <v/>
      </c>
      <c r="AJ627" s="240" t="str">
        <f>IF($AD627&lt;0,COUNT($AJ$1:AJ626)+1,"")</f>
        <v/>
      </c>
      <c r="AL627" s="240" t="str">
        <f>'All Ticker P&amp;L'!A627</f>
        <v/>
      </c>
      <c r="AM627" s="240" t="str">
        <f>'All Ticker P&amp;L'!B627</f>
        <v/>
      </c>
      <c r="AN627" s="240" t="str">
        <f>'All Ticker P&amp;L'!C627</f>
        <v/>
      </c>
      <c r="AO627" s="240" t="str">
        <f>'All Ticker P&amp;L'!D627</f>
        <v/>
      </c>
      <c r="AP627" s="240">
        <f>IF($AL627="",0,'All Ticker P&amp;L'!E627)</f>
        <v>0</v>
      </c>
      <c r="AQ627" s="262">
        <f>IF($AL627="",0,'All Ticker P&amp;L'!J627*'All Ticker P&amp;L'!I627)</f>
        <v>0</v>
      </c>
      <c r="AR627" s="262">
        <f>IF($AL627="",0,'All Ticker P&amp;L'!L627)</f>
        <v>0</v>
      </c>
      <c r="AS627" s="263">
        <f>IF($AL627="",0,'All Ticker P&amp;L'!M627)</f>
        <v>0</v>
      </c>
      <c r="AT627" s="240" t="str">
        <f>IF($AL627="","",RANK(AR627,$AR$2:$AR$1001)+COUNTIF($AR$2:AR627,AR627)-1)</f>
        <v/>
      </c>
      <c r="AU627" s="240" t="str">
        <f>IF($AL627="","",RANK(AV627,$AV$2:$AV$1001)+COUNTIF($AV$2:AV627,AV627)-1)</f>
        <v/>
      </c>
      <c r="AV627" s="262">
        <f t="shared" si="50"/>
        <v>0</v>
      </c>
    </row>
    <row r="628" spans="26:48" ht="15" customHeight="1" x14ac:dyDescent="0.2">
      <c r="Z628" s="240" t="str">
        <f>Shares!A628</f>
        <v/>
      </c>
      <c r="AA628" s="240" t="str">
        <f>Shares!B628</f>
        <v/>
      </c>
      <c r="AB628" s="240" t="str">
        <f>Shares!C628</f>
        <v/>
      </c>
      <c r="AC628" s="240" t="str">
        <f>Shares!D628</f>
        <v/>
      </c>
      <c r="AD628" s="240">
        <f>IF($Z628="",0,Shares!E628)</f>
        <v>0</v>
      </c>
      <c r="AE628" s="262">
        <f>IF($Z628="",0,Shares!K628*Shares!J628)</f>
        <v>0</v>
      </c>
      <c r="AF628" s="263">
        <f t="shared" si="49"/>
        <v>0</v>
      </c>
      <c r="AG628" s="262">
        <f>IF($Z628="",0,Shares!M628)</f>
        <v>0</v>
      </c>
      <c r="AH628" s="263">
        <f>IF($Z628="",0,Shares!N628)</f>
        <v>0</v>
      </c>
      <c r="AI628" s="240" t="str">
        <f>IF($Z628="","",RANK(AE628,$AE$2:$AE$1001)+COUNTIF($AE$2:AE628,AE628)-1)</f>
        <v/>
      </c>
      <c r="AJ628" s="240" t="str">
        <f>IF($AD628&lt;0,COUNT($AJ$1:AJ627)+1,"")</f>
        <v/>
      </c>
      <c r="AL628" s="240" t="str">
        <f>'All Ticker P&amp;L'!A628</f>
        <v/>
      </c>
      <c r="AM628" s="240" t="str">
        <f>'All Ticker P&amp;L'!B628</f>
        <v/>
      </c>
      <c r="AN628" s="240" t="str">
        <f>'All Ticker P&amp;L'!C628</f>
        <v/>
      </c>
      <c r="AO628" s="240" t="str">
        <f>'All Ticker P&amp;L'!D628</f>
        <v/>
      </c>
      <c r="AP628" s="240">
        <f>IF($AL628="",0,'All Ticker P&amp;L'!E628)</f>
        <v>0</v>
      </c>
      <c r="AQ628" s="262">
        <f>IF($AL628="",0,'All Ticker P&amp;L'!J628*'All Ticker P&amp;L'!I628)</f>
        <v>0</v>
      </c>
      <c r="AR628" s="262">
        <f>IF($AL628="",0,'All Ticker P&amp;L'!L628)</f>
        <v>0</v>
      </c>
      <c r="AS628" s="263">
        <f>IF($AL628="",0,'All Ticker P&amp;L'!M628)</f>
        <v>0</v>
      </c>
      <c r="AT628" s="240" t="str">
        <f>IF($AL628="","",RANK(AR628,$AR$2:$AR$1001)+COUNTIF($AR$2:AR628,AR628)-1)</f>
        <v/>
      </c>
      <c r="AU628" s="240" t="str">
        <f>IF($AL628="","",RANK(AV628,$AV$2:$AV$1001)+COUNTIF($AV$2:AV628,AV628)-1)</f>
        <v/>
      </c>
      <c r="AV628" s="262">
        <f t="shared" si="50"/>
        <v>0</v>
      </c>
    </row>
    <row r="629" spans="26:48" ht="15" customHeight="1" x14ac:dyDescent="0.2">
      <c r="Z629" s="240" t="str">
        <f>Shares!A629</f>
        <v/>
      </c>
      <c r="AA629" s="240" t="str">
        <f>Shares!B629</f>
        <v/>
      </c>
      <c r="AB629" s="240" t="str">
        <f>Shares!C629</f>
        <v/>
      </c>
      <c r="AC629" s="240" t="str">
        <f>Shares!D629</f>
        <v/>
      </c>
      <c r="AD629" s="240">
        <f>IF($Z629="",0,Shares!E629)</f>
        <v>0</v>
      </c>
      <c r="AE629" s="262">
        <f>IF($Z629="",0,Shares!K629*Shares!J629)</f>
        <v>0</v>
      </c>
      <c r="AF629" s="263">
        <f t="shared" si="49"/>
        <v>0</v>
      </c>
      <c r="AG629" s="262">
        <f>IF($Z629="",0,Shares!M629)</f>
        <v>0</v>
      </c>
      <c r="AH629" s="263">
        <f>IF($Z629="",0,Shares!N629)</f>
        <v>0</v>
      </c>
      <c r="AI629" s="240" t="str">
        <f>IF($Z629="","",RANK(AE629,$AE$2:$AE$1001)+COUNTIF($AE$2:AE629,AE629)-1)</f>
        <v/>
      </c>
      <c r="AJ629" s="240" t="str">
        <f>IF($AD629&lt;0,COUNT($AJ$1:AJ628)+1,"")</f>
        <v/>
      </c>
      <c r="AL629" s="240" t="str">
        <f>'All Ticker P&amp;L'!A629</f>
        <v/>
      </c>
      <c r="AM629" s="240" t="str">
        <f>'All Ticker P&amp;L'!B629</f>
        <v/>
      </c>
      <c r="AN629" s="240" t="str">
        <f>'All Ticker P&amp;L'!C629</f>
        <v/>
      </c>
      <c r="AO629" s="240" t="str">
        <f>'All Ticker P&amp;L'!D629</f>
        <v/>
      </c>
      <c r="AP629" s="240">
        <f>IF($AL629="",0,'All Ticker P&amp;L'!E629)</f>
        <v>0</v>
      </c>
      <c r="AQ629" s="262">
        <f>IF($AL629="",0,'All Ticker P&amp;L'!J629*'All Ticker P&amp;L'!I629)</f>
        <v>0</v>
      </c>
      <c r="AR629" s="262">
        <f>IF($AL629="",0,'All Ticker P&amp;L'!L629)</f>
        <v>0</v>
      </c>
      <c r="AS629" s="263">
        <f>IF($AL629="",0,'All Ticker P&amp;L'!M629)</f>
        <v>0</v>
      </c>
      <c r="AT629" s="240" t="str">
        <f>IF($AL629="","",RANK(AR629,$AR$2:$AR$1001)+COUNTIF($AR$2:AR629,AR629)-1)</f>
        <v/>
      </c>
      <c r="AU629" s="240" t="str">
        <f>IF($AL629="","",RANK(AV629,$AV$2:$AV$1001)+COUNTIF($AV$2:AV629,AV629)-1)</f>
        <v/>
      </c>
      <c r="AV629" s="262">
        <f t="shared" si="50"/>
        <v>0</v>
      </c>
    </row>
    <row r="630" spans="26:48" ht="15" customHeight="1" x14ac:dyDescent="0.2">
      <c r="Z630" s="240" t="str">
        <f>Shares!A630</f>
        <v/>
      </c>
      <c r="AA630" s="240" t="str">
        <f>Shares!B630</f>
        <v/>
      </c>
      <c r="AB630" s="240" t="str">
        <f>Shares!C630</f>
        <v/>
      </c>
      <c r="AC630" s="240" t="str">
        <f>Shares!D630</f>
        <v/>
      </c>
      <c r="AD630" s="240">
        <f>IF($Z630="",0,Shares!E630)</f>
        <v>0</v>
      </c>
      <c r="AE630" s="262">
        <f>IF($Z630="",0,Shares!K630*Shares!J630)</f>
        <v>0</v>
      </c>
      <c r="AF630" s="263">
        <f t="shared" si="49"/>
        <v>0</v>
      </c>
      <c r="AG630" s="262">
        <f>IF($Z630="",0,Shares!M630)</f>
        <v>0</v>
      </c>
      <c r="AH630" s="263">
        <f>IF($Z630="",0,Shares!N630)</f>
        <v>0</v>
      </c>
      <c r="AI630" s="240" t="str">
        <f>IF($Z630="","",RANK(AE630,$AE$2:$AE$1001)+COUNTIF($AE$2:AE630,AE630)-1)</f>
        <v/>
      </c>
      <c r="AJ630" s="240" t="str">
        <f>IF($AD630&lt;0,COUNT($AJ$1:AJ629)+1,"")</f>
        <v/>
      </c>
      <c r="AL630" s="240" t="str">
        <f>'All Ticker P&amp;L'!A630</f>
        <v/>
      </c>
      <c r="AM630" s="240" t="str">
        <f>'All Ticker P&amp;L'!B630</f>
        <v/>
      </c>
      <c r="AN630" s="240" t="str">
        <f>'All Ticker P&amp;L'!C630</f>
        <v/>
      </c>
      <c r="AO630" s="240" t="str">
        <f>'All Ticker P&amp;L'!D630</f>
        <v/>
      </c>
      <c r="AP630" s="240">
        <f>IF($AL630="",0,'All Ticker P&amp;L'!E630)</f>
        <v>0</v>
      </c>
      <c r="AQ630" s="262">
        <f>IF($AL630="",0,'All Ticker P&amp;L'!J630*'All Ticker P&amp;L'!I630)</f>
        <v>0</v>
      </c>
      <c r="AR630" s="262">
        <f>IF($AL630="",0,'All Ticker P&amp;L'!L630)</f>
        <v>0</v>
      </c>
      <c r="AS630" s="263">
        <f>IF($AL630="",0,'All Ticker P&amp;L'!M630)</f>
        <v>0</v>
      </c>
      <c r="AT630" s="240" t="str">
        <f>IF($AL630="","",RANK(AR630,$AR$2:$AR$1001)+COUNTIF($AR$2:AR630,AR630)-1)</f>
        <v/>
      </c>
      <c r="AU630" s="240" t="str">
        <f>IF($AL630="","",RANK(AV630,$AV$2:$AV$1001)+COUNTIF($AV$2:AV630,AV630)-1)</f>
        <v/>
      </c>
      <c r="AV630" s="262">
        <f t="shared" si="50"/>
        <v>0</v>
      </c>
    </row>
    <row r="631" spans="26:48" ht="15" customHeight="1" x14ac:dyDescent="0.2">
      <c r="Z631" s="240" t="str">
        <f>Shares!A631</f>
        <v/>
      </c>
      <c r="AA631" s="240" t="str">
        <f>Shares!B631</f>
        <v/>
      </c>
      <c r="AB631" s="240" t="str">
        <f>Shares!C631</f>
        <v/>
      </c>
      <c r="AC631" s="240" t="str">
        <f>Shares!D631</f>
        <v/>
      </c>
      <c r="AD631" s="240">
        <f>IF($Z631="",0,Shares!E631)</f>
        <v>0</v>
      </c>
      <c r="AE631" s="262">
        <f>IF($Z631="",0,Shares!K631*Shares!J631)</f>
        <v>0</v>
      </c>
      <c r="AF631" s="263">
        <f t="shared" si="49"/>
        <v>0</v>
      </c>
      <c r="AG631" s="262">
        <f>IF($Z631="",0,Shares!M631)</f>
        <v>0</v>
      </c>
      <c r="AH631" s="263">
        <f>IF($Z631="",0,Shares!N631)</f>
        <v>0</v>
      </c>
      <c r="AI631" s="240" t="str">
        <f>IF($Z631="","",RANK(AE631,$AE$2:$AE$1001)+COUNTIF($AE$2:AE631,AE631)-1)</f>
        <v/>
      </c>
      <c r="AJ631" s="240" t="str">
        <f>IF($AD631&lt;0,COUNT($AJ$1:AJ630)+1,"")</f>
        <v/>
      </c>
      <c r="AL631" s="240" t="str">
        <f>'All Ticker P&amp;L'!A631</f>
        <v/>
      </c>
      <c r="AM631" s="240" t="str">
        <f>'All Ticker P&amp;L'!B631</f>
        <v/>
      </c>
      <c r="AN631" s="240" t="str">
        <f>'All Ticker P&amp;L'!C631</f>
        <v/>
      </c>
      <c r="AO631" s="240" t="str">
        <f>'All Ticker P&amp;L'!D631</f>
        <v/>
      </c>
      <c r="AP631" s="240">
        <f>IF($AL631="",0,'All Ticker P&amp;L'!E631)</f>
        <v>0</v>
      </c>
      <c r="AQ631" s="262">
        <f>IF($AL631="",0,'All Ticker P&amp;L'!J631*'All Ticker P&amp;L'!I631)</f>
        <v>0</v>
      </c>
      <c r="AR631" s="262">
        <f>IF($AL631="",0,'All Ticker P&amp;L'!L631)</f>
        <v>0</v>
      </c>
      <c r="AS631" s="263">
        <f>IF($AL631="",0,'All Ticker P&amp;L'!M631)</f>
        <v>0</v>
      </c>
      <c r="AT631" s="240" t="str">
        <f>IF($AL631="","",RANK(AR631,$AR$2:$AR$1001)+COUNTIF($AR$2:AR631,AR631)-1)</f>
        <v/>
      </c>
      <c r="AU631" s="240" t="str">
        <f>IF($AL631="","",RANK(AV631,$AV$2:$AV$1001)+COUNTIF($AV$2:AV631,AV631)-1)</f>
        <v/>
      </c>
      <c r="AV631" s="262">
        <f t="shared" si="50"/>
        <v>0</v>
      </c>
    </row>
    <row r="632" spans="26:48" ht="15" customHeight="1" x14ac:dyDescent="0.2">
      <c r="Z632" s="240" t="str">
        <f>Shares!A632</f>
        <v/>
      </c>
      <c r="AA632" s="240" t="str">
        <f>Shares!B632</f>
        <v/>
      </c>
      <c r="AB632" s="240" t="str">
        <f>Shares!C632</f>
        <v/>
      </c>
      <c r="AC632" s="240" t="str">
        <f>Shares!D632</f>
        <v/>
      </c>
      <c r="AD632" s="240">
        <f>IF($Z632="",0,Shares!E632)</f>
        <v>0</v>
      </c>
      <c r="AE632" s="262">
        <f>IF($Z632="",0,Shares!K632*Shares!J632)</f>
        <v>0</v>
      </c>
      <c r="AF632" s="263">
        <f t="shared" si="49"/>
        <v>0</v>
      </c>
      <c r="AG632" s="262">
        <f>IF($Z632="",0,Shares!M632)</f>
        <v>0</v>
      </c>
      <c r="AH632" s="263">
        <f>IF($Z632="",0,Shares!N632)</f>
        <v>0</v>
      </c>
      <c r="AI632" s="240" t="str">
        <f>IF($Z632="","",RANK(AE632,$AE$2:$AE$1001)+COUNTIF($AE$2:AE632,AE632)-1)</f>
        <v/>
      </c>
      <c r="AJ632" s="240" t="str">
        <f>IF($AD632&lt;0,COUNT($AJ$1:AJ631)+1,"")</f>
        <v/>
      </c>
      <c r="AL632" s="240" t="str">
        <f>'All Ticker P&amp;L'!A632</f>
        <v/>
      </c>
      <c r="AM632" s="240" t="str">
        <f>'All Ticker P&amp;L'!B632</f>
        <v/>
      </c>
      <c r="AN632" s="240" t="str">
        <f>'All Ticker P&amp;L'!C632</f>
        <v/>
      </c>
      <c r="AO632" s="240" t="str">
        <f>'All Ticker P&amp;L'!D632</f>
        <v/>
      </c>
      <c r="AP632" s="240">
        <f>IF($AL632="",0,'All Ticker P&amp;L'!E632)</f>
        <v>0</v>
      </c>
      <c r="AQ632" s="262">
        <f>IF($AL632="",0,'All Ticker P&amp;L'!J632*'All Ticker P&amp;L'!I632)</f>
        <v>0</v>
      </c>
      <c r="AR632" s="262">
        <f>IF($AL632="",0,'All Ticker P&amp;L'!L632)</f>
        <v>0</v>
      </c>
      <c r="AS632" s="263">
        <f>IF($AL632="",0,'All Ticker P&amp;L'!M632)</f>
        <v>0</v>
      </c>
      <c r="AT632" s="240" t="str">
        <f>IF($AL632="","",RANK(AR632,$AR$2:$AR$1001)+COUNTIF($AR$2:AR632,AR632)-1)</f>
        <v/>
      </c>
      <c r="AU632" s="240" t="str">
        <f>IF($AL632="","",RANK(AV632,$AV$2:$AV$1001)+COUNTIF($AV$2:AV632,AV632)-1)</f>
        <v/>
      </c>
      <c r="AV632" s="262">
        <f t="shared" si="50"/>
        <v>0</v>
      </c>
    </row>
    <row r="633" spans="26:48" ht="15" customHeight="1" x14ac:dyDescent="0.2">
      <c r="Z633" s="240" t="str">
        <f>Shares!A633</f>
        <v/>
      </c>
      <c r="AA633" s="240" t="str">
        <f>Shares!B633</f>
        <v/>
      </c>
      <c r="AB633" s="240" t="str">
        <f>Shares!C633</f>
        <v/>
      </c>
      <c r="AC633" s="240" t="str">
        <f>Shares!D633</f>
        <v/>
      </c>
      <c r="AD633" s="240">
        <f>IF($Z633="",0,Shares!E633)</f>
        <v>0</v>
      </c>
      <c r="AE633" s="262">
        <f>IF($Z633="",0,Shares!K633*Shares!J633)</f>
        <v>0</v>
      </c>
      <c r="AF633" s="263">
        <f t="shared" si="49"/>
        <v>0</v>
      </c>
      <c r="AG633" s="262">
        <f>IF($Z633="",0,Shares!M633)</f>
        <v>0</v>
      </c>
      <c r="AH633" s="263">
        <f>IF($Z633="",0,Shares!N633)</f>
        <v>0</v>
      </c>
      <c r="AI633" s="240" t="str">
        <f>IF($Z633="","",RANK(AE633,$AE$2:$AE$1001)+COUNTIF($AE$2:AE633,AE633)-1)</f>
        <v/>
      </c>
      <c r="AJ633" s="240" t="str">
        <f>IF($AD633&lt;0,COUNT($AJ$1:AJ632)+1,"")</f>
        <v/>
      </c>
      <c r="AL633" s="240" t="str">
        <f>'All Ticker P&amp;L'!A633</f>
        <v/>
      </c>
      <c r="AM633" s="240" t="str">
        <f>'All Ticker P&amp;L'!B633</f>
        <v/>
      </c>
      <c r="AN633" s="240" t="str">
        <f>'All Ticker P&amp;L'!C633</f>
        <v/>
      </c>
      <c r="AO633" s="240" t="str">
        <f>'All Ticker P&amp;L'!D633</f>
        <v/>
      </c>
      <c r="AP633" s="240">
        <f>IF($AL633="",0,'All Ticker P&amp;L'!E633)</f>
        <v>0</v>
      </c>
      <c r="AQ633" s="262">
        <f>IF($AL633="",0,'All Ticker P&amp;L'!J633*'All Ticker P&amp;L'!I633)</f>
        <v>0</v>
      </c>
      <c r="AR633" s="262">
        <f>IF($AL633="",0,'All Ticker P&amp;L'!L633)</f>
        <v>0</v>
      </c>
      <c r="AS633" s="263">
        <f>IF($AL633="",0,'All Ticker P&amp;L'!M633)</f>
        <v>0</v>
      </c>
      <c r="AT633" s="240" t="str">
        <f>IF($AL633="","",RANK(AR633,$AR$2:$AR$1001)+COUNTIF($AR$2:AR633,AR633)-1)</f>
        <v/>
      </c>
      <c r="AU633" s="240" t="str">
        <f>IF($AL633="","",RANK(AV633,$AV$2:$AV$1001)+COUNTIF($AV$2:AV633,AV633)-1)</f>
        <v/>
      </c>
      <c r="AV633" s="262">
        <f t="shared" si="50"/>
        <v>0</v>
      </c>
    </row>
    <row r="634" spans="26:48" ht="15" customHeight="1" x14ac:dyDescent="0.2">
      <c r="Z634" s="240" t="str">
        <f>Shares!A634</f>
        <v/>
      </c>
      <c r="AA634" s="240" t="str">
        <f>Shares!B634</f>
        <v/>
      </c>
      <c r="AB634" s="240" t="str">
        <f>Shares!C634</f>
        <v/>
      </c>
      <c r="AC634" s="240" t="str">
        <f>Shares!D634</f>
        <v/>
      </c>
      <c r="AD634" s="240">
        <f>IF($Z634="",0,Shares!E634)</f>
        <v>0</v>
      </c>
      <c r="AE634" s="262">
        <f>IF($Z634="",0,Shares!K634*Shares!J634)</f>
        <v>0</v>
      </c>
      <c r="AF634" s="263">
        <f t="shared" si="49"/>
        <v>0</v>
      </c>
      <c r="AG634" s="262">
        <f>IF($Z634="",0,Shares!M634)</f>
        <v>0</v>
      </c>
      <c r="AH634" s="263">
        <f>IF($Z634="",0,Shares!N634)</f>
        <v>0</v>
      </c>
      <c r="AI634" s="240" t="str">
        <f>IF($Z634="","",RANK(AE634,$AE$2:$AE$1001)+COUNTIF($AE$2:AE634,AE634)-1)</f>
        <v/>
      </c>
      <c r="AJ634" s="240" t="str">
        <f>IF($AD634&lt;0,COUNT($AJ$1:AJ633)+1,"")</f>
        <v/>
      </c>
      <c r="AL634" s="240" t="str">
        <f>'All Ticker P&amp;L'!A634</f>
        <v/>
      </c>
      <c r="AM634" s="240" t="str">
        <f>'All Ticker P&amp;L'!B634</f>
        <v/>
      </c>
      <c r="AN634" s="240" t="str">
        <f>'All Ticker P&amp;L'!C634</f>
        <v/>
      </c>
      <c r="AO634" s="240" t="str">
        <f>'All Ticker P&amp;L'!D634</f>
        <v/>
      </c>
      <c r="AP634" s="240">
        <f>IF($AL634="",0,'All Ticker P&amp;L'!E634)</f>
        <v>0</v>
      </c>
      <c r="AQ634" s="262">
        <f>IF($AL634="",0,'All Ticker P&amp;L'!J634*'All Ticker P&amp;L'!I634)</f>
        <v>0</v>
      </c>
      <c r="AR634" s="262">
        <f>IF($AL634="",0,'All Ticker P&amp;L'!L634)</f>
        <v>0</v>
      </c>
      <c r="AS634" s="263">
        <f>IF($AL634="",0,'All Ticker P&amp;L'!M634)</f>
        <v>0</v>
      </c>
      <c r="AT634" s="240" t="str">
        <f>IF($AL634="","",RANK(AR634,$AR$2:$AR$1001)+COUNTIF($AR$2:AR634,AR634)-1)</f>
        <v/>
      </c>
      <c r="AU634" s="240" t="str">
        <f>IF($AL634="","",RANK(AV634,$AV$2:$AV$1001)+COUNTIF($AV$2:AV634,AV634)-1)</f>
        <v/>
      </c>
      <c r="AV634" s="262">
        <f t="shared" si="50"/>
        <v>0</v>
      </c>
    </row>
    <row r="635" spans="26:48" ht="15" customHeight="1" x14ac:dyDescent="0.2">
      <c r="Z635" s="240" t="str">
        <f>Shares!A635</f>
        <v/>
      </c>
      <c r="AA635" s="240" t="str">
        <f>Shares!B635</f>
        <v/>
      </c>
      <c r="AB635" s="240" t="str">
        <f>Shares!C635</f>
        <v/>
      </c>
      <c r="AC635" s="240" t="str">
        <f>Shares!D635</f>
        <v/>
      </c>
      <c r="AD635" s="240">
        <f>IF($Z635="",0,Shares!E635)</f>
        <v>0</v>
      </c>
      <c r="AE635" s="262">
        <f>IF($Z635="",0,Shares!K635*Shares!J635)</f>
        <v>0</v>
      </c>
      <c r="AF635" s="263">
        <f t="shared" si="49"/>
        <v>0</v>
      </c>
      <c r="AG635" s="262">
        <f>IF($Z635="",0,Shares!M635)</f>
        <v>0</v>
      </c>
      <c r="AH635" s="263">
        <f>IF($Z635="",0,Shares!N635)</f>
        <v>0</v>
      </c>
      <c r="AI635" s="240" t="str">
        <f>IF($Z635="","",RANK(AE635,$AE$2:$AE$1001)+COUNTIF($AE$2:AE635,AE635)-1)</f>
        <v/>
      </c>
      <c r="AJ635" s="240" t="str">
        <f>IF($AD635&lt;0,COUNT($AJ$1:AJ634)+1,"")</f>
        <v/>
      </c>
      <c r="AL635" s="240" t="str">
        <f>'All Ticker P&amp;L'!A635</f>
        <v/>
      </c>
      <c r="AM635" s="240" t="str">
        <f>'All Ticker P&amp;L'!B635</f>
        <v/>
      </c>
      <c r="AN635" s="240" t="str">
        <f>'All Ticker P&amp;L'!C635</f>
        <v/>
      </c>
      <c r="AO635" s="240" t="str">
        <f>'All Ticker P&amp;L'!D635</f>
        <v/>
      </c>
      <c r="AP635" s="240">
        <f>IF($AL635="",0,'All Ticker P&amp;L'!E635)</f>
        <v>0</v>
      </c>
      <c r="AQ635" s="262">
        <f>IF($AL635="",0,'All Ticker P&amp;L'!J635*'All Ticker P&amp;L'!I635)</f>
        <v>0</v>
      </c>
      <c r="AR635" s="262">
        <f>IF($AL635="",0,'All Ticker P&amp;L'!L635)</f>
        <v>0</v>
      </c>
      <c r="AS635" s="263">
        <f>IF($AL635="",0,'All Ticker P&amp;L'!M635)</f>
        <v>0</v>
      </c>
      <c r="AT635" s="240" t="str">
        <f>IF($AL635="","",RANK(AR635,$AR$2:$AR$1001)+COUNTIF($AR$2:AR635,AR635)-1)</f>
        <v/>
      </c>
      <c r="AU635" s="240" t="str">
        <f>IF($AL635="","",RANK(AV635,$AV$2:$AV$1001)+COUNTIF($AV$2:AV635,AV635)-1)</f>
        <v/>
      </c>
      <c r="AV635" s="262">
        <f t="shared" si="50"/>
        <v>0</v>
      </c>
    </row>
    <row r="636" spans="26:48" ht="15" customHeight="1" x14ac:dyDescent="0.2">
      <c r="Z636" s="240" t="str">
        <f>Shares!A636</f>
        <v/>
      </c>
      <c r="AA636" s="240" t="str">
        <f>Shares!B636</f>
        <v/>
      </c>
      <c r="AB636" s="240" t="str">
        <f>Shares!C636</f>
        <v/>
      </c>
      <c r="AC636" s="240" t="str">
        <f>Shares!D636</f>
        <v/>
      </c>
      <c r="AD636" s="240">
        <f>IF($Z636="",0,Shares!E636)</f>
        <v>0</v>
      </c>
      <c r="AE636" s="262">
        <f>IF($Z636="",0,Shares!K636*Shares!J636)</f>
        <v>0</v>
      </c>
      <c r="AF636" s="263">
        <f t="shared" si="49"/>
        <v>0</v>
      </c>
      <c r="AG636" s="262">
        <f>IF($Z636="",0,Shares!M636)</f>
        <v>0</v>
      </c>
      <c r="AH636" s="263">
        <f>IF($Z636="",0,Shares!N636)</f>
        <v>0</v>
      </c>
      <c r="AI636" s="240" t="str">
        <f>IF($Z636="","",RANK(AE636,$AE$2:$AE$1001)+COUNTIF($AE$2:AE636,AE636)-1)</f>
        <v/>
      </c>
      <c r="AJ636" s="240" t="str">
        <f>IF($AD636&lt;0,COUNT($AJ$1:AJ635)+1,"")</f>
        <v/>
      </c>
      <c r="AL636" s="240" t="str">
        <f>'All Ticker P&amp;L'!A636</f>
        <v/>
      </c>
      <c r="AM636" s="240" t="str">
        <f>'All Ticker P&amp;L'!B636</f>
        <v/>
      </c>
      <c r="AN636" s="240" t="str">
        <f>'All Ticker P&amp;L'!C636</f>
        <v/>
      </c>
      <c r="AO636" s="240" t="str">
        <f>'All Ticker P&amp;L'!D636</f>
        <v/>
      </c>
      <c r="AP636" s="240">
        <f>IF($AL636="",0,'All Ticker P&amp;L'!E636)</f>
        <v>0</v>
      </c>
      <c r="AQ636" s="262">
        <f>IF($AL636="",0,'All Ticker P&amp;L'!J636*'All Ticker P&amp;L'!I636)</f>
        <v>0</v>
      </c>
      <c r="AR636" s="262">
        <f>IF($AL636="",0,'All Ticker P&amp;L'!L636)</f>
        <v>0</v>
      </c>
      <c r="AS636" s="263">
        <f>IF($AL636="",0,'All Ticker P&amp;L'!M636)</f>
        <v>0</v>
      </c>
      <c r="AT636" s="240" t="str">
        <f>IF($AL636="","",RANK(AR636,$AR$2:$AR$1001)+COUNTIF($AR$2:AR636,AR636)-1)</f>
        <v/>
      </c>
      <c r="AU636" s="240" t="str">
        <f>IF($AL636="","",RANK(AV636,$AV$2:$AV$1001)+COUNTIF($AV$2:AV636,AV636)-1)</f>
        <v/>
      </c>
      <c r="AV636" s="262">
        <f t="shared" si="50"/>
        <v>0</v>
      </c>
    </row>
    <row r="637" spans="26:48" ht="15" customHeight="1" x14ac:dyDescent="0.2">
      <c r="Z637" s="240" t="str">
        <f>Shares!A637</f>
        <v/>
      </c>
      <c r="AA637" s="240" t="str">
        <f>Shares!B637</f>
        <v/>
      </c>
      <c r="AB637" s="240" t="str">
        <f>Shares!C637</f>
        <v/>
      </c>
      <c r="AC637" s="240" t="str">
        <f>Shares!D637</f>
        <v/>
      </c>
      <c r="AD637" s="240">
        <f>IF($Z637="",0,Shares!E637)</f>
        <v>0</v>
      </c>
      <c r="AE637" s="262">
        <f>IF($Z637="",0,Shares!K637*Shares!J637)</f>
        <v>0</v>
      </c>
      <c r="AF637" s="263">
        <f t="shared" si="49"/>
        <v>0</v>
      </c>
      <c r="AG637" s="262">
        <f>IF($Z637="",0,Shares!M637)</f>
        <v>0</v>
      </c>
      <c r="AH637" s="263">
        <f>IF($Z637="",0,Shares!N637)</f>
        <v>0</v>
      </c>
      <c r="AI637" s="240" t="str">
        <f>IF($Z637="","",RANK(AE637,$AE$2:$AE$1001)+COUNTIF($AE$2:AE637,AE637)-1)</f>
        <v/>
      </c>
      <c r="AJ637" s="240" t="str">
        <f>IF($AD637&lt;0,COUNT($AJ$1:AJ636)+1,"")</f>
        <v/>
      </c>
      <c r="AL637" s="240" t="str">
        <f>'All Ticker P&amp;L'!A637</f>
        <v/>
      </c>
      <c r="AM637" s="240" t="str">
        <f>'All Ticker P&amp;L'!B637</f>
        <v/>
      </c>
      <c r="AN637" s="240" t="str">
        <f>'All Ticker P&amp;L'!C637</f>
        <v/>
      </c>
      <c r="AO637" s="240" t="str">
        <f>'All Ticker P&amp;L'!D637</f>
        <v/>
      </c>
      <c r="AP637" s="240">
        <f>IF($AL637="",0,'All Ticker P&amp;L'!E637)</f>
        <v>0</v>
      </c>
      <c r="AQ637" s="262">
        <f>IF($AL637="",0,'All Ticker P&amp;L'!J637*'All Ticker P&amp;L'!I637)</f>
        <v>0</v>
      </c>
      <c r="AR637" s="262">
        <f>IF($AL637="",0,'All Ticker P&amp;L'!L637)</f>
        <v>0</v>
      </c>
      <c r="AS637" s="263">
        <f>IF($AL637="",0,'All Ticker P&amp;L'!M637)</f>
        <v>0</v>
      </c>
      <c r="AT637" s="240" t="str">
        <f>IF($AL637="","",RANK(AR637,$AR$2:$AR$1001)+COUNTIF($AR$2:AR637,AR637)-1)</f>
        <v/>
      </c>
      <c r="AU637" s="240" t="str">
        <f>IF($AL637="","",RANK(AV637,$AV$2:$AV$1001)+COUNTIF($AV$2:AV637,AV637)-1)</f>
        <v/>
      </c>
      <c r="AV637" s="262">
        <f t="shared" si="50"/>
        <v>0</v>
      </c>
    </row>
    <row r="638" spans="26:48" ht="15" customHeight="1" x14ac:dyDescent="0.2">
      <c r="Z638" s="240" t="str">
        <f>Shares!A638</f>
        <v/>
      </c>
      <c r="AA638" s="240" t="str">
        <f>Shares!B638</f>
        <v/>
      </c>
      <c r="AB638" s="240" t="str">
        <f>Shares!C638</f>
        <v/>
      </c>
      <c r="AC638" s="240" t="str">
        <f>Shares!D638</f>
        <v/>
      </c>
      <c r="AD638" s="240">
        <f>IF($Z638="",0,Shares!E638)</f>
        <v>0</v>
      </c>
      <c r="AE638" s="262">
        <f>IF($Z638="",0,Shares!K638*Shares!J638)</f>
        <v>0</v>
      </c>
      <c r="AF638" s="263">
        <f t="shared" si="49"/>
        <v>0</v>
      </c>
      <c r="AG638" s="262">
        <f>IF($Z638="",0,Shares!M638)</f>
        <v>0</v>
      </c>
      <c r="AH638" s="263">
        <f>IF($Z638="",0,Shares!N638)</f>
        <v>0</v>
      </c>
      <c r="AI638" s="240" t="str">
        <f>IF($Z638="","",RANK(AE638,$AE$2:$AE$1001)+COUNTIF($AE$2:AE638,AE638)-1)</f>
        <v/>
      </c>
      <c r="AJ638" s="240" t="str">
        <f>IF($AD638&lt;0,COUNT($AJ$1:AJ637)+1,"")</f>
        <v/>
      </c>
      <c r="AL638" s="240" t="str">
        <f>'All Ticker P&amp;L'!A638</f>
        <v/>
      </c>
      <c r="AM638" s="240" t="str">
        <f>'All Ticker P&amp;L'!B638</f>
        <v/>
      </c>
      <c r="AN638" s="240" t="str">
        <f>'All Ticker P&amp;L'!C638</f>
        <v/>
      </c>
      <c r="AO638" s="240" t="str">
        <f>'All Ticker P&amp;L'!D638</f>
        <v/>
      </c>
      <c r="AP638" s="240">
        <f>IF($AL638="",0,'All Ticker P&amp;L'!E638)</f>
        <v>0</v>
      </c>
      <c r="AQ638" s="262">
        <f>IF($AL638="",0,'All Ticker P&amp;L'!J638*'All Ticker P&amp;L'!I638)</f>
        <v>0</v>
      </c>
      <c r="AR638" s="262">
        <f>IF($AL638="",0,'All Ticker P&amp;L'!L638)</f>
        <v>0</v>
      </c>
      <c r="AS638" s="263">
        <f>IF($AL638="",0,'All Ticker P&amp;L'!M638)</f>
        <v>0</v>
      </c>
      <c r="AT638" s="240" t="str">
        <f>IF($AL638="","",RANK(AR638,$AR$2:$AR$1001)+COUNTIF($AR$2:AR638,AR638)-1)</f>
        <v/>
      </c>
      <c r="AU638" s="240" t="str">
        <f>IF($AL638="","",RANK(AV638,$AV$2:$AV$1001)+COUNTIF($AV$2:AV638,AV638)-1)</f>
        <v/>
      </c>
      <c r="AV638" s="262">
        <f t="shared" si="50"/>
        <v>0</v>
      </c>
    </row>
    <row r="639" spans="26:48" ht="15" customHeight="1" x14ac:dyDescent="0.2">
      <c r="Z639" s="240" t="str">
        <f>Shares!A639</f>
        <v/>
      </c>
      <c r="AA639" s="240" t="str">
        <f>Shares!B639</f>
        <v/>
      </c>
      <c r="AB639" s="240" t="str">
        <f>Shares!C639</f>
        <v/>
      </c>
      <c r="AC639" s="240" t="str">
        <f>Shares!D639</f>
        <v/>
      </c>
      <c r="AD639" s="240">
        <f>IF($Z639="",0,Shares!E639)</f>
        <v>0</v>
      </c>
      <c r="AE639" s="262">
        <f>IF($Z639="",0,Shares!K639*Shares!J639)</f>
        <v>0</v>
      </c>
      <c r="AF639" s="263">
        <f t="shared" si="49"/>
        <v>0</v>
      </c>
      <c r="AG639" s="262">
        <f>IF($Z639="",0,Shares!M639)</f>
        <v>0</v>
      </c>
      <c r="AH639" s="263">
        <f>IF($Z639="",0,Shares!N639)</f>
        <v>0</v>
      </c>
      <c r="AI639" s="240" t="str">
        <f>IF($Z639="","",RANK(AE639,$AE$2:$AE$1001)+COUNTIF($AE$2:AE639,AE639)-1)</f>
        <v/>
      </c>
      <c r="AJ639" s="240" t="str">
        <f>IF($AD639&lt;0,COUNT($AJ$1:AJ638)+1,"")</f>
        <v/>
      </c>
      <c r="AL639" s="240" t="str">
        <f>'All Ticker P&amp;L'!A639</f>
        <v/>
      </c>
      <c r="AM639" s="240" t="str">
        <f>'All Ticker P&amp;L'!B639</f>
        <v/>
      </c>
      <c r="AN639" s="240" t="str">
        <f>'All Ticker P&amp;L'!C639</f>
        <v/>
      </c>
      <c r="AO639" s="240" t="str">
        <f>'All Ticker P&amp;L'!D639</f>
        <v/>
      </c>
      <c r="AP639" s="240">
        <f>IF($AL639="",0,'All Ticker P&amp;L'!E639)</f>
        <v>0</v>
      </c>
      <c r="AQ639" s="262">
        <f>IF($AL639="",0,'All Ticker P&amp;L'!J639*'All Ticker P&amp;L'!I639)</f>
        <v>0</v>
      </c>
      <c r="AR639" s="262">
        <f>IF($AL639="",0,'All Ticker P&amp;L'!L639)</f>
        <v>0</v>
      </c>
      <c r="AS639" s="263">
        <f>IF($AL639="",0,'All Ticker P&amp;L'!M639)</f>
        <v>0</v>
      </c>
      <c r="AT639" s="240" t="str">
        <f>IF($AL639="","",RANK(AR639,$AR$2:$AR$1001)+COUNTIF($AR$2:AR639,AR639)-1)</f>
        <v/>
      </c>
      <c r="AU639" s="240" t="str">
        <f>IF($AL639="","",RANK(AV639,$AV$2:$AV$1001)+COUNTIF($AV$2:AV639,AV639)-1)</f>
        <v/>
      </c>
      <c r="AV639" s="262">
        <f t="shared" si="50"/>
        <v>0</v>
      </c>
    </row>
    <row r="640" spans="26:48" ht="15" customHeight="1" x14ac:dyDescent="0.2">
      <c r="Z640" s="240" t="str">
        <f>Shares!A640</f>
        <v/>
      </c>
      <c r="AA640" s="240" t="str">
        <f>Shares!B640</f>
        <v/>
      </c>
      <c r="AB640" s="240" t="str">
        <f>Shares!C640</f>
        <v/>
      </c>
      <c r="AC640" s="240" t="str">
        <f>Shares!D640</f>
        <v/>
      </c>
      <c r="AD640" s="240">
        <f>IF($Z640="",0,Shares!E640)</f>
        <v>0</v>
      </c>
      <c r="AE640" s="262">
        <f>IF($Z640="",0,Shares!K640*Shares!J640)</f>
        <v>0</v>
      </c>
      <c r="AF640" s="263">
        <f t="shared" si="49"/>
        <v>0</v>
      </c>
      <c r="AG640" s="262">
        <f>IF($Z640="",0,Shares!M640)</f>
        <v>0</v>
      </c>
      <c r="AH640" s="263">
        <f>IF($Z640="",0,Shares!N640)</f>
        <v>0</v>
      </c>
      <c r="AI640" s="240" t="str">
        <f>IF($Z640="","",RANK(AE640,$AE$2:$AE$1001)+COUNTIF($AE$2:AE640,AE640)-1)</f>
        <v/>
      </c>
      <c r="AJ640" s="240" t="str">
        <f>IF($AD640&lt;0,COUNT($AJ$1:AJ639)+1,"")</f>
        <v/>
      </c>
      <c r="AL640" s="240" t="str">
        <f>'All Ticker P&amp;L'!A640</f>
        <v/>
      </c>
      <c r="AM640" s="240" t="str">
        <f>'All Ticker P&amp;L'!B640</f>
        <v/>
      </c>
      <c r="AN640" s="240" t="str">
        <f>'All Ticker P&amp;L'!C640</f>
        <v/>
      </c>
      <c r="AO640" s="240" t="str">
        <f>'All Ticker P&amp;L'!D640</f>
        <v/>
      </c>
      <c r="AP640" s="240">
        <f>IF($AL640="",0,'All Ticker P&amp;L'!E640)</f>
        <v>0</v>
      </c>
      <c r="AQ640" s="262">
        <f>IF($AL640="",0,'All Ticker P&amp;L'!J640*'All Ticker P&amp;L'!I640)</f>
        <v>0</v>
      </c>
      <c r="AR640" s="262">
        <f>IF($AL640="",0,'All Ticker P&amp;L'!L640)</f>
        <v>0</v>
      </c>
      <c r="AS640" s="263">
        <f>IF($AL640="",0,'All Ticker P&amp;L'!M640)</f>
        <v>0</v>
      </c>
      <c r="AT640" s="240" t="str">
        <f>IF($AL640="","",RANK(AR640,$AR$2:$AR$1001)+COUNTIF($AR$2:AR640,AR640)-1)</f>
        <v/>
      </c>
      <c r="AU640" s="240" t="str">
        <f>IF($AL640="","",RANK(AV640,$AV$2:$AV$1001)+COUNTIF($AV$2:AV640,AV640)-1)</f>
        <v/>
      </c>
      <c r="AV640" s="262">
        <f t="shared" si="50"/>
        <v>0</v>
      </c>
    </row>
    <row r="641" spans="26:48" ht="15" customHeight="1" x14ac:dyDescent="0.2">
      <c r="Z641" s="240" t="str">
        <f>Shares!A641</f>
        <v/>
      </c>
      <c r="AA641" s="240" t="str">
        <f>Shares!B641</f>
        <v/>
      </c>
      <c r="AB641" s="240" t="str">
        <f>Shares!C641</f>
        <v/>
      </c>
      <c r="AC641" s="240" t="str">
        <f>Shares!D641</f>
        <v/>
      </c>
      <c r="AD641" s="240">
        <f>IF($Z641="",0,Shares!E641)</f>
        <v>0</v>
      </c>
      <c r="AE641" s="262">
        <f>IF($Z641="",0,Shares!K641*Shares!J641)</f>
        <v>0</v>
      </c>
      <c r="AF641" s="263">
        <f t="shared" si="49"/>
        <v>0</v>
      </c>
      <c r="AG641" s="262">
        <f>IF($Z641="",0,Shares!M641)</f>
        <v>0</v>
      </c>
      <c r="AH641" s="263">
        <f>IF($Z641="",0,Shares!N641)</f>
        <v>0</v>
      </c>
      <c r="AI641" s="240" t="str">
        <f>IF($Z641="","",RANK(AE641,$AE$2:$AE$1001)+COUNTIF($AE$2:AE641,AE641)-1)</f>
        <v/>
      </c>
      <c r="AJ641" s="240" t="str">
        <f>IF($AD641&lt;0,COUNT($AJ$1:AJ640)+1,"")</f>
        <v/>
      </c>
      <c r="AL641" s="240" t="str">
        <f>'All Ticker P&amp;L'!A641</f>
        <v/>
      </c>
      <c r="AM641" s="240" t="str">
        <f>'All Ticker P&amp;L'!B641</f>
        <v/>
      </c>
      <c r="AN641" s="240" t="str">
        <f>'All Ticker P&amp;L'!C641</f>
        <v/>
      </c>
      <c r="AO641" s="240" t="str">
        <f>'All Ticker P&amp;L'!D641</f>
        <v/>
      </c>
      <c r="AP641" s="240">
        <f>IF($AL641="",0,'All Ticker P&amp;L'!E641)</f>
        <v>0</v>
      </c>
      <c r="AQ641" s="262">
        <f>IF($AL641="",0,'All Ticker P&amp;L'!J641*'All Ticker P&amp;L'!I641)</f>
        <v>0</v>
      </c>
      <c r="AR641" s="262">
        <f>IF($AL641="",0,'All Ticker P&amp;L'!L641)</f>
        <v>0</v>
      </c>
      <c r="AS641" s="263">
        <f>IF($AL641="",0,'All Ticker P&amp;L'!M641)</f>
        <v>0</v>
      </c>
      <c r="AT641" s="240" t="str">
        <f>IF($AL641="","",RANK(AR641,$AR$2:$AR$1001)+COUNTIF($AR$2:AR641,AR641)-1)</f>
        <v/>
      </c>
      <c r="AU641" s="240" t="str">
        <f>IF($AL641="","",RANK(AV641,$AV$2:$AV$1001)+COUNTIF($AV$2:AV641,AV641)-1)</f>
        <v/>
      </c>
      <c r="AV641" s="262">
        <f t="shared" si="50"/>
        <v>0</v>
      </c>
    </row>
    <row r="642" spans="26:48" ht="15" customHeight="1" x14ac:dyDescent="0.2">
      <c r="Z642" s="240" t="str">
        <f>Shares!A642</f>
        <v/>
      </c>
      <c r="AA642" s="240" t="str">
        <f>Shares!B642</f>
        <v/>
      </c>
      <c r="AB642" s="240" t="str">
        <f>Shares!C642</f>
        <v/>
      </c>
      <c r="AC642" s="240" t="str">
        <f>Shares!D642</f>
        <v/>
      </c>
      <c r="AD642" s="240">
        <f>IF($Z642="",0,Shares!E642)</f>
        <v>0</v>
      </c>
      <c r="AE642" s="262">
        <f>IF($Z642="",0,Shares!K642*Shares!J642)</f>
        <v>0</v>
      </c>
      <c r="AF642" s="263">
        <f t="shared" ref="AF642:AF705" si="51">IFERROR(AE642/$B$5,0)</f>
        <v>0</v>
      </c>
      <c r="AG642" s="262">
        <f>IF($Z642="",0,Shares!M642)</f>
        <v>0</v>
      </c>
      <c r="AH642" s="263">
        <f>IF($Z642="",0,Shares!N642)</f>
        <v>0</v>
      </c>
      <c r="AI642" s="240" t="str">
        <f>IF($Z642="","",RANK(AE642,$AE$2:$AE$1001)+COUNTIF($AE$2:AE642,AE642)-1)</f>
        <v/>
      </c>
      <c r="AJ642" s="240" t="str">
        <f>IF($AD642&lt;0,COUNT($AJ$1:AJ641)+1,"")</f>
        <v/>
      </c>
      <c r="AL642" s="240" t="str">
        <f>'All Ticker P&amp;L'!A642</f>
        <v/>
      </c>
      <c r="AM642" s="240" t="str">
        <f>'All Ticker P&amp;L'!B642</f>
        <v/>
      </c>
      <c r="AN642" s="240" t="str">
        <f>'All Ticker P&amp;L'!C642</f>
        <v/>
      </c>
      <c r="AO642" s="240" t="str">
        <f>'All Ticker P&amp;L'!D642</f>
        <v/>
      </c>
      <c r="AP642" s="240">
        <f>IF($AL642="",0,'All Ticker P&amp;L'!E642)</f>
        <v>0</v>
      </c>
      <c r="AQ642" s="262">
        <f>IF($AL642="",0,'All Ticker P&amp;L'!J642*'All Ticker P&amp;L'!I642)</f>
        <v>0</v>
      </c>
      <c r="AR642" s="262">
        <f>IF($AL642="",0,'All Ticker P&amp;L'!L642)</f>
        <v>0</v>
      </c>
      <c r="AS642" s="263">
        <f>IF($AL642="",0,'All Ticker P&amp;L'!M642)</f>
        <v>0</v>
      </c>
      <c r="AT642" s="240" t="str">
        <f>IF($AL642="","",RANK(AR642,$AR$2:$AR$1001)+COUNTIF($AR$2:AR642,AR642)-1)</f>
        <v/>
      </c>
      <c r="AU642" s="240" t="str">
        <f>IF($AL642="","",RANK(AV642,$AV$2:$AV$1001)+COUNTIF($AV$2:AV642,AV642)-1)</f>
        <v/>
      </c>
      <c r="AV642" s="262">
        <f t="shared" ref="AV642:AV705" si="52">-AR642</f>
        <v>0</v>
      </c>
    </row>
    <row r="643" spans="26:48" ht="15" customHeight="1" x14ac:dyDescent="0.2">
      <c r="Z643" s="240" t="str">
        <f>Shares!A643</f>
        <v/>
      </c>
      <c r="AA643" s="240" t="str">
        <f>Shares!B643</f>
        <v/>
      </c>
      <c r="AB643" s="240" t="str">
        <f>Shares!C643</f>
        <v/>
      </c>
      <c r="AC643" s="240" t="str">
        <f>Shares!D643</f>
        <v/>
      </c>
      <c r="AD643" s="240">
        <f>IF($Z643="",0,Shares!E643)</f>
        <v>0</v>
      </c>
      <c r="AE643" s="262">
        <f>IF($Z643="",0,Shares!K643*Shares!J643)</f>
        <v>0</v>
      </c>
      <c r="AF643" s="263">
        <f t="shared" si="51"/>
        <v>0</v>
      </c>
      <c r="AG643" s="262">
        <f>IF($Z643="",0,Shares!M643)</f>
        <v>0</v>
      </c>
      <c r="AH643" s="263">
        <f>IF($Z643="",0,Shares!N643)</f>
        <v>0</v>
      </c>
      <c r="AI643" s="240" t="str">
        <f>IF($Z643="","",RANK(AE643,$AE$2:$AE$1001)+COUNTIF($AE$2:AE643,AE643)-1)</f>
        <v/>
      </c>
      <c r="AJ643" s="240" t="str">
        <f>IF($AD643&lt;0,COUNT($AJ$1:AJ642)+1,"")</f>
        <v/>
      </c>
      <c r="AL643" s="240" t="str">
        <f>'All Ticker P&amp;L'!A643</f>
        <v/>
      </c>
      <c r="AM643" s="240" t="str">
        <f>'All Ticker P&amp;L'!B643</f>
        <v/>
      </c>
      <c r="AN643" s="240" t="str">
        <f>'All Ticker P&amp;L'!C643</f>
        <v/>
      </c>
      <c r="AO643" s="240" t="str">
        <f>'All Ticker P&amp;L'!D643</f>
        <v/>
      </c>
      <c r="AP643" s="240">
        <f>IF($AL643="",0,'All Ticker P&amp;L'!E643)</f>
        <v>0</v>
      </c>
      <c r="AQ643" s="262">
        <f>IF($AL643="",0,'All Ticker P&amp;L'!J643*'All Ticker P&amp;L'!I643)</f>
        <v>0</v>
      </c>
      <c r="AR643" s="262">
        <f>IF($AL643="",0,'All Ticker P&amp;L'!L643)</f>
        <v>0</v>
      </c>
      <c r="AS643" s="263">
        <f>IF($AL643="",0,'All Ticker P&amp;L'!M643)</f>
        <v>0</v>
      </c>
      <c r="AT643" s="240" t="str">
        <f>IF($AL643="","",RANK(AR643,$AR$2:$AR$1001)+COUNTIF($AR$2:AR643,AR643)-1)</f>
        <v/>
      </c>
      <c r="AU643" s="240" t="str">
        <f>IF($AL643="","",RANK(AV643,$AV$2:$AV$1001)+COUNTIF($AV$2:AV643,AV643)-1)</f>
        <v/>
      </c>
      <c r="AV643" s="262">
        <f t="shared" si="52"/>
        <v>0</v>
      </c>
    </row>
    <row r="644" spans="26:48" ht="15" customHeight="1" x14ac:dyDescent="0.2">
      <c r="Z644" s="240" t="str">
        <f>Shares!A644</f>
        <v/>
      </c>
      <c r="AA644" s="240" t="str">
        <f>Shares!B644</f>
        <v/>
      </c>
      <c r="AB644" s="240" t="str">
        <f>Shares!C644</f>
        <v/>
      </c>
      <c r="AC644" s="240" t="str">
        <f>Shares!D644</f>
        <v/>
      </c>
      <c r="AD644" s="240">
        <f>IF($Z644="",0,Shares!E644)</f>
        <v>0</v>
      </c>
      <c r="AE644" s="262">
        <f>IF($Z644="",0,Shares!K644*Shares!J644)</f>
        <v>0</v>
      </c>
      <c r="AF644" s="263">
        <f t="shared" si="51"/>
        <v>0</v>
      </c>
      <c r="AG644" s="262">
        <f>IF($Z644="",0,Shares!M644)</f>
        <v>0</v>
      </c>
      <c r="AH644" s="263">
        <f>IF($Z644="",0,Shares!N644)</f>
        <v>0</v>
      </c>
      <c r="AI644" s="240" t="str">
        <f>IF($Z644="","",RANK(AE644,$AE$2:$AE$1001)+COUNTIF($AE$2:AE644,AE644)-1)</f>
        <v/>
      </c>
      <c r="AJ644" s="240" t="str">
        <f>IF($AD644&lt;0,COUNT($AJ$1:AJ643)+1,"")</f>
        <v/>
      </c>
      <c r="AL644" s="240" t="str">
        <f>'All Ticker P&amp;L'!A644</f>
        <v/>
      </c>
      <c r="AM644" s="240" t="str">
        <f>'All Ticker P&amp;L'!B644</f>
        <v/>
      </c>
      <c r="AN644" s="240" t="str">
        <f>'All Ticker P&amp;L'!C644</f>
        <v/>
      </c>
      <c r="AO644" s="240" t="str">
        <f>'All Ticker P&amp;L'!D644</f>
        <v/>
      </c>
      <c r="AP644" s="240">
        <f>IF($AL644="",0,'All Ticker P&amp;L'!E644)</f>
        <v>0</v>
      </c>
      <c r="AQ644" s="262">
        <f>IF($AL644="",0,'All Ticker P&amp;L'!J644*'All Ticker P&amp;L'!I644)</f>
        <v>0</v>
      </c>
      <c r="AR644" s="262">
        <f>IF($AL644="",0,'All Ticker P&amp;L'!L644)</f>
        <v>0</v>
      </c>
      <c r="AS644" s="263">
        <f>IF($AL644="",0,'All Ticker P&amp;L'!M644)</f>
        <v>0</v>
      </c>
      <c r="AT644" s="240" t="str">
        <f>IF($AL644="","",RANK(AR644,$AR$2:$AR$1001)+COUNTIF($AR$2:AR644,AR644)-1)</f>
        <v/>
      </c>
      <c r="AU644" s="240" t="str">
        <f>IF($AL644="","",RANK(AV644,$AV$2:$AV$1001)+COUNTIF($AV$2:AV644,AV644)-1)</f>
        <v/>
      </c>
      <c r="AV644" s="262">
        <f t="shared" si="52"/>
        <v>0</v>
      </c>
    </row>
    <row r="645" spans="26:48" ht="15" customHeight="1" x14ac:dyDescent="0.2">
      <c r="Z645" s="240" t="str">
        <f>Shares!A645</f>
        <v/>
      </c>
      <c r="AA645" s="240" t="str">
        <f>Shares!B645</f>
        <v/>
      </c>
      <c r="AB645" s="240" t="str">
        <f>Shares!C645</f>
        <v/>
      </c>
      <c r="AC645" s="240" t="str">
        <f>Shares!D645</f>
        <v/>
      </c>
      <c r="AD645" s="240">
        <f>IF($Z645="",0,Shares!E645)</f>
        <v>0</v>
      </c>
      <c r="AE645" s="262">
        <f>IF($Z645="",0,Shares!K645*Shares!J645)</f>
        <v>0</v>
      </c>
      <c r="AF645" s="263">
        <f t="shared" si="51"/>
        <v>0</v>
      </c>
      <c r="AG645" s="262">
        <f>IF($Z645="",0,Shares!M645)</f>
        <v>0</v>
      </c>
      <c r="AH645" s="263">
        <f>IF($Z645="",0,Shares!N645)</f>
        <v>0</v>
      </c>
      <c r="AI645" s="240" t="str">
        <f>IF($Z645="","",RANK(AE645,$AE$2:$AE$1001)+COUNTIF($AE$2:AE645,AE645)-1)</f>
        <v/>
      </c>
      <c r="AJ645" s="240" t="str">
        <f>IF($AD645&lt;0,COUNT($AJ$1:AJ644)+1,"")</f>
        <v/>
      </c>
      <c r="AL645" s="240" t="str">
        <f>'All Ticker P&amp;L'!A645</f>
        <v/>
      </c>
      <c r="AM645" s="240" t="str">
        <f>'All Ticker P&amp;L'!B645</f>
        <v/>
      </c>
      <c r="AN645" s="240" t="str">
        <f>'All Ticker P&amp;L'!C645</f>
        <v/>
      </c>
      <c r="AO645" s="240" t="str">
        <f>'All Ticker P&amp;L'!D645</f>
        <v/>
      </c>
      <c r="AP645" s="240">
        <f>IF($AL645="",0,'All Ticker P&amp;L'!E645)</f>
        <v>0</v>
      </c>
      <c r="AQ645" s="262">
        <f>IF($AL645="",0,'All Ticker P&amp;L'!J645*'All Ticker P&amp;L'!I645)</f>
        <v>0</v>
      </c>
      <c r="AR645" s="262">
        <f>IF($AL645="",0,'All Ticker P&amp;L'!L645)</f>
        <v>0</v>
      </c>
      <c r="AS645" s="263">
        <f>IF($AL645="",0,'All Ticker P&amp;L'!M645)</f>
        <v>0</v>
      </c>
      <c r="AT645" s="240" t="str">
        <f>IF($AL645="","",RANK(AR645,$AR$2:$AR$1001)+COUNTIF($AR$2:AR645,AR645)-1)</f>
        <v/>
      </c>
      <c r="AU645" s="240" t="str">
        <f>IF($AL645="","",RANK(AV645,$AV$2:$AV$1001)+COUNTIF($AV$2:AV645,AV645)-1)</f>
        <v/>
      </c>
      <c r="AV645" s="262">
        <f t="shared" si="52"/>
        <v>0</v>
      </c>
    </row>
    <row r="646" spans="26:48" ht="15" customHeight="1" x14ac:dyDescent="0.2">
      <c r="Z646" s="240" t="str">
        <f>Shares!A646</f>
        <v/>
      </c>
      <c r="AA646" s="240" t="str">
        <f>Shares!B646</f>
        <v/>
      </c>
      <c r="AB646" s="240" t="str">
        <f>Shares!C646</f>
        <v/>
      </c>
      <c r="AC646" s="240" t="str">
        <f>Shares!D646</f>
        <v/>
      </c>
      <c r="AD646" s="240">
        <f>IF($Z646="",0,Shares!E646)</f>
        <v>0</v>
      </c>
      <c r="AE646" s="262">
        <f>IF($Z646="",0,Shares!K646*Shares!J646)</f>
        <v>0</v>
      </c>
      <c r="AF646" s="263">
        <f t="shared" si="51"/>
        <v>0</v>
      </c>
      <c r="AG646" s="262">
        <f>IF($Z646="",0,Shares!M646)</f>
        <v>0</v>
      </c>
      <c r="AH646" s="263">
        <f>IF($Z646="",0,Shares!N646)</f>
        <v>0</v>
      </c>
      <c r="AI646" s="240" t="str">
        <f>IF($Z646="","",RANK(AE646,$AE$2:$AE$1001)+COUNTIF($AE$2:AE646,AE646)-1)</f>
        <v/>
      </c>
      <c r="AJ646" s="240" t="str">
        <f>IF($AD646&lt;0,COUNT($AJ$1:AJ645)+1,"")</f>
        <v/>
      </c>
      <c r="AL646" s="240" t="str">
        <f>'All Ticker P&amp;L'!A646</f>
        <v/>
      </c>
      <c r="AM646" s="240" t="str">
        <f>'All Ticker P&amp;L'!B646</f>
        <v/>
      </c>
      <c r="AN646" s="240" t="str">
        <f>'All Ticker P&amp;L'!C646</f>
        <v/>
      </c>
      <c r="AO646" s="240" t="str">
        <f>'All Ticker P&amp;L'!D646</f>
        <v/>
      </c>
      <c r="AP646" s="240">
        <f>IF($AL646="",0,'All Ticker P&amp;L'!E646)</f>
        <v>0</v>
      </c>
      <c r="AQ646" s="262">
        <f>IF($AL646="",0,'All Ticker P&amp;L'!J646*'All Ticker P&amp;L'!I646)</f>
        <v>0</v>
      </c>
      <c r="AR646" s="262">
        <f>IF($AL646="",0,'All Ticker P&amp;L'!L646)</f>
        <v>0</v>
      </c>
      <c r="AS646" s="263">
        <f>IF($AL646="",0,'All Ticker P&amp;L'!M646)</f>
        <v>0</v>
      </c>
      <c r="AT646" s="240" t="str">
        <f>IF($AL646="","",RANK(AR646,$AR$2:$AR$1001)+COUNTIF($AR$2:AR646,AR646)-1)</f>
        <v/>
      </c>
      <c r="AU646" s="240" t="str">
        <f>IF($AL646="","",RANK(AV646,$AV$2:$AV$1001)+COUNTIF($AV$2:AV646,AV646)-1)</f>
        <v/>
      </c>
      <c r="AV646" s="262">
        <f t="shared" si="52"/>
        <v>0</v>
      </c>
    </row>
    <row r="647" spans="26:48" ht="15" customHeight="1" x14ac:dyDescent="0.2">
      <c r="Z647" s="240" t="str">
        <f>Shares!A647</f>
        <v/>
      </c>
      <c r="AA647" s="240" t="str">
        <f>Shares!B647</f>
        <v/>
      </c>
      <c r="AB647" s="240" t="str">
        <f>Shares!C647</f>
        <v/>
      </c>
      <c r="AC647" s="240" t="str">
        <f>Shares!D647</f>
        <v/>
      </c>
      <c r="AD647" s="240">
        <f>IF($Z647="",0,Shares!E647)</f>
        <v>0</v>
      </c>
      <c r="AE647" s="262">
        <f>IF($Z647="",0,Shares!K647*Shares!J647)</f>
        <v>0</v>
      </c>
      <c r="AF647" s="263">
        <f t="shared" si="51"/>
        <v>0</v>
      </c>
      <c r="AG647" s="262">
        <f>IF($Z647="",0,Shares!M647)</f>
        <v>0</v>
      </c>
      <c r="AH647" s="263">
        <f>IF($Z647="",0,Shares!N647)</f>
        <v>0</v>
      </c>
      <c r="AI647" s="240" t="str">
        <f>IF($Z647="","",RANK(AE647,$AE$2:$AE$1001)+COUNTIF($AE$2:AE647,AE647)-1)</f>
        <v/>
      </c>
      <c r="AJ647" s="240" t="str">
        <f>IF($AD647&lt;0,COUNT($AJ$1:AJ646)+1,"")</f>
        <v/>
      </c>
      <c r="AL647" s="240" t="str">
        <f>'All Ticker P&amp;L'!A647</f>
        <v/>
      </c>
      <c r="AM647" s="240" t="str">
        <f>'All Ticker P&amp;L'!B647</f>
        <v/>
      </c>
      <c r="AN647" s="240" t="str">
        <f>'All Ticker P&amp;L'!C647</f>
        <v/>
      </c>
      <c r="AO647" s="240" t="str">
        <f>'All Ticker P&amp;L'!D647</f>
        <v/>
      </c>
      <c r="AP647" s="240">
        <f>IF($AL647="",0,'All Ticker P&amp;L'!E647)</f>
        <v>0</v>
      </c>
      <c r="AQ647" s="262">
        <f>IF($AL647="",0,'All Ticker P&amp;L'!J647*'All Ticker P&amp;L'!I647)</f>
        <v>0</v>
      </c>
      <c r="AR647" s="262">
        <f>IF($AL647="",0,'All Ticker P&amp;L'!L647)</f>
        <v>0</v>
      </c>
      <c r="AS647" s="263">
        <f>IF($AL647="",0,'All Ticker P&amp;L'!M647)</f>
        <v>0</v>
      </c>
      <c r="AT647" s="240" t="str">
        <f>IF($AL647="","",RANK(AR647,$AR$2:$AR$1001)+COUNTIF($AR$2:AR647,AR647)-1)</f>
        <v/>
      </c>
      <c r="AU647" s="240" t="str">
        <f>IF($AL647="","",RANK(AV647,$AV$2:$AV$1001)+COUNTIF($AV$2:AV647,AV647)-1)</f>
        <v/>
      </c>
      <c r="AV647" s="262">
        <f t="shared" si="52"/>
        <v>0</v>
      </c>
    </row>
    <row r="648" spans="26:48" ht="15" customHeight="1" x14ac:dyDescent="0.2">
      <c r="Z648" s="240" t="str">
        <f>Shares!A648</f>
        <v/>
      </c>
      <c r="AA648" s="240" t="str">
        <f>Shares!B648</f>
        <v/>
      </c>
      <c r="AB648" s="240" t="str">
        <f>Shares!C648</f>
        <v/>
      </c>
      <c r="AC648" s="240" t="str">
        <f>Shares!D648</f>
        <v/>
      </c>
      <c r="AD648" s="240">
        <f>IF($Z648="",0,Shares!E648)</f>
        <v>0</v>
      </c>
      <c r="AE648" s="262">
        <f>IF($Z648="",0,Shares!K648*Shares!J648)</f>
        <v>0</v>
      </c>
      <c r="AF648" s="263">
        <f t="shared" si="51"/>
        <v>0</v>
      </c>
      <c r="AG648" s="262">
        <f>IF($Z648="",0,Shares!M648)</f>
        <v>0</v>
      </c>
      <c r="AH648" s="263">
        <f>IF($Z648="",0,Shares!N648)</f>
        <v>0</v>
      </c>
      <c r="AI648" s="240" t="str">
        <f>IF($Z648="","",RANK(AE648,$AE$2:$AE$1001)+COUNTIF($AE$2:AE648,AE648)-1)</f>
        <v/>
      </c>
      <c r="AJ648" s="240" t="str">
        <f>IF($AD648&lt;0,COUNT($AJ$1:AJ647)+1,"")</f>
        <v/>
      </c>
      <c r="AL648" s="240" t="str">
        <f>'All Ticker P&amp;L'!A648</f>
        <v/>
      </c>
      <c r="AM648" s="240" t="str">
        <f>'All Ticker P&amp;L'!B648</f>
        <v/>
      </c>
      <c r="AN648" s="240" t="str">
        <f>'All Ticker P&amp;L'!C648</f>
        <v/>
      </c>
      <c r="AO648" s="240" t="str">
        <f>'All Ticker P&amp;L'!D648</f>
        <v/>
      </c>
      <c r="AP648" s="240">
        <f>IF($AL648="",0,'All Ticker P&amp;L'!E648)</f>
        <v>0</v>
      </c>
      <c r="AQ648" s="262">
        <f>IF($AL648="",0,'All Ticker P&amp;L'!J648*'All Ticker P&amp;L'!I648)</f>
        <v>0</v>
      </c>
      <c r="AR648" s="262">
        <f>IF($AL648="",0,'All Ticker P&amp;L'!L648)</f>
        <v>0</v>
      </c>
      <c r="AS648" s="263">
        <f>IF($AL648="",0,'All Ticker P&amp;L'!M648)</f>
        <v>0</v>
      </c>
      <c r="AT648" s="240" t="str">
        <f>IF($AL648="","",RANK(AR648,$AR$2:$AR$1001)+COUNTIF($AR$2:AR648,AR648)-1)</f>
        <v/>
      </c>
      <c r="AU648" s="240" t="str">
        <f>IF($AL648="","",RANK(AV648,$AV$2:$AV$1001)+COUNTIF($AV$2:AV648,AV648)-1)</f>
        <v/>
      </c>
      <c r="AV648" s="262">
        <f t="shared" si="52"/>
        <v>0</v>
      </c>
    </row>
    <row r="649" spans="26:48" ht="15" customHeight="1" x14ac:dyDescent="0.2">
      <c r="Z649" s="240" t="str">
        <f>Shares!A649</f>
        <v/>
      </c>
      <c r="AA649" s="240" t="str">
        <f>Shares!B649</f>
        <v/>
      </c>
      <c r="AB649" s="240" t="str">
        <f>Shares!C649</f>
        <v/>
      </c>
      <c r="AC649" s="240" t="str">
        <f>Shares!D649</f>
        <v/>
      </c>
      <c r="AD649" s="240">
        <f>IF($Z649="",0,Shares!E649)</f>
        <v>0</v>
      </c>
      <c r="AE649" s="262">
        <f>IF($Z649="",0,Shares!K649*Shares!J649)</f>
        <v>0</v>
      </c>
      <c r="AF649" s="263">
        <f t="shared" si="51"/>
        <v>0</v>
      </c>
      <c r="AG649" s="262">
        <f>IF($Z649="",0,Shares!M649)</f>
        <v>0</v>
      </c>
      <c r="AH649" s="263">
        <f>IF($Z649="",0,Shares!N649)</f>
        <v>0</v>
      </c>
      <c r="AI649" s="240" t="str">
        <f>IF($Z649="","",RANK(AE649,$AE$2:$AE$1001)+COUNTIF($AE$2:AE649,AE649)-1)</f>
        <v/>
      </c>
      <c r="AJ649" s="240" t="str">
        <f>IF($AD649&lt;0,COUNT($AJ$1:AJ648)+1,"")</f>
        <v/>
      </c>
      <c r="AL649" s="240" t="str">
        <f>'All Ticker P&amp;L'!A649</f>
        <v/>
      </c>
      <c r="AM649" s="240" t="str">
        <f>'All Ticker P&amp;L'!B649</f>
        <v/>
      </c>
      <c r="AN649" s="240" t="str">
        <f>'All Ticker P&amp;L'!C649</f>
        <v/>
      </c>
      <c r="AO649" s="240" t="str">
        <f>'All Ticker P&amp;L'!D649</f>
        <v/>
      </c>
      <c r="AP649" s="240">
        <f>IF($AL649="",0,'All Ticker P&amp;L'!E649)</f>
        <v>0</v>
      </c>
      <c r="AQ649" s="262">
        <f>IF($AL649="",0,'All Ticker P&amp;L'!J649*'All Ticker P&amp;L'!I649)</f>
        <v>0</v>
      </c>
      <c r="AR649" s="262">
        <f>IF($AL649="",0,'All Ticker P&amp;L'!L649)</f>
        <v>0</v>
      </c>
      <c r="AS649" s="263">
        <f>IF($AL649="",0,'All Ticker P&amp;L'!M649)</f>
        <v>0</v>
      </c>
      <c r="AT649" s="240" t="str">
        <f>IF($AL649="","",RANK(AR649,$AR$2:$AR$1001)+COUNTIF($AR$2:AR649,AR649)-1)</f>
        <v/>
      </c>
      <c r="AU649" s="240" t="str">
        <f>IF($AL649="","",RANK(AV649,$AV$2:$AV$1001)+COUNTIF($AV$2:AV649,AV649)-1)</f>
        <v/>
      </c>
      <c r="AV649" s="262">
        <f t="shared" si="52"/>
        <v>0</v>
      </c>
    </row>
    <row r="650" spans="26:48" ht="15" customHeight="1" x14ac:dyDescent="0.2">
      <c r="Z650" s="240" t="str">
        <f>Shares!A650</f>
        <v/>
      </c>
      <c r="AA650" s="240" t="str">
        <f>Shares!B650</f>
        <v/>
      </c>
      <c r="AB650" s="240" t="str">
        <f>Shares!C650</f>
        <v/>
      </c>
      <c r="AC650" s="240" t="str">
        <f>Shares!D650</f>
        <v/>
      </c>
      <c r="AD650" s="240">
        <f>IF($Z650="",0,Shares!E650)</f>
        <v>0</v>
      </c>
      <c r="AE650" s="262">
        <f>IF($Z650="",0,Shares!K650*Shares!J650)</f>
        <v>0</v>
      </c>
      <c r="AF650" s="263">
        <f t="shared" si="51"/>
        <v>0</v>
      </c>
      <c r="AG650" s="262">
        <f>IF($Z650="",0,Shares!M650)</f>
        <v>0</v>
      </c>
      <c r="AH650" s="263">
        <f>IF($Z650="",0,Shares!N650)</f>
        <v>0</v>
      </c>
      <c r="AI650" s="240" t="str">
        <f>IF($Z650="","",RANK(AE650,$AE$2:$AE$1001)+COUNTIF($AE$2:AE650,AE650)-1)</f>
        <v/>
      </c>
      <c r="AJ650" s="240" t="str">
        <f>IF($AD650&lt;0,COUNT($AJ$1:AJ649)+1,"")</f>
        <v/>
      </c>
      <c r="AL650" s="240" t="str">
        <f>'All Ticker P&amp;L'!A650</f>
        <v/>
      </c>
      <c r="AM650" s="240" t="str">
        <f>'All Ticker P&amp;L'!B650</f>
        <v/>
      </c>
      <c r="AN650" s="240" t="str">
        <f>'All Ticker P&amp;L'!C650</f>
        <v/>
      </c>
      <c r="AO650" s="240" t="str">
        <f>'All Ticker P&amp;L'!D650</f>
        <v/>
      </c>
      <c r="AP650" s="240">
        <f>IF($AL650="",0,'All Ticker P&amp;L'!E650)</f>
        <v>0</v>
      </c>
      <c r="AQ650" s="262">
        <f>IF($AL650="",0,'All Ticker P&amp;L'!J650*'All Ticker P&amp;L'!I650)</f>
        <v>0</v>
      </c>
      <c r="AR650" s="262">
        <f>IF($AL650="",0,'All Ticker P&amp;L'!L650)</f>
        <v>0</v>
      </c>
      <c r="AS650" s="263">
        <f>IF($AL650="",0,'All Ticker P&amp;L'!M650)</f>
        <v>0</v>
      </c>
      <c r="AT650" s="240" t="str">
        <f>IF($AL650="","",RANK(AR650,$AR$2:$AR$1001)+COUNTIF($AR$2:AR650,AR650)-1)</f>
        <v/>
      </c>
      <c r="AU650" s="240" t="str">
        <f>IF($AL650="","",RANK(AV650,$AV$2:$AV$1001)+COUNTIF($AV$2:AV650,AV650)-1)</f>
        <v/>
      </c>
      <c r="AV650" s="262">
        <f t="shared" si="52"/>
        <v>0</v>
      </c>
    </row>
    <row r="651" spans="26:48" ht="15" customHeight="1" x14ac:dyDescent="0.2">
      <c r="Z651" s="240" t="str">
        <f>Shares!A651</f>
        <v/>
      </c>
      <c r="AA651" s="240" t="str">
        <f>Shares!B651</f>
        <v/>
      </c>
      <c r="AB651" s="240" t="str">
        <f>Shares!C651</f>
        <v/>
      </c>
      <c r="AC651" s="240" t="str">
        <f>Shares!D651</f>
        <v/>
      </c>
      <c r="AD651" s="240">
        <f>IF($Z651="",0,Shares!E651)</f>
        <v>0</v>
      </c>
      <c r="AE651" s="262">
        <f>IF($Z651="",0,Shares!K651*Shares!J651)</f>
        <v>0</v>
      </c>
      <c r="AF651" s="263">
        <f t="shared" si="51"/>
        <v>0</v>
      </c>
      <c r="AG651" s="262">
        <f>IF($Z651="",0,Shares!M651)</f>
        <v>0</v>
      </c>
      <c r="AH651" s="263">
        <f>IF($Z651="",0,Shares!N651)</f>
        <v>0</v>
      </c>
      <c r="AI651" s="240" t="str">
        <f>IF($Z651="","",RANK(AE651,$AE$2:$AE$1001)+COUNTIF($AE$2:AE651,AE651)-1)</f>
        <v/>
      </c>
      <c r="AJ651" s="240" t="str">
        <f>IF($AD651&lt;0,COUNT($AJ$1:AJ650)+1,"")</f>
        <v/>
      </c>
      <c r="AL651" s="240" t="str">
        <f>'All Ticker P&amp;L'!A651</f>
        <v/>
      </c>
      <c r="AM651" s="240" t="str">
        <f>'All Ticker P&amp;L'!B651</f>
        <v/>
      </c>
      <c r="AN651" s="240" t="str">
        <f>'All Ticker P&amp;L'!C651</f>
        <v/>
      </c>
      <c r="AO651" s="240" t="str">
        <f>'All Ticker P&amp;L'!D651</f>
        <v/>
      </c>
      <c r="AP651" s="240">
        <f>IF($AL651="",0,'All Ticker P&amp;L'!E651)</f>
        <v>0</v>
      </c>
      <c r="AQ651" s="262">
        <f>IF($AL651="",0,'All Ticker P&amp;L'!J651*'All Ticker P&amp;L'!I651)</f>
        <v>0</v>
      </c>
      <c r="AR651" s="262">
        <f>IF($AL651="",0,'All Ticker P&amp;L'!L651)</f>
        <v>0</v>
      </c>
      <c r="AS651" s="263">
        <f>IF($AL651="",0,'All Ticker P&amp;L'!M651)</f>
        <v>0</v>
      </c>
      <c r="AT651" s="240" t="str">
        <f>IF($AL651="","",RANK(AR651,$AR$2:$AR$1001)+COUNTIF($AR$2:AR651,AR651)-1)</f>
        <v/>
      </c>
      <c r="AU651" s="240" t="str">
        <f>IF($AL651="","",RANK(AV651,$AV$2:$AV$1001)+COUNTIF($AV$2:AV651,AV651)-1)</f>
        <v/>
      </c>
      <c r="AV651" s="262">
        <f t="shared" si="52"/>
        <v>0</v>
      </c>
    </row>
    <row r="652" spans="26:48" ht="15" customHeight="1" x14ac:dyDescent="0.2">
      <c r="Z652" s="240" t="str">
        <f>Shares!A652</f>
        <v/>
      </c>
      <c r="AA652" s="240" t="str">
        <f>Shares!B652</f>
        <v/>
      </c>
      <c r="AB652" s="240" t="str">
        <f>Shares!C652</f>
        <v/>
      </c>
      <c r="AC652" s="240" t="str">
        <f>Shares!D652</f>
        <v/>
      </c>
      <c r="AD652" s="240">
        <f>IF($Z652="",0,Shares!E652)</f>
        <v>0</v>
      </c>
      <c r="AE652" s="262">
        <f>IF($Z652="",0,Shares!K652*Shares!J652)</f>
        <v>0</v>
      </c>
      <c r="AF652" s="263">
        <f t="shared" si="51"/>
        <v>0</v>
      </c>
      <c r="AG652" s="262">
        <f>IF($Z652="",0,Shares!M652)</f>
        <v>0</v>
      </c>
      <c r="AH652" s="263">
        <f>IF($Z652="",0,Shares!N652)</f>
        <v>0</v>
      </c>
      <c r="AI652" s="240" t="str">
        <f>IF($Z652="","",RANK(AE652,$AE$2:$AE$1001)+COUNTIF($AE$2:AE652,AE652)-1)</f>
        <v/>
      </c>
      <c r="AJ652" s="240" t="str">
        <f>IF($AD652&lt;0,COUNT($AJ$1:AJ651)+1,"")</f>
        <v/>
      </c>
      <c r="AL652" s="240" t="str">
        <f>'All Ticker P&amp;L'!A652</f>
        <v/>
      </c>
      <c r="AM652" s="240" t="str">
        <f>'All Ticker P&amp;L'!B652</f>
        <v/>
      </c>
      <c r="AN652" s="240" t="str">
        <f>'All Ticker P&amp;L'!C652</f>
        <v/>
      </c>
      <c r="AO652" s="240" t="str">
        <f>'All Ticker P&amp;L'!D652</f>
        <v/>
      </c>
      <c r="AP652" s="240">
        <f>IF($AL652="",0,'All Ticker P&amp;L'!E652)</f>
        <v>0</v>
      </c>
      <c r="AQ652" s="262">
        <f>IF($AL652="",0,'All Ticker P&amp;L'!J652*'All Ticker P&amp;L'!I652)</f>
        <v>0</v>
      </c>
      <c r="AR652" s="262">
        <f>IF($AL652="",0,'All Ticker P&amp;L'!L652)</f>
        <v>0</v>
      </c>
      <c r="AS652" s="263">
        <f>IF($AL652="",0,'All Ticker P&amp;L'!M652)</f>
        <v>0</v>
      </c>
      <c r="AT652" s="240" t="str">
        <f>IF($AL652="","",RANK(AR652,$AR$2:$AR$1001)+COUNTIF($AR$2:AR652,AR652)-1)</f>
        <v/>
      </c>
      <c r="AU652" s="240" t="str">
        <f>IF($AL652="","",RANK(AV652,$AV$2:$AV$1001)+COUNTIF($AV$2:AV652,AV652)-1)</f>
        <v/>
      </c>
      <c r="AV652" s="262">
        <f t="shared" si="52"/>
        <v>0</v>
      </c>
    </row>
    <row r="653" spans="26:48" ht="15" customHeight="1" x14ac:dyDescent="0.2">
      <c r="Z653" s="240" t="str">
        <f>Shares!A653</f>
        <v/>
      </c>
      <c r="AA653" s="240" t="str">
        <f>Shares!B653</f>
        <v/>
      </c>
      <c r="AB653" s="240" t="str">
        <f>Shares!C653</f>
        <v/>
      </c>
      <c r="AC653" s="240" t="str">
        <f>Shares!D653</f>
        <v/>
      </c>
      <c r="AD653" s="240">
        <f>IF($Z653="",0,Shares!E653)</f>
        <v>0</v>
      </c>
      <c r="AE653" s="262">
        <f>IF($Z653="",0,Shares!K653*Shares!J653)</f>
        <v>0</v>
      </c>
      <c r="AF653" s="263">
        <f t="shared" si="51"/>
        <v>0</v>
      </c>
      <c r="AG653" s="262">
        <f>IF($Z653="",0,Shares!M653)</f>
        <v>0</v>
      </c>
      <c r="AH653" s="263">
        <f>IF($Z653="",0,Shares!N653)</f>
        <v>0</v>
      </c>
      <c r="AI653" s="240" t="str">
        <f>IF($Z653="","",RANK(AE653,$AE$2:$AE$1001)+COUNTIF($AE$2:AE653,AE653)-1)</f>
        <v/>
      </c>
      <c r="AJ653" s="240" t="str">
        <f>IF($AD653&lt;0,COUNT($AJ$1:AJ652)+1,"")</f>
        <v/>
      </c>
      <c r="AL653" s="240" t="str">
        <f>'All Ticker P&amp;L'!A653</f>
        <v/>
      </c>
      <c r="AM653" s="240" t="str">
        <f>'All Ticker P&amp;L'!B653</f>
        <v/>
      </c>
      <c r="AN653" s="240" t="str">
        <f>'All Ticker P&amp;L'!C653</f>
        <v/>
      </c>
      <c r="AO653" s="240" t="str">
        <f>'All Ticker P&amp;L'!D653</f>
        <v/>
      </c>
      <c r="AP653" s="240">
        <f>IF($AL653="",0,'All Ticker P&amp;L'!E653)</f>
        <v>0</v>
      </c>
      <c r="AQ653" s="262">
        <f>IF($AL653="",0,'All Ticker P&amp;L'!J653*'All Ticker P&amp;L'!I653)</f>
        <v>0</v>
      </c>
      <c r="AR653" s="262">
        <f>IF($AL653="",0,'All Ticker P&amp;L'!L653)</f>
        <v>0</v>
      </c>
      <c r="AS653" s="263">
        <f>IF($AL653="",0,'All Ticker P&amp;L'!M653)</f>
        <v>0</v>
      </c>
      <c r="AT653" s="240" t="str">
        <f>IF($AL653="","",RANK(AR653,$AR$2:$AR$1001)+COUNTIF($AR$2:AR653,AR653)-1)</f>
        <v/>
      </c>
      <c r="AU653" s="240" t="str">
        <f>IF($AL653="","",RANK(AV653,$AV$2:$AV$1001)+COUNTIF($AV$2:AV653,AV653)-1)</f>
        <v/>
      </c>
      <c r="AV653" s="262">
        <f t="shared" si="52"/>
        <v>0</v>
      </c>
    </row>
    <row r="654" spans="26:48" ht="15" customHeight="1" x14ac:dyDescent="0.2">
      <c r="Z654" s="240" t="str">
        <f>Shares!A654</f>
        <v/>
      </c>
      <c r="AA654" s="240" t="str">
        <f>Shares!B654</f>
        <v/>
      </c>
      <c r="AB654" s="240" t="str">
        <f>Shares!C654</f>
        <v/>
      </c>
      <c r="AC654" s="240" t="str">
        <f>Shares!D654</f>
        <v/>
      </c>
      <c r="AD654" s="240">
        <f>IF($Z654="",0,Shares!E654)</f>
        <v>0</v>
      </c>
      <c r="AE654" s="262">
        <f>IF($Z654="",0,Shares!K654*Shares!J654)</f>
        <v>0</v>
      </c>
      <c r="AF654" s="263">
        <f t="shared" si="51"/>
        <v>0</v>
      </c>
      <c r="AG654" s="262">
        <f>IF($Z654="",0,Shares!M654)</f>
        <v>0</v>
      </c>
      <c r="AH654" s="263">
        <f>IF($Z654="",0,Shares!N654)</f>
        <v>0</v>
      </c>
      <c r="AI654" s="240" t="str">
        <f>IF($Z654="","",RANK(AE654,$AE$2:$AE$1001)+COUNTIF($AE$2:AE654,AE654)-1)</f>
        <v/>
      </c>
      <c r="AJ654" s="240" t="str">
        <f>IF($AD654&lt;0,COUNT($AJ$1:AJ653)+1,"")</f>
        <v/>
      </c>
      <c r="AL654" s="240" t="str">
        <f>'All Ticker P&amp;L'!A654</f>
        <v/>
      </c>
      <c r="AM654" s="240" t="str">
        <f>'All Ticker P&amp;L'!B654</f>
        <v/>
      </c>
      <c r="AN654" s="240" t="str">
        <f>'All Ticker P&amp;L'!C654</f>
        <v/>
      </c>
      <c r="AO654" s="240" t="str">
        <f>'All Ticker P&amp;L'!D654</f>
        <v/>
      </c>
      <c r="AP654" s="240">
        <f>IF($AL654="",0,'All Ticker P&amp;L'!E654)</f>
        <v>0</v>
      </c>
      <c r="AQ654" s="262">
        <f>IF($AL654="",0,'All Ticker P&amp;L'!J654*'All Ticker P&amp;L'!I654)</f>
        <v>0</v>
      </c>
      <c r="AR654" s="262">
        <f>IF($AL654="",0,'All Ticker P&amp;L'!L654)</f>
        <v>0</v>
      </c>
      <c r="AS654" s="263">
        <f>IF($AL654="",0,'All Ticker P&amp;L'!M654)</f>
        <v>0</v>
      </c>
      <c r="AT654" s="240" t="str">
        <f>IF($AL654="","",RANK(AR654,$AR$2:$AR$1001)+COUNTIF($AR$2:AR654,AR654)-1)</f>
        <v/>
      </c>
      <c r="AU654" s="240" t="str">
        <f>IF($AL654="","",RANK(AV654,$AV$2:$AV$1001)+COUNTIF($AV$2:AV654,AV654)-1)</f>
        <v/>
      </c>
      <c r="AV654" s="262">
        <f t="shared" si="52"/>
        <v>0</v>
      </c>
    </row>
    <row r="655" spans="26:48" ht="15" customHeight="1" x14ac:dyDescent="0.2">
      <c r="Z655" s="240" t="str">
        <f>Shares!A655</f>
        <v/>
      </c>
      <c r="AA655" s="240" t="str">
        <f>Shares!B655</f>
        <v/>
      </c>
      <c r="AB655" s="240" t="str">
        <f>Shares!C655</f>
        <v/>
      </c>
      <c r="AC655" s="240" t="str">
        <f>Shares!D655</f>
        <v/>
      </c>
      <c r="AD655" s="240">
        <f>IF($Z655="",0,Shares!E655)</f>
        <v>0</v>
      </c>
      <c r="AE655" s="262">
        <f>IF($Z655="",0,Shares!K655*Shares!J655)</f>
        <v>0</v>
      </c>
      <c r="AF655" s="263">
        <f t="shared" si="51"/>
        <v>0</v>
      </c>
      <c r="AG655" s="262">
        <f>IF($Z655="",0,Shares!M655)</f>
        <v>0</v>
      </c>
      <c r="AH655" s="263">
        <f>IF($Z655="",0,Shares!N655)</f>
        <v>0</v>
      </c>
      <c r="AI655" s="240" t="str">
        <f>IF($Z655="","",RANK(AE655,$AE$2:$AE$1001)+COUNTIF($AE$2:AE655,AE655)-1)</f>
        <v/>
      </c>
      <c r="AJ655" s="240" t="str">
        <f>IF($AD655&lt;0,COUNT($AJ$1:AJ654)+1,"")</f>
        <v/>
      </c>
      <c r="AL655" s="240" t="str">
        <f>'All Ticker P&amp;L'!A655</f>
        <v/>
      </c>
      <c r="AM655" s="240" t="str">
        <f>'All Ticker P&amp;L'!B655</f>
        <v/>
      </c>
      <c r="AN655" s="240" t="str">
        <f>'All Ticker P&amp;L'!C655</f>
        <v/>
      </c>
      <c r="AO655" s="240" t="str">
        <f>'All Ticker P&amp;L'!D655</f>
        <v/>
      </c>
      <c r="AP655" s="240">
        <f>IF($AL655="",0,'All Ticker P&amp;L'!E655)</f>
        <v>0</v>
      </c>
      <c r="AQ655" s="262">
        <f>IF($AL655="",0,'All Ticker P&amp;L'!J655*'All Ticker P&amp;L'!I655)</f>
        <v>0</v>
      </c>
      <c r="AR655" s="262">
        <f>IF($AL655="",0,'All Ticker P&amp;L'!L655)</f>
        <v>0</v>
      </c>
      <c r="AS655" s="263">
        <f>IF($AL655="",0,'All Ticker P&amp;L'!M655)</f>
        <v>0</v>
      </c>
      <c r="AT655" s="240" t="str">
        <f>IF($AL655="","",RANK(AR655,$AR$2:$AR$1001)+COUNTIF($AR$2:AR655,AR655)-1)</f>
        <v/>
      </c>
      <c r="AU655" s="240" t="str">
        <f>IF($AL655="","",RANK(AV655,$AV$2:$AV$1001)+COUNTIF($AV$2:AV655,AV655)-1)</f>
        <v/>
      </c>
      <c r="AV655" s="262">
        <f t="shared" si="52"/>
        <v>0</v>
      </c>
    </row>
    <row r="656" spans="26:48" ht="15" customHeight="1" x14ac:dyDescent="0.2">
      <c r="Z656" s="240" t="str">
        <f>Shares!A656</f>
        <v/>
      </c>
      <c r="AA656" s="240" t="str">
        <f>Shares!B656</f>
        <v/>
      </c>
      <c r="AB656" s="240" t="str">
        <f>Shares!C656</f>
        <v/>
      </c>
      <c r="AC656" s="240" t="str">
        <f>Shares!D656</f>
        <v/>
      </c>
      <c r="AD656" s="240">
        <f>IF($Z656="",0,Shares!E656)</f>
        <v>0</v>
      </c>
      <c r="AE656" s="262">
        <f>IF($Z656="",0,Shares!K656*Shares!J656)</f>
        <v>0</v>
      </c>
      <c r="AF656" s="263">
        <f t="shared" si="51"/>
        <v>0</v>
      </c>
      <c r="AG656" s="262">
        <f>IF($Z656="",0,Shares!M656)</f>
        <v>0</v>
      </c>
      <c r="AH656" s="263">
        <f>IF($Z656="",0,Shares!N656)</f>
        <v>0</v>
      </c>
      <c r="AI656" s="240" t="str">
        <f>IF($Z656="","",RANK(AE656,$AE$2:$AE$1001)+COUNTIF($AE$2:AE656,AE656)-1)</f>
        <v/>
      </c>
      <c r="AJ656" s="240" t="str">
        <f>IF($AD656&lt;0,COUNT($AJ$1:AJ655)+1,"")</f>
        <v/>
      </c>
      <c r="AL656" s="240" t="str">
        <f>'All Ticker P&amp;L'!A656</f>
        <v/>
      </c>
      <c r="AM656" s="240" t="str">
        <f>'All Ticker P&amp;L'!B656</f>
        <v/>
      </c>
      <c r="AN656" s="240" t="str">
        <f>'All Ticker P&amp;L'!C656</f>
        <v/>
      </c>
      <c r="AO656" s="240" t="str">
        <f>'All Ticker P&amp;L'!D656</f>
        <v/>
      </c>
      <c r="AP656" s="240">
        <f>IF($AL656="",0,'All Ticker P&amp;L'!E656)</f>
        <v>0</v>
      </c>
      <c r="AQ656" s="262">
        <f>IF($AL656="",0,'All Ticker P&amp;L'!J656*'All Ticker P&amp;L'!I656)</f>
        <v>0</v>
      </c>
      <c r="AR656" s="262">
        <f>IF($AL656="",0,'All Ticker P&amp;L'!L656)</f>
        <v>0</v>
      </c>
      <c r="AS656" s="263">
        <f>IF($AL656="",0,'All Ticker P&amp;L'!M656)</f>
        <v>0</v>
      </c>
      <c r="AT656" s="240" t="str">
        <f>IF($AL656="","",RANK(AR656,$AR$2:$AR$1001)+COUNTIF($AR$2:AR656,AR656)-1)</f>
        <v/>
      </c>
      <c r="AU656" s="240" t="str">
        <f>IF($AL656="","",RANK(AV656,$AV$2:$AV$1001)+COUNTIF($AV$2:AV656,AV656)-1)</f>
        <v/>
      </c>
      <c r="AV656" s="262">
        <f t="shared" si="52"/>
        <v>0</v>
      </c>
    </row>
    <row r="657" spans="26:48" ht="15" customHeight="1" x14ac:dyDescent="0.2">
      <c r="Z657" s="240" t="str">
        <f>Shares!A657</f>
        <v/>
      </c>
      <c r="AA657" s="240" t="str">
        <f>Shares!B657</f>
        <v/>
      </c>
      <c r="AB657" s="240" t="str">
        <f>Shares!C657</f>
        <v/>
      </c>
      <c r="AC657" s="240" t="str">
        <f>Shares!D657</f>
        <v/>
      </c>
      <c r="AD657" s="240">
        <f>IF($Z657="",0,Shares!E657)</f>
        <v>0</v>
      </c>
      <c r="AE657" s="262">
        <f>IF($Z657="",0,Shares!K657*Shares!J657)</f>
        <v>0</v>
      </c>
      <c r="AF657" s="263">
        <f t="shared" si="51"/>
        <v>0</v>
      </c>
      <c r="AG657" s="262">
        <f>IF($Z657="",0,Shares!M657)</f>
        <v>0</v>
      </c>
      <c r="AH657" s="263">
        <f>IF($Z657="",0,Shares!N657)</f>
        <v>0</v>
      </c>
      <c r="AI657" s="240" t="str">
        <f>IF($Z657="","",RANK(AE657,$AE$2:$AE$1001)+COUNTIF($AE$2:AE657,AE657)-1)</f>
        <v/>
      </c>
      <c r="AJ657" s="240" t="str">
        <f>IF($AD657&lt;0,COUNT($AJ$1:AJ656)+1,"")</f>
        <v/>
      </c>
      <c r="AL657" s="240" t="str">
        <f>'All Ticker P&amp;L'!A657</f>
        <v/>
      </c>
      <c r="AM657" s="240" t="str">
        <f>'All Ticker P&amp;L'!B657</f>
        <v/>
      </c>
      <c r="AN657" s="240" t="str">
        <f>'All Ticker P&amp;L'!C657</f>
        <v/>
      </c>
      <c r="AO657" s="240" t="str">
        <f>'All Ticker P&amp;L'!D657</f>
        <v/>
      </c>
      <c r="AP657" s="240">
        <f>IF($AL657="",0,'All Ticker P&amp;L'!E657)</f>
        <v>0</v>
      </c>
      <c r="AQ657" s="262">
        <f>IF($AL657="",0,'All Ticker P&amp;L'!J657*'All Ticker P&amp;L'!I657)</f>
        <v>0</v>
      </c>
      <c r="AR657" s="262">
        <f>IF($AL657="",0,'All Ticker P&amp;L'!L657)</f>
        <v>0</v>
      </c>
      <c r="AS657" s="263">
        <f>IF($AL657="",0,'All Ticker P&amp;L'!M657)</f>
        <v>0</v>
      </c>
      <c r="AT657" s="240" t="str">
        <f>IF($AL657="","",RANK(AR657,$AR$2:$AR$1001)+COUNTIF($AR$2:AR657,AR657)-1)</f>
        <v/>
      </c>
      <c r="AU657" s="240" t="str">
        <f>IF($AL657="","",RANK(AV657,$AV$2:$AV$1001)+COUNTIF($AV$2:AV657,AV657)-1)</f>
        <v/>
      </c>
      <c r="AV657" s="262">
        <f t="shared" si="52"/>
        <v>0</v>
      </c>
    </row>
    <row r="658" spans="26:48" ht="15" customHeight="1" x14ac:dyDescent="0.2">
      <c r="Z658" s="240" t="str">
        <f>Shares!A658</f>
        <v/>
      </c>
      <c r="AA658" s="240" t="str">
        <f>Shares!B658</f>
        <v/>
      </c>
      <c r="AB658" s="240" t="str">
        <f>Shares!C658</f>
        <v/>
      </c>
      <c r="AC658" s="240" t="str">
        <f>Shares!D658</f>
        <v/>
      </c>
      <c r="AD658" s="240">
        <f>IF($Z658="",0,Shares!E658)</f>
        <v>0</v>
      </c>
      <c r="AE658" s="262">
        <f>IF($Z658="",0,Shares!K658*Shares!J658)</f>
        <v>0</v>
      </c>
      <c r="AF658" s="263">
        <f t="shared" si="51"/>
        <v>0</v>
      </c>
      <c r="AG658" s="262">
        <f>IF($Z658="",0,Shares!M658)</f>
        <v>0</v>
      </c>
      <c r="AH658" s="263">
        <f>IF($Z658="",0,Shares!N658)</f>
        <v>0</v>
      </c>
      <c r="AI658" s="240" t="str">
        <f>IF($Z658="","",RANK(AE658,$AE$2:$AE$1001)+COUNTIF($AE$2:AE658,AE658)-1)</f>
        <v/>
      </c>
      <c r="AJ658" s="240" t="str">
        <f>IF($AD658&lt;0,COUNT($AJ$1:AJ657)+1,"")</f>
        <v/>
      </c>
      <c r="AL658" s="240" t="str">
        <f>'All Ticker P&amp;L'!A658</f>
        <v/>
      </c>
      <c r="AM658" s="240" t="str">
        <f>'All Ticker P&amp;L'!B658</f>
        <v/>
      </c>
      <c r="AN658" s="240" t="str">
        <f>'All Ticker P&amp;L'!C658</f>
        <v/>
      </c>
      <c r="AO658" s="240" t="str">
        <f>'All Ticker P&amp;L'!D658</f>
        <v/>
      </c>
      <c r="AP658" s="240">
        <f>IF($AL658="",0,'All Ticker P&amp;L'!E658)</f>
        <v>0</v>
      </c>
      <c r="AQ658" s="262">
        <f>IF($AL658="",0,'All Ticker P&amp;L'!J658*'All Ticker P&amp;L'!I658)</f>
        <v>0</v>
      </c>
      <c r="AR658" s="262">
        <f>IF($AL658="",0,'All Ticker P&amp;L'!L658)</f>
        <v>0</v>
      </c>
      <c r="AS658" s="263">
        <f>IF($AL658="",0,'All Ticker P&amp;L'!M658)</f>
        <v>0</v>
      </c>
      <c r="AT658" s="240" t="str">
        <f>IF($AL658="","",RANK(AR658,$AR$2:$AR$1001)+COUNTIF($AR$2:AR658,AR658)-1)</f>
        <v/>
      </c>
      <c r="AU658" s="240" t="str">
        <f>IF($AL658="","",RANK(AV658,$AV$2:$AV$1001)+COUNTIF($AV$2:AV658,AV658)-1)</f>
        <v/>
      </c>
      <c r="AV658" s="262">
        <f t="shared" si="52"/>
        <v>0</v>
      </c>
    </row>
    <row r="659" spans="26:48" ht="15" customHeight="1" x14ac:dyDescent="0.2">
      <c r="Z659" s="240" t="str">
        <f>Shares!A659</f>
        <v/>
      </c>
      <c r="AA659" s="240" t="str">
        <f>Shares!B659</f>
        <v/>
      </c>
      <c r="AB659" s="240" t="str">
        <f>Shares!C659</f>
        <v/>
      </c>
      <c r="AC659" s="240" t="str">
        <f>Shares!D659</f>
        <v/>
      </c>
      <c r="AD659" s="240">
        <f>IF($Z659="",0,Shares!E659)</f>
        <v>0</v>
      </c>
      <c r="AE659" s="262">
        <f>IF($Z659="",0,Shares!K659*Shares!J659)</f>
        <v>0</v>
      </c>
      <c r="AF659" s="263">
        <f t="shared" si="51"/>
        <v>0</v>
      </c>
      <c r="AG659" s="262">
        <f>IF($Z659="",0,Shares!M659)</f>
        <v>0</v>
      </c>
      <c r="AH659" s="263">
        <f>IF($Z659="",0,Shares!N659)</f>
        <v>0</v>
      </c>
      <c r="AI659" s="240" t="str">
        <f>IF($Z659="","",RANK(AE659,$AE$2:$AE$1001)+COUNTIF($AE$2:AE659,AE659)-1)</f>
        <v/>
      </c>
      <c r="AJ659" s="240" t="str">
        <f>IF($AD659&lt;0,COUNT($AJ$1:AJ658)+1,"")</f>
        <v/>
      </c>
      <c r="AL659" s="240" t="str">
        <f>'All Ticker P&amp;L'!A659</f>
        <v/>
      </c>
      <c r="AM659" s="240" t="str">
        <f>'All Ticker P&amp;L'!B659</f>
        <v/>
      </c>
      <c r="AN659" s="240" t="str">
        <f>'All Ticker P&amp;L'!C659</f>
        <v/>
      </c>
      <c r="AO659" s="240" t="str">
        <f>'All Ticker P&amp;L'!D659</f>
        <v/>
      </c>
      <c r="AP659" s="240">
        <f>IF($AL659="",0,'All Ticker P&amp;L'!E659)</f>
        <v>0</v>
      </c>
      <c r="AQ659" s="262">
        <f>IF($AL659="",0,'All Ticker P&amp;L'!J659*'All Ticker P&amp;L'!I659)</f>
        <v>0</v>
      </c>
      <c r="AR659" s="262">
        <f>IF($AL659="",0,'All Ticker P&amp;L'!L659)</f>
        <v>0</v>
      </c>
      <c r="AS659" s="263">
        <f>IF($AL659="",0,'All Ticker P&amp;L'!M659)</f>
        <v>0</v>
      </c>
      <c r="AT659" s="240" t="str">
        <f>IF($AL659="","",RANK(AR659,$AR$2:$AR$1001)+COUNTIF($AR$2:AR659,AR659)-1)</f>
        <v/>
      </c>
      <c r="AU659" s="240" t="str">
        <f>IF($AL659="","",RANK(AV659,$AV$2:$AV$1001)+COUNTIF($AV$2:AV659,AV659)-1)</f>
        <v/>
      </c>
      <c r="AV659" s="262">
        <f t="shared" si="52"/>
        <v>0</v>
      </c>
    </row>
    <row r="660" spans="26:48" ht="15" customHeight="1" x14ac:dyDescent="0.2">
      <c r="Z660" s="240" t="str">
        <f>Shares!A660</f>
        <v/>
      </c>
      <c r="AA660" s="240" t="str">
        <f>Shares!B660</f>
        <v/>
      </c>
      <c r="AB660" s="240" t="str">
        <f>Shares!C660</f>
        <v/>
      </c>
      <c r="AC660" s="240" t="str">
        <f>Shares!D660</f>
        <v/>
      </c>
      <c r="AD660" s="240">
        <f>IF($Z660="",0,Shares!E660)</f>
        <v>0</v>
      </c>
      <c r="AE660" s="262">
        <f>IF($Z660="",0,Shares!K660*Shares!J660)</f>
        <v>0</v>
      </c>
      <c r="AF660" s="263">
        <f t="shared" si="51"/>
        <v>0</v>
      </c>
      <c r="AG660" s="262">
        <f>IF($Z660="",0,Shares!M660)</f>
        <v>0</v>
      </c>
      <c r="AH660" s="263">
        <f>IF($Z660="",0,Shares!N660)</f>
        <v>0</v>
      </c>
      <c r="AI660" s="240" t="str">
        <f>IF($Z660="","",RANK(AE660,$AE$2:$AE$1001)+COUNTIF($AE$2:AE660,AE660)-1)</f>
        <v/>
      </c>
      <c r="AJ660" s="240" t="str">
        <f>IF($AD660&lt;0,COUNT($AJ$1:AJ659)+1,"")</f>
        <v/>
      </c>
      <c r="AL660" s="240" t="str">
        <f>'All Ticker P&amp;L'!A660</f>
        <v/>
      </c>
      <c r="AM660" s="240" t="str">
        <f>'All Ticker P&amp;L'!B660</f>
        <v/>
      </c>
      <c r="AN660" s="240" t="str">
        <f>'All Ticker P&amp;L'!C660</f>
        <v/>
      </c>
      <c r="AO660" s="240" t="str">
        <f>'All Ticker P&amp;L'!D660</f>
        <v/>
      </c>
      <c r="AP660" s="240">
        <f>IF($AL660="",0,'All Ticker P&amp;L'!E660)</f>
        <v>0</v>
      </c>
      <c r="AQ660" s="262">
        <f>IF($AL660="",0,'All Ticker P&amp;L'!J660*'All Ticker P&amp;L'!I660)</f>
        <v>0</v>
      </c>
      <c r="AR660" s="262">
        <f>IF($AL660="",0,'All Ticker P&amp;L'!L660)</f>
        <v>0</v>
      </c>
      <c r="AS660" s="263">
        <f>IF($AL660="",0,'All Ticker P&amp;L'!M660)</f>
        <v>0</v>
      </c>
      <c r="AT660" s="240" t="str">
        <f>IF($AL660="","",RANK(AR660,$AR$2:$AR$1001)+COUNTIF($AR$2:AR660,AR660)-1)</f>
        <v/>
      </c>
      <c r="AU660" s="240" t="str">
        <f>IF($AL660="","",RANK(AV660,$AV$2:$AV$1001)+COUNTIF($AV$2:AV660,AV660)-1)</f>
        <v/>
      </c>
      <c r="AV660" s="262">
        <f t="shared" si="52"/>
        <v>0</v>
      </c>
    </row>
    <row r="661" spans="26:48" ht="15" customHeight="1" x14ac:dyDescent="0.2">
      <c r="Z661" s="240" t="str">
        <f>Shares!A661</f>
        <v/>
      </c>
      <c r="AA661" s="240" t="str">
        <f>Shares!B661</f>
        <v/>
      </c>
      <c r="AB661" s="240" t="str">
        <f>Shares!C661</f>
        <v/>
      </c>
      <c r="AC661" s="240" t="str">
        <f>Shares!D661</f>
        <v/>
      </c>
      <c r="AD661" s="240">
        <f>IF($Z661="",0,Shares!E661)</f>
        <v>0</v>
      </c>
      <c r="AE661" s="262">
        <f>IF($Z661="",0,Shares!K661*Shares!J661)</f>
        <v>0</v>
      </c>
      <c r="AF661" s="263">
        <f t="shared" si="51"/>
        <v>0</v>
      </c>
      <c r="AG661" s="262">
        <f>IF($Z661="",0,Shares!M661)</f>
        <v>0</v>
      </c>
      <c r="AH661" s="263">
        <f>IF($Z661="",0,Shares!N661)</f>
        <v>0</v>
      </c>
      <c r="AI661" s="240" t="str">
        <f>IF($Z661="","",RANK(AE661,$AE$2:$AE$1001)+COUNTIF($AE$2:AE661,AE661)-1)</f>
        <v/>
      </c>
      <c r="AJ661" s="240" t="str">
        <f>IF($AD661&lt;0,COUNT($AJ$1:AJ660)+1,"")</f>
        <v/>
      </c>
      <c r="AL661" s="240" t="str">
        <f>'All Ticker P&amp;L'!A661</f>
        <v/>
      </c>
      <c r="AM661" s="240" t="str">
        <f>'All Ticker P&amp;L'!B661</f>
        <v/>
      </c>
      <c r="AN661" s="240" t="str">
        <f>'All Ticker P&amp;L'!C661</f>
        <v/>
      </c>
      <c r="AO661" s="240" t="str">
        <f>'All Ticker P&amp;L'!D661</f>
        <v/>
      </c>
      <c r="AP661" s="240">
        <f>IF($AL661="",0,'All Ticker P&amp;L'!E661)</f>
        <v>0</v>
      </c>
      <c r="AQ661" s="262">
        <f>IF($AL661="",0,'All Ticker P&amp;L'!J661*'All Ticker P&amp;L'!I661)</f>
        <v>0</v>
      </c>
      <c r="AR661" s="262">
        <f>IF($AL661="",0,'All Ticker P&amp;L'!L661)</f>
        <v>0</v>
      </c>
      <c r="AS661" s="263">
        <f>IF($AL661="",0,'All Ticker P&amp;L'!M661)</f>
        <v>0</v>
      </c>
      <c r="AT661" s="240" t="str">
        <f>IF($AL661="","",RANK(AR661,$AR$2:$AR$1001)+COUNTIF($AR$2:AR661,AR661)-1)</f>
        <v/>
      </c>
      <c r="AU661" s="240" t="str">
        <f>IF($AL661="","",RANK(AV661,$AV$2:$AV$1001)+COUNTIF($AV$2:AV661,AV661)-1)</f>
        <v/>
      </c>
      <c r="AV661" s="262">
        <f t="shared" si="52"/>
        <v>0</v>
      </c>
    </row>
    <row r="662" spans="26:48" ht="15" customHeight="1" x14ac:dyDescent="0.2">
      <c r="Z662" s="240" t="str">
        <f>Shares!A662</f>
        <v/>
      </c>
      <c r="AA662" s="240" t="str">
        <f>Shares!B662</f>
        <v/>
      </c>
      <c r="AB662" s="240" t="str">
        <f>Shares!C662</f>
        <v/>
      </c>
      <c r="AC662" s="240" t="str">
        <f>Shares!D662</f>
        <v/>
      </c>
      <c r="AD662" s="240">
        <f>IF($Z662="",0,Shares!E662)</f>
        <v>0</v>
      </c>
      <c r="AE662" s="262">
        <f>IF($Z662="",0,Shares!K662*Shares!J662)</f>
        <v>0</v>
      </c>
      <c r="AF662" s="263">
        <f t="shared" si="51"/>
        <v>0</v>
      </c>
      <c r="AG662" s="262">
        <f>IF($Z662="",0,Shares!M662)</f>
        <v>0</v>
      </c>
      <c r="AH662" s="263">
        <f>IF($Z662="",0,Shares!N662)</f>
        <v>0</v>
      </c>
      <c r="AI662" s="240" t="str">
        <f>IF($Z662="","",RANK(AE662,$AE$2:$AE$1001)+COUNTIF($AE$2:AE662,AE662)-1)</f>
        <v/>
      </c>
      <c r="AJ662" s="240" t="str">
        <f>IF($AD662&lt;0,COUNT($AJ$1:AJ661)+1,"")</f>
        <v/>
      </c>
      <c r="AL662" s="240" t="str">
        <f>'All Ticker P&amp;L'!A662</f>
        <v/>
      </c>
      <c r="AM662" s="240" t="str">
        <f>'All Ticker P&amp;L'!B662</f>
        <v/>
      </c>
      <c r="AN662" s="240" t="str">
        <f>'All Ticker P&amp;L'!C662</f>
        <v/>
      </c>
      <c r="AO662" s="240" t="str">
        <f>'All Ticker P&amp;L'!D662</f>
        <v/>
      </c>
      <c r="AP662" s="240">
        <f>IF($AL662="",0,'All Ticker P&amp;L'!E662)</f>
        <v>0</v>
      </c>
      <c r="AQ662" s="262">
        <f>IF($AL662="",0,'All Ticker P&amp;L'!J662*'All Ticker P&amp;L'!I662)</f>
        <v>0</v>
      </c>
      <c r="AR662" s="262">
        <f>IF($AL662="",0,'All Ticker P&amp;L'!L662)</f>
        <v>0</v>
      </c>
      <c r="AS662" s="263">
        <f>IF($AL662="",0,'All Ticker P&amp;L'!M662)</f>
        <v>0</v>
      </c>
      <c r="AT662" s="240" t="str">
        <f>IF($AL662="","",RANK(AR662,$AR$2:$AR$1001)+COUNTIF($AR$2:AR662,AR662)-1)</f>
        <v/>
      </c>
      <c r="AU662" s="240" t="str">
        <f>IF($AL662="","",RANK(AV662,$AV$2:$AV$1001)+COUNTIF($AV$2:AV662,AV662)-1)</f>
        <v/>
      </c>
      <c r="AV662" s="262">
        <f t="shared" si="52"/>
        <v>0</v>
      </c>
    </row>
    <row r="663" spans="26:48" ht="15" customHeight="1" x14ac:dyDescent="0.2">
      <c r="Z663" s="240" t="str">
        <f>Shares!A663</f>
        <v/>
      </c>
      <c r="AA663" s="240" t="str">
        <f>Shares!B663</f>
        <v/>
      </c>
      <c r="AB663" s="240" t="str">
        <f>Shares!C663</f>
        <v/>
      </c>
      <c r="AC663" s="240" t="str">
        <f>Shares!D663</f>
        <v/>
      </c>
      <c r="AD663" s="240">
        <f>IF($Z663="",0,Shares!E663)</f>
        <v>0</v>
      </c>
      <c r="AE663" s="262">
        <f>IF($Z663="",0,Shares!K663*Shares!J663)</f>
        <v>0</v>
      </c>
      <c r="AF663" s="263">
        <f t="shared" si="51"/>
        <v>0</v>
      </c>
      <c r="AG663" s="262">
        <f>IF($Z663="",0,Shares!M663)</f>
        <v>0</v>
      </c>
      <c r="AH663" s="263">
        <f>IF($Z663="",0,Shares!N663)</f>
        <v>0</v>
      </c>
      <c r="AI663" s="240" t="str">
        <f>IF($Z663="","",RANK(AE663,$AE$2:$AE$1001)+COUNTIF($AE$2:AE663,AE663)-1)</f>
        <v/>
      </c>
      <c r="AJ663" s="240" t="str">
        <f>IF($AD663&lt;0,COUNT($AJ$1:AJ662)+1,"")</f>
        <v/>
      </c>
      <c r="AL663" s="240" t="str">
        <f>'All Ticker P&amp;L'!A663</f>
        <v/>
      </c>
      <c r="AM663" s="240" t="str">
        <f>'All Ticker P&amp;L'!B663</f>
        <v/>
      </c>
      <c r="AN663" s="240" t="str">
        <f>'All Ticker P&amp;L'!C663</f>
        <v/>
      </c>
      <c r="AO663" s="240" t="str">
        <f>'All Ticker P&amp;L'!D663</f>
        <v/>
      </c>
      <c r="AP663" s="240">
        <f>IF($AL663="",0,'All Ticker P&amp;L'!E663)</f>
        <v>0</v>
      </c>
      <c r="AQ663" s="262">
        <f>IF($AL663="",0,'All Ticker P&amp;L'!J663*'All Ticker P&amp;L'!I663)</f>
        <v>0</v>
      </c>
      <c r="AR663" s="262">
        <f>IF($AL663="",0,'All Ticker P&amp;L'!L663)</f>
        <v>0</v>
      </c>
      <c r="AS663" s="263">
        <f>IF($AL663="",0,'All Ticker P&amp;L'!M663)</f>
        <v>0</v>
      </c>
      <c r="AT663" s="240" t="str">
        <f>IF($AL663="","",RANK(AR663,$AR$2:$AR$1001)+COUNTIF($AR$2:AR663,AR663)-1)</f>
        <v/>
      </c>
      <c r="AU663" s="240" t="str">
        <f>IF($AL663="","",RANK(AV663,$AV$2:$AV$1001)+COUNTIF($AV$2:AV663,AV663)-1)</f>
        <v/>
      </c>
      <c r="AV663" s="262">
        <f t="shared" si="52"/>
        <v>0</v>
      </c>
    </row>
    <row r="664" spans="26:48" ht="15" customHeight="1" x14ac:dyDescent="0.2">
      <c r="Z664" s="240" t="str">
        <f>Shares!A664</f>
        <v/>
      </c>
      <c r="AA664" s="240" t="str">
        <f>Shares!B664</f>
        <v/>
      </c>
      <c r="AB664" s="240" t="str">
        <f>Shares!C664</f>
        <v/>
      </c>
      <c r="AC664" s="240" t="str">
        <f>Shares!D664</f>
        <v/>
      </c>
      <c r="AD664" s="240">
        <f>IF($Z664="",0,Shares!E664)</f>
        <v>0</v>
      </c>
      <c r="AE664" s="262">
        <f>IF($Z664="",0,Shares!K664*Shares!J664)</f>
        <v>0</v>
      </c>
      <c r="AF664" s="263">
        <f t="shared" si="51"/>
        <v>0</v>
      </c>
      <c r="AG664" s="262">
        <f>IF($Z664="",0,Shares!M664)</f>
        <v>0</v>
      </c>
      <c r="AH664" s="263">
        <f>IF($Z664="",0,Shares!N664)</f>
        <v>0</v>
      </c>
      <c r="AI664" s="240" t="str">
        <f>IF($Z664="","",RANK(AE664,$AE$2:$AE$1001)+COUNTIF($AE$2:AE664,AE664)-1)</f>
        <v/>
      </c>
      <c r="AJ664" s="240" t="str">
        <f>IF($AD664&lt;0,COUNT($AJ$1:AJ663)+1,"")</f>
        <v/>
      </c>
      <c r="AL664" s="240" t="str">
        <f>'All Ticker P&amp;L'!A664</f>
        <v/>
      </c>
      <c r="AM664" s="240" t="str">
        <f>'All Ticker P&amp;L'!B664</f>
        <v/>
      </c>
      <c r="AN664" s="240" t="str">
        <f>'All Ticker P&amp;L'!C664</f>
        <v/>
      </c>
      <c r="AO664" s="240" t="str">
        <f>'All Ticker P&amp;L'!D664</f>
        <v/>
      </c>
      <c r="AP664" s="240">
        <f>IF($AL664="",0,'All Ticker P&amp;L'!E664)</f>
        <v>0</v>
      </c>
      <c r="AQ664" s="262">
        <f>IF($AL664="",0,'All Ticker P&amp;L'!J664*'All Ticker P&amp;L'!I664)</f>
        <v>0</v>
      </c>
      <c r="AR664" s="262">
        <f>IF($AL664="",0,'All Ticker P&amp;L'!L664)</f>
        <v>0</v>
      </c>
      <c r="AS664" s="263">
        <f>IF($AL664="",0,'All Ticker P&amp;L'!M664)</f>
        <v>0</v>
      </c>
      <c r="AT664" s="240" t="str">
        <f>IF($AL664="","",RANK(AR664,$AR$2:$AR$1001)+COUNTIF($AR$2:AR664,AR664)-1)</f>
        <v/>
      </c>
      <c r="AU664" s="240" t="str">
        <f>IF($AL664="","",RANK(AV664,$AV$2:$AV$1001)+COUNTIF($AV$2:AV664,AV664)-1)</f>
        <v/>
      </c>
      <c r="AV664" s="262">
        <f t="shared" si="52"/>
        <v>0</v>
      </c>
    </row>
    <row r="665" spans="26:48" ht="15" customHeight="1" x14ac:dyDescent="0.2">
      <c r="Z665" s="240" t="str">
        <f>Shares!A665</f>
        <v/>
      </c>
      <c r="AA665" s="240" t="str">
        <f>Shares!B665</f>
        <v/>
      </c>
      <c r="AB665" s="240" t="str">
        <f>Shares!C665</f>
        <v/>
      </c>
      <c r="AC665" s="240" t="str">
        <f>Shares!D665</f>
        <v/>
      </c>
      <c r="AD665" s="240">
        <f>IF($Z665="",0,Shares!E665)</f>
        <v>0</v>
      </c>
      <c r="AE665" s="262">
        <f>IF($Z665="",0,Shares!K665*Shares!J665)</f>
        <v>0</v>
      </c>
      <c r="AF665" s="263">
        <f t="shared" si="51"/>
        <v>0</v>
      </c>
      <c r="AG665" s="262">
        <f>IF($Z665="",0,Shares!M665)</f>
        <v>0</v>
      </c>
      <c r="AH665" s="263">
        <f>IF($Z665="",0,Shares!N665)</f>
        <v>0</v>
      </c>
      <c r="AI665" s="240" t="str">
        <f>IF($Z665="","",RANK(AE665,$AE$2:$AE$1001)+COUNTIF($AE$2:AE665,AE665)-1)</f>
        <v/>
      </c>
      <c r="AJ665" s="240" t="str">
        <f>IF($AD665&lt;0,COUNT($AJ$1:AJ664)+1,"")</f>
        <v/>
      </c>
      <c r="AL665" s="240" t="str">
        <f>'All Ticker P&amp;L'!A665</f>
        <v/>
      </c>
      <c r="AM665" s="240" t="str">
        <f>'All Ticker P&amp;L'!B665</f>
        <v/>
      </c>
      <c r="AN665" s="240" t="str">
        <f>'All Ticker P&amp;L'!C665</f>
        <v/>
      </c>
      <c r="AO665" s="240" t="str">
        <f>'All Ticker P&amp;L'!D665</f>
        <v/>
      </c>
      <c r="AP665" s="240">
        <f>IF($AL665="",0,'All Ticker P&amp;L'!E665)</f>
        <v>0</v>
      </c>
      <c r="AQ665" s="262">
        <f>IF($AL665="",0,'All Ticker P&amp;L'!J665*'All Ticker P&amp;L'!I665)</f>
        <v>0</v>
      </c>
      <c r="AR665" s="262">
        <f>IF($AL665="",0,'All Ticker P&amp;L'!L665)</f>
        <v>0</v>
      </c>
      <c r="AS665" s="263">
        <f>IF($AL665="",0,'All Ticker P&amp;L'!M665)</f>
        <v>0</v>
      </c>
      <c r="AT665" s="240" t="str">
        <f>IF($AL665="","",RANK(AR665,$AR$2:$AR$1001)+COUNTIF($AR$2:AR665,AR665)-1)</f>
        <v/>
      </c>
      <c r="AU665" s="240" t="str">
        <f>IF($AL665="","",RANK(AV665,$AV$2:$AV$1001)+COUNTIF($AV$2:AV665,AV665)-1)</f>
        <v/>
      </c>
      <c r="AV665" s="262">
        <f t="shared" si="52"/>
        <v>0</v>
      </c>
    </row>
    <row r="666" spans="26:48" ht="15" customHeight="1" x14ac:dyDescent="0.2">
      <c r="Z666" s="240" t="str">
        <f>Shares!A666</f>
        <v/>
      </c>
      <c r="AA666" s="240" t="str">
        <f>Shares!B666</f>
        <v/>
      </c>
      <c r="AB666" s="240" t="str">
        <f>Shares!C666</f>
        <v/>
      </c>
      <c r="AC666" s="240" t="str">
        <f>Shares!D666</f>
        <v/>
      </c>
      <c r="AD666" s="240">
        <f>IF($Z666="",0,Shares!E666)</f>
        <v>0</v>
      </c>
      <c r="AE666" s="262">
        <f>IF($Z666="",0,Shares!K666*Shares!J666)</f>
        <v>0</v>
      </c>
      <c r="AF666" s="263">
        <f t="shared" si="51"/>
        <v>0</v>
      </c>
      <c r="AG666" s="262">
        <f>IF($Z666="",0,Shares!M666)</f>
        <v>0</v>
      </c>
      <c r="AH666" s="263">
        <f>IF($Z666="",0,Shares!N666)</f>
        <v>0</v>
      </c>
      <c r="AI666" s="240" t="str">
        <f>IF($Z666="","",RANK(AE666,$AE$2:$AE$1001)+COUNTIF($AE$2:AE666,AE666)-1)</f>
        <v/>
      </c>
      <c r="AJ666" s="240" t="str">
        <f>IF($AD666&lt;0,COUNT($AJ$1:AJ665)+1,"")</f>
        <v/>
      </c>
      <c r="AL666" s="240" t="str">
        <f>'All Ticker P&amp;L'!A666</f>
        <v/>
      </c>
      <c r="AM666" s="240" t="str">
        <f>'All Ticker P&amp;L'!B666</f>
        <v/>
      </c>
      <c r="AN666" s="240" t="str">
        <f>'All Ticker P&amp;L'!C666</f>
        <v/>
      </c>
      <c r="AO666" s="240" t="str">
        <f>'All Ticker P&amp;L'!D666</f>
        <v/>
      </c>
      <c r="AP666" s="240">
        <f>IF($AL666="",0,'All Ticker P&amp;L'!E666)</f>
        <v>0</v>
      </c>
      <c r="AQ666" s="262">
        <f>IF($AL666="",0,'All Ticker P&amp;L'!J666*'All Ticker P&amp;L'!I666)</f>
        <v>0</v>
      </c>
      <c r="AR666" s="262">
        <f>IF($AL666="",0,'All Ticker P&amp;L'!L666)</f>
        <v>0</v>
      </c>
      <c r="AS666" s="263">
        <f>IF($AL666="",0,'All Ticker P&amp;L'!M666)</f>
        <v>0</v>
      </c>
      <c r="AT666" s="240" t="str">
        <f>IF($AL666="","",RANK(AR666,$AR$2:$AR$1001)+COUNTIF($AR$2:AR666,AR666)-1)</f>
        <v/>
      </c>
      <c r="AU666" s="240" t="str">
        <f>IF($AL666="","",RANK(AV666,$AV$2:$AV$1001)+COUNTIF($AV$2:AV666,AV666)-1)</f>
        <v/>
      </c>
      <c r="AV666" s="262">
        <f t="shared" si="52"/>
        <v>0</v>
      </c>
    </row>
    <row r="667" spans="26:48" ht="15" customHeight="1" x14ac:dyDescent="0.2">
      <c r="Z667" s="240" t="str">
        <f>Shares!A667</f>
        <v/>
      </c>
      <c r="AA667" s="240" t="str">
        <f>Shares!B667</f>
        <v/>
      </c>
      <c r="AB667" s="240" t="str">
        <f>Shares!C667</f>
        <v/>
      </c>
      <c r="AC667" s="240" t="str">
        <f>Shares!D667</f>
        <v/>
      </c>
      <c r="AD667" s="240">
        <f>IF($Z667="",0,Shares!E667)</f>
        <v>0</v>
      </c>
      <c r="AE667" s="262">
        <f>IF($Z667="",0,Shares!K667*Shares!J667)</f>
        <v>0</v>
      </c>
      <c r="AF667" s="263">
        <f t="shared" si="51"/>
        <v>0</v>
      </c>
      <c r="AG667" s="262">
        <f>IF($Z667="",0,Shares!M667)</f>
        <v>0</v>
      </c>
      <c r="AH667" s="263">
        <f>IF($Z667="",0,Shares!N667)</f>
        <v>0</v>
      </c>
      <c r="AI667" s="240" t="str">
        <f>IF($Z667="","",RANK(AE667,$AE$2:$AE$1001)+COUNTIF($AE$2:AE667,AE667)-1)</f>
        <v/>
      </c>
      <c r="AJ667" s="240" t="str">
        <f>IF($AD667&lt;0,COUNT($AJ$1:AJ666)+1,"")</f>
        <v/>
      </c>
      <c r="AL667" s="240" t="str">
        <f>'All Ticker P&amp;L'!A667</f>
        <v/>
      </c>
      <c r="AM667" s="240" t="str">
        <f>'All Ticker P&amp;L'!B667</f>
        <v/>
      </c>
      <c r="AN667" s="240" t="str">
        <f>'All Ticker P&amp;L'!C667</f>
        <v/>
      </c>
      <c r="AO667" s="240" t="str">
        <f>'All Ticker P&amp;L'!D667</f>
        <v/>
      </c>
      <c r="AP667" s="240">
        <f>IF($AL667="",0,'All Ticker P&amp;L'!E667)</f>
        <v>0</v>
      </c>
      <c r="AQ667" s="262">
        <f>IF($AL667="",0,'All Ticker P&amp;L'!J667*'All Ticker P&amp;L'!I667)</f>
        <v>0</v>
      </c>
      <c r="AR667" s="262">
        <f>IF($AL667="",0,'All Ticker P&amp;L'!L667)</f>
        <v>0</v>
      </c>
      <c r="AS667" s="263">
        <f>IF($AL667="",0,'All Ticker P&amp;L'!M667)</f>
        <v>0</v>
      </c>
      <c r="AT667" s="240" t="str">
        <f>IF($AL667="","",RANK(AR667,$AR$2:$AR$1001)+COUNTIF($AR$2:AR667,AR667)-1)</f>
        <v/>
      </c>
      <c r="AU667" s="240" t="str">
        <f>IF($AL667="","",RANK(AV667,$AV$2:$AV$1001)+COUNTIF($AV$2:AV667,AV667)-1)</f>
        <v/>
      </c>
      <c r="AV667" s="262">
        <f t="shared" si="52"/>
        <v>0</v>
      </c>
    </row>
    <row r="668" spans="26:48" ht="15" customHeight="1" x14ac:dyDescent="0.2">
      <c r="Z668" s="240" t="str">
        <f>Shares!A668</f>
        <v/>
      </c>
      <c r="AA668" s="240" t="str">
        <f>Shares!B668</f>
        <v/>
      </c>
      <c r="AB668" s="240" t="str">
        <f>Shares!C668</f>
        <v/>
      </c>
      <c r="AC668" s="240" t="str">
        <f>Shares!D668</f>
        <v/>
      </c>
      <c r="AD668" s="240">
        <f>IF($Z668="",0,Shares!E668)</f>
        <v>0</v>
      </c>
      <c r="AE668" s="262">
        <f>IF($Z668="",0,Shares!K668*Shares!J668)</f>
        <v>0</v>
      </c>
      <c r="AF668" s="263">
        <f t="shared" si="51"/>
        <v>0</v>
      </c>
      <c r="AG668" s="262">
        <f>IF($Z668="",0,Shares!M668)</f>
        <v>0</v>
      </c>
      <c r="AH668" s="263">
        <f>IF($Z668="",0,Shares!N668)</f>
        <v>0</v>
      </c>
      <c r="AI668" s="240" t="str">
        <f>IF($Z668="","",RANK(AE668,$AE$2:$AE$1001)+COUNTIF($AE$2:AE668,AE668)-1)</f>
        <v/>
      </c>
      <c r="AJ668" s="240" t="str">
        <f>IF($AD668&lt;0,COUNT($AJ$1:AJ667)+1,"")</f>
        <v/>
      </c>
      <c r="AL668" s="240" t="str">
        <f>'All Ticker P&amp;L'!A668</f>
        <v/>
      </c>
      <c r="AM668" s="240" t="str">
        <f>'All Ticker P&amp;L'!B668</f>
        <v/>
      </c>
      <c r="AN668" s="240" t="str">
        <f>'All Ticker P&amp;L'!C668</f>
        <v/>
      </c>
      <c r="AO668" s="240" t="str">
        <f>'All Ticker P&amp;L'!D668</f>
        <v/>
      </c>
      <c r="AP668" s="240">
        <f>IF($AL668="",0,'All Ticker P&amp;L'!E668)</f>
        <v>0</v>
      </c>
      <c r="AQ668" s="262">
        <f>IF($AL668="",0,'All Ticker P&amp;L'!J668*'All Ticker P&amp;L'!I668)</f>
        <v>0</v>
      </c>
      <c r="AR668" s="262">
        <f>IF($AL668="",0,'All Ticker P&amp;L'!L668)</f>
        <v>0</v>
      </c>
      <c r="AS668" s="263">
        <f>IF($AL668="",0,'All Ticker P&amp;L'!M668)</f>
        <v>0</v>
      </c>
      <c r="AT668" s="240" t="str">
        <f>IF($AL668="","",RANK(AR668,$AR$2:$AR$1001)+COUNTIF($AR$2:AR668,AR668)-1)</f>
        <v/>
      </c>
      <c r="AU668" s="240" t="str">
        <f>IF($AL668="","",RANK(AV668,$AV$2:$AV$1001)+COUNTIF($AV$2:AV668,AV668)-1)</f>
        <v/>
      </c>
      <c r="AV668" s="262">
        <f t="shared" si="52"/>
        <v>0</v>
      </c>
    </row>
    <row r="669" spans="26:48" ht="15" customHeight="1" x14ac:dyDescent="0.2">
      <c r="Z669" s="240" t="str">
        <f>Shares!A669</f>
        <v/>
      </c>
      <c r="AA669" s="240" t="str">
        <f>Shares!B669</f>
        <v/>
      </c>
      <c r="AB669" s="240" t="str">
        <f>Shares!C669</f>
        <v/>
      </c>
      <c r="AC669" s="240" t="str">
        <f>Shares!D669</f>
        <v/>
      </c>
      <c r="AD669" s="240">
        <f>IF($Z669="",0,Shares!E669)</f>
        <v>0</v>
      </c>
      <c r="AE669" s="262">
        <f>IF($Z669="",0,Shares!K669*Shares!J669)</f>
        <v>0</v>
      </c>
      <c r="AF669" s="263">
        <f t="shared" si="51"/>
        <v>0</v>
      </c>
      <c r="AG669" s="262">
        <f>IF($Z669="",0,Shares!M669)</f>
        <v>0</v>
      </c>
      <c r="AH669" s="263">
        <f>IF($Z669="",0,Shares!N669)</f>
        <v>0</v>
      </c>
      <c r="AI669" s="240" t="str">
        <f>IF($Z669="","",RANK(AE669,$AE$2:$AE$1001)+COUNTIF($AE$2:AE669,AE669)-1)</f>
        <v/>
      </c>
      <c r="AJ669" s="240" t="str">
        <f>IF($AD669&lt;0,COUNT($AJ$1:AJ668)+1,"")</f>
        <v/>
      </c>
      <c r="AL669" s="240" t="str">
        <f>'All Ticker P&amp;L'!A669</f>
        <v/>
      </c>
      <c r="AM669" s="240" t="str">
        <f>'All Ticker P&amp;L'!B669</f>
        <v/>
      </c>
      <c r="AN669" s="240" t="str">
        <f>'All Ticker P&amp;L'!C669</f>
        <v/>
      </c>
      <c r="AO669" s="240" t="str">
        <f>'All Ticker P&amp;L'!D669</f>
        <v/>
      </c>
      <c r="AP669" s="240">
        <f>IF($AL669="",0,'All Ticker P&amp;L'!E669)</f>
        <v>0</v>
      </c>
      <c r="AQ669" s="262">
        <f>IF($AL669="",0,'All Ticker P&amp;L'!J669*'All Ticker P&amp;L'!I669)</f>
        <v>0</v>
      </c>
      <c r="AR669" s="262">
        <f>IF($AL669="",0,'All Ticker P&amp;L'!L669)</f>
        <v>0</v>
      </c>
      <c r="AS669" s="263">
        <f>IF($AL669="",0,'All Ticker P&amp;L'!M669)</f>
        <v>0</v>
      </c>
      <c r="AT669" s="240" t="str">
        <f>IF($AL669="","",RANK(AR669,$AR$2:$AR$1001)+COUNTIF($AR$2:AR669,AR669)-1)</f>
        <v/>
      </c>
      <c r="AU669" s="240" t="str">
        <f>IF($AL669="","",RANK(AV669,$AV$2:$AV$1001)+COUNTIF($AV$2:AV669,AV669)-1)</f>
        <v/>
      </c>
      <c r="AV669" s="262">
        <f t="shared" si="52"/>
        <v>0</v>
      </c>
    </row>
    <row r="670" spans="26:48" ht="15" customHeight="1" x14ac:dyDescent="0.2">
      <c r="Z670" s="240" t="str">
        <f>Shares!A670</f>
        <v/>
      </c>
      <c r="AA670" s="240" t="str">
        <f>Shares!B670</f>
        <v/>
      </c>
      <c r="AB670" s="240" t="str">
        <f>Shares!C670</f>
        <v/>
      </c>
      <c r="AC670" s="240" t="str">
        <f>Shares!D670</f>
        <v/>
      </c>
      <c r="AD670" s="240">
        <f>IF($Z670="",0,Shares!E670)</f>
        <v>0</v>
      </c>
      <c r="AE670" s="262">
        <f>IF($Z670="",0,Shares!K670*Shares!J670)</f>
        <v>0</v>
      </c>
      <c r="AF670" s="263">
        <f t="shared" si="51"/>
        <v>0</v>
      </c>
      <c r="AG670" s="262">
        <f>IF($Z670="",0,Shares!M670)</f>
        <v>0</v>
      </c>
      <c r="AH670" s="263">
        <f>IF($Z670="",0,Shares!N670)</f>
        <v>0</v>
      </c>
      <c r="AI670" s="240" t="str">
        <f>IF($Z670="","",RANK(AE670,$AE$2:$AE$1001)+COUNTIF($AE$2:AE670,AE670)-1)</f>
        <v/>
      </c>
      <c r="AJ670" s="240" t="str">
        <f>IF($AD670&lt;0,COUNT($AJ$1:AJ669)+1,"")</f>
        <v/>
      </c>
      <c r="AL670" s="240" t="str">
        <f>'All Ticker P&amp;L'!A670</f>
        <v/>
      </c>
      <c r="AM670" s="240" t="str">
        <f>'All Ticker P&amp;L'!B670</f>
        <v/>
      </c>
      <c r="AN670" s="240" t="str">
        <f>'All Ticker P&amp;L'!C670</f>
        <v/>
      </c>
      <c r="AO670" s="240" t="str">
        <f>'All Ticker P&amp;L'!D670</f>
        <v/>
      </c>
      <c r="AP670" s="240">
        <f>IF($AL670="",0,'All Ticker P&amp;L'!E670)</f>
        <v>0</v>
      </c>
      <c r="AQ670" s="262">
        <f>IF($AL670="",0,'All Ticker P&amp;L'!J670*'All Ticker P&amp;L'!I670)</f>
        <v>0</v>
      </c>
      <c r="AR670" s="262">
        <f>IF($AL670="",0,'All Ticker P&amp;L'!L670)</f>
        <v>0</v>
      </c>
      <c r="AS670" s="263">
        <f>IF($AL670="",0,'All Ticker P&amp;L'!M670)</f>
        <v>0</v>
      </c>
      <c r="AT670" s="240" t="str">
        <f>IF($AL670="","",RANK(AR670,$AR$2:$AR$1001)+COUNTIF($AR$2:AR670,AR670)-1)</f>
        <v/>
      </c>
      <c r="AU670" s="240" t="str">
        <f>IF($AL670="","",RANK(AV670,$AV$2:$AV$1001)+COUNTIF($AV$2:AV670,AV670)-1)</f>
        <v/>
      </c>
      <c r="AV670" s="262">
        <f t="shared" si="52"/>
        <v>0</v>
      </c>
    </row>
    <row r="671" spans="26:48" ht="15" customHeight="1" x14ac:dyDescent="0.2">
      <c r="Z671" s="240" t="str">
        <f>Shares!A671</f>
        <v/>
      </c>
      <c r="AA671" s="240" t="str">
        <f>Shares!B671</f>
        <v/>
      </c>
      <c r="AB671" s="240" t="str">
        <f>Shares!C671</f>
        <v/>
      </c>
      <c r="AC671" s="240" t="str">
        <f>Shares!D671</f>
        <v/>
      </c>
      <c r="AD671" s="240">
        <f>IF($Z671="",0,Shares!E671)</f>
        <v>0</v>
      </c>
      <c r="AE671" s="262">
        <f>IF($Z671="",0,Shares!K671*Shares!J671)</f>
        <v>0</v>
      </c>
      <c r="AF671" s="263">
        <f t="shared" si="51"/>
        <v>0</v>
      </c>
      <c r="AG671" s="262">
        <f>IF($Z671="",0,Shares!M671)</f>
        <v>0</v>
      </c>
      <c r="AH671" s="263">
        <f>IF($Z671="",0,Shares!N671)</f>
        <v>0</v>
      </c>
      <c r="AI671" s="240" t="str">
        <f>IF($Z671="","",RANK(AE671,$AE$2:$AE$1001)+COUNTIF($AE$2:AE671,AE671)-1)</f>
        <v/>
      </c>
      <c r="AJ671" s="240" t="str">
        <f>IF($AD671&lt;0,COUNT($AJ$1:AJ670)+1,"")</f>
        <v/>
      </c>
      <c r="AL671" s="240" t="str">
        <f>'All Ticker P&amp;L'!A671</f>
        <v/>
      </c>
      <c r="AM671" s="240" t="str">
        <f>'All Ticker P&amp;L'!B671</f>
        <v/>
      </c>
      <c r="AN671" s="240" t="str">
        <f>'All Ticker P&amp;L'!C671</f>
        <v/>
      </c>
      <c r="AO671" s="240" t="str">
        <f>'All Ticker P&amp;L'!D671</f>
        <v/>
      </c>
      <c r="AP671" s="240">
        <f>IF($AL671="",0,'All Ticker P&amp;L'!E671)</f>
        <v>0</v>
      </c>
      <c r="AQ671" s="262">
        <f>IF($AL671="",0,'All Ticker P&amp;L'!J671*'All Ticker P&amp;L'!I671)</f>
        <v>0</v>
      </c>
      <c r="AR671" s="262">
        <f>IF($AL671="",0,'All Ticker P&amp;L'!L671)</f>
        <v>0</v>
      </c>
      <c r="AS671" s="263">
        <f>IF($AL671="",0,'All Ticker P&amp;L'!M671)</f>
        <v>0</v>
      </c>
      <c r="AT671" s="240" t="str">
        <f>IF($AL671="","",RANK(AR671,$AR$2:$AR$1001)+COUNTIF($AR$2:AR671,AR671)-1)</f>
        <v/>
      </c>
      <c r="AU671" s="240" t="str">
        <f>IF($AL671="","",RANK(AV671,$AV$2:$AV$1001)+COUNTIF($AV$2:AV671,AV671)-1)</f>
        <v/>
      </c>
      <c r="AV671" s="262">
        <f t="shared" si="52"/>
        <v>0</v>
      </c>
    </row>
    <row r="672" spans="26:48" ht="15" customHeight="1" x14ac:dyDescent="0.2">
      <c r="Z672" s="240" t="str">
        <f>Shares!A672</f>
        <v/>
      </c>
      <c r="AA672" s="240" t="str">
        <f>Shares!B672</f>
        <v/>
      </c>
      <c r="AB672" s="240" t="str">
        <f>Shares!C672</f>
        <v/>
      </c>
      <c r="AC672" s="240" t="str">
        <f>Shares!D672</f>
        <v/>
      </c>
      <c r="AD672" s="240">
        <f>IF($Z672="",0,Shares!E672)</f>
        <v>0</v>
      </c>
      <c r="AE672" s="262">
        <f>IF($Z672="",0,Shares!K672*Shares!J672)</f>
        <v>0</v>
      </c>
      <c r="AF672" s="263">
        <f t="shared" si="51"/>
        <v>0</v>
      </c>
      <c r="AG672" s="262">
        <f>IF($Z672="",0,Shares!M672)</f>
        <v>0</v>
      </c>
      <c r="AH672" s="263">
        <f>IF($Z672="",0,Shares!N672)</f>
        <v>0</v>
      </c>
      <c r="AI672" s="240" t="str">
        <f>IF($Z672="","",RANK(AE672,$AE$2:$AE$1001)+COUNTIF($AE$2:AE672,AE672)-1)</f>
        <v/>
      </c>
      <c r="AJ672" s="240" t="str">
        <f>IF($AD672&lt;0,COUNT($AJ$1:AJ671)+1,"")</f>
        <v/>
      </c>
      <c r="AL672" s="240" t="str">
        <f>'All Ticker P&amp;L'!A672</f>
        <v/>
      </c>
      <c r="AM672" s="240" t="str">
        <f>'All Ticker P&amp;L'!B672</f>
        <v/>
      </c>
      <c r="AN672" s="240" t="str">
        <f>'All Ticker P&amp;L'!C672</f>
        <v/>
      </c>
      <c r="AO672" s="240" t="str">
        <f>'All Ticker P&amp;L'!D672</f>
        <v/>
      </c>
      <c r="AP672" s="240">
        <f>IF($AL672="",0,'All Ticker P&amp;L'!E672)</f>
        <v>0</v>
      </c>
      <c r="AQ672" s="262">
        <f>IF($AL672="",0,'All Ticker P&amp;L'!J672*'All Ticker P&amp;L'!I672)</f>
        <v>0</v>
      </c>
      <c r="AR672" s="262">
        <f>IF($AL672="",0,'All Ticker P&amp;L'!L672)</f>
        <v>0</v>
      </c>
      <c r="AS672" s="263">
        <f>IF($AL672="",0,'All Ticker P&amp;L'!M672)</f>
        <v>0</v>
      </c>
      <c r="AT672" s="240" t="str">
        <f>IF($AL672="","",RANK(AR672,$AR$2:$AR$1001)+COUNTIF($AR$2:AR672,AR672)-1)</f>
        <v/>
      </c>
      <c r="AU672" s="240" t="str">
        <f>IF($AL672="","",RANK(AV672,$AV$2:$AV$1001)+COUNTIF($AV$2:AV672,AV672)-1)</f>
        <v/>
      </c>
      <c r="AV672" s="262">
        <f t="shared" si="52"/>
        <v>0</v>
      </c>
    </row>
    <row r="673" spans="26:48" ht="15" customHeight="1" x14ac:dyDescent="0.2">
      <c r="Z673" s="240" t="str">
        <f>Shares!A673</f>
        <v/>
      </c>
      <c r="AA673" s="240" t="str">
        <f>Shares!B673</f>
        <v/>
      </c>
      <c r="AB673" s="240" t="str">
        <f>Shares!C673</f>
        <v/>
      </c>
      <c r="AC673" s="240" t="str">
        <f>Shares!D673</f>
        <v/>
      </c>
      <c r="AD673" s="240">
        <f>IF($Z673="",0,Shares!E673)</f>
        <v>0</v>
      </c>
      <c r="AE673" s="262">
        <f>IF($Z673="",0,Shares!K673*Shares!J673)</f>
        <v>0</v>
      </c>
      <c r="AF673" s="263">
        <f t="shared" si="51"/>
        <v>0</v>
      </c>
      <c r="AG673" s="262">
        <f>IF($Z673="",0,Shares!M673)</f>
        <v>0</v>
      </c>
      <c r="AH673" s="263">
        <f>IF($Z673="",0,Shares!N673)</f>
        <v>0</v>
      </c>
      <c r="AI673" s="240" t="str">
        <f>IF($Z673="","",RANK(AE673,$AE$2:$AE$1001)+COUNTIF($AE$2:AE673,AE673)-1)</f>
        <v/>
      </c>
      <c r="AJ673" s="240" t="str">
        <f>IF($AD673&lt;0,COUNT($AJ$1:AJ672)+1,"")</f>
        <v/>
      </c>
      <c r="AL673" s="240" t="str">
        <f>'All Ticker P&amp;L'!A673</f>
        <v/>
      </c>
      <c r="AM673" s="240" t="str">
        <f>'All Ticker P&amp;L'!B673</f>
        <v/>
      </c>
      <c r="AN673" s="240" t="str">
        <f>'All Ticker P&amp;L'!C673</f>
        <v/>
      </c>
      <c r="AO673" s="240" t="str">
        <f>'All Ticker P&amp;L'!D673</f>
        <v/>
      </c>
      <c r="AP673" s="240">
        <f>IF($AL673="",0,'All Ticker P&amp;L'!E673)</f>
        <v>0</v>
      </c>
      <c r="AQ673" s="262">
        <f>IF($AL673="",0,'All Ticker P&amp;L'!J673*'All Ticker P&amp;L'!I673)</f>
        <v>0</v>
      </c>
      <c r="AR673" s="262">
        <f>IF($AL673="",0,'All Ticker P&amp;L'!L673)</f>
        <v>0</v>
      </c>
      <c r="AS673" s="263">
        <f>IF($AL673="",0,'All Ticker P&amp;L'!M673)</f>
        <v>0</v>
      </c>
      <c r="AT673" s="240" t="str">
        <f>IF($AL673="","",RANK(AR673,$AR$2:$AR$1001)+COUNTIF($AR$2:AR673,AR673)-1)</f>
        <v/>
      </c>
      <c r="AU673" s="240" t="str">
        <f>IF($AL673="","",RANK(AV673,$AV$2:$AV$1001)+COUNTIF($AV$2:AV673,AV673)-1)</f>
        <v/>
      </c>
      <c r="AV673" s="262">
        <f t="shared" si="52"/>
        <v>0</v>
      </c>
    </row>
    <row r="674" spans="26:48" ht="15" customHeight="1" x14ac:dyDescent="0.2">
      <c r="Z674" s="240" t="str">
        <f>Shares!A674</f>
        <v/>
      </c>
      <c r="AA674" s="240" t="str">
        <f>Shares!B674</f>
        <v/>
      </c>
      <c r="AB674" s="240" t="str">
        <f>Shares!C674</f>
        <v/>
      </c>
      <c r="AC674" s="240" t="str">
        <f>Shares!D674</f>
        <v/>
      </c>
      <c r="AD674" s="240">
        <f>IF($Z674="",0,Shares!E674)</f>
        <v>0</v>
      </c>
      <c r="AE674" s="262">
        <f>IF($Z674="",0,Shares!K674*Shares!J674)</f>
        <v>0</v>
      </c>
      <c r="AF674" s="263">
        <f t="shared" si="51"/>
        <v>0</v>
      </c>
      <c r="AG674" s="262">
        <f>IF($Z674="",0,Shares!M674)</f>
        <v>0</v>
      </c>
      <c r="AH674" s="263">
        <f>IF($Z674="",0,Shares!N674)</f>
        <v>0</v>
      </c>
      <c r="AI674" s="240" t="str">
        <f>IF($Z674="","",RANK(AE674,$AE$2:$AE$1001)+COUNTIF($AE$2:AE674,AE674)-1)</f>
        <v/>
      </c>
      <c r="AJ674" s="240" t="str">
        <f>IF($AD674&lt;0,COUNT($AJ$1:AJ673)+1,"")</f>
        <v/>
      </c>
      <c r="AL674" s="240" t="str">
        <f>'All Ticker P&amp;L'!A674</f>
        <v/>
      </c>
      <c r="AM674" s="240" t="str">
        <f>'All Ticker P&amp;L'!B674</f>
        <v/>
      </c>
      <c r="AN674" s="240" t="str">
        <f>'All Ticker P&amp;L'!C674</f>
        <v/>
      </c>
      <c r="AO674" s="240" t="str">
        <f>'All Ticker P&amp;L'!D674</f>
        <v/>
      </c>
      <c r="AP674" s="240">
        <f>IF($AL674="",0,'All Ticker P&amp;L'!E674)</f>
        <v>0</v>
      </c>
      <c r="AQ674" s="262">
        <f>IF($AL674="",0,'All Ticker P&amp;L'!J674*'All Ticker P&amp;L'!I674)</f>
        <v>0</v>
      </c>
      <c r="AR674" s="262">
        <f>IF($AL674="",0,'All Ticker P&amp;L'!L674)</f>
        <v>0</v>
      </c>
      <c r="AS674" s="263">
        <f>IF($AL674="",0,'All Ticker P&amp;L'!M674)</f>
        <v>0</v>
      </c>
      <c r="AT674" s="240" t="str">
        <f>IF($AL674="","",RANK(AR674,$AR$2:$AR$1001)+COUNTIF($AR$2:AR674,AR674)-1)</f>
        <v/>
      </c>
      <c r="AU674" s="240" t="str">
        <f>IF($AL674="","",RANK(AV674,$AV$2:$AV$1001)+COUNTIF($AV$2:AV674,AV674)-1)</f>
        <v/>
      </c>
      <c r="AV674" s="262">
        <f t="shared" si="52"/>
        <v>0</v>
      </c>
    </row>
    <row r="675" spans="26:48" ht="15" customHeight="1" x14ac:dyDescent="0.2">
      <c r="Z675" s="240" t="str">
        <f>Shares!A675</f>
        <v/>
      </c>
      <c r="AA675" s="240" t="str">
        <f>Shares!B675</f>
        <v/>
      </c>
      <c r="AB675" s="240" t="str">
        <f>Shares!C675</f>
        <v/>
      </c>
      <c r="AC675" s="240" t="str">
        <f>Shares!D675</f>
        <v/>
      </c>
      <c r="AD675" s="240">
        <f>IF($Z675="",0,Shares!E675)</f>
        <v>0</v>
      </c>
      <c r="AE675" s="262">
        <f>IF($Z675="",0,Shares!K675*Shares!J675)</f>
        <v>0</v>
      </c>
      <c r="AF675" s="263">
        <f t="shared" si="51"/>
        <v>0</v>
      </c>
      <c r="AG675" s="262">
        <f>IF($Z675="",0,Shares!M675)</f>
        <v>0</v>
      </c>
      <c r="AH675" s="263">
        <f>IF($Z675="",0,Shares!N675)</f>
        <v>0</v>
      </c>
      <c r="AI675" s="240" t="str">
        <f>IF($Z675="","",RANK(AE675,$AE$2:$AE$1001)+COUNTIF($AE$2:AE675,AE675)-1)</f>
        <v/>
      </c>
      <c r="AJ675" s="240" t="str">
        <f>IF($AD675&lt;0,COUNT($AJ$1:AJ674)+1,"")</f>
        <v/>
      </c>
      <c r="AL675" s="240" t="str">
        <f>'All Ticker P&amp;L'!A675</f>
        <v/>
      </c>
      <c r="AM675" s="240" t="str">
        <f>'All Ticker P&amp;L'!B675</f>
        <v/>
      </c>
      <c r="AN675" s="240" t="str">
        <f>'All Ticker P&amp;L'!C675</f>
        <v/>
      </c>
      <c r="AO675" s="240" t="str">
        <f>'All Ticker P&amp;L'!D675</f>
        <v/>
      </c>
      <c r="AP675" s="240">
        <f>IF($AL675="",0,'All Ticker P&amp;L'!E675)</f>
        <v>0</v>
      </c>
      <c r="AQ675" s="262">
        <f>IF($AL675="",0,'All Ticker P&amp;L'!J675*'All Ticker P&amp;L'!I675)</f>
        <v>0</v>
      </c>
      <c r="AR675" s="262">
        <f>IF($AL675="",0,'All Ticker P&amp;L'!L675)</f>
        <v>0</v>
      </c>
      <c r="AS675" s="263">
        <f>IF($AL675="",0,'All Ticker P&amp;L'!M675)</f>
        <v>0</v>
      </c>
      <c r="AT675" s="240" t="str">
        <f>IF($AL675="","",RANK(AR675,$AR$2:$AR$1001)+COUNTIF($AR$2:AR675,AR675)-1)</f>
        <v/>
      </c>
      <c r="AU675" s="240" t="str">
        <f>IF($AL675="","",RANK(AV675,$AV$2:$AV$1001)+COUNTIF($AV$2:AV675,AV675)-1)</f>
        <v/>
      </c>
      <c r="AV675" s="262">
        <f t="shared" si="52"/>
        <v>0</v>
      </c>
    </row>
    <row r="676" spans="26:48" ht="15" customHeight="1" x14ac:dyDescent="0.2">
      <c r="Z676" s="240" t="str">
        <f>Shares!A676</f>
        <v/>
      </c>
      <c r="AA676" s="240" t="str">
        <f>Shares!B676</f>
        <v/>
      </c>
      <c r="AB676" s="240" t="str">
        <f>Shares!C676</f>
        <v/>
      </c>
      <c r="AC676" s="240" t="str">
        <f>Shares!D676</f>
        <v/>
      </c>
      <c r="AD676" s="240">
        <f>IF($Z676="",0,Shares!E676)</f>
        <v>0</v>
      </c>
      <c r="AE676" s="262">
        <f>IF($Z676="",0,Shares!K676*Shares!J676)</f>
        <v>0</v>
      </c>
      <c r="AF676" s="263">
        <f t="shared" si="51"/>
        <v>0</v>
      </c>
      <c r="AG676" s="262">
        <f>IF($Z676="",0,Shares!M676)</f>
        <v>0</v>
      </c>
      <c r="AH676" s="263">
        <f>IF($Z676="",0,Shares!N676)</f>
        <v>0</v>
      </c>
      <c r="AI676" s="240" t="str">
        <f>IF($Z676="","",RANK(AE676,$AE$2:$AE$1001)+COUNTIF($AE$2:AE676,AE676)-1)</f>
        <v/>
      </c>
      <c r="AJ676" s="240" t="str">
        <f>IF($AD676&lt;0,COUNT($AJ$1:AJ675)+1,"")</f>
        <v/>
      </c>
      <c r="AL676" s="240" t="str">
        <f>'All Ticker P&amp;L'!A676</f>
        <v/>
      </c>
      <c r="AM676" s="240" t="str">
        <f>'All Ticker P&amp;L'!B676</f>
        <v/>
      </c>
      <c r="AN676" s="240" t="str">
        <f>'All Ticker P&amp;L'!C676</f>
        <v/>
      </c>
      <c r="AO676" s="240" t="str">
        <f>'All Ticker P&amp;L'!D676</f>
        <v/>
      </c>
      <c r="AP676" s="240">
        <f>IF($AL676="",0,'All Ticker P&amp;L'!E676)</f>
        <v>0</v>
      </c>
      <c r="AQ676" s="262">
        <f>IF($AL676="",0,'All Ticker P&amp;L'!J676*'All Ticker P&amp;L'!I676)</f>
        <v>0</v>
      </c>
      <c r="AR676" s="262">
        <f>IF($AL676="",0,'All Ticker P&amp;L'!L676)</f>
        <v>0</v>
      </c>
      <c r="AS676" s="263">
        <f>IF($AL676="",0,'All Ticker P&amp;L'!M676)</f>
        <v>0</v>
      </c>
      <c r="AT676" s="240" t="str">
        <f>IF($AL676="","",RANK(AR676,$AR$2:$AR$1001)+COUNTIF($AR$2:AR676,AR676)-1)</f>
        <v/>
      </c>
      <c r="AU676" s="240" t="str">
        <f>IF($AL676="","",RANK(AV676,$AV$2:$AV$1001)+COUNTIF($AV$2:AV676,AV676)-1)</f>
        <v/>
      </c>
      <c r="AV676" s="262">
        <f t="shared" si="52"/>
        <v>0</v>
      </c>
    </row>
    <row r="677" spans="26:48" ht="15" customHeight="1" x14ac:dyDescent="0.2">
      <c r="Z677" s="240" t="str">
        <f>Shares!A677</f>
        <v/>
      </c>
      <c r="AA677" s="240" t="str">
        <f>Shares!B677</f>
        <v/>
      </c>
      <c r="AB677" s="240" t="str">
        <f>Shares!C677</f>
        <v/>
      </c>
      <c r="AC677" s="240" t="str">
        <f>Shares!D677</f>
        <v/>
      </c>
      <c r="AD677" s="240">
        <f>IF($Z677="",0,Shares!E677)</f>
        <v>0</v>
      </c>
      <c r="AE677" s="262">
        <f>IF($Z677="",0,Shares!K677*Shares!J677)</f>
        <v>0</v>
      </c>
      <c r="AF677" s="263">
        <f t="shared" si="51"/>
        <v>0</v>
      </c>
      <c r="AG677" s="262">
        <f>IF($Z677="",0,Shares!M677)</f>
        <v>0</v>
      </c>
      <c r="AH677" s="263">
        <f>IF($Z677="",0,Shares!N677)</f>
        <v>0</v>
      </c>
      <c r="AI677" s="240" t="str">
        <f>IF($Z677="","",RANK(AE677,$AE$2:$AE$1001)+COUNTIF($AE$2:AE677,AE677)-1)</f>
        <v/>
      </c>
      <c r="AJ677" s="240" t="str">
        <f>IF($AD677&lt;0,COUNT($AJ$1:AJ676)+1,"")</f>
        <v/>
      </c>
      <c r="AL677" s="240" t="str">
        <f>'All Ticker P&amp;L'!A677</f>
        <v/>
      </c>
      <c r="AM677" s="240" t="str">
        <f>'All Ticker P&amp;L'!B677</f>
        <v/>
      </c>
      <c r="AN677" s="240" t="str">
        <f>'All Ticker P&amp;L'!C677</f>
        <v/>
      </c>
      <c r="AO677" s="240" t="str">
        <f>'All Ticker P&amp;L'!D677</f>
        <v/>
      </c>
      <c r="AP677" s="240">
        <f>IF($AL677="",0,'All Ticker P&amp;L'!E677)</f>
        <v>0</v>
      </c>
      <c r="AQ677" s="262">
        <f>IF($AL677="",0,'All Ticker P&amp;L'!J677*'All Ticker P&amp;L'!I677)</f>
        <v>0</v>
      </c>
      <c r="AR677" s="262">
        <f>IF($AL677="",0,'All Ticker P&amp;L'!L677)</f>
        <v>0</v>
      </c>
      <c r="AS677" s="263">
        <f>IF($AL677="",0,'All Ticker P&amp;L'!M677)</f>
        <v>0</v>
      </c>
      <c r="AT677" s="240" t="str">
        <f>IF($AL677="","",RANK(AR677,$AR$2:$AR$1001)+COUNTIF($AR$2:AR677,AR677)-1)</f>
        <v/>
      </c>
      <c r="AU677" s="240" t="str">
        <f>IF($AL677="","",RANK(AV677,$AV$2:$AV$1001)+COUNTIF($AV$2:AV677,AV677)-1)</f>
        <v/>
      </c>
      <c r="AV677" s="262">
        <f t="shared" si="52"/>
        <v>0</v>
      </c>
    </row>
    <row r="678" spans="26:48" ht="15" customHeight="1" x14ac:dyDescent="0.2">
      <c r="Z678" s="240" t="str">
        <f>Shares!A678</f>
        <v/>
      </c>
      <c r="AA678" s="240" t="str">
        <f>Shares!B678</f>
        <v/>
      </c>
      <c r="AB678" s="240" t="str">
        <f>Shares!C678</f>
        <v/>
      </c>
      <c r="AC678" s="240" t="str">
        <f>Shares!D678</f>
        <v/>
      </c>
      <c r="AD678" s="240">
        <f>IF($Z678="",0,Shares!E678)</f>
        <v>0</v>
      </c>
      <c r="AE678" s="262">
        <f>IF($Z678="",0,Shares!K678*Shares!J678)</f>
        <v>0</v>
      </c>
      <c r="AF678" s="263">
        <f t="shared" si="51"/>
        <v>0</v>
      </c>
      <c r="AG678" s="262">
        <f>IF($Z678="",0,Shares!M678)</f>
        <v>0</v>
      </c>
      <c r="AH678" s="263">
        <f>IF($Z678="",0,Shares!N678)</f>
        <v>0</v>
      </c>
      <c r="AI678" s="240" t="str">
        <f>IF($Z678="","",RANK(AE678,$AE$2:$AE$1001)+COUNTIF($AE$2:AE678,AE678)-1)</f>
        <v/>
      </c>
      <c r="AJ678" s="240" t="str">
        <f>IF($AD678&lt;0,COUNT($AJ$1:AJ677)+1,"")</f>
        <v/>
      </c>
      <c r="AL678" s="240" t="str">
        <f>'All Ticker P&amp;L'!A678</f>
        <v/>
      </c>
      <c r="AM678" s="240" t="str">
        <f>'All Ticker P&amp;L'!B678</f>
        <v/>
      </c>
      <c r="AN678" s="240" t="str">
        <f>'All Ticker P&amp;L'!C678</f>
        <v/>
      </c>
      <c r="AO678" s="240" t="str">
        <f>'All Ticker P&amp;L'!D678</f>
        <v/>
      </c>
      <c r="AP678" s="240">
        <f>IF($AL678="",0,'All Ticker P&amp;L'!E678)</f>
        <v>0</v>
      </c>
      <c r="AQ678" s="262">
        <f>IF($AL678="",0,'All Ticker P&amp;L'!J678*'All Ticker P&amp;L'!I678)</f>
        <v>0</v>
      </c>
      <c r="AR678" s="262">
        <f>IF($AL678="",0,'All Ticker P&amp;L'!L678)</f>
        <v>0</v>
      </c>
      <c r="AS678" s="263">
        <f>IF($AL678="",0,'All Ticker P&amp;L'!M678)</f>
        <v>0</v>
      </c>
      <c r="AT678" s="240" t="str">
        <f>IF($AL678="","",RANK(AR678,$AR$2:$AR$1001)+COUNTIF($AR$2:AR678,AR678)-1)</f>
        <v/>
      </c>
      <c r="AU678" s="240" t="str">
        <f>IF($AL678="","",RANK(AV678,$AV$2:$AV$1001)+COUNTIF($AV$2:AV678,AV678)-1)</f>
        <v/>
      </c>
      <c r="AV678" s="262">
        <f t="shared" si="52"/>
        <v>0</v>
      </c>
    </row>
    <row r="679" spans="26:48" ht="15" customHeight="1" x14ac:dyDescent="0.2">
      <c r="Z679" s="240" t="str">
        <f>Shares!A679</f>
        <v/>
      </c>
      <c r="AA679" s="240" t="str">
        <f>Shares!B679</f>
        <v/>
      </c>
      <c r="AB679" s="240" t="str">
        <f>Shares!C679</f>
        <v/>
      </c>
      <c r="AC679" s="240" t="str">
        <f>Shares!D679</f>
        <v/>
      </c>
      <c r="AD679" s="240">
        <f>IF($Z679="",0,Shares!E679)</f>
        <v>0</v>
      </c>
      <c r="AE679" s="262">
        <f>IF($Z679="",0,Shares!K679*Shares!J679)</f>
        <v>0</v>
      </c>
      <c r="AF679" s="263">
        <f t="shared" si="51"/>
        <v>0</v>
      </c>
      <c r="AG679" s="262">
        <f>IF($Z679="",0,Shares!M679)</f>
        <v>0</v>
      </c>
      <c r="AH679" s="263">
        <f>IF($Z679="",0,Shares!N679)</f>
        <v>0</v>
      </c>
      <c r="AI679" s="240" t="str">
        <f>IF($Z679="","",RANK(AE679,$AE$2:$AE$1001)+COUNTIF($AE$2:AE679,AE679)-1)</f>
        <v/>
      </c>
      <c r="AJ679" s="240" t="str">
        <f>IF($AD679&lt;0,COUNT($AJ$1:AJ678)+1,"")</f>
        <v/>
      </c>
      <c r="AL679" s="240" t="str">
        <f>'All Ticker P&amp;L'!A679</f>
        <v/>
      </c>
      <c r="AM679" s="240" t="str">
        <f>'All Ticker P&amp;L'!B679</f>
        <v/>
      </c>
      <c r="AN679" s="240" t="str">
        <f>'All Ticker P&amp;L'!C679</f>
        <v/>
      </c>
      <c r="AO679" s="240" t="str">
        <f>'All Ticker P&amp;L'!D679</f>
        <v/>
      </c>
      <c r="AP679" s="240">
        <f>IF($AL679="",0,'All Ticker P&amp;L'!E679)</f>
        <v>0</v>
      </c>
      <c r="AQ679" s="262">
        <f>IF($AL679="",0,'All Ticker P&amp;L'!J679*'All Ticker P&amp;L'!I679)</f>
        <v>0</v>
      </c>
      <c r="AR679" s="262">
        <f>IF($AL679="",0,'All Ticker P&amp;L'!L679)</f>
        <v>0</v>
      </c>
      <c r="AS679" s="263">
        <f>IF($AL679="",0,'All Ticker P&amp;L'!M679)</f>
        <v>0</v>
      </c>
      <c r="AT679" s="240" t="str">
        <f>IF($AL679="","",RANK(AR679,$AR$2:$AR$1001)+COUNTIF($AR$2:AR679,AR679)-1)</f>
        <v/>
      </c>
      <c r="AU679" s="240" t="str">
        <f>IF($AL679="","",RANK(AV679,$AV$2:$AV$1001)+COUNTIF($AV$2:AV679,AV679)-1)</f>
        <v/>
      </c>
      <c r="AV679" s="262">
        <f t="shared" si="52"/>
        <v>0</v>
      </c>
    </row>
    <row r="680" spans="26:48" ht="15" customHeight="1" x14ac:dyDescent="0.2">
      <c r="Z680" s="240" t="str">
        <f>Shares!A680</f>
        <v/>
      </c>
      <c r="AA680" s="240" t="str">
        <f>Shares!B680</f>
        <v/>
      </c>
      <c r="AB680" s="240" t="str">
        <f>Shares!C680</f>
        <v/>
      </c>
      <c r="AC680" s="240" t="str">
        <f>Shares!D680</f>
        <v/>
      </c>
      <c r="AD680" s="240">
        <f>IF($Z680="",0,Shares!E680)</f>
        <v>0</v>
      </c>
      <c r="AE680" s="262">
        <f>IF($Z680="",0,Shares!K680*Shares!J680)</f>
        <v>0</v>
      </c>
      <c r="AF680" s="263">
        <f t="shared" si="51"/>
        <v>0</v>
      </c>
      <c r="AG680" s="262">
        <f>IF($Z680="",0,Shares!M680)</f>
        <v>0</v>
      </c>
      <c r="AH680" s="263">
        <f>IF($Z680="",0,Shares!N680)</f>
        <v>0</v>
      </c>
      <c r="AI680" s="240" t="str">
        <f>IF($Z680="","",RANK(AE680,$AE$2:$AE$1001)+COUNTIF($AE$2:AE680,AE680)-1)</f>
        <v/>
      </c>
      <c r="AJ680" s="240" t="str">
        <f>IF($AD680&lt;0,COUNT($AJ$1:AJ679)+1,"")</f>
        <v/>
      </c>
      <c r="AL680" s="240" t="str">
        <f>'All Ticker P&amp;L'!A680</f>
        <v/>
      </c>
      <c r="AM680" s="240" t="str">
        <f>'All Ticker P&amp;L'!B680</f>
        <v/>
      </c>
      <c r="AN680" s="240" t="str">
        <f>'All Ticker P&amp;L'!C680</f>
        <v/>
      </c>
      <c r="AO680" s="240" t="str">
        <f>'All Ticker P&amp;L'!D680</f>
        <v/>
      </c>
      <c r="AP680" s="240">
        <f>IF($AL680="",0,'All Ticker P&amp;L'!E680)</f>
        <v>0</v>
      </c>
      <c r="AQ680" s="262">
        <f>IF($AL680="",0,'All Ticker P&amp;L'!J680*'All Ticker P&amp;L'!I680)</f>
        <v>0</v>
      </c>
      <c r="AR680" s="262">
        <f>IF($AL680="",0,'All Ticker P&amp;L'!L680)</f>
        <v>0</v>
      </c>
      <c r="AS680" s="263">
        <f>IF($AL680="",0,'All Ticker P&amp;L'!M680)</f>
        <v>0</v>
      </c>
      <c r="AT680" s="240" t="str">
        <f>IF($AL680="","",RANK(AR680,$AR$2:$AR$1001)+COUNTIF($AR$2:AR680,AR680)-1)</f>
        <v/>
      </c>
      <c r="AU680" s="240" t="str">
        <f>IF($AL680="","",RANK(AV680,$AV$2:$AV$1001)+COUNTIF($AV$2:AV680,AV680)-1)</f>
        <v/>
      </c>
      <c r="AV680" s="262">
        <f t="shared" si="52"/>
        <v>0</v>
      </c>
    </row>
    <row r="681" spans="26:48" ht="15" customHeight="1" x14ac:dyDescent="0.2">
      <c r="Z681" s="240" t="str">
        <f>Shares!A681</f>
        <v/>
      </c>
      <c r="AA681" s="240" t="str">
        <f>Shares!B681</f>
        <v/>
      </c>
      <c r="AB681" s="240" t="str">
        <f>Shares!C681</f>
        <v/>
      </c>
      <c r="AC681" s="240" t="str">
        <f>Shares!D681</f>
        <v/>
      </c>
      <c r="AD681" s="240">
        <f>IF($Z681="",0,Shares!E681)</f>
        <v>0</v>
      </c>
      <c r="AE681" s="262">
        <f>IF($Z681="",0,Shares!K681*Shares!J681)</f>
        <v>0</v>
      </c>
      <c r="AF681" s="263">
        <f t="shared" si="51"/>
        <v>0</v>
      </c>
      <c r="AG681" s="262">
        <f>IF($Z681="",0,Shares!M681)</f>
        <v>0</v>
      </c>
      <c r="AH681" s="263">
        <f>IF($Z681="",0,Shares!N681)</f>
        <v>0</v>
      </c>
      <c r="AI681" s="240" t="str">
        <f>IF($Z681="","",RANK(AE681,$AE$2:$AE$1001)+COUNTIF($AE$2:AE681,AE681)-1)</f>
        <v/>
      </c>
      <c r="AJ681" s="240" t="str">
        <f>IF($AD681&lt;0,COUNT($AJ$1:AJ680)+1,"")</f>
        <v/>
      </c>
      <c r="AL681" s="240" t="str">
        <f>'All Ticker P&amp;L'!A681</f>
        <v/>
      </c>
      <c r="AM681" s="240" t="str">
        <f>'All Ticker P&amp;L'!B681</f>
        <v/>
      </c>
      <c r="AN681" s="240" t="str">
        <f>'All Ticker P&amp;L'!C681</f>
        <v/>
      </c>
      <c r="AO681" s="240" t="str">
        <f>'All Ticker P&amp;L'!D681</f>
        <v/>
      </c>
      <c r="AP681" s="240">
        <f>IF($AL681="",0,'All Ticker P&amp;L'!E681)</f>
        <v>0</v>
      </c>
      <c r="AQ681" s="262">
        <f>IF($AL681="",0,'All Ticker P&amp;L'!J681*'All Ticker P&amp;L'!I681)</f>
        <v>0</v>
      </c>
      <c r="AR681" s="262">
        <f>IF($AL681="",0,'All Ticker P&amp;L'!L681)</f>
        <v>0</v>
      </c>
      <c r="AS681" s="263">
        <f>IF($AL681="",0,'All Ticker P&amp;L'!M681)</f>
        <v>0</v>
      </c>
      <c r="AT681" s="240" t="str">
        <f>IF($AL681="","",RANK(AR681,$AR$2:$AR$1001)+COUNTIF($AR$2:AR681,AR681)-1)</f>
        <v/>
      </c>
      <c r="AU681" s="240" t="str">
        <f>IF($AL681="","",RANK(AV681,$AV$2:$AV$1001)+COUNTIF($AV$2:AV681,AV681)-1)</f>
        <v/>
      </c>
      <c r="AV681" s="262">
        <f t="shared" si="52"/>
        <v>0</v>
      </c>
    </row>
    <row r="682" spans="26:48" ht="15" customHeight="1" x14ac:dyDescent="0.2">
      <c r="Z682" s="240" t="str">
        <f>Shares!A682</f>
        <v/>
      </c>
      <c r="AA682" s="240" t="str">
        <f>Shares!B682</f>
        <v/>
      </c>
      <c r="AB682" s="240" t="str">
        <f>Shares!C682</f>
        <v/>
      </c>
      <c r="AC682" s="240" t="str">
        <f>Shares!D682</f>
        <v/>
      </c>
      <c r="AD682" s="240">
        <f>IF($Z682="",0,Shares!E682)</f>
        <v>0</v>
      </c>
      <c r="AE682" s="262">
        <f>IF($Z682="",0,Shares!K682*Shares!J682)</f>
        <v>0</v>
      </c>
      <c r="AF682" s="263">
        <f t="shared" si="51"/>
        <v>0</v>
      </c>
      <c r="AG682" s="262">
        <f>IF($Z682="",0,Shares!M682)</f>
        <v>0</v>
      </c>
      <c r="AH682" s="263">
        <f>IF($Z682="",0,Shares!N682)</f>
        <v>0</v>
      </c>
      <c r="AI682" s="240" t="str">
        <f>IF($Z682="","",RANK(AE682,$AE$2:$AE$1001)+COUNTIF($AE$2:AE682,AE682)-1)</f>
        <v/>
      </c>
      <c r="AJ682" s="240" t="str">
        <f>IF($AD682&lt;0,COUNT($AJ$1:AJ681)+1,"")</f>
        <v/>
      </c>
      <c r="AL682" s="240" t="str">
        <f>'All Ticker P&amp;L'!A682</f>
        <v/>
      </c>
      <c r="AM682" s="240" t="str">
        <f>'All Ticker P&amp;L'!B682</f>
        <v/>
      </c>
      <c r="AN682" s="240" t="str">
        <f>'All Ticker P&amp;L'!C682</f>
        <v/>
      </c>
      <c r="AO682" s="240" t="str">
        <f>'All Ticker P&amp;L'!D682</f>
        <v/>
      </c>
      <c r="AP682" s="240">
        <f>IF($AL682="",0,'All Ticker P&amp;L'!E682)</f>
        <v>0</v>
      </c>
      <c r="AQ682" s="262">
        <f>IF($AL682="",0,'All Ticker P&amp;L'!J682*'All Ticker P&amp;L'!I682)</f>
        <v>0</v>
      </c>
      <c r="AR682" s="262">
        <f>IF($AL682="",0,'All Ticker P&amp;L'!L682)</f>
        <v>0</v>
      </c>
      <c r="AS682" s="263">
        <f>IF($AL682="",0,'All Ticker P&amp;L'!M682)</f>
        <v>0</v>
      </c>
      <c r="AT682" s="240" t="str">
        <f>IF($AL682="","",RANK(AR682,$AR$2:$AR$1001)+COUNTIF($AR$2:AR682,AR682)-1)</f>
        <v/>
      </c>
      <c r="AU682" s="240" t="str">
        <f>IF($AL682="","",RANK(AV682,$AV$2:$AV$1001)+COUNTIF($AV$2:AV682,AV682)-1)</f>
        <v/>
      </c>
      <c r="AV682" s="262">
        <f t="shared" si="52"/>
        <v>0</v>
      </c>
    </row>
    <row r="683" spans="26:48" ht="15" customHeight="1" x14ac:dyDescent="0.2">
      <c r="Z683" s="240" t="str">
        <f>Shares!A683</f>
        <v/>
      </c>
      <c r="AA683" s="240" t="str">
        <f>Shares!B683</f>
        <v/>
      </c>
      <c r="AB683" s="240" t="str">
        <f>Shares!C683</f>
        <v/>
      </c>
      <c r="AC683" s="240" t="str">
        <f>Shares!D683</f>
        <v/>
      </c>
      <c r="AD683" s="240">
        <f>IF($Z683="",0,Shares!E683)</f>
        <v>0</v>
      </c>
      <c r="AE683" s="262">
        <f>IF($Z683="",0,Shares!K683*Shares!J683)</f>
        <v>0</v>
      </c>
      <c r="AF683" s="263">
        <f t="shared" si="51"/>
        <v>0</v>
      </c>
      <c r="AG683" s="262">
        <f>IF($Z683="",0,Shares!M683)</f>
        <v>0</v>
      </c>
      <c r="AH683" s="263">
        <f>IF($Z683="",0,Shares!N683)</f>
        <v>0</v>
      </c>
      <c r="AI683" s="240" t="str">
        <f>IF($Z683="","",RANK(AE683,$AE$2:$AE$1001)+COUNTIF($AE$2:AE683,AE683)-1)</f>
        <v/>
      </c>
      <c r="AJ683" s="240" t="str">
        <f>IF($AD683&lt;0,COUNT($AJ$1:AJ682)+1,"")</f>
        <v/>
      </c>
      <c r="AL683" s="240" t="str">
        <f>'All Ticker P&amp;L'!A683</f>
        <v/>
      </c>
      <c r="AM683" s="240" t="str">
        <f>'All Ticker P&amp;L'!B683</f>
        <v/>
      </c>
      <c r="AN683" s="240" t="str">
        <f>'All Ticker P&amp;L'!C683</f>
        <v/>
      </c>
      <c r="AO683" s="240" t="str">
        <f>'All Ticker P&amp;L'!D683</f>
        <v/>
      </c>
      <c r="AP683" s="240">
        <f>IF($AL683="",0,'All Ticker P&amp;L'!E683)</f>
        <v>0</v>
      </c>
      <c r="AQ683" s="262">
        <f>IF($AL683="",0,'All Ticker P&amp;L'!J683*'All Ticker P&amp;L'!I683)</f>
        <v>0</v>
      </c>
      <c r="AR683" s="262">
        <f>IF($AL683="",0,'All Ticker P&amp;L'!L683)</f>
        <v>0</v>
      </c>
      <c r="AS683" s="263">
        <f>IF($AL683="",0,'All Ticker P&amp;L'!M683)</f>
        <v>0</v>
      </c>
      <c r="AT683" s="240" t="str">
        <f>IF($AL683="","",RANK(AR683,$AR$2:$AR$1001)+COUNTIF($AR$2:AR683,AR683)-1)</f>
        <v/>
      </c>
      <c r="AU683" s="240" t="str">
        <f>IF($AL683="","",RANK(AV683,$AV$2:$AV$1001)+COUNTIF($AV$2:AV683,AV683)-1)</f>
        <v/>
      </c>
      <c r="AV683" s="262">
        <f t="shared" si="52"/>
        <v>0</v>
      </c>
    </row>
    <row r="684" spans="26:48" ht="15" customHeight="1" x14ac:dyDescent="0.2">
      <c r="Z684" s="240" t="str">
        <f>Shares!A684</f>
        <v/>
      </c>
      <c r="AA684" s="240" t="str">
        <f>Shares!B684</f>
        <v/>
      </c>
      <c r="AB684" s="240" t="str">
        <f>Shares!C684</f>
        <v/>
      </c>
      <c r="AC684" s="240" t="str">
        <f>Shares!D684</f>
        <v/>
      </c>
      <c r="AD684" s="240">
        <f>IF($Z684="",0,Shares!E684)</f>
        <v>0</v>
      </c>
      <c r="AE684" s="262">
        <f>IF($Z684="",0,Shares!K684*Shares!J684)</f>
        <v>0</v>
      </c>
      <c r="AF684" s="263">
        <f t="shared" si="51"/>
        <v>0</v>
      </c>
      <c r="AG684" s="262">
        <f>IF($Z684="",0,Shares!M684)</f>
        <v>0</v>
      </c>
      <c r="AH684" s="263">
        <f>IF($Z684="",0,Shares!N684)</f>
        <v>0</v>
      </c>
      <c r="AI684" s="240" t="str">
        <f>IF($Z684="","",RANK(AE684,$AE$2:$AE$1001)+COUNTIF($AE$2:AE684,AE684)-1)</f>
        <v/>
      </c>
      <c r="AJ684" s="240" t="str">
        <f>IF($AD684&lt;0,COUNT($AJ$1:AJ683)+1,"")</f>
        <v/>
      </c>
      <c r="AL684" s="240" t="str">
        <f>'All Ticker P&amp;L'!A684</f>
        <v/>
      </c>
      <c r="AM684" s="240" t="str">
        <f>'All Ticker P&amp;L'!B684</f>
        <v/>
      </c>
      <c r="AN684" s="240" t="str">
        <f>'All Ticker P&amp;L'!C684</f>
        <v/>
      </c>
      <c r="AO684" s="240" t="str">
        <f>'All Ticker P&amp;L'!D684</f>
        <v/>
      </c>
      <c r="AP684" s="240">
        <f>IF($AL684="",0,'All Ticker P&amp;L'!E684)</f>
        <v>0</v>
      </c>
      <c r="AQ684" s="262">
        <f>IF($AL684="",0,'All Ticker P&amp;L'!J684*'All Ticker P&amp;L'!I684)</f>
        <v>0</v>
      </c>
      <c r="AR684" s="262">
        <f>IF($AL684="",0,'All Ticker P&amp;L'!L684)</f>
        <v>0</v>
      </c>
      <c r="AS684" s="263">
        <f>IF($AL684="",0,'All Ticker P&amp;L'!M684)</f>
        <v>0</v>
      </c>
      <c r="AT684" s="240" t="str">
        <f>IF($AL684="","",RANK(AR684,$AR$2:$AR$1001)+COUNTIF($AR$2:AR684,AR684)-1)</f>
        <v/>
      </c>
      <c r="AU684" s="240" t="str">
        <f>IF($AL684="","",RANK(AV684,$AV$2:$AV$1001)+COUNTIF($AV$2:AV684,AV684)-1)</f>
        <v/>
      </c>
      <c r="AV684" s="262">
        <f t="shared" si="52"/>
        <v>0</v>
      </c>
    </row>
    <row r="685" spans="26:48" ht="15" customHeight="1" x14ac:dyDescent="0.2">
      <c r="Z685" s="240" t="str">
        <f>Shares!A685</f>
        <v/>
      </c>
      <c r="AA685" s="240" t="str">
        <f>Shares!B685</f>
        <v/>
      </c>
      <c r="AB685" s="240" t="str">
        <f>Shares!C685</f>
        <v/>
      </c>
      <c r="AC685" s="240" t="str">
        <f>Shares!D685</f>
        <v/>
      </c>
      <c r="AD685" s="240">
        <f>IF($Z685="",0,Shares!E685)</f>
        <v>0</v>
      </c>
      <c r="AE685" s="262">
        <f>IF($Z685="",0,Shares!K685*Shares!J685)</f>
        <v>0</v>
      </c>
      <c r="AF685" s="263">
        <f t="shared" si="51"/>
        <v>0</v>
      </c>
      <c r="AG685" s="262">
        <f>IF($Z685="",0,Shares!M685)</f>
        <v>0</v>
      </c>
      <c r="AH685" s="263">
        <f>IF($Z685="",0,Shares!N685)</f>
        <v>0</v>
      </c>
      <c r="AI685" s="240" t="str">
        <f>IF($Z685="","",RANK(AE685,$AE$2:$AE$1001)+COUNTIF($AE$2:AE685,AE685)-1)</f>
        <v/>
      </c>
      <c r="AJ685" s="240" t="str">
        <f>IF($AD685&lt;0,COUNT($AJ$1:AJ684)+1,"")</f>
        <v/>
      </c>
      <c r="AL685" s="240" t="str">
        <f>'All Ticker P&amp;L'!A685</f>
        <v/>
      </c>
      <c r="AM685" s="240" t="str">
        <f>'All Ticker P&amp;L'!B685</f>
        <v/>
      </c>
      <c r="AN685" s="240" t="str">
        <f>'All Ticker P&amp;L'!C685</f>
        <v/>
      </c>
      <c r="AO685" s="240" t="str">
        <f>'All Ticker P&amp;L'!D685</f>
        <v/>
      </c>
      <c r="AP685" s="240">
        <f>IF($AL685="",0,'All Ticker P&amp;L'!E685)</f>
        <v>0</v>
      </c>
      <c r="AQ685" s="262">
        <f>IF($AL685="",0,'All Ticker P&amp;L'!J685*'All Ticker P&amp;L'!I685)</f>
        <v>0</v>
      </c>
      <c r="AR685" s="262">
        <f>IF($AL685="",0,'All Ticker P&amp;L'!L685)</f>
        <v>0</v>
      </c>
      <c r="AS685" s="263">
        <f>IF($AL685="",0,'All Ticker P&amp;L'!M685)</f>
        <v>0</v>
      </c>
      <c r="AT685" s="240" t="str">
        <f>IF($AL685="","",RANK(AR685,$AR$2:$AR$1001)+COUNTIF($AR$2:AR685,AR685)-1)</f>
        <v/>
      </c>
      <c r="AU685" s="240" t="str">
        <f>IF($AL685="","",RANK(AV685,$AV$2:$AV$1001)+COUNTIF($AV$2:AV685,AV685)-1)</f>
        <v/>
      </c>
      <c r="AV685" s="262">
        <f t="shared" si="52"/>
        <v>0</v>
      </c>
    </row>
    <row r="686" spans="26:48" ht="15" customHeight="1" x14ac:dyDescent="0.2">
      <c r="Z686" s="240" t="str">
        <f>Shares!A686</f>
        <v/>
      </c>
      <c r="AA686" s="240" t="str">
        <f>Shares!B686</f>
        <v/>
      </c>
      <c r="AB686" s="240" t="str">
        <f>Shares!C686</f>
        <v/>
      </c>
      <c r="AC686" s="240" t="str">
        <f>Shares!D686</f>
        <v/>
      </c>
      <c r="AD686" s="240">
        <f>IF($Z686="",0,Shares!E686)</f>
        <v>0</v>
      </c>
      <c r="AE686" s="262">
        <f>IF($Z686="",0,Shares!K686*Shares!J686)</f>
        <v>0</v>
      </c>
      <c r="AF686" s="263">
        <f t="shared" si="51"/>
        <v>0</v>
      </c>
      <c r="AG686" s="262">
        <f>IF($Z686="",0,Shares!M686)</f>
        <v>0</v>
      </c>
      <c r="AH686" s="263">
        <f>IF($Z686="",0,Shares!N686)</f>
        <v>0</v>
      </c>
      <c r="AI686" s="240" t="str">
        <f>IF($Z686="","",RANK(AE686,$AE$2:$AE$1001)+COUNTIF($AE$2:AE686,AE686)-1)</f>
        <v/>
      </c>
      <c r="AJ686" s="240" t="str">
        <f>IF($AD686&lt;0,COUNT($AJ$1:AJ685)+1,"")</f>
        <v/>
      </c>
      <c r="AL686" s="240" t="str">
        <f>'All Ticker P&amp;L'!A686</f>
        <v/>
      </c>
      <c r="AM686" s="240" t="str">
        <f>'All Ticker P&amp;L'!B686</f>
        <v/>
      </c>
      <c r="AN686" s="240" t="str">
        <f>'All Ticker P&amp;L'!C686</f>
        <v/>
      </c>
      <c r="AO686" s="240" t="str">
        <f>'All Ticker P&amp;L'!D686</f>
        <v/>
      </c>
      <c r="AP686" s="240">
        <f>IF($AL686="",0,'All Ticker P&amp;L'!E686)</f>
        <v>0</v>
      </c>
      <c r="AQ686" s="262">
        <f>IF($AL686="",0,'All Ticker P&amp;L'!J686*'All Ticker P&amp;L'!I686)</f>
        <v>0</v>
      </c>
      <c r="AR686" s="262">
        <f>IF($AL686="",0,'All Ticker P&amp;L'!L686)</f>
        <v>0</v>
      </c>
      <c r="AS686" s="263">
        <f>IF($AL686="",0,'All Ticker P&amp;L'!M686)</f>
        <v>0</v>
      </c>
      <c r="AT686" s="240" t="str">
        <f>IF($AL686="","",RANK(AR686,$AR$2:$AR$1001)+COUNTIF($AR$2:AR686,AR686)-1)</f>
        <v/>
      </c>
      <c r="AU686" s="240" t="str">
        <f>IF($AL686="","",RANK(AV686,$AV$2:$AV$1001)+COUNTIF($AV$2:AV686,AV686)-1)</f>
        <v/>
      </c>
      <c r="AV686" s="262">
        <f t="shared" si="52"/>
        <v>0</v>
      </c>
    </row>
    <row r="687" spans="26:48" ht="15" customHeight="1" x14ac:dyDescent="0.2">
      <c r="Z687" s="240" t="str">
        <f>Shares!A687</f>
        <v/>
      </c>
      <c r="AA687" s="240" t="str">
        <f>Shares!B687</f>
        <v/>
      </c>
      <c r="AB687" s="240" t="str">
        <f>Shares!C687</f>
        <v/>
      </c>
      <c r="AC687" s="240" t="str">
        <f>Shares!D687</f>
        <v/>
      </c>
      <c r="AD687" s="240">
        <f>IF($Z687="",0,Shares!E687)</f>
        <v>0</v>
      </c>
      <c r="AE687" s="262">
        <f>IF($Z687="",0,Shares!K687*Shares!J687)</f>
        <v>0</v>
      </c>
      <c r="AF687" s="263">
        <f t="shared" si="51"/>
        <v>0</v>
      </c>
      <c r="AG687" s="262">
        <f>IF($Z687="",0,Shares!M687)</f>
        <v>0</v>
      </c>
      <c r="AH687" s="263">
        <f>IF($Z687="",0,Shares!N687)</f>
        <v>0</v>
      </c>
      <c r="AI687" s="240" t="str">
        <f>IF($Z687="","",RANK(AE687,$AE$2:$AE$1001)+COUNTIF($AE$2:AE687,AE687)-1)</f>
        <v/>
      </c>
      <c r="AJ687" s="240" t="str">
        <f>IF($AD687&lt;0,COUNT($AJ$1:AJ686)+1,"")</f>
        <v/>
      </c>
      <c r="AL687" s="240" t="str">
        <f>'All Ticker P&amp;L'!A687</f>
        <v/>
      </c>
      <c r="AM687" s="240" t="str">
        <f>'All Ticker P&amp;L'!B687</f>
        <v/>
      </c>
      <c r="AN687" s="240" t="str">
        <f>'All Ticker P&amp;L'!C687</f>
        <v/>
      </c>
      <c r="AO687" s="240" t="str">
        <f>'All Ticker P&amp;L'!D687</f>
        <v/>
      </c>
      <c r="AP687" s="240">
        <f>IF($AL687="",0,'All Ticker P&amp;L'!E687)</f>
        <v>0</v>
      </c>
      <c r="AQ687" s="262">
        <f>IF($AL687="",0,'All Ticker P&amp;L'!J687*'All Ticker P&amp;L'!I687)</f>
        <v>0</v>
      </c>
      <c r="AR687" s="262">
        <f>IF($AL687="",0,'All Ticker P&amp;L'!L687)</f>
        <v>0</v>
      </c>
      <c r="AS687" s="263">
        <f>IF($AL687="",0,'All Ticker P&amp;L'!M687)</f>
        <v>0</v>
      </c>
      <c r="AT687" s="240" t="str">
        <f>IF($AL687="","",RANK(AR687,$AR$2:$AR$1001)+COUNTIF($AR$2:AR687,AR687)-1)</f>
        <v/>
      </c>
      <c r="AU687" s="240" t="str">
        <f>IF($AL687="","",RANK(AV687,$AV$2:$AV$1001)+COUNTIF($AV$2:AV687,AV687)-1)</f>
        <v/>
      </c>
      <c r="AV687" s="262">
        <f t="shared" si="52"/>
        <v>0</v>
      </c>
    </row>
    <row r="688" spans="26:48" ht="15" customHeight="1" x14ac:dyDescent="0.2">
      <c r="Z688" s="240" t="str">
        <f>Shares!A688</f>
        <v/>
      </c>
      <c r="AA688" s="240" t="str">
        <f>Shares!B688</f>
        <v/>
      </c>
      <c r="AB688" s="240" t="str">
        <f>Shares!C688</f>
        <v/>
      </c>
      <c r="AC688" s="240" t="str">
        <f>Shares!D688</f>
        <v/>
      </c>
      <c r="AD688" s="240">
        <f>IF($Z688="",0,Shares!E688)</f>
        <v>0</v>
      </c>
      <c r="AE688" s="262">
        <f>IF($Z688="",0,Shares!K688*Shares!J688)</f>
        <v>0</v>
      </c>
      <c r="AF688" s="263">
        <f t="shared" si="51"/>
        <v>0</v>
      </c>
      <c r="AG688" s="262">
        <f>IF($Z688="",0,Shares!M688)</f>
        <v>0</v>
      </c>
      <c r="AH688" s="263">
        <f>IF($Z688="",0,Shares!N688)</f>
        <v>0</v>
      </c>
      <c r="AI688" s="240" t="str">
        <f>IF($Z688="","",RANK(AE688,$AE$2:$AE$1001)+COUNTIF($AE$2:AE688,AE688)-1)</f>
        <v/>
      </c>
      <c r="AJ688" s="240" t="str">
        <f>IF($AD688&lt;0,COUNT($AJ$1:AJ687)+1,"")</f>
        <v/>
      </c>
      <c r="AL688" s="240" t="str">
        <f>'All Ticker P&amp;L'!A688</f>
        <v/>
      </c>
      <c r="AM688" s="240" t="str">
        <f>'All Ticker P&amp;L'!B688</f>
        <v/>
      </c>
      <c r="AN688" s="240" t="str">
        <f>'All Ticker P&amp;L'!C688</f>
        <v/>
      </c>
      <c r="AO688" s="240" t="str">
        <f>'All Ticker P&amp;L'!D688</f>
        <v/>
      </c>
      <c r="AP688" s="240">
        <f>IF($AL688="",0,'All Ticker P&amp;L'!E688)</f>
        <v>0</v>
      </c>
      <c r="AQ688" s="262">
        <f>IF($AL688="",0,'All Ticker P&amp;L'!J688*'All Ticker P&amp;L'!I688)</f>
        <v>0</v>
      </c>
      <c r="AR688" s="262">
        <f>IF($AL688="",0,'All Ticker P&amp;L'!L688)</f>
        <v>0</v>
      </c>
      <c r="AS688" s="263">
        <f>IF($AL688="",0,'All Ticker P&amp;L'!M688)</f>
        <v>0</v>
      </c>
      <c r="AT688" s="240" t="str">
        <f>IF($AL688="","",RANK(AR688,$AR$2:$AR$1001)+COUNTIF($AR$2:AR688,AR688)-1)</f>
        <v/>
      </c>
      <c r="AU688" s="240" t="str">
        <f>IF($AL688="","",RANK(AV688,$AV$2:$AV$1001)+COUNTIF($AV$2:AV688,AV688)-1)</f>
        <v/>
      </c>
      <c r="AV688" s="262">
        <f t="shared" si="52"/>
        <v>0</v>
      </c>
    </row>
    <row r="689" spans="26:48" ht="15" customHeight="1" x14ac:dyDescent="0.2">
      <c r="Z689" s="240" t="str">
        <f>Shares!A689</f>
        <v/>
      </c>
      <c r="AA689" s="240" t="str">
        <f>Shares!B689</f>
        <v/>
      </c>
      <c r="AB689" s="240" t="str">
        <f>Shares!C689</f>
        <v/>
      </c>
      <c r="AC689" s="240" t="str">
        <f>Shares!D689</f>
        <v/>
      </c>
      <c r="AD689" s="240">
        <f>IF($Z689="",0,Shares!E689)</f>
        <v>0</v>
      </c>
      <c r="AE689" s="262">
        <f>IF($Z689="",0,Shares!K689*Shares!J689)</f>
        <v>0</v>
      </c>
      <c r="AF689" s="263">
        <f t="shared" si="51"/>
        <v>0</v>
      </c>
      <c r="AG689" s="262">
        <f>IF($Z689="",0,Shares!M689)</f>
        <v>0</v>
      </c>
      <c r="AH689" s="263">
        <f>IF($Z689="",0,Shares!N689)</f>
        <v>0</v>
      </c>
      <c r="AI689" s="240" t="str">
        <f>IF($Z689="","",RANK(AE689,$AE$2:$AE$1001)+COUNTIF($AE$2:AE689,AE689)-1)</f>
        <v/>
      </c>
      <c r="AJ689" s="240" t="str">
        <f>IF($AD689&lt;0,COUNT($AJ$1:AJ688)+1,"")</f>
        <v/>
      </c>
      <c r="AL689" s="240" t="str">
        <f>'All Ticker P&amp;L'!A689</f>
        <v/>
      </c>
      <c r="AM689" s="240" t="str">
        <f>'All Ticker P&amp;L'!B689</f>
        <v/>
      </c>
      <c r="AN689" s="240" t="str">
        <f>'All Ticker P&amp;L'!C689</f>
        <v/>
      </c>
      <c r="AO689" s="240" t="str">
        <f>'All Ticker P&amp;L'!D689</f>
        <v/>
      </c>
      <c r="AP689" s="240">
        <f>IF($AL689="",0,'All Ticker P&amp;L'!E689)</f>
        <v>0</v>
      </c>
      <c r="AQ689" s="262">
        <f>IF($AL689="",0,'All Ticker P&amp;L'!J689*'All Ticker P&amp;L'!I689)</f>
        <v>0</v>
      </c>
      <c r="AR689" s="262">
        <f>IF($AL689="",0,'All Ticker P&amp;L'!L689)</f>
        <v>0</v>
      </c>
      <c r="AS689" s="263">
        <f>IF($AL689="",0,'All Ticker P&amp;L'!M689)</f>
        <v>0</v>
      </c>
      <c r="AT689" s="240" t="str">
        <f>IF($AL689="","",RANK(AR689,$AR$2:$AR$1001)+COUNTIF($AR$2:AR689,AR689)-1)</f>
        <v/>
      </c>
      <c r="AU689" s="240" t="str">
        <f>IF($AL689="","",RANK(AV689,$AV$2:$AV$1001)+COUNTIF($AV$2:AV689,AV689)-1)</f>
        <v/>
      </c>
      <c r="AV689" s="262">
        <f t="shared" si="52"/>
        <v>0</v>
      </c>
    </row>
    <row r="690" spans="26:48" ht="15" customHeight="1" x14ac:dyDescent="0.2">
      <c r="Z690" s="240" t="str">
        <f>Shares!A690</f>
        <v/>
      </c>
      <c r="AA690" s="240" t="str">
        <f>Shares!B690</f>
        <v/>
      </c>
      <c r="AB690" s="240" t="str">
        <f>Shares!C690</f>
        <v/>
      </c>
      <c r="AC690" s="240" t="str">
        <f>Shares!D690</f>
        <v/>
      </c>
      <c r="AD690" s="240">
        <f>IF($Z690="",0,Shares!E690)</f>
        <v>0</v>
      </c>
      <c r="AE690" s="262">
        <f>IF($Z690="",0,Shares!K690*Shares!J690)</f>
        <v>0</v>
      </c>
      <c r="AF690" s="263">
        <f t="shared" si="51"/>
        <v>0</v>
      </c>
      <c r="AG690" s="262">
        <f>IF($Z690="",0,Shares!M690)</f>
        <v>0</v>
      </c>
      <c r="AH690" s="263">
        <f>IF($Z690="",0,Shares!N690)</f>
        <v>0</v>
      </c>
      <c r="AI690" s="240" t="str">
        <f>IF($Z690="","",RANK(AE690,$AE$2:$AE$1001)+COUNTIF($AE$2:AE690,AE690)-1)</f>
        <v/>
      </c>
      <c r="AJ690" s="240" t="str">
        <f>IF($AD690&lt;0,COUNT($AJ$1:AJ689)+1,"")</f>
        <v/>
      </c>
      <c r="AL690" s="240" t="str">
        <f>'All Ticker P&amp;L'!A690</f>
        <v/>
      </c>
      <c r="AM690" s="240" t="str">
        <f>'All Ticker P&amp;L'!B690</f>
        <v/>
      </c>
      <c r="AN690" s="240" t="str">
        <f>'All Ticker P&amp;L'!C690</f>
        <v/>
      </c>
      <c r="AO690" s="240" t="str">
        <f>'All Ticker P&amp;L'!D690</f>
        <v/>
      </c>
      <c r="AP690" s="240">
        <f>IF($AL690="",0,'All Ticker P&amp;L'!E690)</f>
        <v>0</v>
      </c>
      <c r="AQ690" s="262">
        <f>IF($AL690="",0,'All Ticker P&amp;L'!J690*'All Ticker P&amp;L'!I690)</f>
        <v>0</v>
      </c>
      <c r="AR690" s="262">
        <f>IF($AL690="",0,'All Ticker P&amp;L'!L690)</f>
        <v>0</v>
      </c>
      <c r="AS690" s="263">
        <f>IF($AL690="",0,'All Ticker P&amp;L'!M690)</f>
        <v>0</v>
      </c>
      <c r="AT690" s="240" t="str">
        <f>IF($AL690="","",RANK(AR690,$AR$2:$AR$1001)+COUNTIF($AR$2:AR690,AR690)-1)</f>
        <v/>
      </c>
      <c r="AU690" s="240" t="str">
        <f>IF($AL690="","",RANK(AV690,$AV$2:$AV$1001)+COUNTIF($AV$2:AV690,AV690)-1)</f>
        <v/>
      </c>
      <c r="AV690" s="262">
        <f t="shared" si="52"/>
        <v>0</v>
      </c>
    </row>
    <row r="691" spans="26:48" ht="15" customHeight="1" x14ac:dyDescent="0.2">
      <c r="Z691" s="240" t="str">
        <f>Shares!A691</f>
        <v/>
      </c>
      <c r="AA691" s="240" t="str">
        <f>Shares!B691</f>
        <v/>
      </c>
      <c r="AB691" s="240" t="str">
        <f>Shares!C691</f>
        <v/>
      </c>
      <c r="AC691" s="240" t="str">
        <f>Shares!D691</f>
        <v/>
      </c>
      <c r="AD691" s="240">
        <f>IF($Z691="",0,Shares!E691)</f>
        <v>0</v>
      </c>
      <c r="AE691" s="262">
        <f>IF($Z691="",0,Shares!K691*Shares!J691)</f>
        <v>0</v>
      </c>
      <c r="AF691" s="263">
        <f t="shared" si="51"/>
        <v>0</v>
      </c>
      <c r="AG691" s="262">
        <f>IF($Z691="",0,Shares!M691)</f>
        <v>0</v>
      </c>
      <c r="AH691" s="263">
        <f>IF($Z691="",0,Shares!N691)</f>
        <v>0</v>
      </c>
      <c r="AI691" s="240" t="str">
        <f>IF($Z691="","",RANK(AE691,$AE$2:$AE$1001)+COUNTIF($AE$2:AE691,AE691)-1)</f>
        <v/>
      </c>
      <c r="AJ691" s="240" t="str">
        <f>IF($AD691&lt;0,COUNT($AJ$1:AJ690)+1,"")</f>
        <v/>
      </c>
      <c r="AL691" s="240" t="str">
        <f>'All Ticker P&amp;L'!A691</f>
        <v/>
      </c>
      <c r="AM691" s="240" t="str">
        <f>'All Ticker P&amp;L'!B691</f>
        <v/>
      </c>
      <c r="AN691" s="240" t="str">
        <f>'All Ticker P&amp;L'!C691</f>
        <v/>
      </c>
      <c r="AO691" s="240" t="str">
        <f>'All Ticker P&amp;L'!D691</f>
        <v/>
      </c>
      <c r="AP691" s="240">
        <f>IF($AL691="",0,'All Ticker P&amp;L'!E691)</f>
        <v>0</v>
      </c>
      <c r="AQ691" s="262">
        <f>IF($AL691="",0,'All Ticker P&amp;L'!J691*'All Ticker P&amp;L'!I691)</f>
        <v>0</v>
      </c>
      <c r="AR691" s="262">
        <f>IF($AL691="",0,'All Ticker P&amp;L'!L691)</f>
        <v>0</v>
      </c>
      <c r="AS691" s="263">
        <f>IF($AL691="",0,'All Ticker P&amp;L'!M691)</f>
        <v>0</v>
      </c>
      <c r="AT691" s="240" t="str">
        <f>IF($AL691="","",RANK(AR691,$AR$2:$AR$1001)+COUNTIF($AR$2:AR691,AR691)-1)</f>
        <v/>
      </c>
      <c r="AU691" s="240" t="str">
        <f>IF($AL691="","",RANK(AV691,$AV$2:$AV$1001)+COUNTIF($AV$2:AV691,AV691)-1)</f>
        <v/>
      </c>
      <c r="AV691" s="262">
        <f t="shared" si="52"/>
        <v>0</v>
      </c>
    </row>
    <row r="692" spans="26:48" ht="15" customHeight="1" x14ac:dyDescent="0.2">
      <c r="Z692" s="240" t="str">
        <f>Shares!A692</f>
        <v/>
      </c>
      <c r="AA692" s="240" t="str">
        <f>Shares!B692</f>
        <v/>
      </c>
      <c r="AB692" s="240" t="str">
        <f>Shares!C692</f>
        <v/>
      </c>
      <c r="AC692" s="240" t="str">
        <f>Shares!D692</f>
        <v/>
      </c>
      <c r="AD692" s="240">
        <f>IF($Z692="",0,Shares!E692)</f>
        <v>0</v>
      </c>
      <c r="AE692" s="262">
        <f>IF($Z692="",0,Shares!K692*Shares!J692)</f>
        <v>0</v>
      </c>
      <c r="AF692" s="263">
        <f t="shared" si="51"/>
        <v>0</v>
      </c>
      <c r="AG692" s="262">
        <f>IF($Z692="",0,Shares!M692)</f>
        <v>0</v>
      </c>
      <c r="AH692" s="263">
        <f>IF($Z692="",0,Shares!N692)</f>
        <v>0</v>
      </c>
      <c r="AI692" s="240" t="str">
        <f>IF($Z692="","",RANK(AE692,$AE$2:$AE$1001)+COUNTIF($AE$2:AE692,AE692)-1)</f>
        <v/>
      </c>
      <c r="AJ692" s="240" t="str">
        <f>IF($AD692&lt;0,COUNT($AJ$1:AJ691)+1,"")</f>
        <v/>
      </c>
      <c r="AL692" s="240" t="str">
        <f>'All Ticker P&amp;L'!A692</f>
        <v/>
      </c>
      <c r="AM692" s="240" t="str">
        <f>'All Ticker P&amp;L'!B692</f>
        <v/>
      </c>
      <c r="AN692" s="240" t="str">
        <f>'All Ticker P&amp;L'!C692</f>
        <v/>
      </c>
      <c r="AO692" s="240" t="str">
        <f>'All Ticker P&amp;L'!D692</f>
        <v/>
      </c>
      <c r="AP692" s="240">
        <f>IF($AL692="",0,'All Ticker P&amp;L'!E692)</f>
        <v>0</v>
      </c>
      <c r="AQ692" s="262">
        <f>IF($AL692="",0,'All Ticker P&amp;L'!J692*'All Ticker P&amp;L'!I692)</f>
        <v>0</v>
      </c>
      <c r="AR692" s="262">
        <f>IF($AL692="",0,'All Ticker P&amp;L'!L692)</f>
        <v>0</v>
      </c>
      <c r="AS692" s="263">
        <f>IF($AL692="",0,'All Ticker P&amp;L'!M692)</f>
        <v>0</v>
      </c>
      <c r="AT692" s="240" t="str">
        <f>IF($AL692="","",RANK(AR692,$AR$2:$AR$1001)+COUNTIF($AR$2:AR692,AR692)-1)</f>
        <v/>
      </c>
      <c r="AU692" s="240" t="str">
        <f>IF($AL692="","",RANK(AV692,$AV$2:$AV$1001)+COUNTIF($AV$2:AV692,AV692)-1)</f>
        <v/>
      </c>
      <c r="AV692" s="262">
        <f t="shared" si="52"/>
        <v>0</v>
      </c>
    </row>
    <row r="693" spans="26:48" ht="15" customHeight="1" x14ac:dyDescent="0.2">
      <c r="Z693" s="240" t="str">
        <f>Shares!A693</f>
        <v/>
      </c>
      <c r="AA693" s="240" t="str">
        <f>Shares!B693</f>
        <v/>
      </c>
      <c r="AB693" s="240" t="str">
        <f>Shares!C693</f>
        <v/>
      </c>
      <c r="AC693" s="240" t="str">
        <f>Shares!D693</f>
        <v/>
      </c>
      <c r="AD693" s="240">
        <f>IF($Z693="",0,Shares!E693)</f>
        <v>0</v>
      </c>
      <c r="AE693" s="262">
        <f>IF($Z693="",0,Shares!K693*Shares!J693)</f>
        <v>0</v>
      </c>
      <c r="AF693" s="263">
        <f t="shared" si="51"/>
        <v>0</v>
      </c>
      <c r="AG693" s="262">
        <f>IF($Z693="",0,Shares!M693)</f>
        <v>0</v>
      </c>
      <c r="AH693" s="263">
        <f>IF($Z693="",0,Shares!N693)</f>
        <v>0</v>
      </c>
      <c r="AI693" s="240" t="str">
        <f>IF($Z693="","",RANK(AE693,$AE$2:$AE$1001)+COUNTIF($AE$2:AE693,AE693)-1)</f>
        <v/>
      </c>
      <c r="AJ693" s="240" t="str">
        <f>IF($AD693&lt;0,COUNT($AJ$1:AJ692)+1,"")</f>
        <v/>
      </c>
      <c r="AL693" s="240" t="str">
        <f>'All Ticker P&amp;L'!A693</f>
        <v/>
      </c>
      <c r="AM693" s="240" t="str">
        <f>'All Ticker P&amp;L'!B693</f>
        <v/>
      </c>
      <c r="AN693" s="240" t="str">
        <f>'All Ticker P&amp;L'!C693</f>
        <v/>
      </c>
      <c r="AO693" s="240" t="str">
        <f>'All Ticker P&amp;L'!D693</f>
        <v/>
      </c>
      <c r="AP693" s="240">
        <f>IF($AL693="",0,'All Ticker P&amp;L'!E693)</f>
        <v>0</v>
      </c>
      <c r="AQ693" s="262">
        <f>IF($AL693="",0,'All Ticker P&amp;L'!J693*'All Ticker P&amp;L'!I693)</f>
        <v>0</v>
      </c>
      <c r="AR693" s="262">
        <f>IF($AL693="",0,'All Ticker P&amp;L'!L693)</f>
        <v>0</v>
      </c>
      <c r="AS693" s="263">
        <f>IF($AL693="",0,'All Ticker P&amp;L'!M693)</f>
        <v>0</v>
      </c>
      <c r="AT693" s="240" t="str">
        <f>IF($AL693="","",RANK(AR693,$AR$2:$AR$1001)+COUNTIF($AR$2:AR693,AR693)-1)</f>
        <v/>
      </c>
      <c r="AU693" s="240" t="str">
        <f>IF($AL693="","",RANK(AV693,$AV$2:$AV$1001)+COUNTIF($AV$2:AV693,AV693)-1)</f>
        <v/>
      </c>
      <c r="AV693" s="262">
        <f t="shared" si="52"/>
        <v>0</v>
      </c>
    </row>
    <row r="694" spans="26:48" ht="15" customHeight="1" x14ac:dyDescent="0.2">
      <c r="Z694" s="240" t="str">
        <f>Shares!A694</f>
        <v/>
      </c>
      <c r="AA694" s="240" t="str">
        <f>Shares!B694</f>
        <v/>
      </c>
      <c r="AB694" s="240" t="str">
        <f>Shares!C694</f>
        <v/>
      </c>
      <c r="AC694" s="240" t="str">
        <f>Shares!D694</f>
        <v/>
      </c>
      <c r="AD694" s="240">
        <f>IF($Z694="",0,Shares!E694)</f>
        <v>0</v>
      </c>
      <c r="AE694" s="262">
        <f>IF($Z694="",0,Shares!K694*Shares!J694)</f>
        <v>0</v>
      </c>
      <c r="AF694" s="263">
        <f t="shared" si="51"/>
        <v>0</v>
      </c>
      <c r="AG694" s="262">
        <f>IF($Z694="",0,Shares!M694)</f>
        <v>0</v>
      </c>
      <c r="AH694" s="263">
        <f>IF($Z694="",0,Shares!N694)</f>
        <v>0</v>
      </c>
      <c r="AI694" s="240" t="str">
        <f>IF($Z694="","",RANK(AE694,$AE$2:$AE$1001)+COUNTIF($AE$2:AE694,AE694)-1)</f>
        <v/>
      </c>
      <c r="AJ694" s="240" t="str">
        <f>IF($AD694&lt;0,COUNT($AJ$1:AJ693)+1,"")</f>
        <v/>
      </c>
      <c r="AL694" s="240" t="str">
        <f>'All Ticker P&amp;L'!A694</f>
        <v/>
      </c>
      <c r="AM694" s="240" t="str">
        <f>'All Ticker P&amp;L'!B694</f>
        <v/>
      </c>
      <c r="AN694" s="240" t="str">
        <f>'All Ticker P&amp;L'!C694</f>
        <v/>
      </c>
      <c r="AO694" s="240" t="str">
        <f>'All Ticker P&amp;L'!D694</f>
        <v/>
      </c>
      <c r="AP694" s="240">
        <f>IF($AL694="",0,'All Ticker P&amp;L'!E694)</f>
        <v>0</v>
      </c>
      <c r="AQ694" s="262">
        <f>IF($AL694="",0,'All Ticker P&amp;L'!J694*'All Ticker P&amp;L'!I694)</f>
        <v>0</v>
      </c>
      <c r="AR694" s="262">
        <f>IF($AL694="",0,'All Ticker P&amp;L'!L694)</f>
        <v>0</v>
      </c>
      <c r="AS694" s="263">
        <f>IF($AL694="",0,'All Ticker P&amp;L'!M694)</f>
        <v>0</v>
      </c>
      <c r="AT694" s="240" t="str">
        <f>IF($AL694="","",RANK(AR694,$AR$2:$AR$1001)+COUNTIF($AR$2:AR694,AR694)-1)</f>
        <v/>
      </c>
      <c r="AU694" s="240" t="str">
        <f>IF($AL694="","",RANK(AV694,$AV$2:$AV$1001)+COUNTIF($AV$2:AV694,AV694)-1)</f>
        <v/>
      </c>
      <c r="AV694" s="262">
        <f t="shared" si="52"/>
        <v>0</v>
      </c>
    </row>
    <row r="695" spans="26:48" ht="15" customHeight="1" x14ac:dyDescent="0.2">
      <c r="Z695" s="240" t="str">
        <f>Shares!A695</f>
        <v/>
      </c>
      <c r="AA695" s="240" t="str">
        <f>Shares!B695</f>
        <v/>
      </c>
      <c r="AB695" s="240" t="str">
        <f>Shares!C695</f>
        <v/>
      </c>
      <c r="AC695" s="240" t="str">
        <f>Shares!D695</f>
        <v/>
      </c>
      <c r="AD695" s="240">
        <f>IF($Z695="",0,Shares!E695)</f>
        <v>0</v>
      </c>
      <c r="AE695" s="262">
        <f>IF($Z695="",0,Shares!K695*Shares!J695)</f>
        <v>0</v>
      </c>
      <c r="AF695" s="263">
        <f t="shared" si="51"/>
        <v>0</v>
      </c>
      <c r="AG695" s="262">
        <f>IF($Z695="",0,Shares!M695)</f>
        <v>0</v>
      </c>
      <c r="AH695" s="263">
        <f>IF($Z695="",0,Shares!N695)</f>
        <v>0</v>
      </c>
      <c r="AI695" s="240" t="str">
        <f>IF($Z695="","",RANK(AE695,$AE$2:$AE$1001)+COUNTIF($AE$2:AE695,AE695)-1)</f>
        <v/>
      </c>
      <c r="AJ695" s="240" t="str">
        <f>IF($AD695&lt;0,COUNT($AJ$1:AJ694)+1,"")</f>
        <v/>
      </c>
      <c r="AL695" s="240" t="str">
        <f>'All Ticker P&amp;L'!A695</f>
        <v/>
      </c>
      <c r="AM695" s="240" t="str">
        <f>'All Ticker P&amp;L'!B695</f>
        <v/>
      </c>
      <c r="AN695" s="240" t="str">
        <f>'All Ticker P&amp;L'!C695</f>
        <v/>
      </c>
      <c r="AO695" s="240" t="str">
        <f>'All Ticker P&amp;L'!D695</f>
        <v/>
      </c>
      <c r="AP695" s="240">
        <f>IF($AL695="",0,'All Ticker P&amp;L'!E695)</f>
        <v>0</v>
      </c>
      <c r="AQ695" s="262">
        <f>IF($AL695="",0,'All Ticker P&amp;L'!J695*'All Ticker P&amp;L'!I695)</f>
        <v>0</v>
      </c>
      <c r="AR695" s="262">
        <f>IF($AL695="",0,'All Ticker P&amp;L'!L695)</f>
        <v>0</v>
      </c>
      <c r="AS695" s="263">
        <f>IF($AL695="",0,'All Ticker P&amp;L'!M695)</f>
        <v>0</v>
      </c>
      <c r="AT695" s="240" t="str">
        <f>IF($AL695="","",RANK(AR695,$AR$2:$AR$1001)+COUNTIF($AR$2:AR695,AR695)-1)</f>
        <v/>
      </c>
      <c r="AU695" s="240" t="str">
        <f>IF($AL695="","",RANK(AV695,$AV$2:$AV$1001)+COUNTIF($AV$2:AV695,AV695)-1)</f>
        <v/>
      </c>
      <c r="AV695" s="262">
        <f t="shared" si="52"/>
        <v>0</v>
      </c>
    </row>
    <row r="696" spans="26:48" ht="15" customHeight="1" x14ac:dyDescent="0.2">
      <c r="Z696" s="240" t="str">
        <f>Shares!A696</f>
        <v/>
      </c>
      <c r="AA696" s="240" t="str">
        <f>Shares!B696</f>
        <v/>
      </c>
      <c r="AB696" s="240" t="str">
        <f>Shares!C696</f>
        <v/>
      </c>
      <c r="AC696" s="240" t="str">
        <f>Shares!D696</f>
        <v/>
      </c>
      <c r="AD696" s="240">
        <f>IF($Z696="",0,Shares!E696)</f>
        <v>0</v>
      </c>
      <c r="AE696" s="262">
        <f>IF($Z696="",0,Shares!K696*Shares!J696)</f>
        <v>0</v>
      </c>
      <c r="AF696" s="263">
        <f t="shared" si="51"/>
        <v>0</v>
      </c>
      <c r="AG696" s="262">
        <f>IF($Z696="",0,Shares!M696)</f>
        <v>0</v>
      </c>
      <c r="AH696" s="263">
        <f>IF($Z696="",0,Shares!N696)</f>
        <v>0</v>
      </c>
      <c r="AI696" s="240" t="str">
        <f>IF($Z696="","",RANK(AE696,$AE$2:$AE$1001)+COUNTIF($AE$2:AE696,AE696)-1)</f>
        <v/>
      </c>
      <c r="AJ696" s="240" t="str">
        <f>IF($AD696&lt;0,COUNT($AJ$1:AJ695)+1,"")</f>
        <v/>
      </c>
      <c r="AL696" s="240" t="str">
        <f>'All Ticker P&amp;L'!A696</f>
        <v/>
      </c>
      <c r="AM696" s="240" t="str">
        <f>'All Ticker P&amp;L'!B696</f>
        <v/>
      </c>
      <c r="AN696" s="240" t="str">
        <f>'All Ticker P&amp;L'!C696</f>
        <v/>
      </c>
      <c r="AO696" s="240" t="str">
        <f>'All Ticker P&amp;L'!D696</f>
        <v/>
      </c>
      <c r="AP696" s="240">
        <f>IF($AL696="",0,'All Ticker P&amp;L'!E696)</f>
        <v>0</v>
      </c>
      <c r="AQ696" s="262">
        <f>IF($AL696="",0,'All Ticker P&amp;L'!J696*'All Ticker P&amp;L'!I696)</f>
        <v>0</v>
      </c>
      <c r="AR696" s="262">
        <f>IF($AL696="",0,'All Ticker P&amp;L'!L696)</f>
        <v>0</v>
      </c>
      <c r="AS696" s="263">
        <f>IF($AL696="",0,'All Ticker P&amp;L'!M696)</f>
        <v>0</v>
      </c>
      <c r="AT696" s="240" t="str">
        <f>IF($AL696="","",RANK(AR696,$AR$2:$AR$1001)+COUNTIF($AR$2:AR696,AR696)-1)</f>
        <v/>
      </c>
      <c r="AU696" s="240" t="str">
        <f>IF($AL696="","",RANK(AV696,$AV$2:$AV$1001)+COUNTIF($AV$2:AV696,AV696)-1)</f>
        <v/>
      </c>
      <c r="AV696" s="262">
        <f t="shared" si="52"/>
        <v>0</v>
      </c>
    </row>
    <row r="697" spans="26:48" ht="15" customHeight="1" x14ac:dyDescent="0.2">
      <c r="Z697" s="240" t="str">
        <f>Shares!A697</f>
        <v/>
      </c>
      <c r="AA697" s="240" t="str">
        <f>Shares!B697</f>
        <v/>
      </c>
      <c r="AB697" s="240" t="str">
        <f>Shares!C697</f>
        <v/>
      </c>
      <c r="AC697" s="240" t="str">
        <f>Shares!D697</f>
        <v/>
      </c>
      <c r="AD697" s="240">
        <f>IF($Z697="",0,Shares!E697)</f>
        <v>0</v>
      </c>
      <c r="AE697" s="262">
        <f>IF($Z697="",0,Shares!K697*Shares!J697)</f>
        <v>0</v>
      </c>
      <c r="AF697" s="263">
        <f t="shared" si="51"/>
        <v>0</v>
      </c>
      <c r="AG697" s="262">
        <f>IF($Z697="",0,Shares!M697)</f>
        <v>0</v>
      </c>
      <c r="AH697" s="263">
        <f>IF($Z697="",0,Shares!N697)</f>
        <v>0</v>
      </c>
      <c r="AI697" s="240" t="str">
        <f>IF($Z697="","",RANK(AE697,$AE$2:$AE$1001)+COUNTIF($AE$2:AE697,AE697)-1)</f>
        <v/>
      </c>
      <c r="AJ697" s="240" t="str">
        <f>IF($AD697&lt;0,COUNT($AJ$1:AJ696)+1,"")</f>
        <v/>
      </c>
      <c r="AL697" s="240" t="str">
        <f>'All Ticker P&amp;L'!A697</f>
        <v/>
      </c>
      <c r="AM697" s="240" t="str">
        <f>'All Ticker P&amp;L'!B697</f>
        <v/>
      </c>
      <c r="AN697" s="240" t="str">
        <f>'All Ticker P&amp;L'!C697</f>
        <v/>
      </c>
      <c r="AO697" s="240" t="str">
        <f>'All Ticker P&amp;L'!D697</f>
        <v/>
      </c>
      <c r="AP697" s="240">
        <f>IF($AL697="",0,'All Ticker P&amp;L'!E697)</f>
        <v>0</v>
      </c>
      <c r="AQ697" s="262">
        <f>IF($AL697="",0,'All Ticker P&amp;L'!J697*'All Ticker P&amp;L'!I697)</f>
        <v>0</v>
      </c>
      <c r="AR697" s="262">
        <f>IF($AL697="",0,'All Ticker P&amp;L'!L697)</f>
        <v>0</v>
      </c>
      <c r="AS697" s="263">
        <f>IF($AL697="",0,'All Ticker P&amp;L'!M697)</f>
        <v>0</v>
      </c>
      <c r="AT697" s="240" t="str">
        <f>IF($AL697="","",RANK(AR697,$AR$2:$AR$1001)+COUNTIF($AR$2:AR697,AR697)-1)</f>
        <v/>
      </c>
      <c r="AU697" s="240" t="str">
        <f>IF($AL697="","",RANK(AV697,$AV$2:$AV$1001)+COUNTIF($AV$2:AV697,AV697)-1)</f>
        <v/>
      </c>
      <c r="AV697" s="262">
        <f t="shared" si="52"/>
        <v>0</v>
      </c>
    </row>
    <row r="698" spans="26:48" ht="15" customHeight="1" x14ac:dyDescent="0.2">
      <c r="Z698" s="240" t="str">
        <f>Shares!A698</f>
        <v/>
      </c>
      <c r="AA698" s="240" t="str">
        <f>Shares!B698</f>
        <v/>
      </c>
      <c r="AB698" s="240" t="str">
        <f>Shares!C698</f>
        <v/>
      </c>
      <c r="AC698" s="240" t="str">
        <f>Shares!D698</f>
        <v/>
      </c>
      <c r="AD698" s="240">
        <f>IF($Z698="",0,Shares!E698)</f>
        <v>0</v>
      </c>
      <c r="AE698" s="262">
        <f>IF($Z698="",0,Shares!K698*Shares!J698)</f>
        <v>0</v>
      </c>
      <c r="AF698" s="263">
        <f t="shared" si="51"/>
        <v>0</v>
      </c>
      <c r="AG698" s="262">
        <f>IF($Z698="",0,Shares!M698)</f>
        <v>0</v>
      </c>
      <c r="AH698" s="263">
        <f>IF($Z698="",0,Shares!N698)</f>
        <v>0</v>
      </c>
      <c r="AI698" s="240" t="str">
        <f>IF($Z698="","",RANK(AE698,$AE$2:$AE$1001)+COUNTIF($AE$2:AE698,AE698)-1)</f>
        <v/>
      </c>
      <c r="AJ698" s="240" t="str">
        <f>IF($AD698&lt;0,COUNT($AJ$1:AJ697)+1,"")</f>
        <v/>
      </c>
      <c r="AL698" s="240" t="str">
        <f>'All Ticker P&amp;L'!A698</f>
        <v/>
      </c>
      <c r="AM698" s="240" t="str">
        <f>'All Ticker P&amp;L'!B698</f>
        <v/>
      </c>
      <c r="AN698" s="240" t="str">
        <f>'All Ticker P&amp;L'!C698</f>
        <v/>
      </c>
      <c r="AO698" s="240" t="str">
        <f>'All Ticker P&amp;L'!D698</f>
        <v/>
      </c>
      <c r="AP698" s="240">
        <f>IF($AL698="",0,'All Ticker P&amp;L'!E698)</f>
        <v>0</v>
      </c>
      <c r="AQ698" s="262">
        <f>IF($AL698="",0,'All Ticker P&amp;L'!J698*'All Ticker P&amp;L'!I698)</f>
        <v>0</v>
      </c>
      <c r="AR698" s="262">
        <f>IF($AL698="",0,'All Ticker P&amp;L'!L698)</f>
        <v>0</v>
      </c>
      <c r="AS698" s="263">
        <f>IF($AL698="",0,'All Ticker P&amp;L'!M698)</f>
        <v>0</v>
      </c>
      <c r="AT698" s="240" t="str">
        <f>IF($AL698="","",RANK(AR698,$AR$2:$AR$1001)+COUNTIF($AR$2:AR698,AR698)-1)</f>
        <v/>
      </c>
      <c r="AU698" s="240" t="str">
        <f>IF($AL698="","",RANK(AV698,$AV$2:$AV$1001)+COUNTIF($AV$2:AV698,AV698)-1)</f>
        <v/>
      </c>
      <c r="AV698" s="262">
        <f t="shared" si="52"/>
        <v>0</v>
      </c>
    </row>
    <row r="699" spans="26:48" ht="15" customHeight="1" x14ac:dyDescent="0.2">
      <c r="Z699" s="240" t="str">
        <f>Shares!A699</f>
        <v/>
      </c>
      <c r="AA699" s="240" t="str">
        <f>Shares!B699</f>
        <v/>
      </c>
      <c r="AB699" s="240" t="str">
        <f>Shares!C699</f>
        <v/>
      </c>
      <c r="AC699" s="240" t="str">
        <f>Shares!D699</f>
        <v/>
      </c>
      <c r="AD699" s="240">
        <f>IF($Z699="",0,Shares!E699)</f>
        <v>0</v>
      </c>
      <c r="AE699" s="262">
        <f>IF($Z699="",0,Shares!K699*Shares!J699)</f>
        <v>0</v>
      </c>
      <c r="AF699" s="263">
        <f t="shared" si="51"/>
        <v>0</v>
      </c>
      <c r="AG699" s="262">
        <f>IF($Z699="",0,Shares!M699)</f>
        <v>0</v>
      </c>
      <c r="AH699" s="263">
        <f>IF($Z699="",0,Shares!N699)</f>
        <v>0</v>
      </c>
      <c r="AI699" s="240" t="str">
        <f>IF($Z699="","",RANK(AE699,$AE$2:$AE$1001)+COUNTIF($AE$2:AE699,AE699)-1)</f>
        <v/>
      </c>
      <c r="AJ699" s="240" t="str">
        <f>IF($AD699&lt;0,COUNT($AJ$1:AJ698)+1,"")</f>
        <v/>
      </c>
      <c r="AL699" s="240" t="str">
        <f>'All Ticker P&amp;L'!A699</f>
        <v/>
      </c>
      <c r="AM699" s="240" t="str">
        <f>'All Ticker P&amp;L'!B699</f>
        <v/>
      </c>
      <c r="AN699" s="240" t="str">
        <f>'All Ticker P&amp;L'!C699</f>
        <v/>
      </c>
      <c r="AO699" s="240" t="str">
        <f>'All Ticker P&amp;L'!D699</f>
        <v/>
      </c>
      <c r="AP699" s="240">
        <f>IF($AL699="",0,'All Ticker P&amp;L'!E699)</f>
        <v>0</v>
      </c>
      <c r="AQ699" s="262">
        <f>IF($AL699="",0,'All Ticker P&amp;L'!J699*'All Ticker P&amp;L'!I699)</f>
        <v>0</v>
      </c>
      <c r="AR699" s="262">
        <f>IF($AL699="",0,'All Ticker P&amp;L'!L699)</f>
        <v>0</v>
      </c>
      <c r="AS699" s="263">
        <f>IF($AL699="",0,'All Ticker P&amp;L'!M699)</f>
        <v>0</v>
      </c>
      <c r="AT699" s="240" t="str">
        <f>IF($AL699="","",RANK(AR699,$AR$2:$AR$1001)+COUNTIF($AR$2:AR699,AR699)-1)</f>
        <v/>
      </c>
      <c r="AU699" s="240" t="str">
        <f>IF($AL699="","",RANK(AV699,$AV$2:$AV$1001)+COUNTIF($AV$2:AV699,AV699)-1)</f>
        <v/>
      </c>
      <c r="AV699" s="262">
        <f t="shared" si="52"/>
        <v>0</v>
      </c>
    </row>
    <row r="700" spans="26:48" ht="15" customHeight="1" x14ac:dyDescent="0.2">
      <c r="Z700" s="240" t="str">
        <f>Shares!A700</f>
        <v/>
      </c>
      <c r="AA700" s="240" t="str">
        <f>Shares!B700</f>
        <v/>
      </c>
      <c r="AB700" s="240" t="str">
        <f>Shares!C700</f>
        <v/>
      </c>
      <c r="AC700" s="240" t="str">
        <f>Shares!D700</f>
        <v/>
      </c>
      <c r="AD700" s="240">
        <f>IF($Z700="",0,Shares!E700)</f>
        <v>0</v>
      </c>
      <c r="AE700" s="262">
        <f>IF($Z700="",0,Shares!K700*Shares!J700)</f>
        <v>0</v>
      </c>
      <c r="AF700" s="263">
        <f t="shared" si="51"/>
        <v>0</v>
      </c>
      <c r="AG700" s="262">
        <f>IF($Z700="",0,Shares!M700)</f>
        <v>0</v>
      </c>
      <c r="AH700" s="263">
        <f>IF($Z700="",0,Shares!N700)</f>
        <v>0</v>
      </c>
      <c r="AI700" s="240" t="str">
        <f>IF($Z700="","",RANK(AE700,$AE$2:$AE$1001)+COUNTIF($AE$2:AE700,AE700)-1)</f>
        <v/>
      </c>
      <c r="AJ700" s="240" t="str">
        <f>IF($AD700&lt;0,COUNT($AJ$1:AJ699)+1,"")</f>
        <v/>
      </c>
      <c r="AL700" s="240" t="str">
        <f>'All Ticker P&amp;L'!A700</f>
        <v/>
      </c>
      <c r="AM700" s="240" t="str">
        <f>'All Ticker P&amp;L'!B700</f>
        <v/>
      </c>
      <c r="AN700" s="240" t="str">
        <f>'All Ticker P&amp;L'!C700</f>
        <v/>
      </c>
      <c r="AO700" s="240" t="str">
        <f>'All Ticker P&amp;L'!D700</f>
        <v/>
      </c>
      <c r="AP700" s="240">
        <f>IF($AL700="",0,'All Ticker P&amp;L'!E700)</f>
        <v>0</v>
      </c>
      <c r="AQ700" s="262">
        <f>IF($AL700="",0,'All Ticker P&amp;L'!J700*'All Ticker P&amp;L'!I700)</f>
        <v>0</v>
      </c>
      <c r="AR700" s="262">
        <f>IF($AL700="",0,'All Ticker P&amp;L'!L700)</f>
        <v>0</v>
      </c>
      <c r="AS700" s="263">
        <f>IF($AL700="",0,'All Ticker P&amp;L'!M700)</f>
        <v>0</v>
      </c>
      <c r="AT700" s="240" t="str">
        <f>IF($AL700="","",RANK(AR700,$AR$2:$AR$1001)+COUNTIF($AR$2:AR700,AR700)-1)</f>
        <v/>
      </c>
      <c r="AU700" s="240" t="str">
        <f>IF($AL700="","",RANK(AV700,$AV$2:$AV$1001)+COUNTIF($AV$2:AV700,AV700)-1)</f>
        <v/>
      </c>
      <c r="AV700" s="262">
        <f t="shared" si="52"/>
        <v>0</v>
      </c>
    </row>
    <row r="701" spans="26:48" ht="15" customHeight="1" x14ac:dyDescent="0.2">
      <c r="Z701" s="240" t="str">
        <f>Shares!A701</f>
        <v/>
      </c>
      <c r="AA701" s="240" t="str">
        <f>Shares!B701</f>
        <v/>
      </c>
      <c r="AB701" s="240" t="str">
        <f>Shares!C701</f>
        <v/>
      </c>
      <c r="AC701" s="240" t="str">
        <f>Shares!D701</f>
        <v/>
      </c>
      <c r="AD701" s="240">
        <f>IF($Z701="",0,Shares!E701)</f>
        <v>0</v>
      </c>
      <c r="AE701" s="262">
        <f>IF($Z701="",0,Shares!K701*Shares!J701)</f>
        <v>0</v>
      </c>
      <c r="AF701" s="263">
        <f t="shared" si="51"/>
        <v>0</v>
      </c>
      <c r="AG701" s="262">
        <f>IF($Z701="",0,Shares!M701)</f>
        <v>0</v>
      </c>
      <c r="AH701" s="263">
        <f>IF($Z701="",0,Shares!N701)</f>
        <v>0</v>
      </c>
      <c r="AI701" s="240" t="str">
        <f>IF($Z701="","",RANK(AE701,$AE$2:$AE$1001)+COUNTIF($AE$2:AE701,AE701)-1)</f>
        <v/>
      </c>
      <c r="AJ701" s="240" t="str">
        <f>IF($AD701&lt;0,COUNT($AJ$1:AJ700)+1,"")</f>
        <v/>
      </c>
      <c r="AL701" s="240" t="str">
        <f>'All Ticker P&amp;L'!A701</f>
        <v/>
      </c>
      <c r="AM701" s="240" t="str">
        <f>'All Ticker P&amp;L'!B701</f>
        <v/>
      </c>
      <c r="AN701" s="240" t="str">
        <f>'All Ticker P&amp;L'!C701</f>
        <v/>
      </c>
      <c r="AO701" s="240" t="str">
        <f>'All Ticker P&amp;L'!D701</f>
        <v/>
      </c>
      <c r="AP701" s="240">
        <f>IF($AL701="",0,'All Ticker P&amp;L'!E701)</f>
        <v>0</v>
      </c>
      <c r="AQ701" s="262">
        <f>IF($AL701="",0,'All Ticker P&amp;L'!J701*'All Ticker P&amp;L'!I701)</f>
        <v>0</v>
      </c>
      <c r="AR701" s="262">
        <f>IF($AL701="",0,'All Ticker P&amp;L'!L701)</f>
        <v>0</v>
      </c>
      <c r="AS701" s="263">
        <f>IF($AL701="",0,'All Ticker P&amp;L'!M701)</f>
        <v>0</v>
      </c>
      <c r="AT701" s="240" t="str">
        <f>IF($AL701="","",RANK(AR701,$AR$2:$AR$1001)+COUNTIF($AR$2:AR701,AR701)-1)</f>
        <v/>
      </c>
      <c r="AU701" s="240" t="str">
        <f>IF($AL701="","",RANK(AV701,$AV$2:$AV$1001)+COUNTIF($AV$2:AV701,AV701)-1)</f>
        <v/>
      </c>
      <c r="AV701" s="262">
        <f t="shared" si="52"/>
        <v>0</v>
      </c>
    </row>
    <row r="702" spans="26:48" ht="15" customHeight="1" x14ac:dyDescent="0.2">
      <c r="Z702" s="240" t="str">
        <f>Shares!A702</f>
        <v/>
      </c>
      <c r="AA702" s="240" t="str">
        <f>Shares!B702</f>
        <v/>
      </c>
      <c r="AB702" s="240" t="str">
        <f>Shares!C702</f>
        <v/>
      </c>
      <c r="AC702" s="240" t="str">
        <f>Shares!D702</f>
        <v/>
      </c>
      <c r="AD702" s="240">
        <f>IF($Z702="",0,Shares!E702)</f>
        <v>0</v>
      </c>
      <c r="AE702" s="262">
        <f>IF($Z702="",0,Shares!K702*Shares!J702)</f>
        <v>0</v>
      </c>
      <c r="AF702" s="263">
        <f t="shared" si="51"/>
        <v>0</v>
      </c>
      <c r="AG702" s="262">
        <f>IF($Z702="",0,Shares!M702)</f>
        <v>0</v>
      </c>
      <c r="AH702" s="263">
        <f>IF($Z702="",0,Shares!N702)</f>
        <v>0</v>
      </c>
      <c r="AI702" s="240" t="str">
        <f>IF($Z702="","",RANK(AE702,$AE$2:$AE$1001)+COUNTIF($AE$2:AE702,AE702)-1)</f>
        <v/>
      </c>
      <c r="AJ702" s="240" t="str">
        <f>IF($AD702&lt;0,COUNT($AJ$1:AJ701)+1,"")</f>
        <v/>
      </c>
      <c r="AL702" s="240" t="str">
        <f>'All Ticker P&amp;L'!A702</f>
        <v/>
      </c>
      <c r="AM702" s="240" t="str">
        <f>'All Ticker P&amp;L'!B702</f>
        <v/>
      </c>
      <c r="AN702" s="240" t="str">
        <f>'All Ticker P&amp;L'!C702</f>
        <v/>
      </c>
      <c r="AO702" s="240" t="str">
        <f>'All Ticker P&amp;L'!D702</f>
        <v/>
      </c>
      <c r="AP702" s="240">
        <f>IF($AL702="",0,'All Ticker P&amp;L'!E702)</f>
        <v>0</v>
      </c>
      <c r="AQ702" s="262">
        <f>IF($AL702="",0,'All Ticker P&amp;L'!J702*'All Ticker P&amp;L'!I702)</f>
        <v>0</v>
      </c>
      <c r="AR702" s="262">
        <f>IF($AL702="",0,'All Ticker P&amp;L'!L702)</f>
        <v>0</v>
      </c>
      <c r="AS702" s="263">
        <f>IF($AL702="",0,'All Ticker P&amp;L'!M702)</f>
        <v>0</v>
      </c>
      <c r="AT702" s="240" t="str">
        <f>IF($AL702="","",RANK(AR702,$AR$2:$AR$1001)+COUNTIF($AR$2:AR702,AR702)-1)</f>
        <v/>
      </c>
      <c r="AU702" s="240" t="str">
        <f>IF($AL702="","",RANK(AV702,$AV$2:$AV$1001)+COUNTIF($AV$2:AV702,AV702)-1)</f>
        <v/>
      </c>
      <c r="AV702" s="262">
        <f t="shared" si="52"/>
        <v>0</v>
      </c>
    </row>
    <row r="703" spans="26:48" ht="15" customHeight="1" x14ac:dyDescent="0.2">
      <c r="Z703" s="240" t="str">
        <f>Shares!A703</f>
        <v/>
      </c>
      <c r="AA703" s="240" t="str">
        <f>Shares!B703</f>
        <v/>
      </c>
      <c r="AB703" s="240" t="str">
        <f>Shares!C703</f>
        <v/>
      </c>
      <c r="AC703" s="240" t="str">
        <f>Shares!D703</f>
        <v/>
      </c>
      <c r="AD703" s="240">
        <f>IF($Z703="",0,Shares!E703)</f>
        <v>0</v>
      </c>
      <c r="AE703" s="262">
        <f>IF($Z703="",0,Shares!K703*Shares!J703)</f>
        <v>0</v>
      </c>
      <c r="AF703" s="263">
        <f t="shared" si="51"/>
        <v>0</v>
      </c>
      <c r="AG703" s="262">
        <f>IF($Z703="",0,Shares!M703)</f>
        <v>0</v>
      </c>
      <c r="AH703" s="263">
        <f>IF($Z703="",0,Shares!N703)</f>
        <v>0</v>
      </c>
      <c r="AI703" s="240" t="str">
        <f>IF($Z703="","",RANK(AE703,$AE$2:$AE$1001)+COUNTIF($AE$2:AE703,AE703)-1)</f>
        <v/>
      </c>
      <c r="AJ703" s="240" t="str">
        <f>IF($AD703&lt;0,COUNT($AJ$1:AJ702)+1,"")</f>
        <v/>
      </c>
      <c r="AL703" s="240" t="str">
        <f>'All Ticker P&amp;L'!A703</f>
        <v/>
      </c>
      <c r="AM703" s="240" t="str">
        <f>'All Ticker P&amp;L'!B703</f>
        <v/>
      </c>
      <c r="AN703" s="240" t="str">
        <f>'All Ticker P&amp;L'!C703</f>
        <v/>
      </c>
      <c r="AO703" s="240" t="str">
        <f>'All Ticker P&amp;L'!D703</f>
        <v/>
      </c>
      <c r="AP703" s="240">
        <f>IF($AL703="",0,'All Ticker P&amp;L'!E703)</f>
        <v>0</v>
      </c>
      <c r="AQ703" s="262">
        <f>IF($AL703="",0,'All Ticker P&amp;L'!J703*'All Ticker P&amp;L'!I703)</f>
        <v>0</v>
      </c>
      <c r="AR703" s="262">
        <f>IF($AL703="",0,'All Ticker P&amp;L'!L703)</f>
        <v>0</v>
      </c>
      <c r="AS703" s="263">
        <f>IF($AL703="",0,'All Ticker P&amp;L'!M703)</f>
        <v>0</v>
      </c>
      <c r="AT703" s="240" t="str">
        <f>IF($AL703="","",RANK(AR703,$AR$2:$AR$1001)+COUNTIF($AR$2:AR703,AR703)-1)</f>
        <v/>
      </c>
      <c r="AU703" s="240" t="str">
        <f>IF($AL703="","",RANK(AV703,$AV$2:$AV$1001)+COUNTIF($AV$2:AV703,AV703)-1)</f>
        <v/>
      </c>
      <c r="AV703" s="262">
        <f t="shared" si="52"/>
        <v>0</v>
      </c>
    </row>
    <row r="704" spans="26:48" ht="15" customHeight="1" x14ac:dyDescent="0.2">
      <c r="Z704" s="240" t="str">
        <f>Shares!A704</f>
        <v/>
      </c>
      <c r="AA704" s="240" t="str">
        <f>Shares!B704</f>
        <v/>
      </c>
      <c r="AB704" s="240" t="str">
        <f>Shares!C704</f>
        <v/>
      </c>
      <c r="AC704" s="240" t="str">
        <f>Shares!D704</f>
        <v/>
      </c>
      <c r="AD704" s="240">
        <f>IF($Z704="",0,Shares!E704)</f>
        <v>0</v>
      </c>
      <c r="AE704" s="262">
        <f>IF($Z704="",0,Shares!K704*Shares!J704)</f>
        <v>0</v>
      </c>
      <c r="AF704" s="263">
        <f t="shared" si="51"/>
        <v>0</v>
      </c>
      <c r="AG704" s="262">
        <f>IF($Z704="",0,Shares!M704)</f>
        <v>0</v>
      </c>
      <c r="AH704" s="263">
        <f>IF($Z704="",0,Shares!N704)</f>
        <v>0</v>
      </c>
      <c r="AI704" s="240" t="str">
        <f>IF($Z704="","",RANK(AE704,$AE$2:$AE$1001)+COUNTIF($AE$2:AE704,AE704)-1)</f>
        <v/>
      </c>
      <c r="AJ704" s="240" t="str">
        <f>IF($AD704&lt;0,COUNT($AJ$1:AJ703)+1,"")</f>
        <v/>
      </c>
      <c r="AL704" s="240" t="str">
        <f>'All Ticker P&amp;L'!A704</f>
        <v/>
      </c>
      <c r="AM704" s="240" t="str">
        <f>'All Ticker P&amp;L'!B704</f>
        <v/>
      </c>
      <c r="AN704" s="240" t="str">
        <f>'All Ticker P&amp;L'!C704</f>
        <v/>
      </c>
      <c r="AO704" s="240" t="str">
        <f>'All Ticker P&amp;L'!D704</f>
        <v/>
      </c>
      <c r="AP704" s="240">
        <f>IF($AL704="",0,'All Ticker P&amp;L'!E704)</f>
        <v>0</v>
      </c>
      <c r="AQ704" s="262">
        <f>IF($AL704="",0,'All Ticker P&amp;L'!J704*'All Ticker P&amp;L'!I704)</f>
        <v>0</v>
      </c>
      <c r="AR704" s="262">
        <f>IF($AL704="",0,'All Ticker P&amp;L'!L704)</f>
        <v>0</v>
      </c>
      <c r="AS704" s="263">
        <f>IF($AL704="",0,'All Ticker P&amp;L'!M704)</f>
        <v>0</v>
      </c>
      <c r="AT704" s="240" t="str">
        <f>IF($AL704="","",RANK(AR704,$AR$2:$AR$1001)+COUNTIF($AR$2:AR704,AR704)-1)</f>
        <v/>
      </c>
      <c r="AU704" s="240" t="str">
        <f>IF($AL704="","",RANK(AV704,$AV$2:$AV$1001)+COUNTIF($AV$2:AV704,AV704)-1)</f>
        <v/>
      </c>
      <c r="AV704" s="262">
        <f t="shared" si="52"/>
        <v>0</v>
      </c>
    </row>
    <row r="705" spans="26:48" ht="15" customHeight="1" x14ac:dyDescent="0.2">
      <c r="Z705" s="240" t="str">
        <f>Shares!A705</f>
        <v/>
      </c>
      <c r="AA705" s="240" t="str">
        <f>Shares!B705</f>
        <v/>
      </c>
      <c r="AB705" s="240" t="str">
        <f>Shares!C705</f>
        <v/>
      </c>
      <c r="AC705" s="240" t="str">
        <f>Shares!D705</f>
        <v/>
      </c>
      <c r="AD705" s="240">
        <f>IF($Z705="",0,Shares!E705)</f>
        <v>0</v>
      </c>
      <c r="AE705" s="262">
        <f>IF($Z705="",0,Shares!K705*Shares!J705)</f>
        <v>0</v>
      </c>
      <c r="AF705" s="263">
        <f t="shared" si="51"/>
        <v>0</v>
      </c>
      <c r="AG705" s="262">
        <f>IF($Z705="",0,Shares!M705)</f>
        <v>0</v>
      </c>
      <c r="AH705" s="263">
        <f>IF($Z705="",0,Shares!N705)</f>
        <v>0</v>
      </c>
      <c r="AI705" s="240" t="str">
        <f>IF($Z705="","",RANK(AE705,$AE$2:$AE$1001)+COUNTIF($AE$2:AE705,AE705)-1)</f>
        <v/>
      </c>
      <c r="AJ705" s="240" t="str">
        <f>IF($AD705&lt;0,COUNT($AJ$1:AJ704)+1,"")</f>
        <v/>
      </c>
      <c r="AL705" s="240" t="str">
        <f>'All Ticker P&amp;L'!A705</f>
        <v/>
      </c>
      <c r="AM705" s="240" t="str">
        <f>'All Ticker P&amp;L'!B705</f>
        <v/>
      </c>
      <c r="AN705" s="240" t="str">
        <f>'All Ticker P&amp;L'!C705</f>
        <v/>
      </c>
      <c r="AO705" s="240" t="str">
        <f>'All Ticker P&amp;L'!D705</f>
        <v/>
      </c>
      <c r="AP705" s="240">
        <f>IF($AL705="",0,'All Ticker P&amp;L'!E705)</f>
        <v>0</v>
      </c>
      <c r="AQ705" s="262">
        <f>IF($AL705="",0,'All Ticker P&amp;L'!J705*'All Ticker P&amp;L'!I705)</f>
        <v>0</v>
      </c>
      <c r="AR705" s="262">
        <f>IF($AL705="",0,'All Ticker P&amp;L'!L705)</f>
        <v>0</v>
      </c>
      <c r="AS705" s="263">
        <f>IF($AL705="",0,'All Ticker P&amp;L'!M705)</f>
        <v>0</v>
      </c>
      <c r="AT705" s="240" t="str">
        <f>IF($AL705="","",RANK(AR705,$AR$2:$AR$1001)+COUNTIF($AR$2:AR705,AR705)-1)</f>
        <v/>
      </c>
      <c r="AU705" s="240" t="str">
        <f>IF($AL705="","",RANK(AV705,$AV$2:$AV$1001)+COUNTIF($AV$2:AV705,AV705)-1)</f>
        <v/>
      </c>
      <c r="AV705" s="262">
        <f t="shared" si="52"/>
        <v>0</v>
      </c>
    </row>
    <row r="706" spans="26:48" ht="15" customHeight="1" x14ac:dyDescent="0.2">
      <c r="Z706" s="240" t="str">
        <f>Shares!A706</f>
        <v/>
      </c>
      <c r="AA706" s="240" t="str">
        <f>Shares!B706</f>
        <v/>
      </c>
      <c r="AB706" s="240" t="str">
        <f>Shares!C706</f>
        <v/>
      </c>
      <c r="AC706" s="240" t="str">
        <f>Shares!D706</f>
        <v/>
      </c>
      <c r="AD706" s="240">
        <f>IF($Z706="",0,Shares!E706)</f>
        <v>0</v>
      </c>
      <c r="AE706" s="262">
        <f>IF($Z706="",0,Shares!K706*Shares!J706)</f>
        <v>0</v>
      </c>
      <c r="AF706" s="263">
        <f t="shared" ref="AF706:AF769" si="53">IFERROR(AE706/$B$5,0)</f>
        <v>0</v>
      </c>
      <c r="AG706" s="262">
        <f>IF($Z706="",0,Shares!M706)</f>
        <v>0</v>
      </c>
      <c r="AH706" s="263">
        <f>IF($Z706="",0,Shares!N706)</f>
        <v>0</v>
      </c>
      <c r="AI706" s="240" t="str">
        <f>IF($Z706="","",RANK(AE706,$AE$2:$AE$1001)+COUNTIF($AE$2:AE706,AE706)-1)</f>
        <v/>
      </c>
      <c r="AJ706" s="240" t="str">
        <f>IF($AD706&lt;0,COUNT($AJ$1:AJ705)+1,"")</f>
        <v/>
      </c>
      <c r="AL706" s="240" t="str">
        <f>'All Ticker P&amp;L'!A706</f>
        <v/>
      </c>
      <c r="AM706" s="240" t="str">
        <f>'All Ticker P&amp;L'!B706</f>
        <v/>
      </c>
      <c r="AN706" s="240" t="str">
        <f>'All Ticker P&amp;L'!C706</f>
        <v/>
      </c>
      <c r="AO706" s="240" t="str">
        <f>'All Ticker P&amp;L'!D706</f>
        <v/>
      </c>
      <c r="AP706" s="240">
        <f>IF($AL706="",0,'All Ticker P&amp;L'!E706)</f>
        <v>0</v>
      </c>
      <c r="AQ706" s="262">
        <f>IF($AL706="",0,'All Ticker P&amp;L'!J706*'All Ticker P&amp;L'!I706)</f>
        <v>0</v>
      </c>
      <c r="AR706" s="262">
        <f>IF($AL706="",0,'All Ticker P&amp;L'!L706)</f>
        <v>0</v>
      </c>
      <c r="AS706" s="263">
        <f>IF($AL706="",0,'All Ticker P&amp;L'!M706)</f>
        <v>0</v>
      </c>
      <c r="AT706" s="240" t="str">
        <f>IF($AL706="","",RANK(AR706,$AR$2:$AR$1001)+COUNTIF($AR$2:AR706,AR706)-1)</f>
        <v/>
      </c>
      <c r="AU706" s="240" t="str">
        <f>IF($AL706="","",RANK(AV706,$AV$2:$AV$1001)+COUNTIF($AV$2:AV706,AV706)-1)</f>
        <v/>
      </c>
      <c r="AV706" s="262">
        <f t="shared" ref="AV706:AV769" si="54">-AR706</f>
        <v>0</v>
      </c>
    </row>
    <row r="707" spans="26:48" ht="15" customHeight="1" x14ac:dyDescent="0.2">
      <c r="Z707" s="240" t="str">
        <f>Shares!A707</f>
        <v/>
      </c>
      <c r="AA707" s="240" t="str">
        <f>Shares!B707</f>
        <v/>
      </c>
      <c r="AB707" s="240" t="str">
        <f>Shares!C707</f>
        <v/>
      </c>
      <c r="AC707" s="240" t="str">
        <f>Shares!D707</f>
        <v/>
      </c>
      <c r="AD707" s="240">
        <f>IF($Z707="",0,Shares!E707)</f>
        <v>0</v>
      </c>
      <c r="AE707" s="262">
        <f>IF($Z707="",0,Shares!K707*Shares!J707)</f>
        <v>0</v>
      </c>
      <c r="AF707" s="263">
        <f t="shared" si="53"/>
        <v>0</v>
      </c>
      <c r="AG707" s="262">
        <f>IF($Z707="",0,Shares!M707)</f>
        <v>0</v>
      </c>
      <c r="AH707" s="263">
        <f>IF($Z707="",0,Shares!N707)</f>
        <v>0</v>
      </c>
      <c r="AI707" s="240" t="str">
        <f>IF($Z707="","",RANK(AE707,$AE$2:$AE$1001)+COUNTIF($AE$2:AE707,AE707)-1)</f>
        <v/>
      </c>
      <c r="AJ707" s="240" t="str">
        <f>IF($AD707&lt;0,COUNT($AJ$1:AJ706)+1,"")</f>
        <v/>
      </c>
      <c r="AL707" s="240" t="str">
        <f>'All Ticker P&amp;L'!A707</f>
        <v/>
      </c>
      <c r="AM707" s="240" t="str">
        <f>'All Ticker P&amp;L'!B707</f>
        <v/>
      </c>
      <c r="AN707" s="240" t="str">
        <f>'All Ticker P&amp;L'!C707</f>
        <v/>
      </c>
      <c r="AO707" s="240" t="str">
        <f>'All Ticker P&amp;L'!D707</f>
        <v/>
      </c>
      <c r="AP707" s="240">
        <f>IF($AL707="",0,'All Ticker P&amp;L'!E707)</f>
        <v>0</v>
      </c>
      <c r="AQ707" s="262">
        <f>IF($AL707="",0,'All Ticker P&amp;L'!J707*'All Ticker P&amp;L'!I707)</f>
        <v>0</v>
      </c>
      <c r="AR707" s="262">
        <f>IF($AL707="",0,'All Ticker P&amp;L'!L707)</f>
        <v>0</v>
      </c>
      <c r="AS707" s="263">
        <f>IF($AL707="",0,'All Ticker P&amp;L'!M707)</f>
        <v>0</v>
      </c>
      <c r="AT707" s="240" t="str">
        <f>IF($AL707="","",RANK(AR707,$AR$2:$AR$1001)+COUNTIF($AR$2:AR707,AR707)-1)</f>
        <v/>
      </c>
      <c r="AU707" s="240" t="str">
        <f>IF($AL707="","",RANK(AV707,$AV$2:$AV$1001)+COUNTIF($AV$2:AV707,AV707)-1)</f>
        <v/>
      </c>
      <c r="AV707" s="262">
        <f t="shared" si="54"/>
        <v>0</v>
      </c>
    </row>
    <row r="708" spans="26:48" ht="15" customHeight="1" x14ac:dyDescent="0.2">
      <c r="Z708" s="240" t="str">
        <f>Shares!A708</f>
        <v/>
      </c>
      <c r="AA708" s="240" t="str">
        <f>Shares!B708</f>
        <v/>
      </c>
      <c r="AB708" s="240" t="str">
        <f>Shares!C708</f>
        <v/>
      </c>
      <c r="AC708" s="240" t="str">
        <f>Shares!D708</f>
        <v/>
      </c>
      <c r="AD708" s="240">
        <f>IF($Z708="",0,Shares!E708)</f>
        <v>0</v>
      </c>
      <c r="AE708" s="262">
        <f>IF($Z708="",0,Shares!K708*Shares!J708)</f>
        <v>0</v>
      </c>
      <c r="AF708" s="263">
        <f t="shared" si="53"/>
        <v>0</v>
      </c>
      <c r="AG708" s="262">
        <f>IF($Z708="",0,Shares!M708)</f>
        <v>0</v>
      </c>
      <c r="AH708" s="263">
        <f>IF($Z708="",0,Shares!N708)</f>
        <v>0</v>
      </c>
      <c r="AI708" s="240" t="str">
        <f>IF($Z708="","",RANK(AE708,$AE$2:$AE$1001)+COUNTIF($AE$2:AE708,AE708)-1)</f>
        <v/>
      </c>
      <c r="AJ708" s="240" t="str">
        <f>IF($AD708&lt;0,COUNT($AJ$1:AJ707)+1,"")</f>
        <v/>
      </c>
      <c r="AL708" s="240" t="str">
        <f>'All Ticker P&amp;L'!A708</f>
        <v/>
      </c>
      <c r="AM708" s="240" t="str">
        <f>'All Ticker P&amp;L'!B708</f>
        <v/>
      </c>
      <c r="AN708" s="240" t="str">
        <f>'All Ticker P&amp;L'!C708</f>
        <v/>
      </c>
      <c r="AO708" s="240" t="str">
        <f>'All Ticker P&amp;L'!D708</f>
        <v/>
      </c>
      <c r="AP708" s="240">
        <f>IF($AL708="",0,'All Ticker P&amp;L'!E708)</f>
        <v>0</v>
      </c>
      <c r="AQ708" s="262">
        <f>IF($AL708="",0,'All Ticker P&amp;L'!J708*'All Ticker P&amp;L'!I708)</f>
        <v>0</v>
      </c>
      <c r="AR708" s="262">
        <f>IF($AL708="",0,'All Ticker P&amp;L'!L708)</f>
        <v>0</v>
      </c>
      <c r="AS708" s="263">
        <f>IF($AL708="",0,'All Ticker P&amp;L'!M708)</f>
        <v>0</v>
      </c>
      <c r="AT708" s="240" t="str">
        <f>IF($AL708="","",RANK(AR708,$AR$2:$AR$1001)+COUNTIF($AR$2:AR708,AR708)-1)</f>
        <v/>
      </c>
      <c r="AU708" s="240" t="str">
        <f>IF($AL708="","",RANK(AV708,$AV$2:$AV$1001)+COUNTIF($AV$2:AV708,AV708)-1)</f>
        <v/>
      </c>
      <c r="AV708" s="262">
        <f t="shared" si="54"/>
        <v>0</v>
      </c>
    </row>
    <row r="709" spans="26:48" ht="15" customHeight="1" x14ac:dyDescent="0.2">
      <c r="Z709" s="240" t="str">
        <f>Shares!A709</f>
        <v/>
      </c>
      <c r="AA709" s="240" t="str">
        <f>Shares!B709</f>
        <v/>
      </c>
      <c r="AB709" s="240" t="str">
        <f>Shares!C709</f>
        <v/>
      </c>
      <c r="AC709" s="240" t="str">
        <f>Shares!D709</f>
        <v/>
      </c>
      <c r="AD709" s="240">
        <f>IF($Z709="",0,Shares!E709)</f>
        <v>0</v>
      </c>
      <c r="AE709" s="262">
        <f>IF($Z709="",0,Shares!K709*Shares!J709)</f>
        <v>0</v>
      </c>
      <c r="AF709" s="263">
        <f t="shared" si="53"/>
        <v>0</v>
      </c>
      <c r="AG709" s="262">
        <f>IF($Z709="",0,Shares!M709)</f>
        <v>0</v>
      </c>
      <c r="AH709" s="263">
        <f>IF($Z709="",0,Shares!N709)</f>
        <v>0</v>
      </c>
      <c r="AI709" s="240" t="str">
        <f>IF($Z709="","",RANK(AE709,$AE$2:$AE$1001)+COUNTIF($AE$2:AE709,AE709)-1)</f>
        <v/>
      </c>
      <c r="AJ709" s="240" t="str">
        <f>IF($AD709&lt;0,COUNT($AJ$1:AJ708)+1,"")</f>
        <v/>
      </c>
      <c r="AL709" s="240" t="str">
        <f>'All Ticker P&amp;L'!A709</f>
        <v/>
      </c>
      <c r="AM709" s="240" t="str">
        <f>'All Ticker P&amp;L'!B709</f>
        <v/>
      </c>
      <c r="AN709" s="240" t="str">
        <f>'All Ticker P&amp;L'!C709</f>
        <v/>
      </c>
      <c r="AO709" s="240" t="str">
        <f>'All Ticker P&amp;L'!D709</f>
        <v/>
      </c>
      <c r="AP709" s="240">
        <f>IF($AL709="",0,'All Ticker P&amp;L'!E709)</f>
        <v>0</v>
      </c>
      <c r="AQ709" s="262">
        <f>IF($AL709="",0,'All Ticker P&amp;L'!J709*'All Ticker P&amp;L'!I709)</f>
        <v>0</v>
      </c>
      <c r="AR709" s="262">
        <f>IF($AL709="",0,'All Ticker P&amp;L'!L709)</f>
        <v>0</v>
      </c>
      <c r="AS709" s="263">
        <f>IF($AL709="",0,'All Ticker P&amp;L'!M709)</f>
        <v>0</v>
      </c>
      <c r="AT709" s="240" t="str">
        <f>IF($AL709="","",RANK(AR709,$AR$2:$AR$1001)+COUNTIF($AR$2:AR709,AR709)-1)</f>
        <v/>
      </c>
      <c r="AU709" s="240" t="str">
        <f>IF($AL709="","",RANK(AV709,$AV$2:$AV$1001)+COUNTIF($AV$2:AV709,AV709)-1)</f>
        <v/>
      </c>
      <c r="AV709" s="262">
        <f t="shared" si="54"/>
        <v>0</v>
      </c>
    </row>
    <row r="710" spans="26:48" ht="15" customHeight="1" x14ac:dyDescent="0.2">
      <c r="Z710" s="240" t="str">
        <f>Shares!A710</f>
        <v/>
      </c>
      <c r="AA710" s="240" t="str">
        <f>Shares!B710</f>
        <v/>
      </c>
      <c r="AB710" s="240" t="str">
        <f>Shares!C710</f>
        <v/>
      </c>
      <c r="AC710" s="240" t="str">
        <f>Shares!D710</f>
        <v/>
      </c>
      <c r="AD710" s="240">
        <f>IF($Z710="",0,Shares!E710)</f>
        <v>0</v>
      </c>
      <c r="AE710" s="262">
        <f>IF($Z710="",0,Shares!K710*Shares!J710)</f>
        <v>0</v>
      </c>
      <c r="AF710" s="263">
        <f t="shared" si="53"/>
        <v>0</v>
      </c>
      <c r="AG710" s="262">
        <f>IF($Z710="",0,Shares!M710)</f>
        <v>0</v>
      </c>
      <c r="AH710" s="263">
        <f>IF($Z710="",0,Shares!N710)</f>
        <v>0</v>
      </c>
      <c r="AI710" s="240" t="str">
        <f>IF($Z710="","",RANK(AE710,$AE$2:$AE$1001)+COUNTIF($AE$2:AE710,AE710)-1)</f>
        <v/>
      </c>
      <c r="AJ710" s="240" t="str">
        <f>IF($AD710&lt;0,COUNT($AJ$1:AJ709)+1,"")</f>
        <v/>
      </c>
      <c r="AL710" s="240" t="str">
        <f>'All Ticker P&amp;L'!A710</f>
        <v/>
      </c>
      <c r="AM710" s="240" t="str">
        <f>'All Ticker P&amp;L'!B710</f>
        <v/>
      </c>
      <c r="AN710" s="240" t="str">
        <f>'All Ticker P&amp;L'!C710</f>
        <v/>
      </c>
      <c r="AO710" s="240" t="str">
        <f>'All Ticker P&amp;L'!D710</f>
        <v/>
      </c>
      <c r="AP710" s="240">
        <f>IF($AL710="",0,'All Ticker P&amp;L'!E710)</f>
        <v>0</v>
      </c>
      <c r="AQ710" s="262">
        <f>IF($AL710="",0,'All Ticker P&amp;L'!J710*'All Ticker P&amp;L'!I710)</f>
        <v>0</v>
      </c>
      <c r="AR710" s="262">
        <f>IF($AL710="",0,'All Ticker P&amp;L'!L710)</f>
        <v>0</v>
      </c>
      <c r="AS710" s="263">
        <f>IF($AL710="",0,'All Ticker P&amp;L'!M710)</f>
        <v>0</v>
      </c>
      <c r="AT710" s="240" t="str">
        <f>IF($AL710="","",RANK(AR710,$AR$2:$AR$1001)+COUNTIF($AR$2:AR710,AR710)-1)</f>
        <v/>
      </c>
      <c r="AU710" s="240" t="str">
        <f>IF($AL710="","",RANK(AV710,$AV$2:$AV$1001)+COUNTIF($AV$2:AV710,AV710)-1)</f>
        <v/>
      </c>
      <c r="AV710" s="262">
        <f t="shared" si="54"/>
        <v>0</v>
      </c>
    </row>
    <row r="711" spans="26:48" ht="15" customHeight="1" x14ac:dyDescent="0.2">
      <c r="Z711" s="240" t="str">
        <f>Shares!A711</f>
        <v/>
      </c>
      <c r="AA711" s="240" t="str">
        <f>Shares!B711</f>
        <v/>
      </c>
      <c r="AB711" s="240" t="str">
        <f>Shares!C711</f>
        <v/>
      </c>
      <c r="AC711" s="240" t="str">
        <f>Shares!D711</f>
        <v/>
      </c>
      <c r="AD711" s="240">
        <f>IF($Z711="",0,Shares!E711)</f>
        <v>0</v>
      </c>
      <c r="AE711" s="262">
        <f>IF($Z711="",0,Shares!K711*Shares!J711)</f>
        <v>0</v>
      </c>
      <c r="AF711" s="263">
        <f t="shared" si="53"/>
        <v>0</v>
      </c>
      <c r="AG711" s="262">
        <f>IF($Z711="",0,Shares!M711)</f>
        <v>0</v>
      </c>
      <c r="AH711" s="263">
        <f>IF($Z711="",0,Shares!N711)</f>
        <v>0</v>
      </c>
      <c r="AI711" s="240" t="str">
        <f>IF($Z711="","",RANK(AE711,$AE$2:$AE$1001)+COUNTIF($AE$2:AE711,AE711)-1)</f>
        <v/>
      </c>
      <c r="AJ711" s="240" t="str">
        <f>IF($AD711&lt;0,COUNT($AJ$1:AJ710)+1,"")</f>
        <v/>
      </c>
      <c r="AL711" s="240" t="str">
        <f>'All Ticker P&amp;L'!A711</f>
        <v/>
      </c>
      <c r="AM711" s="240" t="str">
        <f>'All Ticker P&amp;L'!B711</f>
        <v/>
      </c>
      <c r="AN711" s="240" t="str">
        <f>'All Ticker P&amp;L'!C711</f>
        <v/>
      </c>
      <c r="AO711" s="240" t="str">
        <f>'All Ticker P&amp;L'!D711</f>
        <v/>
      </c>
      <c r="AP711" s="240">
        <f>IF($AL711="",0,'All Ticker P&amp;L'!E711)</f>
        <v>0</v>
      </c>
      <c r="AQ711" s="262">
        <f>IF($AL711="",0,'All Ticker P&amp;L'!J711*'All Ticker P&amp;L'!I711)</f>
        <v>0</v>
      </c>
      <c r="AR711" s="262">
        <f>IF($AL711="",0,'All Ticker P&amp;L'!L711)</f>
        <v>0</v>
      </c>
      <c r="AS711" s="263">
        <f>IF($AL711="",0,'All Ticker P&amp;L'!M711)</f>
        <v>0</v>
      </c>
      <c r="AT711" s="240" t="str">
        <f>IF($AL711="","",RANK(AR711,$AR$2:$AR$1001)+COUNTIF($AR$2:AR711,AR711)-1)</f>
        <v/>
      </c>
      <c r="AU711" s="240" t="str">
        <f>IF($AL711="","",RANK(AV711,$AV$2:$AV$1001)+COUNTIF($AV$2:AV711,AV711)-1)</f>
        <v/>
      </c>
      <c r="AV711" s="262">
        <f t="shared" si="54"/>
        <v>0</v>
      </c>
    </row>
    <row r="712" spans="26:48" ht="15" customHeight="1" x14ac:dyDescent="0.2">
      <c r="Z712" s="240" t="str">
        <f>Shares!A712</f>
        <v/>
      </c>
      <c r="AA712" s="240" t="str">
        <f>Shares!B712</f>
        <v/>
      </c>
      <c r="AB712" s="240" t="str">
        <f>Shares!C712</f>
        <v/>
      </c>
      <c r="AC712" s="240" t="str">
        <f>Shares!D712</f>
        <v/>
      </c>
      <c r="AD712" s="240">
        <f>IF($Z712="",0,Shares!E712)</f>
        <v>0</v>
      </c>
      <c r="AE712" s="262">
        <f>IF($Z712="",0,Shares!K712*Shares!J712)</f>
        <v>0</v>
      </c>
      <c r="AF712" s="263">
        <f t="shared" si="53"/>
        <v>0</v>
      </c>
      <c r="AG712" s="262">
        <f>IF($Z712="",0,Shares!M712)</f>
        <v>0</v>
      </c>
      <c r="AH712" s="263">
        <f>IF($Z712="",0,Shares!N712)</f>
        <v>0</v>
      </c>
      <c r="AI712" s="240" t="str">
        <f>IF($Z712="","",RANK(AE712,$AE$2:$AE$1001)+COUNTIF($AE$2:AE712,AE712)-1)</f>
        <v/>
      </c>
      <c r="AJ712" s="240" t="str">
        <f>IF($AD712&lt;0,COUNT($AJ$1:AJ711)+1,"")</f>
        <v/>
      </c>
      <c r="AL712" s="240" t="str">
        <f>'All Ticker P&amp;L'!A712</f>
        <v/>
      </c>
      <c r="AM712" s="240" t="str">
        <f>'All Ticker P&amp;L'!B712</f>
        <v/>
      </c>
      <c r="AN712" s="240" t="str">
        <f>'All Ticker P&amp;L'!C712</f>
        <v/>
      </c>
      <c r="AO712" s="240" t="str">
        <f>'All Ticker P&amp;L'!D712</f>
        <v/>
      </c>
      <c r="AP712" s="240">
        <f>IF($AL712="",0,'All Ticker P&amp;L'!E712)</f>
        <v>0</v>
      </c>
      <c r="AQ712" s="262">
        <f>IF($AL712="",0,'All Ticker P&amp;L'!J712*'All Ticker P&amp;L'!I712)</f>
        <v>0</v>
      </c>
      <c r="AR712" s="262">
        <f>IF($AL712="",0,'All Ticker P&amp;L'!L712)</f>
        <v>0</v>
      </c>
      <c r="AS712" s="263">
        <f>IF($AL712="",0,'All Ticker P&amp;L'!M712)</f>
        <v>0</v>
      </c>
      <c r="AT712" s="240" t="str">
        <f>IF($AL712="","",RANK(AR712,$AR$2:$AR$1001)+COUNTIF($AR$2:AR712,AR712)-1)</f>
        <v/>
      </c>
      <c r="AU712" s="240" t="str">
        <f>IF($AL712="","",RANK(AV712,$AV$2:$AV$1001)+COUNTIF($AV$2:AV712,AV712)-1)</f>
        <v/>
      </c>
      <c r="AV712" s="262">
        <f t="shared" si="54"/>
        <v>0</v>
      </c>
    </row>
    <row r="713" spans="26:48" ht="15" customHeight="1" x14ac:dyDescent="0.2">
      <c r="Z713" s="240" t="str">
        <f>Shares!A713</f>
        <v/>
      </c>
      <c r="AA713" s="240" t="str">
        <f>Shares!B713</f>
        <v/>
      </c>
      <c r="AB713" s="240" t="str">
        <f>Shares!C713</f>
        <v/>
      </c>
      <c r="AC713" s="240" t="str">
        <f>Shares!D713</f>
        <v/>
      </c>
      <c r="AD713" s="240">
        <f>IF($Z713="",0,Shares!E713)</f>
        <v>0</v>
      </c>
      <c r="AE713" s="262">
        <f>IF($Z713="",0,Shares!K713*Shares!J713)</f>
        <v>0</v>
      </c>
      <c r="AF713" s="263">
        <f t="shared" si="53"/>
        <v>0</v>
      </c>
      <c r="AG713" s="262">
        <f>IF($Z713="",0,Shares!M713)</f>
        <v>0</v>
      </c>
      <c r="AH713" s="263">
        <f>IF($Z713="",0,Shares!N713)</f>
        <v>0</v>
      </c>
      <c r="AI713" s="240" t="str">
        <f>IF($Z713="","",RANK(AE713,$AE$2:$AE$1001)+COUNTIF($AE$2:AE713,AE713)-1)</f>
        <v/>
      </c>
      <c r="AJ713" s="240" t="str">
        <f>IF($AD713&lt;0,COUNT($AJ$1:AJ712)+1,"")</f>
        <v/>
      </c>
      <c r="AL713" s="240" t="str">
        <f>'All Ticker P&amp;L'!A713</f>
        <v/>
      </c>
      <c r="AM713" s="240" t="str">
        <f>'All Ticker P&amp;L'!B713</f>
        <v/>
      </c>
      <c r="AN713" s="240" t="str">
        <f>'All Ticker P&amp;L'!C713</f>
        <v/>
      </c>
      <c r="AO713" s="240" t="str">
        <f>'All Ticker P&amp;L'!D713</f>
        <v/>
      </c>
      <c r="AP713" s="240">
        <f>IF($AL713="",0,'All Ticker P&amp;L'!E713)</f>
        <v>0</v>
      </c>
      <c r="AQ713" s="262">
        <f>IF($AL713="",0,'All Ticker P&amp;L'!J713*'All Ticker P&amp;L'!I713)</f>
        <v>0</v>
      </c>
      <c r="AR713" s="262">
        <f>IF($AL713="",0,'All Ticker P&amp;L'!L713)</f>
        <v>0</v>
      </c>
      <c r="AS713" s="263">
        <f>IF($AL713="",0,'All Ticker P&amp;L'!M713)</f>
        <v>0</v>
      </c>
      <c r="AT713" s="240" t="str">
        <f>IF($AL713="","",RANK(AR713,$AR$2:$AR$1001)+COUNTIF($AR$2:AR713,AR713)-1)</f>
        <v/>
      </c>
      <c r="AU713" s="240" t="str">
        <f>IF($AL713="","",RANK(AV713,$AV$2:$AV$1001)+COUNTIF($AV$2:AV713,AV713)-1)</f>
        <v/>
      </c>
      <c r="AV713" s="262">
        <f t="shared" si="54"/>
        <v>0</v>
      </c>
    </row>
    <row r="714" spans="26:48" ht="15" customHeight="1" x14ac:dyDescent="0.2">
      <c r="Z714" s="240" t="str">
        <f>Shares!A714</f>
        <v/>
      </c>
      <c r="AA714" s="240" t="str">
        <f>Shares!B714</f>
        <v/>
      </c>
      <c r="AB714" s="240" t="str">
        <f>Shares!C714</f>
        <v/>
      </c>
      <c r="AC714" s="240" t="str">
        <f>Shares!D714</f>
        <v/>
      </c>
      <c r="AD714" s="240">
        <f>IF($Z714="",0,Shares!E714)</f>
        <v>0</v>
      </c>
      <c r="AE714" s="262">
        <f>IF($Z714="",0,Shares!K714*Shares!J714)</f>
        <v>0</v>
      </c>
      <c r="AF714" s="263">
        <f t="shared" si="53"/>
        <v>0</v>
      </c>
      <c r="AG714" s="262">
        <f>IF($Z714="",0,Shares!M714)</f>
        <v>0</v>
      </c>
      <c r="AH714" s="263">
        <f>IF($Z714="",0,Shares!N714)</f>
        <v>0</v>
      </c>
      <c r="AI714" s="240" t="str">
        <f>IF($Z714="","",RANK(AE714,$AE$2:$AE$1001)+COUNTIF($AE$2:AE714,AE714)-1)</f>
        <v/>
      </c>
      <c r="AJ714" s="240" t="str">
        <f>IF($AD714&lt;0,COUNT($AJ$1:AJ713)+1,"")</f>
        <v/>
      </c>
      <c r="AL714" s="240" t="str">
        <f>'All Ticker P&amp;L'!A714</f>
        <v/>
      </c>
      <c r="AM714" s="240" t="str">
        <f>'All Ticker P&amp;L'!B714</f>
        <v/>
      </c>
      <c r="AN714" s="240" t="str">
        <f>'All Ticker P&amp;L'!C714</f>
        <v/>
      </c>
      <c r="AO714" s="240" t="str">
        <f>'All Ticker P&amp;L'!D714</f>
        <v/>
      </c>
      <c r="AP714" s="240">
        <f>IF($AL714="",0,'All Ticker P&amp;L'!E714)</f>
        <v>0</v>
      </c>
      <c r="AQ714" s="262">
        <f>IF($AL714="",0,'All Ticker P&amp;L'!J714*'All Ticker P&amp;L'!I714)</f>
        <v>0</v>
      </c>
      <c r="AR714" s="262">
        <f>IF($AL714="",0,'All Ticker P&amp;L'!L714)</f>
        <v>0</v>
      </c>
      <c r="AS714" s="263">
        <f>IF($AL714="",0,'All Ticker P&amp;L'!M714)</f>
        <v>0</v>
      </c>
      <c r="AT714" s="240" t="str">
        <f>IF($AL714="","",RANK(AR714,$AR$2:$AR$1001)+COUNTIF($AR$2:AR714,AR714)-1)</f>
        <v/>
      </c>
      <c r="AU714" s="240" t="str">
        <f>IF($AL714="","",RANK(AV714,$AV$2:$AV$1001)+COUNTIF($AV$2:AV714,AV714)-1)</f>
        <v/>
      </c>
      <c r="AV714" s="262">
        <f t="shared" si="54"/>
        <v>0</v>
      </c>
    </row>
    <row r="715" spans="26:48" ht="15" customHeight="1" x14ac:dyDescent="0.2">
      <c r="Z715" s="240" t="str">
        <f>Shares!A715</f>
        <v/>
      </c>
      <c r="AA715" s="240" t="str">
        <f>Shares!B715</f>
        <v/>
      </c>
      <c r="AB715" s="240" t="str">
        <f>Shares!C715</f>
        <v/>
      </c>
      <c r="AC715" s="240" t="str">
        <f>Shares!D715</f>
        <v/>
      </c>
      <c r="AD715" s="240">
        <f>IF($Z715="",0,Shares!E715)</f>
        <v>0</v>
      </c>
      <c r="AE715" s="262">
        <f>IF($Z715="",0,Shares!K715*Shares!J715)</f>
        <v>0</v>
      </c>
      <c r="AF715" s="263">
        <f t="shared" si="53"/>
        <v>0</v>
      </c>
      <c r="AG715" s="262">
        <f>IF($Z715="",0,Shares!M715)</f>
        <v>0</v>
      </c>
      <c r="AH715" s="263">
        <f>IF($Z715="",0,Shares!N715)</f>
        <v>0</v>
      </c>
      <c r="AI715" s="240" t="str">
        <f>IF($Z715="","",RANK(AE715,$AE$2:$AE$1001)+COUNTIF($AE$2:AE715,AE715)-1)</f>
        <v/>
      </c>
      <c r="AJ715" s="240" t="str">
        <f>IF($AD715&lt;0,COUNT($AJ$1:AJ714)+1,"")</f>
        <v/>
      </c>
      <c r="AL715" s="240" t="str">
        <f>'All Ticker P&amp;L'!A715</f>
        <v/>
      </c>
      <c r="AM715" s="240" t="str">
        <f>'All Ticker P&amp;L'!B715</f>
        <v/>
      </c>
      <c r="AN715" s="240" t="str">
        <f>'All Ticker P&amp;L'!C715</f>
        <v/>
      </c>
      <c r="AO715" s="240" t="str">
        <f>'All Ticker P&amp;L'!D715</f>
        <v/>
      </c>
      <c r="AP715" s="240">
        <f>IF($AL715="",0,'All Ticker P&amp;L'!E715)</f>
        <v>0</v>
      </c>
      <c r="AQ715" s="262">
        <f>IF($AL715="",0,'All Ticker P&amp;L'!J715*'All Ticker P&amp;L'!I715)</f>
        <v>0</v>
      </c>
      <c r="AR715" s="262">
        <f>IF($AL715="",0,'All Ticker P&amp;L'!L715)</f>
        <v>0</v>
      </c>
      <c r="AS715" s="263">
        <f>IF($AL715="",0,'All Ticker P&amp;L'!M715)</f>
        <v>0</v>
      </c>
      <c r="AT715" s="240" t="str">
        <f>IF($AL715="","",RANK(AR715,$AR$2:$AR$1001)+COUNTIF($AR$2:AR715,AR715)-1)</f>
        <v/>
      </c>
      <c r="AU715" s="240" t="str">
        <f>IF($AL715="","",RANK(AV715,$AV$2:$AV$1001)+COUNTIF($AV$2:AV715,AV715)-1)</f>
        <v/>
      </c>
      <c r="AV715" s="262">
        <f t="shared" si="54"/>
        <v>0</v>
      </c>
    </row>
    <row r="716" spans="26:48" ht="15" customHeight="1" x14ac:dyDescent="0.2">
      <c r="Z716" s="240" t="str">
        <f>Shares!A716</f>
        <v/>
      </c>
      <c r="AA716" s="240" t="str">
        <f>Shares!B716</f>
        <v/>
      </c>
      <c r="AB716" s="240" t="str">
        <f>Shares!C716</f>
        <v/>
      </c>
      <c r="AC716" s="240" t="str">
        <f>Shares!D716</f>
        <v/>
      </c>
      <c r="AD716" s="240">
        <f>IF($Z716="",0,Shares!E716)</f>
        <v>0</v>
      </c>
      <c r="AE716" s="262">
        <f>IF($Z716="",0,Shares!K716*Shares!J716)</f>
        <v>0</v>
      </c>
      <c r="AF716" s="263">
        <f t="shared" si="53"/>
        <v>0</v>
      </c>
      <c r="AG716" s="262">
        <f>IF($Z716="",0,Shares!M716)</f>
        <v>0</v>
      </c>
      <c r="AH716" s="263">
        <f>IF($Z716="",0,Shares!N716)</f>
        <v>0</v>
      </c>
      <c r="AI716" s="240" t="str">
        <f>IF($Z716="","",RANK(AE716,$AE$2:$AE$1001)+COUNTIF($AE$2:AE716,AE716)-1)</f>
        <v/>
      </c>
      <c r="AJ716" s="240" t="str">
        <f>IF($AD716&lt;0,COUNT($AJ$1:AJ715)+1,"")</f>
        <v/>
      </c>
      <c r="AL716" s="240" t="str">
        <f>'All Ticker P&amp;L'!A716</f>
        <v/>
      </c>
      <c r="AM716" s="240" t="str">
        <f>'All Ticker P&amp;L'!B716</f>
        <v/>
      </c>
      <c r="AN716" s="240" t="str">
        <f>'All Ticker P&amp;L'!C716</f>
        <v/>
      </c>
      <c r="AO716" s="240" t="str">
        <f>'All Ticker P&amp;L'!D716</f>
        <v/>
      </c>
      <c r="AP716" s="240">
        <f>IF($AL716="",0,'All Ticker P&amp;L'!E716)</f>
        <v>0</v>
      </c>
      <c r="AQ716" s="262">
        <f>IF($AL716="",0,'All Ticker P&amp;L'!J716*'All Ticker P&amp;L'!I716)</f>
        <v>0</v>
      </c>
      <c r="AR716" s="262">
        <f>IF($AL716="",0,'All Ticker P&amp;L'!L716)</f>
        <v>0</v>
      </c>
      <c r="AS716" s="263">
        <f>IF($AL716="",0,'All Ticker P&amp;L'!M716)</f>
        <v>0</v>
      </c>
      <c r="AT716" s="240" t="str">
        <f>IF($AL716="","",RANK(AR716,$AR$2:$AR$1001)+COUNTIF($AR$2:AR716,AR716)-1)</f>
        <v/>
      </c>
      <c r="AU716" s="240" t="str">
        <f>IF($AL716="","",RANK(AV716,$AV$2:$AV$1001)+COUNTIF($AV$2:AV716,AV716)-1)</f>
        <v/>
      </c>
      <c r="AV716" s="262">
        <f t="shared" si="54"/>
        <v>0</v>
      </c>
    </row>
    <row r="717" spans="26:48" ht="15" customHeight="1" x14ac:dyDescent="0.2">
      <c r="Z717" s="240" t="str">
        <f>Shares!A717</f>
        <v/>
      </c>
      <c r="AA717" s="240" t="str">
        <f>Shares!B717</f>
        <v/>
      </c>
      <c r="AB717" s="240" t="str">
        <f>Shares!C717</f>
        <v/>
      </c>
      <c r="AC717" s="240" t="str">
        <f>Shares!D717</f>
        <v/>
      </c>
      <c r="AD717" s="240">
        <f>IF($Z717="",0,Shares!E717)</f>
        <v>0</v>
      </c>
      <c r="AE717" s="262">
        <f>IF($Z717="",0,Shares!K717*Shares!J717)</f>
        <v>0</v>
      </c>
      <c r="AF717" s="263">
        <f t="shared" si="53"/>
        <v>0</v>
      </c>
      <c r="AG717" s="262">
        <f>IF($Z717="",0,Shares!M717)</f>
        <v>0</v>
      </c>
      <c r="AH717" s="263">
        <f>IF($Z717="",0,Shares!N717)</f>
        <v>0</v>
      </c>
      <c r="AI717" s="240" t="str">
        <f>IF($Z717="","",RANK(AE717,$AE$2:$AE$1001)+COUNTIF($AE$2:AE717,AE717)-1)</f>
        <v/>
      </c>
      <c r="AJ717" s="240" t="str">
        <f>IF($AD717&lt;0,COUNT($AJ$1:AJ716)+1,"")</f>
        <v/>
      </c>
      <c r="AL717" s="240" t="str">
        <f>'All Ticker P&amp;L'!A717</f>
        <v/>
      </c>
      <c r="AM717" s="240" t="str">
        <f>'All Ticker P&amp;L'!B717</f>
        <v/>
      </c>
      <c r="AN717" s="240" t="str">
        <f>'All Ticker P&amp;L'!C717</f>
        <v/>
      </c>
      <c r="AO717" s="240" t="str">
        <f>'All Ticker P&amp;L'!D717</f>
        <v/>
      </c>
      <c r="AP717" s="240">
        <f>IF($AL717="",0,'All Ticker P&amp;L'!E717)</f>
        <v>0</v>
      </c>
      <c r="AQ717" s="262">
        <f>IF($AL717="",0,'All Ticker P&amp;L'!J717*'All Ticker P&amp;L'!I717)</f>
        <v>0</v>
      </c>
      <c r="AR717" s="262">
        <f>IF($AL717="",0,'All Ticker P&amp;L'!L717)</f>
        <v>0</v>
      </c>
      <c r="AS717" s="263">
        <f>IF($AL717="",0,'All Ticker P&amp;L'!M717)</f>
        <v>0</v>
      </c>
      <c r="AT717" s="240" t="str">
        <f>IF($AL717="","",RANK(AR717,$AR$2:$AR$1001)+COUNTIF($AR$2:AR717,AR717)-1)</f>
        <v/>
      </c>
      <c r="AU717" s="240" t="str">
        <f>IF($AL717="","",RANK(AV717,$AV$2:$AV$1001)+COUNTIF($AV$2:AV717,AV717)-1)</f>
        <v/>
      </c>
      <c r="AV717" s="262">
        <f t="shared" si="54"/>
        <v>0</v>
      </c>
    </row>
    <row r="718" spans="26:48" ht="15" customHeight="1" x14ac:dyDescent="0.2">
      <c r="Z718" s="240" t="str">
        <f>Shares!A718</f>
        <v/>
      </c>
      <c r="AA718" s="240" t="str">
        <f>Shares!B718</f>
        <v/>
      </c>
      <c r="AB718" s="240" t="str">
        <f>Shares!C718</f>
        <v/>
      </c>
      <c r="AC718" s="240" t="str">
        <f>Shares!D718</f>
        <v/>
      </c>
      <c r="AD718" s="240">
        <f>IF($Z718="",0,Shares!E718)</f>
        <v>0</v>
      </c>
      <c r="AE718" s="262">
        <f>IF($Z718="",0,Shares!K718*Shares!J718)</f>
        <v>0</v>
      </c>
      <c r="AF718" s="263">
        <f t="shared" si="53"/>
        <v>0</v>
      </c>
      <c r="AG718" s="262">
        <f>IF($Z718="",0,Shares!M718)</f>
        <v>0</v>
      </c>
      <c r="AH718" s="263">
        <f>IF($Z718="",0,Shares!N718)</f>
        <v>0</v>
      </c>
      <c r="AI718" s="240" t="str">
        <f>IF($Z718="","",RANK(AE718,$AE$2:$AE$1001)+COUNTIF($AE$2:AE718,AE718)-1)</f>
        <v/>
      </c>
      <c r="AJ718" s="240" t="str">
        <f>IF($AD718&lt;0,COUNT($AJ$1:AJ717)+1,"")</f>
        <v/>
      </c>
      <c r="AL718" s="240" t="str">
        <f>'All Ticker P&amp;L'!A718</f>
        <v/>
      </c>
      <c r="AM718" s="240" t="str">
        <f>'All Ticker P&amp;L'!B718</f>
        <v/>
      </c>
      <c r="AN718" s="240" t="str">
        <f>'All Ticker P&amp;L'!C718</f>
        <v/>
      </c>
      <c r="AO718" s="240" t="str">
        <f>'All Ticker P&amp;L'!D718</f>
        <v/>
      </c>
      <c r="AP718" s="240">
        <f>IF($AL718="",0,'All Ticker P&amp;L'!E718)</f>
        <v>0</v>
      </c>
      <c r="AQ718" s="262">
        <f>IF($AL718="",0,'All Ticker P&amp;L'!J718*'All Ticker P&amp;L'!I718)</f>
        <v>0</v>
      </c>
      <c r="AR718" s="262">
        <f>IF($AL718="",0,'All Ticker P&amp;L'!L718)</f>
        <v>0</v>
      </c>
      <c r="AS718" s="263">
        <f>IF($AL718="",0,'All Ticker P&amp;L'!M718)</f>
        <v>0</v>
      </c>
      <c r="AT718" s="240" t="str">
        <f>IF($AL718="","",RANK(AR718,$AR$2:$AR$1001)+COUNTIF($AR$2:AR718,AR718)-1)</f>
        <v/>
      </c>
      <c r="AU718" s="240" t="str">
        <f>IF($AL718="","",RANK(AV718,$AV$2:$AV$1001)+COUNTIF($AV$2:AV718,AV718)-1)</f>
        <v/>
      </c>
      <c r="AV718" s="262">
        <f t="shared" si="54"/>
        <v>0</v>
      </c>
    </row>
    <row r="719" spans="26:48" ht="15" customHeight="1" x14ac:dyDescent="0.2">
      <c r="Z719" s="240" t="str">
        <f>Shares!A719</f>
        <v/>
      </c>
      <c r="AA719" s="240" t="str">
        <f>Shares!B719</f>
        <v/>
      </c>
      <c r="AB719" s="240" t="str">
        <f>Shares!C719</f>
        <v/>
      </c>
      <c r="AC719" s="240" t="str">
        <f>Shares!D719</f>
        <v/>
      </c>
      <c r="AD719" s="240">
        <f>IF($Z719="",0,Shares!E719)</f>
        <v>0</v>
      </c>
      <c r="AE719" s="262">
        <f>IF($Z719="",0,Shares!K719*Shares!J719)</f>
        <v>0</v>
      </c>
      <c r="AF719" s="263">
        <f t="shared" si="53"/>
        <v>0</v>
      </c>
      <c r="AG719" s="262">
        <f>IF($Z719="",0,Shares!M719)</f>
        <v>0</v>
      </c>
      <c r="AH719" s="263">
        <f>IF($Z719="",0,Shares!N719)</f>
        <v>0</v>
      </c>
      <c r="AI719" s="240" t="str">
        <f>IF($Z719="","",RANK(AE719,$AE$2:$AE$1001)+COUNTIF($AE$2:AE719,AE719)-1)</f>
        <v/>
      </c>
      <c r="AJ719" s="240" t="str">
        <f>IF($AD719&lt;0,COUNT($AJ$1:AJ718)+1,"")</f>
        <v/>
      </c>
      <c r="AL719" s="240" t="str">
        <f>'All Ticker P&amp;L'!A719</f>
        <v/>
      </c>
      <c r="AM719" s="240" t="str">
        <f>'All Ticker P&amp;L'!B719</f>
        <v/>
      </c>
      <c r="AN719" s="240" t="str">
        <f>'All Ticker P&amp;L'!C719</f>
        <v/>
      </c>
      <c r="AO719" s="240" t="str">
        <f>'All Ticker P&amp;L'!D719</f>
        <v/>
      </c>
      <c r="AP719" s="240">
        <f>IF($AL719="",0,'All Ticker P&amp;L'!E719)</f>
        <v>0</v>
      </c>
      <c r="AQ719" s="262">
        <f>IF($AL719="",0,'All Ticker P&amp;L'!J719*'All Ticker P&amp;L'!I719)</f>
        <v>0</v>
      </c>
      <c r="AR719" s="262">
        <f>IF($AL719="",0,'All Ticker P&amp;L'!L719)</f>
        <v>0</v>
      </c>
      <c r="AS719" s="263">
        <f>IF($AL719="",0,'All Ticker P&amp;L'!M719)</f>
        <v>0</v>
      </c>
      <c r="AT719" s="240" t="str">
        <f>IF($AL719="","",RANK(AR719,$AR$2:$AR$1001)+COUNTIF($AR$2:AR719,AR719)-1)</f>
        <v/>
      </c>
      <c r="AU719" s="240" t="str">
        <f>IF($AL719="","",RANK(AV719,$AV$2:$AV$1001)+COUNTIF($AV$2:AV719,AV719)-1)</f>
        <v/>
      </c>
      <c r="AV719" s="262">
        <f t="shared" si="54"/>
        <v>0</v>
      </c>
    </row>
    <row r="720" spans="26:48" ht="15" customHeight="1" x14ac:dyDescent="0.2">
      <c r="Z720" s="240" t="str">
        <f>Shares!A720</f>
        <v/>
      </c>
      <c r="AA720" s="240" t="str">
        <f>Shares!B720</f>
        <v/>
      </c>
      <c r="AB720" s="240" t="str">
        <f>Shares!C720</f>
        <v/>
      </c>
      <c r="AC720" s="240" t="str">
        <f>Shares!D720</f>
        <v/>
      </c>
      <c r="AD720" s="240">
        <f>IF($Z720="",0,Shares!E720)</f>
        <v>0</v>
      </c>
      <c r="AE720" s="262">
        <f>IF($Z720="",0,Shares!K720*Shares!J720)</f>
        <v>0</v>
      </c>
      <c r="AF720" s="263">
        <f t="shared" si="53"/>
        <v>0</v>
      </c>
      <c r="AG720" s="262">
        <f>IF($Z720="",0,Shares!M720)</f>
        <v>0</v>
      </c>
      <c r="AH720" s="263">
        <f>IF($Z720="",0,Shares!N720)</f>
        <v>0</v>
      </c>
      <c r="AI720" s="240" t="str">
        <f>IF($Z720="","",RANK(AE720,$AE$2:$AE$1001)+COUNTIF($AE$2:AE720,AE720)-1)</f>
        <v/>
      </c>
      <c r="AJ720" s="240" t="str">
        <f>IF($AD720&lt;0,COUNT($AJ$1:AJ719)+1,"")</f>
        <v/>
      </c>
      <c r="AL720" s="240" t="str">
        <f>'All Ticker P&amp;L'!A720</f>
        <v/>
      </c>
      <c r="AM720" s="240" t="str">
        <f>'All Ticker P&amp;L'!B720</f>
        <v/>
      </c>
      <c r="AN720" s="240" t="str">
        <f>'All Ticker P&amp;L'!C720</f>
        <v/>
      </c>
      <c r="AO720" s="240" t="str">
        <f>'All Ticker P&amp;L'!D720</f>
        <v/>
      </c>
      <c r="AP720" s="240">
        <f>IF($AL720="",0,'All Ticker P&amp;L'!E720)</f>
        <v>0</v>
      </c>
      <c r="AQ720" s="262">
        <f>IF($AL720="",0,'All Ticker P&amp;L'!J720*'All Ticker P&amp;L'!I720)</f>
        <v>0</v>
      </c>
      <c r="AR720" s="262">
        <f>IF($AL720="",0,'All Ticker P&amp;L'!L720)</f>
        <v>0</v>
      </c>
      <c r="AS720" s="263">
        <f>IF($AL720="",0,'All Ticker P&amp;L'!M720)</f>
        <v>0</v>
      </c>
      <c r="AT720" s="240" t="str">
        <f>IF($AL720="","",RANK(AR720,$AR$2:$AR$1001)+COUNTIF($AR$2:AR720,AR720)-1)</f>
        <v/>
      </c>
      <c r="AU720" s="240" t="str">
        <f>IF($AL720="","",RANK(AV720,$AV$2:$AV$1001)+COUNTIF($AV$2:AV720,AV720)-1)</f>
        <v/>
      </c>
      <c r="AV720" s="262">
        <f t="shared" si="54"/>
        <v>0</v>
      </c>
    </row>
    <row r="721" spans="26:48" ht="15" customHeight="1" x14ac:dyDescent="0.2">
      <c r="Z721" s="240" t="str">
        <f>Shares!A721</f>
        <v/>
      </c>
      <c r="AA721" s="240" t="str">
        <f>Shares!B721</f>
        <v/>
      </c>
      <c r="AB721" s="240" t="str">
        <f>Shares!C721</f>
        <v/>
      </c>
      <c r="AC721" s="240" t="str">
        <f>Shares!D721</f>
        <v/>
      </c>
      <c r="AD721" s="240">
        <f>IF($Z721="",0,Shares!E721)</f>
        <v>0</v>
      </c>
      <c r="AE721" s="262">
        <f>IF($Z721="",0,Shares!K721*Shares!J721)</f>
        <v>0</v>
      </c>
      <c r="AF721" s="263">
        <f t="shared" si="53"/>
        <v>0</v>
      </c>
      <c r="AG721" s="262">
        <f>IF($Z721="",0,Shares!M721)</f>
        <v>0</v>
      </c>
      <c r="AH721" s="263">
        <f>IF($Z721="",0,Shares!N721)</f>
        <v>0</v>
      </c>
      <c r="AI721" s="240" t="str">
        <f>IF($Z721="","",RANK(AE721,$AE$2:$AE$1001)+COUNTIF($AE$2:AE721,AE721)-1)</f>
        <v/>
      </c>
      <c r="AJ721" s="240" t="str">
        <f>IF($AD721&lt;0,COUNT($AJ$1:AJ720)+1,"")</f>
        <v/>
      </c>
      <c r="AL721" s="240" t="str">
        <f>'All Ticker P&amp;L'!A721</f>
        <v/>
      </c>
      <c r="AM721" s="240" t="str">
        <f>'All Ticker P&amp;L'!B721</f>
        <v/>
      </c>
      <c r="AN721" s="240" t="str">
        <f>'All Ticker P&amp;L'!C721</f>
        <v/>
      </c>
      <c r="AO721" s="240" t="str">
        <f>'All Ticker P&amp;L'!D721</f>
        <v/>
      </c>
      <c r="AP721" s="240">
        <f>IF($AL721="",0,'All Ticker P&amp;L'!E721)</f>
        <v>0</v>
      </c>
      <c r="AQ721" s="262">
        <f>IF($AL721="",0,'All Ticker P&amp;L'!J721*'All Ticker P&amp;L'!I721)</f>
        <v>0</v>
      </c>
      <c r="AR721" s="262">
        <f>IF($AL721="",0,'All Ticker P&amp;L'!L721)</f>
        <v>0</v>
      </c>
      <c r="AS721" s="263">
        <f>IF($AL721="",0,'All Ticker P&amp;L'!M721)</f>
        <v>0</v>
      </c>
      <c r="AT721" s="240" t="str">
        <f>IF($AL721="","",RANK(AR721,$AR$2:$AR$1001)+COUNTIF($AR$2:AR721,AR721)-1)</f>
        <v/>
      </c>
      <c r="AU721" s="240" t="str">
        <f>IF($AL721="","",RANK(AV721,$AV$2:$AV$1001)+COUNTIF($AV$2:AV721,AV721)-1)</f>
        <v/>
      </c>
      <c r="AV721" s="262">
        <f t="shared" si="54"/>
        <v>0</v>
      </c>
    </row>
    <row r="722" spans="26:48" ht="15" customHeight="1" x14ac:dyDescent="0.2">
      <c r="Z722" s="240" t="str">
        <f>Shares!A722</f>
        <v/>
      </c>
      <c r="AA722" s="240" t="str">
        <f>Shares!B722</f>
        <v/>
      </c>
      <c r="AB722" s="240" t="str">
        <f>Shares!C722</f>
        <v/>
      </c>
      <c r="AC722" s="240" t="str">
        <f>Shares!D722</f>
        <v/>
      </c>
      <c r="AD722" s="240">
        <f>IF($Z722="",0,Shares!E722)</f>
        <v>0</v>
      </c>
      <c r="AE722" s="262">
        <f>IF($Z722="",0,Shares!K722*Shares!J722)</f>
        <v>0</v>
      </c>
      <c r="AF722" s="263">
        <f t="shared" si="53"/>
        <v>0</v>
      </c>
      <c r="AG722" s="262">
        <f>IF($Z722="",0,Shares!M722)</f>
        <v>0</v>
      </c>
      <c r="AH722" s="263">
        <f>IF($Z722="",0,Shares!N722)</f>
        <v>0</v>
      </c>
      <c r="AI722" s="240" t="str">
        <f>IF($Z722="","",RANK(AE722,$AE$2:$AE$1001)+COUNTIF($AE$2:AE722,AE722)-1)</f>
        <v/>
      </c>
      <c r="AJ722" s="240" t="str">
        <f>IF($AD722&lt;0,COUNT($AJ$1:AJ721)+1,"")</f>
        <v/>
      </c>
      <c r="AL722" s="240" t="str">
        <f>'All Ticker P&amp;L'!A722</f>
        <v/>
      </c>
      <c r="AM722" s="240" t="str">
        <f>'All Ticker P&amp;L'!B722</f>
        <v/>
      </c>
      <c r="AN722" s="240" t="str">
        <f>'All Ticker P&amp;L'!C722</f>
        <v/>
      </c>
      <c r="AO722" s="240" t="str">
        <f>'All Ticker P&amp;L'!D722</f>
        <v/>
      </c>
      <c r="AP722" s="240">
        <f>IF($AL722="",0,'All Ticker P&amp;L'!E722)</f>
        <v>0</v>
      </c>
      <c r="AQ722" s="262">
        <f>IF($AL722="",0,'All Ticker P&amp;L'!J722*'All Ticker P&amp;L'!I722)</f>
        <v>0</v>
      </c>
      <c r="AR722" s="262">
        <f>IF($AL722="",0,'All Ticker P&amp;L'!L722)</f>
        <v>0</v>
      </c>
      <c r="AS722" s="263">
        <f>IF($AL722="",0,'All Ticker P&amp;L'!M722)</f>
        <v>0</v>
      </c>
      <c r="AT722" s="240" t="str">
        <f>IF($AL722="","",RANK(AR722,$AR$2:$AR$1001)+COUNTIF($AR$2:AR722,AR722)-1)</f>
        <v/>
      </c>
      <c r="AU722" s="240" t="str">
        <f>IF($AL722="","",RANK(AV722,$AV$2:$AV$1001)+COUNTIF($AV$2:AV722,AV722)-1)</f>
        <v/>
      </c>
      <c r="AV722" s="262">
        <f t="shared" si="54"/>
        <v>0</v>
      </c>
    </row>
    <row r="723" spans="26:48" ht="15" customHeight="1" x14ac:dyDescent="0.2">
      <c r="Z723" s="240" t="str">
        <f>Shares!A723</f>
        <v/>
      </c>
      <c r="AA723" s="240" t="str">
        <f>Shares!B723</f>
        <v/>
      </c>
      <c r="AB723" s="240" t="str">
        <f>Shares!C723</f>
        <v/>
      </c>
      <c r="AC723" s="240" t="str">
        <f>Shares!D723</f>
        <v/>
      </c>
      <c r="AD723" s="240">
        <f>IF($Z723="",0,Shares!E723)</f>
        <v>0</v>
      </c>
      <c r="AE723" s="262">
        <f>IF($Z723="",0,Shares!K723*Shares!J723)</f>
        <v>0</v>
      </c>
      <c r="AF723" s="263">
        <f t="shared" si="53"/>
        <v>0</v>
      </c>
      <c r="AG723" s="262">
        <f>IF($Z723="",0,Shares!M723)</f>
        <v>0</v>
      </c>
      <c r="AH723" s="263">
        <f>IF($Z723="",0,Shares!N723)</f>
        <v>0</v>
      </c>
      <c r="AI723" s="240" t="str">
        <f>IF($Z723="","",RANK(AE723,$AE$2:$AE$1001)+COUNTIF($AE$2:AE723,AE723)-1)</f>
        <v/>
      </c>
      <c r="AJ723" s="240" t="str">
        <f>IF($AD723&lt;0,COUNT($AJ$1:AJ722)+1,"")</f>
        <v/>
      </c>
      <c r="AL723" s="240" t="str">
        <f>'All Ticker P&amp;L'!A723</f>
        <v/>
      </c>
      <c r="AM723" s="240" t="str">
        <f>'All Ticker P&amp;L'!B723</f>
        <v/>
      </c>
      <c r="AN723" s="240" t="str">
        <f>'All Ticker P&amp;L'!C723</f>
        <v/>
      </c>
      <c r="AO723" s="240" t="str">
        <f>'All Ticker P&amp;L'!D723</f>
        <v/>
      </c>
      <c r="AP723" s="240">
        <f>IF($AL723="",0,'All Ticker P&amp;L'!E723)</f>
        <v>0</v>
      </c>
      <c r="AQ723" s="262">
        <f>IF($AL723="",0,'All Ticker P&amp;L'!J723*'All Ticker P&amp;L'!I723)</f>
        <v>0</v>
      </c>
      <c r="AR723" s="262">
        <f>IF($AL723="",0,'All Ticker P&amp;L'!L723)</f>
        <v>0</v>
      </c>
      <c r="AS723" s="263">
        <f>IF($AL723="",0,'All Ticker P&amp;L'!M723)</f>
        <v>0</v>
      </c>
      <c r="AT723" s="240" t="str">
        <f>IF($AL723="","",RANK(AR723,$AR$2:$AR$1001)+COUNTIF($AR$2:AR723,AR723)-1)</f>
        <v/>
      </c>
      <c r="AU723" s="240" t="str">
        <f>IF($AL723="","",RANK(AV723,$AV$2:$AV$1001)+COUNTIF($AV$2:AV723,AV723)-1)</f>
        <v/>
      </c>
      <c r="AV723" s="262">
        <f t="shared" si="54"/>
        <v>0</v>
      </c>
    </row>
    <row r="724" spans="26:48" ht="15" customHeight="1" x14ac:dyDescent="0.2">
      <c r="Z724" s="240" t="str">
        <f>Shares!A724</f>
        <v/>
      </c>
      <c r="AA724" s="240" t="str">
        <f>Shares!B724</f>
        <v/>
      </c>
      <c r="AB724" s="240" t="str">
        <f>Shares!C724</f>
        <v/>
      </c>
      <c r="AC724" s="240" t="str">
        <f>Shares!D724</f>
        <v/>
      </c>
      <c r="AD724" s="240">
        <f>IF($Z724="",0,Shares!E724)</f>
        <v>0</v>
      </c>
      <c r="AE724" s="262">
        <f>IF($Z724="",0,Shares!K724*Shares!J724)</f>
        <v>0</v>
      </c>
      <c r="AF724" s="263">
        <f t="shared" si="53"/>
        <v>0</v>
      </c>
      <c r="AG724" s="262">
        <f>IF($Z724="",0,Shares!M724)</f>
        <v>0</v>
      </c>
      <c r="AH724" s="263">
        <f>IF($Z724="",0,Shares!N724)</f>
        <v>0</v>
      </c>
      <c r="AI724" s="240" t="str">
        <f>IF($Z724="","",RANK(AE724,$AE$2:$AE$1001)+COUNTIF($AE$2:AE724,AE724)-1)</f>
        <v/>
      </c>
      <c r="AJ724" s="240" t="str">
        <f>IF($AD724&lt;0,COUNT($AJ$1:AJ723)+1,"")</f>
        <v/>
      </c>
      <c r="AL724" s="240" t="str">
        <f>'All Ticker P&amp;L'!A724</f>
        <v/>
      </c>
      <c r="AM724" s="240" t="str">
        <f>'All Ticker P&amp;L'!B724</f>
        <v/>
      </c>
      <c r="AN724" s="240" t="str">
        <f>'All Ticker P&amp;L'!C724</f>
        <v/>
      </c>
      <c r="AO724" s="240" t="str">
        <f>'All Ticker P&amp;L'!D724</f>
        <v/>
      </c>
      <c r="AP724" s="240">
        <f>IF($AL724="",0,'All Ticker P&amp;L'!E724)</f>
        <v>0</v>
      </c>
      <c r="AQ724" s="262">
        <f>IF($AL724="",0,'All Ticker P&amp;L'!J724*'All Ticker P&amp;L'!I724)</f>
        <v>0</v>
      </c>
      <c r="AR724" s="262">
        <f>IF($AL724="",0,'All Ticker P&amp;L'!L724)</f>
        <v>0</v>
      </c>
      <c r="AS724" s="263">
        <f>IF($AL724="",0,'All Ticker P&amp;L'!M724)</f>
        <v>0</v>
      </c>
      <c r="AT724" s="240" t="str">
        <f>IF($AL724="","",RANK(AR724,$AR$2:$AR$1001)+COUNTIF($AR$2:AR724,AR724)-1)</f>
        <v/>
      </c>
      <c r="AU724" s="240" t="str">
        <f>IF($AL724="","",RANK(AV724,$AV$2:$AV$1001)+COUNTIF($AV$2:AV724,AV724)-1)</f>
        <v/>
      </c>
      <c r="AV724" s="262">
        <f t="shared" si="54"/>
        <v>0</v>
      </c>
    </row>
    <row r="725" spans="26:48" ht="15" customHeight="1" x14ac:dyDescent="0.2">
      <c r="Z725" s="240" t="str">
        <f>Shares!A725</f>
        <v/>
      </c>
      <c r="AA725" s="240" t="str">
        <f>Shares!B725</f>
        <v/>
      </c>
      <c r="AB725" s="240" t="str">
        <f>Shares!C725</f>
        <v/>
      </c>
      <c r="AC725" s="240" t="str">
        <f>Shares!D725</f>
        <v/>
      </c>
      <c r="AD725" s="240">
        <f>IF($Z725="",0,Shares!E725)</f>
        <v>0</v>
      </c>
      <c r="AE725" s="262">
        <f>IF($Z725="",0,Shares!K725*Shares!J725)</f>
        <v>0</v>
      </c>
      <c r="AF725" s="263">
        <f t="shared" si="53"/>
        <v>0</v>
      </c>
      <c r="AG725" s="262">
        <f>IF($Z725="",0,Shares!M725)</f>
        <v>0</v>
      </c>
      <c r="AH725" s="263">
        <f>IF($Z725="",0,Shares!N725)</f>
        <v>0</v>
      </c>
      <c r="AI725" s="240" t="str">
        <f>IF($Z725="","",RANK(AE725,$AE$2:$AE$1001)+COUNTIF($AE$2:AE725,AE725)-1)</f>
        <v/>
      </c>
      <c r="AJ725" s="240" t="str">
        <f>IF($AD725&lt;0,COUNT($AJ$1:AJ724)+1,"")</f>
        <v/>
      </c>
      <c r="AL725" s="240" t="str">
        <f>'All Ticker P&amp;L'!A725</f>
        <v/>
      </c>
      <c r="AM725" s="240" t="str">
        <f>'All Ticker P&amp;L'!B725</f>
        <v/>
      </c>
      <c r="AN725" s="240" t="str">
        <f>'All Ticker P&amp;L'!C725</f>
        <v/>
      </c>
      <c r="AO725" s="240" t="str">
        <f>'All Ticker P&amp;L'!D725</f>
        <v/>
      </c>
      <c r="AP725" s="240">
        <f>IF($AL725="",0,'All Ticker P&amp;L'!E725)</f>
        <v>0</v>
      </c>
      <c r="AQ725" s="262">
        <f>IF($AL725="",0,'All Ticker P&amp;L'!J725*'All Ticker P&amp;L'!I725)</f>
        <v>0</v>
      </c>
      <c r="AR725" s="262">
        <f>IF($AL725="",0,'All Ticker P&amp;L'!L725)</f>
        <v>0</v>
      </c>
      <c r="AS725" s="263">
        <f>IF($AL725="",0,'All Ticker P&amp;L'!M725)</f>
        <v>0</v>
      </c>
      <c r="AT725" s="240" t="str">
        <f>IF($AL725="","",RANK(AR725,$AR$2:$AR$1001)+COUNTIF($AR$2:AR725,AR725)-1)</f>
        <v/>
      </c>
      <c r="AU725" s="240" t="str">
        <f>IF($AL725="","",RANK(AV725,$AV$2:$AV$1001)+COUNTIF($AV$2:AV725,AV725)-1)</f>
        <v/>
      </c>
      <c r="AV725" s="262">
        <f t="shared" si="54"/>
        <v>0</v>
      </c>
    </row>
    <row r="726" spans="26:48" ht="15" customHeight="1" x14ac:dyDescent="0.2">
      <c r="Z726" s="240" t="str">
        <f>Shares!A726</f>
        <v/>
      </c>
      <c r="AA726" s="240" t="str">
        <f>Shares!B726</f>
        <v/>
      </c>
      <c r="AB726" s="240" t="str">
        <f>Shares!C726</f>
        <v/>
      </c>
      <c r="AC726" s="240" t="str">
        <f>Shares!D726</f>
        <v/>
      </c>
      <c r="AD726" s="240">
        <f>IF($Z726="",0,Shares!E726)</f>
        <v>0</v>
      </c>
      <c r="AE726" s="262">
        <f>IF($Z726="",0,Shares!K726*Shares!J726)</f>
        <v>0</v>
      </c>
      <c r="AF726" s="263">
        <f t="shared" si="53"/>
        <v>0</v>
      </c>
      <c r="AG726" s="262">
        <f>IF($Z726="",0,Shares!M726)</f>
        <v>0</v>
      </c>
      <c r="AH726" s="263">
        <f>IF($Z726="",0,Shares!N726)</f>
        <v>0</v>
      </c>
      <c r="AI726" s="240" t="str">
        <f>IF($Z726="","",RANK(AE726,$AE$2:$AE$1001)+COUNTIF($AE$2:AE726,AE726)-1)</f>
        <v/>
      </c>
      <c r="AJ726" s="240" t="str">
        <f>IF($AD726&lt;0,COUNT($AJ$1:AJ725)+1,"")</f>
        <v/>
      </c>
      <c r="AL726" s="240" t="str">
        <f>'All Ticker P&amp;L'!A726</f>
        <v/>
      </c>
      <c r="AM726" s="240" t="str">
        <f>'All Ticker P&amp;L'!B726</f>
        <v/>
      </c>
      <c r="AN726" s="240" t="str">
        <f>'All Ticker P&amp;L'!C726</f>
        <v/>
      </c>
      <c r="AO726" s="240" t="str">
        <f>'All Ticker P&amp;L'!D726</f>
        <v/>
      </c>
      <c r="AP726" s="240">
        <f>IF($AL726="",0,'All Ticker P&amp;L'!E726)</f>
        <v>0</v>
      </c>
      <c r="AQ726" s="262">
        <f>IF($AL726="",0,'All Ticker P&amp;L'!J726*'All Ticker P&amp;L'!I726)</f>
        <v>0</v>
      </c>
      <c r="AR726" s="262">
        <f>IF($AL726="",0,'All Ticker P&amp;L'!L726)</f>
        <v>0</v>
      </c>
      <c r="AS726" s="263">
        <f>IF($AL726="",0,'All Ticker P&amp;L'!M726)</f>
        <v>0</v>
      </c>
      <c r="AT726" s="240" t="str">
        <f>IF($AL726="","",RANK(AR726,$AR$2:$AR$1001)+COUNTIF($AR$2:AR726,AR726)-1)</f>
        <v/>
      </c>
      <c r="AU726" s="240" t="str">
        <f>IF($AL726="","",RANK(AV726,$AV$2:$AV$1001)+COUNTIF($AV$2:AV726,AV726)-1)</f>
        <v/>
      </c>
      <c r="AV726" s="262">
        <f t="shared" si="54"/>
        <v>0</v>
      </c>
    </row>
    <row r="727" spans="26:48" ht="15" customHeight="1" x14ac:dyDescent="0.2">
      <c r="Z727" s="240" t="str">
        <f>Shares!A727</f>
        <v/>
      </c>
      <c r="AA727" s="240" t="str">
        <f>Shares!B727</f>
        <v/>
      </c>
      <c r="AB727" s="240" t="str">
        <f>Shares!C727</f>
        <v/>
      </c>
      <c r="AC727" s="240" t="str">
        <f>Shares!D727</f>
        <v/>
      </c>
      <c r="AD727" s="240">
        <f>IF($Z727="",0,Shares!E727)</f>
        <v>0</v>
      </c>
      <c r="AE727" s="262">
        <f>IF($Z727="",0,Shares!K727*Shares!J727)</f>
        <v>0</v>
      </c>
      <c r="AF727" s="263">
        <f t="shared" si="53"/>
        <v>0</v>
      </c>
      <c r="AG727" s="262">
        <f>IF($Z727="",0,Shares!M727)</f>
        <v>0</v>
      </c>
      <c r="AH727" s="263">
        <f>IF($Z727="",0,Shares!N727)</f>
        <v>0</v>
      </c>
      <c r="AI727" s="240" t="str">
        <f>IF($Z727="","",RANK(AE727,$AE$2:$AE$1001)+COUNTIF($AE$2:AE727,AE727)-1)</f>
        <v/>
      </c>
      <c r="AJ727" s="240" t="str">
        <f>IF($AD727&lt;0,COUNT($AJ$1:AJ726)+1,"")</f>
        <v/>
      </c>
      <c r="AL727" s="240" t="str">
        <f>'All Ticker P&amp;L'!A727</f>
        <v/>
      </c>
      <c r="AM727" s="240" t="str">
        <f>'All Ticker P&amp;L'!B727</f>
        <v/>
      </c>
      <c r="AN727" s="240" t="str">
        <f>'All Ticker P&amp;L'!C727</f>
        <v/>
      </c>
      <c r="AO727" s="240" t="str">
        <f>'All Ticker P&amp;L'!D727</f>
        <v/>
      </c>
      <c r="AP727" s="240">
        <f>IF($AL727="",0,'All Ticker P&amp;L'!E727)</f>
        <v>0</v>
      </c>
      <c r="AQ727" s="262">
        <f>IF($AL727="",0,'All Ticker P&amp;L'!J727*'All Ticker P&amp;L'!I727)</f>
        <v>0</v>
      </c>
      <c r="AR727" s="262">
        <f>IF($AL727="",0,'All Ticker P&amp;L'!L727)</f>
        <v>0</v>
      </c>
      <c r="AS727" s="263">
        <f>IF($AL727="",0,'All Ticker P&amp;L'!M727)</f>
        <v>0</v>
      </c>
      <c r="AT727" s="240" t="str">
        <f>IF($AL727="","",RANK(AR727,$AR$2:$AR$1001)+COUNTIF($AR$2:AR727,AR727)-1)</f>
        <v/>
      </c>
      <c r="AU727" s="240" t="str">
        <f>IF($AL727="","",RANK(AV727,$AV$2:$AV$1001)+COUNTIF($AV$2:AV727,AV727)-1)</f>
        <v/>
      </c>
      <c r="AV727" s="262">
        <f t="shared" si="54"/>
        <v>0</v>
      </c>
    </row>
    <row r="728" spans="26:48" ht="15" customHeight="1" x14ac:dyDescent="0.2">
      <c r="Z728" s="240" t="str">
        <f>Shares!A728</f>
        <v/>
      </c>
      <c r="AA728" s="240" t="str">
        <f>Shares!B728</f>
        <v/>
      </c>
      <c r="AB728" s="240" t="str">
        <f>Shares!C728</f>
        <v/>
      </c>
      <c r="AC728" s="240" t="str">
        <f>Shares!D728</f>
        <v/>
      </c>
      <c r="AD728" s="240">
        <f>IF($Z728="",0,Shares!E728)</f>
        <v>0</v>
      </c>
      <c r="AE728" s="262">
        <f>IF($Z728="",0,Shares!K728*Shares!J728)</f>
        <v>0</v>
      </c>
      <c r="AF728" s="263">
        <f t="shared" si="53"/>
        <v>0</v>
      </c>
      <c r="AG728" s="262">
        <f>IF($Z728="",0,Shares!M728)</f>
        <v>0</v>
      </c>
      <c r="AH728" s="263">
        <f>IF($Z728="",0,Shares!N728)</f>
        <v>0</v>
      </c>
      <c r="AI728" s="240" t="str">
        <f>IF($Z728="","",RANK(AE728,$AE$2:$AE$1001)+COUNTIF($AE$2:AE728,AE728)-1)</f>
        <v/>
      </c>
      <c r="AJ728" s="240" t="str">
        <f>IF($AD728&lt;0,COUNT($AJ$1:AJ727)+1,"")</f>
        <v/>
      </c>
      <c r="AL728" s="240" t="str">
        <f>'All Ticker P&amp;L'!A728</f>
        <v/>
      </c>
      <c r="AM728" s="240" t="str">
        <f>'All Ticker P&amp;L'!B728</f>
        <v/>
      </c>
      <c r="AN728" s="240" t="str">
        <f>'All Ticker P&amp;L'!C728</f>
        <v/>
      </c>
      <c r="AO728" s="240" t="str">
        <f>'All Ticker P&amp;L'!D728</f>
        <v/>
      </c>
      <c r="AP728" s="240">
        <f>IF($AL728="",0,'All Ticker P&amp;L'!E728)</f>
        <v>0</v>
      </c>
      <c r="AQ728" s="262">
        <f>IF($AL728="",0,'All Ticker P&amp;L'!J728*'All Ticker P&amp;L'!I728)</f>
        <v>0</v>
      </c>
      <c r="AR728" s="262">
        <f>IF($AL728="",0,'All Ticker P&amp;L'!L728)</f>
        <v>0</v>
      </c>
      <c r="AS728" s="263">
        <f>IF($AL728="",0,'All Ticker P&amp;L'!M728)</f>
        <v>0</v>
      </c>
      <c r="AT728" s="240" t="str">
        <f>IF($AL728="","",RANK(AR728,$AR$2:$AR$1001)+COUNTIF($AR$2:AR728,AR728)-1)</f>
        <v/>
      </c>
      <c r="AU728" s="240" t="str">
        <f>IF($AL728="","",RANK(AV728,$AV$2:$AV$1001)+COUNTIF($AV$2:AV728,AV728)-1)</f>
        <v/>
      </c>
      <c r="AV728" s="262">
        <f t="shared" si="54"/>
        <v>0</v>
      </c>
    </row>
    <row r="729" spans="26:48" ht="15" customHeight="1" x14ac:dyDescent="0.2">
      <c r="Z729" s="240" t="str">
        <f>Shares!A729</f>
        <v/>
      </c>
      <c r="AA729" s="240" t="str">
        <f>Shares!B729</f>
        <v/>
      </c>
      <c r="AB729" s="240" t="str">
        <f>Shares!C729</f>
        <v/>
      </c>
      <c r="AC729" s="240" t="str">
        <f>Shares!D729</f>
        <v/>
      </c>
      <c r="AD729" s="240">
        <f>IF($Z729="",0,Shares!E729)</f>
        <v>0</v>
      </c>
      <c r="AE729" s="262">
        <f>IF($Z729="",0,Shares!K729*Shares!J729)</f>
        <v>0</v>
      </c>
      <c r="AF729" s="263">
        <f t="shared" si="53"/>
        <v>0</v>
      </c>
      <c r="AG729" s="262">
        <f>IF($Z729="",0,Shares!M729)</f>
        <v>0</v>
      </c>
      <c r="AH729" s="263">
        <f>IF($Z729="",0,Shares!N729)</f>
        <v>0</v>
      </c>
      <c r="AI729" s="240" t="str">
        <f>IF($Z729="","",RANK(AE729,$AE$2:$AE$1001)+COUNTIF($AE$2:AE729,AE729)-1)</f>
        <v/>
      </c>
      <c r="AJ729" s="240" t="str">
        <f>IF($AD729&lt;0,COUNT($AJ$1:AJ728)+1,"")</f>
        <v/>
      </c>
      <c r="AL729" s="240" t="str">
        <f>'All Ticker P&amp;L'!A729</f>
        <v/>
      </c>
      <c r="AM729" s="240" t="str">
        <f>'All Ticker P&amp;L'!B729</f>
        <v/>
      </c>
      <c r="AN729" s="240" t="str">
        <f>'All Ticker P&amp;L'!C729</f>
        <v/>
      </c>
      <c r="AO729" s="240" t="str">
        <f>'All Ticker P&amp;L'!D729</f>
        <v/>
      </c>
      <c r="AP729" s="240">
        <f>IF($AL729="",0,'All Ticker P&amp;L'!E729)</f>
        <v>0</v>
      </c>
      <c r="AQ729" s="262">
        <f>IF($AL729="",0,'All Ticker P&amp;L'!J729*'All Ticker P&amp;L'!I729)</f>
        <v>0</v>
      </c>
      <c r="AR729" s="262">
        <f>IF($AL729="",0,'All Ticker P&amp;L'!L729)</f>
        <v>0</v>
      </c>
      <c r="AS729" s="263">
        <f>IF($AL729="",0,'All Ticker P&amp;L'!M729)</f>
        <v>0</v>
      </c>
      <c r="AT729" s="240" t="str">
        <f>IF($AL729="","",RANK(AR729,$AR$2:$AR$1001)+COUNTIF($AR$2:AR729,AR729)-1)</f>
        <v/>
      </c>
      <c r="AU729" s="240" t="str">
        <f>IF($AL729="","",RANK(AV729,$AV$2:$AV$1001)+COUNTIF($AV$2:AV729,AV729)-1)</f>
        <v/>
      </c>
      <c r="AV729" s="262">
        <f t="shared" si="54"/>
        <v>0</v>
      </c>
    </row>
    <row r="730" spans="26:48" ht="15" customHeight="1" x14ac:dyDescent="0.2">
      <c r="Z730" s="240" t="str">
        <f>Shares!A730</f>
        <v/>
      </c>
      <c r="AA730" s="240" t="str">
        <f>Shares!B730</f>
        <v/>
      </c>
      <c r="AB730" s="240" t="str">
        <f>Shares!C730</f>
        <v/>
      </c>
      <c r="AC730" s="240" t="str">
        <f>Shares!D730</f>
        <v/>
      </c>
      <c r="AD730" s="240">
        <f>IF($Z730="",0,Shares!E730)</f>
        <v>0</v>
      </c>
      <c r="AE730" s="262">
        <f>IF($Z730="",0,Shares!K730*Shares!J730)</f>
        <v>0</v>
      </c>
      <c r="AF730" s="263">
        <f t="shared" si="53"/>
        <v>0</v>
      </c>
      <c r="AG730" s="262">
        <f>IF($Z730="",0,Shares!M730)</f>
        <v>0</v>
      </c>
      <c r="AH730" s="263">
        <f>IF($Z730="",0,Shares!N730)</f>
        <v>0</v>
      </c>
      <c r="AI730" s="240" t="str">
        <f>IF($Z730="","",RANK(AE730,$AE$2:$AE$1001)+COUNTIF($AE$2:AE730,AE730)-1)</f>
        <v/>
      </c>
      <c r="AJ730" s="240" t="str">
        <f>IF($AD730&lt;0,COUNT($AJ$1:AJ729)+1,"")</f>
        <v/>
      </c>
      <c r="AL730" s="240" t="str">
        <f>'All Ticker P&amp;L'!A730</f>
        <v/>
      </c>
      <c r="AM730" s="240" t="str">
        <f>'All Ticker P&amp;L'!B730</f>
        <v/>
      </c>
      <c r="AN730" s="240" t="str">
        <f>'All Ticker P&amp;L'!C730</f>
        <v/>
      </c>
      <c r="AO730" s="240" t="str">
        <f>'All Ticker P&amp;L'!D730</f>
        <v/>
      </c>
      <c r="AP730" s="240">
        <f>IF($AL730="",0,'All Ticker P&amp;L'!E730)</f>
        <v>0</v>
      </c>
      <c r="AQ730" s="262">
        <f>IF($AL730="",0,'All Ticker P&amp;L'!J730*'All Ticker P&amp;L'!I730)</f>
        <v>0</v>
      </c>
      <c r="AR730" s="262">
        <f>IF($AL730="",0,'All Ticker P&amp;L'!L730)</f>
        <v>0</v>
      </c>
      <c r="AS730" s="263">
        <f>IF($AL730="",0,'All Ticker P&amp;L'!M730)</f>
        <v>0</v>
      </c>
      <c r="AT730" s="240" t="str">
        <f>IF($AL730="","",RANK(AR730,$AR$2:$AR$1001)+COUNTIF($AR$2:AR730,AR730)-1)</f>
        <v/>
      </c>
      <c r="AU730" s="240" t="str">
        <f>IF($AL730="","",RANK(AV730,$AV$2:$AV$1001)+COUNTIF($AV$2:AV730,AV730)-1)</f>
        <v/>
      </c>
      <c r="AV730" s="262">
        <f t="shared" si="54"/>
        <v>0</v>
      </c>
    </row>
    <row r="731" spans="26:48" ht="15" customHeight="1" x14ac:dyDescent="0.2">
      <c r="Z731" s="240" t="str">
        <f>Shares!A731</f>
        <v/>
      </c>
      <c r="AA731" s="240" t="str">
        <f>Shares!B731</f>
        <v/>
      </c>
      <c r="AB731" s="240" t="str">
        <f>Shares!C731</f>
        <v/>
      </c>
      <c r="AC731" s="240" t="str">
        <f>Shares!D731</f>
        <v/>
      </c>
      <c r="AD731" s="240">
        <f>IF($Z731="",0,Shares!E731)</f>
        <v>0</v>
      </c>
      <c r="AE731" s="262">
        <f>IF($Z731="",0,Shares!K731*Shares!J731)</f>
        <v>0</v>
      </c>
      <c r="AF731" s="263">
        <f t="shared" si="53"/>
        <v>0</v>
      </c>
      <c r="AG731" s="262">
        <f>IF($Z731="",0,Shares!M731)</f>
        <v>0</v>
      </c>
      <c r="AH731" s="263">
        <f>IF($Z731="",0,Shares!N731)</f>
        <v>0</v>
      </c>
      <c r="AI731" s="240" t="str">
        <f>IF($Z731="","",RANK(AE731,$AE$2:$AE$1001)+COUNTIF($AE$2:AE731,AE731)-1)</f>
        <v/>
      </c>
      <c r="AJ731" s="240" t="str">
        <f>IF($AD731&lt;0,COUNT($AJ$1:AJ730)+1,"")</f>
        <v/>
      </c>
      <c r="AL731" s="240" t="str">
        <f>'All Ticker P&amp;L'!A731</f>
        <v/>
      </c>
      <c r="AM731" s="240" t="str">
        <f>'All Ticker P&amp;L'!B731</f>
        <v/>
      </c>
      <c r="AN731" s="240" t="str">
        <f>'All Ticker P&amp;L'!C731</f>
        <v/>
      </c>
      <c r="AO731" s="240" t="str">
        <f>'All Ticker P&amp;L'!D731</f>
        <v/>
      </c>
      <c r="AP731" s="240">
        <f>IF($AL731="",0,'All Ticker P&amp;L'!E731)</f>
        <v>0</v>
      </c>
      <c r="AQ731" s="262">
        <f>IF($AL731="",0,'All Ticker P&amp;L'!J731*'All Ticker P&amp;L'!I731)</f>
        <v>0</v>
      </c>
      <c r="AR731" s="262">
        <f>IF($AL731="",0,'All Ticker P&amp;L'!L731)</f>
        <v>0</v>
      </c>
      <c r="AS731" s="263">
        <f>IF($AL731="",0,'All Ticker P&amp;L'!M731)</f>
        <v>0</v>
      </c>
      <c r="AT731" s="240" t="str">
        <f>IF($AL731="","",RANK(AR731,$AR$2:$AR$1001)+COUNTIF($AR$2:AR731,AR731)-1)</f>
        <v/>
      </c>
      <c r="AU731" s="240" t="str">
        <f>IF($AL731="","",RANK(AV731,$AV$2:$AV$1001)+COUNTIF($AV$2:AV731,AV731)-1)</f>
        <v/>
      </c>
      <c r="AV731" s="262">
        <f t="shared" si="54"/>
        <v>0</v>
      </c>
    </row>
    <row r="732" spans="26:48" ht="15" customHeight="1" x14ac:dyDescent="0.2">
      <c r="Z732" s="240" t="str">
        <f>Shares!A732</f>
        <v/>
      </c>
      <c r="AA732" s="240" t="str">
        <f>Shares!B732</f>
        <v/>
      </c>
      <c r="AB732" s="240" t="str">
        <f>Shares!C732</f>
        <v/>
      </c>
      <c r="AC732" s="240" t="str">
        <f>Shares!D732</f>
        <v/>
      </c>
      <c r="AD732" s="240">
        <f>IF($Z732="",0,Shares!E732)</f>
        <v>0</v>
      </c>
      <c r="AE732" s="262">
        <f>IF($Z732="",0,Shares!K732*Shares!J732)</f>
        <v>0</v>
      </c>
      <c r="AF732" s="263">
        <f t="shared" si="53"/>
        <v>0</v>
      </c>
      <c r="AG732" s="262">
        <f>IF($Z732="",0,Shares!M732)</f>
        <v>0</v>
      </c>
      <c r="AH732" s="263">
        <f>IF($Z732="",0,Shares!N732)</f>
        <v>0</v>
      </c>
      <c r="AI732" s="240" t="str">
        <f>IF($Z732="","",RANK(AE732,$AE$2:$AE$1001)+COUNTIF($AE$2:AE732,AE732)-1)</f>
        <v/>
      </c>
      <c r="AJ732" s="240" t="str">
        <f>IF($AD732&lt;0,COUNT($AJ$1:AJ731)+1,"")</f>
        <v/>
      </c>
      <c r="AL732" s="240" t="str">
        <f>'All Ticker P&amp;L'!A732</f>
        <v/>
      </c>
      <c r="AM732" s="240" t="str">
        <f>'All Ticker P&amp;L'!B732</f>
        <v/>
      </c>
      <c r="AN732" s="240" t="str">
        <f>'All Ticker P&amp;L'!C732</f>
        <v/>
      </c>
      <c r="AO732" s="240" t="str">
        <f>'All Ticker P&amp;L'!D732</f>
        <v/>
      </c>
      <c r="AP732" s="240">
        <f>IF($AL732="",0,'All Ticker P&amp;L'!E732)</f>
        <v>0</v>
      </c>
      <c r="AQ732" s="262">
        <f>IF($AL732="",0,'All Ticker P&amp;L'!J732*'All Ticker P&amp;L'!I732)</f>
        <v>0</v>
      </c>
      <c r="AR732" s="262">
        <f>IF($AL732="",0,'All Ticker P&amp;L'!L732)</f>
        <v>0</v>
      </c>
      <c r="AS732" s="263">
        <f>IF($AL732="",0,'All Ticker P&amp;L'!M732)</f>
        <v>0</v>
      </c>
      <c r="AT732" s="240" t="str">
        <f>IF($AL732="","",RANK(AR732,$AR$2:$AR$1001)+COUNTIF($AR$2:AR732,AR732)-1)</f>
        <v/>
      </c>
      <c r="AU732" s="240" t="str">
        <f>IF($AL732="","",RANK(AV732,$AV$2:$AV$1001)+COUNTIF($AV$2:AV732,AV732)-1)</f>
        <v/>
      </c>
      <c r="AV732" s="262">
        <f t="shared" si="54"/>
        <v>0</v>
      </c>
    </row>
    <row r="733" spans="26:48" ht="15" customHeight="1" x14ac:dyDescent="0.2">
      <c r="Z733" s="240" t="str">
        <f>Shares!A733</f>
        <v/>
      </c>
      <c r="AA733" s="240" t="str">
        <f>Shares!B733</f>
        <v/>
      </c>
      <c r="AB733" s="240" t="str">
        <f>Shares!C733</f>
        <v/>
      </c>
      <c r="AC733" s="240" t="str">
        <f>Shares!D733</f>
        <v/>
      </c>
      <c r="AD733" s="240">
        <f>IF($Z733="",0,Shares!E733)</f>
        <v>0</v>
      </c>
      <c r="AE733" s="262">
        <f>IF($Z733="",0,Shares!K733*Shares!J733)</f>
        <v>0</v>
      </c>
      <c r="AF733" s="263">
        <f t="shared" si="53"/>
        <v>0</v>
      </c>
      <c r="AG733" s="262">
        <f>IF($Z733="",0,Shares!M733)</f>
        <v>0</v>
      </c>
      <c r="AH733" s="263">
        <f>IF($Z733="",0,Shares!N733)</f>
        <v>0</v>
      </c>
      <c r="AI733" s="240" t="str">
        <f>IF($Z733="","",RANK(AE733,$AE$2:$AE$1001)+COUNTIF($AE$2:AE733,AE733)-1)</f>
        <v/>
      </c>
      <c r="AJ733" s="240" t="str">
        <f>IF($AD733&lt;0,COUNT($AJ$1:AJ732)+1,"")</f>
        <v/>
      </c>
      <c r="AL733" s="240" t="str">
        <f>'All Ticker P&amp;L'!A733</f>
        <v/>
      </c>
      <c r="AM733" s="240" t="str">
        <f>'All Ticker P&amp;L'!B733</f>
        <v/>
      </c>
      <c r="AN733" s="240" t="str">
        <f>'All Ticker P&amp;L'!C733</f>
        <v/>
      </c>
      <c r="AO733" s="240" t="str">
        <f>'All Ticker P&amp;L'!D733</f>
        <v/>
      </c>
      <c r="AP733" s="240">
        <f>IF($AL733="",0,'All Ticker P&amp;L'!E733)</f>
        <v>0</v>
      </c>
      <c r="AQ733" s="262">
        <f>IF($AL733="",0,'All Ticker P&amp;L'!J733*'All Ticker P&amp;L'!I733)</f>
        <v>0</v>
      </c>
      <c r="AR733" s="262">
        <f>IF($AL733="",0,'All Ticker P&amp;L'!L733)</f>
        <v>0</v>
      </c>
      <c r="AS733" s="263">
        <f>IF($AL733="",0,'All Ticker P&amp;L'!M733)</f>
        <v>0</v>
      </c>
      <c r="AT733" s="240" t="str">
        <f>IF($AL733="","",RANK(AR733,$AR$2:$AR$1001)+COUNTIF($AR$2:AR733,AR733)-1)</f>
        <v/>
      </c>
      <c r="AU733" s="240" t="str">
        <f>IF($AL733="","",RANK(AV733,$AV$2:$AV$1001)+COUNTIF($AV$2:AV733,AV733)-1)</f>
        <v/>
      </c>
      <c r="AV733" s="262">
        <f t="shared" si="54"/>
        <v>0</v>
      </c>
    </row>
    <row r="734" spans="26:48" ht="15" customHeight="1" x14ac:dyDescent="0.2">
      <c r="Z734" s="240" t="str">
        <f>Shares!A734</f>
        <v/>
      </c>
      <c r="AA734" s="240" t="str">
        <f>Shares!B734</f>
        <v/>
      </c>
      <c r="AB734" s="240" t="str">
        <f>Shares!C734</f>
        <v/>
      </c>
      <c r="AC734" s="240" t="str">
        <f>Shares!D734</f>
        <v/>
      </c>
      <c r="AD734" s="240">
        <f>IF($Z734="",0,Shares!E734)</f>
        <v>0</v>
      </c>
      <c r="AE734" s="262">
        <f>IF($Z734="",0,Shares!K734*Shares!J734)</f>
        <v>0</v>
      </c>
      <c r="AF734" s="263">
        <f t="shared" si="53"/>
        <v>0</v>
      </c>
      <c r="AG734" s="262">
        <f>IF($Z734="",0,Shares!M734)</f>
        <v>0</v>
      </c>
      <c r="AH734" s="263">
        <f>IF($Z734="",0,Shares!N734)</f>
        <v>0</v>
      </c>
      <c r="AI734" s="240" t="str">
        <f>IF($Z734="","",RANK(AE734,$AE$2:$AE$1001)+COUNTIF($AE$2:AE734,AE734)-1)</f>
        <v/>
      </c>
      <c r="AJ734" s="240" t="str">
        <f>IF($AD734&lt;0,COUNT($AJ$1:AJ733)+1,"")</f>
        <v/>
      </c>
      <c r="AL734" s="240" t="str">
        <f>'All Ticker P&amp;L'!A734</f>
        <v/>
      </c>
      <c r="AM734" s="240" t="str">
        <f>'All Ticker P&amp;L'!B734</f>
        <v/>
      </c>
      <c r="AN734" s="240" t="str">
        <f>'All Ticker P&amp;L'!C734</f>
        <v/>
      </c>
      <c r="AO734" s="240" t="str">
        <f>'All Ticker P&amp;L'!D734</f>
        <v/>
      </c>
      <c r="AP734" s="240">
        <f>IF($AL734="",0,'All Ticker P&amp;L'!E734)</f>
        <v>0</v>
      </c>
      <c r="AQ734" s="262">
        <f>IF($AL734="",0,'All Ticker P&amp;L'!J734*'All Ticker P&amp;L'!I734)</f>
        <v>0</v>
      </c>
      <c r="AR734" s="262">
        <f>IF($AL734="",0,'All Ticker P&amp;L'!L734)</f>
        <v>0</v>
      </c>
      <c r="AS734" s="263">
        <f>IF($AL734="",0,'All Ticker P&amp;L'!M734)</f>
        <v>0</v>
      </c>
      <c r="AT734" s="240" t="str">
        <f>IF($AL734="","",RANK(AR734,$AR$2:$AR$1001)+COUNTIF($AR$2:AR734,AR734)-1)</f>
        <v/>
      </c>
      <c r="AU734" s="240" t="str">
        <f>IF($AL734="","",RANK(AV734,$AV$2:$AV$1001)+COUNTIF($AV$2:AV734,AV734)-1)</f>
        <v/>
      </c>
      <c r="AV734" s="262">
        <f t="shared" si="54"/>
        <v>0</v>
      </c>
    </row>
    <row r="735" spans="26:48" ht="15" customHeight="1" x14ac:dyDescent="0.2">
      <c r="Z735" s="240" t="str">
        <f>Shares!A735</f>
        <v/>
      </c>
      <c r="AA735" s="240" t="str">
        <f>Shares!B735</f>
        <v/>
      </c>
      <c r="AB735" s="240" t="str">
        <f>Shares!C735</f>
        <v/>
      </c>
      <c r="AC735" s="240" t="str">
        <f>Shares!D735</f>
        <v/>
      </c>
      <c r="AD735" s="240">
        <f>IF($Z735="",0,Shares!E735)</f>
        <v>0</v>
      </c>
      <c r="AE735" s="262">
        <f>IF($Z735="",0,Shares!K735*Shares!J735)</f>
        <v>0</v>
      </c>
      <c r="AF735" s="263">
        <f t="shared" si="53"/>
        <v>0</v>
      </c>
      <c r="AG735" s="262">
        <f>IF($Z735="",0,Shares!M735)</f>
        <v>0</v>
      </c>
      <c r="AH735" s="263">
        <f>IF($Z735="",0,Shares!N735)</f>
        <v>0</v>
      </c>
      <c r="AI735" s="240" t="str">
        <f>IF($Z735="","",RANK(AE735,$AE$2:$AE$1001)+COUNTIF($AE$2:AE735,AE735)-1)</f>
        <v/>
      </c>
      <c r="AJ735" s="240" t="str">
        <f>IF($AD735&lt;0,COUNT($AJ$1:AJ734)+1,"")</f>
        <v/>
      </c>
      <c r="AL735" s="240" t="str">
        <f>'All Ticker P&amp;L'!A735</f>
        <v/>
      </c>
      <c r="AM735" s="240" t="str">
        <f>'All Ticker P&amp;L'!B735</f>
        <v/>
      </c>
      <c r="AN735" s="240" t="str">
        <f>'All Ticker P&amp;L'!C735</f>
        <v/>
      </c>
      <c r="AO735" s="240" t="str">
        <f>'All Ticker P&amp;L'!D735</f>
        <v/>
      </c>
      <c r="AP735" s="240">
        <f>IF($AL735="",0,'All Ticker P&amp;L'!E735)</f>
        <v>0</v>
      </c>
      <c r="AQ735" s="262">
        <f>IF($AL735="",0,'All Ticker P&amp;L'!J735*'All Ticker P&amp;L'!I735)</f>
        <v>0</v>
      </c>
      <c r="AR735" s="262">
        <f>IF($AL735="",0,'All Ticker P&amp;L'!L735)</f>
        <v>0</v>
      </c>
      <c r="AS735" s="263">
        <f>IF($AL735="",0,'All Ticker P&amp;L'!M735)</f>
        <v>0</v>
      </c>
      <c r="AT735" s="240" t="str">
        <f>IF($AL735="","",RANK(AR735,$AR$2:$AR$1001)+COUNTIF($AR$2:AR735,AR735)-1)</f>
        <v/>
      </c>
      <c r="AU735" s="240" t="str">
        <f>IF($AL735="","",RANK(AV735,$AV$2:$AV$1001)+COUNTIF($AV$2:AV735,AV735)-1)</f>
        <v/>
      </c>
      <c r="AV735" s="262">
        <f t="shared" si="54"/>
        <v>0</v>
      </c>
    </row>
    <row r="736" spans="26:48" ht="15" customHeight="1" x14ac:dyDescent="0.2">
      <c r="Z736" s="240" t="str">
        <f>Shares!A736</f>
        <v/>
      </c>
      <c r="AA736" s="240" t="str">
        <f>Shares!B736</f>
        <v/>
      </c>
      <c r="AB736" s="240" t="str">
        <f>Shares!C736</f>
        <v/>
      </c>
      <c r="AC736" s="240" t="str">
        <f>Shares!D736</f>
        <v/>
      </c>
      <c r="AD736" s="240">
        <f>IF($Z736="",0,Shares!E736)</f>
        <v>0</v>
      </c>
      <c r="AE736" s="262">
        <f>IF($Z736="",0,Shares!K736*Shares!J736)</f>
        <v>0</v>
      </c>
      <c r="AF736" s="263">
        <f t="shared" si="53"/>
        <v>0</v>
      </c>
      <c r="AG736" s="262">
        <f>IF($Z736="",0,Shares!M736)</f>
        <v>0</v>
      </c>
      <c r="AH736" s="263">
        <f>IF($Z736="",0,Shares!N736)</f>
        <v>0</v>
      </c>
      <c r="AI736" s="240" t="str">
        <f>IF($Z736="","",RANK(AE736,$AE$2:$AE$1001)+COUNTIF($AE$2:AE736,AE736)-1)</f>
        <v/>
      </c>
      <c r="AJ736" s="240" t="str">
        <f>IF($AD736&lt;0,COUNT($AJ$1:AJ735)+1,"")</f>
        <v/>
      </c>
      <c r="AL736" s="240" t="str">
        <f>'All Ticker P&amp;L'!A736</f>
        <v/>
      </c>
      <c r="AM736" s="240" t="str">
        <f>'All Ticker P&amp;L'!B736</f>
        <v/>
      </c>
      <c r="AN736" s="240" t="str">
        <f>'All Ticker P&amp;L'!C736</f>
        <v/>
      </c>
      <c r="AO736" s="240" t="str">
        <f>'All Ticker P&amp;L'!D736</f>
        <v/>
      </c>
      <c r="AP736" s="240">
        <f>IF($AL736="",0,'All Ticker P&amp;L'!E736)</f>
        <v>0</v>
      </c>
      <c r="AQ736" s="262">
        <f>IF($AL736="",0,'All Ticker P&amp;L'!J736*'All Ticker P&amp;L'!I736)</f>
        <v>0</v>
      </c>
      <c r="AR736" s="262">
        <f>IF($AL736="",0,'All Ticker P&amp;L'!L736)</f>
        <v>0</v>
      </c>
      <c r="AS736" s="263">
        <f>IF($AL736="",0,'All Ticker P&amp;L'!M736)</f>
        <v>0</v>
      </c>
      <c r="AT736" s="240" t="str">
        <f>IF($AL736="","",RANK(AR736,$AR$2:$AR$1001)+COUNTIF($AR$2:AR736,AR736)-1)</f>
        <v/>
      </c>
      <c r="AU736" s="240" t="str">
        <f>IF($AL736="","",RANK(AV736,$AV$2:$AV$1001)+COUNTIF($AV$2:AV736,AV736)-1)</f>
        <v/>
      </c>
      <c r="AV736" s="262">
        <f t="shared" si="54"/>
        <v>0</v>
      </c>
    </row>
    <row r="737" spans="26:48" ht="15" customHeight="1" x14ac:dyDescent="0.2">
      <c r="Z737" s="240" t="str">
        <f>Shares!A737</f>
        <v/>
      </c>
      <c r="AA737" s="240" t="str">
        <f>Shares!B737</f>
        <v/>
      </c>
      <c r="AB737" s="240" t="str">
        <f>Shares!C737</f>
        <v/>
      </c>
      <c r="AC737" s="240" t="str">
        <f>Shares!D737</f>
        <v/>
      </c>
      <c r="AD737" s="240">
        <f>IF($Z737="",0,Shares!E737)</f>
        <v>0</v>
      </c>
      <c r="AE737" s="262">
        <f>IF($Z737="",0,Shares!K737*Shares!J737)</f>
        <v>0</v>
      </c>
      <c r="AF737" s="263">
        <f t="shared" si="53"/>
        <v>0</v>
      </c>
      <c r="AG737" s="262">
        <f>IF($Z737="",0,Shares!M737)</f>
        <v>0</v>
      </c>
      <c r="AH737" s="263">
        <f>IF($Z737="",0,Shares!N737)</f>
        <v>0</v>
      </c>
      <c r="AI737" s="240" t="str">
        <f>IF($Z737="","",RANK(AE737,$AE$2:$AE$1001)+COUNTIF($AE$2:AE737,AE737)-1)</f>
        <v/>
      </c>
      <c r="AJ737" s="240" t="str">
        <f>IF($AD737&lt;0,COUNT($AJ$1:AJ736)+1,"")</f>
        <v/>
      </c>
      <c r="AL737" s="240" t="str">
        <f>'All Ticker P&amp;L'!A737</f>
        <v/>
      </c>
      <c r="AM737" s="240" t="str">
        <f>'All Ticker P&amp;L'!B737</f>
        <v/>
      </c>
      <c r="AN737" s="240" t="str">
        <f>'All Ticker P&amp;L'!C737</f>
        <v/>
      </c>
      <c r="AO737" s="240" t="str">
        <f>'All Ticker P&amp;L'!D737</f>
        <v/>
      </c>
      <c r="AP737" s="240">
        <f>IF($AL737="",0,'All Ticker P&amp;L'!E737)</f>
        <v>0</v>
      </c>
      <c r="AQ737" s="262">
        <f>IF($AL737="",0,'All Ticker P&amp;L'!J737*'All Ticker P&amp;L'!I737)</f>
        <v>0</v>
      </c>
      <c r="AR737" s="262">
        <f>IF($AL737="",0,'All Ticker P&amp;L'!L737)</f>
        <v>0</v>
      </c>
      <c r="AS737" s="263">
        <f>IF($AL737="",0,'All Ticker P&amp;L'!M737)</f>
        <v>0</v>
      </c>
      <c r="AT737" s="240" t="str">
        <f>IF($AL737="","",RANK(AR737,$AR$2:$AR$1001)+COUNTIF($AR$2:AR737,AR737)-1)</f>
        <v/>
      </c>
      <c r="AU737" s="240" t="str">
        <f>IF($AL737="","",RANK(AV737,$AV$2:$AV$1001)+COUNTIF($AV$2:AV737,AV737)-1)</f>
        <v/>
      </c>
      <c r="AV737" s="262">
        <f t="shared" si="54"/>
        <v>0</v>
      </c>
    </row>
    <row r="738" spans="26:48" ht="15" customHeight="1" x14ac:dyDescent="0.2">
      <c r="Z738" s="240" t="str">
        <f>Shares!A738</f>
        <v/>
      </c>
      <c r="AA738" s="240" t="str">
        <f>Shares!B738</f>
        <v/>
      </c>
      <c r="AB738" s="240" t="str">
        <f>Shares!C738</f>
        <v/>
      </c>
      <c r="AC738" s="240" t="str">
        <f>Shares!D738</f>
        <v/>
      </c>
      <c r="AD738" s="240">
        <f>IF($Z738="",0,Shares!E738)</f>
        <v>0</v>
      </c>
      <c r="AE738" s="262">
        <f>IF($Z738="",0,Shares!K738*Shares!J738)</f>
        <v>0</v>
      </c>
      <c r="AF738" s="263">
        <f t="shared" si="53"/>
        <v>0</v>
      </c>
      <c r="AG738" s="262">
        <f>IF($Z738="",0,Shares!M738)</f>
        <v>0</v>
      </c>
      <c r="AH738" s="263">
        <f>IF($Z738="",0,Shares!N738)</f>
        <v>0</v>
      </c>
      <c r="AI738" s="240" t="str">
        <f>IF($Z738="","",RANK(AE738,$AE$2:$AE$1001)+COUNTIF($AE$2:AE738,AE738)-1)</f>
        <v/>
      </c>
      <c r="AJ738" s="240" t="str">
        <f>IF($AD738&lt;0,COUNT($AJ$1:AJ737)+1,"")</f>
        <v/>
      </c>
      <c r="AL738" s="240" t="str">
        <f>'All Ticker P&amp;L'!A738</f>
        <v/>
      </c>
      <c r="AM738" s="240" t="str">
        <f>'All Ticker P&amp;L'!B738</f>
        <v/>
      </c>
      <c r="AN738" s="240" t="str">
        <f>'All Ticker P&amp;L'!C738</f>
        <v/>
      </c>
      <c r="AO738" s="240" t="str">
        <f>'All Ticker P&amp;L'!D738</f>
        <v/>
      </c>
      <c r="AP738" s="240">
        <f>IF($AL738="",0,'All Ticker P&amp;L'!E738)</f>
        <v>0</v>
      </c>
      <c r="AQ738" s="262">
        <f>IF($AL738="",0,'All Ticker P&amp;L'!J738*'All Ticker P&amp;L'!I738)</f>
        <v>0</v>
      </c>
      <c r="AR738" s="262">
        <f>IF($AL738="",0,'All Ticker P&amp;L'!L738)</f>
        <v>0</v>
      </c>
      <c r="AS738" s="263">
        <f>IF($AL738="",0,'All Ticker P&amp;L'!M738)</f>
        <v>0</v>
      </c>
      <c r="AT738" s="240" t="str">
        <f>IF($AL738="","",RANK(AR738,$AR$2:$AR$1001)+COUNTIF($AR$2:AR738,AR738)-1)</f>
        <v/>
      </c>
      <c r="AU738" s="240" t="str">
        <f>IF($AL738="","",RANK(AV738,$AV$2:$AV$1001)+COUNTIF($AV$2:AV738,AV738)-1)</f>
        <v/>
      </c>
      <c r="AV738" s="262">
        <f t="shared" si="54"/>
        <v>0</v>
      </c>
    </row>
    <row r="739" spans="26:48" ht="15" customHeight="1" x14ac:dyDescent="0.2">
      <c r="Z739" s="240" t="str">
        <f>Shares!A739</f>
        <v/>
      </c>
      <c r="AA739" s="240" t="str">
        <f>Shares!B739</f>
        <v/>
      </c>
      <c r="AB739" s="240" t="str">
        <f>Shares!C739</f>
        <v/>
      </c>
      <c r="AC739" s="240" t="str">
        <f>Shares!D739</f>
        <v/>
      </c>
      <c r="AD739" s="240">
        <f>IF($Z739="",0,Shares!E739)</f>
        <v>0</v>
      </c>
      <c r="AE739" s="262">
        <f>IF($Z739="",0,Shares!K739*Shares!J739)</f>
        <v>0</v>
      </c>
      <c r="AF739" s="263">
        <f t="shared" si="53"/>
        <v>0</v>
      </c>
      <c r="AG739" s="262">
        <f>IF($Z739="",0,Shares!M739)</f>
        <v>0</v>
      </c>
      <c r="AH739" s="263">
        <f>IF($Z739="",0,Shares!N739)</f>
        <v>0</v>
      </c>
      <c r="AI739" s="240" t="str">
        <f>IF($Z739="","",RANK(AE739,$AE$2:$AE$1001)+COUNTIF($AE$2:AE739,AE739)-1)</f>
        <v/>
      </c>
      <c r="AJ739" s="240" t="str">
        <f>IF($AD739&lt;0,COUNT($AJ$1:AJ738)+1,"")</f>
        <v/>
      </c>
      <c r="AL739" s="240" t="str">
        <f>'All Ticker P&amp;L'!A739</f>
        <v/>
      </c>
      <c r="AM739" s="240" t="str">
        <f>'All Ticker P&amp;L'!B739</f>
        <v/>
      </c>
      <c r="AN739" s="240" t="str">
        <f>'All Ticker P&amp;L'!C739</f>
        <v/>
      </c>
      <c r="AO739" s="240" t="str">
        <f>'All Ticker P&amp;L'!D739</f>
        <v/>
      </c>
      <c r="AP739" s="240">
        <f>IF($AL739="",0,'All Ticker P&amp;L'!E739)</f>
        <v>0</v>
      </c>
      <c r="AQ739" s="262">
        <f>IF($AL739="",0,'All Ticker P&amp;L'!J739*'All Ticker P&amp;L'!I739)</f>
        <v>0</v>
      </c>
      <c r="AR739" s="262">
        <f>IF($AL739="",0,'All Ticker P&amp;L'!L739)</f>
        <v>0</v>
      </c>
      <c r="AS739" s="263">
        <f>IF($AL739="",0,'All Ticker P&amp;L'!M739)</f>
        <v>0</v>
      </c>
      <c r="AT739" s="240" t="str">
        <f>IF($AL739="","",RANK(AR739,$AR$2:$AR$1001)+COUNTIF($AR$2:AR739,AR739)-1)</f>
        <v/>
      </c>
      <c r="AU739" s="240" t="str">
        <f>IF($AL739="","",RANK(AV739,$AV$2:$AV$1001)+COUNTIF($AV$2:AV739,AV739)-1)</f>
        <v/>
      </c>
      <c r="AV739" s="262">
        <f t="shared" si="54"/>
        <v>0</v>
      </c>
    </row>
    <row r="740" spans="26:48" ht="15" customHeight="1" x14ac:dyDescent="0.2">
      <c r="Z740" s="240" t="str">
        <f>Shares!A740</f>
        <v/>
      </c>
      <c r="AA740" s="240" t="str">
        <f>Shares!B740</f>
        <v/>
      </c>
      <c r="AB740" s="240" t="str">
        <f>Shares!C740</f>
        <v/>
      </c>
      <c r="AC740" s="240" t="str">
        <f>Shares!D740</f>
        <v/>
      </c>
      <c r="AD740" s="240">
        <f>IF($Z740="",0,Shares!E740)</f>
        <v>0</v>
      </c>
      <c r="AE740" s="262">
        <f>IF($Z740="",0,Shares!K740*Shares!J740)</f>
        <v>0</v>
      </c>
      <c r="AF740" s="263">
        <f t="shared" si="53"/>
        <v>0</v>
      </c>
      <c r="AG740" s="262">
        <f>IF($Z740="",0,Shares!M740)</f>
        <v>0</v>
      </c>
      <c r="AH740" s="263">
        <f>IF($Z740="",0,Shares!N740)</f>
        <v>0</v>
      </c>
      <c r="AI740" s="240" t="str">
        <f>IF($Z740="","",RANK(AE740,$AE$2:$AE$1001)+COUNTIF($AE$2:AE740,AE740)-1)</f>
        <v/>
      </c>
      <c r="AJ740" s="240" t="str">
        <f>IF($AD740&lt;0,COUNT($AJ$1:AJ739)+1,"")</f>
        <v/>
      </c>
      <c r="AL740" s="240" t="str">
        <f>'All Ticker P&amp;L'!A740</f>
        <v/>
      </c>
      <c r="AM740" s="240" t="str">
        <f>'All Ticker P&amp;L'!B740</f>
        <v/>
      </c>
      <c r="AN740" s="240" t="str">
        <f>'All Ticker P&amp;L'!C740</f>
        <v/>
      </c>
      <c r="AO740" s="240" t="str">
        <f>'All Ticker P&amp;L'!D740</f>
        <v/>
      </c>
      <c r="AP740" s="240">
        <f>IF($AL740="",0,'All Ticker P&amp;L'!E740)</f>
        <v>0</v>
      </c>
      <c r="AQ740" s="262">
        <f>IF($AL740="",0,'All Ticker P&amp;L'!J740*'All Ticker P&amp;L'!I740)</f>
        <v>0</v>
      </c>
      <c r="AR740" s="262">
        <f>IF($AL740="",0,'All Ticker P&amp;L'!L740)</f>
        <v>0</v>
      </c>
      <c r="AS740" s="263">
        <f>IF($AL740="",0,'All Ticker P&amp;L'!M740)</f>
        <v>0</v>
      </c>
      <c r="AT740" s="240" t="str">
        <f>IF($AL740="","",RANK(AR740,$AR$2:$AR$1001)+COUNTIF($AR$2:AR740,AR740)-1)</f>
        <v/>
      </c>
      <c r="AU740" s="240" t="str">
        <f>IF($AL740="","",RANK(AV740,$AV$2:$AV$1001)+COUNTIF($AV$2:AV740,AV740)-1)</f>
        <v/>
      </c>
      <c r="AV740" s="262">
        <f t="shared" si="54"/>
        <v>0</v>
      </c>
    </row>
    <row r="741" spans="26:48" ht="15" customHeight="1" x14ac:dyDescent="0.2">
      <c r="Z741" s="240" t="str">
        <f>Shares!A741</f>
        <v/>
      </c>
      <c r="AA741" s="240" t="str">
        <f>Shares!B741</f>
        <v/>
      </c>
      <c r="AB741" s="240" t="str">
        <f>Shares!C741</f>
        <v/>
      </c>
      <c r="AC741" s="240" t="str">
        <f>Shares!D741</f>
        <v/>
      </c>
      <c r="AD741" s="240">
        <f>IF($Z741="",0,Shares!E741)</f>
        <v>0</v>
      </c>
      <c r="AE741" s="262">
        <f>IF($Z741="",0,Shares!K741*Shares!J741)</f>
        <v>0</v>
      </c>
      <c r="AF741" s="263">
        <f t="shared" si="53"/>
        <v>0</v>
      </c>
      <c r="AG741" s="262">
        <f>IF($Z741="",0,Shares!M741)</f>
        <v>0</v>
      </c>
      <c r="AH741" s="263">
        <f>IF($Z741="",0,Shares!N741)</f>
        <v>0</v>
      </c>
      <c r="AI741" s="240" t="str">
        <f>IF($Z741="","",RANK(AE741,$AE$2:$AE$1001)+COUNTIF($AE$2:AE741,AE741)-1)</f>
        <v/>
      </c>
      <c r="AJ741" s="240" t="str">
        <f>IF($AD741&lt;0,COUNT($AJ$1:AJ740)+1,"")</f>
        <v/>
      </c>
      <c r="AL741" s="240" t="str">
        <f>'All Ticker P&amp;L'!A741</f>
        <v/>
      </c>
      <c r="AM741" s="240" t="str">
        <f>'All Ticker P&amp;L'!B741</f>
        <v/>
      </c>
      <c r="AN741" s="240" t="str">
        <f>'All Ticker P&amp;L'!C741</f>
        <v/>
      </c>
      <c r="AO741" s="240" t="str">
        <f>'All Ticker P&amp;L'!D741</f>
        <v/>
      </c>
      <c r="AP741" s="240">
        <f>IF($AL741="",0,'All Ticker P&amp;L'!E741)</f>
        <v>0</v>
      </c>
      <c r="AQ741" s="262">
        <f>IF($AL741="",0,'All Ticker P&amp;L'!J741*'All Ticker P&amp;L'!I741)</f>
        <v>0</v>
      </c>
      <c r="AR741" s="262">
        <f>IF($AL741="",0,'All Ticker P&amp;L'!L741)</f>
        <v>0</v>
      </c>
      <c r="AS741" s="263">
        <f>IF($AL741="",0,'All Ticker P&amp;L'!M741)</f>
        <v>0</v>
      </c>
      <c r="AT741" s="240" t="str">
        <f>IF($AL741="","",RANK(AR741,$AR$2:$AR$1001)+COUNTIF($AR$2:AR741,AR741)-1)</f>
        <v/>
      </c>
      <c r="AU741" s="240" t="str">
        <f>IF($AL741="","",RANK(AV741,$AV$2:$AV$1001)+COUNTIF($AV$2:AV741,AV741)-1)</f>
        <v/>
      </c>
      <c r="AV741" s="262">
        <f t="shared" si="54"/>
        <v>0</v>
      </c>
    </row>
    <row r="742" spans="26:48" ht="15" customHeight="1" x14ac:dyDescent="0.2">
      <c r="Z742" s="240" t="str">
        <f>Shares!A742</f>
        <v/>
      </c>
      <c r="AA742" s="240" t="str">
        <f>Shares!B742</f>
        <v/>
      </c>
      <c r="AB742" s="240" t="str">
        <f>Shares!C742</f>
        <v/>
      </c>
      <c r="AC742" s="240" t="str">
        <f>Shares!D742</f>
        <v/>
      </c>
      <c r="AD742" s="240">
        <f>IF($Z742="",0,Shares!E742)</f>
        <v>0</v>
      </c>
      <c r="AE742" s="262">
        <f>IF($Z742="",0,Shares!K742*Shares!J742)</f>
        <v>0</v>
      </c>
      <c r="AF742" s="263">
        <f t="shared" si="53"/>
        <v>0</v>
      </c>
      <c r="AG742" s="262">
        <f>IF($Z742="",0,Shares!M742)</f>
        <v>0</v>
      </c>
      <c r="AH742" s="263">
        <f>IF($Z742="",0,Shares!N742)</f>
        <v>0</v>
      </c>
      <c r="AI742" s="240" t="str">
        <f>IF($Z742="","",RANK(AE742,$AE$2:$AE$1001)+COUNTIF($AE$2:AE742,AE742)-1)</f>
        <v/>
      </c>
      <c r="AJ742" s="240" t="str">
        <f>IF($AD742&lt;0,COUNT($AJ$1:AJ741)+1,"")</f>
        <v/>
      </c>
      <c r="AL742" s="240" t="str">
        <f>'All Ticker P&amp;L'!A742</f>
        <v/>
      </c>
      <c r="AM742" s="240" t="str">
        <f>'All Ticker P&amp;L'!B742</f>
        <v/>
      </c>
      <c r="AN742" s="240" t="str">
        <f>'All Ticker P&amp;L'!C742</f>
        <v/>
      </c>
      <c r="AO742" s="240" t="str">
        <f>'All Ticker P&amp;L'!D742</f>
        <v/>
      </c>
      <c r="AP742" s="240">
        <f>IF($AL742="",0,'All Ticker P&amp;L'!E742)</f>
        <v>0</v>
      </c>
      <c r="AQ742" s="262">
        <f>IF($AL742="",0,'All Ticker P&amp;L'!J742*'All Ticker P&amp;L'!I742)</f>
        <v>0</v>
      </c>
      <c r="AR742" s="262">
        <f>IF($AL742="",0,'All Ticker P&amp;L'!L742)</f>
        <v>0</v>
      </c>
      <c r="AS742" s="263">
        <f>IF($AL742="",0,'All Ticker P&amp;L'!M742)</f>
        <v>0</v>
      </c>
      <c r="AT742" s="240" t="str">
        <f>IF($AL742="","",RANK(AR742,$AR$2:$AR$1001)+COUNTIF($AR$2:AR742,AR742)-1)</f>
        <v/>
      </c>
      <c r="AU742" s="240" t="str">
        <f>IF($AL742="","",RANK(AV742,$AV$2:$AV$1001)+COUNTIF($AV$2:AV742,AV742)-1)</f>
        <v/>
      </c>
      <c r="AV742" s="262">
        <f t="shared" si="54"/>
        <v>0</v>
      </c>
    </row>
    <row r="743" spans="26:48" ht="15" customHeight="1" x14ac:dyDescent="0.2">
      <c r="Z743" s="240" t="str">
        <f>Shares!A743</f>
        <v/>
      </c>
      <c r="AA743" s="240" t="str">
        <f>Shares!B743</f>
        <v/>
      </c>
      <c r="AB743" s="240" t="str">
        <f>Shares!C743</f>
        <v/>
      </c>
      <c r="AC743" s="240" t="str">
        <f>Shares!D743</f>
        <v/>
      </c>
      <c r="AD743" s="240">
        <f>IF($Z743="",0,Shares!E743)</f>
        <v>0</v>
      </c>
      <c r="AE743" s="262">
        <f>IF($Z743="",0,Shares!K743*Shares!J743)</f>
        <v>0</v>
      </c>
      <c r="AF743" s="263">
        <f t="shared" si="53"/>
        <v>0</v>
      </c>
      <c r="AG743" s="262">
        <f>IF($Z743="",0,Shares!M743)</f>
        <v>0</v>
      </c>
      <c r="AH743" s="263">
        <f>IF($Z743="",0,Shares!N743)</f>
        <v>0</v>
      </c>
      <c r="AI743" s="240" t="str">
        <f>IF($Z743="","",RANK(AE743,$AE$2:$AE$1001)+COUNTIF($AE$2:AE743,AE743)-1)</f>
        <v/>
      </c>
      <c r="AJ743" s="240" t="str">
        <f>IF($AD743&lt;0,COUNT($AJ$1:AJ742)+1,"")</f>
        <v/>
      </c>
      <c r="AL743" s="240" t="str">
        <f>'All Ticker P&amp;L'!A743</f>
        <v/>
      </c>
      <c r="AM743" s="240" t="str">
        <f>'All Ticker P&amp;L'!B743</f>
        <v/>
      </c>
      <c r="AN743" s="240" t="str">
        <f>'All Ticker P&amp;L'!C743</f>
        <v/>
      </c>
      <c r="AO743" s="240" t="str">
        <f>'All Ticker P&amp;L'!D743</f>
        <v/>
      </c>
      <c r="AP743" s="240">
        <f>IF($AL743="",0,'All Ticker P&amp;L'!E743)</f>
        <v>0</v>
      </c>
      <c r="AQ743" s="262">
        <f>IF($AL743="",0,'All Ticker P&amp;L'!J743*'All Ticker P&amp;L'!I743)</f>
        <v>0</v>
      </c>
      <c r="AR743" s="262">
        <f>IF($AL743="",0,'All Ticker P&amp;L'!L743)</f>
        <v>0</v>
      </c>
      <c r="AS743" s="263">
        <f>IF($AL743="",0,'All Ticker P&amp;L'!M743)</f>
        <v>0</v>
      </c>
      <c r="AT743" s="240" t="str">
        <f>IF($AL743="","",RANK(AR743,$AR$2:$AR$1001)+COUNTIF($AR$2:AR743,AR743)-1)</f>
        <v/>
      </c>
      <c r="AU743" s="240" t="str">
        <f>IF($AL743="","",RANK(AV743,$AV$2:$AV$1001)+COUNTIF($AV$2:AV743,AV743)-1)</f>
        <v/>
      </c>
      <c r="AV743" s="262">
        <f t="shared" si="54"/>
        <v>0</v>
      </c>
    </row>
    <row r="744" spans="26:48" ht="15" customHeight="1" x14ac:dyDescent="0.2">
      <c r="Z744" s="240" t="str">
        <f>Shares!A744</f>
        <v/>
      </c>
      <c r="AA744" s="240" t="str">
        <f>Shares!B744</f>
        <v/>
      </c>
      <c r="AB744" s="240" t="str">
        <f>Shares!C744</f>
        <v/>
      </c>
      <c r="AC744" s="240" t="str">
        <f>Shares!D744</f>
        <v/>
      </c>
      <c r="AD744" s="240">
        <f>IF($Z744="",0,Shares!E744)</f>
        <v>0</v>
      </c>
      <c r="AE744" s="262">
        <f>IF($Z744="",0,Shares!K744*Shares!J744)</f>
        <v>0</v>
      </c>
      <c r="AF744" s="263">
        <f t="shared" si="53"/>
        <v>0</v>
      </c>
      <c r="AG744" s="262">
        <f>IF($Z744="",0,Shares!M744)</f>
        <v>0</v>
      </c>
      <c r="AH744" s="263">
        <f>IF($Z744="",0,Shares!N744)</f>
        <v>0</v>
      </c>
      <c r="AI744" s="240" t="str">
        <f>IF($Z744="","",RANK(AE744,$AE$2:$AE$1001)+COUNTIF($AE$2:AE744,AE744)-1)</f>
        <v/>
      </c>
      <c r="AJ744" s="240" t="str">
        <f>IF($AD744&lt;0,COUNT($AJ$1:AJ743)+1,"")</f>
        <v/>
      </c>
      <c r="AL744" s="240" t="str">
        <f>'All Ticker P&amp;L'!A744</f>
        <v/>
      </c>
      <c r="AM744" s="240" t="str">
        <f>'All Ticker P&amp;L'!B744</f>
        <v/>
      </c>
      <c r="AN744" s="240" t="str">
        <f>'All Ticker P&amp;L'!C744</f>
        <v/>
      </c>
      <c r="AO744" s="240" t="str">
        <f>'All Ticker P&amp;L'!D744</f>
        <v/>
      </c>
      <c r="AP744" s="240">
        <f>IF($AL744="",0,'All Ticker P&amp;L'!E744)</f>
        <v>0</v>
      </c>
      <c r="AQ744" s="262">
        <f>IF($AL744="",0,'All Ticker P&amp;L'!J744*'All Ticker P&amp;L'!I744)</f>
        <v>0</v>
      </c>
      <c r="AR744" s="262">
        <f>IF($AL744="",0,'All Ticker P&amp;L'!L744)</f>
        <v>0</v>
      </c>
      <c r="AS744" s="263">
        <f>IF($AL744="",0,'All Ticker P&amp;L'!M744)</f>
        <v>0</v>
      </c>
      <c r="AT744" s="240" t="str">
        <f>IF($AL744="","",RANK(AR744,$AR$2:$AR$1001)+COUNTIF($AR$2:AR744,AR744)-1)</f>
        <v/>
      </c>
      <c r="AU744" s="240" t="str">
        <f>IF($AL744="","",RANK(AV744,$AV$2:$AV$1001)+COUNTIF($AV$2:AV744,AV744)-1)</f>
        <v/>
      </c>
      <c r="AV744" s="262">
        <f t="shared" si="54"/>
        <v>0</v>
      </c>
    </row>
    <row r="745" spans="26:48" ht="15" customHeight="1" x14ac:dyDescent="0.2">
      <c r="Z745" s="240" t="str">
        <f>Shares!A745</f>
        <v/>
      </c>
      <c r="AA745" s="240" t="str">
        <f>Shares!B745</f>
        <v/>
      </c>
      <c r="AB745" s="240" t="str">
        <f>Shares!C745</f>
        <v/>
      </c>
      <c r="AC745" s="240" t="str">
        <f>Shares!D745</f>
        <v/>
      </c>
      <c r="AD745" s="240">
        <f>IF($Z745="",0,Shares!E745)</f>
        <v>0</v>
      </c>
      <c r="AE745" s="262">
        <f>IF($Z745="",0,Shares!K745*Shares!J745)</f>
        <v>0</v>
      </c>
      <c r="AF745" s="263">
        <f t="shared" si="53"/>
        <v>0</v>
      </c>
      <c r="AG745" s="262">
        <f>IF($Z745="",0,Shares!M745)</f>
        <v>0</v>
      </c>
      <c r="AH745" s="263">
        <f>IF($Z745="",0,Shares!N745)</f>
        <v>0</v>
      </c>
      <c r="AI745" s="240" t="str">
        <f>IF($Z745="","",RANK(AE745,$AE$2:$AE$1001)+COUNTIF($AE$2:AE745,AE745)-1)</f>
        <v/>
      </c>
      <c r="AJ745" s="240" t="str">
        <f>IF($AD745&lt;0,COUNT($AJ$1:AJ744)+1,"")</f>
        <v/>
      </c>
      <c r="AL745" s="240" t="str">
        <f>'All Ticker P&amp;L'!A745</f>
        <v/>
      </c>
      <c r="AM745" s="240" t="str">
        <f>'All Ticker P&amp;L'!B745</f>
        <v/>
      </c>
      <c r="AN745" s="240" t="str">
        <f>'All Ticker P&amp;L'!C745</f>
        <v/>
      </c>
      <c r="AO745" s="240" t="str">
        <f>'All Ticker P&amp;L'!D745</f>
        <v/>
      </c>
      <c r="AP745" s="240">
        <f>IF($AL745="",0,'All Ticker P&amp;L'!E745)</f>
        <v>0</v>
      </c>
      <c r="AQ745" s="262">
        <f>IF($AL745="",0,'All Ticker P&amp;L'!J745*'All Ticker P&amp;L'!I745)</f>
        <v>0</v>
      </c>
      <c r="AR745" s="262">
        <f>IF($AL745="",0,'All Ticker P&amp;L'!L745)</f>
        <v>0</v>
      </c>
      <c r="AS745" s="263">
        <f>IF($AL745="",0,'All Ticker P&amp;L'!M745)</f>
        <v>0</v>
      </c>
      <c r="AT745" s="240" t="str">
        <f>IF($AL745="","",RANK(AR745,$AR$2:$AR$1001)+COUNTIF($AR$2:AR745,AR745)-1)</f>
        <v/>
      </c>
      <c r="AU745" s="240" t="str">
        <f>IF($AL745="","",RANK(AV745,$AV$2:$AV$1001)+COUNTIF($AV$2:AV745,AV745)-1)</f>
        <v/>
      </c>
      <c r="AV745" s="262">
        <f t="shared" si="54"/>
        <v>0</v>
      </c>
    </row>
    <row r="746" spans="26:48" ht="15" customHeight="1" x14ac:dyDescent="0.2">
      <c r="Z746" s="240" t="str">
        <f>Shares!A746</f>
        <v/>
      </c>
      <c r="AA746" s="240" t="str">
        <f>Shares!B746</f>
        <v/>
      </c>
      <c r="AB746" s="240" t="str">
        <f>Shares!C746</f>
        <v/>
      </c>
      <c r="AC746" s="240" t="str">
        <f>Shares!D746</f>
        <v/>
      </c>
      <c r="AD746" s="240">
        <f>IF($Z746="",0,Shares!E746)</f>
        <v>0</v>
      </c>
      <c r="AE746" s="262">
        <f>IF($Z746="",0,Shares!K746*Shares!J746)</f>
        <v>0</v>
      </c>
      <c r="AF746" s="263">
        <f t="shared" si="53"/>
        <v>0</v>
      </c>
      <c r="AG746" s="262">
        <f>IF($Z746="",0,Shares!M746)</f>
        <v>0</v>
      </c>
      <c r="AH746" s="263">
        <f>IF($Z746="",0,Shares!N746)</f>
        <v>0</v>
      </c>
      <c r="AI746" s="240" t="str">
        <f>IF($Z746="","",RANK(AE746,$AE$2:$AE$1001)+COUNTIF($AE$2:AE746,AE746)-1)</f>
        <v/>
      </c>
      <c r="AJ746" s="240" t="str">
        <f>IF($AD746&lt;0,COUNT($AJ$1:AJ745)+1,"")</f>
        <v/>
      </c>
      <c r="AL746" s="240" t="str">
        <f>'All Ticker P&amp;L'!A746</f>
        <v/>
      </c>
      <c r="AM746" s="240" t="str">
        <f>'All Ticker P&amp;L'!B746</f>
        <v/>
      </c>
      <c r="AN746" s="240" t="str">
        <f>'All Ticker P&amp;L'!C746</f>
        <v/>
      </c>
      <c r="AO746" s="240" t="str">
        <f>'All Ticker P&amp;L'!D746</f>
        <v/>
      </c>
      <c r="AP746" s="240">
        <f>IF($AL746="",0,'All Ticker P&amp;L'!E746)</f>
        <v>0</v>
      </c>
      <c r="AQ746" s="262">
        <f>IF($AL746="",0,'All Ticker P&amp;L'!J746*'All Ticker P&amp;L'!I746)</f>
        <v>0</v>
      </c>
      <c r="AR746" s="262">
        <f>IF($AL746="",0,'All Ticker P&amp;L'!L746)</f>
        <v>0</v>
      </c>
      <c r="AS746" s="263">
        <f>IF($AL746="",0,'All Ticker P&amp;L'!M746)</f>
        <v>0</v>
      </c>
      <c r="AT746" s="240" t="str">
        <f>IF($AL746="","",RANK(AR746,$AR$2:$AR$1001)+COUNTIF($AR$2:AR746,AR746)-1)</f>
        <v/>
      </c>
      <c r="AU746" s="240" t="str">
        <f>IF($AL746="","",RANK(AV746,$AV$2:$AV$1001)+COUNTIF($AV$2:AV746,AV746)-1)</f>
        <v/>
      </c>
      <c r="AV746" s="262">
        <f t="shared" si="54"/>
        <v>0</v>
      </c>
    </row>
    <row r="747" spans="26:48" ht="15" customHeight="1" x14ac:dyDescent="0.2">
      <c r="Z747" s="240" t="str">
        <f>Shares!A747</f>
        <v/>
      </c>
      <c r="AA747" s="240" t="str">
        <f>Shares!B747</f>
        <v/>
      </c>
      <c r="AB747" s="240" t="str">
        <f>Shares!C747</f>
        <v/>
      </c>
      <c r="AC747" s="240" t="str">
        <f>Shares!D747</f>
        <v/>
      </c>
      <c r="AD747" s="240">
        <f>IF($Z747="",0,Shares!E747)</f>
        <v>0</v>
      </c>
      <c r="AE747" s="262">
        <f>IF($Z747="",0,Shares!K747*Shares!J747)</f>
        <v>0</v>
      </c>
      <c r="AF747" s="263">
        <f t="shared" si="53"/>
        <v>0</v>
      </c>
      <c r="AG747" s="262">
        <f>IF($Z747="",0,Shares!M747)</f>
        <v>0</v>
      </c>
      <c r="AH747" s="263">
        <f>IF($Z747="",0,Shares!N747)</f>
        <v>0</v>
      </c>
      <c r="AI747" s="240" t="str">
        <f>IF($Z747="","",RANK(AE747,$AE$2:$AE$1001)+COUNTIF($AE$2:AE747,AE747)-1)</f>
        <v/>
      </c>
      <c r="AJ747" s="240" t="str">
        <f>IF($AD747&lt;0,COUNT($AJ$1:AJ746)+1,"")</f>
        <v/>
      </c>
      <c r="AL747" s="240" t="str">
        <f>'All Ticker P&amp;L'!A747</f>
        <v/>
      </c>
      <c r="AM747" s="240" t="str">
        <f>'All Ticker P&amp;L'!B747</f>
        <v/>
      </c>
      <c r="AN747" s="240" t="str">
        <f>'All Ticker P&amp;L'!C747</f>
        <v/>
      </c>
      <c r="AO747" s="240" t="str">
        <f>'All Ticker P&amp;L'!D747</f>
        <v/>
      </c>
      <c r="AP747" s="240">
        <f>IF($AL747="",0,'All Ticker P&amp;L'!E747)</f>
        <v>0</v>
      </c>
      <c r="AQ747" s="262">
        <f>IF($AL747="",0,'All Ticker P&amp;L'!J747*'All Ticker P&amp;L'!I747)</f>
        <v>0</v>
      </c>
      <c r="AR747" s="262">
        <f>IF($AL747="",0,'All Ticker P&amp;L'!L747)</f>
        <v>0</v>
      </c>
      <c r="AS747" s="263">
        <f>IF($AL747="",0,'All Ticker P&amp;L'!M747)</f>
        <v>0</v>
      </c>
      <c r="AT747" s="240" t="str">
        <f>IF($AL747="","",RANK(AR747,$AR$2:$AR$1001)+COUNTIF($AR$2:AR747,AR747)-1)</f>
        <v/>
      </c>
      <c r="AU747" s="240" t="str">
        <f>IF($AL747="","",RANK(AV747,$AV$2:$AV$1001)+COUNTIF($AV$2:AV747,AV747)-1)</f>
        <v/>
      </c>
      <c r="AV747" s="262">
        <f t="shared" si="54"/>
        <v>0</v>
      </c>
    </row>
    <row r="748" spans="26:48" ht="15" customHeight="1" x14ac:dyDescent="0.2">
      <c r="Z748" s="240" t="str">
        <f>Shares!A748</f>
        <v/>
      </c>
      <c r="AA748" s="240" t="str">
        <f>Shares!B748</f>
        <v/>
      </c>
      <c r="AB748" s="240" t="str">
        <f>Shares!C748</f>
        <v/>
      </c>
      <c r="AC748" s="240" t="str">
        <f>Shares!D748</f>
        <v/>
      </c>
      <c r="AD748" s="240">
        <f>IF($Z748="",0,Shares!E748)</f>
        <v>0</v>
      </c>
      <c r="AE748" s="262">
        <f>IF($Z748="",0,Shares!K748*Shares!J748)</f>
        <v>0</v>
      </c>
      <c r="AF748" s="263">
        <f t="shared" si="53"/>
        <v>0</v>
      </c>
      <c r="AG748" s="262">
        <f>IF($Z748="",0,Shares!M748)</f>
        <v>0</v>
      </c>
      <c r="AH748" s="263">
        <f>IF($Z748="",0,Shares!N748)</f>
        <v>0</v>
      </c>
      <c r="AI748" s="240" t="str">
        <f>IF($Z748="","",RANK(AE748,$AE$2:$AE$1001)+COUNTIF($AE$2:AE748,AE748)-1)</f>
        <v/>
      </c>
      <c r="AJ748" s="240" t="str">
        <f>IF($AD748&lt;0,COUNT($AJ$1:AJ747)+1,"")</f>
        <v/>
      </c>
      <c r="AL748" s="240" t="str">
        <f>'All Ticker P&amp;L'!A748</f>
        <v/>
      </c>
      <c r="AM748" s="240" t="str">
        <f>'All Ticker P&amp;L'!B748</f>
        <v/>
      </c>
      <c r="AN748" s="240" t="str">
        <f>'All Ticker P&amp;L'!C748</f>
        <v/>
      </c>
      <c r="AO748" s="240" t="str">
        <f>'All Ticker P&amp;L'!D748</f>
        <v/>
      </c>
      <c r="AP748" s="240">
        <f>IF($AL748="",0,'All Ticker P&amp;L'!E748)</f>
        <v>0</v>
      </c>
      <c r="AQ748" s="262">
        <f>IF($AL748="",0,'All Ticker P&amp;L'!J748*'All Ticker P&amp;L'!I748)</f>
        <v>0</v>
      </c>
      <c r="AR748" s="262">
        <f>IF($AL748="",0,'All Ticker P&amp;L'!L748)</f>
        <v>0</v>
      </c>
      <c r="AS748" s="263">
        <f>IF($AL748="",0,'All Ticker P&amp;L'!M748)</f>
        <v>0</v>
      </c>
      <c r="AT748" s="240" t="str">
        <f>IF($AL748="","",RANK(AR748,$AR$2:$AR$1001)+COUNTIF($AR$2:AR748,AR748)-1)</f>
        <v/>
      </c>
      <c r="AU748" s="240" t="str">
        <f>IF($AL748="","",RANK(AV748,$AV$2:$AV$1001)+COUNTIF($AV$2:AV748,AV748)-1)</f>
        <v/>
      </c>
      <c r="AV748" s="262">
        <f t="shared" si="54"/>
        <v>0</v>
      </c>
    </row>
    <row r="749" spans="26:48" ht="15" customHeight="1" x14ac:dyDescent="0.2">
      <c r="Z749" s="240" t="str">
        <f>Shares!A749</f>
        <v/>
      </c>
      <c r="AA749" s="240" t="str">
        <f>Shares!B749</f>
        <v/>
      </c>
      <c r="AB749" s="240" t="str">
        <f>Shares!C749</f>
        <v/>
      </c>
      <c r="AC749" s="240" t="str">
        <f>Shares!D749</f>
        <v/>
      </c>
      <c r="AD749" s="240">
        <f>IF($Z749="",0,Shares!E749)</f>
        <v>0</v>
      </c>
      <c r="AE749" s="262">
        <f>IF($Z749="",0,Shares!K749*Shares!J749)</f>
        <v>0</v>
      </c>
      <c r="AF749" s="263">
        <f t="shared" si="53"/>
        <v>0</v>
      </c>
      <c r="AG749" s="262">
        <f>IF($Z749="",0,Shares!M749)</f>
        <v>0</v>
      </c>
      <c r="AH749" s="263">
        <f>IF($Z749="",0,Shares!N749)</f>
        <v>0</v>
      </c>
      <c r="AI749" s="240" t="str">
        <f>IF($Z749="","",RANK(AE749,$AE$2:$AE$1001)+COUNTIF($AE$2:AE749,AE749)-1)</f>
        <v/>
      </c>
      <c r="AJ749" s="240" t="str">
        <f>IF($AD749&lt;0,COUNT($AJ$1:AJ748)+1,"")</f>
        <v/>
      </c>
      <c r="AL749" s="240" t="str">
        <f>'All Ticker P&amp;L'!A749</f>
        <v/>
      </c>
      <c r="AM749" s="240" t="str">
        <f>'All Ticker P&amp;L'!B749</f>
        <v/>
      </c>
      <c r="AN749" s="240" t="str">
        <f>'All Ticker P&amp;L'!C749</f>
        <v/>
      </c>
      <c r="AO749" s="240" t="str">
        <f>'All Ticker P&amp;L'!D749</f>
        <v/>
      </c>
      <c r="AP749" s="240">
        <f>IF($AL749="",0,'All Ticker P&amp;L'!E749)</f>
        <v>0</v>
      </c>
      <c r="AQ749" s="262">
        <f>IF($AL749="",0,'All Ticker P&amp;L'!J749*'All Ticker P&amp;L'!I749)</f>
        <v>0</v>
      </c>
      <c r="AR749" s="262">
        <f>IF($AL749="",0,'All Ticker P&amp;L'!L749)</f>
        <v>0</v>
      </c>
      <c r="AS749" s="263">
        <f>IF($AL749="",0,'All Ticker P&amp;L'!M749)</f>
        <v>0</v>
      </c>
      <c r="AT749" s="240" t="str">
        <f>IF($AL749="","",RANK(AR749,$AR$2:$AR$1001)+COUNTIF($AR$2:AR749,AR749)-1)</f>
        <v/>
      </c>
      <c r="AU749" s="240" t="str">
        <f>IF($AL749="","",RANK(AV749,$AV$2:$AV$1001)+COUNTIF($AV$2:AV749,AV749)-1)</f>
        <v/>
      </c>
      <c r="AV749" s="262">
        <f t="shared" si="54"/>
        <v>0</v>
      </c>
    </row>
    <row r="750" spans="26:48" ht="15" customHeight="1" x14ac:dyDescent="0.2">
      <c r="Z750" s="240" t="str">
        <f>Shares!A750</f>
        <v/>
      </c>
      <c r="AA750" s="240" t="str">
        <f>Shares!B750</f>
        <v/>
      </c>
      <c r="AB750" s="240" t="str">
        <f>Shares!C750</f>
        <v/>
      </c>
      <c r="AC750" s="240" t="str">
        <f>Shares!D750</f>
        <v/>
      </c>
      <c r="AD750" s="240">
        <f>IF($Z750="",0,Shares!E750)</f>
        <v>0</v>
      </c>
      <c r="AE750" s="262">
        <f>IF($Z750="",0,Shares!K750*Shares!J750)</f>
        <v>0</v>
      </c>
      <c r="AF750" s="263">
        <f t="shared" si="53"/>
        <v>0</v>
      </c>
      <c r="AG750" s="262">
        <f>IF($Z750="",0,Shares!M750)</f>
        <v>0</v>
      </c>
      <c r="AH750" s="263">
        <f>IF($Z750="",0,Shares!N750)</f>
        <v>0</v>
      </c>
      <c r="AI750" s="240" t="str">
        <f>IF($Z750="","",RANK(AE750,$AE$2:$AE$1001)+COUNTIF($AE$2:AE750,AE750)-1)</f>
        <v/>
      </c>
      <c r="AJ750" s="240" t="str">
        <f>IF($AD750&lt;0,COUNT($AJ$1:AJ749)+1,"")</f>
        <v/>
      </c>
      <c r="AL750" s="240" t="str">
        <f>'All Ticker P&amp;L'!A750</f>
        <v/>
      </c>
      <c r="AM750" s="240" t="str">
        <f>'All Ticker P&amp;L'!B750</f>
        <v/>
      </c>
      <c r="AN750" s="240" t="str">
        <f>'All Ticker P&amp;L'!C750</f>
        <v/>
      </c>
      <c r="AO750" s="240" t="str">
        <f>'All Ticker P&amp;L'!D750</f>
        <v/>
      </c>
      <c r="AP750" s="240">
        <f>IF($AL750="",0,'All Ticker P&amp;L'!E750)</f>
        <v>0</v>
      </c>
      <c r="AQ750" s="262">
        <f>IF($AL750="",0,'All Ticker P&amp;L'!J750*'All Ticker P&amp;L'!I750)</f>
        <v>0</v>
      </c>
      <c r="AR750" s="262">
        <f>IF($AL750="",0,'All Ticker P&amp;L'!L750)</f>
        <v>0</v>
      </c>
      <c r="AS750" s="263">
        <f>IF($AL750="",0,'All Ticker P&amp;L'!M750)</f>
        <v>0</v>
      </c>
      <c r="AT750" s="240" t="str">
        <f>IF($AL750="","",RANK(AR750,$AR$2:$AR$1001)+COUNTIF($AR$2:AR750,AR750)-1)</f>
        <v/>
      </c>
      <c r="AU750" s="240" t="str">
        <f>IF($AL750="","",RANK(AV750,$AV$2:$AV$1001)+COUNTIF($AV$2:AV750,AV750)-1)</f>
        <v/>
      </c>
      <c r="AV750" s="262">
        <f t="shared" si="54"/>
        <v>0</v>
      </c>
    </row>
    <row r="751" spans="26:48" ht="15" customHeight="1" x14ac:dyDescent="0.2">
      <c r="Z751" s="240" t="str">
        <f>Shares!A751</f>
        <v/>
      </c>
      <c r="AA751" s="240" t="str">
        <f>Shares!B751</f>
        <v/>
      </c>
      <c r="AB751" s="240" t="str">
        <f>Shares!C751</f>
        <v/>
      </c>
      <c r="AC751" s="240" t="str">
        <f>Shares!D751</f>
        <v/>
      </c>
      <c r="AD751" s="240">
        <f>IF($Z751="",0,Shares!E751)</f>
        <v>0</v>
      </c>
      <c r="AE751" s="262">
        <f>IF($Z751="",0,Shares!K751*Shares!J751)</f>
        <v>0</v>
      </c>
      <c r="AF751" s="263">
        <f t="shared" si="53"/>
        <v>0</v>
      </c>
      <c r="AG751" s="262">
        <f>IF($Z751="",0,Shares!M751)</f>
        <v>0</v>
      </c>
      <c r="AH751" s="263">
        <f>IF($Z751="",0,Shares!N751)</f>
        <v>0</v>
      </c>
      <c r="AI751" s="240" t="str">
        <f>IF($Z751="","",RANK(AE751,$AE$2:$AE$1001)+COUNTIF($AE$2:AE751,AE751)-1)</f>
        <v/>
      </c>
      <c r="AJ751" s="240" t="str">
        <f>IF($AD751&lt;0,COUNT($AJ$1:AJ750)+1,"")</f>
        <v/>
      </c>
      <c r="AL751" s="240" t="str">
        <f>'All Ticker P&amp;L'!A751</f>
        <v/>
      </c>
      <c r="AM751" s="240" t="str">
        <f>'All Ticker P&amp;L'!B751</f>
        <v/>
      </c>
      <c r="AN751" s="240" t="str">
        <f>'All Ticker P&amp;L'!C751</f>
        <v/>
      </c>
      <c r="AO751" s="240" t="str">
        <f>'All Ticker P&amp;L'!D751</f>
        <v/>
      </c>
      <c r="AP751" s="240">
        <f>IF($AL751="",0,'All Ticker P&amp;L'!E751)</f>
        <v>0</v>
      </c>
      <c r="AQ751" s="262">
        <f>IF($AL751="",0,'All Ticker P&amp;L'!J751*'All Ticker P&amp;L'!I751)</f>
        <v>0</v>
      </c>
      <c r="AR751" s="262">
        <f>IF($AL751="",0,'All Ticker P&amp;L'!L751)</f>
        <v>0</v>
      </c>
      <c r="AS751" s="263">
        <f>IF($AL751="",0,'All Ticker P&amp;L'!M751)</f>
        <v>0</v>
      </c>
      <c r="AT751" s="240" t="str">
        <f>IF($AL751="","",RANK(AR751,$AR$2:$AR$1001)+COUNTIF($AR$2:AR751,AR751)-1)</f>
        <v/>
      </c>
      <c r="AU751" s="240" t="str">
        <f>IF($AL751="","",RANK(AV751,$AV$2:$AV$1001)+COUNTIF($AV$2:AV751,AV751)-1)</f>
        <v/>
      </c>
      <c r="AV751" s="262">
        <f t="shared" si="54"/>
        <v>0</v>
      </c>
    </row>
    <row r="752" spans="26:48" ht="15" customHeight="1" x14ac:dyDescent="0.2">
      <c r="Z752" s="240" t="str">
        <f>Shares!A752</f>
        <v/>
      </c>
      <c r="AA752" s="240" t="str">
        <f>Shares!B752</f>
        <v/>
      </c>
      <c r="AB752" s="240" t="str">
        <f>Shares!C752</f>
        <v/>
      </c>
      <c r="AC752" s="240" t="str">
        <f>Shares!D752</f>
        <v/>
      </c>
      <c r="AD752" s="240">
        <f>IF($Z752="",0,Shares!E752)</f>
        <v>0</v>
      </c>
      <c r="AE752" s="262">
        <f>IF($Z752="",0,Shares!K752*Shares!J752)</f>
        <v>0</v>
      </c>
      <c r="AF752" s="263">
        <f t="shared" si="53"/>
        <v>0</v>
      </c>
      <c r="AG752" s="262">
        <f>IF($Z752="",0,Shares!M752)</f>
        <v>0</v>
      </c>
      <c r="AH752" s="263">
        <f>IF($Z752="",0,Shares!N752)</f>
        <v>0</v>
      </c>
      <c r="AI752" s="240" t="str">
        <f>IF($Z752="","",RANK(AE752,$AE$2:$AE$1001)+COUNTIF($AE$2:AE752,AE752)-1)</f>
        <v/>
      </c>
      <c r="AJ752" s="240" t="str">
        <f>IF($AD752&lt;0,COUNT($AJ$1:AJ751)+1,"")</f>
        <v/>
      </c>
      <c r="AL752" s="240" t="str">
        <f>'All Ticker P&amp;L'!A752</f>
        <v/>
      </c>
      <c r="AM752" s="240" t="str">
        <f>'All Ticker P&amp;L'!B752</f>
        <v/>
      </c>
      <c r="AN752" s="240" t="str">
        <f>'All Ticker P&amp;L'!C752</f>
        <v/>
      </c>
      <c r="AO752" s="240" t="str">
        <f>'All Ticker P&amp;L'!D752</f>
        <v/>
      </c>
      <c r="AP752" s="240">
        <f>IF($AL752="",0,'All Ticker P&amp;L'!E752)</f>
        <v>0</v>
      </c>
      <c r="AQ752" s="262">
        <f>IF($AL752="",0,'All Ticker P&amp;L'!J752*'All Ticker P&amp;L'!I752)</f>
        <v>0</v>
      </c>
      <c r="AR752" s="262">
        <f>IF($AL752="",0,'All Ticker P&amp;L'!L752)</f>
        <v>0</v>
      </c>
      <c r="AS752" s="263">
        <f>IF($AL752="",0,'All Ticker P&amp;L'!M752)</f>
        <v>0</v>
      </c>
      <c r="AT752" s="240" t="str">
        <f>IF($AL752="","",RANK(AR752,$AR$2:$AR$1001)+COUNTIF($AR$2:AR752,AR752)-1)</f>
        <v/>
      </c>
      <c r="AU752" s="240" t="str">
        <f>IF($AL752="","",RANK(AV752,$AV$2:$AV$1001)+COUNTIF($AV$2:AV752,AV752)-1)</f>
        <v/>
      </c>
      <c r="AV752" s="262">
        <f t="shared" si="54"/>
        <v>0</v>
      </c>
    </row>
    <row r="753" spans="26:48" ht="15" customHeight="1" x14ac:dyDescent="0.2">
      <c r="Z753" s="240" t="str">
        <f>Shares!A753</f>
        <v/>
      </c>
      <c r="AA753" s="240" t="str">
        <f>Shares!B753</f>
        <v/>
      </c>
      <c r="AB753" s="240" t="str">
        <f>Shares!C753</f>
        <v/>
      </c>
      <c r="AC753" s="240" t="str">
        <f>Shares!D753</f>
        <v/>
      </c>
      <c r="AD753" s="240">
        <f>IF($Z753="",0,Shares!E753)</f>
        <v>0</v>
      </c>
      <c r="AE753" s="262">
        <f>IF($Z753="",0,Shares!K753*Shares!J753)</f>
        <v>0</v>
      </c>
      <c r="AF753" s="263">
        <f t="shared" si="53"/>
        <v>0</v>
      </c>
      <c r="AG753" s="262">
        <f>IF($Z753="",0,Shares!M753)</f>
        <v>0</v>
      </c>
      <c r="AH753" s="263">
        <f>IF($Z753="",0,Shares!N753)</f>
        <v>0</v>
      </c>
      <c r="AI753" s="240" t="str">
        <f>IF($Z753="","",RANK(AE753,$AE$2:$AE$1001)+COUNTIF($AE$2:AE753,AE753)-1)</f>
        <v/>
      </c>
      <c r="AJ753" s="240" t="str">
        <f>IF($AD753&lt;0,COUNT($AJ$1:AJ752)+1,"")</f>
        <v/>
      </c>
      <c r="AL753" s="240" t="str">
        <f>'All Ticker P&amp;L'!A753</f>
        <v/>
      </c>
      <c r="AM753" s="240" t="str">
        <f>'All Ticker P&amp;L'!B753</f>
        <v/>
      </c>
      <c r="AN753" s="240" t="str">
        <f>'All Ticker P&amp;L'!C753</f>
        <v/>
      </c>
      <c r="AO753" s="240" t="str">
        <f>'All Ticker P&amp;L'!D753</f>
        <v/>
      </c>
      <c r="AP753" s="240">
        <f>IF($AL753="",0,'All Ticker P&amp;L'!E753)</f>
        <v>0</v>
      </c>
      <c r="AQ753" s="262">
        <f>IF($AL753="",0,'All Ticker P&amp;L'!J753*'All Ticker P&amp;L'!I753)</f>
        <v>0</v>
      </c>
      <c r="AR753" s="262">
        <f>IF($AL753="",0,'All Ticker P&amp;L'!L753)</f>
        <v>0</v>
      </c>
      <c r="AS753" s="263">
        <f>IF($AL753="",0,'All Ticker P&amp;L'!M753)</f>
        <v>0</v>
      </c>
      <c r="AT753" s="240" t="str">
        <f>IF($AL753="","",RANK(AR753,$AR$2:$AR$1001)+COUNTIF($AR$2:AR753,AR753)-1)</f>
        <v/>
      </c>
      <c r="AU753" s="240" t="str">
        <f>IF($AL753="","",RANK(AV753,$AV$2:$AV$1001)+COUNTIF($AV$2:AV753,AV753)-1)</f>
        <v/>
      </c>
      <c r="AV753" s="262">
        <f t="shared" si="54"/>
        <v>0</v>
      </c>
    </row>
    <row r="754" spans="26:48" ht="15" customHeight="1" x14ac:dyDescent="0.2">
      <c r="Z754" s="240" t="str">
        <f>Shares!A754</f>
        <v/>
      </c>
      <c r="AA754" s="240" t="str">
        <f>Shares!B754</f>
        <v/>
      </c>
      <c r="AB754" s="240" t="str">
        <f>Shares!C754</f>
        <v/>
      </c>
      <c r="AC754" s="240" t="str">
        <f>Shares!D754</f>
        <v/>
      </c>
      <c r="AD754" s="240">
        <f>IF($Z754="",0,Shares!E754)</f>
        <v>0</v>
      </c>
      <c r="AE754" s="262">
        <f>IF($Z754="",0,Shares!K754*Shares!J754)</f>
        <v>0</v>
      </c>
      <c r="AF754" s="263">
        <f t="shared" si="53"/>
        <v>0</v>
      </c>
      <c r="AG754" s="262">
        <f>IF($Z754="",0,Shares!M754)</f>
        <v>0</v>
      </c>
      <c r="AH754" s="263">
        <f>IF($Z754="",0,Shares!N754)</f>
        <v>0</v>
      </c>
      <c r="AI754" s="240" t="str">
        <f>IF($Z754="","",RANK(AE754,$AE$2:$AE$1001)+COUNTIF($AE$2:AE754,AE754)-1)</f>
        <v/>
      </c>
      <c r="AJ754" s="240" t="str">
        <f>IF($AD754&lt;0,COUNT($AJ$1:AJ753)+1,"")</f>
        <v/>
      </c>
      <c r="AL754" s="240" t="str">
        <f>'All Ticker P&amp;L'!A754</f>
        <v/>
      </c>
      <c r="AM754" s="240" t="str">
        <f>'All Ticker P&amp;L'!B754</f>
        <v/>
      </c>
      <c r="AN754" s="240" t="str">
        <f>'All Ticker P&amp;L'!C754</f>
        <v/>
      </c>
      <c r="AO754" s="240" t="str">
        <f>'All Ticker P&amp;L'!D754</f>
        <v/>
      </c>
      <c r="AP754" s="240">
        <f>IF($AL754="",0,'All Ticker P&amp;L'!E754)</f>
        <v>0</v>
      </c>
      <c r="AQ754" s="262">
        <f>IF($AL754="",0,'All Ticker P&amp;L'!J754*'All Ticker P&amp;L'!I754)</f>
        <v>0</v>
      </c>
      <c r="AR754" s="262">
        <f>IF($AL754="",0,'All Ticker P&amp;L'!L754)</f>
        <v>0</v>
      </c>
      <c r="AS754" s="263">
        <f>IF($AL754="",0,'All Ticker P&amp;L'!M754)</f>
        <v>0</v>
      </c>
      <c r="AT754" s="240" t="str">
        <f>IF($AL754="","",RANK(AR754,$AR$2:$AR$1001)+COUNTIF($AR$2:AR754,AR754)-1)</f>
        <v/>
      </c>
      <c r="AU754" s="240" t="str">
        <f>IF($AL754="","",RANK(AV754,$AV$2:$AV$1001)+COUNTIF($AV$2:AV754,AV754)-1)</f>
        <v/>
      </c>
      <c r="AV754" s="262">
        <f t="shared" si="54"/>
        <v>0</v>
      </c>
    </row>
    <row r="755" spans="26:48" ht="15" customHeight="1" x14ac:dyDescent="0.2">
      <c r="Z755" s="240" t="str">
        <f>Shares!A755</f>
        <v/>
      </c>
      <c r="AA755" s="240" t="str">
        <f>Shares!B755</f>
        <v/>
      </c>
      <c r="AB755" s="240" t="str">
        <f>Shares!C755</f>
        <v/>
      </c>
      <c r="AC755" s="240" t="str">
        <f>Shares!D755</f>
        <v/>
      </c>
      <c r="AD755" s="240">
        <f>IF($Z755="",0,Shares!E755)</f>
        <v>0</v>
      </c>
      <c r="AE755" s="262">
        <f>IF($Z755="",0,Shares!K755*Shares!J755)</f>
        <v>0</v>
      </c>
      <c r="AF755" s="263">
        <f t="shared" si="53"/>
        <v>0</v>
      </c>
      <c r="AG755" s="262">
        <f>IF($Z755="",0,Shares!M755)</f>
        <v>0</v>
      </c>
      <c r="AH755" s="263">
        <f>IF($Z755="",0,Shares!N755)</f>
        <v>0</v>
      </c>
      <c r="AI755" s="240" t="str">
        <f>IF($Z755="","",RANK(AE755,$AE$2:$AE$1001)+COUNTIF($AE$2:AE755,AE755)-1)</f>
        <v/>
      </c>
      <c r="AJ755" s="240" t="str">
        <f>IF($AD755&lt;0,COUNT($AJ$1:AJ754)+1,"")</f>
        <v/>
      </c>
      <c r="AL755" s="240" t="str">
        <f>'All Ticker P&amp;L'!A755</f>
        <v/>
      </c>
      <c r="AM755" s="240" t="str">
        <f>'All Ticker P&amp;L'!B755</f>
        <v/>
      </c>
      <c r="AN755" s="240" t="str">
        <f>'All Ticker P&amp;L'!C755</f>
        <v/>
      </c>
      <c r="AO755" s="240" t="str">
        <f>'All Ticker P&amp;L'!D755</f>
        <v/>
      </c>
      <c r="AP755" s="240">
        <f>IF($AL755="",0,'All Ticker P&amp;L'!E755)</f>
        <v>0</v>
      </c>
      <c r="AQ755" s="262">
        <f>IF($AL755="",0,'All Ticker P&amp;L'!J755*'All Ticker P&amp;L'!I755)</f>
        <v>0</v>
      </c>
      <c r="AR755" s="262">
        <f>IF($AL755="",0,'All Ticker P&amp;L'!L755)</f>
        <v>0</v>
      </c>
      <c r="AS755" s="263">
        <f>IF($AL755="",0,'All Ticker P&amp;L'!M755)</f>
        <v>0</v>
      </c>
      <c r="AT755" s="240" t="str">
        <f>IF($AL755="","",RANK(AR755,$AR$2:$AR$1001)+COUNTIF($AR$2:AR755,AR755)-1)</f>
        <v/>
      </c>
      <c r="AU755" s="240" t="str">
        <f>IF($AL755="","",RANK(AV755,$AV$2:$AV$1001)+COUNTIF($AV$2:AV755,AV755)-1)</f>
        <v/>
      </c>
      <c r="AV755" s="262">
        <f t="shared" si="54"/>
        <v>0</v>
      </c>
    </row>
    <row r="756" spans="26:48" ht="15" customHeight="1" x14ac:dyDescent="0.2">
      <c r="Z756" s="240" t="str">
        <f>Shares!A756</f>
        <v/>
      </c>
      <c r="AA756" s="240" t="str">
        <f>Shares!B756</f>
        <v/>
      </c>
      <c r="AB756" s="240" t="str">
        <f>Shares!C756</f>
        <v/>
      </c>
      <c r="AC756" s="240" t="str">
        <f>Shares!D756</f>
        <v/>
      </c>
      <c r="AD756" s="240">
        <f>IF($Z756="",0,Shares!E756)</f>
        <v>0</v>
      </c>
      <c r="AE756" s="262">
        <f>IF($Z756="",0,Shares!K756*Shares!J756)</f>
        <v>0</v>
      </c>
      <c r="AF756" s="263">
        <f t="shared" si="53"/>
        <v>0</v>
      </c>
      <c r="AG756" s="262">
        <f>IF($Z756="",0,Shares!M756)</f>
        <v>0</v>
      </c>
      <c r="AH756" s="263">
        <f>IF($Z756="",0,Shares!N756)</f>
        <v>0</v>
      </c>
      <c r="AI756" s="240" t="str">
        <f>IF($Z756="","",RANK(AE756,$AE$2:$AE$1001)+COUNTIF($AE$2:AE756,AE756)-1)</f>
        <v/>
      </c>
      <c r="AJ756" s="240" t="str">
        <f>IF($AD756&lt;0,COUNT($AJ$1:AJ755)+1,"")</f>
        <v/>
      </c>
      <c r="AL756" s="240" t="str">
        <f>'All Ticker P&amp;L'!A756</f>
        <v/>
      </c>
      <c r="AM756" s="240" t="str">
        <f>'All Ticker P&amp;L'!B756</f>
        <v/>
      </c>
      <c r="AN756" s="240" t="str">
        <f>'All Ticker P&amp;L'!C756</f>
        <v/>
      </c>
      <c r="AO756" s="240" t="str">
        <f>'All Ticker P&amp;L'!D756</f>
        <v/>
      </c>
      <c r="AP756" s="240">
        <f>IF($AL756="",0,'All Ticker P&amp;L'!E756)</f>
        <v>0</v>
      </c>
      <c r="AQ756" s="262">
        <f>IF($AL756="",0,'All Ticker P&amp;L'!J756*'All Ticker P&amp;L'!I756)</f>
        <v>0</v>
      </c>
      <c r="AR756" s="262">
        <f>IF($AL756="",0,'All Ticker P&amp;L'!L756)</f>
        <v>0</v>
      </c>
      <c r="AS756" s="263">
        <f>IF($AL756="",0,'All Ticker P&amp;L'!M756)</f>
        <v>0</v>
      </c>
      <c r="AT756" s="240" t="str">
        <f>IF($AL756="","",RANK(AR756,$AR$2:$AR$1001)+COUNTIF($AR$2:AR756,AR756)-1)</f>
        <v/>
      </c>
      <c r="AU756" s="240" t="str">
        <f>IF($AL756="","",RANK(AV756,$AV$2:$AV$1001)+COUNTIF($AV$2:AV756,AV756)-1)</f>
        <v/>
      </c>
      <c r="AV756" s="262">
        <f t="shared" si="54"/>
        <v>0</v>
      </c>
    </row>
    <row r="757" spans="26:48" ht="15" customHeight="1" x14ac:dyDescent="0.2">
      <c r="Z757" s="240" t="str">
        <f>Shares!A757</f>
        <v/>
      </c>
      <c r="AA757" s="240" t="str">
        <f>Shares!B757</f>
        <v/>
      </c>
      <c r="AB757" s="240" t="str">
        <f>Shares!C757</f>
        <v/>
      </c>
      <c r="AC757" s="240" t="str">
        <f>Shares!D757</f>
        <v/>
      </c>
      <c r="AD757" s="240">
        <f>IF($Z757="",0,Shares!E757)</f>
        <v>0</v>
      </c>
      <c r="AE757" s="262">
        <f>IF($Z757="",0,Shares!K757*Shares!J757)</f>
        <v>0</v>
      </c>
      <c r="AF757" s="263">
        <f t="shared" si="53"/>
        <v>0</v>
      </c>
      <c r="AG757" s="262">
        <f>IF($Z757="",0,Shares!M757)</f>
        <v>0</v>
      </c>
      <c r="AH757" s="263">
        <f>IF($Z757="",0,Shares!N757)</f>
        <v>0</v>
      </c>
      <c r="AI757" s="240" t="str">
        <f>IF($Z757="","",RANK(AE757,$AE$2:$AE$1001)+COUNTIF($AE$2:AE757,AE757)-1)</f>
        <v/>
      </c>
      <c r="AJ757" s="240" t="str">
        <f>IF($AD757&lt;0,COUNT($AJ$1:AJ756)+1,"")</f>
        <v/>
      </c>
      <c r="AL757" s="240" t="str">
        <f>'All Ticker P&amp;L'!A757</f>
        <v/>
      </c>
      <c r="AM757" s="240" t="str">
        <f>'All Ticker P&amp;L'!B757</f>
        <v/>
      </c>
      <c r="AN757" s="240" t="str">
        <f>'All Ticker P&amp;L'!C757</f>
        <v/>
      </c>
      <c r="AO757" s="240" t="str">
        <f>'All Ticker P&amp;L'!D757</f>
        <v/>
      </c>
      <c r="AP757" s="240">
        <f>IF($AL757="",0,'All Ticker P&amp;L'!E757)</f>
        <v>0</v>
      </c>
      <c r="AQ757" s="262">
        <f>IF($AL757="",0,'All Ticker P&amp;L'!J757*'All Ticker P&amp;L'!I757)</f>
        <v>0</v>
      </c>
      <c r="AR757" s="262">
        <f>IF($AL757="",0,'All Ticker P&amp;L'!L757)</f>
        <v>0</v>
      </c>
      <c r="AS757" s="263">
        <f>IF($AL757="",0,'All Ticker P&amp;L'!M757)</f>
        <v>0</v>
      </c>
      <c r="AT757" s="240" t="str">
        <f>IF($AL757="","",RANK(AR757,$AR$2:$AR$1001)+COUNTIF($AR$2:AR757,AR757)-1)</f>
        <v/>
      </c>
      <c r="AU757" s="240" t="str">
        <f>IF($AL757="","",RANK(AV757,$AV$2:$AV$1001)+COUNTIF($AV$2:AV757,AV757)-1)</f>
        <v/>
      </c>
      <c r="AV757" s="262">
        <f t="shared" si="54"/>
        <v>0</v>
      </c>
    </row>
    <row r="758" spans="26:48" ht="15" customHeight="1" x14ac:dyDescent="0.2">
      <c r="Z758" s="240" t="str">
        <f>Shares!A758</f>
        <v/>
      </c>
      <c r="AA758" s="240" t="str">
        <f>Shares!B758</f>
        <v/>
      </c>
      <c r="AB758" s="240" t="str">
        <f>Shares!C758</f>
        <v/>
      </c>
      <c r="AC758" s="240" t="str">
        <f>Shares!D758</f>
        <v/>
      </c>
      <c r="AD758" s="240">
        <f>IF($Z758="",0,Shares!E758)</f>
        <v>0</v>
      </c>
      <c r="AE758" s="262">
        <f>IF($Z758="",0,Shares!K758*Shares!J758)</f>
        <v>0</v>
      </c>
      <c r="AF758" s="263">
        <f t="shared" si="53"/>
        <v>0</v>
      </c>
      <c r="AG758" s="262">
        <f>IF($Z758="",0,Shares!M758)</f>
        <v>0</v>
      </c>
      <c r="AH758" s="263">
        <f>IF($Z758="",0,Shares!N758)</f>
        <v>0</v>
      </c>
      <c r="AI758" s="240" t="str">
        <f>IF($Z758="","",RANK(AE758,$AE$2:$AE$1001)+COUNTIF($AE$2:AE758,AE758)-1)</f>
        <v/>
      </c>
      <c r="AJ758" s="240" t="str">
        <f>IF($AD758&lt;0,COUNT($AJ$1:AJ757)+1,"")</f>
        <v/>
      </c>
      <c r="AL758" s="240" t="str">
        <f>'All Ticker P&amp;L'!A758</f>
        <v/>
      </c>
      <c r="AM758" s="240" t="str">
        <f>'All Ticker P&amp;L'!B758</f>
        <v/>
      </c>
      <c r="AN758" s="240" t="str">
        <f>'All Ticker P&amp;L'!C758</f>
        <v/>
      </c>
      <c r="AO758" s="240" t="str">
        <f>'All Ticker P&amp;L'!D758</f>
        <v/>
      </c>
      <c r="AP758" s="240">
        <f>IF($AL758="",0,'All Ticker P&amp;L'!E758)</f>
        <v>0</v>
      </c>
      <c r="AQ758" s="262">
        <f>IF($AL758="",0,'All Ticker P&amp;L'!J758*'All Ticker P&amp;L'!I758)</f>
        <v>0</v>
      </c>
      <c r="AR758" s="262">
        <f>IF($AL758="",0,'All Ticker P&amp;L'!L758)</f>
        <v>0</v>
      </c>
      <c r="AS758" s="263">
        <f>IF($AL758="",0,'All Ticker P&amp;L'!M758)</f>
        <v>0</v>
      </c>
      <c r="AT758" s="240" t="str">
        <f>IF($AL758="","",RANK(AR758,$AR$2:$AR$1001)+COUNTIF($AR$2:AR758,AR758)-1)</f>
        <v/>
      </c>
      <c r="AU758" s="240" t="str">
        <f>IF($AL758="","",RANK(AV758,$AV$2:$AV$1001)+COUNTIF($AV$2:AV758,AV758)-1)</f>
        <v/>
      </c>
      <c r="AV758" s="262">
        <f t="shared" si="54"/>
        <v>0</v>
      </c>
    </row>
    <row r="759" spans="26:48" ht="15" customHeight="1" x14ac:dyDescent="0.2">
      <c r="Z759" s="240" t="str">
        <f>Shares!A759</f>
        <v/>
      </c>
      <c r="AA759" s="240" t="str">
        <f>Shares!B759</f>
        <v/>
      </c>
      <c r="AB759" s="240" t="str">
        <f>Shares!C759</f>
        <v/>
      </c>
      <c r="AC759" s="240" t="str">
        <f>Shares!D759</f>
        <v/>
      </c>
      <c r="AD759" s="240">
        <f>IF($Z759="",0,Shares!E759)</f>
        <v>0</v>
      </c>
      <c r="AE759" s="262">
        <f>IF($Z759="",0,Shares!K759*Shares!J759)</f>
        <v>0</v>
      </c>
      <c r="AF759" s="263">
        <f t="shared" si="53"/>
        <v>0</v>
      </c>
      <c r="AG759" s="262">
        <f>IF($Z759="",0,Shares!M759)</f>
        <v>0</v>
      </c>
      <c r="AH759" s="263">
        <f>IF($Z759="",0,Shares!N759)</f>
        <v>0</v>
      </c>
      <c r="AI759" s="240" t="str">
        <f>IF($Z759="","",RANK(AE759,$AE$2:$AE$1001)+COUNTIF($AE$2:AE759,AE759)-1)</f>
        <v/>
      </c>
      <c r="AJ759" s="240" t="str">
        <f>IF($AD759&lt;0,COUNT($AJ$1:AJ758)+1,"")</f>
        <v/>
      </c>
      <c r="AL759" s="240" t="str">
        <f>'All Ticker P&amp;L'!A759</f>
        <v/>
      </c>
      <c r="AM759" s="240" t="str">
        <f>'All Ticker P&amp;L'!B759</f>
        <v/>
      </c>
      <c r="AN759" s="240" t="str">
        <f>'All Ticker P&amp;L'!C759</f>
        <v/>
      </c>
      <c r="AO759" s="240" t="str">
        <f>'All Ticker P&amp;L'!D759</f>
        <v/>
      </c>
      <c r="AP759" s="240">
        <f>IF($AL759="",0,'All Ticker P&amp;L'!E759)</f>
        <v>0</v>
      </c>
      <c r="AQ759" s="262">
        <f>IF($AL759="",0,'All Ticker P&amp;L'!J759*'All Ticker P&amp;L'!I759)</f>
        <v>0</v>
      </c>
      <c r="AR759" s="262">
        <f>IF($AL759="",0,'All Ticker P&amp;L'!L759)</f>
        <v>0</v>
      </c>
      <c r="AS759" s="263">
        <f>IF($AL759="",0,'All Ticker P&amp;L'!M759)</f>
        <v>0</v>
      </c>
      <c r="AT759" s="240" t="str">
        <f>IF($AL759="","",RANK(AR759,$AR$2:$AR$1001)+COUNTIF($AR$2:AR759,AR759)-1)</f>
        <v/>
      </c>
      <c r="AU759" s="240" t="str">
        <f>IF($AL759="","",RANK(AV759,$AV$2:$AV$1001)+COUNTIF($AV$2:AV759,AV759)-1)</f>
        <v/>
      </c>
      <c r="AV759" s="262">
        <f t="shared" si="54"/>
        <v>0</v>
      </c>
    </row>
    <row r="760" spans="26:48" ht="15" customHeight="1" x14ac:dyDescent="0.2">
      <c r="Z760" s="240" t="str">
        <f>Shares!A760</f>
        <v/>
      </c>
      <c r="AA760" s="240" t="str">
        <f>Shares!B760</f>
        <v/>
      </c>
      <c r="AB760" s="240" t="str">
        <f>Shares!C760</f>
        <v/>
      </c>
      <c r="AC760" s="240" t="str">
        <f>Shares!D760</f>
        <v/>
      </c>
      <c r="AD760" s="240">
        <f>IF($Z760="",0,Shares!E760)</f>
        <v>0</v>
      </c>
      <c r="AE760" s="262">
        <f>IF($Z760="",0,Shares!K760*Shares!J760)</f>
        <v>0</v>
      </c>
      <c r="AF760" s="263">
        <f t="shared" si="53"/>
        <v>0</v>
      </c>
      <c r="AG760" s="262">
        <f>IF($Z760="",0,Shares!M760)</f>
        <v>0</v>
      </c>
      <c r="AH760" s="263">
        <f>IF($Z760="",0,Shares!N760)</f>
        <v>0</v>
      </c>
      <c r="AI760" s="240" t="str">
        <f>IF($Z760="","",RANK(AE760,$AE$2:$AE$1001)+COUNTIF($AE$2:AE760,AE760)-1)</f>
        <v/>
      </c>
      <c r="AJ760" s="240" t="str">
        <f>IF($AD760&lt;0,COUNT($AJ$1:AJ759)+1,"")</f>
        <v/>
      </c>
      <c r="AL760" s="240" t="str">
        <f>'All Ticker P&amp;L'!A760</f>
        <v/>
      </c>
      <c r="AM760" s="240" t="str">
        <f>'All Ticker P&amp;L'!B760</f>
        <v/>
      </c>
      <c r="AN760" s="240" t="str">
        <f>'All Ticker P&amp;L'!C760</f>
        <v/>
      </c>
      <c r="AO760" s="240" t="str">
        <f>'All Ticker P&amp;L'!D760</f>
        <v/>
      </c>
      <c r="AP760" s="240">
        <f>IF($AL760="",0,'All Ticker P&amp;L'!E760)</f>
        <v>0</v>
      </c>
      <c r="AQ760" s="262">
        <f>IF($AL760="",0,'All Ticker P&amp;L'!J760*'All Ticker P&amp;L'!I760)</f>
        <v>0</v>
      </c>
      <c r="AR760" s="262">
        <f>IF($AL760="",0,'All Ticker P&amp;L'!L760)</f>
        <v>0</v>
      </c>
      <c r="AS760" s="263">
        <f>IF($AL760="",0,'All Ticker P&amp;L'!M760)</f>
        <v>0</v>
      </c>
      <c r="AT760" s="240" t="str">
        <f>IF($AL760="","",RANK(AR760,$AR$2:$AR$1001)+COUNTIF($AR$2:AR760,AR760)-1)</f>
        <v/>
      </c>
      <c r="AU760" s="240" t="str">
        <f>IF($AL760="","",RANK(AV760,$AV$2:$AV$1001)+COUNTIF($AV$2:AV760,AV760)-1)</f>
        <v/>
      </c>
      <c r="AV760" s="262">
        <f t="shared" si="54"/>
        <v>0</v>
      </c>
    </row>
    <row r="761" spans="26:48" ht="15" customHeight="1" x14ac:dyDescent="0.2">
      <c r="Z761" s="240" t="str">
        <f>Shares!A761</f>
        <v/>
      </c>
      <c r="AA761" s="240" t="str">
        <f>Shares!B761</f>
        <v/>
      </c>
      <c r="AB761" s="240" t="str">
        <f>Shares!C761</f>
        <v/>
      </c>
      <c r="AC761" s="240" t="str">
        <f>Shares!D761</f>
        <v/>
      </c>
      <c r="AD761" s="240">
        <f>IF($Z761="",0,Shares!E761)</f>
        <v>0</v>
      </c>
      <c r="AE761" s="262">
        <f>IF($Z761="",0,Shares!K761*Shares!J761)</f>
        <v>0</v>
      </c>
      <c r="AF761" s="263">
        <f t="shared" si="53"/>
        <v>0</v>
      </c>
      <c r="AG761" s="262">
        <f>IF($Z761="",0,Shares!M761)</f>
        <v>0</v>
      </c>
      <c r="AH761" s="263">
        <f>IF($Z761="",0,Shares!N761)</f>
        <v>0</v>
      </c>
      <c r="AI761" s="240" t="str">
        <f>IF($Z761="","",RANK(AE761,$AE$2:$AE$1001)+COUNTIF($AE$2:AE761,AE761)-1)</f>
        <v/>
      </c>
      <c r="AJ761" s="240" t="str">
        <f>IF($AD761&lt;0,COUNT($AJ$1:AJ760)+1,"")</f>
        <v/>
      </c>
      <c r="AL761" s="240" t="str">
        <f>'All Ticker P&amp;L'!A761</f>
        <v/>
      </c>
      <c r="AM761" s="240" t="str">
        <f>'All Ticker P&amp;L'!B761</f>
        <v/>
      </c>
      <c r="AN761" s="240" t="str">
        <f>'All Ticker P&amp;L'!C761</f>
        <v/>
      </c>
      <c r="AO761" s="240" t="str">
        <f>'All Ticker P&amp;L'!D761</f>
        <v/>
      </c>
      <c r="AP761" s="240">
        <f>IF($AL761="",0,'All Ticker P&amp;L'!E761)</f>
        <v>0</v>
      </c>
      <c r="AQ761" s="262">
        <f>IF($AL761="",0,'All Ticker P&amp;L'!J761*'All Ticker P&amp;L'!I761)</f>
        <v>0</v>
      </c>
      <c r="AR761" s="262">
        <f>IF($AL761="",0,'All Ticker P&amp;L'!L761)</f>
        <v>0</v>
      </c>
      <c r="AS761" s="263">
        <f>IF($AL761="",0,'All Ticker P&amp;L'!M761)</f>
        <v>0</v>
      </c>
      <c r="AT761" s="240" t="str">
        <f>IF($AL761="","",RANK(AR761,$AR$2:$AR$1001)+COUNTIF($AR$2:AR761,AR761)-1)</f>
        <v/>
      </c>
      <c r="AU761" s="240" t="str">
        <f>IF($AL761="","",RANK(AV761,$AV$2:$AV$1001)+COUNTIF($AV$2:AV761,AV761)-1)</f>
        <v/>
      </c>
      <c r="AV761" s="262">
        <f t="shared" si="54"/>
        <v>0</v>
      </c>
    </row>
    <row r="762" spans="26:48" ht="15" customHeight="1" x14ac:dyDescent="0.2">
      <c r="Z762" s="240" t="str">
        <f>Shares!A762</f>
        <v/>
      </c>
      <c r="AA762" s="240" t="str">
        <f>Shares!B762</f>
        <v/>
      </c>
      <c r="AB762" s="240" t="str">
        <f>Shares!C762</f>
        <v/>
      </c>
      <c r="AC762" s="240" t="str">
        <f>Shares!D762</f>
        <v/>
      </c>
      <c r="AD762" s="240">
        <f>IF($Z762="",0,Shares!E762)</f>
        <v>0</v>
      </c>
      <c r="AE762" s="262">
        <f>IF($Z762="",0,Shares!K762*Shares!J762)</f>
        <v>0</v>
      </c>
      <c r="AF762" s="263">
        <f t="shared" si="53"/>
        <v>0</v>
      </c>
      <c r="AG762" s="262">
        <f>IF($Z762="",0,Shares!M762)</f>
        <v>0</v>
      </c>
      <c r="AH762" s="263">
        <f>IF($Z762="",0,Shares!N762)</f>
        <v>0</v>
      </c>
      <c r="AI762" s="240" t="str">
        <f>IF($Z762="","",RANK(AE762,$AE$2:$AE$1001)+COUNTIF($AE$2:AE762,AE762)-1)</f>
        <v/>
      </c>
      <c r="AJ762" s="240" t="str">
        <f>IF($AD762&lt;0,COUNT($AJ$1:AJ761)+1,"")</f>
        <v/>
      </c>
      <c r="AL762" s="240" t="str">
        <f>'All Ticker P&amp;L'!A762</f>
        <v/>
      </c>
      <c r="AM762" s="240" t="str">
        <f>'All Ticker P&amp;L'!B762</f>
        <v/>
      </c>
      <c r="AN762" s="240" t="str">
        <f>'All Ticker P&amp;L'!C762</f>
        <v/>
      </c>
      <c r="AO762" s="240" t="str">
        <f>'All Ticker P&amp;L'!D762</f>
        <v/>
      </c>
      <c r="AP762" s="240">
        <f>IF($AL762="",0,'All Ticker P&amp;L'!E762)</f>
        <v>0</v>
      </c>
      <c r="AQ762" s="262">
        <f>IF($AL762="",0,'All Ticker P&amp;L'!J762*'All Ticker P&amp;L'!I762)</f>
        <v>0</v>
      </c>
      <c r="AR762" s="262">
        <f>IF($AL762="",0,'All Ticker P&amp;L'!L762)</f>
        <v>0</v>
      </c>
      <c r="AS762" s="263">
        <f>IF($AL762="",0,'All Ticker P&amp;L'!M762)</f>
        <v>0</v>
      </c>
      <c r="AT762" s="240" t="str">
        <f>IF($AL762="","",RANK(AR762,$AR$2:$AR$1001)+COUNTIF($AR$2:AR762,AR762)-1)</f>
        <v/>
      </c>
      <c r="AU762" s="240" t="str">
        <f>IF($AL762="","",RANK(AV762,$AV$2:$AV$1001)+COUNTIF($AV$2:AV762,AV762)-1)</f>
        <v/>
      </c>
      <c r="AV762" s="262">
        <f t="shared" si="54"/>
        <v>0</v>
      </c>
    </row>
    <row r="763" spans="26:48" ht="15" customHeight="1" x14ac:dyDescent="0.2">
      <c r="Z763" s="240" t="str">
        <f>Shares!A763</f>
        <v/>
      </c>
      <c r="AA763" s="240" t="str">
        <f>Shares!B763</f>
        <v/>
      </c>
      <c r="AB763" s="240" t="str">
        <f>Shares!C763</f>
        <v/>
      </c>
      <c r="AC763" s="240" t="str">
        <f>Shares!D763</f>
        <v/>
      </c>
      <c r="AD763" s="240">
        <f>IF($Z763="",0,Shares!E763)</f>
        <v>0</v>
      </c>
      <c r="AE763" s="262">
        <f>IF($Z763="",0,Shares!K763*Shares!J763)</f>
        <v>0</v>
      </c>
      <c r="AF763" s="263">
        <f t="shared" si="53"/>
        <v>0</v>
      </c>
      <c r="AG763" s="262">
        <f>IF($Z763="",0,Shares!M763)</f>
        <v>0</v>
      </c>
      <c r="AH763" s="263">
        <f>IF($Z763="",0,Shares!N763)</f>
        <v>0</v>
      </c>
      <c r="AI763" s="240" t="str">
        <f>IF($Z763="","",RANK(AE763,$AE$2:$AE$1001)+COUNTIF($AE$2:AE763,AE763)-1)</f>
        <v/>
      </c>
      <c r="AJ763" s="240" t="str">
        <f>IF($AD763&lt;0,COUNT($AJ$1:AJ762)+1,"")</f>
        <v/>
      </c>
      <c r="AL763" s="240" t="str">
        <f>'All Ticker P&amp;L'!A763</f>
        <v/>
      </c>
      <c r="AM763" s="240" t="str">
        <f>'All Ticker P&amp;L'!B763</f>
        <v/>
      </c>
      <c r="AN763" s="240" t="str">
        <f>'All Ticker P&amp;L'!C763</f>
        <v/>
      </c>
      <c r="AO763" s="240" t="str">
        <f>'All Ticker P&amp;L'!D763</f>
        <v/>
      </c>
      <c r="AP763" s="240">
        <f>IF($AL763="",0,'All Ticker P&amp;L'!E763)</f>
        <v>0</v>
      </c>
      <c r="AQ763" s="262">
        <f>IF($AL763="",0,'All Ticker P&amp;L'!J763*'All Ticker P&amp;L'!I763)</f>
        <v>0</v>
      </c>
      <c r="AR763" s="262">
        <f>IF($AL763="",0,'All Ticker P&amp;L'!L763)</f>
        <v>0</v>
      </c>
      <c r="AS763" s="263">
        <f>IF($AL763="",0,'All Ticker P&amp;L'!M763)</f>
        <v>0</v>
      </c>
      <c r="AT763" s="240" t="str">
        <f>IF($AL763="","",RANK(AR763,$AR$2:$AR$1001)+COUNTIF($AR$2:AR763,AR763)-1)</f>
        <v/>
      </c>
      <c r="AU763" s="240" t="str">
        <f>IF($AL763="","",RANK(AV763,$AV$2:$AV$1001)+COUNTIF($AV$2:AV763,AV763)-1)</f>
        <v/>
      </c>
      <c r="AV763" s="262">
        <f t="shared" si="54"/>
        <v>0</v>
      </c>
    </row>
    <row r="764" spans="26:48" ht="15" customHeight="1" x14ac:dyDescent="0.2">
      <c r="Z764" s="240" t="str">
        <f>Shares!A764</f>
        <v/>
      </c>
      <c r="AA764" s="240" t="str">
        <f>Shares!B764</f>
        <v/>
      </c>
      <c r="AB764" s="240" t="str">
        <f>Shares!C764</f>
        <v/>
      </c>
      <c r="AC764" s="240" t="str">
        <f>Shares!D764</f>
        <v/>
      </c>
      <c r="AD764" s="240">
        <f>IF($Z764="",0,Shares!E764)</f>
        <v>0</v>
      </c>
      <c r="AE764" s="262">
        <f>IF($Z764="",0,Shares!K764*Shares!J764)</f>
        <v>0</v>
      </c>
      <c r="AF764" s="263">
        <f t="shared" si="53"/>
        <v>0</v>
      </c>
      <c r="AG764" s="262">
        <f>IF($Z764="",0,Shares!M764)</f>
        <v>0</v>
      </c>
      <c r="AH764" s="263">
        <f>IF($Z764="",0,Shares!N764)</f>
        <v>0</v>
      </c>
      <c r="AI764" s="240" t="str">
        <f>IF($Z764="","",RANK(AE764,$AE$2:$AE$1001)+COUNTIF($AE$2:AE764,AE764)-1)</f>
        <v/>
      </c>
      <c r="AJ764" s="240" t="str">
        <f>IF($AD764&lt;0,COUNT($AJ$1:AJ763)+1,"")</f>
        <v/>
      </c>
      <c r="AL764" s="240" t="str">
        <f>'All Ticker P&amp;L'!A764</f>
        <v/>
      </c>
      <c r="AM764" s="240" t="str">
        <f>'All Ticker P&amp;L'!B764</f>
        <v/>
      </c>
      <c r="AN764" s="240" t="str">
        <f>'All Ticker P&amp;L'!C764</f>
        <v/>
      </c>
      <c r="AO764" s="240" t="str">
        <f>'All Ticker P&amp;L'!D764</f>
        <v/>
      </c>
      <c r="AP764" s="240">
        <f>IF($AL764="",0,'All Ticker P&amp;L'!E764)</f>
        <v>0</v>
      </c>
      <c r="AQ764" s="262">
        <f>IF($AL764="",0,'All Ticker P&amp;L'!J764*'All Ticker P&amp;L'!I764)</f>
        <v>0</v>
      </c>
      <c r="AR764" s="262">
        <f>IF($AL764="",0,'All Ticker P&amp;L'!L764)</f>
        <v>0</v>
      </c>
      <c r="AS764" s="263">
        <f>IF($AL764="",0,'All Ticker P&amp;L'!M764)</f>
        <v>0</v>
      </c>
      <c r="AT764" s="240" t="str">
        <f>IF($AL764="","",RANK(AR764,$AR$2:$AR$1001)+COUNTIF($AR$2:AR764,AR764)-1)</f>
        <v/>
      </c>
      <c r="AU764" s="240" t="str">
        <f>IF($AL764="","",RANK(AV764,$AV$2:$AV$1001)+COUNTIF($AV$2:AV764,AV764)-1)</f>
        <v/>
      </c>
      <c r="AV764" s="262">
        <f t="shared" si="54"/>
        <v>0</v>
      </c>
    </row>
    <row r="765" spans="26:48" ht="15" customHeight="1" x14ac:dyDescent="0.2">
      <c r="Z765" s="240" t="str">
        <f>Shares!A765</f>
        <v/>
      </c>
      <c r="AA765" s="240" t="str">
        <f>Shares!B765</f>
        <v/>
      </c>
      <c r="AB765" s="240" t="str">
        <f>Shares!C765</f>
        <v/>
      </c>
      <c r="AC765" s="240" t="str">
        <f>Shares!D765</f>
        <v/>
      </c>
      <c r="AD765" s="240">
        <f>IF($Z765="",0,Shares!E765)</f>
        <v>0</v>
      </c>
      <c r="AE765" s="262">
        <f>IF($Z765="",0,Shares!K765*Shares!J765)</f>
        <v>0</v>
      </c>
      <c r="AF765" s="263">
        <f t="shared" si="53"/>
        <v>0</v>
      </c>
      <c r="AG765" s="262">
        <f>IF($Z765="",0,Shares!M765)</f>
        <v>0</v>
      </c>
      <c r="AH765" s="263">
        <f>IF($Z765="",0,Shares!N765)</f>
        <v>0</v>
      </c>
      <c r="AI765" s="240" t="str">
        <f>IF($Z765="","",RANK(AE765,$AE$2:$AE$1001)+COUNTIF($AE$2:AE765,AE765)-1)</f>
        <v/>
      </c>
      <c r="AJ765" s="240" t="str">
        <f>IF($AD765&lt;0,COUNT($AJ$1:AJ764)+1,"")</f>
        <v/>
      </c>
      <c r="AL765" s="240" t="str">
        <f>'All Ticker P&amp;L'!A765</f>
        <v/>
      </c>
      <c r="AM765" s="240" t="str">
        <f>'All Ticker P&amp;L'!B765</f>
        <v/>
      </c>
      <c r="AN765" s="240" t="str">
        <f>'All Ticker P&amp;L'!C765</f>
        <v/>
      </c>
      <c r="AO765" s="240" t="str">
        <f>'All Ticker P&amp;L'!D765</f>
        <v/>
      </c>
      <c r="AP765" s="240">
        <f>IF($AL765="",0,'All Ticker P&amp;L'!E765)</f>
        <v>0</v>
      </c>
      <c r="AQ765" s="262">
        <f>IF($AL765="",0,'All Ticker P&amp;L'!J765*'All Ticker P&amp;L'!I765)</f>
        <v>0</v>
      </c>
      <c r="AR765" s="262">
        <f>IF($AL765="",0,'All Ticker P&amp;L'!L765)</f>
        <v>0</v>
      </c>
      <c r="AS765" s="263">
        <f>IF($AL765="",0,'All Ticker P&amp;L'!M765)</f>
        <v>0</v>
      </c>
      <c r="AT765" s="240" t="str">
        <f>IF($AL765="","",RANK(AR765,$AR$2:$AR$1001)+COUNTIF($AR$2:AR765,AR765)-1)</f>
        <v/>
      </c>
      <c r="AU765" s="240" t="str">
        <f>IF($AL765="","",RANK(AV765,$AV$2:$AV$1001)+COUNTIF($AV$2:AV765,AV765)-1)</f>
        <v/>
      </c>
      <c r="AV765" s="262">
        <f t="shared" si="54"/>
        <v>0</v>
      </c>
    </row>
    <row r="766" spans="26:48" ht="15" customHeight="1" x14ac:dyDescent="0.2">
      <c r="Z766" s="240" t="str">
        <f>Shares!A766</f>
        <v/>
      </c>
      <c r="AA766" s="240" t="str">
        <f>Shares!B766</f>
        <v/>
      </c>
      <c r="AB766" s="240" t="str">
        <f>Shares!C766</f>
        <v/>
      </c>
      <c r="AC766" s="240" t="str">
        <f>Shares!D766</f>
        <v/>
      </c>
      <c r="AD766" s="240">
        <f>IF($Z766="",0,Shares!E766)</f>
        <v>0</v>
      </c>
      <c r="AE766" s="262">
        <f>IF($Z766="",0,Shares!K766*Shares!J766)</f>
        <v>0</v>
      </c>
      <c r="AF766" s="263">
        <f t="shared" si="53"/>
        <v>0</v>
      </c>
      <c r="AG766" s="262">
        <f>IF($Z766="",0,Shares!M766)</f>
        <v>0</v>
      </c>
      <c r="AH766" s="263">
        <f>IF($Z766="",0,Shares!N766)</f>
        <v>0</v>
      </c>
      <c r="AI766" s="240" t="str">
        <f>IF($Z766="","",RANK(AE766,$AE$2:$AE$1001)+COUNTIF($AE$2:AE766,AE766)-1)</f>
        <v/>
      </c>
      <c r="AJ766" s="240" t="str">
        <f>IF($AD766&lt;0,COUNT($AJ$1:AJ765)+1,"")</f>
        <v/>
      </c>
      <c r="AL766" s="240" t="str">
        <f>'All Ticker P&amp;L'!A766</f>
        <v/>
      </c>
      <c r="AM766" s="240" t="str">
        <f>'All Ticker P&amp;L'!B766</f>
        <v/>
      </c>
      <c r="AN766" s="240" t="str">
        <f>'All Ticker P&amp;L'!C766</f>
        <v/>
      </c>
      <c r="AO766" s="240" t="str">
        <f>'All Ticker P&amp;L'!D766</f>
        <v/>
      </c>
      <c r="AP766" s="240">
        <f>IF($AL766="",0,'All Ticker P&amp;L'!E766)</f>
        <v>0</v>
      </c>
      <c r="AQ766" s="262">
        <f>IF($AL766="",0,'All Ticker P&amp;L'!J766*'All Ticker P&amp;L'!I766)</f>
        <v>0</v>
      </c>
      <c r="AR766" s="262">
        <f>IF($AL766="",0,'All Ticker P&amp;L'!L766)</f>
        <v>0</v>
      </c>
      <c r="AS766" s="263">
        <f>IF($AL766="",0,'All Ticker P&amp;L'!M766)</f>
        <v>0</v>
      </c>
      <c r="AT766" s="240" t="str">
        <f>IF($AL766="","",RANK(AR766,$AR$2:$AR$1001)+COUNTIF($AR$2:AR766,AR766)-1)</f>
        <v/>
      </c>
      <c r="AU766" s="240" t="str">
        <f>IF($AL766="","",RANK(AV766,$AV$2:$AV$1001)+COUNTIF($AV$2:AV766,AV766)-1)</f>
        <v/>
      </c>
      <c r="AV766" s="262">
        <f t="shared" si="54"/>
        <v>0</v>
      </c>
    </row>
    <row r="767" spans="26:48" ht="15" customHeight="1" x14ac:dyDescent="0.2">
      <c r="Z767" s="240" t="str">
        <f>Shares!A767</f>
        <v/>
      </c>
      <c r="AA767" s="240" t="str">
        <f>Shares!B767</f>
        <v/>
      </c>
      <c r="AB767" s="240" t="str">
        <f>Shares!C767</f>
        <v/>
      </c>
      <c r="AC767" s="240" t="str">
        <f>Shares!D767</f>
        <v/>
      </c>
      <c r="AD767" s="240">
        <f>IF($Z767="",0,Shares!E767)</f>
        <v>0</v>
      </c>
      <c r="AE767" s="262">
        <f>IF($Z767="",0,Shares!K767*Shares!J767)</f>
        <v>0</v>
      </c>
      <c r="AF767" s="263">
        <f t="shared" si="53"/>
        <v>0</v>
      </c>
      <c r="AG767" s="262">
        <f>IF($Z767="",0,Shares!M767)</f>
        <v>0</v>
      </c>
      <c r="AH767" s="263">
        <f>IF($Z767="",0,Shares!N767)</f>
        <v>0</v>
      </c>
      <c r="AI767" s="240" t="str">
        <f>IF($Z767="","",RANK(AE767,$AE$2:$AE$1001)+COUNTIF($AE$2:AE767,AE767)-1)</f>
        <v/>
      </c>
      <c r="AJ767" s="240" t="str">
        <f>IF($AD767&lt;0,COUNT($AJ$1:AJ766)+1,"")</f>
        <v/>
      </c>
      <c r="AL767" s="240" t="str">
        <f>'All Ticker P&amp;L'!A767</f>
        <v/>
      </c>
      <c r="AM767" s="240" t="str">
        <f>'All Ticker P&amp;L'!B767</f>
        <v/>
      </c>
      <c r="AN767" s="240" t="str">
        <f>'All Ticker P&amp;L'!C767</f>
        <v/>
      </c>
      <c r="AO767" s="240" t="str">
        <f>'All Ticker P&amp;L'!D767</f>
        <v/>
      </c>
      <c r="AP767" s="240">
        <f>IF($AL767="",0,'All Ticker P&amp;L'!E767)</f>
        <v>0</v>
      </c>
      <c r="AQ767" s="262">
        <f>IF($AL767="",0,'All Ticker P&amp;L'!J767*'All Ticker P&amp;L'!I767)</f>
        <v>0</v>
      </c>
      <c r="AR767" s="262">
        <f>IF($AL767="",0,'All Ticker P&amp;L'!L767)</f>
        <v>0</v>
      </c>
      <c r="AS767" s="263">
        <f>IF($AL767="",0,'All Ticker P&amp;L'!M767)</f>
        <v>0</v>
      </c>
      <c r="AT767" s="240" t="str">
        <f>IF($AL767="","",RANK(AR767,$AR$2:$AR$1001)+COUNTIF($AR$2:AR767,AR767)-1)</f>
        <v/>
      </c>
      <c r="AU767" s="240" t="str">
        <f>IF($AL767="","",RANK(AV767,$AV$2:$AV$1001)+COUNTIF($AV$2:AV767,AV767)-1)</f>
        <v/>
      </c>
      <c r="AV767" s="262">
        <f t="shared" si="54"/>
        <v>0</v>
      </c>
    </row>
    <row r="768" spans="26:48" ht="15" customHeight="1" x14ac:dyDescent="0.2">
      <c r="Z768" s="240" t="str">
        <f>Shares!A768</f>
        <v/>
      </c>
      <c r="AA768" s="240" t="str">
        <f>Shares!B768</f>
        <v/>
      </c>
      <c r="AB768" s="240" t="str">
        <f>Shares!C768</f>
        <v/>
      </c>
      <c r="AC768" s="240" t="str">
        <f>Shares!D768</f>
        <v/>
      </c>
      <c r="AD768" s="240">
        <f>IF($Z768="",0,Shares!E768)</f>
        <v>0</v>
      </c>
      <c r="AE768" s="262">
        <f>IF($Z768="",0,Shares!K768*Shares!J768)</f>
        <v>0</v>
      </c>
      <c r="AF768" s="263">
        <f t="shared" si="53"/>
        <v>0</v>
      </c>
      <c r="AG768" s="262">
        <f>IF($Z768="",0,Shares!M768)</f>
        <v>0</v>
      </c>
      <c r="AH768" s="263">
        <f>IF($Z768="",0,Shares!N768)</f>
        <v>0</v>
      </c>
      <c r="AI768" s="240" t="str">
        <f>IF($Z768="","",RANK(AE768,$AE$2:$AE$1001)+COUNTIF($AE$2:AE768,AE768)-1)</f>
        <v/>
      </c>
      <c r="AJ768" s="240" t="str">
        <f>IF($AD768&lt;0,COUNT($AJ$1:AJ767)+1,"")</f>
        <v/>
      </c>
      <c r="AL768" s="240" t="str">
        <f>'All Ticker P&amp;L'!A768</f>
        <v/>
      </c>
      <c r="AM768" s="240" t="str">
        <f>'All Ticker P&amp;L'!B768</f>
        <v/>
      </c>
      <c r="AN768" s="240" t="str">
        <f>'All Ticker P&amp;L'!C768</f>
        <v/>
      </c>
      <c r="AO768" s="240" t="str">
        <f>'All Ticker P&amp;L'!D768</f>
        <v/>
      </c>
      <c r="AP768" s="240">
        <f>IF($AL768="",0,'All Ticker P&amp;L'!E768)</f>
        <v>0</v>
      </c>
      <c r="AQ768" s="262">
        <f>IF($AL768="",0,'All Ticker P&amp;L'!J768*'All Ticker P&amp;L'!I768)</f>
        <v>0</v>
      </c>
      <c r="AR768" s="262">
        <f>IF($AL768="",0,'All Ticker P&amp;L'!L768)</f>
        <v>0</v>
      </c>
      <c r="AS768" s="263">
        <f>IF($AL768="",0,'All Ticker P&amp;L'!M768)</f>
        <v>0</v>
      </c>
      <c r="AT768" s="240" t="str">
        <f>IF($AL768="","",RANK(AR768,$AR$2:$AR$1001)+COUNTIF($AR$2:AR768,AR768)-1)</f>
        <v/>
      </c>
      <c r="AU768" s="240" t="str">
        <f>IF($AL768="","",RANK(AV768,$AV$2:$AV$1001)+COUNTIF($AV$2:AV768,AV768)-1)</f>
        <v/>
      </c>
      <c r="AV768" s="262">
        <f t="shared" si="54"/>
        <v>0</v>
      </c>
    </row>
    <row r="769" spans="26:48" ht="15" customHeight="1" x14ac:dyDescent="0.2">
      <c r="Z769" s="240" t="str">
        <f>Shares!A769</f>
        <v/>
      </c>
      <c r="AA769" s="240" t="str">
        <f>Shares!B769</f>
        <v/>
      </c>
      <c r="AB769" s="240" t="str">
        <f>Shares!C769</f>
        <v/>
      </c>
      <c r="AC769" s="240" t="str">
        <f>Shares!D769</f>
        <v/>
      </c>
      <c r="AD769" s="240">
        <f>IF($Z769="",0,Shares!E769)</f>
        <v>0</v>
      </c>
      <c r="AE769" s="262">
        <f>IF($Z769="",0,Shares!K769*Shares!J769)</f>
        <v>0</v>
      </c>
      <c r="AF769" s="263">
        <f t="shared" si="53"/>
        <v>0</v>
      </c>
      <c r="AG769" s="262">
        <f>IF($Z769="",0,Shares!M769)</f>
        <v>0</v>
      </c>
      <c r="AH769" s="263">
        <f>IF($Z769="",0,Shares!N769)</f>
        <v>0</v>
      </c>
      <c r="AI769" s="240" t="str">
        <f>IF($Z769="","",RANK(AE769,$AE$2:$AE$1001)+COUNTIF($AE$2:AE769,AE769)-1)</f>
        <v/>
      </c>
      <c r="AJ769" s="240" t="str">
        <f>IF($AD769&lt;0,COUNT($AJ$1:AJ768)+1,"")</f>
        <v/>
      </c>
      <c r="AL769" s="240" t="str">
        <f>'All Ticker P&amp;L'!A769</f>
        <v/>
      </c>
      <c r="AM769" s="240" t="str">
        <f>'All Ticker P&amp;L'!B769</f>
        <v/>
      </c>
      <c r="AN769" s="240" t="str">
        <f>'All Ticker P&amp;L'!C769</f>
        <v/>
      </c>
      <c r="AO769" s="240" t="str">
        <f>'All Ticker P&amp;L'!D769</f>
        <v/>
      </c>
      <c r="AP769" s="240">
        <f>IF($AL769="",0,'All Ticker P&amp;L'!E769)</f>
        <v>0</v>
      </c>
      <c r="AQ769" s="262">
        <f>IF($AL769="",0,'All Ticker P&amp;L'!J769*'All Ticker P&amp;L'!I769)</f>
        <v>0</v>
      </c>
      <c r="AR769" s="262">
        <f>IF($AL769="",0,'All Ticker P&amp;L'!L769)</f>
        <v>0</v>
      </c>
      <c r="AS769" s="263">
        <f>IF($AL769="",0,'All Ticker P&amp;L'!M769)</f>
        <v>0</v>
      </c>
      <c r="AT769" s="240" t="str">
        <f>IF($AL769="","",RANK(AR769,$AR$2:$AR$1001)+COUNTIF($AR$2:AR769,AR769)-1)</f>
        <v/>
      </c>
      <c r="AU769" s="240" t="str">
        <f>IF($AL769="","",RANK(AV769,$AV$2:$AV$1001)+COUNTIF($AV$2:AV769,AV769)-1)</f>
        <v/>
      </c>
      <c r="AV769" s="262">
        <f t="shared" si="54"/>
        <v>0</v>
      </c>
    </row>
    <row r="770" spans="26:48" ht="15" customHeight="1" x14ac:dyDescent="0.2">
      <c r="Z770" s="240" t="str">
        <f>Shares!A770</f>
        <v/>
      </c>
      <c r="AA770" s="240" t="str">
        <f>Shares!B770</f>
        <v/>
      </c>
      <c r="AB770" s="240" t="str">
        <f>Shares!C770</f>
        <v/>
      </c>
      <c r="AC770" s="240" t="str">
        <f>Shares!D770</f>
        <v/>
      </c>
      <c r="AD770" s="240">
        <f>IF($Z770="",0,Shares!E770)</f>
        <v>0</v>
      </c>
      <c r="AE770" s="262">
        <f>IF($Z770="",0,Shares!K770*Shares!J770)</f>
        <v>0</v>
      </c>
      <c r="AF770" s="263">
        <f t="shared" ref="AF770:AF833" si="55">IFERROR(AE770/$B$5,0)</f>
        <v>0</v>
      </c>
      <c r="AG770" s="262">
        <f>IF($Z770="",0,Shares!M770)</f>
        <v>0</v>
      </c>
      <c r="AH770" s="263">
        <f>IF($Z770="",0,Shares!N770)</f>
        <v>0</v>
      </c>
      <c r="AI770" s="240" t="str">
        <f>IF($Z770="","",RANK(AE770,$AE$2:$AE$1001)+COUNTIF($AE$2:AE770,AE770)-1)</f>
        <v/>
      </c>
      <c r="AJ770" s="240" t="str">
        <f>IF($AD770&lt;0,COUNT($AJ$1:AJ769)+1,"")</f>
        <v/>
      </c>
      <c r="AL770" s="240" t="str">
        <f>'All Ticker P&amp;L'!A770</f>
        <v/>
      </c>
      <c r="AM770" s="240" t="str">
        <f>'All Ticker P&amp;L'!B770</f>
        <v/>
      </c>
      <c r="AN770" s="240" t="str">
        <f>'All Ticker P&amp;L'!C770</f>
        <v/>
      </c>
      <c r="AO770" s="240" t="str">
        <f>'All Ticker P&amp;L'!D770</f>
        <v/>
      </c>
      <c r="AP770" s="240">
        <f>IF($AL770="",0,'All Ticker P&amp;L'!E770)</f>
        <v>0</v>
      </c>
      <c r="AQ770" s="262">
        <f>IF($AL770="",0,'All Ticker P&amp;L'!J770*'All Ticker P&amp;L'!I770)</f>
        <v>0</v>
      </c>
      <c r="AR770" s="262">
        <f>IF($AL770="",0,'All Ticker P&amp;L'!L770)</f>
        <v>0</v>
      </c>
      <c r="AS770" s="263">
        <f>IF($AL770="",0,'All Ticker P&amp;L'!M770)</f>
        <v>0</v>
      </c>
      <c r="AT770" s="240" t="str">
        <f>IF($AL770="","",RANK(AR770,$AR$2:$AR$1001)+COUNTIF($AR$2:AR770,AR770)-1)</f>
        <v/>
      </c>
      <c r="AU770" s="240" t="str">
        <f>IF($AL770="","",RANK(AV770,$AV$2:$AV$1001)+COUNTIF($AV$2:AV770,AV770)-1)</f>
        <v/>
      </c>
      <c r="AV770" s="262">
        <f t="shared" ref="AV770:AV833" si="56">-AR770</f>
        <v>0</v>
      </c>
    </row>
    <row r="771" spans="26:48" ht="15" customHeight="1" x14ac:dyDescent="0.2">
      <c r="Z771" s="240" t="str">
        <f>Shares!A771</f>
        <v/>
      </c>
      <c r="AA771" s="240" t="str">
        <f>Shares!B771</f>
        <v/>
      </c>
      <c r="AB771" s="240" t="str">
        <f>Shares!C771</f>
        <v/>
      </c>
      <c r="AC771" s="240" t="str">
        <f>Shares!D771</f>
        <v/>
      </c>
      <c r="AD771" s="240">
        <f>IF($Z771="",0,Shares!E771)</f>
        <v>0</v>
      </c>
      <c r="AE771" s="262">
        <f>IF($Z771="",0,Shares!K771*Shares!J771)</f>
        <v>0</v>
      </c>
      <c r="AF771" s="263">
        <f t="shared" si="55"/>
        <v>0</v>
      </c>
      <c r="AG771" s="262">
        <f>IF($Z771="",0,Shares!M771)</f>
        <v>0</v>
      </c>
      <c r="AH771" s="263">
        <f>IF($Z771="",0,Shares!N771)</f>
        <v>0</v>
      </c>
      <c r="AI771" s="240" t="str">
        <f>IF($Z771="","",RANK(AE771,$AE$2:$AE$1001)+COUNTIF($AE$2:AE771,AE771)-1)</f>
        <v/>
      </c>
      <c r="AJ771" s="240" t="str">
        <f>IF($AD771&lt;0,COUNT($AJ$1:AJ770)+1,"")</f>
        <v/>
      </c>
      <c r="AL771" s="240" t="str">
        <f>'All Ticker P&amp;L'!A771</f>
        <v/>
      </c>
      <c r="AM771" s="240" t="str">
        <f>'All Ticker P&amp;L'!B771</f>
        <v/>
      </c>
      <c r="AN771" s="240" t="str">
        <f>'All Ticker P&amp;L'!C771</f>
        <v/>
      </c>
      <c r="AO771" s="240" t="str">
        <f>'All Ticker P&amp;L'!D771</f>
        <v/>
      </c>
      <c r="AP771" s="240">
        <f>IF($AL771="",0,'All Ticker P&amp;L'!E771)</f>
        <v>0</v>
      </c>
      <c r="AQ771" s="262">
        <f>IF($AL771="",0,'All Ticker P&amp;L'!J771*'All Ticker P&amp;L'!I771)</f>
        <v>0</v>
      </c>
      <c r="AR771" s="262">
        <f>IF($AL771="",0,'All Ticker P&amp;L'!L771)</f>
        <v>0</v>
      </c>
      <c r="AS771" s="263">
        <f>IF($AL771="",0,'All Ticker P&amp;L'!M771)</f>
        <v>0</v>
      </c>
      <c r="AT771" s="240" t="str">
        <f>IF($AL771="","",RANK(AR771,$AR$2:$AR$1001)+COUNTIF($AR$2:AR771,AR771)-1)</f>
        <v/>
      </c>
      <c r="AU771" s="240" t="str">
        <f>IF($AL771="","",RANK(AV771,$AV$2:$AV$1001)+COUNTIF($AV$2:AV771,AV771)-1)</f>
        <v/>
      </c>
      <c r="AV771" s="262">
        <f t="shared" si="56"/>
        <v>0</v>
      </c>
    </row>
    <row r="772" spans="26:48" ht="15" customHeight="1" x14ac:dyDescent="0.2">
      <c r="Z772" s="240" t="str">
        <f>Shares!A772</f>
        <v/>
      </c>
      <c r="AA772" s="240" t="str">
        <f>Shares!B772</f>
        <v/>
      </c>
      <c r="AB772" s="240" t="str">
        <f>Shares!C772</f>
        <v/>
      </c>
      <c r="AC772" s="240" t="str">
        <f>Shares!D772</f>
        <v/>
      </c>
      <c r="AD772" s="240">
        <f>IF($Z772="",0,Shares!E772)</f>
        <v>0</v>
      </c>
      <c r="AE772" s="262">
        <f>IF($Z772="",0,Shares!K772*Shares!J772)</f>
        <v>0</v>
      </c>
      <c r="AF772" s="263">
        <f t="shared" si="55"/>
        <v>0</v>
      </c>
      <c r="AG772" s="262">
        <f>IF($Z772="",0,Shares!M772)</f>
        <v>0</v>
      </c>
      <c r="AH772" s="263">
        <f>IF($Z772="",0,Shares!N772)</f>
        <v>0</v>
      </c>
      <c r="AI772" s="240" t="str">
        <f>IF($Z772="","",RANK(AE772,$AE$2:$AE$1001)+COUNTIF($AE$2:AE772,AE772)-1)</f>
        <v/>
      </c>
      <c r="AJ772" s="240" t="str">
        <f>IF($AD772&lt;0,COUNT($AJ$1:AJ771)+1,"")</f>
        <v/>
      </c>
      <c r="AL772" s="240" t="str">
        <f>'All Ticker P&amp;L'!A772</f>
        <v/>
      </c>
      <c r="AM772" s="240" t="str">
        <f>'All Ticker P&amp;L'!B772</f>
        <v/>
      </c>
      <c r="AN772" s="240" t="str">
        <f>'All Ticker P&amp;L'!C772</f>
        <v/>
      </c>
      <c r="AO772" s="240" t="str">
        <f>'All Ticker P&amp;L'!D772</f>
        <v/>
      </c>
      <c r="AP772" s="240">
        <f>IF($AL772="",0,'All Ticker P&amp;L'!E772)</f>
        <v>0</v>
      </c>
      <c r="AQ772" s="262">
        <f>IF($AL772="",0,'All Ticker P&amp;L'!J772*'All Ticker P&amp;L'!I772)</f>
        <v>0</v>
      </c>
      <c r="AR772" s="262">
        <f>IF($AL772="",0,'All Ticker P&amp;L'!L772)</f>
        <v>0</v>
      </c>
      <c r="AS772" s="263">
        <f>IF($AL772="",0,'All Ticker P&amp;L'!M772)</f>
        <v>0</v>
      </c>
      <c r="AT772" s="240" t="str">
        <f>IF($AL772="","",RANK(AR772,$AR$2:$AR$1001)+COUNTIF($AR$2:AR772,AR772)-1)</f>
        <v/>
      </c>
      <c r="AU772" s="240" t="str">
        <f>IF($AL772="","",RANK(AV772,$AV$2:$AV$1001)+COUNTIF($AV$2:AV772,AV772)-1)</f>
        <v/>
      </c>
      <c r="AV772" s="262">
        <f t="shared" si="56"/>
        <v>0</v>
      </c>
    </row>
    <row r="773" spans="26:48" ht="15" customHeight="1" x14ac:dyDescent="0.2">
      <c r="Z773" s="240" t="str">
        <f>Shares!A773</f>
        <v/>
      </c>
      <c r="AA773" s="240" t="str">
        <f>Shares!B773</f>
        <v/>
      </c>
      <c r="AB773" s="240" t="str">
        <f>Shares!C773</f>
        <v/>
      </c>
      <c r="AC773" s="240" t="str">
        <f>Shares!D773</f>
        <v/>
      </c>
      <c r="AD773" s="240">
        <f>IF($Z773="",0,Shares!E773)</f>
        <v>0</v>
      </c>
      <c r="AE773" s="262">
        <f>IF($Z773="",0,Shares!K773*Shares!J773)</f>
        <v>0</v>
      </c>
      <c r="AF773" s="263">
        <f t="shared" si="55"/>
        <v>0</v>
      </c>
      <c r="AG773" s="262">
        <f>IF($Z773="",0,Shares!M773)</f>
        <v>0</v>
      </c>
      <c r="AH773" s="263">
        <f>IF($Z773="",0,Shares!N773)</f>
        <v>0</v>
      </c>
      <c r="AI773" s="240" t="str">
        <f>IF($Z773="","",RANK(AE773,$AE$2:$AE$1001)+COUNTIF($AE$2:AE773,AE773)-1)</f>
        <v/>
      </c>
      <c r="AJ773" s="240" t="str">
        <f>IF($AD773&lt;0,COUNT($AJ$1:AJ772)+1,"")</f>
        <v/>
      </c>
      <c r="AL773" s="240" t="str">
        <f>'All Ticker P&amp;L'!A773</f>
        <v/>
      </c>
      <c r="AM773" s="240" t="str">
        <f>'All Ticker P&amp;L'!B773</f>
        <v/>
      </c>
      <c r="AN773" s="240" t="str">
        <f>'All Ticker P&amp;L'!C773</f>
        <v/>
      </c>
      <c r="AO773" s="240" t="str">
        <f>'All Ticker P&amp;L'!D773</f>
        <v/>
      </c>
      <c r="AP773" s="240">
        <f>IF($AL773="",0,'All Ticker P&amp;L'!E773)</f>
        <v>0</v>
      </c>
      <c r="AQ773" s="262">
        <f>IF($AL773="",0,'All Ticker P&amp;L'!J773*'All Ticker P&amp;L'!I773)</f>
        <v>0</v>
      </c>
      <c r="AR773" s="262">
        <f>IF($AL773="",0,'All Ticker P&amp;L'!L773)</f>
        <v>0</v>
      </c>
      <c r="AS773" s="263">
        <f>IF($AL773="",0,'All Ticker P&amp;L'!M773)</f>
        <v>0</v>
      </c>
      <c r="AT773" s="240" t="str">
        <f>IF($AL773="","",RANK(AR773,$AR$2:$AR$1001)+COUNTIF($AR$2:AR773,AR773)-1)</f>
        <v/>
      </c>
      <c r="AU773" s="240" t="str">
        <f>IF($AL773="","",RANK(AV773,$AV$2:$AV$1001)+COUNTIF($AV$2:AV773,AV773)-1)</f>
        <v/>
      </c>
      <c r="AV773" s="262">
        <f t="shared" si="56"/>
        <v>0</v>
      </c>
    </row>
    <row r="774" spans="26:48" ht="15" customHeight="1" x14ac:dyDescent="0.2">
      <c r="Z774" s="240" t="str">
        <f>Shares!A774</f>
        <v/>
      </c>
      <c r="AA774" s="240" t="str">
        <f>Shares!B774</f>
        <v/>
      </c>
      <c r="AB774" s="240" t="str">
        <f>Shares!C774</f>
        <v/>
      </c>
      <c r="AC774" s="240" t="str">
        <f>Shares!D774</f>
        <v/>
      </c>
      <c r="AD774" s="240">
        <f>IF($Z774="",0,Shares!E774)</f>
        <v>0</v>
      </c>
      <c r="AE774" s="262">
        <f>IF($Z774="",0,Shares!K774*Shares!J774)</f>
        <v>0</v>
      </c>
      <c r="AF774" s="263">
        <f t="shared" si="55"/>
        <v>0</v>
      </c>
      <c r="AG774" s="262">
        <f>IF($Z774="",0,Shares!M774)</f>
        <v>0</v>
      </c>
      <c r="AH774" s="263">
        <f>IF($Z774="",0,Shares!N774)</f>
        <v>0</v>
      </c>
      <c r="AI774" s="240" t="str">
        <f>IF($Z774="","",RANK(AE774,$AE$2:$AE$1001)+COUNTIF($AE$2:AE774,AE774)-1)</f>
        <v/>
      </c>
      <c r="AJ774" s="240" t="str">
        <f>IF($AD774&lt;0,COUNT($AJ$1:AJ773)+1,"")</f>
        <v/>
      </c>
      <c r="AL774" s="240" t="str">
        <f>'All Ticker P&amp;L'!A774</f>
        <v/>
      </c>
      <c r="AM774" s="240" t="str">
        <f>'All Ticker P&amp;L'!B774</f>
        <v/>
      </c>
      <c r="AN774" s="240" t="str">
        <f>'All Ticker P&amp;L'!C774</f>
        <v/>
      </c>
      <c r="AO774" s="240" t="str">
        <f>'All Ticker P&amp;L'!D774</f>
        <v/>
      </c>
      <c r="AP774" s="240">
        <f>IF($AL774="",0,'All Ticker P&amp;L'!E774)</f>
        <v>0</v>
      </c>
      <c r="AQ774" s="262">
        <f>IF($AL774="",0,'All Ticker P&amp;L'!J774*'All Ticker P&amp;L'!I774)</f>
        <v>0</v>
      </c>
      <c r="AR774" s="262">
        <f>IF($AL774="",0,'All Ticker P&amp;L'!L774)</f>
        <v>0</v>
      </c>
      <c r="AS774" s="263">
        <f>IF($AL774="",0,'All Ticker P&amp;L'!M774)</f>
        <v>0</v>
      </c>
      <c r="AT774" s="240" t="str">
        <f>IF($AL774="","",RANK(AR774,$AR$2:$AR$1001)+COUNTIF($AR$2:AR774,AR774)-1)</f>
        <v/>
      </c>
      <c r="AU774" s="240" t="str">
        <f>IF($AL774="","",RANK(AV774,$AV$2:$AV$1001)+COUNTIF($AV$2:AV774,AV774)-1)</f>
        <v/>
      </c>
      <c r="AV774" s="262">
        <f t="shared" si="56"/>
        <v>0</v>
      </c>
    </row>
    <row r="775" spans="26:48" ht="15" customHeight="1" x14ac:dyDescent="0.2">
      <c r="Z775" s="240" t="str">
        <f>Shares!A775</f>
        <v/>
      </c>
      <c r="AA775" s="240" t="str">
        <f>Shares!B775</f>
        <v/>
      </c>
      <c r="AB775" s="240" t="str">
        <f>Shares!C775</f>
        <v/>
      </c>
      <c r="AC775" s="240" t="str">
        <f>Shares!D775</f>
        <v/>
      </c>
      <c r="AD775" s="240">
        <f>IF($Z775="",0,Shares!E775)</f>
        <v>0</v>
      </c>
      <c r="AE775" s="262">
        <f>IF($Z775="",0,Shares!K775*Shares!J775)</f>
        <v>0</v>
      </c>
      <c r="AF775" s="263">
        <f t="shared" si="55"/>
        <v>0</v>
      </c>
      <c r="AG775" s="262">
        <f>IF($Z775="",0,Shares!M775)</f>
        <v>0</v>
      </c>
      <c r="AH775" s="263">
        <f>IF($Z775="",0,Shares!N775)</f>
        <v>0</v>
      </c>
      <c r="AI775" s="240" t="str">
        <f>IF($Z775="","",RANK(AE775,$AE$2:$AE$1001)+COUNTIF($AE$2:AE775,AE775)-1)</f>
        <v/>
      </c>
      <c r="AJ775" s="240" t="str">
        <f>IF($AD775&lt;0,COUNT($AJ$1:AJ774)+1,"")</f>
        <v/>
      </c>
      <c r="AL775" s="240" t="str">
        <f>'All Ticker P&amp;L'!A775</f>
        <v/>
      </c>
      <c r="AM775" s="240" t="str">
        <f>'All Ticker P&amp;L'!B775</f>
        <v/>
      </c>
      <c r="AN775" s="240" t="str">
        <f>'All Ticker P&amp;L'!C775</f>
        <v/>
      </c>
      <c r="AO775" s="240" t="str">
        <f>'All Ticker P&amp;L'!D775</f>
        <v/>
      </c>
      <c r="AP775" s="240">
        <f>IF($AL775="",0,'All Ticker P&amp;L'!E775)</f>
        <v>0</v>
      </c>
      <c r="AQ775" s="262">
        <f>IF($AL775="",0,'All Ticker P&amp;L'!J775*'All Ticker P&amp;L'!I775)</f>
        <v>0</v>
      </c>
      <c r="AR775" s="262">
        <f>IF($AL775="",0,'All Ticker P&amp;L'!L775)</f>
        <v>0</v>
      </c>
      <c r="AS775" s="263">
        <f>IF($AL775="",0,'All Ticker P&amp;L'!M775)</f>
        <v>0</v>
      </c>
      <c r="AT775" s="240" t="str">
        <f>IF($AL775="","",RANK(AR775,$AR$2:$AR$1001)+COUNTIF($AR$2:AR775,AR775)-1)</f>
        <v/>
      </c>
      <c r="AU775" s="240" t="str">
        <f>IF($AL775="","",RANK(AV775,$AV$2:$AV$1001)+COUNTIF($AV$2:AV775,AV775)-1)</f>
        <v/>
      </c>
      <c r="AV775" s="262">
        <f t="shared" si="56"/>
        <v>0</v>
      </c>
    </row>
    <row r="776" spans="26:48" ht="15" customHeight="1" x14ac:dyDescent="0.2">
      <c r="Z776" s="240" t="str">
        <f>Shares!A776</f>
        <v/>
      </c>
      <c r="AA776" s="240" t="str">
        <f>Shares!B776</f>
        <v/>
      </c>
      <c r="AB776" s="240" t="str">
        <f>Shares!C776</f>
        <v/>
      </c>
      <c r="AC776" s="240" t="str">
        <f>Shares!D776</f>
        <v/>
      </c>
      <c r="AD776" s="240">
        <f>IF($Z776="",0,Shares!E776)</f>
        <v>0</v>
      </c>
      <c r="AE776" s="262">
        <f>IF($Z776="",0,Shares!K776*Shares!J776)</f>
        <v>0</v>
      </c>
      <c r="AF776" s="263">
        <f t="shared" si="55"/>
        <v>0</v>
      </c>
      <c r="AG776" s="262">
        <f>IF($Z776="",0,Shares!M776)</f>
        <v>0</v>
      </c>
      <c r="AH776" s="263">
        <f>IF($Z776="",0,Shares!N776)</f>
        <v>0</v>
      </c>
      <c r="AI776" s="240" t="str">
        <f>IF($Z776="","",RANK(AE776,$AE$2:$AE$1001)+COUNTIF($AE$2:AE776,AE776)-1)</f>
        <v/>
      </c>
      <c r="AJ776" s="240" t="str">
        <f>IF($AD776&lt;0,COUNT($AJ$1:AJ775)+1,"")</f>
        <v/>
      </c>
      <c r="AL776" s="240" t="str">
        <f>'All Ticker P&amp;L'!A776</f>
        <v/>
      </c>
      <c r="AM776" s="240" t="str">
        <f>'All Ticker P&amp;L'!B776</f>
        <v/>
      </c>
      <c r="AN776" s="240" t="str">
        <f>'All Ticker P&amp;L'!C776</f>
        <v/>
      </c>
      <c r="AO776" s="240" t="str">
        <f>'All Ticker P&amp;L'!D776</f>
        <v/>
      </c>
      <c r="AP776" s="240">
        <f>IF($AL776="",0,'All Ticker P&amp;L'!E776)</f>
        <v>0</v>
      </c>
      <c r="AQ776" s="262">
        <f>IF($AL776="",0,'All Ticker P&amp;L'!J776*'All Ticker P&amp;L'!I776)</f>
        <v>0</v>
      </c>
      <c r="AR776" s="262">
        <f>IF($AL776="",0,'All Ticker P&amp;L'!L776)</f>
        <v>0</v>
      </c>
      <c r="AS776" s="263">
        <f>IF($AL776="",0,'All Ticker P&amp;L'!M776)</f>
        <v>0</v>
      </c>
      <c r="AT776" s="240" t="str">
        <f>IF($AL776="","",RANK(AR776,$AR$2:$AR$1001)+COUNTIF($AR$2:AR776,AR776)-1)</f>
        <v/>
      </c>
      <c r="AU776" s="240" t="str">
        <f>IF($AL776="","",RANK(AV776,$AV$2:$AV$1001)+COUNTIF($AV$2:AV776,AV776)-1)</f>
        <v/>
      </c>
      <c r="AV776" s="262">
        <f t="shared" si="56"/>
        <v>0</v>
      </c>
    </row>
    <row r="777" spans="26:48" ht="15" customHeight="1" x14ac:dyDescent="0.2">
      <c r="Z777" s="240" t="str">
        <f>Shares!A777</f>
        <v/>
      </c>
      <c r="AA777" s="240" t="str">
        <f>Shares!B777</f>
        <v/>
      </c>
      <c r="AB777" s="240" t="str">
        <f>Shares!C777</f>
        <v/>
      </c>
      <c r="AC777" s="240" t="str">
        <f>Shares!D777</f>
        <v/>
      </c>
      <c r="AD777" s="240">
        <f>IF($Z777="",0,Shares!E777)</f>
        <v>0</v>
      </c>
      <c r="AE777" s="262">
        <f>IF($Z777="",0,Shares!K777*Shares!J777)</f>
        <v>0</v>
      </c>
      <c r="AF777" s="263">
        <f t="shared" si="55"/>
        <v>0</v>
      </c>
      <c r="AG777" s="262">
        <f>IF($Z777="",0,Shares!M777)</f>
        <v>0</v>
      </c>
      <c r="AH777" s="263">
        <f>IF($Z777="",0,Shares!N777)</f>
        <v>0</v>
      </c>
      <c r="AI777" s="240" t="str">
        <f>IF($Z777="","",RANK(AE777,$AE$2:$AE$1001)+COUNTIF($AE$2:AE777,AE777)-1)</f>
        <v/>
      </c>
      <c r="AJ777" s="240" t="str">
        <f>IF($AD777&lt;0,COUNT($AJ$1:AJ776)+1,"")</f>
        <v/>
      </c>
      <c r="AL777" s="240" t="str">
        <f>'All Ticker P&amp;L'!A777</f>
        <v/>
      </c>
      <c r="AM777" s="240" t="str">
        <f>'All Ticker P&amp;L'!B777</f>
        <v/>
      </c>
      <c r="AN777" s="240" t="str">
        <f>'All Ticker P&amp;L'!C777</f>
        <v/>
      </c>
      <c r="AO777" s="240" t="str">
        <f>'All Ticker P&amp;L'!D777</f>
        <v/>
      </c>
      <c r="AP777" s="240">
        <f>IF($AL777="",0,'All Ticker P&amp;L'!E777)</f>
        <v>0</v>
      </c>
      <c r="AQ777" s="262">
        <f>IF($AL777="",0,'All Ticker P&amp;L'!J777*'All Ticker P&amp;L'!I777)</f>
        <v>0</v>
      </c>
      <c r="AR777" s="262">
        <f>IF($AL777="",0,'All Ticker P&amp;L'!L777)</f>
        <v>0</v>
      </c>
      <c r="AS777" s="263">
        <f>IF($AL777="",0,'All Ticker P&amp;L'!M777)</f>
        <v>0</v>
      </c>
      <c r="AT777" s="240" t="str">
        <f>IF($AL777="","",RANK(AR777,$AR$2:$AR$1001)+COUNTIF($AR$2:AR777,AR777)-1)</f>
        <v/>
      </c>
      <c r="AU777" s="240" t="str">
        <f>IF($AL777="","",RANK(AV777,$AV$2:$AV$1001)+COUNTIF($AV$2:AV777,AV777)-1)</f>
        <v/>
      </c>
      <c r="AV777" s="262">
        <f t="shared" si="56"/>
        <v>0</v>
      </c>
    </row>
    <row r="778" spans="26:48" ht="15" customHeight="1" x14ac:dyDescent="0.2">
      <c r="Z778" s="240" t="str">
        <f>Shares!A778</f>
        <v/>
      </c>
      <c r="AA778" s="240" t="str">
        <f>Shares!B778</f>
        <v/>
      </c>
      <c r="AB778" s="240" t="str">
        <f>Shares!C778</f>
        <v/>
      </c>
      <c r="AC778" s="240" t="str">
        <f>Shares!D778</f>
        <v/>
      </c>
      <c r="AD778" s="240">
        <f>IF($Z778="",0,Shares!E778)</f>
        <v>0</v>
      </c>
      <c r="AE778" s="262">
        <f>IF($Z778="",0,Shares!K778*Shares!J778)</f>
        <v>0</v>
      </c>
      <c r="AF778" s="263">
        <f t="shared" si="55"/>
        <v>0</v>
      </c>
      <c r="AG778" s="262">
        <f>IF($Z778="",0,Shares!M778)</f>
        <v>0</v>
      </c>
      <c r="AH778" s="263">
        <f>IF($Z778="",0,Shares!N778)</f>
        <v>0</v>
      </c>
      <c r="AI778" s="240" t="str">
        <f>IF($Z778="","",RANK(AE778,$AE$2:$AE$1001)+COUNTIF($AE$2:AE778,AE778)-1)</f>
        <v/>
      </c>
      <c r="AJ778" s="240" t="str">
        <f>IF($AD778&lt;0,COUNT($AJ$1:AJ777)+1,"")</f>
        <v/>
      </c>
      <c r="AL778" s="240" t="str">
        <f>'All Ticker P&amp;L'!A778</f>
        <v/>
      </c>
      <c r="AM778" s="240" t="str">
        <f>'All Ticker P&amp;L'!B778</f>
        <v/>
      </c>
      <c r="AN778" s="240" t="str">
        <f>'All Ticker P&amp;L'!C778</f>
        <v/>
      </c>
      <c r="AO778" s="240" t="str">
        <f>'All Ticker P&amp;L'!D778</f>
        <v/>
      </c>
      <c r="AP778" s="240">
        <f>IF($AL778="",0,'All Ticker P&amp;L'!E778)</f>
        <v>0</v>
      </c>
      <c r="AQ778" s="262">
        <f>IF($AL778="",0,'All Ticker P&amp;L'!J778*'All Ticker P&amp;L'!I778)</f>
        <v>0</v>
      </c>
      <c r="AR778" s="262">
        <f>IF($AL778="",0,'All Ticker P&amp;L'!L778)</f>
        <v>0</v>
      </c>
      <c r="AS778" s="263">
        <f>IF($AL778="",0,'All Ticker P&amp;L'!M778)</f>
        <v>0</v>
      </c>
      <c r="AT778" s="240" t="str">
        <f>IF($AL778="","",RANK(AR778,$AR$2:$AR$1001)+COUNTIF($AR$2:AR778,AR778)-1)</f>
        <v/>
      </c>
      <c r="AU778" s="240" t="str">
        <f>IF($AL778="","",RANK(AV778,$AV$2:$AV$1001)+COUNTIF($AV$2:AV778,AV778)-1)</f>
        <v/>
      </c>
      <c r="AV778" s="262">
        <f t="shared" si="56"/>
        <v>0</v>
      </c>
    </row>
    <row r="779" spans="26:48" ht="15" customHeight="1" x14ac:dyDescent="0.2">
      <c r="Z779" s="240" t="str">
        <f>Shares!A779</f>
        <v/>
      </c>
      <c r="AA779" s="240" t="str">
        <f>Shares!B779</f>
        <v/>
      </c>
      <c r="AB779" s="240" t="str">
        <f>Shares!C779</f>
        <v/>
      </c>
      <c r="AC779" s="240" t="str">
        <f>Shares!D779</f>
        <v/>
      </c>
      <c r="AD779" s="240">
        <f>IF($Z779="",0,Shares!E779)</f>
        <v>0</v>
      </c>
      <c r="AE779" s="262">
        <f>IF($Z779="",0,Shares!K779*Shares!J779)</f>
        <v>0</v>
      </c>
      <c r="AF779" s="263">
        <f t="shared" si="55"/>
        <v>0</v>
      </c>
      <c r="AG779" s="262">
        <f>IF($Z779="",0,Shares!M779)</f>
        <v>0</v>
      </c>
      <c r="AH779" s="263">
        <f>IF($Z779="",0,Shares!N779)</f>
        <v>0</v>
      </c>
      <c r="AI779" s="240" t="str">
        <f>IF($Z779="","",RANK(AE779,$AE$2:$AE$1001)+COUNTIF($AE$2:AE779,AE779)-1)</f>
        <v/>
      </c>
      <c r="AJ779" s="240" t="str">
        <f>IF($AD779&lt;0,COUNT($AJ$1:AJ778)+1,"")</f>
        <v/>
      </c>
      <c r="AL779" s="240" t="str">
        <f>'All Ticker P&amp;L'!A779</f>
        <v/>
      </c>
      <c r="AM779" s="240" t="str">
        <f>'All Ticker P&amp;L'!B779</f>
        <v/>
      </c>
      <c r="AN779" s="240" t="str">
        <f>'All Ticker P&amp;L'!C779</f>
        <v/>
      </c>
      <c r="AO779" s="240" t="str">
        <f>'All Ticker P&amp;L'!D779</f>
        <v/>
      </c>
      <c r="AP779" s="240">
        <f>IF($AL779="",0,'All Ticker P&amp;L'!E779)</f>
        <v>0</v>
      </c>
      <c r="AQ779" s="262">
        <f>IF($AL779="",0,'All Ticker P&amp;L'!J779*'All Ticker P&amp;L'!I779)</f>
        <v>0</v>
      </c>
      <c r="AR779" s="262">
        <f>IF($AL779="",0,'All Ticker P&amp;L'!L779)</f>
        <v>0</v>
      </c>
      <c r="AS779" s="263">
        <f>IF($AL779="",0,'All Ticker P&amp;L'!M779)</f>
        <v>0</v>
      </c>
      <c r="AT779" s="240" t="str">
        <f>IF($AL779="","",RANK(AR779,$AR$2:$AR$1001)+COUNTIF($AR$2:AR779,AR779)-1)</f>
        <v/>
      </c>
      <c r="AU779" s="240" t="str">
        <f>IF($AL779="","",RANK(AV779,$AV$2:$AV$1001)+COUNTIF($AV$2:AV779,AV779)-1)</f>
        <v/>
      </c>
      <c r="AV779" s="262">
        <f t="shared" si="56"/>
        <v>0</v>
      </c>
    </row>
    <row r="780" spans="26:48" ht="15" customHeight="1" x14ac:dyDescent="0.2">
      <c r="Z780" s="240" t="str">
        <f>Shares!A780</f>
        <v/>
      </c>
      <c r="AA780" s="240" t="str">
        <f>Shares!B780</f>
        <v/>
      </c>
      <c r="AB780" s="240" t="str">
        <f>Shares!C780</f>
        <v/>
      </c>
      <c r="AC780" s="240" t="str">
        <f>Shares!D780</f>
        <v/>
      </c>
      <c r="AD780" s="240">
        <f>IF($Z780="",0,Shares!E780)</f>
        <v>0</v>
      </c>
      <c r="AE780" s="262">
        <f>IF($Z780="",0,Shares!K780*Shares!J780)</f>
        <v>0</v>
      </c>
      <c r="AF780" s="263">
        <f t="shared" si="55"/>
        <v>0</v>
      </c>
      <c r="AG780" s="262">
        <f>IF($Z780="",0,Shares!M780)</f>
        <v>0</v>
      </c>
      <c r="AH780" s="263">
        <f>IF($Z780="",0,Shares!N780)</f>
        <v>0</v>
      </c>
      <c r="AI780" s="240" t="str">
        <f>IF($Z780="","",RANK(AE780,$AE$2:$AE$1001)+COUNTIF($AE$2:AE780,AE780)-1)</f>
        <v/>
      </c>
      <c r="AJ780" s="240" t="str">
        <f>IF($AD780&lt;0,COUNT($AJ$1:AJ779)+1,"")</f>
        <v/>
      </c>
      <c r="AL780" s="240" t="str">
        <f>'All Ticker P&amp;L'!A780</f>
        <v/>
      </c>
      <c r="AM780" s="240" t="str">
        <f>'All Ticker P&amp;L'!B780</f>
        <v/>
      </c>
      <c r="AN780" s="240" t="str">
        <f>'All Ticker P&amp;L'!C780</f>
        <v/>
      </c>
      <c r="AO780" s="240" t="str">
        <f>'All Ticker P&amp;L'!D780</f>
        <v/>
      </c>
      <c r="AP780" s="240">
        <f>IF($AL780="",0,'All Ticker P&amp;L'!E780)</f>
        <v>0</v>
      </c>
      <c r="AQ780" s="262">
        <f>IF($AL780="",0,'All Ticker P&amp;L'!J780*'All Ticker P&amp;L'!I780)</f>
        <v>0</v>
      </c>
      <c r="AR780" s="262">
        <f>IF($AL780="",0,'All Ticker P&amp;L'!L780)</f>
        <v>0</v>
      </c>
      <c r="AS780" s="263">
        <f>IF($AL780="",0,'All Ticker P&amp;L'!M780)</f>
        <v>0</v>
      </c>
      <c r="AT780" s="240" t="str">
        <f>IF($AL780="","",RANK(AR780,$AR$2:$AR$1001)+COUNTIF($AR$2:AR780,AR780)-1)</f>
        <v/>
      </c>
      <c r="AU780" s="240" t="str">
        <f>IF($AL780="","",RANK(AV780,$AV$2:$AV$1001)+COUNTIF($AV$2:AV780,AV780)-1)</f>
        <v/>
      </c>
      <c r="AV780" s="262">
        <f t="shared" si="56"/>
        <v>0</v>
      </c>
    </row>
    <row r="781" spans="26:48" ht="15" customHeight="1" x14ac:dyDescent="0.2">
      <c r="Z781" s="240" t="str">
        <f>Shares!A781</f>
        <v/>
      </c>
      <c r="AA781" s="240" t="str">
        <f>Shares!B781</f>
        <v/>
      </c>
      <c r="AB781" s="240" t="str">
        <f>Shares!C781</f>
        <v/>
      </c>
      <c r="AC781" s="240" t="str">
        <f>Shares!D781</f>
        <v/>
      </c>
      <c r="AD781" s="240">
        <f>IF($Z781="",0,Shares!E781)</f>
        <v>0</v>
      </c>
      <c r="AE781" s="262">
        <f>IF($Z781="",0,Shares!K781*Shares!J781)</f>
        <v>0</v>
      </c>
      <c r="AF781" s="263">
        <f t="shared" si="55"/>
        <v>0</v>
      </c>
      <c r="AG781" s="262">
        <f>IF($Z781="",0,Shares!M781)</f>
        <v>0</v>
      </c>
      <c r="AH781" s="263">
        <f>IF($Z781="",0,Shares!N781)</f>
        <v>0</v>
      </c>
      <c r="AI781" s="240" t="str">
        <f>IF($Z781="","",RANK(AE781,$AE$2:$AE$1001)+COUNTIF($AE$2:AE781,AE781)-1)</f>
        <v/>
      </c>
      <c r="AJ781" s="240" t="str">
        <f>IF($AD781&lt;0,COUNT($AJ$1:AJ780)+1,"")</f>
        <v/>
      </c>
      <c r="AL781" s="240" t="str">
        <f>'All Ticker P&amp;L'!A781</f>
        <v/>
      </c>
      <c r="AM781" s="240" t="str">
        <f>'All Ticker P&amp;L'!B781</f>
        <v/>
      </c>
      <c r="AN781" s="240" t="str">
        <f>'All Ticker P&amp;L'!C781</f>
        <v/>
      </c>
      <c r="AO781" s="240" t="str">
        <f>'All Ticker P&amp;L'!D781</f>
        <v/>
      </c>
      <c r="AP781" s="240">
        <f>IF($AL781="",0,'All Ticker P&amp;L'!E781)</f>
        <v>0</v>
      </c>
      <c r="AQ781" s="262">
        <f>IF($AL781="",0,'All Ticker P&amp;L'!J781*'All Ticker P&amp;L'!I781)</f>
        <v>0</v>
      </c>
      <c r="AR781" s="262">
        <f>IF($AL781="",0,'All Ticker P&amp;L'!L781)</f>
        <v>0</v>
      </c>
      <c r="AS781" s="263">
        <f>IF($AL781="",0,'All Ticker P&amp;L'!M781)</f>
        <v>0</v>
      </c>
      <c r="AT781" s="240" t="str">
        <f>IF($AL781="","",RANK(AR781,$AR$2:$AR$1001)+COUNTIF($AR$2:AR781,AR781)-1)</f>
        <v/>
      </c>
      <c r="AU781" s="240" t="str">
        <f>IF($AL781="","",RANK(AV781,$AV$2:$AV$1001)+COUNTIF($AV$2:AV781,AV781)-1)</f>
        <v/>
      </c>
      <c r="AV781" s="262">
        <f t="shared" si="56"/>
        <v>0</v>
      </c>
    </row>
    <row r="782" spans="26:48" ht="15" customHeight="1" x14ac:dyDescent="0.2">
      <c r="Z782" s="240" t="str">
        <f>Shares!A782</f>
        <v/>
      </c>
      <c r="AA782" s="240" t="str">
        <f>Shares!B782</f>
        <v/>
      </c>
      <c r="AB782" s="240" t="str">
        <f>Shares!C782</f>
        <v/>
      </c>
      <c r="AC782" s="240" t="str">
        <f>Shares!D782</f>
        <v/>
      </c>
      <c r="AD782" s="240">
        <f>IF($Z782="",0,Shares!E782)</f>
        <v>0</v>
      </c>
      <c r="AE782" s="262">
        <f>IF($Z782="",0,Shares!K782*Shares!J782)</f>
        <v>0</v>
      </c>
      <c r="AF782" s="263">
        <f t="shared" si="55"/>
        <v>0</v>
      </c>
      <c r="AG782" s="262">
        <f>IF($Z782="",0,Shares!M782)</f>
        <v>0</v>
      </c>
      <c r="AH782" s="263">
        <f>IF($Z782="",0,Shares!N782)</f>
        <v>0</v>
      </c>
      <c r="AI782" s="240" t="str">
        <f>IF($Z782="","",RANK(AE782,$AE$2:$AE$1001)+COUNTIF($AE$2:AE782,AE782)-1)</f>
        <v/>
      </c>
      <c r="AJ782" s="240" t="str">
        <f>IF($AD782&lt;0,COUNT($AJ$1:AJ781)+1,"")</f>
        <v/>
      </c>
      <c r="AL782" s="240" t="str">
        <f>'All Ticker P&amp;L'!A782</f>
        <v/>
      </c>
      <c r="AM782" s="240" t="str">
        <f>'All Ticker P&amp;L'!B782</f>
        <v/>
      </c>
      <c r="AN782" s="240" t="str">
        <f>'All Ticker P&amp;L'!C782</f>
        <v/>
      </c>
      <c r="AO782" s="240" t="str">
        <f>'All Ticker P&amp;L'!D782</f>
        <v/>
      </c>
      <c r="AP782" s="240">
        <f>IF($AL782="",0,'All Ticker P&amp;L'!E782)</f>
        <v>0</v>
      </c>
      <c r="AQ782" s="262">
        <f>IF($AL782="",0,'All Ticker P&amp;L'!J782*'All Ticker P&amp;L'!I782)</f>
        <v>0</v>
      </c>
      <c r="AR782" s="262">
        <f>IF($AL782="",0,'All Ticker P&amp;L'!L782)</f>
        <v>0</v>
      </c>
      <c r="AS782" s="263">
        <f>IF($AL782="",0,'All Ticker P&amp;L'!M782)</f>
        <v>0</v>
      </c>
      <c r="AT782" s="240" t="str">
        <f>IF($AL782="","",RANK(AR782,$AR$2:$AR$1001)+COUNTIF($AR$2:AR782,AR782)-1)</f>
        <v/>
      </c>
      <c r="AU782" s="240" t="str">
        <f>IF($AL782="","",RANK(AV782,$AV$2:$AV$1001)+COUNTIF($AV$2:AV782,AV782)-1)</f>
        <v/>
      </c>
      <c r="AV782" s="262">
        <f t="shared" si="56"/>
        <v>0</v>
      </c>
    </row>
    <row r="783" spans="26:48" ht="15" customHeight="1" x14ac:dyDescent="0.2">
      <c r="Z783" s="240" t="str">
        <f>Shares!A783</f>
        <v/>
      </c>
      <c r="AA783" s="240" t="str">
        <f>Shares!B783</f>
        <v/>
      </c>
      <c r="AB783" s="240" t="str">
        <f>Shares!C783</f>
        <v/>
      </c>
      <c r="AC783" s="240" t="str">
        <f>Shares!D783</f>
        <v/>
      </c>
      <c r="AD783" s="240">
        <f>IF($Z783="",0,Shares!E783)</f>
        <v>0</v>
      </c>
      <c r="AE783" s="262">
        <f>IF($Z783="",0,Shares!K783*Shares!J783)</f>
        <v>0</v>
      </c>
      <c r="AF783" s="263">
        <f t="shared" si="55"/>
        <v>0</v>
      </c>
      <c r="AG783" s="262">
        <f>IF($Z783="",0,Shares!M783)</f>
        <v>0</v>
      </c>
      <c r="AH783" s="263">
        <f>IF($Z783="",0,Shares!N783)</f>
        <v>0</v>
      </c>
      <c r="AI783" s="240" t="str">
        <f>IF($Z783="","",RANK(AE783,$AE$2:$AE$1001)+COUNTIF($AE$2:AE783,AE783)-1)</f>
        <v/>
      </c>
      <c r="AJ783" s="240" t="str">
        <f>IF($AD783&lt;0,COUNT($AJ$1:AJ782)+1,"")</f>
        <v/>
      </c>
      <c r="AL783" s="240" t="str">
        <f>'All Ticker P&amp;L'!A783</f>
        <v/>
      </c>
      <c r="AM783" s="240" t="str">
        <f>'All Ticker P&amp;L'!B783</f>
        <v/>
      </c>
      <c r="AN783" s="240" t="str">
        <f>'All Ticker P&amp;L'!C783</f>
        <v/>
      </c>
      <c r="AO783" s="240" t="str">
        <f>'All Ticker P&amp;L'!D783</f>
        <v/>
      </c>
      <c r="AP783" s="240">
        <f>IF($AL783="",0,'All Ticker P&amp;L'!E783)</f>
        <v>0</v>
      </c>
      <c r="AQ783" s="262">
        <f>IF($AL783="",0,'All Ticker P&amp;L'!J783*'All Ticker P&amp;L'!I783)</f>
        <v>0</v>
      </c>
      <c r="AR783" s="262">
        <f>IF($AL783="",0,'All Ticker P&amp;L'!L783)</f>
        <v>0</v>
      </c>
      <c r="AS783" s="263">
        <f>IF($AL783="",0,'All Ticker P&amp;L'!M783)</f>
        <v>0</v>
      </c>
      <c r="AT783" s="240" t="str">
        <f>IF($AL783="","",RANK(AR783,$AR$2:$AR$1001)+COUNTIF($AR$2:AR783,AR783)-1)</f>
        <v/>
      </c>
      <c r="AU783" s="240" t="str">
        <f>IF($AL783="","",RANK(AV783,$AV$2:$AV$1001)+COUNTIF($AV$2:AV783,AV783)-1)</f>
        <v/>
      </c>
      <c r="AV783" s="262">
        <f t="shared" si="56"/>
        <v>0</v>
      </c>
    </row>
    <row r="784" spans="26:48" ht="15" customHeight="1" x14ac:dyDescent="0.2">
      <c r="Z784" s="240" t="str">
        <f>Shares!A784</f>
        <v/>
      </c>
      <c r="AA784" s="240" t="str">
        <f>Shares!B784</f>
        <v/>
      </c>
      <c r="AB784" s="240" t="str">
        <f>Shares!C784</f>
        <v/>
      </c>
      <c r="AC784" s="240" t="str">
        <f>Shares!D784</f>
        <v/>
      </c>
      <c r="AD784" s="240">
        <f>IF($Z784="",0,Shares!E784)</f>
        <v>0</v>
      </c>
      <c r="AE784" s="262">
        <f>IF($Z784="",0,Shares!K784*Shares!J784)</f>
        <v>0</v>
      </c>
      <c r="AF784" s="263">
        <f t="shared" si="55"/>
        <v>0</v>
      </c>
      <c r="AG784" s="262">
        <f>IF($Z784="",0,Shares!M784)</f>
        <v>0</v>
      </c>
      <c r="AH784" s="263">
        <f>IF($Z784="",0,Shares!N784)</f>
        <v>0</v>
      </c>
      <c r="AI784" s="240" t="str">
        <f>IF($Z784="","",RANK(AE784,$AE$2:$AE$1001)+COUNTIF($AE$2:AE784,AE784)-1)</f>
        <v/>
      </c>
      <c r="AJ784" s="240" t="str">
        <f>IF($AD784&lt;0,COUNT($AJ$1:AJ783)+1,"")</f>
        <v/>
      </c>
      <c r="AL784" s="240" t="str">
        <f>'All Ticker P&amp;L'!A784</f>
        <v/>
      </c>
      <c r="AM784" s="240" t="str">
        <f>'All Ticker P&amp;L'!B784</f>
        <v/>
      </c>
      <c r="AN784" s="240" t="str">
        <f>'All Ticker P&amp;L'!C784</f>
        <v/>
      </c>
      <c r="AO784" s="240" t="str">
        <f>'All Ticker P&amp;L'!D784</f>
        <v/>
      </c>
      <c r="AP784" s="240">
        <f>IF($AL784="",0,'All Ticker P&amp;L'!E784)</f>
        <v>0</v>
      </c>
      <c r="AQ784" s="262">
        <f>IF($AL784="",0,'All Ticker P&amp;L'!J784*'All Ticker P&amp;L'!I784)</f>
        <v>0</v>
      </c>
      <c r="AR784" s="262">
        <f>IF($AL784="",0,'All Ticker P&amp;L'!L784)</f>
        <v>0</v>
      </c>
      <c r="AS784" s="263">
        <f>IF($AL784="",0,'All Ticker P&amp;L'!M784)</f>
        <v>0</v>
      </c>
      <c r="AT784" s="240" t="str">
        <f>IF($AL784="","",RANK(AR784,$AR$2:$AR$1001)+COUNTIF($AR$2:AR784,AR784)-1)</f>
        <v/>
      </c>
      <c r="AU784" s="240" t="str">
        <f>IF($AL784="","",RANK(AV784,$AV$2:$AV$1001)+COUNTIF($AV$2:AV784,AV784)-1)</f>
        <v/>
      </c>
      <c r="AV784" s="262">
        <f t="shared" si="56"/>
        <v>0</v>
      </c>
    </row>
    <row r="785" spans="26:48" ht="15" customHeight="1" x14ac:dyDescent="0.2">
      <c r="Z785" s="240" t="str">
        <f>Shares!A785</f>
        <v/>
      </c>
      <c r="AA785" s="240" t="str">
        <f>Shares!B785</f>
        <v/>
      </c>
      <c r="AB785" s="240" t="str">
        <f>Shares!C785</f>
        <v/>
      </c>
      <c r="AC785" s="240" t="str">
        <f>Shares!D785</f>
        <v/>
      </c>
      <c r="AD785" s="240">
        <f>IF($Z785="",0,Shares!E785)</f>
        <v>0</v>
      </c>
      <c r="AE785" s="262">
        <f>IF($Z785="",0,Shares!K785*Shares!J785)</f>
        <v>0</v>
      </c>
      <c r="AF785" s="263">
        <f t="shared" si="55"/>
        <v>0</v>
      </c>
      <c r="AG785" s="262">
        <f>IF($Z785="",0,Shares!M785)</f>
        <v>0</v>
      </c>
      <c r="AH785" s="263">
        <f>IF($Z785="",0,Shares!N785)</f>
        <v>0</v>
      </c>
      <c r="AI785" s="240" t="str">
        <f>IF($Z785="","",RANK(AE785,$AE$2:$AE$1001)+COUNTIF($AE$2:AE785,AE785)-1)</f>
        <v/>
      </c>
      <c r="AJ785" s="240" t="str">
        <f>IF($AD785&lt;0,COUNT($AJ$1:AJ784)+1,"")</f>
        <v/>
      </c>
      <c r="AL785" s="240" t="str">
        <f>'All Ticker P&amp;L'!A785</f>
        <v/>
      </c>
      <c r="AM785" s="240" t="str">
        <f>'All Ticker P&amp;L'!B785</f>
        <v/>
      </c>
      <c r="AN785" s="240" t="str">
        <f>'All Ticker P&amp;L'!C785</f>
        <v/>
      </c>
      <c r="AO785" s="240" t="str">
        <f>'All Ticker P&amp;L'!D785</f>
        <v/>
      </c>
      <c r="AP785" s="240">
        <f>IF($AL785="",0,'All Ticker P&amp;L'!E785)</f>
        <v>0</v>
      </c>
      <c r="AQ785" s="262">
        <f>IF($AL785="",0,'All Ticker P&amp;L'!J785*'All Ticker P&amp;L'!I785)</f>
        <v>0</v>
      </c>
      <c r="AR785" s="262">
        <f>IF($AL785="",0,'All Ticker P&amp;L'!L785)</f>
        <v>0</v>
      </c>
      <c r="AS785" s="263">
        <f>IF($AL785="",0,'All Ticker P&amp;L'!M785)</f>
        <v>0</v>
      </c>
      <c r="AT785" s="240" t="str">
        <f>IF($AL785="","",RANK(AR785,$AR$2:$AR$1001)+COUNTIF($AR$2:AR785,AR785)-1)</f>
        <v/>
      </c>
      <c r="AU785" s="240" t="str">
        <f>IF($AL785="","",RANK(AV785,$AV$2:$AV$1001)+COUNTIF($AV$2:AV785,AV785)-1)</f>
        <v/>
      </c>
      <c r="AV785" s="262">
        <f t="shared" si="56"/>
        <v>0</v>
      </c>
    </row>
    <row r="786" spans="26:48" ht="15" customHeight="1" x14ac:dyDescent="0.2">
      <c r="Z786" s="240" t="str">
        <f>Shares!A786</f>
        <v/>
      </c>
      <c r="AA786" s="240" t="str">
        <f>Shares!B786</f>
        <v/>
      </c>
      <c r="AB786" s="240" t="str">
        <f>Shares!C786</f>
        <v/>
      </c>
      <c r="AC786" s="240" t="str">
        <f>Shares!D786</f>
        <v/>
      </c>
      <c r="AD786" s="240">
        <f>IF($Z786="",0,Shares!E786)</f>
        <v>0</v>
      </c>
      <c r="AE786" s="262">
        <f>IF($Z786="",0,Shares!K786*Shares!J786)</f>
        <v>0</v>
      </c>
      <c r="AF786" s="263">
        <f t="shared" si="55"/>
        <v>0</v>
      </c>
      <c r="AG786" s="262">
        <f>IF($Z786="",0,Shares!M786)</f>
        <v>0</v>
      </c>
      <c r="AH786" s="263">
        <f>IF($Z786="",0,Shares!N786)</f>
        <v>0</v>
      </c>
      <c r="AI786" s="240" t="str">
        <f>IF($Z786="","",RANK(AE786,$AE$2:$AE$1001)+COUNTIF($AE$2:AE786,AE786)-1)</f>
        <v/>
      </c>
      <c r="AJ786" s="240" t="str">
        <f>IF($AD786&lt;0,COUNT($AJ$1:AJ785)+1,"")</f>
        <v/>
      </c>
      <c r="AL786" s="240" t="str">
        <f>'All Ticker P&amp;L'!A786</f>
        <v/>
      </c>
      <c r="AM786" s="240" t="str">
        <f>'All Ticker P&amp;L'!B786</f>
        <v/>
      </c>
      <c r="AN786" s="240" t="str">
        <f>'All Ticker P&amp;L'!C786</f>
        <v/>
      </c>
      <c r="AO786" s="240" t="str">
        <f>'All Ticker P&amp;L'!D786</f>
        <v/>
      </c>
      <c r="AP786" s="240">
        <f>IF($AL786="",0,'All Ticker P&amp;L'!E786)</f>
        <v>0</v>
      </c>
      <c r="AQ786" s="262">
        <f>IF($AL786="",0,'All Ticker P&amp;L'!J786*'All Ticker P&amp;L'!I786)</f>
        <v>0</v>
      </c>
      <c r="AR786" s="262">
        <f>IF($AL786="",0,'All Ticker P&amp;L'!L786)</f>
        <v>0</v>
      </c>
      <c r="AS786" s="263">
        <f>IF($AL786="",0,'All Ticker P&amp;L'!M786)</f>
        <v>0</v>
      </c>
      <c r="AT786" s="240" t="str">
        <f>IF($AL786="","",RANK(AR786,$AR$2:$AR$1001)+COUNTIF($AR$2:AR786,AR786)-1)</f>
        <v/>
      </c>
      <c r="AU786" s="240" t="str">
        <f>IF($AL786="","",RANK(AV786,$AV$2:$AV$1001)+COUNTIF($AV$2:AV786,AV786)-1)</f>
        <v/>
      </c>
      <c r="AV786" s="262">
        <f t="shared" si="56"/>
        <v>0</v>
      </c>
    </row>
    <row r="787" spans="26:48" ht="15" customHeight="1" x14ac:dyDescent="0.2">
      <c r="Z787" s="240" t="str">
        <f>Shares!A787</f>
        <v/>
      </c>
      <c r="AA787" s="240" t="str">
        <f>Shares!B787</f>
        <v/>
      </c>
      <c r="AB787" s="240" t="str">
        <f>Shares!C787</f>
        <v/>
      </c>
      <c r="AC787" s="240" t="str">
        <f>Shares!D787</f>
        <v/>
      </c>
      <c r="AD787" s="240">
        <f>IF($Z787="",0,Shares!E787)</f>
        <v>0</v>
      </c>
      <c r="AE787" s="262">
        <f>IF($Z787="",0,Shares!K787*Shares!J787)</f>
        <v>0</v>
      </c>
      <c r="AF787" s="263">
        <f t="shared" si="55"/>
        <v>0</v>
      </c>
      <c r="AG787" s="262">
        <f>IF($Z787="",0,Shares!M787)</f>
        <v>0</v>
      </c>
      <c r="AH787" s="263">
        <f>IF($Z787="",0,Shares!N787)</f>
        <v>0</v>
      </c>
      <c r="AI787" s="240" t="str">
        <f>IF($Z787="","",RANK(AE787,$AE$2:$AE$1001)+COUNTIF($AE$2:AE787,AE787)-1)</f>
        <v/>
      </c>
      <c r="AJ787" s="240" t="str">
        <f>IF($AD787&lt;0,COUNT($AJ$1:AJ786)+1,"")</f>
        <v/>
      </c>
      <c r="AL787" s="240" t="str">
        <f>'All Ticker P&amp;L'!A787</f>
        <v/>
      </c>
      <c r="AM787" s="240" t="str">
        <f>'All Ticker P&amp;L'!B787</f>
        <v/>
      </c>
      <c r="AN787" s="240" t="str">
        <f>'All Ticker P&amp;L'!C787</f>
        <v/>
      </c>
      <c r="AO787" s="240" t="str">
        <f>'All Ticker P&amp;L'!D787</f>
        <v/>
      </c>
      <c r="AP787" s="240">
        <f>IF($AL787="",0,'All Ticker P&amp;L'!E787)</f>
        <v>0</v>
      </c>
      <c r="AQ787" s="262">
        <f>IF($AL787="",0,'All Ticker P&amp;L'!J787*'All Ticker P&amp;L'!I787)</f>
        <v>0</v>
      </c>
      <c r="AR787" s="262">
        <f>IF($AL787="",0,'All Ticker P&amp;L'!L787)</f>
        <v>0</v>
      </c>
      <c r="AS787" s="263">
        <f>IF($AL787="",0,'All Ticker P&amp;L'!M787)</f>
        <v>0</v>
      </c>
      <c r="AT787" s="240" t="str">
        <f>IF($AL787="","",RANK(AR787,$AR$2:$AR$1001)+COUNTIF($AR$2:AR787,AR787)-1)</f>
        <v/>
      </c>
      <c r="AU787" s="240" t="str">
        <f>IF($AL787="","",RANK(AV787,$AV$2:$AV$1001)+COUNTIF($AV$2:AV787,AV787)-1)</f>
        <v/>
      </c>
      <c r="AV787" s="262">
        <f t="shared" si="56"/>
        <v>0</v>
      </c>
    </row>
    <row r="788" spans="26:48" ht="15" customHeight="1" x14ac:dyDescent="0.2">
      <c r="Z788" s="240" t="str">
        <f>Shares!A788</f>
        <v/>
      </c>
      <c r="AA788" s="240" t="str">
        <f>Shares!B788</f>
        <v/>
      </c>
      <c r="AB788" s="240" t="str">
        <f>Shares!C788</f>
        <v/>
      </c>
      <c r="AC788" s="240" t="str">
        <f>Shares!D788</f>
        <v/>
      </c>
      <c r="AD788" s="240">
        <f>IF($Z788="",0,Shares!E788)</f>
        <v>0</v>
      </c>
      <c r="AE788" s="262">
        <f>IF($Z788="",0,Shares!K788*Shares!J788)</f>
        <v>0</v>
      </c>
      <c r="AF788" s="263">
        <f t="shared" si="55"/>
        <v>0</v>
      </c>
      <c r="AG788" s="262">
        <f>IF($Z788="",0,Shares!M788)</f>
        <v>0</v>
      </c>
      <c r="AH788" s="263">
        <f>IF($Z788="",0,Shares!N788)</f>
        <v>0</v>
      </c>
      <c r="AI788" s="240" t="str">
        <f>IF($Z788="","",RANK(AE788,$AE$2:$AE$1001)+COUNTIF($AE$2:AE788,AE788)-1)</f>
        <v/>
      </c>
      <c r="AJ788" s="240" t="str">
        <f>IF($AD788&lt;0,COUNT($AJ$1:AJ787)+1,"")</f>
        <v/>
      </c>
      <c r="AL788" s="240" t="str">
        <f>'All Ticker P&amp;L'!A788</f>
        <v/>
      </c>
      <c r="AM788" s="240" t="str">
        <f>'All Ticker P&amp;L'!B788</f>
        <v/>
      </c>
      <c r="AN788" s="240" t="str">
        <f>'All Ticker P&amp;L'!C788</f>
        <v/>
      </c>
      <c r="AO788" s="240" t="str">
        <f>'All Ticker P&amp;L'!D788</f>
        <v/>
      </c>
      <c r="AP788" s="240">
        <f>IF($AL788="",0,'All Ticker P&amp;L'!E788)</f>
        <v>0</v>
      </c>
      <c r="AQ788" s="262">
        <f>IF($AL788="",0,'All Ticker P&amp;L'!J788*'All Ticker P&amp;L'!I788)</f>
        <v>0</v>
      </c>
      <c r="AR788" s="262">
        <f>IF($AL788="",0,'All Ticker P&amp;L'!L788)</f>
        <v>0</v>
      </c>
      <c r="AS788" s="263">
        <f>IF($AL788="",0,'All Ticker P&amp;L'!M788)</f>
        <v>0</v>
      </c>
      <c r="AT788" s="240" t="str">
        <f>IF($AL788="","",RANK(AR788,$AR$2:$AR$1001)+COUNTIF($AR$2:AR788,AR788)-1)</f>
        <v/>
      </c>
      <c r="AU788" s="240" t="str">
        <f>IF($AL788="","",RANK(AV788,$AV$2:$AV$1001)+COUNTIF($AV$2:AV788,AV788)-1)</f>
        <v/>
      </c>
      <c r="AV788" s="262">
        <f t="shared" si="56"/>
        <v>0</v>
      </c>
    </row>
    <row r="789" spans="26:48" ht="15" customHeight="1" x14ac:dyDescent="0.2">
      <c r="Z789" s="240" t="str">
        <f>Shares!A789</f>
        <v/>
      </c>
      <c r="AA789" s="240" t="str">
        <f>Shares!B789</f>
        <v/>
      </c>
      <c r="AB789" s="240" t="str">
        <f>Shares!C789</f>
        <v/>
      </c>
      <c r="AC789" s="240" t="str">
        <f>Shares!D789</f>
        <v/>
      </c>
      <c r="AD789" s="240">
        <f>IF($Z789="",0,Shares!E789)</f>
        <v>0</v>
      </c>
      <c r="AE789" s="262">
        <f>IF($Z789="",0,Shares!K789*Shares!J789)</f>
        <v>0</v>
      </c>
      <c r="AF789" s="263">
        <f t="shared" si="55"/>
        <v>0</v>
      </c>
      <c r="AG789" s="262">
        <f>IF($Z789="",0,Shares!M789)</f>
        <v>0</v>
      </c>
      <c r="AH789" s="263">
        <f>IF($Z789="",0,Shares!N789)</f>
        <v>0</v>
      </c>
      <c r="AI789" s="240" t="str">
        <f>IF($Z789="","",RANK(AE789,$AE$2:$AE$1001)+COUNTIF($AE$2:AE789,AE789)-1)</f>
        <v/>
      </c>
      <c r="AJ789" s="240" t="str">
        <f>IF($AD789&lt;0,COUNT($AJ$1:AJ788)+1,"")</f>
        <v/>
      </c>
      <c r="AL789" s="240" t="str">
        <f>'All Ticker P&amp;L'!A789</f>
        <v/>
      </c>
      <c r="AM789" s="240" t="str">
        <f>'All Ticker P&amp;L'!B789</f>
        <v/>
      </c>
      <c r="AN789" s="240" t="str">
        <f>'All Ticker P&amp;L'!C789</f>
        <v/>
      </c>
      <c r="AO789" s="240" t="str">
        <f>'All Ticker P&amp;L'!D789</f>
        <v/>
      </c>
      <c r="AP789" s="240">
        <f>IF($AL789="",0,'All Ticker P&amp;L'!E789)</f>
        <v>0</v>
      </c>
      <c r="AQ789" s="262">
        <f>IF($AL789="",0,'All Ticker P&amp;L'!J789*'All Ticker P&amp;L'!I789)</f>
        <v>0</v>
      </c>
      <c r="AR789" s="262">
        <f>IF($AL789="",0,'All Ticker P&amp;L'!L789)</f>
        <v>0</v>
      </c>
      <c r="AS789" s="263">
        <f>IF($AL789="",0,'All Ticker P&amp;L'!M789)</f>
        <v>0</v>
      </c>
      <c r="AT789" s="240" t="str">
        <f>IF($AL789="","",RANK(AR789,$AR$2:$AR$1001)+COUNTIF($AR$2:AR789,AR789)-1)</f>
        <v/>
      </c>
      <c r="AU789" s="240" t="str">
        <f>IF($AL789="","",RANK(AV789,$AV$2:$AV$1001)+COUNTIF($AV$2:AV789,AV789)-1)</f>
        <v/>
      </c>
      <c r="AV789" s="262">
        <f t="shared" si="56"/>
        <v>0</v>
      </c>
    </row>
    <row r="790" spans="26:48" ht="15" customHeight="1" x14ac:dyDescent="0.2">
      <c r="Z790" s="240" t="str">
        <f>Shares!A790</f>
        <v/>
      </c>
      <c r="AA790" s="240" t="str">
        <f>Shares!B790</f>
        <v/>
      </c>
      <c r="AB790" s="240" t="str">
        <f>Shares!C790</f>
        <v/>
      </c>
      <c r="AC790" s="240" t="str">
        <f>Shares!D790</f>
        <v/>
      </c>
      <c r="AD790" s="240">
        <f>IF($Z790="",0,Shares!E790)</f>
        <v>0</v>
      </c>
      <c r="AE790" s="262">
        <f>IF($Z790="",0,Shares!K790*Shares!J790)</f>
        <v>0</v>
      </c>
      <c r="AF790" s="263">
        <f t="shared" si="55"/>
        <v>0</v>
      </c>
      <c r="AG790" s="262">
        <f>IF($Z790="",0,Shares!M790)</f>
        <v>0</v>
      </c>
      <c r="AH790" s="263">
        <f>IF($Z790="",0,Shares!N790)</f>
        <v>0</v>
      </c>
      <c r="AI790" s="240" t="str">
        <f>IF($Z790="","",RANK(AE790,$AE$2:$AE$1001)+COUNTIF($AE$2:AE790,AE790)-1)</f>
        <v/>
      </c>
      <c r="AJ790" s="240" t="str">
        <f>IF($AD790&lt;0,COUNT($AJ$1:AJ789)+1,"")</f>
        <v/>
      </c>
      <c r="AL790" s="240" t="str">
        <f>'All Ticker P&amp;L'!A790</f>
        <v/>
      </c>
      <c r="AM790" s="240" t="str">
        <f>'All Ticker P&amp;L'!B790</f>
        <v/>
      </c>
      <c r="AN790" s="240" t="str">
        <f>'All Ticker P&amp;L'!C790</f>
        <v/>
      </c>
      <c r="AO790" s="240" t="str">
        <f>'All Ticker P&amp;L'!D790</f>
        <v/>
      </c>
      <c r="AP790" s="240">
        <f>IF($AL790="",0,'All Ticker P&amp;L'!E790)</f>
        <v>0</v>
      </c>
      <c r="AQ790" s="262">
        <f>IF($AL790="",0,'All Ticker P&amp;L'!J790*'All Ticker P&amp;L'!I790)</f>
        <v>0</v>
      </c>
      <c r="AR790" s="262">
        <f>IF($AL790="",0,'All Ticker P&amp;L'!L790)</f>
        <v>0</v>
      </c>
      <c r="AS790" s="263">
        <f>IF($AL790="",0,'All Ticker P&amp;L'!M790)</f>
        <v>0</v>
      </c>
      <c r="AT790" s="240" t="str">
        <f>IF($AL790="","",RANK(AR790,$AR$2:$AR$1001)+COUNTIF($AR$2:AR790,AR790)-1)</f>
        <v/>
      </c>
      <c r="AU790" s="240" t="str">
        <f>IF($AL790="","",RANK(AV790,$AV$2:$AV$1001)+COUNTIF($AV$2:AV790,AV790)-1)</f>
        <v/>
      </c>
      <c r="AV790" s="262">
        <f t="shared" si="56"/>
        <v>0</v>
      </c>
    </row>
    <row r="791" spans="26:48" ht="15" customHeight="1" x14ac:dyDescent="0.2">
      <c r="Z791" s="240" t="str">
        <f>Shares!A791</f>
        <v/>
      </c>
      <c r="AA791" s="240" t="str">
        <f>Shares!B791</f>
        <v/>
      </c>
      <c r="AB791" s="240" t="str">
        <f>Shares!C791</f>
        <v/>
      </c>
      <c r="AC791" s="240" t="str">
        <f>Shares!D791</f>
        <v/>
      </c>
      <c r="AD791" s="240">
        <f>IF($Z791="",0,Shares!E791)</f>
        <v>0</v>
      </c>
      <c r="AE791" s="262">
        <f>IF($Z791="",0,Shares!K791*Shares!J791)</f>
        <v>0</v>
      </c>
      <c r="AF791" s="263">
        <f t="shared" si="55"/>
        <v>0</v>
      </c>
      <c r="AG791" s="262">
        <f>IF($Z791="",0,Shares!M791)</f>
        <v>0</v>
      </c>
      <c r="AH791" s="263">
        <f>IF($Z791="",0,Shares!N791)</f>
        <v>0</v>
      </c>
      <c r="AI791" s="240" t="str">
        <f>IF($Z791="","",RANK(AE791,$AE$2:$AE$1001)+COUNTIF($AE$2:AE791,AE791)-1)</f>
        <v/>
      </c>
      <c r="AJ791" s="240" t="str">
        <f>IF($AD791&lt;0,COUNT($AJ$1:AJ790)+1,"")</f>
        <v/>
      </c>
      <c r="AL791" s="240" t="str">
        <f>'All Ticker P&amp;L'!A791</f>
        <v/>
      </c>
      <c r="AM791" s="240" t="str">
        <f>'All Ticker P&amp;L'!B791</f>
        <v/>
      </c>
      <c r="AN791" s="240" t="str">
        <f>'All Ticker P&amp;L'!C791</f>
        <v/>
      </c>
      <c r="AO791" s="240" t="str">
        <f>'All Ticker P&amp;L'!D791</f>
        <v/>
      </c>
      <c r="AP791" s="240">
        <f>IF($AL791="",0,'All Ticker P&amp;L'!E791)</f>
        <v>0</v>
      </c>
      <c r="AQ791" s="262">
        <f>IF($AL791="",0,'All Ticker P&amp;L'!J791*'All Ticker P&amp;L'!I791)</f>
        <v>0</v>
      </c>
      <c r="AR791" s="262">
        <f>IF($AL791="",0,'All Ticker P&amp;L'!L791)</f>
        <v>0</v>
      </c>
      <c r="AS791" s="263">
        <f>IF($AL791="",0,'All Ticker P&amp;L'!M791)</f>
        <v>0</v>
      </c>
      <c r="AT791" s="240" t="str">
        <f>IF($AL791="","",RANK(AR791,$AR$2:$AR$1001)+COUNTIF($AR$2:AR791,AR791)-1)</f>
        <v/>
      </c>
      <c r="AU791" s="240" t="str">
        <f>IF($AL791="","",RANK(AV791,$AV$2:$AV$1001)+COUNTIF($AV$2:AV791,AV791)-1)</f>
        <v/>
      </c>
      <c r="AV791" s="262">
        <f t="shared" si="56"/>
        <v>0</v>
      </c>
    </row>
    <row r="792" spans="26:48" ht="15" customHeight="1" x14ac:dyDescent="0.2">
      <c r="Z792" s="240" t="str">
        <f>Shares!A792</f>
        <v/>
      </c>
      <c r="AA792" s="240" t="str">
        <f>Shares!B792</f>
        <v/>
      </c>
      <c r="AB792" s="240" t="str">
        <f>Shares!C792</f>
        <v/>
      </c>
      <c r="AC792" s="240" t="str">
        <f>Shares!D792</f>
        <v/>
      </c>
      <c r="AD792" s="240">
        <f>IF($Z792="",0,Shares!E792)</f>
        <v>0</v>
      </c>
      <c r="AE792" s="262">
        <f>IF($Z792="",0,Shares!K792*Shares!J792)</f>
        <v>0</v>
      </c>
      <c r="AF792" s="263">
        <f t="shared" si="55"/>
        <v>0</v>
      </c>
      <c r="AG792" s="262">
        <f>IF($Z792="",0,Shares!M792)</f>
        <v>0</v>
      </c>
      <c r="AH792" s="263">
        <f>IF($Z792="",0,Shares!N792)</f>
        <v>0</v>
      </c>
      <c r="AI792" s="240" t="str">
        <f>IF($Z792="","",RANK(AE792,$AE$2:$AE$1001)+COUNTIF($AE$2:AE792,AE792)-1)</f>
        <v/>
      </c>
      <c r="AJ792" s="240" t="str">
        <f>IF($AD792&lt;0,COUNT($AJ$1:AJ791)+1,"")</f>
        <v/>
      </c>
      <c r="AL792" s="240" t="str">
        <f>'All Ticker P&amp;L'!A792</f>
        <v/>
      </c>
      <c r="AM792" s="240" t="str">
        <f>'All Ticker P&amp;L'!B792</f>
        <v/>
      </c>
      <c r="AN792" s="240" t="str">
        <f>'All Ticker P&amp;L'!C792</f>
        <v/>
      </c>
      <c r="AO792" s="240" t="str">
        <f>'All Ticker P&amp;L'!D792</f>
        <v/>
      </c>
      <c r="AP792" s="240">
        <f>IF($AL792="",0,'All Ticker P&amp;L'!E792)</f>
        <v>0</v>
      </c>
      <c r="AQ792" s="262">
        <f>IF($AL792="",0,'All Ticker P&amp;L'!J792*'All Ticker P&amp;L'!I792)</f>
        <v>0</v>
      </c>
      <c r="AR792" s="262">
        <f>IF($AL792="",0,'All Ticker P&amp;L'!L792)</f>
        <v>0</v>
      </c>
      <c r="AS792" s="263">
        <f>IF($AL792="",0,'All Ticker P&amp;L'!M792)</f>
        <v>0</v>
      </c>
      <c r="AT792" s="240" t="str">
        <f>IF($AL792="","",RANK(AR792,$AR$2:$AR$1001)+COUNTIF($AR$2:AR792,AR792)-1)</f>
        <v/>
      </c>
      <c r="AU792" s="240" t="str">
        <f>IF($AL792="","",RANK(AV792,$AV$2:$AV$1001)+COUNTIF($AV$2:AV792,AV792)-1)</f>
        <v/>
      </c>
      <c r="AV792" s="262">
        <f t="shared" si="56"/>
        <v>0</v>
      </c>
    </row>
    <row r="793" spans="26:48" ht="15" customHeight="1" x14ac:dyDescent="0.2">
      <c r="Z793" s="240" t="str">
        <f>Shares!A793</f>
        <v/>
      </c>
      <c r="AA793" s="240" t="str">
        <f>Shares!B793</f>
        <v/>
      </c>
      <c r="AB793" s="240" t="str">
        <f>Shares!C793</f>
        <v/>
      </c>
      <c r="AC793" s="240" t="str">
        <f>Shares!D793</f>
        <v/>
      </c>
      <c r="AD793" s="240">
        <f>IF($Z793="",0,Shares!E793)</f>
        <v>0</v>
      </c>
      <c r="AE793" s="262">
        <f>IF($Z793="",0,Shares!K793*Shares!J793)</f>
        <v>0</v>
      </c>
      <c r="AF793" s="263">
        <f t="shared" si="55"/>
        <v>0</v>
      </c>
      <c r="AG793" s="262">
        <f>IF($Z793="",0,Shares!M793)</f>
        <v>0</v>
      </c>
      <c r="AH793" s="263">
        <f>IF($Z793="",0,Shares!N793)</f>
        <v>0</v>
      </c>
      <c r="AI793" s="240" t="str">
        <f>IF($Z793="","",RANK(AE793,$AE$2:$AE$1001)+COUNTIF($AE$2:AE793,AE793)-1)</f>
        <v/>
      </c>
      <c r="AJ793" s="240" t="str">
        <f>IF($AD793&lt;0,COUNT($AJ$1:AJ792)+1,"")</f>
        <v/>
      </c>
      <c r="AL793" s="240" t="str">
        <f>'All Ticker P&amp;L'!A793</f>
        <v/>
      </c>
      <c r="AM793" s="240" t="str">
        <f>'All Ticker P&amp;L'!B793</f>
        <v/>
      </c>
      <c r="AN793" s="240" t="str">
        <f>'All Ticker P&amp;L'!C793</f>
        <v/>
      </c>
      <c r="AO793" s="240" t="str">
        <f>'All Ticker P&amp;L'!D793</f>
        <v/>
      </c>
      <c r="AP793" s="240">
        <f>IF($AL793="",0,'All Ticker P&amp;L'!E793)</f>
        <v>0</v>
      </c>
      <c r="AQ793" s="262">
        <f>IF($AL793="",0,'All Ticker P&amp;L'!J793*'All Ticker P&amp;L'!I793)</f>
        <v>0</v>
      </c>
      <c r="AR793" s="262">
        <f>IF($AL793="",0,'All Ticker P&amp;L'!L793)</f>
        <v>0</v>
      </c>
      <c r="AS793" s="263">
        <f>IF($AL793="",0,'All Ticker P&amp;L'!M793)</f>
        <v>0</v>
      </c>
      <c r="AT793" s="240" t="str">
        <f>IF($AL793="","",RANK(AR793,$AR$2:$AR$1001)+COUNTIF($AR$2:AR793,AR793)-1)</f>
        <v/>
      </c>
      <c r="AU793" s="240" t="str">
        <f>IF($AL793="","",RANK(AV793,$AV$2:$AV$1001)+COUNTIF($AV$2:AV793,AV793)-1)</f>
        <v/>
      </c>
      <c r="AV793" s="262">
        <f t="shared" si="56"/>
        <v>0</v>
      </c>
    </row>
    <row r="794" spans="26:48" ht="15" customHeight="1" x14ac:dyDescent="0.2">
      <c r="Z794" s="240" t="str">
        <f>Shares!A794</f>
        <v/>
      </c>
      <c r="AA794" s="240" t="str">
        <f>Shares!B794</f>
        <v/>
      </c>
      <c r="AB794" s="240" t="str">
        <f>Shares!C794</f>
        <v/>
      </c>
      <c r="AC794" s="240" t="str">
        <f>Shares!D794</f>
        <v/>
      </c>
      <c r="AD794" s="240">
        <f>IF($Z794="",0,Shares!E794)</f>
        <v>0</v>
      </c>
      <c r="AE794" s="262">
        <f>IF($Z794="",0,Shares!K794*Shares!J794)</f>
        <v>0</v>
      </c>
      <c r="AF794" s="263">
        <f t="shared" si="55"/>
        <v>0</v>
      </c>
      <c r="AG794" s="262">
        <f>IF($Z794="",0,Shares!M794)</f>
        <v>0</v>
      </c>
      <c r="AH794" s="263">
        <f>IF($Z794="",0,Shares!N794)</f>
        <v>0</v>
      </c>
      <c r="AI794" s="240" t="str">
        <f>IF($Z794="","",RANK(AE794,$AE$2:$AE$1001)+COUNTIF($AE$2:AE794,AE794)-1)</f>
        <v/>
      </c>
      <c r="AJ794" s="240" t="str">
        <f>IF($AD794&lt;0,COUNT($AJ$1:AJ793)+1,"")</f>
        <v/>
      </c>
      <c r="AL794" s="240" t="str">
        <f>'All Ticker P&amp;L'!A794</f>
        <v/>
      </c>
      <c r="AM794" s="240" t="str">
        <f>'All Ticker P&amp;L'!B794</f>
        <v/>
      </c>
      <c r="AN794" s="240" t="str">
        <f>'All Ticker P&amp;L'!C794</f>
        <v/>
      </c>
      <c r="AO794" s="240" t="str">
        <f>'All Ticker P&amp;L'!D794</f>
        <v/>
      </c>
      <c r="AP794" s="240">
        <f>IF($AL794="",0,'All Ticker P&amp;L'!E794)</f>
        <v>0</v>
      </c>
      <c r="AQ794" s="262">
        <f>IF($AL794="",0,'All Ticker P&amp;L'!J794*'All Ticker P&amp;L'!I794)</f>
        <v>0</v>
      </c>
      <c r="AR794" s="262">
        <f>IF($AL794="",0,'All Ticker P&amp;L'!L794)</f>
        <v>0</v>
      </c>
      <c r="AS794" s="263">
        <f>IF($AL794="",0,'All Ticker P&amp;L'!M794)</f>
        <v>0</v>
      </c>
      <c r="AT794" s="240" t="str">
        <f>IF($AL794="","",RANK(AR794,$AR$2:$AR$1001)+COUNTIF($AR$2:AR794,AR794)-1)</f>
        <v/>
      </c>
      <c r="AU794" s="240" t="str">
        <f>IF($AL794="","",RANK(AV794,$AV$2:$AV$1001)+COUNTIF($AV$2:AV794,AV794)-1)</f>
        <v/>
      </c>
      <c r="AV794" s="262">
        <f t="shared" si="56"/>
        <v>0</v>
      </c>
    </row>
    <row r="795" spans="26:48" ht="15" customHeight="1" x14ac:dyDescent="0.2">
      <c r="Z795" s="240" t="str">
        <f>Shares!A795</f>
        <v/>
      </c>
      <c r="AA795" s="240" t="str">
        <f>Shares!B795</f>
        <v/>
      </c>
      <c r="AB795" s="240" t="str">
        <f>Shares!C795</f>
        <v/>
      </c>
      <c r="AC795" s="240" t="str">
        <f>Shares!D795</f>
        <v/>
      </c>
      <c r="AD795" s="240">
        <f>IF($Z795="",0,Shares!E795)</f>
        <v>0</v>
      </c>
      <c r="AE795" s="262">
        <f>IF($Z795="",0,Shares!K795*Shares!J795)</f>
        <v>0</v>
      </c>
      <c r="AF795" s="263">
        <f t="shared" si="55"/>
        <v>0</v>
      </c>
      <c r="AG795" s="262">
        <f>IF($Z795="",0,Shares!M795)</f>
        <v>0</v>
      </c>
      <c r="AH795" s="263">
        <f>IF($Z795="",0,Shares!N795)</f>
        <v>0</v>
      </c>
      <c r="AI795" s="240" t="str">
        <f>IF($Z795="","",RANK(AE795,$AE$2:$AE$1001)+COUNTIF($AE$2:AE795,AE795)-1)</f>
        <v/>
      </c>
      <c r="AJ795" s="240" t="str">
        <f>IF($AD795&lt;0,COUNT($AJ$1:AJ794)+1,"")</f>
        <v/>
      </c>
      <c r="AL795" s="240" t="str">
        <f>'All Ticker P&amp;L'!A795</f>
        <v/>
      </c>
      <c r="AM795" s="240" t="str">
        <f>'All Ticker P&amp;L'!B795</f>
        <v/>
      </c>
      <c r="AN795" s="240" t="str">
        <f>'All Ticker P&amp;L'!C795</f>
        <v/>
      </c>
      <c r="AO795" s="240" t="str">
        <f>'All Ticker P&amp;L'!D795</f>
        <v/>
      </c>
      <c r="AP795" s="240">
        <f>IF($AL795="",0,'All Ticker P&amp;L'!E795)</f>
        <v>0</v>
      </c>
      <c r="AQ795" s="262">
        <f>IF($AL795="",0,'All Ticker P&amp;L'!J795*'All Ticker P&amp;L'!I795)</f>
        <v>0</v>
      </c>
      <c r="AR795" s="262">
        <f>IF($AL795="",0,'All Ticker P&amp;L'!L795)</f>
        <v>0</v>
      </c>
      <c r="AS795" s="263">
        <f>IF($AL795="",0,'All Ticker P&amp;L'!M795)</f>
        <v>0</v>
      </c>
      <c r="AT795" s="240" t="str">
        <f>IF($AL795="","",RANK(AR795,$AR$2:$AR$1001)+COUNTIF($AR$2:AR795,AR795)-1)</f>
        <v/>
      </c>
      <c r="AU795" s="240" t="str">
        <f>IF($AL795="","",RANK(AV795,$AV$2:$AV$1001)+COUNTIF($AV$2:AV795,AV795)-1)</f>
        <v/>
      </c>
      <c r="AV795" s="262">
        <f t="shared" si="56"/>
        <v>0</v>
      </c>
    </row>
    <row r="796" spans="26:48" ht="15" customHeight="1" x14ac:dyDescent="0.2">
      <c r="Z796" s="240" t="str">
        <f>Shares!A796</f>
        <v/>
      </c>
      <c r="AA796" s="240" t="str">
        <f>Shares!B796</f>
        <v/>
      </c>
      <c r="AB796" s="240" t="str">
        <f>Shares!C796</f>
        <v/>
      </c>
      <c r="AC796" s="240" t="str">
        <f>Shares!D796</f>
        <v/>
      </c>
      <c r="AD796" s="240">
        <f>IF($Z796="",0,Shares!E796)</f>
        <v>0</v>
      </c>
      <c r="AE796" s="262">
        <f>IF($Z796="",0,Shares!K796*Shares!J796)</f>
        <v>0</v>
      </c>
      <c r="AF796" s="263">
        <f t="shared" si="55"/>
        <v>0</v>
      </c>
      <c r="AG796" s="262">
        <f>IF($Z796="",0,Shares!M796)</f>
        <v>0</v>
      </c>
      <c r="AH796" s="263">
        <f>IF($Z796="",0,Shares!N796)</f>
        <v>0</v>
      </c>
      <c r="AI796" s="240" t="str">
        <f>IF($Z796="","",RANK(AE796,$AE$2:$AE$1001)+COUNTIF($AE$2:AE796,AE796)-1)</f>
        <v/>
      </c>
      <c r="AJ796" s="240" t="str">
        <f>IF($AD796&lt;0,COUNT($AJ$1:AJ795)+1,"")</f>
        <v/>
      </c>
      <c r="AL796" s="240" t="str">
        <f>'All Ticker P&amp;L'!A796</f>
        <v/>
      </c>
      <c r="AM796" s="240" t="str">
        <f>'All Ticker P&amp;L'!B796</f>
        <v/>
      </c>
      <c r="AN796" s="240" t="str">
        <f>'All Ticker P&amp;L'!C796</f>
        <v/>
      </c>
      <c r="AO796" s="240" t="str">
        <f>'All Ticker P&amp;L'!D796</f>
        <v/>
      </c>
      <c r="AP796" s="240">
        <f>IF($AL796="",0,'All Ticker P&amp;L'!E796)</f>
        <v>0</v>
      </c>
      <c r="AQ796" s="262">
        <f>IF($AL796="",0,'All Ticker P&amp;L'!J796*'All Ticker P&amp;L'!I796)</f>
        <v>0</v>
      </c>
      <c r="AR796" s="262">
        <f>IF($AL796="",0,'All Ticker P&amp;L'!L796)</f>
        <v>0</v>
      </c>
      <c r="AS796" s="263">
        <f>IF($AL796="",0,'All Ticker P&amp;L'!M796)</f>
        <v>0</v>
      </c>
      <c r="AT796" s="240" t="str">
        <f>IF($AL796="","",RANK(AR796,$AR$2:$AR$1001)+COUNTIF($AR$2:AR796,AR796)-1)</f>
        <v/>
      </c>
      <c r="AU796" s="240" t="str">
        <f>IF($AL796="","",RANK(AV796,$AV$2:$AV$1001)+COUNTIF($AV$2:AV796,AV796)-1)</f>
        <v/>
      </c>
      <c r="AV796" s="262">
        <f t="shared" si="56"/>
        <v>0</v>
      </c>
    </row>
    <row r="797" spans="26:48" ht="15" customHeight="1" x14ac:dyDescent="0.2">
      <c r="Z797" s="240" t="str">
        <f>Shares!A797</f>
        <v/>
      </c>
      <c r="AA797" s="240" t="str">
        <f>Shares!B797</f>
        <v/>
      </c>
      <c r="AB797" s="240" t="str">
        <f>Shares!C797</f>
        <v/>
      </c>
      <c r="AC797" s="240" t="str">
        <f>Shares!D797</f>
        <v/>
      </c>
      <c r="AD797" s="240">
        <f>IF($Z797="",0,Shares!E797)</f>
        <v>0</v>
      </c>
      <c r="AE797" s="262">
        <f>IF($Z797="",0,Shares!K797*Shares!J797)</f>
        <v>0</v>
      </c>
      <c r="AF797" s="263">
        <f t="shared" si="55"/>
        <v>0</v>
      </c>
      <c r="AG797" s="262">
        <f>IF($Z797="",0,Shares!M797)</f>
        <v>0</v>
      </c>
      <c r="AH797" s="263">
        <f>IF($Z797="",0,Shares!N797)</f>
        <v>0</v>
      </c>
      <c r="AI797" s="240" t="str">
        <f>IF($Z797="","",RANK(AE797,$AE$2:$AE$1001)+COUNTIF($AE$2:AE797,AE797)-1)</f>
        <v/>
      </c>
      <c r="AJ797" s="240" t="str">
        <f>IF($AD797&lt;0,COUNT($AJ$1:AJ796)+1,"")</f>
        <v/>
      </c>
      <c r="AL797" s="240" t="str">
        <f>'All Ticker P&amp;L'!A797</f>
        <v/>
      </c>
      <c r="AM797" s="240" t="str">
        <f>'All Ticker P&amp;L'!B797</f>
        <v/>
      </c>
      <c r="AN797" s="240" t="str">
        <f>'All Ticker P&amp;L'!C797</f>
        <v/>
      </c>
      <c r="AO797" s="240" t="str">
        <f>'All Ticker P&amp;L'!D797</f>
        <v/>
      </c>
      <c r="AP797" s="240">
        <f>IF($AL797="",0,'All Ticker P&amp;L'!E797)</f>
        <v>0</v>
      </c>
      <c r="AQ797" s="262">
        <f>IF($AL797="",0,'All Ticker P&amp;L'!J797*'All Ticker P&amp;L'!I797)</f>
        <v>0</v>
      </c>
      <c r="AR797" s="262">
        <f>IF($AL797="",0,'All Ticker P&amp;L'!L797)</f>
        <v>0</v>
      </c>
      <c r="AS797" s="263">
        <f>IF($AL797="",0,'All Ticker P&amp;L'!M797)</f>
        <v>0</v>
      </c>
      <c r="AT797" s="240" t="str">
        <f>IF($AL797="","",RANK(AR797,$AR$2:$AR$1001)+COUNTIF($AR$2:AR797,AR797)-1)</f>
        <v/>
      </c>
      <c r="AU797" s="240" t="str">
        <f>IF($AL797="","",RANK(AV797,$AV$2:$AV$1001)+COUNTIF($AV$2:AV797,AV797)-1)</f>
        <v/>
      </c>
      <c r="AV797" s="262">
        <f t="shared" si="56"/>
        <v>0</v>
      </c>
    </row>
    <row r="798" spans="26:48" ht="15" customHeight="1" x14ac:dyDescent="0.2">
      <c r="Z798" s="240" t="str">
        <f>Shares!A798</f>
        <v/>
      </c>
      <c r="AA798" s="240" t="str">
        <f>Shares!B798</f>
        <v/>
      </c>
      <c r="AB798" s="240" t="str">
        <f>Shares!C798</f>
        <v/>
      </c>
      <c r="AC798" s="240" t="str">
        <f>Shares!D798</f>
        <v/>
      </c>
      <c r="AD798" s="240">
        <f>IF($Z798="",0,Shares!E798)</f>
        <v>0</v>
      </c>
      <c r="AE798" s="262">
        <f>IF($Z798="",0,Shares!K798*Shares!J798)</f>
        <v>0</v>
      </c>
      <c r="AF798" s="263">
        <f t="shared" si="55"/>
        <v>0</v>
      </c>
      <c r="AG798" s="262">
        <f>IF($Z798="",0,Shares!M798)</f>
        <v>0</v>
      </c>
      <c r="AH798" s="263">
        <f>IF($Z798="",0,Shares!N798)</f>
        <v>0</v>
      </c>
      <c r="AI798" s="240" t="str">
        <f>IF($Z798="","",RANK(AE798,$AE$2:$AE$1001)+COUNTIF($AE$2:AE798,AE798)-1)</f>
        <v/>
      </c>
      <c r="AJ798" s="240" t="str">
        <f>IF($AD798&lt;0,COUNT($AJ$1:AJ797)+1,"")</f>
        <v/>
      </c>
      <c r="AL798" s="240" t="str">
        <f>'All Ticker P&amp;L'!A798</f>
        <v/>
      </c>
      <c r="AM798" s="240" t="str">
        <f>'All Ticker P&amp;L'!B798</f>
        <v/>
      </c>
      <c r="AN798" s="240" t="str">
        <f>'All Ticker P&amp;L'!C798</f>
        <v/>
      </c>
      <c r="AO798" s="240" t="str">
        <f>'All Ticker P&amp;L'!D798</f>
        <v/>
      </c>
      <c r="AP798" s="240">
        <f>IF($AL798="",0,'All Ticker P&amp;L'!E798)</f>
        <v>0</v>
      </c>
      <c r="AQ798" s="262">
        <f>IF($AL798="",0,'All Ticker P&amp;L'!J798*'All Ticker P&amp;L'!I798)</f>
        <v>0</v>
      </c>
      <c r="AR798" s="262">
        <f>IF($AL798="",0,'All Ticker P&amp;L'!L798)</f>
        <v>0</v>
      </c>
      <c r="AS798" s="263">
        <f>IF($AL798="",0,'All Ticker P&amp;L'!M798)</f>
        <v>0</v>
      </c>
      <c r="AT798" s="240" t="str">
        <f>IF($AL798="","",RANK(AR798,$AR$2:$AR$1001)+COUNTIF($AR$2:AR798,AR798)-1)</f>
        <v/>
      </c>
      <c r="AU798" s="240" t="str">
        <f>IF($AL798="","",RANK(AV798,$AV$2:$AV$1001)+COUNTIF($AV$2:AV798,AV798)-1)</f>
        <v/>
      </c>
      <c r="AV798" s="262">
        <f t="shared" si="56"/>
        <v>0</v>
      </c>
    </row>
    <row r="799" spans="26:48" ht="15" customHeight="1" x14ac:dyDescent="0.2">
      <c r="Z799" s="240" t="str">
        <f>Shares!A799</f>
        <v/>
      </c>
      <c r="AA799" s="240" t="str">
        <f>Shares!B799</f>
        <v/>
      </c>
      <c r="AB799" s="240" t="str">
        <f>Shares!C799</f>
        <v/>
      </c>
      <c r="AC799" s="240" t="str">
        <f>Shares!D799</f>
        <v/>
      </c>
      <c r="AD799" s="240">
        <f>IF($Z799="",0,Shares!E799)</f>
        <v>0</v>
      </c>
      <c r="AE799" s="262">
        <f>IF($Z799="",0,Shares!K799*Shares!J799)</f>
        <v>0</v>
      </c>
      <c r="AF799" s="263">
        <f t="shared" si="55"/>
        <v>0</v>
      </c>
      <c r="AG799" s="262">
        <f>IF($Z799="",0,Shares!M799)</f>
        <v>0</v>
      </c>
      <c r="AH799" s="263">
        <f>IF($Z799="",0,Shares!N799)</f>
        <v>0</v>
      </c>
      <c r="AI799" s="240" t="str">
        <f>IF($Z799="","",RANK(AE799,$AE$2:$AE$1001)+COUNTIF($AE$2:AE799,AE799)-1)</f>
        <v/>
      </c>
      <c r="AJ799" s="240" t="str">
        <f>IF($AD799&lt;0,COUNT($AJ$1:AJ798)+1,"")</f>
        <v/>
      </c>
      <c r="AL799" s="240" t="str">
        <f>'All Ticker P&amp;L'!A799</f>
        <v/>
      </c>
      <c r="AM799" s="240" t="str">
        <f>'All Ticker P&amp;L'!B799</f>
        <v/>
      </c>
      <c r="AN799" s="240" t="str">
        <f>'All Ticker P&amp;L'!C799</f>
        <v/>
      </c>
      <c r="AO799" s="240" t="str">
        <f>'All Ticker P&amp;L'!D799</f>
        <v/>
      </c>
      <c r="AP799" s="240">
        <f>IF($AL799="",0,'All Ticker P&amp;L'!E799)</f>
        <v>0</v>
      </c>
      <c r="AQ799" s="262">
        <f>IF($AL799="",0,'All Ticker P&amp;L'!J799*'All Ticker P&amp;L'!I799)</f>
        <v>0</v>
      </c>
      <c r="AR799" s="262">
        <f>IF($AL799="",0,'All Ticker P&amp;L'!L799)</f>
        <v>0</v>
      </c>
      <c r="AS799" s="263">
        <f>IF($AL799="",0,'All Ticker P&amp;L'!M799)</f>
        <v>0</v>
      </c>
      <c r="AT799" s="240" t="str">
        <f>IF($AL799="","",RANK(AR799,$AR$2:$AR$1001)+COUNTIF($AR$2:AR799,AR799)-1)</f>
        <v/>
      </c>
      <c r="AU799" s="240" t="str">
        <f>IF($AL799="","",RANK(AV799,$AV$2:$AV$1001)+COUNTIF($AV$2:AV799,AV799)-1)</f>
        <v/>
      </c>
      <c r="AV799" s="262">
        <f t="shared" si="56"/>
        <v>0</v>
      </c>
    </row>
    <row r="800" spans="26:48" ht="15" customHeight="1" x14ac:dyDescent="0.2">
      <c r="Z800" s="240" t="str">
        <f>Shares!A800</f>
        <v/>
      </c>
      <c r="AA800" s="240" t="str">
        <f>Shares!B800</f>
        <v/>
      </c>
      <c r="AB800" s="240" t="str">
        <f>Shares!C800</f>
        <v/>
      </c>
      <c r="AC800" s="240" t="str">
        <f>Shares!D800</f>
        <v/>
      </c>
      <c r="AD800" s="240">
        <f>IF($Z800="",0,Shares!E800)</f>
        <v>0</v>
      </c>
      <c r="AE800" s="262">
        <f>IF($Z800="",0,Shares!K800*Shares!J800)</f>
        <v>0</v>
      </c>
      <c r="AF800" s="263">
        <f t="shared" si="55"/>
        <v>0</v>
      </c>
      <c r="AG800" s="262">
        <f>IF($Z800="",0,Shares!M800)</f>
        <v>0</v>
      </c>
      <c r="AH800" s="263">
        <f>IF($Z800="",0,Shares!N800)</f>
        <v>0</v>
      </c>
      <c r="AI800" s="240" t="str">
        <f>IF($Z800="","",RANK(AE800,$AE$2:$AE$1001)+COUNTIF($AE$2:AE800,AE800)-1)</f>
        <v/>
      </c>
      <c r="AJ800" s="240" t="str">
        <f>IF($AD800&lt;0,COUNT($AJ$1:AJ799)+1,"")</f>
        <v/>
      </c>
      <c r="AL800" s="240" t="str">
        <f>'All Ticker P&amp;L'!A800</f>
        <v/>
      </c>
      <c r="AM800" s="240" t="str">
        <f>'All Ticker P&amp;L'!B800</f>
        <v/>
      </c>
      <c r="AN800" s="240" t="str">
        <f>'All Ticker P&amp;L'!C800</f>
        <v/>
      </c>
      <c r="AO800" s="240" t="str">
        <f>'All Ticker P&amp;L'!D800</f>
        <v/>
      </c>
      <c r="AP800" s="240">
        <f>IF($AL800="",0,'All Ticker P&amp;L'!E800)</f>
        <v>0</v>
      </c>
      <c r="AQ800" s="262">
        <f>IF($AL800="",0,'All Ticker P&amp;L'!J800*'All Ticker P&amp;L'!I800)</f>
        <v>0</v>
      </c>
      <c r="AR800" s="262">
        <f>IF($AL800="",0,'All Ticker P&amp;L'!L800)</f>
        <v>0</v>
      </c>
      <c r="AS800" s="263">
        <f>IF($AL800="",0,'All Ticker P&amp;L'!M800)</f>
        <v>0</v>
      </c>
      <c r="AT800" s="240" t="str">
        <f>IF($AL800="","",RANK(AR800,$AR$2:$AR$1001)+COUNTIF($AR$2:AR800,AR800)-1)</f>
        <v/>
      </c>
      <c r="AU800" s="240" t="str">
        <f>IF($AL800="","",RANK(AV800,$AV$2:$AV$1001)+COUNTIF($AV$2:AV800,AV800)-1)</f>
        <v/>
      </c>
      <c r="AV800" s="262">
        <f t="shared" si="56"/>
        <v>0</v>
      </c>
    </row>
    <row r="801" spans="26:48" ht="15" customHeight="1" x14ac:dyDescent="0.2">
      <c r="Z801" s="240" t="str">
        <f>Shares!A801</f>
        <v/>
      </c>
      <c r="AA801" s="240" t="str">
        <f>Shares!B801</f>
        <v/>
      </c>
      <c r="AB801" s="240" t="str">
        <f>Shares!C801</f>
        <v/>
      </c>
      <c r="AC801" s="240" t="str">
        <f>Shares!D801</f>
        <v/>
      </c>
      <c r="AD801" s="240">
        <f>IF($Z801="",0,Shares!E801)</f>
        <v>0</v>
      </c>
      <c r="AE801" s="262">
        <f>IF($Z801="",0,Shares!K801*Shares!J801)</f>
        <v>0</v>
      </c>
      <c r="AF801" s="263">
        <f t="shared" si="55"/>
        <v>0</v>
      </c>
      <c r="AG801" s="262">
        <f>IF($Z801="",0,Shares!M801)</f>
        <v>0</v>
      </c>
      <c r="AH801" s="263">
        <f>IF($Z801="",0,Shares!N801)</f>
        <v>0</v>
      </c>
      <c r="AI801" s="240" t="str">
        <f>IF($Z801="","",RANK(AE801,$AE$2:$AE$1001)+COUNTIF($AE$2:AE801,AE801)-1)</f>
        <v/>
      </c>
      <c r="AJ801" s="240" t="str">
        <f>IF($AD801&lt;0,COUNT($AJ$1:AJ800)+1,"")</f>
        <v/>
      </c>
      <c r="AL801" s="240" t="str">
        <f>'All Ticker P&amp;L'!A801</f>
        <v/>
      </c>
      <c r="AM801" s="240" t="str">
        <f>'All Ticker P&amp;L'!B801</f>
        <v/>
      </c>
      <c r="AN801" s="240" t="str">
        <f>'All Ticker P&amp;L'!C801</f>
        <v/>
      </c>
      <c r="AO801" s="240" t="str">
        <f>'All Ticker P&amp;L'!D801</f>
        <v/>
      </c>
      <c r="AP801" s="240">
        <f>IF($AL801="",0,'All Ticker P&amp;L'!E801)</f>
        <v>0</v>
      </c>
      <c r="AQ801" s="262">
        <f>IF($AL801="",0,'All Ticker P&amp;L'!J801*'All Ticker P&amp;L'!I801)</f>
        <v>0</v>
      </c>
      <c r="AR801" s="262">
        <f>IF($AL801="",0,'All Ticker P&amp;L'!L801)</f>
        <v>0</v>
      </c>
      <c r="AS801" s="263">
        <f>IF($AL801="",0,'All Ticker P&amp;L'!M801)</f>
        <v>0</v>
      </c>
      <c r="AT801" s="240" t="str">
        <f>IF($AL801="","",RANK(AR801,$AR$2:$AR$1001)+COUNTIF($AR$2:AR801,AR801)-1)</f>
        <v/>
      </c>
      <c r="AU801" s="240" t="str">
        <f>IF($AL801="","",RANK(AV801,$AV$2:$AV$1001)+COUNTIF($AV$2:AV801,AV801)-1)</f>
        <v/>
      </c>
      <c r="AV801" s="262">
        <f t="shared" si="56"/>
        <v>0</v>
      </c>
    </row>
    <row r="802" spans="26:48" ht="15" customHeight="1" x14ac:dyDescent="0.2">
      <c r="Z802" s="240" t="str">
        <f>Shares!A802</f>
        <v/>
      </c>
      <c r="AA802" s="240" t="str">
        <f>Shares!B802</f>
        <v/>
      </c>
      <c r="AB802" s="240" t="str">
        <f>Shares!C802</f>
        <v/>
      </c>
      <c r="AC802" s="240" t="str">
        <f>Shares!D802</f>
        <v/>
      </c>
      <c r="AD802" s="240">
        <f>IF($Z802="",0,Shares!E802)</f>
        <v>0</v>
      </c>
      <c r="AE802" s="262">
        <f>IF($Z802="",0,Shares!K802*Shares!J802)</f>
        <v>0</v>
      </c>
      <c r="AF802" s="263">
        <f t="shared" si="55"/>
        <v>0</v>
      </c>
      <c r="AG802" s="262">
        <f>IF($Z802="",0,Shares!M802)</f>
        <v>0</v>
      </c>
      <c r="AH802" s="263">
        <f>IF($Z802="",0,Shares!N802)</f>
        <v>0</v>
      </c>
      <c r="AI802" s="240" t="str">
        <f>IF($Z802="","",RANK(AE802,$AE$2:$AE$1001)+COUNTIF($AE$2:AE802,AE802)-1)</f>
        <v/>
      </c>
      <c r="AJ802" s="240" t="str">
        <f>IF($AD802&lt;0,COUNT($AJ$1:AJ801)+1,"")</f>
        <v/>
      </c>
      <c r="AL802" s="240" t="str">
        <f>'All Ticker P&amp;L'!A802</f>
        <v/>
      </c>
      <c r="AM802" s="240" t="str">
        <f>'All Ticker P&amp;L'!B802</f>
        <v/>
      </c>
      <c r="AN802" s="240" t="str">
        <f>'All Ticker P&amp;L'!C802</f>
        <v/>
      </c>
      <c r="AO802" s="240" t="str">
        <f>'All Ticker P&amp;L'!D802</f>
        <v/>
      </c>
      <c r="AP802" s="240">
        <f>IF($AL802="",0,'All Ticker P&amp;L'!E802)</f>
        <v>0</v>
      </c>
      <c r="AQ802" s="262">
        <f>IF($AL802="",0,'All Ticker P&amp;L'!J802*'All Ticker P&amp;L'!I802)</f>
        <v>0</v>
      </c>
      <c r="AR802" s="262">
        <f>IF($AL802="",0,'All Ticker P&amp;L'!L802)</f>
        <v>0</v>
      </c>
      <c r="AS802" s="263">
        <f>IF($AL802="",0,'All Ticker P&amp;L'!M802)</f>
        <v>0</v>
      </c>
      <c r="AT802" s="240" t="str">
        <f>IF($AL802="","",RANK(AR802,$AR$2:$AR$1001)+COUNTIF($AR$2:AR802,AR802)-1)</f>
        <v/>
      </c>
      <c r="AU802" s="240" t="str">
        <f>IF($AL802="","",RANK(AV802,$AV$2:$AV$1001)+COUNTIF($AV$2:AV802,AV802)-1)</f>
        <v/>
      </c>
      <c r="AV802" s="262">
        <f t="shared" si="56"/>
        <v>0</v>
      </c>
    </row>
    <row r="803" spans="26:48" ht="15" customHeight="1" x14ac:dyDescent="0.2">
      <c r="Z803" s="240" t="str">
        <f>Shares!A803</f>
        <v/>
      </c>
      <c r="AA803" s="240" t="str">
        <f>Shares!B803</f>
        <v/>
      </c>
      <c r="AB803" s="240" t="str">
        <f>Shares!C803</f>
        <v/>
      </c>
      <c r="AC803" s="240" t="str">
        <f>Shares!D803</f>
        <v/>
      </c>
      <c r="AD803" s="240">
        <f>IF($Z803="",0,Shares!E803)</f>
        <v>0</v>
      </c>
      <c r="AE803" s="262">
        <f>IF($Z803="",0,Shares!K803*Shares!J803)</f>
        <v>0</v>
      </c>
      <c r="AF803" s="263">
        <f t="shared" si="55"/>
        <v>0</v>
      </c>
      <c r="AG803" s="262">
        <f>IF($Z803="",0,Shares!M803)</f>
        <v>0</v>
      </c>
      <c r="AH803" s="263">
        <f>IF($Z803="",0,Shares!N803)</f>
        <v>0</v>
      </c>
      <c r="AI803" s="240" t="str">
        <f>IF($Z803="","",RANK(AE803,$AE$2:$AE$1001)+COUNTIF($AE$2:AE803,AE803)-1)</f>
        <v/>
      </c>
      <c r="AJ803" s="240" t="str">
        <f>IF($AD803&lt;0,COUNT($AJ$1:AJ802)+1,"")</f>
        <v/>
      </c>
      <c r="AL803" s="240" t="str">
        <f>'All Ticker P&amp;L'!A803</f>
        <v/>
      </c>
      <c r="AM803" s="240" t="str">
        <f>'All Ticker P&amp;L'!B803</f>
        <v/>
      </c>
      <c r="AN803" s="240" t="str">
        <f>'All Ticker P&amp;L'!C803</f>
        <v/>
      </c>
      <c r="AO803" s="240" t="str">
        <f>'All Ticker P&amp;L'!D803</f>
        <v/>
      </c>
      <c r="AP803" s="240">
        <f>IF($AL803="",0,'All Ticker P&amp;L'!E803)</f>
        <v>0</v>
      </c>
      <c r="AQ803" s="262">
        <f>IF($AL803="",0,'All Ticker P&amp;L'!J803*'All Ticker P&amp;L'!I803)</f>
        <v>0</v>
      </c>
      <c r="AR803" s="262">
        <f>IF($AL803="",0,'All Ticker P&amp;L'!L803)</f>
        <v>0</v>
      </c>
      <c r="AS803" s="263">
        <f>IF($AL803="",0,'All Ticker P&amp;L'!M803)</f>
        <v>0</v>
      </c>
      <c r="AT803" s="240" t="str">
        <f>IF($AL803="","",RANK(AR803,$AR$2:$AR$1001)+COUNTIF($AR$2:AR803,AR803)-1)</f>
        <v/>
      </c>
      <c r="AU803" s="240" t="str">
        <f>IF($AL803="","",RANK(AV803,$AV$2:$AV$1001)+COUNTIF($AV$2:AV803,AV803)-1)</f>
        <v/>
      </c>
      <c r="AV803" s="262">
        <f t="shared" si="56"/>
        <v>0</v>
      </c>
    </row>
    <row r="804" spans="26:48" ht="15" customHeight="1" x14ac:dyDescent="0.2">
      <c r="Z804" s="240" t="str">
        <f>Shares!A804</f>
        <v/>
      </c>
      <c r="AA804" s="240" t="str">
        <f>Shares!B804</f>
        <v/>
      </c>
      <c r="AB804" s="240" t="str">
        <f>Shares!C804</f>
        <v/>
      </c>
      <c r="AC804" s="240" t="str">
        <f>Shares!D804</f>
        <v/>
      </c>
      <c r="AD804" s="240">
        <f>IF($Z804="",0,Shares!E804)</f>
        <v>0</v>
      </c>
      <c r="AE804" s="262">
        <f>IF($Z804="",0,Shares!K804*Shares!J804)</f>
        <v>0</v>
      </c>
      <c r="AF804" s="263">
        <f t="shared" si="55"/>
        <v>0</v>
      </c>
      <c r="AG804" s="262">
        <f>IF($Z804="",0,Shares!M804)</f>
        <v>0</v>
      </c>
      <c r="AH804" s="263">
        <f>IF($Z804="",0,Shares!N804)</f>
        <v>0</v>
      </c>
      <c r="AI804" s="240" t="str">
        <f>IF($Z804="","",RANK(AE804,$AE$2:$AE$1001)+COUNTIF($AE$2:AE804,AE804)-1)</f>
        <v/>
      </c>
      <c r="AJ804" s="240" t="str">
        <f>IF($AD804&lt;0,COUNT($AJ$1:AJ803)+1,"")</f>
        <v/>
      </c>
      <c r="AL804" s="240" t="str">
        <f>'All Ticker P&amp;L'!A804</f>
        <v/>
      </c>
      <c r="AM804" s="240" t="str">
        <f>'All Ticker P&amp;L'!B804</f>
        <v/>
      </c>
      <c r="AN804" s="240" t="str">
        <f>'All Ticker P&amp;L'!C804</f>
        <v/>
      </c>
      <c r="AO804" s="240" t="str">
        <f>'All Ticker P&amp;L'!D804</f>
        <v/>
      </c>
      <c r="AP804" s="240">
        <f>IF($AL804="",0,'All Ticker P&amp;L'!E804)</f>
        <v>0</v>
      </c>
      <c r="AQ804" s="262">
        <f>IF($AL804="",0,'All Ticker P&amp;L'!J804*'All Ticker P&amp;L'!I804)</f>
        <v>0</v>
      </c>
      <c r="AR804" s="262">
        <f>IF($AL804="",0,'All Ticker P&amp;L'!L804)</f>
        <v>0</v>
      </c>
      <c r="AS804" s="263">
        <f>IF($AL804="",0,'All Ticker P&amp;L'!M804)</f>
        <v>0</v>
      </c>
      <c r="AT804" s="240" t="str">
        <f>IF($AL804="","",RANK(AR804,$AR$2:$AR$1001)+COUNTIF($AR$2:AR804,AR804)-1)</f>
        <v/>
      </c>
      <c r="AU804" s="240" t="str">
        <f>IF($AL804="","",RANK(AV804,$AV$2:$AV$1001)+COUNTIF($AV$2:AV804,AV804)-1)</f>
        <v/>
      </c>
      <c r="AV804" s="262">
        <f t="shared" si="56"/>
        <v>0</v>
      </c>
    </row>
    <row r="805" spans="26:48" ht="15" customHeight="1" x14ac:dyDescent="0.2">
      <c r="Z805" s="240" t="str">
        <f>Shares!A805</f>
        <v/>
      </c>
      <c r="AA805" s="240" t="str">
        <f>Shares!B805</f>
        <v/>
      </c>
      <c r="AB805" s="240" t="str">
        <f>Shares!C805</f>
        <v/>
      </c>
      <c r="AC805" s="240" t="str">
        <f>Shares!D805</f>
        <v/>
      </c>
      <c r="AD805" s="240">
        <f>IF($Z805="",0,Shares!E805)</f>
        <v>0</v>
      </c>
      <c r="AE805" s="262">
        <f>IF($Z805="",0,Shares!K805*Shares!J805)</f>
        <v>0</v>
      </c>
      <c r="AF805" s="263">
        <f t="shared" si="55"/>
        <v>0</v>
      </c>
      <c r="AG805" s="262">
        <f>IF($Z805="",0,Shares!M805)</f>
        <v>0</v>
      </c>
      <c r="AH805" s="263">
        <f>IF($Z805="",0,Shares!N805)</f>
        <v>0</v>
      </c>
      <c r="AI805" s="240" t="str">
        <f>IF($Z805="","",RANK(AE805,$AE$2:$AE$1001)+COUNTIF($AE$2:AE805,AE805)-1)</f>
        <v/>
      </c>
      <c r="AJ805" s="240" t="str">
        <f>IF($AD805&lt;0,COUNT($AJ$1:AJ804)+1,"")</f>
        <v/>
      </c>
      <c r="AL805" s="240" t="str">
        <f>'All Ticker P&amp;L'!A805</f>
        <v/>
      </c>
      <c r="AM805" s="240" t="str">
        <f>'All Ticker P&amp;L'!B805</f>
        <v/>
      </c>
      <c r="AN805" s="240" t="str">
        <f>'All Ticker P&amp;L'!C805</f>
        <v/>
      </c>
      <c r="AO805" s="240" t="str">
        <f>'All Ticker P&amp;L'!D805</f>
        <v/>
      </c>
      <c r="AP805" s="240">
        <f>IF($AL805="",0,'All Ticker P&amp;L'!E805)</f>
        <v>0</v>
      </c>
      <c r="AQ805" s="262">
        <f>IF($AL805="",0,'All Ticker P&amp;L'!J805*'All Ticker P&amp;L'!I805)</f>
        <v>0</v>
      </c>
      <c r="AR805" s="262">
        <f>IF($AL805="",0,'All Ticker P&amp;L'!L805)</f>
        <v>0</v>
      </c>
      <c r="AS805" s="263">
        <f>IF($AL805="",0,'All Ticker P&amp;L'!M805)</f>
        <v>0</v>
      </c>
      <c r="AT805" s="240" t="str">
        <f>IF($AL805="","",RANK(AR805,$AR$2:$AR$1001)+COUNTIF($AR$2:AR805,AR805)-1)</f>
        <v/>
      </c>
      <c r="AU805" s="240" t="str">
        <f>IF($AL805="","",RANK(AV805,$AV$2:$AV$1001)+COUNTIF($AV$2:AV805,AV805)-1)</f>
        <v/>
      </c>
      <c r="AV805" s="262">
        <f t="shared" si="56"/>
        <v>0</v>
      </c>
    </row>
    <row r="806" spans="26:48" ht="15" customHeight="1" x14ac:dyDescent="0.2">
      <c r="Z806" s="240" t="str">
        <f>Shares!A806</f>
        <v/>
      </c>
      <c r="AA806" s="240" t="str">
        <f>Shares!B806</f>
        <v/>
      </c>
      <c r="AB806" s="240" t="str">
        <f>Shares!C806</f>
        <v/>
      </c>
      <c r="AC806" s="240" t="str">
        <f>Shares!D806</f>
        <v/>
      </c>
      <c r="AD806" s="240">
        <f>IF($Z806="",0,Shares!E806)</f>
        <v>0</v>
      </c>
      <c r="AE806" s="262">
        <f>IF($Z806="",0,Shares!K806*Shares!J806)</f>
        <v>0</v>
      </c>
      <c r="AF806" s="263">
        <f t="shared" si="55"/>
        <v>0</v>
      </c>
      <c r="AG806" s="262">
        <f>IF($Z806="",0,Shares!M806)</f>
        <v>0</v>
      </c>
      <c r="AH806" s="263">
        <f>IF($Z806="",0,Shares!N806)</f>
        <v>0</v>
      </c>
      <c r="AI806" s="240" t="str">
        <f>IF($Z806="","",RANK(AE806,$AE$2:$AE$1001)+COUNTIF($AE$2:AE806,AE806)-1)</f>
        <v/>
      </c>
      <c r="AJ806" s="240" t="str">
        <f>IF($AD806&lt;0,COUNT($AJ$1:AJ805)+1,"")</f>
        <v/>
      </c>
      <c r="AL806" s="240" t="str">
        <f>'All Ticker P&amp;L'!A806</f>
        <v/>
      </c>
      <c r="AM806" s="240" t="str">
        <f>'All Ticker P&amp;L'!B806</f>
        <v/>
      </c>
      <c r="AN806" s="240" t="str">
        <f>'All Ticker P&amp;L'!C806</f>
        <v/>
      </c>
      <c r="AO806" s="240" t="str">
        <f>'All Ticker P&amp;L'!D806</f>
        <v/>
      </c>
      <c r="AP806" s="240">
        <f>IF($AL806="",0,'All Ticker P&amp;L'!E806)</f>
        <v>0</v>
      </c>
      <c r="AQ806" s="262">
        <f>IF($AL806="",0,'All Ticker P&amp;L'!J806*'All Ticker P&amp;L'!I806)</f>
        <v>0</v>
      </c>
      <c r="AR806" s="262">
        <f>IF($AL806="",0,'All Ticker P&amp;L'!L806)</f>
        <v>0</v>
      </c>
      <c r="AS806" s="263">
        <f>IF($AL806="",0,'All Ticker P&amp;L'!M806)</f>
        <v>0</v>
      </c>
      <c r="AT806" s="240" t="str">
        <f>IF($AL806="","",RANK(AR806,$AR$2:$AR$1001)+COUNTIF($AR$2:AR806,AR806)-1)</f>
        <v/>
      </c>
      <c r="AU806" s="240" t="str">
        <f>IF($AL806="","",RANK(AV806,$AV$2:$AV$1001)+COUNTIF($AV$2:AV806,AV806)-1)</f>
        <v/>
      </c>
      <c r="AV806" s="262">
        <f t="shared" si="56"/>
        <v>0</v>
      </c>
    </row>
    <row r="807" spans="26:48" ht="15" customHeight="1" x14ac:dyDescent="0.2">
      <c r="Z807" s="240" t="str">
        <f>Shares!A807</f>
        <v/>
      </c>
      <c r="AA807" s="240" t="str">
        <f>Shares!B807</f>
        <v/>
      </c>
      <c r="AB807" s="240" t="str">
        <f>Shares!C807</f>
        <v/>
      </c>
      <c r="AC807" s="240" t="str">
        <f>Shares!D807</f>
        <v/>
      </c>
      <c r="AD807" s="240">
        <f>IF($Z807="",0,Shares!E807)</f>
        <v>0</v>
      </c>
      <c r="AE807" s="262">
        <f>IF($Z807="",0,Shares!K807*Shares!J807)</f>
        <v>0</v>
      </c>
      <c r="AF807" s="263">
        <f t="shared" si="55"/>
        <v>0</v>
      </c>
      <c r="AG807" s="262">
        <f>IF($Z807="",0,Shares!M807)</f>
        <v>0</v>
      </c>
      <c r="AH807" s="263">
        <f>IF($Z807="",0,Shares!N807)</f>
        <v>0</v>
      </c>
      <c r="AI807" s="240" t="str">
        <f>IF($Z807="","",RANK(AE807,$AE$2:$AE$1001)+COUNTIF($AE$2:AE807,AE807)-1)</f>
        <v/>
      </c>
      <c r="AJ807" s="240" t="str">
        <f>IF($AD807&lt;0,COUNT($AJ$1:AJ806)+1,"")</f>
        <v/>
      </c>
      <c r="AL807" s="240" t="str">
        <f>'All Ticker P&amp;L'!A807</f>
        <v/>
      </c>
      <c r="AM807" s="240" t="str">
        <f>'All Ticker P&amp;L'!B807</f>
        <v/>
      </c>
      <c r="AN807" s="240" t="str">
        <f>'All Ticker P&amp;L'!C807</f>
        <v/>
      </c>
      <c r="AO807" s="240" t="str">
        <f>'All Ticker P&amp;L'!D807</f>
        <v/>
      </c>
      <c r="AP807" s="240">
        <f>IF($AL807="",0,'All Ticker P&amp;L'!E807)</f>
        <v>0</v>
      </c>
      <c r="AQ807" s="262">
        <f>IF($AL807="",0,'All Ticker P&amp;L'!J807*'All Ticker P&amp;L'!I807)</f>
        <v>0</v>
      </c>
      <c r="AR807" s="262">
        <f>IF($AL807="",0,'All Ticker P&amp;L'!L807)</f>
        <v>0</v>
      </c>
      <c r="AS807" s="263">
        <f>IF($AL807="",0,'All Ticker P&amp;L'!M807)</f>
        <v>0</v>
      </c>
      <c r="AT807" s="240" t="str">
        <f>IF($AL807="","",RANK(AR807,$AR$2:$AR$1001)+COUNTIF($AR$2:AR807,AR807)-1)</f>
        <v/>
      </c>
      <c r="AU807" s="240" t="str">
        <f>IF($AL807="","",RANK(AV807,$AV$2:$AV$1001)+COUNTIF($AV$2:AV807,AV807)-1)</f>
        <v/>
      </c>
      <c r="AV807" s="262">
        <f t="shared" si="56"/>
        <v>0</v>
      </c>
    </row>
    <row r="808" spans="26:48" ht="15" customHeight="1" x14ac:dyDescent="0.2">
      <c r="Z808" s="240" t="str">
        <f>Shares!A808</f>
        <v/>
      </c>
      <c r="AA808" s="240" t="str">
        <f>Shares!B808</f>
        <v/>
      </c>
      <c r="AB808" s="240" t="str">
        <f>Shares!C808</f>
        <v/>
      </c>
      <c r="AC808" s="240" t="str">
        <f>Shares!D808</f>
        <v/>
      </c>
      <c r="AD808" s="240">
        <f>IF($Z808="",0,Shares!E808)</f>
        <v>0</v>
      </c>
      <c r="AE808" s="262">
        <f>IF($Z808="",0,Shares!K808*Shares!J808)</f>
        <v>0</v>
      </c>
      <c r="AF808" s="263">
        <f t="shared" si="55"/>
        <v>0</v>
      </c>
      <c r="AG808" s="262">
        <f>IF($Z808="",0,Shares!M808)</f>
        <v>0</v>
      </c>
      <c r="AH808" s="263">
        <f>IF($Z808="",0,Shares!N808)</f>
        <v>0</v>
      </c>
      <c r="AI808" s="240" t="str">
        <f>IF($Z808="","",RANK(AE808,$AE$2:$AE$1001)+COUNTIF($AE$2:AE808,AE808)-1)</f>
        <v/>
      </c>
      <c r="AJ808" s="240" t="str">
        <f>IF($AD808&lt;0,COUNT($AJ$1:AJ807)+1,"")</f>
        <v/>
      </c>
      <c r="AL808" s="240" t="str">
        <f>'All Ticker P&amp;L'!A808</f>
        <v/>
      </c>
      <c r="AM808" s="240" t="str">
        <f>'All Ticker P&amp;L'!B808</f>
        <v/>
      </c>
      <c r="AN808" s="240" t="str">
        <f>'All Ticker P&amp;L'!C808</f>
        <v/>
      </c>
      <c r="AO808" s="240" t="str">
        <f>'All Ticker P&amp;L'!D808</f>
        <v/>
      </c>
      <c r="AP808" s="240">
        <f>IF($AL808="",0,'All Ticker P&amp;L'!E808)</f>
        <v>0</v>
      </c>
      <c r="AQ808" s="262">
        <f>IF($AL808="",0,'All Ticker P&amp;L'!J808*'All Ticker P&amp;L'!I808)</f>
        <v>0</v>
      </c>
      <c r="AR808" s="262">
        <f>IF($AL808="",0,'All Ticker P&amp;L'!L808)</f>
        <v>0</v>
      </c>
      <c r="AS808" s="263">
        <f>IF($AL808="",0,'All Ticker P&amp;L'!M808)</f>
        <v>0</v>
      </c>
      <c r="AT808" s="240" t="str">
        <f>IF($AL808="","",RANK(AR808,$AR$2:$AR$1001)+COUNTIF($AR$2:AR808,AR808)-1)</f>
        <v/>
      </c>
      <c r="AU808" s="240" t="str">
        <f>IF($AL808="","",RANK(AV808,$AV$2:$AV$1001)+COUNTIF($AV$2:AV808,AV808)-1)</f>
        <v/>
      </c>
      <c r="AV808" s="262">
        <f t="shared" si="56"/>
        <v>0</v>
      </c>
    </row>
    <row r="809" spans="26:48" ht="15" customHeight="1" x14ac:dyDescent="0.2">
      <c r="Z809" s="240" t="str">
        <f>Shares!A809</f>
        <v/>
      </c>
      <c r="AA809" s="240" t="str">
        <f>Shares!B809</f>
        <v/>
      </c>
      <c r="AB809" s="240" t="str">
        <f>Shares!C809</f>
        <v/>
      </c>
      <c r="AC809" s="240" t="str">
        <f>Shares!D809</f>
        <v/>
      </c>
      <c r="AD809" s="240">
        <f>IF($Z809="",0,Shares!E809)</f>
        <v>0</v>
      </c>
      <c r="AE809" s="262">
        <f>IF($Z809="",0,Shares!K809*Shares!J809)</f>
        <v>0</v>
      </c>
      <c r="AF809" s="263">
        <f t="shared" si="55"/>
        <v>0</v>
      </c>
      <c r="AG809" s="262">
        <f>IF($Z809="",0,Shares!M809)</f>
        <v>0</v>
      </c>
      <c r="AH809" s="263">
        <f>IF($Z809="",0,Shares!N809)</f>
        <v>0</v>
      </c>
      <c r="AI809" s="240" t="str">
        <f>IF($Z809="","",RANK(AE809,$AE$2:$AE$1001)+COUNTIF($AE$2:AE809,AE809)-1)</f>
        <v/>
      </c>
      <c r="AJ809" s="240" t="str">
        <f>IF($AD809&lt;0,COUNT($AJ$1:AJ808)+1,"")</f>
        <v/>
      </c>
      <c r="AL809" s="240" t="str">
        <f>'All Ticker P&amp;L'!A809</f>
        <v/>
      </c>
      <c r="AM809" s="240" t="str">
        <f>'All Ticker P&amp;L'!B809</f>
        <v/>
      </c>
      <c r="AN809" s="240" t="str">
        <f>'All Ticker P&amp;L'!C809</f>
        <v/>
      </c>
      <c r="AO809" s="240" t="str">
        <f>'All Ticker P&amp;L'!D809</f>
        <v/>
      </c>
      <c r="AP809" s="240">
        <f>IF($AL809="",0,'All Ticker P&amp;L'!E809)</f>
        <v>0</v>
      </c>
      <c r="AQ809" s="262">
        <f>IF($AL809="",0,'All Ticker P&amp;L'!J809*'All Ticker P&amp;L'!I809)</f>
        <v>0</v>
      </c>
      <c r="AR809" s="262">
        <f>IF($AL809="",0,'All Ticker P&amp;L'!L809)</f>
        <v>0</v>
      </c>
      <c r="AS809" s="263">
        <f>IF($AL809="",0,'All Ticker P&amp;L'!M809)</f>
        <v>0</v>
      </c>
      <c r="AT809" s="240" t="str">
        <f>IF($AL809="","",RANK(AR809,$AR$2:$AR$1001)+COUNTIF($AR$2:AR809,AR809)-1)</f>
        <v/>
      </c>
      <c r="AU809" s="240" t="str">
        <f>IF($AL809="","",RANK(AV809,$AV$2:$AV$1001)+COUNTIF($AV$2:AV809,AV809)-1)</f>
        <v/>
      </c>
      <c r="AV809" s="262">
        <f t="shared" si="56"/>
        <v>0</v>
      </c>
    </row>
    <row r="810" spans="26:48" ht="15" customHeight="1" x14ac:dyDescent="0.2">
      <c r="Z810" s="240" t="str">
        <f>Shares!A810</f>
        <v/>
      </c>
      <c r="AA810" s="240" t="str">
        <f>Shares!B810</f>
        <v/>
      </c>
      <c r="AB810" s="240" t="str">
        <f>Shares!C810</f>
        <v/>
      </c>
      <c r="AC810" s="240" t="str">
        <f>Shares!D810</f>
        <v/>
      </c>
      <c r="AD810" s="240">
        <f>IF($Z810="",0,Shares!E810)</f>
        <v>0</v>
      </c>
      <c r="AE810" s="262">
        <f>IF($Z810="",0,Shares!K810*Shares!J810)</f>
        <v>0</v>
      </c>
      <c r="AF810" s="263">
        <f t="shared" si="55"/>
        <v>0</v>
      </c>
      <c r="AG810" s="262">
        <f>IF($Z810="",0,Shares!M810)</f>
        <v>0</v>
      </c>
      <c r="AH810" s="263">
        <f>IF($Z810="",0,Shares!N810)</f>
        <v>0</v>
      </c>
      <c r="AI810" s="240" t="str">
        <f>IF($Z810="","",RANK(AE810,$AE$2:$AE$1001)+COUNTIF($AE$2:AE810,AE810)-1)</f>
        <v/>
      </c>
      <c r="AJ810" s="240" t="str">
        <f>IF($AD810&lt;0,COUNT($AJ$1:AJ809)+1,"")</f>
        <v/>
      </c>
      <c r="AL810" s="240" t="str">
        <f>'All Ticker P&amp;L'!A810</f>
        <v/>
      </c>
      <c r="AM810" s="240" t="str">
        <f>'All Ticker P&amp;L'!B810</f>
        <v/>
      </c>
      <c r="AN810" s="240" t="str">
        <f>'All Ticker P&amp;L'!C810</f>
        <v/>
      </c>
      <c r="AO810" s="240" t="str">
        <f>'All Ticker P&amp;L'!D810</f>
        <v/>
      </c>
      <c r="AP810" s="240">
        <f>IF($AL810="",0,'All Ticker P&amp;L'!E810)</f>
        <v>0</v>
      </c>
      <c r="AQ810" s="262">
        <f>IF($AL810="",0,'All Ticker P&amp;L'!J810*'All Ticker P&amp;L'!I810)</f>
        <v>0</v>
      </c>
      <c r="AR810" s="262">
        <f>IF($AL810="",0,'All Ticker P&amp;L'!L810)</f>
        <v>0</v>
      </c>
      <c r="AS810" s="263">
        <f>IF($AL810="",0,'All Ticker P&amp;L'!M810)</f>
        <v>0</v>
      </c>
      <c r="AT810" s="240" t="str">
        <f>IF($AL810="","",RANK(AR810,$AR$2:$AR$1001)+COUNTIF($AR$2:AR810,AR810)-1)</f>
        <v/>
      </c>
      <c r="AU810" s="240" t="str">
        <f>IF($AL810="","",RANK(AV810,$AV$2:$AV$1001)+COUNTIF($AV$2:AV810,AV810)-1)</f>
        <v/>
      </c>
      <c r="AV810" s="262">
        <f t="shared" si="56"/>
        <v>0</v>
      </c>
    </row>
    <row r="811" spans="26:48" ht="15" customHeight="1" x14ac:dyDescent="0.2">
      <c r="Z811" s="240" t="str">
        <f>Shares!A811</f>
        <v/>
      </c>
      <c r="AA811" s="240" t="str">
        <f>Shares!B811</f>
        <v/>
      </c>
      <c r="AB811" s="240" t="str">
        <f>Shares!C811</f>
        <v/>
      </c>
      <c r="AC811" s="240" t="str">
        <f>Shares!D811</f>
        <v/>
      </c>
      <c r="AD811" s="240">
        <f>IF($Z811="",0,Shares!E811)</f>
        <v>0</v>
      </c>
      <c r="AE811" s="262">
        <f>IF($Z811="",0,Shares!K811*Shares!J811)</f>
        <v>0</v>
      </c>
      <c r="AF811" s="263">
        <f t="shared" si="55"/>
        <v>0</v>
      </c>
      <c r="AG811" s="262">
        <f>IF($Z811="",0,Shares!M811)</f>
        <v>0</v>
      </c>
      <c r="AH811" s="263">
        <f>IF($Z811="",0,Shares!N811)</f>
        <v>0</v>
      </c>
      <c r="AI811" s="240" t="str">
        <f>IF($Z811="","",RANK(AE811,$AE$2:$AE$1001)+COUNTIF($AE$2:AE811,AE811)-1)</f>
        <v/>
      </c>
      <c r="AJ811" s="240" t="str">
        <f>IF($AD811&lt;0,COUNT($AJ$1:AJ810)+1,"")</f>
        <v/>
      </c>
      <c r="AL811" s="240" t="str">
        <f>'All Ticker P&amp;L'!A811</f>
        <v/>
      </c>
      <c r="AM811" s="240" t="str">
        <f>'All Ticker P&amp;L'!B811</f>
        <v/>
      </c>
      <c r="AN811" s="240" t="str">
        <f>'All Ticker P&amp;L'!C811</f>
        <v/>
      </c>
      <c r="AO811" s="240" t="str">
        <f>'All Ticker P&amp;L'!D811</f>
        <v/>
      </c>
      <c r="AP811" s="240">
        <f>IF($AL811="",0,'All Ticker P&amp;L'!E811)</f>
        <v>0</v>
      </c>
      <c r="AQ811" s="262">
        <f>IF($AL811="",0,'All Ticker P&amp;L'!J811*'All Ticker P&amp;L'!I811)</f>
        <v>0</v>
      </c>
      <c r="AR811" s="262">
        <f>IF($AL811="",0,'All Ticker P&amp;L'!L811)</f>
        <v>0</v>
      </c>
      <c r="AS811" s="263">
        <f>IF($AL811="",0,'All Ticker P&amp;L'!M811)</f>
        <v>0</v>
      </c>
      <c r="AT811" s="240" t="str">
        <f>IF($AL811="","",RANK(AR811,$AR$2:$AR$1001)+COUNTIF($AR$2:AR811,AR811)-1)</f>
        <v/>
      </c>
      <c r="AU811" s="240" t="str">
        <f>IF($AL811="","",RANK(AV811,$AV$2:$AV$1001)+COUNTIF($AV$2:AV811,AV811)-1)</f>
        <v/>
      </c>
      <c r="AV811" s="262">
        <f t="shared" si="56"/>
        <v>0</v>
      </c>
    </row>
    <row r="812" spans="26:48" ht="15" customHeight="1" x14ac:dyDescent="0.2">
      <c r="Z812" s="240" t="str">
        <f>Shares!A812</f>
        <v/>
      </c>
      <c r="AA812" s="240" t="str">
        <f>Shares!B812</f>
        <v/>
      </c>
      <c r="AB812" s="240" t="str">
        <f>Shares!C812</f>
        <v/>
      </c>
      <c r="AC812" s="240" t="str">
        <f>Shares!D812</f>
        <v/>
      </c>
      <c r="AD812" s="240">
        <f>IF($Z812="",0,Shares!E812)</f>
        <v>0</v>
      </c>
      <c r="AE812" s="262">
        <f>IF($Z812="",0,Shares!K812*Shares!J812)</f>
        <v>0</v>
      </c>
      <c r="AF812" s="263">
        <f t="shared" si="55"/>
        <v>0</v>
      </c>
      <c r="AG812" s="262">
        <f>IF($Z812="",0,Shares!M812)</f>
        <v>0</v>
      </c>
      <c r="AH812" s="263">
        <f>IF($Z812="",0,Shares!N812)</f>
        <v>0</v>
      </c>
      <c r="AI812" s="240" t="str">
        <f>IF($Z812="","",RANK(AE812,$AE$2:$AE$1001)+COUNTIF($AE$2:AE812,AE812)-1)</f>
        <v/>
      </c>
      <c r="AJ812" s="240" t="str">
        <f>IF($AD812&lt;0,COUNT($AJ$1:AJ811)+1,"")</f>
        <v/>
      </c>
      <c r="AL812" s="240" t="str">
        <f>'All Ticker P&amp;L'!A812</f>
        <v/>
      </c>
      <c r="AM812" s="240" t="str">
        <f>'All Ticker P&amp;L'!B812</f>
        <v/>
      </c>
      <c r="AN812" s="240" t="str">
        <f>'All Ticker P&amp;L'!C812</f>
        <v/>
      </c>
      <c r="AO812" s="240" t="str">
        <f>'All Ticker P&amp;L'!D812</f>
        <v/>
      </c>
      <c r="AP812" s="240">
        <f>IF($AL812="",0,'All Ticker P&amp;L'!E812)</f>
        <v>0</v>
      </c>
      <c r="AQ812" s="262">
        <f>IF($AL812="",0,'All Ticker P&amp;L'!J812*'All Ticker P&amp;L'!I812)</f>
        <v>0</v>
      </c>
      <c r="AR812" s="262">
        <f>IF($AL812="",0,'All Ticker P&amp;L'!L812)</f>
        <v>0</v>
      </c>
      <c r="AS812" s="263">
        <f>IF($AL812="",0,'All Ticker P&amp;L'!M812)</f>
        <v>0</v>
      </c>
      <c r="AT812" s="240" t="str">
        <f>IF($AL812="","",RANK(AR812,$AR$2:$AR$1001)+COUNTIF($AR$2:AR812,AR812)-1)</f>
        <v/>
      </c>
      <c r="AU812" s="240" t="str">
        <f>IF($AL812="","",RANK(AV812,$AV$2:$AV$1001)+COUNTIF($AV$2:AV812,AV812)-1)</f>
        <v/>
      </c>
      <c r="AV812" s="262">
        <f t="shared" si="56"/>
        <v>0</v>
      </c>
    </row>
    <row r="813" spans="26:48" ht="15" customHeight="1" x14ac:dyDescent="0.2">
      <c r="Z813" s="240" t="str">
        <f>Shares!A813</f>
        <v/>
      </c>
      <c r="AA813" s="240" t="str">
        <f>Shares!B813</f>
        <v/>
      </c>
      <c r="AB813" s="240" t="str">
        <f>Shares!C813</f>
        <v/>
      </c>
      <c r="AC813" s="240" t="str">
        <f>Shares!D813</f>
        <v/>
      </c>
      <c r="AD813" s="240">
        <f>IF($Z813="",0,Shares!E813)</f>
        <v>0</v>
      </c>
      <c r="AE813" s="262">
        <f>IF($Z813="",0,Shares!K813*Shares!J813)</f>
        <v>0</v>
      </c>
      <c r="AF813" s="263">
        <f t="shared" si="55"/>
        <v>0</v>
      </c>
      <c r="AG813" s="262">
        <f>IF($Z813="",0,Shares!M813)</f>
        <v>0</v>
      </c>
      <c r="AH813" s="263">
        <f>IF($Z813="",0,Shares!N813)</f>
        <v>0</v>
      </c>
      <c r="AI813" s="240" t="str">
        <f>IF($Z813="","",RANK(AE813,$AE$2:$AE$1001)+COUNTIF($AE$2:AE813,AE813)-1)</f>
        <v/>
      </c>
      <c r="AJ813" s="240" t="str">
        <f>IF($AD813&lt;0,COUNT($AJ$1:AJ812)+1,"")</f>
        <v/>
      </c>
      <c r="AL813" s="240" t="str">
        <f>'All Ticker P&amp;L'!A813</f>
        <v/>
      </c>
      <c r="AM813" s="240" t="str">
        <f>'All Ticker P&amp;L'!B813</f>
        <v/>
      </c>
      <c r="AN813" s="240" t="str">
        <f>'All Ticker P&amp;L'!C813</f>
        <v/>
      </c>
      <c r="AO813" s="240" t="str">
        <f>'All Ticker P&amp;L'!D813</f>
        <v/>
      </c>
      <c r="AP813" s="240">
        <f>IF($AL813="",0,'All Ticker P&amp;L'!E813)</f>
        <v>0</v>
      </c>
      <c r="AQ813" s="262">
        <f>IF($AL813="",0,'All Ticker P&amp;L'!J813*'All Ticker P&amp;L'!I813)</f>
        <v>0</v>
      </c>
      <c r="AR813" s="262">
        <f>IF($AL813="",0,'All Ticker P&amp;L'!L813)</f>
        <v>0</v>
      </c>
      <c r="AS813" s="263">
        <f>IF($AL813="",0,'All Ticker P&amp;L'!M813)</f>
        <v>0</v>
      </c>
      <c r="AT813" s="240" t="str">
        <f>IF($AL813="","",RANK(AR813,$AR$2:$AR$1001)+COUNTIF($AR$2:AR813,AR813)-1)</f>
        <v/>
      </c>
      <c r="AU813" s="240" t="str">
        <f>IF($AL813="","",RANK(AV813,$AV$2:$AV$1001)+COUNTIF($AV$2:AV813,AV813)-1)</f>
        <v/>
      </c>
      <c r="AV813" s="262">
        <f t="shared" si="56"/>
        <v>0</v>
      </c>
    </row>
    <row r="814" spans="26:48" ht="15" customHeight="1" x14ac:dyDescent="0.2">
      <c r="Z814" s="240" t="str">
        <f>Shares!A814</f>
        <v/>
      </c>
      <c r="AA814" s="240" t="str">
        <f>Shares!B814</f>
        <v/>
      </c>
      <c r="AB814" s="240" t="str">
        <f>Shares!C814</f>
        <v/>
      </c>
      <c r="AC814" s="240" t="str">
        <f>Shares!D814</f>
        <v/>
      </c>
      <c r="AD814" s="240">
        <f>IF($Z814="",0,Shares!E814)</f>
        <v>0</v>
      </c>
      <c r="AE814" s="262">
        <f>IF($Z814="",0,Shares!K814*Shares!J814)</f>
        <v>0</v>
      </c>
      <c r="AF814" s="263">
        <f t="shared" si="55"/>
        <v>0</v>
      </c>
      <c r="AG814" s="262">
        <f>IF($Z814="",0,Shares!M814)</f>
        <v>0</v>
      </c>
      <c r="AH814" s="263">
        <f>IF($Z814="",0,Shares!N814)</f>
        <v>0</v>
      </c>
      <c r="AI814" s="240" t="str">
        <f>IF($Z814="","",RANK(AE814,$AE$2:$AE$1001)+COUNTIF($AE$2:AE814,AE814)-1)</f>
        <v/>
      </c>
      <c r="AJ814" s="240" t="str">
        <f>IF($AD814&lt;0,COUNT($AJ$1:AJ813)+1,"")</f>
        <v/>
      </c>
      <c r="AL814" s="240" t="str">
        <f>'All Ticker P&amp;L'!A814</f>
        <v/>
      </c>
      <c r="AM814" s="240" t="str">
        <f>'All Ticker P&amp;L'!B814</f>
        <v/>
      </c>
      <c r="AN814" s="240" t="str">
        <f>'All Ticker P&amp;L'!C814</f>
        <v/>
      </c>
      <c r="AO814" s="240" t="str">
        <f>'All Ticker P&amp;L'!D814</f>
        <v/>
      </c>
      <c r="AP814" s="240">
        <f>IF($AL814="",0,'All Ticker P&amp;L'!E814)</f>
        <v>0</v>
      </c>
      <c r="AQ814" s="262">
        <f>IF($AL814="",0,'All Ticker P&amp;L'!J814*'All Ticker P&amp;L'!I814)</f>
        <v>0</v>
      </c>
      <c r="AR814" s="262">
        <f>IF($AL814="",0,'All Ticker P&amp;L'!L814)</f>
        <v>0</v>
      </c>
      <c r="AS814" s="263">
        <f>IF($AL814="",0,'All Ticker P&amp;L'!M814)</f>
        <v>0</v>
      </c>
      <c r="AT814" s="240" t="str">
        <f>IF($AL814="","",RANK(AR814,$AR$2:$AR$1001)+COUNTIF($AR$2:AR814,AR814)-1)</f>
        <v/>
      </c>
      <c r="AU814" s="240" t="str">
        <f>IF($AL814="","",RANK(AV814,$AV$2:$AV$1001)+COUNTIF($AV$2:AV814,AV814)-1)</f>
        <v/>
      </c>
      <c r="AV814" s="262">
        <f t="shared" si="56"/>
        <v>0</v>
      </c>
    </row>
    <row r="815" spans="26:48" ht="15" customHeight="1" x14ac:dyDescent="0.2">
      <c r="Z815" s="240" t="str">
        <f>Shares!A815</f>
        <v/>
      </c>
      <c r="AA815" s="240" t="str">
        <f>Shares!B815</f>
        <v/>
      </c>
      <c r="AB815" s="240" t="str">
        <f>Shares!C815</f>
        <v/>
      </c>
      <c r="AC815" s="240" t="str">
        <f>Shares!D815</f>
        <v/>
      </c>
      <c r="AD815" s="240">
        <f>IF($Z815="",0,Shares!E815)</f>
        <v>0</v>
      </c>
      <c r="AE815" s="262">
        <f>IF($Z815="",0,Shares!K815*Shares!J815)</f>
        <v>0</v>
      </c>
      <c r="AF815" s="263">
        <f t="shared" si="55"/>
        <v>0</v>
      </c>
      <c r="AG815" s="262">
        <f>IF($Z815="",0,Shares!M815)</f>
        <v>0</v>
      </c>
      <c r="AH815" s="263">
        <f>IF($Z815="",0,Shares!N815)</f>
        <v>0</v>
      </c>
      <c r="AI815" s="240" t="str">
        <f>IF($Z815="","",RANK(AE815,$AE$2:$AE$1001)+COUNTIF($AE$2:AE815,AE815)-1)</f>
        <v/>
      </c>
      <c r="AJ815" s="240" t="str">
        <f>IF($AD815&lt;0,COUNT($AJ$1:AJ814)+1,"")</f>
        <v/>
      </c>
      <c r="AL815" s="240" t="str">
        <f>'All Ticker P&amp;L'!A815</f>
        <v/>
      </c>
      <c r="AM815" s="240" t="str">
        <f>'All Ticker P&amp;L'!B815</f>
        <v/>
      </c>
      <c r="AN815" s="240" t="str">
        <f>'All Ticker P&amp;L'!C815</f>
        <v/>
      </c>
      <c r="AO815" s="240" t="str">
        <f>'All Ticker P&amp;L'!D815</f>
        <v/>
      </c>
      <c r="AP815" s="240">
        <f>IF($AL815="",0,'All Ticker P&amp;L'!E815)</f>
        <v>0</v>
      </c>
      <c r="AQ815" s="262">
        <f>IF($AL815="",0,'All Ticker P&amp;L'!J815*'All Ticker P&amp;L'!I815)</f>
        <v>0</v>
      </c>
      <c r="AR815" s="262">
        <f>IF($AL815="",0,'All Ticker P&amp;L'!L815)</f>
        <v>0</v>
      </c>
      <c r="AS815" s="263">
        <f>IF($AL815="",0,'All Ticker P&amp;L'!M815)</f>
        <v>0</v>
      </c>
      <c r="AT815" s="240" t="str">
        <f>IF($AL815="","",RANK(AR815,$AR$2:$AR$1001)+COUNTIF($AR$2:AR815,AR815)-1)</f>
        <v/>
      </c>
      <c r="AU815" s="240" t="str">
        <f>IF($AL815="","",RANK(AV815,$AV$2:$AV$1001)+COUNTIF($AV$2:AV815,AV815)-1)</f>
        <v/>
      </c>
      <c r="AV815" s="262">
        <f t="shared" si="56"/>
        <v>0</v>
      </c>
    </row>
    <row r="816" spans="26:48" ht="15" customHeight="1" x14ac:dyDescent="0.2">
      <c r="Z816" s="240" t="str">
        <f>Shares!A816</f>
        <v/>
      </c>
      <c r="AA816" s="240" t="str">
        <f>Shares!B816</f>
        <v/>
      </c>
      <c r="AB816" s="240" t="str">
        <f>Shares!C816</f>
        <v/>
      </c>
      <c r="AC816" s="240" t="str">
        <f>Shares!D816</f>
        <v/>
      </c>
      <c r="AD816" s="240">
        <f>IF($Z816="",0,Shares!E816)</f>
        <v>0</v>
      </c>
      <c r="AE816" s="262">
        <f>IF($Z816="",0,Shares!K816*Shares!J816)</f>
        <v>0</v>
      </c>
      <c r="AF816" s="263">
        <f t="shared" si="55"/>
        <v>0</v>
      </c>
      <c r="AG816" s="262">
        <f>IF($Z816="",0,Shares!M816)</f>
        <v>0</v>
      </c>
      <c r="AH816" s="263">
        <f>IF($Z816="",0,Shares!N816)</f>
        <v>0</v>
      </c>
      <c r="AI816" s="240" t="str">
        <f>IF($Z816="","",RANK(AE816,$AE$2:$AE$1001)+COUNTIF($AE$2:AE816,AE816)-1)</f>
        <v/>
      </c>
      <c r="AJ816" s="240" t="str">
        <f>IF($AD816&lt;0,COUNT($AJ$1:AJ815)+1,"")</f>
        <v/>
      </c>
      <c r="AL816" s="240" t="str">
        <f>'All Ticker P&amp;L'!A816</f>
        <v/>
      </c>
      <c r="AM816" s="240" t="str">
        <f>'All Ticker P&amp;L'!B816</f>
        <v/>
      </c>
      <c r="AN816" s="240" t="str">
        <f>'All Ticker P&amp;L'!C816</f>
        <v/>
      </c>
      <c r="AO816" s="240" t="str">
        <f>'All Ticker P&amp;L'!D816</f>
        <v/>
      </c>
      <c r="AP816" s="240">
        <f>IF($AL816="",0,'All Ticker P&amp;L'!E816)</f>
        <v>0</v>
      </c>
      <c r="AQ816" s="262">
        <f>IF($AL816="",0,'All Ticker P&amp;L'!J816*'All Ticker P&amp;L'!I816)</f>
        <v>0</v>
      </c>
      <c r="AR816" s="262">
        <f>IF($AL816="",0,'All Ticker P&amp;L'!L816)</f>
        <v>0</v>
      </c>
      <c r="AS816" s="263">
        <f>IF($AL816="",0,'All Ticker P&amp;L'!M816)</f>
        <v>0</v>
      </c>
      <c r="AT816" s="240" t="str">
        <f>IF($AL816="","",RANK(AR816,$AR$2:$AR$1001)+COUNTIF($AR$2:AR816,AR816)-1)</f>
        <v/>
      </c>
      <c r="AU816" s="240" t="str">
        <f>IF($AL816="","",RANK(AV816,$AV$2:$AV$1001)+COUNTIF($AV$2:AV816,AV816)-1)</f>
        <v/>
      </c>
      <c r="AV816" s="262">
        <f t="shared" si="56"/>
        <v>0</v>
      </c>
    </row>
    <row r="817" spans="26:48" ht="15" customHeight="1" x14ac:dyDescent="0.2">
      <c r="Z817" s="240" t="str">
        <f>Shares!A817</f>
        <v/>
      </c>
      <c r="AA817" s="240" t="str">
        <f>Shares!B817</f>
        <v/>
      </c>
      <c r="AB817" s="240" t="str">
        <f>Shares!C817</f>
        <v/>
      </c>
      <c r="AC817" s="240" t="str">
        <f>Shares!D817</f>
        <v/>
      </c>
      <c r="AD817" s="240">
        <f>IF($Z817="",0,Shares!E817)</f>
        <v>0</v>
      </c>
      <c r="AE817" s="262">
        <f>IF($Z817="",0,Shares!K817*Shares!J817)</f>
        <v>0</v>
      </c>
      <c r="AF817" s="263">
        <f t="shared" si="55"/>
        <v>0</v>
      </c>
      <c r="AG817" s="262">
        <f>IF($Z817="",0,Shares!M817)</f>
        <v>0</v>
      </c>
      <c r="AH817" s="263">
        <f>IF($Z817="",0,Shares!N817)</f>
        <v>0</v>
      </c>
      <c r="AI817" s="240" t="str">
        <f>IF($Z817="","",RANK(AE817,$AE$2:$AE$1001)+COUNTIF($AE$2:AE817,AE817)-1)</f>
        <v/>
      </c>
      <c r="AJ817" s="240" t="str">
        <f>IF($AD817&lt;0,COUNT($AJ$1:AJ816)+1,"")</f>
        <v/>
      </c>
      <c r="AL817" s="240" t="str">
        <f>'All Ticker P&amp;L'!A817</f>
        <v/>
      </c>
      <c r="AM817" s="240" t="str">
        <f>'All Ticker P&amp;L'!B817</f>
        <v/>
      </c>
      <c r="AN817" s="240" t="str">
        <f>'All Ticker P&amp;L'!C817</f>
        <v/>
      </c>
      <c r="AO817" s="240" t="str">
        <f>'All Ticker P&amp;L'!D817</f>
        <v/>
      </c>
      <c r="AP817" s="240">
        <f>IF($AL817="",0,'All Ticker P&amp;L'!E817)</f>
        <v>0</v>
      </c>
      <c r="AQ817" s="262">
        <f>IF($AL817="",0,'All Ticker P&amp;L'!J817*'All Ticker P&amp;L'!I817)</f>
        <v>0</v>
      </c>
      <c r="AR817" s="262">
        <f>IF($AL817="",0,'All Ticker P&amp;L'!L817)</f>
        <v>0</v>
      </c>
      <c r="AS817" s="263">
        <f>IF($AL817="",0,'All Ticker P&amp;L'!M817)</f>
        <v>0</v>
      </c>
      <c r="AT817" s="240" t="str">
        <f>IF($AL817="","",RANK(AR817,$AR$2:$AR$1001)+COUNTIF($AR$2:AR817,AR817)-1)</f>
        <v/>
      </c>
      <c r="AU817" s="240" t="str">
        <f>IF($AL817="","",RANK(AV817,$AV$2:$AV$1001)+COUNTIF($AV$2:AV817,AV817)-1)</f>
        <v/>
      </c>
      <c r="AV817" s="262">
        <f t="shared" si="56"/>
        <v>0</v>
      </c>
    </row>
    <row r="818" spans="26:48" ht="15" customHeight="1" x14ac:dyDescent="0.2">
      <c r="Z818" s="240" t="str">
        <f>Shares!A818</f>
        <v/>
      </c>
      <c r="AA818" s="240" t="str">
        <f>Shares!B818</f>
        <v/>
      </c>
      <c r="AB818" s="240" t="str">
        <f>Shares!C818</f>
        <v/>
      </c>
      <c r="AC818" s="240" t="str">
        <f>Shares!D818</f>
        <v/>
      </c>
      <c r="AD818" s="240">
        <f>IF($Z818="",0,Shares!E818)</f>
        <v>0</v>
      </c>
      <c r="AE818" s="262">
        <f>IF($Z818="",0,Shares!K818*Shares!J818)</f>
        <v>0</v>
      </c>
      <c r="AF818" s="263">
        <f t="shared" si="55"/>
        <v>0</v>
      </c>
      <c r="AG818" s="262">
        <f>IF($Z818="",0,Shares!M818)</f>
        <v>0</v>
      </c>
      <c r="AH818" s="263">
        <f>IF($Z818="",0,Shares!N818)</f>
        <v>0</v>
      </c>
      <c r="AI818" s="240" t="str">
        <f>IF($Z818="","",RANK(AE818,$AE$2:$AE$1001)+COUNTIF($AE$2:AE818,AE818)-1)</f>
        <v/>
      </c>
      <c r="AJ818" s="240" t="str">
        <f>IF($AD818&lt;0,COUNT($AJ$1:AJ817)+1,"")</f>
        <v/>
      </c>
      <c r="AL818" s="240" t="str">
        <f>'All Ticker P&amp;L'!A818</f>
        <v/>
      </c>
      <c r="AM818" s="240" t="str">
        <f>'All Ticker P&amp;L'!B818</f>
        <v/>
      </c>
      <c r="AN818" s="240" t="str">
        <f>'All Ticker P&amp;L'!C818</f>
        <v/>
      </c>
      <c r="AO818" s="240" t="str">
        <f>'All Ticker P&amp;L'!D818</f>
        <v/>
      </c>
      <c r="AP818" s="240">
        <f>IF($AL818="",0,'All Ticker P&amp;L'!E818)</f>
        <v>0</v>
      </c>
      <c r="AQ818" s="262">
        <f>IF($AL818="",0,'All Ticker P&amp;L'!J818*'All Ticker P&amp;L'!I818)</f>
        <v>0</v>
      </c>
      <c r="AR818" s="262">
        <f>IF($AL818="",0,'All Ticker P&amp;L'!L818)</f>
        <v>0</v>
      </c>
      <c r="AS818" s="263">
        <f>IF($AL818="",0,'All Ticker P&amp;L'!M818)</f>
        <v>0</v>
      </c>
      <c r="AT818" s="240" t="str">
        <f>IF($AL818="","",RANK(AR818,$AR$2:$AR$1001)+COUNTIF($AR$2:AR818,AR818)-1)</f>
        <v/>
      </c>
      <c r="AU818" s="240" t="str">
        <f>IF($AL818="","",RANK(AV818,$AV$2:$AV$1001)+COUNTIF($AV$2:AV818,AV818)-1)</f>
        <v/>
      </c>
      <c r="AV818" s="262">
        <f t="shared" si="56"/>
        <v>0</v>
      </c>
    </row>
    <row r="819" spans="26:48" ht="15" customHeight="1" x14ac:dyDescent="0.2">
      <c r="Z819" s="240" t="str">
        <f>Shares!A819</f>
        <v/>
      </c>
      <c r="AA819" s="240" t="str">
        <f>Shares!B819</f>
        <v/>
      </c>
      <c r="AB819" s="240" t="str">
        <f>Shares!C819</f>
        <v/>
      </c>
      <c r="AC819" s="240" t="str">
        <f>Shares!D819</f>
        <v/>
      </c>
      <c r="AD819" s="240">
        <f>IF($Z819="",0,Shares!E819)</f>
        <v>0</v>
      </c>
      <c r="AE819" s="262">
        <f>IF($Z819="",0,Shares!K819*Shares!J819)</f>
        <v>0</v>
      </c>
      <c r="AF819" s="263">
        <f t="shared" si="55"/>
        <v>0</v>
      </c>
      <c r="AG819" s="262">
        <f>IF($Z819="",0,Shares!M819)</f>
        <v>0</v>
      </c>
      <c r="AH819" s="263">
        <f>IF($Z819="",0,Shares!N819)</f>
        <v>0</v>
      </c>
      <c r="AI819" s="240" t="str">
        <f>IF($Z819="","",RANK(AE819,$AE$2:$AE$1001)+COUNTIF($AE$2:AE819,AE819)-1)</f>
        <v/>
      </c>
      <c r="AJ819" s="240" t="str">
        <f>IF($AD819&lt;0,COUNT($AJ$1:AJ818)+1,"")</f>
        <v/>
      </c>
      <c r="AL819" s="240" t="str">
        <f>'All Ticker P&amp;L'!A819</f>
        <v/>
      </c>
      <c r="AM819" s="240" t="str">
        <f>'All Ticker P&amp;L'!B819</f>
        <v/>
      </c>
      <c r="AN819" s="240" t="str">
        <f>'All Ticker P&amp;L'!C819</f>
        <v/>
      </c>
      <c r="AO819" s="240" t="str">
        <f>'All Ticker P&amp;L'!D819</f>
        <v/>
      </c>
      <c r="AP819" s="240">
        <f>IF($AL819="",0,'All Ticker P&amp;L'!E819)</f>
        <v>0</v>
      </c>
      <c r="AQ819" s="262">
        <f>IF($AL819="",0,'All Ticker P&amp;L'!J819*'All Ticker P&amp;L'!I819)</f>
        <v>0</v>
      </c>
      <c r="AR819" s="262">
        <f>IF($AL819="",0,'All Ticker P&amp;L'!L819)</f>
        <v>0</v>
      </c>
      <c r="AS819" s="263">
        <f>IF($AL819="",0,'All Ticker P&amp;L'!M819)</f>
        <v>0</v>
      </c>
      <c r="AT819" s="240" t="str">
        <f>IF($AL819="","",RANK(AR819,$AR$2:$AR$1001)+COUNTIF($AR$2:AR819,AR819)-1)</f>
        <v/>
      </c>
      <c r="AU819" s="240" t="str">
        <f>IF($AL819="","",RANK(AV819,$AV$2:$AV$1001)+COUNTIF($AV$2:AV819,AV819)-1)</f>
        <v/>
      </c>
      <c r="AV819" s="262">
        <f t="shared" si="56"/>
        <v>0</v>
      </c>
    </row>
    <row r="820" spans="26:48" ht="15" customHeight="1" x14ac:dyDescent="0.2">
      <c r="Z820" s="240" t="str">
        <f>Shares!A820</f>
        <v/>
      </c>
      <c r="AA820" s="240" t="str">
        <f>Shares!B820</f>
        <v/>
      </c>
      <c r="AB820" s="240" t="str">
        <f>Shares!C820</f>
        <v/>
      </c>
      <c r="AC820" s="240" t="str">
        <f>Shares!D820</f>
        <v/>
      </c>
      <c r="AD820" s="240">
        <f>IF($Z820="",0,Shares!E820)</f>
        <v>0</v>
      </c>
      <c r="AE820" s="262">
        <f>IF($Z820="",0,Shares!K820*Shares!J820)</f>
        <v>0</v>
      </c>
      <c r="AF820" s="263">
        <f t="shared" si="55"/>
        <v>0</v>
      </c>
      <c r="AG820" s="262">
        <f>IF($Z820="",0,Shares!M820)</f>
        <v>0</v>
      </c>
      <c r="AH820" s="263">
        <f>IF($Z820="",0,Shares!N820)</f>
        <v>0</v>
      </c>
      <c r="AI820" s="240" t="str">
        <f>IF($Z820="","",RANK(AE820,$AE$2:$AE$1001)+COUNTIF($AE$2:AE820,AE820)-1)</f>
        <v/>
      </c>
      <c r="AJ820" s="240" t="str">
        <f>IF($AD820&lt;0,COUNT($AJ$1:AJ819)+1,"")</f>
        <v/>
      </c>
      <c r="AL820" s="240" t="str">
        <f>'All Ticker P&amp;L'!A820</f>
        <v/>
      </c>
      <c r="AM820" s="240" t="str">
        <f>'All Ticker P&amp;L'!B820</f>
        <v/>
      </c>
      <c r="AN820" s="240" t="str">
        <f>'All Ticker P&amp;L'!C820</f>
        <v/>
      </c>
      <c r="AO820" s="240" t="str">
        <f>'All Ticker P&amp;L'!D820</f>
        <v/>
      </c>
      <c r="AP820" s="240">
        <f>IF($AL820="",0,'All Ticker P&amp;L'!E820)</f>
        <v>0</v>
      </c>
      <c r="AQ820" s="262">
        <f>IF($AL820="",0,'All Ticker P&amp;L'!J820*'All Ticker P&amp;L'!I820)</f>
        <v>0</v>
      </c>
      <c r="AR820" s="262">
        <f>IF($AL820="",0,'All Ticker P&amp;L'!L820)</f>
        <v>0</v>
      </c>
      <c r="AS820" s="263">
        <f>IF($AL820="",0,'All Ticker P&amp;L'!M820)</f>
        <v>0</v>
      </c>
      <c r="AT820" s="240" t="str">
        <f>IF($AL820="","",RANK(AR820,$AR$2:$AR$1001)+COUNTIF($AR$2:AR820,AR820)-1)</f>
        <v/>
      </c>
      <c r="AU820" s="240" t="str">
        <f>IF($AL820="","",RANK(AV820,$AV$2:$AV$1001)+COUNTIF($AV$2:AV820,AV820)-1)</f>
        <v/>
      </c>
      <c r="AV820" s="262">
        <f t="shared" si="56"/>
        <v>0</v>
      </c>
    </row>
    <row r="821" spans="26:48" ht="15" customHeight="1" x14ac:dyDescent="0.2">
      <c r="Z821" s="240" t="str">
        <f>Shares!A821</f>
        <v/>
      </c>
      <c r="AA821" s="240" t="str">
        <f>Shares!B821</f>
        <v/>
      </c>
      <c r="AB821" s="240" t="str">
        <f>Shares!C821</f>
        <v/>
      </c>
      <c r="AC821" s="240" t="str">
        <f>Shares!D821</f>
        <v/>
      </c>
      <c r="AD821" s="240">
        <f>IF($Z821="",0,Shares!E821)</f>
        <v>0</v>
      </c>
      <c r="AE821" s="262">
        <f>IF($Z821="",0,Shares!K821*Shares!J821)</f>
        <v>0</v>
      </c>
      <c r="AF821" s="263">
        <f t="shared" si="55"/>
        <v>0</v>
      </c>
      <c r="AG821" s="262">
        <f>IF($Z821="",0,Shares!M821)</f>
        <v>0</v>
      </c>
      <c r="AH821" s="263">
        <f>IF($Z821="",0,Shares!N821)</f>
        <v>0</v>
      </c>
      <c r="AI821" s="240" t="str">
        <f>IF($Z821="","",RANK(AE821,$AE$2:$AE$1001)+COUNTIF($AE$2:AE821,AE821)-1)</f>
        <v/>
      </c>
      <c r="AJ821" s="240" t="str">
        <f>IF($AD821&lt;0,COUNT($AJ$1:AJ820)+1,"")</f>
        <v/>
      </c>
      <c r="AL821" s="240" t="str">
        <f>'All Ticker P&amp;L'!A821</f>
        <v/>
      </c>
      <c r="AM821" s="240" t="str">
        <f>'All Ticker P&amp;L'!B821</f>
        <v/>
      </c>
      <c r="AN821" s="240" t="str">
        <f>'All Ticker P&amp;L'!C821</f>
        <v/>
      </c>
      <c r="AO821" s="240" t="str">
        <f>'All Ticker P&amp;L'!D821</f>
        <v/>
      </c>
      <c r="AP821" s="240">
        <f>IF($AL821="",0,'All Ticker P&amp;L'!E821)</f>
        <v>0</v>
      </c>
      <c r="AQ821" s="262">
        <f>IF($AL821="",0,'All Ticker P&amp;L'!J821*'All Ticker P&amp;L'!I821)</f>
        <v>0</v>
      </c>
      <c r="AR821" s="262">
        <f>IF($AL821="",0,'All Ticker P&amp;L'!L821)</f>
        <v>0</v>
      </c>
      <c r="AS821" s="263">
        <f>IF($AL821="",0,'All Ticker P&amp;L'!M821)</f>
        <v>0</v>
      </c>
      <c r="AT821" s="240" t="str">
        <f>IF($AL821="","",RANK(AR821,$AR$2:$AR$1001)+COUNTIF($AR$2:AR821,AR821)-1)</f>
        <v/>
      </c>
      <c r="AU821" s="240" t="str">
        <f>IF($AL821="","",RANK(AV821,$AV$2:$AV$1001)+COUNTIF($AV$2:AV821,AV821)-1)</f>
        <v/>
      </c>
      <c r="AV821" s="262">
        <f t="shared" si="56"/>
        <v>0</v>
      </c>
    </row>
    <row r="822" spans="26:48" ht="15" customHeight="1" x14ac:dyDescent="0.2">
      <c r="Z822" s="240" t="str">
        <f>Shares!A822</f>
        <v/>
      </c>
      <c r="AA822" s="240" t="str">
        <f>Shares!B822</f>
        <v/>
      </c>
      <c r="AB822" s="240" t="str">
        <f>Shares!C822</f>
        <v/>
      </c>
      <c r="AC822" s="240" t="str">
        <f>Shares!D822</f>
        <v/>
      </c>
      <c r="AD822" s="240">
        <f>IF($Z822="",0,Shares!E822)</f>
        <v>0</v>
      </c>
      <c r="AE822" s="262">
        <f>IF($Z822="",0,Shares!K822*Shares!J822)</f>
        <v>0</v>
      </c>
      <c r="AF822" s="263">
        <f t="shared" si="55"/>
        <v>0</v>
      </c>
      <c r="AG822" s="262">
        <f>IF($Z822="",0,Shares!M822)</f>
        <v>0</v>
      </c>
      <c r="AH822" s="263">
        <f>IF($Z822="",0,Shares!N822)</f>
        <v>0</v>
      </c>
      <c r="AI822" s="240" t="str">
        <f>IF($Z822="","",RANK(AE822,$AE$2:$AE$1001)+COUNTIF($AE$2:AE822,AE822)-1)</f>
        <v/>
      </c>
      <c r="AJ822" s="240" t="str">
        <f>IF($AD822&lt;0,COUNT($AJ$1:AJ821)+1,"")</f>
        <v/>
      </c>
      <c r="AL822" s="240" t="str">
        <f>'All Ticker P&amp;L'!A822</f>
        <v/>
      </c>
      <c r="AM822" s="240" t="str">
        <f>'All Ticker P&amp;L'!B822</f>
        <v/>
      </c>
      <c r="AN822" s="240" t="str">
        <f>'All Ticker P&amp;L'!C822</f>
        <v/>
      </c>
      <c r="AO822" s="240" t="str">
        <f>'All Ticker P&amp;L'!D822</f>
        <v/>
      </c>
      <c r="AP822" s="240">
        <f>IF($AL822="",0,'All Ticker P&amp;L'!E822)</f>
        <v>0</v>
      </c>
      <c r="AQ822" s="262">
        <f>IF($AL822="",0,'All Ticker P&amp;L'!J822*'All Ticker P&amp;L'!I822)</f>
        <v>0</v>
      </c>
      <c r="AR822" s="262">
        <f>IF($AL822="",0,'All Ticker P&amp;L'!L822)</f>
        <v>0</v>
      </c>
      <c r="AS822" s="263">
        <f>IF($AL822="",0,'All Ticker P&amp;L'!M822)</f>
        <v>0</v>
      </c>
      <c r="AT822" s="240" t="str">
        <f>IF($AL822="","",RANK(AR822,$AR$2:$AR$1001)+COUNTIF($AR$2:AR822,AR822)-1)</f>
        <v/>
      </c>
      <c r="AU822" s="240" t="str">
        <f>IF($AL822="","",RANK(AV822,$AV$2:$AV$1001)+COUNTIF($AV$2:AV822,AV822)-1)</f>
        <v/>
      </c>
      <c r="AV822" s="262">
        <f t="shared" si="56"/>
        <v>0</v>
      </c>
    </row>
    <row r="823" spans="26:48" ht="15" customHeight="1" x14ac:dyDescent="0.2">
      <c r="Z823" s="240" t="str">
        <f>Shares!A823</f>
        <v/>
      </c>
      <c r="AA823" s="240" t="str">
        <f>Shares!B823</f>
        <v/>
      </c>
      <c r="AB823" s="240" t="str">
        <f>Shares!C823</f>
        <v/>
      </c>
      <c r="AC823" s="240" t="str">
        <f>Shares!D823</f>
        <v/>
      </c>
      <c r="AD823" s="240">
        <f>IF($Z823="",0,Shares!E823)</f>
        <v>0</v>
      </c>
      <c r="AE823" s="262">
        <f>IF($Z823="",0,Shares!K823*Shares!J823)</f>
        <v>0</v>
      </c>
      <c r="AF823" s="263">
        <f t="shared" si="55"/>
        <v>0</v>
      </c>
      <c r="AG823" s="262">
        <f>IF($Z823="",0,Shares!M823)</f>
        <v>0</v>
      </c>
      <c r="AH823" s="263">
        <f>IF($Z823="",0,Shares!N823)</f>
        <v>0</v>
      </c>
      <c r="AI823" s="240" t="str">
        <f>IF($Z823="","",RANK(AE823,$AE$2:$AE$1001)+COUNTIF($AE$2:AE823,AE823)-1)</f>
        <v/>
      </c>
      <c r="AJ823" s="240" t="str">
        <f>IF($AD823&lt;0,COUNT($AJ$1:AJ822)+1,"")</f>
        <v/>
      </c>
      <c r="AL823" s="240" t="str">
        <f>'All Ticker P&amp;L'!A823</f>
        <v/>
      </c>
      <c r="AM823" s="240" t="str">
        <f>'All Ticker P&amp;L'!B823</f>
        <v/>
      </c>
      <c r="AN823" s="240" t="str">
        <f>'All Ticker P&amp;L'!C823</f>
        <v/>
      </c>
      <c r="AO823" s="240" t="str">
        <f>'All Ticker P&amp;L'!D823</f>
        <v/>
      </c>
      <c r="AP823" s="240">
        <f>IF($AL823="",0,'All Ticker P&amp;L'!E823)</f>
        <v>0</v>
      </c>
      <c r="AQ823" s="262">
        <f>IF($AL823="",0,'All Ticker P&amp;L'!J823*'All Ticker P&amp;L'!I823)</f>
        <v>0</v>
      </c>
      <c r="AR823" s="262">
        <f>IF($AL823="",0,'All Ticker P&amp;L'!L823)</f>
        <v>0</v>
      </c>
      <c r="AS823" s="263">
        <f>IF($AL823="",0,'All Ticker P&amp;L'!M823)</f>
        <v>0</v>
      </c>
      <c r="AT823" s="240" t="str">
        <f>IF($AL823="","",RANK(AR823,$AR$2:$AR$1001)+COUNTIF($AR$2:AR823,AR823)-1)</f>
        <v/>
      </c>
      <c r="AU823" s="240" t="str">
        <f>IF($AL823="","",RANK(AV823,$AV$2:$AV$1001)+COUNTIF($AV$2:AV823,AV823)-1)</f>
        <v/>
      </c>
      <c r="AV823" s="262">
        <f t="shared" si="56"/>
        <v>0</v>
      </c>
    </row>
    <row r="824" spans="26:48" ht="15" customHeight="1" x14ac:dyDescent="0.2">
      <c r="Z824" s="240" t="str">
        <f>Shares!A824</f>
        <v/>
      </c>
      <c r="AA824" s="240" t="str">
        <f>Shares!B824</f>
        <v/>
      </c>
      <c r="AB824" s="240" t="str">
        <f>Shares!C824</f>
        <v/>
      </c>
      <c r="AC824" s="240" t="str">
        <f>Shares!D824</f>
        <v/>
      </c>
      <c r="AD824" s="240">
        <f>IF($Z824="",0,Shares!E824)</f>
        <v>0</v>
      </c>
      <c r="AE824" s="262">
        <f>IF($Z824="",0,Shares!K824*Shares!J824)</f>
        <v>0</v>
      </c>
      <c r="AF824" s="263">
        <f t="shared" si="55"/>
        <v>0</v>
      </c>
      <c r="AG824" s="262">
        <f>IF($Z824="",0,Shares!M824)</f>
        <v>0</v>
      </c>
      <c r="AH824" s="263">
        <f>IF($Z824="",0,Shares!N824)</f>
        <v>0</v>
      </c>
      <c r="AI824" s="240" t="str">
        <f>IF($Z824="","",RANK(AE824,$AE$2:$AE$1001)+COUNTIF($AE$2:AE824,AE824)-1)</f>
        <v/>
      </c>
      <c r="AJ824" s="240" t="str">
        <f>IF($AD824&lt;0,COUNT($AJ$1:AJ823)+1,"")</f>
        <v/>
      </c>
      <c r="AL824" s="240" t="str">
        <f>'All Ticker P&amp;L'!A824</f>
        <v/>
      </c>
      <c r="AM824" s="240" t="str">
        <f>'All Ticker P&amp;L'!B824</f>
        <v/>
      </c>
      <c r="AN824" s="240" t="str">
        <f>'All Ticker P&amp;L'!C824</f>
        <v/>
      </c>
      <c r="AO824" s="240" t="str">
        <f>'All Ticker P&amp;L'!D824</f>
        <v/>
      </c>
      <c r="AP824" s="240">
        <f>IF($AL824="",0,'All Ticker P&amp;L'!E824)</f>
        <v>0</v>
      </c>
      <c r="AQ824" s="262">
        <f>IF($AL824="",0,'All Ticker P&amp;L'!J824*'All Ticker P&amp;L'!I824)</f>
        <v>0</v>
      </c>
      <c r="AR824" s="262">
        <f>IF($AL824="",0,'All Ticker P&amp;L'!L824)</f>
        <v>0</v>
      </c>
      <c r="AS824" s="263">
        <f>IF($AL824="",0,'All Ticker P&amp;L'!M824)</f>
        <v>0</v>
      </c>
      <c r="AT824" s="240" t="str">
        <f>IF($AL824="","",RANK(AR824,$AR$2:$AR$1001)+COUNTIF($AR$2:AR824,AR824)-1)</f>
        <v/>
      </c>
      <c r="AU824" s="240" t="str">
        <f>IF($AL824="","",RANK(AV824,$AV$2:$AV$1001)+COUNTIF($AV$2:AV824,AV824)-1)</f>
        <v/>
      </c>
      <c r="AV824" s="262">
        <f t="shared" si="56"/>
        <v>0</v>
      </c>
    </row>
    <row r="825" spans="26:48" ht="15" customHeight="1" x14ac:dyDescent="0.2">
      <c r="Z825" s="240" t="str">
        <f>Shares!A825</f>
        <v/>
      </c>
      <c r="AA825" s="240" t="str">
        <f>Shares!B825</f>
        <v/>
      </c>
      <c r="AB825" s="240" t="str">
        <f>Shares!C825</f>
        <v/>
      </c>
      <c r="AC825" s="240" t="str">
        <f>Shares!D825</f>
        <v/>
      </c>
      <c r="AD825" s="240">
        <f>IF($Z825="",0,Shares!E825)</f>
        <v>0</v>
      </c>
      <c r="AE825" s="262">
        <f>IF($Z825="",0,Shares!K825*Shares!J825)</f>
        <v>0</v>
      </c>
      <c r="AF825" s="263">
        <f t="shared" si="55"/>
        <v>0</v>
      </c>
      <c r="AG825" s="262">
        <f>IF($Z825="",0,Shares!M825)</f>
        <v>0</v>
      </c>
      <c r="AH825" s="263">
        <f>IF($Z825="",0,Shares!N825)</f>
        <v>0</v>
      </c>
      <c r="AI825" s="240" t="str">
        <f>IF($Z825="","",RANK(AE825,$AE$2:$AE$1001)+COUNTIF($AE$2:AE825,AE825)-1)</f>
        <v/>
      </c>
      <c r="AJ825" s="240" t="str">
        <f>IF($AD825&lt;0,COUNT($AJ$1:AJ824)+1,"")</f>
        <v/>
      </c>
      <c r="AL825" s="240" t="str">
        <f>'All Ticker P&amp;L'!A825</f>
        <v/>
      </c>
      <c r="AM825" s="240" t="str">
        <f>'All Ticker P&amp;L'!B825</f>
        <v/>
      </c>
      <c r="AN825" s="240" t="str">
        <f>'All Ticker P&amp;L'!C825</f>
        <v/>
      </c>
      <c r="AO825" s="240" t="str">
        <f>'All Ticker P&amp;L'!D825</f>
        <v/>
      </c>
      <c r="AP825" s="240">
        <f>IF($AL825="",0,'All Ticker P&amp;L'!E825)</f>
        <v>0</v>
      </c>
      <c r="AQ825" s="262">
        <f>IF($AL825="",0,'All Ticker P&amp;L'!J825*'All Ticker P&amp;L'!I825)</f>
        <v>0</v>
      </c>
      <c r="AR825" s="262">
        <f>IF($AL825="",0,'All Ticker P&amp;L'!L825)</f>
        <v>0</v>
      </c>
      <c r="AS825" s="263">
        <f>IF($AL825="",0,'All Ticker P&amp;L'!M825)</f>
        <v>0</v>
      </c>
      <c r="AT825" s="240" t="str">
        <f>IF($AL825="","",RANK(AR825,$AR$2:$AR$1001)+COUNTIF($AR$2:AR825,AR825)-1)</f>
        <v/>
      </c>
      <c r="AU825" s="240" t="str">
        <f>IF($AL825="","",RANK(AV825,$AV$2:$AV$1001)+COUNTIF($AV$2:AV825,AV825)-1)</f>
        <v/>
      </c>
      <c r="AV825" s="262">
        <f t="shared" si="56"/>
        <v>0</v>
      </c>
    </row>
    <row r="826" spans="26:48" ht="15" customHeight="1" x14ac:dyDescent="0.2">
      <c r="Z826" s="240" t="str">
        <f>Shares!A826</f>
        <v/>
      </c>
      <c r="AA826" s="240" t="str">
        <f>Shares!B826</f>
        <v/>
      </c>
      <c r="AB826" s="240" t="str">
        <f>Shares!C826</f>
        <v/>
      </c>
      <c r="AC826" s="240" t="str">
        <f>Shares!D826</f>
        <v/>
      </c>
      <c r="AD826" s="240">
        <f>IF($Z826="",0,Shares!E826)</f>
        <v>0</v>
      </c>
      <c r="AE826" s="262">
        <f>IF($Z826="",0,Shares!K826*Shares!J826)</f>
        <v>0</v>
      </c>
      <c r="AF826" s="263">
        <f t="shared" si="55"/>
        <v>0</v>
      </c>
      <c r="AG826" s="262">
        <f>IF($Z826="",0,Shares!M826)</f>
        <v>0</v>
      </c>
      <c r="AH826" s="263">
        <f>IF($Z826="",0,Shares!N826)</f>
        <v>0</v>
      </c>
      <c r="AI826" s="240" t="str">
        <f>IF($Z826="","",RANK(AE826,$AE$2:$AE$1001)+COUNTIF($AE$2:AE826,AE826)-1)</f>
        <v/>
      </c>
      <c r="AJ826" s="240" t="str">
        <f>IF($AD826&lt;0,COUNT($AJ$1:AJ825)+1,"")</f>
        <v/>
      </c>
      <c r="AL826" s="240" t="str">
        <f>'All Ticker P&amp;L'!A826</f>
        <v/>
      </c>
      <c r="AM826" s="240" t="str">
        <f>'All Ticker P&amp;L'!B826</f>
        <v/>
      </c>
      <c r="AN826" s="240" t="str">
        <f>'All Ticker P&amp;L'!C826</f>
        <v/>
      </c>
      <c r="AO826" s="240" t="str">
        <f>'All Ticker P&amp;L'!D826</f>
        <v/>
      </c>
      <c r="AP826" s="240">
        <f>IF($AL826="",0,'All Ticker P&amp;L'!E826)</f>
        <v>0</v>
      </c>
      <c r="AQ826" s="262">
        <f>IF($AL826="",0,'All Ticker P&amp;L'!J826*'All Ticker P&amp;L'!I826)</f>
        <v>0</v>
      </c>
      <c r="AR826" s="262">
        <f>IF($AL826="",0,'All Ticker P&amp;L'!L826)</f>
        <v>0</v>
      </c>
      <c r="AS826" s="263">
        <f>IF($AL826="",0,'All Ticker P&amp;L'!M826)</f>
        <v>0</v>
      </c>
      <c r="AT826" s="240" t="str">
        <f>IF($AL826="","",RANK(AR826,$AR$2:$AR$1001)+COUNTIF($AR$2:AR826,AR826)-1)</f>
        <v/>
      </c>
      <c r="AU826" s="240" t="str">
        <f>IF($AL826="","",RANK(AV826,$AV$2:$AV$1001)+COUNTIF($AV$2:AV826,AV826)-1)</f>
        <v/>
      </c>
      <c r="AV826" s="262">
        <f t="shared" si="56"/>
        <v>0</v>
      </c>
    </row>
    <row r="827" spans="26:48" ht="15" customHeight="1" x14ac:dyDescent="0.2">
      <c r="Z827" s="240" t="str">
        <f>Shares!A827</f>
        <v/>
      </c>
      <c r="AA827" s="240" t="str">
        <f>Shares!B827</f>
        <v/>
      </c>
      <c r="AB827" s="240" t="str">
        <f>Shares!C827</f>
        <v/>
      </c>
      <c r="AC827" s="240" t="str">
        <f>Shares!D827</f>
        <v/>
      </c>
      <c r="AD827" s="240">
        <f>IF($Z827="",0,Shares!E827)</f>
        <v>0</v>
      </c>
      <c r="AE827" s="262">
        <f>IF($Z827="",0,Shares!K827*Shares!J827)</f>
        <v>0</v>
      </c>
      <c r="AF827" s="263">
        <f t="shared" si="55"/>
        <v>0</v>
      </c>
      <c r="AG827" s="262">
        <f>IF($Z827="",0,Shares!M827)</f>
        <v>0</v>
      </c>
      <c r="AH827" s="263">
        <f>IF($Z827="",0,Shares!N827)</f>
        <v>0</v>
      </c>
      <c r="AI827" s="240" t="str">
        <f>IF($Z827="","",RANK(AE827,$AE$2:$AE$1001)+COUNTIF($AE$2:AE827,AE827)-1)</f>
        <v/>
      </c>
      <c r="AJ827" s="240" t="str">
        <f>IF($AD827&lt;0,COUNT($AJ$1:AJ826)+1,"")</f>
        <v/>
      </c>
      <c r="AL827" s="240" t="str">
        <f>'All Ticker P&amp;L'!A827</f>
        <v/>
      </c>
      <c r="AM827" s="240" t="str">
        <f>'All Ticker P&amp;L'!B827</f>
        <v/>
      </c>
      <c r="AN827" s="240" t="str">
        <f>'All Ticker P&amp;L'!C827</f>
        <v/>
      </c>
      <c r="AO827" s="240" t="str">
        <f>'All Ticker P&amp;L'!D827</f>
        <v/>
      </c>
      <c r="AP827" s="240">
        <f>IF($AL827="",0,'All Ticker P&amp;L'!E827)</f>
        <v>0</v>
      </c>
      <c r="AQ827" s="262">
        <f>IF($AL827="",0,'All Ticker P&amp;L'!J827*'All Ticker P&amp;L'!I827)</f>
        <v>0</v>
      </c>
      <c r="AR827" s="262">
        <f>IF($AL827="",0,'All Ticker P&amp;L'!L827)</f>
        <v>0</v>
      </c>
      <c r="AS827" s="263">
        <f>IF($AL827="",0,'All Ticker P&amp;L'!M827)</f>
        <v>0</v>
      </c>
      <c r="AT827" s="240" t="str">
        <f>IF($AL827="","",RANK(AR827,$AR$2:$AR$1001)+COUNTIF($AR$2:AR827,AR827)-1)</f>
        <v/>
      </c>
      <c r="AU827" s="240" t="str">
        <f>IF($AL827="","",RANK(AV827,$AV$2:$AV$1001)+COUNTIF($AV$2:AV827,AV827)-1)</f>
        <v/>
      </c>
      <c r="AV827" s="262">
        <f t="shared" si="56"/>
        <v>0</v>
      </c>
    </row>
    <row r="828" spans="26:48" ht="15" customHeight="1" x14ac:dyDescent="0.2">
      <c r="Z828" s="240" t="str">
        <f>Shares!A828</f>
        <v/>
      </c>
      <c r="AA828" s="240" t="str">
        <f>Shares!B828</f>
        <v/>
      </c>
      <c r="AB828" s="240" t="str">
        <f>Shares!C828</f>
        <v/>
      </c>
      <c r="AC828" s="240" t="str">
        <f>Shares!D828</f>
        <v/>
      </c>
      <c r="AD828" s="240">
        <f>IF($Z828="",0,Shares!E828)</f>
        <v>0</v>
      </c>
      <c r="AE828" s="262">
        <f>IF($Z828="",0,Shares!K828*Shares!J828)</f>
        <v>0</v>
      </c>
      <c r="AF828" s="263">
        <f t="shared" si="55"/>
        <v>0</v>
      </c>
      <c r="AG828" s="262">
        <f>IF($Z828="",0,Shares!M828)</f>
        <v>0</v>
      </c>
      <c r="AH828" s="263">
        <f>IF($Z828="",0,Shares!N828)</f>
        <v>0</v>
      </c>
      <c r="AI828" s="240" t="str">
        <f>IF($Z828="","",RANK(AE828,$AE$2:$AE$1001)+COUNTIF($AE$2:AE828,AE828)-1)</f>
        <v/>
      </c>
      <c r="AJ828" s="240" t="str">
        <f>IF($AD828&lt;0,COUNT($AJ$1:AJ827)+1,"")</f>
        <v/>
      </c>
      <c r="AL828" s="240" t="str">
        <f>'All Ticker P&amp;L'!A828</f>
        <v/>
      </c>
      <c r="AM828" s="240" t="str">
        <f>'All Ticker P&amp;L'!B828</f>
        <v/>
      </c>
      <c r="AN828" s="240" t="str">
        <f>'All Ticker P&amp;L'!C828</f>
        <v/>
      </c>
      <c r="AO828" s="240" t="str">
        <f>'All Ticker P&amp;L'!D828</f>
        <v/>
      </c>
      <c r="AP828" s="240">
        <f>IF($AL828="",0,'All Ticker P&amp;L'!E828)</f>
        <v>0</v>
      </c>
      <c r="AQ828" s="262">
        <f>IF($AL828="",0,'All Ticker P&amp;L'!J828*'All Ticker P&amp;L'!I828)</f>
        <v>0</v>
      </c>
      <c r="AR828" s="262">
        <f>IF($AL828="",0,'All Ticker P&amp;L'!L828)</f>
        <v>0</v>
      </c>
      <c r="AS828" s="263">
        <f>IF($AL828="",0,'All Ticker P&amp;L'!M828)</f>
        <v>0</v>
      </c>
      <c r="AT828" s="240" t="str">
        <f>IF($AL828="","",RANK(AR828,$AR$2:$AR$1001)+COUNTIF($AR$2:AR828,AR828)-1)</f>
        <v/>
      </c>
      <c r="AU828" s="240" t="str">
        <f>IF($AL828="","",RANK(AV828,$AV$2:$AV$1001)+COUNTIF($AV$2:AV828,AV828)-1)</f>
        <v/>
      </c>
      <c r="AV828" s="262">
        <f t="shared" si="56"/>
        <v>0</v>
      </c>
    </row>
    <row r="829" spans="26:48" ht="15" customHeight="1" x14ac:dyDescent="0.2">
      <c r="Z829" s="240" t="str">
        <f>Shares!A829</f>
        <v/>
      </c>
      <c r="AA829" s="240" t="str">
        <f>Shares!B829</f>
        <v/>
      </c>
      <c r="AB829" s="240" t="str">
        <f>Shares!C829</f>
        <v/>
      </c>
      <c r="AC829" s="240" t="str">
        <f>Shares!D829</f>
        <v/>
      </c>
      <c r="AD829" s="240">
        <f>IF($Z829="",0,Shares!E829)</f>
        <v>0</v>
      </c>
      <c r="AE829" s="262">
        <f>IF($Z829="",0,Shares!K829*Shares!J829)</f>
        <v>0</v>
      </c>
      <c r="AF829" s="263">
        <f t="shared" si="55"/>
        <v>0</v>
      </c>
      <c r="AG829" s="262">
        <f>IF($Z829="",0,Shares!M829)</f>
        <v>0</v>
      </c>
      <c r="AH829" s="263">
        <f>IF($Z829="",0,Shares!N829)</f>
        <v>0</v>
      </c>
      <c r="AI829" s="240" t="str">
        <f>IF($Z829="","",RANK(AE829,$AE$2:$AE$1001)+COUNTIF($AE$2:AE829,AE829)-1)</f>
        <v/>
      </c>
      <c r="AJ829" s="240" t="str">
        <f>IF($AD829&lt;0,COUNT($AJ$1:AJ828)+1,"")</f>
        <v/>
      </c>
      <c r="AL829" s="240" t="str">
        <f>'All Ticker P&amp;L'!A829</f>
        <v/>
      </c>
      <c r="AM829" s="240" t="str">
        <f>'All Ticker P&amp;L'!B829</f>
        <v/>
      </c>
      <c r="AN829" s="240" t="str">
        <f>'All Ticker P&amp;L'!C829</f>
        <v/>
      </c>
      <c r="AO829" s="240" t="str">
        <f>'All Ticker P&amp;L'!D829</f>
        <v/>
      </c>
      <c r="AP829" s="240">
        <f>IF($AL829="",0,'All Ticker P&amp;L'!E829)</f>
        <v>0</v>
      </c>
      <c r="AQ829" s="262">
        <f>IF($AL829="",0,'All Ticker P&amp;L'!J829*'All Ticker P&amp;L'!I829)</f>
        <v>0</v>
      </c>
      <c r="AR829" s="262">
        <f>IF($AL829="",0,'All Ticker P&amp;L'!L829)</f>
        <v>0</v>
      </c>
      <c r="AS829" s="263">
        <f>IF($AL829="",0,'All Ticker P&amp;L'!M829)</f>
        <v>0</v>
      </c>
      <c r="AT829" s="240" t="str">
        <f>IF($AL829="","",RANK(AR829,$AR$2:$AR$1001)+COUNTIF($AR$2:AR829,AR829)-1)</f>
        <v/>
      </c>
      <c r="AU829" s="240" t="str">
        <f>IF($AL829="","",RANK(AV829,$AV$2:$AV$1001)+COUNTIF($AV$2:AV829,AV829)-1)</f>
        <v/>
      </c>
      <c r="AV829" s="262">
        <f t="shared" si="56"/>
        <v>0</v>
      </c>
    </row>
    <row r="830" spans="26:48" ht="15" customHeight="1" x14ac:dyDescent="0.2">
      <c r="Z830" s="240" t="str">
        <f>Shares!A830</f>
        <v/>
      </c>
      <c r="AA830" s="240" t="str">
        <f>Shares!B830</f>
        <v/>
      </c>
      <c r="AB830" s="240" t="str">
        <f>Shares!C830</f>
        <v/>
      </c>
      <c r="AC830" s="240" t="str">
        <f>Shares!D830</f>
        <v/>
      </c>
      <c r="AD830" s="240">
        <f>IF($Z830="",0,Shares!E830)</f>
        <v>0</v>
      </c>
      <c r="AE830" s="262">
        <f>IF($Z830="",0,Shares!K830*Shares!J830)</f>
        <v>0</v>
      </c>
      <c r="AF830" s="263">
        <f t="shared" si="55"/>
        <v>0</v>
      </c>
      <c r="AG830" s="262">
        <f>IF($Z830="",0,Shares!M830)</f>
        <v>0</v>
      </c>
      <c r="AH830" s="263">
        <f>IF($Z830="",0,Shares!N830)</f>
        <v>0</v>
      </c>
      <c r="AI830" s="240" t="str">
        <f>IF($Z830="","",RANK(AE830,$AE$2:$AE$1001)+COUNTIF($AE$2:AE830,AE830)-1)</f>
        <v/>
      </c>
      <c r="AJ830" s="240" t="str">
        <f>IF($AD830&lt;0,COUNT($AJ$1:AJ829)+1,"")</f>
        <v/>
      </c>
      <c r="AL830" s="240" t="str">
        <f>'All Ticker P&amp;L'!A830</f>
        <v/>
      </c>
      <c r="AM830" s="240" t="str">
        <f>'All Ticker P&amp;L'!B830</f>
        <v/>
      </c>
      <c r="AN830" s="240" t="str">
        <f>'All Ticker P&amp;L'!C830</f>
        <v/>
      </c>
      <c r="AO830" s="240" t="str">
        <f>'All Ticker P&amp;L'!D830</f>
        <v/>
      </c>
      <c r="AP830" s="240">
        <f>IF($AL830="",0,'All Ticker P&amp;L'!E830)</f>
        <v>0</v>
      </c>
      <c r="AQ830" s="262">
        <f>IF($AL830="",0,'All Ticker P&amp;L'!J830*'All Ticker P&amp;L'!I830)</f>
        <v>0</v>
      </c>
      <c r="AR830" s="262">
        <f>IF($AL830="",0,'All Ticker P&amp;L'!L830)</f>
        <v>0</v>
      </c>
      <c r="AS830" s="263">
        <f>IF($AL830="",0,'All Ticker P&amp;L'!M830)</f>
        <v>0</v>
      </c>
      <c r="AT830" s="240" t="str">
        <f>IF($AL830="","",RANK(AR830,$AR$2:$AR$1001)+COUNTIF($AR$2:AR830,AR830)-1)</f>
        <v/>
      </c>
      <c r="AU830" s="240" t="str">
        <f>IF($AL830="","",RANK(AV830,$AV$2:$AV$1001)+COUNTIF($AV$2:AV830,AV830)-1)</f>
        <v/>
      </c>
      <c r="AV830" s="262">
        <f t="shared" si="56"/>
        <v>0</v>
      </c>
    </row>
    <row r="831" spans="26:48" ht="15" customHeight="1" x14ac:dyDescent="0.2">
      <c r="Z831" s="240" t="str">
        <f>Shares!A831</f>
        <v/>
      </c>
      <c r="AA831" s="240" t="str">
        <f>Shares!B831</f>
        <v/>
      </c>
      <c r="AB831" s="240" t="str">
        <f>Shares!C831</f>
        <v/>
      </c>
      <c r="AC831" s="240" t="str">
        <f>Shares!D831</f>
        <v/>
      </c>
      <c r="AD831" s="240">
        <f>IF($Z831="",0,Shares!E831)</f>
        <v>0</v>
      </c>
      <c r="AE831" s="262">
        <f>IF($Z831="",0,Shares!K831*Shares!J831)</f>
        <v>0</v>
      </c>
      <c r="AF831" s="263">
        <f t="shared" si="55"/>
        <v>0</v>
      </c>
      <c r="AG831" s="262">
        <f>IF($Z831="",0,Shares!M831)</f>
        <v>0</v>
      </c>
      <c r="AH831" s="263">
        <f>IF($Z831="",0,Shares!N831)</f>
        <v>0</v>
      </c>
      <c r="AI831" s="240" t="str">
        <f>IF($Z831="","",RANK(AE831,$AE$2:$AE$1001)+COUNTIF($AE$2:AE831,AE831)-1)</f>
        <v/>
      </c>
      <c r="AJ831" s="240" t="str">
        <f>IF($AD831&lt;0,COUNT($AJ$1:AJ830)+1,"")</f>
        <v/>
      </c>
      <c r="AL831" s="240" t="str">
        <f>'All Ticker P&amp;L'!A831</f>
        <v/>
      </c>
      <c r="AM831" s="240" t="str">
        <f>'All Ticker P&amp;L'!B831</f>
        <v/>
      </c>
      <c r="AN831" s="240" t="str">
        <f>'All Ticker P&amp;L'!C831</f>
        <v/>
      </c>
      <c r="AO831" s="240" t="str">
        <f>'All Ticker P&amp;L'!D831</f>
        <v/>
      </c>
      <c r="AP831" s="240">
        <f>IF($AL831="",0,'All Ticker P&amp;L'!E831)</f>
        <v>0</v>
      </c>
      <c r="AQ831" s="262">
        <f>IF($AL831="",0,'All Ticker P&amp;L'!J831*'All Ticker P&amp;L'!I831)</f>
        <v>0</v>
      </c>
      <c r="AR831" s="262">
        <f>IF($AL831="",0,'All Ticker P&amp;L'!L831)</f>
        <v>0</v>
      </c>
      <c r="AS831" s="263">
        <f>IF($AL831="",0,'All Ticker P&amp;L'!M831)</f>
        <v>0</v>
      </c>
      <c r="AT831" s="240" t="str">
        <f>IF($AL831="","",RANK(AR831,$AR$2:$AR$1001)+COUNTIF($AR$2:AR831,AR831)-1)</f>
        <v/>
      </c>
      <c r="AU831" s="240" t="str">
        <f>IF($AL831="","",RANK(AV831,$AV$2:$AV$1001)+COUNTIF($AV$2:AV831,AV831)-1)</f>
        <v/>
      </c>
      <c r="AV831" s="262">
        <f t="shared" si="56"/>
        <v>0</v>
      </c>
    </row>
    <row r="832" spans="26:48" ht="15" customHeight="1" x14ac:dyDescent="0.2">
      <c r="Z832" s="240" t="str">
        <f>Shares!A832</f>
        <v/>
      </c>
      <c r="AA832" s="240" t="str">
        <f>Shares!B832</f>
        <v/>
      </c>
      <c r="AB832" s="240" t="str">
        <f>Shares!C832</f>
        <v/>
      </c>
      <c r="AC832" s="240" t="str">
        <f>Shares!D832</f>
        <v/>
      </c>
      <c r="AD832" s="240">
        <f>IF($Z832="",0,Shares!E832)</f>
        <v>0</v>
      </c>
      <c r="AE832" s="262">
        <f>IF($Z832="",0,Shares!K832*Shares!J832)</f>
        <v>0</v>
      </c>
      <c r="AF832" s="263">
        <f t="shared" si="55"/>
        <v>0</v>
      </c>
      <c r="AG832" s="262">
        <f>IF($Z832="",0,Shares!M832)</f>
        <v>0</v>
      </c>
      <c r="AH832" s="263">
        <f>IF($Z832="",0,Shares!N832)</f>
        <v>0</v>
      </c>
      <c r="AI832" s="240" t="str">
        <f>IF($Z832="","",RANK(AE832,$AE$2:$AE$1001)+COUNTIF($AE$2:AE832,AE832)-1)</f>
        <v/>
      </c>
      <c r="AJ832" s="240" t="str">
        <f>IF($AD832&lt;0,COUNT($AJ$1:AJ831)+1,"")</f>
        <v/>
      </c>
      <c r="AL832" s="240" t="str">
        <f>'All Ticker P&amp;L'!A832</f>
        <v/>
      </c>
      <c r="AM832" s="240" t="str">
        <f>'All Ticker P&amp;L'!B832</f>
        <v/>
      </c>
      <c r="AN832" s="240" t="str">
        <f>'All Ticker P&amp;L'!C832</f>
        <v/>
      </c>
      <c r="AO832" s="240" t="str">
        <f>'All Ticker P&amp;L'!D832</f>
        <v/>
      </c>
      <c r="AP832" s="240">
        <f>IF($AL832="",0,'All Ticker P&amp;L'!E832)</f>
        <v>0</v>
      </c>
      <c r="AQ832" s="262">
        <f>IF($AL832="",0,'All Ticker P&amp;L'!J832*'All Ticker P&amp;L'!I832)</f>
        <v>0</v>
      </c>
      <c r="AR832" s="262">
        <f>IF($AL832="",0,'All Ticker P&amp;L'!L832)</f>
        <v>0</v>
      </c>
      <c r="AS832" s="263">
        <f>IF($AL832="",0,'All Ticker P&amp;L'!M832)</f>
        <v>0</v>
      </c>
      <c r="AT832" s="240" t="str">
        <f>IF($AL832="","",RANK(AR832,$AR$2:$AR$1001)+COUNTIF($AR$2:AR832,AR832)-1)</f>
        <v/>
      </c>
      <c r="AU832" s="240" t="str">
        <f>IF($AL832="","",RANK(AV832,$AV$2:$AV$1001)+COUNTIF($AV$2:AV832,AV832)-1)</f>
        <v/>
      </c>
      <c r="AV832" s="262">
        <f t="shared" si="56"/>
        <v>0</v>
      </c>
    </row>
    <row r="833" spans="26:48" ht="15" customHeight="1" x14ac:dyDescent="0.2">
      <c r="Z833" s="240" t="str">
        <f>Shares!A833</f>
        <v/>
      </c>
      <c r="AA833" s="240" t="str">
        <f>Shares!B833</f>
        <v/>
      </c>
      <c r="AB833" s="240" t="str">
        <f>Shares!C833</f>
        <v/>
      </c>
      <c r="AC833" s="240" t="str">
        <f>Shares!D833</f>
        <v/>
      </c>
      <c r="AD833" s="240">
        <f>IF($Z833="",0,Shares!E833)</f>
        <v>0</v>
      </c>
      <c r="AE833" s="262">
        <f>IF($Z833="",0,Shares!K833*Shares!J833)</f>
        <v>0</v>
      </c>
      <c r="AF833" s="263">
        <f t="shared" si="55"/>
        <v>0</v>
      </c>
      <c r="AG833" s="262">
        <f>IF($Z833="",0,Shares!M833)</f>
        <v>0</v>
      </c>
      <c r="AH833" s="263">
        <f>IF($Z833="",0,Shares!N833)</f>
        <v>0</v>
      </c>
      <c r="AI833" s="240" t="str">
        <f>IF($Z833="","",RANK(AE833,$AE$2:$AE$1001)+COUNTIF($AE$2:AE833,AE833)-1)</f>
        <v/>
      </c>
      <c r="AJ833" s="240" t="str">
        <f>IF($AD833&lt;0,COUNT($AJ$1:AJ832)+1,"")</f>
        <v/>
      </c>
      <c r="AL833" s="240" t="str">
        <f>'All Ticker P&amp;L'!A833</f>
        <v/>
      </c>
      <c r="AM833" s="240" t="str">
        <f>'All Ticker P&amp;L'!B833</f>
        <v/>
      </c>
      <c r="AN833" s="240" t="str">
        <f>'All Ticker P&amp;L'!C833</f>
        <v/>
      </c>
      <c r="AO833" s="240" t="str">
        <f>'All Ticker P&amp;L'!D833</f>
        <v/>
      </c>
      <c r="AP833" s="240">
        <f>IF($AL833="",0,'All Ticker P&amp;L'!E833)</f>
        <v>0</v>
      </c>
      <c r="AQ833" s="262">
        <f>IF($AL833="",0,'All Ticker P&amp;L'!J833*'All Ticker P&amp;L'!I833)</f>
        <v>0</v>
      </c>
      <c r="AR833" s="262">
        <f>IF($AL833="",0,'All Ticker P&amp;L'!L833)</f>
        <v>0</v>
      </c>
      <c r="AS833" s="263">
        <f>IF($AL833="",0,'All Ticker P&amp;L'!M833)</f>
        <v>0</v>
      </c>
      <c r="AT833" s="240" t="str">
        <f>IF($AL833="","",RANK(AR833,$AR$2:$AR$1001)+COUNTIF($AR$2:AR833,AR833)-1)</f>
        <v/>
      </c>
      <c r="AU833" s="240" t="str">
        <f>IF($AL833="","",RANK(AV833,$AV$2:$AV$1001)+COUNTIF($AV$2:AV833,AV833)-1)</f>
        <v/>
      </c>
      <c r="AV833" s="262">
        <f t="shared" si="56"/>
        <v>0</v>
      </c>
    </row>
    <row r="834" spans="26:48" ht="15" customHeight="1" x14ac:dyDescent="0.2">
      <c r="Z834" s="240" t="str">
        <f>Shares!A834</f>
        <v/>
      </c>
      <c r="AA834" s="240" t="str">
        <f>Shares!B834</f>
        <v/>
      </c>
      <c r="AB834" s="240" t="str">
        <f>Shares!C834</f>
        <v/>
      </c>
      <c r="AC834" s="240" t="str">
        <f>Shares!D834</f>
        <v/>
      </c>
      <c r="AD834" s="240">
        <f>IF($Z834="",0,Shares!E834)</f>
        <v>0</v>
      </c>
      <c r="AE834" s="262">
        <f>IF($Z834="",0,Shares!K834*Shares!J834)</f>
        <v>0</v>
      </c>
      <c r="AF834" s="263">
        <f t="shared" ref="AF834:AF897" si="57">IFERROR(AE834/$B$5,0)</f>
        <v>0</v>
      </c>
      <c r="AG834" s="262">
        <f>IF($Z834="",0,Shares!M834)</f>
        <v>0</v>
      </c>
      <c r="AH834" s="263">
        <f>IF($Z834="",0,Shares!N834)</f>
        <v>0</v>
      </c>
      <c r="AI834" s="240" t="str">
        <f>IF($Z834="","",RANK(AE834,$AE$2:$AE$1001)+COUNTIF($AE$2:AE834,AE834)-1)</f>
        <v/>
      </c>
      <c r="AJ834" s="240" t="str">
        <f>IF($AD834&lt;0,COUNT($AJ$1:AJ833)+1,"")</f>
        <v/>
      </c>
      <c r="AL834" s="240" t="str">
        <f>'All Ticker P&amp;L'!A834</f>
        <v/>
      </c>
      <c r="AM834" s="240" t="str">
        <f>'All Ticker P&amp;L'!B834</f>
        <v/>
      </c>
      <c r="AN834" s="240" t="str">
        <f>'All Ticker P&amp;L'!C834</f>
        <v/>
      </c>
      <c r="AO834" s="240" t="str">
        <f>'All Ticker P&amp;L'!D834</f>
        <v/>
      </c>
      <c r="AP834" s="240">
        <f>IF($AL834="",0,'All Ticker P&amp;L'!E834)</f>
        <v>0</v>
      </c>
      <c r="AQ834" s="262">
        <f>IF($AL834="",0,'All Ticker P&amp;L'!J834*'All Ticker P&amp;L'!I834)</f>
        <v>0</v>
      </c>
      <c r="AR834" s="262">
        <f>IF($AL834="",0,'All Ticker P&amp;L'!L834)</f>
        <v>0</v>
      </c>
      <c r="AS834" s="263">
        <f>IF($AL834="",0,'All Ticker P&amp;L'!M834)</f>
        <v>0</v>
      </c>
      <c r="AT834" s="240" t="str">
        <f>IF($AL834="","",RANK(AR834,$AR$2:$AR$1001)+COUNTIF($AR$2:AR834,AR834)-1)</f>
        <v/>
      </c>
      <c r="AU834" s="240" t="str">
        <f>IF($AL834="","",RANK(AV834,$AV$2:$AV$1001)+COUNTIF($AV$2:AV834,AV834)-1)</f>
        <v/>
      </c>
      <c r="AV834" s="262">
        <f t="shared" ref="AV834:AV897" si="58">-AR834</f>
        <v>0</v>
      </c>
    </row>
    <row r="835" spans="26:48" ht="15" customHeight="1" x14ac:dyDescent="0.2">
      <c r="Z835" s="240" t="str">
        <f>Shares!A835</f>
        <v/>
      </c>
      <c r="AA835" s="240" t="str">
        <f>Shares!B835</f>
        <v/>
      </c>
      <c r="AB835" s="240" t="str">
        <f>Shares!C835</f>
        <v/>
      </c>
      <c r="AC835" s="240" t="str">
        <f>Shares!D835</f>
        <v/>
      </c>
      <c r="AD835" s="240">
        <f>IF($Z835="",0,Shares!E835)</f>
        <v>0</v>
      </c>
      <c r="AE835" s="262">
        <f>IF($Z835="",0,Shares!K835*Shares!J835)</f>
        <v>0</v>
      </c>
      <c r="AF835" s="263">
        <f t="shared" si="57"/>
        <v>0</v>
      </c>
      <c r="AG835" s="262">
        <f>IF($Z835="",0,Shares!M835)</f>
        <v>0</v>
      </c>
      <c r="AH835" s="263">
        <f>IF($Z835="",0,Shares!N835)</f>
        <v>0</v>
      </c>
      <c r="AI835" s="240" t="str">
        <f>IF($Z835="","",RANK(AE835,$AE$2:$AE$1001)+COUNTIF($AE$2:AE835,AE835)-1)</f>
        <v/>
      </c>
      <c r="AJ835" s="240" t="str">
        <f>IF($AD835&lt;0,COUNT($AJ$1:AJ834)+1,"")</f>
        <v/>
      </c>
      <c r="AL835" s="240" t="str">
        <f>'All Ticker P&amp;L'!A835</f>
        <v/>
      </c>
      <c r="AM835" s="240" t="str">
        <f>'All Ticker P&amp;L'!B835</f>
        <v/>
      </c>
      <c r="AN835" s="240" t="str">
        <f>'All Ticker P&amp;L'!C835</f>
        <v/>
      </c>
      <c r="AO835" s="240" t="str">
        <f>'All Ticker P&amp;L'!D835</f>
        <v/>
      </c>
      <c r="AP835" s="240">
        <f>IF($AL835="",0,'All Ticker P&amp;L'!E835)</f>
        <v>0</v>
      </c>
      <c r="AQ835" s="262">
        <f>IF($AL835="",0,'All Ticker P&amp;L'!J835*'All Ticker P&amp;L'!I835)</f>
        <v>0</v>
      </c>
      <c r="AR835" s="262">
        <f>IF($AL835="",0,'All Ticker P&amp;L'!L835)</f>
        <v>0</v>
      </c>
      <c r="AS835" s="263">
        <f>IF($AL835="",0,'All Ticker P&amp;L'!M835)</f>
        <v>0</v>
      </c>
      <c r="AT835" s="240" t="str">
        <f>IF($AL835="","",RANK(AR835,$AR$2:$AR$1001)+COUNTIF($AR$2:AR835,AR835)-1)</f>
        <v/>
      </c>
      <c r="AU835" s="240" t="str">
        <f>IF($AL835="","",RANK(AV835,$AV$2:$AV$1001)+COUNTIF($AV$2:AV835,AV835)-1)</f>
        <v/>
      </c>
      <c r="AV835" s="262">
        <f t="shared" si="58"/>
        <v>0</v>
      </c>
    </row>
    <row r="836" spans="26:48" ht="15" customHeight="1" x14ac:dyDescent="0.2">
      <c r="Z836" s="240" t="str">
        <f>Shares!A836</f>
        <v/>
      </c>
      <c r="AA836" s="240" t="str">
        <f>Shares!B836</f>
        <v/>
      </c>
      <c r="AB836" s="240" t="str">
        <f>Shares!C836</f>
        <v/>
      </c>
      <c r="AC836" s="240" t="str">
        <f>Shares!D836</f>
        <v/>
      </c>
      <c r="AD836" s="240">
        <f>IF($Z836="",0,Shares!E836)</f>
        <v>0</v>
      </c>
      <c r="AE836" s="262">
        <f>IF($Z836="",0,Shares!K836*Shares!J836)</f>
        <v>0</v>
      </c>
      <c r="AF836" s="263">
        <f t="shared" si="57"/>
        <v>0</v>
      </c>
      <c r="AG836" s="262">
        <f>IF($Z836="",0,Shares!M836)</f>
        <v>0</v>
      </c>
      <c r="AH836" s="263">
        <f>IF($Z836="",0,Shares!N836)</f>
        <v>0</v>
      </c>
      <c r="AI836" s="240" t="str">
        <f>IF($Z836="","",RANK(AE836,$AE$2:$AE$1001)+COUNTIF($AE$2:AE836,AE836)-1)</f>
        <v/>
      </c>
      <c r="AJ836" s="240" t="str">
        <f>IF($AD836&lt;0,COUNT($AJ$1:AJ835)+1,"")</f>
        <v/>
      </c>
      <c r="AL836" s="240" t="str">
        <f>'All Ticker P&amp;L'!A836</f>
        <v/>
      </c>
      <c r="AM836" s="240" t="str">
        <f>'All Ticker P&amp;L'!B836</f>
        <v/>
      </c>
      <c r="AN836" s="240" t="str">
        <f>'All Ticker P&amp;L'!C836</f>
        <v/>
      </c>
      <c r="AO836" s="240" t="str">
        <f>'All Ticker P&amp;L'!D836</f>
        <v/>
      </c>
      <c r="AP836" s="240">
        <f>IF($AL836="",0,'All Ticker P&amp;L'!E836)</f>
        <v>0</v>
      </c>
      <c r="AQ836" s="262">
        <f>IF($AL836="",0,'All Ticker P&amp;L'!J836*'All Ticker P&amp;L'!I836)</f>
        <v>0</v>
      </c>
      <c r="AR836" s="262">
        <f>IF($AL836="",0,'All Ticker P&amp;L'!L836)</f>
        <v>0</v>
      </c>
      <c r="AS836" s="263">
        <f>IF($AL836="",0,'All Ticker P&amp;L'!M836)</f>
        <v>0</v>
      </c>
      <c r="AT836" s="240" t="str">
        <f>IF($AL836="","",RANK(AR836,$AR$2:$AR$1001)+COUNTIF($AR$2:AR836,AR836)-1)</f>
        <v/>
      </c>
      <c r="AU836" s="240" t="str">
        <f>IF($AL836="","",RANK(AV836,$AV$2:$AV$1001)+COUNTIF($AV$2:AV836,AV836)-1)</f>
        <v/>
      </c>
      <c r="AV836" s="262">
        <f t="shared" si="58"/>
        <v>0</v>
      </c>
    </row>
    <row r="837" spans="26:48" ht="15" customHeight="1" x14ac:dyDescent="0.2">
      <c r="Z837" s="240" t="str">
        <f>Shares!A837</f>
        <v/>
      </c>
      <c r="AA837" s="240" t="str">
        <f>Shares!B837</f>
        <v/>
      </c>
      <c r="AB837" s="240" t="str">
        <f>Shares!C837</f>
        <v/>
      </c>
      <c r="AC837" s="240" t="str">
        <f>Shares!D837</f>
        <v/>
      </c>
      <c r="AD837" s="240">
        <f>IF($Z837="",0,Shares!E837)</f>
        <v>0</v>
      </c>
      <c r="AE837" s="262">
        <f>IF($Z837="",0,Shares!K837*Shares!J837)</f>
        <v>0</v>
      </c>
      <c r="AF837" s="263">
        <f t="shared" si="57"/>
        <v>0</v>
      </c>
      <c r="AG837" s="262">
        <f>IF($Z837="",0,Shares!M837)</f>
        <v>0</v>
      </c>
      <c r="AH837" s="263">
        <f>IF($Z837="",0,Shares!N837)</f>
        <v>0</v>
      </c>
      <c r="AI837" s="240" t="str">
        <f>IF($Z837="","",RANK(AE837,$AE$2:$AE$1001)+COUNTIF($AE$2:AE837,AE837)-1)</f>
        <v/>
      </c>
      <c r="AJ837" s="240" t="str">
        <f>IF($AD837&lt;0,COUNT($AJ$1:AJ836)+1,"")</f>
        <v/>
      </c>
      <c r="AL837" s="240" t="str">
        <f>'All Ticker P&amp;L'!A837</f>
        <v/>
      </c>
      <c r="AM837" s="240" t="str">
        <f>'All Ticker P&amp;L'!B837</f>
        <v/>
      </c>
      <c r="AN837" s="240" t="str">
        <f>'All Ticker P&amp;L'!C837</f>
        <v/>
      </c>
      <c r="AO837" s="240" t="str">
        <f>'All Ticker P&amp;L'!D837</f>
        <v/>
      </c>
      <c r="AP837" s="240">
        <f>IF($AL837="",0,'All Ticker P&amp;L'!E837)</f>
        <v>0</v>
      </c>
      <c r="AQ837" s="262">
        <f>IF($AL837="",0,'All Ticker P&amp;L'!J837*'All Ticker P&amp;L'!I837)</f>
        <v>0</v>
      </c>
      <c r="AR837" s="262">
        <f>IF($AL837="",0,'All Ticker P&amp;L'!L837)</f>
        <v>0</v>
      </c>
      <c r="AS837" s="263">
        <f>IF($AL837="",0,'All Ticker P&amp;L'!M837)</f>
        <v>0</v>
      </c>
      <c r="AT837" s="240" t="str">
        <f>IF($AL837="","",RANK(AR837,$AR$2:$AR$1001)+COUNTIF($AR$2:AR837,AR837)-1)</f>
        <v/>
      </c>
      <c r="AU837" s="240" t="str">
        <f>IF($AL837="","",RANK(AV837,$AV$2:$AV$1001)+COUNTIF($AV$2:AV837,AV837)-1)</f>
        <v/>
      </c>
      <c r="AV837" s="262">
        <f t="shared" si="58"/>
        <v>0</v>
      </c>
    </row>
    <row r="838" spans="26:48" ht="15" customHeight="1" x14ac:dyDescent="0.2">
      <c r="Z838" s="240" t="str">
        <f>Shares!A838</f>
        <v/>
      </c>
      <c r="AA838" s="240" t="str">
        <f>Shares!B838</f>
        <v/>
      </c>
      <c r="AB838" s="240" t="str">
        <f>Shares!C838</f>
        <v/>
      </c>
      <c r="AC838" s="240" t="str">
        <f>Shares!D838</f>
        <v/>
      </c>
      <c r="AD838" s="240">
        <f>IF($Z838="",0,Shares!E838)</f>
        <v>0</v>
      </c>
      <c r="AE838" s="262">
        <f>IF($Z838="",0,Shares!K838*Shares!J838)</f>
        <v>0</v>
      </c>
      <c r="AF838" s="263">
        <f t="shared" si="57"/>
        <v>0</v>
      </c>
      <c r="AG838" s="262">
        <f>IF($Z838="",0,Shares!M838)</f>
        <v>0</v>
      </c>
      <c r="AH838" s="263">
        <f>IF($Z838="",0,Shares!N838)</f>
        <v>0</v>
      </c>
      <c r="AI838" s="240" t="str">
        <f>IF($Z838="","",RANK(AE838,$AE$2:$AE$1001)+COUNTIF($AE$2:AE838,AE838)-1)</f>
        <v/>
      </c>
      <c r="AJ838" s="240" t="str">
        <f>IF($AD838&lt;0,COUNT($AJ$1:AJ837)+1,"")</f>
        <v/>
      </c>
      <c r="AL838" s="240" t="str">
        <f>'All Ticker P&amp;L'!A838</f>
        <v/>
      </c>
      <c r="AM838" s="240" t="str">
        <f>'All Ticker P&amp;L'!B838</f>
        <v/>
      </c>
      <c r="AN838" s="240" t="str">
        <f>'All Ticker P&amp;L'!C838</f>
        <v/>
      </c>
      <c r="AO838" s="240" t="str">
        <f>'All Ticker P&amp;L'!D838</f>
        <v/>
      </c>
      <c r="AP838" s="240">
        <f>IF($AL838="",0,'All Ticker P&amp;L'!E838)</f>
        <v>0</v>
      </c>
      <c r="AQ838" s="262">
        <f>IF($AL838="",0,'All Ticker P&amp;L'!J838*'All Ticker P&amp;L'!I838)</f>
        <v>0</v>
      </c>
      <c r="AR838" s="262">
        <f>IF($AL838="",0,'All Ticker P&amp;L'!L838)</f>
        <v>0</v>
      </c>
      <c r="AS838" s="263">
        <f>IF($AL838="",0,'All Ticker P&amp;L'!M838)</f>
        <v>0</v>
      </c>
      <c r="AT838" s="240" t="str">
        <f>IF($AL838="","",RANK(AR838,$AR$2:$AR$1001)+COUNTIF($AR$2:AR838,AR838)-1)</f>
        <v/>
      </c>
      <c r="AU838" s="240" t="str">
        <f>IF($AL838="","",RANK(AV838,$AV$2:$AV$1001)+COUNTIF($AV$2:AV838,AV838)-1)</f>
        <v/>
      </c>
      <c r="AV838" s="262">
        <f t="shared" si="58"/>
        <v>0</v>
      </c>
    </row>
    <row r="839" spans="26:48" ht="15" customHeight="1" x14ac:dyDescent="0.2">
      <c r="Z839" s="240" t="str">
        <f>Shares!A839</f>
        <v/>
      </c>
      <c r="AA839" s="240" t="str">
        <f>Shares!B839</f>
        <v/>
      </c>
      <c r="AB839" s="240" t="str">
        <f>Shares!C839</f>
        <v/>
      </c>
      <c r="AC839" s="240" t="str">
        <f>Shares!D839</f>
        <v/>
      </c>
      <c r="AD839" s="240">
        <f>IF($Z839="",0,Shares!E839)</f>
        <v>0</v>
      </c>
      <c r="AE839" s="262">
        <f>IF($Z839="",0,Shares!K839*Shares!J839)</f>
        <v>0</v>
      </c>
      <c r="AF839" s="263">
        <f t="shared" si="57"/>
        <v>0</v>
      </c>
      <c r="AG839" s="262">
        <f>IF($Z839="",0,Shares!M839)</f>
        <v>0</v>
      </c>
      <c r="AH839" s="263">
        <f>IF($Z839="",0,Shares!N839)</f>
        <v>0</v>
      </c>
      <c r="AI839" s="240" t="str">
        <f>IF($Z839="","",RANK(AE839,$AE$2:$AE$1001)+COUNTIF($AE$2:AE839,AE839)-1)</f>
        <v/>
      </c>
      <c r="AJ839" s="240" t="str">
        <f>IF($AD839&lt;0,COUNT($AJ$1:AJ838)+1,"")</f>
        <v/>
      </c>
      <c r="AL839" s="240" t="str">
        <f>'All Ticker P&amp;L'!A839</f>
        <v/>
      </c>
      <c r="AM839" s="240" t="str">
        <f>'All Ticker P&amp;L'!B839</f>
        <v/>
      </c>
      <c r="AN839" s="240" t="str">
        <f>'All Ticker P&amp;L'!C839</f>
        <v/>
      </c>
      <c r="AO839" s="240" t="str">
        <f>'All Ticker P&amp;L'!D839</f>
        <v/>
      </c>
      <c r="AP839" s="240">
        <f>IF($AL839="",0,'All Ticker P&amp;L'!E839)</f>
        <v>0</v>
      </c>
      <c r="AQ839" s="262">
        <f>IF($AL839="",0,'All Ticker P&amp;L'!J839*'All Ticker P&amp;L'!I839)</f>
        <v>0</v>
      </c>
      <c r="AR839" s="262">
        <f>IF($AL839="",0,'All Ticker P&amp;L'!L839)</f>
        <v>0</v>
      </c>
      <c r="AS839" s="263">
        <f>IF($AL839="",0,'All Ticker P&amp;L'!M839)</f>
        <v>0</v>
      </c>
      <c r="AT839" s="240" t="str">
        <f>IF($AL839="","",RANK(AR839,$AR$2:$AR$1001)+COUNTIF($AR$2:AR839,AR839)-1)</f>
        <v/>
      </c>
      <c r="AU839" s="240" t="str">
        <f>IF($AL839="","",RANK(AV839,$AV$2:$AV$1001)+COUNTIF($AV$2:AV839,AV839)-1)</f>
        <v/>
      </c>
      <c r="AV839" s="262">
        <f t="shared" si="58"/>
        <v>0</v>
      </c>
    </row>
    <row r="840" spans="26:48" ht="15" customHeight="1" x14ac:dyDescent="0.2">
      <c r="Z840" s="240" t="str">
        <f>Shares!A840</f>
        <v/>
      </c>
      <c r="AA840" s="240" t="str">
        <f>Shares!B840</f>
        <v/>
      </c>
      <c r="AB840" s="240" t="str">
        <f>Shares!C840</f>
        <v/>
      </c>
      <c r="AC840" s="240" t="str">
        <f>Shares!D840</f>
        <v/>
      </c>
      <c r="AD840" s="240">
        <f>IF($Z840="",0,Shares!E840)</f>
        <v>0</v>
      </c>
      <c r="AE840" s="262">
        <f>IF($Z840="",0,Shares!K840*Shares!J840)</f>
        <v>0</v>
      </c>
      <c r="AF840" s="263">
        <f t="shared" si="57"/>
        <v>0</v>
      </c>
      <c r="AG840" s="262">
        <f>IF($Z840="",0,Shares!M840)</f>
        <v>0</v>
      </c>
      <c r="AH840" s="263">
        <f>IF($Z840="",0,Shares!N840)</f>
        <v>0</v>
      </c>
      <c r="AI840" s="240" t="str">
        <f>IF($Z840="","",RANK(AE840,$AE$2:$AE$1001)+COUNTIF($AE$2:AE840,AE840)-1)</f>
        <v/>
      </c>
      <c r="AJ840" s="240" t="str">
        <f>IF($AD840&lt;0,COUNT($AJ$1:AJ839)+1,"")</f>
        <v/>
      </c>
      <c r="AL840" s="240" t="str">
        <f>'All Ticker P&amp;L'!A840</f>
        <v/>
      </c>
      <c r="AM840" s="240" t="str">
        <f>'All Ticker P&amp;L'!B840</f>
        <v/>
      </c>
      <c r="AN840" s="240" t="str">
        <f>'All Ticker P&amp;L'!C840</f>
        <v/>
      </c>
      <c r="AO840" s="240" t="str">
        <f>'All Ticker P&amp;L'!D840</f>
        <v/>
      </c>
      <c r="AP840" s="240">
        <f>IF($AL840="",0,'All Ticker P&amp;L'!E840)</f>
        <v>0</v>
      </c>
      <c r="AQ840" s="262">
        <f>IF($AL840="",0,'All Ticker P&amp;L'!J840*'All Ticker P&amp;L'!I840)</f>
        <v>0</v>
      </c>
      <c r="AR840" s="262">
        <f>IF($AL840="",0,'All Ticker P&amp;L'!L840)</f>
        <v>0</v>
      </c>
      <c r="AS840" s="263">
        <f>IF($AL840="",0,'All Ticker P&amp;L'!M840)</f>
        <v>0</v>
      </c>
      <c r="AT840" s="240" t="str">
        <f>IF($AL840="","",RANK(AR840,$AR$2:$AR$1001)+COUNTIF($AR$2:AR840,AR840)-1)</f>
        <v/>
      </c>
      <c r="AU840" s="240" t="str">
        <f>IF($AL840="","",RANK(AV840,$AV$2:$AV$1001)+COUNTIF($AV$2:AV840,AV840)-1)</f>
        <v/>
      </c>
      <c r="AV840" s="262">
        <f t="shared" si="58"/>
        <v>0</v>
      </c>
    </row>
    <row r="841" spans="26:48" ht="15" customHeight="1" x14ac:dyDescent="0.2">
      <c r="Z841" s="240" t="str">
        <f>Shares!A841</f>
        <v/>
      </c>
      <c r="AA841" s="240" t="str">
        <f>Shares!B841</f>
        <v/>
      </c>
      <c r="AB841" s="240" t="str">
        <f>Shares!C841</f>
        <v/>
      </c>
      <c r="AC841" s="240" t="str">
        <f>Shares!D841</f>
        <v/>
      </c>
      <c r="AD841" s="240">
        <f>IF($Z841="",0,Shares!E841)</f>
        <v>0</v>
      </c>
      <c r="AE841" s="262">
        <f>IF($Z841="",0,Shares!K841*Shares!J841)</f>
        <v>0</v>
      </c>
      <c r="AF841" s="263">
        <f t="shared" si="57"/>
        <v>0</v>
      </c>
      <c r="AG841" s="262">
        <f>IF($Z841="",0,Shares!M841)</f>
        <v>0</v>
      </c>
      <c r="AH841" s="263">
        <f>IF($Z841="",0,Shares!N841)</f>
        <v>0</v>
      </c>
      <c r="AI841" s="240" t="str">
        <f>IF($Z841="","",RANK(AE841,$AE$2:$AE$1001)+COUNTIF($AE$2:AE841,AE841)-1)</f>
        <v/>
      </c>
      <c r="AJ841" s="240" t="str">
        <f>IF($AD841&lt;0,COUNT($AJ$1:AJ840)+1,"")</f>
        <v/>
      </c>
      <c r="AL841" s="240" t="str">
        <f>'All Ticker P&amp;L'!A841</f>
        <v/>
      </c>
      <c r="AM841" s="240" t="str">
        <f>'All Ticker P&amp;L'!B841</f>
        <v/>
      </c>
      <c r="AN841" s="240" t="str">
        <f>'All Ticker P&amp;L'!C841</f>
        <v/>
      </c>
      <c r="AO841" s="240" t="str">
        <f>'All Ticker P&amp;L'!D841</f>
        <v/>
      </c>
      <c r="AP841" s="240">
        <f>IF($AL841="",0,'All Ticker P&amp;L'!E841)</f>
        <v>0</v>
      </c>
      <c r="AQ841" s="262">
        <f>IF($AL841="",0,'All Ticker P&amp;L'!J841*'All Ticker P&amp;L'!I841)</f>
        <v>0</v>
      </c>
      <c r="AR841" s="262">
        <f>IF($AL841="",0,'All Ticker P&amp;L'!L841)</f>
        <v>0</v>
      </c>
      <c r="AS841" s="263">
        <f>IF($AL841="",0,'All Ticker P&amp;L'!M841)</f>
        <v>0</v>
      </c>
      <c r="AT841" s="240" t="str">
        <f>IF($AL841="","",RANK(AR841,$AR$2:$AR$1001)+COUNTIF($AR$2:AR841,AR841)-1)</f>
        <v/>
      </c>
      <c r="AU841" s="240" t="str">
        <f>IF($AL841="","",RANK(AV841,$AV$2:$AV$1001)+COUNTIF($AV$2:AV841,AV841)-1)</f>
        <v/>
      </c>
      <c r="AV841" s="262">
        <f t="shared" si="58"/>
        <v>0</v>
      </c>
    </row>
    <row r="842" spans="26:48" ht="15" customHeight="1" x14ac:dyDescent="0.2">
      <c r="Z842" s="240" t="str">
        <f>Shares!A842</f>
        <v/>
      </c>
      <c r="AA842" s="240" t="str">
        <f>Shares!B842</f>
        <v/>
      </c>
      <c r="AB842" s="240" t="str">
        <f>Shares!C842</f>
        <v/>
      </c>
      <c r="AC842" s="240" t="str">
        <f>Shares!D842</f>
        <v/>
      </c>
      <c r="AD842" s="240">
        <f>IF($Z842="",0,Shares!E842)</f>
        <v>0</v>
      </c>
      <c r="AE842" s="262">
        <f>IF($Z842="",0,Shares!K842*Shares!J842)</f>
        <v>0</v>
      </c>
      <c r="AF842" s="263">
        <f t="shared" si="57"/>
        <v>0</v>
      </c>
      <c r="AG842" s="262">
        <f>IF($Z842="",0,Shares!M842)</f>
        <v>0</v>
      </c>
      <c r="AH842" s="263">
        <f>IF($Z842="",0,Shares!N842)</f>
        <v>0</v>
      </c>
      <c r="AI842" s="240" t="str">
        <f>IF($Z842="","",RANK(AE842,$AE$2:$AE$1001)+COUNTIF($AE$2:AE842,AE842)-1)</f>
        <v/>
      </c>
      <c r="AJ842" s="240" t="str">
        <f>IF($AD842&lt;0,COUNT($AJ$1:AJ841)+1,"")</f>
        <v/>
      </c>
      <c r="AL842" s="240" t="str">
        <f>'All Ticker P&amp;L'!A842</f>
        <v/>
      </c>
      <c r="AM842" s="240" t="str">
        <f>'All Ticker P&amp;L'!B842</f>
        <v/>
      </c>
      <c r="AN842" s="240" t="str">
        <f>'All Ticker P&amp;L'!C842</f>
        <v/>
      </c>
      <c r="AO842" s="240" t="str">
        <f>'All Ticker P&amp;L'!D842</f>
        <v/>
      </c>
      <c r="AP842" s="240">
        <f>IF($AL842="",0,'All Ticker P&amp;L'!E842)</f>
        <v>0</v>
      </c>
      <c r="AQ842" s="262">
        <f>IF($AL842="",0,'All Ticker P&amp;L'!J842*'All Ticker P&amp;L'!I842)</f>
        <v>0</v>
      </c>
      <c r="AR842" s="262">
        <f>IF($AL842="",0,'All Ticker P&amp;L'!L842)</f>
        <v>0</v>
      </c>
      <c r="AS842" s="263">
        <f>IF($AL842="",0,'All Ticker P&amp;L'!M842)</f>
        <v>0</v>
      </c>
      <c r="AT842" s="240" t="str">
        <f>IF($AL842="","",RANK(AR842,$AR$2:$AR$1001)+COUNTIF($AR$2:AR842,AR842)-1)</f>
        <v/>
      </c>
      <c r="AU842" s="240" t="str">
        <f>IF($AL842="","",RANK(AV842,$AV$2:$AV$1001)+COUNTIF($AV$2:AV842,AV842)-1)</f>
        <v/>
      </c>
      <c r="AV842" s="262">
        <f t="shared" si="58"/>
        <v>0</v>
      </c>
    </row>
    <row r="843" spans="26:48" ht="15" customHeight="1" x14ac:dyDescent="0.2">
      <c r="Z843" s="240" t="str">
        <f>Shares!A843</f>
        <v/>
      </c>
      <c r="AA843" s="240" t="str">
        <f>Shares!B843</f>
        <v/>
      </c>
      <c r="AB843" s="240" t="str">
        <f>Shares!C843</f>
        <v/>
      </c>
      <c r="AC843" s="240" t="str">
        <f>Shares!D843</f>
        <v/>
      </c>
      <c r="AD843" s="240">
        <f>IF($Z843="",0,Shares!E843)</f>
        <v>0</v>
      </c>
      <c r="AE843" s="262">
        <f>IF($Z843="",0,Shares!K843*Shares!J843)</f>
        <v>0</v>
      </c>
      <c r="AF843" s="263">
        <f t="shared" si="57"/>
        <v>0</v>
      </c>
      <c r="AG843" s="262">
        <f>IF($Z843="",0,Shares!M843)</f>
        <v>0</v>
      </c>
      <c r="AH843" s="263">
        <f>IF($Z843="",0,Shares!N843)</f>
        <v>0</v>
      </c>
      <c r="AI843" s="240" t="str">
        <f>IF($Z843="","",RANK(AE843,$AE$2:$AE$1001)+COUNTIF($AE$2:AE843,AE843)-1)</f>
        <v/>
      </c>
      <c r="AJ843" s="240" t="str">
        <f>IF($AD843&lt;0,COUNT($AJ$1:AJ842)+1,"")</f>
        <v/>
      </c>
      <c r="AL843" s="240" t="str">
        <f>'All Ticker P&amp;L'!A843</f>
        <v/>
      </c>
      <c r="AM843" s="240" t="str">
        <f>'All Ticker P&amp;L'!B843</f>
        <v/>
      </c>
      <c r="AN843" s="240" t="str">
        <f>'All Ticker P&amp;L'!C843</f>
        <v/>
      </c>
      <c r="AO843" s="240" t="str">
        <f>'All Ticker P&amp;L'!D843</f>
        <v/>
      </c>
      <c r="AP843" s="240">
        <f>IF($AL843="",0,'All Ticker P&amp;L'!E843)</f>
        <v>0</v>
      </c>
      <c r="AQ843" s="262">
        <f>IF($AL843="",0,'All Ticker P&amp;L'!J843*'All Ticker P&amp;L'!I843)</f>
        <v>0</v>
      </c>
      <c r="AR843" s="262">
        <f>IF($AL843="",0,'All Ticker P&amp;L'!L843)</f>
        <v>0</v>
      </c>
      <c r="AS843" s="263">
        <f>IF($AL843="",0,'All Ticker P&amp;L'!M843)</f>
        <v>0</v>
      </c>
      <c r="AT843" s="240" t="str">
        <f>IF($AL843="","",RANK(AR843,$AR$2:$AR$1001)+COUNTIF($AR$2:AR843,AR843)-1)</f>
        <v/>
      </c>
      <c r="AU843" s="240" t="str">
        <f>IF($AL843="","",RANK(AV843,$AV$2:$AV$1001)+COUNTIF($AV$2:AV843,AV843)-1)</f>
        <v/>
      </c>
      <c r="AV843" s="262">
        <f t="shared" si="58"/>
        <v>0</v>
      </c>
    </row>
    <row r="844" spans="26:48" ht="15" customHeight="1" x14ac:dyDescent="0.2">
      <c r="Z844" s="240" t="str">
        <f>Shares!A844</f>
        <v/>
      </c>
      <c r="AA844" s="240" t="str">
        <f>Shares!B844</f>
        <v/>
      </c>
      <c r="AB844" s="240" t="str">
        <f>Shares!C844</f>
        <v/>
      </c>
      <c r="AC844" s="240" t="str">
        <f>Shares!D844</f>
        <v/>
      </c>
      <c r="AD844" s="240">
        <f>IF($Z844="",0,Shares!E844)</f>
        <v>0</v>
      </c>
      <c r="AE844" s="262">
        <f>IF($Z844="",0,Shares!K844*Shares!J844)</f>
        <v>0</v>
      </c>
      <c r="AF844" s="263">
        <f t="shared" si="57"/>
        <v>0</v>
      </c>
      <c r="AG844" s="262">
        <f>IF($Z844="",0,Shares!M844)</f>
        <v>0</v>
      </c>
      <c r="AH844" s="263">
        <f>IF($Z844="",0,Shares!N844)</f>
        <v>0</v>
      </c>
      <c r="AI844" s="240" t="str">
        <f>IF($Z844="","",RANK(AE844,$AE$2:$AE$1001)+COUNTIF($AE$2:AE844,AE844)-1)</f>
        <v/>
      </c>
      <c r="AJ844" s="240" t="str">
        <f>IF($AD844&lt;0,COUNT($AJ$1:AJ843)+1,"")</f>
        <v/>
      </c>
      <c r="AL844" s="240" t="str">
        <f>'All Ticker P&amp;L'!A844</f>
        <v/>
      </c>
      <c r="AM844" s="240" t="str">
        <f>'All Ticker P&amp;L'!B844</f>
        <v/>
      </c>
      <c r="AN844" s="240" t="str">
        <f>'All Ticker P&amp;L'!C844</f>
        <v/>
      </c>
      <c r="AO844" s="240" t="str">
        <f>'All Ticker P&amp;L'!D844</f>
        <v/>
      </c>
      <c r="AP844" s="240">
        <f>IF($AL844="",0,'All Ticker P&amp;L'!E844)</f>
        <v>0</v>
      </c>
      <c r="AQ844" s="262">
        <f>IF($AL844="",0,'All Ticker P&amp;L'!J844*'All Ticker P&amp;L'!I844)</f>
        <v>0</v>
      </c>
      <c r="AR844" s="262">
        <f>IF($AL844="",0,'All Ticker P&amp;L'!L844)</f>
        <v>0</v>
      </c>
      <c r="AS844" s="263">
        <f>IF($AL844="",0,'All Ticker P&amp;L'!M844)</f>
        <v>0</v>
      </c>
      <c r="AT844" s="240" t="str">
        <f>IF($AL844="","",RANK(AR844,$AR$2:$AR$1001)+COUNTIF($AR$2:AR844,AR844)-1)</f>
        <v/>
      </c>
      <c r="AU844" s="240" t="str">
        <f>IF($AL844="","",RANK(AV844,$AV$2:$AV$1001)+COUNTIF($AV$2:AV844,AV844)-1)</f>
        <v/>
      </c>
      <c r="AV844" s="262">
        <f t="shared" si="58"/>
        <v>0</v>
      </c>
    </row>
    <row r="845" spans="26:48" ht="15" customHeight="1" x14ac:dyDescent="0.2">
      <c r="Z845" s="240" t="str">
        <f>Shares!A845</f>
        <v/>
      </c>
      <c r="AA845" s="240" t="str">
        <f>Shares!B845</f>
        <v/>
      </c>
      <c r="AB845" s="240" t="str">
        <f>Shares!C845</f>
        <v/>
      </c>
      <c r="AC845" s="240" t="str">
        <f>Shares!D845</f>
        <v/>
      </c>
      <c r="AD845" s="240">
        <f>IF($Z845="",0,Shares!E845)</f>
        <v>0</v>
      </c>
      <c r="AE845" s="262">
        <f>IF($Z845="",0,Shares!K845*Shares!J845)</f>
        <v>0</v>
      </c>
      <c r="AF845" s="263">
        <f t="shared" si="57"/>
        <v>0</v>
      </c>
      <c r="AG845" s="262">
        <f>IF($Z845="",0,Shares!M845)</f>
        <v>0</v>
      </c>
      <c r="AH845" s="263">
        <f>IF($Z845="",0,Shares!N845)</f>
        <v>0</v>
      </c>
      <c r="AI845" s="240" t="str">
        <f>IF($Z845="","",RANK(AE845,$AE$2:$AE$1001)+COUNTIF($AE$2:AE845,AE845)-1)</f>
        <v/>
      </c>
      <c r="AJ845" s="240" t="str">
        <f>IF($AD845&lt;0,COUNT($AJ$1:AJ844)+1,"")</f>
        <v/>
      </c>
      <c r="AL845" s="240" t="str">
        <f>'All Ticker P&amp;L'!A845</f>
        <v/>
      </c>
      <c r="AM845" s="240" t="str">
        <f>'All Ticker P&amp;L'!B845</f>
        <v/>
      </c>
      <c r="AN845" s="240" t="str">
        <f>'All Ticker P&amp;L'!C845</f>
        <v/>
      </c>
      <c r="AO845" s="240" t="str">
        <f>'All Ticker P&amp;L'!D845</f>
        <v/>
      </c>
      <c r="AP845" s="240">
        <f>IF($AL845="",0,'All Ticker P&amp;L'!E845)</f>
        <v>0</v>
      </c>
      <c r="AQ845" s="262">
        <f>IF($AL845="",0,'All Ticker P&amp;L'!J845*'All Ticker P&amp;L'!I845)</f>
        <v>0</v>
      </c>
      <c r="AR845" s="262">
        <f>IF($AL845="",0,'All Ticker P&amp;L'!L845)</f>
        <v>0</v>
      </c>
      <c r="AS845" s="263">
        <f>IF($AL845="",0,'All Ticker P&amp;L'!M845)</f>
        <v>0</v>
      </c>
      <c r="AT845" s="240" t="str">
        <f>IF($AL845="","",RANK(AR845,$AR$2:$AR$1001)+COUNTIF($AR$2:AR845,AR845)-1)</f>
        <v/>
      </c>
      <c r="AU845" s="240" t="str">
        <f>IF($AL845="","",RANK(AV845,$AV$2:$AV$1001)+COUNTIF($AV$2:AV845,AV845)-1)</f>
        <v/>
      </c>
      <c r="AV845" s="262">
        <f t="shared" si="58"/>
        <v>0</v>
      </c>
    </row>
    <row r="846" spans="26:48" ht="15" customHeight="1" x14ac:dyDescent="0.2">
      <c r="Z846" s="240" t="str">
        <f>Shares!A846</f>
        <v/>
      </c>
      <c r="AA846" s="240" t="str">
        <f>Shares!B846</f>
        <v/>
      </c>
      <c r="AB846" s="240" t="str">
        <f>Shares!C846</f>
        <v/>
      </c>
      <c r="AC846" s="240" t="str">
        <f>Shares!D846</f>
        <v/>
      </c>
      <c r="AD846" s="240">
        <f>IF($Z846="",0,Shares!E846)</f>
        <v>0</v>
      </c>
      <c r="AE846" s="262">
        <f>IF($Z846="",0,Shares!K846*Shares!J846)</f>
        <v>0</v>
      </c>
      <c r="AF846" s="263">
        <f t="shared" si="57"/>
        <v>0</v>
      </c>
      <c r="AG846" s="262">
        <f>IF($Z846="",0,Shares!M846)</f>
        <v>0</v>
      </c>
      <c r="AH846" s="263">
        <f>IF($Z846="",0,Shares!N846)</f>
        <v>0</v>
      </c>
      <c r="AI846" s="240" t="str">
        <f>IF($Z846="","",RANK(AE846,$AE$2:$AE$1001)+COUNTIF($AE$2:AE846,AE846)-1)</f>
        <v/>
      </c>
      <c r="AJ846" s="240" t="str">
        <f>IF($AD846&lt;0,COUNT($AJ$1:AJ845)+1,"")</f>
        <v/>
      </c>
      <c r="AL846" s="240" t="str">
        <f>'All Ticker P&amp;L'!A846</f>
        <v/>
      </c>
      <c r="AM846" s="240" t="str">
        <f>'All Ticker P&amp;L'!B846</f>
        <v/>
      </c>
      <c r="AN846" s="240" t="str">
        <f>'All Ticker P&amp;L'!C846</f>
        <v/>
      </c>
      <c r="AO846" s="240" t="str">
        <f>'All Ticker P&amp;L'!D846</f>
        <v/>
      </c>
      <c r="AP846" s="240">
        <f>IF($AL846="",0,'All Ticker P&amp;L'!E846)</f>
        <v>0</v>
      </c>
      <c r="AQ846" s="262">
        <f>IF($AL846="",0,'All Ticker P&amp;L'!J846*'All Ticker P&amp;L'!I846)</f>
        <v>0</v>
      </c>
      <c r="AR846" s="262">
        <f>IF($AL846="",0,'All Ticker P&amp;L'!L846)</f>
        <v>0</v>
      </c>
      <c r="AS846" s="263">
        <f>IF($AL846="",0,'All Ticker P&amp;L'!M846)</f>
        <v>0</v>
      </c>
      <c r="AT846" s="240" t="str">
        <f>IF($AL846="","",RANK(AR846,$AR$2:$AR$1001)+COUNTIF($AR$2:AR846,AR846)-1)</f>
        <v/>
      </c>
      <c r="AU846" s="240" t="str">
        <f>IF($AL846="","",RANK(AV846,$AV$2:$AV$1001)+COUNTIF($AV$2:AV846,AV846)-1)</f>
        <v/>
      </c>
      <c r="AV846" s="262">
        <f t="shared" si="58"/>
        <v>0</v>
      </c>
    </row>
    <row r="847" spans="26:48" ht="15" customHeight="1" x14ac:dyDescent="0.2">
      <c r="Z847" s="240" t="str">
        <f>Shares!A847</f>
        <v/>
      </c>
      <c r="AA847" s="240" t="str">
        <f>Shares!B847</f>
        <v/>
      </c>
      <c r="AB847" s="240" t="str">
        <f>Shares!C847</f>
        <v/>
      </c>
      <c r="AC847" s="240" t="str">
        <f>Shares!D847</f>
        <v/>
      </c>
      <c r="AD847" s="240">
        <f>IF($Z847="",0,Shares!E847)</f>
        <v>0</v>
      </c>
      <c r="AE847" s="262">
        <f>IF($Z847="",0,Shares!K847*Shares!J847)</f>
        <v>0</v>
      </c>
      <c r="AF847" s="263">
        <f t="shared" si="57"/>
        <v>0</v>
      </c>
      <c r="AG847" s="262">
        <f>IF($Z847="",0,Shares!M847)</f>
        <v>0</v>
      </c>
      <c r="AH847" s="263">
        <f>IF($Z847="",0,Shares!N847)</f>
        <v>0</v>
      </c>
      <c r="AI847" s="240" t="str">
        <f>IF($Z847="","",RANK(AE847,$AE$2:$AE$1001)+COUNTIF($AE$2:AE847,AE847)-1)</f>
        <v/>
      </c>
      <c r="AJ847" s="240" t="str">
        <f>IF($AD847&lt;0,COUNT($AJ$1:AJ846)+1,"")</f>
        <v/>
      </c>
      <c r="AL847" s="240" t="str">
        <f>'All Ticker P&amp;L'!A847</f>
        <v/>
      </c>
      <c r="AM847" s="240" t="str">
        <f>'All Ticker P&amp;L'!B847</f>
        <v/>
      </c>
      <c r="AN847" s="240" t="str">
        <f>'All Ticker P&amp;L'!C847</f>
        <v/>
      </c>
      <c r="AO847" s="240" t="str">
        <f>'All Ticker P&amp;L'!D847</f>
        <v/>
      </c>
      <c r="AP847" s="240">
        <f>IF($AL847="",0,'All Ticker P&amp;L'!E847)</f>
        <v>0</v>
      </c>
      <c r="AQ847" s="262">
        <f>IF($AL847="",0,'All Ticker P&amp;L'!J847*'All Ticker P&amp;L'!I847)</f>
        <v>0</v>
      </c>
      <c r="AR847" s="262">
        <f>IF($AL847="",0,'All Ticker P&amp;L'!L847)</f>
        <v>0</v>
      </c>
      <c r="AS847" s="263">
        <f>IF($AL847="",0,'All Ticker P&amp;L'!M847)</f>
        <v>0</v>
      </c>
      <c r="AT847" s="240" t="str">
        <f>IF($AL847="","",RANK(AR847,$AR$2:$AR$1001)+COUNTIF($AR$2:AR847,AR847)-1)</f>
        <v/>
      </c>
      <c r="AU847" s="240" t="str">
        <f>IF($AL847="","",RANK(AV847,$AV$2:$AV$1001)+COUNTIF($AV$2:AV847,AV847)-1)</f>
        <v/>
      </c>
      <c r="AV847" s="262">
        <f t="shared" si="58"/>
        <v>0</v>
      </c>
    </row>
    <row r="848" spans="26:48" ht="15" customHeight="1" x14ac:dyDescent="0.2">
      <c r="Z848" s="240" t="str">
        <f>Shares!A848</f>
        <v/>
      </c>
      <c r="AA848" s="240" t="str">
        <f>Shares!B848</f>
        <v/>
      </c>
      <c r="AB848" s="240" t="str">
        <f>Shares!C848</f>
        <v/>
      </c>
      <c r="AC848" s="240" t="str">
        <f>Shares!D848</f>
        <v/>
      </c>
      <c r="AD848" s="240">
        <f>IF($Z848="",0,Shares!E848)</f>
        <v>0</v>
      </c>
      <c r="AE848" s="262">
        <f>IF($Z848="",0,Shares!K848*Shares!J848)</f>
        <v>0</v>
      </c>
      <c r="AF848" s="263">
        <f t="shared" si="57"/>
        <v>0</v>
      </c>
      <c r="AG848" s="262">
        <f>IF($Z848="",0,Shares!M848)</f>
        <v>0</v>
      </c>
      <c r="AH848" s="263">
        <f>IF($Z848="",0,Shares!N848)</f>
        <v>0</v>
      </c>
      <c r="AI848" s="240" t="str">
        <f>IF($Z848="","",RANK(AE848,$AE$2:$AE$1001)+COUNTIF($AE$2:AE848,AE848)-1)</f>
        <v/>
      </c>
      <c r="AJ848" s="240" t="str">
        <f>IF($AD848&lt;0,COUNT($AJ$1:AJ847)+1,"")</f>
        <v/>
      </c>
      <c r="AL848" s="240" t="str">
        <f>'All Ticker P&amp;L'!A848</f>
        <v/>
      </c>
      <c r="AM848" s="240" t="str">
        <f>'All Ticker P&amp;L'!B848</f>
        <v/>
      </c>
      <c r="AN848" s="240" t="str">
        <f>'All Ticker P&amp;L'!C848</f>
        <v/>
      </c>
      <c r="AO848" s="240" t="str">
        <f>'All Ticker P&amp;L'!D848</f>
        <v/>
      </c>
      <c r="AP848" s="240">
        <f>IF($AL848="",0,'All Ticker P&amp;L'!E848)</f>
        <v>0</v>
      </c>
      <c r="AQ848" s="262">
        <f>IF($AL848="",0,'All Ticker P&amp;L'!J848*'All Ticker P&amp;L'!I848)</f>
        <v>0</v>
      </c>
      <c r="AR848" s="262">
        <f>IF($AL848="",0,'All Ticker P&amp;L'!L848)</f>
        <v>0</v>
      </c>
      <c r="AS848" s="263">
        <f>IF($AL848="",0,'All Ticker P&amp;L'!M848)</f>
        <v>0</v>
      </c>
      <c r="AT848" s="240" t="str">
        <f>IF($AL848="","",RANK(AR848,$AR$2:$AR$1001)+COUNTIF($AR$2:AR848,AR848)-1)</f>
        <v/>
      </c>
      <c r="AU848" s="240" t="str">
        <f>IF($AL848="","",RANK(AV848,$AV$2:$AV$1001)+COUNTIF($AV$2:AV848,AV848)-1)</f>
        <v/>
      </c>
      <c r="AV848" s="262">
        <f t="shared" si="58"/>
        <v>0</v>
      </c>
    </row>
    <row r="849" spans="26:48" ht="15" customHeight="1" x14ac:dyDescent="0.2">
      <c r="Z849" s="240" t="str">
        <f>Shares!A849</f>
        <v/>
      </c>
      <c r="AA849" s="240" t="str">
        <f>Shares!B849</f>
        <v/>
      </c>
      <c r="AB849" s="240" t="str">
        <f>Shares!C849</f>
        <v/>
      </c>
      <c r="AC849" s="240" t="str">
        <f>Shares!D849</f>
        <v/>
      </c>
      <c r="AD849" s="240">
        <f>IF($Z849="",0,Shares!E849)</f>
        <v>0</v>
      </c>
      <c r="AE849" s="262">
        <f>IF($Z849="",0,Shares!K849*Shares!J849)</f>
        <v>0</v>
      </c>
      <c r="AF849" s="263">
        <f t="shared" si="57"/>
        <v>0</v>
      </c>
      <c r="AG849" s="262">
        <f>IF($Z849="",0,Shares!M849)</f>
        <v>0</v>
      </c>
      <c r="AH849" s="263">
        <f>IF($Z849="",0,Shares!N849)</f>
        <v>0</v>
      </c>
      <c r="AI849" s="240" t="str">
        <f>IF($Z849="","",RANK(AE849,$AE$2:$AE$1001)+COUNTIF($AE$2:AE849,AE849)-1)</f>
        <v/>
      </c>
      <c r="AJ849" s="240" t="str">
        <f>IF($AD849&lt;0,COUNT($AJ$1:AJ848)+1,"")</f>
        <v/>
      </c>
      <c r="AL849" s="240" t="str">
        <f>'All Ticker P&amp;L'!A849</f>
        <v/>
      </c>
      <c r="AM849" s="240" t="str">
        <f>'All Ticker P&amp;L'!B849</f>
        <v/>
      </c>
      <c r="AN849" s="240" t="str">
        <f>'All Ticker P&amp;L'!C849</f>
        <v/>
      </c>
      <c r="AO849" s="240" t="str">
        <f>'All Ticker P&amp;L'!D849</f>
        <v/>
      </c>
      <c r="AP849" s="240">
        <f>IF($AL849="",0,'All Ticker P&amp;L'!E849)</f>
        <v>0</v>
      </c>
      <c r="AQ849" s="262">
        <f>IF($AL849="",0,'All Ticker P&amp;L'!J849*'All Ticker P&amp;L'!I849)</f>
        <v>0</v>
      </c>
      <c r="AR849" s="262">
        <f>IF($AL849="",0,'All Ticker P&amp;L'!L849)</f>
        <v>0</v>
      </c>
      <c r="AS849" s="263">
        <f>IF($AL849="",0,'All Ticker P&amp;L'!M849)</f>
        <v>0</v>
      </c>
      <c r="AT849" s="240" t="str">
        <f>IF($AL849="","",RANK(AR849,$AR$2:$AR$1001)+COUNTIF($AR$2:AR849,AR849)-1)</f>
        <v/>
      </c>
      <c r="AU849" s="240" t="str">
        <f>IF($AL849="","",RANK(AV849,$AV$2:$AV$1001)+COUNTIF($AV$2:AV849,AV849)-1)</f>
        <v/>
      </c>
      <c r="AV849" s="262">
        <f t="shared" si="58"/>
        <v>0</v>
      </c>
    </row>
    <row r="850" spans="26:48" ht="15" customHeight="1" x14ac:dyDescent="0.2">
      <c r="Z850" s="240" t="str">
        <f>Shares!A850</f>
        <v/>
      </c>
      <c r="AA850" s="240" t="str">
        <f>Shares!B850</f>
        <v/>
      </c>
      <c r="AB850" s="240" t="str">
        <f>Shares!C850</f>
        <v/>
      </c>
      <c r="AC850" s="240" t="str">
        <f>Shares!D850</f>
        <v/>
      </c>
      <c r="AD850" s="240">
        <f>IF($Z850="",0,Shares!E850)</f>
        <v>0</v>
      </c>
      <c r="AE850" s="262">
        <f>IF($Z850="",0,Shares!K850*Shares!J850)</f>
        <v>0</v>
      </c>
      <c r="AF850" s="263">
        <f t="shared" si="57"/>
        <v>0</v>
      </c>
      <c r="AG850" s="262">
        <f>IF($Z850="",0,Shares!M850)</f>
        <v>0</v>
      </c>
      <c r="AH850" s="263">
        <f>IF($Z850="",0,Shares!N850)</f>
        <v>0</v>
      </c>
      <c r="AI850" s="240" t="str">
        <f>IF($Z850="","",RANK(AE850,$AE$2:$AE$1001)+COUNTIF($AE$2:AE850,AE850)-1)</f>
        <v/>
      </c>
      <c r="AJ850" s="240" t="str">
        <f>IF($AD850&lt;0,COUNT($AJ$1:AJ849)+1,"")</f>
        <v/>
      </c>
      <c r="AL850" s="240" t="str">
        <f>'All Ticker P&amp;L'!A850</f>
        <v/>
      </c>
      <c r="AM850" s="240" t="str">
        <f>'All Ticker P&amp;L'!B850</f>
        <v/>
      </c>
      <c r="AN850" s="240" t="str">
        <f>'All Ticker P&amp;L'!C850</f>
        <v/>
      </c>
      <c r="AO850" s="240" t="str">
        <f>'All Ticker P&amp;L'!D850</f>
        <v/>
      </c>
      <c r="AP850" s="240">
        <f>IF($AL850="",0,'All Ticker P&amp;L'!E850)</f>
        <v>0</v>
      </c>
      <c r="AQ850" s="262">
        <f>IF($AL850="",0,'All Ticker P&amp;L'!J850*'All Ticker P&amp;L'!I850)</f>
        <v>0</v>
      </c>
      <c r="AR850" s="262">
        <f>IF($AL850="",0,'All Ticker P&amp;L'!L850)</f>
        <v>0</v>
      </c>
      <c r="AS850" s="263">
        <f>IF($AL850="",0,'All Ticker P&amp;L'!M850)</f>
        <v>0</v>
      </c>
      <c r="AT850" s="240" t="str">
        <f>IF($AL850="","",RANK(AR850,$AR$2:$AR$1001)+COUNTIF($AR$2:AR850,AR850)-1)</f>
        <v/>
      </c>
      <c r="AU850" s="240" t="str">
        <f>IF($AL850="","",RANK(AV850,$AV$2:$AV$1001)+COUNTIF($AV$2:AV850,AV850)-1)</f>
        <v/>
      </c>
      <c r="AV850" s="262">
        <f t="shared" si="58"/>
        <v>0</v>
      </c>
    </row>
    <row r="851" spans="26:48" ht="15" customHeight="1" x14ac:dyDescent="0.2">
      <c r="Z851" s="240" t="str">
        <f>Shares!A851</f>
        <v/>
      </c>
      <c r="AA851" s="240" t="str">
        <f>Shares!B851</f>
        <v/>
      </c>
      <c r="AB851" s="240" t="str">
        <f>Shares!C851</f>
        <v/>
      </c>
      <c r="AC851" s="240" t="str">
        <f>Shares!D851</f>
        <v/>
      </c>
      <c r="AD851" s="240">
        <f>IF($Z851="",0,Shares!E851)</f>
        <v>0</v>
      </c>
      <c r="AE851" s="262">
        <f>IF($Z851="",0,Shares!K851*Shares!J851)</f>
        <v>0</v>
      </c>
      <c r="AF851" s="263">
        <f t="shared" si="57"/>
        <v>0</v>
      </c>
      <c r="AG851" s="262">
        <f>IF($Z851="",0,Shares!M851)</f>
        <v>0</v>
      </c>
      <c r="AH851" s="263">
        <f>IF($Z851="",0,Shares!N851)</f>
        <v>0</v>
      </c>
      <c r="AI851" s="240" t="str">
        <f>IF($Z851="","",RANK(AE851,$AE$2:$AE$1001)+COUNTIF($AE$2:AE851,AE851)-1)</f>
        <v/>
      </c>
      <c r="AJ851" s="240" t="str">
        <f>IF($AD851&lt;0,COUNT($AJ$1:AJ850)+1,"")</f>
        <v/>
      </c>
      <c r="AL851" s="240" t="str">
        <f>'All Ticker P&amp;L'!A851</f>
        <v/>
      </c>
      <c r="AM851" s="240" t="str">
        <f>'All Ticker P&amp;L'!B851</f>
        <v/>
      </c>
      <c r="AN851" s="240" t="str">
        <f>'All Ticker P&amp;L'!C851</f>
        <v/>
      </c>
      <c r="AO851" s="240" t="str">
        <f>'All Ticker P&amp;L'!D851</f>
        <v/>
      </c>
      <c r="AP851" s="240">
        <f>IF($AL851="",0,'All Ticker P&amp;L'!E851)</f>
        <v>0</v>
      </c>
      <c r="AQ851" s="262">
        <f>IF($AL851="",0,'All Ticker P&amp;L'!J851*'All Ticker P&amp;L'!I851)</f>
        <v>0</v>
      </c>
      <c r="AR851" s="262">
        <f>IF($AL851="",0,'All Ticker P&amp;L'!L851)</f>
        <v>0</v>
      </c>
      <c r="AS851" s="263">
        <f>IF($AL851="",0,'All Ticker P&amp;L'!M851)</f>
        <v>0</v>
      </c>
      <c r="AT851" s="240" t="str">
        <f>IF($AL851="","",RANK(AR851,$AR$2:$AR$1001)+COUNTIF($AR$2:AR851,AR851)-1)</f>
        <v/>
      </c>
      <c r="AU851" s="240" t="str">
        <f>IF($AL851="","",RANK(AV851,$AV$2:$AV$1001)+COUNTIF($AV$2:AV851,AV851)-1)</f>
        <v/>
      </c>
      <c r="AV851" s="262">
        <f t="shared" si="58"/>
        <v>0</v>
      </c>
    </row>
    <row r="852" spans="26:48" ht="15" customHeight="1" x14ac:dyDescent="0.2">
      <c r="Z852" s="240" t="str">
        <f>Shares!A852</f>
        <v/>
      </c>
      <c r="AA852" s="240" t="str">
        <f>Shares!B852</f>
        <v/>
      </c>
      <c r="AB852" s="240" t="str">
        <f>Shares!C852</f>
        <v/>
      </c>
      <c r="AC852" s="240" t="str">
        <f>Shares!D852</f>
        <v/>
      </c>
      <c r="AD852" s="240">
        <f>IF($Z852="",0,Shares!E852)</f>
        <v>0</v>
      </c>
      <c r="AE852" s="262">
        <f>IF($Z852="",0,Shares!K852*Shares!J852)</f>
        <v>0</v>
      </c>
      <c r="AF852" s="263">
        <f t="shared" si="57"/>
        <v>0</v>
      </c>
      <c r="AG852" s="262">
        <f>IF($Z852="",0,Shares!M852)</f>
        <v>0</v>
      </c>
      <c r="AH852" s="263">
        <f>IF($Z852="",0,Shares!N852)</f>
        <v>0</v>
      </c>
      <c r="AI852" s="240" t="str">
        <f>IF($Z852="","",RANK(AE852,$AE$2:$AE$1001)+COUNTIF($AE$2:AE852,AE852)-1)</f>
        <v/>
      </c>
      <c r="AJ852" s="240" t="str">
        <f>IF($AD852&lt;0,COUNT($AJ$1:AJ851)+1,"")</f>
        <v/>
      </c>
      <c r="AL852" s="240" t="str">
        <f>'All Ticker P&amp;L'!A852</f>
        <v/>
      </c>
      <c r="AM852" s="240" t="str">
        <f>'All Ticker P&amp;L'!B852</f>
        <v/>
      </c>
      <c r="AN852" s="240" t="str">
        <f>'All Ticker P&amp;L'!C852</f>
        <v/>
      </c>
      <c r="AO852" s="240" t="str">
        <f>'All Ticker P&amp;L'!D852</f>
        <v/>
      </c>
      <c r="AP852" s="240">
        <f>IF($AL852="",0,'All Ticker P&amp;L'!E852)</f>
        <v>0</v>
      </c>
      <c r="AQ852" s="262">
        <f>IF($AL852="",0,'All Ticker P&amp;L'!J852*'All Ticker P&amp;L'!I852)</f>
        <v>0</v>
      </c>
      <c r="AR852" s="262">
        <f>IF($AL852="",0,'All Ticker P&amp;L'!L852)</f>
        <v>0</v>
      </c>
      <c r="AS852" s="263">
        <f>IF($AL852="",0,'All Ticker P&amp;L'!M852)</f>
        <v>0</v>
      </c>
      <c r="AT852" s="240" t="str">
        <f>IF($AL852="","",RANK(AR852,$AR$2:$AR$1001)+COUNTIF($AR$2:AR852,AR852)-1)</f>
        <v/>
      </c>
      <c r="AU852" s="240" t="str">
        <f>IF($AL852="","",RANK(AV852,$AV$2:$AV$1001)+COUNTIF($AV$2:AV852,AV852)-1)</f>
        <v/>
      </c>
      <c r="AV852" s="262">
        <f t="shared" si="58"/>
        <v>0</v>
      </c>
    </row>
    <row r="853" spans="26:48" ht="15" customHeight="1" x14ac:dyDescent="0.2">
      <c r="Z853" s="240" t="str">
        <f>Shares!A853</f>
        <v/>
      </c>
      <c r="AA853" s="240" t="str">
        <f>Shares!B853</f>
        <v/>
      </c>
      <c r="AB853" s="240" t="str">
        <f>Shares!C853</f>
        <v/>
      </c>
      <c r="AC853" s="240" t="str">
        <f>Shares!D853</f>
        <v/>
      </c>
      <c r="AD853" s="240">
        <f>IF($Z853="",0,Shares!E853)</f>
        <v>0</v>
      </c>
      <c r="AE853" s="262">
        <f>IF($Z853="",0,Shares!K853*Shares!J853)</f>
        <v>0</v>
      </c>
      <c r="AF853" s="263">
        <f t="shared" si="57"/>
        <v>0</v>
      </c>
      <c r="AG853" s="262">
        <f>IF($Z853="",0,Shares!M853)</f>
        <v>0</v>
      </c>
      <c r="AH853" s="263">
        <f>IF($Z853="",0,Shares!N853)</f>
        <v>0</v>
      </c>
      <c r="AI853" s="240" t="str">
        <f>IF($Z853="","",RANK(AE853,$AE$2:$AE$1001)+COUNTIF($AE$2:AE853,AE853)-1)</f>
        <v/>
      </c>
      <c r="AJ853" s="240" t="str">
        <f>IF($AD853&lt;0,COUNT($AJ$1:AJ852)+1,"")</f>
        <v/>
      </c>
      <c r="AL853" s="240" t="str">
        <f>'All Ticker P&amp;L'!A853</f>
        <v/>
      </c>
      <c r="AM853" s="240" t="str">
        <f>'All Ticker P&amp;L'!B853</f>
        <v/>
      </c>
      <c r="AN853" s="240" t="str">
        <f>'All Ticker P&amp;L'!C853</f>
        <v/>
      </c>
      <c r="AO853" s="240" t="str">
        <f>'All Ticker P&amp;L'!D853</f>
        <v/>
      </c>
      <c r="AP853" s="240">
        <f>IF($AL853="",0,'All Ticker P&amp;L'!E853)</f>
        <v>0</v>
      </c>
      <c r="AQ853" s="262">
        <f>IF($AL853="",0,'All Ticker P&amp;L'!J853*'All Ticker P&amp;L'!I853)</f>
        <v>0</v>
      </c>
      <c r="AR853" s="262">
        <f>IF($AL853="",0,'All Ticker P&amp;L'!L853)</f>
        <v>0</v>
      </c>
      <c r="AS853" s="263">
        <f>IF($AL853="",0,'All Ticker P&amp;L'!M853)</f>
        <v>0</v>
      </c>
      <c r="AT853" s="240" t="str">
        <f>IF($AL853="","",RANK(AR853,$AR$2:$AR$1001)+COUNTIF($AR$2:AR853,AR853)-1)</f>
        <v/>
      </c>
      <c r="AU853" s="240" t="str">
        <f>IF($AL853="","",RANK(AV853,$AV$2:$AV$1001)+COUNTIF($AV$2:AV853,AV853)-1)</f>
        <v/>
      </c>
      <c r="AV853" s="262">
        <f t="shared" si="58"/>
        <v>0</v>
      </c>
    </row>
    <row r="854" spans="26:48" ht="15" customHeight="1" x14ac:dyDescent="0.2">
      <c r="Z854" s="240" t="str">
        <f>Shares!A854</f>
        <v/>
      </c>
      <c r="AA854" s="240" t="str">
        <f>Shares!B854</f>
        <v/>
      </c>
      <c r="AB854" s="240" t="str">
        <f>Shares!C854</f>
        <v/>
      </c>
      <c r="AC854" s="240" t="str">
        <f>Shares!D854</f>
        <v/>
      </c>
      <c r="AD854" s="240">
        <f>IF($Z854="",0,Shares!E854)</f>
        <v>0</v>
      </c>
      <c r="AE854" s="262">
        <f>IF($Z854="",0,Shares!K854*Shares!J854)</f>
        <v>0</v>
      </c>
      <c r="AF854" s="263">
        <f t="shared" si="57"/>
        <v>0</v>
      </c>
      <c r="AG854" s="262">
        <f>IF($Z854="",0,Shares!M854)</f>
        <v>0</v>
      </c>
      <c r="AH854" s="263">
        <f>IF($Z854="",0,Shares!N854)</f>
        <v>0</v>
      </c>
      <c r="AI854" s="240" t="str">
        <f>IF($Z854="","",RANK(AE854,$AE$2:$AE$1001)+COUNTIF($AE$2:AE854,AE854)-1)</f>
        <v/>
      </c>
      <c r="AJ854" s="240" t="str">
        <f>IF($AD854&lt;0,COUNT($AJ$1:AJ853)+1,"")</f>
        <v/>
      </c>
      <c r="AL854" s="240" t="str">
        <f>'All Ticker P&amp;L'!A854</f>
        <v/>
      </c>
      <c r="AM854" s="240" t="str">
        <f>'All Ticker P&amp;L'!B854</f>
        <v/>
      </c>
      <c r="AN854" s="240" t="str">
        <f>'All Ticker P&amp;L'!C854</f>
        <v/>
      </c>
      <c r="AO854" s="240" t="str">
        <f>'All Ticker P&amp;L'!D854</f>
        <v/>
      </c>
      <c r="AP854" s="240">
        <f>IF($AL854="",0,'All Ticker P&amp;L'!E854)</f>
        <v>0</v>
      </c>
      <c r="AQ854" s="262">
        <f>IF($AL854="",0,'All Ticker P&amp;L'!J854*'All Ticker P&amp;L'!I854)</f>
        <v>0</v>
      </c>
      <c r="AR854" s="262">
        <f>IF($AL854="",0,'All Ticker P&amp;L'!L854)</f>
        <v>0</v>
      </c>
      <c r="AS854" s="263">
        <f>IF($AL854="",0,'All Ticker P&amp;L'!M854)</f>
        <v>0</v>
      </c>
      <c r="AT854" s="240" t="str">
        <f>IF($AL854="","",RANK(AR854,$AR$2:$AR$1001)+COUNTIF($AR$2:AR854,AR854)-1)</f>
        <v/>
      </c>
      <c r="AU854" s="240" t="str">
        <f>IF($AL854="","",RANK(AV854,$AV$2:$AV$1001)+COUNTIF($AV$2:AV854,AV854)-1)</f>
        <v/>
      </c>
      <c r="AV854" s="262">
        <f t="shared" si="58"/>
        <v>0</v>
      </c>
    </row>
    <row r="855" spans="26:48" ht="15" customHeight="1" x14ac:dyDescent="0.2">
      <c r="Z855" s="240" t="str">
        <f>Shares!A855</f>
        <v/>
      </c>
      <c r="AA855" s="240" t="str">
        <f>Shares!B855</f>
        <v/>
      </c>
      <c r="AB855" s="240" t="str">
        <f>Shares!C855</f>
        <v/>
      </c>
      <c r="AC855" s="240" t="str">
        <f>Shares!D855</f>
        <v/>
      </c>
      <c r="AD855" s="240">
        <f>IF($Z855="",0,Shares!E855)</f>
        <v>0</v>
      </c>
      <c r="AE855" s="262">
        <f>IF($Z855="",0,Shares!K855*Shares!J855)</f>
        <v>0</v>
      </c>
      <c r="AF855" s="263">
        <f t="shared" si="57"/>
        <v>0</v>
      </c>
      <c r="AG855" s="262">
        <f>IF($Z855="",0,Shares!M855)</f>
        <v>0</v>
      </c>
      <c r="AH855" s="263">
        <f>IF($Z855="",0,Shares!N855)</f>
        <v>0</v>
      </c>
      <c r="AI855" s="240" t="str">
        <f>IF($Z855="","",RANK(AE855,$AE$2:$AE$1001)+COUNTIF($AE$2:AE855,AE855)-1)</f>
        <v/>
      </c>
      <c r="AJ855" s="240" t="str">
        <f>IF($AD855&lt;0,COUNT($AJ$1:AJ854)+1,"")</f>
        <v/>
      </c>
      <c r="AL855" s="240" t="str">
        <f>'All Ticker P&amp;L'!A855</f>
        <v/>
      </c>
      <c r="AM855" s="240" t="str">
        <f>'All Ticker P&amp;L'!B855</f>
        <v/>
      </c>
      <c r="AN855" s="240" t="str">
        <f>'All Ticker P&amp;L'!C855</f>
        <v/>
      </c>
      <c r="AO855" s="240" t="str">
        <f>'All Ticker P&amp;L'!D855</f>
        <v/>
      </c>
      <c r="AP855" s="240">
        <f>IF($AL855="",0,'All Ticker P&amp;L'!E855)</f>
        <v>0</v>
      </c>
      <c r="AQ855" s="262">
        <f>IF($AL855="",0,'All Ticker P&amp;L'!J855*'All Ticker P&amp;L'!I855)</f>
        <v>0</v>
      </c>
      <c r="AR855" s="262">
        <f>IF($AL855="",0,'All Ticker P&amp;L'!L855)</f>
        <v>0</v>
      </c>
      <c r="AS855" s="263">
        <f>IF($AL855="",0,'All Ticker P&amp;L'!M855)</f>
        <v>0</v>
      </c>
      <c r="AT855" s="240" t="str">
        <f>IF($AL855="","",RANK(AR855,$AR$2:$AR$1001)+COUNTIF($AR$2:AR855,AR855)-1)</f>
        <v/>
      </c>
      <c r="AU855" s="240" t="str">
        <f>IF($AL855="","",RANK(AV855,$AV$2:$AV$1001)+COUNTIF($AV$2:AV855,AV855)-1)</f>
        <v/>
      </c>
      <c r="AV855" s="262">
        <f t="shared" si="58"/>
        <v>0</v>
      </c>
    </row>
    <row r="856" spans="26:48" ht="15" customHeight="1" x14ac:dyDescent="0.2">
      <c r="Z856" s="240" t="str">
        <f>Shares!A856</f>
        <v/>
      </c>
      <c r="AA856" s="240" t="str">
        <f>Shares!B856</f>
        <v/>
      </c>
      <c r="AB856" s="240" t="str">
        <f>Shares!C856</f>
        <v/>
      </c>
      <c r="AC856" s="240" t="str">
        <f>Shares!D856</f>
        <v/>
      </c>
      <c r="AD856" s="240">
        <f>IF($Z856="",0,Shares!E856)</f>
        <v>0</v>
      </c>
      <c r="AE856" s="262">
        <f>IF($Z856="",0,Shares!K856*Shares!J856)</f>
        <v>0</v>
      </c>
      <c r="AF856" s="263">
        <f t="shared" si="57"/>
        <v>0</v>
      </c>
      <c r="AG856" s="262">
        <f>IF($Z856="",0,Shares!M856)</f>
        <v>0</v>
      </c>
      <c r="AH856" s="263">
        <f>IF($Z856="",0,Shares!N856)</f>
        <v>0</v>
      </c>
      <c r="AI856" s="240" t="str">
        <f>IF($Z856="","",RANK(AE856,$AE$2:$AE$1001)+COUNTIF($AE$2:AE856,AE856)-1)</f>
        <v/>
      </c>
      <c r="AJ856" s="240" t="str">
        <f>IF($AD856&lt;0,COUNT($AJ$1:AJ855)+1,"")</f>
        <v/>
      </c>
      <c r="AL856" s="240" t="str">
        <f>'All Ticker P&amp;L'!A856</f>
        <v/>
      </c>
      <c r="AM856" s="240" t="str">
        <f>'All Ticker P&amp;L'!B856</f>
        <v/>
      </c>
      <c r="AN856" s="240" t="str">
        <f>'All Ticker P&amp;L'!C856</f>
        <v/>
      </c>
      <c r="AO856" s="240" t="str">
        <f>'All Ticker P&amp;L'!D856</f>
        <v/>
      </c>
      <c r="AP856" s="240">
        <f>IF($AL856="",0,'All Ticker P&amp;L'!E856)</f>
        <v>0</v>
      </c>
      <c r="AQ856" s="262">
        <f>IF($AL856="",0,'All Ticker P&amp;L'!J856*'All Ticker P&amp;L'!I856)</f>
        <v>0</v>
      </c>
      <c r="AR856" s="262">
        <f>IF($AL856="",0,'All Ticker P&amp;L'!L856)</f>
        <v>0</v>
      </c>
      <c r="AS856" s="263">
        <f>IF($AL856="",0,'All Ticker P&amp;L'!M856)</f>
        <v>0</v>
      </c>
      <c r="AT856" s="240" t="str">
        <f>IF($AL856="","",RANK(AR856,$AR$2:$AR$1001)+COUNTIF($AR$2:AR856,AR856)-1)</f>
        <v/>
      </c>
      <c r="AU856" s="240" t="str">
        <f>IF($AL856="","",RANK(AV856,$AV$2:$AV$1001)+COUNTIF($AV$2:AV856,AV856)-1)</f>
        <v/>
      </c>
      <c r="AV856" s="262">
        <f t="shared" si="58"/>
        <v>0</v>
      </c>
    </row>
    <row r="857" spans="26:48" ht="15" customHeight="1" x14ac:dyDescent="0.2">
      <c r="Z857" s="240" t="str">
        <f>Shares!A857</f>
        <v/>
      </c>
      <c r="AA857" s="240" t="str">
        <f>Shares!B857</f>
        <v/>
      </c>
      <c r="AB857" s="240" t="str">
        <f>Shares!C857</f>
        <v/>
      </c>
      <c r="AC857" s="240" t="str">
        <f>Shares!D857</f>
        <v/>
      </c>
      <c r="AD857" s="240">
        <f>IF($Z857="",0,Shares!E857)</f>
        <v>0</v>
      </c>
      <c r="AE857" s="262">
        <f>IF($Z857="",0,Shares!K857*Shares!J857)</f>
        <v>0</v>
      </c>
      <c r="AF857" s="263">
        <f t="shared" si="57"/>
        <v>0</v>
      </c>
      <c r="AG857" s="262">
        <f>IF($Z857="",0,Shares!M857)</f>
        <v>0</v>
      </c>
      <c r="AH857" s="263">
        <f>IF($Z857="",0,Shares!N857)</f>
        <v>0</v>
      </c>
      <c r="AI857" s="240" t="str">
        <f>IF($Z857="","",RANK(AE857,$AE$2:$AE$1001)+COUNTIF($AE$2:AE857,AE857)-1)</f>
        <v/>
      </c>
      <c r="AJ857" s="240" t="str">
        <f>IF($AD857&lt;0,COUNT($AJ$1:AJ856)+1,"")</f>
        <v/>
      </c>
      <c r="AL857" s="240" t="str">
        <f>'All Ticker P&amp;L'!A857</f>
        <v/>
      </c>
      <c r="AM857" s="240" t="str">
        <f>'All Ticker P&amp;L'!B857</f>
        <v/>
      </c>
      <c r="AN857" s="240" t="str">
        <f>'All Ticker P&amp;L'!C857</f>
        <v/>
      </c>
      <c r="AO857" s="240" t="str">
        <f>'All Ticker P&amp;L'!D857</f>
        <v/>
      </c>
      <c r="AP857" s="240">
        <f>IF($AL857="",0,'All Ticker P&amp;L'!E857)</f>
        <v>0</v>
      </c>
      <c r="AQ857" s="262">
        <f>IF($AL857="",0,'All Ticker P&amp;L'!J857*'All Ticker P&amp;L'!I857)</f>
        <v>0</v>
      </c>
      <c r="AR857" s="262">
        <f>IF($AL857="",0,'All Ticker P&amp;L'!L857)</f>
        <v>0</v>
      </c>
      <c r="AS857" s="263">
        <f>IF($AL857="",0,'All Ticker P&amp;L'!M857)</f>
        <v>0</v>
      </c>
      <c r="AT857" s="240" t="str">
        <f>IF($AL857="","",RANK(AR857,$AR$2:$AR$1001)+COUNTIF($AR$2:AR857,AR857)-1)</f>
        <v/>
      </c>
      <c r="AU857" s="240" t="str">
        <f>IF($AL857="","",RANK(AV857,$AV$2:$AV$1001)+COUNTIF($AV$2:AV857,AV857)-1)</f>
        <v/>
      </c>
      <c r="AV857" s="262">
        <f t="shared" si="58"/>
        <v>0</v>
      </c>
    </row>
    <row r="858" spans="26:48" ht="15" customHeight="1" x14ac:dyDescent="0.2">
      <c r="Z858" s="240" t="str">
        <f>Shares!A858</f>
        <v/>
      </c>
      <c r="AA858" s="240" t="str">
        <f>Shares!B858</f>
        <v/>
      </c>
      <c r="AB858" s="240" t="str">
        <f>Shares!C858</f>
        <v/>
      </c>
      <c r="AC858" s="240" t="str">
        <f>Shares!D858</f>
        <v/>
      </c>
      <c r="AD858" s="240">
        <f>IF($Z858="",0,Shares!E858)</f>
        <v>0</v>
      </c>
      <c r="AE858" s="262">
        <f>IF($Z858="",0,Shares!K858*Shares!J858)</f>
        <v>0</v>
      </c>
      <c r="AF858" s="263">
        <f t="shared" si="57"/>
        <v>0</v>
      </c>
      <c r="AG858" s="262">
        <f>IF($Z858="",0,Shares!M858)</f>
        <v>0</v>
      </c>
      <c r="AH858" s="263">
        <f>IF($Z858="",0,Shares!N858)</f>
        <v>0</v>
      </c>
      <c r="AI858" s="240" t="str">
        <f>IF($Z858="","",RANK(AE858,$AE$2:$AE$1001)+COUNTIF($AE$2:AE858,AE858)-1)</f>
        <v/>
      </c>
      <c r="AJ858" s="240" t="str">
        <f>IF($AD858&lt;0,COUNT($AJ$1:AJ857)+1,"")</f>
        <v/>
      </c>
      <c r="AL858" s="240" t="str">
        <f>'All Ticker P&amp;L'!A858</f>
        <v/>
      </c>
      <c r="AM858" s="240" t="str">
        <f>'All Ticker P&amp;L'!B858</f>
        <v/>
      </c>
      <c r="AN858" s="240" t="str">
        <f>'All Ticker P&amp;L'!C858</f>
        <v/>
      </c>
      <c r="AO858" s="240" t="str">
        <f>'All Ticker P&amp;L'!D858</f>
        <v/>
      </c>
      <c r="AP858" s="240">
        <f>IF($AL858="",0,'All Ticker P&amp;L'!E858)</f>
        <v>0</v>
      </c>
      <c r="AQ858" s="262">
        <f>IF($AL858="",0,'All Ticker P&amp;L'!J858*'All Ticker P&amp;L'!I858)</f>
        <v>0</v>
      </c>
      <c r="AR858" s="262">
        <f>IF($AL858="",0,'All Ticker P&amp;L'!L858)</f>
        <v>0</v>
      </c>
      <c r="AS858" s="263">
        <f>IF($AL858="",0,'All Ticker P&amp;L'!M858)</f>
        <v>0</v>
      </c>
      <c r="AT858" s="240" t="str">
        <f>IF($AL858="","",RANK(AR858,$AR$2:$AR$1001)+COUNTIF($AR$2:AR858,AR858)-1)</f>
        <v/>
      </c>
      <c r="AU858" s="240" t="str">
        <f>IF($AL858="","",RANK(AV858,$AV$2:$AV$1001)+COUNTIF($AV$2:AV858,AV858)-1)</f>
        <v/>
      </c>
      <c r="AV858" s="262">
        <f t="shared" si="58"/>
        <v>0</v>
      </c>
    </row>
    <row r="859" spans="26:48" ht="15" customHeight="1" x14ac:dyDescent="0.2">
      <c r="Z859" s="240" t="str">
        <f>Shares!A859</f>
        <v/>
      </c>
      <c r="AA859" s="240" t="str">
        <f>Shares!B859</f>
        <v/>
      </c>
      <c r="AB859" s="240" t="str">
        <f>Shares!C859</f>
        <v/>
      </c>
      <c r="AC859" s="240" t="str">
        <f>Shares!D859</f>
        <v/>
      </c>
      <c r="AD859" s="240">
        <f>IF($Z859="",0,Shares!E859)</f>
        <v>0</v>
      </c>
      <c r="AE859" s="262">
        <f>IF($Z859="",0,Shares!K859*Shares!J859)</f>
        <v>0</v>
      </c>
      <c r="AF859" s="263">
        <f t="shared" si="57"/>
        <v>0</v>
      </c>
      <c r="AG859" s="262">
        <f>IF($Z859="",0,Shares!M859)</f>
        <v>0</v>
      </c>
      <c r="AH859" s="263">
        <f>IF($Z859="",0,Shares!N859)</f>
        <v>0</v>
      </c>
      <c r="AI859" s="240" t="str">
        <f>IF($Z859="","",RANK(AE859,$AE$2:$AE$1001)+COUNTIF($AE$2:AE859,AE859)-1)</f>
        <v/>
      </c>
      <c r="AJ859" s="240" t="str">
        <f>IF($AD859&lt;0,COUNT($AJ$1:AJ858)+1,"")</f>
        <v/>
      </c>
      <c r="AL859" s="240" t="str">
        <f>'All Ticker P&amp;L'!A859</f>
        <v/>
      </c>
      <c r="AM859" s="240" t="str">
        <f>'All Ticker P&amp;L'!B859</f>
        <v/>
      </c>
      <c r="AN859" s="240" t="str">
        <f>'All Ticker P&amp;L'!C859</f>
        <v/>
      </c>
      <c r="AO859" s="240" t="str">
        <f>'All Ticker P&amp;L'!D859</f>
        <v/>
      </c>
      <c r="AP859" s="240">
        <f>IF($AL859="",0,'All Ticker P&amp;L'!E859)</f>
        <v>0</v>
      </c>
      <c r="AQ859" s="262">
        <f>IF($AL859="",0,'All Ticker P&amp;L'!J859*'All Ticker P&amp;L'!I859)</f>
        <v>0</v>
      </c>
      <c r="AR859" s="262">
        <f>IF($AL859="",0,'All Ticker P&amp;L'!L859)</f>
        <v>0</v>
      </c>
      <c r="AS859" s="263">
        <f>IF($AL859="",0,'All Ticker P&amp;L'!M859)</f>
        <v>0</v>
      </c>
      <c r="AT859" s="240" t="str">
        <f>IF($AL859="","",RANK(AR859,$AR$2:$AR$1001)+COUNTIF($AR$2:AR859,AR859)-1)</f>
        <v/>
      </c>
      <c r="AU859" s="240" t="str">
        <f>IF($AL859="","",RANK(AV859,$AV$2:$AV$1001)+COUNTIF($AV$2:AV859,AV859)-1)</f>
        <v/>
      </c>
      <c r="AV859" s="262">
        <f t="shared" si="58"/>
        <v>0</v>
      </c>
    </row>
    <row r="860" spans="26:48" ht="15" customHeight="1" x14ac:dyDescent="0.2">
      <c r="Z860" s="240" t="str">
        <f>Shares!A860</f>
        <v/>
      </c>
      <c r="AA860" s="240" t="str">
        <f>Shares!B860</f>
        <v/>
      </c>
      <c r="AB860" s="240" t="str">
        <f>Shares!C860</f>
        <v/>
      </c>
      <c r="AC860" s="240" t="str">
        <f>Shares!D860</f>
        <v/>
      </c>
      <c r="AD860" s="240">
        <f>IF($Z860="",0,Shares!E860)</f>
        <v>0</v>
      </c>
      <c r="AE860" s="262">
        <f>IF($Z860="",0,Shares!K860*Shares!J860)</f>
        <v>0</v>
      </c>
      <c r="AF860" s="263">
        <f t="shared" si="57"/>
        <v>0</v>
      </c>
      <c r="AG860" s="262">
        <f>IF($Z860="",0,Shares!M860)</f>
        <v>0</v>
      </c>
      <c r="AH860" s="263">
        <f>IF($Z860="",0,Shares!N860)</f>
        <v>0</v>
      </c>
      <c r="AI860" s="240" t="str">
        <f>IF($Z860="","",RANK(AE860,$AE$2:$AE$1001)+COUNTIF($AE$2:AE860,AE860)-1)</f>
        <v/>
      </c>
      <c r="AJ860" s="240" t="str">
        <f>IF($AD860&lt;0,COUNT($AJ$1:AJ859)+1,"")</f>
        <v/>
      </c>
      <c r="AL860" s="240" t="str">
        <f>'All Ticker P&amp;L'!A860</f>
        <v/>
      </c>
      <c r="AM860" s="240" t="str">
        <f>'All Ticker P&amp;L'!B860</f>
        <v/>
      </c>
      <c r="AN860" s="240" t="str">
        <f>'All Ticker P&amp;L'!C860</f>
        <v/>
      </c>
      <c r="AO860" s="240" t="str">
        <f>'All Ticker P&amp;L'!D860</f>
        <v/>
      </c>
      <c r="AP860" s="240">
        <f>IF($AL860="",0,'All Ticker P&amp;L'!E860)</f>
        <v>0</v>
      </c>
      <c r="AQ860" s="262">
        <f>IF($AL860="",0,'All Ticker P&amp;L'!J860*'All Ticker P&amp;L'!I860)</f>
        <v>0</v>
      </c>
      <c r="AR860" s="262">
        <f>IF($AL860="",0,'All Ticker P&amp;L'!L860)</f>
        <v>0</v>
      </c>
      <c r="AS860" s="263">
        <f>IF($AL860="",0,'All Ticker P&amp;L'!M860)</f>
        <v>0</v>
      </c>
      <c r="AT860" s="240" t="str">
        <f>IF($AL860="","",RANK(AR860,$AR$2:$AR$1001)+COUNTIF($AR$2:AR860,AR860)-1)</f>
        <v/>
      </c>
      <c r="AU860" s="240" t="str">
        <f>IF($AL860="","",RANK(AV860,$AV$2:$AV$1001)+COUNTIF($AV$2:AV860,AV860)-1)</f>
        <v/>
      </c>
      <c r="AV860" s="262">
        <f t="shared" si="58"/>
        <v>0</v>
      </c>
    </row>
    <row r="861" spans="26:48" ht="15" customHeight="1" x14ac:dyDescent="0.2">
      <c r="Z861" s="240" t="str">
        <f>Shares!A861</f>
        <v/>
      </c>
      <c r="AA861" s="240" t="str">
        <f>Shares!B861</f>
        <v/>
      </c>
      <c r="AB861" s="240" t="str">
        <f>Shares!C861</f>
        <v/>
      </c>
      <c r="AC861" s="240" t="str">
        <f>Shares!D861</f>
        <v/>
      </c>
      <c r="AD861" s="240">
        <f>IF($Z861="",0,Shares!E861)</f>
        <v>0</v>
      </c>
      <c r="AE861" s="262">
        <f>IF($Z861="",0,Shares!K861*Shares!J861)</f>
        <v>0</v>
      </c>
      <c r="AF861" s="263">
        <f t="shared" si="57"/>
        <v>0</v>
      </c>
      <c r="AG861" s="262">
        <f>IF($Z861="",0,Shares!M861)</f>
        <v>0</v>
      </c>
      <c r="AH861" s="263">
        <f>IF($Z861="",0,Shares!N861)</f>
        <v>0</v>
      </c>
      <c r="AI861" s="240" t="str">
        <f>IF($Z861="","",RANK(AE861,$AE$2:$AE$1001)+COUNTIF($AE$2:AE861,AE861)-1)</f>
        <v/>
      </c>
      <c r="AJ861" s="240" t="str">
        <f>IF($AD861&lt;0,COUNT($AJ$1:AJ860)+1,"")</f>
        <v/>
      </c>
      <c r="AL861" s="240" t="str">
        <f>'All Ticker P&amp;L'!A861</f>
        <v/>
      </c>
      <c r="AM861" s="240" t="str">
        <f>'All Ticker P&amp;L'!B861</f>
        <v/>
      </c>
      <c r="AN861" s="240" t="str">
        <f>'All Ticker P&amp;L'!C861</f>
        <v/>
      </c>
      <c r="AO861" s="240" t="str">
        <f>'All Ticker P&amp;L'!D861</f>
        <v/>
      </c>
      <c r="AP861" s="240">
        <f>IF($AL861="",0,'All Ticker P&amp;L'!E861)</f>
        <v>0</v>
      </c>
      <c r="AQ861" s="262">
        <f>IF($AL861="",0,'All Ticker P&amp;L'!J861*'All Ticker P&amp;L'!I861)</f>
        <v>0</v>
      </c>
      <c r="AR861" s="262">
        <f>IF($AL861="",0,'All Ticker P&amp;L'!L861)</f>
        <v>0</v>
      </c>
      <c r="AS861" s="263">
        <f>IF($AL861="",0,'All Ticker P&amp;L'!M861)</f>
        <v>0</v>
      </c>
      <c r="AT861" s="240" t="str">
        <f>IF($AL861="","",RANK(AR861,$AR$2:$AR$1001)+COUNTIF($AR$2:AR861,AR861)-1)</f>
        <v/>
      </c>
      <c r="AU861" s="240" t="str">
        <f>IF($AL861="","",RANK(AV861,$AV$2:$AV$1001)+COUNTIF($AV$2:AV861,AV861)-1)</f>
        <v/>
      </c>
      <c r="AV861" s="262">
        <f t="shared" si="58"/>
        <v>0</v>
      </c>
    </row>
    <row r="862" spans="26:48" ht="15" customHeight="1" x14ac:dyDescent="0.2">
      <c r="Z862" s="240" t="str">
        <f>Shares!A862</f>
        <v/>
      </c>
      <c r="AA862" s="240" t="str">
        <f>Shares!B862</f>
        <v/>
      </c>
      <c r="AB862" s="240" t="str">
        <f>Shares!C862</f>
        <v/>
      </c>
      <c r="AC862" s="240" t="str">
        <f>Shares!D862</f>
        <v/>
      </c>
      <c r="AD862" s="240">
        <f>IF($Z862="",0,Shares!E862)</f>
        <v>0</v>
      </c>
      <c r="AE862" s="262">
        <f>IF($Z862="",0,Shares!K862*Shares!J862)</f>
        <v>0</v>
      </c>
      <c r="AF862" s="263">
        <f t="shared" si="57"/>
        <v>0</v>
      </c>
      <c r="AG862" s="262">
        <f>IF($Z862="",0,Shares!M862)</f>
        <v>0</v>
      </c>
      <c r="AH862" s="263">
        <f>IF($Z862="",0,Shares!N862)</f>
        <v>0</v>
      </c>
      <c r="AI862" s="240" t="str">
        <f>IF($Z862="","",RANK(AE862,$AE$2:$AE$1001)+COUNTIF($AE$2:AE862,AE862)-1)</f>
        <v/>
      </c>
      <c r="AJ862" s="240" t="str">
        <f>IF($AD862&lt;0,COUNT($AJ$1:AJ861)+1,"")</f>
        <v/>
      </c>
      <c r="AL862" s="240" t="str">
        <f>'All Ticker P&amp;L'!A862</f>
        <v/>
      </c>
      <c r="AM862" s="240" t="str">
        <f>'All Ticker P&amp;L'!B862</f>
        <v/>
      </c>
      <c r="AN862" s="240" t="str">
        <f>'All Ticker P&amp;L'!C862</f>
        <v/>
      </c>
      <c r="AO862" s="240" t="str">
        <f>'All Ticker P&amp;L'!D862</f>
        <v/>
      </c>
      <c r="AP862" s="240">
        <f>IF($AL862="",0,'All Ticker P&amp;L'!E862)</f>
        <v>0</v>
      </c>
      <c r="AQ862" s="262">
        <f>IF($AL862="",0,'All Ticker P&amp;L'!J862*'All Ticker P&amp;L'!I862)</f>
        <v>0</v>
      </c>
      <c r="AR862" s="262">
        <f>IF($AL862="",0,'All Ticker P&amp;L'!L862)</f>
        <v>0</v>
      </c>
      <c r="AS862" s="263">
        <f>IF($AL862="",0,'All Ticker P&amp;L'!M862)</f>
        <v>0</v>
      </c>
      <c r="AT862" s="240" t="str">
        <f>IF($AL862="","",RANK(AR862,$AR$2:$AR$1001)+COUNTIF($AR$2:AR862,AR862)-1)</f>
        <v/>
      </c>
      <c r="AU862" s="240" t="str">
        <f>IF($AL862="","",RANK(AV862,$AV$2:$AV$1001)+COUNTIF($AV$2:AV862,AV862)-1)</f>
        <v/>
      </c>
      <c r="AV862" s="262">
        <f t="shared" si="58"/>
        <v>0</v>
      </c>
    </row>
    <row r="863" spans="26:48" ht="15" customHeight="1" x14ac:dyDescent="0.2">
      <c r="Z863" s="240" t="str">
        <f>Shares!A863</f>
        <v/>
      </c>
      <c r="AA863" s="240" t="str">
        <f>Shares!B863</f>
        <v/>
      </c>
      <c r="AB863" s="240" t="str">
        <f>Shares!C863</f>
        <v/>
      </c>
      <c r="AC863" s="240" t="str">
        <f>Shares!D863</f>
        <v/>
      </c>
      <c r="AD863" s="240">
        <f>IF($Z863="",0,Shares!E863)</f>
        <v>0</v>
      </c>
      <c r="AE863" s="262">
        <f>IF($Z863="",0,Shares!K863*Shares!J863)</f>
        <v>0</v>
      </c>
      <c r="AF863" s="263">
        <f t="shared" si="57"/>
        <v>0</v>
      </c>
      <c r="AG863" s="262">
        <f>IF($Z863="",0,Shares!M863)</f>
        <v>0</v>
      </c>
      <c r="AH863" s="263">
        <f>IF($Z863="",0,Shares!N863)</f>
        <v>0</v>
      </c>
      <c r="AI863" s="240" t="str">
        <f>IF($Z863="","",RANK(AE863,$AE$2:$AE$1001)+COUNTIF($AE$2:AE863,AE863)-1)</f>
        <v/>
      </c>
      <c r="AJ863" s="240" t="str">
        <f>IF($AD863&lt;0,COUNT($AJ$1:AJ862)+1,"")</f>
        <v/>
      </c>
      <c r="AL863" s="240" t="str">
        <f>'All Ticker P&amp;L'!A863</f>
        <v/>
      </c>
      <c r="AM863" s="240" t="str">
        <f>'All Ticker P&amp;L'!B863</f>
        <v/>
      </c>
      <c r="AN863" s="240" t="str">
        <f>'All Ticker P&amp;L'!C863</f>
        <v/>
      </c>
      <c r="AO863" s="240" t="str">
        <f>'All Ticker P&amp;L'!D863</f>
        <v/>
      </c>
      <c r="AP863" s="240">
        <f>IF($AL863="",0,'All Ticker P&amp;L'!E863)</f>
        <v>0</v>
      </c>
      <c r="AQ863" s="262">
        <f>IF($AL863="",0,'All Ticker P&amp;L'!J863*'All Ticker P&amp;L'!I863)</f>
        <v>0</v>
      </c>
      <c r="AR863" s="262">
        <f>IF($AL863="",0,'All Ticker P&amp;L'!L863)</f>
        <v>0</v>
      </c>
      <c r="AS863" s="263">
        <f>IF($AL863="",0,'All Ticker P&amp;L'!M863)</f>
        <v>0</v>
      </c>
      <c r="AT863" s="240" t="str">
        <f>IF($AL863="","",RANK(AR863,$AR$2:$AR$1001)+COUNTIF($AR$2:AR863,AR863)-1)</f>
        <v/>
      </c>
      <c r="AU863" s="240" t="str">
        <f>IF($AL863="","",RANK(AV863,$AV$2:$AV$1001)+COUNTIF($AV$2:AV863,AV863)-1)</f>
        <v/>
      </c>
      <c r="AV863" s="262">
        <f t="shared" si="58"/>
        <v>0</v>
      </c>
    </row>
    <row r="864" spans="26:48" ht="15" customHeight="1" x14ac:dyDescent="0.2">
      <c r="Z864" s="240" t="str">
        <f>Shares!A864</f>
        <v/>
      </c>
      <c r="AA864" s="240" t="str">
        <f>Shares!B864</f>
        <v/>
      </c>
      <c r="AB864" s="240" t="str">
        <f>Shares!C864</f>
        <v/>
      </c>
      <c r="AC864" s="240" t="str">
        <f>Shares!D864</f>
        <v/>
      </c>
      <c r="AD864" s="240">
        <f>IF($Z864="",0,Shares!E864)</f>
        <v>0</v>
      </c>
      <c r="AE864" s="262">
        <f>IF($Z864="",0,Shares!K864*Shares!J864)</f>
        <v>0</v>
      </c>
      <c r="AF864" s="263">
        <f t="shared" si="57"/>
        <v>0</v>
      </c>
      <c r="AG864" s="262">
        <f>IF($Z864="",0,Shares!M864)</f>
        <v>0</v>
      </c>
      <c r="AH864" s="263">
        <f>IF($Z864="",0,Shares!N864)</f>
        <v>0</v>
      </c>
      <c r="AI864" s="240" t="str">
        <f>IF($Z864="","",RANK(AE864,$AE$2:$AE$1001)+COUNTIF($AE$2:AE864,AE864)-1)</f>
        <v/>
      </c>
      <c r="AJ864" s="240" t="str">
        <f>IF($AD864&lt;0,COUNT($AJ$1:AJ863)+1,"")</f>
        <v/>
      </c>
      <c r="AL864" s="240" t="str">
        <f>'All Ticker P&amp;L'!A864</f>
        <v/>
      </c>
      <c r="AM864" s="240" t="str">
        <f>'All Ticker P&amp;L'!B864</f>
        <v/>
      </c>
      <c r="AN864" s="240" t="str">
        <f>'All Ticker P&amp;L'!C864</f>
        <v/>
      </c>
      <c r="AO864" s="240" t="str">
        <f>'All Ticker P&amp;L'!D864</f>
        <v/>
      </c>
      <c r="AP864" s="240">
        <f>IF($AL864="",0,'All Ticker P&amp;L'!E864)</f>
        <v>0</v>
      </c>
      <c r="AQ864" s="262">
        <f>IF($AL864="",0,'All Ticker P&amp;L'!J864*'All Ticker P&amp;L'!I864)</f>
        <v>0</v>
      </c>
      <c r="AR864" s="262">
        <f>IF($AL864="",0,'All Ticker P&amp;L'!L864)</f>
        <v>0</v>
      </c>
      <c r="AS864" s="263">
        <f>IF($AL864="",0,'All Ticker P&amp;L'!M864)</f>
        <v>0</v>
      </c>
      <c r="AT864" s="240" t="str">
        <f>IF($AL864="","",RANK(AR864,$AR$2:$AR$1001)+COUNTIF($AR$2:AR864,AR864)-1)</f>
        <v/>
      </c>
      <c r="AU864" s="240" t="str">
        <f>IF($AL864="","",RANK(AV864,$AV$2:$AV$1001)+COUNTIF($AV$2:AV864,AV864)-1)</f>
        <v/>
      </c>
      <c r="AV864" s="262">
        <f t="shared" si="58"/>
        <v>0</v>
      </c>
    </row>
    <row r="865" spans="26:48" ht="15" customHeight="1" x14ac:dyDescent="0.2">
      <c r="Z865" s="240" t="str">
        <f>Shares!A865</f>
        <v/>
      </c>
      <c r="AA865" s="240" t="str">
        <f>Shares!B865</f>
        <v/>
      </c>
      <c r="AB865" s="240" t="str">
        <f>Shares!C865</f>
        <v/>
      </c>
      <c r="AC865" s="240" t="str">
        <f>Shares!D865</f>
        <v/>
      </c>
      <c r="AD865" s="240">
        <f>IF($Z865="",0,Shares!E865)</f>
        <v>0</v>
      </c>
      <c r="AE865" s="262">
        <f>IF($Z865="",0,Shares!K865*Shares!J865)</f>
        <v>0</v>
      </c>
      <c r="AF865" s="263">
        <f t="shared" si="57"/>
        <v>0</v>
      </c>
      <c r="AG865" s="262">
        <f>IF($Z865="",0,Shares!M865)</f>
        <v>0</v>
      </c>
      <c r="AH865" s="263">
        <f>IF($Z865="",0,Shares!N865)</f>
        <v>0</v>
      </c>
      <c r="AI865" s="240" t="str">
        <f>IF($Z865="","",RANK(AE865,$AE$2:$AE$1001)+COUNTIF($AE$2:AE865,AE865)-1)</f>
        <v/>
      </c>
      <c r="AJ865" s="240" t="str">
        <f>IF($AD865&lt;0,COUNT($AJ$1:AJ864)+1,"")</f>
        <v/>
      </c>
      <c r="AL865" s="240" t="str">
        <f>'All Ticker P&amp;L'!A865</f>
        <v/>
      </c>
      <c r="AM865" s="240" t="str">
        <f>'All Ticker P&amp;L'!B865</f>
        <v/>
      </c>
      <c r="AN865" s="240" t="str">
        <f>'All Ticker P&amp;L'!C865</f>
        <v/>
      </c>
      <c r="AO865" s="240" t="str">
        <f>'All Ticker P&amp;L'!D865</f>
        <v/>
      </c>
      <c r="AP865" s="240">
        <f>IF($AL865="",0,'All Ticker P&amp;L'!E865)</f>
        <v>0</v>
      </c>
      <c r="AQ865" s="262">
        <f>IF($AL865="",0,'All Ticker P&amp;L'!J865*'All Ticker P&amp;L'!I865)</f>
        <v>0</v>
      </c>
      <c r="AR865" s="262">
        <f>IF($AL865="",0,'All Ticker P&amp;L'!L865)</f>
        <v>0</v>
      </c>
      <c r="AS865" s="263">
        <f>IF($AL865="",0,'All Ticker P&amp;L'!M865)</f>
        <v>0</v>
      </c>
      <c r="AT865" s="240" t="str">
        <f>IF($AL865="","",RANK(AR865,$AR$2:$AR$1001)+COUNTIF($AR$2:AR865,AR865)-1)</f>
        <v/>
      </c>
      <c r="AU865" s="240" t="str">
        <f>IF($AL865="","",RANK(AV865,$AV$2:$AV$1001)+COUNTIF($AV$2:AV865,AV865)-1)</f>
        <v/>
      </c>
      <c r="AV865" s="262">
        <f t="shared" si="58"/>
        <v>0</v>
      </c>
    </row>
    <row r="866" spans="26:48" ht="15" customHeight="1" x14ac:dyDescent="0.2">
      <c r="Z866" s="240" t="str">
        <f>Shares!A866</f>
        <v/>
      </c>
      <c r="AA866" s="240" t="str">
        <f>Shares!B866</f>
        <v/>
      </c>
      <c r="AB866" s="240" t="str">
        <f>Shares!C866</f>
        <v/>
      </c>
      <c r="AC866" s="240" t="str">
        <f>Shares!D866</f>
        <v/>
      </c>
      <c r="AD866" s="240">
        <f>IF($Z866="",0,Shares!E866)</f>
        <v>0</v>
      </c>
      <c r="AE866" s="262">
        <f>IF($Z866="",0,Shares!K866*Shares!J866)</f>
        <v>0</v>
      </c>
      <c r="AF866" s="263">
        <f t="shared" si="57"/>
        <v>0</v>
      </c>
      <c r="AG866" s="262">
        <f>IF($Z866="",0,Shares!M866)</f>
        <v>0</v>
      </c>
      <c r="AH866" s="263">
        <f>IF($Z866="",0,Shares!N866)</f>
        <v>0</v>
      </c>
      <c r="AI866" s="240" t="str">
        <f>IF($Z866="","",RANK(AE866,$AE$2:$AE$1001)+COUNTIF($AE$2:AE866,AE866)-1)</f>
        <v/>
      </c>
      <c r="AJ866" s="240" t="str">
        <f>IF($AD866&lt;0,COUNT($AJ$1:AJ865)+1,"")</f>
        <v/>
      </c>
      <c r="AL866" s="240" t="str">
        <f>'All Ticker P&amp;L'!A866</f>
        <v/>
      </c>
      <c r="AM866" s="240" t="str">
        <f>'All Ticker P&amp;L'!B866</f>
        <v/>
      </c>
      <c r="AN866" s="240" t="str">
        <f>'All Ticker P&amp;L'!C866</f>
        <v/>
      </c>
      <c r="AO866" s="240" t="str">
        <f>'All Ticker P&amp;L'!D866</f>
        <v/>
      </c>
      <c r="AP866" s="240">
        <f>IF($AL866="",0,'All Ticker P&amp;L'!E866)</f>
        <v>0</v>
      </c>
      <c r="AQ866" s="262">
        <f>IF($AL866="",0,'All Ticker P&amp;L'!J866*'All Ticker P&amp;L'!I866)</f>
        <v>0</v>
      </c>
      <c r="AR866" s="262">
        <f>IF($AL866="",0,'All Ticker P&amp;L'!L866)</f>
        <v>0</v>
      </c>
      <c r="AS866" s="263">
        <f>IF($AL866="",0,'All Ticker P&amp;L'!M866)</f>
        <v>0</v>
      </c>
      <c r="AT866" s="240" t="str">
        <f>IF($AL866="","",RANK(AR866,$AR$2:$AR$1001)+COUNTIF($AR$2:AR866,AR866)-1)</f>
        <v/>
      </c>
      <c r="AU866" s="240" t="str">
        <f>IF($AL866="","",RANK(AV866,$AV$2:$AV$1001)+COUNTIF($AV$2:AV866,AV866)-1)</f>
        <v/>
      </c>
      <c r="AV866" s="262">
        <f t="shared" si="58"/>
        <v>0</v>
      </c>
    </row>
    <row r="867" spans="26:48" ht="15" customHeight="1" x14ac:dyDescent="0.2">
      <c r="Z867" s="240" t="str">
        <f>Shares!A867</f>
        <v/>
      </c>
      <c r="AA867" s="240" t="str">
        <f>Shares!B867</f>
        <v/>
      </c>
      <c r="AB867" s="240" t="str">
        <f>Shares!C867</f>
        <v/>
      </c>
      <c r="AC867" s="240" t="str">
        <f>Shares!D867</f>
        <v/>
      </c>
      <c r="AD867" s="240">
        <f>IF($Z867="",0,Shares!E867)</f>
        <v>0</v>
      </c>
      <c r="AE867" s="262">
        <f>IF($Z867="",0,Shares!K867*Shares!J867)</f>
        <v>0</v>
      </c>
      <c r="AF867" s="263">
        <f t="shared" si="57"/>
        <v>0</v>
      </c>
      <c r="AG867" s="262">
        <f>IF($Z867="",0,Shares!M867)</f>
        <v>0</v>
      </c>
      <c r="AH867" s="263">
        <f>IF($Z867="",0,Shares!N867)</f>
        <v>0</v>
      </c>
      <c r="AI867" s="240" t="str">
        <f>IF($Z867="","",RANK(AE867,$AE$2:$AE$1001)+COUNTIF($AE$2:AE867,AE867)-1)</f>
        <v/>
      </c>
      <c r="AJ867" s="240" t="str">
        <f>IF($AD867&lt;0,COUNT($AJ$1:AJ866)+1,"")</f>
        <v/>
      </c>
      <c r="AL867" s="240" t="str">
        <f>'All Ticker P&amp;L'!A867</f>
        <v/>
      </c>
      <c r="AM867" s="240" t="str">
        <f>'All Ticker P&amp;L'!B867</f>
        <v/>
      </c>
      <c r="AN867" s="240" t="str">
        <f>'All Ticker P&amp;L'!C867</f>
        <v/>
      </c>
      <c r="AO867" s="240" t="str">
        <f>'All Ticker P&amp;L'!D867</f>
        <v/>
      </c>
      <c r="AP867" s="240">
        <f>IF($AL867="",0,'All Ticker P&amp;L'!E867)</f>
        <v>0</v>
      </c>
      <c r="AQ867" s="262">
        <f>IF($AL867="",0,'All Ticker P&amp;L'!J867*'All Ticker P&amp;L'!I867)</f>
        <v>0</v>
      </c>
      <c r="AR867" s="262">
        <f>IF($AL867="",0,'All Ticker P&amp;L'!L867)</f>
        <v>0</v>
      </c>
      <c r="AS867" s="263">
        <f>IF($AL867="",0,'All Ticker P&amp;L'!M867)</f>
        <v>0</v>
      </c>
      <c r="AT867" s="240" t="str">
        <f>IF($AL867="","",RANK(AR867,$AR$2:$AR$1001)+COUNTIF($AR$2:AR867,AR867)-1)</f>
        <v/>
      </c>
      <c r="AU867" s="240" t="str">
        <f>IF($AL867="","",RANK(AV867,$AV$2:$AV$1001)+COUNTIF($AV$2:AV867,AV867)-1)</f>
        <v/>
      </c>
      <c r="AV867" s="262">
        <f t="shared" si="58"/>
        <v>0</v>
      </c>
    </row>
    <row r="868" spans="26:48" ht="15" customHeight="1" x14ac:dyDescent="0.2">
      <c r="Z868" s="240" t="str">
        <f>Shares!A868</f>
        <v/>
      </c>
      <c r="AA868" s="240" t="str">
        <f>Shares!B868</f>
        <v/>
      </c>
      <c r="AB868" s="240" t="str">
        <f>Shares!C868</f>
        <v/>
      </c>
      <c r="AC868" s="240" t="str">
        <f>Shares!D868</f>
        <v/>
      </c>
      <c r="AD868" s="240">
        <f>IF($Z868="",0,Shares!E868)</f>
        <v>0</v>
      </c>
      <c r="AE868" s="262">
        <f>IF($Z868="",0,Shares!K868*Shares!J868)</f>
        <v>0</v>
      </c>
      <c r="AF868" s="263">
        <f t="shared" si="57"/>
        <v>0</v>
      </c>
      <c r="AG868" s="262">
        <f>IF($Z868="",0,Shares!M868)</f>
        <v>0</v>
      </c>
      <c r="AH868" s="263">
        <f>IF($Z868="",0,Shares!N868)</f>
        <v>0</v>
      </c>
      <c r="AI868" s="240" t="str">
        <f>IF($Z868="","",RANK(AE868,$AE$2:$AE$1001)+COUNTIF($AE$2:AE868,AE868)-1)</f>
        <v/>
      </c>
      <c r="AJ868" s="240" t="str">
        <f>IF($AD868&lt;0,COUNT($AJ$1:AJ867)+1,"")</f>
        <v/>
      </c>
      <c r="AL868" s="240" t="str">
        <f>'All Ticker P&amp;L'!A868</f>
        <v/>
      </c>
      <c r="AM868" s="240" t="str">
        <f>'All Ticker P&amp;L'!B868</f>
        <v/>
      </c>
      <c r="AN868" s="240" t="str">
        <f>'All Ticker P&amp;L'!C868</f>
        <v/>
      </c>
      <c r="AO868" s="240" t="str">
        <f>'All Ticker P&amp;L'!D868</f>
        <v/>
      </c>
      <c r="AP868" s="240">
        <f>IF($AL868="",0,'All Ticker P&amp;L'!E868)</f>
        <v>0</v>
      </c>
      <c r="AQ868" s="262">
        <f>IF($AL868="",0,'All Ticker P&amp;L'!J868*'All Ticker P&amp;L'!I868)</f>
        <v>0</v>
      </c>
      <c r="AR868" s="262">
        <f>IF($AL868="",0,'All Ticker P&amp;L'!L868)</f>
        <v>0</v>
      </c>
      <c r="AS868" s="263">
        <f>IF($AL868="",0,'All Ticker P&amp;L'!M868)</f>
        <v>0</v>
      </c>
      <c r="AT868" s="240" t="str">
        <f>IF($AL868="","",RANK(AR868,$AR$2:$AR$1001)+COUNTIF($AR$2:AR868,AR868)-1)</f>
        <v/>
      </c>
      <c r="AU868" s="240" t="str">
        <f>IF($AL868="","",RANK(AV868,$AV$2:$AV$1001)+COUNTIF($AV$2:AV868,AV868)-1)</f>
        <v/>
      </c>
      <c r="AV868" s="262">
        <f t="shared" si="58"/>
        <v>0</v>
      </c>
    </row>
    <row r="869" spans="26:48" ht="15" customHeight="1" x14ac:dyDescent="0.2">
      <c r="Z869" s="240" t="str">
        <f>Shares!A869</f>
        <v/>
      </c>
      <c r="AA869" s="240" t="str">
        <f>Shares!B869</f>
        <v/>
      </c>
      <c r="AB869" s="240" t="str">
        <f>Shares!C869</f>
        <v/>
      </c>
      <c r="AC869" s="240" t="str">
        <f>Shares!D869</f>
        <v/>
      </c>
      <c r="AD869" s="240">
        <f>IF($Z869="",0,Shares!E869)</f>
        <v>0</v>
      </c>
      <c r="AE869" s="262">
        <f>IF($Z869="",0,Shares!K869*Shares!J869)</f>
        <v>0</v>
      </c>
      <c r="AF869" s="263">
        <f t="shared" si="57"/>
        <v>0</v>
      </c>
      <c r="AG869" s="262">
        <f>IF($Z869="",0,Shares!M869)</f>
        <v>0</v>
      </c>
      <c r="AH869" s="263">
        <f>IF($Z869="",0,Shares!N869)</f>
        <v>0</v>
      </c>
      <c r="AI869" s="240" t="str">
        <f>IF($Z869="","",RANK(AE869,$AE$2:$AE$1001)+COUNTIF($AE$2:AE869,AE869)-1)</f>
        <v/>
      </c>
      <c r="AJ869" s="240" t="str">
        <f>IF($AD869&lt;0,COUNT($AJ$1:AJ868)+1,"")</f>
        <v/>
      </c>
      <c r="AL869" s="240" t="str">
        <f>'All Ticker P&amp;L'!A869</f>
        <v/>
      </c>
      <c r="AM869" s="240" t="str">
        <f>'All Ticker P&amp;L'!B869</f>
        <v/>
      </c>
      <c r="AN869" s="240" t="str">
        <f>'All Ticker P&amp;L'!C869</f>
        <v/>
      </c>
      <c r="AO869" s="240" t="str">
        <f>'All Ticker P&amp;L'!D869</f>
        <v/>
      </c>
      <c r="AP869" s="240">
        <f>IF($AL869="",0,'All Ticker P&amp;L'!E869)</f>
        <v>0</v>
      </c>
      <c r="AQ869" s="262">
        <f>IF($AL869="",0,'All Ticker P&amp;L'!J869*'All Ticker P&amp;L'!I869)</f>
        <v>0</v>
      </c>
      <c r="AR869" s="262">
        <f>IF($AL869="",0,'All Ticker P&amp;L'!L869)</f>
        <v>0</v>
      </c>
      <c r="AS869" s="263">
        <f>IF($AL869="",0,'All Ticker P&amp;L'!M869)</f>
        <v>0</v>
      </c>
      <c r="AT869" s="240" t="str">
        <f>IF($AL869="","",RANK(AR869,$AR$2:$AR$1001)+COUNTIF($AR$2:AR869,AR869)-1)</f>
        <v/>
      </c>
      <c r="AU869" s="240" t="str">
        <f>IF($AL869="","",RANK(AV869,$AV$2:$AV$1001)+COUNTIF($AV$2:AV869,AV869)-1)</f>
        <v/>
      </c>
      <c r="AV869" s="262">
        <f t="shared" si="58"/>
        <v>0</v>
      </c>
    </row>
    <row r="870" spans="26:48" ht="15" customHeight="1" x14ac:dyDescent="0.2">
      <c r="Z870" s="240" t="str">
        <f>Shares!A870</f>
        <v/>
      </c>
      <c r="AA870" s="240" t="str">
        <f>Shares!B870</f>
        <v/>
      </c>
      <c r="AB870" s="240" t="str">
        <f>Shares!C870</f>
        <v/>
      </c>
      <c r="AC870" s="240" t="str">
        <f>Shares!D870</f>
        <v/>
      </c>
      <c r="AD870" s="240">
        <f>IF($Z870="",0,Shares!E870)</f>
        <v>0</v>
      </c>
      <c r="AE870" s="262">
        <f>IF($Z870="",0,Shares!K870*Shares!J870)</f>
        <v>0</v>
      </c>
      <c r="AF870" s="263">
        <f t="shared" si="57"/>
        <v>0</v>
      </c>
      <c r="AG870" s="262">
        <f>IF($Z870="",0,Shares!M870)</f>
        <v>0</v>
      </c>
      <c r="AH870" s="263">
        <f>IF($Z870="",0,Shares!N870)</f>
        <v>0</v>
      </c>
      <c r="AI870" s="240" t="str">
        <f>IF($Z870="","",RANK(AE870,$AE$2:$AE$1001)+COUNTIF($AE$2:AE870,AE870)-1)</f>
        <v/>
      </c>
      <c r="AJ870" s="240" t="str">
        <f>IF($AD870&lt;0,COUNT($AJ$1:AJ869)+1,"")</f>
        <v/>
      </c>
      <c r="AL870" s="240" t="str">
        <f>'All Ticker P&amp;L'!A870</f>
        <v/>
      </c>
      <c r="AM870" s="240" t="str">
        <f>'All Ticker P&amp;L'!B870</f>
        <v/>
      </c>
      <c r="AN870" s="240" t="str">
        <f>'All Ticker P&amp;L'!C870</f>
        <v/>
      </c>
      <c r="AO870" s="240" t="str">
        <f>'All Ticker P&amp;L'!D870</f>
        <v/>
      </c>
      <c r="AP870" s="240">
        <f>IF($AL870="",0,'All Ticker P&amp;L'!E870)</f>
        <v>0</v>
      </c>
      <c r="AQ870" s="262">
        <f>IF($AL870="",0,'All Ticker P&amp;L'!J870*'All Ticker P&amp;L'!I870)</f>
        <v>0</v>
      </c>
      <c r="AR870" s="262">
        <f>IF($AL870="",0,'All Ticker P&amp;L'!L870)</f>
        <v>0</v>
      </c>
      <c r="AS870" s="263">
        <f>IF($AL870="",0,'All Ticker P&amp;L'!M870)</f>
        <v>0</v>
      </c>
      <c r="AT870" s="240" t="str">
        <f>IF($AL870="","",RANK(AR870,$AR$2:$AR$1001)+COUNTIF($AR$2:AR870,AR870)-1)</f>
        <v/>
      </c>
      <c r="AU870" s="240" t="str">
        <f>IF($AL870="","",RANK(AV870,$AV$2:$AV$1001)+COUNTIF($AV$2:AV870,AV870)-1)</f>
        <v/>
      </c>
      <c r="AV870" s="262">
        <f t="shared" si="58"/>
        <v>0</v>
      </c>
    </row>
    <row r="871" spans="26:48" ht="15" customHeight="1" x14ac:dyDescent="0.2">
      <c r="Z871" s="240" t="str">
        <f>Shares!A871</f>
        <v/>
      </c>
      <c r="AA871" s="240" t="str">
        <f>Shares!B871</f>
        <v/>
      </c>
      <c r="AB871" s="240" t="str">
        <f>Shares!C871</f>
        <v/>
      </c>
      <c r="AC871" s="240" t="str">
        <f>Shares!D871</f>
        <v/>
      </c>
      <c r="AD871" s="240">
        <f>IF($Z871="",0,Shares!E871)</f>
        <v>0</v>
      </c>
      <c r="AE871" s="262">
        <f>IF($Z871="",0,Shares!K871*Shares!J871)</f>
        <v>0</v>
      </c>
      <c r="AF871" s="263">
        <f t="shared" si="57"/>
        <v>0</v>
      </c>
      <c r="AG871" s="262">
        <f>IF($Z871="",0,Shares!M871)</f>
        <v>0</v>
      </c>
      <c r="AH871" s="263">
        <f>IF($Z871="",0,Shares!N871)</f>
        <v>0</v>
      </c>
      <c r="AI871" s="240" t="str">
        <f>IF($Z871="","",RANK(AE871,$AE$2:$AE$1001)+COUNTIF($AE$2:AE871,AE871)-1)</f>
        <v/>
      </c>
      <c r="AJ871" s="240" t="str">
        <f>IF($AD871&lt;0,COUNT($AJ$1:AJ870)+1,"")</f>
        <v/>
      </c>
      <c r="AL871" s="240" t="str">
        <f>'All Ticker P&amp;L'!A871</f>
        <v/>
      </c>
      <c r="AM871" s="240" t="str">
        <f>'All Ticker P&amp;L'!B871</f>
        <v/>
      </c>
      <c r="AN871" s="240" t="str">
        <f>'All Ticker P&amp;L'!C871</f>
        <v/>
      </c>
      <c r="AO871" s="240" t="str">
        <f>'All Ticker P&amp;L'!D871</f>
        <v/>
      </c>
      <c r="AP871" s="240">
        <f>IF($AL871="",0,'All Ticker P&amp;L'!E871)</f>
        <v>0</v>
      </c>
      <c r="AQ871" s="262">
        <f>IF($AL871="",0,'All Ticker P&amp;L'!J871*'All Ticker P&amp;L'!I871)</f>
        <v>0</v>
      </c>
      <c r="AR871" s="262">
        <f>IF($AL871="",0,'All Ticker P&amp;L'!L871)</f>
        <v>0</v>
      </c>
      <c r="AS871" s="263">
        <f>IF($AL871="",0,'All Ticker P&amp;L'!M871)</f>
        <v>0</v>
      </c>
      <c r="AT871" s="240" t="str">
        <f>IF($AL871="","",RANK(AR871,$AR$2:$AR$1001)+COUNTIF($AR$2:AR871,AR871)-1)</f>
        <v/>
      </c>
      <c r="AU871" s="240" t="str">
        <f>IF($AL871="","",RANK(AV871,$AV$2:$AV$1001)+COUNTIF($AV$2:AV871,AV871)-1)</f>
        <v/>
      </c>
      <c r="AV871" s="262">
        <f t="shared" si="58"/>
        <v>0</v>
      </c>
    </row>
    <row r="872" spans="26:48" ht="15" customHeight="1" x14ac:dyDescent="0.2">
      <c r="Z872" s="240" t="str">
        <f>Shares!A872</f>
        <v/>
      </c>
      <c r="AA872" s="240" t="str">
        <f>Shares!B872</f>
        <v/>
      </c>
      <c r="AB872" s="240" t="str">
        <f>Shares!C872</f>
        <v/>
      </c>
      <c r="AC872" s="240" t="str">
        <f>Shares!D872</f>
        <v/>
      </c>
      <c r="AD872" s="240">
        <f>IF($Z872="",0,Shares!E872)</f>
        <v>0</v>
      </c>
      <c r="AE872" s="262">
        <f>IF($Z872="",0,Shares!K872*Shares!J872)</f>
        <v>0</v>
      </c>
      <c r="AF872" s="263">
        <f t="shared" si="57"/>
        <v>0</v>
      </c>
      <c r="AG872" s="262">
        <f>IF($Z872="",0,Shares!M872)</f>
        <v>0</v>
      </c>
      <c r="AH872" s="263">
        <f>IF($Z872="",0,Shares!N872)</f>
        <v>0</v>
      </c>
      <c r="AI872" s="240" t="str">
        <f>IF($Z872="","",RANK(AE872,$AE$2:$AE$1001)+COUNTIF($AE$2:AE872,AE872)-1)</f>
        <v/>
      </c>
      <c r="AJ872" s="240" t="str">
        <f>IF($AD872&lt;0,COUNT($AJ$1:AJ871)+1,"")</f>
        <v/>
      </c>
      <c r="AL872" s="240" t="str">
        <f>'All Ticker P&amp;L'!A872</f>
        <v/>
      </c>
      <c r="AM872" s="240" t="str">
        <f>'All Ticker P&amp;L'!B872</f>
        <v/>
      </c>
      <c r="AN872" s="240" t="str">
        <f>'All Ticker P&amp;L'!C872</f>
        <v/>
      </c>
      <c r="AO872" s="240" t="str">
        <f>'All Ticker P&amp;L'!D872</f>
        <v/>
      </c>
      <c r="AP872" s="240">
        <f>IF($AL872="",0,'All Ticker P&amp;L'!E872)</f>
        <v>0</v>
      </c>
      <c r="AQ872" s="262">
        <f>IF($AL872="",0,'All Ticker P&amp;L'!J872*'All Ticker P&amp;L'!I872)</f>
        <v>0</v>
      </c>
      <c r="AR872" s="262">
        <f>IF($AL872="",0,'All Ticker P&amp;L'!L872)</f>
        <v>0</v>
      </c>
      <c r="AS872" s="263">
        <f>IF($AL872="",0,'All Ticker P&amp;L'!M872)</f>
        <v>0</v>
      </c>
      <c r="AT872" s="240" t="str">
        <f>IF($AL872="","",RANK(AR872,$AR$2:$AR$1001)+COUNTIF($AR$2:AR872,AR872)-1)</f>
        <v/>
      </c>
      <c r="AU872" s="240" t="str">
        <f>IF($AL872="","",RANK(AV872,$AV$2:$AV$1001)+COUNTIF($AV$2:AV872,AV872)-1)</f>
        <v/>
      </c>
      <c r="AV872" s="262">
        <f t="shared" si="58"/>
        <v>0</v>
      </c>
    </row>
    <row r="873" spans="26:48" ht="15" customHeight="1" x14ac:dyDescent="0.2">
      <c r="Z873" s="240" t="str">
        <f>Shares!A873</f>
        <v/>
      </c>
      <c r="AA873" s="240" t="str">
        <f>Shares!B873</f>
        <v/>
      </c>
      <c r="AB873" s="240" t="str">
        <f>Shares!C873</f>
        <v/>
      </c>
      <c r="AC873" s="240" t="str">
        <f>Shares!D873</f>
        <v/>
      </c>
      <c r="AD873" s="240">
        <f>IF($Z873="",0,Shares!E873)</f>
        <v>0</v>
      </c>
      <c r="AE873" s="262">
        <f>IF($Z873="",0,Shares!K873*Shares!J873)</f>
        <v>0</v>
      </c>
      <c r="AF873" s="263">
        <f t="shared" si="57"/>
        <v>0</v>
      </c>
      <c r="AG873" s="262">
        <f>IF($Z873="",0,Shares!M873)</f>
        <v>0</v>
      </c>
      <c r="AH873" s="263">
        <f>IF($Z873="",0,Shares!N873)</f>
        <v>0</v>
      </c>
      <c r="AI873" s="240" t="str">
        <f>IF($Z873="","",RANK(AE873,$AE$2:$AE$1001)+COUNTIF($AE$2:AE873,AE873)-1)</f>
        <v/>
      </c>
      <c r="AJ873" s="240" t="str">
        <f>IF($AD873&lt;0,COUNT($AJ$1:AJ872)+1,"")</f>
        <v/>
      </c>
      <c r="AL873" s="240" t="str">
        <f>'All Ticker P&amp;L'!A873</f>
        <v/>
      </c>
      <c r="AM873" s="240" t="str">
        <f>'All Ticker P&amp;L'!B873</f>
        <v/>
      </c>
      <c r="AN873" s="240" t="str">
        <f>'All Ticker P&amp;L'!C873</f>
        <v/>
      </c>
      <c r="AO873" s="240" t="str">
        <f>'All Ticker P&amp;L'!D873</f>
        <v/>
      </c>
      <c r="AP873" s="240">
        <f>IF($AL873="",0,'All Ticker P&amp;L'!E873)</f>
        <v>0</v>
      </c>
      <c r="AQ873" s="262">
        <f>IF($AL873="",0,'All Ticker P&amp;L'!J873*'All Ticker P&amp;L'!I873)</f>
        <v>0</v>
      </c>
      <c r="AR873" s="262">
        <f>IF($AL873="",0,'All Ticker P&amp;L'!L873)</f>
        <v>0</v>
      </c>
      <c r="AS873" s="263">
        <f>IF($AL873="",0,'All Ticker P&amp;L'!M873)</f>
        <v>0</v>
      </c>
      <c r="AT873" s="240" t="str">
        <f>IF($AL873="","",RANK(AR873,$AR$2:$AR$1001)+COUNTIF($AR$2:AR873,AR873)-1)</f>
        <v/>
      </c>
      <c r="AU873" s="240" t="str">
        <f>IF($AL873="","",RANK(AV873,$AV$2:$AV$1001)+COUNTIF($AV$2:AV873,AV873)-1)</f>
        <v/>
      </c>
      <c r="AV873" s="262">
        <f t="shared" si="58"/>
        <v>0</v>
      </c>
    </row>
    <row r="874" spans="26:48" ht="15" customHeight="1" x14ac:dyDescent="0.2">
      <c r="Z874" s="240" t="str">
        <f>Shares!A874</f>
        <v/>
      </c>
      <c r="AA874" s="240" t="str">
        <f>Shares!B874</f>
        <v/>
      </c>
      <c r="AB874" s="240" t="str">
        <f>Shares!C874</f>
        <v/>
      </c>
      <c r="AC874" s="240" t="str">
        <f>Shares!D874</f>
        <v/>
      </c>
      <c r="AD874" s="240">
        <f>IF($Z874="",0,Shares!E874)</f>
        <v>0</v>
      </c>
      <c r="AE874" s="262">
        <f>IF($Z874="",0,Shares!K874*Shares!J874)</f>
        <v>0</v>
      </c>
      <c r="AF874" s="263">
        <f t="shared" si="57"/>
        <v>0</v>
      </c>
      <c r="AG874" s="262">
        <f>IF($Z874="",0,Shares!M874)</f>
        <v>0</v>
      </c>
      <c r="AH874" s="263">
        <f>IF($Z874="",0,Shares!N874)</f>
        <v>0</v>
      </c>
      <c r="AI874" s="240" t="str">
        <f>IF($Z874="","",RANK(AE874,$AE$2:$AE$1001)+COUNTIF($AE$2:AE874,AE874)-1)</f>
        <v/>
      </c>
      <c r="AJ874" s="240" t="str">
        <f>IF($AD874&lt;0,COUNT($AJ$1:AJ873)+1,"")</f>
        <v/>
      </c>
      <c r="AL874" s="240" t="str">
        <f>'All Ticker P&amp;L'!A874</f>
        <v/>
      </c>
      <c r="AM874" s="240" t="str">
        <f>'All Ticker P&amp;L'!B874</f>
        <v/>
      </c>
      <c r="AN874" s="240" t="str">
        <f>'All Ticker P&amp;L'!C874</f>
        <v/>
      </c>
      <c r="AO874" s="240" t="str">
        <f>'All Ticker P&amp;L'!D874</f>
        <v/>
      </c>
      <c r="AP874" s="240">
        <f>IF($AL874="",0,'All Ticker P&amp;L'!E874)</f>
        <v>0</v>
      </c>
      <c r="AQ874" s="262">
        <f>IF($AL874="",0,'All Ticker P&amp;L'!J874*'All Ticker P&amp;L'!I874)</f>
        <v>0</v>
      </c>
      <c r="AR874" s="262">
        <f>IF($AL874="",0,'All Ticker P&amp;L'!L874)</f>
        <v>0</v>
      </c>
      <c r="AS874" s="263">
        <f>IF($AL874="",0,'All Ticker P&amp;L'!M874)</f>
        <v>0</v>
      </c>
      <c r="AT874" s="240" t="str">
        <f>IF($AL874="","",RANK(AR874,$AR$2:$AR$1001)+COUNTIF($AR$2:AR874,AR874)-1)</f>
        <v/>
      </c>
      <c r="AU874" s="240" t="str">
        <f>IF($AL874="","",RANK(AV874,$AV$2:$AV$1001)+COUNTIF($AV$2:AV874,AV874)-1)</f>
        <v/>
      </c>
      <c r="AV874" s="262">
        <f t="shared" si="58"/>
        <v>0</v>
      </c>
    </row>
    <row r="875" spans="26:48" ht="15" customHeight="1" x14ac:dyDescent="0.2">
      <c r="Z875" s="240" t="str">
        <f>Shares!A875</f>
        <v/>
      </c>
      <c r="AA875" s="240" t="str">
        <f>Shares!B875</f>
        <v/>
      </c>
      <c r="AB875" s="240" t="str">
        <f>Shares!C875</f>
        <v/>
      </c>
      <c r="AC875" s="240" t="str">
        <f>Shares!D875</f>
        <v/>
      </c>
      <c r="AD875" s="240">
        <f>IF($Z875="",0,Shares!E875)</f>
        <v>0</v>
      </c>
      <c r="AE875" s="262">
        <f>IF($Z875="",0,Shares!K875*Shares!J875)</f>
        <v>0</v>
      </c>
      <c r="AF875" s="263">
        <f t="shared" si="57"/>
        <v>0</v>
      </c>
      <c r="AG875" s="262">
        <f>IF($Z875="",0,Shares!M875)</f>
        <v>0</v>
      </c>
      <c r="AH875" s="263">
        <f>IF($Z875="",0,Shares!N875)</f>
        <v>0</v>
      </c>
      <c r="AI875" s="240" t="str">
        <f>IF($Z875="","",RANK(AE875,$AE$2:$AE$1001)+COUNTIF($AE$2:AE875,AE875)-1)</f>
        <v/>
      </c>
      <c r="AJ875" s="240" t="str">
        <f>IF($AD875&lt;0,COUNT($AJ$1:AJ874)+1,"")</f>
        <v/>
      </c>
      <c r="AL875" s="240" t="str">
        <f>'All Ticker P&amp;L'!A875</f>
        <v/>
      </c>
      <c r="AM875" s="240" t="str">
        <f>'All Ticker P&amp;L'!B875</f>
        <v/>
      </c>
      <c r="AN875" s="240" t="str">
        <f>'All Ticker P&amp;L'!C875</f>
        <v/>
      </c>
      <c r="AO875" s="240" t="str">
        <f>'All Ticker P&amp;L'!D875</f>
        <v/>
      </c>
      <c r="AP875" s="240">
        <f>IF($AL875="",0,'All Ticker P&amp;L'!E875)</f>
        <v>0</v>
      </c>
      <c r="AQ875" s="262">
        <f>IF($AL875="",0,'All Ticker P&amp;L'!J875*'All Ticker P&amp;L'!I875)</f>
        <v>0</v>
      </c>
      <c r="AR875" s="262">
        <f>IF($AL875="",0,'All Ticker P&amp;L'!L875)</f>
        <v>0</v>
      </c>
      <c r="AS875" s="263">
        <f>IF($AL875="",0,'All Ticker P&amp;L'!M875)</f>
        <v>0</v>
      </c>
      <c r="AT875" s="240" t="str">
        <f>IF($AL875="","",RANK(AR875,$AR$2:$AR$1001)+COUNTIF($AR$2:AR875,AR875)-1)</f>
        <v/>
      </c>
      <c r="AU875" s="240" t="str">
        <f>IF($AL875="","",RANK(AV875,$AV$2:$AV$1001)+COUNTIF($AV$2:AV875,AV875)-1)</f>
        <v/>
      </c>
      <c r="AV875" s="262">
        <f t="shared" si="58"/>
        <v>0</v>
      </c>
    </row>
    <row r="876" spans="26:48" ht="15" customHeight="1" x14ac:dyDescent="0.2">
      <c r="Z876" s="240" t="str">
        <f>Shares!A876</f>
        <v/>
      </c>
      <c r="AA876" s="240" t="str">
        <f>Shares!B876</f>
        <v/>
      </c>
      <c r="AB876" s="240" t="str">
        <f>Shares!C876</f>
        <v/>
      </c>
      <c r="AC876" s="240" t="str">
        <f>Shares!D876</f>
        <v/>
      </c>
      <c r="AD876" s="240">
        <f>IF($Z876="",0,Shares!E876)</f>
        <v>0</v>
      </c>
      <c r="AE876" s="262">
        <f>IF($Z876="",0,Shares!K876*Shares!J876)</f>
        <v>0</v>
      </c>
      <c r="AF876" s="263">
        <f t="shared" si="57"/>
        <v>0</v>
      </c>
      <c r="AG876" s="262">
        <f>IF($Z876="",0,Shares!M876)</f>
        <v>0</v>
      </c>
      <c r="AH876" s="263">
        <f>IF($Z876="",0,Shares!N876)</f>
        <v>0</v>
      </c>
      <c r="AI876" s="240" t="str">
        <f>IF($Z876="","",RANK(AE876,$AE$2:$AE$1001)+COUNTIF($AE$2:AE876,AE876)-1)</f>
        <v/>
      </c>
      <c r="AJ876" s="240" t="str">
        <f>IF($AD876&lt;0,COUNT($AJ$1:AJ875)+1,"")</f>
        <v/>
      </c>
      <c r="AL876" s="240" t="str">
        <f>'All Ticker P&amp;L'!A876</f>
        <v/>
      </c>
      <c r="AM876" s="240" t="str">
        <f>'All Ticker P&amp;L'!B876</f>
        <v/>
      </c>
      <c r="AN876" s="240" t="str">
        <f>'All Ticker P&amp;L'!C876</f>
        <v/>
      </c>
      <c r="AO876" s="240" t="str">
        <f>'All Ticker P&amp;L'!D876</f>
        <v/>
      </c>
      <c r="AP876" s="240">
        <f>IF($AL876="",0,'All Ticker P&amp;L'!E876)</f>
        <v>0</v>
      </c>
      <c r="AQ876" s="262">
        <f>IF($AL876="",0,'All Ticker P&amp;L'!J876*'All Ticker P&amp;L'!I876)</f>
        <v>0</v>
      </c>
      <c r="AR876" s="262">
        <f>IF($AL876="",0,'All Ticker P&amp;L'!L876)</f>
        <v>0</v>
      </c>
      <c r="AS876" s="263">
        <f>IF($AL876="",0,'All Ticker P&amp;L'!M876)</f>
        <v>0</v>
      </c>
      <c r="AT876" s="240" t="str">
        <f>IF($AL876="","",RANK(AR876,$AR$2:$AR$1001)+COUNTIF($AR$2:AR876,AR876)-1)</f>
        <v/>
      </c>
      <c r="AU876" s="240" t="str">
        <f>IF($AL876="","",RANK(AV876,$AV$2:$AV$1001)+COUNTIF($AV$2:AV876,AV876)-1)</f>
        <v/>
      </c>
      <c r="AV876" s="262">
        <f t="shared" si="58"/>
        <v>0</v>
      </c>
    </row>
    <row r="877" spans="26:48" ht="15" customHeight="1" x14ac:dyDescent="0.2">
      <c r="Z877" s="240" t="str">
        <f>Shares!A877</f>
        <v/>
      </c>
      <c r="AA877" s="240" t="str">
        <f>Shares!B877</f>
        <v/>
      </c>
      <c r="AB877" s="240" t="str">
        <f>Shares!C877</f>
        <v/>
      </c>
      <c r="AC877" s="240" t="str">
        <f>Shares!D877</f>
        <v/>
      </c>
      <c r="AD877" s="240">
        <f>IF($Z877="",0,Shares!E877)</f>
        <v>0</v>
      </c>
      <c r="AE877" s="262">
        <f>IF($Z877="",0,Shares!K877*Shares!J877)</f>
        <v>0</v>
      </c>
      <c r="AF877" s="263">
        <f t="shared" si="57"/>
        <v>0</v>
      </c>
      <c r="AG877" s="262">
        <f>IF($Z877="",0,Shares!M877)</f>
        <v>0</v>
      </c>
      <c r="AH877" s="263">
        <f>IF($Z877="",0,Shares!N877)</f>
        <v>0</v>
      </c>
      <c r="AI877" s="240" t="str">
        <f>IF($Z877="","",RANK(AE877,$AE$2:$AE$1001)+COUNTIF($AE$2:AE877,AE877)-1)</f>
        <v/>
      </c>
      <c r="AJ877" s="240" t="str">
        <f>IF($AD877&lt;0,COUNT($AJ$1:AJ876)+1,"")</f>
        <v/>
      </c>
      <c r="AL877" s="240" t="str">
        <f>'All Ticker P&amp;L'!A877</f>
        <v/>
      </c>
      <c r="AM877" s="240" t="str">
        <f>'All Ticker P&amp;L'!B877</f>
        <v/>
      </c>
      <c r="AN877" s="240" t="str">
        <f>'All Ticker P&amp;L'!C877</f>
        <v/>
      </c>
      <c r="AO877" s="240" t="str">
        <f>'All Ticker P&amp;L'!D877</f>
        <v/>
      </c>
      <c r="AP877" s="240">
        <f>IF($AL877="",0,'All Ticker P&amp;L'!E877)</f>
        <v>0</v>
      </c>
      <c r="AQ877" s="262">
        <f>IF($AL877="",0,'All Ticker P&amp;L'!J877*'All Ticker P&amp;L'!I877)</f>
        <v>0</v>
      </c>
      <c r="AR877" s="262">
        <f>IF($AL877="",0,'All Ticker P&amp;L'!L877)</f>
        <v>0</v>
      </c>
      <c r="AS877" s="263">
        <f>IF($AL877="",0,'All Ticker P&amp;L'!M877)</f>
        <v>0</v>
      </c>
      <c r="AT877" s="240" t="str">
        <f>IF($AL877="","",RANK(AR877,$AR$2:$AR$1001)+COUNTIF($AR$2:AR877,AR877)-1)</f>
        <v/>
      </c>
      <c r="AU877" s="240" t="str">
        <f>IF($AL877="","",RANK(AV877,$AV$2:$AV$1001)+COUNTIF($AV$2:AV877,AV877)-1)</f>
        <v/>
      </c>
      <c r="AV877" s="262">
        <f t="shared" si="58"/>
        <v>0</v>
      </c>
    </row>
    <row r="878" spans="26:48" ht="15" customHeight="1" x14ac:dyDescent="0.2">
      <c r="Z878" s="240" t="str">
        <f>Shares!A878</f>
        <v/>
      </c>
      <c r="AA878" s="240" t="str">
        <f>Shares!B878</f>
        <v/>
      </c>
      <c r="AB878" s="240" t="str">
        <f>Shares!C878</f>
        <v/>
      </c>
      <c r="AC878" s="240" t="str">
        <f>Shares!D878</f>
        <v/>
      </c>
      <c r="AD878" s="240">
        <f>IF($Z878="",0,Shares!E878)</f>
        <v>0</v>
      </c>
      <c r="AE878" s="262">
        <f>IF($Z878="",0,Shares!K878*Shares!J878)</f>
        <v>0</v>
      </c>
      <c r="AF878" s="263">
        <f t="shared" si="57"/>
        <v>0</v>
      </c>
      <c r="AG878" s="262">
        <f>IF($Z878="",0,Shares!M878)</f>
        <v>0</v>
      </c>
      <c r="AH878" s="263">
        <f>IF($Z878="",0,Shares!N878)</f>
        <v>0</v>
      </c>
      <c r="AI878" s="240" t="str">
        <f>IF($Z878="","",RANK(AE878,$AE$2:$AE$1001)+COUNTIF($AE$2:AE878,AE878)-1)</f>
        <v/>
      </c>
      <c r="AJ878" s="240" t="str">
        <f>IF($AD878&lt;0,COUNT($AJ$1:AJ877)+1,"")</f>
        <v/>
      </c>
      <c r="AL878" s="240" t="str">
        <f>'All Ticker P&amp;L'!A878</f>
        <v/>
      </c>
      <c r="AM878" s="240" t="str">
        <f>'All Ticker P&amp;L'!B878</f>
        <v/>
      </c>
      <c r="AN878" s="240" t="str">
        <f>'All Ticker P&amp;L'!C878</f>
        <v/>
      </c>
      <c r="AO878" s="240" t="str">
        <f>'All Ticker P&amp;L'!D878</f>
        <v/>
      </c>
      <c r="AP878" s="240">
        <f>IF($AL878="",0,'All Ticker P&amp;L'!E878)</f>
        <v>0</v>
      </c>
      <c r="AQ878" s="262">
        <f>IF($AL878="",0,'All Ticker P&amp;L'!J878*'All Ticker P&amp;L'!I878)</f>
        <v>0</v>
      </c>
      <c r="AR878" s="262">
        <f>IF($AL878="",0,'All Ticker P&amp;L'!L878)</f>
        <v>0</v>
      </c>
      <c r="AS878" s="263">
        <f>IF($AL878="",0,'All Ticker P&amp;L'!M878)</f>
        <v>0</v>
      </c>
      <c r="AT878" s="240" t="str">
        <f>IF($AL878="","",RANK(AR878,$AR$2:$AR$1001)+COUNTIF($AR$2:AR878,AR878)-1)</f>
        <v/>
      </c>
      <c r="AU878" s="240" t="str">
        <f>IF($AL878="","",RANK(AV878,$AV$2:$AV$1001)+COUNTIF($AV$2:AV878,AV878)-1)</f>
        <v/>
      </c>
      <c r="AV878" s="262">
        <f t="shared" si="58"/>
        <v>0</v>
      </c>
    </row>
    <row r="879" spans="26:48" ht="15" customHeight="1" x14ac:dyDescent="0.2">
      <c r="Z879" s="240" t="str">
        <f>Shares!A879</f>
        <v/>
      </c>
      <c r="AA879" s="240" t="str">
        <f>Shares!B879</f>
        <v/>
      </c>
      <c r="AB879" s="240" t="str">
        <f>Shares!C879</f>
        <v/>
      </c>
      <c r="AC879" s="240" t="str">
        <f>Shares!D879</f>
        <v/>
      </c>
      <c r="AD879" s="240">
        <f>IF($Z879="",0,Shares!E879)</f>
        <v>0</v>
      </c>
      <c r="AE879" s="262">
        <f>IF($Z879="",0,Shares!K879*Shares!J879)</f>
        <v>0</v>
      </c>
      <c r="AF879" s="263">
        <f t="shared" si="57"/>
        <v>0</v>
      </c>
      <c r="AG879" s="262">
        <f>IF($Z879="",0,Shares!M879)</f>
        <v>0</v>
      </c>
      <c r="AH879" s="263">
        <f>IF($Z879="",0,Shares!N879)</f>
        <v>0</v>
      </c>
      <c r="AI879" s="240" t="str">
        <f>IF($Z879="","",RANK(AE879,$AE$2:$AE$1001)+COUNTIF($AE$2:AE879,AE879)-1)</f>
        <v/>
      </c>
      <c r="AJ879" s="240" t="str">
        <f>IF($AD879&lt;0,COUNT($AJ$1:AJ878)+1,"")</f>
        <v/>
      </c>
      <c r="AL879" s="240" t="str">
        <f>'All Ticker P&amp;L'!A879</f>
        <v/>
      </c>
      <c r="AM879" s="240" t="str">
        <f>'All Ticker P&amp;L'!B879</f>
        <v/>
      </c>
      <c r="AN879" s="240" t="str">
        <f>'All Ticker P&amp;L'!C879</f>
        <v/>
      </c>
      <c r="AO879" s="240" t="str">
        <f>'All Ticker P&amp;L'!D879</f>
        <v/>
      </c>
      <c r="AP879" s="240">
        <f>IF($AL879="",0,'All Ticker P&amp;L'!E879)</f>
        <v>0</v>
      </c>
      <c r="AQ879" s="262">
        <f>IF($AL879="",0,'All Ticker P&amp;L'!J879*'All Ticker P&amp;L'!I879)</f>
        <v>0</v>
      </c>
      <c r="AR879" s="262">
        <f>IF($AL879="",0,'All Ticker P&amp;L'!L879)</f>
        <v>0</v>
      </c>
      <c r="AS879" s="263">
        <f>IF($AL879="",0,'All Ticker P&amp;L'!M879)</f>
        <v>0</v>
      </c>
      <c r="AT879" s="240" t="str">
        <f>IF($AL879="","",RANK(AR879,$AR$2:$AR$1001)+COUNTIF($AR$2:AR879,AR879)-1)</f>
        <v/>
      </c>
      <c r="AU879" s="240" t="str">
        <f>IF($AL879="","",RANK(AV879,$AV$2:$AV$1001)+COUNTIF($AV$2:AV879,AV879)-1)</f>
        <v/>
      </c>
      <c r="AV879" s="262">
        <f t="shared" si="58"/>
        <v>0</v>
      </c>
    </row>
    <row r="880" spans="26:48" ht="15" customHeight="1" x14ac:dyDescent="0.2">
      <c r="Z880" s="240" t="str">
        <f>Shares!A880</f>
        <v/>
      </c>
      <c r="AA880" s="240" t="str">
        <f>Shares!B880</f>
        <v/>
      </c>
      <c r="AB880" s="240" t="str">
        <f>Shares!C880</f>
        <v/>
      </c>
      <c r="AC880" s="240" t="str">
        <f>Shares!D880</f>
        <v/>
      </c>
      <c r="AD880" s="240">
        <f>IF($Z880="",0,Shares!E880)</f>
        <v>0</v>
      </c>
      <c r="AE880" s="262">
        <f>IF($Z880="",0,Shares!K880*Shares!J880)</f>
        <v>0</v>
      </c>
      <c r="AF880" s="263">
        <f t="shared" si="57"/>
        <v>0</v>
      </c>
      <c r="AG880" s="262">
        <f>IF($Z880="",0,Shares!M880)</f>
        <v>0</v>
      </c>
      <c r="AH880" s="263">
        <f>IF($Z880="",0,Shares!N880)</f>
        <v>0</v>
      </c>
      <c r="AI880" s="240" t="str">
        <f>IF($Z880="","",RANK(AE880,$AE$2:$AE$1001)+COUNTIF($AE$2:AE880,AE880)-1)</f>
        <v/>
      </c>
      <c r="AJ880" s="240" t="str">
        <f>IF($AD880&lt;0,COUNT($AJ$1:AJ879)+1,"")</f>
        <v/>
      </c>
      <c r="AL880" s="240" t="str">
        <f>'All Ticker P&amp;L'!A880</f>
        <v/>
      </c>
      <c r="AM880" s="240" t="str">
        <f>'All Ticker P&amp;L'!B880</f>
        <v/>
      </c>
      <c r="AN880" s="240" t="str">
        <f>'All Ticker P&amp;L'!C880</f>
        <v/>
      </c>
      <c r="AO880" s="240" t="str">
        <f>'All Ticker P&amp;L'!D880</f>
        <v/>
      </c>
      <c r="AP880" s="240">
        <f>IF($AL880="",0,'All Ticker P&amp;L'!E880)</f>
        <v>0</v>
      </c>
      <c r="AQ880" s="262">
        <f>IF($AL880="",0,'All Ticker P&amp;L'!J880*'All Ticker P&amp;L'!I880)</f>
        <v>0</v>
      </c>
      <c r="AR880" s="262">
        <f>IF($AL880="",0,'All Ticker P&amp;L'!L880)</f>
        <v>0</v>
      </c>
      <c r="AS880" s="263">
        <f>IF($AL880="",0,'All Ticker P&amp;L'!M880)</f>
        <v>0</v>
      </c>
      <c r="AT880" s="240" t="str">
        <f>IF($AL880="","",RANK(AR880,$AR$2:$AR$1001)+COUNTIF($AR$2:AR880,AR880)-1)</f>
        <v/>
      </c>
      <c r="AU880" s="240" t="str">
        <f>IF($AL880="","",RANK(AV880,$AV$2:$AV$1001)+COUNTIF($AV$2:AV880,AV880)-1)</f>
        <v/>
      </c>
      <c r="AV880" s="262">
        <f t="shared" si="58"/>
        <v>0</v>
      </c>
    </row>
    <row r="881" spans="26:48" ht="15" customHeight="1" x14ac:dyDescent="0.2">
      <c r="Z881" s="240" t="str">
        <f>Shares!A881</f>
        <v/>
      </c>
      <c r="AA881" s="240" t="str">
        <f>Shares!B881</f>
        <v/>
      </c>
      <c r="AB881" s="240" t="str">
        <f>Shares!C881</f>
        <v/>
      </c>
      <c r="AC881" s="240" t="str">
        <f>Shares!D881</f>
        <v/>
      </c>
      <c r="AD881" s="240">
        <f>IF($Z881="",0,Shares!E881)</f>
        <v>0</v>
      </c>
      <c r="AE881" s="262">
        <f>IF($Z881="",0,Shares!K881*Shares!J881)</f>
        <v>0</v>
      </c>
      <c r="AF881" s="263">
        <f t="shared" si="57"/>
        <v>0</v>
      </c>
      <c r="AG881" s="262">
        <f>IF($Z881="",0,Shares!M881)</f>
        <v>0</v>
      </c>
      <c r="AH881" s="263">
        <f>IF($Z881="",0,Shares!N881)</f>
        <v>0</v>
      </c>
      <c r="AI881" s="240" t="str">
        <f>IF($Z881="","",RANK(AE881,$AE$2:$AE$1001)+COUNTIF($AE$2:AE881,AE881)-1)</f>
        <v/>
      </c>
      <c r="AJ881" s="240" t="str">
        <f>IF($AD881&lt;0,COUNT($AJ$1:AJ880)+1,"")</f>
        <v/>
      </c>
      <c r="AL881" s="240" t="str">
        <f>'All Ticker P&amp;L'!A881</f>
        <v/>
      </c>
      <c r="AM881" s="240" t="str">
        <f>'All Ticker P&amp;L'!B881</f>
        <v/>
      </c>
      <c r="AN881" s="240" t="str">
        <f>'All Ticker P&amp;L'!C881</f>
        <v/>
      </c>
      <c r="AO881" s="240" t="str">
        <f>'All Ticker P&amp;L'!D881</f>
        <v/>
      </c>
      <c r="AP881" s="240">
        <f>IF($AL881="",0,'All Ticker P&amp;L'!E881)</f>
        <v>0</v>
      </c>
      <c r="AQ881" s="262">
        <f>IF($AL881="",0,'All Ticker P&amp;L'!J881*'All Ticker P&amp;L'!I881)</f>
        <v>0</v>
      </c>
      <c r="AR881" s="262">
        <f>IF($AL881="",0,'All Ticker P&amp;L'!L881)</f>
        <v>0</v>
      </c>
      <c r="AS881" s="263">
        <f>IF($AL881="",0,'All Ticker P&amp;L'!M881)</f>
        <v>0</v>
      </c>
      <c r="AT881" s="240" t="str">
        <f>IF($AL881="","",RANK(AR881,$AR$2:$AR$1001)+COUNTIF($AR$2:AR881,AR881)-1)</f>
        <v/>
      </c>
      <c r="AU881" s="240" t="str">
        <f>IF($AL881="","",RANK(AV881,$AV$2:$AV$1001)+COUNTIF($AV$2:AV881,AV881)-1)</f>
        <v/>
      </c>
      <c r="AV881" s="262">
        <f t="shared" si="58"/>
        <v>0</v>
      </c>
    </row>
    <row r="882" spans="26:48" ht="15" customHeight="1" x14ac:dyDescent="0.2">
      <c r="Z882" s="240" t="str">
        <f>Shares!A882</f>
        <v/>
      </c>
      <c r="AA882" s="240" t="str">
        <f>Shares!B882</f>
        <v/>
      </c>
      <c r="AB882" s="240" t="str">
        <f>Shares!C882</f>
        <v/>
      </c>
      <c r="AC882" s="240" t="str">
        <f>Shares!D882</f>
        <v/>
      </c>
      <c r="AD882" s="240">
        <f>IF($Z882="",0,Shares!E882)</f>
        <v>0</v>
      </c>
      <c r="AE882" s="262">
        <f>IF($Z882="",0,Shares!K882*Shares!J882)</f>
        <v>0</v>
      </c>
      <c r="AF882" s="263">
        <f t="shared" si="57"/>
        <v>0</v>
      </c>
      <c r="AG882" s="262">
        <f>IF($Z882="",0,Shares!M882)</f>
        <v>0</v>
      </c>
      <c r="AH882" s="263">
        <f>IF($Z882="",0,Shares!N882)</f>
        <v>0</v>
      </c>
      <c r="AI882" s="240" t="str">
        <f>IF($Z882="","",RANK(AE882,$AE$2:$AE$1001)+COUNTIF($AE$2:AE882,AE882)-1)</f>
        <v/>
      </c>
      <c r="AJ882" s="240" t="str">
        <f>IF($AD882&lt;0,COUNT($AJ$1:AJ881)+1,"")</f>
        <v/>
      </c>
      <c r="AL882" s="240" t="str">
        <f>'All Ticker P&amp;L'!A882</f>
        <v/>
      </c>
      <c r="AM882" s="240" t="str">
        <f>'All Ticker P&amp;L'!B882</f>
        <v/>
      </c>
      <c r="AN882" s="240" t="str">
        <f>'All Ticker P&amp;L'!C882</f>
        <v/>
      </c>
      <c r="AO882" s="240" t="str">
        <f>'All Ticker P&amp;L'!D882</f>
        <v/>
      </c>
      <c r="AP882" s="240">
        <f>IF($AL882="",0,'All Ticker P&amp;L'!E882)</f>
        <v>0</v>
      </c>
      <c r="AQ882" s="262">
        <f>IF($AL882="",0,'All Ticker P&amp;L'!J882*'All Ticker P&amp;L'!I882)</f>
        <v>0</v>
      </c>
      <c r="AR882" s="262">
        <f>IF($AL882="",0,'All Ticker P&amp;L'!L882)</f>
        <v>0</v>
      </c>
      <c r="AS882" s="263">
        <f>IF($AL882="",0,'All Ticker P&amp;L'!M882)</f>
        <v>0</v>
      </c>
      <c r="AT882" s="240" t="str">
        <f>IF($AL882="","",RANK(AR882,$AR$2:$AR$1001)+COUNTIF($AR$2:AR882,AR882)-1)</f>
        <v/>
      </c>
      <c r="AU882" s="240" t="str">
        <f>IF($AL882="","",RANK(AV882,$AV$2:$AV$1001)+COUNTIF($AV$2:AV882,AV882)-1)</f>
        <v/>
      </c>
      <c r="AV882" s="262">
        <f t="shared" si="58"/>
        <v>0</v>
      </c>
    </row>
    <row r="883" spans="26:48" ht="15" customHeight="1" x14ac:dyDescent="0.2">
      <c r="Z883" s="240" t="str">
        <f>Shares!A883</f>
        <v/>
      </c>
      <c r="AA883" s="240" t="str">
        <f>Shares!B883</f>
        <v/>
      </c>
      <c r="AB883" s="240" t="str">
        <f>Shares!C883</f>
        <v/>
      </c>
      <c r="AC883" s="240" t="str">
        <f>Shares!D883</f>
        <v/>
      </c>
      <c r="AD883" s="240">
        <f>IF($Z883="",0,Shares!E883)</f>
        <v>0</v>
      </c>
      <c r="AE883" s="262">
        <f>IF($Z883="",0,Shares!K883*Shares!J883)</f>
        <v>0</v>
      </c>
      <c r="AF883" s="263">
        <f t="shared" si="57"/>
        <v>0</v>
      </c>
      <c r="AG883" s="262">
        <f>IF($Z883="",0,Shares!M883)</f>
        <v>0</v>
      </c>
      <c r="AH883" s="263">
        <f>IF($Z883="",0,Shares!N883)</f>
        <v>0</v>
      </c>
      <c r="AI883" s="240" t="str">
        <f>IF($Z883="","",RANK(AE883,$AE$2:$AE$1001)+COUNTIF($AE$2:AE883,AE883)-1)</f>
        <v/>
      </c>
      <c r="AJ883" s="240" t="str">
        <f>IF($AD883&lt;0,COUNT($AJ$1:AJ882)+1,"")</f>
        <v/>
      </c>
      <c r="AL883" s="240" t="str">
        <f>'All Ticker P&amp;L'!A883</f>
        <v/>
      </c>
      <c r="AM883" s="240" t="str">
        <f>'All Ticker P&amp;L'!B883</f>
        <v/>
      </c>
      <c r="AN883" s="240" t="str">
        <f>'All Ticker P&amp;L'!C883</f>
        <v/>
      </c>
      <c r="AO883" s="240" t="str">
        <f>'All Ticker P&amp;L'!D883</f>
        <v/>
      </c>
      <c r="AP883" s="240">
        <f>IF($AL883="",0,'All Ticker P&amp;L'!E883)</f>
        <v>0</v>
      </c>
      <c r="AQ883" s="262">
        <f>IF($AL883="",0,'All Ticker P&amp;L'!J883*'All Ticker P&amp;L'!I883)</f>
        <v>0</v>
      </c>
      <c r="AR883" s="262">
        <f>IF($AL883="",0,'All Ticker P&amp;L'!L883)</f>
        <v>0</v>
      </c>
      <c r="AS883" s="263">
        <f>IF($AL883="",0,'All Ticker P&amp;L'!M883)</f>
        <v>0</v>
      </c>
      <c r="AT883" s="240" t="str">
        <f>IF($AL883="","",RANK(AR883,$AR$2:$AR$1001)+COUNTIF($AR$2:AR883,AR883)-1)</f>
        <v/>
      </c>
      <c r="AU883" s="240" t="str">
        <f>IF($AL883="","",RANK(AV883,$AV$2:$AV$1001)+COUNTIF($AV$2:AV883,AV883)-1)</f>
        <v/>
      </c>
      <c r="AV883" s="262">
        <f t="shared" si="58"/>
        <v>0</v>
      </c>
    </row>
    <row r="884" spans="26:48" ht="15" customHeight="1" x14ac:dyDescent="0.2">
      <c r="Z884" s="240" t="str">
        <f>Shares!A884</f>
        <v/>
      </c>
      <c r="AA884" s="240" t="str">
        <f>Shares!B884</f>
        <v/>
      </c>
      <c r="AB884" s="240" t="str">
        <f>Shares!C884</f>
        <v/>
      </c>
      <c r="AC884" s="240" t="str">
        <f>Shares!D884</f>
        <v/>
      </c>
      <c r="AD884" s="240">
        <f>IF($Z884="",0,Shares!E884)</f>
        <v>0</v>
      </c>
      <c r="AE884" s="262">
        <f>IF($Z884="",0,Shares!K884*Shares!J884)</f>
        <v>0</v>
      </c>
      <c r="AF884" s="263">
        <f t="shared" si="57"/>
        <v>0</v>
      </c>
      <c r="AG884" s="262">
        <f>IF($Z884="",0,Shares!M884)</f>
        <v>0</v>
      </c>
      <c r="AH884" s="263">
        <f>IF($Z884="",0,Shares!N884)</f>
        <v>0</v>
      </c>
      <c r="AI884" s="240" t="str">
        <f>IF($Z884="","",RANK(AE884,$AE$2:$AE$1001)+COUNTIF($AE$2:AE884,AE884)-1)</f>
        <v/>
      </c>
      <c r="AJ884" s="240" t="str">
        <f>IF($AD884&lt;0,COUNT($AJ$1:AJ883)+1,"")</f>
        <v/>
      </c>
      <c r="AL884" s="240" t="str">
        <f>'All Ticker P&amp;L'!A884</f>
        <v/>
      </c>
      <c r="AM884" s="240" t="str">
        <f>'All Ticker P&amp;L'!B884</f>
        <v/>
      </c>
      <c r="AN884" s="240" t="str">
        <f>'All Ticker P&amp;L'!C884</f>
        <v/>
      </c>
      <c r="AO884" s="240" t="str">
        <f>'All Ticker P&amp;L'!D884</f>
        <v/>
      </c>
      <c r="AP884" s="240">
        <f>IF($AL884="",0,'All Ticker P&amp;L'!E884)</f>
        <v>0</v>
      </c>
      <c r="AQ884" s="262">
        <f>IF($AL884="",0,'All Ticker P&amp;L'!J884*'All Ticker P&amp;L'!I884)</f>
        <v>0</v>
      </c>
      <c r="AR884" s="262">
        <f>IF($AL884="",0,'All Ticker P&amp;L'!L884)</f>
        <v>0</v>
      </c>
      <c r="AS884" s="263">
        <f>IF($AL884="",0,'All Ticker P&amp;L'!M884)</f>
        <v>0</v>
      </c>
      <c r="AT884" s="240" t="str">
        <f>IF($AL884="","",RANK(AR884,$AR$2:$AR$1001)+COUNTIF($AR$2:AR884,AR884)-1)</f>
        <v/>
      </c>
      <c r="AU884" s="240" t="str">
        <f>IF($AL884="","",RANK(AV884,$AV$2:$AV$1001)+COUNTIF($AV$2:AV884,AV884)-1)</f>
        <v/>
      </c>
      <c r="AV884" s="262">
        <f t="shared" si="58"/>
        <v>0</v>
      </c>
    </row>
    <row r="885" spans="26:48" ht="15" customHeight="1" x14ac:dyDescent="0.2">
      <c r="Z885" s="240" t="str">
        <f>Shares!A885</f>
        <v/>
      </c>
      <c r="AA885" s="240" t="str">
        <f>Shares!B885</f>
        <v/>
      </c>
      <c r="AB885" s="240" t="str">
        <f>Shares!C885</f>
        <v/>
      </c>
      <c r="AC885" s="240" t="str">
        <f>Shares!D885</f>
        <v/>
      </c>
      <c r="AD885" s="240">
        <f>IF($Z885="",0,Shares!E885)</f>
        <v>0</v>
      </c>
      <c r="AE885" s="262">
        <f>IF($Z885="",0,Shares!K885*Shares!J885)</f>
        <v>0</v>
      </c>
      <c r="AF885" s="263">
        <f t="shared" si="57"/>
        <v>0</v>
      </c>
      <c r="AG885" s="262">
        <f>IF($Z885="",0,Shares!M885)</f>
        <v>0</v>
      </c>
      <c r="AH885" s="263">
        <f>IF($Z885="",0,Shares!N885)</f>
        <v>0</v>
      </c>
      <c r="AI885" s="240" t="str">
        <f>IF($Z885="","",RANK(AE885,$AE$2:$AE$1001)+COUNTIF($AE$2:AE885,AE885)-1)</f>
        <v/>
      </c>
      <c r="AJ885" s="240" t="str">
        <f>IF($AD885&lt;0,COUNT($AJ$1:AJ884)+1,"")</f>
        <v/>
      </c>
      <c r="AL885" s="240" t="str">
        <f>'All Ticker P&amp;L'!A885</f>
        <v/>
      </c>
      <c r="AM885" s="240" t="str">
        <f>'All Ticker P&amp;L'!B885</f>
        <v/>
      </c>
      <c r="AN885" s="240" t="str">
        <f>'All Ticker P&amp;L'!C885</f>
        <v/>
      </c>
      <c r="AO885" s="240" t="str">
        <f>'All Ticker P&amp;L'!D885</f>
        <v/>
      </c>
      <c r="AP885" s="240">
        <f>IF($AL885="",0,'All Ticker P&amp;L'!E885)</f>
        <v>0</v>
      </c>
      <c r="AQ885" s="262">
        <f>IF($AL885="",0,'All Ticker P&amp;L'!J885*'All Ticker P&amp;L'!I885)</f>
        <v>0</v>
      </c>
      <c r="AR885" s="262">
        <f>IF($AL885="",0,'All Ticker P&amp;L'!L885)</f>
        <v>0</v>
      </c>
      <c r="AS885" s="263">
        <f>IF($AL885="",0,'All Ticker P&amp;L'!M885)</f>
        <v>0</v>
      </c>
      <c r="AT885" s="240" t="str">
        <f>IF($AL885="","",RANK(AR885,$AR$2:$AR$1001)+COUNTIF($AR$2:AR885,AR885)-1)</f>
        <v/>
      </c>
      <c r="AU885" s="240" t="str">
        <f>IF($AL885="","",RANK(AV885,$AV$2:$AV$1001)+COUNTIF($AV$2:AV885,AV885)-1)</f>
        <v/>
      </c>
      <c r="AV885" s="262">
        <f t="shared" si="58"/>
        <v>0</v>
      </c>
    </row>
    <row r="886" spans="26:48" ht="15" customHeight="1" x14ac:dyDescent="0.2">
      <c r="Z886" s="240" t="str">
        <f>Shares!A886</f>
        <v/>
      </c>
      <c r="AA886" s="240" t="str">
        <f>Shares!B886</f>
        <v/>
      </c>
      <c r="AB886" s="240" t="str">
        <f>Shares!C886</f>
        <v/>
      </c>
      <c r="AC886" s="240" t="str">
        <f>Shares!D886</f>
        <v/>
      </c>
      <c r="AD886" s="240">
        <f>IF($Z886="",0,Shares!E886)</f>
        <v>0</v>
      </c>
      <c r="AE886" s="262">
        <f>IF($Z886="",0,Shares!K886*Shares!J886)</f>
        <v>0</v>
      </c>
      <c r="AF886" s="263">
        <f t="shared" si="57"/>
        <v>0</v>
      </c>
      <c r="AG886" s="262">
        <f>IF($Z886="",0,Shares!M886)</f>
        <v>0</v>
      </c>
      <c r="AH886" s="263">
        <f>IF($Z886="",0,Shares!N886)</f>
        <v>0</v>
      </c>
      <c r="AI886" s="240" t="str">
        <f>IF($Z886="","",RANK(AE886,$AE$2:$AE$1001)+COUNTIF($AE$2:AE886,AE886)-1)</f>
        <v/>
      </c>
      <c r="AJ886" s="240" t="str">
        <f>IF($AD886&lt;0,COUNT($AJ$1:AJ885)+1,"")</f>
        <v/>
      </c>
      <c r="AL886" s="240" t="str">
        <f>'All Ticker P&amp;L'!A886</f>
        <v/>
      </c>
      <c r="AM886" s="240" t="str">
        <f>'All Ticker P&amp;L'!B886</f>
        <v/>
      </c>
      <c r="AN886" s="240" t="str">
        <f>'All Ticker P&amp;L'!C886</f>
        <v/>
      </c>
      <c r="AO886" s="240" t="str">
        <f>'All Ticker P&amp;L'!D886</f>
        <v/>
      </c>
      <c r="AP886" s="240">
        <f>IF($AL886="",0,'All Ticker P&amp;L'!E886)</f>
        <v>0</v>
      </c>
      <c r="AQ886" s="262">
        <f>IF($AL886="",0,'All Ticker P&amp;L'!J886*'All Ticker P&amp;L'!I886)</f>
        <v>0</v>
      </c>
      <c r="AR886" s="262">
        <f>IF($AL886="",0,'All Ticker P&amp;L'!L886)</f>
        <v>0</v>
      </c>
      <c r="AS886" s="263">
        <f>IF($AL886="",0,'All Ticker P&amp;L'!M886)</f>
        <v>0</v>
      </c>
      <c r="AT886" s="240" t="str">
        <f>IF($AL886="","",RANK(AR886,$AR$2:$AR$1001)+COUNTIF($AR$2:AR886,AR886)-1)</f>
        <v/>
      </c>
      <c r="AU886" s="240" t="str">
        <f>IF($AL886="","",RANK(AV886,$AV$2:$AV$1001)+COUNTIF($AV$2:AV886,AV886)-1)</f>
        <v/>
      </c>
      <c r="AV886" s="262">
        <f t="shared" si="58"/>
        <v>0</v>
      </c>
    </row>
    <row r="887" spans="26:48" ht="15" customHeight="1" x14ac:dyDescent="0.2">
      <c r="Z887" s="240" t="str">
        <f>Shares!A887</f>
        <v/>
      </c>
      <c r="AA887" s="240" t="str">
        <f>Shares!B887</f>
        <v/>
      </c>
      <c r="AB887" s="240" t="str">
        <f>Shares!C887</f>
        <v/>
      </c>
      <c r="AC887" s="240" t="str">
        <f>Shares!D887</f>
        <v/>
      </c>
      <c r="AD887" s="240">
        <f>IF($Z887="",0,Shares!E887)</f>
        <v>0</v>
      </c>
      <c r="AE887" s="262">
        <f>IF($Z887="",0,Shares!K887*Shares!J887)</f>
        <v>0</v>
      </c>
      <c r="AF887" s="263">
        <f t="shared" si="57"/>
        <v>0</v>
      </c>
      <c r="AG887" s="262">
        <f>IF($Z887="",0,Shares!M887)</f>
        <v>0</v>
      </c>
      <c r="AH887" s="263">
        <f>IF($Z887="",0,Shares!N887)</f>
        <v>0</v>
      </c>
      <c r="AI887" s="240" t="str">
        <f>IF($Z887="","",RANK(AE887,$AE$2:$AE$1001)+COUNTIF($AE$2:AE887,AE887)-1)</f>
        <v/>
      </c>
      <c r="AJ887" s="240" t="str">
        <f>IF($AD887&lt;0,COUNT($AJ$1:AJ886)+1,"")</f>
        <v/>
      </c>
      <c r="AL887" s="240" t="str">
        <f>'All Ticker P&amp;L'!A887</f>
        <v/>
      </c>
      <c r="AM887" s="240" t="str">
        <f>'All Ticker P&amp;L'!B887</f>
        <v/>
      </c>
      <c r="AN887" s="240" t="str">
        <f>'All Ticker P&amp;L'!C887</f>
        <v/>
      </c>
      <c r="AO887" s="240" t="str">
        <f>'All Ticker P&amp;L'!D887</f>
        <v/>
      </c>
      <c r="AP887" s="240">
        <f>IF($AL887="",0,'All Ticker P&amp;L'!E887)</f>
        <v>0</v>
      </c>
      <c r="AQ887" s="262">
        <f>IF($AL887="",0,'All Ticker P&amp;L'!J887*'All Ticker P&amp;L'!I887)</f>
        <v>0</v>
      </c>
      <c r="AR887" s="262">
        <f>IF($AL887="",0,'All Ticker P&amp;L'!L887)</f>
        <v>0</v>
      </c>
      <c r="AS887" s="263">
        <f>IF($AL887="",0,'All Ticker P&amp;L'!M887)</f>
        <v>0</v>
      </c>
      <c r="AT887" s="240" t="str">
        <f>IF($AL887="","",RANK(AR887,$AR$2:$AR$1001)+COUNTIF($AR$2:AR887,AR887)-1)</f>
        <v/>
      </c>
      <c r="AU887" s="240" t="str">
        <f>IF($AL887="","",RANK(AV887,$AV$2:$AV$1001)+COUNTIF($AV$2:AV887,AV887)-1)</f>
        <v/>
      </c>
      <c r="AV887" s="262">
        <f t="shared" si="58"/>
        <v>0</v>
      </c>
    </row>
    <row r="888" spans="26:48" ht="15" customHeight="1" x14ac:dyDescent="0.2">
      <c r="Z888" s="240" t="str">
        <f>Shares!A888</f>
        <v/>
      </c>
      <c r="AA888" s="240" t="str">
        <f>Shares!B888</f>
        <v/>
      </c>
      <c r="AB888" s="240" t="str">
        <f>Shares!C888</f>
        <v/>
      </c>
      <c r="AC888" s="240" t="str">
        <f>Shares!D888</f>
        <v/>
      </c>
      <c r="AD888" s="240">
        <f>IF($Z888="",0,Shares!E888)</f>
        <v>0</v>
      </c>
      <c r="AE888" s="262">
        <f>IF($Z888="",0,Shares!K888*Shares!J888)</f>
        <v>0</v>
      </c>
      <c r="AF888" s="263">
        <f t="shared" si="57"/>
        <v>0</v>
      </c>
      <c r="AG888" s="262">
        <f>IF($Z888="",0,Shares!M888)</f>
        <v>0</v>
      </c>
      <c r="AH888" s="263">
        <f>IF($Z888="",0,Shares!N888)</f>
        <v>0</v>
      </c>
      <c r="AI888" s="240" t="str">
        <f>IF($Z888="","",RANK(AE888,$AE$2:$AE$1001)+COUNTIF($AE$2:AE888,AE888)-1)</f>
        <v/>
      </c>
      <c r="AJ888" s="240" t="str">
        <f>IF($AD888&lt;0,COUNT($AJ$1:AJ887)+1,"")</f>
        <v/>
      </c>
      <c r="AL888" s="240" t="str">
        <f>'All Ticker P&amp;L'!A888</f>
        <v/>
      </c>
      <c r="AM888" s="240" t="str">
        <f>'All Ticker P&amp;L'!B888</f>
        <v/>
      </c>
      <c r="AN888" s="240" t="str">
        <f>'All Ticker P&amp;L'!C888</f>
        <v/>
      </c>
      <c r="AO888" s="240" t="str">
        <f>'All Ticker P&amp;L'!D888</f>
        <v/>
      </c>
      <c r="AP888" s="240">
        <f>IF($AL888="",0,'All Ticker P&amp;L'!E888)</f>
        <v>0</v>
      </c>
      <c r="AQ888" s="262">
        <f>IF($AL888="",0,'All Ticker P&amp;L'!J888*'All Ticker P&amp;L'!I888)</f>
        <v>0</v>
      </c>
      <c r="AR888" s="262">
        <f>IF($AL888="",0,'All Ticker P&amp;L'!L888)</f>
        <v>0</v>
      </c>
      <c r="AS888" s="263">
        <f>IF($AL888="",0,'All Ticker P&amp;L'!M888)</f>
        <v>0</v>
      </c>
      <c r="AT888" s="240" t="str">
        <f>IF($AL888="","",RANK(AR888,$AR$2:$AR$1001)+COUNTIF($AR$2:AR888,AR888)-1)</f>
        <v/>
      </c>
      <c r="AU888" s="240" t="str">
        <f>IF($AL888="","",RANK(AV888,$AV$2:$AV$1001)+COUNTIF($AV$2:AV888,AV888)-1)</f>
        <v/>
      </c>
      <c r="AV888" s="262">
        <f t="shared" si="58"/>
        <v>0</v>
      </c>
    </row>
    <row r="889" spans="26:48" ht="15" customHeight="1" x14ac:dyDescent="0.2">
      <c r="Z889" s="240" t="str">
        <f>Shares!A889</f>
        <v/>
      </c>
      <c r="AA889" s="240" t="str">
        <f>Shares!B889</f>
        <v/>
      </c>
      <c r="AB889" s="240" t="str">
        <f>Shares!C889</f>
        <v/>
      </c>
      <c r="AC889" s="240" t="str">
        <f>Shares!D889</f>
        <v/>
      </c>
      <c r="AD889" s="240">
        <f>IF($Z889="",0,Shares!E889)</f>
        <v>0</v>
      </c>
      <c r="AE889" s="262">
        <f>IF($Z889="",0,Shares!K889*Shares!J889)</f>
        <v>0</v>
      </c>
      <c r="AF889" s="263">
        <f t="shared" si="57"/>
        <v>0</v>
      </c>
      <c r="AG889" s="262">
        <f>IF($Z889="",0,Shares!M889)</f>
        <v>0</v>
      </c>
      <c r="AH889" s="263">
        <f>IF($Z889="",0,Shares!N889)</f>
        <v>0</v>
      </c>
      <c r="AI889" s="240" t="str">
        <f>IF($Z889="","",RANK(AE889,$AE$2:$AE$1001)+COUNTIF($AE$2:AE889,AE889)-1)</f>
        <v/>
      </c>
      <c r="AJ889" s="240" t="str">
        <f>IF($AD889&lt;0,COUNT($AJ$1:AJ888)+1,"")</f>
        <v/>
      </c>
      <c r="AL889" s="240" t="str">
        <f>'All Ticker P&amp;L'!A889</f>
        <v/>
      </c>
      <c r="AM889" s="240" t="str">
        <f>'All Ticker P&amp;L'!B889</f>
        <v/>
      </c>
      <c r="AN889" s="240" t="str">
        <f>'All Ticker P&amp;L'!C889</f>
        <v/>
      </c>
      <c r="AO889" s="240" t="str">
        <f>'All Ticker P&amp;L'!D889</f>
        <v/>
      </c>
      <c r="AP889" s="240">
        <f>IF($AL889="",0,'All Ticker P&amp;L'!E889)</f>
        <v>0</v>
      </c>
      <c r="AQ889" s="262">
        <f>IF($AL889="",0,'All Ticker P&amp;L'!J889*'All Ticker P&amp;L'!I889)</f>
        <v>0</v>
      </c>
      <c r="AR889" s="262">
        <f>IF($AL889="",0,'All Ticker P&amp;L'!L889)</f>
        <v>0</v>
      </c>
      <c r="AS889" s="263">
        <f>IF($AL889="",0,'All Ticker P&amp;L'!M889)</f>
        <v>0</v>
      </c>
      <c r="AT889" s="240" t="str">
        <f>IF($AL889="","",RANK(AR889,$AR$2:$AR$1001)+COUNTIF($AR$2:AR889,AR889)-1)</f>
        <v/>
      </c>
      <c r="AU889" s="240" t="str">
        <f>IF($AL889="","",RANK(AV889,$AV$2:$AV$1001)+COUNTIF($AV$2:AV889,AV889)-1)</f>
        <v/>
      </c>
      <c r="AV889" s="262">
        <f t="shared" si="58"/>
        <v>0</v>
      </c>
    </row>
    <row r="890" spans="26:48" ht="15" customHeight="1" x14ac:dyDescent="0.2">
      <c r="Z890" s="240" t="str">
        <f>Shares!A890</f>
        <v/>
      </c>
      <c r="AA890" s="240" t="str">
        <f>Shares!B890</f>
        <v/>
      </c>
      <c r="AB890" s="240" t="str">
        <f>Shares!C890</f>
        <v/>
      </c>
      <c r="AC890" s="240" t="str">
        <f>Shares!D890</f>
        <v/>
      </c>
      <c r="AD890" s="240">
        <f>IF($Z890="",0,Shares!E890)</f>
        <v>0</v>
      </c>
      <c r="AE890" s="262">
        <f>IF($Z890="",0,Shares!K890*Shares!J890)</f>
        <v>0</v>
      </c>
      <c r="AF890" s="263">
        <f t="shared" si="57"/>
        <v>0</v>
      </c>
      <c r="AG890" s="262">
        <f>IF($Z890="",0,Shares!M890)</f>
        <v>0</v>
      </c>
      <c r="AH890" s="263">
        <f>IF($Z890="",0,Shares!N890)</f>
        <v>0</v>
      </c>
      <c r="AI890" s="240" t="str">
        <f>IF($Z890="","",RANK(AE890,$AE$2:$AE$1001)+COUNTIF($AE$2:AE890,AE890)-1)</f>
        <v/>
      </c>
      <c r="AJ890" s="240" t="str">
        <f>IF($AD890&lt;0,COUNT($AJ$1:AJ889)+1,"")</f>
        <v/>
      </c>
      <c r="AL890" s="240" t="str">
        <f>'All Ticker P&amp;L'!A890</f>
        <v/>
      </c>
      <c r="AM890" s="240" t="str">
        <f>'All Ticker P&amp;L'!B890</f>
        <v/>
      </c>
      <c r="AN890" s="240" t="str">
        <f>'All Ticker P&amp;L'!C890</f>
        <v/>
      </c>
      <c r="AO890" s="240" t="str">
        <f>'All Ticker P&amp;L'!D890</f>
        <v/>
      </c>
      <c r="AP890" s="240">
        <f>IF($AL890="",0,'All Ticker P&amp;L'!E890)</f>
        <v>0</v>
      </c>
      <c r="AQ890" s="262">
        <f>IF($AL890="",0,'All Ticker P&amp;L'!J890*'All Ticker P&amp;L'!I890)</f>
        <v>0</v>
      </c>
      <c r="AR890" s="262">
        <f>IF($AL890="",0,'All Ticker P&amp;L'!L890)</f>
        <v>0</v>
      </c>
      <c r="AS890" s="263">
        <f>IF($AL890="",0,'All Ticker P&amp;L'!M890)</f>
        <v>0</v>
      </c>
      <c r="AT890" s="240" t="str">
        <f>IF($AL890="","",RANK(AR890,$AR$2:$AR$1001)+COUNTIF($AR$2:AR890,AR890)-1)</f>
        <v/>
      </c>
      <c r="AU890" s="240" t="str">
        <f>IF($AL890="","",RANK(AV890,$AV$2:$AV$1001)+COUNTIF($AV$2:AV890,AV890)-1)</f>
        <v/>
      </c>
      <c r="AV890" s="262">
        <f t="shared" si="58"/>
        <v>0</v>
      </c>
    </row>
    <row r="891" spans="26:48" ht="15" customHeight="1" x14ac:dyDescent="0.2">
      <c r="Z891" s="240" t="str">
        <f>Shares!A891</f>
        <v/>
      </c>
      <c r="AA891" s="240" t="str">
        <f>Shares!B891</f>
        <v/>
      </c>
      <c r="AB891" s="240" t="str">
        <f>Shares!C891</f>
        <v/>
      </c>
      <c r="AC891" s="240" t="str">
        <f>Shares!D891</f>
        <v/>
      </c>
      <c r="AD891" s="240">
        <f>IF($Z891="",0,Shares!E891)</f>
        <v>0</v>
      </c>
      <c r="AE891" s="262">
        <f>IF($Z891="",0,Shares!K891*Shares!J891)</f>
        <v>0</v>
      </c>
      <c r="AF891" s="263">
        <f t="shared" si="57"/>
        <v>0</v>
      </c>
      <c r="AG891" s="262">
        <f>IF($Z891="",0,Shares!M891)</f>
        <v>0</v>
      </c>
      <c r="AH891" s="263">
        <f>IF($Z891="",0,Shares!N891)</f>
        <v>0</v>
      </c>
      <c r="AI891" s="240" t="str">
        <f>IF($Z891="","",RANK(AE891,$AE$2:$AE$1001)+COUNTIF($AE$2:AE891,AE891)-1)</f>
        <v/>
      </c>
      <c r="AJ891" s="240" t="str">
        <f>IF($AD891&lt;0,COUNT($AJ$1:AJ890)+1,"")</f>
        <v/>
      </c>
      <c r="AL891" s="240" t="str">
        <f>'All Ticker P&amp;L'!A891</f>
        <v/>
      </c>
      <c r="AM891" s="240" t="str">
        <f>'All Ticker P&amp;L'!B891</f>
        <v/>
      </c>
      <c r="AN891" s="240" t="str">
        <f>'All Ticker P&amp;L'!C891</f>
        <v/>
      </c>
      <c r="AO891" s="240" t="str">
        <f>'All Ticker P&amp;L'!D891</f>
        <v/>
      </c>
      <c r="AP891" s="240">
        <f>IF($AL891="",0,'All Ticker P&amp;L'!E891)</f>
        <v>0</v>
      </c>
      <c r="AQ891" s="262">
        <f>IF($AL891="",0,'All Ticker P&amp;L'!J891*'All Ticker P&amp;L'!I891)</f>
        <v>0</v>
      </c>
      <c r="AR891" s="262">
        <f>IF($AL891="",0,'All Ticker P&amp;L'!L891)</f>
        <v>0</v>
      </c>
      <c r="AS891" s="263">
        <f>IF($AL891="",0,'All Ticker P&amp;L'!M891)</f>
        <v>0</v>
      </c>
      <c r="AT891" s="240" t="str">
        <f>IF($AL891="","",RANK(AR891,$AR$2:$AR$1001)+COUNTIF($AR$2:AR891,AR891)-1)</f>
        <v/>
      </c>
      <c r="AU891" s="240" t="str">
        <f>IF($AL891="","",RANK(AV891,$AV$2:$AV$1001)+COUNTIF($AV$2:AV891,AV891)-1)</f>
        <v/>
      </c>
      <c r="AV891" s="262">
        <f t="shared" si="58"/>
        <v>0</v>
      </c>
    </row>
    <row r="892" spans="26:48" ht="15" customHeight="1" x14ac:dyDescent="0.2">
      <c r="Z892" s="240" t="str">
        <f>Shares!A892</f>
        <v/>
      </c>
      <c r="AA892" s="240" t="str">
        <f>Shares!B892</f>
        <v/>
      </c>
      <c r="AB892" s="240" t="str">
        <f>Shares!C892</f>
        <v/>
      </c>
      <c r="AC892" s="240" t="str">
        <f>Shares!D892</f>
        <v/>
      </c>
      <c r="AD892" s="240">
        <f>IF($Z892="",0,Shares!E892)</f>
        <v>0</v>
      </c>
      <c r="AE892" s="262">
        <f>IF($Z892="",0,Shares!K892*Shares!J892)</f>
        <v>0</v>
      </c>
      <c r="AF892" s="263">
        <f t="shared" si="57"/>
        <v>0</v>
      </c>
      <c r="AG892" s="262">
        <f>IF($Z892="",0,Shares!M892)</f>
        <v>0</v>
      </c>
      <c r="AH892" s="263">
        <f>IF($Z892="",0,Shares!N892)</f>
        <v>0</v>
      </c>
      <c r="AI892" s="240" t="str">
        <f>IF($Z892="","",RANK(AE892,$AE$2:$AE$1001)+COUNTIF($AE$2:AE892,AE892)-1)</f>
        <v/>
      </c>
      <c r="AJ892" s="240" t="str">
        <f>IF($AD892&lt;0,COUNT($AJ$1:AJ891)+1,"")</f>
        <v/>
      </c>
      <c r="AL892" s="240" t="str">
        <f>'All Ticker P&amp;L'!A892</f>
        <v/>
      </c>
      <c r="AM892" s="240" t="str">
        <f>'All Ticker P&amp;L'!B892</f>
        <v/>
      </c>
      <c r="AN892" s="240" t="str">
        <f>'All Ticker P&amp;L'!C892</f>
        <v/>
      </c>
      <c r="AO892" s="240" t="str">
        <f>'All Ticker P&amp;L'!D892</f>
        <v/>
      </c>
      <c r="AP892" s="240">
        <f>IF($AL892="",0,'All Ticker P&amp;L'!E892)</f>
        <v>0</v>
      </c>
      <c r="AQ892" s="262">
        <f>IF($AL892="",0,'All Ticker P&amp;L'!J892*'All Ticker P&amp;L'!I892)</f>
        <v>0</v>
      </c>
      <c r="AR892" s="262">
        <f>IF($AL892="",0,'All Ticker P&amp;L'!L892)</f>
        <v>0</v>
      </c>
      <c r="AS892" s="263">
        <f>IF($AL892="",0,'All Ticker P&amp;L'!M892)</f>
        <v>0</v>
      </c>
      <c r="AT892" s="240" t="str">
        <f>IF($AL892="","",RANK(AR892,$AR$2:$AR$1001)+COUNTIF($AR$2:AR892,AR892)-1)</f>
        <v/>
      </c>
      <c r="AU892" s="240" t="str">
        <f>IF($AL892="","",RANK(AV892,$AV$2:$AV$1001)+COUNTIF($AV$2:AV892,AV892)-1)</f>
        <v/>
      </c>
      <c r="AV892" s="262">
        <f t="shared" si="58"/>
        <v>0</v>
      </c>
    </row>
    <row r="893" spans="26:48" ht="15" customHeight="1" x14ac:dyDescent="0.2">
      <c r="Z893" s="240" t="str">
        <f>Shares!A893</f>
        <v/>
      </c>
      <c r="AA893" s="240" t="str">
        <f>Shares!B893</f>
        <v/>
      </c>
      <c r="AB893" s="240" t="str">
        <f>Shares!C893</f>
        <v/>
      </c>
      <c r="AC893" s="240" t="str">
        <f>Shares!D893</f>
        <v/>
      </c>
      <c r="AD893" s="240">
        <f>IF($Z893="",0,Shares!E893)</f>
        <v>0</v>
      </c>
      <c r="AE893" s="262">
        <f>IF($Z893="",0,Shares!K893*Shares!J893)</f>
        <v>0</v>
      </c>
      <c r="AF893" s="263">
        <f t="shared" si="57"/>
        <v>0</v>
      </c>
      <c r="AG893" s="262">
        <f>IF($Z893="",0,Shares!M893)</f>
        <v>0</v>
      </c>
      <c r="AH893" s="263">
        <f>IF($Z893="",0,Shares!N893)</f>
        <v>0</v>
      </c>
      <c r="AI893" s="240" t="str">
        <f>IF($Z893="","",RANK(AE893,$AE$2:$AE$1001)+COUNTIF($AE$2:AE893,AE893)-1)</f>
        <v/>
      </c>
      <c r="AJ893" s="240" t="str">
        <f>IF($AD893&lt;0,COUNT($AJ$1:AJ892)+1,"")</f>
        <v/>
      </c>
      <c r="AL893" s="240" t="str">
        <f>'All Ticker P&amp;L'!A893</f>
        <v/>
      </c>
      <c r="AM893" s="240" t="str">
        <f>'All Ticker P&amp;L'!B893</f>
        <v/>
      </c>
      <c r="AN893" s="240" t="str">
        <f>'All Ticker P&amp;L'!C893</f>
        <v/>
      </c>
      <c r="AO893" s="240" t="str">
        <f>'All Ticker P&amp;L'!D893</f>
        <v/>
      </c>
      <c r="AP893" s="240">
        <f>IF($AL893="",0,'All Ticker P&amp;L'!E893)</f>
        <v>0</v>
      </c>
      <c r="AQ893" s="262">
        <f>IF($AL893="",0,'All Ticker P&amp;L'!J893*'All Ticker P&amp;L'!I893)</f>
        <v>0</v>
      </c>
      <c r="AR893" s="262">
        <f>IF($AL893="",0,'All Ticker P&amp;L'!L893)</f>
        <v>0</v>
      </c>
      <c r="AS893" s="263">
        <f>IF($AL893="",0,'All Ticker P&amp;L'!M893)</f>
        <v>0</v>
      </c>
      <c r="AT893" s="240" t="str">
        <f>IF($AL893="","",RANK(AR893,$AR$2:$AR$1001)+COUNTIF($AR$2:AR893,AR893)-1)</f>
        <v/>
      </c>
      <c r="AU893" s="240" t="str">
        <f>IF($AL893="","",RANK(AV893,$AV$2:$AV$1001)+COUNTIF($AV$2:AV893,AV893)-1)</f>
        <v/>
      </c>
      <c r="AV893" s="262">
        <f t="shared" si="58"/>
        <v>0</v>
      </c>
    </row>
    <row r="894" spans="26:48" ht="15" customHeight="1" x14ac:dyDescent="0.2">
      <c r="Z894" s="240" t="str">
        <f>Shares!A894</f>
        <v/>
      </c>
      <c r="AA894" s="240" t="str">
        <f>Shares!B894</f>
        <v/>
      </c>
      <c r="AB894" s="240" t="str">
        <f>Shares!C894</f>
        <v/>
      </c>
      <c r="AC894" s="240" t="str">
        <f>Shares!D894</f>
        <v/>
      </c>
      <c r="AD894" s="240">
        <f>IF($Z894="",0,Shares!E894)</f>
        <v>0</v>
      </c>
      <c r="AE894" s="262">
        <f>IF($Z894="",0,Shares!K894*Shares!J894)</f>
        <v>0</v>
      </c>
      <c r="AF894" s="263">
        <f t="shared" si="57"/>
        <v>0</v>
      </c>
      <c r="AG894" s="262">
        <f>IF($Z894="",0,Shares!M894)</f>
        <v>0</v>
      </c>
      <c r="AH894" s="263">
        <f>IF($Z894="",0,Shares!N894)</f>
        <v>0</v>
      </c>
      <c r="AI894" s="240" t="str">
        <f>IF($Z894="","",RANK(AE894,$AE$2:$AE$1001)+COUNTIF($AE$2:AE894,AE894)-1)</f>
        <v/>
      </c>
      <c r="AJ894" s="240" t="str">
        <f>IF($AD894&lt;0,COUNT($AJ$1:AJ893)+1,"")</f>
        <v/>
      </c>
      <c r="AL894" s="240" t="str">
        <f>'All Ticker P&amp;L'!A894</f>
        <v/>
      </c>
      <c r="AM894" s="240" t="str">
        <f>'All Ticker P&amp;L'!B894</f>
        <v/>
      </c>
      <c r="AN894" s="240" t="str">
        <f>'All Ticker P&amp;L'!C894</f>
        <v/>
      </c>
      <c r="AO894" s="240" t="str">
        <f>'All Ticker P&amp;L'!D894</f>
        <v/>
      </c>
      <c r="AP894" s="240">
        <f>IF($AL894="",0,'All Ticker P&amp;L'!E894)</f>
        <v>0</v>
      </c>
      <c r="AQ894" s="262">
        <f>IF($AL894="",0,'All Ticker P&amp;L'!J894*'All Ticker P&amp;L'!I894)</f>
        <v>0</v>
      </c>
      <c r="AR894" s="262">
        <f>IF($AL894="",0,'All Ticker P&amp;L'!L894)</f>
        <v>0</v>
      </c>
      <c r="AS894" s="263">
        <f>IF($AL894="",0,'All Ticker P&amp;L'!M894)</f>
        <v>0</v>
      </c>
      <c r="AT894" s="240" t="str">
        <f>IF($AL894="","",RANK(AR894,$AR$2:$AR$1001)+COUNTIF($AR$2:AR894,AR894)-1)</f>
        <v/>
      </c>
      <c r="AU894" s="240" t="str">
        <f>IF($AL894="","",RANK(AV894,$AV$2:$AV$1001)+COUNTIF($AV$2:AV894,AV894)-1)</f>
        <v/>
      </c>
      <c r="AV894" s="262">
        <f t="shared" si="58"/>
        <v>0</v>
      </c>
    </row>
    <row r="895" spans="26:48" ht="15" customHeight="1" x14ac:dyDescent="0.2">
      <c r="Z895" s="240" t="str">
        <f>Shares!A895</f>
        <v/>
      </c>
      <c r="AA895" s="240" t="str">
        <f>Shares!B895</f>
        <v/>
      </c>
      <c r="AB895" s="240" t="str">
        <f>Shares!C895</f>
        <v/>
      </c>
      <c r="AC895" s="240" t="str">
        <f>Shares!D895</f>
        <v/>
      </c>
      <c r="AD895" s="240">
        <f>IF($Z895="",0,Shares!E895)</f>
        <v>0</v>
      </c>
      <c r="AE895" s="262">
        <f>IF($Z895="",0,Shares!K895*Shares!J895)</f>
        <v>0</v>
      </c>
      <c r="AF895" s="263">
        <f t="shared" si="57"/>
        <v>0</v>
      </c>
      <c r="AG895" s="262">
        <f>IF($Z895="",0,Shares!M895)</f>
        <v>0</v>
      </c>
      <c r="AH895" s="263">
        <f>IF($Z895="",0,Shares!N895)</f>
        <v>0</v>
      </c>
      <c r="AI895" s="240" t="str">
        <f>IF($Z895="","",RANK(AE895,$AE$2:$AE$1001)+COUNTIF($AE$2:AE895,AE895)-1)</f>
        <v/>
      </c>
      <c r="AJ895" s="240" t="str">
        <f>IF($AD895&lt;0,COUNT($AJ$1:AJ894)+1,"")</f>
        <v/>
      </c>
      <c r="AL895" s="240" t="str">
        <f>'All Ticker P&amp;L'!A895</f>
        <v/>
      </c>
      <c r="AM895" s="240" t="str">
        <f>'All Ticker P&amp;L'!B895</f>
        <v/>
      </c>
      <c r="AN895" s="240" t="str">
        <f>'All Ticker P&amp;L'!C895</f>
        <v/>
      </c>
      <c r="AO895" s="240" t="str">
        <f>'All Ticker P&amp;L'!D895</f>
        <v/>
      </c>
      <c r="AP895" s="240">
        <f>IF($AL895="",0,'All Ticker P&amp;L'!E895)</f>
        <v>0</v>
      </c>
      <c r="AQ895" s="262">
        <f>IF($AL895="",0,'All Ticker P&amp;L'!J895*'All Ticker P&amp;L'!I895)</f>
        <v>0</v>
      </c>
      <c r="AR895" s="262">
        <f>IF($AL895="",0,'All Ticker P&amp;L'!L895)</f>
        <v>0</v>
      </c>
      <c r="AS895" s="263">
        <f>IF($AL895="",0,'All Ticker P&amp;L'!M895)</f>
        <v>0</v>
      </c>
      <c r="AT895" s="240" t="str">
        <f>IF($AL895="","",RANK(AR895,$AR$2:$AR$1001)+COUNTIF($AR$2:AR895,AR895)-1)</f>
        <v/>
      </c>
      <c r="AU895" s="240" t="str">
        <f>IF($AL895="","",RANK(AV895,$AV$2:$AV$1001)+COUNTIF($AV$2:AV895,AV895)-1)</f>
        <v/>
      </c>
      <c r="AV895" s="262">
        <f t="shared" si="58"/>
        <v>0</v>
      </c>
    </row>
    <row r="896" spans="26:48" ht="15" customHeight="1" x14ac:dyDescent="0.2">
      <c r="Z896" s="240" t="str">
        <f>Shares!A896</f>
        <v/>
      </c>
      <c r="AA896" s="240" t="str">
        <f>Shares!B896</f>
        <v/>
      </c>
      <c r="AB896" s="240" t="str">
        <f>Shares!C896</f>
        <v/>
      </c>
      <c r="AC896" s="240" t="str">
        <f>Shares!D896</f>
        <v/>
      </c>
      <c r="AD896" s="240">
        <f>IF($Z896="",0,Shares!E896)</f>
        <v>0</v>
      </c>
      <c r="AE896" s="262">
        <f>IF($Z896="",0,Shares!K896*Shares!J896)</f>
        <v>0</v>
      </c>
      <c r="AF896" s="263">
        <f t="shared" si="57"/>
        <v>0</v>
      </c>
      <c r="AG896" s="262">
        <f>IF($Z896="",0,Shares!M896)</f>
        <v>0</v>
      </c>
      <c r="AH896" s="263">
        <f>IF($Z896="",0,Shares!N896)</f>
        <v>0</v>
      </c>
      <c r="AI896" s="240" t="str">
        <f>IF($Z896="","",RANK(AE896,$AE$2:$AE$1001)+COUNTIF($AE$2:AE896,AE896)-1)</f>
        <v/>
      </c>
      <c r="AJ896" s="240" t="str">
        <f>IF($AD896&lt;0,COUNT($AJ$1:AJ895)+1,"")</f>
        <v/>
      </c>
      <c r="AL896" s="240" t="str">
        <f>'All Ticker P&amp;L'!A896</f>
        <v/>
      </c>
      <c r="AM896" s="240" t="str">
        <f>'All Ticker P&amp;L'!B896</f>
        <v/>
      </c>
      <c r="AN896" s="240" t="str">
        <f>'All Ticker P&amp;L'!C896</f>
        <v/>
      </c>
      <c r="AO896" s="240" t="str">
        <f>'All Ticker P&amp;L'!D896</f>
        <v/>
      </c>
      <c r="AP896" s="240">
        <f>IF($AL896="",0,'All Ticker P&amp;L'!E896)</f>
        <v>0</v>
      </c>
      <c r="AQ896" s="262">
        <f>IF($AL896="",0,'All Ticker P&amp;L'!J896*'All Ticker P&amp;L'!I896)</f>
        <v>0</v>
      </c>
      <c r="AR896" s="262">
        <f>IF($AL896="",0,'All Ticker P&amp;L'!L896)</f>
        <v>0</v>
      </c>
      <c r="AS896" s="263">
        <f>IF($AL896="",0,'All Ticker P&amp;L'!M896)</f>
        <v>0</v>
      </c>
      <c r="AT896" s="240" t="str">
        <f>IF($AL896="","",RANK(AR896,$AR$2:$AR$1001)+COUNTIF($AR$2:AR896,AR896)-1)</f>
        <v/>
      </c>
      <c r="AU896" s="240" t="str">
        <f>IF($AL896="","",RANK(AV896,$AV$2:$AV$1001)+COUNTIF($AV$2:AV896,AV896)-1)</f>
        <v/>
      </c>
      <c r="AV896" s="262">
        <f t="shared" si="58"/>
        <v>0</v>
      </c>
    </row>
    <row r="897" spans="26:48" ht="15" customHeight="1" x14ac:dyDescent="0.2">
      <c r="Z897" s="240" t="str">
        <f>Shares!A897</f>
        <v/>
      </c>
      <c r="AA897" s="240" t="str">
        <f>Shares!B897</f>
        <v/>
      </c>
      <c r="AB897" s="240" t="str">
        <f>Shares!C897</f>
        <v/>
      </c>
      <c r="AC897" s="240" t="str">
        <f>Shares!D897</f>
        <v/>
      </c>
      <c r="AD897" s="240">
        <f>IF($Z897="",0,Shares!E897)</f>
        <v>0</v>
      </c>
      <c r="AE897" s="262">
        <f>IF($Z897="",0,Shares!K897*Shares!J897)</f>
        <v>0</v>
      </c>
      <c r="AF897" s="263">
        <f t="shared" si="57"/>
        <v>0</v>
      </c>
      <c r="AG897" s="262">
        <f>IF($Z897="",0,Shares!M897)</f>
        <v>0</v>
      </c>
      <c r="AH897" s="263">
        <f>IF($Z897="",0,Shares!N897)</f>
        <v>0</v>
      </c>
      <c r="AI897" s="240" t="str">
        <f>IF($Z897="","",RANK(AE897,$AE$2:$AE$1001)+COUNTIF($AE$2:AE897,AE897)-1)</f>
        <v/>
      </c>
      <c r="AJ897" s="240" t="str">
        <f>IF($AD897&lt;0,COUNT($AJ$1:AJ896)+1,"")</f>
        <v/>
      </c>
      <c r="AL897" s="240" t="str">
        <f>'All Ticker P&amp;L'!A897</f>
        <v/>
      </c>
      <c r="AM897" s="240" t="str">
        <f>'All Ticker P&amp;L'!B897</f>
        <v/>
      </c>
      <c r="AN897" s="240" t="str">
        <f>'All Ticker P&amp;L'!C897</f>
        <v/>
      </c>
      <c r="AO897" s="240" t="str">
        <f>'All Ticker P&amp;L'!D897</f>
        <v/>
      </c>
      <c r="AP897" s="240">
        <f>IF($AL897="",0,'All Ticker P&amp;L'!E897)</f>
        <v>0</v>
      </c>
      <c r="AQ897" s="262">
        <f>IF($AL897="",0,'All Ticker P&amp;L'!J897*'All Ticker P&amp;L'!I897)</f>
        <v>0</v>
      </c>
      <c r="AR897" s="262">
        <f>IF($AL897="",0,'All Ticker P&amp;L'!L897)</f>
        <v>0</v>
      </c>
      <c r="AS897" s="263">
        <f>IF($AL897="",0,'All Ticker P&amp;L'!M897)</f>
        <v>0</v>
      </c>
      <c r="AT897" s="240" t="str">
        <f>IF($AL897="","",RANK(AR897,$AR$2:$AR$1001)+COUNTIF($AR$2:AR897,AR897)-1)</f>
        <v/>
      </c>
      <c r="AU897" s="240" t="str">
        <f>IF($AL897="","",RANK(AV897,$AV$2:$AV$1001)+COUNTIF($AV$2:AV897,AV897)-1)</f>
        <v/>
      </c>
      <c r="AV897" s="262">
        <f t="shared" si="58"/>
        <v>0</v>
      </c>
    </row>
    <row r="898" spans="26:48" ht="15" customHeight="1" x14ac:dyDescent="0.2">
      <c r="Z898" s="240" t="str">
        <f>Shares!A898</f>
        <v/>
      </c>
      <c r="AA898" s="240" t="str">
        <f>Shares!B898</f>
        <v/>
      </c>
      <c r="AB898" s="240" t="str">
        <f>Shares!C898</f>
        <v/>
      </c>
      <c r="AC898" s="240" t="str">
        <f>Shares!D898</f>
        <v/>
      </c>
      <c r="AD898" s="240">
        <f>IF($Z898="",0,Shares!E898)</f>
        <v>0</v>
      </c>
      <c r="AE898" s="262">
        <f>IF($Z898="",0,Shares!K898*Shares!J898)</f>
        <v>0</v>
      </c>
      <c r="AF898" s="263">
        <f t="shared" ref="AF898:AF961" si="59">IFERROR(AE898/$B$5,0)</f>
        <v>0</v>
      </c>
      <c r="AG898" s="262">
        <f>IF($Z898="",0,Shares!M898)</f>
        <v>0</v>
      </c>
      <c r="AH898" s="263">
        <f>IF($Z898="",0,Shares!N898)</f>
        <v>0</v>
      </c>
      <c r="AI898" s="240" t="str">
        <f>IF($Z898="","",RANK(AE898,$AE$2:$AE$1001)+COUNTIF($AE$2:AE898,AE898)-1)</f>
        <v/>
      </c>
      <c r="AJ898" s="240" t="str">
        <f>IF($AD898&lt;0,COUNT($AJ$1:AJ897)+1,"")</f>
        <v/>
      </c>
      <c r="AL898" s="240" t="str">
        <f>'All Ticker P&amp;L'!A898</f>
        <v/>
      </c>
      <c r="AM898" s="240" t="str">
        <f>'All Ticker P&amp;L'!B898</f>
        <v/>
      </c>
      <c r="AN898" s="240" t="str">
        <f>'All Ticker P&amp;L'!C898</f>
        <v/>
      </c>
      <c r="AO898" s="240" t="str">
        <f>'All Ticker P&amp;L'!D898</f>
        <v/>
      </c>
      <c r="AP898" s="240">
        <f>IF($AL898="",0,'All Ticker P&amp;L'!E898)</f>
        <v>0</v>
      </c>
      <c r="AQ898" s="262">
        <f>IF($AL898="",0,'All Ticker P&amp;L'!J898*'All Ticker P&amp;L'!I898)</f>
        <v>0</v>
      </c>
      <c r="AR898" s="262">
        <f>IF($AL898="",0,'All Ticker P&amp;L'!L898)</f>
        <v>0</v>
      </c>
      <c r="AS898" s="263">
        <f>IF($AL898="",0,'All Ticker P&amp;L'!M898)</f>
        <v>0</v>
      </c>
      <c r="AT898" s="240" t="str">
        <f>IF($AL898="","",RANK(AR898,$AR$2:$AR$1001)+COUNTIF($AR$2:AR898,AR898)-1)</f>
        <v/>
      </c>
      <c r="AU898" s="240" t="str">
        <f>IF($AL898="","",RANK(AV898,$AV$2:$AV$1001)+COUNTIF($AV$2:AV898,AV898)-1)</f>
        <v/>
      </c>
      <c r="AV898" s="262">
        <f t="shared" ref="AV898:AV961" si="60">-AR898</f>
        <v>0</v>
      </c>
    </row>
    <row r="899" spans="26:48" ht="15" customHeight="1" x14ac:dyDescent="0.2">
      <c r="Z899" s="240" t="str">
        <f>Shares!A899</f>
        <v/>
      </c>
      <c r="AA899" s="240" t="str">
        <f>Shares!B899</f>
        <v/>
      </c>
      <c r="AB899" s="240" t="str">
        <f>Shares!C899</f>
        <v/>
      </c>
      <c r="AC899" s="240" t="str">
        <f>Shares!D899</f>
        <v/>
      </c>
      <c r="AD899" s="240">
        <f>IF($Z899="",0,Shares!E899)</f>
        <v>0</v>
      </c>
      <c r="AE899" s="262">
        <f>IF($Z899="",0,Shares!K899*Shares!J899)</f>
        <v>0</v>
      </c>
      <c r="AF899" s="263">
        <f t="shared" si="59"/>
        <v>0</v>
      </c>
      <c r="AG899" s="262">
        <f>IF($Z899="",0,Shares!M899)</f>
        <v>0</v>
      </c>
      <c r="AH899" s="263">
        <f>IF($Z899="",0,Shares!N899)</f>
        <v>0</v>
      </c>
      <c r="AI899" s="240" t="str">
        <f>IF($Z899="","",RANK(AE899,$AE$2:$AE$1001)+COUNTIF($AE$2:AE899,AE899)-1)</f>
        <v/>
      </c>
      <c r="AJ899" s="240" t="str">
        <f>IF($AD899&lt;0,COUNT($AJ$1:AJ898)+1,"")</f>
        <v/>
      </c>
      <c r="AL899" s="240" t="str">
        <f>'All Ticker P&amp;L'!A899</f>
        <v/>
      </c>
      <c r="AM899" s="240" t="str">
        <f>'All Ticker P&amp;L'!B899</f>
        <v/>
      </c>
      <c r="AN899" s="240" t="str">
        <f>'All Ticker P&amp;L'!C899</f>
        <v/>
      </c>
      <c r="AO899" s="240" t="str">
        <f>'All Ticker P&amp;L'!D899</f>
        <v/>
      </c>
      <c r="AP899" s="240">
        <f>IF($AL899="",0,'All Ticker P&amp;L'!E899)</f>
        <v>0</v>
      </c>
      <c r="AQ899" s="262">
        <f>IF($AL899="",0,'All Ticker P&amp;L'!J899*'All Ticker P&amp;L'!I899)</f>
        <v>0</v>
      </c>
      <c r="AR899" s="262">
        <f>IF($AL899="",0,'All Ticker P&amp;L'!L899)</f>
        <v>0</v>
      </c>
      <c r="AS899" s="263">
        <f>IF($AL899="",0,'All Ticker P&amp;L'!M899)</f>
        <v>0</v>
      </c>
      <c r="AT899" s="240" t="str">
        <f>IF($AL899="","",RANK(AR899,$AR$2:$AR$1001)+COUNTIF($AR$2:AR899,AR899)-1)</f>
        <v/>
      </c>
      <c r="AU899" s="240" t="str">
        <f>IF($AL899="","",RANK(AV899,$AV$2:$AV$1001)+COUNTIF($AV$2:AV899,AV899)-1)</f>
        <v/>
      </c>
      <c r="AV899" s="262">
        <f t="shared" si="60"/>
        <v>0</v>
      </c>
    </row>
    <row r="900" spans="26:48" ht="15" customHeight="1" x14ac:dyDescent="0.2">
      <c r="Z900" s="240" t="str">
        <f>Shares!A900</f>
        <v/>
      </c>
      <c r="AA900" s="240" t="str">
        <f>Shares!B900</f>
        <v/>
      </c>
      <c r="AB900" s="240" t="str">
        <f>Shares!C900</f>
        <v/>
      </c>
      <c r="AC900" s="240" t="str">
        <f>Shares!D900</f>
        <v/>
      </c>
      <c r="AD900" s="240">
        <f>IF($Z900="",0,Shares!E900)</f>
        <v>0</v>
      </c>
      <c r="AE900" s="262">
        <f>IF($Z900="",0,Shares!K900*Shares!J900)</f>
        <v>0</v>
      </c>
      <c r="AF900" s="263">
        <f t="shared" si="59"/>
        <v>0</v>
      </c>
      <c r="AG900" s="262">
        <f>IF($Z900="",0,Shares!M900)</f>
        <v>0</v>
      </c>
      <c r="AH900" s="263">
        <f>IF($Z900="",0,Shares!N900)</f>
        <v>0</v>
      </c>
      <c r="AI900" s="240" t="str">
        <f>IF($Z900="","",RANK(AE900,$AE$2:$AE$1001)+COUNTIF($AE$2:AE900,AE900)-1)</f>
        <v/>
      </c>
      <c r="AJ900" s="240" t="str">
        <f>IF($AD900&lt;0,COUNT($AJ$1:AJ899)+1,"")</f>
        <v/>
      </c>
      <c r="AL900" s="240" t="str">
        <f>'All Ticker P&amp;L'!A900</f>
        <v/>
      </c>
      <c r="AM900" s="240" t="str">
        <f>'All Ticker P&amp;L'!B900</f>
        <v/>
      </c>
      <c r="AN900" s="240" t="str">
        <f>'All Ticker P&amp;L'!C900</f>
        <v/>
      </c>
      <c r="AO900" s="240" t="str">
        <f>'All Ticker P&amp;L'!D900</f>
        <v/>
      </c>
      <c r="AP900" s="240">
        <f>IF($AL900="",0,'All Ticker P&amp;L'!E900)</f>
        <v>0</v>
      </c>
      <c r="AQ900" s="262">
        <f>IF($AL900="",0,'All Ticker P&amp;L'!J900*'All Ticker P&amp;L'!I900)</f>
        <v>0</v>
      </c>
      <c r="AR900" s="262">
        <f>IF($AL900="",0,'All Ticker P&amp;L'!L900)</f>
        <v>0</v>
      </c>
      <c r="AS900" s="263">
        <f>IF($AL900="",0,'All Ticker P&amp;L'!M900)</f>
        <v>0</v>
      </c>
      <c r="AT900" s="240" t="str">
        <f>IF($AL900="","",RANK(AR900,$AR$2:$AR$1001)+COUNTIF($AR$2:AR900,AR900)-1)</f>
        <v/>
      </c>
      <c r="AU900" s="240" t="str">
        <f>IF($AL900="","",RANK(AV900,$AV$2:$AV$1001)+COUNTIF($AV$2:AV900,AV900)-1)</f>
        <v/>
      </c>
      <c r="AV900" s="262">
        <f t="shared" si="60"/>
        <v>0</v>
      </c>
    </row>
    <row r="901" spans="26:48" ht="15" customHeight="1" x14ac:dyDescent="0.2">
      <c r="Z901" s="240" t="str">
        <f>Shares!A901</f>
        <v/>
      </c>
      <c r="AA901" s="240" t="str">
        <f>Shares!B901</f>
        <v/>
      </c>
      <c r="AB901" s="240" t="str">
        <f>Shares!C901</f>
        <v/>
      </c>
      <c r="AC901" s="240" t="str">
        <f>Shares!D901</f>
        <v/>
      </c>
      <c r="AD901" s="240">
        <f>IF($Z901="",0,Shares!E901)</f>
        <v>0</v>
      </c>
      <c r="AE901" s="262">
        <f>IF($Z901="",0,Shares!K901*Shares!J901)</f>
        <v>0</v>
      </c>
      <c r="AF901" s="263">
        <f t="shared" si="59"/>
        <v>0</v>
      </c>
      <c r="AG901" s="262">
        <f>IF($Z901="",0,Shares!M901)</f>
        <v>0</v>
      </c>
      <c r="AH901" s="263">
        <f>IF($Z901="",0,Shares!N901)</f>
        <v>0</v>
      </c>
      <c r="AI901" s="240" t="str">
        <f>IF($Z901="","",RANK(AE901,$AE$2:$AE$1001)+COUNTIF($AE$2:AE901,AE901)-1)</f>
        <v/>
      </c>
      <c r="AJ901" s="240" t="str">
        <f>IF($AD901&lt;0,COUNT($AJ$1:AJ900)+1,"")</f>
        <v/>
      </c>
      <c r="AL901" s="240" t="str">
        <f>'All Ticker P&amp;L'!A901</f>
        <v/>
      </c>
      <c r="AM901" s="240" t="str">
        <f>'All Ticker P&amp;L'!B901</f>
        <v/>
      </c>
      <c r="AN901" s="240" t="str">
        <f>'All Ticker P&amp;L'!C901</f>
        <v/>
      </c>
      <c r="AO901" s="240" t="str">
        <f>'All Ticker P&amp;L'!D901</f>
        <v/>
      </c>
      <c r="AP901" s="240">
        <f>IF($AL901="",0,'All Ticker P&amp;L'!E901)</f>
        <v>0</v>
      </c>
      <c r="AQ901" s="262">
        <f>IF($AL901="",0,'All Ticker P&amp;L'!J901*'All Ticker P&amp;L'!I901)</f>
        <v>0</v>
      </c>
      <c r="AR901" s="262">
        <f>IF($AL901="",0,'All Ticker P&amp;L'!L901)</f>
        <v>0</v>
      </c>
      <c r="AS901" s="263">
        <f>IF($AL901="",0,'All Ticker P&amp;L'!M901)</f>
        <v>0</v>
      </c>
      <c r="AT901" s="240" t="str">
        <f>IF($AL901="","",RANK(AR901,$AR$2:$AR$1001)+COUNTIF($AR$2:AR901,AR901)-1)</f>
        <v/>
      </c>
      <c r="AU901" s="240" t="str">
        <f>IF($AL901="","",RANK(AV901,$AV$2:$AV$1001)+COUNTIF($AV$2:AV901,AV901)-1)</f>
        <v/>
      </c>
      <c r="AV901" s="262">
        <f t="shared" si="60"/>
        <v>0</v>
      </c>
    </row>
    <row r="902" spans="26:48" ht="15" customHeight="1" x14ac:dyDescent="0.2">
      <c r="Z902" s="240" t="str">
        <f>Shares!A902</f>
        <v/>
      </c>
      <c r="AA902" s="240" t="str">
        <f>Shares!B902</f>
        <v/>
      </c>
      <c r="AB902" s="240" t="str">
        <f>Shares!C902</f>
        <v/>
      </c>
      <c r="AC902" s="240" t="str">
        <f>Shares!D902</f>
        <v/>
      </c>
      <c r="AD902" s="240">
        <f>IF($Z902="",0,Shares!E902)</f>
        <v>0</v>
      </c>
      <c r="AE902" s="262">
        <f>IF($Z902="",0,Shares!K902*Shares!J902)</f>
        <v>0</v>
      </c>
      <c r="AF902" s="263">
        <f t="shared" si="59"/>
        <v>0</v>
      </c>
      <c r="AG902" s="262">
        <f>IF($Z902="",0,Shares!M902)</f>
        <v>0</v>
      </c>
      <c r="AH902" s="263">
        <f>IF($Z902="",0,Shares!N902)</f>
        <v>0</v>
      </c>
      <c r="AI902" s="240" t="str">
        <f>IF($Z902="","",RANK(AE902,$AE$2:$AE$1001)+COUNTIF($AE$2:AE902,AE902)-1)</f>
        <v/>
      </c>
      <c r="AJ902" s="240" t="str">
        <f>IF($AD902&lt;0,COUNT($AJ$1:AJ901)+1,"")</f>
        <v/>
      </c>
      <c r="AL902" s="240" t="str">
        <f>'All Ticker P&amp;L'!A902</f>
        <v/>
      </c>
      <c r="AM902" s="240" t="str">
        <f>'All Ticker P&amp;L'!B902</f>
        <v/>
      </c>
      <c r="AN902" s="240" t="str">
        <f>'All Ticker P&amp;L'!C902</f>
        <v/>
      </c>
      <c r="AO902" s="240" t="str">
        <f>'All Ticker P&amp;L'!D902</f>
        <v/>
      </c>
      <c r="AP902" s="240">
        <f>IF($AL902="",0,'All Ticker P&amp;L'!E902)</f>
        <v>0</v>
      </c>
      <c r="AQ902" s="262">
        <f>IF($AL902="",0,'All Ticker P&amp;L'!J902*'All Ticker P&amp;L'!I902)</f>
        <v>0</v>
      </c>
      <c r="AR902" s="262">
        <f>IF($AL902="",0,'All Ticker P&amp;L'!L902)</f>
        <v>0</v>
      </c>
      <c r="AS902" s="263">
        <f>IF($AL902="",0,'All Ticker P&amp;L'!M902)</f>
        <v>0</v>
      </c>
      <c r="AT902" s="240" t="str">
        <f>IF($AL902="","",RANK(AR902,$AR$2:$AR$1001)+COUNTIF($AR$2:AR902,AR902)-1)</f>
        <v/>
      </c>
      <c r="AU902" s="240" t="str">
        <f>IF($AL902="","",RANK(AV902,$AV$2:$AV$1001)+COUNTIF($AV$2:AV902,AV902)-1)</f>
        <v/>
      </c>
      <c r="AV902" s="262">
        <f t="shared" si="60"/>
        <v>0</v>
      </c>
    </row>
    <row r="903" spans="26:48" ht="15" customHeight="1" x14ac:dyDescent="0.2">
      <c r="Z903" s="240" t="str">
        <f>Shares!A903</f>
        <v/>
      </c>
      <c r="AA903" s="240" t="str">
        <f>Shares!B903</f>
        <v/>
      </c>
      <c r="AB903" s="240" t="str">
        <f>Shares!C903</f>
        <v/>
      </c>
      <c r="AC903" s="240" t="str">
        <f>Shares!D903</f>
        <v/>
      </c>
      <c r="AD903" s="240">
        <f>IF($Z903="",0,Shares!E903)</f>
        <v>0</v>
      </c>
      <c r="AE903" s="262">
        <f>IF($Z903="",0,Shares!K903*Shares!J903)</f>
        <v>0</v>
      </c>
      <c r="AF903" s="263">
        <f t="shared" si="59"/>
        <v>0</v>
      </c>
      <c r="AG903" s="262">
        <f>IF($Z903="",0,Shares!M903)</f>
        <v>0</v>
      </c>
      <c r="AH903" s="263">
        <f>IF($Z903="",0,Shares!N903)</f>
        <v>0</v>
      </c>
      <c r="AI903" s="240" t="str">
        <f>IF($Z903="","",RANK(AE903,$AE$2:$AE$1001)+COUNTIF($AE$2:AE903,AE903)-1)</f>
        <v/>
      </c>
      <c r="AJ903" s="240" t="str">
        <f>IF($AD903&lt;0,COUNT($AJ$1:AJ902)+1,"")</f>
        <v/>
      </c>
      <c r="AL903" s="240" t="str">
        <f>'All Ticker P&amp;L'!A903</f>
        <v/>
      </c>
      <c r="AM903" s="240" t="str">
        <f>'All Ticker P&amp;L'!B903</f>
        <v/>
      </c>
      <c r="AN903" s="240" t="str">
        <f>'All Ticker P&amp;L'!C903</f>
        <v/>
      </c>
      <c r="AO903" s="240" t="str">
        <f>'All Ticker P&amp;L'!D903</f>
        <v/>
      </c>
      <c r="AP903" s="240">
        <f>IF($AL903="",0,'All Ticker P&amp;L'!E903)</f>
        <v>0</v>
      </c>
      <c r="AQ903" s="262">
        <f>IF($AL903="",0,'All Ticker P&amp;L'!J903*'All Ticker P&amp;L'!I903)</f>
        <v>0</v>
      </c>
      <c r="AR903" s="262">
        <f>IF($AL903="",0,'All Ticker P&amp;L'!L903)</f>
        <v>0</v>
      </c>
      <c r="AS903" s="263">
        <f>IF($AL903="",0,'All Ticker P&amp;L'!M903)</f>
        <v>0</v>
      </c>
      <c r="AT903" s="240" t="str">
        <f>IF($AL903="","",RANK(AR903,$AR$2:$AR$1001)+COUNTIF($AR$2:AR903,AR903)-1)</f>
        <v/>
      </c>
      <c r="AU903" s="240" t="str">
        <f>IF($AL903="","",RANK(AV903,$AV$2:$AV$1001)+COUNTIF($AV$2:AV903,AV903)-1)</f>
        <v/>
      </c>
      <c r="AV903" s="262">
        <f t="shared" si="60"/>
        <v>0</v>
      </c>
    </row>
    <row r="904" spans="26:48" ht="15" customHeight="1" x14ac:dyDescent="0.2">
      <c r="Z904" s="240" t="str">
        <f>Shares!A904</f>
        <v/>
      </c>
      <c r="AA904" s="240" t="str">
        <f>Shares!B904</f>
        <v/>
      </c>
      <c r="AB904" s="240" t="str">
        <f>Shares!C904</f>
        <v/>
      </c>
      <c r="AC904" s="240" t="str">
        <f>Shares!D904</f>
        <v/>
      </c>
      <c r="AD904" s="240">
        <f>IF($Z904="",0,Shares!E904)</f>
        <v>0</v>
      </c>
      <c r="AE904" s="262">
        <f>IF($Z904="",0,Shares!K904*Shares!J904)</f>
        <v>0</v>
      </c>
      <c r="AF904" s="263">
        <f t="shared" si="59"/>
        <v>0</v>
      </c>
      <c r="AG904" s="262">
        <f>IF($Z904="",0,Shares!M904)</f>
        <v>0</v>
      </c>
      <c r="AH904" s="263">
        <f>IF($Z904="",0,Shares!N904)</f>
        <v>0</v>
      </c>
      <c r="AI904" s="240" t="str">
        <f>IF($Z904="","",RANK(AE904,$AE$2:$AE$1001)+COUNTIF($AE$2:AE904,AE904)-1)</f>
        <v/>
      </c>
      <c r="AJ904" s="240" t="str">
        <f>IF($AD904&lt;0,COUNT($AJ$1:AJ903)+1,"")</f>
        <v/>
      </c>
      <c r="AL904" s="240" t="str">
        <f>'All Ticker P&amp;L'!A904</f>
        <v/>
      </c>
      <c r="AM904" s="240" t="str">
        <f>'All Ticker P&amp;L'!B904</f>
        <v/>
      </c>
      <c r="AN904" s="240" t="str">
        <f>'All Ticker P&amp;L'!C904</f>
        <v/>
      </c>
      <c r="AO904" s="240" t="str">
        <f>'All Ticker P&amp;L'!D904</f>
        <v/>
      </c>
      <c r="AP904" s="240">
        <f>IF($AL904="",0,'All Ticker P&amp;L'!E904)</f>
        <v>0</v>
      </c>
      <c r="AQ904" s="262">
        <f>IF($AL904="",0,'All Ticker P&amp;L'!J904*'All Ticker P&amp;L'!I904)</f>
        <v>0</v>
      </c>
      <c r="AR904" s="262">
        <f>IF($AL904="",0,'All Ticker P&amp;L'!L904)</f>
        <v>0</v>
      </c>
      <c r="AS904" s="263">
        <f>IF($AL904="",0,'All Ticker P&amp;L'!M904)</f>
        <v>0</v>
      </c>
      <c r="AT904" s="240" t="str">
        <f>IF($AL904="","",RANK(AR904,$AR$2:$AR$1001)+COUNTIF($AR$2:AR904,AR904)-1)</f>
        <v/>
      </c>
      <c r="AU904" s="240" t="str">
        <f>IF($AL904="","",RANK(AV904,$AV$2:$AV$1001)+COUNTIF($AV$2:AV904,AV904)-1)</f>
        <v/>
      </c>
      <c r="AV904" s="262">
        <f t="shared" si="60"/>
        <v>0</v>
      </c>
    </row>
    <row r="905" spans="26:48" ht="15" customHeight="1" x14ac:dyDescent="0.2">
      <c r="Z905" s="240" t="str">
        <f>Shares!A905</f>
        <v/>
      </c>
      <c r="AA905" s="240" t="str">
        <f>Shares!B905</f>
        <v/>
      </c>
      <c r="AB905" s="240" t="str">
        <f>Shares!C905</f>
        <v/>
      </c>
      <c r="AC905" s="240" t="str">
        <f>Shares!D905</f>
        <v/>
      </c>
      <c r="AD905" s="240">
        <f>IF($Z905="",0,Shares!E905)</f>
        <v>0</v>
      </c>
      <c r="AE905" s="262">
        <f>IF($Z905="",0,Shares!K905*Shares!J905)</f>
        <v>0</v>
      </c>
      <c r="AF905" s="263">
        <f t="shared" si="59"/>
        <v>0</v>
      </c>
      <c r="AG905" s="262">
        <f>IF($Z905="",0,Shares!M905)</f>
        <v>0</v>
      </c>
      <c r="AH905" s="263">
        <f>IF($Z905="",0,Shares!N905)</f>
        <v>0</v>
      </c>
      <c r="AI905" s="240" t="str">
        <f>IF($Z905="","",RANK(AE905,$AE$2:$AE$1001)+COUNTIF($AE$2:AE905,AE905)-1)</f>
        <v/>
      </c>
      <c r="AJ905" s="240" t="str">
        <f>IF($AD905&lt;0,COUNT($AJ$1:AJ904)+1,"")</f>
        <v/>
      </c>
      <c r="AL905" s="240" t="str">
        <f>'All Ticker P&amp;L'!A905</f>
        <v/>
      </c>
      <c r="AM905" s="240" t="str">
        <f>'All Ticker P&amp;L'!B905</f>
        <v/>
      </c>
      <c r="AN905" s="240" t="str">
        <f>'All Ticker P&amp;L'!C905</f>
        <v/>
      </c>
      <c r="AO905" s="240" t="str">
        <f>'All Ticker P&amp;L'!D905</f>
        <v/>
      </c>
      <c r="AP905" s="240">
        <f>IF($AL905="",0,'All Ticker P&amp;L'!E905)</f>
        <v>0</v>
      </c>
      <c r="AQ905" s="262">
        <f>IF($AL905="",0,'All Ticker P&amp;L'!J905*'All Ticker P&amp;L'!I905)</f>
        <v>0</v>
      </c>
      <c r="AR905" s="262">
        <f>IF($AL905="",0,'All Ticker P&amp;L'!L905)</f>
        <v>0</v>
      </c>
      <c r="AS905" s="263">
        <f>IF($AL905="",0,'All Ticker P&amp;L'!M905)</f>
        <v>0</v>
      </c>
      <c r="AT905" s="240" t="str">
        <f>IF($AL905="","",RANK(AR905,$AR$2:$AR$1001)+COUNTIF($AR$2:AR905,AR905)-1)</f>
        <v/>
      </c>
      <c r="AU905" s="240" t="str">
        <f>IF($AL905="","",RANK(AV905,$AV$2:$AV$1001)+COUNTIF($AV$2:AV905,AV905)-1)</f>
        <v/>
      </c>
      <c r="AV905" s="262">
        <f t="shared" si="60"/>
        <v>0</v>
      </c>
    </row>
    <row r="906" spans="26:48" ht="15" customHeight="1" x14ac:dyDescent="0.2">
      <c r="Z906" s="240" t="str">
        <f>Shares!A906</f>
        <v/>
      </c>
      <c r="AA906" s="240" t="str">
        <f>Shares!B906</f>
        <v/>
      </c>
      <c r="AB906" s="240" t="str">
        <f>Shares!C906</f>
        <v/>
      </c>
      <c r="AC906" s="240" t="str">
        <f>Shares!D906</f>
        <v/>
      </c>
      <c r="AD906" s="240">
        <f>IF($Z906="",0,Shares!E906)</f>
        <v>0</v>
      </c>
      <c r="AE906" s="262">
        <f>IF($Z906="",0,Shares!K906*Shares!J906)</f>
        <v>0</v>
      </c>
      <c r="AF906" s="263">
        <f t="shared" si="59"/>
        <v>0</v>
      </c>
      <c r="AG906" s="262">
        <f>IF($Z906="",0,Shares!M906)</f>
        <v>0</v>
      </c>
      <c r="AH906" s="263">
        <f>IF($Z906="",0,Shares!N906)</f>
        <v>0</v>
      </c>
      <c r="AI906" s="240" t="str">
        <f>IF($Z906="","",RANK(AE906,$AE$2:$AE$1001)+COUNTIF($AE$2:AE906,AE906)-1)</f>
        <v/>
      </c>
      <c r="AJ906" s="240" t="str">
        <f>IF($AD906&lt;0,COUNT($AJ$1:AJ905)+1,"")</f>
        <v/>
      </c>
      <c r="AL906" s="240" t="str">
        <f>'All Ticker P&amp;L'!A906</f>
        <v/>
      </c>
      <c r="AM906" s="240" t="str">
        <f>'All Ticker P&amp;L'!B906</f>
        <v/>
      </c>
      <c r="AN906" s="240" t="str">
        <f>'All Ticker P&amp;L'!C906</f>
        <v/>
      </c>
      <c r="AO906" s="240" t="str">
        <f>'All Ticker P&amp;L'!D906</f>
        <v/>
      </c>
      <c r="AP906" s="240">
        <f>IF($AL906="",0,'All Ticker P&amp;L'!E906)</f>
        <v>0</v>
      </c>
      <c r="AQ906" s="262">
        <f>IF($AL906="",0,'All Ticker P&amp;L'!J906*'All Ticker P&amp;L'!I906)</f>
        <v>0</v>
      </c>
      <c r="AR906" s="262">
        <f>IF($AL906="",0,'All Ticker P&amp;L'!L906)</f>
        <v>0</v>
      </c>
      <c r="AS906" s="263">
        <f>IF($AL906="",0,'All Ticker P&amp;L'!M906)</f>
        <v>0</v>
      </c>
      <c r="AT906" s="240" t="str">
        <f>IF($AL906="","",RANK(AR906,$AR$2:$AR$1001)+COUNTIF($AR$2:AR906,AR906)-1)</f>
        <v/>
      </c>
      <c r="AU906" s="240" t="str">
        <f>IF($AL906="","",RANK(AV906,$AV$2:$AV$1001)+COUNTIF($AV$2:AV906,AV906)-1)</f>
        <v/>
      </c>
      <c r="AV906" s="262">
        <f t="shared" si="60"/>
        <v>0</v>
      </c>
    </row>
    <row r="907" spans="26:48" ht="15" customHeight="1" x14ac:dyDescent="0.2">
      <c r="Z907" s="240" t="str">
        <f>Shares!A907</f>
        <v/>
      </c>
      <c r="AA907" s="240" t="str">
        <f>Shares!B907</f>
        <v/>
      </c>
      <c r="AB907" s="240" t="str">
        <f>Shares!C907</f>
        <v/>
      </c>
      <c r="AC907" s="240" t="str">
        <f>Shares!D907</f>
        <v/>
      </c>
      <c r="AD907" s="240">
        <f>IF($Z907="",0,Shares!E907)</f>
        <v>0</v>
      </c>
      <c r="AE907" s="262">
        <f>IF($Z907="",0,Shares!K907*Shares!J907)</f>
        <v>0</v>
      </c>
      <c r="AF907" s="263">
        <f t="shared" si="59"/>
        <v>0</v>
      </c>
      <c r="AG907" s="262">
        <f>IF($Z907="",0,Shares!M907)</f>
        <v>0</v>
      </c>
      <c r="AH907" s="263">
        <f>IF($Z907="",0,Shares!N907)</f>
        <v>0</v>
      </c>
      <c r="AI907" s="240" t="str">
        <f>IF($Z907="","",RANK(AE907,$AE$2:$AE$1001)+COUNTIF($AE$2:AE907,AE907)-1)</f>
        <v/>
      </c>
      <c r="AJ907" s="240" t="str">
        <f>IF($AD907&lt;0,COUNT($AJ$1:AJ906)+1,"")</f>
        <v/>
      </c>
      <c r="AL907" s="240" t="str">
        <f>'All Ticker P&amp;L'!A907</f>
        <v/>
      </c>
      <c r="AM907" s="240" t="str">
        <f>'All Ticker P&amp;L'!B907</f>
        <v/>
      </c>
      <c r="AN907" s="240" t="str">
        <f>'All Ticker P&amp;L'!C907</f>
        <v/>
      </c>
      <c r="AO907" s="240" t="str">
        <f>'All Ticker P&amp;L'!D907</f>
        <v/>
      </c>
      <c r="AP907" s="240">
        <f>IF($AL907="",0,'All Ticker P&amp;L'!E907)</f>
        <v>0</v>
      </c>
      <c r="AQ907" s="262">
        <f>IF($AL907="",0,'All Ticker P&amp;L'!J907*'All Ticker P&amp;L'!I907)</f>
        <v>0</v>
      </c>
      <c r="AR907" s="262">
        <f>IF($AL907="",0,'All Ticker P&amp;L'!L907)</f>
        <v>0</v>
      </c>
      <c r="AS907" s="263">
        <f>IF($AL907="",0,'All Ticker P&amp;L'!M907)</f>
        <v>0</v>
      </c>
      <c r="AT907" s="240" t="str">
        <f>IF($AL907="","",RANK(AR907,$AR$2:$AR$1001)+COUNTIF($AR$2:AR907,AR907)-1)</f>
        <v/>
      </c>
      <c r="AU907" s="240" t="str">
        <f>IF($AL907="","",RANK(AV907,$AV$2:$AV$1001)+COUNTIF($AV$2:AV907,AV907)-1)</f>
        <v/>
      </c>
      <c r="AV907" s="262">
        <f t="shared" si="60"/>
        <v>0</v>
      </c>
    </row>
    <row r="908" spans="26:48" ht="15" customHeight="1" x14ac:dyDescent="0.2">
      <c r="Z908" s="240" t="str">
        <f>Shares!A908</f>
        <v/>
      </c>
      <c r="AA908" s="240" t="str">
        <f>Shares!B908</f>
        <v/>
      </c>
      <c r="AB908" s="240" t="str">
        <f>Shares!C908</f>
        <v/>
      </c>
      <c r="AC908" s="240" t="str">
        <f>Shares!D908</f>
        <v/>
      </c>
      <c r="AD908" s="240">
        <f>IF($Z908="",0,Shares!E908)</f>
        <v>0</v>
      </c>
      <c r="AE908" s="262">
        <f>IF($Z908="",0,Shares!K908*Shares!J908)</f>
        <v>0</v>
      </c>
      <c r="AF908" s="263">
        <f t="shared" si="59"/>
        <v>0</v>
      </c>
      <c r="AG908" s="262">
        <f>IF($Z908="",0,Shares!M908)</f>
        <v>0</v>
      </c>
      <c r="AH908" s="263">
        <f>IF($Z908="",0,Shares!N908)</f>
        <v>0</v>
      </c>
      <c r="AI908" s="240" t="str">
        <f>IF($Z908="","",RANK(AE908,$AE$2:$AE$1001)+COUNTIF($AE$2:AE908,AE908)-1)</f>
        <v/>
      </c>
      <c r="AJ908" s="240" t="str">
        <f>IF($AD908&lt;0,COUNT($AJ$1:AJ907)+1,"")</f>
        <v/>
      </c>
      <c r="AL908" s="240" t="str">
        <f>'All Ticker P&amp;L'!A908</f>
        <v/>
      </c>
      <c r="AM908" s="240" t="str">
        <f>'All Ticker P&amp;L'!B908</f>
        <v/>
      </c>
      <c r="AN908" s="240" t="str">
        <f>'All Ticker P&amp;L'!C908</f>
        <v/>
      </c>
      <c r="AO908" s="240" t="str">
        <f>'All Ticker P&amp;L'!D908</f>
        <v/>
      </c>
      <c r="AP908" s="240">
        <f>IF($AL908="",0,'All Ticker P&amp;L'!E908)</f>
        <v>0</v>
      </c>
      <c r="AQ908" s="262">
        <f>IF($AL908="",0,'All Ticker P&amp;L'!J908*'All Ticker P&amp;L'!I908)</f>
        <v>0</v>
      </c>
      <c r="AR908" s="262">
        <f>IF($AL908="",0,'All Ticker P&amp;L'!L908)</f>
        <v>0</v>
      </c>
      <c r="AS908" s="263">
        <f>IF($AL908="",0,'All Ticker P&amp;L'!M908)</f>
        <v>0</v>
      </c>
      <c r="AT908" s="240" t="str">
        <f>IF($AL908="","",RANK(AR908,$AR$2:$AR$1001)+COUNTIF($AR$2:AR908,AR908)-1)</f>
        <v/>
      </c>
      <c r="AU908" s="240" t="str">
        <f>IF($AL908="","",RANK(AV908,$AV$2:$AV$1001)+COUNTIF($AV$2:AV908,AV908)-1)</f>
        <v/>
      </c>
      <c r="AV908" s="262">
        <f t="shared" si="60"/>
        <v>0</v>
      </c>
    </row>
    <row r="909" spans="26:48" ht="15" customHeight="1" x14ac:dyDescent="0.2">
      <c r="Z909" s="240" t="str">
        <f>Shares!A909</f>
        <v/>
      </c>
      <c r="AA909" s="240" t="str">
        <f>Shares!B909</f>
        <v/>
      </c>
      <c r="AB909" s="240" t="str">
        <f>Shares!C909</f>
        <v/>
      </c>
      <c r="AC909" s="240" t="str">
        <f>Shares!D909</f>
        <v/>
      </c>
      <c r="AD909" s="240">
        <f>IF($Z909="",0,Shares!E909)</f>
        <v>0</v>
      </c>
      <c r="AE909" s="262">
        <f>IF($Z909="",0,Shares!K909*Shares!J909)</f>
        <v>0</v>
      </c>
      <c r="AF909" s="263">
        <f t="shared" si="59"/>
        <v>0</v>
      </c>
      <c r="AG909" s="262">
        <f>IF($Z909="",0,Shares!M909)</f>
        <v>0</v>
      </c>
      <c r="AH909" s="263">
        <f>IF($Z909="",0,Shares!N909)</f>
        <v>0</v>
      </c>
      <c r="AI909" s="240" t="str">
        <f>IF($Z909="","",RANK(AE909,$AE$2:$AE$1001)+COUNTIF($AE$2:AE909,AE909)-1)</f>
        <v/>
      </c>
      <c r="AJ909" s="240" t="str">
        <f>IF($AD909&lt;0,COUNT($AJ$1:AJ908)+1,"")</f>
        <v/>
      </c>
      <c r="AL909" s="240" t="str">
        <f>'All Ticker P&amp;L'!A909</f>
        <v/>
      </c>
      <c r="AM909" s="240" t="str">
        <f>'All Ticker P&amp;L'!B909</f>
        <v/>
      </c>
      <c r="AN909" s="240" t="str">
        <f>'All Ticker P&amp;L'!C909</f>
        <v/>
      </c>
      <c r="AO909" s="240" t="str">
        <f>'All Ticker P&amp;L'!D909</f>
        <v/>
      </c>
      <c r="AP909" s="240">
        <f>IF($AL909="",0,'All Ticker P&amp;L'!E909)</f>
        <v>0</v>
      </c>
      <c r="AQ909" s="262">
        <f>IF($AL909="",0,'All Ticker P&amp;L'!J909*'All Ticker P&amp;L'!I909)</f>
        <v>0</v>
      </c>
      <c r="AR909" s="262">
        <f>IF($AL909="",0,'All Ticker P&amp;L'!L909)</f>
        <v>0</v>
      </c>
      <c r="AS909" s="263">
        <f>IF($AL909="",0,'All Ticker P&amp;L'!M909)</f>
        <v>0</v>
      </c>
      <c r="AT909" s="240" t="str">
        <f>IF($AL909="","",RANK(AR909,$AR$2:$AR$1001)+COUNTIF($AR$2:AR909,AR909)-1)</f>
        <v/>
      </c>
      <c r="AU909" s="240" t="str">
        <f>IF($AL909="","",RANK(AV909,$AV$2:$AV$1001)+COUNTIF($AV$2:AV909,AV909)-1)</f>
        <v/>
      </c>
      <c r="AV909" s="262">
        <f t="shared" si="60"/>
        <v>0</v>
      </c>
    </row>
    <row r="910" spans="26:48" ht="15" customHeight="1" x14ac:dyDescent="0.2">
      <c r="Z910" s="240" t="str">
        <f>Shares!A910</f>
        <v/>
      </c>
      <c r="AA910" s="240" t="str">
        <f>Shares!B910</f>
        <v/>
      </c>
      <c r="AB910" s="240" t="str">
        <f>Shares!C910</f>
        <v/>
      </c>
      <c r="AC910" s="240" t="str">
        <f>Shares!D910</f>
        <v/>
      </c>
      <c r="AD910" s="240">
        <f>IF($Z910="",0,Shares!E910)</f>
        <v>0</v>
      </c>
      <c r="AE910" s="262">
        <f>IF($Z910="",0,Shares!K910*Shares!J910)</f>
        <v>0</v>
      </c>
      <c r="AF910" s="263">
        <f t="shared" si="59"/>
        <v>0</v>
      </c>
      <c r="AG910" s="262">
        <f>IF($Z910="",0,Shares!M910)</f>
        <v>0</v>
      </c>
      <c r="AH910" s="263">
        <f>IF($Z910="",0,Shares!N910)</f>
        <v>0</v>
      </c>
      <c r="AI910" s="240" t="str">
        <f>IF($Z910="","",RANK(AE910,$AE$2:$AE$1001)+COUNTIF($AE$2:AE910,AE910)-1)</f>
        <v/>
      </c>
      <c r="AJ910" s="240" t="str">
        <f>IF($AD910&lt;0,COUNT($AJ$1:AJ909)+1,"")</f>
        <v/>
      </c>
      <c r="AL910" s="240" t="str">
        <f>'All Ticker P&amp;L'!A910</f>
        <v/>
      </c>
      <c r="AM910" s="240" t="str">
        <f>'All Ticker P&amp;L'!B910</f>
        <v/>
      </c>
      <c r="AN910" s="240" t="str">
        <f>'All Ticker P&amp;L'!C910</f>
        <v/>
      </c>
      <c r="AO910" s="240" t="str">
        <f>'All Ticker P&amp;L'!D910</f>
        <v/>
      </c>
      <c r="AP910" s="240">
        <f>IF($AL910="",0,'All Ticker P&amp;L'!E910)</f>
        <v>0</v>
      </c>
      <c r="AQ910" s="262">
        <f>IF($AL910="",0,'All Ticker P&amp;L'!J910*'All Ticker P&amp;L'!I910)</f>
        <v>0</v>
      </c>
      <c r="AR910" s="262">
        <f>IF($AL910="",0,'All Ticker P&amp;L'!L910)</f>
        <v>0</v>
      </c>
      <c r="AS910" s="263">
        <f>IF($AL910="",0,'All Ticker P&amp;L'!M910)</f>
        <v>0</v>
      </c>
      <c r="AT910" s="240" t="str">
        <f>IF($AL910="","",RANK(AR910,$AR$2:$AR$1001)+COUNTIF($AR$2:AR910,AR910)-1)</f>
        <v/>
      </c>
      <c r="AU910" s="240" t="str">
        <f>IF($AL910="","",RANK(AV910,$AV$2:$AV$1001)+COUNTIF($AV$2:AV910,AV910)-1)</f>
        <v/>
      </c>
      <c r="AV910" s="262">
        <f t="shared" si="60"/>
        <v>0</v>
      </c>
    </row>
    <row r="911" spans="26:48" ht="15" customHeight="1" x14ac:dyDescent="0.2">
      <c r="Z911" s="240" t="str">
        <f>Shares!A911</f>
        <v/>
      </c>
      <c r="AA911" s="240" t="str">
        <f>Shares!B911</f>
        <v/>
      </c>
      <c r="AB911" s="240" t="str">
        <f>Shares!C911</f>
        <v/>
      </c>
      <c r="AC911" s="240" t="str">
        <f>Shares!D911</f>
        <v/>
      </c>
      <c r="AD911" s="240">
        <f>IF($Z911="",0,Shares!E911)</f>
        <v>0</v>
      </c>
      <c r="AE911" s="262">
        <f>IF($Z911="",0,Shares!K911*Shares!J911)</f>
        <v>0</v>
      </c>
      <c r="AF911" s="263">
        <f t="shared" si="59"/>
        <v>0</v>
      </c>
      <c r="AG911" s="262">
        <f>IF($Z911="",0,Shares!M911)</f>
        <v>0</v>
      </c>
      <c r="AH911" s="263">
        <f>IF($Z911="",0,Shares!N911)</f>
        <v>0</v>
      </c>
      <c r="AI911" s="240" t="str">
        <f>IF($Z911="","",RANK(AE911,$AE$2:$AE$1001)+COUNTIF($AE$2:AE911,AE911)-1)</f>
        <v/>
      </c>
      <c r="AJ911" s="240" t="str">
        <f>IF($AD911&lt;0,COUNT($AJ$1:AJ910)+1,"")</f>
        <v/>
      </c>
      <c r="AL911" s="240" t="str">
        <f>'All Ticker P&amp;L'!A911</f>
        <v/>
      </c>
      <c r="AM911" s="240" t="str">
        <f>'All Ticker P&amp;L'!B911</f>
        <v/>
      </c>
      <c r="AN911" s="240" t="str">
        <f>'All Ticker P&amp;L'!C911</f>
        <v/>
      </c>
      <c r="AO911" s="240" t="str">
        <f>'All Ticker P&amp;L'!D911</f>
        <v/>
      </c>
      <c r="AP911" s="240">
        <f>IF($AL911="",0,'All Ticker P&amp;L'!E911)</f>
        <v>0</v>
      </c>
      <c r="AQ911" s="262">
        <f>IF($AL911="",0,'All Ticker P&amp;L'!J911*'All Ticker P&amp;L'!I911)</f>
        <v>0</v>
      </c>
      <c r="AR911" s="262">
        <f>IF($AL911="",0,'All Ticker P&amp;L'!L911)</f>
        <v>0</v>
      </c>
      <c r="AS911" s="263">
        <f>IF($AL911="",0,'All Ticker P&amp;L'!M911)</f>
        <v>0</v>
      </c>
      <c r="AT911" s="240" t="str">
        <f>IF($AL911="","",RANK(AR911,$AR$2:$AR$1001)+COUNTIF($AR$2:AR911,AR911)-1)</f>
        <v/>
      </c>
      <c r="AU911" s="240" t="str">
        <f>IF($AL911="","",RANK(AV911,$AV$2:$AV$1001)+COUNTIF($AV$2:AV911,AV911)-1)</f>
        <v/>
      </c>
      <c r="AV911" s="262">
        <f t="shared" si="60"/>
        <v>0</v>
      </c>
    </row>
    <row r="912" spans="26:48" ht="15" customHeight="1" x14ac:dyDescent="0.2">
      <c r="Z912" s="240" t="str">
        <f>Shares!A912</f>
        <v/>
      </c>
      <c r="AA912" s="240" t="str">
        <f>Shares!B912</f>
        <v/>
      </c>
      <c r="AB912" s="240" t="str">
        <f>Shares!C912</f>
        <v/>
      </c>
      <c r="AC912" s="240" t="str">
        <f>Shares!D912</f>
        <v/>
      </c>
      <c r="AD912" s="240">
        <f>IF($Z912="",0,Shares!E912)</f>
        <v>0</v>
      </c>
      <c r="AE912" s="262">
        <f>IF($Z912="",0,Shares!K912*Shares!J912)</f>
        <v>0</v>
      </c>
      <c r="AF912" s="263">
        <f t="shared" si="59"/>
        <v>0</v>
      </c>
      <c r="AG912" s="262">
        <f>IF($Z912="",0,Shares!M912)</f>
        <v>0</v>
      </c>
      <c r="AH912" s="263">
        <f>IF($Z912="",0,Shares!N912)</f>
        <v>0</v>
      </c>
      <c r="AI912" s="240" t="str">
        <f>IF($Z912="","",RANK(AE912,$AE$2:$AE$1001)+COUNTIF($AE$2:AE912,AE912)-1)</f>
        <v/>
      </c>
      <c r="AJ912" s="240" t="str">
        <f>IF($AD912&lt;0,COUNT($AJ$1:AJ911)+1,"")</f>
        <v/>
      </c>
      <c r="AL912" s="240" t="str">
        <f>'All Ticker P&amp;L'!A912</f>
        <v/>
      </c>
      <c r="AM912" s="240" t="str">
        <f>'All Ticker P&amp;L'!B912</f>
        <v/>
      </c>
      <c r="AN912" s="240" t="str">
        <f>'All Ticker P&amp;L'!C912</f>
        <v/>
      </c>
      <c r="AO912" s="240" t="str">
        <f>'All Ticker P&amp;L'!D912</f>
        <v/>
      </c>
      <c r="AP912" s="240">
        <f>IF($AL912="",0,'All Ticker P&amp;L'!E912)</f>
        <v>0</v>
      </c>
      <c r="AQ912" s="262">
        <f>IF($AL912="",0,'All Ticker P&amp;L'!J912*'All Ticker P&amp;L'!I912)</f>
        <v>0</v>
      </c>
      <c r="AR912" s="262">
        <f>IF($AL912="",0,'All Ticker P&amp;L'!L912)</f>
        <v>0</v>
      </c>
      <c r="AS912" s="263">
        <f>IF($AL912="",0,'All Ticker P&amp;L'!M912)</f>
        <v>0</v>
      </c>
      <c r="AT912" s="240" t="str">
        <f>IF($AL912="","",RANK(AR912,$AR$2:$AR$1001)+COUNTIF($AR$2:AR912,AR912)-1)</f>
        <v/>
      </c>
      <c r="AU912" s="240" t="str">
        <f>IF($AL912="","",RANK(AV912,$AV$2:$AV$1001)+COUNTIF($AV$2:AV912,AV912)-1)</f>
        <v/>
      </c>
      <c r="AV912" s="262">
        <f t="shared" si="60"/>
        <v>0</v>
      </c>
    </row>
    <row r="913" spans="26:48" ht="15" customHeight="1" x14ac:dyDescent="0.2">
      <c r="Z913" s="240" t="str">
        <f>Shares!A913</f>
        <v/>
      </c>
      <c r="AA913" s="240" t="str">
        <f>Shares!B913</f>
        <v/>
      </c>
      <c r="AB913" s="240" t="str">
        <f>Shares!C913</f>
        <v/>
      </c>
      <c r="AC913" s="240" t="str">
        <f>Shares!D913</f>
        <v/>
      </c>
      <c r="AD913" s="240">
        <f>IF($Z913="",0,Shares!E913)</f>
        <v>0</v>
      </c>
      <c r="AE913" s="262">
        <f>IF($Z913="",0,Shares!K913*Shares!J913)</f>
        <v>0</v>
      </c>
      <c r="AF913" s="263">
        <f t="shared" si="59"/>
        <v>0</v>
      </c>
      <c r="AG913" s="262">
        <f>IF($Z913="",0,Shares!M913)</f>
        <v>0</v>
      </c>
      <c r="AH913" s="263">
        <f>IF($Z913="",0,Shares!N913)</f>
        <v>0</v>
      </c>
      <c r="AI913" s="240" t="str">
        <f>IF($Z913="","",RANK(AE913,$AE$2:$AE$1001)+COUNTIF($AE$2:AE913,AE913)-1)</f>
        <v/>
      </c>
      <c r="AJ913" s="240" t="str">
        <f>IF($AD913&lt;0,COUNT($AJ$1:AJ912)+1,"")</f>
        <v/>
      </c>
      <c r="AL913" s="240" t="str">
        <f>'All Ticker P&amp;L'!A913</f>
        <v/>
      </c>
      <c r="AM913" s="240" t="str">
        <f>'All Ticker P&amp;L'!B913</f>
        <v/>
      </c>
      <c r="AN913" s="240" t="str">
        <f>'All Ticker P&amp;L'!C913</f>
        <v/>
      </c>
      <c r="AO913" s="240" t="str">
        <f>'All Ticker P&amp;L'!D913</f>
        <v/>
      </c>
      <c r="AP913" s="240">
        <f>IF($AL913="",0,'All Ticker P&amp;L'!E913)</f>
        <v>0</v>
      </c>
      <c r="AQ913" s="262">
        <f>IF($AL913="",0,'All Ticker P&amp;L'!J913*'All Ticker P&amp;L'!I913)</f>
        <v>0</v>
      </c>
      <c r="AR913" s="262">
        <f>IF($AL913="",0,'All Ticker P&amp;L'!L913)</f>
        <v>0</v>
      </c>
      <c r="AS913" s="263">
        <f>IF($AL913="",0,'All Ticker P&amp;L'!M913)</f>
        <v>0</v>
      </c>
      <c r="AT913" s="240" t="str">
        <f>IF($AL913="","",RANK(AR913,$AR$2:$AR$1001)+COUNTIF($AR$2:AR913,AR913)-1)</f>
        <v/>
      </c>
      <c r="AU913" s="240" t="str">
        <f>IF($AL913="","",RANK(AV913,$AV$2:$AV$1001)+COUNTIF($AV$2:AV913,AV913)-1)</f>
        <v/>
      </c>
      <c r="AV913" s="262">
        <f t="shared" si="60"/>
        <v>0</v>
      </c>
    </row>
    <row r="914" spans="26:48" ht="15" customHeight="1" x14ac:dyDescent="0.2">
      <c r="Z914" s="240" t="str">
        <f>Shares!A914</f>
        <v/>
      </c>
      <c r="AA914" s="240" t="str">
        <f>Shares!B914</f>
        <v/>
      </c>
      <c r="AB914" s="240" t="str">
        <f>Shares!C914</f>
        <v/>
      </c>
      <c r="AC914" s="240" t="str">
        <f>Shares!D914</f>
        <v/>
      </c>
      <c r="AD914" s="240">
        <f>IF($Z914="",0,Shares!E914)</f>
        <v>0</v>
      </c>
      <c r="AE914" s="262">
        <f>IF($Z914="",0,Shares!K914*Shares!J914)</f>
        <v>0</v>
      </c>
      <c r="AF914" s="263">
        <f t="shared" si="59"/>
        <v>0</v>
      </c>
      <c r="AG914" s="262">
        <f>IF($Z914="",0,Shares!M914)</f>
        <v>0</v>
      </c>
      <c r="AH914" s="263">
        <f>IF($Z914="",0,Shares!N914)</f>
        <v>0</v>
      </c>
      <c r="AI914" s="240" t="str">
        <f>IF($Z914="","",RANK(AE914,$AE$2:$AE$1001)+COUNTIF($AE$2:AE914,AE914)-1)</f>
        <v/>
      </c>
      <c r="AJ914" s="240" t="str">
        <f>IF($AD914&lt;0,COUNT($AJ$1:AJ913)+1,"")</f>
        <v/>
      </c>
      <c r="AL914" s="240" t="str">
        <f>'All Ticker P&amp;L'!A914</f>
        <v/>
      </c>
      <c r="AM914" s="240" t="str">
        <f>'All Ticker P&amp;L'!B914</f>
        <v/>
      </c>
      <c r="AN914" s="240" t="str">
        <f>'All Ticker P&amp;L'!C914</f>
        <v/>
      </c>
      <c r="AO914" s="240" t="str">
        <f>'All Ticker P&amp;L'!D914</f>
        <v/>
      </c>
      <c r="AP914" s="240">
        <f>IF($AL914="",0,'All Ticker P&amp;L'!E914)</f>
        <v>0</v>
      </c>
      <c r="AQ914" s="262">
        <f>IF($AL914="",0,'All Ticker P&amp;L'!J914*'All Ticker P&amp;L'!I914)</f>
        <v>0</v>
      </c>
      <c r="AR914" s="262">
        <f>IF($AL914="",0,'All Ticker P&amp;L'!L914)</f>
        <v>0</v>
      </c>
      <c r="AS914" s="263">
        <f>IF($AL914="",0,'All Ticker P&amp;L'!M914)</f>
        <v>0</v>
      </c>
      <c r="AT914" s="240" t="str">
        <f>IF($AL914="","",RANK(AR914,$AR$2:$AR$1001)+COUNTIF($AR$2:AR914,AR914)-1)</f>
        <v/>
      </c>
      <c r="AU914" s="240" t="str">
        <f>IF($AL914="","",RANK(AV914,$AV$2:$AV$1001)+COUNTIF($AV$2:AV914,AV914)-1)</f>
        <v/>
      </c>
      <c r="AV914" s="262">
        <f t="shared" si="60"/>
        <v>0</v>
      </c>
    </row>
    <row r="915" spans="26:48" ht="15" customHeight="1" x14ac:dyDescent="0.2">
      <c r="Z915" s="240" t="str">
        <f>Shares!A915</f>
        <v/>
      </c>
      <c r="AA915" s="240" t="str">
        <f>Shares!B915</f>
        <v/>
      </c>
      <c r="AB915" s="240" t="str">
        <f>Shares!C915</f>
        <v/>
      </c>
      <c r="AC915" s="240" t="str">
        <f>Shares!D915</f>
        <v/>
      </c>
      <c r="AD915" s="240">
        <f>IF($Z915="",0,Shares!E915)</f>
        <v>0</v>
      </c>
      <c r="AE915" s="262">
        <f>IF($Z915="",0,Shares!K915*Shares!J915)</f>
        <v>0</v>
      </c>
      <c r="AF915" s="263">
        <f t="shared" si="59"/>
        <v>0</v>
      </c>
      <c r="AG915" s="262">
        <f>IF($Z915="",0,Shares!M915)</f>
        <v>0</v>
      </c>
      <c r="AH915" s="263">
        <f>IF($Z915="",0,Shares!N915)</f>
        <v>0</v>
      </c>
      <c r="AI915" s="240" t="str">
        <f>IF($Z915="","",RANK(AE915,$AE$2:$AE$1001)+COUNTIF($AE$2:AE915,AE915)-1)</f>
        <v/>
      </c>
      <c r="AJ915" s="240" t="str">
        <f>IF($AD915&lt;0,COUNT($AJ$1:AJ914)+1,"")</f>
        <v/>
      </c>
      <c r="AL915" s="240" t="str">
        <f>'All Ticker P&amp;L'!A915</f>
        <v/>
      </c>
      <c r="AM915" s="240" t="str">
        <f>'All Ticker P&amp;L'!B915</f>
        <v/>
      </c>
      <c r="AN915" s="240" t="str">
        <f>'All Ticker P&amp;L'!C915</f>
        <v/>
      </c>
      <c r="AO915" s="240" t="str">
        <f>'All Ticker P&amp;L'!D915</f>
        <v/>
      </c>
      <c r="AP915" s="240">
        <f>IF($AL915="",0,'All Ticker P&amp;L'!E915)</f>
        <v>0</v>
      </c>
      <c r="AQ915" s="262">
        <f>IF($AL915="",0,'All Ticker P&amp;L'!J915*'All Ticker P&amp;L'!I915)</f>
        <v>0</v>
      </c>
      <c r="AR915" s="262">
        <f>IF($AL915="",0,'All Ticker P&amp;L'!L915)</f>
        <v>0</v>
      </c>
      <c r="AS915" s="263">
        <f>IF($AL915="",0,'All Ticker P&amp;L'!M915)</f>
        <v>0</v>
      </c>
      <c r="AT915" s="240" t="str">
        <f>IF($AL915="","",RANK(AR915,$AR$2:$AR$1001)+COUNTIF($AR$2:AR915,AR915)-1)</f>
        <v/>
      </c>
      <c r="AU915" s="240" t="str">
        <f>IF($AL915="","",RANK(AV915,$AV$2:$AV$1001)+COUNTIF($AV$2:AV915,AV915)-1)</f>
        <v/>
      </c>
      <c r="AV915" s="262">
        <f t="shared" si="60"/>
        <v>0</v>
      </c>
    </row>
    <row r="916" spans="26:48" ht="15" customHeight="1" x14ac:dyDescent="0.2">
      <c r="Z916" s="240" t="str">
        <f>Shares!A916</f>
        <v/>
      </c>
      <c r="AA916" s="240" t="str">
        <f>Shares!B916</f>
        <v/>
      </c>
      <c r="AB916" s="240" t="str">
        <f>Shares!C916</f>
        <v/>
      </c>
      <c r="AC916" s="240" t="str">
        <f>Shares!D916</f>
        <v/>
      </c>
      <c r="AD916" s="240">
        <f>IF($Z916="",0,Shares!E916)</f>
        <v>0</v>
      </c>
      <c r="AE916" s="262">
        <f>IF($Z916="",0,Shares!K916*Shares!J916)</f>
        <v>0</v>
      </c>
      <c r="AF916" s="263">
        <f t="shared" si="59"/>
        <v>0</v>
      </c>
      <c r="AG916" s="262">
        <f>IF($Z916="",0,Shares!M916)</f>
        <v>0</v>
      </c>
      <c r="AH916" s="263">
        <f>IF($Z916="",0,Shares!N916)</f>
        <v>0</v>
      </c>
      <c r="AI916" s="240" t="str">
        <f>IF($Z916="","",RANK(AE916,$AE$2:$AE$1001)+COUNTIF($AE$2:AE916,AE916)-1)</f>
        <v/>
      </c>
      <c r="AJ916" s="240" t="str">
        <f>IF($AD916&lt;0,COUNT($AJ$1:AJ915)+1,"")</f>
        <v/>
      </c>
      <c r="AL916" s="240" t="str">
        <f>'All Ticker P&amp;L'!A916</f>
        <v/>
      </c>
      <c r="AM916" s="240" t="str">
        <f>'All Ticker P&amp;L'!B916</f>
        <v/>
      </c>
      <c r="AN916" s="240" t="str">
        <f>'All Ticker P&amp;L'!C916</f>
        <v/>
      </c>
      <c r="AO916" s="240" t="str">
        <f>'All Ticker P&amp;L'!D916</f>
        <v/>
      </c>
      <c r="AP916" s="240">
        <f>IF($AL916="",0,'All Ticker P&amp;L'!E916)</f>
        <v>0</v>
      </c>
      <c r="AQ916" s="262">
        <f>IF($AL916="",0,'All Ticker P&amp;L'!J916*'All Ticker P&amp;L'!I916)</f>
        <v>0</v>
      </c>
      <c r="AR916" s="262">
        <f>IF($AL916="",0,'All Ticker P&amp;L'!L916)</f>
        <v>0</v>
      </c>
      <c r="AS916" s="263">
        <f>IF($AL916="",0,'All Ticker P&amp;L'!M916)</f>
        <v>0</v>
      </c>
      <c r="AT916" s="240" t="str">
        <f>IF($AL916="","",RANK(AR916,$AR$2:$AR$1001)+COUNTIF($AR$2:AR916,AR916)-1)</f>
        <v/>
      </c>
      <c r="AU916" s="240" t="str">
        <f>IF($AL916="","",RANK(AV916,$AV$2:$AV$1001)+COUNTIF($AV$2:AV916,AV916)-1)</f>
        <v/>
      </c>
      <c r="AV916" s="262">
        <f t="shared" si="60"/>
        <v>0</v>
      </c>
    </row>
    <row r="917" spans="26:48" ht="15" customHeight="1" x14ac:dyDescent="0.2">
      <c r="Z917" s="240" t="str">
        <f>Shares!A917</f>
        <v/>
      </c>
      <c r="AA917" s="240" t="str">
        <f>Shares!B917</f>
        <v/>
      </c>
      <c r="AB917" s="240" t="str">
        <f>Shares!C917</f>
        <v/>
      </c>
      <c r="AC917" s="240" t="str">
        <f>Shares!D917</f>
        <v/>
      </c>
      <c r="AD917" s="240">
        <f>IF($Z917="",0,Shares!E917)</f>
        <v>0</v>
      </c>
      <c r="AE917" s="262">
        <f>IF($Z917="",0,Shares!K917*Shares!J917)</f>
        <v>0</v>
      </c>
      <c r="AF917" s="263">
        <f t="shared" si="59"/>
        <v>0</v>
      </c>
      <c r="AG917" s="262">
        <f>IF($Z917="",0,Shares!M917)</f>
        <v>0</v>
      </c>
      <c r="AH917" s="263">
        <f>IF($Z917="",0,Shares!N917)</f>
        <v>0</v>
      </c>
      <c r="AI917" s="240" t="str">
        <f>IF($Z917="","",RANK(AE917,$AE$2:$AE$1001)+COUNTIF($AE$2:AE917,AE917)-1)</f>
        <v/>
      </c>
      <c r="AJ917" s="240" t="str">
        <f>IF($AD917&lt;0,COUNT($AJ$1:AJ916)+1,"")</f>
        <v/>
      </c>
      <c r="AL917" s="240" t="str">
        <f>'All Ticker P&amp;L'!A917</f>
        <v/>
      </c>
      <c r="AM917" s="240" t="str">
        <f>'All Ticker P&amp;L'!B917</f>
        <v/>
      </c>
      <c r="AN917" s="240" t="str">
        <f>'All Ticker P&amp;L'!C917</f>
        <v/>
      </c>
      <c r="AO917" s="240" t="str">
        <f>'All Ticker P&amp;L'!D917</f>
        <v/>
      </c>
      <c r="AP917" s="240">
        <f>IF($AL917="",0,'All Ticker P&amp;L'!E917)</f>
        <v>0</v>
      </c>
      <c r="AQ917" s="262">
        <f>IF($AL917="",0,'All Ticker P&amp;L'!J917*'All Ticker P&amp;L'!I917)</f>
        <v>0</v>
      </c>
      <c r="AR917" s="262">
        <f>IF($AL917="",0,'All Ticker P&amp;L'!L917)</f>
        <v>0</v>
      </c>
      <c r="AS917" s="263">
        <f>IF($AL917="",0,'All Ticker P&amp;L'!M917)</f>
        <v>0</v>
      </c>
      <c r="AT917" s="240" t="str">
        <f>IF($AL917="","",RANK(AR917,$AR$2:$AR$1001)+COUNTIF($AR$2:AR917,AR917)-1)</f>
        <v/>
      </c>
      <c r="AU917" s="240" t="str">
        <f>IF($AL917="","",RANK(AV917,$AV$2:$AV$1001)+COUNTIF($AV$2:AV917,AV917)-1)</f>
        <v/>
      </c>
      <c r="AV917" s="262">
        <f t="shared" si="60"/>
        <v>0</v>
      </c>
    </row>
    <row r="918" spans="26:48" ht="15" customHeight="1" x14ac:dyDescent="0.2">
      <c r="Z918" s="240" t="str">
        <f>Shares!A918</f>
        <v/>
      </c>
      <c r="AA918" s="240" t="str">
        <f>Shares!B918</f>
        <v/>
      </c>
      <c r="AB918" s="240" t="str">
        <f>Shares!C918</f>
        <v/>
      </c>
      <c r="AC918" s="240" t="str">
        <f>Shares!D918</f>
        <v/>
      </c>
      <c r="AD918" s="240">
        <f>IF($Z918="",0,Shares!E918)</f>
        <v>0</v>
      </c>
      <c r="AE918" s="262">
        <f>IF($Z918="",0,Shares!K918*Shares!J918)</f>
        <v>0</v>
      </c>
      <c r="AF918" s="263">
        <f t="shared" si="59"/>
        <v>0</v>
      </c>
      <c r="AG918" s="262">
        <f>IF($Z918="",0,Shares!M918)</f>
        <v>0</v>
      </c>
      <c r="AH918" s="263">
        <f>IF($Z918="",0,Shares!N918)</f>
        <v>0</v>
      </c>
      <c r="AI918" s="240" t="str">
        <f>IF($Z918="","",RANK(AE918,$AE$2:$AE$1001)+COUNTIF($AE$2:AE918,AE918)-1)</f>
        <v/>
      </c>
      <c r="AJ918" s="240" t="str">
        <f>IF($AD918&lt;0,COUNT($AJ$1:AJ917)+1,"")</f>
        <v/>
      </c>
      <c r="AL918" s="240" t="str">
        <f>'All Ticker P&amp;L'!A918</f>
        <v/>
      </c>
      <c r="AM918" s="240" t="str">
        <f>'All Ticker P&amp;L'!B918</f>
        <v/>
      </c>
      <c r="AN918" s="240" t="str">
        <f>'All Ticker P&amp;L'!C918</f>
        <v/>
      </c>
      <c r="AO918" s="240" t="str">
        <f>'All Ticker P&amp;L'!D918</f>
        <v/>
      </c>
      <c r="AP918" s="240">
        <f>IF($AL918="",0,'All Ticker P&amp;L'!E918)</f>
        <v>0</v>
      </c>
      <c r="AQ918" s="262">
        <f>IF($AL918="",0,'All Ticker P&amp;L'!J918*'All Ticker P&amp;L'!I918)</f>
        <v>0</v>
      </c>
      <c r="AR918" s="262">
        <f>IF($AL918="",0,'All Ticker P&amp;L'!L918)</f>
        <v>0</v>
      </c>
      <c r="AS918" s="263">
        <f>IF($AL918="",0,'All Ticker P&amp;L'!M918)</f>
        <v>0</v>
      </c>
      <c r="AT918" s="240" t="str">
        <f>IF($AL918="","",RANK(AR918,$AR$2:$AR$1001)+COUNTIF($AR$2:AR918,AR918)-1)</f>
        <v/>
      </c>
      <c r="AU918" s="240" t="str">
        <f>IF($AL918="","",RANK(AV918,$AV$2:$AV$1001)+COUNTIF($AV$2:AV918,AV918)-1)</f>
        <v/>
      </c>
      <c r="AV918" s="262">
        <f t="shared" si="60"/>
        <v>0</v>
      </c>
    </row>
    <row r="919" spans="26:48" ht="15" customHeight="1" x14ac:dyDescent="0.2">
      <c r="Z919" s="240" t="str">
        <f>Shares!A919</f>
        <v/>
      </c>
      <c r="AA919" s="240" t="str">
        <f>Shares!B919</f>
        <v/>
      </c>
      <c r="AB919" s="240" t="str">
        <f>Shares!C919</f>
        <v/>
      </c>
      <c r="AC919" s="240" t="str">
        <f>Shares!D919</f>
        <v/>
      </c>
      <c r="AD919" s="240">
        <f>IF($Z919="",0,Shares!E919)</f>
        <v>0</v>
      </c>
      <c r="AE919" s="262">
        <f>IF($Z919="",0,Shares!K919*Shares!J919)</f>
        <v>0</v>
      </c>
      <c r="AF919" s="263">
        <f t="shared" si="59"/>
        <v>0</v>
      </c>
      <c r="AG919" s="262">
        <f>IF($Z919="",0,Shares!M919)</f>
        <v>0</v>
      </c>
      <c r="AH919" s="263">
        <f>IF($Z919="",0,Shares!N919)</f>
        <v>0</v>
      </c>
      <c r="AI919" s="240" t="str">
        <f>IF($Z919="","",RANK(AE919,$AE$2:$AE$1001)+COUNTIF($AE$2:AE919,AE919)-1)</f>
        <v/>
      </c>
      <c r="AJ919" s="240" t="str">
        <f>IF($AD919&lt;0,COUNT($AJ$1:AJ918)+1,"")</f>
        <v/>
      </c>
      <c r="AL919" s="240" t="str">
        <f>'All Ticker P&amp;L'!A919</f>
        <v/>
      </c>
      <c r="AM919" s="240" t="str">
        <f>'All Ticker P&amp;L'!B919</f>
        <v/>
      </c>
      <c r="AN919" s="240" t="str">
        <f>'All Ticker P&amp;L'!C919</f>
        <v/>
      </c>
      <c r="AO919" s="240" t="str">
        <f>'All Ticker P&amp;L'!D919</f>
        <v/>
      </c>
      <c r="AP919" s="240">
        <f>IF($AL919="",0,'All Ticker P&amp;L'!E919)</f>
        <v>0</v>
      </c>
      <c r="AQ919" s="262">
        <f>IF($AL919="",0,'All Ticker P&amp;L'!J919*'All Ticker P&amp;L'!I919)</f>
        <v>0</v>
      </c>
      <c r="AR919" s="262">
        <f>IF($AL919="",0,'All Ticker P&amp;L'!L919)</f>
        <v>0</v>
      </c>
      <c r="AS919" s="263">
        <f>IF($AL919="",0,'All Ticker P&amp;L'!M919)</f>
        <v>0</v>
      </c>
      <c r="AT919" s="240" t="str">
        <f>IF($AL919="","",RANK(AR919,$AR$2:$AR$1001)+COUNTIF($AR$2:AR919,AR919)-1)</f>
        <v/>
      </c>
      <c r="AU919" s="240" t="str">
        <f>IF($AL919="","",RANK(AV919,$AV$2:$AV$1001)+COUNTIF($AV$2:AV919,AV919)-1)</f>
        <v/>
      </c>
      <c r="AV919" s="262">
        <f t="shared" si="60"/>
        <v>0</v>
      </c>
    </row>
    <row r="920" spans="26:48" ht="15" customHeight="1" x14ac:dyDescent="0.2">
      <c r="Z920" s="240" t="str">
        <f>Shares!A920</f>
        <v/>
      </c>
      <c r="AA920" s="240" t="str">
        <f>Shares!B920</f>
        <v/>
      </c>
      <c r="AB920" s="240" t="str">
        <f>Shares!C920</f>
        <v/>
      </c>
      <c r="AC920" s="240" t="str">
        <f>Shares!D920</f>
        <v/>
      </c>
      <c r="AD920" s="240">
        <f>IF($Z920="",0,Shares!E920)</f>
        <v>0</v>
      </c>
      <c r="AE920" s="262">
        <f>IF($Z920="",0,Shares!K920*Shares!J920)</f>
        <v>0</v>
      </c>
      <c r="AF920" s="263">
        <f t="shared" si="59"/>
        <v>0</v>
      </c>
      <c r="AG920" s="262">
        <f>IF($Z920="",0,Shares!M920)</f>
        <v>0</v>
      </c>
      <c r="AH920" s="263">
        <f>IF($Z920="",0,Shares!N920)</f>
        <v>0</v>
      </c>
      <c r="AI920" s="240" t="str">
        <f>IF($Z920="","",RANK(AE920,$AE$2:$AE$1001)+COUNTIF($AE$2:AE920,AE920)-1)</f>
        <v/>
      </c>
      <c r="AJ920" s="240" t="str">
        <f>IF($AD920&lt;0,COUNT($AJ$1:AJ919)+1,"")</f>
        <v/>
      </c>
      <c r="AL920" s="240" t="str">
        <f>'All Ticker P&amp;L'!A920</f>
        <v/>
      </c>
      <c r="AM920" s="240" t="str">
        <f>'All Ticker P&amp;L'!B920</f>
        <v/>
      </c>
      <c r="AN920" s="240" t="str">
        <f>'All Ticker P&amp;L'!C920</f>
        <v/>
      </c>
      <c r="AO920" s="240" t="str">
        <f>'All Ticker P&amp;L'!D920</f>
        <v/>
      </c>
      <c r="AP920" s="240">
        <f>IF($AL920="",0,'All Ticker P&amp;L'!E920)</f>
        <v>0</v>
      </c>
      <c r="AQ920" s="262">
        <f>IF($AL920="",0,'All Ticker P&amp;L'!J920*'All Ticker P&amp;L'!I920)</f>
        <v>0</v>
      </c>
      <c r="AR920" s="262">
        <f>IF($AL920="",0,'All Ticker P&amp;L'!L920)</f>
        <v>0</v>
      </c>
      <c r="AS920" s="263">
        <f>IF($AL920="",0,'All Ticker P&amp;L'!M920)</f>
        <v>0</v>
      </c>
      <c r="AT920" s="240" t="str">
        <f>IF($AL920="","",RANK(AR920,$AR$2:$AR$1001)+COUNTIF($AR$2:AR920,AR920)-1)</f>
        <v/>
      </c>
      <c r="AU920" s="240" t="str">
        <f>IF($AL920="","",RANK(AV920,$AV$2:$AV$1001)+COUNTIF($AV$2:AV920,AV920)-1)</f>
        <v/>
      </c>
      <c r="AV920" s="262">
        <f t="shared" si="60"/>
        <v>0</v>
      </c>
    </row>
    <row r="921" spans="26:48" ht="15" customHeight="1" x14ac:dyDescent="0.2">
      <c r="Z921" s="240" t="str">
        <f>Shares!A921</f>
        <v/>
      </c>
      <c r="AA921" s="240" t="str">
        <f>Shares!B921</f>
        <v/>
      </c>
      <c r="AB921" s="240" t="str">
        <f>Shares!C921</f>
        <v/>
      </c>
      <c r="AC921" s="240" t="str">
        <f>Shares!D921</f>
        <v/>
      </c>
      <c r="AD921" s="240">
        <f>IF($Z921="",0,Shares!E921)</f>
        <v>0</v>
      </c>
      <c r="AE921" s="262">
        <f>IF($Z921="",0,Shares!K921*Shares!J921)</f>
        <v>0</v>
      </c>
      <c r="AF921" s="263">
        <f t="shared" si="59"/>
        <v>0</v>
      </c>
      <c r="AG921" s="262">
        <f>IF($Z921="",0,Shares!M921)</f>
        <v>0</v>
      </c>
      <c r="AH921" s="263">
        <f>IF($Z921="",0,Shares!N921)</f>
        <v>0</v>
      </c>
      <c r="AI921" s="240" t="str">
        <f>IF($Z921="","",RANK(AE921,$AE$2:$AE$1001)+COUNTIF($AE$2:AE921,AE921)-1)</f>
        <v/>
      </c>
      <c r="AJ921" s="240" t="str">
        <f>IF($AD921&lt;0,COUNT($AJ$1:AJ920)+1,"")</f>
        <v/>
      </c>
      <c r="AL921" s="240" t="str">
        <f>'All Ticker P&amp;L'!A921</f>
        <v/>
      </c>
      <c r="AM921" s="240" t="str">
        <f>'All Ticker P&amp;L'!B921</f>
        <v/>
      </c>
      <c r="AN921" s="240" t="str">
        <f>'All Ticker P&amp;L'!C921</f>
        <v/>
      </c>
      <c r="AO921" s="240" t="str">
        <f>'All Ticker P&amp;L'!D921</f>
        <v/>
      </c>
      <c r="AP921" s="240">
        <f>IF($AL921="",0,'All Ticker P&amp;L'!E921)</f>
        <v>0</v>
      </c>
      <c r="AQ921" s="262">
        <f>IF($AL921="",0,'All Ticker P&amp;L'!J921*'All Ticker P&amp;L'!I921)</f>
        <v>0</v>
      </c>
      <c r="AR921" s="262">
        <f>IF($AL921="",0,'All Ticker P&amp;L'!L921)</f>
        <v>0</v>
      </c>
      <c r="AS921" s="263">
        <f>IF($AL921="",0,'All Ticker P&amp;L'!M921)</f>
        <v>0</v>
      </c>
      <c r="AT921" s="240" t="str">
        <f>IF($AL921="","",RANK(AR921,$AR$2:$AR$1001)+COUNTIF($AR$2:AR921,AR921)-1)</f>
        <v/>
      </c>
      <c r="AU921" s="240" t="str">
        <f>IF($AL921="","",RANK(AV921,$AV$2:$AV$1001)+COUNTIF($AV$2:AV921,AV921)-1)</f>
        <v/>
      </c>
      <c r="AV921" s="262">
        <f t="shared" si="60"/>
        <v>0</v>
      </c>
    </row>
    <row r="922" spans="26:48" ht="15" customHeight="1" x14ac:dyDescent="0.2">
      <c r="Z922" s="240" t="str">
        <f>Shares!A922</f>
        <v/>
      </c>
      <c r="AA922" s="240" t="str">
        <f>Shares!B922</f>
        <v/>
      </c>
      <c r="AB922" s="240" t="str">
        <f>Shares!C922</f>
        <v/>
      </c>
      <c r="AC922" s="240" t="str">
        <f>Shares!D922</f>
        <v/>
      </c>
      <c r="AD922" s="240">
        <f>IF($Z922="",0,Shares!E922)</f>
        <v>0</v>
      </c>
      <c r="AE922" s="262">
        <f>IF($Z922="",0,Shares!K922*Shares!J922)</f>
        <v>0</v>
      </c>
      <c r="AF922" s="263">
        <f t="shared" si="59"/>
        <v>0</v>
      </c>
      <c r="AG922" s="262">
        <f>IF($Z922="",0,Shares!M922)</f>
        <v>0</v>
      </c>
      <c r="AH922" s="263">
        <f>IF($Z922="",0,Shares!N922)</f>
        <v>0</v>
      </c>
      <c r="AI922" s="240" t="str">
        <f>IF($Z922="","",RANK(AE922,$AE$2:$AE$1001)+COUNTIF($AE$2:AE922,AE922)-1)</f>
        <v/>
      </c>
      <c r="AJ922" s="240" t="str">
        <f>IF($AD922&lt;0,COUNT($AJ$1:AJ921)+1,"")</f>
        <v/>
      </c>
      <c r="AL922" s="240" t="str">
        <f>'All Ticker P&amp;L'!A922</f>
        <v/>
      </c>
      <c r="AM922" s="240" t="str">
        <f>'All Ticker P&amp;L'!B922</f>
        <v/>
      </c>
      <c r="AN922" s="240" t="str">
        <f>'All Ticker P&amp;L'!C922</f>
        <v/>
      </c>
      <c r="AO922" s="240" t="str">
        <f>'All Ticker P&amp;L'!D922</f>
        <v/>
      </c>
      <c r="AP922" s="240">
        <f>IF($AL922="",0,'All Ticker P&amp;L'!E922)</f>
        <v>0</v>
      </c>
      <c r="AQ922" s="262">
        <f>IF($AL922="",0,'All Ticker P&amp;L'!J922*'All Ticker P&amp;L'!I922)</f>
        <v>0</v>
      </c>
      <c r="AR922" s="262">
        <f>IF($AL922="",0,'All Ticker P&amp;L'!L922)</f>
        <v>0</v>
      </c>
      <c r="AS922" s="263">
        <f>IF($AL922="",0,'All Ticker P&amp;L'!M922)</f>
        <v>0</v>
      </c>
      <c r="AT922" s="240" t="str">
        <f>IF($AL922="","",RANK(AR922,$AR$2:$AR$1001)+COUNTIF($AR$2:AR922,AR922)-1)</f>
        <v/>
      </c>
      <c r="AU922" s="240" t="str">
        <f>IF($AL922="","",RANK(AV922,$AV$2:$AV$1001)+COUNTIF($AV$2:AV922,AV922)-1)</f>
        <v/>
      </c>
      <c r="AV922" s="262">
        <f t="shared" si="60"/>
        <v>0</v>
      </c>
    </row>
    <row r="923" spans="26:48" ht="15" customHeight="1" x14ac:dyDescent="0.2">
      <c r="Z923" s="240" t="str">
        <f>Shares!A923</f>
        <v/>
      </c>
      <c r="AA923" s="240" t="str">
        <f>Shares!B923</f>
        <v/>
      </c>
      <c r="AB923" s="240" t="str">
        <f>Shares!C923</f>
        <v/>
      </c>
      <c r="AC923" s="240" t="str">
        <f>Shares!D923</f>
        <v/>
      </c>
      <c r="AD923" s="240">
        <f>IF($Z923="",0,Shares!E923)</f>
        <v>0</v>
      </c>
      <c r="AE923" s="262">
        <f>IF($Z923="",0,Shares!K923*Shares!J923)</f>
        <v>0</v>
      </c>
      <c r="AF923" s="263">
        <f t="shared" si="59"/>
        <v>0</v>
      </c>
      <c r="AG923" s="262">
        <f>IF($Z923="",0,Shares!M923)</f>
        <v>0</v>
      </c>
      <c r="AH923" s="263">
        <f>IF($Z923="",0,Shares!N923)</f>
        <v>0</v>
      </c>
      <c r="AI923" s="240" t="str">
        <f>IF($Z923="","",RANK(AE923,$AE$2:$AE$1001)+COUNTIF($AE$2:AE923,AE923)-1)</f>
        <v/>
      </c>
      <c r="AJ923" s="240" t="str">
        <f>IF($AD923&lt;0,COUNT($AJ$1:AJ922)+1,"")</f>
        <v/>
      </c>
      <c r="AL923" s="240" t="str">
        <f>'All Ticker P&amp;L'!A923</f>
        <v/>
      </c>
      <c r="AM923" s="240" t="str">
        <f>'All Ticker P&amp;L'!B923</f>
        <v/>
      </c>
      <c r="AN923" s="240" t="str">
        <f>'All Ticker P&amp;L'!C923</f>
        <v/>
      </c>
      <c r="AO923" s="240" t="str">
        <f>'All Ticker P&amp;L'!D923</f>
        <v/>
      </c>
      <c r="AP923" s="240">
        <f>IF($AL923="",0,'All Ticker P&amp;L'!E923)</f>
        <v>0</v>
      </c>
      <c r="AQ923" s="262">
        <f>IF($AL923="",0,'All Ticker P&amp;L'!J923*'All Ticker P&amp;L'!I923)</f>
        <v>0</v>
      </c>
      <c r="AR923" s="262">
        <f>IF($AL923="",0,'All Ticker P&amp;L'!L923)</f>
        <v>0</v>
      </c>
      <c r="AS923" s="263">
        <f>IF($AL923="",0,'All Ticker P&amp;L'!M923)</f>
        <v>0</v>
      </c>
      <c r="AT923" s="240" t="str">
        <f>IF($AL923="","",RANK(AR923,$AR$2:$AR$1001)+COUNTIF($AR$2:AR923,AR923)-1)</f>
        <v/>
      </c>
      <c r="AU923" s="240" t="str">
        <f>IF($AL923="","",RANK(AV923,$AV$2:$AV$1001)+COUNTIF($AV$2:AV923,AV923)-1)</f>
        <v/>
      </c>
      <c r="AV923" s="262">
        <f t="shared" si="60"/>
        <v>0</v>
      </c>
    </row>
    <row r="924" spans="26:48" ht="15" customHeight="1" x14ac:dyDescent="0.2">
      <c r="Z924" s="240" t="str">
        <f>Shares!A924</f>
        <v/>
      </c>
      <c r="AA924" s="240" t="str">
        <f>Shares!B924</f>
        <v/>
      </c>
      <c r="AB924" s="240" t="str">
        <f>Shares!C924</f>
        <v/>
      </c>
      <c r="AC924" s="240" t="str">
        <f>Shares!D924</f>
        <v/>
      </c>
      <c r="AD924" s="240">
        <f>IF($Z924="",0,Shares!E924)</f>
        <v>0</v>
      </c>
      <c r="AE924" s="262">
        <f>IF($Z924="",0,Shares!K924*Shares!J924)</f>
        <v>0</v>
      </c>
      <c r="AF924" s="263">
        <f t="shared" si="59"/>
        <v>0</v>
      </c>
      <c r="AG924" s="262">
        <f>IF($Z924="",0,Shares!M924)</f>
        <v>0</v>
      </c>
      <c r="AH924" s="263">
        <f>IF($Z924="",0,Shares!N924)</f>
        <v>0</v>
      </c>
      <c r="AI924" s="240" t="str">
        <f>IF($Z924="","",RANK(AE924,$AE$2:$AE$1001)+COUNTIF($AE$2:AE924,AE924)-1)</f>
        <v/>
      </c>
      <c r="AJ924" s="240" t="str">
        <f>IF($AD924&lt;0,COUNT($AJ$1:AJ923)+1,"")</f>
        <v/>
      </c>
      <c r="AL924" s="240" t="str">
        <f>'All Ticker P&amp;L'!A924</f>
        <v/>
      </c>
      <c r="AM924" s="240" t="str">
        <f>'All Ticker P&amp;L'!B924</f>
        <v/>
      </c>
      <c r="AN924" s="240" t="str">
        <f>'All Ticker P&amp;L'!C924</f>
        <v/>
      </c>
      <c r="AO924" s="240" t="str">
        <f>'All Ticker P&amp;L'!D924</f>
        <v/>
      </c>
      <c r="AP924" s="240">
        <f>IF($AL924="",0,'All Ticker P&amp;L'!E924)</f>
        <v>0</v>
      </c>
      <c r="AQ924" s="262">
        <f>IF($AL924="",0,'All Ticker P&amp;L'!J924*'All Ticker P&amp;L'!I924)</f>
        <v>0</v>
      </c>
      <c r="AR924" s="262">
        <f>IF($AL924="",0,'All Ticker P&amp;L'!L924)</f>
        <v>0</v>
      </c>
      <c r="AS924" s="263">
        <f>IF($AL924="",0,'All Ticker P&amp;L'!M924)</f>
        <v>0</v>
      </c>
      <c r="AT924" s="240" t="str">
        <f>IF($AL924="","",RANK(AR924,$AR$2:$AR$1001)+COUNTIF($AR$2:AR924,AR924)-1)</f>
        <v/>
      </c>
      <c r="AU924" s="240" t="str">
        <f>IF($AL924="","",RANK(AV924,$AV$2:$AV$1001)+COUNTIF($AV$2:AV924,AV924)-1)</f>
        <v/>
      </c>
      <c r="AV924" s="262">
        <f t="shared" si="60"/>
        <v>0</v>
      </c>
    </row>
    <row r="925" spans="26:48" ht="15" customHeight="1" x14ac:dyDescent="0.2">
      <c r="Z925" s="240" t="str">
        <f>Shares!A925</f>
        <v/>
      </c>
      <c r="AA925" s="240" t="str">
        <f>Shares!B925</f>
        <v/>
      </c>
      <c r="AB925" s="240" t="str">
        <f>Shares!C925</f>
        <v/>
      </c>
      <c r="AC925" s="240" t="str">
        <f>Shares!D925</f>
        <v/>
      </c>
      <c r="AD925" s="240">
        <f>IF($Z925="",0,Shares!E925)</f>
        <v>0</v>
      </c>
      <c r="AE925" s="262">
        <f>IF($Z925="",0,Shares!K925*Shares!J925)</f>
        <v>0</v>
      </c>
      <c r="AF925" s="263">
        <f t="shared" si="59"/>
        <v>0</v>
      </c>
      <c r="AG925" s="262">
        <f>IF($Z925="",0,Shares!M925)</f>
        <v>0</v>
      </c>
      <c r="AH925" s="263">
        <f>IF($Z925="",0,Shares!N925)</f>
        <v>0</v>
      </c>
      <c r="AI925" s="240" t="str">
        <f>IF($Z925="","",RANK(AE925,$AE$2:$AE$1001)+COUNTIF($AE$2:AE925,AE925)-1)</f>
        <v/>
      </c>
      <c r="AJ925" s="240" t="str">
        <f>IF($AD925&lt;0,COUNT($AJ$1:AJ924)+1,"")</f>
        <v/>
      </c>
      <c r="AL925" s="240" t="str">
        <f>'All Ticker P&amp;L'!A925</f>
        <v/>
      </c>
      <c r="AM925" s="240" t="str">
        <f>'All Ticker P&amp;L'!B925</f>
        <v/>
      </c>
      <c r="AN925" s="240" t="str">
        <f>'All Ticker P&amp;L'!C925</f>
        <v/>
      </c>
      <c r="AO925" s="240" t="str">
        <f>'All Ticker P&amp;L'!D925</f>
        <v/>
      </c>
      <c r="AP925" s="240">
        <f>IF($AL925="",0,'All Ticker P&amp;L'!E925)</f>
        <v>0</v>
      </c>
      <c r="AQ925" s="262">
        <f>IF($AL925="",0,'All Ticker P&amp;L'!J925*'All Ticker P&amp;L'!I925)</f>
        <v>0</v>
      </c>
      <c r="AR925" s="262">
        <f>IF($AL925="",0,'All Ticker P&amp;L'!L925)</f>
        <v>0</v>
      </c>
      <c r="AS925" s="263">
        <f>IF($AL925="",0,'All Ticker P&amp;L'!M925)</f>
        <v>0</v>
      </c>
      <c r="AT925" s="240" t="str">
        <f>IF($AL925="","",RANK(AR925,$AR$2:$AR$1001)+COUNTIF($AR$2:AR925,AR925)-1)</f>
        <v/>
      </c>
      <c r="AU925" s="240" t="str">
        <f>IF($AL925="","",RANK(AV925,$AV$2:$AV$1001)+COUNTIF($AV$2:AV925,AV925)-1)</f>
        <v/>
      </c>
      <c r="AV925" s="262">
        <f t="shared" si="60"/>
        <v>0</v>
      </c>
    </row>
    <row r="926" spans="26:48" ht="15" customHeight="1" x14ac:dyDescent="0.2">
      <c r="Z926" s="240" t="str">
        <f>Shares!A926</f>
        <v/>
      </c>
      <c r="AA926" s="240" t="str">
        <f>Shares!B926</f>
        <v/>
      </c>
      <c r="AB926" s="240" t="str">
        <f>Shares!C926</f>
        <v/>
      </c>
      <c r="AC926" s="240" t="str">
        <f>Shares!D926</f>
        <v/>
      </c>
      <c r="AD926" s="240">
        <f>IF($Z926="",0,Shares!E926)</f>
        <v>0</v>
      </c>
      <c r="AE926" s="262">
        <f>IF($Z926="",0,Shares!K926*Shares!J926)</f>
        <v>0</v>
      </c>
      <c r="AF926" s="263">
        <f t="shared" si="59"/>
        <v>0</v>
      </c>
      <c r="AG926" s="262">
        <f>IF($Z926="",0,Shares!M926)</f>
        <v>0</v>
      </c>
      <c r="AH926" s="263">
        <f>IF($Z926="",0,Shares!N926)</f>
        <v>0</v>
      </c>
      <c r="AI926" s="240" t="str">
        <f>IF($Z926="","",RANK(AE926,$AE$2:$AE$1001)+COUNTIF($AE$2:AE926,AE926)-1)</f>
        <v/>
      </c>
      <c r="AJ926" s="240" t="str">
        <f>IF($AD926&lt;0,COUNT($AJ$1:AJ925)+1,"")</f>
        <v/>
      </c>
      <c r="AL926" s="240" t="str">
        <f>'All Ticker P&amp;L'!A926</f>
        <v/>
      </c>
      <c r="AM926" s="240" t="str">
        <f>'All Ticker P&amp;L'!B926</f>
        <v/>
      </c>
      <c r="AN926" s="240" t="str">
        <f>'All Ticker P&amp;L'!C926</f>
        <v/>
      </c>
      <c r="AO926" s="240" t="str">
        <f>'All Ticker P&amp;L'!D926</f>
        <v/>
      </c>
      <c r="AP926" s="240">
        <f>IF($AL926="",0,'All Ticker P&amp;L'!E926)</f>
        <v>0</v>
      </c>
      <c r="AQ926" s="262">
        <f>IF($AL926="",0,'All Ticker P&amp;L'!J926*'All Ticker P&amp;L'!I926)</f>
        <v>0</v>
      </c>
      <c r="AR926" s="262">
        <f>IF($AL926="",0,'All Ticker P&amp;L'!L926)</f>
        <v>0</v>
      </c>
      <c r="AS926" s="263">
        <f>IF($AL926="",0,'All Ticker P&amp;L'!M926)</f>
        <v>0</v>
      </c>
      <c r="AT926" s="240" t="str">
        <f>IF($AL926="","",RANK(AR926,$AR$2:$AR$1001)+COUNTIF($AR$2:AR926,AR926)-1)</f>
        <v/>
      </c>
      <c r="AU926" s="240" t="str">
        <f>IF($AL926="","",RANK(AV926,$AV$2:$AV$1001)+COUNTIF($AV$2:AV926,AV926)-1)</f>
        <v/>
      </c>
      <c r="AV926" s="262">
        <f t="shared" si="60"/>
        <v>0</v>
      </c>
    </row>
    <row r="927" spans="26:48" ht="15" customHeight="1" x14ac:dyDescent="0.2">
      <c r="Z927" s="240" t="str">
        <f>Shares!A927</f>
        <v/>
      </c>
      <c r="AA927" s="240" t="str">
        <f>Shares!B927</f>
        <v/>
      </c>
      <c r="AB927" s="240" t="str">
        <f>Shares!C927</f>
        <v/>
      </c>
      <c r="AC927" s="240" t="str">
        <f>Shares!D927</f>
        <v/>
      </c>
      <c r="AD927" s="240">
        <f>IF($Z927="",0,Shares!E927)</f>
        <v>0</v>
      </c>
      <c r="AE927" s="262">
        <f>IF($Z927="",0,Shares!K927*Shares!J927)</f>
        <v>0</v>
      </c>
      <c r="AF927" s="263">
        <f t="shared" si="59"/>
        <v>0</v>
      </c>
      <c r="AG927" s="262">
        <f>IF($Z927="",0,Shares!M927)</f>
        <v>0</v>
      </c>
      <c r="AH927" s="263">
        <f>IF($Z927="",0,Shares!N927)</f>
        <v>0</v>
      </c>
      <c r="AI927" s="240" t="str">
        <f>IF($Z927="","",RANK(AE927,$AE$2:$AE$1001)+COUNTIF($AE$2:AE927,AE927)-1)</f>
        <v/>
      </c>
      <c r="AJ927" s="240" t="str">
        <f>IF($AD927&lt;0,COUNT($AJ$1:AJ926)+1,"")</f>
        <v/>
      </c>
      <c r="AL927" s="240" t="str">
        <f>'All Ticker P&amp;L'!A927</f>
        <v/>
      </c>
      <c r="AM927" s="240" t="str">
        <f>'All Ticker P&amp;L'!B927</f>
        <v/>
      </c>
      <c r="AN927" s="240" t="str">
        <f>'All Ticker P&amp;L'!C927</f>
        <v/>
      </c>
      <c r="AO927" s="240" t="str">
        <f>'All Ticker P&amp;L'!D927</f>
        <v/>
      </c>
      <c r="AP927" s="240">
        <f>IF($AL927="",0,'All Ticker P&amp;L'!E927)</f>
        <v>0</v>
      </c>
      <c r="AQ927" s="262">
        <f>IF($AL927="",0,'All Ticker P&amp;L'!J927*'All Ticker P&amp;L'!I927)</f>
        <v>0</v>
      </c>
      <c r="AR927" s="262">
        <f>IF($AL927="",0,'All Ticker P&amp;L'!L927)</f>
        <v>0</v>
      </c>
      <c r="AS927" s="263">
        <f>IF($AL927="",0,'All Ticker P&amp;L'!M927)</f>
        <v>0</v>
      </c>
      <c r="AT927" s="240" t="str">
        <f>IF($AL927="","",RANK(AR927,$AR$2:$AR$1001)+COUNTIF($AR$2:AR927,AR927)-1)</f>
        <v/>
      </c>
      <c r="AU927" s="240" t="str">
        <f>IF($AL927="","",RANK(AV927,$AV$2:$AV$1001)+COUNTIF($AV$2:AV927,AV927)-1)</f>
        <v/>
      </c>
      <c r="AV927" s="262">
        <f t="shared" si="60"/>
        <v>0</v>
      </c>
    </row>
    <row r="928" spans="26:48" ht="15" customHeight="1" x14ac:dyDescent="0.2">
      <c r="Z928" s="240" t="str">
        <f>Shares!A928</f>
        <v/>
      </c>
      <c r="AA928" s="240" t="str">
        <f>Shares!B928</f>
        <v/>
      </c>
      <c r="AB928" s="240" t="str">
        <f>Shares!C928</f>
        <v/>
      </c>
      <c r="AC928" s="240" t="str">
        <f>Shares!D928</f>
        <v/>
      </c>
      <c r="AD928" s="240">
        <f>IF($Z928="",0,Shares!E928)</f>
        <v>0</v>
      </c>
      <c r="AE928" s="262">
        <f>IF($Z928="",0,Shares!K928*Shares!J928)</f>
        <v>0</v>
      </c>
      <c r="AF928" s="263">
        <f t="shared" si="59"/>
        <v>0</v>
      </c>
      <c r="AG928" s="262">
        <f>IF($Z928="",0,Shares!M928)</f>
        <v>0</v>
      </c>
      <c r="AH928" s="263">
        <f>IF($Z928="",0,Shares!N928)</f>
        <v>0</v>
      </c>
      <c r="AI928" s="240" t="str">
        <f>IF($Z928="","",RANK(AE928,$AE$2:$AE$1001)+COUNTIF($AE$2:AE928,AE928)-1)</f>
        <v/>
      </c>
      <c r="AJ928" s="240" t="str">
        <f>IF($AD928&lt;0,COUNT($AJ$1:AJ927)+1,"")</f>
        <v/>
      </c>
      <c r="AL928" s="240" t="str">
        <f>'All Ticker P&amp;L'!A928</f>
        <v/>
      </c>
      <c r="AM928" s="240" t="str">
        <f>'All Ticker P&amp;L'!B928</f>
        <v/>
      </c>
      <c r="AN928" s="240" t="str">
        <f>'All Ticker P&amp;L'!C928</f>
        <v/>
      </c>
      <c r="AO928" s="240" t="str">
        <f>'All Ticker P&amp;L'!D928</f>
        <v/>
      </c>
      <c r="AP928" s="240">
        <f>IF($AL928="",0,'All Ticker P&amp;L'!E928)</f>
        <v>0</v>
      </c>
      <c r="AQ928" s="262">
        <f>IF($AL928="",0,'All Ticker P&amp;L'!J928*'All Ticker P&amp;L'!I928)</f>
        <v>0</v>
      </c>
      <c r="AR928" s="262">
        <f>IF($AL928="",0,'All Ticker P&amp;L'!L928)</f>
        <v>0</v>
      </c>
      <c r="AS928" s="263">
        <f>IF($AL928="",0,'All Ticker P&amp;L'!M928)</f>
        <v>0</v>
      </c>
      <c r="AT928" s="240" t="str">
        <f>IF($AL928="","",RANK(AR928,$AR$2:$AR$1001)+COUNTIF($AR$2:AR928,AR928)-1)</f>
        <v/>
      </c>
      <c r="AU928" s="240" t="str">
        <f>IF($AL928="","",RANK(AV928,$AV$2:$AV$1001)+COUNTIF($AV$2:AV928,AV928)-1)</f>
        <v/>
      </c>
      <c r="AV928" s="262">
        <f t="shared" si="60"/>
        <v>0</v>
      </c>
    </row>
    <row r="929" spans="26:48" ht="15" customHeight="1" x14ac:dyDescent="0.2">
      <c r="Z929" s="240" t="str">
        <f>Shares!A929</f>
        <v/>
      </c>
      <c r="AA929" s="240" t="str">
        <f>Shares!B929</f>
        <v/>
      </c>
      <c r="AB929" s="240" t="str">
        <f>Shares!C929</f>
        <v/>
      </c>
      <c r="AC929" s="240" t="str">
        <f>Shares!D929</f>
        <v/>
      </c>
      <c r="AD929" s="240">
        <f>IF($Z929="",0,Shares!E929)</f>
        <v>0</v>
      </c>
      <c r="AE929" s="262">
        <f>IF($Z929="",0,Shares!K929*Shares!J929)</f>
        <v>0</v>
      </c>
      <c r="AF929" s="263">
        <f t="shared" si="59"/>
        <v>0</v>
      </c>
      <c r="AG929" s="262">
        <f>IF($Z929="",0,Shares!M929)</f>
        <v>0</v>
      </c>
      <c r="AH929" s="263">
        <f>IF($Z929="",0,Shares!N929)</f>
        <v>0</v>
      </c>
      <c r="AI929" s="240" t="str">
        <f>IF($Z929="","",RANK(AE929,$AE$2:$AE$1001)+COUNTIF($AE$2:AE929,AE929)-1)</f>
        <v/>
      </c>
      <c r="AJ929" s="240" t="str">
        <f>IF($AD929&lt;0,COUNT($AJ$1:AJ928)+1,"")</f>
        <v/>
      </c>
      <c r="AL929" s="240" t="str">
        <f>'All Ticker P&amp;L'!A929</f>
        <v/>
      </c>
      <c r="AM929" s="240" t="str">
        <f>'All Ticker P&amp;L'!B929</f>
        <v/>
      </c>
      <c r="AN929" s="240" t="str">
        <f>'All Ticker P&amp;L'!C929</f>
        <v/>
      </c>
      <c r="AO929" s="240" t="str">
        <f>'All Ticker P&amp;L'!D929</f>
        <v/>
      </c>
      <c r="AP929" s="240">
        <f>IF($AL929="",0,'All Ticker P&amp;L'!E929)</f>
        <v>0</v>
      </c>
      <c r="AQ929" s="262">
        <f>IF($AL929="",0,'All Ticker P&amp;L'!J929*'All Ticker P&amp;L'!I929)</f>
        <v>0</v>
      </c>
      <c r="AR929" s="262">
        <f>IF($AL929="",0,'All Ticker P&amp;L'!L929)</f>
        <v>0</v>
      </c>
      <c r="AS929" s="263">
        <f>IF($AL929="",0,'All Ticker P&amp;L'!M929)</f>
        <v>0</v>
      </c>
      <c r="AT929" s="240" t="str">
        <f>IF($AL929="","",RANK(AR929,$AR$2:$AR$1001)+COUNTIF($AR$2:AR929,AR929)-1)</f>
        <v/>
      </c>
      <c r="AU929" s="240" t="str">
        <f>IF($AL929="","",RANK(AV929,$AV$2:$AV$1001)+COUNTIF($AV$2:AV929,AV929)-1)</f>
        <v/>
      </c>
      <c r="AV929" s="262">
        <f t="shared" si="60"/>
        <v>0</v>
      </c>
    </row>
    <row r="930" spans="26:48" ht="15" customHeight="1" x14ac:dyDescent="0.2">
      <c r="Z930" s="240" t="str">
        <f>Shares!A930</f>
        <v/>
      </c>
      <c r="AA930" s="240" t="str">
        <f>Shares!B930</f>
        <v/>
      </c>
      <c r="AB930" s="240" t="str">
        <f>Shares!C930</f>
        <v/>
      </c>
      <c r="AC930" s="240" t="str">
        <f>Shares!D930</f>
        <v/>
      </c>
      <c r="AD930" s="240">
        <f>IF($Z930="",0,Shares!E930)</f>
        <v>0</v>
      </c>
      <c r="AE930" s="262">
        <f>IF($Z930="",0,Shares!K930*Shares!J930)</f>
        <v>0</v>
      </c>
      <c r="AF930" s="263">
        <f t="shared" si="59"/>
        <v>0</v>
      </c>
      <c r="AG930" s="262">
        <f>IF($Z930="",0,Shares!M930)</f>
        <v>0</v>
      </c>
      <c r="AH930" s="263">
        <f>IF($Z930="",0,Shares!N930)</f>
        <v>0</v>
      </c>
      <c r="AI930" s="240" t="str">
        <f>IF($Z930="","",RANK(AE930,$AE$2:$AE$1001)+COUNTIF($AE$2:AE930,AE930)-1)</f>
        <v/>
      </c>
      <c r="AJ930" s="240" t="str">
        <f>IF($AD930&lt;0,COUNT($AJ$1:AJ929)+1,"")</f>
        <v/>
      </c>
      <c r="AL930" s="240" t="str">
        <f>'All Ticker P&amp;L'!A930</f>
        <v/>
      </c>
      <c r="AM930" s="240" t="str">
        <f>'All Ticker P&amp;L'!B930</f>
        <v/>
      </c>
      <c r="AN930" s="240" t="str">
        <f>'All Ticker P&amp;L'!C930</f>
        <v/>
      </c>
      <c r="AO930" s="240" t="str">
        <f>'All Ticker P&amp;L'!D930</f>
        <v/>
      </c>
      <c r="AP930" s="240">
        <f>IF($AL930="",0,'All Ticker P&amp;L'!E930)</f>
        <v>0</v>
      </c>
      <c r="AQ930" s="262">
        <f>IF($AL930="",0,'All Ticker P&amp;L'!J930*'All Ticker P&amp;L'!I930)</f>
        <v>0</v>
      </c>
      <c r="AR930" s="262">
        <f>IF($AL930="",0,'All Ticker P&amp;L'!L930)</f>
        <v>0</v>
      </c>
      <c r="AS930" s="263">
        <f>IF($AL930="",0,'All Ticker P&amp;L'!M930)</f>
        <v>0</v>
      </c>
      <c r="AT930" s="240" t="str">
        <f>IF($AL930="","",RANK(AR930,$AR$2:$AR$1001)+COUNTIF($AR$2:AR930,AR930)-1)</f>
        <v/>
      </c>
      <c r="AU930" s="240" t="str">
        <f>IF($AL930="","",RANK(AV930,$AV$2:$AV$1001)+COUNTIF($AV$2:AV930,AV930)-1)</f>
        <v/>
      </c>
      <c r="AV930" s="262">
        <f t="shared" si="60"/>
        <v>0</v>
      </c>
    </row>
    <row r="931" spans="26:48" ht="15" customHeight="1" x14ac:dyDescent="0.2">
      <c r="Z931" s="240" t="str">
        <f>Shares!A931</f>
        <v/>
      </c>
      <c r="AA931" s="240" t="str">
        <f>Shares!B931</f>
        <v/>
      </c>
      <c r="AB931" s="240" t="str">
        <f>Shares!C931</f>
        <v/>
      </c>
      <c r="AC931" s="240" t="str">
        <f>Shares!D931</f>
        <v/>
      </c>
      <c r="AD931" s="240">
        <f>IF($Z931="",0,Shares!E931)</f>
        <v>0</v>
      </c>
      <c r="AE931" s="262">
        <f>IF($Z931="",0,Shares!K931*Shares!J931)</f>
        <v>0</v>
      </c>
      <c r="AF931" s="263">
        <f t="shared" si="59"/>
        <v>0</v>
      </c>
      <c r="AG931" s="262">
        <f>IF($Z931="",0,Shares!M931)</f>
        <v>0</v>
      </c>
      <c r="AH931" s="263">
        <f>IF($Z931="",0,Shares!N931)</f>
        <v>0</v>
      </c>
      <c r="AI931" s="240" t="str">
        <f>IF($Z931="","",RANK(AE931,$AE$2:$AE$1001)+COUNTIF($AE$2:AE931,AE931)-1)</f>
        <v/>
      </c>
      <c r="AJ931" s="240" t="str">
        <f>IF($AD931&lt;0,COUNT($AJ$1:AJ930)+1,"")</f>
        <v/>
      </c>
      <c r="AL931" s="240" t="str">
        <f>'All Ticker P&amp;L'!A931</f>
        <v/>
      </c>
      <c r="AM931" s="240" t="str">
        <f>'All Ticker P&amp;L'!B931</f>
        <v/>
      </c>
      <c r="AN931" s="240" t="str">
        <f>'All Ticker P&amp;L'!C931</f>
        <v/>
      </c>
      <c r="AO931" s="240" t="str">
        <f>'All Ticker P&amp;L'!D931</f>
        <v/>
      </c>
      <c r="AP931" s="240">
        <f>IF($AL931="",0,'All Ticker P&amp;L'!E931)</f>
        <v>0</v>
      </c>
      <c r="AQ931" s="262">
        <f>IF($AL931="",0,'All Ticker P&amp;L'!J931*'All Ticker P&amp;L'!I931)</f>
        <v>0</v>
      </c>
      <c r="AR931" s="262">
        <f>IF($AL931="",0,'All Ticker P&amp;L'!L931)</f>
        <v>0</v>
      </c>
      <c r="AS931" s="263">
        <f>IF($AL931="",0,'All Ticker P&amp;L'!M931)</f>
        <v>0</v>
      </c>
      <c r="AT931" s="240" t="str">
        <f>IF($AL931="","",RANK(AR931,$AR$2:$AR$1001)+COUNTIF($AR$2:AR931,AR931)-1)</f>
        <v/>
      </c>
      <c r="AU931" s="240" t="str">
        <f>IF($AL931="","",RANK(AV931,$AV$2:$AV$1001)+COUNTIF($AV$2:AV931,AV931)-1)</f>
        <v/>
      </c>
      <c r="AV931" s="262">
        <f t="shared" si="60"/>
        <v>0</v>
      </c>
    </row>
    <row r="932" spans="26:48" ht="15" customHeight="1" x14ac:dyDescent="0.2">
      <c r="Z932" s="240" t="str">
        <f>Shares!A932</f>
        <v/>
      </c>
      <c r="AA932" s="240" t="str">
        <f>Shares!B932</f>
        <v/>
      </c>
      <c r="AB932" s="240" t="str">
        <f>Shares!C932</f>
        <v/>
      </c>
      <c r="AC932" s="240" t="str">
        <f>Shares!D932</f>
        <v/>
      </c>
      <c r="AD932" s="240">
        <f>IF($Z932="",0,Shares!E932)</f>
        <v>0</v>
      </c>
      <c r="AE932" s="262">
        <f>IF($Z932="",0,Shares!K932*Shares!J932)</f>
        <v>0</v>
      </c>
      <c r="AF932" s="263">
        <f t="shared" si="59"/>
        <v>0</v>
      </c>
      <c r="AG932" s="262">
        <f>IF($Z932="",0,Shares!M932)</f>
        <v>0</v>
      </c>
      <c r="AH932" s="263">
        <f>IF($Z932="",0,Shares!N932)</f>
        <v>0</v>
      </c>
      <c r="AI932" s="240" t="str">
        <f>IF($Z932="","",RANK(AE932,$AE$2:$AE$1001)+COUNTIF($AE$2:AE932,AE932)-1)</f>
        <v/>
      </c>
      <c r="AJ932" s="240" t="str">
        <f>IF($AD932&lt;0,COUNT($AJ$1:AJ931)+1,"")</f>
        <v/>
      </c>
      <c r="AL932" s="240" t="str">
        <f>'All Ticker P&amp;L'!A932</f>
        <v/>
      </c>
      <c r="AM932" s="240" t="str">
        <f>'All Ticker P&amp;L'!B932</f>
        <v/>
      </c>
      <c r="AN932" s="240" t="str">
        <f>'All Ticker P&amp;L'!C932</f>
        <v/>
      </c>
      <c r="AO932" s="240" t="str">
        <f>'All Ticker P&amp;L'!D932</f>
        <v/>
      </c>
      <c r="AP932" s="240">
        <f>IF($AL932="",0,'All Ticker P&amp;L'!E932)</f>
        <v>0</v>
      </c>
      <c r="AQ932" s="262">
        <f>IF($AL932="",0,'All Ticker P&amp;L'!J932*'All Ticker P&amp;L'!I932)</f>
        <v>0</v>
      </c>
      <c r="AR932" s="262">
        <f>IF($AL932="",0,'All Ticker P&amp;L'!L932)</f>
        <v>0</v>
      </c>
      <c r="AS932" s="263">
        <f>IF($AL932="",0,'All Ticker P&amp;L'!M932)</f>
        <v>0</v>
      </c>
      <c r="AT932" s="240" t="str">
        <f>IF($AL932="","",RANK(AR932,$AR$2:$AR$1001)+COUNTIF($AR$2:AR932,AR932)-1)</f>
        <v/>
      </c>
      <c r="AU932" s="240" t="str">
        <f>IF($AL932="","",RANK(AV932,$AV$2:$AV$1001)+COUNTIF($AV$2:AV932,AV932)-1)</f>
        <v/>
      </c>
      <c r="AV932" s="262">
        <f t="shared" si="60"/>
        <v>0</v>
      </c>
    </row>
    <row r="933" spans="26:48" ht="15" customHeight="1" x14ac:dyDescent="0.2">
      <c r="Z933" s="240" t="str">
        <f>Shares!A933</f>
        <v/>
      </c>
      <c r="AA933" s="240" t="str">
        <f>Shares!B933</f>
        <v/>
      </c>
      <c r="AB933" s="240" t="str">
        <f>Shares!C933</f>
        <v/>
      </c>
      <c r="AC933" s="240" t="str">
        <f>Shares!D933</f>
        <v/>
      </c>
      <c r="AD933" s="240">
        <f>IF($Z933="",0,Shares!E933)</f>
        <v>0</v>
      </c>
      <c r="AE933" s="262">
        <f>IF($Z933="",0,Shares!K933*Shares!J933)</f>
        <v>0</v>
      </c>
      <c r="AF933" s="263">
        <f t="shared" si="59"/>
        <v>0</v>
      </c>
      <c r="AG933" s="262">
        <f>IF($Z933="",0,Shares!M933)</f>
        <v>0</v>
      </c>
      <c r="AH933" s="263">
        <f>IF($Z933="",0,Shares!N933)</f>
        <v>0</v>
      </c>
      <c r="AI933" s="240" t="str">
        <f>IF($Z933="","",RANK(AE933,$AE$2:$AE$1001)+COUNTIF($AE$2:AE933,AE933)-1)</f>
        <v/>
      </c>
      <c r="AJ933" s="240" t="str">
        <f>IF($AD933&lt;0,COUNT($AJ$1:AJ932)+1,"")</f>
        <v/>
      </c>
      <c r="AL933" s="240" t="str">
        <f>'All Ticker P&amp;L'!A933</f>
        <v/>
      </c>
      <c r="AM933" s="240" t="str">
        <f>'All Ticker P&amp;L'!B933</f>
        <v/>
      </c>
      <c r="AN933" s="240" t="str">
        <f>'All Ticker P&amp;L'!C933</f>
        <v/>
      </c>
      <c r="AO933" s="240" t="str">
        <f>'All Ticker P&amp;L'!D933</f>
        <v/>
      </c>
      <c r="AP933" s="240">
        <f>IF($AL933="",0,'All Ticker P&amp;L'!E933)</f>
        <v>0</v>
      </c>
      <c r="AQ933" s="262">
        <f>IF($AL933="",0,'All Ticker P&amp;L'!J933*'All Ticker P&amp;L'!I933)</f>
        <v>0</v>
      </c>
      <c r="AR933" s="262">
        <f>IF($AL933="",0,'All Ticker P&amp;L'!L933)</f>
        <v>0</v>
      </c>
      <c r="AS933" s="263">
        <f>IF($AL933="",0,'All Ticker P&amp;L'!M933)</f>
        <v>0</v>
      </c>
      <c r="AT933" s="240" t="str">
        <f>IF($AL933="","",RANK(AR933,$AR$2:$AR$1001)+COUNTIF($AR$2:AR933,AR933)-1)</f>
        <v/>
      </c>
      <c r="AU933" s="240" t="str">
        <f>IF($AL933="","",RANK(AV933,$AV$2:$AV$1001)+COUNTIF($AV$2:AV933,AV933)-1)</f>
        <v/>
      </c>
      <c r="AV933" s="262">
        <f t="shared" si="60"/>
        <v>0</v>
      </c>
    </row>
    <row r="934" spans="26:48" ht="15" customHeight="1" x14ac:dyDescent="0.2">
      <c r="Z934" s="240" t="str">
        <f>Shares!A934</f>
        <v/>
      </c>
      <c r="AA934" s="240" t="str">
        <f>Shares!B934</f>
        <v/>
      </c>
      <c r="AB934" s="240" t="str">
        <f>Shares!C934</f>
        <v/>
      </c>
      <c r="AC934" s="240" t="str">
        <f>Shares!D934</f>
        <v/>
      </c>
      <c r="AD934" s="240">
        <f>IF($Z934="",0,Shares!E934)</f>
        <v>0</v>
      </c>
      <c r="AE934" s="262">
        <f>IF($Z934="",0,Shares!K934*Shares!J934)</f>
        <v>0</v>
      </c>
      <c r="AF934" s="263">
        <f t="shared" si="59"/>
        <v>0</v>
      </c>
      <c r="AG934" s="262">
        <f>IF($Z934="",0,Shares!M934)</f>
        <v>0</v>
      </c>
      <c r="AH934" s="263">
        <f>IF($Z934="",0,Shares!N934)</f>
        <v>0</v>
      </c>
      <c r="AI934" s="240" t="str">
        <f>IF($Z934="","",RANK(AE934,$AE$2:$AE$1001)+COUNTIF($AE$2:AE934,AE934)-1)</f>
        <v/>
      </c>
      <c r="AJ934" s="240" t="str">
        <f>IF($AD934&lt;0,COUNT($AJ$1:AJ933)+1,"")</f>
        <v/>
      </c>
      <c r="AL934" s="240" t="str">
        <f>'All Ticker P&amp;L'!A934</f>
        <v/>
      </c>
      <c r="AM934" s="240" t="str">
        <f>'All Ticker P&amp;L'!B934</f>
        <v/>
      </c>
      <c r="AN934" s="240" t="str">
        <f>'All Ticker P&amp;L'!C934</f>
        <v/>
      </c>
      <c r="AO934" s="240" t="str">
        <f>'All Ticker P&amp;L'!D934</f>
        <v/>
      </c>
      <c r="AP934" s="240">
        <f>IF($AL934="",0,'All Ticker P&amp;L'!E934)</f>
        <v>0</v>
      </c>
      <c r="AQ934" s="262">
        <f>IF($AL934="",0,'All Ticker P&amp;L'!J934*'All Ticker P&amp;L'!I934)</f>
        <v>0</v>
      </c>
      <c r="AR934" s="262">
        <f>IF($AL934="",0,'All Ticker P&amp;L'!L934)</f>
        <v>0</v>
      </c>
      <c r="AS934" s="263">
        <f>IF($AL934="",0,'All Ticker P&amp;L'!M934)</f>
        <v>0</v>
      </c>
      <c r="AT934" s="240" t="str">
        <f>IF($AL934="","",RANK(AR934,$AR$2:$AR$1001)+COUNTIF($AR$2:AR934,AR934)-1)</f>
        <v/>
      </c>
      <c r="AU934" s="240" t="str">
        <f>IF($AL934="","",RANK(AV934,$AV$2:$AV$1001)+COUNTIF($AV$2:AV934,AV934)-1)</f>
        <v/>
      </c>
      <c r="AV934" s="262">
        <f t="shared" si="60"/>
        <v>0</v>
      </c>
    </row>
    <row r="935" spans="26:48" ht="15" customHeight="1" x14ac:dyDescent="0.2">
      <c r="Z935" s="240" t="str">
        <f>Shares!A935</f>
        <v/>
      </c>
      <c r="AA935" s="240" t="str">
        <f>Shares!B935</f>
        <v/>
      </c>
      <c r="AB935" s="240" t="str">
        <f>Shares!C935</f>
        <v/>
      </c>
      <c r="AC935" s="240" t="str">
        <f>Shares!D935</f>
        <v/>
      </c>
      <c r="AD935" s="240">
        <f>IF($Z935="",0,Shares!E935)</f>
        <v>0</v>
      </c>
      <c r="AE935" s="262">
        <f>IF($Z935="",0,Shares!K935*Shares!J935)</f>
        <v>0</v>
      </c>
      <c r="AF935" s="263">
        <f t="shared" si="59"/>
        <v>0</v>
      </c>
      <c r="AG935" s="262">
        <f>IF($Z935="",0,Shares!M935)</f>
        <v>0</v>
      </c>
      <c r="AH935" s="263">
        <f>IF($Z935="",0,Shares!N935)</f>
        <v>0</v>
      </c>
      <c r="AI935" s="240" t="str">
        <f>IF($Z935="","",RANK(AE935,$AE$2:$AE$1001)+COUNTIF($AE$2:AE935,AE935)-1)</f>
        <v/>
      </c>
      <c r="AJ935" s="240" t="str">
        <f>IF($AD935&lt;0,COUNT($AJ$1:AJ934)+1,"")</f>
        <v/>
      </c>
      <c r="AL935" s="240" t="str">
        <f>'All Ticker P&amp;L'!A935</f>
        <v/>
      </c>
      <c r="AM935" s="240" t="str">
        <f>'All Ticker P&amp;L'!B935</f>
        <v/>
      </c>
      <c r="AN935" s="240" t="str">
        <f>'All Ticker P&amp;L'!C935</f>
        <v/>
      </c>
      <c r="AO935" s="240" t="str">
        <f>'All Ticker P&amp;L'!D935</f>
        <v/>
      </c>
      <c r="AP935" s="240">
        <f>IF($AL935="",0,'All Ticker P&amp;L'!E935)</f>
        <v>0</v>
      </c>
      <c r="AQ935" s="262">
        <f>IF($AL935="",0,'All Ticker P&amp;L'!J935*'All Ticker P&amp;L'!I935)</f>
        <v>0</v>
      </c>
      <c r="AR935" s="262">
        <f>IF($AL935="",0,'All Ticker P&amp;L'!L935)</f>
        <v>0</v>
      </c>
      <c r="AS935" s="263">
        <f>IF($AL935="",0,'All Ticker P&amp;L'!M935)</f>
        <v>0</v>
      </c>
      <c r="AT935" s="240" t="str">
        <f>IF($AL935="","",RANK(AR935,$AR$2:$AR$1001)+COUNTIF($AR$2:AR935,AR935)-1)</f>
        <v/>
      </c>
      <c r="AU935" s="240" t="str">
        <f>IF($AL935="","",RANK(AV935,$AV$2:$AV$1001)+COUNTIF($AV$2:AV935,AV935)-1)</f>
        <v/>
      </c>
      <c r="AV935" s="262">
        <f t="shared" si="60"/>
        <v>0</v>
      </c>
    </row>
    <row r="936" spans="26:48" ht="15" customHeight="1" x14ac:dyDescent="0.2">
      <c r="Z936" s="240" t="str">
        <f>Shares!A936</f>
        <v/>
      </c>
      <c r="AA936" s="240" t="str">
        <f>Shares!B936</f>
        <v/>
      </c>
      <c r="AB936" s="240" t="str">
        <f>Shares!C936</f>
        <v/>
      </c>
      <c r="AC936" s="240" t="str">
        <f>Shares!D936</f>
        <v/>
      </c>
      <c r="AD936" s="240">
        <f>IF($Z936="",0,Shares!E936)</f>
        <v>0</v>
      </c>
      <c r="AE936" s="262">
        <f>IF($Z936="",0,Shares!K936*Shares!J936)</f>
        <v>0</v>
      </c>
      <c r="AF936" s="263">
        <f t="shared" si="59"/>
        <v>0</v>
      </c>
      <c r="AG936" s="262">
        <f>IF($Z936="",0,Shares!M936)</f>
        <v>0</v>
      </c>
      <c r="AH936" s="263">
        <f>IF($Z936="",0,Shares!N936)</f>
        <v>0</v>
      </c>
      <c r="AI936" s="240" t="str">
        <f>IF($Z936="","",RANK(AE936,$AE$2:$AE$1001)+COUNTIF($AE$2:AE936,AE936)-1)</f>
        <v/>
      </c>
      <c r="AJ936" s="240" t="str">
        <f>IF($AD936&lt;0,COUNT($AJ$1:AJ935)+1,"")</f>
        <v/>
      </c>
      <c r="AL936" s="240" t="str">
        <f>'All Ticker P&amp;L'!A936</f>
        <v/>
      </c>
      <c r="AM936" s="240" t="str">
        <f>'All Ticker P&amp;L'!B936</f>
        <v/>
      </c>
      <c r="AN936" s="240" t="str">
        <f>'All Ticker P&amp;L'!C936</f>
        <v/>
      </c>
      <c r="AO936" s="240" t="str">
        <f>'All Ticker P&amp;L'!D936</f>
        <v/>
      </c>
      <c r="AP936" s="240">
        <f>IF($AL936="",0,'All Ticker P&amp;L'!E936)</f>
        <v>0</v>
      </c>
      <c r="AQ936" s="262">
        <f>IF($AL936="",0,'All Ticker P&amp;L'!J936*'All Ticker P&amp;L'!I936)</f>
        <v>0</v>
      </c>
      <c r="AR936" s="262">
        <f>IF($AL936="",0,'All Ticker P&amp;L'!L936)</f>
        <v>0</v>
      </c>
      <c r="AS936" s="263">
        <f>IF($AL936="",0,'All Ticker P&amp;L'!M936)</f>
        <v>0</v>
      </c>
      <c r="AT936" s="240" t="str">
        <f>IF($AL936="","",RANK(AR936,$AR$2:$AR$1001)+COUNTIF($AR$2:AR936,AR936)-1)</f>
        <v/>
      </c>
      <c r="AU936" s="240" t="str">
        <f>IF($AL936="","",RANK(AV936,$AV$2:$AV$1001)+COUNTIF($AV$2:AV936,AV936)-1)</f>
        <v/>
      </c>
      <c r="AV936" s="262">
        <f t="shared" si="60"/>
        <v>0</v>
      </c>
    </row>
    <row r="937" spans="26:48" ht="15" customHeight="1" x14ac:dyDescent="0.2">
      <c r="Z937" s="240" t="str">
        <f>Shares!A937</f>
        <v/>
      </c>
      <c r="AA937" s="240" t="str">
        <f>Shares!B937</f>
        <v/>
      </c>
      <c r="AB937" s="240" t="str">
        <f>Shares!C937</f>
        <v/>
      </c>
      <c r="AC937" s="240" t="str">
        <f>Shares!D937</f>
        <v/>
      </c>
      <c r="AD937" s="240">
        <f>IF($Z937="",0,Shares!E937)</f>
        <v>0</v>
      </c>
      <c r="AE937" s="262">
        <f>IF($Z937="",0,Shares!K937*Shares!J937)</f>
        <v>0</v>
      </c>
      <c r="AF937" s="263">
        <f t="shared" si="59"/>
        <v>0</v>
      </c>
      <c r="AG937" s="262">
        <f>IF($Z937="",0,Shares!M937)</f>
        <v>0</v>
      </c>
      <c r="AH937" s="263">
        <f>IF($Z937="",0,Shares!N937)</f>
        <v>0</v>
      </c>
      <c r="AI937" s="240" t="str">
        <f>IF($Z937="","",RANK(AE937,$AE$2:$AE$1001)+COUNTIF($AE$2:AE937,AE937)-1)</f>
        <v/>
      </c>
      <c r="AJ937" s="240" t="str">
        <f>IF($AD937&lt;0,COUNT($AJ$1:AJ936)+1,"")</f>
        <v/>
      </c>
      <c r="AL937" s="240" t="str">
        <f>'All Ticker P&amp;L'!A937</f>
        <v/>
      </c>
      <c r="AM937" s="240" t="str">
        <f>'All Ticker P&amp;L'!B937</f>
        <v/>
      </c>
      <c r="AN937" s="240" t="str">
        <f>'All Ticker P&amp;L'!C937</f>
        <v/>
      </c>
      <c r="AO937" s="240" t="str">
        <f>'All Ticker P&amp;L'!D937</f>
        <v/>
      </c>
      <c r="AP937" s="240">
        <f>IF($AL937="",0,'All Ticker P&amp;L'!E937)</f>
        <v>0</v>
      </c>
      <c r="AQ937" s="262">
        <f>IF($AL937="",0,'All Ticker P&amp;L'!J937*'All Ticker P&amp;L'!I937)</f>
        <v>0</v>
      </c>
      <c r="AR937" s="262">
        <f>IF($AL937="",0,'All Ticker P&amp;L'!L937)</f>
        <v>0</v>
      </c>
      <c r="AS937" s="263">
        <f>IF($AL937="",0,'All Ticker P&amp;L'!M937)</f>
        <v>0</v>
      </c>
      <c r="AT937" s="240" t="str">
        <f>IF($AL937="","",RANK(AR937,$AR$2:$AR$1001)+COUNTIF($AR$2:AR937,AR937)-1)</f>
        <v/>
      </c>
      <c r="AU937" s="240" t="str">
        <f>IF($AL937="","",RANK(AV937,$AV$2:$AV$1001)+COUNTIF($AV$2:AV937,AV937)-1)</f>
        <v/>
      </c>
      <c r="AV937" s="262">
        <f t="shared" si="60"/>
        <v>0</v>
      </c>
    </row>
    <row r="938" spans="26:48" ht="15" customHeight="1" x14ac:dyDescent="0.2">
      <c r="Z938" s="240" t="str">
        <f>Shares!A938</f>
        <v/>
      </c>
      <c r="AA938" s="240" t="str">
        <f>Shares!B938</f>
        <v/>
      </c>
      <c r="AB938" s="240" t="str">
        <f>Shares!C938</f>
        <v/>
      </c>
      <c r="AC938" s="240" t="str">
        <f>Shares!D938</f>
        <v/>
      </c>
      <c r="AD938" s="240">
        <f>IF($Z938="",0,Shares!E938)</f>
        <v>0</v>
      </c>
      <c r="AE938" s="262">
        <f>IF($Z938="",0,Shares!K938*Shares!J938)</f>
        <v>0</v>
      </c>
      <c r="AF938" s="263">
        <f t="shared" si="59"/>
        <v>0</v>
      </c>
      <c r="AG938" s="262">
        <f>IF($Z938="",0,Shares!M938)</f>
        <v>0</v>
      </c>
      <c r="AH938" s="263">
        <f>IF($Z938="",0,Shares!N938)</f>
        <v>0</v>
      </c>
      <c r="AI938" s="240" t="str">
        <f>IF($Z938="","",RANK(AE938,$AE$2:$AE$1001)+COUNTIF($AE$2:AE938,AE938)-1)</f>
        <v/>
      </c>
      <c r="AJ938" s="240" t="str">
        <f>IF($AD938&lt;0,COUNT($AJ$1:AJ937)+1,"")</f>
        <v/>
      </c>
      <c r="AL938" s="240" t="str">
        <f>'All Ticker P&amp;L'!A938</f>
        <v/>
      </c>
      <c r="AM938" s="240" t="str">
        <f>'All Ticker P&amp;L'!B938</f>
        <v/>
      </c>
      <c r="AN938" s="240" t="str">
        <f>'All Ticker P&amp;L'!C938</f>
        <v/>
      </c>
      <c r="AO938" s="240" t="str">
        <f>'All Ticker P&amp;L'!D938</f>
        <v/>
      </c>
      <c r="AP938" s="240">
        <f>IF($AL938="",0,'All Ticker P&amp;L'!E938)</f>
        <v>0</v>
      </c>
      <c r="AQ938" s="262">
        <f>IF($AL938="",0,'All Ticker P&amp;L'!J938*'All Ticker P&amp;L'!I938)</f>
        <v>0</v>
      </c>
      <c r="AR938" s="262">
        <f>IF($AL938="",0,'All Ticker P&amp;L'!L938)</f>
        <v>0</v>
      </c>
      <c r="AS938" s="263">
        <f>IF($AL938="",0,'All Ticker P&amp;L'!M938)</f>
        <v>0</v>
      </c>
      <c r="AT938" s="240" t="str">
        <f>IF($AL938="","",RANK(AR938,$AR$2:$AR$1001)+COUNTIF($AR$2:AR938,AR938)-1)</f>
        <v/>
      </c>
      <c r="AU938" s="240" t="str">
        <f>IF($AL938="","",RANK(AV938,$AV$2:$AV$1001)+COUNTIF($AV$2:AV938,AV938)-1)</f>
        <v/>
      </c>
      <c r="AV938" s="262">
        <f t="shared" si="60"/>
        <v>0</v>
      </c>
    </row>
    <row r="939" spans="26:48" ht="15" customHeight="1" x14ac:dyDescent="0.2">
      <c r="Z939" s="240" t="str">
        <f>Shares!A939</f>
        <v/>
      </c>
      <c r="AA939" s="240" t="str">
        <f>Shares!B939</f>
        <v/>
      </c>
      <c r="AB939" s="240" t="str">
        <f>Shares!C939</f>
        <v/>
      </c>
      <c r="AC939" s="240" t="str">
        <f>Shares!D939</f>
        <v/>
      </c>
      <c r="AD939" s="240">
        <f>IF($Z939="",0,Shares!E939)</f>
        <v>0</v>
      </c>
      <c r="AE939" s="262">
        <f>IF($Z939="",0,Shares!K939*Shares!J939)</f>
        <v>0</v>
      </c>
      <c r="AF939" s="263">
        <f t="shared" si="59"/>
        <v>0</v>
      </c>
      <c r="AG939" s="262">
        <f>IF($Z939="",0,Shares!M939)</f>
        <v>0</v>
      </c>
      <c r="AH939" s="263">
        <f>IF($Z939="",0,Shares!N939)</f>
        <v>0</v>
      </c>
      <c r="AI939" s="240" t="str">
        <f>IF($Z939="","",RANK(AE939,$AE$2:$AE$1001)+COUNTIF($AE$2:AE939,AE939)-1)</f>
        <v/>
      </c>
      <c r="AJ939" s="240" t="str">
        <f>IF($AD939&lt;0,COUNT($AJ$1:AJ938)+1,"")</f>
        <v/>
      </c>
      <c r="AL939" s="240" t="str">
        <f>'All Ticker P&amp;L'!A939</f>
        <v/>
      </c>
      <c r="AM939" s="240" t="str">
        <f>'All Ticker P&amp;L'!B939</f>
        <v/>
      </c>
      <c r="AN939" s="240" t="str">
        <f>'All Ticker P&amp;L'!C939</f>
        <v/>
      </c>
      <c r="AO939" s="240" t="str">
        <f>'All Ticker P&amp;L'!D939</f>
        <v/>
      </c>
      <c r="AP939" s="240">
        <f>IF($AL939="",0,'All Ticker P&amp;L'!E939)</f>
        <v>0</v>
      </c>
      <c r="AQ939" s="262">
        <f>IF($AL939="",0,'All Ticker P&amp;L'!J939*'All Ticker P&amp;L'!I939)</f>
        <v>0</v>
      </c>
      <c r="AR939" s="262">
        <f>IF($AL939="",0,'All Ticker P&amp;L'!L939)</f>
        <v>0</v>
      </c>
      <c r="AS939" s="263">
        <f>IF($AL939="",0,'All Ticker P&amp;L'!M939)</f>
        <v>0</v>
      </c>
      <c r="AT939" s="240" t="str">
        <f>IF($AL939="","",RANK(AR939,$AR$2:$AR$1001)+COUNTIF($AR$2:AR939,AR939)-1)</f>
        <v/>
      </c>
      <c r="AU939" s="240" t="str">
        <f>IF($AL939="","",RANK(AV939,$AV$2:$AV$1001)+COUNTIF($AV$2:AV939,AV939)-1)</f>
        <v/>
      </c>
      <c r="AV939" s="262">
        <f t="shared" si="60"/>
        <v>0</v>
      </c>
    </row>
    <row r="940" spans="26:48" ht="15" customHeight="1" x14ac:dyDescent="0.2">
      <c r="Z940" s="240" t="str">
        <f>Shares!A940</f>
        <v/>
      </c>
      <c r="AA940" s="240" t="str">
        <f>Shares!B940</f>
        <v/>
      </c>
      <c r="AB940" s="240" t="str">
        <f>Shares!C940</f>
        <v/>
      </c>
      <c r="AC940" s="240" t="str">
        <f>Shares!D940</f>
        <v/>
      </c>
      <c r="AD940" s="240">
        <f>IF($Z940="",0,Shares!E940)</f>
        <v>0</v>
      </c>
      <c r="AE940" s="262">
        <f>IF($Z940="",0,Shares!K940*Shares!J940)</f>
        <v>0</v>
      </c>
      <c r="AF940" s="263">
        <f t="shared" si="59"/>
        <v>0</v>
      </c>
      <c r="AG940" s="262">
        <f>IF($Z940="",0,Shares!M940)</f>
        <v>0</v>
      </c>
      <c r="AH940" s="263">
        <f>IF($Z940="",0,Shares!N940)</f>
        <v>0</v>
      </c>
      <c r="AI940" s="240" t="str">
        <f>IF($Z940="","",RANK(AE940,$AE$2:$AE$1001)+COUNTIF($AE$2:AE940,AE940)-1)</f>
        <v/>
      </c>
      <c r="AJ940" s="240" t="str">
        <f>IF($AD940&lt;0,COUNT($AJ$1:AJ939)+1,"")</f>
        <v/>
      </c>
      <c r="AL940" s="240" t="str">
        <f>'All Ticker P&amp;L'!A940</f>
        <v/>
      </c>
      <c r="AM940" s="240" t="str">
        <f>'All Ticker P&amp;L'!B940</f>
        <v/>
      </c>
      <c r="AN940" s="240" t="str">
        <f>'All Ticker P&amp;L'!C940</f>
        <v/>
      </c>
      <c r="AO940" s="240" t="str">
        <f>'All Ticker P&amp;L'!D940</f>
        <v/>
      </c>
      <c r="AP940" s="240">
        <f>IF($AL940="",0,'All Ticker P&amp;L'!E940)</f>
        <v>0</v>
      </c>
      <c r="AQ940" s="262">
        <f>IF($AL940="",0,'All Ticker P&amp;L'!J940*'All Ticker P&amp;L'!I940)</f>
        <v>0</v>
      </c>
      <c r="AR940" s="262">
        <f>IF($AL940="",0,'All Ticker P&amp;L'!L940)</f>
        <v>0</v>
      </c>
      <c r="AS940" s="263">
        <f>IF($AL940="",0,'All Ticker P&amp;L'!M940)</f>
        <v>0</v>
      </c>
      <c r="AT940" s="240" t="str">
        <f>IF($AL940="","",RANK(AR940,$AR$2:$AR$1001)+COUNTIF($AR$2:AR940,AR940)-1)</f>
        <v/>
      </c>
      <c r="AU940" s="240" t="str">
        <f>IF($AL940="","",RANK(AV940,$AV$2:$AV$1001)+COUNTIF($AV$2:AV940,AV940)-1)</f>
        <v/>
      </c>
      <c r="AV940" s="262">
        <f t="shared" si="60"/>
        <v>0</v>
      </c>
    </row>
    <row r="941" spans="26:48" ht="15" customHeight="1" x14ac:dyDescent="0.2">
      <c r="Z941" s="240" t="str">
        <f>Shares!A941</f>
        <v/>
      </c>
      <c r="AA941" s="240" t="str">
        <f>Shares!B941</f>
        <v/>
      </c>
      <c r="AB941" s="240" t="str">
        <f>Shares!C941</f>
        <v/>
      </c>
      <c r="AC941" s="240" t="str">
        <f>Shares!D941</f>
        <v/>
      </c>
      <c r="AD941" s="240">
        <f>IF($Z941="",0,Shares!E941)</f>
        <v>0</v>
      </c>
      <c r="AE941" s="262">
        <f>IF($Z941="",0,Shares!K941*Shares!J941)</f>
        <v>0</v>
      </c>
      <c r="AF941" s="263">
        <f t="shared" si="59"/>
        <v>0</v>
      </c>
      <c r="AG941" s="262">
        <f>IF($Z941="",0,Shares!M941)</f>
        <v>0</v>
      </c>
      <c r="AH941" s="263">
        <f>IF($Z941="",0,Shares!N941)</f>
        <v>0</v>
      </c>
      <c r="AI941" s="240" t="str">
        <f>IF($Z941="","",RANK(AE941,$AE$2:$AE$1001)+COUNTIF($AE$2:AE941,AE941)-1)</f>
        <v/>
      </c>
      <c r="AJ941" s="240" t="str">
        <f>IF($AD941&lt;0,COUNT($AJ$1:AJ940)+1,"")</f>
        <v/>
      </c>
      <c r="AL941" s="240" t="str">
        <f>'All Ticker P&amp;L'!A941</f>
        <v/>
      </c>
      <c r="AM941" s="240" t="str">
        <f>'All Ticker P&amp;L'!B941</f>
        <v/>
      </c>
      <c r="AN941" s="240" t="str">
        <f>'All Ticker P&amp;L'!C941</f>
        <v/>
      </c>
      <c r="AO941" s="240" t="str">
        <f>'All Ticker P&amp;L'!D941</f>
        <v/>
      </c>
      <c r="AP941" s="240">
        <f>IF($AL941="",0,'All Ticker P&amp;L'!E941)</f>
        <v>0</v>
      </c>
      <c r="AQ941" s="262">
        <f>IF($AL941="",0,'All Ticker P&amp;L'!J941*'All Ticker P&amp;L'!I941)</f>
        <v>0</v>
      </c>
      <c r="AR941" s="262">
        <f>IF($AL941="",0,'All Ticker P&amp;L'!L941)</f>
        <v>0</v>
      </c>
      <c r="AS941" s="263">
        <f>IF($AL941="",0,'All Ticker P&amp;L'!M941)</f>
        <v>0</v>
      </c>
      <c r="AT941" s="240" t="str">
        <f>IF($AL941="","",RANK(AR941,$AR$2:$AR$1001)+COUNTIF($AR$2:AR941,AR941)-1)</f>
        <v/>
      </c>
      <c r="AU941" s="240" t="str">
        <f>IF($AL941="","",RANK(AV941,$AV$2:$AV$1001)+COUNTIF($AV$2:AV941,AV941)-1)</f>
        <v/>
      </c>
      <c r="AV941" s="262">
        <f t="shared" si="60"/>
        <v>0</v>
      </c>
    </row>
    <row r="942" spans="26:48" ht="15" customHeight="1" x14ac:dyDescent="0.2">
      <c r="Z942" s="240" t="str">
        <f>Shares!A942</f>
        <v/>
      </c>
      <c r="AA942" s="240" t="str">
        <f>Shares!B942</f>
        <v/>
      </c>
      <c r="AB942" s="240" t="str">
        <f>Shares!C942</f>
        <v/>
      </c>
      <c r="AC942" s="240" t="str">
        <f>Shares!D942</f>
        <v/>
      </c>
      <c r="AD942" s="240">
        <f>IF($Z942="",0,Shares!E942)</f>
        <v>0</v>
      </c>
      <c r="AE942" s="262">
        <f>IF($Z942="",0,Shares!K942*Shares!J942)</f>
        <v>0</v>
      </c>
      <c r="AF942" s="263">
        <f t="shared" si="59"/>
        <v>0</v>
      </c>
      <c r="AG942" s="262">
        <f>IF($Z942="",0,Shares!M942)</f>
        <v>0</v>
      </c>
      <c r="AH942" s="263">
        <f>IF($Z942="",0,Shares!N942)</f>
        <v>0</v>
      </c>
      <c r="AI942" s="240" t="str">
        <f>IF($Z942="","",RANK(AE942,$AE$2:$AE$1001)+COUNTIF($AE$2:AE942,AE942)-1)</f>
        <v/>
      </c>
      <c r="AJ942" s="240" t="str">
        <f>IF($AD942&lt;0,COUNT($AJ$1:AJ941)+1,"")</f>
        <v/>
      </c>
      <c r="AL942" s="240" t="str">
        <f>'All Ticker P&amp;L'!A942</f>
        <v/>
      </c>
      <c r="AM942" s="240" t="str">
        <f>'All Ticker P&amp;L'!B942</f>
        <v/>
      </c>
      <c r="AN942" s="240" t="str">
        <f>'All Ticker P&amp;L'!C942</f>
        <v/>
      </c>
      <c r="AO942" s="240" t="str">
        <f>'All Ticker P&amp;L'!D942</f>
        <v/>
      </c>
      <c r="AP942" s="240">
        <f>IF($AL942="",0,'All Ticker P&amp;L'!E942)</f>
        <v>0</v>
      </c>
      <c r="AQ942" s="262">
        <f>IF($AL942="",0,'All Ticker P&amp;L'!J942*'All Ticker P&amp;L'!I942)</f>
        <v>0</v>
      </c>
      <c r="AR942" s="262">
        <f>IF($AL942="",0,'All Ticker P&amp;L'!L942)</f>
        <v>0</v>
      </c>
      <c r="AS942" s="263">
        <f>IF($AL942="",0,'All Ticker P&amp;L'!M942)</f>
        <v>0</v>
      </c>
      <c r="AT942" s="240" t="str">
        <f>IF($AL942="","",RANK(AR942,$AR$2:$AR$1001)+COUNTIF($AR$2:AR942,AR942)-1)</f>
        <v/>
      </c>
      <c r="AU942" s="240" t="str">
        <f>IF($AL942="","",RANK(AV942,$AV$2:$AV$1001)+COUNTIF($AV$2:AV942,AV942)-1)</f>
        <v/>
      </c>
      <c r="AV942" s="262">
        <f t="shared" si="60"/>
        <v>0</v>
      </c>
    </row>
    <row r="943" spans="26:48" ht="15" customHeight="1" x14ac:dyDescent="0.2">
      <c r="Z943" s="240" t="str">
        <f>Shares!A943</f>
        <v/>
      </c>
      <c r="AA943" s="240" t="str">
        <f>Shares!B943</f>
        <v/>
      </c>
      <c r="AB943" s="240" t="str">
        <f>Shares!C943</f>
        <v/>
      </c>
      <c r="AC943" s="240" t="str">
        <f>Shares!D943</f>
        <v/>
      </c>
      <c r="AD943" s="240">
        <f>IF($Z943="",0,Shares!E943)</f>
        <v>0</v>
      </c>
      <c r="AE943" s="262">
        <f>IF($Z943="",0,Shares!K943*Shares!J943)</f>
        <v>0</v>
      </c>
      <c r="AF943" s="263">
        <f t="shared" si="59"/>
        <v>0</v>
      </c>
      <c r="AG943" s="262">
        <f>IF($Z943="",0,Shares!M943)</f>
        <v>0</v>
      </c>
      <c r="AH943" s="263">
        <f>IF($Z943="",0,Shares!N943)</f>
        <v>0</v>
      </c>
      <c r="AI943" s="240" t="str">
        <f>IF($Z943="","",RANK(AE943,$AE$2:$AE$1001)+COUNTIF($AE$2:AE943,AE943)-1)</f>
        <v/>
      </c>
      <c r="AJ943" s="240" t="str">
        <f>IF($AD943&lt;0,COUNT($AJ$1:AJ942)+1,"")</f>
        <v/>
      </c>
      <c r="AL943" s="240" t="str">
        <f>'All Ticker P&amp;L'!A943</f>
        <v/>
      </c>
      <c r="AM943" s="240" t="str">
        <f>'All Ticker P&amp;L'!B943</f>
        <v/>
      </c>
      <c r="AN943" s="240" t="str">
        <f>'All Ticker P&amp;L'!C943</f>
        <v/>
      </c>
      <c r="AO943" s="240" t="str">
        <f>'All Ticker P&amp;L'!D943</f>
        <v/>
      </c>
      <c r="AP943" s="240">
        <f>IF($AL943="",0,'All Ticker P&amp;L'!E943)</f>
        <v>0</v>
      </c>
      <c r="AQ943" s="262">
        <f>IF($AL943="",0,'All Ticker P&amp;L'!J943*'All Ticker P&amp;L'!I943)</f>
        <v>0</v>
      </c>
      <c r="AR943" s="262">
        <f>IF($AL943="",0,'All Ticker P&amp;L'!L943)</f>
        <v>0</v>
      </c>
      <c r="AS943" s="263">
        <f>IF($AL943="",0,'All Ticker P&amp;L'!M943)</f>
        <v>0</v>
      </c>
      <c r="AT943" s="240" t="str">
        <f>IF($AL943="","",RANK(AR943,$AR$2:$AR$1001)+COUNTIF($AR$2:AR943,AR943)-1)</f>
        <v/>
      </c>
      <c r="AU943" s="240" t="str">
        <f>IF($AL943="","",RANK(AV943,$AV$2:$AV$1001)+COUNTIF($AV$2:AV943,AV943)-1)</f>
        <v/>
      </c>
      <c r="AV943" s="262">
        <f t="shared" si="60"/>
        <v>0</v>
      </c>
    </row>
    <row r="944" spans="26:48" ht="15" customHeight="1" x14ac:dyDescent="0.2">
      <c r="Z944" s="240" t="str">
        <f>Shares!A944</f>
        <v/>
      </c>
      <c r="AA944" s="240" t="str">
        <f>Shares!B944</f>
        <v/>
      </c>
      <c r="AB944" s="240" t="str">
        <f>Shares!C944</f>
        <v/>
      </c>
      <c r="AC944" s="240" t="str">
        <f>Shares!D944</f>
        <v/>
      </c>
      <c r="AD944" s="240">
        <f>IF($Z944="",0,Shares!E944)</f>
        <v>0</v>
      </c>
      <c r="AE944" s="262">
        <f>IF($Z944="",0,Shares!K944*Shares!J944)</f>
        <v>0</v>
      </c>
      <c r="AF944" s="263">
        <f t="shared" si="59"/>
        <v>0</v>
      </c>
      <c r="AG944" s="262">
        <f>IF($Z944="",0,Shares!M944)</f>
        <v>0</v>
      </c>
      <c r="AH944" s="263">
        <f>IF($Z944="",0,Shares!N944)</f>
        <v>0</v>
      </c>
      <c r="AI944" s="240" t="str">
        <f>IF($Z944="","",RANK(AE944,$AE$2:$AE$1001)+COUNTIF($AE$2:AE944,AE944)-1)</f>
        <v/>
      </c>
      <c r="AJ944" s="240" t="str">
        <f>IF($AD944&lt;0,COUNT($AJ$1:AJ943)+1,"")</f>
        <v/>
      </c>
      <c r="AL944" s="240" t="str">
        <f>'All Ticker P&amp;L'!A944</f>
        <v/>
      </c>
      <c r="AM944" s="240" t="str">
        <f>'All Ticker P&amp;L'!B944</f>
        <v/>
      </c>
      <c r="AN944" s="240" t="str">
        <f>'All Ticker P&amp;L'!C944</f>
        <v/>
      </c>
      <c r="AO944" s="240" t="str">
        <f>'All Ticker P&amp;L'!D944</f>
        <v/>
      </c>
      <c r="AP944" s="240">
        <f>IF($AL944="",0,'All Ticker P&amp;L'!E944)</f>
        <v>0</v>
      </c>
      <c r="AQ944" s="262">
        <f>IF($AL944="",0,'All Ticker P&amp;L'!J944*'All Ticker P&amp;L'!I944)</f>
        <v>0</v>
      </c>
      <c r="AR944" s="262">
        <f>IF($AL944="",0,'All Ticker P&amp;L'!L944)</f>
        <v>0</v>
      </c>
      <c r="AS944" s="263">
        <f>IF($AL944="",0,'All Ticker P&amp;L'!M944)</f>
        <v>0</v>
      </c>
      <c r="AT944" s="240" t="str">
        <f>IF($AL944="","",RANK(AR944,$AR$2:$AR$1001)+COUNTIF($AR$2:AR944,AR944)-1)</f>
        <v/>
      </c>
      <c r="AU944" s="240" t="str">
        <f>IF($AL944="","",RANK(AV944,$AV$2:$AV$1001)+COUNTIF($AV$2:AV944,AV944)-1)</f>
        <v/>
      </c>
      <c r="AV944" s="262">
        <f t="shared" si="60"/>
        <v>0</v>
      </c>
    </row>
    <row r="945" spans="26:48" ht="15" customHeight="1" x14ac:dyDescent="0.2">
      <c r="Z945" s="240" t="str">
        <f>Shares!A945</f>
        <v/>
      </c>
      <c r="AA945" s="240" t="str">
        <f>Shares!B945</f>
        <v/>
      </c>
      <c r="AB945" s="240" t="str">
        <f>Shares!C945</f>
        <v/>
      </c>
      <c r="AC945" s="240" t="str">
        <f>Shares!D945</f>
        <v/>
      </c>
      <c r="AD945" s="240">
        <f>IF($Z945="",0,Shares!E945)</f>
        <v>0</v>
      </c>
      <c r="AE945" s="262">
        <f>IF($Z945="",0,Shares!K945*Shares!J945)</f>
        <v>0</v>
      </c>
      <c r="AF945" s="263">
        <f t="shared" si="59"/>
        <v>0</v>
      </c>
      <c r="AG945" s="262">
        <f>IF($Z945="",0,Shares!M945)</f>
        <v>0</v>
      </c>
      <c r="AH945" s="263">
        <f>IF($Z945="",0,Shares!N945)</f>
        <v>0</v>
      </c>
      <c r="AI945" s="240" t="str">
        <f>IF($Z945="","",RANK(AE945,$AE$2:$AE$1001)+COUNTIF($AE$2:AE945,AE945)-1)</f>
        <v/>
      </c>
      <c r="AJ945" s="240" t="str">
        <f>IF($AD945&lt;0,COUNT($AJ$1:AJ944)+1,"")</f>
        <v/>
      </c>
      <c r="AL945" s="240" t="str">
        <f>'All Ticker P&amp;L'!A945</f>
        <v/>
      </c>
      <c r="AM945" s="240" t="str">
        <f>'All Ticker P&amp;L'!B945</f>
        <v/>
      </c>
      <c r="AN945" s="240" t="str">
        <f>'All Ticker P&amp;L'!C945</f>
        <v/>
      </c>
      <c r="AO945" s="240" t="str">
        <f>'All Ticker P&amp;L'!D945</f>
        <v/>
      </c>
      <c r="AP945" s="240">
        <f>IF($AL945="",0,'All Ticker P&amp;L'!E945)</f>
        <v>0</v>
      </c>
      <c r="AQ945" s="262">
        <f>IF($AL945="",0,'All Ticker P&amp;L'!J945*'All Ticker P&amp;L'!I945)</f>
        <v>0</v>
      </c>
      <c r="AR945" s="262">
        <f>IF($AL945="",0,'All Ticker P&amp;L'!L945)</f>
        <v>0</v>
      </c>
      <c r="AS945" s="263">
        <f>IF($AL945="",0,'All Ticker P&amp;L'!M945)</f>
        <v>0</v>
      </c>
      <c r="AT945" s="240" t="str">
        <f>IF($AL945="","",RANK(AR945,$AR$2:$AR$1001)+COUNTIF($AR$2:AR945,AR945)-1)</f>
        <v/>
      </c>
      <c r="AU945" s="240" t="str">
        <f>IF($AL945="","",RANK(AV945,$AV$2:$AV$1001)+COUNTIF($AV$2:AV945,AV945)-1)</f>
        <v/>
      </c>
      <c r="AV945" s="262">
        <f t="shared" si="60"/>
        <v>0</v>
      </c>
    </row>
    <row r="946" spans="26:48" ht="15" customHeight="1" x14ac:dyDescent="0.2">
      <c r="Z946" s="240" t="str">
        <f>Shares!A946</f>
        <v/>
      </c>
      <c r="AA946" s="240" t="str">
        <f>Shares!B946</f>
        <v/>
      </c>
      <c r="AB946" s="240" t="str">
        <f>Shares!C946</f>
        <v/>
      </c>
      <c r="AC946" s="240" t="str">
        <f>Shares!D946</f>
        <v/>
      </c>
      <c r="AD946" s="240">
        <f>IF($Z946="",0,Shares!E946)</f>
        <v>0</v>
      </c>
      <c r="AE946" s="262">
        <f>IF($Z946="",0,Shares!K946*Shares!J946)</f>
        <v>0</v>
      </c>
      <c r="AF946" s="263">
        <f t="shared" si="59"/>
        <v>0</v>
      </c>
      <c r="AG946" s="262">
        <f>IF($Z946="",0,Shares!M946)</f>
        <v>0</v>
      </c>
      <c r="AH946" s="263">
        <f>IF($Z946="",0,Shares!N946)</f>
        <v>0</v>
      </c>
      <c r="AI946" s="240" t="str">
        <f>IF($Z946="","",RANK(AE946,$AE$2:$AE$1001)+COUNTIF($AE$2:AE946,AE946)-1)</f>
        <v/>
      </c>
      <c r="AJ946" s="240" t="str">
        <f>IF($AD946&lt;0,COUNT($AJ$1:AJ945)+1,"")</f>
        <v/>
      </c>
      <c r="AL946" s="240" t="str">
        <f>'All Ticker P&amp;L'!A946</f>
        <v/>
      </c>
      <c r="AM946" s="240" t="str">
        <f>'All Ticker P&amp;L'!B946</f>
        <v/>
      </c>
      <c r="AN946" s="240" t="str">
        <f>'All Ticker P&amp;L'!C946</f>
        <v/>
      </c>
      <c r="AO946" s="240" t="str">
        <f>'All Ticker P&amp;L'!D946</f>
        <v/>
      </c>
      <c r="AP946" s="240">
        <f>IF($AL946="",0,'All Ticker P&amp;L'!E946)</f>
        <v>0</v>
      </c>
      <c r="AQ946" s="262">
        <f>IF($AL946="",0,'All Ticker P&amp;L'!J946*'All Ticker P&amp;L'!I946)</f>
        <v>0</v>
      </c>
      <c r="AR946" s="262">
        <f>IF($AL946="",0,'All Ticker P&amp;L'!L946)</f>
        <v>0</v>
      </c>
      <c r="AS946" s="263">
        <f>IF($AL946="",0,'All Ticker P&amp;L'!M946)</f>
        <v>0</v>
      </c>
      <c r="AT946" s="240" t="str">
        <f>IF($AL946="","",RANK(AR946,$AR$2:$AR$1001)+COUNTIF($AR$2:AR946,AR946)-1)</f>
        <v/>
      </c>
      <c r="AU946" s="240" t="str">
        <f>IF($AL946="","",RANK(AV946,$AV$2:$AV$1001)+COUNTIF($AV$2:AV946,AV946)-1)</f>
        <v/>
      </c>
      <c r="AV946" s="262">
        <f t="shared" si="60"/>
        <v>0</v>
      </c>
    </row>
    <row r="947" spans="26:48" ht="15" customHeight="1" x14ac:dyDescent="0.2">
      <c r="Z947" s="240" t="str">
        <f>Shares!A947</f>
        <v/>
      </c>
      <c r="AA947" s="240" t="str">
        <f>Shares!B947</f>
        <v/>
      </c>
      <c r="AB947" s="240" t="str">
        <f>Shares!C947</f>
        <v/>
      </c>
      <c r="AC947" s="240" t="str">
        <f>Shares!D947</f>
        <v/>
      </c>
      <c r="AD947" s="240">
        <f>IF($Z947="",0,Shares!E947)</f>
        <v>0</v>
      </c>
      <c r="AE947" s="262">
        <f>IF($Z947="",0,Shares!K947*Shares!J947)</f>
        <v>0</v>
      </c>
      <c r="AF947" s="263">
        <f t="shared" si="59"/>
        <v>0</v>
      </c>
      <c r="AG947" s="262">
        <f>IF($Z947="",0,Shares!M947)</f>
        <v>0</v>
      </c>
      <c r="AH947" s="263">
        <f>IF($Z947="",0,Shares!N947)</f>
        <v>0</v>
      </c>
      <c r="AI947" s="240" t="str">
        <f>IF($Z947="","",RANK(AE947,$AE$2:$AE$1001)+COUNTIF($AE$2:AE947,AE947)-1)</f>
        <v/>
      </c>
      <c r="AJ947" s="240" t="str">
        <f>IF($AD947&lt;0,COUNT($AJ$1:AJ946)+1,"")</f>
        <v/>
      </c>
      <c r="AL947" s="240" t="str">
        <f>'All Ticker P&amp;L'!A947</f>
        <v/>
      </c>
      <c r="AM947" s="240" t="str">
        <f>'All Ticker P&amp;L'!B947</f>
        <v/>
      </c>
      <c r="AN947" s="240" t="str">
        <f>'All Ticker P&amp;L'!C947</f>
        <v/>
      </c>
      <c r="AO947" s="240" t="str">
        <f>'All Ticker P&amp;L'!D947</f>
        <v/>
      </c>
      <c r="AP947" s="240">
        <f>IF($AL947="",0,'All Ticker P&amp;L'!E947)</f>
        <v>0</v>
      </c>
      <c r="AQ947" s="262">
        <f>IF($AL947="",0,'All Ticker P&amp;L'!J947*'All Ticker P&amp;L'!I947)</f>
        <v>0</v>
      </c>
      <c r="AR947" s="262">
        <f>IF($AL947="",0,'All Ticker P&amp;L'!L947)</f>
        <v>0</v>
      </c>
      <c r="AS947" s="263">
        <f>IF($AL947="",0,'All Ticker P&amp;L'!M947)</f>
        <v>0</v>
      </c>
      <c r="AT947" s="240" t="str">
        <f>IF($AL947="","",RANK(AR947,$AR$2:$AR$1001)+COUNTIF($AR$2:AR947,AR947)-1)</f>
        <v/>
      </c>
      <c r="AU947" s="240" t="str">
        <f>IF($AL947="","",RANK(AV947,$AV$2:$AV$1001)+COUNTIF($AV$2:AV947,AV947)-1)</f>
        <v/>
      </c>
      <c r="AV947" s="262">
        <f t="shared" si="60"/>
        <v>0</v>
      </c>
    </row>
    <row r="948" spans="26:48" ht="15" customHeight="1" x14ac:dyDescent="0.2">
      <c r="Z948" s="240" t="str">
        <f>Shares!A948</f>
        <v/>
      </c>
      <c r="AA948" s="240" t="str">
        <f>Shares!B948</f>
        <v/>
      </c>
      <c r="AB948" s="240" t="str">
        <f>Shares!C948</f>
        <v/>
      </c>
      <c r="AC948" s="240" t="str">
        <f>Shares!D948</f>
        <v/>
      </c>
      <c r="AD948" s="240">
        <f>IF($Z948="",0,Shares!E948)</f>
        <v>0</v>
      </c>
      <c r="AE948" s="262">
        <f>IF($Z948="",0,Shares!K948*Shares!J948)</f>
        <v>0</v>
      </c>
      <c r="AF948" s="263">
        <f t="shared" si="59"/>
        <v>0</v>
      </c>
      <c r="AG948" s="262">
        <f>IF($Z948="",0,Shares!M948)</f>
        <v>0</v>
      </c>
      <c r="AH948" s="263">
        <f>IF($Z948="",0,Shares!N948)</f>
        <v>0</v>
      </c>
      <c r="AI948" s="240" t="str">
        <f>IF($Z948="","",RANK(AE948,$AE$2:$AE$1001)+COUNTIF($AE$2:AE948,AE948)-1)</f>
        <v/>
      </c>
      <c r="AJ948" s="240" t="str">
        <f>IF($AD948&lt;0,COUNT($AJ$1:AJ947)+1,"")</f>
        <v/>
      </c>
      <c r="AL948" s="240" t="str">
        <f>'All Ticker P&amp;L'!A948</f>
        <v/>
      </c>
      <c r="AM948" s="240" t="str">
        <f>'All Ticker P&amp;L'!B948</f>
        <v/>
      </c>
      <c r="AN948" s="240" t="str">
        <f>'All Ticker P&amp;L'!C948</f>
        <v/>
      </c>
      <c r="AO948" s="240" t="str">
        <f>'All Ticker P&amp;L'!D948</f>
        <v/>
      </c>
      <c r="AP948" s="240">
        <f>IF($AL948="",0,'All Ticker P&amp;L'!E948)</f>
        <v>0</v>
      </c>
      <c r="AQ948" s="262">
        <f>IF($AL948="",0,'All Ticker P&amp;L'!J948*'All Ticker P&amp;L'!I948)</f>
        <v>0</v>
      </c>
      <c r="AR948" s="262">
        <f>IF($AL948="",0,'All Ticker P&amp;L'!L948)</f>
        <v>0</v>
      </c>
      <c r="AS948" s="263">
        <f>IF($AL948="",0,'All Ticker P&amp;L'!M948)</f>
        <v>0</v>
      </c>
      <c r="AT948" s="240" t="str">
        <f>IF($AL948="","",RANK(AR948,$AR$2:$AR$1001)+COUNTIF($AR$2:AR948,AR948)-1)</f>
        <v/>
      </c>
      <c r="AU948" s="240" t="str">
        <f>IF($AL948="","",RANK(AV948,$AV$2:$AV$1001)+COUNTIF($AV$2:AV948,AV948)-1)</f>
        <v/>
      </c>
      <c r="AV948" s="262">
        <f t="shared" si="60"/>
        <v>0</v>
      </c>
    </row>
    <row r="949" spans="26:48" ht="15" customHeight="1" x14ac:dyDescent="0.2">
      <c r="Z949" s="240" t="str">
        <f>Shares!A949</f>
        <v/>
      </c>
      <c r="AA949" s="240" t="str">
        <f>Shares!B949</f>
        <v/>
      </c>
      <c r="AB949" s="240" t="str">
        <f>Shares!C949</f>
        <v/>
      </c>
      <c r="AC949" s="240" t="str">
        <f>Shares!D949</f>
        <v/>
      </c>
      <c r="AD949" s="240">
        <f>IF($Z949="",0,Shares!E949)</f>
        <v>0</v>
      </c>
      <c r="AE949" s="262">
        <f>IF($Z949="",0,Shares!K949*Shares!J949)</f>
        <v>0</v>
      </c>
      <c r="AF949" s="263">
        <f t="shared" si="59"/>
        <v>0</v>
      </c>
      <c r="AG949" s="262">
        <f>IF($Z949="",0,Shares!M949)</f>
        <v>0</v>
      </c>
      <c r="AH949" s="263">
        <f>IF($Z949="",0,Shares!N949)</f>
        <v>0</v>
      </c>
      <c r="AI949" s="240" t="str">
        <f>IF($Z949="","",RANK(AE949,$AE$2:$AE$1001)+COUNTIF($AE$2:AE949,AE949)-1)</f>
        <v/>
      </c>
      <c r="AJ949" s="240" t="str">
        <f>IF($AD949&lt;0,COUNT($AJ$1:AJ948)+1,"")</f>
        <v/>
      </c>
      <c r="AL949" s="240" t="str">
        <f>'All Ticker P&amp;L'!A949</f>
        <v/>
      </c>
      <c r="AM949" s="240" t="str">
        <f>'All Ticker P&amp;L'!B949</f>
        <v/>
      </c>
      <c r="AN949" s="240" t="str">
        <f>'All Ticker P&amp;L'!C949</f>
        <v/>
      </c>
      <c r="AO949" s="240" t="str">
        <f>'All Ticker P&amp;L'!D949</f>
        <v/>
      </c>
      <c r="AP949" s="240">
        <f>IF($AL949="",0,'All Ticker P&amp;L'!E949)</f>
        <v>0</v>
      </c>
      <c r="AQ949" s="262">
        <f>IF($AL949="",0,'All Ticker P&amp;L'!J949*'All Ticker P&amp;L'!I949)</f>
        <v>0</v>
      </c>
      <c r="AR949" s="262">
        <f>IF($AL949="",0,'All Ticker P&amp;L'!L949)</f>
        <v>0</v>
      </c>
      <c r="AS949" s="263">
        <f>IF($AL949="",0,'All Ticker P&amp;L'!M949)</f>
        <v>0</v>
      </c>
      <c r="AT949" s="240" t="str">
        <f>IF($AL949="","",RANK(AR949,$AR$2:$AR$1001)+COUNTIF($AR$2:AR949,AR949)-1)</f>
        <v/>
      </c>
      <c r="AU949" s="240" t="str">
        <f>IF($AL949="","",RANK(AV949,$AV$2:$AV$1001)+COUNTIF($AV$2:AV949,AV949)-1)</f>
        <v/>
      </c>
      <c r="AV949" s="262">
        <f t="shared" si="60"/>
        <v>0</v>
      </c>
    </row>
    <row r="950" spans="26:48" ht="15" customHeight="1" x14ac:dyDescent="0.2">
      <c r="Z950" s="240" t="str">
        <f>Shares!A950</f>
        <v/>
      </c>
      <c r="AA950" s="240" t="str">
        <f>Shares!B950</f>
        <v/>
      </c>
      <c r="AB950" s="240" t="str">
        <f>Shares!C950</f>
        <v/>
      </c>
      <c r="AC950" s="240" t="str">
        <f>Shares!D950</f>
        <v/>
      </c>
      <c r="AD950" s="240">
        <f>IF($Z950="",0,Shares!E950)</f>
        <v>0</v>
      </c>
      <c r="AE950" s="262">
        <f>IF($Z950="",0,Shares!K950*Shares!J950)</f>
        <v>0</v>
      </c>
      <c r="AF950" s="263">
        <f t="shared" si="59"/>
        <v>0</v>
      </c>
      <c r="AG950" s="262">
        <f>IF($Z950="",0,Shares!M950)</f>
        <v>0</v>
      </c>
      <c r="AH950" s="263">
        <f>IF($Z950="",0,Shares!N950)</f>
        <v>0</v>
      </c>
      <c r="AI950" s="240" t="str">
        <f>IF($Z950="","",RANK(AE950,$AE$2:$AE$1001)+COUNTIF($AE$2:AE950,AE950)-1)</f>
        <v/>
      </c>
      <c r="AJ950" s="240" t="str">
        <f>IF($AD950&lt;0,COUNT($AJ$1:AJ949)+1,"")</f>
        <v/>
      </c>
      <c r="AL950" s="240" t="str">
        <f>'All Ticker P&amp;L'!A950</f>
        <v/>
      </c>
      <c r="AM950" s="240" t="str">
        <f>'All Ticker P&amp;L'!B950</f>
        <v/>
      </c>
      <c r="AN950" s="240" t="str">
        <f>'All Ticker P&amp;L'!C950</f>
        <v/>
      </c>
      <c r="AO950" s="240" t="str">
        <f>'All Ticker P&amp;L'!D950</f>
        <v/>
      </c>
      <c r="AP950" s="240">
        <f>IF($AL950="",0,'All Ticker P&amp;L'!E950)</f>
        <v>0</v>
      </c>
      <c r="AQ950" s="262">
        <f>IF($AL950="",0,'All Ticker P&amp;L'!J950*'All Ticker P&amp;L'!I950)</f>
        <v>0</v>
      </c>
      <c r="AR950" s="262">
        <f>IF($AL950="",0,'All Ticker P&amp;L'!L950)</f>
        <v>0</v>
      </c>
      <c r="AS950" s="263">
        <f>IF($AL950="",0,'All Ticker P&amp;L'!M950)</f>
        <v>0</v>
      </c>
      <c r="AT950" s="240" t="str">
        <f>IF($AL950="","",RANK(AR950,$AR$2:$AR$1001)+COUNTIF($AR$2:AR950,AR950)-1)</f>
        <v/>
      </c>
      <c r="AU950" s="240" t="str">
        <f>IF($AL950="","",RANK(AV950,$AV$2:$AV$1001)+COUNTIF($AV$2:AV950,AV950)-1)</f>
        <v/>
      </c>
      <c r="AV950" s="262">
        <f t="shared" si="60"/>
        <v>0</v>
      </c>
    </row>
    <row r="951" spans="26:48" ht="15" customHeight="1" x14ac:dyDescent="0.2">
      <c r="Z951" s="240" t="str">
        <f>Shares!A951</f>
        <v/>
      </c>
      <c r="AA951" s="240" t="str">
        <f>Shares!B951</f>
        <v/>
      </c>
      <c r="AB951" s="240" t="str">
        <f>Shares!C951</f>
        <v/>
      </c>
      <c r="AC951" s="240" t="str">
        <f>Shares!D951</f>
        <v/>
      </c>
      <c r="AD951" s="240">
        <f>IF($Z951="",0,Shares!E951)</f>
        <v>0</v>
      </c>
      <c r="AE951" s="262">
        <f>IF($Z951="",0,Shares!K951*Shares!J951)</f>
        <v>0</v>
      </c>
      <c r="AF951" s="263">
        <f t="shared" si="59"/>
        <v>0</v>
      </c>
      <c r="AG951" s="262">
        <f>IF($Z951="",0,Shares!M951)</f>
        <v>0</v>
      </c>
      <c r="AH951" s="263">
        <f>IF($Z951="",0,Shares!N951)</f>
        <v>0</v>
      </c>
      <c r="AI951" s="240" t="str">
        <f>IF($Z951="","",RANK(AE951,$AE$2:$AE$1001)+COUNTIF($AE$2:AE951,AE951)-1)</f>
        <v/>
      </c>
      <c r="AJ951" s="240" t="str">
        <f>IF($AD951&lt;0,COUNT($AJ$1:AJ950)+1,"")</f>
        <v/>
      </c>
      <c r="AL951" s="240" t="str">
        <f>'All Ticker P&amp;L'!A951</f>
        <v/>
      </c>
      <c r="AM951" s="240" t="str">
        <f>'All Ticker P&amp;L'!B951</f>
        <v/>
      </c>
      <c r="AN951" s="240" t="str">
        <f>'All Ticker P&amp;L'!C951</f>
        <v/>
      </c>
      <c r="AO951" s="240" t="str">
        <f>'All Ticker P&amp;L'!D951</f>
        <v/>
      </c>
      <c r="AP951" s="240">
        <f>IF($AL951="",0,'All Ticker P&amp;L'!E951)</f>
        <v>0</v>
      </c>
      <c r="AQ951" s="262">
        <f>IF($AL951="",0,'All Ticker P&amp;L'!J951*'All Ticker P&amp;L'!I951)</f>
        <v>0</v>
      </c>
      <c r="AR951" s="262">
        <f>IF($AL951="",0,'All Ticker P&amp;L'!L951)</f>
        <v>0</v>
      </c>
      <c r="AS951" s="263">
        <f>IF($AL951="",0,'All Ticker P&amp;L'!M951)</f>
        <v>0</v>
      </c>
      <c r="AT951" s="240" t="str">
        <f>IF($AL951="","",RANK(AR951,$AR$2:$AR$1001)+COUNTIF($AR$2:AR951,AR951)-1)</f>
        <v/>
      </c>
      <c r="AU951" s="240" t="str">
        <f>IF($AL951="","",RANK(AV951,$AV$2:$AV$1001)+COUNTIF($AV$2:AV951,AV951)-1)</f>
        <v/>
      </c>
      <c r="AV951" s="262">
        <f t="shared" si="60"/>
        <v>0</v>
      </c>
    </row>
    <row r="952" spans="26:48" ht="15" customHeight="1" x14ac:dyDescent="0.2">
      <c r="Z952" s="240" t="str">
        <f>Shares!A952</f>
        <v/>
      </c>
      <c r="AA952" s="240" t="str">
        <f>Shares!B952</f>
        <v/>
      </c>
      <c r="AB952" s="240" t="str">
        <f>Shares!C952</f>
        <v/>
      </c>
      <c r="AC952" s="240" t="str">
        <f>Shares!D952</f>
        <v/>
      </c>
      <c r="AD952" s="240">
        <f>IF($Z952="",0,Shares!E952)</f>
        <v>0</v>
      </c>
      <c r="AE952" s="262">
        <f>IF($Z952="",0,Shares!K952*Shares!J952)</f>
        <v>0</v>
      </c>
      <c r="AF952" s="263">
        <f t="shared" si="59"/>
        <v>0</v>
      </c>
      <c r="AG952" s="262">
        <f>IF($Z952="",0,Shares!M952)</f>
        <v>0</v>
      </c>
      <c r="AH952" s="263">
        <f>IF($Z952="",0,Shares!N952)</f>
        <v>0</v>
      </c>
      <c r="AI952" s="240" t="str">
        <f>IF($Z952="","",RANK(AE952,$AE$2:$AE$1001)+COUNTIF($AE$2:AE952,AE952)-1)</f>
        <v/>
      </c>
      <c r="AJ952" s="240" t="str">
        <f>IF($AD952&lt;0,COUNT($AJ$1:AJ951)+1,"")</f>
        <v/>
      </c>
      <c r="AL952" s="240" t="str">
        <f>'All Ticker P&amp;L'!A952</f>
        <v/>
      </c>
      <c r="AM952" s="240" t="str">
        <f>'All Ticker P&amp;L'!B952</f>
        <v/>
      </c>
      <c r="AN952" s="240" t="str">
        <f>'All Ticker P&amp;L'!C952</f>
        <v/>
      </c>
      <c r="AO952" s="240" t="str">
        <f>'All Ticker P&amp;L'!D952</f>
        <v/>
      </c>
      <c r="AP952" s="240">
        <f>IF($AL952="",0,'All Ticker P&amp;L'!E952)</f>
        <v>0</v>
      </c>
      <c r="AQ952" s="262">
        <f>IF($AL952="",0,'All Ticker P&amp;L'!J952*'All Ticker P&amp;L'!I952)</f>
        <v>0</v>
      </c>
      <c r="AR952" s="262">
        <f>IF($AL952="",0,'All Ticker P&amp;L'!L952)</f>
        <v>0</v>
      </c>
      <c r="AS952" s="263">
        <f>IF($AL952="",0,'All Ticker P&amp;L'!M952)</f>
        <v>0</v>
      </c>
      <c r="AT952" s="240" t="str">
        <f>IF($AL952="","",RANK(AR952,$AR$2:$AR$1001)+COUNTIF($AR$2:AR952,AR952)-1)</f>
        <v/>
      </c>
      <c r="AU952" s="240" t="str">
        <f>IF($AL952="","",RANK(AV952,$AV$2:$AV$1001)+COUNTIF($AV$2:AV952,AV952)-1)</f>
        <v/>
      </c>
      <c r="AV952" s="262">
        <f t="shared" si="60"/>
        <v>0</v>
      </c>
    </row>
    <row r="953" spans="26:48" ht="15" customHeight="1" x14ac:dyDescent="0.2">
      <c r="Z953" s="240" t="str">
        <f>Shares!A953</f>
        <v/>
      </c>
      <c r="AA953" s="240" t="str">
        <f>Shares!B953</f>
        <v/>
      </c>
      <c r="AB953" s="240" t="str">
        <f>Shares!C953</f>
        <v/>
      </c>
      <c r="AC953" s="240" t="str">
        <f>Shares!D953</f>
        <v/>
      </c>
      <c r="AD953" s="240">
        <f>IF($Z953="",0,Shares!E953)</f>
        <v>0</v>
      </c>
      <c r="AE953" s="262">
        <f>IF($Z953="",0,Shares!K953*Shares!J953)</f>
        <v>0</v>
      </c>
      <c r="AF953" s="263">
        <f t="shared" si="59"/>
        <v>0</v>
      </c>
      <c r="AG953" s="262">
        <f>IF($Z953="",0,Shares!M953)</f>
        <v>0</v>
      </c>
      <c r="AH953" s="263">
        <f>IF($Z953="",0,Shares!N953)</f>
        <v>0</v>
      </c>
      <c r="AI953" s="240" t="str">
        <f>IF($Z953="","",RANK(AE953,$AE$2:$AE$1001)+COUNTIF($AE$2:AE953,AE953)-1)</f>
        <v/>
      </c>
      <c r="AJ953" s="240" t="str">
        <f>IF($AD953&lt;0,COUNT($AJ$1:AJ952)+1,"")</f>
        <v/>
      </c>
      <c r="AL953" s="240" t="str">
        <f>'All Ticker P&amp;L'!A953</f>
        <v/>
      </c>
      <c r="AM953" s="240" t="str">
        <f>'All Ticker P&amp;L'!B953</f>
        <v/>
      </c>
      <c r="AN953" s="240" t="str">
        <f>'All Ticker P&amp;L'!C953</f>
        <v/>
      </c>
      <c r="AO953" s="240" t="str">
        <f>'All Ticker P&amp;L'!D953</f>
        <v/>
      </c>
      <c r="AP953" s="240">
        <f>IF($AL953="",0,'All Ticker P&amp;L'!E953)</f>
        <v>0</v>
      </c>
      <c r="AQ953" s="262">
        <f>IF($AL953="",0,'All Ticker P&amp;L'!J953*'All Ticker P&amp;L'!I953)</f>
        <v>0</v>
      </c>
      <c r="AR953" s="262">
        <f>IF($AL953="",0,'All Ticker P&amp;L'!L953)</f>
        <v>0</v>
      </c>
      <c r="AS953" s="263">
        <f>IF($AL953="",0,'All Ticker P&amp;L'!M953)</f>
        <v>0</v>
      </c>
      <c r="AT953" s="240" t="str">
        <f>IF($AL953="","",RANK(AR953,$AR$2:$AR$1001)+COUNTIF($AR$2:AR953,AR953)-1)</f>
        <v/>
      </c>
      <c r="AU953" s="240" t="str">
        <f>IF($AL953="","",RANK(AV953,$AV$2:$AV$1001)+COUNTIF($AV$2:AV953,AV953)-1)</f>
        <v/>
      </c>
      <c r="AV953" s="262">
        <f t="shared" si="60"/>
        <v>0</v>
      </c>
    </row>
    <row r="954" spans="26:48" ht="15" customHeight="1" x14ac:dyDescent="0.2">
      <c r="Z954" s="240" t="str">
        <f>Shares!A954</f>
        <v/>
      </c>
      <c r="AA954" s="240" t="str">
        <f>Shares!B954</f>
        <v/>
      </c>
      <c r="AB954" s="240" t="str">
        <f>Shares!C954</f>
        <v/>
      </c>
      <c r="AC954" s="240" t="str">
        <f>Shares!D954</f>
        <v/>
      </c>
      <c r="AD954" s="240">
        <f>IF($Z954="",0,Shares!E954)</f>
        <v>0</v>
      </c>
      <c r="AE954" s="262">
        <f>IF($Z954="",0,Shares!K954*Shares!J954)</f>
        <v>0</v>
      </c>
      <c r="AF954" s="263">
        <f t="shared" si="59"/>
        <v>0</v>
      </c>
      <c r="AG954" s="262">
        <f>IF($Z954="",0,Shares!M954)</f>
        <v>0</v>
      </c>
      <c r="AH954" s="263">
        <f>IF($Z954="",0,Shares!N954)</f>
        <v>0</v>
      </c>
      <c r="AI954" s="240" t="str">
        <f>IF($Z954="","",RANK(AE954,$AE$2:$AE$1001)+COUNTIF($AE$2:AE954,AE954)-1)</f>
        <v/>
      </c>
      <c r="AJ954" s="240" t="str">
        <f>IF($AD954&lt;0,COUNT($AJ$1:AJ953)+1,"")</f>
        <v/>
      </c>
      <c r="AL954" s="240" t="str">
        <f>'All Ticker P&amp;L'!A954</f>
        <v/>
      </c>
      <c r="AM954" s="240" t="str">
        <f>'All Ticker P&amp;L'!B954</f>
        <v/>
      </c>
      <c r="AN954" s="240" t="str">
        <f>'All Ticker P&amp;L'!C954</f>
        <v/>
      </c>
      <c r="AO954" s="240" t="str">
        <f>'All Ticker P&amp;L'!D954</f>
        <v/>
      </c>
      <c r="AP954" s="240">
        <f>IF($AL954="",0,'All Ticker P&amp;L'!E954)</f>
        <v>0</v>
      </c>
      <c r="AQ954" s="262">
        <f>IF($AL954="",0,'All Ticker P&amp;L'!J954*'All Ticker P&amp;L'!I954)</f>
        <v>0</v>
      </c>
      <c r="AR954" s="262">
        <f>IF($AL954="",0,'All Ticker P&amp;L'!L954)</f>
        <v>0</v>
      </c>
      <c r="AS954" s="263">
        <f>IF($AL954="",0,'All Ticker P&amp;L'!M954)</f>
        <v>0</v>
      </c>
      <c r="AT954" s="240" t="str">
        <f>IF($AL954="","",RANK(AR954,$AR$2:$AR$1001)+COUNTIF($AR$2:AR954,AR954)-1)</f>
        <v/>
      </c>
      <c r="AU954" s="240" t="str">
        <f>IF($AL954="","",RANK(AV954,$AV$2:$AV$1001)+COUNTIF($AV$2:AV954,AV954)-1)</f>
        <v/>
      </c>
      <c r="AV954" s="262">
        <f t="shared" si="60"/>
        <v>0</v>
      </c>
    </row>
    <row r="955" spans="26:48" ht="15" customHeight="1" x14ac:dyDescent="0.2">
      <c r="Z955" s="240" t="str">
        <f>Shares!A955</f>
        <v/>
      </c>
      <c r="AA955" s="240" t="str">
        <f>Shares!B955</f>
        <v/>
      </c>
      <c r="AB955" s="240" t="str">
        <f>Shares!C955</f>
        <v/>
      </c>
      <c r="AC955" s="240" t="str">
        <f>Shares!D955</f>
        <v/>
      </c>
      <c r="AD955" s="240">
        <f>IF($Z955="",0,Shares!E955)</f>
        <v>0</v>
      </c>
      <c r="AE955" s="262">
        <f>IF($Z955="",0,Shares!K955*Shares!J955)</f>
        <v>0</v>
      </c>
      <c r="AF955" s="263">
        <f t="shared" si="59"/>
        <v>0</v>
      </c>
      <c r="AG955" s="262">
        <f>IF($Z955="",0,Shares!M955)</f>
        <v>0</v>
      </c>
      <c r="AH955" s="263">
        <f>IF($Z955="",0,Shares!N955)</f>
        <v>0</v>
      </c>
      <c r="AI955" s="240" t="str">
        <f>IF($Z955="","",RANK(AE955,$AE$2:$AE$1001)+COUNTIF($AE$2:AE955,AE955)-1)</f>
        <v/>
      </c>
      <c r="AJ955" s="240" t="str">
        <f>IF($AD955&lt;0,COUNT($AJ$1:AJ954)+1,"")</f>
        <v/>
      </c>
      <c r="AL955" s="240" t="str">
        <f>'All Ticker P&amp;L'!A955</f>
        <v/>
      </c>
      <c r="AM955" s="240" t="str">
        <f>'All Ticker P&amp;L'!B955</f>
        <v/>
      </c>
      <c r="AN955" s="240" t="str">
        <f>'All Ticker P&amp;L'!C955</f>
        <v/>
      </c>
      <c r="AO955" s="240" t="str">
        <f>'All Ticker P&amp;L'!D955</f>
        <v/>
      </c>
      <c r="AP955" s="240">
        <f>IF($AL955="",0,'All Ticker P&amp;L'!E955)</f>
        <v>0</v>
      </c>
      <c r="AQ955" s="262">
        <f>IF($AL955="",0,'All Ticker P&amp;L'!J955*'All Ticker P&amp;L'!I955)</f>
        <v>0</v>
      </c>
      <c r="AR955" s="262">
        <f>IF($AL955="",0,'All Ticker P&amp;L'!L955)</f>
        <v>0</v>
      </c>
      <c r="AS955" s="263">
        <f>IF($AL955="",0,'All Ticker P&amp;L'!M955)</f>
        <v>0</v>
      </c>
      <c r="AT955" s="240" t="str">
        <f>IF($AL955="","",RANK(AR955,$AR$2:$AR$1001)+COUNTIF($AR$2:AR955,AR955)-1)</f>
        <v/>
      </c>
      <c r="AU955" s="240" t="str">
        <f>IF($AL955="","",RANK(AV955,$AV$2:$AV$1001)+COUNTIF($AV$2:AV955,AV955)-1)</f>
        <v/>
      </c>
      <c r="AV955" s="262">
        <f t="shared" si="60"/>
        <v>0</v>
      </c>
    </row>
    <row r="956" spans="26:48" ht="15" customHeight="1" x14ac:dyDescent="0.2">
      <c r="Z956" s="240" t="str">
        <f>Shares!A956</f>
        <v/>
      </c>
      <c r="AA956" s="240" t="str">
        <f>Shares!B956</f>
        <v/>
      </c>
      <c r="AB956" s="240" t="str">
        <f>Shares!C956</f>
        <v/>
      </c>
      <c r="AC956" s="240" t="str">
        <f>Shares!D956</f>
        <v/>
      </c>
      <c r="AD956" s="240">
        <f>IF($Z956="",0,Shares!E956)</f>
        <v>0</v>
      </c>
      <c r="AE956" s="262">
        <f>IF($Z956="",0,Shares!K956*Shares!J956)</f>
        <v>0</v>
      </c>
      <c r="AF956" s="263">
        <f t="shared" si="59"/>
        <v>0</v>
      </c>
      <c r="AG956" s="262">
        <f>IF($Z956="",0,Shares!M956)</f>
        <v>0</v>
      </c>
      <c r="AH956" s="263">
        <f>IF($Z956="",0,Shares!N956)</f>
        <v>0</v>
      </c>
      <c r="AI956" s="240" t="str">
        <f>IF($Z956="","",RANK(AE956,$AE$2:$AE$1001)+COUNTIF($AE$2:AE956,AE956)-1)</f>
        <v/>
      </c>
      <c r="AJ956" s="240" t="str">
        <f>IF($AD956&lt;0,COUNT($AJ$1:AJ955)+1,"")</f>
        <v/>
      </c>
      <c r="AL956" s="240" t="str">
        <f>'All Ticker P&amp;L'!A956</f>
        <v/>
      </c>
      <c r="AM956" s="240" t="str">
        <f>'All Ticker P&amp;L'!B956</f>
        <v/>
      </c>
      <c r="AN956" s="240" t="str">
        <f>'All Ticker P&amp;L'!C956</f>
        <v/>
      </c>
      <c r="AO956" s="240" t="str">
        <f>'All Ticker P&amp;L'!D956</f>
        <v/>
      </c>
      <c r="AP956" s="240">
        <f>IF($AL956="",0,'All Ticker P&amp;L'!E956)</f>
        <v>0</v>
      </c>
      <c r="AQ956" s="262">
        <f>IF($AL956="",0,'All Ticker P&amp;L'!J956*'All Ticker P&amp;L'!I956)</f>
        <v>0</v>
      </c>
      <c r="AR956" s="262">
        <f>IF($AL956="",0,'All Ticker P&amp;L'!L956)</f>
        <v>0</v>
      </c>
      <c r="AS956" s="263">
        <f>IF($AL956="",0,'All Ticker P&amp;L'!M956)</f>
        <v>0</v>
      </c>
      <c r="AT956" s="240" t="str">
        <f>IF($AL956="","",RANK(AR956,$AR$2:$AR$1001)+COUNTIF($AR$2:AR956,AR956)-1)</f>
        <v/>
      </c>
      <c r="AU956" s="240" t="str">
        <f>IF($AL956="","",RANK(AV956,$AV$2:$AV$1001)+COUNTIF($AV$2:AV956,AV956)-1)</f>
        <v/>
      </c>
      <c r="AV956" s="262">
        <f t="shared" si="60"/>
        <v>0</v>
      </c>
    </row>
    <row r="957" spans="26:48" ht="15" customHeight="1" x14ac:dyDescent="0.2">
      <c r="Z957" s="240" t="str">
        <f>Shares!A957</f>
        <v/>
      </c>
      <c r="AA957" s="240" t="str">
        <f>Shares!B957</f>
        <v/>
      </c>
      <c r="AB957" s="240" t="str">
        <f>Shares!C957</f>
        <v/>
      </c>
      <c r="AC957" s="240" t="str">
        <f>Shares!D957</f>
        <v/>
      </c>
      <c r="AD957" s="240">
        <f>IF($Z957="",0,Shares!E957)</f>
        <v>0</v>
      </c>
      <c r="AE957" s="262">
        <f>IF($Z957="",0,Shares!K957*Shares!J957)</f>
        <v>0</v>
      </c>
      <c r="AF957" s="263">
        <f t="shared" si="59"/>
        <v>0</v>
      </c>
      <c r="AG957" s="262">
        <f>IF($Z957="",0,Shares!M957)</f>
        <v>0</v>
      </c>
      <c r="AH957" s="263">
        <f>IF($Z957="",0,Shares!N957)</f>
        <v>0</v>
      </c>
      <c r="AI957" s="240" t="str">
        <f>IF($Z957="","",RANK(AE957,$AE$2:$AE$1001)+COUNTIF($AE$2:AE957,AE957)-1)</f>
        <v/>
      </c>
      <c r="AJ957" s="240" t="str">
        <f>IF($AD957&lt;0,COUNT($AJ$1:AJ956)+1,"")</f>
        <v/>
      </c>
      <c r="AL957" s="240" t="str">
        <f>'All Ticker P&amp;L'!A957</f>
        <v/>
      </c>
      <c r="AM957" s="240" t="str">
        <f>'All Ticker P&amp;L'!B957</f>
        <v/>
      </c>
      <c r="AN957" s="240" t="str">
        <f>'All Ticker P&amp;L'!C957</f>
        <v/>
      </c>
      <c r="AO957" s="240" t="str">
        <f>'All Ticker P&amp;L'!D957</f>
        <v/>
      </c>
      <c r="AP957" s="240">
        <f>IF($AL957="",0,'All Ticker P&amp;L'!E957)</f>
        <v>0</v>
      </c>
      <c r="AQ957" s="262">
        <f>IF($AL957="",0,'All Ticker P&amp;L'!J957*'All Ticker P&amp;L'!I957)</f>
        <v>0</v>
      </c>
      <c r="AR957" s="262">
        <f>IF($AL957="",0,'All Ticker P&amp;L'!L957)</f>
        <v>0</v>
      </c>
      <c r="AS957" s="263">
        <f>IF($AL957="",0,'All Ticker P&amp;L'!M957)</f>
        <v>0</v>
      </c>
      <c r="AT957" s="240" t="str">
        <f>IF($AL957="","",RANK(AR957,$AR$2:$AR$1001)+COUNTIF($AR$2:AR957,AR957)-1)</f>
        <v/>
      </c>
      <c r="AU957" s="240" t="str">
        <f>IF($AL957="","",RANK(AV957,$AV$2:$AV$1001)+COUNTIF($AV$2:AV957,AV957)-1)</f>
        <v/>
      </c>
      <c r="AV957" s="262">
        <f t="shared" si="60"/>
        <v>0</v>
      </c>
    </row>
    <row r="958" spans="26:48" ht="15" customHeight="1" x14ac:dyDescent="0.2">
      <c r="Z958" s="240" t="str">
        <f>Shares!A958</f>
        <v/>
      </c>
      <c r="AA958" s="240" t="str">
        <f>Shares!B958</f>
        <v/>
      </c>
      <c r="AB958" s="240" t="str">
        <f>Shares!C958</f>
        <v/>
      </c>
      <c r="AC958" s="240" t="str">
        <f>Shares!D958</f>
        <v/>
      </c>
      <c r="AD958" s="240">
        <f>IF($Z958="",0,Shares!E958)</f>
        <v>0</v>
      </c>
      <c r="AE958" s="262">
        <f>IF($Z958="",0,Shares!K958*Shares!J958)</f>
        <v>0</v>
      </c>
      <c r="AF958" s="263">
        <f t="shared" si="59"/>
        <v>0</v>
      </c>
      <c r="AG958" s="262">
        <f>IF($Z958="",0,Shares!M958)</f>
        <v>0</v>
      </c>
      <c r="AH958" s="263">
        <f>IF($Z958="",0,Shares!N958)</f>
        <v>0</v>
      </c>
      <c r="AI958" s="240" t="str">
        <f>IF($Z958="","",RANK(AE958,$AE$2:$AE$1001)+COUNTIF($AE$2:AE958,AE958)-1)</f>
        <v/>
      </c>
      <c r="AJ958" s="240" t="str">
        <f>IF($AD958&lt;0,COUNT($AJ$1:AJ957)+1,"")</f>
        <v/>
      </c>
      <c r="AL958" s="240" t="str">
        <f>'All Ticker P&amp;L'!A958</f>
        <v/>
      </c>
      <c r="AM958" s="240" t="str">
        <f>'All Ticker P&amp;L'!B958</f>
        <v/>
      </c>
      <c r="AN958" s="240" t="str">
        <f>'All Ticker P&amp;L'!C958</f>
        <v/>
      </c>
      <c r="AO958" s="240" t="str">
        <f>'All Ticker P&amp;L'!D958</f>
        <v/>
      </c>
      <c r="AP958" s="240">
        <f>IF($AL958="",0,'All Ticker P&amp;L'!E958)</f>
        <v>0</v>
      </c>
      <c r="AQ958" s="262">
        <f>IF($AL958="",0,'All Ticker P&amp;L'!J958*'All Ticker P&amp;L'!I958)</f>
        <v>0</v>
      </c>
      <c r="AR958" s="262">
        <f>IF($AL958="",0,'All Ticker P&amp;L'!L958)</f>
        <v>0</v>
      </c>
      <c r="AS958" s="263">
        <f>IF($AL958="",0,'All Ticker P&amp;L'!M958)</f>
        <v>0</v>
      </c>
      <c r="AT958" s="240" t="str">
        <f>IF($AL958="","",RANK(AR958,$AR$2:$AR$1001)+COUNTIF($AR$2:AR958,AR958)-1)</f>
        <v/>
      </c>
      <c r="AU958" s="240" t="str">
        <f>IF($AL958="","",RANK(AV958,$AV$2:$AV$1001)+COUNTIF($AV$2:AV958,AV958)-1)</f>
        <v/>
      </c>
      <c r="AV958" s="262">
        <f t="shared" si="60"/>
        <v>0</v>
      </c>
    </row>
    <row r="959" spans="26:48" ht="15" customHeight="1" x14ac:dyDescent="0.2">
      <c r="Z959" s="240" t="str">
        <f>Shares!A959</f>
        <v/>
      </c>
      <c r="AA959" s="240" t="str">
        <f>Shares!B959</f>
        <v/>
      </c>
      <c r="AB959" s="240" t="str">
        <f>Shares!C959</f>
        <v/>
      </c>
      <c r="AC959" s="240" t="str">
        <f>Shares!D959</f>
        <v/>
      </c>
      <c r="AD959" s="240">
        <f>IF($Z959="",0,Shares!E959)</f>
        <v>0</v>
      </c>
      <c r="AE959" s="262">
        <f>IF($Z959="",0,Shares!K959*Shares!J959)</f>
        <v>0</v>
      </c>
      <c r="AF959" s="263">
        <f t="shared" si="59"/>
        <v>0</v>
      </c>
      <c r="AG959" s="262">
        <f>IF($Z959="",0,Shares!M959)</f>
        <v>0</v>
      </c>
      <c r="AH959" s="263">
        <f>IF($Z959="",0,Shares!N959)</f>
        <v>0</v>
      </c>
      <c r="AI959" s="240" t="str">
        <f>IF($Z959="","",RANK(AE959,$AE$2:$AE$1001)+COUNTIF($AE$2:AE959,AE959)-1)</f>
        <v/>
      </c>
      <c r="AJ959" s="240" t="str">
        <f>IF($AD959&lt;0,COUNT($AJ$1:AJ958)+1,"")</f>
        <v/>
      </c>
      <c r="AL959" s="240" t="str">
        <f>'All Ticker P&amp;L'!A959</f>
        <v/>
      </c>
      <c r="AM959" s="240" t="str">
        <f>'All Ticker P&amp;L'!B959</f>
        <v/>
      </c>
      <c r="AN959" s="240" t="str">
        <f>'All Ticker P&amp;L'!C959</f>
        <v/>
      </c>
      <c r="AO959" s="240" t="str">
        <f>'All Ticker P&amp;L'!D959</f>
        <v/>
      </c>
      <c r="AP959" s="240">
        <f>IF($AL959="",0,'All Ticker P&amp;L'!E959)</f>
        <v>0</v>
      </c>
      <c r="AQ959" s="262">
        <f>IF($AL959="",0,'All Ticker P&amp;L'!J959*'All Ticker P&amp;L'!I959)</f>
        <v>0</v>
      </c>
      <c r="AR959" s="262">
        <f>IF($AL959="",0,'All Ticker P&amp;L'!L959)</f>
        <v>0</v>
      </c>
      <c r="AS959" s="263">
        <f>IF($AL959="",0,'All Ticker P&amp;L'!M959)</f>
        <v>0</v>
      </c>
      <c r="AT959" s="240" t="str">
        <f>IF($AL959="","",RANK(AR959,$AR$2:$AR$1001)+COUNTIF($AR$2:AR959,AR959)-1)</f>
        <v/>
      </c>
      <c r="AU959" s="240" t="str">
        <f>IF($AL959="","",RANK(AV959,$AV$2:$AV$1001)+COUNTIF($AV$2:AV959,AV959)-1)</f>
        <v/>
      </c>
      <c r="AV959" s="262">
        <f t="shared" si="60"/>
        <v>0</v>
      </c>
    </row>
    <row r="960" spans="26:48" ht="15" customHeight="1" x14ac:dyDescent="0.2">
      <c r="Z960" s="240" t="str">
        <f>Shares!A960</f>
        <v/>
      </c>
      <c r="AA960" s="240" t="str">
        <f>Shares!B960</f>
        <v/>
      </c>
      <c r="AB960" s="240" t="str">
        <f>Shares!C960</f>
        <v/>
      </c>
      <c r="AC960" s="240" t="str">
        <f>Shares!D960</f>
        <v/>
      </c>
      <c r="AD960" s="240">
        <f>IF($Z960="",0,Shares!E960)</f>
        <v>0</v>
      </c>
      <c r="AE960" s="262">
        <f>IF($Z960="",0,Shares!K960*Shares!J960)</f>
        <v>0</v>
      </c>
      <c r="AF960" s="263">
        <f t="shared" si="59"/>
        <v>0</v>
      </c>
      <c r="AG960" s="262">
        <f>IF($Z960="",0,Shares!M960)</f>
        <v>0</v>
      </c>
      <c r="AH960" s="263">
        <f>IF($Z960="",0,Shares!N960)</f>
        <v>0</v>
      </c>
      <c r="AI960" s="240" t="str">
        <f>IF($Z960="","",RANK(AE960,$AE$2:$AE$1001)+COUNTIF($AE$2:AE960,AE960)-1)</f>
        <v/>
      </c>
      <c r="AJ960" s="240" t="str">
        <f>IF($AD960&lt;0,COUNT($AJ$1:AJ959)+1,"")</f>
        <v/>
      </c>
      <c r="AL960" s="240" t="str">
        <f>'All Ticker P&amp;L'!A960</f>
        <v/>
      </c>
      <c r="AM960" s="240" t="str">
        <f>'All Ticker P&amp;L'!B960</f>
        <v/>
      </c>
      <c r="AN960" s="240" t="str">
        <f>'All Ticker P&amp;L'!C960</f>
        <v/>
      </c>
      <c r="AO960" s="240" t="str">
        <f>'All Ticker P&amp;L'!D960</f>
        <v/>
      </c>
      <c r="AP960" s="240">
        <f>IF($AL960="",0,'All Ticker P&amp;L'!E960)</f>
        <v>0</v>
      </c>
      <c r="AQ960" s="262">
        <f>IF($AL960="",0,'All Ticker P&amp;L'!J960*'All Ticker P&amp;L'!I960)</f>
        <v>0</v>
      </c>
      <c r="AR960" s="262">
        <f>IF($AL960="",0,'All Ticker P&amp;L'!L960)</f>
        <v>0</v>
      </c>
      <c r="AS960" s="263">
        <f>IF($AL960="",0,'All Ticker P&amp;L'!M960)</f>
        <v>0</v>
      </c>
      <c r="AT960" s="240" t="str">
        <f>IF($AL960="","",RANK(AR960,$AR$2:$AR$1001)+COUNTIF($AR$2:AR960,AR960)-1)</f>
        <v/>
      </c>
      <c r="AU960" s="240" t="str">
        <f>IF($AL960="","",RANK(AV960,$AV$2:$AV$1001)+COUNTIF($AV$2:AV960,AV960)-1)</f>
        <v/>
      </c>
      <c r="AV960" s="262">
        <f t="shared" si="60"/>
        <v>0</v>
      </c>
    </row>
    <row r="961" spans="26:48" ht="15" customHeight="1" x14ac:dyDescent="0.2">
      <c r="Z961" s="240" t="str">
        <f>Shares!A961</f>
        <v/>
      </c>
      <c r="AA961" s="240" t="str">
        <f>Shares!B961</f>
        <v/>
      </c>
      <c r="AB961" s="240" t="str">
        <f>Shares!C961</f>
        <v/>
      </c>
      <c r="AC961" s="240" t="str">
        <f>Shares!D961</f>
        <v/>
      </c>
      <c r="AD961" s="240">
        <f>IF($Z961="",0,Shares!E961)</f>
        <v>0</v>
      </c>
      <c r="AE961" s="262">
        <f>IF($Z961="",0,Shares!K961*Shares!J961)</f>
        <v>0</v>
      </c>
      <c r="AF961" s="263">
        <f t="shared" si="59"/>
        <v>0</v>
      </c>
      <c r="AG961" s="262">
        <f>IF($Z961="",0,Shares!M961)</f>
        <v>0</v>
      </c>
      <c r="AH961" s="263">
        <f>IF($Z961="",0,Shares!N961)</f>
        <v>0</v>
      </c>
      <c r="AI961" s="240" t="str">
        <f>IF($Z961="","",RANK(AE961,$AE$2:$AE$1001)+COUNTIF($AE$2:AE961,AE961)-1)</f>
        <v/>
      </c>
      <c r="AJ961" s="240" t="str">
        <f>IF($AD961&lt;0,COUNT($AJ$1:AJ960)+1,"")</f>
        <v/>
      </c>
      <c r="AL961" s="240" t="str">
        <f>'All Ticker P&amp;L'!A961</f>
        <v/>
      </c>
      <c r="AM961" s="240" t="str">
        <f>'All Ticker P&amp;L'!B961</f>
        <v/>
      </c>
      <c r="AN961" s="240" t="str">
        <f>'All Ticker P&amp;L'!C961</f>
        <v/>
      </c>
      <c r="AO961" s="240" t="str">
        <f>'All Ticker P&amp;L'!D961</f>
        <v/>
      </c>
      <c r="AP961" s="240">
        <f>IF($AL961="",0,'All Ticker P&amp;L'!E961)</f>
        <v>0</v>
      </c>
      <c r="AQ961" s="262">
        <f>IF($AL961="",0,'All Ticker P&amp;L'!J961*'All Ticker P&amp;L'!I961)</f>
        <v>0</v>
      </c>
      <c r="AR961" s="262">
        <f>IF($AL961="",0,'All Ticker P&amp;L'!L961)</f>
        <v>0</v>
      </c>
      <c r="AS961" s="263">
        <f>IF($AL961="",0,'All Ticker P&amp;L'!M961)</f>
        <v>0</v>
      </c>
      <c r="AT961" s="240" t="str">
        <f>IF($AL961="","",RANK(AR961,$AR$2:$AR$1001)+COUNTIF($AR$2:AR961,AR961)-1)</f>
        <v/>
      </c>
      <c r="AU961" s="240" t="str">
        <f>IF($AL961="","",RANK(AV961,$AV$2:$AV$1001)+COUNTIF($AV$2:AV961,AV961)-1)</f>
        <v/>
      </c>
      <c r="AV961" s="262">
        <f t="shared" si="60"/>
        <v>0</v>
      </c>
    </row>
    <row r="962" spans="26:48" ht="15" customHeight="1" x14ac:dyDescent="0.2">
      <c r="Z962" s="240" t="str">
        <f>Shares!A962</f>
        <v/>
      </c>
      <c r="AA962" s="240" t="str">
        <f>Shares!B962</f>
        <v/>
      </c>
      <c r="AB962" s="240" t="str">
        <f>Shares!C962</f>
        <v/>
      </c>
      <c r="AC962" s="240" t="str">
        <f>Shares!D962</f>
        <v/>
      </c>
      <c r="AD962" s="240">
        <f>IF($Z962="",0,Shares!E962)</f>
        <v>0</v>
      </c>
      <c r="AE962" s="262">
        <f>IF($Z962="",0,Shares!K962*Shares!J962)</f>
        <v>0</v>
      </c>
      <c r="AF962" s="263">
        <f t="shared" ref="AF962:AF1001" si="61">IFERROR(AE962/$B$5,0)</f>
        <v>0</v>
      </c>
      <c r="AG962" s="262">
        <f>IF($Z962="",0,Shares!M962)</f>
        <v>0</v>
      </c>
      <c r="AH962" s="263">
        <f>IF($Z962="",0,Shares!N962)</f>
        <v>0</v>
      </c>
      <c r="AI962" s="240" t="str">
        <f>IF($Z962="","",RANK(AE962,$AE$2:$AE$1001)+COUNTIF($AE$2:AE962,AE962)-1)</f>
        <v/>
      </c>
      <c r="AJ962" s="240" t="str">
        <f>IF($AD962&lt;0,COUNT($AJ$1:AJ961)+1,"")</f>
        <v/>
      </c>
      <c r="AL962" s="240" t="str">
        <f>'All Ticker P&amp;L'!A962</f>
        <v/>
      </c>
      <c r="AM962" s="240" t="str">
        <f>'All Ticker P&amp;L'!B962</f>
        <v/>
      </c>
      <c r="AN962" s="240" t="str">
        <f>'All Ticker P&amp;L'!C962</f>
        <v/>
      </c>
      <c r="AO962" s="240" t="str">
        <f>'All Ticker P&amp;L'!D962</f>
        <v/>
      </c>
      <c r="AP962" s="240">
        <f>IF($AL962="",0,'All Ticker P&amp;L'!E962)</f>
        <v>0</v>
      </c>
      <c r="AQ962" s="262">
        <f>IF($AL962="",0,'All Ticker P&amp;L'!J962*'All Ticker P&amp;L'!I962)</f>
        <v>0</v>
      </c>
      <c r="AR962" s="262">
        <f>IF($AL962="",0,'All Ticker P&amp;L'!L962)</f>
        <v>0</v>
      </c>
      <c r="AS962" s="263">
        <f>IF($AL962="",0,'All Ticker P&amp;L'!M962)</f>
        <v>0</v>
      </c>
      <c r="AT962" s="240" t="str">
        <f>IF($AL962="","",RANK(AR962,$AR$2:$AR$1001)+COUNTIF($AR$2:AR962,AR962)-1)</f>
        <v/>
      </c>
      <c r="AU962" s="240" t="str">
        <f>IF($AL962="","",RANK(AV962,$AV$2:$AV$1001)+COUNTIF($AV$2:AV962,AV962)-1)</f>
        <v/>
      </c>
      <c r="AV962" s="262">
        <f t="shared" ref="AV962:AV1001" si="62">-AR962</f>
        <v>0</v>
      </c>
    </row>
    <row r="963" spans="26:48" ht="15" customHeight="1" x14ac:dyDescent="0.2">
      <c r="Z963" s="240" t="str">
        <f>Shares!A963</f>
        <v/>
      </c>
      <c r="AA963" s="240" t="str">
        <f>Shares!B963</f>
        <v/>
      </c>
      <c r="AB963" s="240" t="str">
        <f>Shares!C963</f>
        <v/>
      </c>
      <c r="AC963" s="240" t="str">
        <f>Shares!D963</f>
        <v/>
      </c>
      <c r="AD963" s="240">
        <f>IF($Z963="",0,Shares!E963)</f>
        <v>0</v>
      </c>
      <c r="AE963" s="262">
        <f>IF($Z963="",0,Shares!K963*Shares!J963)</f>
        <v>0</v>
      </c>
      <c r="AF963" s="263">
        <f t="shared" si="61"/>
        <v>0</v>
      </c>
      <c r="AG963" s="262">
        <f>IF($Z963="",0,Shares!M963)</f>
        <v>0</v>
      </c>
      <c r="AH963" s="263">
        <f>IF($Z963="",0,Shares!N963)</f>
        <v>0</v>
      </c>
      <c r="AI963" s="240" t="str">
        <f>IF($Z963="","",RANK(AE963,$AE$2:$AE$1001)+COUNTIF($AE$2:AE963,AE963)-1)</f>
        <v/>
      </c>
      <c r="AJ963" s="240" t="str">
        <f>IF($AD963&lt;0,COUNT($AJ$1:AJ962)+1,"")</f>
        <v/>
      </c>
      <c r="AL963" s="240" t="str">
        <f>'All Ticker P&amp;L'!A963</f>
        <v/>
      </c>
      <c r="AM963" s="240" t="str">
        <f>'All Ticker P&amp;L'!B963</f>
        <v/>
      </c>
      <c r="AN963" s="240" t="str">
        <f>'All Ticker P&amp;L'!C963</f>
        <v/>
      </c>
      <c r="AO963" s="240" t="str">
        <f>'All Ticker P&amp;L'!D963</f>
        <v/>
      </c>
      <c r="AP963" s="240">
        <f>IF($AL963="",0,'All Ticker P&amp;L'!E963)</f>
        <v>0</v>
      </c>
      <c r="AQ963" s="262">
        <f>IF($AL963="",0,'All Ticker P&amp;L'!J963*'All Ticker P&amp;L'!I963)</f>
        <v>0</v>
      </c>
      <c r="AR963" s="262">
        <f>IF($AL963="",0,'All Ticker P&amp;L'!L963)</f>
        <v>0</v>
      </c>
      <c r="AS963" s="263">
        <f>IF($AL963="",0,'All Ticker P&amp;L'!M963)</f>
        <v>0</v>
      </c>
      <c r="AT963" s="240" t="str">
        <f>IF($AL963="","",RANK(AR963,$AR$2:$AR$1001)+COUNTIF($AR$2:AR963,AR963)-1)</f>
        <v/>
      </c>
      <c r="AU963" s="240" t="str">
        <f>IF($AL963="","",RANK(AV963,$AV$2:$AV$1001)+COUNTIF($AV$2:AV963,AV963)-1)</f>
        <v/>
      </c>
      <c r="AV963" s="262">
        <f t="shared" si="62"/>
        <v>0</v>
      </c>
    </row>
    <row r="964" spans="26:48" ht="15" customHeight="1" x14ac:dyDescent="0.2">
      <c r="Z964" s="240" t="str">
        <f>Shares!A964</f>
        <v/>
      </c>
      <c r="AA964" s="240" t="str">
        <f>Shares!B964</f>
        <v/>
      </c>
      <c r="AB964" s="240" t="str">
        <f>Shares!C964</f>
        <v/>
      </c>
      <c r="AC964" s="240" t="str">
        <f>Shares!D964</f>
        <v/>
      </c>
      <c r="AD964" s="240">
        <f>IF($Z964="",0,Shares!E964)</f>
        <v>0</v>
      </c>
      <c r="AE964" s="262">
        <f>IF($Z964="",0,Shares!K964*Shares!J964)</f>
        <v>0</v>
      </c>
      <c r="AF964" s="263">
        <f t="shared" si="61"/>
        <v>0</v>
      </c>
      <c r="AG964" s="262">
        <f>IF($Z964="",0,Shares!M964)</f>
        <v>0</v>
      </c>
      <c r="AH964" s="263">
        <f>IF($Z964="",0,Shares!N964)</f>
        <v>0</v>
      </c>
      <c r="AI964" s="240" t="str">
        <f>IF($Z964="","",RANK(AE964,$AE$2:$AE$1001)+COUNTIF($AE$2:AE964,AE964)-1)</f>
        <v/>
      </c>
      <c r="AJ964" s="240" t="str">
        <f>IF($AD964&lt;0,COUNT($AJ$1:AJ963)+1,"")</f>
        <v/>
      </c>
      <c r="AL964" s="240" t="str">
        <f>'All Ticker P&amp;L'!A964</f>
        <v/>
      </c>
      <c r="AM964" s="240" t="str">
        <f>'All Ticker P&amp;L'!B964</f>
        <v/>
      </c>
      <c r="AN964" s="240" t="str">
        <f>'All Ticker P&amp;L'!C964</f>
        <v/>
      </c>
      <c r="AO964" s="240" t="str">
        <f>'All Ticker P&amp;L'!D964</f>
        <v/>
      </c>
      <c r="AP964" s="240">
        <f>IF($AL964="",0,'All Ticker P&amp;L'!E964)</f>
        <v>0</v>
      </c>
      <c r="AQ964" s="262">
        <f>IF($AL964="",0,'All Ticker P&amp;L'!J964*'All Ticker P&amp;L'!I964)</f>
        <v>0</v>
      </c>
      <c r="AR964" s="262">
        <f>IF($AL964="",0,'All Ticker P&amp;L'!L964)</f>
        <v>0</v>
      </c>
      <c r="AS964" s="263">
        <f>IF($AL964="",0,'All Ticker P&amp;L'!M964)</f>
        <v>0</v>
      </c>
      <c r="AT964" s="240" t="str">
        <f>IF($AL964="","",RANK(AR964,$AR$2:$AR$1001)+COUNTIF($AR$2:AR964,AR964)-1)</f>
        <v/>
      </c>
      <c r="AU964" s="240" t="str">
        <f>IF($AL964="","",RANK(AV964,$AV$2:$AV$1001)+COUNTIF($AV$2:AV964,AV964)-1)</f>
        <v/>
      </c>
      <c r="AV964" s="262">
        <f t="shared" si="62"/>
        <v>0</v>
      </c>
    </row>
    <row r="965" spans="26:48" ht="15" customHeight="1" x14ac:dyDescent="0.2">
      <c r="Z965" s="240" t="str">
        <f>Shares!A965</f>
        <v/>
      </c>
      <c r="AA965" s="240" t="str">
        <f>Shares!B965</f>
        <v/>
      </c>
      <c r="AB965" s="240" t="str">
        <f>Shares!C965</f>
        <v/>
      </c>
      <c r="AC965" s="240" t="str">
        <f>Shares!D965</f>
        <v/>
      </c>
      <c r="AD965" s="240">
        <f>IF($Z965="",0,Shares!E965)</f>
        <v>0</v>
      </c>
      <c r="AE965" s="262">
        <f>IF($Z965="",0,Shares!K965*Shares!J965)</f>
        <v>0</v>
      </c>
      <c r="AF965" s="263">
        <f t="shared" si="61"/>
        <v>0</v>
      </c>
      <c r="AG965" s="262">
        <f>IF($Z965="",0,Shares!M965)</f>
        <v>0</v>
      </c>
      <c r="AH965" s="263">
        <f>IF($Z965="",0,Shares!N965)</f>
        <v>0</v>
      </c>
      <c r="AI965" s="240" t="str">
        <f>IF($Z965="","",RANK(AE965,$AE$2:$AE$1001)+COUNTIF($AE$2:AE965,AE965)-1)</f>
        <v/>
      </c>
      <c r="AJ965" s="240" t="str">
        <f>IF($AD965&lt;0,COUNT($AJ$1:AJ964)+1,"")</f>
        <v/>
      </c>
      <c r="AL965" s="240" t="str">
        <f>'All Ticker P&amp;L'!A965</f>
        <v/>
      </c>
      <c r="AM965" s="240" t="str">
        <f>'All Ticker P&amp;L'!B965</f>
        <v/>
      </c>
      <c r="AN965" s="240" t="str">
        <f>'All Ticker P&amp;L'!C965</f>
        <v/>
      </c>
      <c r="AO965" s="240" t="str">
        <f>'All Ticker P&amp;L'!D965</f>
        <v/>
      </c>
      <c r="AP965" s="240">
        <f>IF($AL965="",0,'All Ticker P&amp;L'!E965)</f>
        <v>0</v>
      </c>
      <c r="AQ965" s="262">
        <f>IF($AL965="",0,'All Ticker P&amp;L'!J965*'All Ticker P&amp;L'!I965)</f>
        <v>0</v>
      </c>
      <c r="AR965" s="262">
        <f>IF($AL965="",0,'All Ticker P&amp;L'!L965)</f>
        <v>0</v>
      </c>
      <c r="AS965" s="263">
        <f>IF($AL965="",0,'All Ticker P&amp;L'!M965)</f>
        <v>0</v>
      </c>
      <c r="AT965" s="240" t="str">
        <f>IF($AL965="","",RANK(AR965,$AR$2:$AR$1001)+COUNTIF($AR$2:AR965,AR965)-1)</f>
        <v/>
      </c>
      <c r="AU965" s="240" t="str">
        <f>IF($AL965="","",RANK(AV965,$AV$2:$AV$1001)+COUNTIF($AV$2:AV965,AV965)-1)</f>
        <v/>
      </c>
      <c r="AV965" s="262">
        <f t="shared" si="62"/>
        <v>0</v>
      </c>
    </row>
    <row r="966" spans="26:48" ht="15" customHeight="1" x14ac:dyDescent="0.2">
      <c r="Z966" s="240" t="str">
        <f>Shares!A966</f>
        <v/>
      </c>
      <c r="AA966" s="240" t="str">
        <f>Shares!B966</f>
        <v/>
      </c>
      <c r="AB966" s="240" t="str">
        <f>Shares!C966</f>
        <v/>
      </c>
      <c r="AC966" s="240" t="str">
        <f>Shares!D966</f>
        <v/>
      </c>
      <c r="AD966" s="240">
        <f>IF($Z966="",0,Shares!E966)</f>
        <v>0</v>
      </c>
      <c r="AE966" s="262">
        <f>IF($Z966="",0,Shares!K966*Shares!J966)</f>
        <v>0</v>
      </c>
      <c r="AF966" s="263">
        <f t="shared" si="61"/>
        <v>0</v>
      </c>
      <c r="AG966" s="262">
        <f>IF($Z966="",0,Shares!M966)</f>
        <v>0</v>
      </c>
      <c r="AH966" s="263">
        <f>IF($Z966="",0,Shares!N966)</f>
        <v>0</v>
      </c>
      <c r="AI966" s="240" t="str">
        <f>IF($Z966="","",RANK(AE966,$AE$2:$AE$1001)+COUNTIF($AE$2:AE966,AE966)-1)</f>
        <v/>
      </c>
      <c r="AJ966" s="240" t="str">
        <f>IF($AD966&lt;0,COUNT($AJ$1:AJ965)+1,"")</f>
        <v/>
      </c>
      <c r="AL966" s="240" t="str">
        <f>'All Ticker P&amp;L'!A966</f>
        <v/>
      </c>
      <c r="AM966" s="240" t="str">
        <f>'All Ticker P&amp;L'!B966</f>
        <v/>
      </c>
      <c r="AN966" s="240" t="str">
        <f>'All Ticker P&amp;L'!C966</f>
        <v/>
      </c>
      <c r="AO966" s="240" t="str">
        <f>'All Ticker P&amp;L'!D966</f>
        <v/>
      </c>
      <c r="AP966" s="240">
        <f>IF($AL966="",0,'All Ticker P&amp;L'!E966)</f>
        <v>0</v>
      </c>
      <c r="AQ966" s="262">
        <f>IF($AL966="",0,'All Ticker P&amp;L'!J966*'All Ticker P&amp;L'!I966)</f>
        <v>0</v>
      </c>
      <c r="AR966" s="262">
        <f>IF($AL966="",0,'All Ticker P&amp;L'!L966)</f>
        <v>0</v>
      </c>
      <c r="AS966" s="263">
        <f>IF($AL966="",0,'All Ticker P&amp;L'!M966)</f>
        <v>0</v>
      </c>
      <c r="AT966" s="240" t="str">
        <f>IF($AL966="","",RANK(AR966,$AR$2:$AR$1001)+COUNTIF($AR$2:AR966,AR966)-1)</f>
        <v/>
      </c>
      <c r="AU966" s="240" t="str">
        <f>IF($AL966="","",RANK(AV966,$AV$2:$AV$1001)+COUNTIF($AV$2:AV966,AV966)-1)</f>
        <v/>
      </c>
      <c r="AV966" s="262">
        <f t="shared" si="62"/>
        <v>0</v>
      </c>
    </row>
    <row r="967" spans="26:48" ht="15" customHeight="1" x14ac:dyDescent="0.2">
      <c r="Z967" s="240" t="str">
        <f>Shares!A967</f>
        <v/>
      </c>
      <c r="AA967" s="240" t="str">
        <f>Shares!B967</f>
        <v/>
      </c>
      <c r="AB967" s="240" t="str">
        <f>Shares!C967</f>
        <v/>
      </c>
      <c r="AC967" s="240" t="str">
        <f>Shares!D967</f>
        <v/>
      </c>
      <c r="AD967" s="240">
        <f>IF($Z967="",0,Shares!E967)</f>
        <v>0</v>
      </c>
      <c r="AE967" s="262">
        <f>IF($Z967="",0,Shares!K967*Shares!J967)</f>
        <v>0</v>
      </c>
      <c r="AF967" s="263">
        <f t="shared" si="61"/>
        <v>0</v>
      </c>
      <c r="AG967" s="262">
        <f>IF($Z967="",0,Shares!M967)</f>
        <v>0</v>
      </c>
      <c r="AH967" s="263">
        <f>IF($Z967="",0,Shares!N967)</f>
        <v>0</v>
      </c>
      <c r="AI967" s="240" t="str">
        <f>IF($Z967="","",RANK(AE967,$AE$2:$AE$1001)+COUNTIF($AE$2:AE967,AE967)-1)</f>
        <v/>
      </c>
      <c r="AJ967" s="240" t="str">
        <f>IF($AD967&lt;0,COUNT($AJ$1:AJ966)+1,"")</f>
        <v/>
      </c>
      <c r="AL967" s="240" t="str">
        <f>'All Ticker P&amp;L'!A967</f>
        <v/>
      </c>
      <c r="AM967" s="240" t="str">
        <f>'All Ticker P&amp;L'!B967</f>
        <v/>
      </c>
      <c r="AN967" s="240" t="str">
        <f>'All Ticker P&amp;L'!C967</f>
        <v/>
      </c>
      <c r="AO967" s="240" t="str">
        <f>'All Ticker P&amp;L'!D967</f>
        <v/>
      </c>
      <c r="AP967" s="240">
        <f>IF($AL967="",0,'All Ticker P&amp;L'!E967)</f>
        <v>0</v>
      </c>
      <c r="AQ967" s="262">
        <f>IF($AL967="",0,'All Ticker P&amp;L'!J967*'All Ticker P&amp;L'!I967)</f>
        <v>0</v>
      </c>
      <c r="AR967" s="262">
        <f>IF($AL967="",0,'All Ticker P&amp;L'!L967)</f>
        <v>0</v>
      </c>
      <c r="AS967" s="263">
        <f>IF($AL967="",0,'All Ticker P&amp;L'!M967)</f>
        <v>0</v>
      </c>
      <c r="AT967" s="240" t="str">
        <f>IF($AL967="","",RANK(AR967,$AR$2:$AR$1001)+COUNTIF($AR$2:AR967,AR967)-1)</f>
        <v/>
      </c>
      <c r="AU967" s="240" t="str">
        <f>IF($AL967="","",RANK(AV967,$AV$2:$AV$1001)+COUNTIF($AV$2:AV967,AV967)-1)</f>
        <v/>
      </c>
      <c r="AV967" s="262">
        <f t="shared" si="62"/>
        <v>0</v>
      </c>
    </row>
    <row r="968" spans="26:48" ht="15" customHeight="1" x14ac:dyDescent="0.2">
      <c r="Z968" s="240" t="str">
        <f>Shares!A968</f>
        <v/>
      </c>
      <c r="AA968" s="240" t="str">
        <f>Shares!B968</f>
        <v/>
      </c>
      <c r="AB968" s="240" t="str">
        <f>Shares!C968</f>
        <v/>
      </c>
      <c r="AC968" s="240" t="str">
        <f>Shares!D968</f>
        <v/>
      </c>
      <c r="AD968" s="240">
        <f>IF($Z968="",0,Shares!E968)</f>
        <v>0</v>
      </c>
      <c r="AE968" s="262">
        <f>IF($Z968="",0,Shares!K968*Shares!J968)</f>
        <v>0</v>
      </c>
      <c r="AF968" s="263">
        <f t="shared" si="61"/>
        <v>0</v>
      </c>
      <c r="AG968" s="262">
        <f>IF($Z968="",0,Shares!M968)</f>
        <v>0</v>
      </c>
      <c r="AH968" s="263">
        <f>IF($Z968="",0,Shares!N968)</f>
        <v>0</v>
      </c>
      <c r="AI968" s="240" t="str">
        <f>IF($Z968="","",RANK(AE968,$AE$2:$AE$1001)+COUNTIF($AE$2:AE968,AE968)-1)</f>
        <v/>
      </c>
      <c r="AJ968" s="240" t="str">
        <f>IF($AD968&lt;0,COUNT($AJ$1:AJ967)+1,"")</f>
        <v/>
      </c>
      <c r="AL968" s="240" t="str">
        <f>'All Ticker P&amp;L'!A968</f>
        <v/>
      </c>
      <c r="AM968" s="240" t="str">
        <f>'All Ticker P&amp;L'!B968</f>
        <v/>
      </c>
      <c r="AN968" s="240" t="str">
        <f>'All Ticker P&amp;L'!C968</f>
        <v/>
      </c>
      <c r="AO968" s="240" t="str">
        <f>'All Ticker P&amp;L'!D968</f>
        <v/>
      </c>
      <c r="AP968" s="240">
        <f>IF($AL968="",0,'All Ticker P&amp;L'!E968)</f>
        <v>0</v>
      </c>
      <c r="AQ968" s="262">
        <f>IF($AL968="",0,'All Ticker P&amp;L'!J968*'All Ticker P&amp;L'!I968)</f>
        <v>0</v>
      </c>
      <c r="AR968" s="262">
        <f>IF($AL968="",0,'All Ticker P&amp;L'!L968)</f>
        <v>0</v>
      </c>
      <c r="AS968" s="263">
        <f>IF($AL968="",0,'All Ticker P&amp;L'!M968)</f>
        <v>0</v>
      </c>
      <c r="AT968" s="240" t="str">
        <f>IF($AL968="","",RANK(AR968,$AR$2:$AR$1001)+COUNTIF($AR$2:AR968,AR968)-1)</f>
        <v/>
      </c>
      <c r="AU968" s="240" t="str">
        <f>IF($AL968="","",RANK(AV968,$AV$2:$AV$1001)+COUNTIF($AV$2:AV968,AV968)-1)</f>
        <v/>
      </c>
      <c r="AV968" s="262">
        <f t="shared" si="62"/>
        <v>0</v>
      </c>
    </row>
    <row r="969" spans="26:48" ht="15" customHeight="1" x14ac:dyDescent="0.2">
      <c r="Z969" s="240" t="str">
        <f>Shares!A969</f>
        <v/>
      </c>
      <c r="AA969" s="240" t="str">
        <f>Shares!B969</f>
        <v/>
      </c>
      <c r="AB969" s="240" t="str">
        <f>Shares!C969</f>
        <v/>
      </c>
      <c r="AC969" s="240" t="str">
        <f>Shares!D969</f>
        <v/>
      </c>
      <c r="AD969" s="240">
        <f>IF($Z969="",0,Shares!E969)</f>
        <v>0</v>
      </c>
      <c r="AE969" s="262">
        <f>IF($Z969="",0,Shares!K969*Shares!J969)</f>
        <v>0</v>
      </c>
      <c r="AF969" s="263">
        <f t="shared" si="61"/>
        <v>0</v>
      </c>
      <c r="AG969" s="262">
        <f>IF($Z969="",0,Shares!M969)</f>
        <v>0</v>
      </c>
      <c r="AH969" s="263">
        <f>IF($Z969="",0,Shares!N969)</f>
        <v>0</v>
      </c>
      <c r="AI969" s="240" t="str">
        <f>IF($Z969="","",RANK(AE969,$AE$2:$AE$1001)+COUNTIF($AE$2:AE969,AE969)-1)</f>
        <v/>
      </c>
      <c r="AJ969" s="240" t="str">
        <f>IF($AD969&lt;0,COUNT($AJ$1:AJ968)+1,"")</f>
        <v/>
      </c>
      <c r="AL969" s="240" t="str">
        <f>'All Ticker P&amp;L'!A969</f>
        <v/>
      </c>
      <c r="AM969" s="240" t="str">
        <f>'All Ticker P&amp;L'!B969</f>
        <v/>
      </c>
      <c r="AN969" s="240" t="str">
        <f>'All Ticker P&amp;L'!C969</f>
        <v/>
      </c>
      <c r="AO969" s="240" t="str">
        <f>'All Ticker P&amp;L'!D969</f>
        <v/>
      </c>
      <c r="AP969" s="240">
        <f>IF($AL969="",0,'All Ticker P&amp;L'!E969)</f>
        <v>0</v>
      </c>
      <c r="AQ969" s="262">
        <f>IF($AL969="",0,'All Ticker P&amp;L'!J969*'All Ticker P&amp;L'!I969)</f>
        <v>0</v>
      </c>
      <c r="AR969" s="262">
        <f>IF($AL969="",0,'All Ticker P&amp;L'!L969)</f>
        <v>0</v>
      </c>
      <c r="AS969" s="263">
        <f>IF($AL969="",0,'All Ticker P&amp;L'!M969)</f>
        <v>0</v>
      </c>
      <c r="AT969" s="240" t="str">
        <f>IF($AL969="","",RANK(AR969,$AR$2:$AR$1001)+COUNTIF($AR$2:AR969,AR969)-1)</f>
        <v/>
      </c>
      <c r="AU969" s="240" t="str">
        <f>IF($AL969="","",RANK(AV969,$AV$2:$AV$1001)+COUNTIF($AV$2:AV969,AV969)-1)</f>
        <v/>
      </c>
      <c r="AV969" s="262">
        <f t="shared" si="62"/>
        <v>0</v>
      </c>
    </row>
    <row r="970" spans="26:48" ht="15" customHeight="1" x14ac:dyDescent="0.2">
      <c r="Z970" s="240" t="str">
        <f>Shares!A970</f>
        <v/>
      </c>
      <c r="AA970" s="240" t="str">
        <f>Shares!B970</f>
        <v/>
      </c>
      <c r="AB970" s="240" t="str">
        <f>Shares!C970</f>
        <v/>
      </c>
      <c r="AC970" s="240" t="str">
        <f>Shares!D970</f>
        <v/>
      </c>
      <c r="AD970" s="240">
        <f>IF($Z970="",0,Shares!E970)</f>
        <v>0</v>
      </c>
      <c r="AE970" s="262">
        <f>IF($Z970="",0,Shares!K970*Shares!J970)</f>
        <v>0</v>
      </c>
      <c r="AF970" s="263">
        <f t="shared" si="61"/>
        <v>0</v>
      </c>
      <c r="AG970" s="262">
        <f>IF($Z970="",0,Shares!M970)</f>
        <v>0</v>
      </c>
      <c r="AH970" s="263">
        <f>IF($Z970="",0,Shares!N970)</f>
        <v>0</v>
      </c>
      <c r="AI970" s="240" t="str">
        <f>IF($Z970="","",RANK(AE970,$AE$2:$AE$1001)+COUNTIF($AE$2:AE970,AE970)-1)</f>
        <v/>
      </c>
      <c r="AJ970" s="240" t="str">
        <f>IF($AD970&lt;0,COUNT($AJ$1:AJ969)+1,"")</f>
        <v/>
      </c>
      <c r="AL970" s="240" t="str">
        <f>'All Ticker P&amp;L'!A970</f>
        <v/>
      </c>
      <c r="AM970" s="240" t="str">
        <f>'All Ticker P&amp;L'!B970</f>
        <v/>
      </c>
      <c r="AN970" s="240" t="str">
        <f>'All Ticker P&amp;L'!C970</f>
        <v/>
      </c>
      <c r="AO970" s="240" t="str">
        <f>'All Ticker P&amp;L'!D970</f>
        <v/>
      </c>
      <c r="AP970" s="240">
        <f>IF($AL970="",0,'All Ticker P&amp;L'!E970)</f>
        <v>0</v>
      </c>
      <c r="AQ970" s="262">
        <f>IF($AL970="",0,'All Ticker P&amp;L'!J970*'All Ticker P&amp;L'!I970)</f>
        <v>0</v>
      </c>
      <c r="AR970" s="262">
        <f>IF($AL970="",0,'All Ticker P&amp;L'!L970)</f>
        <v>0</v>
      </c>
      <c r="AS970" s="263">
        <f>IF($AL970="",0,'All Ticker P&amp;L'!M970)</f>
        <v>0</v>
      </c>
      <c r="AT970" s="240" t="str">
        <f>IF($AL970="","",RANK(AR970,$AR$2:$AR$1001)+COUNTIF($AR$2:AR970,AR970)-1)</f>
        <v/>
      </c>
      <c r="AU970" s="240" t="str">
        <f>IF($AL970="","",RANK(AV970,$AV$2:$AV$1001)+COUNTIF($AV$2:AV970,AV970)-1)</f>
        <v/>
      </c>
      <c r="AV970" s="262">
        <f t="shared" si="62"/>
        <v>0</v>
      </c>
    </row>
    <row r="971" spans="26:48" ht="15" customHeight="1" x14ac:dyDescent="0.2">
      <c r="Z971" s="240" t="str">
        <f>Shares!A971</f>
        <v/>
      </c>
      <c r="AA971" s="240" t="str">
        <f>Shares!B971</f>
        <v/>
      </c>
      <c r="AB971" s="240" t="str">
        <f>Shares!C971</f>
        <v/>
      </c>
      <c r="AC971" s="240" t="str">
        <f>Shares!D971</f>
        <v/>
      </c>
      <c r="AD971" s="240">
        <f>IF($Z971="",0,Shares!E971)</f>
        <v>0</v>
      </c>
      <c r="AE971" s="262">
        <f>IF($Z971="",0,Shares!K971*Shares!J971)</f>
        <v>0</v>
      </c>
      <c r="AF971" s="263">
        <f t="shared" si="61"/>
        <v>0</v>
      </c>
      <c r="AG971" s="262">
        <f>IF($Z971="",0,Shares!M971)</f>
        <v>0</v>
      </c>
      <c r="AH971" s="263">
        <f>IF($Z971="",0,Shares!N971)</f>
        <v>0</v>
      </c>
      <c r="AI971" s="240" t="str">
        <f>IF($Z971="","",RANK(AE971,$AE$2:$AE$1001)+COUNTIF($AE$2:AE971,AE971)-1)</f>
        <v/>
      </c>
      <c r="AJ971" s="240" t="str">
        <f>IF($AD971&lt;0,COUNT($AJ$1:AJ970)+1,"")</f>
        <v/>
      </c>
      <c r="AL971" s="240" t="str">
        <f>'All Ticker P&amp;L'!A971</f>
        <v/>
      </c>
      <c r="AM971" s="240" t="str">
        <f>'All Ticker P&amp;L'!B971</f>
        <v/>
      </c>
      <c r="AN971" s="240" t="str">
        <f>'All Ticker P&amp;L'!C971</f>
        <v/>
      </c>
      <c r="AO971" s="240" t="str">
        <f>'All Ticker P&amp;L'!D971</f>
        <v/>
      </c>
      <c r="AP971" s="240">
        <f>IF($AL971="",0,'All Ticker P&amp;L'!E971)</f>
        <v>0</v>
      </c>
      <c r="AQ971" s="262">
        <f>IF($AL971="",0,'All Ticker P&amp;L'!J971*'All Ticker P&amp;L'!I971)</f>
        <v>0</v>
      </c>
      <c r="AR971" s="262">
        <f>IF($AL971="",0,'All Ticker P&amp;L'!L971)</f>
        <v>0</v>
      </c>
      <c r="AS971" s="263">
        <f>IF($AL971="",0,'All Ticker P&amp;L'!M971)</f>
        <v>0</v>
      </c>
      <c r="AT971" s="240" t="str">
        <f>IF($AL971="","",RANK(AR971,$AR$2:$AR$1001)+COUNTIF($AR$2:AR971,AR971)-1)</f>
        <v/>
      </c>
      <c r="AU971" s="240" t="str">
        <f>IF($AL971="","",RANK(AV971,$AV$2:$AV$1001)+COUNTIF($AV$2:AV971,AV971)-1)</f>
        <v/>
      </c>
      <c r="AV971" s="262">
        <f t="shared" si="62"/>
        <v>0</v>
      </c>
    </row>
    <row r="972" spans="26:48" ht="15" customHeight="1" x14ac:dyDescent="0.2">
      <c r="Z972" s="240" t="str">
        <f>Shares!A972</f>
        <v/>
      </c>
      <c r="AA972" s="240" t="str">
        <f>Shares!B972</f>
        <v/>
      </c>
      <c r="AB972" s="240" t="str">
        <f>Shares!C972</f>
        <v/>
      </c>
      <c r="AC972" s="240" t="str">
        <f>Shares!D972</f>
        <v/>
      </c>
      <c r="AD972" s="240">
        <f>IF($Z972="",0,Shares!E972)</f>
        <v>0</v>
      </c>
      <c r="AE972" s="262">
        <f>IF($Z972="",0,Shares!K972*Shares!J972)</f>
        <v>0</v>
      </c>
      <c r="AF972" s="263">
        <f t="shared" si="61"/>
        <v>0</v>
      </c>
      <c r="AG972" s="262">
        <f>IF($Z972="",0,Shares!M972)</f>
        <v>0</v>
      </c>
      <c r="AH972" s="263">
        <f>IF($Z972="",0,Shares!N972)</f>
        <v>0</v>
      </c>
      <c r="AI972" s="240" t="str">
        <f>IF($Z972="","",RANK(AE972,$AE$2:$AE$1001)+COUNTIF($AE$2:AE972,AE972)-1)</f>
        <v/>
      </c>
      <c r="AJ972" s="240" t="str">
        <f>IF($AD972&lt;0,COUNT($AJ$1:AJ971)+1,"")</f>
        <v/>
      </c>
      <c r="AL972" s="240" t="str">
        <f>'All Ticker P&amp;L'!A972</f>
        <v/>
      </c>
      <c r="AM972" s="240" t="str">
        <f>'All Ticker P&amp;L'!B972</f>
        <v/>
      </c>
      <c r="AN972" s="240" t="str">
        <f>'All Ticker P&amp;L'!C972</f>
        <v/>
      </c>
      <c r="AO972" s="240" t="str">
        <f>'All Ticker P&amp;L'!D972</f>
        <v/>
      </c>
      <c r="AP972" s="240">
        <f>IF($AL972="",0,'All Ticker P&amp;L'!E972)</f>
        <v>0</v>
      </c>
      <c r="AQ972" s="262">
        <f>IF($AL972="",0,'All Ticker P&amp;L'!J972*'All Ticker P&amp;L'!I972)</f>
        <v>0</v>
      </c>
      <c r="AR972" s="262">
        <f>IF($AL972="",0,'All Ticker P&amp;L'!L972)</f>
        <v>0</v>
      </c>
      <c r="AS972" s="263">
        <f>IF($AL972="",0,'All Ticker P&amp;L'!M972)</f>
        <v>0</v>
      </c>
      <c r="AT972" s="240" t="str">
        <f>IF($AL972="","",RANK(AR972,$AR$2:$AR$1001)+COUNTIF($AR$2:AR972,AR972)-1)</f>
        <v/>
      </c>
      <c r="AU972" s="240" t="str">
        <f>IF($AL972="","",RANK(AV972,$AV$2:$AV$1001)+COUNTIF($AV$2:AV972,AV972)-1)</f>
        <v/>
      </c>
      <c r="AV972" s="262">
        <f t="shared" si="62"/>
        <v>0</v>
      </c>
    </row>
    <row r="973" spans="26:48" ht="15" customHeight="1" x14ac:dyDescent="0.2">
      <c r="Z973" s="240" t="str">
        <f>Shares!A973</f>
        <v/>
      </c>
      <c r="AA973" s="240" t="str">
        <f>Shares!B973</f>
        <v/>
      </c>
      <c r="AB973" s="240" t="str">
        <f>Shares!C973</f>
        <v/>
      </c>
      <c r="AC973" s="240" t="str">
        <f>Shares!D973</f>
        <v/>
      </c>
      <c r="AD973" s="240">
        <f>IF($Z973="",0,Shares!E973)</f>
        <v>0</v>
      </c>
      <c r="AE973" s="262">
        <f>IF($Z973="",0,Shares!K973*Shares!J973)</f>
        <v>0</v>
      </c>
      <c r="AF973" s="263">
        <f t="shared" si="61"/>
        <v>0</v>
      </c>
      <c r="AG973" s="262">
        <f>IF($Z973="",0,Shares!M973)</f>
        <v>0</v>
      </c>
      <c r="AH973" s="263">
        <f>IF($Z973="",0,Shares!N973)</f>
        <v>0</v>
      </c>
      <c r="AI973" s="240" t="str">
        <f>IF($Z973="","",RANK(AE973,$AE$2:$AE$1001)+COUNTIF($AE$2:AE973,AE973)-1)</f>
        <v/>
      </c>
      <c r="AJ973" s="240" t="str">
        <f>IF($AD973&lt;0,COUNT($AJ$1:AJ972)+1,"")</f>
        <v/>
      </c>
      <c r="AL973" s="240" t="str">
        <f>'All Ticker P&amp;L'!A973</f>
        <v/>
      </c>
      <c r="AM973" s="240" t="str">
        <f>'All Ticker P&amp;L'!B973</f>
        <v/>
      </c>
      <c r="AN973" s="240" t="str">
        <f>'All Ticker P&amp;L'!C973</f>
        <v/>
      </c>
      <c r="AO973" s="240" t="str">
        <f>'All Ticker P&amp;L'!D973</f>
        <v/>
      </c>
      <c r="AP973" s="240">
        <f>IF($AL973="",0,'All Ticker P&amp;L'!E973)</f>
        <v>0</v>
      </c>
      <c r="AQ973" s="262">
        <f>IF($AL973="",0,'All Ticker P&amp;L'!J973*'All Ticker P&amp;L'!I973)</f>
        <v>0</v>
      </c>
      <c r="AR973" s="262">
        <f>IF($AL973="",0,'All Ticker P&amp;L'!L973)</f>
        <v>0</v>
      </c>
      <c r="AS973" s="263">
        <f>IF($AL973="",0,'All Ticker P&amp;L'!M973)</f>
        <v>0</v>
      </c>
      <c r="AT973" s="240" t="str">
        <f>IF($AL973="","",RANK(AR973,$AR$2:$AR$1001)+COUNTIF($AR$2:AR973,AR973)-1)</f>
        <v/>
      </c>
      <c r="AU973" s="240" t="str">
        <f>IF($AL973="","",RANK(AV973,$AV$2:$AV$1001)+COUNTIF($AV$2:AV973,AV973)-1)</f>
        <v/>
      </c>
      <c r="AV973" s="262">
        <f t="shared" si="62"/>
        <v>0</v>
      </c>
    </row>
    <row r="974" spans="26:48" ht="15" customHeight="1" x14ac:dyDescent="0.2">
      <c r="Z974" s="240" t="str">
        <f>Shares!A974</f>
        <v/>
      </c>
      <c r="AA974" s="240" t="str">
        <f>Shares!B974</f>
        <v/>
      </c>
      <c r="AB974" s="240" t="str">
        <f>Shares!C974</f>
        <v/>
      </c>
      <c r="AC974" s="240" t="str">
        <f>Shares!D974</f>
        <v/>
      </c>
      <c r="AD974" s="240">
        <f>IF($Z974="",0,Shares!E974)</f>
        <v>0</v>
      </c>
      <c r="AE974" s="262">
        <f>IF($Z974="",0,Shares!K974*Shares!J974)</f>
        <v>0</v>
      </c>
      <c r="AF974" s="263">
        <f t="shared" si="61"/>
        <v>0</v>
      </c>
      <c r="AG974" s="262">
        <f>IF($Z974="",0,Shares!M974)</f>
        <v>0</v>
      </c>
      <c r="AH974" s="263">
        <f>IF($Z974="",0,Shares!N974)</f>
        <v>0</v>
      </c>
      <c r="AI974" s="240" t="str">
        <f>IF($Z974="","",RANK(AE974,$AE$2:$AE$1001)+COUNTIF($AE$2:AE974,AE974)-1)</f>
        <v/>
      </c>
      <c r="AJ974" s="240" t="str">
        <f>IF($AD974&lt;0,COUNT($AJ$1:AJ973)+1,"")</f>
        <v/>
      </c>
      <c r="AL974" s="240" t="str">
        <f>'All Ticker P&amp;L'!A974</f>
        <v/>
      </c>
      <c r="AM974" s="240" t="str">
        <f>'All Ticker P&amp;L'!B974</f>
        <v/>
      </c>
      <c r="AN974" s="240" t="str">
        <f>'All Ticker P&amp;L'!C974</f>
        <v/>
      </c>
      <c r="AO974" s="240" t="str">
        <f>'All Ticker P&amp;L'!D974</f>
        <v/>
      </c>
      <c r="AP974" s="240">
        <f>IF($AL974="",0,'All Ticker P&amp;L'!E974)</f>
        <v>0</v>
      </c>
      <c r="AQ974" s="262">
        <f>IF($AL974="",0,'All Ticker P&amp;L'!J974*'All Ticker P&amp;L'!I974)</f>
        <v>0</v>
      </c>
      <c r="AR974" s="262">
        <f>IF($AL974="",0,'All Ticker P&amp;L'!L974)</f>
        <v>0</v>
      </c>
      <c r="AS974" s="263">
        <f>IF($AL974="",0,'All Ticker P&amp;L'!M974)</f>
        <v>0</v>
      </c>
      <c r="AT974" s="240" t="str">
        <f>IF($AL974="","",RANK(AR974,$AR$2:$AR$1001)+COUNTIF($AR$2:AR974,AR974)-1)</f>
        <v/>
      </c>
      <c r="AU974" s="240" t="str">
        <f>IF($AL974="","",RANK(AV974,$AV$2:$AV$1001)+COUNTIF($AV$2:AV974,AV974)-1)</f>
        <v/>
      </c>
      <c r="AV974" s="262">
        <f t="shared" si="62"/>
        <v>0</v>
      </c>
    </row>
    <row r="975" spans="26:48" ht="15" customHeight="1" x14ac:dyDescent="0.2">
      <c r="Z975" s="240" t="str">
        <f>Shares!A975</f>
        <v/>
      </c>
      <c r="AA975" s="240" t="str">
        <f>Shares!B975</f>
        <v/>
      </c>
      <c r="AB975" s="240" t="str">
        <f>Shares!C975</f>
        <v/>
      </c>
      <c r="AC975" s="240" t="str">
        <f>Shares!D975</f>
        <v/>
      </c>
      <c r="AD975" s="240">
        <f>IF($Z975="",0,Shares!E975)</f>
        <v>0</v>
      </c>
      <c r="AE975" s="262">
        <f>IF($Z975="",0,Shares!K975*Shares!J975)</f>
        <v>0</v>
      </c>
      <c r="AF975" s="263">
        <f t="shared" si="61"/>
        <v>0</v>
      </c>
      <c r="AG975" s="262">
        <f>IF($Z975="",0,Shares!M975)</f>
        <v>0</v>
      </c>
      <c r="AH975" s="263">
        <f>IF($Z975="",0,Shares!N975)</f>
        <v>0</v>
      </c>
      <c r="AI975" s="240" t="str">
        <f>IF($Z975="","",RANK(AE975,$AE$2:$AE$1001)+COUNTIF($AE$2:AE975,AE975)-1)</f>
        <v/>
      </c>
      <c r="AJ975" s="240" t="str">
        <f>IF($AD975&lt;0,COUNT($AJ$1:AJ974)+1,"")</f>
        <v/>
      </c>
      <c r="AL975" s="240" t="str">
        <f>'All Ticker P&amp;L'!A975</f>
        <v/>
      </c>
      <c r="AM975" s="240" t="str">
        <f>'All Ticker P&amp;L'!B975</f>
        <v/>
      </c>
      <c r="AN975" s="240" t="str">
        <f>'All Ticker P&amp;L'!C975</f>
        <v/>
      </c>
      <c r="AO975" s="240" t="str">
        <f>'All Ticker P&amp;L'!D975</f>
        <v/>
      </c>
      <c r="AP975" s="240">
        <f>IF($AL975="",0,'All Ticker P&amp;L'!E975)</f>
        <v>0</v>
      </c>
      <c r="AQ975" s="262">
        <f>IF($AL975="",0,'All Ticker P&amp;L'!J975*'All Ticker P&amp;L'!I975)</f>
        <v>0</v>
      </c>
      <c r="AR975" s="262">
        <f>IF($AL975="",0,'All Ticker P&amp;L'!L975)</f>
        <v>0</v>
      </c>
      <c r="AS975" s="263">
        <f>IF($AL975="",0,'All Ticker P&amp;L'!M975)</f>
        <v>0</v>
      </c>
      <c r="AT975" s="240" t="str">
        <f>IF($AL975="","",RANK(AR975,$AR$2:$AR$1001)+COUNTIF($AR$2:AR975,AR975)-1)</f>
        <v/>
      </c>
      <c r="AU975" s="240" t="str">
        <f>IF($AL975="","",RANK(AV975,$AV$2:$AV$1001)+COUNTIF($AV$2:AV975,AV975)-1)</f>
        <v/>
      </c>
      <c r="AV975" s="262">
        <f t="shared" si="62"/>
        <v>0</v>
      </c>
    </row>
    <row r="976" spans="26:48" ht="15" customHeight="1" x14ac:dyDescent="0.2">
      <c r="Z976" s="240" t="str">
        <f>Shares!A976</f>
        <v/>
      </c>
      <c r="AA976" s="240" t="str">
        <f>Shares!B976</f>
        <v/>
      </c>
      <c r="AB976" s="240" t="str">
        <f>Shares!C976</f>
        <v/>
      </c>
      <c r="AC976" s="240" t="str">
        <f>Shares!D976</f>
        <v/>
      </c>
      <c r="AD976" s="240">
        <f>IF($Z976="",0,Shares!E976)</f>
        <v>0</v>
      </c>
      <c r="AE976" s="262">
        <f>IF($Z976="",0,Shares!K976*Shares!J976)</f>
        <v>0</v>
      </c>
      <c r="AF976" s="263">
        <f t="shared" si="61"/>
        <v>0</v>
      </c>
      <c r="AG976" s="262">
        <f>IF($Z976="",0,Shares!M976)</f>
        <v>0</v>
      </c>
      <c r="AH976" s="263">
        <f>IF($Z976="",0,Shares!N976)</f>
        <v>0</v>
      </c>
      <c r="AI976" s="240" t="str">
        <f>IF($Z976="","",RANK(AE976,$AE$2:$AE$1001)+COUNTIF($AE$2:AE976,AE976)-1)</f>
        <v/>
      </c>
      <c r="AJ976" s="240" t="str">
        <f>IF($AD976&lt;0,COUNT($AJ$1:AJ975)+1,"")</f>
        <v/>
      </c>
      <c r="AL976" s="240" t="str">
        <f>'All Ticker P&amp;L'!A976</f>
        <v/>
      </c>
      <c r="AM976" s="240" t="str">
        <f>'All Ticker P&amp;L'!B976</f>
        <v/>
      </c>
      <c r="AN976" s="240" t="str">
        <f>'All Ticker P&amp;L'!C976</f>
        <v/>
      </c>
      <c r="AO976" s="240" t="str">
        <f>'All Ticker P&amp;L'!D976</f>
        <v/>
      </c>
      <c r="AP976" s="240">
        <f>IF($AL976="",0,'All Ticker P&amp;L'!E976)</f>
        <v>0</v>
      </c>
      <c r="AQ976" s="262">
        <f>IF($AL976="",0,'All Ticker P&amp;L'!J976*'All Ticker P&amp;L'!I976)</f>
        <v>0</v>
      </c>
      <c r="AR976" s="262">
        <f>IF($AL976="",0,'All Ticker P&amp;L'!L976)</f>
        <v>0</v>
      </c>
      <c r="AS976" s="263">
        <f>IF($AL976="",0,'All Ticker P&amp;L'!M976)</f>
        <v>0</v>
      </c>
      <c r="AT976" s="240" t="str">
        <f>IF($AL976="","",RANK(AR976,$AR$2:$AR$1001)+COUNTIF($AR$2:AR976,AR976)-1)</f>
        <v/>
      </c>
      <c r="AU976" s="240" t="str">
        <f>IF($AL976="","",RANK(AV976,$AV$2:$AV$1001)+COUNTIF($AV$2:AV976,AV976)-1)</f>
        <v/>
      </c>
      <c r="AV976" s="262">
        <f t="shared" si="62"/>
        <v>0</v>
      </c>
    </row>
    <row r="977" spans="26:48" ht="15" customHeight="1" x14ac:dyDescent="0.2">
      <c r="Z977" s="240" t="str">
        <f>Shares!A977</f>
        <v/>
      </c>
      <c r="AA977" s="240" t="str">
        <f>Shares!B977</f>
        <v/>
      </c>
      <c r="AB977" s="240" t="str">
        <f>Shares!C977</f>
        <v/>
      </c>
      <c r="AC977" s="240" t="str">
        <f>Shares!D977</f>
        <v/>
      </c>
      <c r="AD977" s="240">
        <f>IF($Z977="",0,Shares!E977)</f>
        <v>0</v>
      </c>
      <c r="AE977" s="262">
        <f>IF($Z977="",0,Shares!K977*Shares!J977)</f>
        <v>0</v>
      </c>
      <c r="AF977" s="263">
        <f t="shared" si="61"/>
        <v>0</v>
      </c>
      <c r="AG977" s="262">
        <f>IF($Z977="",0,Shares!M977)</f>
        <v>0</v>
      </c>
      <c r="AH977" s="263">
        <f>IF($Z977="",0,Shares!N977)</f>
        <v>0</v>
      </c>
      <c r="AI977" s="240" t="str">
        <f>IF($Z977="","",RANK(AE977,$AE$2:$AE$1001)+COUNTIF($AE$2:AE977,AE977)-1)</f>
        <v/>
      </c>
      <c r="AJ977" s="240" t="str">
        <f>IF($AD977&lt;0,COUNT($AJ$1:AJ976)+1,"")</f>
        <v/>
      </c>
      <c r="AL977" s="240" t="str">
        <f>'All Ticker P&amp;L'!A977</f>
        <v/>
      </c>
      <c r="AM977" s="240" t="str">
        <f>'All Ticker P&amp;L'!B977</f>
        <v/>
      </c>
      <c r="AN977" s="240" t="str">
        <f>'All Ticker P&amp;L'!C977</f>
        <v/>
      </c>
      <c r="AO977" s="240" t="str">
        <f>'All Ticker P&amp;L'!D977</f>
        <v/>
      </c>
      <c r="AP977" s="240">
        <f>IF($AL977="",0,'All Ticker P&amp;L'!E977)</f>
        <v>0</v>
      </c>
      <c r="AQ977" s="262">
        <f>IF($AL977="",0,'All Ticker P&amp;L'!J977*'All Ticker P&amp;L'!I977)</f>
        <v>0</v>
      </c>
      <c r="AR977" s="262">
        <f>IF($AL977="",0,'All Ticker P&amp;L'!L977)</f>
        <v>0</v>
      </c>
      <c r="AS977" s="263">
        <f>IF($AL977="",0,'All Ticker P&amp;L'!M977)</f>
        <v>0</v>
      </c>
      <c r="AT977" s="240" t="str">
        <f>IF($AL977="","",RANK(AR977,$AR$2:$AR$1001)+COUNTIF($AR$2:AR977,AR977)-1)</f>
        <v/>
      </c>
      <c r="AU977" s="240" t="str">
        <f>IF($AL977="","",RANK(AV977,$AV$2:$AV$1001)+COUNTIF($AV$2:AV977,AV977)-1)</f>
        <v/>
      </c>
      <c r="AV977" s="262">
        <f t="shared" si="62"/>
        <v>0</v>
      </c>
    </row>
    <row r="978" spans="26:48" ht="15" customHeight="1" x14ac:dyDescent="0.2">
      <c r="Z978" s="240" t="str">
        <f>Shares!A978</f>
        <v/>
      </c>
      <c r="AA978" s="240" t="str">
        <f>Shares!B978</f>
        <v/>
      </c>
      <c r="AB978" s="240" t="str">
        <f>Shares!C978</f>
        <v/>
      </c>
      <c r="AC978" s="240" t="str">
        <f>Shares!D978</f>
        <v/>
      </c>
      <c r="AD978" s="240">
        <f>IF($Z978="",0,Shares!E978)</f>
        <v>0</v>
      </c>
      <c r="AE978" s="262">
        <f>IF($Z978="",0,Shares!K978*Shares!J978)</f>
        <v>0</v>
      </c>
      <c r="AF978" s="263">
        <f t="shared" si="61"/>
        <v>0</v>
      </c>
      <c r="AG978" s="262">
        <f>IF($Z978="",0,Shares!M978)</f>
        <v>0</v>
      </c>
      <c r="AH978" s="263">
        <f>IF($Z978="",0,Shares!N978)</f>
        <v>0</v>
      </c>
      <c r="AI978" s="240" t="str">
        <f>IF($Z978="","",RANK(AE978,$AE$2:$AE$1001)+COUNTIF($AE$2:AE978,AE978)-1)</f>
        <v/>
      </c>
      <c r="AJ978" s="240" t="str">
        <f>IF($AD978&lt;0,COUNT($AJ$1:AJ977)+1,"")</f>
        <v/>
      </c>
      <c r="AL978" s="240" t="str">
        <f>'All Ticker P&amp;L'!A978</f>
        <v/>
      </c>
      <c r="AM978" s="240" t="str">
        <f>'All Ticker P&amp;L'!B978</f>
        <v/>
      </c>
      <c r="AN978" s="240" t="str">
        <f>'All Ticker P&amp;L'!C978</f>
        <v/>
      </c>
      <c r="AO978" s="240" t="str">
        <f>'All Ticker P&amp;L'!D978</f>
        <v/>
      </c>
      <c r="AP978" s="240">
        <f>IF($AL978="",0,'All Ticker P&amp;L'!E978)</f>
        <v>0</v>
      </c>
      <c r="AQ978" s="262">
        <f>IF($AL978="",0,'All Ticker P&amp;L'!J978*'All Ticker P&amp;L'!I978)</f>
        <v>0</v>
      </c>
      <c r="AR978" s="262">
        <f>IF($AL978="",0,'All Ticker P&amp;L'!L978)</f>
        <v>0</v>
      </c>
      <c r="AS978" s="263">
        <f>IF($AL978="",0,'All Ticker P&amp;L'!M978)</f>
        <v>0</v>
      </c>
      <c r="AT978" s="240" t="str">
        <f>IF($AL978="","",RANK(AR978,$AR$2:$AR$1001)+COUNTIF($AR$2:AR978,AR978)-1)</f>
        <v/>
      </c>
      <c r="AU978" s="240" t="str">
        <f>IF($AL978="","",RANK(AV978,$AV$2:$AV$1001)+COUNTIF($AV$2:AV978,AV978)-1)</f>
        <v/>
      </c>
      <c r="AV978" s="262">
        <f t="shared" si="62"/>
        <v>0</v>
      </c>
    </row>
    <row r="979" spans="26:48" ht="15" customHeight="1" x14ac:dyDescent="0.2">
      <c r="Z979" s="240" t="str">
        <f>Shares!A979</f>
        <v/>
      </c>
      <c r="AA979" s="240" t="str">
        <f>Shares!B979</f>
        <v/>
      </c>
      <c r="AB979" s="240" t="str">
        <f>Shares!C979</f>
        <v/>
      </c>
      <c r="AC979" s="240" t="str">
        <f>Shares!D979</f>
        <v/>
      </c>
      <c r="AD979" s="240">
        <f>IF($Z979="",0,Shares!E979)</f>
        <v>0</v>
      </c>
      <c r="AE979" s="262">
        <f>IF($Z979="",0,Shares!K979*Shares!J979)</f>
        <v>0</v>
      </c>
      <c r="AF979" s="263">
        <f t="shared" si="61"/>
        <v>0</v>
      </c>
      <c r="AG979" s="262">
        <f>IF($Z979="",0,Shares!M979)</f>
        <v>0</v>
      </c>
      <c r="AH979" s="263">
        <f>IF($Z979="",0,Shares!N979)</f>
        <v>0</v>
      </c>
      <c r="AI979" s="240" t="str">
        <f>IF($Z979="","",RANK(AE979,$AE$2:$AE$1001)+COUNTIF($AE$2:AE979,AE979)-1)</f>
        <v/>
      </c>
      <c r="AJ979" s="240" t="str">
        <f>IF($AD979&lt;0,COUNT($AJ$1:AJ978)+1,"")</f>
        <v/>
      </c>
      <c r="AL979" s="240" t="str">
        <f>'All Ticker P&amp;L'!A979</f>
        <v/>
      </c>
      <c r="AM979" s="240" t="str">
        <f>'All Ticker P&amp;L'!B979</f>
        <v/>
      </c>
      <c r="AN979" s="240" t="str">
        <f>'All Ticker P&amp;L'!C979</f>
        <v/>
      </c>
      <c r="AO979" s="240" t="str">
        <f>'All Ticker P&amp;L'!D979</f>
        <v/>
      </c>
      <c r="AP979" s="240">
        <f>IF($AL979="",0,'All Ticker P&amp;L'!E979)</f>
        <v>0</v>
      </c>
      <c r="AQ979" s="262">
        <f>IF($AL979="",0,'All Ticker P&amp;L'!J979*'All Ticker P&amp;L'!I979)</f>
        <v>0</v>
      </c>
      <c r="AR979" s="262">
        <f>IF($AL979="",0,'All Ticker P&amp;L'!L979)</f>
        <v>0</v>
      </c>
      <c r="AS979" s="263">
        <f>IF($AL979="",0,'All Ticker P&amp;L'!M979)</f>
        <v>0</v>
      </c>
      <c r="AT979" s="240" t="str">
        <f>IF($AL979="","",RANK(AR979,$AR$2:$AR$1001)+COUNTIF($AR$2:AR979,AR979)-1)</f>
        <v/>
      </c>
      <c r="AU979" s="240" t="str">
        <f>IF($AL979="","",RANK(AV979,$AV$2:$AV$1001)+COUNTIF($AV$2:AV979,AV979)-1)</f>
        <v/>
      </c>
      <c r="AV979" s="262">
        <f t="shared" si="62"/>
        <v>0</v>
      </c>
    </row>
    <row r="980" spans="26:48" ht="15" customHeight="1" x14ac:dyDescent="0.2">
      <c r="Z980" s="240" t="str">
        <f>Shares!A980</f>
        <v/>
      </c>
      <c r="AA980" s="240" t="str">
        <f>Shares!B980</f>
        <v/>
      </c>
      <c r="AB980" s="240" t="str">
        <f>Shares!C980</f>
        <v/>
      </c>
      <c r="AC980" s="240" t="str">
        <f>Shares!D980</f>
        <v/>
      </c>
      <c r="AD980" s="240">
        <f>IF($Z980="",0,Shares!E980)</f>
        <v>0</v>
      </c>
      <c r="AE980" s="262">
        <f>IF($Z980="",0,Shares!K980*Shares!J980)</f>
        <v>0</v>
      </c>
      <c r="AF980" s="263">
        <f t="shared" si="61"/>
        <v>0</v>
      </c>
      <c r="AG980" s="262">
        <f>IF($Z980="",0,Shares!M980)</f>
        <v>0</v>
      </c>
      <c r="AH980" s="263">
        <f>IF($Z980="",0,Shares!N980)</f>
        <v>0</v>
      </c>
      <c r="AI980" s="240" t="str">
        <f>IF($Z980="","",RANK(AE980,$AE$2:$AE$1001)+COUNTIF($AE$2:AE980,AE980)-1)</f>
        <v/>
      </c>
      <c r="AJ980" s="240" t="str">
        <f>IF($AD980&lt;0,COUNT($AJ$1:AJ979)+1,"")</f>
        <v/>
      </c>
      <c r="AL980" s="240" t="str">
        <f>'All Ticker P&amp;L'!A980</f>
        <v/>
      </c>
      <c r="AM980" s="240" t="str">
        <f>'All Ticker P&amp;L'!B980</f>
        <v/>
      </c>
      <c r="AN980" s="240" t="str">
        <f>'All Ticker P&amp;L'!C980</f>
        <v/>
      </c>
      <c r="AO980" s="240" t="str">
        <f>'All Ticker P&amp;L'!D980</f>
        <v/>
      </c>
      <c r="AP980" s="240">
        <f>IF($AL980="",0,'All Ticker P&amp;L'!E980)</f>
        <v>0</v>
      </c>
      <c r="AQ980" s="262">
        <f>IF($AL980="",0,'All Ticker P&amp;L'!J980*'All Ticker P&amp;L'!I980)</f>
        <v>0</v>
      </c>
      <c r="AR980" s="262">
        <f>IF($AL980="",0,'All Ticker P&amp;L'!L980)</f>
        <v>0</v>
      </c>
      <c r="AS980" s="263">
        <f>IF($AL980="",0,'All Ticker P&amp;L'!M980)</f>
        <v>0</v>
      </c>
      <c r="AT980" s="240" t="str">
        <f>IF($AL980="","",RANK(AR980,$AR$2:$AR$1001)+COUNTIF($AR$2:AR980,AR980)-1)</f>
        <v/>
      </c>
      <c r="AU980" s="240" t="str">
        <f>IF($AL980="","",RANK(AV980,$AV$2:$AV$1001)+COUNTIF($AV$2:AV980,AV980)-1)</f>
        <v/>
      </c>
      <c r="AV980" s="262">
        <f t="shared" si="62"/>
        <v>0</v>
      </c>
    </row>
    <row r="981" spans="26:48" ht="15" customHeight="1" x14ac:dyDescent="0.2">
      <c r="Z981" s="240" t="str">
        <f>Shares!A981</f>
        <v/>
      </c>
      <c r="AA981" s="240" t="str">
        <f>Shares!B981</f>
        <v/>
      </c>
      <c r="AB981" s="240" t="str">
        <f>Shares!C981</f>
        <v/>
      </c>
      <c r="AC981" s="240" t="str">
        <f>Shares!D981</f>
        <v/>
      </c>
      <c r="AD981" s="240">
        <f>IF($Z981="",0,Shares!E981)</f>
        <v>0</v>
      </c>
      <c r="AE981" s="262">
        <f>IF($Z981="",0,Shares!K981*Shares!J981)</f>
        <v>0</v>
      </c>
      <c r="AF981" s="263">
        <f t="shared" si="61"/>
        <v>0</v>
      </c>
      <c r="AG981" s="262">
        <f>IF($Z981="",0,Shares!M981)</f>
        <v>0</v>
      </c>
      <c r="AH981" s="263">
        <f>IF($Z981="",0,Shares!N981)</f>
        <v>0</v>
      </c>
      <c r="AI981" s="240" t="str">
        <f>IF($Z981="","",RANK(AE981,$AE$2:$AE$1001)+COUNTIF($AE$2:AE981,AE981)-1)</f>
        <v/>
      </c>
      <c r="AJ981" s="240" t="str">
        <f>IF($AD981&lt;0,COUNT($AJ$1:AJ980)+1,"")</f>
        <v/>
      </c>
      <c r="AL981" s="240" t="str">
        <f>'All Ticker P&amp;L'!A981</f>
        <v/>
      </c>
      <c r="AM981" s="240" t="str">
        <f>'All Ticker P&amp;L'!B981</f>
        <v/>
      </c>
      <c r="AN981" s="240" t="str">
        <f>'All Ticker P&amp;L'!C981</f>
        <v/>
      </c>
      <c r="AO981" s="240" t="str">
        <f>'All Ticker P&amp;L'!D981</f>
        <v/>
      </c>
      <c r="AP981" s="240">
        <f>IF($AL981="",0,'All Ticker P&amp;L'!E981)</f>
        <v>0</v>
      </c>
      <c r="AQ981" s="262">
        <f>IF($AL981="",0,'All Ticker P&amp;L'!J981*'All Ticker P&amp;L'!I981)</f>
        <v>0</v>
      </c>
      <c r="AR981" s="262">
        <f>IF($AL981="",0,'All Ticker P&amp;L'!L981)</f>
        <v>0</v>
      </c>
      <c r="AS981" s="263">
        <f>IF($AL981="",0,'All Ticker P&amp;L'!M981)</f>
        <v>0</v>
      </c>
      <c r="AT981" s="240" t="str">
        <f>IF($AL981="","",RANK(AR981,$AR$2:$AR$1001)+COUNTIF($AR$2:AR981,AR981)-1)</f>
        <v/>
      </c>
      <c r="AU981" s="240" t="str">
        <f>IF($AL981="","",RANK(AV981,$AV$2:$AV$1001)+COUNTIF($AV$2:AV981,AV981)-1)</f>
        <v/>
      </c>
      <c r="AV981" s="262">
        <f t="shared" si="62"/>
        <v>0</v>
      </c>
    </row>
    <row r="982" spans="26:48" ht="15" customHeight="1" x14ac:dyDescent="0.2">
      <c r="Z982" s="240" t="str">
        <f>Shares!A982</f>
        <v/>
      </c>
      <c r="AA982" s="240" t="str">
        <f>Shares!B982</f>
        <v/>
      </c>
      <c r="AB982" s="240" t="str">
        <f>Shares!C982</f>
        <v/>
      </c>
      <c r="AC982" s="240" t="str">
        <f>Shares!D982</f>
        <v/>
      </c>
      <c r="AD982" s="240">
        <f>IF($Z982="",0,Shares!E982)</f>
        <v>0</v>
      </c>
      <c r="AE982" s="262">
        <f>IF($Z982="",0,Shares!K982*Shares!J982)</f>
        <v>0</v>
      </c>
      <c r="AF982" s="263">
        <f t="shared" si="61"/>
        <v>0</v>
      </c>
      <c r="AG982" s="262">
        <f>IF($Z982="",0,Shares!M982)</f>
        <v>0</v>
      </c>
      <c r="AH982" s="263">
        <f>IF($Z982="",0,Shares!N982)</f>
        <v>0</v>
      </c>
      <c r="AI982" s="240" t="str">
        <f>IF($Z982="","",RANK(AE982,$AE$2:$AE$1001)+COUNTIF($AE$2:AE982,AE982)-1)</f>
        <v/>
      </c>
      <c r="AJ982" s="240" t="str">
        <f>IF($AD982&lt;0,COUNT($AJ$1:AJ981)+1,"")</f>
        <v/>
      </c>
      <c r="AL982" s="240" t="str">
        <f>'All Ticker P&amp;L'!A982</f>
        <v/>
      </c>
      <c r="AM982" s="240" t="str">
        <f>'All Ticker P&amp;L'!B982</f>
        <v/>
      </c>
      <c r="AN982" s="240" t="str">
        <f>'All Ticker P&amp;L'!C982</f>
        <v/>
      </c>
      <c r="AO982" s="240" t="str">
        <f>'All Ticker P&amp;L'!D982</f>
        <v/>
      </c>
      <c r="AP982" s="240">
        <f>IF($AL982="",0,'All Ticker P&amp;L'!E982)</f>
        <v>0</v>
      </c>
      <c r="AQ982" s="262">
        <f>IF($AL982="",0,'All Ticker P&amp;L'!J982*'All Ticker P&amp;L'!I982)</f>
        <v>0</v>
      </c>
      <c r="AR982" s="262">
        <f>IF($AL982="",0,'All Ticker P&amp;L'!L982)</f>
        <v>0</v>
      </c>
      <c r="AS982" s="263">
        <f>IF($AL982="",0,'All Ticker P&amp;L'!M982)</f>
        <v>0</v>
      </c>
      <c r="AT982" s="240" t="str">
        <f>IF($AL982="","",RANK(AR982,$AR$2:$AR$1001)+COUNTIF($AR$2:AR982,AR982)-1)</f>
        <v/>
      </c>
      <c r="AU982" s="240" t="str">
        <f>IF($AL982="","",RANK(AV982,$AV$2:$AV$1001)+COUNTIF($AV$2:AV982,AV982)-1)</f>
        <v/>
      </c>
      <c r="AV982" s="262">
        <f t="shared" si="62"/>
        <v>0</v>
      </c>
    </row>
    <row r="983" spans="26:48" ht="15" customHeight="1" x14ac:dyDescent="0.2">
      <c r="Z983" s="240" t="str">
        <f>Shares!A983</f>
        <v/>
      </c>
      <c r="AA983" s="240" t="str">
        <f>Shares!B983</f>
        <v/>
      </c>
      <c r="AB983" s="240" t="str">
        <f>Shares!C983</f>
        <v/>
      </c>
      <c r="AC983" s="240" t="str">
        <f>Shares!D983</f>
        <v/>
      </c>
      <c r="AD983" s="240">
        <f>IF($Z983="",0,Shares!E983)</f>
        <v>0</v>
      </c>
      <c r="AE983" s="262">
        <f>IF($Z983="",0,Shares!K983*Shares!J983)</f>
        <v>0</v>
      </c>
      <c r="AF983" s="263">
        <f t="shared" si="61"/>
        <v>0</v>
      </c>
      <c r="AG983" s="262">
        <f>IF($Z983="",0,Shares!M983)</f>
        <v>0</v>
      </c>
      <c r="AH983" s="263">
        <f>IF($Z983="",0,Shares!N983)</f>
        <v>0</v>
      </c>
      <c r="AI983" s="240" t="str">
        <f>IF($Z983="","",RANK(AE983,$AE$2:$AE$1001)+COUNTIF($AE$2:AE983,AE983)-1)</f>
        <v/>
      </c>
      <c r="AJ983" s="240" t="str">
        <f>IF($AD983&lt;0,COUNT($AJ$1:AJ982)+1,"")</f>
        <v/>
      </c>
      <c r="AL983" s="240" t="str">
        <f>'All Ticker P&amp;L'!A983</f>
        <v/>
      </c>
      <c r="AM983" s="240" t="str">
        <f>'All Ticker P&amp;L'!B983</f>
        <v/>
      </c>
      <c r="AN983" s="240" t="str">
        <f>'All Ticker P&amp;L'!C983</f>
        <v/>
      </c>
      <c r="AO983" s="240" t="str">
        <f>'All Ticker P&amp;L'!D983</f>
        <v/>
      </c>
      <c r="AP983" s="240">
        <f>IF($AL983="",0,'All Ticker P&amp;L'!E983)</f>
        <v>0</v>
      </c>
      <c r="AQ983" s="262">
        <f>IF($AL983="",0,'All Ticker P&amp;L'!J983*'All Ticker P&amp;L'!I983)</f>
        <v>0</v>
      </c>
      <c r="AR983" s="262">
        <f>IF($AL983="",0,'All Ticker P&amp;L'!L983)</f>
        <v>0</v>
      </c>
      <c r="AS983" s="263">
        <f>IF($AL983="",0,'All Ticker P&amp;L'!M983)</f>
        <v>0</v>
      </c>
      <c r="AT983" s="240" t="str">
        <f>IF($AL983="","",RANK(AR983,$AR$2:$AR$1001)+COUNTIF($AR$2:AR983,AR983)-1)</f>
        <v/>
      </c>
      <c r="AU983" s="240" t="str">
        <f>IF($AL983="","",RANK(AV983,$AV$2:$AV$1001)+COUNTIF($AV$2:AV983,AV983)-1)</f>
        <v/>
      </c>
      <c r="AV983" s="262">
        <f t="shared" si="62"/>
        <v>0</v>
      </c>
    </row>
    <row r="984" spans="26:48" ht="15" customHeight="1" x14ac:dyDescent="0.2">
      <c r="Z984" s="240" t="str">
        <f>Shares!A984</f>
        <v/>
      </c>
      <c r="AA984" s="240" t="str">
        <f>Shares!B984</f>
        <v/>
      </c>
      <c r="AB984" s="240" t="str">
        <f>Shares!C984</f>
        <v/>
      </c>
      <c r="AC984" s="240" t="str">
        <f>Shares!D984</f>
        <v/>
      </c>
      <c r="AD984" s="240">
        <f>IF($Z984="",0,Shares!E984)</f>
        <v>0</v>
      </c>
      <c r="AE984" s="262">
        <f>IF($Z984="",0,Shares!K984*Shares!J984)</f>
        <v>0</v>
      </c>
      <c r="AF984" s="263">
        <f t="shared" si="61"/>
        <v>0</v>
      </c>
      <c r="AG984" s="262">
        <f>IF($Z984="",0,Shares!M984)</f>
        <v>0</v>
      </c>
      <c r="AH984" s="263">
        <f>IF($Z984="",0,Shares!N984)</f>
        <v>0</v>
      </c>
      <c r="AI984" s="240" t="str">
        <f>IF($Z984="","",RANK(AE984,$AE$2:$AE$1001)+COUNTIF($AE$2:AE984,AE984)-1)</f>
        <v/>
      </c>
      <c r="AJ984" s="240" t="str">
        <f>IF($AD984&lt;0,COUNT($AJ$1:AJ983)+1,"")</f>
        <v/>
      </c>
      <c r="AL984" s="240" t="str">
        <f>'All Ticker P&amp;L'!A984</f>
        <v/>
      </c>
      <c r="AM984" s="240" t="str">
        <f>'All Ticker P&amp;L'!B984</f>
        <v/>
      </c>
      <c r="AN984" s="240" t="str">
        <f>'All Ticker P&amp;L'!C984</f>
        <v/>
      </c>
      <c r="AO984" s="240" t="str">
        <f>'All Ticker P&amp;L'!D984</f>
        <v/>
      </c>
      <c r="AP984" s="240">
        <f>IF($AL984="",0,'All Ticker P&amp;L'!E984)</f>
        <v>0</v>
      </c>
      <c r="AQ984" s="262">
        <f>IF($AL984="",0,'All Ticker P&amp;L'!J984*'All Ticker P&amp;L'!I984)</f>
        <v>0</v>
      </c>
      <c r="AR984" s="262">
        <f>IF($AL984="",0,'All Ticker P&amp;L'!L984)</f>
        <v>0</v>
      </c>
      <c r="AS984" s="263">
        <f>IF($AL984="",0,'All Ticker P&amp;L'!M984)</f>
        <v>0</v>
      </c>
      <c r="AT984" s="240" t="str">
        <f>IF($AL984="","",RANK(AR984,$AR$2:$AR$1001)+COUNTIF($AR$2:AR984,AR984)-1)</f>
        <v/>
      </c>
      <c r="AU984" s="240" t="str">
        <f>IF($AL984="","",RANK(AV984,$AV$2:$AV$1001)+COUNTIF($AV$2:AV984,AV984)-1)</f>
        <v/>
      </c>
      <c r="AV984" s="262">
        <f t="shared" si="62"/>
        <v>0</v>
      </c>
    </row>
    <row r="985" spans="26:48" ht="15" customHeight="1" x14ac:dyDescent="0.2">
      <c r="Z985" s="240" t="str">
        <f>Shares!A985</f>
        <v/>
      </c>
      <c r="AA985" s="240" t="str">
        <f>Shares!B985</f>
        <v/>
      </c>
      <c r="AB985" s="240" t="str">
        <f>Shares!C985</f>
        <v/>
      </c>
      <c r="AC985" s="240" t="str">
        <f>Shares!D985</f>
        <v/>
      </c>
      <c r="AD985" s="240">
        <f>IF($Z985="",0,Shares!E985)</f>
        <v>0</v>
      </c>
      <c r="AE985" s="262">
        <f>IF($Z985="",0,Shares!K985*Shares!J985)</f>
        <v>0</v>
      </c>
      <c r="AF985" s="263">
        <f t="shared" si="61"/>
        <v>0</v>
      </c>
      <c r="AG985" s="262">
        <f>IF($Z985="",0,Shares!M985)</f>
        <v>0</v>
      </c>
      <c r="AH985" s="263">
        <f>IF($Z985="",0,Shares!N985)</f>
        <v>0</v>
      </c>
      <c r="AI985" s="240" t="str">
        <f>IF($Z985="","",RANK(AE985,$AE$2:$AE$1001)+COUNTIF($AE$2:AE985,AE985)-1)</f>
        <v/>
      </c>
      <c r="AJ985" s="240" t="str">
        <f>IF($AD985&lt;0,COUNT($AJ$1:AJ984)+1,"")</f>
        <v/>
      </c>
      <c r="AL985" s="240" t="str">
        <f>'All Ticker P&amp;L'!A985</f>
        <v/>
      </c>
      <c r="AM985" s="240" t="str">
        <f>'All Ticker P&amp;L'!B985</f>
        <v/>
      </c>
      <c r="AN985" s="240" t="str">
        <f>'All Ticker P&amp;L'!C985</f>
        <v/>
      </c>
      <c r="AO985" s="240" t="str">
        <f>'All Ticker P&amp;L'!D985</f>
        <v/>
      </c>
      <c r="AP985" s="240">
        <f>IF($AL985="",0,'All Ticker P&amp;L'!E985)</f>
        <v>0</v>
      </c>
      <c r="AQ985" s="262">
        <f>IF($AL985="",0,'All Ticker P&amp;L'!J985*'All Ticker P&amp;L'!I985)</f>
        <v>0</v>
      </c>
      <c r="AR985" s="262">
        <f>IF($AL985="",0,'All Ticker P&amp;L'!L985)</f>
        <v>0</v>
      </c>
      <c r="AS985" s="263">
        <f>IF($AL985="",0,'All Ticker P&amp;L'!M985)</f>
        <v>0</v>
      </c>
      <c r="AT985" s="240" t="str">
        <f>IF($AL985="","",RANK(AR985,$AR$2:$AR$1001)+COUNTIF($AR$2:AR985,AR985)-1)</f>
        <v/>
      </c>
      <c r="AU985" s="240" t="str">
        <f>IF($AL985="","",RANK(AV985,$AV$2:$AV$1001)+COUNTIF($AV$2:AV985,AV985)-1)</f>
        <v/>
      </c>
      <c r="AV985" s="262">
        <f t="shared" si="62"/>
        <v>0</v>
      </c>
    </row>
    <row r="986" spans="26:48" ht="15" customHeight="1" x14ac:dyDescent="0.2">
      <c r="Z986" s="240" t="str">
        <f>Shares!A986</f>
        <v/>
      </c>
      <c r="AA986" s="240" t="str">
        <f>Shares!B986</f>
        <v/>
      </c>
      <c r="AB986" s="240" t="str">
        <f>Shares!C986</f>
        <v/>
      </c>
      <c r="AC986" s="240" t="str">
        <f>Shares!D986</f>
        <v/>
      </c>
      <c r="AD986" s="240">
        <f>IF($Z986="",0,Shares!E986)</f>
        <v>0</v>
      </c>
      <c r="AE986" s="262">
        <f>IF($Z986="",0,Shares!K986*Shares!J986)</f>
        <v>0</v>
      </c>
      <c r="AF986" s="263">
        <f t="shared" si="61"/>
        <v>0</v>
      </c>
      <c r="AG986" s="262">
        <f>IF($Z986="",0,Shares!M986)</f>
        <v>0</v>
      </c>
      <c r="AH986" s="263">
        <f>IF($Z986="",0,Shares!N986)</f>
        <v>0</v>
      </c>
      <c r="AI986" s="240" t="str">
        <f>IF($Z986="","",RANK(AE986,$AE$2:$AE$1001)+COUNTIF($AE$2:AE986,AE986)-1)</f>
        <v/>
      </c>
      <c r="AJ986" s="240" t="str">
        <f>IF($AD986&lt;0,COUNT($AJ$1:AJ985)+1,"")</f>
        <v/>
      </c>
      <c r="AL986" s="240" t="str">
        <f>'All Ticker P&amp;L'!A986</f>
        <v/>
      </c>
      <c r="AM986" s="240" t="str">
        <f>'All Ticker P&amp;L'!B986</f>
        <v/>
      </c>
      <c r="AN986" s="240" t="str">
        <f>'All Ticker P&amp;L'!C986</f>
        <v/>
      </c>
      <c r="AO986" s="240" t="str">
        <f>'All Ticker P&amp;L'!D986</f>
        <v/>
      </c>
      <c r="AP986" s="240">
        <f>IF($AL986="",0,'All Ticker P&amp;L'!E986)</f>
        <v>0</v>
      </c>
      <c r="AQ986" s="262">
        <f>IF($AL986="",0,'All Ticker P&amp;L'!J986*'All Ticker P&amp;L'!I986)</f>
        <v>0</v>
      </c>
      <c r="AR986" s="262">
        <f>IF($AL986="",0,'All Ticker P&amp;L'!L986)</f>
        <v>0</v>
      </c>
      <c r="AS986" s="263">
        <f>IF($AL986="",0,'All Ticker P&amp;L'!M986)</f>
        <v>0</v>
      </c>
      <c r="AT986" s="240" t="str">
        <f>IF($AL986="","",RANK(AR986,$AR$2:$AR$1001)+COUNTIF($AR$2:AR986,AR986)-1)</f>
        <v/>
      </c>
      <c r="AU986" s="240" t="str">
        <f>IF($AL986="","",RANK(AV986,$AV$2:$AV$1001)+COUNTIF($AV$2:AV986,AV986)-1)</f>
        <v/>
      </c>
      <c r="AV986" s="262">
        <f t="shared" si="62"/>
        <v>0</v>
      </c>
    </row>
    <row r="987" spans="26:48" ht="15" customHeight="1" x14ac:dyDescent="0.2">
      <c r="Z987" s="240" t="str">
        <f>Shares!A987</f>
        <v/>
      </c>
      <c r="AA987" s="240" t="str">
        <f>Shares!B987</f>
        <v/>
      </c>
      <c r="AB987" s="240" t="str">
        <f>Shares!C987</f>
        <v/>
      </c>
      <c r="AC987" s="240" t="str">
        <f>Shares!D987</f>
        <v/>
      </c>
      <c r="AD987" s="240">
        <f>IF($Z987="",0,Shares!E987)</f>
        <v>0</v>
      </c>
      <c r="AE987" s="262">
        <f>IF($Z987="",0,Shares!K987*Shares!J987)</f>
        <v>0</v>
      </c>
      <c r="AF987" s="263">
        <f t="shared" si="61"/>
        <v>0</v>
      </c>
      <c r="AG987" s="262">
        <f>IF($Z987="",0,Shares!M987)</f>
        <v>0</v>
      </c>
      <c r="AH987" s="263">
        <f>IF($Z987="",0,Shares!N987)</f>
        <v>0</v>
      </c>
      <c r="AI987" s="240" t="str">
        <f>IF($Z987="","",RANK(AE987,$AE$2:$AE$1001)+COUNTIF($AE$2:AE987,AE987)-1)</f>
        <v/>
      </c>
      <c r="AJ987" s="240" t="str">
        <f>IF($AD987&lt;0,COUNT($AJ$1:AJ986)+1,"")</f>
        <v/>
      </c>
      <c r="AL987" s="240" t="str">
        <f>'All Ticker P&amp;L'!A987</f>
        <v/>
      </c>
      <c r="AM987" s="240" t="str">
        <f>'All Ticker P&amp;L'!B987</f>
        <v/>
      </c>
      <c r="AN987" s="240" t="str">
        <f>'All Ticker P&amp;L'!C987</f>
        <v/>
      </c>
      <c r="AO987" s="240" t="str">
        <f>'All Ticker P&amp;L'!D987</f>
        <v/>
      </c>
      <c r="AP987" s="240">
        <f>IF($AL987="",0,'All Ticker P&amp;L'!E987)</f>
        <v>0</v>
      </c>
      <c r="AQ987" s="262">
        <f>IF($AL987="",0,'All Ticker P&amp;L'!J987*'All Ticker P&amp;L'!I987)</f>
        <v>0</v>
      </c>
      <c r="AR987" s="262">
        <f>IF($AL987="",0,'All Ticker P&amp;L'!L987)</f>
        <v>0</v>
      </c>
      <c r="AS987" s="263">
        <f>IF($AL987="",0,'All Ticker P&amp;L'!M987)</f>
        <v>0</v>
      </c>
      <c r="AT987" s="240" t="str">
        <f>IF($AL987="","",RANK(AR987,$AR$2:$AR$1001)+COUNTIF($AR$2:AR987,AR987)-1)</f>
        <v/>
      </c>
      <c r="AU987" s="240" t="str">
        <f>IF($AL987="","",RANK(AV987,$AV$2:$AV$1001)+COUNTIF($AV$2:AV987,AV987)-1)</f>
        <v/>
      </c>
      <c r="AV987" s="262">
        <f t="shared" si="62"/>
        <v>0</v>
      </c>
    </row>
    <row r="988" spans="26:48" ht="15" customHeight="1" x14ac:dyDescent="0.2">
      <c r="Z988" s="240" t="str">
        <f>Shares!A988</f>
        <v/>
      </c>
      <c r="AA988" s="240" t="str">
        <f>Shares!B988</f>
        <v/>
      </c>
      <c r="AB988" s="240" t="str">
        <f>Shares!C988</f>
        <v/>
      </c>
      <c r="AC988" s="240" t="str">
        <f>Shares!D988</f>
        <v/>
      </c>
      <c r="AD988" s="240">
        <f>IF($Z988="",0,Shares!E988)</f>
        <v>0</v>
      </c>
      <c r="AE988" s="262">
        <f>IF($Z988="",0,Shares!K988*Shares!J988)</f>
        <v>0</v>
      </c>
      <c r="AF988" s="263">
        <f t="shared" si="61"/>
        <v>0</v>
      </c>
      <c r="AG988" s="262">
        <f>IF($Z988="",0,Shares!M988)</f>
        <v>0</v>
      </c>
      <c r="AH988" s="263">
        <f>IF($Z988="",0,Shares!N988)</f>
        <v>0</v>
      </c>
      <c r="AI988" s="240" t="str">
        <f>IF($Z988="","",RANK(AE988,$AE$2:$AE$1001)+COUNTIF($AE$2:AE988,AE988)-1)</f>
        <v/>
      </c>
      <c r="AJ988" s="240" t="str">
        <f>IF($AD988&lt;0,COUNT($AJ$1:AJ987)+1,"")</f>
        <v/>
      </c>
      <c r="AL988" s="240" t="str">
        <f>'All Ticker P&amp;L'!A988</f>
        <v/>
      </c>
      <c r="AM988" s="240" t="str">
        <f>'All Ticker P&amp;L'!B988</f>
        <v/>
      </c>
      <c r="AN988" s="240" t="str">
        <f>'All Ticker P&amp;L'!C988</f>
        <v/>
      </c>
      <c r="AO988" s="240" t="str">
        <f>'All Ticker P&amp;L'!D988</f>
        <v/>
      </c>
      <c r="AP988" s="240">
        <f>IF($AL988="",0,'All Ticker P&amp;L'!E988)</f>
        <v>0</v>
      </c>
      <c r="AQ988" s="262">
        <f>IF($AL988="",0,'All Ticker P&amp;L'!J988*'All Ticker P&amp;L'!I988)</f>
        <v>0</v>
      </c>
      <c r="AR988" s="262">
        <f>IF($AL988="",0,'All Ticker P&amp;L'!L988)</f>
        <v>0</v>
      </c>
      <c r="AS988" s="263">
        <f>IF($AL988="",0,'All Ticker P&amp;L'!M988)</f>
        <v>0</v>
      </c>
      <c r="AT988" s="240" t="str">
        <f>IF($AL988="","",RANK(AR988,$AR$2:$AR$1001)+COUNTIF($AR$2:AR988,AR988)-1)</f>
        <v/>
      </c>
      <c r="AU988" s="240" t="str">
        <f>IF($AL988="","",RANK(AV988,$AV$2:$AV$1001)+COUNTIF($AV$2:AV988,AV988)-1)</f>
        <v/>
      </c>
      <c r="AV988" s="262">
        <f t="shared" si="62"/>
        <v>0</v>
      </c>
    </row>
    <row r="989" spans="26:48" ht="15" customHeight="1" x14ac:dyDescent="0.2">
      <c r="Z989" s="240" t="str">
        <f>Shares!A989</f>
        <v/>
      </c>
      <c r="AA989" s="240" t="str">
        <f>Shares!B989</f>
        <v/>
      </c>
      <c r="AB989" s="240" t="str">
        <f>Shares!C989</f>
        <v/>
      </c>
      <c r="AC989" s="240" t="str">
        <f>Shares!D989</f>
        <v/>
      </c>
      <c r="AD989" s="240">
        <f>IF($Z989="",0,Shares!E989)</f>
        <v>0</v>
      </c>
      <c r="AE989" s="262">
        <f>IF($Z989="",0,Shares!K989*Shares!J989)</f>
        <v>0</v>
      </c>
      <c r="AF989" s="263">
        <f t="shared" si="61"/>
        <v>0</v>
      </c>
      <c r="AG989" s="262">
        <f>IF($Z989="",0,Shares!M989)</f>
        <v>0</v>
      </c>
      <c r="AH989" s="263">
        <f>IF($Z989="",0,Shares!N989)</f>
        <v>0</v>
      </c>
      <c r="AI989" s="240" t="str">
        <f>IF($Z989="","",RANK(AE989,$AE$2:$AE$1001)+COUNTIF($AE$2:AE989,AE989)-1)</f>
        <v/>
      </c>
      <c r="AJ989" s="240" t="str">
        <f>IF($AD989&lt;0,COUNT($AJ$1:AJ988)+1,"")</f>
        <v/>
      </c>
      <c r="AL989" s="240" t="str">
        <f>'All Ticker P&amp;L'!A989</f>
        <v/>
      </c>
      <c r="AM989" s="240" t="str">
        <f>'All Ticker P&amp;L'!B989</f>
        <v/>
      </c>
      <c r="AN989" s="240" t="str">
        <f>'All Ticker P&amp;L'!C989</f>
        <v/>
      </c>
      <c r="AO989" s="240" t="str">
        <f>'All Ticker P&amp;L'!D989</f>
        <v/>
      </c>
      <c r="AP989" s="240">
        <f>IF($AL989="",0,'All Ticker P&amp;L'!E989)</f>
        <v>0</v>
      </c>
      <c r="AQ989" s="262">
        <f>IF($AL989="",0,'All Ticker P&amp;L'!J989*'All Ticker P&amp;L'!I989)</f>
        <v>0</v>
      </c>
      <c r="AR989" s="262">
        <f>IF($AL989="",0,'All Ticker P&amp;L'!L989)</f>
        <v>0</v>
      </c>
      <c r="AS989" s="263">
        <f>IF($AL989="",0,'All Ticker P&amp;L'!M989)</f>
        <v>0</v>
      </c>
      <c r="AT989" s="240" t="str">
        <f>IF($AL989="","",RANK(AR989,$AR$2:$AR$1001)+COUNTIF($AR$2:AR989,AR989)-1)</f>
        <v/>
      </c>
      <c r="AU989" s="240" t="str">
        <f>IF($AL989="","",RANK(AV989,$AV$2:$AV$1001)+COUNTIF($AV$2:AV989,AV989)-1)</f>
        <v/>
      </c>
      <c r="AV989" s="262">
        <f t="shared" si="62"/>
        <v>0</v>
      </c>
    </row>
    <row r="990" spans="26:48" ht="15" customHeight="1" x14ac:dyDescent="0.2">
      <c r="Z990" s="240" t="str">
        <f>Shares!A990</f>
        <v/>
      </c>
      <c r="AA990" s="240" t="str">
        <f>Shares!B990</f>
        <v/>
      </c>
      <c r="AB990" s="240" t="str">
        <f>Shares!C990</f>
        <v/>
      </c>
      <c r="AC990" s="240" t="str">
        <f>Shares!D990</f>
        <v/>
      </c>
      <c r="AD990" s="240">
        <f>IF($Z990="",0,Shares!E990)</f>
        <v>0</v>
      </c>
      <c r="AE990" s="262">
        <f>IF($Z990="",0,Shares!K990*Shares!J990)</f>
        <v>0</v>
      </c>
      <c r="AF990" s="263">
        <f t="shared" si="61"/>
        <v>0</v>
      </c>
      <c r="AG990" s="262">
        <f>IF($Z990="",0,Shares!M990)</f>
        <v>0</v>
      </c>
      <c r="AH990" s="263">
        <f>IF($Z990="",0,Shares!N990)</f>
        <v>0</v>
      </c>
      <c r="AI990" s="240" t="str">
        <f>IF($Z990="","",RANK(AE990,$AE$2:$AE$1001)+COUNTIF($AE$2:AE990,AE990)-1)</f>
        <v/>
      </c>
      <c r="AJ990" s="240" t="str">
        <f>IF($AD990&lt;0,COUNT($AJ$1:AJ989)+1,"")</f>
        <v/>
      </c>
      <c r="AL990" s="240" t="str">
        <f>'All Ticker P&amp;L'!A990</f>
        <v/>
      </c>
      <c r="AM990" s="240" t="str">
        <f>'All Ticker P&amp;L'!B990</f>
        <v/>
      </c>
      <c r="AN990" s="240" t="str">
        <f>'All Ticker P&amp;L'!C990</f>
        <v/>
      </c>
      <c r="AO990" s="240" t="str">
        <f>'All Ticker P&amp;L'!D990</f>
        <v/>
      </c>
      <c r="AP990" s="240">
        <f>IF($AL990="",0,'All Ticker P&amp;L'!E990)</f>
        <v>0</v>
      </c>
      <c r="AQ990" s="262">
        <f>IF($AL990="",0,'All Ticker P&amp;L'!J990*'All Ticker P&amp;L'!I990)</f>
        <v>0</v>
      </c>
      <c r="AR990" s="262">
        <f>IF($AL990="",0,'All Ticker P&amp;L'!L990)</f>
        <v>0</v>
      </c>
      <c r="AS990" s="263">
        <f>IF($AL990="",0,'All Ticker P&amp;L'!M990)</f>
        <v>0</v>
      </c>
      <c r="AT990" s="240" t="str">
        <f>IF($AL990="","",RANK(AR990,$AR$2:$AR$1001)+COUNTIF($AR$2:AR990,AR990)-1)</f>
        <v/>
      </c>
      <c r="AU990" s="240" t="str">
        <f>IF($AL990="","",RANK(AV990,$AV$2:$AV$1001)+COUNTIF($AV$2:AV990,AV990)-1)</f>
        <v/>
      </c>
      <c r="AV990" s="262">
        <f t="shared" si="62"/>
        <v>0</v>
      </c>
    </row>
    <row r="991" spans="26:48" ht="15" customHeight="1" x14ac:dyDescent="0.2">
      <c r="Z991" s="240" t="str">
        <f>Shares!A991</f>
        <v/>
      </c>
      <c r="AA991" s="240" t="str">
        <f>Shares!B991</f>
        <v/>
      </c>
      <c r="AB991" s="240" t="str">
        <f>Shares!C991</f>
        <v/>
      </c>
      <c r="AC991" s="240" t="str">
        <f>Shares!D991</f>
        <v/>
      </c>
      <c r="AD991" s="240">
        <f>IF($Z991="",0,Shares!E991)</f>
        <v>0</v>
      </c>
      <c r="AE991" s="262">
        <f>IF($Z991="",0,Shares!K991*Shares!J991)</f>
        <v>0</v>
      </c>
      <c r="AF991" s="263">
        <f t="shared" si="61"/>
        <v>0</v>
      </c>
      <c r="AG991" s="262">
        <f>IF($Z991="",0,Shares!M991)</f>
        <v>0</v>
      </c>
      <c r="AH991" s="263">
        <f>IF($Z991="",0,Shares!N991)</f>
        <v>0</v>
      </c>
      <c r="AI991" s="240" t="str">
        <f>IF($Z991="","",RANK(AE991,$AE$2:$AE$1001)+COUNTIF($AE$2:AE991,AE991)-1)</f>
        <v/>
      </c>
      <c r="AJ991" s="240" t="str">
        <f>IF($AD991&lt;0,COUNT($AJ$1:AJ990)+1,"")</f>
        <v/>
      </c>
      <c r="AL991" s="240" t="str">
        <f>'All Ticker P&amp;L'!A991</f>
        <v/>
      </c>
      <c r="AM991" s="240" t="str">
        <f>'All Ticker P&amp;L'!B991</f>
        <v/>
      </c>
      <c r="AN991" s="240" t="str">
        <f>'All Ticker P&amp;L'!C991</f>
        <v/>
      </c>
      <c r="AO991" s="240" t="str">
        <f>'All Ticker P&amp;L'!D991</f>
        <v/>
      </c>
      <c r="AP991" s="240">
        <f>IF($AL991="",0,'All Ticker P&amp;L'!E991)</f>
        <v>0</v>
      </c>
      <c r="AQ991" s="262">
        <f>IF($AL991="",0,'All Ticker P&amp;L'!J991*'All Ticker P&amp;L'!I991)</f>
        <v>0</v>
      </c>
      <c r="AR991" s="262">
        <f>IF($AL991="",0,'All Ticker P&amp;L'!L991)</f>
        <v>0</v>
      </c>
      <c r="AS991" s="263">
        <f>IF($AL991="",0,'All Ticker P&amp;L'!M991)</f>
        <v>0</v>
      </c>
      <c r="AT991" s="240" t="str">
        <f>IF($AL991="","",RANK(AR991,$AR$2:$AR$1001)+COUNTIF($AR$2:AR991,AR991)-1)</f>
        <v/>
      </c>
      <c r="AU991" s="240" t="str">
        <f>IF($AL991="","",RANK(AV991,$AV$2:$AV$1001)+COUNTIF($AV$2:AV991,AV991)-1)</f>
        <v/>
      </c>
      <c r="AV991" s="262">
        <f t="shared" si="62"/>
        <v>0</v>
      </c>
    </row>
    <row r="992" spans="26:48" ht="15" customHeight="1" x14ac:dyDescent="0.2">
      <c r="Z992" s="240" t="str">
        <f>Shares!A992</f>
        <v/>
      </c>
      <c r="AA992" s="240" t="str">
        <f>Shares!B992</f>
        <v/>
      </c>
      <c r="AB992" s="240" t="str">
        <f>Shares!C992</f>
        <v/>
      </c>
      <c r="AC992" s="240" t="str">
        <f>Shares!D992</f>
        <v/>
      </c>
      <c r="AD992" s="240">
        <f>IF($Z992="",0,Shares!E992)</f>
        <v>0</v>
      </c>
      <c r="AE992" s="262">
        <f>IF($Z992="",0,Shares!K992*Shares!J992)</f>
        <v>0</v>
      </c>
      <c r="AF992" s="263">
        <f t="shared" si="61"/>
        <v>0</v>
      </c>
      <c r="AG992" s="262">
        <f>IF($Z992="",0,Shares!M992)</f>
        <v>0</v>
      </c>
      <c r="AH992" s="263">
        <f>IF($Z992="",0,Shares!N992)</f>
        <v>0</v>
      </c>
      <c r="AI992" s="240" t="str">
        <f>IF($Z992="","",RANK(AE992,$AE$2:$AE$1001)+COUNTIF($AE$2:AE992,AE992)-1)</f>
        <v/>
      </c>
      <c r="AJ992" s="240" t="str">
        <f>IF($AD992&lt;0,COUNT($AJ$1:AJ991)+1,"")</f>
        <v/>
      </c>
      <c r="AL992" s="240" t="str">
        <f>'All Ticker P&amp;L'!A992</f>
        <v/>
      </c>
      <c r="AM992" s="240" t="str">
        <f>'All Ticker P&amp;L'!B992</f>
        <v/>
      </c>
      <c r="AN992" s="240" t="str">
        <f>'All Ticker P&amp;L'!C992</f>
        <v/>
      </c>
      <c r="AO992" s="240" t="str">
        <f>'All Ticker P&amp;L'!D992</f>
        <v/>
      </c>
      <c r="AP992" s="240">
        <f>IF($AL992="",0,'All Ticker P&amp;L'!E992)</f>
        <v>0</v>
      </c>
      <c r="AQ992" s="262">
        <f>IF($AL992="",0,'All Ticker P&amp;L'!J992*'All Ticker P&amp;L'!I992)</f>
        <v>0</v>
      </c>
      <c r="AR992" s="262">
        <f>IF($AL992="",0,'All Ticker P&amp;L'!L992)</f>
        <v>0</v>
      </c>
      <c r="AS992" s="263">
        <f>IF($AL992="",0,'All Ticker P&amp;L'!M992)</f>
        <v>0</v>
      </c>
      <c r="AT992" s="240" t="str">
        <f>IF($AL992="","",RANK(AR992,$AR$2:$AR$1001)+COUNTIF($AR$2:AR992,AR992)-1)</f>
        <v/>
      </c>
      <c r="AU992" s="240" t="str">
        <f>IF($AL992="","",RANK(AV992,$AV$2:$AV$1001)+COUNTIF($AV$2:AV992,AV992)-1)</f>
        <v/>
      </c>
      <c r="AV992" s="262">
        <f t="shared" si="62"/>
        <v>0</v>
      </c>
    </row>
    <row r="993" spans="26:48" ht="15" customHeight="1" x14ac:dyDescent="0.2">
      <c r="Z993" s="240" t="str">
        <f>Shares!A993</f>
        <v/>
      </c>
      <c r="AA993" s="240" t="str">
        <f>Shares!B993</f>
        <v/>
      </c>
      <c r="AB993" s="240" t="str">
        <f>Shares!C993</f>
        <v/>
      </c>
      <c r="AC993" s="240" t="str">
        <f>Shares!D993</f>
        <v/>
      </c>
      <c r="AD993" s="240">
        <f>IF($Z993="",0,Shares!E993)</f>
        <v>0</v>
      </c>
      <c r="AE993" s="262">
        <f>IF($Z993="",0,Shares!K993*Shares!J993)</f>
        <v>0</v>
      </c>
      <c r="AF993" s="263">
        <f t="shared" si="61"/>
        <v>0</v>
      </c>
      <c r="AG993" s="262">
        <f>IF($Z993="",0,Shares!M993)</f>
        <v>0</v>
      </c>
      <c r="AH993" s="263">
        <f>IF($Z993="",0,Shares!N993)</f>
        <v>0</v>
      </c>
      <c r="AI993" s="240" t="str">
        <f>IF($Z993="","",RANK(AE993,$AE$2:$AE$1001)+COUNTIF($AE$2:AE993,AE993)-1)</f>
        <v/>
      </c>
      <c r="AJ993" s="240" t="str">
        <f>IF($AD993&lt;0,COUNT($AJ$1:AJ992)+1,"")</f>
        <v/>
      </c>
      <c r="AL993" s="240" t="str">
        <f>'All Ticker P&amp;L'!A993</f>
        <v/>
      </c>
      <c r="AM993" s="240" t="str">
        <f>'All Ticker P&amp;L'!B993</f>
        <v/>
      </c>
      <c r="AN993" s="240" t="str">
        <f>'All Ticker P&amp;L'!C993</f>
        <v/>
      </c>
      <c r="AO993" s="240" t="str">
        <f>'All Ticker P&amp;L'!D993</f>
        <v/>
      </c>
      <c r="AP993" s="240">
        <f>IF($AL993="",0,'All Ticker P&amp;L'!E993)</f>
        <v>0</v>
      </c>
      <c r="AQ993" s="262">
        <f>IF($AL993="",0,'All Ticker P&amp;L'!J993*'All Ticker P&amp;L'!I993)</f>
        <v>0</v>
      </c>
      <c r="AR993" s="262">
        <f>IF($AL993="",0,'All Ticker P&amp;L'!L993)</f>
        <v>0</v>
      </c>
      <c r="AS993" s="263">
        <f>IF($AL993="",0,'All Ticker P&amp;L'!M993)</f>
        <v>0</v>
      </c>
      <c r="AT993" s="240" t="str">
        <f>IF($AL993="","",RANK(AR993,$AR$2:$AR$1001)+COUNTIF($AR$2:AR993,AR993)-1)</f>
        <v/>
      </c>
      <c r="AU993" s="240" t="str">
        <f>IF($AL993="","",RANK(AV993,$AV$2:$AV$1001)+COUNTIF($AV$2:AV993,AV993)-1)</f>
        <v/>
      </c>
      <c r="AV993" s="262">
        <f t="shared" si="62"/>
        <v>0</v>
      </c>
    </row>
    <row r="994" spans="26:48" ht="15" customHeight="1" x14ac:dyDescent="0.2">
      <c r="Z994" s="240" t="str">
        <f>Shares!A994</f>
        <v/>
      </c>
      <c r="AA994" s="240" t="str">
        <f>Shares!B994</f>
        <v/>
      </c>
      <c r="AB994" s="240" t="str">
        <f>Shares!C994</f>
        <v/>
      </c>
      <c r="AC994" s="240" t="str">
        <f>Shares!D994</f>
        <v/>
      </c>
      <c r="AD994" s="240">
        <f>IF($Z994="",0,Shares!E994)</f>
        <v>0</v>
      </c>
      <c r="AE994" s="262">
        <f>IF($Z994="",0,Shares!K994*Shares!J994)</f>
        <v>0</v>
      </c>
      <c r="AF994" s="263">
        <f t="shared" si="61"/>
        <v>0</v>
      </c>
      <c r="AG994" s="262">
        <f>IF($Z994="",0,Shares!M994)</f>
        <v>0</v>
      </c>
      <c r="AH994" s="263">
        <f>IF($Z994="",0,Shares!N994)</f>
        <v>0</v>
      </c>
      <c r="AI994" s="240" t="str">
        <f>IF($Z994="","",RANK(AE994,$AE$2:$AE$1001)+COUNTIF($AE$2:AE994,AE994)-1)</f>
        <v/>
      </c>
      <c r="AJ994" s="240" t="str">
        <f>IF($AD994&lt;0,COUNT($AJ$1:AJ993)+1,"")</f>
        <v/>
      </c>
      <c r="AL994" s="240" t="str">
        <f>'All Ticker P&amp;L'!A994</f>
        <v/>
      </c>
      <c r="AM994" s="240" t="str">
        <f>'All Ticker P&amp;L'!B994</f>
        <v/>
      </c>
      <c r="AN994" s="240" t="str">
        <f>'All Ticker P&amp;L'!C994</f>
        <v/>
      </c>
      <c r="AO994" s="240" t="str">
        <f>'All Ticker P&amp;L'!D994</f>
        <v/>
      </c>
      <c r="AP994" s="240">
        <f>IF($AL994="",0,'All Ticker P&amp;L'!E994)</f>
        <v>0</v>
      </c>
      <c r="AQ994" s="262">
        <f>IF($AL994="",0,'All Ticker P&amp;L'!J994*'All Ticker P&amp;L'!I994)</f>
        <v>0</v>
      </c>
      <c r="AR994" s="262">
        <f>IF($AL994="",0,'All Ticker P&amp;L'!L994)</f>
        <v>0</v>
      </c>
      <c r="AS994" s="263">
        <f>IF($AL994="",0,'All Ticker P&amp;L'!M994)</f>
        <v>0</v>
      </c>
      <c r="AT994" s="240" t="str">
        <f>IF($AL994="","",RANK(AR994,$AR$2:$AR$1001)+COUNTIF($AR$2:AR994,AR994)-1)</f>
        <v/>
      </c>
      <c r="AU994" s="240" t="str">
        <f>IF($AL994="","",RANK(AV994,$AV$2:$AV$1001)+COUNTIF($AV$2:AV994,AV994)-1)</f>
        <v/>
      </c>
      <c r="AV994" s="262">
        <f t="shared" si="62"/>
        <v>0</v>
      </c>
    </row>
    <row r="995" spans="26:48" ht="15" customHeight="1" x14ac:dyDescent="0.2">
      <c r="Z995" s="240" t="str">
        <f>Shares!A995</f>
        <v/>
      </c>
      <c r="AA995" s="240" t="str">
        <f>Shares!B995</f>
        <v/>
      </c>
      <c r="AB995" s="240" t="str">
        <f>Shares!C995</f>
        <v/>
      </c>
      <c r="AC995" s="240" t="str">
        <f>Shares!D995</f>
        <v/>
      </c>
      <c r="AD995" s="240">
        <f>IF($Z995="",0,Shares!E995)</f>
        <v>0</v>
      </c>
      <c r="AE995" s="262">
        <f>IF($Z995="",0,Shares!K995*Shares!J995)</f>
        <v>0</v>
      </c>
      <c r="AF995" s="263">
        <f t="shared" si="61"/>
        <v>0</v>
      </c>
      <c r="AG995" s="262">
        <f>IF($Z995="",0,Shares!M995)</f>
        <v>0</v>
      </c>
      <c r="AH995" s="263">
        <f>IF($Z995="",0,Shares!N995)</f>
        <v>0</v>
      </c>
      <c r="AI995" s="240" t="str">
        <f>IF($Z995="","",RANK(AE995,$AE$2:$AE$1001)+COUNTIF($AE$2:AE995,AE995)-1)</f>
        <v/>
      </c>
      <c r="AJ995" s="240" t="str">
        <f>IF($AD995&lt;0,COUNT($AJ$1:AJ994)+1,"")</f>
        <v/>
      </c>
      <c r="AL995" s="240" t="str">
        <f>'All Ticker P&amp;L'!A995</f>
        <v/>
      </c>
      <c r="AM995" s="240" t="str">
        <f>'All Ticker P&amp;L'!B995</f>
        <v/>
      </c>
      <c r="AN995" s="240" t="str">
        <f>'All Ticker P&amp;L'!C995</f>
        <v/>
      </c>
      <c r="AO995" s="240" t="str">
        <f>'All Ticker P&amp;L'!D995</f>
        <v/>
      </c>
      <c r="AP995" s="240">
        <f>IF($AL995="",0,'All Ticker P&amp;L'!E995)</f>
        <v>0</v>
      </c>
      <c r="AQ995" s="262">
        <f>IF($AL995="",0,'All Ticker P&amp;L'!J995*'All Ticker P&amp;L'!I995)</f>
        <v>0</v>
      </c>
      <c r="AR995" s="262">
        <f>IF($AL995="",0,'All Ticker P&amp;L'!L995)</f>
        <v>0</v>
      </c>
      <c r="AS995" s="263">
        <f>IF($AL995="",0,'All Ticker P&amp;L'!M995)</f>
        <v>0</v>
      </c>
      <c r="AT995" s="240" t="str">
        <f>IF($AL995="","",RANK(AR995,$AR$2:$AR$1001)+COUNTIF($AR$2:AR995,AR995)-1)</f>
        <v/>
      </c>
      <c r="AU995" s="240" t="str">
        <f>IF($AL995="","",RANK(AV995,$AV$2:$AV$1001)+COUNTIF($AV$2:AV995,AV995)-1)</f>
        <v/>
      </c>
      <c r="AV995" s="262">
        <f t="shared" si="62"/>
        <v>0</v>
      </c>
    </row>
    <row r="996" spans="26:48" ht="15" customHeight="1" x14ac:dyDescent="0.2">
      <c r="Z996" s="240" t="str">
        <f>Shares!A996</f>
        <v/>
      </c>
      <c r="AA996" s="240" t="str">
        <f>Shares!B996</f>
        <v/>
      </c>
      <c r="AB996" s="240" t="str">
        <f>Shares!C996</f>
        <v/>
      </c>
      <c r="AC996" s="240" t="str">
        <f>Shares!D996</f>
        <v/>
      </c>
      <c r="AD996" s="240">
        <f>IF($Z996="",0,Shares!E996)</f>
        <v>0</v>
      </c>
      <c r="AE996" s="262">
        <f>IF($Z996="",0,Shares!K996*Shares!J996)</f>
        <v>0</v>
      </c>
      <c r="AF996" s="263">
        <f t="shared" si="61"/>
        <v>0</v>
      </c>
      <c r="AG996" s="262">
        <f>IF($Z996="",0,Shares!M996)</f>
        <v>0</v>
      </c>
      <c r="AH996" s="263">
        <f>IF($Z996="",0,Shares!N996)</f>
        <v>0</v>
      </c>
      <c r="AI996" s="240" t="str">
        <f>IF($Z996="","",RANK(AE996,$AE$2:$AE$1001)+COUNTIF($AE$2:AE996,AE996)-1)</f>
        <v/>
      </c>
      <c r="AJ996" s="240" t="str">
        <f>IF($AD996&lt;0,COUNT($AJ$1:AJ995)+1,"")</f>
        <v/>
      </c>
      <c r="AL996" s="240" t="str">
        <f>'All Ticker P&amp;L'!A996</f>
        <v/>
      </c>
      <c r="AM996" s="240" t="str">
        <f>'All Ticker P&amp;L'!B996</f>
        <v/>
      </c>
      <c r="AN996" s="240" t="str">
        <f>'All Ticker P&amp;L'!C996</f>
        <v/>
      </c>
      <c r="AO996" s="240" t="str">
        <f>'All Ticker P&amp;L'!D996</f>
        <v/>
      </c>
      <c r="AP996" s="240">
        <f>IF($AL996="",0,'All Ticker P&amp;L'!E996)</f>
        <v>0</v>
      </c>
      <c r="AQ996" s="262">
        <f>IF($AL996="",0,'All Ticker P&amp;L'!J996*'All Ticker P&amp;L'!I996)</f>
        <v>0</v>
      </c>
      <c r="AR996" s="262">
        <f>IF($AL996="",0,'All Ticker P&amp;L'!L996)</f>
        <v>0</v>
      </c>
      <c r="AS996" s="263">
        <f>IF($AL996="",0,'All Ticker P&amp;L'!M996)</f>
        <v>0</v>
      </c>
      <c r="AT996" s="240" t="str">
        <f>IF($AL996="","",RANK(AR996,$AR$2:$AR$1001)+COUNTIF($AR$2:AR996,AR996)-1)</f>
        <v/>
      </c>
      <c r="AU996" s="240" t="str">
        <f>IF($AL996="","",RANK(AV996,$AV$2:$AV$1001)+COUNTIF($AV$2:AV996,AV996)-1)</f>
        <v/>
      </c>
      <c r="AV996" s="262">
        <f t="shared" si="62"/>
        <v>0</v>
      </c>
    </row>
    <row r="997" spans="26:48" ht="15" customHeight="1" x14ac:dyDescent="0.2">
      <c r="Z997" s="240" t="str">
        <f>Shares!A997</f>
        <v/>
      </c>
      <c r="AA997" s="240" t="str">
        <f>Shares!B997</f>
        <v/>
      </c>
      <c r="AB997" s="240" t="str">
        <f>Shares!C997</f>
        <v/>
      </c>
      <c r="AC997" s="240" t="str">
        <f>Shares!D997</f>
        <v/>
      </c>
      <c r="AD997" s="240">
        <f>IF($Z997="",0,Shares!E997)</f>
        <v>0</v>
      </c>
      <c r="AE997" s="262">
        <f>IF($Z997="",0,Shares!K997*Shares!J997)</f>
        <v>0</v>
      </c>
      <c r="AF997" s="263">
        <f t="shared" si="61"/>
        <v>0</v>
      </c>
      <c r="AG997" s="262">
        <f>IF($Z997="",0,Shares!M997)</f>
        <v>0</v>
      </c>
      <c r="AH997" s="263">
        <f>IF($Z997="",0,Shares!N997)</f>
        <v>0</v>
      </c>
      <c r="AI997" s="240" t="str">
        <f>IF($Z997="","",RANK(AE997,$AE$2:$AE$1001)+COUNTIF($AE$2:AE997,AE997)-1)</f>
        <v/>
      </c>
      <c r="AJ997" s="240" t="str">
        <f>IF($AD997&lt;0,COUNT($AJ$1:AJ996)+1,"")</f>
        <v/>
      </c>
      <c r="AL997" s="240" t="str">
        <f>'All Ticker P&amp;L'!A997</f>
        <v/>
      </c>
      <c r="AM997" s="240" t="str">
        <f>'All Ticker P&amp;L'!B997</f>
        <v/>
      </c>
      <c r="AN997" s="240" t="str">
        <f>'All Ticker P&amp;L'!C997</f>
        <v/>
      </c>
      <c r="AO997" s="240" t="str">
        <f>'All Ticker P&amp;L'!D997</f>
        <v/>
      </c>
      <c r="AP997" s="240">
        <f>IF($AL997="",0,'All Ticker P&amp;L'!E997)</f>
        <v>0</v>
      </c>
      <c r="AQ997" s="262">
        <f>IF($AL997="",0,'All Ticker P&amp;L'!J997*'All Ticker P&amp;L'!I997)</f>
        <v>0</v>
      </c>
      <c r="AR997" s="262">
        <f>IF($AL997="",0,'All Ticker P&amp;L'!L997)</f>
        <v>0</v>
      </c>
      <c r="AS997" s="263">
        <f>IF($AL997="",0,'All Ticker P&amp;L'!M997)</f>
        <v>0</v>
      </c>
      <c r="AT997" s="240" t="str">
        <f>IF($AL997="","",RANK(AR997,$AR$2:$AR$1001)+COUNTIF($AR$2:AR997,AR997)-1)</f>
        <v/>
      </c>
      <c r="AU997" s="240" t="str">
        <f>IF($AL997="","",RANK(AV997,$AV$2:$AV$1001)+COUNTIF($AV$2:AV997,AV997)-1)</f>
        <v/>
      </c>
      <c r="AV997" s="262">
        <f t="shared" si="62"/>
        <v>0</v>
      </c>
    </row>
    <row r="998" spans="26:48" ht="15" customHeight="1" x14ac:dyDescent="0.2">
      <c r="Z998" s="240" t="str">
        <f>Shares!A998</f>
        <v/>
      </c>
      <c r="AA998" s="240" t="str">
        <f>Shares!B998</f>
        <v/>
      </c>
      <c r="AB998" s="240" t="str">
        <f>Shares!C998</f>
        <v/>
      </c>
      <c r="AC998" s="240" t="str">
        <f>Shares!D998</f>
        <v/>
      </c>
      <c r="AD998" s="240">
        <f>IF($Z998="",0,Shares!E998)</f>
        <v>0</v>
      </c>
      <c r="AE998" s="262">
        <f>IF($Z998="",0,Shares!K998*Shares!J998)</f>
        <v>0</v>
      </c>
      <c r="AF998" s="263">
        <f t="shared" si="61"/>
        <v>0</v>
      </c>
      <c r="AG998" s="262">
        <f>IF($Z998="",0,Shares!M998)</f>
        <v>0</v>
      </c>
      <c r="AH998" s="263">
        <f>IF($Z998="",0,Shares!N998)</f>
        <v>0</v>
      </c>
      <c r="AI998" s="240" t="str">
        <f>IF($Z998="","",RANK(AE998,$AE$2:$AE$1001)+COUNTIF($AE$2:AE998,AE998)-1)</f>
        <v/>
      </c>
      <c r="AJ998" s="240" t="str">
        <f>IF($AD998&lt;0,COUNT($AJ$1:AJ997)+1,"")</f>
        <v/>
      </c>
      <c r="AL998" s="240" t="str">
        <f>'All Ticker P&amp;L'!A998</f>
        <v/>
      </c>
      <c r="AM998" s="240" t="str">
        <f>'All Ticker P&amp;L'!B998</f>
        <v/>
      </c>
      <c r="AN998" s="240" t="str">
        <f>'All Ticker P&amp;L'!C998</f>
        <v/>
      </c>
      <c r="AO998" s="240" t="str">
        <f>'All Ticker P&amp;L'!D998</f>
        <v/>
      </c>
      <c r="AP998" s="240">
        <f>IF($AL998="",0,'All Ticker P&amp;L'!E998)</f>
        <v>0</v>
      </c>
      <c r="AQ998" s="262">
        <f>IF($AL998="",0,'All Ticker P&amp;L'!J998*'All Ticker P&amp;L'!I998)</f>
        <v>0</v>
      </c>
      <c r="AR998" s="262">
        <f>IF($AL998="",0,'All Ticker P&amp;L'!L998)</f>
        <v>0</v>
      </c>
      <c r="AS998" s="263">
        <f>IF($AL998="",0,'All Ticker P&amp;L'!M998)</f>
        <v>0</v>
      </c>
      <c r="AT998" s="240" t="str">
        <f>IF($AL998="","",RANK(AR998,$AR$2:$AR$1001)+COUNTIF($AR$2:AR998,AR998)-1)</f>
        <v/>
      </c>
      <c r="AU998" s="240" t="str">
        <f>IF($AL998="","",RANK(AV998,$AV$2:$AV$1001)+COUNTIF($AV$2:AV998,AV998)-1)</f>
        <v/>
      </c>
      <c r="AV998" s="262">
        <f t="shared" si="62"/>
        <v>0</v>
      </c>
    </row>
    <row r="999" spans="26:48" ht="15" customHeight="1" x14ac:dyDescent="0.2">
      <c r="Z999" s="240" t="str">
        <f>Shares!A999</f>
        <v/>
      </c>
      <c r="AA999" s="240" t="str">
        <f>Shares!B999</f>
        <v/>
      </c>
      <c r="AB999" s="240" t="str">
        <f>Shares!C999</f>
        <v/>
      </c>
      <c r="AC999" s="240" t="str">
        <f>Shares!D999</f>
        <v/>
      </c>
      <c r="AD999" s="240">
        <f>IF($Z999="",0,Shares!E999)</f>
        <v>0</v>
      </c>
      <c r="AE999" s="262">
        <f>IF($Z999="",0,Shares!K999*Shares!J999)</f>
        <v>0</v>
      </c>
      <c r="AF999" s="263">
        <f t="shared" si="61"/>
        <v>0</v>
      </c>
      <c r="AG999" s="262">
        <f>IF($Z999="",0,Shares!M999)</f>
        <v>0</v>
      </c>
      <c r="AH999" s="263">
        <f>IF($Z999="",0,Shares!N999)</f>
        <v>0</v>
      </c>
      <c r="AI999" s="240" t="str">
        <f>IF($Z999="","",RANK(AE999,$AE$2:$AE$1001)+COUNTIF($AE$2:AE999,AE999)-1)</f>
        <v/>
      </c>
      <c r="AJ999" s="240" t="str">
        <f>IF($AD999&lt;0,COUNT($AJ$1:AJ998)+1,"")</f>
        <v/>
      </c>
      <c r="AL999" s="240" t="str">
        <f>'All Ticker P&amp;L'!A999</f>
        <v/>
      </c>
      <c r="AM999" s="240" t="str">
        <f>'All Ticker P&amp;L'!B999</f>
        <v/>
      </c>
      <c r="AN999" s="240" t="str">
        <f>'All Ticker P&amp;L'!C999</f>
        <v/>
      </c>
      <c r="AO999" s="240" t="str">
        <f>'All Ticker P&amp;L'!D999</f>
        <v/>
      </c>
      <c r="AP999" s="240">
        <f>IF($AL999="",0,'All Ticker P&amp;L'!E999)</f>
        <v>0</v>
      </c>
      <c r="AQ999" s="262">
        <f>IF($AL999="",0,'All Ticker P&amp;L'!J999*'All Ticker P&amp;L'!I999)</f>
        <v>0</v>
      </c>
      <c r="AR999" s="262">
        <f>IF($AL999="",0,'All Ticker P&amp;L'!L999)</f>
        <v>0</v>
      </c>
      <c r="AS999" s="263">
        <f>IF($AL999="",0,'All Ticker P&amp;L'!M999)</f>
        <v>0</v>
      </c>
      <c r="AT999" s="240" t="str">
        <f>IF($AL999="","",RANK(AR999,$AR$2:$AR$1001)+COUNTIF($AR$2:AR999,AR999)-1)</f>
        <v/>
      </c>
      <c r="AU999" s="240" t="str">
        <f>IF($AL999="","",RANK(AV999,$AV$2:$AV$1001)+COUNTIF($AV$2:AV999,AV999)-1)</f>
        <v/>
      </c>
      <c r="AV999" s="262">
        <f t="shared" si="62"/>
        <v>0</v>
      </c>
    </row>
    <row r="1000" spans="26:48" ht="15" customHeight="1" x14ac:dyDescent="0.2">
      <c r="Z1000" s="240" t="str">
        <f>Shares!A1000</f>
        <v/>
      </c>
      <c r="AA1000" s="240" t="str">
        <f>Shares!B1000</f>
        <v/>
      </c>
      <c r="AB1000" s="240" t="str">
        <f>Shares!C1000</f>
        <v/>
      </c>
      <c r="AC1000" s="240" t="str">
        <f>Shares!D1000</f>
        <v/>
      </c>
      <c r="AD1000" s="240">
        <f>IF($Z1000="",0,Shares!E1000)</f>
        <v>0</v>
      </c>
      <c r="AE1000" s="262">
        <f>IF($Z1000="",0,Shares!K1000*Shares!J1000)</f>
        <v>0</v>
      </c>
      <c r="AF1000" s="263">
        <f t="shared" si="61"/>
        <v>0</v>
      </c>
      <c r="AG1000" s="262">
        <f>IF($Z1000="",0,Shares!M1000)</f>
        <v>0</v>
      </c>
      <c r="AH1000" s="263">
        <f>IF($Z1000="",0,Shares!N1000)</f>
        <v>0</v>
      </c>
      <c r="AI1000" s="240" t="str">
        <f>IF($Z1000="","",RANK(AE1000,$AE$2:$AE$1001)+COUNTIF($AE$2:AE1000,AE1000)-1)</f>
        <v/>
      </c>
      <c r="AJ1000" s="240" t="str">
        <f>IF($AD1000&lt;0,COUNT($AJ$1:AJ999)+1,"")</f>
        <v/>
      </c>
      <c r="AL1000" s="240" t="str">
        <f>'All Ticker P&amp;L'!A1000</f>
        <v/>
      </c>
      <c r="AM1000" s="240" t="str">
        <f>'All Ticker P&amp;L'!B1000</f>
        <v/>
      </c>
      <c r="AN1000" s="240" t="str">
        <f>'All Ticker P&amp;L'!C1000</f>
        <v/>
      </c>
      <c r="AO1000" s="240" t="str">
        <f>'All Ticker P&amp;L'!D1000</f>
        <v/>
      </c>
      <c r="AP1000" s="240">
        <f>IF($AL1000="",0,'All Ticker P&amp;L'!E1000)</f>
        <v>0</v>
      </c>
      <c r="AQ1000" s="262">
        <f>IF($AL1000="",0,'All Ticker P&amp;L'!J1000*'All Ticker P&amp;L'!I1000)</f>
        <v>0</v>
      </c>
      <c r="AR1000" s="262">
        <f>IF($AL1000="",0,'All Ticker P&amp;L'!L1000)</f>
        <v>0</v>
      </c>
      <c r="AS1000" s="263">
        <f>IF($AL1000="",0,'All Ticker P&amp;L'!M1000)</f>
        <v>0</v>
      </c>
      <c r="AT1000" s="240" t="str">
        <f>IF($AL1000="","",RANK(AR1000,$AR$2:$AR$1001)+COUNTIF($AR$2:AR1000,AR1000)-1)</f>
        <v/>
      </c>
      <c r="AU1000" s="240" t="str">
        <f>IF($AL1000="","",RANK(AV1000,$AV$2:$AV$1001)+COUNTIF($AV$2:AV1000,AV1000)-1)</f>
        <v/>
      </c>
      <c r="AV1000" s="262">
        <f t="shared" si="62"/>
        <v>0</v>
      </c>
    </row>
    <row r="1001" spans="26:48" ht="15" customHeight="1" x14ac:dyDescent="0.2">
      <c r="Z1001" s="240" t="str">
        <f>Shares!A1001</f>
        <v/>
      </c>
      <c r="AA1001" s="240" t="str">
        <f>Shares!B1001</f>
        <v/>
      </c>
      <c r="AB1001" s="240" t="str">
        <f>Shares!C1001</f>
        <v/>
      </c>
      <c r="AC1001" s="240" t="str">
        <f>Shares!D1001</f>
        <v/>
      </c>
      <c r="AD1001" s="240">
        <f>IF($Z1001="",0,Shares!E1001)</f>
        <v>0</v>
      </c>
      <c r="AE1001" s="262">
        <f>IF($Z1001="",0,Shares!K1001*Shares!J1001)</f>
        <v>0</v>
      </c>
      <c r="AF1001" s="263">
        <f t="shared" si="61"/>
        <v>0</v>
      </c>
      <c r="AG1001" s="262">
        <f>IF($Z1001="",0,Shares!M1001)</f>
        <v>0</v>
      </c>
      <c r="AH1001" s="263">
        <f>IF($Z1001="",0,Shares!N1001)</f>
        <v>0</v>
      </c>
      <c r="AI1001" s="240" t="str">
        <f>IF($Z1001="","",RANK(AE1001,$AE$2:$AE$1001)+COUNTIF($AE$2:AE1001,AE1001)-1)</f>
        <v/>
      </c>
      <c r="AJ1001" s="240" t="str">
        <f>IF($AD1001&lt;0,COUNT($AJ$1:AJ1000)+1,"")</f>
        <v/>
      </c>
      <c r="AL1001" s="240" t="str">
        <f>'All Ticker P&amp;L'!A1001</f>
        <v/>
      </c>
      <c r="AM1001" s="240" t="str">
        <f>'All Ticker P&amp;L'!B1001</f>
        <v/>
      </c>
      <c r="AN1001" s="240" t="str">
        <f>'All Ticker P&amp;L'!C1001</f>
        <v/>
      </c>
      <c r="AO1001" s="240" t="str">
        <f>'All Ticker P&amp;L'!D1001</f>
        <v/>
      </c>
      <c r="AP1001" s="240">
        <f>IF($AL1001="",0,'All Ticker P&amp;L'!E1001)</f>
        <v>0</v>
      </c>
      <c r="AQ1001" s="262">
        <f>IF($AL1001="",0,'All Ticker P&amp;L'!J1001*'All Ticker P&amp;L'!I1001)</f>
        <v>0</v>
      </c>
      <c r="AR1001" s="262">
        <f>IF($AL1001="",0,'All Ticker P&amp;L'!L1001)</f>
        <v>0</v>
      </c>
      <c r="AS1001" s="263">
        <f>IF($AL1001="",0,'All Ticker P&amp;L'!M1001)</f>
        <v>0</v>
      </c>
      <c r="AT1001" s="240" t="str">
        <f>IF($AL1001="","",RANK(AR1001,$AR$2:$AR$1001)+COUNTIF($AR$2:AR1001,AR1001)-1)</f>
        <v/>
      </c>
      <c r="AU1001" s="240" t="str">
        <f>IF($AL1001="","",RANK(AV1001,$AV$2:$AV$1001)+COUNTIF($AV$2:AV1001,AV1001)-1)</f>
        <v/>
      </c>
      <c r="AV1001" s="262">
        <f t="shared" si="62"/>
        <v>0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F60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2" width="17" customWidth="1"/>
    <col min="3" max="3" width="26" customWidth="1"/>
    <col min="4" max="4" width="14" customWidth="1"/>
    <col min="5" max="5" width="22" customWidth="1"/>
    <col min="6" max="6" width="40" customWidth="1"/>
  </cols>
  <sheetData>
    <row r="1" spans="1:6" ht="15" customHeight="1" x14ac:dyDescent="0.2">
      <c r="A1" s="75" t="s">
        <v>485</v>
      </c>
    </row>
    <row r="2" spans="1:6" ht="15" customHeight="1" x14ac:dyDescent="0.15">
      <c r="A2" s="35" t="s">
        <v>486</v>
      </c>
    </row>
    <row r="4" spans="1:6" ht="15" customHeight="1" x14ac:dyDescent="0.15">
      <c r="A4" s="110" t="s">
        <v>194</v>
      </c>
      <c r="B4" s="110" t="s">
        <v>487</v>
      </c>
      <c r="C4" s="110" t="s">
        <v>488</v>
      </c>
      <c r="D4" s="110" t="s">
        <v>489</v>
      </c>
      <c r="E4" s="110" t="s">
        <v>490</v>
      </c>
      <c r="F4" s="110" t="s">
        <v>190</v>
      </c>
    </row>
    <row r="5" spans="1:6" ht="15" customHeight="1" x14ac:dyDescent="0.15">
      <c r="A5" s="278">
        <f ca="1">TODAY()</f>
        <v>46229</v>
      </c>
      <c r="B5" s="279">
        <f>'Stock Dashboard'!$B$5</f>
        <v>177864.44309718916</v>
      </c>
      <c r="C5" s="280"/>
      <c r="D5" s="280"/>
      <c r="E5" s="279">
        <f>SUM(Txn[Dividend SGD])</f>
        <v>1090</v>
      </c>
      <c r="F5" s="280" t="s">
        <v>491</v>
      </c>
    </row>
    <row r="7" spans="1:6" ht="15" customHeight="1" x14ac:dyDescent="0.15">
      <c r="A7" s="30" t="s">
        <v>492</v>
      </c>
    </row>
    <row r="8" spans="1:6" ht="15" customHeight="1" x14ac:dyDescent="0.15">
      <c r="A8" s="281"/>
      <c r="B8" s="45"/>
      <c r="C8" s="27"/>
      <c r="D8" s="109"/>
      <c r="E8" s="27" t="str">
        <f>IF($A8="","",SUMIFS(Txn[Dividend SGD],Txn[Date of transaction (YYYY-MM-DD)],"&lt;="&amp;$A8))</f>
        <v/>
      </c>
    </row>
    <row r="9" spans="1:6" ht="15" customHeight="1" x14ac:dyDescent="0.15">
      <c r="A9" s="281"/>
      <c r="B9" s="45"/>
      <c r="C9" s="27" t="str">
        <f>IF(OR($A9="",NOT(ISNUMBER($A8))),"",-SUMIFS(Txn[Flow SGD],Txn[Date of transaction (YYYY-MM-DD)],"&gt;"&amp;$A8,Txn[Date of transaction (YYYY-MM-DD)],"&lt;="&amp;$A9))</f>
        <v/>
      </c>
      <c r="D9" s="109" t="str">
        <f t="shared" ref="D9:D40" si="0">IF(OR($C9="",$B9="",$B8=""),"",IFERROR(($B9-$B8-$C9)/$B8,""))</f>
        <v/>
      </c>
      <c r="E9" s="27" t="str">
        <f>IF($A9="","",SUMIFS(Txn[Dividend SGD],Txn[Date of transaction (YYYY-MM-DD)],"&lt;="&amp;$A9))</f>
        <v/>
      </c>
    </row>
    <row r="10" spans="1:6" ht="15" customHeight="1" x14ac:dyDescent="0.15">
      <c r="A10" s="281"/>
      <c r="B10" s="45"/>
      <c r="C10" s="27" t="str">
        <f>IF(OR($A10="",NOT(ISNUMBER($A9))),"",-SUMIFS(Txn[Flow SGD],Txn[Date of transaction (YYYY-MM-DD)],"&gt;"&amp;$A9,Txn[Date of transaction (YYYY-MM-DD)],"&lt;="&amp;$A10))</f>
        <v/>
      </c>
      <c r="D10" s="109" t="str">
        <f t="shared" si="0"/>
        <v/>
      </c>
      <c r="E10" s="27" t="str">
        <f>IF($A10="","",SUMIFS(Txn[Dividend SGD],Txn[Date of transaction (YYYY-MM-DD)],"&lt;="&amp;$A10))</f>
        <v/>
      </c>
    </row>
    <row r="11" spans="1:6" ht="15" customHeight="1" x14ac:dyDescent="0.15">
      <c r="A11" s="281"/>
      <c r="B11" s="45"/>
      <c r="C11" s="27" t="str">
        <f>IF(OR($A11="",NOT(ISNUMBER($A10))),"",-SUMIFS(Txn[Flow SGD],Txn[Date of transaction (YYYY-MM-DD)],"&gt;"&amp;$A10,Txn[Date of transaction (YYYY-MM-DD)],"&lt;="&amp;$A11))</f>
        <v/>
      </c>
      <c r="D11" s="109" t="str">
        <f t="shared" si="0"/>
        <v/>
      </c>
      <c r="E11" s="27" t="str">
        <f>IF($A11="","",SUMIFS(Txn[Dividend SGD],Txn[Date of transaction (YYYY-MM-DD)],"&lt;="&amp;$A11))</f>
        <v/>
      </c>
    </row>
    <row r="12" spans="1:6" ht="15" customHeight="1" x14ac:dyDescent="0.15">
      <c r="A12" s="281"/>
      <c r="B12" s="45"/>
      <c r="C12" s="27" t="str">
        <f>IF(OR($A12="",NOT(ISNUMBER($A11))),"",-SUMIFS(Txn[Flow SGD],Txn[Date of transaction (YYYY-MM-DD)],"&gt;"&amp;$A11,Txn[Date of transaction (YYYY-MM-DD)],"&lt;="&amp;$A12))</f>
        <v/>
      </c>
      <c r="D12" s="109" t="str">
        <f t="shared" si="0"/>
        <v/>
      </c>
      <c r="E12" s="27" t="str">
        <f>IF($A12="","",SUMIFS(Txn[Dividend SGD],Txn[Date of transaction (YYYY-MM-DD)],"&lt;="&amp;$A12))</f>
        <v/>
      </c>
    </row>
    <row r="13" spans="1:6" ht="15" customHeight="1" x14ac:dyDescent="0.15">
      <c r="A13" s="281"/>
      <c r="B13" s="45"/>
      <c r="C13" s="27" t="str">
        <f>IF(OR($A13="",NOT(ISNUMBER($A12))),"",-SUMIFS(Txn[Flow SGD],Txn[Date of transaction (YYYY-MM-DD)],"&gt;"&amp;$A12,Txn[Date of transaction (YYYY-MM-DD)],"&lt;="&amp;$A13))</f>
        <v/>
      </c>
      <c r="D13" s="109" t="str">
        <f t="shared" si="0"/>
        <v/>
      </c>
      <c r="E13" s="27" t="str">
        <f>IF($A13="","",SUMIFS(Txn[Dividend SGD],Txn[Date of transaction (YYYY-MM-DD)],"&lt;="&amp;$A13))</f>
        <v/>
      </c>
    </row>
    <row r="14" spans="1:6" ht="15" customHeight="1" x14ac:dyDescent="0.15">
      <c r="A14" s="281"/>
      <c r="B14" s="45"/>
      <c r="C14" s="27" t="str">
        <f>IF(OR($A14="",NOT(ISNUMBER($A13))),"",-SUMIFS(Txn[Flow SGD],Txn[Date of transaction (YYYY-MM-DD)],"&gt;"&amp;$A13,Txn[Date of transaction (YYYY-MM-DD)],"&lt;="&amp;$A14))</f>
        <v/>
      </c>
      <c r="D14" s="109" t="str">
        <f t="shared" si="0"/>
        <v/>
      </c>
      <c r="E14" s="27" t="str">
        <f>IF($A14="","",SUMIFS(Txn[Dividend SGD],Txn[Date of transaction (YYYY-MM-DD)],"&lt;="&amp;$A14))</f>
        <v/>
      </c>
    </row>
    <row r="15" spans="1:6" ht="15" customHeight="1" x14ac:dyDescent="0.15">
      <c r="A15" s="281"/>
      <c r="B15" s="45"/>
      <c r="C15" s="27" t="str">
        <f>IF(OR($A15="",NOT(ISNUMBER($A14))),"",-SUMIFS(Txn[Flow SGD],Txn[Date of transaction (YYYY-MM-DD)],"&gt;"&amp;$A14,Txn[Date of transaction (YYYY-MM-DD)],"&lt;="&amp;$A15))</f>
        <v/>
      </c>
      <c r="D15" s="109" t="str">
        <f t="shared" si="0"/>
        <v/>
      </c>
      <c r="E15" s="27" t="str">
        <f>IF($A15="","",SUMIFS(Txn[Dividend SGD],Txn[Date of transaction (YYYY-MM-DD)],"&lt;="&amp;$A15))</f>
        <v/>
      </c>
    </row>
    <row r="16" spans="1:6" ht="15" customHeight="1" x14ac:dyDescent="0.15">
      <c r="A16" s="281"/>
      <c r="B16" s="45"/>
      <c r="C16" s="27" t="str">
        <f>IF(OR($A16="",NOT(ISNUMBER($A15))),"",-SUMIFS(Txn[Flow SGD],Txn[Date of transaction (YYYY-MM-DD)],"&gt;"&amp;$A15,Txn[Date of transaction (YYYY-MM-DD)],"&lt;="&amp;$A16))</f>
        <v/>
      </c>
      <c r="D16" s="109" t="str">
        <f t="shared" si="0"/>
        <v/>
      </c>
      <c r="E16" s="27" t="str">
        <f>IF($A16="","",SUMIFS(Txn[Dividend SGD],Txn[Date of transaction (YYYY-MM-DD)],"&lt;="&amp;$A16))</f>
        <v/>
      </c>
    </row>
    <row r="17" spans="1:5" ht="15" customHeight="1" x14ac:dyDescent="0.15">
      <c r="A17" s="281"/>
      <c r="B17" s="45"/>
      <c r="C17" s="27" t="str">
        <f>IF(OR($A17="",NOT(ISNUMBER($A16))),"",-SUMIFS(Txn[Flow SGD],Txn[Date of transaction (YYYY-MM-DD)],"&gt;"&amp;$A16,Txn[Date of transaction (YYYY-MM-DD)],"&lt;="&amp;$A17))</f>
        <v/>
      </c>
      <c r="D17" s="109" t="str">
        <f t="shared" si="0"/>
        <v/>
      </c>
      <c r="E17" s="27" t="str">
        <f>IF($A17="","",SUMIFS(Txn[Dividend SGD],Txn[Date of transaction (YYYY-MM-DD)],"&lt;="&amp;$A17))</f>
        <v/>
      </c>
    </row>
    <row r="18" spans="1:5" ht="15" customHeight="1" x14ac:dyDescent="0.15">
      <c r="A18" s="281"/>
      <c r="B18" s="45"/>
      <c r="C18" s="27" t="str">
        <f>IF(OR($A18="",NOT(ISNUMBER($A17))),"",-SUMIFS(Txn[Flow SGD],Txn[Date of transaction (YYYY-MM-DD)],"&gt;"&amp;$A17,Txn[Date of transaction (YYYY-MM-DD)],"&lt;="&amp;$A18))</f>
        <v/>
      </c>
      <c r="D18" s="109" t="str">
        <f t="shared" si="0"/>
        <v/>
      </c>
      <c r="E18" s="27" t="str">
        <f>IF($A18="","",SUMIFS(Txn[Dividend SGD],Txn[Date of transaction (YYYY-MM-DD)],"&lt;="&amp;$A18))</f>
        <v/>
      </c>
    </row>
    <row r="19" spans="1:5" ht="15" customHeight="1" x14ac:dyDescent="0.15">
      <c r="A19" s="281"/>
      <c r="B19" s="45"/>
      <c r="C19" s="27" t="str">
        <f>IF(OR($A19="",NOT(ISNUMBER($A18))),"",-SUMIFS(Txn[Flow SGD],Txn[Date of transaction (YYYY-MM-DD)],"&gt;"&amp;$A18,Txn[Date of transaction (YYYY-MM-DD)],"&lt;="&amp;$A19))</f>
        <v/>
      </c>
      <c r="D19" s="109" t="str">
        <f t="shared" si="0"/>
        <v/>
      </c>
      <c r="E19" s="27" t="str">
        <f>IF($A19="","",SUMIFS(Txn[Dividend SGD],Txn[Date of transaction (YYYY-MM-DD)],"&lt;="&amp;$A19))</f>
        <v/>
      </c>
    </row>
    <row r="20" spans="1:5" ht="15" customHeight="1" x14ac:dyDescent="0.15">
      <c r="A20" s="281"/>
      <c r="B20" s="45"/>
      <c r="C20" s="27" t="str">
        <f>IF(OR($A20="",NOT(ISNUMBER($A19))),"",-SUMIFS(Txn[Flow SGD],Txn[Date of transaction (YYYY-MM-DD)],"&gt;"&amp;$A19,Txn[Date of transaction (YYYY-MM-DD)],"&lt;="&amp;$A20))</f>
        <v/>
      </c>
      <c r="D20" s="109" t="str">
        <f t="shared" si="0"/>
        <v/>
      </c>
      <c r="E20" s="27" t="str">
        <f>IF($A20="","",SUMIFS(Txn[Dividend SGD],Txn[Date of transaction (YYYY-MM-DD)],"&lt;="&amp;$A20))</f>
        <v/>
      </c>
    </row>
    <row r="21" spans="1:5" ht="15" customHeight="1" x14ac:dyDescent="0.15">
      <c r="A21" s="281"/>
      <c r="B21" s="45"/>
      <c r="C21" s="27" t="str">
        <f>IF(OR($A21="",NOT(ISNUMBER($A20))),"",-SUMIFS(Txn[Flow SGD],Txn[Date of transaction (YYYY-MM-DD)],"&gt;"&amp;$A20,Txn[Date of transaction (YYYY-MM-DD)],"&lt;="&amp;$A21))</f>
        <v/>
      </c>
      <c r="D21" s="109" t="str">
        <f t="shared" si="0"/>
        <v/>
      </c>
      <c r="E21" s="27" t="str">
        <f>IF($A21="","",SUMIFS(Txn[Dividend SGD],Txn[Date of transaction (YYYY-MM-DD)],"&lt;="&amp;$A21))</f>
        <v/>
      </c>
    </row>
    <row r="22" spans="1:5" ht="15" customHeight="1" x14ac:dyDescent="0.15">
      <c r="A22" s="281"/>
      <c r="B22" s="45"/>
      <c r="C22" s="27" t="str">
        <f>IF(OR($A22="",NOT(ISNUMBER($A21))),"",-SUMIFS(Txn[Flow SGD],Txn[Date of transaction (YYYY-MM-DD)],"&gt;"&amp;$A21,Txn[Date of transaction (YYYY-MM-DD)],"&lt;="&amp;$A22))</f>
        <v/>
      </c>
      <c r="D22" s="109" t="str">
        <f t="shared" si="0"/>
        <v/>
      </c>
      <c r="E22" s="27" t="str">
        <f>IF($A22="","",SUMIFS(Txn[Dividend SGD],Txn[Date of transaction (YYYY-MM-DD)],"&lt;="&amp;$A22))</f>
        <v/>
      </c>
    </row>
    <row r="23" spans="1:5" ht="15" customHeight="1" x14ac:dyDescent="0.15">
      <c r="A23" s="281"/>
      <c r="B23" s="45"/>
      <c r="C23" s="27" t="str">
        <f>IF(OR($A23="",NOT(ISNUMBER($A22))),"",-SUMIFS(Txn[Flow SGD],Txn[Date of transaction (YYYY-MM-DD)],"&gt;"&amp;$A22,Txn[Date of transaction (YYYY-MM-DD)],"&lt;="&amp;$A23))</f>
        <v/>
      </c>
      <c r="D23" s="109" t="str">
        <f t="shared" si="0"/>
        <v/>
      </c>
      <c r="E23" s="27" t="str">
        <f>IF($A23="","",SUMIFS(Txn[Dividend SGD],Txn[Date of transaction (YYYY-MM-DD)],"&lt;="&amp;$A23))</f>
        <v/>
      </c>
    </row>
    <row r="24" spans="1:5" ht="15" customHeight="1" x14ac:dyDescent="0.15">
      <c r="A24" s="281"/>
      <c r="B24" s="45"/>
      <c r="C24" s="27" t="str">
        <f>IF(OR($A24="",NOT(ISNUMBER($A23))),"",-SUMIFS(Txn[Flow SGD],Txn[Date of transaction (YYYY-MM-DD)],"&gt;"&amp;$A23,Txn[Date of transaction (YYYY-MM-DD)],"&lt;="&amp;$A24))</f>
        <v/>
      </c>
      <c r="D24" s="109" t="str">
        <f t="shared" si="0"/>
        <v/>
      </c>
      <c r="E24" s="27" t="str">
        <f>IF($A24="","",SUMIFS(Txn[Dividend SGD],Txn[Date of transaction (YYYY-MM-DD)],"&lt;="&amp;$A24))</f>
        <v/>
      </c>
    </row>
    <row r="25" spans="1:5" ht="15" customHeight="1" x14ac:dyDescent="0.15">
      <c r="A25" s="281"/>
      <c r="B25" s="45"/>
      <c r="C25" s="27" t="str">
        <f>IF(OR($A25="",NOT(ISNUMBER($A24))),"",-SUMIFS(Txn[Flow SGD],Txn[Date of transaction (YYYY-MM-DD)],"&gt;"&amp;$A24,Txn[Date of transaction (YYYY-MM-DD)],"&lt;="&amp;$A25))</f>
        <v/>
      </c>
      <c r="D25" s="109" t="str">
        <f t="shared" si="0"/>
        <v/>
      </c>
      <c r="E25" s="27" t="str">
        <f>IF($A25="","",SUMIFS(Txn[Dividend SGD],Txn[Date of transaction (YYYY-MM-DD)],"&lt;="&amp;$A25))</f>
        <v/>
      </c>
    </row>
    <row r="26" spans="1:5" ht="15" customHeight="1" x14ac:dyDescent="0.15">
      <c r="A26" s="281"/>
      <c r="B26" s="45"/>
      <c r="C26" s="27" t="str">
        <f>IF(OR($A26="",NOT(ISNUMBER($A25))),"",-SUMIFS(Txn[Flow SGD],Txn[Date of transaction (YYYY-MM-DD)],"&gt;"&amp;$A25,Txn[Date of transaction (YYYY-MM-DD)],"&lt;="&amp;$A26))</f>
        <v/>
      </c>
      <c r="D26" s="109" t="str">
        <f t="shared" si="0"/>
        <v/>
      </c>
      <c r="E26" s="27" t="str">
        <f>IF($A26="","",SUMIFS(Txn[Dividend SGD],Txn[Date of transaction (YYYY-MM-DD)],"&lt;="&amp;$A26))</f>
        <v/>
      </c>
    </row>
    <row r="27" spans="1:5" ht="15" customHeight="1" x14ac:dyDescent="0.15">
      <c r="A27" s="281"/>
      <c r="B27" s="45"/>
      <c r="C27" s="27" t="str">
        <f>IF(OR($A27="",NOT(ISNUMBER($A26))),"",-SUMIFS(Txn[Flow SGD],Txn[Date of transaction (YYYY-MM-DD)],"&gt;"&amp;$A26,Txn[Date of transaction (YYYY-MM-DD)],"&lt;="&amp;$A27))</f>
        <v/>
      </c>
      <c r="D27" s="109" t="str">
        <f t="shared" si="0"/>
        <v/>
      </c>
      <c r="E27" s="27" t="str">
        <f>IF($A27="","",SUMIFS(Txn[Dividend SGD],Txn[Date of transaction (YYYY-MM-DD)],"&lt;="&amp;$A27))</f>
        <v/>
      </c>
    </row>
    <row r="28" spans="1:5" ht="15" customHeight="1" x14ac:dyDescent="0.15">
      <c r="A28" s="281"/>
      <c r="B28" s="45"/>
      <c r="C28" s="27" t="str">
        <f>IF(OR($A28="",NOT(ISNUMBER($A27))),"",-SUMIFS(Txn[Flow SGD],Txn[Date of transaction (YYYY-MM-DD)],"&gt;"&amp;$A27,Txn[Date of transaction (YYYY-MM-DD)],"&lt;="&amp;$A28))</f>
        <v/>
      </c>
      <c r="D28" s="109" t="str">
        <f t="shared" si="0"/>
        <v/>
      </c>
      <c r="E28" s="27" t="str">
        <f>IF($A28="","",SUMIFS(Txn[Dividend SGD],Txn[Date of transaction (YYYY-MM-DD)],"&lt;="&amp;$A28))</f>
        <v/>
      </c>
    </row>
    <row r="29" spans="1:5" ht="15" customHeight="1" x14ac:dyDescent="0.15">
      <c r="A29" s="281"/>
      <c r="B29" s="45"/>
      <c r="C29" s="27" t="str">
        <f>IF(OR($A29="",NOT(ISNUMBER($A28))),"",-SUMIFS(Txn[Flow SGD],Txn[Date of transaction (YYYY-MM-DD)],"&gt;"&amp;$A28,Txn[Date of transaction (YYYY-MM-DD)],"&lt;="&amp;$A29))</f>
        <v/>
      </c>
      <c r="D29" s="109" t="str">
        <f t="shared" si="0"/>
        <v/>
      </c>
      <c r="E29" s="27" t="str">
        <f>IF($A29="","",SUMIFS(Txn[Dividend SGD],Txn[Date of transaction (YYYY-MM-DD)],"&lt;="&amp;$A29))</f>
        <v/>
      </c>
    </row>
    <row r="30" spans="1:5" ht="15" customHeight="1" x14ac:dyDescent="0.15">
      <c r="A30" s="281"/>
      <c r="B30" s="45"/>
      <c r="C30" s="27" t="str">
        <f>IF(OR($A30="",NOT(ISNUMBER($A29))),"",-SUMIFS(Txn[Flow SGD],Txn[Date of transaction (YYYY-MM-DD)],"&gt;"&amp;$A29,Txn[Date of transaction (YYYY-MM-DD)],"&lt;="&amp;$A30))</f>
        <v/>
      </c>
      <c r="D30" s="109" t="str">
        <f t="shared" si="0"/>
        <v/>
      </c>
      <c r="E30" s="27" t="str">
        <f>IF($A30="","",SUMIFS(Txn[Dividend SGD],Txn[Date of transaction (YYYY-MM-DD)],"&lt;="&amp;$A30))</f>
        <v/>
      </c>
    </row>
    <row r="31" spans="1:5" ht="15" customHeight="1" x14ac:dyDescent="0.15">
      <c r="A31" s="281"/>
      <c r="B31" s="45"/>
      <c r="C31" s="27" t="str">
        <f>IF(OR($A31="",NOT(ISNUMBER($A30))),"",-SUMIFS(Txn[Flow SGD],Txn[Date of transaction (YYYY-MM-DD)],"&gt;"&amp;$A30,Txn[Date of transaction (YYYY-MM-DD)],"&lt;="&amp;$A31))</f>
        <v/>
      </c>
      <c r="D31" s="109" t="str">
        <f t="shared" si="0"/>
        <v/>
      </c>
      <c r="E31" s="27" t="str">
        <f>IF($A31="","",SUMIFS(Txn[Dividend SGD],Txn[Date of transaction (YYYY-MM-DD)],"&lt;="&amp;$A31))</f>
        <v/>
      </c>
    </row>
    <row r="32" spans="1:5" ht="15" customHeight="1" x14ac:dyDescent="0.15">
      <c r="A32" s="281"/>
      <c r="B32" s="45"/>
      <c r="C32" s="27" t="str">
        <f>IF(OR($A32="",NOT(ISNUMBER($A31))),"",-SUMIFS(Txn[Flow SGD],Txn[Date of transaction (YYYY-MM-DD)],"&gt;"&amp;$A31,Txn[Date of transaction (YYYY-MM-DD)],"&lt;="&amp;$A32))</f>
        <v/>
      </c>
      <c r="D32" s="109" t="str">
        <f t="shared" si="0"/>
        <v/>
      </c>
      <c r="E32" s="27" t="str">
        <f>IF($A32="","",SUMIFS(Txn[Dividend SGD],Txn[Date of transaction (YYYY-MM-DD)],"&lt;="&amp;$A32))</f>
        <v/>
      </c>
    </row>
    <row r="33" spans="1:5" ht="15" customHeight="1" x14ac:dyDescent="0.15">
      <c r="A33" s="281"/>
      <c r="B33" s="45"/>
      <c r="C33" s="27" t="str">
        <f>IF(OR($A33="",NOT(ISNUMBER($A32))),"",-SUMIFS(Txn[Flow SGD],Txn[Date of transaction (YYYY-MM-DD)],"&gt;"&amp;$A32,Txn[Date of transaction (YYYY-MM-DD)],"&lt;="&amp;$A33))</f>
        <v/>
      </c>
      <c r="D33" s="109" t="str">
        <f t="shared" si="0"/>
        <v/>
      </c>
      <c r="E33" s="27" t="str">
        <f>IF($A33="","",SUMIFS(Txn[Dividend SGD],Txn[Date of transaction (YYYY-MM-DD)],"&lt;="&amp;$A33))</f>
        <v/>
      </c>
    </row>
    <row r="34" spans="1:5" ht="15" customHeight="1" x14ac:dyDescent="0.15">
      <c r="A34" s="281"/>
      <c r="B34" s="45"/>
      <c r="C34" s="27" t="str">
        <f>IF(OR($A34="",NOT(ISNUMBER($A33))),"",-SUMIFS(Txn[Flow SGD],Txn[Date of transaction (YYYY-MM-DD)],"&gt;"&amp;$A33,Txn[Date of transaction (YYYY-MM-DD)],"&lt;="&amp;$A34))</f>
        <v/>
      </c>
      <c r="D34" s="109" t="str">
        <f t="shared" si="0"/>
        <v/>
      </c>
      <c r="E34" s="27" t="str">
        <f>IF($A34="","",SUMIFS(Txn[Dividend SGD],Txn[Date of transaction (YYYY-MM-DD)],"&lt;="&amp;$A34))</f>
        <v/>
      </c>
    </row>
    <row r="35" spans="1:5" ht="15" customHeight="1" x14ac:dyDescent="0.15">
      <c r="A35" s="281"/>
      <c r="B35" s="45"/>
      <c r="C35" s="27" t="str">
        <f>IF(OR($A35="",NOT(ISNUMBER($A34))),"",-SUMIFS(Txn[Flow SGD],Txn[Date of transaction (YYYY-MM-DD)],"&gt;"&amp;$A34,Txn[Date of transaction (YYYY-MM-DD)],"&lt;="&amp;$A35))</f>
        <v/>
      </c>
      <c r="D35" s="109" t="str">
        <f t="shared" si="0"/>
        <v/>
      </c>
      <c r="E35" s="27" t="str">
        <f>IF($A35="","",SUMIFS(Txn[Dividend SGD],Txn[Date of transaction (YYYY-MM-DD)],"&lt;="&amp;$A35))</f>
        <v/>
      </c>
    </row>
    <row r="36" spans="1:5" ht="15" customHeight="1" x14ac:dyDescent="0.15">
      <c r="A36" s="281"/>
      <c r="B36" s="45"/>
      <c r="C36" s="27" t="str">
        <f>IF(OR($A36="",NOT(ISNUMBER($A35))),"",-SUMIFS(Txn[Flow SGD],Txn[Date of transaction (YYYY-MM-DD)],"&gt;"&amp;$A35,Txn[Date of transaction (YYYY-MM-DD)],"&lt;="&amp;$A36))</f>
        <v/>
      </c>
      <c r="D36" s="109" t="str">
        <f t="shared" si="0"/>
        <v/>
      </c>
      <c r="E36" s="27" t="str">
        <f>IF($A36="","",SUMIFS(Txn[Dividend SGD],Txn[Date of transaction (YYYY-MM-DD)],"&lt;="&amp;$A36))</f>
        <v/>
      </c>
    </row>
    <row r="37" spans="1:5" ht="15" customHeight="1" x14ac:dyDescent="0.15">
      <c r="A37" s="281"/>
      <c r="B37" s="45"/>
      <c r="C37" s="27" t="str">
        <f>IF(OR($A37="",NOT(ISNUMBER($A36))),"",-SUMIFS(Txn[Flow SGD],Txn[Date of transaction (YYYY-MM-DD)],"&gt;"&amp;$A36,Txn[Date of transaction (YYYY-MM-DD)],"&lt;="&amp;$A37))</f>
        <v/>
      </c>
      <c r="D37" s="109" t="str">
        <f t="shared" si="0"/>
        <v/>
      </c>
      <c r="E37" s="27" t="str">
        <f>IF($A37="","",SUMIFS(Txn[Dividend SGD],Txn[Date of transaction (YYYY-MM-DD)],"&lt;="&amp;$A37))</f>
        <v/>
      </c>
    </row>
    <row r="38" spans="1:5" ht="15" customHeight="1" x14ac:dyDescent="0.15">
      <c r="A38" s="281"/>
      <c r="B38" s="45"/>
      <c r="C38" s="27" t="str">
        <f>IF(OR($A38="",NOT(ISNUMBER($A37))),"",-SUMIFS(Txn[Flow SGD],Txn[Date of transaction (YYYY-MM-DD)],"&gt;"&amp;$A37,Txn[Date of transaction (YYYY-MM-DD)],"&lt;="&amp;$A38))</f>
        <v/>
      </c>
      <c r="D38" s="109" t="str">
        <f t="shared" si="0"/>
        <v/>
      </c>
      <c r="E38" s="27" t="str">
        <f>IF($A38="","",SUMIFS(Txn[Dividend SGD],Txn[Date of transaction (YYYY-MM-DD)],"&lt;="&amp;$A38))</f>
        <v/>
      </c>
    </row>
    <row r="39" spans="1:5" ht="15" customHeight="1" x14ac:dyDescent="0.15">
      <c r="A39" s="281"/>
      <c r="B39" s="45"/>
      <c r="C39" s="27" t="str">
        <f>IF(OR($A39="",NOT(ISNUMBER($A38))),"",-SUMIFS(Txn[Flow SGD],Txn[Date of transaction (YYYY-MM-DD)],"&gt;"&amp;$A38,Txn[Date of transaction (YYYY-MM-DD)],"&lt;="&amp;$A39))</f>
        <v/>
      </c>
      <c r="D39" s="109" t="str">
        <f t="shared" si="0"/>
        <v/>
      </c>
      <c r="E39" s="27" t="str">
        <f>IF($A39="","",SUMIFS(Txn[Dividend SGD],Txn[Date of transaction (YYYY-MM-DD)],"&lt;="&amp;$A39))</f>
        <v/>
      </c>
    </row>
    <row r="40" spans="1:5" ht="15" customHeight="1" x14ac:dyDescent="0.15">
      <c r="A40" s="281"/>
      <c r="B40" s="45"/>
      <c r="C40" s="27" t="str">
        <f>IF(OR($A40="",NOT(ISNUMBER($A39))),"",-SUMIFS(Txn[Flow SGD],Txn[Date of transaction (YYYY-MM-DD)],"&gt;"&amp;$A39,Txn[Date of transaction (YYYY-MM-DD)],"&lt;="&amp;$A40))</f>
        <v/>
      </c>
      <c r="D40" s="109" t="str">
        <f t="shared" si="0"/>
        <v/>
      </c>
      <c r="E40" s="27" t="str">
        <f>IF($A40="","",SUMIFS(Txn[Dividend SGD],Txn[Date of transaction (YYYY-MM-DD)],"&lt;="&amp;$A40))</f>
        <v/>
      </c>
    </row>
    <row r="41" spans="1:5" ht="15" customHeight="1" x14ac:dyDescent="0.15">
      <c r="A41" s="281"/>
      <c r="B41" s="45"/>
      <c r="C41" s="27" t="str">
        <f>IF(OR($A41="",NOT(ISNUMBER($A40))),"",-SUMIFS(Txn[Flow SGD],Txn[Date of transaction (YYYY-MM-DD)],"&gt;"&amp;$A40,Txn[Date of transaction (YYYY-MM-DD)],"&lt;="&amp;$A41))</f>
        <v/>
      </c>
      <c r="D41" s="109" t="str">
        <f t="shared" ref="D41:D60" si="1">IF(OR($C41="",$B41="",$B40=""),"",IFERROR(($B41-$B40-$C41)/$B40,""))</f>
        <v/>
      </c>
      <c r="E41" s="27" t="str">
        <f>IF($A41="","",SUMIFS(Txn[Dividend SGD],Txn[Date of transaction (YYYY-MM-DD)],"&lt;="&amp;$A41))</f>
        <v/>
      </c>
    </row>
    <row r="42" spans="1:5" ht="15" customHeight="1" x14ac:dyDescent="0.15">
      <c r="A42" s="281"/>
      <c r="B42" s="45"/>
      <c r="C42" s="27" t="str">
        <f>IF(OR($A42="",NOT(ISNUMBER($A41))),"",-SUMIFS(Txn[Flow SGD],Txn[Date of transaction (YYYY-MM-DD)],"&gt;"&amp;$A41,Txn[Date of transaction (YYYY-MM-DD)],"&lt;="&amp;$A42))</f>
        <v/>
      </c>
      <c r="D42" s="109" t="str">
        <f t="shared" si="1"/>
        <v/>
      </c>
      <c r="E42" s="27" t="str">
        <f>IF($A42="","",SUMIFS(Txn[Dividend SGD],Txn[Date of transaction (YYYY-MM-DD)],"&lt;="&amp;$A42))</f>
        <v/>
      </c>
    </row>
    <row r="43" spans="1:5" ht="15" customHeight="1" x14ac:dyDescent="0.15">
      <c r="A43" s="281"/>
      <c r="B43" s="45"/>
      <c r="C43" s="27" t="str">
        <f>IF(OR($A43="",NOT(ISNUMBER($A42))),"",-SUMIFS(Txn[Flow SGD],Txn[Date of transaction (YYYY-MM-DD)],"&gt;"&amp;$A42,Txn[Date of transaction (YYYY-MM-DD)],"&lt;="&amp;$A43))</f>
        <v/>
      </c>
      <c r="D43" s="109" t="str">
        <f t="shared" si="1"/>
        <v/>
      </c>
      <c r="E43" s="27" t="str">
        <f>IF($A43="","",SUMIFS(Txn[Dividend SGD],Txn[Date of transaction (YYYY-MM-DD)],"&lt;="&amp;$A43))</f>
        <v/>
      </c>
    </row>
    <row r="44" spans="1:5" ht="15" customHeight="1" x14ac:dyDescent="0.15">
      <c r="A44" s="281"/>
      <c r="B44" s="45"/>
      <c r="C44" s="27" t="str">
        <f>IF(OR($A44="",NOT(ISNUMBER($A43))),"",-SUMIFS(Txn[Flow SGD],Txn[Date of transaction (YYYY-MM-DD)],"&gt;"&amp;$A43,Txn[Date of transaction (YYYY-MM-DD)],"&lt;="&amp;$A44))</f>
        <v/>
      </c>
      <c r="D44" s="109" t="str">
        <f t="shared" si="1"/>
        <v/>
      </c>
      <c r="E44" s="27" t="str">
        <f>IF($A44="","",SUMIFS(Txn[Dividend SGD],Txn[Date of transaction (YYYY-MM-DD)],"&lt;="&amp;$A44))</f>
        <v/>
      </c>
    </row>
    <row r="45" spans="1:5" ht="15" customHeight="1" x14ac:dyDescent="0.15">
      <c r="A45" s="281"/>
      <c r="B45" s="45"/>
      <c r="C45" s="27" t="str">
        <f>IF(OR($A45="",NOT(ISNUMBER($A44))),"",-SUMIFS(Txn[Flow SGD],Txn[Date of transaction (YYYY-MM-DD)],"&gt;"&amp;$A44,Txn[Date of transaction (YYYY-MM-DD)],"&lt;="&amp;$A45))</f>
        <v/>
      </c>
      <c r="D45" s="109" t="str">
        <f t="shared" si="1"/>
        <v/>
      </c>
      <c r="E45" s="27" t="str">
        <f>IF($A45="","",SUMIFS(Txn[Dividend SGD],Txn[Date of transaction (YYYY-MM-DD)],"&lt;="&amp;$A45))</f>
        <v/>
      </c>
    </row>
    <row r="46" spans="1:5" ht="15" customHeight="1" x14ac:dyDescent="0.15">
      <c r="A46" s="281"/>
      <c r="B46" s="45"/>
      <c r="C46" s="27" t="str">
        <f>IF(OR($A46="",NOT(ISNUMBER($A45))),"",-SUMIFS(Txn[Flow SGD],Txn[Date of transaction (YYYY-MM-DD)],"&gt;"&amp;$A45,Txn[Date of transaction (YYYY-MM-DD)],"&lt;="&amp;$A46))</f>
        <v/>
      </c>
      <c r="D46" s="109" t="str">
        <f t="shared" si="1"/>
        <v/>
      </c>
      <c r="E46" s="27" t="str">
        <f>IF($A46="","",SUMIFS(Txn[Dividend SGD],Txn[Date of transaction (YYYY-MM-DD)],"&lt;="&amp;$A46))</f>
        <v/>
      </c>
    </row>
    <row r="47" spans="1:5" ht="15" customHeight="1" x14ac:dyDescent="0.15">
      <c r="A47" s="281"/>
      <c r="B47" s="45"/>
      <c r="C47" s="27" t="str">
        <f>IF(OR($A47="",NOT(ISNUMBER($A46))),"",-SUMIFS(Txn[Flow SGD],Txn[Date of transaction (YYYY-MM-DD)],"&gt;"&amp;$A46,Txn[Date of transaction (YYYY-MM-DD)],"&lt;="&amp;$A47))</f>
        <v/>
      </c>
      <c r="D47" s="109" t="str">
        <f t="shared" si="1"/>
        <v/>
      </c>
      <c r="E47" s="27" t="str">
        <f>IF($A47="","",SUMIFS(Txn[Dividend SGD],Txn[Date of transaction (YYYY-MM-DD)],"&lt;="&amp;$A47))</f>
        <v/>
      </c>
    </row>
    <row r="48" spans="1:5" ht="15" customHeight="1" x14ac:dyDescent="0.15">
      <c r="A48" s="281"/>
      <c r="B48" s="45"/>
      <c r="C48" s="27" t="str">
        <f>IF(OR($A48="",NOT(ISNUMBER($A47))),"",-SUMIFS(Txn[Flow SGD],Txn[Date of transaction (YYYY-MM-DD)],"&gt;"&amp;$A47,Txn[Date of transaction (YYYY-MM-DD)],"&lt;="&amp;$A48))</f>
        <v/>
      </c>
      <c r="D48" s="109" t="str">
        <f t="shared" si="1"/>
        <v/>
      </c>
      <c r="E48" s="27" t="str">
        <f>IF($A48="","",SUMIFS(Txn[Dividend SGD],Txn[Date of transaction (YYYY-MM-DD)],"&lt;="&amp;$A48))</f>
        <v/>
      </c>
    </row>
    <row r="49" spans="1:5" ht="15" customHeight="1" x14ac:dyDescent="0.15">
      <c r="A49" s="281"/>
      <c r="B49" s="45"/>
      <c r="C49" s="27" t="str">
        <f>IF(OR($A49="",NOT(ISNUMBER($A48))),"",-SUMIFS(Txn[Flow SGD],Txn[Date of transaction (YYYY-MM-DD)],"&gt;"&amp;$A48,Txn[Date of transaction (YYYY-MM-DD)],"&lt;="&amp;$A49))</f>
        <v/>
      </c>
      <c r="D49" s="109" t="str">
        <f t="shared" si="1"/>
        <v/>
      </c>
      <c r="E49" s="27" t="str">
        <f>IF($A49="","",SUMIFS(Txn[Dividend SGD],Txn[Date of transaction (YYYY-MM-DD)],"&lt;="&amp;$A49))</f>
        <v/>
      </c>
    </row>
    <row r="50" spans="1:5" ht="15" customHeight="1" x14ac:dyDescent="0.15">
      <c r="A50" s="281"/>
      <c r="B50" s="45"/>
      <c r="C50" s="27" t="str">
        <f>IF(OR($A50="",NOT(ISNUMBER($A49))),"",-SUMIFS(Txn[Flow SGD],Txn[Date of transaction (YYYY-MM-DD)],"&gt;"&amp;$A49,Txn[Date of transaction (YYYY-MM-DD)],"&lt;="&amp;$A50))</f>
        <v/>
      </c>
      <c r="D50" s="109" t="str">
        <f t="shared" si="1"/>
        <v/>
      </c>
      <c r="E50" s="27" t="str">
        <f>IF($A50="","",SUMIFS(Txn[Dividend SGD],Txn[Date of transaction (YYYY-MM-DD)],"&lt;="&amp;$A50))</f>
        <v/>
      </c>
    </row>
    <row r="51" spans="1:5" ht="15" customHeight="1" x14ac:dyDescent="0.15">
      <c r="A51" s="281"/>
      <c r="B51" s="45"/>
      <c r="C51" s="27" t="str">
        <f>IF(OR($A51="",NOT(ISNUMBER($A50))),"",-SUMIFS(Txn[Flow SGD],Txn[Date of transaction (YYYY-MM-DD)],"&gt;"&amp;$A50,Txn[Date of transaction (YYYY-MM-DD)],"&lt;="&amp;$A51))</f>
        <v/>
      </c>
      <c r="D51" s="109" t="str">
        <f t="shared" si="1"/>
        <v/>
      </c>
      <c r="E51" s="27" t="str">
        <f>IF($A51="","",SUMIFS(Txn[Dividend SGD],Txn[Date of transaction (YYYY-MM-DD)],"&lt;="&amp;$A51))</f>
        <v/>
      </c>
    </row>
    <row r="52" spans="1:5" ht="15" customHeight="1" x14ac:dyDescent="0.15">
      <c r="A52" s="281"/>
      <c r="B52" s="45"/>
      <c r="C52" s="27" t="str">
        <f>IF(OR($A52="",NOT(ISNUMBER($A51))),"",-SUMIFS(Txn[Flow SGD],Txn[Date of transaction (YYYY-MM-DD)],"&gt;"&amp;$A51,Txn[Date of transaction (YYYY-MM-DD)],"&lt;="&amp;$A52))</f>
        <v/>
      </c>
      <c r="D52" s="109" t="str">
        <f t="shared" si="1"/>
        <v/>
      </c>
      <c r="E52" s="27" t="str">
        <f>IF($A52="","",SUMIFS(Txn[Dividend SGD],Txn[Date of transaction (YYYY-MM-DD)],"&lt;="&amp;$A52))</f>
        <v/>
      </c>
    </row>
    <row r="53" spans="1:5" ht="15" customHeight="1" x14ac:dyDescent="0.15">
      <c r="A53" s="281"/>
      <c r="B53" s="45"/>
      <c r="C53" s="27" t="str">
        <f>IF(OR($A53="",NOT(ISNUMBER($A52))),"",-SUMIFS(Txn[Flow SGD],Txn[Date of transaction (YYYY-MM-DD)],"&gt;"&amp;$A52,Txn[Date of transaction (YYYY-MM-DD)],"&lt;="&amp;$A53))</f>
        <v/>
      </c>
      <c r="D53" s="109" t="str">
        <f t="shared" si="1"/>
        <v/>
      </c>
      <c r="E53" s="27" t="str">
        <f>IF($A53="","",SUMIFS(Txn[Dividend SGD],Txn[Date of transaction (YYYY-MM-DD)],"&lt;="&amp;$A53))</f>
        <v/>
      </c>
    </row>
    <row r="54" spans="1:5" ht="15" customHeight="1" x14ac:dyDescent="0.15">
      <c r="A54" s="281"/>
      <c r="B54" s="45"/>
      <c r="C54" s="27" t="str">
        <f>IF(OR($A54="",NOT(ISNUMBER($A53))),"",-SUMIFS(Txn[Flow SGD],Txn[Date of transaction (YYYY-MM-DD)],"&gt;"&amp;$A53,Txn[Date of transaction (YYYY-MM-DD)],"&lt;="&amp;$A54))</f>
        <v/>
      </c>
      <c r="D54" s="109" t="str">
        <f t="shared" si="1"/>
        <v/>
      </c>
      <c r="E54" s="27" t="str">
        <f>IF($A54="","",SUMIFS(Txn[Dividend SGD],Txn[Date of transaction (YYYY-MM-DD)],"&lt;="&amp;$A54))</f>
        <v/>
      </c>
    </row>
    <row r="55" spans="1:5" ht="15" customHeight="1" x14ac:dyDescent="0.15">
      <c r="A55" s="281"/>
      <c r="B55" s="45"/>
      <c r="C55" s="27" t="str">
        <f>IF(OR($A55="",NOT(ISNUMBER($A54))),"",-SUMIFS(Txn[Flow SGD],Txn[Date of transaction (YYYY-MM-DD)],"&gt;"&amp;$A54,Txn[Date of transaction (YYYY-MM-DD)],"&lt;="&amp;$A55))</f>
        <v/>
      </c>
      <c r="D55" s="109" t="str">
        <f t="shared" si="1"/>
        <v/>
      </c>
      <c r="E55" s="27" t="str">
        <f>IF($A55="","",SUMIFS(Txn[Dividend SGD],Txn[Date of transaction (YYYY-MM-DD)],"&lt;="&amp;$A55))</f>
        <v/>
      </c>
    </row>
    <row r="56" spans="1:5" ht="15" customHeight="1" x14ac:dyDescent="0.15">
      <c r="A56" s="281"/>
      <c r="B56" s="45"/>
      <c r="C56" s="27" t="str">
        <f>IF(OR($A56="",NOT(ISNUMBER($A55))),"",-SUMIFS(Txn[Flow SGD],Txn[Date of transaction (YYYY-MM-DD)],"&gt;"&amp;$A55,Txn[Date of transaction (YYYY-MM-DD)],"&lt;="&amp;$A56))</f>
        <v/>
      </c>
      <c r="D56" s="109" t="str">
        <f t="shared" si="1"/>
        <v/>
      </c>
      <c r="E56" s="27" t="str">
        <f>IF($A56="","",SUMIFS(Txn[Dividend SGD],Txn[Date of transaction (YYYY-MM-DD)],"&lt;="&amp;$A56))</f>
        <v/>
      </c>
    </row>
    <row r="57" spans="1:5" ht="15" customHeight="1" x14ac:dyDescent="0.15">
      <c r="A57" s="281"/>
      <c r="B57" s="45"/>
      <c r="C57" s="27" t="str">
        <f>IF(OR($A57="",NOT(ISNUMBER($A56))),"",-SUMIFS(Txn[Flow SGD],Txn[Date of transaction (YYYY-MM-DD)],"&gt;"&amp;$A56,Txn[Date of transaction (YYYY-MM-DD)],"&lt;="&amp;$A57))</f>
        <v/>
      </c>
      <c r="D57" s="109" t="str">
        <f t="shared" si="1"/>
        <v/>
      </c>
      <c r="E57" s="27" t="str">
        <f>IF($A57="","",SUMIFS(Txn[Dividend SGD],Txn[Date of transaction (YYYY-MM-DD)],"&lt;="&amp;$A57))</f>
        <v/>
      </c>
    </row>
    <row r="58" spans="1:5" ht="15" customHeight="1" x14ac:dyDescent="0.15">
      <c r="A58" s="281"/>
      <c r="B58" s="45"/>
      <c r="C58" s="27" t="str">
        <f>IF(OR($A58="",NOT(ISNUMBER($A57))),"",-SUMIFS(Txn[Flow SGD],Txn[Date of transaction (YYYY-MM-DD)],"&gt;"&amp;$A57,Txn[Date of transaction (YYYY-MM-DD)],"&lt;="&amp;$A58))</f>
        <v/>
      </c>
      <c r="D58" s="109" t="str">
        <f t="shared" si="1"/>
        <v/>
      </c>
      <c r="E58" s="27" t="str">
        <f>IF($A58="","",SUMIFS(Txn[Dividend SGD],Txn[Date of transaction (YYYY-MM-DD)],"&lt;="&amp;$A58))</f>
        <v/>
      </c>
    </row>
    <row r="59" spans="1:5" ht="15" customHeight="1" x14ac:dyDescent="0.15">
      <c r="A59" s="281"/>
      <c r="B59" s="45"/>
      <c r="C59" s="27" t="str">
        <f>IF(OR($A59="",NOT(ISNUMBER($A58))),"",-SUMIFS(Txn[Flow SGD],Txn[Date of transaction (YYYY-MM-DD)],"&gt;"&amp;$A58,Txn[Date of transaction (YYYY-MM-DD)],"&lt;="&amp;$A59))</f>
        <v/>
      </c>
      <c r="D59" s="109" t="str">
        <f t="shared" si="1"/>
        <v/>
      </c>
      <c r="E59" s="27" t="str">
        <f>IF($A59="","",SUMIFS(Txn[Dividend SGD],Txn[Date of transaction (YYYY-MM-DD)],"&lt;="&amp;$A59))</f>
        <v/>
      </c>
    </row>
    <row r="60" spans="1:5" ht="15" customHeight="1" x14ac:dyDescent="0.15">
      <c r="A60" s="281"/>
      <c r="B60" s="45"/>
      <c r="C60" s="27" t="str">
        <f>IF(OR($A60="",NOT(ISNUMBER($A59))),"",-SUMIFS(Txn[Flow SGD],Txn[Date of transaction (YYYY-MM-DD)],"&gt;"&amp;$A59,Txn[Date of transaction (YYYY-MM-DD)],"&lt;="&amp;$A60))</f>
        <v/>
      </c>
      <c r="D60" s="109" t="str">
        <f t="shared" si="1"/>
        <v/>
      </c>
      <c r="E60" s="27" t="str">
        <f>IF($A60="","",SUMIFS(Txn[Dividend SGD],Txn[Date of transaction (YYYY-MM-DD)],"&lt;="&amp;$A60))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F00-000000000000}">
  <sheetPr>
    <tabColor rgb="FFA6A6A6"/>
  </sheetPr>
  <dimension ref="A1:X10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7" sqref="G17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22.83203125" customWidth="1"/>
    <col min="8" max="8" width="18" customWidth="1"/>
    <col min="9" max="9" width="14" customWidth="1"/>
    <col min="10" max="10" width="12" customWidth="1"/>
    <col min="11" max="11" width="16" customWidth="1"/>
    <col min="15" max="17" width="15" customWidth="1"/>
    <col min="19" max="20" width="16" customWidth="1"/>
    <col min="21" max="21" width="14" customWidth="1"/>
    <col min="22" max="22" width="16" customWidth="1"/>
    <col min="23" max="24" width="8" customWidth="1"/>
  </cols>
  <sheetData>
    <row r="1" spans="1:24" ht="15" customHeight="1" x14ac:dyDescent="0.15">
      <c r="A1" s="282" t="s">
        <v>383</v>
      </c>
      <c r="B1" s="282" t="s">
        <v>375</v>
      </c>
      <c r="C1" s="282" t="s">
        <v>376</v>
      </c>
      <c r="D1" s="282" t="s">
        <v>378</v>
      </c>
      <c r="E1" s="282" t="s">
        <v>479</v>
      </c>
      <c r="F1" s="282" t="s">
        <v>493</v>
      </c>
      <c r="G1" s="282" t="s">
        <v>587</v>
      </c>
      <c r="H1" s="282" t="s">
        <v>494</v>
      </c>
      <c r="I1" s="282" t="s">
        <v>411</v>
      </c>
      <c r="J1" s="282" t="s">
        <v>412</v>
      </c>
      <c r="K1" s="282" t="s">
        <v>495</v>
      </c>
      <c r="L1" s="282" t="s">
        <v>496</v>
      </c>
      <c r="M1" s="282" t="s">
        <v>497</v>
      </c>
      <c r="N1" s="282" t="s">
        <v>498</v>
      </c>
      <c r="O1" s="282" t="s">
        <v>216</v>
      </c>
      <c r="P1" s="282" t="s">
        <v>456</v>
      </c>
      <c r="Q1" s="282" t="s">
        <v>497</v>
      </c>
      <c r="S1" s="57" t="s">
        <v>499</v>
      </c>
    </row>
    <row r="2" spans="1:24" ht="15" customHeight="1" x14ac:dyDescent="0.2">
      <c r="A2" s="240" t="str">
        <f>IFERROR(INDEX('All Ticker P&amp;L'!$A$2:$A$1001,MATCH(ROWS($A$2:A2),'All Ticker P&amp;L'!$N$2:$N$1001,0)),"")</f>
        <v>CA:GOLD:SGD</v>
      </c>
      <c r="B2" s="240" t="str">
        <f t="shared" ref="B2:B65" si="0">IF($A2="","",LEFT($A2,FIND(":",$A2)-1))</f>
        <v>CA</v>
      </c>
      <c r="C2" s="240" t="str">
        <f t="shared" ref="C2:C65" si="1">IF($A2="","",MID($A2,FIND(":",$A2)+1,FIND(":",$A2,FIND(":",$A2)+1)-FIND(":",$A2)-1))</f>
        <v>GOLD</v>
      </c>
      <c r="D2" s="240" t="str">
        <f t="shared" ref="D2:D65" si="2">IF($A2="","",RIGHT($A2,LEN($A2)-FIND(":",$A2,FIND(":",$A2)+1)))</f>
        <v>SGD</v>
      </c>
      <c r="E2" s="261">
        <f>IF($A2="","",SUMIFS(Txn[Signed Units],Txn[Key],$A2))</f>
        <v>700</v>
      </c>
      <c r="F2" s="283">
        <f>IF($A2="","",SUMIFS(Txn[Buy Cost],Txn[Key],$A2,Txn[Transaction Order],"&gt;"&amp;IFERROR(_xlfn.MAXIFS(Txn[Transaction Order],Txn[Key],$A2,Txn[Running Units],"&gt;-0.000001",Txn[Running Units],"&lt;0.000001"),0)))</f>
        <v>55500</v>
      </c>
      <c r="G2" s="283">
        <f>IF($A2="","",IFERROR(F2/SUMIFS(Txn[Units Purchased or Sold],Txn[Key],$A2,Txn[Transaction Order],"&gt;"&amp;IFERROR(_xlfn.MAXIFS(Txn[Transaction Order],Txn[Key],$A2,Txn[Running Units],"&gt;-0.000001",Txn[Running Units],"&lt;0.000001"),0),Txn[Sell (-1) Buy (1) Fees (0) Dividend (2)],1),0))</f>
        <v>79.2857142857143</v>
      </c>
      <c r="H2" s="283">
        <f>IF($A2="","",SUMIFS(Txn[Sell Proceeds],Txn[Key],$A2,Txn[Transaction Order],"&gt;"&amp;IFERROR(_xlfn.MAXIFS(Txn[Transaction Order],Txn[Key],$A2,Txn[Running Units],"&gt;-0.000001",Txn[Running Units],"&lt;0.000001"),0)))</f>
        <v>0</v>
      </c>
      <c r="I2" s="284">
        <f>IF($A2="","",IFERROR(INDEX(Prices[Current Price],MATCH($A2,Prices[Key],0)),0))</f>
        <v>111.61</v>
      </c>
      <c r="J2" s="285">
        <f>IF($A2="","",IFERROR(INDEX(Prices[FX to SGD],MATCH($A2,Prices[Key],0)),1))</f>
        <v>1</v>
      </c>
      <c r="K2" s="283">
        <f t="shared" ref="K2:K65" si="3">IF($A2="","",E2*I2)</f>
        <v>78127</v>
      </c>
      <c r="L2" s="283">
        <f t="shared" ref="L2:L65" si="4">IF($A2="","",K2+H2-F2)</f>
        <v>22627</v>
      </c>
      <c r="M2" s="283">
        <f t="shared" ref="M2:M65" si="5">IF($A2="","",L2*J2)</f>
        <v>22627</v>
      </c>
      <c r="N2" s="286">
        <f t="shared" ref="N2:N65" si="6">IF($A2="","",IFERROR(L2/F2,0))</f>
        <v>0.40769369369369368</v>
      </c>
      <c r="O2" t="str">
        <f>IF($A2="","",IFERROR(INDEX(Prices[Category],MATCH($A2,Prices[Key],0)),"Uncategorized"))</f>
        <v>Gold &amp; Silver</v>
      </c>
      <c r="P2" s="287">
        <f t="shared" ref="P2:P65" si="7">IF($A2="","",$K2*$J2)</f>
        <v>78127</v>
      </c>
      <c r="Q2" s="287">
        <f t="shared" ref="Q2:Q65" si="8">IF($A2="","",$M2)</f>
        <v>22627</v>
      </c>
      <c r="S2" s="57" t="s">
        <v>500</v>
      </c>
      <c r="T2" s="57" t="s">
        <v>501</v>
      </c>
      <c r="U2" s="57" t="s">
        <v>502</v>
      </c>
      <c r="V2" s="57" t="s">
        <v>503</v>
      </c>
      <c r="W2" s="57" t="s">
        <v>504</v>
      </c>
      <c r="X2" s="57" t="s">
        <v>505</v>
      </c>
    </row>
    <row r="3" spans="1:24" ht="15" customHeight="1" x14ac:dyDescent="0.2">
      <c r="A3" s="240" t="str">
        <f>IFERROR(INDEX('All Ticker P&amp;L'!$A$2:$A$1001,MATCH(ROWS($A$2:A3),'All Ticker P&amp;L'!$N$2:$N$1001,0)),"")</f>
        <v>SGX:Z74:SGD</v>
      </c>
      <c r="B3" s="240" t="str">
        <f t="shared" si="0"/>
        <v>SGX</v>
      </c>
      <c r="C3" s="240" t="str">
        <f t="shared" si="1"/>
        <v>Z74</v>
      </c>
      <c r="D3" s="240" t="str">
        <f t="shared" si="2"/>
        <v>SGD</v>
      </c>
      <c r="E3" s="261">
        <f>IF($A3="","",SUMIFS(Txn[Signed Units],Txn[Key],$A3))</f>
        <v>3000</v>
      </c>
      <c r="F3" s="283">
        <f>IF($A3="","",SUMIFS(Txn[Buy Cost],Txn[Key],$A3,Txn[Transaction Order],"&gt;"&amp;IFERROR(_xlfn.MAXIFS(Txn[Transaction Order],Txn[Key],$A3,Txn[Running Units],"&gt;-0.000001",Txn[Running Units],"&lt;0.000001"),0)))</f>
        <v>9325</v>
      </c>
      <c r="G3" s="283">
        <f>IF($A3="","",IFERROR(F3/SUMIFS(Txn[Units Purchased or Sold],Txn[Key],$A3,Txn[Transaction Order],"&gt;"&amp;IFERROR(_xlfn.MAXIFS(Txn[Transaction Order],Txn[Key],$A3,Txn[Running Units],"&gt;-0.000001",Txn[Running Units],"&lt;0.000001"),0),Txn[Sell (-1) Buy (1) Fees (0) Dividend (2)],1),0))</f>
        <v>3.10833333333333</v>
      </c>
      <c r="H3" s="283">
        <f>IF($A3="","",SUMIFS(Txn[Sell Proceeds],Txn[Key],$A3,Txn[Transaction Order],"&gt;"&amp;IFERROR(_xlfn.MAXIFS(Txn[Transaction Order],Txn[Key],$A3,Txn[Running Units],"&gt;-0.000001",Txn[Running Units],"&lt;0.000001"),0)))</f>
        <v>0</v>
      </c>
      <c r="I3" s="284">
        <f>IF($A3="","",IFERROR(INDEX(Prices[Current Price],MATCH($A3,Prices[Key],0)),0))</f>
        <v>3.82</v>
      </c>
      <c r="J3" s="285">
        <f>IF($A3="","",IFERROR(INDEX(Prices[FX to SGD],MATCH($A3,Prices[Key],0)),1))</f>
        <v>1</v>
      </c>
      <c r="K3" s="283">
        <f t="shared" si="3"/>
        <v>11460</v>
      </c>
      <c r="L3" s="283">
        <f t="shared" si="4"/>
        <v>2135</v>
      </c>
      <c r="M3" s="283">
        <f t="shared" si="5"/>
        <v>2135</v>
      </c>
      <c r="N3" s="286">
        <f t="shared" si="6"/>
        <v>0.22895442359249329</v>
      </c>
      <c r="O3" t="str">
        <f>IF($A3="","",IFERROR(INDEX(Prices[Category],MATCH($A3,Prices[Key],0)),"Uncategorized"))</f>
        <v>Reit/Dividend</v>
      </c>
      <c r="P3" s="287">
        <f t="shared" si="7"/>
        <v>11460</v>
      </c>
      <c r="Q3" s="287">
        <f t="shared" si="8"/>
        <v>2135</v>
      </c>
      <c r="S3" t="s">
        <v>419</v>
      </c>
      <c r="T3" s="287">
        <f t="shared" ref="T3:T8" si="9">SUMIFS($P:$P,$O:$O,$S3)</f>
        <v>39594.911132508634</v>
      </c>
      <c r="U3" s="287">
        <f t="shared" ref="U3:U8" si="10">T3-V3</f>
        <v>27641.322782863186</v>
      </c>
      <c r="V3" s="287">
        <f t="shared" ref="V3:V8" si="11">SUMIFS($Q:$Q,$O:$O,$S3)</f>
        <v>11953.588349645448</v>
      </c>
      <c r="W3" s="288">
        <f t="shared" ref="W3:W9" si="12">IFERROR(V3/U3,"")</f>
        <v>0.43245355671098074</v>
      </c>
      <c r="X3" s="109">
        <f t="shared" ref="X3:X8" si="13">IFERROR(T3/$T$9,"")</f>
        <v>0.22261285304153278</v>
      </c>
    </row>
    <row r="4" spans="1:24" ht="15" customHeight="1" x14ac:dyDescent="0.2">
      <c r="A4" s="240" t="str">
        <f>IFERROR(INDEX('All Ticker P&amp;L'!$A$2:$A$1001,MATCH(ROWS($A$2:A4),'All Ticker P&amp;L'!$N$2:$N$1001,0)),"")</f>
        <v>USX:AAPL:USD</v>
      </c>
      <c r="B4" s="240" t="str">
        <f t="shared" si="0"/>
        <v>USX</v>
      </c>
      <c r="C4" s="240" t="str">
        <f t="shared" si="1"/>
        <v>AAPL</v>
      </c>
      <c r="D4" s="240" t="str">
        <f t="shared" si="2"/>
        <v>USD</v>
      </c>
      <c r="E4" s="261">
        <f>IF($A4="","",SUMIFS(Txn[Signed Units],Txn[Key],$A4))</f>
        <v>80</v>
      </c>
      <c r="F4" s="283">
        <f>IF($A4="","",SUMIFS(Txn[Buy Cost],Txn[Key],$A4,Txn[Transaction Order],"&gt;"&amp;IFERROR(_xlfn.MAXIFS(Txn[Transaction Order],Txn[Key],$A4,Txn[Running Units],"&gt;-0.000001",Txn[Running Units],"&lt;0.000001"),0)))</f>
        <v>9110</v>
      </c>
      <c r="G4" s="283">
        <f>IF($A4="","",IFERROR(F4/SUMIFS(Txn[Units Purchased or Sold],Txn[Key],$A4,Txn[Transaction Order],"&gt;"&amp;IFERROR(_xlfn.MAXIFS(Txn[Transaction Order],Txn[Key],$A4,Txn[Running Units],"&gt;-0.000001",Txn[Running Units],"&lt;0.000001"),0),Txn[Sell (-1) Buy (1) Fees (0) Dividend (2)],1),0))</f>
        <v>113.875</v>
      </c>
      <c r="H4" s="283">
        <f>IF($A4="","",SUMIFS(Txn[Sell Proceeds],Txn[Key],$A4,Txn[Transaction Order],"&gt;"&amp;IFERROR(_xlfn.MAXIFS(Txn[Transaction Order],Txn[Key],$A4,Txn[Running Units],"&gt;-0.000001",Txn[Running Units],"&lt;0.000001"),0)))</f>
        <v>0</v>
      </c>
      <c r="I4" s="284">
        <f>IF($A4="","",IFERROR(INDEX(Prices[Current Price],MATCH($A4,Prices[Key],0)),0))</f>
        <v>200</v>
      </c>
      <c r="J4" s="285">
        <f>IF($A4="","",IFERROR(INDEX(Prices[FX to SGD],MATCH($A4,Prices[Key],0)),1))</f>
        <v>1.2928081084924601</v>
      </c>
      <c r="K4" s="283">
        <f t="shared" si="3"/>
        <v>16000</v>
      </c>
      <c r="L4" s="283">
        <f t="shared" si="4"/>
        <v>6890</v>
      </c>
      <c r="M4" s="283">
        <f t="shared" si="5"/>
        <v>8907.4478675130504</v>
      </c>
      <c r="N4" s="286">
        <f t="shared" si="6"/>
        <v>0.75631174533479695</v>
      </c>
      <c r="O4" t="str">
        <f>IF($A4="","",IFERROR(INDEX(Prices[Category],MATCH($A4,Prices[Key],0)),"Uncategorized"))</f>
        <v>US/HK Growth</v>
      </c>
      <c r="P4" s="287">
        <f t="shared" si="7"/>
        <v>20684.929735879363</v>
      </c>
      <c r="Q4" s="287">
        <f t="shared" si="8"/>
        <v>8907.4478675130504</v>
      </c>
      <c r="S4" t="s">
        <v>421</v>
      </c>
      <c r="T4" s="287">
        <f t="shared" si="9"/>
        <v>38740</v>
      </c>
      <c r="U4" s="287">
        <f t="shared" si="10"/>
        <v>37325</v>
      </c>
      <c r="V4" s="287">
        <f t="shared" si="11"/>
        <v>1415</v>
      </c>
      <c r="W4" s="288">
        <f t="shared" si="12"/>
        <v>3.7910247823174814E-2</v>
      </c>
      <c r="X4" s="109">
        <f t="shared" si="13"/>
        <v>0.2178063210690829</v>
      </c>
    </row>
    <row r="5" spans="1:24" ht="15" customHeight="1" x14ac:dyDescent="0.2">
      <c r="A5" s="240" t="str">
        <f>IFERROR(INDEX('All Ticker P&amp;L'!$A$2:$A$1001,MATCH(ROWS($A$2:A5),'All Ticker P&amp;L'!$N$2:$N$1001,0)),"")</f>
        <v>SGX:C38U:SGD</v>
      </c>
      <c r="B5" s="240" t="str">
        <f t="shared" si="0"/>
        <v>SGX</v>
      </c>
      <c r="C5" s="240" t="str">
        <f t="shared" si="1"/>
        <v>C38U</v>
      </c>
      <c r="D5" s="240" t="str">
        <f t="shared" si="2"/>
        <v>SGD</v>
      </c>
      <c r="E5" s="261">
        <f>IF($A5="","",SUMIFS(Txn[Signed Units],Txn[Key],$A5))</f>
        <v>8000</v>
      </c>
      <c r="F5" s="283">
        <f>IF($A5="","",SUMIFS(Txn[Buy Cost],Txn[Key],$A5,Txn[Transaction Order],"&gt;"&amp;IFERROR(_xlfn.MAXIFS(Txn[Transaction Order],Txn[Key],$A5,Txn[Running Units],"&gt;-0.000001",Txn[Running Units],"&lt;0.000001"),0)))</f>
        <v>16150</v>
      </c>
      <c r="G5" s="283">
        <f>IF($A5="","",IFERROR(F5/SUMIFS(Txn[Units Purchased or Sold],Txn[Key],$A5,Txn[Transaction Order],"&gt;"&amp;IFERROR(_xlfn.MAXIFS(Txn[Transaction Order],Txn[Key],$A5,Txn[Running Units],"&gt;-0.000001",Txn[Running Units],"&lt;0.000001"),0),Txn[Sell (-1) Buy (1) Fees (0) Dividend (2)],1),0))</f>
        <v>2.01875</v>
      </c>
      <c r="H5" s="283">
        <f>IF($A5="","",SUMIFS(Txn[Sell Proceeds],Txn[Key],$A5,Txn[Transaction Order],"&gt;"&amp;IFERROR(_xlfn.MAXIFS(Txn[Transaction Order],Txn[Key],$A5,Txn[Running Units],"&gt;-0.000001",Txn[Running Units],"&lt;0.000001"),0)))</f>
        <v>0</v>
      </c>
      <c r="I5" s="284">
        <f>IF($A5="","",IFERROR(INDEX(Prices[Current Price],MATCH($A5,Prices[Key],0)),0))</f>
        <v>2.04</v>
      </c>
      <c r="J5" s="285">
        <f>IF($A5="","",IFERROR(INDEX(Prices[FX to SGD],MATCH($A5,Prices[Key],0)),1))</f>
        <v>1</v>
      </c>
      <c r="K5" s="283">
        <f t="shared" si="3"/>
        <v>16320</v>
      </c>
      <c r="L5" s="283">
        <f t="shared" si="4"/>
        <v>170</v>
      </c>
      <c r="M5" s="283">
        <f t="shared" si="5"/>
        <v>170</v>
      </c>
      <c r="N5" s="286">
        <f t="shared" si="6"/>
        <v>1.0526315789473684E-2</v>
      </c>
      <c r="O5" t="str">
        <f>IF($A5="","",IFERROR(INDEX(Prices[Category],MATCH($A5,Prices[Key],0)),"Uncategorized"))</f>
        <v>Reit/Dividend</v>
      </c>
      <c r="P5" s="287">
        <f t="shared" si="7"/>
        <v>16320</v>
      </c>
      <c r="Q5" s="287">
        <f t="shared" si="8"/>
        <v>170</v>
      </c>
      <c r="S5" t="s">
        <v>424</v>
      </c>
      <c r="T5" s="287">
        <f t="shared" si="9"/>
        <v>8149.9999999999991</v>
      </c>
      <c r="U5" s="287">
        <f t="shared" si="10"/>
        <v>7025</v>
      </c>
      <c r="V5" s="287">
        <f t="shared" si="11"/>
        <v>1124.9999999999991</v>
      </c>
      <c r="W5" s="288">
        <f t="shared" si="12"/>
        <v>0.16014234875444827</v>
      </c>
      <c r="X5" s="109">
        <f t="shared" si="13"/>
        <v>4.5821412408699677E-2</v>
      </c>
    </row>
    <row r="6" spans="1:24" ht="15" customHeight="1" x14ac:dyDescent="0.2">
      <c r="A6" s="240" t="str">
        <f>IFERROR(INDEX('All Ticker P&amp;L'!$A$2:$A$1001,MATCH(ROWS($A$2:A6),'All Ticker P&amp;L'!$N$2:$N$1001,0)),"")</f>
        <v>CG:BITCOIN:USD</v>
      </c>
      <c r="B6" s="240" t="str">
        <f t="shared" si="0"/>
        <v>CG</v>
      </c>
      <c r="C6" s="240" t="str">
        <f t="shared" si="1"/>
        <v>BITCOIN</v>
      </c>
      <c r="D6" s="240" t="str">
        <f t="shared" si="2"/>
        <v>USD</v>
      </c>
      <c r="E6" s="261">
        <f>IF($A6="","",SUMIFS(Txn[Signed Units],Txn[Key],$A6))</f>
        <v>0.1</v>
      </c>
      <c r="F6" s="283">
        <f>IF($A6="","",SUMIFS(Txn[Buy Cost],Txn[Key],$A6,Txn[Transaction Order],"&gt;"&amp;IFERROR(_xlfn.MAXIFS(Txn[Transaction Order],Txn[Key],$A6,Txn[Running Units],"&gt;-0.000001",Txn[Running Units],"&lt;0.000001"),0)))</f>
        <v>1850</v>
      </c>
      <c r="G6" s="283">
        <f>IF($A6="","",IFERROR(F6/SUMIFS(Txn[Units Purchased or Sold],Txn[Key],$A6,Txn[Transaction Order],"&gt;"&amp;IFERROR(_xlfn.MAXIFS(Txn[Transaction Order],Txn[Key],$A6,Txn[Running Units],"&gt;-0.000001",Txn[Running Units],"&lt;0.000001"),0),Txn[Sell (-1) Buy (1) Fees (0) Dividend (2)],1),0))</f>
        <v>18500</v>
      </c>
      <c r="H6" s="283">
        <f>IF($A6="","",SUMIFS(Txn[Sell Proceeds],Txn[Key],$A6,Txn[Transaction Order],"&gt;"&amp;IFERROR(_xlfn.MAXIFS(Txn[Transaction Order],Txn[Key],$A6,Txn[Running Units],"&gt;-0.000001",Txn[Running Units],"&lt;0.000001"),0)))</f>
        <v>0</v>
      </c>
      <c r="I6" s="284">
        <f>IF($A6="","",IFERROR(INDEX(Prices[Current Price],MATCH($A6,Prices[Key],0)),0))</f>
        <v>102509.66</v>
      </c>
      <c r="J6" s="285">
        <f>IF($A6="","",IFERROR(INDEX(Prices[FX to SGD],MATCH($A6,Prices[Key],0)),1))</f>
        <v>1.2928081084924601</v>
      </c>
      <c r="K6" s="283">
        <f t="shared" si="3"/>
        <v>10250.966</v>
      </c>
      <c r="L6" s="283">
        <f t="shared" si="4"/>
        <v>8400.9660000000003</v>
      </c>
      <c r="M6" s="283">
        <f t="shared" si="5"/>
        <v>10860.836963969468</v>
      </c>
      <c r="N6" s="286">
        <f t="shared" si="6"/>
        <v>4.5410627027027033</v>
      </c>
      <c r="O6" t="str">
        <f>IF($A6="","",IFERROR(INDEX(Prices[Category],MATCH($A6,Prices[Key],0)),"Uncategorized"))</f>
        <v>Crypto</v>
      </c>
      <c r="P6" s="287">
        <f t="shared" si="7"/>
        <v>13252.53196468052</v>
      </c>
      <c r="Q6" s="287">
        <f t="shared" si="8"/>
        <v>10860.836963969468</v>
      </c>
      <c r="S6" t="s">
        <v>506</v>
      </c>
      <c r="T6" s="287">
        <f t="shared" si="9"/>
        <v>0</v>
      </c>
      <c r="U6" s="287">
        <f t="shared" si="10"/>
        <v>0</v>
      </c>
      <c r="V6" s="287">
        <f t="shared" si="11"/>
        <v>0</v>
      </c>
      <c r="W6" s="288" t="str">
        <f t="shared" si="12"/>
        <v/>
      </c>
      <c r="X6" s="109">
        <f t="shared" si="13"/>
        <v>0</v>
      </c>
    </row>
    <row r="7" spans="1:24" ht="15" customHeight="1" x14ac:dyDescent="0.2">
      <c r="A7" s="240" t="str">
        <f>IFERROR(INDEX('All Ticker P&amp;L'!$A$2:$A$1001,MATCH(ROWS($A$2:A7),'All Ticker P&amp;L'!$N$2:$N$1001,0)),"")</f>
        <v>HKEX:700:HKD</v>
      </c>
      <c r="B7" s="240" t="str">
        <f t="shared" si="0"/>
        <v>HKEX</v>
      </c>
      <c r="C7" s="240" t="str">
        <f t="shared" si="1"/>
        <v>700</v>
      </c>
      <c r="D7" s="240" t="str">
        <f t="shared" si="2"/>
        <v>HKD</v>
      </c>
      <c r="E7" s="261">
        <f>IF($A7="","",SUMIFS(Txn[Signed Units],Txn[Key],$A7))</f>
        <v>100</v>
      </c>
      <c r="F7" s="283">
        <f>IF($A7="","",SUMIFS(Txn[Buy Cost],Txn[Key],$A7,Txn[Transaction Order],"&gt;"&amp;IFERROR(_xlfn.MAXIFS(Txn[Transaction Order],Txn[Key],$A7,Txn[Running Units],"&gt;-0.000001",Txn[Running Units],"&lt;0.000001"),0)))</f>
        <v>60100</v>
      </c>
      <c r="G7" s="283">
        <f>IF($A7="","",IFERROR(F7/SUMIFS(Txn[Units Purchased or Sold],Txn[Key],$A7,Txn[Transaction Order],"&gt;"&amp;IFERROR(_xlfn.MAXIFS(Txn[Transaction Order],Txn[Key],$A7,Txn[Running Units],"&gt;-0.000001",Txn[Running Units],"&lt;0.000001"),0),Txn[Sell (-1) Buy (1) Fees (0) Dividend (2)],1),0))</f>
        <v>601</v>
      </c>
      <c r="H7" s="283">
        <f>IF($A7="","",SUMIFS(Txn[Sell Proceeds],Txn[Key],$A7,Txn[Transaction Order],"&gt;"&amp;IFERROR(_xlfn.MAXIFS(Txn[Transaction Order],Txn[Key],$A7,Txn[Running Units],"&gt;-0.000001",Txn[Running Units],"&lt;0.000001"),0)))</f>
        <v>0</v>
      </c>
      <c r="I7" s="284">
        <f>IF($A7="","",IFERROR(INDEX(Prices[Current Price],MATCH($A7,Prices[Key],0)),0))</f>
        <v>488.2</v>
      </c>
      <c r="J7" s="285">
        <f>IF($A7="","",IFERROR(INDEX(Prices[FX to SGD],MATCH($A7,Prices[Key],0)),1))</f>
        <v>0.16489949375855401</v>
      </c>
      <c r="K7" s="283">
        <f t="shared" si="3"/>
        <v>48820</v>
      </c>
      <c r="L7" s="283">
        <f t="shared" si="4"/>
        <v>-11280</v>
      </c>
      <c r="M7" s="283">
        <f t="shared" si="5"/>
        <v>-1860.0662895964892</v>
      </c>
      <c r="N7" s="286">
        <f t="shared" si="6"/>
        <v>-0.18768718801996673</v>
      </c>
      <c r="O7" t="str">
        <f>IF($A7="","",IFERROR(INDEX(Prices[Category],MATCH($A7,Prices[Key],0)),"Uncategorized"))</f>
        <v>US/HK Growth</v>
      </c>
      <c r="P7" s="287">
        <f t="shared" si="7"/>
        <v>8050.3932852926064</v>
      </c>
      <c r="Q7" s="287">
        <f t="shared" si="8"/>
        <v>-1860.0662895964892</v>
      </c>
      <c r="S7" t="s">
        <v>417</v>
      </c>
      <c r="T7" s="287">
        <f t="shared" si="9"/>
        <v>13252.53196468052</v>
      </c>
      <c r="U7" s="287">
        <f t="shared" si="10"/>
        <v>2391.6950007110518</v>
      </c>
      <c r="V7" s="287">
        <f t="shared" si="11"/>
        <v>10860.836963969468</v>
      </c>
      <c r="W7" s="288">
        <f t="shared" si="12"/>
        <v>4.5410627027027015</v>
      </c>
      <c r="X7" s="109">
        <f t="shared" si="13"/>
        <v>7.4509169645779277E-2</v>
      </c>
    </row>
    <row r="8" spans="1:24" ht="15" customHeight="1" x14ac:dyDescent="0.2">
      <c r="A8" s="240" t="str">
        <f>IFERROR(INDEX('All Ticker P&amp;L'!$A$2:$A$1001,MATCH(ROWS($A$2:A8),'All Ticker P&amp;L'!$N$2:$N$1001,0)),"")</f>
        <v>USX:MSFT:USD</v>
      </c>
      <c r="B8" s="240" t="str">
        <f t="shared" si="0"/>
        <v>USX</v>
      </c>
      <c r="C8" s="240" t="str">
        <f t="shared" si="1"/>
        <v>MSFT</v>
      </c>
      <c r="D8" s="240" t="str">
        <f t="shared" si="2"/>
        <v>USD</v>
      </c>
      <c r="E8" s="261">
        <f>IF($A8="","",SUMIFS(Txn[Signed Units],Txn[Key],$A8))</f>
        <v>20</v>
      </c>
      <c r="F8" s="283">
        <f>IF($A8="","",SUMIFS(Txn[Buy Cost],Txn[Key],$A8,Txn[Transaction Order],"&gt;"&amp;IFERROR(_xlfn.MAXIFS(Txn[Transaction Order],Txn[Key],$A8,Txn[Running Units],"&gt;-0.000001",Txn[Running Units],"&lt;0.000001"),0)))</f>
        <v>4605</v>
      </c>
      <c r="G8" s="283">
        <f>IF($A8="","",IFERROR(F8/SUMIFS(Txn[Units Purchased or Sold],Txn[Key],$A8,Txn[Transaction Order],"&gt;"&amp;IFERROR(_xlfn.MAXIFS(Txn[Transaction Order],Txn[Key],$A8,Txn[Running Units],"&gt;-0.000001",Txn[Running Units],"&lt;0.000001"),0),Txn[Sell (-1) Buy (1) Fees (0) Dividend (2)],1),0))</f>
        <v>230.25</v>
      </c>
      <c r="H8" s="283">
        <f>IF($A8="","",SUMIFS(Txn[Sell Proceeds],Txn[Key],$A8,Txn[Transaction Order],"&gt;"&amp;IFERROR(_xlfn.MAXIFS(Txn[Transaction Order],Txn[Key],$A8,Txn[Running Units],"&gt;-0.000001",Txn[Running Units],"&lt;0.000001"),0)))</f>
        <v>0</v>
      </c>
      <c r="I8" s="284">
        <f>IF($A8="","",IFERROR(INDEX(Prices[Current Price],MATCH($A8,Prices[Key],0)),0))</f>
        <v>420</v>
      </c>
      <c r="J8" s="285">
        <f>IF($A8="","",IFERROR(INDEX(Prices[FX to SGD],MATCH($A8,Prices[Key],0)),1))</f>
        <v>1.2928081084924601</v>
      </c>
      <c r="K8" s="283">
        <f t="shared" si="3"/>
        <v>8400</v>
      </c>
      <c r="L8" s="283">
        <f t="shared" si="4"/>
        <v>3795</v>
      </c>
      <c r="M8" s="283">
        <f t="shared" si="5"/>
        <v>4906.2067717288865</v>
      </c>
      <c r="N8" s="286">
        <f t="shared" si="6"/>
        <v>0.82410423452768733</v>
      </c>
      <c r="O8" t="str">
        <f>IF($A8="","",IFERROR(INDEX(Prices[Category],MATCH($A8,Prices[Key],0)),"Uncategorized"))</f>
        <v>US/HK Growth</v>
      </c>
      <c r="P8" s="287">
        <f t="shared" si="7"/>
        <v>10859.588111336665</v>
      </c>
      <c r="Q8" s="287">
        <f t="shared" si="8"/>
        <v>4906.2067717288865</v>
      </c>
      <c r="S8" t="s">
        <v>415</v>
      </c>
      <c r="T8" s="287">
        <f t="shared" si="9"/>
        <v>78127</v>
      </c>
      <c r="U8" s="287">
        <f t="shared" si="10"/>
        <v>55500</v>
      </c>
      <c r="V8" s="287">
        <f t="shared" si="11"/>
        <v>22627</v>
      </c>
      <c r="W8" s="288">
        <f t="shared" si="12"/>
        <v>0.40769369369369368</v>
      </c>
      <c r="X8" s="109">
        <f t="shared" si="13"/>
        <v>0.43925024383490552</v>
      </c>
    </row>
    <row r="9" spans="1:24" ht="15" customHeight="1" x14ac:dyDescent="0.2">
      <c r="A9" s="240" t="str">
        <f>IFERROR(INDEX('All Ticker P&amp;L'!$A$2:$A$1001,MATCH(ROWS($A$2:A9),'All Ticker P&amp;L'!$N$2:$N$1001,0)),"")</f>
        <v>SGX:A17U:SGD</v>
      </c>
      <c r="B9" s="240" t="str">
        <f t="shared" si="0"/>
        <v>SGX</v>
      </c>
      <c r="C9" s="240" t="str">
        <f t="shared" si="1"/>
        <v>A17U</v>
      </c>
      <c r="D9" s="240" t="str">
        <f t="shared" si="2"/>
        <v>SGD</v>
      </c>
      <c r="E9" s="261">
        <f>IF($A9="","",SUMIFS(Txn[Signed Units],Txn[Key],$A9))</f>
        <v>4000</v>
      </c>
      <c r="F9" s="283">
        <f>IF($A9="","",SUMIFS(Txn[Buy Cost],Txn[Key],$A9,Txn[Transaction Order],"&gt;"&amp;IFERROR(_xlfn.MAXIFS(Txn[Transaction Order],Txn[Key],$A9,Txn[Running Units],"&gt;-0.000001",Txn[Running Units],"&lt;0.000001"),0)))</f>
        <v>11850</v>
      </c>
      <c r="G9" s="283">
        <f>IF($A9="","",IFERROR(F9/SUMIFS(Txn[Units Purchased or Sold],Txn[Key],$A9,Txn[Transaction Order],"&gt;"&amp;IFERROR(_xlfn.MAXIFS(Txn[Transaction Order],Txn[Key],$A9,Txn[Running Units],"&gt;-0.000001",Txn[Running Units],"&lt;0.000001"),0),Txn[Sell (-1) Buy (1) Fees (0) Dividend (2)],1),0))</f>
        <v>2.9625</v>
      </c>
      <c r="H9" s="283">
        <f>IF($A9="","",SUMIFS(Txn[Sell Proceeds],Txn[Key],$A9,Txn[Transaction Order],"&gt;"&amp;IFERROR(_xlfn.MAXIFS(Txn[Transaction Order],Txn[Key],$A9,Txn[Running Units],"&gt;-0.000001",Txn[Running Units],"&lt;0.000001"),0)))</f>
        <v>0</v>
      </c>
      <c r="I9" s="284">
        <f>IF($A9="","",IFERROR(INDEX(Prices[Current Price],MATCH($A9,Prices[Key],0)),0))</f>
        <v>2.74</v>
      </c>
      <c r="J9" s="285">
        <f>IF($A9="","",IFERROR(INDEX(Prices[FX to SGD],MATCH($A9,Prices[Key],0)),1))</f>
        <v>1</v>
      </c>
      <c r="K9" s="283">
        <f t="shared" si="3"/>
        <v>10960</v>
      </c>
      <c r="L9" s="283">
        <f t="shared" si="4"/>
        <v>-890</v>
      </c>
      <c r="M9" s="283">
        <f t="shared" si="5"/>
        <v>-890</v>
      </c>
      <c r="N9" s="286">
        <f t="shared" si="6"/>
        <v>-7.5105485232067504E-2</v>
      </c>
      <c r="O9" t="str">
        <f>IF($A9="","",IFERROR(INDEX(Prices[Category],MATCH($A9,Prices[Key],0)),"Uncategorized"))</f>
        <v>Reit/Dividend</v>
      </c>
      <c r="P9" s="287">
        <f t="shared" si="7"/>
        <v>10960</v>
      </c>
      <c r="Q9" s="287">
        <f t="shared" si="8"/>
        <v>-890</v>
      </c>
      <c r="S9" s="57" t="s">
        <v>507</v>
      </c>
      <c r="T9" s="289">
        <f>SUM(T3:T8)</f>
        <v>177864.44309718913</v>
      </c>
      <c r="U9" s="289">
        <f>SUM(U3:U8)</f>
        <v>129883.01778357425</v>
      </c>
      <c r="V9" s="289">
        <f>SUM(V3:V8)</f>
        <v>47981.42531361492</v>
      </c>
      <c r="W9" s="290">
        <f t="shared" si="12"/>
        <v>0.36942031477561593</v>
      </c>
      <c r="X9" s="291">
        <v>1</v>
      </c>
    </row>
    <row r="10" spans="1:24" ht="15" customHeight="1" x14ac:dyDescent="0.2">
      <c r="A10" s="240" t="str">
        <f>IFERROR(INDEX('All Ticker P&amp;L'!$A$2:$A$1001,MATCH(ROWS($A$2:A10),'All Ticker P&amp;L'!$N$2:$N$1001,0)),"")</f>
        <v>SGX:CLR:SGD</v>
      </c>
      <c r="B10" s="240" t="str">
        <f t="shared" si="0"/>
        <v>SGX</v>
      </c>
      <c r="C10" s="240" t="str">
        <f t="shared" si="1"/>
        <v>CLR</v>
      </c>
      <c r="D10" s="240" t="str">
        <f t="shared" si="2"/>
        <v>SGD</v>
      </c>
      <c r="E10" s="261">
        <f>IF($A10="","",SUMIFS(Txn[Signed Units],Txn[Key],$A10))</f>
        <v>10000</v>
      </c>
      <c r="F10" s="283">
        <f>IF($A10="","",SUMIFS(Txn[Buy Cost],Txn[Key],$A10,Txn[Transaction Order],"&gt;"&amp;IFERROR(_xlfn.MAXIFS(Txn[Transaction Order],Txn[Key],$A10,Txn[Running Units],"&gt;-0.000001",Txn[Running Units],"&lt;0.000001"),0)))</f>
        <v>7025</v>
      </c>
      <c r="G10" s="283">
        <f>IF($A10="","",IFERROR(F10/SUMIFS(Txn[Units Purchased or Sold],Txn[Key],$A10,Txn[Transaction Order],"&gt;"&amp;IFERROR(_xlfn.MAXIFS(Txn[Transaction Order],Txn[Key],$A10,Txn[Running Units],"&gt;-0.000001",Txn[Running Units],"&lt;0.000001"),0),Txn[Sell (-1) Buy (1) Fees (0) Dividend (2)],1),0))</f>
        <v>0.7025</v>
      </c>
      <c r="H10" s="283">
        <f>IF($A10="","",SUMIFS(Txn[Sell Proceeds],Txn[Key],$A10,Txn[Transaction Order],"&gt;"&amp;IFERROR(_xlfn.MAXIFS(Txn[Transaction Order],Txn[Key],$A10,Txn[Running Units],"&gt;-0.000001",Txn[Running Units],"&lt;0.000001"),0)))</f>
        <v>0</v>
      </c>
      <c r="I10" s="284">
        <f>IF($A10="","",IFERROR(INDEX(Prices[Current Price],MATCH($A10,Prices[Key],0)),0))</f>
        <v>0.81499999999999995</v>
      </c>
      <c r="J10" s="285">
        <f>IF($A10="","",IFERROR(INDEX(Prices[FX to SGD],MATCH($A10,Prices[Key],0)),1))</f>
        <v>1</v>
      </c>
      <c r="K10" s="283">
        <f t="shared" si="3"/>
        <v>8149.9999999999991</v>
      </c>
      <c r="L10" s="283">
        <f t="shared" si="4"/>
        <v>1124.9999999999991</v>
      </c>
      <c r="M10" s="283">
        <f t="shared" si="5"/>
        <v>1124.9999999999991</v>
      </c>
      <c r="N10" s="286">
        <f t="shared" si="6"/>
        <v>0.16014234875444827</v>
      </c>
      <c r="O10" t="str">
        <f>IF($A10="","",IFERROR(INDEX(Prices[Category],MATCH($A10,Prices[Key],0)),"Uncategorized"))</f>
        <v>Small Cap</v>
      </c>
      <c r="P10" s="287">
        <f t="shared" si="7"/>
        <v>8149.9999999999991</v>
      </c>
      <c r="Q10" s="287">
        <f t="shared" si="8"/>
        <v>1124.9999999999991</v>
      </c>
    </row>
    <row r="11" spans="1:24" ht="15" customHeight="1" x14ac:dyDescent="0.2">
      <c r="A11" s="240" t="str">
        <f>IFERROR(INDEX('All Ticker P&amp;L'!$A$2:$A$1001,MATCH(ROWS($A$2:A11),'All Ticker P&amp;L'!$N$2:$N$1001,0)),"")</f>
        <v/>
      </c>
      <c r="B11" s="240" t="str">
        <f t="shared" si="0"/>
        <v/>
      </c>
      <c r="C11" s="240" t="str">
        <f t="shared" si="1"/>
        <v/>
      </c>
      <c r="D11" s="240" t="str">
        <f t="shared" si="2"/>
        <v/>
      </c>
      <c r="E11" s="261" t="str">
        <f>IF($A11="","",SUMIFS(Txn[Signed Units],Txn[Key],$A11))</f>
        <v/>
      </c>
      <c r="F11" s="283">
        <f>IF($A11="","",SUMIFS(Txn[Buy Cost],Txn[Key],$A11,Txn[Transaction Order],"&gt;"&amp;IFERROR(_xlfn.MAXIFS(Txn[Transaction Order],Txn[Key],$A11,Txn[Running Units],"&gt;-0.000001",Txn[Running Units],"&lt;0.000001"),0)))</f>
      </c>
      <c r="G11" s="283">
        <f>IF($A11="","",IFERROR(F11/SUMIFS(Txn[Units Purchased or Sold],Txn[Key],$A11,Txn[Transaction Order],"&gt;"&amp;IFERROR(_xlfn.MAXIFS(Txn[Transaction Order],Txn[Key],$A11,Txn[Running Units],"&gt;-0.000001",Txn[Running Units],"&lt;0.000001"),0),Txn[Sell (-1) Buy (1) Fees (0) Dividend (2)],1),0))</f>
      </c>
      <c r="H11" s="283">
        <f>IF($A11="","",SUMIFS(Txn[Sell Proceeds],Txn[Key],$A11,Txn[Transaction Order],"&gt;"&amp;IFERROR(_xlfn.MAXIFS(Txn[Transaction Order],Txn[Key],$A11,Txn[Running Units],"&gt;-0.000001",Txn[Running Units],"&lt;0.000001"),0)))</f>
      </c>
      <c r="I11" s="284" t="str">
        <f>IF($A11="","",IFERROR(INDEX(Prices[Current Price],MATCH($A11,Prices[Key],0)),0))</f>
        <v/>
      </c>
      <c r="J11" s="285" t="str">
        <f>IF($A11="","",IFERROR(INDEX(Prices[FX to SGD],MATCH($A11,Prices[Key],0)),1))</f>
        <v/>
      </c>
      <c r="K11" s="283" t="str">
        <f t="shared" si="3"/>
        <v/>
      </c>
      <c r="L11" s="283" t="str">
        <f t="shared" si="4"/>
        <v/>
      </c>
      <c r="M11" s="283" t="str">
        <f t="shared" si="5"/>
        <v/>
      </c>
      <c r="N11" s="286" t="str">
        <f t="shared" si="6"/>
        <v/>
      </c>
      <c r="O11" t="str">
        <f>IF($A11="","",IFERROR(INDEX(Prices[Category],MATCH($A11,Prices[Key],0)),"Uncategorized"))</f>
        <v/>
      </c>
      <c r="P11" s="287" t="str">
        <f t="shared" si="7"/>
        <v/>
      </c>
      <c r="Q11" s="287" t="str">
        <f t="shared" si="8"/>
        <v/>
      </c>
      <c r="S11" t="s">
        <v>508</v>
      </c>
    </row>
    <row r="12" spans="1:24" ht="15" customHeight="1" x14ac:dyDescent="0.2">
      <c r="A12" s="240" t="str">
        <f>IFERROR(INDEX('All Ticker P&amp;L'!$A$2:$A$1001,MATCH(ROWS($A$2:A12),'All Ticker P&amp;L'!$N$2:$N$1001,0)),"")</f>
        <v/>
      </c>
      <c r="B12" s="240" t="str">
        <f t="shared" si="0"/>
        <v/>
      </c>
      <c r="C12" s="240" t="str">
        <f t="shared" si="1"/>
        <v/>
      </c>
      <c r="D12" s="240" t="str">
        <f t="shared" si="2"/>
        <v/>
      </c>
      <c r="E12" s="261" t="str">
        <f>IF($A12="","",SUMIFS(Txn[Signed Units],Txn[Key],$A12))</f>
        <v/>
      </c>
      <c r="F12" s="283">
        <f>IF($A12="","",SUMIFS(Txn[Buy Cost],Txn[Key],$A12,Txn[Transaction Order],"&gt;"&amp;IFERROR(_xlfn.MAXIFS(Txn[Transaction Order],Txn[Key],$A12,Txn[Running Units],"&gt;-0.000001",Txn[Running Units],"&lt;0.000001"),0)))</f>
      </c>
      <c r="G12" s="283">
        <f>IF($A12="","",IFERROR(F12/SUMIFS(Txn[Units Purchased or Sold],Txn[Key],$A12,Txn[Transaction Order],"&gt;"&amp;IFERROR(_xlfn.MAXIFS(Txn[Transaction Order],Txn[Key],$A12,Txn[Running Units],"&gt;-0.000001",Txn[Running Units],"&lt;0.000001"),0),Txn[Sell (-1) Buy (1) Fees (0) Dividend (2)],1),0))</f>
      </c>
      <c r="H12" s="283">
        <f>IF($A12="","",SUMIFS(Txn[Sell Proceeds],Txn[Key],$A12,Txn[Transaction Order],"&gt;"&amp;IFERROR(_xlfn.MAXIFS(Txn[Transaction Order],Txn[Key],$A12,Txn[Running Units],"&gt;-0.000001",Txn[Running Units],"&lt;0.000001"),0)))</f>
      </c>
      <c r="I12" s="284" t="str">
        <f>IF($A12="","",IFERROR(INDEX(Prices[Current Price],MATCH($A12,Prices[Key],0)),0))</f>
        <v/>
      </c>
      <c r="J12" s="285" t="str">
        <f>IF($A12="","",IFERROR(INDEX(Prices[FX to SGD],MATCH($A12,Prices[Key],0)),1))</f>
        <v/>
      </c>
      <c r="K12" s="283" t="str">
        <f t="shared" si="3"/>
        <v/>
      </c>
      <c r="L12" s="283" t="str">
        <f t="shared" si="4"/>
        <v/>
      </c>
      <c r="M12" s="283" t="str">
        <f t="shared" si="5"/>
        <v/>
      </c>
      <c r="N12" s="286" t="str">
        <f t="shared" si="6"/>
        <v/>
      </c>
      <c r="O12" t="str">
        <f>IF($A12="","",IFERROR(INDEX(Prices[Category],MATCH($A12,Prices[Key],0)),"Uncategorized"))</f>
        <v/>
      </c>
      <c r="P12" s="287" t="str">
        <f t="shared" si="7"/>
        <v/>
      </c>
      <c r="Q12" s="287" t="str">
        <f t="shared" si="8"/>
        <v/>
      </c>
      <c r="S12" t="s">
        <v>509</v>
      </c>
    </row>
    <row r="13" spans="1:24" ht="15" customHeight="1" x14ac:dyDescent="0.2">
      <c r="A13" s="240" t="str">
        <f>IFERROR(INDEX('All Ticker P&amp;L'!$A$2:$A$1001,MATCH(ROWS($A$2:A13),'All Ticker P&amp;L'!$N$2:$N$1001,0)),"")</f>
        <v/>
      </c>
      <c r="B13" s="240" t="str">
        <f t="shared" si="0"/>
        <v/>
      </c>
      <c r="C13" s="240" t="str">
        <f t="shared" si="1"/>
        <v/>
      </c>
      <c r="D13" s="240" t="str">
        <f t="shared" si="2"/>
        <v/>
      </c>
      <c r="E13" s="261" t="str">
        <f>IF($A13="","",SUMIFS(Txn[Signed Units],Txn[Key],$A13))</f>
        <v/>
      </c>
      <c r="F13" s="283">
        <f>IF($A13="","",SUMIFS(Txn[Buy Cost],Txn[Key],$A13,Txn[Transaction Order],"&gt;"&amp;IFERROR(_xlfn.MAXIFS(Txn[Transaction Order],Txn[Key],$A13,Txn[Running Units],"&gt;-0.000001",Txn[Running Units],"&lt;0.000001"),0)))</f>
      </c>
      <c r="G13" s="283">
        <f>IF($A13="","",IFERROR(F13/SUMIFS(Txn[Units Purchased or Sold],Txn[Key],$A13,Txn[Transaction Order],"&gt;"&amp;IFERROR(_xlfn.MAXIFS(Txn[Transaction Order],Txn[Key],$A13,Txn[Running Units],"&gt;-0.000001",Txn[Running Units],"&lt;0.000001"),0),Txn[Sell (-1) Buy (1) Fees (0) Dividend (2)],1),0))</f>
      </c>
      <c r="H13" s="283">
        <f>IF($A13="","",SUMIFS(Txn[Sell Proceeds],Txn[Key],$A13,Txn[Transaction Order],"&gt;"&amp;IFERROR(_xlfn.MAXIFS(Txn[Transaction Order],Txn[Key],$A13,Txn[Running Units],"&gt;-0.000001",Txn[Running Units],"&lt;0.000001"),0)))</f>
      </c>
      <c r="I13" s="284" t="str">
        <f>IF($A13="","",IFERROR(INDEX(Prices[Current Price],MATCH($A13,Prices[Key],0)),0))</f>
        <v/>
      </c>
      <c r="J13" s="285" t="str">
        <f>IF($A13="","",IFERROR(INDEX(Prices[FX to SGD],MATCH($A13,Prices[Key],0)),1))</f>
        <v/>
      </c>
      <c r="K13" s="283" t="str">
        <f t="shared" si="3"/>
        <v/>
      </c>
      <c r="L13" s="283" t="str">
        <f t="shared" si="4"/>
        <v/>
      </c>
      <c r="M13" s="283" t="str">
        <f t="shared" si="5"/>
        <v/>
      </c>
      <c r="N13" s="286" t="str">
        <f t="shared" si="6"/>
        <v/>
      </c>
      <c r="O13" t="str">
        <f>IF($A13="","",IFERROR(INDEX(Prices[Category],MATCH($A13,Prices[Key],0)),"Uncategorized"))</f>
        <v/>
      </c>
      <c r="P13" s="287" t="str">
        <f t="shared" si="7"/>
        <v/>
      </c>
      <c r="Q13" s="287" t="str">
        <f t="shared" si="8"/>
        <v/>
      </c>
      <c r="S13" t="s">
        <v>510</v>
      </c>
    </row>
    <row r="14" spans="1:24" ht="15" customHeight="1" x14ac:dyDescent="0.2">
      <c r="A14" s="240" t="str">
        <f>IFERROR(INDEX('All Ticker P&amp;L'!$A$2:$A$1001,MATCH(ROWS($A$2:A14),'All Ticker P&amp;L'!$N$2:$N$1001,0)),"")</f>
        <v/>
      </c>
      <c r="B14" s="240" t="str">
        <f t="shared" si="0"/>
        <v/>
      </c>
      <c r="C14" s="240" t="str">
        <f t="shared" si="1"/>
        <v/>
      </c>
      <c r="D14" s="240" t="str">
        <f t="shared" si="2"/>
        <v/>
      </c>
      <c r="E14" s="261" t="str">
        <f>IF($A14="","",SUMIFS(Txn[Signed Units],Txn[Key],$A14))</f>
        <v/>
      </c>
      <c r="F14" s="283">
        <f>IF($A14="","",SUMIFS(Txn[Buy Cost],Txn[Key],$A14,Txn[Transaction Order],"&gt;"&amp;IFERROR(_xlfn.MAXIFS(Txn[Transaction Order],Txn[Key],$A14,Txn[Running Units],"&gt;-0.000001",Txn[Running Units],"&lt;0.000001"),0)))</f>
      </c>
      <c r="G14" s="283">
        <f>IF($A14="","",IFERROR(F14/SUMIFS(Txn[Units Purchased or Sold],Txn[Key],$A14,Txn[Transaction Order],"&gt;"&amp;IFERROR(_xlfn.MAXIFS(Txn[Transaction Order],Txn[Key],$A14,Txn[Running Units],"&gt;-0.000001",Txn[Running Units],"&lt;0.000001"),0),Txn[Sell (-1) Buy (1) Fees (0) Dividend (2)],1),0))</f>
      </c>
      <c r="H14" s="283">
        <f>IF($A14="","",SUMIFS(Txn[Sell Proceeds],Txn[Key],$A14,Txn[Transaction Order],"&gt;"&amp;IFERROR(_xlfn.MAXIFS(Txn[Transaction Order],Txn[Key],$A14,Txn[Running Units],"&gt;-0.000001",Txn[Running Units],"&lt;0.000001"),0)))</f>
      </c>
      <c r="I14" s="284" t="str">
        <f>IF($A14="","",IFERROR(INDEX(Prices[Current Price],MATCH($A14,Prices[Key],0)),0))</f>
        <v/>
      </c>
      <c r="J14" s="285" t="str">
        <f>IF($A14="","",IFERROR(INDEX(Prices[FX to SGD],MATCH($A14,Prices[Key],0)),1))</f>
        <v/>
      </c>
      <c r="K14" s="283" t="str">
        <f t="shared" si="3"/>
        <v/>
      </c>
      <c r="L14" s="283" t="str">
        <f t="shared" si="4"/>
        <v/>
      </c>
      <c r="M14" s="283" t="str">
        <f t="shared" si="5"/>
        <v/>
      </c>
      <c r="N14" s="286" t="str">
        <f t="shared" si="6"/>
        <v/>
      </c>
      <c r="O14" t="str">
        <f>IF($A14="","",IFERROR(INDEX(Prices[Category],MATCH($A14,Prices[Key],0)),"Uncategorized"))</f>
        <v/>
      </c>
      <c r="P14" s="287" t="str">
        <f t="shared" si="7"/>
        <v/>
      </c>
      <c r="Q14" s="287" t="str">
        <f t="shared" si="8"/>
        <v/>
      </c>
    </row>
    <row r="15" spans="1:24" ht="15" customHeight="1" x14ac:dyDescent="0.2">
      <c r="A15" s="240" t="str">
        <f>IFERROR(INDEX('All Ticker P&amp;L'!$A$2:$A$1001,MATCH(ROWS($A$2:A15),'All Ticker P&amp;L'!$N$2:$N$1001,0)),"")</f>
        <v/>
      </c>
      <c r="B15" s="240" t="str">
        <f t="shared" si="0"/>
        <v/>
      </c>
      <c r="C15" s="240" t="str">
        <f t="shared" si="1"/>
        <v/>
      </c>
      <c r="D15" s="240" t="str">
        <f t="shared" si="2"/>
        <v/>
      </c>
      <c r="E15" s="261" t="str">
        <f>IF($A15="","",SUMIFS(Txn[Signed Units],Txn[Key],$A15))</f>
        <v/>
      </c>
      <c r="F15" s="283">
        <f>IF($A15="","",SUMIFS(Txn[Buy Cost],Txn[Key],$A15,Txn[Transaction Order],"&gt;"&amp;IFERROR(_xlfn.MAXIFS(Txn[Transaction Order],Txn[Key],$A15,Txn[Running Units],"&gt;-0.000001",Txn[Running Units],"&lt;0.000001"),0)))</f>
      </c>
      <c r="G15" s="283">
        <f>IF($A15="","",IFERROR(F15/SUMIFS(Txn[Units Purchased or Sold],Txn[Key],$A15,Txn[Transaction Order],"&gt;"&amp;IFERROR(_xlfn.MAXIFS(Txn[Transaction Order],Txn[Key],$A15,Txn[Running Units],"&gt;-0.000001",Txn[Running Units],"&lt;0.000001"),0),Txn[Sell (-1) Buy (1) Fees (0) Dividend (2)],1),0))</f>
      </c>
      <c r="H15" s="283">
        <f>IF($A15="","",SUMIFS(Txn[Sell Proceeds],Txn[Key],$A15,Txn[Transaction Order],"&gt;"&amp;IFERROR(_xlfn.MAXIFS(Txn[Transaction Order],Txn[Key],$A15,Txn[Running Units],"&gt;-0.000001",Txn[Running Units],"&lt;0.000001"),0)))</f>
      </c>
      <c r="I15" s="284" t="str">
        <f>IF($A15="","",IFERROR(INDEX(Prices[Current Price],MATCH($A15,Prices[Key],0)),0))</f>
        <v/>
      </c>
      <c r="J15" s="285" t="str">
        <f>IF($A15="","",IFERROR(INDEX(Prices[FX to SGD],MATCH($A15,Prices[Key],0)),1))</f>
        <v/>
      </c>
      <c r="K15" s="283" t="str">
        <f t="shared" si="3"/>
        <v/>
      </c>
      <c r="L15" s="283" t="str">
        <f t="shared" si="4"/>
        <v/>
      </c>
      <c r="M15" s="283" t="str">
        <f t="shared" si="5"/>
        <v/>
      </c>
      <c r="N15" s="286" t="str">
        <f t="shared" si="6"/>
        <v/>
      </c>
      <c r="O15" t="str">
        <f>IF($A15="","",IFERROR(INDEX(Prices[Category],MATCH($A15,Prices[Key],0)),"Uncategorized"))</f>
        <v/>
      </c>
      <c r="P15" s="287" t="str">
        <f t="shared" si="7"/>
        <v/>
      </c>
      <c r="Q15" s="287" t="str">
        <f t="shared" si="8"/>
        <v/>
      </c>
    </row>
    <row r="16" spans="1:24" ht="15" customHeight="1" x14ac:dyDescent="0.2">
      <c r="A16" s="240" t="str">
        <f>IFERROR(INDEX('All Ticker P&amp;L'!$A$2:$A$1001,MATCH(ROWS($A$2:A16),'All Ticker P&amp;L'!$N$2:$N$1001,0)),"")</f>
        <v/>
      </c>
      <c r="B16" s="240" t="str">
        <f t="shared" si="0"/>
        <v/>
      </c>
      <c r="C16" s="240" t="str">
        <f t="shared" si="1"/>
        <v/>
      </c>
      <c r="D16" s="240" t="str">
        <f t="shared" si="2"/>
        <v/>
      </c>
      <c r="E16" s="261" t="str">
        <f>IF($A16="","",SUMIFS(Txn[Signed Units],Txn[Key],$A16))</f>
        <v/>
      </c>
      <c r="F16" s="283">
        <f>IF($A16="","",SUMIFS(Txn[Buy Cost],Txn[Key],$A16,Txn[Transaction Order],"&gt;"&amp;IFERROR(_xlfn.MAXIFS(Txn[Transaction Order],Txn[Key],$A16,Txn[Running Units],"&gt;-0.000001",Txn[Running Units],"&lt;0.000001"),0)))</f>
      </c>
      <c r="G16" s="283">
        <f>IF($A16="","",IFERROR(F16/SUMIFS(Txn[Units Purchased or Sold],Txn[Key],$A16,Txn[Transaction Order],"&gt;"&amp;IFERROR(_xlfn.MAXIFS(Txn[Transaction Order],Txn[Key],$A16,Txn[Running Units],"&gt;-0.000001",Txn[Running Units],"&lt;0.000001"),0),Txn[Sell (-1) Buy (1) Fees (0) Dividend (2)],1),0))</f>
      </c>
      <c r="H16" s="283">
        <f>IF($A16="","",SUMIFS(Txn[Sell Proceeds],Txn[Key],$A16,Txn[Transaction Order],"&gt;"&amp;IFERROR(_xlfn.MAXIFS(Txn[Transaction Order],Txn[Key],$A16,Txn[Running Units],"&gt;-0.000001",Txn[Running Units],"&lt;0.000001"),0)))</f>
      </c>
      <c r="I16" s="284" t="str">
        <f>IF($A16="","",IFERROR(INDEX(Prices[Current Price],MATCH($A16,Prices[Key],0)),0))</f>
        <v/>
      </c>
      <c r="J16" s="285" t="str">
        <f>IF($A16="","",IFERROR(INDEX(Prices[FX to SGD],MATCH($A16,Prices[Key],0)),1))</f>
        <v/>
      </c>
      <c r="K16" s="283" t="str">
        <f t="shared" si="3"/>
        <v/>
      </c>
      <c r="L16" s="283" t="str">
        <f t="shared" si="4"/>
        <v/>
      </c>
      <c r="M16" s="283" t="str">
        <f t="shared" si="5"/>
        <v/>
      </c>
      <c r="N16" s="286" t="str">
        <f t="shared" si="6"/>
        <v/>
      </c>
      <c r="O16" t="str">
        <f>IF($A16="","",IFERROR(INDEX(Prices[Category],MATCH($A16,Prices[Key],0)),"Uncategorized"))</f>
        <v/>
      </c>
      <c r="P16" s="287" t="str">
        <f t="shared" si="7"/>
        <v/>
      </c>
      <c r="Q16" s="287" t="str">
        <f t="shared" si="8"/>
        <v/>
      </c>
    </row>
    <row r="17" spans="1:17" ht="15" customHeight="1" x14ac:dyDescent="0.2">
      <c r="A17" s="240" t="str">
        <f>IFERROR(INDEX('All Ticker P&amp;L'!$A$2:$A$1001,MATCH(ROWS($A$2:A17),'All Ticker P&amp;L'!$N$2:$N$1001,0)),"")</f>
        <v/>
      </c>
      <c r="B17" s="240" t="str">
        <f t="shared" si="0"/>
        <v/>
      </c>
      <c r="C17" s="240" t="str">
        <f t="shared" si="1"/>
        <v/>
      </c>
      <c r="D17" s="240" t="str">
        <f t="shared" si="2"/>
        <v/>
      </c>
      <c r="E17" s="261" t="str">
        <f>IF($A17="","",SUMIFS(Txn[Signed Units],Txn[Key],$A17))</f>
        <v/>
      </c>
      <c r="F17" s="283">
        <f>IF($A17="","",SUMIFS(Txn[Buy Cost],Txn[Key],$A17,Txn[Transaction Order],"&gt;"&amp;IFERROR(_xlfn.MAXIFS(Txn[Transaction Order],Txn[Key],$A17,Txn[Running Units],"&gt;-0.000001",Txn[Running Units],"&lt;0.000001"),0)))</f>
      </c>
      <c r="G17" s="283">
        <f>IF($A17="","",IFERROR(F17/SUMIFS(Txn[Units Purchased or Sold],Txn[Key],$A17,Txn[Transaction Order],"&gt;"&amp;IFERROR(_xlfn.MAXIFS(Txn[Transaction Order],Txn[Key],$A17,Txn[Running Units],"&gt;-0.000001",Txn[Running Units],"&lt;0.000001"),0),Txn[Sell (-1) Buy (1) Fees (0) Dividend (2)],1),0))</f>
      </c>
      <c r="H17" s="283">
        <f>IF($A17="","",SUMIFS(Txn[Sell Proceeds],Txn[Key],$A17,Txn[Transaction Order],"&gt;"&amp;IFERROR(_xlfn.MAXIFS(Txn[Transaction Order],Txn[Key],$A17,Txn[Running Units],"&gt;-0.000001",Txn[Running Units],"&lt;0.000001"),0)))</f>
      </c>
      <c r="I17" s="284" t="str">
        <f>IF($A17="","",IFERROR(INDEX(Prices[Current Price],MATCH($A17,Prices[Key],0)),0))</f>
        <v/>
      </c>
      <c r="J17" s="285" t="str">
        <f>IF($A17="","",IFERROR(INDEX(Prices[FX to SGD],MATCH($A17,Prices[Key],0)),1))</f>
        <v/>
      </c>
      <c r="K17" s="283" t="str">
        <f t="shared" si="3"/>
        <v/>
      </c>
      <c r="L17" s="283" t="str">
        <f t="shared" si="4"/>
        <v/>
      </c>
      <c r="M17" s="283" t="str">
        <f t="shared" si="5"/>
        <v/>
      </c>
      <c r="N17" s="286" t="str">
        <f t="shared" si="6"/>
        <v/>
      </c>
      <c r="O17" t="str">
        <f>IF($A17="","",IFERROR(INDEX(Prices[Category],MATCH($A17,Prices[Key],0)),"Uncategorized"))</f>
        <v/>
      </c>
      <c r="P17" s="287" t="str">
        <f t="shared" si="7"/>
        <v/>
      </c>
      <c r="Q17" s="287" t="str">
        <f t="shared" si="8"/>
        <v/>
      </c>
    </row>
    <row r="18" spans="1:17" ht="15" customHeight="1" x14ac:dyDescent="0.2">
      <c r="A18" s="240" t="str">
        <f>IFERROR(INDEX('All Ticker P&amp;L'!$A$2:$A$1001,MATCH(ROWS($A$2:A18),'All Ticker P&amp;L'!$N$2:$N$1001,0)),"")</f>
        <v/>
      </c>
      <c r="B18" s="240" t="str">
        <f t="shared" si="0"/>
        <v/>
      </c>
      <c r="C18" s="240" t="str">
        <f t="shared" si="1"/>
        <v/>
      </c>
      <c r="D18" s="240" t="str">
        <f t="shared" si="2"/>
        <v/>
      </c>
      <c r="E18" s="261" t="str">
        <f>IF($A18="","",SUMIFS(Txn[Signed Units],Txn[Key],$A18))</f>
        <v/>
      </c>
      <c r="F18" s="283">
        <f>IF($A18="","",SUMIFS(Txn[Buy Cost],Txn[Key],$A18,Txn[Transaction Order],"&gt;"&amp;IFERROR(_xlfn.MAXIFS(Txn[Transaction Order],Txn[Key],$A18,Txn[Running Units],"&gt;-0.000001",Txn[Running Units],"&lt;0.000001"),0)))</f>
      </c>
      <c r="G18" s="283">
        <f>IF($A18="","",IFERROR(F18/SUMIFS(Txn[Units Purchased or Sold],Txn[Key],$A18,Txn[Transaction Order],"&gt;"&amp;IFERROR(_xlfn.MAXIFS(Txn[Transaction Order],Txn[Key],$A18,Txn[Running Units],"&gt;-0.000001",Txn[Running Units],"&lt;0.000001"),0),Txn[Sell (-1) Buy (1) Fees (0) Dividend (2)],1),0))</f>
      </c>
      <c r="H18" s="283">
        <f>IF($A18="","",SUMIFS(Txn[Sell Proceeds],Txn[Key],$A18,Txn[Transaction Order],"&gt;"&amp;IFERROR(_xlfn.MAXIFS(Txn[Transaction Order],Txn[Key],$A18,Txn[Running Units],"&gt;-0.000001",Txn[Running Units],"&lt;0.000001"),0)))</f>
      </c>
      <c r="I18" s="284" t="str">
        <f>IF($A18="","",IFERROR(INDEX(Prices[Current Price],MATCH($A18,Prices[Key],0)),0))</f>
        <v/>
      </c>
      <c r="J18" s="285" t="str">
        <f>IF($A18="","",IFERROR(INDEX(Prices[FX to SGD],MATCH($A18,Prices[Key],0)),1))</f>
        <v/>
      </c>
      <c r="K18" s="283" t="str">
        <f t="shared" si="3"/>
        <v/>
      </c>
      <c r="L18" s="283" t="str">
        <f t="shared" si="4"/>
        <v/>
      </c>
      <c r="M18" s="283" t="str">
        <f t="shared" si="5"/>
        <v/>
      </c>
      <c r="N18" s="286" t="str">
        <f t="shared" si="6"/>
        <v/>
      </c>
      <c r="O18" t="str">
        <f>IF($A18="","",IFERROR(INDEX(Prices[Category],MATCH($A18,Prices[Key],0)),"Uncategorized"))</f>
        <v/>
      </c>
      <c r="P18" s="287" t="str">
        <f t="shared" si="7"/>
        <v/>
      </c>
      <c r="Q18" s="287" t="str">
        <f t="shared" si="8"/>
        <v/>
      </c>
    </row>
    <row r="19" spans="1:17" ht="15" customHeight="1" x14ac:dyDescent="0.2">
      <c r="A19" s="240" t="str">
        <f>IFERROR(INDEX('All Ticker P&amp;L'!$A$2:$A$1001,MATCH(ROWS($A$2:A19),'All Ticker P&amp;L'!$N$2:$N$1001,0)),"")</f>
        <v/>
      </c>
      <c r="B19" s="240" t="str">
        <f t="shared" si="0"/>
        <v/>
      </c>
      <c r="C19" s="240" t="str">
        <f t="shared" si="1"/>
        <v/>
      </c>
      <c r="D19" s="240" t="str">
        <f t="shared" si="2"/>
        <v/>
      </c>
      <c r="E19" s="261" t="str">
        <f>IF($A19="","",SUMIFS(Txn[Signed Units],Txn[Key],$A19))</f>
        <v/>
      </c>
      <c r="F19" s="283">
        <f>IF($A19="","",SUMIFS(Txn[Buy Cost],Txn[Key],$A19,Txn[Transaction Order],"&gt;"&amp;IFERROR(_xlfn.MAXIFS(Txn[Transaction Order],Txn[Key],$A19,Txn[Running Units],"&gt;-0.000001",Txn[Running Units],"&lt;0.000001"),0)))</f>
      </c>
      <c r="G19" s="283">
        <f>IF($A19="","",IFERROR(F19/SUMIFS(Txn[Units Purchased or Sold],Txn[Key],$A19,Txn[Transaction Order],"&gt;"&amp;IFERROR(_xlfn.MAXIFS(Txn[Transaction Order],Txn[Key],$A19,Txn[Running Units],"&gt;-0.000001",Txn[Running Units],"&lt;0.000001"),0),Txn[Sell (-1) Buy (1) Fees (0) Dividend (2)],1),0))</f>
      </c>
      <c r="H19" s="283">
        <f>IF($A19="","",SUMIFS(Txn[Sell Proceeds],Txn[Key],$A19,Txn[Transaction Order],"&gt;"&amp;IFERROR(_xlfn.MAXIFS(Txn[Transaction Order],Txn[Key],$A19,Txn[Running Units],"&gt;-0.000001",Txn[Running Units],"&lt;0.000001"),0)))</f>
      </c>
      <c r="I19" s="284" t="str">
        <f>IF($A19="","",IFERROR(INDEX(Prices[Current Price],MATCH($A19,Prices[Key],0)),0))</f>
        <v/>
      </c>
      <c r="J19" s="285" t="str">
        <f>IF($A19="","",IFERROR(INDEX(Prices[FX to SGD],MATCH($A19,Prices[Key],0)),1))</f>
        <v/>
      </c>
      <c r="K19" s="283" t="str">
        <f t="shared" si="3"/>
        <v/>
      </c>
      <c r="L19" s="283" t="str">
        <f t="shared" si="4"/>
        <v/>
      </c>
      <c r="M19" s="283" t="str">
        <f t="shared" si="5"/>
        <v/>
      </c>
      <c r="N19" s="286" t="str">
        <f t="shared" si="6"/>
        <v/>
      </c>
      <c r="O19" t="str">
        <f>IF($A19="","",IFERROR(INDEX(Prices[Category],MATCH($A19,Prices[Key],0)),"Uncategorized"))</f>
        <v/>
      </c>
      <c r="P19" s="287" t="str">
        <f t="shared" si="7"/>
        <v/>
      </c>
      <c r="Q19" s="287" t="str">
        <f t="shared" si="8"/>
        <v/>
      </c>
    </row>
    <row r="20" spans="1:17" ht="15" customHeight="1" x14ac:dyDescent="0.2">
      <c r="A20" s="240" t="str">
        <f>IFERROR(INDEX('All Ticker P&amp;L'!$A$2:$A$1001,MATCH(ROWS($A$2:A20),'All Ticker P&amp;L'!$N$2:$N$1001,0)),"")</f>
        <v/>
      </c>
      <c r="B20" s="240" t="str">
        <f t="shared" si="0"/>
        <v/>
      </c>
      <c r="C20" s="240" t="str">
        <f t="shared" si="1"/>
        <v/>
      </c>
      <c r="D20" s="240" t="str">
        <f t="shared" si="2"/>
        <v/>
      </c>
      <c r="E20" s="261" t="str">
        <f>IF($A20="","",SUMIFS(Txn[Signed Units],Txn[Key],$A20))</f>
        <v/>
      </c>
      <c r="F20" s="283">
        <f>IF($A20="","",SUMIFS(Txn[Buy Cost],Txn[Key],$A20,Txn[Transaction Order],"&gt;"&amp;IFERROR(_xlfn.MAXIFS(Txn[Transaction Order],Txn[Key],$A20,Txn[Running Units],"&gt;-0.000001",Txn[Running Units],"&lt;0.000001"),0)))</f>
      </c>
      <c r="G20" s="283">
        <f>IF($A20="","",IFERROR(F20/SUMIFS(Txn[Units Purchased or Sold],Txn[Key],$A20,Txn[Transaction Order],"&gt;"&amp;IFERROR(_xlfn.MAXIFS(Txn[Transaction Order],Txn[Key],$A20,Txn[Running Units],"&gt;-0.000001",Txn[Running Units],"&lt;0.000001"),0),Txn[Sell (-1) Buy (1) Fees (0) Dividend (2)],1),0))</f>
      </c>
      <c r="H20" s="283">
        <f>IF($A20="","",SUMIFS(Txn[Sell Proceeds],Txn[Key],$A20,Txn[Transaction Order],"&gt;"&amp;IFERROR(_xlfn.MAXIFS(Txn[Transaction Order],Txn[Key],$A20,Txn[Running Units],"&gt;-0.000001",Txn[Running Units],"&lt;0.000001"),0)))</f>
      </c>
      <c r="I20" s="284" t="str">
        <f>IF($A20="","",IFERROR(INDEX(Prices[Current Price],MATCH($A20,Prices[Key],0)),0))</f>
        <v/>
      </c>
      <c r="J20" s="285" t="str">
        <f>IF($A20="","",IFERROR(INDEX(Prices[FX to SGD],MATCH($A20,Prices[Key],0)),1))</f>
        <v/>
      </c>
      <c r="K20" s="283" t="str">
        <f t="shared" si="3"/>
        <v/>
      </c>
      <c r="L20" s="283" t="str">
        <f t="shared" si="4"/>
        <v/>
      </c>
      <c r="M20" s="283" t="str">
        <f t="shared" si="5"/>
        <v/>
      </c>
      <c r="N20" s="286" t="str">
        <f t="shared" si="6"/>
        <v/>
      </c>
      <c r="O20" t="str">
        <f>IF($A20="","",IFERROR(INDEX(Prices[Category],MATCH($A20,Prices[Key],0)),"Uncategorized"))</f>
        <v/>
      </c>
      <c r="P20" s="287" t="str">
        <f t="shared" si="7"/>
        <v/>
      </c>
      <c r="Q20" s="287" t="str">
        <f t="shared" si="8"/>
        <v/>
      </c>
    </row>
    <row r="21" spans="1:17" ht="15" customHeight="1" x14ac:dyDescent="0.2">
      <c r="A21" s="240" t="str">
        <f>IFERROR(INDEX('All Ticker P&amp;L'!$A$2:$A$1001,MATCH(ROWS($A$2:A21),'All Ticker P&amp;L'!$N$2:$N$1001,0)),"")</f>
        <v/>
      </c>
      <c r="B21" s="240" t="str">
        <f t="shared" si="0"/>
        <v/>
      </c>
      <c r="C21" s="240" t="str">
        <f t="shared" si="1"/>
        <v/>
      </c>
      <c r="D21" s="240" t="str">
        <f t="shared" si="2"/>
        <v/>
      </c>
      <c r="E21" s="261" t="str">
        <f>IF($A21="","",SUMIFS(Txn[Signed Units],Txn[Key],$A21))</f>
        <v/>
      </c>
      <c r="F21" s="283">
        <f>IF($A21="","",SUMIFS(Txn[Buy Cost],Txn[Key],$A21,Txn[Transaction Order],"&gt;"&amp;IFERROR(_xlfn.MAXIFS(Txn[Transaction Order],Txn[Key],$A21,Txn[Running Units],"&gt;-0.000001",Txn[Running Units],"&lt;0.000001"),0)))</f>
      </c>
      <c r="G21" s="283">
        <f>IF($A21="","",IFERROR(F21/SUMIFS(Txn[Units Purchased or Sold],Txn[Key],$A21,Txn[Transaction Order],"&gt;"&amp;IFERROR(_xlfn.MAXIFS(Txn[Transaction Order],Txn[Key],$A21,Txn[Running Units],"&gt;-0.000001",Txn[Running Units],"&lt;0.000001"),0),Txn[Sell (-1) Buy (1) Fees (0) Dividend (2)],1),0))</f>
      </c>
      <c r="H21" s="283">
        <f>IF($A21="","",SUMIFS(Txn[Sell Proceeds],Txn[Key],$A21,Txn[Transaction Order],"&gt;"&amp;IFERROR(_xlfn.MAXIFS(Txn[Transaction Order],Txn[Key],$A21,Txn[Running Units],"&gt;-0.000001",Txn[Running Units],"&lt;0.000001"),0)))</f>
      </c>
      <c r="I21" s="284" t="str">
        <f>IF($A21="","",IFERROR(INDEX(Prices[Current Price],MATCH($A21,Prices[Key],0)),0))</f>
        <v/>
      </c>
      <c r="J21" s="285" t="str">
        <f>IF($A21="","",IFERROR(INDEX(Prices[FX to SGD],MATCH($A21,Prices[Key],0)),1))</f>
        <v/>
      </c>
      <c r="K21" s="283" t="str">
        <f t="shared" si="3"/>
        <v/>
      </c>
      <c r="L21" s="283" t="str">
        <f t="shared" si="4"/>
        <v/>
      </c>
      <c r="M21" s="283" t="str">
        <f t="shared" si="5"/>
        <v/>
      </c>
      <c r="N21" s="286" t="str">
        <f t="shared" si="6"/>
        <v/>
      </c>
      <c r="O21" t="str">
        <f>IF($A21="","",IFERROR(INDEX(Prices[Category],MATCH($A21,Prices[Key],0)),"Uncategorized"))</f>
        <v/>
      </c>
      <c r="P21" s="287" t="str">
        <f t="shared" si="7"/>
        <v/>
      </c>
      <c r="Q21" s="287" t="str">
        <f t="shared" si="8"/>
        <v/>
      </c>
    </row>
    <row r="22" spans="1:17" ht="15" customHeight="1" x14ac:dyDescent="0.2">
      <c r="A22" s="240" t="str">
        <f>IFERROR(INDEX('All Ticker P&amp;L'!$A$2:$A$1001,MATCH(ROWS($A$2:A22),'All Ticker P&amp;L'!$N$2:$N$1001,0)),"")</f>
        <v/>
      </c>
      <c r="B22" s="240" t="str">
        <f t="shared" si="0"/>
        <v/>
      </c>
      <c r="C22" s="240" t="str">
        <f t="shared" si="1"/>
        <v/>
      </c>
      <c r="D22" s="240" t="str">
        <f t="shared" si="2"/>
        <v/>
      </c>
      <c r="E22" s="261" t="str">
        <f>IF($A22="","",SUMIFS(Txn[Signed Units],Txn[Key],$A22))</f>
        <v/>
      </c>
      <c r="F22" s="283">
        <f>IF($A22="","",SUMIFS(Txn[Buy Cost],Txn[Key],$A22,Txn[Transaction Order],"&gt;"&amp;IFERROR(_xlfn.MAXIFS(Txn[Transaction Order],Txn[Key],$A22,Txn[Running Units],"&gt;-0.000001",Txn[Running Units],"&lt;0.000001"),0)))</f>
      </c>
      <c r="G22" s="283">
        <f>IF($A22="","",IFERROR(F22/SUMIFS(Txn[Units Purchased or Sold],Txn[Key],$A22,Txn[Transaction Order],"&gt;"&amp;IFERROR(_xlfn.MAXIFS(Txn[Transaction Order],Txn[Key],$A22,Txn[Running Units],"&gt;-0.000001",Txn[Running Units],"&lt;0.000001"),0),Txn[Sell (-1) Buy (1) Fees (0) Dividend (2)],1),0))</f>
      </c>
      <c r="H22" s="283">
        <f>IF($A22="","",SUMIFS(Txn[Sell Proceeds],Txn[Key],$A22,Txn[Transaction Order],"&gt;"&amp;IFERROR(_xlfn.MAXIFS(Txn[Transaction Order],Txn[Key],$A22,Txn[Running Units],"&gt;-0.000001",Txn[Running Units],"&lt;0.000001"),0)))</f>
      </c>
      <c r="I22" s="284" t="str">
        <f>IF($A22="","",IFERROR(INDEX(Prices[Current Price],MATCH($A22,Prices[Key],0)),0))</f>
        <v/>
      </c>
      <c r="J22" s="285" t="str">
        <f>IF($A22="","",IFERROR(INDEX(Prices[FX to SGD],MATCH($A22,Prices[Key],0)),1))</f>
        <v/>
      </c>
      <c r="K22" s="283" t="str">
        <f t="shared" si="3"/>
        <v/>
      </c>
      <c r="L22" s="283" t="str">
        <f t="shared" si="4"/>
        <v/>
      </c>
      <c r="M22" s="283" t="str">
        <f t="shared" si="5"/>
        <v/>
      </c>
      <c r="N22" s="286" t="str">
        <f t="shared" si="6"/>
        <v/>
      </c>
      <c r="O22" t="str">
        <f>IF($A22="","",IFERROR(INDEX(Prices[Category],MATCH($A22,Prices[Key],0)),"Uncategorized"))</f>
        <v/>
      </c>
      <c r="P22" s="287" t="str">
        <f t="shared" si="7"/>
        <v/>
      </c>
      <c r="Q22" s="287" t="str">
        <f t="shared" si="8"/>
        <v/>
      </c>
    </row>
    <row r="23" spans="1:17" ht="15" customHeight="1" x14ac:dyDescent="0.2">
      <c r="A23" s="240" t="str">
        <f>IFERROR(INDEX('All Ticker P&amp;L'!$A$2:$A$1001,MATCH(ROWS($A$2:A23),'All Ticker P&amp;L'!$N$2:$N$1001,0)),"")</f>
        <v/>
      </c>
      <c r="B23" s="240" t="str">
        <f t="shared" si="0"/>
        <v/>
      </c>
      <c r="C23" s="240" t="str">
        <f t="shared" si="1"/>
        <v/>
      </c>
      <c r="D23" s="240" t="str">
        <f t="shared" si="2"/>
        <v/>
      </c>
      <c r="E23" s="261" t="str">
        <f>IF($A23="","",SUMIFS(Txn[Signed Units],Txn[Key],$A23))</f>
        <v/>
      </c>
      <c r="F23" s="283">
        <f>IF($A23="","",SUMIFS(Txn[Buy Cost],Txn[Key],$A23,Txn[Transaction Order],"&gt;"&amp;IFERROR(_xlfn.MAXIFS(Txn[Transaction Order],Txn[Key],$A23,Txn[Running Units],"&gt;-0.000001",Txn[Running Units],"&lt;0.000001"),0)))</f>
      </c>
      <c r="G23" s="283">
        <f>IF($A23="","",IFERROR(F23/SUMIFS(Txn[Units Purchased or Sold],Txn[Key],$A23,Txn[Transaction Order],"&gt;"&amp;IFERROR(_xlfn.MAXIFS(Txn[Transaction Order],Txn[Key],$A23,Txn[Running Units],"&gt;-0.000001",Txn[Running Units],"&lt;0.000001"),0),Txn[Sell (-1) Buy (1) Fees (0) Dividend (2)],1),0))</f>
      </c>
      <c r="H23" s="283">
        <f>IF($A23="","",SUMIFS(Txn[Sell Proceeds],Txn[Key],$A23,Txn[Transaction Order],"&gt;"&amp;IFERROR(_xlfn.MAXIFS(Txn[Transaction Order],Txn[Key],$A23,Txn[Running Units],"&gt;-0.000001",Txn[Running Units],"&lt;0.000001"),0)))</f>
      </c>
      <c r="I23" s="284" t="str">
        <f>IF($A23="","",IFERROR(INDEX(Prices[Current Price],MATCH($A23,Prices[Key],0)),0))</f>
        <v/>
      </c>
      <c r="J23" s="285" t="str">
        <f>IF($A23="","",IFERROR(INDEX(Prices[FX to SGD],MATCH($A23,Prices[Key],0)),1))</f>
        <v/>
      </c>
      <c r="K23" s="283" t="str">
        <f t="shared" si="3"/>
        <v/>
      </c>
      <c r="L23" s="283" t="str">
        <f t="shared" si="4"/>
        <v/>
      </c>
      <c r="M23" s="283" t="str">
        <f t="shared" si="5"/>
        <v/>
      </c>
      <c r="N23" s="286" t="str">
        <f t="shared" si="6"/>
        <v/>
      </c>
      <c r="O23" t="str">
        <f>IF($A23="","",IFERROR(INDEX(Prices[Category],MATCH($A23,Prices[Key],0)),"Uncategorized"))</f>
        <v/>
      </c>
      <c r="P23" s="287" t="str">
        <f t="shared" si="7"/>
        <v/>
      </c>
      <c r="Q23" s="287" t="str">
        <f t="shared" si="8"/>
        <v/>
      </c>
    </row>
    <row r="24" spans="1:17" ht="15" customHeight="1" x14ac:dyDescent="0.2">
      <c r="A24" s="240" t="str">
        <f>IFERROR(INDEX('All Ticker P&amp;L'!$A$2:$A$1001,MATCH(ROWS($A$2:A24),'All Ticker P&amp;L'!$N$2:$N$1001,0)),"")</f>
        <v/>
      </c>
      <c r="B24" s="240" t="str">
        <f t="shared" si="0"/>
        <v/>
      </c>
      <c r="C24" s="240" t="str">
        <f t="shared" si="1"/>
        <v/>
      </c>
      <c r="D24" s="240" t="str">
        <f t="shared" si="2"/>
        <v/>
      </c>
      <c r="E24" s="261" t="str">
        <f>IF($A24="","",SUMIFS(Txn[Signed Units],Txn[Key],$A24))</f>
        <v/>
      </c>
      <c r="F24" s="283">
        <f>IF($A24="","",SUMIFS(Txn[Buy Cost],Txn[Key],$A24,Txn[Transaction Order],"&gt;"&amp;IFERROR(_xlfn.MAXIFS(Txn[Transaction Order],Txn[Key],$A24,Txn[Running Units],"&gt;-0.000001",Txn[Running Units],"&lt;0.000001"),0)))</f>
      </c>
      <c r="G24" s="283">
        <f>IF($A24="","",IFERROR(F24/SUMIFS(Txn[Units Purchased or Sold],Txn[Key],$A24,Txn[Transaction Order],"&gt;"&amp;IFERROR(_xlfn.MAXIFS(Txn[Transaction Order],Txn[Key],$A24,Txn[Running Units],"&gt;-0.000001",Txn[Running Units],"&lt;0.000001"),0),Txn[Sell (-1) Buy (1) Fees (0) Dividend (2)],1),0))</f>
      </c>
      <c r="H24" s="283">
        <f>IF($A24="","",SUMIFS(Txn[Sell Proceeds],Txn[Key],$A24,Txn[Transaction Order],"&gt;"&amp;IFERROR(_xlfn.MAXIFS(Txn[Transaction Order],Txn[Key],$A24,Txn[Running Units],"&gt;-0.000001",Txn[Running Units],"&lt;0.000001"),0)))</f>
      </c>
      <c r="I24" s="284" t="str">
        <f>IF($A24="","",IFERROR(INDEX(Prices[Current Price],MATCH($A24,Prices[Key],0)),0))</f>
        <v/>
      </c>
      <c r="J24" s="285" t="str">
        <f>IF($A24="","",IFERROR(INDEX(Prices[FX to SGD],MATCH($A24,Prices[Key],0)),1))</f>
        <v/>
      </c>
      <c r="K24" s="283" t="str">
        <f t="shared" si="3"/>
        <v/>
      </c>
      <c r="L24" s="283" t="str">
        <f t="shared" si="4"/>
        <v/>
      </c>
      <c r="M24" s="283" t="str">
        <f t="shared" si="5"/>
        <v/>
      </c>
      <c r="N24" s="286" t="str">
        <f t="shared" si="6"/>
        <v/>
      </c>
      <c r="O24" t="str">
        <f>IF($A24="","",IFERROR(INDEX(Prices[Category],MATCH($A24,Prices[Key],0)),"Uncategorized"))</f>
        <v/>
      </c>
      <c r="P24" s="287" t="str">
        <f t="shared" si="7"/>
        <v/>
      </c>
      <c r="Q24" s="287" t="str">
        <f t="shared" si="8"/>
        <v/>
      </c>
    </row>
    <row r="25" spans="1:17" ht="15" customHeight="1" x14ac:dyDescent="0.2">
      <c r="A25" s="240" t="str">
        <f>IFERROR(INDEX('All Ticker P&amp;L'!$A$2:$A$1001,MATCH(ROWS($A$2:A25),'All Ticker P&amp;L'!$N$2:$N$1001,0)),"")</f>
        <v/>
      </c>
      <c r="B25" s="240" t="str">
        <f t="shared" si="0"/>
        <v/>
      </c>
      <c r="C25" s="240" t="str">
        <f t="shared" si="1"/>
        <v/>
      </c>
      <c r="D25" s="240" t="str">
        <f t="shared" si="2"/>
        <v/>
      </c>
      <c r="E25" s="261" t="str">
        <f>IF($A25="","",SUMIFS(Txn[Signed Units],Txn[Key],$A25))</f>
        <v/>
      </c>
      <c r="F25" s="283">
        <f>IF($A25="","",SUMIFS(Txn[Buy Cost],Txn[Key],$A25,Txn[Transaction Order],"&gt;"&amp;IFERROR(_xlfn.MAXIFS(Txn[Transaction Order],Txn[Key],$A25,Txn[Running Units],"&gt;-0.000001",Txn[Running Units],"&lt;0.000001"),0)))</f>
      </c>
      <c r="G25" s="283">
        <f>IF($A25="","",IFERROR(F25/SUMIFS(Txn[Units Purchased or Sold],Txn[Key],$A25,Txn[Transaction Order],"&gt;"&amp;IFERROR(_xlfn.MAXIFS(Txn[Transaction Order],Txn[Key],$A25,Txn[Running Units],"&gt;-0.000001",Txn[Running Units],"&lt;0.000001"),0),Txn[Sell (-1) Buy (1) Fees (0) Dividend (2)],1),0))</f>
      </c>
      <c r="H25" s="283">
        <f>IF($A25="","",SUMIFS(Txn[Sell Proceeds],Txn[Key],$A25,Txn[Transaction Order],"&gt;"&amp;IFERROR(_xlfn.MAXIFS(Txn[Transaction Order],Txn[Key],$A25,Txn[Running Units],"&gt;-0.000001",Txn[Running Units],"&lt;0.000001"),0)))</f>
      </c>
      <c r="I25" s="284" t="str">
        <f>IF($A25="","",IFERROR(INDEX(Prices[Current Price],MATCH($A25,Prices[Key],0)),0))</f>
        <v/>
      </c>
      <c r="J25" s="285" t="str">
        <f>IF($A25="","",IFERROR(INDEX(Prices[FX to SGD],MATCH($A25,Prices[Key],0)),1))</f>
        <v/>
      </c>
      <c r="K25" s="283" t="str">
        <f t="shared" si="3"/>
        <v/>
      </c>
      <c r="L25" s="283" t="str">
        <f t="shared" si="4"/>
        <v/>
      </c>
      <c r="M25" s="283" t="str">
        <f t="shared" si="5"/>
        <v/>
      </c>
      <c r="N25" s="286" t="str">
        <f t="shared" si="6"/>
        <v/>
      </c>
      <c r="O25" t="str">
        <f>IF($A25="","",IFERROR(INDEX(Prices[Category],MATCH($A25,Prices[Key],0)),"Uncategorized"))</f>
        <v/>
      </c>
      <c r="P25" s="287" t="str">
        <f t="shared" si="7"/>
        <v/>
      </c>
      <c r="Q25" s="287" t="str">
        <f t="shared" si="8"/>
        <v/>
      </c>
    </row>
    <row r="26" spans="1:17" ht="15" customHeight="1" x14ac:dyDescent="0.2">
      <c r="A26" s="240" t="str">
        <f>IFERROR(INDEX('All Ticker P&amp;L'!$A$2:$A$1001,MATCH(ROWS($A$2:A26),'All Ticker P&amp;L'!$N$2:$N$1001,0)),"")</f>
        <v/>
      </c>
      <c r="B26" s="240" t="str">
        <f t="shared" si="0"/>
        <v/>
      </c>
      <c r="C26" s="240" t="str">
        <f t="shared" si="1"/>
        <v/>
      </c>
      <c r="D26" s="240" t="str">
        <f t="shared" si="2"/>
        <v/>
      </c>
      <c r="E26" s="261" t="str">
        <f>IF($A26="","",SUMIFS(Txn[Signed Units],Txn[Key],$A26))</f>
        <v/>
      </c>
      <c r="F26" s="283">
        <f>IF($A26="","",SUMIFS(Txn[Buy Cost],Txn[Key],$A26,Txn[Transaction Order],"&gt;"&amp;IFERROR(_xlfn.MAXIFS(Txn[Transaction Order],Txn[Key],$A26,Txn[Running Units],"&gt;-0.000001",Txn[Running Units],"&lt;0.000001"),0)))</f>
      </c>
      <c r="G26" s="283">
        <f>IF($A26="","",IFERROR(F26/SUMIFS(Txn[Units Purchased or Sold],Txn[Key],$A26,Txn[Transaction Order],"&gt;"&amp;IFERROR(_xlfn.MAXIFS(Txn[Transaction Order],Txn[Key],$A26,Txn[Running Units],"&gt;-0.000001",Txn[Running Units],"&lt;0.000001"),0),Txn[Sell (-1) Buy (1) Fees (0) Dividend (2)],1),0))</f>
      </c>
      <c r="H26" s="283">
        <f>IF($A26="","",SUMIFS(Txn[Sell Proceeds],Txn[Key],$A26,Txn[Transaction Order],"&gt;"&amp;IFERROR(_xlfn.MAXIFS(Txn[Transaction Order],Txn[Key],$A26,Txn[Running Units],"&gt;-0.000001",Txn[Running Units],"&lt;0.000001"),0)))</f>
      </c>
      <c r="I26" s="284" t="str">
        <f>IF($A26="","",IFERROR(INDEX(Prices[Current Price],MATCH($A26,Prices[Key],0)),0))</f>
        <v/>
      </c>
      <c r="J26" s="285" t="str">
        <f>IF($A26="","",IFERROR(INDEX(Prices[FX to SGD],MATCH($A26,Prices[Key],0)),1))</f>
        <v/>
      </c>
      <c r="K26" s="283" t="str">
        <f t="shared" si="3"/>
        <v/>
      </c>
      <c r="L26" s="283" t="str">
        <f t="shared" si="4"/>
        <v/>
      </c>
      <c r="M26" s="283" t="str">
        <f t="shared" si="5"/>
        <v/>
      </c>
      <c r="N26" s="286" t="str">
        <f t="shared" si="6"/>
        <v/>
      </c>
      <c r="O26" t="str">
        <f>IF($A26="","",IFERROR(INDEX(Prices[Category],MATCH($A26,Prices[Key],0)),"Uncategorized"))</f>
        <v/>
      </c>
      <c r="P26" s="287" t="str">
        <f t="shared" si="7"/>
        <v/>
      </c>
      <c r="Q26" s="287" t="str">
        <f t="shared" si="8"/>
        <v/>
      </c>
    </row>
    <row r="27" spans="1:17" ht="15" customHeight="1" x14ac:dyDescent="0.2">
      <c r="A27" s="240" t="str">
        <f>IFERROR(INDEX('All Ticker P&amp;L'!$A$2:$A$1001,MATCH(ROWS($A$2:A27),'All Ticker P&amp;L'!$N$2:$N$1001,0)),"")</f>
        <v/>
      </c>
      <c r="B27" s="240" t="str">
        <f t="shared" si="0"/>
        <v/>
      </c>
      <c r="C27" s="240" t="str">
        <f t="shared" si="1"/>
        <v/>
      </c>
      <c r="D27" s="240" t="str">
        <f t="shared" si="2"/>
        <v/>
      </c>
      <c r="E27" s="261" t="str">
        <f>IF($A27="","",SUMIFS(Txn[Signed Units],Txn[Key],$A27))</f>
        <v/>
      </c>
      <c r="F27" s="283">
        <f>IF($A27="","",SUMIFS(Txn[Buy Cost],Txn[Key],$A27,Txn[Transaction Order],"&gt;"&amp;IFERROR(_xlfn.MAXIFS(Txn[Transaction Order],Txn[Key],$A27,Txn[Running Units],"&gt;-0.000001",Txn[Running Units],"&lt;0.000001"),0)))</f>
      </c>
      <c r="G27" s="283">
        <f>IF($A27="","",IFERROR(F27/SUMIFS(Txn[Units Purchased or Sold],Txn[Key],$A27,Txn[Transaction Order],"&gt;"&amp;IFERROR(_xlfn.MAXIFS(Txn[Transaction Order],Txn[Key],$A27,Txn[Running Units],"&gt;-0.000001",Txn[Running Units],"&lt;0.000001"),0),Txn[Sell (-1) Buy (1) Fees (0) Dividend (2)],1),0))</f>
      </c>
      <c r="H27" s="283">
        <f>IF($A27="","",SUMIFS(Txn[Sell Proceeds],Txn[Key],$A27,Txn[Transaction Order],"&gt;"&amp;IFERROR(_xlfn.MAXIFS(Txn[Transaction Order],Txn[Key],$A27,Txn[Running Units],"&gt;-0.000001",Txn[Running Units],"&lt;0.000001"),0)))</f>
      </c>
      <c r="I27" s="284" t="str">
        <f>IF($A27="","",IFERROR(INDEX(Prices[Current Price],MATCH($A27,Prices[Key],0)),0))</f>
        <v/>
      </c>
      <c r="J27" s="285" t="str">
        <f>IF($A27="","",IFERROR(INDEX(Prices[FX to SGD],MATCH($A27,Prices[Key],0)),1))</f>
        <v/>
      </c>
      <c r="K27" s="283" t="str">
        <f t="shared" si="3"/>
        <v/>
      </c>
      <c r="L27" s="283" t="str">
        <f t="shared" si="4"/>
        <v/>
      </c>
      <c r="M27" s="283" t="str">
        <f t="shared" si="5"/>
        <v/>
      </c>
      <c r="N27" s="286" t="str">
        <f t="shared" si="6"/>
        <v/>
      </c>
      <c r="O27" t="str">
        <f>IF($A27="","",IFERROR(INDEX(Prices[Category],MATCH($A27,Prices[Key],0)),"Uncategorized"))</f>
        <v/>
      </c>
      <c r="P27" s="287" t="str">
        <f t="shared" si="7"/>
        <v/>
      </c>
      <c r="Q27" s="287" t="str">
        <f t="shared" si="8"/>
        <v/>
      </c>
    </row>
    <row r="28" spans="1:17" ht="15" customHeight="1" x14ac:dyDescent="0.2">
      <c r="A28" s="240" t="str">
        <f>IFERROR(INDEX('All Ticker P&amp;L'!$A$2:$A$1001,MATCH(ROWS($A$2:A28),'All Ticker P&amp;L'!$N$2:$N$1001,0)),"")</f>
        <v/>
      </c>
      <c r="B28" s="240" t="str">
        <f t="shared" si="0"/>
        <v/>
      </c>
      <c r="C28" s="240" t="str">
        <f t="shared" si="1"/>
        <v/>
      </c>
      <c r="D28" s="240" t="str">
        <f t="shared" si="2"/>
        <v/>
      </c>
      <c r="E28" s="261" t="str">
        <f>IF($A28="","",SUMIFS(Txn[Signed Units],Txn[Key],$A28))</f>
        <v/>
      </c>
      <c r="F28" s="283">
        <f>IF($A28="","",SUMIFS(Txn[Buy Cost],Txn[Key],$A28,Txn[Transaction Order],"&gt;"&amp;IFERROR(_xlfn.MAXIFS(Txn[Transaction Order],Txn[Key],$A28,Txn[Running Units],"&gt;-0.000001",Txn[Running Units],"&lt;0.000001"),0)))</f>
      </c>
      <c r="G28" s="283">
        <f>IF($A28="","",IFERROR(F28/SUMIFS(Txn[Units Purchased or Sold],Txn[Key],$A28,Txn[Transaction Order],"&gt;"&amp;IFERROR(_xlfn.MAXIFS(Txn[Transaction Order],Txn[Key],$A28,Txn[Running Units],"&gt;-0.000001",Txn[Running Units],"&lt;0.000001"),0),Txn[Sell (-1) Buy (1) Fees (0) Dividend (2)],1),0))</f>
      </c>
      <c r="H28" s="283">
        <f>IF($A28="","",SUMIFS(Txn[Sell Proceeds],Txn[Key],$A28,Txn[Transaction Order],"&gt;"&amp;IFERROR(_xlfn.MAXIFS(Txn[Transaction Order],Txn[Key],$A28,Txn[Running Units],"&gt;-0.000001",Txn[Running Units],"&lt;0.000001"),0)))</f>
      </c>
      <c r="I28" s="284" t="str">
        <f>IF($A28="","",IFERROR(INDEX(Prices[Current Price],MATCH($A28,Prices[Key],0)),0))</f>
        <v/>
      </c>
      <c r="J28" s="285" t="str">
        <f>IF($A28="","",IFERROR(INDEX(Prices[FX to SGD],MATCH($A28,Prices[Key],0)),1))</f>
        <v/>
      </c>
      <c r="K28" s="283" t="str">
        <f t="shared" si="3"/>
        <v/>
      </c>
      <c r="L28" s="283" t="str">
        <f t="shared" si="4"/>
        <v/>
      </c>
      <c r="M28" s="283" t="str">
        <f t="shared" si="5"/>
        <v/>
      </c>
      <c r="N28" s="286" t="str">
        <f t="shared" si="6"/>
        <v/>
      </c>
      <c r="O28" t="str">
        <f>IF($A28="","",IFERROR(INDEX(Prices[Category],MATCH($A28,Prices[Key],0)),"Uncategorized"))</f>
        <v/>
      </c>
      <c r="P28" s="287" t="str">
        <f t="shared" si="7"/>
        <v/>
      </c>
      <c r="Q28" s="287" t="str">
        <f t="shared" si="8"/>
        <v/>
      </c>
    </row>
    <row r="29" spans="1:17" ht="15" customHeight="1" x14ac:dyDescent="0.2">
      <c r="A29" s="240" t="str">
        <f>IFERROR(INDEX('All Ticker P&amp;L'!$A$2:$A$1001,MATCH(ROWS($A$2:A29),'All Ticker P&amp;L'!$N$2:$N$1001,0)),"")</f>
        <v/>
      </c>
      <c r="B29" s="240" t="str">
        <f t="shared" si="0"/>
        <v/>
      </c>
      <c r="C29" s="240" t="str">
        <f t="shared" si="1"/>
        <v/>
      </c>
      <c r="D29" s="240" t="str">
        <f t="shared" si="2"/>
        <v/>
      </c>
      <c r="E29" s="261" t="str">
        <f>IF($A29="","",SUMIFS(Txn[Signed Units],Txn[Key],$A29))</f>
        <v/>
      </c>
      <c r="F29" s="283">
        <f>IF($A29="","",SUMIFS(Txn[Buy Cost],Txn[Key],$A29,Txn[Transaction Order],"&gt;"&amp;IFERROR(_xlfn.MAXIFS(Txn[Transaction Order],Txn[Key],$A29,Txn[Running Units],"&gt;-0.000001",Txn[Running Units],"&lt;0.000001"),0)))</f>
      </c>
      <c r="G29" s="283">
        <f>IF($A29="","",IFERROR(F29/SUMIFS(Txn[Units Purchased or Sold],Txn[Key],$A29,Txn[Transaction Order],"&gt;"&amp;IFERROR(_xlfn.MAXIFS(Txn[Transaction Order],Txn[Key],$A29,Txn[Running Units],"&gt;-0.000001",Txn[Running Units],"&lt;0.000001"),0),Txn[Sell (-1) Buy (1) Fees (0) Dividend (2)],1),0))</f>
      </c>
      <c r="H29" s="283">
        <f>IF($A29="","",SUMIFS(Txn[Sell Proceeds],Txn[Key],$A29,Txn[Transaction Order],"&gt;"&amp;IFERROR(_xlfn.MAXIFS(Txn[Transaction Order],Txn[Key],$A29,Txn[Running Units],"&gt;-0.000001",Txn[Running Units],"&lt;0.000001"),0)))</f>
      </c>
      <c r="I29" s="284" t="str">
        <f>IF($A29="","",IFERROR(INDEX(Prices[Current Price],MATCH($A29,Prices[Key],0)),0))</f>
        <v/>
      </c>
      <c r="J29" s="285" t="str">
        <f>IF($A29="","",IFERROR(INDEX(Prices[FX to SGD],MATCH($A29,Prices[Key],0)),1))</f>
        <v/>
      </c>
      <c r="K29" s="283" t="str">
        <f t="shared" si="3"/>
        <v/>
      </c>
      <c r="L29" s="283" t="str">
        <f t="shared" si="4"/>
        <v/>
      </c>
      <c r="M29" s="283" t="str">
        <f t="shared" si="5"/>
        <v/>
      </c>
      <c r="N29" s="286" t="str">
        <f t="shared" si="6"/>
        <v/>
      </c>
      <c r="O29" t="str">
        <f>IF($A29="","",IFERROR(INDEX(Prices[Category],MATCH($A29,Prices[Key],0)),"Uncategorized"))</f>
        <v/>
      </c>
      <c r="P29" s="287" t="str">
        <f t="shared" si="7"/>
        <v/>
      </c>
      <c r="Q29" s="287" t="str">
        <f t="shared" si="8"/>
        <v/>
      </c>
    </row>
    <row r="30" spans="1:17" ht="15" customHeight="1" x14ac:dyDescent="0.2">
      <c r="A30" s="240" t="str">
        <f>IFERROR(INDEX('All Ticker P&amp;L'!$A$2:$A$1001,MATCH(ROWS($A$2:A30),'All Ticker P&amp;L'!$N$2:$N$1001,0)),"")</f>
        <v/>
      </c>
      <c r="B30" s="240" t="str">
        <f t="shared" si="0"/>
        <v/>
      </c>
      <c r="C30" s="240" t="str">
        <f t="shared" si="1"/>
        <v/>
      </c>
      <c r="D30" s="240" t="str">
        <f t="shared" si="2"/>
        <v/>
      </c>
      <c r="E30" s="261" t="str">
        <f>IF($A30="","",SUMIFS(Txn[Signed Units],Txn[Key],$A30))</f>
        <v/>
      </c>
      <c r="F30" s="283">
        <f>IF($A30="","",SUMIFS(Txn[Buy Cost],Txn[Key],$A30,Txn[Transaction Order],"&gt;"&amp;IFERROR(_xlfn.MAXIFS(Txn[Transaction Order],Txn[Key],$A30,Txn[Running Units],"&gt;-0.000001",Txn[Running Units],"&lt;0.000001"),0)))</f>
      </c>
      <c r="G30" s="283">
        <f>IF($A30="","",IFERROR(F30/SUMIFS(Txn[Units Purchased or Sold],Txn[Key],$A30,Txn[Transaction Order],"&gt;"&amp;IFERROR(_xlfn.MAXIFS(Txn[Transaction Order],Txn[Key],$A30,Txn[Running Units],"&gt;-0.000001",Txn[Running Units],"&lt;0.000001"),0),Txn[Sell (-1) Buy (1) Fees (0) Dividend (2)],1),0))</f>
      </c>
      <c r="H30" s="283">
        <f>IF($A30="","",SUMIFS(Txn[Sell Proceeds],Txn[Key],$A30,Txn[Transaction Order],"&gt;"&amp;IFERROR(_xlfn.MAXIFS(Txn[Transaction Order],Txn[Key],$A30,Txn[Running Units],"&gt;-0.000001",Txn[Running Units],"&lt;0.000001"),0)))</f>
      </c>
      <c r="I30" s="284" t="str">
        <f>IF($A30="","",IFERROR(INDEX(Prices[Current Price],MATCH($A30,Prices[Key],0)),0))</f>
        <v/>
      </c>
      <c r="J30" s="285" t="str">
        <f>IF($A30="","",IFERROR(INDEX(Prices[FX to SGD],MATCH($A30,Prices[Key],0)),1))</f>
        <v/>
      </c>
      <c r="K30" s="283" t="str">
        <f t="shared" si="3"/>
        <v/>
      </c>
      <c r="L30" s="283" t="str">
        <f t="shared" si="4"/>
        <v/>
      </c>
      <c r="M30" s="283" t="str">
        <f t="shared" si="5"/>
        <v/>
      </c>
      <c r="N30" s="286" t="str">
        <f t="shared" si="6"/>
        <v/>
      </c>
      <c r="O30" t="str">
        <f>IF($A30="","",IFERROR(INDEX(Prices[Category],MATCH($A30,Prices[Key],0)),"Uncategorized"))</f>
        <v/>
      </c>
      <c r="P30" s="287" t="str">
        <f t="shared" si="7"/>
        <v/>
      </c>
      <c r="Q30" s="287" t="str">
        <f t="shared" si="8"/>
        <v/>
      </c>
    </row>
    <row r="31" spans="1:17" ht="15" customHeight="1" x14ac:dyDescent="0.2">
      <c r="A31" s="240" t="str">
        <f>IFERROR(INDEX('All Ticker P&amp;L'!$A$2:$A$1001,MATCH(ROWS($A$2:A31),'All Ticker P&amp;L'!$N$2:$N$1001,0)),"")</f>
        <v/>
      </c>
      <c r="B31" s="240" t="str">
        <f t="shared" si="0"/>
        <v/>
      </c>
      <c r="C31" s="240" t="str">
        <f t="shared" si="1"/>
        <v/>
      </c>
      <c r="D31" s="240" t="str">
        <f t="shared" si="2"/>
        <v/>
      </c>
      <c r="E31" s="261" t="str">
        <f>IF($A31="","",SUMIFS(Txn[Signed Units],Txn[Key],$A31))</f>
        <v/>
      </c>
      <c r="F31" s="283">
        <f>IF($A31="","",SUMIFS(Txn[Buy Cost],Txn[Key],$A31,Txn[Transaction Order],"&gt;"&amp;IFERROR(_xlfn.MAXIFS(Txn[Transaction Order],Txn[Key],$A31,Txn[Running Units],"&gt;-0.000001",Txn[Running Units],"&lt;0.000001"),0)))</f>
      </c>
      <c r="G31" s="283">
        <f>IF($A31="","",IFERROR(F31/SUMIFS(Txn[Units Purchased or Sold],Txn[Key],$A31,Txn[Transaction Order],"&gt;"&amp;IFERROR(_xlfn.MAXIFS(Txn[Transaction Order],Txn[Key],$A31,Txn[Running Units],"&gt;-0.000001",Txn[Running Units],"&lt;0.000001"),0),Txn[Sell (-1) Buy (1) Fees (0) Dividend (2)],1),0))</f>
      </c>
      <c r="H31" s="283">
        <f>IF($A31="","",SUMIFS(Txn[Sell Proceeds],Txn[Key],$A31,Txn[Transaction Order],"&gt;"&amp;IFERROR(_xlfn.MAXIFS(Txn[Transaction Order],Txn[Key],$A31,Txn[Running Units],"&gt;-0.000001",Txn[Running Units],"&lt;0.000001"),0)))</f>
      </c>
      <c r="I31" s="284" t="str">
        <f>IF($A31="","",IFERROR(INDEX(Prices[Current Price],MATCH($A31,Prices[Key],0)),0))</f>
        <v/>
      </c>
      <c r="J31" s="285" t="str">
        <f>IF($A31="","",IFERROR(INDEX(Prices[FX to SGD],MATCH($A31,Prices[Key],0)),1))</f>
        <v/>
      </c>
      <c r="K31" s="283" t="str">
        <f t="shared" si="3"/>
        <v/>
      </c>
      <c r="L31" s="283" t="str">
        <f t="shared" si="4"/>
        <v/>
      </c>
      <c r="M31" s="283" t="str">
        <f t="shared" si="5"/>
        <v/>
      </c>
      <c r="N31" s="286" t="str">
        <f t="shared" si="6"/>
        <v/>
      </c>
      <c r="O31" t="str">
        <f>IF($A31="","",IFERROR(INDEX(Prices[Category],MATCH($A31,Prices[Key],0)),"Uncategorized"))</f>
        <v/>
      </c>
      <c r="P31" s="287" t="str">
        <f t="shared" si="7"/>
        <v/>
      </c>
      <c r="Q31" s="287" t="str">
        <f t="shared" si="8"/>
        <v/>
      </c>
    </row>
    <row r="32" spans="1:17" ht="15" customHeight="1" x14ac:dyDescent="0.2">
      <c r="A32" s="240" t="str">
        <f>IFERROR(INDEX('All Ticker P&amp;L'!$A$2:$A$1001,MATCH(ROWS($A$2:A32),'All Ticker P&amp;L'!$N$2:$N$1001,0)),"")</f>
        <v/>
      </c>
      <c r="B32" s="240" t="str">
        <f t="shared" si="0"/>
        <v/>
      </c>
      <c r="C32" s="240" t="str">
        <f t="shared" si="1"/>
        <v/>
      </c>
      <c r="D32" s="240" t="str">
        <f t="shared" si="2"/>
        <v/>
      </c>
      <c r="E32" s="261" t="str">
        <f>IF($A32="","",SUMIFS(Txn[Signed Units],Txn[Key],$A32))</f>
        <v/>
      </c>
      <c r="F32" s="283">
        <f>IF($A32="","",SUMIFS(Txn[Buy Cost],Txn[Key],$A32,Txn[Transaction Order],"&gt;"&amp;IFERROR(_xlfn.MAXIFS(Txn[Transaction Order],Txn[Key],$A32,Txn[Running Units],"&gt;-0.000001",Txn[Running Units],"&lt;0.000001"),0)))</f>
      </c>
      <c r="G32" s="283">
        <f>IF($A32="","",IFERROR(F32/SUMIFS(Txn[Units Purchased or Sold],Txn[Key],$A32,Txn[Transaction Order],"&gt;"&amp;IFERROR(_xlfn.MAXIFS(Txn[Transaction Order],Txn[Key],$A32,Txn[Running Units],"&gt;-0.000001",Txn[Running Units],"&lt;0.000001"),0),Txn[Sell (-1) Buy (1) Fees (0) Dividend (2)],1),0))</f>
      </c>
      <c r="H32" s="283">
        <f>IF($A32="","",SUMIFS(Txn[Sell Proceeds],Txn[Key],$A32,Txn[Transaction Order],"&gt;"&amp;IFERROR(_xlfn.MAXIFS(Txn[Transaction Order],Txn[Key],$A32,Txn[Running Units],"&gt;-0.000001",Txn[Running Units],"&lt;0.000001"),0)))</f>
      </c>
      <c r="I32" s="284" t="str">
        <f>IF($A32="","",IFERROR(INDEX(Prices[Current Price],MATCH($A32,Prices[Key],0)),0))</f>
        <v/>
      </c>
      <c r="J32" s="285" t="str">
        <f>IF($A32="","",IFERROR(INDEX(Prices[FX to SGD],MATCH($A32,Prices[Key],0)),1))</f>
        <v/>
      </c>
      <c r="K32" s="283" t="str">
        <f t="shared" si="3"/>
        <v/>
      </c>
      <c r="L32" s="283" t="str">
        <f t="shared" si="4"/>
        <v/>
      </c>
      <c r="M32" s="283" t="str">
        <f t="shared" si="5"/>
        <v/>
      </c>
      <c r="N32" s="286" t="str">
        <f t="shared" si="6"/>
        <v/>
      </c>
      <c r="O32" t="str">
        <f>IF($A32="","",IFERROR(INDEX(Prices[Category],MATCH($A32,Prices[Key],0)),"Uncategorized"))</f>
        <v/>
      </c>
      <c r="P32" s="287" t="str">
        <f t="shared" si="7"/>
        <v/>
      </c>
      <c r="Q32" s="287" t="str">
        <f t="shared" si="8"/>
        <v/>
      </c>
    </row>
    <row r="33" spans="1:17" ht="15" customHeight="1" x14ac:dyDescent="0.2">
      <c r="A33" s="240" t="str">
        <f>IFERROR(INDEX('All Ticker P&amp;L'!$A$2:$A$1001,MATCH(ROWS($A$2:A33),'All Ticker P&amp;L'!$N$2:$N$1001,0)),"")</f>
        <v/>
      </c>
      <c r="B33" s="240" t="str">
        <f t="shared" si="0"/>
        <v/>
      </c>
      <c r="C33" s="240" t="str">
        <f t="shared" si="1"/>
        <v/>
      </c>
      <c r="D33" s="240" t="str">
        <f t="shared" si="2"/>
        <v/>
      </c>
      <c r="E33" s="261" t="str">
        <f>IF($A33="","",SUMIFS(Txn[Signed Units],Txn[Key],$A33))</f>
        <v/>
      </c>
      <c r="F33" s="283">
        <f>IF($A33="","",SUMIFS(Txn[Buy Cost],Txn[Key],$A33,Txn[Transaction Order],"&gt;"&amp;IFERROR(_xlfn.MAXIFS(Txn[Transaction Order],Txn[Key],$A33,Txn[Running Units],"&gt;-0.000001",Txn[Running Units],"&lt;0.000001"),0)))</f>
      </c>
      <c r="G33" s="283">
        <f>IF($A33="","",IFERROR(F33/SUMIFS(Txn[Units Purchased or Sold],Txn[Key],$A33,Txn[Transaction Order],"&gt;"&amp;IFERROR(_xlfn.MAXIFS(Txn[Transaction Order],Txn[Key],$A33,Txn[Running Units],"&gt;-0.000001",Txn[Running Units],"&lt;0.000001"),0),Txn[Sell (-1) Buy (1) Fees (0) Dividend (2)],1),0))</f>
      </c>
      <c r="H33" s="283">
        <f>IF($A33="","",SUMIFS(Txn[Sell Proceeds],Txn[Key],$A33,Txn[Transaction Order],"&gt;"&amp;IFERROR(_xlfn.MAXIFS(Txn[Transaction Order],Txn[Key],$A33,Txn[Running Units],"&gt;-0.000001",Txn[Running Units],"&lt;0.000001"),0)))</f>
      </c>
      <c r="I33" s="284" t="str">
        <f>IF($A33="","",IFERROR(INDEX(Prices[Current Price],MATCH($A33,Prices[Key],0)),0))</f>
        <v/>
      </c>
      <c r="J33" s="285" t="str">
        <f>IF($A33="","",IFERROR(INDEX(Prices[FX to SGD],MATCH($A33,Prices[Key],0)),1))</f>
        <v/>
      </c>
      <c r="K33" s="283" t="str">
        <f t="shared" si="3"/>
        <v/>
      </c>
      <c r="L33" s="283" t="str">
        <f t="shared" si="4"/>
        <v/>
      </c>
      <c r="M33" s="283" t="str">
        <f t="shared" si="5"/>
        <v/>
      </c>
      <c r="N33" s="286" t="str">
        <f t="shared" si="6"/>
        <v/>
      </c>
      <c r="O33" t="str">
        <f>IF($A33="","",IFERROR(INDEX(Prices[Category],MATCH($A33,Prices[Key],0)),"Uncategorized"))</f>
        <v/>
      </c>
      <c r="P33" s="287" t="str">
        <f t="shared" si="7"/>
        <v/>
      </c>
      <c r="Q33" s="287" t="str">
        <f t="shared" si="8"/>
        <v/>
      </c>
    </row>
    <row r="34" spans="1:17" ht="15" customHeight="1" x14ac:dyDescent="0.2">
      <c r="A34" s="240" t="str">
        <f>IFERROR(INDEX('All Ticker P&amp;L'!$A$2:$A$1001,MATCH(ROWS($A$2:A34),'All Ticker P&amp;L'!$N$2:$N$1001,0)),"")</f>
        <v/>
      </c>
      <c r="B34" s="240" t="str">
        <f t="shared" si="0"/>
        <v/>
      </c>
      <c r="C34" s="240" t="str">
        <f t="shared" si="1"/>
        <v/>
      </c>
      <c r="D34" s="240" t="str">
        <f t="shared" si="2"/>
        <v/>
      </c>
      <c r="E34" s="261" t="str">
        <f>IF($A34="","",SUMIFS(Txn[Signed Units],Txn[Key],$A34))</f>
        <v/>
      </c>
      <c r="F34" s="283">
        <f>IF($A34="","",SUMIFS(Txn[Buy Cost],Txn[Key],$A34,Txn[Transaction Order],"&gt;"&amp;IFERROR(_xlfn.MAXIFS(Txn[Transaction Order],Txn[Key],$A34,Txn[Running Units],"&gt;-0.000001",Txn[Running Units],"&lt;0.000001"),0)))</f>
      </c>
      <c r="G34" s="283">
        <f>IF($A34="","",IFERROR(F34/SUMIFS(Txn[Units Purchased or Sold],Txn[Key],$A34,Txn[Transaction Order],"&gt;"&amp;IFERROR(_xlfn.MAXIFS(Txn[Transaction Order],Txn[Key],$A34,Txn[Running Units],"&gt;-0.000001",Txn[Running Units],"&lt;0.000001"),0),Txn[Sell (-1) Buy (1) Fees (0) Dividend (2)],1),0))</f>
      </c>
      <c r="H34" s="283">
        <f>IF($A34="","",SUMIFS(Txn[Sell Proceeds],Txn[Key],$A34,Txn[Transaction Order],"&gt;"&amp;IFERROR(_xlfn.MAXIFS(Txn[Transaction Order],Txn[Key],$A34,Txn[Running Units],"&gt;-0.000001",Txn[Running Units],"&lt;0.000001"),0)))</f>
      </c>
      <c r="I34" s="284" t="str">
        <f>IF($A34="","",IFERROR(INDEX(Prices[Current Price],MATCH($A34,Prices[Key],0)),0))</f>
        <v/>
      </c>
      <c r="J34" s="285" t="str">
        <f>IF($A34="","",IFERROR(INDEX(Prices[FX to SGD],MATCH($A34,Prices[Key],0)),1))</f>
        <v/>
      </c>
      <c r="K34" s="283" t="str">
        <f t="shared" si="3"/>
        <v/>
      </c>
      <c r="L34" s="283" t="str">
        <f t="shared" si="4"/>
        <v/>
      </c>
      <c r="M34" s="283" t="str">
        <f t="shared" si="5"/>
        <v/>
      </c>
      <c r="N34" s="286" t="str">
        <f t="shared" si="6"/>
        <v/>
      </c>
      <c r="O34" t="str">
        <f>IF($A34="","",IFERROR(INDEX(Prices[Category],MATCH($A34,Prices[Key],0)),"Uncategorized"))</f>
        <v/>
      </c>
      <c r="P34" s="287" t="str">
        <f t="shared" si="7"/>
        <v/>
      </c>
      <c r="Q34" s="287" t="str">
        <f t="shared" si="8"/>
        <v/>
      </c>
    </row>
    <row r="35" spans="1:17" ht="15" customHeight="1" x14ac:dyDescent="0.2">
      <c r="A35" s="240" t="str">
        <f>IFERROR(INDEX('All Ticker P&amp;L'!$A$2:$A$1001,MATCH(ROWS($A$2:A35),'All Ticker P&amp;L'!$N$2:$N$1001,0)),"")</f>
        <v/>
      </c>
      <c r="B35" s="240" t="str">
        <f t="shared" si="0"/>
        <v/>
      </c>
      <c r="C35" s="240" t="str">
        <f t="shared" si="1"/>
        <v/>
      </c>
      <c r="D35" s="240" t="str">
        <f t="shared" si="2"/>
        <v/>
      </c>
      <c r="E35" s="261" t="str">
        <f>IF($A35="","",SUMIFS(Txn[Signed Units],Txn[Key],$A35))</f>
        <v/>
      </c>
      <c r="F35" s="283">
        <f>IF($A35="","",SUMIFS(Txn[Buy Cost],Txn[Key],$A35,Txn[Transaction Order],"&gt;"&amp;IFERROR(_xlfn.MAXIFS(Txn[Transaction Order],Txn[Key],$A35,Txn[Running Units],"&gt;-0.000001",Txn[Running Units],"&lt;0.000001"),0)))</f>
      </c>
      <c r="G35" s="283">
        <f>IF($A35="","",IFERROR(F35/SUMIFS(Txn[Units Purchased or Sold],Txn[Key],$A35,Txn[Transaction Order],"&gt;"&amp;IFERROR(_xlfn.MAXIFS(Txn[Transaction Order],Txn[Key],$A35,Txn[Running Units],"&gt;-0.000001",Txn[Running Units],"&lt;0.000001"),0),Txn[Sell (-1) Buy (1) Fees (0) Dividend (2)],1),0))</f>
      </c>
      <c r="H35" s="283">
        <f>IF($A35="","",SUMIFS(Txn[Sell Proceeds],Txn[Key],$A35,Txn[Transaction Order],"&gt;"&amp;IFERROR(_xlfn.MAXIFS(Txn[Transaction Order],Txn[Key],$A35,Txn[Running Units],"&gt;-0.000001",Txn[Running Units],"&lt;0.000001"),0)))</f>
      </c>
      <c r="I35" s="284" t="str">
        <f>IF($A35="","",IFERROR(INDEX(Prices[Current Price],MATCH($A35,Prices[Key],0)),0))</f>
        <v/>
      </c>
      <c r="J35" s="285" t="str">
        <f>IF($A35="","",IFERROR(INDEX(Prices[FX to SGD],MATCH($A35,Prices[Key],0)),1))</f>
        <v/>
      </c>
      <c r="K35" s="283" t="str">
        <f t="shared" si="3"/>
        <v/>
      </c>
      <c r="L35" s="283" t="str">
        <f t="shared" si="4"/>
        <v/>
      </c>
      <c r="M35" s="283" t="str">
        <f t="shared" si="5"/>
        <v/>
      </c>
      <c r="N35" s="286" t="str">
        <f t="shared" si="6"/>
        <v/>
      </c>
      <c r="O35" t="str">
        <f>IF($A35="","",IFERROR(INDEX(Prices[Category],MATCH($A35,Prices[Key],0)),"Uncategorized"))</f>
        <v/>
      </c>
      <c r="P35" s="287" t="str">
        <f t="shared" si="7"/>
        <v/>
      </c>
      <c r="Q35" s="287" t="str">
        <f t="shared" si="8"/>
        <v/>
      </c>
    </row>
    <row r="36" spans="1:17" ht="15" customHeight="1" x14ac:dyDescent="0.2">
      <c r="A36" s="240" t="str">
        <f>IFERROR(INDEX('All Ticker P&amp;L'!$A$2:$A$1001,MATCH(ROWS($A$2:A36),'All Ticker P&amp;L'!$N$2:$N$1001,0)),"")</f>
        <v/>
      </c>
      <c r="B36" s="240" t="str">
        <f t="shared" si="0"/>
        <v/>
      </c>
      <c r="C36" s="240" t="str">
        <f t="shared" si="1"/>
        <v/>
      </c>
      <c r="D36" s="240" t="str">
        <f t="shared" si="2"/>
        <v/>
      </c>
      <c r="E36" s="261" t="str">
        <f>IF($A36="","",SUMIFS(Txn[Signed Units],Txn[Key],$A36))</f>
        <v/>
      </c>
      <c r="F36" s="283">
        <f>IF($A36="","",SUMIFS(Txn[Buy Cost],Txn[Key],$A36,Txn[Transaction Order],"&gt;"&amp;IFERROR(_xlfn.MAXIFS(Txn[Transaction Order],Txn[Key],$A36,Txn[Running Units],"&gt;-0.000001",Txn[Running Units],"&lt;0.000001"),0)))</f>
      </c>
      <c r="G36" s="283">
        <f>IF($A36="","",IFERROR(F36/SUMIFS(Txn[Units Purchased or Sold],Txn[Key],$A36,Txn[Transaction Order],"&gt;"&amp;IFERROR(_xlfn.MAXIFS(Txn[Transaction Order],Txn[Key],$A36,Txn[Running Units],"&gt;-0.000001",Txn[Running Units],"&lt;0.000001"),0),Txn[Sell (-1) Buy (1) Fees (0) Dividend (2)],1),0))</f>
      </c>
      <c r="H36" s="283">
        <f>IF($A36="","",SUMIFS(Txn[Sell Proceeds],Txn[Key],$A36,Txn[Transaction Order],"&gt;"&amp;IFERROR(_xlfn.MAXIFS(Txn[Transaction Order],Txn[Key],$A36,Txn[Running Units],"&gt;-0.000001",Txn[Running Units],"&lt;0.000001"),0)))</f>
      </c>
      <c r="I36" s="284" t="str">
        <f>IF($A36="","",IFERROR(INDEX(Prices[Current Price],MATCH($A36,Prices[Key],0)),0))</f>
        <v/>
      </c>
      <c r="J36" s="285" t="str">
        <f>IF($A36="","",IFERROR(INDEX(Prices[FX to SGD],MATCH($A36,Prices[Key],0)),1))</f>
        <v/>
      </c>
      <c r="K36" s="283" t="str">
        <f t="shared" si="3"/>
        <v/>
      </c>
      <c r="L36" s="283" t="str">
        <f t="shared" si="4"/>
        <v/>
      </c>
      <c r="M36" s="283" t="str">
        <f t="shared" si="5"/>
        <v/>
      </c>
      <c r="N36" s="286" t="str">
        <f t="shared" si="6"/>
        <v/>
      </c>
      <c r="O36" t="str">
        <f>IF($A36="","",IFERROR(INDEX(Prices[Category],MATCH($A36,Prices[Key],0)),"Uncategorized"))</f>
        <v/>
      </c>
      <c r="P36" s="287" t="str">
        <f t="shared" si="7"/>
        <v/>
      </c>
      <c r="Q36" s="287" t="str">
        <f t="shared" si="8"/>
        <v/>
      </c>
    </row>
    <row r="37" spans="1:17" ht="15" customHeight="1" x14ac:dyDescent="0.2">
      <c r="A37" s="240" t="str">
        <f>IFERROR(INDEX('All Ticker P&amp;L'!$A$2:$A$1001,MATCH(ROWS($A$2:A37),'All Ticker P&amp;L'!$N$2:$N$1001,0)),"")</f>
        <v/>
      </c>
      <c r="B37" s="240" t="str">
        <f t="shared" si="0"/>
        <v/>
      </c>
      <c r="C37" s="240" t="str">
        <f t="shared" si="1"/>
        <v/>
      </c>
      <c r="D37" s="240" t="str">
        <f t="shared" si="2"/>
        <v/>
      </c>
      <c r="E37" s="261" t="str">
        <f>IF($A37="","",SUMIFS(Txn[Signed Units],Txn[Key],$A37))</f>
        <v/>
      </c>
      <c r="F37" s="283">
        <f>IF($A37="","",SUMIFS(Txn[Buy Cost],Txn[Key],$A37,Txn[Transaction Order],"&gt;"&amp;IFERROR(_xlfn.MAXIFS(Txn[Transaction Order],Txn[Key],$A37,Txn[Running Units],"&gt;-0.000001",Txn[Running Units],"&lt;0.000001"),0)))</f>
      </c>
      <c r="G37" s="283">
        <f>IF($A37="","",IFERROR(F37/SUMIFS(Txn[Units Purchased or Sold],Txn[Key],$A37,Txn[Transaction Order],"&gt;"&amp;IFERROR(_xlfn.MAXIFS(Txn[Transaction Order],Txn[Key],$A37,Txn[Running Units],"&gt;-0.000001",Txn[Running Units],"&lt;0.000001"),0),Txn[Sell (-1) Buy (1) Fees (0) Dividend (2)],1),0))</f>
      </c>
      <c r="H37" s="283">
        <f>IF($A37="","",SUMIFS(Txn[Sell Proceeds],Txn[Key],$A37,Txn[Transaction Order],"&gt;"&amp;IFERROR(_xlfn.MAXIFS(Txn[Transaction Order],Txn[Key],$A37,Txn[Running Units],"&gt;-0.000001",Txn[Running Units],"&lt;0.000001"),0)))</f>
      </c>
      <c r="I37" s="284" t="str">
        <f>IF($A37="","",IFERROR(INDEX(Prices[Current Price],MATCH($A37,Prices[Key],0)),0))</f>
        <v/>
      </c>
      <c r="J37" s="285" t="str">
        <f>IF($A37="","",IFERROR(INDEX(Prices[FX to SGD],MATCH($A37,Prices[Key],0)),1))</f>
        <v/>
      </c>
      <c r="K37" s="283" t="str">
        <f t="shared" si="3"/>
        <v/>
      </c>
      <c r="L37" s="283" t="str">
        <f t="shared" si="4"/>
        <v/>
      </c>
      <c r="M37" s="283" t="str">
        <f t="shared" si="5"/>
        <v/>
      </c>
      <c r="N37" s="286" t="str">
        <f t="shared" si="6"/>
        <v/>
      </c>
      <c r="O37" t="str">
        <f>IF($A37="","",IFERROR(INDEX(Prices[Category],MATCH($A37,Prices[Key],0)),"Uncategorized"))</f>
        <v/>
      </c>
      <c r="P37" s="287" t="str">
        <f t="shared" si="7"/>
        <v/>
      </c>
      <c r="Q37" s="287" t="str">
        <f t="shared" si="8"/>
        <v/>
      </c>
    </row>
    <row r="38" spans="1:17" ht="15" customHeight="1" x14ac:dyDescent="0.2">
      <c r="A38" s="240" t="str">
        <f>IFERROR(INDEX('All Ticker P&amp;L'!$A$2:$A$1001,MATCH(ROWS($A$2:A38),'All Ticker P&amp;L'!$N$2:$N$1001,0)),"")</f>
        <v/>
      </c>
      <c r="B38" s="240" t="str">
        <f t="shared" si="0"/>
        <v/>
      </c>
      <c r="C38" s="240" t="str">
        <f t="shared" si="1"/>
        <v/>
      </c>
      <c r="D38" s="240" t="str">
        <f t="shared" si="2"/>
        <v/>
      </c>
      <c r="E38" s="261" t="str">
        <f>IF($A38="","",SUMIFS(Txn[Signed Units],Txn[Key],$A38))</f>
        <v/>
      </c>
      <c r="F38" s="283">
        <f>IF($A38="","",SUMIFS(Txn[Buy Cost],Txn[Key],$A38,Txn[Transaction Order],"&gt;"&amp;IFERROR(_xlfn.MAXIFS(Txn[Transaction Order],Txn[Key],$A38,Txn[Running Units],"&gt;-0.000001",Txn[Running Units],"&lt;0.000001"),0)))</f>
      </c>
      <c r="G38" s="283">
        <f>IF($A38="","",IFERROR(F38/SUMIFS(Txn[Units Purchased or Sold],Txn[Key],$A38,Txn[Transaction Order],"&gt;"&amp;IFERROR(_xlfn.MAXIFS(Txn[Transaction Order],Txn[Key],$A38,Txn[Running Units],"&gt;-0.000001",Txn[Running Units],"&lt;0.000001"),0),Txn[Sell (-1) Buy (1) Fees (0) Dividend (2)],1),0))</f>
      </c>
      <c r="H38" s="283">
        <f>IF($A38="","",SUMIFS(Txn[Sell Proceeds],Txn[Key],$A38,Txn[Transaction Order],"&gt;"&amp;IFERROR(_xlfn.MAXIFS(Txn[Transaction Order],Txn[Key],$A38,Txn[Running Units],"&gt;-0.000001",Txn[Running Units],"&lt;0.000001"),0)))</f>
      </c>
      <c r="I38" s="284" t="str">
        <f>IF($A38="","",IFERROR(INDEX(Prices[Current Price],MATCH($A38,Prices[Key],0)),0))</f>
        <v/>
      </c>
      <c r="J38" s="285" t="str">
        <f>IF($A38="","",IFERROR(INDEX(Prices[FX to SGD],MATCH($A38,Prices[Key],0)),1))</f>
        <v/>
      </c>
      <c r="K38" s="283" t="str">
        <f t="shared" si="3"/>
        <v/>
      </c>
      <c r="L38" s="283" t="str">
        <f t="shared" si="4"/>
        <v/>
      </c>
      <c r="M38" s="283" t="str">
        <f t="shared" si="5"/>
        <v/>
      </c>
      <c r="N38" s="286" t="str">
        <f t="shared" si="6"/>
        <v/>
      </c>
      <c r="O38" t="str">
        <f>IF($A38="","",IFERROR(INDEX(Prices[Category],MATCH($A38,Prices[Key],0)),"Uncategorized"))</f>
        <v/>
      </c>
      <c r="P38" s="287" t="str">
        <f t="shared" si="7"/>
        <v/>
      </c>
      <c r="Q38" s="287" t="str">
        <f t="shared" si="8"/>
        <v/>
      </c>
    </row>
    <row r="39" spans="1:17" ht="15" customHeight="1" x14ac:dyDescent="0.2">
      <c r="A39" s="240" t="str">
        <f>IFERROR(INDEX('All Ticker P&amp;L'!$A$2:$A$1001,MATCH(ROWS($A$2:A39),'All Ticker P&amp;L'!$N$2:$N$1001,0)),"")</f>
        <v/>
      </c>
      <c r="B39" s="240" t="str">
        <f t="shared" si="0"/>
        <v/>
      </c>
      <c r="C39" s="240" t="str">
        <f t="shared" si="1"/>
        <v/>
      </c>
      <c r="D39" s="240" t="str">
        <f t="shared" si="2"/>
        <v/>
      </c>
      <c r="E39" s="261" t="str">
        <f>IF($A39="","",SUMIFS(Txn[Signed Units],Txn[Key],$A39))</f>
        <v/>
      </c>
      <c r="F39" s="283">
        <f>IF($A39="","",SUMIFS(Txn[Buy Cost],Txn[Key],$A39,Txn[Transaction Order],"&gt;"&amp;IFERROR(_xlfn.MAXIFS(Txn[Transaction Order],Txn[Key],$A39,Txn[Running Units],"&gt;-0.000001",Txn[Running Units],"&lt;0.000001"),0)))</f>
      </c>
      <c r="G39" s="283">
        <f>IF($A39="","",IFERROR(F39/SUMIFS(Txn[Units Purchased or Sold],Txn[Key],$A39,Txn[Transaction Order],"&gt;"&amp;IFERROR(_xlfn.MAXIFS(Txn[Transaction Order],Txn[Key],$A39,Txn[Running Units],"&gt;-0.000001",Txn[Running Units],"&lt;0.000001"),0),Txn[Sell (-1) Buy (1) Fees (0) Dividend (2)],1),0))</f>
      </c>
      <c r="H39" s="283">
        <f>IF($A39="","",SUMIFS(Txn[Sell Proceeds],Txn[Key],$A39,Txn[Transaction Order],"&gt;"&amp;IFERROR(_xlfn.MAXIFS(Txn[Transaction Order],Txn[Key],$A39,Txn[Running Units],"&gt;-0.000001",Txn[Running Units],"&lt;0.000001"),0)))</f>
      </c>
      <c r="I39" s="284" t="str">
        <f>IF($A39="","",IFERROR(INDEX(Prices[Current Price],MATCH($A39,Prices[Key],0)),0))</f>
        <v/>
      </c>
      <c r="J39" s="285" t="str">
        <f>IF($A39="","",IFERROR(INDEX(Prices[FX to SGD],MATCH($A39,Prices[Key],0)),1))</f>
        <v/>
      </c>
      <c r="K39" s="283" t="str">
        <f t="shared" si="3"/>
        <v/>
      </c>
      <c r="L39" s="283" t="str">
        <f t="shared" si="4"/>
        <v/>
      </c>
      <c r="M39" s="283" t="str">
        <f t="shared" si="5"/>
        <v/>
      </c>
      <c r="N39" s="286" t="str">
        <f t="shared" si="6"/>
        <v/>
      </c>
      <c r="O39" t="str">
        <f>IF($A39="","",IFERROR(INDEX(Prices[Category],MATCH($A39,Prices[Key],0)),"Uncategorized"))</f>
        <v/>
      </c>
      <c r="P39" s="287" t="str">
        <f t="shared" si="7"/>
        <v/>
      </c>
      <c r="Q39" s="287" t="str">
        <f t="shared" si="8"/>
        <v/>
      </c>
    </row>
    <row r="40" spans="1:17" ht="15" customHeight="1" x14ac:dyDescent="0.2">
      <c r="A40" s="240" t="str">
        <f>IFERROR(INDEX('All Ticker P&amp;L'!$A$2:$A$1001,MATCH(ROWS($A$2:A40),'All Ticker P&amp;L'!$N$2:$N$1001,0)),"")</f>
        <v/>
      </c>
      <c r="B40" s="240" t="str">
        <f t="shared" si="0"/>
        <v/>
      </c>
      <c r="C40" s="240" t="str">
        <f t="shared" si="1"/>
        <v/>
      </c>
      <c r="D40" s="240" t="str">
        <f t="shared" si="2"/>
        <v/>
      </c>
      <c r="E40" s="261" t="str">
        <f>IF($A40="","",SUMIFS(Txn[Signed Units],Txn[Key],$A40))</f>
        <v/>
      </c>
      <c r="F40" s="283">
        <f>IF($A40="","",SUMIFS(Txn[Buy Cost],Txn[Key],$A40,Txn[Transaction Order],"&gt;"&amp;IFERROR(_xlfn.MAXIFS(Txn[Transaction Order],Txn[Key],$A40,Txn[Running Units],"&gt;-0.000001",Txn[Running Units],"&lt;0.000001"),0)))</f>
      </c>
      <c r="G40" s="283">
        <f>IF($A40="","",IFERROR(F40/SUMIFS(Txn[Units Purchased or Sold],Txn[Key],$A40,Txn[Transaction Order],"&gt;"&amp;IFERROR(_xlfn.MAXIFS(Txn[Transaction Order],Txn[Key],$A40,Txn[Running Units],"&gt;-0.000001",Txn[Running Units],"&lt;0.000001"),0),Txn[Sell (-1) Buy (1) Fees (0) Dividend (2)],1),0))</f>
      </c>
      <c r="H40" s="283">
        <f>IF($A40="","",SUMIFS(Txn[Sell Proceeds],Txn[Key],$A40,Txn[Transaction Order],"&gt;"&amp;IFERROR(_xlfn.MAXIFS(Txn[Transaction Order],Txn[Key],$A40,Txn[Running Units],"&gt;-0.000001",Txn[Running Units],"&lt;0.000001"),0)))</f>
      </c>
      <c r="I40" s="284" t="str">
        <f>IF($A40="","",IFERROR(INDEX(Prices[Current Price],MATCH($A40,Prices[Key],0)),0))</f>
        <v/>
      </c>
      <c r="J40" s="285" t="str">
        <f>IF($A40="","",IFERROR(INDEX(Prices[FX to SGD],MATCH($A40,Prices[Key],0)),1))</f>
        <v/>
      </c>
      <c r="K40" s="283" t="str">
        <f t="shared" si="3"/>
        <v/>
      </c>
      <c r="L40" s="283" t="str">
        <f t="shared" si="4"/>
        <v/>
      </c>
      <c r="M40" s="283" t="str">
        <f t="shared" si="5"/>
        <v/>
      </c>
      <c r="N40" s="286" t="str">
        <f t="shared" si="6"/>
        <v/>
      </c>
      <c r="O40" t="str">
        <f>IF($A40="","",IFERROR(INDEX(Prices[Category],MATCH($A40,Prices[Key],0)),"Uncategorized"))</f>
        <v/>
      </c>
      <c r="P40" s="287" t="str">
        <f t="shared" si="7"/>
        <v/>
      </c>
      <c r="Q40" s="287" t="str">
        <f t="shared" si="8"/>
        <v/>
      </c>
    </row>
    <row r="41" spans="1:17" ht="15" customHeight="1" x14ac:dyDescent="0.2">
      <c r="A41" s="240" t="str">
        <f>IFERROR(INDEX('All Ticker P&amp;L'!$A$2:$A$1001,MATCH(ROWS($A$2:A41),'All Ticker P&amp;L'!$N$2:$N$1001,0)),"")</f>
        <v/>
      </c>
      <c r="B41" s="240" t="str">
        <f t="shared" si="0"/>
        <v/>
      </c>
      <c r="C41" s="240" t="str">
        <f t="shared" si="1"/>
        <v/>
      </c>
      <c r="D41" s="240" t="str">
        <f t="shared" si="2"/>
        <v/>
      </c>
      <c r="E41" s="261" t="str">
        <f>IF($A41="","",SUMIFS(Txn[Signed Units],Txn[Key],$A41))</f>
        <v/>
      </c>
      <c r="F41" s="283">
        <f>IF($A41="","",SUMIFS(Txn[Buy Cost],Txn[Key],$A41,Txn[Transaction Order],"&gt;"&amp;IFERROR(_xlfn.MAXIFS(Txn[Transaction Order],Txn[Key],$A41,Txn[Running Units],"&gt;-0.000001",Txn[Running Units],"&lt;0.000001"),0)))</f>
      </c>
      <c r="G41" s="283">
        <f>IF($A41="","",IFERROR(F41/SUMIFS(Txn[Units Purchased or Sold],Txn[Key],$A41,Txn[Transaction Order],"&gt;"&amp;IFERROR(_xlfn.MAXIFS(Txn[Transaction Order],Txn[Key],$A41,Txn[Running Units],"&gt;-0.000001",Txn[Running Units],"&lt;0.000001"),0),Txn[Sell (-1) Buy (1) Fees (0) Dividend (2)],1),0))</f>
      </c>
      <c r="H41" s="283">
        <f>IF($A41="","",SUMIFS(Txn[Sell Proceeds],Txn[Key],$A41,Txn[Transaction Order],"&gt;"&amp;IFERROR(_xlfn.MAXIFS(Txn[Transaction Order],Txn[Key],$A41,Txn[Running Units],"&gt;-0.000001",Txn[Running Units],"&lt;0.000001"),0)))</f>
      </c>
      <c r="I41" s="284" t="str">
        <f>IF($A41="","",IFERROR(INDEX(Prices[Current Price],MATCH($A41,Prices[Key],0)),0))</f>
        <v/>
      </c>
      <c r="J41" s="285" t="str">
        <f>IF($A41="","",IFERROR(INDEX(Prices[FX to SGD],MATCH($A41,Prices[Key],0)),1))</f>
        <v/>
      </c>
      <c r="K41" s="283" t="str">
        <f t="shared" si="3"/>
        <v/>
      </c>
      <c r="L41" s="283" t="str">
        <f t="shared" si="4"/>
        <v/>
      </c>
      <c r="M41" s="283" t="str">
        <f t="shared" si="5"/>
        <v/>
      </c>
      <c r="N41" s="286" t="str">
        <f t="shared" si="6"/>
        <v/>
      </c>
      <c r="O41" t="str">
        <f>IF($A41="","",IFERROR(INDEX(Prices[Category],MATCH($A41,Prices[Key],0)),"Uncategorized"))</f>
        <v/>
      </c>
      <c r="P41" s="287" t="str">
        <f t="shared" si="7"/>
        <v/>
      </c>
      <c r="Q41" s="287" t="str">
        <f t="shared" si="8"/>
        <v/>
      </c>
    </row>
    <row r="42" spans="1:17" ht="15" customHeight="1" x14ac:dyDescent="0.2">
      <c r="A42" s="240" t="str">
        <f>IFERROR(INDEX('All Ticker P&amp;L'!$A$2:$A$1001,MATCH(ROWS($A$2:A42),'All Ticker P&amp;L'!$N$2:$N$1001,0)),"")</f>
        <v/>
      </c>
      <c r="B42" s="240" t="str">
        <f t="shared" si="0"/>
        <v/>
      </c>
      <c r="C42" s="240" t="str">
        <f t="shared" si="1"/>
        <v/>
      </c>
      <c r="D42" s="240" t="str">
        <f t="shared" si="2"/>
        <v/>
      </c>
      <c r="E42" s="261" t="str">
        <f>IF($A42="","",SUMIFS(Txn[Signed Units],Txn[Key],$A42))</f>
        <v/>
      </c>
      <c r="F42" s="283">
        <f>IF($A42="","",SUMIFS(Txn[Buy Cost],Txn[Key],$A42,Txn[Transaction Order],"&gt;"&amp;IFERROR(_xlfn.MAXIFS(Txn[Transaction Order],Txn[Key],$A42,Txn[Running Units],"&gt;-0.000001",Txn[Running Units],"&lt;0.000001"),0)))</f>
      </c>
      <c r="G42" s="283">
        <f>IF($A42="","",IFERROR(F42/SUMIFS(Txn[Units Purchased or Sold],Txn[Key],$A42,Txn[Transaction Order],"&gt;"&amp;IFERROR(_xlfn.MAXIFS(Txn[Transaction Order],Txn[Key],$A42,Txn[Running Units],"&gt;-0.000001",Txn[Running Units],"&lt;0.000001"),0),Txn[Sell (-1) Buy (1) Fees (0) Dividend (2)],1),0))</f>
      </c>
      <c r="H42" s="283">
        <f>IF($A42="","",SUMIFS(Txn[Sell Proceeds],Txn[Key],$A42,Txn[Transaction Order],"&gt;"&amp;IFERROR(_xlfn.MAXIFS(Txn[Transaction Order],Txn[Key],$A42,Txn[Running Units],"&gt;-0.000001",Txn[Running Units],"&lt;0.000001"),0)))</f>
      </c>
      <c r="I42" s="284" t="str">
        <f>IF($A42="","",IFERROR(INDEX(Prices[Current Price],MATCH($A42,Prices[Key],0)),0))</f>
        <v/>
      </c>
      <c r="J42" s="285" t="str">
        <f>IF($A42="","",IFERROR(INDEX(Prices[FX to SGD],MATCH($A42,Prices[Key],0)),1))</f>
        <v/>
      </c>
      <c r="K42" s="283" t="str">
        <f t="shared" si="3"/>
        <v/>
      </c>
      <c r="L42" s="283" t="str">
        <f t="shared" si="4"/>
        <v/>
      </c>
      <c r="M42" s="283" t="str">
        <f t="shared" si="5"/>
        <v/>
      </c>
      <c r="N42" s="286" t="str">
        <f t="shared" si="6"/>
        <v/>
      </c>
      <c r="O42" t="str">
        <f>IF($A42="","",IFERROR(INDEX(Prices[Category],MATCH($A42,Prices[Key],0)),"Uncategorized"))</f>
        <v/>
      </c>
      <c r="P42" s="287" t="str">
        <f t="shared" si="7"/>
        <v/>
      </c>
      <c r="Q42" s="287" t="str">
        <f t="shared" si="8"/>
        <v/>
      </c>
    </row>
    <row r="43" spans="1:17" ht="15" customHeight="1" x14ac:dyDescent="0.2">
      <c r="A43" s="240" t="str">
        <f>IFERROR(INDEX('All Ticker P&amp;L'!$A$2:$A$1001,MATCH(ROWS($A$2:A43),'All Ticker P&amp;L'!$N$2:$N$1001,0)),"")</f>
        <v/>
      </c>
      <c r="B43" s="240" t="str">
        <f t="shared" si="0"/>
        <v/>
      </c>
      <c r="C43" s="240" t="str">
        <f t="shared" si="1"/>
        <v/>
      </c>
      <c r="D43" s="240" t="str">
        <f t="shared" si="2"/>
        <v/>
      </c>
      <c r="E43" s="261" t="str">
        <f>IF($A43="","",SUMIFS(Txn[Signed Units],Txn[Key],$A43))</f>
        <v/>
      </c>
      <c r="F43" s="283">
        <f>IF($A43="","",SUMIFS(Txn[Buy Cost],Txn[Key],$A43,Txn[Transaction Order],"&gt;"&amp;IFERROR(_xlfn.MAXIFS(Txn[Transaction Order],Txn[Key],$A43,Txn[Running Units],"&gt;-0.000001",Txn[Running Units],"&lt;0.000001"),0)))</f>
      </c>
      <c r="G43" s="283">
        <f>IF($A43="","",IFERROR(F43/SUMIFS(Txn[Units Purchased or Sold],Txn[Key],$A43,Txn[Transaction Order],"&gt;"&amp;IFERROR(_xlfn.MAXIFS(Txn[Transaction Order],Txn[Key],$A43,Txn[Running Units],"&gt;-0.000001",Txn[Running Units],"&lt;0.000001"),0),Txn[Sell (-1) Buy (1) Fees (0) Dividend (2)],1),0))</f>
      </c>
      <c r="H43" s="283">
        <f>IF($A43="","",SUMIFS(Txn[Sell Proceeds],Txn[Key],$A43,Txn[Transaction Order],"&gt;"&amp;IFERROR(_xlfn.MAXIFS(Txn[Transaction Order],Txn[Key],$A43,Txn[Running Units],"&gt;-0.000001",Txn[Running Units],"&lt;0.000001"),0)))</f>
      </c>
      <c r="I43" s="284" t="str">
        <f>IF($A43="","",IFERROR(INDEX(Prices[Current Price],MATCH($A43,Prices[Key],0)),0))</f>
        <v/>
      </c>
      <c r="J43" s="285" t="str">
        <f>IF($A43="","",IFERROR(INDEX(Prices[FX to SGD],MATCH($A43,Prices[Key],0)),1))</f>
        <v/>
      </c>
      <c r="K43" s="283" t="str">
        <f t="shared" si="3"/>
        <v/>
      </c>
      <c r="L43" s="283" t="str">
        <f t="shared" si="4"/>
        <v/>
      </c>
      <c r="M43" s="283" t="str">
        <f t="shared" si="5"/>
        <v/>
      </c>
      <c r="N43" s="286" t="str">
        <f t="shared" si="6"/>
        <v/>
      </c>
      <c r="O43" t="str">
        <f>IF($A43="","",IFERROR(INDEX(Prices[Category],MATCH($A43,Prices[Key],0)),"Uncategorized"))</f>
        <v/>
      </c>
      <c r="P43" s="287" t="str">
        <f t="shared" si="7"/>
        <v/>
      </c>
      <c r="Q43" s="287" t="str">
        <f t="shared" si="8"/>
        <v/>
      </c>
    </row>
    <row r="44" spans="1:17" ht="15" customHeight="1" x14ac:dyDescent="0.2">
      <c r="A44" s="240" t="str">
        <f>IFERROR(INDEX('All Ticker P&amp;L'!$A$2:$A$1001,MATCH(ROWS($A$2:A44),'All Ticker P&amp;L'!$N$2:$N$1001,0)),"")</f>
        <v/>
      </c>
      <c r="B44" s="240" t="str">
        <f t="shared" si="0"/>
        <v/>
      </c>
      <c r="C44" s="240" t="str">
        <f t="shared" si="1"/>
        <v/>
      </c>
      <c r="D44" s="240" t="str">
        <f t="shared" si="2"/>
        <v/>
      </c>
      <c r="E44" s="261" t="str">
        <f>IF($A44="","",SUMIFS(Txn[Signed Units],Txn[Key],$A44))</f>
        <v/>
      </c>
      <c r="F44" s="283">
        <f>IF($A44="","",SUMIFS(Txn[Buy Cost],Txn[Key],$A44,Txn[Transaction Order],"&gt;"&amp;IFERROR(_xlfn.MAXIFS(Txn[Transaction Order],Txn[Key],$A44,Txn[Running Units],"&gt;-0.000001",Txn[Running Units],"&lt;0.000001"),0)))</f>
      </c>
      <c r="G44" s="283">
        <f>IF($A44="","",IFERROR(F44/SUMIFS(Txn[Units Purchased or Sold],Txn[Key],$A44,Txn[Transaction Order],"&gt;"&amp;IFERROR(_xlfn.MAXIFS(Txn[Transaction Order],Txn[Key],$A44,Txn[Running Units],"&gt;-0.000001",Txn[Running Units],"&lt;0.000001"),0),Txn[Sell (-1) Buy (1) Fees (0) Dividend (2)],1),0))</f>
      </c>
      <c r="H44" s="283">
        <f>IF($A44="","",SUMIFS(Txn[Sell Proceeds],Txn[Key],$A44,Txn[Transaction Order],"&gt;"&amp;IFERROR(_xlfn.MAXIFS(Txn[Transaction Order],Txn[Key],$A44,Txn[Running Units],"&gt;-0.000001",Txn[Running Units],"&lt;0.000001"),0)))</f>
      </c>
      <c r="I44" s="284" t="str">
        <f>IF($A44="","",IFERROR(INDEX(Prices[Current Price],MATCH($A44,Prices[Key],0)),0))</f>
        <v/>
      </c>
      <c r="J44" s="285" t="str">
        <f>IF($A44="","",IFERROR(INDEX(Prices[FX to SGD],MATCH($A44,Prices[Key],0)),1))</f>
        <v/>
      </c>
      <c r="K44" s="283" t="str">
        <f t="shared" si="3"/>
        <v/>
      </c>
      <c r="L44" s="283" t="str">
        <f t="shared" si="4"/>
        <v/>
      </c>
      <c r="M44" s="283" t="str">
        <f t="shared" si="5"/>
        <v/>
      </c>
      <c r="N44" s="286" t="str">
        <f t="shared" si="6"/>
        <v/>
      </c>
      <c r="O44" t="str">
        <f>IF($A44="","",IFERROR(INDEX(Prices[Category],MATCH($A44,Prices[Key],0)),"Uncategorized"))</f>
        <v/>
      </c>
      <c r="P44" s="287" t="str">
        <f t="shared" si="7"/>
        <v/>
      </c>
      <c r="Q44" s="287" t="str">
        <f t="shared" si="8"/>
        <v/>
      </c>
    </row>
    <row r="45" spans="1:17" ht="15" customHeight="1" x14ac:dyDescent="0.2">
      <c r="A45" s="240" t="str">
        <f>IFERROR(INDEX('All Ticker P&amp;L'!$A$2:$A$1001,MATCH(ROWS($A$2:A45),'All Ticker P&amp;L'!$N$2:$N$1001,0)),"")</f>
        <v/>
      </c>
      <c r="B45" s="240" t="str">
        <f t="shared" si="0"/>
        <v/>
      </c>
      <c r="C45" s="240" t="str">
        <f t="shared" si="1"/>
        <v/>
      </c>
      <c r="D45" s="240" t="str">
        <f t="shared" si="2"/>
        <v/>
      </c>
      <c r="E45" s="261" t="str">
        <f>IF($A45="","",SUMIFS(Txn[Signed Units],Txn[Key],$A45))</f>
        <v/>
      </c>
      <c r="F45" s="283">
        <f>IF($A45="","",SUMIFS(Txn[Buy Cost],Txn[Key],$A45,Txn[Transaction Order],"&gt;"&amp;IFERROR(_xlfn.MAXIFS(Txn[Transaction Order],Txn[Key],$A45,Txn[Running Units],"&gt;-0.000001",Txn[Running Units],"&lt;0.000001"),0)))</f>
      </c>
      <c r="G45" s="283">
        <f>IF($A45="","",IFERROR(F45/SUMIFS(Txn[Units Purchased or Sold],Txn[Key],$A45,Txn[Transaction Order],"&gt;"&amp;IFERROR(_xlfn.MAXIFS(Txn[Transaction Order],Txn[Key],$A45,Txn[Running Units],"&gt;-0.000001",Txn[Running Units],"&lt;0.000001"),0),Txn[Sell (-1) Buy (1) Fees (0) Dividend (2)],1),0))</f>
      </c>
      <c r="H45" s="283">
        <f>IF($A45="","",SUMIFS(Txn[Sell Proceeds],Txn[Key],$A45,Txn[Transaction Order],"&gt;"&amp;IFERROR(_xlfn.MAXIFS(Txn[Transaction Order],Txn[Key],$A45,Txn[Running Units],"&gt;-0.000001",Txn[Running Units],"&lt;0.000001"),0)))</f>
      </c>
      <c r="I45" s="284" t="str">
        <f>IF($A45="","",IFERROR(INDEX(Prices[Current Price],MATCH($A45,Prices[Key],0)),0))</f>
        <v/>
      </c>
      <c r="J45" s="285" t="str">
        <f>IF($A45="","",IFERROR(INDEX(Prices[FX to SGD],MATCH($A45,Prices[Key],0)),1))</f>
        <v/>
      </c>
      <c r="K45" s="283" t="str">
        <f t="shared" si="3"/>
        <v/>
      </c>
      <c r="L45" s="283" t="str">
        <f t="shared" si="4"/>
        <v/>
      </c>
      <c r="M45" s="283" t="str">
        <f t="shared" si="5"/>
        <v/>
      </c>
      <c r="N45" s="286" t="str">
        <f t="shared" si="6"/>
        <v/>
      </c>
      <c r="O45" t="str">
        <f>IF($A45="","",IFERROR(INDEX(Prices[Category],MATCH($A45,Prices[Key],0)),"Uncategorized"))</f>
        <v/>
      </c>
      <c r="P45" s="287" t="str">
        <f t="shared" si="7"/>
        <v/>
      </c>
      <c r="Q45" s="287" t="str">
        <f t="shared" si="8"/>
        <v/>
      </c>
    </row>
    <row r="46" spans="1:17" ht="15" customHeight="1" x14ac:dyDescent="0.2">
      <c r="A46" s="240" t="str">
        <f>IFERROR(INDEX('All Ticker P&amp;L'!$A$2:$A$1001,MATCH(ROWS($A$2:A46),'All Ticker P&amp;L'!$N$2:$N$1001,0)),"")</f>
        <v/>
      </c>
      <c r="B46" s="240" t="str">
        <f t="shared" si="0"/>
        <v/>
      </c>
      <c r="C46" s="240" t="str">
        <f t="shared" si="1"/>
        <v/>
      </c>
      <c r="D46" s="240" t="str">
        <f t="shared" si="2"/>
        <v/>
      </c>
      <c r="E46" s="261" t="str">
        <f>IF($A46="","",SUMIFS(Txn[Signed Units],Txn[Key],$A46))</f>
        <v/>
      </c>
      <c r="F46" s="283">
        <f>IF($A46="","",SUMIFS(Txn[Buy Cost],Txn[Key],$A46,Txn[Transaction Order],"&gt;"&amp;IFERROR(_xlfn.MAXIFS(Txn[Transaction Order],Txn[Key],$A46,Txn[Running Units],"&gt;-0.000001",Txn[Running Units],"&lt;0.000001"),0)))</f>
      </c>
      <c r="G46" s="283">
        <f>IF($A46="","",IFERROR(F46/SUMIFS(Txn[Units Purchased or Sold],Txn[Key],$A46,Txn[Transaction Order],"&gt;"&amp;IFERROR(_xlfn.MAXIFS(Txn[Transaction Order],Txn[Key],$A46,Txn[Running Units],"&gt;-0.000001",Txn[Running Units],"&lt;0.000001"),0),Txn[Sell (-1) Buy (1) Fees (0) Dividend (2)],1),0))</f>
      </c>
      <c r="H46" s="283">
        <f>IF($A46="","",SUMIFS(Txn[Sell Proceeds],Txn[Key],$A46,Txn[Transaction Order],"&gt;"&amp;IFERROR(_xlfn.MAXIFS(Txn[Transaction Order],Txn[Key],$A46,Txn[Running Units],"&gt;-0.000001",Txn[Running Units],"&lt;0.000001"),0)))</f>
      </c>
      <c r="I46" s="284" t="str">
        <f>IF($A46="","",IFERROR(INDEX(Prices[Current Price],MATCH($A46,Prices[Key],0)),0))</f>
        <v/>
      </c>
      <c r="J46" s="285" t="str">
        <f>IF($A46="","",IFERROR(INDEX(Prices[FX to SGD],MATCH($A46,Prices[Key],0)),1))</f>
        <v/>
      </c>
      <c r="K46" s="283" t="str">
        <f t="shared" si="3"/>
        <v/>
      </c>
      <c r="L46" s="283" t="str">
        <f t="shared" si="4"/>
        <v/>
      </c>
      <c r="M46" s="283" t="str">
        <f t="shared" si="5"/>
        <v/>
      </c>
      <c r="N46" s="286" t="str">
        <f t="shared" si="6"/>
        <v/>
      </c>
      <c r="O46" t="str">
        <f>IF($A46="","",IFERROR(INDEX(Prices[Category],MATCH($A46,Prices[Key],0)),"Uncategorized"))</f>
        <v/>
      </c>
      <c r="P46" s="287" t="str">
        <f t="shared" si="7"/>
        <v/>
      </c>
      <c r="Q46" s="287" t="str">
        <f t="shared" si="8"/>
        <v/>
      </c>
    </row>
    <row r="47" spans="1:17" ht="15" customHeight="1" x14ac:dyDescent="0.2">
      <c r="A47" s="240" t="str">
        <f>IFERROR(INDEX('All Ticker P&amp;L'!$A$2:$A$1001,MATCH(ROWS($A$2:A47),'All Ticker P&amp;L'!$N$2:$N$1001,0)),"")</f>
        <v/>
      </c>
      <c r="B47" s="240" t="str">
        <f t="shared" si="0"/>
        <v/>
      </c>
      <c r="C47" s="240" t="str">
        <f t="shared" si="1"/>
        <v/>
      </c>
      <c r="D47" s="240" t="str">
        <f t="shared" si="2"/>
        <v/>
      </c>
      <c r="E47" s="261" t="str">
        <f>IF($A47="","",SUMIFS(Txn[Signed Units],Txn[Key],$A47))</f>
        <v/>
      </c>
      <c r="F47" s="283">
        <f>IF($A47="","",SUMIFS(Txn[Buy Cost],Txn[Key],$A47,Txn[Transaction Order],"&gt;"&amp;IFERROR(_xlfn.MAXIFS(Txn[Transaction Order],Txn[Key],$A47,Txn[Running Units],"&gt;-0.000001",Txn[Running Units],"&lt;0.000001"),0)))</f>
      </c>
      <c r="G47" s="283">
        <f>IF($A47="","",IFERROR(F47/SUMIFS(Txn[Units Purchased or Sold],Txn[Key],$A47,Txn[Transaction Order],"&gt;"&amp;IFERROR(_xlfn.MAXIFS(Txn[Transaction Order],Txn[Key],$A47,Txn[Running Units],"&gt;-0.000001",Txn[Running Units],"&lt;0.000001"),0),Txn[Sell (-1) Buy (1) Fees (0) Dividend (2)],1),0))</f>
      </c>
      <c r="H47" s="283">
        <f>IF($A47="","",SUMIFS(Txn[Sell Proceeds],Txn[Key],$A47,Txn[Transaction Order],"&gt;"&amp;IFERROR(_xlfn.MAXIFS(Txn[Transaction Order],Txn[Key],$A47,Txn[Running Units],"&gt;-0.000001",Txn[Running Units],"&lt;0.000001"),0)))</f>
      </c>
      <c r="I47" s="284" t="str">
        <f>IF($A47="","",IFERROR(INDEX(Prices[Current Price],MATCH($A47,Prices[Key],0)),0))</f>
        <v/>
      </c>
      <c r="J47" s="285" t="str">
        <f>IF($A47="","",IFERROR(INDEX(Prices[FX to SGD],MATCH($A47,Prices[Key],0)),1))</f>
        <v/>
      </c>
      <c r="K47" s="283" t="str">
        <f t="shared" si="3"/>
        <v/>
      </c>
      <c r="L47" s="283" t="str">
        <f t="shared" si="4"/>
        <v/>
      </c>
      <c r="M47" s="283" t="str">
        <f t="shared" si="5"/>
        <v/>
      </c>
      <c r="N47" s="286" t="str">
        <f t="shared" si="6"/>
        <v/>
      </c>
      <c r="O47" t="str">
        <f>IF($A47="","",IFERROR(INDEX(Prices[Category],MATCH($A47,Prices[Key],0)),"Uncategorized"))</f>
        <v/>
      </c>
      <c r="P47" s="287" t="str">
        <f t="shared" si="7"/>
        <v/>
      </c>
      <c r="Q47" s="287" t="str">
        <f t="shared" si="8"/>
        <v/>
      </c>
    </row>
    <row r="48" spans="1:17" ht="15" customHeight="1" x14ac:dyDescent="0.2">
      <c r="A48" s="240" t="str">
        <f>IFERROR(INDEX('All Ticker P&amp;L'!$A$2:$A$1001,MATCH(ROWS($A$2:A48),'All Ticker P&amp;L'!$N$2:$N$1001,0)),"")</f>
        <v/>
      </c>
      <c r="B48" s="240" t="str">
        <f t="shared" si="0"/>
        <v/>
      </c>
      <c r="C48" s="240" t="str">
        <f t="shared" si="1"/>
        <v/>
      </c>
      <c r="D48" s="240" t="str">
        <f t="shared" si="2"/>
        <v/>
      </c>
      <c r="E48" s="261" t="str">
        <f>IF($A48="","",SUMIFS(Txn[Signed Units],Txn[Key],$A48))</f>
        <v/>
      </c>
      <c r="F48" s="283">
        <f>IF($A48="","",SUMIFS(Txn[Buy Cost],Txn[Key],$A48,Txn[Transaction Order],"&gt;"&amp;IFERROR(_xlfn.MAXIFS(Txn[Transaction Order],Txn[Key],$A48,Txn[Running Units],"&gt;-0.000001",Txn[Running Units],"&lt;0.000001"),0)))</f>
      </c>
      <c r="G48" s="283">
        <f>IF($A48="","",IFERROR(F48/SUMIFS(Txn[Units Purchased or Sold],Txn[Key],$A48,Txn[Transaction Order],"&gt;"&amp;IFERROR(_xlfn.MAXIFS(Txn[Transaction Order],Txn[Key],$A48,Txn[Running Units],"&gt;-0.000001",Txn[Running Units],"&lt;0.000001"),0),Txn[Sell (-1) Buy (1) Fees (0) Dividend (2)],1),0))</f>
      </c>
      <c r="H48" s="283">
        <f>IF($A48="","",SUMIFS(Txn[Sell Proceeds],Txn[Key],$A48,Txn[Transaction Order],"&gt;"&amp;IFERROR(_xlfn.MAXIFS(Txn[Transaction Order],Txn[Key],$A48,Txn[Running Units],"&gt;-0.000001",Txn[Running Units],"&lt;0.000001"),0)))</f>
      </c>
      <c r="I48" s="284" t="str">
        <f>IF($A48="","",IFERROR(INDEX(Prices[Current Price],MATCH($A48,Prices[Key],0)),0))</f>
        <v/>
      </c>
      <c r="J48" s="285" t="str">
        <f>IF($A48="","",IFERROR(INDEX(Prices[FX to SGD],MATCH($A48,Prices[Key],0)),1))</f>
        <v/>
      </c>
      <c r="K48" s="283" t="str">
        <f t="shared" si="3"/>
        <v/>
      </c>
      <c r="L48" s="283" t="str">
        <f t="shared" si="4"/>
        <v/>
      </c>
      <c r="M48" s="283" t="str">
        <f t="shared" si="5"/>
        <v/>
      </c>
      <c r="N48" s="286" t="str">
        <f t="shared" si="6"/>
        <v/>
      </c>
      <c r="O48" t="str">
        <f>IF($A48="","",IFERROR(INDEX(Prices[Category],MATCH($A48,Prices[Key],0)),"Uncategorized"))</f>
        <v/>
      </c>
      <c r="P48" s="287" t="str">
        <f t="shared" si="7"/>
        <v/>
      </c>
      <c r="Q48" s="287" t="str">
        <f t="shared" si="8"/>
        <v/>
      </c>
    </row>
    <row r="49" spans="1:17" ht="15" customHeight="1" x14ac:dyDescent="0.2">
      <c r="A49" s="240" t="str">
        <f>IFERROR(INDEX('All Ticker P&amp;L'!$A$2:$A$1001,MATCH(ROWS($A$2:A49),'All Ticker P&amp;L'!$N$2:$N$1001,0)),"")</f>
        <v/>
      </c>
      <c r="B49" s="240" t="str">
        <f t="shared" si="0"/>
        <v/>
      </c>
      <c r="C49" s="240" t="str">
        <f t="shared" si="1"/>
        <v/>
      </c>
      <c r="D49" s="240" t="str">
        <f t="shared" si="2"/>
        <v/>
      </c>
      <c r="E49" s="261" t="str">
        <f>IF($A49="","",SUMIFS(Txn[Signed Units],Txn[Key],$A49))</f>
        <v/>
      </c>
      <c r="F49" s="283">
        <f>IF($A49="","",SUMIFS(Txn[Buy Cost],Txn[Key],$A49,Txn[Transaction Order],"&gt;"&amp;IFERROR(_xlfn.MAXIFS(Txn[Transaction Order],Txn[Key],$A49,Txn[Running Units],"&gt;-0.000001",Txn[Running Units],"&lt;0.000001"),0)))</f>
      </c>
      <c r="G49" s="283">
        <f>IF($A49="","",IFERROR(F49/SUMIFS(Txn[Units Purchased or Sold],Txn[Key],$A49,Txn[Transaction Order],"&gt;"&amp;IFERROR(_xlfn.MAXIFS(Txn[Transaction Order],Txn[Key],$A49,Txn[Running Units],"&gt;-0.000001",Txn[Running Units],"&lt;0.000001"),0),Txn[Sell (-1) Buy (1) Fees (0) Dividend (2)],1),0))</f>
      </c>
      <c r="H49" s="283">
        <f>IF($A49="","",SUMIFS(Txn[Sell Proceeds],Txn[Key],$A49,Txn[Transaction Order],"&gt;"&amp;IFERROR(_xlfn.MAXIFS(Txn[Transaction Order],Txn[Key],$A49,Txn[Running Units],"&gt;-0.000001",Txn[Running Units],"&lt;0.000001"),0)))</f>
      </c>
      <c r="I49" s="284" t="str">
        <f>IF($A49="","",IFERROR(INDEX(Prices[Current Price],MATCH($A49,Prices[Key],0)),0))</f>
        <v/>
      </c>
      <c r="J49" s="285" t="str">
        <f>IF($A49="","",IFERROR(INDEX(Prices[FX to SGD],MATCH($A49,Prices[Key],0)),1))</f>
        <v/>
      </c>
      <c r="K49" s="283" t="str">
        <f t="shared" si="3"/>
        <v/>
      </c>
      <c r="L49" s="283" t="str">
        <f t="shared" si="4"/>
        <v/>
      </c>
      <c r="M49" s="283" t="str">
        <f t="shared" si="5"/>
        <v/>
      </c>
      <c r="N49" s="286" t="str">
        <f t="shared" si="6"/>
        <v/>
      </c>
      <c r="O49" t="str">
        <f>IF($A49="","",IFERROR(INDEX(Prices[Category],MATCH($A49,Prices[Key],0)),"Uncategorized"))</f>
        <v/>
      </c>
      <c r="P49" s="287" t="str">
        <f t="shared" si="7"/>
        <v/>
      </c>
      <c r="Q49" s="287" t="str">
        <f t="shared" si="8"/>
        <v/>
      </c>
    </row>
    <row r="50" spans="1:17" ht="15" customHeight="1" x14ac:dyDescent="0.2">
      <c r="A50" s="240" t="str">
        <f>IFERROR(INDEX('All Ticker P&amp;L'!$A$2:$A$1001,MATCH(ROWS($A$2:A50),'All Ticker P&amp;L'!$N$2:$N$1001,0)),"")</f>
        <v/>
      </c>
      <c r="B50" s="240" t="str">
        <f t="shared" si="0"/>
        <v/>
      </c>
      <c r="C50" s="240" t="str">
        <f t="shared" si="1"/>
        <v/>
      </c>
      <c r="D50" s="240" t="str">
        <f t="shared" si="2"/>
        <v/>
      </c>
      <c r="E50" s="261" t="str">
        <f>IF($A50="","",SUMIFS(Txn[Signed Units],Txn[Key],$A50))</f>
        <v/>
      </c>
      <c r="F50" s="283">
        <f>IF($A50="","",SUMIFS(Txn[Buy Cost],Txn[Key],$A50,Txn[Transaction Order],"&gt;"&amp;IFERROR(_xlfn.MAXIFS(Txn[Transaction Order],Txn[Key],$A50,Txn[Running Units],"&gt;-0.000001",Txn[Running Units],"&lt;0.000001"),0)))</f>
      </c>
      <c r="G50" s="283">
        <f>IF($A50="","",IFERROR(F50/SUMIFS(Txn[Units Purchased or Sold],Txn[Key],$A50,Txn[Transaction Order],"&gt;"&amp;IFERROR(_xlfn.MAXIFS(Txn[Transaction Order],Txn[Key],$A50,Txn[Running Units],"&gt;-0.000001",Txn[Running Units],"&lt;0.000001"),0),Txn[Sell (-1) Buy (1) Fees (0) Dividend (2)],1),0))</f>
      </c>
      <c r="H50" s="283">
        <f>IF($A50="","",SUMIFS(Txn[Sell Proceeds],Txn[Key],$A50,Txn[Transaction Order],"&gt;"&amp;IFERROR(_xlfn.MAXIFS(Txn[Transaction Order],Txn[Key],$A50,Txn[Running Units],"&gt;-0.000001",Txn[Running Units],"&lt;0.000001"),0)))</f>
      </c>
      <c r="I50" s="284" t="str">
        <f>IF($A50="","",IFERROR(INDEX(Prices[Current Price],MATCH($A50,Prices[Key],0)),0))</f>
        <v/>
      </c>
      <c r="J50" s="285" t="str">
        <f>IF($A50="","",IFERROR(INDEX(Prices[FX to SGD],MATCH($A50,Prices[Key],0)),1))</f>
        <v/>
      </c>
      <c r="K50" s="283" t="str">
        <f t="shared" si="3"/>
        <v/>
      </c>
      <c r="L50" s="283" t="str">
        <f t="shared" si="4"/>
        <v/>
      </c>
      <c r="M50" s="283" t="str">
        <f t="shared" si="5"/>
        <v/>
      </c>
      <c r="N50" s="286" t="str">
        <f t="shared" si="6"/>
        <v/>
      </c>
      <c r="O50" t="str">
        <f>IF($A50="","",IFERROR(INDEX(Prices[Category],MATCH($A50,Prices[Key],0)),"Uncategorized"))</f>
        <v/>
      </c>
      <c r="P50" s="287" t="str">
        <f t="shared" si="7"/>
        <v/>
      </c>
      <c r="Q50" s="287" t="str">
        <f t="shared" si="8"/>
        <v/>
      </c>
    </row>
    <row r="51" spans="1:17" ht="15" customHeight="1" x14ac:dyDescent="0.2">
      <c r="A51" s="240" t="str">
        <f>IFERROR(INDEX('All Ticker P&amp;L'!$A$2:$A$1001,MATCH(ROWS($A$2:A51),'All Ticker P&amp;L'!$N$2:$N$1001,0)),"")</f>
        <v/>
      </c>
      <c r="B51" s="240" t="str">
        <f t="shared" si="0"/>
        <v/>
      </c>
      <c r="C51" s="240" t="str">
        <f t="shared" si="1"/>
        <v/>
      </c>
      <c r="D51" s="240" t="str">
        <f t="shared" si="2"/>
        <v/>
      </c>
      <c r="E51" s="261" t="str">
        <f>IF($A51="","",SUMIFS(Txn[Signed Units],Txn[Key],$A51))</f>
        <v/>
      </c>
      <c r="F51" s="283">
        <f>IF($A51="","",SUMIFS(Txn[Buy Cost],Txn[Key],$A51,Txn[Transaction Order],"&gt;"&amp;IFERROR(_xlfn.MAXIFS(Txn[Transaction Order],Txn[Key],$A51,Txn[Running Units],"&gt;-0.000001",Txn[Running Units],"&lt;0.000001"),0)))</f>
      </c>
      <c r="G51" s="283">
        <f>IF($A51="","",IFERROR(F51/SUMIFS(Txn[Units Purchased or Sold],Txn[Key],$A51,Txn[Transaction Order],"&gt;"&amp;IFERROR(_xlfn.MAXIFS(Txn[Transaction Order],Txn[Key],$A51,Txn[Running Units],"&gt;-0.000001",Txn[Running Units],"&lt;0.000001"),0),Txn[Sell (-1) Buy (1) Fees (0) Dividend (2)],1),0))</f>
      </c>
      <c r="H51" s="283">
        <f>IF($A51="","",SUMIFS(Txn[Sell Proceeds],Txn[Key],$A51,Txn[Transaction Order],"&gt;"&amp;IFERROR(_xlfn.MAXIFS(Txn[Transaction Order],Txn[Key],$A51,Txn[Running Units],"&gt;-0.000001",Txn[Running Units],"&lt;0.000001"),0)))</f>
      </c>
      <c r="I51" s="284" t="str">
        <f>IF($A51="","",IFERROR(INDEX(Prices[Current Price],MATCH($A51,Prices[Key],0)),0))</f>
        <v/>
      </c>
      <c r="J51" s="285" t="str">
        <f>IF($A51="","",IFERROR(INDEX(Prices[FX to SGD],MATCH($A51,Prices[Key],0)),1))</f>
        <v/>
      </c>
      <c r="K51" s="283" t="str">
        <f t="shared" si="3"/>
        <v/>
      </c>
      <c r="L51" s="283" t="str">
        <f t="shared" si="4"/>
        <v/>
      </c>
      <c r="M51" s="283" t="str">
        <f t="shared" si="5"/>
        <v/>
      </c>
      <c r="N51" s="286" t="str">
        <f t="shared" si="6"/>
        <v/>
      </c>
      <c r="O51" t="str">
        <f>IF($A51="","",IFERROR(INDEX(Prices[Category],MATCH($A51,Prices[Key],0)),"Uncategorized"))</f>
        <v/>
      </c>
      <c r="P51" s="287" t="str">
        <f t="shared" si="7"/>
        <v/>
      </c>
      <c r="Q51" s="287" t="str">
        <f t="shared" si="8"/>
        <v/>
      </c>
    </row>
    <row r="52" spans="1:17" ht="15" customHeight="1" x14ac:dyDescent="0.2">
      <c r="A52" s="240" t="str">
        <f>IFERROR(INDEX('All Ticker P&amp;L'!$A$2:$A$1001,MATCH(ROWS($A$2:A52),'All Ticker P&amp;L'!$N$2:$N$1001,0)),"")</f>
        <v/>
      </c>
      <c r="B52" s="240" t="str">
        <f t="shared" si="0"/>
        <v/>
      </c>
      <c r="C52" s="240" t="str">
        <f t="shared" si="1"/>
        <v/>
      </c>
      <c r="D52" s="240" t="str">
        <f t="shared" si="2"/>
        <v/>
      </c>
      <c r="E52" s="261" t="str">
        <f>IF($A52="","",SUMIFS(Txn[Signed Units],Txn[Key],$A52))</f>
        <v/>
      </c>
      <c r="F52" s="283">
        <f>IF($A52="","",SUMIFS(Txn[Buy Cost],Txn[Key],$A52,Txn[Transaction Order],"&gt;"&amp;IFERROR(_xlfn.MAXIFS(Txn[Transaction Order],Txn[Key],$A52,Txn[Running Units],"&gt;-0.000001",Txn[Running Units],"&lt;0.000001"),0)))</f>
      </c>
      <c r="G52" s="283">
        <f>IF($A52="","",IFERROR(F52/SUMIFS(Txn[Units Purchased or Sold],Txn[Key],$A52,Txn[Transaction Order],"&gt;"&amp;IFERROR(_xlfn.MAXIFS(Txn[Transaction Order],Txn[Key],$A52,Txn[Running Units],"&gt;-0.000001",Txn[Running Units],"&lt;0.000001"),0),Txn[Sell (-1) Buy (1) Fees (0) Dividend (2)],1),0))</f>
      </c>
      <c r="H52" s="283">
        <f>IF($A52="","",SUMIFS(Txn[Sell Proceeds],Txn[Key],$A52,Txn[Transaction Order],"&gt;"&amp;IFERROR(_xlfn.MAXIFS(Txn[Transaction Order],Txn[Key],$A52,Txn[Running Units],"&gt;-0.000001",Txn[Running Units],"&lt;0.000001"),0)))</f>
      </c>
      <c r="I52" s="284" t="str">
        <f>IF($A52="","",IFERROR(INDEX(Prices[Current Price],MATCH($A52,Prices[Key],0)),0))</f>
        <v/>
      </c>
      <c r="J52" s="285" t="str">
        <f>IF($A52="","",IFERROR(INDEX(Prices[FX to SGD],MATCH($A52,Prices[Key],0)),1))</f>
        <v/>
      </c>
      <c r="K52" s="283" t="str">
        <f t="shared" si="3"/>
        <v/>
      </c>
      <c r="L52" s="283" t="str">
        <f t="shared" si="4"/>
        <v/>
      </c>
      <c r="M52" s="283" t="str">
        <f t="shared" si="5"/>
        <v/>
      </c>
      <c r="N52" s="286" t="str">
        <f t="shared" si="6"/>
        <v/>
      </c>
      <c r="O52" t="str">
        <f>IF($A52="","",IFERROR(INDEX(Prices[Category],MATCH($A52,Prices[Key],0)),"Uncategorized"))</f>
        <v/>
      </c>
      <c r="P52" s="287" t="str">
        <f t="shared" si="7"/>
        <v/>
      </c>
      <c r="Q52" s="287" t="str">
        <f t="shared" si="8"/>
        <v/>
      </c>
    </row>
    <row r="53" spans="1:17" ht="15" customHeight="1" x14ac:dyDescent="0.2">
      <c r="A53" s="240" t="str">
        <f>IFERROR(INDEX('All Ticker P&amp;L'!$A$2:$A$1001,MATCH(ROWS($A$2:A53),'All Ticker P&amp;L'!$N$2:$N$1001,0)),"")</f>
        <v/>
      </c>
      <c r="B53" s="240" t="str">
        <f t="shared" si="0"/>
        <v/>
      </c>
      <c r="C53" s="240" t="str">
        <f t="shared" si="1"/>
        <v/>
      </c>
      <c r="D53" s="240" t="str">
        <f t="shared" si="2"/>
        <v/>
      </c>
      <c r="E53" s="261" t="str">
        <f>IF($A53="","",SUMIFS(Txn[Signed Units],Txn[Key],$A53))</f>
        <v/>
      </c>
      <c r="F53" s="283">
        <f>IF($A53="","",SUMIFS(Txn[Buy Cost],Txn[Key],$A53,Txn[Transaction Order],"&gt;"&amp;IFERROR(_xlfn.MAXIFS(Txn[Transaction Order],Txn[Key],$A53,Txn[Running Units],"&gt;-0.000001",Txn[Running Units],"&lt;0.000001"),0)))</f>
      </c>
      <c r="G53" s="283">
        <f>IF($A53="","",IFERROR(F53/SUMIFS(Txn[Units Purchased or Sold],Txn[Key],$A53,Txn[Transaction Order],"&gt;"&amp;IFERROR(_xlfn.MAXIFS(Txn[Transaction Order],Txn[Key],$A53,Txn[Running Units],"&gt;-0.000001",Txn[Running Units],"&lt;0.000001"),0),Txn[Sell (-1) Buy (1) Fees (0) Dividend (2)],1),0))</f>
      </c>
      <c r="H53" s="283">
        <f>IF($A53="","",SUMIFS(Txn[Sell Proceeds],Txn[Key],$A53,Txn[Transaction Order],"&gt;"&amp;IFERROR(_xlfn.MAXIFS(Txn[Transaction Order],Txn[Key],$A53,Txn[Running Units],"&gt;-0.000001",Txn[Running Units],"&lt;0.000001"),0)))</f>
      </c>
      <c r="I53" s="284" t="str">
        <f>IF($A53="","",IFERROR(INDEX(Prices[Current Price],MATCH($A53,Prices[Key],0)),0))</f>
        <v/>
      </c>
      <c r="J53" s="285" t="str">
        <f>IF($A53="","",IFERROR(INDEX(Prices[FX to SGD],MATCH($A53,Prices[Key],0)),1))</f>
        <v/>
      </c>
      <c r="K53" s="283" t="str">
        <f t="shared" si="3"/>
        <v/>
      </c>
      <c r="L53" s="283" t="str">
        <f t="shared" si="4"/>
        <v/>
      </c>
      <c r="M53" s="283" t="str">
        <f t="shared" si="5"/>
        <v/>
      </c>
      <c r="N53" s="286" t="str">
        <f t="shared" si="6"/>
        <v/>
      </c>
      <c r="O53" t="str">
        <f>IF($A53="","",IFERROR(INDEX(Prices[Category],MATCH($A53,Prices[Key],0)),"Uncategorized"))</f>
        <v/>
      </c>
      <c r="P53" s="287" t="str">
        <f t="shared" si="7"/>
        <v/>
      </c>
      <c r="Q53" s="287" t="str">
        <f t="shared" si="8"/>
        <v/>
      </c>
    </row>
    <row r="54" spans="1:17" ht="15" customHeight="1" x14ac:dyDescent="0.2">
      <c r="A54" s="240" t="str">
        <f>IFERROR(INDEX('All Ticker P&amp;L'!$A$2:$A$1001,MATCH(ROWS($A$2:A54),'All Ticker P&amp;L'!$N$2:$N$1001,0)),"")</f>
        <v/>
      </c>
      <c r="B54" s="240" t="str">
        <f t="shared" si="0"/>
        <v/>
      </c>
      <c r="C54" s="240" t="str">
        <f t="shared" si="1"/>
        <v/>
      </c>
      <c r="D54" s="240" t="str">
        <f t="shared" si="2"/>
        <v/>
      </c>
      <c r="E54" s="261" t="str">
        <f>IF($A54="","",SUMIFS(Txn[Signed Units],Txn[Key],$A54))</f>
        <v/>
      </c>
      <c r="F54" s="283">
        <f>IF($A54="","",SUMIFS(Txn[Buy Cost],Txn[Key],$A54,Txn[Transaction Order],"&gt;"&amp;IFERROR(_xlfn.MAXIFS(Txn[Transaction Order],Txn[Key],$A54,Txn[Running Units],"&gt;-0.000001",Txn[Running Units],"&lt;0.000001"),0)))</f>
      </c>
      <c r="G54" s="283">
        <f>IF($A54="","",IFERROR(F54/SUMIFS(Txn[Units Purchased or Sold],Txn[Key],$A54,Txn[Transaction Order],"&gt;"&amp;IFERROR(_xlfn.MAXIFS(Txn[Transaction Order],Txn[Key],$A54,Txn[Running Units],"&gt;-0.000001",Txn[Running Units],"&lt;0.000001"),0),Txn[Sell (-1) Buy (1) Fees (0) Dividend (2)],1),0))</f>
      </c>
      <c r="H54" s="283">
        <f>IF($A54="","",SUMIFS(Txn[Sell Proceeds],Txn[Key],$A54,Txn[Transaction Order],"&gt;"&amp;IFERROR(_xlfn.MAXIFS(Txn[Transaction Order],Txn[Key],$A54,Txn[Running Units],"&gt;-0.000001",Txn[Running Units],"&lt;0.000001"),0)))</f>
      </c>
      <c r="I54" s="284" t="str">
        <f>IF($A54="","",IFERROR(INDEX(Prices[Current Price],MATCH($A54,Prices[Key],0)),0))</f>
        <v/>
      </c>
      <c r="J54" s="285" t="str">
        <f>IF($A54="","",IFERROR(INDEX(Prices[FX to SGD],MATCH($A54,Prices[Key],0)),1))</f>
        <v/>
      </c>
      <c r="K54" s="283" t="str">
        <f t="shared" si="3"/>
        <v/>
      </c>
      <c r="L54" s="283" t="str">
        <f t="shared" si="4"/>
        <v/>
      </c>
      <c r="M54" s="283" t="str">
        <f t="shared" si="5"/>
        <v/>
      </c>
      <c r="N54" s="286" t="str">
        <f t="shared" si="6"/>
        <v/>
      </c>
      <c r="O54" t="str">
        <f>IF($A54="","",IFERROR(INDEX(Prices[Category],MATCH($A54,Prices[Key],0)),"Uncategorized"))</f>
        <v/>
      </c>
      <c r="P54" s="287" t="str">
        <f t="shared" si="7"/>
        <v/>
      </c>
      <c r="Q54" s="287" t="str">
        <f t="shared" si="8"/>
        <v/>
      </c>
    </row>
    <row r="55" spans="1:17" ht="15" customHeight="1" x14ac:dyDescent="0.2">
      <c r="A55" s="240" t="str">
        <f>IFERROR(INDEX('All Ticker P&amp;L'!$A$2:$A$1001,MATCH(ROWS($A$2:A55),'All Ticker P&amp;L'!$N$2:$N$1001,0)),"")</f>
        <v/>
      </c>
      <c r="B55" s="240" t="str">
        <f t="shared" si="0"/>
        <v/>
      </c>
      <c r="C55" s="240" t="str">
        <f t="shared" si="1"/>
        <v/>
      </c>
      <c r="D55" s="240" t="str">
        <f t="shared" si="2"/>
        <v/>
      </c>
      <c r="E55" s="261" t="str">
        <f>IF($A55="","",SUMIFS(Txn[Signed Units],Txn[Key],$A55))</f>
        <v/>
      </c>
      <c r="F55" s="283">
        <f>IF($A55="","",SUMIFS(Txn[Buy Cost],Txn[Key],$A55,Txn[Transaction Order],"&gt;"&amp;IFERROR(_xlfn.MAXIFS(Txn[Transaction Order],Txn[Key],$A55,Txn[Running Units],"&gt;-0.000001",Txn[Running Units],"&lt;0.000001"),0)))</f>
      </c>
      <c r="G55" s="283">
        <f>IF($A55="","",IFERROR(F55/SUMIFS(Txn[Units Purchased or Sold],Txn[Key],$A55,Txn[Transaction Order],"&gt;"&amp;IFERROR(_xlfn.MAXIFS(Txn[Transaction Order],Txn[Key],$A55,Txn[Running Units],"&gt;-0.000001",Txn[Running Units],"&lt;0.000001"),0),Txn[Sell (-1) Buy (1) Fees (0) Dividend (2)],1),0))</f>
      </c>
      <c r="H55" s="283">
        <f>IF($A55="","",SUMIFS(Txn[Sell Proceeds],Txn[Key],$A55,Txn[Transaction Order],"&gt;"&amp;IFERROR(_xlfn.MAXIFS(Txn[Transaction Order],Txn[Key],$A55,Txn[Running Units],"&gt;-0.000001",Txn[Running Units],"&lt;0.000001"),0)))</f>
      </c>
      <c r="I55" s="284" t="str">
        <f>IF($A55="","",IFERROR(INDEX(Prices[Current Price],MATCH($A55,Prices[Key],0)),0))</f>
        <v/>
      </c>
      <c r="J55" s="285" t="str">
        <f>IF($A55="","",IFERROR(INDEX(Prices[FX to SGD],MATCH($A55,Prices[Key],0)),1))</f>
        <v/>
      </c>
      <c r="K55" s="283" t="str">
        <f t="shared" si="3"/>
        <v/>
      </c>
      <c r="L55" s="283" t="str">
        <f t="shared" si="4"/>
        <v/>
      </c>
      <c r="M55" s="283" t="str">
        <f t="shared" si="5"/>
        <v/>
      </c>
      <c r="N55" s="286" t="str">
        <f t="shared" si="6"/>
        <v/>
      </c>
      <c r="O55" t="str">
        <f>IF($A55="","",IFERROR(INDEX(Prices[Category],MATCH($A55,Prices[Key],0)),"Uncategorized"))</f>
        <v/>
      </c>
      <c r="P55" s="287" t="str">
        <f t="shared" si="7"/>
        <v/>
      </c>
      <c r="Q55" s="287" t="str">
        <f t="shared" si="8"/>
        <v/>
      </c>
    </row>
    <row r="56" spans="1:17" ht="15" customHeight="1" x14ac:dyDescent="0.2">
      <c r="A56" s="240" t="str">
        <f>IFERROR(INDEX('All Ticker P&amp;L'!$A$2:$A$1001,MATCH(ROWS($A$2:A56),'All Ticker P&amp;L'!$N$2:$N$1001,0)),"")</f>
        <v/>
      </c>
      <c r="B56" s="240" t="str">
        <f t="shared" si="0"/>
        <v/>
      </c>
      <c r="C56" s="240" t="str">
        <f t="shared" si="1"/>
        <v/>
      </c>
      <c r="D56" s="240" t="str">
        <f t="shared" si="2"/>
        <v/>
      </c>
      <c r="E56" s="261" t="str">
        <f>IF($A56="","",SUMIFS(Txn[Signed Units],Txn[Key],$A56))</f>
        <v/>
      </c>
      <c r="F56" s="283">
        <f>IF($A56="","",SUMIFS(Txn[Buy Cost],Txn[Key],$A56,Txn[Transaction Order],"&gt;"&amp;IFERROR(_xlfn.MAXIFS(Txn[Transaction Order],Txn[Key],$A56,Txn[Running Units],"&gt;-0.000001",Txn[Running Units],"&lt;0.000001"),0)))</f>
      </c>
      <c r="G56" s="283">
        <f>IF($A56="","",IFERROR(F56/SUMIFS(Txn[Units Purchased or Sold],Txn[Key],$A56,Txn[Transaction Order],"&gt;"&amp;IFERROR(_xlfn.MAXIFS(Txn[Transaction Order],Txn[Key],$A56,Txn[Running Units],"&gt;-0.000001",Txn[Running Units],"&lt;0.000001"),0),Txn[Sell (-1) Buy (1) Fees (0) Dividend (2)],1),0))</f>
      </c>
      <c r="H56" s="283">
        <f>IF($A56="","",SUMIFS(Txn[Sell Proceeds],Txn[Key],$A56,Txn[Transaction Order],"&gt;"&amp;IFERROR(_xlfn.MAXIFS(Txn[Transaction Order],Txn[Key],$A56,Txn[Running Units],"&gt;-0.000001",Txn[Running Units],"&lt;0.000001"),0)))</f>
      </c>
      <c r="I56" s="284" t="str">
        <f>IF($A56="","",IFERROR(INDEX(Prices[Current Price],MATCH($A56,Prices[Key],0)),0))</f>
        <v/>
      </c>
      <c r="J56" s="285" t="str">
        <f>IF($A56="","",IFERROR(INDEX(Prices[FX to SGD],MATCH($A56,Prices[Key],0)),1))</f>
        <v/>
      </c>
      <c r="K56" s="283" t="str">
        <f t="shared" si="3"/>
        <v/>
      </c>
      <c r="L56" s="283" t="str">
        <f t="shared" si="4"/>
        <v/>
      </c>
      <c r="M56" s="283" t="str">
        <f t="shared" si="5"/>
        <v/>
      </c>
      <c r="N56" s="286" t="str">
        <f t="shared" si="6"/>
        <v/>
      </c>
      <c r="O56" t="str">
        <f>IF($A56="","",IFERROR(INDEX(Prices[Category],MATCH($A56,Prices[Key],0)),"Uncategorized"))</f>
        <v/>
      </c>
      <c r="P56" s="287" t="str">
        <f t="shared" si="7"/>
        <v/>
      </c>
      <c r="Q56" s="287" t="str">
        <f t="shared" si="8"/>
        <v/>
      </c>
    </row>
    <row r="57" spans="1:17" ht="15" customHeight="1" x14ac:dyDescent="0.2">
      <c r="A57" s="240" t="str">
        <f>IFERROR(INDEX('All Ticker P&amp;L'!$A$2:$A$1001,MATCH(ROWS($A$2:A57),'All Ticker P&amp;L'!$N$2:$N$1001,0)),"")</f>
        <v/>
      </c>
      <c r="B57" s="240" t="str">
        <f t="shared" si="0"/>
        <v/>
      </c>
      <c r="C57" s="240" t="str">
        <f t="shared" si="1"/>
        <v/>
      </c>
      <c r="D57" s="240" t="str">
        <f t="shared" si="2"/>
        <v/>
      </c>
      <c r="E57" s="261" t="str">
        <f>IF($A57="","",SUMIFS(Txn[Signed Units],Txn[Key],$A57))</f>
        <v/>
      </c>
      <c r="F57" s="283">
        <f>IF($A57="","",SUMIFS(Txn[Buy Cost],Txn[Key],$A57,Txn[Transaction Order],"&gt;"&amp;IFERROR(_xlfn.MAXIFS(Txn[Transaction Order],Txn[Key],$A57,Txn[Running Units],"&gt;-0.000001",Txn[Running Units],"&lt;0.000001"),0)))</f>
      </c>
      <c r="G57" s="283">
        <f>IF($A57="","",IFERROR(F57/SUMIFS(Txn[Units Purchased or Sold],Txn[Key],$A57,Txn[Transaction Order],"&gt;"&amp;IFERROR(_xlfn.MAXIFS(Txn[Transaction Order],Txn[Key],$A57,Txn[Running Units],"&gt;-0.000001",Txn[Running Units],"&lt;0.000001"),0),Txn[Sell (-1) Buy (1) Fees (0) Dividend (2)],1),0))</f>
      </c>
      <c r="H57" s="283">
        <f>IF($A57="","",SUMIFS(Txn[Sell Proceeds],Txn[Key],$A57,Txn[Transaction Order],"&gt;"&amp;IFERROR(_xlfn.MAXIFS(Txn[Transaction Order],Txn[Key],$A57,Txn[Running Units],"&gt;-0.000001",Txn[Running Units],"&lt;0.000001"),0)))</f>
      </c>
      <c r="I57" s="284" t="str">
        <f>IF($A57="","",IFERROR(INDEX(Prices[Current Price],MATCH($A57,Prices[Key],0)),0))</f>
        <v/>
      </c>
      <c r="J57" s="285" t="str">
        <f>IF($A57="","",IFERROR(INDEX(Prices[FX to SGD],MATCH($A57,Prices[Key],0)),1))</f>
        <v/>
      </c>
      <c r="K57" s="283" t="str">
        <f t="shared" si="3"/>
        <v/>
      </c>
      <c r="L57" s="283" t="str">
        <f t="shared" si="4"/>
        <v/>
      </c>
      <c r="M57" s="283" t="str">
        <f t="shared" si="5"/>
        <v/>
      </c>
      <c r="N57" s="286" t="str">
        <f t="shared" si="6"/>
        <v/>
      </c>
      <c r="O57" t="str">
        <f>IF($A57="","",IFERROR(INDEX(Prices[Category],MATCH($A57,Prices[Key],0)),"Uncategorized"))</f>
        <v/>
      </c>
      <c r="P57" s="287" t="str">
        <f t="shared" si="7"/>
        <v/>
      </c>
      <c r="Q57" s="287" t="str">
        <f t="shared" si="8"/>
        <v/>
      </c>
    </row>
    <row r="58" spans="1:17" ht="15" customHeight="1" x14ac:dyDescent="0.2">
      <c r="A58" s="240" t="str">
        <f>IFERROR(INDEX('All Ticker P&amp;L'!$A$2:$A$1001,MATCH(ROWS($A$2:A58),'All Ticker P&amp;L'!$N$2:$N$1001,0)),"")</f>
        <v/>
      </c>
      <c r="B58" s="240" t="str">
        <f t="shared" si="0"/>
        <v/>
      </c>
      <c r="C58" s="240" t="str">
        <f t="shared" si="1"/>
        <v/>
      </c>
      <c r="D58" s="240" t="str">
        <f t="shared" si="2"/>
        <v/>
      </c>
      <c r="E58" s="261" t="str">
        <f>IF($A58="","",SUMIFS(Txn[Signed Units],Txn[Key],$A58))</f>
        <v/>
      </c>
      <c r="F58" s="283">
        <f>IF($A58="","",SUMIFS(Txn[Buy Cost],Txn[Key],$A58,Txn[Transaction Order],"&gt;"&amp;IFERROR(_xlfn.MAXIFS(Txn[Transaction Order],Txn[Key],$A58,Txn[Running Units],"&gt;-0.000001",Txn[Running Units],"&lt;0.000001"),0)))</f>
      </c>
      <c r="G58" s="283">
        <f>IF($A58="","",IFERROR(F58/SUMIFS(Txn[Units Purchased or Sold],Txn[Key],$A58,Txn[Transaction Order],"&gt;"&amp;IFERROR(_xlfn.MAXIFS(Txn[Transaction Order],Txn[Key],$A58,Txn[Running Units],"&gt;-0.000001",Txn[Running Units],"&lt;0.000001"),0),Txn[Sell (-1) Buy (1) Fees (0) Dividend (2)],1),0))</f>
      </c>
      <c r="H58" s="283">
        <f>IF($A58="","",SUMIFS(Txn[Sell Proceeds],Txn[Key],$A58,Txn[Transaction Order],"&gt;"&amp;IFERROR(_xlfn.MAXIFS(Txn[Transaction Order],Txn[Key],$A58,Txn[Running Units],"&gt;-0.000001",Txn[Running Units],"&lt;0.000001"),0)))</f>
      </c>
      <c r="I58" s="284" t="str">
        <f>IF($A58="","",IFERROR(INDEX(Prices[Current Price],MATCH($A58,Prices[Key],0)),0))</f>
        <v/>
      </c>
      <c r="J58" s="285" t="str">
        <f>IF($A58="","",IFERROR(INDEX(Prices[FX to SGD],MATCH($A58,Prices[Key],0)),1))</f>
        <v/>
      </c>
      <c r="K58" s="283" t="str">
        <f t="shared" si="3"/>
        <v/>
      </c>
      <c r="L58" s="283" t="str">
        <f t="shared" si="4"/>
        <v/>
      </c>
      <c r="M58" s="283" t="str">
        <f t="shared" si="5"/>
        <v/>
      </c>
      <c r="N58" s="286" t="str">
        <f t="shared" si="6"/>
        <v/>
      </c>
      <c r="O58" t="str">
        <f>IF($A58="","",IFERROR(INDEX(Prices[Category],MATCH($A58,Prices[Key],0)),"Uncategorized"))</f>
        <v/>
      </c>
      <c r="P58" s="287" t="str">
        <f t="shared" si="7"/>
        <v/>
      </c>
      <c r="Q58" s="287" t="str">
        <f t="shared" si="8"/>
        <v/>
      </c>
    </row>
    <row r="59" spans="1:17" ht="15" customHeight="1" x14ac:dyDescent="0.2">
      <c r="A59" s="240" t="str">
        <f>IFERROR(INDEX('All Ticker P&amp;L'!$A$2:$A$1001,MATCH(ROWS($A$2:A59),'All Ticker P&amp;L'!$N$2:$N$1001,0)),"")</f>
        <v/>
      </c>
      <c r="B59" s="240" t="str">
        <f t="shared" si="0"/>
        <v/>
      </c>
      <c r="C59" s="240" t="str">
        <f t="shared" si="1"/>
        <v/>
      </c>
      <c r="D59" s="240" t="str">
        <f t="shared" si="2"/>
        <v/>
      </c>
      <c r="E59" s="261" t="str">
        <f>IF($A59="","",SUMIFS(Txn[Signed Units],Txn[Key],$A59))</f>
        <v/>
      </c>
      <c r="F59" s="283">
        <f>IF($A59="","",SUMIFS(Txn[Buy Cost],Txn[Key],$A59,Txn[Transaction Order],"&gt;"&amp;IFERROR(_xlfn.MAXIFS(Txn[Transaction Order],Txn[Key],$A59,Txn[Running Units],"&gt;-0.000001",Txn[Running Units],"&lt;0.000001"),0)))</f>
      </c>
      <c r="G59" s="283">
        <f>IF($A59="","",IFERROR(F59/SUMIFS(Txn[Units Purchased or Sold],Txn[Key],$A59,Txn[Transaction Order],"&gt;"&amp;IFERROR(_xlfn.MAXIFS(Txn[Transaction Order],Txn[Key],$A59,Txn[Running Units],"&gt;-0.000001",Txn[Running Units],"&lt;0.000001"),0),Txn[Sell (-1) Buy (1) Fees (0) Dividend (2)],1),0))</f>
      </c>
      <c r="H59" s="283">
        <f>IF($A59="","",SUMIFS(Txn[Sell Proceeds],Txn[Key],$A59,Txn[Transaction Order],"&gt;"&amp;IFERROR(_xlfn.MAXIFS(Txn[Transaction Order],Txn[Key],$A59,Txn[Running Units],"&gt;-0.000001",Txn[Running Units],"&lt;0.000001"),0)))</f>
      </c>
      <c r="I59" s="284" t="str">
        <f>IF($A59="","",IFERROR(INDEX(Prices[Current Price],MATCH($A59,Prices[Key],0)),0))</f>
        <v/>
      </c>
      <c r="J59" s="285" t="str">
        <f>IF($A59="","",IFERROR(INDEX(Prices[FX to SGD],MATCH($A59,Prices[Key],0)),1))</f>
        <v/>
      </c>
      <c r="K59" s="283" t="str">
        <f t="shared" si="3"/>
        <v/>
      </c>
      <c r="L59" s="283" t="str">
        <f t="shared" si="4"/>
        <v/>
      </c>
      <c r="M59" s="283" t="str">
        <f t="shared" si="5"/>
        <v/>
      </c>
      <c r="N59" s="286" t="str">
        <f t="shared" si="6"/>
        <v/>
      </c>
      <c r="O59" t="str">
        <f>IF($A59="","",IFERROR(INDEX(Prices[Category],MATCH($A59,Prices[Key],0)),"Uncategorized"))</f>
        <v/>
      </c>
      <c r="P59" s="287" t="str">
        <f t="shared" si="7"/>
        <v/>
      </c>
      <c r="Q59" s="287" t="str">
        <f t="shared" si="8"/>
        <v/>
      </c>
    </row>
    <row r="60" spans="1:17" ht="15" customHeight="1" x14ac:dyDescent="0.2">
      <c r="A60" s="240" t="str">
        <f>IFERROR(INDEX('All Ticker P&amp;L'!$A$2:$A$1001,MATCH(ROWS($A$2:A60),'All Ticker P&amp;L'!$N$2:$N$1001,0)),"")</f>
        <v/>
      </c>
      <c r="B60" s="240" t="str">
        <f t="shared" si="0"/>
        <v/>
      </c>
      <c r="C60" s="240" t="str">
        <f t="shared" si="1"/>
        <v/>
      </c>
      <c r="D60" s="240" t="str">
        <f t="shared" si="2"/>
        <v/>
      </c>
      <c r="E60" s="261" t="str">
        <f>IF($A60="","",SUMIFS(Txn[Signed Units],Txn[Key],$A60))</f>
        <v/>
      </c>
      <c r="F60" s="283">
        <f>IF($A60="","",SUMIFS(Txn[Buy Cost],Txn[Key],$A60,Txn[Transaction Order],"&gt;"&amp;IFERROR(_xlfn.MAXIFS(Txn[Transaction Order],Txn[Key],$A60,Txn[Running Units],"&gt;-0.000001",Txn[Running Units],"&lt;0.000001"),0)))</f>
      </c>
      <c r="G60" s="283">
        <f>IF($A60="","",IFERROR(F60/SUMIFS(Txn[Units Purchased or Sold],Txn[Key],$A60,Txn[Transaction Order],"&gt;"&amp;IFERROR(_xlfn.MAXIFS(Txn[Transaction Order],Txn[Key],$A60,Txn[Running Units],"&gt;-0.000001",Txn[Running Units],"&lt;0.000001"),0),Txn[Sell (-1) Buy (1) Fees (0) Dividend (2)],1),0))</f>
      </c>
      <c r="H60" s="283">
        <f>IF($A60="","",SUMIFS(Txn[Sell Proceeds],Txn[Key],$A60,Txn[Transaction Order],"&gt;"&amp;IFERROR(_xlfn.MAXIFS(Txn[Transaction Order],Txn[Key],$A60,Txn[Running Units],"&gt;-0.000001",Txn[Running Units],"&lt;0.000001"),0)))</f>
      </c>
      <c r="I60" s="284" t="str">
        <f>IF($A60="","",IFERROR(INDEX(Prices[Current Price],MATCH($A60,Prices[Key],0)),0))</f>
        <v/>
      </c>
      <c r="J60" s="285" t="str">
        <f>IF($A60="","",IFERROR(INDEX(Prices[FX to SGD],MATCH($A60,Prices[Key],0)),1))</f>
        <v/>
      </c>
      <c r="K60" s="283" t="str">
        <f t="shared" si="3"/>
        <v/>
      </c>
      <c r="L60" s="283" t="str">
        <f t="shared" si="4"/>
        <v/>
      </c>
      <c r="M60" s="283" t="str">
        <f t="shared" si="5"/>
        <v/>
      </c>
      <c r="N60" s="286" t="str">
        <f t="shared" si="6"/>
        <v/>
      </c>
      <c r="O60" t="str">
        <f>IF($A60="","",IFERROR(INDEX(Prices[Category],MATCH($A60,Prices[Key],0)),"Uncategorized"))</f>
        <v/>
      </c>
      <c r="P60" s="287" t="str">
        <f t="shared" si="7"/>
        <v/>
      </c>
      <c r="Q60" s="287" t="str">
        <f t="shared" si="8"/>
        <v/>
      </c>
    </row>
    <row r="61" spans="1:17" ht="15" customHeight="1" x14ac:dyDescent="0.2">
      <c r="A61" s="240" t="str">
        <f>IFERROR(INDEX('All Ticker P&amp;L'!$A$2:$A$1001,MATCH(ROWS($A$2:A61),'All Ticker P&amp;L'!$N$2:$N$1001,0)),"")</f>
        <v/>
      </c>
      <c r="B61" s="240" t="str">
        <f t="shared" si="0"/>
        <v/>
      </c>
      <c r="C61" s="240" t="str">
        <f t="shared" si="1"/>
        <v/>
      </c>
      <c r="D61" s="240" t="str">
        <f t="shared" si="2"/>
        <v/>
      </c>
      <c r="E61" s="261" t="str">
        <f>IF($A61="","",SUMIFS(Txn[Signed Units],Txn[Key],$A61))</f>
        <v/>
      </c>
      <c r="F61" s="283">
        <f>IF($A61="","",SUMIFS(Txn[Buy Cost],Txn[Key],$A61,Txn[Transaction Order],"&gt;"&amp;IFERROR(_xlfn.MAXIFS(Txn[Transaction Order],Txn[Key],$A61,Txn[Running Units],"&gt;-0.000001",Txn[Running Units],"&lt;0.000001"),0)))</f>
      </c>
      <c r="G61" s="283">
        <f>IF($A61="","",IFERROR(F61/SUMIFS(Txn[Units Purchased or Sold],Txn[Key],$A61,Txn[Transaction Order],"&gt;"&amp;IFERROR(_xlfn.MAXIFS(Txn[Transaction Order],Txn[Key],$A61,Txn[Running Units],"&gt;-0.000001",Txn[Running Units],"&lt;0.000001"),0),Txn[Sell (-1) Buy (1) Fees (0) Dividend (2)],1),0))</f>
      </c>
      <c r="H61" s="283">
        <f>IF($A61="","",SUMIFS(Txn[Sell Proceeds],Txn[Key],$A61,Txn[Transaction Order],"&gt;"&amp;IFERROR(_xlfn.MAXIFS(Txn[Transaction Order],Txn[Key],$A61,Txn[Running Units],"&gt;-0.000001",Txn[Running Units],"&lt;0.000001"),0)))</f>
      </c>
      <c r="I61" s="284" t="str">
        <f>IF($A61="","",IFERROR(INDEX(Prices[Current Price],MATCH($A61,Prices[Key],0)),0))</f>
        <v/>
      </c>
      <c r="J61" s="285" t="str">
        <f>IF($A61="","",IFERROR(INDEX(Prices[FX to SGD],MATCH($A61,Prices[Key],0)),1))</f>
        <v/>
      </c>
      <c r="K61" s="283" t="str">
        <f t="shared" si="3"/>
        <v/>
      </c>
      <c r="L61" s="283" t="str">
        <f t="shared" si="4"/>
        <v/>
      </c>
      <c r="M61" s="283" t="str">
        <f t="shared" si="5"/>
        <v/>
      </c>
      <c r="N61" s="286" t="str">
        <f t="shared" si="6"/>
        <v/>
      </c>
      <c r="O61" t="str">
        <f>IF($A61="","",IFERROR(INDEX(Prices[Category],MATCH($A61,Prices[Key],0)),"Uncategorized"))</f>
        <v/>
      </c>
      <c r="P61" s="287" t="str">
        <f t="shared" si="7"/>
        <v/>
      </c>
      <c r="Q61" s="287" t="str">
        <f t="shared" si="8"/>
        <v/>
      </c>
    </row>
    <row r="62" spans="1:17" ht="15" customHeight="1" x14ac:dyDescent="0.2">
      <c r="A62" s="240" t="str">
        <f>IFERROR(INDEX('All Ticker P&amp;L'!$A$2:$A$1001,MATCH(ROWS($A$2:A62),'All Ticker P&amp;L'!$N$2:$N$1001,0)),"")</f>
        <v/>
      </c>
      <c r="B62" s="240" t="str">
        <f t="shared" si="0"/>
        <v/>
      </c>
      <c r="C62" s="240" t="str">
        <f t="shared" si="1"/>
        <v/>
      </c>
      <c r="D62" s="240" t="str">
        <f t="shared" si="2"/>
        <v/>
      </c>
      <c r="E62" s="261" t="str">
        <f>IF($A62="","",SUMIFS(Txn[Signed Units],Txn[Key],$A62))</f>
        <v/>
      </c>
      <c r="F62" s="283">
        <f>IF($A62="","",SUMIFS(Txn[Buy Cost],Txn[Key],$A62,Txn[Transaction Order],"&gt;"&amp;IFERROR(_xlfn.MAXIFS(Txn[Transaction Order],Txn[Key],$A62,Txn[Running Units],"&gt;-0.000001",Txn[Running Units],"&lt;0.000001"),0)))</f>
      </c>
      <c r="G62" s="283">
        <f>IF($A62="","",IFERROR(F62/SUMIFS(Txn[Units Purchased or Sold],Txn[Key],$A62,Txn[Transaction Order],"&gt;"&amp;IFERROR(_xlfn.MAXIFS(Txn[Transaction Order],Txn[Key],$A62,Txn[Running Units],"&gt;-0.000001",Txn[Running Units],"&lt;0.000001"),0),Txn[Sell (-1) Buy (1) Fees (0) Dividend (2)],1),0))</f>
      </c>
      <c r="H62" s="283">
        <f>IF($A62="","",SUMIFS(Txn[Sell Proceeds],Txn[Key],$A62,Txn[Transaction Order],"&gt;"&amp;IFERROR(_xlfn.MAXIFS(Txn[Transaction Order],Txn[Key],$A62,Txn[Running Units],"&gt;-0.000001",Txn[Running Units],"&lt;0.000001"),0)))</f>
      </c>
      <c r="I62" s="284" t="str">
        <f>IF($A62="","",IFERROR(INDEX(Prices[Current Price],MATCH($A62,Prices[Key],0)),0))</f>
        <v/>
      </c>
      <c r="J62" s="285" t="str">
        <f>IF($A62="","",IFERROR(INDEX(Prices[FX to SGD],MATCH($A62,Prices[Key],0)),1))</f>
        <v/>
      </c>
      <c r="K62" s="283" t="str">
        <f t="shared" si="3"/>
        <v/>
      </c>
      <c r="L62" s="283" t="str">
        <f t="shared" si="4"/>
        <v/>
      </c>
      <c r="M62" s="283" t="str">
        <f t="shared" si="5"/>
        <v/>
      </c>
      <c r="N62" s="286" t="str">
        <f t="shared" si="6"/>
        <v/>
      </c>
      <c r="O62" t="str">
        <f>IF($A62="","",IFERROR(INDEX(Prices[Category],MATCH($A62,Prices[Key],0)),"Uncategorized"))</f>
        <v/>
      </c>
      <c r="P62" s="287" t="str">
        <f t="shared" si="7"/>
        <v/>
      </c>
      <c r="Q62" s="287" t="str">
        <f t="shared" si="8"/>
        <v/>
      </c>
    </row>
    <row r="63" spans="1:17" ht="15" customHeight="1" x14ac:dyDescent="0.2">
      <c r="A63" s="240" t="str">
        <f>IFERROR(INDEX('All Ticker P&amp;L'!$A$2:$A$1001,MATCH(ROWS($A$2:A63),'All Ticker P&amp;L'!$N$2:$N$1001,0)),"")</f>
        <v/>
      </c>
      <c r="B63" s="240" t="str">
        <f t="shared" si="0"/>
        <v/>
      </c>
      <c r="C63" s="240" t="str">
        <f t="shared" si="1"/>
        <v/>
      </c>
      <c r="D63" s="240" t="str">
        <f t="shared" si="2"/>
        <v/>
      </c>
      <c r="E63" s="261" t="str">
        <f>IF($A63="","",SUMIFS(Txn[Signed Units],Txn[Key],$A63))</f>
        <v/>
      </c>
      <c r="F63" s="283">
        <f>IF($A63="","",SUMIFS(Txn[Buy Cost],Txn[Key],$A63,Txn[Transaction Order],"&gt;"&amp;IFERROR(_xlfn.MAXIFS(Txn[Transaction Order],Txn[Key],$A63,Txn[Running Units],"&gt;-0.000001",Txn[Running Units],"&lt;0.000001"),0)))</f>
      </c>
      <c r="G63" s="283">
        <f>IF($A63="","",IFERROR(F63/SUMIFS(Txn[Units Purchased or Sold],Txn[Key],$A63,Txn[Transaction Order],"&gt;"&amp;IFERROR(_xlfn.MAXIFS(Txn[Transaction Order],Txn[Key],$A63,Txn[Running Units],"&gt;-0.000001",Txn[Running Units],"&lt;0.000001"),0),Txn[Sell (-1) Buy (1) Fees (0) Dividend (2)],1),0))</f>
      </c>
      <c r="H63" s="283">
        <f>IF($A63="","",SUMIFS(Txn[Sell Proceeds],Txn[Key],$A63,Txn[Transaction Order],"&gt;"&amp;IFERROR(_xlfn.MAXIFS(Txn[Transaction Order],Txn[Key],$A63,Txn[Running Units],"&gt;-0.000001",Txn[Running Units],"&lt;0.000001"),0)))</f>
      </c>
      <c r="I63" s="284" t="str">
        <f>IF($A63="","",IFERROR(INDEX(Prices[Current Price],MATCH($A63,Prices[Key],0)),0))</f>
        <v/>
      </c>
      <c r="J63" s="285" t="str">
        <f>IF($A63="","",IFERROR(INDEX(Prices[FX to SGD],MATCH($A63,Prices[Key],0)),1))</f>
        <v/>
      </c>
      <c r="K63" s="283" t="str">
        <f t="shared" si="3"/>
        <v/>
      </c>
      <c r="L63" s="283" t="str">
        <f t="shared" si="4"/>
        <v/>
      </c>
      <c r="M63" s="283" t="str">
        <f t="shared" si="5"/>
        <v/>
      </c>
      <c r="N63" s="286" t="str">
        <f t="shared" si="6"/>
        <v/>
      </c>
      <c r="O63" t="str">
        <f>IF($A63="","",IFERROR(INDEX(Prices[Category],MATCH($A63,Prices[Key],0)),"Uncategorized"))</f>
        <v/>
      </c>
      <c r="P63" s="287" t="str">
        <f t="shared" si="7"/>
        <v/>
      </c>
      <c r="Q63" s="287" t="str">
        <f t="shared" si="8"/>
        <v/>
      </c>
    </row>
    <row r="64" spans="1:17" ht="15" customHeight="1" x14ac:dyDescent="0.2">
      <c r="A64" s="240" t="str">
        <f>IFERROR(INDEX('All Ticker P&amp;L'!$A$2:$A$1001,MATCH(ROWS($A$2:A64),'All Ticker P&amp;L'!$N$2:$N$1001,0)),"")</f>
        <v/>
      </c>
      <c r="B64" s="240" t="str">
        <f t="shared" si="0"/>
        <v/>
      </c>
      <c r="C64" s="240" t="str">
        <f t="shared" si="1"/>
        <v/>
      </c>
      <c r="D64" s="240" t="str">
        <f t="shared" si="2"/>
        <v/>
      </c>
      <c r="E64" s="261" t="str">
        <f>IF($A64="","",SUMIFS(Txn[Signed Units],Txn[Key],$A64))</f>
        <v/>
      </c>
      <c r="F64" s="283">
        <f>IF($A64="","",SUMIFS(Txn[Buy Cost],Txn[Key],$A64,Txn[Transaction Order],"&gt;"&amp;IFERROR(_xlfn.MAXIFS(Txn[Transaction Order],Txn[Key],$A64,Txn[Running Units],"&gt;-0.000001",Txn[Running Units],"&lt;0.000001"),0)))</f>
      </c>
      <c r="G64" s="283">
        <f>IF($A64="","",IFERROR(F64/SUMIFS(Txn[Units Purchased or Sold],Txn[Key],$A64,Txn[Transaction Order],"&gt;"&amp;IFERROR(_xlfn.MAXIFS(Txn[Transaction Order],Txn[Key],$A64,Txn[Running Units],"&gt;-0.000001",Txn[Running Units],"&lt;0.000001"),0),Txn[Sell (-1) Buy (1) Fees (0) Dividend (2)],1),0))</f>
      </c>
      <c r="H64" s="283">
        <f>IF($A64="","",SUMIFS(Txn[Sell Proceeds],Txn[Key],$A64,Txn[Transaction Order],"&gt;"&amp;IFERROR(_xlfn.MAXIFS(Txn[Transaction Order],Txn[Key],$A64,Txn[Running Units],"&gt;-0.000001",Txn[Running Units],"&lt;0.000001"),0)))</f>
      </c>
      <c r="I64" s="284" t="str">
        <f>IF($A64="","",IFERROR(INDEX(Prices[Current Price],MATCH($A64,Prices[Key],0)),0))</f>
        <v/>
      </c>
      <c r="J64" s="285" t="str">
        <f>IF($A64="","",IFERROR(INDEX(Prices[FX to SGD],MATCH($A64,Prices[Key],0)),1))</f>
        <v/>
      </c>
      <c r="K64" s="283" t="str">
        <f t="shared" si="3"/>
        <v/>
      </c>
      <c r="L64" s="283" t="str">
        <f t="shared" si="4"/>
        <v/>
      </c>
      <c r="M64" s="283" t="str">
        <f t="shared" si="5"/>
        <v/>
      </c>
      <c r="N64" s="286" t="str">
        <f t="shared" si="6"/>
        <v/>
      </c>
      <c r="O64" t="str">
        <f>IF($A64="","",IFERROR(INDEX(Prices[Category],MATCH($A64,Prices[Key],0)),"Uncategorized"))</f>
        <v/>
      </c>
      <c r="P64" s="287" t="str">
        <f t="shared" si="7"/>
        <v/>
      </c>
      <c r="Q64" s="287" t="str">
        <f t="shared" si="8"/>
        <v/>
      </c>
    </row>
    <row r="65" spans="1:17" ht="15" customHeight="1" x14ac:dyDescent="0.2">
      <c r="A65" s="240" t="str">
        <f>IFERROR(INDEX('All Ticker P&amp;L'!$A$2:$A$1001,MATCH(ROWS($A$2:A65),'All Ticker P&amp;L'!$N$2:$N$1001,0)),"")</f>
        <v/>
      </c>
      <c r="B65" s="240" t="str">
        <f t="shared" si="0"/>
        <v/>
      </c>
      <c r="C65" s="240" t="str">
        <f t="shared" si="1"/>
        <v/>
      </c>
      <c r="D65" s="240" t="str">
        <f t="shared" si="2"/>
        <v/>
      </c>
      <c r="E65" s="261" t="str">
        <f>IF($A65="","",SUMIFS(Txn[Signed Units],Txn[Key],$A65))</f>
        <v/>
      </c>
      <c r="F65" s="283">
        <f>IF($A65="","",SUMIFS(Txn[Buy Cost],Txn[Key],$A65,Txn[Transaction Order],"&gt;"&amp;IFERROR(_xlfn.MAXIFS(Txn[Transaction Order],Txn[Key],$A65,Txn[Running Units],"&gt;-0.000001",Txn[Running Units],"&lt;0.000001"),0)))</f>
      </c>
      <c r="G65" s="283">
        <f>IF($A65="","",IFERROR(F65/SUMIFS(Txn[Units Purchased or Sold],Txn[Key],$A65,Txn[Transaction Order],"&gt;"&amp;IFERROR(_xlfn.MAXIFS(Txn[Transaction Order],Txn[Key],$A65,Txn[Running Units],"&gt;-0.000001",Txn[Running Units],"&lt;0.000001"),0),Txn[Sell (-1) Buy (1) Fees (0) Dividend (2)],1),0))</f>
      </c>
      <c r="H65" s="283">
        <f>IF($A65="","",SUMIFS(Txn[Sell Proceeds],Txn[Key],$A65,Txn[Transaction Order],"&gt;"&amp;IFERROR(_xlfn.MAXIFS(Txn[Transaction Order],Txn[Key],$A65,Txn[Running Units],"&gt;-0.000001",Txn[Running Units],"&lt;0.000001"),0)))</f>
      </c>
      <c r="I65" s="284" t="str">
        <f>IF($A65="","",IFERROR(INDEX(Prices[Current Price],MATCH($A65,Prices[Key],0)),0))</f>
        <v/>
      </c>
      <c r="J65" s="285" t="str">
        <f>IF($A65="","",IFERROR(INDEX(Prices[FX to SGD],MATCH($A65,Prices[Key],0)),1))</f>
        <v/>
      </c>
      <c r="K65" s="283" t="str">
        <f t="shared" si="3"/>
        <v/>
      </c>
      <c r="L65" s="283" t="str">
        <f t="shared" si="4"/>
        <v/>
      </c>
      <c r="M65" s="283" t="str">
        <f t="shared" si="5"/>
        <v/>
      </c>
      <c r="N65" s="286" t="str">
        <f t="shared" si="6"/>
        <v/>
      </c>
      <c r="O65" t="str">
        <f>IF($A65="","",IFERROR(INDEX(Prices[Category],MATCH($A65,Prices[Key],0)),"Uncategorized"))</f>
        <v/>
      </c>
      <c r="P65" s="287" t="str">
        <f t="shared" si="7"/>
        <v/>
      </c>
      <c r="Q65" s="287" t="str">
        <f t="shared" si="8"/>
        <v/>
      </c>
    </row>
    <row r="66" spans="1:17" ht="15" customHeight="1" x14ac:dyDescent="0.2">
      <c r="A66" s="240" t="str">
        <f>IFERROR(INDEX('All Ticker P&amp;L'!$A$2:$A$1001,MATCH(ROWS($A$2:A66),'All Ticker P&amp;L'!$N$2:$N$1001,0)),"")</f>
        <v/>
      </c>
      <c r="B66" s="240" t="str">
        <f t="shared" ref="B66:B129" si="14">IF($A66="","",LEFT($A66,FIND(":",$A66)-1))</f>
        <v/>
      </c>
      <c r="C66" s="240" t="str">
        <f t="shared" ref="C66:C129" si="15">IF($A66="","",MID($A66,FIND(":",$A66)+1,FIND(":",$A66,FIND(":",$A66)+1)-FIND(":",$A66)-1))</f>
        <v/>
      </c>
      <c r="D66" s="240" t="str">
        <f t="shared" ref="D66:D129" si="16">IF($A66="","",RIGHT($A66,LEN($A66)-FIND(":",$A66,FIND(":",$A66)+1)))</f>
        <v/>
      </c>
      <c r="E66" s="261" t="str">
        <f>IF($A66="","",SUMIFS(Txn[Signed Units],Txn[Key],$A66))</f>
        <v/>
      </c>
      <c r="F66" s="283">
        <f>IF($A66="","",SUMIFS(Txn[Buy Cost],Txn[Key],$A66,Txn[Transaction Order],"&gt;"&amp;IFERROR(_xlfn.MAXIFS(Txn[Transaction Order],Txn[Key],$A66,Txn[Running Units],"&gt;-0.000001",Txn[Running Units],"&lt;0.000001"),0)))</f>
      </c>
      <c r="G66" s="283">
        <f>IF($A66="","",IFERROR(F66/SUMIFS(Txn[Units Purchased or Sold],Txn[Key],$A66,Txn[Transaction Order],"&gt;"&amp;IFERROR(_xlfn.MAXIFS(Txn[Transaction Order],Txn[Key],$A66,Txn[Running Units],"&gt;-0.000001",Txn[Running Units],"&lt;0.000001"),0),Txn[Sell (-1) Buy (1) Fees (0) Dividend (2)],1),0))</f>
      </c>
      <c r="H66" s="283">
        <f>IF($A66="","",SUMIFS(Txn[Sell Proceeds],Txn[Key],$A66,Txn[Transaction Order],"&gt;"&amp;IFERROR(_xlfn.MAXIFS(Txn[Transaction Order],Txn[Key],$A66,Txn[Running Units],"&gt;-0.000001",Txn[Running Units],"&lt;0.000001"),0)))</f>
      </c>
      <c r="I66" s="284" t="str">
        <f>IF($A66="","",IFERROR(INDEX(Prices[Current Price],MATCH($A66,Prices[Key],0)),0))</f>
        <v/>
      </c>
      <c r="J66" s="285" t="str">
        <f>IF($A66="","",IFERROR(INDEX(Prices[FX to SGD],MATCH($A66,Prices[Key],0)),1))</f>
        <v/>
      </c>
      <c r="K66" s="283" t="str">
        <f t="shared" ref="K66:K129" si="17">IF($A66="","",E66*I66)</f>
        <v/>
      </c>
      <c r="L66" s="283" t="str">
        <f t="shared" ref="L66:L129" si="18">IF($A66="","",K66+H66-F66)</f>
        <v/>
      </c>
      <c r="M66" s="283" t="str">
        <f t="shared" ref="M66:M129" si="19">IF($A66="","",L66*J66)</f>
        <v/>
      </c>
      <c r="N66" s="286" t="str">
        <f t="shared" ref="N66:N129" si="20">IF($A66="","",IFERROR(L66/F66,0))</f>
        <v/>
      </c>
      <c r="O66" t="str">
        <f>IF($A66="","",IFERROR(INDEX(Prices[Category],MATCH($A66,Prices[Key],0)),"Uncategorized"))</f>
        <v/>
      </c>
      <c r="P66" s="287" t="str">
        <f t="shared" ref="P66:P129" si="21">IF($A66="","",$K66*$J66)</f>
        <v/>
      </c>
      <c r="Q66" s="287" t="str">
        <f t="shared" ref="Q66:Q129" si="22">IF($A66="","",$M66)</f>
        <v/>
      </c>
    </row>
    <row r="67" spans="1:17" ht="15" customHeight="1" x14ac:dyDescent="0.2">
      <c r="A67" s="240" t="str">
        <f>IFERROR(INDEX('All Ticker P&amp;L'!$A$2:$A$1001,MATCH(ROWS($A$2:A67),'All Ticker P&amp;L'!$N$2:$N$1001,0)),"")</f>
        <v/>
      </c>
      <c r="B67" s="240" t="str">
        <f t="shared" si="14"/>
        <v/>
      </c>
      <c r="C67" s="240" t="str">
        <f t="shared" si="15"/>
        <v/>
      </c>
      <c r="D67" s="240" t="str">
        <f t="shared" si="16"/>
        <v/>
      </c>
      <c r="E67" s="261" t="str">
        <f>IF($A67="","",SUMIFS(Txn[Signed Units],Txn[Key],$A67))</f>
        <v/>
      </c>
      <c r="F67" s="283">
        <f>IF($A67="","",SUMIFS(Txn[Buy Cost],Txn[Key],$A67,Txn[Transaction Order],"&gt;"&amp;IFERROR(_xlfn.MAXIFS(Txn[Transaction Order],Txn[Key],$A67,Txn[Running Units],"&gt;-0.000001",Txn[Running Units],"&lt;0.000001"),0)))</f>
      </c>
      <c r="G67" s="283">
        <f>IF($A67="","",IFERROR(F67/SUMIFS(Txn[Units Purchased or Sold],Txn[Key],$A67,Txn[Transaction Order],"&gt;"&amp;IFERROR(_xlfn.MAXIFS(Txn[Transaction Order],Txn[Key],$A67,Txn[Running Units],"&gt;-0.000001",Txn[Running Units],"&lt;0.000001"),0),Txn[Sell (-1) Buy (1) Fees (0) Dividend (2)],1),0))</f>
      </c>
      <c r="H67" s="283">
        <f>IF($A67="","",SUMIFS(Txn[Sell Proceeds],Txn[Key],$A67,Txn[Transaction Order],"&gt;"&amp;IFERROR(_xlfn.MAXIFS(Txn[Transaction Order],Txn[Key],$A67,Txn[Running Units],"&gt;-0.000001",Txn[Running Units],"&lt;0.000001"),0)))</f>
      </c>
      <c r="I67" s="284" t="str">
        <f>IF($A67="","",IFERROR(INDEX(Prices[Current Price],MATCH($A67,Prices[Key],0)),0))</f>
        <v/>
      </c>
      <c r="J67" s="285" t="str">
        <f>IF($A67="","",IFERROR(INDEX(Prices[FX to SGD],MATCH($A67,Prices[Key],0)),1))</f>
        <v/>
      </c>
      <c r="K67" s="283" t="str">
        <f t="shared" si="17"/>
        <v/>
      </c>
      <c r="L67" s="283" t="str">
        <f t="shared" si="18"/>
        <v/>
      </c>
      <c r="M67" s="283" t="str">
        <f t="shared" si="19"/>
        <v/>
      </c>
      <c r="N67" s="286" t="str">
        <f t="shared" si="20"/>
        <v/>
      </c>
      <c r="O67" t="str">
        <f>IF($A67="","",IFERROR(INDEX(Prices[Category],MATCH($A67,Prices[Key],0)),"Uncategorized"))</f>
        <v/>
      </c>
      <c r="P67" s="287" t="str">
        <f t="shared" si="21"/>
        <v/>
      </c>
      <c r="Q67" s="287" t="str">
        <f t="shared" si="22"/>
        <v/>
      </c>
    </row>
    <row r="68" spans="1:17" ht="15" customHeight="1" x14ac:dyDescent="0.2">
      <c r="A68" s="240" t="str">
        <f>IFERROR(INDEX('All Ticker P&amp;L'!$A$2:$A$1001,MATCH(ROWS($A$2:A68),'All Ticker P&amp;L'!$N$2:$N$1001,0)),"")</f>
        <v/>
      </c>
      <c r="B68" s="240" t="str">
        <f t="shared" si="14"/>
        <v/>
      </c>
      <c r="C68" s="240" t="str">
        <f t="shared" si="15"/>
        <v/>
      </c>
      <c r="D68" s="240" t="str">
        <f t="shared" si="16"/>
        <v/>
      </c>
      <c r="E68" s="261" t="str">
        <f>IF($A68="","",SUMIFS(Txn[Signed Units],Txn[Key],$A68))</f>
        <v/>
      </c>
      <c r="F68" s="283">
        <f>IF($A68="","",SUMIFS(Txn[Buy Cost],Txn[Key],$A68,Txn[Transaction Order],"&gt;"&amp;IFERROR(_xlfn.MAXIFS(Txn[Transaction Order],Txn[Key],$A68,Txn[Running Units],"&gt;-0.000001",Txn[Running Units],"&lt;0.000001"),0)))</f>
      </c>
      <c r="G68" s="283">
        <f>IF($A68="","",IFERROR(F68/SUMIFS(Txn[Units Purchased or Sold],Txn[Key],$A68,Txn[Transaction Order],"&gt;"&amp;IFERROR(_xlfn.MAXIFS(Txn[Transaction Order],Txn[Key],$A68,Txn[Running Units],"&gt;-0.000001",Txn[Running Units],"&lt;0.000001"),0),Txn[Sell (-1) Buy (1) Fees (0) Dividend (2)],1),0))</f>
      </c>
      <c r="H68" s="283">
        <f>IF($A68="","",SUMIFS(Txn[Sell Proceeds],Txn[Key],$A68,Txn[Transaction Order],"&gt;"&amp;IFERROR(_xlfn.MAXIFS(Txn[Transaction Order],Txn[Key],$A68,Txn[Running Units],"&gt;-0.000001",Txn[Running Units],"&lt;0.000001"),0)))</f>
      </c>
      <c r="I68" s="284" t="str">
        <f>IF($A68="","",IFERROR(INDEX(Prices[Current Price],MATCH($A68,Prices[Key],0)),0))</f>
        <v/>
      </c>
      <c r="J68" s="285" t="str">
        <f>IF($A68="","",IFERROR(INDEX(Prices[FX to SGD],MATCH($A68,Prices[Key],0)),1))</f>
        <v/>
      </c>
      <c r="K68" s="283" t="str">
        <f t="shared" si="17"/>
        <v/>
      </c>
      <c r="L68" s="283" t="str">
        <f t="shared" si="18"/>
        <v/>
      </c>
      <c r="M68" s="283" t="str">
        <f t="shared" si="19"/>
        <v/>
      </c>
      <c r="N68" s="286" t="str">
        <f t="shared" si="20"/>
        <v/>
      </c>
      <c r="O68" t="str">
        <f>IF($A68="","",IFERROR(INDEX(Prices[Category],MATCH($A68,Prices[Key],0)),"Uncategorized"))</f>
        <v/>
      </c>
      <c r="P68" s="287" t="str">
        <f t="shared" si="21"/>
        <v/>
      </c>
      <c r="Q68" s="287" t="str">
        <f t="shared" si="22"/>
        <v/>
      </c>
    </row>
    <row r="69" spans="1:17" ht="15" customHeight="1" x14ac:dyDescent="0.2">
      <c r="A69" s="240" t="str">
        <f>IFERROR(INDEX('All Ticker P&amp;L'!$A$2:$A$1001,MATCH(ROWS($A$2:A69),'All Ticker P&amp;L'!$N$2:$N$1001,0)),"")</f>
        <v/>
      </c>
      <c r="B69" s="240" t="str">
        <f t="shared" si="14"/>
        <v/>
      </c>
      <c r="C69" s="240" t="str">
        <f t="shared" si="15"/>
        <v/>
      </c>
      <c r="D69" s="240" t="str">
        <f t="shared" si="16"/>
        <v/>
      </c>
      <c r="E69" s="261" t="str">
        <f>IF($A69="","",SUMIFS(Txn[Signed Units],Txn[Key],$A69))</f>
        <v/>
      </c>
      <c r="F69" s="283">
        <f>IF($A69="","",SUMIFS(Txn[Buy Cost],Txn[Key],$A69,Txn[Transaction Order],"&gt;"&amp;IFERROR(_xlfn.MAXIFS(Txn[Transaction Order],Txn[Key],$A69,Txn[Running Units],"&gt;-0.000001",Txn[Running Units],"&lt;0.000001"),0)))</f>
      </c>
      <c r="G69" s="283">
        <f>IF($A69="","",IFERROR(F69/SUMIFS(Txn[Units Purchased or Sold],Txn[Key],$A69,Txn[Transaction Order],"&gt;"&amp;IFERROR(_xlfn.MAXIFS(Txn[Transaction Order],Txn[Key],$A69,Txn[Running Units],"&gt;-0.000001",Txn[Running Units],"&lt;0.000001"),0),Txn[Sell (-1) Buy (1) Fees (0) Dividend (2)],1),0))</f>
      </c>
      <c r="H69" s="283">
        <f>IF($A69="","",SUMIFS(Txn[Sell Proceeds],Txn[Key],$A69,Txn[Transaction Order],"&gt;"&amp;IFERROR(_xlfn.MAXIFS(Txn[Transaction Order],Txn[Key],$A69,Txn[Running Units],"&gt;-0.000001",Txn[Running Units],"&lt;0.000001"),0)))</f>
      </c>
      <c r="I69" s="284" t="str">
        <f>IF($A69="","",IFERROR(INDEX(Prices[Current Price],MATCH($A69,Prices[Key],0)),0))</f>
        <v/>
      </c>
      <c r="J69" s="285" t="str">
        <f>IF($A69="","",IFERROR(INDEX(Prices[FX to SGD],MATCH($A69,Prices[Key],0)),1))</f>
        <v/>
      </c>
      <c r="K69" s="283" t="str">
        <f t="shared" si="17"/>
        <v/>
      </c>
      <c r="L69" s="283" t="str">
        <f t="shared" si="18"/>
        <v/>
      </c>
      <c r="M69" s="283" t="str">
        <f t="shared" si="19"/>
        <v/>
      </c>
      <c r="N69" s="286" t="str">
        <f t="shared" si="20"/>
        <v/>
      </c>
      <c r="O69" t="str">
        <f>IF($A69="","",IFERROR(INDEX(Prices[Category],MATCH($A69,Prices[Key],0)),"Uncategorized"))</f>
        <v/>
      </c>
      <c r="P69" s="287" t="str">
        <f t="shared" si="21"/>
        <v/>
      </c>
      <c r="Q69" s="287" t="str">
        <f t="shared" si="22"/>
        <v/>
      </c>
    </row>
    <row r="70" spans="1:17" ht="15" customHeight="1" x14ac:dyDescent="0.2">
      <c r="A70" s="240" t="str">
        <f>IFERROR(INDEX('All Ticker P&amp;L'!$A$2:$A$1001,MATCH(ROWS($A$2:A70),'All Ticker P&amp;L'!$N$2:$N$1001,0)),"")</f>
        <v/>
      </c>
      <c r="B70" s="240" t="str">
        <f t="shared" si="14"/>
        <v/>
      </c>
      <c r="C70" s="240" t="str">
        <f t="shared" si="15"/>
        <v/>
      </c>
      <c r="D70" s="240" t="str">
        <f t="shared" si="16"/>
        <v/>
      </c>
      <c r="E70" s="261" t="str">
        <f>IF($A70="","",SUMIFS(Txn[Signed Units],Txn[Key],$A70))</f>
        <v/>
      </c>
      <c r="F70" s="283">
        <f>IF($A70="","",SUMIFS(Txn[Buy Cost],Txn[Key],$A70,Txn[Transaction Order],"&gt;"&amp;IFERROR(_xlfn.MAXIFS(Txn[Transaction Order],Txn[Key],$A70,Txn[Running Units],"&gt;-0.000001",Txn[Running Units],"&lt;0.000001"),0)))</f>
      </c>
      <c r="G70" s="283">
        <f>IF($A70="","",IFERROR(F70/SUMIFS(Txn[Units Purchased or Sold],Txn[Key],$A70,Txn[Transaction Order],"&gt;"&amp;IFERROR(_xlfn.MAXIFS(Txn[Transaction Order],Txn[Key],$A70,Txn[Running Units],"&gt;-0.000001",Txn[Running Units],"&lt;0.000001"),0),Txn[Sell (-1) Buy (1) Fees (0) Dividend (2)],1),0))</f>
      </c>
      <c r="H70" s="283">
        <f>IF($A70="","",SUMIFS(Txn[Sell Proceeds],Txn[Key],$A70,Txn[Transaction Order],"&gt;"&amp;IFERROR(_xlfn.MAXIFS(Txn[Transaction Order],Txn[Key],$A70,Txn[Running Units],"&gt;-0.000001",Txn[Running Units],"&lt;0.000001"),0)))</f>
      </c>
      <c r="I70" s="284" t="str">
        <f>IF($A70="","",IFERROR(INDEX(Prices[Current Price],MATCH($A70,Prices[Key],0)),0))</f>
        <v/>
      </c>
      <c r="J70" s="285" t="str">
        <f>IF($A70="","",IFERROR(INDEX(Prices[FX to SGD],MATCH($A70,Prices[Key],0)),1))</f>
        <v/>
      </c>
      <c r="K70" s="283" t="str">
        <f t="shared" si="17"/>
        <v/>
      </c>
      <c r="L70" s="283" t="str">
        <f t="shared" si="18"/>
        <v/>
      </c>
      <c r="M70" s="283" t="str">
        <f t="shared" si="19"/>
        <v/>
      </c>
      <c r="N70" s="286" t="str">
        <f t="shared" si="20"/>
        <v/>
      </c>
      <c r="O70" t="str">
        <f>IF($A70="","",IFERROR(INDEX(Prices[Category],MATCH($A70,Prices[Key],0)),"Uncategorized"))</f>
        <v/>
      </c>
      <c r="P70" s="287" t="str">
        <f t="shared" si="21"/>
        <v/>
      </c>
      <c r="Q70" s="287" t="str">
        <f t="shared" si="22"/>
        <v/>
      </c>
    </row>
    <row r="71" spans="1:17" ht="15" customHeight="1" x14ac:dyDescent="0.2">
      <c r="A71" s="240" t="str">
        <f>IFERROR(INDEX('All Ticker P&amp;L'!$A$2:$A$1001,MATCH(ROWS($A$2:A71),'All Ticker P&amp;L'!$N$2:$N$1001,0)),"")</f>
        <v/>
      </c>
      <c r="B71" s="240" t="str">
        <f t="shared" si="14"/>
        <v/>
      </c>
      <c r="C71" s="240" t="str">
        <f t="shared" si="15"/>
        <v/>
      </c>
      <c r="D71" s="240" t="str">
        <f t="shared" si="16"/>
        <v/>
      </c>
      <c r="E71" s="261" t="str">
        <f>IF($A71="","",SUMIFS(Txn[Signed Units],Txn[Key],$A71))</f>
        <v/>
      </c>
      <c r="F71" s="283">
        <f>IF($A71="","",SUMIFS(Txn[Buy Cost],Txn[Key],$A71,Txn[Transaction Order],"&gt;"&amp;IFERROR(_xlfn.MAXIFS(Txn[Transaction Order],Txn[Key],$A71,Txn[Running Units],"&gt;-0.000001",Txn[Running Units],"&lt;0.000001"),0)))</f>
      </c>
      <c r="G71" s="283">
        <f>IF($A71="","",IFERROR(F71/SUMIFS(Txn[Units Purchased or Sold],Txn[Key],$A71,Txn[Transaction Order],"&gt;"&amp;IFERROR(_xlfn.MAXIFS(Txn[Transaction Order],Txn[Key],$A71,Txn[Running Units],"&gt;-0.000001",Txn[Running Units],"&lt;0.000001"),0),Txn[Sell (-1) Buy (1) Fees (0) Dividend (2)],1),0))</f>
      </c>
      <c r="H71" s="283">
        <f>IF($A71="","",SUMIFS(Txn[Sell Proceeds],Txn[Key],$A71,Txn[Transaction Order],"&gt;"&amp;IFERROR(_xlfn.MAXIFS(Txn[Transaction Order],Txn[Key],$A71,Txn[Running Units],"&gt;-0.000001",Txn[Running Units],"&lt;0.000001"),0)))</f>
      </c>
      <c r="I71" s="284" t="str">
        <f>IF($A71="","",IFERROR(INDEX(Prices[Current Price],MATCH($A71,Prices[Key],0)),0))</f>
        <v/>
      </c>
      <c r="J71" s="285" t="str">
        <f>IF($A71="","",IFERROR(INDEX(Prices[FX to SGD],MATCH($A71,Prices[Key],0)),1))</f>
        <v/>
      </c>
      <c r="K71" s="283" t="str">
        <f t="shared" si="17"/>
        <v/>
      </c>
      <c r="L71" s="283" t="str">
        <f t="shared" si="18"/>
        <v/>
      </c>
      <c r="M71" s="283" t="str">
        <f t="shared" si="19"/>
        <v/>
      </c>
      <c r="N71" s="286" t="str">
        <f t="shared" si="20"/>
        <v/>
      </c>
      <c r="O71" t="str">
        <f>IF($A71="","",IFERROR(INDEX(Prices[Category],MATCH($A71,Prices[Key],0)),"Uncategorized"))</f>
        <v/>
      </c>
      <c r="P71" s="287" t="str">
        <f t="shared" si="21"/>
        <v/>
      </c>
      <c r="Q71" s="287" t="str">
        <f t="shared" si="22"/>
        <v/>
      </c>
    </row>
    <row r="72" spans="1:17" ht="15" customHeight="1" x14ac:dyDescent="0.2">
      <c r="A72" s="240" t="str">
        <f>IFERROR(INDEX('All Ticker P&amp;L'!$A$2:$A$1001,MATCH(ROWS($A$2:A72),'All Ticker P&amp;L'!$N$2:$N$1001,0)),"")</f>
        <v/>
      </c>
      <c r="B72" s="240" t="str">
        <f t="shared" si="14"/>
        <v/>
      </c>
      <c r="C72" s="240" t="str">
        <f t="shared" si="15"/>
        <v/>
      </c>
      <c r="D72" s="240" t="str">
        <f t="shared" si="16"/>
        <v/>
      </c>
      <c r="E72" s="261" t="str">
        <f>IF($A72="","",SUMIFS(Txn[Signed Units],Txn[Key],$A72))</f>
        <v/>
      </c>
      <c r="F72" s="283">
        <f>IF($A72="","",SUMIFS(Txn[Buy Cost],Txn[Key],$A72,Txn[Transaction Order],"&gt;"&amp;IFERROR(_xlfn.MAXIFS(Txn[Transaction Order],Txn[Key],$A72,Txn[Running Units],"&gt;-0.000001",Txn[Running Units],"&lt;0.000001"),0)))</f>
      </c>
      <c r="G72" s="283">
        <f>IF($A72="","",IFERROR(F72/SUMIFS(Txn[Units Purchased or Sold],Txn[Key],$A72,Txn[Transaction Order],"&gt;"&amp;IFERROR(_xlfn.MAXIFS(Txn[Transaction Order],Txn[Key],$A72,Txn[Running Units],"&gt;-0.000001",Txn[Running Units],"&lt;0.000001"),0),Txn[Sell (-1) Buy (1) Fees (0) Dividend (2)],1),0))</f>
      </c>
      <c r="H72" s="283">
        <f>IF($A72="","",SUMIFS(Txn[Sell Proceeds],Txn[Key],$A72,Txn[Transaction Order],"&gt;"&amp;IFERROR(_xlfn.MAXIFS(Txn[Transaction Order],Txn[Key],$A72,Txn[Running Units],"&gt;-0.000001",Txn[Running Units],"&lt;0.000001"),0)))</f>
      </c>
      <c r="I72" s="284" t="str">
        <f>IF($A72="","",IFERROR(INDEX(Prices[Current Price],MATCH($A72,Prices[Key],0)),0))</f>
        <v/>
      </c>
      <c r="J72" s="285" t="str">
        <f>IF($A72="","",IFERROR(INDEX(Prices[FX to SGD],MATCH($A72,Prices[Key],0)),1))</f>
        <v/>
      </c>
      <c r="K72" s="283" t="str">
        <f t="shared" si="17"/>
        <v/>
      </c>
      <c r="L72" s="283" t="str">
        <f t="shared" si="18"/>
        <v/>
      </c>
      <c r="M72" s="283" t="str">
        <f t="shared" si="19"/>
        <v/>
      </c>
      <c r="N72" s="286" t="str">
        <f t="shared" si="20"/>
        <v/>
      </c>
      <c r="O72" t="str">
        <f>IF($A72="","",IFERROR(INDEX(Prices[Category],MATCH($A72,Prices[Key],0)),"Uncategorized"))</f>
        <v/>
      </c>
      <c r="P72" s="287" t="str">
        <f t="shared" si="21"/>
        <v/>
      </c>
      <c r="Q72" s="287" t="str">
        <f t="shared" si="22"/>
        <v/>
      </c>
    </row>
    <row r="73" spans="1:17" ht="15" customHeight="1" x14ac:dyDescent="0.2">
      <c r="A73" s="240" t="str">
        <f>IFERROR(INDEX('All Ticker P&amp;L'!$A$2:$A$1001,MATCH(ROWS($A$2:A73),'All Ticker P&amp;L'!$N$2:$N$1001,0)),"")</f>
        <v/>
      </c>
      <c r="B73" s="240" t="str">
        <f t="shared" si="14"/>
        <v/>
      </c>
      <c r="C73" s="240" t="str">
        <f t="shared" si="15"/>
        <v/>
      </c>
      <c r="D73" s="240" t="str">
        <f t="shared" si="16"/>
        <v/>
      </c>
      <c r="E73" s="261" t="str">
        <f>IF($A73="","",SUMIFS(Txn[Signed Units],Txn[Key],$A73))</f>
        <v/>
      </c>
      <c r="F73" s="283">
        <f>IF($A73="","",SUMIFS(Txn[Buy Cost],Txn[Key],$A73,Txn[Transaction Order],"&gt;"&amp;IFERROR(_xlfn.MAXIFS(Txn[Transaction Order],Txn[Key],$A73,Txn[Running Units],"&gt;-0.000001",Txn[Running Units],"&lt;0.000001"),0)))</f>
      </c>
      <c r="G73" s="283">
        <f>IF($A73="","",IFERROR(F73/SUMIFS(Txn[Units Purchased or Sold],Txn[Key],$A73,Txn[Transaction Order],"&gt;"&amp;IFERROR(_xlfn.MAXIFS(Txn[Transaction Order],Txn[Key],$A73,Txn[Running Units],"&gt;-0.000001",Txn[Running Units],"&lt;0.000001"),0),Txn[Sell (-1) Buy (1) Fees (0) Dividend (2)],1),0))</f>
      </c>
      <c r="H73" s="283">
        <f>IF($A73="","",SUMIFS(Txn[Sell Proceeds],Txn[Key],$A73,Txn[Transaction Order],"&gt;"&amp;IFERROR(_xlfn.MAXIFS(Txn[Transaction Order],Txn[Key],$A73,Txn[Running Units],"&gt;-0.000001",Txn[Running Units],"&lt;0.000001"),0)))</f>
      </c>
      <c r="I73" s="284" t="str">
        <f>IF($A73="","",IFERROR(INDEX(Prices[Current Price],MATCH($A73,Prices[Key],0)),0))</f>
        <v/>
      </c>
      <c r="J73" s="285" t="str">
        <f>IF($A73="","",IFERROR(INDEX(Prices[FX to SGD],MATCH($A73,Prices[Key],0)),1))</f>
        <v/>
      </c>
      <c r="K73" s="283" t="str">
        <f t="shared" si="17"/>
        <v/>
      </c>
      <c r="L73" s="283" t="str">
        <f t="shared" si="18"/>
        <v/>
      </c>
      <c r="M73" s="283" t="str">
        <f t="shared" si="19"/>
        <v/>
      </c>
      <c r="N73" s="286" t="str">
        <f t="shared" si="20"/>
        <v/>
      </c>
      <c r="O73" t="str">
        <f>IF($A73="","",IFERROR(INDEX(Prices[Category],MATCH($A73,Prices[Key],0)),"Uncategorized"))</f>
        <v/>
      </c>
      <c r="P73" s="287" t="str">
        <f t="shared" si="21"/>
        <v/>
      </c>
      <c r="Q73" s="287" t="str">
        <f t="shared" si="22"/>
        <v/>
      </c>
    </row>
    <row r="74" spans="1:17" ht="15" customHeight="1" x14ac:dyDescent="0.2">
      <c r="A74" s="240" t="str">
        <f>IFERROR(INDEX('All Ticker P&amp;L'!$A$2:$A$1001,MATCH(ROWS($A$2:A74),'All Ticker P&amp;L'!$N$2:$N$1001,0)),"")</f>
        <v/>
      </c>
      <c r="B74" s="240" t="str">
        <f t="shared" si="14"/>
        <v/>
      </c>
      <c r="C74" s="240" t="str">
        <f t="shared" si="15"/>
        <v/>
      </c>
      <c r="D74" s="240" t="str">
        <f t="shared" si="16"/>
        <v/>
      </c>
      <c r="E74" s="261" t="str">
        <f>IF($A74="","",SUMIFS(Txn[Signed Units],Txn[Key],$A74))</f>
        <v/>
      </c>
      <c r="F74" s="283">
        <f>IF($A74="","",SUMIFS(Txn[Buy Cost],Txn[Key],$A74,Txn[Transaction Order],"&gt;"&amp;IFERROR(_xlfn.MAXIFS(Txn[Transaction Order],Txn[Key],$A74,Txn[Running Units],"&gt;-0.000001",Txn[Running Units],"&lt;0.000001"),0)))</f>
      </c>
      <c r="G74" s="283">
        <f>IF($A74="","",IFERROR(F74/SUMIFS(Txn[Units Purchased or Sold],Txn[Key],$A74,Txn[Transaction Order],"&gt;"&amp;IFERROR(_xlfn.MAXIFS(Txn[Transaction Order],Txn[Key],$A74,Txn[Running Units],"&gt;-0.000001",Txn[Running Units],"&lt;0.000001"),0),Txn[Sell (-1) Buy (1) Fees (0) Dividend (2)],1),0))</f>
      </c>
      <c r="H74" s="283">
        <f>IF($A74="","",SUMIFS(Txn[Sell Proceeds],Txn[Key],$A74,Txn[Transaction Order],"&gt;"&amp;IFERROR(_xlfn.MAXIFS(Txn[Transaction Order],Txn[Key],$A74,Txn[Running Units],"&gt;-0.000001",Txn[Running Units],"&lt;0.000001"),0)))</f>
      </c>
      <c r="I74" s="284" t="str">
        <f>IF($A74="","",IFERROR(INDEX(Prices[Current Price],MATCH($A74,Prices[Key],0)),0))</f>
        <v/>
      </c>
      <c r="J74" s="285" t="str">
        <f>IF($A74="","",IFERROR(INDEX(Prices[FX to SGD],MATCH($A74,Prices[Key],0)),1))</f>
        <v/>
      </c>
      <c r="K74" s="283" t="str">
        <f t="shared" si="17"/>
        <v/>
      </c>
      <c r="L74" s="283" t="str">
        <f t="shared" si="18"/>
        <v/>
      </c>
      <c r="M74" s="283" t="str">
        <f t="shared" si="19"/>
        <v/>
      </c>
      <c r="N74" s="286" t="str">
        <f t="shared" si="20"/>
        <v/>
      </c>
      <c r="O74" t="str">
        <f>IF($A74="","",IFERROR(INDEX(Prices[Category],MATCH($A74,Prices[Key],0)),"Uncategorized"))</f>
        <v/>
      </c>
      <c r="P74" s="287" t="str">
        <f t="shared" si="21"/>
        <v/>
      </c>
      <c r="Q74" s="287" t="str">
        <f t="shared" si="22"/>
        <v/>
      </c>
    </row>
    <row r="75" spans="1:17" ht="15" customHeight="1" x14ac:dyDescent="0.2">
      <c r="A75" s="240" t="str">
        <f>IFERROR(INDEX('All Ticker P&amp;L'!$A$2:$A$1001,MATCH(ROWS($A$2:A75),'All Ticker P&amp;L'!$N$2:$N$1001,0)),"")</f>
        <v/>
      </c>
      <c r="B75" s="240" t="str">
        <f t="shared" si="14"/>
        <v/>
      </c>
      <c r="C75" s="240" t="str">
        <f t="shared" si="15"/>
        <v/>
      </c>
      <c r="D75" s="240" t="str">
        <f t="shared" si="16"/>
        <v/>
      </c>
      <c r="E75" s="261" t="str">
        <f>IF($A75="","",SUMIFS(Txn[Signed Units],Txn[Key],$A75))</f>
        <v/>
      </c>
      <c r="F75" s="283">
        <f>IF($A75="","",SUMIFS(Txn[Buy Cost],Txn[Key],$A75,Txn[Transaction Order],"&gt;"&amp;IFERROR(_xlfn.MAXIFS(Txn[Transaction Order],Txn[Key],$A75,Txn[Running Units],"&gt;-0.000001",Txn[Running Units],"&lt;0.000001"),0)))</f>
      </c>
      <c r="G75" s="283">
        <f>IF($A75="","",IFERROR(F75/SUMIFS(Txn[Units Purchased or Sold],Txn[Key],$A75,Txn[Transaction Order],"&gt;"&amp;IFERROR(_xlfn.MAXIFS(Txn[Transaction Order],Txn[Key],$A75,Txn[Running Units],"&gt;-0.000001",Txn[Running Units],"&lt;0.000001"),0),Txn[Sell (-1) Buy (1) Fees (0) Dividend (2)],1),0))</f>
      </c>
      <c r="H75" s="283">
        <f>IF($A75="","",SUMIFS(Txn[Sell Proceeds],Txn[Key],$A75,Txn[Transaction Order],"&gt;"&amp;IFERROR(_xlfn.MAXIFS(Txn[Transaction Order],Txn[Key],$A75,Txn[Running Units],"&gt;-0.000001",Txn[Running Units],"&lt;0.000001"),0)))</f>
      </c>
      <c r="I75" s="284" t="str">
        <f>IF($A75="","",IFERROR(INDEX(Prices[Current Price],MATCH($A75,Prices[Key],0)),0))</f>
        <v/>
      </c>
      <c r="J75" s="285" t="str">
        <f>IF($A75="","",IFERROR(INDEX(Prices[FX to SGD],MATCH($A75,Prices[Key],0)),1))</f>
        <v/>
      </c>
      <c r="K75" s="283" t="str">
        <f t="shared" si="17"/>
        <v/>
      </c>
      <c r="L75" s="283" t="str">
        <f t="shared" si="18"/>
        <v/>
      </c>
      <c r="M75" s="283" t="str">
        <f t="shared" si="19"/>
        <v/>
      </c>
      <c r="N75" s="286" t="str">
        <f t="shared" si="20"/>
        <v/>
      </c>
      <c r="O75" t="str">
        <f>IF($A75="","",IFERROR(INDEX(Prices[Category],MATCH($A75,Prices[Key],0)),"Uncategorized"))</f>
        <v/>
      </c>
      <c r="P75" s="287" t="str">
        <f t="shared" si="21"/>
        <v/>
      </c>
      <c r="Q75" s="287" t="str">
        <f t="shared" si="22"/>
        <v/>
      </c>
    </row>
    <row r="76" spans="1:17" ht="15" customHeight="1" x14ac:dyDescent="0.2">
      <c r="A76" s="240" t="str">
        <f>IFERROR(INDEX('All Ticker P&amp;L'!$A$2:$A$1001,MATCH(ROWS($A$2:A76),'All Ticker P&amp;L'!$N$2:$N$1001,0)),"")</f>
        <v/>
      </c>
      <c r="B76" s="240" t="str">
        <f t="shared" si="14"/>
        <v/>
      </c>
      <c r="C76" s="240" t="str">
        <f t="shared" si="15"/>
        <v/>
      </c>
      <c r="D76" s="240" t="str">
        <f t="shared" si="16"/>
        <v/>
      </c>
      <c r="E76" s="261" t="str">
        <f>IF($A76="","",SUMIFS(Txn[Signed Units],Txn[Key],$A76))</f>
        <v/>
      </c>
      <c r="F76" s="283">
        <f>IF($A76="","",SUMIFS(Txn[Buy Cost],Txn[Key],$A76,Txn[Transaction Order],"&gt;"&amp;IFERROR(_xlfn.MAXIFS(Txn[Transaction Order],Txn[Key],$A76,Txn[Running Units],"&gt;-0.000001",Txn[Running Units],"&lt;0.000001"),0)))</f>
      </c>
      <c r="G76" s="283">
        <f>IF($A76="","",IFERROR(F76/SUMIFS(Txn[Units Purchased or Sold],Txn[Key],$A76,Txn[Transaction Order],"&gt;"&amp;IFERROR(_xlfn.MAXIFS(Txn[Transaction Order],Txn[Key],$A76,Txn[Running Units],"&gt;-0.000001",Txn[Running Units],"&lt;0.000001"),0),Txn[Sell (-1) Buy (1) Fees (0) Dividend (2)],1),0))</f>
      </c>
      <c r="H76" s="283">
        <f>IF($A76="","",SUMIFS(Txn[Sell Proceeds],Txn[Key],$A76,Txn[Transaction Order],"&gt;"&amp;IFERROR(_xlfn.MAXIFS(Txn[Transaction Order],Txn[Key],$A76,Txn[Running Units],"&gt;-0.000001",Txn[Running Units],"&lt;0.000001"),0)))</f>
      </c>
      <c r="I76" s="284" t="str">
        <f>IF($A76="","",IFERROR(INDEX(Prices[Current Price],MATCH($A76,Prices[Key],0)),0))</f>
        <v/>
      </c>
      <c r="J76" s="285" t="str">
        <f>IF($A76="","",IFERROR(INDEX(Prices[FX to SGD],MATCH($A76,Prices[Key],0)),1))</f>
        <v/>
      </c>
      <c r="K76" s="283" t="str">
        <f t="shared" si="17"/>
        <v/>
      </c>
      <c r="L76" s="283" t="str">
        <f t="shared" si="18"/>
        <v/>
      </c>
      <c r="M76" s="283" t="str">
        <f t="shared" si="19"/>
        <v/>
      </c>
      <c r="N76" s="286" t="str">
        <f t="shared" si="20"/>
        <v/>
      </c>
      <c r="O76" t="str">
        <f>IF($A76="","",IFERROR(INDEX(Prices[Category],MATCH($A76,Prices[Key],0)),"Uncategorized"))</f>
        <v/>
      </c>
      <c r="P76" s="287" t="str">
        <f t="shared" si="21"/>
        <v/>
      </c>
      <c r="Q76" s="287" t="str">
        <f t="shared" si="22"/>
        <v/>
      </c>
    </row>
    <row r="77" spans="1:17" ht="15" customHeight="1" x14ac:dyDescent="0.2">
      <c r="A77" s="240" t="str">
        <f>IFERROR(INDEX('All Ticker P&amp;L'!$A$2:$A$1001,MATCH(ROWS($A$2:A77),'All Ticker P&amp;L'!$N$2:$N$1001,0)),"")</f>
        <v/>
      </c>
      <c r="B77" s="240" t="str">
        <f t="shared" si="14"/>
        <v/>
      </c>
      <c r="C77" s="240" t="str">
        <f t="shared" si="15"/>
        <v/>
      </c>
      <c r="D77" s="240" t="str">
        <f t="shared" si="16"/>
        <v/>
      </c>
      <c r="E77" s="261" t="str">
        <f>IF($A77="","",SUMIFS(Txn[Signed Units],Txn[Key],$A77))</f>
        <v/>
      </c>
      <c r="F77" s="283">
        <f>IF($A77="","",SUMIFS(Txn[Buy Cost],Txn[Key],$A77,Txn[Transaction Order],"&gt;"&amp;IFERROR(_xlfn.MAXIFS(Txn[Transaction Order],Txn[Key],$A77,Txn[Running Units],"&gt;-0.000001",Txn[Running Units],"&lt;0.000001"),0)))</f>
      </c>
      <c r="G77" s="283">
        <f>IF($A77="","",IFERROR(F77/SUMIFS(Txn[Units Purchased or Sold],Txn[Key],$A77,Txn[Transaction Order],"&gt;"&amp;IFERROR(_xlfn.MAXIFS(Txn[Transaction Order],Txn[Key],$A77,Txn[Running Units],"&gt;-0.000001",Txn[Running Units],"&lt;0.000001"),0),Txn[Sell (-1) Buy (1) Fees (0) Dividend (2)],1),0))</f>
      </c>
      <c r="H77" s="283">
        <f>IF($A77="","",SUMIFS(Txn[Sell Proceeds],Txn[Key],$A77,Txn[Transaction Order],"&gt;"&amp;IFERROR(_xlfn.MAXIFS(Txn[Transaction Order],Txn[Key],$A77,Txn[Running Units],"&gt;-0.000001",Txn[Running Units],"&lt;0.000001"),0)))</f>
      </c>
      <c r="I77" s="284" t="str">
        <f>IF($A77="","",IFERROR(INDEX(Prices[Current Price],MATCH($A77,Prices[Key],0)),0))</f>
        <v/>
      </c>
      <c r="J77" s="285" t="str">
        <f>IF($A77="","",IFERROR(INDEX(Prices[FX to SGD],MATCH($A77,Prices[Key],0)),1))</f>
        <v/>
      </c>
      <c r="K77" s="283" t="str">
        <f t="shared" si="17"/>
        <v/>
      </c>
      <c r="L77" s="283" t="str">
        <f t="shared" si="18"/>
        <v/>
      </c>
      <c r="M77" s="283" t="str">
        <f t="shared" si="19"/>
        <v/>
      </c>
      <c r="N77" s="286" t="str">
        <f t="shared" si="20"/>
        <v/>
      </c>
      <c r="O77" t="str">
        <f>IF($A77="","",IFERROR(INDEX(Prices[Category],MATCH($A77,Prices[Key],0)),"Uncategorized"))</f>
        <v/>
      </c>
      <c r="P77" s="287" t="str">
        <f t="shared" si="21"/>
        <v/>
      </c>
      <c r="Q77" s="287" t="str">
        <f t="shared" si="22"/>
        <v/>
      </c>
    </row>
    <row r="78" spans="1:17" ht="15" customHeight="1" x14ac:dyDescent="0.2">
      <c r="A78" s="240" t="str">
        <f>IFERROR(INDEX('All Ticker P&amp;L'!$A$2:$A$1001,MATCH(ROWS($A$2:A78),'All Ticker P&amp;L'!$N$2:$N$1001,0)),"")</f>
        <v/>
      </c>
      <c r="B78" s="240" t="str">
        <f t="shared" si="14"/>
        <v/>
      </c>
      <c r="C78" s="240" t="str">
        <f t="shared" si="15"/>
        <v/>
      </c>
      <c r="D78" s="240" t="str">
        <f t="shared" si="16"/>
        <v/>
      </c>
      <c r="E78" s="261" t="str">
        <f>IF($A78="","",SUMIFS(Txn[Signed Units],Txn[Key],$A78))</f>
        <v/>
      </c>
      <c r="F78" s="283">
        <f>IF($A78="","",SUMIFS(Txn[Buy Cost],Txn[Key],$A78,Txn[Transaction Order],"&gt;"&amp;IFERROR(_xlfn.MAXIFS(Txn[Transaction Order],Txn[Key],$A78,Txn[Running Units],"&gt;-0.000001",Txn[Running Units],"&lt;0.000001"),0)))</f>
      </c>
      <c r="G78" s="283">
        <f>IF($A78="","",IFERROR(F78/SUMIFS(Txn[Units Purchased or Sold],Txn[Key],$A78,Txn[Transaction Order],"&gt;"&amp;IFERROR(_xlfn.MAXIFS(Txn[Transaction Order],Txn[Key],$A78,Txn[Running Units],"&gt;-0.000001",Txn[Running Units],"&lt;0.000001"),0),Txn[Sell (-1) Buy (1) Fees (0) Dividend (2)],1),0))</f>
      </c>
      <c r="H78" s="283">
        <f>IF($A78="","",SUMIFS(Txn[Sell Proceeds],Txn[Key],$A78,Txn[Transaction Order],"&gt;"&amp;IFERROR(_xlfn.MAXIFS(Txn[Transaction Order],Txn[Key],$A78,Txn[Running Units],"&gt;-0.000001",Txn[Running Units],"&lt;0.000001"),0)))</f>
      </c>
      <c r="I78" s="284" t="str">
        <f>IF($A78="","",IFERROR(INDEX(Prices[Current Price],MATCH($A78,Prices[Key],0)),0))</f>
        <v/>
      </c>
      <c r="J78" s="285" t="str">
        <f>IF($A78="","",IFERROR(INDEX(Prices[FX to SGD],MATCH($A78,Prices[Key],0)),1))</f>
        <v/>
      </c>
      <c r="K78" s="283" t="str">
        <f t="shared" si="17"/>
        <v/>
      </c>
      <c r="L78" s="283" t="str">
        <f t="shared" si="18"/>
        <v/>
      </c>
      <c r="M78" s="283" t="str">
        <f t="shared" si="19"/>
        <v/>
      </c>
      <c r="N78" s="286" t="str">
        <f t="shared" si="20"/>
        <v/>
      </c>
      <c r="O78" t="str">
        <f>IF($A78="","",IFERROR(INDEX(Prices[Category],MATCH($A78,Prices[Key],0)),"Uncategorized"))</f>
        <v/>
      </c>
      <c r="P78" s="287" t="str">
        <f t="shared" si="21"/>
        <v/>
      </c>
      <c r="Q78" s="287" t="str">
        <f t="shared" si="22"/>
        <v/>
      </c>
    </row>
    <row r="79" spans="1:17" ht="15" customHeight="1" x14ac:dyDescent="0.2">
      <c r="A79" s="240" t="str">
        <f>IFERROR(INDEX('All Ticker P&amp;L'!$A$2:$A$1001,MATCH(ROWS($A$2:A79),'All Ticker P&amp;L'!$N$2:$N$1001,0)),"")</f>
        <v/>
      </c>
      <c r="B79" s="240" t="str">
        <f t="shared" si="14"/>
        <v/>
      </c>
      <c r="C79" s="240" t="str">
        <f t="shared" si="15"/>
        <v/>
      </c>
      <c r="D79" s="240" t="str">
        <f t="shared" si="16"/>
        <v/>
      </c>
      <c r="E79" s="261" t="str">
        <f>IF($A79="","",SUMIFS(Txn[Signed Units],Txn[Key],$A79))</f>
        <v/>
      </c>
      <c r="F79" s="283">
        <f>IF($A79="","",SUMIFS(Txn[Buy Cost],Txn[Key],$A79,Txn[Transaction Order],"&gt;"&amp;IFERROR(_xlfn.MAXIFS(Txn[Transaction Order],Txn[Key],$A79,Txn[Running Units],"&gt;-0.000001",Txn[Running Units],"&lt;0.000001"),0)))</f>
      </c>
      <c r="G79" s="283">
        <f>IF($A79="","",IFERROR(F79/SUMIFS(Txn[Units Purchased or Sold],Txn[Key],$A79,Txn[Transaction Order],"&gt;"&amp;IFERROR(_xlfn.MAXIFS(Txn[Transaction Order],Txn[Key],$A79,Txn[Running Units],"&gt;-0.000001",Txn[Running Units],"&lt;0.000001"),0),Txn[Sell (-1) Buy (1) Fees (0) Dividend (2)],1),0))</f>
      </c>
      <c r="H79" s="283">
        <f>IF($A79="","",SUMIFS(Txn[Sell Proceeds],Txn[Key],$A79,Txn[Transaction Order],"&gt;"&amp;IFERROR(_xlfn.MAXIFS(Txn[Transaction Order],Txn[Key],$A79,Txn[Running Units],"&gt;-0.000001",Txn[Running Units],"&lt;0.000001"),0)))</f>
      </c>
      <c r="I79" s="284" t="str">
        <f>IF($A79="","",IFERROR(INDEX(Prices[Current Price],MATCH($A79,Prices[Key],0)),0))</f>
        <v/>
      </c>
      <c r="J79" s="285" t="str">
        <f>IF($A79="","",IFERROR(INDEX(Prices[FX to SGD],MATCH($A79,Prices[Key],0)),1))</f>
        <v/>
      </c>
      <c r="K79" s="283" t="str">
        <f t="shared" si="17"/>
        <v/>
      </c>
      <c r="L79" s="283" t="str">
        <f t="shared" si="18"/>
        <v/>
      </c>
      <c r="M79" s="283" t="str">
        <f t="shared" si="19"/>
        <v/>
      </c>
      <c r="N79" s="286" t="str">
        <f t="shared" si="20"/>
        <v/>
      </c>
      <c r="O79" t="str">
        <f>IF($A79="","",IFERROR(INDEX(Prices[Category],MATCH($A79,Prices[Key],0)),"Uncategorized"))</f>
        <v/>
      </c>
      <c r="P79" s="287" t="str">
        <f t="shared" si="21"/>
        <v/>
      </c>
      <c r="Q79" s="287" t="str">
        <f t="shared" si="22"/>
        <v/>
      </c>
    </row>
    <row r="80" spans="1:17" ht="15" customHeight="1" x14ac:dyDescent="0.2">
      <c r="A80" s="240" t="str">
        <f>IFERROR(INDEX('All Ticker P&amp;L'!$A$2:$A$1001,MATCH(ROWS($A$2:A80),'All Ticker P&amp;L'!$N$2:$N$1001,0)),"")</f>
        <v/>
      </c>
      <c r="B80" s="240" t="str">
        <f t="shared" si="14"/>
        <v/>
      </c>
      <c r="C80" s="240" t="str">
        <f t="shared" si="15"/>
        <v/>
      </c>
      <c r="D80" s="240" t="str">
        <f t="shared" si="16"/>
        <v/>
      </c>
      <c r="E80" s="261" t="str">
        <f>IF($A80="","",SUMIFS(Txn[Signed Units],Txn[Key],$A80))</f>
        <v/>
      </c>
      <c r="F80" s="283">
        <f>IF($A80="","",SUMIFS(Txn[Buy Cost],Txn[Key],$A80,Txn[Transaction Order],"&gt;"&amp;IFERROR(_xlfn.MAXIFS(Txn[Transaction Order],Txn[Key],$A80,Txn[Running Units],"&gt;-0.000001",Txn[Running Units],"&lt;0.000001"),0)))</f>
      </c>
      <c r="G80" s="283">
        <f>IF($A80="","",IFERROR(F80/SUMIFS(Txn[Units Purchased or Sold],Txn[Key],$A80,Txn[Transaction Order],"&gt;"&amp;IFERROR(_xlfn.MAXIFS(Txn[Transaction Order],Txn[Key],$A80,Txn[Running Units],"&gt;-0.000001",Txn[Running Units],"&lt;0.000001"),0),Txn[Sell (-1) Buy (1) Fees (0) Dividend (2)],1),0))</f>
      </c>
      <c r="H80" s="283">
        <f>IF($A80="","",SUMIFS(Txn[Sell Proceeds],Txn[Key],$A80,Txn[Transaction Order],"&gt;"&amp;IFERROR(_xlfn.MAXIFS(Txn[Transaction Order],Txn[Key],$A80,Txn[Running Units],"&gt;-0.000001",Txn[Running Units],"&lt;0.000001"),0)))</f>
      </c>
      <c r="I80" s="284" t="str">
        <f>IF($A80="","",IFERROR(INDEX(Prices[Current Price],MATCH($A80,Prices[Key],0)),0))</f>
        <v/>
      </c>
      <c r="J80" s="285" t="str">
        <f>IF($A80="","",IFERROR(INDEX(Prices[FX to SGD],MATCH($A80,Prices[Key],0)),1))</f>
        <v/>
      </c>
      <c r="K80" s="283" t="str">
        <f t="shared" si="17"/>
        <v/>
      </c>
      <c r="L80" s="283" t="str">
        <f t="shared" si="18"/>
        <v/>
      </c>
      <c r="M80" s="283" t="str">
        <f t="shared" si="19"/>
        <v/>
      </c>
      <c r="N80" s="286" t="str">
        <f t="shared" si="20"/>
        <v/>
      </c>
      <c r="O80" t="str">
        <f>IF($A80="","",IFERROR(INDEX(Prices[Category],MATCH($A80,Prices[Key],0)),"Uncategorized"))</f>
        <v/>
      </c>
      <c r="P80" s="287" t="str">
        <f t="shared" si="21"/>
        <v/>
      </c>
      <c r="Q80" s="287" t="str">
        <f t="shared" si="22"/>
        <v/>
      </c>
    </row>
    <row r="81" spans="1:17" ht="15" customHeight="1" x14ac:dyDescent="0.2">
      <c r="A81" s="240" t="str">
        <f>IFERROR(INDEX('All Ticker P&amp;L'!$A$2:$A$1001,MATCH(ROWS($A$2:A81),'All Ticker P&amp;L'!$N$2:$N$1001,0)),"")</f>
        <v/>
      </c>
      <c r="B81" s="240" t="str">
        <f t="shared" si="14"/>
        <v/>
      </c>
      <c r="C81" s="240" t="str">
        <f t="shared" si="15"/>
        <v/>
      </c>
      <c r="D81" s="240" t="str">
        <f t="shared" si="16"/>
        <v/>
      </c>
      <c r="E81" s="261" t="str">
        <f>IF($A81="","",SUMIFS(Txn[Signed Units],Txn[Key],$A81))</f>
        <v/>
      </c>
      <c r="F81" s="283">
        <f>IF($A81="","",SUMIFS(Txn[Buy Cost],Txn[Key],$A81,Txn[Transaction Order],"&gt;"&amp;IFERROR(_xlfn.MAXIFS(Txn[Transaction Order],Txn[Key],$A81,Txn[Running Units],"&gt;-0.000001",Txn[Running Units],"&lt;0.000001"),0)))</f>
      </c>
      <c r="G81" s="283">
        <f>IF($A81="","",IFERROR(F81/SUMIFS(Txn[Units Purchased or Sold],Txn[Key],$A81,Txn[Transaction Order],"&gt;"&amp;IFERROR(_xlfn.MAXIFS(Txn[Transaction Order],Txn[Key],$A81,Txn[Running Units],"&gt;-0.000001",Txn[Running Units],"&lt;0.000001"),0),Txn[Sell (-1) Buy (1) Fees (0) Dividend (2)],1),0))</f>
      </c>
      <c r="H81" s="283">
        <f>IF($A81="","",SUMIFS(Txn[Sell Proceeds],Txn[Key],$A81,Txn[Transaction Order],"&gt;"&amp;IFERROR(_xlfn.MAXIFS(Txn[Transaction Order],Txn[Key],$A81,Txn[Running Units],"&gt;-0.000001",Txn[Running Units],"&lt;0.000001"),0)))</f>
      </c>
      <c r="I81" s="284" t="str">
        <f>IF($A81="","",IFERROR(INDEX(Prices[Current Price],MATCH($A81,Prices[Key],0)),0))</f>
        <v/>
      </c>
      <c r="J81" s="285" t="str">
        <f>IF($A81="","",IFERROR(INDEX(Prices[FX to SGD],MATCH($A81,Prices[Key],0)),1))</f>
        <v/>
      </c>
      <c r="K81" s="283" t="str">
        <f t="shared" si="17"/>
        <v/>
      </c>
      <c r="L81" s="283" t="str">
        <f t="shared" si="18"/>
        <v/>
      </c>
      <c r="M81" s="283" t="str">
        <f t="shared" si="19"/>
        <v/>
      </c>
      <c r="N81" s="286" t="str">
        <f t="shared" si="20"/>
        <v/>
      </c>
      <c r="O81" t="str">
        <f>IF($A81="","",IFERROR(INDEX(Prices[Category],MATCH($A81,Prices[Key],0)),"Uncategorized"))</f>
        <v/>
      </c>
      <c r="P81" s="287" t="str">
        <f t="shared" si="21"/>
        <v/>
      </c>
      <c r="Q81" s="287" t="str">
        <f t="shared" si="22"/>
        <v/>
      </c>
    </row>
    <row r="82" spans="1:17" ht="15" customHeight="1" x14ac:dyDescent="0.2">
      <c r="A82" s="240" t="str">
        <f>IFERROR(INDEX('All Ticker P&amp;L'!$A$2:$A$1001,MATCH(ROWS($A$2:A82),'All Ticker P&amp;L'!$N$2:$N$1001,0)),"")</f>
        <v/>
      </c>
      <c r="B82" s="240" t="str">
        <f t="shared" si="14"/>
        <v/>
      </c>
      <c r="C82" s="240" t="str">
        <f t="shared" si="15"/>
        <v/>
      </c>
      <c r="D82" s="240" t="str">
        <f t="shared" si="16"/>
        <v/>
      </c>
      <c r="E82" s="261" t="str">
        <f>IF($A82="","",SUMIFS(Txn[Signed Units],Txn[Key],$A82))</f>
        <v/>
      </c>
      <c r="F82" s="283">
        <f>IF($A82="","",SUMIFS(Txn[Buy Cost],Txn[Key],$A82,Txn[Transaction Order],"&gt;"&amp;IFERROR(_xlfn.MAXIFS(Txn[Transaction Order],Txn[Key],$A82,Txn[Running Units],"&gt;-0.000001",Txn[Running Units],"&lt;0.000001"),0)))</f>
      </c>
      <c r="G82" s="283">
        <f>IF($A82="","",IFERROR(F82/SUMIFS(Txn[Units Purchased or Sold],Txn[Key],$A82,Txn[Transaction Order],"&gt;"&amp;IFERROR(_xlfn.MAXIFS(Txn[Transaction Order],Txn[Key],$A82,Txn[Running Units],"&gt;-0.000001",Txn[Running Units],"&lt;0.000001"),0),Txn[Sell (-1) Buy (1) Fees (0) Dividend (2)],1),0))</f>
      </c>
      <c r="H82" s="283">
        <f>IF($A82="","",SUMIFS(Txn[Sell Proceeds],Txn[Key],$A82,Txn[Transaction Order],"&gt;"&amp;IFERROR(_xlfn.MAXIFS(Txn[Transaction Order],Txn[Key],$A82,Txn[Running Units],"&gt;-0.000001",Txn[Running Units],"&lt;0.000001"),0)))</f>
      </c>
      <c r="I82" s="284" t="str">
        <f>IF($A82="","",IFERROR(INDEX(Prices[Current Price],MATCH($A82,Prices[Key],0)),0))</f>
        <v/>
      </c>
      <c r="J82" s="285" t="str">
        <f>IF($A82="","",IFERROR(INDEX(Prices[FX to SGD],MATCH($A82,Prices[Key],0)),1))</f>
        <v/>
      </c>
      <c r="K82" s="283" t="str">
        <f t="shared" si="17"/>
        <v/>
      </c>
      <c r="L82" s="283" t="str">
        <f t="shared" si="18"/>
        <v/>
      </c>
      <c r="M82" s="283" t="str">
        <f t="shared" si="19"/>
        <v/>
      </c>
      <c r="N82" s="286" t="str">
        <f t="shared" si="20"/>
        <v/>
      </c>
      <c r="O82" t="str">
        <f>IF($A82="","",IFERROR(INDEX(Prices[Category],MATCH($A82,Prices[Key],0)),"Uncategorized"))</f>
        <v/>
      </c>
      <c r="P82" s="287" t="str">
        <f t="shared" si="21"/>
        <v/>
      </c>
      <c r="Q82" s="287" t="str">
        <f t="shared" si="22"/>
        <v/>
      </c>
    </row>
    <row r="83" spans="1:17" ht="15" customHeight="1" x14ac:dyDescent="0.2">
      <c r="A83" s="240" t="str">
        <f>IFERROR(INDEX('All Ticker P&amp;L'!$A$2:$A$1001,MATCH(ROWS($A$2:A83),'All Ticker P&amp;L'!$N$2:$N$1001,0)),"")</f>
        <v/>
      </c>
      <c r="B83" s="240" t="str">
        <f t="shared" si="14"/>
        <v/>
      </c>
      <c r="C83" s="240" t="str">
        <f t="shared" si="15"/>
        <v/>
      </c>
      <c r="D83" s="240" t="str">
        <f t="shared" si="16"/>
        <v/>
      </c>
      <c r="E83" s="261" t="str">
        <f>IF($A83="","",SUMIFS(Txn[Signed Units],Txn[Key],$A83))</f>
        <v/>
      </c>
      <c r="F83" s="283">
        <f>IF($A83="","",SUMIFS(Txn[Buy Cost],Txn[Key],$A83,Txn[Transaction Order],"&gt;"&amp;IFERROR(_xlfn.MAXIFS(Txn[Transaction Order],Txn[Key],$A83,Txn[Running Units],"&gt;-0.000001",Txn[Running Units],"&lt;0.000001"),0)))</f>
      </c>
      <c r="G83" s="283">
        <f>IF($A83="","",IFERROR(F83/SUMIFS(Txn[Units Purchased or Sold],Txn[Key],$A83,Txn[Transaction Order],"&gt;"&amp;IFERROR(_xlfn.MAXIFS(Txn[Transaction Order],Txn[Key],$A83,Txn[Running Units],"&gt;-0.000001",Txn[Running Units],"&lt;0.000001"),0),Txn[Sell (-1) Buy (1) Fees (0) Dividend (2)],1),0))</f>
      </c>
      <c r="H83" s="283">
        <f>IF($A83="","",SUMIFS(Txn[Sell Proceeds],Txn[Key],$A83,Txn[Transaction Order],"&gt;"&amp;IFERROR(_xlfn.MAXIFS(Txn[Transaction Order],Txn[Key],$A83,Txn[Running Units],"&gt;-0.000001",Txn[Running Units],"&lt;0.000001"),0)))</f>
      </c>
      <c r="I83" s="284" t="str">
        <f>IF($A83="","",IFERROR(INDEX(Prices[Current Price],MATCH($A83,Prices[Key],0)),0))</f>
        <v/>
      </c>
      <c r="J83" s="285" t="str">
        <f>IF($A83="","",IFERROR(INDEX(Prices[FX to SGD],MATCH($A83,Prices[Key],0)),1))</f>
        <v/>
      </c>
      <c r="K83" s="283" t="str">
        <f t="shared" si="17"/>
        <v/>
      </c>
      <c r="L83" s="283" t="str">
        <f t="shared" si="18"/>
        <v/>
      </c>
      <c r="M83" s="283" t="str">
        <f t="shared" si="19"/>
        <v/>
      </c>
      <c r="N83" s="286" t="str">
        <f t="shared" si="20"/>
        <v/>
      </c>
      <c r="O83" t="str">
        <f>IF($A83="","",IFERROR(INDEX(Prices[Category],MATCH($A83,Prices[Key],0)),"Uncategorized"))</f>
        <v/>
      </c>
      <c r="P83" s="287" t="str">
        <f t="shared" si="21"/>
        <v/>
      </c>
      <c r="Q83" s="287" t="str">
        <f t="shared" si="22"/>
        <v/>
      </c>
    </row>
    <row r="84" spans="1:17" ht="15" customHeight="1" x14ac:dyDescent="0.2">
      <c r="A84" s="240" t="str">
        <f>IFERROR(INDEX('All Ticker P&amp;L'!$A$2:$A$1001,MATCH(ROWS($A$2:A84),'All Ticker P&amp;L'!$N$2:$N$1001,0)),"")</f>
        <v/>
      </c>
      <c r="B84" s="240" t="str">
        <f t="shared" si="14"/>
        <v/>
      </c>
      <c r="C84" s="240" t="str">
        <f t="shared" si="15"/>
        <v/>
      </c>
      <c r="D84" s="240" t="str">
        <f t="shared" si="16"/>
        <v/>
      </c>
      <c r="E84" s="261" t="str">
        <f>IF($A84="","",SUMIFS(Txn[Signed Units],Txn[Key],$A84))</f>
        <v/>
      </c>
      <c r="F84" s="283">
        <f>IF($A84="","",SUMIFS(Txn[Buy Cost],Txn[Key],$A84,Txn[Transaction Order],"&gt;"&amp;IFERROR(_xlfn.MAXIFS(Txn[Transaction Order],Txn[Key],$A84,Txn[Running Units],"&gt;-0.000001",Txn[Running Units],"&lt;0.000001"),0)))</f>
      </c>
      <c r="G84" s="283">
        <f>IF($A84="","",IFERROR(F84/SUMIFS(Txn[Units Purchased or Sold],Txn[Key],$A84,Txn[Transaction Order],"&gt;"&amp;IFERROR(_xlfn.MAXIFS(Txn[Transaction Order],Txn[Key],$A84,Txn[Running Units],"&gt;-0.000001",Txn[Running Units],"&lt;0.000001"),0),Txn[Sell (-1) Buy (1) Fees (0) Dividend (2)],1),0))</f>
      </c>
      <c r="H84" s="283">
        <f>IF($A84="","",SUMIFS(Txn[Sell Proceeds],Txn[Key],$A84,Txn[Transaction Order],"&gt;"&amp;IFERROR(_xlfn.MAXIFS(Txn[Transaction Order],Txn[Key],$A84,Txn[Running Units],"&gt;-0.000001",Txn[Running Units],"&lt;0.000001"),0)))</f>
      </c>
      <c r="I84" s="284" t="str">
        <f>IF($A84="","",IFERROR(INDEX(Prices[Current Price],MATCH($A84,Prices[Key],0)),0))</f>
        <v/>
      </c>
      <c r="J84" s="285" t="str">
        <f>IF($A84="","",IFERROR(INDEX(Prices[FX to SGD],MATCH($A84,Prices[Key],0)),1))</f>
        <v/>
      </c>
      <c r="K84" s="283" t="str">
        <f t="shared" si="17"/>
        <v/>
      </c>
      <c r="L84" s="283" t="str">
        <f t="shared" si="18"/>
        <v/>
      </c>
      <c r="M84" s="283" t="str">
        <f t="shared" si="19"/>
        <v/>
      </c>
      <c r="N84" s="286" t="str">
        <f t="shared" si="20"/>
        <v/>
      </c>
      <c r="O84" t="str">
        <f>IF($A84="","",IFERROR(INDEX(Prices[Category],MATCH($A84,Prices[Key],0)),"Uncategorized"))</f>
        <v/>
      </c>
      <c r="P84" s="287" t="str">
        <f t="shared" si="21"/>
        <v/>
      </c>
      <c r="Q84" s="287" t="str">
        <f t="shared" si="22"/>
        <v/>
      </c>
    </row>
    <row r="85" spans="1:17" ht="15" customHeight="1" x14ac:dyDescent="0.2">
      <c r="A85" s="240" t="str">
        <f>IFERROR(INDEX('All Ticker P&amp;L'!$A$2:$A$1001,MATCH(ROWS($A$2:A85),'All Ticker P&amp;L'!$N$2:$N$1001,0)),"")</f>
        <v/>
      </c>
      <c r="B85" s="240" t="str">
        <f t="shared" si="14"/>
        <v/>
      </c>
      <c r="C85" s="240" t="str">
        <f t="shared" si="15"/>
        <v/>
      </c>
      <c r="D85" s="240" t="str">
        <f t="shared" si="16"/>
        <v/>
      </c>
      <c r="E85" s="261" t="str">
        <f>IF($A85="","",SUMIFS(Txn[Signed Units],Txn[Key],$A85))</f>
        <v/>
      </c>
      <c r="F85" s="283">
        <f>IF($A85="","",SUMIFS(Txn[Buy Cost],Txn[Key],$A85,Txn[Transaction Order],"&gt;"&amp;IFERROR(_xlfn.MAXIFS(Txn[Transaction Order],Txn[Key],$A85,Txn[Running Units],"&gt;-0.000001",Txn[Running Units],"&lt;0.000001"),0)))</f>
      </c>
      <c r="G85" s="283">
        <f>IF($A85="","",IFERROR(F85/SUMIFS(Txn[Units Purchased or Sold],Txn[Key],$A85,Txn[Transaction Order],"&gt;"&amp;IFERROR(_xlfn.MAXIFS(Txn[Transaction Order],Txn[Key],$A85,Txn[Running Units],"&gt;-0.000001",Txn[Running Units],"&lt;0.000001"),0),Txn[Sell (-1) Buy (1) Fees (0) Dividend (2)],1),0))</f>
      </c>
      <c r="H85" s="283">
        <f>IF($A85="","",SUMIFS(Txn[Sell Proceeds],Txn[Key],$A85,Txn[Transaction Order],"&gt;"&amp;IFERROR(_xlfn.MAXIFS(Txn[Transaction Order],Txn[Key],$A85,Txn[Running Units],"&gt;-0.000001",Txn[Running Units],"&lt;0.000001"),0)))</f>
      </c>
      <c r="I85" s="284" t="str">
        <f>IF($A85="","",IFERROR(INDEX(Prices[Current Price],MATCH($A85,Prices[Key],0)),0))</f>
        <v/>
      </c>
      <c r="J85" s="285" t="str">
        <f>IF($A85="","",IFERROR(INDEX(Prices[FX to SGD],MATCH($A85,Prices[Key],0)),1))</f>
        <v/>
      </c>
      <c r="K85" s="283" t="str">
        <f t="shared" si="17"/>
        <v/>
      </c>
      <c r="L85" s="283" t="str">
        <f t="shared" si="18"/>
        <v/>
      </c>
      <c r="M85" s="283" t="str">
        <f t="shared" si="19"/>
        <v/>
      </c>
      <c r="N85" s="286" t="str">
        <f t="shared" si="20"/>
        <v/>
      </c>
      <c r="O85" t="str">
        <f>IF($A85="","",IFERROR(INDEX(Prices[Category],MATCH($A85,Prices[Key],0)),"Uncategorized"))</f>
        <v/>
      </c>
      <c r="P85" s="287" t="str">
        <f t="shared" si="21"/>
        <v/>
      </c>
      <c r="Q85" s="287" t="str">
        <f t="shared" si="22"/>
        <v/>
      </c>
    </row>
    <row r="86" spans="1:17" ht="15" customHeight="1" x14ac:dyDescent="0.2">
      <c r="A86" s="240" t="str">
        <f>IFERROR(INDEX('All Ticker P&amp;L'!$A$2:$A$1001,MATCH(ROWS($A$2:A86),'All Ticker P&amp;L'!$N$2:$N$1001,0)),"")</f>
        <v/>
      </c>
      <c r="B86" s="240" t="str">
        <f t="shared" si="14"/>
        <v/>
      </c>
      <c r="C86" s="240" t="str">
        <f t="shared" si="15"/>
        <v/>
      </c>
      <c r="D86" s="240" t="str">
        <f t="shared" si="16"/>
        <v/>
      </c>
      <c r="E86" s="261" t="str">
        <f>IF($A86="","",SUMIFS(Txn[Signed Units],Txn[Key],$A86))</f>
        <v/>
      </c>
      <c r="F86" s="283">
        <f>IF($A86="","",SUMIFS(Txn[Buy Cost],Txn[Key],$A86,Txn[Transaction Order],"&gt;"&amp;IFERROR(_xlfn.MAXIFS(Txn[Transaction Order],Txn[Key],$A86,Txn[Running Units],"&gt;-0.000001",Txn[Running Units],"&lt;0.000001"),0)))</f>
      </c>
      <c r="G86" s="283">
        <f>IF($A86="","",IFERROR(F86/SUMIFS(Txn[Units Purchased or Sold],Txn[Key],$A86,Txn[Transaction Order],"&gt;"&amp;IFERROR(_xlfn.MAXIFS(Txn[Transaction Order],Txn[Key],$A86,Txn[Running Units],"&gt;-0.000001",Txn[Running Units],"&lt;0.000001"),0),Txn[Sell (-1) Buy (1) Fees (0) Dividend (2)],1),0))</f>
      </c>
      <c r="H86" s="283">
        <f>IF($A86="","",SUMIFS(Txn[Sell Proceeds],Txn[Key],$A86,Txn[Transaction Order],"&gt;"&amp;IFERROR(_xlfn.MAXIFS(Txn[Transaction Order],Txn[Key],$A86,Txn[Running Units],"&gt;-0.000001",Txn[Running Units],"&lt;0.000001"),0)))</f>
      </c>
      <c r="I86" s="284" t="str">
        <f>IF($A86="","",IFERROR(INDEX(Prices[Current Price],MATCH($A86,Prices[Key],0)),0))</f>
        <v/>
      </c>
      <c r="J86" s="285" t="str">
        <f>IF($A86="","",IFERROR(INDEX(Prices[FX to SGD],MATCH($A86,Prices[Key],0)),1))</f>
        <v/>
      </c>
      <c r="K86" s="283" t="str">
        <f t="shared" si="17"/>
        <v/>
      </c>
      <c r="L86" s="283" t="str">
        <f t="shared" si="18"/>
        <v/>
      </c>
      <c r="M86" s="283" t="str">
        <f t="shared" si="19"/>
        <v/>
      </c>
      <c r="N86" s="286" t="str">
        <f t="shared" si="20"/>
        <v/>
      </c>
      <c r="O86" t="str">
        <f>IF($A86="","",IFERROR(INDEX(Prices[Category],MATCH($A86,Prices[Key],0)),"Uncategorized"))</f>
        <v/>
      </c>
      <c r="P86" s="287" t="str">
        <f t="shared" si="21"/>
        <v/>
      </c>
      <c r="Q86" s="287" t="str">
        <f t="shared" si="22"/>
        <v/>
      </c>
    </row>
    <row r="87" spans="1:17" ht="15" customHeight="1" x14ac:dyDescent="0.2">
      <c r="A87" s="240" t="str">
        <f>IFERROR(INDEX('All Ticker P&amp;L'!$A$2:$A$1001,MATCH(ROWS($A$2:A87),'All Ticker P&amp;L'!$N$2:$N$1001,0)),"")</f>
        <v/>
      </c>
      <c r="B87" s="240" t="str">
        <f t="shared" si="14"/>
        <v/>
      </c>
      <c r="C87" s="240" t="str">
        <f t="shared" si="15"/>
        <v/>
      </c>
      <c r="D87" s="240" t="str">
        <f t="shared" si="16"/>
        <v/>
      </c>
      <c r="E87" s="261" t="str">
        <f>IF($A87="","",SUMIFS(Txn[Signed Units],Txn[Key],$A87))</f>
        <v/>
      </c>
      <c r="F87" s="283">
        <f>IF($A87="","",SUMIFS(Txn[Buy Cost],Txn[Key],$A87,Txn[Transaction Order],"&gt;"&amp;IFERROR(_xlfn.MAXIFS(Txn[Transaction Order],Txn[Key],$A87,Txn[Running Units],"&gt;-0.000001",Txn[Running Units],"&lt;0.000001"),0)))</f>
      </c>
      <c r="G87" s="283">
        <f>IF($A87="","",IFERROR(F87/SUMIFS(Txn[Units Purchased or Sold],Txn[Key],$A87,Txn[Transaction Order],"&gt;"&amp;IFERROR(_xlfn.MAXIFS(Txn[Transaction Order],Txn[Key],$A87,Txn[Running Units],"&gt;-0.000001",Txn[Running Units],"&lt;0.000001"),0),Txn[Sell (-1) Buy (1) Fees (0) Dividend (2)],1),0))</f>
      </c>
      <c r="H87" s="283">
        <f>IF($A87="","",SUMIFS(Txn[Sell Proceeds],Txn[Key],$A87,Txn[Transaction Order],"&gt;"&amp;IFERROR(_xlfn.MAXIFS(Txn[Transaction Order],Txn[Key],$A87,Txn[Running Units],"&gt;-0.000001",Txn[Running Units],"&lt;0.000001"),0)))</f>
      </c>
      <c r="I87" s="284" t="str">
        <f>IF($A87="","",IFERROR(INDEX(Prices[Current Price],MATCH($A87,Prices[Key],0)),0))</f>
        <v/>
      </c>
      <c r="J87" s="285" t="str">
        <f>IF($A87="","",IFERROR(INDEX(Prices[FX to SGD],MATCH($A87,Prices[Key],0)),1))</f>
        <v/>
      </c>
      <c r="K87" s="283" t="str">
        <f t="shared" si="17"/>
        <v/>
      </c>
      <c r="L87" s="283" t="str">
        <f t="shared" si="18"/>
        <v/>
      </c>
      <c r="M87" s="283" t="str">
        <f t="shared" si="19"/>
        <v/>
      </c>
      <c r="N87" s="286" t="str">
        <f t="shared" si="20"/>
        <v/>
      </c>
      <c r="O87" t="str">
        <f>IF($A87="","",IFERROR(INDEX(Prices[Category],MATCH($A87,Prices[Key],0)),"Uncategorized"))</f>
        <v/>
      </c>
      <c r="P87" s="287" t="str">
        <f t="shared" si="21"/>
        <v/>
      </c>
      <c r="Q87" s="287" t="str">
        <f t="shared" si="22"/>
        <v/>
      </c>
    </row>
    <row r="88" spans="1:17" ht="15" customHeight="1" x14ac:dyDescent="0.2">
      <c r="A88" s="240" t="str">
        <f>IFERROR(INDEX('All Ticker P&amp;L'!$A$2:$A$1001,MATCH(ROWS($A$2:A88),'All Ticker P&amp;L'!$N$2:$N$1001,0)),"")</f>
        <v/>
      </c>
      <c r="B88" s="240" t="str">
        <f t="shared" si="14"/>
        <v/>
      </c>
      <c r="C88" s="240" t="str">
        <f t="shared" si="15"/>
        <v/>
      </c>
      <c r="D88" s="240" t="str">
        <f t="shared" si="16"/>
        <v/>
      </c>
      <c r="E88" s="261" t="str">
        <f>IF($A88="","",SUMIFS(Txn[Signed Units],Txn[Key],$A88))</f>
        <v/>
      </c>
      <c r="F88" s="283">
        <f>IF($A88="","",SUMIFS(Txn[Buy Cost],Txn[Key],$A88,Txn[Transaction Order],"&gt;"&amp;IFERROR(_xlfn.MAXIFS(Txn[Transaction Order],Txn[Key],$A88,Txn[Running Units],"&gt;-0.000001",Txn[Running Units],"&lt;0.000001"),0)))</f>
      </c>
      <c r="G88" s="283">
        <f>IF($A88="","",IFERROR(F88/SUMIFS(Txn[Units Purchased or Sold],Txn[Key],$A88,Txn[Transaction Order],"&gt;"&amp;IFERROR(_xlfn.MAXIFS(Txn[Transaction Order],Txn[Key],$A88,Txn[Running Units],"&gt;-0.000001",Txn[Running Units],"&lt;0.000001"),0),Txn[Sell (-1) Buy (1) Fees (0) Dividend (2)],1),0))</f>
      </c>
      <c r="H88" s="283">
        <f>IF($A88="","",SUMIFS(Txn[Sell Proceeds],Txn[Key],$A88,Txn[Transaction Order],"&gt;"&amp;IFERROR(_xlfn.MAXIFS(Txn[Transaction Order],Txn[Key],$A88,Txn[Running Units],"&gt;-0.000001",Txn[Running Units],"&lt;0.000001"),0)))</f>
      </c>
      <c r="I88" s="284" t="str">
        <f>IF($A88="","",IFERROR(INDEX(Prices[Current Price],MATCH($A88,Prices[Key],0)),0))</f>
        <v/>
      </c>
      <c r="J88" s="285" t="str">
        <f>IF($A88="","",IFERROR(INDEX(Prices[FX to SGD],MATCH($A88,Prices[Key],0)),1))</f>
        <v/>
      </c>
      <c r="K88" s="283" t="str">
        <f t="shared" si="17"/>
        <v/>
      </c>
      <c r="L88" s="283" t="str">
        <f t="shared" si="18"/>
        <v/>
      </c>
      <c r="M88" s="283" t="str">
        <f t="shared" si="19"/>
        <v/>
      </c>
      <c r="N88" s="286" t="str">
        <f t="shared" si="20"/>
        <v/>
      </c>
      <c r="O88" t="str">
        <f>IF($A88="","",IFERROR(INDEX(Prices[Category],MATCH($A88,Prices[Key],0)),"Uncategorized"))</f>
        <v/>
      </c>
      <c r="P88" s="287" t="str">
        <f t="shared" si="21"/>
        <v/>
      </c>
      <c r="Q88" s="287" t="str">
        <f t="shared" si="22"/>
        <v/>
      </c>
    </row>
    <row r="89" spans="1:17" ht="15" customHeight="1" x14ac:dyDescent="0.2">
      <c r="A89" s="240" t="str">
        <f>IFERROR(INDEX('All Ticker P&amp;L'!$A$2:$A$1001,MATCH(ROWS($A$2:A89),'All Ticker P&amp;L'!$N$2:$N$1001,0)),"")</f>
        <v/>
      </c>
      <c r="B89" s="240" t="str">
        <f t="shared" si="14"/>
        <v/>
      </c>
      <c r="C89" s="240" t="str">
        <f t="shared" si="15"/>
        <v/>
      </c>
      <c r="D89" s="240" t="str">
        <f t="shared" si="16"/>
        <v/>
      </c>
      <c r="E89" s="261" t="str">
        <f>IF($A89="","",SUMIFS(Txn[Signed Units],Txn[Key],$A89))</f>
        <v/>
      </c>
      <c r="F89" s="283">
        <f>IF($A89="","",SUMIFS(Txn[Buy Cost],Txn[Key],$A89,Txn[Transaction Order],"&gt;"&amp;IFERROR(_xlfn.MAXIFS(Txn[Transaction Order],Txn[Key],$A89,Txn[Running Units],"&gt;-0.000001",Txn[Running Units],"&lt;0.000001"),0)))</f>
      </c>
      <c r="G89" s="283">
        <f>IF($A89="","",IFERROR(F89/SUMIFS(Txn[Units Purchased or Sold],Txn[Key],$A89,Txn[Transaction Order],"&gt;"&amp;IFERROR(_xlfn.MAXIFS(Txn[Transaction Order],Txn[Key],$A89,Txn[Running Units],"&gt;-0.000001",Txn[Running Units],"&lt;0.000001"),0),Txn[Sell (-1) Buy (1) Fees (0) Dividend (2)],1),0))</f>
      </c>
      <c r="H89" s="283">
        <f>IF($A89="","",SUMIFS(Txn[Sell Proceeds],Txn[Key],$A89,Txn[Transaction Order],"&gt;"&amp;IFERROR(_xlfn.MAXIFS(Txn[Transaction Order],Txn[Key],$A89,Txn[Running Units],"&gt;-0.000001",Txn[Running Units],"&lt;0.000001"),0)))</f>
      </c>
      <c r="I89" s="284" t="str">
        <f>IF($A89="","",IFERROR(INDEX(Prices[Current Price],MATCH($A89,Prices[Key],0)),0))</f>
        <v/>
      </c>
      <c r="J89" s="285" t="str">
        <f>IF($A89="","",IFERROR(INDEX(Prices[FX to SGD],MATCH($A89,Prices[Key],0)),1))</f>
        <v/>
      </c>
      <c r="K89" s="283" t="str">
        <f t="shared" si="17"/>
        <v/>
      </c>
      <c r="L89" s="283" t="str">
        <f t="shared" si="18"/>
        <v/>
      </c>
      <c r="M89" s="283" t="str">
        <f t="shared" si="19"/>
        <v/>
      </c>
      <c r="N89" s="286" t="str">
        <f t="shared" si="20"/>
        <v/>
      </c>
      <c r="O89" t="str">
        <f>IF($A89="","",IFERROR(INDEX(Prices[Category],MATCH($A89,Prices[Key],0)),"Uncategorized"))</f>
        <v/>
      </c>
      <c r="P89" s="287" t="str">
        <f t="shared" si="21"/>
        <v/>
      </c>
      <c r="Q89" s="287" t="str">
        <f t="shared" si="22"/>
        <v/>
      </c>
    </row>
    <row r="90" spans="1:17" ht="15" customHeight="1" x14ac:dyDescent="0.2">
      <c r="A90" s="240" t="str">
        <f>IFERROR(INDEX('All Ticker P&amp;L'!$A$2:$A$1001,MATCH(ROWS($A$2:A90),'All Ticker P&amp;L'!$N$2:$N$1001,0)),"")</f>
        <v/>
      </c>
      <c r="B90" s="240" t="str">
        <f t="shared" si="14"/>
        <v/>
      </c>
      <c r="C90" s="240" t="str">
        <f t="shared" si="15"/>
        <v/>
      </c>
      <c r="D90" s="240" t="str">
        <f t="shared" si="16"/>
        <v/>
      </c>
      <c r="E90" s="261" t="str">
        <f>IF($A90="","",SUMIFS(Txn[Signed Units],Txn[Key],$A90))</f>
        <v/>
      </c>
      <c r="F90" s="283">
        <f>IF($A90="","",SUMIFS(Txn[Buy Cost],Txn[Key],$A90,Txn[Transaction Order],"&gt;"&amp;IFERROR(_xlfn.MAXIFS(Txn[Transaction Order],Txn[Key],$A90,Txn[Running Units],"&gt;-0.000001",Txn[Running Units],"&lt;0.000001"),0)))</f>
      </c>
      <c r="G90" s="283">
        <f>IF($A90="","",IFERROR(F90/SUMIFS(Txn[Units Purchased or Sold],Txn[Key],$A90,Txn[Transaction Order],"&gt;"&amp;IFERROR(_xlfn.MAXIFS(Txn[Transaction Order],Txn[Key],$A90,Txn[Running Units],"&gt;-0.000001",Txn[Running Units],"&lt;0.000001"),0),Txn[Sell (-1) Buy (1) Fees (0) Dividend (2)],1),0))</f>
      </c>
      <c r="H90" s="283">
        <f>IF($A90="","",SUMIFS(Txn[Sell Proceeds],Txn[Key],$A90,Txn[Transaction Order],"&gt;"&amp;IFERROR(_xlfn.MAXIFS(Txn[Transaction Order],Txn[Key],$A90,Txn[Running Units],"&gt;-0.000001",Txn[Running Units],"&lt;0.000001"),0)))</f>
      </c>
      <c r="I90" s="284" t="str">
        <f>IF($A90="","",IFERROR(INDEX(Prices[Current Price],MATCH($A90,Prices[Key],0)),0))</f>
        <v/>
      </c>
      <c r="J90" s="285" t="str">
        <f>IF($A90="","",IFERROR(INDEX(Prices[FX to SGD],MATCH($A90,Prices[Key],0)),1))</f>
        <v/>
      </c>
      <c r="K90" s="283" t="str">
        <f t="shared" si="17"/>
        <v/>
      </c>
      <c r="L90" s="283" t="str">
        <f t="shared" si="18"/>
        <v/>
      </c>
      <c r="M90" s="283" t="str">
        <f t="shared" si="19"/>
        <v/>
      </c>
      <c r="N90" s="286" t="str">
        <f t="shared" si="20"/>
        <v/>
      </c>
      <c r="O90" t="str">
        <f>IF($A90="","",IFERROR(INDEX(Prices[Category],MATCH($A90,Prices[Key],0)),"Uncategorized"))</f>
        <v/>
      </c>
      <c r="P90" s="287" t="str">
        <f t="shared" si="21"/>
        <v/>
      </c>
      <c r="Q90" s="287" t="str">
        <f t="shared" si="22"/>
        <v/>
      </c>
    </row>
    <row r="91" spans="1:17" ht="15" customHeight="1" x14ac:dyDescent="0.2">
      <c r="A91" s="240" t="str">
        <f>IFERROR(INDEX('All Ticker P&amp;L'!$A$2:$A$1001,MATCH(ROWS($A$2:A91),'All Ticker P&amp;L'!$N$2:$N$1001,0)),"")</f>
        <v/>
      </c>
      <c r="B91" s="240" t="str">
        <f t="shared" si="14"/>
        <v/>
      </c>
      <c r="C91" s="240" t="str">
        <f t="shared" si="15"/>
        <v/>
      </c>
      <c r="D91" s="240" t="str">
        <f t="shared" si="16"/>
        <v/>
      </c>
      <c r="E91" s="261" t="str">
        <f>IF($A91="","",SUMIFS(Txn[Signed Units],Txn[Key],$A91))</f>
        <v/>
      </c>
      <c r="F91" s="283">
        <f>IF($A91="","",SUMIFS(Txn[Buy Cost],Txn[Key],$A91,Txn[Transaction Order],"&gt;"&amp;IFERROR(_xlfn.MAXIFS(Txn[Transaction Order],Txn[Key],$A91,Txn[Running Units],"&gt;-0.000001",Txn[Running Units],"&lt;0.000001"),0)))</f>
      </c>
      <c r="G91" s="283">
        <f>IF($A91="","",IFERROR(F91/SUMIFS(Txn[Units Purchased or Sold],Txn[Key],$A91,Txn[Transaction Order],"&gt;"&amp;IFERROR(_xlfn.MAXIFS(Txn[Transaction Order],Txn[Key],$A91,Txn[Running Units],"&gt;-0.000001",Txn[Running Units],"&lt;0.000001"),0),Txn[Sell (-1) Buy (1) Fees (0) Dividend (2)],1),0))</f>
      </c>
      <c r="H91" s="283">
        <f>IF($A91="","",SUMIFS(Txn[Sell Proceeds],Txn[Key],$A91,Txn[Transaction Order],"&gt;"&amp;IFERROR(_xlfn.MAXIFS(Txn[Transaction Order],Txn[Key],$A91,Txn[Running Units],"&gt;-0.000001",Txn[Running Units],"&lt;0.000001"),0)))</f>
      </c>
      <c r="I91" s="284" t="str">
        <f>IF($A91="","",IFERROR(INDEX(Prices[Current Price],MATCH($A91,Prices[Key],0)),0))</f>
        <v/>
      </c>
      <c r="J91" s="285" t="str">
        <f>IF($A91="","",IFERROR(INDEX(Prices[FX to SGD],MATCH($A91,Prices[Key],0)),1))</f>
        <v/>
      </c>
      <c r="K91" s="283" t="str">
        <f t="shared" si="17"/>
        <v/>
      </c>
      <c r="L91" s="283" t="str">
        <f t="shared" si="18"/>
        <v/>
      </c>
      <c r="M91" s="283" t="str">
        <f t="shared" si="19"/>
        <v/>
      </c>
      <c r="N91" s="286" t="str">
        <f t="shared" si="20"/>
        <v/>
      </c>
      <c r="O91" t="str">
        <f>IF($A91="","",IFERROR(INDEX(Prices[Category],MATCH($A91,Prices[Key],0)),"Uncategorized"))</f>
        <v/>
      </c>
      <c r="P91" s="287" t="str">
        <f t="shared" si="21"/>
        <v/>
      </c>
      <c r="Q91" s="287" t="str">
        <f t="shared" si="22"/>
        <v/>
      </c>
    </row>
    <row r="92" spans="1:17" ht="15" customHeight="1" x14ac:dyDescent="0.2">
      <c r="A92" s="240" t="str">
        <f>IFERROR(INDEX('All Ticker P&amp;L'!$A$2:$A$1001,MATCH(ROWS($A$2:A92),'All Ticker P&amp;L'!$N$2:$N$1001,0)),"")</f>
        <v/>
      </c>
      <c r="B92" s="240" t="str">
        <f t="shared" si="14"/>
        <v/>
      </c>
      <c r="C92" s="240" t="str">
        <f t="shared" si="15"/>
        <v/>
      </c>
      <c r="D92" s="240" t="str">
        <f t="shared" si="16"/>
        <v/>
      </c>
      <c r="E92" s="261" t="str">
        <f>IF($A92="","",SUMIFS(Txn[Signed Units],Txn[Key],$A92))</f>
        <v/>
      </c>
      <c r="F92" s="283">
        <f>IF($A92="","",SUMIFS(Txn[Buy Cost],Txn[Key],$A92,Txn[Transaction Order],"&gt;"&amp;IFERROR(_xlfn.MAXIFS(Txn[Transaction Order],Txn[Key],$A92,Txn[Running Units],"&gt;-0.000001",Txn[Running Units],"&lt;0.000001"),0)))</f>
      </c>
      <c r="G92" s="283">
        <f>IF($A92="","",IFERROR(F92/SUMIFS(Txn[Units Purchased or Sold],Txn[Key],$A92,Txn[Transaction Order],"&gt;"&amp;IFERROR(_xlfn.MAXIFS(Txn[Transaction Order],Txn[Key],$A92,Txn[Running Units],"&gt;-0.000001",Txn[Running Units],"&lt;0.000001"),0),Txn[Sell (-1) Buy (1) Fees (0) Dividend (2)],1),0))</f>
      </c>
      <c r="H92" s="283">
        <f>IF($A92="","",SUMIFS(Txn[Sell Proceeds],Txn[Key],$A92,Txn[Transaction Order],"&gt;"&amp;IFERROR(_xlfn.MAXIFS(Txn[Transaction Order],Txn[Key],$A92,Txn[Running Units],"&gt;-0.000001",Txn[Running Units],"&lt;0.000001"),0)))</f>
      </c>
      <c r="I92" s="284" t="str">
        <f>IF($A92="","",IFERROR(INDEX(Prices[Current Price],MATCH($A92,Prices[Key],0)),0))</f>
        <v/>
      </c>
      <c r="J92" s="285" t="str">
        <f>IF($A92="","",IFERROR(INDEX(Prices[FX to SGD],MATCH($A92,Prices[Key],0)),1))</f>
        <v/>
      </c>
      <c r="K92" s="283" t="str">
        <f t="shared" si="17"/>
        <v/>
      </c>
      <c r="L92" s="283" t="str">
        <f t="shared" si="18"/>
        <v/>
      </c>
      <c r="M92" s="283" t="str">
        <f t="shared" si="19"/>
        <v/>
      </c>
      <c r="N92" s="286" t="str">
        <f t="shared" si="20"/>
        <v/>
      </c>
      <c r="O92" t="str">
        <f>IF($A92="","",IFERROR(INDEX(Prices[Category],MATCH($A92,Prices[Key],0)),"Uncategorized"))</f>
        <v/>
      </c>
      <c r="P92" s="287" t="str">
        <f t="shared" si="21"/>
        <v/>
      </c>
      <c r="Q92" s="287" t="str">
        <f t="shared" si="22"/>
        <v/>
      </c>
    </row>
    <row r="93" spans="1:17" ht="15" customHeight="1" x14ac:dyDescent="0.2">
      <c r="A93" s="240" t="str">
        <f>IFERROR(INDEX('All Ticker P&amp;L'!$A$2:$A$1001,MATCH(ROWS($A$2:A93),'All Ticker P&amp;L'!$N$2:$N$1001,0)),"")</f>
        <v/>
      </c>
      <c r="B93" s="240" t="str">
        <f t="shared" si="14"/>
        <v/>
      </c>
      <c r="C93" s="240" t="str">
        <f t="shared" si="15"/>
        <v/>
      </c>
      <c r="D93" s="240" t="str">
        <f t="shared" si="16"/>
        <v/>
      </c>
      <c r="E93" s="261" t="str">
        <f>IF($A93="","",SUMIFS(Txn[Signed Units],Txn[Key],$A93))</f>
        <v/>
      </c>
      <c r="F93" s="283">
        <f>IF($A93="","",SUMIFS(Txn[Buy Cost],Txn[Key],$A93,Txn[Transaction Order],"&gt;"&amp;IFERROR(_xlfn.MAXIFS(Txn[Transaction Order],Txn[Key],$A93,Txn[Running Units],"&gt;-0.000001",Txn[Running Units],"&lt;0.000001"),0)))</f>
      </c>
      <c r="G93" s="283">
        <f>IF($A93="","",IFERROR(F93/SUMIFS(Txn[Units Purchased or Sold],Txn[Key],$A93,Txn[Transaction Order],"&gt;"&amp;IFERROR(_xlfn.MAXIFS(Txn[Transaction Order],Txn[Key],$A93,Txn[Running Units],"&gt;-0.000001",Txn[Running Units],"&lt;0.000001"),0),Txn[Sell (-1) Buy (1) Fees (0) Dividend (2)],1),0))</f>
      </c>
      <c r="H93" s="283">
        <f>IF($A93="","",SUMIFS(Txn[Sell Proceeds],Txn[Key],$A93,Txn[Transaction Order],"&gt;"&amp;IFERROR(_xlfn.MAXIFS(Txn[Transaction Order],Txn[Key],$A93,Txn[Running Units],"&gt;-0.000001",Txn[Running Units],"&lt;0.000001"),0)))</f>
      </c>
      <c r="I93" s="284" t="str">
        <f>IF($A93="","",IFERROR(INDEX(Prices[Current Price],MATCH($A93,Prices[Key],0)),0))</f>
        <v/>
      </c>
      <c r="J93" s="285" t="str">
        <f>IF($A93="","",IFERROR(INDEX(Prices[FX to SGD],MATCH($A93,Prices[Key],0)),1))</f>
        <v/>
      </c>
      <c r="K93" s="283" t="str">
        <f t="shared" si="17"/>
        <v/>
      </c>
      <c r="L93" s="283" t="str">
        <f t="shared" si="18"/>
        <v/>
      </c>
      <c r="M93" s="283" t="str">
        <f t="shared" si="19"/>
        <v/>
      </c>
      <c r="N93" s="286" t="str">
        <f t="shared" si="20"/>
        <v/>
      </c>
      <c r="O93" t="str">
        <f>IF($A93="","",IFERROR(INDEX(Prices[Category],MATCH($A93,Prices[Key],0)),"Uncategorized"))</f>
        <v/>
      </c>
      <c r="P93" s="287" t="str">
        <f t="shared" si="21"/>
        <v/>
      </c>
      <c r="Q93" s="287" t="str">
        <f t="shared" si="22"/>
        <v/>
      </c>
    </row>
    <row r="94" spans="1:17" ht="15" customHeight="1" x14ac:dyDescent="0.2">
      <c r="A94" s="240" t="str">
        <f>IFERROR(INDEX('All Ticker P&amp;L'!$A$2:$A$1001,MATCH(ROWS($A$2:A94),'All Ticker P&amp;L'!$N$2:$N$1001,0)),"")</f>
        <v/>
      </c>
      <c r="B94" s="240" t="str">
        <f t="shared" si="14"/>
        <v/>
      </c>
      <c r="C94" s="240" t="str">
        <f t="shared" si="15"/>
        <v/>
      </c>
      <c r="D94" s="240" t="str">
        <f t="shared" si="16"/>
        <v/>
      </c>
      <c r="E94" s="261" t="str">
        <f>IF($A94="","",SUMIFS(Txn[Signed Units],Txn[Key],$A94))</f>
        <v/>
      </c>
      <c r="F94" s="283">
        <f>IF($A94="","",SUMIFS(Txn[Buy Cost],Txn[Key],$A94,Txn[Transaction Order],"&gt;"&amp;IFERROR(_xlfn.MAXIFS(Txn[Transaction Order],Txn[Key],$A94,Txn[Running Units],"&gt;-0.000001",Txn[Running Units],"&lt;0.000001"),0)))</f>
      </c>
      <c r="G94" s="283">
        <f>IF($A94="","",IFERROR(F94/SUMIFS(Txn[Units Purchased or Sold],Txn[Key],$A94,Txn[Transaction Order],"&gt;"&amp;IFERROR(_xlfn.MAXIFS(Txn[Transaction Order],Txn[Key],$A94,Txn[Running Units],"&gt;-0.000001",Txn[Running Units],"&lt;0.000001"),0),Txn[Sell (-1) Buy (1) Fees (0) Dividend (2)],1),0))</f>
      </c>
      <c r="H94" s="283">
        <f>IF($A94="","",SUMIFS(Txn[Sell Proceeds],Txn[Key],$A94,Txn[Transaction Order],"&gt;"&amp;IFERROR(_xlfn.MAXIFS(Txn[Transaction Order],Txn[Key],$A94,Txn[Running Units],"&gt;-0.000001",Txn[Running Units],"&lt;0.000001"),0)))</f>
      </c>
      <c r="I94" s="284" t="str">
        <f>IF($A94="","",IFERROR(INDEX(Prices[Current Price],MATCH($A94,Prices[Key],0)),0))</f>
        <v/>
      </c>
      <c r="J94" s="285" t="str">
        <f>IF($A94="","",IFERROR(INDEX(Prices[FX to SGD],MATCH($A94,Prices[Key],0)),1))</f>
        <v/>
      </c>
      <c r="K94" s="283" t="str">
        <f t="shared" si="17"/>
        <v/>
      </c>
      <c r="L94" s="283" t="str">
        <f t="shared" si="18"/>
        <v/>
      </c>
      <c r="M94" s="283" t="str">
        <f t="shared" si="19"/>
        <v/>
      </c>
      <c r="N94" s="286" t="str">
        <f t="shared" si="20"/>
        <v/>
      </c>
      <c r="O94" t="str">
        <f>IF($A94="","",IFERROR(INDEX(Prices[Category],MATCH($A94,Prices[Key],0)),"Uncategorized"))</f>
        <v/>
      </c>
      <c r="P94" s="287" t="str">
        <f t="shared" si="21"/>
        <v/>
      </c>
      <c r="Q94" s="287" t="str">
        <f t="shared" si="22"/>
        <v/>
      </c>
    </row>
    <row r="95" spans="1:17" ht="15" customHeight="1" x14ac:dyDescent="0.2">
      <c r="A95" s="240" t="str">
        <f>IFERROR(INDEX('All Ticker P&amp;L'!$A$2:$A$1001,MATCH(ROWS($A$2:A95),'All Ticker P&amp;L'!$N$2:$N$1001,0)),"")</f>
        <v/>
      </c>
      <c r="B95" s="240" t="str">
        <f t="shared" si="14"/>
        <v/>
      </c>
      <c r="C95" s="240" t="str">
        <f t="shared" si="15"/>
        <v/>
      </c>
      <c r="D95" s="240" t="str">
        <f t="shared" si="16"/>
        <v/>
      </c>
      <c r="E95" s="261" t="str">
        <f>IF($A95="","",SUMIFS(Txn[Signed Units],Txn[Key],$A95))</f>
        <v/>
      </c>
      <c r="F95" s="283">
        <f>IF($A95="","",SUMIFS(Txn[Buy Cost],Txn[Key],$A95,Txn[Transaction Order],"&gt;"&amp;IFERROR(_xlfn.MAXIFS(Txn[Transaction Order],Txn[Key],$A95,Txn[Running Units],"&gt;-0.000001",Txn[Running Units],"&lt;0.000001"),0)))</f>
      </c>
      <c r="G95" s="283">
        <f>IF($A95="","",IFERROR(F95/SUMIFS(Txn[Units Purchased or Sold],Txn[Key],$A95,Txn[Transaction Order],"&gt;"&amp;IFERROR(_xlfn.MAXIFS(Txn[Transaction Order],Txn[Key],$A95,Txn[Running Units],"&gt;-0.000001",Txn[Running Units],"&lt;0.000001"),0),Txn[Sell (-1) Buy (1) Fees (0) Dividend (2)],1),0))</f>
      </c>
      <c r="H95" s="283">
        <f>IF($A95="","",SUMIFS(Txn[Sell Proceeds],Txn[Key],$A95,Txn[Transaction Order],"&gt;"&amp;IFERROR(_xlfn.MAXIFS(Txn[Transaction Order],Txn[Key],$A95,Txn[Running Units],"&gt;-0.000001",Txn[Running Units],"&lt;0.000001"),0)))</f>
      </c>
      <c r="I95" s="284" t="str">
        <f>IF($A95="","",IFERROR(INDEX(Prices[Current Price],MATCH($A95,Prices[Key],0)),0))</f>
        <v/>
      </c>
      <c r="J95" s="285" t="str">
        <f>IF($A95="","",IFERROR(INDEX(Prices[FX to SGD],MATCH($A95,Prices[Key],0)),1))</f>
        <v/>
      </c>
      <c r="K95" s="283" t="str">
        <f t="shared" si="17"/>
        <v/>
      </c>
      <c r="L95" s="283" t="str">
        <f t="shared" si="18"/>
        <v/>
      </c>
      <c r="M95" s="283" t="str">
        <f t="shared" si="19"/>
        <v/>
      </c>
      <c r="N95" s="286" t="str">
        <f t="shared" si="20"/>
        <v/>
      </c>
      <c r="O95" t="str">
        <f>IF($A95="","",IFERROR(INDEX(Prices[Category],MATCH($A95,Prices[Key],0)),"Uncategorized"))</f>
        <v/>
      </c>
      <c r="P95" s="287" t="str">
        <f t="shared" si="21"/>
        <v/>
      </c>
      <c r="Q95" s="287" t="str">
        <f t="shared" si="22"/>
        <v/>
      </c>
    </row>
    <row r="96" spans="1:17" ht="15" customHeight="1" x14ac:dyDescent="0.2">
      <c r="A96" s="240" t="str">
        <f>IFERROR(INDEX('All Ticker P&amp;L'!$A$2:$A$1001,MATCH(ROWS($A$2:A96),'All Ticker P&amp;L'!$N$2:$N$1001,0)),"")</f>
        <v/>
      </c>
      <c r="B96" s="240" t="str">
        <f t="shared" si="14"/>
        <v/>
      </c>
      <c r="C96" s="240" t="str">
        <f t="shared" si="15"/>
        <v/>
      </c>
      <c r="D96" s="240" t="str">
        <f t="shared" si="16"/>
        <v/>
      </c>
      <c r="E96" s="261" t="str">
        <f>IF($A96="","",SUMIFS(Txn[Signed Units],Txn[Key],$A96))</f>
        <v/>
      </c>
      <c r="F96" s="283">
        <f>IF($A96="","",SUMIFS(Txn[Buy Cost],Txn[Key],$A96,Txn[Transaction Order],"&gt;"&amp;IFERROR(_xlfn.MAXIFS(Txn[Transaction Order],Txn[Key],$A96,Txn[Running Units],"&gt;-0.000001",Txn[Running Units],"&lt;0.000001"),0)))</f>
      </c>
      <c r="G96" s="283">
        <f>IF($A96="","",IFERROR(F96/SUMIFS(Txn[Units Purchased or Sold],Txn[Key],$A96,Txn[Transaction Order],"&gt;"&amp;IFERROR(_xlfn.MAXIFS(Txn[Transaction Order],Txn[Key],$A96,Txn[Running Units],"&gt;-0.000001",Txn[Running Units],"&lt;0.000001"),0),Txn[Sell (-1) Buy (1) Fees (0) Dividend (2)],1),0))</f>
      </c>
      <c r="H96" s="283">
        <f>IF($A96="","",SUMIFS(Txn[Sell Proceeds],Txn[Key],$A96,Txn[Transaction Order],"&gt;"&amp;IFERROR(_xlfn.MAXIFS(Txn[Transaction Order],Txn[Key],$A96,Txn[Running Units],"&gt;-0.000001",Txn[Running Units],"&lt;0.000001"),0)))</f>
      </c>
      <c r="I96" s="284" t="str">
        <f>IF($A96="","",IFERROR(INDEX(Prices[Current Price],MATCH($A96,Prices[Key],0)),0))</f>
        <v/>
      </c>
      <c r="J96" s="285" t="str">
        <f>IF($A96="","",IFERROR(INDEX(Prices[FX to SGD],MATCH($A96,Prices[Key],0)),1))</f>
        <v/>
      </c>
      <c r="K96" s="283" t="str">
        <f t="shared" si="17"/>
        <v/>
      </c>
      <c r="L96" s="283" t="str">
        <f t="shared" si="18"/>
        <v/>
      </c>
      <c r="M96" s="283" t="str">
        <f t="shared" si="19"/>
        <v/>
      </c>
      <c r="N96" s="286" t="str">
        <f t="shared" si="20"/>
        <v/>
      </c>
      <c r="O96" t="str">
        <f>IF($A96="","",IFERROR(INDEX(Prices[Category],MATCH($A96,Prices[Key],0)),"Uncategorized"))</f>
        <v/>
      </c>
      <c r="P96" s="287" t="str">
        <f t="shared" si="21"/>
        <v/>
      </c>
      <c r="Q96" s="287" t="str">
        <f t="shared" si="22"/>
        <v/>
      </c>
    </row>
    <row r="97" spans="1:17" ht="15" customHeight="1" x14ac:dyDescent="0.2">
      <c r="A97" s="240" t="str">
        <f>IFERROR(INDEX('All Ticker P&amp;L'!$A$2:$A$1001,MATCH(ROWS($A$2:A97),'All Ticker P&amp;L'!$N$2:$N$1001,0)),"")</f>
        <v/>
      </c>
      <c r="B97" s="240" t="str">
        <f t="shared" si="14"/>
        <v/>
      </c>
      <c r="C97" s="240" t="str">
        <f t="shared" si="15"/>
        <v/>
      </c>
      <c r="D97" s="240" t="str">
        <f t="shared" si="16"/>
        <v/>
      </c>
      <c r="E97" s="261" t="str">
        <f>IF($A97="","",SUMIFS(Txn[Signed Units],Txn[Key],$A97))</f>
        <v/>
      </c>
      <c r="F97" s="283">
        <f>IF($A97="","",SUMIFS(Txn[Buy Cost],Txn[Key],$A97,Txn[Transaction Order],"&gt;"&amp;IFERROR(_xlfn.MAXIFS(Txn[Transaction Order],Txn[Key],$A97,Txn[Running Units],"&gt;-0.000001",Txn[Running Units],"&lt;0.000001"),0)))</f>
      </c>
      <c r="G97" s="283">
        <f>IF($A97="","",IFERROR(F97/SUMIFS(Txn[Units Purchased or Sold],Txn[Key],$A97,Txn[Transaction Order],"&gt;"&amp;IFERROR(_xlfn.MAXIFS(Txn[Transaction Order],Txn[Key],$A97,Txn[Running Units],"&gt;-0.000001",Txn[Running Units],"&lt;0.000001"),0),Txn[Sell (-1) Buy (1) Fees (0) Dividend (2)],1),0))</f>
      </c>
      <c r="H97" s="283">
        <f>IF($A97="","",SUMIFS(Txn[Sell Proceeds],Txn[Key],$A97,Txn[Transaction Order],"&gt;"&amp;IFERROR(_xlfn.MAXIFS(Txn[Transaction Order],Txn[Key],$A97,Txn[Running Units],"&gt;-0.000001",Txn[Running Units],"&lt;0.000001"),0)))</f>
      </c>
      <c r="I97" s="284" t="str">
        <f>IF($A97="","",IFERROR(INDEX(Prices[Current Price],MATCH($A97,Prices[Key],0)),0))</f>
        <v/>
      </c>
      <c r="J97" s="285" t="str">
        <f>IF($A97="","",IFERROR(INDEX(Prices[FX to SGD],MATCH($A97,Prices[Key],0)),1))</f>
        <v/>
      </c>
      <c r="K97" s="283" t="str">
        <f t="shared" si="17"/>
        <v/>
      </c>
      <c r="L97" s="283" t="str">
        <f t="shared" si="18"/>
        <v/>
      </c>
      <c r="M97" s="283" t="str">
        <f t="shared" si="19"/>
        <v/>
      </c>
      <c r="N97" s="286" t="str">
        <f t="shared" si="20"/>
        <v/>
      </c>
      <c r="O97" t="str">
        <f>IF($A97="","",IFERROR(INDEX(Prices[Category],MATCH($A97,Prices[Key],0)),"Uncategorized"))</f>
        <v/>
      </c>
      <c r="P97" s="287" t="str">
        <f t="shared" si="21"/>
        <v/>
      </c>
      <c r="Q97" s="287" t="str">
        <f t="shared" si="22"/>
        <v/>
      </c>
    </row>
    <row r="98" spans="1:17" ht="15" customHeight="1" x14ac:dyDescent="0.2">
      <c r="A98" s="240" t="str">
        <f>IFERROR(INDEX('All Ticker P&amp;L'!$A$2:$A$1001,MATCH(ROWS($A$2:A98),'All Ticker P&amp;L'!$N$2:$N$1001,0)),"")</f>
        <v/>
      </c>
      <c r="B98" s="240" t="str">
        <f t="shared" si="14"/>
        <v/>
      </c>
      <c r="C98" s="240" t="str">
        <f t="shared" si="15"/>
        <v/>
      </c>
      <c r="D98" s="240" t="str">
        <f t="shared" si="16"/>
        <v/>
      </c>
      <c r="E98" s="261" t="str">
        <f>IF($A98="","",SUMIFS(Txn[Signed Units],Txn[Key],$A98))</f>
        <v/>
      </c>
      <c r="F98" s="283">
        <f>IF($A98="","",SUMIFS(Txn[Buy Cost],Txn[Key],$A98,Txn[Transaction Order],"&gt;"&amp;IFERROR(_xlfn.MAXIFS(Txn[Transaction Order],Txn[Key],$A98,Txn[Running Units],"&gt;-0.000001",Txn[Running Units],"&lt;0.000001"),0)))</f>
      </c>
      <c r="G98" s="283">
        <f>IF($A98="","",IFERROR(F98/SUMIFS(Txn[Units Purchased or Sold],Txn[Key],$A98,Txn[Transaction Order],"&gt;"&amp;IFERROR(_xlfn.MAXIFS(Txn[Transaction Order],Txn[Key],$A98,Txn[Running Units],"&gt;-0.000001",Txn[Running Units],"&lt;0.000001"),0),Txn[Sell (-1) Buy (1) Fees (0) Dividend (2)],1),0))</f>
      </c>
      <c r="H98" s="283">
        <f>IF($A98="","",SUMIFS(Txn[Sell Proceeds],Txn[Key],$A98,Txn[Transaction Order],"&gt;"&amp;IFERROR(_xlfn.MAXIFS(Txn[Transaction Order],Txn[Key],$A98,Txn[Running Units],"&gt;-0.000001",Txn[Running Units],"&lt;0.000001"),0)))</f>
      </c>
      <c r="I98" s="284" t="str">
        <f>IF($A98="","",IFERROR(INDEX(Prices[Current Price],MATCH($A98,Prices[Key],0)),0))</f>
        <v/>
      </c>
      <c r="J98" s="285" t="str">
        <f>IF($A98="","",IFERROR(INDEX(Prices[FX to SGD],MATCH($A98,Prices[Key],0)),1))</f>
        <v/>
      </c>
      <c r="K98" s="283" t="str">
        <f t="shared" si="17"/>
        <v/>
      </c>
      <c r="L98" s="283" t="str">
        <f t="shared" si="18"/>
        <v/>
      </c>
      <c r="M98" s="283" t="str">
        <f t="shared" si="19"/>
        <v/>
      </c>
      <c r="N98" s="286" t="str">
        <f t="shared" si="20"/>
        <v/>
      </c>
      <c r="O98" t="str">
        <f>IF($A98="","",IFERROR(INDEX(Prices[Category],MATCH($A98,Prices[Key],0)),"Uncategorized"))</f>
        <v/>
      </c>
      <c r="P98" s="287" t="str">
        <f t="shared" si="21"/>
        <v/>
      </c>
      <c r="Q98" s="287" t="str">
        <f t="shared" si="22"/>
        <v/>
      </c>
    </row>
    <row r="99" spans="1:17" ht="15" customHeight="1" x14ac:dyDescent="0.2">
      <c r="A99" s="240" t="str">
        <f>IFERROR(INDEX('All Ticker P&amp;L'!$A$2:$A$1001,MATCH(ROWS($A$2:A99),'All Ticker P&amp;L'!$N$2:$N$1001,0)),"")</f>
        <v/>
      </c>
      <c r="B99" s="240" t="str">
        <f t="shared" si="14"/>
        <v/>
      </c>
      <c r="C99" s="240" t="str">
        <f t="shared" si="15"/>
        <v/>
      </c>
      <c r="D99" s="240" t="str">
        <f t="shared" si="16"/>
        <v/>
      </c>
      <c r="E99" s="261" t="str">
        <f>IF($A99="","",SUMIFS(Txn[Signed Units],Txn[Key],$A99))</f>
        <v/>
      </c>
      <c r="F99" s="283">
        <f>IF($A99="","",SUMIFS(Txn[Buy Cost],Txn[Key],$A99,Txn[Transaction Order],"&gt;"&amp;IFERROR(_xlfn.MAXIFS(Txn[Transaction Order],Txn[Key],$A99,Txn[Running Units],"&gt;-0.000001",Txn[Running Units],"&lt;0.000001"),0)))</f>
      </c>
      <c r="G99" s="283">
        <f>IF($A99="","",IFERROR(F99/SUMIFS(Txn[Units Purchased or Sold],Txn[Key],$A99,Txn[Transaction Order],"&gt;"&amp;IFERROR(_xlfn.MAXIFS(Txn[Transaction Order],Txn[Key],$A99,Txn[Running Units],"&gt;-0.000001",Txn[Running Units],"&lt;0.000001"),0),Txn[Sell (-1) Buy (1) Fees (0) Dividend (2)],1),0))</f>
      </c>
      <c r="H99" s="283">
        <f>IF($A99="","",SUMIFS(Txn[Sell Proceeds],Txn[Key],$A99,Txn[Transaction Order],"&gt;"&amp;IFERROR(_xlfn.MAXIFS(Txn[Transaction Order],Txn[Key],$A99,Txn[Running Units],"&gt;-0.000001",Txn[Running Units],"&lt;0.000001"),0)))</f>
      </c>
      <c r="I99" s="284" t="str">
        <f>IF($A99="","",IFERROR(INDEX(Prices[Current Price],MATCH($A99,Prices[Key],0)),0))</f>
        <v/>
      </c>
      <c r="J99" s="285" t="str">
        <f>IF($A99="","",IFERROR(INDEX(Prices[FX to SGD],MATCH($A99,Prices[Key],0)),1))</f>
        <v/>
      </c>
      <c r="K99" s="283" t="str">
        <f t="shared" si="17"/>
        <v/>
      </c>
      <c r="L99" s="283" t="str">
        <f t="shared" si="18"/>
        <v/>
      </c>
      <c r="M99" s="283" t="str">
        <f t="shared" si="19"/>
        <v/>
      </c>
      <c r="N99" s="286" t="str">
        <f t="shared" si="20"/>
        <v/>
      </c>
      <c r="O99" t="str">
        <f>IF($A99="","",IFERROR(INDEX(Prices[Category],MATCH($A99,Prices[Key],0)),"Uncategorized"))</f>
        <v/>
      </c>
      <c r="P99" s="287" t="str">
        <f t="shared" si="21"/>
        <v/>
      </c>
      <c r="Q99" s="287" t="str">
        <f t="shared" si="22"/>
        <v/>
      </c>
    </row>
    <row r="100" spans="1:17" ht="15" customHeight="1" x14ac:dyDescent="0.2">
      <c r="A100" s="240" t="str">
        <f>IFERROR(INDEX('All Ticker P&amp;L'!$A$2:$A$1001,MATCH(ROWS($A$2:A100),'All Ticker P&amp;L'!$N$2:$N$1001,0)),"")</f>
        <v/>
      </c>
      <c r="B100" s="240" t="str">
        <f t="shared" si="14"/>
        <v/>
      </c>
      <c r="C100" s="240" t="str">
        <f t="shared" si="15"/>
        <v/>
      </c>
      <c r="D100" s="240" t="str">
        <f t="shared" si="16"/>
        <v/>
      </c>
      <c r="E100" s="261" t="str">
        <f>IF($A100="","",SUMIFS(Txn[Signed Units],Txn[Key],$A100))</f>
        <v/>
      </c>
      <c r="F100" s="283">
        <f>IF($A100="","",SUMIFS(Txn[Buy Cost],Txn[Key],$A100,Txn[Transaction Order],"&gt;"&amp;IFERROR(_xlfn.MAXIFS(Txn[Transaction Order],Txn[Key],$A100,Txn[Running Units],"&gt;-0.000001",Txn[Running Units],"&lt;0.000001"),0)))</f>
      </c>
      <c r="G100" s="283">
        <f>IF($A100="","",IFERROR(F100/SUMIFS(Txn[Units Purchased or Sold],Txn[Key],$A100,Txn[Transaction Order],"&gt;"&amp;IFERROR(_xlfn.MAXIFS(Txn[Transaction Order],Txn[Key],$A100,Txn[Running Units],"&gt;-0.000001",Txn[Running Units],"&lt;0.000001"),0),Txn[Sell (-1) Buy (1) Fees (0) Dividend (2)],1),0))</f>
      </c>
      <c r="H100" s="283">
        <f>IF($A100="","",SUMIFS(Txn[Sell Proceeds],Txn[Key],$A100,Txn[Transaction Order],"&gt;"&amp;IFERROR(_xlfn.MAXIFS(Txn[Transaction Order],Txn[Key],$A100,Txn[Running Units],"&gt;-0.000001",Txn[Running Units],"&lt;0.000001"),0)))</f>
      </c>
      <c r="I100" s="284" t="str">
        <f>IF($A100="","",IFERROR(INDEX(Prices[Current Price],MATCH($A100,Prices[Key],0)),0))</f>
        <v/>
      </c>
      <c r="J100" s="285" t="str">
        <f>IF($A100="","",IFERROR(INDEX(Prices[FX to SGD],MATCH($A100,Prices[Key],0)),1))</f>
        <v/>
      </c>
      <c r="K100" s="283" t="str">
        <f t="shared" si="17"/>
        <v/>
      </c>
      <c r="L100" s="283" t="str">
        <f t="shared" si="18"/>
        <v/>
      </c>
      <c r="M100" s="283" t="str">
        <f t="shared" si="19"/>
        <v/>
      </c>
      <c r="N100" s="286" t="str">
        <f t="shared" si="20"/>
        <v/>
      </c>
      <c r="O100" t="str">
        <f>IF($A100="","",IFERROR(INDEX(Prices[Category],MATCH($A100,Prices[Key],0)),"Uncategorized"))</f>
        <v/>
      </c>
      <c r="P100" s="287" t="str">
        <f t="shared" si="21"/>
        <v/>
      </c>
      <c r="Q100" s="287" t="str">
        <f t="shared" si="22"/>
        <v/>
      </c>
    </row>
    <row r="101" spans="1:17" ht="15" customHeight="1" x14ac:dyDescent="0.2">
      <c r="A101" s="240" t="str">
        <f>IFERROR(INDEX('All Ticker P&amp;L'!$A$2:$A$1001,MATCH(ROWS($A$2:A101),'All Ticker P&amp;L'!$N$2:$N$1001,0)),"")</f>
        <v/>
      </c>
      <c r="B101" s="240" t="str">
        <f t="shared" si="14"/>
        <v/>
      </c>
      <c r="C101" s="240" t="str">
        <f t="shared" si="15"/>
        <v/>
      </c>
      <c r="D101" s="240" t="str">
        <f t="shared" si="16"/>
        <v/>
      </c>
      <c r="E101" s="261" t="str">
        <f>IF($A101="","",SUMIFS(Txn[Signed Units],Txn[Key],$A101))</f>
        <v/>
      </c>
      <c r="F101" s="283">
        <f>IF($A101="","",SUMIFS(Txn[Buy Cost],Txn[Key],$A101,Txn[Transaction Order],"&gt;"&amp;IFERROR(_xlfn.MAXIFS(Txn[Transaction Order],Txn[Key],$A101,Txn[Running Units],"&gt;-0.000001",Txn[Running Units],"&lt;0.000001"),0)))</f>
      </c>
      <c r="G101" s="283">
        <f>IF($A101="","",IFERROR(F101/SUMIFS(Txn[Units Purchased or Sold],Txn[Key],$A101,Txn[Transaction Order],"&gt;"&amp;IFERROR(_xlfn.MAXIFS(Txn[Transaction Order],Txn[Key],$A101,Txn[Running Units],"&gt;-0.000001",Txn[Running Units],"&lt;0.000001"),0),Txn[Sell (-1) Buy (1) Fees (0) Dividend (2)],1),0))</f>
      </c>
      <c r="H101" s="283">
        <f>IF($A101="","",SUMIFS(Txn[Sell Proceeds],Txn[Key],$A101,Txn[Transaction Order],"&gt;"&amp;IFERROR(_xlfn.MAXIFS(Txn[Transaction Order],Txn[Key],$A101,Txn[Running Units],"&gt;-0.000001",Txn[Running Units],"&lt;0.000001"),0)))</f>
      </c>
      <c r="I101" s="284" t="str">
        <f>IF($A101="","",IFERROR(INDEX(Prices[Current Price],MATCH($A101,Prices[Key],0)),0))</f>
        <v/>
      </c>
      <c r="J101" s="285" t="str">
        <f>IF($A101="","",IFERROR(INDEX(Prices[FX to SGD],MATCH($A101,Prices[Key],0)),1))</f>
        <v/>
      </c>
      <c r="K101" s="283" t="str">
        <f t="shared" si="17"/>
        <v/>
      </c>
      <c r="L101" s="283" t="str">
        <f t="shared" si="18"/>
        <v/>
      </c>
      <c r="M101" s="283" t="str">
        <f t="shared" si="19"/>
        <v/>
      </c>
      <c r="N101" s="286" t="str">
        <f t="shared" si="20"/>
        <v/>
      </c>
      <c r="O101" t="str">
        <f>IF($A101="","",IFERROR(INDEX(Prices[Category],MATCH($A101,Prices[Key],0)),"Uncategorized"))</f>
        <v/>
      </c>
      <c r="P101" s="287" t="str">
        <f t="shared" si="21"/>
        <v/>
      </c>
      <c r="Q101" s="287" t="str">
        <f t="shared" si="22"/>
        <v/>
      </c>
    </row>
    <row r="102" spans="1:17" ht="15" customHeight="1" x14ac:dyDescent="0.2">
      <c r="A102" s="240" t="str">
        <f>IFERROR(INDEX('All Ticker P&amp;L'!$A$2:$A$1001,MATCH(ROWS($A$2:A102),'All Ticker P&amp;L'!$N$2:$N$1001,0)),"")</f>
        <v/>
      </c>
      <c r="B102" s="240" t="str">
        <f t="shared" si="14"/>
        <v/>
      </c>
      <c r="C102" s="240" t="str">
        <f t="shared" si="15"/>
        <v/>
      </c>
      <c r="D102" s="240" t="str">
        <f t="shared" si="16"/>
        <v/>
      </c>
      <c r="E102" s="261" t="str">
        <f>IF($A102="","",SUMIFS(Txn[Signed Units],Txn[Key],$A102))</f>
        <v/>
      </c>
      <c r="F102" s="283">
        <f>IF($A102="","",SUMIFS(Txn[Buy Cost],Txn[Key],$A102,Txn[Transaction Order],"&gt;"&amp;IFERROR(_xlfn.MAXIFS(Txn[Transaction Order],Txn[Key],$A102,Txn[Running Units],"&gt;-0.000001",Txn[Running Units],"&lt;0.000001"),0)))</f>
      </c>
      <c r="G102" s="283">
        <f>IF($A102="","",IFERROR(F102/SUMIFS(Txn[Units Purchased or Sold],Txn[Key],$A102,Txn[Transaction Order],"&gt;"&amp;IFERROR(_xlfn.MAXIFS(Txn[Transaction Order],Txn[Key],$A102,Txn[Running Units],"&gt;-0.000001",Txn[Running Units],"&lt;0.000001"),0),Txn[Sell (-1) Buy (1) Fees (0) Dividend (2)],1),0))</f>
      </c>
      <c r="H102" s="283">
        <f>IF($A102="","",SUMIFS(Txn[Sell Proceeds],Txn[Key],$A102,Txn[Transaction Order],"&gt;"&amp;IFERROR(_xlfn.MAXIFS(Txn[Transaction Order],Txn[Key],$A102,Txn[Running Units],"&gt;-0.000001",Txn[Running Units],"&lt;0.000001"),0)))</f>
      </c>
      <c r="I102" s="284" t="str">
        <f>IF($A102="","",IFERROR(INDEX(Prices[Current Price],MATCH($A102,Prices[Key],0)),0))</f>
        <v/>
      </c>
      <c r="J102" s="285" t="str">
        <f>IF($A102="","",IFERROR(INDEX(Prices[FX to SGD],MATCH($A102,Prices[Key],0)),1))</f>
        <v/>
      </c>
      <c r="K102" s="283" t="str">
        <f t="shared" si="17"/>
        <v/>
      </c>
      <c r="L102" s="283" t="str">
        <f t="shared" si="18"/>
        <v/>
      </c>
      <c r="M102" s="283" t="str">
        <f t="shared" si="19"/>
        <v/>
      </c>
      <c r="N102" s="286" t="str">
        <f t="shared" si="20"/>
        <v/>
      </c>
      <c r="O102" t="str">
        <f>IF($A102="","",IFERROR(INDEX(Prices[Category],MATCH($A102,Prices[Key],0)),"Uncategorized"))</f>
        <v/>
      </c>
      <c r="P102" s="287" t="str">
        <f t="shared" si="21"/>
        <v/>
      </c>
      <c r="Q102" s="287" t="str">
        <f t="shared" si="22"/>
        <v/>
      </c>
    </row>
    <row r="103" spans="1:17" ht="15" customHeight="1" x14ac:dyDescent="0.2">
      <c r="A103" s="240" t="str">
        <f>IFERROR(INDEX('All Ticker P&amp;L'!$A$2:$A$1001,MATCH(ROWS($A$2:A103),'All Ticker P&amp;L'!$N$2:$N$1001,0)),"")</f>
        <v/>
      </c>
      <c r="B103" s="240" t="str">
        <f t="shared" si="14"/>
        <v/>
      </c>
      <c r="C103" s="240" t="str">
        <f t="shared" si="15"/>
        <v/>
      </c>
      <c r="D103" s="240" t="str">
        <f t="shared" si="16"/>
        <v/>
      </c>
      <c r="E103" s="261" t="str">
        <f>IF($A103="","",SUMIFS(Txn[Signed Units],Txn[Key],$A103))</f>
        <v/>
      </c>
      <c r="F103" s="283">
        <f>IF($A103="","",SUMIFS(Txn[Buy Cost],Txn[Key],$A103,Txn[Transaction Order],"&gt;"&amp;IFERROR(_xlfn.MAXIFS(Txn[Transaction Order],Txn[Key],$A103,Txn[Running Units],"&gt;-0.000001",Txn[Running Units],"&lt;0.000001"),0)))</f>
      </c>
      <c r="G103" s="283">
        <f>IF($A103="","",IFERROR(F103/SUMIFS(Txn[Units Purchased or Sold],Txn[Key],$A103,Txn[Transaction Order],"&gt;"&amp;IFERROR(_xlfn.MAXIFS(Txn[Transaction Order],Txn[Key],$A103,Txn[Running Units],"&gt;-0.000001",Txn[Running Units],"&lt;0.000001"),0),Txn[Sell (-1) Buy (1) Fees (0) Dividend (2)],1),0))</f>
      </c>
      <c r="H103" s="283">
        <f>IF($A103="","",SUMIFS(Txn[Sell Proceeds],Txn[Key],$A103,Txn[Transaction Order],"&gt;"&amp;IFERROR(_xlfn.MAXIFS(Txn[Transaction Order],Txn[Key],$A103,Txn[Running Units],"&gt;-0.000001",Txn[Running Units],"&lt;0.000001"),0)))</f>
      </c>
      <c r="I103" s="284" t="str">
        <f>IF($A103="","",IFERROR(INDEX(Prices[Current Price],MATCH($A103,Prices[Key],0)),0))</f>
        <v/>
      </c>
      <c r="J103" s="285" t="str">
        <f>IF($A103="","",IFERROR(INDEX(Prices[FX to SGD],MATCH($A103,Prices[Key],0)),1))</f>
        <v/>
      </c>
      <c r="K103" s="283" t="str">
        <f t="shared" si="17"/>
        <v/>
      </c>
      <c r="L103" s="283" t="str">
        <f t="shared" si="18"/>
        <v/>
      </c>
      <c r="M103" s="283" t="str">
        <f t="shared" si="19"/>
        <v/>
      </c>
      <c r="N103" s="286" t="str">
        <f t="shared" si="20"/>
        <v/>
      </c>
      <c r="O103" t="str">
        <f>IF($A103="","",IFERROR(INDEX(Prices[Category],MATCH($A103,Prices[Key],0)),"Uncategorized"))</f>
        <v/>
      </c>
      <c r="P103" s="287" t="str">
        <f t="shared" si="21"/>
        <v/>
      </c>
      <c r="Q103" s="287" t="str">
        <f t="shared" si="22"/>
        <v/>
      </c>
    </row>
    <row r="104" spans="1:17" ht="15" customHeight="1" x14ac:dyDescent="0.2">
      <c r="A104" s="240" t="str">
        <f>IFERROR(INDEX('All Ticker P&amp;L'!$A$2:$A$1001,MATCH(ROWS($A$2:A104),'All Ticker P&amp;L'!$N$2:$N$1001,0)),"")</f>
        <v/>
      </c>
      <c r="B104" s="240" t="str">
        <f t="shared" si="14"/>
        <v/>
      </c>
      <c r="C104" s="240" t="str">
        <f t="shared" si="15"/>
        <v/>
      </c>
      <c r="D104" s="240" t="str">
        <f t="shared" si="16"/>
        <v/>
      </c>
      <c r="E104" s="261" t="str">
        <f>IF($A104="","",SUMIFS(Txn[Signed Units],Txn[Key],$A104))</f>
        <v/>
      </c>
      <c r="F104" s="283">
        <f>IF($A104="","",SUMIFS(Txn[Buy Cost],Txn[Key],$A104,Txn[Transaction Order],"&gt;"&amp;IFERROR(_xlfn.MAXIFS(Txn[Transaction Order],Txn[Key],$A104,Txn[Running Units],"&gt;-0.000001",Txn[Running Units],"&lt;0.000001"),0)))</f>
      </c>
      <c r="G104" s="283">
        <f>IF($A104="","",IFERROR(F104/SUMIFS(Txn[Units Purchased or Sold],Txn[Key],$A104,Txn[Transaction Order],"&gt;"&amp;IFERROR(_xlfn.MAXIFS(Txn[Transaction Order],Txn[Key],$A104,Txn[Running Units],"&gt;-0.000001",Txn[Running Units],"&lt;0.000001"),0),Txn[Sell (-1) Buy (1) Fees (0) Dividend (2)],1),0))</f>
      </c>
      <c r="H104" s="283">
        <f>IF($A104="","",SUMIFS(Txn[Sell Proceeds],Txn[Key],$A104,Txn[Transaction Order],"&gt;"&amp;IFERROR(_xlfn.MAXIFS(Txn[Transaction Order],Txn[Key],$A104,Txn[Running Units],"&gt;-0.000001",Txn[Running Units],"&lt;0.000001"),0)))</f>
      </c>
      <c r="I104" s="284" t="str">
        <f>IF($A104="","",IFERROR(INDEX(Prices[Current Price],MATCH($A104,Prices[Key],0)),0))</f>
        <v/>
      </c>
      <c r="J104" s="285" t="str">
        <f>IF($A104="","",IFERROR(INDEX(Prices[FX to SGD],MATCH($A104,Prices[Key],0)),1))</f>
        <v/>
      </c>
      <c r="K104" s="283" t="str">
        <f t="shared" si="17"/>
        <v/>
      </c>
      <c r="L104" s="283" t="str">
        <f t="shared" si="18"/>
        <v/>
      </c>
      <c r="M104" s="283" t="str">
        <f t="shared" si="19"/>
        <v/>
      </c>
      <c r="N104" s="286" t="str">
        <f t="shared" si="20"/>
        <v/>
      </c>
      <c r="O104" t="str">
        <f>IF($A104="","",IFERROR(INDEX(Prices[Category],MATCH($A104,Prices[Key],0)),"Uncategorized"))</f>
        <v/>
      </c>
      <c r="P104" s="287" t="str">
        <f t="shared" si="21"/>
        <v/>
      </c>
      <c r="Q104" s="287" t="str">
        <f t="shared" si="22"/>
        <v/>
      </c>
    </row>
    <row r="105" spans="1:17" ht="15" customHeight="1" x14ac:dyDescent="0.2">
      <c r="A105" s="240" t="str">
        <f>IFERROR(INDEX('All Ticker P&amp;L'!$A$2:$A$1001,MATCH(ROWS($A$2:A105),'All Ticker P&amp;L'!$N$2:$N$1001,0)),"")</f>
        <v/>
      </c>
      <c r="B105" s="240" t="str">
        <f t="shared" si="14"/>
        <v/>
      </c>
      <c r="C105" s="240" t="str">
        <f t="shared" si="15"/>
        <v/>
      </c>
      <c r="D105" s="240" t="str">
        <f t="shared" si="16"/>
        <v/>
      </c>
      <c r="E105" s="261" t="str">
        <f>IF($A105="","",SUMIFS(Txn[Signed Units],Txn[Key],$A105))</f>
        <v/>
      </c>
      <c r="F105" s="283">
        <f>IF($A105="","",SUMIFS(Txn[Buy Cost],Txn[Key],$A105,Txn[Transaction Order],"&gt;"&amp;IFERROR(_xlfn.MAXIFS(Txn[Transaction Order],Txn[Key],$A105,Txn[Running Units],"&gt;-0.000001",Txn[Running Units],"&lt;0.000001"),0)))</f>
      </c>
      <c r="G105" s="283">
        <f>IF($A105="","",IFERROR(F105/SUMIFS(Txn[Units Purchased or Sold],Txn[Key],$A105,Txn[Transaction Order],"&gt;"&amp;IFERROR(_xlfn.MAXIFS(Txn[Transaction Order],Txn[Key],$A105,Txn[Running Units],"&gt;-0.000001",Txn[Running Units],"&lt;0.000001"),0),Txn[Sell (-1) Buy (1) Fees (0) Dividend (2)],1),0))</f>
      </c>
      <c r="H105" s="283">
        <f>IF($A105="","",SUMIFS(Txn[Sell Proceeds],Txn[Key],$A105,Txn[Transaction Order],"&gt;"&amp;IFERROR(_xlfn.MAXIFS(Txn[Transaction Order],Txn[Key],$A105,Txn[Running Units],"&gt;-0.000001",Txn[Running Units],"&lt;0.000001"),0)))</f>
      </c>
      <c r="I105" s="284" t="str">
        <f>IF($A105="","",IFERROR(INDEX(Prices[Current Price],MATCH($A105,Prices[Key],0)),0))</f>
        <v/>
      </c>
      <c r="J105" s="285" t="str">
        <f>IF($A105="","",IFERROR(INDEX(Prices[FX to SGD],MATCH($A105,Prices[Key],0)),1))</f>
        <v/>
      </c>
      <c r="K105" s="283" t="str">
        <f t="shared" si="17"/>
        <v/>
      </c>
      <c r="L105" s="283" t="str">
        <f t="shared" si="18"/>
        <v/>
      </c>
      <c r="M105" s="283" t="str">
        <f t="shared" si="19"/>
        <v/>
      </c>
      <c r="N105" s="286" t="str">
        <f t="shared" si="20"/>
        <v/>
      </c>
      <c r="O105" t="str">
        <f>IF($A105="","",IFERROR(INDEX(Prices[Category],MATCH($A105,Prices[Key],0)),"Uncategorized"))</f>
        <v/>
      </c>
      <c r="P105" s="287" t="str">
        <f t="shared" si="21"/>
        <v/>
      </c>
      <c r="Q105" s="287" t="str">
        <f t="shared" si="22"/>
        <v/>
      </c>
    </row>
    <row r="106" spans="1:17" ht="15" customHeight="1" x14ac:dyDescent="0.2">
      <c r="A106" s="240" t="str">
        <f>IFERROR(INDEX('All Ticker P&amp;L'!$A$2:$A$1001,MATCH(ROWS($A$2:A106),'All Ticker P&amp;L'!$N$2:$N$1001,0)),"")</f>
        <v/>
      </c>
      <c r="B106" s="240" t="str">
        <f t="shared" si="14"/>
        <v/>
      </c>
      <c r="C106" s="240" t="str">
        <f t="shared" si="15"/>
        <v/>
      </c>
      <c r="D106" s="240" t="str">
        <f t="shared" si="16"/>
        <v/>
      </c>
      <c r="E106" s="261" t="str">
        <f>IF($A106="","",SUMIFS(Txn[Signed Units],Txn[Key],$A106))</f>
        <v/>
      </c>
      <c r="F106" s="283">
        <f>IF($A106="","",SUMIFS(Txn[Buy Cost],Txn[Key],$A106,Txn[Transaction Order],"&gt;"&amp;IFERROR(_xlfn.MAXIFS(Txn[Transaction Order],Txn[Key],$A106,Txn[Running Units],"&gt;-0.000001",Txn[Running Units],"&lt;0.000001"),0)))</f>
      </c>
      <c r="G106" s="283">
        <f>IF($A106="","",IFERROR(F106/SUMIFS(Txn[Units Purchased or Sold],Txn[Key],$A106,Txn[Transaction Order],"&gt;"&amp;IFERROR(_xlfn.MAXIFS(Txn[Transaction Order],Txn[Key],$A106,Txn[Running Units],"&gt;-0.000001",Txn[Running Units],"&lt;0.000001"),0),Txn[Sell (-1) Buy (1) Fees (0) Dividend (2)],1),0))</f>
      </c>
      <c r="H106" s="283">
        <f>IF($A106="","",SUMIFS(Txn[Sell Proceeds],Txn[Key],$A106,Txn[Transaction Order],"&gt;"&amp;IFERROR(_xlfn.MAXIFS(Txn[Transaction Order],Txn[Key],$A106,Txn[Running Units],"&gt;-0.000001",Txn[Running Units],"&lt;0.000001"),0)))</f>
      </c>
      <c r="I106" s="284" t="str">
        <f>IF($A106="","",IFERROR(INDEX(Prices[Current Price],MATCH($A106,Prices[Key],0)),0))</f>
        <v/>
      </c>
      <c r="J106" s="285" t="str">
        <f>IF($A106="","",IFERROR(INDEX(Prices[FX to SGD],MATCH($A106,Prices[Key],0)),1))</f>
        <v/>
      </c>
      <c r="K106" s="283" t="str">
        <f t="shared" si="17"/>
        <v/>
      </c>
      <c r="L106" s="283" t="str">
        <f t="shared" si="18"/>
        <v/>
      </c>
      <c r="M106" s="283" t="str">
        <f t="shared" si="19"/>
        <v/>
      </c>
      <c r="N106" s="286" t="str">
        <f t="shared" si="20"/>
        <v/>
      </c>
      <c r="O106" t="str">
        <f>IF($A106="","",IFERROR(INDEX(Prices[Category],MATCH($A106,Prices[Key],0)),"Uncategorized"))</f>
        <v/>
      </c>
      <c r="P106" s="287" t="str">
        <f t="shared" si="21"/>
        <v/>
      </c>
      <c r="Q106" s="287" t="str">
        <f t="shared" si="22"/>
        <v/>
      </c>
    </row>
    <row r="107" spans="1:17" ht="15" customHeight="1" x14ac:dyDescent="0.2">
      <c r="A107" s="240" t="str">
        <f>IFERROR(INDEX('All Ticker P&amp;L'!$A$2:$A$1001,MATCH(ROWS($A$2:A107),'All Ticker P&amp;L'!$N$2:$N$1001,0)),"")</f>
        <v/>
      </c>
      <c r="B107" s="240" t="str">
        <f t="shared" si="14"/>
        <v/>
      </c>
      <c r="C107" s="240" t="str">
        <f t="shared" si="15"/>
        <v/>
      </c>
      <c r="D107" s="240" t="str">
        <f t="shared" si="16"/>
        <v/>
      </c>
      <c r="E107" s="261" t="str">
        <f>IF($A107="","",SUMIFS(Txn[Signed Units],Txn[Key],$A107))</f>
        <v/>
      </c>
      <c r="F107" s="283">
        <f>IF($A107="","",SUMIFS(Txn[Buy Cost],Txn[Key],$A107,Txn[Transaction Order],"&gt;"&amp;IFERROR(_xlfn.MAXIFS(Txn[Transaction Order],Txn[Key],$A107,Txn[Running Units],"&gt;-0.000001",Txn[Running Units],"&lt;0.000001"),0)))</f>
      </c>
      <c r="G107" s="283">
        <f>IF($A107="","",IFERROR(F107/SUMIFS(Txn[Units Purchased or Sold],Txn[Key],$A107,Txn[Transaction Order],"&gt;"&amp;IFERROR(_xlfn.MAXIFS(Txn[Transaction Order],Txn[Key],$A107,Txn[Running Units],"&gt;-0.000001",Txn[Running Units],"&lt;0.000001"),0),Txn[Sell (-1) Buy (1) Fees (0) Dividend (2)],1),0))</f>
      </c>
      <c r="H107" s="283">
        <f>IF($A107="","",SUMIFS(Txn[Sell Proceeds],Txn[Key],$A107,Txn[Transaction Order],"&gt;"&amp;IFERROR(_xlfn.MAXIFS(Txn[Transaction Order],Txn[Key],$A107,Txn[Running Units],"&gt;-0.000001",Txn[Running Units],"&lt;0.000001"),0)))</f>
      </c>
      <c r="I107" s="284" t="str">
        <f>IF($A107="","",IFERROR(INDEX(Prices[Current Price],MATCH($A107,Prices[Key],0)),0))</f>
        <v/>
      </c>
      <c r="J107" s="285" t="str">
        <f>IF($A107="","",IFERROR(INDEX(Prices[FX to SGD],MATCH($A107,Prices[Key],0)),1))</f>
        <v/>
      </c>
      <c r="K107" s="283" t="str">
        <f t="shared" si="17"/>
        <v/>
      </c>
      <c r="L107" s="283" t="str">
        <f t="shared" si="18"/>
        <v/>
      </c>
      <c r="M107" s="283" t="str">
        <f t="shared" si="19"/>
        <v/>
      </c>
      <c r="N107" s="286" t="str">
        <f t="shared" si="20"/>
        <v/>
      </c>
      <c r="O107" t="str">
        <f>IF($A107="","",IFERROR(INDEX(Prices[Category],MATCH($A107,Prices[Key],0)),"Uncategorized"))</f>
        <v/>
      </c>
      <c r="P107" s="287" t="str">
        <f t="shared" si="21"/>
        <v/>
      </c>
      <c r="Q107" s="287" t="str">
        <f t="shared" si="22"/>
        <v/>
      </c>
    </row>
    <row r="108" spans="1:17" ht="15" customHeight="1" x14ac:dyDescent="0.2">
      <c r="A108" s="240" t="str">
        <f>IFERROR(INDEX('All Ticker P&amp;L'!$A$2:$A$1001,MATCH(ROWS($A$2:A108),'All Ticker P&amp;L'!$N$2:$N$1001,0)),"")</f>
        <v/>
      </c>
      <c r="B108" s="240" t="str">
        <f t="shared" si="14"/>
        <v/>
      </c>
      <c r="C108" s="240" t="str">
        <f t="shared" si="15"/>
        <v/>
      </c>
      <c r="D108" s="240" t="str">
        <f t="shared" si="16"/>
        <v/>
      </c>
      <c r="E108" s="261" t="str">
        <f>IF($A108="","",SUMIFS(Txn[Signed Units],Txn[Key],$A108))</f>
        <v/>
      </c>
      <c r="F108" s="283">
        <f>IF($A108="","",SUMIFS(Txn[Buy Cost],Txn[Key],$A108,Txn[Transaction Order],"&gt;"&amp;IFERROR(_xlfn.MAXIFS(Txn[Transaction Order],Txn[Key],$A108,Txn[Running Units],"&gt;-0.000001",Txn[Running Units],"&lt;0.000001"),0)))</f>
      </c>
      <c r="G108" s="283">
        <f>IF($A108="","",IFERROR(F108/SUMIFS(Txn[Units Purchased or Sold],Txn[Key],$A108,Txn[Transaction Order],"&gt;"&amp;IFERROR(_xlfn.MAXIFS(Txn[Transaction Order],Txn[Key],$A108,Txn[Running Units],"&gt;-0.000001",Txn[Running Units],"&lt;0.000001"),0),Txn[Sell (-1) Buy (1) Fees (0) Dividend (2)],1),0))</f>
      </c>
      <c r="H108" s="283">
        <f>IF($A108="","",SUMIFS(Txn[Sell Proceeds],Txn[Key],$A108,Txn[Transaction Order],"&gt;"&amp;IFERROR(_xlfn.MAXIFS(Txn[Transaction Order],Txn[Key],$A108,Txn[Running Units],"&gt;-0.000001",Txn[Running Units],"&lt;0.000001"),0)))</f>
      </c>
      <c r="I108" s="284" t="str">
        <f>IF($A108="","",IFERROR(INDEX(Prices[Current Price],MATCH($A108,Prices[Key],0)),0))</f>
        <v/>
      </c>
      <c r="J108" s="285" t="str">
        <f>IF($A108="","",IFERROR(INDEX(Prices[FX to SGD],MATCH($A108,Prices[Key],0)),1))</f>
        <v/>
      </c>
      <c r="K108" s="283" t="str">
        <f t="shared" si="17"/>
        <v/>
      </c>
      <c r="L108" s="283" t="str">
        <f t="shared" si="18"/>
        <v/>
      </c>
      <c r="M108" s="283" t="str">
        <f t="shared" si="19"/>
        <v/>
      </c>
      <c r="N108" s="286" t="str">
        <f t="shared" si="20"/>
        <v/>
      </c>
      <c r="O108" t="str">
        <f>IF($A108="","",IFERROR(INDEX(Prices[Category],MATCH($A108,Prices[Key],0)),"Uncategorized"))</f>
        <v/>
      </c>
      <c r="P108" s="287" t="str">
        <f t="shared" si="21"/>
        <v/>
      </c>
      <c r="Q108" s="287" t="str">
        <f t="shared" si="22"/>
        <v/>
      </c>
    </row>
    <row r="109" spans="1:17" ht="15" customHeight="1" x14ac:dyDescent="0.2">
      <c r="A109" s="240" t="str">
        <f>IFERROR(INDEX('All Ticker P&amp;L'!$A$2:$A$1001,MATCH(ROWS($A$2:A109),'All Ticker P&amp;L'!$N$2:$N$1001,0)),"")</f>
        <v/>
      </c>
      <c r="B109" s="240" t="str">
        <f t="shared" si="14"/>
        <v/>
      </c>
      <c r="C109" s="240" t="str">
        <f t="shared" si="15"/>
        <v/>
      </c>
      <c r="D109" s="240" t="str">
        <f t="shared" si="16"/>
        <v/>
      </c>
      <c r="E109" s="261" t="str">
        <f>IF($A109="","",SUMIFS(Txn[Signed Units],Txn[Key],$A109))</f>
        <v/>
      </c>
      <c r="F109" s="283">
        <f>IF($A109="","",SUMIFS(Txn[Buy Cost],Txn[Key],$A109,Txn[Transaction Order],"&gt;"&amp;IFERROR(_xlfn.MAXIFS(Txn[Transaction Order],Txn[Key],$A109,Txn[Running Units],"&gt;-0.000001",Txn[Running Units],"&lt;0.000001"),0)))</f>
      </c>
      <c r="G109" s="283">
        <f>IF($A109="","",IFERROR(F109/SUMIFS(Txn[Units Purchased or Sold],Txn[Key],$A109,Txn[Transaction Order],"&gt;"&amp;IFERROR(_xlfn.MAXIFS(Txn[Transaction Order],Txn[Key],$A109,Txn[Running Units],"&gt;-0.000001",Txn[Running Units],"&lt;0.000001"),0),Txn[Sell (-1) Buy (1) Fees (0) Dividend (2)],1),0))</f>
      </c>
      <c r="H109" s="283">
        <f>IF($A109="","",SUMIFS(Txn[Sell Proceeds],Txn[Key],$A109,Txn[Transaction Order],"&gt;"&amp;IFERROR(_xlfn.MAXIFS(Txn[Transaction Order],Txn[Key],$A109,Txn[Running Units],"&gt;-0.000001",Txn[Running Units],"&lt;0.000001"),0)))</f>
      </c>
      <c r="I109" s="284" t="str">
        <f>IF($A109="","",IFERROR(INDEX(Prices[Current Price],MATCH($A109,Prices[Key],0)),0))</f>
        <v/>
      </c>
      <c r="J109" s="285" t="str">
        <f>IF($A109="","",IFERROR(INDEX(Prices[FX to SGD],MATCH($A109,Prices[Key],0)),1))</f>
        <v/>
      </c>
      <c r="K109" s="283" t="str">
        <f t="shared" si="17"/>
        <v/>
      </c>
      <c r="L109" s="283" t="str">
        <f t="shared" si="18"/>
        <v/>
      </c>
      <c r="M109" s="283" t="str">
        <f t="shared" si="19"/>
        <v/>
      </c>
      <c r="N109" s="286" t="str">
        <f t="shared" si="20"/>
        <v/>
      </c>
      <c r="O109" t="str">
        <f>IF($A109="","",IFERROR(INDEX(Prices[Category],MATCH($A109,Prices[Key],0)),"Uncategorized"))</f>
        <v/>
      </c>
      <c r="P109" s="287" t="str">
        <f t="shared" si="21"/>
        <v/>
      </c>
      <c r="Q109" s="287" t="str">
        <f t="shared" si="22"/>
        <v/>
      </c>
    </row>
    <row r="110" spans="1:17" ht="15" customHeight="1" x14ac:dyDescent="0.2">
      <c r="A110" s="240" t="str">
        <f>IFERROR(INDEX('All Ticker P&amp;L'!$A$2:$A$1001,MATCH(ROWS($A$2:A110),'All Ticker P&amp;L'!$N$2:$N$1001,0)),"")</f>
        <v/>
      </c>
      <c r="B110" s="240" t="str">
        <f t="shared" si="14"/>
        <v/>
      </c>
      <c r="C110" s="240" t="str">
        <f t="shared" si="15"/>
        <v/>
      </c>
      <c r="D110" s="240" t="str">
        <f t="shared" si="16"/>
        <v/>
      </c>
      <c r="E110" s="261" t="str">
        <f>IF($A110="","",SUMIFS(Txn[Signed Units],Txn[Key],$A110))</f>
        <v/>
      </c>
      <c r="F110" s="283">
        <f>IF($A110="","",SUMIFS(Txn[Buy Cost],Txn[Key],$A110,Txn[Transaction Order],"&gt;"&amp;IFERROR(_xlfn.MAXIFS(Txn[Transaction Order],Txn[Key],$A110,Txn[Running Units],"&gt;-0.000001",Txn[Running Units],"&lt;0.000001"),0)))</f>
      </c>
      <c r="G110" s="283">
        <f>IF($A110="","",IFERROR(F110/SUMIFS(Txn[Units Purchased or Sold],Txn[Key],$A110,Txn[Transaction Order],"&gt;"&amp;IFERROR(_xlfn.MAXIFS(Txn[Transaction Order],Txn[Key],$A110,Txn[Running Units],"&gt;-0.000001",Txn[Running Units],"&lt;0.000001"),0),Txn[Sell (-1) Buy (1) Fees (0) Dividend (2)],1),0))</f>
      </c>
      <c r="H110" s="283">
        <f>IF($A110="","",SUMIFS(Txn[Sell Proceeds],Txn[Key],$A110,Txn[Transaction Order],"&gt;"&amp;IFERROR(_xlfn.MAXIFS(Txn[Transaction Order],Txn[Key],$A110,Txn[Running Units],"&gt;-0.000001",Txn[Running Units],"&lt;0.000001"),0)))</f>
      </c>
      <c r="I110" s="284" t="str">
        <f>IF($A110="","",IFERROR(INDEX(Prices[Current Price],MATCH($A110,Prices[Key],0)),0))</f>
        <v/>
      </c>
      <c r="J110" s="285" t="str">
        <f>IF($A110="","",IFERROR(INDEX(Prices[FX to SGD],MATCH($A110,Prices[Key],0)),1))</f>
        <v/>
      </c>
      <c r="K110" s="283" t="str">
        <f t="shared" si="17"/>
        <v/>
      </c>
      <c r="L110" s="283" t="str">
        <f t="shared" si="18"/>
        <v/>
      </c>
      <c r="M110" s="283" t="str">
        <f t="shared" si="19"/>
        <v/>
      </c>
      <c r="N110" s="286" t="str">
        <f t="shared" si="20"/>
        <v/>
      </c>
      <c r="O110" t="str">
        <f>IF($A110="","",IFERROR(INDEX(Prices[Category],MATCH($A110,Prices[Key],0)),"Uncategorized"))</f>
        <v/>
      </c>
      <c r="P110" s="287" t="str">
        <f t="shared" si="21"/>
        <v/>
      </c>
      <c r="Q110" s="287" t="str">
        <f t="shared" si="22"/>
        <v/>
      </c>
    </row>
    <row r="111" spans="1:17" ht="15" customHeight="1" x14ac:dyDescent="0.2">
      <c r="A111" s="240" t="str">
        <f>IFERROR(INDEX('All Ticker P&amp;L'!$A$2:$A$1001,MATCH(ROWS($A$2:A111),'All Ticker P&amp;L'!$N$2:$N$1001,0)),"")</f>
        <v/>
      </c>
      <c r="B111" s="240" t="str">
        <f t="shared" si="14"/>
        <v/>
      </c>
      <c r="C111" s="240" t="str">
        <f t="shared" si="15"/>
        <v/>
      </c>
      <c r="D111" s="240" t="str">
        <f t="shared" si="16"/>
        <v/>
      </c>
      <c r="E111" s="261" t="str">
        <f>IF($A111="","",SUMIFS(Txn[Signed Units],Txn[Key],$A111))</f>
        <v/>
      </c>
      <c r="F111" s="283">
        <f>IF($A111="","",SUMIFS(Txn[Buy Cost],Txn[Key],$A111,Txn[Transaction Order],"&gt;"&amp;IFERROR(_xlfn.MAXIFS(Txn[Transaction Order],Txn[Key],$A111,Txn[Running Units],"&gt;-0.000001",Txn[Running Units],"&lt;0.000001"),0)))</f>
      </c>
      <c r="G111" s="283">
        <f>IF($A111="","",IFERROR(F111/SUMIFS(Txn[Units Purchased or Sold],Txn[Key],$A111,Txn[Transaction Order],"&gt;"&amp;IFERROR(_xlfn.MAXIFS(Txn[Transaction Order],Txn[Key],$A111,Txn[Running Units],"&gt;-0.000001",Txn[Running Units],"&lt;0.000001"),0),Txn[Sell (-1) Buy (1) Fees (0) Dividend (2)],1),0))</f>
      </c>
      <c r="H111" s="283">
        <f>IF($A111="","",SUMIFS(Txn[Sell Proceeds],Txn[Key],$A111,Txn[Transaction Order],"&gt;"&amp;IFERROR(_xlfn.MAXIFS(Txn[Transaction Order],Txn[Key],$A111,Txn[Running Units],"&gt;-0.000001",Txn[Running Units],"&lt;0.000001"),0)))</f>
      </c>
      <c r="I111" s="284" t="str">
        <f>IF($A111="","",IFERROR(INDEX(Prices[Current Price],MATCH($A111,Prices[Key],0)),0))</f>
        <v/>
      </c>
      <c r="J111" s="285" t="str">
        <f>IF($A111="","",IFERROR(INDEX(Prices[FX to SGD],MATCH($A111,Prices[Key],0)),1))</f>
        <v/>
      </c>
      <c r="K111" s="283" t="str">
        <f t="shared" si="17"/>
        <v/>
      </c>
      <c r="L111" s="283" t="str">
        <f t="shared" si="18"/>
        <v/>
      </c>
      <c r="M111" s="283" t="str">
        <f t="shared" si="19"/>
        <v/>
      </c>
      <c r="N111" s="286" t="str">
        <f t="shared" si="20"/>
        <v/>
      </c>
      <c r="O111" t="str">
        <f>IF($A111="","",IFERROR(INDEX(Prices[Category],MATCH($A111,Prices[Key],0)),"Uncategorized"))</f>
        <v/>
      </c>
      <c r="P111" s="287" t="str">
        <f t="shared" si="21"/>
        <v/>
      </c>
      <c r="Q111" s="287" t="str">
        <f t="shared" si="22"/>
        <v/>
      </c>
    </row>
    <row r="112" spans="1:17" ht="15" customHeight="1" x14ac:dyDescent="0.2">
      <c r="A112" s="240" t="str">
        <f>IFERROR(INDEX('All Ticker P&amp;L'!$A$2:$A$1001,MATCH(ROWS($A$2:A112),'All Ticker P&amp;L'!$N$2:$N$1001,0)),"")</f>
        <v/>
      </c>
      <c r="B112" s="240" t="str">
        <f t="shared" si="14"/>
        <v/>
      </c>
      <c r="C112" s="240" t="str">
        <f t="shared" si="15"/>
        <v/>
      </c>
      <c r="D112" s="240" t="str">
        <f t="shared" si="16"/>
        <v/>
      </c>
      <c r="E112" s="261" t="str">
        <f>IF($A112="","",SUMIFS(Txn[Signed Units],Txn[Key],$A112))</f>
        <v/>
      </c>
      <c r="F112" s="283">
        <f>IF($A112="","",SUMIFS(Txn[Buy Cost],Txn[Key],$A112,Txn[Transaction Order],"&gt;"&amp;IFERROR(_xlfn.MAXIFS(Txn[Transaction Order],Txn[Key],$A112,Txn[Running Units],"&gt;-0.000001",Txn[Running Units],"&lt;0.000001"),0)))</f>
      </c>
      <c r="G112" s="283">
        <f>IF($A112="","",IFERROR(F112/SUMIFS(Txn[Units Purchased or Sold],Txn[Key],$A112,Txn[Transaction Order],"&gt;"&amp;IFERROR(_xlfn.MAXIFS(Txn[Transaction Order],Txn[Key],$A112,Txn[Running Units],"&gt;-0.000001",Txn[Running Units],"&lt;0.000001"),0),Txn[Sell (-1) Buy (1) Fees (0) Dividend (2)],1),0))</f>
      </c>
      <c r="H112" s="283">
        <f>IF($A112="","",SUMIFS(Txn[Sell Proceeds],Txn[Key],$A112,Txn[Transaction Order],"&gt;"&amp;IFERROR(_xlfn.MAXIFS(Txn[Transaction Order],Txn[Key],$A112,Txn[Running Units],"&gt;-0.000001",Txn[Running Units],"&lt;0.000001"),0)))</f>
      </c>
      <c r="I112" s="284" t="str">
        <f>IF($A112="","",IFERROR(INDEX(Prices[Current Price],MATCH($A112,Prices[Key],0)),0))</f>
        <v/>
      </c>
      <c r="J112" s="285" t="str">
        <f>IF($A112="","",IFERROR(INDEX(Prices[FX to SGD],MATCH($A112,Prices[Key],0)),1))</f>
        <v/>
      </c>
      <c r="K112" s="283" t="str">
        <f t="shared" si="17"/>
        <v/>
      </c>
      <c r="L112" s="283" t="str">
        <f t="shared" si="18"/>
        <v/>
      </c>
      <c r="M112" s="283" t="str">
        <f t="shared" si="19"/>
        <v/>
      </c>
      <c r="N112" s="286" t="str">
        <f t="shared" si="20"/>
        <v/>
      </c>
      <c r="O112" t="str">
        <f>IF($A112="","",IFERROR(INDEX(Prices[Category],MATCH($A112,Prices[Key],0)),"Uncategorized"))</f>
        <v/>
      </c>
      <c r="P112" s="287" t="str">
        <f t="shared" si="21"/>
        <v/>
      </c>
      <c r="Q112" s="287" t="str">
        <f t="shared" si="22"/>
        <v/>
      </c>
    </row>
    <row r="113" spans="1:17" ht="15" customHeight="1" x14ac:dyDescent="0.2">
      <c r="A113" s="240" t="str">
        <f>IFERROR(INDEX('All Ticker P&amp;L'!$A$2:$A$1001,MATCH(ROWS($A$2:A113),'All Ticker P&amp;L'!$N$2:$N$1001,0)),"")</f>
        <v/>
      </c>
      <c r="B113" s="240" t="str">
        <f t="shared" si="14"/>
        <v/>
      </c>
      <c r="C113" s="240" t="str">
        <f t="shared" si="15"/>
        <v/>
      </c>
      <c r="D113" s="240" t="str">
        <f t="shared" si="16"/>
        <v/>
      </c>
      <c r="E113" s="261" t="str">
        <f>IF($A113="","",SUMIFS(Txn[Signed Units],Txn[Key],$A113))</f>
        <v/>
      </c>
      <c r="F113" s="283">
        <f>IF($A113="","",SUMIFS(Txn[Buy Cost],Txn[Key],$A113,Txn[Transaction Order],"&gt;"&amp;IFERROR(_xlfn.MAXIFS(Txn[Transaction Order],Txn[Key],$A113,Txn[Running Units],"&gt;-0.000001",Txn[Running Units],"&lt;0.000001"),0)))</f>
      </c>
      <c r="G113" s="283">
        <f>IF($A113="","",IFERROR(F113/SUMIFS(Txn[Units Purchased or Sold],Txn[Key],$A113,Txn[Transaction Order],"&gt;"&amp;IFERROR(_xlfn.MAXIFS(Txn[Transaction Order],Txn[Key],$A113,Txn[Running Units],"&gt;-0.000001",Txn[Running Units],"&lt;0.000001"),0),Txn[Sell (-1) Buy (1) Fees (0) Dividend (2)],1),0))</f>
      </c>
      <c r="H113" s="283">
        <f>IF($A113="","",SUMIFS(Txn[Sell Proceeds],Txn[Key],$A113,Txn[Transaction Order],"&gt;"&amp;IFERROR(_xlfn.MAXIFS(Txn[Transaction Order],Txn[Key],$A113,Txn[Running Units],"&gt;-0.000001",Txn[Running Units],"&lt;0.000001"),0)))</f>
      </c>
      <c r="I113" s="284" t="str">
        <f>IF($A113="","",IFERROR(INDEX(Prices[Current Price],MATCH($A113,Prices[Key],0)),0))</f>
        <v/>
      </c>
      <c r="J113" s="285" t="str">
        <f>IF($A113="","",IFERROR(INDEX(Prices[FX to SGD],MATCH($A113,Prices[Key],0)),1))</f>
        <v/>
      </c>
      <c r="K113" s="283" t="str">
        <f t="shared" si="17"/>
        <v/>
      </c>
      <c r="L113" s="283" t="str">
        <f t="shared" si="18"/>
        <v/>
      </c>
      <c r="M113" s="283" t="str">
        <f t="shared" si="19"/>
        <v/>
      </c>
      <c r="N113" s="286" t="str">
        <f t="shared" si="20"/>
        <v/>
      </c>
      <c r="O113" t="str">
        <f>IF($A113="","",IFERROR(INDEX(Prices[Category],MATCH($A113,Prices[Key],0)),"Uncategorized"))</f>
        <v/>
      </c>
      <c r="P113" s="287" t="str">
        <f t="shared" si="21"/>
        <v/>
      </c>
      <c r="Q113" s="287" t="str">
        <f t="shared" si="22"/>
        <v/>
      </c>
    </row>
    <row r="114" spans="1:17" ht="15" customHeight="1" x14ac:dyDescent="0.2">
      <c r="A114" s="240" t="str">
        <f>IFERROR(INDEX('All Ticker P&amp;L'!$A$2:$A$1001,MATCH(ROWS($A$2:A114),'All Ticker P&amp;L'!$N$2:$N$1001,0)),"")</f>
        <v/>
      </c>
      <c r="B114" s="240" t="str">
        <f t="shared" si="14"/>
        <v/>
      </c>
      <c r="C114" s="240" t="str">
        <f t="shared" si="15"/>
        <v/>
      </c>
      <c r="D114" s="240" t="str">
        <f t="shared" si="16"/>
        <v/>
      </c>
      <c r="E114" s="261" t="str">
        <f>IF($A114="","",SUMIFS(Txn[Signed Units],Txn[Key],$A114))</f>
        <v/>
      </c>
      <c r="F114" s="283">
        <f>IF($A114="","",SUMIFS(Txn[Buy Cost],Txn[Key],$A114,Txn[Transaction Order],"&gt;"&amp;IFERROR(_xlfn.MAXIFS(Txn[Transaction Order],Txn[Key],$A114,Txn[Running Units],"&gt;-0.000001",Txn[Running Units],"&lt;0.000001"),0)))</f>
      </c>
      <c r="G114" s="283">
        <f>IF($A114="","",IFERROR(F114/SUMIFS(Txn[Units Purchased or Sold],Txn[Key],$A114,Txn[Transaction Order],"&gt;"&amp;IFERROR(_xlfn.MAXIFS(Txn[Transaction Order],Txn[Key],$A114,Txn[Running Units],"&gt;-0.000001",Txn[Running Units],"&lt;0.000001"),0),Txn[Sell (-1) Buy (1) Fees (0) Dividend (2)],1),0))</f>
      </c>
      <c r="H114" s="283">
        <f>IF($A114="","",SUMIFS(Txn[Sell Proceeds],Txn[Key],$A114,Txn[Transaction Order],"&gt;"&amp;IFERROR(_xlfn.MAXIFS(Txn[Transaction Order],Txn[Key],$A114,Txn[Running Units],"&gt;-0.000001",Txn[Running Units],"&lt;0.000001"),0)))</f>
      </c>
      <c r="I114" s="284" t="str">
        <f>IF($A114="","",IFERROR(INDEX(Prices[Current Price],MATCH($A114,Prices[Key],0)),0))</f>
        <v/>
      </c>
      <c r="J114" s="285" t="str">
        <f>IF($A114="","",IFERROR(INDEX(Prices[FX to SGD],MATCH($A114,Prices[Key],0)),1))</f>
        <v/>
      </c>
      <c r="K114" s="283" t="str">
        <f t="shared" si="17"/>
        <v/>
      </c>
      <c r="L114" s="283" t="str">
        <f t="shared" si="18"/>
        <v/>
      </c>
      <c r="M114" s="283" t="str">
        <f t="shared" si="19"/>
        <v/>
      </c>
      <c r="N114" s="286" t="str">
        <f t="shared" si="20"/>
        <v/>
      </c>
      <c r="O114" t="str">
        <f>IF($A114="","",IFERROR(INDEX(Prices[Category],MATCH($A114,Prices[Key],0)),"Uncategorized"))</f>
        <v/>
      </c>
      <c r="P114" s="287" t="str">
        <f t="shared" si="21"/>
        <v/>
      </c>
      <c r="Q114" s="287" t="str">
        <f t="shared" si="22"/>
        <v/>
      </c>
    </row>
    <row r="115" spans="1:17" ht="15" customHeight="1" x14ac:dyDescent="0.2">
      <c r="A115" s="240" t="str">
        <f>IFERROR(INDEX('All Ticker P&amp;L'!$A$2:$A$1001,MATCH(ROWS($A$2:A115),'All Ticker P&amp;L'!$N$2:$N$1001,0)),"")</f>
        <v/>
      </c>
      <c r="B115" s="240" t="str">
        <f t="shared" si="14"/>
        <v/>
      </c>
      <c r="C115" s="240" t="str">
        <f t="shared" si="15"/>
        <v/>
      </c>
      <c r="D115" s="240" t="str">
        <f t="shared" si="16"/>
        <v/>
      </c>
      <c r="E115" s="261" t="str">
        <f>IF($A115="","",SUMIFS(Txn[Signed Units],Txn[Key],$A115))</f>
        <v/>
      </c>
      <c r="F115" s="283">
        <f>IF($A115="","",SUMIFS(Txn[Buy Cost],Txn[Key],$A115,Txn[Transaction Order],"&gt;"&amp;IFERROR(_xlfn.MAXIFS(Txn[Transaction Order],Txn[Key],$A115,Txn[Running Units],"&gt;-0.000001",Txn[Running Units],"&lt;0.000001"),0)))</f>
      </c>
      <c r="G115" s="283">
        <f>IF($A115="","",IFERROR(F115/SUMIFS(Txn[Units Purchased or Sold],Txn[Key],$A115,Txn[Transaction Order],"&gt;"&amp;IFERROR(_xlfn.MAXIFS(Txn[Transaction Order],Txn[Key],$A115,Txn[Running Units],"&gt;-0.000001",Txn[Running Units],"&lt;0.000001"),0),Txn[Sell (-1) Buy (1) Fees (0) Dividend (2)],1),0))</f>
      </c>
      <c r="H115" s="283">
        <f>IF($A115="","",SUMIFS(Txn[Sell Proceeds],Txn[Key],$A115,Txn[Transaction Order],"&gt;"&amp;IFERROR(_xlfn.MAXIFS(Txn[Transaction Order],Txn[Key],$A115,Txn[Running Units],"&gt;-0.000001",Txn[Running Units],"&lt;0.000001"),0)))</f>
      </c>
      <c r="I115" s="284" t="str">
        <f>IF($A115="","",IFERROR(INDEX(Prices[Current Price],MATCH($A115,Prices[Key],0)),0))</f>
        <v/>
      </c>
      <c r="J115" s="285" t="str">
        <f>IF($A115="","",IFERROR(INDEX(Prices[FX to SGD],MATCH($A115,Prices[Key],0)),1))</f>
        <v/>
      </c>
      <c r="K115" s="283" t="str">
        <f t="shared" si="17"/>
        <v/>
      </c>
      <c r="L115" s="283" t="str">
        <f t="shared" si="18"/>
        <v/>
      </c>
      <c r="M115" s="283" t="str">
        <f t="shared" si="19"/>
        <v/>
      </c>
      <c r="N115" s="286" t="str">
        <f t="shared" si="20"/>
        <v/>
      </c>
      <c r="O115" t="str">
        <f>IF($A115="","",IFERROR(INDEX(Prices[Category],MATCH($A115,Prices[Key],0)),"Uncategorized"))</f>
        <v/>
      </c>
      <c r="P115" s="287" t="str">
        <f t="shared" si="21"/>
        <v/>
      </c>
      <c r="Q115" s="287" t="str">
        <f t="shared" si="22"/>
        <v/>
      </c>
    </row>
    <row r="116" spans="1:17" ht="15" customHeight="1" x14ac:dyDescent="0.2">
      <c r="A116" s="240" t="str">
        <f>IFERROR(INDEX('All Ticker P&amp;L'!$A$2:$A$1001,MATCH(ROWS($A$2:A116),'All Ticker P&amp;L'!$N$2:$N$1001,0)),"")</f>
        <v/>
      </c>
      <c r="B116" s="240" t="str">
        <f t="shared" si="14"/>
        <v/>
      </c>
      <c r="C116" s="240" t="str">
        <f t="shared" si="15"/>
        <v/>
      </c>
      <c r="D116" s="240" t="str">
        <f t="shared" si="16"/>
        <v/>
      </c>
      <c r="E116" s="261" t="str">
        <f>IF($A116="","",SUMIFS(Txn[Signed Units],Txn[Key],$A116))</f>
        <v/>
      </c>
      <c r="F116" s="283">
        <f>IF($A116="","",SUMIFS(Txn[Buy Cost],Txn[Key],$A116,Txn[Transaction Order],"&gt;"&amp;IFERROR(_xlfn.MAXIFS(Txn[Transaction Order],Txn[Key],$A116,Txn[Running Units],"&gt;-0.000001",Txn[Running Units],"&lt;0.000001"),0)))</f>
      </c>
      <c r="G116" s="283">
        <f>IF($A116="","",IFERROR(F116/SUMIFS(Txn[Units Purchased or Sold],Txn[Key],$A116,Txn[Transaction Order],"&gt;"&amp;IFERROR(_xlfn.MAXIFS(Txn[Transaction Order],Txn[Key],$A116,Txn[Running Units],"&gt;-0.000001",Txn[Running Units],"&lt;0.000001"),0),Txn[Sell (-1) Buy (1) Fees (0) Dividend (2)],1),0))</f>
      </c>
      <c r="H116" s="283">
        <f>IF($A116="","",SUMIFS(Txn[Sell Proceeds],Txn[Key],$A116,Txn[Transaction Order],"&gt;"&amp;IFERROR(_xlfn.MAXIFS(Txn[Transaction Order],Txn[Key],$A116,Txn[Running Units],"&gt;-0.000001",Txn[Running Units],"&lt;0.000001"),0)))</f>
      </c>
      <c r="I116" s="284" t="str">
        <f>IF($A116="","",IFERROR(INDEX(Prices[Current Price],MATCH($A116,Prices[Key],0)),0))</f>
        <v/>
      </c>
      <c r="J116" s="285" t="str">
        <f>IF($A116="","",IFERROR(INDEX(Prices[FX to SGD],MATCH($A116,Prices[Key],0)),1))</f>
        <v/>
      </c>
      <c r="K116" s="283" t="str">
        <f t="shared" si="17"/>
        <v/>
      </c>
      <c r="L116" s="283" t="str">
        <f t="shared" si="18"/>
        <v/>
      </c>
      <c r="M116" s="283" t="str">
        <f t="shared" si="19"/>
        <v/>
      </c>
      <c r="N116" s="286" t="str">
        <f t="shared" si="20"/>
        <v/>
      </c>
      <c r="O116" t="str">
        <f>IF($A116="","",IFERROR(INDEX(Prices[Category],MATCH($A116,Prices[Key],0)),"Uncategorized"))</f>
        <v/>
      </c>
      <c r="P116" s="287" t="str">
        <f t="shared" si="21"/>
        <v/>
      </c>
      <c r="Q116" s="287" t="str">
        <f t="shared" si="22"/>
        <v/>
      </c>
    </row>
    <row r="117" spans="1:17" ht="15" customHeight="1" x14ac:dyDescent="0.2">
      <c r="A117" s="240" t="str">
        <f>IFERROR(INDEX('All Ticker P&amp;L'!$A$2:$A$1001,MATCH(ROWS($A$2:A117),'All Ticker P&amp;L'!$N$2:$N$1001,0)),"")</f>
        <v/>
      </c>
      <c r="B117" s="240" t="str">
        <f t="shared" si="14"/>
        <v/>
      </c>
      <c r="C117" s="240" t="str">
        <f t="shared" si="15"/>
        <v/>
      </c>
      <c r="D117" s="240" t="str">
        <f t="shared" si="16"/>
        <v/>
      </c>
      <c r="E117" s="261" t="str">
        <f>IF($A117="","",SUMIFS(Txn[Signed Units],Txn[Key],$A117))</f>
        <v/>
      </c>
      <c r="F117" s="283">
        <f>IF($A117="","",SUMIFS(Txn[Buy Cost],Txn[Key],$A117,Txn[Transaction Order],"&gt;"&amp;IFERROR(_xlfn.MAXIFS(Txn[Transaction Order],Txn[Key],$A117,Txn[Running Units],"&gt;-0.000001",Txn[Running Units],"&lt;0.000001"),0)))</f>
      </c>
      <c r="G117" s="283">
        <f>IF($A117="","",IFERROR(F117/SUMIFS(Txn[Units Purchased or Sold],Txn[Key],$A117,Txn[Transaction Order],"&gt;"&amp;IFERROR(_xlfn.MAXIFS(Txn[Transaction Order],Txn[Key],$A117,Txn[Running Units],"&gt;-0.000001",Txn[Running Units],"&lt;0.000001"),0),Txn[Sell (-1) Buy (1) Fees (0) Dividend (2)],1),0))</f>
      </c>
      <c r="H117" s="283">
        <f>IF($A117="","",SUMIFS(Txn[Sell Proceeds],Txn[Key],$A117,Txn[Transaction Order],"&gt;"&amp;IFERROR(_xlfn.MAXIFS(Txn[Transaction Order],Txn[Key],$A117,Txn[Running Units],"&gt;-0.000001",Txn[Running Units],"&lt;0.000001"),0)))</f>
      </c>
      <c r="I117" s="284" t="str">
        <f>IF($A117="","",IFERROR(INDEX(Prices[Current Price],MATCH($A117,Prices[Key],0)),0))</f>
        <v/>
      </c>
      <c r="J117" s="285" t="str">
        <f>IF($A117="","",IFERROR(INDEX(Prices[FX to SGD],MATCH($A117,Prices[Key],0)),1))</f>
        <v/>
      </c>
      <c r="K117" s="283" t="str">
        <f t="shared" si="17"/>
        <v/>
      </c>
      <c r="L117" s="283" t="str">
        <f t="shared" si="18"/>
        <v/>
      </c>
      <c r="M117" s="283" t="str">
        <f t="shared" si="19"/>
        <v/>
      </c>
      <c r="N117" s="286" t="str">
        <f t="shared" si="20"/>
        <v/>
      </c>
      <c r="O117" t="str">
        <f>IF($A117="","",IFERROR(INDEX(Prices[Category],MATCH($A117,Prices[Key],0)),"Uncategorized"))</f>
        <v/>
      </c>
      <c r="P117" s="287" t="str">
        <f t="shared" si="21"/>
        <v/>
      </c>
      <c r="Q117" s="287" t="str">
        <f t="shared" si="22"/>
        <v/>
      </c>
    </row>
    <row r="118" spans="1:17" ht="15" customHeight="1" x14ac:dyDescent="0.2">
      <c r="A118" s="240" t="str">
        <f>IFERROR(INDEX('All Ticker P&amp;L'!$A$2:$A$1001,MATCH(ROWS($A$2:A118),'All Ticker P&amp;L'!$N$2:$N$1001,0)),"")</f>
        <v/>
      </c>
      <c r="B118" s="240" t="str">
        <f t="shared" si="14"/>
        <v/>
      </c>
      <c r="C118" s="240" t="str">
        <f t="shared" si="15"/>
        <v/>
      </c>
      <c r="D118" s="240" t="str">
        <f t="shared" si="16"/>
        <v/>
      </c>
      <c r="E118" s="261" t="str">
        <f>IF($A118="","",SUMIFS(Txn[Signed Units],Txn[Key],$A118))</f>
        <v/>
      </c>
      <c r="F118" s="283">
        <f>IF($A118="","",SUMIFS(Txn[Buy Cost],Txn[Key],$A118,Txn[Transaction Order],"&gt;"&amp;IFERROR(_xlfn.MAXIFS(Txn[Transaction Order],Txn[Key],$A118,Txn[Running Units],"&gt;-0.000001",Txn[Running Units],"&lt;0.000001"),0)))</f>
      </c>
      <c r="G118" s="283">
        <f>IF($A118="","",IFERROR(F118/SUMIFS(Txn[Units Purchased or Sold],Txn[Key],$A118,Txn[Transaction Order],"&gt;"&amp;IFERROR(_xlfn.MAXIFS(Txn[Transaction Order],Txn[Key],$A118,Txn[Running Units],"&gt;-0.000001",Txn[Running Units],"&lt;0.000001"),0),Txn[Sell (-1) Buy (1) Fees (0) Dividend (2)],1),0))</f>
      </c>
      <c r="H118" s="283">
        <f>IF($A118="","",SUMIFS(Txn[Sell Proceeds],Txn[Key],$A118,Txn[Transaction Order],"&gt;"&amp;IFERROR(_xlfn.MAXIFS(Txn[Transaction Order],Txn[Key],$A118,Txn[Running Units],"&gt;-0.000001",Txn[Running Units],"&lt;0.000001"),0)))</f>
      </c>
      <c r="I118" s="284" t="str">
        <f>IF($A118="","",IFERROR(INDEX(Prices[Current Price],MATCH($A118,Prices[Key],0)),0))</f>
        <v/>
      </c>
      <c r="J118" s="285" t="str">
        <f>IF($A118="","",IFERROR(INDEX(Prices[FX to SGD],MATCH($A118,Prices[Key],0)),1))</f>
        <v/>
      </c>
      <c r="K118" s="283" t="str">
        <f t="shared" si="17"/>
        <v/>
      </c>
      <c r="L118" s="283" t="str">
        <f t="shared" si="18"/>
        <v/>
      </c>
      <c r="M118" s="283" t="str">
        <f t="shared" si="19"/>
        <v/>
      </c>
      <c r="N118" s="286" t="str">
        <f t="shared" si="20"/>
        <v/>
      </c>
      <c r="O118" t="str">
        <f>IF($A118="","",IFERROR(INDEX(Prices[Category],MATCH($A118,Prices[Key],0)),"Uncategorized"))</f>
        <v/>
      </c>
      <c r="P118" s="287" t="str">
        <f t="shared" si="21"/>
        <v/>
      </c>
      <c r="Q118" s="287" t="str">
        <f t="shared" si="22"/>
        <v/>
      </c>
    </row>
    <row r="119" spans="1:17" ht="15" customHeight="1" x14ac:dyDescent="0.2">
      <c r="A119" s="240" t="str">
        <f>IFERROR(INDEX('All Ticker P&amp;L'!$A$2:$A$1001,MATCH(ROWS($A$2:A119),'All Ticker P&amp;L'!$N$2:$N$1001,0)),"")</f>
        <v/>
      </c>
      <c r="B119" s="240" t="str">
        <f t="shared" si="14"/>
        <v/>
      </c>
      <c r="C119" s="240" t="str">
        <f t="shared" si="15"/>
        <v/>
      </c>
      <c r="D119" s="240" t="str">
        <f t="shared" si="16"/>
        <v/>
      </c>
      <c r="E119" s="261" t="str">
        <f>IF($A119="","",SUMIFS(Txn[Signed Units],Txn[Key],$A119))</f>
        <v/>
      </c>
      <c r="F119" s="283">
        <f>IF($A119="","",SUMIFS(Txn[Buy Cost],Txn[Key],$A119,Txn[Transaction Order],"&gt;"&amp;IFERROR(_xlfn.MAXIFS(Txn[Transaction Order],Txn[Key],$A119,Txn[Running Units],"&gt;-0.000001",Txn[Running Units],"&lt;0.000001"),0)))</f>
      </c>
      <c r="G119" s="283">
        <f>IF($A119="","",IFERROR(F119/SUMIFS(Txn[Units Purchased or Sold],Txn[Key],$A119,Txn[Transaction Order],"&gt;"&amp;IFERROR(_xlfn.MAXIFS(Txn[Transaction Order],Txn[Key],$A119,Txn[Running Units],"&gt;-0.000001",Txn[Running Units],"&lt;0.000001"),0),Txn[Sell (-1) Buy (1) Fees (0) Dividend (2)],1),0))</f>
      </c>
      <c r="H119" s="283">
        <f>IF($A119="","",SUMIFS(Txn[Sell Proceeds],Txn[Key],$A119,Txn[Transaction Order],"&gt;"&amp;IFERROR(_xlfn.MAXIFS(Txn[Transaction Order],Txn[Key],$A119,Txn[Running Units],"&gt;-0.000001",Txn[Running Units],"&lt;0.000001"),0)))</f>
      </c>
      <c r="I119" s="284" t="str">
        <f>IF($A119="","",IFERROR(INDEX(Prices[Current Price],MATCH($A119,Prices[Key],0)),0))</f>
        <v/>
      </c>
      <c r="J119" s="285" t="str">
        <f>IF($A119="","",IFERROR(INDEX(Prices[FX to SGD],MATCH($A119,Prices[Key],0)),1))</f>
        <v/>
      </c>
      <c r="K119" s="283" t="str">
        <f t="shared" si="17"/>
        <v/>
      </c>
      <c r="L119" s="283" t="str">
        <f t="shared" si="18"/>
        <v/>
      </c>
      <c r="M119" s="283" t="str">
        <f t="shared" si="19"/>
        <v/>
      </c>
      <c r="N119" s="286" t="str">
        <f t="shared" si="20"/>
        <v/>
      </c>
      <c r="O119" t="str">
        <f>IF($A119="","",IFERROR(INDEX(Prices[Category],MATCH($A119,Prices[Key],0)),"Uncategorized"))</f>
        <v/>
      </c>
      <c r="P119" s="287" t="str">
        <f t="shared" si="21"/>
        <v/>
      </c>
      <c r="Q119" s="287" t="str">
        <f t="shared" si="22"/>
        <v/>
      </c>
    </row>
    <row r="120" spans="1:17" ht="15" customHeight="1" x14ac:dyDescent="0.2">
      <c r="A120" s="240" t="str">
        <f>IFERROR(INDEX('All Ticker P&amp;L'!$A$2:$A$1001,MATCH(ROWS($A$2:A120),'All Ticker P&amp;L'!$N$2:$N$1001,0)),"")</f>
        <v/>
      </c>
      <c r="B120" s="240" t="str">
        <f t="shared" si="14"/>
        <v/>
      </c>
      <c r="C120" s="240" t="str">
        <f t="shared" si="15"/>
        <v/>
      </c>
      <c r="D120" s="240" t="str">
        <f t="shared" si="16"/>
        <v/>
      </c>
      <c r="E120" s="261" t="str">
        <f>IF($A120="","",SUMIFS(Txn[Signed Units],Txn[Key],$A120))</f>
        <v/>
      </c>
      <c r="F120" s="283">
        <f>IF($A120="","",SUMIFS(Txn[Buy Cost],Txn[Key],$A120,Txn[Transaction Order],"&gt;"&amp;IFERROR(_xlfn.MAXIFS(Txn[Transaction Order],Txn[Key],$A120,Txn[Running Units],"&gt;-0.000001",Txn[Running Units],"&lt;0.000001"),0)))</f>
      </c>
      <c r="G120" s="283">
        <f>IF($A120="","",IFERROR(F120/SUMIFS(Txn[Units Purchased or Sold],Txn[Key],$A120,Txn[Transaction Order],"&gt;"&amp;IFERROR(_xlfn.MAXIFS(Txn[Transaction Order],Txn[Key],$A120,Txn[Running Units],"&gt;-0.000001",Txn[Running Units],"&lt;0.000001"),0),Txn[Sell (-1) Buy (1) Fees (0) Dividend (2)],1),0))</f>
      </c>
      <c r="H120" s="283">
        <f>IF($A120="","",SUMIFS(Txn[Sell Proceeds],Txn[Key],$A120,Txn[Transaction Order],"&gt;"&amp;IFERROR(_xlfn.MAXIFS(Txn[Transaction Order],Txn[Key],$A120,Txn[Running Units],"&gt;-0.000001",Txn[Running Units],"&lt;0.000001"),0)))</f>
      </c>
      <c r="I120" s="284" t="str">
        <f>IF($A120="","",IFERROR(INDEX(Prices[Current Price],MATCH($A120,Prices[Key],0)),0))</f>
        <v/>
      </c>
      <c r="J120" s="285" t="str">
        <f>IF($A120="","",IFERROR(INDEX(Prices[FX to SGD],MATCH($A120,Prices[Key],0)),1))</f>
        <v/>
      </c>
      <c r="K120" s="283" t="str">
        <f t="shared" si="17"/>
        <v/>
      </c>
      <c r="L120" s="283" t="str">
        <f t="shared" si="18"/>
        <v/>
      </c>
      <c r="M120" s="283" t="str">
        <f t="shared" si="19"/>
        <v/>
      </c>
      <c r="N120" s="286" t="str">
        <f t="shared" si="20"/>
        <v/>
      </c>
      <c r="O120" t="str">
        <f>IF($A120="","",IFERROR(INDEX(Prices[Category],MATCH($A120,Prices[Key],0)),"Uncategorized"))</f>
        <v/>
      </c>
      <c r="P120" s="287" t="str">
        <f t="shared" si="21"/>
        <v/>
      </c>
      <c r="Q120" s="287" t="str">
        <f t="shared" si="22"/>
        <v/>
      </c>
    </row>
    <row r="121" spans="1:17" ht="15" customHeight="1" x14ac:dyDescent="0.2">
      <c r="A121" s="240" t="str">
        <f>IFERROR(INDEX('All Ticker P&amp;L'!$A$2:$A$1001,MATCH(ROWS($A$2:A121),'All Ticker P&amp;L'!$N$2:$N$1001,0)),"")</f>
        <v/>
      </c>
      <c r="B121" s="240" t="str">
        <f t="shared" si="14"/>
        <v/>
      </c>
      <c r="C121" s="240" t="str">
        <f t="shared" si="15"/>
        <v/>
      </c>
      <c r="D121" s="240" t="str">
        <f t="shared" si="16"/>
        <v/>
      </c>
      <c r="E121" s="261" t="str">
        <f>IF($A121="","",SUMIFS(Txn[Signed Units],Txn[Key],$A121))</f>
        <v/>
      </c>
      <c r="F121" s="283">
        <f>IF($A121="","",SUMIFS(Txn[Buy Cost],Txn[Key],$A121,Txn[Transaction Order],"&gt;"&amp;IFERROR(_xlfn.MAXIFS(Txn[Transaction Order],Txn[Key],$A121,Txn[Running Units],"&gt;-0.000001",Txn[Running Units],"&lt;0.000001"),0)))</f>
      </c>
      <c r="G121" s="283">
        <f>IF($A121="","",IFERROR(F121/SUMIFS(Txn[Units Purchased or Sold],Txn[Key],$A121,Txn[Transaction Order],"&gt;"&amp;IFERROR(_xlfn.MAXIFS(Txn[Transaction Order],Txn[Key],$A121,Txn[Running Units],"&gt;-0.000001",Txn[Running Units],"&lt;0.000001"),0),Txn[Sell (-1) Buy (1) Fees (0) Dividend (2)],1),0))</f>
      </c>
      <c r="H121" s="283">
        <f>IF($A121="","",SUMIFS(Txn[Sell Proceeds],Txn[Key],$A121,Txn[Transaction Order],"&gt;"&amp;IFERROR(_xlfn.MAXIFS(Txn[Transaction Order],Txn[Key],$A121,Txn[Running Units],"&gt;-0.000001",Txn[Running Units],"&lt;0.000001"),0)))</f>
      </c>
      <c r="I121" s="284" t="str">
        <f>IF($A121="","",IFERROR(INDEX(Prices[Current Price],MATCH($A121,Prices[Key],0)),0))</f>
        <v/>
      </c>
      <c r="J121" s="285" t="str">
        <f>IF($A121="","",IFERROR(INDEX(Prices[FX to SGD],MATCH($A121,Prices[Key],0)),1))</f>
        <v/>
      </c>
      <c r="K121" s="283" t="str">
        <f t="shared" si="17"/>
        <v/>
      </c>
      <c r="L121" s="283" t="str">
        <f t="shared" si="18"/>
        <v/>
      </c>
      <c r="M121" s="283" t="str">
        <f t="shared" si="19"/>
        <v/>
      </c>
      <c r="N121" s="286" t="str">
        <f t="shared" si="20"/>
        <v/>
      </c>
      <c r="O121" t="str">
        <f>IF($A121="","",IFERROR(INDEX(Prices[Category],MATCH($A121,Prices[Key],0)),"Uncategorized"))</f>
        <v/>
      </c>
      <c r="P121" s="287" t="str">
        <f t="shared" si="21"/>
        <v/>
      </c>
      <c r="Q121" s="287" t="str">
        <f t="shared" si="22"/>
        <v/>
      </c>
    </row>
    <row r="122" spans="1:17" ht="15" customHeight="1" x14ac:dyDescent="0.2">
      <c r="A122" s="240" t="str">
        <f>IFERROR(INDEX('All Ticker P&amp;L'!$A$2:$A$1001,MATCH(ROWS($A$2:A122),'All Ticker P&amp;L'!$N$2:$N$1001,0)),"")</f>
        <v/>
      </c>
      <c r="B122" s="240" t="str">
        <f t="shared" si="14"/>
        <v/>
      </c>
      <c r="C122" s="240" t="str">
        <f t="shared" si="15"/>
        <v/>
      </c>
      <c r="D122" s="240" t="str">
        <f t="shared" si="16"/>
        <v/>
      </c>
      <c r="E122" s="261" t="str">
        <f>IF($A122="","",SUMIFS(Txn[Signed Units],Txn[Key],$A122))</f>
        <v/>
      </c>
      <c r="F122" s="283">
        <f>IF($A122="","",SUMIFS(Txn[Buy Cost],Txn[Key],$A122,Txn[Transaction Order],"&gt;"&amp;IFERROR(_xlfn.MAXIFS(Txn[Transaction Order],Txn[Key],$A122,Txn[Running Units],"&gt;-0.000001",Txn[Running Units],"&lt;0.000001"),0)))</f>
      </c>
      <c r="G122" s="283">
        <f>IF($A122="","",IFERROR(F122/SUMIFS(Txn[Units Purchased or Sold],Txn[Key],$A122,Txn[Transaction Order],"&gt;"&amp;IFERROR(_xlfn.MAXIFS(Txn[Transaction Order],Txn[Key],$A122,Txn[Running Units],"&gt;-0.000001",Txn[Running Units],"&lt;0.000001"),0),Txn[Sell (-1) Buy (1) Fees (0) Dividend (2)],1),0))</f>
      </c>
      <c r="H122" s="283">
        <f>IF($A122="","",SUMIFS(Txn[Sell Proceeds],Txn[Key],$A122,Txn[Transaction Order],"&gt;"&amp;IFERROR(_xlfn.MAXIFS(Txn[Transaction Order],Txn[Key],$A122,Txn[Running Units],"&gt;-0.000001",Txn[Running Units],"&lt;0.000001"),0)))</f>
      </c>
      <c r="I122" s="284" t="str">
        <f>IF($A122="","",IFERROR(INDEX(Prices[Current Price],MATCH($A122,Prices[Key],0)),0))</f>
        <v/>
      </c>
      <c r="J122" s="285" t="str">
        <f>IF($A122="","",IFERROR(INDEX(Prices[FX to SGD],MATCH($A122,Prices[Key],0)),1))</f>
        <v/>
      </c>
      <c r="K122" s="283" t="str">
        <f t="shared" si="17"/>
        <v/>
      </c>
      <c r="L122" s="283" t="str">
        <f t="shared" si="18"/>
        <v/>
      </c>
      <c r="M122" s="283" t="str">
        <f t="shared" si="19"/>
        <v/>
      </c>
      <c r="N122" s="286" t="str">
        <f t="shared" si="20"/>
        <v/>
      </c>
      <c r="O122" t="str">
        <f>IF($A122="","",IFERROR(INDEX(Prices[Category],MATCH($A122,Prices[Key],0)),"Uncategorized"))</f>
        <v/>
      </c>
      <c r="P122" s="287" t="str">
        <f t="shared" si="21"/>
        <v/>
      </c>
      <c r="Q122" s="287" t="str">
        <f t="shared" si="22"/>
        <v/>
      </c>
    </row>
    <row r="123" spans="1:17" ht="15" customHeight="1" x14ac:dyDescent="0.2">
      <c r="A123" s="240" t="str">
        <f>IFERROR(INDEX('All Ticker P&amp;L'!$A$2:$A$1001,MATCH(ROWS($A$2:A123),'All Ticker P&amp;L'!$N$2:$N$1001,0)),"")</f>
        <v/>
      </c>
      <c r="B123" s="240" t="str">
        <f t="shared" si="14"/>
        <v/>
      </c>
      <c r="C123" s="240" t="str">
        <f t="shared" si="15"/>
        <v/>
      </c>
      <c r="D123" s="240" t="str">
        <f t="shared" si="16"/>
        <v/>
      </c>
      <c r="E123" s="261" t="str">
        <f>IF($A123="","",SUMIFS(Txn[Signed Units],Txn[Key],$A123))</f>
        <v/>
      </c>
      <c r="F123" s="283">
        <f>IF($A123="","",SUMIFS(Txn[Buy Cost],Txn[Key],$A123,Txn[Transaction Order],"&gt;"&amp;IFERROR(_xlfn.MAXIFS(Txn[Transaction Order],Txn[Key],$A123,Txn[Running Units],"&gt;-0.000001",Txn[Running Units],"&lt;0.000001"),0)))</f>
      </c>
      <c r="G123" s="283">
        <f>IF($A123="","",IFERROR(F123/SUMIFS(Txn[Units Purchased or Sold],Txn[Key],$A123,Txn[Transaction Order],"&gt;"&amp;IFERROR(_xlfn.MAXIFS(Txn[Transaction Order],Txn[Key],$A123,Txn[Running Units],"&gt;-0.000001",Txn[Running Units],"&lt;0.000001"),0),Txn[Sell (-1) Buy (1) Fees (0) Dividend (2)],1),0))</f>
      </c>
      <c r="H123" s="283">
        <f>IF($A123="","",SUMIFS(Txn[Sell Proceeds],Txn[Key],$A123,Txn[Transaction Order],"&gt;"&amp;IFERROR(_xlfn.MAXIFS(Txn[Transaction Order],Txn[Key],$A123,Txn[Running Units],"&gt;-0.000001",Txn[Running Units],"&lt;0.000001"),0)))</f>
      </c>
      <c r="I123" s="284" t="str">
        <f>IF($A123="","",IFERROR(INDEX(Prices[Current Price],MATCH($A123,Prices[Key],0)),0))</f>
        <v/>
      </c>
      <c r="J123" s="285" t="str">
        <f>IF($A123="","",IFERROR(INDEX(Prices[FX to SGD],MATCH($A123,Prices[Key],0)),1))</f>
        <v/>
      </c>
      <c r="K123" s="283" t="str">
        <f t="shared" si="17"/>
        <v/>
      </c>
      <c r="L123" s="283" t="str">
        <f t="shared" si="18"/>
        <v/>
      </c>
      <c r="M123" s="283" t="str">
        <f t="shared" si="19"/>
        <v/>
      </c>
      <c r="N123" s="286" t="str">
        <f t="shared" si="20"/>
        <v/>
      </c>
      <c r="O123" t="str">
        <f>IF($A123="","",IFERROR(INDEX(Prices[Category],MATCH($A123,Prices[Key],0)),"Uncategorized"))</f>
        <v/>
      </c>
      <c r="P123" s="287" t="str">
        <f t="shared" si="21"/>
        <v/>
      </c>
      <c r="Q123" s="287" t="str">
        <f t="shared" si="22"/>
        <v/>
      </c>
    </row>
    <row r="124" spans="1:17" ht="15" customHeight="1" x14ac:dyDescent="0.2">
      <c r="A124" s="240" t="str">
        <f>IFERROR(INDEX('All Ticker P&amp;L'!$A$2:$A$1001,MATCH(ROWS($A$2:A124),'All Ticker P&amp;L'!$N$2:$N$1001,0)),"")</f>
        <v/>
      </c>
      <c r="B124" s="240" t="str">
        <f t="shared" si="14"/>
        <v/>
      </c>
      <c r="C124" s="240" t="str">
        <f t="shared" si="15"/>
        <v/>
      </c>
      <c r="D124" s="240" t="str">
        <f t="shared" si="16"/>
        <v/>
      </c>
      <c r="E124" s="261" t="str">
        <f>IF($A124="","",SUMIFS(Txn[Signed Units],Txn[Key],$A124))</f>
        <v/>
      </c>
      <c r="F124" s="283">
        <f>IF($A124="","",SUMIFS(Txn[Buy Cost],Txn[Key],$A124,Txn[Transaction Order],"&gt;"&amp;IFERROR(_xlfn.MAXIFS(Txn[Transaction Order],Txn[Key],$A124,Txn[Running Units],"&gt;-0.000001",Txn[Running Units],"&lt;0.000001"),0)))</f>
      </c>
      <c r="G124" s="283">
        <f>IF($A124="","",IFERROR(F124/SUMIFS(Txn[Units Purchased or Sold],Txn[Key],$A124,Txn[Transaction Order],"&gt;"&amp;IFERROR(_xlfn.MAXIFS(Txn[Transaction Order],Txn[Key],$A124,Txn[Running Units],"&gt;-0.000001",Txn[Running Units],"&lt;0.000001"),0),Txn[Sell (-1) Buy (1) Fees (0) Dividend (2)],1),0))</f>
      </c>
      <c r="H124" s="283">
        <f>IF($A124="","",SUMIFS(Txn[Sell Proceeds],Txn[Key],$A124,Txn[Transaction Order],"&gt;"&amp;IFERROR(_xlfn.MAXIFS(Txn[Transaction Order],Txn[Key],$A124,Txn[Running Units],"&gt;-0.000001",Txn[Running Units],"&lt;0.000001"),0)))</f>
      </c>
      <c r="I124" s="284" t="str">
        <f>IF($A124="","",IFERROR(INDEX(Prices[Current Price],MATCH($A124,Prices[Key],0)),0))</f>
        <v/>
      </c>
      <c r="J124" s="285" t="str">
        <f>IF($A124="","",IFERROR(INDEX(Prices[FX to SGD],MATCH($A124,Prices[Key],0)),1))</f>
        <v/>
      </c>
      <c r="K124" s="283" t="str">
        <f t="shared" si="17"/>
        <v/>
      </c>
      <c r="L124" s="283" t="str">
        <f t="shared" si="18"/>
        <v/>
      </c>
      <c r="M124" s="283" t="str">
        <f t="shared" si="19"/>
        <v/>
      </c>
      <c r="N124" s="286" t="str">
        <f t="shared" si="20"/>
        <v/>
      </c>
      <c r="O124" t="str">
        <f>IF($A124="","",IFERROR(INDEX(Prices[Category],MATCH($A124,Prices[Key],0)),"Uncategorized"))</f>
        <v/>
      </c>
      <c r="P124" s="287" t="str">
        <f t="shared" si="21"/>
        <v/>
      </c>
      <c r="Q124" s="287" t="str">
        <f t="shared" si="22"/>
        <v/>
      </c>
    </row>
    <row r="125" spans="1:17" ht="15" customHeight="1" x14ac:dyDescent="0.2">
      <c r="A125" s="240" t="str">
        <f>IFERROR(INDEX('All Ticker P&amp;L'!$A$2:$A$1001,MATCH(ROWS($A$2:A125),'All Ticker P&amp;L'!$N$2:$N$1001,0)),"")</f>
        <v/>
      </c>
      <c r="B125" s="240" t="str">
        <f t="shared" si="14"/>
        <v/>
      </c>
      <c r="C125" s="240" t="str">
        <f t="shared" si="15"/>
        <v/>
      </c>
      <c r="D125" s="240" t="str">
        <f t="shared" si="16"/>
        <v/>
      </c>
      <c r="E125" s="261" t="str">
        <f>IF($A125="","",SUMIFS(Txn[Signed Units],Txn[Key],$A125))</f>
        <v/>
      </c>
      <c r="F125" s="283">
        <f>IF($A125="","",SUMIFS(Txn[Buy Cost],Txn[Key],$A125,Txn[Transaction Order],"&gt;"&amp;IFERROR(_xlfn.MAXIFS(Txn[Transaction Order],Txn[Key],$A125,Txn[Running Units],"&gt;-0.000001",Txn[Running Units],"&lt;0.000001"),0)))</f>
      </c>
      <c r="G125" s="283">
        <f>IF($A125="","",IFERROR(F125/SUMIFS(Txn[Units Purchased or Sold],Txn[Key],$A125,Txn[Transaction Order],"&gt;"&amp;IFERROR(_xlfn.MAXIFS(Txn[Transaction Order],Txn[Key],$A125,Txn[Running Units],"&gt;-0.000001",Txn[Running Units],"&lt;0.000001"),0),Txn[Sell (-1) Buy (1) Fees (0) Dividend (2)],1),0))</f>
      </c>
      <c r="H125" s="283">
        <f>IF($A125="","",SUMIFS(Txn[Sell Proceeds],Txn[Key],$A125,Txn[Transaction Order],"&gt;"&amp;IFERROR(_xlfn.MAXIFS(Txn[Transaction Order],Txn[Key],$A125,Txn[Running Units],"&gt;-0.000001",Txn[Running Units],"&lt;0.000001"),0)))</f>
      </c>
      <c r="I125" s="284" t="str">
        <f>IF($A125="","",IFERROR(INDEX(Prices[Current Price],MATCH($A125,Prices[Key],0)),0))</f>
        <v/>
      </c>
      <c r="J125" s="285" t="str">
        <f>IF($A125="","",IFERROR(INDEX(Prices[FX to SGD],MATCH($A125,Prices[Key],0)),1))</f>
        <v/>
      </c>
      <c r="K125" s="283" t="str">
        <f t="shared" si="17"/>
        <v/>
      </c>
      <c r="L125" s="283" t="str">
        <f t="shared" si="18"/>
        <v/>
      </c>
      <c r="M125" s="283" t="str">
        <f t="shared" si="19"/>
        <v/>
      </c>
      <c r="N125" s="286" t="str">
        <f t="shared" si="20"/>
        <v/>
      </c>
      <c r="O125" t="str">
        <f>IF($A125="","",IFERROR(INDEX(Prices[Category],MATCH($A125,Prices[Key],0)),"Uncategorized"))</f>
        <v/>
      </c>
      <c r="P125" s="287" t="str">
        <f t="shared" si="21"/>
        <v/>
      </c>
      <c r="Q125" s="287" t="str">
        <f t="shared" si="22"/>
        <v/>
      </c>
    </row>
    <row r="126" spans="1:17" ht="15" customHeight="1" x14ac:dyDescent="0.2">
      <c r="A126" s="240" t="str">
        <f>IFERROR(INDEX('All Ticker P&amp;L'!$A$2:$A$1001,MATCH(ROWS($A$2:A126),'All Ticker P&amp;L'!$N$2:$N$1001,0)),"")</f>
        <v/>
      </c>
      <c r="B126" s="240" t="str">
        <f t="shared" si="14"/>
        <v/>
      </c>
      <c r="C126" s="240" t="str">
        <f t="shared" si="15"/>
        <v/>
      </c>
      <c r="D126" s="240" t="str">
        <f t="shared" si="16"/>
        <v/>
      </c>
      <c r="E126" s="261" t="str">
        <f>IF($A126="","",SUMIFS(Txn[Signed Units],Txn[Key],$A126))</f>
        <v/>
      </c>
      <c r="F126" s="283">
        <f>IF($A126="","",SUMIFS(Txn[Buy Cost],Txn[Key],$A126,Txn[Transaction Order],"&gt;"&amp;IFERROR(_xlfn.MAXIFS(Txn[Transaction Order],Txn[Key],$A126,Txn[Running Units],"&gt;-0.000001",Txn[Running Units],"&lt;0.000001"),0)))</f>
      </c>
      <c r="G126" s="283">
        <f>IF($A126="","",IFERROR(F126/SUMIFS(Txn[Units Purchased or Sold],Txn[Key],$A126,Txn[Transaction Order],"&gt;"&amp;IFERROR(_xlfn.MAXIFS(Txn[Transaction Order],Txn[Key],$A126,Txn[Running Units],"&gt;-0.000001",Txn[Running Units],"&lt;0.000001"),0),Txn[Sell (-1) Buy (1) Fees (0) Dividend (2)],1),0))</f>
      </c>
      <c r="H126" s="283">
        <f>IF($A126="","",SUMIFS(Txn[Sell Proceeds],Txn[Key],$A126,Txn[Transaction Order],"&gt;"&amp;IFERROR(_xlfn.MAXIFS(Txn[Transaction Order],Txn[Key],$A126,Txn[Running Units],"&gt;-0.000001",Txn[Running Units],"&lt;0.000001"),0)))</f>
      </c>
      <c r="I126" s="284" t="str">
        <f>IF($A126="","",IFERROR(INDEX(Prices[Current Price],MATCH($A126,Prices[Key],0)),0))</f>
        <v/>
      </c>
      <c r="J126" s="285" t="str">
        <f>IF($A126="","",IFERROR(INDEX(Prices[FX to SGD],MATCH($A126,Prices[Key],0)),1))</f>
        <v/>
      </c>
      <c r="K126" s="283" t="str">
        <f t="shared" si="17"/>
        <v/>
      </c>
      <c r="L126" s="283" t="str">
        <f t="shared" si="18"/>
        <v/>
      </c>
      <c r="M126" s="283" t="str">
        <f t="shared" si="19"/>
        <v/>
      </c>
      <c r="N126" s="286" t="str">
        <f t="shared" si="20"/>
        <v/>
      </c>
      <c r="O126" t="str">
        <f>IF($A126="","",IFERROR(INDEX(Prices[Category],MATCH($A126,Prices[Key],0)),"Uncategorized"))</f>
        <v/>
      </c>
      <c r="P126" s="287" t="str">
        <f t="shared" si="21"/>
        <v/>
      </c>
      <c r="Q126" s="287" t="str">
        <f t="shared" si="22"/>
        <v/>
      </c>
    </row>
    <row r="127" spans="1:17" ht="15" customHeight="1" x14ac:dyDescent="0.2">
      <c r="A127" s="240" t="str">
        <f>IFERROR(INDEX('All Ticker P&amp;L'!$A$2:$A$1001,MATCH(ROWS($A$2:A127),'All Ticker P&amp;L'!$N$2:$N$1001,0)),"")</f>
        <v/>
      </c>
      <c r="B127" s="240" t="str">
        <f t="shared" si="14"/>
        <v/>
      </c>
      <c r="C127" s="240" t="str">
        <f t="shared" si="15"/>
        <v/>
      </c>
      <c r="D127" s="240" t="str">
        <f t="shared" si="16"/>
        <v/>
      </c>
      <c r="E127" s="261" t="str">
        <f>IF($A127="","",SUMIFS(Txn[Signed Units],Txn[Key],$A127))</f>
        <v/>
      </c>
      <c r="F127" s="283">
        <f>IF($A127="","",SUMIFS(Txn[Buy Cost],Txn[Key],$A127,Txn[Transaction Order],"&gt;"&amp;IFERROR(_xlfn.MAXIFS(Txn[Transaction Order],Txn[Key],$A127,Txn[Running Units],"&gt;-0.000001",Txn[Running Units],"&lt;0.000001"),0)))</f>
      </c>
      <c r="G127" s="283">
        <f>IF($A127="","",IFERROR(F127/SUMIFS(Txn[Units Purchased or Sold],Txn[Key],$A127,Txn[Transaction Order],"&gt;"&amp;IFERROR(_xlfn.MAXIFS(Txn[Transaction Order],Txn[Key],$A127,Txn[Running Units],"&gt;-0.000001",Txn[Running Units],"&lt;0.000001"),0),Txn[Sell (-1) Buy (1) Fees (0) Dividend (2)],1),0))</f>
      </c>
      <c r="H127" s="283">
        <f>IF($A127="","",SUMIFS(Txn[Sell Proceeds],Txn[Key],$A127,Txn[Transaction Order],"&gt;"&amp;IFERROR(_xlfn.MAXIFS(Txn[Transaction Order],Txn[Key],$A127,Txn[Running Units],"&gt;-0.000001",Txn[Running Units],"&lt;0.000001"),0)))</f>
      </c>
      <c r="I127" s="284" t="str">
        <f>IF($A127="","",IFERROR(INDEX(Prices[Current Price],MATCH($A127,Prices[Key],0)),0))</f>
        <v/>
      </c>
      <c r="J127" s="285" t="str">
        <f>IF($A127="","",IFERROR(INDEX(Prices[FX to SGD],MATCH($A127,Prices[Key],0)),1))</f>
        <v/>
      </c>
      <c r="K127" s="283" t="str">
        <f t="shared" si="17"/>
        <v/>
      </c>
      <c r="L127" s="283" t="str">
        <f t="shared" si="18"/>
        <v/>
      </c>
      <c r="M127" s="283" t="str">
        <f t="shared" si="19"/>
        <v/>
      </c>
      <c r="N127" s="286" t="str">
        <f t="shared" si="20"/>
        <v/>
      </c>
      <c r="O127" t="str">
        <f>IF($A127="","",IFERROR(INDEX(Prices[Category],MATCH($A127,Prices[Key],0)),"Uncategorized"))</f>
        <v/>
      </c>
      <c r="P127" s="287" t="str">
        <f t="shared" si="21"/>
        <v/>
      </c>
      <c r="Q127" s="287" t="str">
        <f t="shared" si="22"/>
        <v/>
      </c>
    </row>
    <row r="128" spans="1:17" ht="15" customHeight="1" x14ac:dyDescent="0.2">
      <c r="A128" s="240" t="str">
        <f>IFERROR(INDEX('All Ticker P&amp;L'!$A$2:$A$1001,MATCH(ROWS($A$2:A128),'All Ticker P&amp;L'!$N$2:$N$1001,0)),"")</f>
        <v/>
      </c>
      <c r="B128" s="240" t="str">
        <f t="shared" si="14"/>
        <v/>
      </c>
      <c r="C128" s="240" t="str">
        <f t="shared" si="15"/>
        <v/>
      </c>
      <c r="D128" s="240" t="str">
        <f t="shared" si="16"/>
        <v/>
      </c>
      <c r="E128" s="261" t="str">
        <f>IF($A128="","",SUMIFS(Txn[Signed Units],Txn[Key],$A128))</f>
        <v/>
      </c>
      <c r="F128" s="283">
        <f>IF($A128="","",SUMIFS(Txn[Buy Cost],Txn[Key],$A128,Txn[Transaction Order],"&gt;"&amp;IFERROR(_xlfn.MAXIFS(Txn[Transaction Order],Txn[Key],$A128,Txn[Running Units],"&gt;-0.000001",Txn[Running Units],"&lt;0.000001"),0)))</f>
      </c>
      <c r="G128" s="283">
        <f>IF($A128="","",IFERROR(F128/SUMIFS(Txn[Units Purchased or Sold],Txn[Key],$A128,Txn[Transaction Order],"&gt;"&amp;IFERROR(_xlfn.MAXIFS(Txn[Transaction Order],Txn[Key],$A128,Txn[Running Units],"&gt;-0.000001",Txn[Running Units],"&lt;0.000001"),0),Txn[Sell (-1) Buy (1) Fees (0) Dividend (2)],1),0))</f>
      </c>
      <c r="H128" s="283">
        <f>IF($A128="","",SUMIFS(Txn[Sell Proceeds],Txn[Key],$A128,Txn[Transaction Order],"&gt;"&amp;IFERROR(_xlfn.MAXIFS(Txn[Transaction Order],Txn[Key],$A128,Txn[Running Units],"&gt;-0.000001",Txn[Running Units],"&lt;0.000001"),0)))</f>
      </c>
      <c r="I128" s="284" t="str">
        <f>IF($A128="","",IFERROR(INDEX(Prices[Current Price],MATCH($A128,Prices[Key],0)),0))</f>
        <v/>
      </c>
      <c r="J128" s="285" t="str">
        <f>IF($A128="","",IFERROR(INDEX(Prices[FX to SGD],MATCH($A128,Prices[Key],0)),1))</f>
        <v/>
      </c>
      <c r="K128" s="283" t="str">
        <f t="shared" si="17"/>
        <v/>
      </c>
      <c r="L128" s="283" t="str">
        <f t="shared" si="18"/>
        <v/>
      </c>
      <c r="M128" s="283" t="str">
        <f t="shared" si="19"/>
        <v/>
      </c>
      <c r="N128" s="286" t="str">
        <f t="shared" si="20"/>
        <v/>
      </c>
      <c r="O128" t="str">
        <f>IF($A128="","",IFERROR(INDEX(Prices[Category],MATCH($A128,Prices[Key],0)),"Uncategorized"))</f>
        <v/>
      </c>
      <c r="P128" s="287" t="str">
        <f t="shared" si="21"/>
        <v/>
      </c>
      <c r="Q128" s="287" t="str">
        <f t="shared" si="22"/>
        <v/>
      </c>
    </row>
    <row r="129" spans="1:17" ht="15" customHeight="1" x14ac:dyDescent="0.2">
      <c r="A129" s="240" t="str">
        <f>IFERROR(INDEX('All Ticker P&amp;L'!$A$2:$A$1001,MATCH(ROWS($A$2:A129),'All Ticker P&amp;L'!$N$2:$N$1001,0)),"")</f>
        <v/>
      </c>
      <c r="B129" s="240" t="str">
        <f t="shared" si="14"/>
        <v/>
      </c>
      <c r="C129" s="240" t="str">
        <f t="shared" si="15"/>
        <v/>
      </c>
      <c r="D129" s="240" t="str">
        <f t="shared" si="16"/>
        <v/>
      </c>
      <c r="E129" s="261" t="str">
        <f>IF($A129="","",SUMIFS(Txn[Signed Units],Txn[Key],$A129))</f>
        <v/>
      </c>
      <c r="F129" s="283">
        <f>IF($A129="","",SUMIFS(Txn[Buy Cost],Txn[Key],$A129,Txn[Transaction Order],"&gt;"&amp;IFERROR(_xlfn.MAXIFS(Txn[Transaction Order],Txn[Key],$A129,Txn[Running Units],"&gt;-0.000001",Txn[Running Units],"&lt;0.000001"),0)))</f>
      </c>
      <c r="G129" s="283">
        <f>IF($A129="","",IFERROR(F129/SUMIFS(Txn[Units Purchased or Sold],Txn[Key],$A129,Txn[Transaction Order],"&gt;"&amp;IFERROR(_xlfn.MAXIFS(Txn[Transaction Order],Txn[Key],$A129,Txn[Running Units],"&gt;-0.000001",Txn[Running Units],"&lt;0.000001"),0),Txn[Sell (-1) Buy (1) Fees (0) Dividend (2)],1),0))</f>
      </c>
      <c r="H129" s="283">
        <f>IF($A129="","",SUMIFS(Txn[Sell Proceeds],Txn[Key],$A129,Txn[Transaction Order],"&gt;"&amp;IFERROR(_xlfn.MAXIFS(Txn[Transaction Order],Txn[Key],$A129,Txn[Running Units],"&gt;-0.000001",Txn[Running Units],"&lt;0.000001"),0)))</f>
      </c>
      <c r="I129" s="284" t="str">
        <f>IF($A129="","",IFERROR(INDEX(Prices[Current Price],MATCH($A129,Prices[Key],0)),0))</f>
        <v/>
      </c>
      <c r="J129" s="285" t="str">
        <f>IF($A129="","",IFERROR(INDEX(Prices[FX to SGD],MATCH($A129,Prices[Key],0)),1))</f>
        <v/>
      </c>
      <c r="K129" s="283" t="str">
        <f t="shared" si="17"/>
        <v/>
      </c>
      <c r="L129" s="283" t="str">
        <f t="shared" si="18"/>
        <v/>
      </c>
      <c r="M129" s="283" t="str">
        <f t="shared" si="19"/>
        <v/>
      </c>
      <c r="N129" s="286" t="str">
        <f t="shared" si="20"/>
        <v/>
      </c>
      <c r="O129" t="str">
        <f>IF($A129="","",IFERROR(INDEX(Prices[Category],MATCH($A129,Prices[Key],0)),"Uncategorized"))</f>
        <v/>
      </c>
      <c r="P129" s="287" t="str">
        <f t="shared" si="21"/>
        <v/>
      </c>
      <c r="Q129" s="287" t="str">
        <f t="shared" si="22"/>
        <v/>
      </c>
    </row>
    <row r="130" spans="1:17" ht="15" customHeight="1" x14ac:dyDescent="0.2">
      <c r="A130" s="240" t="str">
        <f>IFERROR(INDEX('All Ticker P&amp;L'!$A$2:$A$1001,MATCH(ROWS($A$2:A130),'All Ticker P&amp;L'!$N$2:$N$1001,0)),"")</f>
        <v/>
      </c>
      <c r="B130" s="240" t="str">
        <f t="shared" ref="B130:B193" si="23">IF($A130="","",LEFT($A130,FIND(":",$A130)-1))</f>
        <v/>
      </c>
      <c r="C130" s="240" t="str">
        <f t="shared" ref="C130:C193" si="24">IF($A130="","",MID($A130,FIND(":",$A130)+1,FIND(":",$A130,FIND(":",$A130)+1)-FIND(":",$A130)-1))</f>
        <v/>
      </c>
      <c r="D130" s="240" t="str">
        <f t="shared" ref="D130:D193" si="25">IF($A130="","",RIGHT($A130,LEN($A130)-FIND(":",$A130,FIND(":",$A130)+1)))</f>
        <v/>
      </c>
      <c r="E130" s="261" t="str">
        <f>IF($A130="","",SUMIFS(Txn[Signed Units],Txn[Key],$A130))</f>
        <v/>
      </c>
      <c r="F130" s="283">
        <f>IF($A130="","",SUMIFS(Txn[Buy Cost],Txn[Key],$A130,Txn[Transaction Order],"&gt;"&amp;IFERROR(_xlfn.MAXIFS(Txn[Transaction Order],Txn[Key],$A130,Txn[Running Units],"&gt;-0.000001",Txn[Running Units],"&lt;0.000001"),0)))</f>
      </c>
      <c r="G130" s="283">
        <f>IF($A130="","",IFERROR(F130/SUMIFS(Txn[Units Purchased or Sold],Txn[Key],$A130,Txn[Transaction Order],"&gt;"&amp;IFERROR(_xlfn.MAXIFS(Txn[Transaction Order],Txn[Key],$A130,Txn[Running Units],"&gt;-0.000001",Txn[Running Units],"&lt;0.000001"),0),Txn[Sell (-1) Buy (1) Fees (0) Dividend (2)],1),0))</f>
      </c>
      <c r="H130" s="283">
        <f>IF($A130="","",SUMIFS(Txn[Sell Proceeds],Txn[Key],$A130,Txn[Transaction Order],"&gt;"&amp;IFERROR(_xlfn.MAXIFS(Txn[Transaction Order],Txn[Key],$A130,Txn[Running Units],"&gt;-0.000001",Txn[Running Units],"&lt;0.000001"),0)))</f>
      </c>
      <c r="I130" s="284" t="str">
        <f>IF($A130="","",IFERROR(INDEX(Prices[Current Price],MATCH($A130,Prices[Key],0)),0))</f>
        <v/>
      </c>
      <c r="J130" s="285" t="str">
        <f>IF($A130="","",IFERROR(INDEX(Prices[FX to SGD],MATCH($A130,Prices[Key],0)),1))</f>
        <v/>
      </c>
      <c r="K130" s="283" t="str">
        <f t="shared" ref="K130:K193" si="26">IF($A130="","",E130*I130)</f>
        <v/>
      </c>
      <c r="L130" s="283" t="str">
        <f t="shared" ref="L130:L193" si="27">IF($A130="","",K130+H130-F130)</f>
        <v/>
      </c>
      <c r="M130" s="283" t="str">
        <f t="shared" ref="M130:M193" si="28">IF($A130="","",L130*J130)</f>
        <v/>
      </c>
      <c r="N130" s="286" t="str">
        <f t="shared" ref="N130:N193" si="29">IF($A130="","",IFERROR(L130/F130,0))</f>
        <v/>
      </c>
      <c r="O130" t="str">
        <f>IF($A130="","",IFERROR(INDEX(Prices[Category],MATCH($A130,Prices[Key],0)),"Uncategorized"))</f>
        <v/>
      </c>
      <c r="P130" s="287" t="str">
        <f t="shared" ref="P130:P193" si="30">IF($A130="","",$K130*$J130)</f>
        <v/>
      </c>
      <c r="Q130" s="287" t="str">
        <f t="shared" ref="Q130:Q193" si="31">IF($A130="","",$M130)</f>
        <v/>
      </c>
    </row>
    <row r="131" spans="1:17" ht="15" customHeight="1" x14ac:dyDescent="0.2">
      <c r="A131" s="240" t="str">
        <f>IFERROR(INDEX('All Ticker P&amp;L'!$A$2:$A$1001,MATCH(ROWS($A$2:A131),'All Ticker P&amp;L'!$N$2:$N$1001,0)),"")</f>
        <v/>
      </c>
      <c r="B131" s="240" t="str">
        <f t="shared" si="23"/>
        <v/>
      </c>
      <c r="C131" s="240" t="str">
        <f t="shared" si="24"/>
        <v/>
      </c>
      <c r="D131" s="240" t="str">
        <f t="shared" si="25"/>
        <v/>
      </c>
      <c r="E131" s="261" t="str">
        <f>IF($A131="","",SUMIFS(Txn[Signed Units],Txn[Key],$A131))</f>
        <v/>
      </c>
      <c r="F131" s="283">
        <f>IF($A131="","",SUMIFS(Txn[Buy Cost],Txn[Key],$A131,Txn[Transaction Order],"&gt;"&amp;IFERROR(_xlfn.MAXIFS(Txn[Transaction Order],Txn[Key],$A131,Txn[Running Units],"&gt;-0.000001",Txn[Running Units],"&lt;0.000001"),0)))</f>
      </c>
      <c r="G131" s="283">
        <f>IF($A131="","",IFERROR(F131/SUMIFS(Txn[Units Purchased or Sold],Txn[Key],$A131,Txn[Transaction Order],"&gt;"&amp;IFERROR(_xlfn.MAXIFS(Txn[Transaction Order],Txn[Key],$A131,Txn[Running Units],"&gt;-0.000001",Txn[Running Units],"&lt;0.000001"),0),Txn[Sell (-1) Buy (1) Fees (0) Dividend (2)],1),0))</f>
      </c>
      <c r="H131" s="283">
        <f>IF($A131="","",SUMIFS(Txn[Sell Proceeds],Txn[Key],$A131,Txn[Transaction Order],"&gt;"&amp;IFERROR(_xlfn.MAXIFS(Txn[Transaction Order],Txn[Key],$A131,Txn[Running Units],"&gt;-0.000001",Txn[Running Units],"&lt;0.000001"),0)))</f>
      </c>
      <c r="I131" s="284" t="str">
        <f>IF($A131="","",IFERROR(INDEX(Prices[Current Price],MATCH($A131,Prices[Key],0)),0))</f>
        <v/>
      </c>
      <c r="J131" s="285" t="str">
        <f>IF($A131="","",IFERROR(INDEX(Prices[FX to SGD],MATCH($A131,Prices[Key],0)),1))</f>
        <v/>
      </c>
      <c r="K131" s="283" t="str">
        <f t="shared" si="26"/>
        <v/>
      </c>
      <c r="L131" s="283" t="str">
        <f t="shared" si="27"/>
        <v/>
      </c>
      <c r="M131" s="283" t="str">
        <f t="shared" si="28"/>
        <v/>
      </c>
      <c r="N131" s="286" t="str">
        <f t="shared" si="29"/>
        <v/>
      </c>
      <c r="O131" t="str">
        <f>IF($A131="","",IFERROR(INDEX(Prices[Category],MATCH($A131,Prices[Key],0)),"Uncategorized"))</f>
        <v/>
      </c>
      <c r="P131" s="287" t="str">
        <f t="shared" si="30"/>
        <v/>
      </c>
      <c r="Q131" s="287" t="str">
        <f t="shared" si="31"/>
        <v/>
      </c>
    </row>
    <row r="132" spans="1:17" ht="15" customHeight="1" x14ac:dyDescent="0.2">
      <c r="A132" s="240" t="str">
        <f>IFERROR(INDEX('All Ticker P&amp;L'!$A$2:$A$1001,MATCH(ROWS($A$2:A132),'All Ticker P&amp;L'!$N$2:$N$1001,0)),"")</f>
        <v/>
      </c>
      <c r="B132" s="240" t="str">
        <f t="shared" si="23"/>
        <v/>
      </c>
      <c r="C132" s="240" t="str">
        <f t="shared" si="24"/>
        <v/>
      </c>
      <c r="D132" s="240" t="str">
        <f t="shared" si="25"/>
        <v/>
      </c>
      <c r="E132" s="261" t="str">
        <f>IF($A132="","",SUMIFS(Txn[Signed Units],Txn[Key],$A132))</f>
        <v/>
      </c>
      <c r="F132" s="283">
        <f>IF($A132="","",SUMIFS(Txn[Buy Cost],Txn[Key],$A132,Txn[Transaction Order],"&gt;"&amp;IFERROR(_xlfn.MAXIFS(Txn[Transaction Order],Txn[Key],$A132,Txn[Running Units],"&gt;-0.000001",Txn[Running Units],"&lt;0.000001"),0)))</f>
      </c>
      <c r="G132" s="283">
        <f>IF($A132="","",IFERROR(F132/SUMIFS(Txn[Units Purchased or Sold],Txn[Key],$A132,Txn[Transaction Order],"&gt;"&amp;IFERROR(_xlfn.MAXIFS(Txn[Transaction Order],Txn[Key],$A132,Txn[Running Units],"&gt;-0.000001",Txn[Running Units],"&lt;0.000001"),0),Txn[Sell (-1) Buy (1) Fees (0) Dividend (2)],1),0))</f>
      </c>
      <c r="H132" s="283">
        <f>IF($A132="","",SUMIFS(Txn[Sell Proceeds],Txn[Key],$A132,Txn[Transaction Order],"&gt;"&amp;IFERROR(_xlfn.MAXIFS(Txn[Transaction Order],Txn[Key],$A132,Txn[Running Units],"&gt;-0.000001",Txn[Running Units],"&lt;0.000001"),0)))</f>
      </c>
      <c r="I132" s="284" t="str">
        <f>IF($A132="","",IFERROR(INDEX(Prices[Current Price],MATCH($A132,Prices[Key],0)),0))</f>
        <v/>
      </c>
      <c r="J132" s="285" t="str">
        <f>IF($A132="","",IFERROR(INDEX(Prices[FX to SGD],MATCH($A132,Prices[Key],0)),1))</f>
        <v/>
      </c>
      <c r="K132" s="283" t="str">
        <f t="shared" si="26"/>
        <v/>
      </c>
      <c r="L132" s="283" t="str">
        <f t="shared" si="27"/>
        <v/>
      </c>
      <c r="M132" s="283" t="str">
        <f t="shared" si="28"/>
        <v/>
      </c>
      <c r="N132" s="286" t="str">
        <f t="shared" si="29"/>
        <v/>
      </c>
      <c r="O132" t="str">
        <f>IF($A132="","",IFERROR(INDEX(Prices[Category],MATCH($A132,Prices[Key],0)),"Uncategorized"))</f>
        <v/>
      </c>
      <c r="P132" s="287" t="str">
        <f t="shared" si="30"/>
        <v/>
      </c>
      <c r="Q132" s="287" t="str">
        <f t="shared" si="31"/>
        <v/>
      </c>
    </row>
    <row r="133" spans="1:17" ht="15" customHeight="1" x14ac:dyDescent="0.2">
      <c r="A133" s="240" t="str">
        <f>IFERROR(INDEX('All Ticker P&amp;L'!$A$2:$A$1001,MATCH(ROWS($A$2:A133),'All Ticker P&amp;L'!$N$2:$N$1001,0)),"")</f>
        <v/>
      </c>
      <c r="B133" s="240" t="str">
        <f t="shared" si="23"/>
        <v/>
      </c>
      <c r="C133" s="240" t="str">
        <f t="shared" si="24"/>
        <v/>
      </c>
      <c r="D133" s="240" t="str">
        <f t="shared" si="25"/>
        <v/>
      </c>
      <c r="E133" s="261" t="str">
        <f>IF($A133="","",SUMIFS(Txn[Signed Units],Txn[Key],$A133))</f>
        <v/>
      </c>
      <c r="F133" s="283">
        <f>IF($A133="","",SUMIFS(Txn[Buy Cost],Txn[Key],$A133,Txn[Transaction Order],"&gt;"&amp;IFERROR(_xlfn.MAXIFS(Txn[Transaction Order],Txn[Key],$A133,Txn[Running Units],"&gt;-0.000001",Txn[Running Units],"&lt;0.000001"),0)))</f>
      </c>
      <c r="G133" s="283">
        <f>IF($A133="","",IFERROR(F133/SUMIFS(Txn[Units Purchased or Sold],Txn[Key],$A133,Txn[Transaction Order],"&gt;"&amp;IFERROR(_xlfn.MAXIFS(Txn[Transaction Order],Txn[Key],$A133,Txn[Running Units],"&gt;-0.000001",Txn[Running Units],"&lt;0.000001"),0),Txn[Sell (-1) Buy (1) Fees (0) Dividend (2)],1),0))</f>
      </c>
      <c r="H133" s="283">
        <f>IF($A133="","",SUMIFS(Txn[Sell Proceeds],Txn[Key],$A133,Txn[Transaction Order],"&gt;"&amp;IFERROR(_xlfn.MAXIFS(Txn[Transaction Order],Txn[Key],$A133,Txn[Running Units],"&gt;-0.000001",Txn[Running Units],"&lt;0.000001"),0)))</f>
      </c>
      <c r="I133" s="284" t="str">
        <f>IF($A133="","",IFERROR(INDEX(Prices[Current Price],MATCH($A133,Prices[Key],0)),0))</f>
        <v/>
      </c>
      <c r="J133" s="285" t="str">
        <f>IF($A133="","",IFERROR(INDEX(Prices[FX to SGD],MATCH($A133,Prices[Key],0)),1))</f>
        <v/>
      </c>
      <c r="K133" s="283" t="str">
        <f t="shared" si="26"/>
        <v/>
      </c>
      <c r="L133" s="283" t="str">
        <f t="shared" si="27"/>
        <v/>
      </c>
      <c r="M133" s="283" t="str">
        <f t="shared" si="28"/>
        <v/>
      </c>
      <c r="N133" s="286" t="str">
        <f t="shared" si="29"/>
        <v/>
      </c>
      <c r="O133" t="str">
        <f>IF($A133="","",IFERROR(INDEX(Prices[Category],MATCH($A133,Prices[Key],0)),"Uncategorized"))</f>
        <v/>
      </c>
      <c r="P133" s="287" t="str">
        <f t="shared" si="30"/>
        <v/>
      </c>
      <c r="Q133" s="287" t="str">
        <f t="shared" si="31"/>
        <v/>
      </c>
    </row>
    <row r="134" spans="1:17" ht="15" customHeight="1" x14ac:dyDescent="0.2">
      <c r="A134" s="240" t="str">
        <f>IFERROR(INDEX('All Ticker P&amp;L'!$A$2:$A$1001,MATCH(ROWS($A$2:A134),'All Ticker P&amp;L'!$N$2:$N$1001,0)),"")</f>
        <v/>
      </c>
      <c r="B134" s="240" t="str">
        <f t="shared" si="23"/>
        <v/>
      </c>
      <c r="C134" s="240" t="str">
        <f t="shared" si="24"/>
        <v/>
      </c>
      <c r="D134" s="240" t="str">
        <f t="shared" si="25"/>
        <v/>
      </c>
      <c r="E134" s="261" t="str">
        <f>IF($A134="","",SUMIFS(Txn[Signed Units],Txn[Key],$A134))</f>
        <v/>
      </c>
      <c r="F134" s="283">
        <f>IF($A134="","",SUMIFS(Txn[Buy Cost],Txn[Key],$A134,Txn[Transaction Order],"&gt;"&amp;IFERROR(_xlfn.MAXIFS(Txn[Transaction Order],Txn[Key],$A134,Txn[Running Units],"&gt;-0.000001",Txn[Running Units],"&lt;0.000001"),0)))</f>
      </c>
      <c r="G134" s="283">
        <f>IF($A134="","",IFERROR(F134/SUMIFS(Txn[Units Purchased or Sold],Txn[Key],$A134,Txn[Transaction Order],"&gt;"&amp;IFERROR(_xlfn.MAXIFS(Txn[Transaction Order],Txn[Key],$A134,Txn[Running Units],"&gt;-0.000001",Txn[Running Units],"&lt;0.000001"),0),Txn[Sell (-1) Buy (1) Fees (0) Dividend (2)],1),0))</f>
      </c>
      <c r="H134" s="283">
        <f>IF($A134="","",SUMIFS(Txn[Sell Proceeds],Txn[Key],$A134,Txn[Transaction Order],"&gt;"&amp;IFERROR(_xlfn.MAXIFS(Txn[Transaction Order],Txn[Key],$A134,Txn[Running Units],"&gt;-0.000001",Txn[Running Units],"&lt;0.000001"),0)))</f>
      </c>
      <c r="I134" s="284" t="str">
        <f>IF($A134="","",IFERROR(INDEX(Prices[Current Price],MATCH($A134,Prices[Key],0)),0))</f>
        <v/>
      </c>
      <c r="J134" s="285" t="str">
        <f>IF($A134="","",IFERROR(INDEX(Prices[FX to SGD],MATCH($A134,Prices[Key],0)),1))</f>
        <v/>
      </c>
      <c r="K134" s="283" t="str">
        <f t="shared" si="26"/>
        <v/>
      </c>
      <c r="L134" s="283" t="str">
        <f t="shared" si="27"/>
        <v/>
      </c>
      <c r="M134" s="283" t="str">
        <f t="shared" si="28"/>
        <v/>
      </c>
      <c r="N134" s="286" t="str">
        <f t="shared" si="29"/>
        <v/>
      </c>
      <c r="O134" t="str">
        <f>IF($A134="","",IFERROR(INDEX(Prices[Category],MATCH($A134,Prices[Key],0)),"Uncategorized"))</f>
        <v/>
      </c>
      <c r="P134" s="287" t="str">
        <f t="shared" si="30"/>
        <v/>
      </c>
      <c r="Q134" s="287" t="str">
        <f t="shared" si="31"/>
        <v/>
      </c>
    </row>
    <row r="135" spans="1:17" ht="15" customHeight="1" x14ac:dyDescent="0.2">
      <c r="A135" s="240" t="str">
        <f>IFERROR(INDEX('All Ticker P&amp;L'!$A$2:$A$1001,MATCH(ROWS($A$2:A135),'All Ticker P&amp;L'!$N$2:$N$1001,0)),"")</f>
        <v/>
      </c>
      <c r="B135" s="240" t="str">
        <f t="shared" si="23"/>
        <v/>
      </c>
      <c r="C135" s="240" t="str">
        <f t="shared" si="24"/>
        <v/>
      </c>
      <c r="D135" s="240" t="str">
        <f t="shared" si="25"/>
        <v/>
      </c>
      <c r="E135" s="261" t="str">
        <f>IF($A135="","",SUMIFS(Txn[Signed Units],Txn[Key],$A135))</f>
        <v/>
      </c>
      <c r="F135" s="283">
        <f>IF($A135="","",SUMIFS(Txn[Buy Cost],Txn[Key],$A135,Txn[Transaction Order],"&gt;"&amp;IFERROR(_xlfn.MAXIFS(Txn[Transaction Order],Txn[Key],$A135,Txn[Running Units],"&gt;-0.000001",Txn[Running Units],"&lt;0.000001"),0)))</f>
      </c>
      <c r="G135" s="283">
        <f>IF($A135="","",IFERROR(F135/SUMIFS(Txn[Units Purchased or Sold],Txn[Key],$A135,Txn[Transaction Order],"&gt;"&amp;IFERROR(_xlfn.MAXIFS(Txn[Transaction Order],Txn[Key],$A135,Txn[Running Units],"&gt;-0.000001",Txn[Running Units],"&lt;0.000001"),0),Txn[Sell (-1) Buy (1) Fees (0) Dividend (2)],1),0))</f>
      </c>
      <c r="H135" s="283">
        <f>IF($A135="","",SUMIFS(Txn[Sell Proceeds],Txn[Key],$A135,Txn[Transaction Order],"&gt;"&amp;IFERROR(_xlfn.MAXIFS(Txn[Transaction Order],Txn[Key],$A135,Txn[Running Units],"&gt;-0.000001",Txn[Running Units],"&lt;0.000001"),0)))</f>
      </c>
      <c r="I135" s="284" t="str">
        <f>IF($A135="","",IFERROR(INDEX(Prices[Current Price],MATCH($A135,Prices[Key],0)),0))</f>
        <v/>
      </c>
      <c r="J135" s="285" t="str">
        <f>IF($A135="","",IFERROR(INDEX(Prices[FX to SGD],MATCH($A135,Prices[Key],0)),1))</f>
        <v/>
      </c>
      <c r="K135" s="283" t="str">
        <f t="shared" si="26"/>
        <v/>
      </c>
      <c r="L135" s="283" t="str">
        <f t="shared" si="27"/>
        <v/>
      </c>
      <c r="M135" s="283" t="str">
        <f t="shared" si="28"/>
        <v/>
      </c>
      <c r="N135" s="286" t="str">
        <f t="shared" si="29"/>
        <v/>
      </c>
      <c r="O135" t="str">
        <f>IF($A135="","",IFERROR(INDEX(Prices[Category],MATCH($A135,Prices[Key],0)),"Uncategorized"))</f>
        <v/>
      </c>
      <c r="P135" s="287" t="str">
        <f t="shared" si="30"/>
        <v/>
      </c>
      <c r="Q135" s="287" t="str">
        <f t="shared" si="31"/>
        <v/>
      </c>
    </row>
    <row r="136" spans="1:17" ht="15" customHeight="1" x14ac:dyDescent="0.2">
      <c r="A136" s="240" t="str">
        <f>IFERROR(INDEX('All Ticker P&amp;L'!$A$2:$A$1001,MATCH(ROWS($A$2:A136),'All Ticker P&amp;L'!$N$2:$N$1001,0)),"")</f>
        <v/>
      </c>
      <c r="B136" s="240" t="str">
        <f t="shared" si="23"/>
        <v/>
      </c>
      <c r="C136" s="240" t="str">
        <f t="shared" si="24"/>
        <v/>
      </c>
      <c r="D136" s="240" t="str">
        <f t="shared" si="25"/>
        <v/>
      </c>
      <c r="E136" s="261" t="str">
        <f>IF($A136="","",SUMIFS(Txn[Signed Units],Txn[Key],$A136))</f>
        <v/>
      </c>
      <c r="F136" s="283">
        <f>IF($A136="","",SUMIFS(Txn[Buy Cost],Txn[Key],$A136,Txn[Transaction Order],"&gt;"&amp;IFERROR(_xlfn.MAXIFS(Txn[Transaction Order],Txn[Key],$A136,Txn[Running Units],"&gt;-0.000001",Txn[Running Units],"&lt;0.000001"),0)))</f>
      </c>
      <c r="G136" s="283">
        <f>IF($A136="","",IFERROR(F136/SUMIFS(Txn[Units Purchased or Sold],Txn[Key],$A136,Txn[Transaction Order],"&gt;"&amp;IFERROR(_xlfn.MAXIFS(Txn[Transaction Order],Txn[Key],$A136,Txn[Running Units],"&gt;-0.000001",Txn[Running Units],"&lt;0.000001"),0),Txn[Sell (-1) Buy (1) Fees (0) Dividend (2)],1),0))</f>
      </c>
      <c r="H136" s="283">
        <f>IF($A136="","",SUMIFS(Txn[Sell Proceeds],Txn[Key],$A136,Txn[Transaction Order],"&gt;"&amp;IFERROR(_xlfn.MAXIFS(Txn[Transaction Order],Txn[Key],$A136,Txn[Running Units],"&gt;-0.000001",Txn[Running Units],"&lt;0.000001"),0)))</f>
      </c>
      <c r="I136" s="284" t="str">
        <f>IF($A136="","",IFERROR(INDEX(Prices[Current Price],MATCH($A136,Prices[Key],0)),0))</f>
        <v/>
      </c>
      <c r="J136" s="285" t="str">
        <f>IF($A136="","",IFERROR(INDEX(Prices[FX to SGD],MATCH($A136,Prices[Key],0)),1))</f>
        <v/>
      </c>
      <c r="K136" s="283" t="str">
        <f t="shared" si="26"/>
        <v/>
      </c>
      <c r="L136" s="283" t="str">
        <f t="shared" si="27"/>
        <v/>
      </c>
      <c r="M136" s="283" t="str">
        <f t="shared" si="28"/>
        <v/>
      </c>
      <c r="N136" s="286" t="str">
        <f t="shared" si="29"/>
        <v/>
      </c>
      <c r="O136" t="str">
        <f>IF($A136="","",IFERROR(INDEX(Prices[Category],MATCH($A136,Prices[Key],0)),"Uncategorized"))</f>
        <v/>
      </c>
      <c r="P136" s="287" t="str">
        <f t="shared" si="30"/>
        <v/>
      </c>
      <c r="Q136" s="287" t="str">
        <f t="shared" si="31"/>
        <v/>
      </c>
    </row>
    <row r="137" spans="1:17" ht="15" customHeight="1" x14ac:dyDescent="0.2">
      <c r="A137" s="240" t="str">
        <f>IFERROR(INDEX('All Ticker P&amp;L'!$A$2:$A$1001,MATCH(ROWS($A$2:A137),'All Ticker P&amp;L'!$N$2:$N$1001,0)),"")</f>
        <v/>
      </c>
      <c r="B137" s="240" t="str">
        <f t="shared" si="23"/>
        <v/>
      </c>
      <c r="C137" s="240" t="str">
        <f t="shared" si="24"/>
        <v/>
      </c>
      <c r="D137" s="240" t="str">
        <f t="shared" si="25"/>
        <v/>
      </c>
      <c r="E137" s="261" t="str">
        <f>IF($A137="","",SUMIFS(Txn[Signed Units],Txn[Key],$A137))</f>
        <v/>
      </c>
      <c r="F137" s="283">
        <f>IF($A137="","",SUMIFS(Txn[Buy Cost],Txn[Key],$A137,Txn[Transaction Order],"&gt;"&amp;IFERROR(_xlfn.MAXIFS(Txn[Transaction Order],Txn[Key],$A137,Txn[Running Units],"&gt;-0.000001",Txn[Running Units],"&lt;0.000001"),0)))</f>
      </c>
      <c r="G137" s="283">
        <f>IF($A137="","",IFERROR(F137/SUMIFS(Txn[Units Purchased or Sold],Txn[Key],$A137,Txn[Transaction Order],"&gt;"&amp;IFERROR(_xlfn.MAXIFS(Txn[Transaction Order],Txn[Key],$A137,Txn[Running Units],"&gt;-0.000001",Txn[Running Units],"&lt;0.000001"),0),Txn[Sell (-1) Buy (1) Fees (0) Dividend (2)],1),0))</f>
      </c>
      <c r="H137" s="283">
        <f>IF($A137="","",SUMIFS(Txn[Sell Proceeds],Txn[Key],$A137,Txn[Transaction Order],"&gt;"&amp;IFERROR(_xlfn.MAXIFS(Txn[Transaction Order],Txn[Key],$A137,Txn[Running Units],"&gt;-0.000001",Txn[Running Units],"&lt;0.000001"),0)))</f>
      </c>
      <c r="I137" s="284" t="str">
        <f>IF($A137="","",IFERROR(INDEX(Prices[Current Price],MATCH($A137,Prices[Key],0)),0))</f>
        <v/>
      </c>
      <c r="J137" s="285" t="str">
        <f>IF($A137="","",IFERROR(INDEX(Prices[FX to SGD],MATCH($A137,Prices[Key],0)),1))</f>
        <v/>
      </c>
      <c r="K137" s="283" t="str">
        <f t="shared" si="26"/>
        <v/>
      </c>
      <c r="L137" s="283" t="str">
        <f t="shared" si="27"/>
        <v/>
      </c>
      <c r="M137" s="283" t="str">
        <f t="shared" si="28"/>
        <v/>
      </c>
      <c r="N137" s="286" t="str">
        <f t="shared" si="29"/>
        <v/>
      </c>
      <c r="O137" t="str">
        <f>IF($A137="","",IFERROR(INDEX(Prices[Category],MATCH($A137,Prices[Key],0)),"Uncategorized"))</f>
        <v/>
      </c>
      <c r="P137" s="287" t="str">
        <f t="shared" si="30"/>
        <v/>
      </c>
      <c r="Q137" s="287" t="str">
        <f t="shared" si="31"/>
        <v/>
      </c>
    </row>
    <row r="138" spans="1:17" ht="15" customHeight="1" x14ac:dyDescent="0.2">
      <c r="A138" s="240" t="str">
        <f>IFERROR(INDEX('All Ticker P&amp;L'!$A$2:$A$1001,MATCH(ROWS($A$2:A138),'All Ticker P&amp;L'!$N$2:$N$1001,0)),"")</f>
        <v/>
      </c>
      <c r="B138" s="240" t="str">
        <f t="shared" si="23"/>
        <v/>
      </c>
      <c r="C138" s="240" t="str">
        <f t="shared" si="24"/>
        <v/>
      </c>
      <c r="D138" s="240" t="str">
        <f t="shared" si="25"/>
        <v/>
      </c>
      <c r="E138" s="261" t="str">
        <f>IF($A138="","",SUMIFS(Txn[Signed Units],Txn[Key],$A138))</f>
        <v/>
      </c>
      <c r="F138" s="283">
        <f>IF($A138="","",SUMIFS(Txn[Buy Cost],Txn[Key],$A138,Txn[Transaction Order],"&gt;"&amp;IFERROR(_xlfn.MAXIFS(Txn[Transaction Order],Txn[Key],$A138,Txn[Running Units],"&gt;-0.000001",Txn[Running Units],"&lt;0.000001"),0)))</f>
      </c>
      <c r="G138" s="283">
        <f>IF($A138="","",IFERROR(F138/SUMIFS(Txn[Units Purchased or Sold],Txn[Key],$A138,Txn[Transaction Order],"&gt;"&amp;IFERROR(_xlfn.MAXIFS(Txn[Transaction Order],Txn[Key],$A138,Txn[Running Units],"&gt;-0.000001",Txn[Running Units],"&lt;0.000001"),0),Txn[Sell (-1) Buy (1) Fees (0) Dividend (2)],1),0))</f>
      </c>
      <c r="H138" s="283">
        <f>IF($A138="","",SUMIFS(Txn[Sell Proceeds],Txn[Key],$A138,Txn[Transaction Order],"&gt;"&amp;IFERROR(_xlfn.MAXIFS(Txn[Transaction Order],Txn[Key],$A138,Txn[Running Units],"&gt;-0.000001",Txn[Running Units],"&lt;0.000001"),0)))</f>
      </c>
      <c r="I138" s="284" t="str">
        <f>IF($A138="","",IFERROR(INDEX(Prices[Current Price],MATCH($A138,Prices[Key],0)),0))</f>
        <v/>
      </c>
      <c r="J138" s="285" t="str">
        <f>IF($A138="","",IFERROR(INDEX(Prices[FX to SGD],MATCH($A138,Prices[Key],0)),1))</f>
        <v/>
      </c>
      <c r="K138" s="283" t="str">
        <f t="shared" si="26"/>
        <v/>
      </c>
      <c r="L138" s="283" t="str">
        <f t="shared" si="27"/>
        <v/>
      </c>
      <c r="M138" s="283" t="str">
        <f t="shared" si="28"/>
        <v/>
      </c>
      <c r="N138" s="286" t="str">
        <f t="shared" si="29"/>
        <v/>
      </c>
      <c r="O138" t="str">
        <f>IF($A138="","",IFERROR(INDEX(Prices[Category],MATCH($A138,Prices[Key],0)),"Uncategorized"))</f>
        <v/>
      </c>
      <c r="P138" s="287" t="str">
        <f t="shared" si="30"/>
        <v/>
      </c>
      <c r="Q138" s="287" t="str">
        <f t="shared" si="31"/>
        <v/>
      </c>
    </row>
    <row r="139" spans="1:17" ht="15" customHeight="1" x14ac:dyDescent="0.2">
      <c r="A139" s="240" t="str">
        <f>IFERROR(INDEX('All Ticker P&amp;L'!$A$2:$A$1001,MATCH(ROWS($A$2:A139),'All Ticker P&amp;L'!$N$2:$N$1001,0)),"")</f>
        <v/>
      </c>
      <c r="B139" s="240" t="str">
        <f t="shared" si="23"/>
        <v/>
      </c>
      <c r="C139" s="240" t="str">
        <f t="shared" si="24"/>
        <v/>
      </c>
      <c r="D139" s="240" t="str">
        <f t="shared" si="25"/>
        <v/>
      </c>
      <c r="E139" s="261" t="str">
        <f>IF($A139="","",SUMIFS(Txn[Signed Units],Txn[Key],$A139))</f>
        <v/>
      </c>
      <c r="F139" s="283">
        <f>IF($A139="","",SUMIFS(Txn[Buy Cost],Txn[Key],$A139,Txn[Transaction Order],"&gt;"&amp;IFERROR(_xlfn.MAXIFS(Txn[Transaction Order],Txn[Key],$A139,Txn[Running Units],"&gt;-0.000001",Txn[Running Units],"&lt;0.000001"),0)))</f>
      </c>
      <c r="G139" s="283">
        <f>IF($A139="","",IFERROR(F139/SUMIFS(Txn[Units Purchased or Sold],Txn[Key],$A139,Txn[Transaction Order],"&gt;"&amp;IFERROR(_xlfn.MAXIFS(Txn[Transaction Order],Txn[Key],$A139,Txn[Running Units],"&gt;-0.000001",Txn[Running Units],"&lt;0.000001"),0),Txn[Sell (-1) Buy (1) Fees (0) Dividend (2)],1),0))</f>
      </c>
      <c r="H139" s="283">
        <f>IF($A139="","",SUMIFS(Txn[Sell Proceeds],Txn[Key],$A139,Txn[Transaction Order],"&gt;"&amp;IFERROR(_xlfn.MAXIFS(Txn[Transaction Order],Txn[Key],$A139,Txn[Running Units],"&gt;-0.000001",Txn[Running Units],"&lt;0.000001"),0)))</f>
      </c>
      <c r="I139" s="284" t="str">
        <f>IF($A139="","",IFERROR(INDEX(Prices[Current Price],MATCH($A139,Prices[Key],0)),0))</f>
        <v/>
      </c>
      <c r="J139" s="285" t="str">
        <f>IF($A139="","",IFERROR(INDEX(Prices[FX to SGD],MATCH($A139,Prices[Key],0)),1))</f>
        <v/>
      </c>
      <c r="K139" s="283" t="str">
        <f t="shared" si="26"/>
        <v/>
      </c>
      <c r="L139" s="283" t="str">
        <f t="shared" si="27"/>
        <v/>
      </c>
      <c r="M139" s="283" t="str">
        <f t="shared" si="28"/>
        <v/>
      </c>
      <c r="N139" s="286" t="str">
        <f t="shared" si="29"/>
        <v/>
      </c>
      <c r="O139" t="str">
        <f>IF($A139="","",IFERROR(INDEX(Prices[Category],MATCH($A139,Prices[Key],0)),"Uncategorized"))</f>
        <v/>
      </c>
      <c r="P139" s="287" t="str">
        <f t="shared" si="30"/>
        <v/>
      </c>
      <c r="Q139" s="287" t="str">
        <f t="shared" si="31"/>
        <v/>
      </c>
    </row>
    <row r="140" spans="1:17" ht="15" customHeight="1" x14ac:dyDescent="0.2">
      <c r="A140" s="240" t="str">
        <f>IFERROR(INDEX('All Ticker P&amp;L'!$A$2:$A$1001,MATCH(ROWS($A$2:A140),'All Ticker P&amp;L'!$N$2:$N$1001,0)),"")</f>
        <v/>
      </c>
      <c r="B140" s="240" t="str">
        <f t="shared" si="23"/>
        <v/>
      </c>
      <c r="C140" s="240" t="str">
        <f t="shared" si="24"/>
        <v/>
      </c>
      <c r="D140" s="240" t="str">
        <f t="shared" si="25"/>
        <v/>
      </c>
      <c r="E140" s="261" t="str">
        <f>IF($A140="","",SUMIFS(Txn[Signed Units],Txn[Key],$A140))</f>
        <v/>
      </c>
      <c r="F140" s="283">
        <f>IF($A140="","",SUMIFS(Txn[Buy Cost],Txn[Key],$A140,Txn[Transaction Order],"&gt;"&amp;IFERROR(_xlfn.MAXIFS(Txn[Transaction Order],Txn[Key],$A140,Txn[Running Units],"&gt;-0.000001",Txn[Running Units],"&lt;0.000001"),0)))</f>
      </c>
      <c r="G140" s="283">
        <f>IF($A140="","",IFERROR(F140/SUMIFS(Txn[Units Purchased or Sold],Txn[Key],$A140,Txn[Transaction Order],"&gt;"&amp;IFERROR(_xlfn.MAXIFS(Txn[Transaction Order],Txn[Key],$A140,Txn[Running Units],"&gt;-0.000001",Txn[Running Units],"&lt;0.000001"),0),Txn[Sell (-1) Buy (1) Fees (0) Dividend (2)],1),0))</f>
      </c>
      <c r="H140" s="283">
        <f>IF($A140="","",SUMIFS(Txn[Sell Proceeds],Txn[Key],$A140,Txn[Transaction Order],"&gt;"&amp;IFERROR(_xlfn.MAXIFS(Txn[Transaction Order],Txn[Key],$A140,Txn[Running Units],"&gt;-0.000001",Txn[Running Units],"&lt;0.000001"),0)))</f>
      </c>
      <c r="I140" s="284" t="str">
        <f>IF($A140="","",IFERROR(INDEX(Prices[Current Price],MATCH($A140,Prices[Key],0)),0))</f>
        <v/>
      </c>
      <c r="J140" s="285" t="str">
        <f>IF($A140="","",IFERROR(INDEX(Prices[FX to SGD],MATCH($A140,Prices[Key],0)),1))</f>
        <v/>
      </c>
      <c r="K140" s="283" t="str">
        <f t="shared" si="26"/>
        <v/>
      </c>
      <c r="L140" s="283" t="str">
        <f t="shared" si="27"/>
        <v/>
      </c>
      <c r="M140" s="283" t="str">
        <f t="shared" si="28"/>
        <v/>
      </c>
      <c r="N140" s="286" t="str">
        <f t="shared" si="29"/>
        <v/>
      </c>
      <c r="O140" t="str">
        <f>IF($A140="","",IFERROR(INDEX(Prices[Category],MATCH($A140,Prices[Key],0)),"Uncategorized"))</f>
        <v/>
      </c>
      <c r="P140" s="287" t="str">
        <f t="shared" si="30"/>
        <v/>
      </c>
      <c r="Q140" s="287" t="str">
        <f t="shared" si="31"/>
        <v/>
      </c>
    </row>
    <row r="141" spans="1:17" ht="15" customHeight="1" x14ac:dyDescent="0.2">
      <c r="A141" s="240" t="str">
        <f>IFERROR(INDEX('All Ticker P&amp;L'!$A$2:$A$1001,MATCH(ROWS($A$2:A141),'All Ticker P&amp;L'!$N$2:$N$1001,0)),"")</f>
        <v/>
      </c>
      <c r="B141" s="240" t="str">
        <f t="shared" si="23"/>
        <v/>
      </c>
      <c r="C141" s="240" t="str">
        <f t="shared" si="24"/>
        <v/>
      </c>
      <c r="D141" s="240" t="str">
        <f t="shared" si="25"/>
        <v/>
      </c>
      <c r="E141" s="261" t="str">
        <f>IF($A141="","",SUMIFS(Txn[Signed Units],Txn[Key],$A141))</f>
        <v/>
      </c>
      <c r="F141" s="283">
        <f>IF($A141="","",SUMIFS(Txn[Buy Cost],Txn[Key],$A141,Txn[Transaction Order],"&gt;"&amp;IFERROR(_xlfn.MAXIFS(Txn[Transaction Order],Txn[Key],$A141,Txn[Running Units],"&gt;-0.000001",Txn[Running Units],"&lt;0.000001"),0)))</f>
      </c>
      <c r="G141" s="283">
        <f>IF($A141="","",IFERROR(F141/SUMIFS(Txn[Units Purchased or Sold],Txn[Key],$A141,Txn[Transaction Order],"&gt;"&amp;IFERROR(_xlfn.MAXIFS(Txn[Transaction Order],Txn[Key],$A141,Txn[Running Units],"&gt;-0.000001",Txn[Running Units],"&lt;0.000001"),0),Txn[Sell (-1) Buy (1) Fees (0) Dividend (2)],1),0))</f>
      </c>
      <c r="H141" s="283">
        <f>IF($A141="","",SUMIFS(Txn[Sell Proceeds],Txn[Key],$A141,Txn[Transaction Order],"&gt;"&amp;IFERROR(_xlfn.MAXIFS(Txn[Transaction Order],Txn[Key],$A141,Txn[Running Units],"&gt;-0.000001",Txn[Running Units],"&lt;0.000001"),0)))</f>
      </c>
      <c r="I141" s="284" t="str">
        <f>IF($A141="","",IFERROR(INDEX(Prices[Current Price],MATCH($A141,Prices[Key],0)),0))</f>
        <v/>
      </c>
      <c r="J141" s="285" t="str">
        <f>IF($A141="","",IFERROR(INDEX(Prices[FX to SGD],MATCH($A141,Prices[Key],0)),1))</f>
        <v/>
      </c>
      <c r="K141" s="283" t="str">
        <f t="shared" si="26"/>
        <v/>
      </c>
      <c r="L141" s="283" t="str">
        <f t="shared" si="27"/>
        <v/>
      </c>
      <c r="M141" s="283" t="str">
        <f t="shared" si="28"/>
        <v/>
      </c>
      <c r="N141" s="286" t="str">
        <f t="shared" si="29"/>
        <v/>
      </c>
      <c r="O141" t="str">
        <f>IF($A141="","",IFERROR(INDEX(Prices[Category],MATCH($A141,Prices[Key],0)),"Uncategorized"))</f>
        <v/>
      </c>
      <c r="P141" s="287" t="str">
        <f t="shared" si="30"/>
        <v/>
      </c>
      <c r="Q141" s="287" t="str">
        <f t="shared" si="31"/>
        <v/>
      </c>
    </row>
    <row r="142" spans="1:17" ht="15" customHeight="1" x14ac:dyDescent="0.2">
      <c r="A142" s="240" t="str">
        <f>IFERROR(INDEX('All Ticker P&amp;L'!$A$2:$A$1001,MATCH(ROWS($A$2:A142),'All Ticker P&amp;L'!$N$2:$N$1001,0)),"")</f>
        <v/>
      </c>
      <c r="B142" s="240" t="str">
        <f t="shared" si="23"/>
        <v/>
      </c>
      <c r="C142" s="240" t="str">
        <f t="shared" si="24"/>
        <v/>
      </c>
      <c r="D142" s="240" t="str">
        <f t="shared" si="25"/>
        <v/>
      </c>
      <c r="E142" s="261" t="str">
        <f>IF($A142="","",SUMIFS(Txn[Signed Units],Txn[Key],$A142))</f>
        <v/>
      </c>
      <c r="F142" s="283">
        <f>IF($A142="","",SUMIFS(Txn[Buy Cost],Txn[Key],$A142,Txn[Transaction Order],"&gt;"&amp;IFERROR(_xlfn.MAXIFS(Txn[Transaction Order],Txn[Key],$A142,Txn[Running Units],"&gt;-0.000001",Txn[Running Units],"&lt;0.000001"),0)))</f>
      </c>
      <c r="G142" s="283">
        <f>IF($A142="","",IFERROR(F142/SUMIFS(Txn[Units Purchased or Sold],Txn[Key],$A142,Txn[Transaction Order],"&gt;"&amp;IFERROR(_xlfn.MAXIFS(Txn[Transaction Order],Txn[Key],$A142,Txn[Running Units],"&gt;-0.000001",Txn[Running Units],"&lt;0.000001"),0),Txn[Sell (-1) Buy (1) Fees (0) Dividend (2)],1),0))</f>
      </c>
      <c r="H142" s="283">
        <f>IF($A142="","",SUMIFS(Txn[Sell Proceeds],Txn[Key],$A142,Txn[Transaction Order],"&gt;"&amp;IFERROR(_xlfn.MAXIFS(Txn[Transaction Order],Txn[Key],$A142,Txn[Running Units],"&gt;-0.000001",Txn[Running Units],"&lt;0.000001"),0)))</f>
      </c>
      <c r="I142" s="284" t="str">
        <f>IF($A142="","",IFERROR(INDEX(Prices[Current Price],MATCH($A142,Prices[Key],0)),0))</f>
        <v/>
      </c>
      <c r="J142" s="285" t="str">
        <f>IF($A142="","",IFERROR(INDEX(Prices[FX to SGD],MATCH($A142,Prices[Key],0)),1))</f>
        <v/>
      </c>
      <c r="K142" s="283" t="str">
        <f t="shared" si="26"/>
        <v/>
      </c>
      <c r="L142" s="283" t="str">
        <f t="shared" si="27"/>
        <v/>
      </c>
      <c r="M142" s="283" t="str">
        <f t="shared" si="28"/>
        <v/>
      </c>
      <c r="N142" s="286" t="str">
        <f t="shared" si="29"/>
        <v/>
      </c>
      <c r="O142" t="str">
        <f>IF($A142="","",IFERROR(INDEX(Prices[Category],MATCH($A142,Prices[Key],0)),"Uncategorized"))</f>
        <v/>
      </c>
      <c r="P142" s="287" t="str">
        <f t="shared" si="30"/>
        <v/>
      </c>
      <c r="Q142" s="287" t="str">
        <f t="shared" si="31"/>
        <v/>
      </c>
    </row>
    <row r="143" spans="1:17" ht="15" customHeight="1" x14ac:dyDescent="0.2">
      <c r="A143" s="240" t="str">
        <f>IFERROR(INDEX('All Ticker P&amp;L'!$A$2:$A$1001,MATCH(ROWS($A$2:A143),'All Ticker P&amp;L'!$N$2:$N$1001,0)),"")</f>
        <v/>
      </c>
      <c r="B143" s="240" t="str">
        <f t="shared" si="23"/>
        <v/>
      </c>
      <c r="C143" s="240" t="str">
        <f t="shared" si="24"/>
        <v/>
      </c>
      <c r="D143" s="240" t="str">
        <f t="shared" si="25"/>
        <v/>
      </c>
      <c r="E143" s="261" t="str">
        <f>IF($A143="","",SUMIFS(Txn[Signed Units],Txn[Key],$A143))</f>
        <v/>
      </c>
      <c r="F143" s="283">
        <f>IF($A143="","",SUMIFS(Txn[Buy Cost],Txn[Key],$A143,Txn[Transaction Order],"&gt;"&amp;IFERROR(_xlfn.MAXIFS(Txn[Transaction Order],Txn[Key],$A143,Txn[Running Units],"&gt;-0.000001",Txn[Running Units],"&lt;0.000001"),0)))</f>
      </c>
      <c r="G143" s="283">
        <f>IF($A143="","",IFERROR(F143/SUMIFS(Txn[Units Purchased or Sold],Txn[Key],$A143,Txn[Transaction Order],"&gt;"&amp;IFERROR(_xlfn.MAXIFS(Txn[Transaction Order],Txn[Key],$A143,Txn[Running Units],"&gt;-0.000001",Txn[Running Units],"&lt;0.000001"),0),Txn[Sell (-1) Buy (1) Fees (0) Dividend (2)],1),0))</f>
      </c>
      <c r="H143" s="283">
        <f>IF($A143="","",SUMIFS(Txn[Sell Proceeds],Txn[Key],$A143,Txn[Transaction Order],"&gt;"&amp;IFERROR(_xlfn.MAXIFS(Txn[Transaction Order],Txn[Key],$A143,Txn[Running Units],"&gt;-0.000001",Txn[Running Units],"&lt;0.000001"),0)))</f>
      </c>
      <c r="I143" s="284" t="str">
        <f>IF($A143="","",IFERROR(INDEX(Prices[Current Price],MATCH($A143,Prices[Key],0)),0))</f>
        <v/>
      </c>
      <c r="J143" s="285" t="str">
        <f>IF($A143="","",IFERROR(INDEX(Prices[FX to SGD],MATCH($A143,Prices[Key],0)),1))</f>
        <v/>
      </c>
      <c r="K143" s="283" t="str">
        <f t="shared" si="26"/>
        <v/>
      </c>
      <c r="L143" s="283" t="str">
        <f t="shared" si="27"/>
        <v/>
      </c>
      <c r="M143" s="283" t="str">
        <f t="shared" si="28"/>
        <v/>
      </c>
      <c r="N143" s="286" t="str">
        <f t="shared" si="29"/>
        <v/>
      </c>
      <c r="O143" t="str">
        <f>IF($A143="","",IFERROR(INDEX(Prices[Category],MATCH($A143,Prices[Key],0)),"Uncategorized"))</f>
        <v/>
      </c>
      <c r="P143" s="287" t="str">
        <f t="shared" si="30"/>
        <v/>
      </c>
      <c r="Q143" s="287" t="str">
        <f t="shared" si="31"/>
        <v/>
      </c>
    </row>
    <row r="144" spans="1:17" ht="15" customHeight="1" x14ac:dyDescent="0.2">
      <c r="A144" s="240" t="str">
        <f>IFERROR(INDEX('All Ticker P&amp;L'!$A$2:$A$1001,MATCH(ROWS($A$2:A144),'All Ticker P&amp;L'!$N$2:$N$1001,0)),"")</f>
        <v/>
      </c>
      <c r="B144" s="240" t="str">
        <f t="shared" si="23"/>
        <v/>
      </c>
      <c r="C144" s="240" t="str">
        <f t="shared" si="24"/>
        <v/>
      </c>
      <c r="D144" s="240" t="str">
        <f t="shared" si="25"/>
        <v/>
      </c>
      <c r="E144" s="261" t="str">
        <f>IF($A144="","",SUMIFS(Txn[Signed Units],Txn[Key],$A144))</f>
        <v/>
      </c>
      <c r="F144" s="283">
        <f>IF($A144="","",SUMIFS(Txn[Buy Cost],Txn[Key],$A144,Txn[Transaction Order],"&gt;"&amp;IFERROR(_xlfn.MAXIFS(Txn[Transaction Order],Txn[Key],$A144,Txn[Running Units],"&gt;-0.000001",Txn[Running Units],"&lt;0.000001"),0)))</f>
      </c>
      <c r="G144" s="283">
        <f>IF($A144="","",IFERROR(F144/SUMIFS(Txn[Units Purchased or Sold],Txn[Key],$A144,Txn[Transaction Order],"&gt;"&amp;IFERROR(_xlfn.MAXIFS(Txn[Transaction Order],Txn[Key],$A144,Txn[Running Units],"&gt;-0.000001",Txn[Running Units],"&lt;0.000001"),0),Txn[Sell (-1) Buy (1) Fees (0) Dividend (2)],1),0))</f>
      </c>
      <c r="H144" s="283">
        <f>IF($A144="","",SUMIFS(Txn[Sell Proceeds],Txn[Key],$A144,Txn[Transaction Order],"&gt;"&amp;IFERROR(_xlfn.MAXIFS(Txn[Transaction Order],Txn[Key],$A144,Txn[Running Units],"&gt;-0.000001",Txn[Running Units],"&lt;0.000001"),0)))</f>
      </c>
      <c r="I144" s="284" t="str">
        <f>IF($A144="","",IFERROR(INDEX(Prices[Current Price],MATCH($A144,Prices[Key],0)),0))</f>
        <v/>
      </c>
      <c r="J144" s="285" t="str">
        <f>IF($A144="","",IFERROR(INDEX(Prices[FX to SGD],MATCH($A144,Prices[Key],0)),1))</f>
        <v/>
      </c>
      <c r="K144" s="283" t="str">
        <f t="shared" si="26"/>
        <v/>
      </c>
      <c r="L144" s="283" t="str">
        <f t="shared" si="27"/>
        <v/>
      </c>
      <c r="M144" s="283" t="str">
        <f t="shared" si="28"/>
        <v/>
      </c>
      <c r="N144" s="286" t="str">
        <f t="shared" si="29"/>
        <v/>
      </c>
      <c r="O144" t="str">
        <f>IF($A144="","",IFERROR(INDEX(Prices[Category],MATCH($A144,Prices[Key],0)),"Uncategorized"))</f>
        <v/>
      </c>
      <c r="P144" s="287" t="str">
        <f t="shared" si="30"/>
        <v/>
      </c>
      <c r="Q144" s="287" t="str">
        <f t="shared" si="31"/>
        <v/>
      </c>
    </row>
    <row r="145" spans="1:17" ht="15" customHeight="1" x14ac:dyDescent="0.2">
      <c r="A145" s="240" t="str">
        <f>IFERROR(INDEX('All Ticker P&amp;L'!$A$2:$A$1001,MATCH(ROWS($A$2:A145),'All Ticker P&amp;L'!$N$2:$N$1001,0)),"")</f>
        <v/>
      </c>
      <c r="B145" s="240" t="str">
        <f t="shared" si="23"/>
        <v/>
      </c>
      <c r="C145" s="240" t="str">
        <f t="shared" si="24"/>
        <v/>
      </c>
      <c r="D145" s="240" t="str">
        <f t="shared" si="25"/>
        <v/>
      </c>
      <c r="E145" s="261" t="str">
        <f>IF($A145="","",SUMIFS(Txn[Signed Units],Txn[Key],$A145))</f>
        <v/>
      </c>
      <c r="F145" s="283">
        <f>IF($A145="","",SUMIFS(Txn[Buy Cost],Txn[Key],$A145,Txn[Transaction Order],"&gt;"&amp;IFERROR(_xlfn.MAXIFS(Txn[Transaction Order],Txn[Key],$A145,Txn[Running Units],"&gt;-0.000001",Txn[Running Units],"&lt;0.000001"),0)))</f>
      </c>
      <c r="G145" s="283">
        <f>IF($A145="","",IFERROR(F145/SUMIFS(Txn[Units Purchased or Sold],Txn[Key],$A145,Txn[Transaction Order],"&gt;"&amp;IFERROR(_xlfn.MAXIFS(Txn[Transaction Order],Txn[Key],$A145,Txn[Running Units],"&gt;-0.000001",Txn[Running Units],"&lt;0.000001"),0),Txn[Sell (-1) Buy (1) Fees (0) Dividend (2)],1),0))</f>
      </c>
      <c r="H145" s="283">
        <f>IF($A145="","",SUMIFS(Txn[Sell Proceeds],Txn[Key],$A145,Txn[Transaction Order],"&gt;"&amp;IFERROR(_xlfn.MAXIFS(Txn[Transaction Order],Txn[Key],$A145,Txn[Running Units],"&gt;-0.000001",Txn[Running Units],"&lt;0.000001"),0)))</f>
      </c>
      <c r="I145" s="284" t="str">
        <f>IF($A145="","",IFERROR(INDEX(Prices[Current Price],MATCH($A145,Prices[Key],0)),0))</f>
        <v/>
      </c>
      <c r="J145" s="285" t="str">
        <f>IF($A145="","",IFERROR(INDEX(Prices[FX to SGD],MATCH($A145,Prices[Key],0)),1))</f>
        <v/>
      </c>
      <c r="K145" s="283" t="str">
        <f t="shared" si="26"/>
        <v/>
      </c>
      <c r="L145" s="283" t="str">
        <f t="shared" si="27"/>
        <v/>
      </c>
      <c r="M145" s="283" t="str">
        <f t="shared" si="28"/>
        <v/>
      </c>
      <c r="N145" s="286" t="str">
        <f t="shared" si="29"/>
        <v/>
      </c>
      <c r="O145" t="str">
        <f>IF($A145="","",IFERROR(INDEX(Prices[Category],MATCH($A145,Prices[Key],0)),"Uncategorized"))</f>
        <v/>
      </c>
      <c r="P145" s="287" t="str">
        <f t="shared" si="30"/>
        <v/>
      </c>
      <c r="Q145" s="287" t="str">
        <f t="shared" si="31"/>
        <v/>
      </c>
    </row>
    <row r="146" spans="1:17" ht="15" customHeight="1" x14ac:dyDescent="0.2">
      <c r="A146" s="240" t="str">
        <f>IFERROR(INDEX('All Ticker P&amp;L'!$A$2:$A$1001,MATCH(ROWS($A$2:A146),'All Ticker P&amp;L'!$N$2:$N$1001,0)),"")</f>
        <v/>
      </c>
      <c r="B146" s="240" t="str">
        <f t="shared" si="23"/>
        <v/>
      </c>
      <c r="C146" s="240" t="str">
        <f t="shared" si="24"/>
        <v/>
      </c>
      <c r="D146" s="240" t="str">
        <f t="shared" si="25"/>
        <v/>
      </c>
      <c r="E146" s="261" t="str">
        <f>IF($A146="","",SUMIFS(Txn[Signed Units],Txn[Key],$A146))</f>
        <v/>
      </c>
      <c r="F146" s="283">
        <f>IF($A146="","",SUMIFS(Txn[Buy Cost],Txn[Key],$A146,Txn[Transaction Order],"&gt;"&amp;IFERROR(_xlfn.MAXIFS(Txn[Transaction Order],Txn[Key],$A146,Txn[Running Units],"&gt;-0.000001",Txn[Running Units],"&lt;0.000001"),0)))</f>
      </c>
      <c r="G146" s="283">
        <f>IF($A146="","",IFERROR(F146/SUMIFS(Txn[Units Purchased or Sold],Txn[Key],$A146,Txn[Transaction Order],"&gt;"&amp;IFERROR(_xlfn.MAXIFS(Txn[Transaction Order],Txn[Key],$A146,Txn[Running Units],"&gt;-0.000001",Txn[Running Units],"&lt;0.000001"),0),Txn[Sell (-1) Buy (1) Fees (0) Dividend (2)],1),0))</f>
      </c>
      <c r="H146" s="283">
        <f>IF($A146="","",SUMIFS(Txn[Sell Proceeds],Txn[Key],$A146,Txn[Transaction Order],"&gt;"&amp;IFERROR(_xlfn.MAXIFS(Txn[Transaction Order],Txn[Key],$A146,Txn[Running Units],"&gt;-0.000001",Txn[Running Units],"&lt;0.000001"),0)))</f>
      </c>
      <c r="I146" s="284" t="str">
        <f>IF($A146="","",IFERROR(INDEX(Prices[Current Price],MATCH($A146,Prices[Key],0)),0))</f>
        <v/>
      </c>
      <c r="J146" s="285" t="str">
        <f>IF($A146="","",IFERROR(INDEX(Prices[FX to SGD],MATCH($A146,Prices[Key],0)),1))</f>
        <v/>
      </c>
      <c r="K146" s="283" t="str">
        <f t="shared" si="26"/>
        <v/>
      </c>
      <c r="L146" s="283" t="str">
        <f t="shared" si="27"/>
        <v/>
      </c>
      <c r="M146" s="283" t="str">
        <f t="shared" si="28"/>
        <v/>
      </c>
      <c r="N146" s="286" t="str">
        <f t="shared" si="29"/>
        <v/>
      </c>
      <c r="O146" t="str">
        <f>IF($A146="","",IFERROR(INDEX(Prices[Category],MATCH($A146,Prices[Key],0)),"Uncategorized"))</f>
        <v/>
      </c>
      <c r="P146" s="287" t="str">
        <f t="shared" si="30"/>
        <v/>
      </c>
      <c r="Q146" s="287" t="str">
        <f t="shared" si="31"/>
        <v/>
      </c>
    </row>
    <row r="147" spans="1:17" ht="15" customHeight="1" x14ac:dyDescent="0.2">
      <c r="A147" s="240" t="str">
        <f>IFERROR(INDEX('All Ticker P&amp;L'!$A$2:$A$1001,MATCH(ROWS($A$2:A147),'All Ticker P&amp;L'!$N$2:$N$1001,0)),"")</f>
        <v/>
      </c>
      <c r="B147" s="240" t="str">
        <f t="shared" si="23"/>
        <v/>
      </c>
      <c r="C147" s="240" t="str">
        <f t="shared" si="24"/>
        <v/>
      </c>
      <c r="D147" s="240" t="str">
        <f t="shared" si="25"/>
        <v/>
      </c>
      <c r="E147" s="261" t="str">
        <f>IF($A147="","",SUMIFS(Txn[Signed Units],Txn[Key],$A147))</f>
        <v/>
      </c>
      <c r="F147" s="283">
        <f>IF($A147="","",SUMIFS(Txn[Buy Cost],Txn[Key],$A147,Txn[Transaction Order],"&gt;"&amp;IFERROR(_xlfn.MAXIFS(Txn[Transaction Order],Txn[Key],$A147,Txn[Running Units],"&gt;-0.000001",Txn[Running Units],"&lt;0.000001"),0)))</f>
      </c>
      <c r="G147" s="283">
        <f>IF($A147="","",IFERROR(F147/SUMIFS(Txn[Units Purchased or Sold],Txn[Key],$A147,Txn[Transaction Order],"&gt;"&amp;IFERROR(_xlfn.MAXIFS(Txn[Transaction Order],Txn[Key],$A147,Txn[Running Units],"&gt;-0.000001",Txn[Running Units],"&lt;0.000001"),0),Txn[Sell (-1) Buy (1) Fees (0) Dividend (2)],1),0))</f>
      </c>
      <c r="H147" s="283">
        <f>IF($A147="","",SUMIFS(Txn[Sell Proceeds],Txn[Key],$A147,Txn[Transaction Order],"&gt;"&amp;IFERROR(_xlfn.MAXIFS(Txn[Transaction Order],Txn[Key],$A147,Txn[Running Units],"&gt;-0.000001",Txn[Running Units],"&lt;0.000001"),0)))</f>
      </c>
      <c r="I147" s="284" t="str">
        <f>IF($A147="","",IFERROR(INDEX(Prices[Current Price],MATCH($A147,Prices[Key],0)),0))</f>
        <v/>
      </c>
      <c r="J147" s="285" t="str">
        <f>IF($A147="","",IFERROR(INDEX(Prices[FX to SGD],MATCH($A147,Prices[Key],0)),1))</f>
        <v/>
      </c>
      <c r="K147" s="283" t="str">
        <f t="shared" si="26"/>
        <v/>
      </c>
      <c r="L147" s="283" t="str">
        <f t="shared" si="27"/>
        <v/>
      </c>
      <c r="M147" s="283" t="str">
        <f t="shared" si="28"/>
        <v/>
      </c>
      <c r="N147" s="286" t="str">
        <f t="shared" si="29"/>
        <v/>
      </c>
      <c r="O147" t="str">
        <f>IF($A147="","",IFERROR(INDEX(Prices[Category],MATCH($A147,Prices[Key],0)),"Uncategorized"))</f>
        <v/>
      </c>
      <c r="P147" s="287" t="str">
        <f t="shared" si="30"/>
        <v/>
      </c>
      <c r="Q147" s="287" t="str">
        <f t="shared" si="31"/>
        <v/>
      </c>
    </row>
    <row r="148" spans="1:17" ht="15" customHeight="1" x14ac:dyDescent="0.2">
      <c r="A148" s="240" t="str">
        <f>IFERROR(INDEX('All Ticker P&amp;L'!$A$2:$A$1001,MATCH(ROWS($A$2:A148),'All Ticker P&amp;L'!$N$2:$N$1001,0)),"")</f>
        <v/>
      </c>
      <c r="B148" s="240" t="str">
        <f t="shared" si="23"/>
        <v/>
      </c>
      <c r="C148" s="240" t="str">
        <f t="shared" si="24"/>
        <v/>
      </c>
      <c r="D148" s="240" t="str">
        <f t="shared" si="25"/>
        <v/>
      </c>
      <c r="E148" s="261" t="str">
        <f>IF($A148="","",SUMIFS(Txn[Signed Units],Txn[Key],$A148))</f>
        <v/>
      </c>
      <c r="F148" s="283">
        <f>IF($A148="","",SUMIFS(Txn[Buy Cost],Txn[Key],$A148,Txn[Transaction Order],"&gt;"&amp;IFERROR(_xlfn.MAXIFS(Txn[Transaction Order],Txn[Key],$A148,Txn[Running Units],"&gt;-0.000001",Txn[Running Units],"&lt;0.000001"),0)))</f>
      </c>
      <c r="G148" s="283">
        <f>IF($A148="","",IFERROR(F148/SUMIFS(Txn[Units Purchased or Sold],Txn[Key],$A148,Txn[Transaction Order],"&gt;"&amp;IFERROR(_xlfn.MAXIFS(Txn[Transaction Order],Txn[Key],$A148,Txn[Running Units],"&gt;-0.000001",Txn[Running Units],"&lt;0.000001"),0),Txn[Sell (-1) Buy (1) Fees (0) Dividend (2)],1),0))</f>
      </c>
      <c r="H148" s="283">
        <f>IF($A148="","",SUMIFS(Txn[Sell Proceeds],Txn[Key],$A148,Txn[Transaction Order],"&gt;"&amp;IFERROR(_xlfn.MAXIFS(Txn[Transaction Order],Txn[Key],$A148,Txn[Running Units],"&gt;-0.000001",Txn[Running Units],"&lt;0.000001"),0)))</f>
      </c>
      <c r="I148" s="284" t="str">
        <f>IF($A148="","",IFERROR(INDEX(Prices[Current Price],MATCH($A148,Prices[Key],0)),0))</f>
        <v/>
      </c>
      <c r="J148" s="285" t="str">
        <f>IF($A148="","",IFERROR(INDEX(Prices[FX to SGD],MATCH($A148,Prices[Key],0)),1))</f>
        <v/>
      </c>
      <c r="K148" s="283" t="str">
        <f t="shared" si="26"/>
        <v/>
      </c>
      <c r="L148" s="283" t="str">
        <f t="shared" si="27"/>
        <v/>
      </c>
      <c r="M148" s="283" t="str">
        <f t="shared" si="28"/>
        <v/>
      </c>
      <c r="N148" s="286" t="str">
        <f t="shared" si="29"/>
        <v/>
      </c>
      <c r="O148" t="str">
        <f>IF($A148="","",IFERROR(INDEX(Prices[Category],MATCH($A148,Prices[Key],0)),"Uncategorized"))</f>
        <v/>
      </c>
      <c r="P148" s="287" t="str">
        <f t="shared" si="30"/>
        <v/>
      </c>
      <c r="Q148" s="287" t="str">
        <f t="shared" si="31"/>
        <v/>
      </c>
    </row>
    <row r="149" spans="1:17" ht="15" customHeight="1" x14ac:dyDescent="0.2">
      <c r="A149" s="240" t="str">
        <f>IFERROR(INDEX('All Ticker P&amp;L'!$A$2:$A$1001,MATCH(ROWS($A$2:A149),'All Ticker P&amp;L'!$N$2:$N$1001,0)),"")</f>
        <v/>
      </c>
      <c r="B149" s="240" t="str">
        <f t="shared" si="23"/>
        <v/>
      </c>
      <c r="C149" s="240" t="str">
        <f t="shared" si="24"/>
        <v/>
      </c>
      <c r="D149" s="240" t="str">
        <f t="shared" si="25"/>
        <v/>
      </c>
      <c r="E149" s="261" t="str">
        <f>IF($A149="","",SUMIFS(Txn[Signed Units],Txn[Key],$A149))</f>
        <v/>
      </c>
      <c r="F149" s="283">
        <f>IF($A149="","",SUMIFS(Txn[Buy Cost],Txn[Key],$A149,Txn[Transaction Order],"&gt;"&amp;IFERROR(_xlfn.MAXIFS(Txn[Transaction Order],Txn[Key],$A149,Txn[Running Units],"&gt;-0.000001",Txn[Running Units],"&lt;0.000001"),0)))</f>
      </c>
      <c r="G149" s="283">
        <f>IF($A149="","",IFERROR(F149/SUMIFS(Txn[Units Purchased or Sold],Txn[Key],$A149,Txn[Transaction Order],"&gt;"&amp;IFERROR(_xlfn.MAXIFS(Txn[Transaction Order],Txn[Key],$A149,Txn[Running Units],"&gt;-0.000001",Txn[Running Units],"&lt;0.000001"),0),Txn[Sell (-1) Buy (1) Fees (0) Dividend (2)],1),0))</f>
      </c>
      <c r="H149" s="283">
        <f>IF($A149="","",SUMIFS(Txn[Sell Proceeds],Txn[Key],$A149,Txn[Transaction Order],"&gt;"&amp;IFERROR(_xlfn.MAXIFS(Txn[Transaction Order],Txn[Key],$A149,Txn[Running Units],"&gt;-0.000001",Txn[Running Units],"&lt;0.000001"),0)))</f>
      </c>
      <c r="I149" s="284" t="str">
        <f>IF($A149="","",IFERROR(INDEX(Prices[Current Price],MATCH($A149,Prices[Key],0)),0))</f>
        <v/>
      </c>
      <c r="J149" s="285" t="str">
        <f>IF($A149="","",IFERROR(INDEX(Prices[FX to SGD],MATCH($A149,Prices[Key],0)),1))</f>
        <v/>
      </c>
      <c r="K149" s="283" t="str">
        <f t="shared" si="26"/>
        <v/>
      </c>
      <c r="L149" s="283" t="str">
        <f t="shared" si="27"/>
        <v/>
      </c>
      <c r="M149" s="283" t="str">
        <f t="shared" si="28"/>
        <v/>
      </c>
      <c r="N149" s="286" t="str">
        <f t="shared" si="29"/>
        <v/>
      </c>
      <c r="O149" t="str">
        <f>IF($A149="","",IFERROR(INDEX(Prices[Category],MATCH($A149,Prices[Key],0)),"Uncategorized"))</f>
        <v/>
      </c>
      <c r="P149" s="287" t="str">
        <f t="shared" si="30"/>
        <v/>
      </c>
      <c r="Q149" s="287" t="str">
        <f t="shared" si="31"/>
        <v/>
      </c>
    </row>
    <row r="150" spans="1:17" ht="15" customHeight="1" x14ac:dyDescent="0.2">
      <c r="A150" s="240" t="str">
        <f>IFERROR(INDEX('All Ticker P&amp;L'!$A$2:$A$1001,MATCH(ROWS($A$2:A150),'All Ticker P&amp;L'!$N$2:$N$1001,0)),"")</f>
        <v/>
      </c>
      <c r="B150" s="240" t="str">
        <f t="shared" si="23"/>
        <v/>
      </c>
      <c r="C150" s="240" t="str">
        <f t="shared" si="24"/>
        <v/>
      </c>
      <c r="D150" s="240" t="str">
        <f t="shared" si="25"/>
        <v/>
      </c>
      <c r="E150" s="261" t="str">
        <f>IF($A150="","",SUMIFS(Txn[Signed Units],Txn[Key],$A150))</f>
        <v/>
      </c>
      <c r="F150" s="283">
        <f>IF($A150="","",SUMIFS(Txn[Buy Cost],Txn[Key],$A150,Txn[Transaction Order],"&gt;"&amp;IFERROR(_xlfn.MAXIFS(Txn[Transaction Order],Txn[Key],$A150,Txn[Running Units],"&gt;-0.000001",Txn[Running Units],"&lt;0.000001"),0)))</f>
      </c>
      <c r="G150" s="283">
        <f>IF($A150="","",IFERROR(F150/SUMIFS(Txn[Units Purchased or Sold],Txn[Key],$A150,Txn[Transaction Order],"&gt;"&amp;IFERROR(_xlfn.MAXIFS(Txn[Transaction Order],Txn[Key],$A150,Txn[Running Units],"&gt;-0.000001",Txn[Running Units],"&lt;0.000001"),0),Txn[Sell (-1) Buy (1) Fees (0) Dividend (2)],1),0))</f>
      </c>
      <c r="H150" s="283">
        <f>IF($A150="","",SUMIFS(Txn[Sell Proceeds],Txn[Key],$A150,Txn[Transaction Order],"&gt;"&amp;IFERROR(_xlfn.MAXIFS(Txn[Transaction Order],Txn[Key],$A150,Txn[Running Units],"&gt;-0.000001",Txn[Running Units],"&lt;0.000001"),0)))</f>
      </c>
      <c r="I150" s="284" t="str">
        <f>IF($A150="","",IFERROR(INDEX(Prices[Current Price],MATCH($A150,Prices[Key],0)),0))</f>
        <v/>
      </c>
      <c r="J150" s="285" t="str">
        <f>IF($A150="","",IFERROR(INDEX(Prices[FX to SGD],MATCH($A150,Prices[Key],0)),1))</f>
        <v/>
      </c>
      <c r="K150" s="283" t="str">
        <f t="shared" si="26"/>
        <v/>
      </c>
      <c r="L150" s="283" t="str">
        <f t="shared" si="27"/>
        <v/>
      </c>
      <c r="M150" s="283" t="str">
        <f t="shared" si="28"/>
        <v/>
      </c>
      <c r="N150" s="286" t="str">
        <f t="shared" si="29"/>
        <v/>
      </c>
      <c r="O150" t="str">
        <f>IF($A150="","",IFERROR(INDEX(Prices[Category],MATCH($A150,Prices[Key],0)),"Uncategorized"))</f>
        <v/>
      </c>
      <c r="P150" s="287" t="str">
        <f t="shared" si="30"/>
        <v/>
      </c>
      <c r="Q150" s="287" t="str">
        <f t="shared" si="31"/>
        <v/>
      </c>
    </row>
    <row r="151" spans="1:17" ht="15" customHeight="1" x14ac:dyDescent="0.2">
      <c r="A151" s="240" t="str">
        <f>IFERROR(INDEX('All Ticker P&amp;L'!$A$2:$A$1001,MATCH(ROWS($A$2:A151),'All Ticker P&amp;L'!$N$2:$N$1001,0)),"")</f>
        <v/>
      </c>
      <c r="B151" s="240" t="str">
        <f t="shared" si="23"/>
        <v/>
      </c>
      <c r="C151" s="240" t="str">
        <f t="shared" si="24"/>
        <v/>
      </c>
      <c r="D151" s="240" t="str">
        <f t="shared" si="25"/>
        <v/>
      </c>
      <c r="E151" s="261" t="str">
        <f>IF($A151="","",SUMIFS(Txn[Signed Units],Txn[Key],$A151))</f>
        <v/>
      </c>
      <c r="F151" s="283">
        <f>IF($A151="","",SUMIFS(Txn[Buy Cost],Txn[Key],$A151,Txn[Transaction Order],"&gt;"&amp;IFERROR(_xlfn.MAXIFS(Txn[Transaction Order],Txn[Key],$A151,Txn[Running Units],"&gt;-0.000001",Txn[Running Units],"&lt;0.000001"),0)))</f>
      </c>
      <c r="G151" s="283">
        <f>IF($A151="","",IFERROR(F151/SUMIFS(Txn[Units Purchased or Sold],Txn[Key],$A151,Txn[Transaction Order],"&gt;"&amp;IFERROR(_xlfn.MAXIFS(Txn[Transaction Order],Txn[Key],$A151,Txn[Running Units],"&gt;-0.000001",Txn[Running Units],"&lt;0.000001"),0),Txn[Sell (-1) Buy (1) Fees (0) Dividend (2)],1),0))</f>
      </c>
      <c r="H151" s="283">
        <f>IF($A151="","",SUMIFS(Txn[Sell Proceeds],Txn[Key],$A151,Txn[Transaction Order],"&gt;"&amp;IFERROR(_xlfn.MAXIFS(Txn[Transaction Order],Txn[Key],$A151,Txn[Running Units],"&gt;-0.000001",Txn[Running Units],"&lt;0.000001"),0)))</f>
      </c>
      <c r="I151" s="284" t="str">
        <f>IF($A151="","",IFERROR(INDEX(Prices[Current Price],MATCH($A151,Prices[Key],0)),0))</f>
        <v/>
      </c>
      <c r="J151" s="285" t="str">
        <f>IF($A151="","",IFERROR(INDEX(Prices[FX to SGD],MATCH($A151,Prices[Key],0)),1))</f>
        <v/>
      </c>
      <c r="K151" s="283" t="str">
        <f t="shared" si="26"/>
        <v/>
      </c>
      <c r="L151" s="283" t="str">
        <f t="shared" si="27"/>
        <v/>
      </c>
      <c r="M151" s="283" t="str">
        <f t="shared" si="28"/>
        <v/>
      </c>
      <c r="N151" s="286" t="str">
        <f t="shared" si="29"/>
        <v/>
      </c>
      <c r="O151" t="str">
        <f>IF($A151="","",IFERROR(INDEX(Prices[Category],MATCH($A151,Prices[Key],0)),"Uncategorized"))</f>
        <v/>
      </c>
      <c r="P151" s="287" t="str">
        <f t="shared" si="30"/>
        <v/>
      </c>
      <c r="Q151" s="287" t="str">
        <f t="shared" si="31"/>
        <v/>
      </c>
    </row>
    <row r="152" spans="1:17" ht="15" customHeight="1" x14ac:dyDescent="0.2">
      <c r="A152" s="240" t="str">
        <f>IFERROR(INDEX('All Ticker P&amp;L'!$A$2:$A$1001,MATCH(ROWS($A$2:A152),'All Ticker P&amp;L'!$N$2:$N$1001,0)),"")</f>
        <v/>
      </c>
      <c r="B152" s="240" t="str">
        <f t="shared" si="23"/>
        <v/>
      </c>
      <c r="C152" s="240" t="str">
        <f t="shared" si="24"/>
        <v/>
      </c>
      <c r="D152" s="240" t="str">
        <f t="shared" si="25"/>
        <v/>
      </c>
      <c r="E152" s="261" t="str">
        <f>IF($A152="","",SUMIFS(Txn[Signed Units],Txn[Key],$A152))</f>
        <v/>
      </c>
      <c r="F152" s="283">
        <f>IF($A152="","",SUMIFS(Txn[Buy Cost],Txn[Key],$A152,Txn[Transaction Order],"&gt;"&amp;IFERROR(_xlfn.MAXIFS(Txn[Transaction Order],Txn[Key],$A152,Txn[Running Units],"&gt;-0.000001",Txn[Running Units],"&lt;0.000001"),0)))</f>
      </c>
      <c r="G152" s="283">
        <f>IF($A152="","",IFERROR(F152/SUMIFS(Txn[Units Purchased or Sold],Txn[Key],$A152,Txn[Transaction Order],"&gt;"&amp;IFERROR(_xlfn.MAXIFS(Txn[Transaction Order],Txn[Key],$A152,Txn[Running Units],"&gt;-0.000001",Txn[Running Units],"&lt;0.000001"),0),Txn[Sell (-1) Buy (1) Fees (0) Dividend (2)],1),0))</f>
      </c>
      <c r="H152" s="283">
        <f>IF($A152="","",SUMIFS(Txn[Sell Proceeds],Txn[Key],$A152,Txn[Transaction Order],"&gt;"&amp;IFERROR(_xlfn.MAXIFS(Txn[Transaction Order],Txn[Key],$A152,Txn[Running Units],"&gt;-0.000001",Txn[Running Units],"&lt;0.000001"),0)))</f>
      </c>
      <c r="I152" s="284" t="str">
        <f>IF($A152="","",IFERROR(INDEX(Prices[Current Price],MATCH($A152,Prices[Key],0)),0))</f>
        <v/>
      </c>
      <c r="J152" s="285" t="str">
        <f>IF($A152="","",IFERROR(INDEX(Prices[FX to SGD],MATCH($A152,Prices[Key],0)),1))</f>
        <v/>
      </c>
      <c r="K152" s="283" t="str">
        <f t="shared" si="26"/>
        <v/>
      </c>
      <c r="L152" s="283" t="str">
        <f t="shared" si="27"/>
        <v/>
      </c>
      <c r="M152" s="283" t="str">
        <f t="shared" si="28"/>
        <v/>
      </c>
      <c r="N152" s="286" t="str">
        <f t="shared" si="29"/>
        <v/>
      </c>
      <c r="O152" t="str">
        <f>IF($A152="","",IFERROR(INDEX(Prices[Category],MATCH($A152,Prices[Key],0)),"Uncategorized"))</f>
        <v/>
      </c>
      <c r="P152" s="287" t="str">
        <f t="shared" si="30"/>
        <v/>
      </c>
      <c r="Q152" s="287" t="str">
        <f t="shared" si="31"/>
        <v/>
      </c>
    </row>
    <row r="153" spans="1:17" ht="15" customHeight="1" x14ac:dyDescent="0.2">
      <c r="A153" s="240" t="str">
        <f>IFERROR(INDEX('All Ticker P&amp;L'!$A$2:$A$1001,MATCH(ROWS($A$2:A153),'All Ticker P&amp;L'!$N$2:$N$1001,0)),"")</f>
        <v/>
      </c>
      <c r="B153" s="240" t="str">
        <f t="shared" si="23"/>
        <v/>
      </c>
      <c r="C153" s="240" t="str">
        <f t="shared" si="24"/>
        <v/>
      </c>
      <c r="D153" s="240" t="str">
        <f t="shared" si="25"/>
        <v/>
      </c>
      <c r="E153" s="261" t="str">
        <f>IF($A153="","",SUMIFS(Txn[Signed Units],Txn[Key],$A153))</f>
        <v/>
      </c>
      <c r="F153" s="283">
        <f>IF($A153="","",SUMIFS(Txn[Buy Cost],Txn[Key],$A153,Txn[Transaction Order],"&gt;"&amp;IFERROR(_xlfn.MAXIFS(Txn[Transaction Order],Txn[Key],$A153,Txn[Running Units],"&gt;-0.000001",Txn[Running Units],"&lt;0.000001"),0)))</f>
      </c>
      <c r="G153" s="283">
        <f>IF($A153="","",IFERROR(F153/SUMIFS(Txn[Units Purchased or Sold],Txn[Key],$A153,Txn[Transaction Order],"&gt;"&amp;IFERROR(_xlfn.MAXIFS(Txn[Transaction Order],Txn[Key],$A153,Txn[Running Units],"&gt;-0.000001",Txn[Running Units],"&lt;0.000001"),0),Txn[Sell (-1) Buy (1) Fees (0) Dividend (2)],1),0))</f>
      </c>
      <c r="H153" s="283">
        <f>IF($A153="","",SUMIFS(Txn[Sell Proceeds],Txn[Key],$A153,Txn[Transaction Order],"&gt;"&amp;IFERROR(_xlfn.MAXIFS(Txn[Transaction Order],Txn[Key],$A153,Txn[Running Units],"&gt;-0.000001",Txn[Running Units],"&lt;0.000001"),0)))</f>
      </c>
      <c r="I153" s="284" t="str">
        <f>IF($A153="","",IFERROR(INDEX(Prices[Current Price],MATCH($A153,Prices[Key],0)),0))</f>
        <v/>
      </c>
      <c r="J153" s="285" t="str">
        <f>IF($A153="","",IFERROR(INDEX(Prices[FX to SGD],MATCH($A153,Prices[Key],0)),1))</f>
        <v/>
      </c>
      <c r="K153" s="283" t="str">
        <f t="shared" si="26"/>
        <v/>
      </c>
      <c r="L153" s="283" t="str">
        <f t="shared" si="27"/>
        <v/>
      </c>
      <c r="M153" s="283" t="str">
        <f t="shared" si="28"/>
        <v/>
      </c>
      <c r="N153" s="286" t="str">
        <f t="shared" si="29"/>
        <v/>
      </c>
      <c r="O153" t="str">
        <f>IF($A153="","",IFERROR(INDEX(Prices[Category],MATCH($A153,Prices[Key],0)),"Uncategorized"))</f>
        <v/>
      </c>
      <c r="P153" s="287" t="str">
        <f t="shared" si="30"/>
        <v/>
      </c>
      <c r="Q153" s="287" t="str">
        <f t="shared" si="31"/>
        <v/>
      </c>
    </row>
    <row r="154" spans="1:17" ht="15" customHeight="1" x14ac:dyDescent="0.2">
      <c r="A154" s="240" t="str">
        <f>IFERROR(INDEX('All Ticker P&amp;L'!$A$2:$A$1001,MATCH(ROWS($A$2:A154),'All Ticker P&amp;L'!$N$2:$N$1001,0)),"")</f>
        <v/>
      </c>
      <c r="B154" s="240" t="str">
        <f t="shared" si="23"/>
        <v/>
      </c>
      <c r="C154" s="240" t="str">
        <f t="shared" si="24"/>
        <v/>
      </c>
      <c r="D154" s="240" t="str">
        <f t="shared" si="25"/>
        <v/>
      </c>
      <c r="E154" s="261" t="str">
        <f>IF($A154="","",SUMIFS(Txn[Signed Units],Txn[Key],$A154))</f>
        <v/>
      </c>
      <c r="F154" s="283">
        <f>IF($A154="","",SUMIFS(Txn[Buy Cost],Txn[Key],$A154,Txn[Transaction Order],"&gt;"&amp;IFERROR(_xlfn.MAXIFS(Txn[Transaction Order],Txn[Key],$A154,Txn[Running Units],"&gt;-0.000001",Txn[Running Units],"&lt;0.000001"),0)))</f>
      </c>
      <c r="G154" s="283">
        <f>IF($A154="","",IFERROR(F154/SUMIFS(Txn[Units Purchased or Sold],Txn[Key],$A154,Txn[Transaction Order],"&gt;"&amp;IFERROR(_xlfn.MAXIFS(Txn[Transaction Order],Txn[Key],$A154,Txn[Running Units],"&gt;-0.000001",Txn[Running Units],"&lt;0.000001"),0),Txn[Sell (-1) Buy (1) Fees (0) Dividend (2)],1),0))</f>
      </c>
      <c r="H154" s="283">
        <f>IF($A154="","",SUMIFS(Txn[Sell Proceeds],Txn[Key],$A154,Txn[Transaction Order],"&gt;"&amp;IFERROR(_xlfn.MAXIFS(Txn[Transaction Order],Txn[Key],$A154,Txn[Running Units],"&gt;-0.000001",Txn[Running Units],"&lt;0.000001"),0)))</f>
      </c>
      <c r="I154" s="284" t="str">
        <f>IF($A154="","",IFERROR(INDEX(Prices[Current Price],MATCH($A154,Prices[Key],0)),0))</f>
        <v/>
      </c>
      <c r="J154" s="285" t="str">
        <f>IF($A154="","",IFERROR(INDEX(Prices[FX to SGD],MATCH($A154,Prices[Key],0)),1))</f>
        <v/>
      </c>
      <c r="K154" s="283" t="str">
        <f t="shared" si="26"/>
        <v/>
      </c>
      <c r="L154" s="283" t="str">
        <f t="shared" si="27"/>
        <v/>
      </c>
      <c r="M154" s="283" t="str">
        <f t="shared" si="28"/>
        <v/>
      </c>
      <c r="N154" s="286" t="str">
        <f t="shared" si="29"/>
        <v/>
      </c>
      <c r="O154" t="str">
        <f>IF($A154="","",IFERROR(INDEX(Prices[Category],MATCH($A154,Prices[Key],0)),"Uncategorized"))</f>
        <v/>
      </c>
      <c r="P154" s="287" t="str">
        <f t="shared" si="30"/>
        <v/>
      </c>
      <c r="Q154" s="287" t="str">
        <f t="shared" si="31"/>
        <v/>
      </c>
    </row>
    <row r="155" spans="1:17" ht="15" customHeight="1" x14ac:dyDescent="0.2">
      <c r="A155" s="240" t="str">
        <f>IFERROR(INDEX('All Ticker P&amp;L'!$A$2:$A$1001,MATCH(ROWS($A$2:A155),'All Ticker P&amp;L'!$N$2:$N$1001,0)),"")</f>
        <v/>
      </c>
      <c r="B155" s="240" t="str">
        <f t="shared" si="23"/>
        <v/>
      </c>
      <c r="C155" s="240" t="str">
        <f t="shared" si="24"/>
        <v/>
      </c>
      <c r="D155" s="240" t="str">
        <f t="shared" si="25"/>
        <v/>
      </c>
      <c r="E155" s="261" t="str">
        <f>IF($A155="","",SUMIFS(Txn[Signed Units],Txn[Key],$A155))</f>
        <v/>
      </c>
      <c r="F155" s="283">
        <f>IF($A155="","",SUMIFS(Txn[Buy Cost],Txn[Key],$A155,Txn[Transaction Order],"&gt;"&amp;IFERROR(_xlfn.MAXIFS(Txn[Transaction Order],Txn[Key],$A155,Txn[Running Units],"&gt;-0.000001",Txn[Running Units],"&lt;0.000001"),0)))</f>
      </c>
      <c r="G155" s="283">
        <f>IF($A155="","",IFERROR(F155/SUMIFS(Txn[Units Purchased or Sold],Txn[Key],$A155,Txn[Transaction Order],"&gt;"&amp;IFERROR(_xlfn.MAXIFS(Txn[Transaction Order],Txn[Key],$A155,Txn[Running Units],"&gt;-0.000001",Txn[Running Units],"&lt;0.000001"),0),Txn[Sell (-1) Buy (1) Fees (0) Dividend (2)],1),0))</f>
      </c>
      <c r="H155" s="283">
        <f>IF($A155="","",SUMIFS(Txn[Sell Proceeds],Txn[Key],$A155,Txn[Transaction Order],"&gt;"&amp;IFERROR(_xlfn.MAXIFS(Txn[Transaction Order],Txn[Key],$A155,Txn[Running Units],"&gt;-0.000001",Txn[Running Units],"&lt;0.000001"),0)))</f>
      </c>
      <c r="I155" s="284" t="str">
        <f>IF($A155="","",IFERROR(INDEX(Prices[Current Price],MATCH($A155,Prices[Key],0)),0))</f>
        <v/>
      </c>
      <c r="J155" s="285" t="str">
        <f>IF($A155="","",IFERROR(INDEX(Prices[FX to SGD],MATCH($A155,Prices[Key],0)),1))</f>
        <v/>
      </c>
      <c r="K155" s="283" t="str">
        <f t="shared" si="26"/>
        <v/>
      </c>
      <c r="L155" s="283" t="str">
        <f t="shared" si="27"/>
        <v/>
      </c>
      <c r="M155" s="283" t="str">
        <f t="shared" si="28"/>
        <v/>
      </c>
      <c r="N155" s="286" t="str">
        <f t="shared" si="29"/>
        <v/>
      </c>
      <c r="O155" t="str">
        <f>IF($A155="","",IFERROR(INDEX(Prices[Category],MATCH($A155,Prices[Key],0)),"Uncategorized"))</f>
        <v/>
      </c>
      <c r="P155" s="287" t="str">
        <f t="shared" si="30"/>
        <v/>
      </c>
      <c r="Q155" s="287" t="str">
        <f t="shared" si="31"/>
        <v/>
      </c>
    </row>
    <row r="156" spans="1:17" ht="15" customHeight="1" x14ac:dyDescent="0.2">
      <c r="A156" s="240" t="str">
        <f>IFERROR(INDEX('All Ticker P&amp;L'!$A$2:$A$1001,MATCH(ROWS($A$2:A156),'All Ticker P&amp;L'!$N$2:$N$1001,0)),"")</f>
        <v/>
      </c>
      <c r="B156" s="240" t="str">
        <f t="shared" si="23"/>
        <v/>
      </c>
      <c r="C156" s="240" t="str">
        <f t="shared" si="24"/>
        <v/>
      </c>
      <c r="D156" s="240" t="str">
        <f t="shared" si="25"/>
        <v/>
      </c>
      <c r="E156" s="261" t="str">
        <f>IF($A156="","",SUMIFS(Txn[Signed Units],Txn[Key],$A156))</f>
        <v/>
      </c>
      <c r="F156" s="283">
        <f>IF($A156="","",SUMIFS(Txn[Buy Cost],Txn[Key],$A156,Txn[Transaction Order],"&gt;"&amp;IFERROR(_xlfn.MAXIFS(Txn[Transaction Order],Txn[Key],$A156,Txn[Running Units],"&gt;-0.000001",Txn[Running Units],"&lt;0.000001"),0)))</f>
      </c>
      <c r="G156" s="283">
        <f>IF($A156="","",IFERROR(F156/SUMIFS(Txn[Units Purchased or Sold],Txn[Key],$A156,Txn[Transaction Order],"&gt;"&amp;IFERROR(_xlfn.MAXIFS(Txn[Transaction Order],Txn[Key],$A156,Txn[Running Units],"&gt;-0.000001",Txn[Running Units],"&lt;0.000001"),0),Txn[Sell (-1) Buy (1) Fees (0) Dividend (2)],1),0))</f>
      </c>
      <c r="H156" s="283">
        <f>IF($A156="","",SUMIFS(Txn[Sell Proceeds],Txn[Key],$A156,Txn[Transaction Order],"&gt;"&amp;IFERROR(_xlfn.MAXIFS(Txn[Transaction Order],Txn[Key],$A156,Txn[Running Units],"&gt;-0.000001",Txn[Running Units],"&lt;0.000001"),0)))</f>
      </c>
      <c r="I156" s="284" t="str">
        <f>IF($A156="","",IFERROR(INDEX(Prices[Current Price],MATCH($A156,Prices[Key],0)),0))</f>
        <v/>
      </c>
      <c r="J156" s="285" t="str">
        <f>IF($A156="","",IFERROR(INDEX(Prices[FX to SGD],MATCH($A156,Prices[Key],0)),1))</f>
        <v/>
      </c>
      <c r="K156" s="283" t="str">
        <f t="shared" si="26"/>
        <v/>
      </c>
      <c r="L156" s="283" t="str">
        <f t="shared" si="27"/>
        <v/>
      </c>
      <c r="M156" s="283" t="str">
        <f t="shared" si="28"/>
        <v/>
      </c>
      <c r="N156" s="286" t="str">
        <f t="shared" si="29"/>
        <v/>
      </c>
      <c r="O156" t="str">
        <f>IF($A156="","",IFERROR(INDEX(Prices[Category],MATCH($A156,Prices[Key],0)),"Uncategorized"))</f>
        <v/>
      </c>
      <c r="P156" s="287" t="str">
        <f t="shared" si="30"/>
        <v/>
      </c>
      <c r="Q156" s="287" t="str">
        <f t="shared" si="31"/>
        <v/>
      </c>
    </row>
    <row r="157" spans="1:17" ht="15" customHeight="1" x14ac:dyDescent="0.2">
      <c r="A157" s="240" t="str">
        <f>IFERROR(INDEX('All Ticker P&amp;L'!$A$2:$A$1001,MATCH(ROWS($A$2:A157),'All Ticker P&amp;L'!$N$2:$N$1001,0)),"")</f>
        <v/>
      </c>
      <c r="B157" s="240" t="str">
        <f t="shared" si="23"/>
        <v/>
      </c>
      <c r="C157" s="240" t="str">
        <f t="shared" si="24"/>
        <v/>
      </c>
      <c r="D157" s="240" t="str">
        <f t="shared" si="25"/>
        <v/>
      </c>
      <c r="E157" s="261" t="str">
        <f>IF($A157="","",SUMIFS(Txn[Signed Units],Txn[Key],$A157))</f>
        <v/>
      </c>
      <c r="F157" s="283">
        <f>IF($A157="","",SUMIFS(Txn[Buy Cost],Txn[Key],$A157,Txn[Transaction Order],"&gt;"&amp;IFERROR(_xlfn.MAXIFS(Txn[Transaction Order],Txn[Key],$A157,Txn[Running Units],"&gt;-0.000001",Txn[Running Units],"&lt;0.000001"),0)))</f>
      </c>
      <c r="G157" s="283">
        <f>IF($A157="","",IFERROR(F157/SUMIFS(Txn[Units Purchased or Sold],Txn[Key],$A157,Txn[Transaction Order],"&gt;"&amp;IFERROR(_xlfn.MAXIFS(Txn[Transaction Order],Txn[Key],$A157,Txn[Running Units],"&gt;-0.000001",Txn[Running Units],"&lt;0.000001"),0),Txn[Sell (-1) Buy (1) Fees (0) Dividend (2)],1),0))</f>
      </c>
      <c r="H157" s="283">
        <f>IF($A157="","",SUMIFS(Txn[Sell Proceeds],Txn[Key],$A157,Txn[Transaction Order],"&gt;"&amp;IFERROR(_xlfn.MAXIFS(Txn[Transaction Order],Txn[Key],$A157,Txn[Running Units],"&gt;-0.000001",Txn[Running Units],"&lt;0.000001"),0)))</f>
      </c>
      <c r="I157" s="284" t="str">
        <f>IF($A157="","",IFERROR(INDEX(Prices[Current Price],MATCH($A157,Prices[Key],0)),0))</f>
        <v/>
      </c>
      <c r="J157" s="285" t="str">
        <f>IF($A157="","",IFERROR(INDEX(Prices[FX to SGD],MATCH($A157,Prices[Key],0)),1))</f>
        <v/>
      </c>
      <c r="K157" s="283" t="str">
        <f t="shared" si="26"/>
        <v/>
      </c>
      <c r="L157" s="283" t="str">
        <f t="shared" si="27"/>
        <v/>
      </c>
      <c r="M157" s="283" t="str">
        <f t="shared" si="28"/>
        <v/>
      </c>
      <c r="N157" s="286" t="str">
        <f t="shared" si="29"/>
        <v/>
      </c>
      <c r="O157" t="str">
        <f>IF($A157="","",IFERROR(INDEX(Prices[Category],MATCH($A157,Prices[Key],0)),"Uncategorized"))</f>
        <v/>
      </c>
      <c r="P157" s="287" t="str">
        <f t="shared" si="30"/>
        <v/>
      </c>
      <c r="Q157" s="287" t="str">
        <f t="shared" si="31"/>
        <v/>
      </c>
    </row>
    <row r="158" spans="1:17" ht="15" customHeight="1" x14ac:dyDescent="0.2">
      <c r="A158" s="240" t="str">
        <f>IFERROR(INDEX('All Ticker P&amp;L'!$A$2:$A$1001,MATCH(ROWS($A$2:A158),'All Ticker P&amp;L'!$N$2:$N$1001,0)),"")</f>
        <v/>
      </c>
      <c r="B158" s="240" t="str">
        <f t="shared" si="23"/>
        <v/>
      </c>
      <c r="C158" s="240" t="str">
        <f t="shared" si="24"/>
        <v/>
      </c>
      <c r="D158" s="240" t="str">
        <f t="shared" si="25"/>
        <v/>
      </c>
      <c r="E158" s="261" t="str">
        <f>IF($A158="","",SUMIFS(Txn[Signed Units],Txn[Key],$A158))</f>
        <v/>
      </c>
      <c r="F158" s="283">
        <f>IF($A158="","",SUMIFS(Txn[Buy Cost],Txn[Key],$A158,Txn[Transaction Order],"&gt;"&amp;IFERROR(_xlfn.MAXIFS(Txn[Transaction Order],Txn[Key],$A158,Txn[Running Units],"&gt;-0.000001",Txn[Running Units],"&lt;0.000001"),0)))</f>
      </c>
      <c r="G158" s="283">
        <f>IF($A158="","",IFERROR(F158/SUMIFS(Txn[Units Purchased or Sold],Txn[Key],$A158,Txn[Transaction Order],"&gt;"&amp;IFERROR(_xlfn.MAXIFS(Txn[Transaction Order],Txn[Key],$A158,Txn[Running Units],"&gt;-0.000001",Txn[Running Units],"&lt;0.000001"),0),Txn[Sell (-1) Buy (1) Fees (0) Dividend (2)],1),0))</f>
      </c>
      <c r="H158" s="283">
        <f>IF($A158="","",SUMIFS(Txn[Sell Proceeds],Txn[Key],$A158,Txn[Transaction Order],"&gt;"&amp;IFERROR(_xlfn.MAXIFS(Txn[Transaction Order],Txn[Key],$A158,Txn[Running Units],"&gt;-0.000001",Txn[Running Units],"&lt;0.000001"),0)))</f>
      </c>
      <c r="I158" s="284" t="str">
        <f>IF($A158="","",IFERROR(INDEX(Prices[Current Price],MATCH($A158,Prices[Key],0)),0))</f>
        <v/>
      </c>
      <c r="J158" s="285" t="str">
        <f>IF($A158="","",IFERROR(INDEX(Prices[FX to SGD],MATCH($A158,Prices[Key],0)),1))</f>
        <v/>
      </c>
      <c r="K158" s="283" t="str">
        <f t="shared" si="26"/>
        <v/>
      </c>
      <c r="L158" s="283" t="str">
        <f t="shared" si="27"/>
        <v/>
      </c>
      <c r="M158" s="283" t="str">
        <f t="shared" si="28"/>
        <v/>
      </c>
      <c r="N158" s="286" t="str">
        <f t="shared" si="29"/>
        <v/>
      </c>
      <c r="O158" t="str">
        <f>IF($A158="","",IFERROR(INDEX(Prices[Category],MATCH($A158,Prices[Key],0)),"Uncategorized"))</f>
        <v/>
      </c>
      <c r="P158" s="287" t="str">
        <f t="shared" si="30"/>
        <v/>
      </c>
      <c r="Q158" s="287" t="str">
        <f t="shared" si="31"/>
        <v/>
      </c>
    </row>
    <row r="159" spans="1:17" ht="15" customHeight="1" x14ac:dyDescent="0.2">
      <c r="A159" s="240" t="str">
        <f>IFERROR(INDEX('All Ticker P&amp;L'!$A$2:$A$1001,MATCH(ROWS($A$2:A159),'All Ticker P&amp;L'!$N$2:$N$1001,0)),"")</f>
        <v/>
      </c>
      <c r="B159" s="240" t="str">
        <f t="shared" si="23"/>
        <v/>
      </c>
      <c r="C159" s="240" t="str">
        <f t="shared" si="24"/>
        <v/>
      </c>
      <c r="D159" s="240" t="str">
        <f t="shared" si="25"/>
        <v/>
      </c>
      <c r="E159" s="261" t="str">
        <f>IF($A159="","",SUMIFS(Txn[Signed Units],Txn[Key],$A159))</f>
        <v/>
      </c>
      <c r="F159" s="283">
        <f>IF($A159="","",SUMIFS(Txn[Buy Cost],Txn[Key],$A159,Txn[Transaction Order],"&gt;"&amp;IFERROR(_xlfn.MAXIFS(Txn[Transaction Order],Txn[Key],$A159,Txn[Running Units],"&gt;-0.000001",Txn[Running Units],"&lt;0.000001"),0)))</f>
      </c>
      <c r="G159" s="283">
        <f>IF($A159="","",IFERROR(F159/SUMIFS(Txn[Units Purchased or Sold],Txn[Key],$A159,Txn[Transaction Order],"&gt;"&amp;IFERROR(_xlfn.MAXIFS(Txn[Transaction Order],Txn[Key],$A159,Txn[Running Units],"&gt;-0.000001",Txn[Running Units],"&lt;0.000001"),0),Txn[Sell (-1) Buy (1) Fees (0) Dividend (2)],1),0))</f>
      </c>
      <c r="H159" s="283">
        <f>IF($A159="","",SUMIFS(Txn[Sell Proceeds],Txn[Key],$A159,Txn[Transaction Order],"&gt;"&amp;IFERROR(_xlfn.MAXIFS(Txn[Transaction Order],Txn[Key],$A159,Txn[Running Units],"&gt;-0.000001",Txn[Running Units],"&lt;0.000001"),0)))</f>
      </c>
      <c r="I159" s="284" t="str">
        <f>IF($A159="","",IFERROR(INDEX(Prices[Current Price],MATCH($A159,Prices[Key],0)),0))</f>
        <v/>
      </c>
      <c r="J159" s="285" t="str">
        <f>IF($A159="","",IFERROR(INDEX(Prices[FX to SGD],MATCH($A159,Prices[Key],0)),1))</f>
        <v/>
      </c>
      <c r="K159" s="283" t="str">
        <f t="shared" si="26"/>
        <v/>
      </c>
      <c r="L159" s="283" t="str">
        <f t="shared" si="27"/>
        <v/>
      </c>
      <c r="M159" s="283" t="str">
        <f t="shared" si="28"/>
        <v/>
      </c>
      <c r="N159" s="286" t="str">
        <f t="shared" si="29"/>
        <v/>
      </c>
      <c r="O159" t="str">
        <f>IF($A159="","",IFERROR(INDEX(Prices[Category],MATCH($A159,Prices[Key],0)),"Uncategorized"))</f>
        <v/>
      </c>
      <c r="P159" s="287" t="str">
        <f t="shared" si="30"/>
        <v/>
      </c>
      <c r="Q159" s="287" t="str">
        <f t="shared" si="31"/>
        <v/>
      </c>
    </row>
    <row r="160" spans="1:17" ht="15" customHeight="1" x14ac:dyDescent="0.2">
      <c r="A160" s="240" t="str">
        <f>IFERROR(INDEX('All Ticker P&amp;L'!$A$2:$A$1001,MATCH(ROWS($A$2:A160),'All Ticker P&amp;L'!$N$2:$N$1001,0)),"")</f>
        <v/>
      </c>
      <c r="B160" s="240" t="str">
        <f t="shared" si="23"/>
        <v/>
      </c>
      <c r="C160" s="240" t="str">
        <f t="shared" si="24"/>
        <v/>
      </c>
      <c r="D160" s="240" t="str">
        <f t="shared" si="25"/>
        <v/>
      </c>
      <c r="E160" s="261" t="str">
        <f>IF($A160="","",SUMIFS(Txn[Signed Units],Txn[Key],$A160))</f>
        <v/>
      </c>
      <c r="F160" s="283">
        <f>IF($A160="","",SUMIFS(Txn[Buy Cost],Txn[Key],$A160,Txn[Transaction Order],"&gt;"&amp;IFERROR(_xlfn.MAXIFS(Txn[Transaction Order],Txn[Key],$A160,Txn[Running Units],"&gt;-0.000001",Txn[Running Units],"&lt;0.000001"),0)))</f>
      </c>
      <c r="G160" s="283">
        <f>IF($A160="","",IFERROR(F160/SUMIFS(Txn[Units Purchased or Sold],Txn[Key],$A160,Txn[Transaction Order],"&gt;"&amp;IFERROR(_xlfn.MAXIFS(Txn[Transaction Order],Txn[Key],$A160,Txn[Running Units],"&gt;-0.000001",Txn[Running Units],"&lt;0.000001"),0),Txn[Sell (-1) Buy (1) Fees (0) Dividend (2)],1),0))</f>
      </c>
      <c r="H160" s="283">
        <f>IF($A160="","",SUMIFS(Txn[Sell Proceeds],Txn[Key],$A160,Txn[Transaction Order],"&gt;"&amp;IFERROR(_xlfn.MAXIFS(Txn[Transaction Order],Txn[Key],$A160,Txn[Running Units],"&gt;-0.000001",Txn[Running Units],"&lt;0.000001"),0)))</f>
      </c>
      <c r="I160" s="284" t="str">
        <f>IF($A160="","",IFERROR(INDEX(Prices[Current Price],MATCH($A160,Prices[Key],0)),0))</f>
        <v/>
      </c>
      <c r="J160" s="285" t="str">
        <f>IF($A160="","",IFERROR(INDEX(Prices[FX to SGD],MATCH($A160,Prices[Key],0)),1))</f>
        <v/>
      </c>
      <c r="K160" s="283" t="str">
        <f t="shared" si="26"/>
        <v/>
      </c>
      <c r="L160" s="283" t="str">
        <f t="shared" si="27"/>
        <v/>
      </c>
      <c r="M160" s="283" t="str">
        <f t="shared" si="28"/>
        <v/>
      </c>
      <c r="N160" s="286" t="str">
        <f t="shared" si="29"/>
        <v/>
      </c>
      <c r="O160" t="str">
        <f>IF($A160="","",IFERROR(INDEX(Prices[Category],MATCH($A160,Prices[Key],0)),"Uncategorized"))</f>
        <v/>
      </c>
      <c r="P160" s="287" t="str">
        <f t="shared" si="30"/>
        <v/>
      </c>
      <c r="Q160" s="287" t="str">
        <f t="shared" si="31"/>
        <v/>
      </c>
    </row>
    <row r="161" spans="1:17" ht="15" customHeight="1" x14ac:dyDescent="0.2">
      <c r="A161" s="240" t="str">
        <f>IFERROR(INDEX('All Ticker P&amp;L'!$A$2:$A$1001,MATCH(ROWS($A$2:A161),'All Ticker P&amp;L'!$N$2:$N$1001,0)),"")</f>
        <v/>
      </c>
      <c r="B161" s="240" t="str">
        <f t="shared" si="23"/>
        <v/>
      </c>
      <c r="C161" s="240" t="str">
        <f t="shared" si="24"/>
        <v/>
      </c>
      <c r="D161" s="240" t="str">
        <f t="shared" si="25"/>
        <v/>
      </c>
      <c r="E161" s="261" t="str">
        <f>IF($A161="","",SUMIFS(Txn[Signed Units],Txn[Key],$A161))</f>
        <v/>
      </c>
      <c r="F161" s="283">
        <f>IF($A161="","",SUMIFS(Txn[Buy Cost],Txn[Key],$A161,Txn[Transaction Order],"&gt;"&amp;IFERROR(_xlfn.MAXIFS(Txn[Transaction Order],Txn[Key],$A161,Txn[Running Units],"&gt;-0.000001",Txn[Running Units],"&lt;0.000001"),0)))</f>
      </c>
      <c r="G161" s="283">
        <f>IF($A161="","",IFERROR(F161/SUMIFS(Txn[Units Purchased or Sold],Txn[Key],$A161,Txn[Transaction Order],"&gt;"&amp;IFERROR(_xlfn.MAXIFS(Txn[Transaction Order],Txn[Key],$A161,Txn[Running Units],"&gt;-0.000001",Txn[Running Units],"&lt;0.000001"),0),Txn[Sell (-1) Buy (1) Fees (0) Dividend (2)],1),0))</f>
      </c>
      <c r="H161" s="283">
        <f>IF($A161="","",SUMIFS(Txn[Sell Proceeds],Txn[Key],$A161,Txn[Transaction Order],"&gt;"&amp;IFERROR(_xlfn.MAXIFS(Txn[Transaction Order],Txn[Key],$A161,Txn[Running Units],"&gt;-0.000001",Txn[Running Units],"&lt;0.000001"),0)))</f>
      </c>
      <c r="I161" s="284" t="str">
        <f>IF($A161="","",IFERROR(INDEX(Prices[Current Price],MATCH($A161,Prices[Key],0)),0))</f>
        <v/>
      </c>
      <c r="J161" s="285" t="str">
        <f>IF($A161="","",IFERROR(INDEX(Prices[FX to SGD],MATCH($A161,Prices[Key],0)),1))</f>
        <v/>
      </c>
      <c r="K161" s="283" t="str">
        <f t="shared" si="26"/>
        <v/>
      </c>
      <c r="L161" s="283" t="str">
        <f t="shared" si="27"/>
        <v/>
      </c>
      <c r="M161" s="283" t="str">
        <f t="shared" si="28"/>
        <v/>
      </c>
      <c r="N161" s="286" t="str">
        <f t="shared" si="29"/>
        <v/>
      </c>
      <c r="O161" t="str">
        <f>IF($A161="","",IFERROR(INDEX(Prices[Category],MATCH($A161,Prices[Key],0)),"Uncategorized"))</f>
        <v/>
      </c>
      <c r="P161" s="287" t="str">
        <f t="shared" si="30"/>
        <v/>
      </c>
      <c r="Q161" s="287" t="str">
        <f t="shared" si="31"/>
        <v/>
      </c>
    </row>
    <row r="162" spans="1:17" ht="15" customHeight="1" x14ac:dyDescent="0.2">
      <c r="A162" s="240" t="str">
        <f>IFERROR(INDEX('All Ticker P&amp;L'!$A$2:$A$1001,MATCH(ROWS($A$2:A162),'All Ticker P&amp;L'!$N$2:$N$1001,0)),"")</f>
        <v/>
      </c>
      <c r="B162" s="240" t="str">
        <f t="shared" si="23"/>
        <v/>
      </c>
      <c r="C162" s="240" t="str">
        <f t="shared" si="24"/>
        <v/>
      </c>
      <c r="D162" s="240" t="str">
        <f t="shared" si="25"/>
        <v/>
      </c>
      <c r="E162" s="261" t="str">
        <f>IF($A162="","",SUMIFS(Txn[Signed Units],Txn[Key],$A162))</f>
        <v/>
      </c>
      <c r="F162" s="283">
        <f>IF($A162="","",SUMIFS(Txn[Buy Cost],Txn[Key],$A162,Txn[Transaction Order],"&gt;"&amp;IFERROR(_xlfn.MAXIFS(Txn[Transaction Order],Txn[Key],$A162,Txn[Running Units],"&gt;-0.000001",Txn[Running Units],"&lt;0.000001"),0)))</f>
      </c>
      <c r="G162" s="283">
        <f>IF($A162="","",IFERROR(F162/SUMIFS(Txn[Units Purchased or Sold],Txn[Key],$A162,Txn[Transaction Order],"&gt;"&amp;IFERROR(_xlfn.MAXIFS(Txn[Transaction Order],Txn[Key],$A162,Txn[Running Units],"&gt;-0.000001",Txn[Running Units],"&lt;0.000001"),0),Txn[Sell (-1) Buy (1) Fees (0) Dividend (2)],1),0))</f>
      </c>
      <c r="H162" s="283">
        <f>IF($A162="","",SUMIFS(Txn[Sell Proceeds],Txn[Key],$A162,Txn[Transaction Order],"&gt;"&amp;IFERROR(_xlfn.MAXIFS(Txn[Transaction Order],Txn[Key],$A162,Txn[Running Units],"&gt;-0.000001",Txn[Running Units],"&lt;0.000001"),0)))</f>
      </c>
      <c r="I162" s="284" t="str">
        <f>IF($A162="","",IFERROR(INDEX(Prices[Current Price],MATCH($A162,Prices[Key],0)),0))</f>
        <v/>
      </c>
      <c r="J162" s="285" t="str">
        <f>IF($A162="","",IFERROR(INDEX(Prices[FX to SGD],MATCH($A162,Prices[Key],0)),1))</f>
        <v/>
      </c>
      <c r="K162" s="283" t="str">
        <f t="shared" si="26"/>
        <v/>
      </c>
      <c r="L162" s="283" t="str">
        <f t="shared" si="27"/>
        <v/>
      </c>
      <c r="M162" s="283" t="str">
        <f t="shared" si="28"/>
        <v/>
      </c>
      <c r="N162" s="286" t="str">
        <f t="shared" si="29"/>
        <v/>
      </c>
      <c r="O162" t="str">
        <f>IF($A162="","",IFERROR(INDEX(Prices[Category],MATCH($A162,Prices[Key],0)),"Uncategorized"))</f>
        <v/>
      </c>
      <c r="P162" s="287" t="str">
        <f t="shared" si="30"/>
        <v/>
      </c>
      <c r="Q162" s="287" t="str">
        <f t="shared" si="31"/>
        <v/>
      </c>
    </row>
    <row r="163" spans="1:17" ht="15" customHeight="1" x14ac:dyDescent="0.2">
      <c r="A163" s="240" t="str">
        <f>IFERROR(INDEX('All Ticker P&amp;L'!$A$2:$A$1001,MATCH(ROWS($A$2:A163),'All Ticker P&amp;L'!$N$2:$N$1001,0)),"")</f>
        <v/>
      </c>
      <c r="B163" s="240" t="str">
        <f t="shared" si="23"/>
        <v/>
      </c>
      <c r="C163" s="240" t="str">
        <f t="shared" si="24"/>
        <v/>
      </c>
      <c r="D163" s="240" t="str">
        <f t="shared" si="25"/>
        <v/>
      </c>
      <c r="E163" s="261" t="str">
        <f>IF($A163="","",SUMIFS(Txn[Signed Units],Txn[Key],$A163))</f>
        <v/>
      </c>
      <c r="F163" s="283">
        <f>IF($A163="","",SUMIFS(Txn[Buy Cost],Txn[Key],$A163,Txn[Transaction Order],"&gt;"&amp;IFERROR(_xlfn.MAXIFS(Txn[Transaction Order],Txn[Key],$A163,Txn[Running Units],"&gt;-0.000001",Txn[Running Units],"&lt;0.000001"),0)))</f>
      </c>
      <c r="G163" s="283">
        <f>IF($A163="","",IFERROR(F163/SUMIFS(Txn[Units Purchased or Sold],Txn[Key],$A163,Txn[Transaction Order],"&gt;"&amp;IFERROR(_xlfn.MAXIFS(Txn[Transaction Order],Txn[Key],$A163,Txn[Running Units],"&gt;-0.000001",Txn[Running Units],"&lt;0.000001"),0),Txn[Sell (-1) Buy (1) Fees (0) Dividend (2)],1),0))</f>
      </c>
      <c r="H163" s="283">
        <f>IF($A163="","",SUMIFS(Txn[Sell Proceeds],Txn[Key],$A163,Txn[Transaction Order],"&gt;"&amp;IFERROR(_xlfn.MAXIFS(Txn[Transaction Order],Txn[Key],$A163,Txn[Running Units],"&gt;-0.000001",Txn[Running Units],"&lt;0.000001"),0)))</f>
      </c>
      <c r="I163" s="284" t="str">
        <f>IF($A163="","",IFERROR(INDEX(Prices[Current Price],MATCH($A163,Prices[Key],0)),0))</f>
        <v/>
      </c>
      <c r="J163" s="285" t="str">
        <f>IF($A163="","",IFERROR(INDEX(Prices[FX to SGD],MATCH($A163,Prices[Key],0)),1))</f>
        <v/>
      </c>
      <c r="K163" s="283" t="str">
        <f t="shared" si="26"/>
        <v/>
      </c>
      <c r="L163" s="283" t="str">
        <f t="shared" si="27"/>
        <v/>
      </c>
      <c r="M163" s="283" t="str">
        <f t="shared" si="28"/>
        <v/>
      </c>
      <c r="N163" s="286" t="str">
        <f t="shared" si="29"/>
        <v/>
      </c>
      <c r="O163" t="str">
        <f>IF($A163="","",IFERROR(INDEX(Prices[Category],MATCH($A163,Prices[Key],0)),"Uncategorized"))</f>
        <v/>
      </c>
      <c r="P163" s="287" t="str">
        <f t="shared" si="30"/>
        <v/>
      </c>
      <c r="Q163" s="287" t="str">
        <f t="shared" si="31"/>
        <v/>
      </c>
    </row>
    <row r="164" spans="1:17" ht="15" customHeight="1" x14ac:dyDescent="0.2">
      <c r="A164" s="240" t="str">
        <f>IFERROR(INDEX('All Ticker P&amp;L'!$A$2:$A$1001,MATCH(ROWS($A$2:A164),'All Ticker P&amp;L'!$N$2:$N$1001,0)),"")</f>
        <v/>
      </c>
      <c r="B164" s="240" t="str">
        <f t="shared" si="23"/>
        <v/>
      </c>
      <c r="C164" s="240" t="str">
        <f t="shared" si="24"/>
        <v/>
      </c>
      <c r="D164" s="240" t="str">
        <f t="shared" si="25"/>
        <v/>
      </c>
      <c r="E164" s="261" t="str">
        <f>IF($A164="","",SUMIFS(Txn[Signed Units],Txn[Key],$A164))</f>
        <v/>
      </c>
      <c r="F164" s="283">
        <f>IF($A164="","",SUMIFS(Txn[Buy Cost],Txn[Key],$A164,Txn[Transaction Order],"&gt;"&amp;IFERROR(_xlfn.MAXIFS(Txn[Transaction Order],Txn[Key],$A164,Txn[Running Units],"&gt;-0.000001",Txn[Running Units],"&lt;0.000001"),0)))</f>
      </c>
      <c r="G164" s="283">
        <f>IF($A164="","",IFERROR(F164/SUMIFS(Txn[Units Purchased or Sold],Txn[Key],$A164,Txn[Transaction Order],"&gt;"&amp;IFERROR(_xlfn.MAXIFS(Txn[Transaction Order],Txn[Key],$A164,Txn[Running Units],"&gt;-0.000001",Txn[Running Units],"&lt;0.000001"),0),Txn[Sell (-1) Buy (1) Fees (0) Dividend (2)],1),0))</f>
      </c>
      <c r="H164" s="283">
        <f>IF($A164="","",SUMIFS(Txn[Sell Proceeds],Txn[Key],$A164,Txn[Transaction Order],"&gt;"&amp;IFERROR(_xlfn.MAXIFS(Txn[Transaction Order],Txn[Key],$A164,Txn[Running Units],"&gt;-0.000001",Txn[Running Units],"&lt;0.000001"),0)))</f>
      </c>
      <c r="I164" s="284" t="str">
        <f>IF($A164="","",IFERROR(INDEX(Prices[Current Price],MATCH($A164,Prices[Key],0)),0))</f>
        <v/>
      </c>
      <c r="J164" s="285" t="str">
        <f>IF($A164="","",IFERROR(INDEX(Prices[FX to SGD],MATCH($A164,Prices[Key],0)),1))</f>
        <v/>
      </c>
      <c r="K164" s="283" t="str">
        <f t="shared" si="26"/>
        <v/>
      </c>
      <c r="L164" s="283" t="str">
        <f t="shared" si="27"/>
        <v/>
      </c>
      <c r="M164" s="283" t="str">
        <f t="shared" si="28"/>
        <v/>
      </c>
      <c r="N164" s="286" t="str">
        <f t="shared" si="29"/>
        <v/>
      </c>
      <c r="O164" t="str">
        <f>IF($A164="","",IFERROR(INDEX(Prices[Category],MATCH($A164,Prices[Key],0)),"Uncategorized"))</f>
        <v/>
      </c>
      <c r="P164" s="287" t="str">
        <f t="shared" si="30"/>
        <v/>
      </c>
      <c r="Q164" s="287" t="str">
        <f t="shared" si="31"/>
        <v/>
      </c>
    </row>
    <row r="165" spans="1:17" ht="15" customHeight="1" x14ac:dyDescent="0.2">
      <c r="A165" s="240" t="str">
        <f>IFERROR(INDEX('All Ticker P&amp;L'!$A$2:$A$1001,MATCH(ROWS($A$2:A165),'All Ticker P&amp;L'!$N$2:$N$1001,0)),"")</f>
        <v/>
      </c>
      <c r="B165" s="240" t="str">
        <f t="shared" si="23"/>
        <v/>
      </c>
      <c r="C165" s="240" t="str">
        <f t="shared" si="24"/>
        <v/>
      </c>
      <c r="D165" s="240" t="str">
        <f t="shared" si="25"/>
        <v/>
      </c>
      <c r="E165" s="261" t="str">
        <f>IF($A165="","",SUMIFS(Txn[Signed Units],Txn[Key],$A165))</f>
        <v/>
      </c>
      <c r="F165" s="283">
        <f>IF($A165="","",SUMIFS(Txn[Buy Cost],Txn[Key],$A165,Txn[Transaction Order],"&gt;"&amp;IFERROR(_xlfn.MAXIFS(Txn[Transaction Order],Txn[Key],$A165,Txn[Running Units],"&gt;-0.000001",Txn[Running Units],"&lt;0.000001"),0)))</f>
      </c>
      <c r="G165" s="283">
        <f>IF($A165="","",IFERROR(F165/SUMIFS(Txn[Units Purchased or Sold],Txn[Key],$A165,Txn[Transaction Order],"&gt;"&amp;IFERROR(_xlfn.MAXIFS(Txn[Transaction Order],Txn[Key],$A165,Txn[Running Units],"&gt;-0.000001",Txn[Running Units],"&lt;0.000001"),0),Txn[Sell (-1) Buy (1) Fees (0) Dividend (2)],1),0))</f>
      </c>
      <c r="H165" s="283">
        <f>IF($A165="","",SUMIFS(Txn[Sell Proceeds],Txn[Key],$A165,Txn[Transaction Order],"&gt;"&amp;IFERROR(_xlfn.MAXIFS(Txn[Transaction Order],Txn[Key],$A165,Txn[Running Units],"&gt;-0.000001",Txn[Running Units],"&lt;0.000001"),0)))</f>
      </c>
      <c r="I165" s="284" t="str">
        <f>IF($A165="","",IFERROR(INDEX(Prices[Current Price],MATCH($A165,Prices[Key],0)),0))</f>
        <v/>
      </c>
      <c r="J165" s="285" t="str">
        <f>IF($A165="","",IFERROR(INDEX(Prices[FX to SGD],MATCH($A165,Prices[Key],0)),1))</f>
        <v/>
      </c>
      <c r="K165" s="283" t="str">
        <f t="shared" si="26"/>
        <v/>
      </c>
      <c r="L165" s="283" t="str">
        <f t="shared" si="27"/>
        <v/>
      </c>
      <c r="M165" s="283" t="str">
        <f t="shared" si="28"/>
        <v/>
      </c>
      <c r="N165" s="286" t="str">
        <f t="shared" si="29"/>
        <v/>
      </c>
      <c r="O165" t="str">
        <f>IF($A165="","",IFERROR(INDEX(Prices[Category],MATCH($A165,Prices[Key],0)),"Uncategorized"))</f>
        <v/>
      </c>
      <c r="P165" s="287" t="str">
        <f t="shared" si="30"/>
        <v/>
      </c>
      <c r="Q165" s="287" t="str">
        <f t="shared" si="31"/>
        <v/>
      </c>
    </row>
    <row r="166" spans="1:17" ht="15" customHeight="1" x14ac:dyDescent="0.2">
      <c r="A166" s="240" t="str">
        <f>IFERROR(INDEX('All Ticker P&amp;L'!$A$2:$A$1001,MATCH(ROWS($A$2:A166),'All Ticker P&amp;L'!$N$2:$N$1001,0)),"")</f>
        <v/>
      </c>
      <c r="B166" s="240" t="str">
        <f t="shared" si="23"/>
        <v/>
      </c>
      <c r="C166" s="240" t="str">
        <f t="shared" si="24"/>
        <v/>
      </c>
      <c r="D166" s="240" t="str">
        <f t="shared" si="25"/>
        <v/>
      </c>
      <c r="E166" s="261" t="str">
        <f>IF($A166="","",SUMIFS(Txn[Signed Units],Txn[Key],$A166))</f>
        <v/>
      </c>
      <c r="F166" s="283">
        <f>IF($A166="","",SUMIFS(Txn[Buy Cost],Txn[Key],$A166,Txn[Transaction Order],"&gt;"&amp;IFERROR(_xlfn.MAXIFS(Txn[Transaction Order],Txn[Key],$A166,Txn[Running Units],"&gt;-0.000001",Txn[Running Units],"&lt;0.000001"),0)))</f>
      </c>
      <c r="G166" s="283">
        <f>IF($A166="","",IFERROR(F166/SUMIFS(Txn[Units Purchased or Sold],Txn[Key],$A166,Txn[Transaction Order],"&gt;"&amp;IFERROR(_xlfn.MAXIFS(Txn[Transaction Order],Txn[Key],$A166,Txn[Running Units],"&gt;-0.000001",Txn[Running Units],"&lt;0.000001"),0),Txn[Sell (-1) Buy (1) Fees (0) Dividend (2)],1),0))</f>
      </c>
      <c r="H166" s="283">
        <f>IF($A166="","",SUMIFS(Txn[Sell Proceeds],Txn[Key],$A166,Txn[Transaction Order],"&gt;"&amp;IFERROR(_xlfn.MAXIFS(Txn[Transaction Order],Txn[Key],$A166,Txn[Running Units],"&gt;-0.000001",Txn[Running Units],"&lt;0.000001"),0)))</f>
      </c>
      <c r="I166" s="284" t="str">
        <f>IF($A166="","",IFERROR(INDEX(Prices[Current Price],MATCH($A166,Prices[Key],0)),0))</f>
        <v/>
      </c>
      <c r="J166" s="285" t="str">
        <f>IF($A166="","",IFERROR(INDEX(Prices[FX to SGD],MATCH($A166,Prices[Key],0)),1))</f>
        <v/>
      </c>
      <c r="K166" s="283" t="str">
        <f t="shared" si="26"/>
        <v/>
      </c>
      <c r="L166" s="283" t="str">
        <f t="shared" si="27"/>
        <v/>
      </c>
      <c r="M166" s="283" t="str">
        <f t="shared" si="28"/>
        <v/>
      </c>
      <c r="N166" s="286" t="str">
        <f t="shared" si="29"/>
        <v/>
      </c>
      <c r="O166" t="str">
        <f>IF($A166="","",IFERROR(INDEX(Prices[Category],MATCH($A166,Prices[Key],0)),"Uncategorized"))</f>
        <v/>
      </c>
      <c r="P166" s="287" t="str">
        <f t="shared" si="30"/>
        <v/>
      </c>
      <c r="Q166" s="287" t="str">
        <f t="shared" si="31"/>
        <v/>
      </c>
    </row>
    <row r="167" spans="1:17" ht="15" customHeight="1" x14ac:dyDescent="0.2">
      <c r="A167" s="240" t="str">
        <f>IFERROR(INDEX('All Ticker P&amp;L'!$A$2:$A$1001,MATCH(ROWS($A$2:A167),'All Ticker P&amp;L'!$N$2:$N$1001,0)),"")</f>
        <v/>
      </c>
      <c r="B167" s="240" t="str">
        <f t="shared" si="23"/>
        <v/>
      </c>
      <c r="C167" s="240" t="str">
        <f t="shared" si="24"/>
        <v/>
      </c>
      <c r="D167" s="240" t="str">
        <f t="shared" si="25"/>
        <v/>
      </c>
      <c r="E167" s="261" t="str">
        <f>IF($A167="","",SUMIFS(Txn[Signed Units],Txn[Key],$A167))</f>
        <v/>
      </c>
      <c r="F167" s="283">
        <f>IF($A167="","",SUMIFS(Txn[Buy Cost],Txn[Key],$A167,Txn[Transaction Order],"&gt;"&amp;IFERROR(_xlfn.MAXIFS(Txn[Transaction Order],Txn[Key],$A167,Txn[Running Units],"&gt;-0.000001",Txn[Running Units],"&lt;0.000001"),0)))</f>
      </c>
      <c r="G167" s="283">
        <f>IF($A167="","",IFERROR(F167/SUMIFS(Txn[Units Purchased or Sold],Txn[Key],$A167,Txn[Transaction Order],"&gt;"&amp;IFERROR(_xlfn.MAXIFS(Txn[Transaction Order],Txn[Key],$A167,Txn[Running Units],"&gt;-0.000001",Txn[Running Units],"&lt;0.000001"),0),Txn[Sell (-1) Buy (1) Fees (0) Dividend (2)],1),0))</f>
      </c>
      <c r="H167" s="283">
        <f>IF($A167="","",SUMIFS(Txn[Sell Proceeds],Txn[Key],$A167,Txn[Transaction Order],"&gt;"&amp;IFERROR(_xlfn.MAXIFS(Txn[Transaction Order],Txn[Key],$A167,Txn[Running Units],"&gt;-0.000001",Txn[Running Units],"&lt;0.000001"),0)))</f>
      </c>
      <c r="I167" s="284" t="str">
        <f>IF($A167="","",IFERROR(INDEX(Prices[Current Price],MATCH($A167,Prices[Key],0)),0))</f>
        <v/>
      </c>
      <c r="J167" s="285" t="str">
        <f>IF($A167="","",IFERROR(INDEX(Prices[FX to SGD],MATCH($A167,Prices[Key],0)),1))</f>
        <v/>
      </c>
      <c r="K167" s="283" t="str">
        <f t="shared" si="26"/>
        <v/>
      </c>
      <c r="L167" s="283" t="str">
        <f t="shared" si="27"/>
        <v/>
      </c>
      <c r="M167" s="283" t="str">
        <f t="shared" si="28"/>
        <v/>
      </c>
      <c r="N167" s="286" t="str">
        <f t="shared" si="29"/>
        <v/>
      </c>
      <c r="O167" t="str">
        <f>IF($A167="","",IFERROR(INDEX(Prices[Category],MATCH($A167,Prices[Key],0)),"Uncategorized"))</f>
        <v/>
      </c>
      <c r="P167" s="287" t="str">
        <f t="shared" si="30"/>
        <v/>
      </c>
      <c r="Q167" s="287" t="str">
        <f t="shared" si="31"/>
        <v/>
      </c>
    </row>
    <row r="168" spans="1:17" ht="15" customHeight="1" x14ac:dyDescent="0.2">
      <c r="A168" s="240" t="str">
        <f>IFERROR(INDEX('All Ticker P&amp;L'!$A$2:$A$1001,MATCH(ROWS($A$2:A168),'All Ticker P&amp;L'!$N$2:$N$1001,0)),"")</f>
        <v/>
      </c>
      <c r="B168" s="240" t="str">
        <f t="shared" si="23"/>
        <v/>
      </c>
      <c r="C168" s="240" t="str">
        <f t="shared" si="24"/>
        <v/>
      </c>
      <c r="D168" s="240" t="str">
        <f t="shared" si="25"/>
        <v/>
      </c>
      <c r="E168" s="261" t="str">
        <f>IF($A168="","",SUMIFS(Txn[Signed Units],Txn[Key],$A168))</f>
        <v/>
      </c>
      <c r="F168" s="283">
        <f>IF($A168="","",SUMIFS(Txn[Buy Cost],Txn[Key],$A168,Txn[Transaction Order],"&gt;"&amp;IFERROR(_xlfn.MAXIFS(Txn[Transaction Order],Txn[Key],$A168,Txn[Running Units],"&gt;-0.000001",Txn[Running Units],"&lt;0.000001"),0)))</f>
      </c>
      <c r="G168" s="283">
        <f>IF($A168="","",IFERROR(F168/SUMIFS(Txn[Units Purchased or Sold],Txn[Key],$A168,Txn[Transaction Order],"&gt;"&amp;IFERROR(_xlfn.MAXIFS(Txn[Transaction Order],Txn[Key],$A168,Txn[Running Units],"&gt;-0.000001",Txn[Running Units],"&lt;0.000001"),0),Txn[Sell (-1) Buy (1) Fees (0) Dividend (2)],1),0))</f>
      </c>
      <c r="H168" s="283">
        <f>IF($A168="","",SUMIFS(Txn[Sell Proceeds],Txn[Key],$A168,Txn[Transaction Order],"&gt;"&amp;IFERROR(_xlfn.MAXIFS(Txn[Transaction Order],Txn[Key],$A168,Txn[Running Units],"&gt;-0.000001",Txn[Running Units],"&lt;0.000001"),0)))</f>
      </c>
      <c r="I168" s="284" t="str">
        <f>IF($A168="","",IFERROR(INDEX(Prices[Current Price],MATCH($A168,Prices[Key],0)),0))</f>
        <v/>
      </c>
      <c r="J168" s="285" t="str">
        <f>IF($A168="","",IFERROR(INDEX(Prices[FX to SGD],MATCH($A168,Prices[Key],0)),1))</f>
        <v/>
      </c>
      <c r="K168" s="283" t="str">
        <f t="shared" si="26"/>
        <v/>
      </c>
      <c r="L168" s="283" t="str">
        <f t="shared" si="27"/>
        <v/>
      </c>
      <c r="M168" s="283" t="str">
        <f t="shared" si="28"/>
        <v/>
      </c>
      <c r="N168" s="286" t="str">
        <f t="shared" si="29"/>
        <v/>
      </c>
      <c r="O168" t="str">
        <f>IF($A168="","",IFERROR(INDEX(Prices[Category],MATCH($A168,Prices[Key],0)),"Uncategorized"))</f>
        <v/>
      </c>
      <c r="P168" s="287" t="str">
        <f t="shared" si="30"/>
        <v/>
      </c>
      <c r="Q168" s="287" t="str">
        <f t="shared" si="31"/>
        <v/>
      </c>
    </row>
    <row r="169" spans="1:17" ht="15" customHeight="1" x14ac:dyDescent="0.2">
      <c r="A169" s="240" t="str">
        <f>IFERROR(INDEX('All Ticker P&amp;L'!$A$2:$A$1001,MATCH(ROWS($A$2:A169),'All Ticker P&amp;L'!$N$2:$N$1001,0)),"")</f>
        <v/>
      </c>
      <c r="B169" s="240" t="str">
        <f t="shared" si="23"/>
        <v/>
      </c>
      <c r="C169" s="240" t="str">
        <f t="shared" si="24"/>
        <v/>
      </c>
      <c r="D169" s="240" t="str">
        <f t="shared" si="25"/>
        <v/>
      </c>
      <c r="E169" s="261" t="str">
        <f>IF($A169="","",SUMIFS(Txn[Signed Units],Txn[Key],$A169))</f>
        <v/>
      </c>
      <c r="F169" s="283">
        <f>IF($A169="","",SUMIFS(Txn[Buy Cost],Txn[Key],$A169,Txn[Transaction Order],"&gt;"&amp;IFERROR(_xlfn.MAXIFS(Txn[Transaction Order],Txn[Key],$A169,Txn[Running Units],"&gt;-0.000001",Txn[Running Units],"&lt;0.000001"),0)))</f>
      </c>
      <c r="G169" s="283">
        <f>IF($A169="","",IFERROR(F169/SUMIFS(Txn[Units Purchased or Sold],Txn[Key],$A169,Txn[Transaction Order],"&gt;"&amp;IFERROR(_xlfn.MAXIFS(Txn[Transaction Order],Txn[Key],$A169,Txn[Running Units],"&gt;-0.000001",Txn[Running Units],"&lt;0.000001"),0),Txn[Sell (-1) Buy (1) Fees (0) Dividend (2)],1),0))</f>
      </c>
      <c r="H169" s="283">
        <f>IF($A169="","",SUMIFS(Txn[Sell Proceeds],Txn[Key],$A169,Txn[Transaction Order],"&gt;"&amp;IFERROR(_xlfn.MAXIFS(Txn[Transaction Order],Txn[Key],$A169,Txn[Running Units],"&gt;-0.000001",Txn[Running Units],"&lt;0.000001"),0)))</f>
      </c>
      <c r="I169" s="284" t="str">
        <f>IF($A169="","",IFERROR(INDEX(Prices[Current Price],MATCH($A169,Prices[Key],0)),0))</f>
        <v/>
      </c>
      <c r="J169" s="285" t="str">
        <f>IF($A169="","",IFERROR(INDEX(Prices[FX to SGD],MATCH($A169,Prices[Key],0)),1))</f>
        <v/>
      </c>
      <c r="K169" s="283" t="str">
        <f t="shared" si="26"/>
        <v/>
      </c>
      <c r="L169" s="283" t="str">
        <f t="shared" si="27"/>
        <v/>
      </c>
      <c r="M169" s="283" t="str">
        <f t="shared" si="28"/>
        <v/>
      </c>
      <c r="N169" s="286" t="str">
        <f t="shared" si="29"/>
        <v/>
      </c>
      <c r="O169" t="str">
        <f>IF($A169="","",IFERROR(INDEX(Prices[Category],MATCH($A169,Prices[Key],0)),"Uncategorized"))</f>
        <v/>
      </c>
      <c r="P169" s="287" t="str">
        <f t="shared" si="30"/>
        <v/>
      </c>
      <c r="Q169" s="287" t="str">
        <f t="shared" si="31"/>
        <v/>
      </c>
    </row>
    <row r="170" spans="1:17" ht="15" customHeight="1" x14ac:dyDescent="0.2">
      <c r="A170" s="240" t="str">
        <f>IFERROR(INDEX('All Ticker P&amp;L'!$A$2:$A$1001,MATCH(ROWS($A$2:A170),'All Ticker P&amp;L'!$N$2:$N$1001,0)),"")</f>
        <v/>
      </c>
      <c r="B170" s="240" t="str">
        <f t="shared" si="23"/>
        <v/>
      </c>
      <c r="C170" s="240" t="str">
        <f t="shared" si="24"/>
        <v/>
      </c>
      <c r="D170" s="240" t="str">
        <f t="shared" si="25"/>
        <v/>
      </c>
      <c r="E170" s="261" t="str">
        <f>IF($A170="","",SUMIFS(Txn[Signed Units],Txn[Key],$A170))</f>
        <v/>
      </c>
      <c r="F170" s="283">
        <f>IF($A170="","",SUMIFS(Txn[Buy Cost],Txn[Key],$A170,Txn[Transaction Order],"&gt;"&amp;IFERROR(_xlfn.MAXIFS(Txn[Transaction Order],Txn[Key],$A170,Txn[Running Units],"&gt;-0.000001",Txn[Running Units],"&lt;0.000001"),0)))</f>
      </c>
      <c r="G170" s="283">
        <f>IF($A170="","",IFERROR(F170/SUMIFS(Txn[Units Purchased or Sold],Txn[Key],$A170,Txn[Transaction Order],"&gt;"&amp;IFERROR(_xlfn.MAXIFS(Txn[Transaction Order],Txn[Key],$A170,Txn[Running Units],"&gt;-0.000001",Txn[Running Units],"&lt;0.000001"),0),Txn[Sell (-1) Buy (1) Fees (0) Dividend (2)],1),0))</f>
      </c>
      <c r="H170" s="283">
        <f>IF($A170="","",SUMIFS(Txn[Sell Proceeds],Txn[Key],$A170,Txn[Transaction Order],"&gt;"&amp;IFERROR(_xlfn.MAXIFS(Txn[Transaction Order],Txn[Key],$A170,Txn[Running Units],"&gt;-0.000001",Txn[Running Units],"&lt;0.000001"),0)))</f>
      </c>
      <c r="I170" s="284" t="str">
        <f>IF($A170="","",IFERROR(INDEX(Prices[Current Price],MATCH($A170,Prices[Key],0)),0))</f>
        <v/>
      </c>
      <c r="J170" s="285" t="str">
        <f>IF($A170="","",IFERROR(INDEX(Prices[FX to SGD],MATCH($A170,Prices[Key],0)),1))</f>
        <v/>
      </c>
      <c r="K170" s="283" t="str">
        <f t="shared" si="26"/>
        <v/>
      </c>
      <c r="L170" s="283" t="str">
        <f t="shared" si="27"/>
        <v/>
      </c>
      <c r="M170" s="283" t="str">
        <f t="shared" si="28"/>
        <v/>
      </c>
      <c r="N170" s="286" t="str">
        <f t="shared" si="29"/>
        <v/>
      </c>
      <c r="O170" t="str">
        <f>IF($A170="","",IFERROR(INDEX(Prices[Category],MATCH($A170,Prices[Key],0)),"Uncategorized"))</f>
        <v/>
      </c>
      <c r="P170" s="287" t="str">
        <f t="shared" si="30"/>
        <v/>
      </c>
      <c r="Q170" s="287" t="str">
        <f t="shared" si="31"/>
        <v/>
      </c>
    </row>
    <row r="171" spans="1:17" ht="15" customHeight="1" x14ac:dyDescent="0.2">
      <c r="A171" s="240" t="str">
        <f>IFERROR(INDEX('All Ticker P&amp;L'!$A$2:$A$1001,MATCH(ROWS($A$2:A171),'All Ticker P&amp;L'!$N$2:$N$1001,0)),"")</f>
        <v/>
      </c>
      <c r="B171" s="240" t="str">
        <f t="shared" si="23"/>
        <v/>
      </c>
      <c r="C171" s="240" t="str">
        <f t="shared" si="24"/>
        <v/>
      </c>
      <c r="D171" s="240" t="str">
        <f t="shared" si="25"/>
        <v/>
      </c>
      <c r="E171" s="261" t="str">
        <f>IF($A171="","",SUMIFS(Txn[Signed Units],Txn[Key],$A171))</f>
        <v/>
      </c>
      <c r="F171" s="283">
        <f>IF($A171="","",SUMIFS(Txn[Buy Cost],Txn[Key],$A171,Txn[Transaction Order],"&gt;"&amp;IFERROR(_xlfn.MAXIFS(Txn[Transaction Order],Txn[Key],$A171,Txn[Running Units],"&gt;-0.000001",Txn[Running Units],"&lt;0.000001"),0)))</f>
      </c>
      <c r="G171" s="283">
        <f>IF($A171="","",IFERROR(F171/SUMIFS(Txn[Units Purchased or Sold],Txn[Key],$A171,Txn[Transaction Order],"&gt;"&amp;IFERROR(_xlfn.MAXIFS(Txn[Transaction Order],Txn[Key],$A171,Txn[Running Units],"&gt;-0.000001",Txn[Running Units],"&lt;0.000001"),0),Txn[Sell (-1) Buy (1) Fees (0) Dividend (2)],1),0))</f>
      </c>
      <c r="H171" s="283">
        <f>IF($A171="","",SUMIFS(Txn[Sell Proceeds],Txn[Key],$A171,Txn[Transaction Order],"&gt;"&amp;IFERROR(_xlfn.MAXIFS(Txn[Transaction Order],Txn[Key],$A171,Txn[Running Units],"&gt;-0.000001",Txn[Running Units],"&lt;0.000001"),0)))</f>
      </c>
      <c r="I171" s="284" t="str">
        <f>IF($A171="","",IFERROR(INDEX(Prices[Current Price],MATCH($A171,Prices[Key],0)),0))</f>
        <v/>
      </c>
      <c r="J171" s="285" t="str">
        <f>IF($A171="","",IFERROR(INDEX(Prices[FX to SGD],MATCH($A171,Prices[Key],0)),1))</f>
        <v/>
      </c>
      <c r="K171" s="283" t="str">
        <f t="shared" si="26"/>
        <v/>
      </c>
      <c r="L171" s="283" t="str">
        <f t="shared" si="27"/>
        <v/>
      </c>
      <c r="M171" s="283" t="str">
        <f t="shared" si="28"/>
        <v/>
      </c>
      <c r="N171" s="286" t="str">
        <f t="shared" si="29"/>
        <v/>
      </c>
      <c r="O171" t="str">
        <f>IF($A171="","",IFERROR(INDEX(Prices[Category],MATCH($A171,Prices[Key],0)),"Uncategorized"))</f>
        <v/>
      </c>
      <c r="P171" s="287" t="str">
        <f t="shared" si="30"/>
        <v/>
      </c>
      <c r="Q171" s="287" t="str">
        <f t="shared" si="31"/>
        <v/>
      </c>
    </row>
    <row r="172" spans="1:17" ht="15" customHeight="1" x14ac:dyDescent="0.2">
      <c r="A172" s="240" t="str">
        <f>IFERROR(INDEX('All Ticker P&amp;L'!$A$2:$A$1001,MATCH(ROWS($A$2:A172),'All Ticker P&amp;L'!$N$2:$N$1001,0)),"")</f>
        <v/>
      </c>
      <c r="B172" s="240" t="str">
        <f t="shared" si="23"/>
        <v/>
      </c>
      <c r="C172" s="240" t="str">
        <f t="shared" si="24"/>
        <v/>
      </c>
      <c r="D172" s="240" t="str">
        <f t="shared" si="25"/>
        <v/>
      </c>
      <c r="E172" s="261" t="str">
        <f>IF($A172="","",SUMIFS(Txn[Signed Units],Txn[Key],$A172))</f>
        <v/>
      </c>
      <c r="F172" s="283">
        <f>IF($A172="","",SUMIFS(Txn[Buy Cost],Txn[Key],$A172,Txn[Transaction Order],"&gt;"&amp;IFERROR(_xlfn.MAXIFS(Txn[Transaction Order],Txn[Key],$A172,Txn[Running Units],"&gt;-0.000001",Txn[Running Units],"&lt;0.000001"),0)))</f>
      </c>
      <c r="G172" s="283">
        <f>IF($A172="","",IFERROR(F172/SUMIFS(Txn[Units Purchased or Sold],Txn[Key],$A172,Txn[Transaction Order],"&gt;"&amp;IFERROR(_xlfn.MAXIFS(Txn[Transaction Order],Txn[Key],$A172,Txn[Running Units],"&gt;-0.000001",Txn[Running Units],"&lt;0.000001"),0),Txn[Sell (-1) Buy (1) Fees (0) Dividend (2)],1),0))</f>
      </c>
      <c r="H172" s="283">
        <f>IF($A172="","",SUMIFS(Txn[Sell Proceeds],Txn[Key],$A172,Txn[Transaction Order],"&gt;"&amp;IFERROR(_xlfn.MAXIFS(Txn[Transaction Order],Txn[Key],$A172,Txn[Running Units],"&gt;-0.000001",Txn[Running Units],"&lt;0.000001"),0)))</f>
      </c>
      <c r="I172" s="284" t="str">
        <f>IF($A172="","",IFERROR(INDEX(Prices[Current Price],MATCH($A172,Prices[Key],0)),0))</f>
        <v/>
      </c>
      <c r="J172" s="285" t="str">
        <f>IF($A172="","",IFERROR(INDEX(Prices[FX to SGD],MATCH($A172,Prices[Key],0)),1))</f>
        <v/>
      </c>
      <c r="K172" s="283" t="str">
        <f t="shared" si="26"/>
        <v/>
      </c>
      <c r="L172" s="283" t="str">
        <f t="shared" si="27"/>
        <v/>
      </c>
      <c r="M172" s="283" t="str">
        <f t="shared" si="28"/>
        <v/>
      </c>
      <c r="N172" s="286" t="str">
        <f t="shared" si="29"/>
        <v/>
      </c>
      <c r="O172" t="str">
        <f>IF($A172="","",IFERROR(INDEX(Prices[Category],MATCH($A172,Prices[Key],0)),"Uncategorized"))</f>
        <v/>
      </c>
      <c r="P172" s="287" t="str">
        <f t="shared" si="30"/>
        <v/>
      </c>
      <c r="Q172" s="287" t="str">
        <f t="shared" si="31"/>
        <v/>
      </c>
    </row>
    <row r="173" spans="1:17" ht="15" customHeight="1" x14ac:dyDescent="0.2">
      <c r="A173" s="240" t="str">
        <f>IFERROR(INDEX('All Ticker P&amp;L'!$A$2:$A$1001,MATCH(ROWS($A$2:A173),'All Ticker P&amp;L'!$N$2:$N$1001,0)),"")</f>
        <v/>
      </c>
      <c r="B173" s="240" t="str">
        <f t="shared" si="23"/>
        <v/>
      </c>
      <c r="C173" s="240" t="str">
        <f t="shared" si="24"/>
        <v/>
      </c>
      <c r="D173" s="240" t="str">
        <f t="shared" si="25"/>
        <v/>
      </c>
      <c r="E173" s="261" t="str">
        <f>IF($A173="","",SUMIFS(Txn[Signed Units],Txn[Key],$A173))</f>
        <v/>
      </c>
      <c r="F173" s="283">
        <f>IF($A173="","",SUMIFS(Txn[Buy Cost],Txn[Key],$A173,Txn[Transaction Order],"&gt;"&amp;IFERROR(_xlfn.MAXIFS(Txn[Transaction Order],Txn[Key],$A173,Txn[Running Units],"&gt;-0.000001",Txn[Running Units],"&lt;0.000001"),0)))</f>
      </c>
      <c r="G173" s="283">
        <f>IF($A173="","",IFERROR(F173/SUMIFS(Txn[Units Purchased or Sold],Txn[Key],$A173,Txn[Transaction Order],"&gt;"&amp;IFERROR(_xlfn.MAXIFS(Txn[Transaction Order],Txn[Key],$A173,Txn[Running Units],"&gt;-0.000001",Txn[Running Units],"&lt;0.000001"),0),Txn[Sell (-1) Buy (1) Fees (0) Dividend (2)],1),0))</f>
      </c>
      <c r="H173" s="283">
        <f>IF($A173="","",SUMIFS(Txn[Sell Proceeds],Txn[Key],$A173,Txn[Transaction Order],"&gt;"&amp;IFERROR(_xlfn.MAXIFS(Txn[Transaction Order],Txn[Key],$A173,Txn[Running Units],"&gt;-0.000001",Txn[Running Units],"&lt;0.000001"),0)))</f>
      </c>
      <c r="I173" s="284" t="str">
        <f>IF($A173="","",IFERROR(INDEX(Prices[Current Price],MATCH($A173,Prices[Key],0)),0))</f>
        <v/>
      </c>
      <c r="J173" s="285" t="str">
        <f>IF($A173="","",IFERROR(INDEX(Prices[FX to SGD],MATCH($A173,Prices[Key],0)),1))</f>
        <v/>
      </c>
      <c r="K173" s="283" t="str">
        <f t="shared" si="26"/>
        <v/>
      </c>
      <c r="L173" s="283" t="str">
        <f t="shared" si="27"/>
        <v/>
      </c>
      <c r="M173" s="283" t="str">
        <f t="shared" si="28"/>
        <v/>
      </c>
      <c r="N173" s="286" t="str">
        <f t="shared" si="29"/>
        <v/>
      </c>
      <c r="O173" t="str">
        <f>IF($A173="","",IFERROR(INDEX(Prices[Category],MATCH($A173,Prices[Key],0)),"Uncategorized"))</f>
        <v/>
      </c>
      <c r="P173" s="287" t="str">
        <f t="shared" si="30"/>
        <v/>
      </c>
      <c r="Q173" s="287" t="str">
        <f t="shared" si="31"/>
        <v/>
      </c>
    </row>
    <row r="174" spans="1:17" ht="15" customHeight="1" x14ac:dyDescent="0.2">
      <c r="A174" s="240" t="str">
        <f>IFERROR(INDEX('All Ticker P&amp;L'!$A$2:$A$1001,MATCH(ROWS($A$2:A174),'All Ticker P&amp;L'!$N$2:$N$1001,0)),"")</f>
        <v/>
      </c>
      <c r="B174" s="240" t="str">
        <f t="shared" si="23"/>
        <v/>
      </c>
      <c r="C174" s="240" t="str">
        <f t="shared" si="24"/>
        <v/>
      </c>
      <c r="D174" s="240" t="str">
        <f t="shared" si="25"/>
        <v/>
      </c>
      <c r="E174" s="261" t="str">
        <f>IF($A174="","",SUMIFS(Txn[Signed Units],Txn[Key],$A174))</f>
        <v/>
      </c>
      <c r="F174" s="283">
        <f>IF($A174="","",SUMIFS(Txn[Buy Cost],Txn[Key],$A174,Txn[Transaction Order],"&gt;"&amp;IFERROR(_xlfn.MAXIFS(Txn[Transaction Order],Txn[Key],$A174,Txn[Running Units],"&gt;-0.000001",Txn[Running Units],"&lt;0.000001"),0)))</f>
      </c>
      <c r="G174" s="283">
        <f>IF($A174="","",IFERROR(F174/SUMIFS(Txn[Units Purchased or Sold],Txn[Key],$A174,Txn[Transaction Order],"&gt;"&amp;IFERROR(_xlfn.MAXIFS(Txn[Transaction Order],Txn[Key],$A174,Txn[Running Units],"&gt;-0.000001",Txn[Running Units],"&lt;0.000001"),0),Txn[Sell (-1) Buy (1) Fees (0) Dividend (2)],1),0))</f>
      </c>
      <c r="H174" s="283">
        <f>IF($A174="","",SUMIFS(Txn[Sell Proceeds],Txn[Key],$A174,Txn[Transaction Order],"&gt;"&amp;IFERROR(_xlfn.MAXIFS(Txn[Transaction Order],Txn[Key],$A174,Txn[Running Units],"&gt;-0.000001",Txn[Running Units],"&lt;0.000001"),0)))</f>
      </c>
      <c r="I174" s="284" t="str">
        <f>IF($A174="","",IFERROR(INDEX(Prices[Current Price],MATCH($A174,Prices[Key],0)),0))</f>
        <v/>
      </c>
      <c r="J174" s="285" t="str">
        <f>IF($A174="","",IFERROR(INDEX(Prices[FX to SGD],MATCH($A174,Prices[Key],0)),1))</f>
        <v/>
      </c>
      <c r="K174" s="283" t="str">
        <f t="shared" si="26"/>
        <v/>
      </c>
      <c r="L174" s="283" t="str">
        <f t="shared" si="27"/>
        <v/>
      </c>
      <c r="M174" s="283" t="str">
        <f t="shared" si="28"/>
        <v/>
      </c>
      <c r="N174" s="286" t="str">
        <f t="shared" si="29"/>
        <v/>
      </c>
      <c r="O174" t="str">
        <f>IF($A174="","",IFERROR(INDEX(Prices[Category],MATCH($A174,Prices[Key],0)),"Uncategorized"))</f>
        <v/>
      </c>
      <c r="P174" s="287" t="str">
        <f t="shared" si="30"/>
        <v/>
      </c>
      <c r="Q174" s="287" t="str">
        <f t="shared" si="31"/>
        <v/>
      </c>
    </row>
    <row r="175" spans="1:17" ht="15" customHeight="1" x14ac:dyDescent="0.2">
      <c r="A175" s="240" t="str">
        <f>IFERROR(INDEX('All Ticker P&amp;L'!$A$2:$A$1001,MATCH(ROWS($A$2:A175),'All Ticker P&amp;L'!$N$2:$N$1001,0)),"")</f>
        <v/>
      </c>
      <c r="B175" s="240" t="str">
        <f t="shared" si="23"/>
        <v/>
      </c>
      <c r="C175" s="240" t="str">
        <f t="shared" si="24"/>
        <v/>
      </c>
      <c r="D175" s="240" t="str">
        <f t="shared" si="25"/>
        <v/>
      </c>
      <c r="E175" s="261" t="str">
        <f>IF($A175="","",SUMIFS(Txn[Signed Units],Txn[Key],$A175))</f>
        <v/>
      </c>
      <c r="F175" s="283">
        <f>IF($A175="","",SUMIFS(Txn[Buy Cost],Txn[Key],$A175,Txn[Transaction Order],"&gt;"&amp;IFERROR(_xlfn.MAXIFS(Txn[Transaction Order],Txn[Key],$A175,Txn[Running Units],"&gt;-0.000001",Txn[Running Units],"&lt;0.000001"),0)))</f>
      </c>
      <c r="G175" s="283">
        <f>IF($A175="","",IFERROR(F175/SUMIFS(Txn[Units Purchased or Sold],Txn[Key],$A175,Txn[Transaction Order],"&gt;"&amp;IFERROR(_xlfn.MAXIFS(Txn[Transaction Order],Txn[Key],$A175,Txn[Running Units],"&gt;-0.000001",Txn[Running Units],"&lt;0.000001"),0),Txn[Sell (-1) Buy (1) Fees (0) Dividend (2)],1),0))</f>
      </c>
      <c r="H175" s="283">
        <f>IF($A175="","",SUMIFS(Txn[Sell Proceeds],Txn[Key],$A175,Txn[Transaction Order],"&gt;"&amp;IFERROR(_xlfn.MAXIFS(Txn[Transaction Order],Txn[Key],$A175,Txn[Running Units],"&gt;-0.000001",Txn[Running Units],"&lt;0.000001"),0)))</f>
      </c>
      <c r="I175" s="284" t="str">
        <f>IF($A175="","",IFERROR(INDEX(Prices[Current Price],MATCH($A175,Prices[Key],0)),0))</f>
        <v/>
      </c>
      <c r="J175" s="285" t="str">
        <f>IF($A175="","",IFERROR(INDEX(Prices[FX to SGD],MATCH($A175,Prices[Key],0)),1))</f>
        <v/>
      </c>
      <c r="K175" s="283" t="str">
        <f t="shared" si="26"/>
        <v/>
      </c>
      <c r="L175" s="283" t="str">
        <f t="shared" si="27"/>
        <v/>
      </c>
      <c r="M175" s="283" t="str">
        <f t="shared" si="28"/>
        <v/>
      </c>
      <c r="N175" s="286" t="str">
        <f t="shared" si="29"/>
        <v/>
      </c>
      <c r="O175" t="str">
        <f>IF($A175="","",IFERROR(INDEX(Prices[Category],MATCH($A175,Prices[Key],0)),"Uncategorized"))</f>
        <v/>
      </c>
      <c r="P175" s="287" t="str">
        <f t="shared" si="30"/>
        <v/>
      </c>
      <c r="Q175" s="287" t="str">
        <f t="shared" si="31"/>
        <v/>
      </c>
    </row>
    <row r="176" spans="1:17" ht="15" customHeight="1" x14ac:dyDescent="0.2">
      <c r="A176" s="240" t="str">
        <f>IFERROR(INDEX('All Ticker P&amp;L'!$A$2:$A$1001,MATCH(ROWS($A$2:A176),'All Ticker P&amp;L'!$N$2:$N$1001,0)),"")</f>
        <v/>
      </c>
      <c r="B176" s="240" t="str">
        <f t="shared" si="23"/>
        <v/>
      </c>
      <c r="C176" s="240" t="str">
        <f t="shared" si="24"/>
        <v/>
      </c>
      <c r="D176" s="240" t="str">
        <f t="shared" si="25"/>
        <v/>
      </c>
      <c r="E176" s="261" t="str">
        <f>IF($A176="","",SUMIFS(Txn[Signed Units],Txn[Key],$A176))</f>
        <v/>
      </c>
      <c r="F176" s="283">
        <f>IF($A176="","",SUMIFS(Txn[Buy Cost],Txn[Key],$A176,Txn[Transaction Order],"&gt;"&amp;IFERROR(_xlfn.MAXIFS(Txn[Transaction Order],Txn[Key],$A176,Txn[Running Units],"&gt;-0.000001",Txn[Running Units],"&lt;0.000001"),0)))</f>
      </c>
      <c r="G176" s="283">
        <f>IF($A176="","",IFERROR(F176/SUMIFS(Txn[Units Purchased or Sold],Txn[Key],$A176,Txn[Transaction Order],"&gt;"&amp;IFERROR(_xlfn.MAXIFS(Txn[Transaction Order],Txn[Key],$A176,Txn[Running Units],"&gt;-0.000001",Txn[Running Units],"&lt;0.000001"),0),Txn[Sell (-1) Buy (1) Fees (0) Dividend (2)],1),0))</f>
      </c>
      <c r="H176" s="283">
        <f>IF($A176="","",SUMIFS(Txn[Sell Proceeds],Txn[Key],$A176,Txn[Transaction Order],"&gt;"&amp;IFERROR(_xlfn.MAXIFS(Txn[Transaction Order],Txn[Key],$A176,Txn[Running Units],"&gt;-0.000001",Txn[Running Units],"&lt;0.000001"),0)))</f>
      </c>
      <c r="I176" s="284" t="str">
        <f>IF($A176="","",IFERROR(INDEX(Prices[Current Price],MATCH($A176,Prices[Key],0)),0))</f>
        <v/>
      </c>
      <c r="J176" s="285" t="str">
        <f>IF($A176="","",IFERROR(INDEX(Prices[FX to SGD],MATCH($A176,Prices[Key],0)),1))</f>
        <v/>
      </c>
      <c r="K176" s="283" t="str">
        <f t="shared" si="26"/>
        <v/>
      </c>
      <c r="L176" s="283" t="str">
        <f t="shared" si="27"/>
        <v/>
      </c>
      <c r="M176" s="283" t="str">
        <f t="shared" si="28"/>
        <v/>
      </c>
      <c r="N176" s="286" t="str">
        <f t="shared" si="29"/>
        <v/>
      </c>
      <c r="O176" t="str">
        <f>IF($A176="","",IFERROR(INDEX(Prices[Category],MATCH($A176,Prices[Key],0)),"Uncategorized"))</f>
        <v/>
      </c>
      <c r="P176" s="287" t="str">
        <f t="shared" si="30"/>
        <v/>
      </c>
      <c r="Q176" s="287" t="str">
        <f t="shared" si="31"/>
        <v/>
      </c>
    </row>
    <row r="177" spans="1:17" ht="15" customHeight="1" x14ac:dyDescent="0.2">
      <c r="A177" s="240" t="str">
        <f>IFERROR(INDEX('All Ticker P&amp;L'!$A$2:$A$1001,MATCH(ROWS($A$2:A177),'All Ticker P&amp;L'!$N$2:$N$1001,0)),"")</f>
        <v/>
      </c>
      <c r="B177" s="240" t="str">
        <f t="shared" si="23"/>
        <v/>
      </c>
      <c r="C177" s="240" t="str">
        <f t="shared" si="24"/>
        <v/>
      </c>
      <c r="D177" s="240" t="str">
        <f t="shared" si="25"/>
        <v/>
      </c>
      <c r="E177" s="261" t="str">
        <f>IF($A177="","",SUMIFS(Txn[Signed Units],Txn[Key],$A177))</f>
        <v/>
      </c>
      <c r="F177" s="283">
        <f>IF($A177="","",SUMIFS(Txn[Buy Cost],Txn[Key],$A177,Txn[Transaction Order],"&gt;"&amp;IFERROR(_xlfn.MAXIFS(Txn[Transaction Order],Txn[Key],$A177,Txn[Running Units],"&gt;-0.000001",Txn[Running Units],"&lt;0.000001"),0)))</f>
      </c>
      <c r="G177" s="283">
        <f>IF($A177="","",IFERROR(F177/SUMIFS(Txn[Units Purchased or Sold],Txn[Key],$A177,Txn[Transaction Order],"&gt;"&amp;IFERROR(_xlfn.MAXIFS(Txn[Transaction Order],Txn[Key],$A177,Txn[Running Units],"&gt;-0.000001",Txn[Running Units],"&lt;0.000001"),0),Txn[Sell (-1) Buy (1) Fees (0) Dividend (2)],1),0))</f>
      </c>
      <c r="H177" s="283">
        <f>IF($A177="","",SUMIFS(Txn[Sell Proceeds],Txn[Key],$A177,Txn[Transaction Order],"&gt;"&amp;IFERROR(_xlfn.MAXIFS(Txn[Transaction Order],Txn[Key],$A177,Txn[Running Units],"&gt;-0.000001",Txn[Running Units],"&lt;0.000001"),0)))</f>
      </c>
      <c r="I177" s="284" t="str">
        <f>IF($A177="","",IFERROR(INDEX(Prices[Current Price],MATCH($A177,Prices[Key],0)),0))</f>
        <v/>
      </c>
      <c r="J177" s="285" t="str">
        <f>IF($A177="","",IFERROR(INDEX(Prices[FX to SGD],MATCH($A177,Prices[Key],0)),1))</f>
        <v/>
      </c>
      <c r="K177" s="283" t="str">
        <f t="shared" si="26"/>
        <v/>
      </c>
      <c r="L177" s="283" t="str">
        <f t="shared" si="27"/>
        <v/>
      </c>
      <c r="M177" s="283" t="str">
        <f t="shared" si="28"/>
        <v/>
      </c>
      <c r="N177" s="286" t="str">
        <f t="shared" si="29"/>
        <v/>
      </c>
      <c r="O177" t="str">
        <f>IF($A177="","",IFERROR(INDEX(Prices[Category],MATCH($A177,Prices[Key],0)),"Uncategorized"))</f>
        <v/>
      </c>
      <c r="P177" s="287" t="str">
        <f t="shared" si="30"/>
        <v/>
      </c>
      <c r="Q177" s="287" t="str">
        <f t="shared" si="31"/>
        <v/>
      </c>
    </row>
    <row r="178" spans="1:17" ht="15" customHeight="1" x14ac:dyDescent="0.2">
      <c r="A178" s="240" t="str">
        <f>IFERROR(INDEX('All Ticker P&amp;L'!$A$2:$A$1001,MATCH(ROWS($A$2:A178),'All Ticker P&amp;L'!$N$2:$N$1001,0)),"")</f>
        <v/>
      </c>
      <c r="B178" s="240" t="str">
        <f t="shared" si="23"/>
        <v/>
      </c>
      <c r="C178" s="240" t="str">
        <f t="shared" si="24"/>
        <v/>
      </c>
      <c r="D178" s="240" t="str">
        <f t="shared" si="25"/>
        <v/>
      </c>
      <c r="E178" s="261" t="str">
        <f>IF($A178="","",SUMIFS(Txn[Signed Units],Txn[Key],$A178))</f>
        <v/>
      </c>
      <c r="F178" s="283">
        <f>IF($A178="","",SUMIFS(Txn[Buy Cost],Txn[Key],$A178,Txn[Transaction Order],"&gt;"&amp;IFERROR(_xlfn.MAXIFS(Txn[Transaction Order],Txn[Key],$A178,Txn[Running Units],"&gt;-0.000001",Txn[Running Units],"&lt;0.000001"),0)))</f>
      </c>
      <c r="G178" s="283">
        <f>IF($A178="","",IFERROR(F178/SUMIFS(Txn[Units Purchased or Sold],Txn[Key],$A178,Txn[Transaction Order],"&gt;"&amp;IFERROR(_xlfn.MAXIFS(Txn[Transaction Order],Txn[Key],$A178,Txn[Running Units],"&gt;-0.000001",Txn[Running Units],"&lt;0.000001"),0),Txn[Sell (-1) Buy (1) Fees (0) Dividend (2)],1),0))</f>
      </c>
      <c r="H178" s="283">
        <f>IF($A178="","",SUMIFS(Txn[Sell Proceeds],Txn[Key],$A178,Txn[Transaction Order],"&gt;"&amp;IFERROR(_xlfn.MAXIFS(Txn[Transaction Order],Txn[Key],$A178,Txn[Running Units],"&gt;-0.000001",Txn[Running Units],"&lt;0.000001"),0)))</f>
      </c>
      <c r="I178" s="284" t="str">
        <f>IF($A178="","",IFERROR(INDEX(Prices[Current Price],MATCH($A178,Prices[Key],0)),0))</f>
        <v/>
      </c>
      <c r="J178" s="285" t="str">
        <f>IF($A178="","",IFERROR(INDEX(Prices[FX to SGD],MATCH($A178,Prices[Key],0)),1))</f>
        <v/>
      </c>
      <c r="K178" s="283" t="str">
        <f t="shared" si="26"/>
        <v/>
      </c>
      <c r="L178" s="283" t="str">
        <f t="shared" si="27"/>
        <v/>
      </c>
      <c r="M178" s="283" t="str">
        <f t="shared" si="28"/>
        <v/>
      </c>
      <c r="N178" s="286" t="str">
        <f t="shared" si="29"/>
        <v/>
      </c>
      <c r="O178" t="str">
        <f>IF($A178="","",IFERROR(INDEX(Prices[Category],MATCH($A178,Prices[Key],0)),"Uncategorized"))</f>
        <v/>
      </c>
      <c r="P178" s="287" t="str">
        <f t="shared" si="30"/>
        <v/>
      </c>
      <c r="Q178" s="287" t="str">
        <f t="shared" si="31"/>
        <v/>
      </c>
    </row>
    <row r="179" spans="1:17" ht="15" customHeight="1" x14ac:dyDescent="0.2">
      <c r="A179" s="240" t="str">
        <f>IFERROR(INDEX('All Ticker P&amp;L'!$A$2:$A$1001,MATCH(ROWS($A$2:A179),'All Ticker P&amp;L'!$N$2:$N$1001,0)),"")</f>
        <v/>
      </c>
      <c r="B179" s="240" t="str">
        <f t="shared" si="23"/>
        <v/>
      </c>
      <c r="C179" s="240" t="str">
        <f t="shared" si="24"/>
        <v/>
      </c>
      <c r="D179" s="240" t="str">
        <f t="shared" si="25"/>
        <v/>
      </c>
      <c r="E179" s="261" t="str">
        <f>IF($A179="","",SUMIFS(Txn[Signed Units],Txn[Key],$A179))</f>
        <v/>
      </c>
      <c r="F179" s="283">
        <f>IF($A179="","",SUMIFS(Txn[Buy Cost],Txn[Key],$A179,Txn[Transaction Order],"&gt;"&amp;IFERROR(_xlfn.MAXIFS(Txn[Transaction Order],Txn[Key],$A179,Txn[Running Units],"&gt;-0.000001",Txn[Running Units],"&lt;0.000001"),0)))</f>
      </c>
      <c r="G179" s="283">
        <f>IF($A179="","",IFERROR(F179/SUMIFS(Txn[Units Purchased or Sold],Txn[Key],$A179,Txn[Transaction Order],"&gt;"&amp;IFERROR(_xlfn.MAXIFS(Txn[Transaction Order],Txn[Key],$A179,Txn[Running Units],"&gt;-0.000001",Txn[Running Units],"&lt;0.000001"),0),Txn[Sell (-1) Buy (1) Fees (0) Dividend (2)],1),0))</f>
      </c>
      <c r="H179" s="283">
        <f>IF($A179="","",SUMIFS(Txn[Sell Proceeds],Txn[Key],$A179,Txn[Transaction Order],"&gt;"&amp;IFERROR(_xlfn.MAXIFS(Txn[Transaction Order],Txn[Key],$A179,Txn[Running Units],"&gt;-0.000001",Txn[Running Units],"&lt;0.000001"),0)))</f>
      </c>
      <c r="I179" s="284" t="str">
        <f>IF($A179="","",IFERROR(INDEX(Prices[Current Price],MATCH($A179,Prices[Key],0)),0))</f>
        <v/>
      </c>
      <c r="J179" s="285" t="str">
        <f>IF($A179="","",IFERROR(INDEX(Prices[FX to SGD],MATCH($A179,Prices[Key],0)),1))</f>
        <v/>
      </c>
      <c r="K179" s="283" t="str">
        <f t="shared" si="26"/>
        <v/>
      </c>
      <c r="L179" s="283" t="str">
        <f t="shared" si="27"/>
        <v/>
      </c>
      <c r="M179" s="283" t="str">
        <f t="shared" si="28"/>
        <v/>
      </c>
      <c r="N179" s="286" t="str">
        <f t="shared" si="29"/>
        <v/>
      </c>
      <c r="O179" t="str">
        <f>IF($A179="","",IFERROR(INDEX(Prices[Category],MATCH($A179,Prices[Key],0)),"Uncategorized"))</f>
        <v/>
      </c>
      <c r="P179" s="287" t="str">
        <f t="shared" si="30"/>
        <v/>
      </c>
      <c r="Q179" s="287" t="str">
        <f t="shared" si="31"/>
        <v/>
      </c>
    </row>
    <row r="180" spans="1:17" ht="15" customHeight="1" x14ac:dyDescent="0.2">
      <c r="A180" s="240" t="str">
        <f>IFERROR(INDEX('All Ticker P&amp;L'!$A$2:$A$1001,MATCH(ROWS($A$2:A180),'All Ticker P&amp;L'!$N$2:$N$1001,0)),"")</f>
        <v/>
      </c>
      <c r="B180" s="240" t="str">
        <f t="shared" si="23"/>
        <v/>
      </c>
      <c r="C180" s="240" t="str">
        <f t="shared" si="24"/>
        <v/>
      </c>
      <c r="D180" s="240" t="str">
        <f t="shared" si="25"/>
        <v/>
      </c>
      <c r="E180" s="261" t="str">
        <f>IF($A180="","",SUMIFS(Txn[Signed Units],Txn[Key],$A180))</f>
        <v/>
      </c>
      <c r="F180" s="283">
        <f>IF($A180="","",SUMIFS(Txn[Buy Cost],Txn[Key],$A180,Txn[Transaction Order],"&gt;"&amp;IFERROR(_xlfn.MAXIFS(Txn[Transaction Order],Txn[Key],$A180,Txn[Running Units],"&gt;-0.000001",Txn[Running Units],"&lt;0.000001"),0)))</f>
      </c>
      <c r="G180" s="283">
        <f>IF($A180="","",IFERROR(F180/SUMIFS(Txn[Units Purchased or Sold],Txn[Key],$A180,Txn[Transaction Order],"&gt;"&amp;IFERROR(_xlfn.MAXIFS(Txn[Transaction Order],Txn[Key],$A180,Txn[Running Units],"&gt;-0.000001",Txn[Running Units],"&lt;0.000001"),0),Txn[Sell (-1) Buy (1) Fees (0) Dividend (2)],1),0))</f>
      </c>
      <c r="H180" s="283">
        <f>IF($A180="","",SUMIFS(Txn[Sell Proceeds],Txn[Key],$A180,Txn[Transaction Order],"&gt;"&amp;IFERROR(_xlfn.MAXIFS(Txn[Transaction Order],Txn[Key],$A180,Txn[Running Units],"&gt;-0.000001",Txn[Running Units],"&lt;0.000001"),0)))</f>
      </c>
      <c r="I180" s="284" t="str">
        <f>IF($A180="","",IFERROR(INDEX(Prices[Current Price],MATCH($A180,Prices[Key],0)),0))</f>
        <v/>
      </c>
      <c r="J180" s="285" t="str">
        <f>IF($A180="","",IFERROR(INDEX(Prices[FX to SGD],MATCH($A180,Prices[Key],0)),1))</f>
        <v/>
      </c>
      <c r="K180" s="283" t="str">
        <f t="shared" si="26"/>
        <v/>
      </c>
      <c r="L180" s="283" t="str">
        <f t="shared" si="27"/>
        <v/>
      </c>
      <c r="M180" s="283" t="str">
        <f t="shared" si="28"/>
        <v/>
      </c>
      <c r="N180" s="286" t="str">
        <f t="shared" si="29"/>
        <v/>
      </c>
      <c r="O180" t="str">
        <f>IF($A180="","",IFERROR(INDEX(Prices[Category],MATCH($A180,Prices[Key],0)),"Uncategorized"))</f>
        <v/>
      </c>
      <c r="P180" s="287" t="str">
        <f t="shared" si="30"/>
        <v/>
      </c>
      <c r="Q180" s="287" t="str">
        <f t="shared" si="31"/>
        <v/>
      </c>
    </row>
    <row r="181" spans="1:17" ht="15" customHeight="1" x14ac:dyDescent="0.2">
      <c r="A181" s="240" t="str">
        <f>IFERROR(INDEX('All Ticker P&amp;L'!$A$2:$A$1001,MATCH(ROWS($A$2:A181),'All Ticker P&amp;L'!$N$2:$N$1001,0)),"")</f>
        <v/>
      </c>
      <c r="B181" s="240" t="str">
        <f t="shared" si="23"/>
        <v/>
      </c>
      <c r="C181" s="240" t="str">
        <f t="shared" si="24"/>
        <v/>
      </c>
      <c r="D181" s="240" t="str">
        <f t="shared" si="25"/>
        <v/>
      </c>
      <c r="E181" s="261" t="str">
        <f>IF($A181="","",SUMIFS(Txn[Signed Units],Txn[Key],$A181))</f>
        <v/>
      </c>
      <c r="F181" s="283">
        <f>IF($A181="","",SUMIFS(Txn[Buy Cost],Txn[Key],$A181,Txn[Transaction Order],"&gt;"&amp;IFERROR(_xlfn.MAXIFS(Txn[Transaction Order],Txn[Key],$A181,Txn[Running Units],"&gt;-0.000001",Txn[Running Units],"&lt;0.000001"),0)))</f>
      </c>
      <c r="G181" s="283">
        <f>IF($A181="","",IFERROR(F181/SUMIFS(Txn[Units Purchased or Sold],Txn[Key],$A181,Txn[Transaction Order],"&gt;"&amp;IFERROR(_xlfn.MAXIFS(Txn[Transaction Order],Txn[Key],$A181,Txn[Running Units],"&gt;-0.000001",Txn[Running Units],"&lt;0.000001"),0),Txn[Sell (-1) Buy (1) Fees (0) Dividend (2)],1),0))</f>
      </c>
      <c r="H181" s="283">
        <f>IF($A181="","",SUMIFS(Txn[Sell Proceeds],Txn[Key],$A181,Txn[Transaction Order],"&gt;"&amp;IFERROR(_xlfn.MAXIFS(Txn[Transaction Order],Txn[Key],$A181,Txn[Running Units],"&gt;-0.000001",Txn[Running Units],"&lt;0.000001"),0)))</f>
      </c>
      <c r="I181" s="284" t="str">
        <f>IF($A181="","",IFERROR(INDEX(Prices[Current Price],MATCH($A181,Prices[Key],0)),0))</f>
        <v/>
      </c>
      <c r="J181" s="285" t="str">
        <f>IF($A181="","",IFERROR(INDEX(Prices[FX to SGD],MATCH($A181,Prices[Key],0)),1))</f>
        <v/>
      </c>
      <c r="K181" s="283" t="str">
        <f t="shared" si="26"/>
        <v/>
      </c>
      <c r="L181" s="283" t="str">
        <f t="shared" si="27"/>
        <v/>
      </c>
      <c r="M181" s="283" t="str">
        <f t="shared" si="28"/>
        <v/>
      </c>
      <c r="N181" s="286" t="str">
        <f t="shared" si="29"/>
        <v/>
      </c>
      <c r="O181" t="str">
        <f>IF($A181="","",IFERROR(INDEX(Prices[Category],MATCH($A181,Prices[Key],0)),"Uncategorized"))</f>
        <v/>
      </c>
      <c r="P181" s="287" t="str">
        <f t="shared" si="30"/>
        <v/>
      </c>
      <c r="Q181" s="287" t="str">
        <f t="shared" si="31"/>
        <v/>
      </c>
    </row>
    <row r="182" spans="1:17" ht="15" customHeight="1" x14ac:dyDescent="0.2">
      <c r="A182" s="240" t="str">
        <f>IFERROR(INDEX('All Ticker P&amp;L'!$A$2:$A$1001,MATCH(ROWS($A$2:A182),'All Ticker P&amp;L'!$N$2:$N$1001,0)),"")</f>
        <v/>
      </c>
      <c r="B182" s="240" t="str">
        <f t="shared" si="23"/>
        <v/>
      </c>
      <c r="C182" s="240" t="str">
        <f t="shared" si="24"/>
        <v/>
      </c>
      <c r="D182" s="240" t="str">
        <f t="shared" si="25"/>
        <v/>
      </c>
      <c r="E182" s="261" t="str">
        <f>IF($A182="","",SUMIFS(Txn[Signed Units],Txn[Key],$A182))</f>
        <v/>
      </c>
      <c r="F182" s="283">
        <f>IF($A182="","",SUMIFS(Txn[Buy Cost],Txn[Key],$A182,Txn[Transaction Order],"&gt;"&amp;IFERROR(_xlfn.MAXIFS(Txn[Transaction Order],Txn[Key],$A182,Txn[Running Units],"&gt;-0.000001",Txn[Running Units],"&lt;0.000001"),0)))</f>
      </c>
      <c r="G182" s="283">
        <f>IF($A182="","",IFERROR(F182/SUMIFS(Txn[Units Purchased or Sold],Txn[Key],$A182,Txn[Transaction Order],"&gt;"&amp;IFERROR(_xlfn.MAXIFS(Txn[Transaction Order],Txn[Key],$A182,Txn[Running Units],"&gt;-0.000001",Txn[Running Units],"&lt;0.000001"),0),Txn[Sell (-1) Buy (1) Fees (0) Dividend (2)],1),0))</f>
      </c>
      <c r="H182" s="283">
        <f>IF($A182="","",SUMIFS(Txn[Sell Proceeds],Txn[Key],$A182,Txn[Transaction Order],"&gt;"&amp;IFERROR(_xlfn.MAXIFS(Txn[Transaction Order],Txn[Key],$A182,Txn[Running Units],"&gt;-0.000001",Txn[Running Units],"&lt;0.000001"),0)))</f>
      </c>
      <c r="I182" s="284" t="str">
        <f>IF($A182="","",IFERROR(INDEX(Prices[Current Price],MATCH($A182,Prices[Key],0)),0))</f>
        <v/>
      </c>
      <c r="J182" s="285" t="str">
        <f>IF($A182="","",IFERROR(INDEX(Prices[FX to SGD],MATCH($A182,Prices[Key],0)),1))</f>
        <v/>
      </c>
      <c r="K182" s="283" t="str">
        <f t="shared" si="26"/>
        <v/>
      </c>
      <c r="L182" s="283" t="str">
        <f t="shared" si="27"/>
        <v/>
      </c>
      <c r="M182" s="283" t="str">
        <f t="shared" si="28"/>
        <v/>
      </c>
      <c r="N182" s="286" t="str">
        <f t="shared" si="29"/>
        <v/>
      </c>
      <c r="O182" t="str">
        <f>IF($A182="","",IFERROR(INDEX(Prices[Category],MATCH($A182,Prices[Key],0)),"Uncategorized"))</f>
        <v/>
      </c>
      <c r="P182" s="287" t="str">
        <f t="shared" si="30"/>
        <v/>
      </c>
      <c r="Q182" s="287" t="str">
        <f t="shared" si="31"/>
        <v/>
      </c>
    </row>
    <row r="183" spans="1:17" ht="15" customHeight="1" x14ac:dyDescent="0.2">
      <c r="A183" s="240" t="str">
        <f>IFERROR(INDEX('All Ticker P&amp;L'!$A$2:$A$1001,MATCH(ROWS($A$2:A183),'All Ticker P&amp;L'!$N$2:$N$1001,0)),"")</f>
        <v/>
      </c>
      <c r="B183" s="240" t="str">
        <f t="shared" si="23"/>
        <v/>
      </c>
      <c r="C183" s="240" t="str">
        <f t="shared" si="24"/>
        <v/>
      </c>
      <c r="D183" s="240" t="str">
        <f t="shared" si="25"/>
        <v/>
      </c>
      <c r="E183" s="261" t="str">
        <f>IF($A183="","",SUMIFS(Txn[Signed Units],Txn[Key],$A183))</f>
        <v/>
      </c>
      <c r="F183" s="283">
        <f>IF($A183="","",SUMIFS(Txn[Buy Cost],Txn[Key],$A183,Txn[Transaction Order],"&gt;"&amp;IFERROR(_xlfn.MAXIFS(Txn[Transaction Order],Txn[Key],$A183,Txn[Running Units],"&gt;-0.000001",Txn[Running Units],"&lt;0.000001"),0)))</f>
      </c>
      <c r="G183" s="283">
        <f>IF($A183="","",IFERROR(F183/SUMIFS(Txn[Units Purchased or Sold],Txn[Key],$A183,Txn[Transaction Order],"&gt;"&amp;IFERROR(_xlfn.MAXIFS(Txn[Transaction Order],Txn[Key],$A183,Txn[Running Units],"&gt;-0.000001",Txn[Running Units],"&lt;0.000001"),0),Txn[Sell (-1) Buy (1) Fees (0) Dividend (2)],1),0))</f>
      </c>
      <c r="H183" s="283">
        <f>IF($A183="","",SUMIFS(Txn[Sell Proceeds],Txn[Key],$A183,Txn[Transaction Order],"&gt;"&amp;IFERROR(_xlfn.MAXIFS(Txn[Transaction Order],Txn[Key],$A183,Txn[Running Units],"&gt;-0.000001",Txn[Running Units],"&lt;0.000001"),0)))</f>
      </c>
      <c r="I183" s="284" t="str">
        <f>IF($A183="","",IFERROR(INDEX(Prices[Current Price],MATCH($A183,Prices[Key],0)),0))</f>
        <v/>
      </c>
      <c r="J183" s="285" t="str">
        <f>IF($A183="","",IFERROR(INDEX(Prices[FX to SGD],MATCH($A183,Prices[Key],0)),1))</f>
        <v/>
      </c>
      <c r="K183" s="283" t="str">
        <f t="shared" si="26"/>
        <v/>
      </c>
      <c r="L183" s="283" t="str">
        <f t="shared" si="27"/>
        <v/>
      </c>
      <c r="M183" s="283" t="str">
        <f t="shared" si="28"/>
        <v/>
      </c>
      <c r="N183" s="286" t="str">
        <f t="shared" si="29"/>
        <v/>
      </c>
      <c r="O183" t="str">
        <f>IF($A183="","",IFERROR(INDEX(Prices[Category],MATCH($A183,Prices[Key],0)),"Uncategorized"))</f>
        <v/>
      </c>
      <c r="P183" s="287" t="str">
        <f t="shared" si="30"/>
        <v/>
      </c>
      <c r="Q183" s="287" t="str">
        <f t="shared" si="31"/>
        <v/>
      </c>
    </row>
    <row r="184" spans="1:17" ht="15" customHeight="1" x14ac:dyDescent="0.2">
      <c r="A184" s="240" t="str">
        <f>IFERROR(INDEX('All Ticker P&amp;L'!$A$2:$A$1001,MATCH(ROWS($A$2:A184),'All Ticker P&amp;L'!$N$2:$N$1001,0)),"")</f>
        <v/>
      </c>
      <c r="B184" s="240" t="str">
        <f t="shared" si="23"/>
        <v/>
      </c>
      <c r="C184" s="240" t="str">
        <f t="shared" si="24"/>
        <v/>
      </c>
      <c r="D184" s="240" t="str">
        <f t="shared" si="25"/>
        <v/>
      </c>
      <c r="E184" s="261" t="str">
        <f>IF($A184="","",SUMIFS(Txn[Signed Units],Txn[Key],$A184))</f>
        <v/>
      </c>
      <c r="F184" s="283">
        <f>IF($A184="","",SUMIFS(Txn[Buy Cost],Txn[Key],$A184,Txn[Transaction Order],"&gt;"&amp;IFERROR(_xlfn.MAXIFS(Txn[Transaction Order],Txn[Key],$A184,Txn[Running Units],"&gt;-0.000001",Txn[Running Units],"&lt;0.000001"),0)))</f>
      </c>
      <c r="G184" s="283">
        <f>IF($A184="","",IFERROR(F184/SUMIFS(Txn[Units Purchased or Sold],Txn[Key],$A184,Txn[Transaction Order],"&gt;"&amp;IFERROR(_xlfn.MAXIFS(Txn[Transaction Order],Txn[Key],$A184,Txn[Running Units],"&gt;-0.000001",Txn[Running Units],"&lt;0.000001"),0),Txn[Sell (-1) Buy (1) Fees (0) Dividend (2)],1),0))</f>
      </c>
      <c r="H184" s="283">
        <f>IF($A184="","",SUMIFS(Txn[Sell Proceeds],Txn[Key],$A184,Txn[Transaction Order],"&gt;"&amp;IFERROR(_xlfn.MAXIFS(Txn[Transaction Order],Txn[Key],$A184,Txn[Running Units],"&gt;-0.000001",Txn[Running Units],"&lt;0.000001"),0)))</f>
      </c>
      <c r="I184" s="284" t="str">
        <f>IF($A184="","",IFERROR(INDEX(Prices[Current Price],MATCH($A184,Prices[Key],0)),0))</f>
        <v/>
      </c>
      <c r="J184" s="285" t="str">
        <f>IF($A184="","",IFERROR(INDEX(Prices[FX to SGD],MATCH($A184,Prices[Key],0)),1))</f>
        <v/>
      </c>
      <c r="K184" s="283" t="str">
        <f t="shared" si="26"/>
        <v/>
      </c>
      <c r="L184" s="283" t="str">
        <f t="shared" si="27"/>
        <v/>
      </c>
      <c r="M184" s="283" t="str">
        <f t="shared" si="28"/>
        <v/>
      </c>
      <c r="N184" s="286" t="str">
        <f t="shared" si="29"/>
        <v/>
      </c>
      <c r="O184" t="str">
        <f>IF($A184="","",IFERROR(INDEX(Prices[Category],MATCH($A184,Prices[Key],0)),"Uncategorized"))</f>
        <v/>
      </c>
      <c r="P184" s="287" t="str">
        <f t="shared" si="30"/>
        <v/>
      </c>
      <c r="Q184" s="287" t="str">
        <f t="shared" si="31"/>
        <v/>
      </c>
    </row>
    <row r="185" spans="1:17" ht="15" customHeight="1" x14ac:dyDescent="0.2">
      <c r="A185" s="240" t="str">
        <f>IFERROR(INDEX('All Ticker P&amp;L'!$A$2:$A$1001,MATCH(ROWS($A$2:A185),'All Ticker P&amp;L'!$N$2:$N$1001,0)),"")</f>
        <v/>
      </c>
      <c r="B185" s="240" t="str">
        <f t="shared" si="23"/>
        <v/>
      </c>
      <c r="C185" s="240" t="str">
        <f t="shared" si="24"/>
        <v/>
      </c>
      <c r="D185" s="240" t="str">
        <f t="shared" si="25"/>
        <v/>
      </c>
      <c r="E185" s="261" t="str">
        <f>IF($A185="","",SUMIFS(Txn[Signed Units],Txn[Key],$A185))</f>
        <v/>
      </c>
      <c r="F185" s="283">
        <f>IF($A185="","",SUMIFS(Txn[Buy Cost],Txn[Key],$A185,Txn[Transaction Order],"&gt;"&amp;IFERROR(_xlfn.MAXIFS(Txn[Transaction Order],Txn[Key],$A185,Txn[Running Units],"&gt;-0.000001",Txn[Running Units],"&lt;0.000001"),0)))</f>
      </c>
      <c r="G185" s="283">
        <f>IF($A185="","",IFERROR(F185/SUMIFS(Txn[Units Purchased or Sold],Txn[Key],$A185,Txn[Transaction Order],"&gt;"&amp;IFERROR(_xlfn.MAXIFS(Txn[Transaction Order],Txn[Key],$A185,Txn[Running Units],"&gt;-0.000001",Txn[Running Units],"&lt;0.000001"),0),Txn[Sell (-1) Buy (1) Fees (0) Dividend (2)],1),0))</f>
      </c>
      <c r="H185" s="283">
        <f>IF($A185="","",SUMIFS(Txn[Sell Proceeds],Txn[Key],$A185,Txn[Transaction Order],"&gt;"&amp;IFERROR(_xlfn.MAXIFS(Txn[Transaction Order],Txn[Key],$A185,Txn[Running Units],"&gt;-0.000001",Txn[Running Units],"&lt;0.000001"),0)))</f>
      </c>
      <c r="I185" s="284" t="str">
        <f>IF($A185="","",IFERROR(INDEX(Prices[Current Price],MATCH($A185,Prices[Key],0)),0))</f>
        <v/>
      </c>
      <c r="J185" s="285" t="str">
        <f>IF($A185="","",IFERROR(INDEX(Prices[FX to SGD],MATCH($A185,Prices[Key],0)),1))</f>
        <v/>
      </c>
      <c r="K185" s="283" t="str">
        <f t="shared" si="26"/>
        <v/>
      </c>
      <c r="L185" s="283" t="str">
        <f t="shared" si="27"/>
        <v/>
      </c>
      <c r="M185" s="283" t="str">
        <f t="shared" si="28"/>
        <v/>
      </c>
      <c r="N185" s="286" t="str">
        <f t="shared" si="29"/>
        <v/>
      </c>
      <c r="O185" t="str">
        <f>IF($A185="","",IFERROR(INDEX(Prices[Category],MATCH($A185,Prices[Key],0)),"Uncategorized"))</f>
        <v/>
      </c>
      <c r="P185" s="287" t="str">
        <f t="shared" si="30"/>
        <v/>
      </c>
      <c r="Q185" s="287" t="str">
        <f t="shared" si="31"/>
        <v/>
      </c>
    </row>
    <row r="186" spans="1:17" ht="15" customHeight="1" x14ac:dyDescent="0.2">
      <c r="A186" s="240" t="str">
        <f>IFERROR(INDEX('All Ticker P&amp;L'!$A$2:$A$1001,MATCH(ROWS($A$2:A186),'All Ticker P&amp;L'!$N$2:$N$1001,0)),"")</f>
        <v/>
      </c>
      <c r="B186" s="240" t="str">
        <f t="shared" si="23"/>
        <v/>
      </c>
      <c r="C186" s="240" t="str">
        <f t="shared" si="24"/>
        <v/>
      </c>
      <c r="D186" s="240" t="str">
        <f t="shared" si="25"/>
        <v/>
      </c>
      <c r="E186" s="261" t="str">
        <f>IF($A186="","",SUMIFS(Txn[Signed Units],Txn[Key],$A186))</f>
        <v/>
      </c>
      <c r="F186" s="283">
        <f>IF($A186="","",SUMIFS(Txn[Buy Cost],Txn[Key],$A186,Txn[Transaction Order],"&gt;"&amp;IFERROR(_xlfn.MAXIFS(Txn[Transaction Order],Txn[Key],$A186,Txn[Running Units],"&gt;-0.000001",Txn[Running Units],"&lt;0.000001"),0)))</f>
      </c>
      <c r="G186" s="283">
        <f>IF($A186="","",IFERROR(F186/SUMIFS(Txn[Units Purchased or Sold],Txn[Key],$A186,Txn[Transaction Order],"&gt;"&amp;IFERROR(_xlfn.MAXIFS(Txn[Transaction Order],Txn[Key],$A186,Txn[Running Units],"&gt;-0.000001",Txn[Running Units],"&lt;0.000001"),0),Txn[Sell (-1) Buy (1) Fees (0) Dividend (2)],1),0))</f>
      </c>
      <c r="H186" s="283">
        <f>IF($A186="","",SUMIFS(Txn[Sell Proceeds],Txn[Key],$A186,Txn[Transaction Order],"&gt;"&amp;IFERROR(_xlfn.MAXIFS(Txn[Transaction Order],Txn[Key],$A186,Txn[Running Units],"&gt;-0.000001",Txn[Running Units],"&lt;0.000001"),0)))</f>
      </c>
      <c r="I186" s="284" t="str">
        <f>IF($A186="","",IFERROR(INDEX(Prices[Current Price],MATCH($A186,Prices[Key],0)),0))</f>
        <v/>
      </c>
      <c r="J186" s="285" t="str">
        <f>IF($A186="","",IFERROR(INDEX(Prices[FX to SGD],MATCH($A186,Prices[Key],0)),1))</f>
        <v/>
      </c>
      <c r="K186" s="283" t="str">
        <f t="shared" si="26"/>
        <v/>
      </c>
      <c r="L186" s="283" t="str">
        <f t="shared" si="27"/>
        <v/>
      </c>
      <c r="M186" s="283" t="str">
        <f t="shared" si="28"/>
        <v/>
      </c>
      <c r="N186" s="286" t="str">
        <f t="shared" si="29"/>
        <v/>
      </c>
      <c r="O186" t="str">
        <f>IF($A186="","",IFERROR(INDEX(Prices[Category],MATCH($A186,Prices[Key],0)),"Uncategorized"))</f>
        <v/>
      </c>
      <c r="P186" s="287" t="str">
        <f t="shared" si="30"/>
        <v/>
      </c>
      <c r="Q186" s="287" t="str">
        <f t="shared" si="31"/>
        <v/>
      </c>
    </row>
    <row r="187" spans="1:17" ht="15" customHeight="1" x14ac:dyDescent="0.2">
      <c r="A187" s="240" t="str">
        <f>IFERROR(INDEX('All Ticker P&amp;L'!$A$2:$A$1001,MATCH(ROWS($A$2:A187),'All Ticker P&amp;L'!$N$2:$N$1001,0)),"")</f>
        <v/>
      </c>
      <c r="B187" s="240" t="str">
        <f t="shared" si="23"/>
        <v/>
      </c>
      <c r="C187" s="240" t="str">
        <f t="shared" si="24"/>
        <v/>
      </c>
      <c r="D187" s="240" t="str">
        <f t="shared" si="25"/>
        <v/>
      </c>
      <c r="E187" s="261" t="str">
        <f>IF($A187="","",SUMIFS(Txn[Signed Units],Txn[Key],$A187))</f>
        <v/>
      </c>
      <c r="F187" s="283">
        <f>IF($A187="","",SUMIFS(Txn[Buy Cost],Txn[Key],$A187,Txn[Transaction Order],"&gt;"&amp;IFERROR(_xlfn.MAXIFS(Txn[Transaction Order],Txn[Key],$A187,Txn[Running Units],"&gt;-0.000001",Txn[Running Units],"&lt;0.000001"),0)))</f>
      </c>
      <c r="G187" s="283">
        <f>IF($A187="","",IFERROR(F187/SUMIFS(Txn[Units Purchased or Sold],Txn[Key],$A187,Txn[Transaction Order],"&gt;"&amp;IFERROR(_xlfn.MAXIFS(Txn[Transaction Order],Txn[Key],$A187,Txn[Running Units],"&gt;-0.000001",Txn[Running Units],"&lt;0.000001"),0),Txn[Sell (-1) Buy (1) Fees (0) Dividend (2)],1),0))</f>
      </c>
      <c r="H187" s="283">
        <f>IF($A187="","",SUMIFS(Txn[Sell Proceeds],Txn[Key],$A187,Txn[Transaction Order],"&gt;"&amp;IFERROR(_xlfn.MAXIFS(Txn[Transaction Order],Txn[Key],$A187,Txn[Running Units],"&gt;-0.000001",Txn[Running Units],"&lt;0.000001"),0)))</f>
      </c>
      <c r="I187" s="284" t="str">
        <f>IF($A187="","",IFERROR(INDEX(Prices[Current Price],MATCH($A187,Prices[Key],0)),0))</f>
        <v/>
      </c>
      <c r="J187" s="285" t="str">
        <f>IF($A187="","",IFERROR(INDEX(Prices[FX to SGD],MATCH($A187,Prices[Key],0)),1))</f>
        <v/>
      </c>
      <c r="K187" s="283" t="str">
        <f t="shared" si="26"/>
        <v/>
      </c>
      <c r="L187" s="283" t="str">
        <f t="shared" si="27"/>
        <v/>
      </c>
      <c r="M187" s="283" t="str">
        <f t="shared" si="28"/>
        <v/>
      </c>
      <c r="N187" s="286" t="str">
        <f t="shared" si="29"/>
        <v/>
      </c>
      <c r="O187" t="str">
        <f>IF($A187="","",IFERROR(INDEX(Prices[Category],MATCH($A187,Prices[Key],0)),"Uncategorized"))</f>
        <v/>
      </c>
      <c r="P187" s="287" t="str">
        <f t="shared" si="30"/>
        <v/>
      </c>
      <c r="Q187" s="287" t="str">
        <f t="shared" si="31"/>
        <v/>
      </c>
    </row>
    <row r="188" spans="1:17" ht="15" customHeight="1" x14ac:dyDescent="0.2">
      <c r="A188" s="240" t="str">
        <f>IFERROR(INDEX('All Ticker P&amp;L'!$A$2:$A$1001,MATCH(ROWS($A$2:A188),'All Ticker P&amp;L'!$N$2:$N$1001,0)),"")</f>
        <v/>
      </c>
      <c r="B188" s="240" t="str">
        <f t="shared" si="23"/>
        <v/>
      </c>
      <c r="C188" s="240" t="str">
        <f t="shared" si="24"/>
        <v/>
      </c>
      <c r="D188" s="240" t="str">
        <f t="shared" si="25"/>
        <v/>
      </c>
      <c r="E188" s="261" t="str">
        <f>IF($A188="","",SUMIFS(Txn[Signed Units],Txn[Key],$A188))</f>
        <v/>
      </c>
      <c r="F188" s="283">
        <f>IF($A188="","",SUMIFS(Txn[Buy Cost],Txn[Key],$A188,Txn[Transaction Order],"&gt;"&amp;IFERROR(_xlfn.MAXIFS(Txn[Transaction Order],Txn[Key],$A188,Txn[Running Units],"&gt;-0.000001",Txn[Running Units],"&lt;0.000001"),0)))</f>
      </c>
      <c r="G188" s="283">
        <f>IF($A188="","",IFERROR(F188/SUMIFS(Txn[Units Purchased or Sold],Txn[Key],$A188,Txn[Transaction Order],"&gt;"&amp;IFERROR(_xlfn.MAXIFS(Txn[Transaction Order],Txn[Key],$A188,Txn[Running Units],"&gt;-0.000001",Txn[Running Units],"&lt;0.000001"),0),Txn[Sell (-1) Buy (1) Fees (0) Dividend (2)],1),0))</f>
      </c>
      <c r="H188" s="283">
        <f>IF($A188="","",SUMIFS(Txn[Sell Proceeds],Txn[Key],$A188,Txn[Transaction Order],"&gt;"&amp;IFERROR(_xlfn.MAXIFS(Txn[Transaction Order],Txn[Key],$A188,Txn[Running Units],"&gt;-0.000001",Txn[Running Units],"&lt;0.000001"),0)))</f>
      </c>
      <c r="I188" s="284" t="str">
        <f>IF($A188="","",IFERROR(INDEX(Prices[Current Price],MATCH($A188,Prices[Key],0)),0))</f>
        <v/>
      </c>
      <c r="J188" s="285" t="str">
        <f>IF($A188="","",IFERROR(INDEX(Prices[FX to SGD],MATCH($A188,Prices[Key],0)),1))</f>
        <v/>
      </c>
      <c r="K188" s="283" t="str">
        <f t="shared" si="26"/>
        <v/>
      </c>
      <c r="L188" s="283" t="str">
        <f t="shared" si="27"/>
        <v/>
      </c>
      <c r="M188" s="283" t="str">
        <f t="shared" si="28"/>
        <v/>
      </c>
      <c r="N188" s="286" t="str">
        <f t="shared" si="29"/>
        <v/>
      </c>
      <c r="O188" t="str">
        <f>IF($A188="","",IFERROR(INDEX(Prices[Category],MATCH($A188,Prices[Key],0)),"Uncategorized"))</f>
        <v/>
      </c>
      <c r="P188" s="287" t="str">
        <f t="shared" si="30"/>
        <v/>
      </c>
      <c r="Q188" s="287" t="str">
        <f t="shared" si="31"/>
        <v/>
      </c>
    </row>
    <row r="189" spans="1:17" ht="15" customHeight="1" x14ac:dyDescent="0.2">
      <c r="A189" s="240" t="str">
        <f>IFERROR(INDEX('All Ticker P&amp;L'!$A$2:$A$1001,MATCH(ROWS($A$2:A189),'All Ticker P&amp;L'!$N$2:$N$1001,0)),"")</f>
        <v/>
      </c>
      <c r="B189" s="240" t="str">
        <f t="shared" si="23"/>
        <v/>
      </c>
      <c r="C189" s="240" t="str">
        <f t="shared" si="24"/>
        <v/>
      </c>
      <c r="D189" s="240" t="str">
        <f t="shared" si="25"/>
        <v/>
      </c>
      <c r="E189" s="261" t="str">
        <f>IF($A189="","",SUMIFS(Txn[Signed Units],Txn[Key],$A189))</f>
        <v/>
      </c>
      <c r="F189" s="283">
        <f>IF($A189="","",SUMIFS(Txn[Buy Cost],Txn[Key],$A189,Txn[Transaction Order],"&gt;"&amp;IFERROR(_xlfn.MAXIFS(Txn[Transaction Order],Txn[Key],$A189,Txn[Running Units],"&gt;-0.000001",Txn[Running Units],"&lt;0.000001"),0)))</f>
      </c>
      <c r="G189" s="283">
        <f>IF($A189="","",IFERROR(F189/SUMIFS(Txn[Units Purchased or Sold],Txn[Key],$A189,Txn[Transaction Order],"&gt;"&amp;IFERROR(_xlfn.MAXIFS(Txn[Transaction Order],Txn[Key],$A189,Txn[Running Units],"&gt;-0.000001",Txn[Running Units],"&lt;0.000001"),0),Txn[Sell (-1) Buy (1) Fees (0) Dividend (2)],1),0))</f>
      </c>
      <c r="H189" s="283">
        <f>IF($A189="","",SUMIFS(Txn[Sell Proceeds],Txn[Key],$A189,Txn[Transaction Order],"&gt;"&amp;IFERROR(_xlfn.MAXIFS(Txn[Transaction Order],Txn[Key],$A189,Txn[Running Units],"&gt;-0.000001",Txn[Running Units],"&lt;0.000001"),0)))</f>
      </c>
      <c r="I189" s="284" t="str">
        <f>IF($A189="","",IFERROR(INDEX(Prices[Current Price],MATCH($A189,Prices[Key],0)),0))</f>
        <v/>
      </c>
      <c r="J189" s="285" t="str">
        <f>IF($A189="","",IFERROR(INDEX(Prices[FX to SGD],MATCH($A189,Prices[Key],0)),1))</f>
        <v/>
      </c>
      <c r="K189" s="283" t="str">
        <f t="shared" si="26"/>
        <v/>
      </c>
      <c r="L189" s="283" t="str">
        <f t="shared" si="27"/>
        <v/>
      </c>
      <c r="M189" s="283" t="str">
        <f t="shared" si="28"/>
        <v/>
      </c>
      <c r="N189" s="286" t="str">
        <f t="shared" si="29"/>
        <v/>
      </c>
      <c r="O189" t="str">
        <f>IF($A189="","",IFERROR(INDEX(Prices[Category],MATCH($A189,Prices[Key],0)),"Uncategorized"))</f>
        <v/>
      </c>
      <c r="P189" s="287" t="str">
        <f t="shared" si="30"/>
        <v/>
      </c>
      <c r="Q189" s="287" t="str">
        <f t="shared" si="31"/>
        <v/>
      </c>
    </row>
    <row r="190" spans="1:17" ht="15" customHeight="1" x14ac:dyDescent="0.2">
      <c r="A190" s="240" t="str">
        <f>IFERROR(INDEX('All Ticker P&amp;L'!$A$2:$A$1001,MATCH(ROWS($A$2:A190),'All Ticker P&amp;L'!$N$2:$N$1001,0)),"")</f>
        <v/>
      </c>
      <c r="B190" s="240" t="str">
        <f t="shared" si="23"/>
        <v/>
      </c>
      <c r="C190" s="240" t="str">
        <f t="shared" si="24"/>
        <v/>
      </c>
      <c r="D190" s="240" t="str">
        <f t="shared" si="25"/>
        <v/>
      </c>
      <c r="E190" s="261" t="str">
        <f>IF($A190="","",SUMIFS(Txn[Signed Units],Txn[Key],$A190))</f>
        <v/>
      </c>
      <c r="F190" s="283">
        <f>IF($A190="","",SUMIFS(Txn[Buy Cost],Txn[Key],$A190,Txn[Transaction Order],"&gt;"&amp;IFERROR(_xlfn.MAXIFS(Txn[Transaction Order],Txn[Key],$A190,Txn[Running Units],"&gt;-0.000001",Txn[Running Units],"&lt;0.000001"),0)))</f>
      </c>
      <c r="G190" s="283">
        <f>IF($A190="","",IFERROR(F190/SUMIFS(Txn[Units Purchased or Sold],Txn[Key],$A190,Txn[Transaction Order],"&gt;"&amp;IFERROR(_xlfn.MAXIFS(Txn[Transaction Order],Txn[Key],$A190,Txn[Running Units],"&gt;-0.000001",Txn[Running Units],"&lt;0.000001"),0),Txn[Sell (-1) Buy (1) Fees (0) Dividend (2)],1),0))</f>
      </c>
      <c r="H190" s="283">
        <f>IF($A190="","",SUMIFS(Txn[Sell Proceeds],Txn[Key],$A190,Txn[Transaction Order],"&gt;"&amp;IFERROR(_xlfn.MAXIFS(Txn[Transaction Order],Txn[Key],$A190,Txn[Running Units],"&gt;-0.000001",Txn[Running Units],"&lt;0.000001"),0)))</f>
      </c>
      <c r="I190" s="284" t="str">
        <f>IF($A190="","",IFERROR(INDEX(Prices[Current Price],MATCH($A190,Prices[Key],0)),0))</f>
        <v/>
      </c>
      <c r="J190" s="285" t="str">
        <f>IF($A190="","",IFERROR(INDEX(Prices[FX to SGD],MATCH($A190,Prices[Key],0)),1))</f>
        <v/>
      </c>
      <c r="K190" s="283" t="str">
        <f t="shared" si="26"/>
        <v/>
      </c>
      <c r="L190" s="283" t="str">
        <f t="shared" si="27"/>
        <v/>
      </c>
      <c r="M190" s="283" t="str">
        <f t="shared" si="28"/>
        <v/>
      </c>
      <c r="N190" s="286" t="str">
        <f t="shared" si="29"/>
        <v/>
      </c>
      <c r="O190" t="str">
        <f>IF($A190="","",IFERROR(INDEX(Prices[Category],MATCH($A190,Prices[Key],0)),"Uncategorized"))</f>
        <v/>
      </c>
      <c r="P190" s="287" t="str">
        <f t="shared" si="30"/>
        <v/>
      </c>
      <c r="Q190" s="287" t="str">
        <f t="shared" si="31"/>
        <v/>
      </c>
    </row>
    <row r="191" spans="1:17" ht="15" customHeight="1" x14ac:dyDescent="0.2">
      <c r="A191" s="240" t="str">
        <f>IFERROR(INDEX('All Ticker P&amp;L'!$A$2:$A$1001,MATCH(ROWS($A$2:A191),'All Ticker P&amp;L'!$N$2:$N$1001,0)),"")</f>
        <v/>
      </c>
      <c r="B191" s="240" t="str">
        <f t="shared" si="23"/>
        <v/>
      </c>
      <c r="C191" s="240" t="str">
        <f t="shared" si="24"/>
        <v/>
      </c>
      <c r="D191" s="240" t="str">
        <f t="shared" si="25"/>
        <v/>
      </c>
      <c r="E191" s="261" t="str">
        <f>IF($A191="","",SUMIFS(Txn[Signed Units],Txn[Key],$A191))</f>
        <v/>
      </c>
      <c r="F191" s="283">
        <f>IF($A191="","",SUMIFS(Txn[Buy Cost],Txn[Key],$A191,Txn[Transaction Order],"&gt;"&amp;IFERROR(_xlfn.MAXIFS(Txn[Transaction Order],Txn[Key],$A191,Txn[Running Units],"&gt;-0.000001",Txn[Running Units],"&lt;0.000001"),0)))</f>
      </c>
      <c r="G191" s="283">
        <f>IF($A191="","",IFERROR(F191/SUMIFS(Txn[Units Purchased or Sold],Txn[Key],$A191,Txn[Transaction Order],"&gt;"&amp;IFERROR(_xlfn.MAXIFS(Txn[Transaction Order],Txn[Key],$A191,Txn[Running Units],"&gt;-0.000001",Txn[Running Units],"&lt;0.000001"),0),Txn[Sell (-1) Buy (1) Fees (0) Dividend (2)],1),0))</f>
      </c>
      <c r="H191" s="283">
        <f>IF($A191="","",SUMIFS(Txn[Sell Proceeds],Txn[Key],$A191,Txn[Transaction Order],"&gt;"&amp;IFERROR(_xlfn.MAXIFS(Txn[Transaction Order],Txn[Key],$A191,Txn[Running Units],"&gt;-0.000001",Txn[Running Units],"&lt;0.000001"),0)))</f>
      </c>
      <c r="I191" s="284" t="str">
        <f>IF($A191="","",IFERROR(INDEX(Prices[Current Price],MATCH($A191,Prices[Key],0)),0))</f>
        <v/>
      </c>
      <c r="J191" s="285" t="str">
        <f>IF($A191="","",IFERROR(INDEX(Prices[FX to SGD],MATCH($A191,Prices[Key],0)),1))</f>
        <v/>
      </c>
      <c r="K191" s="283" t="str">
        <f t="shared" si="26"/>
        <v/>
      </c>
      <c r="L191" s="283" t="str">
        <f t="shared" si="27"/>
        <v/>
      </c>
      <c r="M191" s="283" t="str">
        <f t="shared" si="28"/>
        <v/>
      </c>
      <c r="N191" s="286" t="str">
        <f t="shared" si="29"/>
        <v/>
      </c>
      <c r="O191" t="str">
        <f>IF($A191="","",IFERROR(INDEX(Prices[Category],MATCH($A191,Prices[Key],0)),"Uncategorized"))</f>
        <v/>
      </c>
      <c r="P191" s="287" t="str">
        <f t="shared" si="30"/>
        <v/>
      </c>
      <c r="Q191" s="287" t="str">
        <f t="shared" si="31"/>
        <v/>
      </c>
    </row>
    <row r="192" spans="1:17" ht="15" customHeight="1" x14ac:dyDescent="0.2">
      <c r="A192" s="240" t="str">
        <f>IFERROR(INDEX('All Ticker P&amp;L'!$A$2:$A$1001,MATCH(ROWS($A$2:A192),'All Ticker P&amp;L'!$N$2:$N$1001,0)),"")</f>
        <v/>
      </c>
      <c r="B192" s="240" t="str">
        <f t="shared" si="23"/>
        <v/>
      </c>
      <c r="C192" s="240" t="str">
        <f t="shared" si="24"/>
        <v/>
      </c>
      <c r="D192" s="240" t="str">
        <f t="shared" si="25"/>
        <v/>
      </c>
      <c r="E192" s="261" t="str">
        <f>IF($A192="","",SUMIFS(Txn[Signed Units],Txn[Key],$A192))</f>
        <v/>
      </c>
      <c r="F192" s="283">
        <f>IF($A192="","",SUMIFS(Txn[Buy Cost],Txn[Key],$A192,Txn[Transaction Order],"&gt;"&amp;IFERROR(_xlfn.MAXIFS(Txn[Transaction Order],Txn[Key],$A192,Txn[Running Units],"&gt;-0.000001",Txn[Running Units],"&lt;0.000001"),0)))</f>
      </c>
      <c r="G192" s="283">
        <f>IF($A192="","",IFERROR(F192/SUMIFS(Txn[Units Purchased or Sold],Txn[Key],$A192,Txn[Transaction Order],"&gt;"&amp;IFERROR(_xlfn.MAXIFS(Txn[Transaction Order],Txn[Key],$A192,Txn[Running Units],"&gt;-0.000001",Txn[Running Units],"&lt;0.000001"),0),Txn[Sell (-1) Buy (1) Fees (0) Dividend (2)],1),0))</f>
      </c>
      <c r="H192" s="283">
        <f>IF($A192="","",SUMIFS(Txn[Sell Proceeds],Txn[Key],$A192,Txn[Transaction Order],"&gt;"&amp;IFERROR(_xlfn.MAXIFS(Txn[Transaction Order],Txn[Key],$A192,Txn[Running Units],"&gt;-0.000001",Txn[Running Units],"&lt;0.000001"),0)))</f>
      </c>
      <c r="I192" s="284" t="str">
        <f>IF($A192="","",IFERROR(INDEX(Prices[Current Price],MATCH($A192,Prices[Key],0)),0))</f>
        <v/>
      </c>
      <c r="J192" s="285" t="str">
        <f>IF($A192="","",IFERROR(INDEX(Prices[FX to SGD],MATCH($A192,Prices[Key],0)),1))</f>
        <v/>
      </c>
      <c r="K192" s="283" t="str">
        <f t="shared" si="26"/>
        <v/>
      </c>
      <c r="L192" s="283" t="str">
        <f t="shared" si="27"/>
        <v/>
      </c>
      <c r="M192" s="283" t="str">
        <f t="shared" si="28"/>
        <v/>
      </c>
      <c r="N192" s="286" t="str">
        <f t="shared" si="29"/>
        <v/>
      </c>
      <c r="O192" t="str">
        <f>IF($A192="","",IFERROR(INDEX(Prices[Category],MATCH($A192,Prices[Key],0)),"Uncategorized"))</f>
        <v/>
      </c>
      <c r="P192" s="287" t="str">
        <f t="shared" si="30"/>
        <v/>
      </c>
      <c r="Q192" s="287" t="str">
        <f t="shared" si="31"/>
        <v/>
      </c>
    </row>
    <row r="193" spans="1:17" ht="15" customHeight="1" x14ac:dyDescent="0.2">
      <c r="A193" s="240" t="str">
        <f>IFERROR(INDEX('All Ticker P&amp;L'!$A$2:$A$1001,MATCH(ROWS($A$2:A193),'All Ticker P&amp;L'!$N$2:$N$1001,0)),"")</f>
        <v/>
      </c>
      <c r="B193" s="240" t="str">
        <f t="shared" si="23"/>
        <v/>
      </c>
      <c r="C193" s="240" t="str">
        <f t="shared" si="24"/>
        <v/>
      </c>
      <c r="D193" s="240" t="str">
        <f t="shared" si="25"/>
        <v/>
      </c>
      <c r="E193" s="261" t="str">
        <f>IF($A193="","",SUMIFS(Txn[Signed Units],Txn[Key],$A193))</f>
        <v/>
      </c>
      <c r="F193" s="283">
        <f>IF($A193="","",SUMIFS(Txn[Buy Cost],Txn[Key],$A193,Txn[Transaction Order],"&gt;"&amp;IFERROR(_xlfn.MAXIFS(Txn[Transaction Order],Txn[Key],$A193,Txn[Running Units],"&gt;-0.000001",Txn[Running Units],"&lt;0.000001"),0)))</f>
      </c>
      <c r="G193" s="283">
        <f>IF($A193="","",IFERROR(F193/SUMIFS(Txn[Units Purchased or Sold],Txn[Key],$A193,Txn[Transaction Order],"&gt;"&amp;IFERROR(_xlfn.MAXIFS(Txn[Transaction Order],Txn[Key],$A193,Txn[Running Units],"&gt;-0.000001",Txn[Running Units],"&lt;0.000001"),0),Txn[Sell (-1) Buy (1) Fees (0) Dividend (2)],1),0))</f>
      </c>
      <c r="H193" s="283">
        <f>IF($A193="","",SUMIFS(Txn[Sell Proceeds],Txn[Key],$A193,Txn[Transaction Order],"&gt;"&amp;IFERROR(_xlfn.MAXIFS(Txn[Transaction Order],Txn[Key],$A193,Txn[Running Units],"&gt;-0.000001",Txn[Running Units],"&lt;0.000001"),0)))</f>
      </c>
      <c r="I193" s="284" t="str">
        <f>IF($A193="","",IFERROR(INDEX(Prices[Current Price],MATCH($A193,Prices[Key],0)),0))</f>
        <v/>
      </c>
      <c r="J193" s="285" t="str">
        <f>IF($A193="","",IFERROR(INDEX(Prices[FX to SGD],MATCH($A193,Prices[Key],0)),1))</f>
        <v/>
      </c>
      <c r="K193" s="283" t="str">
        <f t="shared" si="26"/>
        <v/>
      </c>
      <c r="L193" s="283" t="str">
        <f t="shared" si="27"/>
        <v/>
      </c>
      <c r="M193" s="283" t="str">
        <f t="shared" si="28"/>
        <v/>
      </c>
      <c r="N193" s="286" t="str">
        <f t="shared" si="29"/>
        <v/>
      </c>
      <c r="O193" t="str">
        <f>IF($A193="","",IFERROR(INDEX(Prices[Category],MATCH($A193,Prices[Key],0)),"Uncategorized"))</f>
        <v/>
      </c>
      <c r="P193" s="287" t="str">
        <f t="shared" si="30"/>
        <v/>
      </c>
      <c r="Q193" s="287" t="str">
        <f t="shared" si="31"/>
        <v/>
      </c>
    </row>
    <row r="194" spans="1:17" ht="15" customHeight="1" x14ac:dyDescent="0.2">
      <c r="A194" s="240" t="str">
        <f>IFERROR(INDEX('All Ticker P&amp;L'!$A$2:$A$1001,MATCH(ROWS($A$2:A194),'All Ticker P&amp;L'!$N$2:$N$1001,0)),"")</f>
        <v/>
      </c>
      <c r="B194" s="240" t="str">
        <f t="shared" ref="B194:B257" si="32">IF($A194="","",LEFT($A194,FIND(":",$A194)-1))</f>
        <v/>
      </c>
      <c r="C194" s="240" t="str">
        <f t="shared" ref="C194:C257" si="33">IF($A194="","",MID($A194,FIND(":",$A194)+1,FIND(":",$A194,FIND(":",$A194)+1)-FIND(":",$A194)-1))</f>
        <v/>
      </c>
      <c r="D194" s="240" t="str">
        <f t="shared" ref="D194:D257" si="34">IF($A194="","",RIGHT($A194,LEN($A194)-FIND(":",$A194,FIND(":",$A194)+1)))</f>
        <v/>
      </c>
      <c r="E194" s="261" t="str">
        <f>IF($A194="","",SUMIFS(Txn[Signed Units],Txn[Key],$A194))</f>
        <v/>
      </c>
      <c r="F194" s="283">
        <f>IF($A194="","",SUMIFS(Txn[Buy Cost],Txn[Key],$A194,Txn[Transaction Order],"&gt;"&amp;IFERROR(_xlfn.MAXIFS(Txn[Transaction Order],Txn[Key],$A194,Txn[Running Units],"&gt;-0.000001",Txn[Running Units],"&lt;0.000001"),0)))</f>
      </c>
      <c r="G194" s="283">
        <f>IF($A194="","",IFERROR(F194/SUMIFS(Txn[Units Purchased or Sold],Txn[Key],$A194,Txn[Transaction Order],"&gt;"&amp;IFERROR(_xlfn.MAXIFS(Txn[Transaction Order],Txn[Key],$A194,Txn[Running Units],"&gt;-0.000001",Txn[Running Units],"&lt;0.000001"),0),Txn[Sell (-1) Buy (1) Fees (0) Dividend (2)],1),0))</f>
      </c>
      <c r="H194" s="283">
        <f>IF($A194="","",SUMIFS(Txn[Sell Proceeds],Txn[Key],$A194,Txn[Transaction Order],"&gt;"&amp;IFERROR(_xlfn.MAXIFS(Txn[Transaction Order],Txn[Key],$A194,Txn[Running Units],"&gt;-0.000001",Txn[Running Units],"&lt;0.000001"),0)))</f>
      </c>
      <c r="I194" s="284" t="str">
        <f>IF($A194="","",IFERROR(INDEX(Prices[Current Price],MATCH($A194,Prices[Key],0)),0))</f>
        <v/>
      </c>
      <c r="J194" s="285" t="str">
        <f>IF($A194="","",IFERROR(INDEX(Prices[FX to SGD],MATCH($A194,Prices[Key],0)),1))</f>
        <v/>
      </c>
      <c r="K194" s="283" t="str">
        <f t="shared" ref="K194:K257" si="35">IF($A194="","",E194*I194)</f>
        <v/>
      </c>
      <c r="L194" s="283" t="str">
        <f t="shared" ref="L194:L257" si="36">IF($A194="","",K194+H194-F194)</f>
        <v/>
      </c>
      <c r="M194" s="283" t="str">
        <f t="shared" ref="M194:M257" si="37">IF($A194="","",L194*J194)</f>
        <v/>
      </c>
      <c r="N194" s="286" t="str">
        <f t="shared" ref="N194:N257" si="38">IF($A194="","",IFERROR(L194/F194,0))</f>
        <v/>
      </c>
      <c r="O194" t="str">
        <f>IF($A194="","",IFERROR(INDEX(Prices[Category],MATCH($A194,Prices[Key],0)),"Uncategorized"))</f>
        <v/>
      </c>
      <c r="P194" s="287" t="str">
        <f t="shared" ref="P194:P257" si="39">IF($A194="","",$K194*$J194)</f>
        <v/>
      </c>
      <c r="Q194" s="287" t="str">
        <f t="shared" ref="Q194:Q257" si="40">IF($A194="","",$M194)</f>
        <v/>
      </c>
    </row>
    <row r="195" spans="1:17" ht="15" customHeight="1" x14ac:dyDescent="0.2">
      <c r="A195" s="240" t="str">
        <f>IFERROR(INDEX('All Ticker P&amp;L'!$A$2:$A$1001,MATCH(ROWS($A$2:A195),'All Ticker P&amp;L'!$N$2:$N$1001,0)),"")</f>
        <v/>
      </c>
      <c r="B195" s="240" t="str">
        <f t="shared" si="32"/>
        <v/>
      </c>
      <c r="C195" s="240" t="str">
        <f t="shared" si="33"/>
        <v/>
      </c>
      <c r="D195" s="240" t="str">
        <f t="shared" si="34"/>
        <v/>
      </c>
      <c r="E195" s="261" t="str">
        <f>IF($A195="","",SUMIFS(Txn[Signed Units],Txn[Key],$A195))</f>
        <v/>
      </c>
      <c r="F195" s="283">
        <f>IF($A195="","",SUMIFS(Txn[Buy Cost],Txn[Key],$A195,Txn[Transaction Order],"&gt;"&amp;IFERROR(_xlfn.MAXIFS(Txn[Transaction Order],Txn[Key],$A195,Txn[Running Units],"&gt;-0.000001",Txn[Running Units],"&lt;0.000001"),0)))</f>
      </c>
      <c r="G195" s="283">
        <f>IF($A195="","",IFERROR(F195/SUMIFS(Txn[Units Purchased or Sold],Txn[Key],$A195,Txn[Transaction Order],"&gt;"&amp;IFERROR(_xlfn.MAXIFS(Txn[Transaction Order],Txn[Key],$A195,Txn[Running Units],"&gt;-0.000001",Txn[Running Units],"&lt;0.000001"),0),Txn[Sell (-1) Buy (1) Fees (0) Dividend (2)],1),0))</f>
      </c>
      <c r="H195" s="283">
        <f>IF($A195="","",SUMIFS(Txn[Sell Proceeds],Txn[Key],$A195,Txn[Transaction Order],"&gt;"&amp;IFERROR(_xlfn.MAXIFS(Txn[Transaction Order],Txn[Key],$A195,Txn[Running Units],"&gt;-0.000001",Txn[Running Units],"&lt;0.000001"),0)))</f>
      </c>
      <c r="I195" s="284" t="str">
        <f>IF($A195="","",IFERROR(INDEX(Prices[Current Price],MATCH($A195,Prices[Key],0)),0))</f>
        <v/>
      </c>
      <c r="J195" s="285" t="str">
        <f>IF($A195="","",IFERROR(INDEX(Prices[FX to SGD],MATCH($A195,Prices[Key],0)),1))</f>
        <v/>
      </c>
      <c r="K195" s="283" t="str">
        <f t="shared" si="35"/>
        <v/>
      </c>
      <c r="L195" s="283" t="str">
        <f t="shared" si="36"/>
        <v/>
      </c>
      <c r="M195" s="283" t="str">
        <f t="shared" si="37"/>
        <v/>
      </c>
      <c r="N195" s="286" t="str">
        <f t="shared" si="38"/>
        <v/>
      </c>
      <c r="O195" t="str">
        <f>IF($A195="","",IFERROR(INDEX(Prices[Category],MATCH($A195,Prices[Key],0)),"Uncategorized"))</f>
        <v/>
      </c>
      <c r="P195" s="287" t="str">
        <f t="shared" si="39"/>
        <v/>
      </c>
      <c r="Q195" s="287" t="str">
        <f t="shared" si="40"/>
        <v/>
      </c>
    </row>
    <row r="196" spans="1:17" ht="15" customHeight="1" x14ac:dyDescent="0.2">
      <c r="A196" s="240" t="str">
        <f>IFERROR(INDEX('All Ticker P&amp;L'!$A$2:$A$1001,MATCH(ROWS($A$2:A196),'All Ticker P&amp;L'!$N$2:$N$1001,0)),"")</f>
        <v/>
      </c>
      <c r="B196" s="240" t="str">
        <f t="shared" si="32"/>
        <v/>
      </c>
      <c r="C196" s="240" t="str">
        <f t="shared" si="33"/>
        <v/>
      </c>
      <c r="D196" s="240" t="str">
        <f t="shared" si="34"/>
        <v/>
      </c>
      <c r="E196" s="261" t="str">
        <f>IF($A196="","",SUMIFS(Txn[Signed Units],Txn[Key],$A196))</f>
        <v/>
      </c>
      <c r="F196" s="283">
        <f>IF($A196="","",SUMIFS(Txn[Buy Cost],Txn[Key],$A196,Txn[Transaction Order],"&gt;"&amp;IFERROR(_xlfn.MAXIFS(Txn[Transaction Order],Txn[Key],$A196,Txn[Running Units],"&gt;-0.000001",Txn[Running Units],"&lt;0.000001"),0)))</f>
      </c>
      <c r="G196" s="283">
        <f>IF($A196="","",IFERROR(F196/SUMIFS(Txn[Units Purchased or Sold],Txn[Key],$A196,Txn[Transaction Order],"&gt;"&amp;IFERROR(_xlfn.MAXIFS(Txn[Transaction Order],Txn[Key],$A196,Txn[Running Units],"&gt;-0.000001",Txn[Running Units],"&lt;0.000001"),0),Txn[Sell (-1) Buy (1) Fees (0) Dividend (2)],1),0))</f>
      </c>
      <c r="H196" s="283">
        <f>IF($A196="","",SUMIFS(Txn[Sell Proceeds],Txn[Key],$A196,Txn[Transaction Order],"&gt;"&amp;IFERROR(_xlfn.MAXIFS(Txn[Transaction Order],Txn[Key],$A196,Txn[Running Units],"&gt;-0.000001",Txn[Running Units],"&lt;0.000001"),0)))</f>
      </c>
      <c r="I196" s="284" t="str">
        <f>IF($A196="","",IFERROR(INDEX(Prices[Current Price],MATCH($A196,Prices[Key],0)),0))</f>
        <v/>
      </c>
      <c r="J196" s="285" t="str">
        <f>IF($A196="","",IFERROR(INDEX(Prices[FX to SGD],MATCH($A196,Prices[Key],0)),1))</f>
        <v/>
      </c>
      <c r="K196" s="283" t="str">
        <f t="shared" si="35"/>
        <v/>
      </c>
      <c r="L196" s="283" t="str">
        <f t="shared" si="36"/>
        <v/>
      </c>
      <c r="M196" s="283" t="str">
        <f t="shared" si="37"/>
        <v/>
      </c>
      <c r="N196" s="286" t="str">
        <f t="shared" si="38"/>
        <v/>
      </c>
      <c r="O196" t="str">
        <f>IF($A196="","",IFERROR(INDEX(Prices[Category],MATCH($A196,Prices[Key],0)),"Uncategorized"))</f>
        <v/>
      </c>
      <c r="P196" s="287" t="str">
        <f t="shared" si="39"/>
        <v/>
      </c>
      <c r="Q196" s="287" t="str">
        <f t="shared" si="40"/>
        <v/>
      </c>
    </row>
    <row r="197" spans="1:17" ht="15" customHeight="1" x14ac:dyDescent="0.2">
      <c r="A197" s="240" t="str">
        <f>IFERROR(INDEX('All Ticker P&amp;L'!$A$2:$A$1001,MATCH(ROWS($A$2:A197),'All Ticker P&amp;L'!$N$2:$N$1001,0)),"")</f>
        <v/>
      </c>
      <c r="B197" s="240" t="str">
        <f t="shared" si="32"/>
        <v/>
      </c>
      <c r="C197" s="240" t="str">
        <f t="shared" si="33"/>
        <v/>
      </c>
      <c r="D197" s="240" t="str">
        <f t="shared" si="34"/>
        <v/>
      </c>
      <c r="E197" s="261" t="str">
        <f>IF($A197="","",SUMIFS(Txn[Signed Units],Txn[Key],$A197))</f>
        <v/>
      </c>
      <c r="F197" s="283">
        <f>IF($A197="","",SUMIFS(Txn[Buy Cost],Txn[Key],$A197,Txn[Transaction Order],"&gt;"&amp;IFERROR(_xlfn.MAXIFS(Txn[Transaction Order],Txn[Key],$A197,Txn[Running Units],"&gt;-0.000001",Txn[Running Units],"&lt;0.000001"),0)))</f>
      </c>
      <c r="G197" s="283">
        <f>IF($A197="","",IFERROR(F197/SUMIFS(Txn[Units Purchased or Sold],Txn[Key],$A197,Txn[Transaction Order],"&gt;"&amp;IFERROR(_xlfn.MAXIFS(Txn[Transaction Order],Txn[Key],$A197,Txn[Running Units],"&gt;-0.000001",Txn[Running Units],"&lt;0.000001"),0),Txn[Sell (-1) Buy (1) Fees (0) Dividend (2)],1),0))</f>
      </c>
      <c r="H197" s="283">
        <f>IF($A197="","",SUMIFS(Txn[Sell Proceeds],Txn[Key],$A197,Txn[Transaction Order],"&gt;"&amp;IFERROR(_xlfn.MAXIFS(Txn[Transaction Order],Txn[Key],$A197,Txn[Running Units],"&gt;-0.000001",Txn[Running Units],"&lt;0.000001"),0)))</f>
      </c>
      <c r="I197" s="284" t="str">
        <f>IF($A197="","",IFERROR(INDEX(Prices[Current Price],MATCH($A197,Prices[Key],0)),0))</f>
        <v/>
      </c>
      <c r="J197" s="285" t="str">
        <f>IF($A197="","",IFERROR(INDEX(Prices[FX to SGD],MATCH($A197,Prices[Key],0)),1))</f>
        <v/>
      </c>
      <c r="K197" s="283" t="str">
        <f t="shared" si="35"/>
        <v/>
      </c>
      <c r="L197" s="283" t="str">
        <f t="shared" si="36"/>
        <v/>
      </c>
      <c r="M197" s="283" t="str">
        <f t="shared" si="37"/>
        <v/>
      </c>
      <c r="N197" s="286" t="str">
        <f t="shared" si="38"/>
        <v/>
      </c>
      <c r="O197" t="str">
        <f>IF($A197="","",IFERROR(INDEX(Prices[Category],MATCH($A197,Prices[Key],0)),"Uncategorized"))</f>
        <v/>
      </c>
      <c r="P197" s="287" t="str">
        <f t="shared" si="39"/>
        <v/>
      </c>
      <c r="Q197" s="287" t="str">
        <f t="shared" si="40"/>
        <v/>
      </c>
    </row>
    <row r="198" spans="1:17" ht="15" customHeight="1" x14ac:dyDescent="0.2">
      <c r="A198" s="240" t="str">
        <f>IFERROR(INDEX('All Ticker P&amp;L'!$A$2:$A$1001,MATCH(ROWS($A$2:A198),'All Ticker P&amp;L'!$N$2:$N$1001,0)),"")</f>
        <v/>
      </c>
      <c r="B198" s="240" t="str">
        <f t="shared" si="32"/>
        <v/>
      </c>
      <c r="C198" s="240" t="str">
        <f t="shared" si="33"/>
        <v/>
      </c>
      <c r="D198" s="240" t="str">
        <f t="shared" si="34"/>
        <v/>
      </c>
      <c r="E198" s="261" t="str">
        <f>IF($A198="","",SUMIFS(Txn[Signed Units],Txn[Key],$A198))</f>
        <v/>
      </c>
      <c r="F198" s="283">
        <f>IF($A198="","",SUMIFS(Txn[Buy Cost],Txn[Key],$A198,Txn[Transaction Order],"&gt;"&amp;IFERROR(_xlfn.MAXIFS(Txn[Transaction Order],Txn[Key],$A198,Txn[Running Units],"&gt;-0.000001",Txn[Running Units],"&lt;0.000001"),0)))</f>
      </c>
      <c r="G198" s="283">
        <f>IF($A198="","",IFERROR(F198/SUMIFS(Txn[Units Purchased or Sold],Txn[Key],$A198,Txn[Transaction Order],"&gt;"&amp;IFERROR(_xlfn.MAXIFS(Txn[Transaction Order],Txn[Key],$A198,Txn[Running Units],"&gt;-0.000001",Txn[Running Units],"&lt;0.000001"),0),Txn[Sell (-1) Buy (1) Fees (0) Dividend (2)],1),0))</f>
      </c>
      <c r="H198" s="283">
        <f>IF($A198="","",SUMIFS(Txn[Sell Proceeds],Txn[Key],$A198,Txn[Transaction Order],"&gt;"&amp;IFERROR(_xlfn.MAXIFS(Txn[Transaction Order],Txn[Key],$A198,Txn[Running Units],"&gt;-0.000001",Txn[Running Units],"&lt;0.000001"),0)))</f>
      </c>
      <c r="I198" s="284" t="str">
        <f>IF($A198="","",IFERROR(INDEX(Prices[Current Price],MATCH($A198,Prices[Key],0)),0))</f>
        <v/>
      </c>
      <c r="J198" s="285" t="str">
        <f>IF($A198="","",IFERROR(INDEX(Prices[FX to SGD],MATCH($A198,Prices[Key],0)),1))</f>
        <v/>
      </c>
      <c r="K198" s="283" t="str">
        <f t="shared" si="35"/>
        <v/>
      </c>
      <c r="L198" s="283" t="str">
        <f t="shared" si="36"/>
        <v/>
      </c>
      <c r="M198" s="283" t="str">
        <f t="shared" si="37"/>
        <v/>
      </c>
      <c r="N198" s="286" t="str">
        <f t="shared" si="38"/>
        <v/>
      </c>
      <c r="O198" t="str">
        <f>IF($A198="","",IFERROR(INDEX(Prices[Category],MATCH($A198,Prices[Key],0)),"Uncategorized"))</f>
        <v/>
      </c>
      <c r="P198" s="287" t="str">
        <f t="shared" si="39"/>
        <v/>
      </c>
      <c r="Q198" s="287" t="str">
        <f t="shared" si="40"/>
        <v/>
      </c>
    </row>
    <row r="199" spans="1:17" ht="15" customHeight="1" x14ac:dyDescent="0.2">
      <c r="A199" s="240" t="str">
        <f>IFERROR(INDEX('All Ticker P&amp;L'!$A$2:$A$1001,MATCH(ROWS($A$2:A199),'All Ticker P&amp;L'!$N$2:$N$1001,0)),"")</f>
        <v/>
      </c>
      <c r="B199" s="240" t="str">
        <f t="shared" si="32"/>
        <v/>
      </c>
      <c r="C199" s="240" t="str">
        <f t="shared" si="33"/>
        <v/>
      </c>
      <c r="D199" s="240" t="str">
        <f t="shared" si="34"/>
        <v/>
      </c>
      <c r="E199" s="261" t="str">
        <f>IF($A199="","",SUMIFS(Txn[Signed Units],Txn[Key],$A199))</f>
        <v/>
      </c>
      <c r="F199" s="283">
        <f>IF($A199="","",SUMIFS(Txn[Buy Cost],Txn[Key],$A199,Txn[Transaction Order],"&gt;"&amp;IFERROR(_xlfn.MAXIFS(Txn[Transaction Order],Txn[Key],$A199,Txn[Running Units],"&gt;-0.000001",Txn[Running Units],"&lt;0.000001"),0)))</f>
      </c>
      <c r="G199" s="283">
        <f>IF($A199="","",IFERROR(F199/SUMIFS(Txn[Units Purchased or Sold],Txn[Key],$A199,Txn[Transaction Order],"&gt;"&amp;IFERROR(_xlfn.MAXIFS(Txn[Transaction Order],Txn[Key],$A199,Txn[Running Units],"&gt;-0.000001",Txn[Running Units],"&lt;0.000001"),0),Txn[Sell (-1) Buy (1) Fees (0) Dividend (2)],1),0))</f>
      </c>
      <c r="H199" s="283">
        <f>IF($A199="","",SUMIFS(Txn[Sell Proceeds],Txn[Key],$A199,Txn[Transaction Order],"&gt;"&amp;IFERROR(_xlfn.MAXIFS(Txn[Transaction Order],Txn[Key],$A199,Txn[Running Units],"&gt;-0.000001",Txn[Running Units],"&lt;0.000001"),0)))</f>
      </c>
      <c r="I199" s="284" t="str">
        <f>IF($A199="","",IFERROR(INDEX(Prices[Current Price],MATCH($A199,Prices[Key],0)),0))</f>
        <v/>
      </c>
      <c r="J199" s="285" t="str">
        <f>IF($A199="","",IFERROR(INDEX(Prices[FX to SGD],MATCH($A199,Prices[Key],0)),1))</f>
        <v/>
      </c>
      <c r="K199" s="283" t="str">
        <f t="shared" si="35"/>
        <v/>
      </c>
      <c r="L199" s="283" t="str">
        <f t="shared" si="36"/>
        <v/>
      </c>
      <c r="M199" s="283" t="str">
        <f t="shared" si="37"/>
        <v/>
      </c>
      <c r="N199" s="286" t="str">
        <f t="shared" si="38"/>
        <v/>
      </c>
      <c r="O199" t="str">
        <f>IF($A199="","",IFERROR(INDEX(Prices[Category],MATCH($A199,Prices[Key],0)),"Uncategorized"))</f>
        <v/>
      </c>
      <c r="P199" s="287" t="str">
        <f t="shared" si="39"/>
        <v/>
      </c>
      <c r="Q199" s="287" t="str">
        <f t="shared" si="40"/>
        <v/>
      </c>
    </row>
    <row r="200" spans="1:17" ht="15" customHeight="1" x14ac:dyDescent="0.2">
      <c r="A200" s="240" t="str">
        <f>IFERROR(INDEX('All Ticker P&amp;L'!$A$2:$A$1001,MATCH(ROWS($A$2:A200),'All Ticker P&amp;L'!$N$2:$N$1001,0)),"")</f>
        <v/>
      </c>
      <c r="B200" s="240" t="str">
        <f t="shared" si="32"/>
        <v/>
      </c>
      <c r="C200" s="240" t="str">
        <f t="shared" si="33"/>
        <v/>
      </c>
      <c r="D200" s="240" t="str">
        <f t="shared" si="34"/>
        <v/>
      </c>
      <c r="E200" s="261" t="str">
        <f>IF($A200="","",SUMIFS(Txn[Signed Units],Txn[Key],$A200))</f>
        <v/>
      </c>
      <c r="F200" s="283">
        <f>IF($A200="","",SUMIFS(Txn[Buy Cost],Txn[Key],$A200,Txn[Transaction Order],"&gt;"&amp;IFERROR(_xlfn.MAXIFS(Txn[Transaction Order],Txn[Key],$A200,Txn[Running Units],"&gt;-0.000001",Txn[Running Units],"&lt;0.000001"),0)))</f>
      </c>
      <c r="G200" s="283">
        <f>IF($A200="","",IFERROR(F200/SUMIFS(Txn[Units Purchased or Sold],Txn[Key],$A200,Txn[Transaction Order],"&gt;"&amp;IFERROR(_xlfn.MAXIFS(Txn[Transaction Order],Txn[Key],$A200,Txn[Running Units],"&gt;-0.000001",Txn[Running Units],"&lt;0.000001"),0),Txn[Sell (-1) Buy (1) Fees (0) Dividend (2)],1),0))</f>
      </c>
      <c r="H200" s="283">
        <f>IF($A200="","",SUMIFS(Txn[Sell Proceeds],Txn[Key],$A200,Txn[Transaction Order],"&gt;"&amp;IFERROR(_xlfn.MAXIFS(Txn[Transaction Order],Txn[Key],$A200,Txn[Running Units],"&gt;-0.000001",Txn[Running Units],"&lt;0.000001"),0)))</f>
      </c>
      <c r="I200" s="284" t="str">
        <f>IF($A200="","",IFERROR(INDEX(Prices[Current Price],MATCH($A200,Prices[Key],0)),0))</f>
        <v/>
      </c>
      <c r="J200" s="285" t="str">
        <f>IF($A200="","",IFERROR(INDEX(Prices[FX to SGD],MATCH($A200,Prices[Key],0)),1))</f>
        <v/>
      </c>
      <c r="K200" s="283" t="str">
        <f t="shared" si="35"/>
        <v/>
      </c>
      <c r="L200" s="283" t="str">
        <f t="shared" si="36"/>
        <v/>
      </c>
      <c r="M200" s="283" t="str">
        <f t="shared" si="37"/>
        <v/>
      </c>
      <c r="N200" s="286" t="str">
        <f t="shared" si="38"/>
        <v/>
      </c>
      <c r="O200" t="str">
        <f>IF($A200="","",IFERROR(INDEX(Prices[Category],MATCH($A200,Prices[Key],0)),"Uncategorized"))</f>
        <v/>
      </c>
      <c r="P200" s="287" t="str">
        <f t="shared" si="39"/>
        <v/>
      </c>
      <c r="Q200" s="287" t="str">
        <f t="shared" si="40"/>
        <v/>
      </c>
    </row>
    <row r="201" spans="1:17" ht="15" customHeight="1" x14ac:dyDescent="0.2">
      <c r="A201" s="240" t="str">
        <f>IFERROR(INDEX('All Ticker P&amp;L'!$A$2:$A$1001,MATCH(ROWS($A$2:A201),'All Ticker P&amp;L'!$N$2:$N$1001,0)),"")</f>
        <v/>
      </c>
      <c r="B201" s="240" t="str">
        <f t="shared" si="32"/>
        <v/>
      </c>
      <c r="C201" s="240" t="str">
        <f t="shared" si="33"/>
        <v/>
      </c>
      <c r="D201" s="240" t="str">
        <f t="shared" si="34"/>
        <v/>
      </c>
      <c r="E201" s="261" t="str">
        <f>IF($A201="","",SUMIFS(Txn[Signed Units],Txn[Key],$A201))</f>
        <v/>
      </c>
      <c r="F201" s="283">
        <f>IF($A201="","",SUMIFS(Txn[Buy Cost],Txn[Key],$A201,Txn[Transaction Order],"&gt;"&amp;IFERROR(_xlfn.MAXIFS(Txn[Transaction Order],Txn[Key],$A201,Txn[Running Units],"&gt;-0.000001",Txn[Running Units],"&lt;0.000001"),0)))</f>
      </c>
      <c r="G201" s="283">
        <f>IF($A201="","",IFERROR(F201/SUMIFS(Txn[Units Purchased or Sold],Txn[Key],$A201,Txn[Transaction Order],"&gt;"&amp;IFERROR(_xlfn.MAXIFS(Txn[Transaction Order],Txn[Key],$A201,Txn[Running Units],"&gt;-0.000001",Txn[Running Units],"&lt;0.000001"),0),Txn[Sell (-1) Buy (1) Fees (0) Dividend (2)],1),0))</f>
      </c>
      <c r="H201" s="283">
        <f>IF($A201="","",SUMIFS(Txn[Sell Proceeds],Txn[Key],$A201,Txn[Transaction Order],"&gt;"&amp;IFERROR(_xlfn.MAXIFS(Txn[Transaction Order],Txn[Key],$A201,Txn[Running Units],"&gt;-0.000001",Txn[Running Units],"&lt;0.000001"),0)))</f>
      </c>
      <c r="I201" s="284" t="str">
        <f>IF($A201="","",IFERROR(INDEX(Prices[Current Price],MATCH($A201,Prices[Key],0)),0))</f>
        <v/>
      </c>
      <c r="J201" s="285" t="str">
        <f>IF($A201="","",IFERROR(INDEX(Prices[FX to SGD],MATCH($A201,Prices[Key],0)),1))</f>
        <v/>
      </c>
      <c r="K201" s="283" t="str">
        <f t="shared" si="35"/>
        <v/>
      </c>
      <c r="L201" s="283" t="str">
        <f t="shared" si="36"/>
        <v/>
      </c>
      <c r="M201" s="283" t="str">
        <f t="shared" si="37"/>
        <v/>
      </c>
      <c r="N201" s="286" t="str">
        <f t="shared" si="38"/>
        <v/>
      </c>
      <c r="O201" t="str">
        <f>IF($A201="","",IFERROR(INDEX(Prices[Category],MATCH($A201,Prices[Key],0)),"Uncategorized"))</f>
        <v/>
      </c>
      <c r="P201" s="287" t="str">
        <f t="shared" si="39"/>
        <v/>
      </c>
      <c r="Q201" s="287" t="str">
        <f t="shared" si="40"/>
        <v/>
      </c>
    </row>
    <row r="202" spans="1:17" ht="15" customHeight="1" x14ac:dyDescent="0.2">
      <c r="A202" s="240" t="str">
        <f>IFERROR(INDEX('All Ticker P&amp;L'!$A$2:$A$1001,MATCH(ROWS($A$2:A202),'All Ticker P&amp;L'!$N$2:$N$1001,0)),"")</f>
        <v/>
      </c>
      <c r="B202" s="240" t="str">
        <f t="shared" si="32"/>
        <v/>
      </c>
      <c r="C202" s="240" t="str">
        <f t="shared" si="33"/>
        <v/>
      </c>
      <c r="D202" s="240" t="str">
        <f t="shared" si="34"/>
        <v/>
      </c>
      <c r="E202" s="261" t="str">
        <f>IF($A202="","",SUMIFS(Txn[Signed Units],Txn[Key],$A202))</f>
        <v/>
      </c>
      <c r="F202" s="283">
        <f>IF($A202="","",SUMIFS(Txn[Buy Cost],Txn[Key],$A202,Txn[Transaction Order],"&gt;"&amp;IFERROR(_xlfn.MAXIFS(Txn[Transaction Order],Txn[Key],$A202,Txn[Running Units],"&gt;-0.000001",Txn[Running Units],"&lt;0.000001"),0)))</f>
      </c>
      <c r="G202" s="283">
        <f>IF($A202="","",IFERROR(F202/SUMIFS(Txn[Units Purchased or Sold],Txn[Key],$A202,Txn[Transaction Order],"&gt;"&amp;IFERROR(_xlfn.MAXIFS(Txn[Transaction Order],Txn[Key],$A202,Txn[Running Units],"&gt;-0.000001",Txn[Running Units],"&lt;0.000001"),0),Txn[Sell (-1) Buy (1) Fees (0) Dividend (2)],1),0))</f>
      </c>
      <c r="H202" s="283">
        <f>IF($A202="","",SUMIFS(Txn[Sell Proceeds],Txn[Key],$A202,Txn[Transaction Order],"&gt;"&amp;IFERROR(_xlfn.MAXIFS(Txn[Transaction Order],Txn[Key],$A202,Txn[Running Units],"&gt;-0.000001",Txn[Running Units],"&lt;0.000001"),0)))</f>
      </c>
      <c r="I202" s="284" t="str">
        <f>IF($A202="","",IFERROR(INDEX(Prices[Current Price],MATCH($A202,Prices[Key],0)),0))</f>
        <v/>
      </c>
      <c r="J202" s="285" t="str">
        <f>IF($A202="","",IFERROR(INDEX(Prices[FX to SGD],MATCH($A202,Prices[Key],0)),1))</f>
        <v/>
      </c>
      <c r="K202" s="283" t="str">
        <f t="shared" si="35"/>
        <v/>
      </c>
      <c r="L202" s="283" t="str">
        <f t="shared" si="36"/>
        <v/>
      </c>
      <c r="M202" s="283" t="str">
        <f t="shared" si="37"/>
        <v/>
      </c>
      <c r="N202" s="286" t="str">
        <f t="shared" si="38"/>
        <v/>
      </c>
      <c r="O202" t="str">
        <f>IF($A202="","",IFERROR(INDEX(Prices[Category],MATCH($A202,Prices[Key],0)),"Uncategorized"))</f>
        <v/>
      </c>
      <c r="P202" s="287" t="str">
        <f t="shared" si="39"/>
        <v/>
      </c>
      <c r="Q202" s="287" t="str">
        <f t="shared" si="40"/>
        <v/>
      </c>
    </row>
    <row r="203" spans="1:17" ht="15" customHeight="1" x14ac:dyDescent="0.2">
      <c r="A203" s="240" t="str">
        <f>IFERROR(INDEX('All Ticker P&amp;L'!$A$2:$A$1001,MATCH(ROWS($A$2:A203),'All Ticker P&amp;L'!$N$2:$N$1001,0)),"")</f>
        <v/>
      </c>
      <c r="B203" s="240" t="str">
        <f t="shared" si="32"/>
        <v/>
      </c>
      <c r="C203" s="240" t="str">
        <f t="shared" si="33"/>
        <v/>
      </c>
      <c r="D203" s="240" t="str">
        <f t="shared" si="34"/>
        <v/>
      </c>
      <c r="E203" s="261" t="str">
        <f>IF($A203="","",SUMIFS(Txn[Signed Units],Txn[Key],$A203))</f>
        <v/>
      </c>
      <c r="F203" s="283">
        <f>IF($A203="","",SUMIFS(Txn[Buy Cost],Txn[Key],$A203,Txn[Transaction Order],"&gt;"&amp;IFERROR(_xlfn.MAXIFS(Txn[Transaction Order],Txn[Key],$A203,Txn[Running Units],"&gt;-0.000001",Txn[Running Units],"&lt;0.000001"),0)))</f>
      </c>
      <c r="G203" s="283">
        <f>IF($A203="","",IFERROR(F203/SUMIFS(Txn[Units Purchased or Sold],Txn[Key],$A203,Txn[Transaction Order],"&gt;"&amp;IFERROR(_xlfn.MAXIFS(Txn[Transaction Order],Txn[Key],$A203,Txn[Running Units],"&gt;-0.000001",Txn[Running Units],"&lt;0.000001"),0),Txn[Sell (-1) Buy (1) Fees (0) Dividend (2)],1),0))</f>
      </c>
      <c r="H203" s="283">
        <f>IF($A203="","",SUMIFS(Txn[Sell Proceeds],Txn[Key],$A203,Txn[Transaction Order],"&gt;"&amp;IFERROR(_xlfn.MAXIFS(Txn[Transaction Order],Txn[Key],$A203,Txn[Running Units],"&gt;-0.000001",Txn[Running Units],"&lt;0.000001"),0)))</f>
      </c>
      <c r="I203" s="284" t="str">
        <f>IF($A203="","",IFERROR(INDEX(Prices[Current Price],MATCH($A203,Prices[Key],0)),0))</f>
        <v/>
      </c>
      <c r="J203" s="285" t="str">
        <f>IF($A203="","",IFERROR(INDEX(Prices[FX to SGD],MATCH($A203,Prices[Key],0)),1))</f>
        <v/>
      </c>
      <c r="K203" s="283" t="str">
        <f t="shared" si="35"/>
        <v/>
      </c>
      <c r="L203" s="283" t="str">
        <f t="shared" si="36"/>
        <v/>
      </c>
      <c r="M203" s="283" t="str">
        <f t="shared" si="37"/>
        <v/>
      </c>
      <c r="N203" s="286" t="str">
        <f t="shared" si="38"/>
        <v/>
      </c>
      <c r="O203" t="str">
        <f>IF($A203="","",IFERROR(INDEX(Prices[Category],MATCH($A203,Prices[Key],0)),"Uncategorized"))</f>
        <v/>
      </c>
      <c r="P203" s="287" t="str">
        <f t="shared" si="39"/>
        <v/>
      </c>
      <c r="Q203" s="287" t="str">
        <f t="shared" si="40"/>
        <v/>
      </c>
    </row>
    <row r="204" spans="1:17" ht="15" customHeight="1" x14ac:dyDescent="0.2">
      <c r="A204" s="240" t="str">
        <f>IFERROR(INDEX('All Ticker P&amp;L'!$A$2:$A$1001,MATCH(ROWS($A$2:A204),'All Ticker P&amp;L'!$N$2:$N$1001,0)),"")</f>
        <v/>
      </c>
      <c r="B204" s="240" t="str">
        <f t="shared" si="32"/>
        <v/>
      </c>
      <c r="C204" s="240" t="str">
        <f t="shared" si="33"/>
        <v/>
      </c>
      <c r="D204" s="240" t="str">
        <f t="shared" si="34"/>
        <v/>
      </c>
      <c r="E204" s="261" t="str">
        <f>IF($A204="","",SUMIFS(Txn[Signed Units],Txn[Key],$A204))</f>
        <v/>
      </c>
      <c r="F204" s="283">
        <f>IF($A204="","",SUMIFS(Txn[Buy Cost],Txn[Key],$A204,Txn[Transaction Order],"&gt;"&amp;IFERROR(_xlfn.MAXIFS(Txn[Transaction Order],Txn[Key],$A204,Txn[Running Units],"&gt;-0.000001",Txn[Running Units],"&lt;0.000001"),0)))</f>
      </c>
      <c r="G204" s="283">
        <f>IF($A204="","",IFERROR(F204/SUMIFS(Txn[Units Purchased or Sold],Txn[Key],$A204,Txn[Transaction Order],"&gt;"&amp;IFERROR(_xlfn.MAXIFS(Txn[Transaction Order],Txn[Key],$A204,Txn[Running Units],"&gt;-0.000001",Txn[Running Units],"&lt;0.000001"),0),Txn[Sell (-1) Buy (1) Fees (0) Dividend (2)],1),0))</f>
      </c>
      <c r="H204" s="283">
        <f>IF($A204="","",SUMIFS(Txn[Sell Proceeds],Txn[Key],$A204,Txn[Transaction Order],"&gt;"&amp;IFERROR(_xlfn.MAXIFS(Txn[Transaction Order],Txn[Key],$A204,Txn[Running Units],"&gt;-0.000001",Txn[Running Units],"&lt;0.000001"),0)))</f>
      </c>
      <c r="I204" s="284" t="str">
        <f>IF($A204="","",IFERROR(INDEX(Prices[Current Price],MATCH($A204,Prices[Key],0)),0))</f>
        <v/>
      </c>
      <c r="J204" s="285" t="str">
        <f>IF($A204="","",IFERROR(INDEX(Prices[FX to SGD],MATCH($A204,Prices[Key],0)),1))</f>
        <v/>
      </c>
      <c r="K204" s="283" t="str">
        <f t="shared" si="35"/>
        <v/>
      </c>
      <c r="L204" s="283" t="str">
        <f t="shared" si="36"/>
        <v/>
      </c>
      <c r="M204" s="283" t="str">
        <f t="shared" si="37"/>
        <v/>
      </c>
      <c r="N204" s="286" t="str">
        <f t="shared" si="38"/>
        <v/>
      </c>
      <c r="O204" t="str">
        <f>IF($A204="","",IFERROR(INDEX(Prices[Category],MATCH($A204,Prices[Key],0)),"Uncategorized"))</f>
        <v/>
      </c>
      <c r="P204" s="287" t="str">
        <f t="shared" si="39"/>
        <v/>
      </c>
      <c r="Q204" s="287" t="str">
        <f t="shared" si="40"/>
        <v/>
      </c>
    </row>
    <row r="205" spans="1:17" ht="15" customHeight="1" x14ac:dyDescent="0.2">
      <c r="A205" s="240" t="str">
        <f>IFERROR(INDEX('All Ticker P&amp;L'!$A$2:$A$1001,MATCH(ROWS($A$2:A205),'All Ticker P&amp;L'!$N$2:$N$1001,0)),"")</f>
        <v/>
      </c>
      <c r="B205" s="240" t="str">
        <f t="shared" si="32"/>
        <v/>
      </c>
      <c r="C205" s="240" t="str">
        <f t="shared" si="33"/>
        <v/>
      </c>
      <c r="D205" s="240" t="str">
        <f t="shared" si="34"/>
        <v/>
      </c>
      <c r="E205" s="261" t="str">
        <f>IF($A205="","",SUMIFS(Txn[Signed Units],Txn[Key],$A205))</f>
        <v/>
      </c>
      <c r="F205" s="283">
        <f>IF($A205="","",SUMIFS(Txn[Buy Cost],Txn[Key],$A205,Txn[Transaction Order],"&gt;"&amp;IFERROR(_xlfn.MAXIFS(Txn[Transaction Order],Txn[Key],$A205,Txn[Running Units],"&gt;-0.000001",Txn[Running Units],"&lt;0.000001"),0)))</f>
      </c>
      <c r="G205" s="283">
        <f>IF($A205="","",IFERROR(F205/SUMIFS(Txn[Units Purchased or Sold],Txn[Key],$A205,Txn[Transaction Order],"&gt;"&amp;IFERROR(_xlfn.MAXIFS(Txn[Transaction Order],Txn[Key],$A205,Txn[Running Units],"&gt;-0.000001",Txn[Running Units],"&lt;0.000001"),0),Txn[Sell (-1) Buy (1) Fees (0) Dividend (2)],1),0))</f>
      </c>
      <c r="H205" s="283">
        <f>IF($A205="","",SUMIFS(Txn[Sell Proceeds],Txn[Key],$A205,Txn[Transaction Order],"&gt;"&amp;IFERROR(_xlfn.MAXIFS(Txn[Transaction Order],Txn[Key],$A205,Txn[Running Units],"&gt;-0.000001",Txn[Running Units],"&lt;0.000001"),0)))</f>
      </c>
      <c r="I205" s="284" t="str">
        <f>IF($A205="","",IFERROR(INDEX(Prices[Current Price],MATCH($A205,Prices[Key],0)),0))</f>
        <v/>
      </c>
      <c r="J205" s="285" t="str">
        <f>IF($A205="","",IFERROR(INDEX(Prices[FX to SGD],MATCH($A205,Prices[Key],0)),1))</f>
        <v/>
      </c>
      <c r="K205" s="283" t="str">
        <f t="shared" si="35"/>
        <v/>
      </c>
      <c r="L205" s="283" t="str">
        <f t="shared" si="36"/>
        <v/>
      </c>
      <c r="M205" s="283" t="str">
        <f t="shared" si="37"/>
        <v/>
      </c>
      <c r="N205" s="286" t="str">
        <f t="shared" si="38"/>
        <v/>
      </c>
      <c r="O205" t="str">
        <f>IF($A205="","",IFERROR(INDEX(Prices[Category],MATCH($A205,Prices[Key],0)),"Uncategorized"))</f>
        <v/>
      </c>
      <c r="P205" s="287" t="str">
        <f t="shared" si="39"/>
        <v/>
      </c>
      <c r="Q205" s="287" t="str">
        <f t="shared" si="40"/>
        <v/>
      </c>
    </row>
    <row r="206" spans="1:17" ht="15" customHeight="1" x14ac:dyDescent="0.2">
      <c r="A206" s="240" t="str">
        <f>IFERROR(INDEX('All Ticker P&amp;L'!$A$2:$A$1001,MATCH(ROWS($A$2:A206),'All Ticker P&amp;L'!$N$2:$N$1001,0)),"")</f>
        <v/>
      </c>
      <c r="B206" s="240" t="str">
        <f t="shared" si="32"/>
        <v/>
      </c>
      <c r="C206" s="240" t="str">
        <f t="shared" si="33"/>
        <v/>
      </c>
      <c r="D206" s="240" t="str">
        <f t="shared" si="34"/>
        <v/>
      </c>
      <c r="E206" s="261" t="str">
        <f>IF($A206="","",SUMIFS(Txn[Signed Units],Txn[Key],$A206))</f>
        <v/>
      </c>
      <c r="F206" s="283">
        <f>IF($A206="","",SUMIFS(Txn[Buy Cost],Txn[Key],$A206,Txn[Transaction Order],"&gt;"&amp;IFERROR(_xlfn.MAXIFS(Txn[Transaction Order],Txn[Key],$A206,Txn[Running Units],"&gt;-0.000001",Txn[Running Units],"&lt;0.000001"),0)))</f>
      </c>
      <c r="G206" s="283">
        <f>IF($A206="","",IFERROR(F206/SUMIFS(Txn[Units Purchased or Sold],Txn[Key],$A206,Txn[Transaction Order],"&gt;"&amp;IFERROR(_xlfn.MAXIFS(Txn[Transaction Order],Txn[Key],$A206,Txn[Running Units],"&gt;-0.000001",Txn[Running Units],"&lt;0.000001"),0),Txn[Sell (-1) Buy (1) Fees (0) Dividend (2)],1),0))</f>
      </c>
      <c r="H206" s="283">
        <f>IF($A206="","",SUMIFS(Txn[Sell Proceeds],Txn[Key],$A206,Txn[Transaction Order],"&gt;"&amp;IFERROR(_xlfn.MAXIFS(Txn[Transaction Order],Txn[Key],$A206,Txn[Running Units],"&gt;-0.000001",Txn[Running Units],"&lt;0.000001"),0)))</f>
      </c>
      <c r="I206" s="284" t="str">
        <f>IF($A206="","",IFERROR(INDEX(Prices[Current Price],MATCH($A206,Prices[Key],0)),0))</f>
        <v/>
      </c>
      <c r="J206" s="285" t="str">
        <f>IF($A206="","",IFERROR(INDEX(Prices[FX to SGD],MATCH($A206,Prices[Key],0)),1))</f>
        <v/>
      </c>
      <c r="K206" s="283" t="str">
        <f t="shared" si="35"/>
        <v/>
      </c>
      <c r="L206" s="283" t="str">
        <f t="shared" si="36"/>
        <v/>
      </c>
      <c r="M206" s="283" t="str">
        <f t="shared" si="37"/>
        <v/>
      </c>
      <c r="N206" s="286" t="str">
        <f t="shared" si="38"/>
        <v/>
      </c>
      <c r="O206" t="str">
        <f>IF($A206="","",IFERROR(INDEX(Prices[Category],MATCH($A206,Prices[Key],0)),"Uncategorized"))</f>
        <v/>
      </c>
      <c r="P206" s="287" t="str">
        <f t="shared" si="39"/>
        <v/>
      </c>
      <c r="Q206" s="287" t="str">
        <f t="shared" si="40"/>
        <v/>
      </c>
    </row>
    <row r="207" spans="1:17" ht="15" customHeight="1" x14ac:dyDescent="0.2">
      <c r="A207" s="240" t="str">
        <f>IFERROR(INDEX('All Ticker P&amp;L'!$A$2:$A$1001,MATCH(ROWS($A$2:A207),'All Ticker P&amp;L'!$N$2:$N$1001,0)),"")</f>
        <v/>
      </c>
      <c r="B207" s="240" t="str">
        <f t="shared" si="32"/>
        <v/>
      </c>
      <c r="C207" s="240" t="str">
        <f t="shared" si="33"/>
        <v/>
      </c>
      <c r="D207" s="240" t="str">
        <f t="shared" si="34"/>
        <v/>
      </c>
      <c r="E207" s="261" t="str">
        <f>IF($A207="","",SUMIFS(Txn[Signed Units],Txn[Key],$A207))</f>
        <v/>
      </c>
      <c r="F207" s="283">
        <f>IF($A207="","",SUMIFS(Txn[Buy Cost],Txn[Key],$A207,Txn[Transaction Order],"&gt;"&amp;IFERROR(_xlfn.MAXIFS(Txn[Transaction Order],Txn[Key],$A207,Txn[Running Units],"&gt;-0.000001",Txn[Running Units],"&lt;0.000001"),0)))</f>
      </c>
      <c r="G207" s="283">
        <f>IF($A207="","",IFERROR(F207/SUMIFS(Txn[Units Purchased or Sold],Txn[Key],$A207,Txn[Transaction Order],"&gt;"&amp;IFERROR(_xlfn.MAXIFS(Txn[Transaction Order],Txn[Key],$A207,Txn[Running Units],"&gt;-0.000001",Txn[Running Units],"&lt;0.000001"),0),Txn[Sell (-1) Buy (1) Fees (0) Dividend (2)],1),0))</f>
      </c>
      <c r="H207" s="283">
        <f>IF($A207="","",SUMIFS(Txn[Sell Proceeds],Txn[Key],$A207,Txn[Transaction Order],"&gt;"&amp;IFERROR(_xlfn.MAXIFS(Txn[Transaction Order],Txn[Key],$A207,Txn[Running Units],"&gt;-0.000001",Txn[Running Units],"&lt;0.000001"),0)))</f>
      </c>
      <c r="I207" s="284" t="str">
        <f>IF($A207="","",IFERROR(INDEX(Prices[Current Price],MATCH($A207,Prices[Key],0)),0))</f>
        <v/>
      </c>
      <c r="J207" s="285" t="str">
        <f>IF($A207="","",IFERROR(INDEX(Prices[FX to SGD],MATCH($A207,Prices[Key],0)),1))</f>
        <v/>
      </c>
      <c r="K207" s="283" t="str">
        <f t="shared" si="35"/>
        <v/>
      </c>
      <c r="L207" s="283" t="str">
        <f t="shared" si="36"/>
        <v/>
      </c>
      <c r="M207" s="283" t="str">
        <f t="shared" si="37"/>
        <v/>
      </c>
      <c r="N207" s="286" t="str">
        <f t="shared" si="38"/>
        <v/>
      </c>
      <c r="O207" t="str">
        <f>IF($A207="","",IFERROR(INDEX(Prices[Category],MATCH($A207,Prices[Key],0)),"Uncategorized"))</f>
        <v/>
      </c>
      <c r="P207" s="287" t="str">
        <f t="shared" si="39"/>
        <v/>
      </c>
      <c r="Q207" s="287" t="str">
        <f t="shared" si="40"/>
        <v/>
      </c>
    </row>
    <row r="208" spans="1:17" ht="15" customHeight="1" x14ac:dyDescent="0.2">
      <c r="A208" s="240" t="str">
        <f>IFERROR(INDEX('All Ticker P&amp;L'!$A$2:$A$1001,MATCH(ROWS($A$2:A208),'All Ticker P&amp;L'!$N$2:$N$1001,0)),"")</f>
        <v/>
      </c>
      <c r="B208" s="240" t="str">
        <f t="shared" si="32"/>
        <v/>
      </c>
      <c r="C208" s="240" t="str">
        <f t="shared" si="33"/>
        <v/>
      </c>
      <c r="D208" s="240" t="str">
        <f t="shared" si="34"/>
        <v/>
      </c>
      <c r="E208" s="261" t="str">
        <f>IF($A208="","",SUMIFS(Txn[Signed Units],Txn[Key],$A208))</f>
        <v/>
      </c>
      <c r="F208" s="283">
        <f>IF($A208="","",SUMIFS(Txn[Buy Cost],Txn[Key],$A208,Txn[Transaction Order],"&gt;"&amp;IFERROR(_xlfn.MAXIFS(Txn[Transaction Order],Txn[Key],$A208,Txn[Running Units],"&gt;-0.000001",Txn[Running Units],"&lt;0.000001"),0)))</f>
      </c>
      <c r="G208" s="283">
        <f>IF($A208="","",IFERROR(F208/SUMIFS(Txn[Units Purchased or Sold],Txn[Key],$A208,Txn[Transaction Order],"&gt;"&amp;IFERROR(_xlfn.MAXIFS(Txn[Transaction Order],Txn[Key],$A208,Txn[Running Units],"&gt;-0.000001",Txn[Running Units],"&lt;0.000001"),0),Txn[Sell (-1) Buy (1) Fees (0) Dividend (2)],1),0))</f>
      </c>
      <c r="H208" s="283">
        <f>IF($A208="","",SUMIFS(Txn[Sell Proceeds],Txn[Key],$A208,Txn[Transaction Order],"&gt;"&amp;IFERROR(_xlfn.MAXIFS(Txn[Transaction Order],Txn[Key],$A208,Txn[Running Units],"&gt;-0.000001",Txn[Running Units],"&lt;0.000001"),0)))</f>
      </c>
      <c r="I208" s="284" t="str">
        <f>IF($A208="","",IFERROR(INDEX(Prices[Current Price],MATCH($A208,Prices[Key],0)),0))</f>
        <v/>
      </c>
      <c r="J208" s="285" t="str">
        <f>IF($A208="","",IFERROR(INDEX(Prices[FX to SGD],MATCH($A208,Prices[Key],0)),1))</f>
        <v/>
      </c>
      <c r="K208" s="283" t="str">
        <f t="shared" si="35"/>
        <v/>
      </c>
      <c r="L208" s="283" t="str">
        <f t="shared" si="36"/>
        <v/>
      </c>
      <c r="M208" s="283" t="str">
        <f t="shared" si="37"/>
        <v/>
      </c>
      <c r="N208" s="286" t="str">
        <f t="shared" si="38"/>
        <v/>
      </c>
      <c r="O208" t="str">
        <f>IF($A208="","",IFERROR(INDEX(Prices[Category],MATCH($A208,Prices[Key],0)),"Uncategorized"))</f>
        <v/>
      </c>
      <c r="P208" s="287" t="str">
        <f t="shared" si="39"/>
        <v/>
      </c>
      <c r="Q208" s="287" t="str">
        <f t="shared" si="40"/>
        <v/>
      </c>
    </row>
    <row r="209" spans="1:17" ht="15" customHeight="1" x14ac:dyDescent="0.2">
      <c r="A209" s="240" t="str">
        <f>IFERROR(INDEX('All Ticker P&amp;L'!$A$2:$A$1001,MATCH(ROWS($A$2:A209),'All Ticker P&amp;L'!$N$2:$N$1001,0)),"")</f>
        <v/>
      </c>
      <c r="B209" s="240" t="str">
        <f t="shared" si="32"/>
        <v/>
      </c>
      <c r="C209" s="240" t="str">
        <f t="shared" si="33"/>
        <v/>
      </c>
      <c r="D209" s="240" t="str">
        <f t="shared" si="34"/>
        <v/>
      </c>
      <c r="E209" s="261" t="str">
        <f>IF($A209="","",SUMIFS(Txn[Signed Units],Txn[Key],$A209))</f>
        <v/>
      </c>
      <c r="F209" s="283">
        <f>IF($A209="","",SUMIFS(Txn[Buy Cost],Txn[Key],$A209,Txn[Transaction Order],"&gt;"&amp;IFERROR(_xlfn.MAXIFS(Txn[Transaction Order],Txn[Key],$A209,Txn[Running Units],"&gt;-0.000001",Txn[Running Units],"&lt;0.000001"),0)))</f>
      </c>
      <c r="G209" s="283">
        <f>IF($A209="","",IFERROR(F209/SUMIFS(Txn[Units Purchased or Sold],Txn[Key],$A209,Txn[Transaction Order],"&gt;"&amp;IFERROR(_xlfn.MAXIFS(Txn[Transaction Order],Txn[Key],$A209,Txn[Running Units],"&gt;-0.000001",Txn[Running Units],"&lt;0.000001"),0),Txn[Sell (-1) Buy (1) Fees (0) Dividend (2)],1),0))</f>
      </c>
      <c r="H209" s="283">
        <f>IF($A209="","",SUMIFS(Txn[Sell Proceeds],Txn[Key],$A209,Txn[Transaction Order],"&gt;"&amp;IFERROR(_xlfn.MAXIFS(Txn[Transaction Order],Txn[Key],$A209,Txn[Running Units],"&gt;-0.000001",Txn[Running Units],"&lt;0.000001"),0)))</f>
      </c>
      <c r="I209" s="284" t="str">
        <f>IF($A209="","",IFERROR(INDEX(Prices[Current Price],MATCH($A209,Prices[Key],0)),0))</f>
        <v/>
      </c>
      <c r="J209" s="285" t="str">
        <f>IF($A209="","",IFERROR(INDEX(Prices[FX to SGD],MATCH($A209,Prices[Key],0)),1))</f>
        <v/>
      </c>
      <c r="K209" s="283" t="str">
        <f t="shared" si="35"/>
        <v/>
      </c>
      <c r="L209" s="283" t="str">
        <f t="shared" si="36"/>
        <v/>
      </c>
      <c r="M209" s="283" t="str">
        <f t="shared" si="37"/>
        <v/>
      </c>
      <c r="N209" s="286" t="str">
        <f t="shared" si="38"/>
        <v/>
      </c>
      <c r="O209" t="str">
        <f>IF($A209="","",IFERROR(INDEX(Prices[Category],MATCH($A209,Prices[Key],0)),"Uncategorized"))</f>
        <v/>
      </c>
      <c r="P209" s="287" t="str">
        <f t="shared" si="39"/>
        <v/>
      </c>
      <c r="Q209" s="287" t="str">
        <f t="shared" si="40"/>
        <v/>
      </c>
    </row>
    <row r="210" spans="1:17" ht="15" customHeight="1" x14ac:dyDescent="0.2">
      <c r="A210" s="240" t="str">
        <f>IFERROR(INDEX('All Ticker P&amp;L'!$A$2:$A$1001,MATCH(ROWS($A$2:A210),'All Ticker P&amp;L'!$N$2:$N$1001,0)),"")</f>
        <v/>
      </c>
      <c r="B210" s="240" t="str">
        <f t="shared" si="32"/>
        <v/>
      </c>
      <c r="C210" s="240" t="str">
        <f t="shared" si="33"/>
        <v/>
      </c>
      <c r="D210" s="240" t="str">
        <f t="shared" si="34"/>
        <v/>
      </c>
      <c r="E210" s="261" t="str">
        <f>IF($A210="","",SUMIFS(Txn[Signed Units],Txn[Key],$A210))</f>
        <v/>
      </c>
      <c r="F210" s="283">
        <f>IF($A210="","",SUMIFS(Txn[Buy Cost],Txn[Key],$A210,Txn[Transaction Order],"&gt;"&amp;IFERROR(_xlfn.MAXIFS(Txn[Transaction Order],Txn[Key],$A210,Txn[Running Units],"&gt;-0.000001",Txn[Running Units],"&lt;0.000001"),0)))</f>
      </c>
      <c r="G210" s="283">
        <f>IF($A210="","",IFERROR(F210/SUMIFS(Txn[Units Purchased or Sold],Txn[Key],$A210,Txn[Transaction Order],"&gt;"&amp;IFERROR(_xlfn.MAXIFS(Txn[Transaction Order],Txn[Key],$A210,Txn[Running Units],"&gt;-0.000001",Txn[Running Units],"&lt;0.000001"),0),Txn[Sell (-1) Buy (1) Fees (0) Dividend (2)],1),0))</f>
      </c>
      <c r="H210" s="283">
        <f>IF($A210="","",SUMIFS(Txn[Sell Proceeds],Txn[Key],$A210,Txn[Transaction Order],"&gt;"&amp;IFERROR(_xlfn.MAXIFS(Txn[Transaction Order],Txn[Key],$A210,Txn[Running Units],"&gt;-0.000001",Txn[Running Units],"&lt;0.000001"),0)))</f>
      </c>
      <c r="I210" s="284" t="str">
        <f>IF($A210="","",IFERROR(INDEX(Prices[Current Price],MATCH($A210,Prices[Key],0)),0))</f>
        <v/>
      </c>
      <c r="J210" s="285" t="str">
        <f>IF($A210="","",IFERROR(INDEX(Prices[FX to SGD],MATCH($A210,Prices[Key],0)),1))</f>
        <v/>
      </c>
      <c r="K210" s="283" t="str">
        <f t="shared" si="35"/>
        <v/>
      </c>
      <c r="L210" s="283" t="str">
        <f t="shared" si="36"/>
        <v/>
      </c>
      <c r="M210" s="283" t="str">
        <f t="shared" si="37"/>
        <v/>
      </c>
      <c r="N210" s="286" t="str">
        <f t="shared" si="38"/>
        <v/>
      </c>
      <c r="O210" t="str">
        <f>IF($A210="","",IFERROR(INDEX(Prices[Category],MATCH($A210,Prices[Key],0)),"Uncategorized"))</f>
        <v/>
      </c>
      <c r="P210" s="287" t="str">
        <f t="shared" si="39"/>
        <v/>
      </c>
      <c r="Q210" s="287" t="str">
        <f t="shared" si="40"/>
        <v/>
      </c>
    </row>
    <row r="211" spans="1:17" ht="15" customHeight="1" x14ac:dyDescent="0.2">
      <c r="A211" s="240" t="str">
        <f>IFERROR(INDEX('All Ticker P&amp;L'!$A$2:$A$1001,MATCH(ROWS($A$2:A211),'All Ticker P&amp;L'!$N$2:$N$1001,0)),"")</f>
        <v/>
      </c>
      <c r="B211" s="240" t="str">
        <f t="shared" si="32"/>
        <v/>
      </c>
      <c r="C211" s="240" t="str">
        <f t="shared" si="33"/>
        <v/>
      </c>
      <c r="D211" s="240" t="str">
        <f t="shared" si="34"/>
        <v/>
      </c>
      <c r="E211" s="261" t="str">
        <f>IF($A211="","",SUMIFS(Txn[Signed Units],Txn[Key],$A211))</f>
        <v/>
      </c>
      <c r="F211" s="283">
        <f>IF($A211="","",SUMIFS(Txn[Buy Cost],Txn[Key],$A211,Txn[Transaction Order],"&gt;"&amp;IFERROR(_xlfn.MAXIFS(Txn[Transaction Order],Txn[Key],$A211,Txn[Running Units],"&gt;-0.000001",Txn[Running Units],"&lt;0.000001"),0)))</f>
      </c>
      <c r="G211" s="283">
        <f>IF($A211="","",IFERROR(F211/SUMIFS(Txn[Units Purchased or Sold],Txn[Key],$A211,Txn[Transaction Order],"&gt;"&amp;IFERROR(_xlfn.MAXIFS(Txn[Transaction Order],Txn[Key],$A211,Txn[Running Units],"&gt;-0.000001",Txn[Running Units],"&lt;0.000001"),0),Txn[Sell (-1) Buy (1) Fees (0) Dividend (2)],1),0))</f>
      </c>
      <c r="H211" s="283">
        <f>IF($A211="","",SUMIFS(Txn[Sell Proceeds],Txn[Key],$A211,Txn[Transaction Order],"&gt;"&amp;IFERROR(_xlfn.MAXIFS(Txn[Transaction Order],Txn[Key],$A211,Txn[Running Units],"&gt;-0.000001",Txn[Running Units],"&lt;0.000001"),0)))</f>
      </c>
      <c r="I211" s="284" t="str">
        <f>IF($A211="","",IFERROR(INDEX(Prices[Current Price],MATCH($A211,Prices[Key],0)),0))</f>
        <v/>
      </c>
      <c r="J211" s="285" t="str">
        <f>IF($A211="","",IFERROR(INDEX(Prices[FX to SGD],MATCH($A211,Prices[Key],0)),1))</f>
        <v/>
      </c>
      <c r="K211" s="283" t="str">
        <f t="shared" si="35"/>
        <v/>
      </c>
      <c r="L211" s="283" t="str">
        <f t="shared" si="36"/>
        <v/>
      </c>
      <c r="M211" s="283" t="str">
        <f t="shared" si="37"/>
        <v/>
      </c>
      <c r="N211" s="286" t="str">
        <f t="shared" si="38"/>
        <v/>
      </c>
      <c r="O211" t="str">
        <f>IF($A211="","",IFERROR(INDEX(Prices[Category],MATCH($A211,Prices[Key],0)),"Uncategorized"))</f>
        <v/>
      </c>
      <c r="P211" s="287" t="str">
        <f t="shared" si="39"/>
        <v/>
      </c>
      <c r="Q211" s="287" t="str">
        <f t="shared" si="40"/>
        <v/>
      </c>
    </row>
    <row r="212" spans="1:17" ht="15" customHeight="1" x14ac:dyDescent="0.2">
      <c r="A212" s="240" t="str">
        <f>IFERROR(INDEX('All Ticker P&amp;L'!$A$2:$A$1001,MATCH(ROWS($A$2:A212),'All Ticker P&amp;L'!$N$2:$N$1001,0)),"")</f>
        <v/>
      </c>
      <c r="B212" s="240" t="str">
        <f t="shared" si="32"/>
        <v/>
      </c>
      <c r="C212" s="240" t="str">
        <f t="shared" si="33"/>
        <v/>
      </c>
      <c r="D212" s="240" t="str">
        <f t="shared" si="34"/>
        <v/>
      </c>
      <c r="E212" s="261" t="str">
        <f>IF($A212="","",SUMIFS(Txn[Signed Units],Txn[Key],$A212))</f>
        <v/>
      </c>
      <c r="F212" s="283">
        <f>IF($A212="","",SUMIFS(Txn[Buy Cost],Txn[Key],$A212,Txn[Transaction Order],"&gt;"&amp;IFERROR(_xlfn.MAXIFS(Txn[Transaction Order],Txn[Key],$A212,Txn[Running Units],"&gt;-0.000001",Txn[Running Units],"&lt;0.000001"),0)))</f>
      </c>
      <c r="G212" s="283">
        <f>IF($A212="","",IFERROR(F212/SUMIFS(Txn[Units Purchased or Sold],Txn[Key],$A212,Txn[Transaction Order],"&gt;"&amp;IFERROR(_xlfn.MAXIFS(Txn[Transaction Order],Txn[Key],$A212,Txn[Running Units],"&gt;-0.000001",Txn[Running Units],"&lt;0.000001"),0),Txn[Sell (-1) Buy (1) Fees (0) Dividend (2)],1),0))</f>
      </c>
      <c r="H212" s="283">
        <f>IF($A212="","",SUMIFS(Txn[Sell Proceeds],Txn[Key],$A212,Txn[Transaction Order],"&gt;"&amp;IFERROR(_xlfn.MAXIFS(Txn[Transaction Order],Txn[Key],$A212,Txn[Running Units],"&gt;-0.000001",Txn[Running Units],"&lt;0.000001"),0)))</f>
      </c>
      <c r="I212" s="284" t="str">
        <f>IF($A212="","",IFERROR(INDEX(Prices[Current Price],MATCH($A212,Prices[Key],0)),0))</f>
        <v/>
      </c>
      <c r="J212" s="285" t="str">
        <f>IF($A212="","",IFERROR(INDEX(Prices[FX to SGD],MATCH($A212,Prices[Key],0)),1))</f>
        <v/>
      </c>
      <c r="K212" s="283" t="str">
        <f t="shared" si="35"/>
        <v/>
      </c>
      <c r="L212" s="283" t="str">
        <f t="shared" si="36"/>
        <v/>
      </c>
      <c r="M212" s="283" t="str">
        <f t="shared" si="37"/>
        <v/>
      </c>
      <c r="N212" s="286" t="str">
        <f t="shared" si="38"/>
        <v/>
      </c>
      <c r="O212" t="str">
        <f>IF($A212="","",IFERROR(INDEX(Prices[Category],MATCH($A212,Prices[Key],0)),"Uncategorized"))</f>
        <v/>
      </c>
      <c r="P212" s="287" t="str">
        <f t="shared" si="39"/>
        <v/>
      </c>
      <c r="Q212" s="287" t="str">
        <f t="shared" si="40"/>
        <v/>
      </c>
    </row>
    <row r="213" spans="1:17" ht="15" customHeight="1" x14ac:dyDescent="0.2">
      <c r="A213" s="240" t="str">
        <f>IFERROR(INDEX('All Ticker P&amp;L'!$A$2:$A$1001,MATCH(ROWS($A$2:A213),'All Ticker P&amp;L'!$N$2:$N$1001,0)),"")</f>
        <v/>
      </c>
      <c r="B213" s="240" t="str">
        <f t="shared" si="32"/>
        <v/>
      </c>
      <c r="C213" s="240" t="str">
        <f t="shared" si="33"/>
        <v/>
      </c>
      <c r="D213" s="240" t="str">
        <f t="shared" si="34"/>
        <v/>
      </c>
      <c r="E213" s="261" t="str">
        <f>IF($A213="","",SUMIFS(Txn[Signed Units],Txn[Key],$A213))</f>
        <v/>
      </c>
      <c r="F213" s="283">
        <f>IF($A213="","",SUMIFS(Txn[Buy Cost],Txn[Key],$A213,Txn[Transaction Order],"&gt;"&amp;IFERROR(_xlfn.MAXIFS(Txn[Transaction Order],Txn[Key],$A213,Txn[Running Units],"&gt;-0.000001",Txn[Running Units],"&lt;0.000001"),0)))</f>
      </c>
      <c r="G213" s="283">
        <f>IF($A213="","",IFERROR(F213/SUMIFS(Txn[Units Purchased or Sold],Txn[Key],$A213,Txn[Transaction Order],"&gt;"&amp;IFERROR(_xlfn.MAXIFS(Txn[Transaction Order],Txn[Key],$A213,Txn[Running Units],"&gt;-0.000001",Txn[Running Units],"&lt;0.000001"),0),Txn[Sell (-1) Buy (1) Fees (0) Dividend (2)],1),0))</f>
      </c>
      <c r="H213" s="283">
        <f>IF($A213="","",SUMIFS(Txn[Sell Proceeds],Txn[Key],$A213,Txn[Transaction Order],"&gt;"&amp;IFERROR(_xlfn.MAXIFS(Txn[Transaction Order],Txn[Key],$A213,Txn[Running Units],"&gt;-0.000001",Txn[Running Units],"&lt;0.000001"),0)))</f>
      </c>
      <c r="I213" s="284" t="str">
        <f>IF($A213="","",IFERROR(INDEX(Prices[Current Price],MATCH($A213,Prices[Key],0)),0))</f>
        <v/>
      </c>
      <c r="J213" s="285" t="str">
        <f>IF($A213="","",IFERROR(INDEX(Prices[FX to SGD],MATCH($A213,Prices[Key],0)),1))</f>
        <v/>
      </c>
      <c r="K213" s="283" t="str">
        <f t="shared" si="35"/>
        <v/>
      </c>
      <c r="L213" s="283" t="str">
        <f t="shared" si="36"/>
        <v/>
      </c>
      <c r="M213" s="283" t="str">
        <f t="shared" si="37"/>
        <v/>
      </c>
      <c r="N213" s="286" t="str">
        <f t="shared" si="38"/>
        <v/>
      </c>
      <c r="O213" t="str">
        <f>IF($A213="","",IFERROR(INDEX(Prices[Category],MATCH($A213,Prices[Key],0)),"Uncategorized"))</f>
        <v/>
      </c>
      <c r="P213" s="287" t="str">
        <f t="shared" si="39"/>
        <v/>
      </c>
      <c r="Q213" s="287" t="str">
        <f t="shared" si="40"/>
        <v/>
      </c>
    </row>
    <row r="214" spans="1:17" ht="15" customHeight="1" x14ac:dyDescent="0.2">
      <c r="A214" s="240" t="str">
        <f>IFERROR(INDEX('All Ticker P&amp;L'!$A$2:$A$1001,MATCH(ROWS($A$2:A214),'All Ticker P&amp;L'!$N$2:$N$1001,0)),"")</f>
        <v/>
      </c>
      <c r="B214" s="240" t="str">
        <f t="shared" si="32"/>
        <v/>
      </c>
      <c r="C214" s="240" t="str">
        <f t="shared" si="33"/>
        <v/>
      </c>
      <c r="D214" s="240" t="str">
        <f t="shared" si="34"/>
        <v/>
      </c>
      <c r="E214" s="261" t="str">
        <f>IF($A214="","",SUMIFS(Txn[Signed Units],Txn[Key],$A214))</f>
        <v/>
      </c>
      <c r="F214" s="283">
        <f>IF($A214="","",SUMIFS(Txn[Buy Cost],Txn[Key],$A214,Txn[Transaction Order],"&gt;"&amp;IFERROR(_xlfn.MAXIFS(Txn[Transaction Order],Txn[Key],$A214,Txn[Running Units],"&gt;-0.000001",Txn[Running Units],"&lt;0.000001"),0)))</f>
      </c>
      <c r="G214" s="283">
        <f>IF($A214="","",IFERROR(F214/SUMIFS(Txn[Units Purchased or Sold],Txn[Key],$A214,Txn[Transaction Order],"&gt;"&amp;IFERROR(_xlfn.MAXIFS(Txn[Transaction Order],Txn[Key],$A214,Txn[Running Units],"&gt;-0.000001",Txn[Running Units],"&lt;0.000001"),0),Txn[Sell (-1) Buy (1) Fees (0) Dividend (2)],1),0))</f>
      </c>
      <c r="H214" s="283">
        <f>IF($A214="","",SUMIFS(Txn[Sell Proceeds],Txn[Key],$A214,Txn[Transaction Order],"&gt;"&amp;IFERROR(_xlfn.MAXIFS(Txn[Transaction Order],Txn[Key],$A214,Txn[Running Units],"&gt;-0.000001",Txn[Running Units],"&lt;0.000001"),0)))</f>
      </c>
      <c r="I214" s="284" t="str">
        <f>IF($A214="","",IFERROR(INDEX(Prices[Current Price],MATCH($A214,Prices[Key],0)),0))</f>
        <v/>
      </c>
      <c r="J214" s="285" t="str">
        <f>IF($A214="","",IFERROR(INDEX(Prices[FX to SGD],MATCH($A214,Prices[Key],0)),1))</f>
        <v/>
      </c>
      <c r="K214" s="283" t="str">
        <f t="shared" si="35"/>
        <v/>
      </c>
      <c r="L214" s="283" t="str">
        <f t="shared" si="36"/>
        <v/>
      </c>
      <c r="M214" s="283" t="str">
        <f t="shared" si="37"/>
        <v/>
      </c>
      <c r="N214" s="286" t="str">
        <f t="shared" si="38"/>
        <v/>
      </c>
      <c r="O214" t="str">
        <f>IF($A214="","",IFERROR(INDEX(Prices[Category],MATCH($A214,Prices[Key],0)),"Uncategorized"))</f>
        <v/>
      </c>
      <c r="P214" s="287" t="str">
        <f t="shared" si="39"/>
        <v/>
      </c>
      <c r="Q214" s="287" t="str">
        <f t="shared" si="40"/>
        <v/>
      </c>
    </row>
    <row r="215" spans="1:17" ht="15" customHeight="1" x14ac:dyDescent="0.2">
      <c r="A215" s="240" t="str">
        <f>IFERROR(INDEX('All Ticker P&amp;L'!$A$2:$A$1001,MATCH(ROWS($A$2:A215),'All Ticker P&amp;L'!$N$2:$N$1001,0)),"")</f>
        <v/>
      </c>
      <c r="B215" s="240" t="str">
        <f t="shared" si="32"/>
        <v/>
      </c>
      <c r="C215" s="240" t="str">
        <f t="shared" si="33"/>
        <v/>
      </c>
      <c r="D215" s="240" t="str">
        <f t="shared" si="34"/>
        <v/>
      </c>
      <c r="E215" s="261" t="str">
        <f>IF($A215="","",SUMIFS(Txn[Signed Units],Txn[Key],$A215))</f>
        <v/>
      </c>
      <c r="F215" s="283">
        <f>IF($A215="","",SUMIFS(Txn[Buy Cost],Txn[Key],$A215,Txn[Transaction Order],"&gt;"&amp;IFERROR(_xlfn.MAXIFS(Txn[Transaction Order],Txn[Key],$A215,Txn[Running Units],"&gt;-0.000001",Txn[Running Units],"&lt;0.000001"),0)))</f>
      </c>
      <c r="G215" s="283">
        <f>IF($A215="","",IFERROR(F215/SUMIFS(Txn[Units Purchased or Sold],Txn[Key],$A215,Txn[Transaction Order],"&gt;"&amp;IFERROR(_xlfn.MAXIFS(Txn[Transaction Order],Txn[Key],$A215,Txn[Running Units],"&gt;-0.000001",Txn[Running Units],"&lt;0.000001"),0),Txn[Sell (-1) Buy (1) Fees (0) Dividend (2)],1),0))</f>
      </c>
      <c r="H215" s="283">
        <f>IF($A215="","",SUMIFS(Txn[Sell Proceeds],Txn[Key],$A215,Txn[Transaction Order],"&gt;"&amp;IFERROR(_xlfn.MAXIFS(Txn[Transaction Order],Txn[Key],$A215,Txn[Running Units],"&gt;-0.000001",Txn[Running Units],"&lt;0.000001"),0)))</f>
      </c>
      <c r="I215" s="284" t="str">
        <f>IF($A215="","",IFERROR(INDEX(Prices[Current Price],MATCH($A215,Prices[Key],0)),0))</f>
        <v/>
      </c>
      <c r="J215" s="285" t="str">
        <f>IF($A215="","",IFERROR(INDEX(Prices[FX to SGD],MATCH($A215,Prices[Key],0)),1))</f>
        <v/>
      </c>
      <c r="K215" s="283" t="str">
        <f t="shared" si="35"/>
        <v/>
      </c>
      <c r="L215" s="283" t="str">
        <f t="shared" si="36"/>
        <v/>
      </c>
      <c r="M215" s="283" t="str">
        <f t="shared" si="37"/>
        <v/>
      </c>
      <c r="N215" s="286" t="str">
        <f t="shared" si="38"/>
        <v/>
      </c>
      <c r="O215" t="str">
        <f>IF($A215="","",IFERROR(INDEX(Prices[Category],MATCH($A215,Prices[Key],0)),"Uncategorized"))</f>
        <v/>
      </c>
      <c r="P215" s="287" t="str">
        <f t="shared" si="39"/>
        <v/>
      </c>
      <c r="Q215" s="287" t="str">
        <f t="shared" si="40"/>
        <v/>
      </c>
    </row>
    <row r="216" spans="1:17" ht="15" customHeight="1" x14ac:dyDescent="0.2">
      <c r="A216" s="240" t="str">
        <f>IFERROR(INDEX('All Ticker P&amp;L'!$A$2:$A$1001,MATCH(ROWS($A$2:A216),'All Ticker P&amp;L'!$N$2:$N$1001,0)),"")</f>
        <v/>
      </c>
      <c r="B216" s="240" t="str">
        <f t="shared" si="32"/>
        <v/>
      </c>
      <c r="C216" s="240" t="str">
        <f t="shared" si="33"/>
        <v/>
      </c>
      <c r="D216" s="240" t="str">
        <f t="shared" si="34"/>
        <v/>
      </c>
      <c r="E216" s="261" t="str">
        <f>IF($A216="","",SUMIFS(Txn[Signed Units],Txn[Key],$A216))</f>
        <v/>
      </c>
      <c r="F216" s="283">
        <f>IF($A216="","",SUMIFS(Txn[Buy Cost],Txn[Key],$A216,Txn[Transaction Order],"&gt;"&amp;IFERROR(_xlfn.MAXIFS(Txn[Transaction Order],Txn[Key],$A216,Txn[Running Units],"&gt;-0.000001",Txn[Running Units],"&lt;0.000001"),0)))</f>
      </c>
      <c r="G216" s="283">
        <f>IF($A216="","",IFERROR(F216/SUMIFS(Txn[Units Purchased or Sold],Txn[Key],$A216,Txn[Transaction Order],"&gt;"&amp;IFERROR(_xlfn.MAXIFS(Txn[Transaction Order],Txn[Key],$A216,Txn[Running Units],"&gt;-0.000001",Txn[Running Units],"&lt;0.000001"),0),Txn[Sell (-1) Buy (1) Fees (0) Dividend (2)],1),0))</f>
      </c>
      <c r="H216" s="283">
        <f>IF($A216="","",SUMIFS(Txn[Sell Proceeds],Txn[Key],$A216,Txn[Transaction Order],"&gt;"&amp;IFERROR(_xlfn.MAXIFS(Txn[Transaction Order],Txn[Key],$A216,Txn[Running Units],"&gt;-0.000001",Txn[Running Units],"&lt;0.000001"),0)))</f>
      </c>
      <c r="I216" s="284" t="str">
        <f>IF($A216="","",IFERROR(INDEX(Prices[Current Price],MATCH($A216,Prices[Key],0)),0))</f>
        <v/>
      </c>
      <c r="J216" s="285" t="str">
        <f>IF($A216="","",IFERROR(INDEX(Prices[FX to SGD],MATCH($A216,Prices[Key],0)),1))</f>
        <v/>
      </c>
      <c r="K216" s="283" t="str">
        <f t="shared" si="35"/>
        <v/>
      </c>
      <c r="L216" s="283" t="str">
        <f t="shared" si="36"/>
        <v/>
      </c>
      <c r="M216" s="283" t="str">
        <f t="shared" si="37"/>
        <v/>
      </c>
      <c r="N216" s="286" t="str">
        <f t="shared" si="38"/>
        <v/>
      </c>
      <c r="O216" t="str">
        <f>IF($A216="","",IFERROR(INDEX(Prices[Category],MATCH($A216,Prices[Key],0)),"Uncategorized"))</f>
        <v/>
      </c>
      <c r="P216" s="287" t="str">
        <f t="shared" si="39"/>
        <v/>
      </c>
      <c r="Q216" s="287" t="str">
        <f t="shared" si="40"/>
        <v/>
      </c>
    </row>
    <row r="217" spans="1:17" ht="15" customHeight="1" x14ac:dyDescent="0.2">
      <c r="A217" s="240" t="str">
        <f>IFERROR(INDEX('All Ticker P&amp;L'!$A$2:$A$1001,MATCH(ROWS($A$2:A217),'All Ticker P&amp;L'!$N$2:$N$1001,0)),"")</f>
        <v/>
      </c>
      <c r="B217" s="240" t="str">
        <f t="shared" si="32"/>
        <v/>
      </c>
      <c r="C217" s="240" t="str">
        <f t="shared" si="33"/>
        <v/>
      </c>
      <c r="D217" s="240" t="str">
        <f t="shared" si="34"/>
        <v/>
      </c>
      <c r="E217" s="261" t="str">
        <f>IF($A217="","",SUMIFS(Txn[Signed Units],Txn[Key],$A217))</f>
        <v/>
      </c>
      <c r="F217" s="283">
        <f>IF($A217="","",SUMIFS(Txn[Buy Cost],Txn[Key],$A217,Txn[Transaction Order],"&gt;"&amp;IFERROR(_xlfn.MAXIFS(Txn[Transaction Order],Txn[Key],$A217,Txn[Running Units],"&gt;-0.000001",Txn[Running Units],"&lt;0.000001"),0)))</f>
      </c>
      <c r="G217" s="283">
        <f>IF($A217="","",IFERROR(F217/SUMIFS(Txn[Units Purchased or Sold],Txn[Key],$A217,Txn[Transaction Order],"&gt;"&amp;IFERROR(_xlfn.MAXIFS(Txn[Transaction Order],Txn[Key],$A217,Txn[Running Units],"&gt;-0.000001",Txn[Running Units],"&lt;0.000001"),0),Txn[Sell (-1) Buy (1) Fees (0) Dividend (2)],1),0))</f>
      </c>
      <c r="H217" s="283">
        <f>IF($A217="","",SUMIFS(Txn[Sell Proceeds],Txn[Key],$A217,Txn[Transaction Order],"&gt;"&amp;IFERROR(_xlfn.MAXIFS(Txn[Transaction Order],Txn[Key],$A217,Txn[Running Units],"&gt;-0.000001",Txn[Running Units],"&lt;0.000001"),0)))</f>
      </c>
      <c r="I217" s="284" t="str">
        <f>IF($A217="","",IFERROR(INDEX(Prices[Current Price],MATCH($A217,Prices[Key],0)),0))</f>
        <v/>
      </c>
      <c r="J217" s="285" t="str">
        <f>IF($A217="","",IFERROR(INDEX(Prices[FX to SGD],MATCH($A217,Prices[Key],0)),1))</f>
        <v/>
      </c>
      <c r="K217" s="283" t="str">
        <f t="shared" si="35"/>
        <v/>
      </c>
      <c r="L217" s="283" t="str">
        <f t="shared" si="36"/>
        <v/>
      </c>
      <c r="M217" s="283" t="str">
        <f t="shared" si="37"/>
        <v/>
      </c>
      <c r="N217" s="286" t="str">
        <f t="shared" si="38"/>
        <v/>
      </c>
      <c r="O217" t="str">
        <f>IF($A217="","",IFERROR(INDEX(Prices[Category],MATCH($A217,Prices[Key],0)),"Uncategorized"))</f>
        <v/>
      </c>
      <c r="P217" s="287" t="str">
        <f t="shared" si="39"/>
        <v/>
      </c>
      <c r="Q217" s="287" t="str">
        <f t="shared" si="40"/>
        <v/>
      </c>
    </row>
    <row r="218" spans="1:17" ht="15" customHeight="1" x14ac:dyDescent="0.2">
      <c r="A218" s="240" t="str">
        <f>IFERROR(INDEX('All Ticker P&amp;L'!$A$2:$A$1001,MATCH(ROWS($A$2:A218),'All Ticker P&amp;L'!$N$2:$N$1001,0)),"")</f>
        <v/>
      </c>
      <c r="B218" s="240" t="str">
        <f t="shared" si="32"/>
        <v/>
      </c>
      <c r="C218" s="240" t="str">
        <f t="shared" si="33"/>
        <v/>
      </c>
      <c r="D218" s="240" t="str">
        <f t="shared" si="34"/>
        <v/>
      </c>
      <c r="E218" s="261" t="str">
        <f>IF($A218="","",SUMIFS(Txn[Signed Units],Txn[Key],$A218))</f>
        <v/>
      </c>
      <c r="F218" s="283">
        <f>IF($A218="","",SUMIFS(Txn[Buy Cost],Txn[Key],$A218,Txn[Transaction Order],"&gt;"&amp;IFERROR(_xlfn.MAXIFS(Txn[Transaction Order],Txn[Key],$A218,Txn[Running Units],"&gt;-0.000001",Txn[Running Units],"&lt;0.000001"),0)))</f>
      </c>
      <c r="G218" s="283">
        <f>IF($A218="","",IFERROR(F218/SUMIFS(Txn[Units Purchased or Sold],Txn[Key],$A218,Txn[Transaction Order],"&gt;"&amp;IFERROR(_xlfn.MAXIFS(Txn[Transaction Order],Txn[Key],$A218,Txn[Running Units],"&gt;-0.000001",Txn[Running Units],"&lt;0.000001"),0),Txn[Sell (-1) Buy (1) Fees (0) Dividend (2)],1),0))</f>
      </c>
      <c r="H218" s="283">
        <f>IF($A218="","",SUMIFS(Txn[Sell Proceeds],Txn[Key],$A218,Txn[Transaction Order],"&gt;"&amp;IFERROR(_xlfn.MAXIFS(Txn[Transaction Order],Txn[Key],$A218,Txn[Running Units],"&gt;-0.000001",Txn[Running Units],"&lt;0.000001"),0)))</f>
      </c>
      <c r="I218" s="284" t="str">
        <f>IF($A218="","",IFERROR(INDEX(Prices[Current Price],MATCH($A218,Prices[Key],0)),0))</f>
        <v/>
      </c>
      <c r="J218" s="285" t="str">
        <f>IF($A218="","",IFERROR(INDEX(Prices[FX to SGD],MATCH($A218,Prices[Key],0)),1))</f>
        <v/>
      </c>
      <c r="K218" s="283" t="str">
        <f t="shared" si="35"/>
        <v/>
      </c>
      <c r="L218" s="283" t="str">
        <f t="shared" si="36"/>
        <v/>
      </c>
      <c r="M218" s="283" t="str">
        <f t="shared" si="37"/>
        <v/>
      </c>
      <c r="N218" s="286" t="str">
        <f t="shared" si="38"/>
        <v/>
      </c>
      <c r="O218" t="str">
        <f>IF($A218="","",IFERROR(INDEX(Prices[Category],MATCH($A218,Prices[Key],0)),"Uncategorized"))</f>
        <v/>
      </c>
      <c r="P218" s="287" t="str">
        <f t="shared" si="39"/>
        <v/>
      </c>
      <c r="Q218" s="287" t="str">
        <f t="shared" si="40"/>
        <v/>
      </c>
    </row>
    <row r="219" spans="1:17" ht="15" customHeight="1" x14ac:dyDescent="0.2">
      <c r="A219" s="240" t="str">
        <f>IFERROR(INDEX('All Ticker P&amp;L'!$A$2:$A$1001,MATCH(ROWS($A$2:A219),'All Ticker P&amp;L'!$N$2:$N$1001,0)),"")</f>
        <v/>
      </c>
      <c r="B219" s="240" t="str">
        <f t="shared" si="32"/>
        <v/>
      </c>
      <c r="C219" s="240" t="str">
        <f t="shared" si="33"/>
        <v/>
      </c>
      <c r="D219" s="240" t="str">
        <f t="shared" si="34"/>
        <v/>
      </c>
      <c r="E219" s="261" t="str">
        <f>IF($A219="","",SUMIFS(Txn[Signed Units],Txn[Key],$A219))</f>
        <v/>
      </c>
      <c r="F219" s="283">
        <f>IF($A219="","",SUMIFS(Txn[Buy Cost],Txn[Key],$A219,Txn[Transaction Order],"&gt;"&amp;IFERROR(_xlfn.MAXIFS(Txn[Transaction Order],Txn[Key],$A219,Txn[Running Units],"&gt;-0.000001",Txn[Running Units],"&lt;0.000001"),0)))</f>
      </c>
      <c r="G219" s="283">
        <f>IF($A219="","",IFERROR(F219/SUMIFS(Txn[Units Purchased or Sold],Txn[Key],$A219,Txn[Transaction Order],"&gt;"&amp;IFERROR(_xlfn.MAXIFS(Txn[Transaction Order],Txn[Key],$A219,Txn[Running Units],"&gt;-0.000001",Txn[Running Units],"&lt;0.000001"),0),Txn[Sell (-1) Buy (1) Fees (0) Dividend (2)],1),0))</f>
      </c>
      <c r="H219" s="283">
        <f>IF($A219="","",SUMIFS(Txn[Sell Proceeds],Txn[Key],$A219,Txn[Transaction Order],"&gt;"&amp;IFERROR(_xlfn.MAXIFS(Txn[Transaction Order],Txn[Key],$A219,Txn[Running Units],"&gt;-0.000001",Txn[Running Units],"&lt;0.000001"),0)))</f>
      </c>
      <c r="I219" s="284" t="str">
        <f>IF($A219="","",IFERROR(INDEX(Prices[Current Price],MATCH($A219,Prices[Key],0)),0))</f>
        <v/>
      </c>
      <c r="J219" s="285" t="str">
        <f>IF($A219="","",IFERROR(INDEX(Prices[FX to SGD],MATCH($A219,Prices[Key],0)),1))</f>
        <v/>
      </c>
      <c r="K219" s="283" t="str">
        <f t="shared" si="35"/>
        <v/>
      </c>
      <c r="L219" s="283" t="str">
        <f t="shared" si="36"/>
        <v/>
      </c>
      <c r="M219" s="283" t="str">
        <f t="shared" si="37"/>
        <v/>
      </c>
      <c r="N219" s="286" t="str">
        <f t="shared" si="38"/>
        <v/>
      </c>
      <c r="O219" t="str">
        <f>IF($A219="","",IFERROR(INDEX(Prices[Category],MATCH($A219,Prices[Key],0)),"Uncategorized"))</f>
        <v/>
      </c>
      <c r="P219" s="287" t="str">
        <f t="shared" si="39"/>
        <v/>
      </c>
      <c r="Q219" s="287" t="str">
        <f t="shared" si="40"/>
        <v/>
      </c>
    </row>
    <row r="220" spans="1:17" ht="15" customHeight="1" x14ac:dyDescent="0.2">
      <c r="A220" s="240" t="str">
        <f>IFERROR(INDEX('All Ticker P&amp;L'!$A$2:$A$1001,MATCH(ROWS($A$2:A220),'All Ticker P&amp;L'!$N$2:$N$1001,0)),"")</f>
        <v/>
      </c>
      <c r="B220" s="240" t="str">
        <f t="shared" si="32"/>
        <v/>
      </c>
      <c r="C220" s="240" t="str">
        <f t="shared" si="33"/>
        <v/>
      </c>
      <c r="D220" s="240" t="str">
        <f t="shared" si="34"/>
        <v/>
      </c>
      <c r="E220" s="261" t="str">
        <f>IF($A220="","",SUMIFS(Txn[Signed Units],Txn[Key],$A220))</f>
        <v/>
      </c>
      <c r="F220" s="283">
        <f>IF($A220="","",SUMIFS(Txn[Buy Cost],Txn[Key],$A220,Txn[Transaction Order],"&gt;"&amp;IFERROR(_xlfn.MAXIFS(Txn[Transaction Order],Txn[Key],$A220,Txn[Running Units],"&gt;-0.000001",Txn[Running Units],"&lt;0.000001"),0)))</f>
      </c>
      <c r="G220" s="283">
        <f>IF($A220="","",IFERROR(F220/SUMIFS(Txn[Units Purchased or Sold],Txn[Key],$A220,Txn[Transaction Order],"&gt;"&amp;IFERROR(_xlfn.MAXIFS(Txn[Transaction Order],Txn[Key],$A220,Txn[Running Units],"&gt;-0.000001",Txn[Running Units],"&lt;0.000001"),0),Txn[Sell (-1) Buy (1) Fees (0) Dividend (2)],1),0))</f>
      </c>
      <c r="H220" s="283">
        <f>IF($A220="","",SUMIFS(Txn[Sell Proceeds],Txn[Key],$A220,Txn[Transaction Order],"&gt;"&amp;IFERROR(_xlfn.MAXIFS(Txn[Transaction Order],Txn[Key],$A220,Txn[Running Units],"&gt;-0.000001",Txn[Running Units],"&lt;0.000001"),0)))</f>
      </c>
      <c r="I220" s="284" t="str">
        <f>IF($A220="","",IFERROR(INDEX(Prices[Current Price],MATCH($A220,Prices[Key],0)),0))</f>
        <v/>
      </c>
      <c r="J220" s="285" t="str">
        <f>IF($A220="","",IFERROR(INDEX(Prices[FX to SGD],MATCH($A220,Prices[Key],0)),1))</f>
        <v/>
      </c>
      <c r="K220" s="283" t="str">
        <f t="shared" si="35"/>
        <v/>
      </c>
      <c r="L220" s="283" t="str">
        <f t="shared" si="36"/>
        <v/>
      </c>
      <c r="M220" s="283" t="str">
        <f t="shared" si="37"/>
        <v/>
      </c>
      <c r="N220" s="286" t="str">
        <f t="shared" si="38"/>
        <v/>
      </c>
      <c r="O220" t="str">
        <f>IF($A220="","",IFERROR(INDEX(Prices[Category],MATCH($A220,Prices[Key],0)),"Uncategorized"))</f>
        <v/>
      </c>
      <c r="P220" s="287" t="str">
        <f t="shared" si="39"/>
        <v/>
      </c>
      <c r="Q220" s="287" t="str">
        <f t="shared" si="40"/>
        <v/>
      </c>
    </row>
    <row r="221" spans="1:17" ht="15" customHeight="1" x14ac:dyDescent="0.2">
      <c r="A221" s="240" t="str">
        <f>IFERROR(INDEX('All Ticker P&amp;L'!$A$2:$A$1001,MATCH(ROWS($A$2:A221),'All Ticker P&amp;L'!$N$2:$N$1001,0)),"")</f>
        <v/>
      </c>
      <c r="B221" s="240" t="str">
        <f t="shared" si="32"/>
        <v/>
      </c>
      <c r="C221" s="240" t="str">
        <f t="shared" si="33"/>
        <v/>
      </c>
      <c r="D221" s="240" t="str">
        <f t="shared" si="34"/>
        <v/>
      </c>
      <c r="E221" s="261" t="str">
        <f>IF($A221="","",SUMIFS(Txn[Signed Units],Txn[Key],$A221))</f>
        <v/>
      </c>
      <c r="F221" s="283">
        <f>IF($A221="","",SUMIFS(Txn[Buy Cost],Txn[Key],$A221,Txn[Transaction Order],"&gt;"&amp;IFERROR(_xlfn.MAXIFS(Txn[Transaction Order],Txn[Key],$A221,Txn[Running Units],"&gt;-0.000001",Txn[Running Units],"&lt;0.000001"),0)))</f>
      </c>
      <c r="G221" s="283">
        <f>IF($A221="","",IFERROR(F221/SUMIFS(Txn[Units Purchased or Sold],Txn[Key],$A221,Txn[Transaction Order],"&gt;"&amp;IFERROR(_xlfn.MAXIFS(Txn[Transaction Order],Txn[Key],$A221,Txn[Running Units],"&gt;-0.000001",Txn[Running Units],"&lt;0.000001"),0),Txn[Sell (-1) Buy (1) Fees (0) Dividend (2)],1),0))</f>
      </c>
      <c r="H221" s="283">
        <f>IF($A221="","",SUMIFS(Txn[Sell Proceeds],Txn[Key],$A221,Txn[Transaction Order],"&gt;"&amp;IFERROR(_xlfn.MAXIFS(Txn[Transaction Order],Txn[Key],$A221,Txn[Running Units],"&gt;-0.000001",Txn[Running Units],"&lt;0.000001"),0)))</f>
      </c>
      <c r="I221" s="284" t="str">
        <f>IF($A221="","",IFERROR(INDEX(Prices[Current Price],MATCH($A221,Prices[Key],0)),0))</f>
        <v/>
      </c>
      <c r="J221" s="285" t="str">
        <f>IF($A221="","",IFERROR(INDEX(Prices[FX to SGD],MATCH($A221,Prices[Key],0)),1))</f>
        <v/>
      </c>
      <c r="K221" s="283" t="str">
        <f t="shared" si="35"/>
        <v/>
      </c>
      <c r="L221" s="283" t="str">
        <f t="shared" si="36"/>
        <v/>
      </c>
      <c r="M221" s="283" t="str">
        <f t="shared" si="37"/>
        <v/>
      </c>
      <c r="N221" s="286" t="str">
        <f t="shared" si="38"/>
        <v/>
      </c>
      <c r="O221" t="str">
        <f>IF($A221="","",IFERROR(INDEX(Prices[Category],MATCH($A221,Prices[Key],0)),"Uncategorized"))</f>
        <v/>
      </c>
      <c r="P221" s="287" t="str">
        <f t="shared" si="39"/>
        <v/>
      </c>
      <c r="Q221" s="287" t="str">
        <f t="shared" si="40"/>
        <v/>
      </c>
    </row>
    <row r="222" spans="1:17" ht="15" customHeight="1" x14ac:dyDescent="0.2">
      <c r="A222" s="240" t="str">
        <f>IFERROR(INDEX('All Ticker P&amp;L'!$A$2:$A$1001,MATCH(ROWS($A$2:A222),'All Ticker P&amp;L'!$N$2:$N$1001,0)),"")</f>
        <v/>
      </c>
      <c r="B222" s="240" t="str">
        <f t="shared" si="32"/>
        <v/>
      </c>
      <c r="C222" s="240" t="str">
        <f t="shared" si="33"/>
        <v/>
      </c>
      <c r="D222" s="240" t="str">
        <f t="shared" si="34"/>
        <v/>
      </c>
      <c r="E222" s="261" t="str">
        <f>IF($A222="","",SUMIFS(Txn[Signed Units],Txn[Key],$A222))</f>
        <v/>
      </c>
      <c r="F222" s="283">
        <f>IF($A222="","",SUMIFS(Txn[Buy Cost],Txn[Key],$A222,Txn[Transaction Order],"&gt;"&amp;IFERROR(_xlfn.MAXIFS(Txn[Transaction Order],Txn[Key],$A222,Txn[Running Units],"&gt;-0.000001",Txn[Running Units],"&lt;0.000001"),0)))</f>
      </c>
      <c r="G222" s="283">
        <f>IF($A222="","",IFERROR(F222/SUMIFS(Txn[Units Purchased or Sold],Txn[Key],$A222,Txn[Transaction Order],"&gt;"&amp;IFERROR(_xlfn.MAXIFS(Txn[Transaction Order],Txn[Key],$A222,Txn[Running Units],"&gt;-0.000001",Txn[Running Units],"&lt;0.000001"),0),Txn[Sell (-1) Buy (1) Fees (0) Dividend (2)],1),0))</f>
      </c>
      <c r="H222" s="283">
        <f>IF($A222="","",SUMIFS(Txn[Sell Proceeds],Txn[Key],$A222,Txn[Transaction Order],"&gt;"&amp;IFERROR(_xlfn.MAXIFS(Txn[Transaction Order],Txn[Key],$A222,Txn[Running Units],"&gt;-0.000001",Txn[Running Units],"&lt;0.000001"),0)))</f>
      </c>
      <c r="I222" s="284" t="str">
        <f>IF($A222="","",IFERROR(INDEX(Prices[Current Price],MATCH($A222,Prices[Key],0)),0))</f>
        <v/>
      </c>
      <c r="J222" s="285" t="str">
        <f>IF($A222="","",IFERROR(INDEX(Prices[FX to SGD],MATCH($A222,Prices[Key],0)),1))</f>
        <v/>
      </c>
      <c r="K222" s="283" t="str">
        <f t="shared" si="35"/>
        <v/>
      </c>
      <c r="L222" s="283" t="str">
        <f t="shared" si="36"/>
        <v/>
      </c>
      <c r="M222" s="283" t="str">
        <f t="shared" si="37"/>
        <v/>
      </c>
      <c r="N222" s="286" t="str">
        <f t="shared" si="38"/>
        <v/>
      </c>
      <c r="O222" t="str">
        <f>IF($A222="","",IFERROR(INDEX(Prices[Category],MATCH($A222,Prices[Key],0)),"Uncategorized"))</f>
        <v/>
      </c>
      <c r="P222" s="287" t="str">
        <f t="shared" si="39"/>
        <v/>
      </c>
      <c r="Q222" s="287" t="str">
        <f t="shared" si="40"/>
        <v/>
      </c>
    </row>
    <row r="223" spans="1:17" ht="15" customHeight="1" x14ac:dyDescent="0.2">
      <c r="A223" s="240" t="str">
        <f>IFERROR(INDEX('All Ticker P&amp;L'!$A$2:$A$1001,MATCH(ROWS($A$2:A223),'All Ticker P&amp;L'!$N$2:$N$1001,0)),"")</f>
        <v/>
      </c>
      <c r="B223" s="240" t="str">
        <f t="shared" si="32"/>
        <v/>
      </c>
      <c r="C223" s="240" t="str">
        <f t="shared" si="33"/>
        <v/>
      </c>
      <c r="D223" s="240" t="str">
        <f t="shared" si="34"/>
        <v/>
      </c>
      <c r="E223" s="261" t="str">
        <f>IF($A223="","",SUMIFS(Txn[Signed Units],Txn[Key],$A223))</f>
        <v/>
      </c>
      <c r="F223" s="283">
        <f>IF($A223="","",SUMIFS(Txn[Buy Cost],Txn[Key],$A223,Txn[Transaction Order],"&gt;"&amp;IFERROR(_xlfn.MAXIFS(Txn[Transaction Order],Txn[Key],$A223,Txn[Running Units],"&gt;-0.000001",Txn[Running Units],"&lt;0.000001"),0)))</f>
      </c>
      <c r="G223" s="283">
        <f>IF($A223="","",IFERROR(F223/SUMIFS(Txn[Units Purchased or Sold],Txn[Key],$A223,Txn[Transaction Order],"&gt;"&amp;IFERROR(_xlfn.MAXIFS(Txn[Transaction Order],Txn[Key],$A223,Txn[Running Units],"&gt;-0.000001",Txn[Running Units],"&lt;0.000001"),0),Txn[Sell (-1) Buy (1) Fees (0) Dividend (2)],1),0))</f>
      </c>
      <c r="H223" s="283">
        <f>IF($A223="","",SUMIFS(Txn[Sell Proceeds],Txn[Key],$A223,Txn[Transaction Order],"&gt;"&amp;IFERROR(_xlfn.MAXIFS(Txn[Transaction Order],Txn[Key],$A223,Txn[Running Units],"&gt;-0.000001",Txn[Running Units],"&lt;0.000001"),0)))</f>
      </c>
      <c r="I223" s="284" t="str">
        <f>IF($A223="","",IFERROR(INDEX(Prices[Current Price],MATCH($A223,Prices[Key],0)),0))</f>
        <v/>
      </c>
      <c r="J223" s="285" t="str">
        <f>IF($A223="","",IFERROR(INDEX(Prices[FX to SGD],MATCH($A223,Prices[Key],0)),1))</f>
        <v/>
      </c>
      <c r="K223" s="283" t="str">
        <f t="shared" si="35"/>
        <v/>
      </c>
      <c r="L223" s="283" t="str">
        <f t="shared" si="36"/>
        <v/>
      </c>
      <c r="M223" s="283" t="str">
        <f t="shared" si="37"/>
        <v/>
      </c>
      <c r="N223" s="286" t="str">
        <f t="shared" si="38"/>
        <v/>
      </c>
      <c r="O223" t="str">
        <f>IF($A223="","",IFERROR(INDEX(Prices[Category],MATCH($A223,Prices[Key],0)),"Uncategorized"))</f>
        <v/>
      </c>
      <c r="P223" s="287" t="str">
        <f t="shared" si="39"/>
        <v/>
      </c>
      <c r="Q223" s="287" t="str">
        <f t="shared" si="40"/>
        <v/>
      </c>
    </row>
    <row r="224" spans="1:17" ht="15" customHeight="1" x14ac:dyDescent="0.2">
      <c r="A224" s="240" t="str">
        <f>IFERROR(INDEX('All Ticker P&amp;L'!$A$2:$A$1001,MATCH(ROWS($A$2:A224),'All Ticker P&amp;L'!$N$2:$N$1001,0)),"")</f>
        <v/>
      </c>
      <c r="B224" s="240" t="str">
        <f t="shared" si="32"/>
        <v/>
      </c>
      <c r="C224" s="240" t="str">
        <f t="shared" si="33"/>
        <v/>
      </c>
      <c r="D224" s="240" t="str">
        <f t="shared" si="34"/>
        <v/>
      </c>
      <c r="E224" s="261" t="str">
        <f>IF($A224="","",SUMIFS(Txn[Signed Units],Txn[Key],$A224))</f>
        <v/>
      </c>
      <c r="F224" s="283">
        <f>IF($A224="","",SUMIFS(Txn[Buy Cost],Txn[Key],$A224,Txn[Transaction Order],"&gt;"&amp;IFERROR(_xlfn.MAXIFS(Txn[Transaction Order],Txn[Key],$A224,Txn[Running Units],"&gt;-0.000001",Txn[Running Units],"&lt;0.000001"),0)))</f>
      </c>
      <c r="G224" s="283">
        <f>IF($A224="","",IFERROR(F224/SUMIFS(Txn[Units Purchased or Sold],Txn[Key],$A224,Txn[Transaction Order],"&gt;"&amp;IFERROR(_xlfn.MAXIFS(Txn[Transaction Order],Txn[Key],$A224,Txn[Running Units],"&gt;-0.000001",Txn[Running Units],"&lt;0.000001"),0),Txn[Sell (-1) Buy (1) Fees (0) Dividend (2)],1),0))</f>
      </c>
      <c r="H224" s="283">
        <f>IF($A224="","",SUMIFS(Txn[Sell Proceeds],Txn[Key],$A224,Txn[Transaction Order],"&gt;"&amp;IFERROR(_xlfn.MAXIFS(Txn[Transaction Order],Txn[Key],$A224,Txn[Running Units],"&gt;-0.000001",Txn[Running Units],"&lt;0.000001"),0)))</f>
      </c>
      <c r="I224" s="284" t="str">
        <f>IF($A224="","",IFERROR(INDEX(Prices[Current Price],MATCH($A224,Prices[Key],0)),0))</f>
        <v/>
      </c>
      <c r="J224" s="285" t="str">
        <f>IF($A224="","",IFERROR(INDEX(Prices[FX to SGD],MATCH($A224,Prices[Key],0)),1))</f>
        <v/>
      </c>
      <c r="K224" s="283" t="str">
        <f t="shared" si="35"/>
        <v/>
      </c>
      <c r="L224" s="283" t="str">
        <f t="shared" si="36"/>
        <v/>
      </c>
      <c r="M224" s="283" t="str">
        <f t="shared" si="37"/>
        <v/>
      </c>
      <c r="N224" s="286" t="str">
        <f t="shared" si="38"/>
        <v/>
      </c>
      <c r="O224" t="str">
        <f>IF($A224="","",IFERROR(INDEX(Prices[Category],MATCH($A224,Prices[Key],0)),"Uncategorized"))</f>
        <v/>
      </c>
      <c r="P224" s="287" t="str">
        <f t="shared" si="39"/>
        <v/>
      </c>
      <c r="Q224" s="287" t="str">
        <f t="shared" si="40"/>
        <v/>
      </c>
    </row>
    <row r="225" spans="1:17" ht="15" customHeight="1" x14ac:dyDescent="0.2">
      <c r="A225" s="240" t="str">
        <f>IFERROR(INDEX('All Ticker P&amp;L'!$A$2:$A$1001,MATCH(ROWS($A$2:A225),'All Ticker P&amp;L'!$N$2:$N$1001,0)),"")</f>
        <v/>
      </c>
      <c r="B225" s="240" t="str">
        <f t="shared" si="32"/>
        <v/>
      </c>
      <c r="C225" s="240" t="str">
        <f t="shared" si="33"/>
        <v/>
      </c>
      <c r="D225" s="240" t="str">
        <f t="shared" si="34"/>
        <v/>
      </c>
      <c r="E225" s="261" t="str">
        <f>IF($A225="","",SUMIFS(Txn[Signed Units],Txn[Key],$A225))</f>
        <v/>
      </c>
      <c r="F225" s="283">
        <f>IF($A225="","",SUMIFS(Txn[Buy Cost],Txn[Key],$A225,Txn[Transaction Order],"&gt;"&amp;IFERROR(_xlfn.MAXIFS(Txn[Transaction Order],Txn[Key],$A225,Txn[Running Units],"&gt;-0.000001",Txn[Running Units],"&lt;0.000001"),0)))</f>
      </c>
      <c r="G225" s="283">
        <f>IF($A225="","",IFERROR(F225/SUMIFS(Txn[Units Purchased or Sold],Txn[Key],$A225,Txn[Transaction Order],"&gt;"&amp;IFERROR(_xlfn.MAXIFS(Txn[Transaction Order],Txn[Key],$A225,Txn[Running Units],"&gt;-0.000001",Txn[Running Units],"&lt;0.000001"),0),Txn[Sell (-1) Buy (1) Fees (0) Dividend (2)],1),0))</f>
      </c>
      <c r="H225" s="283">
        <f>IF($A225="","",SUMIFS(Txn[Sell Proceeds],Txn[Key],$A225,Txn[Transaction Order],"&gt;"&amp;IFERROR(_xlfn.MAXIFS(Txn[Transaction Order],Txn[Key],$A225,Txn[Running Units],"&gt;-0.000001",Txn[Running Units],"&lt;0.000001"),0)))</f>
      </c>
      <c r="I225" s="284" t="str">
        <f>IF($A225="","",IFERROR(INDEX(Prices[Current Price],MATCH($A225,Prices[Key],0)),0))</f>
        <v/>
      </c>
      <c r="J225" s="285" t="str">
        <f>IF($A225="","",IFERROR(INDEX(Prices[FX to SGD],MATCH($A225,Prices[Key],0)),1))</f>
        <v/>
      </c>
      <c r="K225" s="283" t="str">
        <f t="shared" si="35"/>
        <v/>
      </c>
      <c r="L225" s="283" t="str">
        <f t="shared" si="36"/>
        <v/>
      </c>
      <c r="M225" s="283" t="str">
        <f t="shared" si="37"/>
        <v/>
      </c>
      <c r="N225" s="286" t="str">
        <f t="shared" si="38"/>
        <v/>
      </c>
      <c r="O225" t="str">
        <f>IF($A225="","",IFERROR(INDEX(Prices[Category],MATCH($A225,Prices[Key],0)),"Uncategorized"))</f>
        <v/>
      </c>
      <c r="P225" s="287" t="str">
        <f t="shared" si="39"/>
        <v/>
      </c>
      <c r="Q225" s="287" t="str">
        <f t="shared" si="40"/>
        <v/>
      </c>
    </row>
    <row r="226" spans="1:17" ht="15" customHeight="1" x14ac:dyDescent="0.2">
      <c r="A226" s="240" t="str">
        <f>IFERROR(INDEX('All Ticker P&amp;L'!$A$2:$A$1001,MATCH(ROWS($A$2:A226),'All Ticker P&amp;L'!$N$2:$N$1001,0)),"")</f>
        <v/>
      </c>
      <c r="B226" s="240" t="str">
        <f t="shared" si="32"/>
        <v/>
      </c>
      <c r="C226" s="240" t="str">
        <f t="shared" si="33"/>
        <v/>
      </c>
      <c r="D226" s="240" t="str">
        <f t="shared" si="34"/>
        <v/>
      </c>
      <c r="E226" s="261" t="str">
        <f>IF($A226="","",SUMIFS(Txn[Signed Units],Txn[Key],$A226))</f>
        <v/>
      </c>
      <c r="F226" s="283">
        <f>IF($A226="","",SUMIFS(Txn[Buy Cost],Txn[Key],$A226,Txn[Transaction Order],"&gt;"&amp;IFERROR(_xlfn.MAXIFS(Txn[Transaction Order],Txn[Key],$A226,Txn[Running Units],"&gt;-0.000001",Txn[Running Units],"&lt;0.000001"),0)))</f>
      </c>
      <c r="G226" s="283">
        <f>IF($A226="","",IFERROR(F226/SUMIFS(Txn[Units Purchased or Sold],Txn[Key],$A226,Txn[Transaction Order],"&gt;"&amp;IFERROR(_xlfn.MAXIFS(Txn[Transaction Order],Txn[Key],$A226,Txn[Running Units],"&gt;-0.000001",Txn[Running Units],"&lt;0.000001"),0),Txn[Sell (-1) Buy (1) Fees (0) Dividend (2)],1),0))</f>
      </c>
      <c r="H226" s="283">
        <f>IF($A226="","",SUMIFS(Txn[Sell Proceeds],Txn[Key],$A226,Txn[Transaction Order],"&gt;"&amp;IFERROR(_xlfn.MAXIFS(Txn[Transaction Order],Txn[Key],$A226,Txn[Running Units],"&gt;-0.000001",Txn[Running Units],"&lt;0.000001"),0)))</f>
      </c>
      <c r="I226" s="284" t="str">
        <f>IF($A226="","",IFERROR(INDEX(Prices[Current Price],MATCH($A226,Prices[Key],0)),0))</f>
        <v/>
      </c>
      <c r="J226" s="285" t="str">
        <f>IF($A226="","",IFERROR(INDEX(Prices[FX to SGD],MATCH($A226,Prices[Key],0)),1))</f>
        <v/>
      </c>
      <c r="K226" s="283" t="str">
        <f t="shared" si="35"/>
        <v/>
      </c>
      <c r="L226" s="283" t="str">
        <f t="shared" si="36"/>
        <v/>
      </c>
      <c r="M226" s="283" t="str">
        <f t="shared" si="37"/>
        <v/>
      </c>
      <c r="N226" s="286" t="str">
        <f t="shared" si="38"/>
        <v/>
      </c>
      <c r="O226" t="str">
        <f>IF($A226="","",IFERROR(INDEX(Prices[Category],MATCH($A226,Prices[Key],0)),"Uncategorized"))</f>
        <v/>
      </c>
      <c r="P226" s="287" t="str">
        <f t="shared" si="39"/>
        <v/>
      </c>
      <c r="Q226" s="287" t="str">
        <f t="shared" si="40"/>
        <v/>
      </c>
    </row>
    <row r="227" spans="1:17" ht="15" customHeight="1" x14ac:dyDescent="0.2">
      <c r="A227" s="240" t="str">
        <f>IFERROR(INDEX('All Ticker P&amp;L'!$A$2:$A$1001,MATCH(ROWS($A$2:A227),'All Ticker P&amp;L'!$N$2:$N$1001,0)),"")</f>
        <v/>
      </c>
      <c r="B227" s="240" t="str">
        <f t="shared" si="32"/>
        <v/>
      </c>
      <c r="C227" s="240" t="str">
        <f t="shared" si="33"/>
        <v/>
      </c>
      <c r="D227" s="240" t="str">
        <f t="shared" si="34"/>
        <v/>
      </c>
      <c r="E227" s="261" t="str">
        <f>IF($A227="","",SUMIFS(Txn[Signed Units],Txn[Key],$A227))</f>
        <v/>
      </c>
      <c r="F227" s="283">
        <f>IF($A227="","",SUMIFS(Txn[Buy Cost],Txn[Key],$A227,Txn[Transaction Order],"&gt;"&amp;IFERROR(_xlfn.MAXIFS(Txn[Transaction Order],Txn[Key],$A227,Txn[Running Units],"&gt;-0.000001",Txn[Running Units],"&lt;0.000001"),0)))</f>
      </c>
      <c r="G227" s="283">
        <f>IF($A227="","",IFERROR(F227/SUMIFS(Txn[Units Purchased or Sold],Txn[Key],$A227,Txn[Transaction Order],"&gt;"&amp;IFERROR(_xlfn.MAXIFS(Txn[Transaction Order],Txn[Key],$A227,Txn[Running Units],"&gt;-0.000001",Txn[Running Units],"&lt;0.000001"),0),Txn[Sell (-1) Buy (1) Fees (0) Dividend (2)],1),0))</f>
      </c>
      <c r="H227" s="283">
        <f>IF($A227="","",SUMIFS(Txn[Sell Proceeds],Txn[Key],$A227,Txn[Transaction Order],"&gt;"&amp;IFERROR(_xlfn.MAXIFS(Txn[Transaction Order],Txn[Key],$A227,Txn[Running Units],"&gt;-0.000001",Txn[Running Units],"&lt;0.000001"),0)))</f>
      </c>
      <c r="I227" s="284" t="str">
        <f>IF($A227="","",IFERROR(INDEX(Prices[Current Price],MATCH($A227,Prices[Key],0)),0))</f>
        <v/>
      </c>
      <c r="J227" s="285" t="str">
        <f>IF($A227="","",IFERROR(INDEX(Prices[FX to SGD],MATCH($A227,Prices[Key],0)),1))</f>
        <v/>
      </c>
      <c r="K227" s="283" t="str">
        <f t="shared" si="35"/>
        <v/>
      </c>
      <c r="L227" s="283" t="str">
        <f t="shared" si="36"/>
        <v/>
      </c>
      <c r="M227" s="283" t="str">
        <f t="shared" si="37"/>
        <v/>
      </c>
      <c r="N227" s="286" t="str">
        <f t="shared" si="38"/>
        <v/>
      </c>
      <c r="O227" t="str">
        <f>IF($A227="","",IFERROR(INDEX(Prices[Category],MATCH($A227,Prices[Key],0)),"Uncategorized"))</f>
        <v/>
      </c>
      <c r="P227" s="287" t="str">
        <f t="shared" si="39"/>
        <v/>
      </c>
      <c r="Q227" s="287" t="str">
        <f t="shared" si="40"/>
        <v/>
      </c>
    </row>
    <row r="228" spans="1:17" ht="15" customHeight="1" x14ac:dyDescent="0.2">
      <c r="A228" s="240" t="str">
        <f>IFERROR(INDEX('All Ticker P&amp;L'!$A$2:$A$1001,MATCH(ROWS($A$2:A228),'All Ticker P&amp;L'!$N$2:$N$1001,0)),"")</f>
        <v/>
      </c>
      <c r="B228" s="240" t="str">
        <f t="shared" si="32"/>
        <v/>
      </c>
      <c r="C228" s="240" t="str">
        <f t="shared" si="33"/>
        <v/>
      </c>
      <c r="D228" s="240" t="str">
        <f t="shared" si="34"/>
        <v/>
      </c>
      <c r="E228" s="261" t="str">
        <f>IF($A228="","",SUMIFS(Txn[Signed Units],Txn[Key],$A228))</f>
        <v/>
      </c>
      <c r="F228" s="283">
        <f>IF($A228="","",SUMIFS(Txn[Buy Cost],Txn[Key],$A228,Txn[Transaction Order],"&gt;"&amp;IFERROR(_xlfn.MAXIFS(Txn[Transaction Order],Txn[Key],$A228,Txn[Running Units],"&gt;-0.000001",Txn[Running Units],"&lt;0.000001"),0)))</f>
      </c>
      <c r="G228" s="283">
        <f>IF($A228="","",IFERROR(F228/SUMIFS(Txn[Units Purchased or Sold],Txn[Key],$A228,Txn[Transaction Order],"&gt;"&amp;IFERROR(_xlfn.MAXIFS(Txn[Transaction Order],Txn[Key],$A228,Txn[Running Units],"&gt;-0.000001",Txn[Running Units],"&lt;0.000001"),0),Txn[Sell (-1) Buy (1) Fees (0) Dividend (2)],1),0))</f>
      </c>
      <c r="H228" s="283">
        <f>IF($A228="","",SUMIFS(Txn[Sell Proceeds],Txn[Key],$A228,Txn[Transaction Order],"&gt;"&amp;IFERROR(_xlfn.MAXIFS(Txn[Transaction Order],Txn[Key],$A228,Txn[Running Units],"&gt;-0.000001",Txn[Running Units],"&lt;0.000001"),0)))</f>
      </c>
      <c r="I228" s="284" t="str">
        <f>IF($A228="","",IFERROR(INDEX(Prices[Current Price],MATCH($A228,Prices[Key],0)),0))</f>
        <v/>
      </c>
      <c r="J228" s="285" t="str">
        <f>IF($A228="","",IFERROR(INDEX(Prices[FX to SGD],MATCH($A228,Prices[Key],0)),1))</f>
        <v/>
      </c>
      <c r="K228" s="283" t="str">
        <f t="shared" si="35"/>
        <v/>
      </c>
      <c r="L228" s="283" t="str">
        <f t="shared" si="36"/>
        <v/>
      </c>
      <c r="M228" s="283" t="str">
        <f t="shared" si="37"/>
        <v/>
      </c>
      <c r="N228" s="286" t="str">
        <f t="shared" si="38"/>
        <v/>
      </c>
      <c r="O228" t="str">
        <f>IF($A228="","",IFERROR(INDEX(Prices[Category],MATCH($A228,Prices[Key],0)),"Uncategorized"))</f>
        <v/>
      </c>
      <c r="P228" s="287" t="str">
        <f t="shared" si="39"/>
        <v/>
      </c>
      <c r="Q228" s="287" t="str">
        <f t="shared" si="40"/>
        <v/>
      </c>
    </row>
    <row r="229" spans="1:17" ht="15" customHeight="1" x14ac:dyDescent="0.2">
      <c r="A229" s="240" t="str">
        <f>IFERROR(INDEX('All Ticker P&amp;L'!$A$2:$A$1001,MATCH(ROWS($A$2:A229),'All Ticker P&amp;L'!$N$2:$N$1001,0)),"")</f>
        <v/>
      </c>
      <c r="B229" s="240" t="str">
        <f t="shared" si="32"/>
        <v/>
      </c>
      <c r="C229" s="240" t="str">
        <f t="shared" si="33"/>
        <v/>
      </c>
      <c r="D229" s="240" t="str">
        <f t="shared" si="34"/>
        <v/>
      </c>
      <c r="E229" s="261" t="str">
        <f>IF($A229="","",SUMIFS(Txn[Signed Units],Txn[Key],$A229))</f>
        <v/>
      </c>
      <c r="F229" s="283">
        <f>IF($A229="","",SUMIFS(Txn[Buy Cost],Txn[Key],$A229,Txn[Transaction Order],"&gt;"&amp;IFERROR(_xlfn.MAXIFS(Txn[Transaction Order],Txn[Key],$A229,Txn[Running Units],"&gt;-0.000001",Txn[Running Units],"&lt;0.000001"),0)))</f>
      </c>
      <c r="G229" s="283">
        <f>IF($A229="","",IFERROR(F229/SUMIFS(Txn[Units Purchased or Sold],Txn[Key],$A229,Txn[Transaction Order],"&gt;"&amp;IFERROR(_xlfn.MAXIFS(Txn[Transaction Order],Txn[Key],$A229,Txn[Running Units],"&gt;-0.000001",Txn[Running Units],"&lt;0.000001"),0),Txn[Sell (-1) Buy (1) Fees (0) Dividend (2)],1),0))</f>
      </c>
      <c r="H229" s="283">
        <f>IF($A229="","",SUMIFS(Txn[Sell Proceeds],Txn[Key],$A229,Txn[Transaction Order],"&gt;"&amp;IFERROR(_xlfn.MAXIFS(Txn[Transaction Order],Txn[Key],$A229,Txn[Running Units],"&gt;-0.000001",Txn[Running Units],"&lt;0.000001"),0)))</f>
      </c>
      <c r="I229" s="284" t="str">
        <f>IF($A229="","",IFERROR(INDEX(Prices[Current Price],MATCH($A229,Prices[Key],0)),0))</f>
        <v/>
      </c>
      <c r="J229" s="285" t="str">
        <f>IF($A229="","",IFERROR(INDEX(Prices[FX to SGD],MATCH($A229,Prices[Key],0)),1))</f>
        <v/>
      </c>
      <c r="K229" s="283" t="str">
        <f t="shared" si="35"/>
        <v/>
      </c>
      <c r="L229" s="283" t="str">
        <f t="shared" si="36"/>
        <v/>
      </c>
      <c r="M229" s="283" t="str">
        <f t="shared" si="37"/>
        <v/>
      </c>
      <c r="N229" s="286" t="str">
        <f t="shared" si="38"/>
        <v/>
      </c>
      <c r="O229" t="str">
        <f>IF($A229="","",IFERROR(INDEX(Prices[Category],MATCH($A229,Prices[Key],0)),"Uncategorized"))</f>
        <v/>
      </c>
      <c r="P229" s="287" t="str">
        <f t="shared" si="39"/>
        <v/>
      </c>
      <c r="Q229" s="287" t="str">
        <f t="shared" si="40"/>
        <v/>
      </c>
    </row>
    <row r="230" spans="1:17" ht="15" customHeight="1" x14ac:dyDescent="0.2">
      <c r="A230" s="240" t="str">
        <f>IFERROR(INDEX('All Ticker P&amp;L'!$A$2:$A$1001,MATCH(ROWS($A$2:A230),'All Ticker P&amp;L'!$N$2:$N$1001,0)),"")</f>
        <v/>
      </c>
      <c r="B230" s="240" t="str">
        <f t="shared" si="32"/>
        <v/>
      </c>
      <c r="C230" s="240" t="str">
        <f t="shared" si="33"/>
        <v/>
      </c>
      <c r="D230" s="240" t="str">
        <f t="shared" si="34"/>
        <v/>
      </c>
      <c r="E230" s="261" t="str">
        <f>IF($A230="","",SUMIFS(Txn[Signed Units],Txn[Key],$A230))</f>
        <v/>
      </c>
      <c r="F230" s="283">
        <f>IF($A230="","",SUMIFS(Txn[Buy Cost],Txn[Key],$A230,Txn[Transaction Order],"&gt;"&amp;IFERROR(_xlfn.MAXIFS(Txn[Transaction Order],Txn[Key],$A230,Txn[Running Units],"&gt;-0.000001",Txn[Running Units],"&lt;0.000001"),0)))</f>
      </c>
      <c r="G230" s="283">
        <f>IF($A230="","",IFERROR(F230/SUMIFS(Txn[Units Purchased or Sold],Txn[Key],$A230,Txn[Transaction Order],"&gt;"&amp;IFERROR(_xlfn.MAXIFS(Txn[Transaction Order],Txn[Key],$A230,Txn[Running Units],"&gt;-0.000001",Txn[Running Units],"&lt;0.000001"),0),Txn[Sell (-1) Buy (1) Fees (0) Dividend (2)],1),0))</f>
      </c>
      <c r="H230" s="283">
        <f>IF($A230="","",SUMIFS(Txn[Sell Proceeds],Txn[Key],$A230,Txn[Transaction Order],"&gt;"&amp;IFERROR(_xlfn.MAXIFS(Txn[Transaction Order],Txn[Key],$A230,Txn[Running Units],"&gt;-0.000001",Txn[Running Units],"&lt;0.000001"),0)))</f>
      </c>
      <c r="I230" s="284" t="str">
        <f>IF($A230="","",IFERROR(INDEX(Prices[Current Price],MATCH($A230,Prices[Key],0)),0))</f>
        <v/>
      </c>
      <c r="J230" s="285" t="str">
        <f>IF($A230="","",IFERROR(INDEX(Prices[FX to SGD],MATCH($A230,Prices[Key],0)),1))</f>
        <v/>
      </c>
      <c r="K230" s="283" t="str">
        <f t="shared" si="35"/>
        <v/>
      </c>
      <c r="L230" s="283" t="str">
        <f t="shared" si="36"/>
        <v/>
      </c>
      <c r="M230" s="283" t="str">
        <f t="shared" si="37"/>
        <v/>
      </c>
      <c r="N230" s="286" t="str">
        <f t="shared" si="38"/>
        <v/>
      </c>
      <c r="O230" t="str">
        <f>IF($A230="","",IFERROR(INDEX(Prices[Category],MATCH($A230,Prices[Key],0)),"Uncategorized"))</f>
        <v/>
      </c>
      <c r="P230" s="287" t="str">
        <f t="shared" si="39"/>
        <v/>
      </c>
      <c r="Q230" s="287" t="str">
        <f t="shared" si="40"/>
        <v/>
      </c>
    </row>
    <row r="231" spans="1:17" ht="15" customHeight="1" x14ac:dyDescent="0.2">
      <c r="A231" s="240" t="str">
        <f>IFERROR(INDEX('All Ticker P&amp;L'!$A$2:$A$1001,MATCH(ROWS($A$2:A231),'All Ticker P&amp;L'!$N$2:$N$1001,0)),"")</f>
        <v/>
      </c>
      <c r="B231" s="240" t="str">
        <f t="shared" si="32"/>
        <v/>
      </c>
      <c r="C231" s="240" t="str">
        <f t="shared" si="33"/>
        <v/>
      </c>
      <c r="D231" s="240" t="str">
        <f t="shared" si="34"/>
        <v/>
      </c>
      <c r="E231" s="261" t="str">
        <f>IF($A231="","",SUMIFS(Txn[Signed Units],Txn[Key],$A231))</f>
        <v/>
      </c>
      <c r="F231" s="283">
        <f>IF($A231="","",SUMIFS(Txn[Buy Cost],Txn[Key],$A231,Txn[Transaction Order],"&gt;"&amp;IFERROR(_xlfn.MAXIFS(Txn[Transaction Order],Txn[Key],$A231,Txn[Running Units],"&gt;-0.000001",Txn[Running Units],"&lt;0.000001"),0)))</f>
      </c>
      <c r="G231" s="283">
        <f>IF($A231="","",IFERROR(F231/SUMIFS(Txn[Units Purchased or Sold],Txn[Key],$A231,Txn[Transaction Order],"&gt;"&amp;IFERROR(_xlfn.MAXIFS(Txn[Transaction Order],Txn[Key],$A231,Txn[Running Units],"&gt;-0.000001",Txn[Running Units],"&lt;0.000001"),0),Txn[Sell (-1) Buy (1) Fees (0) Dividend (2)],1),0))</f>
      </c>
      <c r="H231" s="283">
        <f>IF($A231="","",SUMIFS(Txn[Sell Proceeds],Txn[Key],$A231,Txn[Transaction Order],"&gt;"&amp;IFERROR(_xlfn.MAXIFS(Txn[Transaction Order],Txn[Key],$A231,Txn[Running Units],"&gt;-0.000001",Txn[Running Units],"&lt;0.000001"),0)))</f>
      </c>
      <c r="I231" s="284" t="str">
        <f>IF($A231="","",IFERROR(INDEX(Prices[Current Price],MATCH($A231,Prices[Key],0)),0))</f>
        <v/>
      </c>
      <c r="J231" s="285" t="str">
        <f>IF($A231="","",IFERROR(INDEX(Prices[FX to SGD],MATCH($A231,Prices[Key],0)),1))</f>
        <v/>
      </c>
      <c r="K231" s="283" t="str">
        <f t="shared" si="35"/>
        <v/>
      </c>
      <c r="L231" s="283" t="str">
        <f t="shared" si="36"/>
        <v/>
      </c>
      <c r="M231" s="283" t="str">
        <f t="shared" si="37"/>
        <v/>
      </c>
      <c r="N231" s="286" t="str">
        <f t="shared" si="38"/>
        <v/>
      </c>
      <c r="O231" t="str">
        <f>IF($A231="","",IFERROR(INDEX(Prices[Category],MATCH($A231,Prices[Key],0)),"Uncategorized"))</f>
        <v/>
      </c>
      <c r="P231" s="287" t="str">
        <f t="shared" si="39"/>
        <v/>
      </c>
      <c r="Q231" s="287" t="str">
        <f t="shared" si="40"/>
        <v/>
      </c>
    </row>
    <row r="232" spans="1:17" ht="15" customHeight="1" x14ac:dyDescent="0.2">
      <c r="A232" s="240" t="str">
        <f>IFERROR(INDEX('All Ticker P&amp;L'!$A$2:$A$1001,MATCH(ROWS($A$2:A232),'All Ticker P&amp;L'!$N$2:$N$1001,0)),"")</f>
        <v/>
      </c>
      <c r="B232" s="240" t="str">
        <f t="shared" si="32"/>
        <v/>
      </c>
      <c r="C232" s="240" t="str">
        <f t="shared" si="33"/>
        <v/>
      </c>
      <c r="D232" s="240" t="str">
        <f t="shared" si="34"/>
        <v/>
      </c>
      <c r="E232" s="261" t="str">
        <f>IF($A232="","",SUMIFS(Txn[Signed Units],Txn[Key],$A232))</f>
        <v/>
      </c>
      <c r="F232" s="283">
        <f>IF($A232="","",SUMIFS(Txn[Buy Cost],Txn[Key],$A232,Txn[Transaction Order],"&gt;"&amp;IFERROR(_xlfn.MAXIFS(Txn[Transaction Order],Txn[Key],$A232,Txn[Running Units],"&gt;-0.000001",Txn[Running Units],"&lt;0.000001"),0)))</f>
      </c>
      <c r="G232" s="283">
        <f>IF($A232="","",IFERROR(F232/SUMIFS(Txn[Units Purchased or Sold],Txn[Key],$A232,Txn[Transaction Order],"&gt;"&amp;IFERROR(_xlfn.MAXIFS(Txn[Transaction Order],Txn[Key],$A232,Txn[Running Units],"&gt;-0.000001",Txn[Running Units],"&lt;0.000001"),0),Txn[Sell (-1) Buy (1) Fees (0) Dividend (2)],1),0))</f>
      </c>
      <c r="H232" s="283">
        <f>IF($A232="","",SUMIFS(Txn[Sell Proceeds],Txn[Key],$A232,Txn[Transaction Order],"&gt;"&amp;IFERROR(_xlfn.MAXIFS(Txn[Transaction Order],Txn[Key],$A232,Txn[Running Units],"&gt;-0.000001",Txn[Running Units],"&lt;0.000001"),0)))</f>
      </c>
      <c r="I232" s="284" t="str">
        <f>IF($A232="","",IFERROR(INDEX(Prices[Current Price],MATCH($A232,Prices[Key],0)),0))</f>
        <v/>
      </c>
      <c r="J232" s="285" t="str">
        <f>IF($A232="","",IFERROR(INDEX(Prices[FX to SGD],MATCH($A232,Prices[Key],0)),1))</f>
        <v/>
      </c>
      <c r="K232" s="283" t="str">
        <f t="shared" si="35"/>
        <v/>
      </c>
      <c r="L232" s="283" t="str">
        <f t="shared" si="36"/>
        <v/>
      </c>
      <c r="M232" s="283" t="str">
        <f t="shared" si="37"/>
        <v/>
      </c>
      <c r="N232" s="286" t="str">
        <f t="shared" si="38"/>
        <v/>
      </c>
      <c r="O232" t="str">
        <f>IF($A232="","",IFERROR(INDEX(Prices[Category],MATCH($A232,Prices[Key],0)),"Uncategorized"))</f>
        <v/>
      </c>
      <c r="P232" s="287" t="str">
        <f t="shared" si="39"/>
        <v/>
      </c>
      <c r="Q232" s="287" t="str">
        <f t="shared" si="40"/>
        <v/>
      </c>
    </row>
    <row r="233" spans="1:17" ht="15" customHeight="1" x14ac:dyDescent="0.2">
      <c r="A233" s="240" t="str">
        <f>IFERROR(INDEX('All Ticker P&amp;L'!$A$2:$A$1001,MATCH(ROWS($A$2:A233),'All Ticker P&amp;L'!$N$2:$N$1001,0)),"")</f>
        <v/>
      </c>
      <c r="B233" s="240" t="str">
        <f t="shared" si="32"/>
        <v/>
      </c>
      <c r="C233" s="240" t="str">
        <f t="shared" si="33"/>
        <v/>
      </c>
      <c r="D233" s="240" t="str">
        <f t="shared" si="34"/>
        <v/>
      </c>
      <c r="E233" s="261" t="str">
        <f>IF($A233="","",SUMIFS(Txn[Signed Units],Txn[Key],$A233))</f>
        <v/>
      </c>
      <c r="F233" s="283">
        <f>IF($A233="","",SUMIFS(Txn[Buy Cost],Txn[Key],$A233,Txn[Transaction Order],"&gt;"&amp;IFERROR(_xlfn.MAXIFS(Txn[Transaction Order],Txn[Key],$A233,Txn[Running Units],"&gt;-0.000001",Txn[Running Units],"&lt;0.000001"),0)))</f>
      </c>
      <c r="G233" s="283">
        <f>IF($A233="","",IFERROR(F233/SUMIFS(Txn[Units Purchased or Sold],Txn[Key],$A233,Txn[Transaction Order],"&gt;"&amp;IFERROR(_xlfn.MAXIFS(Txn[Transaction Order],Txn[Key],$A233,Txn[Running Units],"&gt;-0.000001",Txn[Running Units],"&lt;0.000001"),0),Txn[Sell (-1) Buy (1) Fees (0) Dividend (2)],1),0))</f>
      </c>
      <c r="H233" s="283">
        <f>IF($A233="","",SUMIFS(Txn[Sell Proceeds],Txn[Key],$A233,Txn[Transaction Order],"&gt;"&amp;IFERROR(_xlfn.MAXIFS(Txn[Transaction Order],Txn[Key],$A233,Txn[Running Units],"&gt;-0.000001",Txn[Running Units],"&lt;0.000001"),0)))</f>
      </c>
      <c r="I233" s="284" t="str">
        <f>IF($A233="","",IFERROR(INDEX(Prices[Current Price],MATCH($A233,Prices[Key],0)),0))</f>
        <v/>
      </c>
      <c r="J233" s="285" t="str">
        <f>IF($A233="","",IFERROR(INDEX(Prices[FX to SGD],MATCH($A233,Prices[Key],0)),1))</f>
        <v/>
      </c>
      <c r="K233" s="283" t="str">
        <f t="shared" si="35"/>
        <v/>
      </c>
      <c r="L233" s="283" t="str">
        <f t="shared" si="36"/>
        <v/>
      </c>
      <c r="M233" s="283" t="str">
        <f t="shared" si="37"/>
        <v/>
      </c>
      <c r="N233" s="286" t="str">
        <f t="shared" si="38"/>
        <v/>
      </c>
      <c r="O233" t="str">
        <f>IF($A233="","",IFERROR(INDEX(Prices[Category],MATCH($A233,Prices[Key],0)),"Uncategorized"))</f>
        <v/>
      </c>
      <c r="P233" s="287" t="str">
        <f t="shared" si="39"/>
        <v/>
      </c>
      <c r="Q233" s="287" t="str">
        <f t="shared" si="40"/>
        <v/>
      </c>
    </row>
    <row r="234" spans="1:17" ht="15" customHeight="1" x14ac:dyDescent="0.2">
      <c r="A234" s="240" t="str">
        <f>IFERROR(INDEX('All Ticker P&amp;L'!$A$2:$A$1001,MATCH(ROWS($A$2:A234),'All Ticker P&amp;L'!$N$2:$N$1001,0)),"")</f>
        <v/>
      </c>
      <c r="B234" s="240" t="str">
        <f t="shared" si="32"/>
        <v/>
      </c>
      <c r="C234" s="240" t="str">
        <f t="shared" si="33"/>
        <v/>
      </c>
      <c r="D234" s="240" t="str">
        <f t="shared" si="34"/>
        <v/>
      </c>
      <c r="E234" s="261" t="str">
        <f>IF($A234="","",SUMIFS(Txn[Signed Units],Txn[Key],$A234))</f>
        <v/>
      </c>
      <c r="F234" s="283">
        <f>IF($A234="","",SUMIFS(Txn[Buy Cost],Txn[Key],$A234,Txn[Transaction Order],"&gt;"&amp;IFERROR(_xlfn.MAXIFS(Txn[Transaction Order],Txn[Key],$A234,Txn[Running Units],"&gt;-0.000001",Txn[Running Units],"&lt;0.000001"),0)))</f>
      </c>
      <c r="G234" s="283">
        <f>IF($A234="","",IFERROR(F234/SUMIFS(Txn[Units Purchased or Sold],Txn[Key],$A234,Txn[Transaction Order],"&gt;"&amp;IFERROR(_xlfn.MAXIFS(Txn[Transaction Order],Txn[Key],$A234,Txn[Running Units],"&gt;-0.000001",Txn[Running Units],"&lt;0.000001"),0),Txn[Sell (-1) Buy (1) Fees (0) Dividend (2)],1),0))</f>
      </c>
      <c r="H234" s="283">
        <f>IF($A234="","",SUMIFS(Txn[Sell Proceeds],Txn[Key],$A234,Txn[Transaction Order],"&gt;"&amp;IFERROR(_xlfn.MAXIFS(Txn[Transaction Order],Txn[Key],$A234,Txn[Running Units],"&gt;-0.000001",Txn[Running Units],"&lt;0.000001"),0)))</f>
      </c>
      <c r="I234" s="284" t="str">
        <f>IF($A234="","",IFERROR(INDEX(Prices[Current Price],MATCH($A234,Prices[Key],0)),0))</f>
        <v/>
      </c>
      <c r="J234" s="285" t="str">
        <f>IF($A234="","",IFERROR(INDEX(Prices[FX to SGD],MATCH($A234,Prices[Key],0)),1))</f>
        <v/>
      </c>
      <c r="K234" s="283" t="str">
        <f t="shared" si="35"/>
        <v/>
      </c>
      <c r="L234" s="283" t="str">
        <f t="shared" si="36"/>
        <v/>
      </c>
      <c r="M234" s="283" t="str">
        <f t="shared" si="37"/>
        <v/>
      </c>
      <c r="N234" s="286" t="str">
        <f t="shared" si="38"/>
        <v/>
      </c>
      <c r="O234" t="str">
        <f>IF($A234="","",IFERROR(INDEX(Prices[Category],MATCH($A234,Prices[Key],0)),"Uncategorized"))</f>
        <v/>
      </c>
      <c r="P234" s="287" t="str">
        <f t="shared" si="39"/>
        <v/>
      </c>
      <c r="Q234" s="287" t="str">
        <f t="shared" si="40"/>
        <v/>
      </c>
    </row>
    <row r="235" spans="1:17" ht="15" customHeight="1" x14ac:dyDescent="0.2">
      <c r="A235" s="240" t="str">
        <f>IFERROR(INDEX('All Ticker P&amp;L'!$A$2:$A$1001,MATCH(ROWS($A$2:A235),'All Ticker P&amp;L'!$N$2:$N$1001,0)),"")</f>
        <v/>
      </c>
      <c r="B235" s="240" t="str">
        <f t="shared" si="32"/>
        <v/>
      </c>
      <c r="C235" s="240" t="str">
        <f t="shared" si="33"/>
        <v/>
      </c>
      <c r="D235" s="240" t="str">
        <f t="shared" si="34"/>
        <v/>
      </c>
      <c r="E235" s="261" t="str">
        <f>IF($A235="","",SUMIFS(Txn[Signed Units],Txn[Key],$A235))</f>
        <v/>
      </c>
      <c r="F235" s="283">
        <f>IF($A235="","",SUMIFS(Txn[Buy Cost],Txn[Key],$A235,Txn[Transaction Order],"&gt;"&amp;IFERROR(_xlfn.MAXIFS(Txn[Transaction Order],Txn[Key],$A235,Txn[Running Units],"&gt;-0.000001",Txn[Running Units],"&lt;0.000001"),0)))</f>
      </c>
      <c r="G235" s="283">
        <f>IF($A235="","",IFERROR(F235/SUMIFS(Txn[Units Purchased or Sold],Txn[Key],$A235,Txn[Transaction Order],"&gt;"&amp;IFERROR(_xlfn.MAXIFS(Txn[Transaction Order],Txn[Key],$A235,Txn[Running Units],"&gt;-0.000001",Txn[Running Units],"&lt;0.000001"),0),Txn[Sell (-1) Buy (1) Fees (0) Dividend (2)],1),0))</f>
      </c>
      <c r="H235" s="283">
        <f>IF($A235="","",SUMIFS(Txn[Sell Proceeds],Txn[Key],$A235,Txn[Transaction Order],"&gt;"&amp;IFERROR(_xlfn.MAXIFS(Txn[Transaction Order],Txn[Key],$A235,Txn[Running Units],"&gt;-0.000001",Txn[Running Units],"&lt;0.000001"),0)))</f>
      </c>
      <c r="I235" s="284" t="str">
        <f>IF($A235="","",IFERROR(INDEX(Prices[Current Price],MATCH($A235,Prices[Key],0)),0))</f>
        <v/>
      </c>
      <c r="J235" s="285" t="str">
        <f>IF($A235="","",IFERROR(INDEX(Prices[FX to SGD],MATCH($A235,Prices[Key],0)),1))</f>
        <v/>
      </c>
      <c r="K235" s="283" t="str">
        <f t="shared" si="35"/>
        <v/>
      </c>
      <c r="L235" s="283" t="str">
        <f t="shared" si="36"/>
        <v/>
      </c>
      <c r="M235" s="283" t="str">
        <f t="shared" si="37"/>
        <v/>
      </c>
      <c r="N235" s="286" t="str">
        <f t="shared" si="38"/>
        <v/>
      </c>
      <c r="O235" t="str">
        <f>IF($A235="","",IFERROR(INDEX(Prices[Category],MATCH($A235,Prices[Key],0)),"Uncategorized"))</f>
        <v/>
      </c>
      <c r="P235" s="287" t="str">
        <f t="shared" si="39"/>
        <v/>
      </c>
      <c r="Q235" s="287" t="str">
        <f t="shared" si="40"/>
        <v/>
      </c>
    </row>
    <row r="236" spans="1:17" ht="15" customHeight="1" x14ac:dyDescent="0.2">
      <c r="A236" s="240" t="str">
        <f>IFERROR(INDEX('All Ticker P&amp;L'!$A$2:$A$1001,MATCH(ROWS($A$2:A236),'All Ticker P&amp;L'!$N$2:$N$1001,0)),"")</f>
        <v/>
      </c>
      <c r="B236" s="240" t="str">
        <f t="shared" si="32"/>
        <v/>
      </c>
      <c r="C236" s="240" t="str">
        <f t="shared" si="33"/>
        <v/>
      </c>
      <c r="D236" s="240" t="str">
        <f t="shared" si="34"/>
        <v/>
      </c>
      <c r="E236" s="261" t="str">
        <f>IF($A236="","",SUMIFS(Txn[Signed Units],Txn[Key],$A236))</f>
        <v/>
      </c>
      <c r="F236" s="283">
        <f>IF($A236="","",SUMIFS(Txn[Buy Cost],Txn[Key],$A236,Txn[Transaction Order],"&gt;"&amp;IFERROR(_xlfn.MAXIFS(Txn[Transaction Order],Txn[Key],$A236,Txn[Running Units],"&gt;-0.000001",Txn[Running Units],"&lt;0.000001"),0)))</f>
      </c>
      <c r="G236" s="283">
        <f>IF($A236="","",IFERROR(F236/SUMIFS(Txn[Units Purchased or Sold],Txn[Key],$A236,Txn[Transaction Order],"&gt;"&amp;IFERROR(_xlfn.MAXIFS(Txn[Transaction Order],Txn[Key],$A236,Txn[Running Units],"&gt;-0.000001",Txn[Running Units],"&lt;0.000001"),0),Txn[Sell (-1) Buy (1) Fees (0) Dividend (2)],1),0))</f>
      </c>
      <c r="H236" s="283">
        <f>IF($A236="","",SUMIFS(Txn[Sell Proceeds],Txn[Key],$A236,Txn[Transaction Order],"&gt;"&amp;IFERROR(_xlfn.MAXIFS(Txn[Transaction Order],Txn[Key],$A236,Txn[Running Units],"&gt;-0.000001",Txn[Running Units],"&lt;0.000001"),0)))</f>
      </c>
      <c r="I236" s="284" t="str">
        <f>IF($A236="","",IFERROR(INDEX(Prices[Current Price],MATCH($A236,Prices[Key],0)),0))</f>
        <v/>
      </c>
      <c r="J236" s="285" t="str">
        <f>IF($A236="","",IFERROR(INDEX(Prices[FX to SGD],MATCH($A236,Prices[Key],0)),1))</f>
        <v/>
      </c>
      <c r="K236" s="283" t="str">
        <f t="shared" si="35"/>
        <v/>
      </c>
      <c r="L236" s="283" t="str">
        <f t="shared" si="36"/>
        <v/>
      </c>
      <c r="M236" s="283" t="str">
        <f t="shared" si="37"/>
        <v/>
      </c>
      <c r="N236" s="286" t="str">
        <f t="shared" si="38"/>
        <v/>
      </c>
      <c r="O236" t="str">
        <f>IF($A236="","",IFERROR(INDEX(Prices[Category],MATCH($A236,Prices[Key],0)),"Uncategorized"))</f>
        <v/>
      </c>
      <c r="P236" s="287" t="str">
        <f t="shared" si="39"/>
        <v/>
      </c>
      <c r="Q236" s="287" t="str">
        <f t="shared" si="40"/>
        <v/>
      </c>
    </row>
    <row r="237" spans="1:17" ht="15" customHeight="1" x14ac:dyDescent="0.2">
      <c r="A237" s="240" t="str">
        <f>IFERROR(INDEX('All Ticker P&amp;L'!$A$2:$A$1001,MATCH(ROWS($A$2:A237),'All Ticker P&amp;L'!$N$2:$N$1001,0)),"")</f>
        <v/>
      </c>
      <c r="B237" s="240" t="str">
        <f t="shared" si="32"/>
        <v/>
      </c>
      <c r="C237" s="240" t="str">
        <f t="shared" si="33"/>
        <v/>
      </c>
      <c r="D237" s="240" t="str">
        <f t="shared" si="34"/>
        <v/>
      </c>
      <c r="E237" s="261" t="str">
        <f>IF($A237="","",SUMIFS(Txn[Signed Units],Txn[Key],$A237))</f>
        <v/>
      </c>
      <c r="F237" s="283">
        <f>IF($A237="","",SUMIFS(Txn[Buy Cost],Txn[Key],$A237,Txn[Transaction Order],"&gt;"&amp;IFERROR(_xlfn.MAXIFS(Txn[Transaction Order],Txn[Key],$A237,Txn[Running Units],"&gt;-0.000001",Txn[Running Units],"&lt;0.000001"),0)))</f>
      </c>
      <c r="G237" s="283">
        <f>IF($A237="","",IFERROR(F237/SUMIFS(Txn[Units Purchased or Sold],Txn[Key],$A237,Txn[Transaction Order],"&gt;"&amp;IFERROR(_xlfn.MAXIFS(Txn[Transaction Order],Txn[Key],$A237,Txn[Running Units],"&gt;-0.000001",Txn[Running Units],"&lt;0.000001"),0),Txn[Sell (-1) Buy (1) Fees (0) Dividend (2)],1),0))</f>
      </c>
      <c r="H237" s="283">
        <f>IF($A237="","",SUMIFS(Txn[Sell Proceeds],Txn[Key],$A237,Txn[Transaction Order],"&gt;"&amp;IFERROR(_xlfn.MAXIFS(Txn[Transaction Order],Txn[Key],$A237,Txn[Running Units],"&gt;-0.000001",Txn[Running Units],"&lt;0.000001"),0)))</f>
      </c>
      <c r="I237" s="284" t="str">
        <f>IF($A237="","",IFERROR(INDEX(Prices[Current Price],MATCH($A237,Prices[Key],0)),0))</f>
        <v/>
      </c>
      <c r="J237" s="285" t="str">
        <f>IF($A237="","",IFERROR(INDEX(Prices[FX to SGD],MATCH($A237,Prices[Key],0)),1))</f>
        <v/>
      </c>
      <c r="K237" s="283" t="str">
        <f t="shared" si="35"/>
        <v/>
      </c>
      <c r="L237" s="283" t="str">
        <f t="shared" si="36"/>
        <v/>
      </c>
      <c r="M237" s="283" t="str">
        <f t="shared" si="37"/>
        <v/>
      </c>
      <c r="N237" s="286" t="str">
        <f t="shared" si="38"/>
        <v/>
      </c>
      <c r="O237" t="str">
        <f>IF($A237="","",IFERROR(INDEX(Prices[Category],MATCH($A237,Prices[Key],0)),"Uncategorized"))</f>
        <v/>
      </c>
      <c r="P237" s="287" t="str">
        <f t="shared" si="39"/>
        <v/>
      </c>
      <c r="Q237" s="287" t="str">
        <f t="shared" si="40"/>
        <v/>
      </c>
    </row>
    <row r="238" spans="1:17" ht="15" customHeight="1" x14ac:dyDescent="0.2">
      <c r="A238" s="240" t="str">
        <f>IFERROR(INDEX('All Ticker P&amp;L'!$A$2:$A$1001,MATCH(ROWS($A$2:A238),'All Ticker P&amp;L'!$N$2:$N$1001,0)),"")</f>
        <v/>
      </c>
      <c r="B238" s="240" t="str">
        <f t="shared" si="32"/>
        <v/>
      </c>
      <c r="C238" s="240" t="str">
        <f t="shared" si="33"/>
        <v/>
      </c>
      <c r="D238" s="240" t="str">
        <f t="shared" si="34"/>
        <v/>
      </c>
      <c r="E238" s="261" t="str">
        <f>IF($A238="","",SUMIFS(Txn[Signed Units],Txn[Key],$A238))</f>
        <v/>
      </c>
      <c r="F238" s="283">
        <f>IF($A238="","",SUMIFS(Txn[Buy Cost],Txn[Key],$A238,Txn[Transaction Order],"&gt;"&amp;IFERROR(_xlfn.MAXIFS(Txn[Transaction Order],Txn[Key],$A238,Txn[Running Units],"&gt;-0.000001",Txn[Running Units],"&lt;0.000001"),0)))</f>
      </c>
      <c r="G238" s="283">
        <f>IF($A238="","",IFERROR(F238/SUMIFS(Txn[Units Purchased or Sold],Txn[Key],$A238,Txn[Transaction Order],"&gt;"&amp;IFERROR(_xlfn.MAXIFS(Txn[Transaction Order],Txn[Key],$A238,Txn[Running Units],"&gt;-0.000001",Txn[Running Units],"&lt;0.000001"),0),Txn[Sell (-1) Buy (1) Fees (0) Dividend (2)],1),0))</f>
      </c>
      <c r="H238" s="283">
        <f>IF($A238="","",SUMIFS(Txn[Sell Proceeds],Txn[Key],$A238,Txn[Transaction Order],"&gt;"&amp;IFERROR(_xlfn.MAXIFS(Txn[Transaction Order],Txn[Key],$A238,Txn[Running Units],"&gt;-0.000001",Txn[Running Units],"&lt;0.000001"),0)))</f>
      </c>
      <c r="I238" s="284" t="str">
        <f>IF($A238="","",IFERROR(INDEX(Prices[Current Price],MATCH($A238,Prices[Key],0)),0))</f>
        <v/>
      </c>
      <c r="J238" s="285" t="str">
        <f>IF($A238="","",IFERROR(INDEX(Prices[FX to SGD],MATCH($A238,Prices[Key],0)),1))</f>
        <v/>
      </c>
      <c r="K238" s="283" t="str">
        <f t="shared" si="35"/>
        <v/>
      </c>
      <c r="L238" s="283" t="str">
        <f t="shared" si="36"/>
        <v/>
      </c>
      <c r="M238" s="283" t="str">
        <f t="shared" si="37"/>
        <v/>
      </c>
      <c r="N238" s="286" t="str">
        <f t="shared" si="38"/>
        <v/>
      </c>
      <c r="O238" t="str">
        <f>IF($A238="","",IFERROR(INDEX(Prices[Category],MATCH($A238,Prices[Key],0)),"Uncategorized"))</f>
        <v/>
      </c>
      <c r="P238" s="287" t="str">
        <f t="shared" si="39"/>
        <v/>
      </c>
      <c r="Q238" s="287" t="str">
        <f t="shared" si="40"/>
        <v/>
      </c>
    </row>
    <row r="239" spans="1:17" ht="15" customHeight="1" x14ac:dyDescent="0.2">
      <c r="A239" s="240" t="str">
        <f>IFERROR(INDEX('All Ticker P&amp;L'!$A$2:$A$1001,MATCH(ROWS($A$2:A239),'All Ticker P&amp;L'!$N$2:$N$1001,0)),"")</f>
        <v/>
      </c>
      <c r="B239" s="240" t="str">
        <f t="shared" si="32"/>
        <v/>
      </c>
      <c r="C239" s="240" t="str">
        <f t="shared" si="33"/>
        <v/>
      </c>
      <c r="D239" s="240" t="str">
        <f t="shared" si="34"/>
        <v/>
      </c>
      <c r="E239" s="261" t="str">
        <f>IF($A239="","",SUMIFS(Txn[Signed Units],Txn[Key],$A239))</f>
        <v/>
      </c>
      <c r="F239" s="283">
        <f>IF($A239="","",SUMIFS(Txn[Buy Cost],Txn[Key],$A239,Txn[Transaction Order],"&gt;"&amp;IFERROR(_xlfn.MAXIFS(Txn[Transaction Order],Txn[Key],$A239,Txn[Running Units],"&gt;-0.000001",Txn[Running Units],"&lt;0.000001"),0)))</f>
      </c>
      <c r="G239" s="283">
        <f>IF($A239="","",IFERROR(F239/SUMIFS(Txn[Units Purchased or Sold],Txn[Key],$A239,Txn[Transaction Order],"&gt;"&amp;IFERROR(_xlfn.MAXIFS(Txn[Transaction Order],Txn[Key],$A239,Txn[Running Units],"&gt;-0.000001",Txn[Running Units],"&lt;0.000001"),0),Txn[Sell (-1) Buy (1) Fees (0) Dividend (2)],1),0))</f>
      </c>
      <c r="H239" s="283">
        <f>IF($A239="","",SUMIFS(Txn[Sell Proceeds],Txn[Key],$A239,Txn[Transaction Order],"&gt;"&amp;IFERROR(_xlfn.MAXIFS(Txn[Transaction Order],Txn[Key],$A239,Txn[Running Units],"&gt;-0.000001",Txn[Running Units],"&lt;0.000001"),0)))</f>
      </c>
      <c r="I239" s="284" t="str">
        <f>IF($A239="","",IFERROR(INDEX(Prices[Current Price],MATCH($A239,Prices[Key],0)),0))</f>
        <v/>
      </c>
      <c r="J239" s="285" t="str">
        <f>IF($A239="","",IFERROR(INDEX(Prices[FX to SGD],MATCH($A239,Prices[Key],0)),1))</f>
        <v/>
      </c>
      <c r="K239" s="283" t="str">
        <f t="shared" si="35"/>
        <v/>
      </c>
      <c r="L239" s="283" t="str">
        <f t="shared" si="36"/>
        <v/>
      </c>
      <c r="M239" s="283" t="str">
        <f t="shared" si="37"/>
        <v/>
      </c>
      <c r="N239" s="286" t="str">
        <f t="shared" si="38"/>
        <v/>
      </c>
      <c r="O239" t="str">
        <f>IF($A239="","",IFERROR(INDEX(Prices[Category],MATCH($A239,Prices[Key],0)),"Uncategorized"))</f>
        <v/>
      </c>
      <c r="P239" s="287" t="str">
        <f t="shared" si="39"/>
        <v/>
      </c>
      <c r="Q239" s="287" t="str">
        <f t="shared" si="40"/>
        <v/>
      </c>
    </row>
    <row r="240" spans="1:17" ht="15" customHeight="1" x14ac:dyDescent="0.2">
      <c r="A240" s="240" t="str">
        <f>IFERROR(INDEX('All Ticker P&amp;L'!$A$2:$A$1001,MATCH(ROWS($A$2:A240),'All Ticker P&amp;L'!$N$2:$N$1001,0)),"")</f>
        <v/>
      </c>
      <c r="B240" s="240" t="str">
        <f t="shared" si="32"/>
        <v/>
      </c>
      <c r="C240" s="240" t="str">
        <f t="shared" si="33"/>
        <v/>
      </c>
      <c r="D240" s="240" t="str">
        <f t="shared" si="34"/>
        <v/>
      </c>
      <c r="E240" s="261" t="str">
        <f>IF($A240="","",SUMIFS(Txn[Signed Units],Txn[Key],$A240))</f>
        <v/>
      </c>
      <c r="F240" s="283">
        <f>IF($A240="","",SUMIFS(Txn[Buy Cost],Txn[Key],$A240,Txn[Transaction Order],"&gt;"&amp;IFERROR(_xlfn.MAXIFS(Txn[Transaction Order],Txn[Key],$A240,Txn[Running Units],"&gt;-0.000001",Txn[Running Units],"&lt;0.000001"),0)))</f>
      </c>
      <c r="G240" s="283">
        <f>IF($A240="","",IFERROR(F240/SUMIFS(Txn[Units Purchased or Sold],Txn[Key],$A240,Txn[Transaction Order],"&gt;"&amp;IFERROR(_xlfn.MAXIFS(Txn[Transaction Order],Txn[Key],$A240,Txn[Running Units],"&gt;-0.000001",Txn[Running Units],"&lt;0.000001"),0),Txn[Sell (-1) Buy (1) Fees (0) Dividend (2)],1),0))</f>
      </c>
      <c r="H240" s="283">
        <f>IF($A240="","",SUMIFS(Txn[Sell Proceeds],Txn[Key],$A240,Txn[Transaction Order],"&gt;"&amp;IFERROR(_xlfn.MAXIFS(Txn[Transaction Order],Txn[Key],$A240,Txn[Running Units],"&gt;-0.000001",Txn[Running Units],"&lt;0.000001"),0)))</f>
      </c>
      <c r="I240" s="284" t="str">
        <f>IF($A240="","",IFERROR(INDEX(Prices[Current Price],MATCH($A240,Prices[Key],0)),0))</f>
        <v/>
      </c>
      <c r="J240" s="285" t="str">
        <f>IF($A240="","",IFERROR(INDEX(Prices[FX to SGD],MATCH($A240,Prices[Key],0)),1))</f>
        <v/>
      </c>
      <c r="K240" s="283" t="str">
        <f t="shared" si="35"/>
        <v/>
      </c>
      <c r="L240" s="283" t="str">
        <f t="shared" si="36"/>
        <v/>
      </c>
      <c r="M240" s="283" t="str">
        <f t="shared" si="37"/>
        <v/>
      </c>
      <c r="N240" s="286" t="str">
        <f t="shared" si="38"/>
        <v/>
      </c>
      <c r="O240" t="str">
        <f>IF($A240="","",IFERROR(INDEX(Prices[Category],MATCH($A240,Prices[Key],0)),"Uncategorized"))</f>
        <v/>
      </c>
      <c r="P240" s="287" t="str">
        <f t="shared" si="39"/>
        <v/>
      </c>
      <c r="Q240" s="287" t="str">
        <f t="shared" si="40"/>
        <v/>
      </c>
    </row>
    <row r="241" spans="1:17" ht="15" customHeight="1" x14ac:dyDescent="0.2">
      <c r="A241" s="240" t="str">
        <f>IFERROR(INDEX('All Ticker P&amp;L'!$A$2:$A$1001,MATCH(ROWS($A$2:A241),'All Ticker P&amp;L'!$N$2:$N$1001,0)),"")</f>
        <v/>
      </c>
      <c r="B241" s="240" t="str">
        <f t="shared" si="32"/>
        <v/>
      </c>
      <c r="C241" s="240" t="str">
        <f t="shared" si="33"/>
        <v/>
      </c>
      <c r="D241" s="240" t="str">
        <f t="shared" si="34"/>
        <v/>
      </c>
      <c r="E241" s="261" t="str">
        <f>IF($A241="","",SUMIFS(Txn[Signed Units],Txn[Key],$A241))</f>
        <v/>
      </c>
      <c r="F241" s="283">
        <f>IF($A241="","",SUMIFS(Txn[Buy Cost],Txn[Key],$A241,Txn[Transaction Order],"&gt;"&amp;IFERROR(_xlfn.MAXIFS(Txn[Transaction Order],Txn[Key],$A241,Txn[Running Units],"&gt;-0.000001",Txn[Running Units],"&lt;0.000001"),0)))</f>
      </c>
      <c r="G241" s="283">
        <f>IF($A241="","",IFERROR(F241/SUMIFS(Txn[Units Purchased or Sold],Txn[Key],$A241,Txn[Transaction Order],"&gt;"&amp;IFERROR(_xlfn.MAXIFS(Txn[Transaction Order],Txn[Key],$A241,Txn[Running Units],"&gt;-0.000001",Txn[Running Units],"&lt;0.000001"),0),Txn[Sell (-1) Buy (1) Fees (0) Dividend (2)],1),0))</f>
      </c>
      <c r="H241" s="283">
        <f>IF($A241="","",SUMIFS(Txn[Sell Proceeds],Txn[Key],$A241,Txn[Transaction Order],"&gt;"&amp;IFERROR(_xlfn.MAXIFS(Txn[Transaction Order],Txn[Key],$A241,Txn[Running Units],"&gt;-0.000001",Txn[Running Units],"&lt;0.000001"),0)))</f>
      </c>
      <c r="I241" s="284" t="str">
        <f>IF($A241="","",IFERROR(INDEX(Prices[Current Price],MATCH($A241,Prices[Key],0)),0))</f>
        <v/>
      </c>
      <c r="J241" s="285" t="str">
        <f>IF($A241="","",IFERROR(INDEX(Prices[FX to SGD],MATCH($A241,Prices[Key],0)),1))</f>
        <v/>
      </c>
      <c r="K241" s="283" t="str">
        <f t="shared" si="35"/>
        <v/>
      </c>
      <c r="L241" s="283" t="str">
        <f t="shared" si="36"/>
        <v/>
      </c>
      <c r="M241" s="283" t="str">
        <f t="shared" si="37"/>
        <v/>
      </c>
      <c r="N241" s="286" t="str">
        <f t="shared" si="38"/>
        <v/>
      </c>
      <c r="O241" t="str">
        <f>IF($A241="","",IFERROR(INDEX(Prices[Category],MATCH($A241,Prices[Key],0)),"Uncategorized"))</f>
        <v/>
      </c>
      <c r="P241" s="287" t="str">
        <f t="shared" si="39"/>
        <v/>
      </c>
      <c r="Q241" s="287" t="str">
        <f t="shared" si="40"/>
        <v/>
      </c>
    </row>
    <row r="242" spans="1:17" ht="15" customHeight="1" x14ac:dyDescent="0.2">
      <c r="A242" s="240" t="str">
        <f>IFERROR(INDEX('All Ticker P&amp;L'!$A$2:$A$1001,MATCH(ROWS($A$2:A242),'All Ticker P&amp;L'!$N$2:$N$1001,0)),"")</f>
        <v/>
      </c>
      <c r="B242" s="240" t="str">
        <f t="shared" si="32"/>
        <v/>
      </c>
      <c r="C242" s="240" t="str">
        <f t="shared" si="33"/>
        <v/>
      </c>
      <c r="D242" s="240" t="str">
        <f t="shared" si="34"/>
        <v/>
      </c>
      <c r="E242" s="261" t="str">
        <f>IF($A242="","",SUMIFS(Txn[Signed Units],Txn[Key],$A242))</f>
        <v/>
      </c>
      <c r="F242" s="283">
        <f>IF($A242="","",SUMIFS(Txn[Buy Cost],Txn[Key],$A242,Txn[Transaction Order],"&gt;"&amp;IFERROR(_xlfn.MAXIFS(Txn[Transaction Order],Txn[Key],$A242,Txn[Running Units],"&gt;-0.000001",Txn[Running Units],"&lt;0.000001"),0)))</f>
      </c>
      <c r="G242" s="283">
        <f>IF($A242="","",IFERROR(F242/SUMIFS(Txn[Units Purchased or Sold],Txn[Key],$A242,Txn[Transaction Order],"&gt;"&amp;IFERROR(_xlfn.MAXIFS(Txn[Transaction Order],Txn[Key],$A242,Txn[Running Units],"&gt;-0.000001",Txn[Running Units],"&lt;0.000001"),0),Txn[Sell (-1) Buy (1) Fees (0) Dividend (2)],1),0))</f>
      </c>
      <c r="H242" s="283">
        <f>IF($A242="","",SUMIFS(Txn[Sell Proceeds],Txn[Key],$A242,Txn[Transaction Order],"&gt;"&amp;IFERROR(_xlfn.MAXIFS(Txn[Transaction Order],Txn[Key],$A242,Txn[Running Units],"&gt;-0.000001",Txn[Running Units],"&lt;0.000001"),0)))</f>
      </c>
      <c r="I242" s="284" t="str">
        <f>IF($A242="","",IFERROR(INDEX(Prices[Current Price],MATCH($A242,Prices[Key],0)),0))</f>
        <v/>
      </c>
      <c r="J242" s="285" t="str">
        <f>IF($A242="","",IFERROR(INDEX(Prices[FX to SGD],MATCH($A242,Prices[Key],0)),1))</f>
        <v/>
      </c>
      <c r="K242" s="283" t="str">
        <f t="shared" si="35"/>
        <v/>
      </c>
      <c r="L242" s="283" t="str">
        <f t="shared" si="36"/>
        <v/>
      </c>
      <c r="M242" s="283" t="str">
        <f t="shared" si="37"/>
        <v/>
      </c>
      <c r="N242" s="286" t="str">
        <f t="shared" si="38"/>
        <v/>
      </c>
      <c r="O242" t="str">
        <f>IF($A242="","",IFERROR(INDEX(Prices[Category],MATCH($A242,Prices[Key],0)),"Uncategorized"))</f>
        <v/>
      </c>
      <c r="P242" s="287" t="str">
        <f t="shared" si="39"/>
        <v/>
      </c>
      <c r="Q242" s="287" t="str">
        <f t="shared" si="40"/>
        <v/>
      </c>
    </row>
    <row r="243" spans="1:17" ht="15" customHeight="1" x14ac:dyDescent="0.2">
      <c r="A243" s="240" t="str">
        <f>IFERROR(INDEX('All Ticker P&amp;L'!$A$2:$A$1001,MATCH(ROWS($A$2:A243),'All Ticker P&amp;L'!$N$2:$N$1001,0)),"")</f>
        <v/>
      </c>
      <c r="B243" s="240" t="str">
        <f t="shared" si="32"/>
        <v/>
      </c>
      <c r="C243" s="240" t="str">
        <f t="shared" si="33"/>
        <v/>
      </c>
      <c r="D243" s="240" t="str">
        <f t="shared" si="34"/>
        <v/>
      </c>
      <c r="E243" s="261" t="str">
        <f>IF($A243="","",SUMIFS(Txn[Signed Units],Txn[Key],$A243))</f>
        <v/>
      </c>
      <c r="F243" s="283">
        <f>IF($A243="","",SUMIFS(Txn[Buy Cost],Txn[Key],$A243,Txn[Transaction Order],"&gt;"&amp;IFERROR(_xlfn.MAXIFS(Txn[Transaction Order],Txn[Key],$A243,Txn[Running Units],"&gt;-0.000001",Txn[Running Units],"&lt;0.000001"),0)))</f>
      </c>
      <c r="G243" s="283">
        <f>IF($A243="","",IFERROR(F243/SUMIFS(Txn[Units Purchased or Sold],Txn[Key],$A243,Txn[Transaction Order],"&gt;"&amp;IFERROR(_xlfn.MAXIFS(Txn[Transaction Order],Txn[Key],$A243,Txn[Running Units],"&gt;-0.000001",Txn[Running Units],"&lt;0.000001"),0),Txn[Sell (-1) Buy (1) Fees (0) Dividend (2)],1),0))</f>
      </c>
      <c r="H243" s="283">
        <f>IF($A243="","",SUMIFS(Txn[Sell Proceeds],Txn[Key],$A243,Txn[Transaction Order],"&gt;"&amp;IFERROR(_xlfn.MAXIFS(Txn[Transaction Order],Txn[Key],$A243,Txn[Running Units],"&gt;-0.000001",Txn[Running Units],"&lt;0.000001"),0)))</f>
      </c>
      <c r="I243" s="284" t="str">
        <f>IF($A243="","",IFERROR(INDEX(Prices[Current Price],MATCH($A243,Prices[Key],0)),0))</f>
        <v/>
      </c>
      <c r="J243" s="285" t="str">
        <f>IF($A243="","",IFERROR(INDEX(Prices[FX to SGD],MATCH($A243,Prices[Key],0)),1))</f>
        <v/>
      </c>
      <c r="K243" s="283" t="str">
        <f t="shared" si="35"/>
        <v/>
      </c>
      <c r="L243" s="283" t="str">
        <f t="shared" si="36"/>
        <v/>
      </c>
      <c r="M243" s="283" t="str">
        <f t="shared" si="37"/>
        <v/>
      </c>
      <c r="N243" s="286" t="str">
        <f t="shared" si="38"/>
        <v/>
      </c>
      <c r="O243" t="str">
        <f>IF($A243="","",IFERROR(INDEX(Prices[Category],MATCH($A243,Prices[Key],0)),"Uncategorized"))</f>
        <v/>
      </c>
      <c r="P243" s="287" t="str">
        <f t="shared" si="39"/>
        <v/>
      </c>
      <c r="Q243" s="287" t="str">
        <f t="shared" si="40"/>
        <v/>
      </c>
    </row>
    <row r="244" spans="1:17" ht="15" customHeight="1" x14ac:dyDescent="0.2">
      <c r="A244" s="240" t="str">
        <f>IFERROR(INDEX('All Ticker P&amp;L'!$A$2:$A$1001,MATCH(ROWS($A$2:A244),'All Ticker P&amp;L'!$N$2:$N$1001,0)),"")</f>
        <v/>
      </c>
      <c r="B244" s="240" t="str">
        <f t="shared" si="32"/>
        <v/>
      </c>
      <c r="C244" s="240" t="str">
        <f t="shared" si="33"/>
        <v/>
      </c>
      <c r="D244" s="240" t="str">
        <f t="shared" si="34"/>
        <v/>
      </c>
      <c r="E244" s="261" t="str">
        <f>IF($A244="","",SUMIFS(Txn[Signed Units],Txn[Key],$A244))</f>
        <v/>
      </c>
      <c r="F244" s="283">
        <f>IF($A244="","",SUMIFS(Txn[Buy Cost],Txn[Key],$A244,Txn[Transaction Order],"&gt;"&amp;IFERROR(_xlfn.MAXIFS(Txn[Transaction Order],Txn[Key],$A244,Txn[Running Units],"&gt;-0.000001",Txn[Running Units],"&lt;0.000001"),0)))</f>
      </c>
      <c r="G244" s="283">
        <f>IF($A244="","",IFERROR(F244/SUMIFS(Txn[Units Purchased or Sold],Txn[Key],$A244,Txn[Transaction Order],"&gt;"&amp;IFERROR(_xlfn.MAXIFS(Txn[Transaction Order],Txn[Key],$A244,Txn[Running Units],"&gt;-0.000001",Txn[Running Units],"&lt;0.000001"),0),Txn[Sell (-1) Buy (1) Fees (0) Dividend (2)],1),0))</f>
      </c>
      <c r="H244" s="283">
        <f>IF($A244="","",SUMIFS(Txn[Sell Proceeds],Txn[Key],$A244,Txn[Transaction Order],"&gt;"&amp;IFERROR(_xlfn.MAXIFS(Txn[Transaction Order],Txn[Key],$A244,Txn[Running Units],"&gt;-0.000001",Txn[Running Units],"&lt;0.000001"),0)))</f>
      </c>
      <c r="I244" s="284" t="str">
        <f>IF($A244="","",IFERROR(INDEX(Prices[Current Price],MATCH($A244,Prices[Key],0)),0))</f>
        <v/>
      </c>
      <c r="J244" s="285" t="str">
        <f>IF($A244="","",IFERROR(INDEX(Prices[FX to SGD],MATCH($A244,Prices[Key],0)),1))</f>
        <v/>
      </c>
      <c r="K244" s="283" t="str">
        <f t="shared" si="35"/>
        <v/>
      </c>
      <c r="L244" s="283" t="str">
        <f t="shared" si="36"/>
        <v/>
      </c>
      <c r="M244" s="283" t="str">
        <f t="shared" si="37"/>
        <v/>
      </c>
      <c r="N244" s="286" t="str">
        <f t="shared" si="38"/>
        <v/>
      </c>
      <c r="O244" t="str">
        <f>IF($A244="","",IFERROR(INDEX(Prices[Category],MATCH($A244,Prices[Key],0)),"Uncategorized"))</f>
        <v/>
      </c>
      <c r="P244" s="287" t="str">
        <f t="shared" si="39"/>
        <v/>
      </c>
      <c r="Q244" s="287" t="str">
        <f t="shared" si="40"/>
        <v/>
      </c>
    </row>
    <row r="245" spans="1:17" ht="15" customHeight="1" x14ac:dyDescent="0.2">
      <c r="A245" s="240" t="str">
        <f>IFERROR(INDEX('All Ticker P&amp;L'!$A$2:$A$1001,MATCH(ROWS($A$2:A245),'All Ticker P&amp;L'!$N$2:$N$1001,0)),"")</f>
        <v/>
      </c>
      <c r="B245" s="240" t="str">
        <f t="shared" si="32"/>
        <v/>
      </c>
      <c r="C245" s="240" t="str">
        <f t="shared" si="33"/>
        <v/>
      </c>
      <c r="D245" s="240" t="str">
        <f t="shared" si="34"/>
        <v/>
      </c>
      <c r="E245" s="261" t="str">
        <f>IF($A245="","",SUMIFS(Txn[Signed Units],Txn[Key],$A245))</f>
        <v/>
      </c>
      <c r="F245" s="283">
        <f>IF($A245="","",SUMIFS(Txn[Buy Cost],Txn[Key],$A245,Txn[Transaction Order],"&gt;"&amp;IFERROR(_xlfn.MAXIFS(Txn[Transaction Order],Txn[Key],$A245,Txn[Running Units],"&gt;-0.000001",Txn[Running Units],"&lt;0.000001"),0)))</f>
      </c>
      <c r="G245" s="283">
        <f>IF($A245="","",IFERROR(F245/SUMIFS(Txn[Units Purchased or Sold],Txn[Key],$A245,Txn[Transaction Order],"&gt;"&amp;IFERROR(_xlfn.MAXIFS(Txn[Transaction Order],Txn[Key],$A245,Txn[Running Units],"&gt;-0.000001",Txn[Running Units],"&lt;0.000001"),0),Txn[Sell (-1) Buy (1) Fees (0) Dividend (2)],1),0))</f>
      </c>
      <c r="H245" s="283">
        <f>IF($A245="","",SUMIFS(Txn[Sell Proceeds],Txn[Key],$A245,Txn[Transaction Order],"&gt;"&amp;IFERROR(_xlfn.MAXIFS(Txn[Transaction Order],Txn[Key],$A245,Txn[Running Units],"&gt;-0.000001",Txn[Running Units],"&lt;0.000001"),0)))</f>
      </c>
      <c r="I245" s="284" t="str">
        <f>IF($A245="","",IFERROR(INDEX(Prices[Current Price],MATCH($A245,Prices[Key],0)),0))</f>
        <v/>
      </c>
      <c r="J245" s="285" t="str">
        <f>IF($A245="","",IFERROR(INDEX(Prices[FX to SGD],MATCH($A245,Prices[Key],0)),1))</f>
        <v/>
      </c>
      <c r="K245" s="283" t="str">
        <f t="shared" si="35"/>
        <v/>
      </c>
      <c r="L245" s="283" t="str">
        <f t="shared" si="36"/>
        <v/>
      </c>
      <c r="M245" s="283" t="str">
        <f t="shared" si="37"/>
        <v/>
      </c>
      <c r="N245" s="286" t="str">
        <f t="shared" si="38"/>
        <v/>
      </c>
      <c r="O245" t="str">
        <f>IF($A245="","",IFERROR(INDEX(Prices[Category],MATCH($A245,Prices[Key],0)),"Uncategorized"))</f>
        <v/>
      </c>
      <c r="P245" s="287" t="str">
        <f t="shared" si="39"/>
        <v/>
      </c>
      <c r="Q245" s="287" t="str">
        <f t="shared" si="40"/>
        <v/>
      </c>
    </row>
    <row r="246" spans="1:17" ht="15" customHeight="1" x14ac:dyDescent="0.2">
      <c r="A246" s="240" t="str">
        <f>IFERROR(INDEX('All Ticker P&amp;L'!$A$2:$A$1001,MATCH(ROWS($A$2:A246),'All Ticker P&amp;L'!$N$2:$N$1001,0)),"")</f>
        <v/>
      </c>
      <c r="B246" s="240" t="str">
        <f t="shared" si="32"/>
        <v/>
      </c>
      <c r="C246" s="240" t="str">
        <f t="shared" si="33"/>
        <v/>
      </c>
      <c r="D246" s="240" t="str">
        <f t="shared" si="34"/>
        <v/>
      </c>
      <c r="E246" s="261" t="str">
        <f>IF($A246="","",SUMIFS(Txn[Signed Units],Txn[Key],$A246))</f>
        <v/>
      </c>
      <c r="F246" s="283">
        <f>IF($A246="","",SUMIFS(Txn[Buy Cost],Txn[Key],$A246,Txn[Transaction Order],"&gt;"&amp;IFERROR(_xlfn.MAXIFS(Txn[Transaction Order],Txn[Key],$A246,Txn[Running Units],"&gt;-0.000001",Txn[Running Units],"&lt;0.000001"),0)))</f>
      </c>
      <c r="G246" s="283">
        <f>IF($A246="","",IFERROR(F246/SUMIFS(Txn[Units Purchased or Sold],Txn[Key],$A246,Txn[Transaction Order],"&gt;"&amp;IFERROR(_xlfn.MAXIFS(Txn[Transaction Order],Txn[Key],$A246,Txn[Running Units],"&gt;-0.000001",Txn[Running Units],"&lt;0.000001"),0),Txn[Sell (-1) Buy (1) Fees (0) Dividend (2)],1),0))</f>
      </c>
      <c r="H246" s="283">
        <f>IF($A246="","",SUMIFS(Txn[Sell Proceeds],Txn[Key],$A246,Txn[Transaction Order],"&gt;"&amp;IFERROR(_xlfn.MAXIFS(Txn[Transaction Order],Txn[Key],$A246,Txn[Running Units],"&gt;-0.000001",Txn[Running Units],"&lt;0.000001"),0)))</f>
      </c>
      <c r="I246" s="284" t="str">
        <f>IF($A246="","",IFERROR(INDEX(Prices[Current Price],MATCH($A246,Prices[Key],0)),0))</f>
        <v/>
      </c>
      <c r="J246" s="285" t="str">
        <f>IF($A246="","",IFERROR(INDEX(Prices[FX to SGD],MATCH($A246,Prices[Key],0)),1))</f>
        <v/>
      </c>
      <c r="K246" s="283" t="str">
        <f t="shared" si="35"/>
        <v/>
      </c>
      <c r="L246" s="283" t="str">
        <f t="shared" si="36"/>
        <v/>
      </c>
      <c r="M246" s="283" t="str">
        <f t="shared" si="37"/>
        <v/>
      </c>
      <c r="N246" s="286" t="str">
        <f t="shared" si="38"/>
        <v/>
      </c>
      <c r="O246" t="str">
        <f>IF($A246="","",IFERROR(INDEX(Prices[Category],MATCH($A246,Prices[Key],0)),"Uncategorized"))</f>
        <v/>
      </c>
      <c r="P246" s="287" t="str">
        <f t="shared" si="39"/>
        <v/>
      </c>
      <c r="Q246" s="287" t="str">
        <f t="shared" si="40"/>
        <v/>
      </c>
    </row>
    <row r="247" spans="1:17" ht="15" customHeight="1" x14ac:dyDescent="0.2">
      <c r="A247" s="240" t="str">
        <f>IFERROR(INDEX('All Ticker P&amp;L'!$A$2:$A$1001,MATCH(ROWS($A$2:A247),'All Ticker P&amp;L'!$N$2:$N$1001,0)),"")</f>
        <v/>
      </c>
      <c r="B247" s="240" t="str">
        <f t="shared" si="32"/>
        <v/>
      </c>
      <c r="C247" s="240" t="str">
        <f t="shared" si="33"/>
        <v/>
      </c>
      <c r="D247" s="240" t="str">
        <f t="shared" si="34"/>
        <v/>
      </c>
      <c r="E247" s="261" t="str">
        <f>IF($A247="","",SUMIFS(Txn[Signed Units],Txn[Key],$A247))</f>
        <v/>
      </c>
      <c r="F247" s="283">
        <f>IF($A247="","",SUMIFS(Txn[Buy Cost],Txn[Key],$A247,Txn[Transaction Order],"&gt;"&amp;IFERROR(_xlfn.MAXIFS(Txn[Transaction Order],Txn[Key],$A247,Txn[Running Units],"&gt;-0.000001",Txn[Running Units],"&lt;0.000001"),0)))</f>
      </c>
      <c r="G247" s="283">
        <f>IF($A247="","",IFERROR(F247/SUMIFS(Txn[Units Purchased or Sold],Txn[Key],$A247,Txn[Transaction Order],"&gt;"&amp;IFERROR(_xlfn.MAXIFS(Txn[Transaction Order],Txn[Key],$A247,Txn[Running Units],"&gt;-0.000001",Txn[Running Units],"&lt;0.000001"),0),Txn[Sell (-1) Buy (1) Fees (0) Dividend (2)],1),0))</f>
      </c>
      <c r="H247" s="283">
        <f>IF($A247="","",SUMIFS(Txn[Sell Proceeds],Txn[Key],$A247,Txn[Transaction Order],"&gt;"&amp;IFERROR(_xlfn.MAXIFS(Txn[Transaction Order],Txn[Key],$A247,Txn[Running Units],"&gt;-0.000001",Txn[Running Units],"&lt;0.000001"),0)))</f>
      </c>
      <c r="I247" s="284" t="str">
        <f>IF($A247="","",IFERROR(INDEX(Prices[Current Price],MATCH($A247,Prices[Key],0)),0))</f>
        <v/>
      </c>
      <c r="J247" s="285" t="str">
        <f>IF($A247="","",IFERROR(INDEX(Prices[FX to SGD],MATCH($A247,Prices[Key],0)),1))</f>
        <v/>
      </c>
      <c r="K247" s="283" t="str">
        <f t="shared" si="35"/>
        <v/>
      </c>
      <c r="L247" s="283" t="str">
        <f t="shared" si="36"/>
        <v/>
      </c>
      <c r="M247" s="283" t="str">
        <f t="shared" si="37"/>
        <v/>
      </c>
      <c r="N247" s="286" t="str">
        <f t="shared" si="38"/>
        <v/>
      </c>
      <c r="O247" t="str">
        <f>IF($A247="","",IFERROR(INDEX(Prices[Category],MATCH($A247,Prices[Key],0)),"Uncategorized"))</f>
        <v/>
      </c>
      <c r="P247" s="287" t="str">
        <f t="shared" si="39"/>
        <v/>
      </c>
      <c r="Q247" s="287" t="str">
        <f t="shared" si="40"/>
        <v/>
      </c>
    </row>
    <row r="248" spans="1:17" ht="15" customHeight="1" x14ac:dyDescent="0.2">
      <c r="A248" s="240" t="str">
        <f>IFERROR(INDEX('All Ticker P&amp;L'!$A$2:$A$1001,MATCH(ROWS($A$2:A248),'All Ticker P&amp;L'!$N$2:$N$1001,0)),"")</f>
        <v/>
      </c>
      <c r="B248" s="240" t="str">
        <f t="shared" si="32"/>
        <v/>
      </c>
      <c r="C248" s="240" t="str">
        <f t="shared" si="33"/>
        <v/>
      </c>
      <c r="D248" s="240" t="str">
        <f t="shared" si="34"/>
        <v/>
      </c>
      <c r="E248" s="261" t="str">
        <f>IF($A248="","",SUMIFS(Txn[Signed Units],Txn[Key],$A248))</f>
        <v/>
      </c>
      <c r="F248" s="283">
        <f>IF($A248="","",SUMIFS(Txn[Buy Cost],Txn[Key],$A248,Txn[Transaction Order],"&gt;"&amp;IFERROR(_xlfn.MAXIFS(Txn[Transaction Order],Txn[Key],$A248,Txn[Running Units],"&gt;-0.000001",Txn[Running Units],"&lt;0.000001"),0)))</f>
      </c>
      <c r="G248" s="283">
        <f>IF($A248="","",IFERROR(F248/SUMIFS(Txn[Units Purchased or Sold],Txn[Key],$A248,Txn[Transaction Order],"&gt;"&amp;IFERROR(_xlfn.MAXIFS(Txn[Transaction Order],Txn[Key],$A248,Txn[Running Units],"&gt;-0.000001",Txn[Running Units],"&lt;0.000001"),0),Txn[Sell (-1) Buy (1) Fees (0) Dividend (2)],1),0))</f>
      </c>
      <c r="H248" s="283">
        <f>IF($A248="","",SUMIFS(Txn[Sell Proceeds],Txn[Key],$A248,Txn[Transaction Order],"&gt;"&amp;IFERROR(_xlfn.MAXIFS(Txn[Transaction Order],Txn[Key],$A248,Txn[Running Units],"&gt;-0.000001",Txn[Running Units],"&lt;0.000001"),0)))</f>
      </c>
      <c r="I248" s="284" t="str">
        <f>IF($A248="","",IFERROR(INDEX(Prices[Current Price],MATCH($A248,Prices[Key],0)),0))</f>
        <v/>
      </c>
      <c r="J248" s="285" t="str">
        <f>IF($A248="","",IFERROR(INDEX(Prices[FX to SGD],MATCH($A248,Prices[Key],0)),1))</f>
        <v/>
      </c>
      <c r="K248" s="283" t="str">
        <f t="shared" si="35"/>
        <v/>
      </c>
      <c r="L248" s="283" t="str">
        <f t="shared" si="36"/>
        <v/>
      </c>
      <c r="M248" s="283" t="str">
        <f t="shared" si="37"/>
        <v/>
      </c>
      <c r="N248" s="286" t="str">
        <f t="shared" si="38"/>
        <v/>
      </c>
      <c r="O248" t="str">
        <f>IF($A248="","",IFERROR(INDEX(Prices[Category],MATCH($A248,Prices[Key],0)),"Uncategorized"))</f>
        <v/>
      </c>
      <c r="P248" s="287" t="str">
        <f t="shared" si="39"/>
        <v/>
      </c>
      <c r="Q248" s="287" t="str">
        <f t="shared" si="40"/>
        <v/>
      </c>
    </row>
    <row r="249" spans="1:17" ht="15" customHeight="1" x14ac:dyDescent="0.2">
      <c r="A249" s="240" t="str">
        <f>IFERROR(INDEX('All Ticker P&amp;L'!$A$2:$A$1001,MATCH(ROWS($A$2:A249),'All Ticker P&amp;L'!$N$2:$N$1001,0)),"")</f>
        <v/>
      </c>
      <c r="B249" s="240" t="str">
        <f t="shared" si="32"/>
        <v/>
      </c>
      <c r="C249" s="240" t="str">
        <f t="shared" si="33"/>
        <v/>
      </c>
      <c r="D249" s="240" t="str">
        <f t="shared" si="34"/>
        <v/>
      </c>
      <c r="E249" s="261" t="str">
        <f>IF($A249="","",SUMIFS(Txn[Signed Units],Txn[Key],$A249))</f>
        <v/>
      </c>
      <c r="F249" s="283">
        <f>IF($A249="","",SUMIFS(Txn[Buy Cost],Txn[Key],$A249,Txn[Transaction Order],"&gt;"&amp;IFERROR(_xlfn.MAXIFS(Txn[Transaction Order],Txn[Key],$A249,Txn[Running Units],"&gt;-0.000001",Txn[Running Units],"&lt;0.000001"),0)))</f>
      </c>
      <c r="G249" s="283">
        <f>IF($A249="","",IFERROR(F249/SUMIFS(Txn[Units Purchased or Sold],Txn[Key],$A249,Txn[Transaction Order],"&gt;"&amp;IFERROR(_xlfn.MAXIFS(Txn[Transaction Order],Txn[Key],$A249,Txn[Running Units],"&gt;-0.000001",Txn[Running Units],"&lt;0.000001"),0),Txn[Sell (-1) Buy (1) Fees (0) Dividend (2)],1),0))</f>
      </c>
      <c r="H249" s="283">
        <f>IF($A249="","",SUMIFS(Txn[Sell Proceeds],Txn[Key],$A249,Txn[Transaction Order],"&gt;"&amp;IFERROR(_xlfn.MAXIFS(Txn[Transaction Order],Txn[Key],$A249,Txn[Running Units],"&gt;-0.000001",Txn[Running Units],"&lt;0.000001"),0)))</f>
      </c>
      <c r="I249" s="284" t="str">
        <f>IF($A249="","",IFERROR(INDEX(Prices[Current Price],MATCH($A249,Prices[Key],0)),0))</f>
        <v/>
      </c>
      <c r="J249" s="285" t="str">
        <f>IF($A249="","",IFERROR(INDEX(Prices[FX to SGD],MATCH($A249,Prices[Key],0)),1))</f>
        <v/>
      </c>
      <c r="K249" s="283" t="str">
        <f t="shared" si="35"/>
        <v/>
      </c>
      <c r="L249" s="283" t="str">
        <f t="shared" si="36"/>
        <v/>
      </c>
      <c r="M249" s="283" t="str">
        <f t="shared" si="37"/>
        <v/>
      </c>
      <c r="N249" s="286" t="str">
        <f t="shared" si="38"/>
        <v/>
      </c>
      <c r="O249" t="str">
        <f>IF($A249="","",IFERROR(INDEX(Prices[Category],MATCH($A249,Prices[Key],0)),"Uncategorized"))</f>
        <v/>
      </c>
      <c r="P249" s="287" t="str">
        <f t="shared" si="39"/>
        <v/>
      </c>
      <c r="Q249" s="287" t="str">
        <f t="shared" si="40"/>
        <v/>
      </c>
    </row>
    <row r="250" spans="1:17" ht="15" customHeight="1" x14ac:dyDescent="0.2">
      <c r="A250" s="240" t="str">
        <f>IFERROR(INDEX('All Ticker P&amp;L'!$A$2:$A$1001,MATCH(ROWS($A$2:A250),'All Ticker P&amp;L'!$N$2:$N$1001,0)),"")</f>
        <v/>
      </c>
      <c r="B250" s="240" t="str">
        <f t="shared" si="32"/>
        <v/>
      </c>
      <c r="C250" s="240" t="str">
        <f t="shared" si="33"/>
        <v/>
      </c>
      <c r="D250" s="240" t="str">
        <f t="shared" si="34"/>
        <v/>
      </c>
      <c r="E250" s="261" t="str">
        <f>IF($A250="","",SUMIFS(Txn[Signed Units],Txn[Key],$A250))</f>
        <v/>
      </c>
      <c r="F250" s="283">
        <f>IF($A250="","",SUMIFS(Txn[Buy Cost],Txn[Key],$A250,Txn[Transaction Order],"&gt;"&amp;IFERROR(_xlfn.MAXIFS(Txn[Transaction Order],Txn[Key],$A250,Txn[Running Units],"&gt;-0.000001",Txn[Running Units],"&lt;0.000001"),0)))</f>
      </c>
      <c r="G250" s="283">
        <f>IF($A250="","",IFERROR(F250/SUMIFS(Txn[Units Purchased or Sold],Txn[Key],$A250,Txn[Transaction Order],"&gt;"&amp;IFERROR(_xlfn.MAXIFS(Txn[Transaction Order],Txn[Key],$A250,Txn[Running Units],"&gt;-0.000001",Txn[Running Units],"&lt;0.000001"),0),Txn[Sell (-1) Buy (1) Fees (0) Dividend (2)],1),0))</f>
      </c>
      <c r="H250" s="283">
        <f>IF($A250="","",SUMIFS(Txn[Sell Proceeds],Txn[Key],$A250,Txn[Transaction Order],"&gt;"&amp;IFERROR(_xlfn.MAXIFS(Txn[Transaction Order],Txn[Key],$A250,Txn[Running Units],"&gt;-0.000001",Txn[Running Units],"&lt;0.000001"),0)))</f>
      </c>
      <c r="I250" s="284" t="str">
        <f>IF($A250="","",IFERROR(INDEX(Prices[Current Price],MATCH($A250,Prices[Key],0)),0))</f>
        <v/>
      </c>
      <c r="J250" s="285" t="str">
        <f>IF($A250="","",IFERROR(INDEX(Prices[FX to SGD],MATCH($A250,Prices[Key],0)),1))</f>
        <v/>
      </c>
      <c r="K250" s="283" t="str">
        <f t="shared" si="35"/>
        <v/>
      </c>
      <c r="L250" s="283" t="str">
        <f t="shared" si="36"/>
        <v/>
      </c>
      <c r="M250" s="283" t="str">
        <f t="shared" si="37"/>
        <v/>
      </c>
      <c r="N250" s="286" t="str">
        <f t="shared" si="38"/>
        <v/>
      </c>
      <c r="O250" t="str">
        <f>IF($A250="","",IFERROR(INDEX(Prices[Category],MATCH($A250,Prices[Key],0)),"Uncategorized"))</f>
        <v/>
      </c>
      <c r="P250" s="287" t="str">
        <f t="shared" si="39"/>
        <v/>
      </c>
      <c r="Q250" s="287" t="str">
        <f t="shared" si="40"/>
        <v/>
      </c>
    </row>
    <row r="251" spans="1:17" ht="15" customHeight="1" x14ac:dyDescent="0.2">
      <c r="A251" s="240" t="str">
        <f>IFERROR(INDEX('All Ticker P&amp;L'!$A$2:$A$1001,MATCH(ROWS($A$2:A251),'All Ticker P&amp;L'!$N$2:$N$1001,0)),"")</f>
        <v/>
      </c>
      <c r="B251" s="240" t="str">
        <f t="shared" si="32"/>
        <v/>
      </c>
      <c r="C251" s="240" t="str">
        <f t="shared" si="33"/>
        <v/>
      </c>
      <c r="D251" s="240" t="str">
        <f t="shared" si="34"/>
        <v/>
      </c>
      <c r="E251" s="261" t="str">
        <f>IF($A251="","",SUMIFS(Txn[Signed Units],Txn[Key],$A251))</f>
        <v/>
      </c>
      <c r="F251" s="283">
        <f>IF($A251="","",SUMIFS(Txn[Buy Cost],Txn[Key],$A251,Txn[Transaction Order],"&gt;"&amp;IFERROR(_xlfn.MAXIFS(Txn[Transaction Order],Txn[Key],$A251,Txn[Running Units],"&gt;-0.000001",Txn[Running Units],"&lt;0.000001"),0)))</f>
      </c>
      <c r="G251" s="283">
        <f>IF($A251="","",IFERROR(F251/SUMIFS(Txn[Units Purchased or Sold],Txn[Key],$A251,Txn[Transaction Order],"&gt;"&amp;IFERROR(_xlfn.MAXIFS(Txn[Transaction Order],Txn[Key],$A251,Txn[Running Units],"&gt;-0.000001",Txn[Running Units],"&lt;0.000001"),0),Txn[Sell (-1) Buy (1) Fees (0) Dividend (2)],1),0))</f>
      </c>
      <c r="H251" s="283">
        <f>IF($A251="","",SUMIFS(Txn[Sell Proceeds],Txn[Key],$A251,Txn[Transaction Order],"&gt;"&amp;IFERROR(_xlfn.MAXIFS(Txn[Transaction Order],Txn[Key],$A251,Txn[Running Units],"&gt;-0.000001",Txn[Running Units],"&lt;0.000001"),0)))</f>
      </c>
      <c r="I251" s="284" t="str">
        <f>IF($A251="","",IFERROR(INDEX(Prices[Current Price],MATCH($A251,Prices[Key],0)),0))</f>
        <v/>
      </c>
      <c r="J251" s="285" t="str">
        <f>IF($A251="","",IFERROR(INDEX(Prices[FX to SGD],MATCH($A251,Prices[Key],0)),1))</f>
        <v/>
      </c>
      <c r="K251" s="283" t="str">
        <f t="shared" si="35"/>
        <v/>
      </c>
      <c r="L251" s="283" t="str">
        <f t="shared" si="36"/>
        <v/>
      </c>
      <c r="M251" s="283" t="str">
        <f t="shared" si="37"/>
        <v/>
      </c>
      <c r="N251" s="286" t="str">
        <f t="shared" si="38"/>
        <v/>
      </c>
      <c r="O251" t="str">
        <f>IF($A251="","",IFERROR(INDEX(Prices[Category],MATCH($A251,Prices[Key],0)),"Uncategorized"))</f>
        <v/>
      </c>
      <c r="P251" s="287" t="str">
        <f t="shared" si="39"/>
        <v/>
      </c>
      <c r="Q251" s="287" t="str">
        <f t="shared" si="40"/>
        <v/>
      </c>
    </row>
    <row r="252" spans="1:17" ht="15" customHeight="1" x14ac:dyDescent="0.2">
      <c r="A252" s="240" t="str">
        <f>IFERROR(INDEX('All Ticker P&amp;L'!$A$2:$A$1001,MATCH(ROWS($A$2:A252),'All Ticker P&amp;L'!$N$2:$N$1001,0)),"")</f>
        <v/>
      </c>
      <c r="B252" s="240" t="str">
        <f t="shared" si="32"/>
        <v/>
      </c>
      <c r="C252" s="240" t="str">
        <f t="shared" si="33"/>
        <v/>
      </c>
      <c r="D252" s="240" t="str">
        <f t="shared" si="34"/>
        <v/>
      </c>
      <c r="E252" s="261" t="str">
        <f>IF($A252="","",SUMIFS(Txn[Signed Units],Txn[Key],$A252))</f>
        <v/>
      </c>
      <c r="F252" s="283">
        <f>IF($A252="","",SUMIFS(Txn[Buy Cost],Txn[Key],$A252,Txn[Transaction Order],"&gt;"&amp;IFERROR(_xlfn.MAXIFS(Txn[Transaction Order],Txn[Key],$A252,Txn[Running Units],"&gt;-0.000001",Txn[Running Units],"&lt;0.000001"),0)))</f>
      </c>
      <c r="G252" s="283">
        <f>IF($A252="","",IFERROR(F252/SUMIFS(Txn[Units Purchased or Sold],Txn[Key],$A252,Txn[Transaction Order],"&gt;"&amp;IFERROR(_xlfn.MAXIFS(Txn[Transaction Order],Txn[Key],$A252,Txn[Running Units],"&gt;-0.000001",Txn[Running Units],"&lt;0.000001"),0),Txn[Sell (-1) Buy (1) Fees (0) Dividend (2)],1),0))</f>
      </c>
      <c r="H252" s="283">
        <f>IF($A252="","",SUMIFS(Txn[Sell Proceeds],Txn[Key],$A252,Txn[Transaction Order],"&gt;"&amp;IFERROR(_xlfn.MAXIFS(Txn[Transaction Order],Txn[Key],$A252,Txn[Running Units],"&gt;-0.000001",Txn[Running Units],"&lt;0.000001"),0)))</f>
      </c>
      <c r="I252" s="284" t="str">
        <f>IF($A252="","",IFERROR(INDEX(Prices[Current Price],MATCH($A252,Prices[Key],0)),0))</f>
        <v/>
      </c>
      <c r="J252" s="285" t="str">
        <f>IF($A252="","",IFERROR(INDEX(Prices[FX to SGD],MATCH($A252,Prices[Key],0)),1))</f>
        <v/>
      </c>
      <c r="K252" s="283" t="str">
        <f t="shared" si="35"/>
        <v/>
      </c>
      <c r="L252" s="283" t="str">
        <f t="shared" si="36"/>
        <v/>
      </c>
      <c r="M252" s="283" t="str">
        <f t="shared" si="37"/>
        <v/>
      </c>
      <c r="N252" s="286" t="str">
        <f t="shared" si="38"/>
        <v/>
      </c>
      <c r="O252" t="str">
        <f>IF($A252="","",IFERROR(INDEX(Prices[Category],MATCH($A252,Prices[Key],0)),"Uncategorized"))</f>
        <v/>
      </c>
      <c r="P252" s="287" t="str">
        <f t="shared" si="39"/>
        <v/>
      </c>
      <c r="Q252" s="287" t="str">
        <f t="shared" si="40"/>
        <v/>
      </c>
    </row>
    <row r="253" spans="1:17" ht="15" customHeight="1" x14ac:dyDescent="0.2">
      <c r="A253" s="240" t="str">
        <f>IFERROR(INDEX('All Ticker P&amp;L'!$A$2:$A$1001,MATCH(ROWS($A$2:A253),'All Ticker P&amp;L'!$N$2:$N$1001,0)),"")</f>
        <v/>
      </c>
      <c r="B253" s="240" t="str">
        <f t="shared" si="32"/>
        <v/>
      </c>
      <c r="C253" s="240" t="str">
        <f t="shared" si="33"/>
        <v/>
      </c>
      <c r="D253" s="240" t="str">
        <f t="shared" si="34"/>
        <v/>
      </c>
      <c r="E253" s="261" t="str">
        <f>IF($A253="","",SUMIFS(Txn[Signed Units],Txn[Key],$A253))</f>
        <v/>
      </c>
      <c r="F253" s="283">
        <f>IF($A253="","",SUMIFS(Txn[Buy Cost],Txn[Key],$A253,Txn[Transaction Order],"&gt;"&amp;IFERROR(_xlfn.MAXIFS(Txn[Transaction Order],Txn[Key],$A253,Txn[Running Units],"&gt;-0.000001",Txn[Running Units],"&lt;0.000001"),0)))</f>
      </c>
      <c r="G253" s="283">
        <f>IF($A253="","",IFERROR(F253/SUMIFS(Txn[Units Purchased or Sold],Txn[Key],$A253,Txn[Transaction Order],"&gt;"&amp;IFERROR(_xlfn.MAXIFS(Txn[Transaction Order],Txn[Key],$A253,Txn[Running Units],"&gt;-0.000001",Txn[Running Units],"&lt;0.000001"),0),Txn[Sell (-1) Buy (1) Fees (0) Dividend (2)],1),0))</f>
      </c>
      <c r="H253" s="283">
        <f>IF($A253="","",SUMIFS(Txn[Sell Proceeds],Txn[Key],$A253,Txn[Transaction Order],"&gt;"&amp;IFERROR(_xlfn.MAXIFS(Txn[Transaction Order],Txn[Key],$A253,Txn[Running Units],"&gt;-0.000001",Txn[Running Units],"&lt;0.000001"),0)))</f>
      </c>
      <c r="I253" s="284" t="str">
        <f>IF($A253="","",IFERROR(INDEX(Prices[Current Price],MATCH($A253,Prices[Key],0)),0))</f>
        <v/>
      </c>
      <c r="J253" s="285" t="str">
        <f>IF($A253="","",IFERROR(INDEX(Prices[FX to SGD],MATCH($A253,Prices[Key],0)),1))</f>
        <v/>
      </c>
      <c r="K253" s="283" t="str">
        <f t="shared" si="35"/>
        <v/>
      </c>
      <c r="L253" s="283" t="str">
        <f t="shared" si="36"/>
        <v/>
      </c>
      <c r="M253" s="283" t="str">
        <f t="shared" si="37"/>
        <v/>
      </c>
      <c r="N253" s="286" t="str">
        <f t="shared" si="38"/>
        <v/>
      </c>
      <c r="O253" t="str">
        <f>IF($A253="","",IFERROR(INDEX(Prices[Category],MATCH($A253,Prices[Key],0)),"Uncategorized"))</f>
        <v/>
      </c>
      <c r="P253" s="287" t="str">
        <f t="shared" si="39"/>
        <v/>
      </c>
      <c r="Q253" s="287" t="str">
        <f t="shared" si="40"/>
        <v/>
      </c>
    </row>
    <row r="254" spans="1:17" ht="15" customHeight="1" x14ac:dyDescent="0.2">
      <c r="A254" s="240" t="str">
        <f>IFERROR(INDEX('All Ticker P&amp;L'!$A$2:$A$1001,MATCH(ROWS($A$2:A254),'All Ticker P&amp;L'!$N$2:$N$1001,0)),"")</f>
        <v/>
      </c>
      <c r="B254" s="240" t="str">
        <f t="shared" si="32"/>
        <v/>
      </c>
      <c r="C254" s="240" t="str">
        <f t="shared" si="33"/>
        <v/>
      </c>
      <c r="D254" s="240" t="str">
        <f t="shared" si="34"/>
        <v/>
      </c>
      <c r="E254" s="261" t="str">
        <f>IF($A254="","",SUMIFS(Txn[Signed Units],Txn[Key],$A254))</f>
        <v/>
      </c>
      <c r="F254" s="283">
        <f>IF($A254="","",SUMIFS(Txn[Buy Cost],Txn[Key],$A254,Txn[Transaction Order],"&gt;"&amp;IFERROR(_xlfn.MAXIFS(Txn[Transaction Order],Txn[Key],$A254,Txn[Running Units],"&gt;-0.000001",Txn[Running Units],"&lt;0.000001"),0)))</f>
      </c>
      <c r="G254" s="283">
        <f>IF($A254="","",IFERROR(F254/SUMIFS(Txn[Units Purchased or Sold],Txn[Key],$A254,Txn[Transaction Order],"&gt;"&amp;IFERROR(_xlfn.MAXIFS(Txn[Transaction Order],Txn[Key],$A254,Txn[Running Units],"&gt;-0.000001",Txn[Running Units],"&lt;0.000001"),0),Txn[Sell (-1) Buy (1) Fees (0) Dividend (2)],1),0))</f>
      </c>
      <c r="H254" s="283">
        <f>IF($A254="","",SUMIFS(Txn[Sell Proceeds],Txn[Key],$A254,Txn[Transaction Order],"&gt;"&amp;IFERROR(_xlfn.MAXIFS(Txn[Transaction Order],Txn[Key],$A254,Txn[Running Units],"&gt;-0.000001",Txn[Running Units],"&lt;0.000001"),0)))</f>
      </c>
      <c r="I254" s="284" t="str">
        <f>IF($A254="","",IFERROR(INDEX(Prices[Current Price],MATCH($A254,Prices[Key],0)),0))</f>
        <v/>
      </c>
      <c r="J254" s="285" t="str">
        <f>IF($A254="","",IFERROR(INDEX(Prices[FX to SGD],MATCH($A254,Prices[Key],0)),1))</f>
        <v/>
      </c>
      <c r="K254" s="283" t="str">
        <f t="shared" si="35"/>
        <v/>
      </c>
      <c r="L254" s="283" t="str">
        <f t="shared" si="36"/>
        <v/>
      </c>
      <c r="M254" s="283" t="str">
        <f t="shared" si="37"/>
        <v/>
      </c>
      <c r="N254" s="286" t="str">
        <f t="shared" si="38"/>
        <v/>
      </c>
      <c r="O254" t="str">
        <f>IF($A254="","",IFERROR(INDEX(Prices[Category],MATCH($A254,Prices[Key],0)),"Uncategorized"))</f>
        <v/>
      </c>
      <c r="P254" s="287" t="str">
        <f t="shared" si="39"/>
        <v/>
      </c>
      <c r="Q254" s="287" t="str">
        <f t="shared" si="40"/>
        <v/>
      </c>
    </row>
    <row r="255" spans="1:17" ht="15" customHeight="1" x14ac:dyDescent="0.2">
      <c r="A255" s="240" t="str">
        <f>IFERROR(INDEX('All Ticker P&amp;L'!$A$2:$A$1001,MATCH(ROWS($A$2:A255),'All Ticker P&amp;L'!$N$2:$N$1001,0)),"")</f>
        <v/>
      </c>
      <c r="B255" s="240" t="str">
        <f t="shared" si="32"/>
        <v/>
      </c>
      <c r="C255" s="240" t="str">
        <f t="shared" si="33"/>
        <v/>
      </c>
      <c r="D255" s="240" t="str">
        <f t="shared" si="34"/>
        <v/>
      </c>
      <c r="E255" s="261" t="str">
        <f>IF($A255="","",SUMIFS(Txn[Signed Units],Txn[Key],$A255))</f>
        <v/>
      </c>
      <c r="F255" s="283">
        <f>IF($A255="","",SUMIFS(Txn[Buy Cost],Txn[Key],$A255,Txn[Transaction Order],"&gt;"&amp;IFERROR(_xlfn.MAXIFS(Txn[Transaction Order],Txn[Key],$A255,Txn[Running Units],"&gt;-0.000001",Txn[Running Units],"&lt;0.000001"),0)))</f>
      </c>
      <c r="G255" s="283">
        <f>IF($A255="","",IFERROR(F255/SUMIFS(Txn[Units Purchased or Sold],Txn[Key],$A255,Txn[Transaction Order],"&gt;"&amp;IFERROR(_xlfn.MAXIFS(Txn[Transaction Order],Txn[Key],$A255,Txn[Running Units],"&gt;-0.000001",Txn[Running Units],"&lt;0.000001"),0),Txn[Sell (-1) Buy (1) Fees (0) Dividend (2)],1),0))</f>
      </c>
      <c r="H255" s="283">
        <f>IF($A255="","",SUMIFS(Txn[Sell Proceeds],Txn[Key],$A255,Txn[Transaction Order],"&gt;"&amp;IFERROR(_xlfn.MAXIFS(Txn[Transaction Order],Txn[Key],$A255,Txn[Running Units],"&gt;-0.000001",Txn[Running Units],"&lt;0.000001"),0)))</f>
      </c>
      <c r="I255" s="284" t="str">
        <f>IF($A255="","",IFERROR(INDEX(Prices[Current Price],MATCH($A255,Prices[Key],0)),0))</f>
        <v/>
      </c>
      <c r="J255" s="285" t="str">
        <f>IF($A255="","",IFERROR(INDEX(Prices[FX to SGD],MATCH($A255,Prices[Key],0)),1))</f>
        <v/>
      </c>
      <c r="K255" s="283" t="str">
        <f t="shared" si="35"/>
        <v/>
      </c>
      <c r="L255" s="283" t="str">
        <f t="shared" si="36"/>
        <v/>
      </c>
      <c r="M255" s="283" t="str">
        <f t="shared" si="37"/>
        <v/>
      </c>
      <c r="N255" s="286" t="str">
        <f t="shared" si="38"/>
        <v/>
      </c>
      <c r="O255" t="str">
        <f>IF($A255="","",IFERROR(INDEX(Prices[Category],MATCH($A255,Prices[Key],0)),"Uncategorized"))</f>
        <v/>
      </c>
      <c r="P255" s="287" t="str">
        <f t="shared" si="39"/>
        <v/>
      </c>
      <c r="Q255" s="287" t="str">
        <f t="shared" si="40"/>
        <v/>
      </c>
    </row>
    <row r="256" spans="1:17" ht="15" customHeight="1" x14ac:dyDescent="0.2">
      <c r="A256" s="240" t="str">
        <f>IFERROR(INDEX('All Ticker P&amp;L'!$A$2:$A$1001,MATCH(ROWS($A$2:A256),'All Ticker P&amp;L'!$N$2:$N$1001,0)),"")</f>
        <v/>
      </c>
      <c r="B256" s="240" t="str">
        <f t="shared" si="32"/>
        <v/>
      </c>
      <c r="C256" s="240" t="str">
        <f t="shared" si="33"/>
        <v/>
      </c>
      <c r="D256" s="240" t="str">
        <f t="shared" si="34"/>
        <v/>
      </c>
      <c r="E256" s="261" t="str">
        <f>IF($A256="","",SUMIFS(Txn[Signed Units],Txn[Key],$A256))</f>
        <v/>
      </c>
      <c r="F256" s="283">
        <f>IF($A256="","",SUMIFS(Txn[Buy Cost],Txn[Key],$A256,Txn[Transaction Order],"&gt;"&amp;IFERROR(_xlfn.MAXIFS(Txn[Transaction Order],Txn[Key],$A256,Txn[Running Units],"&gt;-0.000001",Txn[Running Units],"&lt;0.000001"),0)))</f>
      </c>
      <c r="G256" s="283">
        <f>IF($A256="","",IFERROR(F256/SUMIFS(Txn[Units Purchased or Sold],Txn[Key],$A256,Txn[Transaction Order],"&gt;"&amp;IFERROR(_xlfn.MAXIFS(Txn[Transaction Order],Txn[Key],$A256,Txn[Running Units],"&gt;-0.000001",Txn[Running Units],"&lt;0.000001"),0),Txn[Sell (-1) Buy (1) Fees (0) Dividend (2)],1),0))</f>
      </c>
      <c r="H256" s="283">
        <f>IF($A256="","",SUMIFS(Txn[Sell Proceeds],Txn[Key],$A256,Txn[Transaction Order],"&gt;"&amp;IFERROR(_xlfn.MAXIFS(Txn[Transaction Order],Txn[Key],$A256,Txn[Running Units],"&gt;-0.000001",Txn[Running Units],"&lt;0.000001"),0)))</f>
      </c>
      <c r="I256" s="284" t="str">
        <f>IF($A256="","",IFERROR(INDEX(Prices[Current Price],MATCH($A256,Prices[Key],0)),0))</f>
        <v/>
      </c>
      <c r="J256" s="285" t="str">
        <f>IF($A256="","",IFERROR(INDEX(Prices[FX to SGD],MATCH($A256,Prices[Key],0)),1))</f>
        <v/>
      </c>
      <c r="K256" s="283" t="str">
        <f t="shared" si="35"/>
        <v/>
      </c>
      <c r="L256" s="283" t="str">
        <f t="shared" si="36"/>
        <v/>
      </c>
      <c r="M256" s="283" t="str">
        <f t="shared" si="37"/>
        <v/>
      </c>
      <c r="N256" s="286" t="str">
        <f t="shared" si="38"/>
        <v/>
      </c>
      <c r="O256" t="str">
        <f>IF($A256="","",IFERROR(INDEX(Prices[Category],MATCH($A256,Prices[Key],0)),"Uncategorized"))</f>
        <v/>
      </c>
      <c r="P256" s="287" t="str">
        <f t="shared" si="39"/>
        <v/>
      </c>
      <c r="Q256" s="287" t="str">
        <f t="shared" si="40"/>
        <v/>
      </c>
    </row>
    <row r="257" spans="1:17" ht="15" customHeight="1" x14ac:dyDescent="0.2">
      <c r="A257" s="240" t="str">
        <f>IFERROR(INDEX('All Ticker P&amp;L'!$A$2:$A$1001,MATCH(ROWS($A$2:A257),'All Ticker P&amp;L'!$N$2:$N$1001,0)),"")</f>
        <v/>
      </c>
      <c r="B257" s="240" t="str">
        <f t="shared" si="32"/>
        <v/>
      </c>
      <c r="C257" s="240" t="str">
        <f t="shared" si="33"/>
        <v/>
      </c>
      <c r="D257" s="240" t="str">
        <f t="shared" si="34"/>
        <v/>
      </c>
      <c r="E257" s="261" t="str">
        <f>IF($A257="","",SUMIFS(Txn[Signed Units],Txn[Key],$A257))</f>
        <v/>
      </c>
      <c r="F257" s="283">
        <f>IF($A257="","",SUMIFS(Txn[Buy Cost],Txn[Key],$A257,Txn[Transaction Order],"&gt;"&amp;IFERROR(_xlfn.MAXIFS(Txn[Transaction Order],Txn[Key],$A257,Txn[Running Units],"&gt;-0.000001",Txn[Running Units],"&lt;0.000001"),0)))</f>
      </c>
      <c r="G257" s="283">
        <f>IF($A257="","",IFERROR(F257/SUMIFS(Txn[Units Purchased or Sold],Txn[Key],$A257,Txn[Transaction Order],"&gt;"&amp;IFERROR(_xlfn.MAXIFS(Txn[Transaction Order],Txn[Key],$A257,Txn[Running Units],"&gt;-0.000001",Txn[Running Units],"&lt;0.000001"),0),Txn[Sell (-1) Buy (1) Fees (0) Dividend (2)],1),0))</f>
      </c>
      <c r="H257" s="283">
        <f>IF($A257="","",SUMIFS(Txn[Sell Proceeds],Txn[Key],$A257,Txn[Transaction Order],"&gt;"&amp;IFERROR(_xlfn.MAXIFS(Txn[Transaction Order],Txn[Key],$A257,Txn[Running Units],"&gt;-0.000001",Txn[Running Units],"&lt;0.000001"),0)))</f>
      </c>
      <c r="I257" s="284" t="str">
        <f>IF($A257="","",IFERROR(INDEX(Prices[Current Price],MATCH($A257,Prices[Key],0)),0))</f>
        <v/>
      </c>
      <c r="J257" s="285" t="str">
        <f>IF($A257="","",IFERROR(INDEX(Prices[FX to SGD],MATCH($A257,Prices[Key],0)),1))</f>
        <v/>
      </c>
      <c r="K257" s="283" t="str">
        <f t="shared" si="35"/>
        <v/>
      </c>
      <c r="L257" s="283" t="str">
        <f t="shared" si="36"/>
        <v/>
      </c>
      <c r="M257" s="283" t="str">
        <f t="shared" si="37"/>
        <v/>
      </c>
      <c r="N257" s="286" t="str">
        <f t="shared" si="38"/>
        <v/>
      </c>
      <c r="O257" t="str">
        <f>IF($A257="","",IFERROR(INDEX(Prices[Category],MATCH($A257,Prices[Key],0)),"Uncategorized"))</f>
        <v/>
      </c>
      <c r="P257" s="287" t="str">
        <f t="shared" si="39"/>
        <v/>
      </c>
      <c r="Q257" s="287" t="str">
        <f t="shared" si="40"/>
        <v/>
      </c>
    </row>
    <row r="258" spans="1:17" ht="15" customHeight="1" x14ac:dyDescent="0.2">
      <c r="A258" s="240" t="str">
        <f>IFERROR(INDEX('All Ticker P&amp;L'!$A$2:$A$1001,MATCH(ROWS($A$2:A258),'All Ticker P&amp;L'!$N$2:$N$1001,0)),"")</f>
        <v/>
      </c>
      <c r="B258" s="240" t="str">
        <f t="shared" ref="B258:B321" si="41">IF($A258="","",LEFT($A258,FIND(":",$A258)-1))</f>
        <v/>
      </c>
      <c r="C258" s="240" t="str">
        <f t="shared" ref="C258:C321" si="42">IF($A258="","",MID($A258,FIND(":",$A258)+1,FIND(":",$A258,FIND(":",$A258)+1)-FIND(":",$A258)-1))</f>
        <v/>
      </c>
      <c r="D258" s="240" t="str">
        <f t="shared" ref="D258:D321" si="43">IF($A258="","",RIGHT($A258,LEN($A258)-FIND(":",$A258,FIND(":",$A258)+1)))</f>
        <v/>
      </c>
      <c r="E258" s="261" t="str">
        <f>IF($A258="","",SUMIFS(Txn[Signed Units],Txn[Key],$A258))</f>
        <v/>
      </c>
      <c r="F258" s="283">
        <f>IF($A258="","",SUMIFS(Txn[Buy Cost],Txn[Key],$A258,Txn[Transaction Order],"&gt;"&amp;IFERROR(_xlfn.MAXIFS(Txn[Transaction Order],Txn[Key],$A258,Txn[Running Units],"&gt;-0.000001",Txn[Running Units],"&lt;0.000001"),0)))</f>
      </c>
      <c r="G258" s="283">
        <f>IF($A258="","",IFERROR(F258/SUMIFS(Txn[Units Purchased or Sold],Txn[Key],$A258,Txn[Transaction Order],"&gt;"&amp;IFERROR(_xlfn.MAXIFS(Txn[Transaction Order],Txn[Key],$A258,Txn[Running Units],"&gt;-0.000001",Txn[Running Units],"&lt;0.000001"),0),Txn[Sell (-1) Buy (1) Fees (0) Dividend (2)],1),0))</f>
      </c>
      <c r="H258" s="283">
        <f>IF($A258="","",SUMIFS(Txn[Sell Proceeds],Txn[Key],$A258,Txn[Transaction Order],"&gt;"&amp;IFERROR(_xlfn.MAXIFS(Txn[Transaction Order],Txn[Key],$A258,Txn[Running Units],"&gt;-0.000001",Txn[Running Units],"&lt;0.000001"),0)))</f>
      </c>
      <c r="I258" s="284" t="str">
        <f>IF($A258="","",IFERROR(INDEX(Prices[Current Price],MATCH($A258,Prices[Key],0)),0))</f>
        <v/>
      </c>
      <c r="J258" s="285" t="str">
        <f>IF($A258="","",IFERROR(INDEX(Prices[FX to SGD],MATCH($A258,Prices[Key],0)),1))</f>
        <v/>
      </c>
      <c r="K258" s="283" t="str">
        <f t="shared" ref="K258:K321" si="44">IF($A258="","",E258*I258)</f>
        <v/>
      </c>
      <c r="L258" s="283" t="str">
        <f t="shared" ref="L258:L321" si="45">IF($A258="","",K258+H258-F258)</f>
        <v/>
      </c>
      <c r="M258" s="283" t="str">
        <f t="shared" ref="M258:M321" si="46">IF($A258="","",L258*J258)</f>
        <v/>
      </c>
      <c r="N258" s="286" t="str">
        <f t="shared" ref="N258:N321" si="47">IF($A258="","",IFERROR(L258/F258,0))</f>
        <v/>
      </c>
      <c r="O258" t="str">
        <f>IF($A258="","",IFERROR(INDEX(Prices[Category],MATCH($A258,Prices[Key],0)),"Uncategorized"))</f>
        <v/>
      </c>
      <c r="P258" s="287" t="str">
        <f t="shared" ref="P258:P321" si="48">IF($A258="","",$K258*$J258)</f>
        <v/>
      </c>
      <c r="Q258" s="287" t="str">
        <f t="shared" ref="Q258:Q321" si="49">IF($A258="","",$M258)</f>
        <v/>
      </c>
    </row>
    <row r="259" spans="1:17" ht="15" customHeight="1" x14ac:dyDescent="0.2">
      <c r="A259" s="240" t="str">
        <f>IFERROR(INDEX('All Ticker P&amp;L'!$A$2:$A$1001,MATCH(ROWS($A$2:A259),'All Ticker P&amp;L'!$N$2:$N$1001,0)),"")</f>
        <v/>
      </c>
      <c r="B259" s="240" t="str">
        <f t="shared" si="41"/>
        <v/>
      </c>
      <c r="C259" s="240" t="str">
        <f t="shared" si="42"/>
        <v/>
      </c>
      <c r="D259" s="240" t="str">
        <f t="shared" si="43"/>
        <v/>
      </c>
      <c r="E259" s="261" t="str">
        <f>IF($A259="","",SUMIFS(Txn[Signed Units],Txn[Key],$A259))</f>
        <v/>
      </c>
      <c r="F259" s="283">
        <f>IF($A259="","",SUMIFS(Txn[Buy Cost],Txn[Key],$A259,Txn[Transaction Order],"&gt;"&amp;IFERROR(_xlfn.MAXIFS(Txn[Transaction Order],Txn[Key],$A259,Txn[Running Units],"&gt;-0.000001",Txn[Running Units],"&lt;0.000001"),0)))</f>
      </c>
      <c r="G259" s="283">
        <f>IF($A259="","",IFERROR(F259/SUMIFS(Txn[Units Purchased or Sold],Txn[Key],$A259,Txn[Transaction Order],"&gt;"&amp;IFERROR(_xlfn.MAXIFS(Txn[Transaction Order],Txn[Key],$A259,Txn[Running Units],"&gt;-0.000001",Txn[Running Units],"&lt;0.000001"),0),Txn[Sell (-1) Buy (1) Fees (0) Dividend (2)],1),0))</f>
      </c>
      <c r="H259" s="283">
        <f>IF($A259="","",SUMIFS(Txn[Sell Proceeds],Txn[Key],$A259,Txn[Transaction Order],"&gt;"&amp;IFERROR(_xlfn.MAXIFS(Txn[Transaction Order],Txn[Key],$A259,Txn[Running Units],"&gt;-0.000001",Txn[Running Units],"&lt;0.000001"),0)))</f>
      </c>
      <c r="I259" s="284" t="str">
        <f>IF($A259="","",IFERROR(INDEX(Prices[Current Price],MATCH($A259,Prices[Key],0)),0))</f>
        <v/>
      </c>
      <c r="J259" s="285" t="str">
        <f>IF($A259="","",IFERROR(INDEX(Prices[FX to SGD],MATCH($A259,Prices[Key],0)),1))</f>
        <v/>
      </c>
      <c r="K259" s="283" t="str">
        <f t="shared" si="44"/>
        <v/>
      </c>
      <c r="L259" s="283" t="str">
        <f t="shared" si="45"/>
        <v/>
      </c>
      <c r="M259" s="283" t="str">
        <f t="shared" si="46"/>
        <v/>
      </c>
      <c r="N259" s="286" t="str">
        <f t="shared" si="47"/>
        <v/>
      </c>
      <c r="O259" t="str">
        <f>IF($A259="","",IFERROR(INDEX(Prices[Category],MATCH($A259,Prices[Key],0)),"Uncategorized"))</f>
        <v/>
      </c>
      <c r="P259" s="287" t="str">
        <f t="shared" si="48"/>
        <v/>
      </c>
      <c r="Q259" s="287" t="str">
        <f t="shared" si="49"/>
        <v/>
      </c>
    </row>
    <row r="260" spans="1:17" ht="15" customHeight="1" x14ac:dyDescent="0.2">
      <c r="A260" s="240" t="str">
        <f>IFERROR(INDEX('All Ticker P&amp;L'!$A$2:$A$1001,MATCH(ROWS($A$2:A260),'All Ticker P&amp;L'!$N$2:$N$1001,0)),"")</f>
        <v/>
      </c>
      <c r="B260" s="240" t="str">
        <f t="shared" si="41"/>
        <v/>
      </c>
      <c r="C260" s="240" t="str">
        <f t="shared" si="42"/>
        <v/>
      </c>
      <c r="D260" s="240" t="str">
        <f t="shared" si="43"/>
        <v/>
      </c>
      <c r="E260" s="261" t="str">
        <f>IF($A260="","",SUMIFS(Txn[Signed Units],Txn[Key],$A260))</f>
        <v/>
      </c>
      <c r="F260" s="283">
        <f>IF($A260="","",SUMIFS(Txn[Buy Cost],Txn[Key],$A260,Txn[Transaction Order],"&gt;"&amp;IFERROR(_xlfn.MAXIFS(Txn[Transaction Order],Txn[Key],$A260,Txn[Running Units],"&gt;-0.000001",Txn[Running Units],"&lt;0.000001"),0)))</f>
      </c>
      <c r="G260" s="283">
        <f>IF($A260="","",IFERROR(F260/SUMIFS(Txn[Units Purchased or Sold],Txn[Key],$A260,Txn[Transaction Order],"&gt;"&amp;IFERROR(_xlfn.MAXIFS(Txn[Transaction Order],Txn[Key],$A260,Txn[Running Units],"&gt;-0.000001",Txn[Running Units],"&lt;0.000001"),0),Txn[Sell (-1) Buy (1) Fees (0) Dividend (2)],1),0))</f>
      </c>
      <c r="H260" s="283">
        <f>IF($A260="","",SUMIFS(Txn[Sell Proceeds],Txn[Key],$A260,Txn[Transaction Order],"&gt;"&amp;IFERROR(_xlfn.MAXIFS(Txn[Transaction Order],Txn[Key],$A260,Txn[Running Units],"&gt;-0.000001",Txn[Running Units],"&lt;0.000001"),0)))</f>
      </c>
      <c r="I260" s="284" t="str">
        <f>IF($A260="","",IFERROR(INDEX(Prices[Current Price],MATCH($A260,Prices[Key],0)),0))</f>
        <v/>
      </c>
      <c r="J260" s="285" t="str">
        <f>IF($A260="","",IFERROR(INDEX(Prices[FX to SGD],MATCH($A260,Prices[Key],0)),1))</f>
        <v/>
      </c>
      <c r="K260" s="283" t="str">
        <f t="shared" si="44"/>
        <v/>
      </c>
      <c r="L260" s="283" t="str">
        <f t="shared" si="45"/>
        <v/>
      </c>
      <c r="M260" s="283" t="str">
        <f t="shared" si="46"/>
        <v/>
      </c>
      <c r="N260" s="286" t="str">
        <f t="shared" si="47"/>
        <v/>
      </c>
      <c r="O260" t="str">
        <f>IF($A260="","",IFERROR(INDEX(Prices[Category],MATCH($A260,Prices[Key],0)),"Uncategorized"))</f>
        <v/>
      </c>
      <c r="P260" s="287" t="str">
        <f t="shared" si="48"/>
        <v/>
      </c>
      <c r="Q260" s="287" t="str">
        <f t="shared" si="49"/>
        <v/>
      </c>
    </row>
    <row r="261" spans="1:17" ht="15" customHeight="1" x14ac:dyDescent="0.2">
      <c r="A261" s="240" t="str">
        <f>IFERROR(INDEX('All Ticker P&amp;L'!$A$2:$A$1001,MATCH(ROWS($A$2:A261),'All Ticker P&amp;L'!$N$2:$N$1001,0)),"")</f>
        <v/>
      </c>
      <c r="B261" s="240" t="str">
        <f t="shared" si="41"/>
        <v/>
      </c>
      <c r="C261" s="240" t="str">
        <f t="shared" si="42"/>
        <v/>
      </c>
      <c r="D261" s="240" t="str">
        <f t="shared" si="43"/>
        <v/>
      </c>
      <c r="E261" s="261" t="str">
        <f>IF($A261="","",SUMIFS(Txn[Signed Units],Txn[Key],$A261))</f>
        <v/>
      </c>
      <c r="F261" s="283">
        <f>IF($A261="","",SUMIFS(Txn[Buy Cost],Txn[Key],$A261,Txn[Transaction Order],"&gt;"&amp;IFERROR(_xlfn.MAXIFS(Txn[Transaction Order],Txn[Key],$A261,Txn[Running Units],"&gt;-0.000001",Txn[Running Units],"&lt;0.000001"),0)))</f>
      </c>
      <c r="G261" s="283">
        <f>IF($A261="","",IFERROR(F261/SUMIFS(Txn[Units Purchased or Sold],Txn[Key],$A261,Txn[Transaction Order],"&gt;"&amp;IFERROR(_xlfn.MAXIFS(Txn[Transaction Order],Txn[Key],$A261,Txn[Running Units],"&gt;-0.000001",Txn[Running Units],"&lt;0.000001"),0),Txn[Sell (-1) Buy (1) Fees (0) Dividend (2)],1),0))</f>
      </c>
      <c r="H261" s="283">
        <f>IF($A261="","",SUMIFS(Txn[Sell Proceeds],Txn[Key],$A261,Txn[Transaction Order],"&gt;"&amp;IFERROR(_xlfn.MAXIFS(Txn[Transaction Order],Txn[Key],$A261,Txn[Running Units],"&gt;-0.000001",Txn[Running Units],"&lt;0.000001"),0)))</f>
      </c>
      <c r="I261" s="284" t="str">
        <f>IF($A261="","",IFERROR(INDEX(Prices[Current Price],MATCH($A261,Prices[Key],0)),0))</f>
        <v/>
      </c>
      <c r="J261" s="285" t="str">
        <f>IF($A261="","",IFERROR(INDEX(Prices[FX to SGD],MATCH($A261,Prices[Key],0)),1))</f>
        <v/>
      </c>
      <c r="K261" s="283" t="str">
        <f t="shared" si="44"/>
        <v/>
      </c>
      <c r="L261" s="283" t="str">
        <f t="shared" si="45"/>
        <v/>
      </c>
      <c r="M261" s="283" t="str">
        <f t="shared" si="46"/>
        <v/>
      </c>
      <c r="N261" s="286" t="str">
        <f t="shared" si="47"/>
        <v/>
      </c>
      <c r="O261" t="str">
        <f>IF($A261="","",IFERROR(INDEX(Prices[Category],MATCH($A261,Prices[Key],0)),"Uncategorized"))</f>
        <v/>
      </c>
      <c r="P261" s="287" t="str">
        <f t="shared" si="48"/>
        <v/>
      </c>
      <c r="Q261" s="287" t="str">
        <f t="shared" si="49"/>
        <v/>
      </c>
    </row>
    <row r="262" spans="1:17" ht="15" customHeight="1" x14ac:dyDescent="0.2">
      <c r="A262" s="240" t="str">
        <f>IFERROR(INDEX('All Ticker P&amp;L'!$A$2:$A$1001,MATCH(ROWS($A$2:A262),'All Ticker P&amp;L'!$N$2:$N$1001,0)),"")</f>
        <v/>
      </c>
      <c r="B262" s="240" t="str">
        <f t="shared" si="41"/>
        <v/>
      </c>
      <c r="C262" s="240" t="str">
        <f t="shared" si="42"/>
        <v/>
      </c>
      <c r="D262" s="240" t="str">
        <f t="shared" si="43"/>
        <v/>
      </c>
      <c r="E262" s="261" t="str">
        <f>IF($A262="","",SUMIFS(Txn[Signed Units],Txn[Key],$A262))</f>
        <v/>
      </c>
      <c r="F262" s="283">
        <f>IF($A262="","",SUMIFS(Txn[Buy Cost],Txn[Key],$A262,Txn[Transaction Order],"&gt;"&amp;IFERROR(_xlfn.MAXIFS(Txn[Transaction Order],Txn[Key],$A262,Txn[Running Units],"&gt;-0.000001",Txn[Running Units],"&lt;0.000001"),0)))</f>
      </c>
      <c r="G262" s="283">
        <f>IF($A262="","",IFERROR(F262/SUMIFS(Txn[Units Purchased or Sold],Txn[Key],$A262,Txn[Transaction Order],"&gt;"&amp;IFERROR(_xlfn.MAXIFS(Txn[Transaction Order],Txn[Key],$A262,Txn[Running Units],"&gt;-0.000001",Txn[Running Units],"&lt;0.000001"),0),Txn[Sell (-1) Buy (1) Fees (0) Dividend (2)],1),0))</f>
      </c>
      <c r="H262" s="283">
        <f>IF($A262="","",SUMIFS(Txn[Sell Proceeds],Txn[Key],$A262,Txn[Transaction Order],"&gt;"&amp;IFERROR(_xlfn.MAXIFS(Txn[Transaction Order],Txn[Key],$A262,Txn[Running Units],"&gt;-0.000001",Txn[Running Units],"&lt;0.000001"),0)))</f>
      </c>
      <c r="I262" s="284" t="str">
        <f>IF($A262="","",IFERROR(INDEX(Prices[Current Price],MATCH($A262,Prices[Key],0)),0))</f>
        <v/>
      </c>
      <c r="J262" s="285" t="str">
        <f>IF($A262="","",IFERROR(INDEX(Prices[FX to SGD],MATCH($A262,Prices[Key],0)),1))</f>
        <v/>
      </c>
      <c r="K262" s="283" t="str">
        <f t="shared" si="44"/>
        <v/>
      </c>
      <c r="L262" s="283" t="str">
        <f t="shared" si="45"/>
        <v/>
      </c>
      <c r="M262" s="283" t="str">
        <f t="shared" si="46"/>
        <v/>
      </c>
      <c r="N262" s="286" t="str">
        <f t="shared" si="47"/>
        <v/>
      </c>
      <c r="O262" t="str">
        <f>IF($A262="","",IFERROR(INDEX(Prices[Category],MATCH($A262,Prices[Key],0)),"Uncategorized"))</f>
        <v/>
      </c>
      <c r="P262" s="287" t="str">
        <f t="shared" si="48"/>
        <v/>
      </c>
      <c r="Q262" s="287" t="str">
        <f t="shared" si="49"/>
        <v/>
      </c>
    </row>
    <row r="263" spans="1:17" ht="15" customHeight="1" x14ac:dyDescent="0.2">
      <c r="A263" s="240" t="str">
        <f>IFERROR(INDEX('All Ticker P&amp;L'!$A$2:$A$1001,MATCH(ROWS($A$2:A263),'All Ticker P&amp;L'!$N$2:$N$1001,0)),"")</f>
        <v/>
      </c>
      <c r="B263" s="240" t="str">
        <f t="shared" si="41"/>
        <v/>
      </c>
      <c r="C263" s="240" t="str">
        <f t="shared" si="42"/>
        <v/>
      </c>
      <c r="D263" s="240" t="str">
        <f t="shared" si="43"/>
        <v/>
      </c>
      <c r="E263" s="261" t="str">
        <f>IF($A263="","",SUMIFS(Txn[Signed Units],Txn[Key],$A263))</f>
        <v/>
      </c>
      <c r="F263" s="283">
        <f>IF($A263="","",SUMIFS(Txn[Buy Cost],Txn[Key],$A263,Txn[Transaction Order],"&gt;"&amp;IFERROR(_xlfn.MAXIFS(Txn[Transaction Order],Txn[Key],$A263,Txn[Running Units],"&gt;-0.000001",Txn[Running Units],"&lt;0.000001"),0)))</f>
      </c>
      <c r="G263" s="283">
        <f>IF($A263="","",IFERROR(F263/SUMIFS(Txn[Units Purchased or Sold],Txn[Key],$A263,Txn[Transaction Order],"&gt;"&amp;IFERROR(_xlfn.MAXIFS(Txn[Transaction Order],Txn[Key],$A263,Txn[Running Units],"&gt;-0.000001",Txn[Running Units],"&lt;0.000001"),0),Txn[Sell (-1) Buy (1) Fees (0) Dividend (2)],1),0))</f>
      </c>
      <c r="H263" s="283">
        <f>IF($A263="","",SUMIFS(Txn[Sell Proceeds],Txn[Key],$A263,Txn[Transaction Order],"&gt;"&amp;IFERROR(_xlfn.MAXIFS(Txn[Transaction Order],Txn[Key],$A263,Txn[Running Units],"&gt;-0.000001",Txn[Running Units],"&lt;0.000001"),0)))</f>
      </c>
      <c r="I263" s="284" t="str">
        <f>IF($A263="","",IFERROR(INDEX(Prices[Current Price],MATCH($A263,Prices[Key],0)),0))</f>
        <v/>
      </c>
      <c r="J263" s="285" t="str">
        <f>IF($A263="","",IFERROR(INDEX(Prices[FX to SGD],MATCH($A263,Prices[Key],0)),1))</f>
        <v/>
      </c>
      <c r="K263" s="283" t="str">
        <f t="shared" si="44"/>
        <v/>
      </c>
      <c r="L263" s="283" t="str">
        <f t="shared" si="45"/>
        <v/>
      </c>
      <c r="M263" s="283" t="str">
        <f t="shared" si="46"/>
        <v/>
      </c>
      <c r="N263" s="286" t="str">
        <f t="shared" si="47"/>
        <v/>
      </c>
      <c r="O263" t="str">
        <f>IF($A263="","",IFERROR(INDEX(Prices[Category],MATCH($A263,Prices[Key],0)),"Uncategorized"))</f>
        <v/>
      </c>
      <c r="P263" s="287" t="str">
        <f t="shared" si="48"/>
        <v/>
      </c>
      <c r="Q263" s="287" t="str">
        <f t="shared" si="49"/>
        <v/>
      </c>
    </row>
    <row r="264" spans="1:17" ht="15" customHeight="1" x14ac:dyDescent="0.2">
      <c r="A264" s="240" t="str">
        <f>IFERROR(INDEX('All Ticker P&amp;L'!$A$2:$A$1001,MATCH(ROWS($A$2:A264),'All Ticker P&amp;L'!$N$2:$N$1001,0)),"")</f>
        <v/>
      </c>
      <c r="B264" s="240" t="str">
        <f t="shared" si="41"/>
        <v/>
      </c>
      <c r="C264" s="240" t="str">
        <f t="shared" si="42"/>
        <v/>
      </c>
      <c r="D264" s="240" t="str">
        <f t="shared" si="43"/>
        <v/>
      </c>
      <c r="E264" s="261" t="str">
        <f>IF($A264="","",SUMIFS(Txn[Signed Units],Txn[Key],$A264))</f>
        <v/>
      </c>
      <c r="F264" s="283">
        <f>IF($A264="","",SUMIFS(Txn[Buy Cost],Txn[Key],$A264,Txn[Transaction Order],"&gt;"&amp;IFERROR(_xlfn.MAXIFS(Txn[Transaction Order],Txn[Key],$A264,Txn[Running Units],"&gt;-0.000001",Txn[Running Units],"&lt;0.000001"),0)))</f>
      </c>
      <c r="G264" s="283">
        <f>IF($A264="","",IFERROR(F264/SUMIFS(Txn[Units Purchased or Sold],Txn[Key],$A264,Txn[Transaction Order],"&gt;"&amp;IFERROR(_xlfn.MAXIFS(Txn[Transaction Order],Txn[Key],$A264,Txn[Running Units],"&gt;-0.000001",Txn[Running Units],"&lt;0.000001"),0),Txn[Sell (-1) Buy (1) Fees (0) Dividend (2)],1),0))</f>
      </c>
      <c r="H264" s="283">
        <f>IF($A264="","",SUMIFS(Txn[Sell Proceeds],Txn[Key],$A264,Txn[Transaction Order],"&gt;"&amp;IFERROR(_xlfn.MAXIFS(Txn[Transaction Order],Txn[Key],$A264,Txn[Running Units],"&gt;-0.000001",Txn[Running Units],"&lt;0.000001"),0)))</f>
      </c>
      <c r="I264" s="284" t="str">
        <f>IF($A264="","",IFERROR(INDEX(Prices[Current Price],MATCH($A264,Prices[Key],0)),0))</f>
        <v/>
      </c>
      <c r="J264" s="285" t="str">
        <f>IF($A264="","",IFERROR(INDEX(Prices[FX to SGD],MATCH($A264,Prices[Key],0)),1))</f>
        <v/>
      </c>
      <c r="K264" s="283" t="str">
        <f t="shared" si="44"/>
        <v/>
      </c>
      <c r="L264" s="283" t="str">
        <f t="shared" si="45"/>
        <v/>
      </c>
      <c r="M264" s="283" t="str">
        <f t="shared" si="46"/>
        <v/>
      </c>
      <c r="N264" s="286" t="str">
        <f t="shared" si="47"/>
        <v/>
      </c>
      <c r="O264" t="str">
        <f>IF($A264="","",IFERROR(INDEX(Prices[Category],MATCH($A264,Prices[Key],0)),"Uncategorized"))</f>
        <v/>
      </c>
      <c r="P264" s="287" t="str">
        <f t="shared" si="48"/>
        <v/>
      </c>
      <c r="Q264" s="287" t="str">
        <f t="shared" si="49"/>
        <v/>
      </c>
    </row>
    <row r="265" spans="1:17" ht="15" customHeight="1" x14ac:dyDescent="0.2">
      <c r="A265" s="240" t="str">
        <f>IFERROR(INDEX('All Ticker P&amp;L'!$A$2:$A$1001,MATCH(ROWS($A$2:A265),'All Ticker P&amp;L'!$N$2:$N$1001,0)),"")</f>
        <v/>
      </c>
      <c r="B265" s="240" t="str">
        <f t="shared" si="41"/>
        <v/>
      </c>
      <c r="C265" s="240" t="str">
        <f t="shared" si="42"/>
        <v/>
      </c>
      <c r="D265" s="240" t="str">
        <f t="shared" si="43"/>
        <v/>
      </c>
      <c r="E265" s="261" t="str">
        <f>IF($A265="","",SUMIFS(Txn[Signed Units],Txn[Key],$A265))</f>
        <v/>
      </c>
      <c r="F265" s="283">
        <f>IF($A265="","",SUMIFS(Txn[Buy Cost],Txn[Key],$A265,Txn[Transaction Order],"&gt;"&amp;IFERROR(_xlfn.MAXIFS(Txn[Transaction Order],Txn[Key],$A265,Txn[Running Units],"&gt;-0.000001",Txn[Running Units],"&lt;0.000001"),0)))</f>
      </c>
      <c r="G265" s="283">
        <f>IF($A265="","",IFERROR(F265/SUMIFS(Txn[Units Purchased or Sold],Txn[Key],$A265,Txn[Transaction Order],"&gt;"&amp;IFERROR(_xlfn.MAXIFS(Txn[Transaction Order],Txn[Key],$A265,Txn[Running Units],"&gt;-0.000001",Txn[Running Units],"&lt;0.000001"),0),Txn[Sell (-1) Buy (1) Fees (0) Dividend (2)],1),0))</f>
      </c>
      <c r="H265" s="283">
        <f>IF($A265="","",SUMIFS(Txn[Sell Proceeds],Txn[Key],$A265,Txn[Transaction Order],"&gt;"&amp;IFERROR(_xlfn.MAXIFS(Txn[Transaction Order],Txn[Key],$A265,Txn[Running Units],"&gt;-0.000001",Txn[Running Units],"&lt;0.000001"),0)))</f>
      </c>
      <c r="I265" s="284" t="str">
        <f>IF($A265="","",IFERROR(INDEX(Prices[Current Price],MATCH($A265,Prices[Key],0)),0))</f>
        <v/>
      </c>
      <c r="J265" s="285" t="str">
        <f>IF($A265="","",IFERROR(INDEX(Prices[FX to SGD],MATCH($A265,Prices[Key],0)),1))</f>
        <v/>
      </c>
      <c r="K265" s="283" t="str">
        <f t="shared" si="44"/>
        <v/>
      </c>
      <c r="L265" s="283" t="str">
        <f t="shared" si="45"/>
        <v/>
      </c>
      <c r="M265" s="283" t="str">
        <f t="shared" si="46"/>
        <v/>
      </c>
      <c r="N265" s="286" t="str">
        <f t="shared" si="47"/>
        <v/>
      </c>
      <c r="O265" t="str">
        <f>IF($A265="","",IFERROR(INDEX(Prices[Category],MATCH($A265,Prices[Key],0)),"Uncategorized"))</f>
        <v/>
      </c>
      <c r="P265" s="287" t="str">
        <f t="shared" si="48"/>
        <v/>
      </c>
      <c r="Q265" s="287" t="str">
        <f t="shared" si="49"/>
        <v/>
      </c>
    </row>
    <row r="266" spans="1:17" ht="15" customHeight="1" x14ac:dyDescent="0.2">
      <c r="A266" s="240" t="str">
        <f>IFERROR(INDEX('All Ticker P&amp;L'!$A$2:$A$1001,MATCH(ROWS($A$2:A266),'All Ticker P&amp;L'!$N$2:$N$1001,0)),"")</f>
        <v/>
      </c>
      <c r="B266" s="240" t="str">
        <f t="shared" si="41"/>
        <v/>
      </c>
      <c r="C266" s="240" t="str">
        <f t="shared" si="42"/>
        <v/>
      </c>
      <c r="D266" s="240" t="str">
        <f t="shared" si="43"/>
        <v/>
      </c>
      <c r="E266" s="261" t="str">
        <f>IF($A266="","",SUMIFS(Txn[Signed Units],Txn[Key],$A266))</f>
        <v/>
      </c>
      <c r="F266" s="283">
        <f>IF($A266="","",SUMIFS(Txn[Buy Cost],Txn[Key],$A266,Txn[Transaction Order],"&gt;"&amp;IFERROR(_xlfn.MAXIFS(Txn[Transaction Order],Txn[Key],$A266,Txn[Running Units],"&gt;-0.000001",Txn[Running Units],"&lt;0.000001"),0)))</f>
      </c>
      <c r="G266" s="283">
        <f>IF($A266="","",IFERROR(F266/SUMIFS(Txn[Units Purchased or Sold],Txn[Key],$A266,Txn[Transaction Order],"&gt;"&amp;IFERROR(_xlfn.MAXIFS(Txn[Transaction Order],Txn[Key],$A266,Txn[Running Units],"&gt;-0.000001",Txn[Running Units],"&lt;0.000001"),0),Txn[Sell (-1) Buy (1) Fees (0) Dividend (2)],1),0))</f>
      </c>
      <c r="H266" s="283">
        <f>IF($A266="","",SUMIFS(Txn[Sell Proceeds],Txn[Key],$A266,Txn[Transaction Order],"&gt;"&amp;IFERROR(_xlfn.MAXIFS(Txn[Transaction Order],Txn[Key],$A266,Txn[Running Units],"&gt;-0.000001",Txn[Running Units],"&lt;0.000001"),0)))</f>
      </c>
      <c r="I266" s="284" t="str">
        <f>IF($A266="","",IFERROR(INDEX(Prices[Current Price],MATCH($A266,Prices[Key],0)),0))</f>
        <v/>
      </c>
      <c r="J266" s="285" t="str">
        <f>IF($A266="","",IFERROR(INDEX(Prices[FX to SGD],MATCH($A266,Prices[Key],0)),1))</f>
        <v/>
      </c>
      <c r="K266" s="283" t="str">
        <f t="shared" si="44"/>
        <v/>
      </c>
      <c r="L266" s="283" t="str">
        <f t="shared" si="45"/>
        <v/>
      </c>
      <c r="M266" s="283" t="str">
        <f t="shared" si="46"/>
        <v/>
      </c>
      <c r="N266" s="286" t="str">
        <f t="shared" si="47"/>
        <v/>
      </c>
      <c r="O266" t="str">
        <f>IF($A266="","",IFERROR(INDEX(Prices[Category],MATCH($A266,Prices[Key],0)),"Uncategorized"))</f>
        <v/>
      </c>
      <c r="P266" s="287" t="str">
        <f t="shared" si="48"/>
        <v/>
      </c>
      <c r="Q266" s="287" t="str">
        <f t="shared" si="49"/>
        <v/>
      </c>
    </row>
    <row r="267" spans="1:17" ht="15" customHeight="1" x14ac:dyDescent="0.2">
      <c r="A267" s="240" t="str">
        <f>IFERROR(INDEX('All Ticker P&amp;L'!$A$2:$A$1001,MATCH(ROWS($A$2:A267),'All Ticker P&amp;L'!$N$2:$N$1001,0)),"")</f>
        <v/>
      </c>
      <c r="B267" s="240" t="str">
        <f t="shared" si="41"/>
        <v/>
      </c>
      <c r="C267" s="240" t="str">
        <f t="shared" si="42"/>
        <v/>
      </c>
      <c r="D267" s="240" t="str">
        <f t="shared" si="43"/>
        <v/>
      </c>
      <c r="E267" s="261" t="str">
        <f>IF($A267="","",SUMIFS(Txn[Signed Units],Txn[Key],$A267))</f>
        <v/>
      </c>
      <c r="F267" s="283">
        <f>IF($A267="","",SUMIFS(Txn[Buy Cost],Txn[Key],$A267,Txn[Transaction Order],"&gt;"&amp;IFERROR(_xlfn.MAXIFS(Txn[Transaction Order],Txn[Key],$A267,Txn[Running Units],"&gt;-0.000001",Txn[Running Units],"&lt;0.000001"),0)))</f>
      </c>
      <c r="G267" s="283">
        <f>IF($A267="","",IFERROR(F267/SUMIFS(Txn[Units Purchased or Sold],Txn[Key],$A267,Txn[Transaction Order],"&gt;"&amp;IFERROR(_xlfn.MAXIFS(Txn[Transaction Order],Txn[Key],$A267,Txn[Running Units],"&gt;-0.000001",Txn[Running Units],"&lt;0.000001"),0),Txn[Sell (-1) Buy (1) Fees (0) Dividend (2)],1),0))</f>
      </c>
      <c r="H267" s="283">
        <f>IF($A267="","",SUMIFS(Txn[Sell Proceeds],Txn[Key],$A267,Txn[Transaction Order],"&gt;"&amp;IFERROR(_xlfn.MAXIFS(Txn[Transaction Order],Txn[Key],$A267,Txn[Running Units],"&gt;-0.000001",Txn[Running Units],"&lt;0.000001"),0)))</f>
      </c>
      <c r="I267" s="284" t="str">
        <f>IF($A267="","",IFERROR(INDEX(Prices[Current Price],MATCH($A267,Prices[Key],0)),0))</f>
        <v/>
      </c>
      <c r="J267" s="285" t="str">
        <f>IF($A267="","",IFERROR(INDEX(Prices[FX to SGD],MATCH($A267,Prices[Key],0)),1))</f>
        <v/>
      </c>
      <c r="K267" s="283" t="str">
        <f t="shared" si="44"/>
        <v/>
      </c>
      <c r="L267" s="283" t="str">
        <f t="shared" si="45"/>
        <v/>
      </c>
      <c r="M267" s="283" t="str">
        <f t="shared" si="46"/>
        <v/>
      </c>
      <c r="N267" s="286" t="str">
        <f t="shared" si="47"/>
        <v/>
      </c>
      <c r="O267" t="str">
        <f>IF($A267="","",IFERROR(INDEX(Prices[Category],MATCH($A267,Prices[Key],0)),"Uncategorized"))</f>
        <v/>
      </c>
      <c r="P267" s="287" t="str">
        <f t="shared" si="48"/>
        <v/>
      </c>
      <c r="Q267" s="287" t="str">
        <f t="shared" si="49"/>
        <v/>
      </c>
    </row>
    <row r="268" spans="1:17" ht="15" customHeight="1" x14ac:dyDescent="0.2">
      <c r="A268" s="240" t="str">
        <f>IFERROR(INDEX('All Ticker P&amp;L'!$A$2:$A$1001,MATCH(ROWS($A$2:A268),'All Ticker P&amp;L'!$N$2:$N$1001,0)),"")</f>
        <v/>
      </c>
      <c r="B268" s="240" t="str">
        <f t="shared" si="41"/>
        <v/>
      </c>
      <c r="C268" s="240" t="str">
        <f t="shared" si="42"/>
        <v/>
      </c>
      <c r="D268" s="240" t="str">
        <f t="shared" si="43"/>
        <v/>
      </c>
      <c r="E268" s="261" t="str">
        <f>IF($A268="","",SUMIFS(Txn[Signed Units],Txn[Key],$A268))</f>
        <v/>
      </c>
      <c r="F268" s="283">
        <f>IF($A268="","",SUMIFS(Txn[Buy Cost],Txn[Key],$A268,Txn[Transaction Order],"&gt;"&amp;IFERROR(_xlfn.MAXIFS(Txn[Transaction Order],Txn[Key],$A268,Txn[Running Units],"&gt;-0.000001",Txn[Running Units],"&lt;0.000001"),0)))</f>
      </c>
      <c r="G268" s="283">
        <f>IF($A268="","",IFERROR(F268/SUMIFS(Txn[Units Purchased or Sold],Txn[Key],$A268,Txn[Transaction Order],"&gt;"&amp;IFERROR(_xlfn.MAXIFS(Txn[Transaction Order],Txn[Key],$A268,Txn[Running Units],"&gt;-0.000001",Txn[Running Units],"&lt;0.000001"),0),Txn[Sell (-1) Buy (1) Fees (0) Dividend (2)],1),0))</f>
      </c>
      <c r="H268" s="283">
        <f>IF($A268="","",SUMIFS(Txn[Sell Proceeds],Txn[Key],$A268,Txn[Transaction Order],"&gt;"&amp;IFERROR(_xlfn.MAXIFS(Txn[Transaction Order],Txn[Key],$A268,Txn[Running Units],"&gt;-0.000001",Txn[Running Units],"&lt;0.000001"),0)))</f>
      </c>
      <c r="I268" s="284" t="str">
        <f>IF($A268="","",IFERROR(INDEX(Prices[Current Price],MATCH($A268,Prices[Key],0)),0))</f>
        <v/>
      </c>
      <c r="J268" s="285" t="str">
        <f>IF($A268="","",IFERROR(INDEX(Prices[FX to SGD],MATCH($A268,Prices[Key],0)),1))</f>
        <v/>
      </c>
      <c r="K268" s="283" t="str">
        <f t="shared" si="44"/>
        <v/>
      </c>
      <c r="L268" s="283" t="str">
        <f t="shared" si="45"/>
        <v/>
      </c>
      <c r="M268" s="283" t="str">
        <f t="shared" si="46"/>
        <v/>
      </c>
      <c r="N268" s="286" t="str">
        <f t="shared" si="47"/>
        <v/>
      </c>
      <c r="O268" t="str">
        <f>IF($A268="","",IFERROR(INDEX(Prices[Category],MATCH($A268,Prices[Key],0)),"Uncategorized"))</f>
        <v/>
      </c>
      <c r="P268" s="287" t="str">
        <f t="shared" si="48"/>
        <v/>
      </c>
      <c r="Q268" s="287" t="str">
        <f t="shared" si="49"/>
        <v/>
      </c>
    </row>
    <row r="269" spans="1:17" ht="15" customHeight="1" x14ac:dyDescent="0.2">
      <c r="A269" s="240" t="str">
        <f>IFERROR(INDEX('All Ticker P&amp;L'!$A$2:$A$1001,MATCH(ROWS($A$2:A269),'All Ticker P&amp;L'!$N$2:$N$1001,0)),"")</f>
        <v/>
      </c>
      <c r="B269" s="240" t="str">
        <f t="shared" si="41"/>
        <v/>
      </c>
      <c r="C269" s="240" t="str">
        <f t="shared" si="42"/>
        <v/>
      </c>
      <c r="D269" s="240" t="str">
        <f t="shared" si="43"/>
        <v/>
      </c>
      <c r="E269" s="261" t="str">
        <f>IF($A269="","",SUMIFS(Txn[Signed Units],Txn[Key],$A269))</f>
        <v/>
      </c>
      <c r="F269" s="283">
        <f>IF($A269="","",SUMIFS(Txn[Buy Cost],Txn[Key],$A269,Txn[Transaction Order],"&gt;"&amp;IFERROR(_xlfn.MAXIFS(Txn[Transaction Order],Txn[Key],$A269,Txn[Running Units],"&gt;-0.000001",Txn[Running Units],"&lt;0.000001"),0)))</f>
      </c>
      <c r="G269" s="283">
        <f>IF($A269="","",IFERROR(F269/SUMIFS(Txn[Units Purchased or Sold],Txn[Key],$A269,Txn[Transaction Order],"&gt;"&amp;IFERROR(_xlfn.MAXIFS(Txn[Transaction Order],Txn[Key],$A269,Txn[Running Units],"&gt;-0.000001",Txn[Running Units],"&lt;0.000001"),0),Txn[Sell (-1) Buy (1) Fees (0) Dividend (2)],1),0))</f>
      </c>
      <c r="H269" s="283">
        <f>IF($A269="","",SUMIFS(Txn[Sell Proceeds],Txn[Key],$A269,Txn[Transaction Order],"&gt;"&amp;IFERROR(_xlfn.MAXIFS(Txn[Transaction Order],Txn[Key],$A269,Txn[Running Units],"&gt;-0.000001",Txn[Running Units],"&lt;0.000001"),0)))</f>
      </c>
      <c r="I269" s="284" t="str">
        <f>IF($A269="","",IFERROR(INDEX(Prices[Current Price],MATCH($A269,Prices[Key],0)),0))</f>
        <v/>
      </c>
      <c r="J269" s="285" t="str">
        <f>IF($A269="","",IFERROR(INDEX(Prices[FX to SGD],MATCH($A269,Prices[Key],0)),1))</f>
        <v/>
      </c>
      <c r="K269" s="283" t="str">
        <f t="shared" si="44"/>
        <v/>
      </c>
      <c r="L269" s="283" t="str">
        <f t="shared" si="45"/>
        <v/>
      </c>
      <c r="M269" s="283" t="str">
        <f t="shared" si="46"/>
        <v/>
      </c>
      <c r="N269" s="286" t="str">
        <f t="shared" si="47"/>
        <v/>
      </c>
      <c r="O269" t="str">
        <f>IF($A269="","",IFERROR(INDEX(Prices[Category],MATCH($A269,Prices[Key],0)),"Uncategorized"))</f>
        <v/>
      </c>
      <c r="P269" s="287" t="str">
        <f t="shared" si="48"/>
        <v/>
      </c>
      <c r="Q269" s="287" t="str">
        <f t="shared" si="49"/>
        <v/>
      </c>
    </row>
    <row r="270" spans="1:17" ht="15" customHeight="1" x14ac:dyDescent="0.2">
      <c r="A270" s="240" t="str">
        <f>IFERROR(INDEX('All Ticker P&amp;L'!$A$2:$A$1001,MATCH(ROWS($A$2:A270),'All Ticker P&amp;L'!$N$2:$N$1001,0)),"")</f>
        <v/>
      </c>
      <c r="B270" s="240" t="str">
        <f t="shared" si="41"/>
        <v/>
      </c>
      <c r="C270" s="240" t="str">
        <f t="shared" si="42"/>
        <v/>
      </c>
      <c r="D270" s="240" t="str">
        <f t="shared" si="43"/>
        <v/>
      </c>
      <c r="E270" s="261" t="str">
        <f>IF($A270="","",SUMIFS(Txn[Signed Units],Txn[Key],$A270))</f>
        <v/>
      </c>
      <c r="F270" s="283">
        <f>IF($A270="","",SUMIFS(Txn[Buy Cost],Txn[Key],$A270,Txn[Transaction Order],"&gt;"&amp;IFERROR(_xlfn.MAXIFS(Txn[Transaction Order],Txn[Key],$A270,Txn[Running Units],"&gt;-0.000001",Txn[Running Units],"&lt;0.000001"),0)))</f>
      </c>
      <c r="G270" s="283">
        <f>IF($A270="","",IFERROR(F270/SUMIFS(Txn[Units Purchased or Sold],Txn[Key],$A270,Txn[Transaction Order],"&gt;"&amp;IFERROR(_xlfn.MAXIFS(Txn[Transaction Order],Txn[Key],$A270,Txn[Running Units],"&gt;-0.000001",Txn[Running Units],"&lt;0.000001"),0),Txn[Sell (-1) Buy (1) Fees (0) Dividend (2)],1),0))</f>
      </c>
      <c r="H270" s="283">
        <f>IF($A270="","",SUMIFS(Txn[Sell Proceeds],Txn[Key],$A270,Txn[Transaction Order],"&gt;"&amp;IFERROR(_xlfn.MAXIFS(Txn[Transaction Order],Txn[Key],$A270,Txn[Running Units],"&gt;-0.000001",Txn[Running Units],"&lt;0.000001"),0)))</f>
      </c>
      <c r="I270" s="284" t="str">
        <f>IF($A270="","",IFERROR(INDEX(Prices[Current Price],MATCH($A270,Prices[Key],0)),0))</f>
        <v/>
      </c>
      <c r="J270" s="285" t="str">
        <f>IF($A270="","",IFERROR(INDEX(Prices[FX to SGD],MATCH($A270,Prices[Key],0)),1))</f>
        <v/>
      </c>
      <c r="K270" s="283" t="str">
        <f t="shared" si="44"/>
        <v/>
      </c>
      <c r="L270" s="283" t="str">
        <f t="shared" si="45"/>
        <v/>
      </c>
      <c r="M270" s="283" t="str">
        <f t="shared" si="46"/>
        <v/>
      </c>
      <c r="N270" s="286" t="str">
        <f t="shared" si="47"/>
        <v/>
      </c>
      <c r="O270" t="str">
        <f>IF($A270="","",IFERROR(INDEX(Prices[Category],MATCH($A270,Prices[Key],0)),"Uncategorized"))</f>
        <v/>
      </c>
      <c r="P270" s="287" t="str">
        <f t="shared" si="48"/>
        <v/>
      </c>
      <c r="Q270" s="287" t="str">
        <f t="shared" si="49"/>
        <v/>
      </c>
    </row>
    <row r="271" spans="1:17" ht="15" customHeight="1" x14ac:dyDescent="0.2">
      <c r="A271" s="240" t="str">
        <f>IFERROR(INDEX('All Ticker P&amp;L'!$A$2:$A$1001,MATCH(ROWS($A$2:A271),'All Ticker P&amp;L'!$N$2:$N$1001,0)),"")</f>
        <v/>
      </c>
      <c r="B271" s="240" t="str">
        <f t="shared" si="41"/>
        <v/>
      </c>
      <c r="C271" s="240" t="str">
        <f t="shared" si="42"/>
        <v/>
      </c>
      <c r="D271" s="240" t="str">
        <f t="shared" si="43"/>
        <v/>
      </c>
      <c r="E271" s="261" t="str">
        <f>IF($A271="","",SUMIFS(Txn[Signed Units],Txn[Key],$A271))</f>
        <v/>
      </c>
      <c r="F271" s="283">
        <f>IF($A271="","",SUMIFS(Txn[Buy Cost],Txn[Key],$A271,Txn[Transaction Order],"&gt;"&amp;IFERROR(_xlfn.MAXIFS(Txn[Transaction Order],Txn[Key],$A271,Txn[Running Units],"&gt;-0.000001",Txn[Running Units],"&lt;0.000001"),0)))</f>
      </c>
      <c r="G271" s="283">
        <f>IF($A271="","",IFERROR(F271/SUMIFS(Txn[Units Purchased or Sold],Txn[Key],$A271,Txn[Transaction Order],"&gt;"&amp;IFERROR(_xlfn.MAXIFS(Txn[Transaction Order],Txn[Key],$A271,Txn[Running Units],"&gt;-0.000001",Txn[Running Units],"&lt;0.000001"),0),Txn[Sell (-1) Buy (1) Fees (0) Dividend (2)],1),0))</f>
      </c>
      <c r="H271" s="283">
        <f>IF($A271="","",SUMIFS(Txn[Sell Proceeds],Txn[Key],$A271,Txn[Transaction Order],"&gt;"&amp;IFERROR(_xlfn.MAXIFS(Txn[Transaction Order],Txn[Key],$A271,Txn[Running Units],"&gt;-0.000001",Txn[Running Units],"&lt;0.000001"),0)))</f>
      </c>
      <c r="I271" s="284" t="str">
        <f>IF($A271="","",IFERROR(INDEX(Prices[Current Price],MATCH($A271,Prices[Key],0)),0))</f>
        <v/>
      </c>
      <c r="J271" s="285" t="str">
        <f>IF($A271="","",IFERROR(INDEX(Prices[FX to SGD],MATCH($A271,Prices[Key],0)),1))</f>
        <v/>
      </c>
      <c r="K271" s="283" t="str">
        <f t="shared" si="44"/>
        <v/>
      </c>
      <c r="L271" s="283" t="str">
        <f t="shared" si="45"/>
        <v/>
      </c>
      <c r="M271" s="283" t="str">
        <f t="shared" si="46"/>
        <v/>
      </c>
      <c r="N271" s="286" t="str">
        <f t="shared" si="47"/>
        <v/>
      </c>
      <c r="O271" t="str">
        <f>IF($A271="","",IFERROR(INDEX(Prices[Category],MATCH($A271,Prices[Key],0)),"Uncategorized"))</f>
        <v/>
      </c>
      <c r="P271" s="287" t="str">
        <f t="shared" si="48"/>
        <v/>
      </c>
      <c r="Q271" s="287" t="str">
        <f t="shared" si="49"/>
        <v/>
      </c>
    </row>
    <row r="272" spans="1:17" ht="15" customHeight="1" x14ac:dyDescent="0.2">
      <c r="A272" s="240" t="str">
        <f>IFERROR(INDEX('All Ticker P&amp;L'!$A$2:$A$1001,MATCH(ROWS($A$2:A272),'All Ticker P&amp;L'!$N$2:$N$1001,0)),"")</f>
        <v/>
      </c>
      <c r="B272" s="240" t="str">
        <f t="shared" si="41"/>
        <v/>
      </c>
      <c r="C272" s="240" t="str">
        <f t="shared" si="42"/>
        <v/>
      </c>
      <c r="D272" s="240" t="str">
        <f t="shared" si="43"/>
        <v/>
      </c>
      <c r="E272" s="261" t="str">
        <f>IF($A272="","",SUMIFS(Txn[Signed Units],Txn[Key],$A272))</f>
        <v/>
      </c>
      <c r="F272" s="283">
        <f>IF($A272="","",SUMIFS(Txn[Buy Cost],Txn[Key],$A272,Txn[Transaction Order],"&gt;"&amp;IFERROR(_xlfn.MAXIFS(Txn[Transaction Order],Txn[Key],$A272,Txn[Running Units],"&gt;-0.000001",Txn[Running Units],"&lt;0.000001"),0)))</f>
      </c>
      <c r="G272" s="283">
        <f>IF($A272="","",IFERROR(F272/SUMIFS(Txn[Units Purchased or Sold],Txn[Key],$A272,Txn[Transaction Order],"&gt;"&amp;IFERROR(_xlfn.MAXIFS(Txn[Transaction Order],Txn[Key],$A272,Txn[Running Units],"&gt;-0.000001",Txn[Running Units],"&lt;0.000001"),0),Txn[Sell (-1) Buy (1) Fees (0) Dividend (2)],1),0))</f>
      </c>
      <c r="H272" s="283">
        <f>IF($A272="","",SUMIFS(Txn[Sell Proceeds],Txn[Key],$A272,Txn[Transaction Order],"&gt;"&amp;IFERROR(_xlfn.MAXIFS(Txn[Transaction Order],Txn[Key],$A272,Txn[Running Units],"&gt;-0.000001",Txn[Running Units],"&lt;0.000001"),0)))</f>
      </c>
      <c r="I272" s="284" t="str">
        <f>IF($A272="","",IFERROR(INDEX(Prices[Current Price],MATCH($A272,Prices[Key],0)),0))</f>
        <v/>
      </c>
      <c r="J272" s="285" t="str">
        <f>IF($A272="","",IFERROR(INDEX(Prices[FX to SGD],MATCH($A272,Prices[Key],0)),1))</f>
        <v/>
      </c>
      <c r="K272" s="283" t="str">
        <f t="shared" si="44"/>
        <v/>
      </c>
      <c r="L272" s="283" t="str">
        <f t="shared" si="45"/>
        <v/>
      </c>
      <c r="M272" s="283" t="str">
        <f t="shared" si="46"/>
        <v/>
      </c>
      <c r="N272" s="286" t="str">
        <f t="shared" si="47"/>
        <v/>
      </c>
      <c r="O272" t="str">
        <f>IF($A272="","",IFERROR(INDEX(Prices[Category],MATCH($A272,Prices[Key],0)),"Uncategorized"))</f>
        <v/>
      </c>
      <c r="P272" s="287" t="str">
        <f t="shared" si="48"/>
        <v/>
      </c>
      <c r="Q272" s="287" t="str">
        <f t="shared" si="49"/>
        <v/>
      </c>
    </row>
    <row r="273" spans="1:17" ht="15" customHeight="1" x14ac:dyDescent="0.2">
      <c r="A273" s="240" t="str">
        <f>IFERROR(INDEX('All Ticker P&amp;L'!$A$2:$A$1001,MATCH(ROWS($A$2:A273),'All Ticker P&amp;L'!$N$2:$N$1001,0)),"")</f>
        <v/>
      </c>
      <c r="B273" s="240" t="str">
        <f t="shared" si="41"/>
        <v/>
      </c>
      <c r="C273" s="240" t="str">
        <f t="shared" si="42"/>
        <v/>
      </c>
      <c r="D273" s="240" t="str">
        <f t="shared" si="43"/>
        <v/>
      </c>
      <c r="E273" s="261" t="str">
        <f>IF($A273="","",SUMIFS(Txn[Signed Units],Txn[Key],$A273))</f>
        <v/>
      </c>
      <c r="F273" s="283">
        <f>IF($A273="","",SUMIFS(Txn[Buy Cost],Txn[Key],$A273,Txn[Transaction Order],"&gt;"&amp;IFERROR(_xlfn.MAXIFS(Txn[Transaction Order],Txn[Key],$A273,Txn[Running Units],"&gt;-0.000001",Txn[Running Units],"&lt;0.000001"),0)))</f>
      </c>
      <c r="G273" s="283">
        <f>IF($A273="","",IFERROR(F273/SUMIFS(Txn[Units Purchased or Sold],Txn[Key],$A273,Txn[Transaction Order],"&gt;"&amp;IFERROR(_xlfn.MAXIFS(Txn[Transaction Order],Txn[Key],$A273,Txn[Running Units],"&gt;-0.000001",Txn[Running Units],"&lt;0.000001"),0),Txn[Sell (-1) Buy (1) Fees (0) Dividend (2)],1),0))</f>
      </c>
      <c r="H273" s="283">
        <f>IF($A273="","",SUMIFS(Txn[Sell Proceeds],Txn[Key],$A273,Txn[Transaction Order],"&gt;"&amp;IFERROR(_xlfn.MAXIFS(Txn[Transaction Order],Txn[Key],$A273,Txn[Running Units],"&gt;-0.000001",Txn[Running Units],"&lt;0.000001"),0)))</f>
      </c>
      <c r="I273" s="284" t="str">
        <f>IF($A273="","",IFERROR(INDEX(Prices[Current Price],MATCH($A273,Prices[Key],0)),0))</f>
        <v/>
      </c>
      <c r="J273" s="285" t="str">
        <f>IF($A273="","",IFERROR(INDEX(Prices[FX to SGD],MATCH($A273,Prices[Key],0)),1))</f>
        <v/>
      </c>
      <c r="K273" s="283" t="str">
        <f t="shared" si="44"/>
        <v/>
      </c>
      <c r="L273" s="283" t="str">
        <f t="shared" si="45"/>
        <v/>
      </c>
      <c r="M273" s="283" t="str">
        <f t="shared" si="46"/>
        <v/>
      </c>
      <c r="N273" s="286" t="str">
        <f t="shared" si="47"/>
        <v/>
      </c>
      <c r="O273" t="str">
        <f>IF($A273="","",IFERROR(INDEX(Prices[Category],MATCH($A273,Prices[Key],0)),"Uncategorized"))</f>
        <v/>
      </c>
      <c r="P273" s="287" t="str">
        <f t="shared" si="48"/>
        <v/>
      </c>
      <c r="Q273" s="287" t="str">
        <f t="shared" si="49"/>
        <v/>
      </c>
    </row>
    <row r="274" spans="1:17" ht="15" customHeight="1" x14ac:dyDescent="0.2">
      <c r="A274" s="240" t="str">
        <f>IFERROR(INDEX('All Ticker P&amp;L'!$A$2:$A$1001,MATCH(ROWS($A$2:A274),'All Ticker P&amp;L'!$N$2:$N$1001,0)),"")</f>
        <v/>
      </c>
      <c r="B274" s="240" t="str">
        <f t="shared" si="41"/>
        <v/>
      </c>
      <c r="C274" s="240" t="str">
        <f t="shared" si="42"/>
        <v/>
      </c>
      <c r="D274" s="240" t="str">
        <f t="shared" si="43"/>
        <v/>
      </c>
      <c r="E274" s="261" t="str">
        <f>IF($A274="","",SUMIFS(Txn[Signed Units],Txn[Key],$A274))</f>
        <v/>
      </c>
      <c r="F274" s="283">
        <f>IF($A274="","",SUMIFS(Txn[Buy Cost],Txn[Key],$A274,Txn[Transaction Order],"&gt;"&amp;IFERROR(_xlfn.MAXIFS(Txn[Transaction Order],Txn[Key],$A274,Txn[Running Units],"&gt;-0.000001",Txn[Running Units],"&lt;0.000001"),0)))</f>
      </c>
      <c r="G274" s="283">
        <f>IF($A274="","",IFERROR(F274/SUMIFS(Txn[Units Purchased or Sold],Txn[Key],$A274,Txn[Transaction Order],"&gt;"&amp;IFERROR(_xlfn.MAXIFS(Txn[Transaction Order],Txn[Key],$A274,Txn[Running Units],"&gt;-0.000001",Txn[Running Units],"&lt;0.000001"),0),Txn[Sell (-1) Buy (1) Fees (0) Dividend (2)],1),0))</f>
      </c>
      <c r="H274" s="283">
        <f>IF($A274="","",SUMIFS(Txn[Sell Proceeds],Txn[Key],$A274,Txn[Transaction Order],"&gt;"&amp;IFERROR(_xlfn.MAXIFS(Txn[Transaction Order],Txn[Key],$A274,Txn[Running Units],"&gt;-0.000001",Txn[Running Units],"&lt;0.000001"),0)))</f>
      </c>
      <c r="I274" s="284" t="str">
        <f>IF($A274="","",IFERROR(INDEX(Prices[Current Price],MATCH($A274,Prices[Key],0)),0))</f>
        <v/>
      </c>
      <c r="J274" s="285" t="str">
        <f>IF($A274="","",IFERROR(INDEX(Prices[FX to SGD],MATCH($A274,Prices[Key],0)),1))</f>
        <v/>
      </c>
      <c r="K274" s="283" t="str">
        <f t="shared" si="44"/>
        <v/>
      </c>
      <c r="L274" s="283" t="str">
        <f t="shared" si="45"/>
        <v/>
      </c>
      <c r="M274" s="283" t="str">
        <f t="shared" si="46"/>
        <v/>
      </c>
      <c r="N274" s="286" t="str">
        <f t="shared" si="47"/>
        <v/>
      </c>
      <c r="O274" t="str">
        <f>IF($A274="","",IFERROR(INDEX(Prices[Category],MATCH($A274,Prices[Key],0)),"Uncategorized"))</f>
        <v/>
      </c>
      <c r="P274" s="287" t="str">
        <f t="shared" si="48"/>
        <v/>
      </c>
      <c r="Q274" s="287" t="str">
        <f t="shared" si="49"/>
        <v/>
      </c>
    </row>
    <row r="275" spans="1:17" ht="15" customHeight="1" x14ac:dyDescent="0.2">
      <c r="A275" s="240" t="str">
        <f>IFERROR(INDEX('All Ticker P&amp;L'!$A$2:$A$1001,MATCH(ROWS($A$2:A275),'All Ticker P&amp;L'!$N$2:$N$1001,0)),"")</f>
        <v/>
      </c>
      <c r="B275" s="240" t="str">
        <f t="shared" si="41"/>
        <v/>
      </c>
      <c r="C275" s="240" t="str">
        <f t="shared" si="42"/>
        <v/>
      </c>
      <c r="D275" s="240" t="str">
        <f t="shared" si="43"/>
        <v/>
      </c>
      <c r="E275" s="261" t="str">
        <f>IF($A275="","",SUMIFS(Txn[Signed Units],Txn[Key],$A275))</f>
        <v/>
      </c>
      <c r="F275" s="283">
        <f>IF($A275="","",SUMIFS(Txn[Buy Cost],Txn[Key],$A275,Txn[Transaction Order],"&gt;"&amp;IFERROR(_xlfn.MAXIFS(Txn[Transaction Order],Txn[Key],$A275,Txn[Running Units],"&gt;-0.000001",Txn[Running Units],"&lt;0.000001"),0)))</f>
      </c>
      <c r="G275" s="283">
        <f>IF($A275="","",IFERROR(F275/SUMIFS(Txn[Units Purchased or Sold],Txn[Key],$A275,Txn[Transaction Order],"&gt;"&amp;IFERROR(_xlfn.MAXIFS(Txn[Transaction Order],Txn[Key],$A275,Txn[Running Units],"&gt;-0.000001",Txn[Running Units],"&lt;0.000001"),0),Txn[Sell (-1) Buy (1) Fees (0) Dividend (2)],1),0))</f>
      </c>
      <c r="H275" s="283">
        <f>IF($A275="","",SUMIFS(Txn[Sell Proceeds],Txn[Key],$A275,Txn[Transaction Order],"&gt;"&amp;IFERROR(_xlfn.MAXIFS(Txn[Transaction Order],Txn[Key],$A275,Txn[Running Units],"&gt;-0.000001",Txn[Running Units],"&lt;0.000001"),0)))</f>
      </c>
      <c r="I275" s="284" t="str">
        <f>IF($A275="","",IFERROR(INDEX(Prices[Current Price],MATCH($A275,Prices[Key],0)),0))</f>
        <v/>
      </c>
      <c r="J275" s="285" t="str">
        <f>IF($A275="","",IFERROR(INDEX(Prices[FX to SGD],MATCH($A275,Prices[Key],0)),1))</f>
        <v/>
      </c>
      <c r="K275" s="283" t="str">
        <f t="shared" si="44"/>
        <v/>
      </c>
      <c r="L275" s="283" t="str">
        <f t="shared" si="45"/>
        <v/>
      </c>
      <c r="M275" s="283" t="str">
        <f t="shared" si="46"/>
        <v/>
      </c>
      <c r="N275" s="286" t="str">
        <f t="shared" si="47"/>
        <v/>
      </c>
      <c r="O275" t="str">
        <f>IF($A275="","",IFERROR(INDEX(Prices[Category],MATCH($A275,Prices[Key],0)),"Uncategorized"))</f>
        <v/>
      </c>
      <c r="P275" s="287" t="str">
        <f t="shared" si="48"/>
        <v/>
      </c>
      <c r="Q275" s="287" t="str">
        <f t="shared" si="49"/>
        <v/>
      </c>
    </row>
    <row r="276" spans="1:17" ht="15" customHeight="1" x14ac:dyDescent="0.2">
      <c r="A276" s="240" t="str">
        <f>IFERROR(INDEX('All Ticker P&amp;L'!$A$2:$A$1001,MATCH(ROWS($A$2:A276),'All Ticker P&amp;L'!$N$2:$N$1001,0)),"")</f>
        <v/>
      </c>
      <c r="B276" s="240" t="str">
        <f t="shared" si="41"/>
        <v/>
      </c>
      <c r="C276" s="240" t="str">
        <f t="shared" si="42"/>
        <v/>
      </c>
      <c r="D276" s="240" t="str">
        <f t="shared" si="43"/>
        <v/>
      </c>
      <c r="E276" s="261" t="str">
        <f>IF($A276="","",SUMIFS(Txn[Signed Units],Txn[Key],$A276))</f>
        <v/>
      </c>
      <c r="F276" s="283">
        <f>IF($A276="","",SUMIFS(Txn[Buy Cost],Txn[Key],$A276,Txn[Transaction Order],"&gt;"&amp;IFERROR(_xlfn.MAXIFS(Txn[Transaction Order],Txn[Key],$A276,Txn[Running Units],"&gt;-0.000001",Txn[Running Units],"&lt;0.000001"),0)))</f>
      </c>
      <c r="G276" s="283">
        <f>IF($A276="","",IFERROR(F276/SUMIFS(Txn[Units Purchased or Sold],Txn[Key],$A276,Txn[Transaction Order],"&gt;"&amp;IFERROR(_xlfn.MAXIFS(Txn[Transaction Order],Txn[Key],$A276,Txn[Running Units],"&gt;-0.000001",Txn[Running Units],"&lt;0.000001"),0),Txn[Sell (-1) Buy (1) Fees (0) Dividend (2)],1),0))</f>
      </c>
      <c r="H276" s="283">
        <f>IF($A276="","",SUMIFS(Txn[Sell Proceeds],Txn[Key],$A276,Txn[Transaction Order],"&gt;"&amp;IFERROR(_xlfn.MAXIFS(Txn[Transaction Order],Txn[Key],$A276,Txn[Running Units],"&gt;-0.000001",Txn[Running Units],"&lt;0.000001"),0)))</f>
      </c>
      <c r="I276" s="284" t="str">
        <f>IF($A276="","",IFERROR(INDEX(Prices[Current Price],MATCH($A276,Prices[Key],0)),0))</f>
        <v/>
      </c>
      <c r="J276" s="285" t="str">
        <f>IF($A276="","",IFERROR(INDEX(Prices[FX to SGD],MATCH($A276,Prices[Key],0)),1))</f>
        <v/>
      </c>
      <c r="K276" s="283" t="str">
        <f t="shared" si="44"/>
        <v/>
      </c>
      <c r="L276" s="283" t="str">
        <f t="shared" si="45"/>
        <v/>
      </c>
      <c r="M276" s="283" t="str">
        <f t="shared" si="46"/>
        <v/>
      </c>
      <c r="N276" s="286" t="str">
        <f t="shared" si="47"/>
        <v/>
      </c>
      <c r="O276" t="str">
        <f>IF($A276="","",IFERROR(INDEX(Prices[Category],MATCH($A276,Prices[Key],0)),"Uncategorized"))</f>
        <v/>
      </c>
      <c r="P276" s="287" t="str">
        <f t="shared" si="48"/>
        <v/>
      </c>
      <c r="Q276" s="287" t="str">
        <f t="shared" si="49"/>
        <v/>
      </c>
    </row>
    <row r="277" spans="1:17" ht="15" customHeight="1" x14ac:dyDescent="0.2">
      <c r="A277" s="240" t="str">
        <f>IFERROR(INDEX('All Ticker P&amp;L'!$A$2:$A$1001,MATCH(ROWS($A$2:A277),'All Ticker P&amp;L'!$N$2:$N$1001,0)),"")</f>
        <v/>
      </c>
      <c r="B277" s="240" t="str">
        <f t="shared" si="41"/>
        <v/>
      </c>
      <c r="C277" s="240" t="str">
        <f t="shared" si="42"/>
        <v/>
      </c>
      <c r="D277" s="240" t="str">
        <f t="shared" si="43"/>
        <v/>
      </c>
      <c r="E277" s="261" t="str">
        <f>IF($A277="","",SUMIFS(Txn[Signed Units],Txn[Key],$A277))</f>
        <v/>
      </c>
      <c r="F277" s="283">
        <f>IF($A277="","",SUMIFS(Txn[Buy Cost],Txn[Key],$A277,Txn[Transaction Order],"&gt;"&amp;IFERROR(_xlfn.MAXIFS(Txn[Transaction Order],Txn[Key],$A277,Txn[Running Units],"&gt;-0.000001",Txn[Running Units],"&lt;0.000001"),0)))</f>
      </c>
      <c r="G277" s="283">
        <f>IF($A277="","",IFERROR(F277/SUMIFS(Txn[Units Purchased or Sold],Txn[Key],$A277,Txn[Transaction Order],"&gt;"&amp;IFERROR(_xlfn.MAXIFS(Txn[Transaction Order],Txn[Key],$A277,Txn[Running Units],"&gt;-0.000001",Txn[Running Units],"&lt;0.000001"),0),Txn[Sell (-1) Buy (1) Fees (0) Dividend (2)],1),0))</f>
      </c>
      <c r="H277" s="283">
        <f>IF($A277="","",SUMIFS(Txn[Sell Proceeds],Txn[Key],$A277,Txn[Transaction Order],"&gt;"&amp;IFERROR(_xlfn.MAXIFS(Txn[Transaction Order],Txn[Key],$A277,Txn[Running Units],"&gt;-0.000001",Txn[Running Units],"&lt;0.000001"),0)))</f>
      </c>
      <c r="I277" s="284" t="str">
        <f>IF($A277="","",IFERROR(INDEX(Prices[Current Price],MATCH($A277,Prices[Key],0)),0))</f>
        <v/>
      </c>
      <c r="J277" s="285" t="str">
        <f>IF($A277="","",IFERROR(INDEX(Prices[FX to SGD],MATCH($A277,Prices[Key],0)),1))</f>
        <v/>
      </c>
      <c r="K277" s="283" t="str">
        <f t="shared" si="44"/>
        <v/>
      </c>
      <c r="L277" s="283" t="str">
        <f t="shared" si="45"/>
        <v/>
      </c>
      <c r="M277" s="283" t="str">
        <f t="shared" si="46"/>
        <v/>
      </c>
      <c r="N277" s="286" t="str">
        <f t="shared" si="47"/>
        <v/>
      </c>
      <c r="O277" t="str">
        <f>IF($A277="","",IFERROR(INDEX(Prices[Category],MATCH($A277,Prices[Key],0)),"Uncategorized"))</f>
        <v/>
      </c>
      <c r="P277" s="287" t="str">
        <f t="shared" si="48"/>
        <v/>
      </c>
      <c r="Q277" s="287" t="str">
        <f t="shared" si="49"/>
        <v/>
      </c>
    </row>
    <row r="278" spans="1:17" ht="15" customHeight="1" x14ac:dyDescent="0.2">
      <c r="A278" s="240" t="str">
        <f>IFERROR(INDEX('All Ticker P&amp;L'!$A$2:$A$1001,MATCH(ROWS($A$2:A278),'All Ticker P&amp;L'!$N$2:$N$1001,0)),"")</f>
        <v/>
      </c>
      <c r="B278" s="240" t="str">
        <f t="shared" si="41"/>
        <v/>
      </c>
      <c r="C278" s="240" t="str">
        <f t="shared" si="42"/>
        <v/>
      </c>
      <c r="D278" s="240" t="str">
        <f t="shared" si="43"/>
        <v/>
      </c>
      <c r="E278" s="261" t="str">
        <f>IF($A278="","",SUMIFS(Txn[Signed Units],Txn[Key],$A278))</f>
        <v/>
      </c>
      <c r="F278" s="283">
        <f>IF($A278="","",SUMIFS(Txn[Buy Cost],Txn[Key],$A278,Txn[Transaction Order],"&gt;"&amp;IFERROR(_xlfn.MAXIFS(Txn[Transaction Order],Txn[Key],$A278,Txn[Running Units],"&gt;-0.000001",Txn[Running Units],"&lt;0.000001"),0)))</f>
      </c>
      <c r="G278" s="283">
        <f>IF($A278="","",IFERROR(F278/SUMIFS(Txn[Units Purchased or Sold],Txn[Key],$A278,Txn[Transaction Order],"&gt;"&amp;IFERROR(_xlfn.MAXIFS(Txn[Transaction Order],Txn[Key],$A278,Txn[Running Units],"&gt;-0.000001",Txn[Running Units],"&lt;0.000001"),0),Txn[Sell (-1) Buy (1) Fees (0) Dividend (2)],1),0))</f>
      </c>
      <c r="H278" s="283">
        <f>IF($A278="","",SUMIFS(Txn[Sell Proceeds],Txn[Key],$A278,Txn[Transaction Order],"&gt;"&amp;IFERROR(_xlfn.MAXIFS(Txn[Transaction Order],Txn[Key],$A278,Txn[Running Units],"&gt;-0.000001",Txn[Running Units],"&lt;0.000001"),0)))</f>
      </c>
      <c r="I278" s="284" t="str">
        <f>IF($A278="","",IFERROR(INDEX(Prices[Current Price],MATCH($A278,Prices[Key],0)),0))</f>
        <v/>
      </c>
      <c r="J278" s="285" t="str">
        <f>IF($A278="","",IFERROR(INDEX(Prices[FX to SGD],MATCH($A278,Prices[Key],0)),1))</f>
        <v/>
      </c>
      <c r="K278" s="283" t="str">
        <f t="shared" si="44"/>
        <v/>
      </c>
      <c r="L278" s="283" t="str">
        <f t="shared" si="45"/>
        <v/>
      </c>
      <c r="M278" s="283" t="str">
        <f t="shared" si="46"/>
        <v/>
      </c>
      <c r="N278" s="286" t="str">
        <f t="shared" si="47"/>
        <v/>
      </c>
      <c r="O278" t="str">
        <f>IF($A278="","",IFERROR(INDEX(Prices[Category],MATCH($A278,Prices[Key],0)),"Uncategorized"))</f>
        <v/>
      </c>
      <c r="P278" s="287" t="str">
        <f t="shared" si="48"/>
        <v/>
      </c>
      <c r="Q278" s="287" t="str">
        <f t="shared" si="49"/>
        <v/>
      </c>
    </row>
    <row r="279" spans="1:17" ht="15" customHeight="1" x14ac:dyDescent="0.2">
      <c r="A279" s="240" t="str">
        <f>IFERROR(INDEX('All Ticker P&amp;L'!$A$2:$A$1001,MATCH(ROWS($A$2:A279),'All Ticker P&amp;L'!$N$2:$N$1001,0)),"")</f>
        <v/>
      </c>
      <c r="B279" s="240" t="str">
        <f t="shared" si="41"/>
        <v/>
      </c>
      <c r="C279" s="240" t="str">
        <f t="shared" si="42"/>
        <v/>
      </c>
      <c r="D279" s="240" t="str">
        <f t="shared" si="43"/>
        <v/>
      </c>
      <c r="E279" s="261" t="str">
        <f>IF($A279="","",SUMIFS(Txn[Signed Units],Txn[Key],$A279))</f>
        <v/>
      </c>
      <c r="F279" s="283">
        <f>IF($A279="","",SUMIFS(Txn[Buy Cost],Txn[Key],$A279,Txn[Transaction Order],"&gt;"&amp;IFERROR(_xlfn.MAXIFS(Txn[Transaction Order],Txn[Key],$A279,Txn[Running Units],"&gt;-0.000001",Txn[Running Units],"&lt;0.000001"),0)))</f>
      </c>
      <c r="G279" s="283">
        <f>IF($A279="","",IFERROR(F279/SUMIFS(Txn[Units Purchased or Sold],Txn[Key],$A279,Txn[Transaction Order],"&gt;"&amp;IFERROR(_xlfn.MAXIFS(Txn[Transaction Order],Txn[Key],$A279,Txn[Running Units],"&gt;-0.000001",Txn[Running Units],"&lt;0.000001"),0),Txn[Sell (-1) Buy (1) Fees (0) Dividend (2)],1),0))</f>
      </c>
      <c r="H279" s="283">
        <f>IF($A279="","",SUMIFS(Txn[Sell Proceeds],Txn[Key],$A279,Txn[Transaction Order],"&gt;"&amp;IFERROR(_xlfn.MAXIFS(Txn[Transaction Order],Txn[Key],$A279,Txn[Running Units],"&gt;-0.000001",Txn[Running Units],"&lt;0.000001"),0)))</f>
      </c>
      <c r="I279" s="284" t="str">
        <f>IF($A279="","",IFERROR(INDEX(Prices[Current Price],MATCH($A279,Prices[Key],0)),0))</f>
        <v/>
      </c>
      <c r="J279" s="285" t="str">
        <f>IF($A279="","",IFERROR(INDEX(Prices[FX to SGD],MATCH($A279,Prices[Key],0)),1))</f>
        <v/>
      </c>
      <c r="K279" s="283" t="str">
        <f t="shared" si="44"/>
        <v/>
      </c>
      <c r="L279" s="283" t="str">
        <f t="shared" si="45"/>
        <v/>
      </c>
      <c r="M279" s="283" t="str">
        <f t="shared" si="46"/>
        <v/>
      </c>
      <c r="N279" s="286" t="str">
        <f t="shared" si="47"/>
        <v/>
      </c>
      <c r="O279" t="str">
        <f>IF($A279="","",IFERROR(INDEX(Prices[Category],MATCH($A279,Prices[Key],0)),"Uncategorized"))</f>
        <v/>
      </c>
      <c r="P279" s="287" t="str">
        <f t="shared" si="48"/>
        <v/>
      </c>
      <c r="Q279" s="287" t="str">
        <f t="shared" si="49"/>
        <v/>
      </c>
    </row>
    <row r="280" spans="1:17" ht="15" customHeight="1" x14ac:dyDescent="0.2">
      <c r="A280" s="240" t="str">
        <f>IFERROR(INDEX('All Ticker P&amp;L'!$A$2:$A$1001,MATCH(ROWS($A$2:A280),'All Ticker P&amp;L'!$N$2:$N$1001,0)),"")</f>
        <v/>
      </c>
      <c r="B280" s="240" t="str">
        <f t="shared" si="41"/>
        <v/>
      </c>
      <c r="C280" s="240" t="str">
        <f t="shared" si="42"/>
        <v/>
      </c>
      <c r="D280" s="240" t="str">
        <f t="shared" si="43"/>
        <v/>
      </c>
      <c r="E280" s="261" t="str">
        <f>IF($A280="","",SUMIFS(Txn[Signed Units],Txn[Key],$A280))</f>
        <v/>
      </c>
      <c r="F280" s="283">
        <f>IF($A280="","",SUMIFS(Txn[Buy Cost],Txn[Key],$A280,Txn[Transaction Order],"&gt;"&amp;IFERROR(_xlfn.MAXIFS(Txn[Transaction Order],Txn[Key],$A280,Txn[Running Units],"&gt;-0.000001",Txn[Running Units],"&lt;0.000001"),0)))</f>
      </c>
      <c r="G280" s="283">
        <f>IF($A280="","",IFERROR(F280/SUMIFS(Txn[Units Purchased or Sold],Txn[Key],$A280,Txn[Transaction Order],"&gt;"&amp;IFERROR(_xlfn.MAXIFS(Txn[Transaction Order],Txn[Key],$A280,Txn[Running Units],"&gt;-0.000001",Txn[Running Units],"&lt;0.000001"),0),Txn[Sell (-1) Buy (1) Fees (0) Dividend (2)],1),0))</f>
      </c>
      <c r="H280" s="283">
        <f>IF($A280="","",SUMIFS(Txn[Sell Proceeds],Txn[Key],$A280,Txn[Transaction Order],"&gt;"&amp;IFERROR(_xlfn.MAXIFS(Txn[Transaction Order],Txn[Key],$A280,Txn[Running Units],"&gt;-0.000001",Txn[Running Units],"&lt;0.000001"),0)))</f>
      </c>
      <c r="I280" s="284" t="str">
        <f>IF($A280="","",IFERROR(INDEX(Prices[Current Price],MATCH($A280,Prices[Key],0)),0))</f>
        <v/>
      </c>
      <c r="J280" s="285" t="str">
        <f>IF($A280="","",IFERROR(INDEX(Prices[FX to SGD],MATCH($A280,Prices[Key],0)),1))</f>
        <v/>
      </c>
      <c r="K280" s="283" t="str">
        <f t="shared" si="44"/>
        <v/>
      </c>
      <c r="L280" s="283" t="str">
        <f t="shared" si="45"/>
        <v/>
      </c>
      <c r="M280" s="283" t="str">
        <f t="shared" si="46"/>
        <v/>
      </c>
      <c r="N280" s="286" t="str">
        <f t="shared" si="47"/>
        <v/>
      </c>
      <c r="O280" t="str">
        <f>IF($A280="","",IFERROR(INDEX(Prices[Category],MATCH($A280,Prices[Key],0)),"Uncategorized"))</f>
        <v/>
      </c>
      <c r="P280" s="287" t="str">
        <f t="shared" si="48"/>
        <v/>
      </c>
      <c r="Q280" s="287" t="str">
        <f t="shared" si="49"/>
        <v/>
      </c>
    </row>
    <row r="281" spans="1:17" ht="15" customHeight="1" x14ac:dyDescent="0.2">
      <c r="A281" s="240" t="str">
        <f>IFERROR(INDEX('All Ticker P&amp;L'!$A$2:$A$1001,MATCH(ROWS($A$2:A281),'All Ticker P&amp;L'!$N$2:$N$1001,0)),"")</f>
        <v/>
      </c>
      <c r="B281" s="240" t="str">
        <f t="shared" si="41"/>
        <v/>
      </c>
      <c r="C281" s="240" t="str">
        <f t="shared" si="42"/>
        <v/>
      </c>
      <c r="D281" s="240" t="str">
        <f t="shared" si="43"/>
        <v/>
      </c>
      <c r="E281" s="261" t="str">
        <f>IF($A281="","",SUMIFS(Txn[Signed Units],Txn[Key],$A281))</f>
        <v/>
      </c>
      <c r="F281" s="283">
        <f>IF($A281="","",SUMIFS(Txn[Buy Cost],Txn[Key],$A281,Txn[Transaction Order],"&gt;"&amp;IFERROR(_xlfn.MAXIFS(Txn[Transaction Order],Txn[Key],$A281,Txn[Running Units],"&gt;-0.000001",Txn[Running Units],"&lt;0.000001"),0)))</f>
      </c>
      <c r="G281" s="283">
        <f>IF($A281="","",IFERROR(F281/SUMIFS(Txn[Units Purchased or Sold],Txn[Key],$A281,Txn[Transaction Order],"&gt;"&amp;IFERROR(_xlfn.MAXIFS(Txn[Transaction Order],Txn[Key],$A281,Txn[Running Units],"&gt;-0.000001",Txn[Running Units],"&lt;0.000001"),0),Txn[Sell (-1) Buy (1) Fees (0) Dividend (2)],1),0))</f>
      </c>
      <c r="H281" s="283">
        <f>IF($A281="","",SUMIFS(Txn[Sell Proceeds],Txn[Key],$A281,Txn[Transaction Order],"&gt;"&amp;IFERROR(_xlfn.MAXIFS(Txn[Transaction Order],Txn[Key],$A281,Txn[Running Units],"&gt;-0.000001",Txn[Running Units],"&lt;0.000001"),0)))</f>
      </c>
      <c r="I281" s="284" t="str">
        <f>IF($A281="","",IFERROR(INDEX(Prices[Current Price],MATCH($A281,Prices[Key],0)),0))</f>
        <v/>
      </c>
      <c r="J281" s="285" t="str">
        <f>IF($A281="","",IFERROR(INDEX(Prices[FX to SGD],MATCH($A281,Prices[Key],0)),1))</f>
        <v/>
      </c>
      <c r="K281" s="283" t="str">
        <f t="shared" si="44"/>
        <v/>
      </c>
      <c r="L281" s="283" t="str">
        <f t="shared" si="45"/>
        <v/>
      </c>
      <c r="M281" s="283" t="str">
        <f t="shared" si="46"/>
        <v/>
      </c>
      <c r="N281" s="286" t="str">
        <f t="shared" si="47"/>
        <v/>
      </c>
      <c r="O281" t="str">
        <f>IF($A281="","",IFERROR(INDEX(Prices[Category],MATCH($A281,Prices[Key],0)),"Uncategorized"))</f>
        <v/>
      </c>
      <c r="P281" s="287" t="str">
        <f t="shared" si="48"/>
        <v/>
      </c>
      <c r="Q281" s="287" t="str">
        <f t="shared" si="49"/>
        <v/>
      </c>
    </row>
    <row r="282" spans="1:17" ht="15" customHeight="1" x14ac:dyDescent="0.2">
      <c r="A282" s="240" t="str">
        <f>IFERROR(INDEX('All Ticker P&amp;L'!$A$2:$A$1001,MATCH(ROWS($A$2:A282),'All Ticker P&amp;L'!$N$2:$N$1001,0)),"")</f>
        <v/>
      </c>
      <c r="B282" s="240" t="str">
        <f t="shared" si="41"/>
        <v/>
      </c>
      <c r="C282" s="240" t="str">
        <f t="shared" si="42"/>
        <v/>
      </c>
      <c r="D282" s="240" t="str">
        <f t="shared" si="43"/>
        <v/>
      </c>
      <c r="E282" s="261" t="str">
        <f>IF($A282="","",SUMIFS(Txn[Signed Units],Txn[Key],$A282))</f>
        <v/>
      </c>
      <c r="F282" s="283">
        <f>IF($A282="","",SUMIFS(Txn[Buy Cost],Txn[Key],$A282,Txn[Transaction Order],"&gt;"&amp;IFERROR(_xlfn.MAXIFS(Txn[Transaction Order],Txn[Key],$A282,Txn[Running Units],"&gt;-0.000001",Txn[Running Units],"&lt;0.000001"),0)))</f>
      </c>
      <c r="G282" s="283">
        <f>IF($A282="","",IFERROR(F282/SUMIFS(Txn[Units Purchased or Sold],Txn[Key],$A282,Txn[Transaction Order],"&gt;"&amp;IFERROR(_xlfn.MAXIFS(Txn[Transaction Order],Txn[Key],$A282,Txn[Running Units],"&gt;-0.000001",Txn[Running Units],"&lt;0.000001"),0),Txn[Sell (-1) Buy (1) Fees (0) Dividend (2)],1),0))</f>
      </c>
      <c r="H282" s="283">
        <f>IF($A282="","",SUMIFS(Txn[Sell Proceeds],Txn[Key],$A282,Txn[Transaction Order],"&gt;"&amp;IFERROR(_xlfn.MAXIFS(Txn[Transaction Order],Txn[Key],$A282,Txn[Running Units],"&gt;-0.000001",Txn[Running Units],"&lt;0.000001"),0)))</f>
      </c>
      <c r="I282" s="284" t="str">
        <f>IF($A282="","",IFERROR(INDEX(Prices[Current Price],MATCH($A282,Prices[Key],0)),0))</f>
        <v/>
      </c>
      <c r="J282" s="285" t="str">
        <f>IF($A282="","",IFERROR(INDEX(Prices[FX to SGD],MATCH($A282,Prices[Key],0)),1))</f>
        <v/>
      </c>
      <c r="K282" s="283" t="str">
        <f t="shared" si="44"/>
        <v/>
      </c>
      <c r="L282" s="283" t="str">
        <f t="shared" si="45"/>
        <v/>
      </c>
      <c r="M282" s="283" t="str">
        <f t="shared" si="46"/>
        <v/>
      </c>
      <c r="N282" s="286" t="str">
        <f t="shared" si="47"/>
        <v/>
      </c>
      <c r="O282" t="str">
        <f>IF($A282="","",IFERROR(INDEX(Prices[Category],MATCH($A282,Prices[Key],0)),"Uncategorized"))</f>
        <v/>
      </c>
      <c r="P282" s="287" t="str">
        <f t="shared" si="48"/>
        <v/>
      </c>
      <c r="Q282" s="287" t="str">
        <f t="shared" si="49"/>
        <v/>
      </c>
    </row>
    <row r="283" spans="1:17" ht="15" customHeight="1" x14ac:dyDescent="0.2">
      <c r="A283" s="240" t="str">
        <f>IFERROR(INDEX('All Ticker P&amp;L'!$A$2:$A$1001,MATCH(ROWS($A$2:A283),'All Ticker P&amp;L'!$N$2:$N$1001,0)),"")</f>
        <v/>
      </c>
      <c r="B283" s="240" t="str">
        <f t="shared" si="41"/>
        <v/>
      </c>
      <c r="C283" s="240" t="str">
        <f t="shared" si="42"/>
        <v/>
      </c>
      <c r="D283" s="240" t="str">
        <f t="shared" si="43"/>
        <v/>
      </c>
      <c r="E283" s="261" t="str">
        <f>IF($A283="","",SUMIFS(Txn[Signed Units],Txn[Key],$A283))</f>
        <v/>
      </c>
      <c r="F283" s="283">
        <f>IF($A283="","",SUMIFS(Txn[Buy Cost],Txn[Key],$A283,Txn[Transaction Order],"&gt;"&amp;IFERROR(_xlfn.MAXIFS(Txn[Transaction Order],Txn[Key],$A283,Txn[Running Units],"&gt;-0.000001",Txn[Running Units],"&lt;0.000001"),0)))</f>
      </c>
      <c r="G283" s="283">
        <f>IF($A283="","",IFERROR(F283/SUMIFS(Txn[Units Purchased or Sold],Txn[Key],$A283,Txn[Transaction Order],"&gt;"&amp;IFERROR(_xlfn.MAXIFS(Txn[Transaction Order],Txn[Key],$A283,Txn[Running Units],"&gt;-0.000001",Txn[Running Units],"&lt;0.000001"),0),Txn[Sell (-1) Buy (1) Fees (0) Dividend (2)],1),0))</f>
      </c>
      <c r="H283" s="283">
        <f>IF($A283="","",SUMIFS(Txn[Sell Proceeds],Txn[Key],$A283,Txn[Transaction Order],"&gt;"&amp;IFERROR(_xlfn.MAXIFS(Txn[Transaction Order],Txn[Key],$A283,Txn[Running Units],"&gt;-0.000001",Txn[Running Units],"&lt;0.000001"),0)))</f>
      </c>
      <c r="I283" s="284" t="str">
        <f>IF($A283="","",IFERROR(INDEX(Prices[Current Price],MATCH($A283,Prices[Key],0)),0))</f>
        <v/>
      </c>
      <c r="J283" s="285" t="str">
        <f>IF($A283="","",IFERROR(INDEX(Prices[FX to SGD],MATCH($A283,Prices[Key],0)),1))</f>
        <v/>
      </c>
      <c r="K283" s="283" t="str">
        <f t="shared" si="44"/>
        <v/>
      </c>
      <c r="L283" s="283" t="str">
        <f t="shared" si="45"/>
        <v/>
      </c>
      <c r="M283" s="283" t="str">
        <f t="shared" si="46"/>
        <v/>
      </c>
      <c r="N283" s="286" t="str">
        <f t="shared" si="47"/>
        <v/>
      </c>
      <c r="O283" t="str">
        <f>IF($A283="","",IFERROR(INDEX(Prices[Category],MATCH($A283,Prices[Key],0)),"Uncategorized"))</f>
        <v/>
      </c>
      <c r="P283" s="287" t="str">
        <f t="shared" si="48"/>
        <v/>
      </c>
      <c r="Q283" s="287" t="str">
        <f t="shared" si="49"/>
        <v/>
      </c>
    </row>
    <row r="284" spans="1:17" ht="15" customHeight="1" x14ac:dyDescent="0.2">
      <c r="A284" s="240" t="str">
        <f>IFERROR(INDEX('All Ticker P&amp;L'!$A$2:$A$1001,MATCH(ROWS($A$2:A284),'All Ticker P&amp;L'!$N$2:$N$1001,0)),"")</f>
        <v/>
      </c>
      <c r="B284" s="240" t="str">
        <f t="shared" si="41"/>
        <v/>
      </c>
      <c r="C284" s="240" t="str">
        <f t="shared" si="42"/>
        <v/>
      </c>
      <c r="D284" s="240" t="str">
        <f t="shared" si="43"/>
        <v/>
      </c>
      <c r="E284" s="261" t="str">
        <f>IF($A284="","",SUMIFS(Txn[Signed Units],Txn[Key],$A284))</f>
        <v/>
      </c>
      <c r="F284" s="283">
        <f>IF($A284="","",SUMIFS(Txn[Buy Cost],Txn[Key],$A284,Txn[Transaction Order],"&gt;"&amp;IFERROR(_xlfn.MAXIFS(Txn[Transaction Order],Txn[Key],$A284,Txn[Running Units],"&gt;-0.000001",Txn[Running Units],"&lt;0.000001"),0)))</f>
      </c>
      <c r="G284" s="283">
        <f>IF($A284="","",IFERROR(F284/SUMIFS(Txn[Units Purchased or Sold],Txn[Key],$A284,Txn[Transaction Order],"&gt;"&amp;IFERROR(_xlfn.MAXIFS(Txn[Transaction Order],Txn[Key],$A284,Txn[Running Units],"&gt;-0.000001",Txn[Running Units],"&lt;0.000001"),0),Txn[Sell (-1) Buy (1) Fees (0) Dividend (2)],1),0))</f>
      </c>
      <c r="H284" s="283">
        <f>IF($A284="","",SUMIFS(Txn[Sell Proceeds],Txn[Key],$A284,Txn[Transaction Order],"&gt;"&amp;IFERROR(_xlfn.MAXIFS(Txn[Transaction Order],Txn[Key],$A284,Txn[Running Units],"&gt;-0.000001",Txn[Running Units],"&lt;0.000001"),0)))</f>
      </c>
      <c r="I284" s="284" t="str">
        <f>IF($A284="","",IFERROR(INDEX(Prices[Current Price],MATCH($A284,Prices[Key],0)),0))</f>
        <v/>
      </c>
      <c r="J284" s="285" t="str">
        <f>IF($A284="","",IFERROR(INDEX(Prices[FX to SGD],MATCH($A284,Prices[Key],0)),1))</f>
        <v/>
      </c>
      <c r="K284" s="283" t="str">
        <f t="shared" si="44"/>
        <v/>
      </c>
      <c r="L284" s="283" t="str">
        <f t="shared" si="45"/>
        <v/>
      </c>
      <c r="M284" s="283" t="str">
        <f t="shared" si="46"/>
        <v/>
      </c>
      <c r="N284" s="286" t="str">
        <f t="shared" si="47"/>
        <v/>
      </c>
      <c r="O284" t="str">
        <f>IF($A284="","",IFERROR(INDEX(Prices[Category],MATCH($A284,Prices[Key],0)),"Uncategorized"))</f>
        <v/>
      </c>
      <c r="P284" s="287" t="str">
        <f t="shared" si="48"/>
        <v/>
      </c>
      <c r="Q284" s="287" t="str">
        <f t="shared" si="49"/>
        <v/>
      </c>
    </row>
    <row r="285" spans="1:17" ht="15" customHeight="1" x14ac:dyDescent="0.2">
      <c r="A285" s="240" t="str">
        <f>IFERROR(INDEX('All Ticker P&amp;L'!$A$2:$A$1001,MATCH(ROWS($A$2:A285),'All Ticker P&amp;L'!$N$2:$N$1001,0)),"")</f>
        <v/>
      </c>
      <c r="B285" s="240" t="str">
        <f t="shared" si="41"/>
        <v/>
      </c>
      <c r="C285" s="240" t="str">
        <f t="shared" si="42"/>
        <v/>
      </c>
      <c r="D285" s="240" t="str">
        <f t="shared" si="43"/>
        <v/>
      </c>
      <c r="E285" s="261" t="str">
        <f>IF($A285="","",SUMIFS(Txn[Signed Units],Txn[Key],$A285))</f>
        <v/>
      </c>
      <c r="F285" s="283">
        <f>IF($A285="","",SUMIFS(Txn[Buy Cost],Txn[Key],$A285,Txn[Transaction Order],"&gt;"&amp;IFERROR(_xlfn.MAXIFS(Txn[Transaction Order],Txn[Key],$A285,Txn[Running Units],"&gt;-0.000001",Txn[Running Units],"&lt;0.000001"),0)))</f>
      </c>
      <c r="G285" s="283">
        <f>IF($A285="","",IFERROR(F285/SUMIFS(Txn[Units Purchased or Sold],Txn[Key],$A285,Txn[Transaction Order],"&gt;"&amp;IFERROR(_xlfn.MAXIFS(Txn[Transaction Order],Txn[Key],$A285,Txn[Running Units],"&gt;-0.000001",Txn[Running Units],"&lt;0.000001"),0),Txn[Sell (-1) Buy (1) Fees (0) Dividend (2)],1),0))</f>
      </c>
      <c r="H285" s="283">
        <f>IF($A285="","",SUMIFS(Txn[Sell Proceeds],Txn[Key],$A285,Txn[Transaction Order],"&gt;"&amp;IFERROR(_xlfn.MAXIFS(Txn[Transaction Order],Txn[Key],$A285,Txn[Running Units],"&gt;-0.000001",Txn[Running Units],"&lt;0.000001"),0)))</f>
      </c>
      <c r="I285" s="284" t="str">
        <f>IF($A285="","",IFERROR(INDEX(Prices[Current Price],MATCH($A285,Prices[Key],0)),0))</f>
        <v/>
      </c>
      <c r="J285" s="285" t="str">
        <f>IF($A285="","",IFERROR(INDEX(Prices[FX to SGD],MATCH($A285,Prices[Key],0)),1))</f>
        <v/>
      </c>
      <c r="K285" s="283" t="str">
        <f t="shared" si="44"/>
        <v/>
      </c>
      <c r="L285" s="283" t="str">
        <f t="shared" si="45"/>
        <v/>
      </c>
      <c r="M285" s="283" t="str">
        <f t="shared" si="46"/>
        <v/>
      </c>
      <c r="N285" s="286" t="str">
        <f t="shared" si="47"/>
        <v/>
      </c>
      <c r="O285" t="str">
        <f>IF($A285="","",IFERROR(INDEX(Prices[Category],MATCH($A285,Prices[Key],0)),"Uncategorized"))</f>
        <v/>
      </c>
      <c r="P285" s="287" t="str">
        <f t="shared" si="48"/>
        <v/>
      </c>
      <c r="Q285" s="287" t="str">
        <f t="shared" si="49"/>
        <v/>
      </c>
    </row>
    <row r="286" spans="1:17" ht="15" customHeight="1" x14ac:dyDescent="0.2">
      <c r="A286" s="240" t="str">
        <f>IFERROR(INDEX('All Ticker P&amp;L'!$A$2:$A$1001,MATCH(ROWS($A$2:A286),'All Ticker P&amp;L'!$N$2:$N$1001,0)),"")</f>
        <v/>
      </c>
      <c r="B286" s="240" t="str">
        <f t="shared" si="41"/>
        <v/>
      </c>
      <c r="C286" s="240" t="str">
        <f t="shared" si="42"/>
        <v/>
      </c>
      <c r="D286" s="240" t="str">
        <f t="shared" si="43"/>
        <v/>
      </c>
      <c r="E286" s="261" t="str">
        <f>IF($A286="","",SUMIFS(Txn[Signed Units],Txn[Key],$A286))</f>
        <v/>
      </c>
      <c r="F286" s="283">
        <f>IF($A286="","",SUMIFS(Txn[Buy Cost],Txn[Key],$A286,Txn[Transaction Order],"&gt;"&amp;IFERROR(_xlfn.MAXIFS(Txn[Transaction Order],Txn[Key],$A286,Txn[Running Units],"&gt;-0.000001",Txn[Running Units],"&lt;0.000001"),0)))</f>
      </c>
      <c r="G286" s="283">
        <f>IF($A286="","",IFERROR(F286/SUMIFS(Txn[Units Purchased or Sold],Txn[Key],$A286,Txn[Transaction Order],"&gt;"&amp;IFERROR(_xlfn.MAXIFS(Txn[Transaction Order],Txn[Key],$A286,Txn[Running Units],"&gt;-0.000001",Txn[Running Units],"&lt;0.000001"),0),Txn[Sell (-1) Buy (1) Fees (0) Dividend (2)],1),0))</f>
      </c>
      <c r="H286" s="283">
        <f>IF($A286="","",SUMIFS(Txn[Sell Proceeds],Txn[Key],$A286,Txn[Transaction Order],"&gt;"&amp;IFERROR(_xlfn.MAXIFS(Txn[Transaction Order],Txn[Key],$A286,Txn[Running Units],"&gt;-0.000001",Txn[Running Units],"&lt;0.000001"),0)))</f>
      </c>
      <c r="I286" s="284" t="str">
        <f>IF($A286="","",IFERROR(INDEX(Prices[Current Price],MATCH($A286,Prices[Key],0)),0))</f>
        <v/>
      </c>
      <c r="J286" s="285" t="str">
        <f>IF($A286="","",IFERROR(INDEX(Prices[FX to SGD],MATCH($A286,Prices[Key],0)),1))</f>
        <v/>
      </c>
      <c r="K286" s="283" t="str">
        <f t="shared" si="44"/>
        <v/>
      </c>
      <c r="L286" s="283" t="str">
        <f t="shared" si="45"/>
        <v/>
      </c>
      <c r="M286" s="283" t="str">
        <f t="shared" si="46"/>
        <v/>
      </c>
      <c r="N286" s="286" t="str">
        <f t="shared" si="47"/>
        <v/>
      </c>
      <c r="O286" t="str">
        <f>IF($A286="","",IFERROR(INDEX(Prices[Category],MATCH($A286,Prices[Key],0)),"Uncategorized"))</f>
        <v/>
      </c>
      <c r="P286" s="287" t="str">
        <f t="shared" si="48"/>
        <v/>
      </c>
      <c r="Q286" s="287" t="str">
        <f t="shared" si="49"/>
        <v/>
      </c>
    </row>
    <row r="287" spans="1:17" ht="15" customHeight="1" x14ac:dyDescent="0.2">
      <c r="A287" s="240" t="str">
        <f>IFERROR(INDEX('All Ticker P&amp;L'!$A$2:$A$1001,MATCH(ROWS($A$2:A287),'All Ticker P&amp;L'!$N$2:$N$1001,0)),"")</f>
        <v/>
      </c>
      <c r="B287" s="240" t="str">
        <f t="shared" si="41"/>
        <v/>
      </c>
      <c r="C287" s="240" t="str">
        <f t="shared" si="42"/>
        <v/>
      </c>
      <c r="D287" s="240" t="str">
        <f t="shared" si="43"/>
        <v/>
      </c>
      <c r="E287" s="261" t="str">
        <f>IF($A287="","",SUMIFS(Txn[Signed Units],Txn[Key],$A287))</f>
        <v/>
      </c>
      <c r="F287" s="283">
        <f>IF($A287="","",SUMIFS(Txn[Buy Cost],Txn[Key],$A287,Txn[Transaction Order],"&gt;"&amp;IFERROR(_xlfn.MAXIFS(Txn[Transaction Order],Txn[Key],$A287,Txn[Running Units],"&gt;-0.000001",Txn[Running Units],"&lt;0.000001"),0)))</f>
      </c>
      <c r="G287" s="283">
        <f>IF($A287="","",IFERROR(F287/SUMIFS(Txn[Units Purchased or Sold],Txn[Key],$A287,Txn[Transaction Order],"&gt;"&amp;IFERROR(_xlfn.MAXIFS(Txn[Transaction Order],Txn[Key],$A287,Txn[Running Units],"&gt;-0.000001",Txn[Running Units],"&lt;0.000001"),0),Txn[Sell (-1) Buy (1) Fees (0) Dividend (2)],1),0))</f>
      </c>
      <c r="H287" s="283">
        <f>IF($A287="","",SUMIFS(Txn[Sell Proceeds],Txn[Key],$A287,Txn[Transaction Order],"&gt;"&amp;IFERROR(_xlfn.MAXIFS(Txn[Transaction Order],Txn[Key],$A287,Txn[Running Units],"&gt;-0.000001",Txn[Running Units],"&lt;0.000001"),0)))</f>
      </c>
      <c r="I287" s="284" t="str">
        <f>IF($A287="","",IFERROR(INDEX(Prices[Current Price],MATCH($A287,Prices[Key],0)),0))</f>
        <v/>
      </c>
      <c r="J287" s="285" t="str">
        <f>IF($A287="","",IFERROR(INDEX(Prices[FX to SGD],MATCH($A287,Prices[Key],0)),1))</f>
        <v/>
      </c>
      <c r="K287" s="283" t="str">
        <f t="shared" si="44"/>
        <v/>
      </c>
      <c r="L287" s="283" t="str">
        <f t="shared" si="45"/>
        <v/>
      </c>
      <c r="M287" s="283" t="str">
        <f t="shared" si="46"/>
        <v/>
      </c>
      <c r="N287" s="286" t="str">
        <f t="shared" si="47"/>
        <v/>
      </c>
      <c r="O287" t="str">
        <f>IF($A287="","",IFERROR(INDEX(Prices[Category],MATCH($A287,Prices[Key],0)),"Uncategorized"))</f>
        <v/>
      </c>
      <c r="P287" s="287" t="str">
        <f t="shared" si="48"/>
        <v/>
      </c>
      <c r="Q287" s="287" t="str">
        <f t="shared" si="49"/>
        <v/>
      </c>
    </row>
    <row r="288" spans="1:17" ht="15" customHeight="1" x14ac:dyDescent="0.2">
      <c r="A288" s="240" t="str">
        <f>IFERROR(INDEX('All Ticker P&amp;L'!$A$2:$A$1001,MATCH(ROWS($A$2:A288),'All Ticker P&amp;L'!$N$2:$N$1001,0)),"")</f>
        <v/>
      </c>
      <c r="B288" s="240" t="str">
        <f t="shared" si="41"/>
        <v/>
      </c>
      <c r="C288" s="240" t="str">
        <f t="shared" si="42"/>
        <v/>
      </c>
      <c r="D288" s="240" t="str">
        <f t="shared" si="43"/>
        <v/>
      </c>
      <c r="E288" s="261" t="str">
        <f>IF($A288="","",SUMIFS(Txn[Signed Units],Txn[Key],$A288))</f>
        <v/>
      </c>
      <c r="F288" s="283">
        <f>IF($A288="","",SUMIFS(Txn[Buy Cost],Txn[Key],$A288,Txn[Transaction Order],"&gt;"&amp;IFERROR(_xlfn.MAXIFS(Txn[Transaction Order],Txn[Key],$A288,Txn[Running Units],"&gt;-0.000001",Txn[Running Units],"&lt;0.000001"),0)))</f>
      </c>
      <c r="G288" s="283">
        <f>IF($A288="","",IFERROR(F288/SUMIFS(Txn[Units Purchased or Sold],Txn[Key],$A288,Txn[Transaction Order],"&gt;"&amp;IFERROR(_xlfn.MAXIFS(Txn[Transaction Order],Txn[Key],$A288,Txn[Running Units],"&gt;-0.000001",Txn[Running Units],"&lt;0.000001"),0),Txn[Sell (-1) Buy (1) Fees (0) Dividend (2)],1),0))</f>
      </c>
      <c r="H288" s="283">
        <f>IF($A288="","",SUMIFS(Txn[Sell Proceeds],Txn[Key],$A288,Txn[Transaction Order],"&gt;"&amp;IFERROR(_xlfn.MAXIFS(Txn[Transaction Order],Txn[Key],$A288,Txn[Running Units],"&gt;-0.000001",Txn[Running Units],"&lt;0.000001"),0)))</f>
      </c>
      <c r="I288" s="284" t="str">
        <f>IF($A288="","",IFERROR(INDEX(Prices[Current Price],MATCH($A288,Prices[Key],0)),0))</f>
        <v/>
      </c>
      <c r="J288" s="285" t="str">
        <f>IF($A288="","",IFERROR(INDEX(Prices[FX to SGD],MATCH($A288,Prices[Key],0)),1))</f>
        <v/>
      </c>
      <c r="K288" s="283" t="str">
        <f t="shared" si="44"/>
        <v/>
      </c>
      <c r="L288" s="283" t="str">
        <f t="shared" si="45"/>
        <v/>
      </c>
      <c r="M288" s="283" t="str">
        <f t="shared" si="46"/>
        <v/>
      </c>
      <c r="N288" s="286" t="str">
        <f t="shared" si="47"/>
        <v/>
      </c>
      <c r="O288" t="str">
        <f>IF($A288="","",IFERROR(INDEX(Prices[Category],MATCH($A288,Prices[Key],0)),"Uncategorized"))</f>
        <v/>
      </c>
      <c r="P288" s="287" t="str">
        <f t="shared" si="48"/>
        <v/>
      </c>
      <c r="Q288" s="287" t="str">
        <f t="shared" si="49"/>
        <v/>
      </c>
    </row>
    <row r="289" spans="1:17" ht="15" customHeight="1" x14ac:dyDescent="0.2">
      <c r="A289" s="240" t="str">
        <f>IFERROR(INDEX('All Ticker P&amp;L'!$A$2:$A$1001,MATCH(ROWS($A$2:A289),'All Ticker P&amp;L'!$N$2:$N$1001,0)),"")</f>
        <v/>
      </c>
      <c r="B289" s="240" t="str">
        <f t="shared" si="41"/>
        <v/>
      </c>
      <c r="C289" s="240" t="str">
        <f t="shared" si="42"/>
        <v/>
      </c>
      <c r="D289" s="240" t="str">
        <f t="shared" si="43"/>
        <v/>
      </c>
      <c r="E289" s="261" t="str">
        <f>IF($A289="","",SUMIFS(Txn[Signed Units],Txn[Key],$A289))</f>
        <v/>
      </c>
      <c r="F289" s="283">
        <f>IF($A289="","",SUMIFS(Txn[Buy Cost],Txn[Key],$A289,Txn[Transaction Order],"&gt;"&amp;IFERROR(_xlfn.MAXIFS(Txn[Transaction Order],Txn[Key],$A289,Txn[Running Units],"&gt;-0.000001",Txn[Running Units],"&lt;0.000001"),0)))</f>
      </c>
      <c r="G289" s="283">
        <f>IF($A289="","",IFERROR(F289/SUMIFS(Txn[Units Purchased or Sold],Txn[Key],$A289,Txn[Transaction Order],"&gt;"&amp;IFERROR(_xlfn.MAXIFS(Txn[Transaction Order],Txn[Key],$A289,Txn[Running Units],"&gt;-0.000001",Txn[Running Units],"&lt;0.000001"),0),Txn[Sell (-1) Buy (1) Fees (0) Dividend (2)],1),0))</f>
      </c>
      <c r="H289" s="283">
        <f>IF($A289="","",SUMIFS(Txn[Sell Proceeds],Txn[Key],$A289,Txn[Transaction Order],"&gt;"&amp;IFERROR(_xlfn.MAXIFS(Txn[Transaction Order],Txn[Key],$A289,Txn[Running Units],"&gt;-0.000001",Txn[Running Units],"&lt;0.000001"),0)))</f>
      </c>
      <c r="I289" s="284" t="str">
        <f>IF($A289="","",IFERROR(INDEX(Prices[Current Price],MATCH($A289,Prices[Key],0)),0))</f>
        <v/>
      </c>
      <c r="J289" s="285" t="str">
        <f>IF($A289="","",IFERROR(INDEX(Prices[FX to SGD],MATCH($A289,Prices[Key],0)),1))</f>
        <v/>
      </c>
      <c r="K289" s="283" t="str">
        <f t="shared" si="44"/>
        <v/>
      </c>
      <c r="L289" s="283" t="str">
        <f t="shared" si="45"/>
        <v/>
      </c>
      <c r="M289" s="283" t="str">
        <f t="shared" si="46"/>
        <v/>
      </c>
      <c r="N289" s="286" t="str">
        <f t="shared" si="47"/>
        <v/>
      </c>
      <c r="O289" t="str">
        <f>IF($A289="","",IFERROR(INDEX(Prices[Category],MATCH($A289,Prices[Key],0)),"Uncategorized"))</f>
        <v/>
      </c>
      <c r="P289" s="287" t="str">
        <f t="shared" si="48"/>
        <v/>
      </c>
      <c r="Q289" s="287" t="str">
        <f t="shared" si="49"/>
        <v/>
      </c>
    </row>
    <row r="290" spans="1:17" ht="15" customHeight="1" x14ac:dyDescent="0.2">
      <c r="A290" s="240" t="str">
        <f>IFERROR(INDEX('All Ticker P&amp;L'!$A$2:$A$1001,MATCH(ROWS($A$2:A290),'All Ticker P&amp;L'!$N$2:$N$1001,0)),"")</f>
        <v/>
      </c>
      <c r="B290" s="240" t="str">
        <f t="shared" si="41"/>
        <v/>
      </c>
      <c r="C290" s="240" t="str">
        <f t="shared" si="42"/>
        <v/>
      </c>
      <c r="D290" s="240" t="str">
        <f t="shared" si="43"/>
        <v/>
      </c>
      <c r="E290" s="261" t="str">
        <f>IF($A290="","",SUMIFS(Txn[Signed Units],Txn[Key],$A290))</f>
        <v/>
      </c>
      <c r="F290" s="283">
        <f>IF($A290="","",SUMIFS(Txn[Buy Cost],Txn[Key],$A290,Txn[Transaction Order],"&gt;"&amp;IFERROR(_xlfn.MAXIFS(Txn[Transaction Order],Txn[Key],$A290,Txn[Running Units],"&gt;-0.000001",Txn[Running Units],"&lt;0.000001"),0)))</f>
      </c>
      <c r="G290" s="283">
        <f>IF($A290="","",IFERROR(F290/SUMIFS(Txn[Units Purchased or Sold],Txn[Key],$A290,Txn[Transaction Order],"&gt;"&amp;IFERROR(_xlfn.MAXIFS(Txn[Transaction Order],Txn[Key],$A290,Txn[Running Units],"&gt;-0.000001",Txn[Running Units],"&lt;0.000001"),0),Txn[Sell (-1) Buy (1) Fees (0) Dividend (2)],1),0))</f>
      </c>
      <c r="H290" s="283">
        <f>IF($A290="","",SUMIFS(Txn[Sell Proceeds],Txn[Key],$A290,Txn[Transaction Order],"&gt;"&amp;IFERROR(_xlfn.MAXIFS(Txn[Transaction Order],Txn[Key],$A290,Txn[Running Units],"&gt;-0.000001",Txn[Running Units],"&lt;0.000001"),0)))</f>
      </c>
      <c r="I290" s="284" t="str">
        <f>IF($A290="","",IFERROR(INDEX(Prices[Current Price],MATCH($A290,Prices[Key],0)),0))</f>
        <v/>
      </c>
      <c r="J290" s="285" t="str">
        <f>IF($A290="","",IFERROR(INDEX(Prices[FX to SGD],MATCH($A290,Prices[Key],0)),1))</f>
        <v/>
      </c>
      <c r="K290" s="283" t="str">
        <f t="shared" si="44"/>
        <v/>
      </c>
      <c r="L290" s="283" t="str">
        <f t="shared" si="45"/>
        <v/>
      </c>
      <c r="M290" s="283" t="str">
        <f t="shared" si="46"/>
        <v/>
      </c>
      <c r="N290" s="286" t="str">
        <f t="shared" si="47"/>
        <v/>
      </c>
      <c r="O290" t="str">
        <f>IF($A290="","",IFERROR(INDEX(Prices[Category],MATCH($A290,Prices[Key],0)),"Uncategorized"))</f>
        <v/>
      </c>
      <c r="P290" s="287" t="str">
        <f t="shared" si="48"/>
        <v/>
      </c>
      <c r="Q290" s="287" t="str">
        <f t="shared" si="49"/>
        <v/>
      </c>
    </row>
    <row r="291" spans="1:17" ht="15" customHeight="1" x14ac:dyDescent="0.2">
      <c r="A291" s="240" t="str">
        <f>IFERROR(INDEX('All Ticker P&amp;L'!$A$2:$A$1001,MATCH(ROWS($A$2:A291),'All Ticker P&amp;L'!$N$2:$N$1001,0)),"")</f>
        <v/>
      </c>
      <c r="B291" s="240" t="str">
        <f t="shared" si="41"/>
        <v/>
      </c>
      <c r="C291" s="240" t="str">
        <f t="shared" si="42"/>
        <v/>
      </c>
      <c r="D291" s="240" t="str">
        <f t="shared" si="43"/>
        <v/>
      </c>
      <c r="E291" s="261" t="str">
        <f>IF($A291="","",SUMIFS(Txn[Signed Units],Txn[Key],$A291))</f>
        <v/>
      </c>
      <c r="F291" s="283">
        <f>IF($A291="","",SUMIFS(Txn[Buy Cost],Txn[Key],$A291,Txn[Transaction Order],"&gt;"&amp;IFERROR(_xlfn.MAXIFS(Txn[Transaction Order],Txn[Key],$A291,Txn[Running Units],"&gt;-0.000001",Txn[Running Units],"&lt;0.000001"),0)))</f>
      </c>
      <c r="G291" s="283">
        <f>IF($A291="","",IFERROR(F291/SUMIFS(Txn[Units Purchased or Sold],Txn[Key],$A291,Txn[Transaction Order],"&gt;"&amp;IFERROR(_xlfn.MAXIFS(Txn[Transaction Order],Txn[Key],$A291,Txn[Running Units],"&gt;-0.000001",Txn[Running Units],"&lt;0.000001"),0),Txn[Sell (-1) Buy (1) Fees (0) Dividend (2)],1),0))</f>
      </c>
      <c r="H291" s="283">
        <f>IF($A291="","",SUMIFS(Txn[Sell Proceeds],Txn[Key],$A291,Txn[Transaction Order],"&gt;"&amp;IFERROR(_xlfn.MAXIFS(Txn[Transaction Order],Txn[Key],$A291,Txn[Running Units],"&gt;-0.000001",Txn[Running Units],"&lt;0.000001"),0)))</f>
      </c>
      <c r="I291" s="284" t="str">
        <f>IF($A291="","",IFERROR(INDEX(Prices[Current Price],MATCH($A291,Prices[Key],0)),0))</f>
        <v/>
      </c>
      <c r="J291" s="285" t="str">
        <f>IF($A291="","",IFERROR(INDEX(Prices[FX to SGD],MATCH($A291,Prices[Key],0)),1))</f>
        <v/>
      </c>
      <c r="K291" s="283" t="str">
        <f t="shared" si="44"/>
        <v/>
      </c>
      <c r="L291" s="283" t="str">
        <f t="shared" si="45"/>
        <v/>
      </c>
      <c r="M291" s="283" t="str">
        <f t="shared" si="46"/>
        <v/>
      </c>
      <c r="N291" s="286" t="str">
        <f t="shared" si="47"/>
        <v/>
      </c>
      <c r="O291" t="str">
        <f>IF($A291="","",IFERROR(INDEX(Prices[Category],MATCH($A291,Prices[Key],0)),"Uncategorized"))</f>
        <v/>
      </c>
      <c r="P291" s="287" t="str">
        <f t="shared" si="48"/>
        <v/>
      </c>
      <c r="Q291" s="287" t="str">
        <f t="shared" si="49"/>
        <v/>
      </c>
    </row>
    <row r="292" spans="1:17" ht="15" customHeight="1" x14ac:dyDescent="0.2">
      <c r="A292" s="240" t="str">
        <f>IFERROR(INDEX('All Ticker P&amp;L'!$A$2:$A$1001,MATCH(ROWS($A$2:A292),'All Ticker P&amp;L'!$N$2:$N$1001,0)),"")</f>
        <v/>
      </c>
      <c r="B292" s="240" t="str">
        <f t="shared" si="41"/>
        <v/>
      </c>
      <c r="C292" s="240" t="str">
        <f t="shared" si="42"/>
        <v/>
      </c>
      <c r="D292" s="240" t="str">
        <f t="shared" si="43"/>
        <v/>
      </c>
      <c r="E292" s="261" t="str">
        <f>IF($A292="","",SUMIFS(Txn[Signed Units],Txn[Key],$A292))</f>
        <v/>
      </c>
      <c r="F292" s="283">
        <f>IF($A292="","",SUMIFS(Txn[Buy Cost],Txn[Key],$A292,Txn[Transaction Order],"&gt;"&amp;IFERROR(_xlfn.MAXIFS(Txn[Transaction Order],Txn[Key],$A292,Txn[Running Units],"&gt;-0.000001",Txn[Running Units],"&lt;0.000001"),0)))</f>
      </c>
      <c r="G292" s="283">
        <f>IF($A292="","",IFERROR(F292/SUMIFS(Txn[Units Purchased or Sold],Txn[Key],$A292,Txn[Transaction Order],"&gt;"&amp;IFERROR(_xlfn.MAXIFS(Txn[Transaction Order],Txn[Key],$A292,Txn[Running Units],"&gt;-0.000001",Txn[Running Units],"&lt;0.000001"),0),Txn[Sell (-1) Buy (1) Fees (0) Dividend (2)],1),0))</f>
      </c>
      <c r="H292" s="283">
        <f>IF($A292="","",SUMIFS(Txn[Sell Proceeds],Txn[Key],$A292,Txn[Transaction Order],"&gt;"&amp;IFERROR(_xlfn.MAXIFS(Txn[Transaction Order],Txn[Key],$A292,Txn[Running Units],"&gt;-0.000001",Txn[Running Units],"&lt;0.000001"),0)))</f>
      </c>
      <c r="I292" s="284" t="str">
        <f>IF($A292="","",IFERROR(INDEX(Prices[Current Price],MATCH($A292,Prices[Key],0)),0))</f>
        <v/>
      </c>
      <c r="J292" s="285" t="str">
        <f>IF($A292="","",IFERROR(INDEX(Prices[FX to SGD],MATCH($A292,Prices[Key],0)),1))</f>
        <v/>
      </c>
      <c r="K292" s="283" t="str">
        <f t="shared" si="44"/>
        <v/>
      </c>
      <c r="L292" s="283" t="str">
        <f t="shared" si="45"/>
        <v/>
      </c>
      <c r="M292" s="283" t="str">
        <f t="shared" si="46"/>
        <v/>
      </c>
      <c r="N292" s="286" t="str">
        <f t="shared" si="47"/>
        <v/>
      </c>
      <c r="O292" t="str">
        <f>IF($A292="","",IFERROR(INDEX(Prices[Category],MATCH($A292,Prices[Key],0)),"Uncategorized"))</f>
        <v/>
      </c>
      <c r="P292" s="287" t="str">
        <f t="shared" si="48"/>
        <v/>
      </c>
      <c r="Q292" s="287" t="str">
        <f t="shared" si="49"/>
        <v/>
      </c>
    </row>
    <row r="293" spans="1:17" ht="15" customHeight="1" x14ac:dyDescent="0.2">
      <c r="A293" s="240" t="str">
        <f>IFERROR(INDEX('All Ticker P&amp;L'!$A$2:$A$1001,MATCH(ROWS($A$2:A293),'All Ticker P&amp;L'!$N$2:$N$1001,0)),"")</f>
        <v/>
      </c>
      <c r="B293" s="240" t="str">
        <f t="shared" si="41"/>
        <v/>
      </c>
      <c r="C293" s="240" t="str">
        <f t="shared" si="42"/>
        <v/>
      </c>
      <c r="D293" s="240" t="str">
        <f t="shared" si="43"/>
        <v/>
      </c>
      <c r="E293" s="261" t="str">
        <f>IF($A293="","",SUMIFS(Txn[Signed Units],Txn[Key],$A293))</f>
        <v/>
      </c>
      <c r="F293" s="283">
        <f>IF($A293="","",SUMIFS(Txn[Buy Cost],Txn[Key],$A293,Txn[Transaction Order],"&gt;"&amp;IFERROR(_xlfn.MAXIFS(Txn[Transaction Order],Txn[Key],$A293,Txn[Running Units],"&gt;-0.000001",Txn[Running Units],"&lt;0.000001"),0)))</f>
      </c>
      <c r="G293" s="283">
        <f>IF($A293="","",IFERROR(F293/SUMIFS(Txn[Units Purchased or Sold],Txn[Key],$A293,Txn[Transaction Order],"&gt;"&amp;IFERROR(_xlfn.MAXIFS(Txn[Transaction Order],Txn[Key],$A293,Txn[Running Units],"&gt;-0.000001",Txn[Running Units],"&lt;0.000001"),0),Txn[Sell (-1) Buy (1) Fees (0) Dividend (2)],1),0))</f>
      </c>
      <c r="H293" s="283">
        <f>IF($A293="","",SUMIFS(Txn[Sell Proceeds],Txn[Key],$A293,Txn[Transaction Order],"&gt;"&amp;IFERROR(_xlfn.MAXIFS(Txn[Transaction Order],Txn[Key],$A293,Txn[Running Units],"&gt;-0.000001",Txn[Running Units],"&lt;0.000001"),0)))</f>
      </c>
      <c r="I293" s="284" t="str">
        <f>IF($A293="","",IFERROR(INDEX(Prices[Current Price],MATCH($A293,Prices[Key],0)),0))</f>
        <v/>
      </c>
      <c r="J293" s="285" t="str">
        <f>IF($A293="","",IFERROR(INDEX(Prices[FX to SGD],MATCH($A293,Prices[Key],0)),1))</f>
        <v/>
      </c>
      <c r="K293" s="283" t="str">
        <f t="shared" si="44"/>
        <v/>
      </c>
      <c r="L293" s="283" t="str">
        <f t="shared" si="45"/>
        <v/>
      </c>
      <c r="M293" s="283" t="str">
        <f t="shared" si="46"/>
        <v/>
      </c>
      <c r="N293" s="286" t="str">
        <f t="shared" si="47"/>
        <v/>
      </c>
      <c r="O293" t="str">
        <f>IF($A293="","",IFERROR(INDEX(Prices[Category],MATCH($A293,Prices[Key],0)),"Uncategorized"))</f>
        <v/>
      </c>
      <c r="P293" s="287" t="str">
        <f t="shared" si="48"/>
        <v/>
      </c>
      <c r="Q293" s="287" t="str">
        <f t="shared" si="49"/>
        <v/>
      </c>
    </row>
    <row r="294" spans="1:17" ht="15" customHeight="1" x14ac:dyDescent="0.2">
      <c r="A294" s="240" t="str">
        <f>IFERROR(INDEX('All Ticker P&amp;L'!$A$2:$A$1001,MATCH(ROWS($A$2:A294),'All Ticker P&amp;L'!$N$2:$N$1001,0)),"")</f>
        <v/>
      </c>
      <c r="B294" s="240" t="str">
        <f t="shared" si="41"/>
        <v/>
      </c>
      <c r="C294" s="240" t="str">
        <f t="shared" si="42"/>
        <v/>
      </c>
      <c r="D294" s="240" t="str">
        <f t="shared" si="43"/>
        <v/>
      </c>
      <c r="E294" s="261" t="str">
        <f>IF($A294="","",SUMIFS(Txn[Signed Units],Txn[Key],$A294))</f>
        <v/>
      </c>
      <c r="F294" s="283">
        <f>IF($A294="","",SUMIFS(Txn[Buy Cost],Txn[Key],$A294,Txn[Transaction Order],"&gt;"&amp;IFERROR(_xlfn.MAXIFS(Txn[Transaction Order],Txn[Key],$A294,Txn[Running Units],"&gt;-0.000001",Txn[Running Units],"&lt;0.000001"),0)))</f>
      </c>
      <c r="G294" s="283">
        <f>IF($A294="","",IFERROR(F294/SUMIFS(Txn[Units Purchased or Sold],Txn[Key],$A294,Txn[Transaction Order],"&gt;"&amp;IFERROR(_xlfn.MAXIFS(Txn[Transaction Order],Txn[Key],$A294,Txn[Running Units],"&gt;-0.000001",Txn[Running Units],"&lt;0.000001"),0),Txn[Sell (-1) Buy (1) Fees (0) Dividend (2)],1),0))</f>
      </c>
      <c r="H294" s="283">
        <f>IF($A294="","",SUMIFS(Txn[Sell Proceeds],Txn[Key],$A294,Txn[Transaction Order],"&gt;"&amp;IFERROR(_xlfn.MAXIFS(Txn[Transaction Order],Txn[Key],$A294,Txn[Running Units],"&gt;-0.000001",Txn[Running Units],"&lt;0.000001"),0)))</f>
      </c>
      <c r="I294" s="284" t="str">
        <f>IF($A294="","",IFERROR(INDEX(Prices[Current Price],MATCH($A294,Prices[Key],0)),0))</f>
        <v/>
      </c>
      <c r="J294" s="285" t="str">
        <f>IF($A294="","",IFERROR(INDEX(Prices[FX to SGD],MATCH($A294,Prices[Key],0)),1))</f>
        <v/>
      </c>
      <c r="K294" s="283" t="str">
        <f t="shared" si="44"/>
        <v/>
      </c>
      <c r="L294" s="283" t="str">
        <f t="shared" si="45"/>
        <v/>
      </c>
      <c r="M294" s="283" t="str">
        <f t="shared" si="46"/>
        <v/>
      </c>
      <c r="N294" s="286" t="str">
        <f t="shared" si="47"/>
        <v/>
      </c>
      <c r="O294" t="str">
        <f>IF($A294="","",IFERROR(INDEX(Prices[Category],MATCH($A294,Prices[Key],0)),"Uncategorized"))</f>
        <v/>
      </c>
      <c r="P294" s="287" t="str">
        <f t="shared" si="48"/>
        <v/>
      </c>
      <c r="Q294" s="287" t="str">
        <f t="shared" si="49"/>
        <v/>
      </c>
    </row>
    <row r="295" spans="1:17" ht="15" customHeight="1" x14ac:dyDescent="0.2">
      <c r="A295" s="240" t="str">
        <f>IFERROR(INDEX('All Ticker P&amp;L'!$A$2:$A$1001,MATCH(ROWS($A$2:A295),'All Ticker P&amp;L'!$N$2:$N$1001,0)),"")</f>
        <v/>
      </c>
      <c r="B295" s="240" t="str">
        <f t="shared" si="41"/>
        <v/>
      </c>
      <c r="C295" s="240" t="str">
        <f t="shared" si="42"/>
        <v/>
      </c>
      <c r="D295" s="240" t="str">
        <f t="shared" si="43"/>
        <v/>
      </c>
      <c r="E295" s="261" t="str">
        <f>IF($A295="","",SUMIFS(Txn[Signed Units],Txn[Key],$A295))</f>
        <v/>
      </c>
      <c r="F295" s="283">
        <f>IF($A295="","",SUMIFS(Txn[Buy Cost],Txn[Key],$A295,Txn[Transaction Order],"&gt;"&amp;IFERROR(_xlfn.MAXIFS(Txn[Transaction Order],Txn[Key],$A295,Txn[Running Units],"&gt;-0.000001",Txn[Running Units],"&lt;0.000001"),0)))</f>
      </c>
      <c r="G295" s="283">
        <f>IF($A295="","",IFERROR(F295/SUMIFS(Txn[Units Purchased or Sold],Txn[Key],$A295,Txn[Transaction Order],"&gt;"&amp;IFERROR(_xlfn.MAXIFS(Txn[Transaction Order],Txn[Key],$A295,Txn[Running Units],"&gt;-0.000001",Txn[Running Units],"&lt;0.000001"),0),Txn[Sell (-1) Buy (1) Fees (0) Dividend (2)],1),0))</f>
      </c>
      <c r="H295" s="283">
        <f>IF($A295="","",SUMIFS(Txn[Sell Proceeds],Txn[Key],$A295,Txn[Transaction Order],"&gt;"&amp;IFERROR(_xlfn.MAXIFS(Txn[Transaction Order],Txn[Key],$A295,Txn[Running Units],"&gt;-0.000001",Txn[Running Units],"&lt;0.000001"),0)))</f>
      </c>
      <c r="I295" s="284" t="str">
        <f>IF($A295="","",IFERROR(INDEX(Prices[Current Price],MATCH($A295,Prices[Key],0)),0))</f>
        <v/>
      </c>
      <c r="J295" s="285" t="str">
        <f>IF($A295="","",IFERROR(INDEX(Prices[FX to SGD],MATCH($A295,Prices[Key],0)),1))</f>
        <v/>
      </c>
      <c r="K295" s="283" t="str">
        <f t="shared" si="44"/>
        <v/>
      </c>
      <c r="L295" s="283" t="str">
        <f t="shared" si="45"/>
        <v/>
      </c>
      <c r="M295" s="283" t="str">
        <f t="shared" si="46"/>
        <v/>
      </c>
      <c r="N295" s="286" t="str">
        <f t="shared" si="47"/>
        <v/>
      </c>
      <c r="O295" t="str">
        <f>IF($A295="","",IFERROR(INDEX(Prices[Category],MATCH($A295,Prices[Key],0)),"Uncategorized"))</f>
        <v/>
      </c>
      <c r="P295" s="287" t="str">
        <f t="shared" si="48"/>
        <v/>
      </c>
      <c r="Q295" s="287" t="str">
        <f t="shared" si="49"/>
        <v/>
      </c>
    </row>
    <row r="296" spans="1:17" ht="15" customHeight="1" x14ac:dyDescent="0.2">
      <c r="A296" s="240" t="str">
        <f>IFERROR(INDEX('All Ticker P&amp;L'!$A$2:$A$1001,MATCH(ROWS($A$2:A296),'All Ticker P&amp;L'!$N$2:$N$1001,0)),"")</f>
        <v/>
      </c>
      <c r="B296" s="240" t="str">
        <f t="shared" si="41"/>
        <v/>
      </c>
      <c r="C296" s="240" t="str">
        <f t="shared" si="42"/>
        <v/>
      </c>
      <c r="D296" s="240" t="str">
        <f t="shared" si="43"/>
        <v/>
      </c>
      <c r="E296" s="261" t="str">
        <f>IF($A296="","",SUMIFS(Txn[Signed Units],Txn[Key],$A296))</f>
        <v/>
      </c>
      <c r="F296" s="283">
        <f>IF($A296="","",SUMIFS(Txn[Buy Cost],Txn[Key],$A296,Txn[Transaction Order],"&gt;"&amp;IFERROR(_xlfn.MAXIFS(Txn[Transaction Order],Txn[Key],$A296,Txn[Running Units],"&gt;-0.000001",Txn[Running Units],"&lt;0.000001"),0)))</f>
      </c>
      <c r="G296" s="283">
        <f>IF($A296="","",IFERROR(F296/SUMIFS(Txn[Units Purchased or Sold],Txn[Key],$A296,Txn[Transaction Order],"&gt;"&amp;IFERROR(_xlfn.MAXIFS(Txn[Transaction Order],Txn[Key],$A296,Txn[Running Units],"&gt;-0.000001",Txn[Running Units],"&lt;0.000001"),0),Txn[Sell (-1) Buy (1) Fees (0) Dividend (2)],1),0))</f>
      </c>
      <c r="H296" s="283">
        <f>IF($A296="","",SUMIFS(Txn[Sell Proceeds],Txn[Key],$A296,Txn[Transaction Order],"&gt;"&amp;IFERROR(_xlfn.MAXIFS(Txn[Transaction Order],Txn[Key],$A296,Txn[Running Units],"&gt;-0.000001",Txn[Running Units],"&lt;0.000001"),0)))</f>
      </c>
      <c r="I296" s="284" t="str">
        <f>IF($A296="","",IFERROR(INDEX(Prices[Current Price],MATCH($A296,Prices[Key],0)),0))</f>
        <v/>
      </c>
      <c r="J296" s="285" t="str">
        <f>IF($A296="","",IFERROR(INDEX(Prices[FX to SGD],MATCH($A296,Prices[Key],0)),1))</f>
        <v/>
      </c>
      <c r="K296" s="283" t="str">
        <f t="shared" si="44"/>
        <v/>
      </c>
      <c r="L296" s="283" t="str">
        <f t="shared" si="45"/>
        <v/>
      </c>
      <c r="M296" s="283" t="str">
        <f t="shared" si="46"/>
        <v/>
      </c>
      <c r="N296" s="286" t="str">
        <f t="shared" si="47"/>
        <v/>
      </c>
      <c r="O296" t="str">
        <f>IF($A296="","",IFERROR(INDEX(Prices[Category],MATCH($A296,Prices[Key],0)),"Uncategorized"))</f>
        <v/>
      </c>
      <c r="P296" s="287" t="str">
        <f t="shared" si="48"/>
        <v/>
      </c>
      <c r="Q296" s="287" t="str">
        <f t="shared" si="49"/>
        <v/>
      </c>
    </row>
    <row r="297" spans="1:17" ht="15" customHeight="1" x14ac:dyDescent="0.2">
      <c r="A297" s="240" t="str">
        <f>IFERROR(INDEX('All Ticker P&amp;L'!$A$2:$A$1001,MATCH(ROWS($A$2:A297),'All Ticker P&amp;L'!$N$2:$N$1001,0)),"")</f>
        <v/>
      </c>
      <c r="B297" s="240" t="str">
        <f t="shared" si="41"/>
        <v/>
      </c>
      <c r="C297" s="240" t="str">
        <f t="shared" si="42"/>
        <v/>
      </c>
      <c r="D297" s="240" t="str">
        <f t="shared" si="43"/>
        <v/>
      </c>
      <c r="E297" s="261" t="str">
        <f>IF($A297="","",SUMIFS(Txn[Signed Units],Txn[Key],$A297))</f>
        <v/>
      </c>
      <c r="F297" s="283">
        <f>IF($A297="","",SUMIFS(Txn[Buy Cost],Txn[Key],$A297,Txn[Transaction Order],"&gt;"&amp;IFERROR(_xlfn.MAXIFS(Txn[Transaction Order],Txn[Key],$A297,Txn[Running Units],"&gt;-0.000001",Txn[Running Units],"&lt;0.000001"),0)))</f>
      </c>
      <c r="G297" s="283">
        <f>IF($A297="","",IFERROR(F297/SUMIFS(Txn[Units Purchased or Sold],Txn[Key],$A297,Txn[Transaction Order],"&gt;"&amp;IFERROR(_xlfn.MAXIFS(Txn[Transaction Order],Txn[Key],$A297,Txn[Running Units],"&gt;-0.000001",Txn[Running Units],"&lt;0.000001"),0),Txn[Sell (-1) Buy (1) Fees (0) Dividend (2)],1),0))</f>
      </c>
      <c r="H297" s="283">
        <f>IF($A297="","",SUMIFS(Txn[Sell Proceeds],Txn[Key],$A297,Txn[Transaction Order],"&gt;"&amp;IFERROR(_xlfn.MAXIFS(Txn[Transaction Order],Txn[Key],$A297,Txn[Running Units],"&gt;-0.000001",Txn[Running Units],"&lt;0.000001"),0)))</f>
      </c>
      <c r="I297" s="284" t="str">
        <f>IF($A297="","",IFERROR(INDEX(Prices[Current Price],MATCH($A297,Prices[Key],0)),0))</f>
        <v/>
      </c>
      <c r="J297" s="285" t="str">
        <f>IF($A297="","",IFERROR(INDEX(Prices[FX to SGD],MATCH($A297,Prices[Key],0)),1))</f>
        <v/>
      </c>
      <c r="K297" s="283" t="str">
        <f t="shared" si="44"/>
        <v/>
      </c>
      <c r="L297" s="283" t="str">
        <f t="shared" si="45"/>
        <v/>
      </c>
      <c r="M297" s="283" t="str">
        <f t="shared" si="46"/>
        <v/>
      </c>
      <c r="N297" s="286" t="str">
        <f t="shared" si="47"/>
        <v/>
      </c>
      <c r="O297" t="str">
        <f>IF($A297="","",IFERROR(INDEX(Prices[Category],MATCH($A297,Prices[Key],0)),"Uncategorized"))</f>
        <v/>
      </c>
      <c r="P297" s="287" t="str">
        <f t="shared" si="48"/>
        <v/>
      </c>
      <c r="Q297" s="287" t="str">
        <f t="shared" si="49"/>
        <v/>
      </c>
    </row>
    <row r="298" spans="1:17" ht="15" customHeight="1" x14ac:dyDescent="0.2">
      <c r="A298" s="240" t="str">
        <f>IFERROR(INDEX('All Ticker P&amp;L'!$A$2:$A$1001,MATCH(ROWS($A$2:A298),'All Ticker P&amp;L'!$N$2:$N$1001,0)),"")</f>
        <v/>
      </c>
      <c r="B298" s="240" t="str">
        <f t="shared" si="41"/>
        <v/>
      </c>
      <c r="C298" s="240" t="str">
        <f t="shared" si="42"/>
        <v/>
      </c>
      <c r="D298" s="240" t="str">
        <f t="shared" si="43"/>
        <v/>
      </c>
      <c r="E298" s="261" t="str">
        <f>IF($A298="","",SUMIFS(Txn[Signed Units],Txn[Key],$A298))</f>
        <v/>
      </c>
      <c r="F298" s="283">
        <f>IF($A298="","",SUMIFS(Txn[Buy Cost],Txn[Key],$A298,Txn[Transaction Order],"&gt;"&amp;IFERROR(_xlfn.MAXIFS(Txn[Transaction Order],Txn[Key],$A298,Txn[Running Units],"&gt;-0.000001",Txn[Running Units],"&lt;0.000001"),0)))</f>
      </c>
      <c r="G298" s="283">
        <f>IF($A298="","",IFERROR(F298/SUMIFS(Txn[Units Purchased or Sold],Txn[Key],$A298,Txn[Transaction Order],"&gt;"&amp;IFERROR(_xlfn.MAXIFS(Txn[Transaction Order],Txn[Key],$A298,Txn[Running Units],"&gt;-0.000001",Txn[Running Units],"&lt;0.000001"),0),Txn[Sell (-1) Buy (1) Fees (0) Dividend (2)],1),0))</f>
      </c>
      <c r="H298" s="283">
        <f>IF($A298="","",SUMIFS(Txn[Sell Proceeds],Txn[Key],$A298,Txn[Transaction Order],"&gt;"&amp;IFERROR(_xlfn.MAXIFS(Txn[Transaction Order],Txn[Key],$A298,Txn[Running Units],"&gt;-0.000001",Txn[Running Units],"&lt;0.000001"),0)))</f>
      </c>
      <c r="I298" s="284" t="str">
        <f>IF($A298="","",IFERROR(INDEX(Prices[Current Price],MATCH($A298,Prices[Key],0)),0))</f>
        <v/>
      </c>
      <c r="J298" s="285" t="str">
        <f>IF($A298="","",IFERROR(INDEX(Prices[FX to SGD],MATCH($A298,Prices[Key],0)),1))</f>
        <v/>
      </c>
      <c r="K298" s="283" t="str">
        <f t="shared" si="44"/>
        <v/>
      </c>
      <c r="L298" s="283" t="str">
        <f t="shared" si="45"/>
        <v/>
      </c>
      <c r="M298" s="283" t="str">
        <f t="shared" si="46"/>
        <v/>
      </c>
      <c r="N298" s="286" t="str">
        <f t="shared" si="47"/>
        <v/>
      </c>
      <c r="O298" t="str">
        <f>IF($A298="","",IFERROR(INDEX(Prices[Category],MATCH($A298,Prices[Key],0)),"Uncategorized"))</f>
        <v/>
      </c>
      <c r="P298" s="287" t="str">
        <f t="shared" si="48"/>
        <v/>
      </c>
      <c r="Q298" s="287" t="str">
        <f t="shared" si="49"/>
        <v/>
      </c>
    </row>
    <row r="299" spans="1:17" ht="15" customHeight="1" x14ac:dyDescent="0.2">
      <c r="A299" s="240" t="str">
        <f>IFERROR(INDEX('All Ticker P&amp;L'!$A$2:$A$1001,MATCH(ROWS($A$2:A299),'All Ticker P&amp;L'!$N$2:$N$1001,0)),"")</f>
        <v/>
      </c>
      <c r="B299" s="240" t="str">
        <f t="shared" si="41"/>
        <v/>
      </c>
      <c r="C299" s="240" t="str">
        <f t="shared" si="42"/>
        <v/>
      </c>
      <c r="D299" s="240" t="str">
        <f t="shared" si="43"/>
        <v/>
      </c>
      <c r="E299" s="261" t="str">
        <f>IF($A299="","",SUMIFS(Txn[Signed Units],Txn[Key],$A299))</f>
        <v/>
      </c>
      <c r="F299" s="283">
        <f>IF($A299="","",SUMIFS(Txn[Buy Cost],Txn[Key],$A299,Txn[Transaction Order],"&gt;"&amp;IFERROR(_xlfn.MAXIFS(Txn[Transaction Order],Txn[Key],$A299,Txn[Running Units],"&gt;-0.000001",Txn[Running Units],"&lt;0.000001"),0)))</f>
      </c>
      <c r="G299" s="283">
        <f>IF($A299="","",IFERROR(F299/SUMIFS(Txn[Units Purchased or Sold],Txn[Key],$A299,Txn[Transaction Order],"&gt;"&amp;IFERROR(_xlfn.MAXIFS(Txn[Transaction Order],Txn[Key],$A299,Txn[Running Units],"&gt;-0.000001",Txn[Running Units],"&lt;0.000001"),0),Txn[Sell (-1) Buy (1) Fees (0) Dividend (2)],1),0))</f>
      </c>
      <c r="H299" s="283">
        <f>IF($A299="","",SUMIFS(Txn[Sell Proceeds],Txn[Key],$A299,Txn[Transaction Order],"&gt;"&amp;IFERROR(_xlfn.MAXIFS(Txn[Transaction Order],Txn[Key],$A299,Txn[Running Units],"&gt;-0.000001",Txn[Running Units],"&lt;0.000001"),0)))</f>
      </c>
      <c r="I299" s="284" t="str">
        <f>IF($A299="","",IFERROR(INDEX(Prices[Current Price],MATCH($A299,Prices[Key],0)),0))</f>
        <v/>
      </c>
      <c r="J299" s="285" t="str">
        <f>IF($A299="","",IFERROR(INDEX(Prices[FX to SGD],MATCH($A299,Prices[Key],0)),1))</f>
        <v/>
      </c>
      <c r="K299" s="283" t="str">
        <f t="shared" si="44"/>
        <v/>
      </c>
      <c r="L299" s="283" t="str">
        <f t="shared" si="45"/>
        <v/>
      </c>
      <c r="M299" s="283" t="str">
        <f t="shared" si="46"/>
        <v/>
      </c>
      <c r="N299" s="286" t="str">
        <f t="shared" si="47"/>
        <v/>
      </c>
      <c r="O299" t="str">
        <f>IF($A299="","",IFERROR(INDEX(Prices[Category],MATCH($A299,Prices[Key],0)),"Uncategorized"))</f>
        <v/>
      </c>
      <c r="P299" s="287" t="str">
        <f t="shared" si="48"/>
        <v/>
      </c>
      <c r="Q299" s="287" t="str">
        <f t="shared" si="49"/>
        <v/>
      </c>
    </row>
    <row r="300" spans="1:17" ht="15" customHeight="1" x14ac:dyDescent="0.2">
      <c r="A300" s="240" t="str">
        <f>IFERROR(INDEX('All Ticker P&amp;L'!$A$2:$A$1001,MATCH(ROWS($A$2:A300),'All Ticker P&amp;L'!$N$2:$N$1001,0)),"")</f>
        <v/>
      </c>
      <c r="B300" s="240" t="str">
        <f t="shared" si="41"/>
        <v/>
      </c>
      <c r="C300" s="240" t="str">
        <f t="shared" si="42"/>
        <v/>
      </c>
      <c r="D300" s="240" t="str">
        <f t="shared" si="43"/>
        <v/>
      </c>
      <c r="E300" s="261" t="str">
        <f>IF($A300="","",SUMIFS(Txn[Signed Units],Txn[Key],$A300))</f>
        <v/>
      </c>
      <c r="F300" s="283">
        <f>IF($A300="","",SUMIFS(Txn[Buy Cost],Txn[Key],$A300,Txn[Transaction Order],"&gt;"&amp;IFERROR(_xlfn.MAXIFS(Txn[Transaction Order],Txn[Key],$A300,Txn[Running Units],"&gt;-0.000001",Txn[Running Units],"&lt;0.000001"),0)))</f>
      </c>
      <c r="G300" s="283">
        <f>IF($A300="","",IFERROR(F300/SUMIFS(Txn[Units Purchased or Sold],Txn[Key],$A300,Txn[Transaction Order],"&gt;"&amp;IFERROR(_xlfn.MAXIFS(Txn[Transaction Order],Txn[Key],$A300,Txn[Running Units],"&gt;-0.000001",Txn[Running Units],"&lt;0.000001"),0),Txn[Sell (-1) Buy (1) Fees (0) Dividend (2)],1),0))</f>
      </c>
      <c r="H300" s="283">
        <f>IF($A300="","",SUMIFS(Txn[Sell Proceeds],Txn[Key],$A300,Txn[Transaction Order],"&gt;"&amp;IFERROR(_xlfn.MAXIFS(Txn[Transaction Order],Txn[Key],$A300,Txn[Running Units],"&gt;-0.000001",Txn[Running Units],"&lt;0.000001"),0)))</f>
      </c>
      <c r="I300" s="284" t="str">
        <f>IF($A300="","",IFERROR(INDEX(Prices[Current Price],MATCH($A300,Prices[Key],0)),0))</f>
        <v/>
      </c>
      <c r="J300" s="285" t="str">
        <f>IF($A300="","",IFERROR(INDEX(Prices[FX to SGD],MATCH($A300,Prices[Key],0)),1))</f>
        <v/>
      </c>
      <c r="K300" s="283" t="str">
        <f t="shared" si="44"/>
        <v/>
      </c>
      <c r="L300" s="283" t="str">
        <f t="shared" si="45"/>
        <v/>
      </c>
      <c r="M300" s="283" t="str">
        <f t="shared" si="46"/>
        <v/>
      </c>
      <c r="N300" s="286" t="str">
        <f t="shared" si="47"/>
        <v/>
      </c>
      <c r="O300" t="str">
        <f>IF($A300="","",IFERROR(INDEX(Prices[Category],MATCH($A300,Prices[Key],0)),"Uncategorized"))</f>
        <v/>
      </c>
      <c r="P300" s="287" t="str">
        <f t="shared" si="48"/>
        <v/>
      </c>
      <c r="Q300" s="287" t="str">
        <f t="shared" si="49"/>
        <v/>
      </c>
    </row>
    <row r="301" spans="1:17" ht="15" customHeight="1" x14ac:dyDescent="0.2">
      <c r="A301" s="240" t="str">
        <f>IFERROR(INDEX('All Ticker P&amp;L'!$A$2:$A$1001,MATCH(ROWS($A$2:A301),'All Ticker P&amp;L'!$N$2:$N$1001,0)),"")</f>
        <v/>
      </c>
      <c r="B301" s="240" t="str">
        <f t="shared" si="41"/>
        <v/>
      </c>
      <c r="C301" s="240" t="str">
        <f t="shared" si="42"/>
        <v/>
      </c>
      <c r="D301" s="240" t="str">
        <f t="shared" si="43"/>
        <v/>
      </c>
      <c r="E301" s="261" t="str">
        <f>IF($A301="","",SUMIFS(Txn[Signed Units],Txn[Key],$A301))</f>
        <v/>
      </c>
      <c r="F301" s="283">
        <f>IF($A301="","",SUMIFS(Txn[Buy Cost],Txn[Key],$A301,Txn[Transaction Order],"&gt;"&amp;IFERROR(_xlfn.MAXIFS(Txn[Transaction Order],Txn[Key],$A301,Txn[Running Units],"&gt;-0.000001",Txn[Running Units],"&lt;0.000001"),0)))</f>
      </c>
      <c r="G301" s="283">
        <f>IF($A301="","",IFERROR(F301/SUMIFS(Txn[Units Purchased or Sold],Txn[Key],$A301,Txn[Transaction Order],"&gt;"&amp;IFERROR(_xlfn.MAXIFS(Txn[Transaction Order],Txn[Key],$A301,Txn[Running Units],"&gt;-0.000001",Txn[Running Units],"&lt;0.000001"),0),Txn[Sell (-1) Buy (1) Fees (0) Dividend (2)],1),0))</f>
      </c>
      <c r="H301" s="283">
        <f>IF($A301="","",SUMIFS(Txn[Sell Proceeds],Txn[Key],$A301,Txn[Transaction Order],"&gt;"&amp;IFERROR(_xlfn.MAXIFS(Txn[Transaction Order],Txn[Key],$A301,Txn[Running Units],"&gt;-0.000001",Txn[Running Units],"&lt;0.000001"),0)))</f>
      </c>
      <c r="I301" s="284" t="str">
        <f>IF($A301="","",IFERROR(INDEX(Prices[Current Price],MATCH($A301,Prices[Key],0)),0))</f>
        <v/>
      </c>
      <c r="J301" s="285" t="str">
        <f>IF($A301="","",IFERROR(INDEX(Prices[FX to SGD],MATCH($A301,Prices[Key],0)),1))</f>
        <v/>
      </c>
      <c r="K301" s="283" t="str">
        <f t="shared" si="44"/>
        <v/>
      </c>
      <c r="L301" s="283" t="str">
        <f t="shared" si="45"/>
        <v/>
      </c>
      <c r="M301" s="283" t="str">
        <f t="shared" si="46"/>
        <v/>
      </c>
      <c r="N301" s="286" t="str">
        <f t="shared" si="47"/>
        <v/>
      </c>
      <c r="O301" t="str">
        <f>IF($A301="","",IFERROR(INDEX(Prices[Category],MATCH($A301,Prices[Key],0)),"Uncategorized"))</f>
        <v/>
      </c>
      <c r="P301" s="287" t="str">
        <f t="shared" si="48"/>
        <v/>
      </c>
      <c r="Q301" s="287" t="str">
        <f t="shared" si="49"/>
        <v/>
      </c>
    </row>
    <row r="302" spans="1:17" ht="15" customHeight="1" x14ac:dyDescent="0.2">
      <c r="A302" s="240" t="str">
        <f>IFERROR(INDEX('All Ticker P&amp;L'!$A$2:$A$1001,MATCH(ROWS($A$2:A302),'All Ticker P&amp;L'!$N$2:$N$1001,0)),"")</f>
        <v/>
      </c>
      <c r="B302" s="240" t="str">
        <f t="shared" si="41"/>
        <v/>
      </c>
      <c r="C302" s="240" t="str">
        <f t="shared" si="42"/>
        <v/>
      </c>
      <c r="D302" s="240" t="str">
        <f t="shared" si="43"/>
        <v/>
      </c>
      <c r="E302" s="261" t="str">
        <f>IF($A302="","",SUMIFS(Txn[Signed Units],Txn[Key],$A302))</f>
        <v/>
      </c>
      <c r="F302" s="283">
        <f>IF($A302="","",SUMIFS(Txn[Buy Cost],Txn[Key],$A302,Txn[Transaction Order],"&gt;"&amp;IFERROR(_xlfn.MAXIFS(Txn[Transaction Order],Txn[Key],$A302,Txn[Running Units],"&gt;-0.000001",Txn[Running Units],"&lt;0.000001"),0)))</f>
      </c>
      <c r="G302" s="283">
        <f>IF($A302="","",IFERROR(F302/SUMIFS(Txn[Units Purchased or Sold],Txn[Key],$A302,Txn[Transaction Order],"&gt;"&amp;IFERROR(_xlfn.MAXIFS(Txn[Transaction Order],Txn[Key],$A302,Txn[Running Units],"&gt;-0.000001",Txn[Running Units],"&lt;0.000001"),0),Txn[Sell (-1) Buy (1) Fees (0) Dividend (2)],1),0))</f>
      </c>
      <c r="H302" s="283">
        <f>IF($A302="","",SUMIFS(Txn[Sell Proceeds],Txn[Key],$A302,Txn[Transaction Order],"&gt;"&amp;IFERROR(_xlfn.MAXIFS(Txn[Transaction Order],Txn[Key],$A302,Txn[Running Units],"&gt;-0.000001",Txn[Running Units],"&lt;0.000001"),0)))</f>
      </c>
      <c r="I302" s="284" t="str">
        <f>IF($A302="","",IFERROR(INDEX(Prices[Current Price],MATCH($A302,Prices[Key],0)),0))</f>
        <v/>
      </c>
      <c r="J302" s="285" t="str">
        <f>IF($A302="","",IFERROR(INDEX(Prices[FX to SGD],MATCH($A302,Prices[Key],0)),1))</f>
        <v/>
      </c>
      <c r="K302" s="283" t="str">
        <f t="shared" si="44"/>
        <v/>
      </c>
      <c r="L302" s="283" t="str">
        <f t="shared" si="45"/>
        <v/>
      </c>
      <c r="M302" s="283" t="str">
        <f t="shared" si="46"/>
        <v/>
      </c>
      <c r="N302" s="286" t="str">
        <f t="shared" si="47"/>
        <v/>
      </c>
      <c r="O302" t="str">
        <f>IF($A302="","",IFERROR(INDEX(Prices[Category],MATCH($A302,Prices[Key],0)),"Uncategorized"))</f>
        <v/>
      </c>
      <c r="P302" s="287" t="str">
        <f t="shared" si="48"/>
        <v/>
      </c>
      <c r="Q302" s="287" t="str">
        <f t="shared" si="49"/>
        <v/>
      </c>
    </row>
    <row r="303" spans="1:17" ht="15" customHeight="1" x14ac:dyDescent="0.2">
      <c r="A303" s="240" t="str">
        <f>IFERROR(INDEX('All Ticker P&amp;L'!$A$2:$A$1001,MATCH(ROWS($A$2:A303),'All Ticker P&amp;L'!$N$2:$N$1001,0)),"")</f>
        <v/>
      </c>
      <c r="B303" s="240" t="str">
        <f t="shared" si="41"/>
        <v/>
      </c>
      <c r="C303" s="240" t="str">
        <f t="shared" si="42"/>
        <v/>
      </c>
      <c r="D303" s="240" t="str">
        <f t="shared" si="43"/>
        <v/>
      </c>
      <c r="E303" s="261" t="str">
        <f>IF($A303="","",SUMIFS(Txn[Signed Units],Txn[Key],$A303))</f>
        <v/>
      </c>
      <c r="F303" s="283">
        <f>IF($A303="","",SUMIFS(Txn[Buy Cost],Txn[Key],$A303,Txn[Transaction Order],"&gt;"&amp;IFERROR(_xlfn.MAXIFS(Txn[Transaction Order],Txn[Key],$A303,Txn[Running Units],"&gt;-0.000001",Txn[Running Units],"&lt;0.000001"),0)))</f>
      </c>
      <c r="G303" s="283">
        <f>IF($A303="","",IFERROR(F303/SUMIFS(Txn[Units Purchased or Sold],Txn[Key],$A303,Txn[Transaction Order],"&gt;"&amp;IFERROR(_xlfn.MAXIFS(Txn[Transaction Order],Txn[Key],$A303,Txn[Running Units],"&gt;-0.000001",Txn[Running Units],"&lt;0.000001"),0),Txn[Sell (-1) Buy (1) Fees (0) Dividend (2)],1),0))</f>
      </c>
      <c r="H303" s="283">
        <f>IF($A303="","",SUMIFS(Txn[Sell Proceeds],Txn[Key],$A303,Txn[Transaction Order],"&gt;"&amp;IFERROR(_xlfn.MAXIFS(Txn[Transaction Order],Txn[Key],$A303,Txn[Running Units],"&gt;-0.000001",Txn[Running Units],"&lt;0.000001"),0)))</f>
      </c>
      <c r="I303" s="284" t="str">
        <f>IF($A303="","",IFERROR(INDEX(Prices[Current Price],MATCH($A303,Prices[Key],0)),0))</f>
        <v/>
      </c>
      <c r="J303" s="285" t="str">
        <f>IF($A303="","",IFERROR(INDEX(Prices[FX to SGD],MATCH($A303,Prices[Key],0)),1))</f>
        <v/>
      </c>
      <c r="K303" s="283" t="str">
        <f t="shared" si="44"/>
        <v/>
      </c>
      <c r="L303" s="283" t="str">
        <f t="shared" si="45"/>
        <v/>
      </c>
      <c r="M303" s="283" t="str">
        <f t="shared" si="46"/>
        <v/>
      </c>
      <c r="N303" s="286" t="str">
        <f t="shared" si="47"/>
        <v/>
      </c>
      <c r="O303" t="str">
        <f>IF($A303="","",IFERROR(INDEX(Prices[Category],MATCH($A303,Prices[Key],0)),"Uncategorized"))</f>
        <v/>
      </c>
      <c r="P303" s="287" t="str">
        <f t="shared" si="48"/>
        <v/>
      </c>
      <c r="Q303" s="287" t="str">
        <f t="shared" si="49"/>
        <v/>
      </c>
    </row>
    <row r="304" spans="1:17" ht="15" customHeight="1" x14ac:dyDescent="0.2">
      <c r="A304" s="240" t="str">
        <f>IFERROR(INDEX('All Ticker P&amp;L'!$A$2:$A$1001,MATCH(ROWS($A$2:A304),'All Ticker P&amp;L'!$N$2:$N$1001,0)),"")</f>
        <v/>
      </c>
      <c r="B304" s="240" t="str">
        <f t="shared" si="41"/>
        <v/>
      </c>
      <c r="C304" s="240" t="str">
        <f t="shared" si="42"/>
        <v/>
      </c>
      <c r="D304" s="240" t="str">
        <f t="shared" si="43"/>
        <v/>
      </c>
      <c r="E304" s="261" t="str">
        <f>IF($A304="","",SUMIFS(Txn[Signed Units],Txn[Key],$A304))</f>
        <v/>
      </c>
      <c r="F304" s="283">
        <f>IF($A304="","",SUMIFS(Txn[Buy Cost],Txn[Key],$A304,Txn[Transaction Order],"&gt;"&amp;IFERROR(_xlfn.MAXIFS(Txn[Transaction Order],Txn[Key],$A304,Txn[Running Units],"&gt;-0.000001",Txn[Running Units],"&lt;0.000001"),0)))</f>
      </c>
      <c r="G304" s="283">
        <f>IF($A304="","",IFERROR(F304/SUMIFS(Txn[Units Purchased or Sold],Txn[Key],$A304,Txn[Transaction Order],"&gt;"&amp;IFERROR(_xlfn.MAXIFS(Txn[Transaction Order],Txn[Key],$A304,Txn[Running Units],"&gt;-0.000001",Txn[Running Units],"&lt;0.000001"),0),Txn[Sell (-1) Buy (1) Fees (0) Dividend (2)],1),0))</f>
      </c>
      <c r="H304" s="283">
        <f>IF($A304="","",SUMIFS(Txn[Sell Proceeds],Txn[Key],$A304,Txn[Transaction Order],"&gt;"&amp;IFERROR(_xlfn.MAXIFS(Txn[Transaction Order],Txn[Key],$A304,Txn[Running Units],"&gt;-0.000001",Txn[Running Units],"&lt;0.000001"),0)))</f>
      </c>
      <c r="I304" s="284" t="str">
        <f>IF($A304="","",IFERROR(INDEX(Prices[Current Price],MATCH($A304,Prices[Key],0)),0))</f>
        <v/>
      </c>
      <c r="J304" s="285" t="str">
        <f>IF($A304="","",IFERROR(INDEX(Prices[FX to SGD],MATCH($A304,Prices[Key],0)),1))</f>
        <v/>
      </c>
      <c r="K304" s="283" t="str">
        <f t="shared" si="44"/>
        <v/>
      </c>
      <c r="L304" s="283" t="str">
        <f t="shared" si="45"/>
        <v/>
      </c>
      <c r="M304" s="283" t="str">
        <f t="shared" si="46"/>
        <v/>
      </c>
      <c r="N304" s="286" t="str">
        <f t="shared" si="47"/>
        <v/>
      </c>
      <c r="O304" t="str">
        <f>IF($A304="","",IFERROR(INDEX(Prices[Category],MATCH($A304,Prices[Key],0)),"Uncategorized"))</f>
        <v/>
      </c>
      <c r="P304" s="287" t="str">
        <f t="shared" si="48"/>
        <v/>
      </c>
      <c r="Q304" s="287" t="str">
        <f t="shared" si="49"/>
        <v/>
      </c>
    </row>
    <row r="305" spans="1:17" ht="15" customHeight="1" x14ac:dyDescent="0.2">
      <c r="A305" s="240" t="str">
        <f>IFERROR(INDEX('All Ticker P&amp;L'!$A$2:$A$1001,MATCH(ROWS($A$2:A305),'All Ticker P&amp;L'!$N$2:$N$1001,0)),"")</f>
        <v/>
      </c>
      <c r="B305" s="240" t="str">
        <f t="shared" si="41"/>
        <v/>
      </c>
      <c r="C305" s="240" t="str">
        <f t="shared" si="42"/>
        <v/>
      </c>
      <c r="D305" s="240" t="str">
        <f t="shared" si="43"/>
        <v/>
      </c>
      <c r="E305" s="261" t="str">
        <f>IF($A305="","",SUMIFS(Txn[Signed Units],Txn[Key],$A305))</f>
        <v/>
      </c>
      <c r="F305" s="283">
        <f>IF($A305="","",SUMIFS(Txn[Buy Cost],Txn[Key],$A305,Txn[Transaction Order],"&gt;"&amp;IFERROR(_xlfn.MAXIFS(Txn[Transaction Order],Txn[Key],$A305,Txn[Running Units],"&gt;-0.000001",Txn[Running Units],"&lt;0.000001"),0)))</f>
      </c>
      <c r="G305" s="283">
        <f>IF($A305="","",IFERROR(F305/SUMIFS(Txn[Units Purchased or Sold],Txn[Key],$A305,Txn[Transaction Order],"&gt;"&amp;IFERROR(_xlfn.MAXIFS(Txn[Transaction Order],Txn[Key],$A305,Txn[Running Units],"&gt;-0.000001",Txn[Running Units],"&lt;0.000001"),0),Txn[Sell (-1) Buy (1) Fees (0) Dividend (2)],1),0))</f>
      </c>
      <c r="H305" s="283">
        <f>IF($A305="","",SUMIFS(Txn[Sell Proceeds],Txn[Key],$A305,Txn[Transaction Order],"&gt;"&amp;IFERROR(_xlfn.MAXIFS(Txn[Transaction Order],Txn[Key],$A305,Txn[Running Units],"&gt;-0.000001",Txn[Running Units],"&lt;0.000001"),0)))</f>
      </c>
      <c r="I305" s="284" t="str">
        <f>IF($A305="","",IFERROR(INDEX(Prices[Current Price],MATCH($A305,Prices[Key],0)),0))</f>
        <v/>
      </c>
      <c r="J305" s="285" t="str">
        <f>IF($A305="","",IFERROR(INDEX(Prices[FX to SGD],MATCH($A305,Prices[Key],0)),1))</f>
        <v/>
      </c>
      <c r="K305" s="283" t="str">
        <f t="shared" si="44"/>
        <v/>
      </c>
      <c r="L305" s="283" t="str">
        <f t="shared" si="45"/>
        <v/>
      </c>
      <c r="M305" s="283" t="str">
        <f t="shared" si="46"/>
        <v/>
      </c>
      <c r="N305" s="286" t="str">
        <f t="shared" si="47"/>
        <v/>
      </c>
      <c r="O305" t="str">
        <f>IF($A305="","",IFERROR(INDEX(Prices[Category],MATCH($A305,Prices[Key],0)),"Uncategorized"))</f>
        <v/>
      </c>
      <c r="P305" s="287" t="str">
        <f t="shared" si="48"/>
        <v/>
      </c>
      <c r="Q305" s="287" t="str">
        <f t="shared" si="49"/>
        <v/>
      </c>
    </row>
    <row r="306" spans="1:17" ht="15" customHeight="1" x14ac:dyDescent="0.2">
      <c r="A306" s="240" t="str">
        <f>IFERROR(INDEX('All Ticker P&amp;L'!$A$2:$A$1001,MATCH(ROWS($A$2:A306),'All Ticker P&amp;L'!$N$2:$N$1001,0)),"")</f>
        <v/>
      </c>
      <c r="B306" s="240" t="str">
        <f t="shared" si="41"/>
        <v/>
      </c>
      <c r="C306" s="240" t="str">
        <f t="shared" si="42"/>
        <v/>
      </c>
      <c r="D306" s="240" t="str">
        <f t="shared" si="43"/>
        <v/>
      </c>
      <c r="E306" s="261" t="str">
        <f>IF($A306="","",SUMIFS(Txn[Signed Units],Txn[Key],$A306))</f>
        <v/>
      </c>
      <c r="F306" s="283">
        <f>IF($A306="","",SUMIFS(Txn[Buy Cost],Txn[Key],$A306,Txn[Transaction Order],"&gt;"&amp;IFERROR(_xlfn.MAXIFS(Txn[Transaction Order],Txn[Key],$A306,Txn[Running Units],"&gt;-0.000001",Txn[Running Units],"&lt;0.000001"),0)))</f>
      </c>
      <c r="G306" s="283">
        <f>IF($A306="","",IFERROR(F306/SUMIFS(Txn[Units Purchased or Sold],Txn[Key],$A306,Txn[Transaction Order],"&gt;"&amp;IFERROR(_xlfn.MAXIFS(Txn[Transaction Order],Txn[Key],$A306,Txn[Running Units],"&gt;-0.000001",Txn[Running Units],"&lt;0.000001"),0),Txn[Sell (-1) Buy (1) Fees (0) Dividend (2)],1),0))</f>
      </c>
      <c r="H306" s="283">
        <f>IF($A306="","",SUMIFS(Txn[Sell Proceeds],Txn[Key],$A306,Txn[Transaction Order],"&gt;"&amp;IFERROR(_xlfn.MAXIFS(Txn[Transaction Order],Txn[Key],$A306,Txn[Running Units],"&gt;-0.000001",Txn[Running Units],"&lt;0.000001"),0)))</f>
      </c>
      <c r="I306" s="284" t="str">
        <f>IF($A306="","",IFERROR(INDEX(Prices[Current Price],MATCH($A306,Prices[Key],0)),0))</f>
        <v/>
      </c>
      <c r="J306" s="285" t="str">
        <f>IF($A306="","",IFERROR(INDEX(Prices[FX to SGD],MATCH($A306,Prices[Key],0)),1))</f>
        <v/>
      </c>
      <c r="K306" s="283" t="str">
        <f t="shared" si="44"/>
        <v/>
      </c>
      <c r="L306" s="283" t="str">
        <f t="shared" si="45"/>
        <v/>
      </c>
      <c r="M306" s="283" t="str">
        <f t="shared" si="46"/>
        <v/>
      </c>
      <c r="N306" s="286" t="str">
        <f t="shared" si="47"/>
        <v/>
      </c>
      <c r="O306" t="str">
        <f>IF($A306="","",IFERROR(INDEX(Prices[Category],MATCH($A306,Prices[Key],0)),"Uncategorized"))</f>
        <v/>
      </c>
      <c r="P306" s="287" t="str">
        <f t="shared" si="48"/>
        <v/>
      </c>
      <c r="Q306" s="287" t="str">
        <f t="shared" si="49"/>
        <v/>
      </c>
    </row>
    <row r="307" spans="1:17" ht="15" customHeight="1" x14ac:dyDescent="0.2">
      <c r="A307" s="240" t="str">
        <f>IFERROR(INDEX('All Ticker P&amp;L'!$A$2:$A$1001,MATCH(ROWS($A$2:A307),'All Ticker P&amp;L'!$N$2:$N$1001,0)),"")</f>
        <v/>
      </c>
      <c r="B307" s="240" t="str">
        <f t="shared" si="41"/>
        <v/>
      </c>
      <c r="C307" s="240" t="str">
        <f t="shared" si="42"/>
        <v/>
      </c>
      <c r="D307" s="240" t="str">
        <f t="shared" si="43"/>
        <v/>
      </c>
      <c r="E307" s="261" t="str">
        <f>IF($A307="","",SUMIFS(Txn[Signed Units],Txn[Key],$A307))</f>
        <v/>
      </c>
      <c r="F307" s="283">
        <f>IF($A307="","",SUMIFS(Txn[Buy Cost],Txn[Key],$A307,Txn[Transaction Order],"&gt;"&amp;IFERROR(_xlfn.MAXIFS(Txn[Transaction Order],Txn[Key],$A307,Txn[Running Units],"&gt;-0.000001",Txn[Running Units],"&lt;0.000001"),0)))</f>
      </c>
      <c r="G307" s="283">
        <f>IF($A307="","",IFERROR(F307/SUMIFS(Txn[Units Purchased or Sold],Txn[Key],$A307,Txn[Transaction Order],"&gt;"&amp;IFERROR(_xlfn.MAXIFS(Txn[Transaction Order],Txn[Key],$A307,Txn[Running Units],"&gt;-0.000001",Txn[Running Units],"&lt;0.000001"),0),Txn[Sell (-1) Buy (1) Fees (0) Dividend (2)],1),0))</f>
      </c>
      <c r="H307" s="283">
        <f>IF($A307="","",SUMIFS(Txn[Sell Proceeds],Txn[Key],$A307,Txn[Transaction Order],"&gt;"&amp;IFERROR(_xlfn.MAXIFS(Txn[Transaction Order],Txn[Key],$A307,Txn[Running Units],"&gt;-0.000001",Txn[Running Units],"&lt;0.000001"),0)))</f>
      </c>
      <c r="I307" s="284" t="str">
        <f>IF($A307="","",IFERROR(INDEX(Prices[Current Price],MATCH($A307,Prices[Key],0)),0))</f>
        <v/>
      </c>
      <c r="J307" s="285" t="str">
        <f>IF($A307="","",IFERROR(INDEX(Prices[FX to SGD],MATCH($A307,Prices[Key],0)),1))</f>
        <v/>
      </c>
      <c r="K307" s="283" t="str">
        <f t="shared" si="44"/>
        <v/>
      </c>
      <c r="L307" s="283" t="str">
        <f t="shared" si="45"/>
        <v/>
      </c>
      <c r="M307" s="283" t="str">
        <f t="shared" si="46"/>
        <v/>
      </c>
      <c r="N307" s="286" t="str">
        <f t="shared" si="47"/>
        <v/>
      </c>
      <c r="O307" t="str">
        <f>IF($A307="","",IFERROR(INDEX(Prices[Category],MATCH($A307,Prices[Key],0)),"Uncategorized"))</f>
        <v/>
      </c>
      <c r="P307" s="287" t="str">
        <f t="shared" si="48"/>
        <v/>
      </c>
      <c r="Q307" s="287" t="str">
        <f t="shared" si="49"/>
        <v/>
      </c>
    </row>
    <row r="308" spans="1:17" ht="15" customHeight="1" x14ac:dyDescent="0.2">
      <c r="A308" s="240" t="str">
        <f>IFERROR(INDEX('All Ticker P&amp;L'!$A$2:$A$1001,MATCH(ROWS($A$2:A308),'All Ticker P&amp;L'!$N$2:$N$1001,0)),"")</f>
        <v/>
      </c>
      <c r="B308" s="240" t="str">
        <f t="shared" si="41"/>
        <v/>
      </c>
      <c r="C308" s="240" t="str">
        <f t="shared" si="42"/>
        <v/>
      </c>
      <c r="D308" s="240" t="str">
        <f t="shared" si="43"/>
        <v/>
      </c>
      <c r="E308" s="261" t="str">
        <f>IF($A308="","",SUMIFS(Txn[Signed Units],Txn[Key],$A308))</f>
        <v/>
      </c>
      <c r="F308" s="283">
        <f>IF($A308="","",SUMIFS(Txn[Buy Cost],Txn[Key],$A308,Txn[Transaction Order],"&gt;"&amp;IFERROR(_xlfn.MAXIFS(Txn[Transaction Order],Txn[Key],$A308,Txn[Running Units],"&gt;-0.000001",Txn[Running Units],"&lt;0.000001"),0)))</f>
      </c>
      <c r="G308" s="283">
        <f>IF($A308="","",IFERROR(F308/SUMIFS(Txn[Units Purchased or Sold],Txn[Key],$A308,Txn[Transaction Order],"&gt;"&amp;IFERROR(_xlfn.MAXIFS(Txn[Transaction Order],Txn[Key],$A308,Txn[Running Units],"&gt;-0.000001",Txn[Running Units],"&lt;0.000001"),0),Txn[Sell (-1) Buy (1) Fees (0) Dividend (2)],1),0))</f>
      </c>
      <c r="H308" s="283">
        <f>IF($A308="","",SUMIFS(Txn[Sell Proceeds],Txn[Key],$A308,Txn[Transaction Order],"&gt;"&amp;IFERROR(_xlfn.MAXIFS(Txn[Transaction Order],Txn[Key],$A308,Txn[Running Units],"&gt;-0.000001",Txn[Running Units],"&lt;0.000001"),0)))</f>
      </c>
      <c r="I308" s="284" t="str">
        <f>IF($A308="","",IFERROR(INDEX(Prices[Current Price],MATCH($A308,Prices[Key],0)),0))</f>
        <v/>
      </c>
      <c r="J308" s="285" t="str">
        <f>IF($A308="","",IFERROR(INDEX(Prices[FX to SGD],MATCH($A308,Prices[Key],0)),1))</f>
        <v/>
      </c>
      <c r="K308" s="283" t="str">
        <f t="shared" si="44"/>
        <v/>
      </c>
      <c r="L308" s="283" t="str">
        <f t="shared" si="45"/>
        <v/>
      </c>
      <c r="M308" s="283" t="str">
        <f t="shared" si="46"/>
        <v/>
      </c>
      <c r="N308" s="286" t="str">
        <f t="shared" si="47"/>
        <v/>
      </c>
      <c r="O308" t="str">
        <f>IF($A308="","",IFERROR(INDEX(Prices[Category],MATCH($A308,Prices[Key],0)),"Uncategorized"))</f>
        <v/>
      </c>
      <c r="P308" s="287" t="str">
        <f t="shared" si="48"/>
        <v/>
      </c>
      <c r="Q308" s="287" t="str">
        <f t="shared" si="49"/>
        <v/>
      </c>
    </row>
    <row r="309" spans="1:17" ht="15" customHeight="1" x14ac:dyDescent="0.2">
      <c r="A309" s="240" t="str">
        <f>IFERROR(INDEX('All Ticker P&amp;L'!$A$2:$A$1001,MATCH(ROWS($A$2:A309),'All Ticker P&amp;L'!$N$2:$N$1001,0)),"")</f>
        <v/>
      </c>
      <c r="B309" s="240" t="str">
        <f t="shared" si="41"/>
        <v/>
      </c>
      <c r="C309" s="240" t="str">
        <f t="shared" si="42"/>
        <v/>
      </c>
      <c r="D309" s="240" t="str">
        <f t="shared" si="43"/>
        <v/>
      </c>
      <c r="E309" s="261" t="str">
        <f>IF($A309="","",SUMIFS(Txn[Signed Units],Txn[Key],$A309))</f>
        <v/>
      </c>
      <c r="F309" s="283">
        <f>IF($A309="","",SUMIFS(Txn[Buy Cost],Txn[Key],$A309,Txn[Transaction Order],"&gt;"&amp;IFERROR(_xlfn.MAXIFS(Txn[Transaction Order],Txn[Key],$A309,Txn[Running Units],"&gt;-0.000001",Txn[Running Units],"&lt;0.000001"),0)))</f>
      </c>
      <c r="G309" s="283">
        <f>IF($A309="","",IFERROR(F309/SUMIFS(Txn[Units Purchased or Sold],Txn[Key],$A309,Txn[Transaction Order],"&gt;"&amp;IFERROR(_xlfn.MAXIFS(Txn[Transaction Order],Txn[Key],$A309,Txn[Running Units],"&gt;-0.000001",Txn[Running Units],"&lt;0.000001"),0),Txn[Sell (-1) Buy (1) Fees (0) Dividend (2)],1),0))</f>
      </c>
      <c r="H309" s="283">
        <f>IF($A309="","",SUMIFS(Txn[Sell Proceeds],Txn[Key],$A309,Txn[Transaction Order],"&gt;"&amp;IFERROR(_xlfn.MAXIFS(Txn[Transaction Order],Txn[Key],$A309,Txn[Running Units],"&gt;-0.000001",Txn[Running Units],"&lt;0.000001"),0)))</f>
      </c>
      <c r="I309" s="284" t="str">
        <f>IF($A309="","",IFERROR(INDEX(Prices[Current Price],MATCH($A309,Prices[Key],0)),0))</f>
        <v/>
      </c>
      <c r="J309" s="285" t="str">
        <f>IF($A309="","",IFERROR(INDEX(Prices[FX to SGD],MATCH($A309,Prices[Key],0)),1))</f>
        <v/>
      </c>
      <c r="K309" s="283" t="str">
        <f t="shared" si="44"/>
        <v/>
      </c>
      <c r="L309" s="283" t="str">
        <f t="shared" si="45"/>
        <v/>
      </c>
      <c r="M309" s="283" t="str">
        <f t="shared" si="46"/>
        <v/>
      </c>
      <c r="N309" s="286" t="str">
        <f t="shared" si="47"/>
        <v/>
      </c>
      <c r="O309" t="str">
        <f>IF($A309="","",IFERROR(INDEX(Prices[Category],MATCH($A309,Prices[Key],0)),"Uncategorized"))</f>
        <v/>
      </c>
      <c r="P309" s="287" t="str">
        <f t="shared" si="48"/>
        <v/>
      </c>
      <c r="Q309" s="287" t="str">
        <f t="shared" si="49"/>
        <v/>
      </c>
    </row>
    <row r="310" spans="1:17" ht="15" customHeight="1" x14ac:dyDescent="0.2">
      <c r="A310" s="240" t="str">
        <f>IFERROR(INDEX('All Ticker P&amp;L'!$A$2:$A$1001,MATCH(ROWS($A$2:A310),'All Ticker P&amp;L'!$N$2:$N$1001,0)),"")</f>
        <v/>
      </c>
      <c r="B310" s="240" t="str">
        <f t="shared" si="41"/>
        <v/>
      </c>
      <c r="C310" s="240" t="str">
        <f t="shared" si="42"/>
        <v/>
      </c>
      <c r="D310" s="240" t="str">
        <f t="shared" si="43"/>
        <v/>
      </c>
      <c r="E310" s="261" t="str">
        <f>IF($A310="","",SUMIFS(Txn[Signed Units],Txn[Key],$A310))</f>
        <v/>
      </c>
      <c r="F310" s="283">
        <f>IF($A310="","",SUMIFS(Txn[Buy Cost],Txn[Key],$A310,Txn[Transaction Order],"&gt;"&amp;IFERROR(_xlfn.MAXIFS(Txn[Transaction Order],Txn[Key],$A310,Txn[Running Units],"&gt;-0.000001",Txn[Running Units],"&lt;0.000001"),0)))</f>
      </c>
      <c r="G310" s="283">
        <f>IF($A310="","",IFERROR(F310/SUMIFS(Txn[Units Purchased or Sold],Txn[Key],$A310,Txn[Transaction Order],"&gt;"&amp;IFERROR(_xlfn.MAXIFS(Txn[Transaction Order],Txn[Key],$A310,Txn[Running Units],"&gt;-0.000001",Txn[Running Units],"&lt;0.000001"),0),Txn[Sell (-1) Buy (1) Fees (0) Dividend (2)],1),0))</f>
      </c>
      <c r="H310" s="283">
        <f>IF($A310="","",SUMIFS(Txn[Sell Proceeds],Txn[Key],$A310,Txn[Transaction Order],"&gt;"&amp;IFERROR(_xlfn.MAXIFS(Txn[Transaction Order],Txn[Key],$A310,Txn[Running Units],"&gt;-0.000001",Txn[Running Units],"&lt;0.000001"),0)))</f>
      </c>
      <c r="I310" s="284" t="str">
        <f>IF($A310="","",IFERROR(INDEX(Prices[Current Price],MATCH($A310,Prices[Key],0)),0))</f>
        <v/>
      </c>
      <c r="J310" s="285" t="str">
        <f>IF($A310="","",IFERROR(INDEX(Prices[FX to SGD],MATCH($A310,Prices[Key],0)),1))</f>
        <v/>
      </c>
      <c r="K310" s="283" t="str">
        <f t="shared" si="44"/>
        <v/>
      </c>
      <c r="L310" s="283" t="str">
        <f t="shared" si="45"/>
        <v/>
      </c>
      <c r="M310" s="283" t="str">
        <f t="shared" si="46"/>
        <v/>
      </c>
      <c r="N310" s="286" t="str">
        <f t="shared" si="47"/>
        <v/>
      </c>
      <c r="O310" t="str">
        <f>IF($A310="","",IFERROR(INDEX(Prices[Category],MATCH($A310,Prices[Key],0)),"Uncategorized"))</f>
        <v/>
      </c>
      <c r="P310" s="287" t="str">
        <f t="shared" si="48"/>
        <v/>
      </c>
      <c r="Q310" s="287" t="str">
        <f t="shared" si="49"/>
        <v/>
      </c>
    </row>
    <row r="311" spans="1:17" ht="15" customHeight="1" x14ac:dyDescent="0.2">
      <c r="A311" s="240" t="str">
        <f>IFERROR(INDEX('All Ticker P&amp;L'!$A$2:$A$1001,MATCH(ROWS($A$2:A311),'All Ticker P&amp;L'!$N$2:$N$1001,0)),"")</f>
        <v/>
      </c>
      <c r="B311" s="240" t="str">
        <f t="shared" si="41"/>
        <v/>
      </c>
      <c r="C311" s="240" t="str">
        <f t="shared" si="42"/>
        <v/>
      </c>
      <c r="D311" s="240" t="str">
        <f t="shared" si="43"/>
        <v/>
      </c>
      <c r="E311" s="261" t="str">
        <f>IF($A311="","",SUMIFS(Txn[Signed Units],Txn[Key],$A311))</f>
        <v/>
      </c>
      <c r="F311" s="283">
        <f>IF($A311="","",SUMIFS(Txn[Buy Cost],Txn[Key],$A311,Txn[Transaction Order],"&gt;"&amp;IFERROR(_xlfn.MAXIFS(Txn[Transaction Order],Txn[Key],$A311,Txn[Running Units],"&gt;-0.000001",Txn[Running Units],"&lt;0.000001"),0)))</f>
      </c>
      <c r="G311" s="283">
        <f>IF($A311="","",IFERROR(F311/SUMIFS(Txn[Units Purchased or Sold],Txn[Key],$A311,Txn[Transaction Order],"&gt;"&amp;IFERROR(_xlfn.MAXIFS(Txn[Transaction Order],Txn[Key],$A311,Txn[Running Units],"&gt;-0.000001",Txn[Running Units],"&lt;0.000001"),0),Txn[Sell (-1) Buy (1) Fees (0) Dividend (2)],1),0))</f>
      </c>
      <c r="H311" s="283">
        <f>IF($A311="","",SUMIFS(Txn[Sell Proceeds],Txn[Key],$A311,Txn[Transaction Order],"&gt;"&amp;IFERROR(_xlfn.MAXIFS(Txn[Transaction Order],Txn[Key],$A311,Txn[Running Units],"&gt;-0.000001",Txn[Running Units],"&lt;0.000001"),0)))</f>
      </c>
      <c r="I311" s="284" t="str">
        <f>IF($A311="","",IFERROR(INDEX(Prices[Current Price],MATCH($A311,Prices[Key],0)),0))</f>
        <v/>
      </c>
      <c r="J311" s="285" t="str">
        <f>IF($A311="","",IFERROR(INDEX(Prices[FX to SGD],MATCH($A311,Prices[Key],0)),1))</f>
        <v/>
      </c>
      <c r="K311" s="283" t="str">
        <f t="shared" si="44"/>
        <v/>
      </c>
      <c r="L311" s="283" t="str">
        <f t="shared" si="45"/>
        <v/>
      </c>
      <c r="M311" s="283" t="str">
        <f t="shared" si="46"/>
        <v/>
      </c>
      <c r="N311" s="286" t="str">
        <f t="shared" si="47"/>
        <v/>
      </c>
      <c r="O311" t="str">
        <f>IF($A311="","",IFERROR(INDEX(Prices[Category],MATCH($A311,Prices[Key],0)),"Uncategorized"))</f>
        <v/>
      </c>
      <c r="P311" s="287" t="str">
        <f t="shared" si="48"/>
        <v/>
      </c>
      <c r="Q311" s="287" t="str">
        <f t="shared" si="49"/>
        <v/>
      </c>
    </row>
    <row r="312" spans="1:17" ht="15" customHeight="1" x14ac:dyDescent="0.2">
      <c r="A312" s="240" t="str">
        <f>IFERROR(INDEX('All Ticker P&amp;L'!$A$2:$A$1001,MATCH(ROWS($A$2:A312),'All Ticker P&amp;L'!$N$2:$N$1001,0)),"")</f>
        <v/>
      </c>
      <c r="B312" s="240" t="str">
        <f t="shared" si="41"/>
        <v/>
      </c>
      <c r="C312" s="240" t="str">
        <f t="shared" si="42"/>
        <v/>
      </c>
      <c r="D312" s="240" t="str">
        <f t="shared" si="43"/>
        <v/>
      </c>
      <c r="E312" s="261" t="str">
        <f>IF($A312="","",SUMIFS(Txn[Signed Units],Txn[Key],$A312))</f>
        <v/>
      </c>
      <c r="F312" s="283">
        <f>IF($A312="","",SUMIFS(Txn[Buy Cost],Txn[Key],$A312,Txn[Transaction Order],"&gt;"&amp;IFERROR(_xlfn.MAXIFS(Txn[Transaction Order],Txn[Key],$A312,Txn[Running Units],"&gt;-0.000001",Txn[Running Units],"&lt;0.000001"),0)))</f>
      </c>
      <c r="G312" s="283">
        <f>IF($A312="","",IFERROR(F312/SUMIFS(Txn[Units Purchased or Sold],Txn[Key],$A312,Txn[Transaction Order],"&gt;"&amp;IFERROR(_xlfn.MAXIFS(Txn[Transaction Order],Txn[Key],$A312,Txn[Running Units],"&gt;-0.000001",Txn[Running Units],"&lt;0.000001"),0),Txn[Sell (-1) Buy (1) Fees (0) Dividend (2)],1),0))</f>
      </c>
      <c r="H312" s="283">
        <f>IF($A312="","",SUMIFS(Txn[Sell Proceeds],Txn[Key],$A312,Txn[Transaction Order],"&gt;"&amp;IFERROR(_xlfn.MAXIFS(Txn[Transaction Order],Txn[Key],$A312,Txn[Running Units],"&gt;-0.000001",Txn[Running Units],"&lt;0.000001"),0)))</f>
      </c>
      <c r="I312" s="284" t="str">
        <f>IF($A312="","",IFERROR(INDEX(Prices[Current Price],MATCH($A312,Prices[Key],0)),0))</f>
        <v/>
      </c>
      <c r="J312" s="285" t="str">
        <f>IF($A312="","",IFERROR(INDEX(Prices[FX to SGD],MATCH($A312,Prices[Key],0)),1))</f>
        <v/>
      </c>
      <c r="K312" s="283" t="str">
        <f t="shared" si="44"/>
        <v/>
      </c>
      <c r="L312" s="283" t="str">
        <f t="shared" si="45"/>
        <v/>
      </c>
      <c r="M312" s="283" t="str">
        <f t="shared" si="46"/>
        <v/>
      </c>
      <c r="N312" s="286" t="str">
        <f t="shared" si="47"/>
        <v/>
      </c>
      <c r="O312" t="str">
        <f>IF($A312="","",IFERROR(INDEX(Prices[Category],MATCH($A312,Prices[Key],0)),"Uncategorized"))</f>
        <v/>
      </c>
      <c r="P312" s="287" t="str">
        <f t="shared" si="48"/>
        <v/>
      </c>
      <c r="Q312" s="287" t="str">
        <f t="shared" si="49"/>
        <v/>
      </c>
    </row>
    <row r="313" spans="1:17" ht="15" customHeight="1" x14ac:dyDescent="0.2">
      <c r="A313" s="240" t="str">
        <f>IFERROR(INDEX('All Ticker P&amp;L'!$A$2:$A$1001,MATCH(ROWS($A$2:A313),'All Ticker P&amp;L'!$N$2:$N$1001,0)),"")</f>
        <v/>
      </c>
      <c r="B313" s="240" t="str">
        <f t="shared" si="41"/>
        <v/>
      </c>
      <c r="C313" s="240" t="str">
        <f t="shared" si="42"/>
        <v/>
      </c>
      <c r="D313" s="240" t="str">
        <f t="shared" si="43"/>
        <v/>
      </c>
      <c r="E313" s="261" t="str">
        <f>IF($A313="","",SUMIFS(Txn[Signed Units],Txn[Key],$A313))</f>
        <v/>
      </c>
      <c r="F313" s="283">
        <f>IF($A313="","",SUMIFS(Txn[Buy Cost],Txn[Key],$A313,Txn[Transaction Order],"&gt;"&amp;IFERROR(_xlfn.MAXIFS(Txn[Transaction Order],Txn[Key],$A313,Txn[Running Units],"&gt;-0.000001",Txn[Running Units],"&lt;0.000001"),0)))</f>
      </c>
      <c r="G313" s="283">
        <f>IF($A313="","",IFERROR(F313/SUMIFS(Txn[Units Purchased or Sold],Txn[Key],$A313,Txn[Transaction Order],"&gt;"&amp;IFERROR(_xlfn.MAXIFS(Txn[Transaction Order],Txn[Key],$A313,Txn[Running Units],"&gt;-0.000001",Txn[Running Units],"&lt;0.000001"),0),Txn[Sell (-1) Buy (1) Fees (0) Dividend (2)],1),0))</f>
      </c>
      <c r="H313" s="283">
        <f>IF($A313="","",SUMIFS(Txn[Sell Proceeds],Txn[Key],$A313,Txn[Transaction Order],"&gt;"&amp;IFERROR(_xlfn.MAXIFS(Txn[Transaction Order],Txn[Key],$A313,Txn[Running Units],"&gt;-0.000001",Txn[Running Units],"&lt;0.000001"),0)))</f>
      </c>
      <c r="I313" s="284" t="str">
        <f>IF($A313="","",IFERROR(INDEX(Prices[Current Price],MATCH($A313,Prices[Key],0)),0))</f>
        <v/>
      </c>
      <c r="J313" s="285" t="str">
        <f>IF($A313="","",IFERROR(INDEX(Prices[FX to SGD],MATCH($A313,Prices[Key],0)),1))</f>
        <v/>
      </c>
      <c r="K313" s="283" t="str">
        <f t="shared" si="44"/>
        <v/>
      </c>
      <c r="L313" s="283" t="str">
        <f t="shared" si="45"/>
        <v/>
      </c>
      <c r="M313" s="283" t="str">
        <f t="shared" si="46"/>
        <v/>
      </c>
      <c r="N313" s="286" t="str">
        <f t="shared" si="47"/>
        <v/>
      </c>
      <c r="O313" t="str">
        <f>IF($A313="","",IFERROR(INDEX(Prices[Category],MATCH($A313,Prices[Key],0)),"Uncategorized"))</f>
        <v/>
      </c>
      <c r="P313" s="287" t="str">
        <f t="shared" si="48"/>
        <v/>
      </c>
      <c r="Q313" s="287" t="str">
        <f t="shared" si="49"/>
        <v/>
      </c>
    </row>
    <row r="314" spans="1:17" ht="15" customHeight="1" x14ac:dyDescent="0.2">
      <c r="A314" s="240" t="str">
        <f>IFERROR(INDEX('All Ticker P&amp;L'!$A$2:$A$1001,MATCH(ROWS($A$2:A314),'All Ticker P&amp;L'!$N$2:$N$1001,0)),"")</f>
        <v/>
      </c>
      <c r="B314" s="240" t="str">
        <f t="shared" si="41"/>
        <v/>
      </c>
      <c r="C314" s="240" t="str">
        <f t="shared" si="42"/>
        <v/>
      </c>
      <c r="D314" s="240" t="str">
        <f t="shared" si="43"/>
        <v/>
      </c>
      <c r="E314" s="261" t="str">
        <f>IF($A314="","",SUMIFS(Txn[Signed Units],Txn[Key],$A314))</f>
        <v/>
      </c>
      <c r="F314" s="283">
        <f>IF($A314="","",SUMIFS(Txn[Buy Cost],Txn[Key],$A314,Txn[Transaction Order],"&gt;"&amp;IFERROR(_xlfn.MAXIFS(Txn[Transaction Order],Txn[Key],$A314,Txn[Running Units],"&gt;-0.000001",Txn[Running Units],"&lt;0.000001"),0)))</f>
      </c>
      <c r="G314" s="283">
        <f>IF($A314="","",IFERROR(F314/SUMIFS(Txn[Units Purchased or Sold],Txn[Key],$A314,Txn[Transaction Order],"&gt;"&amp;IFERROR(_xlfn.MAXIFS(Txn[Transaction Order],Txn[Key],$A314,Txn[Running Units],"&gt;-0.000001",Txn[Running Units],"&lt;0.000001"),0),Txn[Sell (-1) Buy (1) Fees (0) Dividend (2)],1),0))</f>
      </c>
      <c r="H314" s="283">
        <f>IF($A314="","",SUMIFS(Txn[Sell Proceeds],Txn[Key],$A314,Txn[Transaction Order],"&gt;"&amp;IFERROR(_xlfn.MAXIFS(Txn[Transaction Order],Txn[Key],$A314,Txn[Running Units],"&gt;-0.000001",Txn[Running Units],"&lt;0.000001"),0)))</f>
      </c>
      <c r="I314" s="284" t="str">
        <f>IF($A314="","",IFERROR(INDEX(Prices[Current Price],MATCH($A314,Prices[Key],0)),0))</f>
        <v/>
      </c>
      <c r="J314" s="285" t="str">
        <f>IF($A314="","",IFERROR(INDEX(Prices[FX to SGD],MATCH($A314,Prices[Key],0)),1))</f>
        <v/>
      </c>
      <c r="K314" s="283" t="str">
        <f t="shared" si="44"/>
        <v/>
      </c>
      <c r="L314" s="283" t="str">
        <f t="shared" si="45"/>
        <v/>
      </c>
      <c r="M314" s="283" t="str">
        <f t="shared" si="46"/>
        <v/>
      </c>
      <c r="N314" s="286" t="str">
        <f t="shared" si="47"/>
        <v/>
      </c>
      <c r="O314" t="str">
        <f>IF($A314="","",IFERROR(INDEX(Prices[Category],MATCH($A314,Prices[Key],0)),"Uncategorized"))</f>
        <v/>
      </c>
      <c r="P314" s="287" t="str">
        <f t="shared" si="48"/>
        <v/>
      </c>
      <c r="Q314" s="287" t="str">
        <f t="shared" si="49"/>
        <v/>
      </c>
    </row>
    <row r="315" spans="1:17" ht="15" customHeight="1" x14ac:dyDescent="0.2">
      <c r="A315" s="240" t="str">
        <f>IFERROR(INDEX('All Ticker P&amp;L'!$A$2:$A$1001,MATCH(ROWS($A$2:A315),'All Ticker P&amp;L'!$N$2:$N$1001,0)),"")</f>
        <v/>
      </c>
      <c r="B315" s="240" t="str">
        <f t="shared" si="41"/>
        <v/>
      </c>
      <c r="C315" s="240" t="str">
        <f t="shared" si="42"/>
        <v/>
      </c>
      <c r="D315" s="240" t="str">
        <f t="shared" si="43"/>
        <v/>
      </c>
      <c r="E315" s="261" t="str">
        <f>IF($A315="","",SUMIFS(Txn[Signed Units],Txn[Key],$A315))</f>
        <v/>
      </c>
      <c r="F315" s="283">
        <f>IF($A315="","",SUMIFS(Txn[Buy Cost],Txn[Key],$A315,Txn[Transaction Order],"&gt;"&amp;IFERROR(_xlfn.MAXIFS(Txn[Transaction Order],Txn[Key],$A315,Txn[Running Units],"&gt;-0.000001",Txn[Running Units],"&lt;0.000001"),0)))</f>
      </c>
      <c r="G315" s="283">
        <f>IF($A315="","",IFERROR(F315/SUMIFS(Txn[Units Purchased or Sold],Txn[Key],$A315,Txn[Transaction Order],"&gt;"&amp;IFERROR(_xlfn.MAXIFS(Txn[Transaction Order],Txn[Key],$A315,Txn[Running Units],"&gt;-0.000001",Txn[Running Units],"&lt;0.000001"),0),Txn[Sell (-1) Buy (1) Fees (0) Dividend (2)],1),0))</f>
      </c>
      <c r="H315" s="283">
        <f>IF($A315="","",SUMIFS(Txn[Sell Proceeds],Txn[Key],$A315,Txn[Transaction Order],"&gt;"&amp;IFERROR(_xlfn.MAXIFS(Txn[Transaction Order],Txn[Key],$A315,Txn[Running Units],"&gt;-0.000001",Txn[Running Units],"&lt;0.000001"),0)))</f>
      </c>
      <c r="I315" s="284" t="str">
        <f>IF($A315="","",IFERROR(INDEX(Prices[Current Price],MATCH($A315,Prices[Key],0)),0))</f>
        <v/>
      </c>
      <c r="J315" s="285" t="str">
        <f>IF($A315="","",IFERROR(INDEX(Prices[FX to SGD],MATCH($A315,Prices[Key],0)),1))</f>
        <v/>
      </c>
      <c r="K315" s="283" t="str">
        <f t="shared" si="44"/>
        <v/>
      </c>
      <c r="L315" s="283" t="str">
        <f t="shared" si="45"/>
        <v/>
      </c>
      <c r="M315" s="283" t="str">
        <f t="shared" si="46"/>
        <v/>
      </c>
      <c r="N315" s="286" t="str">
        <f t="shared" si="47"/>
        <v/>
      </c>
      <c r="O315" t="str">
        <f>IF($A315="","",IFERROR(INDEX(Prices[Category],MATCH($A315,Prices[Key],0)),"Uncategorized"))</f>
        <v/>
      </c>
      <c r="P315" s="287" t="str">
        <f t="shared" si="48"/>
        <v/>
      </c>
      <c r="Q315" s="287" t="str">
        <f t="shared" si="49"/>
        <v/>
      </c>
    </row>
    <row r="316" spans="1:17" ht="15" customHeight="1" x14ac:dyDescent="0.2">
      <c r="A316" s="240" t="str">
        <f>IFERROR(INDEX('All Ticker P&amp;L'!$A$2:$A$1001,MATCH(ROWS($A$2:A316),'All Ticker P&amp;L'!$N$2:$N$1001,0)),"")</f>
        <v/>
      </c>
      <c r="B316" s="240" t="str">
        <f t="shared" si="41"/>
        <v/>
      </c>
      <c r="C316" s="240" t="str">
        <f t="shared" si="42"/>
        <v/>
      </c>
      <c r="D316" s="240" t="str">
        <f t="shared" si="43"/>
        <v/>
      </c>
      <c r="E316" s="261" t="str">
        <f>IF($A316="","",SUMIFS(Txn[Signed Units],Txn[Key],$A316))</f>
        <v/>
      </c>
      <c r="F316" s="283">
        <f>IF($A316="","",SUMIFS(Txn[Buy Cost],Txn[Key],$A316,Txn[Transaction Order],"&gt;"&amp;IFERROR(_xlfn.MAXIFS(Txn[Transaction Order],Txn[Key],$A316,Txn[Running Units],"&gt;-0.000001",Txn[Running Units],"&lt;0.000001"),0)))</f>
      </c>
      <c r="G316" s="283">
        <f>IF($A316="","",IFERROR(F316/SUMIFS(Txn[Units Purchased or Sold],Txn[Key],$A316,Txn[Transaction Order],"&gt;"&amp;IFERROR(_xlfn.MAXIFS(Txn[Transaction Order],Txn[Key],$A316,Txn[Running Units],"&gt;-0.000001",Txn[Running Units],"&lt;0.000001"),0),Txn[Sell (-1) Buy (1) Fees (0) Dividend (2)],1),0))</f>
      </c>
      <c r="H316" s="283">
        <f>IF($A316="","",SUMIFS(Txn[Sell Proceeds],Txn[Key],$A316,Txn[Transaction Order],"&gt;"&amp;IFERROR(_xlfn.MAXIFS(Txn[Transaction Order],Txn[Key],$A316,Txn[Running Units],"&gt;-0.000001",Txn[Running Units],"&lt;0.000001"),0)))</f>
      </c>
      <c r="I316" s="284" t="str">
        <f>IF($A316="","",IFERROR(INDEX(Prices[Current Price],MATCH($A316,Prices[Key],0)),0))</f>
        <v/>
      </c>
      <c r="J316" s="285" t="str">
        <f>IF($A316="","",IFERROR(INDEX(Prices[FX to SGD],MATCH($A316,Prices[Key],0)),1))</f>
        <v/>
      </c>
      <c r="K316" s="283" t="str">
        <f t="shared" si="44"/>
        <v/>
      </c>
      <c r="L316" s="283" t="str">
        <f t="shared" si="45"/>
        <v/>
      </c>
      <c r="M316" s="283" t="str">
        <f t="shared" si="46"/>
        <v/>
      </c>
      <c r="N316" s="286" t="str">
        <f t="shared" si="47"/>
        <v/>
      </c>
      <c r="O316" t="str">
        <f>IF($A316="","",IFERROR(INDEX(Prices[Category],MATCH($A316,Prices[Key],0)),"Uncategorized"))</f>
        <v/>
      </c>
      <c r="P316" s="287" t="str">
        <f t="shared" si="48"/>
        <v/>
      </c>
      <c r="Q316" s="287" t="str">
        <f t="shared" si="49"/>
        <v/>
      </c>
    </row>
    <row r="317" spans="1:17" ht="15" customHeight="1" x14ac:dyDescent="0.2">
      <c r="A317" s="240" t="str">
        <f>IFERROR(INDEX('All Ticker P&amp;L'!$A$2:$A$1001,MATCH(ROWS($A$2:A317),'All Ticker P&amp;L'!$N$2:$N$1001,0)),"")</f>
        <v/>
      </c>
      <c r="B317" s="240" t="str">
        <f t="shared" si="41"/>
        <v/>
      </c>
      <c r="C317" s="240" t="str">
        <f t="shared" si="42"/>
        <v/>
      </c>
      <c r="D317" s="240" t="str">
        <f t="shared" si="43"/>
        <v/>
      </c>
      <c r="E317" s="261" t="str">
        <f>IF($A317="","",SUMIFS(Txn[Signed Units],Txn[Key],$A317))</f>
        <v/>
      </c>
      <c r="F317" s="283">
        <f>IF($A317="","",SUMIFS(Txn[Buy Cost],Txn[Key],$A317,Txn[Transaction Order],"&gt;"&amp;IFERROR(_xlfn.MAXIFS(Txn[Transaction Order],Txn[Key],$A317,Txn[Running Units],"&gt;-0.000001",Txn[Running Units],"&lt;0.000001"),0)))</f>
      </c>
      <c r="G317" s="283">
        <f>IF($A317="","",IFERROR(F317/SUMIFS(Txn[Units Purchased or Sold],Txn[Key],$A317,Txn[Transaction Order],"&gt;"&amp;IFERROR(_xlfn.MAXIFS(Txn[Transaction Order],Txn[Key],$A317,Txn[Running Units],"&gt;-0.000001",Txn[Running Units],"&lt;0.000001"),0),Txn[Sell (-1) Buy (1) Fees (0) Dividend (2)],1),0))</f>
      </c>
      <c r="H317" s="283">
        <f>IF($A317="","",SUMIFS(Txn[Sell Proceeds],Txn[Key],$A317,Txn[Transaction Order],"&gt;"&amp;IFERROR(_xlfn.MAXIFS(Txn[Transaction Order],Txn[Key],$A317,Txn[Running Units],"&gt;-0.000001",Txn[Running Units],"&lt;0.000001"),0)))</f>
      </c>
      <c r="I317" s="284" t="str">
        <f>IF($A317="","",IFERROR(INDEX(Prices[Current Price],MATCH($A317,Prices[Key],0)),0))</f>
        <v/>
      </c>
      <c r="J317" s="285" t="str">
        <f>IF($A317="","",IFERROR(INDEX(Prices[FX to SGD],MATCH($A317,Prices[Key],0)),1))</f>
        <v/>
      </c>
      <c r="K317" s="283" t="str">
        <f t="shared" si="44"/>
        <v/>
      </c>
      <c r="L317" s="283" t="str">
        <f t="shared" si="45"/>
        <v/>
      </c>
      <c r="M317" s="283" t="str">
        <f t="shared" si="46"/>
        <v/>
      </c>
      <c r="N317" s="286" t="str">
        <f t="shared" si="47"/>
        <v/>
      </c>
      <c r="O317" t="str">
        <f>IF($A317="","",IFERROR(INDEX(Prices[Category],MATCH($A317,Prices[Key],0)),"Uncategorized"))</f>
        <v/>
      </c>
      <c r="P317" s="287" t="str">
        <f t="shared" si="48"/>
        <v/>
      </c>
      <c r="Q317" s="287" t="str">
        <f t="shared" si="49"/>
        <v/>
      </c>
    </row>
    <row r="318" spans="1:17" ht="15" customHeight="1" x14ac:dyDescent="0.2">
      <c r="A318" s="240" t="str">
        <f>IFERROR(INDEX('All Ticker P&amp;L'!$A$2:$A$1001,MATCH(ROWS($A$2:A318),'All Ticker P&amp;L'!$N$2:$N$1001,0)),"")</f>
        <v/>
      </c>
      <c r="B318" s="240" t="str">
        <f t="shared" si="41"/>
        <v/>
      </c>
      <c r="C318" s="240" t="str">
        <f t="shared" si="42"/>
        <v/>
      </c>
      <c r="D318" s="240" t="str">
        <f t="shared" si="43"/>
        <v/>
      </c>
      <c r="E318" s="261" t="str">
        <f>IF($A318="","",SUMIFS(Txn[Signed Units],Txn[Key],$A318))</f>
        <v/>
      </c>
      <c r="F318" s="283">
        <f>IF($A318="","",SUMIFS(Txn[Buy Cost],Txn[Key],$A318,Txn[Transaction Order],"&gt;"&amp;IFERROR(_xlfn.MAXIFS(Txn[Transaction Order],Txn[Key],$A318,Txn[Running Units],"&gt;-0.000001",Txn[Running Units],"&lt;0.000001"),0)))</f>
      </c>
      <c r="G318" s="283">
        <f>IF($A318="","",IFERROR(F318/SUMIFS(Txn[Units Purchased or Sold],Txn[Key],$A318,Txn[Transaction Order],"&gt;"&amp;IFERROR(_xlfn.MAXIFS(Txn[Transaction Order],Txn[Key],$A318,Txn[Running Units],"&gt;-0.000001",Txn[Running Units],"&lt;0.000001"),0),Txn[Sell (-1) Buy (1) Fees (0) Dividend (2)],1),0))</f>
      </c>
      <c r="H318" s="283">
        <f>IF($A318="","",SUMIFS(Txn[Sell Proceeds],Txn[Key],$A318,Txn[Transaction Order],"&gt;"&amp;IFERROR(_xlfn.MAXIFS(Txn[Transaction Order],Txn[Key],$A318,Txn[Running Units],"&gt;-0.000001",Txn[Running Units],"&lt;0.000001"),0)))</f>
      </c>
      <c r="I318" s="284" t="str">
        <f>IF($A318="","",IFERROR(INDEX(Prices[Current Price],MATCH($A318,Prices[Key],0)),0))</f>
        <v/>
      </c>
      <c r="J318" s="285" t="str">
        <f>IF($A318="","",IFERROR(INDEX(Prices[FX to SGD],MATCH($A318,Prices[Key],0)),1))</f>
        <v/>
      </c>
      <c r="K318" s="283" t="str">
        <f t="shared" si="44"/>
        <v/>
      </c>
      <c r="L318" s="283" t="str">
        <f t="shared" si="45"/>
        <v/>
      </c>
      <c r="M318" s="283" t="str">
        <f t="shared" si="46"/>
        <v/>
      </c>
      <c r="N318" s="286" t="str">
        <f t="shared" si="47"/>
        <v/>
      </c>
      <c r="O318" t="str">
        <f>IF($A318="","",IFERROR(INDEX(Prices[Category],MATCH($A318,Prices[Key],0)),"Uncategorized"))</f>
        <v/>
      </c>
      <c r="P318" s="287" t="str">
        <f t="shared" si="48"/>
        <v/>
      </c>
      <c r="Q318" s="287" t="str">
        <f t="shared" si="49"/>
        <v/>
      </c>
    </row>
    <row r="319" spans="1:17" ht="15" customHeight="1" x14ac:dyDescent="0.2">
      <c r="A319" s="240" t="str">
        <f>IFERROR(INDEX('All Ticker P&amp;L'!$A$2:$A$1001,MATCH(ROWS($A$2:A319),'All Ticker P&amp;L'!$N$2:$N$1001,0)),"")</f>
        <v/>
      </c>
      <c r="B319" s="240" t="str">
        <f t="shared" si="41"/>
        <v/>
      </c>
      <c r="C319" s="240" t="str">
        <f t="shared" si="42"/>
        <v/>
      </c>
      <c r="D319" s="240" t="str">
        <f t="shared" si="43"/>
        <v/>
      </c>
      <c r="E319" s="261" t="str">
        <f>IF($A319="","",SUMIFS(Txn[Signed Units],Txn[Key],$A319))</f>
        <v/>
      </c>
      <c r="F319" s="283">
        <f>IF($A319="","",SUMIFS(Txn[Buy Cost],Txn[Key],$A319,Txn[Transaction Order],"&gt;"&amp;IFERROR(_xlfn.MAXIFS(Txn[Transaction Order],Txn[Key],$A319,Txn[Running Units],"&gt;-0.000001",Txn[Running Units],"&lt;0.000001"),0)))</f>
      </c>
      <c r="G319" s="283">
        <f>IF($A319="","",IFERROR(F319/SUMIFS(Txn[Units Purchased or Sold],Txn[Key],$A319,Txn[Transaction Order],"&gt;"&amp;IFERROR(_xlfn.MAXIFS(Txn[Transaction Order],Txn[Key],$A319,Txn[Running Units],"&gt;-0.000001",Txn[Running Units],"&lt;0.000001"),0),Txn[Sell (-1) Buy (1) Fees (0) Dividend (2)],1),0))</f>
      </c>
      <c r="H319" s="283">
        <f>IF($A319="","",SUMIFS(Txn[Sell Proceeds],Txn[Key],$A319,Txn[Transaction Order],"&gt;"&amp;IFERROR(_xlfn.MAXIFS(Txn[Transaction Order],Txn[Key],$A319,Txn[Running Units],"&gt;-0.000001",Txn[Running Units],"&lt;0.000001"),0)))</f>
      </c>
      <c r="I319" s="284" t="str">
        <f>IF($A319="","",IFERROR(INDEX(Prices[Current Price],MATCH($A319,Prices[Key],0)),0))</f>
        <v/>
      </c>
      <c r="J319" s="285" t="str">
        <f>IF($A319="","",IFERROR(INDEX(Prices[FX to SGD],MATCH($A319,Prices[Key],0)),1))</f>
        <v/>
      </c>
      <c r="K319" s="283" t="str">
        <f t="shared" si="44"/>
        <v/>
      </c>
      <c r="L319" s="283" t="str">
        <f t="shared" si="45"/>
        <v/>
      </c>
      <c r="M319" s="283" t="str">
        <f t="shared" si="46"/>
        <v/>
      </c>
      <c r="N319" s="286" t="str">
        <f t="shared" si="47"/>
        <v/>
      </c>
      <c r="O319" t="str">
        <f>IF($A319="","",IFERROR(INDEX(Prices[Category],MATCH($A319,Prices[Key],0)),"Uncategorized"))</f>
        <v/>
      </c>
      <c r="P319" s="287" t="str">
        <f t="shared" si="48"/>
        <v/>
      </c>
      <c r="Q319" s="287" t="str">
        <f t="shared" si="49"/>
        <v/>
      </c>
    </row>
    <row r="320" spans="1:17" ht="15" customHeight="1" x14ac:dyDescent="0.2">
      <c r="A320" s="240" t="str">
        <f>IFERROR(INDEX('All Ticker P&amp;L'!$A$2:$A$1001,MATCH(ROWS($A$2:A320),'All Ticker P&amp;L'!$N$2:$N$1001,0)),"")</f>
        <v/>
      </c>
      <c r="B320" s="240" t="str">
        <f t="shared" si="41"/>
        <v/>
      </c>
      <c r="C320" s="240" t="str">
        <f t="shared" si="42"/>
        <v/>
      </c>
      <c r="D320" s="240" t="str">
        <f t="shared" si="43"/>
        <v/>
      </c>
      <c r="E320" s="261" t="str">
        <f>IF($A320="","",SUMIFS(Txn[Signed Units],Txn[Key],$A320))</f>
        <v/>
      </c>
      <c r="F320" s="283">
        <f>IF($A320="","",SUMIFS(Txn[Buy Cost],Txn[Key],$A320,Txn[Transaction Order],"&gt;"&amp;IFERROR(_xlfn.MAXIFS(Txn[Transaction Order],Txn[Key],$A320,Txn[Running Units],"&gt;-0.000001",Txn[Running Units],"&lt;0.000001"),0)))</f>
      </c>
      <c r="G320" s="283">
        <f>IF($A320="","",IFERROR(F320/SUMIFS(Txn[Units Purchased or Sold],Txn[Key],$A320,Txn[Transaction Order],"&gt;"&amp;IFERROR(_xlfn.MAXIFS(Txn[Transaction Order],Txn[Key],$A320,Txn[Running Units],"&gt;-0.000001",Txn[Running Units],"&lt;0.000001"),0),Txn[Sell (-1) Buy (1) Fees (0) Dividend (2)],1),0))</f>
      </c>
      <c r="H320" s="283">
        <f>IF($A320="","",SUMIFS(Txn[Sell Proceeds],Txn[Key],$A320,Txn[Transaction Order],"&gt;"&amp;IFERROR(_xlfn.MAXIFS(Txn[Transaction Order],Txn[Key],$A320,Txn[Running Units],"&gt;-0.000001",Txn[Running Units],"&lt;0.000001"),0)))</f>
      </c>
      <c r="I320" s="284" t="str">
        <f>IF($A320="","",IFERROR(INDEX(Prices[Current Price],MATCH($A320,Prices[Key],0)),0))</f>
        <v/>
      </c>
      <c r="J320" s="285" t="str">
        <f>IF($A320="","",IFERROR(INDEX(Prices[FX to SGD],MATCH($A320,Prices[Key],0)),1))</f>
        <v/>
      </c>
      <c r="K320" s="283" t="str">
        <f t="shared" si="44"/>
        <v/>
      </c>
      <c r="L320" s="283" t="str">
        <f t="shared" si="45"/>
        <v/>
      </c>
      <c r="M320" s="283" t="str">
        <f t="shared" si="46"/>
        <v/>
      </c>
      <c r="N320" s="286" t="str">
        <f t="shared" si="47"/>
        <v/>
      </c>
      <c r="O320" t="str">
        <f>IF($A320="","",IFERROR(INDEX(Prices[Category],MATCH($A320,Prices[Key],0)),"Uncategorized"))</f>
        <v/>
      </c>
      <c r="P320" s="287" t="str">
        <f t="shared" si="48"/>
        <v/>
      </c>
      <c r="Q320" s="287" t="str">
        <f t="shared" si="49"/>
        <v/>
      </c>
    </row>
    <row r="321" spans="1:17" ht="15" customHeight="1" x14ac:dyDescent="0.2">
      <c r="A321" s="240" t="str">
        <f>IFERROR(INDEX('All Ticker P&amp;L'!$A$2:$A$1001,MATCH(ROWS($A$2:A321),'All Ticker P&amp;L'!$N$2:$N$1001,0)),"")</f>
        <v/>
      </c>
      <c r="B321" s="240" t="str">
        <f t="shared" si="41"/>
        <v/>
      </c>
      <c r="C321" s="240" t="str">
        <f t="shared" si="42"/>
        <v/>
      </c>
      <c r="D321" s="240" t="str">
        <f t="shared" si="43"/>
        <v/>
      </c>
      <c r="E321" s="261" t="str">
        <f>IF($A321="","",SUMIFS(Txn[Signed Units],Txn[Key],$A321))</f>
        <v/>
      </c>
      <c r="F321" s="283">
        <f>IF($A321="","",SUMIFS(Txn[Buy Cost],Txn[Key],$A321,Txn[Transaction Order],"&gt;"&amp;IFERROR(_xlfn.MAXIFS(Txn[Transaction Order],Txn[Key],$A321,Txn[Running Units],"&gt;-0.000001",Txn[Running Units],"&lt;0.000001"),0)))</f>
      </c>
      <c r="G321" s="283">
        <f>IF($A321="","",IFERROR(F321/SUMIFS(Txn[Units Purchased or Sold],Txn[Key],$A321,Txn[Transaction Order],"&gt;"&amp;IFERROR(_xlfn.MAXIFS(Txn[Transaction Order],Txn[Key],$A321,Txn[Running Units],"&gt;-0.000001",Txn[Running Units],"&lt;0.000001"),0),Txn[Sell (-1) Buy (1) Fees (0) Dividend (2)],1),0))</f>
      </c>
      <c r="H321" s="283">
        <f>IF($A321="","",SUMIFS(Txn[Sell Proceeds],Txn[Key],$A321,Txn[Transaction Order],"&gt;"&amp;IFERROR(_xlfn.MAXIFS(Txn[Transaction Order],Txn[Key],$A321,Txn[Running Units],"&gt;-0.000001",Txn[Running Units],"&lt;0.000001"),0)))</f>
      </c>
      <c r="I321" s="284" t="str">
        <f>IF($A321="","",IFERROR(INDEX(Prices[Current Price],MATCH($A321,Prices[Key],0)),0))</f>
        <v/>
      </c>
      <c r="J321" s="285" t="str">
        <f>IF($A321="","",IFERROR(INDEX(Prices[FX to SGD],MATCH($A321,Prices[Key],0)),1))</f>
        <v/>
      </c>
      <c r="K321" s="283" t="str">
        <f t="shared" si="44"/>
        <v/>
      </c>
      <c r="L321" s="283" t="str">
        <f t="shared" si="45"/>
        <v/>
      </c>
      <c r="M321" s="283" t="str">
        <f t="shared" si="46"/>
        <v/>
      </c>
      <c r="N321" s="286" t="str">
        <f t="shared" si="47"/>
        <v/>
      </c>
      <c r="O321" t="str">
        <f>IF($A321="","",IFERROR(INDEX(Prices[Category],MATCH($A321,Prices[Key],0)),"Uncategorized"))</f>
        <v/>
      </c>
      <c r="P321" s="287" t="str">
        <f t="shared" si="48"/>
        <v/>
      </c>
      <c r="Q321" s="287" t="str">
        <f t="shared" si="49"/>
        <v/>
      </c>
    </row>
    <row r="322" spans="1:17" ht="15" customHeight="1" x14ac:dyDescent="0.2">
      <c r="A322" s="240" t="str">
        <f>IFERROR(INDEX('All Ticker P&amp;L'!$A$2:$A$1001,MATCH(ROWS($A$2:A322),'All Ticker P&amp;L'!$N$2:$N$1001,0)),"")</f>
        <v/>
      </c>
      <c r="B322" s="240" t="str">
        <f t="shared" ref="B322:B385" si="50">IF($A322="","",LEFT($A322,FIND(":",$A322)-1))</f>
        <v/>
      </c>
      <c r="C322" s="240" t="str">
        <f t="shared" ref="C322:C385" si="51">IF($A322="","",MID($A322,FIND(":",$A322)+1,FIND(":",$A322,FIND(":",$A322)+1)-FIND(":",$A322)-1))</f>
        <v/>
      </c>
      <c r="D322" s="240" t="str">
        <f t="shared" ref="D322:D385" si="52">IF($A322="","",RIGHT($A322,LEN($A322)-FIND(":",$A322,FIND(":",$A322)+1)))</f>
        <v/>
      </c>
      <c r="E322" s="261" t="str">
        <f>IF($A322="","",SUMIFS(Txn[Signed Units],Txn[Key],$A322))</f>
        <v/>
      </c>
      <c r="F322" s="283">
        <f>IF($A322="","",SUMIFS(Txn[Buy Cost],Txn[Key],$A322,Txn[Transaction Order],"&gt;"&amp;IFERROR(_xlfn.MAXIFS(Txn[Transaction Order],Txn[Key],$A322,Txn[Running Units],"&gt;-0.000001",Txn[Running Units],"&lt;0.000001"),0)))</f>
      </c>
      <c r="G322" s="283">
        <f>IF($A322="","",IFERROR(F322/SUMIFS(Txn[Units Purchased or Sold],Txn[Key],$A322,Txn[Transaction Order],"&gt;"&amp;IFERROR(_xlfn.MAXIFS(Txn[Transaction Order],Txn[Key],$A322,Txn[Running Units],"&gt;-0.000001",Txn[Running Units],"&lt;0.000001"),0),Txn[Sell (-1) Buy (1) Fees (0) Dividend (2)],1),0))</f>
      </c>
      <c r="H322" s="283">
        <f>IF($A322="","",SUMIFS(Txn[Sell Proceeds],Txn[Key],$A322,Txn[Transaction Order],"&gt;"&amp;IFERROR(_xlfn.MAXIFS(Txn[Transaction Order],Txn[Key],$A322,Txn[Running Units],"&gt;-0.000001",Txn[Running Units],"&lt;0.000001"),0)))</f>
      </c>
      <c r="I322" s="284" t="str">
        <f>IF($A322="","",IFERROR(INDEX(Prices[Current Price],MATCH($A322,Prices[Key],0)),0))</f>
        <v/>
      </c>
      <c r="J322" s="285" t="str">
        <f>IF($A322="","",IFERROR(INDEX(Prices[FX to SGD],MATCH($A322,Prices[Key],0)),1))</f>
        <v/>
      </c>
      <c r="K322" s="283" t="str">
        <f t="shared" ref="K322:K385" si="53">IF($A322="","",E322*I322)</f>
        <v/>
      </c>
      <c r="L322" s="283" t="str">
        <f t="shared" ref="L322:L385" si="54">IF($A322="","",K322+H322-F322)</f>
        <v/>
      </c>
      <c r="M322" s="283" t="str">
        <f t="shared" ref="M322:M385" si="55">IF($A322="","",L322*J322)</f>
        <v/>
      </c>
      <c r="N322" s="286" t="str">
        <f t="shared" ref="N322:N385" si="56">IF($A322="","",IFERROR(L322/F322,0))</f>
        <v/>
      </c>
      <c r="O322" t="str">
        <f>IF($A322="","",IFERROR(INDEX(Prices[Category],MATCH($A322,Prices[Key],0)),"Uncategorized"))</f>
        <v/>
      </c>
      <c r="P322" s="287" t="str">
        <f t="shared" ref="P322:P385" si="57">IF($A322="","",$K322*$J322)</f>
        <v/>
      </c>
      <c r="Q322" s="287" t="str">
        <f t="shared" ref="Q322:Q385" si="58">IF($A322="","",$M322)</f>
        <v/>
      </c>
    </row>
    <row r="323" spans="1:17" ht="15" customHeight="1" x14ac:dyDescent="0.2">
      <c r="A323" s="240" t="str">
        <f>IFERROR(INDEX('All Ticker P&amp;L'!$A$2:$A$1001,MATCH(ROWS($A$2:A323),'All Ticker P&amp;L'!$N$2:$N$1001,0)),"")</f>
        <v/>
      </c>
      <c r="B323" s="240" t="str">
        <f t="shared" si="50"/>
        <v/>
      </c>
      <c r="C323" s="240" t="str">
        <f t="shared" si="51"/>
        <v/>
      </c>
      <c r="D323" s="240" t="str">
        <f t="shared" si="52"/>
        <v/>
      </c>
      <c r="E323" s="261" t="str">
        <f>IF($A323="","",SUMIFS(Txn[Signed Units],Txn[Key],$A323))</f>
        <v/>
      </c>
      <c r="F323" s="283">
        <f>IF($A323="","",SUMIFS(Txn[Buy Cost],Txn[Key],$A323,Txn[Transaction Order],"&gt;"&amp;IFERROR(_xlfn.MAXIFS(Txn[Transaction Order],Txn[Key],$A323,Txn[Running Units],"&gt;-0.000001",Txn[Running Units],"&lt;0.000001"),0)))</f>
      </c>
      <c r="G323" s="283">
        <f>IF($A323="","",IFERROR(F323/SUMIFS(Txn[Units Purchased or Sold],Txn[Key],$A323,Txn[Transaction Order],"&gt;"&amp;IFERROR(_xlfn.MAXIFS(Txn[Transaction Order],Txn[Key],$A323,Txn[Running Units],"&gt;-0.000001",Txn[Running Units],"&lt;0.000001"),0),Txn[Sell (-1) Buy (1) Fees (0) Dividend (2)],1),0))</f>
      </c>
      <c r="H323" s="283">
        <f>IF($A323="","",SUMIFS(Txn[Sell Proceeds],Txn[Key],$A323,Txn[Transaction Order],"&gt;"&amp;IFERROR(_xlfn.MAXIFS(Txn[Transaction Order],Txn[Key],$A323,Txn[Running Units],"&gt;-0.000001",Txn[Running Units],"&lt;0.000001"),0)))</f>
      </c>
      <c r="I323" s="284" t="str">
        <f>IF($A323="","",IFERROR(INDEX(Prices[Current Price],MATCH($A323,Prices[Key],0)),0))</f>
        <v/>
      </c>
      <c r="J323" s="285" t="str">
        <f>IF($A323="","",IFERROR(INDEX(Prices[FX to SGD],MATCH($A323,Prices[Key],0)),1))</f>
        <v/>
      </c>
      <c r="K323" s="283" t="str">
        <f t="shared" si="53"/>
        <v/>
      </c>
      <c r="L323" s="283" t="str">
        <f t="shared" si="54"/>
        <v/>
      </c>
      <c r="M323" s="283" t="str">
        <f t="shared" si="55"/>
        <v/>
      </c>
      <c r="N323" s="286" t="str">
        <f t="shared" si="56"/>
        <v/>
      </c>
      <c r="O323" t="str">
        <f>IF($A323="","",IFERROR(INDEX(Prices[Category],MATCH($A323,Prices[Key],0)),"Uncategorized"))</f>
        <v/>
      </c>
      <c r="P323" s="287" t="str">
        <f t="shared" si="57"/>
        <v/>
      </c>
      <c r="Q323" s="287" t="str">
        <f t="shared" si="58"/>
        <v/>
      </c>
    </row>
    <row r="324" spans="1:17" ht="15" customHeight="1" x14ac:dyDescent="0.2">
      <c r="A324" s="240" t="str">
        <f>IFERROR(INDEX('All Ticker P&amp;L'!$A$2:$A$1001,MATCH(ROWS($A$2:A324),'All Ticker P&amp;L'!$N$2:$N$1001,0)),"")</f>
        <v/>
      </c>
      <c r="B324" s="240" t="str">
        <f t="shared" si="50"/>
        <v/>
      </c>
      <c r="C324" s="240" t="str">
        <f t="shared" si="51"/>
        <v/>
      </c>
      <c r="D324" s="240" t="str">
        <f t="shared" si="52"/>
        <v/>
      </c>
      <c r="E324" s="261" t="str">
        <f>IF($A324="","",SUMIFS(Txn[Signed Units],Txn[Key],$A324))</f>
        <v/>
      </c>
      <c r="F324" s="283">
        <f>IF($A324="","",SUMIFS(Txn[Buy Cost],Txn[Key],$A324,Txn[Transaction Order],"&gt;"&amp;IFERROR(_xlfn.MAXIFS(Txn[Transaction Order],Txn[Key],$A324,Txn[Running Units],"&gt;-0.000001",Txn[Running Units],"&lt;0.000001"),0)))</f>
      </c>
      <c r="G324" s="283">
        <f>IF($A324="","",IFERROR(F324/SUMIFS(Txn[Units Purchased or Sold],Txn[Key],$A324,Txn[Transaction Order],"&gt;"&amp;IFERROR(_xlfn.MAXIFS(Txn[Transaction Order],Txn[Key],$A324,Txn[Running Units],"&gt;-0.000001",Txn[Running Units],"&lt;0.000001"),0),Txn[Sell (-1) Buy (1) Fees (0) Dividend (2)],1),0))</f>
      </c>
      <c r="H324" s="283">
        <f>IF($A324="","",SUMIFS(Txn[Sell Proceeds],Txn[Key],$A324,Txn[Transaction Order],"&gt;"&amp;IFERROR(_xlfn.MAXIFS(Txn[Transaction Order],Txn[Key],$A324,Txn[Running Units],"&gt;-0.000001",Txn[Running Units],"&lt;0.000001"),0)))</f>
      </c>
      <c r="I324" s="284" t="str">
        <f>IF($A324="","",IFERROR(INDEX(Prices[Current Price],MATCH($A324,Prices[Key],0)),0))</f>
        <v/>
      </c>
      <c r="J324" s="285" t="str">
        <f>IF($A324="","",IFERROR(INDEX(Prices[FX to SGD],MATCH($A324,Prices[Key],0)),1))</f>
        <v/>
      </c>
      <c r="K324" s="283" t="str">
        <f t="shared" si="53"/>
        <v/>
      </c>
      <c r="L324" s="283" t="str">
        <f t="shared" si="54"/>
        <v/>
      </c>
      <c r="M324" s="283" t="str">
        <f t="shared" si="55"/>
        <v/>
      </c>
      <c r="N324" s="286" t="str">
        <f t="shared" si="56"/>
        <v/>
      </c>
      <c r="O324" t="str">
        <f>IF($A324="","",IFERROR(INDEX(Prices[Category],MATCH($A324,Prices[Key],0)),"Uncategorized"))</f>
        <v/>
      </c>
      <c r="P324" s="287" t="str">
        <f t="shared" si="57"/>
        <v/>
      </c>
      <c r="Q324" s="287" t="str">
        <f t="shared" si="58"/>
        <v/>
      </c>
    </row>
    <row r="325" spans="1:17" ht="15" customHeight="1" x14ac:dyDescent="0.2">
      <c r="A325" s="240" t="str">
        <f>IFERROR(INDEX('All Ticker P&amp;L'!$A$2:$A$1001,MATCH(ROWS($A$2:A325),'All Ticker P&amp;L'!$N$2:$N$1001,0)),"")</f>
        <v/>
      </c>
      <c r="B325" s="240" t="str">
        <f t="shared" si="50"/>
        <v/>
      </c>
      <c r="C325" s="240" t="str">
        <f t="shared" si="51"/>
        <v/>
      </c>
      <c r="D325" s="240" t="str">
        <f t="shared" si="52"/>
        <v/>
      </c>
      <c r="E325" s="261" t="str">
        <f>IF($A325="","",SUMIFS(Txn[Signed Units],Txn[Key],$A325))</f>
        <v/>
      </c>
      <c r="F325" s="283">
        <f>IF($A325="","",SUMIFS(Txn[Buy Cost],Txn[Key],$A325,Txn[Transaction Order],"&gt;"&amp;IFERROR(_xlfn.MAXIFS(Txn[Transaction Order],Txn[Key],$A325,Txn[Running Units],"&gt;-0.000001",Txn[Running Units],"&lt;0.000001"),0)))</f>
      </c>
      <c r="G325" s="283">
        <f>IF($A325="","",IFERROR(F325/SUMIFS(Txn[Units Purchased or Sold],Txn[Key],$A325,Txn[Transaction Order],"&gt;"&amp;IFERROR(_xlfn.MAXIFS(Txn[Transaction Order],Txn[Key],$A325,Txn[Running Units],"&gt;-0.000001",Txn[Running Units],"&lt;0.000001"),0),Txn[Sell (-1) Buy (1) Fees (0) Dividend (2)],1),0))</f>
      </c>
      <c r="H325" s="283">
        <f>IF($A325="","",SUMIFS(Txn[Sell Proceeds],Txn[Key],$A325,Txn[Transaction Order],"&gt;"&amp;IFERROR(_xlfn.MAXIFS(Txn[Transaction Order],Txn[Key],$A325,Txn[Running Units],"&gt;-0.000001",Txn[Running Units],"&lt;0.000001"),0)))</f>
      </c>
      <c r="I325" s="284" t="str">
        <f>IF($A325="","",IFERROR(INDEX(Prices[Current Price],MATCH($A325,Prices[Key],0)),0))</f>
        <v/>
      </c>
      <c r="J325" s="285" t="str">
        <f>IF($A325="","",IFERROR(INDEX(Prices[FX to SGD],MATCH($A325,Prices[Key],0)),1))</f>
        <v/>
      </c>
      <c r="K325" s="283" t="str">
        <f t="shared" si="53"/>
        <v/>
      </c>
      <c r="L325" s="283" t="str">
        <f t="shared" si="54"/>
        <v/>
      </c>
      <c r="M325" s="283" t="str">
        <f t="shared" si="55"/>
        <v/>
      </c>
      <c r="N325" s="286" t="str">
        <f t="shared" si="56"/>
        <v/>
      </c>
      <c r="O325" t="str">
        <f>IF($A325="","",IFERROR(INDEX(Prices[Category],MATCH($A325,Prices[Key],0)),"Uncategorized"))</f>
        <v/>
      </c>
      <c r="P325" s="287" t="str">
        <f t="shared" si="57"/>
        <v/>
      </c>
      <c r="Q325" s="287" t="str">
        <f t="shared" si="58"/>
        <v/>
      </c>
    </row>
    <row r="326" spans="1:17" ht="15" customHeight="1" x14ac:dyDescent="0.2">
      <c r="A326" s="240" t="str">
        <f>IFERROR(INDEX('All Ticker P&amp;L'!$A$2:$A$1001,MATCH(ROWS($A$2:A326),'All Ticker P&amp;L'!$N$2:$N$1001,0)),"")</f>
        <v/>
      </c>
      <c r="B326" s="240" t="str">
        <f t="shared" si="50"/>
        <v/>
      </c>
      <c r="C326" s="240" t="str">
        <f t="shared" si="51"/>
        <v/>
      </c>
      <c r="D326" s="240" t="str">
        <f t="shared" si="52"/>
        <v/>
      </c>
      <c r="E326" s="261" t="str">
        <f>IF($A326="","",SUMIFS(Txn[Signed Units],Txn[Key],$A326))</f>
        <v/>
      </c>
      <c r="F326" s="283">
        <f>IF($A326="","",SUMIFS(Txn[Buy Cost],Txn[Key],$A326,Txn[Transaction Order],"&gt;"&amp;IFERROR(_xlfn.MAXIFS(Txn[Transaction Order],Txn[Key],$A326,Txn[Running Units],"&gt;-0.000001",Txn[Running Units],"&lt;0.000001"),0)))</f>
      </c>
      <c r="G326" s="283">
        <f>IF($A326="","",IFERROR(F326/SUMIFS(Txn[Units Purchased or Sold],Txn[Key],$A326,Txn[Transaction Order],"&gt;"&amp;IFERROR(_xlfn.MAXIFS(Txn[Transaction Order],Txn[Key],$A326,Txn[Running Units],"&gt;-0.000001",Txn[Running Units],"&lt;0.000001"),0),Txn[Sell (-1) Buy (1) Fees (0) Dividend (2)],1),0))</f>
      </c>
      <c r="H326" s="283">
        <f>IF($A326="","",SUMIFS(Txn[Sell Proceeds],Txn[Key],$A326,Txn[Transaction Order],"&gt;"&amp;IFERROR(_xlfn.MAXIFS(Txn[Transaction Order],Txn[Key],$A326,Txn[Running Units],"&gt;-0.000001",Txn[Running Units],"&lt;0.000001"),0)))</f>
      </c>
      <c r="I326" s="284" t="str">
        <f>IF($A326="","",IFERROR(INDEX(Prices[Current Price],MATCH($A326,Prices[Key],0)),0))</f>
        <v/>
      </c>
      <c r="J326" s="285" t="str">
        <f>IF($A326="","",IFERROR(INDEX(Prices[FX to SGD],MATCH($A326,Prices[Key],0)),1))</f>
        <v/>
      </c>
      <c r="K326" s="283" t="str">
        <f t="shared" si="53"/>
        <v/>
      </c>
      <c r="L326" s="283" t="str">
        <f t="shared" si="54"/>
        <v/>
      </c>
      <c r="M326" s="283" t="str">
        <f t="shared" si="55"/>
        <v/>
      </c>
      <c r="N326" s="286" t="str">
        <f t="shared" si="56"/>
        <v/>
      </c>
      <c r="O326" t="str">
        <f>IF($A326="","",IFERROR(INDEX(Prices[Category],MATCH($A326,Prices[Key],0)),"Uncategorized"))</f>
        <v/>
      </c>
      <c r="P326" s="287" t="str">
        <f t="shared" si="57"/>
        <v/>
      </c>
      <c r="Q326" s="287" t="str">
        <f t="shared" si="58"/>
        <v/>
      </c>
    </row>
    <row r="327" spans="1:17" ht="15" customHeight="1" x14ac:dyDescent="0.2">
      <c r="A327" s="240" t="str">
        <f>IFERROR(INDEX('All Ticker P&amp;L'!$A$2:$A$1001,MATCH(ROWS($A$2:A327),'All Ticker P&amp;L'!$N$2:$N$1001,0)),"")</f>
        <v/>
      </c>
      <c r="B327" s="240" t="str">
        <f t="shared" si="50"/>
        <v/>
      </c>
      <c r="C327" s="240" t="str">
        <f t="shared" si="51"/>
        <v/>
      </c>
      <c r="D327" s="240" t="str">
        <f t="shared" si="52"/>
        <v/>
      </c>
      <c r="E327" s="261" t="str">
        <f>IF($A327="","",SUMIFS(Txn[Signed Units],Txn[Key],$A327))</f>
        <v/>
      </c>
      <c r="F327" s="283">
        <f>IF($A327="","",SUMIFS(Txn[Buy Cost],Txn[Key],$A327,Txn[Transaction Order],"&gt;"&amp;IFERROR(_xlfn.MAXIFS(Txn[Transaction Order],Txn[Key],$A327,Txn[Running Units],"&gt;-0.000001",Txn[Running Units],"&lt;0.000001"),0)))</f>
      </c>
      <c r="G327" s="283">
        <f>IF($A327="","",IFERROR(F327/SUMIFS(Txn[Units Purchased or Sold],Txn[Key],$A327,Txn[Transaction Order],"&gt;"&amp;IFERROR(_xlfn.MAXIFS(Txn[Transaction Order],Txn[Key],$A327,Txn[Running Units],"&gt;-0.000001",Txn[Running Units],"&lt;0.000001"),0),Txn[Sell (-1) Buy (1) Fees (0) Dividend (2)],1),0))</f>
      </c>
      <c r="H327" s="283">
        <f>IF($A327="","",SUMIFS(Txn[Sell Proceeds],Txn[Key],$A327,Txn[Transaction Order],"&gt;"&amp;IFERROR(_xlfn.MAXIFS(Txn[Transaction Order],Txn[Key],$A327,Txn[Running Units],"&gt;-0.000001",Txn[Running Units],"&lt;0.000001"),0)))</f>
      </c>
      <c r="I327" s="284" t="str">
        <f>IF($A327="","",IFERROR(INDEX(Prices[Current Price],MATCH($A327,Prices[Key],0)),0))</f>
        <v/>
      </c>
      <c r="J327" s="285" t="str">
        <f>IF($A327="","",IFERROR(INDEX(Prices[FX to SGD],MATCH($A327,Prices[Key],0)),1))</f>
        <v/>
      </c>
      <c r="K327" s="283" t="str">
        <f t="shared" si="53"/>
        <v/>
      </c>
      <c r="L327" s="283" t="str">
        <f t="shared" si="54"/>
        <v/>
      </c>
      <c r="M327" s="283" t="str">
        <f t="shared" si="55"/>
        <v/>
      </c>
      <c r="N327" s="286" t="str">
        <f t="shared" si="56"/>
        <v/>
      </c>
      <c r="O327" t="str">
        <f>IF($A327="","",IFERROR(INDEX(Prices[Category],MATCH($A327,Prices[Key],0)),"Uncategorized"))</f>
        <v/>
      </c>
      <c r="P327" s="287" t="str">
        <f t="shared" si="57"/>
        <v/>
      </c>
      <c r="Q327" s="287" t="str">
        <f t="shared" si="58"/>
        <v/>
      </c>
    </row>
    <row r="328" spans="1:17" ht="15" customHeight="1" x14ac:dyDescent="0.2">
      <c r="A328" s="240" t="str">
        <f>IFERROR(INDEX('All Ticker P&amp;L'!$A$2:$A$1001,MATCH(ROWS($A$2:A328),'All Ticker P&amp;L'!$N$2:$N$1001,0)),"")</f>
        <v/>
      </c>
      <c r="B328" s="240" t="str">
        <f t="shared" si="50"/>
        <v/>
      </c>
      <c r="C328" s="240" t="str">
        <f t="shared" si="51"/>
        <v/>
      </c>
      <c r="D328" s="240" t="str">
        <f t="shared" si="52"/>
        <v/>
      </c>
      <c r="E328" s="261" t="str">
        <f>IF($A328="","",SUMIFS(Txn[Signed Units],Txn[Key],$A328))</f>
        <v/>
      </c>
      <c r="F328" s="283">
        <f>IF($A328="","",SUMIFS(Txn[Buy Cost],Txn[Key],$A328,Txn[Transaction Order],"&gt;"&amp;IFERROR(_xlfn.MAXIFS(Txn[Transaction Order],Txn[Key],$A328,Txn[Running Units],"&gt;-0.000001",Txn[Running Units],"&lt;0.000001"),0)))</f>
      </c>
      <c r="G328" s="283">
        <f>IF($A328="","",IFERROR(F328/SUMIFS(Txn[Units Purchased or Sold],Txn[Key],$A328,Txn[Transaction Order],"&gt;"&amp;IFERROR(_xlfn.MAXIFS(Txn[Transaction Order],Txn[Key],$A328,Txn[Running Units],"&gt;-0.000001",Txn[Running Units],"&lt;0.000001"),0),Txn[Sell (-1) Buy (1) Fees (0) Dividend (2)],1),0))</f>
      </c>
      <c r="H328" s="283">
        <f>IF($A328="","",SUMIFS(Txn[Sell Proceeds],Txn[Key],$A328,Txn[Transaction Order],"&gt;"&amp;IFERROR(_xlfn.MAXIFS(Txn[Transaction Order],Txn[Key],$A328,Txn[Running Units],"&gt;-0.000001",Txn[Running Units],"&lt;0.000001"),0)))</f>
      </c>
      <c r="I328" s="284" t="str">
        <f>IF($A328="","",IFERROR(INDEX(Prices[Current Price],MATCH($A328,Prices[Key],0)),0))</f>
        <v/>
      </c>
      <c r="J328" s="285" t="str">
        <f>IF($A328="","",IFERROR(INDEX(Prices[FX to SGD],MATCH($A328,Prices[Key],0)),1))</f>
        <v/>
      </c>
      <c r="K328" s="283" t="str">
        <f t="shared" si="53"/>
        <v/>
      </c>
      <c r="L328" s="283" t="str">
        <f t="shared" si="54"/>
        <v/>
      </c>
      <c r="M328" s="283" t="str">
        <f t="shared" si="55"/>
        <v/>
      </c>
      <c r="N328" s="286" t="str">
        <f t="shared" si="56"/>
        <v/>
      </c>
      <c r="O328" t="str">
        <f>IF($A328="","",IFERROR(INDEX(Prices[Category],MATCH($A328,Prices[Key],0)),"Uncategorized"))</f>
        <v/>
      </c>
      <c r="P328" s="287" t="str">
        <f t="shared" si="57"/>
        <v/>
      </c>
      <c r="Q328" s="287" t="str">
        <f t="shared" si="58"/>
        <v/>
      </c>
    </row>
    <row r="329" spans="1:17" ht="15" customHeight="1" x14ac:dyDescent="0.2">
      <c r="A329" s="240" t="str">
        <f>IFERROR(INDEX('All Ticker P&amp;L'!$A$2:$A$1001,MATCH(ROWS($A$2:A329),'All Ticker P&amp;L'!$N$2:$N$1001,0)),"")</f>
        <v/>
      </c>
      <c r="B329" s="240" t="str">
        <f t="shared" si="50"/>
        <v/>
      </c>
      <c r="C329" s="240" t="str">
        <f t="shared" si="51"/>
        <v/>
      </c>
      <c r="D329" s="240" t="str">
        <f t="shared" si="52"/>
        <v/>
      </c>
      <c r="E329" s="261" t="str">
        <f>IF($A329="","",SUMIFS(Txn[Signed Units],Txn[Key],$A329))</f>
        <v/>
      </c>
      <c r="F329" s="283">
        <f>IF($A329="","",SUMIFS(Txn[Buy Cost],Txn[Key],$A329,Txn[Transaction Order],"&gt;"&amp;IFERROR(_xlfn.MAXIFS(Txn[Transaction Order],Txn[Key],$A329,Txn[Running Units],"&gt;-0.000001",Txn[Running Units],"&lt;0.000001"),0)))</f>
      </c>
      <c r="G329" s="283">
        <f>IF($A329="","",IFERROR(F329/SUMIFS(Txn[Units Purchased or Sold],Txn[Key],$A329,Txn[Transaction Order],"&gt;"&amp;IFERROR(_xlfn.MAXIFS(Txn[Transaction Order],Txn[Key],$A329,Txn[Running Units],"&gt;-0.000001",Txn[Running Units],"&lt;0.000001"),0),Txn[Sell (-1) Buy (1) Fees (0) Dividend (2)],1),0))</f>
      </c>
      <c r="H329" s="283">
        <f>IF($A329="","",SUMIFS(Txn[Sell Proceeds],Txn[Key],$A329,Txn[Transaction Order],"&gt;"&amp;IFERROR(_xlfn.MAXIFS(Txn[Transaction Order],Txn[Key],$A329,Txn[Running Units],"&gt;-0.000001",Txn[Running Units],"&lt;0.000001"),0)))</f>
      </c>
      <c r="I329" s="284" t="str">
        <f>IF($A329="","",IFERROR(INDEX(Prices[Current Price],MATCH($A329,Prices[Key],0)),0))</f>
        <v/>
      </c>
      <c r="J329" s="285" t="str">
        <f>IF($A329="","",IFERROR(INDEX(Prices[FX to SGD],MATCH($A329,Prices[Key],0)),1))</f>
        <v/>
      </c>
      <c r="K329" s="283" t="str">
        <f t="shared" si="53"/>
        <v/>
      </c>
      <c r="L329" s="283" t="str">
        <f t="shared" si="54"/>
        <v/>
      </c>
      <c r="M329" s="283" t="str">
        <f t="shared" si="55"/>
        <v/>
      </c>
      <c r="N329" s="286" t="str">
        <f t="shared" si="56"/>
        <v/>
      </c>
      <c r="O329" t="str">
        <f>IF($A329="","",IFERROR(INDEX(Prices[Category],MATCH($A329,Prices[Key],0)),"Uncategorized"))</f>
        <v/>
      </c>
      <c r="P329" s="287" t="str">
        <f t="shared" si="57"/>
        <v/>
      </c>
      <c r="Q329" s="287" t="str">
        <f t="shared" si="58"/>
        <v/>
      </c>
    </row>
    <row r="330" spans="1:17" ht="15" customHeight="1" x14ac:dyDescent="0.2">
      <c r="A330" s="240" t="str">
        <f>IFERROR(INDEX('All Ticker P&amp;L'!$A$2:$A$1001,MATCH(ROWS($A$2:A330),'All Ticker P&amp;L'!$N$2:$N$1001,0)),"")</f>
        <v/>
      </c>
      <c r="B330" s="240" t="str">
        <f t="shared" si="50"/>
        <v/>
      </c>
      <c r="C330" s="240" t="str">
        <f t="shared" si="51"/>
        <v/>
      </c>
      <c r="D330" s="240" t="str">
        <f t="shared" si="52"/>
        <v/>
      </c>
      <c r="E330" s="261" t="str">
        <f>IF($A330="","",SUMIFS(Txn[Signed Units],Txn[Key],$A330))</f>
        <v/>
      </c>
      <c r="F330" s="283">
        <f>IF($A330="","",SUMIFS(Txn[Buy Cost],Txn[Key],$A330,Txn[Transaction Order],"&gt;"&amp;IFERROR(_xlfn.MAXIFS(Txn[Transaction Order],Txn[Key],$A330,Txn[Running Units],"&gt;-0.000001",Txn[Running Units],"&lt;0.000001"),0)))</f>
      </c>
      <c r="G330" s="283">
        <f>IF($A330="","",IFERROR(F330/SUMIFS(Txn[Units Purchased or Sold],Txn[Key],$A330,Txn[Transaction Order],"&gt;"&amp;IFERROR(_xlfn.MAXIFS(Txn[Transaction Order],Txn[Key],$A330,Txn[Running Units],"&gt;-0.000001",Txn[Running Units],"&lt;0.000001"),0),Txn[Sell (-1) Buy (1) Fees (0) Dividend (2)],1),0))</f>
      </c>
      <c r="H330" s="283">
        <f>IF($A330="","",SUMIFS(Txn[Sell Proceeds],Txn[Key],$A330,Txn[Transaction Order],"&gt;"&amp;IFERROR(_xlfn.MAXIFS(Txn[Transaction Order],Txn[Key],$A330,Txn[Running Units],"&gt;-0.000001",Txn[Running Units],"&lt;0.000001"),0)))</f>
      </c>
      <c r="I330" s="284" t="str">
        <f>IF($A330="","",IFERROR(INDEX(Prices[Current Price],MATCH($A330,Prices[Key],0)),0))</f>
        <v/>
      </c>
      <c r="J330" s="285" t="str">
        <f>IF($A330="","",IFERROR(INDEX(Prices[FX to SGD],MATCH($A330,Prices[Key],0)),1))</f>
        <v/>
      </c>
      <c r="K330" s="283" t="str">
        <f t="shared" si="53"/>
        <v/>
      </c>
      <c r="L330" s="283" t="str">
        <f t="shared" si="54"/>
        <v/>
      </c>
      <c r="M330" s="283" t="str">
        <f t="shared" si="55"/>
        <v/>
      </c>
      <c r="N330" s="286" t="str">
        <f t="shared" si="56"/>
        <v/>
      </c>
      <c r="O330" t="str">
        <f>IF($A330="","",IFERROR(INDEX(Prices[Category],MATCH($A330,Prices[Key],0)),"Uncategorized"))</f>
        <v/>
      </c>
      <c r="P330" s="287" t="str">
        <f t="shared" si="57"/>
        <v/>
      </c>
      <c r="Q330" s="287" t="str">
        <f t="shared" si="58"/>
        <v/>
      </c>
    </row>
    <row r="331" spans="1:17" ht="15" customHeight="1" x14ac:dyDescent="0.2">
      <c r="A331" s="240" t="str">
        <f>IFERROR(INDEX('All Ticker P&amp;L'!$A$2:$A$1001,MATCH(ROWS($A$2:A331),'All Ticker P&amp;L'!$N$2:$N$1001,0)),"")</f>
        <v/>
      </c>
      <c r="B331" s="240" t="str">
        <f t="shared" si="50"/>
        <v/>
      </c>
      <c r="C331" s="240" t="str">
        <f t="shared" si="51"/>
        <v/>
      </c>
      <c r="D331" s="240" t="str">
        <f t="shared" si="52"/>
        <v/>
      </c>
      <c r="E331" s="261" t="str">
        <f>IF($A331="","",SUMIFS(Txn[Signed Units],Txn[Key],$A331))</f>
        <v/>
      </c>
      <c r="F331" s="283">
        <f>IF($A331="","",SUMIFS(Txn[Buy Cost],Txn[Key],$A331,Txn[Transaction Order],"&gt;"&amp;IFERROR(_xlfn.MAXIFS(Txn[Transaction Order],Txn[Key],$A331,Txn[Running Units],"&gt;-0.000001",Txn[Running Units],"&lt;0.000001"),0)))</f>
      </c>
      <c r="G331" s="283">
        <f>IF($A331="","",IFERROR(F331/SUMIFS(Txn[Units Purchased or Sold],Txn[Key],$A331,Txn[Transaction Order],"&gt;"&amp;IFERROR(_xlfn.MAXIFS(Txn[Transaction Order],Txn[Key],$A331,Txn[Running Units],"&gt;-0.000001",Txn[Running Units],"&lt;0.000001"),0),Txn[Sell (-1) Buy (1) Fees (0) Dividend (2)],1),0))</f>
      </c>
      <c r="H331" s="283">
        <f>IF($A331="","",SUMIFS(Txn[Sell Proceeds],Txn[Key],$A331,Txn[Transaction Order],"&gt;"&amp;IFERROR(_xlfn.MAXIFS(Txn[Transaction Order],Txn[Key],$A331,Txn[Running Units],"&gt;-0.000001",Txn[Running Units],"&lt;0.000001"),0)))</f>
      </c>
      <c r="I331" s="284" t="str">
        <f>IF($A331="","",IFERROR(INDEX(Prices[Current Price],MATCH($A331,Prices[Key],0)),0))</f>
        <v/>
      </c>
      <c r="J331" s="285" t="str">
        <f>IF($A331="","",IFERROR(INDEX(Prices[FX to SGD],MATCH($A331,Prices[Key],0)),1))</f>
        <v/>
      </c>
      <c r="K331" s="283" t="str">
        <f t="shared" si="53"/>
        <v/>
      </c>
      <c r="L331" s="283" t="str">
        <f t="shared" si="54"/>
        <v/>
      </c>
      <c r="M331" s="283" t="str">
        <f t="shared" si="55"/>
        <v/>
      </c>
      <c r="N331" s="286" t="str">
        <f t="shared" si="56"/>
        <v/>
      </c>
      <c r="O331" t="str">
        <f>IF($A331="","",IFERROR(INDEX(Prices[Category],MATCH($A331,Prices[Key],0)),"Uncategorized"))</f>
        <v/>
      </c>
      <c r="P331" s="287" t="str">
        <f t="shared" si="57"/>
        <v/>
      </c>
      <c r="Q331" s="287" t="str">
        <f t="shared" si="58"/>
        <v/>
      </c>
    </row>
    <row r="332" spans="1:17" ht="15" customHeight="1" x14ac:dyDescent="0.2">
      <c r="A332" s="240" t="str">
        <f>IFERROR(INDEX('All Ticker P&amp;L'!$A$2:$A$1001,MATCH(ROWS($A$2:A332),'All Ticker P&amp;L'!$N$2:$N$1001,0)),"")</f>
        <v/>
      </c>
      <c r="B332" s="240" t="str">
        <f t="shared" si="50"/>
        <v/>
      </c>
      <c r="C332" s="240" t="str">
        <f t="shared" si="51"/>
        <v/>
      </c>
      <c r="D332" s="240" t="str">
        <f t="shared" si="52"/>
        <v/>
      </c>
      <c r="E332" s="261" t="str">
        <f>IF($A332="","",SUMIFS(Txn[Signed Units],Txn[Key],$A332))</f>
        <v/>
      </c>
      <c r="F332" s="283">
        <f>IF($A332="","",SUMIFS(Txn[Buy Cost],Txn[Key],$A332,Txn[Transaction Order],"&gt;"&amp;IFERROR(_xlfn.MAXIFS(Txn[Transaction Order],Txn[Key],$A332,Txn[Running Units],"&gt;-0.000001",Txn[Running Units],"&lt;0.000001"),0)))</f>
      </c>
      <c r="G332" s="283">
        <f>IF($A332="","",IFERROR(F332/SUMIFS(Txn[Units Purchased or Sold],Txn[Key],$A332,Txn[Transaction Order],"&gt;"&amp;IFERROR(_xlfn.MAXIFS(Txn[Transaction Order],Txn[Key],$A332,Txn[Running Units],"&gt;-0.000001",Txn[Running Units],"&lt;0.000001"),0),Txn[Sell (-1) Buy (1) Fees (0) Dividend (2)],1),0))</f>
      </c>
      <c r="H332" s="283">
        <f>IF($A332="","",SUMIFS(Txn[Sell Proceeds],Txn[Key],$A332,Txn[Transaction Order],"&gt;"&amp;IFERROR(_xlfn.MAXIFS(Txn[Transaction Order],Txn[Key],$A332,Txn[Running Units],"&gt;-0.000001",Txn[Running Units],"&lt;0.000001"),0)))</f>
      </c>
      <c r="I332" s="284" t="str">
        <f>IF($A332="","",IFERROR(INDEX(Prices[Current Price],MATCH($A332,Prices[Key],0)),0))</f>
        <v/>
      </c>
      <c r="J332" s="285" t="str">
        <f>IF($A332="","",IFERROR(INDEX(Prices[FX to SGD],MATCH($A332,Prices[Key],0)),1))</f>
        <v/>
      </c>
      <c r="K332" s="283" t="str">
        <f t="shared" si="53"/>
        <v/>
      </c>
      <c r="L332" s="283" t="str">
        <f t="shared" si="54"/>
        <v/>
      </c>
      <c r="M332" s="283" t="str">
        <f t="shared" si="55"/>
        <v/>
      </c>
      <c r="N332" s="286" t="str">
        <f t="shared" si="56"/>
        <v/>
      </c>
      <c r="O332" t="str">
        <f>IF($A332="","",IFERROR(INDEX(Prices[Category],MATCH($A332,Prices[Key],0)),"Uncategorized"))</f>
        <v/>
      </c>
      <c r="P332" s="287" t="str">
        <f t="shared" si="57"/>
        <v/>
      </c>
      <c r="Q332" s="287" t="str">
        <f t="shared" si="58"/>
        <v/>
      </c>
    </row>
    <row r="333" spans="1:17" ht="15" customHeight="1" x14ac:dyDescent="0.2">
      <c r="A333" s="240" t="str">
        <f>IFERROR(INDEX('All Ticker P&amp;L'!$A$2:$A$1001,MATCH(ROWS($A$2:A333),'All Ticker P&amp;L'!$N$2:$N$1001,0)),"")</f>
        <v/>
      </c>
      <c r="B333" s="240" t="str">
        <f t="shared" si="50"/>
        <v/>
      </c>
      <c r="C333" s="240" t="str">
        <f t="shared" si="51"/>
        <v/>
      </c>
      <c r="D333" s="240" t="str">
        <f t="shared" si="52"/>
        <v/>
      </c>
      <c r="E333" s="261" t="str">
        <f>IF($A333="","",SUMIFS(Txn[Signed Units],Txn[Key],$A333))</f>
        <v/>
      </c>
      <c r="F333" s="283">
        <f>IF($A333="","",SUMIFS(Txn[Buy Cost],Txn[Key],$A333,Txn[Transaction Order],"&gt;"&amp;IFERROR(_xlfn.MAXIFS(Txn[Transaction Order],Txn[Key],$A333,Txn[Running Units],"&gt;-0.000001",Txn[Running Units],"&lt;0.000001"),0)))</f>
      </c>
      <c r="G333" s="283">
        <f>IF($A333="","",IFERROR(F333/SUMIFS(Txn[Units Purchased or Sold],Txn[Key],$A333,Txn[Transaction Order],"&gt;"&amp;IFERROR(_xlfn.MAXIFS(Txn[Transaction Order],Txn[Key],$A333,Txn[Running Units],"&gt;-0.000001",Txn[Running Units],"&lt;0.000001"),0),Txn[Sell (-1) Buy (1) Fees (0) Dividend (2)],1),0))</f>
      </c>
      <c r="H333" s="283">
        <f>IF($A333="","",SUMIFS(Txn[Sell Proceeds],Txn[Key],$A333,Txn[Transaction Order],"&gt;"&amp;IFERROR(_xlfn.MAXIFS(Txn[Transaction Order],Txn[Key],$A333,Txn[Running Units],"&gt;-0.000001",Txn[Running Units],"&lt;0.000001"),0)))</f>
      </c>
      <c r="I333" s="284" t="str">
        <f>IF($A333="","",IFERROR(INDEX(Prices[Current Price],MATCH($A333,Prices[Key],0)),0))</f>
        <v/>
      </c>
      <c r="J333" s="285" t="str">
        <f>IF($A333="","",IFERROR(INDEX(Prices[FX to SGD],MATCH($A333,Prices[Key],0)),1))</f>
        <v/>
      </c>
      <c r="K333" s="283" t="str">
        <f t="shared" si="53"/>
        <v/>
      </c>
      <c r="L333" s="283" t="str">
        <f t="shared" si="54"/>
        <v/>
      </c>
      <c r="M333" s="283" t="str">
        <f t="shared" si="55"/>
        <v/>
      </c>
      <c r="N333" s="286" t="str">
        <f t="shared" si="56"/>
        <v/>
      </c>
      <c r="O333" t="str">
        <f>IF($A333="","",IFERROR(INDEX(Prices[Category],MATCH($A333,Prices[Key],0)),"Uncategorized"))</f>
        <v/>
      </c>
      <c r="P333" s="287" t="str">
        <f t="shared" si="57"/>
        <v/>
      </c>
      <c r="Q333" s="287" t="str">
        <f t="shared" si="58"/>
        <v/>
      </c>
    </row>
    <row r="334" spans="1:17" ht="15" customHeight="1" x14ac:dyDescent="0.2">
      <c r="A334" s="240" t="str">
        <f>IFERROR(INDEX('All Ticker P&amp;L'!$A$2:$A$1001,MATCH(ROWS($A$2:A334),'All Ticker P&amp;L'!$N$2:$N$1001,0)),"")</f>
        <v/>
      </c>
      <c r="B334" s="240" t="str">
        <f t="shared" si="50"/>
        <v/>
      </c>
      <c r="C334" s="240" t="str">
        <f t="shared" si="51"/>
        <v/>
      </c>
      <c r="D334" s="240" t="str">
        <f t="shared" si="52"/>
        <v/>
      </c>
      <c r="E334" s="261" t="str">
        <f>IF($A334="","",SUMIFS(Txn[Signed Units],Txn[Key],$A334))</f>
        <v/>
      </c>
      <c r="F334" s="283">
        <f>IF($A334="","",SUMIFS(Txn[Buy Cost],Txn[Key],$A334,Txn[Transaction Order],"&gt;"&amp;IFERROR(_xlfn.MAXIFS(Txn[Transaction Order],Txn[Key],$A334,Txn[Running Units],"&gt;-0.000001",Txn[Running Units],"&lt;0.000001"),0)))</f>
      </c>
      <c r="G334" s="283">
        <f>IF($A334="","",IFERROR(F334/SUMIFS(Txn[Units Purchased or Sold],Txn[Key],$A334,Txn[Transaction Order],"&gt;"&amp;IFERROR(_xlfn.MAXIFS(Txn[Transaction Order],Txn[Key],$A334,Txn[Running Units],"&gt;-0.000001",Txn[Running Units],"&lt;0.000001"),0),Txn[Sell (-1) Buy (1) Fees (0) Dividend (2)],1),0))</f>
      </c>
      <c r="H334" s="283">
        <f>IF($A334="","",SUMIFS(Txn[Sell Proceeds],Txn[Key],$A334,Txn[Transaction Order],"&gt;"&amp;IFERROR(_xlfn.MAXIFS(Txn[Transaction Order],Txn[Key],$A334,Txn[Running Units],"&gt;-0.000001",Txn[Running Units],"&lt;0.000001"),0)))</f>
      </c>
      <c r="I334" s="284" t="str">
        <f>IF($A334="","",IFERROR(INDEX(Prices[Current Price],MATCH($A334,Prices[Key],0)),0))</f>
        <v/>
      </c>
      <c r="J334" s="285" t="str">
        <f>IF($A334="","",IFERROR(INDEX(Prices[FX to SGD],MATCH($A334,Prices[Key],0)),1))</f>
        <v/>
      </c>
      <c r="K334" s="283" t="str">
        <f t="shared" si="53"/>
        <v/>
      </c>
      <c r="L334" s="283" t="str">
        <f t="shared" si="54"/>
        <v/>
      </c>
      <c r="M334" s="283" t="str">
        <f t="shared" si="55"/>
        <v/>
      </c>
      <c r="N334" s="286" t="str">
        <f t="shared" si="56"/>
        <v/>
      </c>
      <c r="O334" t="str">
        <f>IF($A334="","",IFERROR(INDEX(Prices[Category],MATCH($A334,Prices[Key],0)),"Uncategorized"))</f>
        <v/>
      </c>
      <c r="P334" s="287" t="str">
        <f t="shared" si="57"/>
        <v/>
      </c>
      <c r="Q334" s="287" t="str">
        <f t="shared" si="58"/>
        <v/>
      </c>
    </row>
    <row r="335" spans="1:17" ht="15" customHeight="1" x14ac:dyDescent="0.2">
      <c r="A335" s="240" t="str">
        <f>IFERROR(INDEX('All Ticker P&amp;L'!$A$2:$A$1001,MATCH(ROWS($A$2:A335),'All Ticker P&amp;L'!$N$2:$N$1001,0)),"")</f>
        <v/>
      </c>
      <c r="B335" s="240" t="str">
        <f t="shared" si="50"/>
        <v/>
      </c>
      <c r="C335" s="240" t="str">
        <f t="shared" si="51"/>
        <v/>
      </c>
      <c r="D335" s="240" t="str">
        <f t="shared" si="52"/>
        <v/>
      </c>
      <c r="E335" s="261" t="str">
        <f>IF($A335="","",SUMIFS(Txn[Signed Units],Txn[Key],$A335))</f>
        <v/>
      </c>
      <c r="F335" s="283">
        <f>IF($A335="","",SUMIFS(Txn[Buy Cost],Txn[Key],$A335,Txn[Transaction Order],"&gt;"&amp;IFERROR(_xlfn.MAXIFS(Txn[Transaction Order],Txn[Key],$A335,Txn[Running Units],"&gt;-0.000001",Txn[Running Units],"&lt;0.000001"),0)))</f>
      </c>
      <c r="G335" s="283">
        <f>IF($A335="","",IFERROR(F335/SUMIFS(Txn[Units Purchased or Sold],Txn[Key],$A335,Txn[Transaction Order],"&gt;"&amp;IFERROR(_xlfn.MAXIFS(Txn[Transaction Order],Txn[Key],$A335,Txn[Running Units],"&gt;-0.000001",Txn[Running Units],"&lt;0.000001"),0),Txn[Sell (-1) Buy (1) Fees (0) Dividend (2)],1),0))</f>
      </c>
      <c r="H335" s="283">
        <f>IF($A335="","",SUMIFS(Txn[Sell Proceeds],Txn[Key],$A335,Txn[Transaction Order],"&gt;"&amp;IFERROR(_xlfn.MAXIFS(Txn[Transaction Order],Txn[Key],$A335,Txn[Running Units],"&gt;-0.000001",Txn[Running Units],"&lt;0.000001"),0)))</f>
      </c>
      <c r="I335" s="284" t="str">
        <f>IF($A335="","",IFERROR(INDEX(Prices[Current Price],MATCH($A335,Prices[Key],0)),0))</f>
        <v/>
      </c>
      <c r="J335" s="285" t="str">
        <f>IF($A335="","",IFERROR(INDEX(Prices[FX to SGD],MATCH($A335,Prices[Key],0)),1))</f>
        <v/>
      </c>
      <c r="K335" s="283" t="str">
        <f t="shared" si="53"/>
        <v/>
      </c>
      <c r="L335" s="283" t="str">
        <f t="shared" si="54"/>
        <v/>
      </c>
      <c r="M335" s="283" t="str">
        <f t="shared" si="55"/>
        <v/>
      </c>
      <c r="N335" s="286" t="str">
        <f t="shared" si="56"/>
        <v/>
      </c>
      <c r="O335" t="str">
        <f>IF($A335="","",IFERROR(INDEX(Prices[Category],MATCH($A335,Prices[Key],0)),"Uncategorized"))</f>
        <v/>
      </c>
      <c r="P335" s="287" t="str">
        <f t="shared" si="57"/>
        <v/>
      </c>
      <c r="Q335" s="287" t="str">
        <f t="shared" si="58"/>
        <v/>
      </c>
    </row>
    <row r="336" spans="1:17" ht="15" customHeight="1" x14ac:dyDescent="0.2">
      <c r="A336" s="240" t="str">
        <f>IFERROR(INDEX('All Ticker P&amp;L'!$A$2:$A$1001,MATCH(ROWS($A$2:A336),'All Ticker P&amp;L'!$N$2:$N$1001,0)),"")</f>
        <v/>
      </c>
      <c r="B336" s="240" t="str">
        <f t="shared" si="50"/>
        <v/>
      </c>
      <c r="C336" s="240" t="str">
        <f t="shared" si="51"/>
        <v/>
      </c>
      <c r="D336" s="240" t="str">
        <f t="shared" si="52"/>
        <v/>
      </c>
      <c r="E336" s="261" t="str">
        <f>IF($A336="","",SUMIFS(Txn[Signed Units],Txn[Key],$A336))</f>
        <v/>
      </c>
      <c r="F336" s="283">
        <f>IF($A336="","",SUMIFS(Txn[Buy Cost],Txn[Key],$A336,Txn[Transaction Order],"&gt;"&amp;IFERROR(_xlfn.MAXIFS(Txn[Transaction Order],Txn[Key],$A336,Txn[Running Units],"&gt;-0.000001",Txn[Running Units],"&lt;0.000001"),0)))</f>
      </c>
      <c r="G336" s="283">
        <f>IF($A336="","",IFERROR(F336/SUMIFS(Txn[Units Purchased or Sold],Txn[Key],$A336,Txn[Transaction Order],"&gt;"&amp;IFERROR(_xlfn.MAXIFS(Txn[Transaction Order],Txn[Key],$A336,Txn[Running Units],"&gt;-0.000001",Txn[Running Units],"&lt;0.000001"),0),Txn[Sell (-1) Buy (1) Fees (0) Dividend (2)],1),0))</f>
      </c>
      <c r="H336" s="283">
        <f>IF($A336="","",SUMIFS(Txn[Sell Proceeds],Txn[Key],$A336,Txn[Transaction Order],"&gt;"&amp;IFERROR(_xlfn.MAXIFS(Txn[Transaction Order],Txn[Key],$A336,Txn[Running Units],"&gt;-0.000001",Txn[Running Units],"&lt;0.000001"),0)))</f>
      </c>
      <c r="I336" s="284" t="str">
        <f>IF($A336="","",IFERROR(INDEX(Prices[Current Price],MATCH($A336,Prices[Key],0)),0))</f>
        <v/>
      </c>
      <c r="J336" s="285" t="str">
        <f>IF($A336="","",IFERROR(INDEX(Prices[FX to SGD],MATCH($A336,Prices[Key],0)),1))</f>
        <v/>
      </c>
      <c r="K336" s="283" t="str">
        <f t="shared" si="53"/>
        <v/>
      </c>
      <c r="L336" s="283" t="str">
        <f t="shared" si="54"/>
        <v/>
      </c>
      <c r="M336" s="283" t="str">
        <f t="shared" si="55"/>
        <v/>
      </c>
      <c r="N336" s="286" t="str">
        <f t="shared" si="56"/>
        <v/>
      </c>
      <c r="O336" t="str">
        <f>IF($A336="","",IFERROR(INDEX(Prices[Category],MATCH($A336,Prices[Key],0)),"Uncategorized"))</f>
        <v/>
      </c>
      <c r="P336" s="287" t="str">
        <f t="shared" si="57"/>
        <v/>
      </c>
      <c r="Q336" s="287" t="str">
        <f t="shared" si="58"/>
        <v/>
      </c>
    </row>
    <row r="337" spans="1:17" ht="15" customHeight="1" x14ac:dyDescent="0.2">
      <c r="A337" s="240" t="str">
        <f>IFERROR(INDEX('All Ticker P&amp;L'!$A$2:$A$1001,MATCH(ROWS($A$2:A337),'All Ticker P&amp;L'!$N$2:$N$1001,0)),"")</f>
        <v/>
      </c>
      <c r="B337" s="240" t="str">
        <f t="shared" si="50"/>
        <v/>
      </c>
      <c r="C337" s="240" t="str">
        <f t="shared" si="51"/>
        <v/>
      </c>
      <c r="D337" s="240" t="str">
        <f t="shared" si="52"/>
        <v/>
      </c>
      <c r="E337" s="261" t="str">
        <f>IF($A337="","",SUMIFS(Txn[Signed Units],Txn[Key],$A337))</f>
        <v/>
      </c>
      <c r="F337" s="283">
        <f>IF($A337="","",SUMIFS(Txn[Buy Cost],Txn[Key],$A337,Txn[Transaction Order],"&gt;"&amp;IFERROR(_xlfn.MAXIFS(Txn[Transaction Order],Txn[Key],$A337,Txn[Running Units],"&gt;-0.000001",Txn[Running Units],"&lt;0.000001"),0)))</f>
      </c>
      <c r="G337" s="283">
        <f>IF($A337="","",IFERROR(F337/SUMIFS(Txn[Units Purchased or Sold],Txn[Key],$A337,Txn[Transaction Order],"&gt;"&amp;IFERROR(_xlfn.MAXIFS(Txn[Transaction Order],Txn[Key],$A337,Txn[Running Units],"&gt;-0.000001",Txn[Running Units],"&lt;0.000001"),0),Txn[Sell (-1) Buy (1) Fees (0) Dividend (2)],1),0))</f>
      </c>
      <c r="H337" s="283">
        <f>IF($A337="","",SUMIFS(Txn[Sell Proceeds],Txn[Key],$A337,Txn[Transaction Order],"&gt;"&amp;IFERROR(_xlfn.MAXIFS(Txn[Transaction Order],Txn[Key],$A337,Txn[Running Units],"&gt;-0.000001",Txn[Running Units],"&lt;0.000001"),0)))</f>
      </c>
      <c r="I337" s="284" t="str">
        <f>IF($A337="","",IFERROR(INDEX(Prices[Current Price],MATCH($A337,Prices[Key],0)),0))</f>
        <v/>
      </c>
      <c r="J337" s="285" t="str">
        <f>IF($A337="","",IFERROR(INDEX(Prices[FX to SGD],MATCH($A337,Prices[Key],0)),1))</f>
        <v/>
      </c>
      <c r="K337" s="283" t="str">
        <f t="shared" si="53"/>
        <v/>
      </c>
      <c r="L337" s="283" t="str">
        <f t="shared" si="54"/>
        <v/>
      </c>
      <c r="M337" s="283" t="str">
        <f t="shared" si="55"/>
        <v/>
      </c>
      <c r="N337" s="286" t="str">
        <f t="shared" si="56"/>
        <v/>
      </c>
      <c r="O337" t="str">
        <f>IF($A337="","",IFERROR(INDEX(Prices[Category],MATCH($A337,Prices[Key],0)),"Uncategorized"))</f>
        <v/>
      </c>
      <c r="P337" s="287" t="str">
        <f t="shared" si="57"/>
        <v/>
      </c>
      <c r="Q337" s="287" t="str">
        <f t="shared" si="58"/>
        <v/>
      </c>
    </row>
    <row r="338" spans="1:17" ht="15" customHeight="1" x14ac:dyDescent="0.2">
      <c r="A338" s="240" t="str">
        <f>IFERROR(INDEX('All Ticker P&amp;L'!$A$2:$A$1001,MATCH(ROWS($A$2:A338),'All Ticker P&amp;L'!$N$2:$N$1001,0)),"")</f>
        <v/>
      </c>
      <c r="B338" s="240" t="str">
        <f t="shared" si="50"/>
        <v/>
      </c>
      <c r="C338" s="240" t="str">
        <f t="shared" si="51"/>
        <v/>
      </c>
      <c r="D338" s="240" t="str">
        <f t="shared" si="52"/>
        <v/>
      </c>
      <c r="E338" s="261" t="str">
        <f>IF($A338="","",SUMIFS(Txn[Signed Units],Txn[Key],$A338))</f>
        <v/>
      </c>
      <c r="F338" s="283">
        <f>IF($A338="","",SUMIFS(Txn[Buy Cost],Txn[Key],$A338,Txn[Transaction Order],"&gt;"&amp;IFERROR(_xlfn.MAXIFS(Txn[Transaction Order],Txn[Key],$A338,Txn[Running Units],"&gt;-0.000001",Txn[Running Units],"&lt;0.000001"),0)))</f>
      </c>
      <c r="G338" s="283">
        <f>IF($A338="","",IFERROR(F338/SUMIFS(Txn[Units Purchased or Sold],Txn[Key],$A338,Txn[Transaction Order],"&gt;"&amp;IFERROR(_xlfn.MAXIFS(Txn[Transaction Order],Txn[Key],$A338,Txn[Running Units],"&gt;-0.000001",Txn[Running Units],"&lt;0.000001"),0),Txn[Sell (-1) Buy (1) Fees (0) Dividend (2)],1),0))</f>
      </c>
      <c r="H338" s="283">
        <f>IF($A338="","",SUMIFS(Txn[Sell Proceeds],Txn[Key],$A338,Txn[Transaction Order],"&gt;"&amp;IFERROR(_xlfn.MAXIFS(Txn[Transaction Order],Txn[Key],$A338,Txn[Running Units],"&gt;-0.000001",Txn[Running Units],"&lt;0.000001"),0)))</f>
      </c>
      <c r="I338" s="284" t="str">
        <f>IF($A338="","",IFERROR(INDEX(Prices[Current Price],MATCH($A338,Prices[Key],0)),0))</f>
        <v/>
      </c>
      <c r="J338" s="285" t="str">
        <f>IF($A338="","",IFERROR(INDEX(Prices[FX to SGD],MATCH($A338,Prices[Key],0)),1))</f>
        <v/>
      </c>
      <c r="K338" s="283" t="str">
        <f t="shared" si="53"/>
        <v/>
      </c>
      <c r="L338" s="283" t="str">
        <f t="shared" si="54"/>
        <v/>
      </c>
      <c r="M338" s="283" t="str">
        <f t="shared" si="55"/>
        <v/>
      </c>
      <c r="N338" s="286" t="str">
        <f t="shared" si="56"/>
        <v/>
      </c>
      <c r="O338" t="str">
        <f>IF($A338="","",IFERROR(INDEX(Prices[Category],MATCH($A338,Prices[Key],0)),"Uncategorized"))</f>
        <v/>
      </c>
      <c r="P338" s="287" t="str">
        <f t="shared" si="57"/>
        <v/>
      </c>
      <c r="Q338" s="287" t="str">
        <f t="shared" si="58"/>
        <v/>
      </c>
    </row>
    <row r="339" spans="1:17" ht="15" customHeight="1" x14ac:dyDescent="0.2">
      <c r="A339" s="240" t="str">
        <f>IFERROR(INDEX('All Ticker P&amp;L'!$A$2:$A$1001,MATCH(ROWS($A$2:A339),'All Ticker P&amp;L'!$N$2:$N$1001,0)),"")</f>
        <v/>
      </c>
      <c r="B339" s="240" t="str">
        <f t="shared" si="50"/>
        <v/>
      </c>
      <c r="C339" s="240" t="str">
        <f t="shared" si="51"/>
        <v/>
      </c>
      <c r="D339" s="240" t="str">
        <f t="shared" si="52"/>
        <v/>
      </c>
      <c r="E339" s="261" t="str">
        <f>IF($A339="","",SUMIFS(Txn[Signed Units],Txn[Key],$A339))</f>
        <v/>
      </c>
      <c r="F339" s="283">
        <f>IF($A339="","",SUMIFS(Txn[Buy Cost],Txn[Key],$A339,Txn[Transaction Order],"&gt;"&amp;IFERROR(_xlfn.MAXIFS(Txn[Transaction Order],Txn[Key],$A339,Txn[Running Units],"&gt;-0.000001",Txn[Running Units],"&lt;0.000001"),0)))</f>
      </c>
      <c r="G339" s="283">
        <f>IF($A339="","",IFERROR(F339/SUMIFS(Txn[Units Purchased or Sold],Txn[Key],$A339,Txn[Transaction Order],"&gt;"&amp;IFERROR(_xlfn.MAXIFS(Txn[Transaction Order],Txn[Key],$A339,Txn[Running Units],"&gt;-0.000001",Txn[Running Units],"&lt;0.000001"),0),Txn[Sell (-1) Buy (1) Fees (0) Dividend (2)],1),0))</f>
      </c>
      <c r="H339" s="283">
        <f>IF($A339="","",SUMIFS(Txn[Sell Proceeds],Txn[Key],$A339,Txn[Transaction Order],"&gt;"&amp;IFERROR(_xlfn.MAXIFS(Txn[Transaction Order],Txn[Key],$A339,Txn[Running Units],"&gt;-0.000001",Txn[Running Units],"&lt;0.000001"),0)))</f>
      </c>
      <c r="I339" s="284" t="str">
        <f>IF($A339="","",IFERROR(INDEX(Prices[Current Price],MATCH($A339,Prices[Key],0)),0))</f>
        <v/>
      </c>
      <c r="J339" s="285" t="str">
        <f>IF($A339="","",IFERROR(INDEX(Prices[FX to SGD],MATCH($A339,Prices[Key],0)),1))</f>
        <v/>
      </c>
      <c r="K339" s="283" t="str">
        <f t="shared" si="53"/>
        <v/>
      </c>
      <c r="L339" s="283" t="str">
        <f t="shared" si="54"/>
        <v/>
      </c>
      <c r="M339" s="283" t="str">
        <f t="shared" si="55"/>
        <v/>
      </c>
      <c r="N339" s="286" t="str">
        <f t="shared" si="56"/>
        <v/>
      </c>
      <c r="O339" t="str">
        <f>IF($A339="","",IFERROR(INDEX(Prices[Category],MATCH($A339,Prices[Key],0)),"Uncategorized"))</f>
        <v/>
      </c>
      <c r="P339" s="287" t="str">
        <f t="shared" si="57"/>
        <v/>
      </c>
      <c r="Q339" s="287" t="str">
        <f t="shared" si="58"/>
        <v/>
      </c>
    </row>
    <row r="340" spans="1:17" ht="15" customHeight="1" x14ac:dyDescent="0.2">
      <c r="A340" s="240" t="str">
        <f>IFERROR(INDEX('All Ticker P&amp;L'!$A$2:$A$1001,MATCH(ROWS($A$2:A340),'All Ticker P&amp;L'!$N$2:$N$1001,0)),"")</f>
        <v/>
      </c>
      <c r="B340" s="240" t="str">
        <f t="shared" si="50"/>
        <v/>
      </c>
      <c r="C340" s="240" t="str">
        <f t="shared" si="51"/>
        <v/>
      </c>
      <c r="D340" s="240" t="str">
        <f t="shared" si="52"/>
        <v/>
      </c>
      <c r="E340" s="261" t="str">
        <f>IF($A340="","",SUMIFS(Txn[Signed Units],Txn[Key],$A340))</f>
        <v/>
      </c>
      <c r="F340" s="283">
        <f>IF($A340="","",SUMIFS(Txn[Buy Cost],Txn[Key],$A340,Txn[Transaction Order],"&gt;"&amp;IFERROR(_xlfn.MAXIFS(Txn[Transaction Order],Txn[Key],$A340,Txn[Running Units],"&gt;-0.000001",Txn[Running Units],"&lt;0.000001"),0)))</f>
      </c>
      <c r="G340" s="283">
        <f>IF($A340="","",IFERROR(F340/SUMIFS(Txn[Units Purchased or Sold],Txn[Key],$A340,Txn[Transaction Order],"&gt;"&amp;IFERROR(_xlfn.MAXIFS(Txn[Transaction Order],Txn[Key],$A340,Txn[Running Units],"&gt;-0.000001",Txn[Running Units],"&lt;0.000001"),0),Txn[Sell (-1) Buy (1) Fees (0) Dividend (2)],1),0))</f>
      </c>
      <c r="H340" s="283">
        <f>IF($A340="","",SUMIFS(Txn[Sell Proceeds],Txn[Key],$A340,Txn[Transaction Order],"&gt;"&amp;IFERROR(_xlfn.MAXIFS(Txn[Transaction Order],Txn[Key],$A340,Txn[Running Units],"&gt;-0.000001",Txn[Running Units],"&lt;0.000001"),0)))</f>
      </c>
      <c r="I340" s="284" t="str">
        <f>IF($A340="","",IFERROR(INDEX(Prices[Current Price],MATCH($A340,Prices[Key],0)),0))</f>
        <v/>
      </c>
      <c r="J340" s="285" t="str">
        <f>IF($A340="","",IFERROR(INDEX(Prices[FX to SGD],MATCH($A340,Prices[Key],0)),1))</f>
        <v/>
      </c>
      <c r="K340" s="283" t="str">
        <f t="shared" si="53"/>
        <v/>
      </c>
      <c r="L340" s="283" t="str">
        <f t="shared" si="54"/>
        <v/>
      </c>
      <c r="M340" s="283" t="str">
        <f t="shared" si="55"/>
        <v/>
      </c>
      <c r="N340" s="286" t="str">
        <f t="shared" si="56"/>
        <v/>
      </c>
      <c r="O340" t="str">
        <f>IF($A340="","",IFERROR(INDEX(Prices[Category],MATCH($A340,Prices[Key],0)),"Uncategorized"))</f>
        <v/>
      </c>
      <c r="P340" s="287" t="str">
        <f t="shared" si="57"/>
        <v/>
      </c>
      <c r="Q340" s="287" t="str">
        <f t="shared" si="58"/>
        <v/>
      </c>
    </row>
    <row r="341" spans="1:17" ht="15" customHeight="1" x14ac:dyDescent="0.2">
      <c r="A341" s="240" t="str">
        <f>IFERROR(INDEX('All Ticker P&amp;L'!$A$2:$A$1001,MATCH(ROWS($A$2:A341),'All Ticker P&amp;L'!$N$2:$N$1001,0)),"")</f>
        <v/>
      </c>
      <c r="B341" s="240" t="str">
        <f t="shared" si="50"/>
        <v/>
      </c>
      <c r="C341" s="240" t="str">
        <f t="shared" si="51"/>
        <v/>
      </c>
      <c r="D341" s="240" t="str">
        <f t="shared" si="52"/>
        <v/>
      </c>
      <c r="E341" s="261" t="str">
        <f>IF($A341="","",SUMIFS(Txn[Signed Units],Txn[Key],$A341))</f>
        <v/>
      </c>
      <c r="F341" s="283">
        <f>IF($A341="","",SUMIFS(Txn[Buy Cost],Txn[Key],$A341,Txn[Transaction Order],"&gt;"&amp;IFERROR(_xlfn.MAXIFS(Txn[Transaction Order],Txn[Key],$A341,Txn[Running Units],"&gt;-0.000001",Txn[Running Units],"&lt;0.000001"),0)))</f>
      </c>
      <c r="G341" s="283">
        <f>IF($A341="","",IFERROR(F341/SUMIFS(Txn[Units Purchased or Sold],Txn[Key],$A341,Txn[Transaction Order],"&gt;"&amp;IFERROR(_xlfn.MAXIFS(Txn[Transaction Order],Txn[Key],$A341,Txn[Running Units],"&gt;-0.000001",Txn[Running Units],"&lt;0.000001"),0),Txn[Sell (-1) Buy (1) Fees (0) Dividend (2)],1),0))</f>
      </c>
      <c r="H341" s="283">
        <f>IF($A341="","",SUMIFS(Txn[Sell Proceeds],Txn[Key],$A341,Txn[Transaction Order],"&gt;"&amp;IFERROR(_xlfn.MAXIFS(Txn[Transaction Order],Txn[Key],$A341,Txn[Running Units],"&gt;-0.000001",Txn[Running Units],"&lt;0.000001"),0)))</f>
      </c>
      <c r="I341" s="284" t="str">
        <f>IF($A341="","",IFERROR(INDEX(Prices[Current Price],MATCH($A341,Prices[Key],0)),0))</f>
        <v/>
      </c>
      <c r="J341" s="285" t="str">
        <f>IF($A341="","",IFERROR(INDEX(Prices[FX to SGD],MATCH($A341,Prices[Key],0)),1))</f>
        <v/>
      </c>
      <c r="K341" s="283" t="str">
        <f t="shared" si="53"/>
        <v/>
      </c>
      <c r="L341" s="283" t="str">
        <f t="shared" si="54"/>
        <v/>
      </c>
      <c r="M341" s="283" t="str">
        <f t="shared" si="55"/>
        <v/>
      </c>
      <c r="N341" s="286" t="str">
        <f t="shared" si="56"/>
        <v/>
      </c>
      <c r="O341" t="str">
        <f>IF($A341="","",IFERROR(INDEX(Prices[Category],MATCH($A341,Prices[Key],0)),"Uncategorized"))</f>
        <v/>
      </c>
      <c r="P341" s="287" t="str">
        <f t="shared" si="57"/>
        <v/>
      </c>
      <c r="Q341" s="287" t="str">
        <f t="shared" si="58"/>
        <v/>
      </c>
    </row>
    <row r="342" spans="1:17" ht="15" customHeight="1" x14ac:dyDescent="0.2">
      <c r="A342" s="240" t="str">
        <f>IFERROR(INDEX('All Ticker P&amp;L'!$A$2:$A$1001,MATCH(ROWS($A$2:A342),'All Ticker P&amp;L'!$N$2:$N$1001,0)),"")</f>
        <v/>
      </c>
      <c r="B342" s="240" t="str">
        <f t="shared" si="50"/>
        <v/>
      </c>
      <c r="C342" s="240" t="str">
        <f t="shared" si="51"/>
        <v/>
      </c>
      <c r="D342" s="240" t="str">
        <f t="shared" si="52"/>
        <v/>
      </c>
      <c r="E342" s="261" t="str">
        <f>IF($A342="","",SUMIFS(Txn[Signed Units],Txn[Key],$A342))</f>
        <v/>
      </c>
      <c r="F342" s="283">
        <f>IF($A342="","",SUMIFS(Txn[Buy Cost],Txn[Key],$A342,Txn[Transaction Order],"&gt;"&amp;IFERROR(_xlfn.MAXIFS(Txn[Transaction Order],Txn[Key],$A342,Txn[Running Units],"&gt;-0.000001",Txn[Running Units],"&lt;0.000001"),0)))</f>
      </c>
      <c r="G342" s="283">
        <f>IF($A342="","",IFERROR(F342/SUMIFS(Txn[Units Purchased or Sold],Txn[Key],$A342,Txn[Transaction Order],"&gt;"&amp;IFERROR(_xlfn.MAXIFS(Txn[Transaction Order],Txn[Key],$A342,Txn[Running Units],"&gt;-0.000001",Txn[Running Units],"&lt;0.000001"),0),Txn[Sell (-1) Buy (1) Fees (0) Dividend (2)],1),0))</f>
      </c>
      <c r="H342" s="283">
        <f>IF($A342="","",SUMIFS(Txn[Sell Proceeds],Txn[Key],$A342,Txn[Transaction Order],"&gt;"&amp;IFERROR(_xlfn.MAXIFS(Txn[Transaction Order],Txn[Key],$A342,Txn[Running Units],"&gt;-0.000001",Txn[Running Units],"&lt;0.000001"),0)))</f>
      </c>
      <c r="I342" s="284" t="str">
        <f>IF($A342="","",IFERROR(INDEX(Prices[Current Price],MATCH($A342,Prices[Key],0)),0))</f>
        <v/>
      </c>
      <c r="J342" s="285" t="str">
        <f>IF($A342="","",IFERROR(INDEX(Prices[FX to SGD],MATCH($A342,Prices[Key],0)),1))</f>
        <v/>
      </c>
      <c r="K342" s="283" t="str">
        <f t="shared" si="53"/>
        <v/>
      </c>
      <c r="L342" s="283" t="str">
        <f t="shared" si="54"/>
        <v/>
      </c>
      <c r="M342" s="283" t="str">
        <f t="shared" si="55"/>
        <v/>
      </c>
      <c r="N342" s="286" t="str">
        <f t="shared" si="56"/>
        <v/>
      </c>
      <c r="O342" t="str">
        <f>IF($A342="","",IFERROR(INDEX(Prices[Category],MATCH($A342,Prices[Key],0)),"Uncategorized"))</f>
        <v/>
      </c>
      <c r="P342" s="287" t="str">
        <f t="shared" si="57"/>
        <v/>
      </c>
      <c r="Q342" s="287" t="str">
        <f t="shared" si="58"/>
        <v/>
      </c>
    </row>
    <row r="343" spans="1:17" ht="15" customHeight="1" x14ac:dyDescent="0.2">
      <c r="A343" s="240" t="str">
        <f>IFERROR(INDEX('All Ticker P&amp;L'!$A$2:$A$1001,MATCH(ROWS($A$2:A343),'All Ticker P&amp;L'!$N$2:$N$1001,0)),"")</f>
        <v/>
      </c>
      <c r="B343" s="240" t="str">
        <f t="shared" si="50"/>
        <v/>
      </c>
      <c r="C343" s="240" t="str">
        <f t="shared" si="51"/>
        <v/>
      </c>
      <c r="D343" s="240" t="str">
        <f t="shared" si="52"/>
        <v/>
      </c>
      <c r="E343" s="261" t="str">
        <f>IF($A343="","",SUMIFS(Txn[Signed Units],Txn[Key],$A343))</f>
        <v/>
      </c>
      <c r="F343" s="283">
        <f>IF($A343="","",SUMIFS(Txn[Buy Cost],Txn[Key],$A343,Txn[Transaction Order],"&gt;"&amp;IFERROR(_xlfn.MAXIFS(Txn[Transaction Order],Txn[Key],$A343,Txn[Running Units],"&gt;-0.000001",Txn[Running Units],"&lt;0.000001"),0)))</f>
      </c>
      <c r="G343" s="283">
        <f>IF($A343="","",IFERROR(F343/SUMIFS(Txn[Units Purchased or Sold],Txn[Key],$A343,Txn[Transaction Order],"&gt;"&amp;IFERROR(_xlfn.MAXIFS(Txn[Transaction Order],Txn[Key],$A343,Txn[Running Units],"&gt;-0.000001",Txn[Running Units],"&lt;0.000001"),0),Txn[Sell (-1) Buy (1) Fees (0) Dividend (2)],1),0))</f>
      </c>
      <c r="H343" s="283">
        <f>IF($A343="","",SUMIFS(Txn[Sell Proceeds],Txn[Key],$A343,Txn[Transaction Order],"&gt;"&amp;IFERROR(_xlfn.MAXIFS(Txn[Transaction Order],Txn[Key],$A343,Txn[Running Units],"&gt;-0.000001",Txn[Running Units],"&lt;0.000001"),0)))</f>
      </c>
      <c r="I343" s="284" t="str">
        <f>IF($A343="","",IFERROR(INDEX(Prices[Current Price],MATCH($A343,Prices[Key],0)),0))</f>
        <v/>
      </c>
      <c r="J343" s="285" t="str">
        <f>IF($A343="","",IFERROR(INDEX(Prices[FX to SGD],MATCH($A343,Prices[Key],0)),1))</f>
        <v/>
      </c>
      <c r="K343" s="283" t="str">
        <f t="shared" si="53"/>
        <v/>
      </c>
      <c r="L343" s="283" t="str">
        <f t="shared" si="54"/>
        <v/>
      </c>
      <c r="M343" s="283" t="str">
        <f t="shared" si="55"/>
        <v/>
      </c>
      <c r="N343" s="286" t="str">
        <f t="shared" si="56"/>
        <v/>
      </c>
      <c r="O343" t="str">
        <f>IF($A343="","",IFERROR(INDEX(Prices[Category],MATCH($A343,Prices[Key],0)),"Uncategorized"))</f>
        <v/>
      </c>
      <c r="P343" s="287" t="str">
        <f t="shared" si="57"/>
        <v/>
      </c>
      <c r="Q343" s="287" t="str">
        <f t="shared" si="58"/>
        <v/>
      </c>
    </row>
    <row r="344" spans="1:17" ht="15" customHeight="1" x14ac:dyDescent="0.2">
      <c r="A344" s="240" t="str">
        <f>IFERROR(INDEX('All Ticker P&amp;L'!$A$2:$A$1001,MATCH(ROWS($A$2:A344),'All Ticker P&amp;L'!$N$2:$N$1001,0)),"")</f>
        <v/>
      </c>
      <c r="B344" s="240" t="str">
        <f t="shared" si="50"/>
        <v/>
      </c>
      <c r="C344" s="240" t="str">
        <f t="shared" si="51"/>
        <v/>
      </c>
      <c r="D344" s="240" t="str">
        <f t="shared" si="52"/>
        <v/>
      </c>
      <c r="E344" s="261" t="str">
        <f>IF($A344="","",SUMIFS(Txn[Signed Units],Txn[Key],$A344))</f>
        <v/>
      </c>
      <c r="F344" s="283">
        <f>IF($A344="","",SUMIFS(Txn[Buy Cost],Txn[Key],$A344,Txn[Transaction Order],"&gt;"&amp;IFERROR(_xlfn.MAXIFS(Txn[Transaction Order],Txn[Key],$A344,Txn[Running Units],"&gt;-0.000001",Txn[Running Units],"&lt;0.000001"),0)))</f>
      </c>
      <c r="G344" s="283">
        <f>IF($A344="","",IFERROR(F344/SUMIFS(Txn[Units Purchased or Sold],Txn[Key],$A344,Txn[Transaction Order],"&gt;"&amp;IFERROR(_xlfn.MAXIFS(Txn[Transaction Order],Txn[Key],$A344,Txn[Running Units],"&gt;-0.000001",Txn[Running Units],"&lt;0.000001"),0),Txn[Sell (-1) Buy (1) Fees (0) Dividend (2)],1),0))</f>
      </c>
      <c r="H344" s="283">
        <f>IF($A344="","",SUMIFS(Txn[Sell Proceeds],Txn[Key],$A344,Txn[Transaction Order],"&gt;"&amp;IFERROR(_xlfn.MAXIFS(Txn[Transaction Order],Txn[Key],$A344,Txn[Running Units],"&gt;-0.000001",Txn[Running Units],"&lt;0.000001"),0)))</f>
      </c>
      <c r="I344" s="284" t="str">
        <f>IF($A344="","",IFERROR(INDEX(Prices[Current Price],MATCH($A344,Prices[Key],0)),0))</f>
        <v/>
      </c>
      <c r="J344" s="285" t="str">
        <f>IF($A344="","",IFERROR(INDEX(Prices[FX to SGD],MATCH($A344,Prices[Key],0)),1))</f>
        <v/>
      </c>
      <c r="K344" s="283" t="str">
        <f t="shared" si="53"/>
        <v/>
      </c>
      <c r="L344" s="283" t="str">
        <f t="shared" si="54"/>
        <v/>
      </c>
      <c r="M344" s="283" t="str">
        <f t="shared" si="55"/>
        <v/>
      </c>
      <c r="N344" s="286" t="str">
        <f t="shared" si="56"/>
        <v/>
      </c>
      <c r="O344" t="str">
        <f>IF($A344="","",IFERROR(INDEX(Prices[Category],MATCH($A344,Prices[Key],0)),"Uncategorized"))</f>
        <v/>
      </c>
      <c r="P344" s="287" t="str">
        <f t="shared" si="57"/>
        <v/>
      </c>
      <c r="Q344" s="287" t="str">
        <f t="shared" si="58"/>
        <v/>
      </c>
    </row>
    <row r="345" spans="1:17" ht="15" customHeight="1" x14ac:dyDescent="0.2">
      <c r="A345" s="240" t="str">
        <f>IFERROR(INDEX('All Ticker P&amp;L'!$A$2:$A$1001,MATCH(ROWS($A$2:A345),'All Ticker P&amp;L'!$N$2:$N$1001,0)),"")</f>
        <v/>
      </c>
      <c r="B345" s="240" t="str">
        <f t="shared" si="50"/>
        <v/>
      </c>
      <c r="C345" s="240" t="str">
        <f t="shared" si="51"/>
        <v/>
      </c>
      <c r="D345" s="240" t="str">
        <f t="shared" si="52"/>
        <v/>
      </c>
      <c r="E345" s="261" t="str">
        <f>IF($A345="","",SUMIFS(Txn[Signed Units],Txn[Key],$A345))</f>
        <v/>
      </c>
      <c r="F345" s="283">
        <f>IF($A345="","",SUMIFS(Txn[Buy Cost],Txn[Key],$A345,Txn[Transaction Order],"&gt;"&amp;IFERROR(_xlfn.MAXIFS(Txn[Transaction Order],Txn[Key],$A345,Txn[Running Units],"&gt;-0.000001",Txn[Running Units],"&lt;0.000001"),0)))</f>
      </c>
      <c r="G345" s="283">
        <f>IF($A345="","",IFERROR(F345/SUMIFS(Txn[Units Purchased or Sold],Txn[Key],$A345,Txn[Transaction Order],"&gt;"&amp;IFERROR(_xlfn.MAXIFS(Txn[Transaction Order],Txn[Key],$A345,Txn[Running Units],"&gt;-0.000001",Txn[Running Units],"&lt;0.000001"),0),Txn[Sell (-1) Buy (1) Fees (0) Dividend (2)],1),0))</f>
      </c>
      <c r="H345" s="283">
        <f>IF($A345="","",SUMIFS(Txn[Sell Proceeds],Txn[Key],$A345,Txn[Transaction Order],"&gt;"&amp;IFERROR(_xlfn.MAXIFS(Txn[Transaction Order],Txn[Key],$A345,Txn[Running Units],"&gt;-0.000001",Txn[Running Units],"&lt;0.000001"),0)))</f>
      </c>
      <c r="I345" s="284" t="str">
        <f>IF($A345="","",IFERROR(INDEX(Prices[Current Price],MATCH($A345,Prices[Key],0)),0))</f>
        <v/>
      </c>
      <c r="J345" s="285" t="str">
        <f>IF($A345="","",IFERROR(INDEX(Prices[FX to SGD],MATCH($A345,Prices[Key],0)),1))</f>
        <v/>
      </c>
      <c r="K345" s="283" t="str">
        <f t="shared" si="53"/>
        <v/>
      </c>
      <c r="L345" s="283" t="str">
        <f t="shared" si="54"/>
        <v/>
      </c>
      <c r="M345" s="283" t="str">
        <f t="shared" si="55"/>
        <v/>
      </c>
      <c r="N345" s="286" t="str">
        <f t="shared" si="56"/>
        <v/>
      </c>
      <c r="O345" t="str">
        <f>IF($A345="","",IFERROR(INDEX(Prices[Category],MATCH($A345,Prices[Key],0)),"Uncategorized"))</f>
        <v/>
      </c>
      <c r="P345" s="287" t="str">
        <f t="shared" si="57"/>
        <v/>
      </c>
      <c r="Q345" s="287" t="str">
        <f t="shared" si="58"/>
        <v/>
      </c>
    </row>
    <row r="346" spans="1:17" ht="15" customHeight="1" x14ac:dyDescent="0.2">
      <c r="A346" s="240" t="str">
        <f>IFERROR(INDEX('All Ticker P&amp;L'!$A$2:$A$1001,MATCH(ROWS($A$2:A346),'All Ticker P&amp;L'!$N$2:$N$1001,0)),"")</f>
        <v/>
      </c>
      <c r="B346" s="240" t="str">
        <f t="shared" si="50"/>
        <v/>
      </c>
      <c r="C346" s="240" t="str">
        <f t="shared" si="51"/>
        <v/>
      </c>
      <c r="D346" s="240" t="str">
        <f t="shared" si="52"/>
        <v/>
      </c>
      <c r="E346" s="261" t="str">
        <f>IF($A346="","",SUMIFS(Txn[Signed Units],Txn[Key],$A346))</f>
        <v/>
      </c>
      <c r="F346" s="283">
        <f>IF($A346="","",SUMIFS(Txn[Buy Cost],Txn[Key],$A346,Txn[Transaction Order],"&gt;"&amp;IFERROR(_xlfn.MAXIFS(Txn[Transaction Order],Txn[Key],$A346,Txn[Running Units],"&gt;-0.000001",Txn[Running Units],"&lt;0.000001"),0)))</f>
      </c>
      <c r="G346" s="283">
        <f>IF($A346="","",IFERROR(F346/SUMIFS(Txn[Units Purchased or Sold],Txn[Key],$A346,Txn[Transaction Order],"&gt;"&amp;IFERROR(_xlfn.MAXIFS(Txn[Transaction Order],Txn[Key],$A346,Txn[Running Units],"&gt;-0.000001",Txn[Running Units],"&lt;0.000001"),0),Txn[Sell (-1) Buy (1) Fees (0) Dividend (2)],1),0))</f>
      </c>
      <c r="H346" s="283">
        <f>IF($A346="","",SUMIFS(Txn[Sell Proceeds],Txn[Key],$A346,Txn[Transaction Order],"&gt;"&amp;IFERROR(_xlfn.MAXIFS(Txn[Transaction Order],Txn[Key],$A346,Txn[Running Units],"&gt;-0.000001",Txn[Running Units],"&lt;0.000001"),0)))</f>
      </c>
      <c r="I346" s="284" t="str">
        <f>IF($A346="","",IFERROR(INDEX(Prices[Current Price],MATCH($A346,Prices[Key],0)),0))</f>
        <v/>
      </c>
      <c r="J346" s="285" t="str">
        <f>IF($A346="","",IFERROR(INDEX(Prices[FX to SGD],MATCH($A346,Prices[Key],0)),1))</f>
        <v/>
      </c>
      <c r="K346" s="283" t="str">
        <f t="shared" si="53"/>
        <v/>
      </c>
      <c r="L346" s="283" t="str">
        <f t="shared" si="54"/>
        <v/>
      </c>
      <c r="M346" s="283" t="str">
        <f t="shared" si="55"/>
        <v/>
      </c>
      <c r="N346" s="286" t="str">
        <f t="shared" si="56"/>
        <v/>
      </c>
      <c r="O346" t="str">
        <f>IF($A346="","",IFERROR(INDEX(Prices[Category],MATCH($A346,Prices[Key],0)),"Uncategorized"))</f>
        <v/>
      </c>
      <c r="P346" s="287" t="str">
        <f t="shared" si="57"/>
        <v/>
      </c>
      <c r="Q346" s="287" t="str">
        <f t="shared" si="58"/>
        <v/>
      </c>
    </row>
    <row r="347" spans="1:17" ht="15" customHeight="1" x14ac:dyDescent="0.2">
      <c r="A347" s="240" t="str">
        <f>IFERROR(INDEX('All Ticker P&amp;L'!$A$2:$A$1001,MATCH(ROWS($A$2:A347),'All Ticker P&amp;L'!$N$2:$N$1001,0)),"")</f>
        <v/>
      </c>
      <c r="B347" s="240" t="str">
        <f t="shared" si="50"/>
        <v/>
      </c>
      <c r="C347" s="240" t="str">
        <f t="shared" si="51"/>
        <v/>
      </c>
      <c r="D347" s="240" t="str">
        <f t="shared" si="52"/>
        <v/>
      </c>
      <c r="E347" s="261" t="str">
        <f>IF($A347="","",SUMIFS(Txn[Signed Units],Txn[Key],$A347))</f>
        <v/>
      </c>
      <c r="F347" s="283">
        <f>IF($A347="","",SUMIFS(Txn[Buy Cost],Txn[Key],$A347,Txn[Transaction Order],"&gt;"&amp;IFERROR(_xlfn.MAXIFS(Txn[Transaction Order],Txn[Key],$A347,Txn[Running Units],"&gt;-0.000001",Txn[Running Units],"&lt;0.000001"),0)))</f>
      </c>
      <c r="G347" s="283">
        <f>IF($A347="","",IFERROR(F347/SUMIFS(Txn[Units Purchased or Sold],Txn[Key],$A347,Txn[Transaction Order],"&gt;"&amp;IFERROR(_xlfn.MAXIFS(Txn[Transaction Order],Txn[Key],$A347,Txn[Running Units],"&gt;-0.000001",Txn[Running Units],"&lt;0.000001"),0),Txn[Sell (-1) Buy (1) Fees (0) Dividend (2)],1),0))</f>
      </c>
      <c r="H347" s="283">
        <f>IF($A347="","",SUMIFS(Txn[Sell Proceeds],Txn[Key],$A347,Txn[Transaction Order],"&gt;"&amp;IFERROR(_xlfn.MAXIFS(Txn[Transaction Order],Txn[Key],$A347,Txn[Running Units],"&gt;-0.000001",Txn[Running Units],"&lt;0.000001"),0)))</f>
      </c>
      <c r="I347" s="284" t="str">
        <f>IF($A347="","",IFERROR(INDEX(Prices[Current Price],MATCH($A347,Prices[Key],0)),0))</f>
        <v/>
      </c>
      <c r="J347" s="285" t="str">
        <f>IF($A347="","",IFERROR(INDEX(Prices[FX to SGD],MATCH($A347,Prices[Key],0)),1))</f>
        <v/>
      </c>
      <c r="K347" s="283" t="str">
        <f t="shared" si="53"/>
        <v/>
      </c>
      <c r="L347" s="283" t="str">
        <f t="shared" si="54"/>
        <v/>
      </c>
      <c r="M347" s="283" t="str">
        <f t="shared" si="55"/>
        <v/>
      </c>
      <c r="N347" s="286" t="str">
        <f t="shared" si="56"/>
        <v/>
      </c>
      <c r="O347" t="str">
        <f>IF($A347="","",IFERROR(INDEX(Prices[Category],MATCH($A347,Prices[Key],0)),"Uncategorized"))</f>
        <v/>
      </c>
      <c r="P347" s="287" t="str">
        <f t="shared" si="57"/>
        <v/>
      </c>
      <c r="Q347" s="287" t="str">
        <f t="shared" si="58"/>
        <v/>
      </c>
    </row>
    <row r="348" spans="1:17" ht="15" customHeight="1" x14ac:dyDescent="0.2">
      <c r="A348" s="240" t="str">
        <f>IFERROR(INDEX('All Ticker P&amp;L'!$A$2:$A$1001,MATCH(ROWS($A$2:A348),'All Ticker P&amp;L'!$N$2:$N$1001,0)),"")</f>
        <v/>
      </c>
      <c r="B348" s="240" t="str">
        <f t="shared" si="50"/>
        <v/>
      </c>
      <c r="C348" s="240" t="str">
        <f t="shared" si="51"/>
        <v/>
      </c>
      <c r="D348" s="240" t="str">
        <f t="shared" si="52"/>
        <v/>
      </c>
      <c r="E348" s="261" t="str">
        <f>IF($A348="","",SUMIFS(Txn[Signed Units],Txn[Key],$A348))</f>
        <v/>
      </c>
      <c r="F348" s="283">
        <f>IF($A348="","",SUMIFS(Txn[Buy Cost],Txn[Key],$A348,Txn[Transaction Order],"&gt;"&amp;IFERROR(_xlfn.MAXIFS(Txn[Transaction Order],Txn[Key],$A348,Txn[Running Units],"&gt;-0.000001",Txn[Running Units],"&lt;0.000001"),0)))</f>
      </c>
      <c r="G348" s="283">
        <f>IF($A348="","",IFERROR(F348/SUMIFS(Txn[Units Purchased or Sold],Txn[Key],$A348,Txn[Transaction Order],"&gt;"&amp;IFERROR(_xlfn.MAXIFS(Txn[Transaction Order],Txn[Key],$A348,Txn[Running Units],"&gt;-0.000001",Txn[Running Units],"&lt;0.000001"),0),Txn[Sell (-1) Buy (1) Fees (0) Dividend (2)],1),0))</f>
      </c>
      <c r="H348" s="283">
        <f>IF($A348="","",SUMIFS(Txn[Sell Proceeds],Txn[Key],$A348,Txn[Transaction Order],"&gt;"&amp;IFERROR(_xlfn.MAXIFS(Txn[Transaction Order],Txn[Key],$A348,Txn[Running Units],"&gt;-0.000001",Txn[Running Units],"&lt;0.000001"),0)))</f>
      </c>
      <c r="I348" s="284" t="str">
        <f>IF($A348="","",IFERROR(INDEX(Prices[Current Price],MATCH($A348,Prices[Key],0)),0))</f>
        <v/>
      </c>
      <c r="J348" s="285" t="str">
        <f>IF($A348="","",IFERROR(INDEX(Prices[FX to SGD],MATCH($A348,Prices[Key],0)),1))</f>
        <v/>
      </c>
      <c r="K348" s="283" t="str">
        <f t="shared" si="53"/>
        <v/>
      </c>
      <c r="L348" s="283" t="str">
        <f t="shared" si="54"/>
        <v/>
      </c>
      <c r="M348" s="283" t="str">
        <f t="shared" si="55"/>
        <v/>
      </c>
      <c r="N348" s="286" t="str">
        <f t="shared" si="56"/>
        <v/>
      </c>
      <c r="O348" t="str">
        <f>IF($A348="","",IFERROR(INDEX(Prices[Category],MATCH($A348,Prices[Key],0)),"Uncategorized"))</f>
        <v/>
      </c>
      <c r="P348" s="287" t="str">
        <f t="shared" si="57"/>
        <v/>
      </c>
      <c r="Q348" s="287" t="str">
        <f t="shared" si="58"/>
        <v/>
      </c>
    </row>
    <row r="349" spans="1:17" ht="15" customHeight="1" x14ac:dyDescent="0.2">
      <c r="A349" s="240" t="str">
        <f>IFERROR(INDEX('All Ticker P&amp;L'!$A$2:$A$1001,MATCH(ROWS($A$2:A349),'All Ticker P&amp;L'!$N$2:$N$1001,0)),"")</f>
        <v/>
      </c>
      <c r="B349" s="240" t="str">
        <f t="shared" si="50"/>
        <v/>
      </c>
      <c r="C349" s="240" t="str">
        <f t="shared" si="51"/>
        <v/>
      </c>
      <c r="D349" s="240" t="str">
        <f t="shared" si="52"/>
        <v/>
      </c>
      <c r="E349" s="261" t="str">
        <f>IF($A349="","",SUMIFS(Txn[Signed Units],Txn[Key],$A349))</f>
        <v/>
      </c>
      <c r="F349" s="283">
        <f>IF($A349="","",SUMIFS(Txn[Buy Cost],Txn[Key],$A349,Txn[Transaction Order],"&gt;"&amp;IFERROR(_xlfn.MAXIFS(Txn[Transaction Order],Txn[Key],$A349,Txn[Running Units],"&gt;-0.000001",Txn[Running Units],"&lt;0.000001"),0)))</f>
      </c>
      <c r="G349" s="283">
        <f>IF($A349="","",IFERROR(F349/SUMIFS(Txn[Units Purchased or Sold],Txn[Key],$A349,Txn[Transaction Order],"&gt;"&amp;IFERROR(_xlfn.MAXIFS(Txn[Transaction Order],Txn[Key],$A349,Txn[Running Units],"&gt;-0.000001",Txn[Running Units],"&lt;0.000001"),0),Txn[Sell (-1) Buy (1) Fees (0) Dividend (2)],1),0))</f>
      </c>
      <c r="H349" s="283">
        <f>IF($A349="","",SUMIFS(Txn[Sell Proceeds],Txn[Key],$A349,Txn[Transaction Order],"&gt;"&amp;IFERROR(_xlfn.MAXIFS(Txn[Transaction Order],Txn[Key],$A349,Txn[Running Units],"&gt;-0.000001",Txn[Running Units],"&lt;0.000001"),0)))</f>
      </c>
      <c r="I349" s="284" t="str">
        <f>IF($A349="","",IFERROR(INDEX(Prices[Current Price],MATCH($A349,Prices[Key],0)),0))</f>
        <v/>
      </c>
      <c r="J349" s="285" t="str">
        <f>IF($A349="","",IFERROR(INDEX(Prices[FX to SGD],MATCH($A349,Prices[Key],0)),1))</f>
        <v/>
      </c>
      <c r="K349" s="283" t="str">
        <f t="shared" si="53"/>
        <v/>
      </c>
      <c r="L349" s="283" t="str">
        <f t="shared" si="54"/>
        <v/>
      </c>
      <c r="M349" s="283" t="str">
        <f t="shared" si="55"/>
        <v/>
      </c>
      <c r="N349" s="286" t="str">
        <f t="shared" si="56"/>
        <v/>
      </c>
      <c r="O349" t="str">
        <f>IF($A349="","",IFERROR(INDEX(Prices[Category],MATCH($A349,Prices[Key],0)),"Uncategorized"))</f>
        <v/>
      </c>
      <c r="P349" s="287" t="str">
        <f t="shared" si="57"/>
        <v/>
      </c>
      <c r="Q349" s="287" t="str">
        <f t="shared" si="58"/>
        <v/>
      </c>
    </row>
    <row r="350" spans="1:17" ht="15" customHeight="1" x14ac:dyDescent="0.2">
      <c r="A350" s="240" t="str">
        <f>IFERROR(INDEX('All Ticker P&amp;L'!$A$2:$A$1001,MATCH(ROWS($A$2:A350),'All Ticker P&amp;L'!$N$2:$N$1001,0)),"")</f>
        <v/>
      </c>
      <c r="B350" s="240" t="str">
        <f t="shared" si="50"/>
        <v/>
      </c>
      <c r="C350" s="240" t="str">
        <f t="shared" si="51"/>
        <v/>
      </c>
      <c r="D350" s="240" t="str">
        <f t="shared" si="52"/>
        <v/>
      </c>
      <c r="E350" s="261" t="str">
        <f>IF($A350="","",SUMIFS(Txn[Signed Units],Txn[Key],$A350))</f>
        <v/>
      </c>
      <c r="F350" s="283">
        <f>IF($A350="","",SUMIFS(Txn[Buy Cost],Txn[Key],$A350,Txn[Transaction Order],"&gt;"&amp;IFERROR(_xlfn.MAXIFS(Txn[Transaction Order],Txn[Key],$A350,Txn[Running Units],"&gt;-0.000001",Txn[Running Units],"&lt;0.000001"),0)))</f>
      </c>
      <c r="G350" s="283">
        <f>IF($A350="","",IFERROR(F350/SUMIFS(Txn[Units Purchased or Sold],Txn[Key],$A350,Txn[Transaction Order],"&gt;"&amp;IFERROR(_xlfn.MAXIFS(Txn[Transaction Order],Txn[Key],$A350,Txn[Running Units],"&gt;-0.000001",Txn[Running Units],"&lt;0.000001"),0),Txn[Sell (-1) Buy (1) Fees (0) Dividend (2)],1),0))</f>
      </c>
      <c r="H350" s="283">
        <f>IF($A350="","",SUMIFS(Txn[Sell Proceeds],Txn[Key],$A350,Txn[Transaction Order],"&gt;"&amp;IFERROR(_xlfn.MAXIFS(Txn[Transaction Order],Txn[Key],$A350,Txn[Running Units],"&gt;-0.000001",Txn[Running Units],"&lt;0.000001"),0)))</f>
      </c>
      <c r="I350" s="284" t="str">
        <f>IF($A350="","",IFERROR(INDEX(Prices[Current Price],MATCH($A350,Prices[Key],0)),0))</f>
        <v/>
      </c>
      <c r="J350" s="285" t="str">
        <f>IF($A350="","",IFERROR(INDEX(Prices[FX to SGD],MATCH($A350,Prices[Key],0)),1))</f>
        <v/>
      </c>
      <c r="K350" s="283" t="str">
        <f t="shared" si="53"/>
        <v/>
      </c>
      <c r="L350" s="283" t="str">
        <f t="shared" si="54"/>
        <v/>
      </c>
      <c r="M350" s="283" t="str">
        <f t="shared" si="55"/>
        <v/>
      </c>
      <c r="N350" s="286" t="str">
        <f t="shared" si="56"/>
        <v/>
      </c>
      <c r="O350" t="str">
        <f>IF($A350="","",IFERROR(INDEX(Prices[Category],MATCH($A350,Prices[Key],0)),"Uncategorized"))</f>
        <v/>
      </c>
      <c r="P350" s="287" t="str">
        <f t="shared" si="57"/>
        <v/>
      </c>
      <c r="Q350" s="287" t="str">
        <f t="shared" si="58"/>
        <v/>
      </c>
    </row>
    <row r="351" spans="1:17" ht="15" customHeight="1" x14ac:dyDescent="0.2">
      <c r="A351" s="240" t="str">
        <f>IFERROR(INDEX('All Ticker P&amp;L'!$A$2:$A$1001,MATCH(ROWS($A$2:A351),'All Ticker P&amp;L'!$N$2:$N$1001,0)),"")</f>
        <v/>
      </c>
      <c r="B351" s="240" t="str">
        <f t="shared" si="50"/>
        <v/>
      </c>
      <c r="C351" s="240" t="str">
        <f t="shared" si="51"/>
        <v/>
      </c>
      <c r="D351" s="240" t="str">
        <f t="shared" si="52"/>
        <v/>
      </c>
      <c r="E351" s="261" t="str">
        <f>IF($A351="","",SUMIFS(Txn[Signed Units],Txn[Key],$A351))</f>
        <v/>
      </c>
      <c r="F351" s="283">
        <f>IF($A351="","",SUMIFS(Txn[Buy Cost],Txn[Key],$A351,Txn[Transaction Order],"&gt;"&amp;IFERROR(_xlfn.MAXIFS(Txn[Transaction Order],Txn[Key],$A351,Txn[Running Units],"&gt;-0.000001",Txn[Running Units],"&lt;0.000001"),0)))</f>
      </c>
      <c r="G351" s="283">
        <f>IF($A351="","",IFERROR(F351/SUMIFS(Txn[Units Purchased or Sold],Txn[Key],$A351,Txn[Transaction Order],"&gt;"&amp;IFERROR(_xlfn.MAXIFS(Txn[Transaction Order],Txn[Key],$A351,Txn[Running Units],"&gt;-0.000001",Txn[Running Units],"&lt;0.000001"),0),Txn[Sell (-1) Buy (1) Fees (0) Dividend (2)],1),0))</f>
      </c>
      <c r="H351" s="283">
        <f>IF($A351="","",SUMIFS(Txn[Sell Proceeds],Txn[Key],$A351,Txn[Transaction Order],"&gt;"&amp;IFERROR(_xlfn.MAXIFS(Txn[Transaction Order],Txn[Key],$A351,Txn[Running Units],"&gt;-0.000001",Txn[Running Units],"&lt;0.000001"),0)))</f>
      </c>
      <c r="I351" s="284" t="str">
        <f>IF($A351="","",IFERROR(INDEX(Prices[Current Price],MATCH($A351,Prices[Key],0)),0))</f>
        <v/>
      </c>
      <c r="J351" s="285" t="str">
        <f>IF($A351="","",IFERROR(INDEX(Prices[FX to SGD],MATCH($A351,Prices[Key],0)),1))</f>
        <v/>
      </c>
      <c r="K351" s="283" t="str">
        <f t="shared" si="53"/>
        <v/>
      </c>
      <c r="L351" s="283" t="str">
        <f t="shared" si="54"/>
        <v/>
      </c>
      <c r="M351" s="283" t="str">
        <f t="shared" si="55"/>
        <v/>
      </c>
      <c r="N351" s="286" t="str">
        <f t="shared" si="56"/>
        <v/>
      </c>
      <c r="O351" t="str">
        <f>IF($A351="","",IFERROR(INDEX(Prices[Category],MATCH($A351,Prices[Key],0)),"Uncategorized"))</f>
        <v/>
      </c>
      <c r="P351" s="287" t="str">
        <f t="shared" si="57"/>
        <v/>
      </c>
      <c r="Q351" s="287" t="str">
        <f t="shared" si="58"/>
        <v/>
      </c>
    </row>
    <row r="352" spans="1:17" ht="15" customHeight="1" x14ac:dyDescent="0.2">
      <c r="A352" s="240" t="str">
        <f>IFERROR(INDEX('All Ticker P&amp;L'!$A$2:$A$1001,MATCH(ROWS($A$2:A352),'All Ticker P&amp;L'!$N$2:$N$1001,0)),"")</f>
        <v/>
      </c>
      <c r="B352" s="240" t="str">
        <f t="shared" si="50"/>
        <v/>
      </c>
      <c r="C352" s="240" t="str">
        <f t="shared" si="51"/>
        <v/>
      </c>
      <c r="D352" s="240" t="str">
        <f t="shared" si="52"/>
        <v/>
      </c>
      <c r="E352" s="261" t="str">
        <f>IF($A352="","",SUMIFS(Txn[Signed Units],Txn[Key],$A352))</f>
        <v/>
      </c>
      <c r="F352" s="283">
        <f>IF($A352="","",SUMIFS(Txn[Buy Cost],Txn[Key],$A352,Txn[Transaction Order],"&gt;"&amp;IFERROR(_xlfn.MAXIFS(Txn[Transaction Order],Txn[Key],$A352,Txn[Running Units],"&gt;-0.000001",Txn[Running Units],"&lt;0.000001"),0)))</f>
      </c>
      <c r="G352" s="283">
        <f>IF($A352="","",IFERROR(F352/SUMIFS(Txn[Units Purchased or Sold],Txn[Key],$A352,Txn[Transaction Order],"&gt;"&amp;IFERROR(_xlfn.MAXIFS(Txn[Transaction Order],Txn[Key],$A352,Txn[Running Units],"&gt;-0.000001",Txn[Running Units],"&lt;0.000001"),0),Txn[Sell (-1) Buy (1) Fees (0) Dividend (2)],1),0))</f>
      </c>
      <c r="H352" s="283">
        <f>IF($A352="","",SUMIFS(Txn[Sell Proceeds],Txn[Key],$A352,Txn[Transaction Order],"&gt;"&amp;IFERROR(_xlfn.MAXIFS(Txn[Transaction Order],Txn[Key],$A352,Txn[Running Units],"&gt;-0.000001",Txn[Running Units],"&lt;0.000001"),0)))</f>
      </c>
      <c r="I352" s="284" t="str">
        <f>IF($A352="","",IFERROR(INDEX(Prices[Current Price],MATCH($A352,Prices[Key],0)),0))</f>
        <v/>
      </c>
      <c r="J352" s="285" t="str">
        <f>IF($A352="","",IFERROR(INDEX(Prices[FX to SGD],MATCH($A352,Prices[Key],0)),1))</f>
        <v/>
      </c>
      <c r="K352" s="283" t="str">
        <f t="shared" si="53"/>
        <v/>
      </c>
      <c r="L352" s="283" t="str">
        <f t="shared" si="54"/>
        <v/>
      </c>
      <c r="M352" s="283" t="str">
        <f t="shared" si="55"/>
        <v/>
      </c>
      <c r="N352" s="286" t="str">
        <f t="shared" si="56"/>
        <v/>
      </c>
      <c r="O352" t="str">
        <f>IF($A352="","",IFERROR(INDEX(Prices[Category],MATCH($A352,Prices[Key],0)),"Uncategorized"))</f>
        <v/>
      </c>
      <c r="P352" s="287" t="str">
        <f t="shared" si="57"/>
        <v/>
      </c>
      <c r="Q352" s="287" t="str">
        <f t="shared" si="58"/>
        <v/>
      </c>
    </row>
    <row r="353" spans="1:17" ht="15" customHeight="1" x14ac:dyDescent="0.2">
      <c r="A353" s="240" t="str">
        <f>IFERROR(INDEX('All Ticker P&amp;L'!$A$2:$A$1001,MATCH(ROWS($A$2:A353),'All Ticker P&amp;L'!$N$2:$N$1001,0)),"")</f>
        <v/>
      </c>
      <c r="B353" s="240" t="str">
        <f t="shared" si="50"/>
        <v/>
      </c>
      <c r="C353" s="240" t="str">
        <f t="shared" si="51"/>
        <v/>
      </c>
      <c r="D353" s="240" t="str">
        <f t="shared" si="52"/>
        <v/>
      </c>
      <c r="E353" s="261" t="str">
        <f>IF($A353="","",SUMIFS(Txn[Signed Units],Txn[Key],$A353))</f>
        <v/>
      </c>
      <c r="F353" s="283">
        <f>IF($A353="","",SUMIFS(Txn[Buy Cost],Txn[Key],$A353,Txn[Transaction Order],"&gt;"&amp;IFERROR(_xlfn.MAXIFS(Txn[Transaction Order],Txn[Key],$A353,Txn[Running Units],"&gt;-0.000001",Txn[Running Units],"&lt;0.000001"),0)))</f>
      </c>
      <c r="G353" s="283">
        <f>IF($A353="","",IFERROR(F353/SUMIFS(Txn[Units Purchased or Sold],Txn[Key],$A353,Txn[Transaction Order],"&gt;"&amp;IFERROR(_xlfn.MAXIFS(Txn[Transaction Order],Txn[Key],$A353,Txn[Running Units],"&gt;-0.000001",Txn[Running Units],"&lt;0.000001"),0),Txn[Sell (-1) Buy (1) Fees (0) Dividend (2)],1),0))</f>
      </c>
      <c r="H353" s="283">
        <f>IF($A353="","",SUMIFS(Txn[Sell Proceeds],Txn[Key],$A353,Txn[Transaction Order],"&gt;"&amp;IFERROR(_xlfn.MAXIFS(Txn[Transaction Order],Txn[Key],$A353,Txn[Running Units],"&gt;-0.000001",Txn[Running Units],"&lt;0.000001"),0)))</f>
      </c>
      <c r="I353" s="284" t="str">
        <f>IF($A353="","",IFERROR(INDEX(Prices[Current Price],MATCH($A353,Prices[Key],0)),0))</f>
        <v/>
      </c>
      <c r="J353" s="285" t="str">
        <f>IF($A353="","",IFERROR(INDEX(Prices[FX to SGD],MATCH($A353,Prices[Key],0)),1))</f>
        <v/>
      </c>
      <c r="K353" s="283" t="str">
        <f t="shared" si="53"/>
        <v/>
      </c>
      <c r="L353" s="283" t="str">
        <f t="shared" si="54"/>
        <v/>
      </c>
      <c r="M353" s="283" t="str">
        <f t="shared" si="55"/>
        <v/>
      </c>
      <c r="N353" s="286" t="str">
        <f t="shared" si="56"/>
        <v/>
      </c>
      <c r="O353" t="str">
        <f>IF($A353="","",IFERROR(INDEX(Prices[Category],MATCH($A353,Prices[Key],0)),"Uncategorized"))</f>
        <v/>
      </c>
      <c r="P353" s="287" t="str">
        <f t="shared" si="57"/>
        <v/>
      </c>
      <c r="Q353" s="287" t="str">
        <f t="shared" si="58"/>
        <v/>
      </c>
    </row>
    <row r="354" spans="1:17" ht="15" customHeight="1" x14ac:dyDescent="0.2">
      <c r="A354" s="240" t="str">
        <f>IFERROR(INDEX('All Ticker P&amp;L'!$A$2:$A$1001,MATCH(ROWS($A$2:A354),'All Ticker P&amp;L'!$N$2:$N$1001,0)),"")</f>
        <v/>
      </c>
      <c r="B354" s="240" t="str">
        <f t="shared" si="50"/>
        <v/>
      </c>
      <c r="C354" s="240" t="str">
        <f t="shared" si="51"/>
        <v/>
      </c>
      <c r="D354" s="240" t="str">
        <f t="shared" si="52"/>
        <v/>
      </c>
      <c r="E354" s="261" t="str">
        <f>IF($A354="","",SUMIFS(Txn[Signed Units],Txn[Key],$A354))</f>
        <v/>
      </c>
      <c r="F354" s="283">
        <f>IF($A354="","",SUMIFS(Txn[Buy Cost],Txn[Key],$A354,Txn[Transaction Order],"&gt;"&amp;IFERROR(_xlfn.MAXIFS(Txn[Transaction Order],Txn[Key],$A354,Txn[Running Units],"&gt;-0.000001",Txn[Running Units],"&lt;0.000001"),0)))</f>
      </c>
      <c r="G354" s="283">
        <f>IF($A354="","",IFERROR(F354/SUMIFS(Txn[Units Purchased or Sold],Txn[Key],$A354,Txn[Transaction Order],"&gt;"&amp;IFERROR(_xlfn.MAXIFS(Txn[Transaction Order],Txn[Key],$A354,Txn[Running Units],"&gt;-0.000001",Txn[Running Units],"&lt;0.000001"),0),Txn[Sell (-1) Buy (1) Fees (0) Dividend (2)],1),0))</f>
      </c>
      <c r="H354" s="283">
        <f>IF($A354="","",SUMIFS(Txn[Sell Proceeds],Txn[Key],$A354,Txn[Transaction Order],"&gt;"&amp;IFERROR(_xlfn.MAXIFS(Txn[Transaction Order],Txn[Key],$A354,Txn[Running Units],"&gt;-0.000001",Txn[Running Units],"&lt;0.000001"),0)))</f>
      </c>
      <c r="I354" s="284" t="str">
        <f>IF($A354="","",IFERROR(INDEX(Prices[Current Price],MATCH($A354,Prices[Key],0)),0))</f>
        <v/>
      </c>
      <c r="J354" s="285" t="str">
        <f>IF($A354="","",IFERROR(INDEX(Prices[FX to SGD],MATCH($A354,Prices[Key],0)),1))</f>
        <v/>
      </c>
      <c r="K354" s="283" t="str">
        <f t="shared" si="53"/>
        <v/>
      </c>
      <c r="L354" s="283" t="str">
        <f t="shared" si="54"/>
        <v/>
      </c>
      <c r="M354" s="283" t="str">
        <f t="shared" si="55"/>
        <v/>
      </c>
      <c r="N354" s="286" t="str">
        <f t="shared" si="56"/>
        <v/>
      </c>
      <c r="O354" t="str">
        <f>IF($A354="","",IFERROR(INDEX(Prices[Category],MATCH($A354,Prices[Key],0)),"Uncategorized"))</f>
        <v/>
      </c>
      <c r="P354" s="287" t="str">
        <f t="shared" si="57"/>
        <v/>
      </c>
      <c r="Q354" s="287" t="str">
        <f t="shared" si="58"/>
        <v/>
      </c>
    </row>
    <row r="355" spans="1:17" ht="15" customHeight="1" x14ac:dyDescent="0.2">
      <c r="A355" s="240" t="str">
        <f>IFERROR(INDEX('All Ticker P&amp;L'!$A$2:$A$1001,MATCH(ROWS($A$2:A355),'All Ticker P&amp;L'!$N$2:$N$1001,0)),"")</f>
        <v/>
      </c>
      <c r="B355" s="240" t="str">
        <f t="shared" si="50"/>
        <v/>
      </c>
      <c r="C355" s="240" t="str">
        <f t="shared" si="51"/>
        <v/>
      </c>
      <c r="D355" s="240" t="str">
        <f t="shared" si="52"/>
        <v/>
      </c>
      <c r="E355" s="261" t="str">
        <f>IF($A355="","",SUMIFS(Txn[Signed Units],Txn[Key],$A355))</f>
        <v/>
      </c>
      <c r="F355" s="283">
        <f>IF($A355="","",SUMIFS(Txn[Buy Cost],Txn[Key],$A355,Txn[Transaction Order],"&gt;"&amp;IFERROR(_xlfn.MAXIFS(Txn[Transaction Order],Txn[Key],$A355,Txn[Running Units],"&gt;-0.000001",Txn[Running Units],"&lt;0.000001"),0)))</f>
      </c>
      <c r="G355" s="283">
        <f>IF($A355="","",IFERROR(F355/SUMIFS(Txn[Units Purchased or Sold],Txn[Key],$A355,Txn[Transaction Order],"&gt;"&amp;IFERROR(_xlfn.MAXIFS(Txn[Transaction Order],Txn[Key],$A355,Txn[Running Units],"&gt;-0.000001",Txn[Running Units],"&lt;0.000001"),0),Txn[Sell (-1) Buy (1) Fees (0) Dividend (2)],1),0))</f>
      </c>
      <c r="H355" s="283">
        <f>IF($A355="","",SUMIFS(Txn[Sell Proceeds],Txn[Key],$A355,Txn[Transaction Order],"&gt;"&amp;IFERROR(_xlfn.MAXIFS(Txn[Transaction Order],Txn[Key],$A355,Txn[Running Units],"&gt;-0.000001",Txn[Running Units],"&lt;0.000001"),0)))</f>
      </c>
      <c r="I355" s="284" t="str">
        <f>IF($A355="","",IFERROR(INDEX(Prices[Current Price],MATCH($A355,Prices[Key],0)),0))</f>
        <v/>
      </c>
      <c r="J355" s="285" t="str">
        <f>IF($A355="","",IFERROR(INDEX(Prices[FX to SGD],MATCH($A355,Prices[Key],0)),1))</f>
        <v/>
      </c>
      <c r="K355" s="283" t="str">
        <f t="shared" si="53"/>
        <v/>
      </c>
      <c r="L355" s="283" t="str">
        <f t="shared" si="54"/>
        <v/>
      </c>
      <c r="M355" s="283" t="str">
        <f t="shared" si="55"/>
        <v/>
      </c>
      <c r="N355" s="286" t="str">
        <f t="shared" si="56"/>
        <v/>
      </c>
      <c r="O355" t="str">
        <f>IF($A355="","",IFERROR(INDEX(Prices[Category],MATCH($A355,Prices[Key],0)),"Uncategorized"))</f>
        <v/>
      </c>
      <c r="P355" s="287" t="str">
        <f t="shared" si="57"/>
        <v/>
      </c>
      <c r="Q355" s="287" t="str">
        <f t="shared" si="58"/>
        <v/>
      </c>
    </row>
    <row r="356" spans="1:17" ht="15" customHeight="1" x14ac:dyDescent="0.2">
      <c r="A356" s="240" t="str">
        <f>IFERROR(INDEX('All Ticker P&amp;L'!$A$2:$A$1001,MATCH(ROWS($A$2:A356),'All Ticker P&amp;L'!$N$2:$N$1001,0)),"")</f>
        <v/>
      </c>
      <c r="B356" s="240" t="str">
        <f t="shared" si="50"/>
        <v/>
      </c>
      <c r="C356" s="240" t="str">
        <f t="shared" si="51"/>
        <v/>
      </c>
      <c r="D356" s="240" t="str">
        <f t="shared" si="52"/>
        <v/>
      </c>
      <c r="E356" s="261" t="str">
        <f>IF($A356="","",SUMIFS(Txn[Signed Units],Txn[Key],$A356))</f>
        <v/>
      </c>
      <c r="F356" s="283">
        <f>IF($A356="","",SUMIFS(Txn[Buy Cost],Txn[Key],$A356,Txn[Transaction Order],"&gt;"&amp;IFERROR(_xlfn.MAXIFS(Txn[Transaction Order],Txn[Key],$A356,Txn[Running Units],"&gt;-0.000001",Txn[Running Units],"&lt;0.000001"),0)))</f>
      </c>
      <c r="G356" s="283">
        <f>IF($A356="","",IFERROR(F356/SUMIFS(Txn[Units Purchased or Sold],Txn[Key],$A356,Txn[Transaction Order],"&gt;"&amp;IFERROR(_xlfn.MAXIFS(Txn[Transaction Order],Txn[Key],$A356,Txn[Running Units],"&gt;-0.000001",Txn[Running Units],"&lt;0.000001"),0),Txn[Sell (-1) Buy (1) Fees (0) Dividend (2)],1),0))</f>
      </c>
      <c r="H356" s="283">
        <f>IF($A356="","",SUMIFS(Txn[Sell Proceeds],Txn[Key],$A356,Txn[Transaction Order],"&gt;"&amp;IFERROR(_xlfn.MAXIFS(Txn[Transaction Order],Txn[Key],$A356,Txn[Running Units],"&gt;-0.000001",Txn[Running Units],"&lt;0.000001"),0)))</f>
      </c>
      <c r="I356" s="284" t="str">
        <f>IF($A356="","",IFERROR(INDEX(Prices[Current Price],MATCH($A356,Prices[Key],0)),0))</f>
        <v/>
      </c>
      <c r="J356" s="285" t="str">
        <f>IF($A356="","",IFERROR(INDEX(Prices[FX to SGD],MATCH($A356,Prices[Key],0)),1))</f>
        <v/>
      </c>
      <c r="K356" s="283" t="str">
        <f t="shared" si="53"/>
        <v/>
      </c>
      <c r="L356" s="283" t="str">
        <f t="shared" si="54"/>
        <v/>
      </c>
      <c r="M356" s="283" t="str">
        <f t="shared" si="55"/>
        <v/>
      </c>
      <c r="N356" s="286" t="str">
        <f t="shared" si="56"/>
        <v/>
      </c>
      <c r="O356" t="str">
        <f>IF($A356="","",IFERROR(INDEX(Prices[Category],MATCH($A356,Prices[Key],0)),"Uncategorized"))</f>
        <v/>
      </c>
      <c r="P356" s="287" t="str">
        <f t="shared" si="57"/>
        <v/>
      </c>
      <c r="Q356" s="287" t="str">
        <f t="shared" si="58"/>
        <v/>
      </c>
    </row>
    <row r="357" spans="1:17" ht="15" customHeight="1" x14ac:dyDescent="0.2">
      <c r="A357" s="240" t="str">
        <f>IFERROR(INDEX('All Ticker P&amp;L'!$A$2:$A$1001,MATCH(ROWS($A$2:A357),'All Ticker P&amp;L'!$N$2:$N$1001,0)),"")</f>
        <v/>
      </c>
      <c r="B357" s="240" t="str">
        <f t="shared" si="50"/>
        <v/>
      </c>
      <c r="C357" s="240" t="str">
        <f t="shared" si="51"/>
        <v/>
      </c>
      <c r="D357" s="240" t="str">
        <f t="shared" si="52"/>
        <v/>
      </c>
      <c r="E357" s="261" t="str">
        <f>IF($A357="","",SUMIFS(Txn[Signed Units],Txn[Key],$A357))</f>
        <v/>
      </c>
      <c r="F357" s="283">
        <f>IF($A357="","",SUMIFS(Txn[Buy Cost],Txn[Key],$A357,Txn[Transaction Order],"&gt;"&amp;IFERROR(_xlfn.MAXIFS(Txn[Transaction Order],Txn[Key],$A357,Txn[Running Units],"&gt;-0.000001",Txn[Running Units],"&lt;0.000001"),0)))</f>
      </c>
      <c r="G357" s="283">
        <f>IF($A357="","",IFERROR(F357/SUMIFS(Txn[Units Purchased or Sold],Txn[Key],$A357,Txn[Transaction Order],"&gt;"&amp;IFERROR(_xlfn.MAXIFS(Txn[Transaction Order],Txn[Key],$A357,Txn[Running Units],"&gt;-0.000001",Txn[Running Units],"&lt;0.000001"),0),Txn[Sell (-1) Buy (1) Fees (0) Dividend (2)],1),0))</f>
      </c>
      <c r="H357" s="283">
        <f>IF($A357="","",SUMIFS(Txn[Sell Proceeds],Txn[Key],$A357,Txn[Transaction Order],"&gt;"&amp;IFERROR(_xlfn.MAXIFS(Txn[Transaction Order],Txn[Key],$A357,Txn[Running Units],"&gt;-0.000001",Txn[Running Units],"&lt;0.000001"),0)))</f>
      </c>
      <c r="I357" s="284" t="str">
        <f>IF($A357="","",IFERROR(INDEX(Prices[Current Price],MATCH($A357,Prices[Key],0)),0))</f>
        <v/>
      </c>
      <c r="J357" s="285" t="str">
        <f>IF($A357="","",IFERROR(INDEX(Prices[FX to SGD],MATCH($A357,Prices[Key],0)),1))</f>
        <v/>
      </c>
      <c r="K357" s="283" t="str">
        <f t="shared" si="53"/>
        <v/>
      </c>
      <c r="L357" s="283" t="str">
        <f t="shared" si="54"/>
        <v/>
      </c>
      <c r="M357" s="283" t="str">
        <f t="shared" si="55"/>
        <v/>
      </c>
      <c r="N357" s="286" t="str">
        <f t="shared" si="56"/>
        <v/>
      </c>
      <c r="O357" t="str">
        <f>IF($A357="","",IFERROR(INDEX(Prices[Category],MATCH($A357,Prices[Key],0)),"Uncategorized"))</f>
        <v/>
      </c>
      <c r="P357" s="287" t="str">
        <f t="shared" si="57"/>
        <v/>
      </c>
      <c r="Q357" s="287" t="str">
        <f t="shared" si="58"/>
        <v/>
      </c>
    </row>
    <row r="358" spans="1:17" ht="15" customHeight="1" x14ac:dyDescent="0.2">
      <c r="A358" s="240" t="str">
        <f>IFERROR(INDEX('All Ticker P&amp;L'!$A$2:$A$1001,MATCH(ROWS($A$2:A358),'All Ticker P&amp;L'!$N$2:$N$1001,0)),"")</f>
        <v/>
      </c>
      <c r="B358" s="240" t="str">
        <f t="shared" si="50"/>
        <v/>
      </c>
      <c r="C358" s="240" t="str">
        <f t="shared" si="51"/>
        <v/>
      </c>
      <c r="D358" s="240" t="str">
        <f t="shared" si="52"/>
        <v/>
      </c>
      <c r="E358" s="261" t="str">
        <f>IF($A358="","",SUMIFS(Txn[Signed Units],Txn[Key],$A358))</f>
        <v/>
      </c>
      <c r="F358" s="283">
        <f>IF($A358="","",SUMIFS(Txn[Buy Cost],Txn[Key],$A358,Txn[Transaction Order],"&gt;"&amp;IFERROR(_xlfn.MAXIFS(Txn[Transaction Order],Txn[Key],$A358,Txn[Running Units],"&gt;-0.000001",Txn[Running Units],"&lt;0.000001"),0)))</f>
      </c>
      <c r="G358" s="283">
        <f>IF($A358="","",IFERROR(F358/SUMIFS(Txn[Units Purchased or Sold],Txn[Key],$A358,Txn[Transaction Order],"&gt;"&amp;IFERROR(_xlfn.MAXIFS(Txn[Transaction Order],Txn[Key],$A358,Txn[Running Units],"&gt;-0.000001",Txn[Running Units],"&lt;0.000001"),0),Txn[Sell (-1) Buy (1) Fees (0) Dividend (2)],1),0))</f>
      </c>
      <c r="H358" s="283">
        <f>IF($A358="","",SUMIFS(Txn[Sell Proceeds],Txn[Key],$A358,Txn[Transaction Order],"&gt;"&amp;IFERROR(_xlfn.MAXIFS(Txn[Transaction Order],Txn[Key],$A358,Txn[Running Units],"&gt;-0.000001",Txn[Running Units],"&lt;0.000001"),0)))</f>
      </c>
      <c r="I358" s="284" t="str">
        <f>IF($A358="","",IFERROR(INDEX(Prices[Current Price],MATCH($A358,Prices[Key],0)),0))</f>
        <v/>
      </c>
      <c r="J358" s="285" t="str">
        <f>IF($A358="","",IFERROR(INDEX(Prices[FX to SGD],MATCH($A358,Prices[Key],0)),1))</f>
        <v/>
      </c>
      <c r="K358" s="283" t="str">
        <f t="shared" si="53"/>
        <v/>
      </c>
      <c r="L358" s="283" t="str">
        <f t="shared" si="54"/>
        <v/>
      </c>
      <c r="M358" s="283" t="str">
        <f t="shared" si="55"/>
        <v/>
      </c>
      <c r="N358" s="286" t="str">
        <f t="shared" si="56"/>
        <v/>
      </c>
      <c r="O358" t="str">
        <f>IF($A358="","",IFERROR(INDEX(Prices[Category],MATCH($A358,Prices[Key],0)),"Uncategorized"))</f>
        <v/>
      </c>
      <c r="P358" s="287" t="str">
        <f t="shared" si="57"/>
        <v/>
      </c>
      <c r="Q358" s="287" t="str">
        <f t="shared" si="58"/>
        <v/>
      </c>
    </row>
    <row r="359" spans="1:17" ht="15" customHeight="1" x14ac:dyDescent="0.2">
      <c r="A359" s="240" t="str">
        <f>IFERROR(INDEX('All Ticker P&amp;L'!$A$2:$A$1001,MATCH(ROWS($A$2:A359),'All Ticker P&amp;L'!$N$2:$N$1001,0)),"")</f>
        <v/>
      </c>
      <c r="B359" s="240" t="str">
        <f t="shared" si="50"/>
        <v/>
      </c>
      <c r="C359" s="240" t="str">
        <f t="shared" si="51"/>
        <v/>
      </c>
      <c r="D359" s="240" t="str">
        <f t="shared" si="52"/>
        <v/>
      </c>
      <c r="E359" s="261" t="str">
        <f>IF($A359="","",SUMIFS(Txn[Signed Units],Txn[Key],$A359))</f>
        <v/>
      </c>
      <c r="F359" s="283">
        <f>IF($A359="","",SUMIFS(Txn[Buy Cost],Txn[Key],$A359,Txn[Transaction Order],"&gt;"&amp;IFERROR(_xlfn.MAXIFS(Txn[Transaction Order],Txn[Key],$A359,Txn[Running Units],"&gt;-0.000001",Txn[Running Units],"&lt;0.000001"),0)))</f>
      </c>
      <c r="G359" s="283">
        <f>IF($A359="","",IFERROR(F359/SUMIFS(Txn[Units Purchased or Sold],Txn[Key],$A359,Txn[Transaction Order],"&gt;"&amp;IFERROR(_xlfn.MAXIFS(Txn[Transaction Order],Txn[Key],$A359,Txn[Running Units],"&gt;-0.000001",Txn[Running Units],"&lt;0.000001"),0),Txn[Sell (-1) Buy (1) Fees (0) Dividend (2)],1),0))</f>
      </c>
      <c r="H359" s="283">
        <f>IF($A359="","",SUMIFS(Txn[Sell Proceeds],Txn[Key],$A359,Txn[Transaction Order],"&gt;"&amp;IFERROR(_xlfn.MAXIFS(Txn[Transaction Order],Txn[Key],$A359,Txn[Running Units],"&gt;-0.000001",Txn[Running Units],"&lt;0.000001"),0)))</f>
      </c>
      <c r="I359" s="284" t="str">
        <f>IF($A359="","",IFERROR(INDEX(Prices[Current Price],MATCH($A359,Prices[Key],0)),0))</f>
        <v/>
      </c>
      <c r="J359" s="285" t="str">
        <f>IF($A359="","",IFERROR(INDEX(Prices[FX to SGD],MATCH($A359,Prices[Key],0)),1))</f>
        <v/>
      </c>
      <c r="K359" s="283" t="str">
        <f t="shared" si="53"/>
        <v/>
      </c>
      <c r="L359" s="283" t="str">
        <f t="shared" si="54"/>
        <v/>
      </c>
      <c r="M359" s="283" t="str">
        <f t="shared" si="55"/>
        <v/>
      </c>
      <c r="N359" s="286" t="str">
        <f t="shared" si="56"/>
        <v/>
      </c>
      <c r="O359" t="str">
        <f>IF($A359="","",IFERROR(INDEX(Prices[Category],MATCH($A359,Prices[Key],0)),"Uncategorized"))</f>
        <v/>
      </c>
      <c r="P359" s="287" t="str">
        <f t="shared" si="57"/>
        <v/>
      </c>
      <c r="Q359" s="287" t="str">
        <f t="shared" si="58"/>
        <v/>
      </c>
    </row>
    <row r="360" spans="1:17" ht="15" customHeight="1" x14ac:dyDescent="0.2">
      <c r="A360" s="240" t="str">
        <f>IFERROR(INDEX('All Ticker P&amp;L'!$A$2:$A$1001,MATCH(ROWS($A$2:A360),'All Ticker P&amp;L'!$N$2:$N$1001,0)),"")</f>
        <v/>
      </c>
      <c r="B360" s="240" t="str">
        <f t="shared" si="50"/>
        <v/>
      </c>
      <c r="C360" s="240" t="str">
        <f t="shared" si="51"/>
        <v/>
      </c>
      <c r="D360" s="240" t="str">
        <f t="shared" si="52"/>
        <v/>
      </c>
      <c r="E360" s="261" t="str">
        <f>IF($A360="","",SUMIFS(Txn[Signed Units],Txn[Key],$A360))</f>
        <v/>
      </c>
      <c r="F360" s="283">
        <f>IF($A360="","",SUMIFS(Txn[Buy Cost],Txn[Key],$A360,Txn[Transaction Order],"&gt;"&amp;IFERROR(_xlfn.MAXIFS(Txn[Transaction Order],Txn[Key],$A360,Txn[Running Units],"&gt;-0.000001",Txn[Running Units],"&lt;0.000001"),0)))</f>
      </c>
      <c r="G360" s="283">
        <f>IF($A360="","",IFERROR(F360/SUMIFS(Txn[Units Purchased or Sold],Txn[Key],$A360,Txn[Transaction Order],"&gt;"&amp;IFERROR(_xlfn.MAXIFS(Txn[Transaction Order],Txn[Key],$A360,Txn[Running Units],"&gt;-0.000001",Txn[Running Units],"&lt;0.000001"),0),Txn[Sell (-1) Buy (1) Fees (0) Dividend (2)],1),0))</f>
      </c>
      <c r="H360" s="283">
        <f>IF($A360="","",SUMIFS(Txn[Sell Proceeds],Txn[Key],$A360,Txn[Transaction Order],"&gt;"&amp;IFERROR(_xlfn.MAXIFS(Txn[Transaction Order],Txn[Key],$A360,Txn[Running Units],"&gt;-0.000001",Txn[Running Units],"&lt;0.000001"),0)))</f>
      </c>
      <c r="I360" s="284" t="str">
        <f>IF($A360="","",IFERROR(INDEX(Prices[Current Price],MATCH($A360,Prices[Key],0)),0))</f>
        <v/>
      </c>
      <c r="J360" s="285" t="str">
        <f>IF($A360="","",IFERROR(INDEX(Prices[FX to SGD],MATCH($A360,Prices[Key],0)),1))</f>
        <v/>
      </c>
      <c r="K360" s="283" t="str">
        <f t="shared" si="53"/>
        <v/>
      </c>
      <c r="L360" s="283" t="str">
        <f t="shared" si="54"/>
        <v/>
      </c>
      <c r="M360" s="283" t="str">
        <f t="shared" si="55"/>
        <v/>
      </c>
      <c r="N360" s="286" t="str">
        <f t="shared" si="56"/>
        <v/>
      </c>
      <c r="O360" t="str">
        <f>IF($A360="","",IFERROR(INDEX(Prices[Category],MATCH($A360,Prices[Key],0)),"Uncategorized"))</f>
        <v/>
      </c>
      <c r="P360" s="287" t="str">
        <f t="shared" si="57"/>
        <v/>
      </c>
      <c r="Q360" s="287" t="str">
        <f t="shared" si="58"/>
        <v/>
      </c>
    </row>
    <row r="361" spans="1:17" ht="15" customHeight="1" x14ac:dyDescent="0.2">
      <c r="A361" s="240" t="str">
        <f>IFERROR(INDEX('All Ticker P&amp;L'!$A$2:$A$1001,MATCH(ROWS($A$2:A361),'All Ticker P&amp;L'!$N$2:$N$1001,0)),"")</f>
        <v/>
      </c>
      <c r="B361" s="240" t="str">
        <f t="shared" si="50"/>
        <v/>
      </c>
      <c r="C361" s="240" t="str">
        <f t="shared" si="51"/>
        <v/>
      </c>
      <c r="D361" s="240" t="str">
        <f t="shared" si="52"/>
        <v/>
      </c>
      <c r="E361" s="261" t="str">
        <f>IF($A361="","",SUMIFS(Txn[Signed Units],Txn[Key],$A361))</f>
        <v/>
      </c>
      <c r="F361" s="283">
        <f>IF($A361="","",SUMIFS(Txn[Buy Cost],Txn[Key],$A361,Txn[Transaction Order],"&gt;"&amp;IFERROR(_xlfn.MAXIFS(Txn[Transaction Order],Txn[Key],$A361,Txn[Running Units],"&gt;-0.000001",Txn[Running Units],"&lt;0.000001"),0)))</f>
      </c>
      <c r="G361" s="283">
        <f>IF($A361="","",IFERROR(F361/SUMIFS(Txn[Units Purchased or Sold],Txn[Key],$A361,Txn[Transaction Order],"&gt;"&amp;IFERROR(_xlfn.MAXIFS(Txn[Transaction Order],Txn[Key],$A361,Txn[Running Units],"&gt;-0.000001",Txn[Running Units],"&lt;0.000001"),0),Txn[Sell (-1) Buy (1) Fees (0) Dividend (2)],1),0))</f>
      </c>
      <c r="H361" s="283">
        <f>IF($A361="","",SUMIFS(Txn[Sell Proceeds],Txn[Key],$A361,Txn[Transaction Order],"&gt;"&amp;IFERROR(_xlfn.MAXIFS(Txn[Transaction Order],Txn[Key],$A361,Txn[Running Units],"&gt;-0.000001",Txn[Running Units],"&lt;0.000001"),0)))</f>
      </c>
      <c r="I361" s="284" t="str">
        <f>IF($A361="","",IFERROR(INDEX(Prices[Current Price],MATCH($A361,Prices[Key],0)),0))</f>
        <v/>
      </c>
      <c r="J361" s="285" t="str">
        <f>IF($A361="","",IFERROR(INDEX(Prices[FX to SGD],MATCH($A361,Prices[Key],0)),1))</f>
        <v/>
      </c>
      <c r="K361" s="283" t="str">
        <f t="shared" si="53"/>
        <v/>
      </c>
      <c r="L361" s="283" t="str">
        <f t="shared" si="54"/>
        <v/>
      </c>
      <c r="M361" s="283" t="str">
        <f t="shared" si="55"/>
        <v/>
      </c>
      <c r="N361" s="286" t="str">
        <f t="shared" si="56"/>
        <v/>
      </c>
      <c r="O361" t="str">
        <f>IF($A361="","",IFERROR(INDEX(Prices[Category],MATCH($A361,Prices[Key],0)),"Uncategorized"))</f>
        <v/>
      </c>
      <c r="P361" s="287" t="str">
        <f t="shared" si="57"/>
        <v/>
      </c>
      <c r="Q361" s="287" t="str">
        <f t="shared" si="58"/>
        <v/>
      </c>
    </row>
    <row r="362" spans="1:17" ht="15" customHeight="1" x14ac:dyDescent="0.2">
      <c r="A362" s="240" t="str">
        <f>IFERROR(INDEX('All Ticker P&amp;L'!$A$2:$A$1001,MATCH(ROWS($A$2:A362),'All Ticker P&amp;L'!$N$2:$N$1001,0)),"")</f>
        <v/>
      </c>
      <c r="B362" s="240" t="str">
        <f t="shared" si="50"/>
        <v/>
      </c>
      <c r="C362" s="240" t="str">
        <f t="shared" si="51"/>
        <v/>
      </c>
      <c r="D362" s="240" t="str">
        <f t="shared" si="52"/>
        <v/>
      </c>
      <c r="E362" s="261" t="str">
        <f>IF($A362="","",SUMIFS(Txn[Signed Units],Txn[Key],$A362))</f>
        <v/>
      </c>
      <c r="F362" s="283">
        <f>IF($A362="","",SUMIFS(Txn[Buy Cost],Txn[Key],$A362,Txn[Transaction Order],"&gt;"&amp;IFERROR(_xlfn.MAXIFS(Txn[Transaction Order],Txn[Key],$A362,Txn[Running Units],"&gt;-0.000001",Txn[Running Units],"&lt;0.000001"),0)))</f>
      </c>
      <c r="G362" s="283">
        <f>IF($A362="","",IFERROR(F362/SUMIFS(Txn[Units Purchased or Sold],Txn[Key],$A362,Txn[Transaction Order],"&gt;"&amp;IFERROR(_xlfn.MAXIFS(Txn[Transaction Order],Txn[Key],$A362,Txn[Running Units],"&gt;-0.000001",Txn[Running Units],"&lt;0.000001"),0),Txn[Sell (-1) Buy (1) Fees (0) Dividend (2)],1),0))</f>
      </c>
      <c r="H362" s="283">
        <f>IF($A362="","",SUMIFS(Txn[Sell Proceeds],Txn[Key],$A362,Txn[Transaction Order],"&gt;"&amp;IFERROR(_xlfn.MAXIFS(Txn[Transaction Order],Txn[Key],$A362,Txn[Running Units],"&gt;-0.000001",Txn[Running Units],"&lt;0.000001"),0)))</f>
      </c>
      <c r="I362" s="284" t="str">
        <f>IF($A362="","",IFERROR(INDEX(Prices[Current Price],MATCH($A362,Prices[Key],0)),0))</f>
        <v/>
      </c>
      <c r="J362" s="285" t="str">
        <f>IF($A362="","",IFERROR(INDEX(Prices[FX to SGD],MATCH($A362,Prices[Key],0)),1))</f>
        <v/>
      </c>
      <c r="K362" s="283" t="str">
        <f t="shared" si="53"/>
        <v/>
      </c>
      <c r="L362" s="283" t="str">
        <f t="shared" si="54"/>
        <v/>
      </c>
      <c r="M362" s="283" t="str">
        <f t="shared" si="55"/>
        <v/>
      </c>
      <c r="N362" s="286" t="str">
        <f t="shared" si="56"/>
        <v/>
      </c>
      <c r="O362" t="str">
        <f>IF($A362="","",IFERROR(INDEX(Prices[Category],MATCH($A362,Prices[Key],0)),"Uncategorized"))</f>
        <v/>
      </c>
      <c r="P362" s="287" t="str">
        <f t="shared" si="57"/>
        <v/>
      </c>
      <c r="Q362" s="287" t="str">
        <f t="shared" si="58"/>
        <v/>
      </c>
    </row>
    <row r="363" spans="1:17" ht="15" customHeight="1" x14ac:dyDescent="0.2">
      <c r="A363" s="240" t="str">
        <f>IFERROR(INDEX('All Ticker P&amp;L'!$A$2:$A$1001,MATCH(ROWS($A$2:A363),'All Ticker P&amp;L'!$N$2:$N$1001,0)),"")</f>
        <v/>
      </c>
      <c r="B363" s="240" t="str">
        <f t="shared" si="50"/>
        <v/>
      </c>
      <c r="C363" s="240" t="str">
        <f t="shared" si="51"/>
        <v/>
      </c>
      <c r="D363" s="240" t="str">
        <f t="shared" si="52"/>
        <v/>
      </c>
      <c r="E363" s="261" t="str">
        <f>IF($A363="","",SUMIFS(Txn[Signed Units],Txn[Key],$A363))</f>
        <v/>
      </c>
      <c r="F363" s="283">
        <f>IF($A363="","",SUMIFS(Txn[Buy Cost],Txn[Key],$A363,Txn[Transaction Order],"&gt;"&amp;IFERROR(_xlfn.MAXIFS(Txn[Transaction Order],Txn[Key],$A363,Txn[Running Units],"&gt;-0.000001",Txn[Running Units],"&lt;0.000001"),0)))</f>
      </c>
      <c r="G363" s="283">
        <f>IF($A363="","",IFERROR(F363/SUMIFS(Txn[Units Purchased or Sold],Txn[Key],$A363,Txn[Transaction Order],"&gt;"&amp;IFERROR(_xlfn.MAXIFS(Txn[Transaction Order],Txn[Key],$A363,Txn[Running Units],"&gt;-0.000001",Txn[Running Units],"&lt;0.000001"),0),Txn[Sell (-1) Buy (1) Fees (0) Dividend (2)],1),0))</f>
      </c>
      <c r="H363" s="283">
        <f>IF($A363="","",SUMIFS(Txn[Sell Proceeds],Txn[Key],$A363,Txn[Transaction Order],"&gt;"&amp;IFERROR(_xlfn.MAXIFS(Txn[Transaction Order],Txn[Key],$A363,Txn[Running Units],"&gt;-0.000001",Txn[Running Units],"&lt;0.000001"),0)))</f>
      </c>
      <c r="I363" s="284" t="str">
        <f>IF($A363="","",IFERROR(INDEX(Prices[Current Price],MATCH($A363,Prices[Key],0)),0))</f>
        <v/>
      </c>
      <c r="J363" s="285" t="str">
        <f>IF($A363="","",IFERROR(INDEX(Prices[FX to SGD],MATCH($A363,Prices[Key],0)),1))</f>
        <v/>
      </c>
      <c r="K363" s="283" t="str">
        <f t="shared" si="53"/>
        <v/>
      </c>
      <c r="L363" s="283" t="str">
        <f t="shared" si="54"/>
        <v/>
      </c>
      <c r="M363" s="283" t="str">
        <f t="shared" si="55"/>
        <v/>
      </c>
      <c r="N363" s="286" t="str">
        <f t="shared" si="56"/>
        <v/>
      </c>
      <c r="O363" t="str">
        <f>IF($A363="","",IFERROR(INDEX(Prices[Category],MATCH($A363,Prices[Key],0)),"Uncategorized"))</f>
        <v/>
      </c>
      <c r="P363" s="287" t="str">
        <f t="shared" si="57"/>
        <v/>
      </c>
      <c r="Q363" s="287" t="str">
        <f t="shared" si="58"/>
        <v/>
      </c>
    </row>
    <row r="364" spans="1:17" ht="15" customHeight="1" x14ac:dyDescent="0.2">
      <c r="A364" s="240" t="str">
        <f>IFERROR(INDEX('All Ticker P&amp;L'!$A$2:$A$1001,MATCH(ROWS($A$2:A364),'All Ticker P&amp;L'!$N$2:$N$1001,0)),"")</f>
        <v/>
      </c>
      <c r="B364" s="240" t="str">
        <f t="shared" si="50"/>
        <v/>
      </c>
      <c r="C364" s="240" t="str">
        <f t="shared" si="51"/>
        <v/>
      </c>
      <c r="D364" s="240" t="str">
        <f t="shared" si="52"/>
        <v/>
      </c>
      <c r="E364" s="261" t="str">
        <f>IF($A364="","",SUMIFS(Txn[Signed Units],Txn[Key],$A364))</f>
        <v/>
      </c>
      <c r="F364" s="283">
        <f>IF($A364="","",SUMIFS(Txn[Buy Cost],Txn[Key],$A364,Txn[Transaction Order],"&gt;"&amp;IFERROR(_xlfn.MAXIFS(Txn[Transaction Order],Txn[Key],$A364,Txn[Running Units],"&gt;-0.000001",Txn[Running Units],"&lt;0.000001"),0)))</f>
      </c>
      <c r="G364" s="283">
        <f>IF($A364="","",IFERROR(F364/SUMIFS(Txn[Units Purchased or Sold],Txn[Key],$A364,Txn[Transaction Order],"&gt;"&amp;IFERROR(_xlfn.MAXIFS(Txn[Transaction Order],Txn[Key],$A364,Txn[Running Units],"&gt;-0.000001",Txn[Running Units],"&lt;0.000001"),0),Txn[Sell (-1) Buy (1) Fees (0) Dividend (2)],1),0))</f>
      </c>
      <c r="H364" s="283">
        <f>IF($A364="","",SUMIFS(Txn[Sell Proceeds],Txn[Key],$A364,Txn[Transaction Order],"&gt;"&amp;IFERROR(_xlfn.MAXIFS(Txn[Transaction Order],Txn[Key],$A364,Txn[Running Units],"&gt;-0.000001",Txn[Running Units],"&lt;0.000001"),0)))</f>
      </c>
      <c r="I364" s="284" t="str">
        <f>IF($A364="","",IFERROR(INDEX(Prices[Current Price],MATCH($A364,Prices[Key],0)),0))</f>
        <v/>
      </c>
      <c r="J364" s="285" t="str">
        <f>IF($A364="","",IFERROR(INDEX(Prices[FX to SGD],MATCH($A364,Prices[Key],0)),1))</f>
        <v/>
      </c>
      <c r="K364" s="283" t="str">
        <f t="shared" si="53"/>
        <v/>
      </c>
      <c r="L364" s="283" t="str">
        <f t="shared" si="54"/>
        <v/>
      </c>
      <c r="M364" s="283" t="str">
        <f t="shared" si="55"/>
        <v/>
      </c>
      <c r="N364" s="286" t="str">
        <f t="shared" si="56"/>
        <v/>
      </c>
      <c r="O364" t="str">
        <f>IF($A364="","",IFERROR(INDEX(Prices[Category],MATCH($A364,Prices[Key],0)),"Uncategorized"))</f>
        <v/>
      </c>
      <c r="P364" s="287" t="str">
        <f t="shared" si="57"/>
        <v/>
      </c>
      <c r="Q364" s="287" t="str">
        <f t="shared" si="58"/>
        <v/>
      </c>
    </row>
    <row r="365" spans="1:17" ht="15" customHeight="1" x14ac:dyDescent="0.2">
      <c r="A365" s="240" t="str">
        <f>IFERROR(INDEX('All Ticker P&amp;L'!$A$2:$A$1001,MATCH(ROWS($A$2:A365),'All Ticker P&amp;L'!$N$2:$N$1001,0)),"")</f>
        <v/>
      </c>
      <c r="B365" s="240" t="str">
        <f t="shared" si="50"/>
        <v/>
      </c>
      <c r="C365" s="240" t="str">
        <f t="shared" si="51"/>
        <v/>
      </c>
      <c r="D365" s="240" t="str">
        <f t="shared" si="52"/>
        <v/>
      </c>
      <c r="E365" s="261" t="str">
        <f>IF($A365="","",SUMIFS(Txn[Signed Units],Txn[Key],$A365))</f>
        <v/>
      </c>
      <c r="F365" s="283">
        <f>IF($A365="","",SUMIFS(Txn[Buy Cost],Txn[Key],$A365,Txn[Transaction Order],"&gt;"&amp;IFERROR(_xlfn.MAXIFS(Txn[Transaction Order],Txn[Key],$A365,Txn[Running Units],"&gt;-0.000001",Txn[Running Units],"&lt;0.000001"),0)))</f>
      </c>
      <c r="G365" s="283">
        <f>IF($A365="","",IFERROR(F365/SUMIFS(Txn[Units Purchased or Sold],Txn[Key],$A365,Txn[Transaction Order],"&gt;"&amp;IFERROR(_xlfn.MAXIFS(Txn[Transaction Order],Txn[Key],$A365,Txn[Running Units],"&gt;-0.000001",Txn[Running Units],"&lt;0.000001"),0),Txn[Sell (-1) Buy (1) Fees (0) Dividend (2)],1),0))</f>
      </c>
      <c r="H365" s="283">
        <f>IF($A365="","",SUMIFS(Txn[Sell Proceeds],Txn[Key],$A365,Txn[Transaction Order],"&gt;"&amp;IFERROR(_xlfn.MAXIFS(Txn[Transaction Order],Txn[Key],$A365,Txn[Running Units],"&gt;-0.000001",Txn[Running Units],"&lt;0.000001"),0)))</f>
      </c>
      <c r="I365" s="284" t="str">
        <f>IF($A365="","",IFERROR(INDEX(Prices[Current Price],MATCH($A365,Prices[Key],0)),0))</f>
        <v/>
      </c>
      <c r="J365" s="285" t="str">
        <f>IF($A365="","",IFERROR(INDEX(Prices[FX to SGD],MATCH($A365,Prices[Key],0)),1))</f>
        <v/>
      </c>
      <c r="K365" s="283" t="str">
        <f t="shared" si="53"/>
        <v/>
      </c>
      <c r="L365" s="283" t="str">
        <f t="shared" si="54"/>
        <v/>
      </c>
      <c r="M365" s="283" t="str">
        <f t="shared" si="55"/>
        <v/>
      </c>
      <c r="N365" s="286" t="str">
        <f t="shared" si="56"/>
        <v/>
      </c>
      <c r="O365" t="str">
        <f>IF($A365="","",IFERROR(INDEX(Prices[Category],MATCH($A365,Prices[Key],0)),"Uncategorized"))</f>
        <v/>
      </c>
      <c r="P365" s="287" t="str">
        <f t="shared" si="57"/>
        <v/>
      </c>
      <c r="Q365" s="287" t="str">
        <f t="shared" si="58"/>
        <v/>
      </c>
    </row>
    <row r="366" spans="1:17" ht="15" customHeight="1" x14ac:dyDescent="0.2">
      <c r="A366" s="240" t="str">
        <f>IFERROR(INDEX('All Ticker P&amp;L'!$A$2:$A$1001,MATCH(ROWS($A$2:A366),'All Ticker P&amp;L'!$N$2:$N$1001,0)),"")</f>
        <v/>
      </c>
      <c r="B366" s="240" t="str">
        <f t="shared" si="50"/>
        <v/>
      </c>
      <c r="C366" s="240" t="str">
        <f t="shared" si="51"/>
        <v/>
      </c>
      <c r="D366" s="240" t="str">
        <f t="shared" si="52"/>
        <v/>
      </c>
      <c r="E366" s="261" t="str">
        <f>IF($A366="","",SUMIFS(Txn[Signed Units],Txn[Key],$A366))</f>
        <v/>
      </c>
      <c r="F366" s="283">
        <f>IF($A366="","",SUMIFS(Txn[Buy Cost],Txn[Key],$A366,Txn[Transaction Order],"&gt;"&amp;IFERROR(_xlfn.MAXIFS(Txn[Transaction Order],Txn[Key],$A366,Txn[Running Units],"&gt;-0.000001",Txn[Running Units],"&lt;0.000001"),0)))</f>
      </c>
      <c r="G366" s="283">
        <f>IF($A366="","",IFERROR(F366/SUMIFS(Txn[Units Purchased or Sold],Txn[Key],$A366,Txn[Transaction Order],"&gt;"&amp;IFERROR(_xlfn.MAXIFS(Txn[Transaction Order],Txn[Key],$A366,Txn[Running Units],"&gt;-0.000001",Txn[Running Units],"&lt;0.000001"),0),Txn[Sell (-1) Buy (1) Fees (0) Dividend (2)],1),0))</f>
      </c>
      <c r="H366" s="283">
        <f>IF($A366="","",SUMIFS(Txn[Sell Proceeds],Txn[Key],$A366,Txn[Transaction Order],"&gt;"&amp;IFERROR(_xlfn.MAXIFS(Txn[Transaction Order],Txn[Key],$A366,Txn[Running Units],"&gt;-0.000001",Txn[Running Units],"&lt;0.000001"),0)))</f>
      </c>
      <c r="I366" s="284" t="str">
        <f>IF($A366="","",IFERROR(INDEX(Prices[Current Price],MATCH($A366,Prices[Key],0)),0))</f>
        <v/>
      </c>
      <c r="J366" s="285" t="str">
        <f>IF($A366="","",IFERROR(INDEX(Prices[FX to SGD],MATCH($A366,Prices[Key],0)),1))</f>
        <v/>
      </c>
      <c r="K366" s="283" t="str">
        <f t="shared" si="53"/>
        <v/>
      </c>
      <c r="L366" s="283" t="str">
        <f t="shared" si="54"/>
        <v/>
      </c>
      <c r="M366" s="283" t="str">
        <f t="shared" si="55"/>
        <v/>
      </c>
      <c r="N366" s="286" t="str">
        <f t="shared" si="56"/>
        <v/>
      </c>
      <c r="O366" t="str">
        <f>IF($A366="","",IFERROR(INDEX(Prices[Category],MATCH($A366,Prices[Key],0)),"Uncategorized"))</f>
        <v/>
      </c>
      <c r="P366" s="287" t="str">
        <f t="shared" si="57"/>
        <v/>
      </c>
      <c r="Q366" s="287" t="str">
        <f t="shared" si="58"/>
        <v/>
      </c>
    </row>
    <row r="367" spans="1:17" ht="15" customHeight="1" x14ac:dyDescent="0.2">
      <c r="A367" s="240" t="str">
        <f>IFERROR(INDEX('All Ticker P&amp;L'!$A$2:$A$1001,MATCH(ROWS($A$2:A367),'All Ticker P&amp;L'!$N$2:$N$1001,0)),"")</f>
        <v/>
      </c>
      <c r="B367" s="240" t="str">
        <f t="shared" si="50"/>
        <v/>
      </c>
      <c r="C367" s="240" t="str">
        <f t="shared" si="51"/>
        <v/>
      </c>
      <c r="D367" s="240" t="str">
        <f t="shared" si="52"/>
        <v/>
      </c>
      <c r="E367" s="261" t="str">
        <f>IF($A367="","",SUMIFS(Txn[Signed Units],Txn[Key],$A367))</f>
        <v/>
      </c>
      <c r="F367" s="283">
        <f>IF($A367="","",SUMIFS(Txn[Buy Cost],Txn[Key],$A367,Txn[Transaction Order],"&gt;"&amp;IFERROR(_xlfn.MAXIFS(Txn[Transaction Order],Txn[Key],$A367,Txn[Running Units],"&gt;-0.000001",Txn[Running Units],"&lt;0.000001"),0)))</f>
      </c>
      <c r="G367" s="283">
        <f>IF($A367="","",IFERROR(F367/SUMIFS(Txn[Units Purchased or Sold],Txn[Key],$A367,Txn[Transaction Order],"&gt;"&amp;IFERROR(_xlfn.MAXIFS(Txn[Transaction Order],Txn[Key],$A367,Txn[Running Units],"&gt;-0.000001",Txn[Running Units],"&lt;0.000001"),0),Txn[Sell (-1) Buy (1) Fees (0) Dividend (2)],1),0))</f>
      </c>
      <c r="H367" s="283">
        <f>IF($A367="","",SUMIFS(Txn[Sell Proceeds],Txn[Key],$A367,Txn[Transaction Order],"&gt;"&amp;IFERROR(_xlfn.MAXIFS(Txn[Transaction Order],Txn[Key],$A367,Txn[Running Units],"&gt;-0.000001",Txn[Running Units],"&lt;0.000001"),0)))</f>
      </c>
      <c r="I367" s="284" t="str">
        <f>IF($A367="","",IFERROR(INDEX(Prices[Current Price],MATCH($A367,Prices[Key],0)),0))</f>
        <v/>
      </c>
      <c r="J367" s="285" t="str">
        <f>IF($A367="","",IFERROR(INDEX(Prices[FX to SGD],MATCH($A367,Prices[Key],0)),1))</f>
        <v/>
      </c>
      <c r="K367" s="283" t="str">
        <f t="shared" si="53"/>
        <v/>
      </c>
      <c r="L367" s="283" t="str">
        <f t="shared" si="54"/>
        <v/>
      </c>
      <c r="M367" s="283" t="str">
        <f t="shared" si="55"/>
        <v/>
      </c>
      <c r="N367" s="286" t="str">
        <f t="shared" si="56"/>
        <v/>
      </c>
      <c r="O367" t="str">
        <f>IF($A367="","",IFERROR(INDEX(Prices[Category],MATCH($A367,Prices[Key],0)),"Uncategorized"))</f>
        <v/>
      </c>
      <c r="P367" s="287" t="str">
        <f t="shared" si="57"/>
        <v/>
      </c>
      <c r="Q367" s="287" t="str">
        <f t="shared" si="58"/>
        <v/>
      </c>
    </row>
    <row r="368" spans="1:17" ht="15" customHeight="1" x14ac:dyDescent="0.2">
      <c r="A368" s="240" t="str">
        <f>IFERROR(INDEX('All Ticker P&amp;L'!$A$2:$A$1001,MATCH(ROWS($A$2:A368),'All Ticker P&amp;L'!$N$2:$N$1001,0)),"")</f>
        <v/>
      </c>
      <c r="B368" s="240" t="str">
        <f t="shared" si="50"/>
        <v/>
      </c>
      <c r="C368" s="240" t="str">
        <f t="shared" si="51"/>
        <v/>
      </c>
      <c r="D368" s="240" t="str">
        <f t="shared" si="52"/>
        <v/>
      </c>
      <c r="E368" s="261" t="str">
        <f>IF($A368="","",SUMIFS(Txn[Signed Units],Txn[Key],$A368))</f>
        <v/>
      </c>
      <c r="F368" s="283">
        <f>IF($A368="","",SUMIFS(Txn[Buy Cost],Txn[Key],$A368,Txn[Transaction Order],"&gt;"&amp;IFERROR(_xlfn.MAXIFS(Txn[Transaction Order],Txn[Key],$A368,Txn[Running Units],"&gt;-0.000001",Txn[Running Units],"&lt;0.000001"),0)))</f>
      </c>
      <c r="G368" s="283">
        <f>IF($A368="","",IFERROR(F368/SUMIFS(Txn[Units Purchased or Sold],Txn[Key],$A368,Txn[Transaction Order],"&gt;"&amp;IFERROR(_xlfn.MAXIFS(Txn[Transaction Order],Txn[Key],$A368,Txn[Running Units],"&gt;-0.000001",Txn[Running Units],"&lt;0.000001"),0),Txn[Sell (-1) Buy (1) Fees (0) Dividend (2)],1),0))</f>
      </c>
      <c r="H368" s="283">
        <f>IF($A368="","",SUMIFS(Txn[Sell Proceeds],Txn[Key],$A368,Txn[Transaction Order],"&gt;"&amp;IFERROR(_xlfn.MAXIFS(Txn[Transaction Order],Txn[Key],$A368,Txn[Running Units],"&gt;-0.000001",Txn[Running Units],"&lt;0.000001"),0)))</f>
      </c>
      <c r="I368" s="284" t="str">
        <f>IF($A368="","",IFERROR(INDEX(Prices[Current Price],MATCH($A368,Prices[Key],0)),0))</f>
        <v/>
      </c>
      <c r="J368" s="285" t="str">
        <f>IF($A368="","",IFERROR(INDEX(Prices[FX to SGD],MATCH($A368,Prices[Key],0)),1))</f>
        <v/>
      </c>
      <c r="K368" s="283" t="str">
        <f t="shared" si="53"/>
        <v/>
      </c>
      <c r="L368" s="283" t="str">
        <f t="shared" si="54"/>
        <v/>
      </c>
      <c r="M368" s="283" t="str">
        <f t="shared" si="55"/>
        <v/>
      </c>
      <c r="N368" s="286" t="str">
        <f t="shared" si="56"/>
        <v/>
      </c>
      <c r="O368" t="str">
        <f>IF($A368="","",IFERROR(INDEX(Prices[Category],MATCH($A368,Prices[Key],0)),"Uncategorized"))</f>
        <v/>
      </c>
      <c r="P368" s="287" t="str">
        <f t="shared" si="57"/>
        <v/>
      </c>
      <c r="Q368" s="287" t="str">
        <f t="shared" si="58"/>
        <v/>
      </c>
    </row>
    <row r="369" spans="1:17" ht="15" customHeight="1" x14ac:dyDescent="0.2">
      <c r="A369" s="240" t="str">
        <f>IFERROR(INDEX('All Ticker P&amp;L'!$A$2:$A$1001,MATCH(ROWS($A$2:A369),'All Ticker P&amp;L'!$N$2:$N$1001,0)),"")</f>
        <v/>
      </c>
      <c r="B369" s="240" t="str">
        <f t="shared" si="50"/>
        <v/>
      </c>
      <c r="C369" s="240" t="str">
        <f t="shared" si="51"/>
        <v/>
      </c>
      <c r="D369" s="240" t="str">
        <f t="shared" si="52"/>
        <v/>
      </c>
      <c r="E369" s="261" t="str">
        <f>IF($A369="","",SUMIFS(Txn[Signed Units],Txn[Key],$A369))</f>
        <v/>
      </c>
      <c r="F369" s="283">
        <f>IF($A369="","",SUMIFS(Txn[Buy Cost],Txn[Key],$A369,Txn[Transaction Order],"&gt;"&amp;IFERROR(_xlfn.MAXIFS(Txn[Transaction Order],Txn[Key],$A369,Txn[Running Units],"&gt;-0.000001",Txn[Running Units],"&lt;0.000001"),0)))</f>
      </c>
      <c r="G369" s="283">
        <f>IF($A369="","",IFERROR(F369/SUMIFS(Txn[Units Purchased or Sold],Txn[Key],$A369,Txn[Transaction Order],"&gt;"&amp;IFERROR(_xlfn.MAXIFS(Txn[Transaction Order],Txn[Key],$A369,Txn[Running Units],"&gt;-0.000001",Txn[Running Units],"&lt;0.000001"),0),Txn[Sell (-1) Buy (1) Fees (0) Dividend (2)],1),0))</f>
      </c>
      <c r="H369" s="283">
        <f>IF($A369="","",SUMIFS(Txn[Sell Proceeds],Txn[Key],$A369,Txn[Transaction Order],"&gt;"&amp;IFERROR(_xlfn.MAXIFS(Txn[Transaction Order],Txn[Key],$A369,Txn[Running Units],"&gt;-0.000001",Txn[Running Units],"&lt;0.000001"),0)))</f>
      </c>
      <c r="I369" s="284" t="str">
        <f>IF($A369="","",IFERROR(INDEX(Prices[Current Price],MATCH($A369,Prices[Key],0)),0))</f>
        <v/>
      </c>
      <c r="J369" s="285" t="str">
        <f>IF($A369="","",IFERROR(INDEX(Prices[FX to SGD],MATCH($A369,Prices[Key],0)),1))</f>
        <v/>
      </c>
      <c r="K369" s="283" t="str">
        <f t="shared" si="53"/>
        <v/>
      </c>
      <c r="L369" s="283" t="str">
        <f t="shared" si="54"/>
        <v/>
      </c>
      <c r="M369" s="283" t="str">
        <f t="shared" si="55"/>
        <v/>
      </c>
      <c r="N369" s="286" t="str">
        <f t="shared" si="56"/>
        <v/>
      </c>
      <c r="O369" t="str">
        <f>IF($A369="","",IFERROR(INDEX(Prices[Category],MATCH($A369,Prices[Key],0)),"Uncategorized"))</f>
        <v/>
      </c>
      <c r="P369" s="287" t="str">
        <f t="shared" si="57"/>
        <v/>
      </c>
      <c r="Q369" s="287" t="str">
        <f t="shared" si="58"/>
        <v/>
      </c>
    </row>
    <row r="370" spans="1:17" ht="15" customHeight="1" x14ac:dyDescent="0.2">
      <c r="A370" s="240" t="str">
        <f>IFERROR(INDEX('All Ticker P&amp;L'!$A$2:$A$1001,MATCH(ROWS($A$2:A370),'All Ticker P&amp;L'!$N$2:$N$1001,0)),"")</f>
        <v/>
      </c>
      <c r="B370" s="240" t="str">
        <f t="shared" si="50"/>
        <v/>
      </c>
      <c r="C370" s="240" t="str">
        <f t="shared" si="51"/>
        <v/>
      </c>
      <c r="D370" s="240" t="str">
        <f t="shared" si="52"/>
        <v/>
      </c>
      <c r="E370" s="261" t="str">
        <f>IF($A370="","",SUMIFS(Txn[Signed Units],Txn[Key],$A370))</f>
        <v/>
      </c>
      <c r="F370" s="283">
        <f>IF($A370="","",SUMIFS(Txn[Buy Cost],Txn[Key],$A370,Txn[Transaction Order],"&gt;"&amp;IFERROR(_xlfn.MAXIFS(Txn[Transaction Order],Txn[Key],$A370,Txn[Running Units],"&gt;-0.000001",Txn[Running Units],"&lt;0.000001"),0)))</f>
      </c>
      <c r="G370" s="283">
        <f>IF($A370="","",IFERROR(F370/SUMIFS(Txn[Units Purchased or Sold],Txn[Key],$A370,Txn[Transaction Order],"&gt;"&amp;IFERROR(_xlfn.MAXIFS(Txn[Transaction Order],Txn[Key],$A370,Txn[Running Units],"&gt;-0.000001",Txn[Running Units],"&lt;0.000001"),0),Txn[Sell (-1) Buy (1) Fees (0) Dividend (2)],1),0))</f>
      </c>
      <c r="H370" s="283">
        <f>IF($A370="","",SUMIFS(Txn[Sell Proceeds],Txn[Key],$A370,Txn[Transaction Order],"&gt;"&amp;IFERROR(_xlfn.MAXIFS(Txn[Transaction Order],Txn[Key],$A370,Txn[Running Units],"&gt;-0.000001",Txn[Running Units],"&lt;0.000001"),0)))</f>
      </c>
      <c r="I370" s="284" t="str">
        <f>IF($A370="","",IFERROR(INDEX(Prices[Current Price],MATCH($A370,Prices[Key],0)),0))</f>
        <v/>
      </c>
      <c r="J370" s="285" t="str">
        <f>IF($A370="","",IFERROR(INDEX(Prices[FX to SGD],MATCH($A370,Prices[Key],0)),1))</f>
        <v/>
      </c>
      <c r="K370" s="283" t="str">
        <f t="shared" si="53"/>
        <v/>
      </c>
      <c r="L370" s="283" t="str">
        <f t="shared" si="54"/>
        <v/>
      </c>
      <c r="M370" s="283" t="str">
        <f t="shared" si="55"/>
        <v/>
      </c>
      <c r="N370" s="286" t="str">
        <f t="shared" si="56"/>
        <v/>
      </c>
      <c r="O370" t="str">
        <f>IF($A370="","",IFERROR(INDEX(Prices[Category],MATCH($A370,Prices[Key],0)),"Uncategorized"))</f>
        <v/>
      </c>
      <c r="P370" s="287" t="str">
        <f t="shared" si="57"/>
        <v/>
      </c>
      <c r="Q370" s="287" t="str">
        <f t="shared" si="58"/>
        <v/>
      </c>
    </row>
    <row r="371" spans="1:17" ht="15" customHeight="1" x14ac:dyDescent="0.2">
      <c r="A371" s="240" t="str">
        <f>IFERROR(INDEX('All Ticker P&amp;L'!$A$2:$A$1001,MATCH(ROWS($A$2:A371),'All Ticker P&amp;L'!$N$2:$N$1001,0)),"")</f>
        <v/>
      </c>
      <c r="B371" s="240" t="str">
        <f t="shared" si="50"/>
        <v/>
      </c>
      <c r="C371" s="240" t="str">
        <f t="shared" si="51"/>
        <v/>
      </c>
      <c r="D371" s="240" t="str">
        <f t="shared" si="52"/>
        <v/>
      </c>
      <c r="E371" s="261" t="str">
        <f>IF($A371="","",SUMIFS(Txn[Signed Units],Txn[Key],$A371))</f>
        <v/>
      </c>
      <c r="F371" s="283">
        <f>IF($A371="","",SUMIFS(Txn[Buy Cost],Txn[Key],$A371,Txn[Transaction Order],"&gt;"&amp;IFERROR(_xlfn.MAXIFS(Txn[Transaction Order],Txn[Key],$A371,Txn[Running Units],"&gt;-0.000001",Txn[Running Units],"&lt;0.000001"),0)))</f>
      </c>
      <c r="G371" s="283">
        <f>IF($A371="","",IFERROR(F371/SUMIFS(Txn[Units Purchased or Sold],Txn[Key],$A371,Txn[Transaction Order],"&gt;"&amp;IFERROR(_xlfn.MAXIFS(Txn[Transaction Order],Txn[Key],$A371,Txn[Running Units],"&gt;-0.000001",Txn[Running Units],"&lt;0.000001"),0),Txn[Sell (-1) Buy (1) Fees (0) Dividend (2)],1),0))</f>
      </c>
      <c r="H371" s="283">
        <f>IF($A371="","",SUMIFS(Txn[Sell Proceeds],Txn[Key],$A371,Txn[Transaction Order],"&gt;"&amp;IFERROR(_xlfn.MAXIFS(Txn[Transaction Order],Txn[Key],$A371,Txn[Running Units],"&gt;-0.000001",Txn[Running Units],"&lt;0.000001"),0)))</f>
      </c>
      <c r="I371" s="284" t="str">
        <f>IF($A371="","",IFERROR(INDEX(Prices[Current Price],MATCH($A371,Prices[Key],0)),0))</f>
        <v/>
      </c>
      <c r="J371" s="285" t="str">
        <f>IF($A371="","",IFERROR(INDEX(Prices[FX to SGD],MATCH($A371,Prices[Key],0)),1))</f>
        <v/>
      </c>
      <c r="K371" s="283" t="str">
        <f t="shared" si="53"/>
        <v/>
      </c>
      <c r="L371" s="283" t="str">
        <f t="shared" si="54"/>
        <v/>
      </c>
      <c r="M371" s="283" t="str">
        <f t="shared" si="55"/>
        <v/>
      </c>
      <c r="N371" s="286" t="str">
        <f t="shared" si="56"/>
        <v/>
      </c>
      <c r="O371" t="str">
        <f>IF($A371="","",IFERROR(INDEX(Prices[Category],MATCH($A371,Prices[Key],0)),"Uncategorized"))</f>
        <v/>
      </c>
      <c r="P371" s="287" t="str">
        <f t="shared" si="57"/>
        <v/>
      </c>
      <c r="Q371" s="287" t="str">
        <f t="shared" si="58"/>
        <v/>
      </c>
    </row>
    <row r="372" spans="1:17" ht="15" customHeight="1" x14ac:dyDescent="0.2">
      <c r="A372" s="240" t="str">
        <f>IFERROR(INDEX('All Ticker P&amp;L'!$A$2:$A$1001,MATCH(ROWS($A$2:A372),'All Ticker P&amp;L'!$N$2:$N$1001,0)),"")</f>
        <v/>
      </c>
      <c r="B372" s="240" t="str">
        <f t="shared" si="50"/>
        <v/>
      </c>
      <c r="C372" s="240" t="str">
        <f t="shared" si="51"/>
        <v/>
      </c>
      <c r="D372" s="240" t="str">
        <f t="shared" si="52"/>
        <v/>
      </c>
      <c r="E372" s="261" t="str">
        <f>IF($A372="","",SUMIFS(Txn[Signed Units],Txn[Key],$A372))</f>
        <v/>
      </c>
      <c r="F372" s="283">
        <f>IF($A372="","",SUMIFS(Txn[Buy Cost],Txn[Key],$A372,Txn[Transaction Order],"&gt;"&amp;IFERROR(_xlfn.MAXIFS(Txn[Transaction Order],Txn[Key],$A372,Txn[Running Units],"&gt;-0.000001",Txn[Running Units],"&lt;0.000001"),0)))</f>
      </c>
      <c r="G372" s="283">
        <f>IF($A372="","",IFERROR(F372/SUMIFS(Txn[Units Purchased or Sold],Txn[Key],$A372,Txn[Transaction Order],"&gt;"&amp;IFERROR(_xlfn.MAXIFS(Txn[Transaction Order],Txn[Key],$A372,Txn[Running Units],"&gt;-0.000001",Txn[Running Units],"&lt;0.000001"),0),Txn[Sell (-1) Buy (1) Fees (0) Dividend (2)],1),0))</f>
      </c>
      <c r="H372" s="283">
        <f>IF($A372="","",SUMIFS(Txn[Sell Proceeds],Txn[Key],$A372,Txn[Transaction Order],"&gt;"&amp;IFERROR(_xlfn.MAXIFS(Txn[Transaction Order],Txn[Key],$A372,Txn[Running Units],"&gt;-0.000001",Txn[Running Units],"&lt;0.000001"),0)))</f>
      </c>
      <c r="I372" s="284" t="str">
        <f>IF($A372="","",IFERROR(INDEX(Prices[Current Price],MATCH($A372,Prices[Key],0)),0))</f>
        <v/>
      </c>
      <c r="J372" s="285" t="str">
        <f>IF($A372="","",IFERROR(INDEX(Prices[FX to SGD],MATCH($A372,Prices[Key],0)),1))</f>
        <v/>
      </c>
      <c r="K372" s="283" t="str">
        <f t="shared" si="53"/>
        <v/>
      </c>
      <c r="L372" s="283" t="str">
        <f t="shared" si="54"/>
        <v/>
      </c>
      <c r="M372" s="283" t="str">
        <f t="shared" si="55"/>
        <v/>
      </c>
      <c r="N372" s="286" t="str">
        <f t="shared" si="56"/>
        <v/>
      </c>
      <c r="O372" t="str">
        <f>IF($A372="","",IFERROR(INDEX(Prices[Category],MATCH($A372,Prices[Key],0)),"Uncategorized"))</f>
        <v/>
      </c>
      <c r="P372" s="287" t="str">
        <f t="shared" si="57"/>
        <v/>
      </c>
      <c r="Q372" s="287" t="str">
        <f t="shared" si="58"/>
        <v/>
      </c>
    </row>
    <row r="373" spans="1:17" ht="15" customHeight="1" x14ac:dyDescent="0.2">
      <c r="A373" s="240" t="str">
        <f>IFERROR(INDEX('All Ticker P&amp;L'!$A$2:$A$1001,MATCH(ROWS($A$2:A373),'All Ticker P&amp;L'!$N$2:$N$1001,0)),"")</f>
        <v/>
      </c>
      <c r="B373" s="240" t="str">
        <f t="shared" si="50"/>
        <v/>
      </c>
      <c r="C373" s="240" t="str">
        <f t="shared" si="51"/>
        <v/>
      </c>
      <c r="D373" s="240" t="str">
        <f t="shared" si="52"/>
        <v/>
      </c>
      <c r="E373" s="261" t="str">
        <f>IF($A373="","",SUMIFS(Txn[Signed Units],Txn[Key],$A373))</f>
        <v/>
      </c>
      <c r="F373" s="283">
        <f>IF($A373="","",SUMIFS(Txn[Buy Cost],Txn[Key],$A373,Txn[Transaction Order],"&gt;"&amp;IFERROR(_xlfn.MAXIFS(Txn[Transaction Order],Txn[Key],$A373,Txn[Running Units],"&gt;-0.000001",Txn[Running Units],"&lt;0.000001"),0)))</f>
      </c>
      <c r="G373" s="283">
        <f>IF($A373="","",IFERROR(F373/SUMIFS(Txn[Units Purchased or Sold],Txn[Key],$A373,Txn[Transaction Order],"&gt;"&amp;IFERROR(_xlfn.MAXIFS(Txn[Transaction Order],Txn[Key],$A373,Txn[Running Units],"&gt;-0.000001",Txn[Running Units],"&lt;0.000001"),0),Txn[Sell (-1) Buy (1) Fees (0) Dividend (2)],1),0))</f>
      </c>
      <c r="H373" s="283">
        <f>IF($A373="","",SUMIFS(Txn[Sell Proceeds],Txn[Key],$A373,Txn[Transaction Order],"&gt;"&amp;IFERROR(_xlfn.MAXIFS(Txn[Transaction Order],Txn[Key],$A373,Txn[Running Units],"&gt;-0.000001",Txn[Running Units],"&lt;0.000001"),0)))</f>
      </c>
      <c r="I373" s="284" t="str">
        <f>IF($A373="","",IFERROR(INDEX(Prices[Current Price],MATCH($A373,Prices[Key],0)),0))</f>
        <v/>
      </c>
      <c r="J373" s="285" t="str">
        <f>IF($A373="","",IFERROR(INDEX(Prices[FX to SGD],MATCH($A373,Prices[Key],0)),1))</f>
        <v/>
      </c>
      <c r="K373" s="283" t="str">
        <f t="shared" si="53"/>
        <v/>
      </c>
      <c r="L373" s="283" t="str">
        <f t="shared" si="54"/>
        <v/>
      </c>
      <c r="M373" s="283" t="str">
        <f t="shared" si="55"/>
        <v/>
      </c>
      <c r="N373" s="286" t="str">
        <f t="shared" si="56"/>
        <v/>
      </c>
      <c r="O373" t="str">
        <f>IF($A373="","",IFERROR(INDEX(Prices[Category],MATCH($A373,Prices[Key],0)),"Uncategorized"))</f>
        <v/>
      </c>
      <c r="P373" s="287" t="str">
        <f t="shared" si="57"/>
        <v/>
      </c>
      <c r="Q373" s="287" t="str">
        <f t="shared" si="58"/>
        <v/>
      </c>
    </row>
    <row r="374" spans="1:17" ht="15" customHeight="1" x14ac:dyDescent="0.2">
      <c r="A374" s="240" t="str">
        <f>IFERROR(INDEX('All Ticker P&amp;L'!$A$2:$A$1001,MATCH(ROWS($A$2:A374),'All Ticker P&amp;L'!$N$2:$N$1001,0)),"")</f>
        <v/>
      </c>
      <c r="B374" s="240" t="str">
        <f t="shared" si="50"/>
        <v/>
      </c>
      <c r="C374" s="240" t="str">
        <f t="shared" si="51"/>
        <v/>
      </c>
      <c r="D374" s="240" t="str">
        <f t="shared" si="52"/>
        <v/>
      </c>
      <c r="E374" s="261" t="str">
        <f>IF($A374="","",SUMIFS(Txn[Signed Units],Txn[Key],$A374))</f>
        <v/>
      </c>
      <c r="F374" s="283">
        <f>IF($A374="","",SUMIFS(Txn[Buy Cost],Txn[Key],$A374,Txn[Transaction Order],"&gt;"&amp;IFERROR(_xlfn.MAXIFS(Txn[Transaction Order],Txn[Key],$A374,Txn[Running Units],"&gt;-0.000001",Txn[Running Units],"&lt;0.000001"),0)))</f>
      </c>
      <c r="G374" s="283">
        <f>IF($A374="","",IFERROR(F374/SUMIFS(Txn[Units Purchased or Sold],Txn[Key],$A374,Txn[Transaction Order],"&gt;"&amp;IFERROR(_xlfn.MAXIFS(Txn[Transaction Order],Txn[Key],$A374,Txn[Running Units],"&gt;-0.000001",Txn[Running Units],"&lt;0.000001"),0),Txn[Sell (-1) Buy (1) Fees (0) Dividend (2)],1),0))</f>
      </c>
      <c r="H374" s="283">
        <f>IF($A374="","",SUMIFS(Txn[Sell Proceeds],Txn[Key],$A374,Txn[Transaction Order],"&gt;"&amp;IFERROR(_xlfn.MAXIFS(Txn[Transaction Order],Txn[Key],$A374,Txn[Running Units],"&gt;-0.000001",Txn[Running Units],"&lt;0.000001"),0)))</f>
      </c>
      <c r="I374" s="284" t="str">
        <f>IF($A374="","",IFERROR(INDEX(Prices[Current Price],MATCH($A374,Prices[Key],0)),0))</f>
        <v/>
      </c>
      <c r="J374" s="285" t="str">
        <f>IF($A374="","",IFERROR(INDEX(Prices[FX to SGD],MATCH($A374,Prices[Key],0)),1))</f>
        <v/>
      </c>
      <c r="K374" s="283" t="str">
        <f t="shared" si="53"/>
        <v/>
      </c>
      <c r="L374" s="283" t="str">
        <f t="shared" si="54"/>
        <v/>
      </c>
      <c r="M374" s="283" t="str">
        <f t="shared" si="55"/>
        <v/>
      </c>
      <c r="N374" s="286" t="str">
        <f t="shared" si="56"/>
        <v/>
      </c>
      <c r="O374" t="str">
        <f>IF($A374="","",IFERROR(INDEX(Prices[Category],MATCH($A374,Prices[Key],0)),"Uncategorized"))</f>
        <v/>
      </c>
      <c r="P374" s="287" t="str">
        <f t="shared" si="57"/>
        <v/>
      </c>
      <c r="Q374" s="287" t="str">
        <f t="shared" si="58"/>
        <v/>
      </c>
    </row>
    <row r="375" spans="1:17" ht="15" customHeight="1" x14ac:dyDescent="0.2">
      <c r="A375" s="240" t="str">
        <f>IFERROR(INDEX('All Ticker P&amp;L'!$A$2:$A$1001,MATCH(ROWS($A$2:A375),'All Ticker P&amp;L'!$N$2:$N$1001,0)),"")</f>
        <v/>
      </c>
      <c r="B375" s="240" t="str">
        <f t="shared" si="50"/>
        <v/>
      </c>
      <c r="C375" s="240" t="str">
        <f t="shared" si="51"/>
        <v/>
      </c>
      <c r="D375" s="240" t="str">
        <f t="shared" si="52"/>
        <v/>
      </c>
      <c r="E375" s="261" t="str">
        <f>IF($A375="","",SUMIFS(Txn[Signed Units],Txn[Key],$A375))</f>
        <v/>
      </c>
      <c r="F375" s="283">
        <f>IF($A375="","",SUMIFS(Txn[Buy Cost],Txn[Key],$A375,Txn[Transaction Order],"&gt;"&amp;IFERROR(_xlfn.MAXIFS(Txn[Transaction Order],Txn[Key],$A375,Txn[Running Units],"&gt;-0.000001",Txn[Running Units],"&lt;0.000001"),0)))</f>
      </c>
      <c r="G375" s="283">
        <f>IF($A375="","",IFERROR(F375/SUMIFS(Txn[Units Purchased or Sold],Txn[Key],$A375,Txn[Transaction Order],"&gt;"&amp;IFERROR(_xlfn.MAXIFS(Txn[Transaction Order],Txn[Key],$A375,Txn[Running Units],"&gt;-0.000001",Txn[Running Units],"&lt;0.000001"),0),Txn[Sell (-1) Buy (1) Fees (0) Dividend (2)],1),0))</f>
      </c>
      <c r="H375" s="283">
        <f>IF($A375="","",SUMIFS(Txn[Sell Proceeds],Txn[Key],$A375,Txn[Transaction Order],"&gt;"&amp;IFERROR(_xlfn.MAXIFS(Txn[Transaction Order],Txn[Key],$A375,Txn[Running Units],"&gt;-0.000001",Txn[Running Units],"&lt;0.000001"),0)))</f>
      </c>
      <c r="I375" s="284" t="str">
        <f>IF($A375="","",IFERROR(INDEX(Prices[Current Price],MATCH($A375,Prices[Key],0)),0))</f>
        <v/>
      </c>
      <c r="J375" s="285" t="str">
        <f>IF($A375="","",IFERROR(INDEX(Prices[FX to SGD],MATCH($A375,Prices[Key],0)),1))</f>
        <v/>
      </c>
      <c r="K375" s="283" t="str">
        <f t="shared" si="53"/>
        <v/>
      </c>
      <c r="L375" s="283" t="str">
        <f t="shared" si="54"/>
        <v/>
      </c>
      <c r="M375" s="283" t="str">
        <f t="shared" si="55"/>
        <v/>
      </c>
      <c r="N375" s="286" t="str">
        <f t="shared" si="56"/>
        <v/>
      </c>
      <c r="O375" t="str">
        <f>IF($A375="","",IFERROR(INDEX(Prices[Category],MATCH($A375,Prices[Key],0)),"Uncategorized"))</f>
        <v/>
      </c>
      <c r="P375" s="287" t="str">
        <f t="shared" si="57"/>
        <v/>
      </c>
      <c r="Q375" s="287" t="str">
        <f t="shared" si="58"/>
        <v/>
      </c>
    </row>
    <row r="376" spans="1:17" ht="15" customHeight="1" x14ac:dyDescent="0.2">
      <c r="A376" s="240" t="str">
        <f>IFERROR(INDEX('All Ticker P&amp;L'!$A$2:$A$1001,MATCH(ROWS($A$2:A376),'All Ticker P&amp;L'!$N$2:$N$1001,0)),"")</f>
        <v/>
      </c>
      <c r="B376" s="240" t="str">
        <f t="shared" si="50"/>
        <v/>
      </c>
      <c r="C376" s="240" t="str">
        <f t="shared" si="51"/>
        <v/>
      </c>
      <c r="D376" s="240" t="str">
        <f t="shared" si="52"/>
        <v/>
      </c>
      <c r="E376" s="261" t="str">
        <f>IF($A376="","",SUMIFS(Txn[Signed Units],Txn[Key],$A376))</f>
        <v/>
      </c>
      <c r="F376" s="283">
        <f>IF($A376="","",SUMIFS(Txn[Buy Cost],Txn[Key],$A376,Txn[Transaction Order],"&gt;"&amp;IFERROR(_xlfn.MAXIFS(Txn[Transaction Order],Txn[Key],$A376,Txn[Running Units],"&gt;-0.000001",Txn[Running Units],"&lt;0.000001"),0)))</f>
      </c>
      <c r="G376" s="283">
        <f>IF($A376="","",IFERROR(F376/SUMIFS(Txn[Units Purchased or Sold],Txn[Key],$A376,Txn[Transaction Order],"&gt;"&amp;IFERROR(_xlfn.MAXIFS(Txn[Transaction Order],Txn[Key],$A376,Txn[Running Units],"&gt;-0.000001",Txn[Running Units],"&lt;0.000001"),0),Txn[Sell (-1) Buy (1) Fees (0) Dividend (2)],1),0))</f>
      </c>
      <c r="H376" s="283">
        <f>IF($A376="","",SUMIFS(Txn[Sell Proceeds],Txn[Key],$A376,Txn[Transaction Order],"&gt;"&amp;IFERROR(_xlfn.MAXIFS(Txn[Transaction Order],Txn[Key],$A376,Txn[Running Units],"&gt;-0.000001",Txn[Running Units],"&lt;0.000001"),0)))</f>
      </c>
      <c r="I376" s="284" t="str">
        <f>IF($A376="","",IFERROR(INDEX(Prices[Current Price],MATCH($A376,Prices[Key],0)),0))</f>
        <v/>
      </c>
      <c r="J376" s="285" t="str">
        <f>IF($A376="","",IFERROR(INDEX(Prices[FX to SGD],MATCH($A376,Prices[Key],0)),1))</f>
        <v/>
      </c>
      <c r="K376" s="283" t="str">
        <f t="shared" si="53"/>
        <v/>
      </c>
      <c r="L376" s="283" t="str">
        <f t="shared" si="54"/>
        <v/>
      </c>
      <c r="M376" s="283" t="str">
        <f t="shared" si="55"/>
        <v/>
      </c>
      <c r="N376" s="286" t="str">
        <f t="shared" si="56"/>
        <v/>
      </c>
      <c r="O376" t="str">
        <f>IF($A376="","",IFERROR(INDEX(Prices[Category],MATCH($A376,Prices[Key],0)),"Uncategorized"))</f>
        <v/>
      </c>
      <c r="P376" s="287" t="str">
        <f t="shared" si="57"/>
        <v/>
      </c>
      <c r="Q376" s="287" t="str">
        <f t="shared" si="58"/>
        <v/>
      </c>
    </row>
    <row r="377" spans="1:17" ht="15" customHeight="1" x14ac:dyDescent="0.2">
      <c r="A377" s="240" t="str">
        <f>IFERROR(INDEX('All Ticker P&amp;L'!$A$2:$A$1001,MATCH(ROWS($A$2:A377),'All Ticker P&amp;L'!$N$2:$N$1001,0)),"")</f>
        <v/>
      </c>
      <c r="B377" s="240" t="str">
        <f t="shared" si="50"/>
        <v/>
      </c>
      <c r="C377" s="240" t="str">
        <f t="shared" si="51"/>
        <v/>
      </c>
      <c r="D377" s="240" t="str">
        <f t="shared" si="52"/>
        <v/>
      </c>
      <c r="E377" s="261" t="str">
        <f>IF($A377="","",SUMIFS(Txn[Signed Units],Txn[Key],$A377))</f>
        <v/>
      </c>
      <c r="F377" s="283">
        <f>IF($A377="","",SUMIFS(Txn[Buy Cost],Txn[Key],$A377,Txn[Transaction Order],"&gt;"&amp;IFERROR(_xlfn.MAXIFS(Txn[Transaction Order],Txn[Key],$A377,Txn[Running Units],"&gt;-0.000001",Txn[Running Units],"&lt;0.000001"),0)))</f>
      </c>
      <c r="G377" s="283">
        <f>IF($A377="","",IFERROR(F377/SUMIFS(Txn[Units Purchased or Sold],Txn[Key],$A377,Txn[Transaction Order],"&gt;"&amp;IFERROR(_xlfn.MAXIFS(Txn[Transaction Order],Txn[Key],$A377,Txn[Running Units],"&gt;-0.000001",Txn[Running Units],"&lt;0.000001"),0),Txn[Sell (-1) Buy (1) Fees (0) Dividend (2)],1),0))</f>
      </c>
      <c r="H377" s="283">
        <f>IF($A377="","",SUMIFS(Txn[Sell Proceeds],Txn[Key],$A377,Txn[Transaction Order],"&gt;"&amp;IFERROR(_xlfn.MAXIFS(Txn[Transaction Order],Txn[Key],$A377,Txn[Running Units],"&gt;-0.000001",Txn[Running Units],"&lt;0.000001"),0)))</f>
      </c>
      <c r="I377" s="284" t="str">
        <f>IF($A377="","",IFERROR(INDEX(Prices[Current Price],MATCH($A377,Prices[Key],0)),0))</f>
        <v/>
      </c>
      <c r="J377" s="285" t="str">
        <f>IF($A377="","",IFERROR(INDEX(Prices[FX to SGD],MATCH($A377,Prices[Key],0)),1))</f>
        <v/>
      </c>
      <c r="K377" s="283" t="str">
        <f t="shared" si="53"/>
        <v/>
      </c>
      <c r="L377" s="283" t="str">
        <f t="shared" si="54"/>
        <v/>
      </c>
      <c r="M377" s="283" t="str">
        <f t="shared" si="55"/>
        <v/>
      </c>
      <c r="N377" s="286" t="str">
        <f t="shared" si="56"/>
        <v/>
      </c>
      <c r="O377" t="str">
        <f>IF($A377="","",IFERROR(INDEX(Prices[Category],MATCH($A377,Prices[Key],0)),"Uncategorized"))</f>
        <v/>
      </c>
      <c r="P377" s="287" t="str">
        <f t="shared" si="57"/>
        <v/>
      </c>
      <c r="Q377" s="287" t="str">
        <f t="shared" si="58"/>
        <v/>
      </c>
    </row>
    <row r="378" spans="1:17" ht="15" customHeight="1" x14ac:dyDescent="0.2">
      <c r="A378" s="240" t="str">
        <f>IFERROR(INDEX('All Ticker P&amp;L'!$A$2:$A$1001,MATCH(ROWS($A$2:A378),'All Ticker P&amp;L'!$N$2:$N$1001,0)),"")</f>
        <v/>
      </c>
      <c r="B378" s="240" t="str">
        <f t="shared" si="50"/>
        <v/>
      </c>
      <c r="C378" s="240" t="str">
        <f t="shared" si="51"/>
        <v/>
      </c>
      <c r="D378" s="240" t="str">
        <f t="shared" si="52"/>
        <v/>
      </c>
      <c r="E378" s="261" t="str">
        <f>IF($A378="","",SUMIFS(Txn[Signed Units],Txn[Key],$A378))</f>
        <v/>
      </c>
      <c r="F378" s="283">
        <f>IF($A378="","",SUMIFS(Txn[Buy Cost],Txn[Key],$A378,Txn[Transaction Order],"&gt;"&amp;IFERROR(_xlfn.MAXIFS(Txn[Transaction Order],Txn[Key],$A378,Txn[Running Units],"&gt;-0.000001",Txn[Running Units],"&lt;0.000001"),0)))</f>
      </c>
      <c r="G378" s="283">
        <f>IF($A378="","",IFERROR(F378/SUMIFS(Txn[Units Purchased or Sold],Txn[Key],$A378,Txn[Transaction Order],"&gt;"&amp;IFERROR(_xlfn.MAXIFS(Txn[Transaction Order],Txn[Key],$A378,Txn[Running Units],"&gt;-0.000001",Txn[Running Units],"&lt;0.000001"),0),Txn[Sell (-1) Buy (1) Fees (0) Dividend (2)],1),0))</f>
      </c>
      <c r="H378" s="283">
        <f>IF($A378="","",SUMIFS(Txn[Sell Proceeds],Txn[Key],$A378,Txn[Transaction Order],"&gt;"&amp;IFERROR(_xlfn.MAXIFS(Txn[Transaction Order],Txn[Key],$A378,Txn[Running Units],"&gt;-0.000001",Txn[Running Units],"&lt;0.000001"),0)))</f>
      </c>
      <c r="I378" s="284" t="str">
        <f>IF($A378="","",IFERROR(INDEX(Prices[Current Price],MATCH($A378,Prices[Key],0)),0))</f>
        <v/>
      </c>
      <c r="J378" s="285" t="str">
        <f>IF($A378="","",IFERROR(INDEX(Prices[FX to SGD],MATCH($A378,Prices[Key],0)),1))</f>
        <v/>
      </c>
      <c r="K378" s="283" t="str">
        <f t="shared" si="53"/>
        <v/>
      </c>
      <c r="L378" s="283" t="str">
        <f t="shared" si="54"/>
        <v/>
      </c>
      <c r="M378" s="283" t="str">
        <f t="shared" si="55"/>
        <v/>
      </c>
      <c r="N378" s="286" t="str">
        <f t="shared" si="56"/>
        <v/>
      </c>
      <c r="O378" t="str">
        <f>IF($A378="","",IFERROR(INDEX(Prices[Category],MATCH($A378,Prices[Key],0)),"Uncategorized"))</f>
        <v/>
      </c>
      <c r="P378" s="287" t="str">
        <f t="shared" si="57"/>
        <v/>
      </c>
      <c r="Q378" s="287" t="str">
        <f t="shared" si="58"/>
        <v/>
      </c>
    </row>
    <row r="379" spans="1:17" ht="15" customHeight="1" x14ac:dyDescent="0.2">
      <c r="A379" s="240" t="str">
        <f>IFERROR(INDEX('All Ticker P&amp;L'!$A$2:$A$1001,MATCH(ROWS($A$2:A379),'All Ticker P&amp;L'!$N$2:$N$1001,0)),"")</f>
        <v/>
      </c>
      <c r="B379" s="240" t="str">
        <f t="shared" si="50"/>
        <v/>
      </c>
      <c r="C379" s="240" t="str">
        <f t="shared" si="51"/>
        <v/>
      </c>
      <c r="D379" s="240" t="str">
        <f t="shared" si="52"/>
        <v/>
      </c>
      <c r="E379" s="261" t="str">
        <f>IF($A379="","",SUMIFS(Txn[Signed Units],Txn[Key],$A379))</f>
        <v/>
      </c>
      <c r="F379" s="283">
        <f>IF($A379="","",SUMIFS(Txn[Buy Cost],Txn[Key],$A379,Txn[Transaction Order],"&gt;"&amp;IFERROR(_xlfn.MAXIFS(Txn[Transaction Order],Txn[Key],$A379,Txn[Running Units],"&gt;-0.000001",Txn[Running Units],"&lt;0.000001"),0)))</f>
      </c>
      <c r="G379" s="283">
        <f>IF($A379="","",IFERROR(F379/SUMIFS(Txn[Units Purchased or Sold],Txn[Key],$A379,Txn[Transaction Order],"&gt;"&amp;IFERROR(_xlfn.MAXIFS(Txn[Transaction Order],Txn[Key],$A379,Txn[Running Units],"&gt;-0.000001",Txn[Running Units],"&lt;0.000001"),0),Txn[Sell (-1) Buy (1) Fees (0) Dividend (2)],1),0))</f>
      </c>
      <c r="H379" s="283">
        <f>IF($A379="","",SUMIFS(Txn[Sell Proceeds],Txn[Key],$A379,Txn[Transaction Order],"&gt;"&amp;IFERROR(_xlfn.MAXIFS(Txn[Transaction Order],Txn[Key],$A379,Txn[Running Units],"&gt;-0.000001",Txn[Running Units],"&lt;0.000001"),0)))</f>
      </c>
      <c r="I379" s="284" t="str">
        <f>IF($A379="","",IFERROR(INDEX(Prices[Current Price],MATCH($A379,Prices[Key],0)),0))</f>
        <v/>
      </c>
      <c r="J379" s="285" t="str">
        <f>IF($A379="","",IFERROR(INDEX(Prices[FX to SGD],MATCH($A379,Prices[Key],0)),1))</f>
        <v/>
      </c>
      <c r="K379" s="283" t="str">
        <f t="shared" si="53"/>
        <v/>
      </c>
      <c r="L379" s="283" t="str">
        <f t="shared" si="54"/>
        <v/>
      </c>
      <c r="M379" s="283" t="str">
        <f t="shared" si="55"/>
        <v/>
      </c>
      <c r="N379" s="286" t="str">
        <f t="shared" si="56"/>
        <v/>
      </c>
      <c r="O379" t="str">
        <f>IF($A379="","",IFERROR(INDEX(Prices[Category],MATCH($A379,Prices[Key],0)),"Uncategorized"))</f>
        <v/>
      </c>
      <c r="P379" s="287" t="str">
        <f t="shared" si="57"/>
        <v/>
      </c>
      <c r="Q379" s="287" t="str">
        <f t="shared" si="58"/>
        <v/>
      </c>
    </row>
    <row r="380" spans="1:17" ht="15" customHeight="1" x14ac:dyDescent="0.2">
      <c r="A380" s="240" t="str">
        <f>IFERROR(INDEX('All Ticker P&amp;L'!$A$2:$A$1001,MATCH(ROWS($A$2:A380),'All Ticker P&amp;L'!$N$2:$N$1001,0)),"")</f>
        <v/>
      </c>
      <c r="B380" s="240" t="str">
        <f t="shared" si="50"/>
        <v/>
      </c>
      <c r="C380" s="240" t="str">
        <f t="shared" si="51"/>
        <v/>
      </c>
      <c r="D380" s="240" t="str">
        <f t="shared" si="52"/>
        <v/>
      </c>
      <c r="E380" s="261" t="str">
        <f>IF($A380="","",SUMIFS(Txn[Signed Units],Txn[Key],$A380))</f>
        <v/>
      </c>
      <c r="F380" s="283">
        <f>IF($A380="","",SUMIFS(Txn[Buy Cost],Txn[Key],$A380,Txn[Transaction Order],"&gt;"&amp;IFERROR(_xlfn.MAXIFS(Txn[Transaction Order],Txn[Key],$A380,Txn[Running Units],"&gt;-0.000001",Txn[Running Units],"&lt;0.000001"),0)))</f>
      </c>
      <c r="G380" s="283">
        <f>IF($A380="","",IFERROR(F380/SUMIFS(Txn[Units Purchased or Sold],Txn[Key],$A380,Txn[Transaction Order],"&gt;"&amp;IFERROR(_xlfn.MAXIFS(Txn[Transaction Order],Txn[Key],$A380,Txn[Running Units],"&gt;-0.000001",Txn[Running Units],"&lt;0.000001"),0),Txn[Sell (-1) Buy (1) Fees (0) Dividend (2)],1),0))</f>
      </c>
      <c r="H380" s="283">
        <f>IF($A380="","",SUMIFS(Txn[Sell Proceeds],Txn[Key],$A380,Txn[Transaction Order],"&gt;"&amp;IFERROR(_xlfn.MAXIFS(Txn[Transaction Order],Txn[Key],$A380,Txn[Running Units],"&gt;-0.000001",Txn[Running Units],"&lt;0.000001"),0)))</f>
      </c>
      <c r="I380" s="284" t="str">
        <f>IF($A380="","",IFERROR(INDEX(Prices[Current Price],MATCH($A380,Prices[Key],0)),0))</f>
        <v/>
      </c>
      <c r="J380" s="285" t="str">
        <f>IF($A380="","",IFERROR(INDEX(Prices[FX to SGD],MATCH($A380,Prices[Key],0)),1))</f>
        <v/>
      </c>
      <c r="K380" s="283" t="str">
        <f t="shared" si="53"/>
        <v/>
      </c>
      <c r="L380" s="283" t="str">
        <f t="shared" si="54"/>
        <v/>
      </c>
      <c r="M380" s="283" t="str">
        <f t="shared" si="55"/>
        <v/>
      </c>
      <c r="N380" s="286" t="str">
        <f t="shared" si="56"/>
        <v/>
      </c>
      <c r="O380" t="str">
        <f>IF($A380="","",IFERROR(INDEX(Prices[Category],MATCH($A380,Prices[Key],0)),"Uncategorized"))</f>
        <v/>
      </c>
      <c r="P380" s="287" t="str">
        <f t="shared" si="57"/>
        <v/>
      </c>
      <c r="Q380" s="287" t="str">
        <f t="shared" si="58"/>
        <v/>
      </c>
    </row>
    <row r="381" spans="1:17" ht="15" customHeight="1" x14ac:dyDescent="0.2">
      <c r="A381" s="240" t="str">
        <f>IFERROR(INDEX('All Ticker P&amp;L'!$A$2:$A$1001,MATCH(ROWS($A$2:A381),'All Ticker P&amp;L'!$N$2:$N$1001,0)),"")</f>
        <v/>
      </c>
      <c r="B381" s="240" t="str">
        <f t="shared" si="50"/>
        <v/>
      </c>
      <c r="C381" s="240" t="str">
        <f t="shared" si="51"/>
        <v/>
      </c>
      <c r="D381" s="240" t="str">
        <f t="shared" si="52"/>
        <v/>
      </c>
      <c r="E381" s="261" t="str">
        <f>IF($A381="","",SUMIFS(Txn[Signed Units],Txn[Key],$A381))</f>
        <v/>
      </c>
      <c r="F381" s="283">
        <f>IF($A381="","",SUMIFS(Txn[Buy Cost],Txn[Key],$A381,Txn[Transaction Order],"&gt;"&amp;IFERROR(_xlfn.MAXIFS(Txn[Transaction Order],Txn[Key],$A381,Txn[Running Units],"&gt;-0.000001",Txn[Running Units],"&lt;0.000001"),0)))</f>
      </c>
      <c r="G381" s="283">
        <f>IF($A381="","",IFERROR(F381/SUMIFS(Txn[Units Purchased or Sold],Txn[Key],$A381,Txn[Transaction Order],"&gt;"&amp;IFERROR(_xlfn.MAXIFS(Txn[Transaction Order],Txn[Key],$A381,Txn[Running Units],"&gt;-0.000001",Txn[Running Units],"&lt;0.000001"),0),Txn[Sell (-1) Buy (1) Fees (0) Dividend (2)],1),0))</f>
      </c>
      <c r="H381" s="283">
        <f>IF($A381="","",SUMIFS(Txn[Sell Proceeds],Txn[Key],$A381,Txn[Transaction Order],"&gt;"&amp;IFERROR(_xlfn.MAXIFS(Txn[Transaction Order],Txn[Key],$A381,Txn[Running Units],"&gt;-0.000001",Txn[Running Units],"&lt;0.000001"),0)))</f>
      </c>
      <c r="I381" s="284" t="str">
        <f>IF($A381="","",IFERROR(INDEX(Prices[Current Price],MATCH($A381,Prices[Key],0)),0))</f>
        <v/>
      </c>
      <c r="J381" s="285" t="str">
        <f>IF($A381="","",IFERROR(INDEX(Prices[FX to SGD],MATCH($A381,Prices[Key],0)),1))</f>
        <v/>
      </c>
      <c r="K381" s="283" t="str">
        <f t="shared" si="53"/>
        <v/>
      </c>
      <c r="L381" s="283" t="str">
        <f t="shared" si="54"/>
        <v/>
      </c>
      <c r="M381" s="283" t="str">
        <f t="shared" si="55"/>
        <v/>
      </c>
      <c r="N381" s="286" t="str">
        <f t="shared" si="56"/>
        <v/>
      </c>
      <c r="O381" t="str">
        <f>IF($A381="","",IFERROR(INDEX(Prices[Category],MATCH($A381,Prices[Key],0)),"Uncategorized"))</f>
        <v/>
      </c>
      <c r="P381" s="287" t="str">
        <f t="shared" si="57"/>
        <v/>
      </c>
      <c r="Q381" s="287" t="str">
        <f t="shared" si="58"/>
        <v/>
      </c>
    </row>
    <row r="382" spans="1:17" ht="15" customHeight="1" x14ac:dyDescent="0.2">
      <c r="A382" s="240" t="str">
        <f>IFERROR(INDEX('All Ticker P&amp;L'!$A$2:$A$1001,MATCH(ROWS($A$2:A382),'All Ticker P&amp;L'!$N$2:$N$1001,0)),"")</f>
        <v/>
      </c>
      <c r="B382" s="240" t="str">
        <f t="shared" si="50"/>
        <v/>
      </c>
      <c r="C382" s="240" t="str">
        <f t="shared" si="51"/>
        <v/>
      </c>
      <c r="D382" s="240" t="str">
        <f t="shared" si="52"/>
        <v/>
      </c>
      <c r="E382" s="261" t="str">
        <f>IF($A382="","",SUMIFS(Txn[Signed Units],Txn[Key],$A382))</f>
        <v/>
      </c>
      <c r="F382" s="283">
        <f>IF($A382="","",SUMIFS(Txn[Buy Cost],Txn[Key],$A382,Txn[Transaction Order],"&gt;"&amp;IFERROR(_xlfn.MAXIFS(Txn[Transaction Order],Txn[Key],$A382,Txn[Running Units],"&gt;-0.000001",Txn[Running Units],"&lt;0.000001"),0)))</f>
      </c>
      <c r="G382" s="283">
        <f>IF($A382="","",IFERROR(F382/SUMIFS(Txn[Units Purchased or Sold],Txn[Key],$A382,Txn[Transaction Order],"&gt;"&amp;IFERROR(_xlfn.MAXIFS(Txn[Transaction Order],Txn[Key],$A382,Txn[Running Units],"&gt;-0.000001",Txn[Running Units],"&lt;0.000001"),0),Txn[Sell (-1) Buy (1) Fees (0) Dividend (2)],1),0))</f>
      </c>
      <c r="H382" s="283">
        <f>IF($A382="","",SUMIFS(Txn[Sell Proceeds],Txn[Key],$A382,Txn[Transaction Order],"&gt;"&amp;IFERROR(_xlfn.MAXIFS(Txn[Transaction Order],Txn[Key],$A382,Txn[Running Units],"&gt;-0.000001",Txn[Running Units],"&lt;0.000001"),0)))</f>
      </c>
      <c r="I382" s="284" t="str">
        <f>IF($A382="","",IFERROR(INDEX(Prices[Current Price],MATCH($A382,Prices[Key],0)),0))</f>
        <v/>
      </c>
      <c r="J382" s="285" t="str">
        <f>IF($A382="","",IFERROR(INDEX(Prices[FX to SGD],MATCH($A382,Prices[Key],0)),1))</f>
        <v/>
      </c>
      <c r="K382" s="283" t="str">
        <f t="shared" si="53"/>
        <v/>
      </c>
      <c r="L382" s="283" t="str">
        <f t="shared" si="54"/>
        <v/>
      </c>
      <c r="M382" s="283" t="str">
        <f t="shared" si="55"/>
        <v/>
      </c>
      <c r="N382" s="286" t="str">
        <f t="shared" si="56"/>
        <v/>
      </c>
      <c r="O382" t="str">
        <f>IF($A382="","",IFERROR(INDEX(Prices[Category],MATCH($A382,Prices[Key],0)),"Uncategorized"))</f>
        <v/>
      </c>
      <c r="P382" s="287" t="str">
        <f t="shared" si="57"/>
        <v/>
      </c>
      <c r="Q382" s="287" t="str">
        <f t="shared" si="58"/>
        <v/>
      </c>
    </row>
    <row r="383" spans="1:17" ht="15" customHeight="1" x14ac:dyDescent="0.2">
      <c r="A383" s="240" t="str">
        <f>IFERROR(INDEX('All Ticker P&amp;L'!$A$2:$A$1001,MATCH(ROWS($A$2:A383),'All Ticker P&amp;L'!$N$2:$N$1001,0)),"")</f>
        <v/>
      </c>
      <c r="B383" s="240" t="str">
        <f t="shared" si="50"/>
        <v/>
      </c>
      <c r="C383" s="240" t="str">
        <f t="shared" si="51"/>
        <v/>
      </c>
      <c r="D383" s="240" t="str">
        <f t="shared" si="52"/>
        <v/>
      </c>
      <c r="E383" s="261" t="str">
        <f>IF($A383="","",SUMIFS(Txn[Signed Units],Txn[Key],$A383))</f>
        <v/>
      </c>
      <c r="F383" s="283">
        <f>IF($A383="","",SUMIFS(Txn[Buy Cost],Txn[Key],$A383,Txn[Transaction Order],"&gt;"&amp;IFERROR(_xlfn.MAXIFS(Txn[Transaction Order],Txn[Key],$A383,Txn[Running Units],"&gt;-0.000001",Txn[Running Units],"&lt;0.000001"),0)))</f>
      </c>
      <c r="G383" s="283">
        <f>IF($A383="","",IFERROR(F383/SUMIFS(Txn[Units Purchased or Sold],Txn[Key],$A383,Txn[Transaction Order],"&gt;"&amp;IFERROR(_xlfn.MAXIFS(Txn[Transaction Order],Txn[Key],$A383,Txn[Running Units],"&gt;-0.000001",Txn[Running Units],"&lt;0.000001"),0),Txn[Sell (-1) Buy (1) Fees (0) Dividend (2)],1),0))</f>
      </c>
      <c r="H383" s="283">
        <f>IF($A383="","",SUMIFS(Txn[Sell Proceeds],Txn[Key],$A383,Txn[Transaction Order],"&gt;"&amp;IFERROR(_xlfn.MAXIFS(Txn[Transaction Order],Txn[Key],$A383,Txn[Running Units],"&gt;-0.000001",Txn[Running Units],"&lt;0.000001"),0)))</f>
      </c>
      <c r="I383" s="284" t="str">
        <f>IF($A383="","",IFERROR(INDEX(Prices[Current Price],MATCH($A383,Prices[Key],0)),0))</f>
        <v/>
      </c>
      <c r="J383" s="285" t="str">
        <f>IF($A383="","",IFERROR(INDEX(Prices[FX to SGD],MATCH($A383,Prices[Key],0)),1))</f>
        <v/>
      </c>
      <c r="K383" s="283" t="str">
        <f t="shared" si="53"/>
        <v/>
      </c>
      <c r="L383" s="283" t="str">
        <f t="shared" si="54"/>
        <v/>
      </c>
      <c r="M383" s="283" t="str">
        <f t="shared" si="55"/>
        <v/>
      </c>
      <c r="N383" s="286" t="str">
        <f t="shared" si="56"/>
        <v/>
      </c>
      <c r="O383" t="str">
        <f>IF($A383="","",IFERROR(INDEX(Prices[Category],MATCH($A383,Prices[Key],0)),"Uncategorized"))</f>
        <v/>
      </c>
      <c r="P383" s="287" t="str">
        <f t="shared" si="57"/>
        <v/>
      </c>
      <c r="Q383" s="287" t="str">
        <f t="shared" si="58"/>
        <v/>
      </c>
    </row>
    <row r="384" spans="1:17" ht="15" customHeight="1" x14ac:dyDescent="0.2">
      <c r="A384" s="240" t="str">
        <f>IFERROR(INDEX('All Ticker P&amp;L'!$A$2:$A$1001,MATCH(ROWS($A$2:A384),'All Ticker P&amp;L'!$N$2:$N$1001,0)),"")</f>
        <v/>
      </c>
      <c r="B384" s="240" t="str">
        <f t="shared" si="50"/>
        <v/>
      </c>
      <c r="C384" s="240" t="str">
        <f t="shared" si="51"/>
        <v/>
      </c>
      <c r="D384" s="240" t="str">
        <f t="shared" si="52"/>
        <v/>
      </c>
      <c r="E384" s="261" t="str">
        <f>IF($A384="","",SUMIFS(Txn[Signed Units],Txn[Key],$A384))</f>
        <v/>
      </c>
      <c r="F384" s="283">
        <f>IF($A384="","",SUMIFS(Txn[Buy Cost],Txn[Key],$A384,Txn[Transaction Order],"&gt;"&amp;IFERROR(_xlfn.MAXIFS(Txn[Transaction Order],Txn[Key],$A384,Txn[Running Units],"&gt;-0.000001",Txn[Running Units],"&lt;0.000001"),0)))</f>
      </c>
      <c r="G384" s="283">
        <f>IF($A384="","",IFERROR(F384/SUMIFS(Txn[Units Purchased or Sold],Txn[Key],$A384,Txn[Transaction Order],"&gt;"&amp;IFERROR(_xlfn.MAXIFS(Txn[Transaction Order],Txn[Key],$A384,Txn[Running Units],"&gt;-0.000001",Txn[Running Units],"&lt;0.000001"),0),Txn[Sell (-1) Buy (1) Fees (0) Dividend (2)],1),0))</f>
      </c>
      <c r="H384" s="283">
        <f>IF($A384="","",SUMIFS(Txn[Sell Proceeds],Txn[Key],$A384,Txn[Transaction Order],"&gt;"&amp;IFERROR(_xlfn.MAXIFS(Txn[Transaction Order],Txn[Key],$A384,Txn[Running Units],"&gt;-0.000001",Txn[Running Units],"&lt;0.000001"),0)))</f>
      </c>
      <c r="I384" s="284" t="str">
        <f>IF($A384="","",IFERROR(INDEX(Prices[Current Price],MATCH($A384,Prices[Key],0)),0))</f>
        <v/>
      </c>
      <c r="J384" s="285" t="str">
        <f>IF($A384="","",IFERROR(INDEX(Prices[FX to SGD],MATCH($A384,Prices[Key],0)),1))</f>
        <v/>
      </c>
      <c r="K384" s="283" t="str">
        <f t="shared" si="53"/>
        <v/>
      </c>
      <c r="L384" s="283" t="str">
        <f t="shared" si="54"/>
        <v/>
      </c>
      <c r="M384" s="283" t="str">
        <f t="shared" si="55"/>
        <v/>
      </c>
      <c r="N384" s="286" t="str">
        <f t="shared" si="56"/>
        <v/>
      </c>
      <c r="O384" t="str">
        <f>IF($A384="","",IFERROR(INDEX(Prices[Category],MATCH($A384,Prices[Key],0)),"Uncategorized"))</f>
        <v/>
      </c>
      <c r="P384" s="287" t="str">
        <f t="shared" si="57"/>
        <v/>
      </c>
      <c r="Q384" s="287" t="str">
        <f t="shared" si="58"/>
        <v/>
      </c>
    </row>
    <row r="385" spans="1:17" ht="15" customHeight="1" x14ac:dyDescent="0.2">
      <c r="A385" s="240" t="str">
        <f>IFERROR(INDEX('All Ticker P&amp;L'!$A$2:$A$1001,MATCH(ROWS($A$2:A385),'All Ticker P&amp;L'!$N$2:$N$1001,0)),"")</f>
        <v/>
      </c>
      <c r="B385" s="240" t="str">
        <f t="shared" si="50"/>
        <v/>
      </c>
      <c r="C385" s="240" t="str">
        <f t="shared" si="51"/>
        <v/>
      </c>
      <c r="D385" s="240" t="str">
        <f t="shared" si="52"/>
        <v/>
      </c>
      <c r="E385" s="261" t="str">
        <f>IF($A385="","",SUMIFS(Txn[Signed Units],Txn[Key],$A385))</f>
        <v/>
      </c>
      <c r="F385" s="283">
        <f>IF($A385="","",SUMIFS(Txn[Buy Cost],Txn[Key],$A385,Txn[Transaction Order],"&gt;"&amp;IFERROR(_xlfn.MAXIFS(Txn[Transaction Order],Txn[Key],$A385,Txn[Running Units],"&gt;-0.000001",Txn[Running Units],"&lt;0.000001"),0)))</f>
      </c>
      <c r="G385" s="283">
        <f>IF($A385="","",IFERROR(F385/SUMIFS(Txn[Units Purchased or Sold],Txn[Key],$A385,Txn[Transaction Order],"&gt;"&amp;IFERROR(_xlfn.MAXIFS(Txn[Transaction Order],Txn[Key],$A385,Txn[Running Units],"&gt;-0.000001",Txn[Running Units],"&lt;0.000001"),0),Txn[Sell (-1) Buy (1) Fees (0) Dividend (2)],1),0))</f>
      </c>
      <c r="H385" s="283">
        <f>IF($A385="","",SUMIFS(Txn[Sell Proceeds],Txn[Key],$A385,Txn[Transaction Order],"&gt;"&amp;IFERROR(_xlfn.MAXIFS(Txn[Transaction Order],Txn[Key],$A385,Txn[Running Units],"&gt;-0.000001",Txn[Running Units],"&lt;0.000001"),0)))</f>
      </c>
      <c r="I385" s="284" t="str">
        <f>IF($A385="","",IFERROR(INDEX(Prices[Current Price],MATCH($A385,Prices[Key],0)),0))</f>
        <v/>
      </c>
      <c r="J385" s="285" t="str">
        <f>IF($A385="","",IFERROR(INDEX(Prices[FX to SGD],MATCH($A385,Prices[Key],0)),1))</f>
        <v/>
      </c>
      <c r="K385" s="283" t="str">
        <f t="shared" si="53"/>
        <v/>
      </c>
      <c r="L385" s="283" t="str">
        <f t="shared" si="54"/>
        <v/>
      </c>
      <c r="M385" s="283" t="str">
        <f t="shared" si="55"/>
        <v/>
      </c>
      <c r="N385" s="286" t="str">
        <f t="shared" si="56"/>
        <v/>
      </c>
      <c r="O385" t="str">
        <f>IF($A385="","",IFERROR(INDEX(Prices[Category],MATCH($A385,Prices[Key],0)),"Uncategorized"))</f>
        <v/>
      </c>
      <c r="P385" s="287" t="str">
        <f t="shared" si="57"/>
        <v/>
      </c>
      <c r="Q385" s="287" t="str">
        <f t="shared" si="58"/>
        <v/>
      </c>
    </row>
    <row r="386" spans="1:17" ht="15" customHeight="1" x14ac:dyDescent="0.2">
      <c r="A386" s="240" t="str">
        <f>IFERROR(INDEX('All Ticker P&amp;L'!$A$2:$A$1001,MATCH(ROWS($A$2:A386),'All Ticker P&amp;L'!$N$2:$N$1001,0)),"")</f>
        <v/>
      </c>
      <c r="B386" s="240" t="str">
        <f t="shared" ref="B386:B449" si="59">IF($A386="","",LEFT($A386,FIND(":",$A386)-1))</f>
        <v/>
      </c>
      <c r="C386" s="240" t="str">
        <f t="shared" ref="C386:C449" si="60">IF($A386="","",MID($A386,FIND(":",$A386)+1,FIND(":",$A386,FIND(":",$A386)+1)-FIND(":",$A386)-1))</f>
        <v/>
      </c>
      <c r="D386" s="240" t="str">
        <f t="shared" ref="D386:D449" si="61">IF($A386="","",RIGHT($A386,LEN($A386)-FIND(":",$A386,FIND(":",$A386)+1)))</f>
        <v/>
      </c>
      <c r="E386" s="261" t="str">
        <f>IF($A386="","",SUMIFS(Txn[Signed Units],Txn[Key],$A386))</f>
        <v/>
      </c>
      <c r="F386" s="283">
        <f>IF($A386="","",SUMIFS(Txn[Buy Cost],Txn[Key],$A386,Txn[Transaction Order],"&gt;"&amp;IFERROR(_xlfn.MAXIFS(Txn[Transaction Order],Txn[Key],$A386,Txn[Running Units],"&gt;-0.000001",Txn[Running Units],"&lt;0.000001"),0)))</f>
      </c>
      <c r="G386" s="283">
        <f>IF($A386="","",IFERROR(F386/SUMIFS(Txn[Units Purchased or Sold],Txn[Key],$A386,Txn[Transaction Order],"&gt;"&amp;IFERROR(_xlfn.MAXIFS(Txn[Transaction Order],Txn[Key],$A386,Txn[Running Units],"&gt;-0.000001",Txn[Running Units],"&lt;0.000001"),0),Txn[Sell (-1) Buy (1) Fees (0) Dividend (2)],1),0))</f>
      </c>
      <c r="H386" s="283">
        <f>IF($A386="","",SUMIFS(Txn[Sell Proceeds],Txn[Key],$A386,Txn[Transaction Order],"&gt;"&amp;IFERROR(_xlfn.MAXIFS(Txn[Transaction Order],Txn[Key],$A386,Txn[Running Units],"&gt;-0.000001",Txn[Running Units],"&lt;0.000001"),0)))</f>
      </c>
      <c r="I386" s="284" t="str">
        <f>IF($A386="","",IFERROR(INDEX(Prices[Current Price],MATCH($A386,Prices[Key],0)),0))</f>
        <v/>
      </c>
      <c r="J386" s="285" t="str">
        <f>IF($A386="","",IFERROR(INDEX(Prices[FX to SGD],MATCH($A386,Prices[Key],0)),1))</f>
        <v/>
      </c>
      <c r="K386" s="283" t="str">
        <f t="shared" ref="K386:K449" si="62">IF($A386="","",E386*I386)</f>
        <v/>
      </c>
      <c r="L386" s="283" t="str">
        <f t="shared" ref="L386:L449" si="63">IF($A386="","",K386+H386-F386)</f>
        <v/>
      </c>
      <c r="M386" s="283" t="str">
        <f t="shared" ref="M386:M449" si="64">IF($A386="","",L386*J386)</f>
        <v/>
      </c>
      <c r="N386" s="286" t="str">
        <f t="shared" ref="N386:N449" si="65">IF($A386="","",IFERROR(L386/F386,0))</f>
        <v/>
      </c>
      <c r="O386" t="str">
        <f>IF($A386="","",IFERROR(INDEX(Prices[Category],MATCH($A386,Prices[Key],0)),"Uncategorized"))</f>
        <v/>
      </c>
      <c r="P386" s="287" t="str">
        <f t="shared" ref="P386:P449" si="66">IF($A386="","",$K386*$J386)</f>
        <v/>
      </c>
      <c r="Q386" s="287" t="str">
        <f t="shared" ref="Q386:Q449" si="67">IF($A386="","",$M386)</f>
        <v/>
      </c>
    </row>
    <row r="387" spans="1:17" ht="15" customHeight="1" x14ac:dyDescent="0.2">
      <c r="A387" s="240" t="str">
        <f>IFERROR(INDEX('All Ticker P&amp;L'!$A$2:$A$1001,MATCH(ROWS($A$2:A387),'All Ticker P&amp;L'!$N$2:$N$1001,0)),"")</f>
        <v/>
      </c>
      <c r="B387" s="240" t="str">
        <f t="shared" si="59"/>
        <v/>
      </c>
      <c r="C387" s="240" t="str">
        <f t="shared" si="60"/>
        <v/>
      </c>
      <c r="D387" s="240" t="str">
        <f t="shared" si="61"/>
        <v/>
      </c>
      <c r="E387" s="261" t="str">
        <f>IF($A387="","",SUMIFS(Txn[Signed Units],Txn[Key],$A387))</f>
        <v/>
      </c>
      <c r="F387" s="283">
        <f>IF($A387="","",SUMIFS(Txn[Buy Cost],Txn[Key],$A387,Txn[Transaction Order],"&gt;"&amp;IFERROR(_xlfn.MAXIFS(Txn[Transaction Order],Txn[Key],$A387,Txn[Running Units],"&gt;-0.000001",Txn[Running Units],"&lt;0.000001"),0)))</f>
      </c>
      <c r="G387" s="283">
        <f>IF($A387="","",IFERROR(F387/SUMIFS(Txn[Units Purchased or Sold],Txn[Key],$A387,Txn[Transaction Order],"&gt;"&amp;IFERROR(_xlfn.MAXIFS(Txn[Transaction Order],Txn[Key],$A387,Txn[Running Units],"&gt;-0.000001",Txn[Running Units],"&lt;0.000001"),0),Txn[Sell (-1) Buy (1) Fees (0) Dividend (2)],1),0))</f>
      </c>
      <c r="H387" s="283">
        <f>IF($A387="","",SUMIFS(Txn[Sell Proceeds],Txn[Key],$A387,Txn[Transaction Order],"&gt;"&amp;IFERROR(_xlfn.MAXIFS(Txn[Transaction Order],Txn[Key],$A387,Txn[Running Units],"&gt;-0.000001",Txn[Running Units],"&lt;0.000001"),0)))</f>
      </c>
      <c r="I387" s="284" t="str">
        <f>IF($A387="","",IFERROR(INDEX(Prices[Current Price],MATCH($A387,Prices[Key],0)),0))</f>
        <v/>
      </c>
      <c r="J387" s="285" t="str">
        <f>IF($A387="","",IFERROR(INDEX(Prices[FX to SGD],MATCH($A387,Prices[Key],0)),1))</f>
        <v/>
      </c>
      <c r="K387" s="283" t="str">
        <f t="shared" si="62"/>
        <v/>
      </c>
      <c r="L387" s="283" t="str">
        <f t="shared" si="63"/>
        <v/>
      </c>
      <c r="M387" s="283" t="str">
        <f t="shared" si="64"/>
        <v/>
      </c>
      <c r="N387" s="286" t="str">
        <f t="shared" si="65"/>
        <v/>
      </c>
      <c r="O387" t="str">
        <f>IF($A387="","",IFERROR(INDEX(Prices[Category],MATCH($A387,Prices[Key],0)),"Uncategorized"))</f>
        <v/>
      </c>
      <c r="P387" s="287" t="str">
        <f t="shared" si="66"/>
        <v/>
      </c>
      <c r="Q387" s="287" t="str">
        <f t="shared" si="67"/>
        <v/>
      </c>
    </row>
    <row r="388" spans="1:17" ht="15" customHeight="1" x14ac:dyDescent="0.2">
      <c r="A388" s="240" t="str">
        <f>IFERROR(INDEX('All Ticker P&amp;L'!$A$2:$A$1001,MATCH(ROWS($A$2:A388),'All Ticker P&amp;L'!$N$2:$N$1001,0)),"")</f>
        <v/>
      </c>
      <c r="B388" s="240" t="str">
        <f t="shared" si="59"/>
        <v/>
      </c>
      <c r="C388" s="240" t="str">
        <f t="shared" si="60"/>
        <v/>
      </c>
      <c r="D388" s="240" t="str">
        <f t="shared" si="61"/>
        <v/>
      </c>
      <c r="E388" s="261" t="str">
        <f>IF($A388="","",SUMIFS(Txn[Signed Units],Txn[Key],$A388))</f>
        <v/>
      </c>
      <c r="F388" s="283">
        <f>IF($A388="","",SUMIFS(Txn[Buy Cost],Txn[Key],$A388,Txn[Transaction Order],"&gt;"&amp;IFERROR(_xlfn.MAXIFS(Txn[Transaction Order],Txn[Key],$A388,Txn[Running Units],"&gt;-0.000001",Txn[Running Units],"&lt;0.000001"),0)))</f>
      </c>
      <c r="G388" s="283">
        <f>IF($A388="","",IFERROR(F388/SUMIFS(Txn[Units Purchased or Sold],Txn[Key],$A388,Txn[Transaction Order],"&gt;"&amp;IFERROR(_xlfn.MAXIFS(Txn[Transaction Order],Txn[Key],$A388,Txn[Running Units],"&gt;-0.000001",Txn[Running Units],"&lt;0.000001"),0),Txn[Sell (-1) Buy (1) Fees (0) Dividend (2)],1),0))</f>
      </c>
      <c r="H388" s="283">
        <f>IF($A388="","",SUMIFS(Txn[Sell Proceeds],Txn[Key],$A388,Txn[Transaction Order],"&gt;"&amp;IFERROR(_xlfn.MAXIFS(Txn[Transaction Order],Txn[Key],$A388,Txn[Running Units],"&gt;-0.000001",Txn[Running Units],"&lt;0.000001"),0)))</f>
      </c>
      <c r="I388" s="284" t="str">
        <f>IF($A388="","",IFERROR(INDEX(Prices[Current Price],MATCH($A388,Prices[Key],0)),0))</f>
        <v/>
      </c>
      <c r="J388" s="285" t="str">
        <f>IF($A388="","",IFERROR(INDEX(Prices[FX to SGD],MATCH($A388,Prices[Key],0)),1))</f>
        <v/>
      </c>
      <c r="K388" s="283" t="str">
        <f t="shared" si="62"/>
        <v/>
      </c>
      <c r="L388" s="283" t="str">
        <f t="shared" si="63"/>
        <v/>
      </c>
      <c r="M388" s="283" t="str">
        <f t="shared" si="64"/>
        <v/>
      </c>
      <c r="N388" s="286" t="str">
        <f t="shared" si="65"/>
        <v/>
      </c>
      <c r="O388" t="str">
        <f>IF($A388="","",IFERROR(INDEX(Prices[Category],MATCH($A388,Prices[Key],0)),"Uncategorized"))</f>
        <v/>
      </c>
      <c r="P388" s="287" t="str">
        <f t="shared" si="66"/>
        <v/>
      </c>
      <c r="Q388" s="287" t="str">
        <f t="shared" si="67"/>
        <v/>
      </c>
    </row>
    <row r="389" spans="1:17" ht="15" customHeight="1" x14ac:dyDescent="0.2">
      <c r="A389" s="240" t="str">
        <f>IFERROR(INDEX('All Ticker P&amp;L'!$A$2:$A$1001,MATCH(ROWS($A$2:A389),'All Ticker P&amp;L'!$N$2:$N$1001,0)),"")</f>
        <v/>
      </c>
      <c r="B389" s="240" t="str">
        <f t="shared" si="59"/>
        <v/>
      </c>
      <c r="C389" s="240" t="str">
        <f t="shared" si="60"/>
        <v/>
      </c>
      <c r="D389" s="240" t="str">
        <f t="shared" si="61"/>
        <v/>
      </c>
      <c r="E389" s="261" t="str">
        <f>IF($A389="","",SUMIFS(Txn[Signed Units],Txn[Key],$A389))</f>
        <v/>
      </c>
      <c r="F389" s="283">
        <f>IF($A389="","",SUMIFS(Txn[Buy Cost],Txn[Key],$A389,Txn[Transaction Order],"&gt;"&amp;IFERROR(_xlfn.MAXIFS(Txn[Transaction Order],Txn[Key],$A389,Txn[Running Units],"&gt;-0.000001",Txn[Running Units],"&lt;0.000001"),0)))</f>
      </c>
      <c r="G389" s="283">
        <f>IF($A389="","",IFERROR(F389/SUMIFS(Txn[Units Purchased or Sold],Txn[Key],$A389,Txn[Transaction Order],"&gt;"&amp;IFERROR(_xlfn.MAXIFS(Txn[Transaction Order],Txn[Key],$A389,Txn[Running Units],"&gt;-0.000001",Txn[Running Units],"&lt;0.000001"),0),Txn[Sell (-1) Buy (1) Fees (0) Dividend (2)],1),0))</f>
      </c>
      <c r="H389" s="283">
        <f>IF($A389="","",SUMIFS(Txn[Sell Proceeds],Txn[Key],$A389,Txn[Transaction Order],"&gt;"&amp;IFERROR(_xlfn.MAXIFS(Txn[Transaction Order],Txn[Key],$A389,Txn[Running Units],"&gt;-0.000001",Txn[Running Units],"&lt;0.000001"),0)))</f>
      </c>
      <c r="I389" s="284" t="str">
        <f>IF($A389="","",IFERROR(INDEX(Prices[Current Price],MATCH($A389,Prices[Key],0)),0))</f>
        <v/>
      </c>
      <c r="J389" s="285" t="str">
        <f>IF($A389="","",IFERROR(INDEX(Prices[FX to SGD],MATCH($A389,Prices[Key],0)),1))</f>
        <v/>
      </c>
      <c r="K389" s="283" t="str">
        <f t="shared" si="62"/>
        <v/>
      </c>
      <c r="L389" s="283" t="str">
        <f t="shared" si="63"/>
        <v/>
      </c>
      <c r="M389" s="283" t="str">
        <f t="shared" si="64"/>
        <v/>
      </c>
      <c r="N389" s="286" t="str">
        <f t="shared" si="65"/>
        <v/>
      </c>
      <c r="O389" t="str">
        <f>IF($A389="","",IFERROR(INDEX(Prices[Category],MATCH($A389,Prices[Key],0)),"Uncategorized"))</f>
        <v/>
      </c>
      <c r="P389" s="287" t="str">
        <f t="shared" si="66"/>
        <v/>
      </c>
      <c r="Q389" s="287" t="str">
        <f t="shared" si="67"/>
        <v/>
      </c>
    </row>
    <row r="390" spans="1:17" ht="15" customHeight="1" x14ac:dyDescent="0.2">
      <c r="A390" s="240" t="str">
        <f>IFERROR(INDEX('All Ticker P&amp;L'!$A$2:$A$1001,MATCH(ROWS($A$2:A390),'All Ticker P&amp;L'!$N$2:$N$1001,0)),"")</f>
        <v/>
      </c>
      <c r="B390" s="240" t="str">
        <f t="shared" si="59"/>
        <v/>
      </c>
      <c r="C390" s="240" t="str">
        <f t="shared" si="60"/>
        <v/>
      </c>
      <c r="D390" s="240" t="str">
        <f t="shared" si="61"/>
        <v/>
      </c>
      <c r="E390" s="261" t="str">
        <f>IF($A390="","",SUMIFS(Txn[Signed Units],Txn[Key],$A390))</f>
        <v/>
      </c>
      <c r="F390" s="283">
        <f>IF($A390="","",SUMIFS(Txn[Buy Cost],Txn[Key],$A390,Txn[Transaction Order],"&gt;"&amp;IFERROR(_xlfn.MAXIFS(Txn[Transaction Order],Txn[Key],$A390,Txn[Running Units],"&gt;-0.000001",Txn[Running Units],"&lt;0.000001"),0)))</f>
      </c>
      <c r="G390" s="283">
        <f>IF($A390="","",IFERROR(F390/SUMIFS(Txn[Units Purchased or Sold],Txn[Key],$A390,Txn[Transaction Order],"&gt;"&amp;IFERROR(_xlfn.MAXIFS(Txn[Transaction Order],Txn[Key],$A390,Txn[Running Units],"&gt;-0.000001",Txn[Running Units],"&lt;0.000001"),0),Txn[Sell (-1) Buy (1) Fees (0) Dividend (2)],1),0))</f>
      </c>
      <c r="H390" s="283">
        <f>IF($A390="","",SUMIFS(Txn[Sell Proceeds],Txn[Key],$A390,Txn[Transaction Order],"&gt;"&amp;IFERROR(_xlfn.MAXIFS(Txn[Transaction Order],Txn[Key],$A390,Txn[Running Units],"&gt;-0.000001",Txn[Running Units],"&lt;0.000001"),0)))</f>
      </c>
      <c r="I390" s="284" t="str">
        <f>IF($A390="","",IFERROR(INDEX(Prices[Current Price],MATCH($A390,Prices[Key],0)),0))</f>
        <v/>
      </c>
      <c r="J390" s="285" t="str">
        <f>IF($A390="","",IFERROR(INDEX(Prices[FX to SGD],MATCH($A390,Prices[Key],0)),1))</f>
        <v/>
      </c>
      <c r="K390" s="283" t="str">
        <f t="shared" si="62"/>
        <v/>
      </c>
      <c r="L390" s="283" t="str">
        <f t="shared" si="63"/>
        <v/>
      </c>
      <c r="M390" s="283" t="str">
        <f t="shared" si="64"/>
        <v/>
      </c>
      <c r="N390" s="286" t="str">
        <f t="shared" si="65"/>
        <v/>
      </c>
      <c r="O390" t="str">
        <f>IF($A390="","",IFERROR(INDEX(Prices[Category],MATCH($A390,Prices[Key],0)),"Uncategorized"))</f>
        <v/>
      </c>
      <c r="P390" s="287" t="str">
        <f t="shared" si="66"/>
        <v/>
      </c>
      <c r="Q390" s="287" t="str">
        <f t="shared" si="67"/>
        <v/>
      </c>
    </row>
    <row r="391" spans="1:17" ht="15" customHeight="1" x14ac:dyDescent="0.2">
      <c r="A391" s="240" t="str">
        <f>IFERROR(INDEX('All Ticker P&amp;L'!$A$2:$A$1001,MATCH(ROWS($A$2:A391),'All Ticker P&amp;L'!$N$2:$N$1001,0)),"")</f>
        <v/>
      </c>
      <c r="B391" s="240" t="str">
        <f t="shared" si="59"/>
        <v/>
      </c>
      <c r="C391" s="240" t="str">
        <f t="shared" si="60"/>
        <v/>
      </c>
      <c r="D391" s="240" t="str">
        <f t="shared" si="61"/>
        <v/>
      </c>
      <c r="E391" s="261" t="str">
        <f>IF($A391="","",SUMIFS(Txn[Signed Units],Txn[Key],$A391))</f>
        <v/>
      </c>
      <c r="F391" s="283">
        <f>IF($A391="","",SUMIFS(Txn[Buy Cost],Txn[Key],$A391,Txn[Transaction Order],"&gt;"&amp;IFERROR(_xlfn.MAXIFS(Txn[Transaction Order],Txn[Key],$A391,Txn[Running Units],"&gt;-0.000001",Txn[Running Units],"&lt;0.000001"),0)))</f>
      </c>
      <c r="G391" s="283">
        <f>IF($A391="","",IFERROR(F391/SUMIFS(Txn[Units Purchased or Sold],Txn[Key],$A391,Txn[Transaction Order],"&gt;"&amp;IFERROR(_xlfn.MAXIFS(Txn[Transaction Order],Txn[Key],$A391,Txn[Running Units],"&gt;-0.000001",Txn[Running Units],"&lt;0.000001"),0),Txn[Sell (-1) Buy (1) Fees (0) Dividend (2)],1),0))</f>
      </c>
      <c r="H391" s="283">
        <f>IF($A391="","",SUMIFS(Txn[Sell Proceeds],Txn[Key],$A391,Txn[Transaction Order],"&gt;"&amp;IFERROR(_xlfn.MAXIFS(Txn[Transaction Order],Txn[Key],$A391,Txn[Running Units],"&gt;-0.000001",Txn[Running Units],"&lt;0.000001"),0)))</f>
      </c>
      <c r="I391" s="284" t="str">
        <f>IF($A391="","",IFERROR(INDEX(Prices[Current Price],MATCH($A391,Prices[Key],0)),0))</f>
        <v/>
      </c>
      <c r="J391" s="285" t="str">
        <f>IF($A391="","",IFERROR(INDEX(Prices[FX to SGD],MATCH($A391,Prices[Key],0)),1))</f>
        <v/>
      </c>
      <c r="K391" s="283" t="str">
        <f t="shared" si="62"/>
        <v/>
      </c>
      <c r="L391" s="283" t="str">
        <f t="shared" si="63"/>
        <v/>
      </c>
      <c r="M391" s="283" t="str">
        <f t="shared" si="64"/>
        <v/>
      </c>
      <c r="N391" s="286" t="str">
        <f t="shared" si="65"/>
        <v/>
      </c>
      <c r="O391" t="str">
        <f>IF($A391="","",IFERROR(INDEX(Prices[Category],MATCH($A391,Prices[Key],0)),"Uncategorized"))</f>
        <v/>
      </c>
      <c r="P391" s="287" t="str">
        <f t="shared" si="66"/>
        <v/>
      </c>
      <c r="Q391" s="287" t="str">
        <f t="shared" si="67"/>
        <v/>
      </c>
    </row>
    <row r="392" spans="1:17" ht="15" customHeight="1" x14ac:dyDescent="0.2">
      <c r="A392" s="240" t="str">
        <f>IFERROR(INDEX('All Ticker P&amp;L'!$A$2:$A$1001,MATCH(ROWS($A$2:A392),'All Ticker P&amp;L'!$N$2:$N$1001,0)),"")</f>
        <v/>
      </c>
      <c r="B392" s="240" t="str">
        <f t="shared" si="59"/>
        <v/>
      </c>
      <c r="C392" s="240" t="str">
        <f t="shared" si="60"/>
        <v/>
      </c>
      <c r="D392" s="240" t="str">
        <f t="shared" si="61"/>
        <v/>
      </c>
      <c r="E392" s="261" t="str">
        <f>IF($A392="","",SUMIFS(Txn[Signed Units],Txn[Key],$A392))</f>
        <v/>
      </c>
      <c r="F392" s="283">
        <f>IF($A392="","",SUMIFS(Txn[Buy Cost],Txn[Key],$A392,Txn[Transaction Order],"&gt;"&amp;IFERROR(_xlfn.MAXIFS(Txn[Transaction Order],Txn[Key],$A392,Txn[Running Units],"&gt;-0.000001",Txn[Running Units],"&lt;0.000001"),0)))</f>
      </c>
      <c r="G392" s="283">
        <f>IF($A392="","",IFERROR(F392/SUMIFS(Txn[Units Purchased or Sold],Txn[Key],$A392,Txn[Transaction Order],"&gt;"&amp;IFERROR(_xlfn.MAXIFS(Txn[Transaction Order],Txn[Key],$A392,Txn[Running Units],"&gt;-0.000001",Txn[Running Units],"&lt;0.000001"),0),Txn[Sell (-1) Buy (1) Fees (0) Dividend (2)],1),0))</f>
      </c>
      <c r="H392" s="283">
        <f>IF($A392="","",SUMIFS(Txn[Sell Proceeds],Txn[Key],$A392,Txn[Transaction Order],"&gt;"&amp;IFERROR(_xlfn.MAXIFS(Txn[Transaction Order],Txn[Key],$A392,Txn[Running Units],"&gt;-0.000001",Txn[Running Units],"&lt;0.000001"),0)))</f>
      </c>
      <c r="I392" s="284" t="str">
        <f>IF($A392="","",IFERROR(INDEX(Prices[Current Price],MATCH($A392,Prices[Key],0)),0))</f>
        <v/>
      </c>
      <c r="J392" s="285" t="str">
        <f>IF($A392="","",IFERROR(INDEX(Prices[FX to SGD],MATCH($A392,Prices[Key],0)),1))</f>
        <v/>
      </c>
      <c r="K392" s="283" t="str">
        <f t="shared" si="62"/>
        <v/>
      </c>
      <c r="L392" s="283" t="str">
        <f t="shared" si="63"/>
        <v/>
      </c>
      <c r="M392" s="283" t="str">
        <f t="shared" si="64"/>
        <v/>
      </c>
      <c r="N392" s="286" t="str">
        <f t="shared" si="65"/>
        <v/>
      </c>
      <c r="O392" t="str">
        <f>IF($A392="","",IFERROR(INDEX(Prices[Category],MATCH($A392,Prices[Key],0)),"Uncategorized"))</f>
        <v/>
      </c>
      <c r="P392" s="287" t="str">
        <f t="shared" si="66"/>
        <v/>
      </c>
      <c r="Q392" s="287" t="str">
        <f t="shared" si="67"/>
        <v/>
      </c>
    </row>
    <row r="393" spans="1:17" ht="15" customHeight="1" x14ac:dyDescent="0.2">
      <c r="A393" s="240" t="str">
        <f>IFERROR(INDEX('All Ticker P&amp;L'!$A$2:$A$1001,MATCH(ROWS($A$2:A393),'All Ticker P&amp;L'!$N$2:$N$1001,0)),"")</f>
        <v/>
      </c>
      <c r="B393" s="240" t="str">
        <f t="shared" si="59"/>
        <v/>
      </c>
      <c r="C393" s="240" t="str">
        <f t="shared" si="60"/>
        <v/>
      </c>
      <c r="D393" s="240" t="str">
        <f t="shared" si="61"/>
        <v/>
      </c>
      <c r="E393" s="261" t="str">
        <f>IF($A393="","",SUMIFS(Txn[Signed Units],Txn[Key],$A393))</f>
        <v/>
      </c>
      <c r="F393" s="283">
        <f>IF($A393="","",SUMIFS(Txn[Buy Cost],Txn[Key],$A393,Txn[Transaction Order],"&gt;"&amp;IFERROR(_xlfn.MAXIFS(Txn[Transaction Order],Txn[Key],$A393,Txn[Running Units],"&gt;-0.000001",Txn[Running Units],"&lt;0.000001"),0)))</f>
      </c>
      <c r="G393" s="283">
        <f>IF($A393="","",IFERROR(F393/SUMIFS(Txn[Units Purchased or Sold],Txn[Key],$A393,Txn[Transaction Order],"&gt;"&amp;IFERROR(_xlfn.MAXIFS(Txn[Transaction Order],Txn[Key],$A393,Txn[Running Units],"&gt;-0.000001",Txn[Running Units],"&lt;0.000001"),0),Txn[Sell (-1) Buy (1) Fees (0) Dividend (2)],1),0))</f>
      </c>
      <c r="H393" s="283">
        <f>IF($A393="","",SUMIFS(Txn[Sell Proceeds],Txn[Key],$A393,Txn[Transaction Order],"&gt;"&amp;IFERROR(_xlfn.MAXIFS(Txn[Transaction Order],Txn[Key],$A393,Txn[Running Units],"&gt;-0.000001",Txn[Running Units],"&lt;0.000001"),0)))</f>
      </c>
      <c r="I393" s="284" t="str">
        <f>IF($A393="","",IFERROR(INDEX(Prices[Current Price],MATCH($A393,Prices[Key],0)),0))</f>
        <v/>
      </c>
      <c r="J393" s="285" t="str">
        <f>IF($A393="","",IFERROR(INDEX(Prices[FX to SGD],MATCH($A393,Prices[Key],0)),1))</f>
        <v/>
      </c>
      <c r="K393" s="283" t="str">
        <f t="shared" si="62"/>
        <v/>
      </c>
      <c r="L393" s="283" t="str">
        <f t="shared" si="63"/>
        <v/>
      </c>
      <c r="M393" s="283" t="str">
        <f t="shared" si="64"/>
        <v/>
      </c>
      <c r="N393" s="286" t="str">
        <f t="shared" si="65"/>
        <v/>
      </c>
      <c r="O393" t="str">
        <f>IF($A393="","",IFERROR(INDEX(Prices[Category],MATCH($A393,Prices[Key],0)),"Uncategorized"))</f>
        <v/>
      </c>
      <c r="P393" s="287" t="str">
        <f t="shared" si="66"/>
        <v/>
      </c>
      <c r="Q393" s="287" t="str">
        <f t="shared" si="67"/>
        <v/>
      </c>
    </row>
    <row r="394" spans="1:17" ht="15" customHeight="1" x14ac:dyDescent="0.2">
      <c r="A394" s="240" t="str">
        <f>IFERROR(INDEX('All Ticker P&amp;L'!$A$2:$A$1001,MATCH(ROWS($A$2:A394),'All Ticker P&amp;L'!$N$2:$N$1001,0)),"")</f>
        <v/>
      </c>
      <c r="B394" s="240" t="str">
        <f t="shared" si="59"/>
        <v/>
      </c>
      <c r="C394" s="240" t="str">
        <f t="shared" si="60"/>
        <v/>
      </c>
      <c r="D394" s="240" t="str">
        <f t="shared" si="61"/>
        <v/>
      </c>
      <c r="E394" s="261" t="str">
        <f>IF($A394="","",SUMIFS(Txn[Signed Units],Txn[Key],$A394))</f>
        <v/>
      </c>
      <c r="F394" s="283">
        <f>IF($A394="","",SUMIFS(Txn[Buy Cost],Txn[Key],$A394,Txn[Transaction Order],"&gt;"&amp;IFERROR(_xlfn.MAXIFS(Txn[Transaction Order],Txn[Key],$A394,Txn[Running Units],"&gt;-0.000001",Txn[Running Units],"&lt;0.000001"),0)))</f>
      </c>
      <c r="G394" s="283">
        <f>IF($A394="","",IFERROR(F394/SUMIFS(Txn[Units Purchased or Sold],Txn[Key],$A394,Txn[Transaction Order],"&gt;"&amp;IFERROR(_xlfn.MAXIFS(Txn[Transaction Order],Txn[Key],$A394,Txn[Running Units],"&gt;-0.000001",Txn[Running Units],"&lt;0.000001"),0),Txn[Sell (-1) Buy (1) Fees (0) Dividend (2)],1),0))</f>
      </c>
      <c r="H394" s="283">
        <f>IF($A394="","",SUMIFS(Txn[Sell Proceeds],Txn[Key],$A394,Txn[Transaction Order],"&gt;"&amp;IFERROR(_xlfn.MAXIFS(Txn[Transaction Order],Txn[Key],$A394,Txn[Running Units],"&gt;-0.000001",Txn[Running Units],"&lt;0.000001"),0)))</f>
      </c>
      <c r="I394" s="284" t="str">
        <f>IF($A394="","",IFERROR(INDEX(Prices[Current Price],MATCH($A394,Prices[Key],0)),0))</f>
        <v/>
      </c>
      <c r="J394" s="285" t="str">
        <f>IF($A394="","",IFERROR(INDEX(Prices[FX to SGD],MATCH($A394,Prices[Key],0)),1))</f>
        <v/>
      </c>
      <c r="K394" s="283" t="str">
        <f t="shared" si="62"/>
        <v/>
      </c>
      <c r="L394" s="283" t="str">
        <f t="shared" si="63"/>
        <v/>
      </c>
      <c r="M394" s="283" t="str">
        <f t="shared" si="64"/>
        <v/>
      </c>
      <c r="N394" s="286" t="str">
        <f t="shared" si="65"/>
        <v/>
      </c>
      <c r="O394" t="str">
        <f>IF($A394="","",IFERROR(INDEX(Prices[Category],MATCH($A394,Prices[Key],0)),"Uncategorized"))</f>
        <v/>
      </c>
      <c r="P394" s="287" t="str">
        <f t="shared" si="66"/>
        <v/>
      </c>
      <c r="Q394" s="287" t="str">
        <f t="shared" si="67"/>
        <v/>
      </c>
    </row>
    <row r="395" spans="1:17" ht="15" customHeight="1" x14ac:dyDescent="0.2">
      <c r="A395" s="240" t="str">
        <f>IFERROR(INDEX('All Ticker P&amp;L'!$A$2:$A$1001,MATCH(ROWS($A$2:A395),'All Ticker P&amp;L'!$N$2:$N$1001,0)),"")</f>
        <v/>
      </c>
      <c r="B395" s="240" t="str">
        <f t="shared" si="59"/>
        <v/>
      </c>
      <c r="C395" s="240" t="str">
        <f t="shared" si="60"/>
        <v/>
      </c>
      <c r="D395" s="240" t="str">
        <f t="shared" si="61"/>
        <v/>
      </c>
      <c r="E395" s="261" t="str">
        <f>IF($A395="","",SUMIFS(Txn[Signed Units],Txn[Key],$A395))</f>
        <v/>
      </c>
      <c r="F395" s="283">
        <f>IF($A395="","",SUMIFS(Txn[Buy Cost],Txn[Key],$A395,Txn[Transaction Order],"&gt;"&amp;IFERROR(_xlfn.MAXIFS(Txn[Transaction Order],Txn[Key],$A395,Txn[Running Units],"&gt;-0.000001",Txn[Running Units],"&lt;0.000001"),0)))</f>
      </c>
      <c r="G395" s="283">
        <f>IF($A395="","",IFERROR(F395/SUMIFS(Txn[Units Purchased or Sold],Txn[Key],$A395,Txn[Transaction Order],"&gt;"&amp;IFERROR(_xlfn.MAXIFS(Txn[Transaction Order],Txn[Key],$A395,Txn[Running Units],"&gt;-0.000001",Txn[Running Units],"&lt;0.000001"),0),Txn[Sell (-1) Buy (1) Fees (0) Dividend (2)],1),0))</f>
      </c>
      <c r="H395" s="283">
        <f>IF($A395="","",SUMIFS(Txn[Sell Proceeds],Txn[Key],$A395,Txn[Transaction Order],"&gt;"&amp;IFERROR(_xlfn.MAXIFS(Txn[Transaction Order],Txn[Key],$A395,Txn[Running Units],"&gt;-0.000001",Txn[Running Units],"&lt;0.000001"),0)))</f>
      </c>
      <c r="I395" s="284" t="str">
        <f>IF($A395="","",IFERROR(INDEX(Prices[Current Price],MATCH($A395,Prices[Key],0)),0))</f>
        <v/>
      </c>
      <c r="J395" s="285" t="str">
        <f>IF($A395="","",IFERROR(INDEX(Prices[FX to SGD],MATCH($A395,Prices[Key],0)),1))</f>
        <v/>
      </c>
      <c r="K395" s="283" t="str">
        <f t="shared" si="62"/>
        <v/>
      </c>
      <c r="L395" s="283" t="str">
        <f t="shared" si="63"/>
        <v/>
      </c>
      <c r="M395" s="283" t="str">
        <f t="shared" si="64"/>
        <v/>
      </c>
      <c r="N395" s="286" t="str">
        <f t="shared" si="65"/>
        <v/>
      </c>
      <c r="O395" t="str">
        <f>IF($A395="","",IFERROR(INDEX(Prices[Category],MATCH($A395,Prices[Key],0)),"Uncategorized"))</f>
        <v/>
      </c>
      <c r="P395" s="287" t="str">
        <f t="shared" si="66"/>
        <v/>
      </c>
      <c r="Q395" s="287" t="str">
        <f t="shared" si="67"/>
        <v/>
      </c>
    </row>
    <row r="396" spans="1:17" ht="15" customHeight="1" x14ac:dyDescent="0.2">
      <c r="A396" s="240" t="str">
        <f>IFERROR(INDEX('All Ticker P&amp;L'!$A$2:$A$1001,MATCH(ROWS($A$2:A396),'All Ticker P&amp;L'!$N$2:$N$1001,0)),"")</f>
        <v/>
      </c>
      <c r="B396" s="240" t="str">
        <f t="shared" si="59"/>
        <v/>
      </c>
      <c r="C396" s="240" t="str">
        <f t="shared" si="60"/>
        <v/>
      </c>
      <c r="D396" s="240" t="str">
        <f t="shared" si="61"/>
        <v/>
      </c>
      <c r="E396" s="261" t="str">
        <f>IF($A396="","",SUMIFS(Txn[Signed Units],Txn[Key],$A396))</f>
        <v/>
      </c>
      <c r="F396" s="283">
        <f>IF($A396="","",SUMIFS(Txn[Buy Cost],Txn[Key],$A396,Txn[Transaction Order],"&gt;"&amp;IFERROR(_xlfn.MAXIFS(Txn[Transaction Order],Txn[Key],$A396,Txn[Running Units],"&gt;-0.000001",Txn[Running Units],"&lt;0.000001"),0)))</f>
      </c>
      <c r="G396" s="283">
        <f>IF($A396="","",IFERROR(F396/SUMIFS(Txn[Units Purchased or Sold],Txn[Key],$A396,Txn[Transaction Order],"&gt;"&amp;IFERROR(_xlfn.MAXIFS(Txn[Transaction Order],Txn[Key],$A396,Txn[Running Units],"&gt;-0.000001",Txn[Running Units],"&lt;0.000001"),0),Txn[Sell (-1) Buy (1) Fees (0) Dividend (2)],1),0))</f>
      </c>
      <c r="H396" s="283">
        <f>IF($A396="","",SUMIFS(Txn[Sell Proceeds],Txn[Key],$A396,Txn[Transaction Order],"&gt;"&amp;IFERROR(_xlfn.MAXIFS(Txn[Transaction Order],Txn[Key],$A396,Txn[Running Units],"&gt;-0.000001",Txn[Running Units],"&lt;0.000001"),0)))</f>
      </c>
      <c r="I396" s="284" t="str">
        <f>IF($A396="","",IFERROR(INDEX(Prices[Current Price],MATCH($A396,Prices[Key],0)),0))</f>
        <v/>
      </c>
      <c r="J396" s="285" t="str">
        <f>IF($A396="","",IFERROR(INDEX(Prices[FX to SGD],MATCH($A396,Prices[Key],0)),1))</f>
        <v/>
      </c>
      <c r="K396" s="283" t="str">
        <f t="shared" si="62"/>
        <v/>
      </c>
      <c r="L396" s="283" t="str">
        <f t="shared" si="63"/>
        <v/>
      </c>
      <c r="M396" s="283" t="str">
        <f t="shared" si="64"/>
        <v/>
      </c>
      <c r="N396" s="286" t="str">
        <f t="shared" si="65"/>
        <v/>
      </c>
      <c r="O396" t="str">
        <f>IF($A396="","",IFERROR(INDEX(Prices[Category],MATCH($A396,Prices[Key],0)),"Uncategorized"))</f>
        <v/>
      </c>
      <c r="P396" s="287" t="str">
        <f t="shared" si="66"/>
        <v/>
      </c>
      <c r="Q396" s="287" t="str">
        <f t="shared" si="67"/>
        <v/>
      </c>
    </row>
    <row r="397" spans="1:17" ht="15" customHeight="1" x14ac:dyDescent="0.2">
      <c r="A397" s="240" t="str">
        <f>IFERROR(INDEX('All Ticker P&amp;L'!$A$2:$A$1001,MATCH(ROWS($A$2:A397),'All Ticker P&amp;L'!$N$2:$N$1001,0)),"")</f>
        <v/>
      </c>
      <c r="B397" s="240" t="str">
        <f t="shared" si="59"/>
        <v/>
      </c>
      <c r="C397" s="240" t="str">
        <f t="shared" si="60"/>
        <v/>
      </c>
      <c r="D397" s="240" t="str">
        <f t="shared" si="61"/>
        <v/>
      </c>
      <c r="E397" s="261" t="str">
        <f>IF($A397="","",SUMIFS(Txn[Signed Units],Txn[Key],$A397))</f>
        <v/>
      </c>
      <c r="F397" s="283">
        <f>IF($A397="","",SUMIFS(Txn[Buy Cost],Txn[Key],$A397,Txn[Transaction Order],"&gt;"&amp;IFERROR(_xlfn.MAXIFS(Txn[Transaction Order],Txn[Key],$A397,Txn[Running Units],"&gt;-0.000001",Txn[Running Units],"&lt;0.000001"),0)))</f>
      </c>
      <c r="G397" s="283">
        <f>IF($A397="","",IFERROR(F397/SUMIFS(Txn[Units Purchased or Sold],Txn[Key],$A397,Txn[Transaction Order],"&gt;"&amp;IFERROR(_xlfn.MAXIFS(Txn[Transaction Order],Txn[Key],$A397,Txn[Running Units],"&gt;-0.000001",Txn[Running Units],"&lt;0.000001"),0),Txn[Sell (-1) Buy (1) Fees (0) Dividend (2)],1),0))</f>
      </c>
      <c r="H397" s="283">
        <f>IF($A397="","",SUMIFS(Txn[Sell Proceeds],Txn[Key],$A397,Txn[Transaction Order],"&gt;"&amp;IFERROR(_xlfn.MAXIFS(Txn[Transaction Order],Txn[Key],$A397,Txn[Running Units],"&gt;-0.000001",Txn[Running Units],"&lt;0.000001"),0)))</f>
      </c>
      <c r="I397" s="284" t="str">
        <f>IF($A397="","",IFERROR(INDEX(Prices[Current Price],MATCH($A397,Prices[Key],0)),0))</f>
        <v/>
      </c>
      <c r="J397" s="285" t="str">
        <f>IF($A397="","",IFERROR(INDEX(Prices[FX to SGD],MATCH($A397,Prices[Key],0)),1))</f>
        <v/>
      </c>
      <c r="K397" s="283" t="str">
        <f t="shared" si="62"/>
        <v/>
      </c>
      <c r="L397" s="283" t="str">
        <f t="shared" si="63"/>
        <v/>
      </c>
      <c r="M397" s="283" t="str">
        <f t="shared" si="64"/>
        <v/>
      </c>
      <c r="N397" s="286" t="str">
        <f t="shared" si="65"/>
        <v/>
      </c>
      <c r="O397" t="str">
        <f>IF($A397="","",IFERROR(INDEX(Prices[Category],MATCH($A397,Prices[Key],0)),"Uncategorized"))</f>
        <v/>
      </c>
      <c r="P397" s="287" t="str">
        <f t="shared" si="66"/>
        <v/>
      </c>
      <c r="Q397" s="287" t="str">
        <f t="shared" si="67"/>
        <v/>
      </c>
    </row>
    <row r="398" spans="1:17" ht="15" customHeight="1" x14ac:dyDescent="0.2">
      <c r="A398" s="240" t="str">
        <f>IFERROR(INDEX('All Ticker P&amp;L'!$A$2:$A$1001,MATCH(ROWS($A$2:A398),'All Ticker P&amp;L'!$N$2:$N$1001,0)),"")</f>
        <v/>
      </c>
      <c r="B398" s="240" t="str">
        <f t="shared" si="59"/>
        <v/>
      </c>
      <c r="C398" s="240" t="str">
        <f t="shared" si="60"/>
        <v/>
      </c>
      <c r="D398" s="240" t="str">
        <f t="shared" si="61"/>
        <v/>
      </c>
      <c r="E398" s="261" t="str">
        <f>IF($A398="","",SUMIFS(Txn[Signed Units],Txn[Key],$A398))</f>
        <v/>
      </c>
      <c r="F398" s="283">
        <f>IF($A398="","",SUMIFS(Txn[Buy Cost],Txn[Key],$A398,Txn[Transaction Order],"&gt;"&amp;IFERROR(_xlfn.MAXIFS(Txn[Transaction Order],Txn[Key],$A398,Txn[Running Units],"&gt;-0.000001",Txn[Running Units],"&lt;0.000001"),0)))</f>
      </c>
      <c r="G398" s="283">
        <f>IF($A398="","",IFERROR(F398/SUMIFS(Txn[Units Purchased or Sold],Txn[Key],$A398,Txn[Transaction Order],"&gt;"&amp;IFERROR(_xlfn.MAXIFS(Txn[Transaction Order],Txn[Key],$A398,Txn[Running Units],"&gt;-0.000001",Txn[Running Units],"&lt;0.000001"),0),Txn[Sell (-1) Buy (1) Fees (0) Dividend (2)],1),0))</f>
      </c>
      <c r="H398" s="283">
        <f>IF($A398="","",SUMIFS(Txn[Sell Proceeds],Txn[Key],$A398,Txn[Transaction Order],"&gt;"&amp;IFERROR(_xlfn.MAXIFS(Txn[Transaction Order],Txn[Key],$A398,Txn[Running Units],"&gt;-0.000001",Txn[Running Units],"&lt;0.000001"),0)))</f>
      </c>
      <c r="I398" s="284" t="str">
        <f>IF($A398="","",IFERROR(INDEX(Prices[Current Price],MATCH($A398,Prices[Key],0)),0))</f>
        <v/>
      </c>
      <c r="J398" s="285" t="str">
        <f>IF($A398="","",IFERROR(INDEX(Prices[FX to SGD],MATCH($A398,Prices[Key],0)),1))</f>
        <v/>
      </c>
      <c r="K398" s="283" t="str">
        <f t="shared" si="62"/>
        <v/>
      </c>
      <c r="L398" s="283" t="str">
        <f t="shared" si="63"/>
        <v/>
      </c>
      <c r="M398" s="283" t="str">
        <f t="shared" si="64"/>
        <v/>
      </c>
      <c r="N398" s="286" t="str">
        <f t="shared" si="65"/>
        <v/>
      </c>
      <c r="O398" t="str">
        <f>IF($A398="","",IFERROR(INDEX(Prices[Category],MATCH($A398,Prices[Key],0)),"Uncategorized"))</f>
        <v/>
      </c>
      <c r="P398" s="287" t="str">
        <f t="shared" si="66"/>
        <v/>
      </c>
      <c r="Q398" s="287" t="str">
        <f t="shared" si="67"/>
        <v/>
      </c>
    </row>
    <row r="399" spans="1:17" ht="15" customHeight="1" x14ac:dyDescent="0.2">
      <c r="A399" s="240" t="str">
        <f>IFERROR(INDEX('All Ticker P&amp;L'!$A$2:$A$1001,MATCH(ROWS($A$2:A399),'All Ticker P&amp;L'!$N$2:$N$1001,0)),"")</f>
        <v/>
      </c>
      <c r="B399" s="240" t="str">
        <f t="shared" si="59"/>
        <v/>
      </c>
      <c r="C399" s="240" t="str">
        <f t="shared" si="60"/>
        <v/>
      </c>
      <c r="D399" s="240" t="str">
        <f t="shared" si="61"/>
        <v/>
      </c>
      <c r="E399" s="261" t="str">
        <f>IF($A399="","",SUMIFS(Txn[Signed Units],Txn[Key],$A399))</f>
        <v/>
      </c>
      <c r="F399" s="283">
        <f>IF($A399="","",SUMIFS(Txn[Buy Cost],Txn[Key],$A399,Txn[Transaction Order],"&gt;"&amp;IFERROR(_xlfn.MAXIFS(Txn[Transaction Order],Txn[Key],$A399,Txn[Running Units],"&gt;-0.000001",Txn[Running Units],"&lt;0.000001"),0)))</f>
      </c>
      <c r="G399" s="283">
        <f>IF($A399="","",IFERROR(F399/SUMIFS(Txn[Units Purchased or Sold],Txn[Key],$A399,Txn[Transaction Order],"&gt;"&amp;IFERROR(_xlfn.MAXIFS(Txn[Transaction Order],Txn[Key],$A399,Txn[Running Units],"&gt;-0.000001",Txn[Running Units],"&lt;0.000001"),0),Txn[Sell (-1) Buy (1) Fees (0) Dividend (2)],1),0))</f>
      </c>
      <c r="H399" s="283">
        <f>IF($A399="","",SUMIFS(Txn[Sell Proceeds],Txn[Key],$A399,Txn[Transaction Order],"&gt;"&amp;IFERROR(_xlfn.MAXIFS(Txn[Transaction Order],Txn[Key],$A399,Txn[Running Units],"&gt;-0.000001",Txn[Running Units],"&lt;0.000001"),0)))</f>
      </c>
      <c r="I399" s="284" t="str">
        <f>IF($A399="","",IFERROR(INDEX(Prices[Current Price],MATCH($A399,Prices[Key],0)),0))</f>
        <v/>
      </c>
      <c r="J399" s="285" t="str">
        <f>IF($A399="","",IFERROR(INDEX(Prices[FX to SGD],MATCH($A399,Prices[Key],0)),1))</f>
        <v/>
      </c>
      <c r="K399" s="283" t="str">
        <f t="shared" si="62"/>
        <v/>
      </c>
      <c r="L399" s="283" t="str">
        <f t="shared" si="63"/>
        <v/>
      </c>
      <c r="M399" s="283" t="str">
        <f t="shared" si="64"/>
        <v/>
      </c>
      <c r="N399" s="286" t="str">
        <f t="shared" si="65"/>
        <v/>
      </c>
      <c r="O399" t="str">
        <f>IF($A399="","",IFERROR(INDEX(Prices[Category],MATCH($A399,Prices[Key],0)),"Uncategorized"))</f>
        <v/>
      </c>
      <c r="P399" s="287" t="str">
        <f t="shared" si="66"/>
        <v/>
      </c>
      <c r="Q399" s="287" t="str">
        <f t="shared" si="67"/>
        <v/>
      </c>
    </row>
    <row r="400" spans="1:17" ht="15" customHeight="1" x14ac:dyDescent="0.2">
      <c r="A400" s="240" t="str">
        <f>IFERROR(INDEX('All Ticker P&amp;L'!$A$2:$A$1001,MATCH(ROWS($A$2:A400),'All Ticker P&amp;L'!$N$2:$N$1001,0)),"")</f>
        <v/>
      </c>
      <c r="B400" s="240" t="str">
        <f t="shared" si="59"/>
        <v/>
      </c>
      <c r="C400" s="240" t="str">
        <f t="shared" si="60"/>
        <v/>
      </c>
      <c r="D400" s="240" t="str">
        <f t="shared" si="61"/>
        <v/>
      </c>
      <c r="E400" s="261" t="str">
        <f>IF($A400="","",SUMIFS(Txn[Signed Units],Txn[Key],$A400))</f>
        <v/>
      </c>
      <c r="F400" s="283">
        <f>IF($A400="","",SUMIFS(Txn[Buy Cost],Txn[Key],$A400,Txn[Transaction Order],"&gt;"&amp;IFERROR(_xlfn.MAXIFS(Txn[Transaction Order],Txn[Key],$A400,Txn[Running Units],"&gt;-0.000001",Txn[Running Units],"&lt;0.000001"),0)))</f>
      </c>
      <c r="G400" s="283">
        <f>IF($A400="","",IFERROR(F400/SUMIFS(Txn[Units Purchased or Sold],Txn[Key],$A400,Txn[Transaction Order],"&gt;"&amp;IFERROR(_xlfn.MAXIFS(Txn[Transaction Order],Txn[Key],$A400,Txn[Running Units],"&gt;-0.000001",Txn[Running Units],"&lt;0.000001"),0),Txn[Sell (-1) Buy (1) Fees (0) Dividend (2)],1),0))</f>
      </c>
      <c r="H400" s="283">
        <f>IF($A400="","",SUMIFS(Txn[Sell Proceeds],Txn[Key],$A400,Txn[Transaction Order],"&gt;"&amp;IFERROR(_xlfn.MAXIFS(Txn[Transaction Order],Txn[Key],$A400,Txn[Running Units],"&gt;-0.000001",Txn[Running Units],"&lt;0.000001"),0)))</f>
      </c>
      <c r="I400" s="284" t="str">
        <f>IF($A400="","",IFERROR(INDEX(Prices[Current Price],MATCH($A400,Prices[Key],0)),0))</f>
        <v/>
      </c>
      <c r="J400" s="285" t="str">
        <f>IF($A400="","",IFERROR(INDEX(Prices[FX to SGD],MATCH($A400,Prices[Key],0)),1))</f>
        <v/>
      </c>
      <c r="K400" s="283" t="str">
        <f t="shared" si="62"/>
        <v/>
      </c>
      <c r="L400" s="283" t="str">
        <f t="shared" si="63"/>
        <v/>
      </c>
      <c r="M400" s="283" t="str">
        <f t="shared" si="64"/>
        <v/>
      </c>
      <c r="N400" s="286" t="str">
        <f t="shared" si="65"/>
        <v/>
      </c>
      <c r="O400" t="str">
        <f>IF($A400="","",IFERROR(INDEX(Prices[Category],MATCH($A400,Prices[Key],0)),"Uncategorized"))</f>
        <v/>
      </c>
      <c r="P400" s="287" t="str">
        <f t="shared" si="66"/>
        <v/>
      </c>
      <c r="Q400" s="287" t="str">
        <f t="shared" si="67"/>
        <v/>
      </c>
    </row>
    <row r="401" spans="1:17" ht="15" customHeight="1" x14ac:dyDescent="0.2">
      <c r="A401" s="240" t="str">
        <f>IFERROR(INDEX('All Ticker P&amp;L'!$A$2:$A$1001,MATCH(ROWS($A$2:A401),'All Ticker P&amp;L'!$N$2:$N$1001,0)),"")</f>
        <v/>
      </c>
      <c r="B401" s="240" t="str">
        <f t="shared" si="59"/>
        <v/>
      </c>
      <c r="C401" s="240" t="str">
        <f t="shared" si="60"/>
        <v/>
      </c>
      <c r="D401" s="240" t="str">
        <f t="shared" si="61"/>
        <v/>
      </c>
      <c r="E401" s="261" t="str">
        <f>IF($A401="","",SUMIFS(Txn[Signed Units],Txn[Key],$A401))</f>
        <v/>
      </c>
      <c r="F401" s="283">
        <f>IF($A401="","",SUMIFS(Txn[Buy Cost],Txn[Key],$A401,Txn[Transaction Order],"&gt;"&amp;IFERROR(_xlfn.MAXIFS(Txn[Transaction Order],Txn[Key],$A401,Txn[Running Units],"&gt;-0.000001",Txn[Running Units],"&lt;0.000001"),0)))</f>
      </c>
      <c r="G401" s="283">
        <f>IF($A401="","",IFERROR(F401/SUMIFS(Txn[Units Purchased or Sold],Txn[Key],$A401,Txn[Transaction Order],"&gt;"&amp;IFERROR(_xlfn.MAXIFS(Txn[Transaction Order],Txn[Key],$A401,Txn[Running Units],"&gt;-0.000001",Txn[Running Units],"&lt;0.000001"),0),Txn[Sell (-1) Buy (1) Fees (0) Dividend (2)],1),0))</f>
      </c>
      <c r="H401" s="283">
        <f>IF($A401="","",SUMIFS(Txn[Sell Proceeds],Txn[Key],$A401,Txn[Transaction Order],"&gt;"&amp;IFERROR(_xlfn.MAXIFS(Txn[Transaction Order],Txn[Key],$A401,Txn[Running Units],"&gt;-0.000001",Txn[Running Units],"&lt;0.000001"),0)))</f>
      </c>
      <c r="I401" s="284" t="str">
        <f>IF($A401="","",IFERROR(INDEX(Prices[Current Price],MATCH($A401,Prices[Key],0)),0))</f>
        <v/>
      </c>
      <c r="J401" s="285" t="str">
        <f>IF($A401="","",IFERROR(INDEX(Prices[FX to SGD],MATCH($A401,Prices[Key],0)),1))</f>
        <v/>
      </c>
      <c r="K401" s="283" t="str">
        <f t="shared" si="62"/>
        <v/>
      </c>
      <c r="L401" s="283" t="str">
        <f t="shared" si="63"/>
        <v/>
      </c>
      <c r="M401" s="283" t="str">
        <f t="shared" si="64"/>
        <v/>
      </c>
      <c r="N401" s="286" t="str">
        <f t="shared" si="65"/>
        <v/>
      </c>
      <c r="O401" t="str">
        <f>IF($A401="","",IFERROR(INDEX(Prices[Category],MATCH($A401,Prices[Key],0)),"Uncategorized"))</f>
        <v/>
      </c>
      <c r="P401" s="287" t="str">
        <f t="shared" si="66"/>
        <v/>
      </c>
      <c r="Q401" s="287" t="str">
        <f t="shared" si="67"/>
        <v/>
      </c>
    </row>
    <row r="402" spans="1:17" ht="15" customHeight="1" x14ac:dyDescent="0.2">
      <c r="A402" s="240" t="str">
        <f>IFERROR(INDEX('All Ticker P&amp;L'!$A$2:$A$1001,MATCH(ROWS($A$2:A402),'All Ticker P&amp;L'!$N$2:$N$1001,0)),"")</f>
        <v/>
      </c>
      <c r="B402" s="240" t="str">
        <f t="shared" si="59"/>
        <v/>
      </c>
      <c r="C402" s="240" t="str">
        <f t="shared" si="60"/>
        <v/>
      </c>
      <c r="D402" s="240" t="str">
        <f t="shared" si="61"/>
        <v/>
      </c>
      <c r="E402" s="261" t="str">
        <f>IF($A402="","",SUMIFS(Txn[Signed Units],Txn[Key],$A402))</f>
        <v/>
      </c>
      <c r="F402" s="283">
        <f>IF($A402="","",SUMIFS(Txn[Buy Cost],Txn[Key],$A402,Txn[Transaction Order],"&gt;"&amp;IFERROR(_xlfn.MAXIFS(Txn[Transaction Order],Txn[Key],$A402,Txn[Running Units],"&gt;-0.000001",Txn[Running Units],"&lt;0.000001"),0)))</f>
      </c>
      <c r="G402" s="283">
        <f>IF($A402="","",IFERROR(F402/SUMIFS(Txn[Units Purchased or Sold],Txn[Key],$A402,Txn[Transaction Order],"&gt;"&amp;IFERROR(_xlfn.MAXIFS(Txn[Transaction Order],Txn[Key],$A402,Txn[Running Units],"&gt;-0.000001",Txn[Running Units],"&lt;0.000001"),0),Txn[Sell (-1) Buy (1) Fees (0) Dividend (2)],1),0))</f>
      </c>
      <c r="H402" s="283">
        <f>IF($A402="","",SUMIFS(Txn[Sell Proceeds],Txn[Key],$A402,Txn[Transaction Order],"&gt;"&amp;IFERROR(_xlfn.MAXIFS(Txn[Transaction Order],Txn[Key],$A402,Txn[Running Units],"&gt;-0.000001",Txn[Running Units],"&lt;0.000001"),0)))</f>
      </c>
      <c r="I402" s="284" t="str">
        <f>IF($A402="","",IFERROR(INDEX(Prices[Current Price],MATCH($A402,Prices[Key],0)),0))</f>
        <v/>
      </c>
      <c r="J402" s="285" t="str">
        <f>IF($A402="","",IFERROR(INDEX(Prices[FX to SGD],MATCH($A402,Prices[Key],0)),1))</f>
        <v/>
      </c>
      <c r="K402" s="283" t="str">
        <f t="shared" si="62"/>
        <v/>
      </c>
      <c r="L402" s="283" t="str">
        <f t="shared" si="63"/>
        <v/>
      </c>
      <c r="M402" s="283" t="str">
        <f t="shared" si="64"/>
        <v/>
      </c>
      <c r="N402" s="286" t="str">
        <f t="shared" si="65"/>
        <v/>
      </c>
      <c r="O402" t="str">
        <f>IF($A402="","",IFERROR(INDEX(Prices[Category],MATCH($A402,Prices[Key],0)),"Uncategorized"))</f>
        <v/>
      </c>
      <c r="P402" s="287" t="str">
        <f t="shared" si="66"/>
        <v/>
      </c>
      <c r="Q402" s="287" t="str">
        <f t="shared" si="67"/>
        <v/>
      </c>
    </row>
    <row r="403" spans="1:17" ht="15" customHeight="1" x14ac:dyDescent="0.2">
      <c r="A403" s="240" t="str">
        <f>IFERROR(INDEX('All Ticker P&amp;L'!$A$2:$A$1001,MATCH(ROWS($A$2:A403),'All Ticker P&amp;L'!$N$2:$N$1001,0)),"")</f>
        <v/>
      </c>
      <c r="B403" s="240" t="str">
        <f t="shared" si="59"/>
        <v/>
      </c>
      <c r="C403" s="240" t="str">
        <f t="shared" si="60"/>
        <v/>
      </c>
      <c r="D403" s="240" t="str">
        <f t="shared" si="61"/>
        <v/>
      </c>
      <c r="E403" s="261" t="str">
        <f>IF($A403="","",SUMIFS(Txn[Signed Units],Txn[Key],$A403))</f>
        <v/>
      </c>
      <c r="F403" s="283">
        <f>IF($A403="","",SUMIFS(Txn[Buy Cost],Txn[Key],$A403,Txn[Transaction Order],"&gt;"&amp;IFERROR(_xlfn.MAXIFS(Txn[Transaction Order],Txn[Key],$A403,Txn[Running Units],"&gt;-0.000001",Txn[Running Units],"&lt;0.000001"),0)))</f>
      </c>
      <c r="G403" s="283">
        <f>IF($A403="","",IFERROR(F403/SUMIFS(Txn[Units Purchased or Sold],Txn[Key],$A403,Txn[Transaction Order],"&gt;"&amp;IFERROR(_xlfn.MAXIFS(Txn[Transaction Order],Txn[Key],$A403,Txn[Running Units],"&gt;-0.000001",Txn[Running Units],"&lt;0.000001"),0),Txn[Sell (-1) Buy (1) Fees (0) Dividend (2)],1),0))</f>
      </c>
      <c r="H403" s="283">
        <f>IF($A403="","",SUMIFS(Txn[Sell Proceeds],Txn[Key],$A403,Txn[Transaction Order],"&gt;"&amp;IFERROR(_xlfn.MAXIFS(Txn[Transaction Order],Txn[Key],$A403,Txn[Running Units],"&gt;-0.000001",Txn[Running Units],"&lt;0.000001"),0)))</f>
      </c>
      <c r="I403" s="284" t="str">
        <f>IF($A403="","",IFERROR(INDEX(Prices[Current Price],MATCH($A403,Prices[Key],0)),0))</f>
        <v/>
      </c>
      <c r="J403" s="285" t="str">
        <f>IF($A403="","",IFERROR(INDEX(Prices[FX to SGD],MATCH($A403,Prices[Key],0)),1))</f>
        <v/>
      </c>
      <c r="K403" s="283" t="str">
        <f t="shared" si="62"/>
        <v/>
      </c>
      <c r="L403" s="283" t="str">
        <f t="shared" si="63"/>
        <v/>
      </c>
      <c r="M403" s="283" t="str">
        <f t="shared" si="64"/>
        <v/>
      </c>
      <c r="N403" s="286" t="str">
        <f t="shared" si="65"/>
        <v/>
      </c>
      <c r="O403" t="str">
        <f>IF($A403="","",IFERROR(INDEX(Prices[Category],MATCH($A403,Prices[Key],0)),"Uncategorized"))</f>
        <v/>
      </c>
      <c r="P403" s="287" t="str">
        <f t="shared" si="66"/>
        <v/>
      </c>
      <c r="Q403" s="287" t="str">
        <f t="shared" si="67"/>
        <v/>
      </c>
    </row>
    <row r="404" spans="1:17" ht="15" customHeight="1" x14ac:dyDescent="0.2">
      <c r="A404" s="240" t="str">
        <f>IFERROR(INDEX('All Ticker P&amp;L'!$A$2:$A$1001,MATCH(ROWS($A$2:A404),'All Ticker P&amp;L'!$N$2:$N$1001,0)),"")</f>
        <v/>
      </c>
      <c r="B404" s="240" t="str">
        <f t="shared" si="59"/>
        <v/>
      </c>
      <c r="C404" s="240" t="str">
        <f t="shared" si="60"/>
        <v/>
      </c>
      <c r="D404" s="240" t="str">
        <f t="shared" si="61"/>
        <v/>
      </c>
      <c r="E404" s="261" t="str">
        <f>IF($A404="","",SUMIFS(Txn[Signed Units],Txn[Key],$A404))</f>
        <v/>
      </c>
      <c r="F404" s="283">
        <f>IF($A404="","",SUMIFS(Txn[Buy Cost],Txn[Key],$A404,Txn[Transaction Order],"&gt;"&amp;IFERROR(_xlfn.MAXIFS(Txn[Transaction Order],Txn[Key],$A404,Txn[Running Units],"&gt;-0.000001",Txn[Running Units],"&lt;0.000001"),0)))</f>
      </c>
      <c r="G404" s="283">
        <f>IF($A404="","",IFERROR(F404/SUMIFS(Txn[Units Purchased or Sold],Txn[Key],$A404,Txn[Transaction Order],"&gt;"&amp;IFERROR(_xlfn.MAXIFS(Txn[Transaction Order],Txn[Key],$A404,Txn[Running Units],"&gt;-0.000001",Txn[Running Units],"&lt;0.000001"),0),Txn[Sell (-1) Buy (1) Fees (0) Dividend (2)],1),0))</f>
      </c>
      <c r="H404" s="283">
        <f>IF($A404="","",SUMIFS(Txn[Sell Proceeds],Txn[Key],$A404,Txn[Transaction Order],"&gt;"&amp;IFERROR(_xlfn.MAXIFS(Txn[Transaction Order],Txn[Key],$A404,Txn[Running Units],"&gt;-0.000001",Txn[Running Units],"&lt;0.000001"),0)))</f>
      </c>
      <c r="I404" s="284" t="str">
        <f>IF($A404="","",IFERROR(INDEX(Prices[Current Price],MATCH($A404,Prices[Key],0)),0))</f>
        <v/>
      </c>
      <c r="J404" s="285" t="str">
        <f>IF($A404="","",IFERROR(INDEX(Prices[FX to SGD],MATCH($A404,Prices[Key],0)),1))</f>
        <v/>
      </c>
      <c r="K404" s="283" t="str">
        <f t="shared" si="62"/>
        <v/>
      </c>
      <c r="L404" s="283" t="str">
        <f t="shared" si="63"/>
        <v/>
      </c>
      <c r="M404" s="283" t="str">
        <f t="shared" si="64"/>
        <v/>
      </c>
      <c r="N404" s="286" t="str">
        <f t="shared" si="65"/>
        <v/>
      </c>
      <c r="O404" t="str">
        <f>IF($A404="","",IFERROR(INDEX(Prices[Category],MATCH($A404,Prices[Key],0)),"Uncategorized"))</f>
        <v/>
      </c>
      <c r="P404" s="287" t="str">
        <f t="shared" si="66"/>
        <v/>
      </c>
      <c r="Q404" s="287" t="str">
        <f t="shared" si="67"/>
        <v/>
      </c>
    </row>
    <row r="405" spans="1:17" ht="15" customHeight="1" x14ac:dyDescent="0.2">
      <c r="A405" s="240" t="str">
        <f>IFERROR(INDEX('All Ticker P&amp;L'!$A$2:$A$1001,MATCH(ROWS($A$2:A405),'All Ticker P&amp;L'!$N$2:$N$1001,0)),"")</f>
        <v/>
      </c>
      <c r="B405" s="240" t="str">
        <f t="shared" si="59"/>
        <v/>
      </c>
      <c r="C405" s="240" t="str">
        <f t="shared" si="60"/>
        <v/>
      </c>
      <c r="D405" s="240" t="str">
        <f t="shared" si="61"/>
        <v/>
      </c>
      <c r="E405" s="261" t="str">
        <f>IF($A405="","",SUMIFS(Txn[Signed Units],Txn[Key],$A405))</f>
        <v/>
      </c>
      <c r="F405" s="283">
        <f>IF($A405="","",SUMIFS(Txn[Buy Cost],Txn[Key],$A405,Txn[Transaction Order],"&gt;"&amp;IFERROR(_xlfn.MAXIFS(Txn[Transaction Order],Txn[Key],$A405,Txn[Running Units],"&gt;-0.000001",Txn[Running Units],"&lt;0.000001"),0)))</f>
      </c>
      <c r="G405" s="283">
        <f>IF($A405="","",IFERROR(F405/SUMIFS(Txn[Units Purchased or Sold],Txn[Key],$A405,Txn[Transaction Order],"&gt;"&amp;IFERROR(_xlfn.MAXIFS(Txn[Transaction Order],Txn[Key],$A405,Txn[Running Units],"&gt;-0.000001",Txn[Running Units],"&lt;0.000001"),0),Txn[Sell (-1) Buy (1) Fees (0) Dividend (2)],1),0))</f>
      </c>
      <c r="H405" s="283">
        <f>IF($A405="","",SUMIFS(Txn[Sell Proceeds],Txn[Key],$A405,Txn[Transaction Order],"&gt;"&amp;IFERROR(_xlfn.MAXIFS(Txn[Transaction Order],Txn[Key],$A405,Txn[Running Units],"&gt;-0.000001",Txn[Running Units],"&lt;0.000001"),0)))</f>
      </c>
      <c r="I405" s="284" t="str">
        <f>IF($A405="","",IFERROR(INDEX(Prices[Current Price],MATCH($A405,Prices[Key],0)),0))</f>
        <v/>
      </c>
      <c r="J405" s="285" t="str">
        <f>IF($A405="","",IFERROR(INDEX(Prices[FX to SGD],MATCH($A405,Prices[Key],0)),1))</f>
        <v/>
      </c>
      <c r="K405" s="283" t="str">
        <f t="shared" si="62"/>
        <v/>
      </c>
      <c r="L405" s="283" t="str">
        <f t="shared" si="63"/>
        <v/>
      </c>
      <c r="M405" s="283" t="str">
        <f t="shared" si="64"/>
        <v/>
      </c>
      <c r="N405" s="286" t="str">
        <f t="shared" si="65"/>
        <v/>
      </c>
      <c r="O405" t="str">
        <f>IF($A405="","",IFERROR(INDEX(Prices[Category],MATCH($A405,Prices[Key],0)),"Uncategorized"))</f>
        <v/>
      </c>
      <c r="P405" s="287" t="str">
        <f t="shared" si="66"/>
        <v/>
      </c>
      <c r="Q405" s="287" t="str">
        <f t="shared" si="67"/>
        <v/>
      </c>
    </row>
    <row r="406" spans="1:17" ht="15" customHeight="1" x14ac:dyDescent="0.2">
      <c r="A406" s="240" t="str">
        <f>IFERROR(INDEX('All Ticker P&amp;L'!$A$2:$A$1001,MATCH(ROWS($A$2:A406),'All Ticker P&amp;L'!$N$2:$N$1001,0)),"")</f>
        <v/>
      </c>
      <c r="B406" s="240" t="str">
        <f t="shared" si="59"/>
        <v/>
      </c>
      <c r="C406" s="240" t="str">
        <f t="shared" si="60"/>
        <v/>
      </c>
      <c r="D406" s="240" t="str">
        <f t="shared" si="61"/>
        <v/>
      </c>
      <c r="E406" s="261" t="str">
        <f>IF($A406="","",SUMIFS(Txn[Signed Units],Txn[Key],$A406))</f>
        <v/>
      </c>
      <c r="F406" s="283">
        <f>IF($A406="","",SUMIFS(Txn[Buy Cost],Txn[Key],$A406,Txn[Transaction Order],"&gt;"&amp;IFERROR(_xlfn.MAXIFS(Txn[Transaction Order],Txn[Key],$A406,Txn[Running Units],"&gt;-0.000001",Txn[Running Units],"&lt;0.000001"),0)))</f>
      </c>
      <c r="G406" s="283">
        <f>IF($A406="","",IFERROR(F406/SUMIFS(Txn[Units Purchased or Sold],Txn[Key],$A406,Txn[Transaction Order],"&gt;"&amp;IFERROR(_xlfn.MAXIFS(Txn[Transaction Order],Txn[Key],$A406,Txn[Running Units],"&gt;-0.000001",Txn[Running Units],"&lt;0.000001"),0),Txn[Sell (-1) Buy (1) Fees (0) Dividend (2)],1),0))</f>
      </c>
      <c r="H406" s="283">
        <f>IF($A406="","",SUMIFS(Txn[Sell Proceeds],Txn[Key],$A406,Txn[Transaction Order],"&gt;"&amp;IFERROR(_xlfn.MAXIFS(Txn[Transaction Order],Txn[Key],$A406,Txn[Running Units],"&gt;-0.000001",Txn[Running Units],"&lt;0.000001"),0)))</f>
      </c>
      <c r="I406" s="284" t="str">
        <f>IF($A406="","",IFERROR(INDEX(Prices[Current Price],MATCH($A406,Prices[Key],0)),0))</f>
        <v/>
      </c>
      <c r="J406" s="285" t="str">
        <f>IF($A406="","",IFERROR(INDEX(Prices[FX to SGD],MATCH($A406,Prices[Key],0)),1))</f>
        <v/>
      </c>
      <c r="K406" s="283" t="str">
        <f t="shared" si="62"/>
        <v/>
      </c>
      <c r="L406" s="283" t="str">
        <f t="shared" si="63"/>
        <v/>
      </c>
      <c r="M406" s="283" t="str">
        <f t="shared" si="64"/>
        <v/>
      </c>
      <c r="N406" s="286" t="str">
        <f t="shared" si="65"/>
        <v/>
      </c>
      <c r="O406" t="str">
        <f>IF($A406="","",IFERROR(INDEX(Prices[Category],MATCH($A406,Prices[Key],0)),"Uncategorized"))</f>
        <v/>
      </c>
      <c r="P406" s="287" t="str">
        <f t="shared" si="66"/>
        <v/>
      </c>
      <c r="Q406" s="287" t="str">
        <f t="shared" si="67"/>
        <v/>
      </c>
    </row>
    <row r="407" spans="1:17" ht="15" customHeight="1" x14ac:dyDescent="0.2">
      <c r="A407" s="240" t="str">
        <f>IFERROR(INDEX('All Ticker P&amp;L'!$A$2:$A$1001,MATCH(ROWS($A$2:A407),'All Ticker P&amp;L'!$N$2:$N$1001,0)),"")</f>
        <v/>
      </c>
      <c r="B407" s="240" t="str">
        <f t="shared" si="59"/>
        <v/>
      </c>
      <c r="C407" s="240" t="str">
        <f t="shared" si="60"/>
        <v/>
      </c>
      <c r="D407" s="240" t="str">
        <f t="shared" si="61"/>
        <v/>
      </c>
      <c r="E407" s="261" t="str">
        <f>IF($A407="","",SUMIFS(Txn[Signed Units],Txn[Key],$A407))</f>
        <v/>
      </c>
      <c r="F407" s="283">
        <f>IF($A407="","",SUMIFS(Txn[Buy Cost],Txn[Key],$A407,Txn[Transaction Order],"&gt;"&amp;IFERROR(_xlfn.MAXIFS(Txn[Transaction Order],Txn[Key],$A407,Txn[Running Units],"&gt;-0.000001",Txn[Running Units],"&lt;0.000001"),0)))</f>
      </c>
      <c r="G407" s="283">
        <f>IF($A407="","",IFERROR(F407/SUMIFS(Txn[Units Purchased or Sold],Txn[Key],$A407,Txn[Transaction Order],"&gt;"&amp;IFERROR(_xlfn.MAXIFS(Txn[Transaction Order],Txn[Key],$A407,Txn[Running Units],"&gt;-0.000001",Txn[Running Units],"&lt;0.000001"),0),Txn[Sell (-1) Buy (1) Fees (0) Dividend (2)],1),0))</f>
      </c>
      <c r="H407" s="283">
        <f>IF($A407="","",SUMIFS(Txn[Sell Proceeds],Txn[Key],$A407,Txn[Transaction Order],"&gt;"&amp;IFERROR(_xlfn.MAXIFS(Txn[Transaction Order],Txn[Key],$A407,Txn[Running Units],"&gt;-0.000001",Txn[Running Units],"&lt;0.000001"),0)))</f>
      </c>
      <c r="I407" s="284" t="str">
        <f>IF($A407="","",IFERROR(INDEX(Prices[Current Price],MATCH($A407,Prices[Key],0)),0))</f>
        <v/>
      </c>
      <c r="J407" s="285" t="str">
        <f>IF($A407="","",IFERROR(INDEX(Prices[FX to SGD],MATCH($A407,Prices[Key],0)),1))</f>
        <v/>
      </c>
      <c r="K407" s="283" t="str">
        <f t="shared" si="62"/>
        <v/>
      </c>
      <c r="L407" s="283" t="str">
        <f t="shared" si="63"/>
        <v/>
      </c>
      <c r="M407" s="283" t="str">
        <f t="shared" si="64"/>
        <v/>
      </c>
      <c r="N407" s="286" t="str">
        <f t="shared" si="65"/>
        <v/>
      </c>
      <c r="O407" t="str">
        <f>IF($A407="","",IFERROR(INDEX(Prices[Category],MATCH($A407,Prices[Key],0)),"Uncategorized"))</f>
        <v/>
      </c>
      <c r="P407" s="287" t="str">
        <f t="shared" si="66"/>
        <v/>
      </c>
      <c r="Q407" s="287" t="str">
        <f t="shared" si="67"/>
        <v/>
      </c>
    </row>
    <row r="408" spans="1:17" ht="15" customHeight="1" x14ac:dyDescent="0.2">
      <c r="A408" s="240" t="str">
        <f>IFERROR(INDEX('All Ticker P&amp;L'!$A$2:$A$1001,MATCH(ROWS($A$2:A408),'All Ticker P&amp;L'!$N$2:$N$1001,0)),"")</f>
        <v/>
      </c>
      <c r="B408" s="240" t="str">
        <f t="shared" si="59"/>
        <v/>
      </c>
      <c r="C408" s="240" t="str">
        <f t="shared" si="60"/>
        <v/>
      </c>
      <c r="D408" s="240" t="str">
        <f t="shared" si="61"/>
        <v/>
      </c>
      <c r="E408" s="261" t="str">
        <f>IF($A408="","",SUMIFS(Txn[Signed Units],Txn[Key],$A408))</f>
        <v/>
      </c>
      <c r="F408" s="283">
        <f>IF($A408="","",SUMIFS(Txn[Buy Cost],Txn[Key],$A408,Txn[Transaction Order],"&gt;"&amp;IFERROR(_xlfn.MAXIFS(Txn[Transaction Order],Txn[Key],$A408,Txn[Running Units],"&gt;-0.000001",Txn[Running Units],"&lt;0.000001"),0)))</f>
      </c>
      <c r="G408" s="283">
        <f>IF($A408="","",IFERROR(F408/SUMIFS(Txn[Units Purchased or Sold],Txn[Key],$A408,Txn[Transaction Order],"&gt;"&amp;IFERROR(_xlfn.MAXIFS(Txn[Transaction Order],Txn[Key],$A408,Txn[Running Units],"&gt;-0.000001",Txn[Running Units],"&lt;0.000001"),0),Txn[Sell (-1) Buy (1) Fees (0) Dividend (2)],1),0))</f>
      </c>
      <c r="H408" s="283">
        <f>IF($A408="","",SUMIFS(Txn[Sell Proceeds],Txn[Key],$A408,Txn[Transaction Order],"&gt;"&amp;IFERROR(_xlfn.MAXIFS(Txn[Transaction Order],Txn[Key],$A408,Txn[Running Units],"&gt;-0.000001",Txn[Running Units],"&lt;0.000001"),0)))</f>
      </c>
      <c r="I408" s="284" t="str">
        <f>IF($A408="","",IFERROR(INDEX(Prices[Current Price],MATCH($A408,Prices[Key],0)),0))</f>
        <v/>
      </c>
      <c r="J408" s="285" t="str">
        <f>IF($A408="","",IFERROR(INDEX(Prices[FX to SGD],MATCH($A408,Prices[Key],0)),1))</f>
        <v/>
      </c>
      <c r="K408" s="283" t="str">
        <f t="shared" si="62"/>
        <v/>
      </c>
      <c r="L408" s="283" t="str">
        <f t="shared" si="63"/>
        <v/>
      </c>
      <c r="M408" s="283" t="str">
        <f t="shared" si="64"/>
        <v/>
      </c>
      <c r="N408" s="286" t="str">
        <f t="shared" si="65"/>
        <v/>
      </c>
      <c r="O408" t="str">
        <f>IF($A408="","",IFERROR(INDEX(Prices[Category],MATCH($A408,Prices[Key],0)),"Uncategorized"))</f>
        <v/>
      </c>
      <c r="P408" s="287" t="str">
        <f t="shared" si="66"/>
        <v/>
      </c>
      <c r="Q408" s="287" t="str">
        <f t="shared" si="67"/>
        <v/>
      </c>
    </row>
    <row r="409" spans="1:17" ht="15" customHeight="1" x14ac:dyDescent="0.2">
      <c r="A409" s="240" t="str">
        <f>IFERROR(INDEX('All Ticker P&amp;L'!$A$2:$A$1001,MATCH(ROWS($A$2:A409),'All Ticker P&amp;L'!$N$2:$N$1001,0)),"")</f>
        <v/>
      </c>
      <c r="B409" s="240" t="str">
        <f t="shared" si="59"/>
        <v/>
      </c>
      <c r="C409" s="240" t="str">
        <f t="shared" si="60"/>
        <v/>
      </c>
      <c r="D409" s="240" t="str">
        <f t="shared" si="61"/>
        <v/>
      </c>
      <c r="E409" s="261" t="str">
        <f>IF($A409="","",SUMIFS(Txn[Signed Units],Txn[Key],$A409))</f>
        <v/>
      </c>
      <c r="F409" s="283">
        <f>IF($A409="","",SUMIFS(Txn[Buy Cost],Txn[Key],$A409,Txn[Transaction Order],"&gt;"&amp;IFERROR(_xlfn.MAXIFS(Txn[Transaction Order],Txn[Key],$A409,Txn[Running Units],"&gt;-0.000001",Txn[Running Units],"&lt;0.000001"),0)))</f>
      </c>
      <c r="G409" s="283">
        <f>IF($A409="","",IFERROR(F409/SUMIFS(Txn[Units Purchased or Sold],Txn[Key],$A409,Txn[Transaction Order],"&gt;"&amp;IFERROR(_xlfn.MAXIFS(Txn[Transaction Order],Txn[Key],$A409,Txn[Running Units],"&gt;-0.000001",Txn[Running Units],"&lt;0.000001"),0),Txn[Sell (-1) Buy (1) Fees (0) Dividend (2)],1),0))</f>
      </c>
      <c r="H409" s="283">
        <f>IF($A409="","",SUMIFS(Txn[Sell Proceeds],Txn[Key],$A409,Txn[Transaction Order],"&gt;"&amp;IFERROR(_xlfn.MAXIFS(Txn[Transaction Order],Txn[Key],$A409,Txn[Running Units],"&gt;-0.000001",Txn[Running Units],"&lt;0.000001"),0)))</f>
      </c>
      <c r="I409" s="284" t="str">
        <f>IF($A409="","",IFERROR(INDEX(Prices[Current Price],MATCH($A409,Prices[Key],0)),0))</f>
        <v/>
      </c>
      <c r="J409" s="285" t="str">
        <f>IF($A409="","",IFERROR(INDEX(Prices[FX to SGD],MATCH($A409,Prices[Key],0)),1))</f>
        <v/>
      </c>
      <c r="K409" s="283" t="str">
        <f t="shared" si="62"/>
        <v/>
      </c>
      <c r="L409" s="283" t="str">
        <f t="shared" si="63"/>
        <v/>
      </c>
      <c r="M409" s="283" t="str">
        <f t="shared" si="64"/>
        <v/>
      </c>
      <c r="N409" s="286" t="str">
        <f t="shared" si="65"/>
        <v/>
      </c>
      <c r="O409" t="str">
        <f>IF($A409="","",IFERROR(INDEX(Prices[Category],MATCH($A409,Prices[Key],0)),"Uncategorized"))</f>
        <v/>
      </c>
      <c r="P409" s="287" t="str">
        <f t="shared" si="66"/>
        <v/>
      </c>
      <c r="Q409" s="287" t="str">
        <f t="shared" si="67"/>
        <v/>
      </c>
    </row>
    <row r="410" spans="1:17" ht="15" customHeight="1" x14ac:dyDescent="0.2">
      <c r="A410" s="240" t="str">
        <f>IFERROR(INDEX('All Ticker P&amp;L'!$A$2:$A$1001,MATCH(ROWS($A$2:A410),'All Ticker P&amp;L'!$N$2:$N$1001,0)),"")</f>
        <v/>
      </c>
      <c r="B410" s="240" t="str">
        <f t="shared" si="59"/>
        <v/>
      </c>
      <c r="C410" s="240" t="str">
        <f t="shared" si="60"/>
        <v/>
      </c>
      <c r="D410" s="240" t="str">
        <f t="shared" si="61"/>
        <v/>
      </c>
      <c r="E410" s="261" t="str">
        <f>IF($A410="","",SUMIFS(Txn[Signed Units],Txn[Key],$A410))</f>
        <v/>
      </c>
      <c r="F410" s="283">
        <f>IF($A410="","",SUMIFS(Txn[Buy Cost],Txn[Key],$A410,Txn[Transaction Order],"&gt;"&amp;IFERROR(_xlfn.MAXIFS(Txn[Transaction Order],Txn[Key],$A410,Txn[Running Units],"&gt;-0.000001",Txn[Running Units],"&lt;0.000001"),0)))</f>
      </c>
      <c r="G410" s="283">
        <f>IF($A410="","",IFERROR(F410/SUMIFS(Txn[Units Purchased or Sold],Txn[Key],$A410,Txn[Transaction Order],"&gt;"&amp;IFERROR(_xlfn.MAXIFS(Txn[Transaction Order],Txn[Key],$A410,Txn[Running Units],"&gt;-0.000001",Txn[Running Units],"&lt;0.000001"),0),Txn[Sell (-1) Buy (1) Fees (0) Dividend (2)],1),0))</f>
      </c>
      <c r="H410" s="283">
        <f>IF($A410="","",SUMIFS(Txn[Sell Proceeds],Txn[Key],$A410,Txn[Transaction Order],"&gt;"&amp;IFERROR(_xlfn.MAXIFS(Txn[Transaction Order],Txn[Key],$A410,Txn[Running Units],"&gt;-0.000001",Txn[Running Units],"&lt;0.000001"),0)))</f>
      </c>
      <c r="I410" s="284" t="str">
        <f>IF($A410="","",IFERROR(INDEX(Prices[Current Price],MATCH($A410,Prices[Key],0)),0))</f>
        <v/>
      </c>
      <c r="J410" s="285" t="str">
        <f>IF($A410="","",IFERROR(INDEX(Prices[FX to SGD],MATCH($A410,Prices[Key],0)),1))</f>
        <v/>
      </c>
      <c r="K410" s="283" t="str">
        <f t="shared" si="62"/>
        <v/>
      </c>
      <c r="L410" s="283" t="str">
        <f t="shared" si="63"/>
        <v/>
      </c>
      <c r="M410" s="283" t="str">
        <f t="shared" si="64"/>
        <v/>
      </c>
      <c r="N410" s="286" t="str">
        <f t="shared" si="65"/>
        <v/>
      </c>
      <c r="O410" t="str">
        <f>IF($A410="","",IFERROR(INDEX(Prices[Category],MATCH($A410,Prices[Key],0)),"Uncategorized"))</f>
        <v/>
      </c>
      <c r="P410" s="287" t="str">
        <f t="shared" si="66"/>
        <v/>
      </c>
      <c r="Q410" s="287" t="str">
        <f t="shared" si="67"/>
        <v/>
      </c>
    </row>
    <row r="411" spans="1:17" ht="15" customHeight="1" x14ac:dyDescent="0.2">
      <c r="A411" s="240" t="str">
        <f>IFERROR(INDEX('All Ticker P&amp;L'!$A$2:$A$1001,MATCH(ROWS($A$2:A411),'All Ticker P&amp;L'!$N$2:$N$1001,0)),"")</f>
        <v/>
      </c>
      <c r="B411" s="240" t="str">
        <f t="shared" si="59"/>
        <v/>
      </c>
      <c r="C411" s="240" t="str">
        <f t="shared" si="60"/>
        <v/>
      </c>
      <c r="D411" s="240" t="str">
        <f t="shared" si="61"/>
        <v/>
      </c>
      <c r="E411" s="261" t="str">
        <f>IF($A411="","",SUMIFS(Txn[Signed Units],Txn[Key],$A411))</f>
        <v/>
      </c>
      <c r="F411" s="283">
        <f>IF($A411="","",SUMIFS(Txn[Buy Cost],Txn[Key],$A411,Txn[Transaction Order],"&gt;"&amp;IFERROR(_xlfn.MAXIFS(Txn[Transaction Order],Txn[Key],$A411,Txn[Running Units],"&gt;-0.000001",Txn[Running Units],"&lt;0.000001"),0)))</f>
      </c>
      <c r="G411" s="283">
        <f>IF($A411="","",IFERROR(F411/SUMIFS(Txn[Units Purchased or Sold],Txn[Key],$A411,Txn[Transaction Order],"&gt;"&amp;IFERROR(_xlfn.MAXIFS(Txn[Transaction Order],Txn[Key],$A411,Txn[Running Units],"&gt;-0.000001",Txn[Running Units],"&lt;0.000001"),0),Txn[Sell (-1) Buy (1) Fees (0) Dividend (2)],1),0))</f>
      </c>
      <c r="H411" s="283">
        <f>IF($A411="","",SUMIFS(Txn[Sell Proceeds],Txn[Key],$A411,Txn[Transaction Order],"&gt;"&amp;IFERROR(_xlfn.MAXIFS(Txn[Transaction Order],Txn[Key],$A411,Txn[Running Units],"&gt;-0.000001",Txn[Running Units],"&lt;0.000001"),0)))</f>
      </c>
      <c r="I411" s="284" t="str">
        <f>IF($A411="","",IFERROR(INDEX(Prices[Current Price],MATCH($A411,Prices[Key],0)),0))</f>
        <v/>
      </c>
      <c r="J411" s="285" t="str">
        <f>IF($A411="","",IFERROR(INDEX(Prices[FX to SGD],MATCH($A411,Prices[Key],0)),1))</f>
        <v/>
      </c>
      <c r="K411" s="283" t="str">
        <f t="shared" si="62"/>
        <v/>
      </c>
      <c r="L411" s="283" t="str">
        <f t="shared" si="63"/>
        <v/>
      </c>
      <c r="M411" s="283" t="str">
        <f t="shared" si="64"/>
        <v/>
      </c>
      <c r="N411" s="286" t="str">
        <f t="shared" si="65"/>
        <v/>
      </c>
      <c r="O411" t="str">
        <f>IF($A411="","",IFERROR(INDEX(Prices[Category],MATCH($A411,Prices[Key],0)),"Uncategorized"))</f>
        <v/>
      </c>
      <c r="P411" s="287" t="str">
        <f t="shared" si="66"/>
        <v/>
      </c>
      <c r="Q411" s="287" t="str">
        <f t="shared" si="67"/>
        <v/>
      </c>
    </row>
    <row r="412" spans="1:17" ht="15" customHeight="1" x14ac:dyDescent="0.2">
      <c r="A412" s="240" t="str">
        <f>IFERROR(INDEX('All Ticker P&amp;L'!$A$2:$A$1001,MATCH(ROWS($A$2:A412),'All Ticker P&amp;L'!$N$2:$N$1001,0)),"")</f>
        <v/>
      </c>
      <c r="B412" s="240" t="str">
        <f t="shared" si="59"/>
        <v/>
      </c>
      <c r="C412" s="240" t="str">
        <f t="shared" si="60"/>
        <v/>
      </c>
      <c r="D412" s="240" t="str">
        <f t="shared" si="61"/>
        <v/>
      </c>
      <c r="E412" s="261" t="str">
        <f>IF($A412="","",SUMIFS(Txn[Signed Units],Txn[Key],$A412))</f>
        <v/>
      </c>
      <c r="F412" s="283">
        <f>IF($A412="","",SUMIFS(Txn[Buy Cost],Txn[Key],$A412,Txn[Transaction Order],"&gt;"&amp;IFERROR(_xlfn.MAXIFS(Txn[Transaction Order],Txn[Key],$A412,Txn[Running Units],"&gt;-0.000001",Txn[Running Units],"&lt;0.000001"),0)))</f>
      </c>
      <c r="G412" s="283">
        <f>IF($A412="","",IFERROR(F412/SUMIFS(Txn[Units Purchased or Sold],Txn[Key],$A412,Txn[Transaction Order],"&gt;"&amp;IFERROR(_xlfn.MAXIFS(Txn[Transaction Order],Txn[Key],$A412,Txn[Running Units],"&gt;-0.000001",Txn[Running Units],"&lt;0.000001"),0),Txn[Sell (-1) Buy (1) Fees (0) Dividend (2)],1),0))</f>
      </c>
      <c r="H412" s="283">
        <f>IF($A412="","",SUMIFS(Txn[Sell Proceeds],Txn[Key],$A412,Txn[Transaction Order],"&gt;"&amp;IFERROR(_xlfn.MAXIFS(Txn[Transaction Order],Txn[Key],$A412,Txn[Running Units],"&gt;-0.000001",Txn[Running Units],"&lt;0.000001"),0)))</f>
      </c>
      <c r="I412" s="284" t="str">
        <f>IF($A412="","",IFERROR(INDEX(Prices[Current Price],MATCH($A412,Prices[Key],0)),0))</f>
        <v/>
      </c>
      <c r="J412" s="285" t="str">
        <f>IF($A412="","",IFERROR(INDEX(Prices[FX to SGD],MATCH($A412,Prices[Key],0)),1))</f>
        <v/>
      </c>
      <c r="K412" s="283" t="str">
        <f t="shared" si="62"/>
        <v/>
      </c>
      <c r="L412" s="283" t="str">
        <f t="shared" si="63"/>
        <v/>
      </c>
      <c r="M412" s="283" t="str">
        <f t="shared" si="64"/>
        <v/>
      </c>
      <c r="N412" s="286" t="str">
        <f t="shared" si="65"/>
        <v/>
      </c>
      <c r="O412" t="str">
        <f>IF($A412="","",IFERROR(INDEX(Prices[Category],MATCH($A412,Prices[Key],0)),"Uncategorized"))</f>
        <v/>
      </c>
      <c r="P412" s="287" t="str">
        <f t="shared" si="66"/>
        <v/>
      </c>
      <c r="Q412" s="287" t="str">
        <f t="shared" si="67"/>
        <v/>
      </c>
    </row>
    <row r="413" spans="1:17" ht="15" customHeight="1" x14ac:dyDescent="0.2">
      <c r="A413" s="240" t="str">
        <f>IFERROR(INDEX('All Ticker P&amp;L'!$A$2:$A$1001,MATCH(ROWS($A$2:A413),'All Ticker P&amp;L'!$N$2:$N$1001,0)),"")</f>
        <v/>
      </c>
      <c r="B413" s="240" t="str">
        <f t="shared" si="59"/>
        <v/>
      </c>
      <c r="C413" s="240" t="str">
        <f t="shared" si="60"/>
        <v/>
      </c>
      <c r="D413" s="240" t="str">
        <f t="shared" si="61"/>
        <v/>
      </c>
      <c r="E413" s="261" t="str">
        <f>IF($A413="","",SUMIFS(Txn[Signed Units],Txn[Key],$A413))</f>
        <v/>
      </c>
      <c r="F413" s="283">
        <f>IF($A413="","",SUMIFS(Txn[Buy Cost],Txn[Key],$A413,Txn[Transaction Order],"&gt;"&amp;IFERROR(_xlfn.MAXIFS(Txn[Transaction Order],Txn[Key],$A413,Txn[Running Units],"&gt;-0.000001",Txn[Running Units],"&lt;0.000001"),0)))</f>
      </c>
      <c r="G413" s="283">
        <f>IF($A413="","",IFERROR(F413/SUMIFS(Txn[Units Purchased or Sold],Txn[Key],$A413,Txn[Transaction Order],"&gt;"&amp;IFERROR(_xlfn.MAXIFS(Txn[Transaction Order],Txn[Key],$A413,Txn[Running Units],"&gt;-0.000001",Txn[Running Units],"&lt;0.000001"),0),Txn[Sell (-1) Buy (1) Fees (0) Dividend (2)],1),0))</f>
      </c>
      <c r="H413" s="283">
        <f>IF($A413="","",SUMIFS(Txn[Sell Proceeds],Txn[Key],$A413,Txn[Transaction Order],"&gt;"&amp;IFERROR(_xlfn.MAXIFS(Txn[Transaction Order],Txn[Key],$A413,Txn[Running Units],"&gt;-0.000001",Txn[Running Units],"&lt;0.000001"),0)))</f>
      </c>
      <c r="I413" s="284" t="str">
        <f>IF($A413="","",IFERROR(INDEX(Prices[Current Price],MATCH($A413,Prices[Key],0)),0))</f>
        <v/>
      </c>
      <c r="J413" s="285" t="str">
        <f>IF($A413="","",IFERROR(INDEX(Prices[FX to SGD],MATCH($A413,Prices[Key],0)),1))</f>
        <v/>
      </c>
      <c r="K413" s="283" t="str">
        <f t="shared" si="62"/>
        <v/>
      </c>
      <c r="L413" s="283" t="str">
        <f t="shared" si="63"/>
        <v/>
      </c>
      <c r="M413" s="283" t="str">
        <f t="shared" si="64"/>
        <v/>
      </c>
      <c r="N413" s="286" t="str">
        <f t="shared" si="65"/>
        <v/>
      </c>
      <c r="O413" t="str">
        <f>IF($A413="","",IFERROR(INDEX(Prices[Category],MATCH($A413,Prices[Key],0)),"Uncategorized"))</f>
        <v/>
      </c>
      <c r="P413" s="287" t="str">
        <f t="shared" si="66"/>
        <v/>
      </c>
      <c r="Q413" s="287" t="str">
        <f t="shared" si="67"/>
        <v/>
      </c>
    </row>
    <row r="414" spans="1:17" ht="15" customHeight="1" x14ac:dyDescent="0.2">
      <c r="A414" s="240" t="str">
        <f>IFERROR(INDEX('All Ticker P&amp;L'!$A$2:$A$1001,MATCH(ROWS($A$2:A414),'All Ticker P&amp;L'!$N$2:$N$1001,0)),"")</f>
        <v/>
      </c>
      <c r="B414" s="240" t="str">
        <f t="shared" si="59"/>
        <v/>
      </c>
      <c r="C414" s="240" t="str">
        <f t="shared" si="60"/>
        <v/>
      </c>
      <c r="D414" s="240" t="str">
        <f t="shared" si="61"/>
        <v/>
      </c>
      <c r="E414" s="261" t="str">
        <f>IF($A414="","",SUMIFS(Txn[Signed Units],Txn[Key],$A414))</f>
        <v/>
      </c>
      <c r="F414" s="283">
        <f>IF($A414="","",SUMIFS(Txn[Buy Cost],Txn[Key],$A414,Txn[Transaction Order],"&gt;"&amp;IFERROR(_xlfn.MAXIFS(Txn[Transaction Order],Txn[Key],$A414,Txn[Running Units],"&gt;-0.000001",Txn[Running Units],"&lt;0.000001"),0)))</f>
      </c>
      <c r="G414" s="283">
        <f>IF($A414="","",IFERROR(F414/SUMIFS(Txn[Units Purchased or Sold],Txn[Key],$A414,Txn[Transaction Order],"&gt;"&amp;IFERROR(_xlfn.MAXIFS(Txn[Transaction Order],Txn[Key],$A414,Txn[Running Units],"&gt;-0.000001",Txn[Running Units],"&lt;0.000001"),0),Txn[Sell (-1) Buy (1) Fees (0) Dividend (2)],1),0))</f>
      </c>
      <c r="H414" s="283">
        <f>IF($A414="","",SUMIFS(Txn[Sell Proceeds],Txn[Key],$A414,Txn[Transaction Order],"&gt;"&amp;IFERROR(_xlfn.MAXIFS(Txn[Transaction Order],Txn[Key],$A414,Txn[Running Units],"&gt;-0.000001",Txn[Running Units],"&lt;0.000001"),0)))</f>
      </c>
      <c r="I414" s="284" t="str">
        <f>IF($A414="","",IFERROR(INDEX(Prices[Current Price],MATCH($A414,Prices[Key],0)),0))</f>
        <v/>
      </c>
      <c r="J414" s="285" t="str">
        <f>IF($A414="","",IFERROR(INDEX(Prices[FX to SGD],MATCH($A414,Prices[Key],0)),1))</f>
        <v/>
      </c>
      <c r="K414" s="283" t="str">
        <f t="shared" si="62"/>
        <v/>
      </c>
      <c r="L414" s="283" t="str">
        <f t="shared" si="63"/>
        <v/>
      </c>
      <c r="M414" s="283" t="str">
        <f t="shared" si="64"/>
        <v/>
      </c>
      <c r="N414" s="286" t="str">
        <f t="shared" si="65"/>
        <v/>
      </c>
      <c r="O414" t="str">
        <f>IF($A414="","",IFERROR(INDEX(Prices[Category],MATCH($A414,Prices[Key],0)),"Uncategorized"))</f>
        <v/>
      </c>
      <c r="P414" s="287" t="str">
        <f t="shared" si="66"/>
        <v/>
      </c>
      <c r="Q414" s="287" t="str">
        <f t="shared" si="67"/>
        <v/>
      </c>
    </row>
    <row r="415" spans="1:17" ht="15" customHeight="1" x14ac:dyDescent="0.2">
      <c r="A415" s="240" t="str">
        <f>IFERROR(INDEX('All Ticker P&amp;L'!$A$2:$A$1001,MATCH(ROWS($A$2:A415),'All Ticker P&amp;L'!$N$2:$N$1001,0)),"")</f>
        <v/>
      </c>
      <c r="B415" s="240" t="str">
        <f t="shared" si="59"/>
        <v/>
      </c>
      <c r="C415" s="240" t="str">
        <f t="shared" si="60"/>
        <v/>
      </c>
      <c r="D415" s="240" t="str">
        <f t="shared" si="61"/>
        <v/>
      </c>
      <c r="E415" s="261" t="str">
        <f>IF($A415="","",SUMIFS(Txn[Signed Units],Txn[Key],$A415))</f>
        <v/>
      </c>
      <c r="F415" s="283">
        <f>IF($A415="","",SUMIFS(Txn[Buy Cost],Txn[Key],$A415,Txn[Transaction Order],"&gt;"&amp;IFERROR(_xlfn.MAXIFS(Txn[Transaction Order],Txn[Key],$A415,Txn[Running Units],"&gt;-0.000001",Txn[Running Units],"&lt;0.000001"),0)))</f>
      </c>
      <c r="G415" s="283">
        <f>IF($A415="","",IFERROR(F415/SUMIFS(Txn[Units Purchased or Sold],Txn[Key],$A415,Txn[Transaction Order],"&gt;"&amp;IFERROR(_xlfn.MAXIFS(Txn[Transaction Order],Txn[Key],$A415,Txn[Running Units],"&gt;-0.000001",Txn[Running Units],"&lt;0.000001"),0),Txn[Sell (-1) Buy (1) Fees (0) Dividend (2)],1),0))</f>
      </c>
      <c r="H415" s="283">
        <f>IF($A415="","",SUMIFS(Txn[Sell Proceeds],Txn[Key],$A415,Txn[Transaction Order],"&gt;"&amp;IFERROR(_xlfn.MAXIFS(Txn[Transaction Order],Txn[Key],$A415,Txn[Running Units],"&gt;-0.000001",Txn[Running Units],"&lt;0.000001"),0)))</f>
      </c>
      <c r="I415" s="284" t="str">
        <f>IF($A415="","",IFERROR(INDEX(Prices[Current Price],MATCH($A415,Prices[Key],0)),0))</f>
        <v/>
      </c>
      <c r="J415" s="285" t="str">
        <f>IF($A415="","",IFERROR(INDEX(Prices[FX to SGD],MATCH($A415,Prices[Key],0)),1))</f>
        <v/>
      </c>
      <c r="K415" s="283" t="str">
        <f t="shared" si="62"/>
        <v/>
      </c>
      <c r="L415" s="283" t="str">
        <f t="shared" si="63"/>
        <v/>
      </c>
      <c r="M415" s="283" t="str">
        <f t="shared" si="64"/>
        <v/>
      </c>
      <c r="N415" s="286" t="str">
        <f t="shared" si="65"/>
        <v/>
      </c>
      <c r="O415" t="str">
        <f>IF($A415="","",IFERROR(INDEX(Prices[Category],MATCH($A415,Prices[Key],0)),"Uncategorized"))</f>
        <v/>
      </c>
      <c r="P415" s="287" t="str">
        <f t="shared" si="66"/>
        <v/>
      </c>
      <c r="Q415" s="287" t="str">
        <f t="shared" si="67"/>
        <v/>
      </c>
    </row>
    <row r="416" spans="1:17" ht="15" customHeight="1" x14ac:dyDescent="0.2">
      <c r="A416" s="240" t="str">
        <f>IFERROR(INDEX('All Ticker P&amp;L'!$A$2:$A$1001,MATCH(ROWS($A$2:A416),'All Ticker P&amp;L'!$N$2:$N$1001,0)),"")</f>
        <v/>
      </c>
      <c r="B416" s="240" t="str">
        <f t="shared" si="59"/>
        <v/>
      </c>
      <c r="C416" s="240" t="str">
        <f t="shared" si="60"/>
        <v/>
      </c>
      <c r="D416" s="240" t="str">
        <f t="shared" si="61"/>
        <v/>
      </c>
      <c r="E416" s="261" t="str">
        <f>IF($A416="","",SUMIFS(Txn[Signed Units],Txn[Key],$A416))</f>
        <v/>
      </c>
      <c r="F416" s="283">
        <f>IF($A416="","",SUMIFS(Txn[Buy Cost],Txn[Key],$A416,Txn[Transaction Order],"&gt;"&amp;IFERROR(_xlfn.MAXIFS(Txn[Transaction Order],Txn[Key],$A416,Txn[Running Units],"&gt;-0.000001",Txn[Running Units],"&lt;0.000001"),0)))</f>
      </c>
      <c r="G416" s="283">
        <f>IF($A416="","",IFERROR(F416/SUMIFS(Txn[Units Purchased or Sold],Txn[Key],$A416,Txn[Transaction Order],"&gt;"&amp;IFERROR(_xlfn.MAXIFS(Txn[Transaction Order],Txn[Key],$A416,Txn[Running Units],"&gt;-0.000001",Txn[Running Units],"&lt;0.000001"),0),Txn[Sell (-1) Buy (1) Fees (0) Dividend (2)],1),0))</f>
      </c>
      <c r="H416" s="283">
        <f>IF($A416="","",SUMIFS(Txn[Sell Proceeds],Txn[Key],$A416,Txn[Transaction Order],"&gt;"&amp;IFERROR(_xlfn.MAXIFS(Txn[Transaction Order],Txn[Key],$A416,Txn[Running Units],"&gt;-0.000001",Txn[Running Units],"&lt;0.000001"),0)))</f>
      </c>
      <c r="I416" s="284" t="str">
        <f>IF($A416="","",IFERROR(INDEX(Prices[Current Price],MATCH($A416,Prices[Key],0)),0))</f>
        <v/>
      </c>
      <c r="J416" s="285" t="str">
        <f>IF($A416="","",IFERROR(INDEX(Prices[FX to SGD],MATCH($A416,Prices[Key],0)),1))</f>
        <v/>
      </c>
      <c r="K416" s="283" t="str">
        <f t="shared" si="62"/>
        <v/>
      </c>
      <c r="L416" s="283" t="str">
        <f t="shared" si="63"/>
        <v/>
      </c>
      <c r="M416" s="283" t="str">
        <f t="shared" si="64"/>
        <v/>
      </c>
      <c r="N416" s="286" t="str">
        <f t="shared" si="65"/>
        <v/>
      </c>
      <c r="O416" t="str">
        <f>IF($A416="","",IFERROR(INDEX(Prices[Category],MATCH($A416,Prices[Key],0)),"Uncategorized"))</f>
        <v/>
      </c>
      <c r="P416" s="287" t="str">
        <f t="shared" si="66"/>
        <v/>
      </c>
      <c r="Q416" s="287" t="str">
        <f t="shared" si="67"/>
        <v/>
      </c>
    </row>
    <row r="417" spans="1:17" ht="15" customHeight="1" x14ac:dyDescent="0.2">
      <c r="A417" s="240" t="str">
        <f>IFERROR(INDEX('All Ticker P&amp;L'!$A$2:$A$1001,MATCH(ROWS($A$2:A417),'All Ticker P&amp;L'!$N$2:$N$1001,0)),"")</f>
        <v/>
      </c>
      <c r="B417" s="240" t="str">
        <f t="shared" si="59"/>
        <v/>
      </c>
      <c r="C417" s="240" t="str">
        <f t="shared" si="60"/>
        <v/>
      </c>
      <c r="D417" s="240" t="str">
        <f t="shared" si="61"/>
        <v/>
      </c>
      <c r="E417" s="261" t="str">
        <f>IF($A417="","",SUMIFS(Txn[Signed Units],Txn[Key],$A417))</f>
        <v/>
      </c>
      <c r="F417" s="283">
        <f>IF($A417="","",SUMIFS(Txn[Buy Cost],Txn[Key],$A417,Txn[Transaction Order],"&gt;"&amp;IFERROR(_xlfn.MAXIFS(Txn[Transaction Order],Txn[Key],$A417,Txn[Running Units],"&gt;-0.000001",Txn[Running Units],"&lt;0.000001"),0)))</f>
      </c>
      <c r="G417" s="283">
        <f>IF($A417="","",IFERROR(F417/SUMIFS(Txn[Units Purchased or Sold],Txn[Key],$A417,Txn[Transaction Order],"&gt;"&amp;IFERROR(_xlfn.MAXIFS(Txn[Transaction Order],Txn[Key],$A417,Txn[Running Units],"&gt;-0.000001",Txn[Running Units],"&lt;0.000001"),0),Txn[Sell (-1) Buy (1) Fees (0) Dividend (2)],1),0))</f>
      </c>
      <c r="H417" s="283">
        <f>IF($A417="","",SUMIFS(Txn[Sell Proceeds],Txn[Key],$A417,Txn[Transaction Order],"&gt;"&amp;IFERROR(_xlfn.MAXIFS(Txn[Transaction Order],Txn[Key],$A417,Txn[Running Units],"&gt;-0.000001",Txn[Running Units],"&lt;0.000001"),0)))</f>
      </c>
      <c r="I417" s="284" t="str">
        <f>IF($A417="","",IFERROR(INDEX(Prices[Current Price],MATCH($A417,Prices[Key],0)),0))</f>
        <v/>
      </c>
      <c r="J417" s="285" t="str">
        <f>IF($A417="","",IFERROR(INDEX(Prices[FX to SGD],MATCH($A417,Prices[Key],0)),1))</f>
        <v/>
      </c>
      <c r="K417" s="283" t="str">
        <f t="shared" si="62"/>
        <v/>
      </c>
      <c r="L417" s="283" t="str">
        <f t="shared" si="63"/>
        <v/>
      </c>
      <c r="M417" s="283" t="str">
        <f t="shared" si="64"/>
        <v/>
      </c>
      <c r="N417" s="286" t="str">
        <f t="shared" si="65"/>
        <v/>
      </c>
      <c r="O417" t="str">
        <f>IF($A417="","",IFERROR(INDEX(Prices[Category],MATCH($A417,Prices[Key],0)),"Uncategorized"))</f>
        <v/>
      </c>
      <c r="P417" s="287" t="str">
        <f t="shared" si="66"/>
        <v/>
      </c>
      <c r="Q417" s="287" t="str">
        <f t="shared" si="67"/>
        <v/>
      </c>
    </row>
    <row r="418" spans="1:17" ht="15" customHeight="1" x14ac:dyDescent="0.2">
      <c r="A418" s="240" t="str">
        <f>IFERROR(INDEX('All Ticker P&amp;L'!$A$2:$A$1001,MATCH(ROWS($A$2:A418),'All Ticker P&amp;L'!$N$2:$N$1001,0)),"")</f>
        <v/>
      </c>
      <c r="B418" s="240" t="str">
        <f t="shared" si="59"/>
        <v/>
      </c>
      <c r="C418" s="240" t="str">
        <f t="shared" si="60"/>
        <v/>
      </c>
      <c r="D418" s="240" t="str">
        <f t="shared" si="61"/>
        <v/>
      </c>
      <c r="E418" s="261" t="str">
        <f>IF($A418="","",SUMIFS(Txn[Signed Units],Txn[Key],$A418))</f>
        <v/>
      </c>
      <c r="F418" s="283">
        <f>IF($A418="","",SUMIFS(Txn[Buy Cost],Txn[Key],$A418,Txn[Transaction Order],"&gt;"&amp;IFERROR(_xlfn.MAXIFS(Txn[Transaction Order],Txn[Key],$A418,Txn[Running Units],"&gt;-0.000001",Txn[Running Units],"&lt;0.000001"),0)))</f>
      </c>
      <c r="G418" s="283">
        <f>IF($A418="","",IFERROR(F418/SUMIFS(Txn[Units Purchased or Sold],Txn[Key],$A418,Txn[Transaction Order],"&gt;"&amp;IFERROR(_xlfn.MAXIFS(Txn[Transaction Order],Txn[Key],$A418,Txn[Running Units],"&gt;-0.000001",Txn[Running Units],"&lt;0.000001"),0),Txn[Sell (-1) Buy (1) Fees (0) Dividend (2)],1),0))</f>
      </c>
      <c r="H418" s="283">
        <f>IF($A418="","",SUMIFS(Txn[Sell Proceeds],Txn[Key],$A418,Txn[Transaction Order],"&gt;"&amp;IFERROR(_xlfn.MAXIFS(Txn[Transaction Order],Txn[Key],$A418,Txn[Running Units],"&gt;-0.000001",Txn[Running Units],"&lt;0.000001"),0)))</f>
      </c>
      <c r="I418" s="284" t="str">
        <f>IF($A418="","",IFERROR(INDEX(Prices[Current Price],MATCH($A418,Prices[Key],0)),0))</f>
        <v/>
      </c>
      <c r="J418" s="285" t="str">
        <f>IF($A418="","",IFERROR(INDEX(Prices[FX to SGD],MATCH($A418,Prices[Key],0)),1))</f>
        <v/>
      </c>
      <c r="K418" s="283" t="str">
        <f t="shared" si="62"/>
        <v/>
      </c>
      <c r="L418" s="283" t="str">
        <f t="shared" si="63"/>
        <v/>
      </c>
      <c r="M418" s="283" t="str">
        <f t="shared" si="64"/>
        <v/>
      </c>
      <c r="N418" s="286" t="str">
        <f t="shared" si="65"/>
        <v/>
      </c>
      <c r="O418" t="str">
        <f>IF($A418="","",IFERROR(INDEX(Prices[Category],MATCH($A418,Prices[Key],0)),"Uncategorized"))</f>
        <v/>
      </c>
      <c r="P418" s="287" t="str">
        <f t="shared" si="66"/>
        <v/>
      </c>
      <c r="Q418" s="287" t="str">
        <f t="shared" si="67"/>
        <v/>
      </c>
    </row>
    <row r="419" spans="1:17" ht="15" customHeight="1" x14ac:dyDescent="0.2">
      <c r="A419" s="240" t="str">
        <f>IFERROR(INDEX('All Ticker P&amp;L'!$A$2:$A$1001,MATCH(ROWS($A$2:A419),'All Ticker P&amp;L'!$N$2:$N$1001,0)),"")</f>
        <v/>
      </c>
      <c r="B419" s="240" t="str">
        <f t="shared" si="59"/>
        <v/>
      </c>
      <c r="C419" s="240" t="str">
        <f t="shared" si="60"/>
        <v/>
      </c>
      <c r="D419" s="240" t="str">
        <f t="shared" si="61"/>
        <v/>
      </c>
      <c r="E419" s="261" t="str">
        <f>IF($A419="","",SUMIFS(Txn[Signed Units],Txn[Key],$A419))</f>
        <v/>
      </c>
      <c r="F419" s="283">
        <f>IF($A419="","",SUMIFS(Txn[Buy Cost],Txn[Key],$A419,Txn[Transaction Order],"&gt;"&amp;IFERROR(_xlfn.MAXIFS(Txn[Transaction Order],Txn[Key],$A419,Txn[Running Units],"&gt;-0.000001",Txn[Running Units],"&lt;0.000001"),0)))</f>
      </c>
      <c r="G419" s="283">
        <f>IF($A419="","",IFERROR(F419/SUMIFS(Txn[Units Purchased or Sold],Txn[Key],$A419,Txn[Transaction Order],"&gt;"&amp;IFERROR(_xlfn.MAXIFS(Txn[Transaction Order],Txn[Key],$A419,Txn[Running Units],"&gt;-0.000001",Txn[Running Units],"&lt;0.000001"),0),Txn[Sell (-1) Buy (1) Fees (0) Dividend (2)],1),0))</f>
      </c>
      <c r="H419" s="283">
        <f>IF($A419="","",SUMIFS(Txn[Sell Proceeds],Txn[Key],$A419,Txn[Transaction Order],"&gt;"&amp;IFERROR(_xlfn.MAXIFS(Txn[Transaction Order],Txn[Key],$A419,Txn[Running Units],"&gt;-0.000001",Txn[Running Units],"&lt;0.000001"),0)))</f>
      </c>
      <c r="I419" s="284" t="str">
        <f>IF($A419="","",IFERROR(INDEX(Prices[Current Price],MATCH($A419,Prices[Key],0)),0))</f>
        <v/>
      </c>
      <c r="J419" s="285" t="str">
        <f>IF($A419="","",IFERROR(INDEX(Prices[FX to SGD],MATCH($A419,Prices[Key],0)),1))</f>
        <v/>
      </c>
      <c r="K419" s="283" t="str">
        <f t="shared" si="62"/>
        <v/>
      </c>
      <c r="L419" s="283" t="str">
        <f t="shared" si="63"/>
        <v/>
      </c>
      <c r="M419" s="283" t="str">
        <f t="shared" si="64"/>
        <v/>
      </c>
      <c r="N419" s="286" t="str">
        <f t="shared" si="65"/>
        <v/>
      </c>
      <c r="O419" t="str">
        <f>IF($A419="","",IFERROR(INDEX(Prices[Category],MATCH($A419,Prices[Key],0)),"Uncategorized"))</f>
        <v/>
      </c>
      <c r="P419" s="287" t="str">
        <f t="shared" si="66"/>
        <v/>
      </c>
      <c r="Q419" s="287" t="str">
        <f t="shared" si="67"/>
        <v/>
      </c>
    </row>
    <row r="420" spans="1:17" ht="15" customHeight="1" x14ac:dyDescent="0.2">
      <c r="A420" s="240" t="str">
        <f>IFERROR(INDEX('All Ticker P&amp;L'!$A$2:$A$1001,MATCH(ROWS($A$2:A420),'All Ticker P&amp;L'!$N$2:$N$1001,0)),"")</f>
        <v/>
      </c>
      <c r="B420" s="240" t="str">
        <f t="shared" si="59"/>
        <v/>
      </c>
      <c r="C420" s="240" t="str">
        <f t="shared" si="60"/>
        <v/>
      </c>
      <c r="D420" s="240" t="str">
        <f t="shared" si="61"/>
        <v/>
      </c>
      <c r="E420" s="261" t="str">
        <f>IF($A420="","",SUMIFS(Txn[Signed Units],Txn[Key],$A420))</f>
        <v/>
      </c>
      <c r="F420" s="283">
        <f>IF($A420="","",SUMIFS(Txn[Buy Cost],Txn[Key],$A420,Txn[Transaction Order],"&gt;"&amp;IFERROR(_xlfn.MAXIFS(Txn[Transaction Order],Txn[Key],$A420,Txn[Running Units],"&gt;-0.000001",Txn[Running Units],"&lt;0.000001"),0)))</f>
      </c>
      <c r="G420" s="283">
        <f>IF($A420="","",IFERROR(F420/SUMIFS(Txn[Units Purchased or Sold],Txn[Key],$A420,Txn[Transaction Order],"&gt;"&amp;IFERROR(_xlfn.MAXIFS(Txn[Transaction Order],Txn[Key],$A420,Txn[Running Units],"&gt;-0.000001",Txn[Running Units],"&lt;0.000001"),0),Txn[Sell (-1) Buy (1) Fees (0) Dividend (2)],1),0))</f>
      </c>
      <c r="H420" s="283">
        <f>IF($A420="","",SUMIFS(Txn[Sell Proceeds],Txn[Key],$A420,Txn[Transaction Order],"&gt;"&amp;IFERROR(_xlfn.MAXIFS(Txn[Transaction Order],Txn[Key],$A420,Txn[Running Units],"&gt;-0.000001",Txn[Running Units],"&lt;0.000001"),0)))</f>
      </c>
      <c r="I420" s="284" t="str">
        <f>IF($A420="","",IFERROR(INDEX(Prices[Current Price],MATCH($A420,Prices[Key],0)),0))</f>
        <v/>
      </c>
      <c r="J420" s="285" t="str">
        <f>IF($A420="","",IFERROR(INDEX(Prices[FX to SGD],MATCH($A420,Prices[Key],0)),1))</f>
        <v/>
      </c>
      <c r="K420" s="283" t="str">
        <f t="shared" si="62"/>
        <v/>
      </c>
      <c r="L420" s="283" t="str">
        <f t="shared" si="63"/>
        <v/>
      </c>
      <c r="M420" s="283" t="str">
        <f t="shared" si="64"/>
        <v/>
      </c>
      <c r="N420" s="286" t="str">
        <f t="shared" si="65"/>
        <v/>
      </c>
      <c r="O420" t="str">
        <f>IF($A420="","",IFERROR(INDEX(Prices[Category],MATCH($A420,Prices[Key],0)),"Uncategorized"))</f>
        <v/>
      </c>
      <c r="P420" s="287" t="str">
        <f t="shared" si="66"/>
        <v/>
      </c>
      <c r="Q420" s="287" t="str">
        <f t="shared" si="67"/>
        <v/>
      </c>
    </row>
    <row r="421" spans="1:17" ht="15" customHeight="1" x14ac:dyDescent="0.2">
      <c r="A421" s="240" t="str">
        <f>IFERROR(INDEX('All Ticker P&amp;L'!$A$2:$A$1001,MATCH(ROWS($A$2:A421),'All Ticker P&amp;L'!$N$2:$N$1001,0)),"")</f>
        <v/>
      </c>
      <c r="B421" s="240" t="str">
        <f t="shared" si="59"/>
        <v/>
      </c>
      <c r="C421" s="240" t="str">
        <f t="shared" si="60"/>
        <v/>
      </c>
      <c r="D421" s="240" t="str">
        <f t="shared" si="61"/>
        <v/>
      </c>
      <c r="E421" s="261" t="str">
        <f>IF($A421="","",SUMIFS(Txn[Signed Units],Txn[Key],$A421))</f>
        <v/>
      </c>
      <c r="F421" s="283">
        <f>IF($A421="","",SUMIFS(Txn[Buy Cost],Txn[Key],$A421,Txn[Transaction Order],"&gt;"&amp;IFERROR(_xlfn.MAXIFS(Txn[Transaction Order],Txn[Key],$A421,Txn[Running Units],"&gt;-0.000001",Txn[Running Units],"&lt;0.000001"),0)))</f>
      </c>
      <c r="G421" s="283">
        <f>IF($A421="","",IFERROR(F421/SUMIFS(Txn[Units Purchased or Sold],Txn[Key],$A421,Txn[Transaction Order],"&gt;"&amp;IFERROR(_xlfn.MAXIFS(Txn[Transaction Order],Txn[Key],$A421,Txn[Running Units],"&gt;-0.000001",Txn[Running Units],"&lt;0.000001"),0),Txn[Sell (-1) Buy (1) Fees (0) Dividend (2)],1),0))</f>
      </c>
      <c r="H421" s="283">
        <f>IF($A421="","",SUMIFS(Txn[Sell Proceeds],Txn[Key],$A421,Txn[Transaction Order],"&gt;"&amp;IFERROR(_xlfn.MAXIFS(Txn[Transaction Order],Txn[Key],$A421,Txn[Running Units],"&gt;-0.000001",Txn[Running Units],"&lt;0.000001"),0)))</f>
      </c>
      <c r="I421" s="284" t="str">
        <f>IF($A421="","",IFERROR(INDEX(Prices[Current Price],MATCH($A421,Prices[Key],0)),0))</f>
        <v/>
      </c>
      <c r="J421" s="285" t="str">
        <f>IF($A421="","",IFERROR(INDEX(Prices[FX to SGD],MATCH($A421,Prices[Key],0)),1))</f>
        <v/>
      </c>
      <c r="K421" s="283" t="str">
        <f t="shared" si="62"/>
        <v/>
      </c>
      <c r="L421" s="283" t="str">
        <f t="shared" si="63"/>
        <v/>
      </c>
      <c r="M421" s="283" t="str">
        <f t="shared" si="64"/>
        <v/>
      </c>
      <c r="N421" s="286" t="str">
        <f t="shared" si="65"/>
        <v/>
      </c>
      <c r="O421" t="str">
        <f>IF($A421="","",IFERROR(INDEX(Prices[Category],MATCH($A421,Prices[Key],0)),"Uncategorized"))</f>
        <v/>
      </c>
      <c r="P421" s="287" t="str">
        <f t="shared" si="66"/>
        <v/>
      </c>
      <c r="Q421" s="287" t="str">
        <f t="shared" si="67"/>
        <v/>
      </c>
    </row>
    <row r="422" spans="1:17" ht="15" customHeight="1" x14ac:dyDescent="0.2">
      <c r="A422" s="240" t="str">
        <f>IFERROR(INDEX('All Ticker P&amp;L'!$A$2:$A$1001,MATCH(ROWS($A$2:A422),'All Ticker P&amp;L'!$N$2:$N$1001,0)),"")</f>
        <v/>
      </c>
      <c r="B422" s="240" t="str">
        <f t="shared" si="59"/>
        <v/>
      </c>
      <c r="C422" s="240" t="str">
        <f t="shared" si="60"/>
        <v/>
      </c>
      <c r="D422" s="240" t="str">
        <f t="shared" si="61"/>
        <v/>
      </c>
      <c r="E422" s="261" t="str">
        <f>IF($A422="","",SUMIFS(Txn[Signed Units],Txn[Key],$A422))</f>
        <v/>
      </c>
      <c r="F422" s="283">
        <f>IF($A422="","",SUMIFS(Txn[Buy Cost],Txn[Key],$A422,Txn[Transaction Order],"&gt;"&amp;IFERROR(_xlfn.MAXIFS(Txn[Transaction Order],Txn[Key],$A422,Txn[Running Units],"&gt;-0.000001",Txn[Running Units],"&lt;0.000001"),0)))</f>
      </c>
      <c r="G422" s="283">
        <f>IF($A422="","",IFERROR(F422/SUMIFS(Txn[Units Purchased or Sold],Txn[Key],$A422,Txn[Transaction Order],"&gt;"&amp;IFERROR(_xlfn.MAXIFS(Txn[Transaction Order],Txn[Key],$A422,Txn[Running Units],"&gt;-0.000001",Txn[Running Units],"&lt;0.000001"),0),Txn[Sell (-1) Buy (1) Fees (0) Dividend (2)],1),0))</f>
      </c>
      <c r="H422" s="283">
        <f>IF($A422="","",SUMIFS(Txn[Sell Proceeds],Txn[Key],$A422,Txn[Transaction Order],"&gt;"&amp;IFERROR(_xlfn.MAXIFS(Txn[Transaction Order],Txn[Key],$A422,Txn[Running Units],"&gt;-0.000001",Txn[Running Units],"&lt;0.000001"),0)))</f>
      </c>
      <c r="I422" s="284" t="str">
        <f>IF($A422="","",IFERROR(INDEX(Prices[Current Price],MATCH($A422,Prices[Key],0)),0))</f>
        <v/>
      </c>
      <c r="J422" s="285" t="str">
        <f>IF($A422="","",IFERROR(INDEX(Prices[FX to SGD],MATCH($A422,Prices[Key],0)),1))</f>
        <v/>
      </c>
      <c r="K422" s="283" t="str">
        <f t="shared" si="62"/>
        <v/>
      </c>
      <c r="L422" s="283" t="str">
        <f t="shared" si="63"/>
        <v/>
      </c>
      <c r="M422" s="283" t="str">
        <f t="shared" si="64"/>
        <v/>
      </c>
      <c r="N422" s="286" t="str">
        <f t="shared" si="65"/>
        <v/>
      </c>
      <c r="O422" t="str">
        <f>IF($A422="","",IFERROR(INDEX(Prices[Category],MATCH($A422,Prices[Key],0)),"Uncategorized"))</f>
        <v/>
      </c>
      <c r="P422" s="287" t="str">
        <f t="shared" si="66"/>
        <v/>
      </c>
      <c r="Q422" s="287" t="str">
        <f t="shared" si="67"/>
        <v/>
      </c>
    </row>
    <row r="423" spans="1:17" ht="15" customHeight="1" x14ac:dyDescent="0.2">
      <c r="A423" s="240" t="str">
        <f>IFERROR(INDEX('All Ticker P&amp;L'!$A$2:$A$1001,MATCH(ROWS($A$2:A423),'All Ticker P&amp;L'!$N$2:$N$1001,0)),"")</f>
        <v/>
      </c>
      <c r="B423" s="240" t="str">
        <f t="shared" si="59"/>
        <v/>
      </c>
      <c r="C423" s="240" t="str">
        <f t="shared" si="60"/>
        <v/>
      </c>
      <c r="D423" s="240" t="str">
        <f t="shared" si="61"/>
        <v/>
      </c>
      <c r="E423" s="261" t="str">
        <f>IF($A423="","",SUMIFS(Txn[Signed Units],Txn[Key],$A423))</f>
        <v/>
      </c>
      <c r="F423" s="283">
        <f>IF($A423="","",SUMIFS(Txn[Buy Cost],Txn[Key],$A423,Txn[Transaction Order],"&gt;"&amp;IFERROR(_xlfn.MAXIFS(Txn[Transaction Order],Txn[Key],$A423,Txn[Running Units],"&gt;-0.000001",Txn[Running Units],"&lt;0.000001"),0)))</f>
      </c>
      <c r="G423" s="283">
        <f>IF($A423="","",IFERROR(F423/SUMIFS(Txn[Units Purchased or Sold],Txn[Key],$A423,Txn[Transaction Order],"&gt;"&amp;IFERROR(_xlfn.MAXIFS(Txn[Transaction Order],Txn[Key],$A423,Txn[Running Units],"&gt;-0.000001",Txn[Running Units],"&lt;0.000001"),0),Txn[Sell (-1) Buy (1) Fees (0) Dividend (2)],1),0))</f>
      </c>
      <c r="H423" s="283">
        <f>IF($A423="","",SUMIFS(Txn[Sell Proceeds],Txn[Key],$A423,Txn[Transaction Order],"&gt;"&amp;IFERROR(_xlfn.MAXIFS(Txn[Transaction Order],Txn[Key],$A423,Txn[Running Units],"&gt;-0.000001",Txn[Running Units],"&lt;0.000001"),0)))</f>
      </c>
      <c r="I423" s="284" t="str">
        <f>IF($A423="","",IFERROR(INDEX(Prices[Current Price],MATCH($A423,Prices[Key],0)),0))</f>
        <v/>
      </c>
      <c r="J423" s="285" t="str">
        <f>IF($A423="","",IFERROR(INDEX(Prices[FX to SGD],MATCH($A423,Prices[Key],0)),1))</f>
        <v/>
      </c>
      <c r="K423" s="283" t="str">
        <f t="shared" si="62"/>
        <v/>
      </c>
      <c r="L423" s="283" t="str">
        <f t="shared" si="63"/>
        <v/>
      </c>
      <c r="M423" s="283" t="str">
        <f t="shared" si="64"/>
        <v/>
      </c>
      <c r="N423" s="286" t="str">
        <f t="shared" si="65"/>
        <v/>
      </c>
      <c r="O423" t="str">
        <f>IF($A423="","",IFERROR(INDEX(Prices[Category],MATCH($A423,Prices[Key],0)),"Uncategorized"))</f>
        <v/>
      </c>
      <c r="P423" s="287" t="str">
        <f t="shared" si="66"/>
        <v/>
      </c>
      <c r="Q423" s="287" t="str">
        <f t="shared" si="67"/>
        <v/>
      </c>
    </row>
    <row r="424" spans="1:17" ht="15" customHeight="1" x14ac:dyDescent="0.2">
      <c r="A424" s="240" t="str">
        <f>IFERROR(INDEX('All Ticker P&amp;L'!$A$2:$A$1001,MATCH(ROWS($A$2:A424),'All Ticker P&amp;L'!$N$2:$N$1001,0)),"")</f>
        <v/>
      </c>
      <c r="B424" s="240" t="str">
        <f t="shared" si="59"/>
        <v/>
      </c>
      <c r="C424" s="240" t="str">
        <f t="shared" si="60"/>
        <v/>
      </c>
      <c r="D424" s="240" t="str">
        <f t="shared" si="61"/>
        <v/>
      </c>
      <c r="E424" s="261" t="str">
        <f>IF($A424="","",SUMIFS(Txn[Signed Units],Txn[Key],$A424))</f>
        <v/>
      </c>
      <c r="F424" s="283">
        <f>IF($A424="","",SUMIFS(Txn[Buy Cost],Txn[Key],$A424,Txn[Transaction Order],"&gt;"&amp;IFERROR(_xlfn.MAXIFS(Txn[Transaction Order],Txn[Key],$A424,Txn[Running Units],"&gt;-0.000001",Txn[Running Units],"&lt;0.000001"),0)))</f>
      </c>
      <c r="G424" s="283">
        <f>IF($A424="","",IFERROR(F424/SUMIFS(Txn[Units Purchased or Sold],Txn[Key],$A424,Txn[Transaction Order],"&gt;"&amp;IFERROR(_xlfn.MAXIFS(Txn[Transaction Order],Txn[Key],$A424,Txn[Running Units],"&gt;-0.000001",Txn[Running Units],"&lt;0.000001"),0),Txn[Sell (-1) Buy (1) Fees (0) Dividend (2)],1),0))</f>
      </c>
      <c r="H424" s="283">
        <f>IF($A424="","",SUMIFS(Txn[Sell Proceeds],Txn[Key],$A424,Txn[Transaction Order],"&gt;"&amp;IFERROR(_xlfn.MAXIFS(Txn[Transaction Order],Txn[Key],$A424,Txn[Running Units],"&gt;-0.000001",Txn[Running Units],"&lt;0.000001"),0)))</f>
      </c>
      <c r="I424" s="284" t="str">
        <f>IF($A424="","",IFERROR(INDEX(Prices[Current Price],MATCH($A424,Prices[Key],0)),0))</f>
        <v/>
      </c>
      <c r="J424" s="285" t="str">
        <f>IF($A424="","",IFERROR(INDEX(Prices[FX to SGD],MATCH($A424,Prices[Key],0)),1))</f>
        <v/>
      </c>
      <c r="K424" s="283" t="str">
        <f t="shared" si="62"/>
        <v/>
      </c>
      <c r="L424" s="283" t="str">
        <f t="shared" si="63"/>
        <v/>
      </c>
      <c r="M424" s="283" t="str">
        <f t="shared" si="64"/>
        <v/>
      </c>
      <c r="N424" s="286" t="str">
        <f t="shared" si="65"/>
        <v/>
      </c>
      <c r="O424" t="str">
        <f>IF($A424="","",IFERROR(INDEX(Prices[Category],MATCH($A424,Prices[Key],0)),"Uncategorized"))</f>
        <v/>
      </c>
      <c r="P424" s="287" t="str">
        <f t="shared" si="66"/>
        <v/>
      </c>
      <c r="Q424" s="287" t="str">
        <f t="shared" si="67"/>
        <v/>
      </c>
    </row>
    <row r="425" spans="1:17" ht="15" customHeight="1" x14ac:dyDescent="0.2">
      <c r="A425" s="240" t="str">
        <f>IFERROR(INDEX('All Ticker P&amp;L'!$A$2:$A$1001,MATCH(ROWS($A$2:A425),'All Ticker P&amp;L'!$N$2:$N$1001,0)),"")</f>
        <v/>
      </c>
      <c r="B425" s="240" t="str">
        <f t="shared" si="59"/>
        <v/>
      </c>
      <c r="C425" s="240" t="str">
        <f t="shared" si="60"/>
        <v/>
      </c>
      <c r="D425" s="240" t="str">
        <f t="shared" si="61"/>
        <v/>
      </c>
      <c r="E425" s="261" t="str">
        <f>IF($A425="","",SUMIFS(Txn[Signed Units],Txn[Key],$A425))</f>
        <v/>
      </c>
      <c r="F425" s="283">
        <f>IF($A425="","",SUMIFS(Txn[Buy Cost],Txn[Key],$A425,Txn[Transaction Order],"&gt;"&amp;IFERROR(_xlfn.MAXIFS(Txn[Transaction Order],Txn[Key],$A425,Txn[Running Units],"&gt;-0.000001",Txn[Running Units],"&lt;0.000001"),0)))</f>
      </c>
      <c r="G425" s="283">
        <f>IF($A425="","",IFERROR(F425/SUMIFS(Txn[Units Purchased or Sold],Txn[Key],$A425,Txn[Transaction Order],"&gt;"&amp;IFERROR(_xlfn.MAXIFS(Txn[Transaction Order],Txn[Key],$A425,Txn[Running Units],"&gt;-0.000001",Txn[Running Units],"&lt;0.000001"),0),Txn[Sell (-1) Buy (1) Fees (0) Dividend (2)],1),0))</f>
      </c>
      <c r="H425" s="283">
        <f>IF($A425="","",SUMIFS(Txn[Sell Proceeds],Txn[Key],$A425,Txn[Transaction Order],"&gt;"&amp;IFERROR(_xlfn.MAXIFS(Txn[Transaction Order],Txn[Key],$A425,Txn[Running Units],"&gt;-0.000001",Txn[Running Units],"&lt;0.000001"),0)))</f>
      </c>
      <c r="I425" s="284" t="str">
        <f>IF($A425="","",IFERROR(INDEX(Prices[Current Price],MATCH($A425,Prices[Key],0)),0))</f>
        <v/>
      </c>
      <c r="J425" s="285" t="str">
        <f>IF($A425="","",IFERROR(INDEX(Prices[FX to SGD],MATCH($A425,Prices[Key],0)),1))</f>
        <v/>
      </c>
      <c r="K425" s="283" t="str">
        <f t="shared" si="62"/>
        <v/>
      </c>
      <c r="L425" s="283" t="str">
        <f t="shared" si="63"/>
        <v/>
      </c>
      <c r="M425" s="283" t="str">
        <f t="shared" si="64"/>
        <v/>
      </c>
      <c r="N425" s="286" t="str">
        <f t="shared" si="65"/>
        <v/>
      </c>
      <c r="O425" t="str">
        <f>IF($A425="","",IFERROR(INDEX(Prices[Category],MATCH($A425,Prices[Key],0)),"Uncategorized"))</f>
        <v/>
      </c>
      <c r="P425" s="287" t="str">
        <f t="shared" si="66"/>
        <v/>
      </c>
      <c r="Q425" s="287" t="str">
        <f t="shared" si="67"/>
        <v/>
      </c>
    </row>
    <row r="426" spans="1:17" ht="15" customHeight="1" x14ac:dyDescent="0.2">
      <c r="A426" s="240" t="str">
        <f>IFERROR(INDEX('All Ticker P&amp;L'!$A$2:$A$1001,MATCH(ROWS($A$2:A426),'All Ticker P&amp;L'!$N$2:$N$1001,0)),"")</f>
        <v/>
      </c>
      <c r="B426" s="240" t="str">
        <f t="shared" si="59"/>
        <v/>
      </c>
      <c r="C426" s="240" t="str">
        <f t="shared" si="60"/>
        <v/>
      </c>
      <c r="D426" s="240" t="str">
        <f t="shared" si="61"/>
        <v/>
      </c>
      <c r="E426" s="261" t="str">
        <f>IF($A426="","",SUMIFS(Txn[Signed Units],Txn[Key],$A426))</f>
        <v/>
      </c>
      <c r="F426" s="283">
        <f>IF($A426="","",SUMIFS(Txn[Buy Cost],Txn[Key],$A426,Txn[Transaction Order],"&gt;"&amp;IFERROR(_xlfn.MAXIFS(Txn[Transaction Order],Txn[Key],$A426,Txn[Running Units],"&gt;-0.000001",Txn[Running Units],"&lt;0.000001"),0)))</f>
      </c>
      <c r="G426" s="283">
        <f>IF($A426="","",IFERROR(F426/SUMIFS(Txn[Units Purchased or Sold],Txn[Key],$A426,Txn[Transaction Order],"&gt;"&amp;IFERROR(_xlfn.MAXIFS(Txn[Transaction Order],Txn[Key],$A426,Txn[Running Units],"&gt;-0.000001",Txn[Running Units],"&lt;0.000001"),0),Txn[Sell (-1) Buy (1) Fees (0) Dividend (2)],1),0))</f>
      </c>
      <c r="H426" s="283">
        <f>IF($A426="","",SUMIFS(Txn[Sell Proceeds],Txn[Key],$A426,Txn[Transaction Order],"&gt;"&amp;IFERROR(_xlfn.MAXIFS(Txn[Transaction Order],Txn[Key],$A426,Txn[Running Units],"&gt;-0.000001",Txn[Running Units],"&lt;0.000001"),0)))</f>
      </c>
      <c r="I426" s="284" t="str">
        <f>IF($A426="","",IFERROR(INDEX(Prices[Current Price],MATCH($A426,Prices[Key],0)),0))</f>
        <v/>
      </c>
      <c r="J426" s="285" t="str">
        <f>IF($A426="","",IFERROR(INDEX(Prices[FX to SGD],MATCH($A426,Prices[Key],0)),1))</f>
        <v/>
      </c>
      <c r="K426" s="283" t="str">
        <f t="shared" si="62"/>
        <v/>
      </c>
      <c r="L426" s="283" t="str">
        <f t="shared" si="63"/>
        <v/>
      </c>
      <c r="M426" s="283" t="str">
        <f t="shared" si="64"/>
        <v/>
      </c>
      <c r="N426" s="286" t="str">
        <f t="shared" si="65"/>
        <v/>
      </c>
      <c r="O426" t="str">
        <f>IF($A426="","",IFERROR(INDEX(Prices[Category],MATCH($A426,Prices[Key],0)),"Uncategorized"))</f>
        <v/>
      </c>
      <c r="P426" s="287" t="str">
        <f t="shared" si="66"/>
        <v/>
      </c>
      <c r="Q426" s="287" t="str">
        <f t="shared" si="67"/>
        <v/>
      </c>
    </row>
    <row r="427" spans="1:17" ht="15" customHeight="1" x14ac:dyDescent="0.2">
      <c r="A427" s="240" t="str">
        <f>IFERROR(INDEX('All Ticker P&amp;L'!$A$2:$A$1001,MATCH(ROWS($A$2:A427),'All Ticker P&amp;L'!$N$2:$N$1001,0)),"")</f>
        <v/>
      </c>
      <c r="B427" s="240" t="str">
        <f t="shared" si="59"/>
        <v/>
      </c>
      <c r="C427" s="240" t="str">
        <f t="shared" si="60"/>
        <v/>
      </c>
      <c r="D427" s="240" t="str">
        <f t="shared" si="61"/>
        <v/>
      </c>
      <c r="E427" s="261" t="str">
        <f>IF($A427="","",SUMIFS(Txn[Signed Units],Txn[Key],$A427))</f>
        <v/>
      </c>
      <c r="F427" s="283">
        <f>IF($A427="","",SUMIFS(Txn[Buy Cost],Txn[Key],$A427,Txn[Transaction Order],"&gt;"&amp;IFERROR(_xlfn.MAXIFS(Txn[Transaction Order],Txn[Key],$A427,Txn[Running Units],"&gt;-0.000001",Txn[Running Units],"&lt;0.000001"),0)))</f>
      </c>
      <c r="G427" s="283">
        <f>IF($A427="","",IFERROR(F427/SUMIFS(Txn[Units Purchased or Sold],Txn[Key],$A427,Txn[Transaction Order],"&gt;"&amp;IFERROR(_xlfn.MAXIFS(Txn[Transaction Order],Txn[Key],$A427,Txn[Running Units],"&gt;-0.000001",Txn[Running Units],"&lt;0.000001"),0),Txn[Sell (-1) Buy (1) Fees (0) Dividend (2)],1),0))</f>
      </c>
      <c r="H427" s="283">
        <f>IF($A427="","",SUMIFS(Txn[Sell Proceeds],Txn[Key],$A427,Txn[Transaction Order],"&gt;"&amp;IFERROR(_xlfn.MAXIFS(Txn[Transaction Order],Txn[Key],$A427,Txn[Running Units],"&gt;-0.000001",Txn[Running Units],"&lt;0.000001"),0)))</f>
      </c>
      <c r="I427" s="284" t="str">
        <f>IF($A427="","",IFERROR(INDEX(Prices[Current Price],MATCH($A427,Prices[Key],0)),0))</f>
        <v/>
      </c>
      <c r="J427" s="285" t="str">
        <f>IF($A427="","",IFERROR(INDEX(Prices[FX to SGD],MATCH($A427,Prices[Key],0)),1))</f>
        <v/>
      </c>
      <c r="K427" s="283" t="str">
        <f t="shared" si="62"/>
        <v/>
      </c>
      <c r="L427" s="283" t="str">
        <f t="shared" si="63"/>
        <v/>
      </c>
      <c r="M427" s="283" t="str">
        <f t="shared" si="64"/>
        <v/>
      </c>
      <c r="N427" s="286" t="str">
        <f t="shared" si="65"/>
        <v/>
      </c>
      <c r="O427" t="str">
        <f>IF($A427="","",IFERROR(INDEX(Prices[Category],MATCH($A427,Prices[Key],0)),"Uncategorized"))</f>
        <v/>
      </c>
      <c r="P427" s="287" t="str">
        <f t="shared" si="66"/>
        <v/>
      </c>
      <c r="Q427" s="287" t="str">
        <f t="shared" si="67"/>
        <v/>
      </c>
    </row>
    <row r="428" spans="1:17" ht="15" customHeight="1" x14ac:dyDescent="0.2">
      <c r="A428" s="240" t="str">
        <f>IFERROR(INDEX('All Ticker P&amp;L'!$A$2:$A$1001,MATCH(ROWS($A$2:A428),'All Ticker P&amp;L'!$N$2:$N$1001,0)),"")</f>
        <v/>
      </c>
      <c r="B428" s="240" t="str">
        <f t="shared" si="59"/>
        <v/>
      </c>
      <c r="C428" s="240" t="str">
        <f t="shared" si="60"/>
        <v/>
      </c>
      <c r="D428" s="240" t="str">
        <f t="shared" si="61"/>
        <v/>
      </c>
      <c r="E428" s="261" t="str">
        <f>IF($A428="","",SUMIFS(Txn[Signed Units],Txn[Key],$A428))</f>
        <v/>
      </c>
      <c r="F428" s="283">
        <f>IF($A428="","",SUMIFS(Txn[Buy Cost],Txn[Key],$A428,Txn[Transaction Order],"&gt;"&amp;IFERROR(_xlfn.MAXIFS(Txn[Transaction Order],Txn[Key],$A428,Txn[Running Units],"&gt;-0.000001",Txn[Running Units],"&lt;0.000001"),0)))</f>
      </c>
      <c r="G428" s="283">
        <f>IF($A428="","",IFERROR(F428/SUMIFS(Txn[Units Purchased or Sold],Txn[Key],$A428,Txn[Transaction Order],"&gt;"&amp;IFERROR(_xlfn.MAXIFS(Txn[Transaction Order],Txn[Key],$A428,Txn[Running Units],"&gt;-0.000001",Txn[Running Units],"&lt;0.000001"),0),Txn[Sell (-1) Buy (1) Fees (0) Dividend (2)],1),0))</f>
      </c>
      <c r="H428" s="283">
        <f>IF($A428="","",SUMIFS(Txn[Sell Proceeds],Txn[Key],$A428,Txn[Transaction Order],"&gt;"&amp;IFERROR(_xlfn.MAXIFS(Txn[Transaction Order],Txn[Key],$A428,Txn[Running Units],"&gt;-0.000001",Txn[Running Units],"&lt;0.000001"),0)))</f>
      </c>
      <c r="I428" s="284" t="str">
        <f>IF($A428="","",IFERROR(INDEX(Prices[Current Price],MATCH($A428,Prices[Key],0)),0))</f>
        <v/>
      </c>
      <c r="J428" s="285" t="str">
        <f>IF($A428="","",IFERROR(INDEX(Prices[FX to SGD],MATCH($A428,Prices[Key],0)),1))</f>
        <v/>
      </c>
      <c r="K428" s="283" t="str">
        <f t="shared" si="62"/>
        <v/>
      </c>
      <c r="L428" s="283" t="str">
        <f t="shared" si="63"/>
        <v/>
      </c>
      <c r="M428" s="283" t="str">
        <f t="shared" si="64"/>
        <v/>
      </c>
      <c r="N428" s="286" t="str">
        <f t="shared" si="65"/>
        <v/>
      </c>
      <c r="O428" t="str">
        <f>IF($A428="","",IFERROR(INDEX(Prices[Category],MATCH($A428,Prices[Key],0)),"Uncategorized"))</f>
        <v/>
      </c>
      <c r="P428" s="287" t="str">
        <f t="shared" si="66"/>
        <v/>
      </c>
      <c r="Q428" s="287" t="str">
        <f t="shared" si="67"/>
        <v/>
      </c>
    </row>
    <row r="429" spans="1:17" ht="15" customHeight="1" x14ac:dyDescent="0.2">
      <c r="A429" s="240" t="str">
        <f>IFERROR(INDEX('All Ticker P&amp;L'!$A$2:$A$1001,MATCH(ROWS($A$2:A429),'All Ticker P&amp;L'!$N$2:$N$1001,0)),"")</f>
        <v/>
      </c>
      <c r="B429" s="240" t="str">
        <f t="shared" si="59"/>
        <v/>
      </c>
      <c r="C429" s="240" t="str">
        <f t="shared" si="60"/>
        <v/>
      </c>
      <c r="D429" s="240" t="str">
        <f t="shared" si="61"/>
        <v/>
      </c>
      <c r="E429" s="261" t="str">
        <f>IF($A429="","",SUMIFS(Txn[Signed Units],Txn[Key],$A429))</f>
        <v/>
      </c>
      <c r="F429" s="283">
        <f>IF($A429="","",SUMIFS(Txn[Buy Cost],Txn[Key],$A429,Txn[Transaction Order],"&gt;"&amp;IFERROR(_xlfn.MAXIFS(Txn[Transaction Order],Txn[Key],$A429,Txn[Running Units],"&gt;-0.000001",Txn[Running Units],"&lt;0.000001"),0)))</f>
      </c>
      <c r="G429" s="283">
        <f>IF($A429="","",IFERROR(F429/SUMIFS(Txn[Units Purchased or Sold],Txn[Key],$A429,Txn[Transaction Order],"&gt;"&amp;IFERROR(_xlfn.MAXIFS(Txn[Transaction Order],Txn[Key],$A429,Txn[Running Units],"&gt;-0.000001",Txn[Running Units],"&lt;0.000001"),0),Txn[Sell (-1) Buy (1) Fees (0) Dividend (2)],1),0))</f>
      </c>
      <c r="H429" s="283">
        <f>IF($A429="","",SUMIFS(Txn[Sell Proceeds],Txn[Key],$A429,Txn[Transaction Order],"&gt;"&amp;IFERROR(_xlfn.MAXIFS(Txn[Transaction Order],Txn[Key],$A429,Txn[Running Units],"&gt;-0.000001",Txn[Running Units],"&lt;0.000001"),0)))</f>
      </c>
      <c r="I429" s="284" t="str">
        <f>IF($A429="","",IFERROR(INDEX(Prices[Current Price],MATCH($A429,Prices[Key],0)),0))</f>
        <v/>
      </c>
      <c r="J429" s="285" t="str">
        <f>IF($A429="","",IFERROR(INDEX(Prices[FX to SGD],MATCH($A429,Prices[Key],0)),1))</f>
        <v/>
      </c>
      <c r="K429" s="283" t="str">
        <f t="shared" si="62"/>
        <v/>
      </c>
      <c r="L429" s="283" t="str">
        <f t="shared" si="63"/>
        <v/>
      </c>
      <c r="M429" s="283" t="str">
        <f t="shared" si="64"/>
        <v/>
      </c>
      <c r="N429" s="286" t="str">
        <f t="shared" si="65"/>
        <v/>
      </c>
      <c r="O429" t="str">
        <f>IF($A429="","",IFERROR(INDEX(Prices[Category],MATCH($A429,Prices[Key],0)),"Uncategorized"))</f>
        <v/>
      </c>
      <c r="P429" s="287" t="str">
        <f t="shared" si="66"/>
        <v/>
      </c>
      <c r="Q429" s="287" t="str">
        <f t="shared" si="67"/>
        <v/>
      </c>
    </row>
    <row r="430" spans="1:17" ht="15" customHeight="1" x14ac:dyDescent="0.2">
      <c r="A430" s="240" t="str">
        <f>IFERROR(INDEX('All Ticker P&amp;L'!$A$2:$A$1001,MATCH(ROWS($A$2:A430),'All Ticker P&amp;L'!$N$2:$N$1001,0)),"")</f>
        <v/>
      </c>
      <c r="B430" s="240" t="str">
        <f t="shared" si="59"/>
        <v/>
      </c>
      <c r="C430" s="240" t="str">
        <f t="shared" si="60"/>
        <v/>
      </c>
      <c r="D430" s="240" t="str">
        <f t="shared" si="61"/>
        <v/>
      </c>
      <c r="E430" s="261" t="str">
        <f>IF($A430="","",SUMIFS(Txn[Signed Units],Txn[Key],$A430))</f>
        <v/>
      </c>
      <c r="F430" s="283">
        <f>IF($A430="","",SUMIFS(Txn[Buy Cost],Txn[Key],$A430,Txn[Transaction Order],"&gt;"&amp;IFERROR(_xlfn.MAXIFS(Txn[Transaction Order],Txn[Key],$A430,Txn[Running Units],"&gt;-0.000001",Txn[Running Units],"&lt;0.000001"),0)))</f>
      </c>
      <c r="G430" s="283">
        <f>IF($A430="","",IFERROR(F430/SUMIFS(Txn[Units Purchased or Sold],Txn[Key],$A430,Txn[Transaction Order],"&gt;"&amp;IFERROR(_xlfn.MAXIFS(Txn[Transaction Order],Txn[Key],$A430,Txn[Running Units],"&gt;-0.000001",Txn[Running Units],"&lt;0.000001"),0),Txn[Sell (-1) Buy (1) Fees (0) Dividend (2)],1),0))</f>
      </c>
      <c r="H430" s="283">
        <f>IF($A430="","",SUMIFS(Txn[Sell Proceeds],Txn[Key],$A430,Txn[Transaction Order],"&gt;"&amp;IFERROR(_xlfn.MAXIFS(Txn[Transaction Order],Txn[Key],$A430,Txn[Running Units],"&gt;-0.000001",Txn[Running Units],"&lt;0.000001"),0)))</f>
      </c>
      <c r="I430" s="284" t="str">
        <f>IF($A430="","",IFERROR(INDEX(Prices[Current Price],MATCH($A430,Prices[Key],0)),0))</f>
        <v/>
      </c>
      <c r="J430" s="285" t="str">
        <f>IF($A430="","",IFERROR(INDEX(Prices[FX to SGD],MATCH($A430,Prices[Key],0)),1))</f>
        <v/>
      </c>
      <c r="K430" s="283" t="str">
        <f t="shared" si="62"/>
        <v/>
      </c>
      <c r="L430" s="283" t="str">
        <f t="shared" si="63"/>
        <v/>
      </c>
      <c r="M430" s="283" t="str">
        <f t="shared" si="64"/>
        <v/>
      </c>
      <c r="N430" s="286" t="str">
        <f t="shared" si="65"/>
        <v/>
      </c>
      <c r="O430" t="str">
        <f>IF($A430="","",IFERROR(INDEX(Prices[Category],MATCH($A430,Prices[Key],0)),"Uncategorized"))</f>
        <v/>
      </c>
      <c r="P430" s="287" t="str">
        <f t="shared" si="66"/>
        <v/>
      </c>
      <c r="Q430" s="287" t="str">
        <f t="shared" si="67"/>
        <v/>
      </c>
    </row>
    <row r="431" spans="1:17" ht="15" customHeight="1" x14ac:dyDescent="0.2">
      <c r="A431" s="240" t="str">
        <f>IFERROR(INDEX('All Ticker P&amp;L'!$A$2:$A$1001,MATCH(ROWS($A$2:A431),'All Ticker P&amp;L'!$N$2:$N$1001,0)),"")</f>
        <v/>
      </c>
      <c r="B431" s="240" t="str">
        <f t="shared" si="59"/>
        <v/>
      </c>
      <c r="C431" s="240" t="str">
        <f t="shared" si="60"/>
        <v/>
      </c>
      <c r="D431" s="240" t="str">
        <f t="shared" si="61"/>
        <v/>
      </c>
      <c r="E431" s="261" t="str">
        <f>IF($A431="","",SUMIFS(Txn[Signed Units],Txn[Key],$A431))</f>
        <v/>
      </c>
      <c r="F431" s="283">
        <f>IF($A431="","",SUMIFS(Txn[Buy Cost],Txn[Key],$A431,Txn[Transaction Order],"&gt;"&amp;IFERROR(_xlfn.MAXIFS(Txn[Transaction Order],Txn[Key],$A431,Txn[Running Units],"&gt;-0.000001",Txn[Running Units],"&lt;0.000001"),0)))</f>
      </c>
      <c r="G431" s="283">
        <f>IF($A431="","",IFERROR(F431/SUMIFS(Txn[Units Purchased or Sold],Txn[Key],$A431,Txn[Transaction Order],"&gt;"&amp;IFERROR(_xlfn.MAXIFS(Txn[Transaction Order],Txn[Key],$A431,Txn[Running Units],"&gt;-0.000001",Txn[Running Units],"&lt;0.000001"),0),Txn[Sell (-1) Buy (1) Fees (0) Dividend (2)],1),0))</f>
      </c>
      <c r="H431" s="283">
        <f>IF($A431="","",SUMIFS(Txn[Sell Proceeds],Txn[Key],$A431,Txn[Transaction Order],"&gt;"&amp;IFERROR(_xlfn.MAXIFS(Txn[Transaction Order],Txn[Key],$A431,Txn[Running Units],"&gt;-0.000001",Txn[Running Units],"&lt;0.000001"),0)))</f>
      </c>
      <c r="I431" s="284" t="str">
        <f>IF($A431="","",IFERROR(INDEX(Prices[Current Price],MATCH($A431,Prices[Key],0)),0))</f>
        <v/>
      </c>
      <c r="J431" s="285" t="str">
        <f>IF($A431="","",IFERROR(INDEX(Prices[FX to SGD],MATCH($A431,Prices[Key],0)),1))</f>
        <v/>
      </c>
      <c r="K431" s="283" t="str">
        <f t="shared" si="62"/>
        <v/>
      </c>
      <c r="L431" s="283" t="str">
        <f t="shared" si="63"/>
        <v/>
      </c>
      <c r="M431" s="283" t="str">
        <f t="shared" si="64"/>
        <v/>
      </c>
      <c r="N431" s="286" t="str">
        <f t="shared" si="65"/>
        <v/>
      </c>
      <c r="O431" t="str">
        <f>IF($A431="","",IFERROR(INDEX(Prices[Category],MATCH($A431,Prices[Key],0)),"Uncategorized"))</f>
        <v/>
      </c>
      <c r="P431" s="287" t="str">
        <f t="shared" si="66"/>
        <v/>
      </c>
      <c r="Q431" s="287" t="str">
        <f t="shared" si="67"/>
        <v/>
      </c>
    </row>
    <row r="432" spans="1:17" ht="15" customHeight="1" x14ac:dyDescent="0.2">
      <c r="A432" s="240" t="str">
        <f>IFERROR(INDEX('All Ticker P&amp;L'!$A$2:$A$1001,MATCH(ROWS($A$2:A432),'All Ticker P&amp;L'!$N$2:$N$1001,0)),"")</f>
        <v/>
      </c>
      <c r="B432" s="240" t="str">
        <f t="shared" si="59"/>
        <v/>
      </c>
      <c r="C432" s="240" t="str">
        <f t="shared" si="60"/>
        <v/>
      </c>
      <c r="D432" s="240" t="str">
        <f t="shared" si="61"/>
        <v/>
      </c>
      <c r="E432" s="261" t="str">
        <f>IF($A432="","",SUMIFS(Txn[Signed Units],Txn[Key],$A432))</f>
        <v/>
      </c>
      <c r="F432" s="283">
        <f>IF($A432="","",SUMIFS(Txn[Buy Cost],Txn[Key],$A432,Txn[Transaction Order],"&gt;"&amp;IFERROR(_xlfn.MAXIFS(Txn[Transaction Order],Txn[Key],$A432,Txn[Running Units],"&gt;-0.000001",Txn[Running Units],"&lt;0.000001"),0)))</f>
      </c>
      <c r="G432" s="283">
        <f>IF($A432="","",IFERROR(F432/SUMIFS(Txn[Units Purchased or Sold],Txn[Key],$A432,Txn[Transaction Order],"&gt;"&amp;IFERROR(_xlfn.MAXIFS(Txn[Transaction Order],Txn[Key],$A432,Txn[Running Units],"&gt;-0.000001",Txn[Running Units],"&lt;0.000001"),0),Txn[Sell (-1) Buy (1) Fees (0) Dividend (2)],1),0))</f>
      </c>
      <c r="H432" s="283">
        <f>IF($A432="","",SUMIFS(Txn[Sell Proceeds],Txn[Key],$A432,Txn[Transaction Order],"&gt;"&amp;IFERROR(_xlfn.MAXIFS(Txn[Transaction Order],Txn[Key],$A432,Txn[Running Units],"&gt;-0.000001",Txn[Running Units],"&lt;0.000001"),0)))</f>
      </c>
      <c r="I432" s="284" t="str">
        <f>IF($A432="","",IFERROR(INDEX(Prices[Current Price],MATCH($A432,Prices[Key],0)),0))</f>
        <v/>
      </c>
      <c r="J432" s="285" t="str">
        <f>IF($A432="","",IFERROR(INDEX(Prices[FX to SGD],MATCH($A432,Prices[Key],0)),1))</f>
        <v/>
      </c>
      <c r="K432" s="283" t="str">
        <f t="shared" si="62"/>
        <v/>
      </c>
      <c r="L432" s="283" t="str">
        <f t="shared" si="63"/>
        <v/>
      </c>
      <c r="M432" s="283" t="str">
        <f t="shared" si="64"/>
        <v/>
      </c>
      <c r="N432" s="286" t="str">
        <f t="shared" si="65"/>
        <v/>
      </c>
      <c r="O432" t="str">
        <f>IF($A432="","",IFERROR(INDEX(Prices[Category],MATCH($A432,Prices[Key],0)),"Uncategorized"))</f>
        <v/>
      </c>
      <c r="P432" s="287" t="str">
        <f t="shared" si="66"/>
        <v/>
      </c>
      <c r="Q432" s="287" t="str">
        <f t="shared" si="67"/>
        <v/>
      </c>
    </row>
    <row r="433" spans="1:17" ht="15" customHeight="1" x14ac:dyDescent="0.2">
      <c r="A433" s="240" t="str">
        <f>IFERROR(INDEX('All Ticker P&amp;L'!$A$2:$A$1001,MATCH(ROWS($A$2:A433),'All Ticker P&amp;L'!$N$2:$N$1001,0)),"")</f>
        <v/>
      </c>
      <c r="B433" s="240" t="str">
        <f t="shared" si="59"/>
        <v/>
      </c>
      <c r="C433" s="240" t="str">
        <f t="shared" si="60"/>
        <v/>
      </c>
      <c r="D433" s="240" t="str">
        <f t="shared" si="61"/>
        <v/>
      </c>
      <c r="E433" s="261" t="str">
        <f>IF($A433="","",SUMIFS(Txn[Signed Units],Txn[Key],$A433))</f>
        <v/>
      </c>
      <c r="F433" s="283">
        <f>IF($A433="","",SUMIFS(Txn[Buy Cost],Txn[Key],$A433,Txn[Transaction Order],"&gt;"&amp;IFERROR(_xlfn.MAXIFS(Txn[Transaction Order],Txn[Key],$A433,Txn[Running Units],"&gt;-0.000001",Txn[Running Units],"&lt;0.000001"),0)))</f>
      </c>
      <c r="G433" s="283">
        <f>IF($A433="","",IFERROR(F433/SUMIFS(Txn[Units Purchased or Sold],Txn[Key],$A433,Txn[Transaction Order],"&gt;"&amp;IFERROR(_xlfn.MAXIFS(Txn[Transaction Order],Txn[Key],$A433,Txn[Running Units],"&gt;-0.000001",Txn[Running Units],"&lt;0.000001"),0),Txn[Sell (-1) Buy (1) Fees (0) Dividend (2)],1),0))</f>
      </c>
      <c r="H433" s="283">
        <f>IF($A433="","",SUMIFS(Txn[Sell Proceeds],Txn[Key],$A433,Txn[Transaction Order],"&gt;"&amp;IFERROR(_xlfn.MAXIFS(Txn[Transaction Order],Txn[Key],$A433,Txn[Running Units],"&gt;-0.000001",Txn[Running Units],"&lt;0.000001"),0)))</f>
      </c>
      <c r="I433" s="284" t="str">
        <f>IF($A433="","",IFERROR(INDEX(Prices[Current Price],MATCH($A433,Prices[Key],0)),0))</f>
        <v/>
      </c>
      <c r="J433" s="285" t="str">
        <f>IF($A433="","",IFERROR(INDEX(Prices[FX to SGD],MATCH($A433,Prices[Key],0)),1))</f>
        <v/>
      </c>
      <c r="K433" s="283" t="str">
        <f t="shared" si="62"/>
        <v/>
      </c>
      <c r="L433" s="283" t="str">
        <f t="shared" si="63"/>
        <v/>
      </c>
      <c r="M433" s="283" t="str">
        <f t="shared" si="64"/>
        <v/>
      </c>
      <c r="N433" s="286" t="str">
        <f t="shared" si="65"/>
        <v/>
      </c>
      <c r="O433" t="str">
        <f>IF($A433="","",IFERROR(INDEX(Prices[Category],MATCH($A433,Prices[Key],0)),"Uncategorized"))</f>
        <v/>
      </c>
      <c r="P433" s="287" t="str">
        <f t="shared" si="66"/>
        <v/>
      </c>
      <c r="Q433" s="287" t="str">
        <f t="shared" si="67"/>
        <v/>
      </c>
    </row>
    <row r="434" spans="1:17" ht="15" customHeight="1" x14ac:dyDescent="0.2">
      <c r="A434" s="240" t="str">
        <f>IFERROR(INDEX('All Ticker P&amp;L'!$A$2:$A$1001,MATCH(ROWS($A$2:A434),'All Ticker P&amp;L'!$N$2:$N$1001,0)),"")</f>
        <v/>
      </c>
      <c r="B434" s="240" t="str">
        <f t="shared" si="59"/>
        <v/>
      </c>
      <c r="C434" s="240" t="str">
        <f t="shared" si="60"/>
        <v/>
      </c>
      <c r="D434" s="240" t="str">
        <f t="shared" si="61"/>
        <v/>
      </c>
      <c r="E434" s="261" t="str">
        <f>IF($A434="","",SUMIFS(Txn[Signed Units],Txn[Key],$A434))</f>
        <v/>
      </c>
      <c r="F434" s="283">
        <f>IF($A434="","",SUMIFS(Txn[Buy Cost],Txn[Key],$A434,Txn[Transaction Order],"&gt;"&amp;IFERROR(_xlfn.MAXIFS(Txn[Transaction Order],Txn[Key],$A434,Txn[Running Units],"&gt;-0.000001",Txn[Running Units],"&lt;0.000001"),0)))</f>
      </c>
      <c r="G434" s="283">
        <f>IF($A434="","",IFERROR(F434/SUMIFS(Txn[Units Purchased or Sold],Txn[Key],$A434,Txn[Transaction Order],"&gt;"&amp;IFERROR(_xlfn.MAXIFS(Txn[Transaction Order],Txn[Key],$A434,Txn[Running Units],"&gt;-0.000001",Txn[Running Units],"&lt;0.000001"),0),Txn[Sell (-1) Buy (1) Fees (0) Dividend (2)],1),0))</f>
      </c>
      <c r="H434" s="283">
        <f>IF($A434="","",SUMIFS(Txn[Sell Proceeds],Txn[Key],$A434,Txn[Transaction Order],"&gt;"&amp;IFERROR(_xlfn.MAXIFS(Txn[Transaction Order],Txn[Key],$A434,Txn[Running Units],"&gt;-0.000001",Txn[Running Units],"&lt;0.000001"),0)))</f>
      </c>
      <c r="I434" s="284" t="str">
        <f>IF($A434="","",IFERROR(INDEX(Prices[Current Price],MATCH($A434,Prices[Key],0)),0))</f>
        <v/>
      </c>
      <c r="J434" s="285" t="str">
        <f>IF($A434="","",IFERROR(INDEX(Prices[FX to SGD],MATCH($A434,Prices[Key],0)),1))</f>
        <v/>
      </c>
      <c r="K434" s="283" t="str">
        <f t="shared" si="62"/>
        <v/>
      </c>
      <c r="L434" s="283" t="str">
        <f t="shared" si="63"/>
        <v/>
      </c>
      <c r="M434" s="283" t="str">
        <f t="shared" si="64"/>
        <v/>
      </c>
      <c r="N434" s="286" t="str">
        <f t="shared" si="65"/>
        <v/>
      </c>
      <c r="O434" t="str">
        <f>IF($A434="","",IFERROR(INDEX(Prices[Category],MATCH($A434,Prices[Key],0)),"Uncategorized"))</f>
        <v/>
      </c>
      <c r="P434" s="287" t="str">
        <f t="shared" si="66"/>
        <v/>
      </c>
      <c r="Q434" s="287" t="str">
        <f t="shared" si="67"/>
        <v/>
      </c>
    </row>
    <row r="435" spans="1:17" ht="15" customHeight="1" x14ac:dyDescent="0.2">
      <c r="A435" s="240" t="str">
        <f>IFERROR(INDEX('All Ticker P&amp;L'!$A$2:$A$1001,MATCH(ROWS($A$2:A435),'All Ticker P&amp;L'!$N$2:$N$1001,0)),"")</f>
        <v/>
      </c>
      <c r="B435" s="240" t="str">
        <f t="shared" si="59"/>
        <v/>
      </c>
      <c r="C435" s="240" t="str">
        <f t="shared" si="60"/>
        <v/>
      </c>
      <c r="D435" s="240" t="str">
        <f t="shared" si="61"/>
        <v/>
      </c>
      <c r="E435" s="261" t="str">
        <f>IF($A435="","",SUMIFS(Txn[Signed Units],Txn[Key],$A435))</f>
        <v/>
      </c>
      <c r="F435" s="283">
        <f>IF($A435="","",SUMIFS(Txn[Buy Cost],Txn[Key],$A435,Txn[Transaction Order],"&gt;"&amp;IFERROR(_xlfn.MAXIFS(Txn[Transaction Order],Txn[Key],$A435,Txn[Running Units],"&gt;-0.000001",Txn[Running Units],"&lt;0.000001"),0)))</f>
      </c>
      <c r="G435" s="283">
        <f>IF($A435="","",IFERROR(F435/SUMIFS(Txn[Units Purchased or Sold],Txn[Key],$A435,Txn[Transaction Order],"&gt;"&amp;IFERROR(_xlfn.MAXIFS(Txn[Transaction Order],Txn[Key],$A435,Txn[Running Units],"&gt;-0.000001",Txn[Running Units],"&lt;0.000001"),0),Txn[Sell (-1) Buy (1) Fees (0) Dividend (2)],1),0))</f>
      </c>
      <c r="H435" s="283">
        <f>IF($A435="","",SUMIFS(Txn[Sell Proceeds],Txn[Key],$A435,Txn[Transaction Order],"&gt;"&amp;IFERROR(_xlfn.MAXIFS(Txn[Transaction Order],Txn[Key],$A435,Txn[Running Units],"&gt;-0.000001",Txn[Running Units],"&lt;0.000001"),0)))</f>
      </c>
      <c r="I435" s="284" t="str">
        <f>IF($A435="","",IFERROR(INDEX(Prices[Current Price],MATCH($A435,Prices[Key],0)),0))</f>
        <v/>
      </c>
      <c r="J435" s="285" t="str">
        <f>IF($A435="","",IFERROR(INDEX(Prices[FX to SGD],MATCH($A435,Prices[Key],0)),1))</f>
        <v/>
      </c>
      <c r="K435" s="283" t="str">
        <f t="shared" si="62"/>
        <v/>
      </c>
      <c r="L435" s="283" t="str">
        <f t="shared" si="63"/>
        <v/>
      </c>
      <c r="M435" s="283" t="str">
        <f t="shared" si="64"/>
        <v/>
      </c>
      <c r="N435" s="286" t="str">
        <f t="shared" si="65"/>
        <v/>
      </c>
      <c r="O435" t="str">
        <f>IF($A435="","",IFERROR(INDEX(Prices[Category],MATCH($A435,Prices[Key],0)),"Uncategorized"))</f>
        <v/>
      </c>
      <c r="P435" s="287" t="str">
        <f t="shared" si="66"/>
        <v/>
      </c>
      <c r="Q435" s="287" t="str">
        <f t="shared" si="67"/>
        <v/>
      </c>
    </row>
    <row r="436" spans="1:17" ht="15" customHeight="1" x14ac:dyDescent="0.2">
      <c r="A436" s="240" t="str">
        <f>IFERROR(INDEX('All Ticker P&amp;L'!$A$2:$A$1001,MATCH(ROWS($A$2:A436),'All Ticker P&amp;L'!$N$2:$N$1001,0)),"")</f>
        <v/>
      </c>
      <c r="B436" s="240" t="str">
        <f t="shared" si="59"/>
        <v/>
      </c>
      <c r="C436" s="240" t="str">
        <f t="shared" si="60"/>
        <v/>
      </c>
      <c r="D436" s="240" t="str">
        <f t="shared" si="61"/>
        <v/>
      </c>
      <c r="E436" s="261" t="str">
        <f>IF($A436="","",SUMIFS(Txn[Signed Units],Txn[Key],$A436))</f>
        <v/>
      </c>
      <c r="F436" s="283">
        <f>IF($A436="","",SUMIFS(Txn[Buy Cost],Txn[Key],$A436,Txn[Transaction Order],"&gt;"&amp;IFERROR(_xlfn.MAXIFS(Txn[Transaction Order],Txn[Key],$A436,Txn[Running Units],"&gt;-0.000001",Txn[Running Units],"&lt;0.000001"),0)))</f>
      </c>
      <c r="G436" s="283">
        <f>IF($A436="","",IFERROR(F436/SUMIFS(Txn[Units Purchased or Sold],Txn[Key],$A436,Txn[Transaction Order],"&gt;"&amp;IFERROR(_xlfn.MAXIFS(Txn[Transaction Order],Txn[Key],$A436,Txn[Running Units],"&gt;-0.000001",Txn[Running Units],"&lt;0.000001"),0),Txn[Sell (-1) Buy (1) Fees (0) Dividend (2)],1),0))</f>
      </c>
      <c r="H436" s="283">
        <f>IF($A436="","",SUMIFS(Txn[Sell Proceeds],Txn[Key],$A436,Txn[Transaction Order],"&gt;"&amp;IFERROR(_xlfn.MAXIFS(Txn[Transaction Order],Txn[Key],$A436,Txn[Running Units],"&gt;-0.000001",Txn[Running Units],"&lt;0.000001"),0)))</f>
      </c>
      <c r="I436" s="284" t="str">
        <f>IF($A436="","",IFERROR(INDEX(Prices[Current Price],MATCH($A436,Prices[Key],0)),0))</f>
        <v/>
      </c>
      <c r="J436" s="285" t="str">
        <f>IF($A436="","",IFERROR(INDEX(Prices[FX to SGD],MATCH($A436,Prices[Key],0)),1))</f>
        <v/>
      </c>
      <c r="K436" s="283" t="str">
        <f t="shared" si="62"/>
        <v/>
      </c>
      <c r="L436" s="283" t="str">
        <f t="shared" si="63"/>
        <v/>
      </c>
      <c r="M436" s="283" t="str">
        <f t="shared" si="64"/>
        <v/>
      </c>
      <c r="N436" s="286" t="str">
        <f t="shared" si="65"/>
        <v/>
      </c>
      <c r="O436" t="str">
        <f>IF($A436="","",IFERROR(INDEX(Prices[Category],MATCH($A436,Prices[Key],0)),"Uncategorized"))</f>
        <v/>
      </c>
      <c r="P436" s="287" t="str">
        <f t="shared" si="66"/>
        <v/>
      </c>
      <c r="Q436" s="287" t="str">
        <f t="shared" si="67"/>
        <v/>
      </c>
    </row>
    <row r="437" spans="1:17" ht="15" customHeight="1" x14ac:dyDescent="0.2">
      <c r="A437" s="240" t="str">
        <f>IFERROR(INDEX('All Ticker P&amp;L'!$A$2:$A$1001,MATCH(ROWS($A$2:A437),'All Ticker P&amp;L'!$N$2:$N$1001,0)),"")</f>
        <v/>
      </c>
      <c r="B437" s="240" t="str">
        <f t="shared" si="59"/>
        <v/>
      </c>
      <c r="C437" s="240" t="str">
        <f t="shared" si="60"/>
        <v/>
      </c>
      <c r="D437" s="240" t="str">
        <f t="shared" si="61"/>
        <v/>
      </c>
      <c r="E437" s="261" t="str">
        <f>IF($A437="","",SUMIFS(Txn[Signed Units],Txn[Key],$A437))</f>
        <v/>
      </c>
      <c r="F437" s="283">
        <f>IF($A437="","",SUMIFS(Txn[Buy Cost],Txn[Key],$A437,Txn[Transaction Order],"&gt;"&amp;IFERROR(_xlfn.MAXIFS(Txn[Transaction Order],Txn[Key],$A437,Txn[Running Units],"&gt;-0.000001",Txn[Running Units],"&lt;0.000001"),0)))</f>
      </c>
      <c r="G437" s="283">
        <f>IF($A437="","",IFERROR(F437/SUMIFS(Txn[Units Purchased or Sold],Txn[Key],$A437,Txn[Transaction Order],"&gt;"&amp;IFERROR(_xlfn.MAXIFS(Txn[Transaction Order],Txn[Key],$A437,Txn[Running Units],"&gt;-0.000001",Txn[Running Units],"&lt;0.000001"),0),Txn[Sell (-1) Buy (1) Fees (0) Dividend (2)],1),0))</f>
      </c>
      <c r="H437" s="283">
        <f>IF($A437="","",SUMIFS(Txn[Sell Proceeds],Txn[Key],$A437,Txn[Transaction Order],"&gt;"&amp;IFERROR(_xlfn.MAXIFS(Txn[Transaction Order],Txn[Key],$A437,Txn[Running Units],"&gt;-0.000001",Txn[Running Units],"&lt;0.000001"),0)))</f>
      </c>
      <c r="I437" s="284" t="str">
        <f>IF($A437="","",IFERROR(INDEX(Prices[Current Price],MATCH($A437,Prices[Key],0)),0))</f>
        <v/>
      </c>
      <c r="J437" s="285" t="str">
        <f>IF($A437="","",IFERROR(INDEX(Prices[FX to SGD],MATCH($A437,Prices[Key],0)),1))</f>
        <v/>
      </c>
      <c r="K437" s="283" t="str">
        <f t="shared" si="62"/>
        <v/>
      </c>
      <c r="L437" s="283" t="str">
        <f t="shared" si="63"/>
        <v/>
      </c>
      <c r="M437" s="283" t="str">
        <f t="shared" si="64"/>
        <v/>
      </c>
      <c r="N437" s="286" t="str">
        <f t="shared" si="65"/>
        <v/>
      </c>
      <c r="O437" t="str">
        <f>IF($A437="","",IFERROR(INDEX(Prices[Category],MATCH($A437,Prices[Key],0)),"Uncategorized"))</f>
        <v/>
      </c>
      <c r="P437" s="287" t="str">
        <f t="shared" si="66"/>
        <v/>
      </c>
      <c r="Q437" s="287" t="str">
        <f t="shared" si="67"/>
        <v/>
      </c>
    </row>
    <row r="438" spans="1:17" ht="15" customHeight="1" x14ac:dyDescent="0.2">
      <c r="A438" s="240" t="str">
        <f>IFERROR(INDEX('All Ticker P&amp;L'!$A$2:$A$1001,MATCH(ROWS($A$2:A438),'All Ticker P&amp;L'!$N$2:$N$1001,0)),"")</f>
        <v/>
      </c>
      <c r="B438" s="240" t="str">
        <f t="shared" si="59"/>
        <v/>
      </c>
      <c r="C438" s="240" t="str">
        <f t="shared" si="60"/>
        <v/>
      </c>
      <c r="D438" s="240" t="str">
        <f t="shared" si="61"/>
        <v/>
      </c>
      <c r="E438" s="261" t="str">
        <f>IF($A438="","",SUMIFS(Txn[Signed Units],Txn[Key],$A438))</f>
        <v/>
      </c>
      <c r="F438" s="283">
        <f>IF($A438="","",SUMIFS(Txn[Buy Cost],Txn[Key],$A438,Txn[Transaction Order],"&gt;"&amp;IFERROR(_xlfn.MAXIFS(Txn[Transaction Order],Txn[Key],$A438,Txn[Running Units],"&gt;-0.000001",Txn[Running Units],"&lt;0.000001"),0)))</f>
      </c>
      <c r="G438" s="283">
        <f>IF($A438="","",IFERROR(F438/SUMIFS(Txn[Units Purchased or Sold],Txn[Key],$A438,Txn[Transaction Order],"&gt;"&amp;IFERROR(_xlfn.MAXIFS(Txn[Transaction Order],Txn[Key],$A438,Txn[Running Units],"&gt;-0.000001",Txn[Running Units],"&lt;0.000001"),0),Txn[Sell (-1) Buy (1) Fees (0) Dividend (2)],1),0))</f>
      </c>
      <c r="H438" s="283">
        <f>IF($A438="","",SUMIFS(Txn[Sell Proceeds],Txn[Key],$A438,Txn[Transaction Order],"&gt;"&amp;IFERROR(_xlfn.MAXIFS(Txn[Transaction Order],Txn[Key],$A438,Txn[Running Units],"&gt;-0.000001",Txn[Running Units],"&lt;0.000001"),0)))</f>
      </c>
      <c r="I438" s="284" t="str">
        <f>IF($A438="","",IFERROR(INDEX(Prices[Current Price],MATCH($A438,Prices[Key],0)),0))</f>
        <v/>
      </c>
      <c r="J438" s="285" t="str">
        <f>IF($A438="","",IFERROR(INDEX(Prices[FX to SGD],MATCH($A438,Prices[Key],0)),1))</f>
        <v/>
      </c>
      <c r="K438" s="283" t="str">
        <f t="shared" si="62"/>
        <v/>
      </c>
      <c r="L438" s="283" t="str">
        <f t="shared" si="63"/>
        <v/>
      </c>
      <c r="M438" s="283" t="str">
        <f t="shared" si="64"/>
        <v/>
      </c>
      <c r="N438" s="286" t="str">
        <f t="shared" si="65"/>
        <v/>
      </c>
      <c r="O438" t="str">
        <f>IF($A438="","",IFERROR(INDEX(Prices[Category],MATCH($A438,Prices[Key],0)),"Uncategorized"))</f>
        <v/>
      </c>
      <c r="P438" s="287" t="str">
        <f t="shared" si="66"/>
        <v/>
      </c>
      <c r="Q438" s="287" t="str">
        <f t="shared" si="67"/>
        <v/>
      </c>
    </row>
    <row r="439" spans="1:17" ht="15" customHeight="1" x14ac:dyDescent="0.2">
      <c r="A439" s="240" t="str">
        <f>IFERROR(INDEX('All Ticker P&amp;L'!$A$2:$A$1001,MATCH(ROWS($A$2:A439),'All Ticker P&amp;L'!$N$2:$N$1001,0)),"")</f>
        <v/>
      </c>
      <c r="B439" s="240" t="str">
        <f t="shared" si="59"/>
        <v/>
      </c>
      <c r="C439" s="240" t="str">
        <f t="shared" si="60"/>
        <v/>
      </c>
      <c r="D439" s="240" t="str">
        <f t="shared" si="61"/>
        <v/>
      </c>
      <c r="E439" s="261" t="str">
        <f>IF($A439="","",SUMIFS(Txn[Signed Units],Txn[Key],$A439))</f>
        <v/>
      </c>
      <c r="F439" s="283">
        <f>IF($A439="","",SUMIFS(Txn[Buy Cost],Txn[Key],$A439,Txn[Transaction Order],"&gt;"&amp;IFERROR(_xlfn.MAXIFS(Txn[Transaction Order],Txn[Key],$A439,Txn[Running Units],"&gt;-0.000001",Txn[Running Units],"&lt;0.000001"),0)))</f>
      </c>
      <c r="G439" s="283">
        <f>IF($A439="","",IFERROR(F439/SUMIFS(Txn[Units Purchased or Sold],Txn[Key],$A439,Txn[Transaction Order],"&gt;"&amp;IFERROR(_xlfn.MAXIFS(Txn[Transaction Order],Txn[Key],$A439,Txn[Running Units],"&gt;-0.000001",Txn[Running Units],"&lt;0.000001"),0),Txn[Sell (-1) Buy (1) Fees (0) Dividend (2)],1),0))</f>
      </c>
      <c r="H439" s="283">
        <f>IF($A439="","",SUMIFS(Txn[Sell Proceeds],Txn[Key],$A439,Txn[Transaction Order],"&gt;"&amp;IFERROR(_xlfn.MAXIFS(Txn[Transaction Order],Txn[Key],$A439,Txn[Running Units],"&gt;-0.000001",Txn[Running Units],"&lt;0.000001"),0)))</f>
      </c>
      <c r="I439" s="284" t="str">
        <f>IF($A439="","",IFERROR(INDEX(Prices[Current Price],MATCH($A439,Prices[Key],0)),0))</f>
        <v/>
      </c>
      <c r="J439" s="285" t="str">
        <f>IF($A439="","",IFERROR(INDEX(Prices[FX to SGD],MATCH($A439,Prices[Key],0)),1))</f>
        <v/>
      </c>
      <c r="K439" s="283" t="str">
        <f t="shared" si="62"/>
        <v/>
      </c>
      <c r="L439" s="283" t="str">
        <f t="shared" si="63"/>
        <v/>
      </c>
      <c r="M439" s="283" t="str">
        <f t="shared" si="64"/>
        <v/>
      </c>
      <c r="N439" s="286" t="str">
        <f t="shared" si="65"/>
        <v/>
      </c>
      <c r="O439" t="str">
        <f>IF($A439="","",IFERROR(INDEX(Prices[Category],MATCH($A439,Prices[Key],0)),"Uncategorized"))</f>
        <v/>
      </c>
      <c r="P439" s="287" t="str">
        <f t="shared" si="66"/>
        <v/>
      </c>
      <c r="Q439" s="287" t="str">
        <f t="shared" si="67"/>
        <v/>
      </c>
    </row>
    <row r="440" spans="1:17" ht="15" customHeight="1" x14ac:dyDescent="0.2">
      <c r="A440" s="240" t="str">
        <f>IFERROR(INDEX('All Ticker P&amp;L'!$A$2:$A$1001,MATCH(ROWS($A$2:A440),'All Ticker P&amp;L'!$N$2:$N$1001,0)),"")</f>
        <v/>
      </c>
      <c r="B440" s="240" t="str">
        <f t="shared" si="59"/>
        <v/>
      </c>
      <c r="C440" s="240" t="str">
        <f t="shared" si="60"/>
        <v/>
      </c>
      <c r="D440" s="240" t="str">
        <f t="shared" si="61"/>
        <v/>
      </c>
      <c r="E440" s="261" t="str">
        <f>IF($A440="","",SUMIFS(Txn[Signed Units],Txn[Key],$A440))</f>
        <v/>
      </c>
      <c r="F440" s="283">
        <f>IF($A440="","",SUMIFS(Txn[Buy Cost],Txn[Key],$A440,Txn[Transaction Order],"&gt;"&amp;IFERROR(_xlfn.MAXIFS(Txn[Transaction Order],Txn[Key],$A440,Txn[Running Units],"&gt;-0.000001",Txn[Running Units],"&lt;0.000001"),0)))</f>
      </c>
      <c r="G440" s="283">
        <f>IF($A440="","",IFERROR(F440/SUMIFS(Txn[Units Purchased or Sold],Txn[Key],$A440,Txn[Transaction Order],"&gt;"&amp;IFERROR(_xlfn.MAXIFS(Txn[Transaction Order],Txn[Key],$A440,Txn[Running Units],"&gt;-0.000001",Txn[Running Units],"&lt;0.000001"),0),Txn[Sell (-1) Buy (1) Fees (0) Dividend (2)],1),0))</f>
      </c>
      <c r="H440" s="283">
        <f>IF($A440="","",SUMIFS(Txn[Sell Proceeds],Txn[Key],$A440,Txn[Transaction Order],"&gt;"&amp;IFERROR(_xlfn.MAXIFS(Txn[Transaction Order],Txn[Key],$A440,Txn[Running Units],"&gt;-0.000001",Txn[Running Units],"&lt;0.000001"),0)))</f>
      </c>
      <c r="I440" s="284" t="str">
        <f>IF($A440="","",IFERROR(INDEX(Prices[Current Price],MATCH($A440,Prices[Key],0)),0))</f>
        <v/>
      </c>
      <c r="J440" s="285" t="str">
        <f>IF($A440="","",IFERROR(INDEX(Prices[FX to SGD],MATCH($A440,Prices[Key],0)),1))</f>
        <v/>
      </c>
      <c r="K440" s="283" t="str">
        <f t="shared" si="62"/>
        <v/>
      </c>
      <c r="L440" s="283" t="str">
        <f t="shared" si="63"/>
        <v/>
      </c>
      <c r="M440" s="283" t="str">
        <f t="shared" si="64"/>
        <v/>
      </c>
      <c r="N440" s="286" t="str">
        <f t="shared" si="65"/>
        <v/>
      </c>
      <c r="O440" t="str">
        <f>IF($A440="","",IFERROR(INDEX(Prices[Category],MATCH($A440,Prices[Key],0)),"Uncategorized"))</f>
        <v/>
      </c>
      <c r="P440" s="287" t="str">
        <f t="shared" si="66"/>
        <v/>
      </c>
      <c r="Q440" s="287" t="str">
        <f t="shared" si="67"/>
        <v/>
      </c>
    </row>
    <row r="441" spans="1:17" ht="15" customHeight="1" x14ac:dyDescent="0.2">
      <c r="A441" s="240" t="str">
        <f>IFERROR(INDEX('All Ticker P&amp;L'!$A$2:$A$1001,MATCH(ROWS($A$2:A441),'All Ticker P&amp;L'!$N$2:$N$1001,0)),"")</f>
        <v/>
      </c>
      <c r="B441" s="240" t="str">
        <f t="shared" si="59"/>
        <v/>
      </c>
      <c r="C441" s="240" t="str">
        <f t="shared" si="60"/>
        <v/>
      </c>
      <c r="D441" s="240" t="str">
        <f t="shared" si="61"/>
        <v/>
      </c>
      <c r="E441" s="261" t="str">
        <f>IF($A441="","",SUMIFS(Txn[Signed Units],Txn[Key],$A441))</f>
        <v/>
      </c>
      <c r="F441" s="283">
        <f>IF($A441="","",SUMIFS(Txn[Buy Cost],Txn[Key],$A441,Txn[Transaction Order],"&gt;"&amp;IFERROR(_xlfn.MAXIFS(Txn[Transaction Order],Txn[Key],$A441,Txn[Running Units],"&gt;-0.000001",Txn[Running Units],"&lt;0.000001"),0)))</f>
      </c>
      <c r="G441" s="283">
        <f>IF($A441="","",IFERROR(F441/SUMIFS(Txn[Units Purchased or Sold],Txn[Key],$A441,Txn[Transaction Order],"&gt;"&amp;IFERROR(_xlfn.MAXIFS(Txn[Transaction Order],Txn[Key],$A441,Txn[Running Units],"&gt;-0.000001",Txn[Running Units],"&lt;0.000001"),0),Txn[Sell (-1) Buy (1) Fees (0) Dividend (2)],1),0))</f>
      </c>
      <c r="H441" s="283">
        <f>IF($A441="","",SUMIFS(Txn[Sell Proceeds],Txn[Key],$A441,Txn[Transaction Order],"&gt;"&amp;IFERROR(_xlfn.MAXIFS(Txn[Transaction Order],Txn[Key],$A441,Txn[Running Units],"&gt;-0.000001",Txn[Running Units],"&lt;0.000001"),0)))</f>
      </c>
      <c r="I441" s="284" t="str">
        <f>IF($A441="","",IFERROR(INDEX(Prices[Current Price],MATCH($A441,Prices[Key],0)),0))</f>
        <v/>
      </c>
      <c r="J441" s="285" t="str">
        <f>IF($A441="","",IFERROR(INDEX(Prices[FX to SGD],MATCH($A441,Prices[Key],0)),1))</f>
        <v/>
      </c>
      <c r="K441" s="283" t="str">
        <f t="shared" si="62"/>
        <v/>
      </c>
      <c r="L441" s="283" t="str">
        <f t="shared" si="63"/>
        <v/>
      </c>
      <c r="M441" s="283" t="str">
        <f t="shared" si="64"/>
        <v/>
      </c>
      <c r="N441" s="286" t="str">
        <f t="shared" si="65"/>
        <v/>
      </c>
      <c r="O441" t="str">
        <f>IF($A441="","",IFERROR(INDEX(Prices[Category],MATCH($A441,Prices[Key],0)),"Uncategorized"))</f>
        <v/>
      </c>
      <c r="P441" s="287" t="str">
        <f t="shared" si="66"/>
        <v/>
      </c>
      <c r="Q441" s="287" t="str">
        <f t="shared" si="67"/>
        <v/>
      </c>
    </row>
    <row r="442" spans="1:17" ht="15" customHeight="1" x14ac:dyDescent="0.2">
      <c r="A442" s="240" t="str">
        <f>IFERROR(INDEX('All Ticker P&amp;L'!$A$2:$A$1001,MATCH(ROWS($A$2:A442),'All Ticker P&amp;L'!$N$2:$N$1001,0)),"")</f>
        <v/>
      </c>
      <c r="B442" s="240" t="str">
        <f t="shared" si="59"/>
        <v/>
      </c>
      <c r="C442" s="240" t="str">
        <f t="shared" si="60"/>
        <v/>
      </c>
      <c r="D442" s="240" t="str">
        <f t="shared" si="61"/>
        <v/>
      </c>
      <c r="E442" s="261" t="str">
        <f>IF($A442="","",SUMIFS(Txn[Signed Units],Txn[Key],$A442))</f>
        <v/>
      </c>
      <c r="F442" s="283">
        <f>IF($A442="","",SUMIFS(Txn[Buy Cost],Txn[Key],$A442,Txn[Transaction Order],"&gt;"&amp;IFERROR(_xlfn.MAXIFS(Txn[Transaction Order],Txn[Key],$A442,Txn[Running Units],"&gt;-0.000001",Txn[Running Units],"&lt;0.000001"),0)))</f>
      </c>
      <c r="G442" s="283">
        <f>IF($A442="","",IFERROR(F442/SUMIFS(Txn[Units Purchased or Sold],Txn[Key],$A442,Txn[Transaction Order],"&gt;"&amp;IFERROR(_xlfn.MAXIFS(Txn[Transaction Order],Txn[Key],$A442,Txn[Running Units],"&gt;-0.000001",Txn[Running Units],"&lt;0.000001"),0),Txn[Sell (-1) Buy (1) Fees (0) Dividend (2)],1),0))</f>
      </c>
      <c r="H442" s="283">
        <f>IF($A442="","",SUMIFS(Txn[Sell Proceeds],Txn[Key],$A442,Txn[Transaction Order],"&gt;"&amp;IFERROR(_xlfn.MAXIFS(Txn[Transaction Order],Txn[Key],$A442,Txn[Running Units],"&gt;-0.000001",Txn[Running Units],"&lt;0.000001"),0)))</f>
      </c>
      <c r="I442" s="284" t="str">
        <f>IF($A442="","",IFERROR(INDEX(Prices[Current Price],MATCH($A442,Prices[Key],0)),0))</f>
        <v/>
      </c>
      <c r="J442" s="285" t="str">
        <f>IF($A442="","",IFERROR(INDEX(Prices[FX to SGD],MATCH($A442,Prices[Key],0)),1))</f>
        <v/>
      </c>
      <c r="K442" s="283" t="str">
        <f t="shared" si="62"/>
        <v/>
      </c>
      <c r="L442" s="283" t="str">
        <f t="shared" si="63"/>
        <v/>
      </c>
      <c r="M442" s="283" t="str">
        <f t="shared" si="64"/>
        <v/>
      </c>
      <c r="N442" s="286" t="str">
        <f t="shared" si="65"/>
        <v/>
      </c>
      <c r="O442" t="str">
        <f>IF($A442="","",IFERROR(INDEX(Prices[Category],MATCH($A442,Prices[Key],0)),"Uncategorized"))</f>
        <v/>
      </c>
      <c r="P442" s="287" t="str">
        <f t="shared" si="66"/>
        <v/>
      </c>
      <c r="Q442" s="287" t="str">
        <f t="shared" si="67"/>
        <v/>
      </c>
    </row>
    <row r="443" spans="1:17" ht="15" customHeight="1" x14ac:dyDescent="0.2">
      <c r="A443" s="240" t="str">
        <f>IFERROR(INDEX('All Ticker P&amp;L'!$A$2:$A$1001,MATCH(ROWS($A$2:A443),'All Ticker P&amp;L'!$N$2:$N$1001,0)),"")</f>
        <v/>
      </c>
      <c r="B443" s="240" t="str">
        <f t="shared" si="59"/>
        <v/>
      </c>
      <c r="C443" s="240" t="str">
        <f t="shared" si="60"/>
        <v/>
      </c>
      <c r="D443" s="240" t="str">
        <f t="shared" si="61"/>
        <v/>
      </c>
      <c r="E443" s="261" t="str">
        <f>IF($A443="","",SUMIFS(Txn[Signed Units],Txn[Key],$A443))</f>
        <v/>
      </c>
      <c r="F443" s="283">
        <f>IF($A443="","",SUMIFS(Txn[Buy Cost],Txn[Key],$A443,Txn[Transaction Order],"&gt;"&amp;IFERROR(_xlfn.MAXIFS(Txn[Transaction Order],Txn[Key],$A443,Txn[Running Units],"&gt;-0.000001",Txn[Running Units],"&lt;0.000001"),0)))</f>
      </c>
      <c r="G443" s="283">
        <f>IF($A443="","",IFERROR(F443/SUMIFS(Txn[Units Purchased or Sold],Txn[Key],$A443,Txn[Transaction Order],"&gt;"&amp;IFERROR(_xlfn.MAXIFS(Txn[Transaction Order],Txn[Key],$A443,Txn[Running Units],"&gt;-0.000001",Txn[Running Units],"&lt;0.000001"),0),Txn[Sell (-1) Buy (1) Fees (0) Dividend (2)],1),0))</f>
      </c>
      <c r="H443" s="283">
        <f>IF($A443="","",SUMIFS(Txn[Sell Proceeds],Txn[Key],$A443,Txn[Transaction Order],"&gt;"&amp;IFERROR(_xlfn.MAXIFS(Txn[Transaction Order],Txn[Key],$A443,Txn[Running Units],"&gt;-0.000001",Txn[Running Units],"&lt;0.000001"),0)))</f>
      </c>
      <c r="I443" s="284" t="str">
        <f>IF($A443="","",IFERROR(INDEX(Prices[Current Price],MATCH($A443,Prices[Key],0)),0))</f>
        <v/>
      </c>
      <c r="J443" s="285" t="str">
        <f>IF($A443="","",IFERROR(INDEX(Prices[FX to SGD],MATCH($A443,Prices[Key],0)),1))</f>
        <v/>
      </c>
      <c r="K443" s="283" t="str">
        <f t="shared" si="62"/>
        <v/>
      </c>
      <c r="L443" s="283" t="str">
        <f t="shared" si="63"/>
        <v/>
      </c>
      <c r="M443" s="283" t="str">
        <f t="shared" si="64"/>
        <v/>
      </c>
      <c r="N443" s="286" t="str">
        <f t="shared" si="65"/>
        <v/>
      </c>
      <c r="O443" t="str">
        <f>IF($A443="","",IFERROR(INDEX(Prices[Category],MATCH($A443,Prices[Key],0)),"Uncategorized"))</f>
        <v/>
      </c>
      <c r="P443" s="287" t="str">
        <f t="shared" si="66"/>
        <v/>
      </c>
      <c r="Q443" s="287" t="str">
        <f t="shared" si="67"/>
        <v/>
      </c>
    </row>
    <row r="444" spans="1:17" ht="15" customHeight="1" x14ac:dyDescent="0.2">
      <c r="A444" s="240" t="str">
        <f>IFERROR(INDEX('All Ticker P&amp;L'!$A$2:$A$1001,MATCH(ROWS($A$2:A444),'All Ticker P&amp;L'!$N$2:$N$1001,0)),"")</f>
        <v/>
      </c>
      <c r="B444" s="240" t="str">
        <f t="shared" si="59"/>
        <v/>
      </c>
      <c r="C444" s="240" t="str">
        <f t="shared" si="60"/>
        <v/>
      </c>
      <c r="D444" s="240" t="str">
        <f t="shared" si="61"/>
        <v/>
      </c>
      <c r="E444" s="261" t="str">
        <f>IF($A444="","",SUMIFS(Txn[Signed Units],Txn[Key],$A444))</f>
        <v/>
      </c>
      <c r="F444" s="283">
        <f>IF($A444="","",SUMIFS(Txn[Buy Cost],Txn[Key],$A444,Txn[Transaction Order],"&gt;"&amp;IFERROR(_xlfn.MAXIFS(Txn[Transaction Order],Txn[Key],$A444,Txn[Running Units],"&gt;-0.000001",Txn[Running Units],"&lt;0.000001"),0)))</f>
      </c>
      <c r="G444" s="283">
        <f>IF($A444="","",IFERROR(F444/SUMIFS(Txn[Units Purchased or Sold],Txn[Key],$A444,Txn[Transaction Order],"&gt;"&amp;IFERROR(_xlfn.MAXIFS(Txn[Transaction Order],Txn[Key],$A444,Txn[Running Units],"&gt;-0.000001",Txn[Running Units],"&lt;0.000001"),0),Txn[Sell (-1) Buy (1) Fees (0) Dividend (2)],1),0))</f>
      </c>
      <c r="H444" s="283">
        <f>IF($A444="","",SUMIFS(Txn[Sell Proceeds],Txn[Key],$A444,Txn[Transaction Order],"&gt;"&amp;IFERROR(_xlfn.MAXIFS(Txn[Transaction Order],Txn[Key],$A444,Txn[Running Units],"&gt;-0.000001",Txn[Running Units],"&lt;0.000001"),0)))</f>
      </c>
      <c r="I444" s="284" t="str">
        <f>IF($A444="","",IFERROR(INDEX(Prices[Current Price],MATCH($A444,Prices[Key],0)),0))</f>
        <v/>
      </c>
      <c r="J444" s="285" t="str">
        <f>IF($A444="","",IFERROR(INDEX(Prices[FX to SGD],MATCH($A444,Prices[Key],0)),1))</f>
        <v/>
      </c>
      <c r="K444" s="283" t="str">
        <f t="shared" si="62"/>
        <v/>
      </c>
      <c r="L444" s="283" t="str">
        <f t="shared" si="63"/>
        <v/>
      </c>
      <c r="M444" s="283" t="str">
        <f t="shared" si="64"/>
        <v/>
      </c>
      <c r="N444" s="286" t="str">
        <f t="shared" si="65"/>
        <v/>
      </c>
      <c r="O444" t="str">
        <f>IF($A444="","",IFERROR(INDEX(Prices[Category],MATCH($A444,Prices[Key],0)),"Uncategorized"))</f>
        <v/>
      </c>
      <c r="P444" s="287" t="str">
        <f t="shared" si="66"/>
        <v/>
      </c>
      <c r="Q444" s="287" t="str">
        <f t="shared" si="67"/>
        <v/>
      </c>
    </row>
    <row r="445" spans="1:17" ht="15" customHeight="1" x14ac:dyDescent="0.2">
      <c r="A445" s="240" t="str">
        <f>IFERROR(INDEX('All Ticker P&amp;L'!$A$2:$A$1001,MATCH(ROWS($A$2:A445),'All Ticker P&amp;L'!$N$2:$N$1001,0)),"")</f>
        <v/>
      </c>
      <c r="B445" s="240" t="str">
        <f t="shared" si="59"/>
        <v/>
      </c>
      <c r="C445" s="240" t="str">
        <f t="shared" si="60"/>
        <v/>
      </c>
      <c r="D445" s="240" t="str">
        <f t="shared" si="61"/>
        <v/>
      </c>
      <c r="E445" s="261" t="str">
        <f>IF($A445="","",SUMIFS(Txn[Signed Units],Txn[Key],$A445))</f>
        <v/>
      </c>
      <c r="F445" s="283">
        <f>IF($A445="","",SUMIFS(Txn[Buy Cost],Txn[Key],$A445,Txn[Transaction Order],"&gt;"&amp;IFERROR(_xlfn.MAXIFS(Txn[Transaction Order],Txn[Key],$A445,Txn[Running Units],"&gt;-0.000001",Txn[Running Units],"&lt;0.000001"),0)))</f>
      </c>
      <c r="G445" s="283">
        <f>IF($A445="","",IFERROR(F445/SUMIFS(Txn[Units Purchased or Sold],Txn[Key],$A445,Txn[Transaction Order],"&gt;"&amp;IFERROR(_xlfn.MAXIFS(Txn[Transaction Order],Txn[Key],$A445,Txn[Running Units],"&gt;-0.000001",Txn[Running Units],"&lt;0.000001"),0),Txn[Sell (-1) Buy (1) Fees (0) Dividend (2)],1),0))</f>
      </c>
      <c r="H445" s="283">
        <f>IF($A445="","",SUMIFS(Txn[Sell Proceeds],Txn[Key],$A445,Txn[Transaction Order],"&gt;"&amp;IFERROR(_xlfn.MAXIFS(Txn[Transaction Order],Txn[Key],$A445,Txn[Running Units],"&gt;-0.000001",Txn[Running Units],"&lt;0.000001"),0)))</f>
      </c>
      <c r="I445" s="284" t="str">
        <f>IF($A445="","",IFERROR(INDEX(Prices[Current Price],MATCH($A445,Prices[Key],0)),0))</f>
        <v/>
      </c>
      <c r="J445" s="285" t="str">
        <f>IF($A445="","",IFERROR(INDEX(Prices[FX to SGD],MATCH($A445,Prices[Key],0)),1))</f>
        <v/>
      </c>
      <c r="K445" s="283" t="str">
        <f t="shared" si="62"/>
        <v/>
      </c>
      <c r="L445" s="283" t="str">
        <f t="shared" si="63"/>
        <v/>
      </c>
      <c r="M445" s="283" t="str">
        <f t="shared" si="64"/>
        <v/>
      </c>
      <c r="N445" s="286" t="str">
        <f t="shared" si="65"/>
        <v/>
      </c>
      <c r="O445" t="str">
        <f>IF($A445="","",IFERROR(INDEX(Prices[Category],MATCH($A445,Prices[Key],0)),"Uncategorized"))</f>
        <v/>
      </c>
      <c r="P445" s="287" t="str">
        <f t="shared" si="66"/>
        <v/>
      </c>
      <c r="Q445" s="287" t="str">
        <f t="shared" si="67"/>
        <v/>
      </c>
    </row>
    <row r="446" spans="1:17" ht="15" customHeight="1" x14ac:dyDescent="0.2">
      <c r="A446" s="240" t="str">
        <f>IFERROR(INDEX('All Ticker P&amp;L'!$A$2:$A$1001,MATCH(ROWS($A$2:A446),'All Ticker P&amp;L'!$N$2:$N$1001,0)),"")</f>
        <v/>
      </c>
      <c r="B446" s="240" t="str">
        <f t="shared" si="59"/>
        <v/>
      </c>
      <c r="C446" s="240" t="str">
        <f t="shared" si="60"/>
        <v/>
      </c>
      <c r="D446" s="240" t="str">
        <f t="shared" si="61"/>
        <v/>
      </c>
      <c r="E446" s="261" t="str">
        <f>IF($A446="","",SUMIFS(Txn[Signed Units],Txn[Key],$A446))</f>
        <v/>
      </c>
      <c r="F446" s="283">
        <f>IF($A446="","",SUMIFS(Txn[Buy Cost],Txn[Key],$A446,Txn[Transaction Order],"&gt;"&amp;IFERROR(_xlfn.MAXIFS(Txn[Transaction Order],Txn[Key],$A446,Txn[Running Units],"&gt;-0.000001",Txn[Running Units],"&lt;0.000001"),0)))</f>
      </c>
      <c r="G446" s="283">
        <f>IF($A446="","",IFERROR(F446/SUMIFS(Txn[Units Purchased or Sold],Txn[Key],$A446,Txn[Transaction Order],"&gt;"&amp;IFERROR(_xlfn.MAXIFS(Txn[Transaction Order],Txn[Key],$A446,Txn[Running Units],"&gt;-0.000001",Txn[Running Units],"&lt;0.000001"),0),Txn[Sell (-1) Buy (1) Fees (0) Dividend (2)],1),0))</f>
      </c>
      <c r="H446" s="283">
        <f>IF($A446="","",SUMIFS(Txn[Sell Proceeds],Txn[Key],$A446,Txn[Transaction Order],"&gt;"&amp;IFERROR(_xlfn.MAXIFS(Txn[Transaction Order],Txn[Key],$A446,Txn[Running Units],"&gt;-0.000001",Txn[Running Units],"&lt;0.000001"),0)))</f>
      </c>
      <c r="I446" s="284" t="str">
        <f>IF($A446="","",IFERROR(INDEX(Prices[Current Price],MATCH($A446,Prices[Key],0)),0))</f>
        <v/>
      </c>
      <c r="J446" s="285" t="str">
        <f>IF($A446="","",IFERROR(INDEX(Prices[FX to SGD],MATCH($A446,Prices[Key],0)),1))</f>
        <v/>
      </c>
      <c r="K446" s="283" t="str">
        <f t="shared" si="62"/>
        <v/>
      </c>
      <c r="L446" s="283" t="str">
        <f t="shared" si="63"/>
        <v/>
      </c>
      <c r="M446" s="283" t="str">
        <f t="shared" si="64"/>
        <v/>
      </c>
      <c r="N446" s="286" t="str">
        <f t="shared" si="65"/>
        <v/>
      </c>
      <c r="O446" t="str">
        <f>IF($A446="","",IFERROR(INDEX(Prices[Category],MATCH($A446,Prices[Key],0)),"Uncategorized"))</f>
        <v/>
      </c>
      <c r="P446" s="287" t="str">
        <f t="shared" si="66"/>
        <v/>
      </c>
      <c r="Q446" s="287" t="str">
        <f t="shared" si="67"/>
        <v/>
      </c>
    </row>
    <row r="447" spans="1:17" ht="15" customHeight="1" x14ac:dyDescent="0.2">
      <c r="A447" s="240" t="str">
        <f>IFERROR(INDEX('All Ticker P&amp;L'!$A$2:$A$1001,MATCH(ROWS($A$2:A447),'All Ticker P&amp;L'!$N$2:$N$1001,0)),"")</f>
        <v/>
      </c>
      <c r="B447" s="240" t="str">
        <f t="shared" si="59"/>
        <v/>
      </c>
      <c r="C447" s="240" t="str">
        <f t="shared" si="60"/>
        <v/>
      </c>
      <c r="D447" s="240" t="str">
        <f t="shared" si="61"/>
        <v/>
      </c>
      <c r="E447" s="261" t="str">
        <f>IF($A447="","",SUMIFS(Txn[Signed Units],Txn[Key],$A447))</f>
        <v/>
      </c>
      <c r="F447" s="283">
        <f>IF($A447="","",SUMIFS(Txn[Buy Cost],Txn[Key],$A447,Txn[Transaction Order],"&gt;"&amp;IFERROR(_xlfn.MAXIFS(Txn[Transaction Order],Txn[Key],$A447,Txn[Running Units],"&gt;-0.000001",Txn[Running Units],"&lt;0.000001"),0)))</f>
      </c>
      <c r="G447" s="283">
        <f>IF($A447="","",IFERROR(F447/SUMIFS(Txn[Units Purchased or Sold],Txn[Key],$A447,Txn[Transaction Order],"&gt;"&amp;IFERROR(_xlfn.MAXIFS(Txn[Transaction Order],Txn[Key],$A447,Txn[Running Units],"&gt;-0.000001",Txn[Running Units],"&lt;0.000001"),0),Txn[Sell (-1) Buy (1) Fees (0) Dividend (2)],1),0))</f>
      </c>
      <c r="H447" s="283">
        <f>IF($A447="","",SUMIFS(Txn[Sell Proceeds],Txn[Key],$A447,Txn[Transaction Order],"&gt;"&amp;IFERROR(_xlfn.MAXIFS(Txn[Transaction Order],Txn[Key],$A447,Txn[Running Units],"&gt;-0.000001",Txn[Running Units],"&lt;0.000001"),0)))</f>
      </c>
      <c r="I447" s="284" t="str">
        <f>IF($A447="","",IFERROR(INDEX(Prices[Current Price],MATCH($A447,Prices[Key],0)),0))</f>
        <v/>
      </c>
      <c r="J447" s="285" t="str">
        <f>IF($A447="","",IFERROR(INDEX(Prices[FX to SGD],MATCH($A447,Prices[Key],0)),1))</f>
        <v/>
      </c>
      <c r="K447" s="283" t="str">
        <f t="shared" si="62"/>
        <v/>
      </c>
      <c r="L447" s="283" t="str">
        <f t="shared" si="63"/>
        <v/>
      </c>
      <c r="M447" s="283" t="str">
        <f t="shared" si="64"/>
        <v/>
      </c>
      <c r="N447" s="286" t="str">
        <f t="shared" si="65"/>
        <v/>
      </c>
      <c r="O447" t="str">
        <f>IF($A447="","",IFERROR(INDEX(Prices[Category],MATCH($A447,Prices[Key],0)),"Uncategorized"))</f>
        <v/>
      </c>
      <c r="P447" s="287" t="str">
        <f t="shared" si="66"/>
        <v/>
      </c>
      <c r="Q447" s="287" t="str">
        <f t="shared" si="67"/>
        <v/>
      </c>
    </row>
    <row r="448" spans="1:17" ht="15" customHeight="1" x14ac:dyDescent="0.2">
      <c r="A448" s="240" t="str">
        <f>IFERROR(INDEX('All Ticker P&amp;L'!$A$2:$A$1001,MATCH(ROWS($A$2:A448),'All Ticker P&amp;L'!$N$2:$N$1001,0)),"")</f>
        <v/>
      </c>
      <c r="B448" s="240" t="str">
        <f t="shared" si="59"/>
        <v/>
      </c>
      <c r="C448" s="240" t="str">
        <f t="shared" si="60"/>
        <v/>
      </c>
      <c r="D448" s="240" t="str">
        <f t="shared" si="61"/>
        <v/>
      </c>
      <c r="E448" s="261" t="str">
        <f>IF($A448="","",SUMIFS(Txn[Signed Units],Txn[Key],$A448))</f>
        <v/>
      </c>
      <c r="F448" s="283">
        <f>IF($A448="","",SUMIFS(Txn[Buy Cost],Txn[Key],$A448,Txn[Transaction Order],"&gt;"&amp;IFERROR(_xlfn.MAXIFS(Txn[Transaction Order],Txn[Key],$A448,Txn[Running Units],"&gt;-0.000001",Txn[Running Units],"&lt;0.000001"),0)))</f>
      </c>
      <c r="G448" s="283">
        <f>IF($A448="","",IFERROR(F448/SUMIFS(Txn[Units Purchased or Sold],Txn[Key],$A448,Txn[Transaction Order],"&gt;"&amp;IFERROR(_xlfn.MAXIFS(Txn[Transaction Order],Txn[Key],$A448,Txn[Running Units],"&gt;-0.000001",Txn[Running Units],"&lt;0.000001"),0),Txn[Sell (-1) Buy (1) Fees (0) Dividend (2)],1),0))</f>
      </c>
      <c r="H448" s="283">
        <f>IF($A448="","",SUMIFS(Txn[Sell Proceeds],Txn[Key],$A448,Txn[Transaction Order],"&gt;"&amp;IFERROR(_xlfn.MAXIFS(Txn[Transaction Order],Txn[Key],$A448,Txn[Running Units],"&gt;-0.000001",Txn[Running Units],"&lt;0.000001"),0)))</f>
      </c>
      <c r="I448" s="284" t="str">
        <f>IF($A448="","",IFERROR(INDEX(Prices[Current Price],MATCH($A448,Prices[Key],0)),0))</f>
        <v/>
      </c>
      <c r="J448" s="285" t="str">
        <f>IF($A448="","",IFERROR(INDEX(Prices[FX to SGD],MATCH($A448,Prices[Key],0)),1))</f>
        <v/>
      </c>
      <c r="K448" s="283" t="str">
        <f t="shared" si="62"/>
        <v/>
      </c>
      <c r="L448" s="283" t="str">
        <f t="shared" si="63"/>
        <v/>
      </c>
      <c r="M448" s="283" t="str">
        <f t="shared" si="64"/>
        <v/>
      </c>
      <c r="N448" s="286" t="str">
        <f t="shared" si="65"/>
        <v/>
      </c>
      <c r="O448" t="str">
        <f>IF($A448="","",IFERROR(INDEX(Prices[Category],MATCH($A448,Prices[Key],0)),"Uncategorized"))</f>
        <v/>
      </c>
      <c r="P448" s="287" t="str">
        <f t="shared" si="66"/>
        <v/>
      </c>
      <c r="Q448" s="287" t="str">
        <f t="shared" si="67"/>
        <v/>
      </c>
    </row>
    <row r="449" spans="1:17" ht="15" customHeight="1" x14ac:dyDescent="0.2">
      <c r="A449" s="240" t="str">
        <f>IFERROR(INDEX('All Ticker P&amp;L'!$A$2:$A$1001,MATCH(ROWS($A$2:A449),'All Ticker P&amp;L'!$N$2:$N$1001,0)),"")</f>
        <v/>
      </c>
      <c r="B449" s="240" t="str">
        <f t="shared" si="59"/>
        <v/>
      </c>
      <c r="C449" s="240" t="str">
        <f t="shared" si="60"/>
        <v/>
      </c>
      <c r="D449" s="240" t="str">
        <f t="shared" si="61"/>
        <v/>
      </c>
      <c r="E449" s="261" t="str">
        <f>IF($A449="","",SUMIFS(Txn[Signed Units],Txn[Key],$A449))</f>
        <v/>
      </c>
      <c r="F449" s="283">
        <f>IF($A449="","",SUMIFS(Txn[Buy Cost],Txn[Key],$A449,Txn[Transaction Order],"&gt;"&amp;IFERROR(_xlfn.MAXIFS(Txn[Transaction Order],Txn[Key],$A449,Txn[Running Units],"&gt;-0.000001",Txn[Running Units],"&lt;0.000001"),0)))</f>
      </c>
      <c r="G449" s="283">
        <f>IF($A449="","",IFERROR(F449/SUMIFS(Txn[Units Purchased or Sold],Txn[Key],$A449,Txn[Transaction Order],"&gt;"&amp;IFERROR(_xlfn.MAXIFS(Txn[Transaction Order],Txn[Key],$A449,Txn[Running Units],"&gt;-0.000001",Txn[Running Units],"&lt;0.000001"),0),Txn[Sell (-1) Buy (1) Fees (0) Dividend (2)],1),0))</f>
      </c>
      <c r="H449" s="283">
        <f>IF($A449="","",SUMIFS(Txn[Sell Proceeds],Txn[Key],$A449,Txn[Transaction Order],"&gt;"&amp;IFERROR(_xlfn.MAXIFS(Txn[Transaction Order],Txn[Key],$A449,Txn[Running Units],"&gt;-0.000001",Txn[Running Units],"&lt;0.000001"),0)))</f>
      </c>
      <c r="I449" s="284" t="str">
        <f>IF($A449="","",IFERROR(INDEX(Prices[Current Price],MATCH($A449,Prices[Key],0)),0))</f>
        <v/>
      </c>
      <c r="J449" s="285" t="str">
        <f>IF($A449="","",IFERROR(INDEX(Prices[FX to SGD],MATCH($A449,Prices[Key],0)),1))</f>
        <v/>
      </c>
      <c r="K449" s="283" t="str">
        <f t="shared" si="62"/>
        <v/>
      </c>
      <c r="L449" s="283" t="str">
        <f t="shared" si="63"/>
        <v/>
      </c>
      <c r="M449" s="283" t="str">
        <f t="shared" si="64"/>
        <v/>
      </c>
      <c r="N449" s="286" t="str">
        <f t="shared" si="65"/>
        <v/>
      </c>
      <c r="O449" t="str">
        <f>IF($A449="","",IFERROR(INDEX(Prices[Category],MATCH($A449,Prices[Key],0)),"Uncategorized"))</f>
        <v/>
      </c>
      <c r="P449" s="287" t="str">
        <f t="shared" si="66"/>
        <v/>
      </c>
      <c r="Q449" s="287" t="str">
        <f t="shared" si="67"/>
        <v/>
      </c>
    </row>
    <row r="450" spans="1:17" ht="15" customHeight="1" x14ac:dyDescent="0.2">
      <c r="A450" s="240" t="str">
        <f>IFERROR(INDEX('All Ticker P&amp;L'!$A$2:$A$1001,MATCH(ROWS($A$2:A450),'All Ticker P&amp;L'!$N$2:$N$1001,0)),"")</f>
        <v/>
      </c>
      <c r="B450" s="240" t="str">
        <f t="shared" ref="B450:B513" si="68">IF($A450="","",LEFT($A450,FIND(":",$A450)-1))</f>
        <v/>
      </c>
      <c r="C450" s="240" t="str">
        <f t="shared" ref="C450:C513" si="69">IF($A450="","",MID($A450,FIND(":",$A450)+1,FIND(":",$A450,FIND(":",$A450)+1)-FIND(":",$A450)-1))</f>
        <v/>
      </c>
      <c r="D450" s="240" t="str">
        <f t="shared" ref="D450:D513" si="70">IF($A450="","",RIGHT($A450,LEN($A450)-FIND(":",$A450,FIND(":",$A450)+1)))</f>
        <v/>
      </c>
      <c r="E450" s="261" t="str">
        <f>IF($A450="","",SUMIFS(Txn[Signed Units],Txn[Key],$A450))</f>
        <v/>
      </c>
      <c r="F450" s="283">
        <f>IF($A450="","",SUMIFS(Txn[Buy Cost],Txn[Key],$A450,Txn[Transaction Order],"&gt;"&amp;IFERROR(_xlfn.MAXIFS(Txn[Transaction Order],Txn[Key],$A450,Txn[Running Units],"&gt;-0.000001",Txn[Running Units],"&lt;0.000001"),0)))</f>
      </c>
      <c r="G450" s="283">
        <f>IF($A450="","",IFERROR(F450/SUMIFS(Txn[Units Purchased or Sold],Txn[Key],$A450,Txn[Transaction Order],"&gt;"&amp;IFERROR(_xlfn.MAXIFS(Txn[Transaction Order],Txn[Key],$A450,Txn[Running Units],"&gt;-0.000001",Txn[Running Units],"&lt;0.000001"),0),Txn[Sell (-1) Buy (1) Fees (0) Dividend (2)],1),0))</f>
      </c>
      <c r="H450" s="283">
        <f>IF($A450="","",SUMIFS(Txn[Sell Proceeds],Txn[Key],$A450,Txn[Transaction Order],"&gt;"&amp;IFERROR(_xlfn.MAXIFS(Txn[Transaction Order],Txn[Key],$A450,Txn[Running Units],"&gt;-0.000001",Txn[Running Units],"&lt;0.000001"),0)))</f>
      </c>
      <c r="I450" s="284" t="str">
        <f>IF($A450="","",IFERROR(INDEX(Prices[Current Price],MATCH($A450,Prices[Key],0)),0))</f>
        <v/>
      </c>
      <c r="J450" s="285" t="str">
        <f>IF($A450="","",IFERROR(INDEX(Prices[FX to SGD],MATCH($A450,Prices[Key],0)),1))</f>
        <v/>
      </c>
      <c r="K450" s="283" t="str">
        <f t="shared" ref="K450:K513" si="71">IF($A450="","",E450*I450)</f>
        <v/>
      </c>
      <c r="L450" s="283" t="str">
        <f t="shared" ref="L450:L513" si="72">IF($A450="","",K450+H450-F450)</f>
        <v/>
      </c>
      <c r="M450" s="283" t="str">
        <f t="shared" ref="M450:M513" si="73">IF($A450="","",L450*J450)</f>
        <v/>
      </c>
      <c r="N450" s="286" t="str">
        <f t="shared" ref="N450:N513" si="74">IF($A450="","",IFERROR(L450/F450,0))</f>
        <v/>
      </c>
      <c r="O450" t="str">
        <f>IF($A450="","",IFERROR(INDEX(Prices[Category],MATCH($A450,Prices[Key],0)),"Uncategorized"))</f>
        <v/>
      </c>
      <c r="P450" s="287" t="str">
        <f t="shared" ref="P450:P513" si="75">IF($A450="","",$K450*$J450)</f>
        <v/>
      </c>
      <c r="Q450" s="287" t="str">
        <f t="shared" ref="Q450:Q513" si="76">IF($A450="","",$M450)</f>
        <v/>
      </c>
    </row>
    <row r="451" spans="1:17" ht="15" customHeight="1" x14ac:dyDescent="0.2">
      <c r="A451" s="240" t="str">
        <f>IFERROR(INDEX('All Ticker P&amp;L'!$A$2:$A$1001,MATCH(ROWS($A$2:A451),'All Ticker P&amp;L'!$N$2:$N$1001,0)),"")</f>
        <v/>
      </c>
      <c r="B451" s="240" t="str">
        <f t="shared" si="68"/>
        <v/>
      </c>
      <c r="C451" s="240" t="str">
        <f t="shared" si="69"/>
        <v/>
      </c>
      <c r="D451" s="240" t="str">
        <f t="shared" si="70"/>
        <v/>
      </c>
      <c r="E451" s="261" t="str">
        <f>IF($A451="","",SUMIFS(Txn[Signed Units],Txn[Key],$A451))</f>
        <v/>
      </c>
      <c r="F451" s="283">
        <f>IF($A451="","",SUMIFS(Txn[Buy Cost],Txn[Key],$A451,Txn[Transaction Order],"&gt;"&amp;IFERROR(_xlfn.MAXIFS(Txn[Transaction Order],Txn[Key],$A451,Txn[Running Units],"&gt;-0.000001",Txn[Running Units],"&lt;0.000001"),0)))</f>
      </c>
      <c r="G451" s="283">
        <f>IF($A451="","",IFERROR(F451/SUMIFS(Txn[Units Purchased or Sold],Txn[Key],$A451,Txn[Transaction Order],"&gt;"&amp;IFERROR(_xlfn.MAXIFS(Txn[Transaction Order],Txn[Key],$A451,Txn[Running Units],"&gt;-0.000001",Txn[Running Units],"&lt;0.000001"),0),Txn[Sell (-1) Buy (1) Fees (0) Dividend (2)],1),0))</f>
      </c>
      <c r="H451" s="283">
        <f>IF($A451="","",SUMIFS(Txn[Sell Proceeds],Txn[Key],$A451,Txn[Transaction Order],"&gt;"&amp;IFERROR(_xlfn.MAXIFS(Txn[Transaction Order],Txn[Key],$A451,Txn[Running Units],"&gt;-0.000001",Txn[Running Units],"&lt;0.000001"),0)))</f>
      </c>
      <c r="I451" s="284" t="str">
        <f>IF($A451="","",IFERROR(INDEX(Prices[Current Price],MATCH($A451,Prices[Key],0)),0))</f>
        <v/>
      </c>
      <c r="J451" s="285" t="str">
        <f>IF($A451="","",IFERROR(INDEX(Prices[FX to SGD],MATCH($A451,Prices[Key],0)),1))</f>
        <v/>
      </c>
      <c r="K451" s="283" t="str">
        <f t="shared" si="71"/>
        <v/>
      </c>
      <c r="L451" s="283" t="str">
        <f t="shared" si="72"/>
        <v/>
      </c>
      <c r="M451" s="283" t="str">
        <f t="shared" si="73"/>
        <v/>
      </c>
      <c r="N451" s="286" t="str">
        <f t="shared" si="74"/>
        <v/>
      </c>
      <c r="O451" t="str">
        <f>IF($A451="","",IFERROR(INDEX(Prices[Category],MATCH($A451,Prices[Key],0)),"Uncategorized"))</f>
        <v/>
      </c>
      <c r="P451" s="287" t="str">
        <f t="shared" si="75"/>
        <v/>
      </c>
      <c r="Q451" s="287" t="str">
        <f t="shared" si="76"/>
        <v/>
      </c>
    </row>
    <row r="452" spans="1:17" ht="15" customHeight="1" x14ac:dyDescent="0.2">
      <c r="A452" s="240" t="str">
        <f>IFERROR(INDEX('All Ticker P&amp;L'!$A$2:$A$1001,MATCH(ROWS($A$2:A452),'All Ticker P&amp;L'!$N$2:$N$1001,0)),"")</f>
        <v/>
      </c>
      <c r="B452" s="240" t="str">
        <f t="shared" si="68"/>
        <v/>
      </c>
      <c r="C452" s="240" t="str">
        <f t="shared" si="69"/>
        <v/>
      </c>
      <c r="D452" s="240" t="str">
        <f t="shared" si="70"/>
        <v/>
      </c>
      <c r="E452" s="261" t="str">
        <f>IF($A452="","",SUMIFS(Txn[Signed Units],Txn[Key],$A452))</f>
        <v/>
      </c>
      <c r="F452" s="283">
        <f>IF($A452="","",SUMIFS(Txn[Buy Cost],Txn[Key],$A452,Txn[Transaction Order],"&gt;"&amp;IFERROR(_xlfn.MAXIFS(Txn[Transaction Order],Txn[Key],$A452,Txn[Running Units],"&gt;-0.000001",Txn[Running Units],"&lt;0.000001"),0)))</f>
      </c>
      <c r="G452" s="283">
        <f>IF($A452="","",IFERROR(F452/SUMIFS(Txn[Units Purchased or Sold],Txn[Key],$A452,Txn[Transaction Order],"&gt;"&amp;IFERROR(_xlfn.MAXIFS(Txn[Transaction Order],Txn[Key],$A452,Txn[Running Units],"&gt;-0.000001",Txn[Running Units],"&lt;0.000001"),0),Txn[Sell (-1) Buy (1) Fees (0) Dividend (2)],1),0))</f>
      </c>
      <c r="H452" s="283">
        <f>IF($A452="","",SUMIFS(Txn[Sell Proceeds],Txn[Key],$A452,Txn[Transaction Order],"&gt;"&amp;IFERROR(_xlfn.MAXIFS(Txn[Transaction Order],Txn[Key],$A452,Txn[Running Units],"&gt;-0.000001",Txn[Running Units],"&lt;0.000001"),0)))</f>
      </c>
      <c r="I452" s="284" t="str">
        <f>IF($A452="","",IFERROR(INDEX(Prices[Current Price],MATCH($A452,Prices[Key],0)),0))</f>
        <v/>
      </c>
      <c r="J452" s="285" t="str">
        <f>IF($A452="","",IFERROR(INDEX(Prices[FX to SGD],MATCH($A452,Prices[Key],0)),1))</f>
        <v/>
      </c>
      <c r="K452" s="283" t="str">
        <f t="shared" si="71"/>
        <v/>
      </c>
      <c r="L452" s="283" t="str">
        <f t="shared" si="72"/>
        <v/>
      </c>
      <c r="M452" s="283" t="str">
        <f t="shared" si="73"/>
        <v/>
      </c>
      <c r="N452" s="286" t="str">
        <f t="shared" si="74"/>
        <v/>
      </c>
      <c r="O452" t="str">
        <f>IF($A452="","",IFERROR(INDEX(Prices[Category],MATCH($A452,Prices[Key],0)),"Uncategorized"))</f>
        <v/>
      </c>
      <c r="P452" s="287" t="str">
        <f t="shared" si="75"/>
        <v/>
      </c>
      <c r="Q452" s="287" t="str">
        <f t="shared" si="76"/>
        <v/>
      </c>
    </row>
    <row r="453" spans="1:17" ht="15" customHeight="1" x14ac:dyDescent="0.2">
      <c r="A453" s="240" t="str">
        <f>IFERROR(INDEX('All Ticker P&amp;L'!$A$2:$A$1001,MATCH(ROWS($A$2:A453),'All Ticker P&amp;L'!$N$2:$N$1001,0)),"")</f>
        <v/>
      </c>
      <c r="B453" s="240" t="str">
        <f t="shared" si="68"/>
        <v/>
      </c>
      <c r="C453" s="240" t="str">
        <f t="shared" si="69"/>
        <v/>
      </c>
      <c r="D453" s="240" t="str">
        <f t="shared" si="70"/>
        <v/>
      </c>
      <c r="E453" s="261" t="str">
        <f>IF($A453="","",SUMIFS(Txn[Signed Units],Txn[Key],$A453))</f>
        <v/>
      </c>
      <c r="F453" s="283">
        <f>IF($A453="","",SUMIFS(Txn[Buy Cost],Txn[Key],$A453,Txn[Transaction Order],"&gt;"&amp;IFERROR(_xlfn.MAXIFS(Txn[Transaction Order],Txn[Key],$A453,Txn[Running Units],"&gt;-0.000001",Txn[Running Units],"&lt;0.000001"),0)))</f>
      </c>
      <c r="G453" s="283">
        <f>IF($A453="","",IFERROR(F453/SUMIFS(Txn[Units Purchased or Sold],Txn[Key],$A453,Txn[Transaction Order],"&gt;"&amp;IFERROR(_xlfn.MAXIFS(Txn[Transaction Order],Txn[Key],$A453,Txn[Running Units],"&gt;-0.000001",Txn[Running Units],"&lt;0.000001"),0),Txn[Sell (-1) Buy (1) Fees (0) Dividend (2)],1),0))</f>
      </c>
      <c r="H453" s="283">
        <f>IF($A453="","",SUMIFS(Txn[Sell Proceeds],Txn[Key],$A453,Txn[Transaction Order],"&gt;"&amp;IFERROR(_xlfn.MAXIFS(Txn[Transaction Order],Txn[Key],$A453,Txn[Running Units],"&gt;-0.000001",Txn[Running Units],"&lt;0.000001"),0)))</f>
      </c>
      <c r="I453" s="284" t="str">
        <f>IF($A453="","",IFERROR(INDEX(Prices[Current Price],MATCH($A453,Prices[Key],0)),0))</f>
        <v/>
      </c>
      <c r="J453" s="285" t="str">
        <f>IF($A453="","",IFERROR(INDEX(Prices[FX to SGD],MATCH($A453,Prices[Key],0)),1))</f>
        <v/>
      </c>
      <c r="K453" s="283" t="str">
        <f t="shared" si="71"/>
        <v/>
      </c>
      <c r="L453" s="283" t="str">
        <f t="shared" si="72"/>
        <v/>
      </c>
      <c r="M453" s="283" t="str">
        <f t="shared" si="73"/>
        <v/>
      </c>
      <c r="N453" s="286" t="str">
        <f t="shared" si="74"/>
        <v/>
      </c>
      <c r="O453" t="str">
        <f>IF($A453="","",IFERROR(INDEX(Prices[Category],MATCH($A453,Prices[Key],0)),"Uncategorized"))</f>
        <v/>
      </c>
      <c r="P453" s="287" t="str">
        <f t="shared" si="75"/>
        <v/>
      </c>
      <c r="Q453" s="287" t="str">
        <f t="shared" si="76"/>
        <v/>
      </c>
    </row>
    <row r="454" spans="1:17" ht="15" customHeight="1" x14ac:dyDescent="0.2">
      <c r="A454" s="240" t="str">
        <f>IFERROR(INDEX('All Ticker P&amp;L'!$A$2:$A$1001,MATCH(ROWS($A$2:A454),'All Ticker P&amp;L'!$N$2:$N$1001,0)),"")</f>
        <v/>
      </c>
      <c r="B454" s="240" t="str">
        <f t="shared" si="68"/>
        <v/>
      </c>
      <c r="C454" s="240" t="str">
        <f t="shared" si="69"/>
        <v/>
      </c>
      <c r="D454" s="240" t="str">
        <f t="shared" si="70"/>
        <v/>
      </c>
      <c r="E454" s="261" t="str">
        <f>IF($A454="","",SUMIFS(Txn[Signed Units],Txn[Key],$A454))</f>
        <v/>
      </c>
      <c r="F454" s="283">
        <f>IF($A454="","",SUMIFS(Txn[Buy Cost],Txn[Key],$A454,Txn[Transaction Order],"&gt;"&amp;IFERROR(_xlfn.MAXIFS(Txn[Transaction Order],Txn[Key],$A454,Txn[Running Units],"&gt;-0.000001",Txn[Running Units],"&lt;0.000001"),0)))</f>
      </c>
      <c r="G454" s="283">
        <f>IF($A454="","",IFERROR(F454/SUMIFS(Txn[Units Purchased or Sold],Txn[Key],$A454,Txn[Transaction Order],"&gt;"&amp;IFERROR(_xlfn.MAXIFS(Txn[Transaction Order],Txn[Key],$A454,Txn[Running Units],"&gt;-0.000001",Txn[Running Units],"&lt;0.000001"),0),Txn[Sell (-1) Buy (1) Fees (0) Dividend (2)],1),0))</f>
      </c>
      <c r="H454" s="283">
        <f>IF($A454="","",SUMIFS(Txn[Sell Proceeds],Txn[Key],$A454,Txn[Transaction Order],"&gt;"&amp;IFERROR(_xlfn.MAXIFS(Txn[Transaction Order],Txn[Key],$A454,Txn[Running Units],"&gt;-0.000001",Txn[Running Units],"&lt;0.000001"),0)))</f>
      </c>
      <c r="I454" s="284" t="str">
        <f>IF($A454="","",IFERROR(INDEX(Prices[Current Price],MATCH($A454,Prices[Key],0)),0))</f>
        <v/>
      </c>
      <c r="J454" s="285" t="str">
        <f>IF($A454="","",IFERROR(INDEX(Prices[FX to SGD],MATCH($A454,Prices[Key],0)),1))</f>
        <v/>
      </c>
      <c r="K454" s="283" t="str">
        <f t="shared" si="71"/>
        <v/>
      </c>
      <c r="L454" s="283" t="str">
        <f t="shared" si="72"/>
        <v/>
      </c>
      <c r="M454" s="283" t="str">
        <f t="shared" si="73"/>
        <v/>
      </c>
      <c r="N454" s="286" t="str">
        <f t="shared" si="74"/>
        <v/>
      </c>
      <c r="O454" t="str">
        <f>IF($A454="","",IFERROR(INDEX(Prices[Category],MATCH($A454,Prices[Key],0)),"Uncategorized"))</f>
        <v/>
      </c>
      <c r="P454" s="287" t="str">
        <f t="shared" si="75"/>
        <v/>
      </c>
      <c r="Q454" s="287" t="str">
        <f t="shared" si="76"/>
        <v/>
      </c>
    </row>
    <row r="455" spans="1:17" ht="15" customHeight="1" x14ac:dyDescent="0.2">
      <c r="A455" s="240" t="str">
        <f>IFERROR(INDEX('All Ticker P&amp;L'!$A$2:$A$1001,MATCH(ROWS($A$2:A455),'All Ticker P&amp;L'!$N$2:$N$1001,0)),"")</f>
        <v/>
      </c>
      <c r="B455" s="240" t="str">
        <f t="shared" si="68"/>
        <v/>
      </c>
      <c r="C455" s="240" t="str">
        <f t="shared" si="69"/>
        <v/>
      </c>
      <c r="D455" s="240" t="str">
        <f t="shared" si="70"/>
        <v/>
      </c>
      <c r="E455" s="261" t="str">
        <f>IF($A455="","",SUMIFS(Txn[Signed Units],Txn[Key],$A455))</f>
        <v/>
      </c>
      <c r="F455" s="283">
        <f>IF($A455="","",SUMIFS(Txn[Buy Cost],Txn[Key],$A455,Txn[Transaction Order],"&gt;"&amp;IFERROR(_xlfn.MAXIFS(Txn[Transaction Order],Txn[Key],$A455,Txn[Running Units],"&gt;-0.000001",Txn[Running Units],"&lt;0.000001"),0)))</f>
      </c>
      <c r="G455" s="283">
        <f>IF($A455="","",IFERROR(F455/SUMIFS(Txn[Units Purchased or Sold],Txn[Key],$A455,Txn[Transaction Order],"&gt;"&amp;IFERROR(_xlfn.MAXIFS(Txn[Transaction Order],Txn[Key],$A455,Txn[Running Units],"&gt;-0.000001",Txn[Running Units],"&lt;0.000001"),0),Txn[Sell (-1) Buy (1) Fees (0) Dividend (2)],1),0))</f>
      </c>
      <c r="H455" s="283">
        <f>IF($A455="","",SUMIFS(Txn[Sell Proceeds],Txn[Key],$A455,Txn[Transaction Order],"&gt;"&amp;IFERROR(_xlfn.MAXIFS(Txn[Transaction Order],Txn[Key],$A455,Txn[Running Units],"&gt;-0.000001",Txn[Running Units],"&lt;0.000001"),0)))</f>
      </c>
      <c r="I455" s="284" t="str">
        <f>IF($A455="","",IFERROR(INDEX(Prices[Current Price],MATCH($A455,Prices[Key],0)),0))</f>
        <v/>
      </c>
      <c r="J455" s="285" t="str">
        <f>IF($A455="","",IFERROR(INDEX(Prices[FX to SGD],MATCH($A455,Prices[Key],0)),1))</f>
        <v/>
      </c>
      <c r="K455" s="283" t="str">
        <f t="shared" si="71"/>
        <v/>
      </c>
      <c r="L455" s="283" t="str">
        <f t="shared" si="72"/>
        <v/>
      </c>
      <c r="M455" s="283" t="str">
        <f t="shared" si="73"/>
        <v/>
      </c>
      <c r="N455" s="286" t="str">
        <f t="shared" si="74"/>
        <v/>
      </c>
      <c r="O455" t="str">
        <f>IF($A455="","",IFERROR(INDEX(Prices[Category],MATCH($A455,Prices[Key],0)),"Uncategorized"))</f>
        <v/>
      </c>
      <c r="P455" s="287" t="str">
        <f t="shared" si="75"/>
        <v/>
      </c>
      <c r="Q455" s="287" t="str">
        <f t="shared" si="76"/>
        <v/>
      </c>
    </row>
    <row r="456" spans="1:17" ht="15" customHeight="1" x14ac:dyDescent="0.2">
      <c r="A456" s="240" t="str">
        <f>IFERROR(INDEX('All Ticker P&amp;L'!$A$2:$A$1001,MATCH(ROWS($A$2:A456),'All Ticker P&amp;L'!$N$2:$N$1001,0)),"")</f>
        <v/>
      </c>
      <c r="B456" s="240" t="str">
        <f t="shared" si="68"/>
        <v/>
      </c>
      <c r="C456" s="240" t="str">
        <f t="shared" si="69"/>
        <v/>
      </c>
      <c r="D456" s="240" t="str">
        <f t="shared" si="70"/>
        <v/>
      </c>
      <c r="E456" s="261" t="str">
        <f>IF($A456="","",SUMIFS(Txn[Signed Units],Txn[Key],$A456))</f>
        <v/>
      </c>
      <c r="F456" s="283">
        <f>IF($A456="","",SUMIFS(Txn[Buy Cost],Txn[Key],$A456,Txn[Transaction Order],"&gt;"&amp;IFERROR(_xlfn.MAXIFS(Txn[Transaction Order],Txn[Key],$A456,Txn[Running Units],"&gt;-0.000001",Txn[Running Units],"&lt;0.000001"),0)))</f>
      </c>
      <c r="G456" s="283">
        <f>IF($A456="","",IFERROR(F456/SUMIFS(Txn[Units Purchased or Sold],Txn[Key],$A456,Txn[Transaction Order],"&gt;"&amp;IFERROR(_xlfn.MAXIFS(Txn[Transaction Order],Txn[Key],$A456,Txn[Running Units],"&gt;-0.000001",Txn[Running Units],"&lt;0.000001"),0),Txn[Sell (-1) Buy (1) Fees (0) Dividend (2)],1),0))</f>
      </c>
      <c r="H456" s="283">
        <f>IF($A456="","",SUMIFS(Txn[Sell Proceeds],Txn[Key],$A456,Txn[Transaction Order],"&gt;"&amp;IFERROR(_xlfn.MAXIFS(Txn[Transaction Order],Txn[Key],$A456,Txn[Running Units],"&gt;-0.000001",Txn[Running Units],"&lt;0.000001"),0)))</f>
      </c>
      <c r="I456" s="284" t="str">
        <f>IF($A456="","",IFERROR(INDEX(Prices[Current Price],MATCH($A456,Prices[Key],0)),0))</f>
        <v/>
      </c>
      <c r="J456" s="285" t="str">
        <f>IF($A456="","",IFERROR(INDEX(Prices[FX to SGD],MATCH($A456,Prices[Key],0)),1))</f>
        <v/>
      </c>
      <c r="K456" s="283" t="str">
        <f t="shared" si="71"/>
        <v/>
      </c>
      <c r="L456" s="283" t="str">
        <f t="shared" si="72"/>
        <v/>
      </c>
      <c r="M456" s="283" t="str">
        <f t="shared" si="73"/>
        <v/>
      </c>
      <c r="N456" s="286" t="str">
        <f t="shared" si="74"/>
        <v/>
      </c>
      <c r="O456" t="str">
        <f>IF($A456="","",IFERROR(INDEX(Prices[Category],MATCH($A456,Prices[Key],0)),"Uncategorized"))</f>
        <v/>
      </c>
      <c r="P456" s="287" t="str">
        <f t="shared" si="75"/>
        <v/>
      </c>
      <c r="Q456" s="287" t="str">
        <f t="shared" si="76"/>
        <v/>
      </c>
    </row>
    <row r="457" spans="1:17" ht="15" customHeight="1" x14ac:dyDescent="0.2">
      <c r="A457" s="240" t="str">
        <f>IFERROR(INDEX('All Ticker P&amp;L'!$A$2:$A$1001,MATCH(ROWS($A$2:A457),'All Ticker P&amp;L'!$N$2:$N$1001,0)),"")</f>
        <v/>
      </c>
      <c r="B457" s="240" t="str">
        <f t="shared" si="68"/>
        <v/>
      </c>
      <c r="C457" s="240" t="str">
        <f t="shared" si="69"/>
        <v/>
      </c>
      <c r="D457" s="240" t="str">
        <f t="shared" si="70"/>
        <v/>
      </c>
      <c r="E457" s="261" t="str">
        <f>IF($A457="","",SUMIFS(Txn[Signed Units],Txn[Key],$A457))</f>
        <v/>
      </c>
      <c r="F457" s="283">
        <f>IF($A457="","",SUMIFS(Txn[Buy Cost],Txn[Key],$A457,Txn[Transaction Order],"&gt;"&amp;IFERROR(_xlfn.MAXIFS(Txn[Transaction Order],Txn[Key],$A457,Txn[Running Units],"&gt;-0.000001",Txn[Running Units],"&lt;0.000001"),0)))</f>
      </c>
      <c r="G457" s="283">
        <f>IF($A457="","",IFERROR(F457/SUMIFS(Txn[Units Purchased or Sold],Txn[Key],$A457,Txn[Transaction Order],"&gt;"&amp;IFERROR(_xlfn.MAXIFS(Txn[Transaction Order],Txn[Key],$A457,Txn[Running Units],"&gt;-0.000001",Txn[Running Units],"&lt;0.000001"),0),Txn[Sell (-1) Buy (1) Fees (0) Dividend (2)],1),0))</f>
      </c>
      <c r="H457" s="283">
        <f>IF($A457="","",SUMIFS(Txn[Sell Proceeds],Txn[Key],$A457,Txn[Transaction Order],"&gt;"&amp;IFERROR(_xlfn.MAXIFS(Txn[Transaction Order],Txn[Key],$A457,Txn[Running Units],"&gt;-0.000001",Txn[Running Units],"&lt;0.000001"),0)))</f>
      </c>
      <c r="I457" s="284" t="str">
        <f>IF($A457="","",IFERROR(INDEX(Prices[Current Price],MATCH($A457,Prices[Key],0)),0))</f>
        <v/>
      </c>
      <c r="J457" s="285" t="str">
        <f>IF($A457="","",IFERROR(INDEX(Prices[FX to SGD],MATCH($A457,Prices[Key],0)),1))</f>
        <v/>
      </c>
      <c r="K457" s="283" t="str">
        <f t="shared" si="71"/>
        <v/>
      </c>
      <c r="L457" s="283" t="str">
        <f t="shared" si="72"/>
        <v/>
      </c>
      <c r="M457" s="283" t="str">
        <f t="shared" si="73"/>
        <v/>
      </c>
      <c r="N457" s="286" t="str">
        <f t="shared" si="74"/>
        <v/>
      </c>
      <c r="O457" t="str">
        <f>IF($A457="","",IFERROR(INDEX(Prices[Category],MATCH($A457,Prices[Key],0)),"Uncategorized"))</f>
        <v/>
      </c>
      <c r="P457" s="287" t="str">
        <f t="shared" si="75"/>
        <v/>
      </c>
      <c r="Q457" s="287" t="str">
        <f t="shared" si="76"/>
        <v/>
      </c>
    </row>
    <row r="458" spans="1:17" ht="15" customHeight="1" x14ac:dyDescent="0.2">
      <c r="A458" s="240" t="str">
        <f>IFERROR(INDEX('All Ticker P&amp;L'!$A$2:$A$1001,MATCH(ROWS($A$2:A458),'All Ticker P&amp;L'!$N$2:$N$1001,0)),"")</f>
        <v/>
      </c>
      <c r="B458" s="240" t="str">
        <f t="shared" si="68"/>
        <v/>
      </c>
      <c r="C458" s="240" t="str">
        <f t="shared" si="69"/>
        <v/>
      </c>
      <c r="D458" s="240" t="str">
        <f t="shared" si="70"/>
        <v/>
      </c>
      <c r="E458" s="261" t="str">
        <f>IF($A458="","",SUMIFS(Txn[Signed Units],Txn[Key],$A458))</f>
        <v/>
      </c>
      <c r="F458" s="283">
        <f>IF($A458="","",SUMIFS(Txn[Buy Cost],Txn[Key],$A458,Txn[Transaction Order],"&gt;"&amp;IFERROR(_xlfn.MAXIFS(Txn[Transaction Order],Txn[Key],$A458,Txn[Running Units],"&gt;-0.000001",Txn[Running Units],"&lt;0.000001"),0)))</f>
      </c>
      <c r="G458" s="283">
        <f>IF($A458="","",IFERROR(F458/SUMIFS(Txn[Units Purchased or Sold],Txn[Key],$A458,Txn[Transaction Order],"&gt;"&amp;IFERROR(_xlfn.MAXIFS(Txn[Transaction Order],Txn[Key],$A458,Txn[Running Units],"&gt;-0.000001",Txn[Running Units],"&lt;0.000001"),0),Txn[Sell (-1) Buy (1) Fees (0) Dividend (2)],1),0))</f>
      </c>
      <c r="H458" s="283">
        <f>IF($A458="","",SUMIFS(Txn[Sell Proceeds],Txn[Key],$A458,Txn[Transaction Order],"&gt;"&amp;IFERROR(_xlfn.MAXIFS(Txn[Transaction Order],Txn[Key],$A458,Txn[Running Units],"&gt;-0.000001",Txn[Running Units],"&lt;0.000001"),0)))</f>
      </c>
      <c r="I458" s="284" t="str">
        <f>IF($A458="","",IFERROR(INDEX(Prices[Current Price],MATCH($A458,Prices[Key],0)),0))</f>
        <v/>
      </c>
      <c r="J458" s="285" t="str">
        <f>IF($A458="","",IFERROR(INDEX(Prices[FX to SGD],MATCH($A458,Prices[Key],0)),1))</f>
        <v/>
      </c>
      <c r="K458" s="283" t="str">
        <f t="shared" si="71"/>
        <v/>
      </c>
      <c r="L458" s="283" t="str">
        <f t="shared" si="72"/>
        <v/>
      </c>
      <c r="M458" s="283" t="str">
        <f t="shared" si="73"/>
        <v/>
      </c>
      <c r="N458" s="286" t="str">
        <f t="shared" si="74"/>
        <v/>
      </c>
      <c r="O458" t="str">
        <f>IF($A458="","",IFERROR(INDEX(Prices[Category],MATCH($A458,Prices[Key],0)),"Uncategorized"))</f>
        <v/>
      </c>
      <c r="P458" s="287" t="str">
        <f t="shared" si="75"/>
        <v/>
      </c>
      <c r="Q458" s="287" t="str">
        <f t="shared" si="76"/>
        <v/>
      </c>
    </row>
    <row r="459" spans="1:17" ht="15" customHeight="1" x14ac:dyDescent="0.2">
      <c r="A459" s="240" t="str">
        <f>IFERROR(INDEX('All Ticker P&amp;L'!$A$2:$A$1001,MATCH(ROWS($A$2:A459),'All Ticker P&amp;L'!$N$2:$N$1001,0)),"")</f>
        <v/>
      </c>
      <c r="B459" s="240" t="str">
        <f t="shared" si="68"/>
        <v/>
      </c>
      <c r="C459" s="240" t="str">
        <f t="shared" si="69"/>
        <v/>
      </c>
      <c r="D459" s="240" t="str">
        <f t="shared" si="70"/>
        <v/>
      </c>
      <c r="E459" s="261" t="str">
        <f>IF($A459="","",SUMIFS(Txn[Signed Units],Txn[Key],$A459))</f>
        <v/>
      </c>
      <c r="F459" s="283">
        <f>IF($A459="","",SUMIFS(Txn[Buy Cost],Txn[Key],$A459,Txn[Transaction Order],"&gt;"&amp;IFERROR(_xlfn.MAXIFS(Txn[Transaction Order],Txn[Key],$A459,Txn[Running Units],"&gt;-0.000001",Txn[Running Units],"&lt;0.000001"),0)))</f>
      </c>
      <c r="G459" s="283">
        <f>IF($A459="","",IFERROR(F459/SUMIFS(Txn[Units Purchased or Sold],Txn[Key],$A459,Txn[Transaction Order],"&gt;"&amp;IFERROR(_xlfn.MAXIFS(Txn[Transaction Order],Txn[Key],$A459,Txn[Running Units],"&gt;-0.000001",Txn[Running Units],"&lt;0.000001"),0),Txn[Sell (-1) Buy (1) Fees (0) Dividend (2)],1),0))</f>
      </c>
      <c r="H459" s="283">
        <f>IF($A459="","",SUMIFS(Txn[Sell Proceeds],Txn[Key],$A459,Txn[Transaction Order],"&gt;"&amp;IFERROR(_xlfn.MAXIFS(Txn[Transaction Order],Txn[Key],$A459,Txn[Running Units],"&gt;-0.000001",Txn[Running Units],"&lt;0.000001"),0)))</f>
      </c>
      <c r="I459" s="284" t="str">
        <f>IF($A459="","",IFERROR(INDEX(Prices[Current Price],MATCH($A459,Prices[Key],0)),0))</f>
        <v/>
      </c>
      <c r="J459" s="285" t="str">
        <f>IF($A459="","",IFERROR(INDEX(Prices[FX to SGD],MATCH($A459,Prices[Key],0)),1))</f>
        <v/>
      </c>
      <c r="K459" s="283" t="str">
        <f t="shared" si="71"/>
        <v/>
      </c>
      <c r="L459" s="283" t="str">
        <f t="shared" si="72"/>
        <v/>
      </c>
      <c r="M459" s="283" t="str">
        <f t="shared" si="73"/>
        <v/>
      </c>
      <c r="N459" s="286" t="str">
        <f t="shared" si="74"/>
        <v/>
      </c>
      <c r="O459" t="str">
        <f>IF($A459="","",IFERROR(INDEX(Prices[Category],MATCH($A459,Prices[Key],0)),"Uncategorized"))</f>
        <v/>
      </c>
      <c r="P459" s="287" t="str">
        <f t="shared" si="75"/>
        <v/>
      </c>
      <c r="Q459" s="287" t="str">
        <f t="shared" si="76"/>
        <v/>
      </c>
    </row>
    <row r="460" spans="1:17" ht="15" customHeight="1" x14ac:dyDescent="0.2">
      <c r="A460" s="240" t="str">
        <f>IFERROR(INDEX('All Ticker P&amp;L'!$A$2:$A$1001,MATCH(ROWS($A$2:A460),'All Ticker P&amp;L'!$N$2:$N$1001,0)),"")</f>
        <v/>
      </c>
      <c r="B460" s="240" t="str">
        <f t="shared" si="68"/>
        <v/>
      </c>
      <c r="C460" s="240" t="str">
        <f t="shared" si="69"/>
        <v/>
      </c>
      <c r="D460" s="240" t="str">
        <f t="shared" si="70"/>
        <v/>
      </c>
      <c r="E460" s="261" t="str">
        <f>IF($A460="","",SUMIFS(Txn[Signed Units],Txn[Key],$A460))</f>
        <v/>
      </c>
      <c r="F460" s="283">
        <f>IF($A460="","",SUMIFS(Txn[Buy Cost],Txn[Key],$A460,Txn[Transaction Order],"&gt;"&amp;IFERROR(_xlfn.MAXIFS(Txn[Transaction Order],Txn[Key],$A460,Txn[Running Units],"&gt;-0.000001",Txn[Running Units],"&lt;0.000001"),0)))</f>
      </c>
      <c r="G460" s="283">
        <f>IF($A460="","",IFERROR(F460/SUMIFS(Txn[Units Purchased or Sold],Txn[Key],$A460,Txn[Transaction Order],"&gt;"&amp;IFERROR(_xlfn.MAXIFS(Txn[Transaction Order],Txn[Key],$A460,Txn[Running Units],"&gt;-0.000001",Txn[Running Units],"&lt;0.000001"),0),Txn[Sell (-1) Buy (1) Fees (0) Dividend (2)],1),0))</f>
      </c>
      <c r="H460" s="283">
        <f>IF($A460="","",SUMIFS(Txn[Sell Proceeds],Txn[Key],$A460,Txn[Transaction Order],"&gt;"&amp;IFERROR(_xlfn.MAXIFS(Txn[Transaction Order],Txn[Key],$A460,Txn[Running Units],"&gt;-0.000001",Txn[Running Units],"&lt;0.000001"),0)))</f>
      </c>
      <c r="I460" s="284" t="str">
        <f>IF($A460="","",IFERROR(INDEX(Prices[Current Price],MATCH($A460,Prices[Key],0)),0))</f>
        <v/>
      </c>
      <c r="J460" s="285" t="str">
        <f>IF($A460="","",IFERROR(INDEX(Prices[FX to SGD],MATCH($A460,Prices[Key],0)),1))</f>
        <v/>
      </c>
      <c r="K460" s="283" t="str">
        <f t="shared" si="71"/>
        <v/>
      </c>
      <c r="L460" s="283" t="str">
        <f t="shared" si="72"/>
        <v/>
      </c>
      <c r="M460" s="283" t="str">
        <f t="shared" si="73"/>
        <v/>
      </c>
      <c r="N460" s="286" t="str">
        <f t="shared" si="74"/>
        <v/>
      </c>
      <c r="O460" t="str">
        <f>IF($A460="","",IFERROR(INDEX(Prices[Category],MATCH($A460,Prices[Key],0)),"Uncategorized"))</f>
        <v/>
      </c>
      <c r="P460" s="287" t="str">
        <f t="shared" si="75"/>
        <v/>
      </c>
      <c r="Q460" s="287" t="str">
        <f t="shared" si="76"/>
        <v/>
      </c>
    </row>
    <row r="461" spans="1:17" ht="15" customHeight="1" x14ac:dyDescent="0.2">
      <c r="A461" s="240" t="str">
        <f>IFERROR(INDEX('All Ticker P&amp;L'!$A$2:$A$1001,MATCH(ROWS($A$2:A461),'All Ticker P&amp;L'!$N$2:$N$1001,0)),"")</f>
        <v/>
      </c>
      <c r="B461" s="240" t="str">
        <f t="shared" si="68"/>
        <v/>
      </c>
      <c r="C461" s="240" t="str">
        <f t="shared" si="69"/>
        <v/>
      </c>
      <c r="D461" s="240" t="str">
        <f t="shared" si="70"/>
        <v/>
      </c>
      <c r="E461" s="261" t="str">
        <f>IF($A461="","",SUMIFS(Txn[Signed Units],Txn[Key],$A461))</f>
        <v/>
      </c>
      <c r="F461" s="283">
        <f>IF($A461="","",SUMIFS(Txn[Buy Cost],Txn[Key],$A461,Txn[Transaction Order],"&gt;"&amp;IFERROR(_xlfn.MAXIFS(Txn[Transaction Order],Txn[Key],$A461,Txn[Running Units],"&gt;-0.000001",Txn[Running Units],"&lt;0.000001"),0)))</f>
      </c>
      <c r="G461" s="283">
        <f>IF($A461="","",IFERROR(F461/SUMIFS(Txn[Units Purchased or Sold],Txn[Key],$A461,Txn[Transaction Order],"&gt;"&amp;IFERROR(_xlfn.MAXIFS(Txn[Transaction Order],Txn[Key],$A461,Txn[Running Units],"&gt;-0.000001",Txn[Running Units],"&lt;0.000001"),0),Txn[Sell (-1) Buy (1) Fees (0) Dividend (2)],1),0))</f>
      </c>
      <c r="H461" s="283">
        <f>IF($A461="","",SUMIFS(Txn[Sell Proceeds],Txn[Key],$A461,Txn[Transaction Order],"&gt;"&amp;IFERROR(_xlfn.MAXIFS(Txn[Transaction Order],Txn[Key],$A461,Txn[Running Units],"&gt;-0.000001",Txn[Running Units],"&lt;0.000001"),0)))</f>
      </c>
      <c r="I461" s="284" t="str">
        <f>IF($A461="","",IFERROR(INDEX(Prices[Current Price],MATCH($A461,Prices[Key],0)),0))</f>
        <v/>
      </c>
      <c r="J461" s="285" t="str">
        <f>IF($A461="","",IFERROR(INDEX(Prices[FX to SGD],MATCH($A461,Prices[Key],0)),1))</f>
        <v/>
      </c>
      <c r="K461" s="283" t="str">
        <f t="shared" si="71"/>
        <v/>
      </c>
      <c r="L461" s="283" t="str">
        <f t="shared" si="72"/>
        <v/>
      </c>
      <c r="M461" s="283" t="str">
        <f t="shared" si="73"/>
        <v/>
      </c>
      <c r="N461" s="286" t="str">
        <f t="shared" si="74"/>
        <v/>
      </c>
      <c r="O461" t="str">
        <f>IF($A461="","",IFERROR(INDEX(Prices[Category],MATCH($A461,Prices[Key],0)),"Uncategorized"))</f>
        <v/>
      </c>
      <c r="P461" s="287" t="str">
        <f t="shared" si="75"/>
        <v/>
      </c>
      <c r="Q461" s="287" t="str">
        <f t="shared" si="76"/>
        <v/>
      </c>
    </row>
    <row r="462" spans="1:17" ht="15" customHeight="1" x14ac:dyDescent="0.2">
      <c r="A462" s="240" t="str">
        <f>IFERROR(INDEX('All Ticker P&amp;L'!$A$2:$A$1001,MATCH(ROWS($A$2:A462),'All Ticker P&amp;L'!$N$2:$N$1001,0)),"")</f>
        <v/>
      </c>
      <c r="B462" s="240" t="str">
        <f t="shared" si="68"/>
        <v/>
      </c>
      <c r="C462" s="240" t="str">
        <f t="shared" si="69"/>
        <v/>
      </c>
      <c r="D462" s="240" t="str">
        <f t="shared" si="70"/>
        <v/>
      </c>
      <c r="E462" s="261" t="str">
        <f>IF($A462="","",SUMIFS(Txn[Signed Units],Txn[Key],$A462))</f>
        <v/>
      </c>
      <c r="F462" s="283">
        <f>IF($A462="","",SUMIFS(Txn[Buy Cost],Txn[Key],$A462,Txn[Transaction Order],"&gt;"&amp;IFERROR(_xlfn.MAXIFS(Txn[Transaction Order],Txn[Key],$A462,Txn[Running Units],"&gt;-0.000001",Txn[Running Units],"&lt;0.000001"),0)))</f>
      </c>
      <c r="G462" s="283">
        <f>IF($A462="","",IFERROR(F462/SUMIFS(Txn[Units Purchased or Sold],Txn[Key],$A462,Txn[Transaction Order],"&gt;"&amp;IFERROR(_xlfn.MAXIFS(Txn[Transaction Order],Txn[Key],$A462,Txn[Running Units],"&gt;-0.000001",Txn[Running Units],"&lt;0.000001"),0),Txn[Sell (-1) Buy (1) Fees (0) Dividend (2)],1),0))</f>
      </c>
      <c r="H462" s="283">
        <f>IF($A462="","",SUMIFS(Txn[Sell Proceeds],Txn[Key],$A462,Txn[Transaction Order],"&gt;"&amp;IFERROR(_xlfn.MAXIFS(Txn[Transaction Order],Txn[Key],$A462,Txn[Running Units],"&gt;-0.000001",Txn[Running Units],"&lt;0.000001"),0)))</f>
      </c>
      <c r="I462" s="284" t="str">
        <f>IF($A462="","",IFERROR(INDEX(Prices[Current Price],MATCH($A462,Prices[Key],0)),0))</f>
        <v/>
      </c>
      <c r="J462" s="285" t="str">
        <f>IF($A462="","",IFERROR(INDEX(Prices[FX to SGD],MATCH($A462,Prices[Key],0)),1))</f>
        <v/>
      </c>
      <c r="K462" s="283" t="str">
        <f t="shared" si="71"/>
        <v/>
      </c>
      <c r="L462" s="283" t="str">
        <f t="shared" si="72"/>
        <v/>
      </c>
      <c r="M462" s="283" t="str">
        <f t="shared" si="73"/>
        <v/>
      </c>
      <c r="N462" s="286" t="str">
        <f t="shared" si="74"/>
        <v/>
      </c>
      <c r="O462" t="str">
        <f>IF($A462="","",IFERROR(INDEX(Prices[Category],MATCH($A462,Prices[Key],0)),"Uncategorized"))</f>
        <v/>
      </c>
      <c r="P462" s="287" t="str">
        <f t="shared" si="75"/>
        <v/>
      </c>
      <c r="Q462" s="287" t="str">
        <f t="shared" si="76"/>
        <v/>
      </c>
    </row>
    <row r="463" spans="1:17" ht="15" customHeight="1" x14ac:dyDescent="0.2">
      <c r="A463" s="240" t="str">
        <f>IFERROR(INDEX('All Ticker P&amp;L'!$A$2:$A$1001,MATCH(ROWS($A$2:A463),'All Ticker P&amp;L'!$N$2:$N$1001,0)),"")</f>
        <v/>
      </c>
      <c r="B463" s="240" t="str">
        <f t="shared" si="68"/>
        <v/>
      </c>
      <c r="C463" s="240" t="str">
        <f t="shared" si="69"/>
        <v/>
      </c>
      <c r="D463" s="240" t="str">
        <f t="shared" si="70"/>
        <v/>
      </c>
      <c r="E463" s="261" t="str">
        <f>IF($A463="","",SUMIFS(Txn[Signed Units],Txn[Key],$A463))</f>
        <v/>
      </c>
      <c r="F463" s="283">
        <f>IF($A463="","",SUMIFS(Txn[Buy Cost],Txn[Key],$A463,Txn[Transaction Order],"&gt;"&amp;IFERROR(_xlfn.MAXIFS(Txn[Transaction Order],Txn[Key],$A463,Txn[Running Units],"&gt;-0.000001",Txn[Running Units],"&lt;0.000001"),0)))</f>
      </c>
      <c r="G463" s="283">
        <f>IF($A463="","",IFERROR(F463/SUMIFS(Txn[Units Purchased or Sold],Txn[Key],$A463,Txn[Transaction Order],"&gt;"&amp;IFERROR(_xlfn.MAXIFS(Txn[Transaction Order],Txn[Key],$A463,Txn[Running Units],"&gt;-0.000001",Txn[Running Units],"&lt;0.000001"),0),Txn[Sell (-1) Buy (1) Fees (0) Dividend (2)],1),0))</f>
      </c>
      <c r="H463" s="283">
        <f>IF($A463="","",SUMIFS(Txn[Sell Proceeds],Txn[Key],$A463,Txn[Transaction Order],"&gt;"&amp;IFERROR(_xlfn.MAXIFS(Txn[Transaction Order],Txn[Key],$A463,Txn[Running Units],"&gt;-0.000001",Txn[Running Units],"&lt;0.000001"),0)))</f>
      </c>
      <c r="I463" s="284" t="str">
        <f>IF($A463="","",IFERROR(INDEX(Prices[Current Price],MATCH($A463,Prices[Key],0)),0))</f>
        <v/>
      </c>
      <c r="J463" s="285" t="str">
        <f>IF($A463="","",IFERROR(INDEX(Prices[FX to SGD],MATCH($A463,Prices[Key],0)),1))</f>
        <v/>
      </c>
      <c r="K463" s="283" t="str">
        <f t="shared" si="71"/>
        <v/>
      </c>
      <c r="L463" s="283" t="str">
        <f t="shared" si="72"/>
        <v/>
      </c>
      <c r="M463" s="283" t="str">
        <f t="shared" si="73"/>
        <v/>
      </c>
      <c r="N463" s="286" t="str">
        <f t="shared" si="74"/>
        <v/>
      </c>
      <c r="O463" t="str">
        <f>IF($A463="","",IFERROR(INDEX(Prices[Category],MATCH($A463,Prices[Key],0)),"Uncategorized"))</f>
        <v/>
      </c>
      <c r="P463" s="287" t="str">
        <f t="shared" si="75"/>
        <v/>
      </c>
      <c r="Q463" s="287" t="str">
        <f t="shared" si="76"/>
        <v/>
      </c>
    </row>
    <row r="464" spans="1:17" ht="15" customHeight="1" x14ac:dyDescent="0.2">
      <c r="A464" s="240" t="str">
        <f>IFERROR(INDEX('All Ticker P&amp;L'!$A$2:$A$1001,MATCH(ROWS($A$2:A464),'All Ticker P&amp;L'!$N$2:$N$1001,0)),"")</f>
        <v/>
      </c>
      <c r="B464" s="240" t="str">
        <f t="shared" si="68"/>
        <v/>
      </c>
      <c r="C464" s="240" t="str">
        <f t="shared" si="69"/>
        <v/>
      </c>
      <c r="D464" s="240" t="str">
        <f t="shared" si="70"/>
        <v/>
      </c>
      <c r="E464" s="261" t="str">
        <f>IF($A464="","",SUMIFS(Txn[Signed Units],Txn[Key],$A464))</f>
        <v/>
      </c>
      <c r="F464" s="283">
        <f>IF($A464="","",SUMIFS(Txn[Buy Cost],Txn[Key],$A464,Txn[Transaction Order],"&gt;"&amp;IFERROR(_xlfn.MAXIFS(Txn[Transaction Order],Txn[Key],$A464,Txn[Running Units],"&gt;-0.000001",Txn[Running Units],"&lt;0.000001"),0)))</f>
      </c>
      <c r="G464" s="283">
        <f>IF($A464="","",IFERROR(F464/SUMIFS(Txn[Units Purchased or Sold],Txn[Key],$A464,Txn[Transaction Order],"&gt;"&amp;IFERROR(_xlfn.MAXIFS(Txn[Transaction Order],Txn[Key],$A464,Txn[Running Units],"&gt;-0.000001",Txn[Running Units],"&lt;0.000001"),0),Txn[Sell (-1) Buy (1) Fees (0) Dividend (2)],1),0))</f>
      </c>
      <c r="H464" s="283">
        <f>IF($A464="","",SUMIFS(Txn[Sell Proceeds],Txn[Key],$A464,Txn[Transaction Order],"&gt;"&amp;IFERROR(_xlfn.MAXIFS(Txn[Transaction Order],Txn[Key],$A464,Txn[Running Units],"&gt;-0.000001",Txn[Running Units],"&lt;0.000001"),0)))</f>
      </c>
      <c r="I464" s="284" t="str">
        <f>IF($A464="","",IFERROR(INDEX(Prices[Current Price],MATCH($A464,Prices[Key],0)),0))</f>
        <v/>
      </c>
      <c r="J464" s="285" t="str">
        <f>IF($A464="","",IFERROR(INDEX(Prices[FX to SGD],MATCH($A464,Prices[Key],0)),1))</f>
        <v/>
      </c>
      <c r="K464" s="283" t="str">
        <f t="shared" si="71"/>
        <v/>
      </c>
      <c r="L464" s="283" t="str">
        <f t="shared" si="72"/>
        <v/>
      </c>
      <c r="M464" s="283" t="str">
        <f t="shared" si="73"/>
        <v/>
      </c>
      <c r="N464" s="286" t="str">
        <f t="shared" si="74"/>
        <v/>
      </c>
      <c r="O464" t="str">
        <f>IF($A464="","",IFERROR(INDEX(Prices[Category],MATCH($A464,Prices[Key],0)),"Uncategorized"))</f>
        <v/>
      </c>
      <c r="P464" s="287" t="str">
        <f t="shared" si="75"/>
        <v/>
      </c>
      <c r="Q464" s="287" t="str">
        <f t="shared" si="76"/>
        <v/>
      </c>
    </row>
    <row r="465" spans="1:17" ht="15" customHeight="1" x14ac:dyDescent="0.2">
      <c r="A465" s="240" t="str">
        <f>IFERROR(INDEX('All Ticker P&amp;L'!$A$2:$A$1001,MATCH(ROWS($A$2:A465),'All Ticker P&amp;L'!$N$2:$N$1001,0)),"")</f>
        <v/>
      </c>
      <c r="B465" s="240" t="str">
        <f t="shared" si="68"/>
        <v/>
      </c>
      <c r="C465" s="240" t="str">
        <f t="shared" si="69"/>
        <v/>
      </c>
      <c r="D465" s="240" t="str">
        <f t="shared" si="70"/>
        <v/>
      </c>
      <c r="E465" s="261" t="str">
        <f>IF($A465="","",SUMIFS(Txn[Signed Units],Txn[Key],$A465))</f>
        <v/>
      </c>
      <c r="F465" s="283">
        <f>IF($A465="","",SUMIFS(Txn[Buy Cost],Txn[Key],$A465,Txn[Transaction Order],"&gt;"&amp;IFERROR(_xlfn.MAXIFS(Txn[Transaction Order],Txn[Key],$A465,Txn[Running Units],"&gt;-0.000001",Txn[Running Units],"&lt;0.000001"),0)))</f>
      </c>
      <c r="G465" s="283">
        <f>IF($A465="","",IFERROR(F465/SUMIFS(Txn[Units Purchased or Sold],Txn[Key],$A465,Txn[Transaction Order],"&gt;"&amp;IFERROR(_xlfn.MAXIFS(Txn[Transaction Order],Txn[Key],$A465,Txn[Running Units],"&gt;-0.000001",Txn[Running Units],"&lt;0.000001"),0),Txn[Sell (-1) Buy (1) Fees (0) Dividend (2)],1),0))</f>
      </c>
      <c r="H465" s="283">
        <f>IF($A465="","",SUMIFS(Txn[Sell Proceeds],Txn[Key],$A465,Txn[Transaction Order],"&gt;"&amp;IFERROR(_xlfn.MAXIFS(Txn[Transaction Order],Txn[Key],$A465,Txn[Running Units],"&gt;-0.000001",Txn[Running Units],"&lt;0.000001"),0)))</f>
      </c>
      <c r="I465" s="284" t="str">
        <f>IF($A465="","",IFERROR(INDEX(Prices[Current Price],MATCH($A465,Prices[Key],0)),0))</f>
        <v/>
      </c>
      <c r="J465" s="285" t="str">
        <f>IF($A465="","",IFERROR(INDEX(Prices[FX to SGD],MATCH($A465,Prices[Key],0)),1))</f>
        <v/>
      </c>
      <c r="K465" s="283" t="str">
        <f t="shared" si="71"/>
        <v/>
      </c>
      <c r="L465" s="283" t="str">
        <f t="shared" si="72"/>
        <v/>
      </c>
      <c r="M465" s="283" t="str">
        <f t="shared" si="73"/>
        <v/>
      </c>
      <c r="N465" s="286" t="str">
        <f t="shared" si="74"/>
        <v/>
      </c>
      <c r="O465" t="str">
        <f>IF($A465="","",IFERROR(INDEX(Prices[Category],MATCH($A465,Prices[Key],0)),"Uncategorized"))</f>
        <v/>
      </c>
      <c r="P465" s="287" t="str">
        <f t="shared" si="75"/>
        <v/>
      </c>
      <c r="Q465" s="287" t="str">
        <f t="shared" si="76"/>
        <v/>
      </c>
    </row>
    <row r="466" spans="1:17" ht="15" customHeight="1" x14ac:dyDescent="0.2">
      <c r="A466" s="240" t="str">
        <f>IFERROR(INDEX('All Ticker P&amp;L'!$A$2:$A$1001,MATCH(ROWS($A$2:A466),'All Ticker P&amp;L'!$N$2:$N$1001,0)),"")</f>
        <v/>
      </c>
      <c r="B466" s="240" t="str">
        <f t="shared" si="68"/>
        <v/>
      </c>
      <c r="C466" s="240" t="str">
        <f t="shared" si="69"/>
        <v/>
      </c>
      <c r="D466" s="240" t="str">
        <f t="shared" si="70"/>
        <v/>
      </c>
      <c r="E466" s="261" t="str">
        <f>IF($A466="","",SUMIFS(Txn[Signed Units],Txn[Key],$A466))</f>
        <v/>
      </c>
      <c r="F466" s="283">
        <f>IF($A466="","",SUMIFS(Txn[Buy Cost],Txn[Key],$A466,Txn[Transaction Order],"&gt;"&amp;IFERROR(_xlfn.MAXIFS(Txn[Transaction Order],Txn[Key],$A466,Txn[Running Units],"&gt;-0.000001",Txn[Running Units],"&lt;0.000001"),0)))</f>
      </c>
      <c r="G466" s="283">
        <f>IF($A466="","",IFERROR(F466/SUMIFS(Txn[Units Purchased or Sold],Txn[Key],$A466,Txn[Transaction Order],"&gt;"&amp;IFERROR(_xlfn.MAXIFS(Txn[Transaction Order],Txn[Key],$A466,Txn[Running Units],"&gt;-0.000001",Txn[Running Units],"&lt;0.000001"),0),Txn[Sell (-1) Buy (1) Fees (0) Dividend (2)],1),0))</f>
      </c>
      <c r="H466" s="283">
        <f>IF($A466="","",SUMIFS(Txn[Sell Proceeds],Txn[Key],$A466,Txn[Transaction Order],"&gt;"&amp;IFERROR(_xlfn.MAXIFS(Txn[Transaction Order],Txn[Key],$A466,Txn[Running Units],"&gt;-0.000001",Txn[Running Units],"&lt;0.000001"),0)))</f>
      </c>
      <c r="I466" s="284" t="str">
        <f>IF($A466="","",IFERROR(INDEX(Prices[Current Price],MATCH($A466,Prices[Key],0)),0))</f>
        <v/>
      </c>
      <c r="J466" s="285" t="str">
        <f>IF($A466="","",IFERROR(INDEX(Prices[FX to SGD],MATCH($A466,Prices[Key],0)),1))</f>
        <v/>
      </c>
      <c r="K466" s="283" t="str">
        <f t="shared" si="71"/>
        <v/>
      </c>
      <c r="L466" s="283" t="str">
        <f t="shared" si="72"/>
        <v/>
      </c>
      <c r="M466" s="283" t="str">
        <f t="shared" si="73"/>
        <v/>
      </c>
      <c r="N466" s="286" t="str">
        <f t="shared" si="74"/>
        <v/>
      </c>
      <c r="O466" t="str">
        <f>IF($A466="","",IFERROR(INDEX(Prices[Category],MATCH($A466,Prices[Key],0)),"Uncategorized"))</f>
        <v/>
      </c>
      <c r="P466" s="287" t="str">
        <f t="shared" si="75"/>
        <v/>
      </c>
      <c r="Q466" s="287" t="str">
        <f t="shared" si="76"/>
        <v/>
      </c>
    </row>
    <row r="467" spans="1:17" ht="15" customHeight="1" x14ac:dyDescent="0.2">
      <c r="A467" s="240" t="str">
        <f>IFERROR(INDEX('All Ticker P&amp;L'!$A$2:$A$1001,MATCH(ROWS($A$2:A467),'All Ticker P&amp;L'!$N$2:$N$1001,0)),"")</f>
        <v/>
      </c>
      <c r="B467" s="240" t="str">
        <f t="shared" si="68"/>
        <v/>
      </c>
      <c r="C467" s="240" t="str">
        <f t="shared" si="69"/>
        <v/>
      </c>
      <c r="D467" s="240" t="str">
        <f t="shared" si="70"/>
        <v/>
      </c>
      <c r="E467" s="261" t="str">
        <f>IF($A467="","",SUMIFS(Txn[Signed Units],Txn[Key],$A467))</f>
        <v/>
      </c>
      <c r="F467" s="283">
        <f>IF($A467="","",SUMIFS(Txn[Buy Cost],Txn[Key],$A467,Txn[Transaction Order],"&gt;"&amp;IFERROR(_xlfn.MAXIFS(Txn[Transaction Order],Txn[Key],$A467,Txn[Running Units],"&gt;-0.000001",Txn[Running Units],"&lt;0.000001"),0)))</f>
      </c>
      <c r="G467" s="283">
        <f>IF($A467="","",IFERROR(F467/SUMIFS(Txn[Units Purchased or Sold],Txn[Key],$A467,Txn[Transaction Order],"&gt;"&amp;IFERROR(_xlfn.MAXIFS(Txn[Transaction Order],Txn[Key],$A467,Txn[Running Units],"&gt;-0.000001",Txn[Running Units],"&lt;0.000001"),0),Txn[Sell (-1) Buy (1) Fees (0) Dividend (2)],1),0))</f>
      </c>
      <c r="H467" s="283">
        <f>IF($A467="","",SUMIFS(Txn[Sell Proceeds],Txn[Key],$A467,Txn[Transaction Order],"&gt;"&amp;IFERROR(_xlfn.MAXIFS(Txn[Transaction Order],Txn[Key],$A467,Txn[Running Units],"&gt;-0.000001",Txn[Running Units],"&lt;0.000001"),0)))</f>
      </c>
      <c r="I467" s="284" t="str">
        <f>IF($A467="","",IFERROR(INDEX(Prices[Current Price],MATCH($A467,Prices[Key],0)),0))</f>
        <v/>
      </c>
      <c r="J467" s="285" t="str">
        <f>IF($A467="","",IFERROR(INDEX(Prices[FX to SGD],MATCH($A467,Prices[Key],0)),1))</f>
        <v/>
      </c>
      <c r="K467" s="283" t="str">
        <f t="shared" si="71"/>
        <v/>
      </c>
      <c r="L467" s="283" t="str">
        <f t="shared" si="72"/>
        <v/>
      </c>
      <c r="M467" s="283" t="str">
        <f t="shared" si="73"/>
        <v/>
      </c>
      <c r="N467" s="286" t="str">
        <f t="shared" si="74"/>
        <v/>
      </c>
      <c r="O467" t="str">
        <f>IF($A467="","",IFERROR(INDEX(Prices[Category],MATCH($A467,Prices[Key],0)),"Uncategorized"))</f>
        <v/>
      </c>
      <c r="P467" s="287" t="str">
        <f t="shared" si="75"/>
        <v/>
      </c>
      <c r="Q467" s="287" t="str">
        <f t="shared" si="76"/>
        <v/>
      </c>
    </row>
    <row r="468" spans="1:17" ht="15" customHeight="1" x14ac:dyDescent="0.2">
      <c r="A468" s="240" t="str">
        <f>IFERROR(INDEX('All Ticker P&amp;L'!$A$2:$A$1001,MATCH(ROWS($A$2:A468),'All Ticker P&amp;L'!$N$2:$N$1001,0)),"")</f>
        <v/>
      </c>
      <c r="B468" s="240" t="str">
        <f t="shared" si="68"/>
        <v/>
      </c>
      <c r="C468" s="240" t="str">
        <f t="shared" si="69"/>
        <v/>
      </c>
      <c r="D468" s="240" t="str">
        <f t="shared" si="70"/>
        <v/>
      </c>
      <c r="E468" s="261" t="str">
        <f>IF($A468="","",SUMIFS(Txn[Signed Units],Txn[Key],$A468))</f>
        <v/>
      </c>
      <c r="F468" s="283">
        <f>IF($A468="","",SUMIFS(Txn[Buy Cost],Txn[Key],$A468,Txn[Transaction Order],"&gt;"&amp;IFERROR(_xlfn.MAXIFS(Txn[Transaction Order],Txn[Key],$A468,Txn[Running Units],"&gt;-0.000001",Txn[Running Units],"&lt;0.000001"),0)))</f>
      </c>
      <c r="G468" s="283">
        <f>IF($A468="","",IFERROR(F468/SUMIFS(Txn[Units Purchased or Sold],Txn[Key],$A468,Txn[Transaction Order],"&gt;"&amp;IFERROR(_xlfn.MAXIFS(Txn[Transaction Order],Txn[Key],$A468,Txn[Running Units],"&gt;-0.000001",Txn[Running Units],"&lt;0.000001"),0),Txn[Sell (-1) Buy (1) Fees (0) Dividend (2)],1),0))</f>
      </c>
      <c r="H468" s="283">
        <f>IF($A468="","",SUMIFS(Txn[Sell Proceeds],Txn[Key],$A468,Txn[Transaction Order],"&gt;"&amp;IFERROR(_xlfn.MAXIFS(Txn[Transaction Order],Txn[Key],$A468,Txn[Running Units],"&gt;-0.000001",Txn[Running Units],"&lt;0.000001"),0)))</f>
      </c>
      <c r="I468" s="284" t="str">
        <f>IF($A468="","",IFERROR(INDEX(Prices[Current Price],MATCH($A468,Prices[Key],0)),0))</f>
        <v/>
      </c>
      <c r="J468" s="285" t="str">
        <f>IF($A468="","",IFERROR(INDEX(Prices[FX to SGD],MATCH($A468,Prices[Key],0)),1))</f>
        <v/>
      </c>
      <c r="K468" s="283" t="str">
        <f t="shared" si="71"/>
        <v/>
      </c>
      <c r="L468" s="283" t="str">
        <f t="shared" si="72"/>
        <v/>
      </c>
      <c r="M468" s="283" t="str">
        <f t="shared" si="73"/>
        <v/>
      </c>
      <c r="N468" s="286" t="str">
        <f t="shared" si="74"/>
        <v/>
      </c>
      <c r="O468" t="str">
        <f>IF($A468="","",IFERROR(INDEX(Prices[Category],MATCH($A468,Prices[Key],0)),"Uncategorized"))</f>
        <v/>
      </c>
      <c r="P468" s="287" t="str">
        <f t="shared" si="75"/>
        <v/>
      </c>
      <c r="Q468" s="287" t="str">
        <f t="shared" si="76"/>
        <v/>
      </c>
    </row>
    <row r="469" spans="1:17" ht="15" customHeight="1" x14ac:dyDescent="0.2">
      <c r="A469" s="240" t="str">
        <f>IFERROR(INDEX('All Ticker P&amp;L'!$A$2:$A$1001,MATCH(ROWS($A$2:A469),'All Ticker P&amp;L'!$N$2:$N$1001,0)),"")</f>
        <v/>
      </c>
      <c r="B469" s="240" t="str">
        <f t="shared" si="68"/>
        <v/>
      </c>
      <c r="C469" s="240" t="str">
        <f t="shared" si="69"/>
        <v/>
      </c>
      <c r="D469" s="240" t="str">
        <f t="shared" si="70"/>
        <v/>
      </c>
      <c r="E469" s="261" t="str">
        <f>IF($A469="","",SUMIFS(Txn[Signed Units],Txn[Key],$A469))</f>
        <v/>
      </c>
      <c r="F469" s="283">
        <f>IF($A469="","",SUMIFS(Txn[Buy Cost],Txn[Key],$A469,Txn[Transaction Order],"&gt;"&amp;IFERROR(_xlfn.MAXIFS(Txn[Transaction Order],Txn[Key],$A469,Txn[Running Units],"&gt;-0.000001",Txn[Running Units],"&lt;0.000001"),0)))</f>
      </c>
      <c r="G469" s="283">
        <f>IF($A469="","",IFERROR(F469/SUMIFS(Txn[Units Purchased or Sold],Txn[Key],$A469,Txn[Transaction Order],"&gt;"&amp;IFERROR(_xlfn.MAXIFS(Txn[Transaction Order],Txn[Key],$A469,Txn[Running Units],"&gt;-0.000001",Txn[Running Units],"&lt;0.000001"),0),Txn[Sell (-1) Buy (1) Fees (0) Dividend (2)],1),0))</f>
      </c>
      <c r="H469" s="283">
        <f>IF($A469="","",SUMIFS(Txn[Sell Proceeds],Txn[Key],$A469,Txn[Transaction Order],"&gt;"&amp;IFERROR(_xlfn.MAXIFS(Txn[Transaction Order],Txn[Key],$A469,Txn[Running Units],"&gt;-0.000001",Txn[Running Units],"&lt;0.000001"),0)))</f>
      </c>
      <c r="I469" s="284" t="str">
        <f>IF($A469="","",IFERROR(INDEX(Prices[Current Price],MATCH($A469,Prices[Key],0)),0))</f>
        <v/>
      </c>
      <c r="J469" s="285" t="str">
        <f>IF($A469="","",IFERROR(INDEX(Prices[FX to SGD],MATCH($A469,Prices[Key],0)),1))</f>
        <v/>
      </c>
      <c r="K469" s="283" t="str">
        <f t="shared" si="71"/>
        <v/>
      </c>
      <c r="L469" s="283" t="str">
        <f t="shared" si="72"/>
        <v/>
      </c>
      <c r="M469" s="283" t="str">
        <f t="shared" si="73"/>
        <v/>
      </c>
      <c r="N469" s="286" t="str">
        <f t="shared" si="74"/>
        <v/>
      </c>
      <c r="O469" t="str">
        <f>IF($A469="","",IFERROR(INDEX(Prices[Category],MATCH($A469,Prices[Key],0)),"Uncategorized"))</f>
        <v/>
      </c>
      <c r="P469" s="287" t="str">
        <f t="shared" si="75"/>
        <v/>
      </c>
      <c r="Q469" s="287" t="str">
        <f t="shared" si="76"/>
        <v/>
      </c>
    </row>
    <row r="470" spans="1:17" ht="15" customHeight="1" x14ac:dyDescent="0.2">
      <c r="A470" s="240" t="str">
        <f>IFERROR(INDEX('All Ticker P&amp;L'!$A$2:$A$1001,MATCH(ROWS($A$2:A470),'All Ticker P&amp;L'!$N$2:$N$1001,0)),"")</f>
        <v/>
      </c>
      <c r="B470" s="240" t="str">
        <f t="shared" si="68"/>
        <v/>
      </c>
      <c r="C470" s="240" t="str">
        <f t="shared" si="69"/>
        <v/>
      </c>
      <c r="D470" s="240" t="str">
        <f t="shared" si="70"/>
        <v/>
      </c>
      <c r="E470" s="261" t="str">
        <f>IF($A470="","",SUMIFS(Txn[Signed Units],Txn[Key],$A470))</f>
        <v/>
      </c>
      <c r="F470" s="283">
        <f>IF($A470="","",SUMIFS(Txn[Buy Cost],Txn[Key],$A470,Txn[Transaction Order],"&gt;"&amp;IFERROR(_xlfn.MAXIFS(Txn[Transaction Order],Txn[Key],$A470,Txn[Running Units],"&gt;-0.000001",Txn[Running Units],"&lt;0.000001"),0)))</f>
      </c>
      <c r="G470" s="283">
        <f>IF($A470="","",IFERROR(F470/SUMIFS(Txn[Units Purchased or Sold],Txn[Key],$A470,Txn[Transaction Order],"&gt;"&amp;IFERROR(_xlfn.MAXIFS(Txn[Transaction Order],Txn[Key],$A470,Txn[Running Units],"&gt;-0.000001",Txn[Running Units],"&lt;0.000001"),0),Txn[Sell (-1) Buy (1) Fees (0) Dividend (2)],1),0))</f>
      </c>
      <c r="H470" s="283">
        <f>IF($A470="","",SUMIFS(Txn[Sell Proceeds],Txn[Key],$A470,Txn[Transaction Order],"&gt;"&amp;IFERROR(_xlfn.MAXIFS(Txn[Transaction Order],Txn[Key],$A470,Txn[Running Units],"&gt;-0.000001",Txn[Running Units],"&lt;0.000001"),0)))</f>
      </c>
      <c r="I470" s="284" t="str">
        <f>IF($A470="","",IFERROR(INDEX(Prices[Current Price],MATCH($A470,Prices[Key],0)),0))</f>
        <v/>
      </c>
      <c r="J470" s="285" t="str">
        <f>IF($A470="","",IFERROR(INDEX(Prices[FX to SGD],MATCH($A470,Prices[Key],0)),1))</f>
        <v/>
      </c>
      <c r="K470" s="283" t="str">
        <f t="shared" si="71"/>
        <v/>
      </c>
      <c r="L470" s="283" t="str">
        <f t="shared" si="72"/>
        <v/>
      </c>
      <c r="M470" s="283" t="str">
        <f t="shared" si="73"/>
        <v/>
      </c>
      <c r="N470" s="286" t="str">
        <f t="shared" si="74"/>
        <v/>
      </c>
      <c r="O470" t="str">
        <f>IF($A470="","",IFERROR(INDEX(Prices[Category],MATCH($A470,Prices[Key],0)),"Uncategorized"))</f>
        <v/>
      </c>
      <c r="P470" s="287" t="str">
        <f t="shared" si="75"/>
        <v/>
      </c>
      <c r="Q470" s="287" t="str">
        <f t="shared" si="76"/>
        <v/>
      </c>
    </row>
    <row r="471" spans="1:17" ht="15" customHeight="1" x14ac:dyDescent="0.2">
      <c r="A471" s="240" t="str">
        <f>IFERROR(INDEX('All Ticker P&amp;L'!$A$2:$A$1001,MATCH(ROWS($A$2:A471),'All Ticker P&amp;L'!$N$2:$N$1001,0)),"")</f>
        <v/>
      </c>
      <c r="B471" s="240" t="str">
        <f t="shared" si="68"/>
        <v/>
      </c>
      <c r="C471" s="240" t="str">
        <f t="shared" si="69"/>
        <v/>
      </c>
      <c r="D471" s="240" t="str">
        <f t="shared" si="70"/>
        <v/>
      </c>
      <c r="E471" s="261" t="str">
        <f>IF($A471="","",SUMIFS(Txn[Signed Units],Txn[Key],$A471))</f>
        <v/>
      </c>
      <c r="F471" s="283">
        <f>IF($A471="","",SUMIFS(Txn[Buy Cost],Txn[Key],$A471,Txn[Transaction Order],"&gt;"&amp;IFERROR(_xlfn.MAXIFS(Txn[Transaction Order],Txn[Key],$A471,Txn[Running Units],"&gt;-0.000001",Txn[Running Units],"&lt;0.000001"),0)))</f>
      </c>
      <c r="G471" s="283">
        <f>IF($A471="","",IFERROR(F471/SUMIFS(Txn[Units Purchased or Sold],Txn[Key],$A471,Txn[Transaction Order],"&gt;"&amp;IFERROR(_xlfn.MAXIFS(Txn[Transaction Order],Txn[Key],$A471,Txn[Running Units],"&gt;-0.000001",Txn[Running Units],"&lt;0.000001"),0),Txn[Sell (-1) Buy (1) Fees (0) Dividend (2)],1),0))</f>
      </c>
      <c r="H471" s="283">
        <f>IF($A471="","",SUMIFS(Txn[Sell Proceeds],Txn[Key],$A471,Txn[Transaction Order],"&gt;"&amp;IFERROR(_xlfn.MAXIFS(Txn[Transaction Order],Txn[Key],$A471,Txn[Running Units],"&gt;-0.000001",Txn[Running Units],"&lt;0.000001"),0)))</f>
      </c>
      <c r="I471" s="284" t="str">
        <f>IF($A471="","",IFERROR(INDEX(Prices[Current Price],MATCH($A471,Prices[Key],0)),0))</f>
        <v/>
      </c>
      <c r="J471" s="285" t="str">
        <f>IF($A471="","",IFERROR(INDEX(Prices[FX to SGD],MATCH($A471,Prices[Key],0)),1))</f>
        <v/>
      </c>
      <c r="K471" s="283" t="str">
        <f t="shared" si="71"/>
        <v/>
      </c>
      <c r="L471" s="283" t="str">
        <f t="shared" si="72"/>
        <v/>
      </c>
      <c r="M471" s="283" t="str">
        <f t="shared" si="73"/>
        <v/>
      </c>
      <c r="N471" s="286" t="str">
        <f t="shared" si="74"/>
        <v/>
      </c>
      <c r="O471" t="str">
        <f>IF($A471="","",IFERROR(INDEX(Prices[Category],MATCH($A471,Prices[Key],0)),"Uncategorized"))</f>
        <v/>
      </c>
      <c r="P471" s="287" t="str">
        <f t="shared" si="75"/>
        <v/>
      </c>
      <c r="Q471" s="287" t="str">
        <f t="shared" si="76"/>
        <v/>
      </c>
    </row>
    <row r="472" spans="1:17" ht="15" customHeight="1" x14ac:dyDescent="0.2">
      <c r="A472" s="240" t="str">
        <f>IFERROR(INDEX('All Ticker P&amp;L'!$A$2:$A$1001,MATCH(ROWS($A$2:A472),'All Ticker P&amp;L'!$N$2:$N$1001,0)),"")</f>
        <v/>
      </c>
      <c r="B472" s="240" t="str">
        <f t="shared" si="68"/>
        <v/>
      </c>
      <c r="C472" s="240" t="str">
        <f t="shared" si="69"/>
        <v/>
      </c>
      <c r="D472" s="240" t="str">
        <f t="shared" si="70"/>
        <v/>
      </c>
      <c r="E472" s="261" t="str">
        <f>IF($A472="","",SUMIFS(Txn[Signed Units],Txn[Key],$A472))</f>
        <v/>
      </c>
      <c r="F472" s="283">
        <f>IF($A472="","",SUMIFS(Txn[Buy Cost],Txn[Key],$A472,Txn[Transaction Order],"&gt;"&amp;IFERROR(_xlfn.MAXIFS(Txn[Transaction Order],Txn[Key],$A472,Txn[Running Units],"&gt;-0.000001",Txn[Running Units],"&lt;0.000001"),0)))</f>
      </c>
      <c r="G472" s="283">
        <f>IF($A472="","",IFERROR(F472/SUMIFS(Txn[Units Purchased or Sold],Txn[Key],$A472,Txn[Transaction Order],"&gt;"&amp;IFERROR(_xlfn.MAXIFS(Txn[Transaction Order],Txn[Key],$A472,Txn[Running Units],"&gt;-0.000001",Txn[Running Units],"&lt;0.000001"),0),Txn[Sell (-1) Buy (1) Fees (0) Dividend (2)],1),0))</f>
      </c>
      <c r="H472" s="283">
        <f>IF($A472="","",SUMIFS(Txn[Sell Proceeds],Txn[Key],$A472,Txn[Transaction Order],"&gt;"&amp;IFERROR(_xlfn.MAXIFS(Txn[Transaction Order],Txn[Key],$A472,Txn[Running Units],"&gt;-0.000001",Txn[Running Units],"&lt;0.000001"),0)))</f>
      </c>
      <c r="I472" s="284" t="str">
        <f>IF($A472="","",IFERROR(INDEX(Prices[Current Price],MATCH($A472,Prices[Key],0)),0))</f>
        <v/>
      </c>
      <c r="J472" s="285" t="str">
        <f>IF($A472="","",IFERROR(INDEX(Prices[FX to SGD],MATCH($A472,Prices[Key],0)),1))</f>
        <v/>
      </c>
      <c r="K472" s="283" t="str">
        <f t="shared" si="71"/>
        <v/>
      </c>
      <c r="L472" s="283" t="str">
        <f t="shared" si="72"/>
        <v/>
      </c>
      <c r="M472" s="283" t="str">
        <f t="shared" si="73"/>
        <v/>
      </c>
      <c r="N472" s="286" t="str">
        <f t="shared" si="74"/>
        <v/>
      </c>
      <c r="O472" t="str">
        <f>IF($A472="","",IFERROR(INDEX(Prices[Category],MATCH($A472,Prices[Key],0)),"Uncategorized"))</f>
        <v/>
      </c>
      <c r="P472" s="287" t="str">
        <f t="shared" si="75"/>
        <v/>
      </c>
      <c r="Q472" s="287" t="str">
        <f t="shared" si="76"/>
        <v/>
      </c>
    </row>
    <row r="473" spans="1:17" ht="15" customHeight="1" x14ac:dyDescent="0.2">
      <c r="A473" s="240" t="str">
        <f>IFERROR(INDEX('All Ticker P&amp;L'!$A$2:$A$1001,MATCH(ROWS($A$2:A473),'All Ticker P&amp;L'!$N$2:$N$1001,0)),"")</f>
        <v/>
      </c>
      <c r="B473" s="240" t="str">
        <f t="shared" si="68"/>
        <v/>
      </c>
      <c r="C473" s="240" t="str">
        <f t="shared" si="69"/>
        <v/>
      </c>
      <c r="D473" s="240" t="str">
        <f t="shared" si="70"/>
        <v/>
      </c>
      <c r="E473" s="261" t="str">
        <f>IF($A473="","",SUMIFS(Txn[Signed Units],Txn[Key],$A473))</f>
        <v/>
      </c>
      <c r="F473" s="283">
        <f>IF($A473="","",SUMIFS(Txn[Buy Cost],Txn[Key],$A473,Txn[Transaction Order],"&gt;"&amp;IFERROR(_xlfn.MAXIFS(Txn[Transaction Order],Txn[Key],$A473,Txn[Running Units],"&gt;-0.000001",Txn[Running Units],"&lt;0.000001"),0)))</f>
      </c>
      <c r="G473" s="283">
        <f>IF($A473="","",IFERROR(F473/SUMIFS(Txn[Units Purchased or Sold],Txn[Key],$A473,Txn[Transaction Order],"&gt;"&amp;IFERROR(_xlfn.MAXIFS(Txn[Transaction Order],Txn[Key],$A473,Txn[Running Units],"&gt;-0.000001",Txn[Running Units],"&lt;0.000001"),0),Txn[Sell (-1) Buy (1) Fees (0) Dividend (2)],1),0))</f>
      </c>
      <c r="H473" s="283">
        <f>IF($A473="","",SUMIFS(Txn[Sell Proceeds],Txn[Key],$A473,Txn[Transaction Order],"&gt;"&amp;IFERROR(_xlfn.MAXIFS(Txn[Transaction Order],Txn[Key],$A473,Txn[Running Units],"&gt;-0.000001",Txn[Running Units],"&lt;0.000001"),0)))</f>
      </c>
      <c r="I473" s="284" t="str">
        <f>IF($A473="","",IFERROR(INDEX(Prices[Current Price],MATCH($A473,Prices[Key],0)),0))</f>
        <v/>
      </c>
      <c r="J473" s="285" t="str">
        <f>IF($A473="","",IFERROR(INDEX(Prices[FX to SGD],MATCH($A473,Prices[Key],0)),1))</f>
        <v/>
      </c>
      <c r="K473" s="283" t="str">
        <f t="shared" si="71"/>
        <v/>
      </c>
      <c r="L473" s="283" t="str">
        <f t="shared" si="72"/>
        <v/>
      </c>
      <c r="M473" s="283" t="str">
        <f t="shared" si="73"/>
        <v/>
      </c>
      <c r="N473" s="286" t="str">
        <f t="shared" si="74"/>
        <v/>
      </c>
      <c r="O473" t="str">
        <f>IF($A473="","",IFERROR(INDEX(Prices[Category],MATCH($A473,Prices[Key],0)),"Uncategorized"))</f>
        <v/>
      </c>
      <c r="P473" s="287" t="str">
        <f t="shared" si="75"/>
        <v/>
      </c>
      <c r="Q473" s="287" t="str">
        <f t="shared" si="76"/>
        <v/>
      </c>
    </row>
    <row r="474" spans="1:17" ht="15" customHeight="1" x14ac:dyDescent="0.2">
      <c r="A474" s="240" t="str">
        <f>IFERROR(INDEX('All Ticker P&amp;L'!$A$2:$A$1001,MATCH(ROWS($A$2:A474),'All Ticker P&amp;L'!$N$2:$N$1001,0)),"")</f>
        <v/>
      </c>
      <c r="B474" s="240" t="str">
        <f t="shared" si="68"/>
        <v/>
      </c>
      <c r="C474" s="240" t="str">
        <f t="shared" si="69"/>
        <v/>
      </c>
      <c r="D474" s="240" t="str">
        <f t="shared" si="70"/>
        <v/>
      </c>
      <c r="E474" s="261" t="str">
        <f>IF($A474="","",SUMIFS(Txn[Signed Units],Txn[Key],$A474))</f>
        <v/>
      </c>
      <c r="F474" s="283">
        <f>IF($A474="","",SUMIFS(Txn[Buy Cost],Txn[Key],$A474,Txn[Transaction Order],"&gt;"&amp;IFERROR(_xlfn.MAXIFS(Txn[Transaction Order],Txn[Key],$A474,Txn[Running Units],"&gt;-0.000001",Txn[Running Units],"&lt;0.000001"),0)))</f>
      </c>
      <c r="G474" s="283">
        <f>IF($A474="","",IFERROR(F474/SUMIFS(Txn[Units Purchased or Sold],Txn[Key],$A474,Txn[Transaction Order],"&gt;"&amp;IFERROR(_xlfn.MAXIFS(Txn[Transaction Order],Txn[Key],$A474,Txn[Running Units],"&gt;-0.000001",Txn[Running Units],"&lt;0.000001"),0),Txn[Sell (-1) Buy (1) Fees (0) Dividend (2)],1),0))</f>
      </c>
      <c r="H474" s="283">
        <f>IF($A474="","",SUMIFS(Txn[Sell Proceeds],Txn[Key],$A474,Txn[Transaction Order],"&gt;"&amp;IFERROR(_xlfn.MAXIFS(Txn[Transaction Order],Txn[Key],$A474,Txn[Running Units],"&gt;-0.000001",Txn[Running Units],"&lt;0.000001"),0)))</f>
      </c>
      <c r="I474" s="284" t="str">
        <f>IF($A474="","",IFERROR(INDEX(Prices[Current Price],MATCH($A474,Prices[Key],0)),0))</f>
        <v/>
      </c>
      <c r="J474" s="285" t="str">
        <f>IF($A474="","",IFERROR(INDEX(Prices[FX to SGD],MATCH($A474,Prices[Key],0)),1))</f>
        <v/>
      </c>
      <c r="K474" s="283" t="str">
        <f t="shared" si="71"/>
        <v/>
      </c>
      <c r="L474" s="283" t="str">
        <f t="shared" si="72"/>
        <v/>
      </c>
      <c r="M474" s="283" t="str">
        <f t="shared" si="73"/>
        <v/>
      </c>
      <c r="N474" s="286" t="str">
        <f t="shared" si="74"/>
        <v/>
      </c>
      <c r="O474" t="str">
        <f>IF($A474="","",IFERROR(INDEX(Prices[Category],MATCH($A474,Prices[Key],0)),"Uncategorized"))</f>
        <v/>
      </c>
      <c r="P474" s="287" t="str">
        <f t="shared" si="75"/>
        <v/>
      </c>
      <c r="Q474" s="287" t="str">
        <f t="shared" si="76"/>
        <v/>
      </c>
    </row>
    <row r="475" spans="1:17" ht="15" customHeight="1" x14ac:dyDescent="0.2">
      <c r="A475" s="240" t="str">
        <f>IFERROR(INDEX('All Ticker P&amp;L'!$A$2:$A$1001,MATCH(ROWS($A$2:A475),'All Ticker P&amp;L'!$N$2:$N$1001,0)),"")</f>
        <v/>
      </c>
      <c r="B475" s="240" t="str">
        <f t="shared" si="68"/>
        <v/>
      </c>
      <c r="C475" s="240" t="str">
        <f t="shared" si="69"/>
        <v/>
      </c>
      <c r="D475" s="240" t="str">
        <f t="shared" si="70"/>
        <v/>
      </c>
      <c r="E475" s="261" t="str">
        <f>IF($A475="","",SUMIFS(Txn[Signed Units],Txn[Key],$A475))</f>
        <v/>
      </c>
      <c r="F475" s="283">
        <f>IF($A475="","",SUMIFS(Txn[Buy Cost],Txn[Key],$A475,Txn[Transaction Order],"&gt;"&amp;IFERROR(_xlfn.MAXIFS(Txn[Transaction Order],Txn[Key],$A475,Txn[Running Units],"&gt;-0.000001",Txn[Running Units],"&lt;0.000001"),0)))</f>
      </c>
      <c r="G475" s="283">
        <f>IF($A475="","",IFERROR(F475/SUMIFS(Txn[Units Purchased or Sold],Txn[Key],$A475,Txn[Transaction Order],"&gt;"&amp;IFERROR(_xlfn.MAXIFS(Txn[Transaction Order],Txn[Key],$A475,Txn[Running Units],"&gt;-0.000001",Txn[Running Units],"&lt;0.000001"),0),Txn[Sell (-1) Buy (1) Fees (0) Dividend (2)],1),0))</f>
      </c>
      <c r="H475" s="283">
        <f>IF($A475="","",SUMIFS(Txn[Sell Proceeds],Txn[Key],$A475,Txn[Transaction Order],"&gt;"&amp;IFERROR(_xlfn.MAXIFS(Txn[Transaction Order],Txn[Key],$A475,Txn[Running Units],"&gt;-0.000001",Txn[Running Units],"&lt;0.000001"),0)))</f>
      </c>
      <c r="I475" s="284" t="str">
        <f>IF($A475="","",IFERROR(INDEX(Prices[Current Price],MATCH($A475,Prices[Key],0)),0))</f>
        <v/>
      </c>
      <c r="J475" s="285" t="str">
        <f>IF($A475="","",IFERROR(INDEX(Prices[FX to SGD],MATCH($A475,Prices[Key],0)),1))</f>
        <v/>
      </c>
      <c r="K475" s="283" t="str">
        <f t="shared" si="71"/>
        <v/>
      </c>
      <c r="L475" s="283" t="str">
        <f t="shared" si="72"/>
        <v/>
      </c>
      <c r="M475" s="283" t="str">
        <f t="shared" si="73"/>
        <v/>
      </c>
      <c r="N475" s="286" t="str">
        <f t="shared" si="74"/>
        <v/>
      </c>
      <c r="O475" t="str">
        <f>IF($A475="","",IFERROR(INDEX(Prices[Category],MATCH($A475,Prices[Key],0)),"Uncategorized"))</f>
        <v/>
      </c>
      <c r="P475" s="287" t="str">
        <f t="shared" si="75"/>
        <v/>
      </c>
      <c r="Q475" s="287" t="str">
        <f t="shared" si="76"/>
        <v/>
      </c>
    </row>
    <row r="476" spans="1:17" ht="15" customHeight="1" x14ac:dyDescent="0.2">
      <c r="A476" s="240" t="str">
        <f>IFERROR(INDEX('All Ticker P&amp;L'!$A$2:$A$1001,MATCH(ROWS($A$2:A476),'All Ticker P&amp;L'!$N$2:$N$1001,0)),"")</f>
        <v/>
      </c>
      <c r="B476" s="240" t="str">
        <f t="shared" si="68"/>
        <v/>
      </c>
      <c r="C476" s="240" t="str">
        <f t="shared" si="69"/>
        <v/>
      </c>
      <c r="D476" s="240" t="str">
        <f t="shared" si="70"/>
        <v/>
      </c>
      <c r="E476" s="261" t="str">
        <f>IF($A476="","",SUMIFS(Txn[Signed Units],Txn[Key],$A476))</f>
        <v/>
      </c>
      <c r="F476" s="283">
        <f>IF($A476="","",SUMIFS(Txn[Buy Cost],Txn[Key],$A476,Txn[Transaction Order],"&gt;"&amp;IFERROR(_xlfn.MAXIFS(Txn[Transaction Order],Txn[Key],$A476,Txn[Running Units],"&gt;-0.000001",Txn[Running Units],"&lt;0.000001"),0)))</f>
      </c>
      <c r="G476" s="283">
        <f>IF($A476="","",IFERROR(F476/SUMIFS(Txn[Units Purchased or Sold],Txn[Key],$A476,Txn[Transaction Order],"&gt;"&amp;IFERROR(_xlfn.MAXIFS(Txn[Transaction Order],Txn[Key],$A476,Txn[Running Units],"&gt;-0.000001",Txn[Running Units],"&lt;0.000001"),0),Txn[Sell (-1) Buy (1) Fees (0) Dividend (2)],1),0))</f>
      </c>
      <c r="H476" s="283">
        <f>IF($A476="","",SUMIFS(Txn[Sell Proceeds],Txn[Key],$A476,Txn[Transaction Order],"&gt;"&amp;IFERROR(_xlfn.MAXIFS(Txn[Transaction Order],Txn[Key],$A476,Txn[Running Units],"&gt;-0.000001",Txn[Running Units],"&lt;0.000001"),0)))</f>
      </c>
      <c r="I476" s="284" t="str">
        <f>IF($A476="","",IFERROR(INDEX(Prices[Current Price],MATCH($A476,Prices[Key],0)),0))</f>
        <v/>
      </c>
      <c r="J476" s="285" t="str">
        <f>IF($A476="","",IFERROR(INDEX(Prices[FX to SGD],MATCH($A476,Prices[Key],0)),1))</f>
        <v/>
      </c>
      <c r="K476" s="283" t="str">
        <f t="shared" si="71"/>
        <v/>
      </c>
      <c r="L476" s="283" t="str">
        <f t="shared" si="72"/>
        <v/>
      </c>
      <c r="M476" s="283" t="str">
        <f t="shared" si="73"/>
        <v/>
      </c>
      <c r="N476" s="286" t="str">
        <f t="shared" si="74"/>
        <v/>
      </c>
      <c r="O476" t="str">
        <f>IF($A476="","",IFERROR(INDEX(Prices[Category],MATCH($A476,Prices[Key],0)),"Uncategorized"))</f>
        <v/>
      </c>
      <c r="P476" s="287" t="str">
        <f t="shared" si="75"/>
        <v/>
      </c>
      <c r="Q476" s="287" t="str">
        <f t="shared" si="76"/>
        <v/>
      </c>
    </row>
    <row r="477" spans="1:17" ht="15" customHeight="1" x14ac:dyDescent="0.2">
      <c r="A477" s="240" t="str">
        <f>IFERROR(INDEX('All Ticker P&amp;L'!$A$2:$A$1001,MATCH(ROWS($A$2:A477),'All Ticker P&amp;L'!$N$2:$N$1001,0)),"")</f>
        <v/>
      </c>
      <c r="B477" s="240" t="str">
        <f t="shared" si="68"/>
        <v/>
      </c>
      <c r="C477" s="240" t="str">
        <f t="shared" si="69"/>
        <v/>
      </c>
      <c r="D477" s="240" t="str">
        <f t="shared" si="70"/>
        <v/>
      </c>
      <c r="E477" s="261" t="str">
        <f>IF($A477="","",SUMIFS(Txn[Signed Units],Txn[Key],$A477))</f>
        <v/>
      </c>
      <c r="F477" s="283">
        <f>IF($A477="","",SUMIFS(Txn[Buy Cost],Txn[Key],$A477,Txn[Transaction Order],"&gt;"&amp;IFERROR(_xlfn.MAXIFS(Txn[Transaction Order],Txn[Key],$A477,Txn[Running Units],"&gt;-0.000001",Txn[Running Units],"&lt;0.000001"),0)))</f>
      </c>
      <c r="G477" s="283">
        <f>IF($A477="","",IFERROR(F477/SUMIFS(Txn[Units Purchased or Sold],Txn[Key],$A477,Txn[Transaction Order],"&gt;"&amp;IFERROR(_xlfn.MAXIFS(Txn[Transaction Order],Txn[Key],$A477,Txn[Running Units],"&gt;-0.000001",Txn[Running Units],"&lt;0.000001"),0),Txn[Sell (-1) Buy (1) Fees (0) Dividend (2)],1),0))</f>
      </c>
      <c r="H477" s="283">
        <f>IF($A477="","",SUMIFS(Txn[Sell Proceeds],Txn[Key],$A477,Txn[Transaction Order],"&gt;"&amp;IFERROR(_xlfn.MAXIFS(Txn[Transaction Order],Txn[Key],$A477,Txn[Running Units],"&gt;-0.000001",Txn[Running Units],"&lt;0.000001"),0)))</f>
      </c>
      <c r="I477" s="284" t="str">
        <f>IF($A477="","",IFERROR(INDEX(Prices[Current Price],MATCH($A477,Prices[Key],0)),0))</f>
        <v/>
      </c>
      <c r="J477" s="285" t="str">
        <f>IF($A477="","",IFERROR(INDEX(Prices[FX to SGD],MATCH($A477,Prices[Key],0)),1))</f>
        <v/>
      </c>
      <c r="K477" s="283" t="str">
        <f t="shared" si="71"/>
        <v/>
      </c>
      <c r="L477" s="283" t="str">
        <f t="shared" si="72"/>
        <v/>
      </c>
      <c r="M477" s="283" t="str">
        <f t="shared" si="73"/>
        <v/>
      </c>
      <c r="N477" s="286" t="str">
        <f t="shared" si="74"/>
        <v/>
      </c>
      <c r="O477" t="str">
        <f>IF($A477="","",IFERROR(INDEX(Prices[Category],MATCH($A477,Prices[Key],0)),"Uncategorized"))</f>
        <v/>
      </c>
      <c r="P477" s="287" t="str">
        <f t="shared" si="75"/>
        <v/>
      </c>
      <c r="Q477" s="287" t="str">
        <f t="shared" si="76"/>
        <v/>
      </c>
    </row>
    <row r="478" spans="1:17" ht="15" customHeight="1" x14ac:dyDescent="0.2">
      <c r="A478" s="240" t="str">
        <f>IFERROR(INDEX('All Ticker P&amp;L'!$A$2:$A$1001,MATCH(ROWS($A$2:A478),'All Ticker P&amp;L'!$N$2:$N$1001,0)),"")</f>
        <v/>
      </c>
      <c r="B478" s="240" t="str">
        <f t="shared" si="68"/>
        <v/>
      </c>
      <c r="C478" s="240" t="str">
        <f t="shared" si="69"/>
        <v/>
      </c>
      <c r="D478" s="240" t="str">
        <f t="shared" si="70"/>
        <v/>
      </c>
      <c r="E478" s="261" t="str">
        <f>IF($A478="","",SUMIFS(Txn[Signed Units],Txn[Key],$A478))</f>
        <v/>
      </c>
      <c r="F478" s="283">
        <f>IF($A478="","",SUMIFS(Txn[Buy Cost],Txn[Key],$A478,Txn[Transaction Order],"&gt;"&amp;IFERROR(_xlfn.MAXIFS(Txn[Transaction Order],Txn[Key],$A478,Txn[Running Units],"&gt;-0.000001",Txn[Running Units],"&lt;0.000001"),0)))</f>
      </c>
      <c r="G478" s="283">
        <f>IF($A478="","",IFERROR(F478/SUMIFS(Txn[Units Purchased or Sold],Txn[Key],$A478,Txn[Transaction Order],"&gt;"&amp;IFERROR(_xlfn.MAXIFS(Txn[Transaction Order],Txn[Key],$A478,Txn[Running Units],"&gt;-0.000001",Txn[Running Units],"&lt;0.000001"),0),Txn[Sell (-1) Buy (1) Fees (0) Dividend (2)],1),0))</f>
      </c>
      <c r="H478" s="283">
        <f>IF($A478="","",SUMIFS(Txn[Sell Proceeds],Txn[Key],$A478,Txn[Transaction Order],"&gt;"&amp;IFERROR(_xlfn.MAXIFS(Txn[Transaction Order],Txn[Key],$A478,Txn[Running Units],"&gt;-0.000001",Txn[Running Units],"&lt;0.000001"),0)))</f>
      </c>
      <c r="I478" s="284" t="str">
        <f>IF($A478="","",IFERROR(INDEX(Prices[Current Price],MATCH($A478,Prices[Key],0)),0))</f>
        <v/>
      </c>
      <c r="J478" s="285" t="str">
        <f>IF($A478="","",IFERROR(INDEX(Prices[FX to SGD],MATCH($A478,Prices[Key],0)),1))</f>
        <v/>
      </c>
      <c r="K478" s="283" t="str">
        <f t="shared" si="71"/>
        <v/>
      </c>
      <c r="L478" s="283" t="str">
        <f t="shared" si="72"/>
        <v/>
      </c>
      <c r="M478" s="283" t="str">
        <f t="shared" si="73"/>
        <v/>
      </c>
      <c r="N478" s="286" t="str">
        <f t="shared" si="74"/>
        <v/>
      </c>
      <c r="O478" t="str">
        <f>IF($A478="","",IFERROR(INDEX(Prices[Category],MATCH($A478,Prices[Key],0)),"Uncategorized"))</f>
        <v/>
      </c>
      <c r="P478" s="287" t="str">
        <f t="shared" si="75"/>
        <v/>
      </c>
      <c r="Q478" s="287" t="str">
        <f t="shared" si="76"/>
        <v/>
      </c>
    </row>
    <row r="479" spans="1:17" ht="15" customHeight="1" x14ac:dyDescent="0.2">
      <c r="A479" s="240" t="str">
        <f>IFERROR(INDEX('All Ticker P&amp;L'!$A$2:$A$1001,MATCH(ROWS($A$2:A479),'All Ticker P&amp;L'!$N$2:$N$1001,0)),"")</f>
        <v/>
      </c>
      <c r="B479" s="240" t="str">
        <f t="shared" si="68"/>
        <v/>
      </c>
      <c r="C479" s="240" t="str">
        <f t="shared" si="69"/>
        <v/>
      </c>
      <c r="D479" s="240" t="str">
        <f t="shared" si="70"/>
        <v/>
      </c>
      <c r="E479" s="261" t="str">
        <f>IF($A479="","",SUMIFS(Txn[Signed Units],Txn[Key],$A479))</f>
        <v/>
      </c>
      <c r="F479" s="283">
        <f>IF($A479="","",SUMIFS(Txn[Buy Cost],Txn[Key],$A479,Txn[Transaction Order],"&gt;"&amp;IFERROR(_xlfn.MAXIFS(Txn[Transaction Order],Txn[Key],$A479,Txn[Running Units],"&gt;-0.000001",Txn[Running Units],"&lt;0.000001"),0)))</f>
      </c>
      <c r="G479" s="283">
        <f>IF($A479="","",IFERROR(F479/SUMIFS(Txn[Units Purchased or Sold],Txn[Key],$A479,Txn[Transaction Order],"&gt;"&amp;IFERROR(_xlfn.MAXIFS(Txn[Transaction Order],Txn[Key],$A479,Txn[Running Units],"&gt;-0.000001",Txn[Running Units],"&lt;0.000001"),0),Txn[Sell (-1) Buy (1) Fees (0) Dividend (2)],1),0))</f>
      </c>
      <c r="H479" s="283">
        <f>IF($A479="","",SUMIFS(Txn[Sell Proceeds],Txn[Key],$A479,Txn[Transaction Order],"&gt;"&amp;IFERROR(_xlfn.MAXIFS(Txn[Transaction Order],Txn[Key],$A479,Txn[Running Units],"&gt;-0.000001",Txn[Running Units],"&lt;0.000001"),0)))</f>
      </c>
      <c r="I479" s="284" t="str">
        <f>IF($A479="","",IFERROR(INDEX(Prices[Current Price],MATCH($A479,Prices[Key],0)),0))</f>
        <v/>
      </c>
      <c r="J479" s="285" t="str">
        <f>IF($A479="","",IFERROR(INDEX(Prices[FX to SGD],MATCH($A479,Prices[Key],0)),1))</f>
        <v/>
      </c>
      <c r="K479" s="283" t="str">
        <f t="shared" si="71"/>
        <v/>
      </c>
      <c r="L479" s="283" t="str">
        <f t="shared" si="72"/>
        <v/>
      </c>
      <c r="M479" s="283" t="str">
        <f t="shared" si="73"/>
        <v/>
      </c>
      <c r="N479" s="286" t="str">
        <f t="shared" si="74"/>
        <v/>
      </c>
      <c r="O479" t="str">
        <f>IF($A479="","",IFERROR(INDEX(Prices[Category],MATCH($A479,Prices[Key],0)),"Uncategorized"))</f>
        <v/>
      </c>
      <c r="P479" s="287" t="str">
        <f t="shared" si="75"/>
        <v/>
      </c>
      <c r="Q479" s="287" t="str">
        <f t="shared" si="76"/>
        <v/>
      </c>
    </row>
    <row r="480" spans="1:17" ht="15" customHeight="1" x14ac:dyDescent="0.2">
      <c r="A480" s="240" t="str">
        <f>IFERROR(INDEX('All Ticker P&amp;L'!$A$2:$A$1001,MATCH(ROWS($A$2:A480),'All Ticker P&amp;L'!$N$2:$N$1001,0)),"")</f>
        <v/>
      </c>
      <c r="B480" s="240" t="str">
        <f t="shared" si="68"/>
        <v/>
      </c>
      <c r="C480" s="240" t="str">
        <f t="shared" si="69"/>
        <v/>
      </c>
      <c r="D480" s="240" t="str">
        <f t="shared" si="70"/>
        <v/>
      </c>
      <c r="E480" s="261" t="str">
        <f>IF($A480="","",SUMIFS(Txn[Signed Units],Txn[Key],$A480))</f>
        <v/>
      </c>
      <c r="F480" s="283">
        <f>IF($A480="","",SUMIFS(Txn[Buy Cost],Txn[Key],$A480,Txn[Transaction Order],"&gt;"&amp;IFERROR(_xlfn.MAXIFS(Txn[Transaction Order],Txn[Key],$A480,Txn[Running Units],"&gt;-0.000001",Txn[Running Units],"&lt;0.000001"),0)))</f>
      </c>
      <c r="G480" s="283">
        <f>IF($A480="","",IFERROR(F480/SUMIFS(Txn[Units Purchased or Sold],Txn[Key],$A480,Txn[Transaction Order],"&gt;"&amp;IFERROR(_xlfn.MAXIFS(Txn[Transaction Order],Txn[Key],$A480,Txn[Running Units],"&gt;-0.000001",Txn[Running Units],"&lt;0.000001"),0),Txn[Sell (-1) Buy (1) Fees (0) Dividend (2)],1),0))</f>
      </c>
      <c r="H480" s="283">
        <f>IF($A480="","",SUMIFS(Txn[Sell Proceeds],Txn[Key],$A480,Txn[Transaction Order],"&gt;"&amp;IFERROR(_xlfn.MAXIFS(Txn[Transaction Order],Txn[Key],$A480,Txn[Running Units],"&gt;-0.000001",Txn[Running Units],"&lt;0.000001"),0)))</f>
      </c>
      <c r="I480" s="284" t="str">
        <f>IF($A480="","",IFERROR(INDEX(Prices[Current Price],MATCH($A480,Prices[Key],0)),0))</f>
        <v/>
      </c>
      <c r="J480" s="285" t="str">
        <f>IF($A480="","",IFERROR(INDEX(Prices[FX to SGD],MATCH($A480,Prices[Key],0)),1))</f>
        <v/>
      </c>
      <c r="K480" s="283" t="str">
        <f t="shared" si="71"/>
        <v/>
      </c>
      <c r="L480" s="283" t="str">
        <f t="shared" si="72"/>
        <v/>
      </c>
      <c r="M480" s="283" t="str">
        <f t="shared" si="73"/>
        <v/>
      </c>
      <c r="N480" s="286" t="str">
        <f t="shared" si="74"/>
        <v/>
      </c>
      <c r="O480" t="str">
        <f>IF($A480="","",IFERROR(INDEX(Prices[Category],MATCH($A480,Prices[Key],0)),"Uncategorized"))</f>
        <v/>
      </c>
      <c r="P480" s="287" t="str">
        <f t="shared" si="75"/>
        <v/>
      </c>
      <c r="Q480" s="287" t="str">
        <f t="shared" si="76"/>
        <v/>
      </c>
    </row>
    <row r="481" spans="1:17" ht="15" customHeight="1" x14ac:dyDescent="0.2">
      <c r="A481" s="240" t="str">
        <f>IFERROR(INDEX('All Ticker P&amp;L'!$A$2:$A$1001,MATCH(ROWS($A$2:A481),'All Ticker P&amp;L'!$N$2:$N$1001,0)),"")</f>
        <v/>
      </c>
      <c r="B481" s="240" t="str">
        <f t="shared" si="68"/>
        <v/>
      </c>
      <c r="C481" s="240" t="str">
        <f t="shared" si="69"/>
        <v/>
      </c>
      <c r="D481" s="240" t="str">
        <f t="shared" si="70"/>
        <v/>
      </c>
      <c r="E481" s="261" t="str">
        <f>IF($A481="","",SUMIFS(Txn[Signed Units],Txn[Key],$A481))</f>
        <v/>
      </c>
      <c r="F481" s="283">
        <f>IF($A481="","",SUMIFS(Txn[Buy Cost],Txn[Key],$A481,Txn[Transaction Order],"&gt;"&amp;IFERROR(_xlfn.MAXIFS(Txn[Transaction Order],Txn[Key],$A481,Txn[Running Units],"&gt;-0.000001",Txn[Running Units],"&lt;0.000001"),0)))</f>
      </c>
      <c r="G481" s="283">
        <f>IF($A481="","",IFERROR(F481/SUMIFS(Txn[Units Purchased or Sold],Txn[Key],$A481,Txn[Transaction Order],"&gt;"&amp;IFERROR(_xlfn.MAXIFS(Txn[Transaction Order],Txn[Key],$A481,Txn[Running Units],"&gt;-0.000001",Txn[Running Units],"&lt;0.000001"),0),Txn[Sell (-1) Buy (1) Fees (0) Dividend (2)],1),0))</f>
      </c>
      <c r="H481" s="283">
        <f>IF($A481="","",SUMIFS(Txn[Sell Proceeds],Txn[Key],$A481,Txn[Transaction Order],"&gt;"&amp;IFERROR(_xlfn.MAXIFS(Txn[Transaction Order],Txn[Key],$A481,Txn[Running Units],"&gt;-0.000001",Txn[Running Units],"&lt;0.000001"),0)))</f>
      </c>
      <c r="I481" s="284" t="str">
        <f>IF($A481="","",IFERROR(INDEX(Prices[Current Price],MATCH($A481,Prices[Key],0)),0))</f>
        <v/>
      </c>
      <c r="J481" s="285" t="str">
        <f>IF($A481="","",IFERROR(INDEX(Prices[FX to SGD],MATCH($A481,Prices[Key],0)),1))</f>
        <v/>
      </c>
      <c r="K481" s="283" t="str">
        <f t="shared" si="71"/>
        <v/>
      </c>
      <c r="L481" s="283" t="str">
        <f t="shared" si="72"/>
        <v/>
      </c>
      <c r="M481" s="283" t="str">
        <f t="shared" si="73"/>
        <v/>
      </c>
      <c r="N481" s="286" t="str">
        <f t="shared" si="74"/>
        <v/>
      </c>
      <c r="O481" t="str">
        <f>IF($A481="","",IFERROR(INDEX(Prices[Category],MATCH($A481,Prices[Key],0)),"Uncategorized"))</f>
        <v/>
      </c>
      <c r="P481" s="287" t="str">
        <f t="shared" si="75"/>
        <v/>
      </c>
      <c r="Q481" s="287" t="str">
        <f t="shared" si="76"/>
        <v/>
      </c>
    </row>
    <row r="482" spans="1:17" ht="15" customHeight="1" x14ac:dyDescent="0.2">
      <c r="A482" s="240" t="str">
        <f>IFERROR(INDEX('All Ticker P&amp;L'!$A$2:$A$1001,MATCH(ROWS($A$2:A482),'All Ticker P&amp;L'!$N$2:$N$1001,0)),"")</f>
        <v/>
      </c>
      <c r="B482" s="240" t="str">
        <f t="shared" si="68"/>
        <v/>
      </c>
      <c r="C482" s="240" t="str">
        <f t="shared" si="69"/>
        <v/>
      </c>
      <c r="D482" s="240" t="str">
        <f t="shared" si="70"/>
        <v/>
      </c>
      <c r="E482" s="261" t="str">
        <f>IF($A482="","",SUMIFS(Txn[Signed Units],Txn[Key],$A482))</f>
        <v/>
      </c>
      <c r="F482" s="283">
        <f>IF($A482="","",SUMIFS(Txn[Buy Cost],Txn[Key],$A482,Txn[Transaction Order],"&gt;"&amp;IFERROR(_xlfn.MAXIFS(Txn[Transaction Order],Txn[Key],$A482,Txn[Running Units],"&gt;-0.000001",Txn[Running Units],"&lt;0.000001"),0)))</f>
      </c>
      <c r="G482" s="283">
        <f>IF($A482="","",IFERROR(F482/SUMIFS(Txn[Units Purchased or Sold],Txn[Key],$A482,Txn[Transaction Order],"&gt;"&amp;IFERROR(_xlfn.MAXIFS(Txn[Transaction Order],Txn[Key],$A482,Txn[Running Units],"&gt;-0.000001",Txn[Running Units],"&lt;0.000001"),0),Txn[Sell (-1) Buy (1) Fees (0) Dividend (2)],1),0))</f>
      </c>
      <c r="H482" s="283">
        <f>IF($A482="","",SUMIFS(Txn[Sell Proceeds],Txn[Key],$A482,Txn[Transaction Order],"&gt;"&amp;IFERROR(_xlfn.MAXIFS(Txn[Transaction Order],Txn[Key],$A482,Txn[Running Units],"&gt;-0.000001",Txn[Running Units],"&lt;0.000001"),0)))</f>
      </c>
      <c r="I482" s="284" t="str">
        <f>IF($A482="","",IFERROR(INDEX(Prices[Current Price],MATCH($A482,Prices[Key],0)),0))</f>
        <v/>
      </c>
      <c r="J482" s="285" t="str">
        <f>IF($A482="","",IFERROR(INDEX(Prices[FX to SGD],MATCH($A482,Prices[Key],0)),1))</f>
        <v/>
      </c>
      <c r="K482" s="283" t="str">
        <f t="shared" si="71"/>
        <v/>
      </c>
      <c r="L482" s="283" t="str">
        <f t="shared" si="72"/>
        <v/>
      </c>
      <c r="M482" s="283" t="str">
        <f t="shared" si="73"/>
        <v/>
      </c>
      <c r="N482" s="286" t="str">
        <f t="shared" si="74"/>
        <v/>
      </c>
      <c r="O482" t="str">
        <f>IF($A482="","",IFERROR(INDEX(Prices[Category],MATCH($A482,Prices[Key],0)),"Uncategorized"))</f>
        <v/>
      </c>
      <c r="P482" s="287" t="str">
        <f t="shared" si="75"/>
        <v/>
      </c>
      <c r="Q482" s="287" t="str">
        <f t="shared" si="76"/>
        <v/>
      </c>
    </row>
    <row r="483" spans="1:17" ht="15" customHeight="1" x14ac:dyDescent="0.2">
      <c r="A483" s="240" t="str">
        <f>IFERROR(INDEX('All Ticker P&amp;L'!$A$2:$A$1001,MATCH(ROWS($A$2:A483),'All Ticker P&amp;L'!$N$2:$N$1001,0)),"")</f>
        <v/>
      </c>
      <c r="B483" s="240" t="str">
        <f t="shared" si="68"/>
        <v/>
      </c>
      <c r="C483" s="240" t="str">
        <f t="shared" si="69"/>
        <v/>
      </c>
      <c r="D483" s="240" t="str">
        <f t="shared" si="70"/>
        <v/>
      </c>
      <c r="E483" s="261" t="str">
        <f>IF($A483="","",SUMIFS(Txn[Signed Units],Txn[Key],$A483))</f>
        <v/>
      </c>
      <c r="F483" s="283">
        <f>IF($A483="","",SUMIFS(Txn[Buy Cost],Txn[Key],$A483,Txn[Transaction Order],"&gt;"&amp;IFERROR(_xlfn.MAXIFS(Txn[Transaction Order],Txn[Key],$A483,Txn[Running Units],"&gt;-0.000001",Txn[Running Units],"&lt;0.000001"),0)))</f>
      </c>
      <c r="G483" s="283">
        <f>IF($A483="","",IFERROR(F483/SUMIFS(Txn[Units Purchased or Sold],Txn[Key],$A483,Txn[Transaction Order],"&gt;"&amp;IFERROR(_xlfn.MAXIFS(Txn[Transaction Order],Txn[Key],$A483,Txn[Running Units],"&gt;-0.000001",Txn[Running Units],"&lt;0.000001"),0),Txn[Sell (-1) Buy (1) Fees (0) Dividend (2)],1),0))</f>
      </c>
      <c r="H483" s="283">
        <f>IF($A483="","",SUMIFS(Txn[Sell Proceeds],Txn[Key],$A483,Txn[Transaction Order],"&gt;"&amp;IFERROR(_xlfn.MAXIFS(Txn[Transaction Order],Txn[Key],$A483,Txn[Running Units],"&gt;-0.000001",Txn[Running Units],"&lt;0.000001"),0)))</f>
      </c>
      <c r="I483" s="284" t="str">
        <f>IF($A483="","",IFERROR(INDEX(Prices[Current Price],MATCH($A483,Prices[Key],0)),0))</f>
        <v/>
      </c>
      <c r="J483" s="285" t="str">
        <f>IF($A483="","",IFERROR(INDEX(Prices[FX to SGD],MATCH($A483,Prices[Key],0)),1))</f>
        <v/>
      </c>
      <c r="K483" s="283" t="str">
        <f t="shared" si="71"/>
        <v/>
      </c>
      <c r="L483" s="283" t="str">
        <f t="shared" si="72"/>
        <v/>
      </c>
      <c r="M483" s="283" t="str">
        <f t="shared" si="73"/>
        <v/>
      </c>
      <c r="N483" s="286" t="str">
        <f t="shared" si="74"/>
        <v/>
      </c>
      <c r="O483" t="str">
        <f>IF($A483="","",IFERROR(INDEX(Prices[Category],MATCH($A483,Prices[Key],0)),"Uncategorized"))</f>
        <v/>
      </c>
      <c r="P483" s="287" t="str">
        <f t="shared" si="75"/>
        <v/>
      </c>
      <c r="Q483" s="287" t="str">
        <f t="shared" si="76"/>
        <v/>
      </c>
    </row>
    <row r="484" spans="1:17" ht="15" customHeight="1" x14ac:dyDescent="0.2">
      <c r="A484" s="240" t="str">
        <f>IFERROR(INDEX('All Ticker P&amp;L'!$A$2:$A$1001,MATCH(ROWS($A$2:A484),'All Ticker P&amp;L'!$N$2:$N$1001,0)),"")</f>
        <v/>
      </c>
      <c r="B484" s="240" t="str">
        <f t="shared" si="68"/>
        <v/>
      </c>
      <c r="C484" s="240" t="str">
        <f t="shared" si="69"/>
        <v/>
      </c>
      <c r="D484" s="240" t="str">
        <f t="shared" si="70"/>
        <v/>
      </c>
      <c r="E484" s="261" t="str">
        <f>IF($A484="","",SUMIFS(Txn[Signed Units],Txn[Key],$A484))</f>
        <v/>
      </c>
      <c r="F484" s="283">
        <f>IF($A484="","",SUMIFS(Txn[Buy Cost],Txn[Key],$A484,Txn[Transaction Order],"&gt;"&amp;IFERROR(_xlfn.MAXIFS(Txn[Transaction Order],Txn[Key],$A484,Txn[Running Units],"&gt;-0.000001",Txn[Running Units],"&lt;0.000001"),0)))</f>
      </c>
      <c r="G484" s="283">
        <f>IF($A484="","",IFERROR(F484/SUMIFS(Txn[Units Purchased or Sold],Txn[Key],$A484,Txn[Transaction Order],"&gt;"&amp;IFERROR(_xlfn.MAXIFS(Txn[Transaction Order],Txn[Key],$A484,Txn[Running Units],"&gt;-0.000001",Txn[Running Units],"&lt;0.000001"),0),Txn[Sell (-1) Buy (1) Fees (0) Dividend (2)],1),0))</f>
      </c>
      <c r="H484" s="283">
        <f>IF($A484="","",SUMIFS(Txn[Sell Proceeds],Txn[Key],$A484,Txn[Transaction Order],"&gt;"&amp;IFERROR(_xlfn.MAXIFS(Txn[Transaction Order],Txn[Key],$A484,Txn[Running Units],"&gt;-0.000001",Txn[Running Units],"&lt;0.000001"),0)))</f>
      </c>
      <c r="I484" s="284" t="str">
        <f>IF($A484="","",IFERROR(INDEX(Prices[Current Price],MATCH($A484,Prices[Key],0)),0))</f>
        <v/>
      </c>
      <c r="J484" s="285" t="str">
        <f>IF($A484="","",IFERROR(INDEX(Prices[FX to SGD],MATCH($A484,Prices[Key],0)),1))</f>
        <v/>
      </c>
      <c r="K484" s="283" t="str">
        <f t="shared" si="71"/>
        <v/>
      </c>
      <c r="L484" s="283" t="str">
        <f t="shared" si="72"/>
        <v/>
      </c>
      <c r="M484" s="283" t="str">
        <f t="shared" si="73"/>
        <v/>
      </c>
      <c r="N484" s="286" t="str">
        <f t="shared" si="74"/>
        <v/>
      </c>
      <c r="O484" t="str">
        <f>IF($A484="","",IFERROR(INDEX(Prices[Category],MATCH($A484,Prices[Key],0)),"Uncategorized"))</f>
        <v/>
      </c>
      <c r="P484" s="287" t="str">
        <f t="shared" si="75"/>
        <v/>
      </c>
      <c r="Q484" s="287" t="str">
        <f t="shared" si="76"/>
        <v/>
      </c>
    </row>
    <row r="485" spans="1:17" ht="15" customHeight="1" x14ac:dyDescent="0.2">
      <c r="A485" s="240" t="str">
        <f>IFERROR(INDEX('All Ticker P&amp;L'!$A$2:$A$1001,MATCH(ROWS($A$2:A485),'All Ticker P&amp;L'!$N$2:$N$1001,0)),"")</f>
        <v/>
      </c>
      <c r="B485" s="240" t="str">
        <f t="shared" si="68"/>
        <v/>
      </c>
      <c r="C485" s="240" t="str">
        <f t="shared" si="69"/>
        <v/>
      </c>
      <c r="D485" s="240" t="str">
        <f t="shared" si="70"/>
        <v/>
      </c>
      <c r="E485" s="261" t="str">
        <f>IF($A485="","",SUMIFS(Txn[Signed Units],Txn[Key],$A485))</f>
        <v/>
      </c>
      <c r="F485" s="283">
        <f>IF($A485="","",SUMIFS(Txn[Buy Cost],Txn[Key],$A485,Txn[Transaction Order],"&gt;"&amp;IFERROR(_xlfn.MAXIFS(Txn[Transaction Order],Txn[Key],$A485,Txn[Running Units],"&gt;-0.000001",Txn[Running Units],"&lt;0.000001"),0)))</f>
      </c>
      <c r="G485" s="283">
        <f>IF($A485="","",IFERROR(F485/SUMIFS(Txn[Units Purchased or Sold],Txn[Key],$A485,Txn[Transaction Order],"&gt;"&amp;IFERROR(_xlfn.MAXIFS(Txn[Transaction Order],Txn[Key],$A485,Txn[Running Units],"&gt;-0.000001",Txn[Running Units],"&lt;0.000001"),0),Txn[Sell (-1) Buy (1) Fees (0) Dividend (2)],1),0))</f>
      </c>
      <c r="H485" s="283">
        <f>IF($A485="","",SUMIFS(Txn[Sell Proceeds],Txn[Key],$A485,Txn[Transaction Order],"&gt;"&amp;IFERROR(_xlfn.MAXIFS(Txn[Transaction Order],Txn[Key],$A485,Txn[Running Units],"&gt;-0.000001",Txn[Running Units],"&lt;0.000001"),0)))</f>
      </c>
      <c r="I485" s="284" t="str">
        <f>IF($A485="","",IFERROR(INDEX(Prices[Current Price],MATCH($A485,Prices[Key],0)),0))</f>
        <v/>
      </c>
      <c r="J485" s="285" t="str">
        <f>IF($A485="","",IFERROR(INDEX(Prices[FX to SGD],MATCH($A485,Prices[Key],0)),1))</f>
        <v/>
      </c>
      <c r="K485" s="283" t="str">
        <f t="shared" si="71"/>
        <v/>
      </c>
      <c r="L485" s="283" t="str">
        <f t="shared" si="72"/>
        <v/>
      </c>
      <c r="M485" s="283" t="str">
        <f t="shared" si="73"/>
        <v/>
      </c>
      <c r="N485" s="286" t="str">
        <f t="shared" si="74"/>
        <v/>
      </c>
      <c r="O485" t="str">
        <f>IF($A485="","",IFERROR(INDEX(Prices[Category],MATCH($A485,Prices[Key],0)),"Uncategorized"))</f>
        <v/>
      </c>
      <c r="P485" s="287" t="str">
        <f t="shared" si="75"/>
        <v/>
      </c>
      <c r="Q485" s="287" t="str">
        <f t="shared" si="76"/>
        <v/>
      </c>
    </row>
    <row r="486" spans="1:17" ht="15" customHeight="1" x14ac:dyDescent="0.2">
      <c r="A486" s="240" t="str">
        <f>IFERROR(INDEX('All Ticker P&amp;L'!$A$2:$A$1001,MATCH(ROWS($A$2:A486),'All Ticker P&amp;L'!$N$2:$N$1001,0)),"")</f>
        <v/>
      </c>
      <c r="B486" s="240" t="str">
        <f t="shared" si="68"/>
        <v/>
      </c>
      <c r="C486" s="240" t="str">
        <f t="shared" si="69"/>
        <v/>
      </c>
      <c r="D486" s="240" t="str">
        <f t="shared" si="70"/>
        <v/>
      </c>
      <c r="E486" s="261" t="str">
        <f>IF($A486="","",SUMIFS(Txn[Signed Units],Txn[Key],$A486))</f>
        <v/>
      </c>
      <c r="F486" s="283">
        <f>IF($A486="","",SUMIFS(Txn[Buy Cost],Txn[Key],$A486,Txn[Transaction Order],"&gt;"&amp;IFERROR(_xlfn.MAXIFS(Txn[Transaction Order],Txn[Key],$A486,Txn[Running Units],"&gt;-0.000001",Txn[Running Units],"&lt;0.000001"),0)))</f>
      </c>
      <c r="G486" s="283">
        <f>IF($A486="","",IFERROR(F486/SUMIFS(Txn[Units Purchased or Sold],Txn[Key],$A486,Txn[Transaction Order],"&gt;"&amp;IFERROR(_xlfn.MAXIFS(Txn[Transaction Order],Txn[Key],$A486,Txn[Running Units],"&gt;-0.000001",Txn[Running Units],"&lt;0.000001"),0),Txn[Sell (-1) Buy (1) Fees (0) Dividend (2)],1),0))</f>
      </c>
      <c r="H486" s="283">
        <f>IF($A486="","",SUMIFS(Txn[Sell Proceeds],Txn[Key],$A486,Txn[Transaction Order],"&gt;"&amp;IFERROR(_xlfn.MAXIFS(Txn[Transaction Order],Txn[Key],$A486,Txn[Running Units],"&gt;-0.000001",Txn[Running Units],"&lt;0.000001"),0)))</f>
      </c>
      <c r="I486" s="284" t="str">
        <f>IF($A486="","",IFERROR(INDEX(Prices[Current Price],MATCH($A486,Prices[Key],0)),0))</f>
        <v/>
      </c>
      <c r="J486" s="285" t="str">
        <f>IF($A486="","",IFERROR(INDEX(Prices[FX to SGD],MATCH($A486,Prices[Key],0)),1))</f>
        <v/>
      </c>
      <c r="K486" s="283" t="str">
        <f t="shared" si="71"/>
        <v/>
      </c>
      <c r="L486" s="283" t="str">
        <f t="shared" si="72"/>
        <v/>
      </c>
      <c r="M486" s="283" t="str">
        <f t="shared" si="73"/>
        <v/>
      </c>
      <c r="N486" s="286" t="str">
        <f t="shared" si="74"/>
        <v/>
      </c>
      <c r="O486" t="str">
        <f>IF($A486="","",IFERROR(INDEX(Prices[Category],MATCH($A486,Prices[Key],0)),"Uncategorized"))</f>
        <v/>
      </c>
      <c r="P486" s="287" t="str">
        <f t="shared" si="75"/>
        <v/>
      </c>
      <c r="Q486" s="287" t="str">
        <f t="shared" si="76"/>
        <v/>
      </c>
    </row>
    <row r="487" spans="1:17" ht="15" customHeight="1" x14ac:dyDescent="0.2">
      <c r="A487" s="240" t="str">
        <f>IFERROR(INDEX('All Ticker P&amp;L'!$A$2:$A$1001,MATCH(ROWS($A$2:A487),'All Ticker P&amp;L'!$N$2:$N$1001,0)),"")</f>
        <v/>
      </c>
      <c r="B487" s="240" t="str">
        <f t="shared" si="68"/>
        <v/>
      </c>
      <c r="C487" s="240" t="str">
        <f t="shared" si="69"/>
        <v/>
      </c>
      <c r="D487" s="240" t="str">
        <f t="shared" si="70"/>
        <v/>
      </c>
      <c r="E487" s="261" t="str">
        <f>IF($A487="","",SUMIFS(Txn[Signed Units],Txn[Key],$A487))</f>
        <v/>
      </c>
      <c r="F487" s="283">
        <f>IF($A487="","",SUMIFS(Txn[Buy Cost],Txn[Key],$A487,Txn[Transaction Order],"&gt;"&amp;IFERROR(_xlfn.MAXIFS(Txn[Transaction Order],Txn[Key],$A487,Txn[Running Units],"&gt;-0.000001",Txn[Running Units],"&lt;0.000001"),0)))</f>
      </c>
      <c r="G487" s="283">
        <f>IF($A487="","",IFERROR(F487/SUMIFS(Txn[Units Purchased or Sold],Txn[Key],$A487,Txn[Transaction Order],"&gt;"&amp;IFERROR(_xlfn.MAXIFS(Txn[Transaction Order],Txn[Key],$A487,Txn[Running Units],"&gt;-0.000001",Txn[Running Units],"&lt;0.000001"),0),Txn[Sell (-1) Buy (1) Fees (0) Dividend (2)],1),0))</f>
      </c>
      <c r="H487" s="283">
        <f>IF($A487="","",SUMIFS(Txn[Sell Proceeds],Txn[Key],$A487,Txn[Transaction Order],"&gt;"&amp;IFERROR(_xlfn.MAXIFS(Txn[Transaction Order],Txn[Key],$A487,Txn[Running Units],"&gt;-0.000001",Txn[Running Units],"&lt;0.000001"),0)))</f>
      </c>
      <c r="I487" s="284" t="str">
        <f>IF($A487="","",IFERROR(INDEX(Prices[Current Price],MATCH($A487,Prices[Key],0)),0))</f>
        <v/>
      </c>
      <c r="J487" s="285" t="str">
        <f>IF($A487="","",IFERROR(INDEX(Prices[FX to SGD],MATCH($A487,Prices[Key],0)),1))</f>
        <v/>
      </c>
      <c r="K487" s="283" t="str">
        <f t="shared" si="71"/>
        <v/>
      </c>
      <c r="L487" s="283" t="str">
        <f t="shared" si="72"/>
        <v/>
      </c>
      <c r="M487" s="283" t="str">
        <f t="shared" si="73"/>
        <v/>
      </c>
      <c r="N487" s="286" t="str">
        <f t="shared" si="74"/>
        <v/>
      </c>
      <c r="O487" t="str">
        <f>IF($A487="","",IFERROR(INDEX(Prices[Category],MATCH($A487,Prices[Key],0)),"Uncategorized"))</f>
        <v/>
      </c>
      <c r="P487" s="287" t="str">
        <f t="shared" si="75"/>
        <v/>
      </c>
      <c r="Q487" s="287" t="str">
        <f t="shared" si="76"/>
        <v/>
      </c>
    </row>
    <row r="488" spans="1:17" ht="15" customHeight="1" x14ac:dyDescent="0.2">
      <c r="A488" s="240" t="str">
        <f>IFERROR(INDEX('All Ticker P&amp;L'!$A$2:$A$1001,MATCH(ROWS($A$2:A488),'All Ticker P&amp;L'!$N$2:$N$1001,0)),"")</f>
        <v/>
      </c>
      <c r="B488" s="240" t="str">
        <f t="shared" si="68"/>
        <v/>
      </c>
      <c r="C488" s="240" t="str">
        <f t="shared" si="69"/>
        <v/>
      </c>
      <c r="D488" s="240" t="str">
        <f t="shared" si="70"/>
        <v/>
      </c>
      <c r="E488" s="261" t="str">
        <f>IF($A488="","",SUMIFS(Txn[Signed Units],Txn[Key],$A488))</f>
        <v/>
      </c>
      <c r="F488" s="283">
        <f>IF($A488="","",SUMIFS(Txn[Buy Cost],Txn[Key],$A488,Txn[Transaction Order],"&gt;"&amp;IFERROR(_xlfn.MAXIFS(Txn[Transaction Order],Txn[Key],$A488,Txn[Running Units],"&gt;-0.000001",Txn[Running Units],"&lt;0.000001"),0)))</f>
      </c>
      <c r="G488" s="283">
        <f>IF($A488="","",IFERROR(F488/SUMIFS(Txn[Units Purchased or Sold],Txn[Key],$A488,Txn[Transaction Order],"&gt;"&amp;IFERROR(_xlfn.MAXIFS(Txn[Transaction Order],Txn[Key],$A488,Txn[Running Units],"&gt;-0.000001",Txn[Running Units],"&lt;0.000001"),0),Txn[Sell (-1) Buy (1) Fees (0) Dividend (2)],1),0))</f>
      </c>
      <c r="H488" s="283">
        <f>IF($A488="","",SUMIFS(Txn[Sell Proceeds],Txn[Key],$A488,Txn[Transaction Order],"&gt;"&amp;IFERROR(_xlfn.MAXIFS(Txn[Transaction Order],Txn[Key],$A488,Txn[Running Units],"&gt;-0.000001",Txn[Running Units],"&lt;0.000001"),0)))</f>
      </c>
      <c r="I488" s="284" t="str">
        <f>IF($A488="","",IFERROR(INDEX(Prices[Current Price],MATCH($A488,Prices[Key],0)),0))</f>
        <v/>
      </c>
      <c r="J488" s="285" t="str">
        <f>IF($A488="","",IFERROR(INDEX(Prices[FX to SGD],MATCH($A488,Prices[Key],0)),1))</f>
        <v/>
      </c>
      <c r="K488" s="283" t="str">
        <f t="shared" si="71"/>
        <v/>
      </c>
      <c r="L488" s="283" t="str">
        <f t="shared" si="72"/>
        <v/>
      </c>
      <c r="M488" s="283" t="str">
        <f t="shared" si="73"/>
        <v/>
      </c>
      <c r="N488" s="286" t="str">
        <f t="shared" si="74"/>
        <v/>
      </c>
      <c r="O488" t="str">
        <f>IF($A488="","",IFERROR(INDEX(Prices[Category],MATCH($A488,Prices[Key],0)),"Uncategorized"))</f>
        <v/>
      </c>
      <c r="P488" s="287" t="str">
        <f t="shared" si="75"/>
        <v/>
      </c>
      <c r="Q488" s="287" t="str">
        <f t="shared" si="76"/>
        <v/>
      </c>
    </row>
    <row r="489" spans="1:17" ht="15" customHeight="1" x14ac:dyDescent="0.2">
      <c r="A489" s="240" t="str">
        <f>IFERROR(INDEX('All Ticker P&amp;L'!$A$2:$A$1001,MATCH(ROWS($A$2:A489),'All Ticker P&amp;L'!$N$2:$N$1001,0)),"")</f>
        <v/>
      </c>
      <c r="B489" s="240" t="str">
        <f t="shared" si="68"/>
        <v/>
      </c>
      <c r="C489" s="240" t="str">
        <f t="shared" si="69"/>
        <v/>
      </c>
      <c r="D489" s="240" t="str">
        <f t="shared" si="70"/>
        <v/>
      </c>
      <c r="E489" s="261" t="str">
        <f>IF($A489="","",SUMIFS(Txn[Signed Units],Txn[Key],$A489))</f>
        <v/>
      </c>
      <c r="F489" s="283">
        <f>IF($A489="","",SUMIFS(Txn[Buy Cost],Txn[Key],$A489,Txn[Transaction Order],"&gt;"&amp;IFERROR(_xlfn.MAXIFS(Txn[Transaction Order],Txn[Key],$A489,Txn[Running Units],"&gt;-0.000001",Txn[Running Units],"&lt;0.000001"),0)))</f>
      </c>
      <c r="G489" s="283">
        <f>IF($A489="","",IFERROR(F489/SUMIFS(Txn[Units Purchased or Sold],Txn[Key],$A489,Txn[Transaction Order],"&gt;"&amp;IFERROR(_xlfn.MAXIFS(Txn[Transaction Order],Txn[Key],$A489,Txn[Running Units],"&gt;-0.000001",Txn[Running Units],"&lt;0.000001"),0),Txn[Sell (-1) Buy (1) Fees (0) Dividend (2)],1),0))</f>
      </c>
      <c r="H489" s="283">
        <f>IF($A489="","",SUMIFS(Txn[Sell Proceeds],Txn[Key],$A489,Txn[Transaction Order],"&gt;"&amp;IFERROR(_xlfn.MAXIFS(Txn[Transaction Order],Txn[Key],$A489,Txn[Running Units],"&gt;-0.000001",Txn[Running Units],"&lt;0.000001"),0)))</f>
      </c>
      <c r="I489" s="284" t="str">
        <f>IF($A489="","",IFERROR(INDEX(Prices[Current Price],MATCH($A489,Prices[Key],0)),0))</f>
        <v/>
      </c>
      <c r="J489" s="285" t="str">
        <f>IF($A489="","",IFERROR(INDEX(Prices[FX to SGD],MATCH($A489,Prices[Key],0)),1))</f>
        <v/>
      </c>
      <c r="K489" s="283" t="str">
        <f t="shared" si="71"/>
        <v/>
      </c>
      <c r="L489" s="283" t="str">
        <f t="shared" si="72"/>
        <v/>
      </c>
      <c r="M489" s="283" t="str">
        <f t="shared" si="73"/>
        <v/>
      </c>
      <c r="N489" s="286" t="str">
        <f t="shared" si="74"/>
        <v/>
      </c>
      <c r="O489" t="str">
        <f>IF($A489="","",IFERROR(INDEX(Prices[Category],MATCH($A489,Prices[Key],0)),"Uncategorized"))</f>
        <v/>
      </c>
      <c r="P489" s="287" t="str">
        <f t="shared" si="75"/>
        <v/>
      </c>
      <c r="Q489" s="287" t="str">
        <f t="shared" si="76"/>
        <v/>
      </c>
    </row>
    <row r="490" spans="1:17" ht="15" customHeight="1" x14ac:dyDescent="0.2">
      <c r="A490" s="240" t="str">
        <f>IFERROR(INDEX('All Ticker P&amp;L'!$A$2:$A$1001,MATCH(ROWS($A$2:A490),'All Ticker P&amp;L'!$N$2:$N$1001,0)),"")</f>
        <v/>
      </c>
      <c r="B490" s="240" t="str">
        <f t="shared" si="68"/>
        <v/>
      </c>
      <c r="C490" s="240" t="str">
        <f t="shared" si="69"/>
        <v/>
      </c>
      <c r="D490" s="240" t="str">
        <f t="shared" si="70"/>
        <v/>
      </c>
      <c r="E490" s="261" t="str">
        <f>IF($A490="","",SUMIFS(Txn[Signed Units],Txn[Key],$A490))</f>
        <v/>
      </c>
      <c r="F490" s="283">
        <f>IF($A490="","",SUMIFS(Txn[Buy Cost],Txn[Key],$A490,Txn[Transaction Order],"&gt;"&amp;IFERROR(_xlfn.MAXIFS(Txn[Transaction Order],Txn[Key],$A490,Txn[Running Units],"&gt;-0.000001",Txn[Running Units],"&lt;0.000001"),0)))</f>
      </c>
      <c r="G490" s="283">
        <f>IF($A490="","",IFERROR(F490/SUMIFS(Txn[Units Purchased or Sold],Txn[Key],$A490,Txn[Transaction Order],"&gt;"&amp;IFERROR(_xlfn.MAXIFS(Txn[Transaction Order],Txn[Key],$A490,Txn[Running Units],"&gt;-0.000001",Txn[Running Units],"&lt;0.000001"),0),Txn[Sell (-1) Buy (1) Fees (0) Dividend (2)],1),0))</f>
      </c>
      <c r="H490" s="283">
        <f>IF($A490="","",SUMIFS(Txn[Sell Proceeds],Txn[Key],$A490,Txn[Transaction Order],"&gt;"&amp;IFERROR(_xlfn.MAXIFS(Txn[Transaction Order],Txn[Key],$A490,Txn[Running Units],"&gt;-0.000001",Txn[Running Units],"&lt;0.000001"),0)))</f>
      </c>
      <c r="I490" s="284" t="str">
        <f>IF($A490="","",IFERROR(INDEX(Prices[Current Price],MATCH($A490,Prices[Key],0)),0))</f>
        <v/>
      </c>
      <c r="J490" s="285" t="str">
        <f>IF($A490="","",IFERROR(INDEX(Prices[FX to SGD],MATCH($A490,Prices[Key],0)),1))</f>
        <v/>
      </c>
      <c r="K490" s="283" t="str">
        <f t="shared" si="71"/>
        <v/>
      </c>
      <c r="L490" s="283" t="str">
        <f t="shared" si="72"/>
        <v/>
      </c>
      <c r="M490" s="283" t="str">
        <f t="shared" si="73"/>
        <v/>
      </c>
      <c r="N490" s="286" t="str">
        <f t="shared" si="74"/>
        <v/>
      </c>
      <c r="O490" t="str">
        <f>IF($A490="","",IFERROR(INDEX(Prices[Category],MATCH($A490,Prices[Key],0)),"Uncategorized"))</f>
        <v/>
      </c>
      <c r="P490" s="287" t="str">
        <f t="shared" si="75"/>
        <v/>
      </c>
      <c r="Q490" s="287" t="str">
        <f t="shared" si="76"/>
        <v/>
      </c>
    </row>
    <row r="491" spans="1:17" ht="15" customHeight="1" x14ac:dyDescent="0.2">
      <c r="A491" s="240" t="str">
        <f>IFERROR(INDEX('All Ticker P&amp;L'!$A$2:$A$1001,MATCH(ROWS($A$2:A491),'All Ticker P&amp;L'!$N$2:$N$1001,0)),"")</f>
        <v/>
      </c>
      <c r="B491" s="240" t="str">
        <f t="shared" si="68"/>
        <v/>
      </c>
      <c r="C491" s="240" t="str">
        <f t="shared" si="69"/>
        <v/>
      </c>
      <c r="D491" s="240" t="str">
        <f t="shared" si="70"/>
        <v/>
      </c>
      <c r="E491" s="261" t="str">
        <f>IF($A491="","",SUMIFS(Txn[Signed Units],Txn[Key],$A491))</f>
        <v/>
      </c>
      <c r="F491" s="283">
        <f>IF($A491="","",SUMIFS(Txn[Buy Cost],Txn[Key],$A491,Txn[Transaction Order],"&gt;"&amp;IFERROR(_xlfn.MAXIFS(Txn[Transaction Order],Txn[Key],$A491,Txn[Running Units],"&gt;-0.000001",Txn[Running Units],"&lt;0.000001"),0)))</f>
      </c>
      <c r="G491" s="283">
        <f>IF($A491="","",IFERROR(F491/SUMIFS(Txn[Units Purchased or Sold],Txn[Key],$A491,Txn[Transaction Order],"&gt;"&amp;IFERROR(_xlfn.MAXIFS(Txn[Transaction Order],Txn[Key],$A491,Txn[Running Units],"&gt;-0.000001",Txn[Running Units],"&lt;0.000001"),0),Txn[Sell (-1) Buy (1) Fees (0) Dividend (2)],1),0))</f>
      </c>
      <c r="H491" s="283">
        <f>IF($A491="","",SUMIFS(Txn[Sell Proceeds],Txn[Key],$A491,Txn[Transaction Order],"&gt;"&amp;IFERROR(_xlfn.MAXIFS(Txn[Transaction Order],Txn[Key],$A491,Txn[Running Units],"&gt;-0.000001",Txn[Running Units],"&lt;0.000001"),0)))</f>
      </c>
      <c r="I491" s="284" t="str">
        <f>IF($A491="","",IFERROR(INDEX(Prices[Current Price],MATCH($A491,Prices[Key],0)),0))</f>
        <v/>
      </c>
      <c r="J491" s="285" t="str">
        <f>IF($A491="","",IFERROR(INDEX(Prices[FX to SGD],MATCH($A491,Prices[Key],0)),1))</f>
        <v/>
      </c>
      <c r="K491" s="283" t="str">
        <f t="shared" si="71"/>
        <v/>
      </c>
      <c r="L491" s="283" t="str">
        <f t="shared" si="72"/>
        <v/>
      </c>
      <c r="M491" s="283" t="str">
        <f t="shared" si="73"/>
        <v/>
      </c>
      <c r="N491" s="286" t="str">
        <f t="shared" si="74"/>
        <v/>
      </c>
      <c r="O491" t="str">
        <f>IF($A491="","",IFERROR(INDEX(Prices[Category],MATCH($A491,Prices[Key],0)),"Uncategorized"))</f>
        <v/>
      </c>
      <c r="P491" s="287" t="str">
        <f t="shared" si="75"/>
        <v/>
      </c>
      <c r="Q491" s="287" t="str">
        <f t="shared" si="76"/>
        <v/>
      </c>
    </row>
    <row r="492" spans="1:17" ht="15" customHeight="1" x14ac:dyDescent="0.2">
      <c r="A492" s="240" t="str">
        <f>IFERROR(INDEX('All Ticker P&amp;L'!$A$2:$A$1001,MATCH(ROWS($A$2:A492),'All Ticker P&amp;L'!$N$2:$N$1001,0)),"")</f>
        <v/>
      </c>
      <c r="B492" s="240" t="str">
        <f t="shared" si="68"/>
        <v/>
      </c>
      <c r="C492" s="240" t="str">
        <f t="shared" si="69"/>
        <v/>
      </c>
      <c r="D492" s="240" t="str">
        <f t="shared" si="70"/>
        <v/>
      </c>
      <c r="E492" s="261" t="str">
        <f>IF($A492="","",SUMIFS(Txn[Signed Units],Txn[Key],$A492))</f>
        <v/>
      </c>
      <c r="F492" s="283">
        <f>IF($A492="","",SUMIFS(Txn[Buy Cost],Txn[Key],$A492,Txn[Transaction Order],"&gt;"&amp;IFERROR(_xlfn.MAXIFS(Txn[Transaction Order],Txn[Key],$A492,Txn[Running Units],"&gt;-0.000001",Txn[Running Units],"&lt;0.000001"),0)))</f>
      </c>
      <c r="G492" s="283">
        <f>IF($A492="","",IFERROR(F492/SUMIFS(Txn[Units Purchased or Sold],Txn[Key],$A492,Txn[Transaction Order],"&gt;"&amp;IFERROR(_xlfn.MAXIFS(Txn[Transaction Order],Txn[Key],$A492,Txn[Running Units],"&gt;-0.000001",Txn[Running Units],"&lt;0.000001"),0),Txn[Sell (-1) Buy (1) Fees (0) Dividend (2)],1),0))</f>
      </c>
      <c r="H492" s="283">
        <f>IF($A492="","",SUMIFS(Txn[Sell Proceeds],Txn[Key],$A492,Txn[Transaction Order],"&gt;"&amp;IFERROR(_xlfn.MAXIFS(Txn[Transaction Order],Txn[Key],$A492,Txn[Running Units],"&gt;-0.000001",Txn[Running Units],"&lt;0.000001"),0)))</f>
      </c>
      <c r="I492" s="284" t="str">
        <f>IF($A492="","",IFERROR(INDEX(Prices[Current Price],MATCH($A492,Prices[Key],0)),0))</f>
        <v/>
      </c>
      <c r="J492" s="285" t="str">
        <f>IF($A492="","",IFERROR(INDEX(Prices[FX to SGD],MATCH($A492,Prices[Key],0)),1))</f>
        <v/>
      </c>
      <c r="K492" s="283" t="str">
        <f t="shared" si="71"/>
        <v/>
      </c>
      <c r="L492" s="283" t="str">
        <f t="shared" si="72"/>
        <v/>
      </c>
      <c r="M492" s="283" t="str">
        <f t="shared" si="73"/>
        <v/>
      </c>
      <c r="N492" s="286" t="str">
        <f t="shared" si="74"/>
        <v/>
      </c>
      <c r="O492" t="str">
        <f>IF($A492="","",IFERROR(INDEX(Prices[Category],MATCH($A492,Prices[Key],0)),"Uncategorized"))</f>
        <v/>
      </c>
      <c r="P492" s="287" t="str">
        <f t="shared" si="75"/>
        <v/>
      </c>
      <c r="Q492" s="287" t="str">
        <f t="shared" si="76"/>
        <v/>
      </c>
    </row>
    <row r="493" spans="1:17" ht="15" customHeight="1" x14ac:dyDescent="0.2">
      <c r="A493" s="240" t="str">
        <f>IFERROR(INDEX('All Ticker P&amp;L'!$A$2:$A$1001,MATCH(ROWS($A$2:A493),'All Ticker P&amp;L'!$N$2:$N$1001,0)),"")</f>
        <v/>
      </c>
      <c r="B493" s="240" t="str">
        <f t="shared" si="68"/>
        <v/>
      </c>
      <c r="C493" s="240" t="str">
        <f t="shared" si="69"/>
        <v/>
      </c>
      <c r="D493" s="240" t="str">
        <f t="shared" si="70"/>
        <v/>
      </c>
      <c r="E493" s="261" t="str">
        <f>IF($A493="","",SUMIFS(Txn[Signed Units],Txn[Key],$A493))</f>
        <v/>
      </c>
      <c r="F493" s="283">
        <f>IF($A493="","",SUMIFS(Txn[Buy Cost],Txn[Key],$A493,Txn[Transaction Order],"&gt;"&amp;IFERROR(_xlfn.MAXIFS(Txn[Transaction Order],Txn[Key],$A493,Txn[Running Units],"&gt;-0.000001",Txn[Running Units],"&lt;0.000001"),0)))</f>
      </c>
      <c r="G493" s="283">
        <f>IF($A493="","",IFERROR(F493/SUMIFS(Txn[Units Purchased or Sold],Txn[Key],$A493,Txn[Transaction Order],"&gt;"&amp;IFERROR(_xlfn.MAXIFS(Txn[Transaction Order],Txn[Key],$A493,Txn[Running Units],"&gt;-0.000001",Txn[Running Units],"&lt;0.000001"),0),Txn[Sell (-1) Buy (1) Fees (0) Dividend (2)],1),0))</f>
      </c>
      <c r="H493" s="283">
        <f>IF($A493="","",SUMIFS(Txn[Sell Proceeds],Txn[Key],$A493,Txn[Transaction Order],"&gt;"&amp;IFERROR(_xlfn.MAXIFS(Txn[Transaction Order],Txn[Key],$A493,Txn[Running Units],"&gt;-0.000001",Txn[Running Units],"&lt;0.000001"),0)))</f>
      </c>
      <c r="I493" s="284" t="str">
        <f>IF($A493="","",IFERROR(INDEX(Prices[Current Price],MATCH($A493,Prices[Key],0)),0))</f>
        <v/>
      </c>
      <c r="J493" s="285" t="str">
        <f>IF($A493="","",IFERROR(INDEX(Prices[FX to SGD],MATCH($A493,Prices[Key],0)),1))</f>
        <v/>
      </c>
      <c r="K493" s="283" t="str">
        <f t="shared" si="71"/>
        <v/>
      </c>
      <c r="L493" s="283" t="str">
        <f t="shared" si="72"/>
        <v/>
      </c>
      <c r="M493" s="283" t="str">
        <f t="shared" si="73"/>
        <v/>
      </c>
      <c r="N493" s="286" t="str">
        <f t="shared" si="74"/>
        <v/>
      </c>
      <c r="O493" t="str">
        <f>IF($A493="","",IFERROR(INDEX(Prices[Category],MATCH($A493,Prices[Key],0)),"Uncategorized"))</f>
        <v/>
      </c>
      <c r="P493" s="287" t="str">
        <f t="shared" si="75"/>
        <v/>
      </c>
      <c r="Q493" s="287" t="str">
        <f t="shared" si="76"/>
        <v/>
      </c>
    </row>
    <row r="494" spans="1:17" ht="15" customHeight="1" x14ac:dyDescent="0.2">
      <c r="A494" s="240" t="str">
        <f>IFERROR(INDEX('All Ticker P&amp;L'!$A$2:$A$1001,MATCH(ROWS($A$2:A494),'All Ticker P&amp;L'!$N$2:$N$1001,0)),"")</f>
        <v/>
      </c>
      <c r="B494" s="240" t="str">
        <f t="shared" si="68"/>
        <v/>
      </c>
      <c r="C494" s="240" t="str">
        <f t="shared" si="69"/>
        <v/>
      </c>
      <c r="D494" s="240" t="str">
        <f t="shared" si="70"/>
        <v/>
      </c>
      <c r="E494" s="261" t="str">
        <f>IF($A494="","",SUMIFS(Txn[Signed Units],Txn[Key],$A494))</f>
        <v/>
      </c>
      <c r="F494" s="283">
        <f>IF($A494="","",SUMIFS(Txn[Buy Cost],Txn[Key],$A494,Txn[Transaction Order],"&gt;"&amp;IFERROR(_xlfn.MAXIFS(Txn[Transaction Order],Txn[Key],$A494,Txn[Running Units],"&gt;-0.000001",Txn[Running Units],"&lt;0.000001"),0)))</f>
      </c>
      <c r="G494" s="283">
        <f>IF($A494="","",IFERROR(F494/SUMIFS(Txn[Units Purchased or Sold],Txn[Key],$A494,Txn[Transaction Order],"&gt;"&amp;IFERROR(_xlfn.MAXIFS(Txn[Transaction Order],Txn[Key],$A494,Txn[Running Units],"&gt;-0.000001",Txn[Running Units],"&lt;0.000001"),0),Txn[Sell (-1) Buy (1) Fees (0) Dividend (2)],1),0))</f>
      </c>
      <c r="H494" s="283">
        <f>IF($A494="","",SUMIFS(Txn[Sell Proceeds],Txn[Key],$A494,Txn[Transaction Order],"&gt;"&amp;IFERROR(_xlfn.MAXIFS(Txn[Transaction Order],Txn[Key],$A494,Txn[Running Units],"&gt;-0.000001",Txn[Running Units],"&lt;0.000001"),0)))</f>
      </c>
      <c r="I494" s="284" t="str">
        <f>IF($A494="","",IFERROR(INDEX(Prices[Current Price],MATCH($A494,Prices[Key],0)),0))</f>
        <v/>
      </c>
      <c r="J494" s="285" t="str">
        <f>IF($A494="","",IFERROR(INDEX(Prices[FX to SGD],MATCH($A494,Prices[Key],0)),1))</f>
        <v/>
      </c>
      <c r="K494" s="283" t="str">
        <f t="shared" si="71"/>
        <v/>
      </c>
      <c r="L494" s="283" t="str">
        <f t="shared" si="72"/>
        <v/>
      </c>
      <c r="M494" s="283" t="str">
        <f t="shared" si="73"/>
        <v/>
      </c>
      <c r="N494" s="286" t="str">
        <f t="shared" si="74"/>
        <v/>
      </c>
      <c r="O494" t="str">
        <f>IF($A494="","",IFERROR(INDEX(Prices[Category],MATCH($A494,Prices[Key],0)),"Uncategorized"))</f>
        <v/>
      </c>
      <c r="P494" s="287" t="str">
        <f t="shared" si="75"/>
        <v/>
      </c>
      <c r="Q494" s="287" t="str">
        <f t="shared" si="76"/>
        <v/>
      </c>
    </row>
    <row r="495" spans="1:17" ht="15" customHeight="1" x14ac:dyDescent="0.2">
      <c r="A495" s="240" t="str">
        <f>IFERROR(INDEX('All Ticker P&amp;L'!$A$2:$A$1001,MATCH(ROWS($A$2:A495),'All Ticker P&amp;L'!$N$2:$N$1001,0)),"")</f>
        <v/>
      </c>
      <c r="B495" s="240" t="str">
        <f t="shared" si="68"/>
        <v/>
      </c>
      <c r="C495" s="240" t="str">
        <f t="shared" si="69"/>
        <v/>
      </c>
      <c r="D495" s="240" t="str">
        <f t="shared" si="70"/>
        <v/>
      </c>
      <c r="E495" s="261" t="str">
        <f>IF($A495="","",SUMIFS(Txn[Signed Units],Txn[Key],$A495))</f>
        <v/>
      </c>
      <c r="F495" s="283">
        <f>IF($A495="","",SUMIFS(Txn[Buy Cost],Txn[Key],$A495,Txn[Transaction Order],"&gt;"&amp;IFERROR(_xlfn.MAXIFS(Txn[Transaction Order],Txn[Key],$A495,Txn[Running Units],"&gt;-0.000001",Txn[Running Units],"&lt;0.000001"),0)))</f>
      </c>
      <c r="G495" s="283">
        <f>IF($A495="","",IFERROR(F495/SUMIFS(Txn[Units Purchased or Sold],Txn[Key],$A495,Txn[Transaction Order],"&gt;"&amp;IFERROR(_xlfn.MAXIFS(Txn[Transaction Order],Txn[Key],$A495,Txn[Running Units],"&gt;-0.000001",Txn[Running Units],"&lt;0.000001"),0),Txn[Sell (-1) Buy (1) Fees (0) Dividend (2)],1),0))</f>
      </c>
      <c r="H495" s="283">
        <f>IF($A495="","",SUMIFS(Txn[Sell Proceeds],Txn[Key],$A495,Txn[Transaction Order],"&gt;"&amp;IFERROR(_xlfn.MAXIFS(Txn[Transaction Order],Txn[Key],$A495,Txn[Running Units],"&gt;-0.000001",Txn[Running Units],"&lt;0.000001"),0)))</f>
      </c>
      <c r="I495" s="284" t="str">
        <f>IF($A495="","",IFERROR(INDEX(Prices[Current Price],MATCH($A495,Prices[Key],0)),0))</f>
        <v/>
      </c>
      <c r="J495" s="285" t="str">
        <f>IF($A495="","",IFERROR(INDEX(Prices[FX to SGD],MATCH($A495,Prices[Key],0)),1))</f>
        <v/>
      </c>
      <c r="K495" s="283" t="str">
        <f t="shared" si="71"/>
        <v/>
      </c>
      <c r="L495" s="283" t="str">
        <f t="shared" si="72"/>
        <v/>
      </c>
      <c r="M495" s="283" t="str">
        <f t="shared" si="73"/>
        <v/>
      </c>
      <c r="N495" s="286" t="str">
        <f t="shared" si="74"/>
        <v/>
      </c>
      <c r="O495" t="str">
        <f>IF($A495="","",IFERROR(INDEX(Prices[Category],MATCH($A495,Prices[Key],0)),"Uncategorized"))</f>
        <v/>
      </c>
      <c r="P495" s="287" t="str">
        <f t="shared" si="75"/>
        <v/>
      </c>
      <c r="Q495" s="287" t="str">
        <f t="shared" si="76"/>
        <v/>
      </c>
    </row>
    <row r="496" spans="1:17" ht="15" customHeight="1" x14ac:dyDescent="0.2">
      <c r="A496" s="240" t="str">
        <f>IFERROR(INDEX('All Ticker P&amp;L'!$A$2:$A$1001,MATCH(ROWS($A$2:A496),'All Ticker P&amp;L'!$N$2:$N$1001,0)),"")</f>
        <v/>
      </c>
      <c r="B496" s="240" t="str">
        <f t="shared" si="68"/>
        <v/>
      </c>
      <c r="C496" s="240" t="str">
        <f t="shared" si="69"/>
        <v/>
      </c>
      <c r="D496" s="240" t="str">
        <f t="shared" si="70"/>
        <v/>
      </c>
      <c r="E496" s="261" t="str">
        <f>IF($A496="","",SUMIFS(Txn[Signed Units],Txn[Key],$A496))</f>
        <v/>
      </c>
      <c r="F496" s="283">
        <f>IF($A496="","",SUMIFS(Txn[Buy Cost],Txn[Key],$A496,Txn[Transaction Order],"&gt;"&amp;IFERROR(_xlfn.MAXIFS(Txn[Transaction Order],Txn[Key],$A496,Txn[Running Units],"&gt;-0.000001",Txn[Running Units],"&lt;0.000001"),0)))</f>
      </c>
      <c r="G496" s="283">
        <f>IF($A496="","",IFERROR(F496/SUMIFS(Txn[Units Purchased or Sold],Txn[Key],$A496,Txn[Transaction Order],"&gt;"&amp;IFERROR(_xlfn.MAXIFS(Txn[Transaction Order],Txn[Key],$A496,Txn[Running Units],"&gt;-0.000001",Txn[Running Units],"&lt;0.000001"),0),Txn[Sell (-1) Buy (1) Fees (0) Dividend (2)],1),0))</f>
      </c>
      <c r="H496" s="283">
        <f>IF($A496="","",SUMIFS(Txn[Sell Proceeds],Txn[Key],$A496,Txn[Transaction Order],"&gt;"&amp;IFERROR(_xlfn.MAXIFS(Txn[Transaction Order],Txn[Key],$A496,Txn[Running Units],"&gt;-0.000001",Txn[Running Units],"&lt;0.000001"),0)))</f>
      </c>
      <c r="I496" s="284" t="str">
        <f>IF($A496="","",IFERROR(INDEX(Prices[Current Price],MATCH($A496,Prices[Key],0)),0))</f>
        <v/>
      </c>
      <c r="J496" s="285" t="str">
        <f>IF($A496="","",IFERROR(INDEX(Prices[FX to SGD],MATCH($A496,Prices[Key],0)),1))</f>
        <v/>
      </c>
      <c r="K496" s="283" t="str">
        <f t="shared" si="71"/>
        <v/>
      </c>
      <c r="L496" s="283" t="str">
        <f t="shared" si="72"/>
        <v/>
      </c>
      <c r="M496" s="283" t="str">
        <f t="shared" si="73"/>
        <v/>
      </c>
      <c r="N496" s="286" t="str">
        <f t="shared" si="74"/>
        <v/>
      </c>
      <c r="O496" t="str">
        <f>IF($A496="","",IFERROR(INDEX(Prices[Category],MATCH($A496,Prices[Key],0)),"Uncategorized"))</f>
        <v/>
      </c>
      <c r="P496" s="287" t="str">
        <f t="shared" si="75"/>
        <v/>
      </c>
      <c r="Q496" s="287" t="str">
        <f t="shared" si="76"/>
        <v/>
      </c>
    </row>
    <row r="497" spans="1:17" ht="15" customHeight="1" x14ac:dyDescent="0.2">
      <c r="A497" s="240" t="str">
        <f>IFERROR(INDEX('All Ticker P&amp;L'!$A$2:$A$1001,MATCH(ROWS($A$2:A497),'All Ticker P&amp;L'!$N$2:$N$1001,0)),"")</f>
        <v/>
      </c>
      <c r="B497" s="240" t="str">
        <f t="shared" si="68"/>
        <v/>
      </c>
      <c r="C497" s="240" t="str">
        <f t="shared" si="69"/>
        <v/>
      </c>
      <c r="D497" s="240" t="str">
        <f t="shared" si="70"/>
        <v/>
      </c>
      <c r="E497" s="261" t="str">
        <f>IF($A497="","",SUMIFS(Txn[Signed Units],Txn[Key],$A497))</f>
        <v/>
      </c>
      <c r="F497" s="283">
        <f>IF($A497="","",SUMIFS(Txn[Buy Cost],Txn[Key],$A497,Txn[Transaction Order],"&gt;"&amp;IFERROR(_xlfn.MAXIFS(Txn[Transaction Order],Txn[Key],$A497,Txn[Running Units],"&gt;-0.000001",Txn[Running Units],"&lt;0.000001"),0)))</f>
      </c>
      <c r="G497" s="283">
        <f>IF($A497="","",IFERROR(F497/SUMIFS(Txn[Units Purchased or Sold],Txn[Key],$A497,Txn[Transaction Order],"&gt;"&amp;IFERROR(_xlfn.MAXIFS(Txn[Transaction Order],Txn[Key],$A497,Txn[Running Units],"&gt;-0.000001",Txn[Running Units],"&lt;0.000001"),0),Txn[Sell (-1) Buy (1) Fees (0) Dividend (2)],1),0))</f>
      </c>
      <c r="H497" s="283">
        <f>IF($A497="","",SUMIFS(Txn[Sell Proceeds],Txn[Key],$A497,Txn[Transaction Order],"&gt;"&amp;IFERROR(_xlfn.MAXIFS(Txn[Transaction Order],Txn[Key],$A497,Txn[Running Units],"&gt;-0.000001",Txn[Running Units],"&lt;0.000001"),0)))</f>
      </c>
      <c r="I497" s="284" t="str">
        <f>IF($A497="","",IFERROR(INDEX(Prices[Current Price],MATCH($A497,Prices[Key],0)),0))</f>
        <v/>
      </c>
      <c r="J497" s="285" t="str">
        <f>IF($A497="","",IFERROR(INDEX(Prices[FX to SGD],MATCH($A497,Prices[Key],0)),1))</f>
        <v/>
      </c>
      <c r="K497" s="283" t="str">
        <f t="shared" si="71"/>
        <v/>
      </c>
      <c r="L497" s="283" t="str">
        <f t="shared" si="72"/>
        <v/>
      </c>
      <c r="M497" s="283" t="str">
        <f t="shared" si="73"/>
        <v/>
      </c>
      <c r="N497" s="286" t="str">
        <f t="shared" si="74"/>
        <v/>
      </c>
      <c r="O497" t="str">
        <f>IF($A497="","",IFERROR(INDEX(Prices[Category],MATCH($A497,Prices[Key],0)),"Uncategorized"))</f>
        <v/>
      </c>
      <c r="P497" s="287" t="str">
        <f t="shared" si="75"/>
        <v/>
      </c>
      <c r="Q497" s="287" t="str">
        <f t="shared" si="76"/>
        <v/>
      </c>
    </row>
    <row r="498" spans="1:17" ht="15" customHeight="1" x14ac:dyDescent="0.2">
      <c r="A498" s="240" t="str">
        <f>IFERROR(INDEX('All Ticker P&amp;L'!$A$2:$A$1001,MATCH(ROWS($A$2:A498),'All Ticker P&amp;L'!$N$2:$N$1001,0)),"")</f>
        <v/>
      </c>
      <c r="B498" s="240" t="str">
        <f t="shared" si="68"/>
        <v/>
      </c>
      <c r="C498" s="240" t="str">
        <f t="shared" si="69"/>
        <v/>
      </c>
      <c r="D498" s="240" t="str">
        <f t="shared" si="70"/>
        <v/>
      </c>
      <c r="E498" s="261" t="str">
        <f>IF($A498="","",SUMIFS(Txn[Signed Units],Txn[Key],$A498))</f>
        <v/>
      </c>
      <c r="F498" s="283">
        <f>IF($A498="","",SUMIFS(Txn[Buy Cost],Txn[Key],$A498,Txn[Transaction Order],"&gt;"&amp;IFERROR(_xlfn.MAXIFS(Txn[Transaction Order],Txn[Key],$A498,Txn[Running Units],"&gt;-0.000001",Txn[Running Units],"&lt;0.000001"),0)))</f>
      </c>
      <c r="G498" s="283">
        <f>IF($A498="","",IFERROR(F498/SUMIFS(Txn[Units Purchased or Sold],Txn[Key],$A498,Txn[Transaction Order],"&gt;"&amp;IFERROR(_xlfn.MAXIFS(Txn[Transaction Order],Txn[Key],$A498,Txn[Running Units],"&gt;-0.000001",Txn[Running Units],"&lt;0.000001"),0),Txn[Sell (-1) Buy (1) Fees (0) Dividend (2)],1),0))</f>
      </c>
      <c r="H498" s="283">
        <f>IF($A498="","",SUMIFS(Txn[Sell Proceeds],Txn[Key],$A498,Txn[Transaction Order],"&gt;"&amp;IFERROR(_xlfn.MAXIFS(Txn[Transaction Order],Txn[Key],$A498,Txn[Running Units],"&gt;-0.000001",Txn[Running Units],"&lt;0.000001"),0)))</f>
      </c>
      <c r="I498" s="284" t="str">
        <f>IF($A498="","",IFERROR(INDEX(Prices[Current Price],MATCH($A498,Prices[Key],0)),0))</f>
        <v/>
      </c>
      <c r="J498" s="285" t="str">
        <f>IF($A498="","",IFERROR(INDEX(Prices[FX to SGD],MATCH($A498,Prices[Key],0)),1))</f>
        <v/>
      </c>
      <c r="K498" s="283" t="str">
        <f t="shared" si="71"/>
        <v/>
      </c>
      <c r="L498" s="283" t="str">
        <f t="shared" si="72"/>
        <v/>
      </c>
      <c r="M498" s="283" t="str">
        <f t="shared" si="73"/>
        <v/>
      </c>
      <c r="N498" s="286" t="str">
        <f t="shared" si="74"/>
        <v/>
      </c>
      <c r="O498" t="str">
        <f>IF($A498="","",IFERROR(INDEX(Prices[Category],MATCH($A498,Prices[Key],0)),"Uncategorized"))</f>
        <v/>
      </c>
      <c r="P498" s="287" t="str">
        <f t="shared" si="75"/>
        <v/>
      </c>
      <c r="Q498" s="287" t="str">
        <f t="shared" si="76"/>
        <v/>
      </c>
    </row>
    <row r="499" spans="1:17" ht="15" customHeight="1" x14ac:dyDescent="0.2">
      <c r="A499" s="240" t="str">
        <f>IFERROR(INDEX('All Ticker P&amp;L'!$A$2:$A$1001,MATCH(ROWS($A$2:A499),'All Ticker P&amp;L'!$N$2:$N$1001,0)),"")</f>
        <v/>
      </c>
      <c r="B499" s="240" t="str">
        <f t="shared" si="68"/>
        <v/>
      </c>
      <c r="C499" s="240" t="str">
        <f t="shared" si="69"/>
        <v/>
      </c>
      <c r="D499" s="240" t="str">
        <f t="shared" si="70"/>
        <v/>
      </c>
      <c r="E499" s="261" t="str">
        <f>IF($A499="","",SUMIFS(Txn[Signed Units],Txn[Key],$A499))</f>
        <v/>
      </c>
      <c r="F499" s="283">
        <f>IF($A499="","",SUMIFS(Txn[Buy Cost],Txn[Key],$A499,Txn[Transaction Order],"&gt;"&amp;IFERROR(_xlfn.MAXIFS(Txn[Transaction Order],Txn[Key],$A499,Txn[Running Units],"&gt;-0.000001",Txn[Running Units],"&lt;0.000001"),0)))</f>
      </c>
      <c r="G499" s="283">
        <f>IF($A499="","",IFERROR(F499/SUMIFS(Txn[Units Purchased or Sold],Txn[Key],$A499,Txn[Transaction Order],"&gt;"&amp;IFERROR(_xlfn.MAXIFS(Txn[Transaction Order],Txn[Key],$A499,Txn[Running Units],"&gt;-0.000001",Txn[Running Units],"&lt;0.000001"),0),Txn[Sell (-1) Buy (1) Fees (0) Dividend (2)],1),0))</f>
      </c>
      <c r="H499" s="283">
        <f>IF($A499="","",SUMIFS(Txn[Sell Proceeds],Txn[Key],$A499,Txn[Transaction Order],"&gt;"&amp;IFERROR(_xlfn.MAXIFS(Txn[Transaction Order],Txn[Key],$A499,Txn[Running Units],"&gt;-0.000001",Txn[Running Units],"&lt;0.000001"),0)))</f>
      </c>
      <c r="I499" s="284" t="str">
        <f>IF($A499="","",IFERROR(INDEX(Prices[Current Price],MATCH($A499,Prices[Key],0)),0))</f>
        <v/>
      </c>
      <c r="J499" s="285" t="str">
        <f>IF($A499="","",IFERROR(INDEX(Prices[FX to SGD],MATCH($A499,Prices[Key],0)),1))</f>
        <v/>
      </c>
      <c r="K499" s="283" t="str">
        <f t="shared" si="71"/>
        <v/>
      </c>
      <c r="L499" s="283" t="str">
        <f t="shared" si="72"/>
        <v/>
      </c>
      <c r="M499" s="283" t="str">
        <f t="shared" si="73"/>
        <v/>
      </c>
      <c r="N499" s="286" t="str">
        <f t="shared" si="74"/>
        <v/>
      </c>
      <c r="O499" t="str">
        <f>IF($A499="","",IFERROR(INDEX(Prices[Category],MATCH($A499,Prices[Key],0)),"Uncategorized"))</f>
        <v/>
      </c>
      <c r="P499" s="287" t="str">
        <f t="shared" si="75"/>
        <v/>
      </c>
      <c r="Q499" s="287" t="str">
        <f t="shared" si="76"/>
        <v/>
      </c>
    </row>
    <row r="500" spans="1:17" ht="15" customHeight="1" x14ac:dyDescent="0.2">
      <c r="A500" s="240" t="str">
        <f>IFERROR(INDEX('All Ticker P&amp;L'!$A$2:$A$1001,MATCH(ROWS($A$2:A500),'All Ticker P&amp;L'!$N$2:$N$1001,0)),"")</f>
        <v/>
      </c>
      <c r="B500" s="240" t="str">
        <f t="shared" si="68"/>
        <v/>
      </c>
      <c r="C500" s="240" t="str">
        <f t="shared" si="69"/>
        <v/>
      </c>
      <c r="D500" s="240" t="str">
        <f t="shared" si="70"/>
        <v/>
      </c>
      <c r="E500" s="261" t="str">
        <f>IF($A500="","",SUMIFS(Txn[Signed Units],Txn[Key],$A500))</f>
        <v/>
      </c>
      <c r="F500" s="283">
        <f>IF($A500="","",SUMIFS(Txn[Buy Cost],Txn[Key],$A500,Txn[Transaction Order],"&gt;"&amp;IFERROR(_xlfn.MAXIFS(Txn[Transaction Order],Txn[Key],$A500,Txn[Running Units],"&gt;-0.000001",Txn[Running Units],"&lt;0.000001"),0)))</f>
      </c>
      <c r="G500" s="283">
        <f>IF($A500="","",IFERROR(F500/SUMIFS(Txn[Units Purchased or Sold],Txn[Key],$A500,Txn[Transaction Order],"&gt;"&amp;IFERROR(_xlfn.MAXIFS(Txn[Transaction Order],Txn[Key],$A500,Txn[Running Units],"&gt;-0.000001",Txn[Running Units],"&lt;0.000001"),0),Txn[Sell (-1) Buy (1) Fees (0) Dividend (2)],1),0))</f>
      </c>
      <c r="H500" s="283">
        <f>IF($A500="","",SUMIFS(Txn[Sell Proceeds],Txn[Key],$A500,Txn[Transaction Order],"&gt;"&amp;IFERROR(_xlfn.MAXIFS(Txn[Transaction Order],Txn[Key],$A500,Txn[Running Units],"&gt;-0.000001",Txn[Running Units],"&lt;0.000001"),0)))</f>
      </c>
      <c r="I500" s="284" t="str">
        <f>IF($A500="","",IFERROR(INDEX(Prices[Current Price],MATCH($A500,Prices[Key],0)),0))</f>
        <v/>
      </c>
      <c r="J500" s="285" t="str">
        <f>IF($A500="","",IFERROR(INDEX(Prices[FX to SGD],MATCH($A500,Prices[Key],0)),1))</f>
        <v/>
      </c>
      <c r="K500" s="283" t="str">
        <f t="shared" si="71"/>
        <v/>
      </c>
      <c r="L500" s="283" t="str">
        <f t="shared" si="72"/>
        <v/>
      </c>
      <c r="M500" s="283" t="str">
        <f t="shared" si="73"/>
        <v/>
      </c>
      <c r="N500" s="286" t="str">
        <f t="shared" si="74"/>
        <v/>
      </c>
      <c r="O500" t="str">
        <f>IF($A500="","",IFERROR(INDEX(Prices[Category],MATCH($A500,Prices[Key],0)),"Uncategorized"))</f>
        <v/>
      </c>
      <c r="P500" s="287" t="str">
        <f t="shared" si="75"/>
        <v/>
      </c>
      <c r="Q500" s="287" t="str">
        <f t="shared" si="76"/>
        <v/>
      </c>
    </row>
    <row r="501" spans="1:17" ht="15" customHeight="1" x14ac:dyDescent="0.2">
      <c r="A501" s="240" t="str">
        <f>IFERROR(INDEX('All Ticker P&amp;L'!$A$2:$A$1001,MATCH(ROWS($A$2:A501),'All Ticker P&amp;L'!$N$2:$N$1001,0)),"")</f>
        <v/>
      </c>
      <c r="B501" s="240" t="str">
        <f t="shared" si="68"/>
        <v/>
      </c>
      <c r="C501" s="240" t="str">
        <f t="shared" si="69"/>
        <v/>
      </c>
      <c r="D501" s="240" t="str">
        <f t="shared" si="70"/>
        <v/>
      </c>
      <c r="E501" s="261" t="str">
        <f>IF($A501="","",SUMIFS(Txn[Signed Units],Txn[Key],$A501))</f>
        <v/>
      </c>
      <c r="F501" s="283">
        <f>IF($A501="","",SUMIFS(Txn[Buy Cost],Txn[Key],$A501,Txn[Transaction Order],"&gt;"&amp;IFERROR(_xlfn.MAXIFS(Txn[Transaction Order],Txn[Key],$A501,Txn[Running Units],"&gt;-0.000001",Txn[Running Units],"&lt;0.000001"),0)))</f>
      </c>
      <c r="G501" s="283">
        <f>IF($A501="","",IFERROR(F501/SUMIFS(Txn[Units Purchased or Sold],Txn[Key],$A501,Txn[Transaction Order],"&gt;"&amp;IFERROR(_xlfn.MAXIFS(Txn[Transaction Order],Txn[Key],$A501,Txn[Running Units],"&gt;-0.000001",Txn[Running Units],"&lt;0.000001"),0),Txn[Sell (-1) Buy (1) Fees (0) Dividend (2)],1),0))</f>
      </c>
      <c r="H501" s="283">
        <f>IF($A501="","",SUMIFS(Txn[Sell Proceeds],Txn[Key],$A501,Txn[Transaction Order],"&gt;"&amp;IFERROR(_xlfn.MAXIFS(Txn[Transaction Order],Txn[Key],$A501,Txn[Running Units],"&gt;-0.000001",Txn[Running Units],"&lt;0.000001"),0)))</f>
      </c>
      <c r="I501" s="284" t="str">
        <f>IF($A501="","",IFERROR(INDEX(Prices[Current Price],MATCH($A501,Prices[Key],0)),0))</f>
        <v/>
      </c>
      <c r="J501" s="285" t="str">
        <f>IF($A501="","",IFERROR(INDEX(Prices[FX to SGD],MATCH($A501,Prices[Key],0)),1))</f>
        <v/>
      </c>
      <c r="K501" s="283" t="str">
        <f t="shared" si="71"/>
        <v/>
      </c>
      <c r="L501" s="283" t="str">
        <f t="shared" si="72"/>
        <v/>
      </c>
      <c r="M501" s="283" t="str">
        <f t="shared" si="73"/>
        <v/>
      </c>
      <c r="N501" s="286" t="str">
        <f t="shared" si="74"/>
        <v/>
      </c>
      <c r="O501" t="str">
        <f>IF($A501="","",IFERROR(INDEX(Prices[Category],MATCH($A501,Prices[Key],0)),"Uncategorized"))</f>
        <v/>
      </c>
      <c r="P501" s="287" t="str">
        <f t="shared" si="75"/>
        <v/>
      </c>
      <c r="Q501" s="287" t="str">
        <f t="shared" si="76"/>
        <v/>
      </c>
    </row>
    <row r="502" spans="1:17" ht="15" customHeight="1" x14ac:dyDescent="0.2">
      <c r="A502" s="240" t="str">
        <f>IFERROR(INDEX('All Ticker P&amp;L'!$A$2:$A$1001,MATCH(ROWS($A$2:A502),'All Ticker P&amp;L'!$N$2:$N$1001,0)),"")</f>
        <v/>
      </c>
      <c r="B502" s="240" t="str">
        <f t="shared" si="68"/>
        <v/>
      </c>
      <c r="C502" s="240" t="str">
        <f t="shared" si="69"/>
        <v/>
      </c>
      <c r="D502" s="240" t="str">
        <f t="shared" si="70"/>
        <v/>
      </c>
      <c r="E502" s="261" t="str">
        <f>IF($A502="","",SUMIFS(Txn[Signed Units],Txn[Key],$A502))</f>
        <v/>
      </c>
      <c r="F502" s="283">
        <f>IF($A502="","",SUMIFS(Txn[Buy Cost],Txn[Key],$A502,Txn[Transaction Order],"&gt;"&amp;IFERROR(_xlfn.MAXIFS(Txn[Transaction Order],Txn[Key],$A502,Txn[Running Units],"&gt;-0.000001",Txn[Running Units],"&lt;0.000001"),0)))</f>
      </c>
      <c r="G502" s="283">
        <f>IF($A502="","",IFERROR(F502/SUMIFS(Txn[Units Purchased or Sold],Txn[Key],$A502,Txn[Transaction Order],"&gt;"&amp;IFERROR(_xlfn.MAXIFS(Txn[Transaction Order],Txn[Key],$A502,Txn[Running Units],"&gt;-0.000001",Txn[Running Units],"&lt;0.000001"),0),Txn[Sell (-1) Buy (1) Fees (0) Dividend (2)],1),0))</f>
      </c>
      <c r="H502" s="283">
        <f>IF($A502="","",SUMIFS(Txn[Sell Proceeds],Txn[Key],$A502,Txn[Transaction Order],"&gt;"&amp;IFERROR(_xlfn.MAXIFS(Txn[Transaction Order],Txn[Key],$A502,Txn[Running Units],"&gt;-0.000001",Txn[Running Units],"&lt;0.000001"),0)))</f>
      </c>
      <c r="I502" s="284" t="str">
        <f>IF($A502="","",IFERROR(INDEX(Prices[Current Price],MATCH($A502,Prices[Key],0)),0))</f>
        <v/>
      </c>
      <c r="J502" s="285" t="str">
        <f>IF($A502="","",IFERROR(INDEX(Prices[FX to SGD],MATCH($A502,Prices[Key],0)),1))</f>
        <v/>
      </c>
      <c r="K502" s="283" t="str">
        <f t="shared" si="71"/>
        <v/>
      </c>
      <c r="L502" s="283" t="str">
        <f t="shared" si="72"/>
        <v/>
      </c>
      <c r="M502" s="283" t="str">
        <f t="shared" si="73"/>
        <v/>
      </c>
      <c r="N502" s="286" t="str">
        <f t="shared" si="74"/>
        <v/>
      </c>
      <c r="O502" t="str">
        <f>IF($A502="","",IFERROR(INDEX(Prices[Category],MATCH($A502,Prices[Key],0)),"Uncategorized"))</f>
        <v/>
      </c>
      <c r="P502" s="287" t="str">
        <f t="shared" si="75"/>
        <v/>
      </c>
      <c r="Q502" s="287" t="str">
        <f t="shared" si="76"/>
        <v/>
      </c>
    </row>
    <row r="503" spans="1:17" ht="15" customHeight="1" x14ac:dyDescent="0.2">
      <c r="A503" s="240" t="str">
        <f>IFERROR(INDEX('All Ticker P&amp;L'!$A$2:$A$1001,MATCH(ROWS($A$2:A503),'All Ticker P&amp;L'!$N$2:$N$1001,0)),"")</f>
        <v/>
      </c>
      <c r="B503" s="240" t="str">
        <f t="shared" si="68"/>
        <v/>
      </c>
      <c r="C503" s="240" t="str">
        <f t="shared" si="69"/>
        <v/>
      </c>
      <c r="D503" s="240" t="str">
        <f t="shared" si="70"/>
        <v/>
      </c>
      <c r="E503" s="261" t="str">
        <f>IF($A503="","",SUMIFS(Txn[Signed Units],Txn[Key],$A503))</f>
        <v/>
      </c>
      <c r="F503" s="283">
        <f>IF($A503="","",SUMIFS(Txn[Buy Cost],Txn[Key],$A503,Txn[Transaction Order],"&gt;"&amp;IFERROR(_xlfn.MAXIFS(Txn[Transaction Order],Txn[Key],$A503,Txn[Running Units],"&gt;-0.000001",Txn[Running Units],"&lt;0.000001"),0)))</f>
      </c>
      <c r="G503" s="283">
        <f>IF($A503="","",IFERROR(F503/SUMIFS(Txn[Units Purchased or Sold],Txn[Key],$A503,Txn[Transaction Order],"&gt;"&amp;IFERROR(_xlfn.MAXIFS(Txn[Transaction Order],Txn[Key],$A503,Txn[Running Units],"&gt;-0.000001",Txn[Running Units],"&lt;0.000001"),0),Txn[Sell (-1) Buy (1) Fees (0) Dividend (2)],1),0))</f>
      </c>
      <c r="H503" s="283">
        <f>IF($A503="","",SUMIFS(Txn[Sell Proceeds],Txn[Key],$A503,Txn[Transaction Order],"&gt;"&amp;IFERROR(_xlfn.MAXIFS(Txn[Transaction Order],Txn[Key],$A503,Txn[Running Units],"&gt;-0.000001",Txn[Running Units],"&lt;0.000001"),0)))</f>
      </c>
      <c r="I503" s="284" t="str">
        <f>IF($A503="","",IFERROR(INDEX(Prices[Current Price],MATCH($A503,Prices[Key],0)),0))</f>
        <v/>
      </c>
      <c r="J503" s="285" t="str">
        <f>IF($A503="","",IFERROR(INDEX(Prices[FX to SGD],MATCH($A503,Prices[Key],0)),1))</f>
        <v/>
      </c>
      <c r="K503" s="283" t="str">
        <f t="shared" si="71"/>
        <v/>
      </c>
      <c r="L503" s="283" t="str">
        <f t="shared" si="72"/>
        <v/>
      </c>
      <c r="M503" s="283" t="str">
        <f t="shared" si="73"/>
        <v/>
      </c>
      <c r="N503" s="286" t="str">
        <f t="shared" si="74"/>
        <v/>
      </c>
      <c r="O503" t="str">
        <f>IF($A503="","",IFERROR(INDEX(Prices[Category],MATCH($A503,Prices[Key],0)),"Uncategorized"))</f>
        <v/>
      </c>
      <c r="P503" s="287" t="str">
        <f t="shared" si="75"/>
        <v/>
      </c>
      <c r="Q503" s="287" t="str">
        <f t="shared" si="76"/>
        <v/>
      </c>
    </row>
    <row r="504" spans="1:17" ht="15" customHeight="1" x14ac:dyDescent="0.2">
      <c r="A504" s="240" t="str">
        <f>IFERROR(INDEX('All Ticker P&amp;L'!$A$2:$A$1001,MATCH(ROWS($A$2:A504),'All Ticker P&amp;L'!$N$2:$N$1001,0)),"")</f>
        <v/>
      </c>
      <c r="B504" s="240" t="str">
        <f t="shared" si="68"/>
        <v/>
      </c>
      <c r="C504" s="240" t="str">
        <f t="shared" si="69"/>
        <v/>
      </c>
      <c r="D504" s="240" t="str">
        <f t="shared" si="70"/>
        <v/>
      </c>
      <c r="E504" s="261" t="str">
        <f>IF($A504="","",SUMIFS(Txn[Signed Units],Txn[Key],$A504))</f>
        <v/>
      </c>
      <c r="F504" s="283">
        <f>IF($A504="","",SUMIFS(Txn[Buy Cost],Txn[Key],$A504,Txn[Transaction Order],"&gt;"&amp;IFERROR(_xlfn.MAXIFS(Txn[Transaction Order],Txn[Key],$A504,Txn[Running Units],"&gt;-0.000001",Txn[Running Units],"&lt;0.000001"),0)))</f>
      </c>
      <c r="G504" s="283">
        <f>IF($A504="","",IFERROR(F504/SUMIFS(Txn[Units Purchased or Sold],Txn[Key],$A504,Txn[Transaction Order],"&gt;"&amp;IFERROR(_xlfn.MAXIFS(Txn[Transaction Order],Txn[Key],$A504,Txn[Running Units],"&gt;-0.000001",Txn[Running Units],"&lt;0.000001"),0),Txn[Sell (-1) Buy (1) Fees (0) Dividend (2)],1),0))</f>
      </c>
      <c r="H504" s="283">
        <f>IF($A504="","",SUMIFS(Txn[Sell Proceeds],Txn[Key],$A504,Txn[Transaction Order],"&gt;"&amp;IFERROR(_xlfn.MAXIFS(Txn[Transaction Order],Txn[Key],$A504,Txn[Running Units],"&gt;-0.000001",Txn[Running Units],"&lt;0.000001"),0)))</f>
      </c>
      <c r="I504" s="284" t="str">
        <f>IF($A504="","",IFERROR(INDEX(Prices[Current Price],MATCH($A504,Prices[Key],0)),0))</f>
        <v/>
      </c>
      <c r="J504" s="285" t="str">
        <f>IF($A504="","",IFERROR(INDEX(Prices[FX to SGD],MATCH($A504,Prices[Key],0)),1))</f>
        <v/>
      </c>
      <c r="K504" s="283" t="str">
        <f t="shared" si="71"/>
        <v/>
      </c>
      <c r="L504" s="283" t="str">
        <f t="shared" si="72"/>
        <v/>
      </c>
      <c r="M504" s="283" t="str">
        <f t="shared" si="73"/>
        <v/>
      </c>
      <c r="N504" s="286" t="str">
        <f t="shared" si="74"/>
        <v/>
      </c>
      <c r="O504" t="str">
        <f>IF($A504="","",IFERROR(INDEX(Prices[Category],MATCH($A504,Prices[Key],0)),"Uncategorized"))</f>
        <v/>
      </c>
      <c r="P504" s="287" t="str">
        <f t="shared" si="75"/>
        <v/>
      </c>
      <c r="Q504" s="287" t="str">
        <f t="shared" si="76"/>
        <v/>
      </c>
    </row>
    <row r="505" spans="1:17" ht="15" customHeight="1" x14ac:dyDescent="0.2">
      <c r="A505" s="240" t="str">
        <f>IFERROR(INDEX('All Ticker P&amp;L'!$A$2:$A$1001,MATCH(ROWS($A$2:A505),'All Ticker P&amp;L'!$N$2:$N$1001,0)),"")</f>
        <v/>
      </c>
      <c r="B505" s="240" t="str">
        <f t="shared" si="68"/>
        <v/>
      </c>
      <c r="C505" s="240" t="str">
        <f t="shared" si="69"/>
        <v/>
      </c>
      <c r="D505" s="240" t="str">
        <f t="shared" si="70"/>
        <v/>
      </c>
      <c r="E505" s="261" t="str">
        <f>IF($A505="","",SUMIFS(Txn[Signed Units],Txn[Key],$A505))</f>
        <v/>
      </c>
      <c r="F505" s="283">
        <f>IF($A505="","",SUMIFS(Txn[Buy Cost],Txn[Key],$A505,Txn[Transaction Order],"&gt;"&amp;IFERROR(_xlfn.MAXIFS(Txn[Transaction Order],Txn[Key],$A505,Txn[Running Units],"&gt;-0.000001",Txn[Running Units],"&lt;0.000001"),0)))</f>
      </c>
      <c r="G505" s="283">
        <f>IF($A505="","",IFERROR(F505/SUMIFS(Txn[Units Purchased or Sold],Txn[Key],$A505,Txn[Transaction Order],"&gt;"&amp;IFERROR(_xlfn.MAXIFS(Txn[Transaction Order],Txn[Key],$A505,Txn[Running Units],"&gt;-0.000001",Txn[Running Units],"&lt;0.000001"),0),Txn[Sell (-1) Buy (1) Fees (0) Dividend (2)],1),0))</f>
      </c>
      <c r="H505" s="283">
        <f>IF($A505="","",SUMIFS(Txn[Sell Proceeds],Txn[Key],$A505,Txn[Transaction Order],"&gt;"&amp;IFERROR(_xlfn.MAXIFS(Txn[Transaction Order],Txn[Key],$A505,Txn[Running Units],"&gt;-0.000001",Txn[Running Units],"&lt;0.000001"),0)))</f>
      </c>
      <c r="I505" s="284" t="str">
        <f>IF($A505="","",IFERROR(INDEX(Prices[Current Price],MATCH($A505,Prices[Key],0)),0))</f>
        <v/>
      </c>
      <c r="J505" s="285" t="str">
        <f>IF($A505="","",IFERROR(INDEX(Prices[FX to SGD],MATCH($A505,Prices[Key],0)),1))</f>
        <v/>
      </c>
      <c r="K505" s="283" t="str">
        <f t="shared" si="71"/>
        <v/>
      </c>
      <c r="L505" s="283" t="str">
        <f t="shared" si="72"/>
        <v/>
      </c>
      <c r="M505" s="283" t="str">
        <f t="shared" si="73"/>
        <v/>
      </c>
      <c r="N505" s="286" t="str">
        <f t="shared" si="74"/>
        <v/>
      </c>
      <c r="O505" t="str">
        <f>IF($A505="","",IFERROR(INDEX(Prices[Category],MATCH($A505,Prices[Key],0)),"Uncategorized"))</f>
        <v/>
      </c>
      <c r="P505" s="287" t="str">
        <f t="shared" si="75"/>
        <v/>
      </c>
      <c r="Q505" s="287" t="str">
        <f t="shared" si="76"/>
        <v/>
      </c>
    </row>
    <row r="506" spans="1:17" ht="15" customHeight="1" x14ac:dyDescent="0.2">
      <c r="A506" s="240" t="str">
        <f>IFERROR(INDEX('All Ticker P&amp;L'!$A$2:$A$1001,MATCH(ROWS($A$2:A506),'All Ticker P&amp;L'!$N$2:$N$1001,0)),"")</f>
        <v/>
      </c>
      <c r="B506" s="240" t="str">
        <f t="shared" si="68"/>
        <v/>
      </c>
      <c r="C506" s="240" t="str">
        <f t="shared" si="69"/>
        <v/>
      </c>
      <c r="D506" s="240" t="str">
        <f t="shared" si="70"/>
        <v/>
      </c>
      <c r="E506" s="261" t="str">
        <f>IF($A506="","",SUMIFS(Txn[Signed Units],Txn[Key],$A506))</f>
        <v/>
      </c>
      <c r="F506" s="283">
        <f>IF($A506="","",SUMIFS(Txn[Buy Cost],Txn[Key],$A506,Txn[Transaction Order],"&gt;"&amp;IFERROR(_xlfn.MAXIFS(Txn[Transaction Order],Txn[Key],$A506,Txn[Running Units],"&gt;-0.000001",Txn[Running Units],"&lt;0.000001"),0)))</f>
      </c>
      <c r="G506" s="283">
        <f>IF($A506="","",IFERROR(F506/SUMIFS(Txn[Units Purchased or Sold],Txn[Key],$A506,Txn[Transaction Order],"&gt;"&amp;IFERROR(_xlfn.MAXIFS(Txn[Transaction Order],Txn[Key],$A506,Txn[Running Units],"&gt;-0.000001",Txn[Running Units],"&lt;0.000001"),0),Txn[Sell (-1) Buy (1) Fees (0) Dividend (2)],1),0))</f>
      </c>
      <c r="H506" s="283">
        <f>IF($A506="","",SUMIFS(Txn[Sell Proceeds],Txn[Key],$A506,Txn[Transaction Order],"&gt;"&amp;IFERROR(_xlfn.MAXIFS(Txn[Transaction Order],Txn[Key],$A506,Txn[Running Units],"&gt;-0.000001",Txn[Running Units],"&lt;0.000001"),0)))</f>
      </c>
      <c r="I506" s="284" t="str">
        <f>IF($A506="","",IFERROR(INDEX(Prices[Current Price],MATCH($A506,Prices[Key],0)),0))</f>
        <v/>
      </c>
      <c r="J506" s="285" t="str">
        <f>IF($A506="","",IFERROR(INDEX(Prices[FX to SGD],MATCH($A506,Prices[Key],0)),1))</f>
        <v/>
      </c>
      <c r="K506" s="283" t="str">
        <f t="shared" si="71"/>
        <v/>
      </c>
      <c r="L506" s="283" t="str">
        <f t="shared" si="72"/>
        <v/>
      </c>
      <c r="M506" s="283" t="str">
        <f t="shared" si="73"/>
        <v/>
      </c>
      <c r="N506" s="286" t="str">
        <f t="shared" si="74"/>
        <v/>
      </c>
      <c r="O506" t="str">
        <f>IF($A506="","",IFERROR(INDEX(Prices[Category],MATCH($A506,Prices[Key],0)),"Uncategorized"))</f>
        <v/>
      </c>
      <c r="P506" s="287" t="str">
        <f t="shared" si="75"/>
        <v/>
      </c>
      <c r="Q506" s="287" t="str">
        <f t="shared" si="76"/>
        <v/>
      </c>
    </row>
    <row r="507" spans="1:17" ht="15" customHeight="1" x14ac:dyDescent="0.2">
      <c r="A507" s="240" t="str">
        <f>IFERROR(INDEX('All Ticker P&amp;L'!$A$2:$A$1001,MATCH(ROWS($A$2:A507),'All Ticker P&amp;L'!$N$2:$N$1001,0)),"")</f>
        <v/>
      </c>
      <c r="B507" s="240" t="str">
        <f t="shared" si="68"/>
        <v/>
      </c>
      <c r="C507" s="240" t="str">
        <f t="shared" si="69"/>
        <v/>
      </c>
      <c r="D507" s="240" t="str">
        <f t="shared" si="70"/>
        <v/>
      </c>
      <c r="E507" s="261" t="str">
        <f>IF($A507="","",SUMIFS(Txn[Signed Units],Txn[Key],$A507))</f>
        <v/>
      </c>
      <c r="F507" s="283">
        <f>IF($A507="","",SUMIFS(Txn[Buy Cost],Txn[Key],$A507,Txn[Transaction Order],"&gt;"&amp;IFERROR(_xlfn.MAXIFS(Txn[Transaction Order],Txn[Key],$A507,Txn[Running Units],"&gt;-0.000001",Txn[Running Units],"&lt;0.000001"),0)))</f>
      </c>
      <c r="G507" s="283">
        <f>IF($A507="","",IFERROR(F507/SUMIFS(Txn[Units Purchased or Sold],Txn[Key],$A507,Txn[Transaction Order],"&gt;"&amp;IFERROR(_xlfn.MAXIFS(Txn[Transaction Order],Txn[Key],$A507,Txn[Running Units],"&gt;-0.000001",Txn[Running Units],"&lt;0.000001"),0),Txn[Sell (-1) Buy (1) Fees (0) Dividend (2)],1),0))</f>
      </c>
      <c r="H507" s="283">
        <f>IF($A507="","",SUMIFS(Txn[Sell Proceeds],Txn[Key],$A507,Txn[Transaction Order],"&gt;"&amp;IFERROR(_xlfn.MAXIFS(Txn[Transaction Order],Txn[Key],$A507,Txn[Running Units],"&gt;-0.000001",Txn[Running Units],"&lt;0.000001"),0)))</f>
      </c>
      <c r="I507" s="284" t="str">
        <f>IF($A507="","",IFERROR(INDEX(Prices[Current Price],MATCH($A507,Prices[Key],0)),0))</f>
        <v/>
      </c>
      <c r="J507" s="285" t="str">
        <f>IF($A507="","",IFERROR(INDEX(Prices[FX to SGD],MATCH($A507,Prices[Key],0)),1))</f>
        <v/>
      </c>
      <c r="K507" s="283" t="str">
        <f t="shared" si="71"/>
        <v/>
      </c>
      <c r="L507" s="283" t="str">
        <f t="shared" si="72"/>
        <v/>
      </c>
      <c r="M507" s="283" t="str">
        <f t="shared" si="73"/>
        <v/>
      </c>
      <c r="N507" s="286" t="str">
        <f t="shared" si="74"/>
        <v/>
      </c>
      <c r="O507" t="str">
        <f>IF($A507="","",IFERROR(INDEX(Prices[Category],MATCH($A507,Prices[Key],0)),"Uncategorized"))</f>
        <v/>
      </c>
      <c r="P507" s="287" t="str">
        <f t="shared" si="75"/>
        <v/>
      </c>
      <c r="Q507" s="287" t="str">
        <f t="shared" si="76"/>
        <v/>
      </c>
    </row>
    <row r="508" spans="1:17" ht="15" customHeight="1" x14ac:dyDescent="0.2">
      <c r="A508" s="240" t="str">
        <f>IFERROR(INDEX('All Ticker P&amp;L'!$A$2:$A$1001,MATCH(ROWS($A$2:A508),'All Ticker P&amp;L'!$N$2:$N$1001,0)),"")</f>
        <v/>
      </c>
      <c r="B508" s="240" t="str">
        <f t="shared" si="68"/>
        <v/>
      </c>
      <c r="C508" s="240" t="str">
        <f t="shared" si="69"/>
        <v/>
      </c>
      <c r="D508" s="240" t="str">
        <f t="shared" si="70"/>
        <v/>
      </c>
      <c r="E508" s="261" t="str">
        <f>IF($A508="","",SUMIFS(Txn[Signed Units],Txn[Key],$A508))</f>
        <v/>
      </c>
      <c r="F508" s="283">
        <f>IF($A508="","",SUMIFS(Txn[Buy Cost],Txn[Key],$A508,Txn[Transaction Order],"&gt;"&amp;IFERROR(_xlfn.MAXIFS(Txn[Transaction Order],Txn[Key],$A508,Txn[Running Units],"&gt;-0.000001",Txn[Running Units],"&lt;0.000001"),0)))</f>
      </c>
      <c r="G508" s="283">
        <f>IF($A508="","",IFERROR(F508/SUMIFS(Txn[Units Purchased or Sold],Txn[Key],$A508,Txn[Transaction Order],"&gt;"&amp;IFERROR(_xlfn.MAXIFS(Txn[Transaction Order],Txn[Key],$A508,Txn[Running Units],"&gt;-0.000001",Txn[Running Units],"&lt;0.000001"),0),Txn[Sell (-1) Buy (1) Fees (0) Dividend (2)],1),0))</f>
      </c>
      <c r="H508" s="283">
        <f>IF($A508="","",SUMIFS(Txn[Sell Proceeds],Txn[Key],$A508,Txn[Transaction Order],"&gt;"&amp;IFERROR(_xlfn.MAXIFS(Txn[Transaction Order],Txn[Key],$A508,Txn[Running Units],"&gt;-0.000001",Txn[Running Units],"&lt;0.000001"),0)))</f>
      </c>
      <c r="I508" s="284" t="str">
        <f>IF($A508="","",IFERROR(INDEX(Prices[Current Price],MATCH($A508,Prices[Key],0)),0))</f>
        <v/>
      </c>
      <c r="J508" s="285" t="str">
        <f>IF($A508="","",IFERROR(INDEX(Prices[FX to SGD],MATCH($A508,Prices[Key],0)),1))</f>
        <v/>
      </c>
      <c r="K508" s="283" t="str">
        <f t="shared" si="71"/>
        <v/>
      </c>
      <c r="L508" s="283" t="str">
        <f t="shared" si="72"/>
        <v/>
      </c>
      <c r="M508" s="283" t="str">
        <f t="shared" si="73"/>
        <v/>
      </c>
      <c r="N508" s="286" t="str">
        <f t="shared" si="74"/>
        <v/>
      </c>
      <c r="O508" t="str">
        <f>IF($A508="","",IFERROR(INDEX(Prices[Category],MATCH($A508,Prices[Key],0)),"Uncategorized"))</f>
        <v/>
      </c>
      <c r="P508" s="287" t="str">
        <f t="shared" si="75"/>
        <v/>
      </c>
      <c r="Q508" s="287" t="str">
        <f t="shared" si="76"/>
        <v/>
      </c>
    </row>
    <row r="509" spans="1:17" ht="15" customHeight="1" x14ac:dyDescent="0.2">
      <c r="A509" s="240" t="str">
        <f>IFERROR(INDEX('All Ticker P&amp;L'!$A$2:$A$1001,MATCH(ROWS($A$2:A509),'All Ticker P&amp;L'!$N$2:$N$1001,0)),"")</f>
        <v/>
      </c>
      <c r="B509" s="240" t="str">
        <f t="shared" si="68"/>
        <v/>
      </c>
      <c r="C509" s="240" t="str">
        <f t="shared" si="69"/>
        <v/>
      </c>
      <c r="D509" s="240" t="str">
        <f t="shared" si="70"/>
        <v/>
      </c>
      <c r="E509" s="261" t="str">
        <f>IF($A509="","",SUMIFS(Txn[Signed Units],Txn[Key],$A509))</f>
        <v/>
      </c>
      <c r="F509" s="283">
        <f>IF($A509="","",SUMIFS(Txn[Buy Cost],Txn[Key],$A509,Txn[Transaction Order],"&gt;"&amp;IFERROR(_xlfn.MAXIFS(Txn[Transaction Order],Txn[Key],$A509,Txn[Running Units],"&gt;-0.000001",Txn[Running Units],"&lt;0.000001"),0)))</f>
      </c>
      <c r="G509" s="283">
        <f>IF($A509="","",IFERROR(F509/SUMIFS(Txn[Units Purchased or Sold],Txn[Key],$A509,Txn[Transaction Order],"&gt;"&amp;IFERROR(_xlfn.MAXIFS(Txn[Transaction Order],Txn[Key],$A509,Txn[Running Units],"&gt;-0.000001",Txn[Running Units],"&lt;0.000001"),0),Txn[Sell (-1) Buy (1) Fees (0) Dividend (2)],1),0))</f>
      </c>
      <c r="H509" s="283">
        <f>IF($A509="","",SUMIFS(Txn[Sell Proceeds],Txn[Key],$A509,Txn[Transaction Order],"&gt;"&amp;IFERROR(_xlfn.MAXIFS(Txn[Transaction Order],Txn[Key],$A509,Txn[Running Units],"&gt;-0.000001",Txn[Running Units],"&lt;0.000001"),0)))</f>
      </c>
      <c r="I509" s="284" t="str">
        <f>IF($A509="","",IFERROR(INDEX(Prices[Current Price],MATCH($A509,Prices[Key],0)),0))</f>
        <v/>
      </c>
      <c r="J509" s="285" t="str">
        <f>IF($A509="","",IFERROR(INDEX(Prices[FX to SGD],MATCH($A509,Prices[Key],0)),1))</f>
        <v/>
      </c>
      <c r="K509" s="283" t="str">
        <f t="shared" si="71"/>
        <v/>
      </c>
      <c r="L509" s="283" t="str">
        <f t="shared" si="72"/>
        <v/>
      </c>
      <c r="M509" s="283" t="str">
        <f t="shared" si="73"/>
        <v/>
      </c>
      <c r="N509" s="286" t="str">
        <f t="shared" si="74"/>
        <v/>
      </c>
      <c r="O509" t="str">
        <f>IF($A509="","",IFERROR(INDEX(Prices[Category],MATCH($A509,Prices[Key],0)),"Uncategorized"))</f>
        <v/>
      </c>
      <c r="P509" s="287" t="str">
        <f t="shared" si="75"/>
        <v/>
      </c>
      <c r="Q509" s="287" t="str">
        <f t="shared" si="76"/>
        <v/>
      </c>
    </row>
    <row r="510" spans="1:17" ht="15" customHeight="1" x14ac:dyDescent="0.2">
      <c r="A510" s="240" t="str">
        <f>IFERROR(INDEX('All Ticker P&amp;L'!$A$2:$A$1001,MATCH(ROWS($A$2:A510),'All Ticker P&amp;L'!$N$2:$N$1001,0)),"")</f>
        <v/>
      </c>
      <c r="B510" s="240" t="str">
        <f t="shared" si="68"/>
        <v/>
      </c>
      <c r="C510" s="240" t="str">
        <f t="shared" si="69"/>
        <v/>
      </c>
      <c r="D510" s="240" t="str">
        <f t="shared" si="70"/>
        <v/>
      </c>
      <c r="E510" s="261" t="str">
        <f>IF($A510="","",SUMIFS(Txn[Signed Units],Txn[Key],$A510))</f>
        <v/>
      </c>
      <c r="F510" s="283">
        <f>IF($A510="","",SUMIFS(Txn[Buy Cost],Txn[Key],$A510,Txn[Transaction Order],"&gt;"&amp;IFERROR(_xlfn.MAXIFS(Txn[Transaction Order],Txn[Key],$A510,Txn[Running Units],"&gt;-0.000001",Txn[Running Units],"&lt;0.000001"),0)))</f>
      </c>
      <c r="G510" s="283">
        <f>IF($A510="","",IFERROR(F510/SUMIFS(Txn[Units Purchased or Sold],Txn[Key],$A510,Txn[Transaction Order],"&gt;"&amp;IFERROR(_xlfn.MAXIFS(Txn[Transaction Order],Txn[Key],$A510,Txn[Running Units],"&gt;-0.000001",Txn[Running Units],"&lt;0.000001"),0),Txn[Sell (-1) Buy (1) Fees (0) Dividend (2)],1),0))</f>
      </c>
      <c r="H510" s="283">
        <f>IF($A510="","",SUMIFS(Txn[Sell Proceeds],Txn[Key],$A510,Txn[Transaction Order],"&gt;"&amp;IFERROR(_xlfn.MAXIFS(Txn[Transaction Order],Txn[Key],$A510,Txn[Running Units],"&gt;-0.000001",Txn[Running Units],"&lt;0.000001"),0)))</f>
      </c>
      <c r="I510" s="284" t="str">
        <f>IF($A510="","",IFERROR(INDEX(Prices[Current Price],MATCH($A510,Prices[Key],0)),0))</f>
        <v/>
      </c>
      <c r="J510" s="285" t="str">
        <f>IF($A510="","",IFERROR(INDEX(Prices[FX to SGD],MATCH($A510,Prices[Key],0)),1))</f>
        <v/>
      </c>
      <c r="K510" s="283" t="str">
        <f t="shared" si="71"/>
        <v/>
      </c>
      <c r="L510" s="283" t="str">
        <f t="shared" si="72"/>
        <v/>
      </c>
      <c r="M510" s="283" t="str">
        <f t="shared" si="73"/>
        <v/>
      </c>
      <c r="N510" s="286" t="str">
        <f t="shared" si="74"/>
        <v/>
      </c>
      <c r="O510" t="str">
        <f>IF($A510="","",IFERROR(INDEX(Prices[Category],MATCH($A510,Prices[Key],0)),"Uncategorized"))</f>
        <v/>
      </c>
      <c r="P510" s="287" t="str">
        <f t="shared" si="75"/>
        <v/>
      </c>
      <c r="Q510" s="287" t="str">
        <f t="shared" si="76"/>
        <v/>
      </c>
    </row>
    <row r="511" spans="1:17" ht="15" customHeight="1" x14ac:dyDescent="0.2">
      <c r="A511" s="240" t="str">
        <f>IFERROR(INDEX('All Ticker P&amp;L'!$A$2:$A$1001,MATCH(ROWS($A$2:A511),'All Ticker P&amp;L'!$N$2:$N$1001,0)),"")</f>
        <v/>
      </c>
      <c r="B511" s="240" t="str">
        <f t="shared" si="68"/>
        <v/>
      </c>
      <c r="C511" s="240" t="str">
        <f t="shared" si="69"/>
        <v/>
      </c>
      <c r="D511" s="240" t="str">
        <f t="shared" si="70"/>
        <v/>
      </c>
      <c r="E511" s="261" t="str">
        <f>IF($A511="","",SUMIFS(Txn[Signed Units],Txn[Key],$A511))</f>
        <v/>
      </c>
      <c r="F511" s="283">
        <f>IF($A511="","",SUMIFS(Txn[Buy Cost],Txn[Key],$A511,Txn[Transaction Order],"&gt;"&amp;IFERROR(_xlfn.MAXIFS(Txn[Transaction Order],Txn[Key],$A511,Txn[Running Units],"&gt;-0.000001",Txn[Running Units],"&lt;0.000001"),0)))</f>
      </c>
      <c r="G511" s="283">
        <f>IF($A511="","",IFERROR(F511/SUMIFS(Txn[Units Purchased or Sold],Txn[Key],$A511,Txn[Transaction Order],"&gt;"&amp;IFERROR(_xlfn.MAXIFS(Txn[Transaction Order],Txn[Key],$A511,Txn[Running Units],"&gt;-0.000001",Txn[Running Units],"&lt;0.000001"),0),Txn[Sell (-1) Buy (1) Fees (0) Dividend (2)],1),0))</f>
      </c>
      <c r="H511" s="283">
        <f>IF($A511="","",SUMIFS(Txn[Sell Proceeds],Txn[Key],$A511,Txn[Transaction Order],"&gt;"&amp;IFERROR(_xlfn.MAXIFS(Txn[Transaction Order],Txn[Key],$A511,Txn[Running Units],"&gt;-0.000001",Txn[Running Units],"&lt;0.000001"),0)))</f>
      </c>
      <c r="I511" s="284" t="str">
        <f>IF($A511="","",IFERROR(INDEX(Prices[Current Price],MATCH($A511,Prices[Key],0)),0))</f>
        <v/>
      </c>
      <c r="J511" s="285" t="str">
        <f>IF($A511="","",IFERROR(INDEX(Prices[FX to SGD],MATCH($A511,Prices[Key],0)),1))</f>
        <v/>
      </c>
      <c r="K511" s="283" t="str">
        <f t="shared" si="71"/>
        <v/>
      </c>
      <c r="L511" s="283" t="str">
        <f t="shared" si="72"/>
        <v/>
      </c>
      <c r="M511" s="283" t="str">
        <f t="shared" si="73"/>
        <v/>
      </c>
      <c r="N511" s="286" t="str">
        <f t="shared" si="74"/>
        <v/>
      </c>
      <c r="O511" t="str">
        <f>IF($A511="","",IFERROR(INDEX(Prices[Category],MATCH($A511,Prices[Key],0)),"Uncategorized"))</f>
        <v/>
      </c>
      <c r="P511" s="287" t="str">
        <f t="shared" si="75"/>
        <v/>
      </c>
      <c r="Q511" s="287" t="str">
        <f t="shared" si="76"/>
        <v/>
      </c>
    </row>
    <row r="512" spans="1:17" ht="15" customHeight="1" x14ac:dyDescent="0.2">
      <c r="A512" s="240" t="str">
        <f>IFERROR(INDEX('All Ticker P&amp;L'!$A$2:$A$1001,MATCH(ROWS($A$2:A512),'All Ticker P&amp;L'!$N$2:$N$1001,0)),"")</f>
        <v/>
      </c>
      <c r="B512" s="240" t="str">
        <f t="shared" si="68"/>
        <v/>
      </c>
      <c r="C512" s="240" t="str">
        <f t="shared" si="69"/>
        <v/>
      </c>
      <c r="D512" s="240" t="str">
        <f t="shared" si="70"/>
        <v/>
      </c>
      <c r="E512" s="261" t="str">
        <f>IF($A512="","",SUMIFS(Txn[Signed Units],Txn[Key],$A512))</f>
        <v/>
      </c>
      <c r="F512" s="283">
        <f>IF($A512="","",SUMIFS(Txn[Buy Cost],Txn[Key],$A512,Txn[Transaction Order],"&gt;"&amp;IFERROR(_xlfn.MAXIFS(Txn[Transaction Order],Txn[Key],$A512,Txn[Running Units],"&gt;-0.000001",Txn[Running Units],"&lt;0.000001"),0)))</f>
      </c>
      <c r="G512" s="283">
        <f>IF($A512="","",IFERROR(F512/SUMIFS(Txn[Units Purchased or Sold],Txn[Key],$A512,Txn[Transaction Order],"&gt;"&amp;IFERROR(_xlfn.MAXIFS(Txn[Transaction Order],Txn[Key],$A512,Txn[Running Units],"&gt;-0.000001",Txn[Running Units],"&lt;0.000001"),0),Txn[Sell (-1) Buy (1) Fees (0) Dividend (2)],1),0))</f>
      </c>
      <c r="H512" s="283">
        <f>IF($A512="","",SUMIFS(Txn[Sell Proceeds],Txn[Key],$A512,Txn[Transaction Order],"&gt;"&amp;IFERROR(_xlfn.MAXIFS(Txn[Transaction Order],Txn[Key],$A512,Txn[Running Units],"&gt;-0.000001",Txn[Running Units],"&lt;0.000001"),0)))</f>
      </c>
      <c r="I512" s="284" t="str">
        <f>IF($A512="","",IFERROR(INDEX(Prices[Current Price],MATCH($A512,Prices[Key],0)),0))</f>
        <v/>
      </c>
      <c r="J512" s="285" t="str">
        <f>IF($A512="","",IFERROR(INDEX(Prices[FX to SGD],MATCH($A512,Prices[Key],0)),1))</f>
        <v/>
      </c>
      <c r="K512" s="283" t="str">
        <f t="shared" si="71"/>
        <v/>
      </c>
      <c r="L512" s="283" t="str">
        <f t="shared" si="72"/>
        <v/>
      </c>
      <c r="M512" s="283" t="str">
        <f t="shared" si="73"/>
        <v/>
      </c>
      <c r="N512" s="286" t="str">
        <f t="shared" si="74"/>
        <v/>
      </c>
      <c r="O512" t="str">
        <f>IF($A512="","",IFERROR(INDEX(Prices[Category],MATCH($A512,Prices[Key],0)),"Uncategorized"))</f>
        <v/>
      </c>
      <c r="P512" s="287" t="str">
        <f t="shared" si="75"/>
        <v/>
      </c>
      <c r="Q512" s="287" t="str">
        <f t="shared" si="76"/>
        <v/>
      </c>
    </row>
    <row r="513" spans="1:17" ht="15" customHeight="1" x14ac:dyDescent="0.2">
      <c r="A513" s="240" t="str">
        <f>IFERROR(INDEX('All Ticker P&amp;L'!$A$2:$A$1001,MATCH(ROWS($A$2:A513),'All Ticker P&amp;L'!$N$2:$N$1001,0)),"")</f>
        <v/>
      </c>
      <c r="B513" s="240" t="str">
        <f t="shared" si="68"/>
        <v/>
      </c>
      <c r="C513" s="240" t="str">
        <f t="shared" si="69"/>
        <v/>
      </c>
      <c r="D513" s="240" t="str">
        <f t="shared" si="70"/>
        <v/>
      </c>
      <c r="E513" s="261" t="str">
        <f>IF($A513="","",SUMIFS(Txn[Signed Units],Txn[Key],$A513))</f>
        <v/>
      </c>
      <c r="F513" s="283">
        <f>IF($A513="","",SUMIFS(Txn[Buy Cost],Txn[Key],$A513,Txn[Transaction Order],"&gt;"&amp;IFERROR(_xlfn.MAXIFS(Txn[Transaction Order],Txn[Key],$A513,Txn[Running Units],"&gt;-0.000001",Txn[Running Units],"&lt;0.000001"),0)))</f>
      </c>
      <c r="G513" s="283">
        <f>IF($A513="","",IFERROR(F513/SUMIFS(Txn[Units Purchased or Sold],Txn[Key],$A513,Txn[Transaction Order],"&gt;"&amp;IFERROR(_xlfn.MAXIFS(Txn[Transaction Order],Txn[Key],$A513,Txn[Running Units],"&gt;-0.000001",Txn[Running Units],"&lt;0.000001"),0),Txn[Sell (-1) Buy (1) Fees (0) Dividend (2)],1),0))</f>
      </c>
      <c r="H513" s="283">
        <f>IF($A513="","",SUMIFS(Txn[Sell Proceeds],Txn[Key],$A513,Txn[Transaction Order],"&gt;"&amp;IFERROR(_xlfn.MAXIFS(Txn[Transaction Order],Txn[Key],$A513,Txn[Running Units],"&gt;-0.000001",Txn[Running Units],"&lt;0.000001"),0)))</f>
      </c>
      <c r="I513" s="284" t="str">
        <f>IF($A513="","",IFERROR(INDEX(Prices[Current Price],MATCH($A513,Prices[Key],0)),0))</f>
        <v/>
      </c>
      <c r="J513" s="285" t="str">
        <f>IF($A513="","",IFERROR(INDEX(Prices[FX to SGD],MATCH($A513,Prices[Key],0)),1))</f>
        <v/>
      </c>
      <c r="K513" s="283" t="str">
        <f t="shared" si="71"/>
        <v/>
      </c>
      <c r="L513" s="283" t="str">
        <f t="shared" si="72"/>
        <v/>
      </c>
      <c r="M513" s="283" t="str">
        <f t="shared" si="73"/>
        <v/>
      </c>
      <c r="N513" s="286" t="str">
        <f t="shared" si="74"/>
        <v/>
      </c>
      <c r="O513" t="str">
        <f>IF($A513="","",IFERROR(INDEX(Prices[Category],MATCH($A513,Prices[Key],0)),"Uncategorized"))</f>
        <v/>
      </c>
      <c r="P513" s="287" t="str">
        <f t="shared" si="75"/>
        <v/>
      </c>
      <c r="Q513" s="287" t="str">
        <f t="shared" si="76"/>
        <v/>
      </c>
    </row>
    <row r="514" spans="1:17" ht="15" customHeight="1" x14ac:dyDescent="0.2">
      <c r="A514" s="240" t="str">
        <f>IFERROR(INDEX('All Ticker P&amp;L'!$A$2:$A$1001,MATCH(ROWS($A$2:A514),'All Ticker P&amp;L'!$N$2:$N$1001,0)),"")</f>
        <v/>
      </c>
      <c r="B514" s="240" t="str">
        <f t="shared" ref="B514:B577" si="77">IF($A514="","",LEFT($A514,FIND(":",$A514)-1))</f>
        <v/>
      </c>
      <c r="C514" s="240" t="str">
        <f t="shared" ref="C514:C577" si="78">IF($A514="","",MID($A514,FIND(":",$A514)+1,FIND(":",$A514,FIND(":",$A514)+1)-FIND(":",$A514)-1))</f>
        <v/>
      </c>
      <c r="D514" s="240" t="str">
        <f t="shared" ref="D514:D577" si="79">IF($A514="","",RIGHT($A514,LEN($A514)-FIND(":",$A514,FIND(":",$A514)+1)))</f>
        <v/>
      </c>
      <c r="E514" s="261" t="str">
        <f>IF($A514="","",SUMIFS(Txn[Signed Units],Txn[Key],$A514))</f>
        <v/>
      </c>
      <c r="F514" s="283">
        <f>IF($A514="","",SUMIFS(Txn[Buy Cost],Txn[Key],$A514,Txn[Transaction Order],"&gt;"&amp;IFERROR(_xlfn.MAXIFS(Txn[Transaction Order],Txn[Key],$A514,Txn[Running Units],"&gt;-0.000001",Txn[Running Units],"&lt;0.000001"),0)))</f>
      </c>
      <c r="G514" s="283">
        <f>IF($A514="","",IFERROR(F514/SUMIFS(Txn[Units Purchased or Sold],Txn[Key],$A514,Txn[Transaction Order],"&gt;"&amp;IFERROR(_xlfn.MAXIFS(Txn[Transaction Order],Txn[Key],$A514,Txn[Running Units],"&gt;-0.000001",Txn[Running Units],"&lt;0.000001"),0),Txn[Sell (-1) Buy (1) Fees (0) Dividend (2)],1),0))</f>
      </c>
      <c r="H514" s="283">
        <f>IF($A514="","",SUMIFS(Txn[Sell Proceeds],Txn[Key],$A514,Txn[Transaction Order],"&gt;"&amp;IFERROR(_xlfn.MAXIFS(Txn[Transaction Order],Txn[Key],$A514,Txn[Running Units],"&gt;-0.000001",Txn[Running Units],"&lt;0.000001"),0)))</f>
      </c>
      <c r="I514" s="284" t="str">
        <f>IF($A514="","",IFERROR(INDEX(Prices[Current Price],MATCH($A514,Prices[Key],0)),0))</f>
        <v/>
      </c>
      <c r="J514" s="285" t="str">
        <f>IF($A514="","",IFERROR(INDEX(Prices[FX to SGD],MATCH($A514,Prices[Key],0)),1))</f>
        <v/>
      </c>
      <c r="K514" s="283" t="str">
        <f t="shared" ref="K514:K577" si="80">IF($A514="","",E514*I514)</f>
        <v/>
      </c>
      <c r="L514" s="283" t="str">
        <f t="shared" ref="L514:L577" si="81">IF($A514="","",K514+H514-F514)</f>
        <v/>
      </c>
      <c r="M514" s="283" t="str">
        <f t="shared" ref="M514:M577" si="82">IF($A514="","",L514*J514)</f>
        <v/>
      </c>
      <c r="N514" s="286" t="str">
        <f t="shared" ref="N514:N577" si="83">IF($A514="","",IFERROR(L514/F514,0))</f>
        <v/>
      </c>
      <c r="O514" t="str">
        <f>IF($A514="","",IFERROR(INDEX(Prices[Category],MATCH($A514,Prices[Key],0)),"Uncategorized"))</f>
        <v/>
      </c>
      <c r="P514" s="287" t="str">
        <f t="shared" ref="P514:P577" si="84">IF($A514="","",$K514*$J514)</f>
        <v/>
      </c>
      <c r="Q514" s="287" t="str">
        <f t="shared" ref="Q514:Q577" si="85">IF($A514="","",$M514)</f>
        <v/>
      </c>
    </row>
    <row r="515" spans="1:17" ht="15" customHeight="1" x14ac:dyDescent="0.2">
      <c r="A515" s="240" t="str">
        <f>IFERROR(INDEX('All Ticker P&amp;L'!$A$2:$A$1001,MATCH(ROWS($A$2:A515),'All Ticker P&amp;L'!$N$2:$N$1001,0)),"")</f>
        <v/>
      </c>
      <c r="B515" s="240" t="str">
        <f t="shared" si="77"/>
        <v/>
      </c>
      <c r="C515" s="240" t="str">
        <f t="shared" si="78"/>
        <v/>
      </c>
      <c r="D515" s="240" t="str">
        <f t="shared" si="79"/>
        <v/>
      </c>
      <c r="E515" s="261" t="str">
        <f>IF($A515="","",SUMIFS(Txn[Signed Units],Txn[Key],$A515))</f>
        <v/>
      </c>
      <c r="F515" s="283">
        <f>IF($A515="","",SUMIFS(Txn[Buy Cost],Txn[Key],$A515,Txn[Transaction Order],"&gt;"&amp;IFERROR(_xlfn.MAXIFS(Txn[Transaction Order],Txn[Key],$A515,Txn[Running Units],"&gt;-0.000001",Txn[Running Units],"&lt;0.000001"),0)))</f>
      </c>
      <c r="G515" s="283">
        <f>IF($A515="","",IFERROR(F515/SUMIFS(Txn[Units Purchased or Sold],Txn[Key],$A515,Txn[Transaction Order],"&gt;"&amp;IFERROR(_xlfn.MAXIFS(Txn[Transaction Order],Txn[Key],$A515,Txn[Running Units],"&gt;-0.000001",Txn[Running Units],"&lt;0.000001"),0),Txn[Sell (-1) Buy (1) Fees (0) Dividend (2)],1),0))</f>
      </c>
      <c r="H515" s="283">
        <f>IF($A515="","",SUMIFS(Txn[Sell Proceeds],Txn[Key],$A515,Txn[Transaction Order],"&gt;"&amp;IFERROR(_xlfn.MAXIFS(Txn[Transaction Order],Txn[Key],$A515,Txn[Running Units],"&gt;-0.000001",Txn[Running Units],"&lt;0.000001"),0)))</f>
      </c>
      <c r="I515" s="284" t="str">
        <f>IF($A515="","",IFERROR(INDEX(Prices[Current Price],MATCH($A515,Prices[Key],0)),0))</f>
        <v/>
      </c>
      <c r="J515" s="285" t="str">
        <f>IF($A515="","",IFERROR(INDEX(Prices[FX to SGD],MATCH($A515,Prices[Key],0)),1))</f>
        <v/>
      </c>
      <c r="K515" s="283" t="str">
        <f t="shared" si="80"/>
        <v/>
      </c>
      <c r="L515" s="283" t="str">
        <f t="shared" si="81"/>
        <v/>
      </c>
      <c r="M515" s="283" t="str">
        <f t="shared" si="82"/>
        <v/>
      </c>
      <c r="N515" s="286" t="str">
        <f t="shared" si="83"/>
        <v/>
      </c>
      <c r="O515" t="str">
        <f>IF($A515="","",IFERROR(INDEX(Prices[Category],MATCH($A515,Prices[Key],0)),"Uncategorized"))</f>
        <v/>
      </c>
      <c r="P515" s="287" t="str">
        <f t="shared" si="84"/>
        <v/>
      </c>
      <c r="Q515" s="287" t="str">
        <f t="shared" si="85"/>
        <v/>
      </c>
    </row>
    <row r="516" spans="1:17" ht="15" customHeight="1" x14ac:dyDescent="0.2">
      <c r="A516" s="240" t="str">
        <f>IFERROR(INDEX('All Ticker P&amp;L'!$A$2:$A$1001,MATCH(ROWS($A$2:A516),'All Ticker P&amp;L'!$N$2:$N$1001,0)),"")</f>
        <v/>
      </c>
      <c r="B516" s="240" t="str">
        <f t="shared" si="77"/>
        <v/>
      </c>
      <c r="C516" s="240" t="str">
        <f t="shared" si="78"/>
        <v/>
      </c>
      <c r="D516" s="240" t="str">
        <f t="shared" si="79"/>
        <v/>
      </c>
      <c r="E516" s="261" t="str">
        <f>IF($A516="","",SUMIFS(Txn[Signed Units],Txn[Key],$A516))</f>
        <v/>
      </c>
      <c r="F516" s="283">
        <f>IF($A516="","",SUMIFS(Txn[Buy Cost],Txn[Key],$A516,Txn[Transaction Order],"&gt;"&amp;IFERROR(_xlfn.MAXIFS(Txn[Transaction Order],Txn[Key],$A516,Txn[Running Units],"&gt;-0.000001",Txn[Running Units],"&lt;0.000001"),0)))</f>
      </c>
      <c r="G516" s="283">
        <f>IF($A516="","",IFERROR(F516/SUMIFS(Txn[Units Purchased or Sold],Txn[Key],$A516,Txn[Transaction Order],"&gt;"&amp;IFERROR(_xlfn.MAXIFS(Txn[Transaction Order],Txn[Key],$A516,Txn[Running Units],"&gt;-0.000001",Txn[Running Units],"&lt;0.000001"),0),Txn[Sell (-1) Buy (1) Fees (0) Dividend (2)],1),0))</f>
      </c>
      <c r="H516" s="283">
        <f>IF($A516="","",SUMIFS(Txn[Sell Proceeds],Txn[Key],$A516,Txn[Transaction Order],"&gt;"&amp;IFERROR(_xlfn.MAXIFS(Txn[Transaction Order],Txn[Key],$A516,Txn[Running Units],"&gt;-0.000001",Txn[Running Units],"&lt;0.000001"),0)))</f>
      </c>
      <c r="I516" s="284" t="str">
        <f>IF($A516="","",IFERROR(INDEX(Prices[Current Price],MATCH($A516,Prices[Key],0)),0))</f>
        <v/>
      </c>
      <c r="J516" s="285" t="str">
        <f>IF($A516="","",IFERROR(INDEX(Prices[FX to SGD],MATCH($A516,Prices[Key],0)),1))</f>
        <v/>
      </c>
      <c r="K516" s="283" t="str">
        <f t="shared" si="80"/>
        <v/>
      </c>
      <c r="L516" s="283" t="str">
        <f t="shared" si="81"/>
        <v/>
      </c>
      <c r="M516" s="283" t="str">
        <f t="shared" si="82"/>
        <v/>
      </c>
      <c r="N516" s="286" t="str">
        <f t="shared" si="83"/>
        <v/>
      </c>
      <c r="O516" t="str">
        <f>IF($A516="","",IFERROR(INDEX(Prices[Category],MATCH($A516,Prices[Key],0)),"Uncategorized"))</f>
        <v/>
      </c>
      <c r="P516" s="287" t="str">
        <f t="shared" si="84"/>
        <v/>
      </c>
      <c r="Q516" s="287" t="str">
        <f t="shared" si="85"/>
        <v/>
      </c>
    </row>
    <row r="517" spans="1:17" ht="15" customHeight="1" x14ac:dyDescent="0.2">
      <c r="A517" s="240" t="str">
        <f>IFERROR(INDEX('All Ticker P&amp;L'!$A$2:$A$1001,MATCH(ROWS($A$2:A517),'All Ticker P&amp;L'!$N$2:$N$1001,0)),"")</f>
        <v/>
      </c>
      <c r="B517" s="240" t="str">
        <f t="shared" si="77"/>
        <v/>
      </c>
      <c r="C517" s="240" t="str">
        <f t="shared" si="78"/>
        <v/>
      </c>
      <c r="D517" s="240" t="str">
        <f t="shared" si="79"/>
        <v/>
      </c>
      <c r="E517" s="261" t="str">
        <f>IF($A517="","",SUMIFS(Txn[Signed Units],Txn[Key],$A517))</f>
        <v/>
      </c>
      <c r="F517" s="283">
        <f>IF($A517="","",SUMIFS(Txn[Buy Cost],Txn[Key],$A517,Txn[Transaction Order],"&gt;"&amp;IFERROR(_xlfn.MAXIFS(Txn[Transaction Order],Txn[Key],$A517,Txn[Running Units],"&gt;-0.000001",Txn[Running Units],"&lt;0.000001"),0)))</f>
      </c>
      <c r="G517" s="283">
        <f>IF($A517="","",IFERROR(F517/SUMIFS(Txn[Units Purchased or Sold],Txn[Key],$A517,Txn[Transaction Order],"&gt;"&amp;IFERROR(_xlfn.MAXIFS(Txn[Transaction Order],Txn[Key],$A517,Txn[Running Units],"&gt;-0.000001",Txn[Running Units],"&lt;0.000001"),0),Txn[Sell (-1) Buy (1) Fees (0) Dividend (2)],1),0))</f>
      </c>
      <c r="H517" s="283">
        <f>IF($A517="","",SUMIFS(Txn[Sell Proceeds],Txn[Key],$A517,Txn[Transaction Order],"&gt;"&amp;IFERROR(_xlfn.MAXIFS(Txn[Transaction Order],Txn[Key],$A517,Txn[Running Units],"&gt;-0.000001",Txn[Running Units],"&lt;0.000001"),0)))</f>
      </c>
      <c r="I517" s="284" t="str">
        <f>IF($A517="","",IFERROR(INDEX(Prices[Current Price],MATCH($A517,Prices[Key],0)),0))</f>
        <v/>
      </c>
      <c r="J517" s="285" t="str">
        <f>IF($A517="","",IFERROR(INDEX(Prices[FX to SGD],MATCH($A517,Prices[Key],0)),1))</f>
        <v/>
      </c>
      <c r="K517" s="283" t="str">
        <f t="shared" si="80"/>
        <v/>
      </c>
      <c r="L517" s="283" t="str">
        <f t="shared" si="81"/>
        <v/>
      </c>
      <c r="M517" s="283" t="str">
        <f t="shared" si="82"/>
        <v/>
      </c>
      <c r="N517" s="286" t="str">
        <f t="shared" si="83"/>
        <v/>
      </c>
      <c r="O517" t="str">
        <f>IF($A517="","",IFERROR(INDEX(Prices[Category],MATCH($A517,Prices[Key],0)),"Uncategorized"))</f>
        <v/>
      </c>
      <c r="P517" s="287" t="str">
        <f t="shared" si="84"/>
        <v/>
      </c>
      <c r="Q517" s="287" t="str">
        <f t="shared" si="85"/>
        <v/>
      </c>
    </row>
    <row r="518" spans="1:17" ht="15" customHeight="1" x14ac:dyDescent="0.2">
      <c r="A518" s="240" t="str">
        <f>IFERROR(INDEX('All Ticker P&amp;L'!$A$2:$A$1001,MATCH(ROWS($A$2:A518),'All Ticker P&amp;L'!$N$2:$N$1001,0)),"")</f>
        <v/>
      </c>
      <c r="B518" s="240" t="str">
        <f t="shared" si="77"/>
        <v/>
      </c>
      <c r="C518" s="240" t="str">
        <f t="shared" si="78"/>
        <v/>
      </c>
      <c r="D518" s="240" t="str">
        <f t="shared" si="79"/>
        <v/>
      </c>
      <c r="E518" s="261" t="str">
        <f>IF($A518="","",SUMIFS(Txn[Signed Units],Txn[Key],$A518))</f>
        <v/>
      </c>
      <c r="F518" s="283">
        <f>IF($A518="","",SUMIFS(Txn[Buy Cost],Txn[Key],$A518,Txn[Transaction Order],"&gt;"&amp;IFERROR(_xlfn.MAXIFS(Txn[Transaction Order],Txn[Key],$A518,Txn[Running Units],"&gt;-0.000001",Txn[Running Units],"&lt;0.000001"),0)))</f>
      </c>
      <c r="G518" s="283">
        <f>IF($A518="","",IFERROR(F518/SUMIFS(Txn[Units Purchased or Sold],Txn[Key],$A518,Txn[Transaction Order],"&gt;"&amp;IFERROR(_xlfn.MAXIFS(Txn[Transaction Order],Txn[Key],$A518,Txn[Running Units],"&gt;-0.000001",Txn[Running Units],"&lt;0.000001"),0),Txn[Sell (-1) Buy (1) Fees (0) Dividend (2)],1),0))</f>
      </c>
      <c r="H518" s="283">
        <f>IF($A518="","",SUMIFS(Txn[Sell Proceeds],Txn[Key],$A518,Txn[Transaction Order],"&gt;"&amp;IFERROR(_xlfn.MAXIFS(Txn[Transaction Order],Txn[Key],$A518,Txn[Running Units],"&gt;-0.000001",Txn[Running Units],"&lt;0.000001"),0)))</f>
      </c>
      <c r="I518" s="284" t="str">
        <f>IF($A518="","",IFERROR(INDEX(Prices[Current Price],MATCH($A518,Prices[Key],0)),0))</f>
        <v/>
      </c>
      <c r="J518" s="285" t="str">
        <f>IF($A518="","",IFERROR(INDEX(Prices[FX to SGD],MATCH($A518,Prices[Key],0)),1))</f>
        <v/>
      </c>
      <c r="K518" s="283" t="str">
        <f t="shared" si="80"/>
        <v/>
      </c>
      <c r="L518" s="283" t="str">
        <f t="shared" si="81"/>
        <v/>
      </c>
      <c r="M518" s="283" t="str">
        <f t="shared" si="82"/>
        <v/>
      </c>
      <c r="N518" s="286" t="str">
        <f t="shared" si="83"/>
        <v/>
      </c>
      <c r="O518" t="str">
        <f>IF($A518="","",IFERROR(INDEX(Prices[Category],MATCH($A518,Prices[Key],0)),"Uncategorized"))</f>
        <v/>
      </c>
      <c r="P518" s="287" t="str">
        <f t="shared" si="84"/>
        <v/>
      </c>
      <c r="Q518" s="287" t="str">
        <f t="shared" si="85"/>
        <v/>
      </c>
    </row>
    <row r="519" spans="1:17" ht="15" customHeight="1" x14ac:dyDescent="0.2">
      <c r="A519" s="240" t="str">
        <f>IFERROR(INDEX('All Ticker P&amp;L'!$A$2:$A$1001,MATCH(ROWS($A$2:A519),'All Ticker P&amp;L'!$N$2:$N$1001,0)),"")</f>
        <v/>
      </c>
      <c r="B519" s="240" t="str">
        <f t="shared" si="77"/>
        <v/>
      </c>
      <c r="C519" s="240" t="str">
        <f t="shared" si="78"/>
        <v/>
      </c>
      <c r="D519" s="240" t="str">
        <f t="shared" si="79"/>
        <v/>
      </c>
      <c r="E519" s="261" t="str">
        <f>IF($A519="","",SUMIFS(Txn[Signed Units],Txn[Key],$A519))</f>
        <v/>
      </c>
      <c r="F519" s="283">
        <f>IF($A519="","",SUMIFS(Txn[Buy Cost],Txn[Key],$A519,Txn[Transaction Order],"&gt;"&amp;IFERROR(_xlfn.MAXIFS(Txn[Transaction Order],Txn[Key],$A519,Txn[Running Units],"&gt;-0.000001",Txn[Running Units],"&lt;0.000001"),0)))</f>
      </c>
      <c r="G519" s="283">
        <f>IF($A519="","",IFERROR(F519/SUMIFS(Txn[Units Purchased or Sold],Txn[Key],$A519,Txn[Transaction Order],"&gt;"&amp;IFERROR(_xlfn.MAXIFS(Txn[Transaction Order],Txn[Key],$A519,Txn[Running Units],"&gt;-0.000001",Txn[Running Units],"&lt;0.000001"),0),Txn[Sell (-1) Buy (1) Fees (0) Dividend (2)],1),0))</f>
      </c>
      <c r="H519" s="283">
        <f>IF($A519="","",SUMIFS(Txn[Sell Proceeds],Txn[Key],$A519,Txn[Transaction Order],"&gt;"&amp;IFERROR(_xlfn.MAXIFS(Txn[Transaction Order],Txn[Key],$A519,Txn[Running Units],"&gt;-0.000001",Txn[Running Units],"&lt;0.000001"),0)))</f>
      </c>
      <c r="I519" s="284" t="str">
        <f>IF($A519="","",IFERROR(INDEX(Prices[Current Price],MATCH($A519,Prices[Key],0)),0))</f>
        <v/>
      </c>
      <c r="J519" s="285" t="str">
        <f>IF($A519="","",IFERROR(INDEX(Prices[FX to SGD],MATCH($A519,Prices[Key],0)),1))</f>
        <v/>
      </c>
      <c r="K519" s="283" t="str">
        <f t="shared" si="80"/>
        <v/>
      </c>
      <c r="L519" s="283" t="str">
        <f t="shared" si="81"/>
        <v/>
      </c>
      <c r="M519" s="283" t="str">
        <f t="shared" si="82"/>
        <v/>
      </c>
      <c r="N519" s="286" t="str">
        <f t="shared" si="83"/>
        <v/>
      </c>
      <c r="O519" t="str">
        <f>IF($A519="","",IFERROR(INDEX(Prices[Category],MATCH($A519,Prices[Key],0)),"Uncategorized"))</f>
        <v/>
      </c>
      <c r="P519" s="287" t="str">
        <f t="shared" si="84"/>
        <v/>
      </c>
      <c r="Q519" s="287" t="str">
        <f t="shared" si="85"/>
        <v/>
      </c>
    </row>
    <row r="520" spans="1:17" ht="15" customHeight="1" x14ac:dyDescent="0.2">
      <c r="A520" s="240" t="str">
        <f>IFERROR(INDEX('All Ticker P&amp;L'!$A$2:$A$1001,MATCH(ROWS($A$2:A520),'All Ticker P&amp;L'!$N$2:$N$1001,0)),"")</f>
        <v/>
      </c>
      <c r="B520" s="240" t="str">
        <f t="shared" si="77"/>
        <v/>
      </c>
      <c r="C520" s="240" t="str">
        <f t="shared" si="78"/>
        <v/>
      </c>
      <c r="D520" s="240" t="str">
        <f t="shared" si="79"/>
        <v/>
      </c>
      <c r="E520" s="261" t="str">
        <f>IF($A520="","",SUMIFS(Txn[Signed Units],Txn[Key],$A520))</f>
        <v/>
      </c>
      <c r="F520" s="283">
        <f>IF($A520="","",SUMIFS(Txn[Buy Cost],Txn[Key],$A520,Txn[Transaction Order],"&gt;"&amp;IFERROR(_xlfn.MAXIFS(Txn[Transaction Order],Txn[Key],$A520,Txn[Running Units],"&gt;-0.000001",Txn[Running Units],"&lt;0.000001"),0)))</f>
      </c>
      <c r="G520" s="283">
        <f>IF($A520="","",IFERROR(F520/SUMIFS(Txn[Units Purchased or Sold],Txn[Key],$A520,Txn[Transaction Order],"&gt;"&amp;IFERROR(_xlfn.MAXIFS(Txn[Transaction Order],Txn[Key],$A520,Txn[Running Units],"&gt;-0.000001",Txn[Running Units],"&lt;0.000001"),0),Txn[Sell (-1) Buy (1) Fees (0) Dividend (2)],1),0))</f>
      </c>
      <c r="H520" s="283">
        <f>IF($A520="","",SUMIFS(Txn[Sell Proceeds],Txn[Key],$A520,Txn[Transaction Order],"&gt;"&amp;IFERROR(_xlfn.MAXIFS(Txn[Transaction Order],Txn[Key],$A520,Txn[Running Units],"&gt;-0.000001",Txn[Running Units],"&lt;0.000001"),0)))</f>
      </c>
      <c r="I520" s="284" t="str">
        <f>IF($A520="","",IFERROR(INDEX(Prices[Current Price],MATCH($A520,Prices[Key],0)),0))</f>
        <v/>
      </c>
      <c r="J520" s="285" t="str">
        <f>IF($A520="","",IFERROR(INDEX(Prices[FX to SGD],MATCH($A520,Prices[Key],0)),1))</f>
        <v/>
      </c>
      <c r="K520" s="283" t="str">
        <f t="shared" si="80"/>
        <v/>
      </c>
      <c r="L520" s="283" t="str">
        <f t="shared" si="81"/>
        <v/>
      </c>
      <c r="M520" s="283" t="str">
        <f t="shared" si="82"/>
        <v/>
      </c>
      <c r="N520" s="286" t="str">
        <f t="shared" si="83"/>
        <v/>
      </c>
      <c r="O520" t="str">
        <f>IF($A520="","",IFERROR(INDEX(Prices[Category],MATCH($A520,Prices[Key],0)),"Uncategorized"))</f>
        <v/>
      </c>
      <c r="P520" s="287" t="str">
        <f t="shared" si="84"/>
        <v/>
      </c>
      <c r="Q520" s="287" t="str">
        <f t="shared" si="85"/>
        <v/>
      </c>
    </row>
    <row r="521" spans="1:17" ht="15" customHeight="1" x14ac:dyDescent="0.2">
      <c r="A521" s="240" t="str">
        <f>IFERROR(INDEX('All Ticker P&amp;L'!$A$2:$A$1001,MATCH(ROWS($A$2:A521),'All Ticker P&amp;L'!$N$2:$N$1001,0)),"")</f>
        <v/>
      </c>
      <c r="B521" s="240" t="str">
        <f t="shared" si="77"/>
        <v/>
      </c>
      <c r="C521" s="240" t="str">
        <f t="shared" si="78"/>
        <v/>
      </c>
      <c r="D521" s="240" t="str">
        <f t="shared" si="79"/>
        <v/>
      </c>
      <c r="E521" s="261" t="str">
        <f>IF($A521="","",SUMIFS(Txn[Signed Units],Txn[Key],$A521))</f>
        <v/>
      </c>
      <c r="F521" s="283">
        <f>IF($A521="","",SUMIFS(Txn[Buy Cost],Txn[Key],$A521,Txn[Transaction Order],"&gt;"&amp;IFERROR(_xlfn.MAXIFS(Txn[Transaction Order],Txn[Key],$A521,Txn[Running Units],"&gt;-0.000001",Txn[Running Units],"&lt;0.000001"),0)))</f>
      </c>
      <c r="G521" s="283">
        <f>IF($A521="","",IFERROR(F521/SUMIFS(Txn[Units Purchased or Sold],Txn[Key],$A521,Txn[Transaction Order],"&gt;"&amp;IFERROR(_xlfn.MAXIFS(Txn[Transaction Order],Txn[Key],$A521,Txn[Running Units],"&gt;-0.000001",Txn[Running Units],"&lt;0.000001"),0),Txn[Sell (-1) Buy (1) Fees (0) Dividend (2)],1),0))</f>
      </c>
      <c r="H521" s="283">
        <f>IF($A521="","",SUMIFS(Txn[Sell Proceeds],Txn[Key],$A521,Txn[Transaction Order],"&gt;"&amp;IFERROR(_xlfn.MAXIFS(Txn[Transaction Order],Txn[Key],$A521,Txn[Running Units],"&gt;-0.000001",Txn[Running Units],"&lt;0.000001"),0)))</f>
      </c>
      <c r="I521" s="284" t="str">
        <f>IF($A521="","",IFERROR(INDEX(Prices[Current Price],MATCH($A521,Prices[Key],0)),0))</f>
        <v/>
      </c>
      <c r="J521" s="285" t="str">
        <f>IF($A521="","",IFERROR(INDEX(Prices[FX to SGD],MATCH($A521,Prices[Key],0)),1))</f>
        <v/>
      </c>
      <c r="K521" s="283" t="str">
        <f t="shared" si="80"/>
        <v/>
      </c>
      <c r="L521" s="283" t="str">
        <f t="shared" si="81"/>
        <v/>
      </c>
      <c r="M521" s="283" t="str">
        <f t="shared" si="82"/>
        <v/>
      </c>
      <c r="N521" s="286" t="str">
        <f t="shared" si="83"/>
        <v/>
      </c>
      <c r="O521" t="str">
        <f>IF($A521="","",IFERROR(INDEX(Prices[Category],MATCH($A521,Prices[Key],0)),"Uncategorized"))</f>
        <v/>
      </c>
      <c r="P521" s="287" t="str">
        <f t="shared" si="84"/>
        <v/>
      </c>
      <c r="Q521" s="287" t="str">
        <f t="shared" si="85"/>
        <v/>
      </c>
    </row>
    <row r="522" spans="1:17" ht="15" customHeight="1" x14ac:dyDescent="0.2">
      <c r="A522" s="240" t="str">
        <f>IFERROR(INDEX('All Ticker P&amp;L'!$A$2:$A$1001,MATCH(ROWS($A$2:A522),'All Ticker P&amp;L'!$N$2:$N$1001,0)),"")</f>
        <v/>
      </c>
      <c r="B522" s="240" t="str">
        <f t="shared" si="77"/>
        <v/>
      </c>
      <c r="C522" s="240" t="str">
        <f t="shared" si="78"/>
        <v/>
      </c>
      <c r="D522" s="240" t="str">
        <f t="shared" si="79"/>
        <v/>
      </c>
      <c r="E522" s="261" t="str">
        <f>IF($A522="","",SUMIFS(Txn[Signed Units],Txn[Key],$A522))</f>
        <v/>
      </c>
      <c r="F522" s="283">
        <f>IF($A522="","",SUMIFS(Txn[Buy Cost],Txn[Key],$A522,Txn[Transaction Order],"&gt;"&amp;IFERROR(_xlfn.MAXIFS(Txn[Transaction Order],Txn[Key],$A522,Txn[Running Units],"&gt;-0.000001",Txn[Running Units],"&lt;0.000001"),0)))</f>
      </c>
      <c r="G522" s="283">
        <f>IF($A522="","",IFERROR(F522/SUMIFS(Txn[Units Purchased or Sold],Txn[Key],$A522,Txn[Transaction Order],"&gt;"&amp;IFERROR(_xlfn.MAXIFS(Txn[Transaction Order],Txn[Key],$A522,Txn[Running Units],"&gt;-0.000001",Txn[Running Units],"&lt;0.000001"),0),Txn[Sell (-1) Buy (1) Fees (0) Dividend (2)],1),0))</f>
      </c>
      <c r="H522" s="283">
        <f>IF($A522="","",SUMIFS(Txn[Sell Proceeds],Txn[Key],$A522,Txn[Transaction Order],"&gt;"&amp;IFERROR(_xlfn.MAXIFS(Txn[Transaction Order],Txn[Key],$A522,Txn[Running Units],"&gt;-0.000001",Txn[Running Units],"&lt;0.000001"),0)))</f>
      </c>
      <c r="I522" s="284" t="str">
        <f>IF($A522="","",IFERROR(INDEX(Prices[Current Price],MATCH($A522,Prices[Key],0)),0))</f>
        <v/>
      </c>
      <c r="J522" s="285" t="str">
        <f>IF($A522="","",IFERROR(INDEX(Prices[FX to SGD],MATCH($A522,Prices[Key],0)),1))</f>
        <v/>
      </c>
      <c r="K522" s="283" t="str">
        <f t="shared" si="80"/>
        <v/>
      </c>
      <c r="L522" s="283" t="str">
        <f t="shared" si="81"/>
        <v/>
      </c>
      <c r="M522" s="283" t="str">
        <f t="shared" si="82"/>
        <v/>
      </c>
      <c r="N522" s="286" t="str">
        <f t="shared" si="83"/>
        <v/>
      </c>
      <c r="O522" t="str">
        <f>IF($A522="","",IFERROR(INDEX(Prices[Category],MATCH($A522,Prices[Key],0)),"Uncategorized"))</f>
        <v/>
      </c>
      <c r="P522" s="287" t="str">
        <f t="shared" si="84"/>
        <v/>
      </c>
      <c r="Q522" s="287" t="str">
        <f t="shared" si="85"/>
        <v/>
      </c>
    </row>
    <row r="523" spans="1:17" ht="15" customHeight="1" x14ac:dyDescent="0.2">
      <c r="A523" s="240" t="str">
        <f>IFERROR(INDEX('All Ticker P&amp;L'!$A$2:$A$1001,MATCH(ROWS($A$2:A523),'All Ticker P&amp;L'!$N$2:$N$1001,0)),"")</f>
        <v/>
      </c>
      <c r="B523" s="240" t="str">
        <f t="shared" si="77"/>
        <v/>
      </c>
      <c r="C523" s="240" t="str">
        <f t="shared" si="78"/>
        <v/>
      </c>
      <c r="D523" s="240" t="str">
        <f t="shared" si="79"/>
        <v/>
      </c>
      <c r="E523" s="261" t="str">
        <f>IF($A523="","",SUMIFS(Txn[Signed Units],Txn[Key],$A523))</f>
        <v/>
      </c>
      <c r="F523" s="283">
        <f>IF($A523="","",SUMIFS(Txn[Buy Cost],Txn[Key],$A523,Txn[Transaction Order],"&gt;"&amp;IFERROR(_xlfn.MAXIFS(Txn[Transaction Order],Txn[Key],$A523,Txn[Running Units],"&gt;-0.000001",Txn[Running Units],"&lt;0.000001"),0)))</f>
      </c>
      <c r="G523" s="283">
        <f>IF($A523="","",IFERROR(F523/SUMIFS(Txn[Units Purchased or Sold],Txn[Key],$A523,Txn[Transaction Order],"&gt;"&amp;IFERROR(_xlfn.MAXIFS(Txn[Transaction Order],Txn[Key],$A523,Txn[Running Units],"&gt;-0.000001",Txn[Running Units],"&lt;0.000001"),0),Txn[Sell (-1) Buy (1) Fees (0) Dividend (2)],1),0))</f>
      </c>
      <c r="H523" s="283">
        <f>IF($A523="","",SUMIFS(Txn[Sell Proceeds],Txn[Key],$A523,Txn[Transaction Order],"&gt;"&amp;IFERROR(_xlfn.MAXIFS(Txn[Transaction Order],Txn[Key],$A523,Txn[Running Units],"&gt;-0.000001",Txn[Running Units],"&lt;0.000001"),0)))</f>
      </c>
      <c r="I523" s="284" t="str">
        <f>IF($A523="","",IFERROR(INDEX(Prices[Current Price],MATCH($A523,Prices[Key],0)),0))</f>
        <v/>
      </c>
      <c r="J523" s="285" t="str">
        <f>IF($A523="","",IFERROR(INDEX(Prices[FX to SGD],MATCH($A523,Prices[Key],0)),1))</f>
        <v/>
      </c>
      <c r="K523" s="283" t="str">
        <f t="shared" si="80"/>
        <v/>
      </c>
      <c r="L523" s="283" t="str">
        <f t="shared" si="81"/>
        <v/>
      </c>
      <c r="M523" s="283" t="str">
        <f t="shared" si="82"/>
        <v/>
      </c>
      <c r="N523" s="286" t="str">
        <f t="shared" si="83"/>
        <v/>
      </c>
      <c r="O523" t="str">
        <f>IF($A523="","",IFERROR(INDEX(Prices[Category],MATCH($A523,Prices[Key],0)),"Uncategorized"))</f>
        <v/>
      </c>
      <c r="P523" s="287" t="str">
        <f t="shared" si="84"/>
        <v/>
      </c>
      <c r="Q523" s="287" t="str">
        <f t="shared" si="85"/>
        <v/>
      </c>
    </row>
    <row r="524" spans="1:17" ht="15" customHeight="1" x14ac:dyDescent="0.2">
      <c r="A524" s="240" t="str">
        <f>IFERROR(INDEX('All Ticker P&amp;L'!$A$2:$A$1001,MATCH(ROWS($A$2:A524),'All Ticker P&amp;L'!$N$2:$N$1001,0)),"")</f>
        <v/>
      </c>
      <c r="B524" s="240" t="str">
        <f t="shared" si="77"/>
        <v/>
      </c>
      <c r="C524" s="240" t="str">
        <f t="shared" si="78"/>
        <v/>
      </c>
      <c r="D524" s="240" t="str">
        <f t="shared" si="79"/>
        <v/>
      </c>
      <c r="E524" s="261" t="str">
        <f>IF($A524="","",SUMIFS(Txn[Signed Units],Txn[Key],$A524))</f>
        <v/>
      </c>
      <c r="F524" s="283">
        <f>IF($A524="","",SUMIFS(Txn[Buy Cost],Txn[Key],$A524,Txn[Transaction Order],"&gt;"&amp;IFERROR(_xlfn.MAXIFS(Txn[Transaction Order],Txn[Key],$A524,Txn[Running Units],"&gt;-0.000001",Txn[Running Units],"&lt;0.000001"),0)))</f>
      </c>
      <c r="G524" s="283">
        <f>IF($A524="","",IFERROR(F524/SUMIFS(Txn[Units Purchased or Sold],Txn[Key],$A524,Txn[Transaction Order],"&gt;"&amp;IFERROR(_xlfn.MAXIFS(Txn[Transaction Order],Txn[Key],$A524,Txn[Running Units],"&gt;-0.000001",Txn[Running Units],"&lt;0.000001"),0),Txn[Sell (-1) Buy (1) Fees (0) Dividend (2)],1),0))</f>
      </c>
      <c r="H524" s="283">
        <f>IF($A524="","",SUMIFS(Txn[Sell Proceeds],Txn[Key],$A524,Txn[Transaction Order],"&gt;"&amp;IFERROR(_xlfn.MAXIFS(Txn[Transaction Order],Txn[Key],$A524,Txn[Running Units],"&gt;-0.000001",Txn[Running Units],"&lt;0.000001"),0)))</f>
      </c>
      <c r="I524" s="284" t="str">
        <f>IF($A524="","",IFERROR(INDEX(Prices[Current Price],MATCH($A524,Prices[Key],0)),0))</f>
        <v/>
      </c>
      <c r="J524" s="285" t="str">
        <f>IF($A524="","",IFERROR(INDEX(Prices[FX to SGD],MATCH($A524,Prices[Key],0)),1))</f>
        <v/>
      </c>
      <c r="K524" s="283" t="str">
        <f t="shared" si="80"/>
        <v/>
      </c>
      <c r="L524" s="283" t="str">
        <f t="shared" si="81"/>
        <v/>
      </c>
      <c r="M524" s="283" t="str">
        <f t="shared" si="82"/>
        <v/>
      </c>
      <c r="N524" s="286" t="str">
        <f t="shared" si="83"/>
        <v/>
      </c>
      <c r="O524" t="str">
        <f>IF($A524="","",IFERROR(INDEX(Prices[Category],MATCH($A524,Prices[Key],0)),"Uncategorized"))</f>
        <v/>
      </c>
      <c r="P524" s="287" t="str">
        <f t="shared" si="84"/>
        <v/>
      </c>
      <c r="Q524" s="287" t="str">
        <f t="shared" si="85"/>
        <v/>
      </c>
    </row>
    <row r="525" spans="1:17" ht="15" customHeight="1" x14ac:dyDescent="0.2">
      <c r="A525" s="240" t="str">
        <f>IFERROR(INDEX('All Ticker P&amp;L'!$A$2:$A$1001,MATCH(ROWS($A$2:A525),'All Ticker P&amp;L'!$N$2:$N$1001,0)),"")</f>
        <v/>
      </c>
      <c r="B525" s="240" t="str">
        <f t="shared" si="77"/>
        <v/>
      </c>
      <c r="C525" s="240" t="str">
        <f t="shared" si="78"/>
        <v/>
      </c>
      <c r="D525" s="240" t="str">
        <f t="shared" si="79"/>
        <v/>
      </c>
      <c r="E525" s="261" t="str">
        <f>IF($A525="","",SUMIFS(Txn[Signed Units],Txn[Key],$A525))</f>
        <v/>
      </c>
      <c r="F525" s="283">
        <f>IF($A525="","",SUMIFS(Txn[Buy Cost],Txn[Key],$A525,Txn[Transaction Order],"&gt;"&amp;IFERROR(_xlfn.MAXIFS(Txn[Transaction Order],Txn[Key],$A525,Txn[Running Units],"&gt;-0.000001",Txn[Running Units],"&lt;0.000001"),0)))</f>
      </c>
      <c r="G525" s="283">
        <f>IF($A525="","",IFERROR(F525/SUMIFS(Txn[Units Purchased or Sold],Txn[Key],$A525,Txn[Transaction Order],"&gt;"&amp;IFERROR(_xlfn.MAXIFS(Txn[Transaction Order],Txn[Key],$A525,Txn[Running Units],"&gt;-0.000001",Txn[Running Units],"&lt;0.000001"),0),Txn[Sell (-1) Buy (1) Fees (0) Dividend (2)],1),0))</f>
      </c>
      <c r="H525" s="283">
        <f>IF($A525="","",SUMIFS(Txn[Sell Proceeds],Txn[Key],$A525,Txn[Transaction Order],"&gt;"&amp;IFERROR(_xlfn.MAXIFS(Txn[Transaction Order],Txn[Key],$A525,Txn[Running Units],"&gt;-0.000001",Txn[Running Units],"&lt;0.000001"),0)))</f>
      </c>
      <c r="I525" s="284" t="str">
        <f>IF($A525="","",IFERROR(INDEX(Prices[Current Price],MATCH($A525,Prices[Key],0)),0))</f>
        <v/>
      </c>
      <c r="J525" s="285" t="str">
        <f>IF($A525="","",IFERROR(INDEX(Prices[FX to SGD],MATCH($A525,Prices[Key],0)),1))</f>
        <v/>
      </c>
      <c r="K525" s="283" t="str">
        <f t="shared" si="80"/>
        <v/>
      </c>
      <c r="L525" s="283" t="str">
        <f t="shared" si="81"/>
        <v/>
      </c>
      <c r="M525" s="283" t="str">
        <f t="shared" si="82"/>
        <v/>
      </c>
      <c r="N525" s="286" t="str">
        <f t="shared" si="83"/>
        <v/>
      </c>
      <c r="O525" t="str">
        <f>IF($A525="","",IFERROR(INDEX(Prices[Category],MATCH($A525,Prices[Key],0)),"Uncategorized"))</f>
        <v/>
      </c>
      <c r="P525" s="287" t="str">
        <f t="shared" si="84"/>
        <v/>
      </c>
      <c r="Q525" s="287" t="str">
        <f t="shared" si="85"/>
        <v/>
      </c>
    </row>
    <row r="526" spans="1:17" ht="15" customHeight="1" x14ac:dyDescent="0.2">
      <c r="A526" s="240" t="str">
        <f>IFERROR(INDEX('All Ticker P&amp;L'!$A$2:$A$1001,MATCH(ROWS($A$2:A526),'All Ticker P&amp;L'!$N$2:$N$1001,0)),"")</f>
        <v/>
      </c>
      <c r="B526" s="240" t="str">
        <f t="shared" si="77"/>
        <v/>
      </c>
      <c r="C526" s="240" t="str">
        <f t="shared" si="78"/>
        <v/>
      </c>
      <c r="D526" s="240" t="str">
        <f t="shared" si="79"/>
        <v/>
      </c>
      <c r="E526" s="261" t="str">
        <f>IF($A526="","",SUMIFS(Txn[Signed Units],Txn[Key],$A526))</f>
        <v/>
      </c>
      <c r="F526" s="283">
        <f>IF($A526="","",SUMIFS(Txn[Buy Cost],Txn[Key],$A526,Txn[Transaction Order],"&gt;"&amp;IFERROR(_xlfn.MAXIFS(Txn[Transaction Order],Txn[Key],$A526,Txn[Running Units],"&gt;-0.000001",Txn[Running Units],"&lt;0.000001"),0)))</f>
      </c>
      <c r="G526" s="283">
        <f>IF($A526="","",IFERROR(F526/SUMIFS(Txn[Units Purchased or Sold],Txn[Key],$A526,Txn[Transaction Order],"&gt;"&amp;IFERROR(_xlfn.MAXIFS(Txn[Transaction Order],Txn[Key],$A526,Txn[Running Units],"&gt;-0.000001",Txn[Running Units],"&lt;0.000001"),0),Txn[Sell (-1) Buy (1) Fees (0) Dividend (2)],1),0))</f>
      </c>
      <c r="H526" s="283">
        <f>IF($A526="","",SUMIFS(Txn[Sell Proceeds],Txn[Key],$A526,Txn[Transaction Order],"&gt;"&amp;IFERROR(_xlfn.MAXIFS(Txn[Transaction Order],Txn[Key],$A526,Txn[Running Units],"&gt;-0.000001",Txn[Running Units],"&lt;0.000001"),0)))</f>
      </c>
      <c r="I526" s="284" t="str">
        <f>IF($A526="","",IFERROR(INDEX(Prices[Current Price],MATCH($A526,Prices[Key],0)),0))</f>
        <v/>
      </c>
      <c r="J526" s="285" t="str">
        <f>IF($A526="","",IFERROR(INDEX(Prices[FX to SGD],MATCH($A526,Prices[Key],0)),1))</f>
        <v/>
      </c>
      <c r="K526" s="283" t="str">
        <f t="shared" si="80"/>
        <v/>
      </c>
      <c r="L526" s="283" t="str">
        <f t="shared" si="81"/>
        <v/>
      </c>
      <c r="M526" s="283" t="str">
        <f t="shared" si="82"/>
        <v/>
      </c>
      <c r="N526" s="286" t="str">
        <f t="shared" si="83"/>
        <v/>
      </c>
      <c r="O526" t="str">
        <f>IF($A526="","",IFERROR(INDEX(Prices[Category],MATCH($A526,Prices[Key],0)),"Uncategorized"))</f>
        <v/>
      </c>
      <c r="P526" s="287" t="str">
        <f t="shared" si="84"/>
        <v/>
      </c>
      <c r="Q526" s="287" t="str">
        <f t="shared" si="85"/>
        <v/>
      </c>
    </row>
    <row r="527" spans="1:17" ht="15" customHeight="1" x14ac:dyDescent="0.2">
      <c r="A527" s="240" t="str">
        <f>IFERROR(INDEX('All Ticker P&amp;L'!$A$2:$A$1001,MATCH(ROWS($A$2:A527),'All Ticker P&amp;L'!$N$2:$N$1001,0)),"")</f>
        <v/>
      </c>
      <c r="B527" s="240" t="str">
        <f t="shared" si="77"/>
        <v/>
      </c>
      <c r="C527" s="240" t="str">
        <f t="shared" si="78"/>
        <v/>
      </c>
      <c r="D527" s="240" t="str">
        <f t="shared" si="79"/>
        <v/>
      </c>
      <c r="E527" s="261" t="str">
        <f>IF($A527="","",SUMIFS(Txn[Signed Units],Txn[Key],$A527))</f>
        <v/>
      </c>
      <c r="F527" s="283">
        <f>IF($A527="","",SUMIFS(Txn[Buy Cost],Txn[Key],$A527,Txn[Transaction Order],"&gt;"&amp;IFERROR(_xlfn.MAXIFS(Txn[Transaction Order],Txn[Key],$A527,Txn[Running Units],"&gt;-0.000001",Txn[Running Units],"&lt;0.000001"),0)))</f>
      </c>
      <c r="G527" s="283">
        <f>IF($A527="","",IFERROR(F527/SUMIFS(Txn[Units Purchased or Sold],Txn[Key],$A527,Txn[Transaction Order],"&gt;"&amp;IFERROR(_xlfn.MAXIFS(Txn[Transaction Order],Txn[Key],$A527,Txn[Running Units],"&gt;-0.000001",Txn[Running Units],"&lt;0.000001"),0),Txn[Sell (-1) Buy (1) Fees (0) Dividend (2)],1),0))</f>
      </c>
      <c r="H527" s="283">
        <f>IF($A527="","",SUMIFS(Txn[Sell Proceeds],Txn[Key],$A527,Txn[Transaction Order],"&gt;"&amp;IFERROR(_xlfn.MAXIFS(Txn[Transaction Order],Txn[Key],$A527,Txn[Running Units],"&gt;-0.000001",Txn[Running Units],"&lt;0.000001"),0)))</f>
      </c>
      <c r="I527" s="284" t="str">
        <f>IF($A527="","",IFERROR(INDEX(Prices[Current Price],MATCH($A527,Prices[Key],0)),0))</f>
        <v/>
      </c>
      <c r="J527" s="285" t="str">
        <f>IF($A527="","",IFERROR(INDEX(Prices[FX to SGD],MATCH($A527,Prices[Key],0)),1))</f>
        <v/>
      </c>
      <c r="K527" s="283" t="str">
        <f t="shared" si="80"/>
        <v/>
      </c>
      <c r="L527" s="283" t="str">
        <f t="shared" si="81"/>
        <v/>
      </c>
      <c r="M527" s="283" t="str">
        <f t="shared" si="82"/>
        <v/>
      </c>
      <c r="N527" s="286" t="str">
        <f t="shared" si="83"/>
        <v/>
      </c>
      <c r="O527" t="str">
        <f>IF($A527="","",IFERROR(INDEX(Prices[Category],MATCH($A527,Prices[Key],0)),"Uncategorized"))</f>
        <v/>
      </c>
      <c r="P527" s="287" t="str">
        <f t="shared" si="84"/>
        <v/>
      </c>
      <c r="Q527" s="287" t="str">
        <f t="shared" si="85"/>
        <v/>
      </c>
    </row>
    <row r="528" spans="1:17" ht="15" customHeight="1" x14ac:dyDescent="0.2">
      <c r="A528" s="240" t="str">
        <f>IFERROR(INDEX('All Ticker P&amp;L'!$A$2:$A$1001,MATCH(ROWS($A$2:A528),'All Ticker P&amp;L'!$N$2:$N$1001,0)),"")</f>
        <v/>
      </c>
      <c r="B528" s="240" t="str">
        <f t="shared" si="77"/>
        <v/>
      </c>
      <c r="C528" s="240" t="str">
        <f t="shared" si="78"/>
        <v/>
      </c>
      <c r="D528" s="240" t="str">
        <f t="shared" si="79"/>
        <v/>
      </c>
      <c r="E528" s="261" t="str">
        <f>IF($A528="","",SUMIFS(Txn[Signed Units],Txn[Key],$A528))</f>
        <v/>
      </c>
      <c r="F528" s="283">
        <f>IF($A528="","",SUMIFS(Txn[Buy Cost],Txn[Key],$A528,Txn[Transaction Order],"&gt;"&amp;IFERROR(_xlfn.MAXIFS(Txn[Transaction Order],Txn[Key],$A528,Txn[Running Units],"&gt;-0.000001",Txn[Running Units],"&lt;0.000001"),0)))</f>
      </c>
      <c r="G528" s="283">
        <f>IF($A528="","",IFERROR(F528/SUMIFS(Txn[Units Purchased or Sold],Txn[Key],$A528,Txn[Transaction Order],"&gt;"&amp;IFERROR(_xlfn.MAXIFS(Txn[Transaction Order],Txn[Key],$A528,Txn[Running Units],"&gt;-0.000001",Txn[Running Units],"&lt;0.000001"),0),Txn[Sell (-1) Buy (1) Fees (0) Dividend (2)],1),0))</f>
      </c>
      <c r="H528" s="283">
        <f>IF($A528="","",SUMIFS(Txn[Sell Proceeds],Txn[Key],$A528,Txn[Transaction Order],"&gt;"&amp;IFERROR(_xlfn.MAXIFS(Txn[Transaction Order],Txn[Key],$A528,Txn[Running Units],"&gt;-0.000001",Txn[Running Units],"&lt;0.000001"),0)))</f>
      </c>
      <c r="I528" s="284" t="str">
        <f>IF($A528="","",IFERROR(INDEX(Prices[Current Price],MATCH($A528,Prices[Key],0)),0))</f>
        <v/>
      </c>
      <c r="J528" s="285" t="str">
        <f>IF($A528="","",IFERROR(INDEX(Prices[FX to SGD],MATCH($A528,Prices[Key],0)),1))</f>
        <v/>
      </c>
      <c r="K528" s="283" t="str">
        <f t="shared" si="80"/>
        <v/>
      </c>
      <c r="L528" s="283" t="str">
        <f t="shared" si="81"/>
        <v/>
      </c>
      <c r="M528" s="283" t="str">
        <f t="shared" si="82"/>
        <v/>
      </c>
      <c r="N528" s="286" t="str">
        <f t="shared" si="83"/>
        <v/>
      </c>
      <c r="O528" t="str">
        <f>IF($A528="","",IFERROR(INDEX(Prices[Category],MATCH($A528,Prices[Key],0)),"Uncategorized"))</f>
        <v/>
      </c>
      <c r="P528" s="287" t="str">
        <f t="shared" si="84"/>
        <v/>
      </c>
      <c r="Q528" s="287" t="str">
        <f t="shared" si="85"/>
        <v/>
      </c>
    </row>
    <row r="529" spans="1:17" ht="15" customHeight="1" x14ac:dyDescent="0.2">
      <c r="A529" s="240" t="str">
        <f>IFERROR(INDEX('All Ticker P&amp;L'!$A$2:$A$1001,MATCH(ROWS($A$2:A529),'All Ticker P&amp;L'!$N$2:$N$1001,0)),"")</f>
        <v/>
      </c>
      <c r="B529" s="240" t="str">
        <f t="shared" si="77"/>
        <v/>
      </c>
      <c r="C529" s="240" t="str">
        <f t="shared" si="78"/>
        <v/>
      </c>
      <c r="D529" s="240" t="str">
        <f t="shared" si="79"/>
        <v/>
      </c>
      <c r="E529" s="261" t="str">
        <f>IF($A529="","",SUMIFS(Txn[Signed Units],Txn[Key],$A529))</f>
        <v/>
      </c>
      <c r="F529" s="283">
        <f>IF($A529="","",SUMIFS(Txn[Buy Cost],Txn[Key],$A529,Txn[Transaction Order],"&gt;"&amp;IFERROR(_xlfn.MAXIFS(Txn[Transaction Order],Txn[Key],$A529,Txn[Running Units],"&gt;-0.000001",Txn[Running Units],"&lt;0.000001"),0)))</f>
      </c>
      <c r="G529" s="283">
        <f>IF($A529="","",IFERROR(F529/SUMIFS(Txn[Units Purchased or Sold],Txn[Key],$A529,Txn[Transaction Order],"&gt;"&amp;IFERROR(_xlfn.MAXIFS(Txn[Transaction Order],Txn[Key],$A529,Txn[Running Units],"&gt;-0.000001",Txn[Running Units],"&lt;0.000001"),0),Txn[Sell (-1) Buy (1) Fees (0) Dividend (2)],1),0))</f>
      </c>
      <c r="H529" s="283">
        <f>IF($A529="","",SUMIFS(Txn[Sell Proceeds],Txn[Key],$A529,Txn[Transaction Order],"&gt;"&amp;IFERROR(_xlfn.MAXIFS(Txn[Transaction Order],Txn[Key],$A529,Txn[Running Units],"&gt;-0.000001",Txn[Running Units],"&lt;0.000001"),0)))</f>
      </c>
      <c r="I529" s="284" t="str">
        <f>IF($A529="","",IFERROR(INDEX(Prices[Current Price],MATCH($A529,Prices[Key],0)),0))</f>
        <v/>
      </c>
      <c r="J529" s="285" t="str">
        <f>IF($A529="","",IFERROR(INDEX(Prices[FX to SGD],MATCH($A529,Prices[Key],0)),1))</f>
        <v/>
      </c>
      <c r="K529" s="283" t="str">
        <f t="shared" si="80"/>
        <v/>
      </c>
      <c r="L529" s="283" t="str">
        <f t="shared" si="81"/>
        <v/>
      </c>
      <c r="M529" s="283" t="str">
        <f t="shared" si="82"/>
        <v/>
      </c>
      <c r="N529" s="286" t="str">
        <f t="shared" si="83"/>
        <v/>
      </c>
      <c r="O529" t="str">
        <f>IF($A529="","",IFERROR(INDEX(Prices[Category],MATCH($A529,Prices[Key],0)),"Uncategorized"))</f>
        <v/>
      </c>
      <c r="P529" s="287" t="str">
        <f t="shared" si="84"/>
        <v/>
      </c>
      <c r="Q529" s="287" t="str">
        <f t="shared" si="85"/>
        <v/>
      </c>
    </row>
    <row r="530" spans="1:17" ht="15" customHeight="1" x14ac:dyDescent="0.2">
      <c r="A530" s="240" t="str">
        <f>IFERROR(INDEX('All Ticker P&amp;L'!$A$2:$A$1001,MATCH(ROWS($A$2:A530),'All Ticker P&amp;L'!$N$2:$N$1001,0)),"")</f>
        <v/>
      </c>
      <c r="B530" s="240" t="str">
        <f t="shared" si="77"/>
        <v/>
      </c>
      <c r="C530" s="240" t="str">
        <f t="shared" si="78"/>
        <v/>
      </c>
      <c r="D530" s="240" t="str">
        <f t="shared" si="79"/>
        <v/>
      </c>
      <c r="E530" s="261" t="str">
        <f>IF($A530="","",SUMIFS(Txn[Signed Units],Txn[Key],$A530))</f>
        <v/>
      </c>
      <c r="F530" s="283">
        <f>IF($A530="","",SUMIFS(Txn[Buy Cost],Txn[Key],$A530,Txn[Transaction Order],"&gt;"&amp;IFERROR(_xlfn.MAXIFS(Txn[Transaction Order],Txn[Key],$A530,Txn[Running Units],"&gt;-0.000001",Txn[Running Units],"&lt;0.000001"),0)))</f>
      </c>
      <c r="G530" s="283">
        <f>IF($A530="","",IFERROR(F530/SUMIFS(Txn[Units Purchased or Sold],Txn[Key],$A530,Txn[Transaction Order],"&gt;"&amp;IFERROR(_xlfn.MAXIFS(Txn[Transaction Order],Txn[Key],$A530,Txn[Running Units],"&gt;-0.000001",Txn[Running Units],"&lt;0.000001"),0),Txn[Sell (-1) Buy (1) Fees (0) Dividend (2)],1),0))</f>
      </c>
      <c r="H530" s="283">
        <f>IF($A530="","",SUMIFS(Txn[Sell Proceeds],Txn[Key],$A530,Txn[Transaction Order],"&gt;"&amp;IFERROR(_xlfn.MAXIFS(Txn[Transaction Order],Txn[Key],$A530,Txn[Running Units],"&gt;-0.000001",Txn[Running Units],"&lt;0.000001"),0)))</f>
      </c>
      <c r="I530" s="284" t="str">
        <f>IF($A530="","",IFERROR(INDEX(Prices[Current Price],MATCH($A530,Prices[Key],0)),0))</f>
        <v/>
      </c>
      <c r="J530" s="285" t="str">
        <f>IF($A530="","",IFERROR(INDEX(Prices[FX to SGD],MATCH($A530,Prices[Key],0)),1))</f>
        <v/>
      </c>
      <c r="K530" s="283" t="str">
        <f t="shared" si="80"/>
        <v/>
      </c>
      <c r="L530" s="283" t="str">
        <f t="shared" si="81"/>
        <v/>
      </c>
      <c r="M530" s="283" t="str">
        <f t="shared" si="82"/>
        <v/>
      </c>
      <c r="N530" s="286" t="str">
        <f t="shared" si="83"/>
        <v/>
      </c>
      <c r="O530" t="str">
        <f>IF($A530="","",IFERROR(INDEX(Prices[Category],MATCH($A530,Prices[Key],0)),"Uncategorized"))</f>
        <v/>
      </c>
      <c r="P530" s="287" t="str">
        <f t="shared" si="84"/>
        <v/>
      </c>
      <c r="Q530" s="287" t="str">
        <f t="shared" si="85"/>
        <v/>
      </c>
    </row>
    <row r="531" spans="1:17" ht="15" customHeight="1" x14ac:dyDescent="0.2">
      <c r="A531" s="240" t="str">
        <f>IFERROR(INDEX('All Ticker P&amp;L'!$A$2:$A$1001,MATCH(ROWS($A$2:A531),'All Ticker P&amp;L'!$N$2:$N$1001,0)),"")</f>
        <v/>
      </c>
      <c r="B531" s="240" t="str">
        <f t="shared" si="77"/>
        <v/>
      </c>
      <c r="C531" s="240" t="str">
        <f t="shared" si="78"/>
        <v/>
      </c>
      <c r="D531" s="240" t="str">
        <f t="shared" si="79"/>
        <v/>
      </c>
      <c r="E531" s="261" t="str">
        <f>IF($A531="","",SUMIFS(Txn[Signed Units],Txn[Key],$A531))</f>
        <v/>
      </c>
      <c r="F531" s="283">
        <f>IF($A531="","",SUMIFS(Txn[Buy Cost],Txn[Key],$A531,Txn[Transaction Order],"&gt;"&amp;IFERROR(_xlfn.MAXIFS(Txn[Transaction Order],Txn[Key],$A531,Txn[Running Units],"&gt;-0.000001",Txn[Running Units],"&lt;0.000001"),0)))</f>
      </c>
      <c r="G531" s="283">
        <f>IF($A531="","",IFERROR(F531/SUMIFS(Txn[Units Purchased or Sold],Txn[Key],$A531,Txn[Transaction Order],"&gt;"&amp;IFERROR(_xlfn.MAXIFS(Txn[Transaction Order],Txn[Key],$A531,Txn[Running Units],"&gt;-0.000001",Txn[Running Units],"&lt;0.000001"),0),Txn[Sell (-1) Buy (1) Fees (0) Dividend (2)],1),0))</f>
      </c>
      <c r="H531" s="283">
        <f>IF($A531="","",SUMIFS(Txn[Sell Proceeds],Txn[Key],$A531,Txn[Transaction Order],"&gt;"&amp;IFERROR(_xlfn.MAXIFS(Txn[Transaction Order],Txn[Key],$A531,Txn[Running Units],"&gt;-0.000001",Txn[Running Units],"&lt;0.000001"),0)))</f>
      </c>
      <c r="I531" s="284" t="str">
        <f>IF($A531="","",IFERROR(INDEX(Prices[Current Price],MATCH($A531,Prices[Key],0)),0))</f>
        <v/>
      </c>
      <c r="J531" s="285" t="str">
        <f>IF($A531="","",IFERROR(INDEX(Prices[FX to SGD],MATCH($A531,Prices[Key],0)),1))</f>
        <v/>
      </c>
      <c r="K531" s="283" t="str">
        <f t="shared" si="80"/>
        <v/>
      </c>
      <c r="L531" s="283" t="str">
        <f t="shared" si="81"/>
        <v/>
      </c>
      <c r="M531" s="283" t="str">
        <f t="shared" si="82"/>
        <v/>
      </c>
      <c r="N531" s="286" t="str">
        <f t="shared" si="83"/>
        <v/>
      </c>
      <c r="O531" t="str">
        <f>IF($A531="","",IFERROR(INDEX(Prices[Category],MATCH($A531,Prices[Key],0)),"Uncategorized"))</f>
        <v/>
      </c>
      <c r="P531" s="287" t="str">
        <f t="shared" si="84"/>
        <v/>
      </c>
      <c r="Q531" s="287" t="str">
        <f t="shared" si="85"/>
        <v/>
      </c>
    </row>
    <row r="532" spans="1:17" ht="15" customHeight="1" x14ac:dyDescent="0.2">
      <c r="A532" s="240" t="str">
        <f>IFERROR(INDEX('All Ticker P&amp;L'!$A$2:$A$1001,MATCH(ROWS($A$2:A532),'All Ticker P&amp;L'!$N$2:$N$1001,0)),"")</f>
        <v/>
      </c>
      <c r="B532" s="240" t="str">
        <f t="shared" si="77"/>
        <v/>
      </c>
      <c r="C532" s="240" t="str">
        <f t="shared" si="78"/>
        <v/>
      </c>
      <c r="D532" s="240" t="str">
        <f t="shared" si="79"/>
        <v/>
      </c>
      <c r="E532" s="261" t="str">
        <f>IF($A532="","",SUMIFS(Txn[Signed Units],Txn[Key],$A532))</f>
        <v/>
      </c>
      <c r="F532" s="283">
        <f>IF($A532="","",SUMIFS(Txn[Buy Cost],Txn[Key],$A532,Txn[Transaction Order],"&gt;"&amp;IFERROR(_xlfn.MAXIFS(Txn[Transaction Order],Txn[Key],$A532,Txn[Running Units],"&gt;-0.000001",Txn[Running Units],"&lt;0.000001"),0)))</f>
      </c>
      <c r="G532" s="283">
        <f>IF($A532="","",IFERROR(F532/SUMIFS(Txn[Units Purchased or Sold],Txn[Key],$A532,Txn[Transaction Order],"&gt;"&amp;IFERROR(_xlfn.MAXIFS(Txn[Transaction Order],Txn[Key],$A532,Txn[Running Units],"&gt;-0.000001",Txn[Running Units],"&lt;0.000001"),0),Txn[Sell (-1) Buy (1) Fees (0) Dividend (2)],1),0))</f>
      </c>
      <c r="H532" s="283">
        <f>IF($A532="","",SUMIFS(Txn[Sell Proceeds],Txn[Key],$A532,Txn[Transaction Order],"&gt;"&amp;IFERROR(_xlfn.MAXIFS(Txn[Transaction Order],Txn[Key],$A532,Txn[Running Units],"&gt;-0.000001",Txn[Running Units],"&lt;0.000001"),0)))</f>
      </c>
      <c r="I532" s="284" t="str">
        <f>IF($A532="","",IFERROR(INDEX(Prices[Current Price],MATCH($A532,Prices[Key],0)),0))</f>
        <v/>
      </c>
      <c r="J532" s="285" t="str">
        <f>IF($A532="","",IFERROR(INDEX(Prices[FX to SGD],MATCH($A532,Prices[Key],0)),1))</f>
        <v/>
      </c>
      <c r="K532" s="283" t="str">
        <f t="shared" si="80"/>
        <v/>
      </c>
      <c r="L532" s="283" t="str">
        <f t="shared" si="81"/>
        <v/>
      </c>
      <c r="M532" s="283" t="str">
        <f t="shared" si="82"/>
        <v/>
      </c>
      <c r="N532" s="286" t="str">
        <f t="shared" si="83"/>
        <v/>
      </c>
      <c r="O532" t="str">
        <f>IF($A532="","",IFERROR(INDEX(Prices[Category],MATCH($A532,Prices[Key],0)),"Uncategorized"))</f>
        <v/>
      </c>
      <c r="P532" s="287" t="str">
        <f t="shared" si="84"/>
        <v/>
      </c>
      <c r="Q532" s="287" t="str">
        <f t="shared" si="85"/>
        <v/>
      </c>
    </row>
    <row r="533" spans="1:17" ht="15" customHeight="1" x14ac:dyDescent="0.2">
      <c r="A533" s="240" t="str">
        <f>IFERROR(INDEX('All Ticker P&amp;L'!$A$2:$A$1001,MATCH(ROWS($A$2:A533),'All Ticker P&amp;L'!$N$2:$N$1001,0)),"")</f>
        <v/>
      </c>
      <c r="B533" s="240" t="str">
        <f t="shared" si="77"/>
        <v/>
      </c>
      <c r="C533" s="240" t="str">
        <f t="shared" si="78"/>
        <v/>
      </c>
      <c r="D533" s="240" t="str">
        <f t="shared" si="79"/>
        <v/>
      </c>
      <c r="E533" s="261" t="str">
        <f>IF($A533="","",SUMIFS(Txn[Signed Units],Txn[Key],$A533))</f>
        <v/>
      </c>
      <c r="F533" s="283">
        <f>IF($A533="","",SUMIFS(Txn[Buy Cost],Txn[Key],$A533,Txn[Transaction Order],"&gt;"&amp;IFERROR(_xlfn.MAXIFS(Txn[Transaction Order],Txn[Key],$A533,Txn[Running Units],"&gt;-0.000001",Txn[Running Units],"&lt;0.000001"),0)))</f>
      </c>
      <c r="G533" s="283">
        <f>IF($A533="","",IFERROR(F533/SUMIFS(Txn[Units Purchased or Sold],Txn[Key],$A533,Txn[Transaction Order],"&gt;"&amp;IFERROR(_xlfn.MAXIFS(Txn[Transaction Order],Txn[Key],$A533,Txn[Running Units],"&gt;-0.000001",Txn[Running Units],"&lt;0.000001"),0),Txn[Sell (-1) Buy (1) Fees (0) Dividend (2)],1),0))</f>
      </c>
      <c r="H533" s="283">
        <f>IF($A533="","",SUMIFS(Txn[Sell Proceeds],Txn[Key],$A533,Txn[Transaction Order],"&gt;"&amp;IFERROR(_xlfn.MAXIFS(Txn[Transaction Order],Txn[Key],$A533,Txn[Running Units],"&gt;-0.000001",Txn[Running Units],"&lt;0.000001"),0)))</f>
      </c>
      <c r="I533" s="284" t="str">
        <f>IF($A533="","",IFERROR(INDEX(Prices[Current Price],MATCH($A533,Prices[Key],0)),0))</f>
        <v/>
      </c>
      <c r="J533" s="285" t="str">
        <f>IF($A533="","",IFERROR(INDEX(Prices[FX to SGD],MATCH($A533,Prices[Key],0)),1))</f>
        <v/>
      </c>
      <c r="K533" s="283" t="str">
        <f t="shared" si="80"/>
        <v/>
      </c>
      <c r="L533" s="283" t="str">
        <f t="shared" si="81"/>
        <v/>
      </c>
      <c r="M533" s="283" t="str">
        <f t="shared" si="82"/>
        <v/>
      </c>
      <c r="N533" s="286" t="str">
        <f t="shared" si="83"/>
        <v/>
      </c>
      <c r="O533" t="str">
        <f>IF($A533="","",IFERROR(INDEX(Prices[Category],MATCH($A533,Prices[Key],0)),"Uncategorized"))</f>
        <v/>
      </c>
      <c r="P533" s="287" t="str">
        <f t="shared" si="84"/>
        <v/>
      </c>
      <c r="Q533" s="287" t="str">
        <f t="shared" si="85"/>
        <v/>
      </c>
    </row>
    <row r="534" spans="1:17" ht="15" customHeight="1" x14ac:dyDescent="0.2">
      <c r="A534" s="240" t="str">
        <f>IFERROR(INDEX('All Ticker P&amp;L'!$A$2:$A$1001,MATCH(ROWS($A$2:A534),'All Ticker P&amp;L'!$N$2:$N$1001,0)),"")</f>
        <v/>
      </c>
      <c r="B534" s="240" t="str">
        <f t="shared" si="77"/>
        <v/>
      </c>
      <c r="C534" s="240" t="str">
        <f t="shared" si="78"/>
        <v/>
      </c>
      <c r="D534" s="240" t="str">
        <f t="shared" si="79"/>
        <v/>
      </c>
      <c r="E534" s="261" t="str">
        <f>IF($A534="","",SUMIFS(Txn[Signed Units],Txn[Key],$A534))</f>
        <v/>
      </c>
      <c r="F534" s="283">
        <f>IF($A534="","",SUMIFS(Txn[Buy Cost],Txn[Key],$A534,Txn[Transaction Order],"&gt;"&amp;IFERROR(_xlfn.MAXIFS(Txn[Transaction Order],Txn[Key],$A534,Txn[Running Units],"&gt;-0.000001",Txn[Running Units],"&lt;0.000001"),0)))</f>
      </c>
      <c r="G534" s="283">
        <f>IF($A534="","",IFERROR(F534/SUMIFS(Txn[Units Purchased or Sold],Txn[Key],$A534,Txn[Transaction Order],"&gt;"&amp;IFERROR(_xlfn.MAXIFS(Txn[Transaction Order],Txn[Key],$A534,Txn[Running Units],"&gt;-0.000001",Txn[Running Units],"&lt;0.000001"),0),Txn[Sell (-1) Buy (1) Fees (0) Dividend (2)],1),0))</f>
      </c>
      <c r="H534" s="283">
        <f>IF($A534="","",SUMIFS(Txn[Sell Proceeds],Txn[Key],$A534,Txn[Transaction Order],"&gt;"&amp;IFERROR(_xlfn.MAXIFS(Txn[Transaction Order],Txn[Key],$A534,Txn[Running Units],"&gt;-0.000001",Txn[Running Units],"&lt;0.000001"),0)))</f>
      </c>
      <c r="I534" s="284" t="str">
        <f>IF($A534="","",IFERROR(INDEX(Prices[Current Price],MATCH($A534,Prices[Key],0)),0))</f>
        <v/>
      </c>
      <c r="J534" s="285" t="str">
        <f>IF($A534="","",IFERROR(INDEX(Prices[FX to SGD],MATCH($A534,Prices[Key],0)),1))</f>
        <v/>
      </c>
      <c r="K534" s="283" t="str">
        <f t="shared" si="80"/>
        <v/>
      </c>
      <c r="L534" s="283" t="str">
        <f t="shared" si="81"/>
        <v/>
      </c>
      <c r="M534" s="283" t="str">
        <f t="shared" si="82"/>
        <v/>
      </c>
      <c r="N534" s="286" t="str">
        <f t="shared" si="83"/>
        <v/>
      </c>
      <c r="O534" t="str">
        <f>IF($A534="","",IFERROR(INDEX(Prices[Category],MATCH($A534,Prices[Key],0)),"Uncategorized"))</f>
        <v/>
      </c>
      <c r="P534" s="287" t="str">
        <f t="shared" si="84"/>
        <v/>
      </c>
      <c r="Q534" s="287" t="str">
        <f t="shared" si="85"/>
        <v/>
      </c>
    </row>
    <row r="535" spans="1:17" ht="15" customHeight="1" x14ac:dyDescent="0.2">
      <c r="A535" s="240" t="str">
        <f>IFERROR(INDEX('All Ticker P&amp;L'!$A$2:$A$1001,MATCH(ROWS($A$2:A535),'All Ticker P&amp;L'!$N$2:$N$1001,0)),"")</f>
        <v/>
      </c>
      <c r="B535" s="240" t="str">
        <f t="shared" si="77"/>
        <v/>
      </c>
      <c r="C535" s="240" t="str">
        <f t="shared" si="78"/>
        <v/>
      </c>
      <c r="D535" s="240" t="str">
        <f t="shared" si="79"/>
        <v/>
      </c>
      <c r="E535" s="261" t="str">
        <f>IF($A535="","",SUMIFS(Txn[Signed Units],Txn[Key],$A535))</f>
        <v/>
      </c>
      <c r="F535" s="283">
        <f>IF($A535="","",SUMIFS(Txn[Buy Cost],Txn[Key],$A535,Txn[Transaction Order],"&gt;"&amp;IFERROR(_xlfn.MAXIFS(Txn[Transaction Order],Txn[Key],$A535,Txn[Running Units],"&gt;-0.000001",Txn[Running Units],"&lt;0.000001"),0)))</f>
      </c>
      <c r="G535" s="283">
        <f>IF($A535="","",IFERROR(F535/SUMIFS(Txn[Units Purchased or Sold],Txn[Key],$A535,Txn[Transaction Order],"&gt;"&amp;IFERROR(_xlfn.MAXIFS(Txn[Transaction Order],Txn[Key],$A535,Txn[Running Units],"&gt;-0.000001",Txn[Running Units],"&lt;0.000001"),0),Txn[Sell (-1) Buy (1) Fees (0) Dividend (2)],1),0))</f>
      </c>
      <c r="H535" s="283">
        <f>IF($A535="","",SUMIFS(Txn[Sell Proceeds],Txn[Key],$A535,Txn[Transaction Order],"&gt;"&amp;IFERROR(_xlfn.MAXIFS(Txn[Transaction Order],Txn[Key],$A535,Txn[Running Units],"&gt;-0.000001",Txn[Running Units],"&lt;0.000001"),0)))</f>
      </c>
      <c r="I535" s="284" t="str">
        <f>IF($A535="","",IFERROR(INDEX(Prices[Current Price],MATCH($A535,Prices[Key],0)),0))</f>
        <v/>
      </c>
      <c r="J535" s="285" t="str">
        <f>IF($A535="","",IFERROR(INDEX(Prices[FX to SGD],MATCH($A535,Prices[Key],0)),1))</f>
        <v/>
      </c>
      <c r="K535" s="283" t="str">
        <f t="shared" si="80"/>
        <v/>
      </c>
      <c r="L535" s="283" t="str">
        <f t="shared" si="81"/>
        <v/>
      </c>
      <c r="M535" s="283" t="str">
        <f t="shared" si="82"/>
        <v/>
      </c>
      <c r="N535" s="286" t="str">
        <f t="shared" si="83"/>
        <v/>
      </c>
      <c r="O535" t="str">
        <f>IF($A535="","",IFERROR(INDEX(Prices[Category],MATCH($A535,Prices[Key],0)),"Uncategorized"))</f>
        <v/>
      </c>
      <c r="P535" s="287" t="str">
        <f t="shared" si="84"/>
        <v/>
      </c>
      <c r="Q535" s="287" t="str">
        <f t="shared" si="85"/>
        <v/>
      </c>
    </row>
    <row r="536" spans="1:17" ht="15" customHeight="1" x14ac:dyDescent="0.2">
      <c r="A536" s="240" t="str">
        <f>IFERROR(INDEX('All Ticker P&amp;L'!$A$2:$A$1001,MATCH(ROWS($A$2:A536),'All Ticker P&amp;L'!$N$2:$N$1001,0)),"")</f>
        <v/>
      </c>
      <c r="B536" s="240" t="str">
        <f t="shared" si="77"/>
        <v/>
      </c>
      <c r="C536" s="240" t="str">
        <f t="shared" si="78"/>
        <v/>
      </c>
      <c r="D536" s="240" t="str">
        <f t="shared" si="79"/>
        <v/>
      </c>
      <c r="E536" s="261" t="str">
        <f>IF($A536="","",SUMIFS(Txn[Signed Units],Txn[Key],$A536))</f>
        <v/>
      </c>
      <c r="F536" s="283">
        <f>IF($A536="","",SUMIFS(Txn[Buy Cost],Txn[Key],$A536,Txn[Transaction Order],"&gt;"&amp;IFERROR(_xlfn.MAXIFS(Txn[Transaction Order],Txn[Key],$A536,Txn[Running Units],"&gt;-0.000001",Txn[Running Units],"&lt;0.000001"),0)))</f>
      </c>
      <c r="G536" s="283">
        <f>IF($A536="","",IFERROR(F536/SUMIFS(Txn[Units Purchased or Sold],Txn[Key],$A536,Txn[Transaction Order],"&gt;"&amp;IFERROR(_xlfn.MAXIFS(Txn[Transaction Order],Txn[Key],$A536,Txn[Running Units],"&gt;-0.000001",Txn[Running Units],"&lt;0.000001"),0),Txn[Sell (-1) Buy (1) Fees (0) Dividend (2)],1),0))</f>
      </c>
      <c r="H536" s="283">
        <f>IF($A536="","",SUMIFS(Txn[Sell Proceeds],Txn[Key],$A536,Txn[Transaction Order],"&gt;"&amp;IFERROR(_xlfn.MAXIFS(Txn[Transaction Order],Txn[Key],$A536,Txn[Running Units],"&gt;-0.000001",Txn[Running Units],"&lt;0.000001"),0)))</f>
      </c>
      <c r="I536" s="284" t="str">
        <f>IF($A536="","",IFERROR(INDEX(Prices[Current Price],MATCH($A536,Prices[Key],0)),0))</f>
        <v/>
      </c>
      <c r="J536" s="285" t="str">
        <f>IF($A536="","",IFERROR(INDEX(Prices[FX to SGD],MATCH($A536,Prices[Key],0)),1))</f>
        <v/>
      </c>
      <c r="K536" s="283" t="str">
        <f t="shared" si="80"/>
        <v/>
      </c>
      <c r="L536" s="283" t="str">
        <f t="shared" si="81"/>
        <v/>
      </c>
      <c r="M536" s="283" t="str">
        <f t="shared" si="82"/>
        <v/>
      </c>
      <c r="N536" s="286" t="str">
        <f t="shared" si="83"/>
        <v/>
      </c>
      <c r="O536" t="str">
        <f>IF($A536="","",IFERROR(INDEX(Prices[Category],MATCH($A536,Prices[Key],0)),"Uncategorized"))</f>
        <v/>
      </c>
      <c r="P536" s="287" t="str">
        <f t="shared" si="84"/>
        <v/>
      </c>
      <c r="Q536" s="287" t="str">
        <f t="shared" si="85"/>
        <v/>
      </c>
    </row>
    <row r="537" spans="1:17" ht="15" customHeight="1" x14ac:dyDescent="0.2">
      <c r="A537" s="240" t="str">
        <f>IFERROR(INDEX('All Ticker P&amp;L'!$A$2:$A$1001,MATCH(ROWS($A$2:A537),'All Ticker P&amp;L'!$N$2:$N$1001,0)),"")</f>
        <v/>
      </c>
      <c r="B537" s="240" t="str">
        <f t="shared" si="77"/>
        <v/>
      </c>
      <c r="C537" s="240" t="str">
        <f t="shared" si="78"/>
        <v/>
      </c>
      <c r="D537" s="240" t="str">
        <f t="shared" si="79"/>
        <v/>
      </c>
      <c r="E537" s="261" t="str">
        <f>IF($A537="","",SUMIFS(Txn[Signed Units],Txn[Key],$A537))</f>
        <v/>
      </c>
      <c r="F537" s="283">
        <f>IF($A537="","",SUMIFS(Txn[Buy Cost],Txn[Key],$A537,Txn[Transaction Order],"&gt;"&amp;IFERROR(_xlfn.MAXIFS(Txn[Transaction Order],Txn[Key],$A537,Txn[Running Units],"&gt;-0.000001",Txn[Running Units],"&lt;0.000001"),0)))</f>
      </c>
      <c r="G537" s="283">
        <f>IF($A537="","",IFERROR(F537/SUMIFS(Txn[Units Purchased or Sold],Txn[Key],$A537,Txn[Transaction Order],"&gt;"&amp;IFERROR(_xlfn.MAXIFS(Txn[Transaction Order],Txn[Key],$A537,Txn[Running Units],"&gt;-0.000001",Txn[Running Units],"&lt;0.000001"),0),Txn[Sell (-1) Buy (1) Fees (0) Dividend (2)],1),0))</f>
      </c>
      <c r="H537" s="283">
        <f>IF($A537="","",SUMIFS(Txn[Sell Proceeds],Txn[Key],$A537,Txn[Transaction Order],"&gt;"&amp;IFERROR(_xlfn.MAXIFS(Txn[Transaction Order],Txn[Key],$A537,Txn[Running Units],"&gt;-0.000001",Txn[Running Units],"&lt;0.000001"),0)))</f>
      </c>
      <c r="I537" s="284" t="str">
        <f>IF($A537="","",IFERROR(INDEX(Prices[Current Price],MATCH($A537,Prices[Key],0)),0))</f>
        <v/>
      </c>
      <c r="J537" s="285" t="str">
        <f>IF($A537="","",IFERROR(INDEX(Prices[FX to SGD],MATCH($A537,Prices[Key],0)),1))</f>
        <v/>
      </c>
      <c r="K537" s="283" t="str">
        <f t="shared" si="80"/>
        <v/>
      </c>
      <c r="L537" s="283" t="str">
        <f t="shared" si="81"/>
        <v/>
      </c>
      <c r="M537" s="283" t="str">
        <f t="shared" si="82"/>
        <v/>
      </c>
      <c r="N537" s="286" t="str">
        <f t="shared" si="83"/>
        <v/>
      </c>
      <c r="O537" t="str">
        <f>IF($A537="","",IFERROR(INDEX(Prices[Category],MATCH($A537,Prices[Key],0)),"Uncategorized"))</f>
        <v/>
      </c>
      <c r="P537" s="287" t="str">
        <f t="shared" si="84"/>
        <v/>
      </c>
      <c r="Q537" s="287" t="str">
        <f t="shared" si="85"/>
        <v/>
      </c>
    </row>
    <row r="538" spans="1:17" ht="15" customHeight="1" x14ac:dyDescent="0.2">
      <c r="A538" s="240" t="str">
        <f>IFERROR(INDEX('All Ticker P&amp;L'!$A$2:$A$1001,MATCH(ROWS($A$2:A538),'All Ticker P&amp;L'!$N$2:$N$1001,0)),"")</f>
        <v/>
      </c>
      <c r="B538" s="240" t="str">
        <f t="shared" si="77"/>
        <v/>
      </c>
      <c r="C538" s="240" t="str">
        <f t="shared" si="78"/>
        <v/>
      </c>
      <c r="D538" s="240" t="str">
        <f t="shared" si="79"/>
        <v/>
      </c>
      <c r="E538" s="261" t="str">
        <f>IF($A538="","",SUMIFS(Txn[Signed Units],Txn[Key],$A538))</f>
        <v/>
      </c>
      <c r="F538" s="283">
        <f>IF($A538="","",SUMIFS(Txn[Buy Cost],Txn[Key],$A538,Txn[Transaction Order],"&gt;"&amp;IFERROR(_xlfn.MAXIFS(Txn[Transaction Order],Txn[Key],$A538,Txn[Running Units],"&gt;-0.000001",Txn[Running Units],"&lt;0.000001"),0)))</f>
      </c>
      <c r="G538" s="283">
        <f>IF($A538="","",IFERROR(F538/SUMIFS(Txn[Units Purchased or Sold],Txn[Key],$A538,Txn[Transaction Order],"&gt;"&amp;IFERROR(_xlfn.MAXIFS(Txn[Transaction Order],Txn[Key],$A538,Txn[Running Units],"&gt;-0.000001",Txn[Running Units],"&lt;0.000001"),0),Txn[Sell (-1) Buy (1) Fees (0) Dividend (2)],1),0))</f>
      </c>
      <c r="H538" s="283">
        <f>IF($A538="","",SUMIFS(Txn[Sell Proceeds],Txn[Key],$A538,Txn[Transaction Order],"&gt;"&amp;IFERROR(_xlfn.MAXIFS(Txn[Transaction Order],Txn[Key],$A538,Txn[Running Units],"&gt;-0.000001",Txn[Running Units],"&lt;0.000001"),0)))</f>
      </c>
      <c r="I538" s="284" t="str">
        <f>IF($A538="","",IFERROR(INDEX(Prices[Current Price],MATCH($A538,Prices[Key],0)),0))</f>
        <v/>
      </c>
      <c r="J538" s="285" t="str">
        <f>IF($A538="","",IFERROR(INDEX(Prices[FX to SGD],MATCH($A538,Prices[Key],0)),1))</f>
        <v/>
      </c>
      <c r="K538" s="283" t="str">
        <f t="shared" si="80"/>
        <v/>
      </c>
      <c r="L538" s="283" t="str">
        <f t="shared" si="81"/>
        <v/>
      </c>
      <c r="M538" s="283" t="str">
        <f t="shared" si="82"/>
        <v/>
      </c>
      <c r="N538" s="286" t="str">
        <f t="shared" si="83"/>
        <v/>
      </c>
      <c r="O538" t="str">
        <f>IF($A538="","",IFERROR(INDEX(Prices[Category],MATCH($A538,Prices[Key],0)),"Uncategorized"))</f>
        <v/>
      </c>
      <c r="P538" s="287" t="str">
        <f t="shared" si="84"/>
        <v/>
      </c>
      <c r="Q538" s="287" t="str">
        <f t="shared" si="85"/>
        <v/>
      </c>
    </row>
    <row r="539" spans="1:17" ht="15" customHeight="1" x14ac:dyDescent="0.2">
      <c r="A539" s="240" t="str">
        <f>IFERROR(INDEX('All Ticker P&amp;L'!$A$2:$A$1001,MATCH(ROWS($A$2:A539),'All Ticker P&amp;L'!$N$2:$N$1001,0)),"")</f>
        <v/>
      </c>
      <c r="B539" s="240" t="str">
        <f t="shared" si="77"/>
        <v/>
      </c>
      <c r="C539" s="240" t="str">
        <f t="shared" si="78"/>
        <v/>
      </c>
      <c r="D539" s="240" t="str">
        <f t="shared" si="79"/>
        <v/>
      </c>
      <c r="E539" s="261" t="str">
        <f>IF($A539="","",SUMIFS(Txn[Signed Units],Txn[Key],$A539))</f>
        <v/>
      </c>
      <c r="F539" s="283">
        <f>IF($A539="","",SUMIFS(Txn[Buy Cost],Txn[Key],$A539,Txn[Transaction Order],"&gt;"&amp;IFERROR(_xlfn.MAXIFS(Txn[Transaction Order],Txn[Key],$A539,Txn[Running Units],"&gt;-0.000001",Txn[Running Units],"&lt;0.000001"),0)))</f>
      </c>
      <c r="G539" s="283">
        <f>IF($A539="","",IFERROR(F539/SUMIFS(Txn[Units Purchased or Sold],Txn[Key],$A539,Txn[Transaction Order],"&gt;"&amp;IFERROR(_xlfn.MAXIFS(Txn[Transaction Order],Txn[Key],$A539,Txn[Running Units],"&gt;-0.000001",Txn[Running Units],"&lt;0.000001"),0),Txn[Sell (-1) Buy (1) Fees (0) Dividend (2)],1),0))</f>
      </c>
      <c r="H539" s="283">
        <f>IF($A539="","",SUMIFS(Txn[Sell Proceeds],Txn[Key],$A539,Txn[Transaction Order],"&gt;"&amp;IFERROR(_xlfn.MAXIFS(Txn[Transaction Order],Txn[Key],$A539,Txn[Running Units],"&gt;-0.000001",Txn[Running Units],"&lt;0.000001"),0)))</f>
      </c>
      <c r="I539" s="284" t="str">
        <f>IF($A539="","",IFERROR(INDEX(Prices[Current Price],MATCH($A539,Prices[Key],0)),0))</f>
        <v/>
      </c>
      <c r="J539" s="285" t="str">
        <f>IF($A539="","",IFERROR(INDEX(Prices[FX to SGD],MATCH($A539,Prices[Key],0)),1))</f>
        <v/>
      </c>
      <c r="K539" s="283" t="str">
        <f t="shared" si="80"/>
        <v/>
      </c>
      <c r="L539" s="283" t="str">
        <f t="shared" si="81"/>
        <v/>
      </c>
      <c r="M539" s="283" t="str">
        <f t="shared" si="82"/>
        <v/>
      </c>
      <c r="N539" s="286" t="str">
        <f t="shared" si="83"/>
        <v/>
      </c>
      <c r="O539" t="str">
        <f>IF($A539="","",IFERROR(INDEX(Prices[Category],MATCH($A539,Prices[Key],0)),"Uncategorized"))</f>
        <v/>
      </c>
      <c r="P539" s="287" t="str">
        <f t="shared" si="84"/>
        <v/>
      </c>
      <c r="Q539" s="287" t="str">
        <f t="shared" si="85"/>
        <v/>
      </c>
    </row>
    <row r="540" spans="1:17" ht="15" customHeight="1" x14ac:dyDescent="0.2">
      <c r="A540" s="240" t="str">
        <f>IFERROR(INDEX('All Ticker P&amp;L'!$A$2:$A$1001,MATCH(ROWS($A$2:A540),'All Ticker P&amp;L'!$N$2:$N$1001,0)),"")</f>
        <v/>
      </c>
      <c r="B540" s="240" t="str">
        <f t="shared" si="77"/>
        <v/>
      </c>
      <c r="C540" s="240" t="str">
        <f t="shared" si="78"/>
        <v/>
      </c>
      <c r="D540" s="240" t="str">
        <f t="shared" si="79"/>
        <v/>
      </c>
      <c r="E540" s="261" t="str">
        <f>IF($A540="","",SUMIFS(Txn[Signed Units],Txn[Key],$A540))</f>
        <v/>
      </c>
      <c r="F540" s="283">
        <f>IF($A540="","",SUMIFS(Txn[Buy Cost],Txn[Key],$A540,Txn[Transaction Order],"&gt;"&amp;IFERROR(_xlfn.MAXIFS(Txn[Transaction Order],Txn[Key],$A540,Txn[Running Units],"&gt;-0.000001",Txn[Running Units],"&lt;0.000001"),0)))</f>
      </c>
      <c r="G540" s="283">
        <f>IF($A540="","",IFERROR(F540/SUMIFS(Txn[Units Purchased or Sold],Txn[Key],$A540,Txn[Transaction Order],"&gt;"&amp;IFERROR(_xlfn.MAXIFS(Txn[Transaction Order],Txn[Key],$A540,Txn[Running Units],"&gt;-0.000001",Txn[Running Units],"&lt;0.000001"),0),Txn[Sell (-1) Buy (1) Fees (0) Dividend (2)],1),0))</f>
      </c>
      <c r="H540" s="283">
        <f>IF($A540="","",SUMIFS(Txn[Sell Proceeds],Txn[Key],$A540,Txn[Transaction Order],"&gt;"&amp;IFERROR(_xlfn.MAXIFS(Txn[Transaction Order],Txn[Key],$A540,Txn[Running Units],"&gt;-0.000001",Txn[Running Units],"&lt;0.000001"),0)))</f>
      </c>
      <c r="I540" s="284" t="str">
        <f>IF($A540="","",IFERROR(INDEX(Prices[Current Price],MATCH($A540,Prices[Key],0)),0))</f>
        <v/>
      </c>
      <c r="J540" s="285" t="str">
        <f>IF($A540="","",IFERROR(INDEX(Prices[FX to SGD],MATCH($A540,Prices[Key],0)),1))</f>
        <v/>
      </c>
      <c r="K540" s="283" t="str">
        <f t="shared" si="80"/>
        <v/>
      </c>
      <c r="L540" s="283" t="str">
        <f t="shared" si="81"/>
        <v/>
      </c>
      <c r="M540" s="283" t="str">
        <f t="shared" si="82"/>
        <v/>
      </c>
      <c r="N540" s="286" t="str">
        <f t="shared" si="83"/>
        <v/>
      </c>
      <c r="O540" t="str">
        <f>IF($A540="","",IFERROR(INDEX(Prices[Category],MATCH($A540,Prices[Key],0)),"Uncategorized"))</f>
        <v/>
      </c>
      <c r="P540" s="287" t="str">
        <f t="shared" si="84"/>
        <v/>
      </c>
      <c r="Q540" s="287" t="str">
        <f t="shared" si="85"/>
        <v/>
      </c>
    </row>
    <row r="541" spans="1:17" ht="15" customHeight="1" x14ac:dyDescent="0.2">
      <c r="A541" s="240" t="str">
        <f>IFERROR(INDEX('All Ticker P&amp;L'!$A$2:$A$1001,MATCH(ROWS($A$2:A541),'All Ticker P&amp;L'!$N$2:$N$1001,0)),"")</f>
        <v/>
      </c>
      <c r="B541" s="240" t="str">
        <f t="shared" si="77"/>
        <v/>
      </c>
      <c r="C541" s="240" t="str">
        <f t="shared" si="78"/>
        <v/>
      </c>
      <c r="D541" s="240" t="str">
        <f t="shared" si="79"/>
        <v/>
      </c>
      <c r="E541" s="261" t="str">
        <f>IF($A541="","",SUMIFS(Txn[Signed Units],Txn[Key],$A541))</f>
        <v/>
      </c>
      <c r="F541" s="283">
        <f>IF($A541="","",SUMIFS(Txn[Buy Cost],Txn[Key],$A541,Txn[Transaction Order],"&gt;"&amp;IFERROR(_xlfn.MAXIFS(Txn[Transaction Order],Txn[Key],$A541,Txn[Running Units],"&gt;-0.000001",Txn[Running Units],"&lt;0.000001"),0)))</f>
      </c>
      <c r="G541" s="283">
        <f>IF($A541="","",IFERROR(F541/SUMIFS(Txn[Units Purchased or Sold],Txn[Key],$A541,Txn[Transaction Order],"&gt;"&amp;IFERROR(_xlfn.MAXIFS(Txn[Transaction Order],Txn[Key],$A541,Txn[Running Units],"&gt;-0.000001",Txn[Running Units],"&lt;0.000001"),0),Txn[Sell (-1) Buy (1) Fees (0) Dividend (2)],1),0))</f>
      </c>
      <c r="H541" s="283">
        <f>IF($A541="","",SUMIFS(Txn[Sell Proceeds],Txn[Key],$A541,Txn[Transaction Order],"&gt;"&amp;IFERROR(_xlfn.MAXIFS(Txn[Transaction Order],Txn[Key],$A541,Txn[Running Units],"&gt;-0.000001",Txn[Running Units],"&lt;0.000001"),0)))</f>
      </c>
      <c r="I541" s="284" t="str">
        <f>IF($A541="","",IFERROR(INDEX(Prices[Current Price],MATCH($A541,Prices[Key],0)),0))</f>
        <v/>
      </c>
      <c r="J541" s="285" t="str">
        <f>IF($A541="","",IFERROR(INDEX(Prices[FX to SGD],MATCH($A541,Prices[Key],0)),1))</f>
        <v/>
      </c>
      <c r="K541" s="283" t="str">
        <f t="shared" si="80"/>
        <v/>
      </c>
      <c r="L541" s="283" t="str">
        <f t="shared" si="81"/>
        <v/>
      </c>
      <c r="M541" s="283" t="str">
        <f t="shared" si="82"/>
        <v/>
      </c>
      <c r="N541" s="286" t="str">
        <f t="shared" si="83"/>
        <v/>
      </c>
      <c r="O541" t="str">
        <f>IF($A541="","",IFERROR(INDEX(Prices[Category],MATCH($A541,Prices[Key],0)),"Uncategorized"))</f>
        <v/>
      </c>
      <c r="P541" s="287" t="str">
        <f t="shared" si="84"/>
        <v/>
      </c>
      <c r="Q541" s="287" t="str">
        <f t="shared" si="85"/>
        <v/>
      </c>
    </row>
    <row r="542" spans="1:17" ht="15" customHeight="1" x14ac:dyDescent="0.2">
      <c r="A542" s="240" t="str">
        <f>IFERROR(INDEX('All Ticker P&amp;L'!$A$2:$A$1001,MATCH(ROWS($A$2:A542),'All Ticker P&amp;L'!$N$2:$N$1001,0)),"")</f>
        <v/>
      </c>
      <c r="B542" s="240" t="str">
        <f t="shared" si="77"/>
        <v/>
      </c>
      <c r="C542" s="240" t="str">
        <f t="shared" si="78"/>
        <v/>
      </c>
      <c r="D542" s="240" t="str">
        <f t="shared" si="79"/>
        <v/>
      </c>
      <c r="E542" s="261" t="str">
        <f>IF($A542="","",SUMIFS(Txn[Signed Units],Txn[Key],$A542))</f>
        <v/>
      </c>
      <c r="F542" s="283">
        <f>IF($A542="","",SUMIFS(Txn[Buy Cost],Txn[Key],$A542,Txn[Transaction Order],"&gt;"&amp;IFERROR(_xlfn.MAXIFS(Txn[Transaction Order],Txn[Key],$A542,Txn[Running Units],"&gt;-0.000001",Txn[Running Units],"&lt;0.000001"),0)))</f>
      </c>
      <c r="G542" s="283">
        <f>IF($A542="","",IFERROR(F542/SUMIFS(Txn[Units Purchased or Sold],Txn[Key],$A542,Txn[Transaction Order],"&gt;"&amp;IFERROR(_xlfn.MAXIFS(Txn[Transaction Order],Txn[Key],$A542,Txn[Running Units],"&gt;-0.000001",Txn[Running Units],"&lt;0.000001"),0),Txn[Sell (-1) Buy (1) Fees (0) Dividend (2)],1),0))</f>
      </c>
      <c r="H542" s="283">
        <f>IF($A542="","",SUMIFS(Txn[Sell Proceeds],Txn[Key],$A542,Txn[Transaction Order],"&gt;"&amp;IFERROR(_xlfn.MAXIFS(Txn[Transaction Order],Txn[Key],$A542,Txn[Running Units],"&gt;-0.000001",Txn[Running Units],"&lt;0.000001"),0)))</f>
      </c>
      <c r="I542" s="284" t="str">
        <f>IF($A542="","",IFERROR(INDEX(Prices[Current Price],MATCH($A542,Prices[Key],0)),0))</f>
        <v/>
      </c>
      <c r="J542" s="285" t="str">
        <f>IF($A542="","",IFERROR(INDEX(Prices[FX to SGD],MATCH($A542,Prices[Key],0)),1))</f>
        <v/>
      </c>
      <c r="K542" s="283" t="str">
        <f t="shared" si="80"/>
        <v/>
      </c>
      <c r="L542" s="283" t="str">
        <f t="shared" si="81"/>
        <v/>
      </c>
      <c r="M542" s="283" t="str">
        <f t="shared" si="82"/>
        <v/>
      </c>
      <c r="N542" s="286" t="str">
        <f t="shared" si="83"/>
        <v/>
      </c>
      <c r="O542" t="str">
        <f>IF($A542="","",IFERROR(INDEX(Prices[Category],MATCH($A542,Prices[Key],0)),"Uncategorized"))</f>
        <v/>
      </c>
      <c r="P542" s="287" t="str">
        <f t="shared" si="84"/>
        <v/>
      </c>
      <c r="Q542" s="287" t="str">
        <f t="shared" si="85"/>
        <v/>
      </c>
    </row>
    <row r="543" spans="1:17" ht="15" customHeight="1" x14ac:dyDescent="0.2">
      <c r="A543" s="240" t="str">
        <f>IFERROR(INDEX('All Ticker P&amp;L'!$A$2:$A$1001,MATCH(ROWS($A$2:A543),'All Ticker P&amp;L'!$N$2:$N$1001,0)),"")</f>
        <v/>
      </c>
      <c r="B543" s="240" t="str">
        <f t="shared" si="77"/>
        <v/>
      </c>
      <c r="C543" s="240" t="str">
        <f t="shared" si="78"/>
        <v/>
      </c>
      <c r="D543" s="240" t="str">
        <f t="shared" si="79"/>
        <v/>
      </c>
      <c r="E543" s="261" t="str">
        <f>IF($A543="","",SUMIFS(Txn[Signed Units],Txn[Key],$A543))</f>
        <v/>
      </c>
      <c r="F543" s="283">
        <f>IF($A543="","",SUMIFS(Txn[Buy Cost],Txn[Key],$A543,Txn[Transaction Order],"&gt;"&amp;IFERROR(_xlfn.MAXIFS(Txn[Transaction Order],Txn[Key],$A543,Txn[Running Units],"&gt;-0.000001",Txn[Running Units],"&lt;0.000001"),0)))</f>
      </c>
      <c r="G543" s="283">
        <f>IF($A543="","",IFERROR(F543/SUMIFS(Txn[Units Purchased or Sold],Txn[Key],$A543,Txn[Transaction Order],"&gt;"&amp;IFERROR(_xlfn.MAXIFS(Txn[Transaction Order],Txn[Key],$A543,Txn[Running Units],"&gt;-0.000001",Txn[Running Units],"&lt;0.000001"),0),Txn[Sell (-1) Buy (1) Fees (0) Dividend (2)],1),0))</f>
      </c>
      <c r="H543" s="283">
        <f>IF($A543="","",SUMIFS(Txn[Sell Proceeds],Txn[Key],$A543,Txn[Transaction Order],"&gt;"&amp;IFERROR(_xlfn.MAXIFS(Txn[Transaction Order],Txn[Key],$A543,Txn[Running Units],"&gt;-0.000001",Txn[Running Units],"&lt;0.000001"),0)))</f>
      </c>
      <c r="I543" s="284" t="str">
        <f>IF($A543="","",IFERROR(INDEX(Prices[Current Price],MATCH($A543,Prices[Key],0)),0))</f>
        <v/>
      </c>
      <c r="J543" s="285" t="str">
        <f>IF($A543="","",IFERROR(INDEX(Prices[FX to SGD],MATCH($A543,Prices[Key],0)),1))</f>
        <v/>
      </c>
      <c r="K543" s="283" t="str">
        <f t="shared" si="80"/>
        <v/>
      </c>
      <c r="L543" s="283" t="str">
        <f t="shared" si="81"/>
        <v/>
      </c>
      <c r="M543" s="283" t="str">
        <f t="shared" si="82"/>
        <v/>
      </c>
      <c r="N543" s="286" t="str">
        <f t="shared" si="83"/>
        <v/>
      </c>
      <c r="O543" t="str">
        <f>IF($A543="","",IFERROR(INDEX(Prices[Category],MATCH($A543,Prices[Key],0)),"Uncategorized"))</f>
        <v/>
      </c>
      <c r="P543" s="287" t="str">
        <f t="shared" si="84"/>
        <v/>
      </c>
      <c r="Q543" s="287" t="str">
        <f t="shared" si="85"/>
        <v/>
      </c>
    </row>
    <row r="544" spans="1:17" ht="15" customHeight="1" x14ac:dyDescent="0.2">
      <c r="A544" s="240" t="str">
        <f>IFERROR(INDEX('All Ticker P&amp;L'!$A$2:$A$1001,MATCH(ROWS($A$2:A544),'All Ticker P&amp;L'!$N$2:$N$1001,0)),"")</f>
        <v/>
      </c>
      <c r="B544" s="240" t="str">
        <f t="shared" si="77"/>
        <v/>
      </c>
      <c r="C544" s="240" t="str">
        <f t="shared" si="78"/>
        <v/>
      </c>
      <c r="D544" s="240" t="str">
        <f t="shared" si="79"/>
        <v/>
      </c>
      <c r="E544" s="261" t="str">
        <f>IF($A544="","",SUMIFS(Txn[Signed Units],Txn[Key],$A544))</f>
        <v/>
      </c>
      <c r="F544" s="283">
        <f>IF($A544="","",SUMIFS(Txn[Buy Cost],Txn[Key],$A544,Txn[Transaction Order],"&gt;"&amp;IFERROR(_xlfn.MAXIFS(Txn[Transaction Order],Txn[Key],$A544,Txn[Running Units],"&gt;-0.000001",Txn[Running Units],"&lt;0.000001"),0)))</f>
      </c>
      <c r="G544" s="283">
        <f>IF($A544="","",IFERROR(F544/SUMIFS(Txn[Units Purchased or Sold],Txn[Key],$A544,Txn[Transaction Order],"&gt;"&amp;IFERROR(_xlfn.MAXIFS(Txn[Transaction Order],Txn[Key],$A544,Txn[Running Units],"&gt;-0.000001",Txn[Running Units],"&lt;0.000001"),0),Txn[Sell (-1) Buy (1) Fees (0) Dividend (2)],1),0))</f>
      </c>
      <c r="H544" s="283">
        <f>IF($A544="","",SUMIFS(Txn[Sell Proceeds],Txn[Key],$A544,Txn[Transaction Order],"&gt;"&amp;IFERROR(_xlfn.MAXIFS(Txn[Transaction Order],Txn[Key],$A544,Txn[Running Units],"&gt;-0.000001",Txn[Running Units],"&lt;0.000001"),0)))</f>
      </c>
      <c r="I544" s="284" t="str">
        <f>IF($A544="","",IFERROR(INDEX(Prices[Current Price],MATCH($A544,Prices[Key],0)),0))</f>
        <v/>
      </c>
      <c r="J544" s="285" t="str">
        <f>IF($A544="","",IFERROR(INDEX(Prices[FX to SGD],MATCH($A544,Prices[Key],0)),1))</f>
        <v/>
      </c>
      <c r="K544" s="283" t="str">
        <f t="shared" si="80"/>
        <v/>
      </c>
      <c r="L544" s="283" t="str">
        <f t="shared" si="81"/>
        <v/>
      </c>
      <c r="M544" s="283" t="str">
        <f t="shared" si="82"/>
        <v/>
      </c>
      <c r="N544" s="286" t="str">
        <f t="shared" si="83"/>
        <v/>
      </c>
      <c r="O544" t="str">
        <f>IF($A544="","",IFERROR(INDEX(Prices[Category],MATCH($A544,Prices[Key],0)),"Uncategorized"))</f>
        <v/>
      </c>
      <c r="P544" s="287" t="str">
        <f t="shared" si="84"/>
        <v/>
      </c>
      <c r="Q544" s="287" t="str">
        <f t="shared" si="85"/>
        <v/>
      </c>
    </row>
    <row r="545" spans="1:17" ht="15" customHeight="1" x14ac:dyDescent="0.2">
      <c r="A545" s="240" t="str">
        <f>IFERROR(INDEX('All Ticker P&amp;L'!$A$2:$A$1001,MATCH(ROWS($A$2:A545),'All Ticker P&amp;L'!$N$2:$N$1001,0)),"")</f>
        <v/>
      </c>
      <c r="B545" s="240" t="str">
        <f t="shared" si="77"/>
        <v/>
      </c>
      <c r="C545" s="240" t="str">
        <f t="shared" si="78"/>
        <v/>
      </c>
      <c r="D545" s="240" t="str">
        <f t="shared" si="79"/>
        <v/>
      </c>
      <c r="E545" s="261" t="str">
        <f>IF($A545="","",SUMIFS(Txn[Signed Units],Txn[Key],$A545))</f>
        <v/>
      </c>
      <c r="F545" s="283">
        <f>IF($A545="","",SUMIFS(Txn[Buy Cost],Txn[Key],$A545,Txn[Transaction Order],"&gt;"&amp;IFERROR(_xlfn.MAXIFS(Txn[Transaction Order],Txn[Key],$A545,Txn[Running Units],"&gt;-0.000001",Txn[Running Units],"&lt;0.000001"),0)))</f>
      </c>
      <c r="G545" s="283">
        <f>IF($A545="","",IFERROR(F545/SUMIFS(Txn[Units Purchased or Sold],Txn[Key],$A545,Txn[Transaction Order],"&gt;"&amp;IFERROR(_xlfn.MAXIFS(Txn[Transaction Order],Txn[Key],$A545,Txn[Running Units],"&gt;-0.000001",Txn[Running Units],"&lt;0.000001"),0),Txn[Sell (-1) Buy (1) Fees (0) Dividend (2)],1),0))</f>
      </c>
      <c r="H545" s="283">
        <f>IF($A545="","",SUMIFS(Txn[Sell Proceeds],Txn[Key],$A545,Txn[Transaction Order],"&gt;"&amp;IFERROR(_xlfn.MAXIFS(Txn[Transaction Order],Txn[Key],$A545,Txn[Running Units],"&gt;-0.000001",Txn[Running Units],"&lt;0.000001"),0)))</f>
      </c>
      <c r="I545" s="284" t="str">
        <f>IF($A545="","",IFERROR(INDEX(Prices[Current Price],MATCH($A545,Prices[Key],0)),0))</f>
        <v/>
      </c>
      <c r="J545" s="285" t="str">
        <f>IF($A545="","",IFERROR(INDEX(Prices[FX to SGD],MATCH($A545,Prices[Key],0)),1))</f>
        <v/>
      </c>
      <c r="K545" s="283" t="str">
        <f t="shared" si="80"/>
        <v/>
      </c>
      <c r="L545" s="283" t="str">
        <f t="shared" si="81"/>
        <v/>
      </c>
      <c r="M545" s="283" t="str">
        <f t="shared" si="82"/>
        <v/>
      </c>
      <c r="N545" s="286" t="str">
        <f t="shared" si="83"/>
        <v/>
      </c>
      <c r="O545" t="str">
        <f>IF($A545="","",IFERROR(INDEX(Prices[Category],MATCH($A545,Prices[Key],0)),"Uncategorized"))</f>
        <v/>
      </c>
      <c r="P545" s="287" t="str">
        <f t="shared" si="84"/>
        <v/>
      </c>
      <c r="Q545" s="287" t="str">
        <f t="shared" si="85"/>
        <v/>
      </c>
    </row>
    <row r="546" spans="1:17" ht="15" customHeight="1" x14ac:dyDescent="0.2">
      <c r="A546" s="240" t="str">
        <f>IFERROR(INDEX('All Ticker P&amp;L'!$A$2:$A$1001,MATCH(ROWS($A$2:A546),'All Ticker P&amp;L'!$N$2:$N$1001,0)),"")</f>
        <v/>
      </c>
      <c r="B546" s="240" t="str">
        <f t="shared" si="77"/>
        <v/>
      </c>
      <c r="C546" s="240" t="str">
        <f t="shared" si="78"/>
        <v/>
      </c>
      <c r="D546" s="240" t="str">
        <f t="shared" si="79"/>
        <v/>
      </c>
      <c r="E546" s="261" t="str">
        <f>IF($A546="","",SUMIFS(Txn[Signed Units],Txn[Key],$A546))</f>
        <v/>
      </c>
      <c r="F546" s="283">
        <f>IF($A546="","",SUMIFS(Txn[Buy Cost],Txn[Key],$A546,Txn[Transaction Order],"&gt;"&amp;IFERROR(_xlfn.MAXIFS(Txn[Transaction Order],Txn[Key],$A546,Txn[Running Units],"&gt;-0.000001",Txn[Running Units],"&lt;0.000001"),0)))</f>
      </c>
      <c r="G546" s="283">
        <f>IF($A546="","",IFERROR(F546/SUMIFS(Txn[Units Purchased or Sold],Txn[Key],$A546,Txn[Transaction Order],"&gt;"&amp;IFERROR(_xlfn.MAXIFS(Txn[Transaction Order],Txn[Key],$A546,Txn[Running Units],"&gt;-0.000001",Txn[Running Units],"&lt;0.000001"),0),Txn[Sell (-1) Buy (1) Fees (0) Dividend (2)],1),0))</f>
      </c>
      <c r="H546" s="283">
        <f>IF($A546="","",SUMIFS(Txn[Sell Proceeds],Txn[Key],$A546,Txn[Transaction Order],"&gt;"&amp;IFERROR(_xlfn.MAXIFS(Txn[Transaction Order],Txn[Key],$A546,Txn[Running Units],"&gt;-0.000001",Txn[Running Units],"&lt;0.000001"),0)))</f>
      </c>
      <c r="I546" s="284" t="str">
        <f>IF($A546="","",IFERROR(INDEX(Prices[Current Price],MATCH($A546,Prices[Key],0)),0))</f>
        <v/>
      </c>
      <c r="J546" s="285" t="str">
        <f>IF($A546="","",IFERROR(INDEX(Prices[FX to SGD],MATCH($A546,Prices[Key],0)),1))</f>
        <v/>
      </c>
      <c r="K546" s="283" t="str">
        <f t="shared" si="80"/>
        <v/>
      </c>
      <c r="L546" s="283" t="str">
        <f t="shared" si="81"/>
        <v/>
      </c>
      <c r="M546" s="283" t="str">
        <f t="shared" si="82"/>
        <v/>
      </c>
      <c r="N546" s="286" t="str">
        <f t="shared" si="83"/>
        <v/>
      </c>
      <c r="O546" t="str">
        <f>IF($A546="","",IFERROR(INDEX(Prices[Category],MATCH($A546,Prices[Key],0)),"Uncategorized"))</f>
        <v/>
      </c>
      <c r="P546" s="287" t="str">
        <f t="shared" si="84"/>
        <v/>
      </c>
      <c r="Q546" s="287" t="str">
        <f t="shared" si="85"/>
        <v/>
      </c>
    </row>
    <row r="547" spans="1:17" ht="15" customHeight="1" x14ac:dyDescent="0.2">
      <c r="A547" s="240" t="str">
        <f>IFERROR(INDEX('All Ticker P&amp;L'!$A$2:$A$1001,MATCH(ROWS($A$2:A547),'All Ticker P&amp;L'!$N$2:$N$1001,0)),"")</f>
        <v/>
      </c>
      <c r="B547" s="240" t="str">
        <f t="shared" si="77"/>
        <v/>
      </c>
      <c r="C547" s="240" t="str">
        <f t="shared" si="78"/>
        <v/>
      </c>
      <c r="D547" s="240" t="str">
        <f t="shared" si="79"/>
        <v/>
      </c>
      <c r="E547" s="261" t="str">
        <f>IF($A547="","",SUMIFS(Txn[Signed Units],Txn[Key],$A547))</f>
        <v/>
      </c>
      <c r="F547" s="283">
        <f>IF($A547="","",SUMIFS(Txn[Buy Cost],Txn[Key],$A547,Txn[Transaction Order],"&gt;"&amp;IFERROR(_xlfn.MAXIFS(Txn[Transaction Order],Txn[Key],$A547,Txn[Running Units],"&gt;-0.000001",Txn[Running Units],"&lt;0.000001"),0)))</f>
      </c>
      <c r="G547" s="283">
        <f>IF($A547="","",IFERROR(F547/SUMIFS(Txn[Units Purchased or Sold],Txn[Key],$A547,Txn[Transaction Order],"&gt;"&amp;IFERROR(_xlfn.MAXIFS(Txn[Transaction Order],Txn[Key],$A547,Txn[Running Units],"&gt;-0.000001",Txn[Running Units],"&lt;0.000001"),0),Txn[Sell (-1) Buy (1) Fees (0) Dividend (2)],1),0))</f>
      </c>
      <c r="H547" s="283">
        <f>IF($A547="","",SUMIFS(Txn[Sell Proceeds],Txn[Key],$A547,Txn[Transaction Order],"&gt;"&amp;IFERROR(_xlfn.MAXIFS(Txn[Transaction Order],Txn[Key],$A547,Txn[Running Units],"&gt;-0.000001",Txn[Running Units],"&lt;0.000001"),0)))</f>
      </c>
      <c r="I547" s="284" t="str">
        <f>IF($A547="","",IFERROR(INDEX(Prices[Current Price],MATCH($A547,Prices[Key],0)),0))</f>
        <v/>
      </c>
      <c r="J547" s="285" t="str">
        <f>IF($A547="","",IFERROR(INDEX(Prices[FX to SGD],MATCH($A547,Prices[Key],0)),1))</f>
        <v/>
      </c>
      <c r="K547" s="283" t="str">
        <f t="shared" si="80"/>
        <v/>
      </c>
      <c r="L547" s="283" t="str">
        <f t="shared" si="81"/>
        <v/>
      </c>
      <c r="M547" s="283" t="str">
        <f t="shared" si="82"/>
        <v/>
      </c>
      <c r="N547" s="286" t="str">
        <f t="shared" si="83"/>
        <v/>
      </c>
      <c r="O547" t="str">
        <f>IF($A547="","",IFERROR(INDEX(Prices[Category],MATCH($A547,Prices[Key],0)),"Uncategorized"))</f>
        <v/>
      </c>
      <c r="P547" s="287" t="str">
        <f t="shared" si="84"/>
        <v/>
      </c>
      <c r="Q547" s="287" t="str">
        <f t="shared" si="85"/>
        <v/>
      </c>
    </row>
    <row r="548" spans="1:17" ht="15" customHeight="1" x14ac:dyDescent="0.2">
      <c r="A548" s="240" t="str">
        <f>IFERROR(INDEX('All Ticker P&amp;L'!$A$2:$A$1001,MATCH(ROWS($A$2:A548),'All Ticker P&amp;L'!$N$2:$N$1001,0)),"")</f>
        <v/>
      </c>
      <c r="B548" s="240" t="str">
        <f t="shared" si="77"/>
        <v/>
      </c>
      <c r="C548" s="240" t="str">
        <f t="shared" si="78"/>
        <v/>
      </c>
      <c r="D548" s="240" t="str">
        <f t="shared" si="79"/>
        <v/>
      </c>
      <c r="E548" s="261" t="str">
        <f>IF($A548="","",SUMIFS(Txn[Signed Units],Txn[Key],$A548))</f>
        <v/>
      </c>
      <c r="F548" s="283">
        <f>IF($A548="","",SUMIFS(Txn[Buy Cost],Txn[Key],$A548,Txn[Transaction Order],"&gt;"&amp;IFERROR(_xlfn.MAXIFS(Txn[Transaction Order],Txn[Key],$A548,Txn[Running Units],"&gt;-0.000001",Txn[Running Units],"&lt;0.000001"),0)))</f>
      </c>
      <c r="G548" s="283">
        <f>IF($A548="","",IFERROR(F548/SUMIFS(Txn[Units Purchased or Sold],Txn[Key],$A548,Txn[Transaction Order],"&gt;"&amp;IFERROR(_xlfn.MAXIFS(Txn[Transaction Order],Txn[Key],$A548,Txn[Running Units],"&gt;-0.000001",Txn[Running Units],"&lt;0.000001"),0),Txn[Sell (-1) Buy (1) Fees (0) Dividend (2)],1),0))</f>
      </c>
      <c r="H548" s="283">
        <f>IF($A548="","",SUMIFS(Txn[Sell Proceeds],Txn[Key],$A548,Txn[Transaction Order],"&gt;"&amp;IFERROR(_xlfn.MAXIFS(Txn[Transaction Order],Txn[Key],$A548,Txn[Running Units],"&gt;-0.000001",Txn[Running Units],"&lt;0.000001"),0)))</f>
      </c>
      <c r="I548" s="284" t="str">
        <f>IF($A548="","",IFERROR(INDEX(Prices[Current Price],MATCH($A548,Prices[Key],0)),0))</f>
        <v/>
      </c>
      <c r="J548" s="285" t="str">
        <f>IF($A548="","",IFERROR(INDEX(Prices[FX to SGD],MATCH($A548,Prices[Key],0)),1))</f>
        <v/>
      </c>
      <c r="K548" s="283" t="str">
        <f t="shared" si="80"/>
        <v/>
      </c>
      <c r="L548" s="283" t="str">
        <f t="shared" si="81"/>
        <v/>
      </c>
      <c r="M548" s="283" t="str">
        <f t="shared" si="82"/>
        <v/>
      </c>
      <c r="N548" s="286" t="str">
        <f t="shared" si="83"/>
        <v/>
      </c>
      <c r="O548" t="str">
        <f>IF($A548="","",IFERROR(INDEX(Prices[Category],MATCH($A548,Prices[Key],0)),"Uncategorized"))</f>
        <v/>
      </c>
      <c r="P548" s="287" t="str">
        <f t="shared" si="84"/>
        <v/>
      </c>
      <c r="Q548" s="287" t="str">
        <f t="shared" si="85"/>
        <v/>
      </c>
    </row>
    <row r="549" spans="1:17" ht="15" customHeight="1" x14ac:dyDescent="0.2">
      <c r="A549" s="240" t="str">
        <f>IFERROR(INDEX('All Ticker P&amp;L'!$A$2:$A$1001,MATCH(ROWS($A$2:A549),'All Ticker P&amp;L'!$N$2:$N$1001,0)),"")</f>
        <v/>
      </c>
      <c r="B549" s="240" t="str">
        <f t="shared" si="77"/>
        <v/>
      </c>
      <c r="C549" s="240" t="str">
        <f t="shared" si="78"/>
        <v/>
      </c>
      <c r="D549" s="240" t="str">
        <f t="shared" si="79"/>
        <v/>
      </c>
      <c r="E549" s="261" t="str">
        <f>IF($A549="","",SUMIFS(Txn[Signed Units],Txn[Key],$A549))</f>
        <v/>
      </c>
      <c r="F549" s="283">
        <f>IF($A549="","",SUMIFS(Txn[Buy Cost],Txn[Key],$A549,Txn[Transaction Order],"&gt;"&amp;IFERROR(_xlfn.MAXIFS(Txn[Transaction Order],Txn[Key],$A549,Txn[Running Units],"&gt;-0.000001",Txn[Running Units],"&lt;0.000001"),0)))</f>
      </c>
      <c r="G549" s="283">
        <f>IF($A549="","",IFERROR(F549/SUMIFS(Txn[Units Purchased or Sold],Txn[Key],$A549,Txn[Transaction Order],"&gt;"&amp;IFERROR(_xlfn.MAXIFS(Txn[Transaction Order],Txn[Key],$A549,Txn[Running Units],"&gt;-0.000001",Txn[Running Units],"&lt;0.000001"),0),Txn[Sell (-1) Buy (1) Fees (0) Dividend (2)],1),0))</f>
      </c>
      <c r="H549" s="283">
        <f>IF($A549="","",SUMIFS(Txn[Sell Proceeds],Txn[Key],$A549,Txn[Transaction Order],"&gt;"&amp;IFERROR(_xlfn.MAXIFS(Txn[Transaction Order],Txn[Key],$A549,Txn[Running Units],"&gt;-0.000001",Txn[Running Units],"&lt;0.000001"),0)))</f>
      </c>
      <c r="I549" s="284" t="str">
        <f>IF($A549="","",IFERROR(INDEX(Prices[Current Price],MATCH($A549,Prices[Key],0)),0))</f>
        <v/>
      </c>
      <c r="J549" s="285" t="str">
        <f>IF($A549="","",IFERROR(INDEX(Prices[FX to SGD],MATCH($A549,Prices[Key],0)),1))</f>
        <v/>
      </c>
      <c r="K549" s="283" t="str">
        <f t="shared" si="80"/>
        <v/>
      </c>
      <c r="L549" s="283" t="str">
        <f t="shared" si="81"/>
        <v/>
      </c>
      <c r="M549" s="283" t="str">
        <f t="shared" si="82"/>
        <v/>
      </c>
      <c r="N549" s="286" t="str">
        <f t="shared" si="83"/>
        <v/>
      </c>
      <c r="O549" t="str">
        <f>IF($A549="","",IFERROR(INDEX(Prices[Category],MATCH($A549,Prices[Key],0)),"Uncategorized"))</f>
        <v/>
      </c>
      <c r="P549" s="287" t="str">
        <f t="shared" si="84"/>
        <v/>
      </c>
      <c r="Q549" s="287" t="str">
        <f t="shared" si="85"/>
        <v/>
      </c>
    </row>
    <row r="550" spans="1:17" ht="15" customHeight="1" x14ac:dyDescent="0.2">
      <c r="A550" s="240" t="str">
        <f>IFERROR(INDEX('All Ticker P&amp;L'!$A$2:$A$1001,MATCH(ROWS($A$2:A550),'All Ticker P&amp;L'!$N$2:$N$1001,0)),"")</f>
        <v/>
      </c>
      <c r="B550" s="240" t="str">
        <f t="shared" si="77"/>
        <v/>
      </c>
      <c r="C550" s="240" t="str">
        <f t="shared" si="78"/>
        <v/>
      </c>
      <c r="D550" s="240" t="str">
        <f t="shared" si="79"/>
        <v/>
      </c>
      <c r="E550" s="261" t="str">
        <f>IF($A550="","",SUMIFS(Txn[Signed Units],Txn[Key],$A550))</f>
        <v/>
      </c>
      <c r="F550" s="283">
        <f>IF($A550="","",SUMIFS(Txn[Buy Cost],Txn[Key],$A550,Txn[Transaction Order],"&gt;"&amp;IFERROR(_xlfn.MAXIFS(Txn[Transaction Order],Txn[Key],$A550,Txn[Running Units],"&gt;-0.000001",Txn[Running Units],"&lt;0.000001"),0)))</f>
      </c>
      <c r="G550" s="283">
        <f>IF($A550="","",IFERROR(F550/SUMIFS(Txn[Units Purchased or Sold],Txn[Key],$A550,Txn[Transaction Order],"&gt;"&amp;IFERROR(_xlfn.MAXIFS(Txn[Transaction Order],Txn[Key],$A550,Txn[Running Units],"&gt;-0.000001",Txn[Running Units],"&lt;0.000001"),0),Txn[Sell (-1) Buy (1) Fees (0) Dividend (2)],1),0))</f>
      </c>
      <c r="H550" s="283">
        <f>IF($A550="","",SUMIFS(Txn[Sell Proceeds],Txn[Key],$A550,Txn[Transaction Order],"&gt;"&amp;IFERROR(_xlfn.MAXIFS(Txn[Transaction Order],Txn[Key],$A550,Txn[Running Units],"&gt;-0.000001",Txn[Running Units],"&lt;0.000001"),0)))</f>
      </c>
      <c r="I550" s="284" t="str">
        <f>IF($A550="","",IFERROR(INDEX(Prices[Current Price],MATCH($A550,Prices[Key],0)),0))</f>
        <v/>
      </c>
      <c r="J550" s="285" t="str">
        <f>IF($A550="","",IFERROR(INDEX(Prices[FX to SGD],MATCH($A550,Prices[Key],0)),1))</f>
        <v/>
      </c>
      <c r="K550" s="283" t="str">
        <f t="shared" si="80"/>
        <v/>
      </c>
      <c r="L550" s="283" t="str">
        <f t="shared" si="81"/>
        <v/>
      </c>
      <c r="M550" s="283" t="str">
        <f t="shared" si="82"/>
        <v/>
      </c>
      <c r="N550" s="286" t="str">
        <f t="shared" si="83"/>
        <v/>
      </c>
      <c r="O550" t="str">
        <f>IF($A550="","",IFERROR(INDEX(Prices[Category],MATCH($A550,Prices[Key],0)),"Uncategorized"))</f>
        <v/>
      </c>
      <c r="P550" s="287" t="str">
        <f t="shared" si="84"/>
        <v/>
      </c>
      <c r="Q550" s="287" t="str">
        <f t="shared" si="85"/>
        <v/>
      </c>
    </row>
    <row r="551" spans="1:17" ht="15" customHeight="1" x14ac:dyDescent="0.2">
      <c r="A551" s="240" t="str">
        <f>IFERROR(INDEX('All Ticker P&amp;L'!$A$2:$A$1001,MATCH(ROWS($A$2:A551),'All Ticker P&amp;L'!$N$2:$N$1001,0)),"")</f>
        <v/>
      </c>
      <c r="B551" s="240" t="str">
        <f t="shared" si="77"/>
        <v/>
      </c>
      <c r="C551" s="240" t="str">
        <f t="shared" si="78"/>
        <v/>
      </c>
      <c r="D551" s="240" t="str">
        <f t="shared" si="79"/>
        <v/>
      </c>
      <c r="E551" s="261" t="str">
        <f>IF($A551="","",SUMIFS(Txn[Signed Units],Txn[Key],$A551))</f>
        <v/>
      </c>
      <c r="F551" s="283">
        <f>IF($A551="","",SUMIFS(Txn[Buy Cost],Txn[Key],$A551,Txn[Transaction Order],"&gt;"&amp;IFERROR(_xlfn.MAXIFS(Txn[Transaction Order],Txn[Key],$A551,Txn[Running Units],"&gt;-0.000001",Txn[Running Units],"&lt;0.000001"),0)))</f>
      </c>
      <c r="G551" s="283">
        <f>IF($A551="","",IFERROR(F551/SUMIFS(Txn[Units Purchased or Sold],Txn[Key],$A551,Txn[Transaction Order],"&gt;"&amp;IFERROR(_xlfn.MAXIFS(Txn[Transaction Order],Txn[Key],$A551,Txn[Running Units],"&gt;-0.000001",Txn[Running Units],"&lt;0.000001"),0),Txn[Sell (-1) Buy (1) Fees (0) Dividend (2)],1),0))</f>
      </c>
      <c r="H551" s="283">
        <f>IF($A551="","",SUMIFS(Txn[Sell Proceeds],Txn[Key],$A551,Txn[Transaction Order],"&gt;"&amp;IFERROR(_xlfn.MAXIFS(Txn[Transaction Order],Txn[Key],$A551,Txn[Running Units],"&gt;-0.000001",Txn[Running Units],"&lt;0.000001"),0)))</f>
      </c>
      <c r="I551" s="284" t="str">
        <f>IF($A551="","",IFERROR(INDEX(Prices[Current Price],MATCH($A551,Prices[Key],0)),0))</f>
        <v/>
      </c>
      <c r="J551" s="285" t="str">
        <f>IF($A551="","",IFERROR(INDEX(Prices[FX to SGD],MATCH($A551,Prices[Key],0)),1))</f>
        <v/>
      </c>
      <c r="K551" s="283" t="str">
        <f t="shared" si="80"/>
        <v/>
      </c>
      <c r="L551" s="283" t="str">
        <f t="shared" si="81"/>
        <v/>
      </c>
      <c r="M551" s="283" t="str">
        <f t="shared" si="82"/>
        <v/>
      </c>
      <c r="N551" s="286" t="str">
        <f t="shared" si="83"/>
        <v/>
      </c>
      <c r="O551" t="str">
        <f>IF($A551="","",IFERROR(INDEX(Prices[Category],MATCH($A551,Prices[Key],0)),"Uncategorized"))</f>
        <v/>
      </c>
      <c r="P551" s="287" t="str">
        <f t="shared" si="84"/>
        <v/>
      </c>
      <c r="Q551" s="287" t="str">
        <f t="shared" si="85"/>
        <v/>
      </c>
    </row>
    <row r="552" spans="1:17" ht="15" customHeight="1" x14ac:dyDescent="0.2">
      <c r="A552" s="240" t="str">
        <f>IFERROR(INDEX('All Ticker P&amp;L'!$A$2:$A$1001,MATCH(ROWS($A$2:A552),'All Ticker P&amp;L'!$N$2:$N$1001,0)),"")</f>
        <v/>
      </c>
      <c r="B552" s="240" t="str">
        <f t="shared" si="77"/>
        <v/>
      </c>
      <c r="C552" s="240" t="str">
        <f t="shared" si="78"/>
        <v/>
      </c>
      <c r="D552" s="240" t="str">
        <f t="shared" si="79"/>
        <v/>
      </c>
      <c r="E552" s="261" t="str">
        <f>IF($A552="","",SUMIFS(Txn[Signed Units],Txn[Key],$A552))</f>
        <v/>
      </c>
      <c r="F552" s="283">
        <f>IF($A552="","",SUMIFS(Txn[Buy Cost],Txn[Key],$A552,Txn[Transaction Order],"&gt;"&amp;IFERROR(_xlfn.MAXIFS(Txn[Transaction Order],Txn[Key],$A552,Txn[Running Units],"&gt;-0.000001",Txn[Running Units],"&lt;0.000001"),0)))</f>
      </c>
      <c r="G552" s="283">
        <f>IF($A552="","",IFERROR(F552/SUMIFS(Txn[Units Purchased or Sold],Txn[Key],$A552,Txn[Transaction Order],"&gt;"&amp;IFERROR(_xlfn.MAXIFS(Txn[Transaction Order],Txn[Key],$A552,Txn[Running Units],"&gt;-0.000001",Txn[Running Units],"&lt;0.000001"),0),Txn[Sell (-1) Buy (1) Fees (0) Dividend (2)],1),0))</f>
      </c>
      <c r="H552" s="283">
        <f>IF($A552="","",SUMIFS(Txn[Sell Proceeds],Txn[Key],$A552,Txn[Transaction Order],"&gt;"&amp;IFERROR(_xlfn.MAXIFS(Txn[Transaction Order],Txn[Key],$A552,Txn[Running Units],"&gt;-0.000001",Txn[Running Units],"&lt;0.000001"),0)))</f>
      </c>
      <c r="I552" s="284" t="str">
        <f>IF($A552="","",IFERROR(INDEX(Prices[Current Price],MATCH($A552,Prices[Key],0)),0))</f>
        <v/>
      </c>
      <c r="J552" s="285" t="str">
        <f>IF($A552="","",IFERROR(INDEX(Prices[FX to SGD],MATCH($A552,Prices[Key],0)),1))</f>
        <v/>
      </c>
      <c r="K552" s="283" t="str">
        <f t="shared" si="80"/>
        <v/>
      </c>
      <c r="L552" s="283" t="str">
        <f t="shared" si="81"/>
        <v/>
      </c>
      <c r="M552" s="283" t="str">
        <f t="shared" si="82"/>
        <v/>
      </c>
      <c r="N552" s="286" t="str">
        <f t="shared" si="83"/>
        <v/>
      </c>
      <c r="O552" t="str">
        <f>IF($A552="","",IFERROR(INDEX(Prices[Category],MATCH($A552,Prices[Key],0)),"Uncategorized"))</f>
        <v/>
      </c>
      <c r="P552" s="287" t="str">
        <f t="shared" si="84"/>
        <v/>
      </c>
      <c r="Q552" s="287" t="str">
        <f t="shared" si="85"/>
        <v/>
      </c>
    </row>
    <row r="553" spans="1:17" ht="15" customHeight="1" x14ac:dyDescent="0.2">
      <c r="A553" s="240" t="str">
        <f>IFERROR(INDEX('All Ticker P&amp;L'!$A$2:$A$1001,MATCH(ROWS($A$2:A553),'All Ticker P&amp;L'!$N$2:$N$1001,0)),"")</f>
        <v/>
      </c>
      <c r="B553" s="240" t="str">
        <f t="shared" si="77"/>
        <v/>
      </c>
      <c r="C553" s="240" t="str">
        <f t="shared" si="78"/>
        <v/>
      </c>
      <c r="D553" s="240" t="str">
        <f t="shared" si="79"/>
        <v/>
      </c>
      <c r="E553" s="261" t="str">
        <f>IF($A553="","",SUMIFS(Txn[Signed Units],Txn[Key],$A553))</f>
        <v/>
      </c>
      <c r="F553" s="283">
        <f>IF($A553="","",SUMIFS(Txn[Buy Cost],Txn[Key],$A553,Txn[Transaction Order],"&gt;"&amp;IFERROR(_xlfn.MAXIFS(Txn[Transaction Order],Txn[Key],$A553,Txn[Running Units],"&gt;-0.000001",Txn[Running Units],"&lt;0.000001"),0)))</f>
      </c>
      <c r="G553" s="283">
        <f>IF($A553="","",IFERROR(F553/SUMIFS(Txn[Units Purchased or Sold],Txn[Key],$A553,Txn[Transaction Order],"&gt;"&amp;IFERROR(_xlfn.MAXIFS(Txn[Transaction Order],Txn[Key],$A553,Txn[Running Units],"&gt;-0.000001",Txn[Running Units],"&lt;0.000001"),0),Txn[Sell (-1) Buy (1) Fees (0) Dividend (2)],1),0))</f>
      </c>
      <c r="H553" s="283">
        <f>IF($A553="","",SUMIFS(Txn[Sell Proceeds],Txn[Key],$A553,Txn[Transaction Order],"&gt;"&amp;IFERROR(_xlfn.MAXIFS(Txn[Transaction Order],Txn[Key],$A553,Txn[Running Units],"&gt;-0.000001",Txn[Running Units],"&lt;0.000001"),0)))</f>
      </c>
      <c r="I553" s="284" t="str">
        <f>IF($A553="","",IFERROR(INDEX(Prices[Current Price],MATCH($A553,Prices[Key],0)),0))</f>
        <v/>
      </c>
      <c r="J553" s="285" t="str">
        <f>IF($A553="","",IFERROR(INDEX(Prices[FX to SGD],MATCH($A553,Prices[Key],0)),1))</f>
        <v/>
      </c>
      <c r="K553" s="283" t="str">
        <f t="shared" si="80"/>
        <v/>
      </c>
      <c r="L553" s="283" t="str">
        <f t="shared" si="81"/>
        <v/>
      </c>
      <c r="M553" s="283" t="str">
        <f t="shared" si="82"/>
        <v/>
      </c>
      <c r="N553" s="286" t="str">
        <f t="shared" si="83"/>
        <v/>
      </c>
      <c r="O553" t="str">
        <f>IF($A553="","",IFERROR(INDEX(Prices[Category],MATCH($A553,Prices[Key],0)),"Uncategorized"))</f>
        <v/>
      </c>
      <c r="P553" s="287" t="str">
        <f t="shared" si="84"/>
        <v/>
      </c>
      <c r="Q553" s="287" t="str">
        <f t="shared" si="85"/>
        <v/>
      </c>
    </row>
    <row r="554" spans="1:17" ht="15" customHeight="1" x14ac:dyDescent="0.2">
      <c r="A554" s="240" t="str">
        <f>IFERROR(INDEX('All Ticker P&amp;L'!$A$2:$A$1001,MATCH(ROWS($A$2:A554),'All Ticker P&amp;L'!$N$2:$N$1001,0)),"")</f>
        <v/>
      </c>
      <c r="B554" s="240" t="str">
        <f t="shared" si="77"/>
        <v/>
      </c>
      <c r="C554" s="240" t="str">
        <f t="shared" si="78"/>
        <v/>
      </c>
      <c r="D554" s="240" t="str">
        <f t="shared" si="79"/>
        <v/>
      </c>
      <c r="E554" s="261" t="str">
        <f>IF($A554="","",SUMIFS(Txn[Signed Units],Txn[Key],$A554))</f>
        <v/>
      </c>
      <c r="F554" s="283">
        <f>IF($A554="","",SUMIFS(Txn[Buy Cost],Txn[Key],$A554,Txn[Transaction Order],"&gt;"&amp;IFERROR(_xlfn.MAXIFS(Txn[Transaction Order],Txn[Key],$A554,Txn[Running Units],"&gt;-0.000001",Txn[Running Units],"&lt;0.000001"),0)))</f>
      </c>
      <c r="G554" s="283">
        <f>IF($A554="","",IFERROR(F554/SUMIFS(Txn[Units Purchased or Sold],Txn[Key],$A554,Txn[Transaction Order],"&gt;"&amp;IFERROR(_xlfn.MAXIFS(Txn[Transaction Order],Txn[Key],$A554,Txn[Running Units],"&gt;-0.000001",Txn[Running Units],"&lt;0.000001"),0),Txn[Sell (-1) Buy (1) Fees (0) Dividend (2)],1),0))</f>
      </c>
      <c r="H554" s="283">
        <f>IF($A554="","",SUMIFS(Txn[Sell Proceeds],Txn[Key],$A554,Txn[Transaction Order],"&gt;"&amp;IFERROR(_xlfn.MAXIFS(Txn[Transaction Order],Txn[Key],$A554,Txn[Running Units],"&gt;-0.000001",Txn[Running Units],"&lt;0.000001"),0)))</f>
      </c>
      <c r="I554" s="284" t="str">
        <f>IF($A554="","",IFERROR(INDEX(Prices[Current Price],MATCH($A554,Prices[Key],0)),0))</f>
        <v/>
      </c>
      <c r="J554" s="285" t="str">
        <f>IF($A554="","",IFERROR(INDEX(Prices[FX to SGD],MATCH($A554,Prices[Key],0)),1))</f>
        <v/>
      </c>
      <c r="K554" s="283" t="str">
        <f t="shared" si="80"/>
        <v/>
      </c>
      <c r="L554" s="283" t="str">
        <f t="shared" si="81"/>
        <v/>
      </c>
      <c r="M554" s="283" t="str">
        <f t="shared" si="82"/>
        <v/>
      </c>
      <c r="N554" s="286" t="str">
        <f t="shared" si="83"/>
        <v/>
      </c>
      <c r="O554" t="str">
        <f>IF($A554="","",IFERROR(INDEX(Prices[Category],MATCH($A554,Prices[Key],0)),"Uncategorized"))</f>
        <v/>
      </c>
      <c r="P554" s="287" t="str">
        <f t="shared" si="84"/>
        <v/>
      </c>
      <c r="Q554" s="287" t="str">
        <f t="shared" si="85"/>
        <v/>
      </c>
    </row>
    <row r="555" spans="1:17" ht="15" customHeight="1" x14ac:dyDescent="0.2">
      <c r="A555" s="240" t="str">
        <f>IFERROR(INDEX('All Ticker P&amp;L'!$A$2:$A$1001,MATCH(ROWS($A$2:A555),'All Ticker P&amp;L'!$N$2:$N$1001,0)),"")</f>
        <v/>
      </c>
      <c r="B555" s="240" t="str">
        <f t="shared" si="77"/>
        <v/>
      </c>
      <c r="C555" s="240" t="str">
        <f t="shared" si="78"/>
        <v/>
      </c>
      <c r="D555" s="240" t="str">
        <f t="shared" si="79"/>
        <v/>
      </c>
      <c r="E555" s="261" t="str">
        <f>IF($A555="","",SUMIFS(Txn[Signed Units],Txn[Key],$A555))</f>
        <v/>
      </c>
      <c r="F555" s="283">
        <f>IF($A555="","",SUMIFS(Txn[Buy Cost],Txn[Key],$A555,Txn[Transaction Order],"&gt;"&amp;IFERROR(_xlfn.MAXIFS(Txn[Transaction Order],Txn[Key],$A555,Txn[Running Units],"&gt;-0.000001",Txn[Running Units],"&lt;0.000001"),0)))</f>
      </c>
      <c r="G555" s="283">
        <f>IF($A555="","",IFERROR(F555/SUMIFS(Txn[Units Purchased or Sold],Txn[Key],$A555,Txn[Transaction Order],"&gt;"&amp;IFERROR(_xlfn.MAXIFS(Txn[Transaction Order],Txn[Key],$A555,Txn[Running Units],"&gt;-0.000001",Txn[Running Units],"&lt;0.000001"),0),Txn[Sell (-1) Buy (1) Fees (0) Dividend (2)],1),0))</f>
      </c>
      <c r="H555" s="283">
        <f>IF($A555="","",SUMIFS(Txn[Sell Proceeds],Txn[Key],$A555,Txn[Transaction Order],"&gt;"&amp;IFERROR(_xlfn.MAXIFS(Txn[Transaction Order],Txn[Key],$A555,Txn[Running Units],"&gt;-0.000001",Txn[Running Units],"&lt;0.000001"),0)))</f>
      </c>
      <c r="I555" s="284" t="str">
        <f>IF($A555="","",IFERROR(INDEX(Prices[Current Price],MATCH($A555,Prices[Key],0)),0))</f>
        <v/>
      </c>
      <c r="J555" s="285" t="str">
        <f>IF($A555="","",IFERROR(INDEX(Prices[FX to SGD],MATCH($A555,Prices[Key],0)),1))</f>
        <v/>
      </c>
      <c r="K555" s="283" t="str">
        <f t="shared" si="80"/>
        <v/>
      </c>
      <c r="L555" s="283" t="str">
        <f t="shared" si="81"/>
        <v/>
      </c>
      <c r="M555" s="283" t="str">
        <f t="shared" si="82"/>
        <v/>
      </c>
      <c r="N555" s="286" t="str">
        <f t="shared" si="83"/>
        <v/>
      </c>
      <c r="O555" t="str">
        <f>IF($A555="","",IFERROR(INDEX(Prices[Category],MATCH($A555,Prices[Key],0)),"Uncategorized"))</f>
        <v/>
      </c>
      <c r="P555" s="287" t="str">
        <f t="shared" si="84"/>
        <v/>
      </c>
      <c r="Q555" s="287" t="str">
        <f t="shared" si="85"/>
        <v/>
      </c>
    </row>
    <row r="556" spans="1:17" ht="15" customHeight="1" x14ac:dyDescent="0.2">
      <c r="A556" s="240" t="str">
        <f>IFERROR(INDEX('All Ticker P&amp;L'!$A$2:$A$1001,MATCH(ROWS($A$2:A556),'All Ticker P&amp;L'!$N$2:$N$1001,0)),"")</f>
        <v/>
      </c>
      <c r="B556" s="240" t="str">
        <f t="shared" si="77"/>
        <v/>
      </c>
      <c r="C556" s="240" t="str">
        <f t="shared" si="78"/>
        <v/>
      </c>
      <c r="D556" s="240" t="str">
        <f t="shared" si="79"/>
        <v/>
      </c>
      <c r="E556" s="261" t="str">
        <f>IF($A556="","",SUMIFS(Txn[Signed Units],Txn[Key],$A556))</f>
        <v/>
      </c>
      <c r="F556" s="283">
        <f>IF($A556="","",SUMIFS(Txn[Buy Cost],Txn[Key],$A556,Txn[Transaction Order],"&gt;"&amp;IFERROR(_xlfn.MAXIFS(Txn[Transaction Order],Txn[Key],$A556,Txn[Running Units],"&gt;-0.000001",Txn[Running Units],"&lt;0.000001"),0)))</f>
      </c>
      <c r="G556" s="283">
        <f>IF($A556="","",IFERROR(F556/SUMIFS(Txn[Units Purchased or Sold],Txn[Key],$A556,Txn[Transaction Order],"&gt;"&amp;IFERROR(_xlfn.MAXIFS(Txn[Transaction Order],Txn[Key],$A556,Txn[Running Units],"&gt;-0.000001",Txn[Running Units],"&lt;0.000001"),0),Txn[Sell (-1) Buy (1) Fees (0) Dividend (2)],1),0))</f>
      </c>
      <c r="H556" s="283">
        <f>IF($A556="","",SUMIFS(Txn[Sell Proceeds],Txn[Key],$A556,Txn[Transaction Order],"&gt;"&amp;IFERROR(_xlfn.MAXIFS(Txn[Transaction Order],Txn[Key],$A556,Txn[Running Units],"&gt;-0.000001",Txn[Running Units],"&lt;0.000001"),0)))</f>
      </c>
      <c r="I556" s="284" t="str">
        <f>IF($A556="","",IFERROR(INDEX(Prices[Current Price],MATCH($A556,Prices[Key],0)),0))</f>
        <v/>
      </c>
      <c r="J556" s="285" t="str">
        <f>IF($A556="","",IFERROR(INDEX(Prices[FX to SGD],MATCH($A556,Prices[Key],0)),1))</f>
        <v/>
      </c>
      <c r="K556" s="283" t="str">
        <f t="shared" si="80"/>
        <v/>
      </c>
      <c r="L556" s="283" t="str">
        <f t="shared" si="81"/>
        <v/>
      </c>
      <c r="M556" s="283" t="str">
        <f t="shared" si="82"/>
        <v/>
      </c>
      <c r="N556" s="286" t="str">
        <f t="shared" si="83"/>
        <v/>
      </c>
      <c r="O556" t="str">
        <f>IF($A556="","",IFERROR(INDEX(Prices[Category],MATCH($A556,Prices[Key],0)),"Uncategorized"))</f>
        <v/>
      </c>
      <c r="P556" s="287" t="str">
        <f t="shared" si="84"/>
        <v/>
      </c>
      <c r="Q556" s="287" t="str">
        <f t="shared" si="85"/>
        <v/>
      </c>
    </row>
    <row r="557" spans="1:17" ht="15" customHeight="1" x14ac:dyDescent="0.2">
      <c r="A557" s="240" t="str">
        <f>IFERROR(INDEX('All Ticker P&amp;L'!$A$2:$A$1001,MATCH(ROWS($A$2:A557),'All Ticker P&amp;L'!$N$2:$N$1001,0)),"")</f>
        <v/>
      </c>
      <c r="B557" s="240" t="str">
        <f t="shared" si="77"/>
        <v/>
      </c>
      <c r="C557" s="240" t="str">
        <f t="shared" si="78"/>
        <v/>
      </c>
      <c r="D557" s="240" t="str">
        <f t="shared" si="79"/>
        <v/>
      </c>
      <c r="E557" s="261" t="str">
        <f>IF($A557="","",SUMIFS(Txn[Signed Units],Txn[Key],$A557))</f>
        <v/>
      </c>
      <c r="F557" s="283">
        <f>IF($A557="","",SUMIFS(Txn[Buy Cost],Txn[Key],$A557,Txn[Transaction Order],"&gt;"&amp;IFERROR(_xlfn.MAXIFS(Txn[Transaction Order],Txn[Key],$A557,Txn[Running Units],"&gt;-0.000001",Txn[Running Units],"&lt;0.000001"),0)))</f>
      </c>
      <c r="G557" s="283">
        <f>IF($A557="","",IFERROR(F557/SUMIFS(Txn[Units Purchased or Sold],Txn[Key],$A557,Txn[Transaction Order],"&gt;"&amp;IFERROR(_xlfn.MAXIFS(Txn[Transaction Order],Txn[Key],$A557,Txn[Running Units],"&gt;-0.000001",Txn[Running Units],"&lt;0.000001"),0),Txn[Sell (-1) Buy (1) Fees (0) Dividend (2)],1),0))</f>
      </c>
      <c r="H557" s="283">
        <f>IF($A557="","",SUMIFS(Txn[Sell Proceeds],Txn[Key],$A557,Txn[Transaction Order],"&gt;"&amp;IFERROR(_xlfn.MAXIFS(Txn[Transaction Order],Txn[Key],$A557,Txn[Running Units],"&gt;-0.000001",Txn[Running Units],"&lt;0.000001"),0)))</f>
      </c>
      <c r="I557" s="284" t="str">
        <f>IF($A557="","",IFERROR(INDEX(Prices[Current Price],MATCH($A557,Prices[Key],0)),0))</f>
        <v/>
      </c>
      <c r="J557" s="285" t="str">
        <f>IF($A557="","",IFERROR(INDEX(Prices[FX to SGD],MATCH($A557,Prices[Key],0)),1))</f>
        <v/>
      </c>
      <c r="K557" s="283" t="str">
        <f t="shared" si="80"/>
        <v/>
      </c>
      <c r="L557" s="283" t="str">
        <f t="shared" si="81"/>
        <v/>
      </c>
      <c r="M557" s="283" t="str">
        <f t="shared" si="82"/>
        <v/>
      </c>
      <c r="N557" s="286" t="str">
        <f t="shared" si="83"/>
        <v/>
      </c>
      <c r="O557" t="str">
        <f>IF($A557="","",IFERROR(INDEX(Prices[Category],MATCH($A557,Prices[Key],0)),"Uncategorized"))</f>
        <v/>
      </c>
      <c r="P557" s="287" t="str">
        <f t="shared" si="84"/>
        <v/>
      </c>
      <c r="Q557" s="287" t="str">
        <f t="shared" si="85"/>
        <v/>
      </c>
    </row>
    <row r="558" spans="1:17" ht="15" customHeight="1" x14ac:dyDescent="0.2">
      <c r="A558" s="240" t="str">
        <f>IFERROR(INDEX('All Ticker P&amp;L'!$A$2:$A$1001,MATCH(ROWS($A$2:A558),'All Ticker P&amp;L'!$N$2:$N$1001,0)),"")</f>
        <v/>
      </c>
      <c r="B558" s="240" t="str">
        <f t="shared" si="77"/>
        <v/>
      </c>
      <c r="C558" s="240" t="str">
        <f t="shared" si="78"/>
        <v/>
      </c>
      <c r="D558" s="240" t="str">
        <f t="shared" si="79"/>
        <v/>
      </c>
      <c r="E558" s="261" t="str">
        <f>IF($A558="","",SUMIFS(Txn[Signed Units],Txn[Key],$A558))</f>
        <v/>
      </c>
      <c r="F558" s="283">
        <f>IF($A558="","",SUMIFS(Txn[Buy Cost],Txn[Key],$A558,Txn[Transaction Order],"&gt;"&amp;IFERROR(_xlfn.MAXIFS(Txn[Transaction Order],Txn[Key],$A558,Txn[Running Units],"&gt;-0.000001",Txn[Running Units],"&lt;0.000001"),0)))</f>
      </c>
      <c r="G558" s="283">
        <f>IF($A558="","",IFERROR(F558/SUMIFS(Txn[Units Purchased or Sold],Txn[Key],$A558,Txn[Transaction Order],"&gt;"&amp;IFERROR(_xlfn.MAXIFS(Txn[Transaction Order],Txn[Key],$A558,Txn[Running Units],"&gt;-0.000001",Txn[Running Units],"&lt;0.000001"),0),Txn[Sell (-1) Buy (1) Fees (0) Dividend (2)],1),0))</f>
      </c>
      <c r="H558" s="283">
        <f>IF($A558="","",SUMIFS(Txn[Sell Proceeds],Txn[Key],$A558,Txn[Transaction Order],"&gt;"&amp;IFERROR(_xlfn.MAXIFS(Txn[Transaction Order],Txn[Key],$A558,Txn[Running Units],"&gt;-0.000001",Txn[Running Units],"&lt;0.000001"),0)))</f>
      </c>
      <c r="I558" s="284" t="str">
        <f>IF($A558="","",IFERROR(INDEX(Prices[Current Price],MATCH($A558,Prices[Key],0)),0))</f>
        <v/>
      </c>
      <c r="J558" s="285" t="str">
        <f>IF($A558="","",IFERROR(INDEX(Prices[FX to SGD],MATCH($A558,Prices[Key],0)),1))</f>
        <v/>
      </c>
      <c r="K558" s="283" t="str">
        <f t="shared" si="80"/>
        <v/>
      </c>
      <c r="L558" s="283" t="str">
        <f t="shared" si="81"/>
        <v/>
      </c>
      <c r="M558" s="283" t="str">
        <f t="shared" si="82"/>
        <v/>
      </c>
      <c r="N558" s="286" t="str">
        <f t="shared" si="83"/>
        <v/>
      </c>
      <c r="O558" t="str">
        <f>IF($A558="","",IFERROR(INDEX(Prices[Category],MATCH($A558,Prices[Key],0)),"Uncategorized"))</f>
        <v/>
      </c>
      <c r="P558" s="287" t="str">
        <f t="shared" si="84"/>
        <v/>
      </c>
      <c r="Q558" s="287" t="str">
        <f t="shared" si="85"/>
        <v/>
      </c>
    </row>
    <row r="559" spans="1:17" ht="15" customHeight="1" x14ac:dyDescent="0.2">
      <c r="A559" s="240" t="str">
        <f>IFERROR(INDEX('All Ticker P&amp;L'!$A$2:$A$1001,MATCH(ROWS($A$2:A559),'All Ticker P&amp;L'!$N$2:$N$1001,0)),"")</f>
        <v/>
      </c>
      <c r="B559" s="240" t="str">
        <f t="shared" si="77"/>
        <v/>
      </c>
      <c r="C559" s="240" t="str">
        <f t="shared" si="78"/>
        <v/>
      </c>
      <c r="D559" s="240" t="str">
        <f t="shared" si="79"/>
        <v/>
      </c>
      <c r="E559" s="261" t="str">
        <f>IF($A559="","",SUMIFS(Txn[Signed Units],Txn[Key],$A559))</f>
        <v/>
      </c>
      <c r="F559" s="283">
        <f>IF($A559="","",SUMIFS(Txn[Buy Cost],Txn[Key],$A559,Txn[Transaction Order],"&gt;"&amp;IFERROR(_xlfn.MAXIFS(Txn[Transaction Order],Txn[Key],$A559,Txn[Running Units],"&gt;-0.000001",Txn[Running Units],"&lt;0.000001"),0)))</f>
      </c>
      <c r="G559" s="283">
        <f>IF($A559="","",IFERROR(F559/SUMIFS(Txn[Units Purchased or Sold],Txn[Key],$A559,Txn[Transaction Order],"&gt;"&amp;IFERROR(_xlfn.MAXIFS(Txn[Transaction Order],Txn[Key],$A559,Txn[Running Units],"&gt;-0.000001",Txn[Running Units],"&lt;0.000001"),0),Txn[Sell (-1) Buy (1) Fees (0) Dividend (2)],1),0))</f>
      </c>
      <c r="H559" s="283">
        <f>IF($A559="","",SUMIFS(Txn[Sell Proceeds],Txn[Key],$A559,Txn[Transaction Order],"&gt;"&amp;IFERROR(_xlfn.MAXIFS(Txn[Transaction Order],Txn[Key],$A559,Txn[Running Units],"&gt;-0.000001",Txn[Running Units],"&lt;0.000001"),0)))</f>
      </c>
      <c r="I559" s="284" t="str">
        <f>IF($A559="","",IFERROR(INDEX(Prices[Current Price],MATCH($A559,Prices[Key],0)),0))</f>
        <v/>
      </c>
      <c r="J559" s="285" t="str">
        <f>IF($A559="","",IFERROR(INDEX(Prices[FX to SGD],MATCH($A559,Prices[Key],0)),1))</f>
        <v/>
      </c>
      <c r="K559" s="283" t="str">
        <f t="shared" si="80"/>
        <v/>
      </c>
      <c r="L559" s="283" t="str">
        <f t="shared" si="81"/>
        <v/>
      </c>
      <c r="M559" s="283" t="str">
        <f t="shared" si="82"/>
        <v/>
      </c>
      <c r="N559" s="286" t="str">
        <f t="shared" si="83"/>
        <v/>
      </c>
      <c r="O559" t="str">
        <f>IF($A559="","",IFERROR(INDEX(Prices[Category],MATCH($A559,Prices[Key],0)),"Uncategorized"))</f>
        <v/>
      </c>
      <c r="P559" s="287" t="str">
        <f t="shared" si="84"/>
        <v/>
      </c>
      <c r="Q559" s="287" t="str">
        <f t="shared" si="85"/>
        <v/>
      </c>
    </row>
    <row r="560" spans="1:17" ht="15" customHeight="1" x14ac:dyDescent="0.2">
      <c r="A560" s="240" t="str">
        <f>IFERROR(INDEX('All Ticker P&amp;L'!$A$2:$A$1001,MATCH(ROWS($A$2:A560),'All Ticker P&amp;L'!$N$2:$N$1001,0)),"")</f>
        <v/>
      </c>
      <c r="B560" s="240" t="str">
        <f t="shared" si="77"/>
        <v/>
      </c>
      <c r="C560" s="240" t="str">
        <f t="shared" si="78"/>
        <v/>
      </c>
      <c r="D560" s="240" t="str">
        <f t="shared" si="79"/>
        <v/>
      </c>
      <c r="E560" s="261" t="str">
        <f>IF($A560="","",SUMIFS(Txn[Signed Units],Txn[Key],$A560))</f>
        <v/>
      </c>
      <c r="F560" s="283">
        <f>IF($A560="","",SUMIFS(Txn[Buy Cost],Txn[Key],$A560,Txn[Transaction Order],"&gt;"&amp;IFERROR(_xlfn.MAXIFS(Txn[Transaction Order],Txn[Key],$A560,Txn[Running Units],"&gt;-0.000001",Txn[Running Units],"&lt;0.000001"),0)))</f>
      </c>
      <c r="G560" s="283">
        <f>IF($A560="","",IFERROR(F560/SUMIFS(Txn[Units Purchased or Sold],Txn[Key],$A560,Txn[Transaction Order],"&gt;"&amp;IFERROR(_xlfn.MAXIFS(Txn[Transaction Order],Txn[Key],$A560,Txn[Running Units],"&gt;-0.000001",Txn[Running Units],"&lt;0.000001"),0),Txn[Sell (-1) Buy (1) Fees (0) Dividend (2)],1),0))</f>
      </c>
      <c r="H560" s="283">
        <f>IF($A560="","",SUMIFS(Txn[Sell Proceeds],Txn[Key],$A560,Txn[Transaction Order],"&gt;"&amp;IFERROR(_xlfn.MAXIFS(Txn[Transaction Order],Txn[Key],$A560,Txn[Running Units],"&gt;-0.000001",Txn[Running Units],"&lt;0.000001"),0)))</f>
      </c>
      <c r="I560" s="284" t="str">
        <f>IF($A560="","",IFERROR(INDEX(Prices[Current Price],MATCH($A560,Prices[Key],0)),0))</f>
        <v/>
      </c>
      <c r="J560" s="285" t="str">
        <f>IF($A560="","",IFERROR(INDEX(Prices[FX to SGD],MATCH($A560,Prices[Key],0)),1))</f>
        <v/>
      </c>
      <c r="K560" s="283" t="str">
        <f t="shared" si="80"/>
        <v/>
      </c>
      <c r="L560" s="283" t="str">
        <f t="shared" si="81"/>
        <v/>
      </c>
      <c r="M560" s="283" t="str">
        <f t="shared" si="82"/>
        <v/>
      </c>
      <c r="N560" s="286" t="str">
        <f t="shared" si="83"/>
        <v/>
      </c>
      <c r="O560" t="str">
        <f>IF($A560="","",IFERROR(INDEX(Prices[Category],MATCH($A560,Prices[Key],0)),"Uncategorized"))</f>
        <v/>
      </c>
      <c r="P560" s="287" t="str">
        <f t="shared" si="84"/>
        <v/>
      </c>
      <c r="Q560" s="287" t="str">
        <f t="shared" si="85"/>
        <v/>
      </c>
    </row>
    <row r="561" spans="1:17" ht="15" customHeight="1" x14ac:dyDescent="0.2">
      <c r="A561" s="240" t="str">
        <f>IFERROR(INDEX('All Ticker P&amp;L'!$A$2:$A$1001,MATCH(ROWS($A$2:A561),'All Ticker P&amp;L'!$N$2:$N$1001,0)),"")</f>
        <v/>
      </c>
      <c r="B561" s="240" t="str">
        <f t="shared" si="77"/>
        <v/>
      </c>
      <c r="C561" s="240" t="str">
        <f t="shared" si="78"/>
        <v/>
      </c>
      <c r="D561" s="240" t="str">
        <f t="shared" si="79"/>
        <v/>
      </c>
      <c r="E561" s="261" t="str">
        <f>IF($A561="","",SUMIFS(Txn[Signed Units],Txn[Key],$A561))</f>
        <v/>
      </c>
      <c r="F561" s="283">
        <f>IF($A561="","",SUMIFS(Txn[Buy Cost],Txn[Key],$A561,Txn[Transaction Order],"&gt;"&amp;IFERROR(_xlfn.MAXIFS(Txn[Transaction Order],Txn[Key],$A561,Txn[Running Units],"&gt;-0.000001",Txn[Running Units],"&lt;0.000001"),0)))</f>
      </c>
      <c r="G561" s="283">
        <f>IF($A561="","",IFERROR(F561/SUMIFS(Txn[Units Purchased or Sold],Txn[Key],$A561,Txn[Transaction Order],"&gt;"&amp;IFERROR(_xlfn.MAXIFS(Txn[Transaction Order],Txn[Key],$A561,Txn[Running Units],"&gt;-0.000001",Txn[Running Units],"&lt;0.000001"),0),Txn[Sell (-1) Buy (1) Fees (0) Dividend (2)],1),0))</f>
      </c>
      <c r="H561" s="283">
        <f>IF($A561="","",SUMIFS(Txn[Sell Proceeds],Txn[Key],$A561,Txn[Transaction Order],"&gt;"&amp;IFERROR(_xlfn.MAXIFS(Txn[Transaction Order],Txn[Key],$A561,Txn[Running Units],"&gt;-0.000001",Txn[Running Units],"&lt;0.000001"),0)))</f>
      </c>
      <c r="I561" s="284" t="str">
        <f>IF($A561="","",IFERROR(INDEX(Prices[Current Price],MATCH($A561,Prices[Key],0)),0))</f>
        <v/>
      </c>
      <c r="J561" s="285" t="str">
        <f>IF($A561="","",IFERROR(INDEX(Prices[FX to SGD],MATCH($A561,Prices[Key],0)),1))</f>
        <v/>
      </c>
      <c r="K561" s="283" t="str">
        <f t="shared" si="80"/>
        <v/>
      </c>
      <c r="L561" s="283" t="str">
        <f t="shared" si="81"/>
        <v/>
      </c>
      <c r="M561" s="283" t="str">
        <f t="shared" si="82"/>
        <v/>
      </c>
      <c r="N561" s="286" t="str">
        <f t="shared" si="83"/>
        <v/>
      </c>
      <c r="O561" t="str">
        <f>IF($A561="","",IFERROR(INDEX(Prices[Category],MATCH($A561,Prices[Key],0)),"Uncategorized"))</f>
        <v/>
      </c>
      <c r="P561" s="287" t="str">
        <f t="shared" si="84"/>
        <v/>
      </c>
      <c r="Q561" s="287" t="str">
        <f t="shared" si="85"/>
        <v/>
      </c>
    </row>
    <row r="562" spans="1:17" ht="15" customHeight="1" x14ac:dyDescent="0.2">
      <c r="A562" s="240" t="str">
        <f>IFERROR(INDEX('All Ticker P&amp;L'!$A$2:$A$1001,MATCH(ROWS($A$2:A562),'All Ticker P&amp;L'!$N$2:$N$1001,0)),"")</f>
        <v/>
      </c>
      <c r="B562" s="240" t="str">
        <f t="shared" si="77"/>
        <v/>
      </c>
      <c r="C562" s="240" t="str">
        <f t="shared" si="78"/>
        <v/>
      </c>
      <c r="D562" s="240" t="str">
        <f t="shared" si="79"/>
        <v/>
      </c>
      <c r="E562" s="261" t="str">
        <f>IF($A562="","",SUMIFS(Txn[Signed Units],Txn[Key],$A562))</f>
        <v/>
      </c>
      <c r="F562" s="283">
        <f>IF($A562="","",SUMIFS(Txn[Buy Cost],Txn[Key],$A562,Txn[Transaction Order],"&gt;"&amp;IFERROR(_xlfn.MAXIFS(Txn[Transaction Order],Txn[Key],$A562,Txn[Running Units],"&gt;-0.000001",Txn[Running Units],"&lt;0.000001"),0)))</f>
      </c>
      <c r="G562" s="283">
        <f>IF($A562="","",IFERROR(F562/SUMIFS(Txn[Units Purchased or Sold],Txn[Key],$A562,Txn[Transaction Order],"&gt;"&amp;IFERROR(_xlfn.MAXIFS(Txn[Transaction Order],Txn[Key],$A562,Txn[Running Units],"&gt;-0.000001",Txn[Running Units],"&lt;0.000001"),0),Txn[Sell (-1) Buy (1) Fees (0) Dividend (2)],1),0))</f>
      </c>
      <c r="H562" s="283">
        <f>IF($A562="","",SUMIFS(Txn[Sell Proceeds],Txn[Key],$A562,Txn[Transaction Order],"&gt;"&amp;IFERROR(_xlfn.MAXIFS(Txn[Transaction Order],Txn[Key],$A562,Txn[Running Units],"&gt;-0.000001",Txn[Running Units],"&lt;0.000001"),0)))</f>
      </c>
      <c r="I562" s="284" t="str">
        <f>IF($A562="","",IFERROR(INDEX(Prices[Current Price],MATCH($A562,Prices[Key],0)),0))</f>
        <v/>
      </c>
      <c r="J562" s="285" t="str">
        <f>IF($A562="","",IFERROR(INDEX(Prices[FX to SGD],MATCH($A562,Prices[Key],0)),1))</f>
        <v/>
      </c>
      <c r="K562" s="283" t="str">
        <f t="shared" si="80"/>
        <v/>
      </c>
      <c r="L562" s="283" t="str">
        <f t="shared" si="81"/>
        <v/>
      </c>
      <c r="M562" s="283" t="str">
        <f t="shared" si="82"/>
        <v/>
      </c>
      <c r="N562" s="286" t="str">
        <f t="shared" si="83"/>
        <v/>
      </c>
      <c r="O562" t="str">
        <f>IF($A562="","",IFERROR(INDEX(Prices[Category],MATCH($A562,Prices[Key],0)),"Uncategorized"))</f>
        <v/>
      </c>
      <c r="P562" s="287" t="str">
        <f t="shared" si="84"/>
        <v/>
      </c>
      <c r="Q562" s="287" t="str">
        <f t="shared" si="85"/>
        <v/>
      </c>
    </row>
    <row r="563" spans="1:17" ht="15" customHeight="1" x14ac:dyDescent="0.2">
      <c r="A563" s="240" t="str">
        <f>IFERROR(INDEX('All Ticker P&amp;L'!$A$2:$A$1001,MATCH(ROWS($A$2:A563),'All Ticker P&amp;L'!$N$2:$N$1001,0)),"")</f>
        <v/>
      </c>
      <c r="B563" s="240" t="str">
        <f t="shared" si="77"/>
        <v/>
      </c>
      <c r="C563" s="240" t="str">
        <f t="shared" si="78"/>
        <v/>
      </c>
      <c r="D563" s="240" t="str">
        <f t="shared" si="79"/>
        <v/>
      </c>
      <c r="E563" s="261" t="str">
        <f>IF($A563="","",SUMIFS(Txn[Signed Units],Txn[Key],$A563))</f>
        <v/>
      </c>
      <c r="F563" s="283">
        <f>IF($A563="","",SUMIFS(Txn[Buy Cost],Txn[Key],$A563,Txn[Transaction Order],"&gt;"&amp;IFERROR(_xlfn.MAXIFS(Txn[Transaction Order],Txn[Key],$A563,Txn[Running Units],"&gt;-0.000001",Txn[Running Units],"&lt;0.000001"),0)))</f>
      </c>
      <c r="G563" s="283">
        <f>IF($A563="","",IFERROR(F563/SUMIFS(Txn[Units Purchased or Sold],Txn[Key],$A563,Txn[Transaction Order],"&gt;"&amp;IFERROR(_xlfn.MAXIFS(Txn[Transaction Order],Txn[Key],$A563,Txn[Running Units],"&gt;-0.000001",Txn[Running Units],"&lt;0.000001"),0),Txn[Sell (-1) Buy (1) Fees (0) Dividend (2)],1),0))</f>
      </c>
      <c r="H563" s="283">
        <f>IF($A563="","",SUMIFS(Txn[Sell Proceeds],Txn[Key],$A563,Txn[Transaction Order],"&gt;"&amp;IFERROR(_xlfn.MAXIFS(Txn[Transaction Order],Txn[Key],$A563,Txn[Running Units],"&gt;-0.000001",Txn[Running Units],"&lt;0.000001"),0)))</f>
      </c>
      <c r="I563" s="284" t="str">
        <f>IF($A563="","",IFERROR(INDEX(Prices[Current Price],MATCH($A563,Prices[Key],0)),0))</f>
        <v/>
      </c>
      <c r="J563" s="285" t="str">
        <f>IF($A563="","",IFERROR(INDEX(Prices[FX to SGD],MATCH($A563,Prices[Key],0)),1))</f>
        <v/>
      </c>
      <c r="K563" s="283" t="str">
        <f t="shared" si="80"/>
        <v/>
      </c>
      <c r="L563" s="283" t="str">
        <f t="shared" si="81"/>
        <v/>
      </c>
      <c r="M563" s="283" t="str">
        <f t="shared" si="82"/>
        <v/>
      </c>
      <c r="N563" s="286" t="str">
        <f t="shared" si="83"/>
        <v/>
      </c>
      <c r="O563" t="str">
        <f>IF($A563="","",IFERROR(INDEX(Prices[Category],MATCH($A563,Prices[Key],0)),"Uncategorized"))</f>
        <v/>
      </c>
      <c r="P563" s="287" t="str">
        <f t="shared" si="84"/>
        <v/>
      </c>
      <c r="Q563" s="287" t="str">
        <f t="shared" si="85"/>
        <v/>
      </c>
    </row>
    <row r="564" spans="1:17" ht="15" customHeight="1" x14ac:dyDescent="0.2">
      <c r="A564" s="240" t="str">
        <f>IFERROR(INDEX('All Ticker P&amp;L'!$A$2:$A$1001,MATCH(ROWS($A$2:A564),'All Ticker P&amp;L'!$N$2:$N$1001,0)),"")</f>
        <v/>
      </c>
      <c r="B564" s="240" t="str">
        <f t="shared" si="77"/>
        <v/>
      </c>
      <c r="C564" s="240" t="str">
        <f t="shared" si="78"/>
        <v/>
      </c>
      <c r="D564" s="240" t="str">
        <f t="shared" si="79"/>
        <v/>
      </c>
      <c r="E564" s="261" t="str">
        <f>IF($A564="","",SUMIFS(Txn[Signed Units],Txn[Key],$A564))</f>
        <v/>
      </c>
      <c r="F564" s="283">
        <f>IF($A564="","",SUMIFS(Txn[Buy Cost],Txn[Key],$A564,Txn[Transaction Order],"&gt;"&amp;IFERROR(_xlfn.MAXIFS(Txn[Transaction Order],Txn[Key],$A564,Txn[Running Units],"&gt;-0.000001",Txn[Running Units],"&lt;0.000001"),0)))</f>
      </c>
      <c r="G564" s="283">
        <f>IF($A564="","",IFERROR(F564/SUMIFS(Txn[Units Purchased or Sold],Txn[Key],$A564,Txn[Transaction Order],"&gt;"&amp;IFERROR(_xlfn.MAXIFS(Txn[Transaction Order],Txn[Key],$A564,Txn[Running Units],"&gt;-0.000001",Txn[Running Units],"&lt;0.000001"),0),Txn[Sell (-1) Buy (1) Fees (0) Dividend (2)],1),0))</f>
      </c>
      <c r="H564" s="283">
        <f>IF($A564="","",SUMIFS(Txn[Sell Proceeds],Txn[Key],$A564,Txn[Transaction Order],"&gt;"&amp;IFERROR(_xlfn.MAXIFS(Txn[Transaction Order],Txn[Key],$A564,Txn[Running Units],"&gt;-0.000001",Txn[Running Units],"&lt;0.000001"),0)))</f>
      </c>
      <c r="I564" s="284" t="str">
        <f>IF($A564="","",IFERROR(INDEX(Prices[Current Price],MATCH($A564,Prices[Key],0)),0))</f>
        <v/>
      </c>
      <c r="J564" s="285" t="str">
        <f>IF($A564="","",IFERROR(INDEX(Prices[FX to SGD],MATCH($A564,Prices[Key],0)),1))</f>
        <v/>
      </c>
      <c r="K564" s="283" t="str">
        <f t="shared" si="80"/>
        <v/>
      </c>
      <c r="L564" s="283" t="str">
        <f t="shared" si="81"/>
        <v/>
      </c>
      <c r="M564" s="283" t="str">
        <f t="shared" si="82"/>
        <v/>
      </c>
      <c r="N564" s="286" t="str">
        <f t="shared" si="83"/>
        <v/>
      </c>
      <c r="O564" t="str">
        <f>IF($A564="","",IFERROR(INDEX(Prices[Category],MATCH($A564,Prices[Key],0)),"Uncategorized"))</f>
        <v/>
      </c>
      <c r="P564" s="287" t="str">
        <f t="shared" si="84"/>
        <v/>
      </c>
      <c r="Q564" s="287" t="str">
        <f t="shared" si="85"/>
        <v/>
      </c>
    </row>
    <row r="565" spans="1:17" ht="15" customHeight="1" x14ac:dyDescent="0.2">
      <c r="A565" s="240" t="str">
        <f>IFERROR(INDEX('All Ticker P&amp;L'!$A$2:$A$1001,MATCH(ROWS($A$2:A565),'All Ticker P&amp;L'!$N$2:$N$1001,0)),"")</f>
        <v/>
      </c>
      <c r="B565" s="240" t="str">
        <f t="shared" si="77"/>
        <v/>
      </c>
      <c r="C565" s="240" t="str">
        <f t="shared" si="78"/>
        <v/>
      </c>
      <c r="D565" s="240" t="str">
        <f t="shared" si="79"/>
        <v/>
      </c>
      <c r="E565" s="261" t="str">
        <f>IF($A565="","",SUMIFS(Txn[Signed Units],Txn[Key],$A565))</f>
        <v/>
      </c>
      <c r="F565" s="283">
        <f>IF($A565="","",SUMIFS(Txn[Buy Cost],Txn[Key],$A565,Txn[Transaction Order],"&gt;"&amp;IFERROR(_xlfn.MAXIFS(Txn[Transaction Order],Txn[Key],$A565,Txn[Running Units],"&gt;-0.000001",Txn[Running Units],"&lt;0.000001"),0)))</f>
      </c>
      <c r="G565" s="283">
        <f>IF($A565="","",IFERROR(F565/SUMIFS(Txn[Units Purchased or Sold],Txn[Key],$A565,Txn[Transaction Order],"&gt;"&amp;IFERROR(_xlfn.MAXIFS(Txn[Transaction Order],Txn[Key],$A565,Txn[Running Units],"&gt;-0.000001",Txn[Running Units],"&lt;0.000001"),0),Txn[Sell (-1) Buy (1) Fees (0) Dividend (2)],1),0))</f>
      </c>
      <c r="H565" s="283">
        <f>IF($A565="","",SUMIFS(Txn[Sell Proceeds],Txn[Key],$A565,Txn[Transaction Order],"&gt;"&amp;IFERROR(_xlfn.MAXIFS(Txn[Transaction Order],Txn[Key],$A565,Txn[Running Units],"&gt;-0.000001",Txn[Running Units],"&lt;0.000001"),0)))</f>
      </c>
      <c r="I565" s="284" t="str">
        <f>IF($A565="","",IFERROR(INDEX(Prices[Current Price],MATCH($A565,Prices[Key],0)),0))</f>
        <v/>
      </c>
      <c r="J565" s="285" t="str">
        <f>IF($A565="","",IFERROR(INDEX(Prices[FX to SGD],MATCH($A565,Prices[Key],0)),1))</f>
        <v/>
      </c>
      <c r="K565" s="283" t="str">
        <f t="shared" si="80"/>
        <v/>
      </c>
      <c r="L565" s="283" t="str">
        <f t="shared" si="81"/>
        <v/>
      </c>
      <c r="M565" s="283" t="str">
        <f t="shared" si="82"/>
        <v/>
      </c>
      <c r="N565" s="286" t="str">
        <f t="shared" si="83"/>
        <v/>
      </c>
      <c r="O565" t="str">
        <f>IF($A565="","",IFERROR(INDEX(Prices[Category],MATCH($A565,Prices[Key],0)),"Uncategorized"))</f>
        <v/>
      </c>
      <c r="P565" s="287" t="str">
        <f t="shared" si="84"/>
        <v/>
      </c>
      <c r="Q565" s="287" t="str">
        <f t="shared" si="85"/>
        <v/>
      </c>
    </row>
    <row r="566" spans="1:17" ht="15" customHeight="1" x14ac:dyDescent="0.2">
      <c r="A566" s="240" t="str">
        <f>IFERROR(INDEX('All Ticker P&amp;L'!$A$2:$A$1001,MATCH(ROWS($A$2:A566),'All Ticker P&amp;L'!$N$2:$N$1001,0)),"")</f>
        <v/>
      </c>
      <c r="B566" s="240" t="str">
        <f t="shared" si="77"/>
        <v/>
      </c>
      <c r="C566" s="240" t="str">
        <f t="shared" si="78"/>
        <v/>
      </c>
      <c r="D566" s="240" t="str">
        <f t="shared" si="79"/>
        <v/>
      </c>
      <c r="E566" s="261" t="str">
        <f>IF($A566="","",SUMIFS(Txn[Signed Units],Txn[Key],$A566))</f>
        <v/>
      </c>
      <c r="F566" s="283">
        <f>IF($A566="","",SUMIFS(Txn[Buy Cost],Txn[Key],$A566,Txn[Transaction Order],"&gt;"&amp;IFERROR(_xlfn.MAXIFS(Txn[Transaction Order],Txn[Key],$A566,Txn[Running Units],"&gt;-0.000001",Txn[Running Units],"&lt;0.000001"),0)))</f>
      </c>
      <c r="G566" s="283">
        <f>IF($A566="","",IFERROR(F566/SUMIFS(Txn[Units Purchased or Sold],Txn[Key],$A566,Txn[Transaction Order],"&gt;"&amp;IFERROR(_xlfn.MAXIFS(Txn[Transaction Order],Txn[Key],$A566,Txn[Running Units],"&gt;-0.000001",Txn[Running Units],"&lt;0.000001"),0),Txn[Sell (-1) Buy (1) Fees (0) Dividend (2)],1),0))</f>
      </c>
      <c r="H566" s="283">
        <f>IF($A566="","",SUMIFS(Txn[Sell Proceeds],Txn[Key],$A566,Txn[Transaction Order],"&gt;"&amp;IFERROR(_xlfn.MAXIFS(Txn[Transaction Order],Txn[Key],$A566,Txn[Running Units],"&gt;-0.000001",Txn[Running Units],"&lt;0.000001"),0)))</f>
      </c>
      <c r="I566" s="284" t="str">
        <f>IF($A566="","",IFERROR(INDEX(Prices[Current Price],MATCH($A566,Prices[Key],0)),0))</f>
        <v/>
      </c>
      <c r="J566" s="285" t="str">
        <f>IF($A566="","",IFERROR(INDEX(Prices[FX to SGD],MATCH($A566,Prices[Key],0)),1))</f>
        <v/>
      </c>
      <c r="K566" s="283" t="str">
        <f t="shared" si="80"/>
        <v/>
      </c>
      <c r="L566" s="283" t="str">
        <f t="shared" si="81"/>
        <v/>
      </c>
      <c r="M566" s="283" t="str">
        <f t="shared" si="82"/>
        <v/>
      </c>
      <c r="N566" s="286" t="str">
        <f t="shared" si="83"/>
        <v/>
      </c>
      <c r="O566" t="str">
        <f>IF($A566="","",IFERROR(INDEX(Prices[Category],MATCH($A566,Prices[Key],0)),"Uncategorized"))</f>
        <v/>
      </c>
      <c r="P566" s="287" t="str">
        <f t="shared" si="84"/>
        <v/>
      </c>
      <c r="Q566" s="287" t="str">
        <f t="shared" si="85"/>
        <v/>
      </c>
    </row>
    <row r="567" spans="1:17" ht="15" customHeight="1" x14ac:dyDescent="0.2">
      <c r="A567" s="240" t="str">
        <f>IFERROR(INDEX('All Ticker P&amp;L'!$A$2:$A$1001,MATCH(ROWS($A$2:A567),'All Ticker P&amp;L'!$N$2:$N$1001,0)),"")</f>
        <v/>
      </c>
      <c r="B567" s="240" t="str">
        <f t="shared" si="77"/>
        <v/>
      </c>
      <c r="C567" s="240" t="str">
        <f t="shared" si="78"/>
        <v/>
      </c>
      <c r="D567" s="240" t="str">
        <f t="shared" si="79"/>
        <v/>
      </c>
      <c r="E567" s="261" t="str">
        <f>IF($A567="","",SUMIFS(Txn[Signed Units],Txn[Key],$A567))</f>
        <v/>
      </c>
      <c r="F567" s="283">
        <f>IF($A567="","",SUMIFS(Txn[Buy Cost],Txn[Key],$A567,Txn[Transaction Order],"&gt;"&amp;IFERROR(_xlfn.MAXIFS(Txn[Transaction Order],Txn[Key],$A567,Txn[Running Units],"&gt;-0.000001",Txn[Running Units],"&lt;0.000001"),0)))</f>
      </c>
      <c r="G567" s="283">
        <f>IF($A567="","",IFERROR(F567/SUMIFS(Txn[Units Purchased or Sold],Txn[Key],$A567,Txn[Transaction Order],"&gt;"&amp;IFERROR(_xlfn.MAXIFS(Txn[Transaction Order],Txn[Key],$A567,Txn[Running Units],"&gt;-0.000001",Txn[Running Units],"&lt;0.000001"),0),Txn[Sell (-1) Buy (1) Fees (0) Dividend (2)],1),0))</f>
      </c>
      <c r="H567" s="283">
        <f>IF($A567="","",SUMIFS(Txn[Sell Proceeds],Txn[Key],$A567,Txn[Transaction Order],"&gt;"&amp;IFERROR(_xlfn.MAXIFS(Txn[Transaction Order],Txn[Key],$A567,Txn[Running Units],"&gt;-0.000001",Txn[Running Units],"&lt;0.000001"),0)))</f>
      </c>
      <c r="I567" s="284" t="str">
        <f>IF($A567="","",IFERROR(INDEX(Prices[Current Price],MATCH($A567,Prices[Key],0)),0))</f>
        <v/>
      </c>
      <c r="J567" s="285" t="str">
        <f>IF($A567="","",IFERROR(INDEX(Prices[FX to SGD],MATCH($A567,Prices[Key],0)),1))</f>
        <v/>
      </c>
      <c r="K567" s="283" t="str">
        <f t="shared" si="80"/>
        <v/>
      </c>
      <c r="L567" s="283" t="str">
        <f t="shared" si="81"/>
        <v/>
      </c>
      <c r="M567" s="283" t="str">
        <f t="shared" si="82"/>
        <v/>
      </c>
      <c r="N567" s="286" t="str">
        <f t="shared" si="83"/>
        <v/>
      </c>
      <c r="O567" t="str">
        <f>IF($A567="","",IFERROR(INDEX(Prices[Category],MATCH($A567,Prices[Key],0)),"Uncategorized"))</f>
        <v/>
      </c>
      <c r="P567" s="287" t="str">
        <f t="shared" si="84"/>
        <v/>
      </c>
      <c r="Q567" s="287" t="str">
        <f t="shared" si="85"/>
        <v/>
      </c>
    </row>
    <row r="568" spans="1:17" ht="15" customHeight="1" x14ac:dyDescent="0.2">
      <c r="A568" s="240" t="str">
        <f>IFERROR(INDEX('All Ticker P&amp;L'!$A$2:$A$1001,MATCH(ROWS($A$2:A568),'All Ticker P&amp;L'!$N$2:$N$1001,0)),"")</f>
        <v/>
      </c>
      <c r="B568" s="240" t="str">
        <f t="shared" si="77"/>
        <v/>
      </c>
      <c r="C568" s="240" t="str">
        <f t="shared" si="78"/>
        <v/>
      </c>
      <c r="D568" s="240" t="str">
        <f t="shared" si="79"/>
        <v/>
      </c>
      <c r="E568" s="261" t="str">
        <f>IF($A568="","",SUMIFS(Txn[Signed Units],Txn[Key],$A568))</f>
        <v/>
      </c>
      <c r="F568" s="283">
        <f>IF($A568="","",SUMIFS(Txn[Buy Cost],Txn[Key],$A568,Txn[Transaction Order],"&gt;"&amp;IFERROR(_xlfn.MAXIFS(Txn[Transaction Order],Txn[Key],$A568,Txn[Running Units],"&gt;-0.000001",Txn[Running Units],"&lt;0.000001"),0)))</f>
      </c>
      <c r="G568" s="283">
        <f>IF($A568="","",IFERROR(F568/SUMIFS(Txn[Units Purchased or Sold],Txn[Key],$A568,Txn[Transaction Order],"&gt;"&amp;IFERROR(_xlfn.MAXIFS(Txn[Transaction Order],Txn[Key],$A568,Txn[Running Units],"&gt;-0.000001",Txn[Running Units],"&lt;0.000001"),0),Txn[Sell (-1) Buy (1) Fees (0) Dividend (2)],1),0))</f>
      </c>
      <c r="H568" s="283">
        <f>IF($A568="","",SUMIFS(Txn[Sell Proceeds],Txn[Key],$A568,Txn[Transaction Order],"&gt;"&amp;IFERROR(_xlfn.MAXIFS(Txn[Transaction Order],Txn[Key],$A568,Txn[Running Units],"&gt;-0.000001",Txn[Running Units],"&lt;0.000001"),0)))</f>
      </c>
      <c r="I568" s="284" t="str">
        <f>IF($A568="","",IFERROR(INDEX(Prices[Current Price],MATCH($A568,Prices[Key],0)),0))</f>
        <v/>
      </c>
      <c r="J568" s="285" t="str">
        <f>IF($A568="","",IFERROR(INDEX(Prices[FX to SGD],MATCH($A568,Prices[Key],0)),1))</f>
        <v/>
      </c>
      <c r="K568" s="283" t="str">
        <f t="shared" si="80"/>
        <v/>
      </c>
      <c r="L568" s="283" t="str">
        <f t="shared" si="81"/>
        <v/>
      </c>
      <c r="M568" s="283" t="str">
        <f t="shared" si="82"/>
        <v/>
      </c>
      <c r="N568" s="286" t="str">
        <f t="shared" si="83"/>
        <v/>
      </c>
      <c r="O568" t="str">
        <f>IF($A568="","",IFERROR(INDEX(Prices[Category],MATCH($A568,Prices[Key],0)),"Uncategorized"))</f>
        <v/>
      </c>
      <c r="P568" s="287" t="str">
        <f t="shared" si="84"/>
        <v/>
      </c>
      <c r="Q568" s="287" t="str">
        <f t="shared" si="85"/>
        <v/>
      </c>
    </row>
    <row r="569" spans="1:17" ht="15" customHeight="1" x14ac:dyDescent="0.2">
      <c r="A569" s="240" t="str">
        <f>IFERROR(INDEX('All Ticker P&amp;L'!$A$2:$A$1001,MATCH(ROWS($A$2:A569),'All Ticker P&amp;L'!$N$2:$N$1001,0)),"")</f>
        <v/>
      </c>
      <c r="B569" s="240" t="str">
        <f t="shared" si="77"/>
        <v/>
      </c>
      <c r="C569" s="240" t="str">
        <f t="shared" si="78"/>
        <v/>
      </c>
      <c r="D569" s="240" t="str">
        <f t="shared" si="79"/>
        <v/>
      </c>
      <c r="E569" s="261" t="str">
        <f>IF($A569="","",SUMIFS(Txn[Signed Units],Txn[Key],$A569))</f>
        <v/>
      </c>
      <c r="F569" s="283">
        <f>IF($A569="","",SUMIFS(Txn[Buy Cost],Txn[Key],$A569,Txn[Transaction Order],"&gt;"&amp;IFERROR(_xlfn.MAXIFS(Txn[Transaction Order],Txn[Key],$A569,Txn[Running Units],"&gt;-0.000001",Txn[Running Units],"&lt;0.000001"),0)))</f>
      </c>
      <c r="G569" s="283">
        <f>IF($A569="","",IFERROR(F569/SUMIFS(Txn[Units Purchased or Sold],Txn[Key],$A569,Txn[Transaction Order],"&gt;"&amp;IFERROR(_xlfn.MAXIFS(Txn[Transaction Order],Txn[Key],$A569,Txn[Running Units],"&gt;-0.000001",Txn[Running Units],"&lt;0.000001"),0),Txn[Sell (-1) Buy (1) Fees (0) Dividend (2)],1),0))</f>
      </c>
      <c r="H569" s="283">
        <f>IF($A569="","",SUMIFS(Txn[Sell Proceeds],Txn[Key],$A569,Txn[Transaction Order],"&gt;"&amp;IFERROR(_xlfn.MAXIFS(Txn[Transaction Order],Txn[Key],$A569,Txn[Running Units],"&gt;-0.000001",Txn[Running Units],"&lt;0.000001"),0)))</f>
      </c>
      <c r="I569" s="284" t="str">
        <f>IF($A569="","",IFERROR(INDEX(Prices[Current Price],MATCH($A569,Prices[Key],0)),0))</f>
        <v/>
      </c>
      <c r="J569" s="285" t="str">
        <f>IF($A569="","",IFERROR(INDEX(Prices[FX to SGD],MATCH($A569,Prices[Key],0)),1))</f>
        <v/>
      </c>
      <c r="K569" s="283" t="str">
        <f t="shared" si="80"/>
        <v/>
      </c>
      <c r="L569" s="283" t="str">
        <f t="shared" si="81"/>
        <v/>
      </c>
      <c r="M569" s="283" t="str">
        <f t="shared" si="82"/>
        <v/>
      </c>
      <c r="N569" s="286" t="str">
        <f t="shared" si="83"/>
        <v/>
      </c>
      <c r="O569" t="str">
        <f>IF($A569="","",IFERROR(INDEX(Prices[Category],MATCH($A569,Prices[Key],0)),"Uncategorized"))</f>
        <v/>
      </c>
      <c r="P569" s="287" t="str">
        <f t="shared" si="84"/>
        <v/>
      </c>
      <c r="Q569" s="287" t="str">
        <f t="shared" si="85"/>
        <v/>
      </c>
    </row>
    <row r="570" spans="1:17" ht="15" customHeight="1" x14ac:dyDescent="0.2">
      <c r="A570" s="240" t="str">
        <f>IFERROR(INDEX('All Ticker P&amp;L'!$A$2:$A$1001,MATCH(ROWS($A$2:A570),'All Ticker P&amp;L'!$N$2:$N$1001,0)),"")</f>
        <v/>
      </c>
      <c r="B570" s="240" t="str">
        <f t="shared" si="77"/>
        <v/>
      </c>
      <c r="C570" s="240" t="str">
        <f t="shared" si="78"/>
        <v/>
      </c>
      <c r="D570" s="240" t="str">
        <f t="shared" si="79"/>
        <v/>
      </c>
      <c r="E570" s="261" t="str">
        <f>IF($A570="","",SUMIFS(Txn[Signed Units],Txn[Key],$A570))</f>
        <v/>
      </c>
      <c r="F570" s="283">
        <f>IF($A570="","",SUMIFS(Txn[Buy Cost],Txn[Key],$A570,Txn[Transaction Order],"&gt;"&amp;IFERROR(_xlfn.MAXIFS(Txn[Transaction Order],Txn[Key],$A570,Txn[Running Units],"&gt;-0.000001",Txn[Running Units],"&lt;0.000001"),0)))</f>
      </c>
      <c r="G570" s="283">
        <f>IF($A570="","",IFERROR(F570/SUMIFS(Txn[Units Purchased or Sold],Txn[Key],$A570,Txn[Transaction Order],"&gt;"&amp;IFERROR(_xlfn.MAXIFS(Txn[Transaction Order],Txn[Key],$A570,Txn[Running Units],"&gt;-0.000001",Txn[Running Units],"&lt;0.000001"),0),Txn[Sell (-1) Buy (1) Fees (0) Dividend (2)],1),0))</f>
      </c>
      <c r="H570" s="283">
        <f>IF($A570="","",SUMIFS(Txn[Sell Proceeds],Txn[Key],$A570,Txn[Transaction Order],"&gt;"&amp;IFERROR(_xlfn.MAXIFS(Txn[Transaction Order],Txn[Key],$A570,Txn[Running Units],"&gt;-0.000001",Txn[Running Units],"&lt;0.000001"),0)))</f>
      </c>
      <c r="I570" s="284" t="str">
        <f>IF($A570="","",IFERROR(INDEX(Prices[Current Price],MATCH($A570,Prices[Key],0)),0))</f>
        <v/>
      </c>
      <c r="J570" s="285" t="str">
        <f>IF($A570="","",IFERROR(INDEX(Prices[FX to SGD],MATCH($A570,Prices[Key],0)),1))</f>
        <v/>
      </c>
      <c r="K570" s="283" t="str">
        <f t="shared" si="80"/>
        <v/>
      </c>
      <c r="L570" s="283" t="str">
        <f t="shared" si="81"/>
        <v/>
      </c>
      <c r="M570" s="283" t="str">
        <f t="shared" si="82"/>
        <v/>
      </c>
      <c r="N570" s="286" t="str">
        <f t="shared" si="83"/>
        <v/>
      </c>
      <c r="O570" t="str">
        <f>IF($A570="","",IFERROR(INDEX(Prices[Category],MATCH($A570,Prices[Key],0)),"Uncategorized"))</f>
        <v/>
      </c>
      <c r="P570" s="287" t="str">
        <f t="shared" si="84"/>
        <v/>
      </c>
      <c r="Q570" s="287" t="str">
        <f t="shared" si="85"/>
        <v/>
      </c>
    </row>
    <row r="571" spans="1:17" ht="15" customHeight="1" x14ac:dyDescent="0.2">
      <c r="A571" s="240" t="str">
        <f>IFERROR(INDEX('All Ticker P&amp;L'!$A$2:$A$1001,MATCH(ROWS($A$2:A571),'All Ticker P&amp;L'!$N$2:$N$1001,0)),"")</f>
        <v/>
      </c>
      <c r="B571" s="240" t="str">
        <f t="shared" si="77"/>
        <v/>
      </c>
      <c r="C571" s="240" t="str">
        <f t="shared" si="78"/>
        <v/>
      </c>
      <c r="D571" s="240" t="str">
        <f t="shared" si="79"/>
        <v/>
      </c>
      <c r="E571" s="261" t="str">
        <f>IF($A571="","",SUMIFS(Txn[Signed Units],Txn[Key],$A571))</f>
        <v/>
      </c>
      <c r="F571" s="283">
        <f>IF($A571="","",SUMIFS(Txn[Buy Cost],Txn[Key],$A571,Txn[Transaction Order],"&gt;"&amp;IFERROR(_xlfn.MAXIFS(Txn[Transaction Order],Txn[Key],$A571,Txn[Running Units],"&gt;-0.000001",Txn[Running Units],"&lt;0.000001"),0)))</f>
      </c>
      <c r="G571" s="283">
        <f>IF($A571="","",IFERROR(F571/SUMIFS(Txn[Units Purchased or Sold],Txn[Key],$A571,Txn[Transaction Order],"&gt;"&amp;IFERROR(_xlfn.MAXIFS(Txn[Transaction Order],Txn[Key],$A571,Txn[Running Units],"&gt;-0.000001",Txn[Running Units],"&lt;0.000001"),0),Txn[Sell (-1) Buy (1) Fees (0) Dividend (2)],1),0))</f>
      </c>
      <c r="H571" s="283">
        <f>IF($A571="","",SUMIFS(Txn[Sell Proceeds],Txn[Key],$A571,Txn[Transaction Order],"&gt;"&amp;IFERROR(_xlfn.MAXIFS(Txn[Transaction Order],Txn[Key],$A571,Txn[Running Units],"&gt;-0.000001",Txn[Running Units],"&lt;0.000001"),0)))</f>
      </c>
      <c r="I571" s="284" t="str">
        <f>IF($A571="","",IFERROR(INDEX(Prices[Current Price],MATCH($A571,Prices[Key],0)),0))</f>
        <v/>
      </c>
      <c r="J571" s="285" t="str">
        <f>IF($A571="","",IFERROR(INDEX(Prices[FX to SGD],MATCH($A571,Prices[Key],0)),1))</f>
        <v/>
      </c>
      <c r="K571" s="283" t="str">
        <f t="shared" si="80"/>
        <v/>
      </c>
      <c r="L571" s="283" t="str">
        <f t="shared" si="81"/>
        <v/>
      </c>
      <c r="M571" s="283" t="str">
        <f t="shared" si="82"/>
        <v/>
      </c>
      <c r="N571" s="286" t="str">
        <f t="shared" si="83"/>
        <v/>
      </c>
      <c r="O571" t="str">
        <f>IF($A571="","",IFERROR(INDEX(Prices[Category],MATCH($A571,Prices[Key],0)),"Uncategorized"))</f>
        <v/>
      </c>
      <c r="P571" s="287" t="str">
        <f t="shared" si="84"/>
        <v/>
      </c>
      <c r="Q571" s="287" t="str">
        <f t="shared" si="85"/>
        <v/>
      </c>
    </row>
    <row r="572" spans="1:17" ht="15" customHeight="1" x14ac:dyDescent="0.2">
      <c r="A572" s="240" t="str">
        <f>IFERROR(INDEX('All Ticker P&amp;L'!$A$2:$A$1001,MATCH(ROWS($A$2:A572),'All Ticker P&amp;L'!$N$2:$N$1001,0)),"")</f>
        <v/>
      </c>
      <c r="B572" s="240" t="str">
        <f t="shared" si="77"/>
        <v/>
      </c>
      <c r="C572" s="240" t="str">
        <f t="shared" si="78"/>
        <v/>
      </c>
      <c r="D572" s="240" t="str">
        <f t="shared" si="79"/>
        <v/>
      </c>
      <c r="E572" s="261" t="str">
        <f>IF($A572="","",SUMIFS(Txn[Signed Units],Txn[Key],$A572))</f>
        <v/>
      </c>
      <c r="F572" s="283">
        <f>IF($A572="","",SUMIFS(Txn[Buy Cost],Txn[Key],$A572,Txn[Transaction Order],"&gt;"&amp;IFERROR(_xlfn.MAXIFS(Txn[Transaction Order],Txn[Key],$A572,Txn[Running Units],"&gt;-0.000001",Txn[Running Units],"&lt;0.000001"),0)))</f>
      </c>
      <c r="G572" s="283">
        <f>IF($A572="","",IFERROR(F572/SUMIFS(Txn[Units Purchased or Sold],Txn[Key],$A572,Txn[Transaction Order],"&gt;"&amp;IFERROR(_xlfn.MAXIFS(Txn[Transaction Order],Txn[Key],$A572,Txn[Running Units],"&gt;-0.000001",Txn[Running Units],"&lt;0.000001"),0),Txn[Sell (-1) Buy (1) Fees (0) Dividend (2)],1),0))</f>
      </c>
      <c r="H572" s="283">
        <f>IF($A572="","",SUMIFS(Txn[Sell Proceeds],Txn[Key],$A572,Txn[Transaction Order],"&gt;"&amp;IFERROR(_xlfn.MAXIFS(Txn[Transaction Order],Txn[Key],$A572,Txn[Running Units],"&gt;-0.000001",Txn[Running Units],"&lt;0.000001"),0)))</f>
      </c>
      <c r="I572" s="284" t="str">
        <f>IF($A572="","",IFERROR(INDEX(Prices[Current Price],MATCH($A572,Prices[Key],0)),0))</f>
        <v/>
      </c>
      <c r="J572" s="285" t="str">
        <f>IF($A572="","",IFERROR(INDEX(Prices[FX to SGD],MATCH($A572,Prices[Key],0)),1))</f>
        <v/>
      </c>
      <c r="K572" s="283" t="str">
        <f t="shared" si="80"/>
        <v/>
      </c>
      <c r="L572" s="283" t="str">
        <f t="shared" si="81"/>
        <v/>
      </c>
      <c r="M572" s="283" t="str">
        <f t="shared" si="82"/>
        <v/>
      </c>
      <c r="N572" s="286" t="str">
        <f t="shared" si="83"/>
        <v/>
      </c>
      <c r="O572" t="str">
        <f>IF($A572="","",IFERROR(INDEX(Prices[Category],MATCH($A572,Prices[Key],0)),"Uncategorized"))</f>
        <v/>
      </c>
      <c r="P572" s="287" t="str">
        <f t="shared" si="84"/>
        <v/>
      </c>
      <c r="Q572" s="287" t="str">
        <f t="shared" si="85"/>
        <v/>
      </c>
    </row>
    <row r="573" spans="1:17" ht="15" customHeight="1" x14ac:dyDescent="0.2">
      <c r="A573" s="240" t="str">
        <f>IFERROR(INDEX('All Ticker P&amp;L'!$A$2:$A$1001,MATCH(ROWS($A$2:A573),'All Ticker P&amp;L'!$N$2:$N$1001,0)),"")</f>
        <v/>
      </c>
      <c r="B573" s="240" t="str">
        <f t="shared" si="77"/>
        <v/>
      </c>
      <c r="C573" s="240" t="str">
        <f t="shared" si="78"/>
        <v/>
      </c>
      <c r="D573" s="240" t="str">
        <f t="shared" si="79"/>
        <v/>
      </c>
      <c r="E573" s="261" t="str">
        <f>IF($A573="","",SUMIFS(Txn[Signed Units],Txn[Key],$A573))</f>
        <v/>
      </c>
      <c r="F573" s="283">
        <f>IF($A573="","",SUMIFS(Txn[Buy Cost],Txn[Key],$A573,Txn[Transaction Order],"&gt;"&amp;IFERROR(_xlfn.MAXIFS(Txn[Transaction Order],Txn[Key],$A573,Txn[Running Units],"&gt;-0.000001",Txn[Running Units],"&lt;0.000001"),0)))</f>
      </c>
      <c r="G573" s="283">
        <f>IF($A573="","",IFERROR(F573/SUMIFS(Txn[Units Purchased or Sold],Txn[Key],$A573,Txn[Transaction Order],"&gt;"&amp;IFERROR(_xlfn.MAXIFS(Txn[Transaction Order],Txn[Key],$A573,Txn[Running Units],"&gt;-0.000001",Txn[Running Units],"&lt;0.000001"),0),Txn[Sell (-1) Buy (1) Fees (0) Dividend (2)],1),0))</f>
      </c>
      <c r="H573" s="283">
        <f>IF($A573="","",SUMIFS(Txn[Sell Proceeds],Txn[Key],$A573,Txn[Transaction Order],"&gt;"&amp;IFERROR(_xlfn.MAXIFS(Txn[Transaction Order],Txn[Key],$A573,Txn[Running Units],"&gt;-0.000001",Txn[Running Units],"&lt;0.000001"),0)))</f>
      </c>
      <c r="I573" s="284" t="str">
        <f>IF($A573="","",IFERROR(INDEX(Prices[Current Price],MATCH($A573,Prices[Key],0)),0))</f>
        <v/>
      </c>
      <c r="J573" s="285" t="str">
        <f>IF($A573="","",IFERROR(INDEX(Prices[FX to SGD],MATCH($A573,Prices[Key],0)),1))</f>
        <v/>
      </c>
      <c r="K573" s="283" t="str">
        <f t="shared" si="80"/>
        <v/>
      </c>
      <c r="L573" s="283" t="str">
        <f t="shared" si="81"/>
        <v/>
      </c>
      <c r="M573" s="283" t="str">
        <f t="shared" si="82"/>
        <v/>
      </c>
      <c r="N573" s="286" t="str">
        <f t="shared" si="83"/>
        <v/>
      </c>
      <c r="O573" t="str">
        <f>IF($A573="","",IFERROR(INDEX(Prices[Category],MATCH($A573,Prices[Key],0)),"Uncategorized"))</f>
        <v/>
      </c>
      <c r="P573" s="287" t="str">
        <f t="shared" si="84"/>
        <v/>
      </c>
      <c r="Q573" s="287" t="str">
        <f t="shared" si="85"/>
        <v/>
      </c>
    </row>
    <row r="574" spans="1:17" ht="15" customHeight="1" x14ac:dyDescent="0.2">
      <c r="A574" s="240" t="str">
        <f>IFERROR(INDEX('All Ticker P&amp;L'!$A$2:$A$1001,MATCH(ROWS($A$2:A574),'All Ticker P&amp;L'!$N$2:$N$1001,0)),"")</f>
        <v/>
      </c>
      <c r="B574" s="240" t="str">
        <f t="shared" si="77"/>
        <v/>
      </c>
      <c r="C574" s="240" t="str">
        <f t="shared" si="78"/>
        <v/>
      </c>
      <c r="D574" s="240" t="str">
        <f t="shared" si="79"/>
        <v/>
      </c>
      <c r="E574" s="261" t="str">
        <f>IF($A574="","",SUMIFS(Txn[Signed Units],Txn[Key],$A574))</f>
        <v/>
      </c>
      <c r="F574" s="283">
        <f>IF($A574="","",SUMIFS(Txn[Buy Cost],Txn[Key],$A574,Txn[Transaction Order],"&gt;"&amp;IFERROR(_xlfn.MAXIFS(Txn[Transaction Order],Txn[Key],$A574,Txn[Running Units],"&gt;-0.000001",Txn[Running Units],"&lt;0.000001"),0)))</f>
      </c>
      <c r="G574" s="283">
        <f>IF($A574="","",IFERROR(F574/SUMIFS(Txn[Units Purchased or Sold],Txn[Key],$A574,Txn[Transaction Order],"&gt;"&amp;IFERROR(_xlfn.MAXIFS(Txn[Transaction Order],Txn[Key],$A574,Txn[Running Units],"&gt;-0.000001",Txn[Running Units],"&lt;0.000001"),0),Txn[Sell (-1) Buy (1) Fees (0) Dividend (2)],1),0))</f>
      </c>
      <c r="H574" s="283">
        <f>IF($A574="","",SUMIFS(Txn[Sell Proceeds],Txn[Key],$A574,Txn[Transaction Order],"&gt;"&amp;IFERROR(_xlfn.MAXIFS(Txn[Transaction Order],Txn[Key],$A574,Txn[Running Units],"&gt;-0.000001",Txn[Running Units],"&lt;0.000001"),0)))</f>
      </c>
      <c r="I574" s="284" t="str">
        <f>IF($A574="","",IFERROR(INDEX(Prices[Current Price],MATCH($A574,Prices[Key],0)),0))</f>
        <v/>
      </c>
      <c r="J574" s="285" t="str">
        <f>IF($A574="","",IFERROR(INDEX(Prices[FX to SGD],MATCH($A574,Prices[Key],0)),1))</f>
        <v/>
      </c>
      <c r="K574" s="283" t="str">
        <f t="shared" si="80"/>
        <v/>
      </c>
      <c r="L574" s="283" t="str">
        <f t="shared" si="81"/>
        <v/>
      </c>
      <c r="M574" s="283" t="str">
        <f t="shared" si="82"/>
        <v/>
      </c>
      <c r="N574" s="286" t="str">
        <f t="shared" si="83"/>
        <v/>
      </c>
      <c r="O574" t="str">
        <f>IF($A574="","",IFERROR(INDEX(Prices[Category],MATCH($A574,Prices[Key],0)),"Uncategorized"))</f>
        <v/>
      </c>
      <c r="P574" s="287" t="str">
        <f t="shared" si="84"/>
        <v/>
      </c>
      <c r="Q574" s="287" t="str">
        <f t="shared" si="85"/>
        <v/>
      </c>
    </row>
    <row r="575" spans="1:17" ht="15" customHeight="1" x14ac:dyDescent="0.2">
      <c r="A575" s="240" t="str">
        <f>IFERROR(INDEX('All Ticker P&amp;L'!$A$2:$A$1001,MATCH(ROWS($A$2:A575),'All Ticker P&amp;L'!$N$2:$N$1001,0)),"")</f>
        <v/>
      </c>
      <c r="B575" s="240" t="str">
        <f t="shared" si="77"/>
        <v/>
      </c>
      <c r="C575" s="240" t="str">
        <f t="shared" si="78"/>
        <v/>
      </c>
      <c r="D575" s="240" t="str">
        <f t="shared" si="79"/>
        <v/>
      </c>
      <c r="E575" s="261" t="str">
        <f>IF($A575="","",SUMIFS(Txn[Signed Units],Txn[Key],$A575))</f>
        <v/>
      </c>
      <c r="F575" s="283">
        <f>IF($A575="","",SUMIFS(Txn[Buy Cost],Txn[Key],$A575,Txn[Transaction Order],"&gt;"&amp;IFERROR(_xlfn.MAXIFS(Txn[Transaction Order],Txn[Key],$A575,Txn[Running Units],"&gt;-0.000001",Txn[Running Units],"&lt;0.000001"),0)))</f>
      </c>
      <c r="G575" s="283">
        <f>IF($A575="","",IFERROR(F575/SUMIFS(Txn[Units Purchased or Sold],Txn[Key],$A575,Txn[Transaction Order],"&gt;"&amp;IFERROR(_xlfn.MAXIFS(Txn[Transaction Order],Txn[Key],$A575,Txn[Running Units],"&gt;-0.000001",Txn[Running Units],"&lt;0.000001"),0),Txn[Sell (-1) Buy (1) Fees (0) Dividend (2)],1),0))</f>
      </c>
      <c r="H575" s="283">
        <f>IF($A575="","",SUMIFS(Txn[Sell Proceeds],Txn[Key],$A575,Txn[Transaction Order],"&gt;"&amp;IFERROR(_xlfn.MAXIFS(Txn[Transaction Order],Txn[Key],$A575,Txn[Running Units],"&gt;-0.000001",Txn[Running Units],"&lt;0.000001"),0)))</f>
      </c>
      <c r="I575" s="284" t="str">
        <f>IF($A575="","",IFERROR(INDEX(Prices[Current Price],MATCH($A575,Prices[Key],0)),0))</f>
        <v/>
      </c>
      <c r="J575" s="285" t="str">
        <f>IF($A575="","",IFERROR(INDEX(Prices[FX to SGD],MATCH($A575,Prices[Key],0)),1))</f>
        <v/>
      </c>
      <c r="K575" s="283" t="str">
        <f t="shared" si="80"/>
        <v/>
      </c>
      <c r="L575" s="283" t="str">
        <f t="shared" si="81"/>
        <v/>
      </c>
      <c r="M575" s="283" t="str">
        <f t="shared" si="82"/>
        <v/>
      </c>
      <c r="N575" s="286" t="str">
        <f t="shared" si="83"/>
        <v/>
      </c>
      <c r="O575" t="str">
        <f>IF($A575="","",IFERROR(INDEX(Prices[Category],MATCH($A575,Prices[Key],0)),"Uncategorized"))</f>
        <v/>
      </c>
      <c r="P575" s="287" t="str">
        <f t="shared" si="84"/>
        <v/>
      </c>
      <c r="Q575" s="287" t="str">
        <f t="shared" si="85"/>
        <v/>
      </c>
    </row>
    <row r="576" spans="1:17" ht="15" customHeight="1" x14ac:dyDescent="0.2">
      <c r="A576" s="240" t="str">
        <f>IFERROR(INDEX('All Ticker P&amp;L'!$A$2:$A$1001,MATCH(ROWS($A$2:A576),'All Ticker P&amp;L'!$N$2:$N$1001,0)),"")</f>
        <v/>
      </c>
      <c r="B576" s="240" t="str">
        <f t="shared" si="77"/>
        <v/>
      </c>
      <c r="C576" s="240" t="str">
        <f t="shared" si="78"/>
        <v/>
      </c>
      <c r="D576" s="240" t="str">
        <f t="shared" si="79"/>
        <v/>
      </c>
      <c r="E576" s="261" t="str">
        <f>IF($A576="","",SUMIFS(Txn[Signed Units],Txn[Key],$A576))</f>
        <v/>
      </c>
      <c r="F576" s="283">
        <f>IF($A576="","",SUMIFS(Txn[Buy Cost],Txn[Key],$A576,Txn[Transaction Order],"&gt;"&amp;IFERROR(_xlfn.MAXIFS(Txn[Transaction Order],Txn[Key],$A576,Txn[Running Units],"&gt;-0.000001",Txn[Running Units],"&lt;0.000001"),0)))</f>
      </c>
      <c r="G576" s="283">
        <f>IF($A576="","",IFERROR(F576/SUMIFS(Txn[Units Purchased or Sold],Txn[Key],$A576,Txn[Transaction Order],"&gt;"&amp;IFERROR(_xlfn.MAXIFS(Txn[Transaction Order],Txn[Key],$A576,Txn[Running Units],"&gt;-0.000001",Txn[Running Units],"&lt;0.000001"),0),Txn[Sell (-1) Buy (1) Fees (0) Dividend (2)],1),0))</f>
      </c>
      <c r="H576" s="283">
        <f>IF($A576="","",SUMIFS(Txn[Sell Proceeds],Txn[Key],$A576,Txn[Transaction Order],"&gt;"&amp;IFERROR(_xlfn.MAXIFS(Txn[Transaction Order],Txn[Key],$A576,Txn[Running Units],"&gt;-0.000001",Txn[Running Units],"&lt;0.000001"),0)))</f>
      </c>
      <c r="I576" s="284" t="str">
        <f>IF($A576="","",IFERROR(INDEX(Prices[Current Price],MATCH($A576,Prices[Key],0)),0))</f>
        <v/>
      </c>
      <c r="J576" s="285" t="str">
        <f>IF($A576="","",IFERROR(INDEX(Prices[FX to SGD],MATCH($A576,Prices[Key],0)),1))</f>
        <v/>
      </c>
      <c r="K576" s="283" t="str">
        <f t="shared" si="80"/>
        <v/>
      </c>
      <c r="L576" s="283" t="str">
        <f t="shared" si="81"/>
        <v/>
      </c>
      <c r="M576" s="283" t="str">
        <f t="shared" si="82"/>
        <v/>
      </c>
      <c r="N576" s="286" t="str">
        <f t="shared" si="83"/>
        <v/>
      </c>
      <c r="O576" t="str">
        <f>IF($A576="","",IFERROR(INDEX(Prices[Category],MATCH($A576,Prices[Key],0)),"Uncategorized"))</f>
        <v/>
      </c>
      <c r="P576" s="287" t="str">
        <f t="shared" si="84"/>
        <v/>
      </c>
      <c r="Q576" s="287" t="str">
        <f t="shared" si="85"/>
        <v/>
      </c>
    </row>
    <row r="577" spans="1:17" ht="15" customHeight="1" x14ac:dyDescent="0.2">
      <c r="A577" s="240" t="str">
        <f>IFERROR(INDEX('All Ticker P&amp;L'!$A$2:$A$1001,MATCH(ROWS($A$2:A577),'All Ticker P&amp;L'!$N$2:$N$1001,0)),"")</f>
        <v/>
      </c>
      <c r="B577" s="240" t="str">
        <f t="shared" si="77"/>
        <v/>
      </c>
      <c r="C577" s="240" t="str">
        <f t="shared" si="78"/>
        <v/>
      </c>
      <c r="D577" s="240" t="str">
        <f t="shared" si="79"/>
        <v/>
      </c>
      <c r="E577" s="261" t="str">
        <f>IF($A577="","",SUMIFS(Txn[Signed Units],Txn[Key],$A577))</f>
        <v/>
      </c>
      <c r="F577" s="283">
        <f>IF($A577="","",SUMIFS(Txn[Buy Cost],Txn[Key],$A577,Txn[Transaction Order],"&gt;"&amp;IFERROR(_xlfn.MAXIFS(Txn[Transaction Order],Txn[Key],$A577,Txn[Running Units],"&gt;-0.000001",Txn[Running Units],"&lt;0.000001"),0)))</f>
      </c>
      <c r="G577" s="283">
        <f>IF($A577="","",IFERROR(F577/SUMIFS(Txn[Units Purchased or Sold],Txn[Key],$A577,Txn[Transaction Order],"&gt;"&amp;IFERROR(_xlfn.MAXIFS(Txn[Transaction Order],Txn[Key],$A577,Txn[Running Units],"&gt;-0.000001",Txn[Running Units],"&lt;0.000001"),0),Txn[Sell (-1) Buy (1) Fees (0) Dividend (2)],1),0))</f>
      </c>
      <c r="H577" s="283">
        <f>IF($A577="","",SUMIFS(Txn[Sell Proceeds],Txn[Key],$A577,Txn[Transaction Order],"&gt;"&amp;IFERROR(_xlfn.MAXIFS(Txn[Transaction Order],Txn[Key],$A577,Txn[Running Units],"&gt;-0.000001",Txn[Running Units],"&lt;0.000001"),0)))</f>
      </c>
      <c r="I577" s="284" t="str">
        <f>IF($A577="","",IFERROR(INDEX(Prices[Current Price],MATCH($A577,Prices[Key],0)),0))</f>
        <v/>
      </c>
      <c r="J577" s="285" t="str">
        <f>IF($A577="","",IFERROR(INDEX(Prices[FX to SGD],MATCH($A577,Prices[Key],0)),1))</f>
        <v/>
      </c>
      <c r="K577" s="283" t="str">
        <f t="shared" si="80"/>
        <v/>
      </c>
      <c r="L577" s="283" t="str">
        <f t="shared" si="81"/>
        <v/>
      </c>
      <c r="M577" s="283" t="str">
        <f t="shared" si="82"/>
        <v/>
      </c>
      <c r="N577" s="286" t="str">
        <f t="shared" si="83"/>
        <v/>
      </c>
      <c r="O577" t="str">
        <f>IF($A577="","",IFERROR(INDEX(Prices[Category],MATCH($A577,Prices[Key],0)),"Uncategorized"))</f>
        <v/>
      </c>
      <c r="P577" s="287" t="str">
        <f t="shared" si="84"/>
        <v/>
      </c>
      <c r="Q577" s="287" t="str">
        <f t="shared" si="85"/>
        <v/>
      </c>
    </row>
    <row r="578" spans="1:17" ht="15" customHeight="1" x14ac:dyDescent="0.2">
      <c r="A578" s="240" t="str">
        <f>IFERROR(INDEX('All Ticker P&amp;L'!$A$2:$A$1001,MATCH(ROWS($A$2:A578),'All Ticker P&amp;L'!$N$2:$N$1001,0)),"")</f>
        <v/>
      </c>
      <c r="B578" s="240" t="str">
        <f t="shared" ref="B578:B641" si="86">IF($A578="","",LEFT($A578,FIND(":",$A578)-1))</f>
        <v/>
      </c>
      <c r="C578" s="240" t="str">
        <f t="shared" ref="C578:C641" si="87">IF($A578="","",MID($A578,FIND(":",$A578)+1,FIND(":",$A578,FIND(":",$A578)+1)-FIND(":",$A578)-1))</f>
        <v/>
      </c>
      <c r="D578" s="240" t="str">
        <f t="shared" ref="D578:D641" si="88">IF($A578="","",RIGHT($A578,LEN($A578)-FIND(":",$A578,FIND(":",$A578)+1)))</f>
        <v/>
      </c>
      <c r="E578" s="261" t="str">
        <f>IF($A578="","",SUMIFS(Txn[Signed Units],Txn[Key],$A578))</f>
        <v/>
      </c>
      <c r="F578" s="283">
        <f>IF($A578="","",SUMIFS(Txn[Buy Cost],Txn[Key],$A578,Txn[Transaction Order],"&gt;"&amp;IFERROR(_xlfn.MAXIFS(Txn[Transaction Order],Txn[Key],$A578,Txn[Running Units],"&gt;-0.000001",Txn[Running Units],"&lt;0.000001"),0)))</f>
      </c>
      <c r="G578" s="283">
        <f>IF($A578="","",IFERROR(F578/SUMIFS(Txn[Units Purchased or Sold],Txn[Key],$A578,Txn[Transaction Order],"&gt;"&amp;IFERROR(_xlfn.MAXIFS(Txn[Transaction Order],Txn[Key],$A578,Txn[Running Units],"&gt;-0.000001",Txn[Running Units],"&lt;0.000001"),0),Txn[Sell (-1) Buy (1) Fees (0) Dividend (2)],1),0))</f>
      </c>
      <c r="H578" s="283">
        <f>IF($A578="","",SUMIFS(Txn[Sell Proceeds],Txn[Key],$A578,Txn[Transaction Order],"&gt;"&amp;IFERROR(_xlfn.MAXIFS(Txn[Transaction Order],Txn[Key],$A578,Txn[Running Units],"&gt;-0.000001",Txn[Running Units],"&lt;0.000001"),0)))</f>
      </c>
      <c r="I578" s="284" t="str">
        <f>IF($A578="","",IFERROR(INDEX(Prices[Current Price],MATCH($A578,Prices[Key],0)),0))</f>
        <v/>
      </c>
      <c r="J578" s="285" t="str">
        <f>IF($A578="","",IFERROR(INDEX(Prices[FX to SGD],MATCH($A578,Prices[Key],0)),1))</f>
        <v/>
      </c>
      <c r="K578" s="283" t="str">
        <f t="shared" ref="K578:K641" si="89">IF($A578="","",E578*I578)</f>
        <v/>
      </c>
      <c r="L578" s="283" t="str">
        <f t="shared" ref="L578:L641" si="90">IF($A578="","",K578+H578-F578)</f>
        <v/>
      </c>
      <c r="M578" s="283" t="str">
        <f t="shared" ref="M578:M641" si="91">IF($A578="","",L578*J578)</f>
        <v/>
      </c>
      <c r="N578" s="286" t="str">
        <f t="shared" ref="N578:N641" si="92">IF($A578="","",IFERROR(L578/F578,0))</f>
        <v/>
      </c>
      <c r="O578" t="str">
        <f>IF($A578="","",IFERROR(INDEX(Prices[Category],MATCH($A578,Prices[Key],0)),"Uncategorized"))</f>
        <v/>
      </c>
      <c r="P578" s="287" t="str">
        <f t="shared" ref="P578:P641" si="93">IF($A578="","",$K578*$J578)</f>
        <v/>
      </c>
      <c r="Q578" s="287" t="str">
        <f t="shared" ref="Q578:Q641" si="94">IF($A578="","",$M578)</f>
        <v/>
      </c>
    </row>
    <row r="579" spans="1:17" ht="15" customHeight="1" x14ac:dyDescent="0.2">
      <c r="A579" s="240" t="str">
        <f>IFERROR(INDEX('All Ticker P&amp;L'!$A$2:$A$1001,MATCH(ROWS($A$2:A579),'All Ticker P&amp;L'!$N$2:$N$1001,0)),"")</f>
        <v/>
      </c>
      <c r="B579" s="240" t="str">
        <f t="shared" si="86"/>
        <v/>
      </c>
      <c r="C579" s="240" t="str">
        <f t="shared" si="87"/>
        <v/>
      </c>
      <c r="D579" s="240" t="str">
        <f t="shared" si="88"/>
        <v/>
      </c>
      <c r="E579" s="261" t="str">
        <f>IF($A579="","",SUMIFS(Txn[Signed Units],Txn[Key],$A579))</f>
        <v/>
      </c>
      <c r="F579" s="283">
        <f>IF($A579="","",SUMIFS(Txn[Buy Cost],Txn[Key],$A579,Txn[Transaction Order],"&gt;"&amp;IFERROR(_xlfn.MAXIFS(Txn[Transaction Order],Txn[Key],$A579,Txn[Running Units],"&gt;-0.000001",Txn[Running Units],"&lt;0.000001"),0)))</f>
      </c>
      <c r="G579" s="283">
        <f>IF($A579="","",IFERROR(F579/SUMIFS(Txn[Units Purchased or Sold],Txn[Key],$A579,Txn[Transaction Order],"&gt;"&amp;IFERROR(_xlfn.MAXIFS(Txn[Transaction Order],Txn[Key],$A579,Txn[Running Units],"&gt;-0.000001",Txn[Running Units],"&lt;0.000001"),0),Txn[Sell (-1) Buy (1) Fees (0) Dividend (2)],1),0))</f>
      </c>
      <c r="H579" s="283">
        <f>IF($A579="","",SUMIFS(Txn[Sell Proceeds],Txn[Key],$A579,Txn[Transaction Order],"&gt;"&amp;IFERROR(_xlfn.MAXIFS(Txn[Transaction Order],Txn[Key],$A579,Txn[Running Units],"&gt;-0.000001",Txn[Running Units],"&lt;0.000001"),0)))</f>
      </c>
      <c r="I579" s="284" t="str">
        <f>IF($A579="","",IFERROR(INDEX(Prices[Current Price],MATCH($A579,Prices[Key],0)),0))</f>
        <v/>
      </c>
      <c r="J579" s="285" t="str">
        <f>IF($A579="","",IFERROR(INDEX(Prices[FX to SGD],MATCH($A579,Prices[Key],0)),1))</f>
        <v/>
      </c>
      <c r="K579" s="283" t="str">
        <f t="shared" si="89"/>
        <v/>
      </c>
      <c r="L579" s="283" t="str">
        <f t="shared" si="90"/>
        <v/>
      </c>
      <c r="M579" s="283" t="str">
        <f t="shared" si="91"/>
        <v/>
      </c>
      <c r="N579" s="286" t="str">
        <f t="shared" si="92"/>
        <v/>
      </c>
      <c r="O579" t="str">
        <f>IF($A579="","",IFERROR(INDEX(Prices[Category],MATCH($A579,Prices[Key],0)),"Uncategorized"))</f>
        <v/>
      </c>
      <c r="P579" s="287" t="str">
        <f t="shared" si="93"/>
        <v/>
      </c>
      <c r="Q579" s="287" t="str">
        <f t="shared" si="94"/>
        <v/>
      </c>
    </row>
    <row r="580" spans="1:17" ht="15" customHeight="1" x14ac:dyDescent="0.2">
      <c r="A580" s="240" t="str">
        <f>IFERROR(INDEX('All Ticker P&amp;L'!$A$2:$A$1001,MATCH(ROWS($A$2:A580),'All Ticker P&amp;L'!$N$2:$N$1001,0)),"")</f>
        <v/>
      </c>
      <c r="B580" s="240" t="str">
        <f t="shared" si="86"/>
        <v/>
      </c>
      <c r="C580" s="240" t="str">
        <f t="shared" si="87"/>
        <v/>
      </c>
      <c r="D580" s="240" t="str">
        <f t="shared" si="88"/>
        <v/>
      </c>
      <c r="E580" s="261" t="str">
        <f>IF($A580="","",SUMIFS(Txn[Signed Units],Txn[Key],$A580))</f>
        <v/>
      </c>
      <c r="F580" s="283">
        <f>IF($A580="","",SUMIFS(Txn[Buy Cost],Txn[Key],$A580,Txn[Transaction Order],"&gt;"&amp;IFERROR(_xlfn.MAXIFS(Txn[Transaction Order],Txn[Key],$A580,Txn[Running Units],"&gt;-0.000001",Txn[Running Units],"&lt;0.000001"),0)))</f>
      </c>
      <c r="G580" s="283">
        <f>IF($A580="","",IFERROR(F580/SUMIFS(Txn[Units Purchased or Sold],Txn[Key],$A580,Txn[Transaction Order],"&gt;"&amp;IFERROR(_xlfn.MAXIFS(Txn[Transaction Order],Txn[Key],$A580,Txn[Running Units],"&gt;-0.000001",Txn[Running Units],"&lt;0.000001"),0),Txn[Sell (-1) Buy (1) Fees (0) Dividend (2)],1),0))</f>
      </c>
      <c r="H580" s="283">
        <f>IF($A580="","",SUMIFS(Txn[Sell Proceeds],Txn[Key],$A580,Txn[Transaction Order],"&gt;"&amp;IFERROR(_xlfn.MAXIFS(Txn[Transaction Order],Txn[Key],$A580,Txn[Running Units],"&gt;-0.000001",Txn[Running Units],"&lt;0.000001"),0)))</f>
      </c>
      <c r="I580" s="284" t="str">
        <f>IF($A580="","",IFERROR(INDEX(Prices[Current Price],MATCH($A580,Prices[Key],0)),0))</f>
        <v/>
      </c>
      <c r="J580" s="285" t="str">
        <f>IF($A580="","",IFERROR(INDEX(Prices[FX to SGD],MATCH($A580,Prices[Key],0)),1))</f>
        <v/>
      </c>
      <c r="K580" s="283" t="str">
        <f t="shared" si="89"/>
        <v/>
      </c>
      <c r="L580" s="283" t="str">
        <f t="shared" si="90"/>
        <v/>
      </c>
      <c r="M580" s="283" t="str">
        <f t="shared" si="91"/>
        <v/>
      </c>
      <c r="N580" s="286" t="str">
        <f t="shared" si="92"/>
        <v/>
      </c>
      <c r="O580" t="str">
        <f>IF($A580="","",IFERROR(INDEX(Prices[Category],MATCH($A580,Prices[Key],0)),"Uncategorized"))</f>
        <v/>
      </c>
      <c r="P580" s="287" t="str">
        <f t="shared" si="93"/>
        <v/>
      </c>
      <c r="Q580" s="287" t="str">
        <f t="shared" si="94"/>
        <v/>
      </c>
    </row>
    <row r="581" spans="1:17" ht="15" customHeight="1" x14ac:dyDescent="0.2">
      <c r="A581" s="240" t="str">
        <f>IFERROR(INDEX('All Ticker P&amp;L'!$A$2:$A$1001,MATCH(ROWS($A$2:A581),'All Ticker P&amp;L'!$N$2:$N$1001,0)),"")</f>
        <v/>
      </c>
      <c r="B581" s="240" t="str">
        <f t="shared" si="86"/>
        <v/>
      </c>
      <c r="C581" s="240" t="str">
        <f t="shared" si="87"/>
        <v/>
      </c>
      <c r="D581" s="240" t="str">
        <f t="shared" si="88"/>
        <v/>
      </c>
      <c r="E581" s="261" t="str">
        <f>IF($A581="","",SUMIFS(Txn[Signed Units],Txn[Key],$A581))</f>
        <v/>
      </c>
      <c r="F581" s="283">
        <f>IF($A581="","",SUMIFS(Txn[Buy Cost],Txn[Key],$A581,Txn[Transaction Order],"&gt;"&amp;IFERROR(_xlfn.MAXIFS(Txn[Transaction Order],Txn[Key],$A581,Txn[Running Units],"&gt;-0.000001",Txn[Running Units],"&lt;0.000001"),0)))</f>
      </c>
      <c r="G581" s="283">
        <f>IF($A581="","",IFERROR(F581/SUMIFS(Txn[Units Purchased or Sold],Txn[Key],$A581,Txn[Transaction Order],"&gt;"&amp;IFERROR(_xlfn.MAXIFS(Txn[Transaction Order],Txn[Key],$A581,Txn[Running Units],"&gt;-0.000001",Txn[Running Units],"&lt;0.000001"),0),Txn[Sell (-1) Buy (1) Fees (0) Dividend (2)],1),0))</f>
      </c>
      <c r="H581" s="283">
        <f>IF($A581="","",SUMIFS(Txn[Sell Proceeds],Txn[Key],$A581,Txn[Transaction Order],"&gt;"&amp;IFERROR(_xlfn.MAXIFS(Txn[Transaction Order],Txn[Key],$A581,Txn[Running Units],"&gt;-0.000001",Txn[Running Units],"&lt;0.000001"),0)))</f>
      </c>
      <c r="I581" s="284" t="str">
        <f>IF($A581="","",IFERROR(INDEX(Prices[Current Price],MATCH($A581,Prices[Key],0)),0))</f>
        <v/>
      </c>
      <c r="J581" s="285" t="str">
        <f>IF($A581="","",IFERROR(INDEX(Prices[FX to SGD],MATCH($A581,Prices[Key],0)),1))</f>
        <v/>
      </c>
      <c r="K581" s="283" t="str">
        <f t="shared" si="89"/>
        <v/>
      </c>
      <c r="L581" s="283" t="str">
        <f t="shared" si="90"/>
        <v/>
      </c>
      <c r="M581" s="283" t="str">
        <f t="shared" si="91"/>
        <v/>
      </c>
      <c r="N581" s="286" t="str">
        <f t="shared" si="92"/>
        <v/>
      </c>
      <c r="O581" t="str">
        <f>IF($A581="","",IFERROR(INDEX(Prices[Category],MATCH($A581,Prices[Key],0)),"Uncategorized"))</f>
        <v/>
      </c>
      <c r="P581" s="287" t="str">
        <f t="shared" si="93"/>
        <v/>
      </c>
      <c r="Q581" s="287" t="str">
        <f t="shared" si="94"/>
        <v/>
      </c>
    </row>
    <row r="582" spans="1:17" ht="15" customHeight="1" x14ac:dyDescent="0.2">
      <c r="A582" s="240" t="str">
        <f>IFERROR(INDEX('All Ticker P&amp;L'!$A$2:$A$1001,MATCH(ROWS($A$2:A582),'All Ticker P&amp;L'!$N$2:$N$1001,0)),"")</f>
        <v/>
      </c>
      <c r="B582" s="240" t="str">
        <f t="shared" si="86"/>
        <v/>
      </c>
      <c r="C582" s="240" t="str">
        <f t="shared" si="87"/>
        <v/>
      </c>
      <c r="D582" s="240" t="str">
        <f t="shared" si="88"/>
        <v/>
      </c>
      <c r="E582" s="261" t="str">
        <f>IF($A582="","",SUMIFS(Txn[Signed Units],Txn[Key],$A582))</f>
        <v/>
      </c>
      <c r="F582" s="283">
        <f>IF($A582="","",SUMIFS(Txn[Buy Cost],Txn[Key],$A582,Txn[Transaction Order],"&gt;"&amp;IFERROR(_xlfn.MAXIFS(Txn[Transaction Order],Txn[Key],$A582,Txn[Running Units],"&gt;-0.000001",Txn[Running Units],"&lt;0.000001"),0)))</f>
      </c>
      <c r="G582" s="283">
        <f>IF($A582="","",IFERROR(F582/SUMIFS(Txn[Units Purchased or Sold],Txn[Key],$A582,Txn[Transaction Order],"&gt;"&amp;IFERROR(_xlfn.MAXIFS(Txn[Transaction Order],Txn[Key],$A582,Txn[Running Units],"&gt;-0.000001",Txn[Running Units],"&lt;0.000001"),0),Txn[Sell (-1) Buy (1) Fees (0) Dividend (2)],1),0))</f>
      </c>
      <c r="H582" s="283">
        <f>IF($A582="","",SUMIFS(Txn[Sell Proceeds],Txn[Key],$A582,Txn[Transaction Order],"&gt;"&amp;IFERROR(_xlfn.MAXIFS(Txn[Transaction Order],Txn[Key],$A582,Txn[Running Units],"&gt;-0.000001",Txn[Running Units],"&lt;0.000001"),0)))</f>
      </c>
      <c r="I582" s="284" t="str">
        <f>IF($A582="","",IFERROR(INDEX(Prices[Current Price],MATCH($A582,Prices[Key],0)),0))</f>
        <v/>
      </c>
      <c r="J582" s="285" t="str">
        <f>IF($A582="","",IFERROR(INDEX(Prices[FX to SGD],MATCH($A582,Prices[Key],0)),1))</f>
        <v/>
      </c>
      <c r="K582" s="283" t="str">
        <f t="shared" si="89"/>
        <v/>
      </c>
      <c r="L582" s="283" t="str">
        <f t="shared" si="90"/>
        <v/>
      </c>
      <c r="M582" s="283" t="str">
        <f t="shared" si="91"/>
        <v/>
      </c>
      <c r="N582" s="286" t="str">
        <f t="shared" si="92"/>
        <v/>
      </c>
      <c r="O582" t="str">
        <f>IF($A582="","",IFERROR(INDEX(Prices[Category],MATCH($A582,Prices[Key],0)),"Uncategorized"))</f>
        <v/>
      </c>
      <c r="P582" s="287" t="str">
        <f t="shared" si="93"/>
        <v/>
      </c>
      <c r="Q582" s="287" t="str">
        <f t="shared" si="94"/>
        <v/>
      </c>
    </row>
    <row r="583" spans="1:17" ht="15" customHeight="1" x14ac:dyDescent="0.2">
      <c r="A583" s="240" t="str">
        <f>IFERROR(INDEX('All Ticker P&amp;L'!$A$2:$A$1001,MATCH(ROWS($A$2:A583),'All Ticker P&amp;L'!$N$2:$N$1001,0)),"")</f>
        <v/>
      </c>
      <c r="B583" s="240" t="str">
        <f t="shared" si="86"/>
        <v/>
      </c>
      <c r="C583" s="240" t="str">
        <f t="shared" si="87"/>
        <v/>
      </c>
      <c r="D583" s="240" t="str">
        <f t="shared" si="88"/>
        <v/>
      </c>
      <c r="E583" s="261" t="str">
        <f>IF($A583="","",SUMIFS(Txn[Signed Units],Txn[Key],$A583))</f>
        <v/>
      </c>
      <c r="F583" s="283">
        <f>IF($A583="","",SUMIFS(Txn[Buy Cost],Txn[Key],$A583,Txn[Transaction Order],"&gt;"&amp;IFERROR(_xlfn.MAXIFS(Txn[Transaction Order],Txn[Key],$A583,Txn[Running Units],"&gt;-0.000001",Txn[Running Units],"&lt;0.000001"),0)))</f>
      </c>
      <c r="G583" s="283">
        <f>IF($A583="","",IFERROR(F583/SUMIFS(Txn[Units Purchased or Sold],Txn[Key],$A583,Txn[Transaction Order],"&gt;"&amp;IFERROR(_xlfn.MAXIFS(Txn[Transaction Order],Txn[Key],$A583,Txn[Running Units],"&gt;-0.000001",Txn[Running Units],"&lt;0.000001"),0),Txn[Sell (-1) Buy (1) Fees (0) Dividend (2)],1),0))</f>
      </c>
      <c r="H583" s="283">
        <f>IF($A583="","",SUMIFS(Txn[Sell Proceeds],Txn[Key],$A583,Txn[Transaction Order],"&gt;"&amp;IFERROR(_xlfn.MAXIFS(Txn[Transaction Order],Txn[Key],$A583,Txn[Running Units],"&gt;-0.000001",Txn[Running Units],"&lt;0.000001"),0)))</f>
      </c>
      <c r="I583" s="284" t="str">
        <f>IF($A583="","",IFERROR(INDEX(Prices[Current Price],MATCH($A583,Prices[Key],0)),0))</f>
        <v/>
      </c>
      <c r="J583" s="285" t="str">
        <f>IF($A583="","",IFERROR(INDEX(Prices[FX to SGD],MATCH($A583,Prices[Key],0)),1))</f>
        <v/>
      </c>
      <c r="K583" s="283" t="str">
        <f t="shared" si="89"/>
        <v/>
      </c>
      <c r="L583" s="283" t="str">
        <f t="shared" si="90"/>
        <v/>
      </c>
      <c r="M583" s="283" t="str">
        <f t="shared" si="91"/>
        <v/>
      </c>
      <c r="N583" s="286" t="str">
        <f t="shared" si="92"/>
        <v/>
      </c>
      <c r="O583" t="str">
        <f>IF($A583="","",IFERROR(INDEX(Prices[Category],MATCH($A583,Prices[Key],0)),"Uncategorized"))</f>
        <v/>
      </c>
      <c r="P583" s="287" t="str">
        <f t="shared" si="93"/>
        <v/>
      </c>
      <c r="Q583" s="287" t="str">
        <f t="shared" si="94"/>
        <v/>
      </c>
    </row>
    <row r="584" spans="1:17" ht="15" customHeight="1" x14ac:dyDescent="0.2">
      <c r="A584" s="240" t="str">
        <f>IFERROR(INDEX('All Ticker P&amp;L'!$A$2:$A$1001,MATCH(ROWS($A$2:A584),'All Ticker P&amp;L'!$N$2:$N$1001,0)),"")</f>
        <v/>
      </c>
      <c r="B584" s="240" t="str">
        <f t="shared" si="86"/>
        <v/>
      </c>
      <c r="C584" s="240" t="str">
        <f t="shared" si="87"/>
        <v/>
      </c>
      <c r="D584" s="240" t="str">
        <f t="shared" si="88"/>
        <v/>
      </c>
      <c r="E584" s="261" t="str">
        <f>IF($A584="","",SUMIFS(Txn[Signed Units],Txn[Key],$A584))</f>
        <v/>
      </c>
      <c r="F584" s="283">
        <f>IF($A584="","",SUMIFS(Txn[Buy Cost],Txn[Key],$A584,Txn[Transaction Order],"&gt;"&amp;IFERROR(_xlfn.MAXIFS(Txn[Transaction Order],Txn[Key],$A584,Txn[Running Units],"&gt;-0.000001",Txn[Running Units],"&lt;0.000001"),0)))</f>
      </c>
      <c r="G584" s="283">
        <f>IF($A584="","",IFERROR(F584/SUMIFS(Txn[Units Purchased or Sold],Txn[Key],$A584,Txn[Transaction Order],"&gt;"&amp;IFERROR(_xlfn.MAXIFS(Txn[Transaction Order],Txn[Key],$A584,Txn[Running Units],"&gt;-0.000001",Txn[Running Units],"&lt;0.000001"),0),Txn[Sell (-1) Buy (1) Fees (0) Dividend (2)],1),0))</f>
      </c>
      <c r="H584" s="283">
        <f>IF($A584="","",SUMIFS(Txn[Sell Proceeds],Txn[Key],$A584,Txn[Transaction Order],"&gt;"&amp;IFERROR(_xlfn.MAXIFS(Txn[Transaction Order],Txn[Key],$A584,Txn[Running Units],"&gt;-0.000001",Txn[Running Units],"&lt;0.000001"),0)))</f>
      </c>
      <c r="I584" s="284" t="str">
        <f>IF($A584="","",IFERROR(INDEX(Prices[Current Price],MATCH($A584,Prices[Key],0)),0))</f>
        <v/>
      </c>
      <c r="J584" s="285" t="str">
        <f>IF($A584="","",IFERROR(INDEX(Prices[FX to SGD],MATCH($A584,Prices[Key],0)),1))</f>
        <v/>
      </c>
      <c r="K584" s="283" t="str">
        <f t="shared" si="89"/>
        <v/>
      </c>
      <c r="L584" s="283" t="str">
        <f t="shared" si="90"/>
        <v/>
      </c>
      <c r="M584" s="283" t="str">
        <f t="shared" si="91"/>
        <v/>
      </c>
      <c r="N584" s="286" t="str">
        <f t="shared" si="92"/>
        <v/>
      </c>
      <c r="O584" t="str">
        <f>IF($A584="","",IFERROR(INDEX(Prices[Category],MATCH($A584,Prices[Key],0)),"Uncategorized"))</f>
        <v/>
      </c>
      <c r="P584" s="287" t="str">
        <f t="shared" si="93"/>
        <v/>
      </c>
      <c r="Q584" s="287" t="str">
        <f t="shared" si="94"/>
        <v/>
      </c>
    </row>
    <row r="585" spans="1:17" ht="15" customHeight="1" x14ac:dyDescent="0.2">
      <c r="A585" s="240" t="str">
        <f>IFERROR(INDEX('All Ticker P&amp;L'!$A$2:$A$1001,MATCH(ROWS($A$2:A585),'All Ticker P&amp;L'!$N$2:$N$1001,0)),"")</f>
        <v/>
      </c>
      <c r="B585" s="240" t="str">
        <f t="shared" si="86"/>
        <v/>
      </c>
      <c r="C585" s="240" t="str">
        <f t="shared" si="87"/>
        <v/>
      </c>
      <c r="D585" s="240" t="str">
        <f t="shared" si="88"/>
        <v/>
      </c>
      <c r="E585" s="261" t="str">
        <f>IF($A585="","",SUMIFS(Txn[Signed Units],Txn[Key],$A585))</f>
        <v/>
      </c>
      <c r="F585" s="283">
        <f>IF($A585="","",SUMIFS(Txn[Buy Cost],Txn[Key],$A585,Txn[Transaction Order],"&gt;"&amp;IFERROR(_xlfn.MAXIFS(Txn[Transaction Order],Txn[Key],$A585,Txn[Running Units],"&gt;-0.000001",Txn[Running Units],"&lt;0.000001"),0)))</f>
      </c>
      <c r="G585" s="283">
        <f>IF($A585="","",IFERROR(F585/SUMIFS(Txn[Units Purchased or Sold],Txn[Key],$A585,Txn[Transaction Order],"&gt;"&amp;IFERROR(_xlfn.MAXIFS(Txn[Transaction Order],Txn[Key],$A585,Txn[Running Units],"&gt;-0.000001",Txn[Running Units],"&lt;0.000001"),0),Txn[Sell (-1) Buy (1) Fees (0) Dividend (2)],1),0))</f>
      </c>
      <c r="H585" s="283">
        <f>IF($A585="","",SUMIFS(Txn[Sell Proceeds],Txn[Key],$A585,Txn[Transaction Order],"&gt;"&amp;IFERROR(_xlfn.MAXIFS(Txn[Transaction Order],Txn[Key],$A585,Txn[Running Units],"&gt;-0.000001",Txn[Running Units],"&lt;0.000001"),0)))</f>
      </c>
      <c r="I585" s="284" t="str">
        <f>IF($A585="","",IFERROR(INDEX(Prices[Current Price],MATCH($A585,Prices[Key],0)),0))</f>
        <v/>
      </c>
      <c r="J585" s="285" t="str">
        <f>IF($A585="","",IFERROR(INDEX(Prices[FX to SGD],MATCH($A585,Prices[Key],0)),1))</f>
        <v/>
      </c>
      <c r="K585" s="283" t="str">
        <f t="shared" si="89"/>
        <v/>
      </c>
      <c r="L585" s="283" t="str">
        <f t="shared" si="90"/>
        <v/>
      </c>
      <c r="M585" s="283" t="str">
        <f t="shared" si="91"/>
        <v/>
      </c>
      <c r="N585" s="286" t="str">
        <f t="shared" si="92"/>
        <v/>
      </c>
      <c r="O585" t="str">
        <f>IF($A585="","",IFERROR(INDEX(Prices[Category],MATCH($A585,Prices[Key],0)),"Uncategorized"))</f>
        <v/>
      </c>
      <c r="P585" s="287" t="str">
        <f t="shared" si="93"/>
        <v/>
      </c>
      <c r="Q585" s="287" t="str">
        <f t="shared" si="94"/>
        <v/>
      </c>
    </row>
    <row r="586" spans="1:17" ht="15" customHeight="1" x14ac:dyDescent="0.2">
      <c r="A586" s="240" t="str">
        <f>IFERROR(INDEX('All Ticker P&amp;L'!$A$2:$A$1001,MATCH(ROWS($A$2:A586),'All Ticker P&amp;L'!$N$2:$N$1001,0)),"")</f>
        <v/>
      </c>
      <c r="B586" s="240" t="str">
        <f t="shared" si="86"/>
        <v/>
      </c>
      <c r="C586" s="240" t="str">
        <f t="shared" si="87"/>
        <v/>
      </c>
      <c r="D586" s="240" t="str">
        <f t="shared" si="88"/>
        <v/>
      </c>
      <c r="E586" s="261" t="str">
        <f>IF($A586="","",SUMIFS(Txn[Signed Units],Txn[Key],$A586))</f>
        <v/>
      </c>
      <c r="F586" s="283">
        <f>IF($A586="","",SUMIFS(Txn[Buy Cost],Txn[Key],$A586,Txn[Transaction Order],"&gt;"&amp;IFERROR(_xlfn.MAXIFS(Txn[Transaction Order],Txn[Key],$A586,Txn[Running Units],"&gt;-0.000001",Txn[Running Units],"&lt;0.000001"),0)))</f>
      </c>
      <c r="G586" s="283">
        <f>IF($A586="","",IFERROR(F586/SUMIFS(Txn[Units Purchased or Sold],Txn[Key],$A586,Txn[Transaction Order],"&gt;"&amp;IFERROR(_xlfn.MAXIFS(Txn[Transaction Order],Txn[Key],$A586,Txn[Running Units],"&gt;-0.000001",Txn[Running Units],"&lt;0.000001"),0),Txn[Sell (-1) Buy (1) Fees (0) Dividend (2)],1),0))</f>
      </c>
      <c r="H586" s="283">
        <f>IF($A586="","",SUMIFS(Txn[Sell Proceeds],Txn[Key],$A586,Txn[Transaction Order],"&gt;"&amp;IFERROR(_xlfn.MAXIFS(Txn[Transaction Order],Txn[Key],$A586,Txn[Running Units],"&gt;-0.000001",Txn[Running Units],"&lt;0.000001"),0)))</f>
      </c>
      <c r="I586" s="284" t="str">
        <f>IF($A586="","",IFERROR(INDEX(Prices[Current Price],MATCH($A586,Prices[Key],0)),0))</f>
        <v/>
      </c>
      <c r="J586" s="285" t="str">
        <f>IF($A586="","",IFERROR(INDEX(Prices[FX to SGD],MATCH($A586,Prices[Key],0)),1))</f>
        <v/>
      </c>
      <c r="K586" s="283" t="str">
        <f t="shared" si="89"/>
        <v/>
      </c>
      <c r="L586" s="283" t="str">
        <f t="shared" si="90"/>
        <v/>
      </c>
      <c r="M586" s="283" t="str">
        <f t="shared" si="91"/>
        <v/>
      </c>
      <c r="N586" s="286" t="str">
        <f t="shared" si="92"/>
        <v/>
      </c>
      <c r="O586" t="str">
        <f>IF($A586="","",IFERROR(INDEX(Prices[Category],MATCH($A586,Prices[Key],0)),"Uncategorized"))</f>
        <v/>
      </c>
      <c r="P586" s="287" t="str">
        <f t="shared" si="93"/>
        <v/>
      </c>
      <c r="Q586" s="287" t="str">
        <f t="shared" si="94"/>
        <v/>
      </c>
    </row>
    <row r="587" spans="1:17" ht="15" customHeight="1" x14ac:dyDescent="0.2">
      <c r="A587" s="240" t="str">
        <f>IFERROR(INDEX('All Ticker P&amp;L'!$A$2:$A$1001,MATCH(ROWS($A$2:A587),'All Ticker P&amp;L'!$N$2:$N$1001,0)),"")</f>
        <v/>
      </c>
      <c r="B587" s="240" t="str">
        <f t="shared" si="86"/>
        <v/>
      </c>
      <c r="C587" s="240" t="str">
        <f t="shared" si="87"/>
        <v/>
      </c>
      <c r="D587" s="240" t="str">
        <f t="shared" si="88"/>
        <v/>
      </c>
      <c r="E587" s="261" t="str">
        <f>IF($A587="","",SUMIFS(Txn[Signed Units],Txn[Key],$A587))</f>
        <v/>
      </c>
      <c r="F587" s="283">
        <f>IF($A587="","",SUMIFS(Txn[Buy Cost],Txn[Key],$A587,Txn[Transaction Order],"&gt;"&amp;IFERROR(_xlfn.MAXIFS(Txn[Transaction Order],Txn[Key],$A587,Txn[Running Units],"&gt;-0.000001",Txn[Running Units],"&lt;0.000001"),0)))</f>
      </c>
      <c r="G587" s="283">
        <f>IF($A587="","",IFERROR(F587/SUMIFS(Txn[Units Purchased or Sold],Txn[Key],$A587,Txn[Transaction Order],"&gt;"&amp;IFERROR(_xlfn.MAXIFS(Txn[Transaction Order],Txn[Key],$A587,Txn[Running Units],"&gt;-0.000001",Txn[Running Units],"&lt;0.000001"),0),Txn[Sell (-1) Buy (1) Fees (0) Dividend (2)],1),0))</f>
      </c>
      <c r="H587" s="283">
        <f>IF($A587="","",SUMIFS(Txn[Sell Proceeds],Txn[Key],$A587,Txn[Transaction Order],"&gt;"&amp;IFERROR(_xlfn.MAXIFS(Txn[Transaction Order],Txn[Key],$A587,Txn[Running Units],"&gt;-0.000001",Txn[Running Units],"&lt;0.000001"),0)))</f>
      </c>
      <c r="I587" s="284" t="str">
        <f>IF($A587="","",IFERROR(INDEX(Prices[Current Price],MATCH($A587,Prices[Key],0)),0))</f>
        <v/>
      </c>
      <c r="J587" s="285" t="str">
        <f>IF($A587="","",IFERROR(INDEX(Prices[FX to SGD],MATCH($A587,Prices[Key],0)),1))</f>
        <v/>
      </c>
      <c r="K587" s="283" t="str">
        <f t="shared" si="89"/>
        <v/>
      </c>
      <c r="L587" s="283" t="str">
        <f t="shared" si="90"/>
        <v/>
      </c>
      <c r="M587" s="283" t="str">
        <f t="shared" si="91"/>
        <v/>
      </c>
      <c r="N587" s="286" t="str">
        <f t="shared" si="92"/>
        <v/>
      </c>
      <c r="O587" t="str">
        <f>IF($A587="","",IFERROR(INDEX(Prices[Category],MATCH($A587,Prices[Key],0)),"Uncategorized"))</f>
        <v/>
      </c>
      <c r="P587" s="287" t="str">
        <f t="shared" si="93"/>
        <v/>
      </c>
      <c r="Q587" s="287" t="str">
        <f t="shared" si="94"/>
        <v/>
      </c>
    </row>
    <row r="588" spans="1:17" ht="15" customHeight="1" x14ac:dyDescent="0.2">
      <c r="A588" s="240" t="str">
        <f>IFERROR(INDEX('All Ticker P&amp;L'!$A$2:$A$1001,MATCH(ROWS($A$2:A588),'All Ticker P&amp;L'!$N$2:$N$1001,0)),"")</f>
        <v/>
      </c>
      <c r="B588" s="240" t="str">
        <f t="shared" si="86"/>
        <v/>
      </c>
      <c r="C588" s="240" t="str">
        <f t="shared" si="87"/>
        <v/>
      </c>
      <c r="D588" s="240" t="str">
        <f t="shared" si="88"/>
        <v/>
      </c>
      <c r="E588" s="261" t="str">
        <f>IF($A588="","",SUMIFS(Txn[Signed Units],Txn[Key],$A588))</f>
        <v/>
      </c>
      <c r="F588" s="283">
        <f>IF($A588="","",SUMIFS(Txn[Buy Cost],Txn[Key],$A588,Txn[Transaction Order],"&gt;"&amp;IFERROR(_xlfn.MAXIFS(Txn[Transaction Order],Txn[Key],$A588,Txn[Running Units],"&gt;-0.000001",Txn[Running Units],"&lt;0.000001"),0)))</f>
      </c>
      <c r="G588" s="283">
        <f>IF($A588="","",IFERROR(F588/SUMIFS(Txn[Units Purchased or Sold],Txn[Key],$A588,Txn[Transaction Order],"&gt;"&amp;IFERROR(_xlfn.MAXIFS(Txn[Transaction Order],Txn[Key],$A588,Txn[Running Units],"&gt;-0.000001",Txn[Running Units],"&lt;0.000001"),0),Txn[Sell (-1) Buy (1) Fees (0) Dividend (2)],1),0))</f>
      </c>
      <c r="H588" s="283">
        <f>IF($A588="","",SUMIFS(Txn[Sell Proceeds],Txn[Key],$A588,Txn[Transaction Order],"&gt;"&amp;IFERROR(_xlfn.MAXIFS(Txn[Transaction Order],Txn[Key],$A588,Txn[Running Units],"&gt;-0.000001",Txn[Running Units],"&lt;0.000001"),0)))</f>
      </c>
      <c r="I588" s="284" t="str">
        <f>IF($A588="","",IFERROR(INDEX(Prices[Current Price],MATCH($A588,Prices[Key],0)),0))</f>
        <v/>
      </c>
      <c r="J588" s="285" t="str">
        <f>IF($A588="","",IFERROR(INDEX(Prices[FX to SGD],MATCH($A588,Prices[Key],0)),1))</f>
        <v/>
      </c>
      <c r="K588" s="283" t="str">
        <f t="shared" si="89"/>
        <v/>
      </c>
      <c r="L588" s="283" t="str">
        <f t="shared" si="90"/>
        <v/>
      </c>
      <c r="M588" s="283" t="str">
        <f t="shared" si="91"/>
        <v/>
      </c>
      <c r="N588" s="286" t="str">
        <f t="shared" si="92"/>
        <v/>
      </c>
      <c r="O588" t="str">
        <f>IF($A588="","",IFERROR(INDEX(Prices[Category],MATCH($A588,Prices[Key],0)),"Uncategorized"))</f>
        <v/>
      </c>
      <c r="P588" s="287" t="str">
        <f t="shared" si="93"/>
        <v/>
      </c>
      <c r="Q588" s="287" t="str">
        <f t="shared" si="94"/>
        <v/>
      </c>
    </row>
    <row r="589" spans="1:17" ht="15" customHeight="1" x14ac:dyDescent="0.2">
      <c r="A589" s="240" t="str">
        <f>IFERROR(INDEX('All Ticker P&amp;L'!$A$2:$A$1001,MATCH(ROWS($A$2:A589),'All Ticker P&amp;L'!$N$2:$N$1001,0)),"")</f>
        <v/>
      </c>
      <c r="B589" s="240" t="str">
        <f t="shared" si="86"/>
        <v/>
      </c>
      <c r="C589" s="240" t="str">
        <f t="shared" si="87"/>
        <v/>
      </c>
      <c r="D589" s="240" t="str">
        <f t="shared" si="88"/>
        <v/>
      </c>
      <c r="E589" s="261" t="str">
        <f>IF($A589="","",SUMIFS(Txn[Signed Units],Txn[Key],$A589))</f>
        <v/>
      </c>
      <c r="F589" s="283">
        <f>IF($A589="","",SUMIFS(Txn[Buy Cost],Txn[Key],$A589,Txn[Transaction Order],"&gt;"&amp;IFERROR(_xlfn.MAXIFS(Txn[Transaction Order],Txn[Key],$A589,Txn[Running Units],"&gt;-0.000001",Txn[Running Units],"&lt;0.000001"),0)))</f>
      </c>
      <c r="G589" s="283">
        <f>IF($A589="","",IFERROR(F589/SUMIFS(Txn[Units Purchased or Sold],Txn[Key],$A589,Txn[Transaction Order],"&gt;"&amp;IFERROR(_xlfn.MAXIFS(Txn[Transaction Order],Txn[Key],$A589,Txn[Running Units],"&gt;-0.000001",Txn[Running Units],"&lt;0.000001"),0),Txn[Sell (-1) Buy (1) Fees (0) Dividend (2)],1),0))</f>
      </c>
      <c r="H589" s="283">
        <f>IF($A589="","",SUMIFS(Txn[Sell Proceeds],Txn[Key],$A589,Txn[Transaction Order],"&gt;"&amp;IFERROR(_xlfn.MAXIFS(Txn[Transaction Order],Txn[Key],$A589,Txn[Running Units],"&gt;-0.000001",Txn[Running Units],"&lt;0.000001"),0)))</f>
      </c>
      <c r="I589" s="284" t="str">
        <f>IF($A589="","",IFERROR(INDEX(Prices[Current Price],MATCH($A589,Prices[Key],0)),0))</f>
        <v/>
      </c>
      <c r="J589" s="285" t="str">
        <f>IF($A589="","",IFERROR(INDEX(Prices[FX to SGD],MATCH($A589,Prices[Key],0)),1))</f>
        <v/>
      </c>
      <c r="K589" s="283" t="str">
        <f t="shared" si="89"/>
        <v/>
      </c>
      <c r="L589" s="283" t="str">
        <f t="shared" si="90"/>
        <v/>
      </c>
      <c r="M589" s="283" t="str">
        <f t="shared" si="91"/>
        <v/>
      </c>
      <c r="N589" s="286" t="str">
        <f t="shared" si="92"/>
        <v/>
      </c>
      <c r="O589" t="str">
        <f>IF($A589="","",IFERROR(INDEX(Prices[Category],MATCH($A589,Prices[Key],0)),"Uncategorized"))</f>
        <v/>
      </c>
      <c r="P589" s="287" t="str">
        <f t="shared" si="93"/>
        <v/>
      </c>
      <c r="Q589" s="287" t="str">
        <f t="shared" si="94"/>
        <v/>
      </c>
    </row>
    <row r="590" spans="1:17" ht="15" customHeight="1" x14ac:dyDescent="0.2">
      <c r="A590" s="240" t="str">
        <f>IFERROR(INDEX('All Ticker P&amp;L'!$A$2:$A$1001,MATCH(ROWS($A$2:A590),'All Ticker P&amp;L'!$N$2:$N$1001,0)),"")</f>
        <v/>
      </c>
      <c r="B590" s="240" t="str">
        <f t="shared" si="86"/>
        <v/>
      </c>
      <c r="C590" s="240" t="str">
        <f t="shared" si="87"/>
        <v/>
      </c>
      <c r="D590" s="240" t="str">
        <f t="shared" si="88"/>
        <v/>
      </c>
      <c r="E590" s="261" t="str">
        <f>IF($A590="","",SUMIFS(Txn[Signed Units],Txn[Key],$A590))</f>
        <v/>
      </c>
      <c r="F590" s="283">
        <f>IF($A590="","",SUMIFS(Txn[Buy Cost],Txn[Key],$A590,Txn[Transaction Order],"&gt;"&amp;IFERROR(_xlfn.MAXIFS(Txn[Transaction Order],Txn[Key],$A590,Txn[Running Units],"&gt;-0.000001",Txn[Running Units],"&lt;0.000001"),0)))</f>
      </c>
      <c r="G590" s="283">
        <f>IF($A590="","",IFERROR(F590/SUMIFS(Txn[Units Purchased or Sold],Txn[Key],$A590,Txn[Transaction Order],"&gt;"&amp;IFERROR(_xlfn.MAXIFS(Txn[Transaction Order],Txn[Key],$A590,Txn[Running Units],"&gt;-0.000001",Txn[Running Units],"&lt;0.000001"),0),Txn[Sell (-1) Buy (1) Fees (0) Dividend (2)],1),0))</f>
      </c>
      <c r="H590" s="283">
        <f>IF($A590="","",SUMIFS(Txn[Sell Proceeds],Txn[Key],$A590,Txn[Transaction Order],"&gt;"&amp;IFERROR(_xlfn.MAXIFS(Txn[Transaction Order],Txn[Key],$A590,Txn[Running Units],"&gt;-0.000001",Txn[Running Units],"&lt;0.000001"),0)))</f>
      </c>
      <c r="I590" s="284" t="str">
        <f>IF($A590="","",IFERROR(INDEX(Prices[Current Price],MATCH($A590,Prices[Key],0)),0))</f>
        <v/>
      </c>
      <c r="J590" s="285" t="str">
        <f>IF($A590="","",IFERROR(INDEX(Prices[FX to SGD],MATCH($A590,Prices[Key],0)),1))</f>
        <v/>
      </c>
      <c r="K590" s="283" t="str">
        <f t="shared" si="89"/>
        <v/>
      </c>
      <c r="L590" s="283" t="str">
        <f t="shared" si="90"/>
        <v/>
      </c>
      <c r="M590" s="283" t="str">
        <f t="shared" si="91"/>
        <v/>
      </c>
      <c r="N590" s="286" t="str">
        <f t="shared" si="92"/>
        <v/>
      </c>
      <c r="O590" t="str">
        <f>IF($A590="","",IFERROR(INDEX(Prices[Category],MATCH($A590,Prices[Key],0)),"Uncategorized"))</f>
        <v/>
      </c>
      <c r="P590" s="287" t="str">
        <f t="shared" si="93"/>
        <v/>
      </c>
      <c r="Q590" s="287" t="str">
        <f t="shared" si="94"/>
        <v/>
      </c>
    </row>
    <row r="591" spans="1:17" ht="15" customHeight="1" x14ac:dyDescent="0.2">
      <c r="A591" s="240" t="str">
        <f>IFERROR(INDEX('All Ticker P&amp;L'!$A$2:$A$1001,MATCH(ROWS($A$2:A591),'All Ticker P&amp;L'!$N$2:$N$1001,0)),"")</f>
        <v/>
      </c>
      <c r="B591" s="240" t="str">
        <f t="shared" si="86"/>
        <v/>
      </c>
      <c r="C591" s="240" t="str">
        <f t="shared" si="87"/>
        <v/>
      </c>
      <c r="D591" s="240" t="str">
        <f t="shared" si="88"/>
        <v/>
      </c>
      <c r="E591" s="261" t="str">
        <f>IF($A591="","",SUMIFS(Txn[Signed Units],Txn[Key],$A591))</f>
        <v/>
      </c>
      <c r="F591" s="283">
        <f>IF($A591="","",SUMIFS(Txn[Buy Cost],Txn[Key],$A591,Txn[Transaction Order],"&gt;"&amp;IFERROR(_xlfn.MAXIFS(Txn[Transaction Order],Txn[Key],$A591,Txn[Running Units],"&gt;-0.000001",Txn[Running Units],"&lt;0.000001"),0)))</f>
      </c>
      <c r="G591" s="283">
        <f>IF($A591="","",IFERROR(F591/SUMIFS(Txn[Units Purchased or Sold],Txn[Key],$A591,Txn[Transaction Order],"&gt;"&amp;IFERROR(_xlfn.MAXIFS(Txn[Transaction Order],Txn[Key],$A591,Txn[Running Units],"&gt;-0.000001",Txn[Running Units],"&lt;0.000001"),0),Txn[Sell (-1) Buy (1) Fees (0) Dividend (2)],1),0))</f>
      </c>
      <c r="H591" s="283">
        <f>IF($A591="","",SUMIFS(Txn[Sell Proceeds],Txn[Key],$A591,Txn[Transaction Order],"&gt;"&amp;IFERROR(_xlfn.MAXIFS(Txn[Transaction Order],Txn[Key],$A591,Txn[Running Units],"&gt;-0.000001",Txn[Running Units],"&lt;0.000001"),0)))</f>
      </c>
      <c r="I591" s="284" t="str">
        <f>IF($A591="","",IFERROR(INDEX(Prices[Current Price],MATCH($A591,Prices[Key],0)),0))</f>
        <v/>
      </c>
      <c r="J591" s="285" t="str">
        <f>IF($A591="","",IFERROR(INDEX(Prices[FX to SGD],MATCH($A591,Prices[Key],0)),1))</f>
        <v/>
      </c>
      <c r="K591" s="283" t="str">
        <f t="shared" si="89"/>
        <v/>
      </c>
      <c r="L591" s="283" t="str">
        <f t="shared" si="90"/>
        <v/>
      </c>
      <c r="M591" s="283" t="str">
        <f t="shared" si="91"/>
        <v/>
      </c>
      <c r="N591" s="286" t="str">
        <f t="shared" si="92"/>
        <v/>
      </c>
      <c r="O591" t="str">
        <f>IF($A591="","",IFERROR(INDEX(Prices[Category],MATCH($A591,Prices[Key],0)),"Uncategorized"))</f>
        <v/>
      </c>
      <c r="P591" s="287" t="str">
        <f t="shared" si="93"/>
        <v/>
      </c>
      <c r="Q591" s="287" t="str">
        <f t="shared" si="94"/>
        <v/>
      </c>
    </row>
    <row r="592" spans="1:17" ht="15" customHeight="1" x14ac:dyDescent="0.2">
      <c r="A592" s="240" t="str">
        <f>IFERROR(INDEX('All Ticker P&amp;L'!$A$2:$A$1001,MATCH(ROWS($A$2:A592),'All Ticker P&amp;L'!$N$2:$N$1001,0)),"")</f>
        <v/>
      </c>
      <c r="B592" s="240" t="str">
        <f t="shared" si="86"/>
        <v/>
      </c>
      <c r="C592" s="240" t="str">
        <f t="shared" si="87"/>
        <v/>
      </c>
      <c r="D592" s="240" t="str">
        <f t="shared" si="88"/>
        <v/>
      </c>
      <c r="E592" s="261" t="str">
        <f>IF($A592="","",SUMIFS(Txn[Signed Units],Txn[Key],$A592))</f>
        <v/>
      </c>
      <c r="F592" s="283">
        <f>IF($A592="","",SUMIFS(Txn[Buy Cost],Txn[Key],$A592,Txn[Transaction Order],"&gt;"&amp;IFERROR(_xlfn.MAXIFS(Txn[Transaction Order],Txn[Key],$A592,Txn[Running Units],"&gt;-0.000001",Txn[Running Units],"&lt;0.000001"),0)))</f>
      </c>
      <c r="G592" s="283">
        <f>IF($A592="","",IFERROR(F592/SUMIFS(Txn[Units Purchased or Sold],Txn[Key],$A592,Txn[Transaction Order],"&gt;"&amp;IFERROR(_xlfn.MAXIFS(Txn[Transaction Order],Txn[Key],$A592,Txn[Running Units],"&gt;-0.000001",Txn[Running Units],"&lt;0.000001"),0),Txn[Sell (-1) Buy (1) Fees (0) Dividend (2)],1),0))</f>
      </c>
      <c r="H592" s="283">
        <f>IF($A592="","",SUMIFS(Txn[Sell Proceeds],Txn[Key],$A592,Txn[Transaction Order],"&gt;"&amp;IFERROR(_xlfn.MAXIFS(Txn[Transaction Order],Txn[Key],$A592,Txn[Running Units],"&gt;-0.000001",Txn[Running Units],"&lt;0.000001"),0)))</f>
      </c>
      <c r="I592" s="284" t="str">
        <f>IF($A592="","",IFERROR(INDEX(Prices[Current Price],MATCH($A592,Prices[Key],0)),0))</f>
        <v/>
      </c>
      <c r="J592" s="285" t="str">
        <f>IF($A592="","",IFERROR(INDEX(Prices[FX to SGD],MATCH($A592,Prices[Key],0)),1))</f>
        <v/>
      </c>
      <c r="K592" s="283" t="str">
        <f t="shared" si="89"/>
        <v/>
      </c>
      <c r="L592" s="283" t="str">
        <f t="shared" si="90"/>
        <v/>
      </c>
      <c r="M592" s="283" t="str">
        <f t="shared" si="91"/>
        <v/>
      </c>
      <c r="N592" s="286" t="str">
        <f t="shared" si="92"/>
        <v/>
      </c>
      <c r="O592" t="str">
        <f>IF($A592="","",IFERROR(INDEX(Prices[Category],MATCH($A592,Prices[Key],0)),"Uncategorized"))</f>
        <v/>
      </c>
      <c r="P592" s="287" t="str">
        <f t="shared" si="93"/>
        <v/>
      </c>
      <c r="Q592" s="287" t="str">
        <f t="shared" si="94"/>
        <v/>
      </c>
    </row>
    <row r="593" spans="1:17" ht="15" customHeight="1" x14ac:dyDescent="0.2">
      <c r="A593" s="240" t="str">
        <f>IFERROR(INDEX('All Ticker P&amp;L'!$A$2:$A$1001,MATCH(ROWS($A$2:A593),'All Ticker P&amp;L'!$N$2:$N$1001,0)),"")</f>
        <v/>
      </c>
      <c r="B593" s="240" t="str">
        <f t="shared" si="86"/>
        <v/>
      </c>
      <c r="C593" s="240" t="str">
        <f t="shared" si="87"/>
        <v/>
      </c>
      <c r="D593" s="240" t="str">
        <f t="shared" si="88"/>
        <v/>
      </c>
      <c r="E593" s="261" t="str">
        <f>IF($A593="","",SUMIFS(Txn[Signed Units],Txn[Key],$A593))</f>
        <v/>
      </c>
      <c r="F593" s="283">
        <f>IF($A593="","",SUMIFS(Txn[Buy Cost],Txn[Key],$A593,Txn[Transaction Order],"&gt;"&amp;IFERROR(_xlfn.MAXIFS(Txn[Transaction Order],Txn[Key],$A593,Txn[Running Units],"&gt;-0.000001",Txn[Running Units],"&lt;0.000001"),0)))</f>
      </c>
      <c r="G593" s="283">
        <f>IF($A593="","",IFERROR(F593/SUMIFS(Txn[Units Purchased or Sold],Txn[Key],$A593,Txn[Transaction Order],"&gt;"&amp;IFERROR(_xlfn.MAXIFS(Txn[Transaction Order],Txn[Key],$A593,Txn[Running Units],"&gt;-0.000001",Txn[Running Units],"&lt;0.000001"),0),Txn[Sell (-1) Buy (1) Fees (0) Dividend (2)],1),0))</f>
      </c>
      <c r="H593" s="283">
        <f>IF($A593="","",SUMIFS(Txn[Sell Proceeds],Txn[Key],$A593,Txn[Transaction Order],"&gt;"&amp;IFERROR(_xlfn.MAXIFS(Txn[Transaction Order],Txn[Key],$A593,Txn[Running Units],"&gt;-0.000001",Txn[Running Units],"&lt;0.000001"),0)))</f>
      </c>
      <c r="I593" s="284" t="str">
        <f>IF($A593="","",IFERROR(INDEX(Prices[Current Price],MATCH($A593,Prices[Key],0)),0))</f>
        <v/>
      </c>
      <c r="J593" s="285" t="str">
        <f>IF($A593="","",IFERROR(INDEX(Prices[FX to SGD],MATCH($A593,Prices[Key],0)),1))</f>
        <v/>
      </c>
      <c r="K593" s="283" t="str">
        <f t="shared" si="89"/>
        <v/>
      </c>
      <c r="L593" s="283" t="str">
        <f t="shared" si="90"/>
        <v/>
      </c>
      <c r="M593" s="283" t="str">
        <f t="shared" si="91"/>
        <v/>
      </c>
      <c r="N593" s="286" t="str">
        <f t="shared" si="92"/>
        <v/>
      </c>
      <c r="O593" t="str">
        <f>IF($A593="","",IFERROR(INDEX(Prices[Category],MATCH($A593,Prices[Key],0)),"Uncategorized"))</f>
        <v/>
      </c>
      <c r="P593" s="287" t="str">
        <f t="shared" si="93"/>
        <v/>
      </c>
      <c r="Q593" s="287" t="str">
        <f t="shared" si="94"/>
        <v/>
      </c>
    </row>
    <row r="594" spans="1:17" ht="15" customHeight="1" x14ac:dyDescent="0.2">
      <c r="A594" s="240" t="str">
        <f>IFERROR(INDEX('All Ticker P&amp;L'!$A$2:$A$1001,MATCH(ROWS($A$2:A594),'All Ticker P&amp;L'!$N$2:$N$1001,0)),"")</f>
        <v/>
      </c>
      <c r="B594" s="240" t="str">
        <f t="shared" si="86"/>
        <v/>
      </c>
      <c r="C594" s="240" t="str">
        <f t="shared" si="87"/>
        <v/>
      </c>
      <c r="D594" s="240" t="str">
        <f t="shared" si="88"/>
        <v/>
      </c>
      <c r="E594" s="261" t="str">
        <f>IF($A594="","",SUMIFS(Txn[Signed Units],Txn[Key],$A594))</f>
        <v/>
      </c>
      <c r="F594" s="283">
        <f>IF($A594="","",SUMIFS(Txn[Buy Cost],Txn[Key],$A594,Txn[Transaction Order],"&gt;"&amp;IFERROR(_xlfn.MAXIFS(Txn[Transaction Order],Txn[Key],$A594,Txn[Running Units],"&gt;-0.000001",Txn[Running Units],"&lt;0.000001"),0)))</f>
      </c>
      <c r="G594" s="283">
        <f>IF($A594="","",IFERROR(F594/SUMIFS(Txn[Units Purchased or Sold],Txn[Key],$A594,Txn[Transaction Order],"&gt;"&amp;IFERROR(_xlfn.MAXIFS(Txn[Transaction Order],Txn[Key],$A594,Txn[Running Units],"&gt;-0.000001",Txn[Running Units],"&lt;0.000001"),0),Txn[Sell (-1) Buy (1) Fees (0) Dividend (2)],1),0))</f>
      </c>
      <c r="H594" s="283">
        <f>IF($A594="","",SUMIFS(Txn[Sell Proceeds],Txn[Key],$A594,Txn[Transaction Order],"&gt;"&amp;IFERROR(_xlfn.MAXIFS(Txn[Transaction Order],Txn[Key],$A594,Txn[Running Units],"&gt;-0.000001",Txn[Running Units],"&lt;0.000001"),0)))</f>
      </c>
      <c r="I594" s="284" t="str">
        <f>IF($A594="","",IFERROR(INDEX(Prices[Current Price],MATCH($A594,Prices[Key],0)),0))</f>
        <v/>
      </c>
      <c r="J594" s="285" t="str">
        <f>IF($A594="","",IFERROR(INDEX(Prices[FX to SGD],MATCH($A594,Prices[Key],0)),1))</f>
        <v/>
      </c>
      <c r="K594" s="283" t="str">
        <f t="shared" si="89"/>
        <v/>
      </c>
      <c r="L594" s="283" t="str">
        <f t="shared" si="90"/>
        <v/>
      </c>
      <c r="M594" s="283" t="str">
        <f t="shared" si="91"/>
        <v/>
      </c>
      <c r="N594" s="286" t="str">
        <f t="shared" si="92"/>
        <v/>
      </c>
      <c r="O594" t="str">
        <f>IF($A594="","",IFERROR(INDEX(Prices[Category],MATCH($A594,Prices[Key],0)),"Uncategorized"))</f>
        <v/>
      </c>
      <c r="P594" s="287" t="str">
        <f t="shared" si="93"/>
        <v/>
      </c>
      <c r="Q594" s="287" t="str">
        <f t="shared" si="94"/>
        <v/>
      </c>
    </row>
    <row r="595" spans="1:17" ht="15" customHeight="1" x14ac:dyDescent="0.2">
      <c r="A595" s="240" t="str">
        <f>IFERROR(INDEX('All Ticker P&amp;L'!$A$2:$A$1001,MATCH(ROWS($A$2:A595),'All Ticker P&amp;L'!$N$2:$N$1001,0)),"")</f>
        <v/>
      </c>
      <c r="B595" s="240" t="str">
        <f t="shared" si="86"/>
        <v/>
      </c>
      <c r="C595" s="240" t="str">
        <f t="shared" si="87"/>
        <v/>
      </c>
      <c r="D595" s="240" t="str">
        <f t="shared" si="88"/>
        <v/>
      </c>
      <c r="E595" s="261" t="str">
        <f>IF($A595="","",SUMIFS(Txn[Signed Units],Txn[Key],$A595))</f>
        <v/>
      </c>
      <c r="F595" s="283">
        <f>IF($A595="","",SUMIFS(Txn[Buy Cost],Txn[Key],$A595,Txn[Transaction Order],"&gt;"&amp;IFERROR(_xlfn.MAXIFS(Txn[Transaction Order],Txn[Key],$A595,Txn[Running Units],"&gt;-0.000001",Txn[Running Units],"&lt;0.000001"),0)))</f>
      </c>
      <c r="G595" s="283">
        <f>IF($A595="","",IFERROR(F595/SUMIFS(Txn[Units Purchased or Sold],Txn[Key],$A595,Txn[Transaction Order],"&gt;"&amp;IFERROR(_xlfn.MAXIFS(Txn[Transaction Order],Txn[Key],$A595,Txn[Running Units],"&gt;-0.000001",Txn[Running Units],"&lt;0.000001"),0),Txn[Sell (-1) Buy (1) Fees (0) Dividend (2)],1),0))</f>
      </c>
      <c r="H595" s="283">
        <f>IF($A595="","",SUMIFS(Txn[Sell Proceeds],Txn[Key],$A595,Txn[Transaction Order],"&gt;"&amp;IFERROR(_xlfn.MAXIFS(Txn[Transaction Order],Txn[Key],$A595,Txn[Running Units],"&gt;-0.000001",Txn[Running Units],"&lt;0.000001"),0)))</f>
      </c>
      <c r="I595" s="284" t="str">
        <f>IF($A595="","",IFERROR(INDEX(Prices[Current Price],MATCH($A595,Prices[Key],0)),0))</f>
        <v/>
      </c>
      <c r="J595" s="285" t="str">
        <f>IF($A595="","",IFERROR(INDEX(Prices[FX to SGD],MATCH($A595,Prices[Key],0)),1))</f>
        <v/>
      </c>
      <c r="K595" s="283" t="str">
        <f t="shared" si="89"/>
        <v/>
      </c>
      <c r="L595" s="283" t="str">
        <f t="shared" si="90"/>
        <v/>
      </c>
      <c r="M595" s="283" t="str">
        <f t="shared" si="91"/>
        <v/>
      </c>
      <c r="N595" s="286" t="str">
        <f t="shared" si="92"/>
        <v/>
      </c>
      <c r="O595" t="str">
        <f>IF($A595="","",IFERROR(INDEX(Prices[Category],MATCH($A595,Prices[Key],0)),"Uncategorized"))</f>
        <v/>
      </c>
      <c r="P595" s="287" t="str">
        <f t="shared" si="93"/>
        <v/>
      </c>
      <c r="Q595" s="287" t="str">
        <f t="shared" si="94"/>
        <v/>
      </c>
    </row>
    <row r="596" spans="1:17" ht="15" customHeight="1" x14ac:dyDescent="0.2">
      <c r="A596" s="240" t="str">
        <f>IFERROR(INDEX('All Ticker P&amp;L'!$A$2:$A$1001,MATCH(ROWS($A$2:A596),'All Ticker P&amp;L'!$N$2:$N$1001,0)),"")</f>
        <v/>
      </c>
      <c r="B596" s="240" t="str">
        <f t="shared" si="86"/>
        <v/>
      </c>
      <c r="C596" s="240" t="str">
        <f t="shared" si="87"/>
        <v/>
      </c>
      <c r="D596" s="240" t="str">
        <f t="shared" si="88"/>
        <v/>
      </c>
      <c r="E596" s="261" t="str">
        <f>IF($A596="","",SUMIFS(Txn[Signed Units],Txn[Key],$A596))</f>
        <v/>
      </c>
      <c r="F596" s="283">
        <f>IF($A596="","",SUMIFS(Txn[Buy Cost],Txn[Key],$A596,Txn[Transaction Order],"&gt;"&amp;IFERROR(_xlfn.MAXIFS(Txn[Transaction Order],Txn[Key],$A596,Txn[Running Units],"&gt;-0.000001",Txn[Running Units],"&lt;0.000001"),0)))</f>
      </c>
      <c r="G596" s="283">
        <f>IF($A596="","",IFERROR(F596/SUMIFS(Txn[Units Purchased or Sold],Txn[Key],$A596,Txn[Transaction Order],"&gt;"&amp;IFERROR(_xlfn.MAXIFS(Txn[Transaction Order],Txn[Key],$A596,Txn[Running Units],"&gt;-0.000001",Txn[Running Units],"&lt;0.000001"),0),Txn[Sell (-1) Buy (1) Fees (0) Dividend (2)],1),0))</f>
      </c>
      <c r="H596" s="283">
        <f>IF($A596="","",SUMIFS(Txn[Sell Proceeds],Txn[Key],$A596,Txn[Transaction Order],"&gt;"&amp;IFERROR(_xlfn.MAXIFS(Txn[Transaction Order],Txn[Key],$A596,Txn[Running Units],"&gt;-0.000001",Txn[Running Units],"&lt;0.000001"),0)))</f>
      </c>
      <c r="I596" s="284" t="str">
        <f>IF($A596="","",IFERROR(INDEX(Prices[Current Price],MATCH($A596,Prices[Key],0)),0))</f>
        <v/>
      </c>
      <c r="J596" s="285" t="str">
        <f>IF($A596="","",IFERROR(INDEX(Prices[FX to SGD],MATCH($A596,Prices[Key],0)),1))</f>
        <v/>
      </c>
      <c r="K596" s="283" t="str">
        <f t="shared" si="89"/>
        <v/>
      </c>
      <c r="L596" s="283" t="str">
        <f t="shared" si="90"/>
        <v/>
      </c>
      <c r="M596" s="283" t="str">
        <f t="shared" si="91"/>
        <v/>
      </c>
      <c r="N596" s="286" t="str">
        <f t="shared" si="92"/>
        <v/>
      </c>
      <c r="O596" t="str">
        <f>IF($A596="","",IFERROR(INDEX(Prices[Category],MATCH($A596,Prices[Key],0)),"Uncategorized"))</f>
        <v/>
      </c>
      <c r="P596" s="287" t="str">
        <f t="shared" si="93"/>
        <v/>
      </c>
      <c r="Q596" s="287" t="str">
        <f t="shared" si="94"/>
        <v/>
      </c>
    </row>
    <row r="597" spans="1:17" ht="15" customHeight="1" x14ac:dyDescent="0.2">
      <c r="A597" s="240" t="str">
        <f>IFERROR(INDEX('All Ticker P&amp;L'!$A$2:$A$1001,MATCH(ROWS($A$2:A597),'All Ticker P&amp;L'!$N$2:$N$1001,0)),"")</f>
        <v/>
      </c>
      <c r="B597" s="240" t="str">
        <f t="shared" si="86"/>
        <v/>
      </c>
      <c r="C597" s="240" t="str">
        <f t="shared" si="87"/>
        <v/>
      </c>
      <c r="D597" s="240" t="str">
        <f t="shared" si="88"/>
        <v/>
      </c>
      <c r="E597" s="261" t="str">
        <f>IF($A597="","",SUMIFS(Txn[Signed Units],Txn[Key],$A597))</f>
        <v/>
      </c>
      <c r="F597" s="283">
        <f>IF($A597="","",SUMIFS(Txn[Buy Cost],Txn[Key],$A597,Txn[Transaction Order],"&gt;"&amp;IFERROR(_xlfn.MAXIFS(Txn[Transaction Order],Txn[Key],$A597,Txn[Running Units],"&gt;-0.000001",Txn[Running Units],"&lt;0.000001"),0)))</f>
      </c>
      <c r="G597" s="283">
        <f>IF($A597="","",IFERROR(F597/SUMIFS(Txn[Units Purchased or Sold],Txn[Key],$A597,Txn[Transaction Order],"&gt;"&amp;IFERROR(_xlfn.MAXIFS(Txn[Transaction Order],Txn[Key],$A597,Txn[Running Units],"&gt;-0.000001",Txn[Running Units],"&lt;0.000001"),0),Txn[Sell (-1) Buy (1) Fees (0) Dividend (2)],1),0))</f>
      </c>
      <c r="H597" s="283">
        <f>IF($A597="","",SUMIFS(Txn[Sell Proceeds],Txn[Key],$A597,Txn[Transaction Order],"&gt;"&amp;IFERROR(_xlfn.MAXIFS(Txn[Transaction Order],Txn[Key],$A597,Txn[Running Units],"&gt;-0.000001",Txn[Running Units],"&lt;0.000001"),0)))</f>
      </c>
      <c r="I597" s="284" t="str">
        <f>IF($A597="","",IFERROR(INDEX(Prices[Current Price],MATCH($A597,Prices[Key],0)),0))</f>
        <v/>
      </c>
      <c r="J597" s="285" t="str">
        <f>IF($A597="","",IFERROR(INDEX(Prices[FX to SGD],MATCH($A597,Prices[Key],0)),1))</f>
        <v/>
      </c>
      <c r="K597" s="283" t="str">
        <f t="shared" si="89"/>
        <v/>
      </c>
      <c r="L597" s="283" t="str">
        <f t="shared" si="90"/>
        <v/>
      </c>
      <c r="M597" s="283" t="str">
        <f t="shared" si="91"/>
        <v/>
      </c>
      <c r="N597" s="286" t="str">
        <f t="shared" si="92"/>
        <v/>
      </c>
      <c r="O597" t="str">
        <f>IF($A597="","",IFERROR(INDEX(Prices[Category],MATCH($A597,Prices[Key],0)),"Uncategorized"))</f>
        <v/>
      </c>
      <c r="P597" s="287" t="str">
        <f t="shared" si="93"/>
        <v/>
      </c>
      <c r="Q597" s="287" t="str">
        <f t="shared" si="94"/>
        <v/>
      </c>
    </row>
    <row r="598" spans="1:17" ht="15" customHeight="1" x14ac:dyDescent="0.2">
      <c r="A598" s="240" t="str">
        <f>IFERROR(INDEX('All Ticker P&amp;L'!$A$2:$A$1001,MATCH(ROWS($A$2:A598),'All Ticker P&amp;L'!$N$2:$N$1001,0)),"")</f>
        <v/>
      </c>
      <c r="B598" s="240" t="str">
        <f t="shared" si="86"/>
        <v/>
      </c>
      <c r="C598" s="240" t="str">
        <f t="shared" si="87"/>
        <v/>
      </c>
      <c r="D598" s="240" t="str">
        <f t="shared" si="88"/>
        <v/>
      </c>
      <c r="E598" s="261" t="str">
        <f>IF($A598="","",SUMIFS(Txn[Signed Units],Txn[Key],$A598))</f>
        <v/>
      </c>
      <c r="F598" s="283">
        <f>IF($A598="","",SUMIFS(Txn[Buy Cost],Txn[Key],$A598,Txn[Transaction Order],"&gt;"&amp;IFERROR(_xlfn.MAXIFS(Txn[Transaction Order],Txn[Key],$A598,Txn[Running Units],"&gt;-0.000001",Txn[Running Units],"&lt;0.000001"),0)))</f>
      </c>
      <c r="G598" s="283">
        <f>IF($A598="","",IFERROR(F598/SUMIFS(Txn[Units Purchased or Sold],Txn[Key],$A598,Txn[Transaction Order],"&gt;"&amp;IFERROR(_xlfn.MAXIFS(Txn[Transaction Order],Txn[Key],$A598,Txn[Running Units],"&gt;-0.000001",Txn[Running Units],"&lt;0.000001"),0),Txn[Sell (-1) Buy (1) Fees (0) Dividend (2)],1),0))</f>
      </c>
      <c r="H598" s="283">
        <f>IF($A598="","",SUMIFS(Txn[Sell Proceeds],Txn[Key],$A598,Txn[Transaction Order],"&gt;"&amp;IFERROR(_xlfn.MAXIFS(Txn[Transaction Order],Txn[Key],$A598,Txn[Running Units],"&gt;-0.000001",Txn[Running Units],"&lt;0.000001"),0)))</f>
      </c>
      <c r="I598" s="284" t="str">
        <f>IF($A598="","",IFERROR(INDEX(Prices[Current Price],MATCH($A598,Prices[Key],0)),0))</f>
        <v/>
      </c>
      <c r="J598" s="285" t="str">
        <f>IF($A598="","",IFERROR(INDEX(Prices[FX to SGD],MATCH($A598,Prices[Key],0)),1))</f>
        <v/>
      </c>
      <c r="K598" s="283" t="str">
        <f t="shared" si="89"/>
        <v/>
      </c>
      <c r="L598" s="283" t="str">
        <f t="shared" si="90"/>
        <v/>
      </c>
      <c r="M598" s="283" t="str">
        <f t="shared" si="91"/>
        <v/>
      </c>
      <c r="N598" s="286" t="str">
        <f t="shared" si="92"/>
        <v/>
      </c>
      <c r="O598" t="str">
        <f>IF($A598="","",IFERROR(INDEX(Prices[Category],MATCH($A598,Prices[Key],0)),"Uncategorized"))</f>
        <v/>
      </c>
      <c r="P598" s="287" t="str">
        <f t="shared" si="93"/>
        <v/>
      </c>
      <c r="Q598" s="287" t="str">
        <f t="shared" si="94"/>
        <v/>
      </c>
    </row>
    <row r="599" spans="1:17" ht="15" customHeight="1" x14ac:dyDescent="0.2">
      <c r="A599" s="240" t="str">
        <f>IFERROR(INDEX('All Ticker P&amp;L'!$A$2:$A$1001,MATCH(ROWS($A$2:A599),'All Ticker P&amp;L'!$N$2:$N$1001,0)),"")</f>
        <v/>
      </c>
      <c r="B599" s="240" t="str">
        <f t="shared" si="86"/>
        <v/>
      </c>
      <c r="C599" s="240" t="str">
        <f t="shared" si="87"/>
        <v/>
      </c>
      <c r="D599" s="240" t="str">
        <f t="shared" si="88"/>
        <v/>
      </c>
      <c r="E599" s="261" t="str">
        <f>IF($A599="","",SUMIFS(Txn[Signed Units],Txn[Key],$A599))</f>
        <v/>
      </c>
      <c r="F599" s="283">
        <f>IF($A599="","",SUMIFS(Txn[Buy Cost],Txn[Key],$A599,Txn[Transaction Order],"&gt;"&amp;IFERROR(_xlfn.MAXIFS(Txn[Transaction Order],Txn[Key],$A599,Txn[Running Units],"&gt;-0.000001",Txn[Running Units],"&lt;0.000001"),0)))</f>
      </c>
      <c r="G599" s="283">
        <f>IF($A599="","",IFERROR(F599/SUMIFS(Txn[Units Purchased or Sold],Txn[Key],$A599,Txn[Transaction Order],"&gt;"&amp;IFERROR(_xlfn.MAXIFS(Txn[Transaction Order],Txn[Key],$A599,Txn[Running Units],"&gt;-0.000001",Txn[Running Units],"&lt;0.000001"),0),Txn[Sell (-1) Buy (1) Fees (0) Dividend (2)],1),0))</f>
      </c>
      <c r="H599" s="283">
        <f>IF($A599="","",SUMIFS(Txn[Sell Proceeds],Txn[Key],$A599,Txn[Transaction Order],"&gt;"&amp;IFERROR(_xlfn.MAXIFS(Txn[Transaction Order],Txn[Key],$A599,Txn[Running Units],"&gt;-0.000001",Txn[Running Units],"&lt;0.000001"),0)))</f>
      </c>
      <c r="I599" s="284" t="str">
        <f>IF($A599="","",IFERROR(INDEX(Prices[Current Price],MATCH($A599,Prices[Key],0)),0))</f>
        <v/>
      </c>
      <c r="J599" s="285" t="str">
        <f>IF($A599="","",IFERROR(INDEX(Prices[FX to SGD],MATCH($A599,Prices[Key],0)),1))</f>
        <v/>
      </c>
      <c r="K599" s="283" t="str">
        <f t="shared" si="89"/>
        <v/>
      </c>
      <c r="L599" s="283" t="str">
        <f t="shared" si="90"/>
        <v/>
      </c>
      <c r="M599" s="283" t="str">
        <f t="shared" si="91"/>
        <v/>
      </c>
      <c r="N599" s="286" t="str">
        <f t="shared" si="92"/>
        <v/>
      </c>
      <c r="O599" t="str">
        <f>IF($A599="","",IFERROR(INDEX(Prices[Category],MATCH($A599,Prices[Key],0)),"Uncategorized"))</f>
        <v/>
      </c>
      <c r="P599" s="287" t="str">
        <f t="shared" si="93"/>
        <v/>
      </c>
      <c r="Q599" s="287" t="str">
        <f t="shared" si="94"/>
        <v/>
      </c>
    </row>
    <row r="600" spans="1:17" ht="15" customHeight="1" x14ac:dyDescent="0.2">
      <c r="A600" s="240" t="str">
        <f>IFERROR(INDEX('All Ticker P&amp;L'!$A$2:$A$1001,MATCH(ROWS($A$2:A600),'All Ticker P&amp;L'!$N$2:$N$1001,0)),"")</f>
        <v/>
      </c>
      <c r="B600" s="240" t="str">
        <f t="shared" si="86"/>
        <v/>
      </c>
      <c r="C600" s="240" t="str">
        <f t="shared" si="87"/>
        <v/>
      </c>
      <c r="D600" s="240" t="str">
        <f t="shared" si="88"/>
        <v/>
      </c>
      <c r="E600" s="261" t="str">
        <f>IF($A600="","",SUMIFS(Txn[Signed Units],Txn[Key],$A600))</f>
        <v/>
      </c>
      <c r="F600" s="283">
        <f>IF($A600="","",SUMIFS(Txn[Buy Cost],Txn[Key],$A600,Txn[Transaction Order],"&gt;"&amp;IFERROR(_xlfn.MAXIFS(Txn[Transaction Order],Txn[Key],$A600,Txn[Running Units],"&gt;-0.000001",Txn[Running Units],"&lt;0.000001"),0)))</f>
      </c>
      <c r="G600" s="283">
        <f>IF($A600="","",IFERROR(F600/SUMIFS(Txn[Units Purchased or Sold],Txn[Key],$A600,Txn[Transaction Order],"&gt;"&amp;IFERROR(_xlfn.MAXIFS(Txn[Transaction Order],Txn[Key],$A600,Txn[Running Units],"&gt;-0.000001",Txn[Running Units],"&lt;0.000001"),0),Txn[Sell (-1) Buy (1) Fees (0) Dividend (2)],1),0))</f>
      </c>
      <c r="H600" s="283">
        <f>IF($A600="","",SUMIFS(Txn[Sell Proceeds],Txn[Key],$A600,Txn[Transaction Order],"&gt;"&amp;IFERROR(_xlfn.MAXIFS(Txn[Transaction Order],Txn[Key],$A600,Txn[Running Units],"&gt;-0.000001",Txn[Running Units],"&lt;0.000001"),0)))</f>
      </c>
      <c r="I600" s="284" t="str">
        <f>IF($A600="","",IFERROR(INDEX(Prices[Current Price],MATCH($A600,Prices[Key],0)),0))</f>
        <v/>
      </c>
      <c r="J600" s="285" t="str">
        <f>IF($A600="","",IFERROR(INDEX(Prices[FX to SGD],MATCH($A600,Prices[Key],0)),1))</f>
        <v/>
      </c>
      <c r="K600" s="283" t="str">
        <f t="shared" si="89"/>
        <v/>
      </c>
      <c r="L600" s="283" t="str">
        <f t="shared" si="90"/>
        <v/>
      </c>
      <c r="M600" s="283" t="str">
        <f t="shared" si="91"/>
        <v/>
      </c>
      <c r="N600" s="286" t="str">
        <f t="shared" si="92"/>
        <v/>
      </c>
      <c r="O600" t="str">
        <f>IF($A600="","",IFERROR(INDEX(Prices[Category],MATCH($A600,Prices[Key],0)),"Uncategorized"))</f>
        <v/>
      </c>
      <c r="P600" s="287" t="str">
        <f t="shared" si="93"/>
        <v/>
      </c>
      <c r="Q600" s="287" t="str">
        <f t="shared" si="94"/>
        <v/>
      </c>
    </row>
    <row r="601" spans="1:17" ht="15" customHeight="1" x14ac:dyDescent="0.2">
      <c r="A601" s="240" t="str">
        <f>IFERROR(INDEX('All Ticker P&amp;L'!$A$2:$A$1001,MATCH(ROWS($A$2:A601),'All Ticker P&amp;L'!$N$2:$N$1001,0)),"")</f>
        <v/>
      </c>
      <c r="B601" s="240" t="str">
        <f t="shared" si="86"/>
        <v/>
      </c>
      <c r="C601" s="240" t="str">
        <f t="shared" si="87"/>
        <v/>
      </c>
      <c r="D601" s="240" t="str">
        <f t="shared" si="88"/>
        <v/>
      </c>
      <c r="E601" s="261" t="str">
        <f>IF($A601="","",SUMIFS(Txn[Signed Units],Txn[Key],$A601))</f>
        <v/>
      </c>
      <c r="F601" s="283">
        <f>IF($A601="","",SUMIFS(Txn[Buy Cost],Txn[Key],$A601,Txn[Transaction Order],"&gt;"&amp;IFERROR(_xlfn.MAXIFS(Txn[Transaction Order],Txn[Key],$A601,Txn[Running Units],"&gt;-0.000001",Txn[Running Units],"&lt;0.000001"),0)))</f>
      </c>
      <c r="G601" s="283">
        <f>IF($A601="","",IFERROR(F601/SUMIFS(Txn[Units Purchased or Sold],Txn[Key],$A601,Txn[Transaction Order],"&gt;"&amp;IFERROR(_xlfn.MAXIFS(Txn[Transaction Order],Txn[Key],$A601,Txn[Running Units],"&gt;-0.000001",Txn[Running Units],"&lt;0.000001"),0),Txn[Sell (-1) Buy (1) Fees (0) Dividend (2)],1),0))</f>
      </c>
      <c r="H601" s="283">
        <f>IF($A601="","",SUMIFS(Txn[Sell Proceeds],Txn[Key],$A601,Txn[Transaction Order],"&gt;"&amp;IFERROR(_xlfn.MAXIFS(Txn[Transaction Order],Txn[Key],$A601,Txn[Running Units],"&gt;-0.000001",Txn[Running Units],"&lt;0.000001"),0)))</f>
      </c>
      <c r="I601" s="284" t="str">
        <f>IF($A601="","",IFERROR(INDEX(Prices[Current Price],MATCH($A601,Prices[Key],0)),0))</f>
        <v/>
      </c>
      <c r="J601" s="285" t="str">
        <f>IF($A601="","",IFERROR(INDEX(Prices[FX to SGD],MATCH($A601,Prices[Key],0)),1))</f>
        <v/>
      </c>
      <c r="K601" s="283" t="str">
        <f t="shared" si="89"/>
        <v/>
      </c>
      <c r="L601" s="283" t="str">
        <f t="shared" si="90"/>
        <v/>
      </c>
      <c r="M601" s="283" t="str">
        <f t="shared" si="91"/>
        <v/>
      </c>
      <c r="N601" s="286" t="str">
        <f t="shared" si="92"/>
        <v/>
      </c>
      <c r="O601" t="str">
        <f>IF($A601="","",IFERROR(INDEX(Prices[Category],MATCH($A601,Prices[Key],0)),"Uncategorized"))</f>
        <v/>
      </c>
      <c r="P601" s="287" t="str">
        <f t="shared" si="93"/>
        <v/>
      </c>
      <c r="Q601" s="287" t="str">
        <f t="shared" si="94"/>
        <v/>
      </c>
    </row>
    <row r="602" spans="1:17" ht="15" customHeight="1" x14ac:dyDescent="0.2">
      <c r="A602" s="240" t="str">
        <f>IFERROR(INDEX('All Ticker P&amp;L'!$A$2:$A$1001,MATCH(ROWS($A$2:A602),'All Ticker P&amp;L'!$N$2:$N$1001,0)),"")</f>
        <v/>
      </c>
      <c r="B602" s="240" t="str">
        <f t="shared" si="86"/>
        <v/>
      </c>
      <c r="C602" s="240" t="str">
        <f t="shared" si="87"/>
        <v/>
      </c>
      <c r="D602" s="240" t="str">
        <f t="shared" si="88"/>
        <v/>
      </c>
      <c r="E602" s="261" t="str">
        <f>IF($A602="","",SUMIFS(Txn[Signed Units],Txn[Key],$A602))</f>
        <v/>
      </c>
      <c r="F602" s="283">
        <f>IF($A602="","",SUMIFS(Txn[Buy Cost],Txn[Key],$A602,Txn[Transaction Order],"&gt;"&amp;IFERROR(_xlfn.MAXIFS(Txn[Transaction Order],Txn[Key],$A602,Txn[Running Units],"&gt;-0.000001",Txn[Running Units],"&lt;0.000001"),0)))</f>
      </c>
      <c r="G602" s="283">
        <f>IF($A602="","",IFERROR(F602/SUMIFS(Txn[Units Purchased or Sold],Txn[Key],$A602,Txn[Transaction Order],"&gt;"&amp;IFERROR(_xlfn.MAXIFS(Txn[Transaction Order],Txn[Key],$A602,Txn[Running Units],"&gt;-0.000001",Txn[Running Units],"&lt;0.000001"),0),Txn[Sell (-1) Buy (1) Fees (0) Dividend (2)],1),0))</f>
      </c>
      <c r="H602" s="283">
        <f>IF($A602="","",SUMIFS(Txn[Sell Proceeds],Txn[Key],$A602,Txn[Transaction Order],"&gt;"&amp;IFERROR(_xlfn.MAXIFS(Txn[Transaction Order],Txn[Key],$A602,Txn[Running Units],"&gt;-0.000001",Txn[Running Units],"&lt;0.000001"),0)))</f>
      </c>
      <c r="I602" s="284" t="str">
        <f>IF($A602="","",IFERROR(INDEX(Prices[Current Price],MATCH($A602,Prices[Key],0)),0))</f>
        <v/>
      </c>
      <c r="J602" s="285" t="str">
        <f>IF($A602="","",IFERROR(INDEX(Prices[FX to SGD],MATCH($A602,Prices[Key],0)),1))</f>
        <v/>
      </c>
      <c r="K602" s="283" t="str">
        <f t="shared" si="89"/>
        <v/>
      </c>
      <c r="L602" s="283" t="str">
        <f t="shared" si="90"/>
        <v/>
      </c>
      <c r="M602" s="283" t="str">
        <f t="shared" si="91"/>
        <v/>
      </c>
      <c r="N602" s="286" t="str">
        <f t="shared" si="92"/>
        <v/>
      </c>
      <c r="O602" t="str">
        <f>IF($A602="","",IFERROR(INDEX(Prices[Category],MATCH($A602,Prices[Key],0)),"Uncategorized"))</f>
        <v/>
      </c>
      <c r="P602" s="287" t="str">
        <f t="shared" si="93"/>
        <v/>
      </c>
      <c r="Q602" s="287" t="str">
        <f t="shared" si="94"/>
        <v/>
      </c>
    </row>
    <row r="603" spans="1:17" ht="15" customHeight="1" x14ac:dyDescent="0.2">
      <c r="A603" s="240" t="str">
        <f>IFERROR(INDEX('All Ticker P&amp;L'!$A$2:$A$1001,MATCH(ROWS($A$2:A603),'All Ticker P&amp;L'!$N$2:$N$1001,0)),"")</f>
        <v/>
      </c>
      <c r="B603" s="240" t="str">
        <f t="shared" si="86"/>
        <v/>
      </c>
      <c r="C603" s="240" t="str">
        <f t="shared" si="87"/>
        <v/>
      </c>
      <c r="D603" s="240" t="str">
        <f t="shared" si="88"/>
        <v/>
      </c>
      <c r="E603" s="261" t="str">
        <f>IF($A603="","",SUMIFS(Txn[Signed Units],Txn[Key],$A603))</f>
        <v/>
      </c>
      <c r="F603" s="283">
        <f>IF($A603="","",SUMIFS(Txn[Buy Cost],Txn[Key],$A603,Txn[Transaction Order],"&gt;"&amp;IFERROR(_xlfn.MAXIFS(Txn[Transaction Order],Txn[Key],$A603,Txn[Running Units],"&gt;-0.000001",Txn[Running Units],"&lt;0.000001"),0)))</f>
      </c>
      <c r="G603" s="283">
        <f>IF($A603="","",IFERROR(F603/SUMIFS(Txn[Units Purchased or Sold],Txn[Key],$A603,Txn[Transaction Order],"&gt;"&amp;IFERROR(_xlfn.MAXIFS(Txn[Transaction Order],Txn[Key],$A603,Txn[Running Units],"&gt;-0.000001",Txn[Running Units],"&lt;0.000001"),0),Txn[Sell (-1) Buy (1) Fees (0) Dividend (2)],1),0))</f>
      </c>
      <c r="H603" s="283">
        <f>IF($A603="","",SUMIFS(Txn[Sell Proceeds],Txn[Key],$A603,Txn[Transaction Order],"&gt;"&amp;IFERROR(_xlfn.MAXIFS(Txn[Transaction Order],Txn[Key],$A603,Txn[Running Units],"&gt;-0.000001",Txn[Running Units],"&lt;0.000001"),0)))</f>
      </c>
      <c r="I603" s="284" t="str">
        <f>IF($A603="","",IFERROR(INDEX(Prices[Current Price],MATCH($A603,Prices[Key],0)),0))</f>
        <v/>
      </c>
      <c r="J603" s="285" t="str">
        <f>IF($A603="","",IFERROR(INDEX(Prices[FX to SGD],MATCH($A603,Prices[Key],0)),1))</f>
        <v/>
      </c>
      <c r="K603" s="283" t="str">
        <f t="shared" si="89"/>
        <v/>
      </c>
      <c r="L603" s="283" t="str">
        <f t="shared" si="90"/>
        <v/>
      </c>
      <c r="M603" s="283" t="str">
        <f t="shared" si="91"/>
        <v/>
      </c>
      <c r="N603" s="286" t="str">
        <f t="shared" si="92"/>
        <v/>
      </c>
      <c r="O603" t="str">
        <f>IF($A603="","",IFERROR(INDEX(Prices[Category],MATCH($A603,Prices[Key],0)),"Uncategorized"))</f>
        <v/>
      </c>
      <c r="P603" s="287" t="str">
        <f t="shared" si="93"/>
        <v/>
      </c>
      <c r="Q603" s="287" t="str">
        <f t="shared" si="94"/>
        <v/>
      </c>
    </row>
    <row r="604" spans="1:17" ht="15" customHeight="1" x14ac:dyDescent="0.2">
      <c r="A604" s="240" t="str">
        <f>IFERROR(INDEX('All Ticker P&amp;L'!$A$2:$A$1001,MATCH(ROWS($A$2:A604),'All Ticker P&amp;L'!$N$2:$N$1001,0)),"")</f>
        <v/>
      </c>
      <c r="B604" s="240" t="str">
        <f t="shared" si="86"/>
        <v/>
      </c>
      <c r="C604" s="240" t="str">
        <f t="shared" si="87"/>
        <v/>
      </c>
      <c r="D604" s="240" t="str">
        <f t="shared" si="88"/>
        <v/>
      </c>
      <c r="E604" s="261" t="str">
        <f>IF($A604="","",SUMIFS(Txn[Signed Units],Txn[Key],$A604))</f>
        <v/>
      </c>
      <c r="F604" s="283">
        <f>IF($A604="","",SUMIFS(Txn[Buy Cost],Txn[Key],$A604,Txn[Transaction Order],"&gt;"&amp;IFERROR(_xlfn.MAXIFS(Txn[Transaction Order],Txn[Key],$A604,Txn[Running Units],"&gt;-0.000001",Txn[Running Units],"&lt;0.000001"),0)))</f>
      </c>
      <c r="G604" s="283">
        <f>IF($A604="","",IFERROR(F604/SUMIFS(Txn[Units Purchased or Sold],Txn[Key],$A604,Txn[Transaction Order],"&gt;"&amp;IFERROR(_xlfn.MAXIFS(Txn[Transaction Order],Txn[Key],$A604,Txn[Running Units],"&gt;-0.000001",Txn[Running Units],"&lt;0.000001"),0),Txn[Sell (-1) Buy (1) Fees (0) Dividend (2)],1),0))</f>
      </c>
      <c r="H604" s="283">
        <f>IF($A604="","",SUMIFS(Txn[Sell Proceeds],Txn[Key],$A604,Txn[Transaction Order],"&gt;"&amp;IFERROR(_xlfn.MAXIFS(Txn[Transaction Order],Txn[Key],$A604,Txn[Running Units],"&gt;-0.000001",Txn[Running Units],"&lt;0.000001"),0)))</f>
      </c>
      <c r="I604" s="284" t="str">
        <f>IF($A604="","",IFERROR(INDEX(Prices[Current Price],MATCH($A604,Prices[Key],0)),0))</f>
        <v/>
      </c>
      <c r="J604" s="285" t="str">
        <f>IF($A604="","",IFERROR(INDEX(Prices[FX to SGD],MATCH($A604,Prices[Key],0)),1))</f>
        <v/>
      </c>
      <c r="K604" s="283" t="str">
        <f t="shared" si="89"/>
        <v/>
      </c>
      <c r="L604" s="283" t="str">
        <f t="shared" si="90"/>
        <v/>
      </c>
      <c r="M604" s="283" t="str">
        <f t="shared" si="91"/>
        <v/>
      </c>
      <c r="N604" s="286" t="str">
        <f t="shared" si="92"/>
        <v/>
      </c>
      <c r="O604" t="str">
        <f>IF($A604="","",IFERROR(INDEX(Prices[Category],MATCH($A604,Prices[Key],0)),"Uncategorized"))</f>
        <v/>
      </c>
      <c r="P604" s="287" t="str">
        <f t="shared" si="93"/>
        <v/>
      </c>
      <c r="Q604" s="287" t="str">
        <f t="shared" si="94"/>
        <v/>
      </c>
    </row>
    <row r="605" spans="1:17" ht="15" customHeight="1" x14ac:dyDescent="0.2">
      <c r="A605" s="240" t="str">
        <f>IFERROR(INDEX('All Ticker P&amp;L'!$A$2:$A$1001,MATCH(ROWS($A$2:A605),'All Ticker P&amp;L'!$N$2:$N$1001,0)),"")</f>
        <v/>
      </c>
      <c r="B605" s="240" t="str">
        <f t="shared" si="86"/>
        <v/>
      </c>
      <c r="C605" s="240" t="str">
        <f t="shared" si="87"/>
        <v/>
      </c>
      <c r="D605" s="240" t="str">
        <f t="shared" si="88"/>
        <v/>
      </c>
      <c r="E605" s="261" t="str">
        <f>IF($A605="","",SUMIFS(Txn[Signed Units],Txn[Key],$A605))</f>
        <v/>
      </c>
      <c r="F605" s="283">
        <f>IF($A605="","",SUMIFS(Txn[Buy Cost],Txn[Key],$A605,Txn[Transaction Order],"&gt;"&amp;IFERROR(_xlfn.MAXIFS(Txn[Transaction Order],Txn[Key],$A605,Txn[Running Units],"&gt;-0.000001",Txn[Running Units],"&lt;0.000001"),0)))</f>
      </c>
      <c r="G605" s="283">
        <f>IF($A605="","",IFERROR(F605/SUMIFS(Txn[Units Purchased or Sold],Txn[Key],$A605,Txn[Transaction Order],"&gt;"&amp;IFERROR(_xlfn.MAXIFS(Txn[Transaction Order],Txn[Key],$A605,Txn[Running Units],"&gt;-0.000001",Txn[Running Units],"&lt;0.000001"),0),Txn[Sell (-1) Buy (1) Fees (0) Dividend (2)],1),0))</f>
      </c>
      <c r="H605" s="283">
        <f>IF($A605="","",SUMIFS(Txn[Sell Proceeds],Txn[Key],$A605,Txn[Transaction Order],"&gt;"&amp;IFERROR(_xlfn.MAXIFS(Txn[Transaction Order],Txn[Key],$A605,Txn[Running Units],"&gt;-0.000001",Txn[Running Units],"&lt;0.000001"),0)))</f>
      </c>
      <c r="I605" s="284" t="str">
        <f>IF($A605="","",IFERROR(INDEX(Prices[Current Price],MATCH($A605,Prices[Key],0)),0))</f>
        <v/>
      </c>
      <c r="J605" s="285" t="str">
        <f>IF($A605="","",IFERROR(INDEX(Prices[FX to SGD],MATCH($A605,Prices[Key],0)),1))</f>
        <v/>
      </c>
      <c r="K605" s="283" t="str">
        <f t="shared" si="89"/>
        <v/>
      </c>
      <c r="L605" s="283" t="str">
        <f t="shared" si="90"/>
        <v/>
      </c>
      <c r="M605" s="283" t="str">
        <f t="shared" si="91"/>
        <v/>
      </c>
      <c r="N605" s="286" t="str">
        <f t="shared" si="92"/>
        <v/>
      </c>
      <c r="O605" t="str">
        <f>IF($A605="","",IFERROR(INDEX(Prices[Category],MATCH($A605,Prices[Key],0)),"Uncategorized"))</f>
        <v/>
      </c>
      <c r="P605" s="287" t="str">
        <f t="shared" si="93"/>
        <v/>
      </c>
      <c r="Q605" s="287" t="str">
        <f t="shared" si="94"/>
        <v/>
      </c>
    </row>
    <row r="606" spans="1:17" ht="15" customHeight="1" x14ac:dyDescent="0.2">
      <c r="A606" s="240" t="str">
        <f>IFERROR(INDEX('All Ticker P&amp;L'!$A$2:$A$1001,MATCH(ROWS($A$2:A606),'All Ticker P&amp;L'!$N$2:$N$1001,0)),"")</f>
        <v/>
      </c>
      <c r="B606" s="240" t="str">
        <f t="shared" si="86"/>
        <v/>
      </c>
      <c r="C606" s="240" t="str">
        <f t="shared" si="87"/>
        <v/>
      </c>
      <c r="D606" s="240" t="str">
        <f t="shared" si="88"/>
        <v/>
      </c>
      <c r="E606" s="261" t="str">
        <f>IF($A606="","",SUMIFS(Txn[Signed Units],Txn[Key],$A606))</f>
        <v/>
      </c>
      <c r="F606" s="283">
        <f>IF($A606="","",SUMIFS(Txn[Buy Cost],Txn[Key],$A606,Txn[Transaction Order],"&gt;"&amp;IFERROR(_xlfn.MAXIFS(Txn[Transaction Order],Txn[Key],$A606,Txn[Running Units],"&gt;-0.000001",Txn[Running Units],"&lt;0.000001"),0)))</f>
      </c>
      <c r="G606" s="283">
        <f>IF($A606="","",IFERROR(F606/SUMIFS(Txn[Units Purchased or Sold],Txn[Key],$A606,Txn[Transaction Order],"&gt;"&amp;IFERROR(_xlfn.MAXIFS(Txn[Transaction Order],Txn[Key],$A606,Txn[Running Units],"&gt;-0.000001",Txn[Running Units],"&lt;0.000001"),0),Txn[Sell (-1) Buy (1) Fees (0) Dividend (2)],1),0))</f>
      </c>
      <c r="H606" s="283">
        <f>IF($A606="","",SUMIFS(Txn[Sell Proceeds],Txn[Key],$A606,Txn[Transaction Order],"&gt;"&amp;IFERROR(_xlfn.MAXIFS(Txn[Transaction Order],Txn[Key],$A606,Txn[Running Units],"&gt;-0.000001",Txn[Running Units],"&lt;0.000001"),0)))</f>
      </c>
      <c r="I606" s="284" t="str">
        <f>IF($A606="","",IFERROR(INDEX(Prices[Current Price],MATCH($A606,Prices[Key],0)),0))</f>
        <v/>
      </c>
      <c r="J606" s="285" t="str">
        <f>IF($A606="","",IFERROR(INDEX(Prices[FX to SGD],MATCH($A606,Prices[Key],0)),1))</f>
        <v/>
      </c>
      <c r="K606" s="283" t="str">
        <f t="shared" si="89"/>
        <v/>
      </c>
      <c r="L606" s="283" t="str">
        <f t="shared" si="90"/>
        <v/>
      </c>
      <c r="M606" s="283" t="str">
        <f t="shared" si="91"/>
        <v/>
      </c>
      <c r="N606" s="286" t="str">
        <f t="shared" si="92"/>
        <v/>
      </c>
      <c r="O606" t="str">
        <f>IF($A606="","",IFERROR(INDEX(Prices[Category],MATCH($A606,Prices[Key],0)),"Uncategorized"))</f>
        <v/>
      </c>
      <c r="P606" s="287" t="str">
        <f t="shared" si="93"/>
        <v/>
      </c>
      <c r="Q606" s="287" t="str">
        <f t="shared" si="94"/>
        <v/>
      </c>
    </row>
    <row r="607" spans="1:17" ht="15" customHeight="1" x14ac:dyDescent="0.2">
      <c r="A607" s="240" t="str">
        <f>IFERROR(INDEX('All Ticker P&amp;L'!$A$2:$A$1001,MATCH(ROWS($A$2:A607),'All Ticker P&amp;L'!$N$2:$N$1001,0)),"")</f>
        <v/>
      </c>
      <c r="B607" s="240" t="str">
        <f t="shared" si="86"/>
        <v/>
      </c>
      <c r="C607" s="240" t="str">
        <f t="shared" si="87"/>
        <v/>
      </c>
      <c r="D607" s="240" t="str">
        <f t="shared" si="88"/>
        <v/>
      </c>
      <c r="E607" s="261" t="str">
        <f>IF($A607="","",SUMIFS(Txn[Signed Units],Txn[Key],$A607))</f>
        <v/>
      </c>
      <c r="F607" s="283">
        <f>IF($A607="","",SUMIFS(Txn[Buy Cost],Txn[Key],$A607,Txn[Transaction Order],"&gt;"&amp;IFERROR(_xlfn.MAXIFS(Txn[Transaction Order],Txn[Key],$A607,Txn[Running Units],"&gt;-0.000001",Txn[Running Units],"&lt;0.000001"),0)))</f>
      </c>
      <c r="G607" s="283">
        <f>IF($A607="","",IFERROR(F607/SUMIFS(Txn[Units Purchased or Sold],Txn[Key],$A607,Txn[Transaction Order],"&gt;"&amp;IFERROR(_xlfn.MAXIFS(Txn[Transaction Order],Txn[Key],$A607,Txn[Running Units],"&gt;-0.000001",Txn[Running Units],"&lt;0.000001"),0),Txn[Sell (-1) Buy (1) Fees (0) Dividend (2)],1),0))</f>
      </c>
      <c r="H607" s="283">
        <f>IF($A607="","",SUMIFS(Txn[Sell Proceeds],Txn[Key],$A607,Txn[Transaction Order],"&gt;"&amp;IFERROR(_xlfn.MAXIFS(Txn[Transaction Order],Txn[Key],$A607,Txn[Running Units],"&gt;-0.000001",Txn[Running Units],"&lt;0.000001"),0)))</f>
      </c>
      <c r="I607" s="284" t="str">
        <f>IF($A607="","",IFERROR(INDEX(Prices[Current Price],MATCH($A607,Prices[Key],0)),0))</f>
        <v/>
      </c>
      <c r="J607" s="285" t="str">
        <f>IF($A607="","",IFERROR(INDEX(Prices[FX to SGD],MATCH($A607,Prices[Key],0)),1))</f>
        <v/>
      </c>
      <c r="K607" s="283" t="str">
        <f t="shared" si="89"/>
        <v/>
      </c>
      <c r="L607" s="283" t="str">
        <f t="shared" si="90"/>
        <v/>
      </c>
      <c r="M607" s="283" t="str">
        <f t="shared" si="91"/>
        <v/>
      </c>
      <c r="N607" s="286" t="str">
        <f t="shared" si="92"/>
        <v/>
      </c>
      <c r="O607" t="str">
        <f>IF($A607="","",IFERROR(INDEX(Prices[Category],MATCH($A607,Prices[Key],0)),"Uncategorized"))</f>
        <v/>
      </c>
      <c r="P607" s="287" t="str">
        <f t="shared" si="93"/>
        <v/>
      </c>
      <c r="Q607" s="287" t="str">
        <f t="shared" si="94"/>
        <v/>
      </c>
    </row>
    <row r="608" spans="1:17" ht="15" customHeight="1" x14ac:dyDescent="0.2">
      <c r="A608" s="240" t="str">
        <f>IFERROR(INDEX('All Ticker P&amp;L'!$A$2:$A$1001,MATCH(ROWS($A$2:A608),'All Ticker P&amp;L'!$N$2:$N$1001,0)),"")</f>
        <v/>
      </c>
      <c r="B608" s="240" t="str">
        <f t="shared" si="86"/>
        <v/>
      </c>
      <c r="C608" s="240" t="str">
        <f t="shared" si="87"/>
        <v/>
      </c>
      <c r="D608" s="240" t="str">
        <f t="shared" si="88"/>
        <v/>
      </c>
      <c r="E608" s="261" t="str">
        <f>IF($A608="","",SUMIFS(Txn[Signed Units],Txn[Key],$A608))</f>
        <v/>
      </c>
      <c r="F608" s="283">
        <f>IF($A608="","",SUMIFS(Txn[Buy Cost],Txn[Key],$A608,Txn[Transaction Order],"&gt;"&amp;IFERROR(_xlfn.MAXIFS(Txn[Transaction Order],Txn[Key],$A608,Txn[Running Units],"&gt;-0.000001",Txn[Running Units],"&lt;0.000001"),0)))</f>
      </c>
      <c r="G608" s="283">
        <f>IF($A608="","",IFERROR(F608/SUMIFS(Txn[Units Purchased or Sold],Txn[Key],$A608,Txn[Transaction Order],"&gt;"&amp;IFERROR(_xlfn.MAXIFS(Txn[Transaction Order],Txn[Key],$A608,Txn[Running Units],"&gt;-0.000001",Txn[Running Units],"&lt;0.000001"),0),Txn[Sell (-1) Buy (1) Fees (0) Dividend (2)],1),0))</f>
      </c>
      <c r="H608" s="283">
        <f>IF($A608="","",SUMIFS(Txn[Sell Proceeds],Txn[Key],$A608,Txn[Transaction Order],"&gt;"&amp;IFERROR(_xlfn.MAXIFS(Txn[Transaction Order],Txn[Key],$A608,Txn[Running Units],"&gt;-0.000001",Txn[Running Units],"&lt;0.000001"),0)))</f>
      </c>
      <c r="I608" s="284" t="str">
        <f>IF($A608="","",IFERROR(INDEX(Prices[Current Price],MATCH($A608,Prices[Key],0)),0))</f>
        <v/>
      </c>
      <c r="J608" s="285" t="str">
        <f>IF($A608="","",IFERROR(INDEX(Prices[FX to SGD],MATCH($A608,Prices[Key],0)),1))</f>
        <v/>
      </c>
      <c r="K608" s="283" t="str">
        <f t="shared" si="89"/>
        <v/>
      </c>
      <c r="L608" s="283" t="str">
        <f t="shared" si="90"/>
        <v/>
      </c>
      <c r="M608" s="283" t="str">
        <f t="shared" si="91"/>
        <v/>
      </c>
      <c r="N608" s="286" t="str">
        <f t="shared" si="92"/>
        <v/>
      </c>
      <c r="O608" t="str">
        <f>IF($A608="","",IFERROR(INDEX(Prices[Category],MATCH($A608,Prices[Key],0)),"Uncategorized"))</f>
        <v/>
      </c>
      <c r="P608" s="287" t="str">
        <f t="shared" si="93"/>
        <v/>
      </c>
      <c r="Q608" s="287" t="str">
        <f t="shared" si="94"/>
        <v/>
      </c>
    </row>
    <row r="609" spans="1:17" ht="15" customHeight="1" x14ac:dyDescent="0.2">
      <c r="A609" s="240" t="str">
        <f>IFERROR(INDEX('All Ticker P&amp;L'!$A$2:$A$1001,MATCH(ROWS($A$2:A609),'All Ticker P&amp;L'!$N$2:$N$1001,0)),"")</f>
        <v/>
      </c>
      <c r="B609" s="240" t="str">
        <f t="shared" si="86"/>
        <v/>
      </c>
      <c r="C609" s="240" t="str">
        <f t="shared" si="87"/>
        <v/>
      </c>
      <c r="D609" s="240" t="str">
        <f t="shared" si="88"/>
        <v/>
      </c>
      <c r="E609" s="261" t="str">
        <f>IF($A609="","",SUMIFS(Txn[Signed Units],Txn[Key],$A609))</f>
        <v/>
      </c>
      <c r="F609" s="283">
        <f>IF($A609="","",SUMIFS(Txn[Buy Cost],Txn[Key],$A609,Txn[Transaction Order],"&gt;"&amp;IFERROR(_xlfn.MAXIFS(Txn[Transaction Order],Txn[Key],$A609,Txn[Running Units],"&gt;-0.000001",Txn[Running Units],"&lt;0.000001"),0)))</f>
      </c>
      <c r="G609" s="283">
        <f>IF($A609="","",IFERROR(F609/SUMIFS(Txn[Units Purchased or Sold],Txn[Key],$A609,Txn[Transaction Order],"&gt;"&amp;IFERROR(_xlfn.MAXIFS(Txn[Transaction Order],Txn[Key],$A609,Txn[Running Units],"&gt;-0.000001",Txn[Running Units],"&lt;0.000001"),0),Txn[Sell (-1) Buy (1) Fees (0) Dividend (2)],1),0))</f>
      </c>
      <c r="H609" s="283">
        <f>IF($A609="","",SUMIFS(Txn[Sell Proceeds],Txn[Key],$A609,Txn[Transaction Order],"&gt;"&amp;IFERROR(_xlfn.MAXIFS(Txn[Transaction Order],Txn[Key],$A609,Txn[Running Units],"&gt;-0.000001",Txn[Running Units],"&lt;0.000001"),0)))</f>
      </c>
      <c r="I609" s="284" t="str">
        <f>IF($A609="","",IFERROR(INDEX(Prices[Current Price],MATCH($A609,Prices[Key],0)),0))</f>
        <v/>
      </c>
      <c r="J609" s="285" t="str">
        <f>IF($A609="","",IFERROR(INDEX(Prices[FX to SGD],MATCH($A609,Prices[Key],0)),1))</f>
        <v/>
      </c>
      <c r="K609" s="283" t="str">
        <f t="shared" si="89"/>
        <v/>
      </c>
      <c r="L609" s="283" t="str">
        <f t="shared" si="90"/>
        <v/>
      </c>
      <c r="M609" s="283" t="str">
        <f t="shared" si="91"/>
        <v/>
      </c>
      <c r="N609" s="286" t="str">
        <f t="shared" si="92"/>
        <v/>
      </c>
      <c r="O609" t="str">
        <f>IF($A609="","",IFERROR(INDEX(Prices[Category],MATCH($A609,Prices[Key],0)),"Uncategorized"))</f>
        <v/>
      </c>
      <c r="P609" s="287" t="str">
        <f t="shared" si="93"/>
        <v/>
      </c>
      <c r="Q609" s="287" t="str">
        <f t="shared" si="94"/>
        <v/>
      </c>
    </row>
    <row r="610" spans="1:17" ht="15" customHeight="1" x14ac:dyDescent="0.2">
      <c r="A610" s="240" t="str">
        <f>IFERROR(INDEX('All Ticker P&amp;L'!$A$2:$A$1001,MATCH(ROWS($A$2:A610),'All Ticker P&amp;L'!$N$2:$N$1001,0)),"")</f>
        <v/>
      </c>
      <c r="B610" s="240" t="str">
        <f t="shared" si="86"/>
        <v/>
      </c>
      <c r="C610" s="240" t="str">
        <f t="shared" si="87"/>
        <v/>
      </c>
      <c r="D610" s="240" t="str">
        <f t="shared" si="88"/>
        <v/>
      </c>
      <c r="E610" s="261" t="str">
        <f>IF($A610="","",SUMIFS(Txn[Signed Units],Txn[Key],$A610))</f>
        <v/>
      </c>
      <c r="F610" s="283">
        <f>IF($A610="","",SUMIFS(Txn[Buy Cost],Txn[Key],$A610,Txn[Transaction Order],"&gt;"&amp;IFERROR(_xlfn.MAXIFS(Txn[Transaction Order],Txn[Key],$A610,Txn[Running Units],"&gt;-0.000001",Txn[Running Units],"&lt;0.000001"),0)))</f>
      </c>
      <c r="G610" s="283">
        <f>IF($A610="","",IFERROR(F610/SUMIFS(Txn[Units Purchased or Sold],Txn[Key],$A610,Txn[Transaction Order],"&gt;"&amp;IFERROR(_xlfn.MAXIFS(Txn[Transaction Order],Txn[Key],$A610,Txn[Running Units],"&gt;-0.000001",Txn[Running Units],"&lt;0.000001"),0),Txn[Sell (-1) Buy (1) Fees (0) Dividend (2)],1),0))</f>
      </c>
      <c r="H610" s="283">
        <f>IF($A610="","",SUMIFS(Txn[Sell Proceeds],Txn[Key],$A610,Txn[Transaction Order],"&gt;"&amp;IFERROR(_xlfn.MAXIFS(Txn[Transaction Order],Txn[Key],$A610,Txn[Running Units],"&gt;-0.000001",Txn[Running Units],"&lt;0.000001"),0)))</f>
      </c>
      <c r="I610" s="284" t="str">
        <f>IF($A610="","",IFERROR(INDEX(Prices[Current Price],MATCH($A610,Prices[Key],0)),0))</f>
        <v/>
      </c>
      <c r="J610" s="285" t="str">
        <f>IF($A610="","",IFERROR(INDEX(Prices[FX to SGD],MATCH($A610,Prices[Key],0)),1))</f>
        <v/>
      </c>
      <c r="K610" s="283" t="str">
        <f t="shared" si="89"/>
        <v/>
      </c>
      <c r="L610" s="283" t="str">
        <f t="shared" si="90"/>
        <v/>
      </c>
      <c r="M610" s="283" t="str">
        <f t="shared" si="91"/>
        <v/>
      </c>
      <c r="N610" s="286" t="str">
        <f t="shared" si="92"/>
        <v/>
      </c>
      <c r="O610" t="str">
        <f>IF($A610="","",IFERROR(INDEX(Prices[Category],MATCH($A610,Prices[Key],0)),"Uncategorized"))</f>
        <v/>
      </c>
      <c r="P610" s="287" t="str">
        <f t="shared" si="93"/>
        <v/>
      </c>
      <c r="Q610" s="287" t="str">
        <f t="shared" si="94"/>
        <v/>
      </c>
    </row>
    <row r="611" spans="1:17" ht="15" customHeight="1" x14ac:dyDescent="0.2">
      <c r="A611" s="240" t="str">
        <f>IFERROR(INDEX('All Ticker P&amp;L'!$A$2:$A$1001,MATCH(ROWS($A$2:A611),'All Ticker P&amp;L'!$N$2:$N$1001,0)),"")</f>
        <v/>
      </c>
      <c r="B611" s="240" t="str">
        <f t="shared" si="86"/>
        <v/>
      </c>
      <c r="C611" s="240" t="str">
        <f t="shared" si="87"/>
        <v/>
      </c>
      <c r="D611" s="240" t="str">
        <f t="shared" si="88"/>
        <v/>
      </c>
      <c r="E611" s="261" t="str">
        <f>IF($A611="","",SUMIFS(Txn[Signed Units],Txn[Key],$A611))</f>
        <v/>
      </c>
      <c r="F611" s="283">
        <f>IF($A611="","",SUMIFS(Txn[Buy Cost],Txn[Key],$A611,Txn[Transaction Order],"&gt;"&amp;IFERROR(_xlfn.MAXIFS(Txn[Transaction Order],Txn[Key],$A611,Txn[Running Units],"&gt;-0.000001",Txn[Running Units],"&lt;0.000001"),0)))</f>
      </c>
      <c r="G611" s="283">
        <f>IF($A611="","",IFERROR(F611/SUMIFS(Txn[Units Purchased or Sold],Txn[Key],$A611,Txn[Transaction Order],"&gt;"&amp;IFERROR(_xlfn.MAXIFS(Txn[Transaction Order],Txn[Key],$A611,Txn[Running Units],"&gt;-0.000001",Txn[Running Units],"&lt;0.000001"),0),Txn[Sell (-1) Buy (1) Fees (0) Dividend (2)],1),0))</f>
      </c>
      <c r="H611" s="283">
        <f>IF($A611="","",SUMIFS(Txn[Sell Proceeds],Txn[Key],$A611,Txn[Transaction Order],"&gt;"&amp;IFERROR(_xlfn.MAXIFS(Txn[Transaction Order],Txn[Key],$A611,Txn[Running Units],"&gt;-0.000001",Txn[Running Units],"&lt;0.000001"),0)))</f>
      </c>
      <c r="I611" s="284" t="str">
        <f>IF($A611="","",IFERROR(INDEX(Prices[Current Price],MATCH($A611,Prices[Key],0)),0))</f>
        <v/>
      </c>
      <c r="J611" s="285" t="str">
        <f>IF($A611="","",IFERROR(INDEX(Prices[FX to SGD],MATCH($A611,Prices[Key],0)),1))</f>
        <v/>
      </c>
      <c r="K611" s="283" t="str">
        <f t="shared" si="89"/>
        <v/>
      </c>
      <c r="L611" s="283" t="str">
        <f t="shared" si="90"/>
        <v/>
      </c>
      <c r="M611" s="283" t="str">
        <f t="shared" si="91"/>
        <v/>
      </c>
      <c r="N611" s="286" t="str">
        <f t="shared" si="92"/>
        <v/>
      </c>
      <c r="O611" t="str">
        <f>IF($A611="","",IFERROR(INDEX(Prices[Category],MATCH($A611,Prices[Key],0)),"Uncategorized"))</f>
        <v/>
      </c>
      <c r="P611" s="287" t="str">
        <f t="shared" si="93"/>
        <v/>
      </c>
      <c r="Q611" s="287" t="str">
        <f t="shared" si="94"/>
        <v/>
      </c>
    </row>
    <row r="612" spans="1:17" ht="15" customHeight="1" x14ac:dyDescent="0.2">
      <c r="A612" s="240" t="str">
        <f>IFERROR(INDEX('All Ticker P&amp;L'!$A$2:$A$1001,MATCH(ROWS($A$2:A612),'All Ticker P&amp;L'!$N$2:$N$1001,0)),"")</f>
        <v/>
      </c>
      <c r="B612" s="240" t="str">
        <f t="shared" si="86"/>
        <v/>
      </c>
      <c r="C612" s="240" t="str">
        <f t="shared" si="87"/>
        <v/>
      </c>
      <c r="D612" s="240" t="str">
        <f t="shared" si="88"/>
        <v/>
      </c>
      <c r="E612" s="261" t="str">
        <f>IF($A612="","",SUMIFS(Txn[Signed Units],Txn[Key],$A612))</f>
        <v/>
      </c>
      <c r="F612" s="283">
        <f>IF($A612="","",SUMIFS(Txn[Buy Cost],Txn[Key],$A612,Txn[Transaction Order],"&gt;"&amp;IFERROR(_xlfn.MAXIFS(Txn[Transaction Order],Txn[Key],$A612,Txn[Running Units],"&gt;-0.000001",Txn[Running Units],"&lt;0.000001"),0)))</f>
      </c>
      <c r="G612" s="283">
        <f>IF($A612="","",IFERROR(F612/SUMIFS(Txn[Units Purchased or Sold],Txn[Key],$A612,Txn[Transaction Order],"&gt;"&amp;IFERROR(_xlfn.MAXIFS(Txn[Transaction Order],Txn[Key],$A612,Txn[Running Units],"&gt;-0.000001",Txn[Running Units],"&lt;0.000001"),0),Txn[Sell (-1) Buy (1) Fees (0) Dividend (2)],1),0))</f>
      </c>
      <c r="H612" s="283">
        <f>IF($A612="","",SUMIFS(Txn[Sell Proceeds],Txn[Key],$A612,Txn[Transaction Order],"&gt;"&amp;IFERROR(_xlfn.MAXIFS(Txn[Transaction Order],Txn[Key],$A612,Txn[Running Units],"&gt;-0.000001",Txn[Running Units],"&lt;0.000001"),0)))</f>
      </c>
      <c r="I612" s="284" t="str">
        <f>IF($A612="","",IFERROR(INDEX(Prices[Current Price],MATCH($A612,Prices[Key],0)),0))</f>
        <v/>
      </c>
      <c r="J612" s="285" t="str">
        <f>IF($A612="","",IFERROR(INDEX(Prices[FX to SGD],MATCH($A612,Prices[Key],0)),1))</f>
        <v/>
      </c>
      <c r="K612" s="283" t="str">
        <f t="shared" si="89"/>
        <v/>
      </c>
      <c r="L612" s="283" t="str">
        <f t="shared" si="90"/>
        <v/>
      </c>
      <c r="M612" s="283" t="str">
        <f t="shared" si="91"/>
        <v/>
      </c>
      <c r="N612" s="286" t="str">
        <f t="shared" si="92"/>
        <v/>
      </c>
      <c r="O612" t="str">
        <f>IF($A612="","",IFERROR(INDEX(Prices[Category],MATCH($A612,Prices[Key],0)),"Uncategorized"))</f>
        <v/>
      </c>
      <c r="P612" s="287" t="str">
        <f t="shared" si="93"/>
        <v/>
      </c>
      <c r="Q612" s="287" t="str">
        <f t="shared" si="94"/>
        <v/>
      </c>
    </row>
    <row r="613" spans="1:17" ht="15" customHeight="1" x14ac:dyDescent="0.2">
      <c r="A613" s="240" t="str">
        <f>IFERROR(INDEX('All Ticker P&amp;L'!$A$2:$A$1001,MATCH(ROWS($A$2:A613),'All Ticker P&amp;L'!$N$2:$N$1001,0)),"")</f>
        <v/>
      </c>
      <c r="B613" s="240" t="str">
        <f t="shared" si="86"/>
        <v/>
      </c>
      <c r="C613" s="240" t="str">
        <f t="shared" si="87"/>
        <v/>
      </c>
      <c r="D613" s="240" t="str">
        <f t="shared" si="88"/>
        <v/>
      </c>
      <c r="E613" s="261" t="str">
        <f>IF($A613="","",SUMIFS(Txn[Signed Units],Txn[Key],$A613))</f>
        <v/>
      </c>
      <c r="F613" s="283">
        <f>IF($A613="","",SUMIFS(Txn[Buy Cost],Txn[Key],$A613,Txn[Transaction Order],"&gt;"&amp;IFERROR(_xlfn.MAXIFS(Txn[Transaction Order],Txn[Key],$A613,Txn[Running Units],"&gt;-0.000001",Txn[Running Units],"&lt;0.000001"),0)))</f>
      </c>
      <c r="G613" s="283">
        <f>IF($A613="","",IFERROR(F613/SUMIFS(Txn[Units Purchased or Sold],Txn[Key],$A613,Txn[Transaction Order],"&gt;"&amp;IFERROR(_xlfn.MAXIFS(Txn[Transaction Order],Txn[Key],$A613,Txn[Running Units],"&gt;-0.000001",Txn[Running Units],"&lt;0.000001"),0),Txn[Sell (-1) Buy (1) Fees (0) Dividend (2)],1),0))</f>
      </c>
      <c r="H613" s="283">
        <f>IF($A613="","",SUMIFS(Txn[Sell Proceeds],Txn[Key],$A613,Txn[Transaction Order],"&gt;"&amp;IFERROR(_xlfn.MAXIFS(Txn[Transaction Order],Txn[Key],$A613,Txn[Running Units],"&gt;-0.000001",Txn[Running Units],"&lt;0.000001"),0)))</f>
      </c>
      <c r="I613" s="284" t="str">
        <f>IF($A613="","",IFERROR(INDEX(Prices[Current Price],MATCH($A613,Prices[Key],0)),0))</f>
        <v/>
      </c>
      <c r="J613" s="285" t="str">
        <f>IF($A613="","",IFERROR(INDEX(Prices[FX to SGD],MATCH($A613,Prices[Key],0)),1))</f>
        <v/>
      </c>
      <c r="K613" s="283" t="str">
        <f t="shared" si="89"/>
        <v/>
      </c>
      <c r="L613" s="283" t="str">
        <f t="shared" si="90"/>
        <v/>
      </c>
      <c r="M613" s="283" t="str">
        <f t="shared" si="91"/>
        <v/>
      </c>
      <c r="N613" s="286" t="str">
        <f t="shared" si="92"/>
        <v/>
      </c>
      <c r="O613" t="str">
        <f>IF($A613="","",IFERROR(INDEX(Prices[Category],MATCH($A613,Prices[Key],0)),"Uncategorized"))</f>
        <v/>
      </c>
      <c r="P613" s="287" t="str">
        <f t="shared" si="93"/>
        <v/>
      </c>
      <c r="Q613" s="287" t="str">
        <f t="shared" si="94"/>
        <v/>
      </c>
    </row>
    <row r="614" spans="1:17" ht="15" customHeight="1" x14ac:dyDescent="0.2">
      <c r="A614" s="240" t="str">
        <f>IFERROR(INDEX('All Ticker P&amp;L'!$A$2:$A$1001,MATCH(ROWS($A$2:A614),'All Ticker P&amp;L'!$N$2:$N$1001,0)),"")</f>
        <v/>
      </c>
      <c r="B614" s="240" t="str">
        <f t="shared" si="86"/>
        <v/>
      </c>
      <c r="C614" s="240" t="str">
        <f t="shared" si="87"/>
        <v/>
      </c>
      <c r="D614" s="240" t="str">
        <f t="shared" si="88"/>
        <v/>
      </c>
      <c r="E614" s="261" t="str">
        <f>IF($A614="","",SUMIFS(Txn[Signed Units],Txn[Key],$A614))</f>
        <v/>
      </c>
      <c r="F614" s="283">
        <f>IF($A614="","",SUMIFS(Txn[Buy Cost],Txn[Key],$A614,Txn[Transaction Order],"&gt;"&amp;IFERROR(_xlfn.MAXIFS(Txn[Transaction Order],Txn[Key],$A614,Txn[Running Units],"&gt;-0.000001",Txn[Running Units],"&lt;0.000001"),0)))</f>
      </c>
      <c r="G614" s="283">
        <f>IF($A614="","",IFERROR(F614/SUMIFS(Txn[Units Purchased or Sold],Txn[Key],$A614,Txn[Transaction Order],"&gt;"&amp;IFERROR(_xlfn.MAXIFS(Txn[Transaction Order],Txn[Key],$A614,Txn[Running Units],"&gt;-0.000001",Txn[Running Units],"&lt;0.000001"),0),Txn[Sell (-1) Buy (1) Fees (0) Dividend (2)],1),0))</f>
      </c>
      <c r="H614" s="283">
        <f>IF($A614="","",SUMIFS(Txn[Sell Proceeds],Txn[Key],$A614,Txn[Transaction Order],"&gt;"&amp;IFERROR(_xlfn.MAXIFS(Txn[Transaction Order],Txn[Key],$A614,Txn[Running Units],"&gt;-0.000001",Txn[Running Units],"&lt;0.000001"),0)))</f>
      </c>
      <c r="I614" s="284" t="str">
        <f>IF($A614="","",IFERROR(INDEX(Prices[Current Price],MATCH($A614,Prices[Key],0)),0))</f>
        <v/>
      </c>
      <c r="J614" s="285" t="str">
        <f>IF($A614="","",IFERROR(INDEX(Prices[FX to SGD],MATCH($A614,Prices[Key],0)),1))</f>
        <v/>
      </c>
      <c r="K614" s="283" t="str">
        <f t="shared" si="89"/>
        <v/>
      </c>
      <c r="L614" s="283" t="str">
        <f t="shared" si="90"/>
        <v/>
      </c>
      <c r="M614" s="283" t="str">
        <f t="shared" si="91"/>
        <v/>
      </c>
      <c r="N614" s="286" t="str">
        <f t="shared" si="92"/>
        <v/>
      </c>
      <c r="O614" t="str">
        <f>IF($A614="","",IFERROR(INDEX(Prices[Category],MATCH($A614,Prices[Key],0)),"Uncategorized"))</f>
        <v/>
      </c>
      <c r="P614" s="287" t="str">
        <f t="shared" si="93"/>
        <v/>
      </c>
      <c r="Q614" s="287" t="str">
        <f t="shared" si="94"/>
        <v/>
      </c>
    </row>
    <row r="615" spans="1:17" ht="15" customHeight="1" x14ac:dyDescent="0.2">
      <c r="A615" s="240" t="str">
        <f>IFERROR(INDEX('All Ticker P&amp;L'!$A$2:$A$1001,MATCH(ROWS($A$2:A615),'All Ticker P&amp;L'!$N$2:$N$1001,0)),"")</f>
        <v/>
      </c>
      <c r="B615" s="240" t="str">
        <f t="shared" si="86"/>
        <v/>
      </c>
      <c r="C615" s="240" t="str">
        <f t="shared" si="87"/>
        <v/>
      </c>
      <c r="D615" s="240" t="str">
        <f t="shared" si="88"/>
        <v/>
      </c>
      <c r="E615" s="261" t="str">
        <f>IF($A615="","",SUMIFS(Txn[Signed Units],Txn[Key],$A615))</f>
        <v/>
      </c>
      <c r="F615" s="283">
        <f>IF($A615="","",SUMIFS(Txn[Buy Cost],Txn[Key],$A615,Txn[Transaction Order],"&gt;"&amp;IFERROR(_xlfn.MAXIFS(Txn[Transaction Order],Txn[Key],$A615,Txn[Running Units],"&gt;-0.000001",Txn[Running Units],"&lt;0.000001"),0)))</f>
      </c>
      <c r="G615" s="283">
        <f>IF($A615="","",IFERROR(F615/SUMIFS(Txn[Units Purchased or Sold],Txn[Key],$A615,Txn[Transaction Order],"&gt;"&amp;IFERROR(_xlfn.MAXIFS(Txn[Transaction Order],Txn[Key],$A615,Txn[Running Units],"&gt;-0.000001",Txn[Running Units],"&lt;0.000001"),0),Txn[Sell (-1) Buy (1) Fees (0) Dividend (2)],1),0))</f>
      </c>
      <c r="H615" s="283">
        <f>IF($A615="","",SUMIFS(Txn[Sell Proceeds],Txn[Key],$A615,Txn[Transaction Order],"&gt;"&amp;IFERROR(_xlfn.MAXIFS(Txn[Transaction Order],Txn[Key],$A615,Txn[Running Units],"&gt;-0.000001",Txn[Running Units],"&lt;0.000001"),0)))</f>
      </c>
      <c r="I615" s="284" t="str">
        <f>IF($A615="","",IFERROR(INDEX(Prices[Current Price],MATCH($A615,Prices[Key],0)),0))</f>
        <v/>
      </c>
      <c r="J615" s="285" t="str">
        <f>IF($A615="","",IFERROR(INDEX(Prices[FX to SGD],MATCH($A615,Prices[Key],0)),1))</f>
        <v/>
      </c>
      <c r="K615" s="283" t="str">
        <f t="shared" si="89"/>
        <v/>
      </c>
      <c r="L615" s="283" t="str">
        <f t="shared" si="90"/>
        <v/>
      </c>
      <c r="M615" s="283" t="str">
        <f t="shared" si="91"/>
        <v/>
      </c>
      <c r="N615" s="286" t="str">
        <f t="shared" si="92"/>
        <v/>
      </c>
      <c r="O615" t="str">
        <f>IF($A615="","",IFERROR(INDEX(Prices[Category],MATCH($A615,Prices[Key],0)),"Uncategorized"))</f>
        <v/>
      </c>
      <c r="P615" s="287" t="str">
        <f t="shared" si="93"/>
        <v/>
      </c>
      <c r="Q615" s="287" t="str">
        <f t="shared" si="94"/>
        <v/>
      </c>
    </row>
    <row r="616" spans="1:17" ht="15" customHeight="1" x14ac:dyDescent="0.2">
      <c r="A616" s="240" t="str">
        <f>IFERROR(INDEX('All Ticker P&amp;L'!$A$2:$A$1001,MATCH(ROWS($A$2:A616),'All Ticker P&amp;L'!$N$2:$N$1001,0)),"")</f>
        <v/>
      </c>
      <c r="B616" s="240" t="str">
        <f t="shared" si="86"/>
        <v/>
      </c>
      <c r="C616" s="240" t="str">
        <f t="shared" si="87"/>
        <v/>
      </c>
      <c r="D616" s="240" t="str">
        <f t="shared" si="88"/>
        <v/>
      </c>
      <c r="E616" s="261" t="str">
        <f>IF($A616="","",SUMIFS(Txn[Signed Units],Txn[Key],$A616))</f>
        <v/>
      </c>
      <c r="F616" s="283">
        <f>IF($A616="","",SUMIFS(Txn[Buy Cost],Txn[Key],$A616,Txn[Transaction Order],"&gt;"&amp;IFERROR(_xlfn.MAXIFS(Txn[Transaction Order],Txn[Key],$A616,Txn[Running Units],"&gt;-0.000001",Txn[Running Units],"&lt;0.000001"),0)))</f>
      </c>
      <c r="G616" s="283">
        <f>IF($A616="","",IFERROR(F616/SUMIFS(Txn[Units Purchased or Sold],Txn[Key],$A616,Txn[Transaction Order],"&gt;"&amp;IFERROR(_xlfn.MAXIFS(Txn[Transaction Order],Txn[Key],$A616,Txn[Running Units],"&gt;-0.000001",Txn[Running Units],"&lt;0.000001"),0),Txn[Sell (-1) Buy (1) Fees (0) Dividend (2)],1),0))</f>
      </c>
      <c r="H616" s="283">
        <f>IF($A616="","",SUMIFS(Txn[Sell Proceeds],Txn[Key],$A616,Txn[Transaction Order],"&gt;"&amp;IFERROR(_xlfn.MAXIFS(Txn[Transaction Order],Txn[Key],$A616,Txn[Running Units],"&gt;-0.000001",Txn[Running Units],"&lt;0.000001"),0)))</f>
      </c>
      <c r="I616" s="284" t="str">
        <f>IF($A616="","",IFERROR(INDEX(Prices[Current Price],MATCH($A616,Prices[Key],0)),0))</f>
        <v/>
      </c>
      <c r="J616" s="285" t="str">
        <f>IF($A616="","",IFERROR(INDEX(Prices[FX to SGD],MATCH($A616,Prices[Key],0)),1))</f>
        <v/>
      </c>
      <c r="K616" s="283" t="str">
        <f t="shared" si="89"/>
        <v/>
      </c>
      <c r="L616" s="283" t="str">
        <f t="shared" si="90"/>
        <v/>
      </c>
      <c r="M616" s="283" t="str">
        <f t="shared" si="91"/>
        <v/>
      </c>
      <c r="N616" s="286" t="str">
        <f t="shared" si="92"/>
        <v/>
      </c>
      <c r="O616" t="str">
        <f>IF($A616="","",IFERROR(INDEX(Prices[Category],MATCH($A616,Prices[Key],0)),"Uncategorized"))</f>
        <v/>
      </c>
      <c r="P616" s="287" t="str">
        <f t="shared" si="93"/>
        <v/>
      </c>
      <c r="Q616" s="287" t="str">
        <f t="shared" si="94"/>
        <v/>
      </c>
    </row>
    <row r="617" spans="1:17" ht="15" customHeight="1" x14ac:dyDescent="0.2">
      <c r="A617" s="240" t="str">
        <f>IFERROR(INDEX('All Ticker P&amp;L'!$A$2:$A$1001,MATCH(ROWS($A$2:A617),'All Ticker P&amp;L'!$N$2:$N$1001,0)),"")</f>
        <v/>
      </c>
      <c r="B617" s="240" t="str">
        <f t="shared" si="86"/>
        <v/>
      </c>
      <c r="C617" s="240" t="str">
        <f t="shared" si="87"/>
        <v/>
      </c>
      <c r="D617" s="240" t="str">
        <f t="shared" si="88"/>
        <v/>
      </c>
      <c r="E617" s="261" t="str">
        <f>IF($A617="","",SUMIFS(Txn[Signed Units],Txn[Key],$A617))</f>
        <v/>
      </c>
      <c r="F617" s="283">
        <f>IF($A617="","",SUMIFS(Txn[Buy Cost],Txn[Key],$A617,Txn[Transaction Order],"&gt;"&amp;IFERROR(_xlfn.MAXIFS(Txn[Transaction Order],Txn[Key],$A617,Txn[Running Units],"&gt;-0.000001",Txn[Running Units],"&lt;0.000001"),0)))</f>
      </c>
      <c r="G617" s="283">
        <f>IF($A617="","",IFERROR(F617/SUMIFS(Txn[Units Purchased or Sold],Txn[Key],$A617,Txn[Transaction Order],"&gt;"&amp;IFERROR(_xlfn.MAXIFS(Txn[Transaction Order],Txn[Key],$A617,Txn[Running Units],"&gt;-0.000001",Txn[Running Units],"&lt;0.000001"),0),Txn[Sell (-1) Buy (1) Fees (0) Dividend (2)],1),0))</f>
      </c>
      <c r="H617" s="283">
        <f>IF($A617="","",SUMIFS(Txn[Sell Proceeds],Txn[Key],$A617,Txn[Transaction Order],"&gt;"&amp;IFERROR(_xlfn.MAXIFS(Txn[Transaction Order],Txn[Key],$A617,Txn[Running Units],"&gt;-0.000001",Txn[Running Units],"&lt;0.000001"),0)))</f>
      </c>
      <c r="I617" s="284" t="str">
        <f>IF($A617="","",IFERROR(INDEX(Prices[Current Price],MATCH($A617,Prices[Key],0)),0))</f>
        <v/>
      </c>
      <c r="J617" s="285" t="str">
        <f>IF($A617="","",IFERROR(INDEX(Prices[FX to SGD],MATCH($A617,Prices[Key],0)),1))</f>
        <v/>
      </c>
      <c r="K617" s="283" t="str">
        <f t="shared" si="89"/>
        <v/>
      </c>
      <c r="L617" s="283" t="str">
        <f t="shared" si="90"/>
        <v/>
      </c>
      <c r="M617" s="283" t="str">
        <f t="shared" si="91"/>
        <v/>
      </c>
      <c r="N617" s="286" t="str">
        <f t="shared" si="92"/>
        <v/>
      </c>
      <c r="O617" t="str">
        <f>IF($A617="","",IFERROR(INDEX(Prices[Category],MATCH($A617,Prices[Key],0)),"Uncategorized"))</f>
        <v/>
      </c>
      <c r="P617" s="287" t="str">
        <f t="shared" si="93"/>
        <v/>
      </c>
      <c r="Q617" s="287" t="str">
        <f t="shared" si="94"/>
        <v/>
      </c>
    </row>
    <row r="618" spans="1:17" ht="15" customHeight="1" x14ac:dyDescent="0.2">
      <c r="A618" s="240" t="str">
        <f>IFERROR(INDEX('All Ticker P&amp;L'!$A$2:$A$1001,MATCH(ROWS($A$2:A618),'All Ticker P&amp;L'!$N$2:$N$1001,0)),"")</f>
        <v/>
      </c>
      <c r="B618" s="240" t="str">
        <f t="shared" si="86"/>
        <v/>
      </c>
      <c r="C618" s="240" t="str">
        <f t="shared" si="87"/>
        <v/>
      </c>
      <c r="D618" s="240" t="str">
        <f t="shared" si="88"/>
        <v/>
      </c>
      <c r="E618" s="261" t="str">
        <f>IF($A618="","",SUMIFS(Txn[Signed Units],Txn[Key],$A618))</f>
        <v/>
      </c>
      <c r="F618" s="283">
        <f>IF($A618="","",SUMIFS(Txn[Buy Cost],Txn[Key],$A618,Txn[Transaction Order],"&gt;"&amp;IFERROR(_xlfn.MAXIFS(Txn[Transaction Order],Txn[Key],$A618,Txn[Running Units],"&gt;-0.000001",Txn[Running Units],"&lt;0.000001"),0)))</f>
      </c>
      <c r="G618" s="283">
        <f>IF($A618="","",IFERROR(F618/SUMIFS(Txn[Units Purchased or Sold],Txn[Key],$A618,Txn[Transaction Order],"&gt;"&amp;IFERROR(_xlfn.MAXIFS(Txn[Transaction Order],Txn[Key],$A618,Txn[Running Units],"&gt;-0.000001",Txn[Running Units],"&lt;0.000001"),0),Txn[Sell (-1) Buy (1) Fees (0) Dividend (2)],1),0))</f>
      </c>
      <c r="H618" s="283">
        <f>IF($A618="","",SUMIFS(Txn[Sell Proceeds],Txn[Key],$A618,Txn[Transaction Order],"&gt;"&amp;IFERROR(_xlfn.MAXIFS(Txn[Transaction Order],Txn[Key],$A618,Txn[Running Units],"&gt;-0.000001",Txn[Running Units],"&lt;0.000001"),0)))</f>
      </c>
      <c r="I618" s="284" t="str">
        <f>IF($A618="","",IFERROR(INDEX(Prices[Current Price],MATCH($A618,Prices[Key],0)),0))</f>
        <v/>
      </c>
      <c r="J618" s="285" t="str">
        <f>IF($A618="","",IFERROR(INDEX(Prices[FX to SGD],MATCH($A618,Prices[Key],0)),1))</f>
        <v/>
      </c>
      <c r="K618" s="283" t="str">
        <f t="shared" si="89"/>
        <v/>
      </c>
      <c r="L618" s="283" t="str">
        <f t="shared" si="90"/>
        <v/>
      </c>
      <c r="M618" s="283" t="str">
        <f t="shared" si="91"/>
        <v/>
      </c>
      <c r="N618" s="286" t="str">
        <f t="shared" si="92"/>
        <v/>
      </c>
      <c r="O618" t="str">
        <f>IF($A618="","",IFERROR(INDEX(Prices[Category],MATCH($A618,Prices[Key],0)),"Uncategorized"))</f>
        <v/>
      </c>
      <c r="P618" s="287" t="str">
        <f t="shared" si="93"/>
        <v/>
      </c>
      <c r="Q618" s="287" t="str">
        <f t="shared" si="94"/>
        <v/>
      </c>
    </row>
    <row r="619" spans="1:17" ht="15" customHeight="1" x14ac:dyDescent="0.2">
      <c r="A619" s="240" t="str">
        <f>IFERROR(INDEX('All Ticker P&amp;L'!$A$2:$A$1001,MATCH(ROWS($A$2:A619),'All Ticker P&amp;L'!$N$2:$N$1001,0)),"")</f>
        <v/>
      </c>
      <c r="B619" s="240" t="str">
        <f t="shared" si="86"/>
        <v/>
      </c>
      <c r="C619" s="240" t="str">
        <f t="shared" si="87"/>
        <v/>
      </c>
      <c r="D619" s="240" t="str">
        <f t="shared" si="88"/>
        <v/>
      </c>
      <c r="E619" s="261" t="str">
        <f>IF($A619="","",SUMIFS(Txn[Signed Units],Txn[Key],$A619))</f>
        <v/>
      </c>
      <c r="F619" s="283">
        <f>IF($A619="","",SUMIFS(Txn[Buy Cost],Txn[Key],$A619,Txn[Transaction Order],"&gt;"&amp;IFERROR(_xlfn.MAXIFS(Txn[Transaction Order],Txn[Key],$A619,Txn[Running Units],"&gt;-0.000001",Txn[Running Units],"&lt;0.000001"),0)))</f>
      </c>
      <c r="G619" s="283">
        <f>IF($A619="","",IFERROR(F619/SUMIFS(Txn[Units Purchased or Sold],Txn[Key],$A619,Txn[Transaction Order],"&gt;"&amp;IFERROR(_xlfn.MAXIFS(Txn[Transaction Order],Txn[Key],$A619,Txn[Running Units],"&gt;-0.000001",Txn[Running Units],"&lt;0.000001"),0),Txn[Sell (-1) Buy (1) Fees (0) Dividend (2)],1),0))</f>
      </c>
      <c r="H619" s="283">
        <f>IF($A619="","",SUMIFS(Txn[Sell Proceeds],Txn[Key],$A619,Txn[Transaction Order],"&gt;"&amp;IFERROR(_xlfn.MAXIFS(Txn[Transaction Order],Txn[Key],$A619,Txn[Running Units],"&gt;-0.000001",Txn[Running Units],"&lt;0.000001"),0)))</f>
      </c>
      <c r="I619" s="284" t="str">
        <f>IF($A619="","",IFERROR(INDEX(Prices[Current Price],MATCH($A619,Prices[Key],0)),0))</f>
        <v/>
      </c>
      <c r="J619" s="285" t="str">
        <f>IF($A619="","",IFERROR(INDEX(Prices[FX to SGD],MATCH($A619,Prices[Key],0)),1))</f>
        <v/>
      </c>
      <c r="K619" s="283" t="str">
        <f t="shared" si="89"/>
        <v/>
      </c>
      <c r="L619" s="283" t="str">
        <f t="shared" si="90"/>
        <v/>
      </c>
      <c r="M619" s="283" t="str">
        <f t="shared" si="91"/>
        <v/>
      </c>
      <c r="N619" s="286" t="str">
        <f t="shared" si="92"/>
        <v/>
      </c>
      <c r="O619" t="str">
        <f>IF($A619="","",IFERROR(INDEX(Prices[Category],MATCH($A619,Prices[Key],0)),"Uncategorized"))</f>
        <v/>
      </c>
      <c r="P619" s="287" t="str">
        <f t="shared" si="93"/>
        <v/>
      </c>
      <c r="Q619" s="287" t="str">
        <f t="shared" si="94"/>
        <v/>
      </c>
    </row>
    <row r="620" spans="1:17" ht="15" customHeight="1" x14ac:dyDescent="0.2">
      <c r="A620" s="240" t="str">
        <f>IFERROR(INDEX('All Ticker P&amp;L'!$A$2:$A$1001,MATCH(ROWS($A$2:A620),'All Ticker P&amp;L'!$N$2:$N$1001,0)),"")</f>
        <v/>
      </c>
      <c r="B620" s="240" t="str">
        <f t="shared" si="86"/>
        <v/>
      </c>
      <c r="C620" s="240" t="str">
        <f t="shared" si="87"/>
        <v/>
      </c>
      <c r="D620" s="240" t="str">
        <f t="shared" si="88"/>
        <v/>
      </c>
      <c r="E620" s="261" t="str">
        <f>IF($A620="","",SUMIFS(Txn[Signed Units],Txn[Key],$A620))</f>
        <v/>
      </c>
      <c r="F620" s="283">
        <f>IF($A620="","",SUMIFS(Txn[Buy Cost],Txn[Key],$A620,Txn[Transaction Order],"&gt;"&amp;IFERROR(_xlfn.MAXIFS(Txn[Transaction Order],Txn[Key],$A620,Txn[Running Units],"&gt;-0.000001",Txn[Running Units],"&lt;0.000001"),0)))</f>
      </c>
      <c r="G620" s="283">
        <f>IF($A620="","",IFERROR(F620/SUMIFS(Txn[Units Purchased or Sold],Txn[Key],$A620,Txn[Transaction Order],"&gt;"&amp;IFERROR(_xlfn.MAXIFS(Txn[Transaction Order],Txn[Key],$A620,Txn[Running Units],"&gt;-0.000001",Txn[Running Units],"&lt;0.000001"),0),Txn[Sell (-1) Buy (1) Fees (0) Dividend (2)],1),0))</f>
      </c>
      <c r="H620" s="283">
        <f>IF($A620="","",SUMIFS(Txn[Sell Proceeds],Txn[Key],$A620,Txn[Transaction Order],"&gt;"&amp;IFERROR(_xlfn.MAXIFS(Txn[Transaction Order],Txn[Key],$A620,Txn[Running Units],"&gt;-0.000001",Txn[Running Units],"&lt;0.000001"),0)))</f>
      </c>
      <c r="I620" s="284" t="str">
        <f>IF($A620="","",IFERROR(INDEX(Prices[Current Price],MATCH($A620,Prices[Key],0)),0))</f>
        <v/>
      </c>
      <c r="J620" s="285" t="str">
        <f>IF($A620="","",IFERROR(INDEX(Prices[FX to SGD],MATCH($A620,Prices[Key],0)),1))</f>
        <v/>
      </c>
      <c r="K620" s="283" t="str">
        <f t="shared" si="89"/>
        <v/>
      </c>
      <c r="L620" s="283" t="str">
        <f t="shared" si="90"/>
        <v/>
      </c>
      <c r="M620" s="283" t="str">
        <f t="shared" si="91"/>
        <v/>
      </c>
      <c r="N620" s="286" t="str">
        <f t="shared" si="92"/>
        <v/>
      </c>
      <c r="O620" t="str">
        <f>IF($A620="","",IFERROR(INDEX(Prices[Category],MATCH($A620,Prices[Key],0)),"Uncategorized"))</f>
        <v/>
      </c>
      <c r="P620" s="287" t="str">
        <f t="shared" si="93"/>
        <v/>
      </c>
      <c r="Q620" s="287" t="str">
        <f t="shared" si="94"/>
        <v/>
      </c>
    </row>
    <row r="621" spans="1:17" ht="15" customHeight="1" x14ac:dyDescent="0.2">
      <c r="A621" s="240" t="str">
        <f>IFERROR(INDEX('All Ticker P&amp;L'!$A$2:$A$1001,MATCH(ROWS($A$2:A621),'All Ticker P&amp;L'!$N$2:$N$1001,0)),"")</f>
        <v/>
      </c>
      <c r="B621" s="240" t="str">
        <f t="shared" si="86"/>
        <v/>
      </c>
      <c r="C621" s="240" t="str">
        <f t="shared" si="87"/>
        <v/>
      </c>
      <c r="D621" s="240" t="str">
        <f t="shared" si="88"/>
        <v/>
      </c>
      <c r="E621" s="261" t="str">
        <f>IF($A621="","",SUMIFS(Txn[Signed Units],Txn[Key],$A621))</f>
        <v/>
      </c>
      <c r="F621" s="283">
        <f>IF($A621="","",SUMIFS(Txn[Buy Cost],Txn[Key],$A621,Txn[Transaction Order],"&gt;"&amp;IFERROR(_xlfn.MAXIFS(Txn[Transaction Order],Txn[Key],$A621,Txn[Running Units],"&gt;-0.000001",Txn[Running Units],"&lt;0.000001"),0)))</f>
      </c>
      <c r="G621" s="283">
        <f>IF($A621="","",IFERROR(F621/SUMIFS(Txn[Units Purchased or Sold],Txn[Key],$A621,Txn[Transaction Order],"&gt;"&amp;IFERROR(_xlfn.MAXIFS(Txn[Transaction Order],Txn[Key],$A621,Txn[Running Units],"&gt;-0.000001",Txn[Running Units],"&lt;0.000001"),0),Txn[Sell (-1) Buy (1) Fees (0) Dividend (2)],1),0))</f>
      </c>
      <c r="H621" s="283">
        <f>IF($A621="","",SUMIFS(Txn[Sell Proceeds],Txn[Key],$A621,Txn[Transaction Order],"&gt;"&amp;IFERROR(_xlfn.MAXIFS(Txn[Transaction Order],Txn[Key],$A621,Txn[Running Units],"&gt;-0.000001",Txn[Running Units],"&lt;0.000001"),0)))</f>
      </c>
      <c r="I621" s="284" t="str">
        <f>IF($A621="","",IFERROR(INDEX(Prices[Current Price],MATCH($A621,Prices[Key],0)),0))</f>
        <v/>
      </c>
      <c r="J621" s="285" t="str">
        <f>IF($A621="","",IFERROR(INDEX(Prices[FX to SGD],MATCH($A621,Prices[Key],0)),1))</f>
        <v/>
      </c>
      <c r="K621" s="283" t="str">
        <f t="shared" si="89"/>
        <v/>
      </c>
      <c r="L621" s="283" t="str">
        <f t="shared" si="90"/>
        <v/>
      </c>
      <c r="M621" s="283" t="str">
        <f t="shared" si="91"/>
        <v/>
      </c>
      <c r="N621" s="286" t="str">
        <f t="shared" si="92"/>
        <v/>
      </c>
      <c r="O621" t="str">
        <f>IF($A621="","",IFERROR(INDEX(Prices[Category],MATCH($A621,Prices[Key],0)),"Uncategorized"))</f>
        <v/>
      </c>
      <c r="P621" s="287" t="str">
        <f t="shared" si="93"/>
        <v/>
      </c>
      <c r="Q621" s="287" t="str">
        <f t="shared" si="94"/>
        <v/>
      </c>
    </row>
    <row r="622" spans="1:17" ht="15" customHeight="1" x14ac:dyDescent="0.2">
      <c r="A622" s="240" t="str">
        <f>IFERROR(INDEX('All Ticker P&amp;L'!$A$2:$A$1001,MATCH(ROWS($A$2:A622),'All Ticker P&amp;L'!$N$2:$N$1001,0)),"")</f>
        <v/>
      </c>
      <c r="B622" s="240" t="str">
        <f t="shared" si="86"/>
        <v/>
      </c>
      <c r="C622" s="240" t="str">
        <f t="shared" si="87"/>
        <v/>
      </c>
      <c r="D622" s="240" t="str">
        <f t="shared" si="88"/>
        <v/>
      </c>
      <c r="E622" s="261" t="str">
        <f>IF($A622="","",SUMIFS(Txn[Signed Units],Txn[Key],$A622))</f>
        <v/>
      </c>
      <c r="F622" s="283">
        <f>IF($A622="","",SUMIFS(Txn[Buy Cost],Txn[Key],$A622,Txn[Transaction Order],"&gt;"&amp;IFERROR(_xlfn.MAXIFS(Txn[Transaction Order],Txn[Key],$A622,Txn[Running Units],"&gt;-0.000001",Txn[Running Units],"&lt;0.000001"),0)))</f>
      </c>
      <c r="G622" s="283">
        <f>IF($A622="","",IFERROR(F622/SUMIFS(Txn[Units Purchased or Sold],Txn[Key],$A622,Txn[Transaction Order],"&gt;"&amp;IFERROR(_xlfn.MAXIFS(Txn[Transaction Order],Txn[Key],$A622,Txn[Running Units],"&gt;-0.000001",Txn[Running Units],"&lt;0.000001"),0),Txn[Sell (-1) Buy (1) Fees (0) Dividend (2)],1),0))</f>
      </c>
      <c r="H622" s="283">
        <f>IF($A622="","",SUMIFS(Txn[Sell Proceeds],Txn[Key],$A622,Txn[Transaction Order],"&gt;"&amp;IFERROR(_xlfn.MAXIFS(Txn[Transaction Order],Txn[Key],$A622,Txn[Running Units],"&gt;-0.000001",Txn[Running Units],"&lt;0.000001"),0)))</f>
      </c>
      <c r="I622" s="284" t="str">
        <f>IF($A622="","",IFERROR(INDEX(Prices[Current Price],MATCH($A622,Prices[Key],0)),0))</f>
        <v/>
      </c>
      <c r="J622" s="285" t="str">
        <f>IF($A622="","",IFERROR(INDEX(Prices[FX to SGD],MATCH($A622,Prices[Key],0)),1))</f>
        <v/>
      </c>
      <c r="K622" s="283" t="str">
        <f t="shared" si="89"/>
        <v/>
      </c>
      <c r="L622" s="283" t="str">
        <f t="shared" si="90"/>
        <v/>
      </c>
      <c r="M622" s="283" t="str">
        <f t="shared" si="91"/>
        <v/>
      </c>
      <c r="N622" s="286" t="str">
        <f t="shared" si="92"/>
        <v/>
      </c>
      <c r="O622" t="str">
        <f>IF($A622="","",IFERROR(INDEX(Prices[Category],MATCH($A622,Prices[Key],0)),"Uncategorized"))</f>
        <v/>
      </c>
      <c r="P622" s="287" t="str">
        <f t="shared" si="93"/>
        <v/>
      </c>
      <c r="Q622" s="287" t="str">
        <f t="shared" si="94"/>
        <v/>
      </c>
    </row>
    <row r="623" spans="1:17" ht="15" customHeight="1" x14ac:dyDescent="0.2">
      <c r="A623" s="240" t="str">
        <f>IFERROR(INDEX('All Ticker P&amp;L'!$A$2:$A$1001,MATCH(ROWS($A$2:A623),'All Ticker P&amp;L'!$N$2:$N$1001,0)),"")</f>
        <v/>
      </c>
      <c r="B623" s="240" t="str">
        <f t="shared" si="86"/>
        <v/>
      </c>
      <c r="C623" s="240" t="str">
        <f t="shared" si="87"/>
        <v/>
      </c>
      <c r="D623" s="240" t="str">
        <f t="shared" si="88"/>
        <v/>
      </c>
      <c r="E623" s="261" t="str">
        <f>IF($A623="","",SUMIFS(Txn[Signed Units],Txn[Key],$A623))</f>
        <v/>
      </c>
      <c r="F623" s="283">
        <f>IF($A623="","",SUMIFS(Txn[Buy Cost],Txn[Key],$A623,Txn[Transaction Order],"&gt;"&amp;IFERROR(_xlfn.MAXIFS(Txn[Transaction Order],Txn[Key],$A623,Txn[Running Units],"&gt;-0.000001",Txn[Running Units],"&lt;0.000001"),0)))</f>
      </c>
      <c r="G623" s="283">
        <f>IF($A623="","",IFERROR(F623/SUMIFS(Txn[Units Purchased or Sold],Txn[Key],$A623,Txn[Transaction Order],"&gt;"&amp;IFERROR(_xlfn.MAXIFS(Txn[Transaction Order],Txn[Key],$A623,Txn[Running Units],"&gt;-0.000001",Txn[Running Units],"&lt;0.000001"),0),Txn[Sell (-1) Buy (1) Fees (0) Dividend (2)],1),0))</f>
      </c>
      <c r="H623" s="283">
        <f>IF($A623="","",SUMIFS(Txn[Sell Proceeds],Txn[Key],$A623,Txn[Transaction Order],"&gt;"&amp;IFERROR(_xlfn.MAXIFS(Txn[Transaction Order],Txn[Key],$A623,Txn[Running Units],"&gt;-0.000001",Txn[Running Units],"&lt;0.000001"),0)))</f>
      </c>
      <c r="I623" s="284" t="str">
        <f>IF($A623="","",IFERROR(INDEX(Prices[Current Price],MATCH($A623,Prices[Key],0)),0))</f>
        <v/>
      </c>
      <c r="J623" s="285" t="str">
        <f>IF($A623="","",IFERROR(INDEX(Prices[FX to SGD],MATCH($A623,Prices[Key],0)),1))</f>
        <v/>
      </c>
      <c r="K623" s="283" t="str">
        <f t="shared" si="89"/>
        <v/>
      </c>
      <c r="L623" s="283" t="str">
        <f t="shared" si="90"/>
        <v/>
      </c>
      <c r="M623" s="283" t="str">
        <f t="shared" si="91"/>
        <v/>
      </c>
      <c r="N623" s="286" t="str">
        <f t="shared" si="92"/>
        <v/>
      </c>
      <c r="O623" t="str">
        <f>IF($A623="","",IFERROR(INDEX(Prices[Category],MATCH($A623,Prices[Key],0)),"Uncategorized"))</f>
        <v/>
      </c>
      <c r="P623" s="287" t="str">
        <f t="shared" si="93"/>
        <v/>
      </c>
      <c r="Q623" s="287" t="str">
        <f t="shared" si="94"/>
        <v/>
      </c>
    </row>
    <row r="624" spans="1:17" ht="15" customHeight="1" x14ac:dyDescent="0.2">
      <c r="A624" s="240" t="str">
        <f>IFERROR(INDEX('All Ticker P&amp;L'!$A$2:$A$1001,MATCH(ROWS($A$2:A624),'All Ticker P&amp;L'!$N$2:$N$1001,0)),"")</f>
        <v/>
      </c>
      <c r="B624" s="240" t="str">
        <f t="shared" si="86"/>
        <v/>
      </c>
      <c r="C624" s="240" t="str">
        <f t="shared" si="87"/>
        <v/>
      </c>
      <c r="D624" s="240" t="str">
        <f t="shared" si="88"/>
        <v/>
      </c>
      <c r="E624" s="261" t="str">
        <f>IF($A624="","",SUMIFS(Txn[Signed Units],Txn[Key],$A624))</f>
        <v/>
      </c>
      <c r="F624" s="283">
        <f>IF($A624="","",SUMIFS(Txn[Buy Cost],Txn[Key],$A624,Txn[Transaction Order],"&gt;"&amp;IFERROR(_xlfn.MAXIFS(Txn[Transaction Order],Txn[Key],$A624,Txn[Running Units],"&gt;-0.000001",Txn[Running Units],"&lt;0.000001"),0)))</f>
      </c>
      <c r="G624" s="283">
        <f>IF($A624="","",IFERROR(F624/SUMIFS(Txn[Units Purchased or Sold],Txn[Key],$A624,Txn[Transaction Order],"&gt;"&amp;IFERROR(_xlfn.MAXIFS(Txn[Transaction Order],Txn[Key],$A624,Txn[Running Units],"&gt;-0.000001",Txn[Running Units],"&lt;0.000001"),0),Txn[Sell (-1) Buy (1) Fees (0) Dividend (2)],1),0))</f>
      </c>
      <c r="H624" s="283">
        <f>IF($A624="","",SUMIFS(Txn[Sell Proceeds],Txn[Key],$A624,Txn[Transaction Order],"&gt;"&amp;IFERROR(_xlfn.MAXIFS(Txn[Transaction Order],Txn[Key],$A624,Txn[Running Units],"&gt;-0.000001",Txn[Running Units],"&lt;0.000001"),0)))</f>
      </c>
      <c r="I624" s="284" t="str">
        <f>IF($A624="","",IFERROR(INDEX(Prices[Current Price],MATCH($A624,Prices[Key],0)),0))</f>
        <v/>
      </c>
      <c r="J624" s="285" t="str">
        <f>IF($A624="","",IFERROR(INDEX(Prices[FX to SGD],MATCH($A624,Prices[Key],0)),1))</f>
        <v/>
      </c>
      <c r="K624" s="283" t="str">
        <f t="shared" si="89"/>
        <v/>
      </c>
      <c r="L624" s="283" t="str">
        <f t="shared" si="90"/>
        <v/>
      </c>
      <c r="M624" s="283" t="str">
        <f t="shared" si="91"/>
        <v/>
      </c>
      <c r="N624" s="286" t="str">
        <f t="shared" si="92"/>
        <v/>
      </c>
      <c r="O624" t="str">
        <f>IF($A624="","",IFERROR(INDEX(Prices[Category],MATCH($A624,Prices[Key],0)),"Uncategorized"))</f>
        <v/>
      </c>
      <c r="P624" s="287" t="str">
        <f t="shared" si="93"/>
        <v/>
      </c>
      <c r="Q624" s="287" t="str">
        <f t="shared" si="94"/>
        <v/>
      </c>
    </row>
    <row r="625" spans="1:17" ht="15" customHeight="1" x14ac:dyDescent="0.2">
      <c r="A625" s="240" t="str">
        <f>IFERROR(INDEX('All Ticker P&amp;L'!$A$2:$A$1001,MATCH(ROWS($A$2:A625),'All Ticker P&amp;L'!$N$2:$N$1001,0)),"")</f>
        <v/>
      </c>
      <c r="B625" s="240" t="str">
        <f t="shared" si="86"/>
        <v/>
      </c>
      <c r="C625" s="240" t="str">
        <f t="shared" si="87"/>
        <v/>
      </c>
      <c r="D625" s="240" t="str">
        <f t="shared" si="88"/>
        <v/>
      </c>
      <c r="E625" s="261" t="str">
        <f>IF($A625="","",SUMIFS(Txn[Signed Units],Txn[Key],$A625))</f>
        <v/>
      </c>
      <c r="F625" s="283">
        <f>IF($A625="","",SUMIFS(Txn[Buy Cost],Txn[Key],$A625,Txn[Transaction Order],"&gt;"&amp;IFERROR(_xlfn.MAXIFS(Txn[Transaction Order],Txn[Key],$A625,Txn[Running Units],"&gt;-0.000001",Txn[Running Units],"&lt;0.000001"),0)))</f>
      </c>
      <c r="G625" s="283">
        <f>IF($A625="","",IFERROR(F625/SUMIFS(Txn[Units Purchased or Sold],Txn[Key],$A625,Txn[Transaction Order],"&gt;"&amp;IFERROR(_xlfn.MAXIFS(Txn[Transaction Order],Txn[Key],$A625,Txn[Running Units],"&gt;-0.000001",Txn[Running Units],"&lt;0.000001"),0),Txn[Sell (-1) Buy (1) Fees (0) Dividend (2)],1),0))</f>
      </c>
      <c r="H625" s="283">
        <f>IF($A625="","",SUMIFS(Txn[Sell Proceeds],Txn[Key],$A625,Txn[Transaction Order],"&gt;"&amp;IFERROR(_xlfn.MAXIFS(Txn[Transaction Order],Txn[Key],$A625,Txn[Running Units],"&gt;-0.000001",Txn[Running Units],"&lt;0.000001"),0)))</f>
      </c>
      <c r="I625" s="284" t="str">
        <f>IF($A625="","",IFERROR(INDEX(Prices[Current Price],MATCH($A625,Prices[Key],0)),0))</f>
        <v/>
      </c>
      <c r="J625" s="285" t="str">
        <f>IF($A625="","",IFERROR(INDEX(Prices[FX to SGD],MATCH($A625,Prices[Key],0)),1))</f>
        <v/>
      </c>
      <c r="K625" s="283" t="str">
        <f t="shared" si="89"/>
        <v/>
      </c>
      <c r="L625" s="283" t="str">
        <f t="shared" si="90"/>
        <v/>
      </c>
      <c r="M625" s="283" t="str">
        <f t="shared" si="91"/>
        <v/>
      </c>
      <c r="N625" s="286" t="str">
        <f t="shared" si="92"/>
        <v/>
      </c>
      <c r="O625" t="str">
        <f>IF($A625="","",IFERROR(INDEX(Prices[Category],MATCH($A625,Prices[Key],0)),"Uncategorized"))</f>
        <v/>
      </c>
      <c r="P625" s="287" t="str">
        <f t="shared" si="93"/>
        <v/>
      </c>
      <c r="Q625" s="287" t="str">
        <f t="shared" si="94"/>
        <v/>
      </c>
    </row>
    <row r="626" spans="1:17" ht="15" customHeight="1" x14ac:dyDescent="0.2">
      <c r="A626" s="240" t="str">
        <f>IFERROR(INDEX('All Ticker P&amp;L'!$A$2:$A$1001,MATCH(ROWS($A$2:A626),'All Ticker P&amp;L'!$N$2:$N$1001,0)),"")</f>
        <v/>
      </c>
      <c r="B626" s="240" t="str">
        <f t="shared" si="86"/>
        <v/>
      </c>
      <c r="C626" s="240" t="str">
        <f t="shared" si="87"/>
        <v/>
      </c>
      <c r="D626" s="240" t="str">
        <f t="shared" si="88"/>
        <v/>
      </c>
      <c r="E626" s="261" t="str">
        <f>IF($A626="","",SUMIFS(Txn[Signed Units],Txn[Key],$A626))</f>
        <v/>
      </c>
      <c r="F626" s="283">
        <f>IF($A626="","",SUMIFS(Txn[Buy Cost],Txn[Key],$A626,Txn[Transaction Order],"&gt;"&amp;IFERROR(_xlfn.MAXIFS(Txn[Transaction Order],Txn[Key],$A626,Txn[Running Units],"&gt;-0.000001",Txn[Running Units],"&lt;0.000001"),0)))</f>
      </c>
      <c r="G626" s="283">
        <f>IF($A626="","",IFERROR(F626/SUMIFS(Txn[Units Purchased or Sold],Txn[Key],$A626,Txn[Transaction Order],"&gt;"&amp;IFERROR(_xlfn.MAXIFS(Txn[Transaction Order],Txn[Key],$A626,Txn[Running Units],"&gt;-0.000001",Txn[Running Units],"&lt;0.000001"),0),Txn[Sell (-1) Buy (1) Fees (0) Dividend (2)],1),0))</f>
      </c>
      <c r="H626" s="283">
        <f>IF($A626="","",SUMIFS(Txn[Sell Proceeds],Txn[Key],$A626,Txn[Transaction Order],"&gt;"&amp;IFERROR(_xlfn.MAXIFS(Txn[Transaction Order],Txn[Key],$A626,Txn[Running Units],"&gt;-0.000001",Txn[Running Units],"&lt;0.000001"),0)))</f>
      </c>
      <c r="I626" s="284" t="str">
        <f>IF($A626="","",IFERROR(INDEX(Prices[Current Price],MATCH($A626,Prices[Key],0)),0))</f>
        <v/>
      </c>
      <c r="J626" s="285" t="str">
        <f>IF($A626="","",IFERROR(INDEX(Prices[FX to SGD],MATCH($A626,Prices[Key],0)),1))</f>
        <v/>
      </c>
      <c r="K626" s="283" t="str">
        <f t="shared" si="89"/>
        <v/>
      </c>
      <c r="L626" s="283" t="str">
        <f t="shared" si="90"/>
        <v/>
      </c>
      <c r="M626" s="283" t="str">
        <f t="shared" si="91"/>
        <v/>
      </c>
      <c r="N626" s="286" t="str">
        <f t="shared" si="92"/>
        <v/>
      </c>
      <c r="O626" t="str">
        <f>IF($A626="","",IFERROR(INDEX(Prices[Category],MATCH($A626,Prices[Key],0)),"Uncategorized"))</f>
        <v/>
      </c>
      <c r="P626" s="287" t="str">
        <f t="shared" si="93"/>
        <v/>
      </c>
      <c r="Q626" s="287" t="str">
        <f t="shared" si="94"/>
        <v/>
      </c>
    </row>
    <row r="627" spans="1:17" ht="15" customHeight="1" x14ac:dyDescent="0.2">
      <c r="A627" s="240" t="str">
        <f>IFERROR(INDEX('All Ticker P&amp;L'!$A$2:$A$1001,MATCH(ROWS($A$2:A627),'All Ticker P&amp;L'!$N$2:$N$1001,0)),"")</f>
        <v/>
      </c>
      <c r="B627" s="240" t="str">
        <f t="shared" si="86"/>
        <v/>
      </c>
      <c r="C627" s="240" t="str">
        <f t="shared" si="87"/>
        <v/>
      </c>
      <c r="D627" s="240" t="str">
        <f t="shared" si="88"/>
        <v/>
      </c>
      <c r="E627" s="261" t="str">
        <f>IF($A627="","",SUMIFS(Txn[Signed Units],Txn[Key],$A627))</f>
        <v/>
      </c>
      <c r="F627" s="283">
        <f>IF($A627="","",SUMIFS(Txn[Buy Cost],Txn[Key],$A627,Txn[Transaction Order],"&gt;"&amp;IFERROR(_xlfn.MAXIFS(Txn[Transaction Order],Txn[Key],$A627,Txn[Running Units],"&gt;-0.000001",Txn[Running Units],"&lt;0.000001"),0)))</f>
      </c>
      <c r="G627" s="283">
        <f>IF($A627="","",IFERROR(F627/SUMIFS(Txn[Units Purchased or Sold],Txn[Key],$A627,Txn[Transaction Order],"&gt;"&amp;IFERROR(_xlfn.MAXIFS(Txn[Transaction Order],Txn[Key],$A627,Txn[Running Units],"&gt;-0.000001",Txn[Running Units],"&lt;0.000001"),0),Txn[Sell (-1) Buy (1) Fees (0) Dividend (2)],1),0))</f>
      </c>
      <c r="H627" s="283">
        <f>IF($A627="","",SUMIFS(Txn[Sell Proceeds],Txn[Key],$A627,Txn[Transaction Order],"&gt;"&amp;IFERROR(_xlfn.MAXIFS(Txn[Transaction Order],Txn[Key],$A627,Txn[Running Units],"&gt;-0.000001",Txn[Running Units],"&lt;0.000001"),0)))</f>
      </c>
      <c r="I627" s="284" t="str">
        <f>IF($A627="","",IFERROR(INDEX(Prices[Current Price],MATCH($A627,Prices[Key],0)),0))</f>
        <v/>
      </c>
      <c r="J627" s="285" t="str">
        <f>IF($A627="","",IFERROR(INDEX(Prices[FX to SGD],MATCH($A627,Prices[Key],0)),1))</f>
        <v/>
      </c>
      <c r="K627" s="283" t="str">
        <f t="shared" si="89"/>
        <v/>
      </c>
      <c r="L627" s="283" t="str">
        <f t="shared" si="90"/>
        <v/>
      </c>
      <c r="M627" s="283" t="str">
        <f t="shared" si="91"/>
        <v/>
      </c>
      <c r="N627" s="286" t="str">
        <f t="shared" si="92"/>
        <v/>
      </c>
      <c r="O627" t="str">
        <f>IF($A627="","",IFERROR(INDEX(Prices[Category],MATCH($A627,Prices[Key],0)),"Uncategorized"))</f>
        <v/>
      </c>
      <c r="P627" s="287" t="str">
        <f t="shared" si="93"/>
        <v/>
      </c>
      <c r="Q627" s="287" t="str">
        <f t="shared" si="94"/>
        <v/>
      </c>
    </row>
    <row r="628" spans="1:17" ht="15" customHeight="1" x14ac:dyDescent="0.2">
      <c r="A628" s="240" t="str">
        <f>IFERROR(INDEX('All Ticker P&amp;L'!$A$2:$A$1001,MATCH(ROWS($A$2:A628),'All Ticker P&amp;L'!$N$2:$N$1001,0)),"")</f>
        <v/>
      </c>
      <c r="B628" s="240" t="str">
        <f t="shared" si="86"/>
        <v/>
      </c>
      <c r="C628" s="240" t="str">
        <f t="shared" si="87"/>
        <v/>
      </c>
      <c r="D628" s="240" t="str">
        <f t="shared" si="88"/>
        <v/>
      </c>
      <c r="E628" s="261" t="str">
        <f>IF($A628="","",SUMIFS(Txn[Signed Units],Txn[Key],$A628))</f>
        <v/>
      </c>
      <c r="F628" s="283">
        <f>IF($A628="","",SUMIFS(Txn[Buy Cost],Txn[Key],$A628,Txn[Transaction Order],"&gt;"&amp;IFERROR(_xlfn.MAXIFS(Txn[Transaction Order],Txn[Key],$A628,Txn[Running Units],"&gt;-0.000001",Txn[Running Units],"&lt;0.000001"),0)))</f>
      </c>
      <c r="G628" s="283">
        <f>IF($A628="","",IFERROR(F628/SUMIFS(Txn[Units Purchased or Sold],Txn[Key],$A628,Txn[Transaction Order],"&gt;"&amp;IFERROR(_xlfn.MAXIFS(Txn[Transaction Order],Txn[Key],$A628,Txn[Running Units],"&gt;-0.000001",Txn[Running Units],"&lt;0.000001"),0),Txn[Sell (-1) Buy (1) Fees (0) Dividend (2)],1),0))</f>
      </c>
      <c r="H628" s="283">
        <f>IF($A628="","",SUMIFS(Txn[Sell Proceeds],Txn[Key],$A628,Txn[Transaction Order],"&gt;"&amp;IFERROR(_xlfn.MAXIFS(Txn[Transaction Order],Txn[Key],$A628,Txn[Running Units],"&gt;-0.000001",Txn[Running Units],"&lt;0.000001"),0)))</f>
      </c>
      <c r="I628" s="284" t="str">
        <f>IF($A628="","",IFERROR(INDEX(Prices[Current Price],MATCH($A628,Prices[Key],0)),0))</f>
        <v/>
      </c>
      <c r="J628" s="285" t="str">
        <f>IF($A628="","",IFERROR(INDEX(Prices[FX to SGD],MATCH($A628,Prices[Key],0)),1))</f>
        <v/>
      </c>
      <c r="K628" s="283" t="str">
        <f t="shared" si="89"/>
        <v/>
      </c>
      <c r="L628" s="283" t="str">
        <f t="shared" si="90"/>
        <v/>
      </c>
      <c r="M628" s="283" t="str">
        <f t="shared" si="91"/>
        <v/>
      </c>
      <c r="N628" s="286" t="str">
        <f t="shared" si="92"/>
        <v/>
      </c>
      <c r="O628" t="str">
        <f>IF($A628="","",IFERROR(INDEX(Prices[Category],MATCH($A628,Prices[Key],0)),"Uncategorized"))</f>
        <v/>
      </c>
      <c r="P628" s="287" t="str">
        <f t="shared" si="93"/>
        <v/>
      </c>
      <c r="Q628" s="287" t="str">
        <f t="shared" si="94"/>
        <v/>
      </c>
    </row>
    <row r="629" spans="1:17" ht="15" customHeight="1" x14ac:dyDescent="0.2">
      <c r="A629" s="240" t="str">
        <f>IFERROR(INDEX('All Ticker P&amp;L'!$A$2:$A$1001,MATCH(ROWS($A$2:A629),'All Ticker P&amp;L'!$N$2:$N$1001,0)),"")</f>
        <v/>
      </c>
      <c r="B629" s="240" t="str">
        <f t="shared" si="86"/>
        <v/>
      </c>
      <c r="C629" s="240" t="str">
        <f t="shared" si="87"/>
        <v/>
      </c>
      <c r="D629" s="240" t="str">
        <f t="shared" si="88"/>
        <v/>
      </c>
      <c r="E629" s="261" t="str">
        <f>IF($A629="","",SUMIFS(Txn[Signed Units],Txn[Key],$A629))</f>
        <v/>
      </c>
      <c r="F629" s="283">
        <f>IF($A629="","",SUMIFS(Txn[Buy Cost],Txn[Key],$A629,Txn[Transaction Order],"&gt;"&amp;IFERROR(_xlfn.MAXIFS(Txn[Transaction Order],Txn[Key],$A629,Txn[Running Units],"&gt;-0.000001",Txn[Running Units],"&lt;0.000001"),0)))</f>
      </c>
      <c r="G629" s="283">
        <f>IF($A629="","",IFERROR(F629/SUMIFS(Txn[Units Purchased or Sold],Txn[Key],$A629,Txn[Transaction Order],"&gt;"&amp;IFERROR(_xlfn.MAXIFS(Txn[Transaction Order],Txn[Key],$A629,Txn[Running Units],"&gt;-0.000001",Txn[Running Units],"&lt;0.000001"),0),Txn[Sell (-1) Buy (1) Fees (0) Dividend (2)],1),0))</f>
      </c>
      <c r="H629" s="283">
        <f>IF($A629="","",SUMIFS(Txn[Sell Proceeds],Txn[Key],$A629,Txn[Transaction Order],"&gt;"&amp;IFERROR(_xlfn.MAXIFS(Txn[Transaction Order],Txn[Key],$A629,Txn[Running Units],"&gt;-0.000001",Txn[Running Units],"&lt;0.000001"),0)))</f>
      </c>
      <c r="I629" s="284" t="str">
        <f>IF($A629="","",IFERROR(INDEX(Prices[Current Price],MATCH($A629,Prices[Key],0)),0))</f>
        <v/>
      </c>
      <c r="J629" s="285" t="str">
        <f>IF($A629="","",IFERROR(INDEX(Prices[FX to SGD],MATCH($A629,Prices[Key],0)),1))</f>
        <v/>
      </c>
      <c r="K629" s="283" t="str">
        <f t="shared" si="89"/>
        <v/>
      </c>
      <c r="L629" s="283" t="str">
        <f t="shared" si="90"/>
        <v/>
      </c>
      <c r="M629" s="283" t="str">
        <f t="shared" si="91"/>
        <v/>
      </c>
      <c r="N629" s="286" t="str">
        <f t="shared" si="92"/>
        <v/>
      </c>
      <c r="O629" t="str">
        <f>IF($A629="","",IFERROR(INDEX(Prices[Category],MATCH($A629,Prices[Key],0)),"Uncategorized"))</f>
        <v/>
      </c>
      <c r="P629" s="287" t="str">
        <f t="shared" si="93"/>
        <v/>
      </c>
      <c r="Q629" s="287" t="str">
        <f t="shared" si="94"/>
        <v/>
      </c>
    </row>
    <row r="630" spans="1:17" ht="15" customHeight="1" x14ac:dyDescent="0.2">
      <c r="A630" s="240" t="str">
        <f>IFERROR(INDEX('All Ticker P&amp;L'!$A$2:$A$1001,MATCH(ROWS($A$2:A630),'All Ticker P&amp;L'!$N$2:$N$1001,0)),"")</f>
        <v/>
      </c>
      <c r="B630" s="240" t="str">
        <f t="shared" si="86"/>
        <v/>
      </c>
      <c r="C630" s="240" t="str">
        <f t="shared" si="87"/>
        <v/>
      </c>
      <c r="D630" s="240" t="str">
        <f t="shared" si="88"/>
        <v/>
      </c>
      <c r="E630" s="261" t="str">
        <f>IF($A630="","",SUMIFS(Txn[Signed Units],Txn[Key],$A630))</f>
        <v/>
      </c>
      <c r="F630" s="283">
        <f>IF($A630="","",SUMIFS(Txn[Buy Cost],Txn[Key],$A630,Txn[Transaction Order],"&gt;"&amp;IFERROR(_xlfn.MAXIFS(Txn[Transaction Order],Txn[Key],$A630,Txn[Running Units],"&gt;-0.000001",Txn[Running Units],"&lt;0.000001"),0)))</f>
      </c>
      <c r="G630" s="283">
        <f>IF($A630="","",IFERROR(F630/SUMIFS(Txn[Units Purchased or Sold],Txn[Key],$A630,Txn[Transaction Order],"&gt;"&amp;IFERROR(_xlfn.MAXIFS(Txn[Transaction Order],Txn[Key],$A630,Txn[Running Units],"&gt;-0.000001",Txn[Running Units],"&lt;0.000001"),0),Txn[Sell (-1) Buy (1) Fees (0) Dividend (2)],1),0))</f>
      </c>
      <c r="H630" s="283">
        <f>IF($A630="","",SUMIFS(Txn[Sell Proceeds],Txn[Key],$A630,Txn[Transaction Order],"&gt;"&amp;IFERROR(_xlfn.MAXIFS(Txn[Transaction Order],Txn[Key],$A630,Txn[Running Units],"&gt;-0.000001",Txn[Running Units],"&lt;0.000001"),0)))</f>
      </c>
      <c r="I630" s="284" t="str">
        <f>IF($A630="","",IFERROR(INDEX(Prices[Current Price],MATCH($A630,Prices[Key],0)),0))</f>
        <v/>
      </c>
      <c r="J630" s="285" t="str">
        <f>IF($A630="","",IFERROR(INDEX(Prices[FX to SGD],MATCH($A630,Prices[Key],0)),1))</f>
        <v/>
      </c>
      <c r="K630" s="283" t="str">
        <f t="shared" si="89"/>
        <v/>
      </c>
      <c r="L630" s="283" t="str">
        <f t="shared" si="90"/>
        <v/>
      </c>
      <c r="M630" s="283" t="str">
        <f t="shared" si="91"/>
        <v/>
      </c>
      <c r="N630" s="286" t="str">
        <f t="shared" si="92"/>
        <v/>
      </c>
      <c r="O630" t="str">
        <f>IF($A630="","",IFERROR(INDEX(Prices[Category],MATCH($A630,Prices[Key],0)),"Uncategorized"))</f>
        <v/>
      </c>
      <c r="P630" s="287" t="str">
        <f t="shared" si="93"/>
        <v/>
      </c>
      <c r="Q630" s="287" t="str">
        <f t="shared" si="94"/>
        <v/>
      </c>
    </row>
    <row r="631" spans="1:17" ht="15" customHeight="1" x14ac:dyDescent="0.2">
      <c r="A631" s="240" t="str">
        <f>IFERROR(INDEX('All Ticker P&amp;L'!$A$2:$A$1001,MATCH(ROWS($A$2:A631),'All Ticker P&amp;L'!$N$2:$N$1001,0)),"")</f>
        <v/>
      </c>
      <c r="B631" s="240" t="str">
        <f t="shared" si="86"/>
        <v/>
      </c>
      <c r="C631" s="240" t="str">
        <f t="shared" si="87"/>
        <v/>
      </c>
      <c r="D631" s="240" t="str">
        <f t="shared" si="88"/>
        <v/>
      </c>
      <c r="E631" s="261" t="str">
        <f>IF($A631="","",SUMIFS(Txn[Signed Units],Txn[Key],$A631))</f>
        <v/>
      </c>
      <c r="F631" s="283">
        <f>IF($A631="","",SUMIFS(Txn[Buy Cost],Txn[Key],$A631,Txn[Transaction Order],"&gt;"&amp;IFERROR(_xlfn.MAXIFS(Txn[Transaction Order],Txn[Key],$A631,Txn[Running Units],"&gt;-0.000001",Txn[Running Units],"&lt;0.000001"),0)))</f>
      </c>
      <c r="G631" s="283">
        <f>IF($A631="","",IFERROR(F631/SUMIFS(Txn[Units Purchased or Sold],Txn[Key],$A631,Txn[Transaction Order],"&gt;"&amp;IFERROR(_xlfn.MAXIFS(Txn[Transaction Order],Txn[Key],$A631,Txn[Running Units],"&gt;-0.000001",Txn[Running Units],"&lt;0.000001"),0),Txn[Sell (-1) Buy (1) Fees (0) Dividend (2)],1),0))</f>
      </c>
      <c r="H631" s="283">
        <f>IF($A631="","",SUMIFS(Txn[Sell Proceeds],Txn[Key],$A631,Txn[Transaction Order],"&gt;"&amp;IFERROR(_xlfn.MAXIFS(Txn[Transaction Order],Txn[Key],$A631,Txn[Running Units],"&gt;-0.000001",Txn[Running Units],"&lt;0.000001"),0)))</f>
      </c>
      <c r="I631" s="284" t="str">
        <f>IF($A631="","",IFERROR(INDEX(Prices[Current Price],MATCH($A631,Prices[Key],0)),0))</f>
        <v/>
      </c>
      <c r="J631" s="285" t="str">
        <f>IF($A631="","",IFERROR(INDEX(Prices[FX to SGD],MATCH($A631,Prices[Key],0)),1))</f>
        <v/>
      </c>
      <c r="K631" s="283" t="str">
        <f t="shared" si="89"/>
        <v/>
      </c>
      <c r="L631" s="283" t="str">
        <f t="shared" si="90"/>
        <v/>
      </c>
      <c r="M631" s="283" t="str">
        <f t="shared" si="91"/>
        <v/>
      </c>
      <c r="N631" s="286" t="str">
        <f t="shared" si="92"/>
        <v/>
      </c>
      <c r="O631" t="str">
        <f>IF($A631="","",IFERROR(INDEX(Prices[Category],MATCH($A631,Prices[Key],0)),"Uncategorized"))</f>
        <v/>
      </c>
      <c r="P631" s="287" t="str">
        <f t="shared" si="93"/>
        <v/>
      </c>
      <c r="Q631" s="287" t="str">
        <f t="shared" si="94"/>
        <v/>
      </c>
    </row>
    <row r="632" spans="1:17" ht="15" customHeight="1" x14ac:dyDescent="0.2">
      <c r="A632" s="240" t="str">
        <f>IFERROR(INDEX('All Ticker P&amp;L'!$A$2:$A$1001,MATCH(ROWS($A$2:A632),'All Ticker P&amp;L'!$N$2:$N$1001,0)),"")</f>
        <v/>
      </c>
      <c r="B632" s="240" t="str">
        <f t="shared" si="86"/>
        <v/>
      </c>
      <c r="C632" s="240" t="str">
        <f t="shared" si="87"/>
        <v/>
      </c>
      <c r="D632" s="240" t="str">
        <f t="shared" si="88"/>
        <v/>
      </c>
      <c r="E632" s="261" t="str">
        <f>IF($A632="","",SUMIFS(Txn[Signed Units],Txn[Key],$A632))</f>
        <v/>
      </c>
      <c r="F632" s="283">
        <f>IF($A632="","",SUMIFS(Txn[Buy Cost],Txn[Key],$A632,Txn[Transaction Order],"&gt;"&amp;IFERROR(_xlfn.MAXIFS(Txn[Transaction Order],Txn[Key],$A632,Txn[Running Units],"&gt;-0.000001",Txn[Running Units],"&lt;0.000001"),0)))</f>
      </c>
      <c r="G632" s="283">
        <f>IF($A632="","",IFERROR(F632/SUMIFS(Txn[Units Purchased or Sold],Txn[Key],$A632,Txn[Transaction Order],"&gt;"&amp;IFERROR(_xlfn.MAXIFS(Txn[Transaction Order],Txn[Key],$A632,Txn[Running Units],"&gt;-0.000001",Txn[Running Units],"&lt;0.000001"),0),Txn[Sell (-1) Buy (1) Fees (0) Dividend (2)],1),0))</f>
      </c>
      <c r="H632" s="283">
        <f>IF($A632="","",SUMIFS(Txn[Sell Proceeds],Txn[Key],$A632,Txn[Transaction Order],"&gt;"&amp;IFERROR(_xlfn.MAXIFS(Txn[Transaction Order],Txn[Key],$A632,Txn[Running Units],"&gt;-0.000001",Txn[Running Units],"&lt;0.000001"),0)))</f>
      </c>
      <c r="I632" s="284" t="str">
        <f>IF($A632="","",IFERROR(INDEX(Prices[Current Price],MATCH($A632,Prices[Key],0)),0))</f>
        <v/>
      </c>
      <c r="J632" s="285" t="str">
        <f>IF($A632="","",IFERROR(INDEX(Prices[FX to SGD],MATCH($A632,Prices[Key],0)),1))</f>
        <v/>
      </c>
      <c r="K632" s="283" t="str">
        <f t="shared" si="89"/>
        <v/>
      </c>
      <c r="L632" s="283" t="str">
        <f t="shared" si="90"/>
        <v/>
      </c>
      <c r="M632" s="283" t="str">
        <f t="shared" si="91"/>
        <v/>
      </c>
      <c r="N632" s="286" t="str">
        <f t="shared" si="92"/>
        <v/>
      </c>
      <c r="O632" t="str">
        <f>IF($A632="","",IFERROR(INDEX(Prices[Category],MATCH($A632,Prices[Key],0)),"Uncategorized"))</f>
        <v/>
      </c>
      <c r="P632" s="287" t="str">
        <f t="shared" si="93"/>
        <v/>
      </c>
      <c r="Q632" s="287" t="str">
        <f t="shared" si="94"/>
        <v/>
      </c>
    </row>
    <row r="633" spans="1:17" ht="15" customHeight="1" x14ac:dyDescent="0.2">
      <c r="A633" s="240" t="str">
        <f>IFERROR(INDEX('All Ticker P&amp;L'!$A$2:$A$1001,MATCH(ROWS($A$2:A633),'All Ticker P&amp;L'!$N$2:$N$1001,0)),"")</f>
        <v/>
      </c>
      <c r="B633" s="240" t="str">
        <f t="shared" si="86"/>
        <v/>
      </c>
      <c r="C633" s="240" t="str">
        <f t="shared" si="87"/>
        <v/>
      </c>
      <c r="D633" s="240" t="str">
        <f t="shared" si="88"/>
        <v/>
      </c>
      <c r="E633" s="261" t="str">
        <f>IF($A633="","",SUMIFS(Txn[Signed Units],Txn[Key],$A633))</f>
        <v/>
      </c>
      <c r="F633" s="283">
        <f>IF($A633="","",SUMIFS(Txn[Buy Cost],Txn[Key],$A633,Txn[Transaction Order],"&gt;"&amp;IFERROR(_xlfn.MAXIFS(Txn[Transaction Order],Txn[Key],$A633,Txn[Running Units],"&gt;-0.000001",Txn[Running Units],"&lt;0.000001"),0)))</f>
      </c>
      <c r="G633" s="283">
        <f>IF($A633="","",IFERROR(F633/SUMIFS(Txn[Units Purchased or Sold],Txn[Key],$A633,Txn[Transaction Order],"&gt;"&amp;IFERROR(_xlfn.MAXIFS(Txn[Transaction Order],Txn[Key],$A633,Txn[Running Units],"&gt;-0.000001",Txn[Running Units],"&lt;0.000001"),0),Txn[Sell (-1) Buy (1) Fees (0) Dividend (2)],1),0))</f>
      </c>
      <c r="H633" s="283">
        <f>IF($A633="","",SUMIFS(Txn[Sell Proceeds],Txn[Key],$A633,Txn[Transaction Order],"&gt;"&amp;IFERROR(_xlfn.MAXIFS(Txn[Transaction Order],Txn[Key],$A633,Txn[Running Units],"&gt;-0.000001",Txn[Running Units],"&lt;0.000001"),0)))</f>
      </c>
      <c r="I633" s="284" t="str">
        <f>IF($A633="","",IFERROR(INDEX(Prices[Current Price],MATCH($A633,Prices[Key],0)),0))</f>
        <v/>
      </c>
      <c r="J633" s="285" t="str">
        <f>IF($A633="","",IFERROR(INDEX(Prices[FX to SGD],MATCH($A633,Prices[Key],0)),1))</f>
        <v/>
      </c>
      <c r="K633" s="283" t="str">
        <f t="shared" si="89"/>
        <v/>
      </c>
      <c r="L633" s="283" t="str">
        <f t="shared" si="90"/>
        <v/>
      </c>
      <c r="M633" s="283" t="str">
        <f t="shared" si="91"/>
        <v/>
      </c>
      <c r="N633" s="286" t="str">
        <f t="shared" si="92"/>
        <v/>
      </c>
      <c r="O633" t="str">
        <f>IF($A633="","",IFERROR(INDEX(Prices[Category],MATCH($A633,Prices[Key],0)),"Uncategorized"))</f>
        <v/>
      </c>
      <c r="P633" s="287" t="str">
        <f t="shared" si="93"/>
        <v/>
      </c>
      <c r="Q633" s="287" t="str">
        <f t="shared" si="94"/>
        <v/>
      </c>
    </row>
    <row r="634" spans="1:17" ht="15" customHeight="1" x14ac:dyDescent="0.2">
      <c r="A634" s="240" t="str">
        <f>IFERROR(INDEX('All Ticker P&amp;L'!$A$2:$A$1001,MATCH(ROWS($A$2:A634),'All Ticker P&amp;L'!$N$2:$N$1001,0)),"")</f>
        <v/>
      </c>
      <c r="B634" s="240" t="str">
        <f t="shared" si="86"/>
        <v/>
      </c>
      <c r="C634" s="240" t="str">
        <f t="shared" si="87"/>
        <v/>
      </c>
      <c r="D634" s="240" t="str">
        <f t="shared" si="88"/>
        <v/>
      </c>
      <c r="E634" s="261" t="str">
        <f>IF($A634="","",SUMIFS(Txn[Signed Units],Txn[Key],$A634))</f>
        <v/>
      </c>
      <c r="F634" s="283">
        <f>IF($A634="","",SUMIFS(Txn[Buy Cost],Txn[Key],$A634,Txn[Transaction Order],"&gt;"&amp;IFERROR(_xlfn.MAXIFS(Txn[Transaction Order],Txn[Key],$A634,Txn[Running Units],"&gt;-0.000001",Txn[Running Units],"&lt;0.000001"),0)))</f>
      </c>
      <c r="G634" s="283">
        <f>IF($A634="","",IFERROR(F634/SUMIFS(Txn[Units Purchased or Sold],Txn[Key],$A634,Txn[Transaction Order],"&gt;"&amp;IFERROR(_xlfn.MAXIFS(Txn[Transaction Order],Txn[Key],$A634,Txn[Running Units],"&gt;-0.000001",Txn[Running Units],"&lt;0.000001"),0),Txn[Sell (-1) Buy (1) Fees (0) Dividend (2)],1),0))</f>
      </c>
      <c r="H634" s="283">
        <f>IF($A634="","",SUMIFS(Txn[Sell Proceeds],Txn[Key],$A634,Txn[Transaction Order],"&gt;"&amp;IFERROR(_xlfn.MAXIFS(Txn[Transaction Order],Txn[Key],$A634,Txn[Running Units],"&gt;-0.000001",Txn[Running Units],"&lt;0.000001"),0)))</f>
      </c>
      <c r="I634" s="284" t="str">
        <f>IF($A634="","",IFERROR(INDEX(Prices[Current Price],MATCH($A634,Prices[Key],0)),0))</f>
        <v/>
      </c>
      <c r="J634" s="285" t="str">
        <f>IF($A634="","",IFERROR(INDEX(Prices[FX to SGD],MATCH($A634,Prices[Key],0)),1))</f>
        <v/>
      </c>
      <c r="K634" s="283" t="str">
        <f t="shared" si="89"/>
        <v/>
      </c>
      <c r="L634" s="283" t="str">
        <f t="shared" si="90"/>
        <v/>
      </c>
      <c r="M634" s="283" t="str">
        <f t="shared" si="91"/>
        <v/>
      </c>
      <c r="N634" s="286" t="str">
        <f t="shared" si="92"/>
        <v/>
      </c>
      <c r="O634" t="str">
        <f>IF($A634="","",IFERROR(INDEX(Prices[Category],MATCH($A634,Prices[Key],0)),"Uncategorized"))</f>
        <v/>
      </c>
      <c r="P634" s="287" t="str">
        <f t="shared" si="93"/>
        <v/>
      </c>
      <c r="Q634" s="287" t="str">
        <f t="shared" si="94"/>
        <v/>
      </c>
    </row>
    <row r="635" spans="1:17" ht="15" customHeight="1" x14ac:dyDescent="0.2">
      <c r="A635" s="240" t="str">
        <f>IFERROR(INDEX('All Ticker P&amp;L'!$A$2:$A$1001,MATCH(ROWS($A$2:A635),'All Ticker P&amp;L'!$N$2:$N$1001,0)),"")</f>
        <v/>
      </c>
      <c r="B635" s="240" t="str">
        <f t="shared" si="86"/>
        <v/>
      </c>
      <c r="C635" s="240" t="str">
        <f t="shared" si="87"/>
        <v/>
      </c>
      <c r="D635" s="240" t="str">
        <f t="shared" si="88"/>
        <v/>
      </c>
      <c r="E635" s="261" t="str">
        <f>IF($A635="","",SUMIFS(Txn[Signed Units],Txn[Key],$A635))</f>
        <v/>
      </c>
      <c r="F635" s="283">
        <f>IF($A635="","",SUMIFS(Txn[Buy Cost],Txn[Key],$A635,Txn[Transaction Order],"&gt;"&amp;IFERROR(_xlfn.MAXIFS(Txn[Transaction Order],Txn[Key],$A635,Txn[Running Units],"&gt;-0.000001",Txn[Running Units],"&lt;0.000001"),0)))</f>
      </c>
      <c r="G635" s="283">
        <f>IF($A635="","",IFERROR(F635/SUMIFS(Txn[Units Purchased or Sold],Txn[Key],$A635,Txn[Transaction Order],"&gt;"&amp;IFERROR(_xlfn.MAXIFS(Txn[Transaction Order],Txn[Key],$A635,Txn[Running Units],"&gt;-0.000001",Txn[Running Units],"&lt;0.000001"),0),Txn[Sell (-1) Buy (1) Fees (0) Dividend (2)],1),0))</f>
      </c>
      <c r="H635" s="283">
        <f>IF($A635="","",SUMIFS(Txn[Sell Proceeds],Txn[Key],$A635,Txn[Transaction Order],"&gt;"&amp;IFERROR(_xlfn.MAXIFS(Txn[Transaction Order],Txn[Key],$A635,Txn[Running Units],"&gt;-0.000001",Txn[Running Units],"&lt;0.000001"),0)))</f>
      </c>
      <c r="I635" s="284" t="str">
        <f>IF($A635="","",IFERROR(INDEX(Prices[Current Price],MATCH($A635,Prices[Key],0)),0))</f>
        <v/>
      </c>
      <c r="J635" s="285" t="str">
        <f>IF($A635="","",IFERROR(INDEX(Prices[FX to SGD],MATCH($A635,Prices[Key],0)),1))</f>
        <v/>
      </c>
      <c r="K635" s="283" t="str">
        <f t="shared" si="89"/>
        <v/>
      </c>
      <c r="L635" s="283" t="str">
        <f t="shared" si="90"/>
        <v/>
      </c>
      <c r="M635" s="283" t="str">
        <f t="shared" si="91"/>
        <v/>
      </c>
      <c r="N635" s="286" t="str">
        <f t="shared" si="92"/>
        <v/>
      </c>
      <c r="O635" t="str">
        <f>IF($A635="","",IFERROR(INDEX(Prices[Category],MATCH($A635,Prices[Key],0)),"Uncategorized"))</f>
        <v/>
      </c>
      <c r="P635" s="287" t="str">
        <f t="shared" si="93"/>
        <v/>
      </c>
      <c r="Q635" s="287" t="str">
        <f t="shared" si="94"/>
        <v/>
      </c>
    </row>
    <row r="636" spans="1:17" ht="15" customHeight="1" x14ac:dyDescent="0.2">
      <c r="A636" s="240" t="str">
        <f>IFERROR(INDEX('All Ticker P&amp;L'!$A$2:$A$1001,MATCH(ROWS($A$2:A636),'All Ticker P&amp;L'!$N$2:$N$1001,0)),"")</f>
        <v/>
      </c>
      <c r="B636" s="240" t="str">
        <f t="shared" si="86"/>
        <v/>
      </c>
      <c r="C636" s="240" t="str">
        <f t="shared" si="87"/>
        <v/>
      </c>
      <c r="D636" s="240" t="str">
        <f t="shared" si="88"/>
        <v/>
      </c>
      <c r="E636" s="261" t="str">
        <f>IF($A636="","",SUMIFS(Txn[Signed Units],Txn[Key],$A636))</f>
        <v/>
      </c>
      <c r="F636" s="283">
        <f>IF($A636="","",SUMIFS(Txn[Buy Cost],Txn[Key],$A636,Txn[Transaction Order],"&gt;"&amp;IFERROR(_xlfn.MAXIFS(Txn[Transaction Order],Txn[Key],$A636,Txn[Running Units],"&gt;-0.000001",Txn[Running Units],"&lt;0.000001"),0)))</f>
      </c>
      <c r="G636" s="283">
        <f>IF($A636="","",IFERROR(F636/SUMIFS(Txn[Units Purchased or Sold],Txn[Key],$A636,Txn[Transaction Order],"&gt;"&amp;IFERROR(_xlfn.MAXIFS(Txn[Transaction Order],Txn[Key],$A636,Txn[Running Units],"&gt;-0.000001",Txn[Running Units],"&lt;0.000001"),0),Txn[Sell (-1) Buy (1) Fees (0) Dividend (2)],1),0))</f>
      </c>
      <c r="H636" s="283">
        <f>IF($A636="","",SUMIFS(Txn[Sell Proceeds],Txn[Key],$A636,Txn[Transaction Order],"&gt;"&amp;IFERROR(_xlfn.MAXIFS(Txn[Transaction Order],Txn[Key],$A636,Txn[Running Units],"&gt;-0.000001",Txn[Running Units],"&lt;0.000001"),0)))</f>
      </c>
      <c r="I636" s="284" t="str">
        <f>IF($A636="","",IFERROR(INDEX(Prices[Current Price],MATCH($A636,Prices[Key],0)),0))</f>
        <v/>
      </c>
      <c r="J636" s="285" t="str">
        <f>IF($A636="","",IFERROR(INDEX(Prices[FX to SGD],MATCH($A636,Prices[Key],0)),1))</f>
        <v/>
      </c>
      <c r="K636" s="283" t="str">
        <f t="shared" si="89"/>
        <v/>
      </c>
      <c r="L636" s="283" t="str">
        <f t="shared" si="90"/>
        <v/>
      </c>
      <c r="M636" s="283" t="str">
        <f t="shared" si="91"/>
        <v/>
      </c>
      <c r="N636" s="286" t="str">
        <f t="shared" si="92"/>
        <v/>
      </c>
      <c r="O636" t="str">
        <f>IF($A636="","",IFERROR(INDEX(Prices[Category],MATCH($A636,Prices[Key],0)),"Uncategorized"))</f>
        <v/>
      </c>
      <c r="P636" s="287" t="str">
        <f t="shared" si="93"/>
        <v/>
      </c>
      <c r="Q636" s="287" t="str">
        <f t="shared" si="94"/>
        <v/>
      </c>
    </row>
    <row r="637" spans="1:17" ht="15" customHeight="1" x14ac:dyDescent="0.2">
      <c r="A637" s="240" t="str">
        <f>IFERROR(INDEX('All Ticker P&amp;L'!$A$2:$A$1001,MATCH(ROWS($A$2:A637),'All Ticker P&amp;L'!$N$2:$N$1001,0)),"")</f>
        <v/>
      </c>
      <c r="B637" s="240" t="str">
        <f t="shared" si="86"/>
        <v/>
      </c>
      <c r="C637" s="240" t="str">
        <f t="shared" si="87"/>
        <v/>
      </c>
      <c r="D637" s="240" t="str">
        <f t="shared" si="88"/>
        <v/>
      </c>
      <c r="E637" s="261" t="str">
        <f>IF($A637="","",SUMIFS(Txn[Signed Units],Txn[Key],$A637))</f>
        <v/>
      </c>
      <c r="F637" s="283">
        <f>IF($A637="","",SUMIFS(Txn[Buy Cost],Txn[Key],$A637,Txn[Transaction Order],"&gt;"&amp;IFERROR(_xlfn.MAXIFS(Txn[Transaction Order],Txn[Key],$A637,Txn[Running Units],"&gt;-0.000001",Txn[Running Units],"&lt;0.000001"),0)))</f>
      </c>
      <c r="G637" s="283">
        <f>IF($A637="","",IFERROR(F637/SUMIFS(Txn[Units Purchased or Sold],Txn[Key],$A637,Txn[Transaction Order],"&gt;"&amp;IFERROR(_xlfn.MAXIFS(Txn[Transaction Order],Txn[Key],$A637,Txn[Running Units],"&gt;-0.000001",Txn[Running Units],"&lt;0.000001"),0),Txn[Sell (-1) Buy (1) Fees (0) Dividend (2)],1),0))</f>
      </c>
      <c r="H637" s="283">
        <f>IF($A637="","",SUMIFS(Txn[Sell Proceeds],Txn[Key],$A637,Txn[Transaction Order],"&gt;"&amp;IFERROR(_xlfn.MAXIFS(Txn[Transaction Order],Txn[Key],$A637,Txn[Running Units],"&gt;-0.000001",Txn[Running Units],"&lt;0.000001"),0)))</f>
      </c>
      <c r="I637" s="284" t="str">
        <f>IF($A637="","",IFERROR(INDEX(Prices[Current Price],MATCH($A637,Prices[Key],0)),0))</f>
        <v/>
      </c>
      <c r="J637" s="285" t="str">
        <f>IF($A637="","",IFERROR(INDEX(Prices[FX to SGD],MATCH($A637,Prices[Key],0)),1))</f>
        <v/>
      </c>
      <c r="K637" s="283" t="str">
        <f t="shared" si="89"/>
        <v/>
      </c>
      <c r="L637" s="283" t="str">
        <f t="shared" si="90"/>
        <v/>
      </c>
      <c r="M637" s="283" t="str">
        <f t="shared" si="91"/>
        <v/>
      </c>
      <c r="N637" s="286" t="str">
        <f t="shared" si="92"/>
        <v/>
      </c>
      <c r="O637" t="str">
        <f>IF($A637="","",IFERROR(INDEX(Prices[Category],MATCH($A637,Prices[Key],0)),"Uncategorized"))</f>
        <v/>
      </c>
      <c r="P637" s="287" t="str">
        <f t="shared" si="93"/>
        <v/>
      </c>
      <c r="Q637" s="287" t="str">
        <f t="shared" si="94"/>
        <v/>
      </c>
    </row>
    <row r="638" spans="1:17" ht="15" customHeight="1" x14ac:dyDescent="0.2">
      <c r="A638" s="240" t="str">
        <f>IFERROR(INDEX('All Ticker P&amp;L'!$A$2:$A$1001,MATCH(ROWS($A$2:A638),'All Ticker P&amp;L'!$N$2:$N$1001,0)),"")</f>
        <v/>
      </c>
      <c r="B638" s="240" t="str">
        <f t="shared" si="86"/>
        <v/>
      </c>
      <c r="C638" s="240" t="str">
        <f t="shared" si="87"/>
        <v/>
      </c>
      <c r="D638" s="240" t="str">
        <f t="shared" si="88"/>
        <v/>
      </c>
      <c r="E638" s="261" t="str">
        <f>IF($A638="","",SUMIFS(Txn[Signed Units],Txn[Key],$A638))</f>
        <v/>
      </c>
      <c r="F638" s="283">
        <f>IF($A638="","",SUMIFS(Txn[Buy Cost],Txn[Key],$A638,Txn[Transaction Order],"&gt;"&amp;IFERROR(_xlfn.MAXIFS(Txn[Transaction Order],Txn[Key],$A638,Txn[Running Units],"&gt;-0.000001",Txn[Running Units],"&lt;0.000001"),0)))</f>
      </c>
      <c r="G638" s="283">
        <f>IF($A638="","",IFERROR(F638/SUMIFS(Txn[Units Purchased or Sold],Txn[Key],$A638,Txn[Transaction Order],"&gt;"&amp;IFERROR(_xlfn.MAXIFS(Txn[Transaction Order],Txn[Key],$A638,Txn[Running Units],"&gt;-0.000001",Txn[Running Units],"&lt;0.000001"),0),Txn[Sell (-1) Buy (1) Fees (0) Dividend (2)],1),0))</f>
      </c>
      <c r="H638" s="283">
        <f>IF($A638="","",SUMIFS(Txn[Sell Proceeds],Txn[Key],$A638,Txn[Transaction Order],"&gt;"&amp;IFERROR(_xlfn.MAXIFS(Txn[Transaction Order],Txn[Key],$A638,Txn[Running Units],"&gt;-0.000001",Txn[Running Units],"&lt;0.000001"),0)))</f>
      </c>
      <c r="I638" s="284" t="str">
        <f>IF($A638="","",IFERROR(INDEX(Prices[Current Price],MATCH($A638,Prices[Key],0)),0))</f>
        <v/>
      </c>
      <c r="J638" s="285" t="str">
        <f>IF($A638="","",IFERROR(INDEX(Prices[FX to SGD],MATCH($A638,Prices[Key],0)),1))</f>
        <v/>
      </c>
      <c r="K638" s="283" t="str">
        <f t="shared" si="89"/>
        <v/>
      </c>
      <c r="L638" s="283" t="str">
        <f t="shared" si="90"/>
        <v/>
      </c>
      <c r="M638" s="283" t="str">
        <f t="shared" si="91"/>
        <v/>
      </c>
      <c r="N638" s="286" t="str">
        <f t="shared" si="92"/>
        <v/>
      </c>
      <c r="O638" t="str">
        <f>IF($A638="","",IFERROR(INDEX(Prices[Category],MATCH($A638,Prices[Key],0)),"Uncategorized"))</f>
        <v/>
      </c>
      <c r="P638" s="287" t="str">
        <f t="shared" si="93"/>
        <v/>
      </c>
      <c r="Q638" s="287" t="str">
        <f t="shared" si="94"/>
        <v/>
      </c>
    </row>
    <row r="639" spans="1:17" ht="15" customHeight="1" x14ac:dyDescent="0.2">
      <c r="A639" s="240" t="str">
        <f>IFERROR(INDEX('All Ticker P&amp;L'!$A$2:$A$1001,MATCH(ROWS($A$2:A639),'All Ticker P&amp;L'!$N$2:$N$1001,0)),"")</f>
        <v/>
      </c>
      <c r="B639" s="240" t="str">
        <f t="shared" si="86"/>
        <v/>
      </c>
      <c r="C639" s="240" t="str">
        <f t="shared" si="87"/>
        <v/>
      </c>
      <c r="D639" s="240" t="str">
        <f t="shared" si="88"/>
        <v/>
      </c>
      <c r="E639" s="261" t="str">
        <f>IF($A639="","",SUMIFS(Txn[Signed Units],Txn[Key],$A639))</f>
        <v/>
      </c>
      <c r="F639" s="283">
        <f>IF($A639="","",SUMIFS(Txn[Buy Cost],Txn[Key],$A639,Txn[Transaction Order],"&gt;"&amp;IFERROR(_xlfn.MAXIFS(Txn[Transaction Order],Txn[Key],$A639,Txn[Running Units],"&gt;-0.000001",Txn[Running Units],"&lt;0.000001"),0)))</f>
      </c>
      <c r="G639" s="283">
        <f>IF($A639="","",IFERROR(F639/SUMIFS(Txn[Units Purchased or Sold],Txn[Key],$A639,Txn[Transaction Order],"&gt;"&amp;IFERROR(_xlfn.MAXIFS(Txn[Transaction Order],Txn[Key],$A639,Txn[Running Units],"&gt;-0.000001",Txn[Running Units],"&lt;0.000001"),0),Txn[Sell (-1) Buy (1) Fees (0) Dividend (2)],1),0))</f>
      </c>
      <c r="H639" s="283">
        <f>IF($A639="","",SUMIFS(Txn[Sell Proceeds],Txn[Key],$A639,Txn[Transaction Order],"&gt;"&amp;IFERROR(_xlfn.MAXIFS(Txn[Transaction Order],Txn[Key],$A639,Txn[Running Units],"&gt;-0.000001",Txn[Running Units],"&lt;0.000001"),0)))</f>
      </c>
      <c r="I639" s="284" t="str">
        <f>IF($A639="","",IFERROR(INDEX(Prices[Current Price],MATCH($A639,Prices[Key],0)),0))</f>
        <v/>
      </c>
      <c r="J639" s="285" t="str">
        <f>IF($A639="","",IFERROR(INDEX(Prices[FX to SGD],MATCH($A639,Prices[Key],0)),1))</f>
        <v/>
      </c>
      <c r="K639" s="283" t="str">
        <f t="shared" si="89"/>
        <v/>
      </c>
      <c r="L639" s="283" t="str">
        <f t="shared" si="90"/>
        <v/>
      </c>
      <c r="M639" s="283" t="str">
        <f t="shared" si="91"/>
        <v/>
      </c>
      <c r="N639" s="286" t="str">
        <f t="shared" si="92"/>
        <v/>
      </c>
      <c r="O639" t="str">
        <f>IF($A639="","",IFERROR(INDEX(Prices[Category],MATCH($A639,Prices[Key],0)),"Uncategorized"))</f>
        <v/>
      </c>
      <c r="P639" s="287" t="str">
        <f t="shared" si="93"/>
        <v/>
      </c>
      <c r="Q639" s="287" t="str">
        <f t="shared" si="94"/>
        <v/>
      </c>
    </row>
    <row r="640" spans="1:17" ht="15" customHeight="1" x14ac:dyDescent="0.2">
      <c r="A640" s="240" t="str">
        <f>IFERROR(INDEX('All Ticker P&amp;L'!$A$2:$A$1001,MATCH(ROWS($A$2:A640),'All Ticker P&amp;L'!$N$2:$N$1001,0)),"")</f>
        <v/>
      </c>
      <c r="B640" s="240" t="str">
        <f t="shared" si="86"/>
        <v/>
      </c>
      <c r="C640" s="240" t="str">
        <f t="shared" si="87"/>
        <v/>
      </c>
      <c r="D640" s="240" t="str">
        <f t="shared" si="88"/>
        <v/>
      </c>
      <c r="E640" s="261" t="str">
        <f>IF($A640="","",SUMIFS(Txn[Signed Units],Txn[Key],$A640))</f>
        <v/>
      </c>
      <c r="F640" s="283">
        <f>IF($A640="","",SUMIFS(Txn[Buy Cost],Txn[Key],$A640,Txn[Transaction Order],"&gt;"&amp;IFERROR(_xlfn.MAXIFS(Txn[Transaction Order],Txn[Key],$A640,Txn[Running Units],"&gt;-0.000001",Txn[Running Units],"&lt;0.000001"),0)))</f>
      </c>
      <c r="G640" s="283">
        <f>IF($A640="","",IFERROR(F640/SUMIFS(Txn[Units Purchased or Sold],Txn[Key],$A640,Txn[Transaction Order],"&gt;"&amp;IFERROR(_xlfn.MAXIFS(Txn[Transaction Order],Txn[Key],$A640,Txn[Running Units],"&gt;-0.000001",Txn[Running Units],"&lt;0.000001"),0),Txn[Sell (-1) Buy (1) Fees (0) Dividend (2)],1),0))</f>
      </c>
      <c r="H640" s="283">
        <f>IF($A640="","",SUMIFS(Txn[Sell Proceeds],Txn[Key],$A640,Txn[Transaction Order],"&gt;"&amp;IFERROR(_xlfn.MAXIFS(Txn[Transaction Order],Txn[Key],$A640,Txn[Running Units],"&gt;-0.000001",Txn[Running Units],"&lt;0.000001"),0)))</f>
      </c>
      <c r="I640" s="284" t="str">
        <f>IF($A640="","",IFERROR(INDEX(Prices[Current Price],MATCH($A640,Prices[Key],0)),0))</f>
        <v/>
      </c>
      <c r="J640" s="285" t="str">
        <f>IF($A640="","",IFERROR(INDEX(Prices[FX to SGD],MATCH($A640,Prices[Key],0)),1))</f>
        <v/>
      </c>
      <c r="K640" s="283" t="str">
        <f t="shared" si="89"/>
        <v/>
      </c>
      <c r="L640" s="283" t="str">
        <f t="shared" si="90"/>
        <v/>
      </c>
      <c r="M640" s="283" t="str">
        <f t="shared" si="91"/>
        <v/>
      </c>
      <c r="N640" s="286" t="str">
        <f t="shared" si="92"/>
        <v/>
      </c>
      <c r="O640" t="str">
        <f>IF($A640="","",IFERROR(INDEX(Prices[Category],MATCH($A640,Prices[Key],0)),"Uncategorized"))</f>
        <v/>
      </c>
      <c r="P640" s="287" t="str">
        <f t="shared" si="93"/>
        <v/>
      </c>
      <c r="Q640" s="287" t="str">
        <f t="shared" si="94"/>
        <v/>
      </c>
    </row>
    <row r="641" spans="1:17" ht="15" customHeight="1" x14ac:dyDescent="0.2">
      <c r="A641" s="240" t="str">
        <f>IFERROR(INDEX('All Ticker P&amp;L'!$A$2:$A$1001,MATCH(ROWS($A$2:A641),'All Ticker P&amp;L'!$N$2:$N$1001,0)),"")</f>
        <v/>
      </c>
      <c r="B641" s="240" t="str">
        <f t="shared" si="86"/>
        <v/>
      </c>
      <c r="C641" s="240" t="str">
        <f t="shared" si="87"/>
        <v/>
      </c>
      <c r="D641" s="240" t="str">
        <f t="shared" si="88"/>
        <v/>
      </c>
      <c r="E641" s="261" t="str">
        <f>IF($A641="","",SUMIFS(Txn[Signed Units],Txn[Key],$A641))</f>
        <v/>
      </c>
      <c r="F641" s="283">
        <f>IF($A641="","",SUMIFS(Txn[Buy Cost],Txn[Key],$A641,Txn[Transaction Order],"&gt;"&amp;IFERROR(_xlfn.MAXIFS(Txn[Transaction Order],Txn[Key],$A641,Txn[Running Units],"&gt;-0.000001",Txn[Running Units],"&lt;0.000001"),0)))</f>
      </c>
      <c r="G641" s="283">
        <f>IF($A641="","",IFERROR(F641/SUMIFS(Txn[Units Purchased or Sold],Txn[Key],$A641,Txn[Transaction Order],"&gt;"&amp;IFERROR(_xlfn.MAXIFS(Txn[Transaction Order],Txn[Key],$A641,Txn[Running Units],"&gt;-0.000001",Txn[Running Units],"&lt;0.000001"),0),Txn[Sell (-1) Buy (1) Fees (0) Dividend (2)],1),0))</f>
      </c>
      <c r="H641" s="283">
        <f>IF($A641="","",SUMIFS(Txn[Sell Proceeds],Txn[Key],$A641,Txn[Transaction Order],"&gt;"&amp;IFERROR(_xlfn.MAXIFS(Txn[Transaction Order],Txn[Key],$A641,Txn[Running Units],"&gt;-0.000001",Txn[Running Units],"&lt;0.000001"),0)))</f>
      </c>
      <c r="I641" s="284" t="str">
        <f>IF($A641="","",IFERROR(INDEX(Prices[Current Price],MATCH($A641,Prices[Key],0)),0))</f>
        <v/>
      </c>
      <c r="J641" s="285" t="str">
        <f>IF($A641="","",IFERROR(INDEX(Prices[FX to SGD],MATCH($A641,Prices[Key],0)),1))</f>
        <v/>
      </c>
      <c r="K641" s="283" t="str">
        <f t="shared" si="89"/>
        <v/>
      </c>
      <c r="L641" s="283" t="str">
        <f t="shared" si="90"/>
        <v/>
      </c>
      <c r="M641" s="283" t="str">
        <f t="shared" si="91"/>
        <v/>
      </c>
      <c r="N641" s="286" t="str">
        <f t="shared" si="92"/>
        <v/>
      </c>
      <c r="O641" t="str">
        <f>IF($A641="","",IFERROR(INDEX(Prices[Category],MATCH($A641,Prices[Key],0)),"Uncategorized"))</f>
        <v/>
      </c>
      <c r="P641" s="287" t="str">
        <f t="shared" si="93"/>
        <v/>
      </c>
      <c r="Q641" s="287" t="str">
        <f t="shared" si="94"/>
        <v/>
      </c>
    </row>
    <row r="642" spans="1:17" ht="15" customHeight="1" x14ac:dyDescent="0.2">
      <c r="A642" s="240" t="str">
        <f>IFERROR(INDEX('All Ticker P&amp;L'!$A$2:$A$1001,MATCH(ROWS($A$2:A642),'All Ticker P&amp;L'!$N$2:$N$1001,0)),"")</f>
        <v/>
      </c>
      <c r="B642" s="240" t="str">
        <f t="shared" ref="B642:B705" si="95">IF($A642="","",LEFT($A642,FIND(":",$A642)-1))</f>
        <v/>
      </c>
      <c r="C642" s="240" t="str">
        <f t="shared" ref="C642:C705" si="96">IF($A642="","",MID($A642,FIND(":",$A642)+1,FIND(":",$A642,FIND(":",$A642)+1)-FIND(":",$A642)-1))</f>
        <v/>
      </c>
      <c r="D642" s="240" t="str">
        <f t="shared" ref="D642:D705" si="97">IF($A642="","",RIGHT($A642,LEN($A642)-FIND(":",$A642,FIND(":",$A642)+1)))</f>
        <v/>
      </c>
      <c r="E642" s="261" t="str">
        <f>IF($A642="","",SUMIFS(Txn[Signed Units],Txn[Key],$A642))</f>
        <v/>
      </c>
      <c r="F642" s="283">
        <f>IF($A642="","",SUMIFS(Txn[Buy Cost],Txn[Key],$A642,Txn[Transaction Order],"&gt;"&amp;IFERROR(_xlfn.MAXIFS(Txn[Transaction Order],Txn[Key],$A642,Txn[Running Units],"&gt;-0.000001",Txn[Running Units],"&lt;0.000001"),0)))</f>
      </c>
      <c r="G642" s="283">
        <f>IF($A642="","",IFERROR(F642/SUMIFS(Txn[Units Purchased or Sold],Txn[Key],$A642,Txn[Transaction Order],"&gt;"&amp;IFERROR(_xlfn.MAXIFS(Txn[Transaction Order],Txn[Key],$A642,Txn[Running Units],"&gt;-0.000001",Txn[Running Units],"&lt;0.000001"),0),Txn[Sell (-1) Buy (1) Fees (0) Dividend (2)],1),0))</f>
      </c>
      <c r="H642" s="283">
        <f>IF($A642="","",SUMIFS(Txn[Sell Proceeds],Txn[Key],$A642,Txn[Transaction Order],"&gt;"&amp;IFERROR(_xlfn.MAXIFS(Txn[Transaction Order],Txn[Key],$A642,Txn[Running Units],"&gt;-0.000001",Txn[Running Units],"&lt;0.000001"),0)))</f>
      </c>
      <c r="I642" s="284" t="str">
        <f>IF($A642="","",IFERROR(INDEX(Prices[Current Price],MATCH($A642,Prices[Key],0)),0))</f>
        <v/>
      </c>
      <c r="J642" s="285" t="str">
        <f>IF($A642="","",IFERROR(INDEX(Prices[FX to SGD],MATCH($A642,Prices[Key],0)),1))</f>
        <v/>
      </c>
      <c r="K642" s="283" t="str">
        <f t="shared" ref="K642:K705" si="98">IF($A642="","",E642*I642)</f>
        <v/>
      </c>
      <c r="L642" s="283" t="str">
        <f t="shared" ref="L642:L705" si="99">IF($A642="","",K642+H642-F642)</f>
        <v/>
      </c>
      <c r="M642" s="283" t="str">
        <f t="shared" ref="M642:M705" si="100">IF($A642="","",L642*J642)</f>
        <v/>
      </c>
      <c r="N642" s="286" t="str">
        <f t="shared" ref="N642:N705" si="101">IF($A642="","",IFERROR(L642/F642,0))</f>
        <v/>
      </c>
      <c r="O642" t="str">
        <f>IF($A642="","",IFERROR(INDEX(Prices[Category],MATCH($A642,Prices[Key],0)),"Uncategorized"))</f>
        <v/>
      </c>
      <c r="P642" s="287" t="str">
        <f t="shared" ref="P642:P705" si="102">IF($A642="","",$K642*$J642)</f>
        <v/>
      </c>
      <c r="Q642" s="287" t="str">
        <f t="shared" ref="Q642:Q705" si="103">IF($A642="","",$M642)</f>
        <v/>
      </c>
    </row>
    <row r="643" spans="1:17" ht="15" customHeight="1" x14ac:dyDescent="0.2">
      <c r="A643" s="240" t="str">
        <f>IFERROR(INDEX('All Ticker P&amp;L'!$A$2:$A$1001,MATCH(ROWS($A$2:A643),'All Ticker P&amp;L'!$N$2:$N$1001,0)),"")</f>
        <v/>
      </c>
      <c r="B643" s="240" t="str">
        <f t="shared" si="95"/>
        <v/>
      </c>
      <c r="C643" s="240" t="str">
        <f t="shared" si="96"/>
        <v/>
      </c>
      <c r="D643" s="240" t="str">
        <f t="shared" si="97"/>
        <v/>
      </c>
      <c r="E643" s="261" t="str">
        <f>IF($A643="","",SUMIFS(Txn[Signed Units],Txn[Key],$A643))</f>
        <v/>
      </c>
      <c r="F643" s="283">
        <f>IF($A643="","",SUMIFS(Txn[Buy Cost],Txn[Key],$A643,Txn[Transaction Order],"&gt;"&amp;IFERROR(_xlfn.MAXIFS(Txn[Transaction Order],Txn[Key],$A643,Txn[Running Units],"&gt;-0.000001",Txn[Running Units],"&lt;0.000001"),0)))</f>
      </c>
      <c r="G643" s="283">
        <f>IF($A643="","",IFERROR(F643/SUMIFS(Txn[Units Purchased or Sold],Txn[Key],$A643,Txn[Transaction Order],"&gt;"&amp;IFERROR(_xlfn.MAXIFS(Txn[Transaction Order],Txn[Key],$A643,Txn[Running Units],"&gt;-0.000001",Txn[Running Units],"&lt;0.000001"),0),Txn[Sell (-1) Buy (1) Fees (0) Dividend (2)],1),0))</f>
      </c>
      <c r="H643" s="283">
        <f>IF($A643="","",SUMIFS(Txn[Sell Proceeds],Txn[Key],$A643,Txn[Transaction Order],"&gt;"&amp;IFERROR(_xlfn.MAXIFS(Txn[Transaction Order],Txn[Key],$A643,Txn[Running Units],"&gt;-0.000001",Txn[Running Units],"&lt;0.000001"),0)))</f>
      </c>
      <c r="I643" s="284" t="str">
        <f>IF($A643="","",IFERROR(INDEX(Prices[Current Price],MATCH($A643,Prices[Key],0)),0))</f>
        <v/>
      </c>
      <c r="J643" s="285" t="str">
        <f>IF($A643="","",IFERROR(INDEX(Prices[FX to SGD],MATCH($A643,Prices[Key],0)),1))</f>
        <v/>
      </c>
      <c r="K643" s="283" t="str">
        <f t="shared" si="98"/>
        <v/>
      </c>
      <c r="L643" s="283" t="str">
        <f t="shared" si="99"/>
        <v/>
      </c>
      <c r="M643" s="283" t="str">
        <f t="shared" si="100"/>
        <v/>
      </c>
      <c r="N643" s="286" t="str">
        <f t="shared" si="101"/>
        <v/>
      </c>
      <c r="O643" t="str">
        <f>IF($A643="","",IFERROR(INDEX(Prices[Category],MATCH($A643,Prices[Key],0)),"Uncategorized"))</f>
        <v/>
      </c>
      <c r="P643" s="287" t="str">
        <f t="shared" si="102"/>
        <v/>
      </c>
      <c r="Q643" s="287" t="str">
        <f t="shared" si="103"/>
        <v/>
      </c>
    </row>
    <row r="644" spans="1:17" ht="15" customHeight="1" x14ac:dyDescent="0.2">
      <c r="A644" s="240" t="str">
        <f>IFERROR(INDEX('All Ticker P&amp;L'!$A$2:$A$1001,MATCH(ROWS($A$2:A644),'All Ticker P&amp;L'!$N$2:$N$1001,0)),"")</f>
        <v/>
      </c>
      <c r="B644" s="240" t="str">
        <f t="shared" si="95"/>
        <v/>
      </c>
      <c r="C644" s="240" t="str">
        <f t="shared" si="96"/>
        <v/>
      </c>
      <c r="D644" s="240" t="str">
        <f t="shared" si="97"/>
        <v/>
      </c>
      <c r="E644" s="261" t="str">
        <f>IF($A644="","",SUMIFS(Txn[Signed Units],Txn[Key],$A644))</f>
        <v/>
      </c>
      <c r="F644" s="283">
        <f>IF($A644="","",SUMIFS(Txn[Buy Cost],Txn[Key],$A644,Txn[Transaction Order],"&gt;"&amp;IFERROR(_xlfn.MAXIFS(Txn[Transaction Order],Txn[Key],$A644,Txn[Running Units],"&gt;-0.000001",Txn[Running Units],"&lt;0.000001"),0)))</f>
      </c>
      <c r="G644" s="283">
        <f>IF($A644="","",IFERROR(F644/SUMIFS(Txn[Units Purchased or Sold],Txn[Key],$A644,Txn[Transaction Order],"&gt;"&amp;IFERROR(_xlfn.MAXIFS(Txn[Transaction Order],Txn[Key],$A644,Txn[Running Units],"&gt;-0.000001",Txn[Running Units],"&lt;0.000001"),0),Txn[Sell (-1) Buy (1) Fees (0) Dividend (2)],1),0))</f>
      </c>
      <c r="H644" s="283">
        <f>IF($A644="","",SUMIFS(Txn[Sell Proceeds],Txn[Key],$A644,Txn[Transaction Order],"&gt;"&amp;IFERROR(_xlfn.MAXIFS(Txn[Transaction Order],Txn[Key],$A644,Txn[Running Units],"&gt;-0.000001",Txn[Running Units],"&lt;0.000001"),0)))</f>
      </c>
      <c r="I644" s="284" t="str">
        <f>IF($A644="","",IFERROR(INDEX(Prices[Current Price],MATCH($A644,Prices[Key],0)),0))</f>
        <v/>
      </c>
      <c r="J644" s="285" t="str">
        <f>IF($A644="","",IFERROR(INDEX(Prices[FX to SGD],MATCH($A644,Prices[Key],0)),1))</f>
        <v/>
      </c>
      <c r="K644" s="283" t="str">
        <f t="shared" si="98"/>
        <v/>
      </c>
      <c r="L644" s="283" t="str">
        <f t="shared" si="99"/>
        <v/>
      </c>
      <c r="M644" s="283" t="str">
        <f t="shared" si="100"/>
        <v/>
      </c>
      <c r="N644" s="286" t="str">
        <f t="shared" si="101"/>
        <v/>
      </c>
      <c r="O644" t="str">
        <f>IF($A644="","",IFERROR(INDEX(Prices[Category],MATCH($A644,Prices[Key],0)),"Uncategorized"))</f>
        <v/>
      </c>
      <c r="P644" s="287" t="str">
        <f t="shared" si="102"/>
        <v/>
      </c>
      <c r="Q644" s="287" t="str">
        <f t="shared" si="103"/>
        <v/>
      </c>
    </row>
    <row r="645" spans="1:17" ht="15" customHeight="1" x14ac:dyDescent="0.2">
      <c r="A645" s="240" t="str">
        <f>IFERROR(INDEX('All Ticker P&amp;L'!$A$2:$A$1001,MATCH(ROWS($A$2:A645),'All Ticker P&amp;L'!$N$2:$N$1001,0)),"")</f>
        <v/>
      </c>
      <c r="B645" s="240" t="str">
        <f t="shared" si="95"/>
        <v/>
      </c>
      <c r="C645" s="240" t="str">
        <f t="shared" si="96"/>
        <v/>
      </c>
      <c r="D645" s="240" t="str">
        <f t="shared" si="97"/>
        <v/>
      </c>
      <c r="E645" s="261" t="str">
        <f>IF($A645="","",SUMIFS(Txn[Signed Units],Txn[Key],$A645))</f>
        <v/>
      </c>
      <c r="F645" s="283">
        <f>IF($A645="","",SUMIFS(Txn[Buy Cost],Txn[Key],$A645,Txn[Transaction Order],"&gt;"&amp;IFERROR(_xlfn.MAXIFS(Txn[Transaction Order],Txn[Key],$A645,Txn[Running Units],"&gt;-0.000001",Txn[Running Units],"&lt;0.000001"),0)))</f>
      </c>
      <c r="G645" s="283">
        <f>IF($A645="","",IFERROR(F645/SUMIFS(Txn[Units Purchased or Sold],Txn[Key],$A645,Txn[Transaction Order],"&gt;"&amp;IFERROR(_xlfn.MAXIFS(Txn[Transaction Order],Txn[Key],$A645,Txn[Running Units],"&gt;-0.000001",Txn[Running Units],"&lt;0.000001"),0),Txn[Sell (-1) Buy (1) Fees (0) Dividend (2)],1),0))</f>
      </c>
      <c r="H645" s="283">
        <f>IF($A645="","",SUMIFS(Txn[Sell Proceeds],Txn[Key],$A645,Txn[Transaction Order],"&gt;"&amp;IFERROR(_xlfn.MAXIFS(Txn[Transaction Order],Txn[Key],$A645,Txn[Running Units],"&gt;-0.000001",Txn[Running Units],"&lt;0.000001"),0)))</f>
      </c>
      <c r="I645" s="284" t="str">
        <f>IF($A645="","",IFERROR(INDEX(Prices[Current Price],MATCH($A645,Prices[Key],0)),0))</f>
        <v/>
      </c>
      <c r="J645" s="285" t="str">
        <f>IF($A645="","",IFERROR(INDEX(Prices[FX to SGD],MATCH($A645,Prices[Key],0)),1))</f>
        <v/>
      </c>
      <c r="K645" s="283" t="str">
        <f t="shared" si="98"/>
        <v/>
      </c>
      <c r="L645" s="283" t="str">
        <f t="shared" si="99"/>
        <v/>
      </c>
      <c r="M645" s="283" t="str">
        <f t="shared" si="100"/>
        <v/>
      </c>
      <c r="N645" s="286" t="str">
        <f t="shared" si="101"/>
        <v/>
      </c>
      <c r="O645" t="str">
        <f>IF($A645="","",IFERROR(INDEX(Prices[Category],MATCH($A645,Prices[Key],0)),"Uncategorized"))</f>
        <v/>
      </c>
      <c r="P645" s="287" t="str">
        <f t="shared" si="102"/>
        <v/>
      </c>
      <c r="Q645" s="287" t="str">
        <f t="shared" si="103"/>
        <v/>
      </c>
    </row>
    <row r="646" spans="1:17" ht="15" customHeight="1" x14ac:dyDescent="0.2">
      <c r="A646" s="240" t="str">
        <f>IFERROR(INDEX('All Ticker P&amp;L'!$A$2:$A$1001,MATCH(ROWS($A$2:A646),'All Ticker P&amp;L'!$N$2:$N$1001,0)),"")</f>
        <v/>
      </c>
      <c r="B646" s="240" t="str">
        <f t="shared" si="95"/>
        <v/>
      </c>
      <c r="C646" s="240" t="str">
        <f t="shared" si="96"/>
        <v/>
      </c>
      <c r="D646" s="240" t="str">
        <f t="shared" si="97"/>
        <v/>
      </c>
      <c r="E646" s="261" t="str">
        <f>IF($A646="","",SUMIFS(Txn[Signed Units],Txn[Key],$A646))</f>
        <v/>
      </c>
      <c r="F646" s="283">
        <f>IF($A646="","",SUMIFS(Txn[Buy Cost],Txn[Key],$A646,Txn[Transaction Order],"&gt;"&amp;IFERROR(_xlfn.MAXIFS(Txn[Transaction Order],Txn[Key],$A646,Txn[Running Units],"&gt;-0.000001",Txn[Running Units],"&lt;0.000001"),0)))</f>
      </c>
      <c r="G646" s="283">
        <f>IF($A646="","",IFERROR(F646/SUMIFS(Txn[Units Purchased or Sold],Txn[Key],$A646,Txn[Transaction Order],"&gt;"&amp;IFERROR(_xlfn.MAXIFS(Txn[Transaction Order],Txn[Key],$A646,Txn[Running Units],"&gt;-0.000001",Txn[Running Units],"&lt;0.000001"),0),Txn[Sell (-1) Buy (1) Fees (0) Dividend (2)],1),0))</f>
      </c>
      <c r="H646" s="283">
        <f>IF($A646="","",SUMIFS(Txn[Sell Proceeds],Txn[Key],$A646,Txn[Transaction Order],"&gt;"&amp;IFERROR(_xlfn.MAXIFS(Txn[Transaction Order],Txn[Key],$A646,Txn[Running Units],"&gt;-0.000001",Txn[Running Units],"&lt;0.000001"),0)))</f>
      </c>
      <c r="I646" s="284" t="str">
        <f>IF($A646="","",IFERROR(INDEX(Prices[Current Price],MATCH($A646,Prices[Key],0)),0))</f>
        <v/>
      </c>
      <c r="J646" s="285" t="str">
        <f>IF($A646="","",IFERROR(INDEX(Prices[FX to SGD],MATCH($A646,Prices[Key],0)),1))</f>
        <v/>
      </c>
      <c r="K646" s="283" t="str">
        <f t="shared" si="98"/>
        <v/>
      </c>
      <c r="L646" s="283" t="str">
        <f t="shared" si="99"/>
        <v/>
      </c>
      <c r="M646" s="283" t="str">
        <f t="shared" si="100"/>
        <v/>
      </c>
      <c r="N646" s="286" t="str">
        <f t="shared" si="101"/>
        <v/>
      </c>
      <c r="O646" t="str">
        <f>IF($A646="","",IFERROR(INDEX(Prices[Category],MATCH($A646,Prices[Key],0)),"Uncategorized"))</f>
        <v/>
      </c>
      <c r="P646" s="287" t="str">
        <f t="shared" si="102"/>
        <v/>
      </c>
      <c r="Q646" s="287" t="str">
        <f t="shared" si="103"/>
        <v/>
      </c>
    </row>
    <row r="647" spans="1:17" ht="15" customHeight="1" x14ac:dyDescent="0.2">
      <c r="A647" s="240" t="str">
        <f>IFERROR(INDEX('All Ticker P&amp;L'!$A$2:$A$1001,MATCH(ROWS($A$2:A647),'All Ticker P&amp;L'!$N$2:$N$1001,0)),"")</f>
        <v/>
      </c>
      <c r="B647" s="240" t="str">
        <f t="shared" si="95"/>
        <v/>
      </c>
      <c r="C647" s="240" t="str">
        <f t="shared" si="96"/>
        <v/>
      </c>
      <c r="D647" s="240" t="str">
        <f t="shared" si="97"/>
        <v/>
      </c>
      <c r="E647" s="261" t="str">
        <f>IF($A647="","",SUMIFS(Txn[Signed Units],Txn[Key],$A647))</f>
        <v/>
      </c>
      <c r="F647" s="283">
        <f>IF($A647="","",SUMIFS(Txn[Buy Cost],Txn[Key],$A647,Txn[Transaction Order],"&gt;"&amp;IFERROR(_xlfn.MAXIFS(Txn[Transaction Order],Txn[Key],$A647,Txn[Running Units],"&gt;-0.000001",Txn[Running Units],"&lt;0.000001"),0)))</f>
      </c>
      <c r="G647" s="283">
        <f>IF($A647="","",IFERROR(F647/SUMIFS(Txn[Units Purchased or Sold],Txn[Key],$A647,Txn[Transaction Order],"&gt;"&amp;IFERROR(_xlfn.MAXIFS(Txn[Transaction Order],Txn[Key],$A647,Txn[Running Units],"&gt;-0.000001",Txn[Running Units],"&lt;0.000001"),0),Txn[Sell (-1) Buy (1) Fees (0) Dividend (2)],1),0))</f>
      </c>
      <c r="H647" s="283">
        <f>IF($A647="","",SUMIFS(Txn[Sell Proceeds],Txn[Key],$A647,Txn[Transaction Order],"&gt;"&amp;IFERROR(_xlfn.MAXIFS(Txn[Transaction Order],Txn[Key],$A647,Txn[Running Units],"&gt;-0.000001",Txn[Running Units],"&lt;0.000001"),0)))</f>
      </c>
      <c r="I647" s="284" t="str">
        <f>IF($A647="","",IFERROR(INDEX(Prices[Current Price],MATCH($A647,Prices[Key],0)),0))</f>
        <v/>
      </c>
      <c r="J647" s="285" t="str">
        <f>IF($A647="","",IFERROR(INDEX(Prices[FX to SGD],MATCH($A647,Prices[Key],0)),1))</f>
        <v/>
      </c>
      <c r="K647" s="283" t="str">
        <f t="shared" si="98"/>
        <v/>
      </c>
      <c r="L647" s="283" t="str">
        <f t="shared" si="99"/>
        <v/>
      </c>
      <c r="M647" s="283" t="str">
        <f t="shared" si="100"/>
        <v/>
      </c>
      <c r="N647" s="286" t="str">
        <f t="shared" si="101"/>
        <v/>
      </c>
      <c r="O647" t="str">
        <f>IF($A647="","",IFERROR(INDEX(Prices[Category],MATCH($A647,Prices[Key],0)),"Uncategorized"))</f>
        <v/>
      </c>
      <c r="P647" s="287" t="str">
        <f t="shared" si="102"/>
        <v/>
      </c>
      <c r="Q647" s="287" t="str">
        <f t="shared" si="103"/>
        <v/>
      </c>
    </row>
    <row r="648" spans="1:17" ht="15" customHeight="1" x14ac:dyDescent="0.2">
      <c r="A648" s="240" t="str">
        <f>IFERROR(INDEX('All Ticker P&amp;L'!$A$2:$A$1001,MATCH(ROWS($A$2:A648),'All Ticker P&amp;L'!$N$2:$N$1001,0)),"")</f>
        <v/>
      </c>
      <c r="B648" s="240" t="str">
        <f t="shared" si="95"/>
        <v/>
      </c>
      <c r="C648" s="240" t="str">
        <f t="shared" si="96"/>
        <v/>
      </c>
      <c r="D648" s="240" t="str">
        <f t="shared" si="97"/>
        <v/>
      </c>
      <c r="E648" s="261" t="str">
        <f>IF($A648="","",SUMIFS(Txn[Signed Units],Txn[Key],$A648))</f>
        <v/>
      </c>
      <c r="F648" s="283">
        <f>IF($A648="","",SUMIFS(Txn[Buy Cost],Txn[Key],$A648,Txn[Transaction Order],"&gt;"&amp;IFERROR(_xlfn.MAXIFS(Txn[Transaction Order],Txn[Key],$A648,Txn[Running Units],"&gt;-0.000001",Txn[Running Units],"&lt;0.000001"),0)))</f>
      </c>
      <c r="G648" s="283">
        <f>IF($A648="","",IFERROR(F648/SUMIFS(Txn[Units Purchased or Sold],Txn[Key],$A648,Txn[Transaction Order],"&gt;"&amp;IFERROR(_xlfn.MAXIFS(Txn[Transaction Order],Txn[Key],$A648,Txn[Running Units],"&gt;-0.000001",Txn[Running Units],"&lt;0.000001"),0),Txn[Sell (-1) Buy (1) Fees (0) Dividend (2)],1),0))</f>
      </c>
      <c r="H648" s="283">
        <f>IF($A648="","",SUMIFS(Txn[Sell Proceeds],Txn[Key],$A648,Txn[Transaction Order],"&gt;"&amp;IFERROR(_xlfn.MAXIFS(Txn[Transaction Order],Txn[Key],$A648,Txn[Running Units],"&gt;-0.000001",Txn[Running Units],"&lt;0.000001"),0)))</f>
      </c>
      <c r="I648" s="284" t="str">
        <f>IF($A648="","",IFERROR(INDEX(Prices[Current Price],MATCH($A648,Prices[Key],0)),0))</f>
        <v/>
      </c>
      <c r="J648" s="285" t="str">
        <f>IF($A648="","",IFERROR(INDEX(Prices[FX to SGD],MATCH($A648,Prices[Key],0)),1))</f>
        <v/>
      </c>
      <c r="K648" s="283" t="str">
        <f t="shared" si="98"/>
        <v/>
      </c>
      <c r="L648" s="283" t="str">
        <f t="shared" si="99"/>
        <v/>
      </c>
      <c r="M648" s="283" t="str">
        <f t="shared" si="100"/>
        <v/>
      </c>
      <c r="N648" s="286" t="str">
        <f t="shared" si="101"/>
        <v/>
      </c>
      <c r="O648" t="str">
        <f>IF($A648="","",IFERROR(INDEX(Prices[Category],MATCH($A648,Prices[Key],0)),"Uncategorized"))</f>
        <v/>
      </c>
      <c r="P648" s="287" t="str">
        <f t="shared" si="102"/>
        <v/>
      </c>
      <c r="Q648" s="287" t="str">
        <f t="shared" si="103"/>
        <v/>
      </c>
    </row>
    <row r="649" spans="1:17" ht="15" customHeight="1" x14ac:dyDescent="0.2">
      <c r="A649" s="240" t="str">
        <f>IFERROR(INDEX('All Ticker P&amp;L'!$A$2:$A$1001,MATCH(ROWS($A$2:A649),'All Ticker P&amp;L'!$N$2:$N$1001,0)),"")</f>
        <v/>
      </c>
      <c r="B649" s="240" t="str">
        <f t="shared" si="95"/>
        <v/>
      </c>
      <c r="C649" s="240" t="str">
        <f t="shared" si="96"/>
        <v/>
      </c>
      <c r="D649" s="240" t="str">
        <f t="shared" si="97"/>
        <v/>
      </c>
      <c r="E649" s="261" t="str">
        <f>IF($A649="","",SUMIFS(Txn[Signed Units],Txn[Key],$A649))</f>
        <v/>
      </c>
      <c r="F649" s="283">
        <f>IF($A649="","",SUMIFS(Txn[Buy Cost],Txn[Key],$A649,Txn[Transaction Order],"&gt;"&amp;IFERROR(_xlfn.MAXIFS(Txn[Transaction Order],Txn[Key],$A649,Txn[Running Units],"&gt;-0.000001",Txn[Running Units],"&lt;0.000001"),0)))</f>
      </c>
      <c r="G649" s="283">
        <f>IF($A649="","",IFERROR(F649/SUMIFS(Txn[Units Purchased or Sold],Txn[Key],$A649,Txn[Transaction Order],"&gt;"&amp;IFERROR(_xlfn.MAXIFS(Txn[Transaction Order],Txn[Key],$A649,Txn[Running Units],"&gt;-0.000001",Txn[Running Units],"&lt;0.000001"),0),Txn[Sell (-1) Buy (1) Fees (0) Dividend (2)],1),0))</f>
      </c>
      <c r="H649" s="283">
        <f>IF($A649="","",SUMIFS(Txn[Sell Proceeds],Txn[Key],$A649,Txn[Transaction Order],"&gt;"&amp;IFERROR(_xlfn.MAXIFS(Txn[Transaction Order],Txn[Key],$A649,Txn[Running Units],"&gt;-0.000001",Txn[Running Units],"&lt;0.000001"),0)))</f>
      </c>
      <c r="I649" s="284" t="str">
        <f>IF($A649="","",IFERROR(INDEX(Prices[Current Price],MATCH($A649,Prices[Key],0)),0))</f>
        <v/>
      </c>
      <c r="J649" s="285" t="str">
        <f>IF($A649="","",IFERROR(INDEX(Prices[FX to SGD],MATCH($A649,Prices[Key],0)),1))</f>
        <v/>
      </c>
      <c r="K649" s="283" t="str">
        <f t="shared" si="98"/>
        <v/>
      </c>
      <c r="L649" s="283" t="str">
        <f t="shared" si="99"/>
        <v/>
      </c>
      <c r="M649" s="283" t="str">
        <f t="shared" si="100"/>
        <v/>
      </c>
      <c r="N649" s="286" t="str">
        <f t="shared" si="101"/>
        <v/>
      </c>
      <c r="O649" t="str">
        <f>IF($A649="","",IFERROR(INDEX(Prices[Category],MATCH($A649,Prices[Key],0)),"Uncategorized"))</f>
        <v/>
      </c>
      <c r="P649" s="287" t="str">
        <f t="shared" si="102"/>
        <v/>
      </c>
      <c r="Q649" s="287" t="str">
        <f t="shared" si="103"/>
        <v/>
      </c>
    </row>
    <row r="650" spans="1:17" ht="15" customHeight="1" x14ac:dyDescent="0.2">
      <c r="A650" s="240" t="str">
        <f>IFERROR(INDEX('All Ticker P&amp;L'!$A$2:$A$1001,MATCH(ROWS($A$2:A650),'All Ticker P&amp;L'!$N$2:$N$1001,0)),"")</f>
        <v/>
      </c>
      <c r="B650" s="240" t="str">
        <f t="shared" si="95"/>
        <v/>
      </c>
      <c r="C650" s="240" t="str">
        <f t="shared" si="96"/>
        <v/>
      </c>
      <c r="D650" s="240" t="str">
        <f t="shared" si="97"/>
        <v/>
      </c>
      <c r="E650" s="261" t="str">
        <f>IF($A650="","",SUMIFS(Txn[Signed Units],Txn[Key],$A650))</f>
        <v/>
      </c>
      <c r="F650" s="283">
        <f>IF($A650="","",SUMIFS(Txn[Buy Cost],Txn[Key],$A650,Txn[Transaction Order],"&gt;"&amp;IFERROR(_xlfn.MAXIFS(Txn[Transaction Order],Txn[Key],$A650,Txn[Running Units],"&gt;-0.000001",Txn[Running Units],"&lt;0.000001"),0)))</f>
      </c>
      <c r="G650" s="283">
        <f>IF($A650="","",IFERROR(F650/SUMIFS(Txn[Units Purchased or Sold],Txn[Key],$A650,Txn[Transaction Order],"&gt;"&amp;IFERROR(_xlfn.MAXIFS(Txn[Transaction Order],Txn[Key],$A650,Txn[Running Units],"&gt;-0.000001",Txn[Running Units],"&lt;0.000001"),0),Txn[Sell (-1) Buy (1) Fees (0) Dividend (2)],1),0))</f>
      </c>
      <c r="H650" s="283">
        <f>IF($A650="","",SUMIFS(Txn[Sell Proceeds],Txn[Key],$A650,Txn[Transaction Order],"&gt;"&amp;IFERROR(_xlfn.MAXIFS(Txn[Transaction Order],Txn[Key],$A650,Txn[Running Units],"&gt;-0.000001",Txn[Running Units],"&lt;0.000001"),0)))</f>
      </c>
      <c r="I650" s="284" t="str">
        <f>IF($A650="","",IFERROR(INDEX(Prices[Current Price],MATCH($A650,Prices[Key],0)),0))</f>
        <v/>
      </c>
      <c r="J650" s="285" t="str">
        <f>IF($A650="","",IFERROR(INDEX(Prices[FX to SGD],MATCH($A650,Prices[Key],0)),1))</f>
        <v/>
      </c>
      <c r="K650" s="283" t="str">
        <f t="shared" si="98"/>
        <v/>
      </c>
      <c r="L650" s="283" t="str">
        <f t="shared" si="99"/>
        <v/>
      </c>
      <c r="M650" s="283" t="str">
        <f t="shared" si="100"/>
        <v/>
      </c>
      <c r="N650" s="286" t="str">
        <f t="shared" si="101"/>
        <v/>
      </c>
      <c r="O650" t="str">
        <f>IF($A650="","",IFERROR(INDEX(Prices[Category],MATCH($A650,Prices[Key],0)),"Uncategorized"))</f>
        <v/>
      </c>
      <c r="P650" s="287" t="str">
        <f t="shared" si="102"/>
        <v/>
      </c>
      <c r="Q650" s="287" t="str">
        <f t="shared" si="103"/>
        <v/>
      </c>
    </row>
    <row r="651" spans="1:17" ht="15" customHeight="1" x14ac:dyDescent="0.2">
      <c r="A651" s="240" t="str">
        <f>IFERROR(INDEX('All Ticker P&amp;L'!$A$2:$A$1001,MATCH(ROWS($A$2:A651),'All Ticker P&amp;L'!$N$2:$N$1001,0)),"")</f>
        <v/>
      </c>
      <c r="B651" s="240" t="str">
        <f t="shared" si="95"/>
        <v/>
      </c>
      <c r="C651" s="240" t="str">
        <f t="shared" si="96"/>
        <v/>
      </c>
      <c r="D651" s="240" t="str">
        <f t="shared" si="97"/>
        <v/>
      </c>
      <c r="E651" s="261" t="str">
        <f>IF($A651="","",SUMIFS(Txn[Signed Units],Txn[Key],$A651))</f>
        <v/>
      </c>
      <c r="F651" s="283">
        <f>IF($A651="","",SUMIFS(Txn[Buy Cost],Txn[Key],$A651,Txn[Transaction Order],"&gt;"&amp;IFERROR(_xlfn.MAXIFS(Txn[Transaction Order],Txn[Key],$A651,Txn[Running Units],"&gt;-0.000001",Txn[Running Units],"&lt;0.000001"),0)))</f>
      </c>
      <c r="G651" s="283">
        <f>IF($A651="","",IFERROR(F651/SUMIFS(Txn[Units Purchased or Sold],Txn[Key],$A651,Txn[Transaction Order],"&gt;"&amp;IFERROR(_xlfn.MAXIFS(Txn[Transaction Order],Txn[Key],$A651,Txn[Running Units],"&gt;-0.000001",Txn[Running Units],"&lt;0.000001"),0),Txn[Sell (-1) Buy (1) Fees (0) Dividend (2)],1),0))</f>
      </c>
      <c r="H651" s="283">
        <f>IF($A651="","",SUMIFS(Txn[Sell Proceeds],Txn[Key],$A651,Txn[Transaction Order],"&gt;"&amp;IFERROR(_xlfn.MAXIFS(Txn[Transaction Order],Txn[Key],$A651,Txn[Running Units],"&gt;-0.000001",Txn[Running Units],"&lt;0.000001"),0)))</f>
      </c>
      <c r="I651" s="284" t="str">
        <f>IF($A651="","",IFERROR(INDEX(Prices[Current Price],MATCH($A651,Prices[Key],0)),0))</f>
        <v/>
      </c>
      <c r="J651" s="285" t="str">
        <f>IF($A651="","",IFERROR(INDEX(Prices[FX to SGD],MATCH($A651,Prices[Key],0)),1))</f>
        <v/>
      </c>
      <c r="K651" s="283" t="str">
        <f t="shared" si="98"/>
        <v/>
      </c>
      <c r="L651" s="283" t="str">
        <f t="shared" si="99"/>
        <v/>
      </c>
      <c r="M651" s="283" t="str">
        <f t="shared" si="100"/>
        <v/>
      </c>
      <c r="N651" s="286" t="str">
        <f t="shared" si="101"/>
        <v/>
      </c>
      <c r="O651" t="str">
        <f>IF($A651="","",IFERROR(INDEX(Prices[Category],MATCH($A651,Prices[Key],0)),"Uncategorized"))</f>
        <v/>
      </c>
      <c r="P651" s="287" t="str">
        <f t="shared" si="102"/>
        <v/>
      </c>
      <c r="Q651" s="287" t="str">
        <f t="shared" si="103"/>
        <v/>
      </c>
    </row>
    <row r="652" spans="1:17" ht="15" customHeight="1" x14ac:dyDescent="0.2">
      <c r="A652" s="240" t="str">
        <f>IFERROR(INDEX('All Ticker P&amp;L'!$A$2:$A$1001,MATCH(ROWS($A$2:A652),'All Ticker P&amp;L'!$N$2:$N$1001,0)),"")</f>
        <v/>
      </c>
      <c r="B652" s="240" t="str">
        <f t="shared" si="95"/>
        <v/>
      </c>
      <c r="C652" s="240" t="str">
        <f t="shared" si="96"/>
        <v/>
      </c>
      <c r="D652" s="240" t="str">
        <f t="shared" si="97"/>
        <v/>
      </c>
      <c r="E652" s="261" t="str">
        <f>IF($A652="","",SUMIFS(Txn[Signed Units],Txn[Key],$A652))</f>
        <v/>
      </c>
      <c r="F652" s="283">
        <f>IF($A652="","",SUMIFS(Txn[Buy Cost],Txn[Key],$A652,Txn[Transaction Order],"&gt;"&amp;IFERROR(_xlfn.MAXIFS(Txn[Transaction Order],Txn[Key],$A652,Txn[Running Units],"&gt;-0.000001",Txn[Running Units],"&lt;0.000001"),0)))</f>
      </c>
      <c r="G652" s="283">
        <f>IF($A652="","",IFERROR(F652/SUMIFS(Txn[Units Purchased or Sold],Txn[Key],$A652,Txn[Transaction Order],"&gt;"&amp;IFERROR(_xlfn.MAXIFS(Txn[Transaction Order],Txn[Key],$A652,Txn[Running Units],"&gt;-0.000001",Txn[Running Units],"&lt;0.000001"),0),Txn[Sell (-1) Buy (1) Fees (0) Dividend (2)],1),0))</f>
      </c>
      <c r="H652" s="283">
        <f>IF($A652="","",SUMIFS(Txn[Sell Proceeds],Txn[Key],$A652,Txn[Transaction Order],"&gt;"&amp;IFERROR(_xlfn.MAXIFS(Txn[Transaction Order],Txn[Key],$A652,Txn[Running Units],"&gt;-0.000001",Txn[Running Units],"&lt;0.000001"),0)))</f>
      </c>
      <c r="I652" s="284" t="str">
        <f>IF($A652="","",IFERROR(INDEX(Prices[Current Price],MATCH($A652,Prices[Key],0)),0))</f>
        <v/>
      </c>
      <c r="J652" s="285" t="str">
        <f>IF($A652="","",IFERROR(INDEX(Prices[FX to SGD],MATCH($A652,Prices[Key],0)),1))</f>
        <v/>
      </c>
      <c r="K652" s="283" t="str">
        <f t="shared" si="98"/>
        <v/>
      </c>
      <c r="L652" s="283" t="str">
        <f t="shared" si="99"/>
        <v/>
      </c>
      <c r="M652" s="283" t="str">
        <f t="shared" si="100"/>
        <v/>
      </c>
      <c r="N652" s="286" t="str">
        <f t="shared" si="101"/>
        <v/>
      </c>
      <c r="O652" t="str">
        <f>IF($A652="","",IFERROR(INDEX(Prices[Category],MATCH($A652,Prices[Key],0)),"Uncategorized"))</f>
        <v/>
      </c>
      <c r="P652" s="287" t="str">
        <f t="shared" si="102"/>
        <v/>
      </c>
      <c r="Q652" s="287" t="str">
        <f t="shared" si="103"/>
        <v/>
      </c>
    </row>
    <row r="653" spans="1:17" ht="15" customHeight="1" x14ac:dyDescent="0.2">
      <c r="A653" s="240" t="str">
        <f>IFERROR(INDEX('All Ticker P&amp;L'!$A$2:$A$1001,MATCH(ROWS($A$2:A653),'All Ticker P&amp;L'!$N$2:$N$1001,0)),"")</f>
        <v/>
      </c>
      <c r="B653" s="240" t="str">
        <f t="shared" si="95"/>
        <v/>
      </c>
      <c r="C653" s="240" t="str">
        <f t="shared" si="96"/>
        <v/>
      </c>
      <c r="D653" s="240" t="str">
        <f t="shared" si="97"/>
        <v/>
      </c>
      <c r="E653" s="261" t="str">
        <f>IF($A653="","",SUMIFS(Txn[Signed Units],Txn[Key],$A653))</f>
        <v/>
      </c>
      <c r="F653" s="283">
        <f>IF($A653="","",SUMIFS(Txn[Buy Cost],Txn[Key],$A653,Txn[Transaction Order],"&gt;"&amp;IFERROR(_xlfn.MAXIFS(Txn[Transaction Order],Txn[Key],$A653,Txn[Running Units],"&gt;-0.000001",Txn[Running Units],"&lt;0.000001"),0)))</f>
      </c>
      <c r="G653" s="283">
        <f>IF($A653="","",IFERROR(F653/SUMIFS(Txn[Units Purchased or Sold],Txn[Key],$A653,Txn[Transaction Order],"&gt;"&amp;IFERROR(_xlfn.MAXIFS(Txn[Transaction Order],Txn[Key],$A653,Txn[Running Units],"&gt;-0.000001",Txn[Running Units],"&lt;0.000001"),0),Txn[Sell (-1) Buy (1) Fees (0) Dividend (2)],1),0))</f>
      </c>
      <c r="H653" s="283">
        <f>IF($A653="","",SUMIFS(Txn[Sell Proceeds],Txn[Key],$A653,Txn[Transaction Order],"&gt;"&amp;IFERROR(_xlfn.MAXIFS(Txn[Transaction Order],Txn[Key],$A653,Txn[Running Units],"&gt;-0.000001",Txn[Running Units],"&lt;0.000001"),0)))</f>
      </c>
      <c r="I653" s="284" t="str">
        <f>IF($A653="","",IFERROR(INDEX(Prices[Current Price],MATCH($A653,Prices[Key],0)),0))</f>
        <v/>
      </c>
      <c r="J653" s="285" t="str">
        <f>IF($A653="","",IFERROR(INDEX(Prices[FX to SGD],MATCH($A653,Prices[Key],0)),1))</f>
        <v/>
      </c>
      <c r="K653" s="283" t="str">
        <f t="shared" si="98"/>
        <v/>
      </c>
      <c r="L653" s="283" t="str">
        <f t="shared" si="99"/>
        <v/>
      </c>
      <c r="M653" s="283" t="str">
        <f t="shared" si="100"/>
        <v/>
      </c>
      <c r="N653" s="286" t="str">
        <f t="shared" si="101"/>
        <v/>
      </c>
      <c r="O653" t="str">
        <f>IF($A653="","",IFERROR(INDEX(Prices[Category],MATCH($A653,Prices[Key],0)),"Uncategorized"))</f>
        <v/>
      </c>
      <c r="P653" s="287" t="str">
        <f t="shared" si="102"/>
        <v/>
      </c>
      <c r="Q653" s="287" t="str">
        <f t="shared" si="103"/>
        <v/>
      </c>
    </row>
    <row r="654" spans="1:17" ht="15" customHeight="1" x14ac:dyDescent="0.2">
      <c r="A654" s="240" t="str">
        <f>IFERROR(INDEX('All Ticker P&amp;L'!$A$2:$A$1001,MATCH(ROWS($A$2:A654),'All Ticker P&amp;L'!$N$2:$N$1001,0)),"")</f>
        <v/>
      </c>
      <c r="B654" s="240" t="str">
        <f t="shared" si="95"/>
        <v/>
      </c>
      <c r="C654" s="240" t="str">
        <f t="shared" si="96"/>
        <v/>
      </c>
      <c r="D654" s="240" t="str">
        <f t="shared" si="97"/>
        <v/>
      </c>
      <c r="E654" s="261" t="str">
        <f>IF($A654="","",SUMIFS(Txn[Signed Units],Txn[Key],$A654))</f>
        <v/>
      </c>
      <c r="F654" s="283">
        <f>IF($A654="","",SUMIFS(Txn[Buy Cost],Txn[Key],$A654,Txn[Transaction Order],"&gt;"&amp;IFERROR(_xlfn.MAXIFS(Txn[Transaction Order],Txn[Key],$A654,Txn[Running Units],"&gt;-0.000001",Txn[Running Units],"&lt;0.000001"),0)))</f>
      </c>
      <c r="G654" s="283">
        <f>IF($A654="","",IFERROR(F654/SUMIFS(Txn[Units Purchased or Sold],Txn[Key],$A654,Txn[Transaction Order],"&gt;"&amp;IFERROR(_xlfn.MAXIFS(Txn[Transaction Order],Txn[Key],$A654,Txn[Running Units],"&gt;-0.000001",Txn[Running Units],"&lt;0.000001"),0),Txn[Sell (-1) Buy (1) Fees (0) Dividend (2)],1),0))</f>
      </c>
      <c r="H654" s="283">
        <f>IF($A654="","",SUMIFS(Txn[Sell Proceeds],Txn[Key],$A654,Txn[Transaction Order],"&gt;"&amp;IFERROR(_xlfn.MAXIFS(Txn[Transaction Order],Txn[Key],$A654,Txn[Running Units],"&gt;-0.000001",Txn[Running Units],"&lt;0.000001"),0)))</f>
      </c>
      <c r="I654" s="284" t="str">
        <f>IF($A654="","",IFERROR(INDEX(Prices[Current Price],MATCH($A654,Prices[Key],0)),0))</f>
        <v/>
      </c>
      <c r="J654" s="285" t="str">
        <f>IF($A654="","",IFERROR(INDEX(Prices[FX to SGD],MATCH($A654,Prices[Key],0)),1))</f>
        <v/>
      </c>
      <c r="K654" s="283" t="str">
        <f t="shared" si="98"/>
        <v/>
      </c>
      <c r="L654" s="283" t="str">
        <f t="shared" si="99"/>
        <v/>
      </c>
      <c r="M654" s="283" t="str">
        <f t="shared" si="100"/>
        <v/>
      </c>
      <c r="N654" s="286" t="str">
        <f t="shared" si="101"/>
        <v/>
      </c>
      <c r="O654" t="str">
        <f>IF($A654="","",IFERROR(INDEX(Prices[Category],MATCH($A654,Prices[Key],0)),"Uncategorized"))</f>
        <v/>
      </c>
      <c r="P654" s="287" t="str">
        <f t="shared" si="102"/>
        <v/>
      </c>
      <c r="Q654" s="287" t="str">
        <f t="shared" si="103"/>
        <v/>
      </c>
    </row>
    <row r="655" spans="1:17" ht="15" customHeight="1" x14ac:dyDescent="0.2">
      <c r="A655" s="240" t="str">
        <f>IFERROR(INDEX('All Ticker P&amp;L'!$A$2:$A$1001,MATCH(ROWS($A$2:A655),'All Ticker P&amp;L'!$N$2:$N$1001,0)),"")</f>
        <v/>
      </c>
      <c r="B655" s="240" t="str">
        <f t="shared" si="95"/>
        <v/>
      </c>
      <c r="C655" s="240" t="str">
        <f t="shared" si="96"/>
        <v/>
      </c>
      <c r="D655" s="240" t="str">
        <f t="shared" si="97"/>
        <v/>
      </c>
      <c r="E655" s="261" t="str">
        <f>IF($A655="","",SUMIFS(Txn[Signed Units],Txn[Key],$A655))</f>
        <v/>
      </c>
      <c r="F655" s="283">
        <f>IF($A655="","",SUMIFS(Txn[Buy Cost],Txn[Key],$A655,Txn[Transaction Order],"&gt;"&amp;IFERROR(_xlfn.MAXIFS(Txn[Transaction Order],Txn[Key],$A655,Txn[Running Units],"&gt;-0.000001",Txn[Running Units],"&lt;0.000001"),0)))</f>
      </c>
      <c r="G655" s="283">
        <f>IF($A655="","",IFERROR(F655/SUMIFS(Txn[Units Purchased or Sold],Txn[Key],$A655,Txn[Transaction Order],"&gt;"&amp;IFERROR(_xlfn.MAXIFS(Txn[Transaction Order],Txn[Key],$A655,Txn[Running Units],"&gt;-0.000001",Txn[Running Units],"&lt;0.000001"),0),Txn[Sell (-1) Buy (1) Fees (0) Dividend (2)],1),0))</f>
      </c>
      <c r="H655" s="283">
        <f>IF($A655="","",SUMIFS(Txn[Sell Proceeds],Txn[Key],$A655,Txn[Transaction Order],"&gt;"&amp;IFERROR(_xlfn.MAXIFS(Txn[Transaction Order],Txn[Key],$A655,Txn[Running Units],"&gt;-0.000001",Txn[Running Units],"&lt;0.000001"),0)))</f>
      </c>
      <c r="I655" s="284" t="str">
        <f>IF($A655="","",IFERROR(INDEX(Prices[Current Price],MATCH($A655,Prices[Key],0)),0))</f>
        <v/>
      </c>
      <c r="J655" s="285" t="str">
        <f>IF($A655="","",IFERROR(INDEX(Prices[FX to SGD],MATCH($A655,Prices[Key],0)),1))</f>
        <v/>
      </c>
      <c r="K655" s="283" t="str">
        <f t="shared" si="98"/>
        <v/>
      </c>
      <c r="L655" s="283" t="str">
        <f t="shared" si="99"/>
        <v/>
      </c>
      <c r="M655" s="283" t="str">
        <f t="shared" si="100"/>
        <v/>
      </c>
      <c r="N655" s="286" t="str">
        <f t="shared" si="101"/>
        <v/>
      </c>
      <c r="O655" t="str">
        <f>IF($A655="","",IFERROR(INDEX(Prices[Category],MATCH($A655,Prices[Key],0)),"Uncategorized"))</f>
        <v/>
      </c>
      <c r="P655" s="287" t="str">
        <f t="shared" si="102"/>
        <v/>
      </c>
      <c r="Q655" s="287" t="str">
        <f t="shared" si="103"/>
        <v/>
      </c>
    </row>
    <row r="656" spans="1:17" ht="15" customHeight="1" x14ac:dyDescent="0.2">
      <c r="A656" s="240" t="str">
        <f>IFERROR(INDEX('All Ticker P&amp;L'!$A$2:$A$1001,MATCH(ROWS($A$2:A656),'All Ticker P&amp;L'!$N$2:$N$1001,0)),"")</f>
        <v/>
      </c>
      <c r="B656" s="240" t="str">
        <f t="shared" si="95"/>
        <v/>
      </c>
      <c r="C656" s="240" t="str">
        <f t="shared" si="96"/>
        <v/>
      </c>
      <c r="D656" s="240" t="str">
        <f t="shared" si="97"/>
        <v/>
      </c>
      <c r="E656" s="261" t="str">
        <f>IF($A656="","",SUMIFS(Txn[Signed Units],Txn[Key],$A656))</f>
        <v/>
      </c>
      <c r="F656" s="283">
        <f>IF($A656="","",SUMIFS(Txn[Buy Cost],Txn[Key],$A656,Txn[Transaction Order],"&gt;"&amp;IFERROR(_xlfn.MAXIFS(Txn[Transaction Order],Txn[Key],$A656,Txn[Running Units],"&gt;-0.000001",Txn[Running Units],"&lt;0.000001"),0)))</f>
      </c>
      <c r="G656" s="283">
        <f>IF($A656="","",IFERROR(F656/SUMIFS(Txn[Units Purchased or Sold],Txn[Key],$A656,Txn[Transaction Order],"&gt;"&amp;IFERROR(_xlfn.MAXIFS(Txn[Transaction Order],Txn[Key],$A656,Txn[Running Units],"&gt;-0.000001",Txn[Running Units],"&lt;0.000001"),0),Txn[Sell (-1) Buy (1) Fees (0) Dividend (2)],1),0))</f>
      </c>
      <c r="H656" s="283">
        <f>IF($A656="","",SUMIFS(Txn[Sell Proceeds],Txn[Key],$A656,Txn[Transaction Order],"&gt;"&amp;IFERROR(_xlfn.MAXIFS(Txn[Transaction Order],Txn[Key],$A656,Txn[Running Units],"&gt;-0.000001",Txn[Running Units],"&lt;0.000001"),0)))</f>
      </c>
      <c r="I656" s="284" t="str">
        <f>IF($A656="","",IFERROR(INDEX(Prices[Current Price],MATCH($A656,Prices[Key],0)),0))</f>
        <v/>
      </c>
      <c r="J656" s="285" t="str">
        <f>IF($A656="","",IFERROR(INDEX(Prices[FX to SGD],MATCH($A656,Prices[Key],0)),1))</f>
        <v/>
      </c>
      <c r="K656" s="283" t="str">
        <f t="shared" si="98"/>
        <v/>
      </c>
      <c r="L656" s="283" t="str">
        <f t="shared" si="99"/>
        <v/>
      </c>
      <c r="M656" s="283" t="str">
        <f t="shared" si="100"/>
        <v/>
      </c>
      <c r="N656" s="286" t="str">
        <f t="shared" si="101"/>
        <v/>
      </c>
      <c r="O656" t="str">
        <f>IF($A656="","",IFERROR(INDEX(Prices[Category],MATCH($A656,Prices[Key],0)),"Uncategorized"))</f>
        <v/>
      </c>
      <c r="P656" s="287" t="str">
        <f t="shared" si="102"/>
        <v/>
      </c>
      <c r="Q656" s="287" t="str">
        <f t="shared" si="103"/>
        <v/>
      </c>
    </row>
    <row r="657" spans="1:17" ht="15" customHeight="1" x14ac:dyDescent="0.2">
      <c r="A657" s="240" t="str">
        <f>IFERROR(INDEX('All Ticker P&amp;L'!$A$2:$A$1001,MATCH(ROWS($A$2:A657),'All Ticker P&amp;L'!$N$2:$N$1001,0)),"")</f>
        <v/>
      </c>
      <c r="B657" s="240" t="str">
        <f t="shared" si="95"/>
        <v/>
      </c>
      <c r="C657" s="240" t="str">
        <f t="shared" si="96"/>
        <v/>
      </c>
      <c r="D657" s="240" t="str">
        <f t="shared" si="97"/>
        <v/>
      </c>
      <c r="E657" s="261" t="str">
        <f>IF($A657="","",SUMIFS(Txn[Signed Units],Txn[Key],$A657))</f>
        <v/>
      </c>
      <c r="F657" s="283">
        <f>IF($A657="","",SUMIFS(Txn[Buy Cost],Txn[Key],$A657,Txn[Transaction Order],"&gt;"&amp;IFERROR(_xlfn.MAXIFS(Txn[Transaction Order],Txn[Key],$A657,Txn[Running Units],"&gt;-0.000001",Txn[Running Units],"&lt;0.000001"),0)))</f>
      </c>
      <c r="G657" s="283">
        <f>IF($A657="","",IFERROR(F657/SUMIFS(Txn[Units Purchased or Sold],Txn[Key],$A657,Txn[Transaction Order],"&gt;"&amp;IFERROR(_xlfn.MAXIFS(Txn[Transaction Order],Txn[Key],$A657,Txn[Running Units],"&gt;-0.000001",Txn[Running Units],"&lt;0.000001"),0),Txn[Sell (-1) Buy (1) Fees (0) Dividend (2)],1),0))</f>
      </c>
      <c r="H657" s="283">
        <f>IF($A657="","",SUMIFS(Txn[Sell Proceeds],Txn[Key],$A657,Txn[Transaction Order],"&gt;"&amp;IFERROR(_xlfn.MAXIFS(Txn[Transaction Order],Txn[Key],$A657,Txn[Running Units],"&gt;-0.000001",Txn[Running Units],"&lt;0.000001"),0)))</f>
      </c>
      <c r="I657" s="284" t="str">
        <f>IF($A657="","",IFERROR(INDEX(Prices[Current Price],MATCH($A657,Prices[Key],0)),0))</f>
        <v/>
      </c>
      <c r="J657" s="285" t="str">
        <f>IF($A657="","",IFERROR(INDEX(Prices[FX to SGD],MATCH($A657,Prices[Key],0)),1))</f>
        <v/>
      </c>
      <c r="K657" s="283" t="str">
        <f t="shared" si="98"/>
        <v/>
      </c>
      <c r="L657" s="283" t="str">
        <f t="shared" si="99"/>
        <v/>
      </c>
      <c r="M657" s="283" t="str">
        <f t="shared" si="100"/>
        <v/>
      </c>
      <c r="N657" s="286" t="str">
        <f t="shared" si="101"/>
        <v/>
      </c>
      <c r="O657" t="str">
        <f>IF($A657="","",IFERROR(INDEX(Prices[Category],MATCH($A657,Prices[Key],0)),"Uncategorized"))</f>
        <v/>
      </c>
      <c r="P657" s="287" t="str">
        <f t="shared" si="102"/>
        <v/>
      </c>
      <c r="Q657" s="287" t="str">
        <f t="shared" si="103"/>
        <v/>
      </c>
    </row>
    <row r="658" spans="1:17" ht="15" customHeight="1" x14ac:dyDescent="0.2">
      <c r="A658" s="240" t="str">
        <f>IFERROR(INDEX('All Ticker P&amp;L'!$A$2:$A$1001,MATCH(ROWS($A$2:A658),'All Ticker P&amp;L'!$N$2:$N$1001,0)),"")</f>
        <v/>
      </c>
      <c r="B658" s="240" t="str">
        <f t="shared" si="95"/>
        <v/>
      </c>
      <c r="C658" s="240" t="str">
        <f t="shared" si="96"/>
        <v/>
      </c>
      <c r="D658" s="240" t="str">
        <f t="shared" si="97"/>
        <v/>
      </c>
      <c r="E658" s="261" t="str">
        <f>IF($A658="","",SUMIFS(Txn[Signed Units],Txn[Key],$A658))</f>
        <v/>
      </c>
      <c r="F658" s="283">
        <f>IF($A658="","",SUMIFS(Txn[Buy Cost],Txn[Key],$A658,Txn[Transaction Order],"&gt;"&amp;IFERROR(_xlfn.MAXIFS(Txn[Transaction Order],Txn[Key],$A658,Txn[Running Units],"&gt;-0.000001",Txn[Running Units],"&lt;0.000001"),0)))</f>
      </c>
      <c r="G658" s="283">
        <f>IF($A658="","",IFERROR(F658/SUMIFS(Txn[Units Purchased or Sold],Txn[Key],$A658,Txn[Transaction Order],"&gt;"&amp;IFERROR(_xlfn.MAXIFS(Txn[Transaction Order],Txn[Key],$A658,Txn[Running Units],"&gt;-0.000001",Txn[Running Units],"&lt;0.000001"),0),Txn[Sell (-1) Buy (1) Fees (0) Dividend (2)],1),0))</f>
      </c>
      <c r="H658" s="283">
        <f>IF($A658="","",SUMIFS(Txn[Sell Proceeds],Txn[Key],$A658,Txn[Transaction Order],"&gt;"&amp;IFERROR(_xlfn.MAXIFS(Txn[Transaction Order],Txn[Key],$A658,Txn[Running Units],"&gt;-0.000001",Txn[Running Units],"&lt;0.000001"),0)))</f>
      </c>
      <c r="I658" s="284" t="str">
        <f>IF($A658="","",IFERROR(INDEX(Prices[Current Price],MATCH($A658,Prices[Key],0)),0))</f>
        <v/>
      </c>
      <c r="J658" s="285" t="str">
        <f>IF($A658="","",IFERROR(INDEX(Prices[FX to SGD],MATCH($A658,Prices[Key],0)),1))</f>
        <v/>
      </c>
      <c r="K658" s="283" t="str">
        <f t="shared" si="98"/>
        <v/>
      </c>
      <c r="L658" s="283" t="str">
        <f t="shared" si="99"/>
        <v/>
      </c>
      <c r="M658" s="283" t="str">
        <f t="shared" si="100"/>
        <v/>
      </c>
      <c r="N658" s="286" t="str">
        <f t="shared" si="101"/>
        <v/>
      </c>
      <c r="O658" t="str">
        <f>IF($A658="","",IFERROR(INDEX(Prices[Category],MATCH($A658,Prices[Key],0)),"Uncategorized"))</f>
        <v/>
      </c>
      <c r="P658" s="287" t="str">
        <f t="shared" si="102"/>
        <v/>
      </c>
      <c r="Q658" s="287" t="str">
        <f t="shared" si="103"/>
        <v/>
      </c>
    </row>
    <row r="659" spans="1:17" ht="15" customHeight="1" x14ac:dyDescent="0.2">
      <c r="A659" s="240" t="str">
        <f>IFERROR(INDEX('All Ticker P&amp;L'!$A$2:$A$1001,MATCH(ROWS($A$2:A659),'All Ticker P&amp;L'!$N$2:$N$1001,0)),"")</f>
        <v/>
      </c>
      <c r="B659" s="240" t="str">
        <f t="shared" si="95"/>
        <v/>
      </c>
      <c r="C659" s="240" t="str">
        <f t="shared" si="96"/>
        <v/>
      </c>
      <c r="D659" s="240" t="str">
        <f t="shared" si="97"/>
        <v/>
      </c>
      <c r="E659" s="261" t="str">
        <f>IF($A659="","",SUMIFS(Txn[Signed Units],Txn[Key],$A659))</f>
        <v/>
      </c>
      <c r="F659" s="283">
        <f>IF($A659="","",SUMIFS(Txn[Buy Cost],Txn[Key],$A659,Txn[Transaction Order],"&gt;"&amp;IFERROR(_xlfn.MAXIFS(Txn[Transaction Order],Txn[Key],$A659,Txn[Running Units],"&gt;-0.000001",Txn[Running Units],"&lt;0.000001"),0)))</f>
      </c>
      <c r="G659" s="283">
        <f>IF($A659="","",IFERROR(F659/SUMIFS(Txn[Units Purchased or Sold],Txn[Key],$A659,Txn[Transaction Order],"&gt;"&amp;IFERROR(_xlfn.MAXIFS(Txn[Transaction Order],Txn[Key],$A659,Txn[Running Units],"&gt;-0.000001",Txn[Running Units],"&lt;0.000001"),0),Txn[Sell (-1) Buy (1) Fees (0) Dividend (2)],1),0))</f>
      </c>
      <c r="H659" s="283">
        <f>IF($A659="","",SUMIFS(Txn[Sell Proceeds],Txn[Key],$A659,Txn[Transaction Order],"&gt;"&amp;IFERROR(_xlfn.MAXIFS(Txn[Transaction Order],Txn[Key],$A659,Txn[Running Units],"&gt;-0.000001",Txn[Running Units],"&lt;0.000001"),0)))</f>
      </c>
      <c r="I659" s="284" t="str">
        <f>IF($A659="","",IFERROR(INDEX(Prices[Current Price],MATCH($A659,Prices[Key],0)),0))</f>
        <v/>
      </c>
      <c r="J659" s="285" t="str">
        <f>IF($A659="","",IFERROR(INDEX(Prices[FX to SGD],MATCH($A659,Prices[Key],0)),1))</f>
        <v/>
      </c>
      <c r="K659" s="283" t="str">
        <f t="shared" si="98"/>
        <v/>
      </c>
      <c r="L659" s="283" t="str">
        <f t="shared" si="99"/>
        <v/>
      </c>
      <c r="M659" s="283" t="str">
        <f t="shared" si="100"/>
        <v/>
      </c>
      <c r="N659" s="286" t="str">
        <f t="shared" si="101"/>
        <v/>
      </c>
      <c r="O659" t="str">
        <f>IF($A659="","",IFERROR(INDEX(Prices[Category],MATCH($A659,Prices[Key],0)),"Uncategorized"))</f>
        <v/>
      </c>
      <c r="P659" s="287" t="str">
        <f t="shared" si="102"/>
        <v/>
      </c>
      <c r="Q659" s="287" t="str">
        <f t="shared" si="103"/>
        <v/>
      </c>
    </row>
    <row r="660" spans="1:17" ht="15" customHeight="1" x14ac:dyDescent="0.2">
      <c r="A660" s="240" t="str">
        <f>IFERROR(INDEX('All Ticker P&amp;L'!$A$2:$A$1001,MATCH(ROWS($A$2:A660),'All Ticker P&amp;L'!$N$2:$N$1001,0)),"")</f>
        <v/>
      </c>
      <c r="B660" s="240" t="str">
        <f t="shared" si="95"/>
        <v/>
      </c>
      <c r="C660" s="240" t="str">
        <f t="shared" si="96"/>
        <v/>
      </c>
      <c r="D660" s="240" t="str">
        <f t="shared" si="97"/>
        <v/>
      </c>
      <c r="E660" s="261" t="str">
        <f>IF($A660="","",SUMIFS(Txn[Signed Units],Txn[Key],$A660))</f>
        <v/>
      </c>
      <c r="F660" s="283">
        <f>IF($A660="","",SUMIFS(Txn[Buy Cost],Txn[Key],$A660,Txn[Transaction Order],"&gt;"&amp;IFERROR(_xlfn.MAXIFS(Txn[Transaction Order],Txn[Key],$A660,Txn[Running Units],"&gt;-0.000001",Txn[Running Units],"&lt;0.000001"),0)))</f>
      </c>
      <c r="G660" s="283">
        <f>IF($A660="","",IFERROR(F660/SUMIFS(Txn[Units Purchased or Sold],Txn[Key],$A660,Txn[Transaction Order],"&gt;"&amp;IFERROR(_xlfn.MAXIFS(Txn[Transaction Order],Txn[Key],$A660,Txn[Running Units],"&gt;-0.000001",Txn[Running Units],"&lt;0.000001"),0),Txn[Sell (-1) Buy (1) Fees (0) Dividend (2)],1),0))</f>
      </c>
      <c r="H660" s="283">
        <f>IF($A660="","",SUMIFS(Txn[Sell Proceeds],Txn[Key],$A660,Txn[Transaction Order],"&gt;"&amp;IFERROR(_xlfn.MAXIFS(Txn[Transaction Order],Txn[Key],$A660,Txn[Running Units],"&gt;-0.000001",Txn[Running Units],"&lt;0.000001"),0)))</f>
      </c>
      <c r="I660" s="284" t="str">
        <f>IF($A660="","",IFERROR(INDEX(Prices[Current Price],MATCH($A660,Prices[Key],0)),0))</f>
        <v/>
      </c>
      <c r="J660" s="285" t="str">
        <f>IF($A660="","",IFERROR(INDEX(Prices[FX to SGD],MATCH($A660,Prices[Key],0)),1))</f>
        <v/>
      </c>
      <c r="K660" s="283" t="str">
        <f t="shared" si="98"/>
        <v/>
      </c>
      <c r="L660" s="283" t="str">
        <f t="shared" si="99"/>
        <v/>
      </c>
      <c r="M660" s="283" t="str">
        <f t="shared" si="100"/>
        <v/>
      </c>
      <c r="N660" s="286" t="str">
        <f t="shared" si="101"/>
        <v/>
      </c>
      <c r="O660" t="str">
        <f>IF($A660="","",IFERROR(INDEX(Prices[Category],MATCH($A660,Prices[Key],0)),"Uncategorized"))</f>
        <v/>
      </c>
      <c r="P660" s="287" t="str">
        <f t="shared" si="102"/>
        <v/>
      </c>
      <c r="Q660" s="287" t="str">
        <f t="shared" si="103"/>
        <v/>
      </c>
    </row>
    <row r="661" spans="1:17" ht="15" customHeight="1" x14ac:dyDescent="0.2">
      <c r="A661" s="240" t="str">
        <f>IFERROR(INDEX('All Ticker P&amp;L'!$A$2:$A$1001,MATCH(ROWS($A$2:A661),'All Ticker P&amp;L'!$N$2:$N$1001,0)),"")</f>
        <v/>
      </c>
      <c r="B661" s="240" t="str">
        <f t="shared" si="95"/>
        <v/>
      </c>
      <c r="C661" s="240" t="str">
        <f t="shared" si="96"/>
        <v/>
      </c>
      <c r="D661" s="240" t="str">
        <f t="shared" si="97"/>
        <v/>
      </c>
      <c r="E661" s="261" t="str">
        <f>IF($A661="","",SUMIFS(Txn[Signed Units],Txn[Key],$A661))</f>
        <v/>
      </c>
      <c r="F661" s="283">
        <f>IF($A661="","",SUMIFS(Txn[Buy Cost],Txn[Key],$A661,Txn[Transaction Order],"&gt;"&amp;IFERROR(_xlfn.MAXIFS(Txn[Transaction Order],Txn[Key],$A661,Txn[Running Units],"&gt;-0.000001",Txn[Running Units],"&lt;0.000001"),0)))</f>
      </c>
      <c r="G661" s="283">
        <f>IF($A661="","",IFERROR(F661/SUMIFS(Txn[Units Purchased or Sold],Txn[Key],$A661,Txn[Transaction Order],"&gt;"&amp;IFERROR(_xlfn.MAXIFS(Txn[Transaction Order],Txn[Key],$A661,Txn[Running Units],"&gt;-0.000001",Txn[Running Units],"&lt;0.000001"),0),Txn[Sell (-1) Buy (1) Fees (0) Dividend (2)],1),0))</f>
      </c>
      <c r="H661" s="283">
        <f>IF($A661="","",SUMIFS(Txn[Sell Proceeds],Txn[Key],$A661,Txn[Transaction Order],"&gt;"&amp;IFERROR(_xlfn.MAXIFS(Txn[Transaction Order],Txn[Key],$A661,Txn[Running Units],"&gt;-0.000001",Txn[Running Units],"&lt;0.000001"),0)))</f>
      </c>
      <c r="I661" s="284" t="str">
        <f>IF($A661="","",IFERROR(INDEX(Prices[Current Price],MATCH($A661,Prices[Key],0)),0))</f>
        <v/>
      </c>
      <c r="J661" s="285" t="str">
        <f>IF($A661="","",IFERROR(INDEX(Prices[FX to SGD],MATCH($A661,Prices[Key],0)),1))</f>
        <v/>
      </c>
      <c r="K661" s="283" t="str">
        <f t="shared" si="98"/>
        <v/>
      </c>
      <c r="L661" s="283" t="str">
        <f t="shared" si="99"/>
        <v/>
      </c>
      <c r="M661" s="283" t="str">
        <f t="shared" si="100"/>
        <v/>
      </c>
      <c r="N661" s="286" t="str">
        <f t="shared" si="101"/>
        <v/>
      </c>
      <c r="O661" t="str">
        <f>IF($A661="","",IFERROR(INDEX(Prices[Category],MATCH($A661,Prices[Key],0)),"Uncategorized"))</f>
        <v/>
      </c>
      <c r="P661" s="287" t="str">
        <f t="shared" si="102"/>
        <v/>
      </c>
      <c r="Q661" s="287" t="str">
        <f t="shared" si="103"/>
        <v/>
      </c>
    </row>
    <row r="662" spans="1:17" ht="15" customHeight="1" x14ac:dyDescent="0.2">
      <c r="A662" s="240" t="str">
        <f>IFERROR(INDEX('All Ticker P&amp;L'!$A$2:$A$1001,MATCH(ROWS($A$2:A662),'All Ticker P&amp;L'!$N$2:$N$1001,0)),"")</f>
        <v/>
      </c>
      <c r="B662" s="240" t="str">
        <f t="shared" si="95"/>
        <v/>
      </c>
      <c r="C662" s="240" t="str">
        <f t="shared" si="96"/>
        <v/>
      </c>
      <c r="D662" s="240" t="str">
        <f t="shared" si="97"/>
        <v/>
      </c>
      <c r="E662" s="261" t="str">
        <f>IF($A662="","",SUMIFS(Txn[Signed Units],Txn[Key],$A662))</f>
        <v/>
      </c>
      <c r="F662" s="283">
        <f>IF($A662="","",SUMIFS(Txn[Buy Cost],Txn[Key],$A662,Txn[Transaction Order],"&gt;"&amp;IFERROR(_xlfn.MAXIFS(Txn[Transaction Order],Txn[Key],$A662,Txn[Running Units],"&gt;-0.000001",Txn[Running Units],"&lt;0.000001"),0)))</f>
      </c>
      <c r="G662" s="283">
        <f>IF($A662="","",IFERROR(F662/SUMIFS(Txn[Units Purchased or Sold],Txn[Key],$A662,Txn[Transaction Order],"&gt;"&amp;IFERROR(_xlfn.MAXIFS(Txn[Transaction Order],Txn[Key],$A662,Txn[Running Units],"&gt;-0.000001",Txn[Running Units],"&lt;0.000001"),0),Txn[Sell (-1) Buy (1) Fees (0) Dividend (2)],1),0))</f>
      </c>
      <c r="H662" s="283">
        <f>IF($A662="","",SUMIFS(Txn[Sell Proceeds],Txn[Key],$A662,Txn[Transaction Order],"&gt;"&amp;IFERROR(_xlfn.MAXIFS(Txn[Transaction Order],Txn[Key],$A662,Txn[Running Units],"&gt;-0.000001",Txn[Running Units],"&lt;0.000001"),0)))</f>
      </c>
      <c r="I662" s="284" t="str">
        <f>IF($A662="","",IFERROR(INDEX(Prices[Current Price],MATCH($A662,Prices[Key],0)),0))</f>
        <v/>
      </c>
      <c r="J662" s="285" t="str">
        <f>IF($A662="","",IFERROR(INDEX(Prices[FX to SGD],MATCH($A662,Prices[Key],0)),1))</f>
        <v/>
      </c>
      <c r="K662" s="283" t="str">
        <f t="shared" si="98"/>
        <v/>
      </c>
      <c r="L662" s="283" t="str">
        <f t="shared" si="99"/>
        <v/>
      </c>
      <c r="M662" s="283" t="str">
        <f t="shared" si="100"/>
        <v/>
      </c>
      <c r="N662" s="286" t="str">
        <f t="shared" si="101"/>
        <v/>
      </c>
      <c r="O662" t="str">
        <f>IF($A662="","",IFERROR(INDEX(Prices[Category],MATCH($A662,Prices[Key],0)),"Uncategorized"))</f>
        <v/>
      </c>
      <c r="P662" s="287" t="str">
        <f t="shared" si="102"/>
        <v/>
      </c>
      <c r="Q662" s="287" t="str">
        <f t="shared" si="103"/>
        <v/>
      </c>
    </row>
    <row r="663" spans="1:17" ht="15" customHeight="1" x14ac:dyDescent="0.2">
      <c r="A663" s="240" t="str">
        <f>IFERROR(INDEX('All Ticker P&amp;L'!$A$2:$A$1001,MATCH(ROWS($A$2:A663),'All Ticker P&amp;L'!$N$2:$N$1001,0)),"")</f>
        <v/>
      </c>
      <c r="B663" s="240" t="str">
        <f t="shared" si="95"/>
        <v/>
      </c>
      <c r="C663" s="240" t="str">
        <f t="shared" si="96"/>
        <v/>
      </c>
      <c r="D663" s="240" t="str">
        <f t="shared" si="97"/>
        <v/>
      </c>
      <c r="E663" s="261" t="str">
        <f>IF($A663="","",SUMIFS(Txn[Signed Units],Txn[Key],$A663))</f>
        <v/>
      </c>
      <c r="F663" s="283">
        <f>IF($A663="","",SUMIFS(Txn[Buy Cost],Txn[Key],$A663,Txn[Transaction Order],"&gt;"&amp;IFERROR(_xlfn.MAXIFS(Txn[Transaction Order],Txn[Key],$A663,Txn[Running Units],"&gt;-0.000001",Txn[Running Units],"&lt;0.000001"),0)))</f>
      </c>
      <c r="G663" s="283">
        <f>IF($A663="","",IFERROR(F663/SUMIFS(Txn[Units Purchased or Sold],Txn[Key],$A663,Txn[Transaction Order],"&gt;"&amp;IFERROR(_xlfn.MAXIFS(Txn[Transaction Order],Txn[Key],$A663,Txn[Running Units],"&gt;-0.000001",Txn[Running Units],"&lt;0.000001"),0),Txn[Sell (-1) Buy (1) Fees (0) Dividend (2)],1),0))</f>
      </c>
      <c r="H663" s="283">
        <f>IF($A663="","",SUMIFS(Txn[Sell Proceeds],Txn[Key],$A663,Txn[Transaction Order],"&gt;"&amp;IFERROR(_xlfn.MAXIFS(Txn[Transaction Order],Txn[Key],$A663,Txn[Running Units],"&gt;-0.000001",Txn[Running Units],"&lt;0.000001"),0)))</f>
      </c>
      <c r="I663" s="284" t="str">
        <f>IF($A663="","",IFERROR(INDEX(Prices[Current Price],MATCH($A663,Prices[Key],0)),0))</f>
        <v/>
      </c>
      <c r="J663" s="285" t="str">
        <f>IF($A663="","",IFERROR(INDEX(Prices[FX to SGD],MATCH($A663,Prices[Key],0)),1))</f>
        <v/>
      </c>
      <c r="K663" s="283" t="str">
        <f t="shared" si="98"/>
        <v/>
      </c>
      <c r="L663" s="283" t="str">
        <f t="shared" si="99"/>
        <v/>
      </c>
      <c r="M663" s="283" t="str">
        <f t="shared" si="100"/>
        <v/>
      </c>
      <c r="N663" s="286" t="str">
        <f t="shared" si="101"/>
        <v/>
      </c>
      <c r="O663" t="str">
        <f>IF($A663="","",IFERROR(INDEX(Prices[Category],MATCH($A663,Prices[Key],0)),"Uncategorized"))</f>
        <v/>
      </c>
      <c r="P663" s="287" t="str">
        <f t="shared" si="102"/>
        <v/>
      </c>
      <c r="Q663" s="287" t="str">
        <f t="shared" si="103"/>
        <v/>
      </c>
    </row>
    <row r="664" spans="1:17" ht="15" customHeight="1" x14ac:dyDescent="0.2">
      <c r="A664" s="240" t="str">
        <f>IFERROR(INDEX('All Ticker P&amp;L'!$A$2:$A$1001,MATCH(ROWS($A$2:A664),'All Ticker P&amp;L'!$N$2:$N$1001,0)),"")</f>
        <v/>
      </c>
      <c r="B664" s="240" t="str">
        <f t="shared" si="95"/>
        <v/>
      </c>
      <c r="C664" s="240" t="str">
        <f t="shared" si="96"/>
        <v/>
      </c>
      <c r="D664" s="240" t="str">
        <f t="shared" si="97"/>
        <v/>
      </c>
      <c r="E664" s="261" t="str">
        <f>IF($A664="","",SUMIFS(Txn[Signed Units],Txn[Key],$A664))</f>
        <v/>
      </c>
      <c r="F664" s="283">
        <f>IF($A664="","",SUMIFS(Txn[Buy Cost],Txn[Key],$A664,Txn[Transaction Order],"&gt;"&amp;IFERROR(_xlfn.MAXIFS(Txn[Transaction Order],Txn[Key],$A664,Txn[Running Units],"&gt;-0.000001",Txn[Running Units],"&lt;0.000001"),0)))</f>
      </c>
      <c r="G664" s="283">
        <f>IF($A664="","",IFERROR(F664/SUMIFS(Txn[Units Purchased or Sold],Txn[Key],$A664,Txn[Transaction Order],"&gt;"&amp;IFERROR(_xlfn.MAXIFS(Txn[Transaction Order],Txn[Key],$A664,Txn[Running Units],"&gt;-0.000001",Txn[Running Units],"&lt;0.000001"),0),Txn[Sell (-1) Buy (1) Fees (0) Dividend (2)],1),0))</f>
      </c>
      <c r="H664" s="283">
        <f>IF($A664="","",SUMIFS(Txn[Sell Proceeds],Txn[Key],$A664,Txn[Transaction Order],"&gt;"&amp;IFERROR(_xlfn.MAXIFS(Txn[Transaction Order],Txn[Key],$A664,Txn[Running Units],"&gt;-0.000001",Txn[Running Units],"&lt;0.000001"),0)))</f>
      </c>
      <c r="I664" s="284" t="str">
        <f>IF($A664="","",IFERROR(INDEX(Prices[Current Price],MATCH($A664,Prices[Key],0)),0))</f>
        <v/>
      </c>
      <c r="J664" s="285" t="str">
        <f>IF($A664="","",IFERROR(INDEX(Prices[FX to SGD],MATCH($A664,Prices[Key],0)),1))</f>
        <v/>
      </c>
      <c r="K664" s="283" t="str">
        <f t="shared" si="98"/>
        <v/>
      </c>
      <c r="L664" s="283" t="str">
        <f t="shared" si="99"/>
        <v/>
      </c>
      <c r="M664" s="283" t="str">
        <f t="shared" si="100"/>
        <v/>
      </c>
      <c r="N664" s="286" t="str">
        <f t="shared" si="101"/>
        <v/>
      </c>
      <c r="O664" t="str">
        <f>IF($A664="","",IFERROR(INDEX(Prices[Category],MATCH($A664,Prices[Key],0)),"Uncategorized"))</f>
        <v/>
      </c>
      <c r="P664" s="287" t="str">
        <f t="shared" si="102"/>
        <v/>
      </c>
      <c r="Q664" s="287" t="str">
        <f t="shared" si="103"/>
        <v/>
      </c>
    </row>
    <row r="665" spans="1:17" ht="15" customHeight="1" x14ac:dyDescent="0.2">
      <c r="A665" s="240" t="str">
        <f>IFERROR(INDEX('All Ticker P&amp;L'!$A$2:$A$1001,MATCH(ROWS($A$2:A665),'All Ticker P&amp;L'!$N$2:$N$1001,0)),"")</f>
        <v/>
      </c>
      <c r="B665" s="240" t="str">
        <f t="shared" si="95"/>
        <v/>
      </c>
      <c r="C665" s="240" t="str">
        <f t="shared" si="96"/>
        <v/>
      </c>
      <c r="D665" s="240" t="str">
        <f t="shared" si="97"/>
        <v/>
      </c>
      <c r="E665" s="261" t="str">
        <f>IF($A665="","",SUMIFS(Txn[Signed Units],Txn[Key],$A665))</f>
        <v/>
      </c>
      <c r="F665" s="283">
        <f>IF($A665="","",SUMIFS(Txn[Buy Cost],Txn[Key],$A665,Txn[Transaction Order],"&gt;"&amp;IFERROR(_xlfn.MAXIFS(Txn[Transaction Order],Txn[Key],$A665,Txn[Running Units],"&gt;-0.000001",Txn[Running Units],"&lt;0.000001"),0)))</f>
      </c>
      <c r="G665" s="283">
        <f>IF($A665="","",IFERROR(F665/SUMIFS(Txn[Units Purchased or Sold],Txn[Key],$A665,Txn[Transaction Order],"&gt;"&amp;IFERROR(_xlfn.MAXIFS(Txn[Transaction Order],Txn[Key],$A665,Txn[Running Units],"&gt;-0.000001",Txn[Running Units],"&lt;0.000001"),0),Txn[Sell (-1) Buy (1) Fees (0) Dividend (2)],1),0))</f>
      </c>
      <c r="H665" s="283">
        <f>IF($A665="","",SUMIFS(Txn[Sell Proceeds],Txn[Key],$A665,Txn[Transaction Order],"&gt;"&amp;IFERROR(_xlfn.MAXIFS(Txn[Transaction Order],Txn[Key],$A665,Txn[Running Units],"&gt;-0.000001",Txn[Running Units],"&lt;0.000001"),0)))</f>
      </c>
      <c r="I665" s="284" t="str">
        <f>IF($A665="","",IFERROR(INDEX(Prices[Current Price],MATCH($A665,Prices[Key],0)),0))</f>
        <v/>
      </c>
      <c r="J665" s="285" t="str">
        <f>IF($A665="","",IFERROR(INDEX(Prices[FX to SGD],MATCH($A665,Prices[Key],0)),1))</f>
        <v/>
      </c>
      <c r="K665" s="283" t="str">
        <f t="shared" si="98"/>
        <v/>
      </c>
      <c r="L665" s="283" t="str">
        <f t="shared" si="99"/>
        <v/>
      </c>
      <c r="M665" s="283" t="str">
        <f t="shared" si="100"/>
        <v/>
      </c>
      <c r="N665" s="286" t="str">
        <f t="shared" si="101"/>
        <v/>
      </c>
      <c r="O665" t="str">
        <f>IF($A665="","",IFERROR(INDEX(Prices[Category],MATCH($A665,Prices[Key],0)),"Uncategorized"))</f>
        <v/>
      </c>
      <c r="P665" s="287" t="str">
        <f t="shared" si="102"/>
        <v/>
      </c>
      <c r="Q665" s="287" t="str">
        <f t="shared" si="103"/>
        <v/>
      </c>
    </row>
    <row r="666" spans="1:17" ht="15" customHeight="1" x14ac:dyDescent="0.2">
      <c r="A666" s="240" t="str">
        <f>IFERROR(INDEX('All Ticker P&amp;L'!$A$2:$A$1001,MATCH(ROWS($A$2:A666),'All Ticker P&amp;L'!$N$2:$N$1001,0)),"")</f>
        <v/>
      </c>
      <c r="B666" s="240" t="str">
        <f t="shared" si="95"/>
        <v/>
      </c>
      <c r="C666" s="240" t="str">
        <f t="shared" si="96"/>
        <v/>
      </c>
      <c r="D666" s="240" t="str">
        <f t="shared" si="97"/>
        <v/>
      </c>
      <c r="E666" s="261" t="str">
        <f>IF($A666="","",SUMIFS(Txn[Signed Units],Txn[Key],$A666))</f>
        <v/>
      </c>
      <c r="F666" s="283">
        <f>IF($A666="","",SUMIFS(Txn[Buy Cost],Txn[Key],$A666,Txn[Transaction Order],"&gt;"&amp;IFERROR(_xlfn.MAXIFS(Txn[Transaction Order],Txn[Key],$A666,Txn[Running Units],"&gt;-0.000001",Txn[Running Units],"&lt;0.000001"),0)))</f>
      </c>
      <c r="G666" s="283">
        <f>IF($A666="","",IFERROR(F666/SUMIFS(Txn[Units Purchased or Sold],Txn[Key],$A666,Txn[Transaction Order],"&gt;"&amp;IFERROR(_xlfn.MAXIFS(Txn[Transaction Order],Txn[Key],$A666,Txn[Running Units],"&gt;-0.000001",Txn[Running Units],"&lt;0.000001"),0),Txn[Sell (-1) Buy (1) Fees (0) Dividend (2)],1),0))</f>
      </c>
      <c r="H666" s="283">
        <f>IF($A666="","",SUMIFS(Txn[Sell Proceeds],Txn[Key],$A666,Txn[Transaction Order],"&gt;"&amp;IFERROR(_xlfn.MAXIFS(Txn[Transaction Order],Txn[Key],$A666,Txn[Running Units],"&gt;-0.000001",Txn[Running Units],"&lt;0.000001"),0)))</f>
      </c>
      <c r="I666" s="284" t="str">
        <f>IF($A666="","",IFERROR(INDEX(Prices[Current Price],MATCH($A666,Prices[Key],0)),0))</f>
        <v/>
      </c>
      <c r="J666" s="285" t="str">
        <f>IF($A666="","",IFERROR(INDEX(Prices[FX to SGD],MATCH($A666,Prices[Key],0)),1))</f>
        <v/>
      </c>
      <c r="K666" s="283" t="str">
        <f t="shared" si="98"/>
        <v/>
      </c>
      <c r="L666" s="283" t="str">
        <f t="shared" si="99"/>
        <v/>
      </c>
      <c r="M666" s="283" t="str">
        <f t="shared" si="100"/>
        <v/>
      </c>
      <c r="N666" s="286" t="str">
        <f t="shared" si="101"/>
        <v/>
      </c>
      <c r="O666" t="str">
        <f>IF($A666="","",IFERROR(INDEX(Prices[Category],MATCH($A666,Prices[Key],0)),"Uncategorized"))</f>
        <v/>
      </c>
      <c r="P666" s="287" t="str">
        <f t="shared" si="102"/>
        <v/>
      </c>
      <c r="Q666" s="287" t="str">
        <f t="shared" si="103"/>
        <v/>
      </c>
    </row>
    <row r="667" spans="1:17" ht="15" customHeight="1" x14ac:dyDescent="0.2">
      <c r="A667" s="240" t="str">
        <f>IFERROR(INDEX('All Ticker P&amp;L'!$A$2:$A$1001,MATCH(ROWS($A$2:A667),'All Ticker P&amp;L'!$N$2:$N$1001,0)),"")</f>
        <v/>
      </c>
      <c r="B667" s="240" t="str">
        <f t="shared" si="95"/>
        <v/>
      </c>
      <c r="C667" s="240" t="str">
        <f t="shared" si="96"/>
        <v/>
      </c>
      <c r="D667" s="240" t="str">
        <f t="shared" si="97"/>
        <v/>
      </c>
      <c r="E667" s="261" t="str">
        <f>IF($A667="","",SUMIFS(Txn[Signed Units],Txn[Key],$A667))</f>
        <v/>
      </c>
      <c r="F667" s="283">
        <f>IF($A667="","",SUMIFS(Txn[Buy Cost],Txn[Key],$A667,Txn[Transaction Order],"&gt;"&amp;IFERROR(_xlfn.MAXIFS(Txn[Transaction Order],Txn[Key],$A667,Txn[Running Units],"&gt;-0.000001",Txn[Running Units],"&lt;0.000001"),0)))</f>
      </c>
      <c r="G667" s="283">
        <f>IF($A667="","",IFERROR(F667/SUMIFS(Txn[Units Purchased or Sold],Txn[Key],$A667,Txn[Transaction Order],"&gt;"&amp;IFERROR(_xlfn.MAXIFS(Txn[Transaction Order],Txn[Key],$A667,Txn[Running Units],"&gt;-0.000001",Txn[Running Units],"&lt;0.000001"),0),Txn[Sell (-1) Buy (1) Fees (0) Dividend (2)],1),0))</f>
      </c>
      <c r="H667" s="283">
        <f>IF($A667="","",SUMIFS(Txn[Sell Proceeds],Txn[Key],$A667,Txn[Transaction Order],"&gt;"&amp;IFERROR(_xlfn.MAXIFS(Txn[Transaction Order],Txn[Key],$A667,Txn[Running Units],"&gt;-0.000001",Txn[Running Units],"&lt;0.000001"),0)))</f>
      </c>
      <c r="I667" s="284" t="str">
        <f>IF($A667="","",IFERROR(INDEX(Prices[Current Price],MATCH($A667,Prices[Key],0)),0))</f>
        <v/>
      </c>
      <c r="J667" s="285" t="str">
        <f>IF($A667="","",IFERROR(INDEX(Prices[FX to SGD],MATCH($A667,Prices[Key],0)),1))</f>
        <v/>
      </c>
      <c r="K667" s="283" t="str">
        <f t="shared" si="98"/>
        <v/>
      </c>
      <c r="L667" s="283" t="str">
        <f t="shared" si="99"/>
        <v/>
      </c>
      <c r="M667" s="283" t="str">
        <f t="shared" si="100"/>
        <v/>
      </c>
      <c r="N667" s="286" t="str">
        <f t="shared" si="101"/>
        <v/>
      </c>
      <c r="O667" t="str">
        <f>IF($A667="","",IFERROR(INDEX(Prices[Category],MATCH($A667,Prices[Key],0)),"Uncategorized"))</f>
        <v/>
      </c>
      <c r="P667" s="287" t="str">
        <f t="shared" si="102"/>
        <v/>
      </c>
      <c r="Q667" s="287" t="str">
        <f t="shared" si="103"/>
        <v/>
      </c>
    </row>
    <row r="668" spans="1:17" ht="15" customHeight="1" x14ac:dyDescent="0.2">
      <c r="A668" s="240" t="str">
        <f>IFERROR(INDEX('All Ticker P&amp;L'!$A$2:$A$1001,MATCH(ROWS($A$2:A668),'All Ticker P&amp;L'!$N$2:$N$1001,0)),"")</f>
        <v/>
      </c>
      <c r="B668" s="240" t="str">
        <f t="shared" si="95"/>
        <v/>
      </c>
      <c r="C668" s="240" t="str">
        <f t="shared" si="96"/>
        <v/>
      </c>
      <c r="D668" s="240" t="str">
        <f t="shared" si="97"/>
        <v/>
      </c>
      <c r="E668" s="261" t="str">
        <f>IF($A668="","",SUMIFS(Txn[Signed Units],Txn[Key],$A668))</f>
        <v/>
      </c>
      <c r="F668" s="283">
        <f>IF($A668="","",SUMIFS(Txn[Buy Cost],Txn[Key],$A668,Txn[Transaction Order],"&gt;"&amp;IFERROR(_xlfn.MAXIFS(Txn[Transaction Order],Txn[Key],$A668,Txn[Running Units],"&gt;-0.000001",Txn[Running Units],"&lt;0.000001"),0)))</f>
      </c>
      <c r="G668" s="283">
        <f>IF($A668="","",IFERROR(F668/SUMIFS(Txn[Units Purchased or Sold],Txn[Key],$A668,Txn[Transaction Order],"&gt;"&amp;IFERROR(_xlfn.MAXIFS(Txn[Transaction Order],Txn[Key],$A668,Txn[Running Units],"&gt;-0.000001",Txn[Running Units],"&lt;0.000001"),0),Txn[Sell (-1) Buy (1) Fees (0) Dividend (2)],1),0))</f>
      </c>
      <c r="H668" s="283">
        <f>IF($A668="","",SUMIFS(Txn[Sell Proceeds],Txn[Key],$A668,Txn[Transaction Order],"&gt;"&amp;IFERROR(_xlfn.MAXIFS(Txn[Transaction Order],Txn[Key],$A668,Txn[Running Units],"&gt;-0.000001",Txn[Running Units],"&lt;0.000001"),0)))</f>
      </c>
      <c r="I668" s="284" t="str">
        <f>IF($A668="","",IFERROR(INDEX(Prices[Current Price],MATCH($A668,Prices[Key],0)),0))</f>
        <v/>
      </c>
      <c r="J668" s="285" t="str">
        <f>IF($A668="","",IFERROR(INDEX(Prices[FX to SGD],MATCH($A668,Prices[Key],0)),1))</f>
        <v/>
      </c>
      <c r="K668" s="283" t="str">
        <f t="shared" si="98"/>
        <v/>
      </c>
      <c r="L668" s="283" t="str">
        <f t="shared" si="99"/>
        <v/>
      </c>
      <c r="M668" s="283" t="str">
        <f t="shared" si="100"/>
        <v/>
      </c>
      <c r="N668" s="286" t="str">
        <f t="shared" si="101"/>
        <v/>
      </c>
      <c r="O668" t="str">
        <f>IF($A668="","",IFERROR(INDEX(Prices[Category],MATCH($A668,Prices[Key],0)),"Uncategorized"))</f>
        <v/>
      </c>
      <c r="P668" s="287" t="str">
        <f t="shared" si="102"/>
        <v/>
      </c>
      <c r="Q668" s="287" t="str">
        <f t="shared" si="103"/>
        <v/>
      </c>
    </row>
    <row r="669" spans="1:17" ht="15" customHeight="1" x14ac:dyDescent="0.2">
      <c r="A669" s="240" t="str">
        <f>IFERROR(INDEX('All Ticker P&amp;L'!$A$2:$A$1001,MATCH(ROWS($A$2:A669),'All Ticker P&amp;L'!$N$2:$N$1001,0)),"")</f>
        <v/>
      </c>
      <c r="B669" s="240" t="str">
        <f t="shared" si="95"/>
        <v/>
      </c>
      <c r="C669" s="240" t="str">
        <f t="shared" si="96"/>
        <v/>
      </c>
      <c r="D669" s="240" t="str">
        <f t="shared" si="97"/>
        <v/>
      </c>
      <c r="E669" s="261" t="str">
        <f>IF($A669="","",SUMIFS(Txn[Signed Units],Txn[Key],$A669))</f>
        <v/>
      </c>
      <c r="F669" s="283">
        <f>IF($A669="","",SUMIFS(Txn[Buy Cost],Txn[Key],$A669,Txn[Transaction Order],"&gt;"&amp;IFERROR(_xlfn.MAXIFS(Txn[Transaction Order],Txn[Key],$A669,Txn[Running Units],"&gt;-0.000001",Txn[Running Units],"&lt;0.000001"),0)))</f>
      </c>
      <c r="G669" s="283">
        <f>IF($A669="","",IFERROR(F669/SUMIFS(Txn[Units Purchased or Sold],Txn[Key],$A669,Txn[Transaction Order],"&gt;"&amp;IFERROR(_xlfn.MAXIFS(Txn[Transaction Order],Txn[Key],$A669,Txn[Running Units],"&gt;-0.000001",Txn[Running Units],"&lt;0.000001"),0),Txn[Sell (-1) Buy (1) Fees (0) Dividend (2)],1),0))</f>
      </c>
      <c r="H669" s="283">
        <f>IF($A669="","",SUMIFS(Txn[Sell Proceeds],Txn[Key],$A669,Txn[Transaction Order],"&gt;"&amp;IFERROR(_xlfn.MAXIFS(Txn[Transaction Order],Txn[Key],$A669,Txn[Running Units],"&gt;-0.000001",Txn[Running Units],"&lt;0.000001"),0)))</f>
      </c>
      <c r="I669" s="284" t="str">
        <f>IF($A669="","",IFERROR(INDEX(Prices[Current Price],MATCH($A669,Prices[Key],0)),0))</f>
        <v/>
      </c>
      <c r="J669" s="285" t="str">
        <f>IF($A669="","",IFERROR(INDEX(Prices[FX to SGD],MATCH($A669,Prices[Key],0)),1))</f>
        <v/>
      </c>
      <c r="K669" s="283" t="str">
        <f t="shared" si="98"/>
        <v/>
      </c>
      <c r="L669" s="283" t="str">
        <f t="shared" si="99"/>
        <v/>
      </c>
      <c r="M669" s="283" t="str">
        <f t="shared" si="100"/>
        <v/>
      </c>
      <c r="N669" s="286" t="str">
        <f t="shared" si="101"/>
        <v/>
      </c>
      <c r="O669" t="str">
        <f>IF($A669="","",IFERROR(INDEX(Prices[Category],MATCH($A669,Prices[Key],0)),"Uncategorized"))</f>
        <v/>
      </c>
      <c r="P669" s="287" t="str">
        <f t="shared" si="102"/>
        <v/>
      </c>
      <c r="Q669" s="287" t="str">
        <f t="shared" si="103"/>
        <v/>
      </c>
    </row>
    <row r="670" spans="1:17" ht="15" customHeight="1" x14ac:dyDescent="0.2">
      <c r="A670" s="240" t="str">
        <f>IFERROR(INDEX('All Ticker P&amp;L'!$A$2:$A$1001,MATCH(ROWS($A$2:A670),'All Ticker P&amp;L'!$N$2:$N$1001,0)),"")</f>
        <v/>
      </c>
      <c r="B670" s="240" t="str">
        <f t="shared" si="95"/>
        <v/>
      </c>
      <c r="C670" s="240" t="str">
        <f t="shared" si="96"/>
        <v/>
      </c>
      <c r="D670" s="240" t="str">
        <f t="shared" si="97"/>
        <v/>
      </c>
      <c r="E670" s="261" t="str">
        <f>IF($A670="","",SUMIFS(Txn[Signed Units],Txn[Key],$A670))</f>
        <v/>
      </c>
      <c r="F670" s="283">
        <f>IF($A670="","",SUMIFS(Txn[Buy Cost],Txn[Key],$A670,Txn[Transaction Order],"&gt;"&amp;IFERROR(_xlfn.MAXIFS(Txn[Transaction Order],Txn[Key],$A670,Txn[Running Units],"&gt;-0.000001",Txn[Running Units],"&lt;0.000001"),0)))</f>
      </c>
      <c r="G670" s="283">
        <f>IF($A670="","",IFERROR(F670/SUMIFS(Txn[Units Purchased or Sold],Txn[Key],$A670,Txn[Transaction Order],"&gt;"&amp;IFERROR(_xlfn.MAXIFS(Txn[Transaction Order],Txn[Key],$A670,Txn[Running Units],"&gt;-0.000001",Txn[Running Units],"&lt;0.000001"),0),Txn[Sell (-1) Buy (1) Fees (0) Dividend (2)],1),0))</f>
      </c>
      <c r="H670" s="283">
        <f>IF($A670="","",SUMIFS(Txn[Sell Proceeds],Txn[Key],$A670,Txn[Transaction Order],"&gt;"&amp;IFERROR(_xlfn.MAXIFS(Txn[Transaction Order],Txn[Key],$A670,Txn[Running Units],"&gt;-0.000001",Txn[Running Units],"&lt;0.000001"),0)))</f>
      </c>
      <c r="I670" s="284" t="str">
        <f>IF($A670="","",IFERROR(INDEX(Prices[Current Price],MATCH($A670,Prices[Key],0)),0))</f>
        <v/>
      </c>
      <c r="J670" s="285" t="str">
        <f>IF($A670="","",IFERROR(INDEX(Prices[FX to SGD],MATCH($A670,Prices[Key],0)),1))</f>
        <v/>
      </c>
      <c r="K670" s="283" t="str">
        <f t="shared" si="98"/>
        <v/>
      </c>
      <c r="L670" s="283" t="str">
        <f t="shared" si="99"/>
        <v/>
      </c>
      <c r="M670" s="283" t="str">
        <f t="shared" si="100"/>
        <v/>
      </c>
      <c r="N670" s="286" t="str">
        <f t="shared" si="101"/>
        <v/>
      </c>
      <c r="O670" t="str">
        <f>IF($A670="","",IFERROR(INDEX(Prices[Category],MATCH($A670,Prices[Key],0)),"Uncategorized"))</f>
        <v/>
      </c>
      <c r="P670" s="287" t="str">
        <f t="shared" si="102"/>
        <v/>
      </c>
      <c r="Q670" s="287" t="str">
        <f t="shared" si="103"/>
        <v/>
      </c>
    </row>
    <row r="671" spans="1:17" ht="15" customHeight="1" x14ac:dyDescent="0.2">
      <c r="A671" s="240" t="str">
        <f>IFERROR(INDEX('All Ticker P&amp;L'!$A$2:$A$1001,MATCH(ROWS($A$2:A671),'All Ticker P&amp;L'!$N$2:$N$1001,0)),"")</f>
        <v/>
      </c>
      <c r="B671" s="240" t="str">
        <f t="shared" si="95"/>
        <v/>
      </c>
      <c r="C671" s="240" t="str">
        <f t="shared" si="96"/>
        <v/>
      </c>
      <c r="D671" s="240" t="str">
        <f t="shared" si="97"/>
        <v/>
      </c>
      <c r="E671" s="261" t="str">
        <f>IF($A671="","",SUMIFS(Txn[Signed Units],Txn[Key],$A671))</f>
        <v/>
      </c>
      <c r="F671" s="283">
        <f>IF($A671="","",SUMIFS(Txn[Buy Cost],Txn[Key],$A671,Txn[Transaction Order],"&gt;"&amp;IFERROR(_xlfn.MAXIFS(Txn[Transaction Order],Txn[Key],$A671,Txn[Running Units],"&gt;-0.000001",Txn[Running Units],"&lt;0.000001"),0)))</f>
      </c>
      <c r="G671" s="283">
        <f>IF($A671="","",IFERROR(F671/SUMIFS(Txn[Units Purchased or Sold],Txn[Key],$A671,Txn[Transaction Order],"&gt;"&amp;IFERROR(_xlfn.MAXIFS(Txn[Transaction Order],Txn[Key],$A671,Txn[Running Units],"&gt;-0.000001",Txn[Running Units],"&lt;0.000001"),0),Txn[Sell (-1) Buy (1) Fees (0) Dividend (2)],1),0))</f>
      </c>
      <c r="H671" s="283">
        <f>IF($A671="","",SUMIFS(Txn[Sell Proceeds],Txn[Key],$A671,Txn[Transaction Order],"&gt;"&amp;IFERROR(_xlfn.MAXIFS(Txn[Transaction Order],Txn[Key],$A671,Txn[Running Units],"&gt;-0.000001",Txn[Running Units],"&lt;0.000001"),0)))</f>
      </c>
      <c r="I671" s="284" t="str">
        <f>IF($A671="","",IFERROR(INDEX(Prices[Current Price],MATCH($A671,Prices[Key],0)),0))</f>
        <v/>
      </c>
      <c r="J671" s="285" t="str">
        <f>IF($A671="","",IFERROR(INDEX(Prices[FX to SGD],MATCH($A671,Prices[Key],0)),1))</f>
        <v/>
      </c>
      <c r="K671" s="283" t="str">
        <f t="shared" si="98"/>
        <v/>
      </c>
      <c r="L671" s="283" t="str">
        <f t="shared" si="99"/>
        <v/>
      </c>
      <c r="M671" s="283" t="str">
        <f t="shared" si="100"/>
        <v/>
      </c>
      <c r="N671" s="286" t="str">
        <f t="shared" si="101"/>
        <v/>
      </c>
      <c r="O671" t="str">
        <f>IF($A671="","",IFERROR(INDEX(Prices[Category],MATCH($A671,Prices[Key],0)),"Uncategorized"))</f>
        <v/>
      </c>
      <c r="P671" s="287" t="str">
        <f t="shared" si="102"/>
        <v/>
      </c>
      <c r="Q671" s="287" t="str">
        <f t="shared" si="103"/>
        <v/>
      </c>
    </row>
    <row r="672" spans="1:17" ht="15" customHeight="1" x14ac:dyDescent="0.2">
      <c r="A672" s="240" t="str">
        <f>IFERROR(INDEX('All Ticker P&amp;L'!$A$2:$A$1001,MATCH(ROWS($A$2:A672),'All Ticker P&amp;L'!$N$2:$N$1001,0)),"")</f>
        <v/>
      </c>
      <c r="B672" s="240" t="str">
        <f t="shared" si="95"/>
        <v/>
      </c>
      <c r="C672" s="240" t="str">
        <f t="shared" si="96"/>
        <v/>
      </c>
      <c r="D672" s="240" t="str">
        <f t="shared" si="97"/>
        <v/>
      </c>
      <c r="E672" s="261" t="str">
        <f>IF($A672="","",SUMIFS(Txn[Signed Units],Txn[Key],$A672))</f>
        <v/>
      </c>
      <c r="F672" s="283">
        <f>IF($A672="","",SUMIFS(Txn[Buy Cost],Txn[Key],$A672,Txn[Transaction Order],"&gt;"&amp;IFERROR(_xlfn.MAXIFS(Txn[Transaction Order],Txn[Key],$A672,Txn[Running Units],"&gt;-0.000001",Txn[Running Units],"&lt;0.000001"),0)))</f>
      </c>
      <c r="G672" s="283">
        <f>IF($A672="","",IFERROR(F672/SUMIFS(Txn[Units Purchased or Sold],Txn[Key],$A672,Txn[Transaction Order],"&gt;"&amp;IFERROR(_xlfn.MAXIFS(Txn[Transaction Order],Txn[Key],$A672,Txn[Running Units],"&gt;-0.000001",Txn[Running Units],"&lt;0.000001"),0),Txn[Sell (-1) Buy (1) Fees (0) Dividend (2)],1),0))</f>
      </c>
      <c r="H672" s="283">
        <f>IF($A672="","",SUMIFS(Txn[Sell Proceeds],Txn[Key],$A672,Txn[Transaction Order],"&gt;"&amp;IFERROR(_xlfn.MAXIFS(Txn[Transaction Order],Txn[Key],$A672,Txn[Running Units],"&gt;-0.000001",Txn[Running Units],"&lt;0.000001"),0)))</f>
      </c>
      <c r="I672" s="284" t="str">
        <f>IF($A672="","",IFERROR(INDEX(Prices[Current Price],MATCH($A672,Prices[Key],0)),0))</f>
        <v/>
      </c>
      <c r="J672" s="285" t="str">
        <f>IF($A672="","",IFERROR(INDEX(Prices[FX to SGD],MATCH($A672,Prices[Key],0)),1))</f>
        <v/>
      </c>
      <c r="K672" s="283" t="str">
        <f t="shared" si="98"/>
        <v/>
      </c>
      <c r="L672" s="283" t="str">
        <f t="shared" si="99"/>
        <v/>
      </c>
      <c r="M672" s="283" t="str">
        <f t="shared" si="100"/>
        <v/>
      </c>
      <c r="N672" s="286" t="str">
        <f t="shared" si="101"/>
        <v/>
      </c>
      <c r="O672" t="str">
        <f>IF($A672="","",IFERROR(INDEX(Prices[Category],MATCH($A672,Prices[Key],0)),"Uncategorized"))</f>
        <v/>
      </c>
      <c r="P672" s="287" t="str">
        <f t="shared" si="102"/>
        <v/>
      </c>
      <c r="Q672" s="287" t="str">
        <f t="shared" si="103"/>
        <v/>
      </c>
    </row>
    <row r="673" spans="1:17" ht="15" customHeight="1" x14ac:dyDescent="0.2">
      <c r="A673" s="240" t="str">
        <f>IFERROR(INDEX('All Ticker P&amp;L'!$A$2:$A$1001,MATCH(ROWS($A$2:A673),'All Ticker P&amp;L'!$N$2:$N$1001,0)),"")</f>
        <v/>
      </c>
      <c r="B673" s="240" t="str">
        <f t="shared" si="95"/>
        <v/>
      </c>
      <c r="C673" s="240" t="str">
        <f t="shared" si="96"/>
        <v/>
      </c>
      <c r="D673" s="240" t="str">
        <f t="shared" si="97"/>
        <v/>
      </c>
      <c r="E673" s="261" t="str">
        <f>IF($A673="","",SUMIFS(Txn[Signed Units],Txn[Key],$A673))</f>
        <v/>
      </c>
      <c r="F673" s="283">
        <f>IF($A673="","",SUMIFS(Txn[Buy Cost],Txn[Key],$A673,Txn[Transaction Order],"&gt;"&amp;IFERROR(_xlfn.MAXIFS(Txn[Transaction Order],Txn[Key],$A673,Txn[Running Units],"&gt;-0.000001",Txn[Running Units],"&lt;0.000001"),0)))</f>
      </c>
      <c r="G673" s="283">
        <f>IF($A673="","",IFERROR(F673/SUMIFS(Txn[Units Purchased or Sold],Txn[Key],$A673,Txn[Transaction Order],"&gt;"&amp;IFERROR(_xlfn.MAXIFS(Txn[Transaction Order],Txn[Key],$A673,Txn[Running Units],"&gt;-0.000001",Txn[Running Units],"&lt;0.000001"),0),Txn[Sell (-1) Buy (1) Fees (0) Dividend (2)],1),0))</f>
      </c>
      <c r="H673" s="283">
        <f>IF($A673="","",SUMIFS(Txn[Sell Proceeds],Txn[Key],$A673,Txn[Transaction Order],"&gt;"&amp;IFERROR(_xlfn.MAXIFS(Txn[Transaction Order],Txn[Key],$A673,Txn[Running Units],"&gt;-0.000001",Txn[Running Units],"&lt;0.000001"),0)))</f>
      </c>
      <c r="I673" s="284" t="str">
        <f>IF($A673="","",IFERROR(INDEX(Prices[Current Price],MATCH($A673,Prices[Key],0)),0))</f>
        <v/>
      </c>
      <c r="J673" s="285" t="str">
        <f>IF($A673="","",IFERROR(INDEX(Prices[FX to SGD],MATCH($A673,Prices[Key],0)),1))</f>
        <v/>
      </c>
      <c r="K673" s="283" t="str">
        <f t="shared" si="98"/>
        <v/>
      </c>
      <c r="L673" s="283" t="str">
        <f t="shared" si="99"/>
        <v/>
      </c>
      <c r="M673" s="283" t="str">
        <f t="shared" si="100"/>
        <v/>
      </c>
      <c r="N673" s="286" t="str">
        <f t="shared" si="101"/>
        <v/>
      </c>
      <c r="O673" t="str">
        <f>IF($A673="","",IFERROR(INDEX(Prices[Category],MATCH($A673,Prices[Key],0)),"Uncategorized"))</f>
        <v/>
      </c>
      <c r="P673" s="287" t="str">
        <f t="shared" si="102"/>
        <v/>
      </c>
      <c r="Q673" s="287" t="str">
        <f t="shared" si="103"/>
        <v/>
      </c>
    </row>
    <row r="674" spans="1:17" ht="15" customHeight="1" x14ac:dyDescent="0.2">
      <c r="A674" s="240" t="str">
        <f>IFERROR(INDEX('All Ticker P&amp;L'!$A$2:$A$1001,MATCH(ROWS($A$2:A674),'All Ticker P&amp;L'!$N$2:$N$1001,0)),"")</f>
        <v/>
      </c>
      <c r="B674" s="240" t="str">
        <f t="shared" si="95"/>
        <v/>
      </c>
      <c r="C674" s="240" t="str">
        <f t="shared" si="96"/>
        <v/>
      </c>
      <c r="D674" s="240" t="str">
        <f t="shared" si="97"/>
        <v/>
      </c>
      <c r="E674" s="261" t="str">
        <f>IF($A674="","",SUMIFS(Txn[Signed Units],Txn[Key],$A674))</f>
        <v/>
      </c>
      <c r="F674" s="283">
        <f>IF($A674="","",SUMIFS(Txn[Buy Cost],Txn[Key],$A674,Txn[Transaction Order],"&gt;"&amp;IFERROR(_xlfn.MAXIFS(Txn[Transaction Order],Txn[Key],$A674,Txn[Running Units],"&gt;-0.000001",Txn[Running Units],"&lt;0.000001"),0)))</f>
      </c>
      <c r="G674" s="283">
        <f>IF($A674="","",IFERROR(F674/SUMIFS(Txn[Units Purchased or Sold],Txn[Key],$A674,Txn[Transaction Order],"&gt;"&amp;IFERROR(_xlfn.MAXIFS(Txn[Transaction Order],Txn[Key],$A674,Txn[Running Units],"&gt;-0.000001",Txn[Running Units],"&lt;0.000001"),0),Txn[Sell (-1) Buy (1) Fees (0) Dividend (2)],1),0))</f>
      </c>
      <c r="H674" s="283">
        <f>IF($A674="","",SUMIFS(Txn[Sell Proceeds],Txn[Key],$A674,Txn[Transaction Order],"&gt;"&amp;IFERROR(_xlfn.MAXIFS(Txn[Transaction Order],Txn[Key],$A674,Txn[Running Units],"&gt;-0.000001",Txn[Running Units],"&lt;0.000001"),0)))</f>
      </c>
      <c r="I674" s="284" t="str">
        <f>IF($A674="","",IFERROR(INDEX(Prices[Current Price],MATCH($A674,Prices[Key],0)),0))</f>
        <v/>
      </c>
      <c r="J674" s="285" t="str">
        <f>IF($A674="","",IFERROR(INDEX(Prices[FX to SGD],MATCH($A674,Prices[Key],0)),1))</f>
        <v/>
      </c>
      <c r="K674" s="283" t="str">
        <f t="shared" si="98"/>
        <v/>
      </c>
      <c r="L674" s="283" t="str">
        <f t="shared" si="99"/>
        <v/>
      </c>
      <c r="M674" s="283" t="str">
        <f t="shared" si="100"/>
        <v/>
      </c>
      <c r="N674" s="286" t="str">
        <f t="shared" si="101"/>
        <v/>
      </c>
      <c r="O674" t="str">
        <f>IF($A674="","",IFERROR(INDEX(Prices[Category],MATCH($A674,Prices[Key],0)),"Uncategorized"))</f>
        <v/>
      </c>
      <c r="P674" s="287" t="str">
        <f t="shared" si="102"/>
        <v/>
      </c>
      <c r="Q674" s="287" t="str">
        <f t="shared" si="103"/>
        <v/>
      </c>
    </row>
    <row r="675" spans="1:17" ht="15" customHeight="1" x14ac:dyDescent="0.2">
      <c r="A675" s="240" t="str">
        <f>IFERROR(INDEX('All Ticker P&amp;L'!$A$2:$A$1001,MATCH(ROWS($A$2:A675),'All Ticker P&amp;L'!$N$2:$N$1001,0)),"")</f>
        <v/>
      </c>
      <c r="B675" s="240" t="str">
        <f t="shared" si="95"/>
        <v/>
      </c>
      <c r="C675" s="240" t="str">
        <f t="shared" si="96"/>
        <v/>
      </c>
      <c r="D675" s="240" t="str">
        <f t="shared" si="97"/>
        <v/>
      </c>
      <c r="E675" s="261" t="str">
        <f>IF($A675="","",SUMIFS(Txn[Signed Units],Txn[Key],$A675))</f>
        <v/>
      </c>
      <c r="F675" s="283">
        <f>IF($A675="","",SUMIFS(Txn[Buy Cost],Txn[Key],$A675,Txn[Transaction Order],"&gt;"&amp;IFERROR(_xlfn.MAXIFS(Txn[Transaction Order],Txn[Key],$A675,Txn[Running Units],"&gt;-0.000001",Txn[Running Units],"&lt;0.000001"),0)))</f>
      </c>
      <c r="G675" s="283">
        <f>IF($A675="","",IFERROR(F675/SUMIFS(Txn[Units Purchased or Sold],Txn[Key],$A675,Txn[Transaction Order],"&gt;"&amp;IFERROR(_xlfn.MAXIFS(Txn[Transaction Order],Txn[Key],$A675,Txn[Running Units],"&gt;-0.000001",Txn[Running Units],"&lt;0.000001"),0),Txn[Sell (-1) Buy (1) Fees (0) Dividend (2)],1),0))</f>
      </c>
      <c r="H675" s="283">
        <f>IF($A675="","",SUMIFS(Txn[Sell Proceeds],Txn[Key],$A675,Txn[Transaction Order],"&gt;"&amp;IFERROR(_xlfn.MAXIFS(Txn[Transaction Order],Txn[Key],$A675,Txn[Running Units],"&gt;-0.000001",Txn[Running Units],"&lt;0.000001"),0)))</f>
      </c>
      <c r="I675" s="284" t="str">
        <f>IF($A675="","",IFERROR(INDEX(Prices[Current Price],MATCH($A675,Prices[Key],0)),0))</f>
        <v/>
      </c>
      <c r="J675" s="285" t="str">
        <f>IF($A675="","",IFERROR(INDEX(Prices[FX to SGD],MATCH($A675,Prices[Key],0)),1))</f>
        <v/>
      </c>
      <c r="K675" s="283" t="str">
        <f t="shared" si="98"/>
        <v/>
      </c>
      <c r="L675" s="283" t="str">
        <f t="shared" si="99"/>
        <v/>
      </c>
      <c r="M675" s="283" t="str">
        <f t="shared" si="100"/>
        <v/>
      </c>
      <c r="N675" s="286" t="str">
        <f t="shared" si="101"/>
        <v/>
      </c>
      <c r="O675" t="str">
        <f>IF($A675="","",IFERROR(INDEX(Prices[Category],MATCH($A675,Prices[Key],0)),"Uncategorized"))</f>
        <v/>
      </c>
      <c r="P675" s="287" t="str">
        <f t="shared" si="102"/>
        <v/>
      </c>
      <c r="Q675" s="287" t="str">
        <f t="shared" si="103"/>
        <v/>
      </c>
    </row>
    <row r="676" spans="1:17" ht="15" customHeight="1" x14ac:dyDescent="0.2">
      <c r="A676" s="240" t="str">
        <f>IFERROR(INDEX('All Ticker P&amp;L'!$A$2:$A$1001,MATCH(ROWS($A$2:A676),'All Ticker P&amp;L'!$N$2:$N$1001,0)),"")</f>
        <v/>
      </c>
      <c r="B676" s="240" t="str">
        <f t="shared" si="95"/>
        <v/>
      </c>
      <c r="C676" s="240" t="str">
        <f t="shared" si="96"/>
        <v/>
      </c>
      <c r="D676" s="240" t="str">
        <f t="shared" si="97"/>
        <v/>
      </c>
      <c r="E676" s="261" t="str">
        <f>IF($A676="","",SUMIFS(Txn[Signed Units],Txn[Key],$A676))</f>
        <v/>
      </c>
      <c r="F676" s="283">
        <f>IF($A676="","",SUMIFS(Txn[Buy Cost],Txn[Key],$A676,Txn[Transaction Order],"&gt;"&amp;IFERROR(_xlfn.MAXIFS(Txn[Transaction Order],Txn[Key],$A676,Txn[Running Units],"&gt;-0.000001",Txn[Running Units],"&lt;0.000001"),0)))</f>
      </c>
      <c r="G676" s="283">
        <f>IF($A676="","",IFERROR(F676/SUMIFS(Txn[Units Purchased or Sold],Txn[Key],$A676,Txn[Transaction Order],"&gt;"&amp;IFERROR(_xlfn.MAXIFS(Txn[Transaction Order],Txn[Key],$A676,Txn[Running Units],"&gt;-0.000001",Txn[Running Units],"&lt;0.000001"),0),Txn[Sell (-1) Buy (1) Fees (0) Dividend (2)],1),0))</f>
      </c>
      <c r="H676" s="283">
        <f>IF($A676="","",SUMIFS(Txn[Sell Proceeds],Txn[Key],$A676,Txn[Transaction Order],"&gt;"&amp;IFERROR(_xlfn.MAXIFS(Txn[Transaction Order],Txn[Key],$A676,Txn[Running Units],"&gt;-0.000001",Txn[Running Units],"&lt;0.000001"),0)))</f>
      </c>
      <c r="I676" s="284" t="str">
        <f>IF($A676="","",IFERROR(INDEX(Prices[Current Price],MATCH($A676,Prices[Key],0)),0))</f>
        <v/>
      </c>
      <c r="J676" s="285" t="str">
        <f>IF($A676="","",IFERROR(INDEX(Prices[FX to SGD],MATCH($A676,Prices[Key],0)),1))</f>
        <v/>
      </c>
      <c r="K676" s="283" t="str">
        <f t="shared" si="98"/>
        <v/>
      </c>
      <c r="L676" s="283" t="str">
        <f t="shared" si="99"/>
        <v/>
      </c>
      <c r="M676" s="283" t="str">
        <f t="shared" si="100"/>
        <v/>
      </c>
      <c r="N676" s="286" t="str">
        <f t="shared" si="101"/>
        <v/>
      </c>
      <c r="O676" t="str">
        <f>IF($A676="","",IFERROR(INDEX(Prices[Category],MATCH($A676,Prices[Key],0)),"Uncategorized"))</f>
        <v/>
      </c>
      <c r="P676" s="287" t="str">
        <f t="shared" si="102"/>
        <v/>
      </c>
      <c r="Q676" s="287" t="str">
        <f t="shared" si="103"/>
        <v/>
      </c>
    </row>
    <row r="677" spans="1:17" ht="15" customHeight="1" x14ac:dyDescent="0.2">
      <c r="A677" s="240" t="str">
        <f>IFERROR(INDEX('All Ticker P&amp;L'!$A$2:$A$1001,MATCH(ROWS($A$2:A677),'All Ticker P&amp;L'!$N$2:$N$1001,0)),"")</f>
        <v/>
      </c>
      <c r="B677" s="240" t="str">
        <f t="shared" si="95"/>
        <v/>
      </c>
      <c r="C677" s="240" t="str">
        <f t="shared" si="96"/>
        <v/>
      </c>
      <c r="D677" s="240" t="str">
        <f t="shared" si="97"/>
        <v/>
      </c>
      <c r="E677" s="261" t="str">
        <f>IF($A677="","",SUMIFS(Txn[Signed Units],Txn[Key],$A677))</f>
        <v/>
      </c>
      <c r="F677" s="283">
        <f>IF($A677="","",SUMIFS(Txn[Buy Cost],Txn[Key],$A677,Txn[Transaction Order],"&gt;"&amp;IFERROR(_xlfn.MAXIFS(Txn[Transaction Order],Txn[Key],$A677,Txn[Running Units],"&gt;-0.000001",Txn[Running Units],"&lt;0.000001"),0)))</f>
      </c>
      <c r="G677" s="283">
        <f>IF($A677="","",IFERROR(F677/SUMIFS(Txn[Units Purchased or Sold],Txn[Key],$A677,Txn[Transaction Order],"&gt;"&amp;IFERROR(_xlfn.MAXIFS(Txn[Transaction Order],Txn[Key],$A677,Txn[Running Units],"&gt;-0.000001",Txn[Running Units],"&lt;0.000001"),0),Txn[Sell (-1) Buy (1) Fees (0) Dividend (2)],1),0))</f>
      </c>
      <c r="H677" s="283">
        <f>IF($A677="","",SUMIFS(Txn[Sell Proceeds],Txn[Key],$A677,Txn[Transaction Order],"&gt;"&amp;IFERROR(_xlfn.MAXIFS(Txn[Transaction Order],Txn[Key],$A677,Txn[Running Units],"&gt;-0.000001",Txn[Running Units],"&lt;0.000001"),0)))</f>
      </c>
      <c r="I677" s="284" t="str">
        <f>IF($A677="","",IFERROR(INDEX(Prices[Current Price],MATCH($A677,Prices[Key],0)),0))</f>
        <v/>
      </c>
      <c r="J677" s="285" t="str">
        <f>IF($A677="","",IFERROR(INDEX(Prices[FX to SGD],MATCH($A677,Prices[Key],0)),1))</f>
        <v/>
      </c>
      <c r="K677" s="283" t="str">
        <f t="shared" si="98"/>
        <v/>
      </c>
      <c r="L677" s="283" t="str">
        <f t="shared" si="99"/>
        <v/>
      </c>
      <c r="M677" s="283" t="str">
        <f t="shared" si="100"/>
        <v/>
      </c>
      <c r="N677" s="286" t="str">
        <f t="shared" si="101"/>
        <v/>
      </c>
      <c r="O677" t="str">
        <f>IF($A677="","",IFERROR(INDEX(Prices[Category],MATCH($A677,Prices[Key],0)),"Uncategorized"))</f>
        <v/>
      </c>
      <c r="P677" s="287" t="str">
        <f t="shared" si="102"/>
        <v/>
      </c>
      <c r="Q677" s="287" t="str">
        <f t="shared" si="103"/>
        <v/>
      </c>
    </row>
    <row r="678" spans="1:17" ht="15" customHeight="1" x14ac:dyDescent="0.2">
      <c r="A678" s="240" t="str">
        <f>IFERROR(INDEX('All Ticker P&amp;L'!$A$2:$A$1001,MATCH(ROWS($A$2:A678),'All Ticker P&amp;L'!$N$2:$N$1001,0)),"")</f>
        <v/>
      </c>
      <c r="B678" s="240" t="str">
        <f t="shared" si="95"/>
        <v/>
      </c>
      <c r="C678" s="240" t="str">
        <f t="shared" si="96"/>
        <v/>
      </c>
      <c r="D678" s="240" t="str">
        <f t="shared" si="97"/>
        <v/>
      </c>
      <c r="E678" s="261" t="str">
        <f>IF($A678="","",SUMIFS(Txn[Signed Units],Txn[Key],$A678))</f>
        <v/>
      </c>
      <c r="F678" s="283">
        <f>IF($A678="","",SUMIFS(Txn[Buy Cost],Txn[Key],$A678,Txn[Transaction Order],"&gt;"&amp;IFERROR(_xlfn.MAXIFS(Txn[Transaction Order],Txn[Key],$A678,Txn[Running Units],"&gt;-0.000001",Txn[Running Units],"&lt;0.000001"),0)))</f>
      </c>
      <c r="G678" s="283">
        <f>IF($A678="","",IFERROR(F678/SUMIFS(Txn[Units Purchased or Sold],Txn[Key],$A678,Txn[Transaction Order],"&gt;"&amp;IFERROR(_xlfn.MAXIFS(Txn[Transaction Order],Txn[Key],$A678,Txn[Running Units],"&gt;-0.000001",Txn[Running Units],"&lt;0.000001"),0),Txn[Sell (-1) Buy (1) Fees (0) Dividend (2)],1),0))</f>
      </c>
      <c r="H678" s="283">
        <f>IF($A678="","",SUMIFS(Txn[Sell Proceeds],Txn[Key],$A678,Txn[Transaction Order],"&gt;"&amp;IFERROR(_xlfn.MAXIFS(Txn[Transaction Order],Txn[Key],$A678,Txn[Running Units],"&gt;-0.000001",Txn[Running Units],"&lt;0.000001"),0)))</f>
      </c>
      <c r="I678" s="284" t="str">
        <f>IF($A678="","",IFERROR(INDEX(Prices[Current Price],MATCH($A678,Prices[Key],0)),0))</f>
        <v/>
      </c>
      <c r="J678" s="285" t="str">
        <f>IF($A678="","",IFERROR(INDEX(Prices[FX to SGD],MATCH($A678,Prices[Key],0)),1))</f>
        <v/>
      </c>
      <c r="K678" s="283" t="str">
        <f t="shared" si="98"/>
        <v/>
      </c>
      <c r="L678" s="283" t="str">
        <f t="shared" si="99"/>
        <v/>
      </c>
      <c r="M678" s="283" t="str">
        <f t="shared" si="100"/>
        <v/>
      </c>
      <c r="N678" s="286" t="str">
        <f t="shared" si="101"/>
        <v/>
      </c>
      <c r="O678" t="str">
        <f>IF($A678="","",IFERROR(INDEX(Prices[Category],MATCH($A678,Prices[Key],0)),"Uncategorized"))</f>
        <v/>
      </c>
      <c r="P678" s="287" t="str">
        <f t="shared" si="102"/>
        <v/>
      </c>
      <c r="Q678" s="287" t="str">
        <f t="shared" si="103"/>
        <v/>
      </c>
    </row>
    <row r="679" spans="1:17" ht="15" customHeight="1" x14ac:dyDescent="0.2">
      <c r="A679" s="240" t="str">
        <f>IFERROR(INDEX('All Ticker P&amp;L'!$A$2:$A$1001,MATCH(ROWS($A$2:A679),'All Ticker P&amp;L'!$N$2:$N$1001,0)),"")</f>
        <v/>
      </c>
      <c r="B679" s="240" t="str">
        <f t="shared" si="95"/>
        <v/>
      </c>
      <c r="C679" s="240" t="str">
        <f t="shared" si="96"/>
        <v/>
      </c>
      <c r="D679" s="240" t="str">
        <f t="shared" si="97"/>
        <v/>
      </c>
      <c r="E679" s="261" t="str">
        <f>IF($A679="","",SUMIFS(Txn[Signed Units],Txn[Key],$A679))</f>
        <v/>
      </c>
      <c r="F679" s="283">
        <f>IF($A679="","",SUMIFS(Txn[Buy Cost],Txn[Key],$A679,Txn[Transaction Order],"&gt;"&amp;IFERROR(_xlfn.MAXIFS(Txn[Transaction Order],Txn[Key],$A679,Txn[Running Units],"&gt;-0.000001",Txn[Running Units],"&lt;0.000001"),0)))</f>
      </c>
      <c r="G679" s="283">
        <f>IF($A679="","",IFERROR(F679/SUMIFS(Txn[Units Purchased or Sold],Txn[Key],$A679,Txn[Transaction Order],"&gt;"&amp;IFERROR(_xlfn.MAXIFS(Txn[Transaction Order],Txn[Key],$A679,Txn[Running Units],"&gt;-0.000001",Txn[Running Units],"&lt;0.000001"),0),Txn[Sell (-1) Buy (1) Fees (0) Dividend (2)],1),0))</f>
      </c>
      <c r="H679" s="283">
        <f>IF($A679="","",SUMIFS(Txn[Sell Proceeds],Txn[Key],$A679,Txn[Transaction Order],"&gt;"&amp;IFERROR(_xlfn.MAXIFS(Txn[Transaction Order],Txn[Key],$A679,Txn[Running Units],"&gt;-0.000001",Txn[Running Units],"&lt;0.000001"),0)))</f>
      </c>
      <c r="I679" s="284" t="str">
        <f>IF($A679="","",IFERROR(INDEX(Prices[Current Price],MATCH($A679,Prices[Key],0)),0))</f>
        <v/>
      </c>
      <c r="J679" s="285" t="str">
        <f>IF($A679="","",IFERROR(INDEX(Prices[FX to SGD],MATCH($A679,Prices[Key],0)),1))</f>
        <v/>
      </c>
      <c r="K679" s="283" t="str">
        <f t="shared" si="98"/>
        <v/>
      </c>
      <c r="L679" s="283" t="str">
        <f t="shared" si="99"/>
        <v/>
      </c>
      <c r="M679" s="283" t="str">
        <f t="shared" si="100"/>
        <v/>
      </c>
      <c r="N679" s="286" t="str">
        <f t="shared" si="101"/>
        <v/>
      </c>
      <c r="O679" t="str">
        <f>IF($A679="","",IFERROR(INDEX(Prices[Category],MATCH($A679,Prices[Key],0)),"Uncategorized"))</f>
        <v/>
      </c>
      <c r="P679" s="287" t="str">
        <f t="shared" si="102"/>
        <v/>
      </c>
      <c r="Q679" s="287" t="str">
        <f t="shared" si="103"/>
        <v/>
      </c>
    </row>
    <row r="680" spans="1:17" ht="15" customHeight="1" x14ac:dyDescent="0.2">
      <c r="A680" s="240" t="str">
        <f>IFERROR(INDEX('All Ticker P&amp;L'!$A$2:$A$1001,MATCH(ROWS($A$2:A680),'All Ticker P&amp;L'!$N$2:$N$1001,0)),"")</f>
        <v/>
      </c>
      <c r="B680" s="240" t="str">
        <f t="shared" si="95"/>
        <v/>
      </c>
      <c r="C680" s="240" t="str">
        <f t="shared" si="96"/>
        <v/>
      </c>
      <c r="D680" s="240" t="str">
        <f t="shared" si="97"/>
        <v/>
      </c>
      <c r="E680" s="261" t="str">
        <f>IF($A680="","",SUMIFS(Txn[Signed Units],Txn[Key],$A680))</f>
        <v/>
      </c>
      <c r="F680" s="283">
        <f>IF($A680="","",SUMIFS(Txn[Buy Cost],Txn[Key],$A680,Txn[Transaction Order],"&gt;"&amp;IFERROR(_xlfn.MAXIFS(Txn[Transaction Order],Txn[Key],$A680,Txn[Running Units],"&gt;-0.000001",Txn[Running Units],"&lt;0.000001"),0)))</f>
      </c>
      <c r="G680" s="283">
        <f>IF($A680="","",IFERROR(F680/SUMIFS(Txn[Units Purchased or Sold],Txn[Key],$A680,Txn[Transaction Order],"&gt;"&amp;IFERROR(_xlfn.MAXIFS(Txn[Transaction Order],Txn[Key],$A680,Txn[Running Units],"&gt;-0.000001",Txn[Running Units],"&lt;0.000001"),0),Txn[Sell (-1) Buy (1) Fees (0) Dividend (2)],1),0))</f>
      </c>
      <c r="H680" s="283">
        <f>IF($A680="","",SUMIFS(Txn[Sell Proceeds],Txn[Key],$A680,Txn[Transaction Order],"&gt;"&amp;IFERROR(_xlfn.MAXIFS(Txn[Transaction Order],Txn[Key],$A680,Txn[Running Units],"&gt;-0.000001",Txn[Running Units],"&lt;0.000001"),0)))</f>
      </c>
      <c r="I680" s="284" t="str">
        <f>IF($A680="","",IFERROR(INDEX(Prices[Current Price],MATCH($A680,Prices[Key],0)),0))</f>
        <v/>
      </c>
      <c r="J680" s="285" t="str">
        <f>IF($A680="","",IFERROR(INDEX(Prices[FX to SGD],MATCH($A680,Prices[Key],0)),1))</f>
        <v/>
      </c>
      <c r="K680" s="283" t="str">
        <f t="shared" si="98"/>
        <v/>
      </c>
      <c r="L680" s="283" t="str">
        <f t="shared" si="99"/>
        <v/>
      </c>
      <c r="M680" s="283" t="str">
        <f t="shared" si="100"/>
        <v/>
      </c>
      <c r="N680" s="286" t="str">
        <f t="shared" si="101"/>
        <v/>
      </c>
      <c r="O680" t="str">
        <f>IF($A680="","",IFERROR(INDEX(Prices[Category],MATCH($A680,Prices[Key],0)),"Uncategorized"))</f>
        <v/>
      </c>
      <c r="P680" s="287" t="str">
        <f t="shared" si="102"/>
        <v/>
      </c>
      <c r="Q680" s="287" t="str">
        <f t="shared" si="103"/>
        <v/>
      </c>
    </row>
    <row r="681" spans="1:17" ht="15" customHeight="1" x14ac:dyDescent="0.2">
      <c r="A681" s="240" t="str">
        <f>IFERROR(INDEX('All Ticker P&amp;L'!$A$2:$A$1001,MATCH(ROWS($A$2:A681),'All Ticker P&amp;L'!$N$2:$N$1001,0)),"")</f>
        <v/>
      </c>
      <c r="B681" s="240" t="str">
        <f t="shared" si="95"/>
        <v/>
      </c>
      <c r="C681" s="240" t="str">
        <f t="shared" si="96"/>
        <v/>
      </c>
      <c r="D681" s="240" t="str">
        <f t="shared" si="97"/>
        <v/>
      </c>
      <c r="E681" s="261" t="str">
        <f>IF($A681="","",SUMIFS(Txn[Signed Units],Txn[Key],$A681))</f>
        <v/>
      </c>
      <c r="F681" s="283">
        <f>IF($A681="","",SUMIFS(Txn[Buy Cost],Txn[Key],$A681,Txn[Transaction Order],"&gt;"&amp;IFERROR(_xlfn.MAXIFS(Txn[Transaction Order],Txn[Key],$A681,Txn[Running Units],"&gt;-0.000001",Txn[Running Units],"&lt;0.000001"),0)))</f>
      </c>
      <c r="G681" s="283">
        <f>IF($A681="","",IFERROR(F681/SUMIFS(Txn[Units Purchased or Sold],Txn[Key],$A681,Txn[Transaction Order],"&gt;"&amp;IFERROR(_xlfn.MAXIFS(Txn[Transaction Order],Txn[Key],$A681,Txn[Running Units],"&gt;-0.000001",Txn[Running Units],"&lt;0.000001"),0),Txn[Sell (-1) Buy (1) Fees (0) Dividend (2)],1),0))</f>
      </c>
      <c r="H681" s="283">
        <f>IF($A681="","",SUMIFS(Txn[Sell Proceeds],Txn[Key],$A681,Txn[Transaction Order],"&gt;"&amp;IFERROR(_xlfn.MAXIFS(Txn[Transaction Order],Txn[Key],$A681,Txn[Running Units],"&gt;-0.000001",Txn[Running Units],"&lt;0.000001"),0)))</f>
      </c>
      <c r="I681" s="284" t="str">
        <f>IF($A681="","",IFERROR(INDEX(Prices[Current Price],MATCH($A681,Prices[Key],0)),0))</f>
        <v/>
      </c>
      <c r="J681" s="285" t="str">
        <f>IF($A681="","",IFERROR(INDEX(Prices[FX to SGD],MATCH($A681,Prices[Key],0)),1))</f>
        <v/>
      </c>
      <c r="K681" s="283" t="str">
        <f t="shared" si="98"/>
        <v/>
      </c>
      <c r="L681" s="283" t="str">
        <f t="shared" si="99"/>
        <v/>
      </c>
      <c r="M681" s="283" t="str">
        <f t="shared" si="100"/>
        <v/>
      </c>
      <c r="N681" s="286" t="str">
        <f t="shared" si="101"/>
        <v/>
      </c>
      <c r="O681" t="str">
        <f>IF($A681="","",IFERROR(INDEX(Prices[Category],MATCH($A681,Prices[Key],0)),"Uncategorized"))</f>
        <v/>
      </c>
      <c r="P681" s="287" t="str">
        <f t="shared" si="102"/>
        <v/>
      </c>
      <c r="Q681" s="287" t="str">
        <f t="shared" si="103"/>
        <v/>
      </c>
    </row>
    <row r="682" spans="1:17" ht="15" customHeight="1" x14ac:dyDescent="0.2">
      <c r="A682" s="240" t="str">
        <f>IFERROR(INDEX('All Ticker P&amp;L'!$A$2:$A$1001,MATCH(ROWS($A$2:A682),'All Ticker P&amp;L'!$N$2:$N$1001,0)),"")</f>
        <v/>
      </c>
      <c r="B682" s="240" t="str">
        <f t="shared" si="95"/>
        <v/>
      </c>
      <c r="C682" s="240" t="str">
        <f t="shared" si="96"/>
        <v/>
      </c>
      <c r="D682" s="240" t="str">
        <f t="shared" si="97"/>
        <v/>
      </c>
      <c r="E682" s="261" t="str">
        <f>IF($A682="","",SUMIFS(Txn[Signed Units],Txn[Key],$A682))</f>
        <v/>
      </c>
      <c r="F682" s="283">
        <f>IF($A682="","",SUMIFS(Txn[Buy Cost],Txn[Key],$A682,Txn[Transaction Order],"&gt;"&amp;IFERROR(_xlfn.MAXIFS(Txn[Transaction Order],Txn[Key],$A682,Txn[Running Units],"&gt;-0.000001",Txn[Running Units],"&lt;0.000001"),0)))</f>
      </c>
      <c r="G682" s="283">
        <f>IF($A682="","",IFERROR(F682/SUMIFS(Txn[Units Purchased or Sold],Txn[Key],$A682,Txn[Transaction Order],"&gt;"&amp;IFERROR(_xlfn.MAXIFS(Txn[Transaction Order],Txn[Key],$A682,Txn[Running Units],"&gt;-0.000001",Txn[Running Units],"&lt;0.000001"),0),Txn[Sell (-1) Buy (1) Fees (0) Dividend (2)],1),0))</f>
      </c>
      <c r="H682" s="283">
        <f>IF($A682="","",SUMIFS(Txn[Sell Proceeds],Txn[Key],$A682,Txn[Transaction Order],"&gt;"&amp;IFERROR(_xlfn.MAXIFS(Txn[Transaction Order],Txn[Key],$A682,Txn[Running Units],"&gt;-0.000001",Txn[Running Units],"&lt;0.000001"),0)))</f>
      </c>
      <c r="I682" s="284" t="str">
        <f>IF($A682="","",IFERROR(INDEX(Prices[Current Price],MATCH($A682,Prices[Key],0)),0))</f>
        <v/>
      </c>
      <c r="J682" s="285" t="str">
        <f>IF($A682="","",IFERROR(INDEX(Prices[FX to SGD],MATCH($A682,Prices[Key],0)),1))</f>
        <v/>
      </c>
      <c r="K682" s="283" t="str">
        <f t="shared" si="98"/>
        <v/>
      </c>
      <c r="L682" s="283" t="str">
        <f t="shared" si="99"/>
        <v/>
      </c>
      <c r="M682" s="283" t="str">
        <f t="shared" si="100"/>
        <v/>
      </c>
      <c r="N682" s="286" t="str">
        <f t="shared" si="101"/>
        <v/>
      </c>
      <c r="O682" t="str">
        <f>IF($A682="","",IFERROR(INDEX(Prices[Category],MATCH($A682,Prices[Key],0)),"Uncategorized"))</f>
        <v/>
      </c>
      <c r="P682" s="287" t="str">
        <f t="shared" si="102"/>
        <v/>
      </c>
      <c r="Q682" s="287" t="str">
        <f t="shared" si="103"/>
        <v/>
      </c>
    </row>
    <row r="683" spans="1:17" ht="15" customHeight="1" x14ac:dyDescent="0.2">
      <c r="A683" s="240" t="str">
        <f>IFERROR(INDEX('All Ticker P&amp;L'!$A$2:$A$1001,MATCH(ROWS($A$2:A683),'All Ticker P&amp;L'!$N$2:$N$1001,0)),"")</f>
        <v/>
      </c>
      <c r="B683" s="240" t="str">
        <f t="shared" si="95"/>
        <v/>
      </c>
      <c r="C683" s="240" t="str">
        <f t="shared" si="96"/>
        <v/>
      </c>
      <c r="D683" s="240" t="str">
        <f t="shared" si="97"/>
        <v/>
      </c>
      <c r="E683" s="261" t="str">
        <f>IF($A683="","",SUMIFS(Txn[Signed Units],Txn[Key],$A683))</f>
        <v/>
      </c>
      <c r="F683" s="283">
        <f>IF($A683="","",SUMIFS(Txn[Buy Cost],Txn[Key],$A683,Txn[Transaction Order],"&gt;"&amp;IFERROR(_xlfn.MAXIFS(Txn[Transaction Order],Txn[Key],$A683,Txn[Running Units],"&gt;-0.000001",Txn[Running Units],"&lt;0.000001"),0)))</f>
      </c>
      <c r="G683" s="283">
        <f>IF($A683="","",IFERROR(F683/SUMIFS(Txn[Units Purchased or Sold],Txn[Key],$A683,Txn[Transaction Order],"&gt;"&amp;IFERROR(_xlfn.MAXIFS(Txn[Transaction Order],Txn[Key],$A683,Txn[Running Units],"&gt;-0.000001",Txn[Running Units],"&lt;0.000001"),0),Txn[Sell (-1) Buy (1) Fees (0) Dividend (2)],1),0))</f>
      </c>
      <c r="H683" s="283">
        <f>IF($A683="","",SUMIFS(Txn[Sell Proceeds],Txn[Key],$A683,Txn[Transaction Order],"&gt;"&amp;IFERROR(_xlfn.MAXIFS(Txn[Transaction Order],Txn[Key],$A683,Txn[Running Units],"&gt;-0.000001",Txn[Running Units],"&lt;0.000001"),0)))</f>
      </c>
      <c r="I683" s="284" t="str">
        <f>IF($A683="","",IFERROR(INDEX(Prices[Current Price],MATCH($A683,Prices[Key],0)),0))</f>
        <v/>
      </c>
      <c r="J683" s="285" t="str">
        <f>IF($A683="","",IFERROR(INDEX(Prices[FX to SGD],MATCH($A683,Prices[Key],0)),1))</f>
        <v/>
      </c>
      <c r="K683" s="283" t="str">
        <f t="shared" si="98"/>
        <v/>
      </c>
      <c r="L683" s="283" t="str">
        <f t="shared" si="99"/>
        <v/>
      </c>
      <c r="M683" s="283" t="str">
        <f t="shared" si="100"/>
        <v/>
      </c>
      <c r="N683" s="286" t="str">
        <f t="shared" si="101"/>
        <v/>
      </c>
      <c r="O683" t="str">
        <f>IF($A683="","",IFERROR(INDEX(Prices[Category],MATCH($A683,Prices[Key],0)),"Uncategorized"))</f>
        <v/>
      </c>
      <c r="P683" s="287" t="str">
        <f t="shared" si="102"/>
        <v/>
      </c>
      <c r="Q683" s="287" t="str">
        <f t="shared" si="103"/>
        <v/>
      </c>
    </row>
    <row r="684" spans="1:17" ht="15" customHeight="1" x14ac:dyDescent="0.2">
      <c r="A684" s="240" t="str">
        <f>IFERROR(INDEX('All Ticker P&amp;L'!$A$2:$A$1001,MATCH(ROWS($A$2:A684),'All Ticker P&amp;L'!$N$2:$N$1001,0)),"")</f>
        <v/>
      </c>
      <c r="B684" s="240" t="str">
        <f t="shared" si="95"/>
        <v/>
      </c>
      <c r="C684" s="240" t="str">
        <f t="shared" si="96"/>
        <v/>
      </c>
      <c r="D684" s="240" t="str">
        <f t="shared" si="97"/>
        <v/>
      </c>
      <c r="E684" s="261" t="str">
        <f>IF($A684="","",SUMIFS(Txn[Signed Units],Txn[Key],$A684))</f>
        <v/>
      </c>
      <c r="F684" s="283">
        <f>IF($A684="","",SUMIFS(Txn[Buy Cost],Txn[Key],$A684,Txn[Transaction Order],"&gt;"&amp;IFERROR(_xlfn.MAXIFS(Txn[Transaction Order],Txn[Key],$A684,Txn[Running Units],"&gt;-0.000001",Txn[Running Units],"&lt;0.000001"),0)))</f>
      </c>
      <c r="G684" s="283">
        <f>IF($A684="","",IFERROR(F684/SUMIFS(Txn[Units Purchased or Sold],Txn[Key],$A684,Txn[Transaction Order],"&gt;"&amp;IFERROR(_xlfn.MAXIFS(Txn[Transaction Order],Txn[Key],$A684,Txn[Running Units],"&gt;-0.000001",Txn[Running Units],"&lt;0.000001"),0),Txn[Sell (-1) Buy (1) Fees (0) Dividend (2)],1),0))</f>
      </c>
      <c r="H684" s="283">
        <f>IF($A684="","",SUMIFS(Txn[Sell Proceeds],Txn[Key],$A684,Txn[Transaction Order],"&gt;"&amp;IFERROR(_xlfn.MAXIFS(Txn[Transaction Order],Txn[Key],$A684,Txn[Running Units],"&gt;-0.000001",Txn[Running Units],"&lt;0.000001"),0)))</f>
      </c>
      <c r="I684" s="284" t="str">
        <f>IF($A684="","",IFERROR(INDEX(Prices[Current Price],MATCH($A684,Prices[Key],0)),0))</f>
        <v/>
      </c>
      <c r="J684" s="285" t="str">
        <f>IF($A684="","",IFERROR(INDEX(Prices[FX to SGD],MATCH($A684,Prices[Key],0)),1))</f>
        <v/>
      </c>
      <c r="K684" s="283" t="str">
        <f t="shared" si="98"/>
        <v/>
      </c>
      <c r="L684" s="283" t="str">
        <f t="shared" si="99"/>
        <v/>
      </c>
      <c r="M684" s="283" t="str">
        <f t="shared" si="100"/>
        <v/>
      </c>
      <c r="N684" s="286" t="str">
        <f t="shared" si="101"/>
        <v/>
      </c>
      <c r="O684" t="str">
        <f>IF($A684="","",IFERROR(INDEX(Prices[Category],MATCH($A684,Prices[Key],0)),"Uncategorized"))</f>
        <v/>
      </c>
      <c r="P684" s="287" t="str">
        <f t="shared" si="102"/>
        <v/>
      </c>
      <c r="Q684" s="287" t="str">
        <f t="shared" si="103"/>
        <v/>
      </c>
    </row>
    <row r="685" spans="1:17" ht="15" customHeight="1" x14ac:dyDescent="0.2">
      <c r="A685" s="240" t="str">
        <f>IFERROR(INDEX('All Ticker P&amp;L'!$A$2:$A$1001,MATCH(ROWS($A$2:A685),'All Ticker P&amp;L'!$N$2:$N$1001,0)),"")</f>
        <v/>
      </c>
      <c r="B685" s="240" t="str">
        <f t="shared" si="95"/>
        <v/>
      </c>
      <c r="C685" s="240" t="str">
        <f t="shared" si="96"/>
        <v/>
      </c>
      <c r="D685" s="240" t="str">
        <f t="shared" si="97"/>
        <v/>
      </c>
      <c r="E685" s="261" t="str">
        <f>IF($A685="","",SUMIFS(Txn[Signed Units],Txn[Key],$A685))</f>
        <v/>
      </c>
      <c r="F685" s="283">
        <f>IF($A685="","",SUMIFS(Txn[Buy Cost],Txn[Key],$A685,Txn[Transaction Order],"&gt;"&amp;IFERROR(_xlfn.MAXIFS(Txn[Transaction Order],Txn[Key],$A685,Txn[Running Units],"&gt;-0.000001",Txn[Running Units],"&lt;0.000001"),0)))</f>
      </c>
      <c r="G685" s="283">
        <f>IF($A685="","",IFERROR(F685/SUMIFS(Txn[Units Purchased or Sold],Txn[Key],$A685,Txn[Transaction Order],"&gt;"&amp;IFERROR(_xlfn.MAXIFS(Txn[Transaction Order],Txn[Key],$A685,Txn[Running Units],"&gt;-0.000001",Txn[Running Units],"&lt;0.000001"),0),Txn[Sell (-1) Buy (1) Fees (0) Dividend (2)],1),0))</f>
      </c>
      <c r="H685" s="283">
        <f>IF($A685="","",SUMIFS(Txn[Sell Proceeds],Txn[Key],$A685,Txn[Transaction Order],"&gt;"&amp;IFERROR(_xlfn.MAXIFS(Txn[Transaction Order],Txn[Key],$A685,Txn[Running Units],"&gt;-0.000001",Txn[Running Units],"&lt;0.000001"),0)))</f>
      </c>
      <c r="I685" s="284" t="str">
        <f>IF($A685="","",IFERROR(INDEX(Prices[Current Price],MATCH($A685,Prices[Key],0)),0))</f>
        <v/>
      </c>
      <c r="J685" s="285" t="str">
        <f>IF($A685="","",IFERROR(INDEX(Prices[FX to SGD],MATCH($A685,Prices[Key],0)),1))</f>
        <v/>
      </c>
      <c r="K685" s="283" t="str">
        <f t="shared" si="98"/>
        <v/>
      </c>
      <c r="L685" s="283" t="str">
        <f t="shared" si="99"/>
        <v/>
      </c>
      <c r="M685" s="283" t="str">
        <f t="shared" si="100"/>
        <v/>
      </c>
      <c r="N685" s="286" t="str">
        <f t="shared" si="101"/>
        <v/>
      </c>
      <c r="O685" t="str">
        <f>IF($A685="","",IFERROR(INDEX(Prices[Category],MATCH($A685,Prices[Key],0)),"Uncategorized"))</f>
        <v/>
      </c>
      <c r="P685" s="287" t="str">
        <f t="shared" si="102"/>
        <v/>
      </c>
      <c r="Q685" s="287" t="str">
        <f t="shared" si="103"/>
        <v/>
      </c>
    </row>
    <row r="686" spans="1:17" ht="15" customHeight="1" x14ac:dyDescent="0.2">
      <c r="A686" s="240" t="str">
        <f>IFERROR(INDEX('All Ticker P&amp;L'!$A$2:$A$1001,MATCH(ROWS($A$2:A686),'All Ticker P&amp;L'!$N$2:$N$1001,0)),"")</f>
        <v/>
      </c>
      <c r="B686" s="240" t="str">
        <f t="shared" si="95"/>
        <v/>
      </c>
      <c r="C686" s="240" t="str">
        <f t="shared" si="96"/>
        <v/>
      </c>
      <c r="D686" s="240" t="str">
        <f t="shared" si="97"/>
        <v/>
      </c>
      <c r="E686" s="261" t="str">
        <f>IF($A686="","",SUMIFS(Txn[Signed Units],Txn[Key],$A686))</f>
        <v/>
      </c>
      <c r="F686" s="283">
        <f>IF($A686="","",SUMIFS(Txn[Buy Cost],Txn[Key],$A686,Txn[Transaction Order],"&gt;"&amp;IFERROR(_xlfn.MAXIFS(Txn[Transaction Order],Txn[Key],$A686,Txn[Running Units],"&gt;-0.000001",Txn[Running Units],"&lt;0.000001"),0)))</f>
      </c>
      <c r="G686" s="283">
        <f>IF($A686="","",IFERROR(F686/SUMIFS(Txn[Units Purchased or Sold],Txn[Key],$A686,Txn[Transaction Order],"&gt;"&amp;IFERROR(_xlfn.MAXIFS(Txn[Transaction Order],Txn[Key],$A686,Txn[Running Units],"&gt;-0.000001",Txn[Running Units],"&lt;0.000001"),0),Txn[Sell (-1) Buy (1) Fees (0) Dividend (2)],1),0))</f>
      </c>
      <c r="H686" s="283">
        <f>IF($A686="","",SUMIFS(Txn[Sell Proceeds],Txn[Key],$A686,Txn[Transaction Order],"&gt;"&amp;IFERROR(_xlfn.MAXIFS(Txn[Transaction Order],Txn[Key],$A686,Txn[Running Units],"&gt;-0.000001",Txn[Running Units],"&lt;0.000001"),0)))</f>
      </c>
      <c r="I686" s="284" t="str">
        <f>IF($A686="","",IFERROR(INDEX(Prices[Current Price],MATCH($A686,Prices[Key],0)),0))</f>
        <v/>
      </c>
      <c r="J686" s="285" t="str">
        <f>IF($A686="","",IFERROR(INDEX(Prices[FX to SGD],MATCH($A686,Prices[Key],0)),1))</f>
        <v/>
      </c>
      <c r="K686" s="283" t="str">
        <f t="shared" si="98"/>
        <v/>
      </c>
      <c r="L686" s="283" t="str">
        <f t="shared" si="99"/>
        <v/>
      </c>
      <c r="M686" s="283" t="str">
        <f t="shared" si="100"/>
        <v/>
      </c>
      <c r="N686" s="286" t="str">
        <f t="shared" si="101"/>
        <v/>
      </c>
      <c r="O686" t="str">
        <f>IF($A686="","",IFERROR(INDEX(Prices[Category],MATCH($A686,Prices[Key],0)),"Uncategorized"))</f>
        <v/>
      </c>
      <c r="P686" s="287" t="str">
        <f t="shared" si="102"/>
        <v/>
      </c>
      <c r="Q686" s="287" t="str">
        <f t="shared" si="103"/>
        <v/>
      </c>
    </row>
    <row r="687" spans="1:17" ht="15" customHeight="1" x14ac:dyDescent="0.2">
      <c r="A687" s="240" t="str">
        <f>IFERROR(INDEX('All Ticker P&amp;L'!$A$2:$A$1001,MATCH(ROWS($A$2:A687),'All Ticker P&amp;L'!$N$2:$N$1001,0)),"")</f>
        <v/>
      </c>
      <c r="B687" s="240" t="str">
        <f t="shared" si="95"/>
        <v/>
      </c>
      <c r="C687" s="240" t="str">
        <f t="shared" si="96"/>
        <v/>
      </c>
      <c r="D687" s="240" t="str">
        <f t="shared" si="97"/>
        <v/>
      </c>
      <c r="E687" s="261" t="str">
        <f>IF($A687="","",SUMIFS(Txn[Signed Units],Txn[Key],$A687))</f>
        <v/>
      </c>
      <c r="F687" s="283">
        <f>IF($A687="","",SUMIFS(Txn[Buy Cost],Txn[Key],$A687,Txn[Transaction Order],"&gt;"&amp;IFERROR(_xlfn.MAXIFS(Txn[Transaction Order],Txn[Key],$A687,Txn[Running Units],"&gt;-0.000001",Txn[Running Units],"&lt;0.000001"),0)))</f>
      </c>
      <c r="G687" s="283">
        <f>IF($A687="","",IFERROR(F687/SUMIFS(Txn[Units Purchased or Sold],Txn[Key],$A687,Txn[Transaction Order],"&gt;"&amp;IFERROR(_xlfn.MAXIFS(Txn[Transaction Order],Txn[Key],$A687,Txn[Running Units],"&gt;-0.000001",Txn[Running Units],"&lt;0.000001"),0),Txn[Sell (-1) Buy (1) Fees (0) Dividend (2)],1),0))</f>
      </c>
      <c r="H687" s="283">
        <f>IF($A687="","",SUMIFS(Txn[Sell Proceeds],Txn[Key],$A687,Txn[Transaction Order],"&gt;"&amp;IFERROR(_xlfn.MAXIFS(Txn[Transaction Order],Txn[Key],$A687,Txn[Running Units],"&gt;-0.000001",Txn[Running Units],"&lt;0.000001"),0)))</f>
      </c>
      <c r="I687" s="284" t="str">
        <f>IF($A687="","",IFERROR(INDEX(Prices[Current Price],MATCH($A687,Prices[Key],0)),0))</f>
        <v/>
      </c>
      <c r="J687" s="285" t="str">
        <f>IF($A687="","",IFERROR(INDEX(Prices[FX to SGD],MATCH($A687,Prices[Key],0)),1))</f>
        <v/>
      </c>
      <c r="K687" s="283" t="str">
        <f t="shared" si="98"/>
        <v/>
      </c>
      <c r="L687" s="283" t="str">
        <f t="shared" si="99"/>
        <v/>
      </c>
      <c r="M687" s="283" t="str">
        <f t="shared" si="100"/>
        <v/>
      </c>
      <c r="N687" s="286" t="str">
        <f t="shared" si="101"/>
        <v/>
      </c>
      <c r="O687" t="str">
        <f>IF($A687="","",IFERROR(INDEX(Prices[Category],MATCH($A687,Prices[Key],0)),"Uncategorized"))</f>
        <v/>
      </c>
      <c r="P687" s="287" t="str">
        <f t="shared" si="102"/>
        <v/>
      </c>
      <c r="Q687" s="287" t="str">
        <f t="shared" si="103"/>
        <v/>
      </c>
    </row>
    <row r="688" spans="1:17" ht="15" customHeight="1" x14ac:dyDescent="0.2">
      <c r="A688" s="240" t="str">
        <f>IFERROR(INDEX('All Ticker P&amp;L'!$A$2:$A$1001,MATCH(ROWS($A$2:A688),'All Ticker P&amp;L'!$N$2:$N$1001,0)),"")</f>
        <v/>
      </c>
      <c r="B688" s="240" t="str">
        <f t="shared" si="95"/>
        <v/>
      </c>
      <c r="C688" s="240" t="str">
        <f t="shared" si="96"/>
        <v/>
      </c>
      <c r="D688" s="240" t="str">
        <f t="shared" si="97"/>
        <v/>
      </c>
      <c r="E688" s="261" t="str">
        <f>IF($A688="","",SUMIFS(Txn[Signed Units],Txn[Key],$A688))</f>
        <v/>
      </c>
      <c r="F688" s="283">
        <f>IF($A688="","",SUMIFS(Txn[Buy Cost],Txn[Key],$A688,Txn[Transaction Order],"&gt;"&amp;IFERROR(_xlfn.MAXIFS(Txn[Transaction Order],Txn[Key],$A688,Txn[Running Units],"&gt;-0.000001",Txn[Running Units],"&lt;0.000001"),0)))</f>
      </c>
      <c r="G688" s="283">
        <f>IF($A688="","",IFERROR(F688/SUMIFS(Txn[Units Purchased or Sold],Txn[Key],$A688,Txn[Transaction Order],"&gt;"&amp;IFERROR(_xlfn.MAXIFS(Txn[Transaction Order],Txn[Key],$A688,Txn[Running Units],"&gt;-0.000001",Txn[Running Units],"&lt;0.000001"),0),Txn[Sell (-1) Buy (1) Fees (0) Dividend (2)],1),0))</f>
      </c>
      <c r="H688" s="283">
        <f>IF($A688="","",SUMIFS(Txn[Sell Proceeds],Txn[Key],$A688,Txn[Transaction Order],"&gt;"&amp;IFERROR(_xlfn.MAXIFS(Txn[Transaction Order],Txn[Key],$A688,Txn[Running Units],"&gt;-0.000001",Txn[Running Units],"&lt;0.000001"),0)))</f>
      </c>
      <c r="I688" s="284" t="str">
        <f>IF($A688="","",IFERROR(INDEX(Prices[Current Price],MATCH($A688,Prices[Key],0)),0))</f>
        <v/>
      </c>
      <c r="J688" s="285" t="str">
        <f>IF($A688="","",IFERROR(INDEX(Prices[FX to SGD],MATCH($A688,Prices[Key],0)),1))</f>
        <v/>
      </c>
      <c r="K688" s="283" t="str">
        <f t="shared" si="98"/>
        <v/>
      </c>
      <c r="L688" s="283" t="str">
        <f t="shared" si="99"/>
        <v/>
      </c>
      <c r="M688" s="283" t="str">
        <f t="shared" si="100"/>
        <v/>
      </c>
      <c r="N688" s="286" t="str">
        <f t="shared" si="101"/>
        <v/>
      </c>
      <c r="O688" t="str">
        <f>IF($A688="","",IFERROR(INDEX(Prices[Category],MATCH($A688,Prices[Key],0)),"Uncategorized"))</f>
        <v/>
      </c>
      <c r="P688" s="287" t="str">
        <f t="shared" si="102"/>
        <v/>
      </c>
      <c r="Q688" s="287" t="str">
        <f t="shared" si="103"/>
        <v/>
      </c>
    </row>
    <row r="689" spans="1:17" ht="15" customHeight="1" x14ac:dyDescent="0.2">
      <c r="A689" s="240" t="str">
        <f>IFERROR(INDEX('All Ticker P&amp;L'!$A$2:$A$1001,MATCH(ROWS($A$2:A689),'All Ticker P&amp;L'!$N$2:$N$1001,0)),"")</f>
        <v/>
      </c>
      <c r="B689" s="240" t="str">
        <f t="shared" si="95"/>
        <v/>
      </c>
      <c r="C689" s="240" t="str">
        <f t="shared" si="96"/>
        <v/>
      </c>
      <c r="D689" s="240" t="str">
        <f t="shared" si="97"/>
        <v/>
      </c>
      <c r="E689" s="261" t="str">
        <f>IF($A689="","",SUMIFS(Txn[Signed Units],Txn[Key],$A689))</f>
        <v/>
      </c>
      <c r="F689" s="283">
        <f>IF($A689="","",SUMIFS(Txn[Buy Cost],Txn[Key],$A689,Txn[Transaction Order],"&gt;"&amp;IFERROR(_xlfn.MAXIFS(Txn[Transaction Order],Txn[Key],$A689,Txn[Running Units],"&gt;-0.000001",Txn[Running Units],"&lt;0.000001"),0)))</f>
      </c>
      <c r="G689" s="283">
        <f>IF($A689="","",IFERROR(F689/SUMIFS(Txn[Units Purchased or Sold],Txn[Key],$A689,Txn[Transaction Order],"&gt;"&amp;IFERROR(_xlfn.MAXIFS(Txn[Transaction Order],Txn[Key],$A689,Txn[Running Units],"&gt;-0.000001",Txn[Running Units],"&lt;0.000001"),0),Txn[Sell (-1) Buy (1) Fees (0) Dividend (2)],1),0))</f>
      </c>
      <c r="H689" s="283">
        <f>IF($A689="","",SUMIFS(Txn[Sell Proceeds],Txn[Key],$A689,Txn[Transaction Order],"&gt;"&amp;IFERROR(_xlfn.MAXIFS(Txn[Transaction Order],Txn[Key],$A689,Txn[Running Units],"&gt;-0.000001",Txn[Running Units],"&lt;0.000001"),0)))</f>
      </c>
      <c r="I689" s="284" t="str">
        <f>IF($A689="","",IFERROR(INDEX(Prices[Current Price],MATCH($A689,Prices[Key],0)),0))</f>
        <v/>
      </c>
      <c r="J689" s="285" t="str">
        <f>IF($A689="","",IFERROR(INDEX(Prices[FX to SGD],MATCH($A689,Prices[Key],0)),1))</f>
        <v/>
      </c>
      <c r="K689" s="283" t="str">
        <f t="shared" si="98"/>
        <v/>
      </c>
      <c r="L689" s="283" t="str">
        <f t="shared" si="99"/>
        <v/>
      </c>
      <c r="M689" s="283" t="str">
        <f t="shared" si="100"/>
        <v/>
      </c>
      <c r="N689" s="286" t="str">
        <f t="shared" si="101"/>
        <v/>
      </c>
      <c r="O689" t="str">
        <f>IF($A689="","",IFERROR(INDEX(Prices[Category],MATCH($A689,Prices[Key],0)),"Uncategorized"))</f>
        <v/>
      </c>
      <c r="P689" s="287" t="str">
        <f t="shared" si="102"/>
        <v/>
      </c>
      <c r="Q689" s="287" t="str">
        <f t="shared" si="103"/>
        <v/>
      </c>
    </row>
    <row r="690" spans="1:17" ht="15" customHeight="1" x14ac:dyDescent="0.2">
      <c r="A690" s="240" t="str">
        <f>IFERROR(INDEX('All Ticker P&amp;L'!$A$2:$A$1001,MATCH(ROWS($A$2:A690),'All Ticker P&amp;L'!$N$2:$N$1001,0)),"")</f>
        <v/>
      </c>
      <c r="B690" s="240" t="str">
        <f t="shared" si="95"/>
        <v/>
      </c>
      <c r="C690" s="240" t="str">
        <f t="shared" si="96"/>
        <v/>
      </c>
      <c r="D690" s="240" t="str">
        <f t="shared" si="97"/>
        <v/>
      </c>
      <c r="E690" s="261" t="str">
        <f>IF($A690="","",SUMIFS(Txn[Signed Units],Txn[Key],$A690))</f>
        <v/>
      </c>
      <c r="F690" s="283">
        <f>IF($A690="","",SUMIFS(Txn[Buy Cost],Txn[Key],$A690,Txn[Transaction Order],"&gt;"&amp;IFERROR(_xlfn.MAXIFS(Txn[Transaction Order],Txn[Key],$A690,Txn[Running Units],"&gt;-0.000001",Txn[Running Units],"&lt;0.000001"),0)))</f>
      </c>
      <c r="G690" s="283">
        <f>IF($A690="","",IFERROR(F690/SUMIFS(Txn[Units Purchased or Sold],Txn[Key],$A690,Txn[Transaction Order],"&gt;"&amp;IFERROR(_xlfn.MAXIFS(Txn[Transaction Order],Txn[Key],$A690,Txn[Running Units],"&gt;-0.000001",Txn[Running Units],"&lt;0.000001"),0),Txn[Sell (-1) Buy (1) Fees (0) Dividend (2)],1),0))</f>
      </c>
      <c r="H690" s="283">
        <f>IF($A690="","",SUMIFS(Txn[Sell Proceeds],Txn[Key],$A690,Txn[Transaction Order],"&gt;"&amp;IFERROR(_xlfn.MAXIFS(Txn[Transaction Order],Txn[Key],$A690,Txn[Running Units],"&gt;-0.000001",Txn[Running Units],"&lt;0.000001"),0)))</f>
      </c>
      <c r="I690" s="284" t="str">
        <f>IF($A690="","",IFERROR(INDEX(Prices[Current Price],MATCH($A690,Prices[Key],0)),0))</f>
        <v/>
      </c>
      <c r="J690" s="285" t="str">
        <f>IF($A690="","",IFERROR(INDEX(Prices[FX to SGD],MATCH($A690,Prices[Key],0)),1))</f>
        <v/>
      </c>
      <c r="K690" s="283" t="str">
        <f t="shared" si="98"/>
        <v/>
      </c>
      <c r="L690" s="283" t="str">
        <f t="shared" si="99"/>
        <v/>
      </c>
      <c r="M690" s="283" t="str">
        <f t="shared" si="100"/>
        <v/>
      </c>
      <c r="N690" s="286" t="str">
        <f t="shared" si="101"/>
        <v/>
      </c>
      <c r="O690" t="str">
        <f>IF($A690="","",IFERROR(INDEX(Prices[Category],MATCH($A690,Prices[Key],0)),"Uncategorized"))</f>
        <v/>
      </c>
      <c r="P690" s="287" t="str">
        <f t="shared" si="102"/>
        <v/>
      </c>
      <c r="Q690" s="287" t="str">
        <f t="shared" si="103"/>
        <v/>
      </c>
    </row>
    <row r="691" spans="1:17" ht="15" customHeight="1" x14ac:dyDescent="0.2">
      <c r="A691" s="240" t="str">
        <f>IFERROR(INDEX('All Ticker P&amp;L'!$A$2:$A$1001,MATCH(ROWS($A$2:A691),'All Ticker P&amp;L'!$N$2:$N$1001,0)),"")</f>
        <v/>
      </c>
      <c r="B691" s="240" t="str">
        <f t="shared" si="95"/>
        <v/>
      </c>
      <c r="C691" s="240" t="str">
        <f t="shared" si="96"/>
        <v/>
      </c>
      <c r="D691" s="240" t="str">
        <f t="shared" si="97"/>
        <v/>
      </c>
      <c r="E691" s="261" t="str">
        <f>IF($A691="","",SUMIFS(Txn[Signed Units],Txn[Key],$A691))</f>
        <v/>
      </c>
      <c r="F691" s="283">
        <f>IF($A691="","",SUMIFS(Txn[Buy Cost],Txn[Key],$A691,Txn[Transaction Order],"&gt;"&amp;IFERROR(_xlfn.MAXIFS(Txn[Transaction Order],Txn[Key],$A691,Txn[Running Units],"&gt;-0.000001",Txn[Running Units],"&lt;0.000001"),0)))</f>
      </c>
      <c r="G691" s="283">
        <f>IF($A691="","",IFERROR(F691/SUMIFS(Txn[Units Purchased or Sold],Txn[Key],$A691,Txn[Transaction Order],"&gt;"&amp;IFERROR(_xlfn.MAXIFS(Txn[Transaction Order],Txn[Key],$A691,Txn[Running Units],"&gt;-0.000001",Txn[Running Units],"&lt;0.000001"),0),Txn[Sell (-1) Buy (1) Fees (0) Dividend (2)],1),0))</f>
      </c>
      <c r="H691" s="283">
        <f>IF($A691="","",SUMIFS(Txn[Sell Proceeds],Txn[Key],$A691,Txn[Transaction Order],"&gt;"&amp;IFERROR(_xlfn.MAXIFS(Txn[Transaction Order],Txn[Key],$A691,Txn[Running Units],"&gt;-0.000001",Txn[Running Units],"&lt;0.000001"),0)))</f>
      </c>
      <c r="I691" s="284" t="str">
        <f>IF($A691="","",IFERROR(INDEX(Prices[Current Price],MATCH($A691,Prices[Key],0)),0))</f>
        <v/>
      </c>
      <c r="J691" s="285" t="str">
        <f>IF($A691="","",IFERROR(INDEX(Prices[FX to SGD],MATCH($A691,Prices[Key],0)),1))</f>
        <v/>
      </c>
      <c r="K691" s="283" t="str">
        <f t="shared" si="98"/>
        <v/>
      </c>
      <c r="L691" s="283" t="str">
        <f t="shared" si="99"/>
        <v/>
      </c>
      <c r="M691" s="283" t="str">
        <f t="shared" si="100"/>
        <v/>
      </c>
      <c r="N691" s="286" t="str">
        <f t="shared" si="101"/>
        <v/>
      </c>
      <c r="O691" t="str">
        <f>IF($A691="","",IFERROR(INDEX(Prices[Category],MATCH($A691,Prices[Key],0)),"Uncategorized"))</f>
        <v/>
      </c>
      <c r="P691" s="287" t="str">
        <f t="shared" si="102"/>
        <v/>
      </c>
      <c r="Q691" s="287" t="str">
        <f t="shared" si="103"/>
        <v/>
      </c>
    </row>
    <row r="692" spans="1:17" ht="15" customHeight="1" x14ac:dyDescent="0.2">
      <c r="A692" s="240" t="str">
        <f>IFERROR(INDEX('All Ticker P&amp;L'!$A$2:$A$1001,MATCH(ROWS($A$2:A692),'All Ticker P&amp;L'!$N$2:$N$1001,0)),"")</f>
        <v/>
      </c>
      <c r="B692" s="240" t="str">
        <f t="shared" si="95"/>
        <v/>
      </c>
      <c r="C692" s="240" t="str">
        <f t="shared" si="96"/>
        <v/>
      </c>
      <c r="D692" s="240" t="str">
        <f t="shared" si="97"/>
        <v/>
      </c>
      <c r="E692" s="261" t="str">
        <f>IF($A692="","",SUMIFS(Txn[Signed Units],Txn[Key],$A692))</f>
        <v/>
      </c>
      <c r="F692" s="283">
        <f>IF($A692="","",SUMIFS(Txn[Buy Cost],Txn[Key],$A692,Txn[Transaction Order],"&gt;"&amp;IFERROR(_xlfn.MAXIFS(Txn[Transaction Order],Txn[Key],$A692,Txn[Running Units],"&gt;-0.000001",Txn[Running Units],"&lt;0.000001"),0)))</f>
      </c>
      <c r="G692" s="283">
        <f>IF($A692="","",IFERROR(F692/SUMIFS(Txn[Units Purchased or Sold],Txn[Key],$A692,Txn[Transaction Order],"&gt;"&amp;IFERROR(_xlfn.MAXIFS(Txn[Transaction Order],Txn[Key],$A692,Txn[Running Units],"&gt;-0.000001",Txn[Running Units],"&lt;0.000001"),0),Txn[Sell (-1) Buy (1) Fees (0) Dividend (2)],1),0))</f>
      </c>
      <c r="H692" s="283">
        <f>IF($A692="","",SUMIFS(Txn[Sell Proceeds],Txn[Key],$A692,Txn[Transaction Order],"&gt;"&amp;IFERROR(_xlfn.MAXIFS(Txn[Transaction Order],Txn[Key],$A692,Txn[Running Units],"&gt;-0.000001",Txn[Running Units],"&lt;0.000001"),0)))</f>
      </c>
      <c r="I692" s="284" t="str">
        <f>IF($A692="","",IFERROR(INDEX(Prices[Current Price],MATCH($A692,Prices[Key],0)),0))</f>
        <v/>
      </c>
      <c r="J692" s="285" t="str">
        <f>IF($A692="","",IFERROR(INDEX(Prices[FX to SGD],MATCH($A692,Prices[Key],0)),1))</f>
        <v/>
      </c>
      <c r="K692" s="283" t="str">
        <f t="shared" si="98"/>
        <v/>
      </c>
      <c r="L692" s="283" t="str">
        <f t="shared" si="99"/>
        <v/>
      </c>
      <c r="M692" s="283" t="str">
        <f t="shared" si="100"/>
        <v/>
      </c>
      <c r="N692" s="286" t="str">
        <f t="shared" si="101"/>
        <v/>
      </c>
      <c r="O692" t="str">
        <f>IF($A692="","",IFERROR(INDEX(Prices[Category],MATCH($A692,Prices[Key],0)),"Uncategorized"))</f>
        <v/>
      </c>
      <c r="P692" s="287" t="str">
        <f t="shared" si="102"/>
        <v/>
      </c>
      <c r="Q692" s="287" t="str">
        <f t="shared" si="103"/>
        <v/>
      </c>
    </row>
    <row r="693" spans="1:17" ht="15" customHeight="1" x14ac:dyDescent="0.2">
      <c r="A693" s="240" t="str">
        <f>IFERROR(INDEX('All Ticker P&amp;L'!$A$2:$A$1001,MATCH(ROWS($A$2:A693),'All Ticker P&amp;L'!$N$2:$N$1001,0)),"")</f>
        <v/>
      </c>
      <c r="B693" s="240" t="str">
        <f t="shared" si="95"/>
        <v/>
      </c>
      <c r="C693" s="240" t="str">
        <f t="shared" si="96"/>
        <v/>
      </c>
      <c r="D693" s="240" t="str">
        <f t="shared" si="97"/>
        <v/>
      </c>
      <c r="E693" s="261" t="str">
        <f>IF($A693="","",SUMIFS(Txn[Signed Units],Txn[Key],$A693))</f>
        <v/>
      </c>
      <c r="F693" s="283">
        <f>IF($A693="","",SUMIFS(Txn[Buy Cost],Txn[Key],$A693,Txn[Transaction Order],"&gt;"&amp;IFERROR(_xlfn.MAXIFS(Txn[Transaction Order],Txn[Key],$A693,Txn[Running Units],"&gt;-0.000001",Txn[Running Units],"&lt;0.000001"),0)))</f>
      </c>
      <c r="G693" s="283">
        <f>IF($A693="","",IFERROR(F693/SUMIFS(Txn[Units Purchased or Sold],Txn[Key],$A693,Txn[Transaction Order],"&gt;"&amp;IFERROR(_xlfn.MAXIFS(Txn[Transaction Order],Txn[Key],$A693,Txn[Running Units],"&gt;-0.000001",Txn[Running Units],"&lt;0.000001"),0),Txn[Sell (-1) Buy (1) Fees (0) Dividend (2)],1),0))</f>
      </c>
      <c r="H693" s="283">
        <f>IF($A693="","",SUMIFS(Txn[Sell Proceeds],Txn[Key],$A693,Txn[Transaction Order],"&gt;"&amp;IFERROR(_xlfn.MAXIFS(Txn[Transaction Order],Txn[Key],$A693,Txn[Running Units],"&gt;-0.000001",Txn[Running Units],"&lt;0.000001"),0)))</f>
      </c>
      <c r="I693" s="284" t="str">
        <f>IF($A693="","",IFERROR(INDEX(Prices[Current Price],MATCH($A693,Prices[Key],0)),0))</f>
        <v/>
      </c>
      <c r="J693" s="285" t="str">
        <f>IF($A693="","",IFERROR(INDEX(Prices[FX to SGD],MATCH($A693,Prices[Key],0)),1))</f>
        <v/>
      </c>
      <c r="K693" s="283" t="str">
        <f t="shared" si="98"/>
        <v/>
      </c>
      <c r="L693" s="283" t="str">
        <f t="shared" si="99"/>
        <v/>
      </c>
      <c r="M693" s="283" t="str">
        <f t="shared" si="100"/>
        <v/>
      </c>
      <c r="N693" s="286" t="str">
        <f t="shared" si="101"/>
        <v/>
      </c>
      <c r="O693" t="str">
        <f>IF($A693="","",IFERROR(INDEX(Prices[Category],MATCH($A693,Prices[Key],0)),"Uncategorized"))</f>
        <v/>
      </c>
      <c r="P693" s="287" t="str">
        <f t="shared" si="102"/>
        <v/>
      </c>
      <c r="Q693" s="287" t="str">
        <f t="shared" si="103"/>
        <v/>
      </c>
    </row>
    <row r="694" spans="1:17" ht="15" customHeight="1" x14ac:dyDescent="0.2">
      <c r="A694" s="240" t="str">
        <f>IFERROR(INDEX('All Ticker P&amp;L'!$A$2:$A$1001,MATCH(ROWS($A$2:A694),'All Ticker P&amp;L'!$N$2:$N$1001,0)),"")</f>
        <v/>
      </c>
      <c r="B694" s="240" t="str">
        <f t="shared" si="95"/>
        <v/>
      </c>
      <c r="C694" s="240" t="str">
        <f t="shared" si="96"/>
        <v/>
      </c>
      <c r="D694" s="240" t="str">
        <f t="shared" si="97"/>
        <v/>
      </c>
      <c r="E694" s="261" t="str">
        <f>IF($A694="","",SUMIFS(Txn[Signed Units],Txn[Key],$A694))</f>
        <v/>
      </c>
      <c r="F694" s="283">
        <f>IF($A694="","",SUMIFS(Txn[Buy Cost],Txn[Key],$A694,Txn[Transaction Order],"&gt;"&amp;IFERROR(_xlfn.MAXIFS(Txn[Transaction Order],Txn[Key],$A694,Txn[Running Units],"&gt;-0.000001",Txn[Running Units],"&lt;0.000001"),0)))</f>
      </c>
      <c r="G694" s="283">
        <f>IF($A694="","",IFERROR(F694/SUMIFS(Txn[Units Purchased or Sold],Txn[Key],$A694,Txn[Transaction Order],"&gt;"&amp;IFERROR(_xlfn.MAXIFS(Txn[Transaction Order],Txn[Key],$A694,Txn[Running Units],"&gt;-0.000001",Txn[Running Units],"&lt;0.000001"),0),Txn[Sell (-1) Buy (1) Fees (0) Dividend (2)],1),0))</f>
      </c>
      <c r="H694" s="283">
        <f>IF($A694="","",SUMIFS(Txn[Sell Proceeds],Txn[Key],$A694,Txn[Transaction Order],"&gt;"&amp;IFERROR(_xlfn.MAXIFS(Txn[Transaction Order],Txn[Key],$A694,Txn[Running Units],"&gt;-0.000001",Txn[Running Units],"&lt;0.000001"),0)))</f>
      </c>
      <c r="I694" s="284" t="str">
        <f>IF($A694="","",IFERROR(INDEX(Prices[Current Price],MATCH($A694,Prices[Key],0)),0))</f>
        <v/>
      </c>
      <c r="J694" s="285" t="str">
        <f>IF($A694="","",IFERROR(INDEX(Prices[FX to SGD],MATCH($A694,Prices[Key],0)),1))</f>
        <v/>
      </c>
      <c r="K694" s="283" t="str">
        <f t="shared" si="98"/>
        <v/>
      </c>
      <c r="L694" s="283" t="str">
        <f t="shared" si="99"/>
        <v/>
      </c>
      <c r="M694" s="283" t="str">
        <f t="shared" si="100"/>
        <v/>
      </c>
      <c r="N694" s="286" t="str">
        <f t="shared" si="101"/>
        <v/>
      </c>
      <c r="O694" t="str">
        <f>IF($A694="","",IFERROR(INDEX(Prices[Category],MATCH($A694,Prices[Key],0)),"Uncategorized"))</f>
        <v/>
      </c>
      <c r="P694" s="287" t="str">
        <f t="shared" si="102"/>
        <v/>
      </c>
      <c r="Q694" s="287" t="str">
        <f t="shared" si="103"/>
        <v/>
      </c>
    </row>
    <row r="695" spans="1:17" ht="15" customHeight="1" x14ac:dyDescent="0.2">
      <c r="A695" s="240" t="str">
        <f>IFERROR(INDEX('All Ticker P&amp;L'!$A$2:$A$1001,MATCH(ROWS($A$2:A695),'All Ticker P&amp;L'!$N$2:$N$1001,0)),"")</f>
        <v/>
      </c>
      <c r="B695" s="240" t="str">
        <f t="shared" si="95"/>
        <v/>
      </c>
      <c r="C695" s="240" t="str">
        <f t="shared" si="96"/>
        <v/>
      </c>
      <c r="D695" s="240" t="str">
        <f t="shared" si="97"/>
        <v/>
      </c>
      <c r="E695" s="261" t="str">
        <f>IF($A695="","",SUMIFS(Txn[Signed Units],Txn[Key],$A695))</f>
        <v/>
      </c>
      <c r="F695" s="283">
        <f>IF($A695="","",SUMIFS(Txn[Buy Cost],Txn[Key],$A695,Txn[Transaction Order],"&gt;"&amp;IFERROR(_xlfn.MAXIFS(Txn[Transaction Order],Txn[Key],$A695,Txn[Running Units],"&gt;-0.000001",Txn[Running Units],"&lt;0.000001"),0)))</f>
      </c>
      <c r="G695" s="283">
        <f>IF($A695="","",IFERROR(F695/SUMIFS(Txn[Units Purchased or Sold],Txn[Key],$A695,Txn[Transaction Order],"&gt;"&amp;IFERROR(_xlfn.MAXIFS(Txn[Transaction Order],Txn[Key],$A695,Txn[Running Units],"&gt;-0.000001",Txn[Running Units],"&lt;0.000001"),0),Txn[Sell (-1) Buy (1) Fees (0) Dividend (2)],1),0))</f>
      </c>
      <c r="H695" s="283">
        <f>IF($A695="","",SUMIFS(Txn[Sell Proceeds],Txn[Key],$A695,Txn[Transaction Order],"&gt;"&amp;IFERROR(_xlfn.MAXIFS(Txn[Transaction Order],Txn[Key],$A695,Txn[Running Units],"&gt;-0.000001",Txn[Running Units],"&lt;0.000001"),0)))</f>
      </c>
      <c r="I695" s="284" t="str">
        <f>IF($A695="","",IFERROR(INDEX(Prices[Current Price],MATCH($A695,Prices[Key],0)),0))</f>
        <v/>
      </c>
      <c r="J695" s="285" t="str">
        <f>IF($A695="","",IFERROR(INDEX(Prices[FX to SGD],MATCH($A695,Prices[Key],0)),1))</f>
        <v/>
      </c>
      <c r="K695" s="283" t="str">
        <f t="shared" si="98"/>
        <v/>
      </c>
      <c r="L695" s="283" t="str">
        <f t="shared" si="99"/>
        <v/>
      </c>
      <c r="M695" s="283" t="str">
        <f t="shared" si="100"/>
        <v/>
      </c>
      <c r="N695" s="286" t="str">
        <f t="shared" si="101"/>
        <v/>
      </c>
      <c r="O695" t="str">
        <f>IF($A695="","",IFERROR(INDEX(Prices[Category],MATCH($A695,Prices[Key],0)),"Uncategorized"))</f>
        <v/>
      </c>
      <c r="P695" s="287" t="str">
        <f t="shared" si="102"/>
        <v/>
      </c>
      <c r="Q695" s="287" t="str">
        <f t="shared" si="103"/>
        <v/>
      </c>
    </row>
    <row r="696" spans="1:17" ht="15" customHeight="1" x14ac:dyDescent="0.2">
      <c r="A696" s="240" t="str">
        <f>IFERROR(INDEX('All Ticker P&amp;L'!$A$2:$A$1001,MATCH(ROWS($A$2:A696),'All Ticker P&amp;L'!$N$2:$N$1001,0)),"")</f>
        <v/>
      </c>
      <c r="B696" s="240" t="str">
        <f t="shared" si="95"/>
        <v/>
      </c>
      <c r="C696" s="240" t="str">
        <f t="shared" si="96"/>
        <v/>
      </c>
      <c r="D696" s="240" t="str">
        <f t="shared" si="97"/>
        <v/>
      </c>
      <c r="E696" s="261" t="str">
        <f>IF($A696="","",SUMIFS(Txn[Signed Units],Txn[Key],$A696))</f>
        <v/>
      </c>
      <c r="F696" s="283">
        <f>IF($A696="","",SUMIFS(Txn[Buy Cost],Txn[Key],$A696,Txn[Transaction Order],"&gt;"&amp;IFERROR(_xlfn.MAXIFS(Txn[Transaction Order],Txn[Key],$A696,Txn[Running Units],"&gt;-0.000001",Txn[Running Units],"&lt;0.000001"),0)))</f>
      </c>
      <c r="G696" s="283">
        <f>IF($A696="","",IFERROR(F696/SUMIFS(Txn[Units Purchased or Sold],Txn[Key],$A696,Txn[Transaction Order],"&gt;"&amp;IFERROR(_xlfn.MAXIFS(Txn[Transaction Order],Txn[Key],$A696,Txn[Running Units],"&gt;-0.000001",Txn[Running Units],"&lt;0.000001"),0),Txn[Sell (-1) Buy (1) Fees (0) Dividend (2)],1),0))</f>
      </c>
      <c r="H696" s="283">
        <f>IF($A696="","",SUMIFS(Txn[Sell Proceeds],Txn[Key],$A696,Txn[Transaction Order],"&gt;"&amp;IFERROR(_xlfn.MAXIFS(Txn[Transaction Order],Txn[Key],$A696,Txn[Running Units],"&gt;-0.000001",Txn[Running Units],"&lt;0.000001"),0)))</f>
      </c>
      <c r="I696" s="284" t="str">
        <f>IF($A696="","",IFERROR(INDEX(Prices[Current Price],MATCH($A696,Prices[Key],0)),0))</f>
        <v/>
      </c>
      <c r="J696" s="285" t="str">
        <f>IF($A696="","",IFERROR(INDEX(Prices[FX to SGD],MATCH($A696,Prices[Key],0)),1))</f>
        <v/>
      </c>
      <c r="K696" s="283" t="str">
        <f t="shared" si="98"/>
        <v/>
      </c>
      <c r="L696" s="283" t="str">
        <f t="shared" si="99"/>
        <v/>
      </c>
      <c r="M696" s="283" t="str">
        <f t="shared" si="100"/>
        <v/>
      </c>
      <c r="N696" s="286" t="str">
        <f t="shared" si="101"/>
        <v/>
      </c>
      <c r="O696" t="str">
        <f>IF($A696="","",IFERROR(INDEX(Prices[Category],MATCH($A696,Prices[Key],0)),"Uncategorized"))</f>
        <v/>
      </c>
      <c r="P696" s="287" t="str">
        <f t="shared" si="102"/>
        <v/>
      </c>
      <c r="Q696" s="287" t="str">
        <f t="shared" si="103"/>
        <v/>
      </c>
    </row>
    <row r="697" spans="1:17" ht="15" customHeight="1" x14ac:dyDescent="0.2">
      <c r="A697" s="240" t="str">
        <f>IFERROR(INDEX('All Ticker P&amp;L'!$A$2:$A$1001,MATCH(ROWS($A$2:A697),'All Ticker P&amp;L'!$N$2:$N$1001,0)),"")</f>
        <v/>
      </c>
      <c r="B697" s="240" t="str">
        <f t="shared" si="95"/>
        <v/>
      </c>
      <c r="C697" s="240" t="str">
        <f t="shared" si="96"/>
        <v/>
      </c>
      <c r="D697" s="240" t="str">
        <f t="shared" si="97"/>
        <v/>
      </c>
      <c r="E697" s="261" t="str">
        <f>IF($A697="","",SUMIFS(Txn[Signed Units],Txn[Key],$A697))</f>
        <v/>
      </c>
      <c r="F697" s="283">
        <f>IF($A697="","",SUMIFS(Txn[Buy Cost],Txn[Key],$A697,Txn[Transaction Order],"&gt;"&amp;IFERROR(_xlfn.MAXIFS(Txn[Transaction Order],Txn[Key],$A697,Txn[Running Units],"&gt;-0.000001",Txn[Running Units],"&lt;0.000001"),0)))</f>
      </c>
      <c r="G697" s="283">
        <f>IF($A697="","",IFERROR(F697/SUMIFS(Txn[Units Purchased or Sold],Txn[Key],$A697,Txn[Transaction Order],"&gt;"&amp;IFERROR(_xlfn.MAXIFS(Txn[Transaction Order],Txn[Key],$A697,Txn[Running Units],"&gt;-0.000001",Txn[Running Units],"&lt;0.000001"),0),Txn[Sell (-1) Buy (1) Fees (0) Dividend (2)],1),0))</f>
      </c>
      <c r="H697" s="283">
        <f>IF($A697="","",SUMIFS(Txn[Sell Proceeds],Txn[Key],$A697,Txn[Transaction Order],"&gt;"&amp;IFERROR(_xlfn.MAXIFS(Txn[Transaction Order],Txn[Key],$A697,Txn[Running Units],"&gt;-0.000001",Txn[Running Units],"&lt;0.000001"),0)))</f>
      </c>
      <c r="I697" s="284" t="str">
        <f>IF($A697="","",IFERROR(INDEX(Prices[Current Price],MATCH($A697,Prices[Key],0)),0))</f>
        <v/>
      </c>
      <c r="J697" s="285" t="str">
        <f>IF($A697="","",IFERROR(INDEX(Prices[FX to SGD],MATCH($A697,Prices[Key],0)),1))</f>
        <v/>
      </c>
      <c r="K697" s="283" t="str">
        <f t="shared" si="98"/>
        <v/>
      </c>
      <c r="L697" s="283" t="str">
        <f t="shared" si="99"/>
        <v/>
      </c>
      <c r="M697" s="283" t="str">
        <f t="shared" si="100"/>
        <v/>
      </c>
      <c r="N697" s="286" t="str">
        <f t="shared" si="101"/>
        <v/>
      </c>
      <c r="O697" t="str">
        <f>IF($A697="","",IFERROR(INDEX(Prices[Category],MATCH($A697,Prices[Key],0)),"Uncategorized"))</f>
        <v/>
      </c>
      <c r="P697" s="287" t="str">
        <f t="shared" si="102"/>
        <v/>
      </c>
      <c r="Q697" s="287" t="str">
        <f t="shared" si="103"/>
        <v/>
      </c>
    </row>
    <row r="698" spans="1:17" ht="15" customHeight="1" x14ac:dyDescent="0.2">
      <c r="A698" s="240" t="str">
        <f>IFERROR(INDEX('All Ticker P&amp;L'!$A$2:$A$1001,MATCH(ROWS($A$2:A698),'All Ticker P&amp;L'!$N$2:$N$1001,0)),"")</f>
        <v/>
      </c>
      <c r="B698" s="240" t="str">
        <f t="shared" si="95"/>
        <v/>
      </c>
      <c r="C698" s="240" t="str">
        <f t="shared" si="96"/>
        <v/>
      </c>
      <c r="D698" s="240" t="str">
        <f t="shared" si="97"/>
        <v/>
      </c>
      <c r="E698" s="261" t="str">
        <f>IF($A698="","",SUMIFS(Txn[Signed Units],Txn[Key],$A698))</f>
        <v/>
      </c>
      <c r="F698" s="283">
        <f>IF($A698="","",SUMIFS(Txn[Buy Cost],Txn[Key],$A698,Txn[Transaction Order],"&gt;"&amp;IFERROR(_xlfn.MAXIFS(Txn[Transaction Order],Txn[Key],$A698,Txn[Running Units],"&gt;-0.000001",Txn[Running Units],"&lt;0.000001"),0)))</f>
      </c>
      <c r="G698" s="283">
        <f>IF($A698="","",IFERROR(F698/SUMIFS(Txn[Units Purchased or Sold],Txn[Key],$A698,Txn[Transaction Order],"&gt;"&amp;IFERROR(_xlfn.MAXIFS(Txn[Transaction Order],Txn[Key],$A698,Txn[Running Units],"&gt;-0.000001",Txn[Running Units],"&lt;0.000001"),0),Txn[Sell (-1) Buy (1) Fees (0) Dividend (2)],1),0))</f>
      </c>
      <c r="H698" s="283">
        <f>IF($A698="","",SUMIFS(Txn[Sell Proceeds],Txn[Key],$A698,Txn[Transaction Order],"&gt;"&amp;IFERROR(_xlfn.MAXIFS(Txn[Transaction Order],Txn[Key],$A698,Txn[Running Units],"&gt;-0.000001",Txn[Running Units],"&lt;0.000001"),0)))</f>
      </c>
      <c r="I698" s="284" t="str">
        <f>IF($A698="","",IFERROR(INDEX(Prices[Current Price],MATCH($A698,Prices[Key],0)),0))</f>
        <v/>
      </c>
      <c r="J698" s="285" t="str">
        <f>IF($A698="","",IFERROR(INDEX(Prices[FX to SGD],MATCH($A698,Prices[Key],0)),1))</f>
        <v/>
      </c>
      <c r="K698" s="283" t="str">
        <f t="shared" si="98"/>
        <v/>
      </c>
      <c r="L698" s="283" t="str">
        <f t="shared" si="99"/>
        <v/>
      </c>
      <c r="M698" s="283" t="str">
        <f t="shared" si="100"/>
        <v/>
      </c>
      <c r="N698" s="286" t="str">
        <f t="shared" si="101"/>
        <v/>
      </c>
      <c r="O698" t="str">
        <f>IF($A698="","",IFERROR(INDEX(Prices[Category],MATCH($A698,Prices[Key],0)),"Uncategorized"))</f>
        <v/>
      </c>
      <c r="P698" s="287" t="str">
        <f t="shared" si="102"/>
        <v/>
      </c>
      <c r="Q698" s="287" t="str">
        <f t="shared" si="103"/>
        <v/>
      </c>
    </row>
    <row r="699" spans="1:17" ht="15" customHeight="1" x14ac:dyDescent="0.2">
      <c r="A699" s="240" t="str">
        <f>IFERROR(INDEX('All Ticker P&amp;L'!$A$2:$A$1001,MATCH(ROWS($A$2:A699),'All Ticker P&amp;L'!$N$2:$N$1001,0)),"")</f>
        <v/>
      </c>
      <c r="B699" s="240" t="str">
        <f t="shared" si="95"/>
        <v/>
      </c>
      <c r="C699" s="240" t="str">
        <f t="shared" si="96"/>
        <v/>
      </c>
      <c r="D699" s="240" t="str">
        <f t="shared" si="97"/>
        <v/>
      </c>
      <c r="E699" s="261" t="str">
        <f>IF($A699="","",SUMIFS(Txn[Signed Units],Txn[Key],$A699))</f>
        <v/>
      </c>
      <c r="F699" s="283">
        <f>IF($A699="","",SUMIFS(Txn[Buy Cost],Txn[Key],$A699,Txn[Transaction Order],"&gt;"&amp;IFERROR(_xlfn.MAXIFS(Txn[Transaction Order],Txn[Key],$A699,Txn[Running Units],"&gt;-0.000001",Txn[Running Units],"&lt;0.000001"),0)))</f>
      </c>
      <c r="G699" s="283">
        <f>IF($A699="","",IFERROR(F699/SUMIFS(Txn[Units Purchased or Sold],Txn[Key],$A699,Txn[Transaction Order],"&gt;"&amp;IFERROR(_xlfn.MAXIFS(Txn[Transaction Order],Txn[Key],$A699,Txn[Running Units],"&gt;-0.000001",Txn[Running Units],"&lt;0.000001"),0),Txn[Sell (-1) Buy (1) Fees (0) Dividend (2)],1),0))</f>
      </c>
      <c r="H699" s="283">
        <f>IF($A699="","",SUMIFS(Txn[Sell Proceeds],Txn[Key],$A699,Txn[Transaction Order],"&gt;"&amp;IFERROR(_xlfn.MAXIFS(Txn[Transaction Order],Txn[Key],$A699,Txn[Running Units],"&gt;-0.000001",Txn[Running Units],"&lt;0.000001"),0)))</f>
      </c>
      <c r="I699" s="284" t="str">
        <f>IF($A699="","",IFERROR(INDEX(Prices[Current Price],MATCH($A699,Prices[Key],0)),0))</f>
        <v/>
      </c>
      <c r="J699" s="285" t="str">
        <f>IF($A699="","",IFERROR(INDEX(Prices[FX to SGD],MATCH($A699,Prices[Key],0)),1))</f>
        <v/>
      </c>
      <c r="K699" s="283" t="str">
        <f t="shared" si="98"/>
        <v/>
      </c>
      <c r="L699" s="283" t="str">
        <f t="shared" si="99"/>
        <v/>
      </c>
      <c r="M699" s="283" t="str">
        <f t="shared" si="100"/>
        <v/>
      </c>
      <c r="N699" s="286" t="str">
        <f t="shared" si="101"/>
        <v/>
      </c>
      <c r="O699" t="str">
        <f>IF($A699="","",IFERROR(INDEX(Prices[Category],MATCH($A699,Prices[Key],0)),"Uncategorized"))</f>
        <v/>
      </c>
      <c r="P699" s="287" t="str">
        <f t="shared" si="102"/>
        <v/>
      </c>
      <c r="Q699" s="287" t="str">
        <f t="shared" si="103"/>
        <v/>
      </c>
    </row>
    <row r="700" spans="1:17" ht="15" customHeight="1" x14ac:dyDescent="0.2">
      <c r="A700" s="240" t="str">
        <f>IFERROR(INDEX('All Ticker P&amp;L'!$A$2:$A$1001,MATCH(ROWS($A$2:A700),'All Ticker P&amp;L'!$N$2:$N$1001,0)),"")</f>
        <v/>
      </c>
      <c r="B700" s="240" t="str">
        <f t="shared" si="95"/>
        <v/>
      </c>
      <c r="C700" s="240" t="str">
        <f t="shared" si="96"/>
        <v/>
      </c>
      <c r="D700" s="240" t="str">
        <f t="shared" si="97"/>
        <v/>
      </c>
      <c r="E700" s="261" t="str">
        <f>IF($A700="","",SUMIFS(Txn[Signed Units],Txn[Key],$A700))</f>
        <v/>
      </c>
      <c r="F700" s="283">
        <f>IF($A700="","",SUMIFS(Txn[Buy Cost],Txn[Key],$A700,Txn[Transaction Order],"&gt;"&amp;IFERROR(_xlfn.MAXIFS(Txn[Transaction Order],Txn[Key],$A700,Txn[Running Units],"&gt;-0.000001",Txn[Running Units],"&lt;0.000001"),0)))</f>
      </c>
      <c r="G700" s="283">
        <f>IF($A700="","",IFERROR(F700/SUMIFS(Txn[Units Purchased or Sold],Txn[Key],$A700,Txn[Transaction Order],"&gt;"&amp;IFERROR(_xlfn.MAXIFS(Txn[Transaction Order],Txn[Key],$A700,Txn[Running Units],"&gt;-0.000001",Txn[Running Units],"&lt;0.000001"),0),Txn[Sell (-1) Buy (1) Fees (0) Dividend (2)],1),0))</f>
      </c>
      <c r="H700" s="283">
        <f>IF($A700="","",SUMIFS(Txn[Sell Proceeds],Txn[Key],$A700,Txn[Transaction Order],"&gt;"&amp;IFERROR(_xlfn.MAXIFS(Txn[Transaction Order],Txn[Key],$A700,Txn[Running Units],"&gt;-0.000001",Txn[Running Units],"&lt;0.000001"),0)))</f>
      </c>
      <c r="I700" s="284" t="str">
        <f>IF($A700="","",IFERROR(INDEX(Prices[Current Price],MATCH($A700,Prices[Key],0)),0))</f>
        <v/>
      </c>
      <c r="J700" s="285" t="str">
        <f>IF($A700="","",IFERROR(INDEX(Prices[FX to SGD],MATCH($A700,Prices[Key],0)),1))</f>
        <v/>
      </c>
      <c r="K700" s="283" t="str">
        <f t="shared" si="98"/>
        <v/>
      </c>
      <c r="L700" s="283" t="str">
        <f t="shared" si="99"/>
        <v/>
      </c>
      <c r="M700" s="283" t="str">
        <f t="shared" si="100"/>
        <v/>
      </c>
      <c r="N700" s="286" t="str">
        <f t="shared" si="101"/>
        <v/>
      </c>
      <c r="O700" t="str">
        <f>IF($A700="","",IFERROR(INDEX(Prices[Category],MATCH($A700,Prices[Key],0)),"Uncategorized"))</f>
        <v/>
      </c>
      <c r="P700" s="287" t="str">
        <f t="shared" si="102"/>
        <v/>
      </c>
      <c r="Q700" s="287" t="str">
        <f t="shared" si="103"/>
        <v/>
      </c>
    </row>
    <row r="701" spans="1:17" ht="15" customHeight="1" x14ac:dyDescent="0.2">
      <c r="A701" s="240" t="str">
        <f>IFERROR(INDEX('All Ticker P&amp;L'!$A$2:$A$1001,MATCH(ROWS($A$2:A701),'All Ticker P&amp;L'!$N$2:$N$1001,0)),"")</f>
        <v/>
      </c>
      <c r="B701" s="240" t="str">
        <f t="shared" si="95"/>
        <v/>
      </c>
      <c r="C701" s="240" t="str">
        <f t="shared" si="96"/>
        <v/>
      </c>
      <c r="D701" s="240" t="str">
        <f t="shared" si="97"/>
        <v/>
      </c>
      <c r="E701" s="261" t="str">
        <f>IF($A701="","",SUMIFS(Txn[Signed Units],Txn[Key],$A701))</f>
        <v/>
      </c>
      <c r="F701" s="283">
        <f>IF($A701="","",SUMIFS(Txn[Buy Cost],Txn[Key],$A701,Txn[Transaction Order],"&gt;"&amp;IFERROR(_xlfn.MAXIFS(Txn[Transaction Order],Txn[Key],$A701,Txn[Running Units],"&gt;-0.000001",Txn[Running Units],"&lt;0.000001"),0)))</f>
      </c>
      <c r="G701" s="283">
        <f>IF($A701="","",IFERROR(F701/SUMIFS(Txn[Units Purchased or Sold],Txn[Key],$A701,Txn[Transaction Order],"&gt;"&amp;IFERROR(_xlfn.MAXIFS(Txn[Transaction Order],Txn[Key],$A701,Txn[Running Units],"&gt;-0.000001",Txn[Running Units],"&lt;0.000001"),0),Txn[Sell (-1) Buy (1) Fees (0) Dividend (2)],1),0))</f>
      </c>
      <c r="H701" s="283">
        <f>IF($A701="","",SUMIFS(Txn[Sell Proceeds],Txn[Key],$A701,Txn[Transaction Order],"&gt;"&amp;IFERROR(_xlfn.MAXIFS(Txn[Transaction Order],Txn[Key],$A701,Txn[Running Units],"&gt;-0.000001",Txn[Running Units],"&lt;0.000001"),0)))</f>
      </c>
      <c r="I701" s="284" t="str">
        <f>IF($A701="","",IFERROR(INDEX(Prices[Current Price],MATCH($A701,Prices[Key],0)),0))</f>
        <v/>
      </c>
      <c r="J701" s="285" t="str">
        <f>IF($A701="","",IFERROR(INDEX(Prices[FX to SGD],MATCH($A701,Prices[Key],0)),1))</f>
        <v/>
      </c>
      <c r="K701" s="283" t="str">
        <f t="shared" si="98"/>
        <v/>
      </c>
      <c r="L701" s="283" t="str">
        <f t="shared" si="99"/>
        <v/>
      </c>
      <c r="M701" s="283" t="str">
        <f t="shared" si="100"/>
        <v/>
      </c>
      <c r="N701" s="286" t="str">
        <f t="shared" si="101"/>
        <v/>
      </c>
      <c r="O701" t="str">
        <f>IF($A701="","",IFERROR(INDEX(Prices[Category],MATCH($A701,Prices[Key],0)),"Uncategorized"))</f>
        <v/>
      </c>
      <c r="P701" s="287" t="str">
        <f t="shared" si="102"/>
        <v/>
      </c>
      <c r="Q701" s="287" t="str">
        <f t="shared" si="103"/>
        <v/>
      </c>
    </row>
    <row r="702" spans="1:17" ht="15" customHeight="1" x14ac:dyDescent="0.2">
      <c r="A702" s="240" t="str">
        <f>IFERROR(INDEX('All Ticker P&amp;L'!$A$2:$A$1001,MATCH(ROWS($A$2:A702),'All Ticker P&amp;L'!$N$2:$N$1001,0)),"")</f>
        <v/>
      </c>
      <c r="B702" s="240" t="str">
        <f t="shared" si="95"/>
        <v/>
      </c>
      <c r="C702" s="240" t="str">
        <f t="shared" si="96"/>
        <v/>
      </c>
      <c r="D702" s="240" t="str">
        <f t="shared" si="97"/>
        <v/>
      </c>
      <c r="E702" s="261" t="str">
        <f>IF($A702="","",SUMIFS(Txn[Signed Units],Txn[Key],$A702))</f>
        <v/>
      </c>
      <c r="F702" s="283">
        <f>IF($A702="","",SUMIFS(Txn[Buy Cost],Txn[Key],$A702,Txn[Transaction Order],"&gt;"&amp;IFERROR(_xlfn.MAXIFS(Txn[Transaction Order],Txn[Key],$A702,Txn[Running Units],"&gt;-0.000001",Txn[Running Units],"&lt;0.000001"),0)))</f>
      </c>
      <c r="G702" s="283">
        <f>IF($A702="","",IFERROR(F702/SUMIFS(Txn[Units Purchased or Sold],Txn[Key],$A702,Txn[Transaction Order],"&gt;"&amp;IFERROR(_xlfn.MAXIFS(Txn[Transaction Order],Txn[Key],$A702,Txn[Running Units],"&gt;-0.000001",Txn[Running Units],"&lt;0.000001"),0),Txn[Sell (-1) Buy (1) Fees (0) Dividend (2)],1),0))</f>
      </c>
      <c r="H702" s="283">
        <f>IF($A702="","",SUMIFS(Txn[Sell Proceeds],Txn[Key],$A702,Txn[Transaction Order],"&gt;"&amp;IFERROR(_xlfn.MAXIFS(Txn[Transaction Order],Txn[Key],$A702,Txn[Running Units],"&gt;-0.000001",Txn[Running Units],"&lt;0.000001"),0)))</f>
      </c>
      <c r="I702" s="284" t="str">
        <f>IF($A702="","",IFERROR(INDEX(Prices[Current Price],MATCH($A702,Prices[Key],0)),0))</f>
        <v/>
      </c>
      <c r="J702" s="285" t="str">
        <f>IF($A702="","",IFERROR(INDEX(Prices[FX to SGD],MATCH($A702,Prices[Key],0)),1))</f>
        <v/>
      </c>
      <c r="K702" s="283" t="str">
        <f t="shared" si="98"/>
        <v/>
      </c>
      <c r="L702" s="283" t="str">
        <f t="shared" si="99"/>
        <v/>
      </c>
      <c r="M702" s="283" t="str">
        <f t="shared" si="100"/>
        <v/>
      </c>
      <c r="N702" s="286" t="str">
        <f t="shared" si="101"/>
        <v/>
      </c>
      <c r="O702" t="str">
        <f>IF($A702="","",IFERROR(INDEX(Prices[Category],MATCH($A702,Prices[Key],0)),"Uncategorized"))</f>
        <v/>
      </c>
      <c r="P702" s="287" t="str">
        <f t="shared" si="102"/>
        <v/>
      </c>
      <c r="Q702" s="287" t="str">
        <f t="shared" si="103"/>
        <v/>
      </c>
    </row>
    <row r="703" spans="1:17" ht="15" customHeight="1" x14ac:dyDescent="0.2">
      <c r="A703" s="240" t="str">
        <f>IFERROR(INDEX('All Ticker P&amp;L'!$A$2:$A$1001,MATCH(ROWS($A$2:A703),'All Ticker P&amp;L'!$N$2:$N$1001,0)),"")</f>
        <v/>
      </c>
      <c r="B703" s="240" t="str">
        <f t="shared" si="95"/>
        <v/>
      </c>
      <c r="C703" s="240" t="str">
        <f t="shared" si="96"/>
        <v/>
      </c>
      <c r="D703" s="240" t="str">
        <f t="shared" si="97"/>
        <v/>
      </c>
      <c r="E703" s="261" t="str">
        <f>IF($A703="","",SUMIFS(Txn[Signed Units],Txn[Key],$A703))</f>
        <v/>
      </c>
      <c r="F703" s="283">
        <f>IF($A703="","",SUMIFS(Txn[Buy Cost],Txn[Key],$A703,Txn[Transaction Order],"&gt;"&amp;IFERROR(_xlfn.MAXIFS(Txn[Transaction Order],Txn[Key],$A703,Txn[Running Units],"&gt;-0.000001",Txn[Running Units],"&lt;0.000001"),0)))</f>
      </c>
      <c r="G703" s="283">
        <f>IF($A703="","",IFERROR(F703/SUMIFS(Txn[Units Purchased or Sold],Txn[Key],$A703,Txn[Transaction Order],"&gt;"&amp;IFERROR(_xlfn.MAXIFS(Txn[Transaction Order],Txn[Key],$A703,Txn[Running Units],"&gt;-0.000001",Txn[Running Units],"&lt;0.000001"),0),Txn[Sell (-1) Buy (1) Fees (0) Dividend (2)],1),0))</f>
      </c>
      <c r="H703" s="283">
        <f>IF($A703="","",SUMIFS(Txn[Sell Proceeds],Txn[Key],$A703,Txn[Transaction Order],"&gt;"&amp;IFERROR(_xlfn.MAXIFS(Txn[Transaction Order],Txn[Key],$A703,Txn[Running Units],"&gt;-0.000001",Txn[Running Units],"&lt;0.000001"),0)))</f>
      </c>
      <c r="I703" s="284" t="str">
        <f>IF($A703="","",IFERROR(INDEX(Prices[Current Price],MATCH($A703,Prices[Key],0)),0))</f>
        <v/>
      </c>
      <c r="J703" s="285" t="str">
        <f>IF($A703="","",IFERROR(INDEX(Prices[FX to SGD],MATCH($A703,Prices[Key],0)),1))</f>
        <v/>
      </c>
      <c r="K703" s="283" t="str">
        <f t="shared" si="98"/>
        <v/>
      </c>
      <c r="L703" s="283" t="str">
        <f t="shared" si="99"/>
        <v/>
      </c>
      <c r="M703" s="283" t="str">
        <f t="shared" si="100"/>
        <v/>
      </c>
      <c r="N703" s="286" t="str">
        <f t="shared" si="101"/>
        <v/>
      </c>
      <c r="O703" t="str">
        <f>IF($A703="","",IFERROR(INDEX(Prices[Category],MATCH($A703,Prices[Key],0)),"Uncategorized"))</f>
        <v/>
      </c>
      <c r="P703" s="287" t="str">
        <f t="shared" si="102"/>
        <v/>
      </c>
      <c r="Q703" s="287" t="str">
        <f t="shared" si="103"/>
        <v/>
      </c>
    </row>
    <row r="704" spans="1:17" ht="15" customHeight="1" x14ac:dyDescent="0.2">
      <c r="A704" s="240" t="str">
        <f>IFERROR(INDEX('All Ticker P&amp;L'!$A$2:$A$1001,MATCH(ROWS($A$2:A704),'All Ticker P&amp;L'!$N$2:$N$1001,0)),"")</f>
        <v/>
      </c>
      <c r="B704" s="240" t="str">
        <f t="shared" si="95"/>
        <v/>
      </c>
      <c r="C704" s="240" t="str">
        <f t="shared" si="96"/>
        <v/>
      </c>
      <c r="D704" s="240" t="str">
        <f t="shared" si="97"/>
        <v/>
      </c>
      <c r="E704" s="261" t="str">
        <f>IF($A704="","",SUMIFS(Txn[Signed Units],Txn[Key],$A704))</f>
        <v/>
      </c>
      <c r="F704" s="283">
        <f>IF($A704="","",SUMIFS(Txn[Buy Cost],Txn[Key],$A704,Txn[Transaction Order],"&gt;"&amp;IFERROR(_xlfn.MAXIFS(Txn[Transaction Order],Txn[Key],$A704,Txn[Running Units],"&gt;-0.000001",Txn[Running Units],"&lt;0.000001"),0)))</f>
      </c>
      <c r="G704" s="283">
        <f>IF($A704="","",IFERROR(F704/SUMIFS(Txn[Units Purchased or Sold],Txn[Key],$A704,Txn[Transaction Order],"&gt;"&amp;IFERROR(_xlfn.MAXIFS(Txn[Transaction Order],Txn[Key],$A704,Txn[Running Units],"&gt;-0.000001",Txn[Running Units],"&lt;0.000001"),0),Txn[Sell (-1) Buy (1) Fees (0) Dividend (2)],1),0))</f>
      </c>
      <c r="H704" s="283">
        <f>IF($A704="","",SUMIFS(Txn[Sell Proceeds],Txn[Key],$A704,Txn[Transaction Order],"&gt;"&amp;IFERROR(_xlfn.MAXIFS(Txn[Transaction Order],Txn[Key],$A704,Txn[Running Units],"&gt;-0.000001",Txn[Running Units],"&lt;0.000001"),0)))</f>
      </c>
      <c r="I704" s="284" t="str">
        <f>IF($A704="","",IFERROR(INDEX(Prices[Current Price],MATCH($A704,Prices[Key],0)),0))</f>
        <v/>
      </c>
      <c r="J704" s="285" t="str">
        <f>IF($A704="","",IFERROR(INDEX(Prices[FX to SGD],MATCH($A704,Prices[Key],0)),1))</f>
        <v/>
      </c>
      <c r="K704" s="283" t="str">
        <f t="shared" si="98"/>
        <v/>
      </c>
      <c r="L704" s="283" t="str">
        <f t="shared" si="99"/>
        <v/>
      </c>
      <c r="M704" s="283" t="str">
        <f t="shared" si="100"/>
        <v/>
      </c>
      <c r="N704" s="286" t="str">
        <f t="shared" si="101"/>
        <v/>
      </c>
      <c r="O704" t="str">
        <f>IF($A704="","",IFERROR(INDEX(Prices[Category],MATCH($A704,Prices[Key],0)),"Uncategorized"))</f>
        <v/>
      </c>
      <c r="P704" s="287" t="str">
        <f t="shared" si="102"/>
        <v/>
      </c>
      <c r="Q704" s="287" t="str">
        <f t="shared" si="103"/>
        <v/>
      </c>
    </row>
    <row r="705" spans="1:17" ht="15" customHeight="1" x14ac:dyDescent="0.2">
      <c r="A705" s="240" t="str">
        <f>IFERROR(INDEX('All Ticker P&amp;L'!$A$2:$A$1001,MATCH(ROWS($A$2:A705),'All Ticker P&amp;L'!$N$2:$N$1001,0)),"")</f>
        <v/>
      </c>
      <c r="B705" s="240" t="str">
        <f t="shared" si="95"/>
        <v/>
      </c>
      <c r="C705" s="240" t="str">
        <f t="shared" si="96"/>
        <v/>
      </c>
      <c r="D705" s="240" t="str">
        <f t="shared" si="97"/>
        <v/>
      </c>
      <c r="E705" s="261" t="str">
        <f>IF($A705="","",SUMIFS(Txn[Signed Units],Txn[Key],$A705))</f>
        <v/>
      </c>
      <c r="F705" s="283">
        <f>IF($A705="","",SUMIFS(Txn[Buy Cost],Txn[Key],$A705,Txn[Transaction Order],"&gt;"&amp;IFERROR(_xlfn.MAXIFS(Txn[Transaction Order],Txn[Key],$A705,Txn[Running Units],"&gt;-0.000001",Txn[Running Units],"&lt;0.000001"),0)))</f>
      </c>
      <c r="G705" s="283">
        <f>IF($A705="","",IFERROR(F705/SUMIFS(Txn[Units Purchased or Sold],Txn[Key],$A705,Txn[Transaction Order],"&gt;"&amp;IFERROR(_xlfn.MAXIFS(Txn[Transaction Order],Txn[Key],$A705,Txn[Running Units],"&gt;-0.000001",Txn[Running Units],"&lt;0.000001"),0),Txn[Sell (-1) Buy (1) Fees (0) Dividend (2)],1),0))</f>
      </c>
      <c r="H705" s="283">
        <f>IF($A705="","",SUMIFS(Txn[Sell Proceeds],Txn[Key],$A705,Txn[Transaction Order],"&gt;"&amp;IFERROR(_xlfn.MAXIFS(Txn[Transaction Order],Txn[Key],$A705,Txn[Running Units],"&gt;-0.000001",Txn[Running Units],"&lt;0.000001"),0)))</f>
      </c>
      <c r="I705" s="284" t="str">
        <f>IF($A705="","",IFERROR(INDEX(Prices[Current Price],MATCH($A705,Prices[Key],0)),0))</f>
        <v/>
      </c>
      <c r="J705" s="285" t="str">
        <f>IF($A705="","",IFERROR(INDEX(Prices[FX to SGD],MATCH($A705,Prices[Key],0)),1))</f>
        <v/>
      </c>
      <c r="K705" s="283" t="str">
        <f t="shared" si="98"/>
        <v/>
      </c>
      <c r="L705" s="283" t="str">
        <f t="shared" si="99"/>
        <v/>
      </c>
      <c r="M705" s="283" t="str">
        <f t="shared" si="100"/>
        <v/>
      </c>
      <c r="N705" s="286" t="str">
        <f t="shared" si="101"/>
        <v/>
      </c>
      <c r="O705" t="str">
        <f>IF($A705="","",IFERROR(INDEX(Prices[Category],MATCH($A705,Prices[Key],0)),"Uncategorized"))</f>
        <v/>
      </c>
      <c r="P705" s="287" t="str">
        <f t="shared" si="102"/>
        <v/>
      </c>
      <c r="Q705" s="287" t="str">
        <f t="shared" si="103"/>
        <v/>
      </c>
    </row>
    <row r="706" spans="1:17" ht="15" customHeight="1" x14ac:dyDescent="0.2">
      <c r="A706" s="240" t="str">
        <f>IFERROR(INDEX('All Ticker P&amp;L'!$A$2:$A$1001,MATCH(ROWS($A$2:A706),'All Ticker P&amp;L'!$N$2:$N$1001,0)),"")</f>
        <v/>
      </c>
      <c r="B706" s="240" t="str">
        <f t="shared" ref="B706:B769" si="104">IF($A706="","",LEFT($A706,FIND(":",$A706)-1))</f>
        <v/>
      </c>
      <c r="C706" s="240" t="str">
        <f t="shared" ref="C706:C769" si="105">IF($A706="","",MID($A706,FIND(":",$A706)+1,FIND(":",$A706,FIND(":",$A706)+1)-FIND(":",$A706)-1))</f>
        <v/>
      </c>
      <c r="D706" s="240" t="str">
        <f t="shared" ref="D706:D769" si="106">IF($A706="","",RIGHT($A706,LEN($A706)-FIND(":",$A706,FIND(":",$A706)+1)))</f>
        <v/>
      </c>
      <c r="E706" s="261" t="str">
        <f>IF($A706="","",SUMIFS(Txn[Signed Units],Txn[Key],$A706))</f>
        <v/>
      </c>
      <c r="F706" s="283">
        <f>IF($A706="","",SUMIFS(Txn[Buy Cost],Txn[Key],$A706,Txn[Transaction Order],"&gt;"&amp;IFERROR(_xlfn.MAXIFS(Txn[Transaction Order],Txn[Key],$A706,Txn[Running Units],"&gt;-0.000001",Txn[Running Units],"&lt;0.000001"),0)))</f>
      </c>
      <c r="G706" s="283">
        <f>IF($A706="","",IFERROR(F706/SUMIFS(Txn[Units Purchased or Sold],Txn[Key],$A706,Txn[Transaction Order],"&gt;"&amp;IFERROR(_xlfn.MAXIFS(Txn[Transaction Order],Txn[Key],$A706,Txn[Running Units],"&gt;-0.000001",Txn[Running Units],"&lt;0.000001"),0),Txn[Sell (-1) Buy (1) Fees (0) Dividend (2)],1),0))</f>
      </c>
      <c r="H706" s="283">
        <f>IF($A706="","",SUMIFS(Txn[Sell Proceeds],Txn[Key],$A706,Txn[Transaction Order],"&gt;"&amp;IFERROR(_xlfn.MAXIFS(Txn[Transaction Order],Txn[Key],$A706,Txn[Running Units],"&gt;-0.000001",Txn[Running Units],"&lt;0.000001"),0)))</f>
      </c>
      <c r="I706" s="284" t="str">
        <f>IF($A706="","",IFERROR(INDEX(Prices[Current Price],MATCH($A706,Prices[Key],0)),0))</f>
        <v/>
      </c>
      <c r="J706" s="285" t="str">
        <f>IF($A706="","",IFERROR(INDEX(Prices[FX to SGD],MATCH($A706,Prices[Key],0)),1))</f>
        <v/>
      </c>
      <c r="K706" s="283" t="str">
        <f t="shared" ref="K706:K769" si="107">IF($A706="","",E706*I706)</f>
        <v/>
      </c>
      <c r="L706" s="283" t="str">
        <f t="shared" ref="L706:L769" si="108">IF($A706="","",K706+H706-F706)</f>
        <v/>
      </c>
      <c r="M706" s="283" t="str">
        <f t="shared" ref="M706:M769" si="109">IF($A706="","",L706*J706)</f>
        <v/>
      </c>
      <c r="N706" s="286" t="str">
        <f t="shared" ref="N706:N769" si="110">IF($A706="","",IFERROR(L706/F706,0))</f>
        <v/>
      </c>
      <c r="O706" t="str">
        <f>IF($A706="","",IFERROR(INDEX(Prices[Category],MATCH($A706,Prices[Key],0)),"Uncategorized"))</f>
        <v/>
      </c>
      <c r="P706" s="287" t="str">
        <f t="shared" ref="P706:P769" si="111">IF($A706="","",$K706*$J706)</f>
        <v/>
      </c>
      <c r="Q706" s="287" t="str">
        <f t="shared" ref="Q706:Q769" si="112">IF($A706="","",$M706)</f>
        <v/>
      </c>
    </row>
    <row r="707" spans="1:17" ht="15" customHeight="1" x14ac:dyDescent="0.2">
      <c r="A707" s="240" t="str">
        <f>IFERROR(INDEX('All Ticker P&amp;L'!$A$2:$A$1001,MATCH(ROWS($A$2:A707),'All Ticker P&amp;L'!$N$2:$N$1001,0)),"")</f>
        <v/>
      </c>
      <c r="B707" s="240" t="str">
        <f t="shared" si="104"/>
        <v/>
      </c>
      <c r="C707" s="240" t="str">
        <f t="shared" si="105"/>
        <v/>
      </c>
      <c r="D707" s="240" t="str">
        <f t="shared" si="106"/>
        <v/>
      </c>
      <c r="E707" s="261" t="str">
        <f>IF($A707="","",SUMIFS(Txn[Signed Units],Txn[Key],$A707))</f>
        <v/>
      </c>
      <c r="F707" s="283">
        <f>IF($A707="","",SUMIFS(Txn[Buy Cost],Txn[Key],$A707,Txn[Transaction Order],"&gt;"&amp;IFERROR(_xlfn.MAXIFS(Txn[Transaction Order],Txn[Key],$A707,Txn[Running Units],"&gt;-0.000001",Txn[Running Units],"&lt;0.000001"),0)))</f>
      </c>
      <c r="G707" s="283">
        <f>IF($A707="","",IFERROR(F707/SUMIFS(Txn[Units Purchased or Sold],Txn[Key],$A707,Txn[Transaction Order],"&gt;"&amp;IFERROR(_xlfn.MAXIFS(Txn[Transaction Order],Txn[Key],$A707,Txn[Running Units],"&gt;-0.000001",Txn[Running Units],"&lt;0.000001"),0),Txn[Sell (-1) Buy (1) Fees (0) Dividend (2)],1),0))</f>
      </c>
      <c r="H707" s="283">
        <f>IF($A707="","",SUMIFS(Txn[Sell Proceeds],Txn[Key],$A707,Txn[Transaction Order],"&gt;"&amp;IFERROR(_xlfn.MAXIFS(Txn[Transaction Order],Txn[Key],$A707,Txn[Running Units],"&gt;-0.000001",Txn[Running Units],"&lt;0.000001"),0)))</f>
      </c>
      <c r="I707" s="284" t="str">
        <f>IF($A707="","",IFERROR(INDEX(Prices[Current Price],MATCH($A707,Prices[Key],0)),0))</f>
        <v/>
      </c>
      <c r="J707" s="285" t="str">
        <f>IF($A707="","",IFERROR(INDEX(Prices[FX to SGD],MATCH($A707,Prices[Key],0)),1))</f>
        <v/>
      </c>
      <c r="K707" s="283" t="str">
        <f t="shared" si="107"/>
        <v/>
      </c>
      <c r="L707" s="283" t="str">
        <f t="shared" si="108"/>
        <v/>
      </c>
      <c r="M707" s="283" t="str">
        <f t="shared" si="109"/>
        <v/>
      </c>
      <c r="N707" s="286" t="str">
        <f t="shared" si="110"/>
        <v/>
      </c>
      <c r="O707" t="str">
        <f>IF($A707="","",IFERROR(INDEX(Prices[Category],MATCH($A707,Prices[Key],0)),"Uncategorized"))</f>
        <v/>
      </c>
      <c r="P707" s="287" t="str">
        <f t="shared" si="111"/>
        <v/>
      </c>
      <c r="Q707" s="287" t="str">
        <f t="shared" si="112"/>
        <v/>
      </c>
    </row>
    <row r="708" spans="1:17" ht="15" customHeight="1" x14ac:dyDescent="0.2">
      <c r="A708" s="240" t="str">
        <f>IFERROR(INDEX('All Ticker P&amp;L'!$A$2:$A$1001,MATCH(ROWS($A$2:A708),'All Ticker P&amp;L'!$N$2:$N$1001,0)),"")</f>
        <v/>
      </c>
      <c r="B708" s="240" t="str">
        <f t="shared" si="104"/>
        <v/>
      </c>
      <c r="C708" s="240" t="str">
        <f t="shared" si="105"/>
        <v/>
      </c>
      <c r="D708" s="240" t="str">
        <f t="shared" si="106"/>
        <v/>
      </c>
      <c r="E708" s="261" t="str">
        <f>IF($A708="","",SUMIFS(Txn[Signed Units],Txn[Key],$A708))</f>
        <v/>
      </c>
      <c r="F708" s="283">
        <f>IF($A708="","",SUMIFS(Txn[Buy Cost],Txn[Key],$A708,Txn[Transaction Order],"&gt;"&amp;IFERROR(_xlfn.MAXIFS(Txn[Transaction Order],Txn[Key],$A708,Txn[Running Units],"&gt;-0.000001",Txn[Running Units],"&lt;0.000001"),0)))</f>
      </c>
      <c r="G708" s="283">
        <f>IF($A708="","",IFERROR(F708/SUMIFS(Txn[Units Purchased or Sold],Txn[Key],$A708,Txn[Transaction Order],"&gt;"&amp;IFERROR(_xlfn.MAXIFS(Txn[Transaction Order],Txn[Key],$A708,Txn[Running Units],"&gt;-0.000001",Txn[Running Units],"&lt;0.000001"),0),Txn[Sell (-1) Buy (1) Fees (0) Dividend (2)],1),0))</f>
      </c>
      <c r="H708" s="283">
        <f>IF($A708="","",SUMIFS(Txn[Sell Proceeds],Txn[Key],$A708,Txn[Transaction Order],"&gt;"&amp;IFERROR(_xlfn.MAXIFS(Txn[Transaction Order],Txn[Key],$A708,Txn[Running Units],"&gt;-0.000001",Txn[Running Units],"&lt;0.000001"),0)))</f>
      </c>
      <c r="I708" s="284" t="str">
        <f>IF($A708="","",IFERROR(INDEX(Prices[Current Price],MATCH($A708,Prices[Key],0)),0))</f>
        <v/>
      </c>
      <c r="J708" s="285" t="str">
        <f>IF($A708="","",IFERROR(INDEX(Prices[FX to SGD],MATCH($A708,Prices[Key],0)),1))</f>
        <v/>
      </c>
      <c r="K708" s="283" t="str">
        <f t="shared" si="107"/>
        <v/>
      </c>
      <c r="L708" s="283" t="str">
        <f t="shared" si="108"/>
        <v/>
      </c>
      <c r="M708" s="283" t="str">
        <f t="shared" si="109"/>
        <v/>
      </c>
      <c r="N708" s="286" t="str">
        <f t="shared" si="110"/>
        <v/>
      </c>
      <c r="O708" t="str">
        <f>IF($A708="","",IFERROR(INDEX(Prices[Category],MATCH($A708,Prices[Key],0)),"Uncategorized"))</f>
        <v/>
      </c>
      <c r="P708" s="287" t="str">
        <f t="shared" si="111"/>
        <v/>
      </c>
      <c r="Q708" s="287" t="str">
        <f t="shared" si="112"/>
        <v/>
      </c>
    </row>
    <row r="709" spans="1:17" ht="15" customHeight="1" x14ac:dyDescent="0.2">
      <c r="A709" s="240" t="str">
        <f>IFERROR(INDEX('All Ticker P&amp;L'!$A$2:$A$1001,MATCH(ROWS($A$2:A709),'All Ticker P&amp;L'!$N$2:$N$1001,0)),"")</f>
        <v/>
      </c>
      <c r="B709" s="240" t="str">
        <f t="shared" si="104"/>
        <v/>
      </c>
      <c r="C709" s="240" t="str">
        <f t="shared" si="105"/>
        <v/>
      </c>
      <c r="D709" s="240" t="str">
        <f t="shared" si="106"/>
        <v/>
      </c>
      <c r="E709" s="261" t="str">
        <f>IF($A709="","",SUMIFS(Txn[Signed Units],Txn[Key],$A709))</f>
        <v/>
      </c>
      <c r="F709" s="283">
        <f>IF($A709="","",SUMIFS(Txn[Buy Cost],Txn[Key],$A709,Txn[Transaction Order],"&gt;"&amp;IFERROR(_xlfn.MAXIFS(Txn[Transaction Order],Txn[Key],$A709,Txn[Running Units],"&gt;-0.000001",Txn[Running Units],"&lt;0.000001"),0)))</f>
      </c>
      <c r="G709" s="283">
        <f>IF($A709="","",IFERROR(F709/SUMIFS(Txn[Units Purchased or Sold],Txn[Key],$A709,Txn[Transaction Order],"&gt;"&amp;IFERROR(_xlfn.MAXIFS(Txn[Transaction Order],Txn[Key],$A709,Txn[Running Units],"&gt;-0.000001",Txn[Running Units],"&lt;0.000001"),0),Txn[Sell (-1) Buy (1) Fees (0) Dividend (2)],1),0))</f>
      </c>
      <c r="H709" s="283">
        <f>IF($A709="","",SUMIFS(Txn[Sell Proceeds],Txn[Key],$A709,Txn[Transaction Order],"&gt;"&amp;IFERROR(_xlfn.MAXIFS(Txn[Transaction Order],Txn[Key],$A709,Txn[Running Units],"&gt;-0.000001",Txn[Running Units],"&lt;0.000001"),0)))</f>
      </c>
      <c r="I709" s="284" t="str">
        <f>IF($A709="","",IFERROR(INDEX(Prices[Current Price],MATCH($A709,Prices[Key],0)),0))</f>
        <v/>
      </c>
      <c r="J709" s="285" t="str">
        <f>IF($A709="","",IFERROR(INDEX(Prices[FX to SGD],MATCH($A709,Prices[Key],0)),1))</f>
        <v/>
      </c>
      <c r="K709" s="283" t="str">
        <f t="shared" si="107"/>
        <v/>
      </c>
      <c r="L709" s="283" t="str">
        <f t="shared" si="108"/>
        <v/>
      </c>
      <c r="M709" s="283" t="str">
        <f t="shared" si="109"/>
        <v/>
      </c>
      <c r="N709" s="286" t="str">
        <f t="shared" si="110"/>
        <v/>
      </c>
      <c r="O709" t="str">
        <f>IF($A709="","",IFERROR(INDEX(Prices[Category],MATCH($A709,Prices[Key],0)),"Uncategorized"))</f>
        <v/>
      </c>
      <c r="P709" s="287" t="str">
        <f t="shared" si="111"/>
        <v/>
      </c>
      <c r="Q709" s="287" t="str">
        <f t="shared" si="112"/>
        <v/>
      </c>
    </row>
    <row r="710" spans="1:17" ht="15" customHeight="1" x14ac:dyDescent="0.2">
      <c r="A710" s="240" t="str">
        <f>IFERROR(INDEX('All Ticker P&amp;L'!$A$2:$A$1001,MATCH(ROWS($A$2:A710),'All Ticker P&amp;L'!$N$2:$N$1001,0)),"")</f>
        <v/>
      </c>
      <c r="B710" s="240" t="str">
        <f t="shared" si="104"/>
        <v/>
      </c>
      <c r="C710" s="240" t="str">
        <f t="shared" si="105"/>
        <v/>
      </c>
      <c r="D710" s="240" t="str">
        <f t="shared" si="106"/>
        <v/>
      </c>
      <c r="E710" s="261" t="str">
        <f>IF($A710="","",SUMIFS(Txn[Signed Units],Txn[Key],$A710))</f>
        <v/>
      </c>
      <c r="F710" s="283">
        <f>IF($A710="","",SUMIFS(Txn[Buy Cost],Txn[Key],$A710,Txn[Transaction Order],"&gt;"&amp;IFERROR(_xlfn.MAXIFS(Txn[Transaction Order],Txn[Key],$A710,Txn[Running Units],"&gt;-0.000001",Txn[Running Units],"&lt;0.000001"),0)))</f>
      </c>
      <c r="G710" s="283">
        <f>IF($A710="","",IFERROR(F710/SUMIFS(Txn[Units Purchased or Sold],Txn[Key],$A710,Txn[Transaction Order],"&gt;"&amp;IFERROR(_xlfn.MAXIFS(Txn[Transaction Order],Txn[Key],$A710,Txn[Running Units],"&gt;-0.000001",Txn[Running Units],"&lt;0.000001"),0),Txn[Sell (-1) Buy (1) Fees (0) Dividend (2)],1),0))</f>
      </c>
      <c r="H710" s="283">
        <f>IF($A710="","",SUMIFS(Txn[Sell Proceeds],Txn[Key],$A710,Txn[Transaction Order],"&gt;"&amp;IFERROR(_xlfn.MAXIFS(Txn[Transaction Order],Txn[Key],$A710,Txn[Running Units],"&gt;-0.000001",Txn[Running Units],"&lt;0.000001"),0)))</f>
      </c>
      <c r="I710" s="284" t="str">
        <f>IF($A710="","",IFERROR(INDEX(Prices[Current Price],MATCH($A710,Prices[Key],0)),0))</f>
        <v/>
      </c>
      <c r="J710" s="285" t="str">
        <f>IF($A710="","",IFERROR(INDEX(Prices[FX to SGD],MATCH($A710,Prices[Key],0)),1))</f>
        <v/>
      </c>
      <c r="K710" s="283" t="str">
        <f t="shared" si="107"/>
        <v/>
      </c>
      <c r="L710" s="283" t="str">
        <f t="shared" si="108"/>
        <v/>
      </c>
      <c r="M710" s="283" t="str">
        <f t="shared" si="109"/>
        <v/>
      </c>
      <c r="N710" s="286" t="str">
        <f t="shared" si="110"/>
        <v/>
      </c>
      <c r="O710" t="str">
        <f>IF($A710="","",IFERROR(INDEX(Prices[Category],MATCH($A710,Prices[Key],0)),"Uncategorized"))</f>
        <v/>
      </c>
      <c r="P710" s="287" t="str">
        <f t="shared" si="111"/>
        <v/>
      </c>
      <c r="Q710" s="287" t="str">
        <f t="shared" si="112"/>
        <v/>
      </c>
    </row>
    <row r="711" spans="1:17" ht="15" customHeight="1" x14ac:dyDescent="0.2">
      <c r="A711" s="240" t="str">
        <f>IFERROR(INDEX('All Ticker P&amp;L'!$A$2:$A$1001,MATCH(ROWS($A$2:A711),'All Ticker P&amp;L'!$N$2:$N$1001,0)),"")</f>
        <v/>
      </c>
      <c r="B711" s="240" t="str">
        <f t="shared" si="104"/>
        <v/>
      </c>
      <c r="C711" s="240" t="str">
        <f t="shared" si="105"/>
        <v/>
      </c>
      <c r="D711" s="240" t="str">
        <f t="shared" si="106"/>
        <v/>
      </c>
      <c r="E711" s="261" t="str">
        <f>IF($A711="","",SUMIFS(Txn[Signed Units],Txn[Key],$A711))</f>
        <v/>
      </c>
      <c r="F711" s="283">
        <f>IF($A711="","",SUMIFS(Txn[Buy Cost],Txn[Key],$A711,Txn[Transaction Order],"&gt;"&amp;IFERROR(_xlfn.MAXIFS(Txn[Transaction Order],Txn[Key],$A711,Txn[Running Units],"&gt;-0.000001",Txn[Running Units],"&lt;0.000001"),0)))</f>
      </c>
      <c r="G711" s="283">
        <f>IF($A711="","",IFERROR(F711/SUMIFS(Txn[Units Purchased or Sold],Txn[Key],$A711,Txn[Transaction Order],"&gt;"&amp;IFERROR(_xlfn.MAXIFS(Txn[Transaction Order],Txn[Key],$A711,Txn[Running Units],"&gt;-0.000001",Txn[Running Units],"&lt;0.000001"),0),Txn[Sell (-1) Buy (1) Fees (0) Dividend (2)],1),0))</f>
      </c>
      <c r="H711" s="283">
        <f>IF($A711="","",SUMIFS(Txn[Sell Proceeds],Txn[Key],$A711,Txn[Transaction Order],"&gt;"&amp;IFERROR(_xlfn.MAXIFS(Txn[Transaction Order],Txn[Key],$A711,Txn[Running Units],"&gt;-0.000001",Txn[Running Units],"&lt;0.000001"),0)))</f>
      </c>
      <c r="I711" s="284" t="str">
        <f>IF($A711="","",IFERROR(INDEX(Prices[Current Price],MATCH($A711,Prices[Key],0)),0))</f>
        <v/>
      </c>
      <c r="J711" s="285" t="str">
        <f>IF($A711="","",IFERROR(INDEX(Prices[FX to SGD],MATCH($A711,Prices[Key],0)),1))</f>
        <v/>
      </c>
      <c r="K711" s="283" t="str">
        <f t="shared" si="107"/>
        <v/>
      </c>
      <c r="L711" s="283" t="str">
        <f t="shared" si="108"/>
        <v/>
      </c>
      <c r="M711" s="283" t="str">
        <f t="shared" si="109"/>
        <v/>
      </c>
      <c r="N711" s="286" t="str">
        <f t="shared" si="110"/>
        <v/>
      </c>
      <c r="O711" t="str">
        <f>IF($A711="","",IFERROR(INDEX(Prices[Category],MATCH($A711,Prices[Key],0)),"Uncategorized"))</f>
        <v/>
      </c>
      <c r="P711" s="287" t="str">
        <f t="shared" si="111"/>
        <v/>
      </c>
      <c r="Q711" s="287" t="str">
        <f t="shared" si="112"/>
        <v/>
      </c>
    </row>
    <row r="712" spans="1:17" ht="15" customHeight="1" x14ac:dyDescent="0.2">
      <c r="A712" s="240" t="str">
        <f>IFERROR(INDEX('All Ticker P&amp;L'!$A$2:$A$1001,MATCH(ROWS($A$2:A712),'All Ticker P&amp;L'!$N$2:$N$1001,0)),"")</f>
        <v/>
      </c>
      <c r="B712" s="240" t="str">
        <f t="shared" si="104"/>
        <v/>
      </c>
      <c r="C712" s="240" t="str">
        <f t="shared" si="105"/>
        <v/>
      </c>
      <c r="D712" s="240" t="str">
        <f t="shared" si="106"/>
        <v/>
      </c>
      <c r="E712" s="261" t="str">
        <f>IF($A712="","",SUMIFS(Txn[Signed Units],Txn[Key],$A712))</f>
        <v/>
      </c>
      <c r="F712" s="283">
        <f>IF($A712="","",SUMIFS(Txn[Buy Cost],Txn[Key],$A712,Txn[Transaction Order],"&gt;"&amp;IFERROR(_xlfn.MAXIFS(Txn[Transaction Order],Txn[Key],$A712,Txn[Running Units],"&gt;-0.000001",Txn[Running Units],"&lt;0.000001"),0)))</f>
      </c>
      <c r="G712" s="283">
        <f>IF($A712="","",IFERROR(F712/SUMIFS(Txn[Units Purchased or Sold],Txn[Key],$A712,Txn[Transaction Order],"&gt;"&amp;IFERROR(_xlfn.MAXIFS(Txn[Transaction Order],Txn[Key],$A712,Txn[Running Units],"&gt;-0.000001",Txn[Running Units],"&lt;0.000001"),0),Txn[Sell (-1) Buy (1) Fees (0) Dividend (2)],1),0))</f>
      </c>
      <c r="H712" s="283">
        <f>IF($A712="","",SUMIFS(Txn[Sell Proceeds],Txn[Key],$A712,Txn[Transaction Order],"&gt;"&amp;IFERROR(_xlfn.MAXIFS(Txn[Transaction Order],Txn[Key],$A712,Txn[Running Units],"&gt;-0.000001",Txn[Running Units],"&lt;0.000001"),0)))</f>
      </c>
      <c r="I712" s="284" t="str">
        <f>IF($A712="","",IFERROR(INDEX(Prices[Current Price],MATCH($A712,Prices[Key],0)),0))</f>
        <v/>
      </c>
      <c r="J712" s="285" t="str">
        <f>IF($A712="","",IFERROR(INDEX(Prices[FX to SGD],MATCH($A712,Prices[Key],0)),1))</f>
        <v/>
      </c>
      <c r="K712" s="283" t="str">
        <f t="shared" si="107"/>
        <v/>
      </c>
      <c r="L712" s="283" t="str">
        <f t="shared" si="108"/>
        <v/>
      </c>
      <c r="M712" s="283" t="str">
        <f t="shared" si="109"/>
        <v/>
      </c>
      <c r="N712" s="286" t="str">
        <f t="shared" si="110"/>
        <v/>
      </c>
      <c r="O712" t="str">
        <f>IF($A712="","",IFERROR(INDEX(Prices[Category],MATCH($A712,Prices[Key],0)),"Uncategorized"))</f>
        <v/>
      </c>
      <c r="P712" s="287" t="str">
        <f t="shared" si="111"/>
        <v/>
      </c>
      <c r="Q712" s="287" t="str">
        <f t="shared" si="112"/>
        <v/>
      </c>
    </row>
    <row r="713" spans="1:17" ht="15" customHeight="1" x14ac:dyDescent="0.2">
      <c r="A713" s="240" t="str">
        <f>IFERROR(INDEX('All Ticker P&amp;L'!$A$2:$A$1001,MATCH(ROWS($A$2:A713),'All Ticker P&amp;L'!$N$2:$N$1001,0)),"")</f>
        <v/>
      </c>
      <c r="B713" s="240" t="str">
        <f t="shared" si="104"/>
        <v/>
      </c>
      <c r="C713" s="240" t="str">
        <f t="shared" si="105"/>
        <v/>
      </c>
      <c r="D713" s="240" t="str">
        <f t="shared" si="106"/>
        <v/>
      </c>
      <c r="E713" s="261" t="str">
        <f>IF($A713="","",SUMIFS(Txn[Signed Units],Txn[Key],$A713))</f>
        <v/>
      </c>
      <c r="F713" s="283">
        <f>IF($A713="","",SUMIFS(Txn[Buy Cost],Txn[Key],$A713,Txn[Transaction Order],"&gt;"&amp;IFERROR(_xlfn.MAXIFS(Txn[Transaction Order],Txn[Key],$A713,Txn[Running Units],"&gt;-0.000001",Txn[Running Units],"&lt;0.000001"),0)))</f>
      </c>
      <c r="G713" s="283">
        <f>IF($A713="","",IFERROR(F713/SUMIFS(Txn[Units Purchased or Sold],Txn[Key],$A713,Txn[Transaction Order],"&gt;"&amp;IFERROR(_xlfn.MAXIFS(Txn[Transaction Order],Txn[Key],$A713,Txn[Running Units],"&gt;-0.000001",Txn[Running Units],"&lt;0.000001"),0),Txn[Sell (-1) Buy (1) Fees (0) Dividend (2)],1),0))</f>
      </c>
      <c r="H713" s="283">
        <f>IF($A713="","",SUMIFS(Txn[Sell Proceeds],Txn[Key],$A713,Txn[Transaction Order],"&gt;"&amp;IFERROR(_xlfn.MAXIFS(Txn[Transaction Order],Txn[Key],$A713,Txn[Running Units],"&gt;-0.000001",Txn[Running Units],"&lt;0.000001"),0)))</f>
      </c>
      <c r="I713" s="284" t="str">
        <f>IF($A713="","",IFERROR(INDEX(Prices[Current Price],MATCH($A713,Prices[Key],0)),0))</f>
        <v/>
      </c>
      <c r="J713" s="285" t="str">
        <f>IF($A713="","",IFERROR(INDEX(Prices[FX to SGD],MATCH($A713,Prices[Key],0)),1))</f>
        <v/>
      </c>
      <c r="K713" s="283" t="str">
        <f t="shared" si="107"/>
        <v/>
      </c>
      <c r="L713" s="283" t="str">
        <f t="shared" si="108"/>
        <v/>
      </c>
      <c r="M713" s="283" t="str">
        <f t="shared" si="109"/>
        <v/>
      </c>
      <c r="N713" s="286" t="str">
        <f t="shared" si="110"/>
        <v/>
      </c>
      <c r="O713" t="str">
        <f>IF($A713="","",IFERROR(INDEX(Prices[Category],MATCH($A713,Prices[Key],0)),"Uncategorized"))</f>
        <v/>
      </c>
      <c r="P713" s="287" t="str">
        <f t="shared" si="111"/>
        <v/>
      </c>
      <c r="Q713" s="287" t="str">
        <f t="shared" si="112"/>
        <v/>
      </c>
    </row>
    <row r="714" spans="1:17" ht="15" customHeight="1" x14ac:dyDescent="0.2">
      <c r="A714" s="240" t="str">
        <f>IFERROR(INDEX('All Ticker P&amp;L'!$A$2:$A$1001,MATCH(ROWS($A$2:A714),'All Ticker P&amp;L'!$N$2:$N$1001,0)),"")</f>
        <v/>
      </c>
      <c r="B714" s="240" t="str">
        <f t="shared" si="104"/>
        <v/>
      </c>
      <c r="C714" s="240" t="str">
        <f t="shared" si="105"/>
        <v/>
      </c>
      <c r="D714" s="240" t="str">
        <f t="shared" si="106"/>
        <v/>
      </c>
      <c r="E714" s="261" t="str">
        <f>IF($A714="","",SUMIFS(Txn[Signed Units],Txn[Key],$A714))</f>
        <v/>
      </c>
      <c r="F714" s="283">
        <f>IF($A714="","",SUMIFS(Txn[Buy Cost],Txn[Key],$A714,Txn[Transaction Order],"&gt;"&amp;IFERROR(_xlfn.MAXIFS(Txn[Transaction Order],Txn[Key],$A714,Txn[Running Units],"&gt;-0.000001",Txn[Running Units],"&lt;0.000001"),0)))</f>
      </c>
      <c r="G714" s="283">
        <f>IF($A714="","",IFERROR(F714/SUMIFS(Txn[Units Purchased or Sold],Txn[Key],$A714,Txn[Transaction Order],"&gt;"&amp;IFERROR(_xlfn.MAXIFS(Txn[Transaction Order],Txn[Key],$A714,Txn[Running Units],"&gt;-0.000001",Txn[Running Units],"&lt;0.000001"),0),Txn[Sell (-1) Buy (1) Fees (0) Dividend (2)],1),0))</f>
      </c>
      <c r="H714" s="283">
        <f>IF($A714="","",SUMIFS(Txn[Sell Proceeds],Txn[Key],$A714,Txn[Transaction Order],"&gt;"&amp;IFERROR(_xlfn.MAXIFS(Txn[Transaction Order],Txn[Key],$A714,Txn[Running Units],"&gt;-0.000001",Txn[Running Units],"&lt;0.000001"),0)))</f>
      </c>
      <c r="I714" s="284" t="str">
        <f>IF($A714="","",IFERROR(INDEX(Prices[Current Price],MATCH($A714,Prices[Key],0)),0))</f>
        <v/>
      </c>
      <c r="J714" s="285" t="str">
        <f>IF($A714="","",IFERROR(INDEX(Prices[FX to SGD],MATCH($A714,Prices[Key],0)),1))</f>
        <v/>
      </c>
      <c r="K714" s="283" t="str">
        <f t="shared" si="107"/>
        <v/>
      </c>
      <c r="L714" s="283" t="str">
        <f t="shared" si="108"/>
        <v/>
      </c>
      <c r="M714" s="283" t="str">
        <f t="shared" si="109"/>
        <v/>
      </c>
      <c r="N714" s="286" t="str">
        <f t="shared" si="110"/>
        <v/>
      </c>
      <c r="O714" t="str">
        <f>IF($A714="","",IFERROR(INDEX(Prices[Category],MATCH($A714,Prices[Key],0)),"Uncategorized"))</f>
        <v/>
      </c>
      <c r="P714" s="287" t="str">
        <f t="shared" si="111"/>
        <v/>
      </c>
      <c r="Q714" s="287" t="str">
        <f t="shared" si="112"/>
        <v/>
      </c>
    </row>
    <row r="715" spans="1:17" ht="15" customHeight="1" x14ac:dyDescent="0.2">
      <c r="A715" s="240" t="str">
        <f>IFERROR(INDEX('All Ticker P&amp;L'!$A$2:$A$1001,MATCH(ROWS($A$2:A715),'All Ticker P&amp;L'!$N$2:$N$1001,0)),"")</f>
        <v/>
      </c>
      <c r="B715" s="240" t="str">
        <f t="shared" si="104"/>
        <v/>
      </c>
      <c r="C715" s="240" t="str">
        <f t="shared" si="105"/>
        <v/>
      </c>
      <c r="D715" s="240" t="str">
        <f t="shared" si="106"/>
        <v/>
      </c>
      <c r="E715" s="261" t="str">
        <f>IF($A715="","",SUMIFS(Txn[Signed Units],Txn[Key],$A715))</f>
        <v/>
      </c>
      <c r="F715" s="283">
        <f>IF($A715="","",SUMIFS(Txn[Buy Cost],Txn[Key],$A715,Txn[Transaction Order],"&gt;"&amp;IFERROR(_xlfn.MAXIFS(Txn[Transaction Order],Txn[Key],$A715,Txn[Running Units],"&gt;-0.000001",Txn[Running Units],"&lt;0.000001"),0)))</f>
      </c>
      <c r="G715" s="283">
        <f>IF($A715="","",IFERROR(F715/SUMIFS(Txn[Units Purchased or Sold],Txn[Key],$A715,Txn[Transaction Order],"&gt;"&amp;IFERROR(_xlfn.MAXIFS(Txn[Transaction Order],Txn[Key],$A715,Txn[Running Units],"&gt;-0.000001",Txn[Running Units],"&lt;0.000001"),0),Txn[Sell (-1) Buy (1) Fees (0) Dividend (2)],1),0))</f>
      </c>
      <c r="H715" s="283">
        <f>IF($A715="","",SUMIFS(Txn[Sell Proceeds],Txn[Key],$A715,Txn[Transaction Order],"&gt;"&amp;IFERROR(_xlfn.MAXIFS(Txn[Transaction Order],Txn[Key],$A715,Txn[Running Units],"&gt;-0.000001",Txn[Running Units],"&lt;0.000001"),0)))</f>
      </c>
      <c r="I715" s="284" t="str">
        <f>IF($A715="","",IFERROR(INDEX(Prices[Current Price],MATCH($A715,Prices[Key],0)),0))</f>
        <v/>
      </c>
      <c r="J715" s="285" t="str">
        <f>IF($A715="","",IFERROR(INDEX(Prices[FX to SGD],MATCH($A715,Prices[Key],0)),1))</f>
        <v/>
      </c>
      <c r="K715" s="283" t="str">
        <f t="shared" si="107"/>
        <v/>
      </c>
      <c r="L715" s="283" t="str">
        <f t="shared" si="108"/>
        <v/>
      </c>
      <c r="M715" s="283" t="str">
        <f t="shared" si="109"/>
        <v/>
      </c>
      <c r="N715" s="286" t="str">
        <f t="shared" si="110"/>
        <v/>
      </c>
      <c r="O715" t="str">
        <f>IF($A715="","",IFERROR(INDEX(Prices[Category],MATCH($A715,Prices[Key],0)),"Uncategorized"))</f>
        <v/>
      </c>
      <c r="P715" s="287" t="str">
        <f t="shared" si="111"/>
        <v/>
      </c>
      <c r="Q715" s="287" t="str">
        <f t="shared" si="112"/>
        <v/>
      </c>
    </row>
    <row r="716" spans="1:17" ht="15" customHeight="1" x14ac:dyDescent="0.2">
      <c r="A716" s="240" t="str">
        <f>IFERROR(INDEX('All Ticker P&amp;L'!$A$2:$A$1001,MATCH(ROWS($A$2:A716),'All Ticker P&amp;L'!$N$2:$N$1001,0)),"")</f>
        <v/>
      </c>
      <c r="B716" s="240" t="str">
        <f t="shared" si="104"/>
        <v/>
      </c>
      <c r="C716" s="240" t="str">
        <f t="shared" si="105"/>
        <v/>
      </c>
      <c r="D716" s="240" t="str">
        <f t="shared" si="106"/>
        <v/>
      </c>
      <c r="E716" s="261" t="str">
        <f>IF($A716="","",SUMIFS(Txn[Signed Units],Txn[Key],$A716))</f>
        <v/>
      </c>
      <c r="F716" s="283">
        <f>IF($A716="","",SUMIFS(Txn[Buy Cost],Txn[Key],$A716,Txn[Transaction Order],"&gt;"&amp;IFERROR(_xlfn.MAXIFS(Txn[Transaction Order],Txn[Key],$A716,Txn[Running Units],"&gt;-0.000001",Txn[Running Units],"&lt;0.000001"),0)))</f>
      </c>
      <c r="G716" s="283">
        <f>IF($A716="","",IFERROR(F716/SUMIFS(Txn[Units Purchased or Sold],Txn[Key],$A716,Txn[Transaction Order],"&gt;"&amp;IFERROR(_xlfn.MAXIFS(Txn[Transaction Order],Txn[Key],$A716,Txn[Running Units],"&gt;-0.000001",Txn[Running Units],"&lt;0.000001"),0),Txn[Sell (-1) Buy (1) Fees (0) Dividend (2)],1),0))</f>
      </c>
      <c r="H716" s="283">
        <f>IF($A716="","",SUMIFS(Txn[Sell Proceeds],Txn[Key],$A716,Txn[Transaction Order],"&gt;"&amp;IFERROR(_xlfn.MAXIFS(Txn[Transaction Order],Txn[Key],$A716,Txn[Running Units],"&gt;-0.000001",Txn[Running Units],"&lt;0.000001"),0)))</f>
      </c>
      <c r="I716" s="284" t="str">
        <f>IF($A716="","",IFERROR(INDEX(Prices[Current Price],MATCH($A716,Prices[Key],0)),0))</f>
        <v/>
      </c>
      <c r="J716" s="285" t="str">
        <f>IF($A716="","",IFERROR(INDEX(Prices[FX to SGD],MATCH($A716,Prices[Key],0)),1))</f>
        <v/>
      </c>
      <c r="K716" s="283" t="str">
        <f t="shared" si="107"/>
        <v/>
      </c>
      <c r="L716" s="283" t="str">
        <f t="shared" si="108"/>
        <v/>
      </c>
      <c r="M716" s="283" t="str">
        <f t="shared" si="109"/>
        <v/>
      </c>
      <c r="N716" s="286" t="str">
        <f t="shared" si="110"/>
        <v/>
      </c>
      <c r="O716" t="str">
        <f>IF($A716="","",IFERROR(INDEX(Prices[Category],MATCH($A716,Prices[Key],0)),"Uncategorized"))</f>
        <v/>
      </c>
      <c r="P716" s="287" t="str">
        <f t="shared" si="111"/>
        <v/>
      </c>
      <c r="Q716" s="287" t="str">
        <f t="shared" si="112"/>
        <v/>
      </c>
    </row>
    <row r="717" spans="1:17" ht="15" customHeight="1" x14ac:dyDescent="0.2">
      <c r="A717" s="240" t="str">
        <f>IFERROR(INDEX('All Ticker P&amp;L'!$A$2:$A$1001,MATCH(ROWS($A$2:A717),'All Ticker P&amp;L'!$N$2:$N$1001,0)),"")</f>
        <v/>
      </c>
      <c r="B717" s="240" t="str">
        <f t="shared" si="104"/>
        <v/>
      </c>
      <c r="C717" s="240" t="str">
        <f t="shared" si="105"/>
        <v/>
      </c>
      <c r="D717" s="240" t="str">
        <f t="shared" si="106"/>
        <v/>
      </c>
      <c r="E717" s="261" t="str">
        <f>IF($A717="","",SUMIFS(Txn[Signed Units],Txn[Key],$A717))</f>
        <v/>
      </c>
      <c r="F717" s="283">
        <f>IF($A717="","",SUMIFS(Txn[Buy Cost],Txn[Key],$A717,Txn[Transaction Order],"&gt;"&amp;IFERROR(_xlfn.MAXIFS(Txn[Transaction Order],Txn[Key],$A717,Txn[Running Units],"&gt;-0.000001",Txn[Running Units],"&lt;0.000001"),0)))</f>
      </c>
      <c r="G717" s="283">
        <f>IF($A717="","",IFERROR(F717/SUMIFS(Txn[Units Purchased or Sold],Txn[Key],$A717,Txn[Transaction Order],"&gt;"&amp;IFERROR(_xlfn.MAXIFS(Txn[Transaction Order],Txn[Key],$A717,Txn[Running Units],"&gt;-0.000001",Txn[Running Units],"&lt;0.000001"),0),Txn[Sell (-1) Buy (1) Fees (0) Dividend (2)],1),0))</f>
      </c>
      <c r="H717" s="283">
        <f>IF($A717="","",SUMIFS(Txn[Sell Proceeds],Txn[Key],$A717,Txn[Transaction Order],"&gt;"&amp;IFERROR(_xlfn.MAXIFS(Txn[Transaction Order],Txn[Key],$A717,Txn[Running Units],"&gt;-0.000001",Txn[Running Units],"&lt;0.000001"),0)))</f>
      </c>
      <c r="I717" s="284" t="str">
        <f>IF($A717="","",IFERROR(INDEX(Prices[Current Price],MATCH($A717,Prices[Key],0)),0))</f>
        <v/>
      </c>
      <c r="J717" s="285" t="str">
        <f>IF($A717="","",IFERROR(INDEX(Prices[FX to SGD],MATCH($A717,Prices[Key],0)),1))</f>
        <v/>
      </c>
      <c r="K717" s="283" t="str">
        <f t="shared" si="107"/>
        <v/>
      </c>
      <c r="L717" s="283" t="str">
        <f t="shared" si="108"/>
        <v/>
      </c>
      <c r="M717" s="283" t="str">
        <f t="shared" si="109"/>
        <v/>
      </c>
      <c r="N717" s="286" t="str">
        <f t="shared" si="110"/>
        <v/>
      </c>
      <c r="O717" t="str">
        <f>IF($A717="","",IFERROR(INDEX(Prices[Category],MATCH($A717,Prices[Key],0)),"Uncategorized"))</f>
        <v/>
      </c>
      <c r="P717" s="287" t="str">
        <f t="shared" si="111"/>
        <v/>
      </c>
      <c r="Q717" s="287" t="str">
        <f t="shared" si="112"/>
        <v/>
      </c>
    </row>
    <row r="718" spans="1:17" ht="15" customHeight="1" x14ac:dyDescent="0.2">
      <c r="A718" s="240" t="str">
        <f>IFERROR(INDEX('All Ticker P&amp;L'!$A$2:$A$1001,MATCH(ROWS($A$2:A718),'All Ticker P&amp;L'!$N$2:$N$1001,0)),"")</f>
        <v/>
      </c>
      <c r="B718" s="240" t="str">
        <f t="shared" si="104"/>
        <v/>
      </c>
      <c r="C718" s="240" t="str">
        <f t="shared" si="105"/>
        <v/>
      </c>
      <c r="D718" s="240" t="str">
        <f t="shared" si="106"/>
        <v/>
      </c>
      <c r="E718" s="261" t="str">
        <f>IF($A718="","",SUMIFS(Txn[Signed Units],Txn[Key],$A718))</f>
        <v/>
      </c>
      <c r="F718" s="283">
        <f>IF($A718="","",SUMIFS(Txn[Buy Cost],Txn[Key],$A718,Txn[Transaction Order],"&gt;"&amp;IFERROR(_xlfn.MAXIFS(Txn[Transaction Order],Txn[Key],$A718,Txn[Running Units],"&gt;-0.000001",Txn[Running Units],"&lt;0.000001"),0)))</f>
      </c>
      <c r="G718" s="283">
        <f>IF($A718="","",IFERROR(F718/SUMIFS(Txn[Units Purchased or Sold],Txn[Key],$A718,Txn[Transaction Order],"&gt;"&amp;IFERROR(_xlfn.MAXIFS(Txn[Transaction Order],Txn[Key],$A718,Txn[Running Units],"&gt;-0.000001",Txn[Running Units],"&lt;0.000001"),0),Txn[Sell (-1) Buy (1) Fees (0) Dividend (2)],1),0))</f>
      </c>
      <c r="H718" s="283">
        <f>IF($A718="","",SUMIFS(Txn[Sell Proceeds],Txn[Key],$A718,Txn[Transaction Order],"&gt;"&amp;IFERROR(_xlfn.MAXIFS(Txn[Transaction Order],Txn[Key],$A718,Txn[Running Units],"&gt;-0.000001",Txn[Running Units],"&lt;0.000001"),0)))</f>
      </c>
      <c r="I718" s="284" t="str">
        <f>IF($A718="","",IFERROR(INDEX(Prices[Current Price],MATCH($A718,Prices[Key],0)),0))</f>
        <v/>
      </c>
      <c r="J718" s="285" t="str">
        <f>IF($A718="","",IFERROR(INDEX(Prices[FX to SGD],MATCH($A718,Prices[Key],0)),1))</f>
        <v/>
      </c>
      <c r="K718" s="283" t="str">
        <f t="shared" si="107"/>
        <v/>
      </c>
      <c r="L718" s="283" t="str">
        <f t="shared" si="108"/>
        <v/>
      </c>
      <c r="M718" s="283" t="str">
        <f t="shared" si="109"/>
        <v/>
      </c>
      <c r="N718" s="286" t="str">
        <f t="shared" si="110"/>
        <v/>
      </c>
      <c r="O718" t="str">
        <f>IF($A718="","",IFERROR(INDEX(Prices[Category],MATCH($A718,Prices[Key],0)),"Uncategorized"))</f>
        <v/>
      </c>
      <c r="P718" s="287" t="str">
        <f t="shared" si="111"/>
        <v/>
      </c>
      <c r="Q718" s="287" t="str">
        <f t="shared" si="112"/>
        <v/>
      </c>
    </row>
    <row r="719" spans="1:17" ht="15" customHeight="1" x14ac:dyDescent="0.2">
      <c r="A719" s="240" t="str">
        <f>IFERROR(INDEX('All Ticker P&amp;L'!$A$2:$A$1001,MATCH(ROWS($A$2:A719),'All Ticker P&amp;L'!$N$2:$N$1001,0)),"")</f>
        <v/>
      </c>
      <c r="B719" s="240" t="str">
        <f t="shared" si="104"/>
        <v/>
      </c>
      <c r="C719" s="240" t="str">
        <f t="shared" si="105"/>
        <v/>
      </c>
      <c r="D719" s="240" t="str">
        <f t="shared" si="106"/>
        <v/>
      </c>
      <c r="E719" s="261" t="str">
        <f>IF($A719="","",SUMIFS(Txn[Signed Units],Txn[Key],$A719))</f>
        <v/>
      </c>
      <c r="F719" s="283">
        <f>IF($A719="","",SUMIFS(Txn[Buy Cost],Txn[Key],$A719,Txn[Transaction Order],"&gt;"&amp;IFERROR(_xlfn.MAXIFS(Txn[Transaction Order],Txn[Key],$A719,Txn[Running Units],"&gt;-0.000001",Txn[Running Units],"&lt;0.000001"),0)))</f>
      </c>
      <c r="G719" s="283">
        <f>IF($A719="","",IFERROR(F719/SUMIFS(Txn[Units Purchased or Sold],Txn[Key],$A719,Txn[Transaction Order],"&gt;"&amp;IFERROR(_xlfn.MAXIFS(Txn[Transaction Order],Txn[Key],$A719,Txn[Running Units],"&gt;-0.000001",Txn[Running Units],"&lt;0.000001"),0),Txn[Sell (-1) Buy (1) Fees (0) Dividend (2)],1),0))</f>
      </c>
      <c r="H719" s="283">
        <f>IF($A719="","",SUMIFS(Txn[Sell Proceeds],Txn[Key],$A719,Txn[Transaction Order],"&gt;"&amp;IFERROR(_xlfn.MAXIFS(Txn[Transaction Order],Txn[Key],$A719,Txn[Running Units],"&gt;-0.000001",Txn[Running Units],"&lt;0.000001"),0)))</f>
      </c>
      <c r="I719" s="284" t="str">
        <f>IF($A719="","",IFERROR(INDEX(Prices[Current Price],MATCH($A719,Prices[Key],0)),0))</f>
        <v/>
      </c>
      <c r="J719" s="285" t="str">
        <f>IF($A719="","",IFERROR(INDEX(Prices[FX to SGD],MATCH($A719,Prices[Key],0)),1))</f>
        <v/>
      </c>
      <c r="K719" s="283" t="str">
        <f t="shared" si="107"/>
        <v/>
      </c>
      <c r="L719" s="283" t="str">
        <f t="shared" si="108"/>
        <v/>
      </c>
      <c r="M719" s="283" t="str">
        <f t="shared" si="109"/>
        <v/>
      </c>
      <c r="N719" s="286" t="str">
        <f t="shared" si="110"/>
        <v/>
      </c>
      <c r="O719" t="str">
        <f>IF($A719="","",IFERROR(INDEX(Prices[Category],MATCH($A719,Prices[Key],0)),"Uncategorized"))</f>
        <v/>
      </c>
      <c r="P719" s="287" t="str">
        <f t="shared" si="111"/>
        <v/>
      </c>
      <c r="Q719" s="287" t="str">
        <f t="shared" si="112"/>
        <v/>
      </c>
    </row>
    <row r="720" spans="1:17" ht="15" customHeight="1" x14ac:dyDescent="0.2">
      <c r="A720" s="240" t="str">
        <f>IFERROR(INDEX('All Ticker P&amp;L'!$A$2:$A$1001,MATCH(ROWS($A$2:A720),'All Ticker P&amp;L'!$N$2:$N$1001,0)),"")</f>
        <v/>
      </c>
      <c r="B720" s="240" t="str">
        <f t="shared" si="104"/>
        <v/>
      </c>
      <c r="C720" s="240" t="str">
        <f t="shared" si="105"/>
        <v/>
      </c>
      <c r="D720" s="240" t="str">
        <f t="shared" si="106"/>
        <v/>
      </c>
      <c r="E720" s="261" t="str">
        <f>IF($A720="","",SUMIFS(Txn[Signed Units],Txn[Key],$A720))</f>
        <v/>
      </c>
      <c r="F720" s="283">
        <f>IF($A720="","",SUMIFS(Txn[Buy Cost],Txn[Key],$A720,Txn[Transaction Order],"&gt;"&amp;IFERROR(_xlfn.MAXIFS(Txn[Transaction Order],Txn[Key],$A720,Txn[Running Units],"&gt;-0.000001",Txn[Running Units],"&lt;0.000001"),0)))</f>
      </c>
      <c r="G720" s="283">
        <f>IF($A720="","",IFERROR(F720/SUMIFS(Txn[Units Purchased or Sold],Txn[Key],$A720,Txn[Transaction Order],"&gt;"&amp;IFERROR(_xlfn.MAXIFS(Txn[Transaction Order],Txn[Key],$A720,Txn[Running Units],"&gt;-0.000001",Txn[Running Units],"&lt;0.000001"),0),Txn[Sell (-1) Buy (1) Fees (0) Dividend (2)],1),0))</f>
      </c>
      <c r="H720" s="283">
        <f>IF($A720="","",SUMIFS(Txn[Sell Proceeds],Txn[Key],$A720,Txn[Transaction Order],"&gt;"&amp;IFERROR(_xlfn.MAXIFS(Txn[Transaction Order],Txn[Key],$A720,Txn[Running Units],"&gt;-0.000001",Txn[Running Units],"&lt;0.000001"),0)))</f>
      </c>
      <c r="I720" s="284" t="str">
        <f>IF($A720="","",IFERROR(INDEX(Prices[Current Price],MATCH($A720,Prices[Key],0)),0))</f>
        <v/>
      </c>
      <c r="J720" s="285" t="str">
        <f>IF($A720="","",IFERROR(INDEX(Prices[FX to SGD],MATCH($A720,Prices[Key],0)),1))</f>
        <v/>
      </c>
      <c r="K720" s="283" t="str">
        <f t="shared" si="107"/>
        <v/>
      </c>
      <c r="L720" s="283" t="str">
        <f t="shared" si="108"/>
        <v/>
      </c>
      <c r="M720" s="283" t="str">
        <f t="shared" si="109"/>
        <v/>
      </c>
      <c r="N720" s="286" t="str">
        <f t="shared" si="110"/>
        <v/>
      </c>
      <c r="O720" t="str">
        <f>IF($A720="","",IFERROR(INDEX(Prices[Category],MATCH($A720,Prices[Key],0)),"Uncategorized"))</f>
        <v/>
      </c>
      <c r="P720" s="287" t="str">
        <f t="shared" si="111"/>
        <v/>
      </c>
      <c r="Q720" s="287" t="str">
        <f t="shared" si="112"/>
        <v/>
      </c>
    </row>
    <row r="721" spans="1:17" ht="15" customHeight="1" x14ac:dyDescent="0.2">
      <c r="A721" s="240" t="str">
        <f>IFERROR(INDEX('All Ticker P&amp;L'!$A$2:$A$1001,MATCH(ROWS($A$2:A721),'All Ticker P&amp;L'!$N$2:$N$1001,0)),"")</f>
        <v/>
      </c>
      <c r="B721" s="240" t="str">
        <f t="shared" si="104"/>
        <v/>
      </c>
      <c r="C721" s="240" t="str">
        <f t="shared" si="105"/>
        <v/>
      </c>
      <c r="D721" s="240" t="str">
        <f t="shared" si="106"/>
        <v/>
      </c>
      <c r="E721" s="261" t="str">
        <f>IF($A721="","",SUMIFS(Txn[Signed Units],Txn[Key],$A721))</f>
        <v/>
      </c>
      <c r="F721" s="283">
        <f>IF($A721="","",SUMIFS(Txn[Buy Cost],Txn[Key],$A721,Txn[Transaction Order],"&gt;"&amp;IFERROR(_xlfn.MAXIFS(Txn[Transaction Order],Txn[Key],$A721,Txn[Running Units],"&gt;-0.000001",Txn[Running Units],"&lt;0.000001"),0)))</f>
      </c>
      <c r="G721" s="283">
        <f>IF($A721="","",IFERROR(F721/SUMIFS(Txn[Units Purchased or Sold],Txn[Key],$A721,Txn[Transaction Order],"&gt;"&amp;IFERROR(_xlfn.MAXIFS(Txn[Transaction Order],Txn[Key],$A721,Txn[Running Units],"&gt;-0.000001",Txn[Running Units],"&lt;0.000001"),0),Txn[Sell (-1) Buy (1) Fees (0) Dividend (2)],1),0))</f>
      </c>
      <c r="H721" s="283">
        <f>IF($A721="","",SUMIFS(Txn[Sell Proceeds],Txn[Key],$A721,Txn[Transaction Order],"&gt;"&amp;IFERROR(_xlfn.MAXIFS(Txn[Transaction Order],Txn[Key],$A721,Txn[Running Units],"&gt;-0.000001",Txn[Running Units],"&lt;0.000001"),0)))</f>
      </c>
      <c r="I721" s="284" t="str">
        <f>IF($A721="","",IFERROR(INDEX(Prices[Current Price],MATCH($A721,Prices[Key],0)),0))</f>
        <v/>
      </c>
      <c r="J721" s="285" t="str">
        <f>IF($A721="","",IFERROR(INDEX(Prices[FX to SGD],MATCH($A721,Prices[Key],0)),1))</f>
        <v/>
      </c>
      <c r="K721" s="283" t="str">
        <f t="shared" si="107"/>
        <v/>
      </c>
      <c r="L721" s="283" t="str">
        <f t="shared" si="108"/>
        <v/>
      </c>
      <c r="M721" s="283" t="str">
        <f t="shared" si="109"/>
        <v/>
      </c>
      <c r="N721" s="286" t="str">
        <f t="shared" si="110"/>
        <v/>
      </c>
      <c r="O721" t="str">
        <f>IF($A721="","",IFERROR(INDEX(Prices[Category],MATCH($A721,Prices[Key],0)),"Uncategorized"))</f>
        <v/>
      </c>
      <c r="P721" s="287" t="str">
        <f t="shared" si="111"/>
        <v/>
      </c>
      <c r="Q721" s="287" t="str">
        <f t="shared" si="112"/>
        <v/>
      </c>
    </row>
    <row r="722" spans="1:17" ht="15" customHeight="1" x14ac:dyDescent="0.2">
      <c r="A722" s="240" t="str">
        <f>IFERROR(INDEX('All Ticker P&amp;L'!$A$2:$A$1001,MATCH(ROWS($A$2:A722),'All Ticker P&amp;L'!$N$2:$N$1001,0)),"")</f>
        <v/>
      </c>
      <c r="B722" s="240" t="str">
        <f t="shared" si="104"/>
        <v/>
      </c>
      <c r="C722" s="240" t="str">
        <f t="shared" si="105"/>
        <v/>
      </c>
      <c r="D722" s="240" t="str">
        <f t="shared" si="106"/>
        <v/>
      </c>
      <c r="E722" s="261" t="str">
        <f>IF($A722="","",SUMIFS(Txn[Signed Units],Txn[Key],$A722))</f>
        <v/>
      </c>
      <c r="F722" s="283">
        <f>IF($A722="","",SUMIFS(Txn[Buy Cost],Txn[Key],$A722,Txn[Transaction Order],"&gt;"&amp;IFERROR(_xlfn.MAXIFS(Txn[Transaction Order],Txn[Key],$A722,Txn[Running Units],"&gt;-0.000001",Txn[Running Units],"&lt;0.000001"),0)))</f>
      </c>
      <c r="G722" s="283">
        <f>IF($A722="","",IFERROR(F722/SUMIFS(Txn[Units Purchased or Sold],Txn[Key],$A722,Txn[Transaction Order],"&gt;"&amp;IFERROR(_xlfn.MAXIFS(Txn[Transaction Order],Txn[Key],$A722,Txn[Running Units],"&gt;-0.000001",Txn[Running Units],"&lt;0.000001"),0),Txn[Sell (-1) Buy (1) Fees (0) Dividend (2)],1),0))</f>
      </c>
      <c r="H722" s="283">
        <f>IF($A722="","",SUMIFS(Txn[Sell Proceeds],Txn[Key],$A722,Txn[Transaction Order],"&gt;"&amp;IFERROR(_xlfn.MAXIFS(Txn[Transaction Order],Txn[Key],$A722,Txn[Running Units],"&gt;-0.000001",Txn[Running Units],"&lt;0.000001"),0)))</f>
      </c>
      <c r="I722" s="284" t="str">
        <f>IF($A722="","",IFERROR(INDEX(Prices[Current Price],MATCH($A722,Prices[Key],0)),0))</f>
        <v/>
      </c>
      <c r="J722" s="285" t="str">
        <f>IF($A722="","",IFERROR(INDEX(Prices[FX to SGD],MATCH($A722,Prices[Key],0)),1))</f>
        <v/>
      </c>
      <c r="K722" s="283" t="str">
        <f t="shared" si="107"/>
        <v/>
      </c>
      <c r="L722" s="283" t="str">
        <f t="shared" si="108"/>
        <v/>
      </c>
      <c r="M722" s="283" t="str">
        <f t="shared" si="109"/>
        <v/>
      </c>
      <c r="N722" s="286" t="str">
        <f t="shared" si="110"/>
        <v/>
      </c>
      <c r="O722" t="str">
        <f>IF($A722="","",IFERROR(INDEX(Prices[Category],MATCH($A722,Prices[Key],0)),"Uncategorized"))</f>
        <v/>
      </c>
      <c r="P722" s="287" t="str">
        <f t="shared" si="111"/>
        <v/>
      </c>
      <c r="Q722" s="287" t="str">
        <f t="shared" si="112"/>
        <v/>
      </c>
    </row>
    <row r="723" spans="1:17" ht="15" customHeight="1" x14ac:dyDescent="0.2">
      <c r="A723" s="240" t="str">
        <f>IFERROR(INDEX('All Ticker P&amp;L'!$A$2:$A$1001,MATCH(ROWS($A$2:A723),'All Ticker P&amp;L'!$N$2:$N$1001,0)),"")</f>
        <v/>
      </c>
      <c r="B723" s="240" t="str">
        <f t="shared" si="104"/>
        <v/>
      </c>
      <c r="C723" s="240" t="str">
        <f t="shared" si="105"/>
        <v/>
      </c>
      <c r="D723" s="240" t="str">
        <f t="shared" si="106"/>
        <v/>
      </c>
      <c r="E723" s="261" t="str">
        <f>IF($A723="","",SUMIFS(Txn[Signed Units],Txn[Key],$A723))</f>
        <v/>
      </c>
      <c r="F723" s="283">
        <f>IF($A723="","",SUMIFS(Txn[Buy Cost],Txn[Key],$A723,Txn[Transaction Order],"&gt;"&amp;IFERROR(_xlfn.MAXIFS(Txn[Transaction Order],Txn[Key],$A723,Txn[Running Units],"&gt;-0.000001",Txn[Running Units],"&lt;0.000001"),0)))</f>
      </c>
      <c r="G723" s="283">
        <f>IF($A723="","",IFERROR(F723/SUMIFS(Txn[Units Purchased or Sold],Txn[Key],$A723,Txn[Transaction Order],"&gt;"&amp;IFERROR(_xlfn.MAXIFS(Txn[Transaction Order],Txn[Key],$A723,Txn[Running Units],"&gt;-0.000001",Txn[Running Units],"&lt;0.000001"),0),Txn[Sell (-1) Buy (1) Fees (0) Dividend (2)],1),0))</f>
      </c>
      <c r="H723" s="283">
        <f>IF($A723="","",SUMIFS(Txn[Sell Proceeds],Txn[Key],$A723,Txn[Transaction Order],"&gt;"&amp;IFERROR(_xlfn.MAXIFS(Txn[Transaction Order],Txn[Key],$A723,Txn[Running Units],"&gt;-0.000001",Txn[Running Units],"&lt;0.000001"),0)))</f>
      </c>
      <c r="I723" s="284" t="str">
        <f>IF($A723="","",IFERROR(INDEX(Prices[Current Price],MATCH($A723,Prices[Key],0)),0))</f>
        <v/>
      </c>
      <c r="J723" s="285" t="str">
        <f>IF($A723="","",IFERROR(INDEX(Prices[FX to SGD],MATCH($A723,Prices[Key],0)),1))</f>
        <v/>
      </c>
      <c r="K723" s="283" t="str">
        <f t="shared" si="107"/>
        <v/>
      </c>
      <c r="L723" s="283" t="str">
        <f t="shared" si="108"/>
        <v/>
      </c>
      <c r="M723" s="283" t="str">
        <f t="shared" si="109"/>
        <v/>
      </c>
      <c r="N723" s="286" t="str">
        <f t="shared" si="110"/>
        <v/>
      </c>
      <c r="O723" t="str">
        <f>IF($A723="","",IFERROR(INDEX(Prices[Category],MATCH($A723,Prices[Key],0)),"Uncategorized"))</f>
        <v/>
      </c>
      <c r="P723" s="287" t="str">
        <f t="shared" si="111"/>
        <v/>
      </c>
      <c r="Q723" s="287" t="str">
        <f t="shared" si="112"/>
        <v/>
      </c>
    </row>
    <row r="724" spans="1:17" ht="15" customHeight="1" x14ac:dyDescent="0.2">
      <c r="A724" s="240" t="str">
        <f>IFERROR(INDEX('All Ticker P&amp;L'!$A$2:$A$1001,MATCH(ROWS($A$2:A724),'All Ticker P&amp;L'!$N$2:$N$1001,0)),"")</f>
        <v/>
      </c>
      <c r="B724" s="240" t="str">
        <f t="shared" si="104"/>
        <v/>
      </c>
      <c r="C724" s="240" t="str">
        <f t="shared" si="105"/>
        <v/>
      </c>
      <c r="D724" s="240" t="str">
        <f t="shared" si="106"/>
        <v/>
      </c>
      <c r="E724" s="261" t="str">
        <f>IF($A724="","",SUMIFS(Txn[Signed Units],Txn[Key],$A724))</f>
        <v/>
      </c>
      <c r="F724" s="283">
        <f>IF($A724="","",SUMIFS(Txn[Buy Cost],Txn[Key],$A724,Txn[Transaction Order],"&gt;"&amp;IFERROR(_xlfn.MAXIFS(Txn[Transaction Order],Txn[Key],$A724,Txn[Running Units],"&gt;-0.000001",Txn[Running Units],"&lt;0.000001"),0)))</f>
      </c>
      <c r="G724" s="283">
        <f>IF($A724="","",IFERROR(F724/SUMIFS(Txn[Units Purchased or Sold],Txn[Key],$A724,Txn[Transaction Order],"&gt;"&amp;IFERROR(_xlfn.MAXIFS(Txn[Transaction Order],Txn[Key],$A724,Txn[Running Units],"&gt;-0.000001",Txn[Running Units],"&lt;0.000001"),0),Txn[Sell (-1) Buy (1) Fees (0) Dividend (2)],1),0))</f>
      </c>
      <c r="H724" s="283">
        <f>IF($A724="","",SUMIFS(Txn[Sell Proceeds],Txn[Key],$A724,Txn[Transaction Order],"&gt;"&amp;IFERROR(_xlfn.MAXIFS(Txn[Transaction Order],Txn[Key],$A724,Txn[Running Units],"&gt;-0.000001",Txn[Running Units],"&lt;0.000001"),0)))</f>
      </c>
      <c r="I724" s="284" t="str">
        <f>IF($A724="","",IFERROR(INDEX(Prices[Current Price],MATCH($A724,Prices[Key],0)),0))</f>
        <v/>
      </c>
      <c r="J724" s="285" t="str">
        <f>IF($A724="","",IFERROR(INDEX(Prices[FX to SGD],MATCH($A724,Prices[Key],0)),1))</f>
        <v/>
      </c>
      <c r="K724" s="283" t="str">
        <f t="shared" si="107"/>
        <v/>
      </c>
      <c r="L724" s="283" t="str">
        <f t="shared" si="108"/>
        <v/>
      </c>
      <c r="M724" s="283" t="str">
        <f t="shared" si="109"/>
        <v/>
      </c>
      <c r="N724" s="286" t="str">
        <f t="shared" si="110"/>
        <v/>
      </c>
      <c r="O724" t="str">
        <f>IF($A724="","",IFERROR(INDEX(Prices[Category],MATCH($A724,Prices[Key],0)),"Uncategorized"))</f>
        <v/>
      </c>
      <c r="P724" s="287" t="str">
        <f t="shared" si="111"/>
        <v/>
      </c>
      <c r="Q724" s="287" t="str">
        <f t="shared" si="112"/>
        <v/>
      </c>
    </row>
    <row r="725" spans="1:17" ht="15" customHeight="1" x14ac:dyDescent="0.2">
      <c r="A725" s="240" t="str">
        <f>IFERROR(INDEX('All Ticker P&amp;L'!$A$2:$A$1001,MATCH(ROWS($A$2:A725),'All Ticker P&amp;L'!$N$2:$N$1001,0)),"")</f>
        <v/>
      </c>
      <c r="B725" s="240" t="str">
        <f t="shared" si="104"/>
        <v/>
      </c>
      <c r="C725" s="240" t="str">
        <f t="shared" si="105"/>
        <v/>
      </c>
      <c r="D725" s="240" t="str">
        <f t="shared" si="106"/>
        <v/>
      </c>
      <c r="E725" s="261" t="str">
        <f>IF($A725="","",SUMIFS(Txn[Signed Units],Txn[Key],$A725))</f>
        <v/>
      </c>
      <c r="F725" s="283">
        <f>IF($A725="","",SUMIFS(Txn[Buy Cost],Txn[Key],$A725,Txn[Transaction Order],"&gt;"&amp;IFERROR(_xlfn.MAXIFS(Txn[Transaction Order],Txn[Key],$A725,Txn[Running Units],"&gt;-0.000001",Txn[Running Units],"&lt;0.000001"),0)))</f>
      </c>
      <c r="G725" s="283">
        <f>IF($A725="","",IFERROR(F725/SUMIFS(Txn[Units Purchased or Sold],Txn[Key],$A725,Txn[Transaction Order],"&gt;"&amp;IFERROR(_xlfn.MAXIFS(Txn[Transaction Order],Txn[Key],$A725,Txn[Running Units],"&gt;-0.000001",Txn[Running Units],"&lt;0.000001"),0),Txn[Sell (-1) Buy (1) Fees (0) Dividend (2)],1),0))</f>
      </c>
      <c r="H725" s="283">
        <f>IF($A725="","",SUMIFS(Txn[Sell Proceeds],Txn[Key],$A725,Txn[Transaction Order],"&gt;"&amp;IFERROR(_xlfn.MAXIFS(Txn[Transaction Order],Txn[Key],$A725,Txn[Running Units],"&gt;-0.000001",Txn[Running Units],"&lt;0.000001"),0)))</f>
      </c>
      <c r="I725" s="284" t="str">
        <f>IF($A725="","",IFERROR(INDEX(Prices[Current Price],MATCH($A725,Prices[Key],0)),0))</f>
        <v/>
      </c>
      <c r="J725" s="285" t="str">
        <f>IF($A725="","",IFERROR(INDEX(Prices[FX to SGD],MATCH($A725,Prices[Key],0)),1))</f>
        <v/>
      </c>
      <c r="K725" s="283" t="str">
        <f t="shared" si="107"/>
        <v/>
      </c>
      <c r="L725" s="283" t="str">
        <f t="shared" si="108"/>
        <v/>
      </c>
      <c r="M725" s="283" t="str">
        <f t="shared" si="109"/>
        <v/>
      </c>
      <c r="N725" s="286" t="str">
        <f t="shared" si="110"/>
        <v/>
      </c>
      <c r="O725" t="str">
        <f>IF($A725="","",IFERROR(INDEX(Prices[Category],MATCH($A725,Prices[Key],0)),"Uncategorized"))</f>
        <v/>
      </c>
      <c r="P725" s="287" t="str">
        <f t="shared" si="111"/>
        <v/>
      </c>
      <c r="Q725" s="287" t="str">
        <f t="shared" si="112"/>
        <v/>
      </c>
    </row>
    <row r="726" spans="1:17" ht="15" customHeight="1" x14ac:dyDescent="0.2">
      <c r="A726" s="240" t="str">
        <f>IFERROR(INDEX('All Ticker P&amp;L'!$A$2:$A$1001,MATCH(ROWS($A$2:A726),'All Ticker P&amp;L'!$N$2:$N$1001,0)),"")</f>
        <v/>
      </c>
      <c r="B726" s="240" t="str">
        <f t="shared" si="104"/>
        <v/>
      </c>
      <c r="C726" s="240" t="str">
        <f t="shared" si="105"/>
        <v/>
      </c>
      <c r="D726" s="240" t="str">
        <f t="shared" si="106"/>
        <v/>
      </c>
      <c r="E726" s="261" t="str">
        <f>IF($A726="","",SUMIFS(Txn[Signed Units],Txn[Key],$A726))</f>
        <v/>
      </c>
      <c r="F726" s="283">
        <f>IF($A726="","",SUMIFS(Txn[Buy Cost],Txn[Key],$A726,Txn[Transaction Order],"&gt;"&amp;IFERROR(_xlfn.MAXIFS(Txn[Transaction Order],Txn[Key],$A726,Txn[Running Units],"&gt;-0.000001",Txn[Running Units],"&lt;0.000001"),0)))</f>
      </c>
      <c r="G726" s="283">
        <f>IF($A726="","",IFERROR(F726/SUMIFS(Txn[Units Purchased or Sold],Txn[Key],$A726,Txn[Transaction Order],"&gt;"&amp;IFERROR(_xlfn.MAXIFS(Txn[Transaction Order],Txn[Key],$A726,Txn[Running Units],"&gt;-0.000001",Txn[Running Units],"&lt;0.000001"),0),Txn[Sell (-1) Buy (1) Fees (0) Dividend (2)],1),0))</f>
      </c>
      <c r="H726" s="283">
        <f>IF($A726="","",SUMIFS(Txn[Sell Proceeds],Txn[Key],$A726,Txn[Transaction Order],"&gt;"&amp;IFERROR(_xlfn.MAXIFS(Txn[Transaction Order],Txn[Key],$A726,Txn[Running Units],"&gt;-0.000001",Txn[Running Units],"&lt;0.000001"),0)))</f>
      </c>
      <c r="I726" s="284" t="str">
        <f>IF($A726="","",IFERROR(INDEX(Prices[Current Price],MATCH($A726,Prices[Key],0)),0))</f>
        <v/>
      </c>
      <c r="J726" s="285" t="str">
        <f>IF($A726="","",IFERROR(INDEX(Prices[FX to SGD],MATCH($A726,Prices[Key],0)),1))</f>
        <v/>
      </c>
      <c r="K726" s="283" t="str">
        <f t="shared" si="107"/>
        <v/>
      </c>
      <c r="L726" s="283" t="str">
        <f t="shared" si="108"/>
        <v/>
      </c>
      <c r="M726" s="283" t="str">
        <f t="shared" si="109"/>
        <v/>
      </c>
      <c r="N726" s="286" t="str">
        <f t="shared" si="110"/>
        <v/>
      </c>
      <c r="O726" t="str">
        <f>IF($A726="","",IFERROR(INDEX(Prices[Category],MATCH($A726,Prices[Key],0)),"Uncategorized"))</f>
        <v/>
      </c>
      <c r="P726" s="287" t="str">
        <f t="shared" si="111"/>
        <v/>
      </c>
      <c r="Q726" s="287" t="str">
        <f t="shared" si="112"/>
        <v/>
      </c>
    </row>
    <row r="727" spans="1:17" ht="15" customHeight="1" x14ac:dyDescent="0.2">
      <c r="A727" s="240" t="str">
        <f>IFERROR(INDEX('All Ticker P&amp;L'!$A$2:$A$1001,MATCH(ROWS($A$2:A727),'All Ticker P&amp;L'!$N$2:$N$1001,0)),"")</f>
        <v/>
      </c>
      <c r="B727" s="240" t="str">
        <f t="shared" si="104"/>
        <v/>
      </c>
      <c r="C727" s="240" t="str">
        <f t="shared" si="105"/>
        <v/>
      </c>
      <c r="D727" s="240" t="str">
        <f t="shared" si="106"/>
        <v/>
      </c>
      <c r="E727" s="261" t="str">
        <f>IF($A727="","",SUMIFS(Txn[Signed Units],Txn[Key],$A727))</f>
        <v/>
      </c>
      <c r="F727" s="283">
        <f>IF($A727="","",SUMIFS(Txn[Buy Cost],Txn[Key],$A727,Txn[Transaction Order],"&gt;"&amp;IFERROR(_xlfn.MAXIFS(Txn[Transaction Order],Txn[Key],$A727,Txn[Running Units],"&gt;-0.000001",Txn[Running Units],"&lt;0.000001"),0)))</f>
      </c>
      <c r="G727" s="283">
        <f>IF($A727="","",IFERROR(F727/SUMIFS(Txn[Units Purchased or Sold],Txn[Key],$A727,Txn[Transaction Order],"&gt;"&amp;IFERROR(_xlfn.MAXIFS(Txn[Transaction Order],Txn[Key],$A727,Txn[Running Units],"&gt;-0.000001",Txn[Running Units],"&lt;0.000001"),0),Txn[Sell (-1) Buy (1) Fees (0) Dividend (2)],1),0))</f>
      </c>
      <c r="H727" s="283">
        <f>IF($A727="","",SUMIFS(Txn[Sell Proceeds],Txn[Key],$A727,Txn[Transaction Order],"&gt;"&amp;IFERROR(_xlfn.MAXIFS(Txn[Transaction Order],Txn[Key],$A727,Txn[Running Units],"&gt;-0.000001",Txn[Running Units],"&lt;0.000001"),0)))</f>
      </c>
      <c r="I727" s="284" t="str">
        <f>IF($A727="","",IFERROR(INDEX(Prices[Current Price],MATCH($A727,Prices[Key],0)),0))</f>
        <v/>
      </c>
      <c r="J727" s="285" t="str">
        <f>IF($A727="","",IFERROR(INDEX(Prices[FX to SGD],MATCH($A727,Prices[Key],0)),1))</f>
        <v/>
      </c>
      <c r="K727" s="283" t="str">
        <f t="shared" si="107"/>
        <v/>
      </c>
      <c r="L727" s="283" t="str">
        <f t="shared" si="108"/>
        <v/>
      </c>
      <c r="M727" s="283" t="str">
        <f t="shared" si="109"/>
        <v/>
      </c>
      <c r="N727" s="286" t="str">
        <f t="shared" si="110"/>
        <v/>
      </c>
      <c r="O727" t="str">
        <f>IF($A727="","",IFERROR(INDEX(Prices[Category],MATCH($A727,Prices[Key],0)),"Uncategorized"))</f>
        <v/>
      </c>
      <c r="P727" s="287" t="str">
        <f t="shared" si="111"/>
        <v/>
      </c>
      <c r="Q727" s="287" t="str">
        <f t="shared" si="112"/>
        <v/>
      </c>
    </row>
    <row r="728" spans="1:17" ht="15" customHeight="1" x14ac:dyDescent="0.2">
      <c r="A728" s="240" t="str">
        <f>IFERROR(INDEX('All Ticker P&amp;L'!$A$2:$A$1001,MATCH(ROWS($A$2:A728),'All Ticker P&amp;L'!$N$2:$N$1001,0)),"")</f>
        <v/>
      </c>
      <c r="B728" s="240" t="str">
        <f t="shared" si="104"/>
        <v/>
      </c>
      <c r="C728" s="240" t="str">
        <f t="shared" si="105"/>
        <v/>
      </c>
      <c r="D728" s="240" t="str">
        <f t="shared" si="106"/>
        <v/>
      </c>
      <c r="E728" s="261" t="str">
        <f>IF($A728="","",SUMIFS(Txn[Signed Units],Txn[Key],$A728))</f>
        <v/>
      </c>
      <c r="F728" s="283">
        <f>IF($A728="","",SUMIFS(Txn[Buy Cost],Txn[Key],$A728,Txn[Transaction Order],"&gt;"&amp;IFERROR(_xlfn.MAXIFS(Txn[Transaction Order],Txn[Key],$A728,Txn[Running Units],"&gt;-0.000001",Txn[Running Units],"&lt;0.000001"),0)))</f>
      </c>
      <c r="G728" s="283">
        <f>IF($A728="","",IFERROR(F728/SUMIFS(Txn[Units Purchased or Sold],Txn[Key],$A728,Txn[Transaction Order],"&gt;"&amp;IFERROR(_xlfn.MAXIFS(Txn[Transaction Order],Txn[Key],$A728,Txn[Running Units],"&gt;-0.000001",Txn[Running Units],"&lt;0.000001"),0),Txn[Sell (-1) Buy (1) Fees (0) Dividend (2)],1),0))</f>
      </c>
      <c r="H728" s="283">
        <f>IF($A728="","",SUMIFS(Txn[Sell Proceeds],Txn[Key],$A728,Txn[Transaction Order],"&gt;"&amp;IFERROR(_xlfn.MAXIFS(Txn[Transaction Order],Txn[Key],$A728,Txn[Running Units],"&gt;-0.000001",Txn[Running Units],"&lt;0.000001"),0)))</f>
      </c>
      <c r="I728" s="284" t="str">
        <f>IF($A728="","",IFERROR(INDEX(Prices[Current Price],MATCH($A728,Prices[Key],0)),0))</f>
        <v/>
      </c>
      <c r="J728" s="285" t="str">
        <f>IF($A728="","",IFERROR(INDEX(Prices[FX to SGD],MATCH($A728,Prices[Key],0)),1))</f>
        <v/>
      </c>
      <c r="K728" s="283" t="str">
        <f t="shared" si="107"/>
        <v/>
      </c>
      <c r="L728" s="283" t="str">
        <f t="shared" si="108"/>
        <v/>
      </c>
      <c r="M728" s="283" t="str">
        <f t="shared" si="109"/>
        <v/>
      </c>
      <c r="N728" s="286" t="str">
        <f t="shared" si="110"/>
        <v/>
      </c>
      <c r="O728" t="str">
        <f>IF($A728="","",IFERROR(INDEX(Prices[Category],MATCH($A728,Prices[Key],0)),"Uncategorized"))</f>
        <v/>
      </c>
      <c r="P728" s="287" t="str">
        <f t="shared" si="111"/>
        <v/>
      </c>
      <c r="Q728" s="287" t="str">
        <f t="shared" si="112"/>
        <v/>
      </c>
    </row>
    <row r="729" spans="1:17" ht="15" customHeight="1" x14ac:dyDescent="0.2">
      <c r="A729" s="240" t="str">
        <f>IFERROR(INDEX('All Ticker P&amp;L'!$A$2:$A$1001,MATCH(ROWS($A$2:A729),'All Ticker P&amp;L'!$N$2:$N$1001,0)),"")</f>
        <v/>
      </c>
      <c r="B729" s="240" t="str">
        <f t="shared" si="104"/>
        <v/>
      </c>
      <c r="C729" s="240" t="str">
        <f t="shared" si="105"/>
        <v/>
      </c>
      <c r="D729" s="240" t="str">
        <f t="shared" si="106"/>
        <v/>
      </c>
      <c r="E729" s="261" t="str">
        <f>IF($A729="","",SUMIFS(Txn[Signed Units],Txn[Key],$A729))</f>
        <v/>
      </c>
      <c r="F729" s="283">
        <f>IF($A729="","",SUMIFS(Txn[Buy Cost],Txn[Key],$A729,Txn[Transaction Order],"&gt;"&amp;IFERROR(_xlfn.MAXIFS(Txn[Transaction Order],Txn[Key],$A729,Txn[Running Units],"&gt;-0.000001",Txn[Running Units],"&lt;0.000001"),0)))</f>
      </c>
      <c r="G729" s="283">
        <f>IF($A729="","",IFERROR(F729/SUMIFS(Txn[Units Purchased or Sold],Txn[Key],$A729,Txn[Transaction Order],"&gt;"&amp;IFERROR(_xlfn.MAXIFS(Txn[Transaction Order],Txn[Key],$A729,Txn[Running Units],"&gt;-0.000001",Txn[Running Units],"&lt;0.000001"),0),Txn[Sell (-1) Buy (1) Fees (0) Dividend (2)],1),0))</f>
      </c>
      <c r="H729" s="283">
        <f>IF($A729="","",SUMIFS(Txn[Sell Proceeds],Txn[Key],$A729,Txn[Transaction Order],"&gt;"&amp;IFERROR(_xlfn.MAXIFS(Txn[Transaction Order],Txn[Key],$A729,Txn[Running Units],"&gt;-0.000001",Txn[Running Units],"&lt;0.000001"),0)))</f>
      </c>
      <c r="I729" s="284" t="str">
        <f>IF($A729="","",IFERROR(INDEX(Prices[Current Price],MATCH($A729,Prices[Key],0)),0))</f>
        <v/>
      </c>
      <c r="J729" s="285" t="str">
        <f>IF($A729="","",IFERROR(INDEX(Prices[FX to SGD],MATCH($A729,Prices[Key],0)),1))</f>
        <v/>
      </c>
      <c r="K729" s="283" t="str">
        <f t="shared" si="107"/>
        <v/>
      </c>
      <c r="L729" s="283" t="str">
        <f t="shared" si="108"/>
        <v/>
      </c>
      <c r="M729" s="283" t="str">
        <f t="shared" si="109"/>
        <v/>
      </c>
      <c r="N729" s="286" t="str">
        <f t="shared" si="110"/>
        <v/>
      </c>
      <c r="O729" t="str">
        <f>IF($A729="","",IFERROR(INDEX(Prices[Category],MATCH($A729,Prices[Key],0)),"Uncategorized"))</f>
        <v/>
      </c>
      <c r="P729" s="287" t="str">
        <f t="shared" si="111"/>
        <v/>
      </c>
      <c r="Q729" s="287" t="str">
        <f t="shared" si="112"/>
        <v/>
      </c>
    </row>
    <row r="730" spans="1:17" ht="15" customHeight="1" x14ac:dyDescent="0.2">
      <c r="A730" s="240" t="str">
        <f>IFERROR(INDEX('All Ticker P&amp;L'!$A$2:$A$1001,MATCH(ROWS($A$2:A730),'All Ticker P&amp;L'!$N$2:$N$1001,0)),"")</f>
        <v/>
      </c>
      <c r="B730" s="240" t="str">
        <f t="shared" si="104"/>
        <v/>
      </c>
      <c r="C730" s="240" t="str">
        <f t="shared" si="105"/>
        <v/>
      </c>
      <c r="D730" s="240" t="str">
        <f t="shared" si="106"/>
        <v/>
      </c>
      <c r="E730" s="261" t="str">
        <f>IF($A730="","",SUMIFS(Txn[Signed Units],Txn[Key],$A730))</f>
        <v/>
      </c>
      <c r="F730" s="283">
        <f>IF($A730="","",SUMIFS(Txn[Buy Cost],Txn[Key],$A730,Txn[Transaction Order],"&gt;"&amp;IFERROR(_xlfn.MAXIFS(Txn[Transaction Order],Txn[Key],$A730,Txn[Running Units],"&gt;-0.000001",Txn[Running Units],"&lt;0.000001"),0)))</f>
      </c>
      <c r="G730" s="283">
        <f>IF($A730="","",IFERROR(F730/SUMIFS(Txn[Units Purchased or Sold],Txn[Key],$A730,Txn[Transaction Order],"&gt;"&amp;IFERROR(_xlfn.MAXIFS(Txn[Transaction Order],Txn[Key],$A730,Txn[Running Units],"&gt;-0.000001",Txn[Running Units],"&lt;0.000001"),0),Txn[Sell (-1) Buy (1) Fees (0) Dividend (2)],1),0))</f>
      </c>
      <c r="H730" s="283">
        <f>IF($A730="","",SUMIFS(Txn[Sell Proceeds],Txn[Key],$A730,Txn[Transaction Order],"&gt;"&amp;IFERROR(_xlfn.MAXIFS(Txn[Transaction Order],Txn[Key],$A730,Txn[Running Units],"&gt;-0.000001",Txn[Running Units],"&lt;0.000001"),0)))</f>
      </c>
      <c r="I730" s="284" t="str">
        <f>IF($A730="","",IFERROR(INDEX(Prices[Current Price],MATCH($A730,Prices[Key],0)),0))</f>
        <v/>
      </c>
      <c r="J730" s="285" t="str">
        <f>IF($A730="","",IFERROR(INDEX(Prices[FX to SGD],MATCH($A730,Prices[Key],0)),1))</f>
        <v/>
      </c>
      <c r="K730" s="283" t="str">
        <f t="shared" si="107"/>
        <v/>
      </c>
      <c r="L730" s="283" t="str">
        <f t="shared" si="108"/>
        <v/>
      </c>
      <c r="M730" s="283" t="str">
        <f t="shared" si="109"/>
        <v/>
      </c>
      <c r="N730" s="286" t="str">
        <f t="shared" si="110"/>
        <v/>
      </c>
      <c r="O730" t="str">
        <f>IF($A730="","",IFERROR(INDEX(Prices[Category],MATCH($A730,Prices[Key],0)),"Uncategorized"))</f>
        <v/>
      </c>
      <c r="P730" s="287" t="str">
        <f t="shared" si="111"/>
        <v/>
      </c>
      <c r="Q730" s="287" t="str">
        <f t="shared" si="112"/>
        <v/>
      </c>
    </row>
    <row r="731" spans="1:17" ht="15" customHeight="1" x14ac:dyDescent="0.2">
      <c r="A731" s="240" t="str">
        <f>IFERROR(INDEX('All Ticker P&amp;L'!$A$2:$A$1001,MATCH(ROWS($A$2:A731),'All Ticker P&amp;L'!$N$2:$N$1001,0)),"")</f>
        <v/>
      </c>
      <c r="B731" s="240" t="str">
        <f t="shared" si="104"/>
        <v/>
      </c>
      <c r="C731" s="240" t="str">
        <f t="shared" si="105"/>
        <v/>
      </c>
      <c r="D731" s="240" t="str">
        <f t="shared" si="106"/>
        <v/>
      </c>
      <c r="E731" s="261" t="str">
        <f>IF($A731="","",SUMIFS(Txn[Signed Units],Txn[Key],$A731))</f>
        <v/>
      </c>
      <c r="F731" s="283">
        <f>IF($A731="","",SUMIFS(Txn[Buy Cost],Txn[Key],$A731,Txn[Transaction Order],"&gt;"&amp;IFERROR(_xlfn.MAXIFS(Txn[Transaction Order],Txn[Key],$A731,Txn[Running Units],"&gt;-0.000001",Txn[Running Units],"&lt;0.000001"),0)))</f>
      </c>
      <c r="G731" s="283">
        <f>IF($A731="","",IFERROR(F731/SUMIFS(Txn[Units Purchased or Sold],Txn[Key],$A731,Txn[Transaction Order],"&gt;"&amp;IFERROR(_xlfn.MAXIFS(Txn[Transaction Order],Txn[Key],$A731,Txn[Running Units],"&gt;-0.000001",Txn[Running Units],"&lt;0.000001"),0),Txn[Sell (-1) Buy (1) Fees (0) Dividend (2)],1),0))</f>
      </c>
      <c r="H731" s="283">
        <f>IF($A731="","",SUMIFS(Txn[Sell Proceeds],Txn[Key],$A731,Txn[Transaction Order],"&gt;"&amp;IFERROR(_xlfn.MAXIFS(Txn[Transaction Order],Txn[Key],$A731,Txn[Running Units],"&gt;-0.000001",Txn[Running Units],"&lt;0.000001"),0)))</f>
      </c>
      <c r="I731" s="284" t="str">
        <f>IF($A731="","",IFERROR(INDEX(Prices[Current Price],MATCH($A731,Prices[Key],0)),0))</f>
        <v/>
      </c>
      <c r="J731" s="285" t="str">
        <f>IF($A731="","",IFERROR(INDEX(Prices[FX to SGD],MATCH($A731,Prices[Key],0)),1))</f>
        <v/>
      </c>
      <c r="K731" s="283" t="str">
        <f t="shared" si="107"/>
        <v/>
      </c>
      <c r="L731" s="283" t="str">
        <f t="shared" si="108"/>
        <v/>
      </c>
      <c r="M731" s="283" t="str">
        <f t="shared" si="109"/>
        <v/>
      </c>
      <c r="N731" s="286" t="str">
        <f t="shared" si="110"/>
        <v/>
      </c>
      <c r="O731" t="str">
        <f>IF($A731="","",IFERROR(INDEX(Prices[Category],MATCH($A731,Prices[Key],0)),"Uncategorized"))</f>
        <v/>
      </c>
      <c r="P731" s="287" t="str">
        <f t="shared" si="111"/>
        <v/>
      </c>
      <c r="Q731" s="287" t="str">
        <f t="shared" si="112"/>
        <v/>
      </c>
    </row>
    <row r="732" spans="1:17" ht="15" customHeight="1" x14ac:dyDescent="0.2">
      <c r="A732" s="240" t="str">
        <f>IFERROR(INDEX('All Ticker P&amp;L'!$A$2:$A$1001,MATCH(ROWS($A$2:A732),'All Ticker P&amp;L'!$N$2:$N$1001,0)),"")</f>
        <v/>
      </c>
      <c r="B732" s="240" t="str">
        <f t="shared" si="104"/>
        <v/>
      </c>
      <c r="C732" s="240" t="str">
        <f t="shared" si="105"/>
        <v/>
      </c>
      <c r="D732" s="240" t="str">
        <f t="shared" si="106"/>
        <v/>
      </c>
      <c r="E732" s="261" t="str">
        <f>IF($A732="","",SUMIFS(Txn[Signed Units],Txn[Key],$A732))</f>
        <v/>
      </c>
      <c r="F732" s="283">
        <f>IF($A732="","",SUMIFS(Txn[Buy Cost],Txn[Key],$A732,Txn[Transaction Order],"&gt;"&amp;IFERROR(_xlfn.MAXIFS(Txn[Transaction Order],Txn[Key],$A732,Txn[Running Units],"&gt;-0.000001",Txn[Running Units],"&lt;0.000001"),0)))</f>
      </c>
      <c r="G732" s="283">
        <f>IF($A732="","",IFERROR(F732/SUMIFS(Txn[Units Purchased or Sold],Txn[Key],$A732,Txn[Transaction Order],"&gt;"&amp;IFERROR(_xlfn.MAXIFS(Txn[Transaction Order],Txn[Key],$A732,Txn[Running Units],"&gt;-0.000001",Txn[Running Units],"&lt;0.000001"),0),Txn[Sell (-1) Buy (1) Fees (0) Dividend (2)],1),0))</f>
      </c>
      <c r="H732" s="283">
        <f>IF($A732="","",SUMIFS(Txn[Sell Proceeds],Txn[Key],$A732,Txn[Transaction Order],"&gt;"&amp;IFERROR(_xlfn.MAXIFS(Txn[Transaction Order],Txn[Key],$A732,Txn[Running Units],"&gt;-0.000001",Txn[Running Units],"&lt;0.000001"),0)))</f>
      </c>
      <c r="I732" s="284" t="str">
        <f>IF($A732="","",IFERROR(INDEX(Prices[Current Price],MATCH($A732,Prices[Key],0)),0))</f>
        <v/>
      </c>
      <c r="J732" s="285" t="str">
        <f>IF($A732="","",IFERROR(INDEX(Prices[FX to SGD],MATCH($A732,Prices[Key],0)),1))</f>
        <v/>
      </c>
      <c r="K732" s="283" t="str">
        <f t="shared" si="107"/>
        <v/>
      </c>
      <c r="L732" s="283" t="str">
        <f t="shared" si="108"/>
        <v/>
      </c>
      <c r="M732" s="283" t="str">
        <f t="shared" si="109"/>
        <v/>
      </c>
      <c r="N732" s="286" t="str">
        <f t="shared" si="110"/>
        <v/>
      </c>
      <c r="O732" t="str">
        <f>IF($A732="","",IFERROR(INDEX(Prices[Category],MATCH($A732,Prices[Key],0)),"Uncategorized"))</f>
        <v/>
      </c>
      <c r="P732" s="287" t="str">
        <f t="shared" si="111"/>
        <v/>
      </c>
      <c r="Q732" s="287" t="str">
        <f t="shared" si="112"/>
        <v/>
      </c>
    </row>
    <row r="733" spans="1:17" ht="15" customHeight="1" x14ac:dyDescent="0.2">
      <c r="A733" s="240" t="str">
        <f>IFERROR(INDEX('All Ticker P&amp;L'!$A$2:$A$1001,MATCH(ROWS($A$2:A733),'All Ticker P&amp;L'!$N$2:$N$1001,0)),"")</f>
        <v/>
      </c>
      <c r="B733" s="240" t="str">
        <f t="shared" si="104"/>
        <v/>
      </c>
      <c r="C733" s="240" t="str">
        <f t="shared" si="105"/>
        <v/>
      </c>
      <c r="D733" s="240" t="str">
        <f t="shared" si="106"/>
        <v/>
      </c>
      <c r="E733" s="261" t="str">
        <f>IF($A733="","",SUMIFS(Txn[Signed Units],Txn[Key],$A733))</f>
        <v/>
      </c>
      <c r="F733" s="283">
        <f>IF($A733="","",SUMIFS(Txn[Buy Cost],Txn[Key],$A733,Txn[Transaction Order],"&gt;"&amp;IFERROR(_xlfn.MAXIFS(Txn[Transaction Order],Txn[Key],$A733,Txn[Running Units],"&gt;-0.000001",Txn[Running Units],"&lt;0.000001"),0)))</f>
      </c>
      <c r="G733" s="283">
        <f>IF($A733="","",IFERROR(F733/SUMIFS(Txn[Units Purchased or Sold],Txn[Key],$A733,Txn[Transaction Order],"&gt;"&amp;IFERROR(_xlfn.MAXIFS(Txn[Transaction Order],Txn[Key],$A733,Txn[Running Units],"&gt;-0.000001",Txn[Running Units],"&lt;0.000001"),0),Txn[Sell (-1) Buy (1) Fees (0) Dividend (2)],1),0))</f>
      </c>
      <c r="H733" s="283">
        <f>IF($A733="","",SUMIFS(Txn[Sell Proceeds],Txn[Key],$A733,Txn[Transaction Order],"&gt;"&amp;IFERROR(_xlfn.MAXIFS(Txn[Transaction Order],Txn[Key],$A733,Txn[Running Units],"&gt;-0.000001",Txn[Running Units],"&lt;0.000001"),0)))</f>
      </c>
      <c r="I733" s="284" t="str">
        <f>IF($A733="","",IFERROR(INDEX(Prices[Current Price],MATCH($A733,Prices[Key],0)),0))</f>
        <v/>
      </c>
      <c r="J733" s="285" t="str">
        <f>IF($A733="","",IFERROR(INDEX(Prices[FX to SGD],MATCH($A733,Prices[Key],0)),1))</f>
        <v/>
      </c>
      <c r="K733" s="283" t="str">
        <f t="shared" si="107"/>
        <v/>
      </c>
      <c r="L733" s="283" t="str">
        <f t="shared" si="108"/>
        <v/>
      </c>
      <c r="M733" s="283" t="str">
        <f t="shared" si="109"/>
        <v/>
      </c>
      <c r="N733" s="286" t="str">
        <f t="shared" si="110"/>
        <v/>
      </c>
      <c r="O733" t="str">
        <f>IF($A733="","",IFERROR(INDEX(Prices[Category],MATCH($A733,Prices[Key],0)),"Uncategorized"))</f>
        <v/>
      </c>
      <c r="P733" s="287" t="str">
        <f t="shared" si="111"/>
        <v/>
      </c>
      <c r="Q733" s="287" t="str">
        <f t="shared" si="112"/>
        <v/>
      </c>
    </row>
    <row r="734" spans="1:17" ht="15" customHeight="1" x14ac:dyDescent="0.2">
      <c r="A734" s="240" t="str">
        <f>IFERROR(INDEX('All Ticker P&amp;L'!$A$2:$A$1001,MATCH(ROWS($A$2:A734),'All Ticker P&amp;L'!$N$2:$N$1001,0)),"")</f>
        <v/>
      </c>
      <c r="B734" s="240" t="str">
        <f t="shared" si="104"/>
        <v/>
      </c>
      <c r="C734" s="240" t="str">
        <f t="shared" si="105"/>
        <v/>
      </c>
      <c r="D734" s="240" t="str">
        <f t="shared" si="106"/>
        <v/>
      </c>
      <c r="E734" s="261" t="str">
        <f>IF($A734="","",SUMIFS(Txn[Signed Units],Txn[Key],$A734))</f>
        <v/>
      </c>
      <c r="F734" s="283">
        <f>IF($A734="","",SUMIFS(Txn[Buy Cost],Txn[Key],$A734,Txn[Transaction Order],"&gt;"&amp;IFERROR(_xlfn.MAXIFS(Txn[Transaction Order],Txn[Key],$A734,Txn[Running Units],"&gt;-0.000001",Txn[Running Units],"&lt;0.000001"),0)))</f>
      </c>
      <c r="G734" s="283">
        <f>IF($A734="","",IFERROR(F734/SUMIFS(Txn[Units Purchased or Sold],Txn[Key],$A734,Txn[Transaction Order],"&gt;"&amp;IFERROR(_xlfn.MAXIFS(Txn[Transaction Order],Txn[Key],$A734,Txn[Running Units],"&gt;-0.000001",Txn[Running Units],"&lt;0.000001"),0),Txn[Sell (-1) Buy (1) Fees (0) Dividend (2)],1),0))</f>
      </c>
      <c r="H734" s="283">
        <f>IF($A734="","",SUMIFS(Txn[Sell Proceeds],Txn[Key],$A734,Txn[Transaction Order],"&gt;"&amp;IFERROR(_xlfn.MAXIFS(Txn[Transaction Order],Txn[Key],$A734,Txn[Running Units],"&gt;-0.000001",Txn[Running Units],"&lt;0.000001"),0)))</f>
      </c>
      <c r="I734" s="284" t="str">
        <f>IF($A734="","",IFERROR(INDEX(Prices[Current Price],MATCH($A734,Prices[Key],0)),0))</f>
        <v/>
      </c>
      <c r="J734" s="285" t="str">
        <f>IF($A734="","",IFERROR(INDEX(Prices[FX to SGD],MATCH($A734,Prices[Key],0)),1))</f>
        <v/>
      </c>
      <c r="K734" s="283" t="str">
        <f t="shared" si="107"/>
        <v/>
      </c>
      <c r="L734" s="283" t="str">
        <f t="shared" si="108"/>
        <v/>
      </c>
      <c r="M734" s="283" t="str">
        <f t="shared" si="109"/>
        <v/>
      </c>
      <c r="N734" s="286" t="str">
        <f t="shared" si="110"/>
        <v/>
      </c>
      <c r="O734" t="str">
        <f>IF($A734="","",IFERROR(INDEX(Prices[Category],MATCH($A734,Prices[Key],0)),"Uncategorized"))</f>
        <v/>
      </c>
      <c r="P734" s="287" t="str">
        <f t="shared" si="111"/>
        <v/>
      </c>
      <c r="Q734" s="287" t="str">
        <f t="shared" si="112"/>
        <v/>
      </c>
    </row>
    <row r="735" spans="1:17" ht="15" customHeight="1" x14ac:dyDescent="0.2">
      <c r="A735" s="240" t="str">
        <f>IFERROR(INDEX('All Ticker P&amp;L'!$A$2:$A$1001,MATCH(ROWS($A$2:A735),'All Ticker P&amp;L'!$N$2:$N$1001,0)),"")</f>
        <v/>
      </c>
      <c r="B735" s="240" t="str">
        <f t="shared" si="104"/>
        <v/>
      </c>
      <c r="C735" s="240" t="str">
        <f t="shared" si="105"/>
        <v/>
      </c>
      <c r="D735" s="240" t="str">
        <f t="shared" si="106"/>
        <v/>
      </c>
      <c r="E735" s="261" t="str">
        <f>IF($A735="","",SUMIFS(Txn[Signed Units],Txn[Key],$A735))</f>
        <v/>
      </c>
      <c r="F735" s="283">
        <f>IF($A735="","",SUMIFS(Txn[Buy Cost],Txn[Key],$A735,Txn[Transaction Order],"&gt;"&amp;IFERROR(_xlfn.MAXIFS(Txn[Transaction Order],Txn[Key],$A735,Txn[Running Units],"&gt;-0.000001",Txn[Running Units],"&lt;0.000001"),0)))</f>
      </c>
      <c r="G735" s="283">
        <f>IF($A735="","",IFERROR(F735/SUMIFS(Txn[Units Purchased or Sold],Txn[Key],$A735,Txn[Transaction Order],"&gt;"&amp;IFERROR(_xlfn.MAXIFS(Txn[Transaction Order],Txn[Key],$A735,Txn[Running Units],"&gt;-0.000001",Txn[Running Units],"&lt;0.000001"),0),Txn[Sell (-1) Buy (1) Fees (0) Dividend (2)],1),0))</f>
      </c>
      <c r="H735" s="283">
        <f>IF($A735="","",SUMIFS(Txn[Sell Proceeds],Txn[Key],$A735,Txn[Transaction Order],"&gt;"&amp;IFERROR(_xlfn.MAXIFS(Txn[Transaction Order],Txn[Key],$A735,Txn[Running Units],"&gt;-0.000001",Txn[Running Units],"&lt;0.000001"),0)))</f>
      </c>
      <c r="I735" s="284" t="str">
        <f>IF($A735="","",IFERROR(INDEX(Prices[Current Price],MATCH($A735,Prices[Key],0)),0))</f>
        <v/>
      </c>
      <c r="J735" s="285" t="str">
        <f>IF($A735="","",IFERROR(INDEX(Prices[FX to SGD],MATCH($A735,Prices[Key],0)),1))</f>
        <v/>
      </c>
      <c r="K735" s="283" t="str">
        <f t="shared" si="107"/>
        <v/>
      </c>
      <c r="L735" s="283" t="str">
        <f t="shared" si="108"/>
        <v/>
      </c>
      <c r="M735" s="283" t="str">
        <f t="shared" si="109"/>
        <v/>
      </c>
      <c r="N735" s="286" t="str">
        <f t="shared" si="110"/>
        <v/>
      </c>
      <c r="O735" t="str">
        <f>IF($A735="","",IFERROR(INDEX(Prices[Category],MATCH($A735,Prices[Key],0)),"Uncategorized"))</f>
        <v/>
      </c>
      <c r="P735" s="287" t="str">
        <f t="shared" si="111"/>
        <v/>
      </c>
      <c r="Q735" s="287" t="str">
        <f t="shared" si="112"/>
        <v/>
      </c>
    </row>
    <row r="736" spans="1:17" ht="15" customHeight="1" x14ac:dyDescent="0.2">
      <c r="A736" s="240" t="str">
        <f>IFERROR(INDEX('All Ticker P&amp;L'!$A$2:$A$1001,MATCH(ROWS($A$2:A736),'All Ticker P&amp;L'!$N$2:$N$1001,0)),"")</f>
        <v/>
      </c>
      <c r="B736" s="240" t="str">
        <f t="shared" si="104"/>
        <v/>
      </c>
      <c r="C736" s="240" t="str">
        <f t="shared" si="105"/>
        <v/>
      </c>
      <c r="D736" s="240" t="str">
        <f t="shared" si="106"/>
        <v/>
      </c>
      <c r="E736" s="261" t="str">
        <f>IF($A736="","",SUMIFS(Txn[Signed Units],Txn[Key],$A736))</f>
        <v/>
      </c>
      <c r="F736" s="283">
        <f>IF($A736="","",SUMIFS(Txn[Buy Cost],Txn[Key],$A736,Txn[Transaction Order],"&gt;"&amp;IFERROR(_xlfn.MAXIFS(Txn[Transaction Order],Txn[Key],$A736,Txn[Running Units],"&gt;-0.000001",Txn[Running Units],"&lt;0.000001"),0)))</f>
      </c>
      <c r="G736" s="283">
        <f>IF($A736="","",IFERROR(F736/SUMIFS(Txn[Units Purchased or Sold],Txn[Key],$A736,Txn[Transaction Order],"&gt;"&amp;IFERROR(_xlfn.MAXIFS(Txn[Transaction Order],Txn[Key],$A736,Txn[Running Units],"&gt;-0.000001",Txn[Running Units],"&lt;0.000001"),0),Txn[Sell (-1) Buy (1) Fees (0) Dividend (2)],1),0))</f>
      </c>
      <c r="H736" s="283">
        <f>IF($A736="","",SUMIFS(Txn[Sell Proceeds],Txn[Key],$A736,Txn[Transaction Order],"&gt;"&amp;IFERROR(_xlfn.MAXIFS(Txn[Transaction Order],Txn[Key],$A736,Txn[Running Units],"&gt;-0.000001",Txn[Running Units],"&lt;0.000001"),0)))</f>
      </c>
      <c r="I736" s="284" t="str">
        <f>IF($A736="","",IFERROR(INDEX(Prices[Current Price],MATCH($A736,Prices[Key],0)),0))</f>
        <v/>
      </c>
      <c r="J736" s="285" t="str">
        <f>IF($A736="","",IFERROR(INDEX(Prices[FX to SGD],MATCH($A736,Prices[Key],0)),1))</f>
        <v/>
      </c>
      <c r="K736" s="283" t="str">
        <f t="shared" si="107"/>
        <v/>
      </c>
      <c r="L736" s="283" t="str">
        <f t="shared" si="108"/>
        <v/>
      </c>
      <c r="M736" s="283" t="str">
        <f t="shared" si="109"/>
        <v/>
      </c>
      <c r="N736" s="286" t="str">
        <f t="shared" si="110"/>
        <v/>
      </c>
      <c r="O736" t="str">
        <f>IF($A736="","",IFERROR(INDEX(Prices[Category],MATCH($A736,Prices[Key],0)),"Uncategorized"))</f>
        <v/>
      </c>
      <c r="P736" s="287" t="str">
        <f t="shared" si="111"/>
        <v/>
      </c>
      <c r="Q736" s="287" t="str">
        <f t="shared" si="112"/>
        <v/>
      </c>
    </row>
    <row r="737" spans="1:17" ht="15" customHeight="1" x14ac:dyDescent="0.2">
      <c r="A737" s="240" t="str">
        <f>IFERROR(INDEX('All Ticker P&amp;L'!$A$2:$A$1001,MATCH(ROWS($A$2:A737),'All Ticker P&amp;L'!$N$2:$N$1001,0)),"")</f>
        <v/>
      </c>
      <c r="B737" s="240" t="str">
        <f t="shared" si="104"/>
        <v/>
      </c>
      <c r="C737" s="240" t="str">
        <f t="shared" si="105"/>
        <v/>
      </c>
      <c r="D737" s="240" t="str">
        <f t="shared" si="106"/>
        <v/>
      </c>
      <c r="E737" s="261" t="str">
        <f>IF($A737="","",SUMIFS(Txn[Signed Units],Txn[Key],$A737))</f>
        <v/>
      </c>
      <c r="F737" s="283">
        <f>IF($A737="","",SUMIFS(Txn[Buy Cost],Txn[Key],$A737,Txn[Transaction Order],"&gt;"&amp;IFERROR(_xlfn.MAXIFS(Txn[Transaction Order],Txn[Key],$A737,Txn[Running Units],"&gt;-0.000001",Txn[Running Units],"&lt;0.000001"),0)))</f>
      </c>
      <c r="G737" s="283">
        <f>IF($A737="","",IFERROR(F737/SUMIFS(Txn[Units Purchased or Sold],Txn[Key],$A737,Txn[Transaction Order],"&gt;"&amp;IFERROR(_xlfn.MAXIFS(Txn[Transaction Order],Txn[Key],$A737,Txn[Running Units],"&gt;-0.000001",Txn[Running Units],"&lt;0.000001"),0),Txn[Sell (-1) Buy (1) Fees (0) Dividend (2)],1),0))</f>
      </c>
      <c r="H737" s="283">
        <f>IF($A737="","",SUMIFS(Txn[Sell Proceeds],Txn[Key],$A737,Txn[Transaction Order],"&gt;"&amp;IFERROR(_xlfn.MAXIFS(Txn[Transaction Order],Txn[Key],$A737,Txn[Running Units],"&gt;-0.000001",Txn[Running Units],"&lt;0.000001"),0)))</f>
      </c>
      <c r="I737" s="284" t="str">
        <f>IF($A737="","",IFERROR(INDEX(Prices[Current Price],MATCH($A737,Prices[Key],0)),0))</f>
        <v/>
      </c>
      <c r="J737" s="285" t="str">
        <f>IF($A737="","",IFERROR(INDEX(Prices[FX to SGD],MATCH($A737,Prices[Key],0)),1))</f>
        <v/>
      </c>
      <c r="K737" s="283" t="str">
        <f t="shared" si="107"/>
        <v/>
      </c>
      <c r="L737" s="283" t="str">
        <f t="shared" si="108"/>
        <v/>
      </c>
      <c r="M737" s="283" t="str">
        <f t="shared" si="109"/>
        <v/>
      </c>
      <c r="N737" s="286" t="str">
        <f t="shared" si="110"/>
        <v/>
      </c>
      <c r="O737" t="str">
        <f>IF($A737="","",IFERROR(INDEX(Prices[Category],MATCH($A737,Prices[Key],0)),"Uncategorized"))</f>
        <v/>
      </c>
      <c r="P737" s="287" t="str">
        <f t="shared" si="111"/>
        <v/>
      </c>
      <c r="Q737" s="287" t="str">
        <f t="shared" si="112"/>
        <v/>
      </c>
    </row>
    <row r="738" spans="1:17" ht="15" customHeight="1" x14ac:dyDescent="0.2">
      <c r="A738" s="240" t="str">
        <f>IFERROR(INDEX('All Ticker P&amp;L'!$A$2:$A$1001,MATCH(ROWS($A$2:A738),'All Ticker P&amp;L'!$N$2:$N$1001,0)),"")</f>
        <v/>
      </c>
      <c r="B738" s="240" t="str">
        <f t="shared" si="104"/>
        <v/>
      </c>
      <c r="C738" s="240" t="str">
        <f t="shared" si="105"/>
        <v/>
      </c>
      <c r="D738" s="240" t="str">
        <f t="shared" si="106"/>
        <v/>
      </c>
      <c r="E738" s="261" t="str">
        <f>IF($A738="","",SUMIFS(Txn[Signed Units],Txn[Key],$A738))</f>
        <v/>
      </c>
      <c r="F738" s="283">
        <f>IF($A738="","",SUMIFS(Txn[Buy Cost],Txn[Key],$A738,Txn[Transaction Order],"&gt;"&amp;IFERROR(_xlfn.MAXIFS(Txn[Transaction Order],Txn[Key],$A738,Txn[Running Units],"&gt;-0.000001",Txn[Running Units],"&lt;0.000001"),0)))</f>
      </c>
      <c r="G738" s="283">
        <f>IF($A738="","",IFERROR(F738/SUMIFS(Txn[Units Purchased or Sold],Txn[Key],$A738,Txn[Transaction Order],"&gt;"&amp;IFERROR(_xlfn.MAXIFS(Txn[Transaction Order],Txn[Key],$A738,Txn[Running Units],"&gt;-0.000001",Txn[Running Units],"&lt;0.000001"),0),Txn[Sell (-1) Buy (1) Fees (0) Dividend (2)],1),0))</f>
      </c>
      <c r="H738" s="283">
        <f>IF($A738="","",SUMIFS(Txn[Sell Proceeds],Txn[Key],$A738,Txn[Transaction Order],"&gt;"&amp;IFERROR(_xlfn.MAXIFS(Txn[Transaction Order],Txn[Key],$A738,Txn[Running Units],"&gt;-0.000001",Txn[Running Units],"&lt;0.000001"),0)))</f>
      </c>
      <c r="I738" s="284" t="str">
        <f>IF($A738="","",IFERROR(INDEX(Prices[Current Price],MATCH($A738,Prices[Key],0)),0))</f>
        <v/>
      </c>
      <c r="J738" s="285" t="str">
        <f>IF($A738="","",IFERROR(INDEX(Prices[FX to SGD],MATCH($A738,Prices[Key],0)),1))</f>
        <v/>
      </c>
      <c r="K738" s="283" t="str">
        <f t="shared" si="107"/>
        <v/>
      </c>
      <c r="L738" s="283" t="str">
        <f t="shared" si="108"/>
        <v/>
      </c>
      <c r="M738" s="283" t="str">
        <f t="shared" si="109"/>
        <v/>
      </c>
      <c r="N738" s="286" t="str">
        <f t="shared" si="110"/>
        <v/>
      </c>
      <c r="O738" t="str">
        <f>IF($A738="","",IFERROR(INDEX(Prices[Category],MATCH($A738,Prices[Key],0)),"Uncategorized"))</f>
        <v/>
      </c>
      <c r="P738" s="287" t="str">
        <f t="shared" si="111"/>
        <v/>
      </c>
      <c r="Q738" s="287" t="str">
        <f t="shared" si="112"/>
        <v/>
      </c>
    </row>
    <row r="739" spans="1:17" ht="15" customHeight="1" x14ac:dyDescent="0.2">
      <c r="A739" s="240" t="str">
        <f>IFERROR(INDEX('All Ticker P&amp;L'!$A$2:$A$1001,MATCH(ROWS($A$2:A739),'All Ticker P&amp;L'!$N$2:$N$1001,0)),"")</f>
        <v/>
      </c>
      <c r="B739" s="240" t="str">
        <f t="shared" si="104"/>
        <v/>
      </c>
      <c r="C739" s="240" t="str">
        <f t="shared" si="105"/>
        <v/>
      </c>
      <c r="D739" s="240" t="str">
        <f t="shared" si="106"/>
        <v/>
      </c>
      <c r="E739" s="261" t="str">
        <f>IF($A739="","",SUMIFS(Txn[Signed Units],Txn[Key],$A739))</f>
        <v/>
      </c>
      <c r="F739" s="283">
        <f>IF($A739="","",SUMIFS(Txn[Buy Cost],Txn[Key],$A739,Txn[Transaction Order],"&gt;"&amp;IFERROR(_xlfn.MAXIFS(Txn[Transaction Order],Txn[Key],$A739,Txn[Running Units],"&gt;-0.000001",Txn[Running Units],"&lt;0.000001"),0)))</f>
      </c>
      <c r="G739" s="283">
        <f>IF($A739="","",IFERROR(F739/SUMIFS(Txn[Units Purchased or Sold],Txn[Key],$A739,Txn[Transaction Order],"&gt;"&amp;IFERROR(_xlfn.MAXIFS(Txn[Transaction Order],Txn[Key],$A739,Txn[Running Units],"&gt;-0.000001",Txn[Running Units],"&lt;0.000001"),0),Txn[Sell (-1) Buy (1) Fees (0) Dividend (2)],1),0))</f>
      </c>
      <c r="H739" s="283">
        <f>IF($A739="","",SUMIFS(Txn[Sell Proceeds],Txn[Key],$A739,Txn[Transaction Order],"&gt;"&amp;IFERROR(_xlfn.MAXIFS(Txn[Transaction Order],Txn[Key],$A739,Txn[Running Units],"&gt;-0.000001",Txn[Running Units],"&lt;0.000001"),0)))</f>
      </c>
      <c r="I739" s="284" t="str">
        <f>IF($A739="","",IFERROR(INDEX(Prices[Current Price],MATCH($A739,Prices[Key],0)),0))</f>
        <v/>
      </c>
      <c r="J739" s="285" t="str">
        <f>IF($A739="","",IFERROR(INDEX(Prices[FX to SGD],MATCH($A739,Prices[Key],0)),1))</f>
        <v/>
      </c>
      <c r="K739" s="283" t="str">
        <f t="shared" si="107"/>
        <v/>
      </c>
      <c r="L739" s="283" t="str">
        <f t="shared" si="108"/>
        <v/>
      </c>
      <c r="M739" s="283" t="str">
        <f t="shared" si="109"/>
        <v/>
      </c>
      <c r="N739" s="286" t="str">
        <f t="shared" si="110"/>
        <v/>
      </c>
      <c r="O739" t="str">
        <f>IF($A739="","",IFERROR(INDEX(Prices[Category],MATCH($A739,Prices[Key],0)),"Uncategorized"))</f>
        <v/>
      </c>
      <c r="P739" s="287" t="str">
        <f t="shared" si="111"/>
        <v/>
      </c>
      <c r="Q739" s="287" t="str">
        <f t="shared" si="112"/>
        <v/>
      </c>
    </row>
    <row r="740" spans="1:17" ht="15" customHeight="1" x14ac:dyDescent="0.2">
      <c r="A740" s="240" t="str">
        <f>IFERROR(INDEX('All Ticker P&amp;L'!$A$2:$A$1001,MATCH(ROWS($A$2:A740),'All Ticker P&amp;L'!$N$2:$N$1001,0)),"")</f>
        <v/>
      </c>
      <c r="B740" s="240" t="str">
        <f t="shared" si="104"/>
        <v/>
      </c>
      <c r="C740" s="240" t="str">
        <f t="shared" si="105"/>
        <v/>
      </c>
      <c r="D740" s="240" t="str">
        <f t="shared" si="106"/>
        <v/>
      </c>
      <c r="E740" s="261" t="str">
        <f>IF($A740="","",SUMIFS(Txn[Signed Units],Txn[Key],$A740))</f>
        <v/>
      </c>
      <c r="F740" s="283">
        <f>IF($A740="","",SUMIFS(Txn[Buy Cost],Txn[Key],$A740,Txn[Transaction Order],"&gt;"&amp;IFERROR(_xlfn.MAXIFS(Txn[Transaction Order],Txn[Key],$A740,Txn[Running Units],"&gt;-0.000001",Txn[Running Units],"&lt;0.000001"),0)))</f>
      </c>
      <c r="G740" s="283">
        <f>IF($A740="","",IFERROR(F740/SUMIFS(Txn[Units Purchased or Sold],Txn[Key],$A740,Txn[Transaction Order],"&gt;"&amp;IFERROR(_xlfn.MAXIFS(Txn[Transaction Order],Txn[Key],$A740,Txn[Running Units],"&gt;-0.000001",Txn[Running Units],"&lt;0.000001"),0),Txn[Sell (-1) Buy (1) Fees (0) Dividend (2)],1),0))</f>
      </c>
      <c r="H740" s="283">
        <f>IF($A740="","",SUMIFS(Txn[Sell Proceeds],Txn[Key],$A740,Txn[Transaction Order],"&gt;"&amp;IFERROR(_xlfn.MAXIFS(Txn[Transaction Order],Txn[Key],$A740,Txn[Running Units],"&gt;-0.000001",Txn[Running Units],"&lt;0.000001"),0)))</f>
      </c>
      <c r="I740" s="284" t="str">
        <f>IF($A740="","",IFERROR(INDEX(Prices[Current Price],MATCH($A740,Prices[Key],0)),0))</f>
        <v/>
      </c>
      <c r="J740" s="285" t="str">
        <f>IF($A740="","",IFERROR(INDEX(Prices[FX to SGD],MATCH($A740,Prices[Key],0)),1))</f>
        <v/>
      </c>
      <c r="K740" s="283" t="str">
        <f t="shared" si="107"/>
        <v/>
      </c>
      <c r="L740" s="283" t="str">
        <f t="shared" si="108"/>
        <v/>
      </c>
      <c r="M740" s="283" t="str">
        <f t="shared" si="109"/>
        <v/>
      </c>
      <c r="N740" s="286" t="str">
        <f t="shared" si="110"/>
        <v/>
      </c>
      <c r="O740" t="str">
        <f>IF($A740="","",IFERROR(INDEX(Prices[Category],MATCH($A740,Prices[Key],0)),"Uncategorized"))</f>
        <v/>
      </c>
      <c r="P740" s="287" t="str">
        <f t="shared" si="111"/>
        <v/>
      </c>
      <c r="Q740" s="287" t="str">
        <f t="shared" si="112"/>
        <v/>
      </c>
    </row>
    <row r="741" spans="1:17" ht="15" customHeight="1" x14ac:dyDescent="0.2">
      <c r="A741" s="240" t="str">
        <f>IFERROR(INDEX('All Ticker P&amp;L'!$A$2:$A$1001,MATCH(ROWS($A$2:A741),'All Ticker P&amp;L'!$N$2:$N$1001,0)),"")</f>
        <v/>
      </c>
      <c r="B741" s="240" t="str">
        <f t="shared" si="104"/>
        <v/>
      </c>
      <c r="C741" s="240" t="str">
        <f t="shared" si="105"/>
        <v/>
      </c>
      <c r="D741" s="240" t="str">
        <f t="shared" si="106"/>
        <v/>
      </c>
      <c r="E741" s="261" t="str">
        <f>IF($A741="","",SUMIFS(Txn[Signed Units],Txn[Key],$A741))</f>
        <v/>
      </c>
      <c r="F741" s="283">
        <f>IF($A741="","",SUMIFS(Txn[Buy Cost],Txn[Key],$A741,Txn[Transaction Order],"&gt;"&amp;IFERROR(_xlfn.MAXIFS(Txn[Transaction Order],Txn[Key],$A741,Txn[Running Units],"&gt;-0.000001",Txn[Running Units],"&lt;0.000001"),0)))</f>
      </c>
      <c r="G741" s="283">
        <f>IF($A741="","",IFERROR(F741/SUMIFS(Txn[Units Purchased or Sold],Txn[Key],$A741,Txn[Transaction Order],"&gt;"&amp;IFERROR(_xlfn.MAXIFS(Txn[Transaction Order],Txn[Key],$A741,Txn[Running Units],"&gt;-0.000001",Txn[Running Units],"&lt;0.000001"),0),Txn[Sell (-1) Buy (1) Fees (0) Dividend (2)],1),0))</f>
      </c>
      <c r="H741" s="283">
        <f>IF($A741="","",SUMIFS(Txn[Sell Proceeds],Txn[Key],$A741,Txn[Transaction Order],"&gt;"&amp;IFERROR(_xlfn.MAXIFS(Txn[Transaction Order],Txn[Key],$A741,Txn[Running Units],"&gt;-0.000001",Txn[Running Units],"&lt;0.000001"),0)))</f>
      </c>
      <c r="I741" s="284" t="str">
        <f>IF($A741="","",IFERROR(INDEX(Prices[Current Price],MATCH($A741,Prices[Key],0)),0))</f>
        <v/>
      </c>
      <c r="J741" s="285" t="str">
        <f>IF($A741="","",IFERROR(INDEX(Prices[FX to SGD],MATCH($A741,Prices[Key],0)),1))</f>
        <v/>
      </c>
      <c r="K741" s="283" t="str">
        <f t="shared" si="107"/>
        <v/>
      </c>
      <c r="L741" s="283" t="str">
        <f t="shared" si="108"/>
        <v/>
      </c>
      <c r="M741" s="283" t="str">
        <f t="shared" si="109"/>
        <v/>
      </c>
      <c r="N741" s="286" t="str">
        <f t="shared" si="110"/>
        <v/>
      </c>
      <c r="O741" t="str">
        <f>IF($A741="","",IFERROR(INDEX(Prices[Category],MATCH($A741,Prices[Key],0)),"Uncategorized"))</f>
        <v/>
      </c>
      <c r="P741" s="287" t="str">
        <f t="shared" si="111"/>
        <v/>
      </c>
      <c r="Q741" s="287" t="str">
        <f t="shared" si="112"/>
        <v/>
      </c>
    </row>
    <row r="742" spans="1:17" ht="15" customHeight="1" x14ac:dyDescent="0.2">
      <c r="A742" s="240" t="str">
        <f>IFERROR(INDEX('All Ticker P&amp;L'!$A$2:$A$1001,MATCH(ROWS($A$2:A742),'All Ticker P&amp;L'!$N$2:$N$1001,0)),"")</f>
        <v/>
      </c>
      <c r="B742" s="240" t="str">
        <f t="shared" si="104"/>
        <v/>
      </c>
      <c r="C742" s="240" t="str">
        <f t="shared" si="105"/>
        <v/>
      </c>
      <c r="D742" s="240" t="str">
        <f t="shared" si="106"/>
        <v/>
      </c>
      <c r="E742" s="261" t="str">
        <f>IF($A742="","",SUMIFS(Txn[Signed Units],Txn[Key],$A742))</f>
        <v/>
      </c>
      <c r="F742" s="283">
        <f>IF($A742="","",SUMIFS(Txn[Buy Cost],Txn[Key],$A742,Txn[Transaction Order],"&gt;"&amp;IFERROR(_xlfn.MAXIFS(Txn[Transaction Order],Txn[Key],$A742,Txn[Running Units],"&gt;-0.000001",Txn[Running Units],"&lt;0.000001"),0)))</f>
      </c>
      <c r="G742" s="283">
        <f>IF($A742="","",IFERROR(F742/SUMIFS(Txn[Units Purchased or Sold],Txn[Key],$A742,Txn[Transaction Order],"&gt;"&amp;IFERROR(_xlfn.MAXIFS(Txn[Transaction Order],Txn[Key],$A742,Txn[Running Units],"&gt;-0.000001",Txn[Running Units],"&lt;0.000001"),0),Txn[Sell (-1) Buy (1) Fees (0) Dividend (2)],1),0))</f>
      </c>
      <c r="H742" s="283">
        <f>IF($A742="","",SUMIFS(Txn[Sell Proceeds],Txn[Key],$A742,Txn[Transaction Order],"&gt;"&amp;IFERROR(_xlfn.MAXIFS(Txn[Transaction Order],Txn[Key],$A742,Txn[Running Units],"&gt;-0.000001",Txn[Running Units],"&lt;0.000001"),0)))</f>
      </c>
      <c r="I742" s="284" t="str">
        <f>IF($A742="","",IFERROR(INDEX(Prices[Current Price],MATCH($A742,Prices[Key],0)),0))</f>
        <v/>
      </c>
      <c r="J742" s="285" t="str">
        <f>IF($A742="","",IFERROR(INDEX(Prices[FX to SGD],MATCH($A742,Prices[Key],0)),1))</f>
        <v/>
      </c>
      <c r="K742" s="283" t="str">
        <f t="shared" si="107"/>
        <v/>
      </c>
      <c r="L742" s="283" t="str">
        <f t="shared" si="108"/>
        <v/>
      </c>
      <c r="M742" s="283" t="str">
        <f t="shared" si="109"/>
        <v/>
      </c>
      <c r="N742" s="286" t="str">
        <f t="shared" si="110"/>
        <v/>
      </c>
      <c r="O742" t="str">
        <f>IF($A742="","",IFERROR(INDEX(Prices[Category],MATCH($A742,Prices[Key],0)),"Uncategorized"))</f>
        <v/>
      </c>
      <c r="P742" s="287" t="str">
        <f t="shared" si="111"/>
        <v/>
      </c>
      <c r="Q742" s="287" t="str">
        <f t="shared" si="112"/>
        <v/>
      </c>
    </row>
    <row r="743" spans="1:17" ht="15" customHeight="1" x14ac:dyDescent="0.2">
      <c r="A743" s="240" t="str">
        <f>IFERROR(INDEX('All Ticker P&amp;L'!$A$2:$A$1001,MATCH(ROWS($A$2:A743),'All Ticker P&amp;L'!$N$2:$N$1001,0)),"")</f>
        <v/>
      </c>
      <c r="B743" s="240" t="str">
        <f t="shared" si="104"/>
        <v/>
      </c>
      <c r="C743" s="240" t="str">
        <f t="shared" si="105"/>
        <v/>
      </c>
      <c r="D743" s="240" t="str">
        <f t="shared" si="106"/>
        <v/>
      </c>
      <c r="E743" s="261" t="str">
        <f>IF($A743="","",SUMIFS(Txn[Signed Units],Txn[Key],$A743))</f>
        <v/>
      </c>
      <c r="F743" s="283">
        <f>IF($A743="","",SUMIFS(Txn[Buy Cost],Txn[Key],$A743,Txn[Transaction Order],"&gt;"&amp;IFERROR(_xlfn.MAXIFS(Txn[Transaction Order],Txn[Key],$A743,Txn[Running Units],"&gt;-0.000001",Txn[Running Units],"&lt;0.000001"),0)))</f>
      </c>
      <c r="G743" s="283">
        <f>IF($A743="","",IFERROR(F743/SUMIFS(Txn[Units Purchased or Sold],Txn[Key],$A743,Txn[Transaction Order],"&gt;"&amp;IFERROR(_xlfn.MAXIFS(Txn[Transaction Order],Txn[Key],$A743,Txn[Running Units],"&gt;-0.000001",Txn[Running Units],"&lt;0.000001"),0),Txn[Sell (-1) Buy (1) Fees (0) Dividend (2)],1),0))</f>
      </c>
      <c r="H743" s="283">
        <f>IF($A743="","",SUMIFS(Txn[Sell Proceeds],Txn[Key],$A743,Txn[Transaction Order],"&gt;"&amp;IFERROR(_xlfn.MAXIFS(Txn[Transaction Order],Txn[Key],$A743,Txn[Running Units],"&gt;-0.000001",Txn[Running Units],"&lt;0.000001"),0)))</f>
      </c>
      <c r="I743" s="284" t="str">
        <f>IF($A743="","",IFERROR(INDEX(Prices[Current Price],MATCH($A743,Prices[Key],0)),0))</f>
        <v/>
      </c>
      <c r="J743" s="285" t="str">
        <f>IF($A743="","",IFERROR(INDEX(Prices[FX to SGD],MATCH($A743,Prices[Key],0)),1))</f>
        <v/>
      </c>
      <c r="K743" s="283" t="str">
        <f t="shared" si="107"/>
        <v/>
      </c>
      <c r="L743" s="283" t="str">
        <f t="shared" si="108"/>
        <v/>
      </c>
      <c r="M743" s="283" t="str">
        <f t="shared" si="109"/>
        <v/>
      </c>
      <c r="N743" s="286" t="str">
        <f t="shared" si="110"/>
        <v/>
      </c>
      <c r="O743" t="str">
        <f>IF($A743="","",IFERROR(INDEX(Prices[Category],MATCH($A743,Prices[Key],0)),"Uncategorized"))</f>
        <v/>
      </c>
      <c r="P743" s="287" t="str">
        <f t="shared" si="111"/>
        <v/>
      </c>
      <c r="Q743" s="287" t="str">
        <f t="shared" si="112"/>
        <v/>
      </c>
    </row>
    <row r="744" spans="1:17" ht="15" customHeight="1" x14ac:dyDescent="0.2">
      <c r="A744" s="240" t="str">
        <f>IFERROR(INDEX('All Ticker P&amp;L'!$A$2:$A$1001,MATCH(ROWS($A$2:A744),'All Ticker P&amp;L'!$N$2:$N$1001,0)),"")</f>
        <v/>
      </c>
      <c r="B744" s="240" t="str">
        <f t="shared" si="104"/>
        <v/>
      </c>
      <c r="C744" s="240" t="str">
        <f t="shared" si="105"/>
        <v/>
      </c>
      <c r="D744" s="240" t="str">
        <f t="shared" si="106"/>
        <v/>
      </c>
      <c r="E744" s="261" t="str">
        <f>IF($A744="","",SUMIFS(Txn[Signed Units],Txn[Key],$A744))</f>
        <v/>
      </c>
      <c r="F744" s="283">
        <f>IF($A744="","",SUMIFS(Txn[Buy Cost],Txn[Key],$A744,Txn[Transaction Order],"&gt;"&amp;IFERROR(_xlfn.MAXIFS(Txn[Transaction Order],Txn[Key],$A744,Txn[Running Units],"&gt;-0.000001",Txn[Running Units],"&lt;0.000001"),0)))</f>
      </c>
      <c r="G744" s="283">
        <f>IF($A744="","",IFERROR(F744/SUMIFS(Txn[Units Purchased or Sold],Txn[Key],$A744,Txn[Transaction Order],"&gt;"&amp;IFERROR(_xlfn.MAXIFS(Txn[Transaction Order],Txn[Key],$A744,Txn[Running Units],"&gt;-0.000001",Txn[Running Units],"&lt;0.000001"),0),Txn[Sell (-1) Buy (1) Fees (0) Dividend (2)],1),0))</f>
      </c>
      <c r="H744" s="283">
        <f>IF($A744="","",SUMIFS(Txn[Sell Proceeds],Txn[Key],$A744,Txn[Transaction Order],"&gt;"&amp;IFERROR(_xlfn.MAXIFS(Txn[Transaction Order],Txn[Key],$A744,Txn[Running Units],"&gt;-0.000001",Txn[Running Units],"&lt;0.000001"),0)))</f>
      </c>
      <c r="I744" s="284" t="str">
        <f>IF($A744="","",IFERROR(INDEX(Prices[Current Price],MATCH($A744,Prices[Key],0)),0))</f>
        <v/>
      </c>
      <c r="J744" s="285" t="str">
        <f>IF($A744="","",IFERROR(INDEX(Prices[FX to SGD],MATCH($A744,Prices[Key],0)),1))</f>
        <v/>
      </c>
      <c r="K744" s="283" t="str">
        <f t="shared" si="107"/>
        <v/>
      </c>
      <c r="L744" s="283" t="str">
        <f t="shared" si="108"/>
        <v/>
      </c>
      <c r="M744" s="283" t="str">
        <f t="shared" si="109"/>
        <v/>
      </c>
      <c r="N744" s="286" t="str">
        <f t="shared" si="110"/>
        <v/>
      </c>
      <c r="O744" t="str">
        <f>IF($A744="","",IFERROR(INDEX(Prices[Category],MATCH($A744,Prices[Key],0)),"Uncategorized"))</f>
        <v/>
      </c>
      <c r="P744" s="287" t="str">
        <f t="shared" si="111"/>
        <v/>
      </c>
      <c r="Q744" s="287" t="str">
        <f t="shared" si="112"/>
        <v/>
      </c>
    </row>
    <row r="745" spans="1:17" ht="15" customHeight="1" x14ac:dyDescent="0.2">
      <c r="A745" s="240" t="str">
        <f>IFERROR(INDEX('All Ticker P&amp;L'!$A$2:$A$1001,MATCH(ROWS($A$2:A745),'All Ticker P&amp;L'!$N$2:$N$1001,0)),"")</f>
        <v/>
      </c>
      <c r="B745" s="240" t="str">
        <f t="shared" si="104"/>
        <v/>
      </c>
      <c r="C745" s="240" t="str">
        <f t="shared" si="105"/>
        <v/>
      </c>
      <c r="D745" s="240" t="str">
        <f t="shared" si="106"/>
        <v/>
      </c>
      <c r="E745" s="261" t="str">
        <f>IF($A745="","",SUMIFS(Txn[Signed Units],Txn[Key],$A745))</f>
        <v/>
      </c>
      <c r="F745" s="283">
        <f>IF($A745="","",SUMIFS(Txn[Buy Cost],Txn[Key],$A745,Txn[Transaction Order],"&gt;"&amp;IFERROR(_xlfn.MAXIFS(Txn[Transaction Order],Txn[Key],$A745,Txn[Running Units],"&gt;-0.000001",Txn[Running Units],"&lt;0.000001"),0)))</f>
      </c>
      <c r="G745" s="283">
        <f>IF($A745="","",IFERROR(F745/SUMIFS(Txn[Units Purchased or Sold],Txn[Key],$A745,Txn[Transaction Order],"&gt;"&amp;IFERROR(_xlfn.MAXIFS(Txn[Transaction Order],Txn[Key],$A745,Txn[Running Units],"&gt;-0.000001",Txn[Running Units],"&lt;0.000001"),0),Txn[Sell (-1) Buy (1) Fees (0) Dividend (2)],1),0))</f>
      </c>
      <c r="H745" s="283">
        <f>IF($A745="","",SUMIFS(Txn[Sell Proceeds],Txn[Key],$A745,Txn[Transaction Order],"&gt;"&amp;IFERROR(_xlfn.MAXIFS(Txn[Transaction Order],Txn[Key],$A745,Txn[Running Units],"&gt;-0.000001",Txn[Running Units],"&lt;0.000001"),0)))</f>
      </c>
      <c r="I745" s="284" t="str">
        <f>IF($A745="","",IFERROR(INDEX(Prices[Current Price],MATCH($A745,Prices[Key],0)),0))</f>
        <v/>
      </c>
      <c r="J745" s="285" t="str">
        <f>IF($A745="","",IFERROR(INDEX(Prices[FX to SGD],MATCH($A745,Prices[Key],0)),1))</f>
        <v/>
      </c>
      <c r="K745" s="283" t="str">
        <f t="shared" si="107"/>
        <v/>
      </c>
      <c r="L745" s="283" t="str">
        <f t="shared" si="108"/>
        <v/>
      </c>
      <c r="M745" s="283" t="str">
        <f t="shared" si="109"/>
        <v/>
      </c>
      <c r="N745" s="286" t="str">
        <f t="shared" si="110"/>
        <v/>
      </c>
      <c r="O745" t="str">
        <f>IF($A745="","",IFERROR(INDEX(Prices[Category],MATCH($A745,Prices[Key],0)),"Uncategorized"))</f>
        <v/>
      </c>
      <c r="P745" s="287" t="str">
        <f t="shared" si="111"/>
        <v/>
      </c>
      <c r="Q745" s="287" t="str">
        <f t="shared" si="112"/>
        <v/>
      </c>
    </row>
    <row r="746" spans="1:17" ht="15" customHeight="1" x14ac:dyDescent="0.2">
      <c r="A746" s="240" t="str">
        <f>IFERROR(INDEX('All Ticker P&amp;L'!$A$2:$A$1001,MATCH(ROWS($A$2:A746),'All Ticker P&amp;L'!$N$2:$N$1001,0)),"")</f>
        <v/>
      </c>
      <c r="B746" s="240" t="str">
        <f t="shared" si="104"/>
        <v/>
      </c>
      <c r="C746" s="240" t="str">
        <f t="shared" si="105"/>
        <v/>
      </c>
      <c r="D746" s="240" t="str">
        <f t="shared" si="106"/>
        <v/>
      </c>
      <c r="E746" s="261" t="str">
        <f>IF($A746="","",SUMIFS(Txn[Signed Units],Txn[Key],$A746))</f>
        <v/>
      </c>
      <c r="F746" s="283">
        <f>IF($A746="","",SUMIFS(Txn[Buy Cost],Txn[Key],$A746,Txn[Transaction Order],"&gt;"&amp;IFERROR(_xlfn.MAXIFS(Txn[Transaction Order],Txn[Key],$A746,Txn[Running Units],"&gt;-0.000001",Txn[Running Units],"&lt;0.000001"),0)))</f>
      </c>
      <c r="G746" s="283">
        <f>IF($A746="","",IFERROR(F746/SUMIFS(Txn[Units Purchased or Sold],Txn[Key],$A746,Txn[Transaction Order],"&gt;"&amp;IFERROR(_xlfn.MAXIFS(Txn[Transaction Order],Txn[Key],$A746,Txn[Running Units],"&gt;-0.000001",Txn[Running Units],"&lt;0.000001"),0),Txn[Sell (-1) Buy (1) Fees (0) Dividend (2)],1),0))</f>
      </c>
      <c r="H746" s="283">
        <f>IF($A746="","",SUMIFS(Txn[Sell Proceeds],Txn[Key],$A746,Txn[Transaction Order],"&gt;"&amp;IFERROR(_xlfn.MAXIFS(Txn[Transaction Order],Txn[Key],$A746,Txn[Running Units],"&gt;-0.000001",Txn[Running Units],"&lt;0.000001"),0)))</f>
      </c>
      <c r="I746" s="284" t="str">
        <f>IF($A746="","",IFERROR(INDEX(Prices[Current Price],MATCH($A746,Prices[Key],0)),0))</f>
        <v/>
      </c>
      <c r="J746" s="285" t="str">
        <f>IF($A746="","",IFERROR(INDEX(Prices[FX to SGD],MATCH($A746,Prices[Key],0)),1))</f>
        <v/>
      </c>
      <c r="K746" s="283" t="str">
        <f t="shared" si="107"/>
        <v/>
      </c>
      <c r="L746" s="283" t="str">
        <f t="shared" si="108"/>
        <v/>
      </c>
      <c r="M746" s="283" t="str">
        <f t="shared" si="109"/>
        <v/>
      </c>
      <c r="N746" s="286" t="str">
        <f t="shared" si="110"/>
        <v/>
      </c>
      <c r="O746" t="str">
        <f>IF($A746="","",IFERROR(INDEX(Prices[Category],MATCH($A746,Prices[Key],0)),"Uncategorized"))</f>
        <v/>
      </c>
      <c r="P746" s="287" t="str">
        <f t="shared" si="111"/>
        <v/>
      </c>
      <c r="Q746" s="287" t="str">
        <f t="shared" si="112"/>
        <v/>
      </c>
    </row>
    <row r="747" spans="1:17" ht="15" customHeight="1" x14ac:dyDescent="0.2">
      <c r="A747" s="240" t="str">
        <f>IFERROR(INDEX('All Ticker P&amp;L'!$A$2:$A$1001,MATCH(ROWS($A$2:A747),'All Ticker P&amp;L'!$N$2:$N$1001,0)),"")</f>
        <v/>
      </c>
      <c r="B747" s="240" t="str">
        <f t="shared" si="104"/>
        <v/>
      </c>
      <c r="C747" s="240" t="str">
        <f t="shared" si="105"/>
        <v/>
      </c>
      <c r="D747" s="240" t="str">
        <f t="shared" si="106"/>
        <v/>
      </c>
      <c r="E747" s="261" t="str">
        <f>IF($A747="","",SUMIFS(Txn[Signed Units],Txn[Key],$A747))</f>
        <v/>
      </c>
      <c r="F747" s="283">
        <f>IF($A747="","",SUMIFS(Txn[Buy Cost],Txn[Key],$A747,Txn[Transaction Order],"&gt;"&amp;IFERROR(_xlfn.MAXIFS(Txn[Transaction Order],Txn[Key],$A747,Txn[Running Units],"&gt;-0.000001",Txn[Running Units],"&lt;0.000001"),0)))</f>
      </c>
      <c r="G747" s="283">
        <f>IF($A747="","",IFERROR(F747/SUMIFS(Txn[Units Purchased or Sold],Txn[Key],$A747,Txn[Transaction Order],"&gt;"&amp;IFERROR(_xlfn.MAXIFS(Txn[Transaction Order],Txn[Key],$A747,Txn[Running Units],"&gt;-0.000001",Txn[Running Units],"&lt;0.000001"),0),Txn[Sell (-1) Buy (1) Fees (0) Dividend (2)],1),0))</f>
      </c>
      <c r="H747" s="283">
        <f>IF($A747="","",SUMIFS(Txn[Sell Proceeds],Txn[Key],$A747,Txn[Transaction Order],"&gt;"&amp;IFERROR(_xlfn.MAXIFS(Txn[Transaction Order],Txn[Key],$A747,Txn[Running Units],"&gt;-0.000001",Txn[Running Units],"&lt;0.000001"),0)))</f>
      </c>
      <c r="I747" s="284" t="str">
        <f>IF($A747="","",IFERROR(INDEX(Prices[Current Price],MATCH($A747,Prices[Key],0)),0))</f>
        <v/>
      </c>
      <c r="J747" s="285" t="str">
        <f>IF($A747="","",IFERROR(INDEX(Prices[FX to SGD],MATCH($A747,Prices[Key],0)),1))</f>
        <v/>
      </c>
      <c r="K747" s="283" t="str">
        <f t="shared" si="107"/>
        <v/>
      </c>
      <c r="L747" s="283" t="str">
        <f t="shared" si="108"/>
        <v/>
      </c>
      <c r="M747" s="283" t="str">
        <f t="shared" si="109"/>
        <v/>
      </c>
      <c r="N747" s="286" t="str">
        <f t="shared" si="110"/>
        <v/>
      </c>
      <c r="O747" t="str">
        <f>IF($A747="","",IFERROR(INDEX(Prices[Category],MATCH($A747,Prices[Key],0)),"Uncategorized"))</f>
        <v/>
      </c>
      <c r="P747" s="287" t="str">
        <f t="shared" si="111"/>
        <v/>
      </c>
      <c r="Q747" s="287" t="str">
        <f t="shared" si="112"/>
        <v/>
      </c>
    </row>
    <row r="748" spans="1:17" ht="15" customHeight="1" x14ac:dyDescent="0.2">
      <c r="A748" s="240" t="str">
        <f>IFERROR(INDEX('All Ticker P&amp;L'!$A$2:$A$1001,MATCH(ROWS($A$2:A748),'All Ticker P&amp;L'!$N$2:$N$1001,0)),"")</f>
        <v/>
      </c>
      <c r="B748" s="240" t="str">
        <f t="shared" si="104"/>
        <v/>
      </c>
      <c r="C748" s="240" t="str">
        <f t="shared" si="105"/>
        <v/>
      </c>
      <c r="D748" s="240" t="str">
        <f t="shared" si="106"/>
        <v/>
      </c>
      <c r="E748" s="261" t="str">
        <f>IF($A748="","",SUMIFS(Txn[Signed Units],Txn[Key],$A748))</f>
        <v/>
      </c>
      <c r="F748" s="283">
        <f>IF($A748="","",SUMIFS(Txn[Buy Cost],Txn[Key],$A748,Txn[Transaction Order],"&gt;"&amp;IFERROR(_xlfn.MAXIFS(Txn[Transaction Order],Txn[Key],$A748,Txn[Running Units],"&gt;-0.000001",Txn[Running Units],"&lt;0.000001"),0)))</f>
      </c>
      <c r="G748" s="283">
        <f>IF($A748="","",IFERROR(F748/SUMIFS(Txn[Units Purchased or Sold],Txn[Key],$A748,Txn[Transaction Order],"&gt;"&amp;IFERROR(_xlfn.MAXIFS(Txn[Transaction Order],Txn[Key],$A748,Txn[Running Units],"&gt;-0.000001",Txn[Running Units],"&lt;0.000001"),0),Txn[Sell (-1) Buy (1) Fees (0) Dividend (2)],1),0))</f>
      </c>
      <c r="H748" s="283">
        <f>IF($A748="","",SUMIFS(Txn[Sell Proceeds],Txn[Key],$A748,Txn[Transaction Order],"&gt;"&amp;IFERROR(_xlfn.MAXIFS(Txn[Transaction Order],Txn[Key],$A748,Txn[Running Units],"&gt;-0.000001",Txn[Running Units],"&lt;0.000001"),0)))</f>
      </c>
      <c r="I748" s="284" t="str">
        <f>IF($A748="","",IFERROR(INDEX(Prices[Current Price],MATCH($A748,Prices[Key],0)),0))</f>
        <v/>
      </c>
      <c r="J748" s="285" t="str">
        <f>IF($A748="","",IFERROR(INDEX(Prices[FX to SGD],MATCH($A748,Prices[Key],0)),1))</f>
        <v/>
      </c>
      <c r="K748" s="283" t="str">
        <f t="shared" si="107"/>
        <v/>
      </c>
      <c r="L748" s="283" t="str">
        <f t="shared" si="108"/>
        <v/>
      </c>
      <c r="M748" s="283" t="str">
        <f t="shared" si="109"/>
        <v/>
      </c>
      <c r="N748" s="286" t="str">
        <f t="shared" si="110"/>
        <v/>
      </c>
      <c r="O748" t="str">
        <f>IF($A748="","",IFERROR(INDEX(Prices[Category],MATCH($A748,Prices[Key],0)),"Uncategorized"))</f>
        <v/>
      </c>
      <c r="P748" s="287" t="str">
        <f t="shared" si="111"/>
        <v/>
      </c>
      <c r="Q748" s="287" t="str">
        <f t="shared" si="112"/>
        <v/>
      </c>
    </row>
    <row r="749" spans="1:17" ht="15" customHeight="1" x14ac:dyDescent="0.2">
      <c r="A749" s="240" t="str">
        <f>IFERROR(INDEX('All Ticker P&amp;L'!$A$2:$A$1001,MATCH(ROWS($A$2:A749),'All Ticker P&amp;L'!$N$2:$N$1001,0)),"")</f>
        <v/>
      </c>
      <c r="B749" s="240" t="str">
        <f t="shared" si="104"/>
        <v/>
      </c>
      <c r="C749" s="240" t="str">
        <f t="shared" si="105"/>
        <v/>
      </c>
      <c r="D749" s="240" t="str">
        <f t="shared" si="106"/>
        <v/>
      </c>
      <c r="E749" s="261" t="str">
        <f>IF($A749="","",SUMIFS(Txn[Signed Units],Txn[Key],$A749))</f>
        <v/>
      </c>
      <c r="F749" s="283">
        <f>IF($A749="","",SUMIFS(Txn[Buy Cost],Txn[Key],$A749,Txn[Transaction Order],"&gt;"&amp;IFERROR(_xlfn.MAXIFS(Txn[Transaction Order],Txn[Key],$A749,Txn[Running Units],"&gt;-0.000001",Txn[Running Units],"&lt;0.000001"),0)))</f>
      </c>
      <c r="G749" s="283">
        <f>IF($A749="","",IFERROR(F749/SUMIFS(Txn[Units Purchased or Sold],Txn[Key],$A749,Txn[Transaction Order],"&gt;"&amp;IFERROR(_xlfn.MAXIFS(Txn[Transaction Order],Txn[Key],$A749,Txn[Running Units],"&gt;-0.000001",Txn[Running Units],"&lt;0.000001"),0),Txn[Sell (-1) Buy (1) Fees (0) Dividend (2)],1),0))</f>
      </c>
      <c r="H749" s="283">
        <f>IF($A749="","",SUMIFS(Txn[Sell Proceeds],Txn[Key],$A749,Txn[Transaction Order],"&gt;"&amp;IFERROR(_xlfn.MAXIFS(Txn[Transaction Order],Txn[Key],$A749,Txn[Running Units],"&gt;-0.000001",Txn[Running Units],"&lt;0.000001"),0)))</f>
      </c>
      <c r="I749" s="284" t="str">
        <f>IF($A749="","",IFERROR(INDEX(Prices[Current Price],MATCH($A749,Prices[Key],0)),0))</f>
        <v/>
      </c>
      <c r="J749" s="285" t="str">
        <f>IF($A749="","",IFERROR(INDEX(Prices[FX to SGD],MATCH($A749,Prices[Key],0)),1))</f>
        <v/>
      </c>
      <c r="K749" s="283" t="str">
        <f t="shared" si="107"/>
        <v/>
      </c>
      <c r="L749" s="283" t="str">
        <f t="shared" si="108"/>
        <v/>
      </c>
      <c r="M749" s="283" t="str">
        <f t="shared" si="109"/>
        <v/>
      </c>
      <c r="N749" s="286" t="str">
        <f t="shared" si="110"/>
        <v/>
      </c>
      <c r="O749" t="str">
        <f>IF($A749="","",IFERROR(INDEX(Prices[Category],MATCH($A749,Prices[Key],0)),"Uncategorized"))</f>
        <v/>
      </c>
      <c r="P749" s="287" t="str">
        <f t="shared" si="111"/>
        <v/>
      </c>
      <c r="Q749" s="287" t="str">
        <f t="shared" si="112"/>
        <v/>
      </c>
    </row>
    <row r="750" spans="1:17" ht="15" customHeight="1" x14ac:dyDescent="0.2">
      <c r="A750" s="240" t="str">
        <f>IFERROR(INDEX('All Ticker P&amp;L'!$A$2:$A$1001,MATCH(ROWS($A$2:A750),'All Ticker P&amp;L'!$N$2:$N$1001,0)),"")</f>
        <v/>
      </c>
      <c r="B750" s="240" t="str">
        <f t="shared" si="104"/>
        <v/>
      </c>
      <c r="C750" s="240" t="str">
        <f t="shared" si="105"/>
        <v/>
      </c>
      <c r="D750" s="240" t="str">
        <f t="shared" si="106"/>
        <v/>
      </c>
      <c r="E750" s="261" t="str">
        <f>IF($A750="","",SUMIFS(Txn[Signed Units],Txn[Key],$A750))</f>
        <v/>
      </c>
      <c r="F750" s="283">
        <f>IF($A750="","",SUMIFS(Txn[Buy Cost],Txn[Key],$A750,Txn[Transaction Order],"&gt;"&amp;IFERROR(_xlfn.MAXIFS(Txn[Transaction Order],Txn[Key],$A750,Txn[Running Units],"&gt;-0.000001",Txn[Running Units],"&lt;0.000001"),0)))</f>
      </c>
      <c r="G750" s="283">
        <f>IF($A750="","",IFERROR(F750/SUMIFS(Txn[Units Purchased or Sold],Txn[Key],$A750,Txn[Transaction Order],"&gt;"&amp;IFERROR(_xlfn.MAXIFS(Txn[Transaction Order],Txn[Key],$A750,Txn[Running Units],"&gt;-0.000001",Txn[Running Units],"&lt;0.000001"),0),Txn[Sell (-1) Buy (1) Fees (0) Dividend (2)],1),0))</f>
      </c>
      <c r="H750" s="283">
        <f>IF($A750="","",SUMIFS(Txn[Sell Proceeds],Txn[Key],$A750,Txn[Transaction Order],"&gt;"&amp;IFERROR(_xlfn.MAXIFS(Txn[Transaction Order],Txn[Key],$A750,Txn[Running Units],"&gt;-0.000001",Txn[Running Units],"&lt;0.000001"),0)))</f>
      </c>
      <c r="I750" s="284" t="str">
        <f>IF($A750="","",IFERROR(INDEX(Prices[Current Price],MATCH($A750,Prices[Key],0)),0))</f>
        <v/>
      </c>
      <c r="J750" s="285" t="str">
        <f>IF($A750="","",IFERROR(INDEX(Prices[FX to SGD],MATCH($A750,Prices[Key],0)),1))</f>
        <v/>
      </c>
      <c r="K750" s="283" t="str">
        <f t="shared" si="107"/>
        <v/>
      </c>
      <c r="L750" s="283" t="str">
        <f t="shared" si="108"/>
        <v/>
      </c>
      <c r="M750" s="283" t="str">
        <f t="shared" si="109"/>
        <v/>
      </c>
      <c r="N750" s="286" t="str">
        <f t="shared" si="110"/>
        <v/>
      </c>
      <c r="O750" t="str">
        <f>IF($A750="","",IFERROR(INDEX(Prices[Category],MATCH($A750,Prices[Key],0)),"Uncategorized"))</f>
        <v/>
      </c>
      <c r="P750" s="287" t="str">
        <f t="shared" si="111"/>
        <v/>
      </c>
      <c r="Q750" s="287" t="str">
        <f t="shared" si="112"/>
        <v/>
      </c>
    </row>
    <row r="751" spans="1:17" ht="15" customHeight="1" x14ac:dyDescent="0.2">
      <c r="A751" s="240" t="str">
        <f>IFERROR(INDEX('All Ticker P&amp;L'!$A$2:$A$1001,MATCH(ROWS($A$2:A751),'All Ticker P&amp;L'!$N$2:$N$1001,0)),"")</f>
        <v/>
      </c>
      <c r="B751" s="240" t="str">
        <f t="shared" si="104"/>
        <v/>
      </c>
      <c r="C751" s="240" t="str">
        <f t="shared" si="105"/>
        <v/>
      </c>
      <c r="D751" s="240" t="str">
        <f t="shared" si="106"/>
        <v/>
      </c>
      <c r="E751" s="261" t="str">
        <f>IF($A751="","",SUMIFS(Txn[Signed Units],Txn[Key],$A751))</f>
        <v/>
      </c>
      <c r="F751" s="283">
        <f>IF($A751="","",SUMIFS(Txn[Buy Cost],Txn[Key],$A751,Txn[Transaction Order],"&gt;"&amp;IFERROR(_xlfn.MAXIFS(Txn[Transaction Order],Txn[Key],$A751,Txn[Running Units],"&gt;-0.000001",Txn[Running Units],"&lt;0.000001"),0)))</f>
      </c>
      <c r="G751" s="283">
        <f>IF($A751="","",IFERROR(F751/SUMIFS(Txn[Units Purchased or Sold],Txn[Key],$A751,Txn[Transaction Order],"&gt;"&amp;IFERROR(_xlfn.MAXIFS(Txn[Transaction Order],Txn[Key],$A751,Txn[Running Units],"&gt;-0.000001",Txn[Running Units],"&lt;0.000001"),0),Txn[Sell (-1) Buy (1) Fees (0) Dividend (2)],1),0))</f>
      </c>
      <c r="H751" s="283">
        <f>IF($A751="","",SUMIFS(Txn[Sell Proceeds],Txn[Key],$A751,Txn[Transaction Order],"&gt;"&amp;IFERROR(_xlfn.MAXIFS(Txn[Transaction Order],Txn[Key],$A751,Txn[Running Units],"&gt;-0.000001",Txn[Running Units],"&lt;0.000001"),0)))</f>
      </c>
      <c r="I751" s="284" t="str">
        <f>IF($A751="","",IFERROR(INDEX(Prices[Current Price],MATCH($A751,Prices[Key],0)),0))</f>
        <v/>
      </c>
      <c r="J751" s="285" t="str">
        <f>IF($A751="","",IFERROR(INDEX(Prices[FX to SGD],MATCH($A751,Prices[Key],0)),1))</f>
        <v/>
      </c>
      <c r="K751" s="283" t="str">
        <f t="shared" si="107"/>
        <v/>
      </c>
      <c r="L751" s="283" t="str">
        <f t="shared" si="108"/>
        <v/>
      </c>
      <c r="M751" s="283" t="str">
        <f t="shared" si="109"/>
        <v/>
      </c>
      <c r="N751" s="286" t="str">
        <f t="shared" si="110"/>
        <v/>
      </c>
      <c r="O751" t="str">
        <f>IF($A751="","",IFERROR(INDEX(Prices[Category],MATCH($A751,Prices[Key],0)),"Uncategorized"))</f>
        <v/>
      </c>
      <c r="P751" s="287" t="str">
        <f t="shared" si="111"/>
        <v/>
      </c>
      <c r="Q751" s="287" t="str">
        <f t="shared" si="112"/>
        <v/>
      </c>
    </row>
    <row r="752" spans="1:17" ht="15" customHeight="1" x14ac:dyDescent="0.2">
      <c r="A752" s="240" t="str">
        <f>IFERROR(INDEX('All Ticker P&amp;L'!$A$2:$A$1001,MATCH(ROWS($A$2:A752),'All Ticker P&amp;L'!$N$2:$N$1001,0)),"")</f>
        <v/>
      </c>
      <c r="B752" s="240" t="str">
        <f t="shared" si="104"/>
        <v/>
      </c>
      <c r="C752" s="240" t="str">
        <f t="shared" si="105"/>
        <v/>
      </c>
      <c r="D752" s="240" t="str">
        <f t="shared" si="106"/>
        <v/>
      </c>
      <c r="E752" s="261" t="str">
        <f>IF($A752="","",SUMIFS(Txn[Signed Units],Txn[Key],$A752))</f>
        <v/>
      </c>
      <c r="F752" s="283">
        <f>IF($A752="","",SUMIFS(Txn[Buy Cost],Txn[Key],$A752,Txn[Transaction Order],"&gt;"&amp;IFERROR(_xlfn.MAXIFS(Txn[Transaction Order],Txn[Key],$A752,Txn[Running Units],"&gt;-0.000001",Txn[Running Units],"&lt;0.000001"),0)))</f>
      </c>
      <c r="G752" s="283">
        <f>IF($A752="","",IFERROR(F752/SUMIFS(Txn[Units Purchased or Sold],Txn[Key],$A752,Txn[Transaction Order],"&gt;"&amp;IFERROR(_xlfn.MAXIFS(Txn[Transaction Order],Txn[Key],$A752,Txn[Running Units],"&gt;-0.000001",Txn[Running Units],"&lt;0.000001"),0),Txn[Sell (-1) Buy (1) Fees (0) Dividend (2)],1),0))</f>
      </c>
      <c r="H752" s="283">
        <f>IF($A752="","",SUMIFS(Txn[Sell Proceeds],Txn[Key],$A752,Txn[Transaction Order],"&gt;"&amp;IFERROR(_xlfn.MAXIFS(Txn[Transaction Order],Txn[Key],$A752,Txn[Running Units],"&gt;-0.000001",Txn[Running Units],"&lt;0.000001"),0)))</f>
      </c>
      <c r="I752" s="284" t="str">
        <f>IF($A752="","",IFERROR(INDEX(Prices[Current Price],MATCH($A752,Prices[Key],0)),0))</f>
        <v/>
      </c>
      <c r="J752" s="285" t="str">
        <f>IF($A752="","",IFERROR(INDEX(Prices[FX to SGD],MATCH($A752,Prices[Key],0)),1))</f>
        <v/>
      </c>
      <c r="K752" s="283" t="str">
        <f t="shared" si="107"/>
        <v/>
      </c>
      <c r="L752" s="283" t="str">
        <f t="shared" si="108"/>
        <v/>
      </c>
      <c r="M752" s="283" t="str">
        <f t="shared" si="109"/>
        <v/>
      </c>
      <c r="N752" s="286" t="str">
        <f t="shared" si="110"/>
        <v/>
      </c>
      <c r="O752" t="str">
        <f>IF($A752="","",IFERROR(INDEX(Prices[Category],MATCH($A752,Prices[Key],0)),"Uncategorized"))</f>
        <v/>
      </c>
      <c r="P752" s="287" t="str">
        <f t="shared" si="111"/>
        <v/>
      </c>
      <c r="Q752" s="287" t="str">
        <f t="shared" si="112"/>
        <v/>
      </c>
    </row>
    <row r="753" spans="1:17" ht="15" customHeight="1" x14ac:dyDescent="0.2">
      <c r="A753" s="240" t="str">
        <f>IFERROR(INDEX('All Ticker P&amp;L'!$A$2:$A$1001,MATCH(ROWS($A$2:A753),'All Ticker P&amp;L'!$N$2:$N$1001,0)),"")</f>
        <v/>
      </c>
      <c r="B753" s="240" t="str">
        <f t="shared" si="104"/>
        <v/>
      </c>
      <c r="C753" s="240" t="str">
        <f t="shared" si="105"/>
        <v/>
      </c>
      <c r="D753" s="240" t="str">
        <f t="shared" si="106"/>
        <v/>
      </c>
      <c r="E753" s="261" t="str">
        <f>IF($A753="","",SUMIFS(Txn[Signed Units],Txn[Key],$A753))</f>
        <v/>
      </c>
      <c r="F753" s="283">
        <f>IF($A753="","",SUMIFS(Txn[Buy Cost],Txn[Key],$A753,Txn[Transaction Order],"&gt;"&amp;IFERROR(_xlfn.MAXIFS(Txn[Transaction Order],Txn[Key],$A753,Txn[Running Units],"&gt;-0.000001",Txn[Running Units],"&lt;0.000001"),0)))</f>
      </c>
      <c r="G753" s="283">
        <f>IF($A753="","",IFERROR(F753/SUMIFS(Txn[Units Purchased or Sold],Txn[Key],$A753,Txn[Transaction Order],"&gt;"&amp;IFERROR(_xlfn.MAXIFS(Txn[Transaction Order],Txn[Key],$A753,Txn[Running Units],"&gt;-0.000001",Txn[Running Units],"&lt;0.000001"),0),Txn[Sell (-1) Buy (1) Fees (0) Dividend (2)],1),0))</f>
      </c>
      <c r="H753" s="283">
        <f>IF($A753="","",SUMIFS(Txn[Sell Proceeds],Txn[Key],$A753,Txn[Transaction Order],"&gt;"&amp;IFERROR(_xlfn.MAXIFS(Txn[Transaction Order],Txn[Key],$A753,Txn[Running Units],"&gt;-0.000001",Txn[Running Units],"&lt;0.000001"),0)))</f>
      </c>
      <c r="I753" s="284" t="str">
        <f>IF($A753="","",IFERROR(INDEX(Prices[Current Price],MATCH($A753,Prices[Key],0)),0))</f>
        <v/>
      </c>
      <c r="J753" s="285" t="str">
        <f>IF($A753="","",IFERROR(INDEX(Prices[FX to SGD],MATCH($A753,Prices[Key],0)),1))</f>
        <v/>
      </c>
      <c r="K753" s="283" t="str">
        <f t="shared" si="107"/>
        <v/>
      </c>
      <c r="L753" s="283" t="str">
        <f t="shared" si="108"/>
        <v/>
      </c>
      <c r="M753" s="283" t="str">
        <f t="shared" si="109"/>
        <v/>
      </c>
      <c r="N753" s="286" t="str">
        <f t="shared" si="110"/>
        <v/>
      </c>
      <c r="O753" t="str">
        <f>IF($A753="","",IFERROR(INDEX(Prices[Category],MATCH($A753,Prices[Key],0)),"Uncategorized"))</f>
        <v/>
      </c>
      <c r="P753" s="287" t="str">
        <f t="shared" si="111"/>
        <v/>
      </c>
      <c r="Q753" s="287" t="str">
        <f t="shared" si="112"/>
        <v/>
      </c>
    </row>
    <row r="754" spans="1:17" ht="15" customHeight="1" x14ac:dyDescent="0.2">
      <c r="A754" s="240" t="str">
        <f>IFERROR(INDEX('All Ticker P&amp;L'!$A$2:$A$1001,MATCH(ROWS($A$2:A754),'All Ticker P&amp;L'!$N$2:$N$1001,0)),"")</f>
        <v/>
      </c>
      <c r="B754" s="240" t="str">
        <f t="shared" si="104"/>
        <v/>
      </c>
      <c r="C754" s="240" t="str">
        <f t="shared" si="105"/>
        <v/>
      </c>
      <c r="D754" s="240" t="str">
        <f t="shared" si="106"/>
        <v/>
      </c>
      <c r="E754" s="261" t="str">
        <f>IF($A754="","",SUMIFS(Txn[Signed Units],Txn[Key],$A754))</f>
        <v/>
      </c>
      <c r="F754" s="283">
        <f>IF($A754="","",SUMIFS(Txn[Buy Cost],Txn[Key],$A754,Txn[Transaction Order],"&gt;"&amp;IFERROR(_xlfn.MAXIFS(Txn[Transaction Order],Txn[Key],$A754,Txn[Running Units],"&gt;-0.000001",Txn[Running Units],"&lt;0.000001"),0)))</f>
      </c>
      <c r="G754" s="283">
        <f>IF($A754="","",IFERROR(F754/SUMIFS(Txn[Units Purchased or Sold],Txn[Key],$A754,Txn[Transaction Order],"&gt;"&amp;IFERROR(_xlfn.MAXIFS(Txn[Transaction Order],Txn[Key],$A754,Txn[Running Units],"&gt;-0.000001",Txn[Running Units],"&lt;0.000001"),0),Txn[Sell (-1) Buy (1) Fees (0) Dividend (2)],1),0))</f>
      </c>
      <c r="H754" s="283">
        <f>IF($A754="","",SUMIFS(Txn[Sell Proceeds],Txn[Key],$A754,Txn[Transaction Order],"&gt;"&amp;IFERROR(_xlfn.MAXIFS(Txn[Transaction Order],Txn[Key],$A754,Txn[Running Units],"&gt;-0.000001",Txn[Running Units],"&lt;0.000001"),0)))</f>
      </c>
      <c r="I754" s="284" t="str">
        <f>IF($A754="","",IFERROR(INDEX(Prices[Current Price],MATCH($A754,Prices[Key],0)),0))</f>
        <v/>
      </c>
      <c r="J754" s="285" t="str">
        <f>IF($A754="","",IFERROR(INDEX(Prices[FX to SGD],MATCH($A754,Prices[Key],0)),1))</f>
        <v/>
      </c>
      <c r="K754" s="283" t="str">
        <f t="shared" si="107"/>
        <v/>
      </c>
      <c r="L754" s="283" t="str">
        <f t="shared" si="108"/>
        <v/>
      </c>
      <c r="M754" s="283" t="str">
        <f t="shared" si="109"/>
        <v/>
      </c>
      <c r="N754" s="286" t="str">
        <f t="shared" si="110"/>
        <v/>
      </c>
      <c r="O754" t="str">
        <f>IF($A754="","",IFERROR(INDEX(Prices[Category],MATCH($A754,Prices[Key],0)),"Uncategorized"))</f>
        <v/>
      </c>
      <c r="P754" s="287" t="str">
        <f t="shared" si="111"/>
        <v/>
      </c>
      <c r="Q754" s="287" t="str">
        <f t="shared" si="112"/>
        <v/>
      </c>
    </row>
    <row r="755" spans="1:17" ht="15" customHeight="1" x14ac:dyDescent="0.2">
      <c r="A755" s="240" t="str">
        <f>IFERROR(INDEX('All Ticker P&amp;L'!$A$2:$A$1001,MATCH(ROWS($A$2:A755),'All Ticker P&amp;L'!$N$2:$N$1001,0)),"")</f>
        <v/>
      </c>
      <c r="B755" s="240" t="str">
        <f t="shared" si="104"/>
        <v/>
      </c>
      <c r="C755" s="240" t="str">
        <f t="shared" si="105"/>
        <v/>
      </c>
      <c r="D755" s="240" t="str">
        <f t="shared" si="106"/>
        <v/>
      </c>
      <c r="E755" s="261" t="str">
        <f>IF($A755="","",SUMIFS(Txn[Signed Units],Txn[Key],$A755))</f>
        <v/>
      </c>
      <c r="F755" s="283">
        <f>IF($A755="","",SUMIFS(Txn[Buy Cost],Txn[Key],$A755,Txn[Transaction Order],"&gt;"&amp;IFERROR(_xlfn.MAXIFS(Txn[Transaction Order],Txn[Key],$A755,Txn[Running Units],"&gt;-0.000001",Txn[Running Units],"&lt;0.000001"),0)))</f>
      </c>
      <c r="G755" s="283">
        <f>IF($A755="","",IFERROR(F755/SUMIFS(Txn[Units Purchased or Sold],Txn[Key],$A755,Txn[Transaction Order],"&gt;"&amp;IFERROR(_xlfn.MAXIFS(Txn[Transaction Order],Txn[Key],$A755,Txn[Running Units],"&gt;-0.000001",Txn[Running Units],"&lt;0.000001"),0),Txn[Sell (-1) Buy (1) Fees (0) Dividend (2)],1),0))</f>
      </c>
      <c r="H755" s="283">
        <f>IF($A755="","",SUMIFS(Txn[Sell Proceeds],Txn[Key],$A755,Txn[Transaction Order],"&gt;"&amp;IFERROR(_xlfn.MAXIFS(Txn[Transaction Order],Txn[Key],$A755,Txn[Running Units],"&gt;-0.000001",Txn[Running Units],"&lt;0.000001"),0)))</f>
      </c>
      <c r="I755" s="284" t="str">
        <f>IF($A755="","",IFERROR(INDEX(Prices[Current Price],MATCH($A755,Prices[Key],0)),0))</f>
        <v/>
      </c>
      <c r="J755" s="285" t="str">
        <f>IF($A755="","",IFERROR(INDEX(Prices[FX to SGD],MATCH($A755,Prices[Key],0)),1))</f>
        <v/>
      </c>
      <c r="K755" s="283" t="str">
        <f t="shared" si="107"/>
        <v/>
      </c>
      <c r="L755" s="283" t="str">
        <f t="shared" si="108"/>
        <v/>
      </c>
      <c r="M755" s="283" t="str">
        <f t="shared" si="109"/>
        <v/>
      </c>
      <c r="N755" s="286" t="str">
        <f t="shared" si="110"/>
        <v/>
      </c>
      <c r="O755" t="str">
        <f>IF($A755="","",IFERROR(INDEX(Prices[Category],MATCH($A755,Prices[Key],0)),"Uncategorized"))</f>
        <v/>
      </c>
      <c r="P755" s="287" t="str">
        <f t="shared" si="111"/>
        <v/>
      </c>
      <c r="Q755" s="287" t="str">
        <f t="shared" si="112"/>
        <v/>
      </c>
    </row>
    <row r="756" spans="1:17" ht="15" customHeight="1" x14ac:dyDescent="0.2">
      <c r="A756" s="240" t="str">
        <f>IFERROR(INDEX('All Ticker P&amp;L'!$A$2:$A$1001,MATCH(ROWS($A$2:A756),'All Ticker P&amp;L'!$N$2:$N$1001,0)),"")</f>
        <v/>
      </c>
      <c r="B756" s="240" t="str">
        <f t="shared" si="104"/>
        <v/>
      </c>
      <c r="C756" s="240" t="str">
        <f t="shared" si="105"/>
        <v/>
      </c>
      <c r="D756" s="240" t="str">
        <f t="shared" si="106"/>
        <v/>
      </c>
      <c r="E756" s="261" t="str">
        <f>IF($A756="","",SUMIFS(Txn[Signed Units],Txn[Key],$A756))</f>
        <v/>
      </c>
      <c r="F756" s="283">
        <f>IF($A756="","",SUMIFS(Txn[Buy Cost],Txn[Key],$A756,Txn[Transaction Order],"&gt;"&amp;IFERROR(_xlfn.MAXIFS(Txn[Transaction Order],Txn[Key],$A756,Txn[Running Units],"&gt;-0.000001",Txn[Running Units],"&lt;0.000001"),0)))</f>
      </c>
      <c r="G756" s="283">
        <f>IF($A756="","",IFERROR(F756/SUMIFS(Txn[Units Purchased or Sold],Txn[Key],$A756,Txn[Transaction Order],"&gt;"&amp;IFERROR(_xlfn.MAXIFS(Txn[Transaction Order],Txn[Key],$A756,Txn[Running Units],"&gt;-0.000001",Txn[Running Units],"&lt;0.000001"),0),Txn[Sell (-1) Buy (1) Fees (0) Dividend (2)],1),0))</f>
      </c>
      <c r="H756" s="283">
        <f>IF($A756="","",SUMIFS(Txn[Sell Proceeds],Txn[Key],$A756,Txn[Transaction Order],"&gt;"&amp;IFERROR(_xlfn.MAXIFS(Txn[Transaction Order],Txn[Key],$A756,Txn[Running Units],"&gt;-0.000001",Txn[Running Units],"&lt;0.000001"),0)))</f>
      </c>
      <c r="I756" s="284" t="str">
        <f>IF($A756="","",IFERROR(INDEX(Prices[Current Price],MATCH($A756,Prices[Key],0)),0))</f>
        <v/>
      </c>
      <c r="J756" s="285" t="str">
        <f>IF($A756="","",IFERROR(INDEX(Prices[FX to SGD],MATCH($A756,Prices[Key],0)),1))</f>
        <v/>
      </c>
      <c r="K756" s="283" t="str">
        <f t="shared" si="107"/>
        <v/>
      </c>
      <c r="L756" s="283" t="str">
        <f t="shared" si="108"/>
        <v/>
      </c>
      <c r="M756" s="283" t="str">
        <f t="shared" si="109"/>
        <v/>
      </c>
      <c r="N756" s="286" t="str">
        <f t="shared" si="110"/>
        <v/>
      </c>
      <c r="O756" t="str">
        <f>IF($A756="","",IFERROR(INDEX(Prices[Category],MATCH($A756,Prices[Key],0)),"Uncategorized"))</f>
        <v/>
      </c>
      <c r="P756" s="287" t="str">
        <f t="shared" si="111"/>
        <v/>
      </c>
      <c r="Q756" s="287" t="str">
        <f t="shared" si="112"/>
        <v/>
      </c>
    </row>
    <row r="757" spans="1:17" ht="15" customHeight="1" x14ac:dyDescent="0.2">
      <c r="A757" s="240" t="str">
        <f>IFERROR(INDEX('All Ticker P&amp;L'!$A$2:$A$1001,MATCH(ROWS($A$2:A757),'All Ticker P&amp;L'!$N$2:$N$1001,0)),"")</f>
        <v/>
      </c>
      <c r="B757" s="240" t="str">
        <f t="shared" si="104"/>
        <v/>
      </c>
      <c r="C757" s="240" t="str">
        <f t="shared" si="105"/>
        <v/>
      </c>
      <c r="D757" s="240" t="str">
        <f t="shared" si="106"/>
        <v/>
      </c>
      <c r="E757" s="261" t="str">
        <f>IF($A757="","",SUMIFS(Txn[Signed Units],Txn[Key],$A757))</f>
        <v/>
      </c>
      <c r="F757" s="283">
        <f>IF($A757="","",SUMIFS(Txn[Buy Cost],Txn[Key],$A757,Txn[Transaction Order],"&gt;"&amp;IFERROR(_xlfn.MAXIFS(Txn[Transaction Order],Txn[Key],$A757,Txn[Running Units],"&gt;-0.000001",Txn[Running Units],"&lt;0.000001"),0)))</f>
      </c>
      <c r="G757" s="283">
        <f>IF($A757="","",IFERROR(F757/SUMIFS(Txn[Units Purchased or Sold],Txn[Key],$A757,Txn[Transaction Order],"&gt;"&amp;IFERROR(_xlfn.MAXIFS(Txn[Transaction Order],Txn[Key],$A757,Txn[Running Units],"&gt;-0.000001",Txn[Running Units],"&lt;0.000001"),0),Txn[Sell (-1) Buy (1) Fees (0) Dividend (2)],1),0))</f>
      </c>
      <c r="H757" s="283">
        <f>IF($A757="","",SUMIFS(Txn[Sell Proceeds],Txn[Key],$A757,Txn[Transaction Order],"&gt;"&amp;IFERROR(_xlfn.MAXIFS(Txn[Transaction Order],Txn[Key],$A757,Txn[Running Units],"&gt;-0.000001",Txn[Running Units],"&lt;0.000001"),0)))</f>
      </c>
      <c r="I757" s="284" t="str">
        <f>IF($A757="","",IFERROR(INDEX(Prices[Current Price],MATCH($A757,Prices[Key],0)),0))</f>
        <v/>
      </c>
      <c r="J757" s="285" t="str">
        <f>IF($A757="","",IFERROR(INDEX(Prices[FX to SGD],MATCH($A757,Prices[Key],0)),1))</f>
        <v/>
      </c>
      <c r="K757" s="283" t="str">
        <f t="shared" si="107"/>
        <v/>
      </c>
      <c r="L757" s="283" t="str">
        <f t="shared" si="108"/>
        <v/>
      </c>
      <c r="M757" s="283" t="str">
        <f t="shared" si="109"/>
        <v/>
      </c>
      <c r="N757" s="286" t="str">
        <f t="shared" si="110"/>
        <v/>
      </c>
      <c r="O757" t="str">
        <f>IF($A757="","",IFERROR(INDEX(Prices[Category],MATCH($A757,Prices[Key],0)),"Uncategorized"))</f>
        <v/>
      </c>
      <c r="P757" s="287" t="str">
        <f t="shared" si="111"/>
        <v/>
      </c>
      <c r="Q757" s="287" t="str">
        <f t="shared" si="112"/>
        <v/>
      </c>
    </row>
    <row r="758" spans="1:17" ht="15" customHeight="1" x14ac:dyDescent="0.2">
      <c r="A758" s="240" t="str">
        <f>IFERROR(INDEX('All Ticker P&amp;L'!$A$2:$A$1001,MATCH(ROWS($A$2:A758),'All Ticker P&amp;L'!$N$2:$N$1001,0)),"")</f>
        <v/>
      </c>
      <c r="B758" s="240" t="str">
        <f t="shared" si="104"/>
        <v/>
      </c>
      <c r="C758" s="240" t="str">
        <f t="shared" si="105"/>
        <v/>
      </c>
      <c r="D758" s="240" t="str">
        <f t="shared" si="106"/>
        <v/>
      </c>
      <c r="E758" s="261" t="str">
        <f>IF($A758="","",SUMIFS(Txn[Signed Units],Txn[Key],$A758))</f>
        <v/>
      </c>
      <c r="F758" s="283">
        <f>IF($A758="","",SUMIFS(Txn[Buy Cost],Txn[Key],$A758,Txn[Transaction Order],"&gt;"&amp;IFERROR(_xlfn.MAXIFS(Txn[Transaction Order],Txn[Key],$A758,Txn[Running Units],"&gt;-0.000001",Txn[Running Units],"&lt;0.000001"),0)))</f>
      </c>
      <c r="G758" s="283">
        <f>IF($A758="","",IFERROR(F758/SUMIFS(Txn[Units Purchased or Sold],Txn[Key],$A758,Txn[Transaction Order],"&gt;"&amp;IFERROR(_xlfn.MAXIFS(Txn[Transaction Order],Txn[Key],$A758,Txn[Running Units],"&gt;-0.000001",Txn[Running Units],"&lt;0.000001"),0),Txn[Sell (-1) Buy (1) Fees (0) Dividend (2)],1),0))</f>
      </c>
      <c r="H758" s="283">
        <f>IF($A758="","",SUMIFS(Txn[Sell Proceeds],Txn[Key],$A758,Txn[Transaction Order],"&gt;"&amp;IFERROR(_xlfn.MAXIFS(Txn[Transaction Order],Txn[Key],$A758,Txn[Running Units],"&gt;-0.000001",Txn[Running Units],"&lt;0.000001"),0)))</f>
      </c>
      <c r="I758" s="284" t="str">
        <f>IF($A758="","",IFERROR(INDEX(Prices[Current Price],MATCH($A758,Prices[Key],0)),0))</f>
        <v/>
      </c>
      <c r="J758" s="285" t="str">
        <f>IF($A758="","",IFERROR(INDEX(Prices[FX to SGD],MATCH($A758,Prices[Key],0)),1))</f>
        <v/>
      </c>
      <c r="K758" s="283" t="str">
        <f t="shared" si="107"/>
        <v/>
      </c>
      <c r="L758" s="283" t="str">
        <f t="shared" si="108"/>
        <v/>
      </c>
      <c r="M758" s="283" t="str">
        <f t="shared" si="109"/>
        <v/>
      </c>
      <c r="N758" s="286" t="str">
        <f t="shared" si="110"/>
        <v/>
      </c>
      <c r="O758" t="str">
        <f>IF($A758="","",IFERROR(INDEX(Prices[Category],MATCH($A758,Prices[Key],0)),"Uncategorized"))</f>
        <v/>
      </c>
      <c r="P758" s="287" t="str">
        <f t="shared" si="111"/>
        <v/>
      </c>
      <c r="Q758" s="287" t="str">
        <f t="shared" si="112"/>
        <v/>
      </c>
    </row>
    <row r="759" spans="1:17" ht="15" customHeight="1" x14ac:dyDescent="0.2">
      <c r="A759" s="240" t="str">
        <f>IFERROR(INDEX('All Ticker P&amp;L'!$A$2:$A$1001,MATCH(ROWS($A$2:A759),'All Ticker P&amp;L'!$N$2:$N$1001,0)),"")</f>
        <v/>
      </c>
      <c r="B759" s="240" t="str">
        <f t="shared" si="104"/>
        <v/>
      </c>
      <c r="C759" s="240" t="str">
        <f t="shared" si="105"/>
        <v/>
      </c>
      <c r="D759" s="240" t="str">
        <f t="shared" si="106"/>
        <v/>
      </c>
      <c r="E759" s="261" t="str">
        <f>IF($A759="","",SUMIFS(Txn[Signed Units],Txn[Key],$A759))</f>
        <v/>
      </c>
      <c r="F759" s="283">
        <f>IF($A759="","",SUMIFS(Txn[Buy Cost],Txn[Key],$A759,Txn[Transaction Order],"&gt;"&amp;IFERROR(_xlfn.MAXIFS(Txn[Transaction Order],Txn[Key],$A759,Txn[Running Units],"&gt;-0.000001",Txn[Running Units],"&lt;0.000001"),0)))</f>
      </c>
      <c r="G759" s="283">
        <f>IF($A759="","",IFERROR(F759/SUMIFS(Txn[Units Purchased or Sold],Txn[Key],$A759,Txn[Transaction Order],"&gt;"&amp;IFERROR(_xlfn.MAXIFS(Txn[Transaction Order],Txn[Key],$A759,Txn[Running Units],"&gt;-0.000001",Txn[Running Units],"&lt;0.000001"),0),Txn[Sell (-1) Buy (1) Fees (0) Dividend (2)],1),0))</f>
      </c>
      <c r="H759" s="283">
        <f>IF($A759="","",SUMIFS(Txn[Sell Proceeds],Txn[Key],$A759,Txn[Transaction Order],"&gt;"&amp;IFERROR(_xlfn.MAXIFS(Txn[Transaction Order],Txn[Key],$A759,Txn[Running Units],"&gt;-0.000001",Txn[Running Units],"&lt;0.000001"),0)))</f>
      </c>
      <c r="I759" s="284" t="str">
        <f>IF($A759="","",IFERROR(INDEX(Prices[Current Price],MATCH($A759,Prices[Key],0)),0))</f>
        <v/>
      </c>
      <c r="J759" s="285" t="str">
        <f>IF($A759="","",IFERROR(INDEX(Prices[FX to SGD],MATCH($A759,Prices[Key],0)),1))</f>
        <v/>
      </c>
      <c r="K759" s="283" t="str">
        <f t="shared" si="107"/>
        <v/>
      </c>
      <c r="L759" s="283" t="str">
        <f t="shared" si="108"/>
        <v/>
      </c>
      <c r="M759" s="283" t="str">
        <f t="shared" si="109"/>
        <v/>
      </c>
      <c r="N759" s="286" t="str">
        <f t="shared" si="110"/>
        <v/>
      </c>
      <c r="O759" t="str">
        <f>IF($A759="","",IFERROR(INDEX(Prices[Category],MATCH($A759,Prices[Key],0)),"Uncategorized"))</f>
        <v/>
      </c>
      <c r="P759" s="287" t="str">
        <f t="shared" si="111"/>
        <v/>
      </c>
      <c r="Q759" s="287" t="str">
        <f t="shared" si="112"/>
        <v/>
      </c>
    </row>
    <row r="760" spans="1:17" ht="15" customHeight="1" x14ac:dyDescent="0.2">
      <c r="A760" s="240" t="str">
        <f>IFERROR(INDEX('All Ticker P&amp;L'!$A$2:$A$1001,MATCH(ROWS($A$2:A760),'All Ticker P&amp;L'!$N$2:$N$1001,0)),"")</f>
        <v/>
      </c>
      <c r="B760" s="240" t="str">
        <f t="shared" si="104"/>
        <v/>
      </c>
      <c r="C760" s="240" t="str">
        <f t="shared" si="105"/>
        <v/>
      </c>
      <c r="D760" s="240" t="str">
        <f t="shared" si="106"/>
        <v/>
      </c>
      <c r="E760" s="261" t="str">
        <f>IF($A760="","",SUMIFS(Txn[Signed Units],Txn[Key],$A760))</f>
        <v/>
      </c>
      <c r="F760" s="283">
        <f>IF($A760="","",SUMIFS(Txn[Buy Cost],Txn[Key],$A760,Txn[Transaction Order],"&gt;"&amp;IFERROR(_xlfn.MAXIFS(Txn[Transaction Order],Txn[Key],$A760,Txn[Running Units],"&gt;-0.000001",Txn[Running Units],"&lt;0.000001"),0)))</f>
      </c>
      <c r="G760" s="283">
        <f>IF($A760="","",IFERROR(F760/SUMIFS(Txn[Units Purchased or Sold],Txn[Key],$A760,Txn[Transaction Order],"&gt;"&amp;IFERROR(_xlfn.MAXIFS(Txn[Transaction Order],Txn[Key],$A760,Txn[Running Units],"&gt;-0.000001",Txn[Running Units],"&lt;0.000001"),0),Txn[Sell (-1) Buy (1) Fees (0) Dividend (2)],1),0))</f>
      </c>
      <c r="H760" s="283">
        <f>IF($A760="","",SUMIFS(Txn[Sell Proceeds],Txn[Key],$A760,Txn[Transaction Order],"&gt;"&amp;IFERROR(_xlfn.MAXIFS(Txn[Transaction Order],Txn[Key],$A760,Txn[Running Units],"&gt;-0.000001",Txn[Running Units],"&lt;0.000001"),0)))</f>
      </c>
      <c r="I760" s="284" t="str">
        <f>IF($A760="","",IFERROR(INDEX(Prices[Current Price],MATCH($A760,Prices[Key],0)),0))</f>
        <v/>
      </c>
      <c r="J760" s="285" t="str">
        <f>IF($A760="","",IFERROR(INDEX(Prices[FX to SGD],MATCH($A760,Prices[Key],0)),1))</f>
        <v/>
      </c>
      <c r="K760" s="283" t="str">
        <f t="shared" si="107"/>
        <v/>
      </c>
      <c r="L760" s="283" t="str">
        <f t="shared" si="108"/>
        <v/>
      </c>
      <c r="M760" s="283" t="str">
        <f t="shared" si="109"/>
        <v/>
      </c>
      <c r="N760" s="286" t="str">
        <f t="shared" si="110"/>
        <v/>
      </c>
      <c r="O760" t="str">
        <f>IF($A760="","",IFERROR(INDEX(Prices[Category],MATCH($A760,Prices[Key],0)),"Uncategorized"))</f>
        <v/>
      </c>
      <c r="P760" s="287" t="str">
        <f t="shared" si="111"/>
        <v/>
      </c>
      <c r="Q760" s="287" t="str">
        <f t="shared" si="112"/>
        <v/>
      </c>
    </row>
    <row r="761" spans="1:17" ht="15" customHeight="1" x14ac:dyDescent="0.2">
      <c r="A761" s="240" t="str">
        <f>IFERROR(INDEX('All Ticker P&amp;L'!$A$2:$A$1001,MATCH(ROWS($A$2:A761),'All Ticker P&amp;L'!$N$2:$N$1001,0)),"")</f>
        <v/>
      </c>
      <c r="B761" s="240" t="str">
        <f t="shared" si="104"/>
        <v/>
      </c>
      <c r="C761" s="240" t="str">
        <f t="shared" si="105"/>
        <v/>
      </c>
      <c r="D761" s="240" t="str">
        <f t="shared" si="106"/>
        <v/>
      </c>
      <c r="E761" s="261" t="str">
        <f>IF($A761="","",SUMIFS(Txn[Signed Units],Txn[Key],$A761))</f>
        <v/>
      </c>
      <c r="F761" s="283">
        <f>IF($A761="","",SUMIFS(Txn[Buy Cost],Txn[Key],$A761,Txn[Transaction Order],"&gt;"&amp;IFERROR(_xlfn.MAXIFS(Txn[Transaction Order],Txn[Key],$A761,Txn[Running Units],"&gt;-0.000001",Txn[Running Units],"&lt;0.000001"),0)))</f>
      </c>
      <c r="G761" s="283">
        <f>IF($A761="","",IFERROR(F761/SUMIFS(Txn[Units Purchased or Sold],Txn[Key],$A761,Txn[Transaction Order],"&gt;"&amp;IFERROR(_xlfn.MAXIFS(Txn[Transaction Order],Txn[Key],$A761,Txn[Running Units],"&gt;-0.000001",Txn[Running Units],"&lt;0.000001"),0),Txn[Sell (-1) Buy (1) Fees (0) Dividend (2)],1),0))</f>
      </c>
      <c r="H761" s="283">
        <f>IF($A761="","",SUMIFS(Txn[Sell Proceeds],Txn[Key],$A761,Txn[Transaction Order],"&gt;"&amp;IFERROR(_xlfn.MAXIFS(Txn[Transaction Order],Txn[Key],$A761,Txn[Running Units],"&gt;-0.000001",Txn[Running Units],"&lt;0.000001"),0)))</f>
      </c>
      <c r="I761" s="284" t="str">
        <f>IF($A761="","",IFERROR(INDEX(Prices[Current Price],MATCH($A761,Prices[Key],0)),0))</f>
        <v/>
      </c>
      <c r="J761" s="285" t="str">
        <f>IF($A761="","",IFERROR(INDEX(Prices[FX to SGD],MATCH($A761,Prices[Key],0)),1))</f>
        <v/>
      </c>
      <c r="K761" s="283" t="str">
        <f t="shared" si="107"/>
        <v/>
      </c>
      <c r="L761" s="283" t="str">
        <f t="shared" si="108"/>
        <v/>
      </c>
      <c r="M761" s="283" t="str">
        <f t="shared" si="109"/>
        <v/>
      </c>
      <c r="N761" s="286" t="str">
        <f t="shared" si="110"/>
        <v/>
      </c>
      <c r="O761" t="str">
        <f>IF($A761="","",IFERROR(INDEX(Prices[Category],MATCH($A761,Prices[Key],0)),"Uncategorized"))</f>
        <v/>
      </c>
      <c r="P761" s="287" t="str">
        <f t="shared" si="111"/>
        <v/>
      </c>
      <c r="Q761" s="287" t="str">
        <f t="shared" si="112"/>
        <v/>
      </c>
    </row>
    <row r="762" spans="1:17" ht="15" customHeight="1" x14ac:dyDescent="0.2">
      <c r="A762" s="240" t="str">
        <f>IFERROR(INDEX('All Ticker P&amp;L'!$A$2:$A$1001,MATCH(ROWS($A$2:A762),'All Ticker P&amp;L'!$N$2:$N$1001,0)),"")</f>
        <v/>
      </c>
      <c r="B762" s="240" t="str">
        <f t="shared" si="104"/>
        <v/>
      </c>
      <c r="C762" s="240" t="str">
        <f t="shared" si="105"/>
        <v/>
      </c>
      <c r="D762" s="240" t="str">
        <f t="shared" si="106"/>
        <v/>
      </c>
      <c r="E762" s="261" t="str">
        <f>IF($A762="","",SUMIFS(Txn[Signed Units],Txn[Key],$A762))</f>
        <v/>
      </c>
      <c r="F762" s="283">
        <f>IF($A762="","",SUMIFS(Txn[Buy Cost],Txn[Key],$A762,Txn[Transaction Order],"&gt;"&amp;IFERROR(_xlfn.MAXIFS(Txn[Transaction Order],Txn[Key],$A762,Txn[Running Units],"&gt;-0.000001",Txn[Running Units],"&lt;0.000001"),0)))</f>
      </c>
      <c r="G762" s="283">
        <f>IF($A762="","",IFERROR(F762/SUMIFS(Txn[Units Purchased or Sold],Txn[Key],$A762,Txn[Transaction Order],"&gt;"&amp;IFERROR(_xlfn.MAXIFS(Txn[Transaction Order],Txn[Key],$A762,Txn[Running Units],"&gt;-0.000001",Txn[Running Units],"&lt;0.000001"),0),Txn[Sell (-1) Buy (1) Fees (0) Dividend (2)],1),0))</f>
      </c>
      <c r="H762" s="283">
        <f>IF($A762="","",SUMIFS(Txn[Sell Proceeds],Txn[Key],$A762,Txn[Transaction Order],"&gt;"&amp;IFERROR(_xlfn.MAXIFS(Txn[Transaction Order],Txn[Key],$A762,Txn[Running Units],"&gt;-0.000001",Txn[Running Units],"&lt;0.000001"),0)))</f>
      </c>
      <c r="I762" s="284" t="str">
        <f>IF($A762="","",IFERROR(INDEX(Prices[Current Price],MATCH($A762,Prices[Key],0)),0))</f>
        <v/>
      </c>
      <c r="J762" s="285" t="str">
        <f>IF($A762="","",IFERROR(INDEX(Prices[FX to SGD],MATCH($A762,Prices[Key],0)),1))</f>
        <v/>
      </c>
      <c r="K762" s="283" t="str">
        <f t="shared" si="107"/>
        <v/>
      </c>
      <c r="L762" s="283" t="str">
        <f t="shared" si="108"/>
        <v/>
      </c>
      <c r="M762" s="283" t="str">
        <f t="shared" si="109"/>
        <v/>
      </c>
      <c r="N762" s="286" t="str">
        <f t="shared" si="110"/>
        <v/>
      </c>
      <c r="O762" t="str">
        <f>IF($A762="","",IFERROR(INDEX(Prices[Category],MATCH($A762,Prices[Key],0)),"Uncategorized"))</f>
        <v/>
      </c>
      <c r="P762" s="287" t="str">
        <f t="shared" si="111"/>
        <v/>
      </c>
      <c r="Q762" s="287" t="str">
        <f t="shared" si="112"/>
        <v/>
      </c>
    </row>
    <row r="763" spans="1:17" ht="15" customHeight="1" x14ac:dyDescent="0.2">
      <c r="A763" s="240" t="str">
        <f>IFERROR(INDEX('All Ticker P&amp;L'!$A$2:$A$1001,MATCH(ROWS($A$2:A763),'All Ticker P&amp;L'!$N$2:$N$1001,0)),"")</f>
        <v/>
      </c>
      <c r="B763" s="240" t="str">
        <f t="shared" si="104"/>
        <v/>
      </c>
      <c r="C763" s="240" t="str">
        <f t="shared" si="105"/>
        <v/>
      </c>
      <c r="D763" s="240" t="str">
        <f t="shared" si="106"/>
        <v/>
      </c>
      <c r="E763" s="261" t="str">
        <f>IF($A763="","",SUMIFS(Txn[Signed Units],Txn[Key],$A763))</f>
        <v/>
      </c>
      <c r="F763" s="283">
        <f>IF($A763="","",SUMIFS(Txn[Buy Cost],Txn[Key],$A763,Txn[Transaction Order],"&gt;"&amp;IFERROR(_xlfn.MAXIFS(Txn[Transaction Order],Txn[Key],$A763,Txn[Running Units],"&gt;-0.000001",Txn[Running Units],"&lt;0.000001"),0)))</f>
      </c>
      <c r="G763" s="283">
        <f>IF($A763="","",IFERROR(F763/SUMIFS(Txn[Units Purchased or Sold],Txn[Key],$A763,Txn[Transaction Order],"&gt;"&amp;IFERROR(_xlfn.MAXIFS(Txn[Transaction Order],Txn[Key],$A763,Txn[Running Units],"&gt;-0.000001",Txn[Running Units],"&lt;0.000001"),0),Txn[Sell (-1) Buy (1) Fees (0) Dividend (2)],1),0))</f>
      </c>
      <c r="H763" s="283">
        <f>IF($A763="","",SUMIFS(Txn[Sell Proceeds],Txn[Key],$A763,Txn[Transaction Order],"&gt;"&amp;IFERROR(_xlfn.MAXIFS(Txn[Transaction Order],Txn[Key],$A763,Txn[Running Units],"&gt;-0.000001",Txn[Running Units],"&lt;0.000001"),0)))</f>
      </c>
      <c r="I763" s="284" t="str">
        <f>IF($A763="","",IFERROR(INDEX(Prices[Current Price],MATCH($A763,Prices[Key],0)),0))</f>
        <v/>
      </c>
      <c r="J763" s="285" t="str">
        <f>IF($A763="","",IFERROR(INDEX(Prices[FX to SGD],MATCH($A763,Prices[Key],0)),1))</f>
        <v/>
      </c>
      <c r="K763" s="283" t="str">
        <f t="shared" si="107"/>
        <v/>
      </c>
      <c r="L763" s="283" t="str">
        <f t="shared" si="108"/>
        <v/>
      </c>
      <c r="M763" s="283" t="str">
        <f t="shared" si="109"/>
        <v/>
      </c>
      <c r="N763" s="286" t="str">
        <f t="shared" si="110"/>
        <v/>
      </c>
      <c r="O763" t="str">
        <f>IF($A763="","",IFERROR(INDEX(Prices[Category],MATCH($A763,Prices[Key],0)),"Uncategorized"))</f>
        <v/>
      </c>
      <c r="P763" s="287" t="str">
        <f t="shared" si="111"/>
        <v/>
      </c>
      <c r="Q763" s="287" t="str">
        <f t="shared" si="112"/>
        <v/>
      </c>
    </row>
    <row r="764" spans="1:17" ht="15" customHeight="1" x14ac:dyDescent="0.2">
      <c r="A764" s="240" t="str">
        <f>IFERROR(INDEX('All Ticker P&amp;L'!$A$2:$A$1001,MATCH(ROWS($A$2:A764),'All Ticker P&amp;L'!$N$2:$N$1001,0)),"")</f>
        <v/>
      </c>
      <c r="B764" s="240" t="str">
        <f t="shared" si="104"/>
        <v/>
      </c>
      <c r="C764" s="240" t="str">
        <f t="shared" si="105"/>
        <v/>
      </c>
      <c r="D764" s="240" t="str">
        <f t="shared" si="106"/>
        <v/>
      </c>
      <c r="E764" s="261" t="str">
        <f>IF($A764="","",SUMIFS(Txn[Signed Units],Txn[Key],$A764))</f>
        <v/>
      </c>
      <c r="F764" s="283">
        <f>IF($A764="","",SUMIFS(Txn[Buy Cost],Txn[Key],$A764,Txn[Transaction Order],"&gt;"&amp;IFERROR(_xlfn.MAXIFS(Txn[Transaction Order],Txn[Key],$A764,Txn[Running Units],"&gt;-0.000001",Txn[Running Units],"&lt;0.000001"),0)))</f>
      </c>
      <c r="G764" s="283">
        <f>IF($A764="","",IFERROR(F764/SUMIFS(Txn[Units Purchased or Sold],Txn[Key],$A764,Txn[Transaction Order],"&gt;"&amp;IFERROR(_xlfn.MAXIFS(Txn[Transaction Order],Txn[Key],$A764,Txn[Running Units],"&gt;-0.000001",Txn[Running Units],"&lt;0.000001"),0),Txn[Sell (-1) Buy (1) Fees (0) Dividend (2)],1),0))</f>
      </c>
      <c r="H764" s="283">
        <f>IF($A764="","",SUMIFS(Txn[Sell Proceeds],Txn[Key],$A764,Txn[Transaction Order],"&gt;"&amp;IFERROR(_xlfn.MAXIFS(Txn[Transaction Order],Txn[Key],$A764,Txn[Running Units],"&gt;-0.000001",Txn[Running Units],"&lt;0.000001"),0)))</f>
      </c>
      <c r="I764" s="284" t="str">
        <f>IF($A764="","",IFERROR(INDEX(Prices[Current Price],MATCH($A764,Prices[Key],0)),0))</f>
        <v/>
      </c>
      <c r="J764" s="285" t="str">
        <f>IF($A764="","",IFERROR(INDEX(Prices[FX to SGD],MATCH($A764,Prices[Key],0)),1))</f>
        <v/>
      </c>
      <c r="K764" s="283" t="str">
        <f t="shared" si="107"/>
        <v/>
      </c>
      <c r="L764" s="283" t="str">
        <f t="shared" si="108"/>
        <v/>
      </c>
      <c r="M764" s="283" t="str">
        <f t="shared" si="109"/>
        <v/>
      </c>
      <c r="N764" s="286" t="str">
        <f t="shared" si="110"/>
        <v/>
      </c>
      <c r="O764" t="str">
        <f>IF($A764="","",IFERROR(INDEX(Prices[Category],MATCH($A764,Prices[Key],0)),"Uncategorized"))</f>
        <v/>
      </c>
      <c r="P764" s="287" t="str">
        <f t="shared" si="111"/>
        <v/>
      </c>
      <c r="Q764" s="287" t="str">
        <f t="shared" si="112"/>
        <v/>
      </c>
    </row>
    <row r="765" spans="1:17" ht="15" customHeight="1" x14ac:dyDescent="0.2">
      <c r="A765" s="240" t="str">
        <f>IFERROR(INDEX('All Ticker P&amp;L'!$A$2:$A$1001,MATCH(ROWS($A$2:A765),'All Ticker P&amp;L'!$N$2:$N$1001,0)),"")</f>
        <v/>
      </c>
      <c r="B765" s="240" t="str">
        <f t="shared" si="104"/>
        <v/>
      </c>
      <c r="C765" s="240" t="str">
        <f t="shared" si="105"/>
        <v/>
      </c>
      <c r="D765" s="240" t="str">
        <f t="shared" si="106"/>
        <v/>
      </c>
      <c r="E765" s="261" t="str">
        <f>IF($A765="","",SUMIFS(Txn[Signed Units],Txn[Key],$A765))</f>
        <v/>
      </c>
      <c r="F765" s="283">
        <f>IF($A765="","",SUMIFS(Txn[Buy Cost],Txn[Key],$A765,Txn[Transaction Order],"&gt;"&amp;IFERROR(_xlfn.MAXIFS(Txn[Transaction Order],Txn[Key],$A765,Txn[Running Units],"&gt;-0.000001",Txn[Running Units],"&lt;0.000001"),0)))</f>
      </c>
      <c r="G765" s="283">
        <f>IF($A765="","",IFERROR(F765/SUMIFS(Txn[Units Purchased or Sold],Txn[Key],$A765,Txn[Transaction Order],"&gt;"&amp;IFERROR(_xlfn.MAXIFS(Txn[Transaction Order],Txn[Key],$A765,Txn[Running Units],"&gt;-0.000001",Txn[Running Units],"&lt;0.000001"),0),Txn[Sell (-1) Buy (1) Fees (0) Dividend (2)],1),0))</f>
      </c>
      <c r="H765" s="283">
        <f>IF($A765="","",SUMIFS(Txn[Sell Proceeds],Txn[Key],$A765,Txn[Transaction Order],"&gt;"&amp;IFERROR(_xlfn.MAXIFS(Txn[Transaction Order],Txn[Key],$A765,Txn[Running Units],"&gt;-0.000001",Txn[Running Units],"&lt;0.000001"),0)))</f>
      </c>
      <c r="I765" s="284" t="str">
        <f>IF($A765="","",IFERROR(INDEX(Prices[Current Price],MATCH($A765,Prices[Key],0)),0))</f>
        <v/>
      </c>
      <c r="J765" s="285" t="str">
        <f>IF($A765="","",IFERROR(INDEX(Prices[FX to SGD],MATCH($A765,Prices[Key],0)),1))</f>
        <v/>
      </c>
      <c r="K765" s="283" t="str">
        <f t="shared" si="107"/>
        <v/>
      </c>
      <c r="L765" s="283" t="str">
        <f t="shared" si="108"/>
        <v/>
      </c>
      <c r="M765" s="283" t="str">
        <f t="shared" si="109"/>
        <v/>
      </c>
      <c r="N765" s="286" t="str">
        <f t="shared" si="110"/>
        <v/>
      </c>
      <c r="O765" t="str">
        <f>IF($A765="","",IFERROR(INDEX(Prices[Category],MATCH($A765,Prices[Key],0)),"Uncategorized"))</f>
        <v/>
      </c>
      <c r="P765" s="287" t="str">
        <f t="shared" si="111"/>
        <v/>
      </c>
      <c r="Q765" s="287" t="str">
        <f t="shared" si="112"/>
        <v/>
      </c>
    </row>
    <row r="766" spans="1:17" ht="15" customHeight="1" x14ac:dyDescent="0.2">
      <c r="A766" s="240" t="str">
        <f>IFERROR(INDEX('All Ticker P&amp;L'!$A$2:$A$1001,MATCH(ROWS($A$2:A766),'All Ticker P&amp;L'!$N$2:$N$1001,0)),"")</f>
        <v/>
      </c>
      <c r="B766" s="240" t="str">
        <f t="shared" si="104"/>
        <v/>
      </c>
      <c r="C766" s="240" t="str">
        <f t="shared" si="105"/>
        <v/>
      </c>
      <c r="D766" s="240" t="str">
        <f t="shared" si="106"/>
        <v/>
      </c>
      <c r="E766" s="261" t="str">
        <f>IF($A766="","",SUMIFS(Txn[Signed Units],Txn[Key],$A766))</f>
        <v/>
      </c>
      <c r="F766" s="283">
        <f>IF($A766="","",SUMIFS(Txn[Buy Cost],Txn[Key],$A766,Txn[Transaction Order],"&gt;"&amp;IFERROR(_xlfn.MAXIFS(Txn[Transaction Order],Txn[Key],$A766,Txn[Running Units],"&gt;-0.000001",Txn[Running Units],"&lt;0.000001"),0)))</f>
      </c>
      <c r="G766" s="283">
        <f>IF($A766="","",IFERROR(F766/SUMIFS(Txn[Units Purchased or Sold],Txn[Key],$A766,Txn[Transaction Order],"&gt;"&amp;IFERROR(_xlfn.MAXIFS(Txn[Transaction Order],Txn[Key],$A766,Txn[Running Units],"&gt;-0.000001",Txn[Running Units],"&lt;0.000001"),0),Txn[Sell (-1) Buy (1) Fees (0) Dividend (2)],1),0))</f>
      </c>
      <c r="H766" s="283">
        <f>IF($A766="","",SUMIFS(Txn[Sell Proceeds],Txn[Key],$A766,Txn[Transaction Order],"&gt;"&amp;IFERROR(_xlfn.MAXIFS(Txn[Transaction Order],Txn[Key],$A766,Txn[Running Units],"&gt;-0.000001",Txn[Running Units],"&lt;0.000001"),0)))</f>
      </c>
      <c r="I766" s="284" t="str">
        <f>IF($A766="","",IFERROR(INDEX(Prices[Current Price],MATCH($A766,Prices[Key],0)),0))</f>
        <v/>
      </c>
      <c r="J766" s="285" t="str">
        <f>IF($A766="","",IFERROR(INDEX(Prices[FX to SGD],MATCH($A766,Prices[Key],0)),1))</f>
        <v/>
      </c>
      <c r="K766" s="283" t="str">
        <f t="shared" si="107"/>
        <v/>
      </c>
      <c r="L766" s="283" t="str">
        <f t="shared" si="108"/>
        <v/>
      </c>
      <c r="M766" s="283" t="str">
        <f t="shared" si="109"/>
        <v/>
      </c>
      <c r="N766" s="286" t="str">
        <f t="shared" si="110"/>
        <v/>
      </c>
      <c r="O766" t="str">
        <f>IF($A766="","",IFERROR(INDEX(Prices[Category],MATCH($A766,Prices[Key],0)),"Uncategorized"))</f>
        <v/>
      </c>
      <c r="P766" s="287" t="str">
        <f t="shared" si="111"/>
        <v/>
      </c>
      <c r="Q766" s="287" t="str">
        <f t="shared" si="112"/>
        <v/>
      </c>
    </row>
    <row r="767" spans="1:17" ht="15" customHeight="1" x14ac:dyDescent="0.2">
      <c r="A767" s="240" t="str">
        <f>IFERROR(INDEX('All Ticker P&amp;L'!$A$2:$A$1001,MATCH(ROWS($A$2:A767),'All Ticker P&amp;L'!$N$2:$N$1001,0)),"")</f>
        <v/>
      </c>
      <c r="B767" s="240" t="str">
        <f t="shared" si="104"/>
        <v/>
      </c>
      <c r="C767" s="240" t="str">
        <f t="shared" si="105"/>
        <v/>
      </c>
      <c r="D767" s="240" t="str">
        <f t="shared" si="106"/>
        <v/>
      </c>
      <c r="E767" s="261" t="str">
        <f>IF($A767="","",SUMIFS(Txn[Signed Units],Txn[Key],$A767))</f>
        <v/>
      </c>
      <c r="F767" s="283">
        <f>IF($A767="","",SUMIFS(Txn[Buy Cost],Txn[Key],$A767,Txn[Transaction Order],"&gt;"&amp;IFERROR(_xlfn.MAXIFS(Txn[Transaction Order],Txn[Key],$A767,Txn[Running Units],"&gt;-0.000001",Txn[Running Units],"&lt;0.000001"),0)))</f>
      </c>
      <c r="G767" s="283">
        <f>IF($A767="","",IFERROR(F767/SUMIFS(Txn[Units Purchased or Sold],Txn[Key],$A767,Txn[Transaction Order],"&gt;"&amp;IFERROR(_xlfn.MAXIFS(Txn[Transaction Order],Txn[Key],$A767,Txn[Running Units],"&gt;-0.000001",Txn[Running Units],"&lt;0.000001"),0),Txn[Sell (-1) Buy (1) Fees (0) Dividend (2)],1),0))</f>
      </c>
      <c r="H767" s="283">
        <f>IF($A767="","",SUMIFS(Txn[Sell Proceeds],Txn[Key],$A767,Txn[Transaction Order],"&gt;"&amp;IFERROR(_xlfn.MAXIFS(Txn[Transaction Order],Txn[Key],$A767,Txn[Running Units],"&gt;-0.000001",Txn[Running Units],"&lt;0.000001"),0)))</f>
      </c>
      <c r="I767" s="284" t="str">
        <f>IF($A767="","",IFERROR(INDEX(Prices[Current Price],MATCH($A767,Prices[Key],0)),0))</f>
        <v/>
      </c>
      <c r="J767" s="285" t="str">
        <f>IF($A767="","",IFERROR(INDEX(Prices[FX to SGD],MATCH($A767,Prices[Key],0)),1))</f>
        <v/>
      </c>
      <c r="K767" s="283" t="str">
        <f t="shared" si="107"/>
        <v/>
      </c>
      <c r="L767" s="283" t="str">
        <f t="shared" si="108"/>
        <v/>
      </c>
      <c r="M767" s="283" t="str">
        <f t="shared" si="109"/>
        <v/>
      </c>
      <c r="N767" s="286" t="str">
        <f t="shared" si="110"/>
        <v/>
      </c>
      <c r="O767" t="str">
        <f>IF($A767="","",IFERROR(INDEX(Prices[Category],MATCH($A767,Prices[Key],0)),"Uncategorized"))</f>
        <v/>
      </c>
      <c r="P767" s="287" t="str">
        <f t="shared" si="111"/>
        <v/>
      </c>
      <c r="Q767" s="287" t="str">
        <f t="shared" si="112"/>
        <v/>
      </c>
    </row>
    <row r="768" spans="1:17" ht="15" customHeight="1" x14ac:dyDescent="0.2">
      <c r="A768" s="240" t="str">
        <f>IFERROR(INDEX('All Ticker P&amp;L'!$A$2:$A$1001,MATCH(ROWS($A$2:A768),'All Ticker P&amp;L'!$N$2:$N$1001,0)),"")</f>
        <v/>
      </c>
      <c r="B768" s="240" t="str">
        <f t="shared" si="104"/>
        <v/>
      </c>
      <c r="C768" s="240" t="str">
        <f t="shared" si="105"/>
        <v/>
      </c>
      <c r="D768" s="240" t="str">
        <f t="shared" si="106"/>
        <v/>
      </c>
      <c r="E768" s="261" t="str">
        <f>IF($A768="","",SUMIFS(Txn[Signed Units],Txn[Key],$A768))</f>
        <v/>
      </c>
      <c r="F768" s="283">
        <f>IF($A768="","",SUMIFS(Txn[Buy Cost],Txn[Key],$A768,Txn[Transaction Order],"&gt;"&amp;IFERROR(_xlfn.MAXIFS(Txn[Transaction Order],Txn[Key],$A768,Txn[Running Units],"&gt;-0.000001",Txn[Running Units],"&lt;0.000001"),0)))</f>
      </c>
      <c r="G768" s="283">
        <f>IF($A768="","",IFERROR(F768/SUMIFS(Txn[Units Purchased or Sold],Txn[Key],$A768,Txn[Transaction Order],"&gt;"&amp;IFERROR(_xlfn.MAXIFS(Txn[Transaction Order],Txn[Key],$A768,Txn[Running Units],"&gt;-0.000001",Txn[Running Units],"&lt;0.000001"),0),Txn[Sell (-1) Buy (1) Fees (0) Dividend (2)],1),0))</f>
      </c>
      <c r="H768" s="283">
        <f>IF($A768="","",SUMIFS(Txn[Sell Proceeds],Txn[Key],$A768,Txn[Transaction Order],"&gt;"&amp;IFERROR(_xlfn.MAXIFS(Txn[Transaction Order],Txn[Key],$A768,Txn[Running Units],"&gt;-0.000001",Txn[Running Units],"&lt;0.000001"),0)))</f>
      </c>
      <c r="I768" s="284" t="str">
        <f>IF($A768="","",IFERROR(INDEX(Prices[Current Price],MATCH($A768,Prices[Key],0)),0))</f>
        <v/>
      </c>
      <c r="J768" s="285" t="str">
        <f>IF($A768="","",IFERROR(INDEX(Prices[FX to SGD],MATCH($A768,Prices[Key],0)),1))</f>
        <v/>
      </c>
      <c r="K768" s="283" t="str">
        <f t="shared" si="107"/>
        <v/>
      </c>
      <c r="L768" s="283" t="str">
        <f t="shared" si="108"/>
        <v/>
      </c>
      <c r="M768" s="283" t="str">
        <f t="shared" si="109"/>
        <v/>
      </c>
      <c r="N768" s="286" t="str">
        <f t="shared" si="110"/>
        <v/>
      </c>
      <c r="O768" t="str">
        <f>IF($A768="","",IFERROR(INDEX(Prices[Category],MATCH($A768,Prices[Key],0)),"Uncategorized"))</f>
        <v/>
      </c>
      <c r="P768" s="287" t="str">
        <f t="shared" si="111"/>
        <v/>
      </c>
      <c r="Q768" s="287" t="str">
        <f t="shared" si="112"/>
        <v/>
      </c>
    </row>
    <row r="769" spans="1:17" ht="15" customHeight="1" x14ac:dyDescent="0.2">
      <c r="A769" s="240" t="str">
        <f>IFERROR(INDEX('All Ticker P&amp;L'!$A$2:$A$1001,MATCH(ROWS($A$2:A769),'All Ticker P&amp;L'!$N$2:$N$1001,0)),"")</f>
        <v/>
      </c>
      <c r="B769" s="240" t="str">
        <f t="shared" si="104"/>
        <v/>
      </c>
      <c r="C769" s="240" t="str">
        <f t="shared" si="105"/>
        <v/>
      </c>
      <c r="D769" s="240" t="str">
        <f t="shared" si="106"/>
        <v/>
      </c>
      <c r="E769" s="261" t="str">
        <f>IF($A769="","",SUMIFS(Txn[Signed Units],Txn[Key],$A769))</f>
        <v/>
      </c>
      <c r="F769" s="283">
        <f>IF($A769="","",SUMIFS(Txn[Buy Cost],Txn[Key],$A769,Txn[Transaction Order],"&gt;"&amp;IFERROR(_xlfn.MAXIFS(Txn[Transaction Order],Txn[Key],$A769,Txn[Running Units],"&gt;-0.000001",Txn[Running Units],"&lt;0.000001"),0)))</f>
      </c>
      <c r="G769" s="283">
        <f>IF($A769="","",IFERROR(F769/SUMIFS(Txn[Units Purchased or Sold],Txn[Key],$A769,Txn[Transaction Order],"&gt;"&amp;IFERROR(_xlfn.MAXIFS(Txn[Transaction Order],Txn[Key],$A769,Txn[Running Units],"&gt;-0.000001",Txn[Running Units],"&lt;0.000001"),0),Txn[Sell (-1) Buy (1) Fees (0) Dividend (2)],1),0))</f>
      </c>
      <c r="H769" s="283">
        <f>IF($A769="","",SUMIFS(Txn[Sell Proceeds],Txn[Key],$A769,Txn[Transaction Order],"&gt;"&amp;IFERROR(_xlfn.MAXIFS(Txn[Transaction Order],Txn[Key],$A769,Txn[Running Units],"&gt;-0.000001",Txn[Running Units],"&lt;0.000001"),0)))</f>
      </c>
      <c r="I769" s="284" t="str">
        <f>IF($A769="","",IFERROR(INDEX(Prices[Current Price],MATCH($A769,Prices[Key],0)),0))</f>
        <v/>
      </c>
      <c r="J769" s="285" t="str">
        <f>IF($A769="","",IFERROR(INDEX(Prices[FX to SGD],MATCH($A769,Prices[Key],0)),1))</f>
        <v/>
      </c>
      <c r="K769" s="283" t="str">
        <f t="shared" si="107"/>
        <v/>
      </c>
      <c r="L769" s="283" t="str">
        <f t="shared" si="108"/>
        <v/>
      </c>
      <c r="M769" s="283" t="str">
        <f t="shared" si="109"/>
        <v/>
      </c>
      <c r="N769" s="286" t="str">
        <f t="shared" si="110"/>
        <v/>
      </c>
      <c r="O769" t="str">
        <f>IF($A769="","",IFERROR(INDEX(Prices[Category],MATCH($A769,Prices[Key],0)),"Uncategorized"))</f>
        <v/>
      </c>
      <c r="P769" s="287" t="str">
        <f t="shared" si="111"/>
        <v/>
      </c>
      <c r="Q769" s="287" t="str">
        <f t="shared" si="112"/>
        <v/>
      </c>
    </row>
    <row r="770" spans="1:17" ht="15" customHeight="1" x14ac:dyDescent="0.2">
      <c r="A770" s="240" t="str">
        <f>IFERROR(INDEX('All Ticker P&amp;L'!$A$2:$A$1001,MATCH(ROWS($A$2:A770),'All Ticker P&amp;L'!$N$2:$N$1001,0)),"")</f>
        <v/>
      </c>
      <c r="B770" s="240" t="str">
        <f t="shared" ref="B770:B833" si="113">IF($A770="","",LEFT($A770,FIND(":",$A770)-1))</f>
        <v/>
      </c>
      <c r="C770" s="240" t="str">
        <f t="shared" ref="C770:C833" si="114">IF($A770="","",MID($A770,FIND(":",$A770)+1,FIND(":",$A770,FIND(":",$A770)+1)-FIND(":",$A770)-1))</f>
        <v/>
      </c>
      <c r="D770" s="240" t="str">
        <f t="shared" ref="D770:D833" si="115">IF($A770="","",RIGHT($A770,LEN($A770)-FIND(":",$A770,FIND(":",$A770)+1)))</f>
        <v/>
      </c>
      <c r="E770" s="261" t="str">
        <f>IF($A770="","",SUMIFS(Txn[Signed Units],Txn[Key],$A770))</f>
        <v/>
      </c>
      <c r="F770" s="283">
        <f>IF($A770="","",SUMIFS(Txn[Buy Cost],Txn[Key],$A770,Txn[Transaction Order],"&gt;"&amp;IFERROR(_xlfn.MAXIFS(Txn[Transaction Order],Txn[Key],$A770,Txn[Running Units],"&gt;-0.000001",Txn[Running Units],"&lt;0.000001"),0)))</f>
      </c>
      <c r="G770" s="283">
        <f>IF($A770="","",IFERROR(F770/SUMIFS(Txn[Units Purchased or Sold],Txn[Key],$A770,Txn[Transaction Order],"&gt;"&amp;IFERROR(_xlfn.MAXIFS(Txn[Transaction Order],Txn[Key],$A770,Txn[Running Units],"&gt;-0.000001",Txn[Running Units],"&lt;0.000001"),0),Txn[Sell (-1) Buy (1) Fees (0) Dividend (2)],1),0))</f>
      </c>
      <c r="H770" s="283">
        <f>IF($A770="","",SUMIFS(Txn[Sell Proceeds],Txn[Key],$A770,Txn[Transaction Order],"&gt;"&amp;IFERROR(_xlfn.MAXIFS(Txn[Transaction Order],Txn[Key],$A770,Txn[Running Units],"&gt;-0.000001",Txn[Running Units],"&lt;0.000001"),0)))</f>
      </c>
      <c r="I770" s="284" t="str">
        <f>IF($A770="","",IFERROR(INDEX(Prices[Current Price],MATCH($A770,Prices[Key],0)),0))</f>
        <v/>
      </c>
      <c r="J770" s="285" t="str">
        <f>IF($A770="","",IFERROR(INDEX(Prices[FX to SGD],MATCH($A770,Prices[Key],0)),1))</f>
        <v/>
      </c>
      <c r="K770" s="283" t="str">
        <f t="shared" ref="K770:K833" si="116">IF($A770="","",E770*I770)</f>
        <v/>
      </c>
      <c r="L770" s="283" t="str">
        <f t="shared" ref="L770:L833" si="117">IF($A770="","",K770+H770-F770)</f>
        <v/>
      </c>
      <c r="M770" s="283" t="str">
        <f t="shared" ref="M770:M833" si="118">IF($A770="","",L770*J770)</f>
        <v/>
      </c>
      <c r="N770" s="286" t="str">
        <f t="shared" ref="N770:N833" si="119">IF($A770="","",IFERROR(L770/F770,0))</f>
        <v/>
      </c>
      <c r="O770" t="str">
        <f>IF($A770="","",IFERROR(INDEX(Prices[Category],MATCH($A770,Prices[Key],0)),"Uncategorized"))</f>
        <v/>
      </c>
      <c r="P770" s="287" t="str">
        <f t="shared" ref="P770:P833" si="120">IF($A770="","",$K770*$J770)</f>
        <v/>
      </c>
      <c r="Q770" s="287" t="str">
        <f t="shared" ref="Q770:Q833" si="121">IF($A770="","",$M770)</f>
        <v/>
      </c>
    </row>
    <row r="771" spans="1:17" ht="15" customHeight="1" x14ac:dyDescent="0.2">
      <c r="A771" s="240" t="str">
        <f>IFERROR(INDEX('All Ticker P&amp;L'!$A$2:$A$1001,MATCH(ROWS($A$2:A771),'All Ticker P&amp;L'!$N$2:$N$1001,0)),"")</f>
        <v/>
      </c>
      <c r="B771" s="240" t="str">
        <f t="shared" si="113"/>
        <v/>
      </c>
      <c r="C771" s="240" t="str">
        <f t="shared" si="114"/>
        <v/>
      </c>
      <c r="D771" s="240" t="str">
        <f t="shared" si="115"/>
        <v/>
      </c>
      <c r="E771" s="261" t="str">
        <f>IF($A771="","",SUMIFS(Txn[Signed Units],Txn[Key],$A771))</f>
        <v/>
      </c>
      <c r="F771" s="283">
        <f>IF($A771="","",SUMIFS(Txn[Buy Cost],Txn[Key],$A771,Txn[Transaction Order],"&gt;"&amp;IFERROR(_xlfn.MAXIFS(Txn[Transaction Order],Txn[Key],$A771,Txn[Running Units],"&gt;-0.000001",Txn[Running Units],"&lt;0.000001"),0)))</f>
      </c>
      <c r="G771" s="283">
        <f>IF($A771="","",IFERROR(F771/SUMIFS(Txn[Units Purchased or Sold],Txn[Key],$A771,Txn[Transaction Order],"&gt;"&amp;IFERROR(_xlfn.MAXIFS(Txn[Transaction Order],Txn[Key],$A771,Txn[Running Units],"&gt;-0.000001",Txn[Running Units],"&lt;0.000001"),0),Txn[Sell (-1) Buy (1) Fees (0) Dividend (2)],1),0))</f>
      </c>
      <c r="H771" s="283">
        <f>IF($A771="","",SUMIFS(Txn[Sell Proceeds],Txn[Key],$A771,Txn[Transaction Order],"&gt;"&amp;IFERROR(_xlfn.MAXIFS(Txn[Transaction Order],Txn[Key],$A771,Txn[Running Units],"&gt;-0.000001",Txn[Running Units],"&lt;0.000001"),0)))</f>
      </c>
      <c r="I771" s="284" t="str">
        <f>IF($A771="","",IFERROR(INDEX(Prices[Current Price],MATCH($A771,Prices[Key],0)),0))</f>
        <v/>
      </c>
      <c r="J771" s="285" t="str">
        <f>IF($A771="","",IFERROR(INDEX(Prices[FX to SGD],MATCH($A771,Prices[Key],0)),1))</f>
        <v/>
      </c>
      <c r="K771" s="283" t="str">
        <f t="shared" si="116"/>
        <v/>
      </c>
      <c r="L771" s="283" t="str">
        <f t="shared" si="117"/>
        <v/>
      </c>
      <c r="M771" s="283" t="str">
        <f t="shared" si="118"/>
        <v/>
      </c>
      <c r="N771" s="286" t="str">
        <f t="shared" si="119"/>
        <v/>
      </c>
      <c r="O771" t="str">
        <f>IF($A771="","",IFERROR(INDEX(Prices[Category],MATCH($A771,Prices[Key],0)),"Uncategorized"))</f>
        <v/>
      </c>
      <c r="P771" s="287" t="str">
        <f t="shared" si="120"/>
        <v/>
      </c>
      <c r="Q771" s="287" t="str">
        <f t="shared" si="121"/>
        <v/>
      </c>
    </row>
    <row r="772" spans="1:17" ht="15" customHeight="1" x14ac:dyDescent="0.2">
      <c r="A772" s="240" t="str">
        <f>IFERROR(INDEX('All Ticker P&amp;L'!$A$2:$A$1001,MATCH(ROWS($A$2:A772),'All Ticker P&amp;L'!$N$2:$N$1001,0)),"")</f>
        <v/>
      </c>
      <c r="B772" s="240" t="str">
        <f t="shared" si="113"/>
        <v/>
      </c>
      <c r="C772" s="240" t="str">
        <f t="shared" si="114"/>
        <v/>
      </c>
      <c r="D772" s="240" t="str">
        <f t="shared" si="115"/>
        <v/>
      </c>
      <c r="E772" s="261" t="str">
        <f>IF($A772="","",SUMIFS(Txn[Signed Units],Txn[Key],$A772))</f>
        <v/>
      </c>
      <c r="F772" s="283">
        <f>IF($A772="","",SUMIFS(Txn[Buy Cost],Txn[Key],$A772,Txn[Transaction Order],"&gt;"&amp;IFERROR(_xlfn.MAXIFS(Txn[Transaction Order],Txn[Key],$A772,Txn[Running Units],"&gt;-0.000001",Txn[Running Units],"&lt;0.000001"),0)))</f>
      </c>
      <c r="G772" s="283">
        <f>IF($A772="","",IFERROR(F772/SUMIFS(Txn[Units Purchased or Sold],Txn[Key],$A772,Txn[Transaction Order],"&gt;"&amp;IFERROR(_xlfn.MAXIFS(Txn[Transaction Order],Txn[Key],$A772,Txn[Running Units],"&gt;-0.000001",Txn[Running Units],"&lt;0.000001"),0),Txn[Sell (-1) Buy (1) Fees (0) Dividend (2)],1),0))</f>
      </c>
      <c r="H772" s="283">
        <f>IF($A772="","",SUMIFS(Txn[Sell Proceeds],Txn[Key],$A772,Txn[Transaction Order],"&gt;"&amp;IFERROR(_xlfn.MAXIFS(Txn[Transaction Order],Txn[Key],$A772,Txn[Running Units],"&gt;-0.000001",Txn[Running Units],"&lt;0.000001"),0)))</f>
      </c>
      <c r="I772" s="284" t="str">
        <f>IF($A772="","",IFERROR(INDEX(Prices[Current Price],MATCH($A772,Prices[Key],0)),0))</f>
        <v/>
      </c>
      <c r="J772" s="285" t="str">
        <f>IF($A772="","",IFERROR(INDEX(Prices[FX to SGD],MATCH($A772,Prices[Key],0)),1))</f>
        <v/>
      </c>
      <c r="K772" s="283" t="str">
        <f t="shared" si="116"/>
        <v/>
      </c>
      <c r="L772" s="283" t="str">
        <f t="shared" si="117"/>
        <v/>
      </c>
      <c r="M772" s="283" t="str">
        <f t="shared" si="118"/>
        <v/>
      </c>
      <c r="N772" s="286" t="str">
        <f t="shared" si="119"/>
        <v/>
      </c>
      <c r="O772" t="str">
        <f>IF($A772="","",IFERROR(INDEX(Prices[Category],MATCH($A772,Prices[Key],0)),"Uncategorized"))</f>
        <v/>
      </c>
      <c r="P772" s="287" t="str">
        <f t="shared" si="120"/>
        <v/>
      </c>
      <c r="Q772" s="287" t="str">
        <f t="shared" si="121"/>
        <v/>
      </c>
    </row>
    <row r="773" spans="1:17" ht="15" customHeight="1" x14ac:dyDescent="0.2">
      <c r="A773" s="240" t="str">
        <f>IFERROR(INDEX('All Ticker P&amp;L'!$A$2:$A$1001,MATCH(ROWS($A$2:A773),'All Ticker P&amp;L'!$N$2:$N$1001,0)),"")</f>
        <v/>
      </c>
      <c r="B773" s="240" t="str">
        <f t="shared" si="113"/>
        <v/>
      </c>
      <c r="C773" s="240" t="str">
        <f t="shared" si="114"/>
        <v/>
      </c>
      <c r="D773" s="240" t="str">
        <f t="shared" si="115"/>
        <v/>
      </c>
      <c r="E773" s="261" t="str">
        <f>IF($A773="","",SUMIFS(Txn[Signed Units],Txn[Key],$A773))</f>
        <v/>
      </c>
      <c r="F773" s="283">
        <f>IF($A773="","",SUMIFS(Txn[Buy Cost],Txn[Key],$A773,Txn[Transaction Order],"&gt;"&amp;IFERROR(_xlfn.MAXIFS(Txn[Transaction Order],Txn[Key],$A773,Txn[Running Units],"&gt;-0.000001",Txn[Running Units],"&lt;0.000001"),0)))</f>
      </c>
      <c r="G773" s="283">
        <f>IF($A773="","",IFERROR(F773/SUMIFS(Txn[Units Purchased or Sold],Txn[Key],$A773,Txn[Transaction Order],"&gt;"&amp;IFERROR(_xlfn.MAXIFS(Txn[Transaction Order],Txn[Key],$A773,Txn[Running Units],"&gt;-0.000001",Txn[Running Units],"&lt;0.000001"),0),Txn[Sell (-1) Buy (1) Fees (0) Dividend (2)],1),0))</f>
      </c>
      <c r="H773" s="283">
        <f>IF($A773="","",SUMIFS(Txn[Sell Proceeds],Txn[Key],$A773,Txn[Transaction Order],"&gt;"&amp;IFERROR(_xlfn.MAXIFS(Txn[Transaction Order],Txn[Key],$A773,Txn[Running Units],"&gt;-0.000001",Txn[Running Units],"&lt;0.000001"),0)))</f>
      </c>
      <c r="I773" s="284" t="str">
        <f>IF($A773="","",IFERROR(INDEX(Prices[Current Price],MATCH($A773,Prices[Key],0)),0))</f>
        <v/>
      </c>
      <c r="J773" s="285" t="str">
        <f>IF($A773="","",IFERROR(INDEX(Prices[FX to SGD],MATCH($A773,Prices[Key],0)),1))</f>
        <v/>
      </c>
      <c r="K773" s="283" t="str">
        <f t="shared" si="116"/>
        <v/>
      </c>
      <c r="L773" s="283" t="str">
        <f t="shared" si="117"/>
        <v/>
      </c>
      <c r="M773" s="283" t="str">
        <f t="shared" si="118"/>
        <v/>
      </c>
      <c r="N773" s="286" t="str">
        <f t="shared" si="119"/>
        <v/>
      </c>
      <c r="O773" t="str">
        <f>IF($A773="","",IFERROR(INDEX(Prices[Category],MATCH($A773,Prices[Key],0)),"Uncategorized"))</f>
        <v/>
      </c>
      <c r="P773" s="287" t="str">
        <f t="shared" si="120"/>
        <v/>
      </c>
      <c r="Q773" s="287" t="str">
        <f t="shared" si="121"/>
        <v/>
      </c>
    </row>
    <row r="774" spans="1:17" ht="15" customHeight="1" x14ac:dyDescent="0.2">
      <c r="A774" s="240" t="str">
        <f>IFERROR(INDEX('All Ticker P&amp;L'!$A$2:$A$1001,MATCH(ROWS($A$2:A774),'All Ticker P&amp;L'!$N$2:$N$1001,0)),"")</f>
        <v/>
      </c>
      <c r="B774" s="240" t="str">
        <f t="shared" si="113"/>
        <v/>
      </c>
      <c r="C774" s="240" t="str">
        <f t="shared" si="114"/>
        <v/>
      </c>
      <c r="D774" s="240" t="str">
        <f t="shared" si="115"/>
        <v/>
      </c>
      <c r="E774" s="261" t="str">
        <f>IF($A774="","",SUMIFS(Txn[Signed Units],Txn[Key],$A774))</f>
        <v/>
      </c>
      <c r="F774" s="283">
        <f>IF($A774="","",SUMIFS(Txn[Buy Cost],Txn[Key],$A774,Txn[Transaction Order],"&gt;"&amp;IFERROR(_xlfn.MAXIFS(Txn[Transaction Order],Txn[Key],$A774,Txn[Running Units],"&gt;-0.000001",Txn[Running Units],"&lt;0.000001"),0)))</f>
      </c>
      <c r="G774" s="283">
        <f>IF($A774="","",IFERROR(F774/SUMIFS(Txn[Units Purchased or Sold],Txn[Key],$A774,Txn[Transaction Order],"&gt;"&amp;IFERROR(_xlfn.MAXIFS(Txn[Transaction Order],Txn[Key],$A774,Txn[Running Units],"&gt;-0.000001",Txn[Running Units],"&lt;0.000001"),0),Txn[Sell (-1) Buy (1) Fees (0) Dividend (2)],1),0))</f>
      </c>
      <c r="H774" s="283">
        <f>IF($A774="","",SUMIFS(Txn[Sell Proceeds],Txn[Key],$A774,Txn[Transaction Order],"&gt;"&amp;IFERROR(_xlfn.MAXIFS(Txn[Transaction Order],Txn[Key],$A774,Txn[Running Units],"&gt;-0.000001",Txn[Running Units],"&lt;0.000001"),0)))</f>
      </c>
      <c r="I774" s="284" t="str">
        <f>IF($A774="","",IFERROR(INDEX(Prices[Current Price],MATCH($A774,Prices[Key],0)),0))</f>
        <v/>
      </c>
      <c r="J774" s="285" t="str">
        <f>IF($A774="","",IFERROR(INDEX(Prices[FX to SGD],MATCH($A774,Prices[Key],0)),1))</f>
        <v/>
      </c>
      <c r="K774" s="283" t="str">
        <f t="shared" si="116"/>
        <v/>
      </c>
      <c r="L774" s="283" t="str">
        <f t="shared" si="117"/>
        <v/>
      </c>
      <c r="M774" s="283" t="str">
        <f t="shared" si="118"/>
        <v/>
      </c>
      <c r="N774" s="286" t="str">
        <f t="shared" si="119"/>
        <v/>
      </c>
      <c r="O774" t="str">
        <f>IF($A774="","",IFERROR(INDEX(Prices[Category],MATCH($A774,Prices[Key],0)),"Uncategorized"))</f>
        <v/>
      </c>
      <c r="P774" s="287" t="str">
        <f t="shared" si="120"/>
        <v/>
      </c>
      <c r="Q774" s="287" t="str">
        <f t="shared" si="121"/>
        <v/>
      </c>
    </row>
    <row r="775" spans="1:17" ht="15" customHeight="1" x14ac:dyDescent="0.2">
      <c r="A775" s="240" t="str">
        <f>IFERROR(INDEX('All Ticker P&amp;L'!$A$2:$A$1001,MATCH(ROWS($A$2:A775),'All Ticker P&amp;L'!$N$2:$N$1001,0)),"")</f>
        <v/>
      </c>
      <c r="B775" s="240" t="str">
        <f t="shared" si="113"/>
        <v/>
      </c>
      <c r="C775" s="240" t="str">
        <f t="shared" si="114"/>
        <v/>
      </c>
      <c r="D775" s="240" t="str">
        <f t="shared" si="115"/>
        <v/>
      </c>
      <c r="E775" s="261" t="str">
        <f>IF($A775="","",SUMIFS(Txn[Signed Units],Txn[Key],$A775))</f>
        <v/>
      </c>
      <c r="F775" s="283">
        <f>IF($A775="","",SUMIFS(Txn[Buy Cost],Txn[Key],$A775,Txn[Transaction Order],"&gt;"&amp;IFERROR(_xlfn.MAXIFS(Txn[Transaction Order],Txn[Key],$A775,Txn[Running Units],"&gt;-0.000001",Txn[Running Units],"&lt;0.000001"),0)))</f>
      </c>
      <c r="G775" s="283">
        <f>IF($A775="","",IFERROR(F775/SUMIFS(Txn[Units Purchased or Sold],Txn[Key],$A775,Txn[Transaction Order],"&gt;"&amp;IFERROR(_xlfn.MAXIFS(Txn[Transaction Order],Txn[Key],$A775,Txn[Running Units],"&gt;-0.000001",Txn[Running Units],"&lt;0.000001"),0),Txn[Sell (-1) Buy (1) Fees (0) Dividend (2)],1),0))</f>
      </c>
      <c r="H775" s="283">
        <f>IF($A775="","",SUMIFS(Txn[Sell Proceeds],Txn[Key],$A775,Txn[Transaction Order],"&gt;"&amp;IFERROR(_xlfn.MAXIFS(Txn[Transaction Order],Txn[Key],$A775,Txn[Running Units],"&gt;-0.000001",Txn[Running Units],"&lt;0.000001"),0)))</f>
      </c>
      <c r="I775" s="284" t="str">
        <f>IF($A775="","",IFERROR(INDEX(Prices[Current Price],MATCH($A775,Prices[Key],0)),0))</f>
        <v/>
      </c>
      <c r="J775" s="285" t="str">
        <f>IF($A775="","",IFERROR(INDEX(Prices[FX to SGD],MATCH($A775,Prices[Key],0)),1))</f>
        <v/>
      </c>
      <c r="K775" s="283" t="str">
        <f t="shared" si="116"/>
        <v/>
      </c>
      <c r="L775" s="283" t="str">
        <f t="shared" si="117"/>
        <v/>
      </c>
      <c r="M775" s="283" t="str">
        <f t="shared" si="118"/>
        <v/>
      </c>
      <c r="N775" s="286" t="str">
        <f t="shared" si="119"/>
        <v/>
      </c>
      <c r="O775" t="str">
        <f>IF($A775="","",IFERROR(INDEX(Prices[Category],MATCH($A775,Prices[Key],0)),"Uncategorized"))</f>
        <v/>
      </c>
      <c r="P775" s="287" t="str">
        <f t="shared" si="120"/>
        <v/>
      </c>
      <c r="Q775" s="287" t="str">
        <f t="shared" si="121"/>
        <v/>
      </c>
    </row>
    <row r="776" spans="1:17" ht="15" customHeight="1" x14ac:dyDescent="0.2">
      <c r="A776" s="240" t="str">
        <f>IFERROR(INDEX('All Ticker P&amp;L'!$A$2:$A$1001,MATCH(ROWS($A$2:A776),'All Ticker P&amp;L'!$N$2:$N$1001,0)),"")</f>
        <v/>
      </c>
      <c r="B776" s="240" t="str">
        <f t="shared" si="113"/>
        <v/>
      </c>
      <c r="C776" s="240" t="str">
        <f t="shared" si="114"/>
        <v/>
      </c>
      <c r="D776" s="240" t="str">
        <f t="shared" si="115"/>
        <v/>
      </c>
      <c r="E776" s="261" t="str">
        <f>IF($A776="","",SUMIFS(Txn[Signed Units],Txn[Key],$A776))</f>
        <v/>
      </c>
      <c r="F776" s="283">
        <f>IF($A776="","",SUMIFS(Txn[Buy Cost],Txn[Key],$A776,Txn[Transaction Order],"&gt;"&amp;IFERROR(_xlfn.MAXIFS(Txn[Transaction Order],Txn[Key],$A776,Txn[Running Units],"&gt;-0.000001",Txn[Running Units],"&lt;0.000001"),0)))</f>
      </c>
      <c r="G776" s="283">
        <f>IF($A776="","",IFERROR(F776/SUMIFS(Txn[Units Purchased or Sold],Txn[Key],$A776,Txn[Transaction Order],"&gt;"&amp;IFERROR(_xlfn.MAXIFS(Txn[Transaction Order],Txn[Key],$A776,Txn[Running Units],"&gt;-0.000001",Txn[Running Units],"&lt;0.000001"),0),Txn[Sell (-1) Buy (1) Fees (0) Dividend (2)],1),0))</f>
      </c>
      <c r="H776" s="283">
        <f>IF($A776="","",SUMIFS(Txn[Sell Proceeds],Txn[Key],$A776,Txn[Transaction Order],"&gt;"&amp;IFERROR(_xlfn.MAXIFS(Txn[Transaction Order],Txn[Key],$A776,Txn[Running Units],"&gt;-0.000001",Txn[Running Units],"&lt;0.000001"),0)))</f>
      </c>
      <c r="I776" s="284" t="str">
        <f>IF($A776="","",IFERROR(INDEX(Prices[Current Price],MATCH($A776,Prices[Key],0)),0))</f>
        <v/>
      </c>
      <c r="J776" s="285" t="str">
        <f>IF($A776="","",IFERROR(INDEX(Prices[FX to SGD],MATCH($A776,Prices[Key],0)),1))</f>
        <v/>
      </c>
      <c r="K776" s="283" t="str">
        <f t="shared" si="116"/>
        <v/>
      </c>
      <c r="L776" s="283" t="str">
        <f t="shared" si="117"/>
        <v/>
      </c>
      <c r="M776" s="283" t="str">
        <f t="shared" si="118"/>
        <v/>
      </c>
      <c r="N776" s="286" t="str">
        <f t="shared" si="119"/>
        <v/>
      </c>
      <c r="O776" t="str">
        <f>IF($A776="","",IFERROR(INDEX(Prices[Category],MATCH($A776,Prices[Key],0)),"Uncategorized"))</f>
        <v/>
      </c>
      <c r="P776" s="287" t="str">
        <f t="shared" si="120"/>
        <v/>
      </c>
      <c r="Q776" s="287" t="str">
        <f t="shared" si="121"/>
        <v/>
      </c>
    </row>
    <row r="777" spans="1:17" ht="15" customHeight="1" x14ac:dyDescent="0.2">
      <c r="A777" s="240" t="str">
        <f>IFERROR(INDEX('All Ticker P&amp;L'!$A$2:$A$1001,MATCH(ROWS($A$2:A777),'All Ticker P&amp;L'!$N$2:$N$1001,0)),"")</f>
        <v/>
      </c>
      <c r="B777" s="240" t="str">
        <f t="shared" si="113"/>
        <v/>
      </c>
      <c r="C777" s="240" t="str">
        <f t="shared" si="114"/>
        <v/>
      </c>
      <c r="D777" s="240" t="str">
        <f t="shared" si="115"/>
        <v/>
      </c>
      <c r="E777" s="261" t="str">
        <f>IF($A777="","",SUMIFS(Txn[Signed Units],Txn[Key],$A777))</f>
        <v/>
      </c>
      <c r="F777" s="283">
        <f>IF($A777="","",SUMIFS(Txn[Buy Cost],Txn[Key],$A777,Txn[Transaction Order],"&gt;"&amp;IFERROR(_xlfn.MAXIFS(Txn[Transaction Order],Txn[Key],$A777,Txn[Running Units],"&gt;-0.000001",Txn[Running Units],"&lt;0.000001"),0)))</f>
      </c>
      <c r="G777" s="283">
        <f>IF($A777="","",IFERROR(F777/SUMIFS(Txn[Units Purchased or Sold],Txn[Key],$A777,Txn[Transaction Order],"&gt;"&amp;IFERROR(_xlfn.MAXIFS(Txn[Transaction Order],Txn[Key],$A777,Txn[Running Units],"&gt;-0.000001",Txn[Running Units],"&lt;0.000001"),0),Txn[Sell (-1) Buy (1) Fees (0) Dividend (2)],1),0))</f>
      </c>
      <c r="H777" s="283">
        <f>IF($A777="","",SUMIFS(Txn[Sell Proceeds],Txn[Key],$A777,Txn[Transaction Order],"&gt;"&amp;IFERROR(_xlfn.MAXIFS(Txn[Transaction Order],Txn[Key],$A777,Txn[Running Units],"&gt;-0.000001",Txn[Running Units],"&lt;0.000001"),0)))</f>
      </c>
      <c r="I777" s="284" t="str">
        <f>IF($A777="","",IFERROR(INDEX(Prices[Current Price],MATCH($A777,Prices[Key],0)),0))</f>
        <v/>
      </c>
      <c r="J777" s="285" t="str">
        <f>IF($A777="","",IFERROR(INDEX(Prices[FX to SGD],MATCH($A777,Prices[Key],0)),1))</f>
        <v/>
      </c>
      <c r="K777" s="283" t="str">
        <f t="shared" si="116"/>
        <v/>
      </c>
      <c r="L777" s="283" t="str">
        <f t="shared" si="117"/>
        <v/>
      </c>
      <c r="M777" s="283" t="str">
        <f t="shared" si="118"/>
        <v/>
      </c>
      <c r="N777" s="286" t="str">
        <f t="shared" si="119"/>
        <v/>
      </c>
      <c r="O777" t="str">
        <f>IF($A777="","",IFERROR(INDEX(Prices[Category],MATCH($A777,Prices[Key],0)),"Uncategorized"))</f>
        <v/>
      </c>
      <c r="P777" s="287" t="str">
        <f t="shared" si="120"/>
        <v/>
      </c>
      <c r="Q777" s="287" t="str">
        <f t="shared" si="121"/>
        <v/>
      </c>
    </row>
    <row r="778" spans="1:17" ht="15" customHeight="1" x14ac:dyDescent="0.2">
      <c r="A778" s="240" t="str">
        <f>IFERROR(INDEX('All Ticker P&amp;L'!$A$2:$A$1001,MATCH(ROWS($A$2:A778),'All Ticker P&amp;L'!$N$2:$N$1001,0)),"")</f>
        <v/>
      </c>
      <c r="B778" s="240" t="str">
        <f t="shared" si="113"/>
        <v/>
      </c>
      <c r="C778" s="240" t="str">
        <f t="shared" si="114"/>
        <v/>
      </c>
      <c r="D778" s="240" t="str">
        <f t="shared" si="115"/>
        <v/>
      </c>
      <c r="E778" s="261" t="str">
        <f>IF($A778="","",SUMIFS(Txn[Signed Units],Txn[Key],$A778))</f>
        <v/>
      </c>
      <c r="F778" s="283">
        <f>IF($A778="","",SUMIFS(Txn[Buy Cost],Txn[Key],$A778,Txn[Transaction Order],"&gt;"&amp;IFERROR(_xlfn.MAXIFS(Txn[Transaction Order],Txn[Key],$A778,Txn[Running Units],"&gt;-0.000001",Txn[Running Units],"&lt;0.000001"),0)))</f>
      </c>
      <c r="G778" s="283">
        <f>IF($A778="","",IFERROR(F778/SUMIFS(Txn[Units Purchased or Sold],Txn[Key],$A778,Txn[Transaction Order],"&gt;"&amp;IFERROR(_xlfn.MAXIFS(Txn[Transaction Order],Txn[Key],$A778,Txn[Running Units],"&gt;-0.000001",Txn[Running Units],"&lt;0.000001"),0),Txn[Sell (-1) Buy (1) Fees (0) Dividend (2)],1),0))</f>
      </c>
      <c r="H778" s="283">
        <f>IF($A778="","",SUMIFS(Txn[Sell Proceeds],Txn[Key],$A778,Txn[Transaction Order],"&gt;"&amp;IFERROR(_xlfn.MAXIFS(Txn[Transaction Order],Txn[Key],$A778,Txn[Running Units],"&gt;-0.000001",Txn[Running Units],"&lt;0.000001"),0)))</f>
      </c>
      <c r="I778" s="284" t="str">
        <f>IF($A778="","",IFERROR(INDEX(Prices[Current Price],MATCH($A778,Prices[Key],0)),0))</f>
        <v/>
      </c>
      <c r="J778" s="285" t="str">
        <f>IF($A778="","",IFERROR(INDEX(Prices[FX to SGD],MATCH($A778,Prices[Key],0)),1))</f>
        <v/>
      </c>
      <c r="K778" s="283" t="str">
        <f t="shared" si="116"/>
        <v/>
      </c>
      <c r="L778" s="283" t="str">
        <f t="shared" si="117"/>
        <v/>
      </c>
      <c r="M778" s="283" t="str">
        <f t="shared" si="118"/>
        <v/>
      </c>
      <c r="N778" s="286" t="str">
        <f t="shared" si="119"/>
        <v/>
      </c>
      <c r="O778" t="str">
        <f>IF($A778="","",IFERROR(INDEX(Prices[Category],MATCH($A778,Prices[Key],0)),"Uncategorized"))</f>
        <v/>
      </c>
      <c r="P778" s="287" t="str">
        <f t="shared" si="120"/>
        <v/>
      </c>
      <c r="Q778" s="287" t="str">
        <f t="shared" si="121"/>
        <v/>
      </c>
    </row>
    <row r="779" spans="1:17" ht="15" customHeight="1" x14ac:dyDescent="0.2">
      <c r="A779" s="240" t="str">
        <f>IFERROR(INDEX('All Ticker P&amp;L'!$A$2:$A$1001,MATCH(ROWS($A$2:A779),'All Ticker P&amp;L'!$N$2:$N$1001,0)),"")</f>
        <v/>
      </c>
      <c r="B779" s="240" t="str">
        <f t="shared" si="113"/>
        <v/>
      </c>
      <c r="C779" s="240" t="str">
        <f t="shared" si="114"/>
        <v/>
      </c>
      <c r="D779" s="240" t="str">
        <f t="shared" si="115"/>
        <v/>
      </c>
      <c r="E779" s="261" t="str">
        <f>IF($A779="","",SUMIFS(Txn[Signed Units],Txn[Key],$A779))</f>
        <v/>
      </c>
      <c r="F779" s="283">
        <f>IF($A779="","",SUMIFS(Txn[Buy Cost],Txn[Key],$A779,Txn[Transaction Order],"&gt;"&amp;IFERROR(_xlfn.MAXIFS(Txn[Transaction Order],Txn[Key],$A779,Txn[Running Units],"&gt;-0.000001",Txn[Running Units],"&lt;0.000001"),0)))</f>
      </c>
      <c r="G779" s="283">
        <f>IF($A779="","",IFERROR(F779/SUMIFS(Txn[Units Purchased or Sold],Txn[Key],$A779,Txn[Transaction Order],"&gt;"&amp;IFERROR(_xlfn.MAXIFS(Txn[Transaction Order],Txn[Key],$A779,Txn[Running Units],"&gt;-0.000001",Txn[Running Units],"&lt;0.000001"),0),Txn[Sell (-1) Buy (1) Fees (0) Dividend (2)],1),0))</f>
      </c>
      <c r="H779" s="283">
        <f>IF($A779="","",SUMIFS(Txn[Sell Proceeds],Txn[Key],$A779,Txn[Transaction Order],"&gt;"&amp;IFERROR(_xlfn.MAXIFS(Txn[Transaction Order],Txn[Key],$A779,Txn[Running Units],"&gt;-0.000001",Txn[Running Units],"&lt;0.000001"),0)))</f>
      </c>
      <c r="I779" s="284" t="str">
        <f>IF($A779="","",IFERROR(INDEX(Prices[Current Price],MATCH($A779,Prices[Key],0)),0))</f>
        <v/>
      </c>
      <c r="J779" s="285" t="str">
        <f>IF($A779="","",IFERROR(INDEX(Prices[FX to SGD],MATCH($A779,Prices[Key],0)),1))</f>
        <v/>
      </c>
      <c r="K779" s="283" t="str">
        <f t="shared" si="116"/>
        <v/>
      </c>
      <c r="L779" s="283" t="str">
        <f t="shared" si="117"/>
        <v/>
      </c>
      <c r="M779" s="283" t="str">
        <f t="shared" si="118"/>
        <v/>
      </c>
      <c r="N779" s="286" t="str">
        <f t="shared" si="119"/>
        <v/>
      </c>
      <c r="O779" t="str">
        <f>IF($A779="","",IFERROR(INDEX(Prices[Category],MATCH($A779,Prices[Key],0)),"Uncategorized"))</f>
        <v/>
      </c>
      <c r="P779" s="287" t="str">
        <f t="shared" si="120"/>
        <v/>
      </c>
      <c r="Q779" s="287" t="str">
        <f t="shared" si="121"/>
        <v/>
      </c>
    </row>
    <row r="780" spans="1:17" ht="15" customHeight="1" x14ac:dyDescent="0.2">
      <c r="A780" s="240" t="str">
        <f>IFERROR(INDEX('All Ticker P&amp;L'!$A$2:$A$1001,MATCH(ROWS($A$2:A780),'All Ticker P&amp;L'!$N$2:$N$1001,0)),"")</f>
        <v/>
      </c>
      <c r="B780" s="240" t="str">
        <f t="shared" si="113"/>
        <v/>
      </c>
      <c r="C780" s="240" t="str">
        <f t="shared" si="114"/>
        <v/>
      </c>
      <c r="D780" s="240" t="str">
        <f t="shared" si="115"/>
        <v/>
      </c>
      <c r="E780" s="261" t="str">
        <f>IF($A780="","",SUMIFS(Txn[Signed Units],Txn[Key],$A780))</f>
        <v/>
      </c>
      <c r="F780" s="283">
        <f>IF($A780="","",SUMIFS(Txn[Buy Cost],Txn[Key],$A780,Txn[Transaction Order],"&gt;"&amp;IFERROR(_xlfn.MAXIFS(Txn[Transaction Order],Txn[Key],$A780,Txn[Running Units],"&gt;-0.000001",Txn[Running Units],"&lt;0.000001"),0)))</f>
      </c>
      <c r="G780" s="283">
        <f>IF($A780="","",IFERROR(F780/SUMIFS(Txn[Units Purchased or Sold],Txn[Key],$A780,Txn[Transaction Order],"&gt;"&amp;IFERROR(_xlfn.MAXIFS(Txn[Transaction Order],Txn[Key],$A780,Txn[Running Units],"&gt;-0.000001",Txn[Running Units],"&lt;0.000001"),0),Txn[Sell (-1) Buy (1) Fees (0) Dividend (2)],1),0))</f>
      </c>
      <c r="H780" s="283">
        <f>IF($A780="","",SUMIFS(Txn[Sell Proceeds],Txn[Key],$A780,Txn[Transaction Order],"&gt;"&amp;IFERROR(_xlfn.MAXIFS(Txn[Transaction Order],Txn[Key],$A780,Txn[Running Units],"&gt;-0.000001",Txn[Running Units],"&lt;0.000001"),0)))</f>
      </c>
      <c r="I780" s="284" t="str">
        <f>IF($A780="","",IFERROR(INDEX(Prices[Current Price],MATCH($A780,Prices[Key],0)),0))</f>
        <v/>
      </c>
      <c r="J780" s="285" t="str">
        <f>IF($A780="","",IFERROR(INDEX(Prices[FX to SGD],MATCH($A780,Prices[Key],0)),1))</f>
        <v/>
      </c>
      <c r="K780" s="283" t="str">
        <f t="shared" si="116"/>
        <v/>
      </c>
      <c r="L780" s="283" t="str">
        <f t="shared" si="117"/>
        <v/>
      </c>
      <c r="M780" s="283" t="str">
        <f t="shared" si="118"/>
        <v/>
      </c>
      <c r="N780" s="286" t="str">
        <f t="shared" si="119"/>
        <v/>
      </c>
      <c r="O780" t="str">
        <f>IF($A780="","",IFERROR(INDEX(Prices[Category],MATCH($A780,Prices[Key],0)),"Uncategorized"))</f>
        <v/>
      </c>
      <c r="P780" s="287" t="str">
        <f t="shared" si="120"/>
        <v/>
      </c>
      <c r="Q780" s="287" t="str">
        <f t="shared" si="121"/>
        <v/>
      </c>
    </row>
    <row r="781" spans="1:17" ht="15" customHeight="1" x14ac:dyDescent="0.2">
      <c r="A781" s="240" t="str">
        <f>IFERROR(INDEX('All Ticker P&amp;L'!$A$2:$A$1001,MATCH(ROWS($A$2:A781),'All Ticker P&amp;L'!$N$2:$N$1001,0)),"")</f>
        <v/>
      </c>
      <c r="B781" s="240" t="str">
        <f t="shared" si="113"/>
        <v/>
      </c>
      <c r="C781" s="240" t="str">
        <f t="shared" si="114"/>
        <v/>
      </c>
      <c r="D781" s="240" t="str">
        <f t="shared" si="115"/>
        <v/>
      </c>
      <c r="E781" s="261" t="str">
        <f>IF($A781="","",SUMIFS(Txn[Signed Units],Txn[Key],$A781))</f>
        <v/>
      </c>
      <c r="F781" s="283">
        <f>IF($A781="","",SUMIFS(Txn[Buy Cost],Txn[Key],$A781,Txn[Transaction Order],"&gt;"&amp;IFERROR(_xlfn.MAXIFS(Txn[Transaction Order],Txn[Key],$A781,Txn[Running Units],"&gt;-0.000001",Txn[Running Units],"&lt;0.000001"),0)))</f>
      </c>
      <c r="G781" s="283">
        <f>IF($A781="","",IFERROR(F781/SUMIFS(Txn[Units Purchased or Sold],Txn[Key],$A781,Txn[Transaction Order],"&gt;"&amp;IFERROR(_xlfn.MAXIFS(Txn[Transaction Order],Txn[Key],$A781,Txn[Running Units],"&gt;-0.000001",Txn[Running Units],"&lt;0.000001"),0),Txn[Sell (-1) Buy (1) Fees (0) Dividend (2)],1),0))</f>
      </c>
      <c r="H781" s="283">
        <f>IF($A781="","",SUMIFS(Txn[Sell Proceeds],Txn[Key],$A781,Txn[Transaction Order],"&gt;"&amp;IFERROR(_xlfn.MAXIFS(Txn[Transaction Order],Txn[Key],$A781,Txn[Running Units],"&gt;-0.000001",Txn[Running Units],"&lt;0.000001"),0)))</f>
      </c>
      <c r="I781" s="284" t="str">
        <f>IF($A781="","",IFERROR(INDEX(Prices[Current Price],MATCH($A781,Prices[Key],0)),0))</f>
        <v/>
      </c>
      <c r="J781" s="285" t="str">
        <f>IF($A781="","",IFERROR(INDEX(Prices[FX to SGD],MATCH($A781,Prices[Key],0)),1))</f>
        <v/>
      </c>
      <c r="K781" s="283" t="str">
        <f t="shared" si="116"/>
        <v/>
      </c>
      <c r="L781" s="283" t="str">
        <f t="shared" si="117"/>
        <v/>
      </c>
      <c r="M781" s="283" t="str">
        <f t="shared" si="118"/>
        <v/>
      </c>
      <c r="N781" s="286" t="str">
        <f t="shared" si="119"/>
        <v/>
      </c>
      <c r="O781" t="str">
        <f>IF($A781="","",IFERROR(INDEX(Prices[Category],MATCH($A781,Prices[Key],0)),"Uncategorized"))</f>
        <v/>
      </c>
      <c r="P781" s="287" t="str">
        <f t="shared" si="120"/>
        <v/>
      </c>
      <c r="Q781" s="287" t="str">
        <f t="shared" si="121"/>
        <v/>
      </c>
    </row>
    <row r="782" spans="1:17" ht="15" customHeight="1" x14ac:dyDescent="0.2">
      <c r="A782" s="240" t="str">
        <f>IFERROR(INDEX('All Ticker P&amp;L'!$A$2:$A$1001,MATCH(ROWS($A$2:A782),'All Ticker P&amp;L'!$N$2:$N$1001,0)),"")</f>
        <v/>
      </c>
      <c r="B782" s="240" t="str">
        <f t="shared" si="113"/>
        <v/>
      </c>
      <c r="C782" s="240" t="str">
        <f t="shared" si="114"/>
        <v/>
      </c>
      <c r="D782" s="240" t="str">
        <f t="shared" si="115"/>
        <v/>
      </c>
      <c r="E782" s="261" t="str">
        <f>IF($A782="","",SUMIFS(Txn[Signed Units],Txn[Key],$A782))</f>
        <v/>
      </c>
      <c r="F782" s="283">
        <f>IF($A782="","",SUMIFS(Txn[Buy Cost],Txn[Key],$A782,Txn[Transaction Order],"&gt;"&amp;IFERROR(_xlfn.MAXIFS(Txn[Transaction Order],Txn[Key],$A782,Txn[Running Units],"&gt;-0.000001",Txn[Running Units],"&lt;0.000001"),0)))</f>
      </c>
      <c r="G782" s="283">
        <f>IF($A782="","",IFERROR(F782/SUMIFS(Txn[Units Purchased or Sold],Txn[Key],$A782,Txn[Transaction Order],"&gt;"&amp;IFERROR(_xlfn.MAXIFS(Txn[Transaction Order],Txn[Key],$A782,Txn[Running Units],"&gt;-0.000001",Txn[Running Units],"&lt;0.000001"),0),Txn[Sell (-1) Buy (1) Fees (0) Dividend (2)],1),0))</f>
      </c>
      <c r="H782" s="283">
        <f>IF($A782="","",SUMIFS(Txn[Sell Proceeds],Txn[Key],$A782,Txn[Transaction Order],"&gt;"&amp;IFERROR(_xlfn.MAXIFS(Txn[Transaction Order],Txn[Key],$A782,Txn[Running Units],"&gt;-0.000001",Txn[Running Units],"&lt;0.000001"),0)))</f>
      </c>
      <c r="I782" s="284" t="str">
        <f>IF($A782="","",IFERROR(INDEX(Prices[Current Price],MATCH($A782,Prices[Key],0)),0))</f>
        <v/>
      </c>
      <c r="J782" s="285" t="str">
        <f>IF($A782="","",IFERROR(INDEX(Prices[FX to SGD],MATCH($A782,Prices[Key],0)),1))</f>
        <v/>
      </c>
      <c r="K782" s="283" t="str">
        <f t="shared" si="116"/>
        <v/>
      </c>
      <c r="L782" s="283" t="str">
        <f t="shared" si="117"/>
        <v/>
      </c>
      <c r="M782" s="283" t="str">
        <f t="shared" si="118"/>
        <v/>
      </c>
      <c r="N782" s="286" t="str">
        <f t="shared" si="119"/>
        <v/>
      </c>
      <c r="O782" t="str">
        <f>IF($A782="","",IFERROR(INDEX(Prices[Category],MATCH($A782,Prices[Key],0)),"Uncategorized"))</f>
        <v/>
      </c>
      <c r="P782" s="287" t="str">
        <f t="shared" si="120"/>
        <v/>
      </c>
      <c r="Q782" s="287" t="str">
        <f t="shared" si="121"/>
        <v/>
      </c>
    </row>
    <row r="783" spans="1:17" ht="15" customHeight="1" x14ac:dyDescent="0.2">
      <c r="A783" s="240" t="str">
        <f>IFERROR(INDEX('All Ticker P&amp;L'!$A$2:$A$1001,MATCH(ROWS($A$2:A783),'All Ticker P&amp;L'!$N$2:$N$1001,0)),"")</f>
        <v/>
      </c>
      <c r="B783" s="240" t="str">
        <f t="shared" si="113"/>
        <v/>
      </c>
      <c r="C783" s="240" t="str">
        <f t="shared" si="114"/>
        <v/>
      </c>
      <c r="D783" s="240" t="str">
        <f t="shared" si="115"/>
        <v/>
      </c>
      <c r="E783" s="261" t="str">
        <f>IF($A783="","",SUMIFS(Txn[Signed Units],Txn[Key],$A783))</f>
        <v/>
      </c>
      <c r="F783" s="283">
        <f>IF($A783="","",SUMIFS(Txn[Buy Cost],Txn[Key],$A783,Txn[Transaction Order],"&gt;"&amp;IFERROR(_xlfn.MAXIFS(Txn[Transaction Order],Txn[Key],$A783,Txn[Running Units],"&gt;-0.000001",Txn[Running Units],"&lt;0.000001"),0)))</f>
      </c>
      <c r="G783" s="283">
        <f>IF($A783="","",IFERROR(F783/SUMIFS(Txn[Units Purchased or Sold],Txn[Key],$A783,Txn[Transaction Order],"&gt;"&amp;IFERROR(_xlfn.MAXIFS(Txn[Transaction Order],Txn[Key],$A783,Txn[Running Units],"&gt;-0.000001",Txn[Running Units],"&lt;0.000001"),0),Txn[Sell (-1) Buy (1) Fees (0) Dividend (2)],1),0))</f>
      </c>
      <c r="H783" s="283">
        <f>IF($A783="","",SUMIFS(Txn[Sell Proceeds],Txn[Key],$A783,Txn[Transaction Order],"&gt;"&amp;IFERROR(_xlfn.MAXIFS(Txn[Transaction Order],Txn[Key],$A783,Txn[Running Units],"&gt;-0.000001",Txn[Running Units],"&lt;0.000001"),0)))</f>
      </c>
      <c r="I783" s="284" t="str">
        <f>IF($A783="","",IFERROR(INDEX(Prices[Current Price],MATCH($A783,Prices[Key],0)),0))</f>
        <v/>
      </c>
      <c r="J783" s="285" t="str">
        <f>IF($A783="","",IFERROR(INDEX(Prices[FX to SGD],MATCH($A783,Prices[Key],0)),1))</f>
        <v/>
      </c>
      <c r="K783" s="283" t="str">
        <f t="shared" si="116"/>
        <v/>
      </c>
      <c r="L783" s="283" t="str">
        <f t="shared" si="117"/>
        <v/>
      </c>
      <c r="M783" s="283" t="str">
        <f t="shared" si="118"/>
        <v/>
      </c>
      <c r="N783" s="286" t="str">
        <f t="shared" si="119"/>
        <v/>
      </c>
      <c r="O783" t="str">
        <f>IF($A783="","",IFERROR(INDEX(Prices[Category],MATCH($A783,Prices[Key],0)),"Uncategorized"))</f>
        <v/>
      </c>
      <c r="P783" s="287" t="str">
        <f t="shared" si="120"/>
        <v/>
      </c>
      <c r="Q783" s="287" t="str">
        <f t="shared" si="121"/>
        <v/>
      </c>
    </row>
    <row r="784" spans="1:17" ht="15" customHeight="1" x14ac:dyDescent="0.2">
      <c r="A784" s="240" t="str">
        <f>IFERROR(INDEX('All Ticker P&amp;L'!$A$2:$A$1001,MATCH(ROWS($A$2:A784),'All Ticker P&amp;L'!$N$2:$N$1001,0)),"")</f>
        <v/>
      </c>
      <c r="B784" s="240" t="str">
        <f t="shared" si="113"/>
        <v/>
      </c>
      <c r="C784" s="240" t="str">
        <f t="shared" si="114"/>
        <v/>
      </c>
      <c r="D784" s="240" t="str">
        <f t="shared" si="115"/>
        <v/>
      </c>
      <c r="E784" s="261" t="str">
        <f>IF($A784="","",SUMIFS(Txn[Signed Units],Txn[Key],$A784))</f>
        <v/>
      </c>
      <c r="F784" s="283">
        <f>IF($A784="","",SUMIFS(Txn[Buy Cost],Txn[Key],$A784,Txn[Transaction Order],"&gt;"&amp;IFERROR(_xlfn.MAXIFS(Txn[Transaction Order],Txn[Key],$A784,Txn[Running Units],"&gt;-0.000001",Txn[Running Units],"&lt;0.000001"),0)))</f>
      </c>
      <c r="G784" s="283">
        <f>IF($A784="","",IFERROR(F784/SUMIFS(Txn[Units Purchased or Sold],Txn[Key],$A784,Txn[Transaction Order],"&gt;"&amp;IFERROR(_xlfn.MAXIFS(Txn[Transaction Order],Txn[Key],$A784,Txn[Running Units],"&gt;-0.000001",Txn[Running Units],"&lt;0.000001"),0),Txn[Sell (-1) Buy (1) Fees (0) Dividend (2)],1),0))</f>
      </c>
      <c r="H784" s="283">
        <f>IF($A784="","",SUMIFS(Txn[Sell Proceeds],Txn[Key],$A784,Txn[Transaction Order],"&gt;"&amp;IFERROR(_xlfn.MAXIFS(Txn[Transaction Order],Txn[Key],$A784,Txn[Running Units],"&gt;-0.000001",Txn[Running Units],"&lt;0.000001"),0)))</f>
      </c>
      <c r="I784" s="284" t="str">
        <f>IF($A784="","",IFERROR(INDEX(Prices[Current Price],MATCH($A784,Prices[Key],0)),0))</f>
        <v/>
      </c>
      <c r="J784" s="285" t="str">
        <f>IF($A784="","",IFERROR(INDEX(Prices[FX to SGD],MATCH($A784,Prices[Key],0)),1))</f>
        <v/>
      </c>
      <c r="K784" s="283" t="str">
        <f t="shared" si="116"/>
        <v/>
      </c>
      <c r="L784" s="283" t="str">
        <f t="shared" si="117"/>
        <v/>
      </c>
      <c r="M784" s="283" t="str">
        <f t="shared" si="118"/>
        <v/>
      </c>
      <c r="N784" s="286" t="str">
        <f t="shared" si="119"/>
        <v/>
      </c>
      <c r="O784" t="str">
        <f>IF($A784="","",IFERROR(INDEX(Prices[Category],MATCH($A784,Prices[Key],0)),"Uncategorized"))</f>
        <v/>
      </c>
      <c r="P784" s="287" t="str">
        <f t="shared" si="120"/>
        <v/>
      </c>
      <c r="Q784" s="287" t="str">
        <f t="shared" si="121"/>
        <v/>
      </c>
    </row>
    <row r="785" spans="1:17" ht="15" customHeight="1" x14ac:dyDescent="0.2">
      <c r="A785" s="240" t="str">
        <f>IFERROR(INDEX('All Ticker P&amp;L'!$A$2:$A$1001,MATCH(ROWS($A$2:A785),'All Ticker P&amp;L'!$N$2:$N$1001,0)),"")</f>
        <v/>
      </c>
      <c r="B785" s="240" t="str">
        <f t="shared" si="113"/>
        <v/>
      </c>
      <c r="C785" s="240" t="str">
        <f t="shared" si="114"/>
        <v/>
      </c>
      <c r="D785" s="240" t="str">
        <f t="shared" si="115"/>
        <v/>
      </c>
      <c r="E785" s="261" t="str">
        <f>IF($A785="","",SUMIFS(Txn[Signed Units],Txn[Key],$A785))</f>
        <v/>
      </c>
      <c r="F785" s="283">
        <f>IF($A785="","",SUMIFS(Txn[Buy Cost],Txn[Key],$A785,Txn[Transaction Order],"&gt;"&amp;IFERROR(_xlfn.MAXIFS(Txn[Transaction Order],Txn[Key],$A785,Txn[Running Units],"&gt;-0.000001",Txn[Running Units],"&lt;0.000001"),0)))</f>
      </c>
      <c r="G785" s="283">
        <f>IF($A785="","",IFERROR(F785/SUMIFS(Txn[Units Purchased or Sold],Txn[Key],$A785,Txn[Transaction Order],"&gt;"&amp;IFERROR(_xlfn.MAXIFS(Txn[Transaction Order],Txn[Key],$A785,Txn[Running Units],"&gt;-0.000001",Txn[Running Units],"&lt;0.000001"),0),Txn[Sell (-1) Buy (1) Fees (0) Dividend (2)],1),0))</f>
      </c>
      <c r="H785" s="283">
        <f>IF($A785="","",SUMIFS(Txn[Sell Proceeds],Txn[Key],$A785,Txn[Transaction Order],"&gt;"&amp;IFERROR(_xlfn.MAXIFS(Txn[Transaction Order],Txn[Key],$A785,Txn[Running Units],"&gt;-0.000001",Txn[Running Units],"&lt;0.000001"),0)))</f>
      </c>
      <c r="I785" s="284" t="str">
        <f>IF($A785="","",IFERROR(INDEX(Prices[Current Price],MATCH($A785,Prices[Key],0)),0))</f>
        <v/>
      </c>
      <c r="J785" s="285" t="str">
        <f>IF($A785="","",IFERROR(INDEX(Prices[FX to SGD],MATCH($A785,Prices[Key],0)),1))</f>
        <v/>
      </c>
      <c r="K785" s="283" t="str">
        <f t="shared" si="116"/>
        <v/>
      </c>
      <c r="L785" s="283" t="str">
        <f t="shared" si="117"/>
        <v/>
      </c>
      <c r="M785" s="283" t="str">
        <f t="shared" si="118"/>
        <v/>
      </c>
      <c r="N785" s="286" t="str">
        <f t="shared" si="119"/>
        <v/>
      </c>
      <c r="O785" t="str">
        <f>IF($A785="","",IFERROR(INDEX(Prices[Category],MATCH($A785,Prices[Key],0)),"Uncategorized"))</f>
        <v/>
      </c>
      <c r="P785" s="287" t="str">
        <f t="shared" si="120"/>
        <v/>
      </c>
      <c r="Q785" s="287" t="str">
        <f t="shared" si="121"/>
        <v/>
      </c>
    </row>
    <row r="786" spans="1:17" ht="15" customHeight="1" x14ac:dyDescent="0.2">
      <c r="A786" s="240" t="str">
        <f>IFERROR(INDEX('All Ticker P&amp;L'!$A$2:$A$1001,MATCH(ROWS($A$2:A786),'All Ticker P&amp;L'!$N$2:$N$1001,0)),"")</f>
        <v/>
      </c>
      <c r="B786" s="240" t="str">
        <f t="shared" si="113"/>
        <v/>
      </c>
      <c r="C786" s="240" t="str">
        <f t="shared" si="114"/>
        <v/>
      </c>
      <c r="D786" s="240" t="str">
        <f t="shared" si="115"/>
        <v/>
      </c>
      <c r="E786" s="261" t="str">
        <f>IF($A786="","",SUMIFS(Txn[Signed Units],Txn[Key],$A786))</f>
        <v/>
      </c>
      <c r="F786" s="283">
        <f>IF($A786="","",SUMIFS(Txn[Buy Cost],Txn[Key],$A786,Txn[Transaction Order],"&gt;"&amp;IFERROR(_xlfn.MAXIFS(Txn[Transaction Order],Txn[Key],$A786,Txn[Running Units],"&gt;-0.000001",Txn[Running Units],"&lt;0.000001"),0)))</f>
      </c>
      <c r="G786" s="283">
        <f>IF($A786="","",IFERROR(F786/SUMIFS(Txn[Units Purchased or Sold],Txn[Key],$A786,Txn[Transaction Order],"&gt;"&amp;IFERROR(_xlfn.MAXIFS(Txn[Transaction Order],Txn[Key],$A786,Txn[Running Units],"&gt;-0.000001",Txn[Running Units],"&lt;0.000001"),0),Txn[Sell (-1) Buy (1) Fees (0) Dividend (2)],1),0))</f>
      </c>
      <c r="H786" s="283">
        <f>IF($A786="","",SUMIFS(Txn[Sell Proceeds],Txn[Key],$A786,Txn[Transaction Order],"&gt;"&amp;IFERROR(_xlfn.MAXIFS(Txn[Transaction Order],Txn[Key],$A786,Txn[Running Units],"&gt;-0.000001",Txn[Running Units],"&lt;0.000001"),0)))</f>
      </c>
      <c r="I786" s="284" t="str">
        <f>IF($A786="","",IFERROR(INDEX(Prices[Current Price],MATCH($A786,Prices[Key],0)),0))</f>
        <v/>
      </c>
      <c r="J786" s="285" t="str">
        <f>IF($A786="","",IFERROR(INDEX(Prices[FX to SGD],MATCH($A786,Prices[Key],0)),1))</f>
        <v/>
      </c>
      <c r="K786" s="283" t="str">
        <f t="shared" si="116"/>
        <v/>
      </c>
      <c r="L786" s="283" t="str">
        <f t="shared" si="117"/>
        <v/>
      </c>
      <c r="M786" s="283" t="str">
        <f t="shared" si="118"/>
        <v/>
      </c>
      <c r="N786" s="286" t="str">
        <f t="shared" si="119"/>
        <v/>
      </c>
      <c r="O786" t="str">
        <f>IF($A786="","",IFERROR(INDEX(Prices[Category],MATCH($A786,Prices[Key],0)),"Uncategorized"))</f>
        <v/>
      </c>
      <c r="P786" s="287" t="str">
        <f t="shared" si="120"/>
        <v/>
      </c>
      <c r="Q786" s="287" t="str">
        <f t="shared" si="121"/>
        <v/>
      </c>
    </row>
    <row r="787" spans="1:17" ht="15" customHeight="1" x14ac:dyDescent="0.2">
      <c r="A787" s="240" t="str">
        <f>IFERROR(INDEX('All Ticker P&amp;L'!$A$2:$A$1001,MATCH(ROWS($A$2:A787),'All Ticker P&amp;L'!$N$2:$N$1001,0)),"")</f>
        <v/>
      </c>
      <c r="B787" s="240" t="str">
        <f t="shared" si="113"/>
        <v/>
      </c>
      <c r="C787" s="240" t="str">
        <f t="shared" si="114"/>
        <v/>
      </c>
      <c r="D787" s="240" t="str">
        <f t="shared" si="115"/>
        <v/>
      </c>
      <c r="E787" s="261" t="str">
        <f>IF($A787="","",SUMIFS(Txn[Signed Units],Txn[Key],$A787))</f>
        <v/>
      </c>
      <c r="F787" s="283">
        <f>IF($A787="","",SUMIFS(Txn[Buy Cost],Txn[Key],$A787,Txn[Transaction Order],"&gt;"&amp;IFERROR(_xlfn.MAXIFS(Txn[Transaction Order],Txn[Key],$A787,Txn[Running Units],"&gt;-0.000001",Txn[Running Units],"&lt;0.000001"),0)))</f>
      </c>
      <c r="G787" s="283">
        <f>IF($A787="","",IFERROR(F787/SUMIFS(Txn[Units Purchased or Sold],Txn[Key],$A787,Txn[Transaction Order],"&gt;"&amp;IFERROR(_xlfn.MAXIFS(Txn[Transaction Order],Txn[Key],$A787,Txn[Running Units],"&gt;-0.000001",Txn[Running Units],"&lt;0.000001"),0),Txn[Sell (-1) Buy (1) Fees (0) Dividend (2)],1),0))</f>
      </c>
      <c r="H787" s="283">
        <f>IF($A787="","",SUMIFS(Txn[Sell Proceeds],Txn[Key],$A787,Txn[Transaction Order],"&gt;"&amp;IFERROR(_xlfn.MAXIFS(Txn[Transaction Order],Txn[Key],$A787,Txn[Running Units],"&gt;-0.000001",Txn[Running Units],"&lt;0.000001"),0)))</f>
      </c>
      <c r="I787" s="284" t="str">
        <f>IF($A787="","",IFERROR(INDEX(Prices[Current Price],MATCH($A787,Prices[Key],0)),0))</f>
        <v/>
      </c>
      <c r="J787" s="285" t="str">
        <f>IF($A787="","",IFERROR(INDEX(Prices[FX to SGD],MATCH($A787,Prices[Key],0)),1))</f>
        <v/>
      </c>
      <c r="K787" s="283" t="str">
        <f t="shared" si="116"/>
        <v/>
      </c>
      <c r="L787" s="283" t="str">
        <f t="shared" si="117"/>
        <v/>
      </c>
      <c r="M787" s="283" t="str">
        <f t="shared" si="118"/>
        <v/>
      </c>
      <c r="N787" s="286" t="str">
        <f t="shared" si="119"/>
        <v/>
      </c>
      <c r="O787" t="str">
        <f>IF($A787="","",IFERROR(INDEX(Prices[Category],MATCH($A787,Prices[Key],0)),"Uncategorized"))</f>
        <v/>
      </c>
      <c r="P787" s="287" t="str">
        <f t="shared" si="120"/>
        <v/>
      </c>
      <c r="Q787" s="287" t="str">
        <f t="shared" si="121"/>
        <v/>
      </c>
    </row>
    <row r="788" spans="1:17" ht="15" customHeight="1" x14ac:dyDescent="0.2">
      <c r="A788" s="240" t="str">
        <f>IFERROR(INDEX('All Ticker P&amp;L'!$A$2:$A$1001,MATCH(ROWS($A$2:A788),'All Ticker P&amp;L'!$N$2:$N$1001,0)),"")</f>
        <v/>
      </c>
      <c r="B788" s="240" t="str">
        <f t="shared" si="113"/>
        <v/>
      </c>
      <c r="C788" s="240" t="str">
        <f t="shared" si="114"/>
        <v/>
      </c>
      <c r="D788" s="240" t="str">
        <f t="shared" si="115"/>
        <v/>
      </c>
      <c r="E788" s="261" t="str">
        <f>IF($A788="","",SUMIFS(Txn[Signed Units],Txn[Key],$A788))</f>
        <v/>
      </c>
      <c r="F788" s="283">
        <f>IF($A788="","",SUMIFS(Txn[Buy Cost],Txn[Key],$A788,Txn[Transaction Order],"&gt;"&amp;IFERROR(_xlfn.MAXIFS(Txn[Transaction Order],Txn[Key],$A788,Txn[Running Units],"&gt;-0.000001",Txn[Running Units],"&lt;0.000001"),0)))</f>
      </c>
      <c r="G788" s="283">
        <f>IF($A788="","",IFERROR(F788/SUMIFS(Txn[Units Purchased or Sold],Txn[Key],$A788,Txn[Transaction Order],"&gt;"&amp;IFERROR(_xlfn.MAXIFS(Txn[Transaction Order],Txn[Key],$A788,Txn[Running Units],"&gt;-0.000001",Txn[Running Units],"&lt;0.000001"),0),Txn[Sell (-1) Buy (1) Fees (0) Dividend (2)],1),0))</f>
      </c>
      <c r="H788" s="283">
        <f>IF($A788="","",SUMIFS(Txn[Sell Proceeds],Txn[Key],$A788,Txn[Transaction Order],"&gt;"&amp;IFERROR(_xlfn.MAXIFS(Txn[Transaction Order],Txn[Key],$A788,Txn[Running Units],"&gt;-0.000001",Txn[Running Units],"&lt;0.000001"),0)))</f>
      </c>
      <c r="I788" s="284" t="str">
        <f>IF($A788="","",IFERROR(INDEX(Prices[Current Price],MATCH($A788,Prices[Key],0)),0))</f>
        <v/>
      </c>
      <c r="J788" s="285" t="str">
        <f>IF($A788="","",IFERROR(INDEX(Prices[FX to SGD],MATCH($A788,Prices[Key],0)),1))</f>
        <v/>
      </c>
      <c r="K788" s="283" t="str">
        <f t="shared" si="116"/>
        <v/>
      </c>
      <c r="L788" s="283" t="str">
        <f t="shared" si="117"/>
        <v/>
      </c>
      <c r="M788" s="283" t="str">
        <f t="shared" si="118"/>
        <v/>
      </c>
      <c r="N788" s="286" t="str">
        <f t="shared" si="119"/>
        <v/>
      </c>
      <c r="O788" t="str">
        <f>IF($A788="","",IFERROR(INDEX(Prices[Category],MATCH($A788,Prices[Key],0)),"Uncategorized"))</f>
        <v/>
      </c>
      <c r="P788" s="287" t="str">
        <f t="shared" si="120"/>
        <v/>
      </c>
      <c r="Q788" s="287" t="str">
        <f t="shared" si="121"/>
        <v/>
      </c>
    </row>
    <row r="789" spans="1:17" ht="15" customHeight="1" x14ac:dyDescent="0.2">
      <c r="A789" s="240" t="str">
        <f>IFERROR(INDEX('All Ticker P&amp;L'!$A$2:$A$1001,MATCH(ROWS($A$2:A789),'All Ticker P&amp;L'!$N$2:$N$1001,0)),"")</f>
        <v/>
      </c>
      <c r="B789" s="240" t="str">
        <f t="shared" si="113"/>
        <v/>
      </c>
      <c r="C789" s="240" t="str">
        <f t="shared" si="114"/>
        <v/>
      </c>
      <c r="D789" s="240" t="str">
        <f t="shared" si="115"/>
        <v/>
      </c>
      <c r="E789" s="261" t="str">
        <f>IF($A789="","",SUMIFS(Txn[Signed Units],Txn[Key],$A789))</f>
        <v/>
      </c>
      <c r="F789" s="283">
        <f>IF($A789="","",SUMIFS(Txn[Buy Cost],Txn[Key],$A789,Txn[Transaction Order],"&gt;"&amp;IFERROR(_xlfn.MAXIFS(Txn[Transaction Order],Txn[Key],$A789,Txn[Running Units],"&gt;-0.000001",Txn[Running Units],"&lt;0.000001"),0)))</f>
      </c>
      <c r="G789" s="283">
        <f>IF($A789="","",IFERROR(F789/SUMIFS(Txn[Units Purchased or Sold],Txn[Key],$A789,Txn[Transaction Order],"&gt;"&amp;IFERROR(_xlfn.MAXIFS(Txn[Transaction Order],Txn[Key],$A789,Txn[Running Units],"&gt;-0.000001",Txn[Running Units],"&lt;0.000001"),0),Txn[Sell (-1) Buy (1) Fees (0) Dividend (2)],1),0))</f>
      </c>
      <c r="H789" s="283">
        <f>IF($A789="","",SUMIFS(Txn[Sell Proceeds],Txn[Key],$A789,Txn[Transaction Order],"&gt;"&amp;IFERROR(_xlfn.MAXIFS(Txn[Transaction Order],Txn[Key],$A789,Txn[Running Units],"&gt;-0.000001",Txn[Running Units],"&lt;0.000001"),0)))</f>
      </c>
      <c r="I789" s="284" t="str">
        <f>IF($A789="","",IFERROR(INDEX(Prices[Current Price],MATCH($A789,Prices[Key],0)),0))</f>
        <v/>
      </c>
      <c r="J789" s="285" t="str">
        <f>IF($A789="","",IFERROR(INDEX(Prices[FX to SGD],MATCH($A789,Prices[Key],0)),1))</f>
        <v/>
      </c>
      <c r="K789" s="283" t="str">
        <f t="shared" si="116"/>
        <v/>
      </c>
      <c r="L789" s="283" t="str">
        <f t="shared" si="117"/>
        <v/>
      </c>
      <c r="M789" s="283" t="str">
        <f t="shared" si="118"/>
        <v/>
      </c>
      <c r="N789" s="286" t="str">
        <f t="shared" si="119"/>
        <v/>
      </c>
      <c r="O789" t="str">
        <f>IF($A789="","",IFERROR(INDEX(Prices[Category],MATCH($A789,Prices[Key],0)),"Uncategorized"))</f>
        <v/>
      </c>
      <c r="P789" s="287" t="str">
        <f t="shared" si="120"/>
        <v/>
      </c>
      <c r="Q789" s="287" t="str">
        <f t="shared" si="121"/>
        <v/>
      </c>
    </row>
    <row r="790" spans="1:17" ht="15" customHeight="1" x14ac:dyDescent="0.2">
      <c r="A790" s="240" t="str">
        <f>IFERROR(INDEX('All Ticker P&amp;L'!$A$2:$A$1001,MATCH(ROWS($A$2:A790),'All Ticker P&amp;L'!$N$2:$N$1001,0)),"")</f>
        <v/>
      </c>
      <c r="B790" s="240" t="str">
        <f t="shared" si="113"/>
        <v/>
      </c>
      <c r="C790" s="240" t="str">
        <f t="shared" si="114"/>
        <v/>
      </c>
      <c r="D790" s="240" t="str">
        <f t="shared" si="115"/>
        <v/>
      </c>
      <c r="E790" s="261" t="str">
        <f>IF($A790="","",SUMIFS(Txn[Signed Units],Txn[Key],$A790))</f>
        <v/>
      </c>
      <c r="F790" s="283">
        <f>IF($A790="","",SUMIFS(Txn[Buy Cost],Txn[Key],$A790,Txn[Transaction Order],"&gt;"&amp;IFERROR(_xlfn.MAXIFS(Txn[Transaction Order],Txn[Key],$A790,Txn[Running Units],"&gt;-0.000001",Txn[Running Units],"&lt;0.000001"),0)))</f>
      </c>
      <c r="G790" s="283">
        <f>IF($A790="","",IFERROR(F790/SUMIFS(Txn[Units Purchased or Sold],Txn[Key],$A790,Txn[Transaction Order],"&gt;"&amp;IFERROR(_xlfn.MAXIFS(Txn[Transaction Order],Txn[Key],$A790,Txn[Running Units],"&gt;-0.000001",Txn[Running Units],"&lt;0.000001"),0),Txn[Sell (-1) Buy (1) Fees (0) Dividend (2)],1),0))</f>
      </c>
      <c r="H790" s="283">
        <f>IF($A790="","",SUMIFS(Txn[Sell Proceeds],Txn[Key],$A790,Txn[Transaction Order],"&gt;"&amp;IFERROR(_xlfn.MAXIFS(Txn[Transaction Order],Txn[Key],$A790,Txn[Running Units],"&gt;-0.000001",Txn[Running Units],"&lt;0.000001"),0)))</f>
      </c>
      <c r="I790" s="284" t="str">
        <f>IF($A790="","",IFERROR(INDEX(Prices[Current Price],MATCH($A790,Prices[Key],0)),0))</f>
        <v/>
      </c>
      <c r="J790" s="285" t="str">
        <f>IF($A790="","",IFERROR(INDEX(Prices[FX to SGD],MATCH($A790,Prices[Key],0)),1))</f>
        <v/>
      </c>
      <c r="K790" s="283" t="str">
        <f t="shared" si="116"/>
        <v/>
      </c>
      <c r="L790" s="283" t="str">
        <f t="shared" si="117"/>
        <v/>
      </c>
      <c r="M790" s="283" t="str">
        <f t="shared" si="118"/>
        <v/>
      </c>
      <c r="N790" s="286" t="str">
        <f t="shared" si="119"/>
        <v/>
      </c>
      <c r="O790" t="str">
        <f>IF($A790="","",IFERROR(INDEX(Prices[Category],MATCH($A790,Prices[Key],0)),"Uncategorized"))</f>
        <v/>
      </c>
      <c r="P790" s="287" t="str">
        <f t="shared" si="120"/>
        <v/>
      </c>
      <c r="Q790" s="287" t="str">
        <f t="shared" si="121"/>
        <v/>
      </c>
    </row>
    <row r="791" spans="1:17" ht="15" customHeight="1" x14ac:dyDescent="0.2">
      <c r="A791" s="240" t="str">
        <f>IFERROR(INDEX('All Ticker P&amp;L'!$A$2:$A$1001,MATCH(ROWS($A$2:A791),'All Ticker P&amp;L'!$N$2:$N$1001,0)),"")</f>
        <v/>
      </c>
      <c r="B791" s="240" t="str">
        <f t="shared" si="113"/>
        <v/>
      </c>
      <c r="C791" s="240" t="str">
        <f t="shared" si="114"/>
        <v/>
      </c>
      <c r="D791" s="240" t="str">
        <f t="shared" si="115"/>
        <v/>
      </c>
      <c r="E791" s="261" t="str">
        <f>IF($A791="","",SUMIFS(Txn[Signed Units],Txn[Key],$A791))</f>
        <v/>
      </c>
      <c r="F791" s="283">
        <f>IF($A791="","",SUMIFS(Txn[Buy Cost],Txn[Key],$A791,Txn[Transaction Order],"&gt;"&amp;IFERROR(_xlfn.MAXIFS(Txn[Transaction Order],Txn[Key],$A791,Txn[Running Units],"&gt;-0.000001",Txn[Running Units],"&lt;0.000001"),0)))</f>
      </c>
      <c r="G791" s="283">
        <f>IF($A791="","",IFERROR(F791/SUMIFS(Txn[Units Purchased or Sold],Txn[Key],$A791,Txn[Transaction Order],"&gt;"&amp;IFERROR(_xlfn.MAXIFS(Txn[Transaction Order],Txn[Key],$A791,Txn[Running Units],"&gt;-0.000001",Txn[Running Units],"&lt;0.000001"),0),Txn[Sell (-1) Buy (1) Fees (0) Dividend (2)],1),0))</f>
      </c>
      <c r="H791" s="283">
        <f>IF($A791="","",SUMIFS(Txn[Sell Proceeds],Txn[Key],$A791,Txn[Transaction Order],"&gt;"&amp;IFERROR(_xlfn.MAXIFS(Txn[Transaction Order],Txn[Key],$A791,Txn[Running Units],"&gt;-0.000001",Txn[Running Units],"&lt;0.000001"),0)))</f>
      </c>
      <c r="I791" s="284" t="str">
        <f>IF($A791="","",IFERROR(INDEX(Prices[Current Price],MATCH($A791,Prices[Key],0)),0))</f>
        <v/>
      </c>
      <c r="J791" s="285" t="str">
        <f>IF($A791="","",IFERROR(INDEX(Prices[FX to SGD],MATCH($A791,Prices[Key],0)),1))</f>
        <v/>
      </c>
      <c r="K791" s="283" t="str">
        <f t="shared" si="116"/>
        <v/>
      </c>
      <c r="L791" s="283" t="str">
        <f t="shared" si="117"/>
        <v/>
      </c>
      <c r="M791" s="283" t="str">
        <f t="shared" si="118"/>
        <v/>
      </c>
      <c r="N791" s="286" t="str">
        <f t="shared" si="119"/>
        <v/>
      </c>
      <c r="O791" t="str">
        <f>IF($A791="","",IFERROR(INDEX(Prices[Category],MATCH($A791,Prices[Key],0)),"Uncategorized"))</f>
        <v/>
      </c>
      <c r="P791" s="287" t="str">
        <f t="shared" si="120"/>
        <v/>
      </c>
      <c r="Q791" s="287" t="str">
        <f t="shared" si="121"/>
        <v/>
      </c>
    </row>
    <row r="792" spans="1:17" ht="15" customHeight="1" x14ac:dyDescent="0.2">
      <c r="A792" s="240" t="str">
        <f>IFERROR(INDEX('All Ticker P&amp;L'!$A$2:$A$1001,MATCH(ROWS($A$2:A792),'All Ticker P&amp;L'!$N$2:$N$1001,0)),"")</f>
        <v/>
      </c>
      <c r="B792" s="240" t="str">
        <f t="shared" si="113"/>
        <v/>
      </c>
      <c r="C792" s="240" t="str">
        <f t="shared" si="114"/>
        <v/>
      </c>
      <c r="D792" s="240" t="str">
        <f t="shared" si="115"/>
        <v/>
      </c>
      <c r="E792" s="261" t="str">
        <f>IF($A792="","",SUMIFS(Txn[Signed Units],Txn[Key],$A792))</f>
        <v/>
      </c>
      <c r="F792" s="283">
        <f>IF($A792="","",SUMIFS(Txn[Buy Cost],Txn[Key],$A792,Txn[Transaction Order],"&gt;"&amp;IFERROR(_xlfn.MAXIFS(Txn[Transaction Order],Txn[Key],$A792,Txn[Running Units],"&gt;-0.000001",Txn[Running Units],"&lt;0.000001"),0)))</f>
      </c>
      <c r="G792" s="283">
        <f>IF($A792="","",IFERROR(F792/SUMIFS(Txn[Units Purchased or Sold],Txn[Key],$A792,Txn[Transaction Order],"&gt;"&amp;IFERROR(_xlfn.MAXIFS(Txn[Transaction Order],Txn[Key],$A792,Txn[Running Units],"&gt;-0.000001",Txn[Running Units],"&lt;0.000001"),0),Txn[Sell (-1) Buy (1) Fees (0) Dividend (2)],1),0))</f>
      </c>
      <c r="H792" s="283">
        <f>IF($A792="","",SUMIFS(Txn[Sell Proceeds],Txn[Key],$A792,Txn[Transaction Order],"&gt;"&amp;IFERROR(_xlfn.MAXIFS(Txn[Transaction Order],Txn[Key],$A792,Txn[Running Units],"&gt;-0.000001",Txn[Running Units],"&lt;0.000001"),0)))</f>
      </c>
      <c r="I792" s="284" t="str">
        <f>IF($A792="","",IFERROR(INDEX(Prices[Current Price],MATCH($A792,Prices[Key],0)),0))</f>
        <v/>
      </c>
      <c r="J792" s="285" t="str">
        <f>IF($A792="","",IFERROR(INDEX(Prices[FX to SGD],MATCH($A792,Prices[Key],0)),1))</f>
        <v/>
      </c>
      <c r="K792" s="283" t="str">
        <f t="shared" si="116"/>
        <v/>
      </c>
      <c r="L792" s="283" t="str">
        <f t="shared" si="117"/>
        <v/>
      </c>
      <c r="M792" s="283" t="str">
        <f t="shared" si="118"/>
        <v/>
      </c>
      <c r="N792" s="286" t="str">
        <f t="shared" si="119"/>
        <v/>
      </c>
      <c r="O792" t="str">
        <f>IF($A792="","",IFERROR(INDEX(Prices[Category],MATCH($A792,Prices[Key],0)),"Uncategorized"))</f>
        <v/>
      </c>
      <c r="P792" s="287" t="str">
        <f t="shared" si="120"/>
        <v/>
      </c>
      <c r="Q792" s="287" t="str">
        <f t="shared" si="121"/>
        <v/>
      </c>
    </row>
    <row r="793" spans="1:17" ht="15" customHeight="1" x14ac:dyDescent="0.2">
      <c r="A793" s="240" t="str">
        <f>IFERROR(INDEX('All Ticker P&amp;L'!$A$2:$A$1001,MATCH(ROWS($A$2:A793),'All Ticker P&amp;L'!$N$2:$N$1001,0)),"")</f>
        <v/>
      </c>
      <c r="B793" s="240" t="str">
        <f t="shared" si="113"/>
        <v/>
      </c>
      <c r="C793" s="240" t="str">
        <f t="shared" si="114"/>
        <v/>
      </c>
      <c r="D793" s="240" t="str">
        <f t="shared" si="115"/>
        <v/>
      </c>
      <c r="E793" s="261" t="str">
        <f>IF($A793="","",SUMIFS(Txn[Signed Units],Txn[Key],$A793))</f>
        <v/>
      </c>
      <c r="F793" s="283">
        <f>IF($A793="","",SUMIFS(Txn[Buy Cost],Txn[Key],$A793,Txn[Transaction Order],"&gt;"&amp;IFERROR(_xlfn.MAXIFS(Txn[Transaction Order],Txn[Key],$A793,Txn[Running Units],"&gt;-0.000001",Txn[Running Units],"&lt;0.000001"),0)))</f>
      </c>
      <c r="G793" s="283">
        <f>IF($A793="","",IFERROR(F793/SUMIFS(Txn[Units Purchased or Sold],Txn[Key],$A793,Txn[Transaction Order],"&gt;"&amp;IFERROR(_xlfn.MAXIFS(Txn[Transaction Order],Txn[Key],$A793,Txn[Running Units],"&gt;-0.000001",Txn[Running Units],"&lt;0.000001"),0),Txn[Sell (-1) Buy (1) Fees (0) Dividend (2)],1),0))</f>
      </c>
      <c r="H793" s="283">
        <f>IF($A793="","",SUMIFS(Txn[Sell Proceeds],Txn[Key],$A793,Txn[Transaction Order],"&gt;"&amp;IFERROR(_xlfn.MAXIFS(Txn[Transaction Order],Txn[Key],$A793,Txn[Running Units],"&gt;-0.000001",Txn[Running Units],"&lt;0.000001"),0)))</f>
      </c>
      <c r="I793" s="284" t="str">
        <f>IF($A793="","",IFERROR(INDEX(Prices[Current Price],MATCH($A793,Prices[Key],0)),0))</f>
        <v/>
      </c>
      <c r="J793" s="285" t="str">
        <f>IF($A793="","",IFERROR(INDEX(Prices[FX to SGD],MATCH($A793,Prices[Key],0)),1))</f>
        <v/>
      </c>
      <c r="K793" s="283" t="str">
        <f t="shared" si="116"/>
        <v/>
      </c>
      <c r="L793" s="283" t="str">
        <f t="shared" si="117"/>
        <v/>
      </c>
      <c r="M793" s="283" t="str">
        <f t="shared" si="118"/>
        <v/>
      </c>
      <c r="N793" s="286" t="str">
        <f t="shared" si="119"/>
        <v/>
      </c>
      <c r="O793" t="str">
        <f>IF($A793="","",IFERROR(INDEX(Prices[Category],MATCH($A793,Prices[Key],0)),"Uncategorized"))</f>
        <v/>
      </c>
      <c r="P793" s="287" t="str">
        <f t="shared" si="120"/>
        <v/>
      </c>
      <c r="Q793" s="287" t="str">
        <f t="shared" si="121"/>
        <v/>
      </c>
    </row>
    <row r="794" spans="1:17" ht="15" customHeight="1" x14ac:dyDescent="0.2">
      <c r="A794" s="240" t="str">
        <f>IFERROR(INDEX('All Ticker P&amp;L'!$A$2:$A$1001,MATCH(ROWS($A$2:A794),'All Ticker P&amp;L'!$N$2:$N$1001,0)),"")</f>
        <v/>
      </c>
      <c r="B794" s="240" t="str">
        <f t="shared" si="113"/>
        <v/>
      </c>
      <c r="C794" s="240" t="str">
        <f t="shared" si="114"/>
        <v/>
      </c>
      <c r="D794" s="240" t="str">
        <f t="shared" si="115"/>
        <v/>
      </c>
      <c r="E794" s="261" t="str">
        <f>IF($A794="","",SUMIFS(Txn[Signed Units],Txn[Key],$A794))</f>
        <v/>
      </c>
      <c r="F794" s="283">
        <f>IF($A794="","",SUMIFS(Txn[Buy Cost],Txn[Key],$A794,Txn[Transaction Order],"&gt;"&amp;IFERROR(_xlfn.MAXIFS(Txn[Transaction Order],Txn[Key],$A794,Txn[Running Units],"&gt;-0.000001",Txn[Running Units],"&lt;0.000001"),0)))</f>
      </c>
      <c r="G794" s="283">
        <f>IF($A794="","",IFERROR(F794/SUMIFS(Txn[Units Purchased or Sold],Txn[Key],$A794,Txn[Transaction Order],"&gt;"&amp;IFERROR(_xlfn.MAXIFS(Txn[Transaction Order],Txn[Key],$A794,Txn[Running Units],"&gt;-0.000001",Txn[Running Units],"&lt;0.000001"),0),Txn[Sell (-1) Buy (1) Fees (0) Dividend (2)],1),0))</f>
      </c>
      <c r="H794" s="283">
        <f>IF($A794="","",SUMIFS(Txn[Sell Proceeds],Txn[Key],$A794,Txn[Transaction Order],"&gt;"&amp;IFERROR(_xlfn.MAXIFS(Txn[Transaction Order],Txn[Key],$A794,Txn[Running Units],"&gt;-0.000001",Txn[Running Units],"&lt;0.000001"),0)))</f>
      </c>
      <c r="I794" s="284" t="str">
        <f>IF($A794="","",IFERROR(INDEX(Prices[Current Price],MATCH($A794,Prices[Key],0)),0))</f>
        <v/>
      </c>
      <c r="J794" s="285" t="str">
        <f>IF($A794="","",IFERROR(INDEX(Prices[FX to SGD],MATCH($A794,Prices[Key],0)),1))</f>
        <v/>
      </c>
      <c r="K794" s="283" t="str">
        <f t="shared" si="116"/>
        <v/>
      </c>
      <c r="L794" s="283" t="str">
        <f t="shared" si="117"/>
        <v/>
      </c>
      <c r="M794" s="283" t="str">
        <f t="shared" si="118"/>
        <v/>
      </c>
      <c r="N794" s="286" t="str">
        <f t="shared" si="119"/>
        <v/>
      </c>
      <c r="O794" t="str">
        <f>IF($A794="","",IFERROR(INDEX(Prices[Category],MATCH($A794,Prices[Key],0)),"Uncategorized"))</f>
        <v/>
      </c>
      <c r="P794" s="287" t="str">
        <f t="shared" si="120"/>
        <v/>
      </c>
      <c r="Q794" s="287" t="str">
        <f t="shared" si="121"/>
        <v/>
      </c>
    </row>
    <row r="795" spans="1:17" ht="15" customHeight="1" x14ac:dyDescent="0.2">
      <c r="A795" s="240" t="str">
        <f>IFERROR(INDEX('All Ticker P&amp;L'!$A$2:$A$1001,MATCH(ROWS($A$2:A795),'All Ticker P&amp;L'!$N$2:$N$1001,0)),"")</f>
        <v/>
      </c>
      <c r="B795" s="240" t="str">
        <f t="shared" si="113"/>
        <v/>
      </c>
      <c r="C795" s="240" t="str">
        <f t="shared" si="114"/>
        <v/>
      </c>
      <c r="D795" s="240" t="str">
        <f t="shared" si="115"/>
        <v/>
      </c>
      <c r="E795" s="261" t="str">
        <f>IF($A795="","",SUMIFS(Txn[Signed Units],Txn[Key],$A795))</f>
        <v/>
      </c>
      <c r="F795" s="283">
        <f>IF($A795="","",SUMIFS(Txn[Buy Cost],Txn[Key],$A795,Txn[Transaction Order],"&gt;"&amp;IFERROR(_xlfn.MAXIFS(Txn[Transaction Order],Txn[Key],$A795,Txn[Running Units],"&gt;-0.000001",Txn[Running Units],"&lt;0.000001"),0)))</f>
      </c>
      <c r="G795" s="283">
        <f>IF($A795="","",IFERROR(F795/SUMIFS(Txn[Units Purchased or Sold],Txn[Key],$A795,Txn[Transaction Order],"&gt;"&amp;IFERROR(_xlfn.MAXIFS(Txn[Transaction Order],Txn[Key],$A795,Txn[Running Units],"&gt;-0.000001",Txn[Running Units],"&lt;0.000001"),0),Txn[Sell (-1) Buy (1) Fees (0) Dividend (2)],1),0))</f>
      </c>
      <c r="H795" s="283">
        <f>IF($A795="","",SUMIFS(Txn[Sell Proceeds],Txn[Key],$A795,Txn[Transaction Order],"&gt;"&amp;IFERROR(_xlfn.MAXIFS(Txn[Transaction Order],Txn[Key],$A795,Txn[Running Units],"&gt;-0.000001",Txn[Running Units],"&lt;0.000001"),0)))</f>
      </c>
      <c r="I795" s="284" t="str">
        <f>IF($A795="","",IFERROR(INDEX(Prices[Current Price],MATCH($A795,Prices[Key],0)),0))</f>
        <v/>
      </c>
      <c r="J795" s="285" t="str">
        <f>IF($A795="","",IFERROR(INDEX(Prices[FX to SGD],MATCH($A795,Prices[Key],0)),1))</f>
        <v/>
      </c>
      <c r="K795" s="283" t="str">
        <f t="shared" si="116"/>
        <v/>
      </c>
      <c r="L795" s="283" t="str">
        <f t="shared" si="117"/>
        <v/>
      </c>
      <c r="M795" s="283" t="str">
        <f t="shared" si="118"/>
        <v/>
      </c>
      <c r="N795" s="286" t="str">
        <f t="shared" si="119"/>
        <v/>
      </c>
      <c r="O795" t="str">
        <f>IF($A795="","",IFERROR(INDEX(Prices[Category],MATCH($A795,Prices[Key],0)),"Uncategorized"))</f>
        <v/>
      </c>
      <c r="P795" s="287" t="str">
        <f t="shared" si="120"/>
        <v/>
      </c>
      <c r="Q795" s="287" t="str">
        <f t="shared" si="121"/>
        <v/>
      </c>
    </row>
    <row r="796" spans="1:17" ht="15" customHeight="1" x14ac:dyDescent="0.2">
      <c r="A796" s="240" t="str">
        <f>IFERROR(INDEX('All Ticker P&amp;L'!$A$2:$A$1001,MATCH(ROWS($A$2:A796),'All Ticker P&amp;L'!$N$2:$N$1001,0)),"")</f>
        <v/>
      </c>
      <c r="B796" s="240" t="str">
        <f t="shared" si="113"/>
        <v/>
      </c>
      <c r="C796" s="240" t="str">
        <f t="shared" si="114"/>
        <v/>
      </c>
      <c r="D796" s="240" t="str">
        <f t="shared" si="115"/>
        <v/>
      </c>
      <c r="E796" s="261" t="str">
        <f>IF($A796="","",SUMIFS(Txn[Signed Units],Txn[Key],$A796))</f>
        <v/>
      </c>
      <c r="F796" s="283">
        <f>IF($A796="","",SUMIFS(Txn[Buy Cost],Txn[Key],$A796,Txn[Transaction Order],"&gt;"&amp;IFERROR(_xlfn.MAXIFS(Txn[Transaction Order],Txn[Key],$A796,Txn[Running Units],"&gt;-0.000001",Txn[Running Units],"&lt;0.000001"),0)))</f>
      </c>
      <c r="G796" s="283">
        <f>IF($A796="","",IFERROR(F796/SUMIFS(Txn[Units Purchased or Sold],Txn[Key],$A796,Txn[Transaction Order],"&gt;"&amp;IFERROR(_xlfn.MAXIFS(Txn[Transaction Order],Txn[Key],$A796,Txn[Running Units],"&gt;-0.000001",Txn[Running Units],"&lt;0.000001"),0),Txn[Sell (-1) Buy (1) Fees (0) Dividend (2)],1),0))</f>
      </c>
      <c r="H796" s="283">
        <f>IF($A796="","",SUMIFS(Txn[Sell Proceeds],Txn[Key],$A796,Txn[Transaction Order],"&gt;"&amp;IFERROR(_xlfn.MAXIFS(Txn[Transaction Order],Txn[Key],$A796,Txn[Running Units],"&gt;-0.000001",Txn[Running Units],"&lt;0.000001"),0)))</f>
      </c>
      <c r="I796" s="284" t="str">
        <f>IF($A796="","",IFERROR(INDEX(Prices[Current Price],MATCH($A796,Prices[Key],0)),0))</f>
        <v/>
      </c>
      <c r="J796" s="285" t="str">
        <f>IF($A796="","",IFERROR(INDEX(Prices[FX to SGD],MATCH($A796,Prices[Key],0)),1))</f>
        <v/>
      </c>
      <c r="K796" s="283" t="str">
        <f t="shared" si="116"/>
        <v/>
      </c>
      <c r="L796" s="283" t="str">
        <f t="shared" si="117"/>
        <v/>
      </c>
      <c r="M796" s="283" t="str">
        <f t="shared" si="118"/>
        <v/>
      </c>
      <c r="N796" s="286" t="str">
        <f t="shared" si="119"/>
        <v/>
      </c>
      <c r="O796" t="str">
        <f>IF($A796="","",IFERROR(INDEX(Prices[Category],MATCH($A796,Prices[Key],0)),"Uncategorized"))</f>
        <v/>
      </c>
      <c r="P796" s="287" t="str">
        <f t="shared" si="120"/>
        <v/>
      </c>
      <c r="Q796" s="287" t="str">
        <f t="shared" si="121"/>
        <v/>
      </c>
    </row>
    <row r="797" spans="1:17" ht="15" customHeight="1" x14ac:dyDescent="0.2">
      <c r="A797" s="240" t="str">
        <f>IFERROR(INDEX('All Ticker P&amp;L'!$A$2:$A$1001,MATCH(ROWS($A$2:A797),'All Ticker P&amp;L'!$N$2:$N$1001,0)),"")</f>
        <v/>
      </c>
      <c r="B797" s="240" t="str">
        <f t="shared" si="113"/>
        <v/>
      </c>
      <c r="C797" s="240" t="str">
        <f t="shared" si="114"/>
        <v/>
      </c>
      <c r="D797" s="240" t="str">
        <f t="shared" si="115"/>
        <v/>
      </c>
      <c r="E797" s="261" t="str">
        <f>IF($A797="","",SUMIFS(Txn[Signed Units],Txn[Key],$A797))</f>
        <v/>
      </c>
      <c r="F797" s="283">
        <f>IF($A797="","",SUMIFS(Txn[Buy Cost],Txn[Key],$A797,Txn[Transaction Order],"&gt;"&amp;IFERROR(_xlfn.MAXIFS(Txn[Transaction Order],Txn[Key],$A797,Txn[Running Units],"&gt;-0.000001",Txn[Running Units],"&lt;0.000001"),0)))</f>
      </c>
      <c r="G797" s="283">
        <f>IF($A797="","",IFERROR(F797/SUMIFS(Txn[Units Purchased or Sold],Txn[Key],$A797,Txn[Transaction Order],"&gt;"&amp;IFERROR(_xlfn.MAXIFS(Txn[Transaction Order],Txn[Key],$A797,Txn[Running Units],"&gt;-0.000001",Txn[Running Units],"&lt;0.000001"),0),Txn[Sell (-1) Buy (1) Fees (0) Dividend (2)],1),0))</f>
      </c>
      <c r="H797" s="283">
        <f>IF($A797="","",SUMIFS(Txn[Sell Proceeds],Txn[Key],$A797,Txn[Transaction Order],"&gt;"&amp;IFERROR(_xlfn.MAXIFS(Txn[Transaction Order],Txn[Key],$A797,Txn[Running Units],"&gt;-0.000001",Txn[Running Units],"&lt;0.000001"),0)))</f>
      </c>
      <c r="I797" s="284" t="str">
        <f>IF($A797="","",IFERROR(INDEX(Prices[Current Price],MATCH($A797,Prices[Key],0)),0))</f>
        <v/>
      </c>
      <c r="J797" s="285" t="str">
        <f>IF($A797="","",IFERROR(INDEX(Prices[FX to SGD],MATCH($A797,Prices[Key],0)),1))</f>
        <v/>
      </c>
      <c r="K797" s="283" t="str">
        <f t="shared" si="116"/>
        <v/>
      </c>
      <c r="L797" s="283" t="str">
        <f t="shared" si="117"/>
        <v/>
      </c>
      <c r="M797" s="283" t="str">
        <f t="shared" si="118"/>
        <v/>
      </c>
      <c r="N797" s="286" t="str">
        <f t="shared" si="119"/>
        <v/>
      </c>
      <c r="O797" t="str">
        <f>IF($A797="","",IFERROR(INDEX(Prices[Category],MATCH($A797,Prices[Key],0)),"Uncategorized"))</f>
        <v/>
      </c>
      <c r="P797" s="287" t="str">
        <f t="shared" si="120"/>
        <v/>
      </c>
      <c r="Q797" s="287" t="str">
        <f t="shared" si="121"/>
        <v/>
      </c>
    </row>
    <row r="798" spans="1:17" ht="15" customHeight="1" x14ac:dyDescent="0.2">
      <c r="A798" s="240" t="str">
        <f>IFERROR(INDEX('All Ticker P&amp;L'!$A$2:$A$1001,MATCH(ROWS($A$2:A798),'All Ticker P&amp;L'!$N$2:$N$1001,0)),"")</f>
        <v/>
      </c>
      <c r="B798" s="240" t="str">
        <f t="shared" si="113"/>
        <v/>
      </c>
      <c r="C798" s="240" t="str">
        <f t="shared" si="114"/>
        <v/>
      </c>
      <c r="D798" s="240" t="str">
        <f t="shared" si="115"/>
        <v/>
      </c>
      <c r="E798" s="261" t="str">
        <f>IF($A798="","",SUMIFS(Txn[Signed Units],Txn[Key],$A798))</f>
        <v/>
      </c>
      <c r="F798" s="283">
        <f>IF($A798="","",SUMIFS(Txn[Buy Cost],Txn[Key],$A798,Txn[Transaction Order],"&gt;"&amp;IFERROR(_xlfn.MAXIFS(Txn[Transaction Order],Txn[Key],$A798,Txn[Running Units],"&gt;-0.000001",Txn[Running Units],"&lt;0.000001"),0)))</f>
      </c>
      <c r="G798" s="283">
        <f>IF($A798="","",IFERROR(F798/SUMIFS(Txn[Units Purchased or Sold],Txn[Key],$A798,Txn[Transaction Order],"&gt;"&amp;IFERROR(_xlfn.MAXIFS(Txn[Transaction Order],Txn[Key],$A798,Txn[Running Units],"&gt;-0.000001",Txn[Running Units],"&lt;0.000001"),0),Txn[Sell (-1) Buy (1) Fees (0) Dividend (2)],1),0))</f>
      </c>
      <c r="H798" s="283">
        <f>IF($A798="","",SUMIFS(Txn[Sell Proceeds],Txn[Key],$A798,Txn[Transaction Order],"&gt;"&amp;IFERROR(_xlfn.MAXIFS(Txn[Transaction Order],Txn[Key],$A798,Txn[Running Units],"&gt;-0.000001",Txn[Running Units],"&lt;0.000001"),0)))</f>
      </c>
      <c r="I798" s="284" t="str">
        <f>IF($A798="","",IFERROR(INDEX(Prices[Current Price],MATCH($A798,Prices[Key],0)),0))</f>
        <v/>
      </c>
      <c r="J798" s="285" t="str">
        <f>IF($A798="","",IFERROR(INDEX(Prices[FX to SGD],MATCH($A798,Prices[Key],0)),1))</f>
        <v/>
      </c>
      <c r="K798" s="283" t="str">
        <f t="shared" si="116"/>
        <v/>
      </c>
      <c r="L798" s="283" t="str">
        <f t="shared" si="117"/>
        <v/>
      </c>
      <c r="M798" s="283" t="str">
        <f t="shared" si="118"/>
        <v/>
      </c>
      <c r="N798" s="286" t="str">
        <f t="shared" si="119"/>
        <v/>
      </c>
      <c r="O798" t="str">
        <f>IF($A798="","",IFERROR(INDEX(Prices[Category],MATCH($A798,Prices[Key],0)),"Uncategorized"))</f>
        <v/>
      </c>
      <c r="P798" s="287" t="str">
        <f t="shared" si="120"/>
        <v/>
      </c>
      <c r="Q798" s="287" t="str">
        <f t="shared" si="121"/>
        <v/>
      </c>
    </row>
    <row r="799" spans="1:17" ht="15" customHeight="1" x14ac:dyDescent="0.2">
      <c r="A799" s="240" t="str">
        <f>IFERROR(INDEX('All Ticker P&amp;L'!$A$2:$A$1001,MATCH(ROWS($A$2:A799),'All Ticker P&amp;L'!$N$2:$N$1001,0)),"")</f>
        <v/>
      </c>
      <c r="B799" s="240" t="str">
        <f t="shared" si="113"/>
        <v/>
      </c>
      <c r="C799" s="240" t="str">
        <f t="shared" si="114"/>
        <v/>
      </c>
      <c r="D799" s="240" t="str">
        <f t="shared" si="115"/>
        <v/>
      </c>
      <c r="E799" s="261" t="str">
        <f>IF($A799="","",SUMIFS(Txn[Signed Units],Txn[Key],$A799))</f>
        <v/>
      </c>
      <c r="F799" s="283">
        <f>IF($A799="","",SUMIFS(Txn[Buy Cost],Txn[Key],$A799,Txn[Transaction Order],"&gt;"&amp;IFERROR(_xlfn.MAXIFS(Txn[Transaction Order],Txn[Key],$A799,Txn[Running Units],"&gt;-0.000001",Txn[Running Units],"&lt;0.000001"),0)))</f>
      </c>
      <c r="G799" s="283">
        <f>IF($A799="","",IFERROR(F799/SUMIFS(Txn[Units Purchased or Sold],Txn[Key],$A799,Txn[Transaction Order],"&gt;"&amp;IFERROR(_xlfn.MAXIFS(Txn[Transaction Order],Txn[Key],$A799,Txn[Running Units],"&gt;-0.000001",Txn[Running Units],"&lt;0.000001"),0),Txn[Sell (-1) Buy (1) Fees (0) Dividend (2)],1),0))</f>
      </c>
      <c r="H799" s="283">
        <f>IF($A799="","",SUMIFS(Txn[Sell Proceeds],Txn[Key],$A799,Txn[Transaction Order],"&gt;"&amp;IFERROR(_xlfn.MAXIFS(Txn[Transaction Order],Txn[Key],$A799,Txn[Running Units],"&gt;-0.000001",Txn[Running Units],"&lt;0.000001"),0)))</f>
      </c>
      <c r="I799" s="284" t="str">
        <f>IF($A799="","",IFERROR(INDEX(Prices[Current Price],MATCH($A799,Prices[Key],0)),0))</f>
        <v/>
      </c>
      <c r="J799" s="285" t="str">
        <f>IF($A799="","",IFERROR(INDEX(Prices[FX to SGD],MATCH($A799,Prices[Key],0)),1))</f>
        <v/>
      </c>
      <c r="K799" s="283" t="str">
        <f t="shared" si="116"/>
        <v/>
      </c>
      <c r="L799" s="283" t="str">
        <f t="shared" si="117"/>
        <v/>
      </c>
      <c r="M799" s="283" t="str">
        <f t="shared" si="118"/>
        <v/>
      </c>
      <c r="N799" s="286" t="str">
        <f t="shared" si="119"/>
        <v/>
      </c>
      <c r="O799" t="str">
        <f>IF($A799="","",IFERROR(INDEX(Prices[Category],MATCH($A799,Prices[Key],0)),"Uncategorized"))</f>
        <v/>
      </c>
      <c r="P799" s="287" t="str">
        <f t="shared" si="120"/>
        <v/>
      </c>
      <c r="Q799" s="287" t="str">
        <f t="shared" si="121"/>
        <v/>
      </c>
    </row>
    <row r="800" spans="1:17" ht="15" customHeight="1" x14ac:dyDescent="0.2">
      <c r="A800" s="240" t="str">
        <f>IFERROR(INDEX('All Ticker P&amp;L'!$A$2:$A$1001,MATCH(ROWS($A$2:A800),'All Ticker P&amp;L'!$N$2:$N$1001,0)),"")</f>
        <v/>
      </c>
      <c r="B800" s="240" t="str">
        <f t="shared" si="113"/>
        <v/>
      </c>
      <c r="C800" s="240" t="str">
        <f t="shared" si="114"/>
        <v/>
      </c>
      <c r="D800" s="240" t="str">
        <f t="shared" si="115"/>
        <v/>
      </c>
      <c r="E800" s="261" t="str">
        <f>IF($A800="","",SUMIFS(Txn[Signed Units],Txn[Key],$A800))</f>
        <v/>
      </c>
      <c r="F800" s="283">
        <f>IF($A800="","",SUMIFS(Txn[Buy Cost],Txn[Key],$A800,Txn[Transaction Order],"&gt;"&amp;IFERROR(_xlfn.MAXIFS(Txn[Transaction Order],Txn[Key],$A800,Txn[Running Units],"&gt;-0.000001",Txn[Running Units],"&lt;0.000001"),0)))</f>
      </c>
      <c r="G800" s="283">
        <f>IF($A800="","",IFERROR(F800/SUMIFS(Txn[Units Purchased or Sold],Txn[Key],$A800,Txn[Transaction Order],"&gt;"&amp;IFERROR(_xlfn.MAXIFS(Txn[Transaction Order],Txn[Key],$A800,Txn[Running Units],"&gt;-0.000001",Txn[Running Units],"&lt;0.000001"),0),Txn[Sell (-1) Buy (1) Fees (0) Dividend (2)],1),0))</f>
      </c>
      <c r="H800" s="283">
        <f>IF($A800="","",SUMIFS(Txn[Sell Proceeds],Txn[Key],$A800,Txn[Transaction Order],"&gt;"&amp;IFERROR(_xlfn.MAXIFS(Txn[Transaction Order],Txn[Key],$A800,Txn[Running Units],"&gt;-0.000001",Txn[Running Units],"&lt;0.000001"),0)))</f>
      </c>
      <c r="I800" s="284" t="str">
        <f>IF($A800="","",IFERROR(INDEX(Prices[Current Price],MATCH($A800,Prices[Key],0)),0))</f>
        <v/>
      </c>
      <c r="J800" s="285" t="str">
        <f>IF($A800="","",IFERROR(INDEX(Prices[FX to SGD],MATCH($A800,Prices[Key],0)),1))</f>
        <v/>
      </c>
      <c r="K800" s="283" t="str">
        <f t="shared" si="116"/>
        <v/>
      </c>
      <c r="L800" s="283" t="str">
        <f t="shared" si="117"/>
        <v/>
      </c>
      <c r="M800" s="283" t="str">
        <f t="shared" si="118"/>
        <v/>
      </c>
      <c r="N800" s="286" t="str">
        <f t="shared" si="119"/>
        <v/>
      </c>
      <c r="O800" t="str">
        <f>IF($A800="","",IFERROR(INDEX(Prices[Category],MATCH($A800,Prices[Key],0)),"Uncategorized"))</f>
        <v/>
      </c>
      <c r="P800" s="287" t="str">
        <f t="shared" si="120"/>
        <v/>
      </c>
      <c r="Q800" s="287" t="str">
        <f t="shared" si="121"/>
        <v/>
      </c>
    </row>
    <row r="801" spans="1:17" ht="15" customHeight="1" x14ac:dyDescent="0.2">
      <c r="A801" s="240" t="str">
        <f>IFERROR(INDEX('All Ticker P&amp;L'!$A$2:$A$1001,MATCH(ROWS($A$2:A801),'All Ticker P&amp;L'!$N$2:$N$1001,0)),"")</f>
        <v/>
      </c>
      <c r="B801" s="240" t="str">
        <f t="shared" si="113"/>
        <v/>
      </c>
      <c r="C801" s="240" t="str">
        <f t="shared" si="114"/>
        <v/>
      </c>
      <c r="D801" s="240" t="str">
        <f t="shared" si="115"/>
        <v/>
      </c>
      <c r="E801" s="261" t="str">
        <f>IF($A801="","",SUMIFS(Txn[Signed Units],Txn[Key],$A801))</f>
        <v/>
      </c>
      <c r="F801" s="283">
        <f>IF($A801="","",SUMIFS(Txn[Buy Cost],Txn[Key],$A801,Txn[Transaction Order],"&gt;"&amp;IFERROR(_xlfn.MAXIFS(Txn[Transaction Order],Txn[Key],$A801,Txn[Running Units],"&gt;-0.000001",Txn[Running Units],"&lt;0.000001"),0)))</f>
      </c>
      <c r="G801" s="283">
        <f>IF($A801="","",IFERROR(F801/SUMIFS(Txn[Units Purchased or Sold],Txn[Key],$A801,Txn[Transaction Order],"&gt;"&amp;IFERROR(_xlfn.MAXIFS(Txn[Transaction Order],Txn[Key],$A801,Txn[Running Units],"&gt;-0.000001",Txn[Running Units],"&lt;0.000001"),0),Txn[Sell (-1) Buy (1) Fees (0) Dividend (2)],1),0))</f>
      </c>
      <c r="H801" s="283">
        <f>IF($A801="","",SUMIFS(Txn[Sell Proceeds],Txn[Key],$A801,Txn[Transaction Order],"&gt;"&amp;IFERROR(_xlfn.MAXIFS(Txn[Transaction Order],Txn[Key],$A801,Txn[Running Units],"&gt;-0.000001",Txn[Running Units],"&lt;0.000001"),0)))</f>
      </c>
      <c r="I801" s="284" t="str">
        <f>IF($A801="","",IFERROR(INDEX(Prices[Current Price],MATCH($A801,Prices[Key],0)),0))</f>
        <v/>
      </c>
      <c r="J801" s="285" t="str">
        <f>IF($A801="","",IFERROR(INDEX(Prices[FX to SGD],MATCH($A801,Prices[Key],0)),1))</f>
        <v/>
      </c>
      <c r="K801" s="283" t="str">
        <f t="shared" si="116"/>
        <v/>
      </c>
      <c r="L801" s="283" t="str">
        <f t="shared" si="117"/>
        <v/>
      </c>
      <c r="M801" s="283" t="str">
        <f t="shared" si="118"/>
        <v/>
      </c>
      <c r="N801" s="286" t="str">
        <f t="shared" si="119"/>
        <v/>
      </c>
      <c r="O801" t="str">
        <f>IF($A801="","",IFERROR(INDEX(Prices[Category],MATCH($A801,Prices[Key],0)),"Uncategorized"))</f>
        <v/>
      </c>
      <c r="P801" s="287" t="str">
        <f t="shared" si="120"/>
        <v/>
      </c>
      <c r="Q801" s="287" t="str">
        <f t="shared" si="121"/>
        <v/>
      </c>
    </row>
    <row r="802" spans="1:17" ht="15" customHeight="1" x14ac:dyDescent="0.2">
      <c r="A802" s="240" t="str">
        <f>IFERROR(INDEX('All Ticker P&amp;L'!$A$2:$A$1001,MATCH(ROWS($A$2:A802),'All Ticker P&amp;L'!$N$2:$N$1001,0)),"")</f>
        <v/>
      </c>
      <c r="B802" s="240" t="str">
        <f t="shared" si="113"/>
        <v/>
      </c>
      <c r="C802" s="240" t="str">
        <f t="shared" si="114"/>
        <v/>
      </c>
      <c r="D802" s="240" t="str">
        <f t="shared" si="115"/>
        <v/>
      </c>
      <c r="E802" s="261" t="str">
        <f>IF($A802="","",SUMIFS(Txn[Signed Units],Txn[Key],$A802))</f>
        <v/>
      </c>
      <c r="F802" s="283">
        <f>IF($A802="","",SUMIFS(Txn[Buy Cost],Txn[Key],$A802,Txn[Transaction Order],"&gt;"&amp;IFERROR(_xlfn.MAXIFS(Txn[Transaction Order],Txn[Key],$A802,Txn[Running Units],"&gt;-0.000001",Txn[Running Units],"&lt;0.000001"),0)))</f>
      </c>
      <c r="G802" s="283">
        <f>IF($A802="","",IFERROR(F802/SUMIFS(Txn[Units Purchased or Sold],Txn[Key],$A802,Txn[Transaction Order],"&gt;"&amp;IFERROR(_xlfn.MAXIFS(Txn[Transaction Order],Txn[Key],$A802,Txn[Running Units],"&gt;-0.000001",Txn[Running Units],"&lt;0.000001"),0),Txn[Sell (-1) Buy (1) Fees (0) Dividend (2)],1),0))</f>
      </c>
      <c r="H802" s="283">
        <f>IF($A802="","",SUMIFS(Txn[Sell Proceeds],Txn[Key],$A802,Txn[Transaction Order],"&gt;"&amp;IFERROR(_xlfn.MAXIFS(Txn[Transaction Order],Txn[Key],$A802,Txn[Running Units],"&gt;-0.000001",Txn[Running Units],"&lt;0.000001"),0)))</f>
      </c>
      <c r="I802" s="284" t="str">
        <f>IF($A802="","",IFERROR(INDEX(Prices[Current Price],MATCH($A802,Prices[Key],0)),0))</f>
        <v/>
      </c>
      <c r="J802" s="285" t="str">
        <f>IF($A802="","",IFERROR(INDEX(Prices[FX to SGD],MATCH($A802,Prices[Key],0)),1))</f>
        <v/>
      </c>
      <c r="K802" s="283" t="str">
        <f t="shared" si="116"/>
        <v/>
      </c>
      <c r="L802" s="283" t="str">
        <f t="shared" si="117"/>
        <v/>
      </c>
      <c r="M802" s="283" t="str">
        <f t="shared" si="118"/>
        <v/>
      </c>
      <c r="N802" s="286" t="str">
        <f t="shared" si="119"/>
        <v/>
      </c>
      <c r="O802" t="str">
        <f>IF($A802="","",IFERROR(INDEX(Prices[Category],MATCH($A802,Prices[Key],0)),"Uncategorized"))</f>
        <v/>
      </c>
      <c r="P802" s="287" t="str">
        <f t="shared" si="120"/>
        <v/>
      </c>
      <c r="Q802" s="287" t="str">
        <f t="shared" si="121"/>
        <v/>
      </c>
    </row>
    <row r="803" spans="1:17" ht="15" customHeight="1" x14ac:dyDescent="0.2">
      <c r="A803" s="240" t="str">
        <f>IFERROR(INDEX('All Ticker P&amp;L'!$A$2:$A$1001,MATCH(ROWS($A$2:A803),'All Ticker P&amp;L'!$N$2:$N$1001,0)),"")</f>
        <v/>
      </c>
      <c r="B803" s="240" t="str">
        <f t="shared" si="113"/>
        <v/>
      </c>
      <c r="C803" s="240" t="str">
        <f t="shared" si="114"/>
        <v/>
      </c>
      <c r="D803" s="240" t="str">
        <f t="shared" si="115"/>
        <v/>
      </c>
      <c r="E803" s="261" t="str">
        <f>IF($A803="","",SUMIFS(Txn[Signed Units],Txn[Key],$A803))</f>
        <v/>
      </c>
      <c r="F803" s="283">
        <f>IF($A803="","",SUMIFS(Txn[Buy Cost],Txn[Key],$A803,Txn[Transaction Order],"&gt;"&amp;IFERROR(_xlfn.MAXIFS(Txn[Transaction Order],Txn[Key],$A803,Txn[Running Units],"&gt;-0.000001",Txn[Running Units],"&lt;0.000001"),0)))</f>
      </c>
      <c r="G803" s="283">
        <f>IF($A803="","",IFERROR(F803/SUMIFS(Txn[Units Purchased or Sold],Txn[Key],$A803,Txn[Transaction Order],"&gt;"&amp;IFERROR(_xlfn.MAXIFS(Txn[Transaction Order],Txn[Key],$A803,Txn[Running Units],"&gt;-0.000001",Txn[Running Units],"&lt;0.000001"),0),Txn[Sell (-1) Buy (1) Fees (0) Dividend (2)],1),0))</f>
      </c>
      <c r="H803" s="283">
        <f>IF($A803="","",SUMIFS(Txn[Sell Proceeds],Txn[Key],$A803,Txn[Transaction Order],"&gt;"&amp;IFERROR(_xlfn.MAXIFS(Txn[Transaction Order],Txn[Key],$A803,Txn[Running Units],"&gt;-0.000001",Txn[Running Units],"&lt;0.000001"),0)))</f>
      </c>
      <c r="I803" s="284" t="str">
        <f>IF($A803="","",IFERROR(INDEX(Prices[Current Price],MATCH($A803,Prices[Key],0)),0))</f>
        <v/>
      </c>
      <c r="J803" s="285" t="str">
        <f>IF($A803="","",IFERROR(INDEX(Prices[FX to SGD],MATCH($A803,Prices[Key],0)),1))</f>
        <v/>
      </c>
      <c r="K803" s="283" t="str">
        <f t="shared" si="116"/>
        <v/>
      </c>
      <c r="L803" s="283" t="str">
        <f t="shared" si="117"/>
        <v/>
      </c>
      <c r="M803" s="283" t="str">
        <f t="shared" si="118"/>
        <v/>
      </c>
      <c r="N803" s="286" t="str">
        <f t="shared" si="119"/>
        <v/>
      </c>
      <c r="O803" t="str">
        <f>IF($A803="","",IFERROR(INDEX(Prices[Category],MATCH($A803,Prices[Key],0)),"Uncategorized"))</f>
        <v/>
      </c>
      <c r="P803" s="287" t="str">
        <f t="shared" si="120"/>
        <v/>
      </c>
      <c r="Q803" s="287" t="str">
        <f t="shared" si="121"/>
        <v/>
      </c>
    </row>
    <row r="804" spans="1:17" ht="15" customHeight="1" x14ac:dyDescent="0.2">
      <c r="A804" s="240" t="str">
        <f>IFERROR(INDEX('All Ticker P&amp;L'!$A$2:$A$1001,MATCH(ROWS($A$2:A804),'All Ticker P&amp;L'!$N$2:$N$1001,0)),"")</f>
        <v/>
      </c>
      <c r="B804" s="240" t="str">
        <f t="shared" si="113"/>
        <v/>
      </c>
      <c r="C804" s="240" t="str">
        <f t="shared" si="114"/>
        <v/>
      </c>
      <c r="D804" s="240" t="str">
        <f t="shared" si="115"/>
        <v/>
      </c>
      <c r="E804" s="261" t="str">
        <f>IF($A804="","",SUMIFS(Txn[Signed Units],Txn[Key],$A804))</f>
        <v/>
      </c>
      <c r="F804" s="283">
        <f>IF($A804="","",SUMIFS(Txn[Buy Cost],Txn[Key],$A804,Txn[Transaction Order],"&gt;"&amp;IFERROR(_xlfn.MAXIFS(Txn[Transaction Order],Txn[Key],$A804,Txn[Running Units],"&gt;-0.000001",Txn[Running Units],"&lt;0.000001"),0)))</f>
      </c>
      <c r="G804" s="283">
        <f>IF($A804="","",IFERROR(F804/SUMIFS(Txn[Units Purchased or Sold],Txn[Key],$A804,Txn[Transaction Order],"&gt;"&amp;IFERROR(_xlfn.MAXIFS(Txn[Transaction Order],Txn[Key],$A804,Txn[Running Units],"&gt;-0.000001",Txn[Running Units],"&lt;0.000001"),0),Txn[Sell (-1) Buy (1) Fees (0) Dividend (2)],1),0))</f>
      </c>
      <c r="H804" s="283">
        <f>IF($A804="","",SUMIFS(Txn[Sell Proceeds],Txn[Key],$A804,Txn[Transaction Order],"&gt;"&amp;IFERROR(_xlfn.MAXIFS(Txn[Transaction Order],Txn[Key],$A804,Txn[Running Units],"&gt;-0.000001",Txn[Running Units],"&lt;0.000001"),0)))</f>
      </c>
      <c r="I804" s="284" t="str">
        <f>IF($A804="","",IFERROR(INDEX(Prices[Current Price],MATCH($A804,Prices[Key],0)),0))</f>
        <v/>
      </c>
      <c r="J804" s="285" t="str">
        <f>IF($A804="","",IFERROR(INDEX(Prices[FX to SGD],MATCH($A804,Prices[Key],0)),1))</f>
        <v/>
      </c>
      <c r="K804" s="283" t="str">
        <f t="shared" si="116"/>
        <v/>
      </c>
      <c r="L804" s="283" t="str">
        <f t="shared" si="117"/>
        <v/>
      </c>
      <c r="M804" s="283" t="str">
        <f t="shared" si="118"/>
        <v/>
      </c>
      <c r="N804" s="286" t="str">
        <f t="shared" si="119"/>
        <v/>
      </c>
      <c r="O804" t="str">
        <f>IF($A804="","",IFERROR(INDEX(Prices[Category],MATCH($A804,Prices[Key],0)),"Uncategorized"))</f>
        <v/>
      </c>
      <c r="P804" s="287" t="str">
        <f t="shared" si="120"/>
        <v/>
      </c>
      <c r="Q804" s="287" t="str">
        <f t="shared" si="121"/>
        <v/>
      </c>
    </row>
    <row r="805" spans="1:17" ht="15" customHeight="1" x14ac:dyDescent="0.2">
      <c r="A805" s="240" t="str">
        <f>IFERROR(INDEX('All Ticker P&amp;L'!$A$2:$A$1001,MATCH(ROWS($A$2:A805),'All Ticker P&amp;L'!$N$2:$N$1001,0)),"")</f>
        <v/>
      </c>
      <c r="B805" s="240" t="str">
        <f t="shared" si="113"/>
        <v/>
      </c>
      <c r="C805" s="240" t="str">
        <f t="shared" si="114"/>
        <v/>
      </c>
      <c r="D805" s="240" t="str">
        <f t="shared" si="115"/>
        <v/>
      </c>
      <c r="E805" s="261" t="str">
        <f>IF($A805="","",SUMIFS(Txn[Signed Units],Txn[Key],$A805))</f>
        <v/>
      </c>
      <c r="F805" s="283">
        <f>IF($A805="","",SUMIFS(Txn[Buy Cost],Txn[Key],$A805,Txn[Transaction Order],"&gt;"&amp;IFERROR(_xlfn.MAXIFS(Txn[Transaction Order],Txn[Key],$A805,Txn[Running Units],"&gt;-0.000001",Txn[Running Units],"&lt;0.000001"),0)))</f>
      </c>
      <c r="G805" s="283">
        <f>IF($A805="","",IFERROR(F805/SUMIFS(Txn[Units Purchased or Sold],Txn[Key],$A805,Txn[Transaction Order],"&gt;"&amp;IFERROR(_xlfn.MAXIFS(Txn[Transaction Order],Txn[Key],$A805,Txn[Running Units],"&gt;-0.000001",Txn[Running Units],"&lt;0.000001"),0),Txn[Sell (-1) Buy (1) Fees (0) Dividend (2)],1),0))</f>
      </c>
      <c r="H805" s="283">
        <f>IF($A805="","",SUMIFS(Txn[Sell Proceeds],Txn[Key],$A805,Txn[Transaction Order],"&gt;"&amp;IFERROR(_xlfn.MAXIFS(Txn[Transaction Order],Txn[Key],$A805,Txn[Running Units],"&gt;-0.000001",Txn[Running Units],"&lt;0.000001"),0)))</f>
      </c>
      <c r="I805" s="284" t="str">
        <f>IF($A805="","",IFERROR(INDEX(Prices[Current Price],MATCH($A805,Prices[Key],0)),0))</f>
        <v/>
      </c>
      <c r="J805" s="285" t="str">
        <f>IF($A805="","",IFERROR(INDEX(Prices[FX to SGD],MATCH($A805,Prices[Key],0)),1))</f>
        <v/>
      </c>
      <c r="K805" s="283" t="str">
        <f t="shared" si="116"/>
        <v/>
      </c>
      <c r="L805" s="283" t="str">
        <f t="shared" si="117"/>
        <v/>
      </c>
      <c r="M805" s="283" t="str">
        <f t="shared" si="118"/>
        <v/>
      </c>
      <c r="N805" s="286" t="str">
        <f t="shared" si="119"/>
        <v/>
      </c>
      <c r="O805" t="str">
        <f>IF($A805="","",IFERROR(INDEX(Prices[Category],MATCH($A805,Prices[Key],0)),"Uncategorized"))</f>
        <v/>
      </c>
      <c r="P805" s="287" t="str">
        <f t="shared" si="120"/>
        <v/>
      </c>
      <c r="Q805" s="287" t="str">
        <f t="shared" si="121"/>
        <v/>
      </c>
    </row>
    <row r="806" spans="1:17" ht="15" customHeight="1" x14ac:dyDescent="0.2">
      <c r="A806" s="240" t="str">
        <f>IFERROR(INDEX('All Ticker P&amp;L'!$A$2:$A$1001,MATCH(ROWS($A$2:A806),'All Ticker P&amp;L'!$N$2:$N$1001,0)),"")</f>
        <v/>
      </c>
      <c r="B806" s="240" t="str">
        <f t="shared" si="113"/>
        <v/>
      </c>
      <c r="C806" s="240" t="str">
        <f t="shared" si="114"/>
        <v/>
      </c>
      <c r="D806" s="240" t="str">
        <f t="shared" si="115"/>
        <v/>
      </c>
      <c r="E806" s="261" t="str">
        <f>IF($A806="","",SUMIFS(Txn[Signed Units],Txn[Key],$A806))</f>
        <v/>
      </c>
      <c r="F806" s="283">
        <f>IF($A806="","",SUMIFS(Txn[Buy Cost],Txn[Key],$A806,Txn[Transaction Order],"&gt;"&amp;IFERROR(_xlfn.MAXIFS(Txn[Transaction Order],Txn[Key],$A806,Txn[Running Units],"&gt;-0.000001",Txn[Running Units],"&lt;0.000001"),0)))</f>
      </c>
      <c r="G806" s="283">
        <f>IF($A806="","",IFERROR(F806/SUMIFS(Txn[Units Purchased or Sold],Txn[Key],$A806,Txn[Transaction Order],"&gt;"&amp;IFERROR(_xlfn.MAXIFS(Txn[Transaction Order],Txn[Key],$A806,Txn[Running Units],"&gt;-0.000001",Txn[Running Units],"&lt;0.000001"),0),Txn[Sell (-1) Buy (1) Fees (0) Dividend (2)],1),0))</f>
      </c>
      <c r="H806" s="283">
        <f>IF($A806="","",SUMIFS(Txn[Sell Proceeds],Txn[Key],$A806,Txn[Transaction Order],"&gt;"&amp;IFERROR(_xlfn.MAXIFS(Txn[Transaction Order],Txn[Key],$A806,Txn[Running Units],"&gt;-0.000001",Txn[Running Units],"&lt;0.000001"),0)))</f>
      </c>
      <c r="I806" s="284" t="str">
        <f>IF($A806="","",IFERROR(INDEX(Prices[Current Price],MATCH($A806,Prices[Key],0)),0))</f>
        <v/>
      </c>
      <c r="J806" s="285" t="str">
        <f>IF($A806="","",IFERROR(INDEX(Prices[FX to SGD],MATCH($A806,Prices[Key],0)),1))</f>
        <v/>
      </c>
      <c r="K806" s="283" t="str">
        <f t="shared" si="116"/>
        <v/>
      </c>
      <c r="L806" s="283" t="str">
        <f t="shared" si="117"/>
        <v/>
      </c>
      <c r="M806" s="283" t="str">
        <f t="shared" si="118"/>
        <v/>
      </c>
      <c r="N806" s="286" t="str">
        <f t="shared" si="119"/>
        <v/>
      </c>
      <c r="O806" t="str">
        <f>IF($A806="","",IFERROR(INDEX(Prices[Category],MATCH($A806,Prices[Key],0)),"Uncategorized"))</f>
        <v/>
      </c>
      <c r="P806" s="287" t="str">
        <f t="shared" si="120"/>
        <v/>
      </c>
      <c r="Q806" s="287" t="str">
        <f t="shared" si="121"/>
        <v/>
      </c>
    </row>
    <row r="807" spans="1:17" ht="15" customHeight="1" x14ac:dyDescent="0.2">
      <c r="A807" s="240" t="str">
        <f>IFERROR(INDEX('All Ticker P&amp;L'!$A$2:$A$1001,MATCH(ROWS($A$2:A807),'All Ticker P&amp;L'!$N$2:$N$1001,0)),"")</f>
        <v/>
      </c>
      <c r="B807" s="240" t="str">
        <f t="shared" si="113"/>
        <v/>
      </c>
      <c r="C807" s="240" t="str">
        <f t="shared" si="114"/>
        <v/>
      </c>
      <c r="D807" s="240" t="str">
        <f t="shared" si="115"/>
        <v/>
      </c>
      <c r="E807" s="261" t="str">
        <f>IF($A807="","",SUMIFS(Txn[Signed Units],Txn[Key],$A807))</f>
        <v/>
      </c>
      <c r="F807" s="283">
        <f>IF($A807="","",SUMIFS(Txn[Buy Cost],Txn[Key],$A807,Txn[Transaction Order],"&gt;"&amp;IFERROR(_xlfn.MAXIFS(Txn[Transaction Order],Txn[Key],$A807,Txn[Running Units],"&gt;-0.000001",Txn[Running Units],"&lt;0.000001"),0)))</f>
      </c>
      <c r="G807" s="283">
        <f>IF($A807="","",IFERROR(F807/SUMIFS(Txn[Units Purchased or Sold],Txn[Key],$A807,Txn[Transaction Order],"&gt;"&amp;IFERROR(_xlfn.MAXIFS(Txn[Transaction Order],Txn[Key],$A807,Txn[Running Units],"&gt;-0.000001",Txn[Running Units],"&lt;0.000001"),0),Txn[Sell (-1) Buy (1) Fees (0) Dividend (2)],1),0))</f>
      </c>
      <c r="H807" s="283">
        <f>IF($A807="","",SUMIFS(Txn[Sell Proceeds],Txn[Key],$A807,Txn[Transaction Order],"&gt;"&amp;IFERROR(_xlfn.MAXIFS(Txn[Transaction Order],Txn[Key],$A807,Txn[Running Units],"&gt;-0.000001",Txn[Running Units],"&lt;0.000001"),0)))</f>
      </c>
      <c r="I807" s="284" t="str">
        <f>IF($A807="","",IFERROR(INDEX(Prices[Current Price],MATCH($A807,Prices[Key],0)),0))</f>
        <v/>
      </c>
      <c r="J807" s="285" t="str">
        <f>IF($A807="","",IFERROR(INDEX(Prices[FX to SGD],MATCH($A807,Prices[Key],0)),1))</f>
        <v/>
      </c>
      <c r="K807" s="283" t="str">
        <f t="shared" si="116"/>
        <v/>
      </c>
      <c r="L807" s="283" t="str">
        <f t="shared" si="117"/>
        <v/>
      </c>
      <c r="M807" s="283" t="str">
        <f t="shared" si="118"/>
        <v/>
      </c>
      <c r="N807" s="286" t="str">
        <f t="shared" si="119"/>
        <v/>
      </c>
      <c r="O807" t="str">
        <f>IF($A807="","",IFERROR(INDEX(Prices[Category],MATCH($A807,Prices[Key],0)),"Uncategorized"))</f>
        <v/>
      </c>
      <c r="P807" s="287" t="str">
        <f t="shared" si="120"/>
        <v/>
      </c>
      <c r="Q807" s="287" t="str">
        <f t="shared" si="121"/>
        <v/>
      </c>
    </row>
    <row r="808" spans="1:17" ht="15" customHeight="1" x14ac:dyDescent="0.2">
      <c r="A808" s="240" t="str">
        <f>IFERROR(INDEX('All Ticker P&amp;L'!$A$2:$A$1001,MATCH(ROWS($A$2:A808),'All Ticker P&amp;L'!$N$2:$N$1001,0)),"")</f>
        <v/>
      </c>
      <c r="B808" s="240" t="str">
        <f t="shared" si="113"/>
        <v/>
      </c>
      <c r="C808" s="240" t="str">
        <f t="shared" si="114"/>
        <v/>
      </c>
      <c r="D808" s="240" t="str">
        <f t="shared" si="115"/>
        <v/>
      </c>
      <c r="E808" s="261" t="str">
        <f>IF($A808="","",SUMIFS(Txn[Signed Units],Txn[Key],$A808))</f>
        <v/>
      </c>
      <c r="F808" s="283">
        <f>IF($A808="","",SUMIFS(Txn[Buy Cost],Txn[Key],$A808,Txn[Transaction Order],"&gt;"&amp;IFERROR(_xlfn.MAXIFS(Txn[Transaction Order],Txn[Key],$A808,Txn[Running Units],"&gt;-0.000001",Txn[Running Units],"&lt;0.000001"),0)))</f>
      </c>
      <c r="G808" s="283">
        <f>IF($A808="","",IFERROR(F808/SUMIFS(Txn[Units Purchased or Sold],Txn[Key],$A808,Txn[Transaction Order],"&gt;"&amp;IFERROR(_xlfn.MAXIFS(Txn[Transaction Order],Txn[Key],$A808,Txn[Running Units],"&gt;-0.000001",Txn[Running Units],"&lt;0.000001"),0),Txn[Sell (-1) Buy (1) Fees (0) Dividend (2)],1),0))</f>
      </c>
      <c r="H808" s="283">
        <f>IF($A808="","",SUMIFS(Txn[Sell Proceeds],Txn[Key],$A808,Txn[Transaction Order],"&gt;"&amp;IFERROR(_xlfn.MAXIFS(Txn[Transaction Order],Txn[Key],$A808,Txn[Running Units],"&gt;-0.000001",Txn[Running Units],"&lt;0.000001"),0)))</f>
      </c>
      <c r="I808" s="284" t="str">
        <f>IF($A808="","",IFERROR(INDEX(Prices[Current Price],MATCH($A808,Prices[Key],0)),0))</f>
        <v/>
      </c>
      <c r="J808" s="285" t="str">
        <f>IF($A808="","",IFERROR(INDEX(Prices[FX to SGD],MATCH($A808,Prices[Key],0)),1))</f>
        <v/>
      </c>
      <c r="K808" s="283" t="str">
        <f t="shared" si="116"/>
        <v/>
      </c>
      <c r="L808" s="283" t="str">
        <f t="shared" si="117"/>
        <v/>
      </c>
      <c r="M808" s="283" t="str">
        <f t="shared" si="118"/>
        <v/>
      </c>
      <c r="N808" s="286" t="str">
        <f t="shared" si="119"/>
        <v/>
      </c>
      <c r="O808" t="str">
        <f>IF($A808="","",IFERROR(INDEX(Prices[Category],MATCH($A808,Prices[Key],0)),"Uncategorized"))</f>
        <v/>
      </c>
      <c r="P808" s="287" t="str">
        <f t="shared" si="120"/>
        <v/>
      </c>
      <c r="Q808" s="287" t="str">
        <f t="shared" si="121"/>
        <v/>
      </c>
    </row>
    <row r="809" spans="1:17" ht="15" customHeight="1" x14ac:dyDescent="0.2">
      <c r="A809" s="240" t="str">
        <f>IFERROR(INDEX('All Ticker P&amp;L'!$A$2:$A$1001,MATCH(ROWS($A$2:A809),'All Ticker P&amp;L'!$N$2:$N$1001,0)),"")</f>
        <v/>
      </c>
      <c r="B809" s="240" t="str">
        <f t="shared" si="113"/>
        <v/>
      </c>
      <c r="C809" s="240" t="str">
        <f t="shared" si="114"/>
        <v/>
      </c>
      <c r="D809" s="240" t="str">
        <f t="shared" si="115"/>
        <v/>
      </c>
      <c r="E809" s="261" t="str">
        <f>IF($A809="","",SUMIFS(Txn[Signed Units],Txn[Key],$A809))</f>
        <v/>
      </c>
      <c r="F809" s="283">
        <f>IF($A809="","",SUMIFS(Txn[Buy Cost],Txn[Key],$A809,Txn[Transaction Order],"&gt;"&amp;IFERROR(_xlfn.MAXIFS(Txn[Transaction Order],Txn[Key],$A809,Txn[Running Units],"&gt;-0.000001",Txn[Running Units],"&lt;0.000001"),0)))</f>
      </c>
      <c r="G809" s="283">
        <f>IF($A809="","",IFERROR(F809/SUMIFS(Txn[Units Purchased or Sold],Txn[Key],$A809,Txn[Transaction Order],"&gt;"&amp;IFERROR(_xlfn.MAXIFS(Txn[Transaction Order],Txn[Key],$A809,Txn[Running Units],"&gt;-0.000001",Txn[Running Units],"&lt;0.000001"),0),Txn[Sell (-1) Buy (1) Fees (0) Dividend (2)],1),0))</f>
      </c>
      <c r="H809" s="283">
        <f>IF($A809="","",SUMIFS(Txn[Sell Proceeds],Txn[Key],$A809,Txn[Transaction Order],"&gt;"&amp;IFERROR(_xlfn.MAXIFS(Txn[Transaction Order],Txn[Key],$A809,Txn[Running Units],"&gt;-0.000001",Txn[Running Units],"&lt;0.000001"),0)))</f>
      </c>
      <c r="I809" s="284" t="str">
        <f>IF($A809="","",IFERROR(INDEX(Prices[Current Price],MATCH($A809,Prices[Key],0)),0))</f>
        <v/>
      </c>
      <c r="J809" s="285" t="str">
        <f>IF($A809="","",IFERROR(INDEX(Prices[FX to SGD],MATCH($A809,Prices[Key],0)),1))</f>
        <v/>
      </c>
      <c r="K809" s="283" t="str">
        <f t="shared" si="116"/>
        <v/>
      </c>
      <c r="L809" s="283" t="str">
        <f t="shared" si="117"/>
        <v/>
      </c>
      <c r="M809" s="283" t="str">
        <f t="shared" si="118"/>
        <v/>
      </c>
      <c r="N809" s="286" t="str">
        <f t="shared" si="119"/>
        <v/>
      </c>
      <c r="O809" t="str">
        <f>IF($A809="","",IFERROR(INDEX(Prices[Category],MATCH($A809,Prices[Key],0)),"Uncategorized"))</f>
        <v/>
      </c>
      <c r="P809" s="287" t="str">
        <f t="shared" si="120"/>
        <v/>
      </c>
      <c r="Q809" s="287" t="str">
        <f t="shared" si="121"/>
        <v/>
      </c>
    </row>
    <row r="810" spans="1:17" ht="15" customHeight="1" x14ac:dyDescent="0.2">
      <c r="A810" s="240" t="str">
        <f>IFERROR(INDEX('All Ticker P&amp;L'!$A$2:$A$1001,MATCH(ROWS($A$2:A810),'All Ticker P&amp;L'!$N$2:$N$1001,0)),"")</f>
        <v/>
      </c>
      <c r="B810" s="240" t="str">
        <f t="shared" si="113"/>
        <v/>
      </c>
      <c r="C810" s="240" t="str">
        <f t="shared" si="114"/>
        <v/>
      </c>
      <c r="D810" s="240" t="str">
        <f t="shared" si="115"/>
        <v/>
      </c>
      <c r="E810" s="261" t="str">
        <f>IF($A810="","",SUMIFS(Txn[Signed Units],Txn[Key],$A810))</f>
        <v/>
      </c>
      <c r="F810" s="283">
        <f>IF($A810="","",SUMIFS(Txn[Buy Cost],Txn[Key],$A810,Txn[Transaction Order],"&gt;"&amp;IFERROR(_xlfn.MAXIFS(Txn[Transaction Order],Txn[Key],$A810,Txn[Running Units],"&gt;-0.000001",Txn[Running Units],"&lt;0.000001"),0)))</f>
      </c>
      <c r="G810" s="283">
        <f>IF($A810="","",IFERROR(F810/SUMIFS(Txn[Units Purchased or Sold],Txn[Key],$A810,Txn[Transaction Order],"&gt;"&amp;IFERROR(_xlfn.MAXIFS(Txn[Transaction Order],Txn[Key],$A810,Txn[Running Units],"&gt;-0.000001",Txn[Running Units],"&lt;0.000001"),0),Txn[Sell (-1) Buy (1) Fees (0) Dividend (2)],1),0))</f>
      </c>
      <c r="H810" s="283">
        <f>IF($A810="","",SUMIFS(Txn[Sell Proceeds],Txn[Key],$A810,Txn[Transaction Order],"&gt;"&amp;IFERROR(_xlfn.MAXIFS(Txn[Transaction Order],Txn[Key],$A810,Txn[Running Units],"&gt;-0.000001",Txn[Running Units],"&lt;0.000001"),0)))</f>
      </c>
      <c r="I810" s="284" t="str">
        <f>IF($A810="","",IFERROR(INDEX(Prices[Current Price],MATCH($A810,Prices[Key],0)),0))</f>
        <v/>
      </c>
      <c r="J810" s="285" t="str">
        <f>IF($A810="","",IFERROR(INDEX(Prices[FX to SGD],MATCH($A810,Prices[Key],0)),1))</f>
        <v/>
      </c>
      <c r="K810" s="283" t="str">
        <f t="shared" si="116"/>
        <v/>
      </c>
      <c r="L810" s="283" t="str">
        <f t="shared" si="117"/>
        <v/>
      </c>
      <c r="M810" s="283" t="str">
        <f t="shared" si="118"/>
        <v/>
      </c>
      <c r="N810" s="286" t="str">
        <f t="shared" si="119"/>
        <v/>
      </c>
      <c r="O810" t="str">
        <f>IF($A810="","",IFERROR(INDEX(Prices[Category],MATCH($A810,Prices[Key],0)),"Uncategorized"))</f>
        <v/>
      </c>
      <c r="P810" s="287" t="str">
        <f t="shared" si="120"/>
        <v/>
      </c>
      <c r="Q810" s="287" t="str">
        <f t="shared" si="121"/>
        <v/>
      </c>
    </row>
    <row r="811" spans="1:17" ht="15" customHeight="1" x14ac:dyDescent="0.2">
      <c r="A811" s="240" t="str">
        <f>IFERROR(INDEX('All Ticker P&amp;L'!$A$2:$A$1001,MATCH(ROWS($A$2:A811),'All Ticker P&amp;L'!$N$2:$N$1001,0)),"")</f>
        <v/>
      </c>
      <c r="B811" s="240" t="str">
        <f t="shared" si="113"/>
        <v/>
      </c>
      <c r="C811" s="240" t="str">
        <f t="shared" si="114"/>
        <v/>
      </c>
      <c r="D811" s="240" t="str">
        <f t="shared" si="115"/>
        <v/>
      </c>
      <c r="E811" s="261" t="str">
        <f>IF($A811="","",SUMIFS(Txn[Signed Units],Txn[Key],$A811))</f>
        <v/>
      </c>
      <c r="F811" s="283">
        <f>IF($A811="","",SUMIFS(Txn[Buy Cost],Txn[Key],$A811,Txn[Transaction Order],"&gt;"&amp;IFERROR(_xlfn.MAXIFS(Txn[Transaction Order],Txn[Key],$A811,Txn[Running Units],"&gt;-0.000001",Txn[Running Units],"&lt;0.000001"),0)))</f>
      </c>
      <c r="G811" s="283">
        <f>IF($A811="","",IFERROR(F811/SUMIFS(Txn[Units Purchased or Sold],Txn[Key],$A811,Txn[Transaction Order],"&gt;"&amp;IFERROR(_xlfn.MAXIFS(Txn[Transaction Order],Txn[Key],$A811,Txn[Running Units],"&gt;-0.000001",Txn[Running Units],"&lt;0.000001"),0),Txn[Sell (-1) Buy (1) Fees (0) Dividend (2)],1),0))</f>
      </c>
      <c r="H811" s="283">
        <f>IF($A811="","",SUMIFS(Txn[Sell Proceeds],Txn[Key],$A811,Txn[Transaction Order],"&gt;"&amp;IFERROR(_xlfn.MAXIFS(Txn[Transaction Order],Txn[Key],$A811,Txn[Running Units],"&gt;-0.000001",Txn[Running Units],"&lt;0.000001"),0)))</f>
      </c>
      <c r="I811" s="284" t="str">
        <f>IF($A811="","",IFERROR(INDEX(Prices[Current Price],MATCH($A811,Prices[Key],0)),0))</f>
        <v/>
      </c>
      <c r="J811" s="285" t="str">
        <f>IF($A811="","",IFERROR(INDEX(Prices[FX to SGD],MATCH($A811,Prices[Key],0)),1))</f>
        <v/>
      </c>
      <c r="K811" s="283" t="str">
        <f t="shared" si="116"/>
        <v/>
      </c>
      <c r="L811" s="283" t="str">
        <f t="shared" si="117"/>
        <v/>
      </c>
      <c r="M811" s="283" t="str">
        <f t="shared" si="118"/>
        <v/>
      </c>
      <c r="N811" s="286" t="str">
        <f t="shared" si="119"/>
        <v/>
      </c>
      <c r="O811" t="str">
        <f>IF($A811="","",IFERROR(INDEX(Prices[Category],MATCH($A811,Prices[Key],0)),"Uncategorized"))</f>
        <v/>
      </c>
      <c r="P811" s="287" t="str">
        <f t="shared" si="120"/>
        <v/>
      </c>
      <c r="Q811" s="287" t="str">
        <f t="shared" si="121"/>
        <v/>
      </c>
    </row>
    <row r="812" spans="1:17" ht="15" customHeight="1" x14ac:dyDescent="0.2">
      <c r="A812" s="240" t="str">
        <f>IFERROR(INDEX('All Ticker P&amp;L'!$A$2:$A$1001,MATCH(ROWS($A$2:A812),'All Ticker P&amp;L'!$N$2:$N$1001,0)),"")</f>
        <v/>
      </c>
      <c r="B812" s="240" t="str">
        <f t="shared" si="113"/>
        <v/>
      </c>
      <c r="C812" s="240" t="str">
        <f t="shared" si="114"/>
        <v/>
      </c>
      <c r="D812" s="240" t="str">
        <f t="shared" si="115"/>
        <v/>
      </c>
      <c r="E812" s="261" t="str">
        <f>IF($A812="","",SUMIFS(Txn[Signed Units],Txn[Key],$A812))</f>
        <v/>
      </c>
      <c r="F812" s="283">
        <f>IF($A812="","",SUMIFS(Txn[Buy Cost],Txn[Key],$A812,Txn[Transaction Order],"&gt;"&amp;IFERROR(_xlfn.MAXIFS(Txn[Transaction Order],Txn[Key],$A812,Txn[Running Units],"&gt;-0.000001",Txn[Running Units],"&lt;0.000001"),0)))</f>
      </c>
      <c r="G812" s="283">
        <f>IF($A812="","",IFERROR(F812/SUMIFS(Txn[Units Purchased or Sold],Txn[Key],$A812,Txn[Transaction Order],"&gt;"&amp;IFERROR(_xlfn.MAXIFS(Txn[Transaction Order],Txn[Key],$A812,Txn[Running Units],"&gt;-0.000001",Txn[Running Units],"&lt;0.000001"),0),Txn[Sell (-1) Buy (1) Fees (0) Dividend (2)],1),0))</f>
      </c>
      <c r="H812" s="283">
        <f>IF($A812="","",SUMIFS(Txn[Sell Proceeds],Txn[Key],$A812,Txn[Transaction Order],"&gt;"&amp;IFERROR(_xlfn.MAXIFS(Txn[Transaction Order],Txn[Key],$A812,Txn[Running Units],"&gt;-0.000001",Txn[Running Units],"&lt;0.000001"),0)))</f>
      </c>
      <c r="I812" s="284" t="str">
        <f>IF($A812="","",IFERROR(INDEX(Prices[Current Price],MATCH($A812,Prices[Key],0)),0))</f>
        <v/>
      </c>
      <c r="J812" s="285" t="str">
        <f>IF($A812="","",IFERROR(INDEX(Prices[FX to SGD],MATCH($A812,Prices[Key],0)),1))</f>
        <v/>
      </c>
      <c r="K812" s="283" t="str">
        <f t="shared" si="116"/>
        <v/>
      </c>
      <c r="L812" s="283" t="str">
        <f t="shared" si="117"/>
        <v/>
      </c>
      <c r="M812" s="283" t="str">
        <f t="shared" si="118"/>
        <v/>
      </c>
      <c r="N812" s="286" t="str">
        <f t="shared" si="119"/>
        <v/>
      </c>
      <c r="O812" t="str">
        <f>IF($A812="","",IFERROR(INDEX(Prices[Category],MATCH($A812,Prices[Key],0)),"Uncategorized"))</f>
        <v/>
      </c>
      <c r="P812" s="287" t="str">
        <f t="shared" si="120"/>
        <v/>
      </c>
      <c r="Q812" s="287" t="str">
        <f t="shared" si="121"/>
        <v/>
      </c>
    </row>
    <row r="813" spans="1:17" ht="15" customHeight="1" x14ac:dyDescent="0.2">
      <c r="A813" s="240" t="str">
        <f>IFERROR(INDEX('All Ticker P&amp;L'!$A$2:$A$1001,MATCH(ROWS($A$2:A813),'All Ticker P&amp;L'!$N$2:$N$1001,0)),"")</f>
        <v/>
      </c>
      <c r="B813" s="240" t="str">
        <f t="shared" si="113"/>
        <v/>
      </c>
      <c r="C813" s="240" t="str">
        <f t="shared" si="114"/>
        <v/>
      </c>
      <c r="D813" s="240" t="str">
        <f t="shared" si="115"/>
        <v/>
      </c>
      <c r="E813" s="261" t="str">
        <f>IF($A813="","",SUMIFS(Txn[Signed Units],Txn[Key],$A813))</f>
        <v/>
      </c>
      <c r="F813" s="283">
        <f>IF($A813="","",SUMIFS(Txn[Buy Cost],Txn[Key],$A813,Txn[Transaction Order],"&gt;"&amp;IFERROR(_xlfn.MAXIFS(Txn[Transaction Order],Txn[Key],$A813,Txn[Running Units],"&gt;-0.000001",Txn[Running Units],"&lt;0.000001"),0)))</f>
      </c>
      <c r="G813" s="283">
        <f>IF($A813="","",IFERROR(F813/SUMIFS(Txn[Units Purchased or Sold],Txn[Key],$A813,Txn[Transaction Order],"&gt;"&amp;IFERROR(_xlfn.MAXIFS(Txn[Transaction Order],Txn[Key],$A813,Txn[Running Units],"&gt;-0.000001",Txn[Running Units],"&lt;0.000001"),0),Txn[Sell (-1) Buy (1) Fees (0) Dividend (2)],1),0))</f>
      </c>
      <c r="H813" s="283">
        <f>IF($A813="","",SUMIFS(Txn[Sell Proceeds],Txn[Key],$A813,Txn[Transaction Order],"&gt;"&amp;IFERROR(_xlfn.MAXIFS(Txn[Transaction Order],Txn[Key],$A813,Txn[Running Units],"&gt;-0.000001",Txn[Running Units],"&lt;0.000001"),0)))</f>
      </c>
      <c r="I813" s="284" t="str">
        <f>IF($A813="","",IFERROR(INDEX(Prices[Current Price],MATCH($A813,Prices[Key],0)),0))</f>
        <v/>
      </c>
      <c r="J813" s="285" t="str">
        <f>IF($A813="","",IFERROR(INDEX(Prices[FX to SGD],MATCH($A813,Prices[Key],0)),1))</f>
        <v/>
      </c>
      <c r="K813" s="283" t="str">
        <f t="shared" si="116"/>
        <v/>
      </c>
      <c r="L813" s="283" t="str">
        <f t="shared" si="117"/>
        <v/>
      </c>
      <c r="M813" s="283" t="str">
        <f t="shared" si="118"/>
        <v/>
      </c>
      <c r="N813" s="286" t="str">
        <f t="shared" si="119"/>
        <v/>
      </c>
      <c r="O813" t="str">
        <f>IF($A813="","",IFERROR(INDEX(Prices[Category],MATCH($A813,Prices[Key],0)),"Uncategorized"))</f>
        <v/>
      </c>
      <c r="P813" s="287" t="str">
        <f t="shared" si="120"/>
        <v/>
      </c>
      <c r="Q813" s="287" t="str">
        <f t="shared" si="121"/>
        <v/>
      </c>
    </row>
    <row r="814" spans="1:17" ht="15" customHeight="1" x14ac:dyDescent="0.2">
      <c r="A814" s="240" t="str">
        <f>IFERROR(INDEX('All Ticker P&amp;L'!$A$2:$A$1001,MATCH(ROWS($A$2:A814),'All Ticker P&amp;L'!$N$2:$N$1001,0)),"")</f>
        <v/>
      </c>
      <c r="B814" s="240" t="str">
        <f t="shared" si="113"/>
        <v/>
      </c>
      <c r="C814" s="240" t="str">
        <f t="shared" si="114"/>
        <v/>
      </c>
      <c r="D814" s="240" t="str">
        <f t="shared" si="115"/>
        <v/>
      </c>
      <c r="E814" s="261" t="str">
        <f>IF($A814="","",SUMIFS(Txn[Signed Units],Txn[Key],$A814))</f>
        <v/>
      </c>
      <c r="F814" s="283">
        <f>IF($A814="","",SUMIFS(Txn[Buy Cost],Txn[Key],$A814,Txn[Transaction Order],"&gt;"&amp;IFERROR(_xlfn.MAXIFS(Txn[Transaction Order],Txn[Key],$A814,Txn[Running Units],"&gt;-0.000001",Txn[Running Units],"&lt;0.000001"),0)))</f>
      </c>
      <c r="G814" s="283">
        <f>IF($A814="","",IFERROR(F814/SUMIFS(Txn[Units Purchased or Sold],Txn[Key],$A814,Txn[Transaction Order],"&gt;"&amp;IFERROR(_xlfn.MAXIFS(Txn[Transaction Order],Txn[Key],$A814,Txn[Running Units],"&gt;-0.000001",Txn[Running Units],"&lt;0.000001"),0),Txn[Sell (-1) Buy (1) Fees (0) Dividend (2)],1),0))</f>
      </c>
      <c r="H814" s="283">
        <f>IF($A814="","",SUMIFS(Txn[Sell Proceeds],Txn[Key],$A814,Txn[Transaction Order],"&gt;"&amp;IFERROR(_xlfn.MAXIFS(Txn[Transaction Order],Txn[Key],$A814,Txn[Running Units],"&gt;-0.000001",Txn[Running Units],"&lt;0.000001"),0)))</f>
      </c>
      <c r="I814" s="284" t="str">
        <f>IF($A814="","",IFERROR(INDEX(Prices[Current Price],MATCH($A814,Prices[Key],0)),0))</f>
        <v/>
      </c>
      <c r="J814" s="285" t="str">
        <f>IF($A814="","",IFERROR(INDEX(Prices[FX to SGD],MATCH($A814,Prices[Key],0)),1))</f>
        <v/>
      </c>
      <c r="K814" s="283" t="str">
        <f t="shared" si="116"/>
        <v/>
      </c>
      <c r="L814" s="283" t="str">
        <f t="shared" si="117"/>
        <v/>
      </c>
      <c r="M814" s="283" t="str">
        <f t="shared" si="118"/>
        <v/>
      </c>
      <c r="N814" s="286" t="str">
        <f t="shared" si="119"/>
        <v/>
      </c>
      <c r="O814" t="str">
        <f>IF($A814="","",IFERROR(INDEX(Prices[Category],MATCH($A814,Prices[Key],0)),"Uncategorized"))</f>
        <v/>
      </c>
      <c r="P814" s="287" t="str">
        <f t="shared" si="120"/>
        <v/>
      </c>
      <c r="Q814" s="287" t="str">
        <f t="shared" si="121"/>
        <v/>
      </c>
    </row>
    <row r="815" spans="1:17" ht="15" customHeight="1" x14ac:dyDescent="0.2">
      <c r="A815" s="240" t="str">
        <f>IFERROR(INDEX('All Ticker P&amp;L'!$A$2:$A$1001,MATCH(ROWS($A$2:A815),'All Ticker P&amp;L'!$N$2:$N$1001,0)),"")</f>
        <v/>
      </c>
      <c r="B815" s="240" t="str">
        <f t="shared" si="113"/>
        <v/>
      </c>
      <c r="C815" s="240" t="str">
        <f t="shared" si="114"/>
        <v/>
      </c>
      <c r="D815" s="240" t="str">
        <f t="shared" si="115"/>
        <v/>
      </c>
      <c r="E815" s="261" t="str">
        <f>IF($A815="","",SUMIFS(Txn[Signed Units],Txn[Key],$A815))</f>
        <v/>
      </c>
      <c r="F815" s="283">
        <f>IF($A815="","",SUMIFS(Txn[Buy Cost],Txn[Key],$A815,Txn[Transaction Order],"&gt;"&amp;IFERROR(_xlfn.MAXIFS(Txn[Transaction Order],Txn[Key],$A815,Txn[Running Units],"&gt;-0.000001",Txn[Running Units],"&lt;0.000001"),0)))</f>
      </c>
      <c r="G815" s="283">
        <f>IF($A815="","",IFERROR(F815/SUMIFS(Txn[Units Purchased or Sold],Txn[Key],$A815,Txn[Transaction Order],"&gt;"&amp;IFERROR(_xlfn.MAXIFS(Txn[Transaction Order],Txn[Key],$A815,Txn[Running Units],"&gt;-0.000001",Txn[Running Units],"&lt;0.000001"),0),Txn[Sell (-1) Buy (1) Fees (0) Dividend (2)],1),0))</f>
      </c>
      <c r="H815" s="283">
        <f>IF($A815="","",SUMIFS(Txn[Sell Proceeds],Txn[Key],$A815,Txn[Transaction Order],"&gt;"&amp;IFERROR(_xlfn.MAXIFS(Txn[Transaction Order],Txn[Key],$A815,Txn[Running Units],"&gt;-0.000001",Txn[Running Units],"&lt;0.000001"),0)))</f>
      </c>
      <c r="I815" s="284" t="str">
        <f>IF($A815="","",IFERROR(INDEX(Prices[Current Price],MATCH($A815,Prices[Key],0)),0))</f>
        <v/>
      </c>
      <c r="J815" s="285" t="str">
        <f>IF($A815="","",IFERROR(INDEX(Prices[FX to SGD],MATCH($A815,Prices[Key],0)),1))</f>
        <v/>
      </c>
      <c r="K815" s="283" t="str">
        <f t="shared" si="116"/>
        <v/>
      </c>
      <c r="L815" s="283" t="str">
        <f t="shared" si="117"/>
        <v/>
      </c>
      <c r="M815" s="283" t="str">
        <f t="shared" si="118"/>
        <v/>
      </c>
      <c r="N815" s="286" t="str">
        <f t="shared" si="119"/>
        <v/>
      </c>
      <c r="O815" t="str">
        <f>IF($A815="","",IFERROR(INDEX(Prices[Category],MATCH($A815,Prices[Key],0)),"Uncategorized"))</f>
        <v/>
      </c>
      <c r="P815" s="287" t="str">
        <f t="shared" si="120"/>
        <v/>
      </c>
      <c r="Q815" s="287" t="str">
        <f t="shared" si="121"/>
        <v/>
      </c>
    </row>
    <row r="816" spans="1:17" ht="15" customHeight="1" x14ac:dyDescent="0.2">
      <c r="A816" s="240" t="str">
        <f>IFERROR(INDEX('All Ticker P&amp;L'!$A$2:$A$1001,MATCH(ROWS($A$2:A816),'All Ticker P&amp;L'!$N$2:$N$1001,0)),"")</f>
        <v/>
      </c>
      <c r="B816" s="240" t="str">
        <f t="shared" si="113"/>
        <v/>
      </c>
      <c r="C816" s="240" t="str">
        <f t="shared" si="114"/>
        <v/>
      </c>
      <c r="D816" s="240" t="str">
        <f t="shared" si="115"/>
        <v/>
      </c>
      <c r="E816" s="261" t="str">
        <f>IF($A816="","",SUMIFS(Txn[Signed Units],Txn[Key],$A816))</f>
        <v/>
      </c>
      <c r="F816" s="283">
        <f>IF($A816="","",SUMIFS(Txn[Buy Cost],Txn[Key],$A816,Txn[Transaction Order],"&gt;"&amp;IFERROR(_xlfn.MAXIFS(Txn[Transaction Order],Txn[Key],$A816,Txn[Running Units],"&gt;-0.000001",Txn[Running Units],"&lt;0.000001"),0)))</f>
      </c>
      <c r="G816" s="283">
        <f>IF($A816="","",IFERROR(F816/SUMIFS(Txn[Units Purchased or Sold],Txn[Key],$A816,Txn[Transaction Order],"&gt;"&amp;IFERROR(_xlfn.MAXIFS(Txn[Transaction Order],Txn[Key],$A816,Txn[Running Units],"&gt;-0.000001",Txn[Running Units],"&lt;0.000001"),0),Txn[Sell (-1) Buy (1) Fees (0) Dividend (2)],1),0))</f>
      </c>
      <c r="H816" s="283">
        <f>IF($A816="","",SUMIFS(Txn[Sell Proceeds],Txn[Key],$A816,Txn[Transaction Order],"&gt;"&amp;IFERROR(_xlfn.MAXIFS(Txn[Transaction Order],Txn[Key],$A816,Txn[Running Units],"&gt;-0.000001",Txn[Running Units],"&lt;0.000001"),0)))</f>
      </c>
      <c r="I816" s="284" t="str">
        <f>IF($A816="","",IFERROR(INDEX(Prices[Current Price],MATCH($A816,Prices[Key],0)),0))</f>
        <v/>
      </c>
      <c r="J816" s="285" t="str">
        <f>IF($A816="","",IFERROR(INDEX(Prices[FX to SGD],MATCH($A816,Prices[Key],0)),1))</f>
        <v/>
      </c>
      <c r="K816" s="283" t="str">
        <f t="shared" si="116"/>
        <v/>
      </c>
      <c r="L816" s="283" t="str">
        <f t="shared" si="117"/>
        <v/>
      </c>
      <c r="M816" s="283" t="str">
        <f t="shared" si="118"/>
        <v/>
      </c>
      <c r="N816" s="286" t="str">
        <f t="shared" si="119"/>
        <v/>
      </c>
      <c r="O816" t="str">
        <f>IF($A816="","",IFERROR(INDEX(Prices[Category],MATCH($A816,Prices[Key],0)),"Uncategorized"))</f>
        <v/>
      </c>
      <c r="P816" s="287" t="str">
        <f t="shared" si="120"/>
        <v/>
      </c>
      <c r="Q816" s="287" t="str">
        <f t="shared" si="121"/>
        <v/>
      </c>
    </row>
    <row r="817" spans="1:17" ht="15" customHeight="1" x14ac:dyDescent="0.2">
      <c r="A817" s="240" t="str">
        <f>IFERROR(INDEX('All Ticker P&amp;L'!$A$2:$A$1001,MATCH(ROWS($A$2:A817),'All Ticker P&amp;L'!$N$2:$N$1001,0)),"")</f>
        <v/>
      </c>
      <c r="B817" s="240" t="str">
        <f t="shared" si="113"/>
        <v/>
      </c>
      <c r="C817" s="240" t="str">
        <f t="shared" si="114"/>
        <v/>
      </c>
      <c r="D817" s="240" t="str">
        <f t="shared" si="115"/>
        <v/>
      </c>
      <c r="E817" s="261" t="str">
        <f>IF($A817="","",SUMIFS(Txn[Signed Units],Txn[Key],$A817))</f>
        <v/>
      </c>
      <c r="F817" s="283">
        <f>IF($A817="","",SUMIFS(Txn[Buy Cost],Txn[Key],$A817,Txn[Transaction Order],"&gt;"&amp;IFERROR(_xlfn.MAXIFS(Txn[Transaction Order],Txn[Key],$A817,Txn[Running Units],"&gt;-0.000001",Txn[Running Units],"&lt;0.000001"),0)))</f>
      </c>
      <c r="G817" s="283">
        <f>IF($A817="","",IFERROR(F817/SUMIFS(Txn[Units Purchased or Sold],Txn[Key],$A817,Txn[Transaction Order],"&gt;"&amp;IFERROR(_xlfn.MAXIFS(Txn[Transaction Order],Txn[Key],$A817,Txn[Running Units],"&gt;-0.000001",Txn[Running Units],"&lt;0.000001"),0),Txn[Sell (-1) Buy (1) Fees (0) Dividend (2)],1),0))</f>
      </c>
      <c r="H817" s="283">
        <f>IF($A817="","",SUMIFS(Txn[Sell Proceeds],Txn[Key],$A817,Txn[Transaction Order],"&gt;"&amp;IFERROR(_xlfn.MAXIFS(Txn[Transaction Order],Txn[Key],$A817,Txn[Running Units],"&gt;-0.000001",Txn[Running Units],"&lt;0.000001"),0)))</f>
      </c>
      <c r="I817" s="284" t="str">
        <f>IF($A817="","",IFERROR(INDEX(Prices[Current Price],MATCH($A817,Prices[Key],0)),0))</f>
        <v/>
      </c>
      <c r="J817" s="285" t="str">
        <f>IF($A817="","",IFERROR(INDEX(Prices[FX to SGD],MATCH($A817,Prices[Key],0)),1))</f>
        <v/>
      </c>
      <c r="K817" s="283" t="str">
        <f t="shared" si="116"/>
        <v/>
      </c>
      <c r="L817" s="283" t="str">
        <f t="shared" si="117"/>
        <v/>
      </c>
      <c r="M817" s="283" t="str">
        <f t="shared" si="118"/>
        <v/>
      </c>
      <c r="N817" s="286" t="str">
        <f t="shared" si="119"/>
        <v/>
      </c>
      <c r="O817" t="str">
        <f>IF($A817="","",IFERROR(INDEX(Prices[Category],MATCH($A817,Prices[Key],0)),"Uncategorized"))</f>
        <v/>
      </c>
      <c r="P817" s="287" t="str">
        <f t="shared" si="120"/>
        <v/>
      </c>
      <c r="Q817" s="287" t="str">
        <f t="shared" si="121"/>
        <v/>
      </c>
    </row>
    <row r="818" spans="1:17" ht="15" customHeight="1" x14ac:dyDescent="0.2">
      <c r="A818" s="240" t="str">
        <f>IFERROR(INDEX('All Ticker P&amp;L'!$A$2:$A$1001,MATCH(ROWS($A$2:A818),'All Ticker P&amp;L'!$N$2:$N$1001,0)),"")</f>
        <v/>
      </c>
      <c r="B818" s="240" t="str">
        <f t="shared" si="113"/>
        <v/>
      </c>
      <c r="C818" s="240" t="str">
        <f t="shared" si="114"/>
        <v/>
      </c>
      <c r="D818" s="240" t="str">
        <f t="shared" si="115"/>
        <v/>
      </c>
      <c r="E818" s="261" t="str">
        <f>IF($A818="","",SUMIFS(Txn[Signed Units],Txn[Key],$A818))</f>
        <v/>
      </c>
      <c r="F818" s="283">
        <f>IF($A818="","",SUMIFS(Txn[Buy Cost],Txn[Key],$A818,Txn[Transaction Order],"&gt;"&amp;IFERROR(_xlfn.MAXIFS(Txn[Transaction Order],Txn[Key],$A818,Txn[Running Units],"&gt;-0.000001",Txn[Running Units],"&lt;0.000001"),0)))</f>
      </c>
      <c r="G818" s="283">
        <f>IF($A818="","",IFERROR(F818/SUMIFS(Txn[Units Purchased or Sold],Txn[Key],$A818,Txn[Transaction Order],"&gt;"&amp;IFERROR(_xlfn.MAXIFS(Txn[Transaction Order],Txn[Key],$A818,Txn[Running Units],"&gt;-0.000001",Txn[Running Units],"&lt;0.000001"),0),Txn[Sell (-1) Buy (1) Fees (0) Dividend (2)],1),0))</f>
      </c>
      <c r="H818" s="283">
        <f>IF($A818="","",SUMIFS(Txn[Sell Proceeds],Txn[Key],$A818,Txn[Transaction Order],"&gt;"&amp;IFERROR(_xlfn.MAXIFS(Txn[Transaction Order],Txn[Key],$A818,Txn[Running Units],"&gt;-0.000001",Txn[Running Units],"&lt;0.000001"),0)))</f>
      </c>
      <c r="I818" s="284" t="str">
        <f>IF($A818="","",IFERROR(INDEX(Prices[Current Price],MATCH($A818,Prices[Key],0)),0))</f>
        <v/>
      </c>
      <c r="J818" s="285" t="str">
        <f>IF($A818="","",IFERROR(INDEX(Prices[FX to SGD],MATCH($A818,Prices[Key],0)),1))</f>
        <v/>
      </c>
      <c r="K818" s="283" t="str">
        <f t="shared" si="116"/>
        <v/>
      </c>
      <c r="L818" s="283" t="str">
        <f t="shared" si="117"/>
        <v/>
      </c>
      <c r="M818" s="283" t="str">
        <f t="shared" si="118"/>
        <v/>
      </c>
      <c r="N818" s="286" t="str">
        <f t="shared" si="119"/>
        <v/>
      </c>
      <c r="O818" t="str">
        <f>IF($A818="","",IFERROR(INDEX(Prices[Category],MATCH($A818,Prices[Key],0)),"Uncategorized"))</f>
        <v/>
      </c>
      <c r="P818" s="287" t="str">
        <f t="shared" si="120"/>
        <v/>
      </c>
      <c r="Q818" s="287" t="str">
        <f t="shared" si="121"/>
        <v/>
      </c>
    </row>
    <row r="819" spans="1:17" ht="15" customHeight="1" x14ac:dyDescent="0.2">
      <c r="A819" s="240" t="str">
        <f>IFERROR(INDEX('All Ticker P&amp;L'!$A$2:$A$1001,MATCH(ROWS($A$2:A819),'All Ticker P&amp;L'!$N$2:$N$1001,0)),"")</f>
        <v/>
      </c>
      <c r="B819" s="240" t="str">
        <f t="shared" si="113"/>
        <v/>
      </c>
      <c r="C819" s="240" t="str">
        <f t="shared" si="114"/>
        <v/>
      </c>
      <c r="D819" s="240" t="str">
        <f t="shared" si="115"/>
        <v/>
      </c>
      <c r="E819" s="261" t="str">
        <f>IF($A819="","",SUMIFS(Txn[Signed Units],Txn[Key],$A819))</f>
        <v/>
      </c>
      <c r="F819" s="283">
        <f>IF($A819="","",SUMIFS(Txn[Buy Cost],Txn[Key],$A819,Txn[Transaction Order],"&gt;"&amp;IFERROR(_xlfn.MAXIFS(Txn[Transaction Order],Txn[Key],$A819,Txn[Running Units],"&gt;-0.000001",Txn[Running Units],"&lt;0.000001"),0)))</f>
      </c>
      <c r="G819" s="283">
        <f>IF($A819="","",IFERROR(F819/SUMIFS(Txn[Units Purchased or Sold],Txn[Key],$A819,Txn[Transaction Order],"&gt;"&amp;IFERROR(_xlfn.MAXIFS(Txn[Transaction Order],Txn[Key],$A819,Txn[Running Units],"&gt;-0.000001",Txn[Running Units],"&lt;0.000001"),0),Txn[Sell (-1) Buy (1) Fees (0) Dividend (2)],1),0))</f>
      </c>
      <c r="H819" s="283">
        <f>IF($A819="","",SUMIFS(Txn[Sell Proceeds],Txn[Key],$A819,Txn[Transaction Order],"&gt;"&amp;IFERROR(_xlfn.MAXIFS(Txn[Transaction Order],Txn[Key],$A819,Txn[Running Units],"&gt;-0.000001",Txn[Running Units],"&lt;0.000001"),0)))</f>
      </c>
      <c r="I819" s="284" t="str">
        <f>IF($A819="","",IFERROR(INDEX(Prices[Current Price],MATCH($A819,Prices[Key],0)),0))</f>
        <v/>
      </c>
      <c r="J819" s="285" t="str">
        <f>IF($A819="","",IFERROR(INDEX(Prices[FX to SGD],MATCH($A819,Prices[Key],0)),1))</f>
        <v/>
      </c>
      <c r="K819" s="283" t="str">
        <f t="shared" si="116"/>
        <v/>
      </c>
      <c r="L819" s="283" t="str">
        <f t="shared" si="117"/>
        <v/>
      </c>
      <c r="M819" s="283" t="str">
        <f t="shared" si="118"/>
        <v/>
      </c>
      <c r="N819" s="286" t="str">
        <f t="shared" si="119"/>
        <v/>
      </c>
      <c r="O819" t="str">
        <f>IF($A819="","",IFERROR(INDEX(Prices[Category],MATCH($A819,Prices[Key],0)),"Uncategorized"))</f>
        <v/>
      </c>
      <c r="P819" s="287" t="str">
        <f t="shared" si="120"/>
        <v/>
      </c>
      <c r="Q819" s="287" t="str">
        <f t="shared" si="121"/>
        <v/>
      </c>
    </row>
    <row r="820" spans="1:17" ht="15" customHeight="1" x14ac:dyDescent="0.2">
      <c r="A820" s="240" t="str">
        <f>IFERROR(INDEX('All Ticker P&amp;L'!$A$2:$A$1001,MATCH(ROWS($A$2:A820),'All Ticker P&amp;L'!$N$2:$N$1001,0)),"")</f>
        <v/>
      </c>
      <c r="B820" s="240" t="str">
        <f t="shared" si="113"/>
        <v/>
      </c>
      <c r="C820" s="240" t="str">
        <f t="shared" si="114"/>
        <v/>
      </c>
      <c r="D820" s="240" t="str">
        <f t="shared" si="115"/>
        <v/>
      </c>
      <c r="E820" s="261" t="str">
        <f>IF($A820="","",SUMIFS(Txn[Signed Units],Txn[Key],$A820))</f>
        <v/>
      </c>
      <c r="F820" s="283">
        <f>IF($A820="","",SUMIFS(Txn[Buy Cost],Txn[Key],$A820,Txn[Transaction Order],"&gt;"&amp;IFERROR(_xlfn.MAXIFS(Txn[Transaction Order],Txn[Key],$A820,Txn[Running Units],"&gt;-0.000001",Txn[Running Units],"&lt;0.000001"),0)))</f>
      </c>
      <c r="G820" s="283">
        <f>IF($A820="","",IFERROR(F820/SUMIFS(Txn[Units Purchased or Sold],Txn[Key],$A820,Txn[Transaction Order],"&gt;"&amp;IFERROR(_xlfn.MAXIFS(Txn[Transaction Order],Txn[Key],$A820,Txn[Running Units],"&gt;-0.000001",Txn[Running Units],"&lt;0.000001"),0),Txn[Sell (-1) Buy (1) Fees (0) Dividend (2)],1),0))</f>
      </c>
      <c r="H820" s="283">
        <f>IF($A820="","",SUMIFS(Txn[Sell Proceeds],Txn[Key],$A820,Txn[Transaction Order],"&gt;"&amp;IFERROR(_xlfn.MAXIFS(Txn[Transaction Order],Txn[Key],$A820,Txn[Running Units],"&gt;-0.000001",Txn[Running Units],"&lt;0.000001"),0)))</f>
      </c>
      <c r="I820" s="284" t="str">
        <f>IF($A820="","",IFERROR(INDEX(Prices[Current Price],MATCH($A820,Prices[Key],0)),0))</f>
        <v/>
      </c>
      <c r="J820" s="285" t="str">
        <f>IF($A820="","",IFERROR(INDEX(Prices[FX to SGD],MATCH($A820,Prices[Key],0)),1))</f>
        <v/>
      </c>
      <c r="K820" s="283" t="str">
        <f t="shared" si="116"/>
        <v/>
      </c>
      <c r="L820" s="283" t="str">
        <f t="shared" si="117"/>
        <v/>
      </c>
      <c r="M820" s="283" t="str">
        <f t="shared" si="118"/>
        <v/>
      </c>
      <c r="N820" s="286" t="str">
        <f t="shared" si="119"/>
        <v/>
      </c>
      <c r="O820" t="str">
        <f>IF($A820="","",IFERROR(INDEX(Prices[Category],MATCH($A820,Prices[Key],0)),"Uncategorized"))</f>
        <v/>
      </c>
      <c r="P820" s="287" t="str">
        <f t="shared" si="120"/>
        <v/>
      </c>
      <c r="Q820" s="287" t="str">
        <f t="shared" si="121"/>
        <v/>
      </c>
    </row>
    <row r="821" spans="1:17" ht="15" customHeight="1" x14ac:dyDescent="0.2">
      <c r="A821" s="240" t="str">
        <f>IFERROR(INDEX('All Ticker P&amp;L'!$A$2:$A$1001,MATCH(ROWS($A$2:A821),'All Ticker P&amp;L'!$N$2:$N$1001,0)),"")</f>
        <v/>
      </c>
      <c r="B821" s="240" t="str">
        <f t="shared" si="113"/>
        <v/>
      </c>
      <c r="C821" s="240" t="str">
        <f t="shared" si="114"/>
        <v/>
      </c>
      <c r="D821" s="240" t="str">
        <f t="shared" si="115"/>
        <v/>
      </c>
      <c r="E821" s="261" t="str">
        <f>IF($A821="","",SUMIFS(Txn[Signed Units],Txn[Key],$A821))</f>
        <v/>
      </c>
      <c r="F821" s="283">
        <f>IF($A821="","",SUMIFS(Txn[Buy Cost],Txn[Key],$A821,Txn[Transaction Order],"&gt;"&amp;IFERROR(_xlfn.MAXIFS(Txn[Transaction Order],Txn[Key],$A821,Txn[Running Units],"&gt;-0.000001",Txn[Running Units],"&lt;0.000001"),0)))</f>
      </c>
      <c r="G821" s="283">
        <f>IF($A821="","",IFERROR(F821/SUMIFS(Txn[Units Purchased or Sold],Txn[Key],$A821,Txn[Transaction Order],"&gt;"&amp;IFERROR(_xlfn.MAXIFS(Txn[Transaction Order],Txn[Key],$A821,Txn[Running Units],"&gt;-0.000001",Txn[Running Units],"&lt;0.000001"),0),Txn[Sell (-1) Buy (1) Fees (0) Dividend (2)],1),0))</f>
      </c>
      <c r="H821" s="283">
        <f>IF($A821="","",SUMIFS(Txn[Sell Proceeds],Txn[Key],$A821,Txn[Transaction Order],"&gt;"&amp;IFERROR(_xlfn.MAXIFS(Txn[Transaction Order],Txn[Key],$A821,Txn[Running Units],"&gt;-0.000001",Txn[Running Units],"&lt;0.000001"),0)))</f>
      </c>
      <c r="I821" s="284" t="str">
        <f>IF($A821="","",IFERROR(INDEX(Prices[Current Price],MATCH($A821,Prices[Key],0)),0))</f>
        <v/>
      </c>
      <c r="J821" s="285" t="str">
        <f>IF($A821="","",IFERROR(INDEX(Prices[FX to SGD],MATCH($A821,Prices[Key],0)),1))</f>
        <v/>
      </c>
      <c r="K821" s="283" t="str">
        <f t="shared" si="116"/>
        <v/>
      </c>
      <c r="L821" s="283" t="str">
        <f t="shared" si="117"/>
        <v/>
      </c>
      <c r="M821" s="283" t="str">
        <f t="shared" si="118"/>
        <v/>
      </c>
      <c r="N821" s="286" t="str">
        <f t="shared" si="119"/>
        <v/>
      </c>
      <c r="O821" t="str">
        <f>IF($A821="","",IFERROR(INDEX(Prices[Category],MATCH($A821,Prices[Key],0)),"Uncategorized"))</f>
        <v/>
      </c>
      <c r="P821" s="287" t="str">
        <f t="shared" si="120"/>
        <v/>
      </c>
      <c r="Q821" s="287" t="str">
        <f t="shared" si="121"/>
        <v/>
      </c>
    </row>
    <row r="822" spans="1:17" ht="15" customHeight="1" x14ac:dyDescent="0.2">
      <c r="A822" s="240" t="str">
        <f>IFERROR(INDEX('All Ticker P&amp;L'!$A$2:$A$1001,MATCH(ROWS($A$2:A822),'All Ticker P&amp;L'!$N$2:$N$1001,0)),"")</f>
        <v/>
      </c>
      <c r="B822" s="240" t="str">
        <f t="shared" si="113"/>
        <v/>
      </c>
      <c r="C822" s="240" t="str">
        <f t="shared" si="114"/>
        <v/>
      </c>
      <c r="D822" s="240" t="str">
        <f t="shared" si="115"/>
        <v/>
      </c>
      <c r="E822" s="261" t="str">
        <f>IF($A822="","",SUMIFS(Txn[Signed Units],Txn[Key],$A822))</f>
        <v/>
      </c>
      <c r="F822" s="283">
        <f>IF($A822="","",SUMIFS(Txn[Buy Cost],Txn[Key],$A822,Txn[Transaction Order],"&gt;"&amp;IFERROR(_xlfn.MAXIFS(Txn[Transaction Order],Txn[Key],$A822,Txn[Running Units],"&gt;-0.000001",Txn[Running Units],"&lt;0.000001"),0)))</f>
      </c>
      <c r="G822" s="283">
        <f>IF($A822="","",IFERROR(F822/SUMIFS(Txn[Units Purchased or Sold],Txn[Key],$A822,Txn[Transaction Order],"&gt;"&amp;IFERROR(_xlfn.MAXIFS(Txn[Transaction Order],Txn[Key],$A822,Txn[Running Units],"&gt;-0.000001",Txn[Running Units],"&lt;0.000001"),0),Txn[Sell (-1) Buy (1) Fees (0) Dividend (2)],1),0))</f>
      </c>
      <c r="H822" s="283">
        <f>IF($A822="","",SUMIFS(Txn[Sell Proceeds],Txn[Key],$A822,Txn[Transaction Order],"&gt;"&amp;IFERROR(_xlfn.MAXIFS(Txn[Transaction Order],Txn[Key],$A822,Txn[Running Units],"&gt;-0.000001",Txn[Running Units],"&lt;0.000001"),0)))</f>
      </c>
      <c r="I822" s="284" t="str">
        <f>IF($A822="","",IFERROR(INDEX(Prices[Current Price],MATCH($A822,Prices[Key],0)),0))</f>
        <v/>
      </c>
      <c r="J822" s="285" t="str">
        <f>IF($A822="","",IFERROR(INDEX(Prices[FX to SGD],MATCH($A822,Prices[Key],0)),1))</f>
        <v/>
      </c>
      <c r="K822" s="283" t="str">
        <f t="shared" si="116"/>
        <v/>
      </c>
      <c r="L822" s="283" t="str">
        <f t="shared" si="117"/>
        <v/>
      </c>
      <c r="M822" s="283" t="str">
        <f t="shared" si="118"/>
        <v/>
      </c>
      <c r="N822" s="286" t="str">
        <f t="shared" si="119"/>
        <v/>
      </c>
      <c r="O822" t="str">
        <f>IF($A822="","",IFERROR(INDEX(Prices[Category],MATCH($A822,Prices[Key],0)),"Uncategorized"))</f>
        <v/>
      </c>
      <c r="P822" s="287" t="str">
        <f t="shared" si="120"/>
        <v/>
      </c>
      <c r="Q822" s="287" t="str">
        <f t="shared" si="121"/>
        <v/>
      </c>
    </row>
    <row r="823" spans="1:17" ht="15" customHeight="1" x14ac:dyDescent="0.2">
      <c r="A823" s="240" t="str">
        <f>IFERROR(INDEX('All Ticker P&amp;L'!$A$2:$A$1001,MATCH(ROWS($A$2:A823),'All Ticker P&amp;L'!$N$2:$N$1001,0)),"")</f>
        <v/>
      </c>
      <c r="B823" s="240" t="str">
        <f t="shared" si="113"/>
        <v/>
      </c>
      <c r="C823" s="240" t="str">
        <f t="shared" si="114"/>
        <v/>
      </c>
      <c r="D823" s="240" t="str">
        <f t="shared" si="115"/>
        <v/>
      </c>
      <c r="E823" s="261" t="str">
        <f>IF($A823="","",SUMIFS(Txn[Signed Units],Txn[Key],$A823))</f>
        <v/>
      </c>
      <c r="F823" s="283">
        <f>IF($A823="","",SUMIFS(Txn[Buy Cost],Txn[Key],$A823,Txn[Transaction Order],"&gt;"&amp;IFERROR(_xlfn.MAXIFS(Txn[Transaction Order],Txn[Key],$A823,Txn[Running Units],"&gt;-0.000001",Txn[Running Units],"&lt;0.000001"),0)))</f>
      </c>
      <c r="G823" s="283">
        <f>IF($A823="","",IFERROR(F823/SUMIFS(Txn[Units Purchased or Sold],Txn[Key],$A823,Txn[Transaction Order],"&gt;"&amp;IFERROR(_xlfn.MAXIFS(Txn[Transaction Order],Txn[Key],$A823,Txn[Running Units],"&gt;-0.000001",Txn[Running Units],"&lt;0.000001"),0),Txn[Sell (-1) Buy (1) Fees (0) Dividend (2)],1),0))</f>
      </c>
      <c r="H823" s="283">
        <f>IF($A823="","",SUMIFS(Txn[Sell Proceeds],Txn[Key],$A823,Txn[Transaction Order],"&gt;"&amp;IFERROR(_xlfn.MAXIFS(Txn[Transaction Order],Txn[Key],$A823,Txn[Running Units],"&gt;-0.000001",Txn[Running Units],"&lt;0.000001"),0)))</f>
      </c>
      <c r="I823" s="284" t="str">
        <f>IF($A823="","",IFERROR(INDEX(Prices[Current Price],MATCH($A823,Prices[Key],0)),0))</f>
        <v/>
      </c>
      <c r="J823" s="285" t="str">
        <f>IF($A823="","",IFERROR(INDEX(Prices[FX to SGD],MATCH($A823,Prices[Key],0)),1))</f>
        <v/>
      </c>
      <c r="K823" s="283" t="str">
        <f t="shared" si="116"/>
        <v/>
      </c>
      <c r="L823" s="283" t="str">
        <f t="shared" si="117"/>
        <v/>
      </c>
      <c r="M823" s="283" t="str">
        <f t="shared" si="118"/>
        <v/>
      </c>
      <c r="N823" s="286" t="str">
        <f t="shared" si="119"/>
        <v/>
      </c>
      <c r="O823" t="str">
        <f>IF($A823="","",IFERROR(INDEX(Prices[Category],MATCH($A823,Prices[Key],0)),"Uncategorized"))</f>
        <v/>
      </c>
      <c r="P823" s="287" t="str">
        <f t="shared" si="120"/>
        <v/>
      </c>
      <c r="Q823" s="287" t="str">
        <f t="shared" si="121"/>
        <v/>
      </c>
    </row>
    <row r="824" spans="1:17" ht="15" customHeight="1" x14ac:dyDescent="0.2">
      <c r="A824" s="240" t="str">
        <f>IFERROR(INDEX('All Ticker P&amp;L'!$A$2:$A$1001,MATCH(ROWS($A$2:A824),'All Ticker P&amp;L'!$N$2:$N$1001,0)),"")</f>
        <v/>
      </c>
      <c r="B824" s="240" t="str">
        <f t="shared" si="113"/>
        <v/>
      </c>
      <c r="C824" s="240" t="str">
        <f t="shared" si="114"/>
        <v/>
      </c>
      <c r="D824" s="240" t="str">
        <f t="shared" si="115"/>
        <v/>
      </c>
      <c r="E824" s="261" t="str">
        <f>IF($A824="","",SUMIFS(Txn[Signed Units],Txn[Key],$A824))</f>
        <v/>
      </c>
      <c r="F824" s="283">
        <f>IF($A824="","",SUMIFS(Txn[Buy Cost],Txn[Key],$A824,Txn[Transaction Order],"&gt;"&amp;IFERROR(_xlfn.MAXIFS(Txn[Transaction Order],Txn[Key],$A824,Txn[Running Units],"&gt;-0.000001",Txn[Running Units],"&lt;0.000001"),0)))</f>
      </c>
      <c r="G824" s="283">
        <f>IF($A824="","",IFERROR(F824/SUMIFS(Txn[Units Purchased or Sold],Txn[Key],$A824,Txn[Transaction Order],"&gt;"&amp;IFERROR(_xlfn.MAXIFS(Txn[Transaction Order],Txn[Key],$A824,Txn[Running Units],"&gt;-0.000001",Txn[Running Units],"&lt;0.000001"),0),Txn[Sell (-1) Buy (1) Fees (0) Dividend (2)],1),0))</f>
      </c>
      <c r="H824" s="283">
        <f>IF($A824="","",SUMIFS(Txn[Sell Proceeds],Txn[Key],$A824,Txn[Transaction Order],"&gt;"&amp;IFERROR(_xlfn.MAXIFS(Txn[Transaction Order],Txn[Key],$A824,Txn[Running Units],"&gt;-0.000001",Txn[Running Units],"&lt;0.000001"),0)))</f>
      </c>
      <c r="I824" s="284" t="str">
        <f>IF($A824="","",IFERROR(INDEX(Prices[Current Price],MATCH($A824,Prices[Key],0)),0))</f>
        <v/>
      </c>
      <c r="J824" s="285" t="str">
        <f>IF($A824="","",IFERROR(INDEX(Prices[FX to SGD],MATCH($A824,Prices[Key],0)),1))</f>
        <v/>
      </c>
      <c r="K824" s="283" t="str">
        <f t="shared" si="116"/>
        <v/>
      </c>
      <c r="L824" s="283" t="str">
        <f t="shared" si="117"/>
        <v/>
      </c>
      <c r="M824" s="283" t="str">
        <f t="shared" si="118"/>
        <v/>
      </c>
      <c r="N824" s="286" t="str">
        <f t="shared" si="119"/>
        <v/>
      </c>
      <c r="O824" t="str">
        <f>IF($A824="","",IFERROR(INDEX(Prices[Category],MATCH($A824,Prices[Key],0)),"Uncategorized"))</f>
        <v/>
      </c>
      <c r="P824" s="287" t="str">
        <f t="shared" si="120"/>
        <v/>
      </c>
      <c r="Q824" s="287" t="str">
        <f t="shared" si="121"/>
        <v/>
      </c>
    </row>
    <row r="825" spans="1:17" ht="15" customHeight="1" x14ac:dyDescent="0.2">
      <c r="A825" s="240" t="str">
        <f>IFERROR(INDEX('All Ticker P&amp;L'!$A$2:$A$1001,MATCH(ROWS($A$2:A825),'All Ticker P&amp;L'!$N$2:$N$1001,0)),"")</f>
        <v/>
      </c>
      <c r="B825" s="240" t="str">
        <f t="shared" si="113"/>
        <v/>
      </c>
      <c r="C825" s="240" t="str">
        <f t="shared" si="114"/>
        <v/>
      </c>
      <c r="D825" s="240" t="str">
        <f t="shared" si="115"/>
        <v/>
      </c>
      <c r="E825" s="261" t="str">
        <f>IF($A825="","",SUMIFS(Txn[Signed Units],Txn[Key],$A825))</f>
        <v/>
      </c>
      <c r="F825" s="283">
        <f>IF($A825="","",SUMIFS(Txn[Buy Cost],Txn[Key],$A825,Txn[Transaction Order],"&gt;"&amp;IFERROR(_xlfn.MAXIFS(Txn[Transaction Order],Txn[Key],$A825,Txn[Running Units],"&gt;-0.000001",Txn[Running Units],"&lt;0.000001"),0)))</f>
      </c>
      <c r="G825" s="283">
        <f>IF($A825="","",IFERROR(F825/SUMIFS(Txn[Units Purchased or Sold],Txn[Key],$A825,Txn[Transaction Order],"&gt;"&amp;IFERROR(_xlfn.MAXIFS(Txn[Transaction Order],Txn[Key],$A825,Txn[Running Units],"&gt;-0.000001",Txn[Running Units],"&lt;0.000001"),0),Txn[Sell (-1) Buy (1) Fees (0) Dividend (2)],1),0))</f>
      </c>
      <c r="H825" s="283">
        <f>IF($A825="","",SUMIFS(Txn[Sell Proceeds],Txn[Key],$A825,Txn[Transaction Order],"&gt;"&amp;IFERROR(_xlfn.MAXIFS(Txn[Transaction Order],Txn[Key],$A825,Txn[Running Units],"&gt;-0.000001",Txn[Running Units],"&lt;0.000001"),0)))</f>
      </c>
      <c r="I825" s="284" t="str">
        <f>IF($A825="","",IFERROR(INDEX(Prices[Current Price],MATCH($A825,Prices[Key],0)),0))</f>
        <v/>
      </c>
      <c r="J825" s="285" t="str">
        <f>IF($A825="","",IFERROR(INDEX(Prices[FX to SGD],MATCH($A825,Prices[Key],0)),1))</f>
        <v/>
      </c>
      <c r="K825" s="283" t="str">
        <f t="shared" si="116"/>
        <v/>
      </c>
      <c r="L825" s="283" t="str">
        <f t="shared" si="117"/>
        <v/>
      </c>
      <c r="M825" s="283" t="str">
        <f t="shared" si="118"/>
        <v/>
      </c>
      <c r="N825" s="286" t="str">
        <f t="shared" si="119"/>
        <v/>
      </c>
      <c r="O825" t="str">
        <f>IF($A825="","",IFERROR(INDEX(Prices[Category],MATCH($A825,Prices[Key],0)),"Uncategorized"))</f>
        <v/>
      </c>
      <c r="P825" s="287" t="str">
        <f t="shared" si="120"/>
        <v/>
      </c>
      <c r="Q825" s="287" t="str">
        <f t="shared" si="121"/>
        <v/>
      </c>
    </row>
    <row r="826" spans="1:17" ht="15" customHeight="1" x14ac:dyDescent="0.2">
      <c r="A826" s="240" t="str">
        <f>IFERROR(INDEX('All Ticker P&amp;L'!$A$2:$A$1001,MATCH(ROWS($A$2:A826),'All Ticker P&amp;L'!$N$2:$N$1001,0)),"")</f>
        <v/>
      </c>
      <c r="B826" s="240" t="str">
        <f t="shared" si="113"/>
        <v/>
      </c>
      <c r="C826" s="240" t="str">
        <f t="shared" si="114"/>
        <v/>
      </c>
      <c r="D826" s="240" t="str">
        <f t="shared" si="115"/>
        <v/>
      </c>
      <c r="E826" s="261" t="str">
        <f>IF($A826="","",SUMIFS(Txn[Signed Units],Txn[Key],$A826))</f>
        <v/>
      </c>
      <c r="F826" s="283">
        <f>IF($A826="","",SUMIFS(Txn[Buy Cost],Txn[Key],$A826,Txn[Transaction Order],"&gt;"&amp;IFERROR(_xlfn.MAXIFS(Txn[Transaction Order],Txn[Key],$A826,Txn[Running Units],"&gt;-0.000001",Txn[Running Units],"&lt;0.000001"),0)))</f>
      </c>
      <c r="G826" s="283">
        <f>IF($A826="","",IFERROR(F826/SUMIFS(Txn[Units Purchased or Sold],Txn[Key],$A826,Txn[Transaction Order],"&gt;"&amp;IFERROR(_xlfn.MAXIFS(Txn[Transaction Order],Txn[Key],$A826,Txn[Running Units],"&gt;-0.000001",Txn[Running Units],"&lt;0.000001"),0),Txn[Sell (-1) Buy (1) Fees (0) Dividend (2)],1),0))</f>
      </c>
      <c r="H826" s="283">
        <f>IF($A826="","",SUMIFS(Txn[Sell Proceeds],Txn[Key],$A826,Txn[Transaction Order],"&gt;"&amp;IFERROR(_xlfn.MAXIFS(Txn[Transaction Order],Txn[Key],$A826,Txn[Running Units],"&gt;-0.000001",Txn[Running Units],"&lt;0.000001"),0)))</f>
      </c>
      <c r="I826" s="284" t="str">
        <f>IF($A826="","",IFERROR(INDEX(Prices[Current Price],MATCH($A826,Prices[Key],0)),0))</f>
        <v/>
      </c>
      <c r="J826" s="285" t="str">
        <f>IF($A826="","",IFERROR(INDEX(Prices[FX to SGD],MATCH($A826,Prices[Key],0)),1))</f>
        <v/>
      </c>
      <c r="K826" s="283" t="str">
        <f t="shared" si="116"/>
        <v/>
      </c>
      <c r="L826" s="283" t="str">
        <f t="shared" si="117"/>
        <v/>
      </c>
      <c r="M826" s="283" t="str">
        <f t="shared" si="118"/>
        <v/>
      </c>
      <c r="N826" s="286" t="str">
        <f t="shared" si="119"/>
        <v/>
      </c>
      <c r="O826" t="str">
        <f>IF($A826="","",IFERROR(INDEX(Prices[Category],MATCH($A826,Prices[Key],0)),"Uncategorized"))</f>
        <v/>
      </c>
      <c r="P826" s="287" t="str">
        <f t="shared" si="120"/>
        <v/>
      </c>
      <c r="Q826" s="287" t="str">
        <f t="shared" si="121"/>
        <v/>
      </c>
    </row>
    <row r="827" spans="1:17" ht="15" customHeight="1" x14ac:dyDescent="0.2">
      <c r="A827" s="240" t="str">
        <f>IFERROR(INDEX('All Ticker P&amp;L'!$A$2:$A$1001,MATCH(ROWS($A$2:A827),'All Ticker P&amp;L'!$N$2:$N$1001,0)),"")</f>
        <v/>
      </c>
      <c r="B827" s="240" t="str">
        <f t="shared" si="113"/>
        <v/>
      </c>
      <c r="C827" s="240" t="str">
        <f t="shared" si="114"/>
        <v/>
      </c>
      <c r="D827" s="240" t="str">
        <f t="shared" si="115"/>
        <v/>
      </c>
      <c r="E827" s="261" t="str">
        <f>IF($A827="","",SUMIFS(Txn[Signed Units],Txn[Key],$A827))</f>
        <v/>
      </c>
      <c r="F827" s="283">
        <f>IF($A827="","",SUMIFS(Txn[Buy Cost],Txn[Key],$A827,Txn[Transaction Order],"&gt;"&amp;IFERROR(_xlfn.MAXIFS(Txn[Transaction Order],Txn[Key],$A827,Txn[Running Units],"&gt;-0.000001",Txn[Running Units],"&lt;0.000001"),0)))</f>
      </c>
      <c r="G827" s="283">
        <f>IF($A827="","",IFERROR(F827/SUMIFS(Txn[Units Purchased or Sold],Txn[Key],$A827,Txn[Transaction Order],"&gt;"&amp;IFERROR(_xlfn.MAXIFS(Txn[Transaction Order],Txn[Key],$A827,Txn[Running Units],"&gt;-0.000001",Txn[Running Units],"&lt;0.000001"),0),Txn[Sell (-1) Buy (1) Fees (0) Dividend (2)],1),0))</f>
      </c>
      <c r="H827" s="283">
        <f>IF($A827="","",SUMIFS(Txn[Sell Proceeds],Txn[Key],$A827,Txn[Transaction Order],"&gt;"&amp;IFERROR(_xlfn.MAXIFS(Txn[Transaction Order],Txn[Key],$A827,Txn[Running Units],"&gt;-0.000001",Txn[Running Units],"&lt;0.000001"),0)))</f>
      </c>
      <c r="I827" s="284" t="str">
        <f>IF($A827="","",IFERROR(INDEX(Prices[Current Price],MATCH($A827,Prices[Key],0)),0))</f>
        <v/>
      </c>
      <c r="J827" s="285" t="str">
        <f>IF($A827="","",IFERROR(INDEX(Prices[FX to SGD],MATCH($A827,Prices[Key],0)),1))</f>
        <v/>
      </c>
      <c r="K827" s="283" t="str">
        <f t="shared" si="116"/>
        <v/>
      </c>
      <c r="L827" s="283" t="str">
        <f t="shared" si="117"/>
        <v/>
      </c>
      <c r="M827" s="283" t="str">
        <f t="shared" si="118"/>
        <v/>
      </c>
      <c r="N827" s="286" t="str">
        <f t="shared" si="119"/>
        <v/>
      </c>
      <c r="O827" t="str">
        <f>IF($A827="","",IFERROR(INDEX(Prices[Category],MATCH($A827,Prices[Key],0)),"Uncategorized"))</f>
        <v/>
      </c>
      <c r="P827" s="287" t="str">
        <f t="shared" si="120"/>
        <v/>
      </c>
      <c r="Q827" s="287" t="str">
        <f t="shared" si="121"/>
        <v/>
      </c>
    </row>
    <row r="828" spans="1:17" ht="15" customHeight="1" x14ac:dyDescent="0.2">
      <c r="A828" s="240" t="str">
        <f>IFERROR(INDEX('All Ticker P&amp;L'!$A$2:$A$1001,MATCH(ROWS($A$2:A828),'All Ticker P&amp;L'!$N$2:$N$1001,0)),"")</f>
        <v/>
      </c>
      <c r="B828" s="240" t="str">
        <f t="shared" si="113"/>
        <v/>
      </c>
      <c r="C828" s="240" t="str">
        <f t="shared" si="114"/>
        <v/>
      </c>
      <c r="D828" s="240" t="str">
        <f t="shared" si="115"/>
        <v/>
      </c>
      <c r="E828" s="261" t="str">
        <f>IF($A828="","",SUMIFS(Txn[Signed Units],Txn[Key],$A828))</f>
        <v/>
      </c>
      <c r="F828" s="283">
        <f>IF($A828="","",SUMIFS(Txn[Buy Cost],Txn[Key],$A828,Txn[Transaction Order],"&gt;"&amp;IFERROR(_xlfn.MAXIFS(Txn[Transaction Order],Txn[Key],$A828,Txn[Running Units],"&gt;-0.000001",Txn[Running Units],"&lt;0.000001"),0)))</f>
      </c>
      <c r="G828" s="283">
        <f>IF($A828="","",IFERROR(F828/SUMIFS(Txn[Units Purchased or Sold],Txn[Key],$A828,Txn[Transaction Order],"&gt;"&amp;IFERROR(_xlfn.MAXIFS(Txn[Transaction Order],Txn[Key],$A828,Txn[Running Units],"&gt;-0.000001",Txn[Running Units],"&lt;0.000001"),0),Txn[Sell (-1) Buy (1) Fees (0) Dividend (2)],1),0))</f>
      </c>
      <c r="H828" s="283">
        <f>IF($A828="","",SUMIFS(Txn[Sell Proceeds],Txn[Key],$A828,Txn[Transaction Order],"&gt;"&amp;IFERROR(_xlfn.MAXIFS(Txn[Transaction Order],Txn[Key],$A828,Txn[Running Units],"&gt;-0.000001",Txn[Running Units],"&lt;0.000001"),0)))</f>
      </c>
      <c r="I828" s="284" t="str">
        <f>IF($A828="","",IFERROR(INDEX(Prices[Current Price],MATCH($A828,Prices[Key],0)),0))</f>
        <v/>
      </c>
      <c r="J828" s="285" t="str">
        <f>IF($A828="","",IFERROR(INDEX(Prices[FX to SGD],MATCH($A828,Prices[Key],0)),1))</f>
        <v/>
      </c>
      <c r="K828" s="283" t="str">
        <f t="shared" si="116"/>
        <v/>
      </c>
      <c r="L828" s="283" t="str">
        <f t="shared" si="117"/>
        <v/>
      </c>
      <c r="M828" s="283" t="str">
        <f t="shared" si="118"/>
        <v/>
      </c>
      <c r="N828" s="286" t="str">
        <f t="shared" si="119"/>
        <v/>
      </c>
      <c r="O828" t="str">
        <f>IF($A828="","",IFERROR(INDEX(Prices[Category],MATCH($A828,Prices[Key],0)),"Uncategorized"))</f>
        <v/>
      </c>
      <c r="P828" s="287" t="str">
        <f t="shared" si="120"/>
        <v/>
      </c>
      <c r="Q828" s="287" t="str">
        <f t="shared" si="121"/>
        <v/>
      </c>
    </row>
    <row r="829" spans="1:17" ht="15" customHeight="1" x14ac:dyDescent="0.2">
      <c r="A829" s="240" t="str">
        <f>IFERROR(INDEX('All Ticker P&amp;L'!$A$2:$A$1001,MATCH(ROWS($A$2:A829),'All Ticker P&amp;L'!$N$2:$N$1001,0)),"")</f>
        <v/>
      </c>
      <c r="B829" s="240" t="str">
        <f t="shared" si="113"/>
        <v/>
      </c>
      <c r="C829" s="240" t="str">
        <f t="shared" si="114"/>
        <v/>
      </c>
      <c r="D829" s="240" t="str">
        <f t="shared" si="115"/>
        <v/>
      </c>
      <c r="E829" s="261" t="str">
        <f>IF($A829="","",SUMIFS(Txn[Signed Units],Txn[Key],$A829))</f>
        <v/>
      </c>
      <c r="F829" s="283">
        <f>IF($A829="","",SUMIFS(Txn[Buy Cost],Txn[Key],$A829,Txn[Transaction Order],"&gt;"&amp;IFERROR(_xlfn.MAXIFS(Txn[Transaction Order],Txn[Key],$A829,Txn[Running Units],"&gt;-0.000001",Txn[Running Units],"&lt;0.000001"),0)))</f>
      </c>
      <c r="G829" s="283">
        <f>IF($A829="","",IFERROR(F829/SUMIFS(Txn[Units Purchased or Sold],Txn[Key],$A829,Txn[Transaction Order],"&gt;"&amp;IFERROR(_xlfn.MAXIFS(Txn[Transaction Order],Txn[Key],$A829,Txn[Running Units],"&gt;-0.000001",Txn[Running Units],"&lt;0.000001"),0),Txn[Sell (-1) Buy (1) Fees (0) Dividend (2)],1),0))</f>
      </c>
      <c r="H829" s="283">
        <f>IF($A829="","",SUMIFS(Txn[Sell Proceeds],Txn[Key],$A829,Txn[Transaction Order],"&gt;"&amp;IFERROR(_xlfn.MAXIFS(Txn[Transaction Order],Txn[Key],$A829,Txn[Running Units],"&gt;-0.000001",Txn[Running Units],"&lt;0.000001"),0)))</f>
      </c>
      <c r="I829" s="284" t="str">
        <f>IF($A829="","",IFERROR(INDEX(Prices[Current Price],MATCH($A829,Prices[Key],0)),0))</f>
        <v/>
      </c>
      <c r="J829" s="285" t="str">
        <f>IF($A829="","",IFERROR(INDEX(Prices[FX to SGD],MATCH($A829,Prices[Key],0)),1))</f>
        <v/>
      </c>
      <c r="K829" s="283" t="str">
        <f t="shared" si="116"/>
        <v/>
      </c>
      <c r="L829" s="283" t="str">
        <f t="shared" si="117"/>
        <v/>
      </c>
      <c r="M829" s="283" t="str">
        <f t="shared" si="118"/>
        <v/>
      </c>
      <c r="N829" s="286" t="str">
        <f t="shared" si="119"/>
        <v/>
      </c>
      <c r="O829" t="str">
        <f>IF($A829="","",IFERROR(INDEX(Prices[Category],MATCH($A829,Prices[Key],0)),"Uncategorized"))</f>
        <v/>
      </c>
      <c r="P829" s="287" t="str">
        <f t="shared" si="120"/>
        <v/>
      </c>
      <c r="Q829" s="287" t="str">
        <f t="shared" si="121"/>
        <v/>
      </c>
    </row>
    <row r="830" spans="1:17" ht="15" customHeight="1" x14ac:dyDescent="0.2">
      <c r="A830" s="240" t="str">
        <f>IFERROR(INDEX('All Ticker P&amp;L'!$A$2:$A$1001,MATCH(ROWS($A$2:A830),'All Ticker P&amp;L'!$N$2:$N$1001,0)),"")</f>
        <v/>
      </c>
      <c r="B830" s="240" t="str">
        <f t="shared" si="113"/>
        <v/>
      </c>
      <c r="C830" s="240" t="str">
        <f t="shared" si="114"/>
        <v/>
      </c>
      <c r="D830" s="240" t="str">
        <f t="shared" si="115"/>
        <v/>
      </c>
      <c r="E830" s="261" t="str">
        <f>IF($A830="","",SUMIFS(Txn[Signed Units],Txn[Key],$A830))</f>
        <v/>
      </c>
      <c r="F830" s="283">
        <f>IF($A830="","",SUMIFS(Txn[Buy Cost],Txn[Key],$A830,Txn[Transaction Order],"&gt;"&amp;IFERROR(_xlfn.MAXIFS(Txn[Transaction Order],Txn[Key],$A830,Txn[Running Units],"&gt;-0.000001",Txn[Running Units],"&lt;0.000001"),0)))</f>
      </c>
      <c r="G830" s="283">
        <f>IF($A830="","",IFERROR(F830/SUMIFS(Txn[Units Purchased or Sold],Txn[Key],$A830,Txn[Transaction Order],"&gt;"&amp;IFERROR(_xlfn.MAXIFS(Txn[Transaction Order],Txn[Key],$A830,Txn[Running Units],"&gt;-0.000001",Txn[Running Units],"&lt;0.000001"),0),Txn[Sell (-1) Buy (1) Fees (0) Dividend (2)],1),0))</f>
      </c>
      <c r="H830" s="283">
        <f>IF($A830="","",SUMIFS(Txn[Sell Proceeds],Txn[Key],$A830,Txn[Transaction Order],"&gt;"&amp;IFERROR(_xlfn.MAXIFS(Txn[Transaction Order],Txn[Key],$A830,Txn[Running Units],"&gt;-0.000001",Txn[Running Units],"&lt;0.000001"),0)))</f>
      </c>
      <c r="I830" s="284" t="str">
        <f>IF($A830="","",IFERROR(INDEX(Prices[Current Price],MATCH($A830,Prices[Key],0)),0))</f>
        <v/>
      </c>
      <c r="J830" s="285" t="str">
        <f>IF($A830="","",IFERROR(INDEX(Prices[FX to SGD],MATCH($A830,Prices[Key],0)),1))</f>
        <v/>
      </c>
      <c r="K830" s="283" t="str">
        <f t="shared" si="116"/>
        <v/>
      </c>
      <c r="L830" s="283" t="str">
        <f t="shared" si="117"/>
        <v/>
      </c>
      <c r="M830" s="283" t="str">
        <f t="shared" si="118"/>
        <v/>
      </c>
      <c r="N830" s="286" t="str">
        <f t="shared" si="119"/>
        <v/>
      </c>
      <c r="O830" t="str">
        <f>IF($A830="","",IFERROR(INDEX(Prices[Category],MATCH($A830,Prices[Key],0)),"Uncategorized"))</f>
        <v/>
      </c>
      <c r="P830" s="287" t="str">
        <f t="shared" si="120"/>
        <v/>
      </c>
      <c r="Q830" s="287" t="str">
        <f t="shared" si="121"/>
        <v/>
      </c>
    </row>
    <row r="831" spans="1:17" ht="15" customHeight="1" x14ac:dyDescent="0.2">
      <c r="A831" s="240" t="str">
        <f>IFERROR(INDEX('All Ticker P&amp;L'!$A$2:$A$1001,MATCH(ROWS($A$2:A831),'All Ticker P&amp;L'!$N$2:$N$1001,0)),"")</f>
        <v/>
      </c>
      <c r="B831" s="240" t="str">
        <f t="shared" si="113"/>
        <v/>
      </c>
      <c r="C831" s="240" t="str">
        <f t="shared" si="114"/>
        <v/>
      </c>
      <c r="D831" s="240" t="str">
        <f t="shared" si="115"/>
        <v/>
      </c>
      <c r="E831" s="261" t="str">
        <f>IF($A831="","",SUMIFS(Txn[Signed Units],Txn[Key],$A831))</f>
        <v/>
      </c>
      <c r="F831" s="283">
        <f>IF($A831="","",SUMIFS(Txn[Buy Cost],Txn[Key],$A831,Txn[Transaction Order],"&gt;"&amp;IFERROR(_xlfn.MAXIFS(Txn[Transaction Order],Txn[Key],$A831,Txn[Running Units],"&gt;-0.000001",Txn[Running Units],"&lt;0.000001"),0)))</f>
      </c>
      <c r="G831" s="283">
        <f>IF($A831="","",IFERROR(F831/SUMIFS(Txn[Units Purchased or Sold],Txn[Key],$A831,Txn[Transaction Order],"&gt;"&amp;IFERROR(_xlfn.MAXIFS(Txn[Transaction Order],Txn[Key],$A831,Txn[Running Units],"&gt;-0.000001",Txn[Running Units],"&lt;0.000001"),0),Txn[Sell (-1) Buy (1) Fees (0) Dividend (2)],1),0))</f>
      </c>
      <c r="H831" s="283">
        <f>IF($A831="","",SUMIFS(Txn[Sell Proceeds],Txn[Key],$A831,Txn[Transaction Order],"&gt;"&amp;IFERROR(_xlfn.MAXIFS(Txn[Transaction Order],Txn[Key],$A831,Txn[Running Units],"&gt;-0.000001",Txn[Running Units],"&lt;0.000001"),0)))</f>
      </c>
      <c r="I831" s="284" t="str">
        <f>IF($A831="","",IFERROR(INDEX(Prices[Current Price],MATCH($A831,Prices[Key],0)),0))</f>
        <v/>
      </c>
      <c r="J831" s="285" t="str">
        <f>IF($A831="","",IFERROR(INDEX(Prices[FX to SGD],MATCH($A831,Prices[Key],0)),1))</f>
        <v/>
      </c>
      <c r="K831" s="283" t="str">
        <f t="shared" si="116"/>
        <v/>
      </c>
      <c r="L831" s="283" t="str">
        <f t="shared" si="117"/>
        <v/>
      </c>
      <c r="M831" s="283" t="str">
        <f t="shared" si="118"/>
        <v/>
      </c>
      <c r="N831" s="286" t="str">
        <f t="shared" si="119"/>
        <v/>
      </c>
      <c r="O831" t="str">
        <f>IF($A831="","",IFERROR(INDEX(Prices[Category],MATCH($A831,Prices[Key],0)),"Uncategorized"))</f>
        <v/>
      </c>
      <c r="P831" s="287" t="str">
        <f t="shared" si="120"/>
        <v/>
      </c>
      <c r="Q831" s="287" t="str">
        <f t="shared" si="121"/>
        <v/>
      </c>
    </row>
    <row r="832" spans="1:17" ht="15" customHeight="1" x14ac:dyDescent="0.2">
      <c r="A832" s="240" t="str">
        <f>IFERROR(INDEX('All Ticker P&amp;L'!$A$2:$A$1001,MATCH(ROWS($A$2:A832),'All Ticker P&amp;L'!$N$2:$N$1001,0)),"")</f>
        <v/>
      </c>
      <c r="B832" s="240" t="str">
        <f t="shared" si="113"/>
        <v/>
      </c>
      <c r="C832" s="240" t="str">
        <f t="shared" si="114"/>
        <v/>
      </c>
      <c r="D832" s="240" t="str">
        <f t="shared" si="115"/>
        <v/>
      </c>
      <c r="E832" s="261" t="str">
        <f>IF($A832="","",SUMIFS(Txn[Signed Units],Txn[Key],$A832))</f>
        <v/>
      </c>
      <c r="F832" s="283">
        <f>IF($A832="","",SUMIFS(Txn[Buy Cost],Txn[Key],$A832,Txn[Transaction Order],"&gt;"&amp;IFERROR(_xlfn.MAXIFS(Txn[Transaction Order],Txn[Key],$A832,Txn[Running Units],"&gt;-0.000001",Txn[Running Units],"&lt;0.000001"),0)))</f>
      </c>
      <c r="G832" s="283">
        <f>IF($A832="","",IFERROR(F832/SUMIFS(Txn[Units Purchased or Sold],Txn[Key],$A832,Txn[Transaction Order],"&gt;"&amp;IFERROR(_xlfn.MAXIFS(Txn[Transaction Order],Txn[Key],$A832,Txn[Running Units],"&gt;-0.000001",Txn[Running Units],"&lt;0.000001"),0),Txn[Sell (-1) Buy (1) Fees (0) Dividend (2)],1),0))</f>
      </c>
      <c r="H832" s="283">
        <f>IF($A832="","",SUMIFS(Txn[Sell Proceeds],Txn[Key],$A832,Txn[Transaction Order],"&gt;"&amp;IFERROR(_xlfn.MAXIFS(Txn[Transaction Order],Txn[Key],$A832,Txn[Running Units],"&gt;-0.000001",Txn[Running Units],"&lt;0.000001"),0)))</f>
      </c>
      <c r="I832" s="284" t="str">
        <f>IF($A832="","",IFERROR(INDEX(Prices[Current Price],MATCH($A832,Prices[Key],0)),0))</f>
        <v/>
      </c>
      <c r="J832" s="285" t="str">
        <f>IF($A832="","",IFERROR(INDEX(Prices[FX to SGD],MATCH($A832,Prices[Key],0)),1))</f>
        <v/>
      </c>
      <c r="K832" s="283" t="str">
        <f t="shared" si="116"/>
        <v/>
      </c>
      <c r="L832" s="283" t="str">
        <f t="shared" si="117"/>
        <v/>
      </c>
      <c r="M832" s="283" t="str">
        <f t="shared" si="118"/>
        <v/>
      </c>
      <c r="N832" s="286" t="str">
        <f t="shared" si="119"/>
        <v/>
      </c>
      <c r="O832" t="str">
        <f>IF($A832="","",IFERROR(INDEX(Prices[Category],MATCH($A832,Prices[Key],0)),"Uncategorized"))</f>
        <v/>
      </c>
      <c r="P832" s="287" t="str">
        <f t="shared" si="120"/>
        <v/>
      </c>
      <c r="Q832" s="287" t="str">
        <f t="shared" si="121"/>
        <v/>
      </c>
    </row>
    <row r="833" spans="1:17" ht="15" customHeight="1" x14ac:dyDescent="0.2">
      <c r="A833" s="240" t="str">
        <f>IFERROR(INDEX('All Ticker P&amp;L'!$A$2:$A$1001,MATCH(ROWS($A$2:A833),'All Ticker P&amp;L'!$N$2:$N$1001,0)),"")</f>
        <v/>
      </c>
      <c r="B833" s="240" t="str">
        <f t="shared" si="113"/>
        <v/>
      </c>
      <c r="C833" s="240" t="str">
        <f t="shared" si="114"/>
        <v/>
      </c>
      <c r="D833" s="240" t="str">
        <f t="shared" si="115"/>
        <v/>
      </c>
      <c r="E833" s="261" t="str">
        <f>IF($A833="","",SUMIFS(Txn[Signed Units],Txn[Key],$A833))</f>
        <v/>
      </c>
      <c r="F833" s="283">
        <f>IF($A833="","",SUMIFS(Txn[Buy Cost],Txn[Key],$A833,Txn[Transaction Order],"&gt;"&amp;IFERROR(_xlfn.MAXIFS(Txn[Transaction Order],Txn[Key],$A833,Txn[Running Units],"&gt;-0.000001",Txn[Running Units],"&lt;0.000001"),0)))</f>
      </c>
      <c r="G833" s="283">
        <f>IF($A833="","",IFERROR(F833/SUMIFS(Txn[Units Purchased or Sold],Txn[Key],$A833,Txn[Transaction Order],"&gt;"&amp;IFERROR(_xlfn.MAXIFS(Txn[Transaction Order],Txn[Key],$A833,Txn[Running Units],"&gt;-0.000001",Txn[Running Units],"&lt;0.000001"),0),Txn[Sell (-1) Buy (1) Fees (0) Dividend (2)],1),0))</f>
      </c>
      <c r="H833" s="283">
        <f>IF($A833="","",SUMIFS(Txn[Sell Proceeds],Txn[Key],$A833,Txn[Transaction Order],"&gt;"&amp;IFERROR(_xlfn.MAXIFS(Txn[Transaction Order],Txn[Key],$A833,Txn[Running Units],"&gt;-0.000001",Txn[Running Units],"&lt;0.000001"),0)))</f>
      </c>
      <c r="I833" s="284" t="str">
        <f>IF($A833="","",IFERROR(INDEX(Prices[Current Price],MATCH($A833,Prices[Key],0)),0))</f>
        <v/>
      </c>
      <c r="J833" s="285" t="str">
        <f>IF($A833="","",IFERROR(INDEX(Prices[FX to SGD],MATCH($A833,Prices[Key],0)),1))</f>
        <v/>
      </c>
      <c r="K833" s="283" t="str">
        <f t="shared" si="116"/>
        <v/>
      </c>
      <c r="L833" s="283" t="str">
        <f t="shared" si="117"/>
        <v/>
      </c>
      <c r="M833" s="283" t="str">
        <f t="shared" si="118"/>
        <v/>
      </c>
      <c r="N833" s="286" t="str">
        <f t="shared" si="119"/>
        <v/>
      </c>
      <c r="O833" t="str">
        <f>IF($A833="","",IFERROR(INDEX(Prices[Category],MATCH($A833,Prices[Key],0)),"Uncategorized"))</f>
        <v/>
      </c>
      <c r="P833" s="287" t="str">
        <f t="shared" si="120"/>
        <v/>
      </c>
      <c r="Q833" s="287" t="str">
        <f t="shared" si="121"/>
        <v/>
      </c>
    </row>
    <row r="834" spans="1:17" ht="15" customHeight="1" x14ac:dyDescent="0.2">
      <c r="A834" s="240" t="str">
        <f>IFERROR(INDEX('All Ticker P&amp;L'!$A$2:$A$1001,MATCH(ROWS($A$2:A834),'All Ticker P&amp;L'!$N$2:$N$1001,0)),"")</f>
        <v/>
      </c>
      <c r="B834" s="240" t="str">
        <f t="shared" ref="B834:B897" si="122">IF($A834="","",LEFT($A834,FIND(":",$A834)-1))</f>
        <v/>
      </c>
      <c r="C834" s="240" t="str">
        <f t="shared" ref="C834:C897" si="123">IF($A834="","",MID($A834,FIND(":",$A834)+1,FIND(":",$A834,FIND(":",$A834)+1)-FIND(":",$A834)-1))</f>
        <v/>
      </c>
      <c r="D834" s="240" t="str">
        <f t="shared" ref="D834:D897" si="124">IF($A834="","",RIGHT($A834,LEN($A834)-FIND(":",$A834,FIND(":",$A834)+1)))</f>
        <v/>
      </c>
      <c r="E834" s="261" t="str">
        <f>IF($A834="","",SUMIFS(Txn[Signed Units],Txn[Key],$A834))</f>
        <v/>
      </c>
      <c r="F834" s="283">
        <f>IF($A834="","",SUMIFS(Txn[Buy Cost],Txn[Key],$A834,Txn[Transaction Order],"&gt;"&amp;IFERROR(_xlfn.MAXIFS(Txn[Transaction Order],Txn[Key],$A834,Txn[Running Units],"&gt;-0.000001",Txn[Running Units],"&lt;0.000001"),0)))</f>
      </c>
      <c r="G834" s="283">
        <f>IF($A834="","",IFERROR(F834/SUMIFS(Txn[Units Purchased or Sold],Txn[Key],$A834,Txn[Transaction Order],"&gt;"&amp;IFERROR(_xlfn.MAXIFS(Txn[Transaction Order],Txn[Key],$A834,Txn[Running Units],"&gt;-0.000001",Txn[Running Units],"&lt;0.000001"),0),Txn[Sell (-1) Buy (1) Fees (0) Dividend (2)],1),0))</f>
      </c>
      <c r="H834" s="283">
        <f>IF($A834="","",SUMIFS(Txn[Sell Proceeds],Txn[Key],$A834,Txn[Transaction Order],"&gt;"&amp;IFERROR(_xlfn.MAXIFS(Txn[Transaction Order],Txn[Key],$A834,Txn[Running Units],"&gt;-0.000001",Txn[Running Units],"&lt;0.000001"),0)))</f>
      </c>
      <c r="I834" s="284" t="str">
        <f>IF($A834="","",IFERROR(INDEX(Prices[Current Price],MATCH($A834,Prices[Key],0)),0))</f>
        <v/>
      </c>
      <c r="J834" s="285" t="str">
        <f>IF($A834="","",IFERROR(INDEX(Prices[FX to SGD],MATCH($A834,Prices[Key],0)),1))</f>
        <v/>
      </c>
      <c r="K834" s="283" t="str">
        <f t="shared" ref="K834:K897" si="125">IF($A834="","",E834*I834)</f>
        <v/>
      </c>
      <c r="L834" s="283" t="str">
        <f t="shared" ref="L834:L897" si="126">IF($A834="","",K834+H834-F834)</f>
        <v/>
      </c>
      <c r="M834" s="283" t="str">
        <f t="shared" ref="M834:M897" si="127">IF($A834="","",L834*J834)</f>
        <v/>
      </c>
      <c r="N834" s="286" t="str">
        <f t="shared" ref="N834:N897" si="128">IF($A834="","",IFERROR(L834/F834,0))</f>
        <v/>
      </c>
      <c r="O834" t="str">
        <f>IF($A834="","",IFERROR(INDEX(Prices[Category],MATCH($A834,Prices[Key],0)),"Uncategorized"))</f>
        <v/>
      </c>
      <c r="P834" s="287" t="str">
        <f t="shared" ref="P834:P897" si="129">IF($A834="","",$K834*$J834)</f>
        <v/>
      </c>
      <c r="Q834" s="287" t="str">
        <f t="shared" ref="Q834:Q897" si="130">IF($A834="","",$M834)</f>
        <v/>
      </c>
    </row>
    <row r="835" spans="1:17" ht="15" customHeight="1" x14ac:dyDescent="0.2">
      <c r="A835" s="240" t="str">
        <f>IFERROR(INDEX('All Ticker P&amp;L'!$A$2:$A$1001,MATCH(ROWS($A$2:A835),'All Ticker P&amp;L'!$N$2:$N$1001,0)),"")</f>
        <v/>
      </c>
      <c r="B835" s="240" t="str">
        <f t="shared" si="122"/>
        <v/>
      </c>
      <c r="C835" s="240" t="str">
        <f t="shared" si="123"/>
        <v/>
      </c>
      <c r="D835" s="240" t="str">
        <f t="shared" si="124"/>
        <v/>
      </c>
      <c r="E835" s="261" t="str">
        <f>IF($A835="","",SUMIFS(Txn[Signed Units],Txn[Key],$A835))</f>
        <v/>
      </c>
      <c r="F835" s="283">
        <f>IF($A835="","",SUMIFS(Txn[Buy Cost],Txn[Key],$A835,Txn[Transaction Order],"&gt;"&amp;IFERROR(_xlfn.MAXIFS(Txn[Transaction Order],Txn[Key],$A835,Txn[Running Units],"&gt;-0.000001",Txn[Running Units],"&lt;0.000001"),0)))</f>
      </c>
      <c r="G835" s="283">
        <f>IF($A835="","",IFERROR(F835/SUMIFS(Txn[Units Purchased or Sold],Txn[Key],$A835,Txn[Transaction Order],"&gt;"&amp;IFERROR(_xlfn.MAXIFS(Txn[Transaction Order],Txn[Key],$A835,Txn[Running Units],"&gt;-0.000001",Txn[Running Units],"&lt;0.000001"),0),Txn[Sell (-1) Buy (1) Fees (0) Dividend (2)],1),0))</f>
      </c>
      <c r="H835" s="283">
        <f>IF($A835="","",SUMIFS(Txn[Sell Proceeds],Txn[Key],$A835,Txn[Transaction Order],"&gt;"&amp;IFERROR(_xlfn.MAXIFS(Txn[Transaction Order],Txn[Key],$A835,Txn[Running Units],"&gt;-0.000001",Txn[Running Units],"&lt;0.000001"),0)))</f>
      </c>
      <c r="I835" s="284" t="str">
        <f>IF($A835="","",IFERROR(INDEX(Prices[Current Price],MATCH($A835,Prices[Key],0)),0))</f>
        <v/>
      </c>
      <c r="J835" s="285" t="str">
        <f>IF($A835="","",IFERROR(INDEX(Prices[FX to SGD],MATCH($A835,Prices[Key],0)),1))</f>
        <v/>
      </c>
      <c r="K835" s="283" t="str">
        <f t="shared" si="125"/>
        <v/>
      </c>
      <c r="L835" s="283" t="str">
        <f t="shared" si="126"/>
        <v/>
      </c>
      <c r="M835" s="283" t="str">
        <f t="shared" si="127"/>
        <v/>
      </c>
      <c r="N835" s="286" t="str">
        <f t="shared" si="128"/>
        <v/>
      </c>
      <c r="O835" t="str">
        <f>IF($A835="","",IFERROR(INDEX(Prices[Category],MATCH($A835,Prices[Key],0)),"Uncategorized"))</f>
        <v/>
      </c>
      <c r="P835" s="287" t="str">
        <f t="shared" si="129"/>
        <v/>
      </c>
      <c r="Q835" s="287" t="str">
        <f t="shared" si="130"/>
        <v/>
      </c>
    </row>
    <row r="836" spans="1:17" ht="15" customHeight="1" x14ac:dyDescent="0.2">
      <c r="A836" s="240" t="str">
        <f>IFERROR(INDEX('All Ticker P&amp;L'!$A$2:$A$1001,MATCH(ROWS($A$2:A836),'All Ticker P&amp;L'!$N$2:$N$1001,0)),"")</f>
        <v/>
      </c>
      <c r="B836" s="240" t="str">
        <f t="shared" si="122"/>
        <v/>
      </c>
      <c r="C836" s="240" t="str">
        <f t="shared" si="123"/>
        <v/>
      </c>
      <c r="D836" s="240" t="str">
        <f t="shared" si="124"/>
        <v/>
      </c>
      <c r="E836" s="261" t="str">
        <f>IF($A836="","",SUMIFS(Txn[Signed Units],Txn[Key],$A836))</f>
        <v/>
      </c>
      <c r="F836" s="283">
        <f>IF($A836="","",SUMIFS(Txn[Buy Cost],Txn[Key],$A836,Txn[Transaction Order],"&gt;"&amp;IFERROR(_xlfn.MAXIFS(Txn[Transaction Order],Txn[Key],$A836,Txn[Running Units],"&gt;-0.000001",Txn[Running Units],"&lt;0.000001"),0)))</f>
      </c>
      <c r="G836" s="283">
        <f>IF($A836="","",IFERROR(F836/SUMIFS(Txn[Units Purchased or Sold],Txn[Key],$A836,Txn[Transaction Order],"&gt;"&amp;IFERROR(_xlfn.MAXIFS(Txn[Transaction Order],Txn[Key],$A836,Txn[Running Units],"&gt;-0.000001",Txn[Running Units],"&lt;0.000001"),0),Txn[Sell (-1) Buy (1) Fees (0) Dividend (2)],1),0))</f>
      </c>
      <c r="H836" s="283">
        <f>IF($A836="","",SUMIFS(Txn[Sell Proceeds],Txn[Key],$A836,Txn[Transaction Order],"&gt;"&amp;IFERROR(_xlfn.MAXIFS(Txn[Transaction Order],Txn[Key],$A836,Txn[Running Units],"&gt;-0.000001",Txn[Running Units],"&lt;0.000001"),0)))</f>
      </c>
      <c r="I836" s="284" t="str">
        <f>IF($A836="","",IFERROR(INDEX(Prices[Current Price],MATCH($A836,Prices[Key],0)),0))</f>
        <v/>
      </c>
      <c r="J836" s="285" t="str">
        <f>IF($A836="","",IFERROR(INDEX(Prices[FX to SGD],MATCH($A836,Prices[Key],0)),1))</f>
        <v/>
      </c>
      <c r="K836" s="283" t="str">
        <f t="shared" si="125"/>
        <v/>
      </c>
      <c r="L836" s="283" t="str">
        <f t="shared" si="126"/>
        <v/>
      </c>
      <c r="M836" s="283" t="str">
        <f t="shared" si="127"/>
        <v/>
      </c>
      <c r="N836" s="286" t="str">
        <f t="shared" si="128"/>
        <v/>
      </c>
      <c r="O836" t="str">
        <f>IF($A836="","",IFERROR(INDEX(Prices[Category],MATCH($A836,Prices[Key],0)),"Uncategorized"))</f>
        <v/>
      </c>
      <c r="P836" s="287" t="str">
        <f t="shared" si="129"/>
        <v/>
      </c>
      <c r="Q836" s="287" t="str">
        <f t="shared" si="130"/>
        <v/>
      </c>
    </row>
    <row r="837" spans="1:17" ht="15" customHeight="1" x14ac:dyDescent="0.2">
      <c r="A837" s="240" t="str">
        <f>IFERROR(INDEX('All Ticker P&amp;L'!$A$2:$A$1001,MATCH(ROWS($A$2:A837),'All Ticker P&amp;L'!$N$2:$N$1001,0)),"")</f>
        <v/>
      </c>
      <c r="B837" s="240" t="str">
        <f t="shared" si="122"/>
        <v/>
      </c>
      <c r="C837" s="240" t="str">
        <f t="shared" si="123"/>
        <v/>
      </c>
      <c r="D837" s="240" t="str">
        <f t="shared" si="124"/>
        <v/>
      </c>
      <c r="E837" s="261" t="str">
        <f>IF($A837="","",SUMIFS(Txn[Signed Units],Txn[Key],$A837))</f>
        <v/>
      </c>
      <c r="F837" s="283">
        <f>IF($A837="","",SUMIFS(Txn[Buy Cost],Txn[Key],$A837,Txn[Transaction Order],"&gt;"&amp;IFERROR(_xlfn.MAXIFS(Txn[Transaction Order],Txn[Key],$A837,Txn[Running Units],"&gt;-0.000001",Txn[Running Units],"&lt;0.000001"),0)))</f>
      </c>
      <c r="G837" s="283">
        <f>IF($A837="","",IFERROR(F837/SUMIFS(Txn[Units Purchased or Sold],Txn[Key],$A837,Txn[Transaction Order],"&gt;"&amp;IFERROR(_xlfn.MAXIFS(Txn[Transaction Order],Txn[Key],$A837,Txn[Running Units],"&gt;-0.000001",Txn[Running Units],"&lt;0.000001"),0),Txn[Sell (-1) Buy (1) Fees (0) Dividend (2)],1),0))</f>
      </c>
      <c r="H837" s="283">
        <f>IF($A837="","",SUMIFS(Txn[Sell Proceeds],Txn[Key],$A837,Txn[Transaction Order],"&gt;"&amp;IFERROR(_xlfn.MAXIFS(Txn[Transaction Order],Txn[Key],$A837,Txn[Running Units],"&gt;-0.000001",Txn[Running Units],"&lt;0.000001"),0)))</f>
      </c>
      <c r="I837" s="284" t="str">
        <f>IF($A837="","",IFERROR(INDEX(Prices[Current Price],MATCH($A837,Prices[Key],0)),0))</f>
        <v/>
      </c>
      <c r="J837" s="285" t="str">
        <f>IF($A837="","",IFERROR(INDEX(Prices[FX to SGD],MATCH($A837,Prices[Key],0)),1))</f>
        <v/>
      </c>
      <c r="K837" s="283" t="str">
        <f t="shared" si="125"/>
        <v/>
      </c>
      <c r="L837" s="283" t="str">
        <f t="shared" si="126"/>
        <v/>
      </c>
      <c r="M837" s="283" t="str">
        <f t="shared" si="127"/>
        <v/>
      </c>
      <c r="N837" s="286" t="str">
        <f t="shared" si="128"/>
        <v/>
      </c>
      <c r="O837" t="str">
        <f>IF($A837="","",IFERROR(INDEX(Prices[Category],MATCH($A837,Prices[Key],0)),"Uncategorized"))</f>
        <v/>
      </c>
      <c r="P837" s="287" t="str">
        <f t="shared" si="129"/>
        <v/>
      </c>
      <c r="Q837" s="287" t="str">
        <f t="shared" si="130"/>
        <v/>
      </c>
    </row>
    <row r="838" spans="1:17" ht="15" customHeight="1" x14ac:dyDescent="0.2">
      <c r="A838" s="240" t="str">
        <f>IFERROR(INDEX('All Ticker P&amp;L'!$A$2:$A$1001,MATCH(ROWS($A$2:A838),'All Ticker P&amp;L'!$N$2:$N$1001,0)),"")</f>
        <v/>
      </c>
      <c r="B838" s="240" t="str">
        <f t="shared" si="122"/>
        <v/>
      </c>
      <c r="C838" s="240" t="str">
        <f t="shared" si="123"/>
        <v/>
      </c>
      <c r="D838" s="240" t="str">
        <f t="shared" si="124"/>
        <v/>
      </c>
      <c r="E838" s="261" t="str">
        <f>IF($A838="","",SUMIFS(Txn[Signed Units],Txn[Key],$A838))</f>
        <v/>
      </c>
      <c r="F838" s="283">
        <f>IF($A838="","",SUMIFS(Txn[Buy Cost],Txn[Key],$A838,Txn[Transaction Order],"&gt;"&amp;IFERROR(_xlfn.MAXIFS(Txn[Transaction Order],Txn[Key],$A838,Txn[Running Units],"&gt;-0.000001",Txn[Running Units],"&lt;0.000001"),0)))</f>
      </c>
      <c r="G838" s="283">
        <f>IF($A838="","",IFERROR(F838/SUMIFS(Txn[Units Purchased or Sold],Txn[Key],$A838,Txn[Transaction Order],"&gt;"&amp;IFERROR(_xlfn.MAXIFS(Txn[Transaction Order],Txn[Key],$A838,Txn[Running Units],"&gt;-0.000001",Txn[Running Units],"&lt;0.000001"),0),Txn[Sell (-1) Buy (1) Fees (0) Dividend (2)],1),0))</f>
      </c>
      <c r="H838" s="283">
        <f>IF($A838="","",SUMIFS(Txn[Sell Proceeds],Txn[Key],$A838,Txn[Transaction Order],"&gt;"&amp;IFERROR(_xlfn.MAXIFS(Txn[Transaction Order],Txn[Key],$A838,Txn[Running Units],"&gt;-0.000001",Txn[Running Units],"&lt;0.000001"),0)))</f>
      </c>
      <c r="I838" s="284" t="str">
        <f>IF($A838="","",IFERROR(INDEX(Prices[Current Price],MATCH($A838,Prices[Key],0)),0))</f>
        <v/>
      </c>
      <c r="J838" s="285" t="str">
        <f>IF($A838="","",IFERROR(INDEX(Prices[FX to SGD],MATCH($A838,Prices[Key],0)),1))</f>
        <v/>
      </c>
      <c r="K838" s="283" t="str">
        <f t="shared" si="125"/>
        <v/>
      </c>
      <c r="L838" s="283" t="str">
        <f t="shared" si="126"/>
        <v/>
      </c>
      <c r="M838" s="283" t="str">
        <f t="shared" si="127"/>
        <v/>
      </c>
      <c r="N838" s="286" t="str">
        <f t="shared" si="128"/>
        <v/>
      </c>
      <c r="O838" t="str">
        <f>IF($A838="","",IFERROR(INDEX(Prices[Category],MATCH($A838,Prices[Key],0)),"Uncategorized"))</f>
        <v/>
      </c>
      <c r="P838" s="287" t="str">
        <f t="shared" si="129"/>
        <v/>
      </c>
      <c r="Q838" s="287" t="str">
        <f t="shared" si="130"/>
        <v/>
      </c>
    </row>
    <row r="839" spans="1:17" ht="15" customHeight="1" x14ac:dyDescent="0.2">
      <c r="A839" s="240" t="str">
        <f>IFERROR(INDEX('All Ticker P&amp;L'!$A$2:$A$1001,MATCH(ROWS($A$2:A839),'All Ticker P&amp;L'!$N$2:$N$1001,0)),"")</f>
        <v/>
      </c>
      <c r="B839" s="240" t="str">
        <f t="shared" si="122"/>
        <v/>
      </c>
      <c r="C839" s="240" t="str">
        <f t="shared" si="123"/>
        <v/>
      </c>
      <c r="D839" s="240" t="str">
        <f t="shared" si="124"/>
        <v/>
      </c>
      <c r="E839" s="261" t="str">
        <f>IF($A839="","",SUMIFS(Txn[Signed Units],Txn[Key],$A839))</f>
        <v/>
      </c>
      <c r="F839" s="283">
        <f>IF($A839="","",SUMIFS(Txn[Buy Cost],Txn[Key],$A839,Txn[Transaction Order],"&gt;"&amp;IFERROR(_xlfn.MAXIFS(Txn[Transaction Order],Txn[Key],$A839,Txn[Running Units],"&gt;-0.000001",Txn[Running Units],"&lt;0.000001"),0)))</f>
      </c>
      <c r="G839" s="283">
        <f>IF($A839="","",IFERROR(F839/SUMIFS(Txn[Units Purchased or Sold],Txn[Key],$A839,Txn[Transaction Order],"&gt;"&amp;IFERROR(_xlfn.MAXIFS(Txn[Transaction Order],Txn[Key],$A839,Txn[Running Units],"&gt;-0.000001",Txn[Running Units],"&lt;0.000001"),0),Txn[Sell (-1) Buy (1) Fees (0) Dividend (2)],1),0))</f>
      </c>
      <c r="H839" s="283">
        <f>IF($A839="","",SUMIFS(Txn[Sell Proceeds],Txn[Key],$A839,Txn[Transaction Order],"&gt;"&amp;IFERROR(_xlfn.MAXIFS(Txn[Transaction Order],Txn[Key],$A839,Txn[Running Units],"&gt;-0.000001",Txn[Running Units],"&lt;0.000001"),0)))</f>
      </c>
      <c r="I839" s="284" t="str">
        <f>IF($A839="","",IFERROR(INDEX(Prices[Current Price],MATCH($A839,Prices[Key],0)),0))</f>
        <v/>
      </c>
      <c r="J839" s="285" t="str">
        <f>IF($A839="","",IFERROR(INDEX(Prices[FX to SGD],MATCH($A839,Prices[Key],0)),1))</f>
        <v/>
      </c>
      <c r="K839" s="283" t="str">
        <f t="shared" si="125"/>
        <v/>
      </c>
      <c r="L839" s="283" t="str">
        <f t="shared" si="126"/>
        <v/>
      </c>
      <c r="M839" s="283" t="str">
        <f t="shared" si="127"/>
        <v/>
      </c>
      <c r="N839" s="286" t="str">
        <f t="shared" si="128"/>
        <v/>
      </c>
      <c r="O839" t="str">
        <f>IF($A839="","",IFERROR(INDEX(Prices[Category],MATCH($A839,Prices[Key],0)),"Uncategorized"))</f>
        <v/>
      </c>
      <c r="P839" s="287" t="str">
        <f t="shared" si="129"/>
        <v/>
      </c>
      <c r="Q839" s="287" t="str">
        <f t="shared" si="130"/>
        <v/>
      </c>
    </row>
    <row r="840" spans="1:17" ht="15" customHeight="1" x14ac:dyDescent="0.2">
      <c r="A840" s="240" t="str">
        <f>IFERROR(INDEX('All Ticker P&amp;L'!$A$2:$A$1001,MATCH(ROWS($A$2:A840),'All Ticker P&amp;L'!$N$2:$N$1001,0)),"")</f>
        <v/>
      </c>
      <c r="B840" s="240" t="str">
        <f t="shared" si="122"/>
        <v/>
      </c>
      <c r="C840" s="240" t="str">
        <f t="shared" si="123"/>
        <v/>
      </c>
      <c r="D840" s="240" t="str">
        <f t="shared" si="124"/>
        <v/>
      </c>
      <c r="E840" s="261" t="str">
        <f>IF($A840="","",SUMIFS(Txn[Signed Units],Txn[Key],$A840))</f>
        <v/>
      </c>
      <c r="F840" s="283">
        <f>IF($A840="","",SUMIFS(Txn[Buy Cost],Txn[Key],$A840,Txn[Transaction Order],"&gt;"&amp;IFERROR(_xlfn.MAXIFS(Txn[Transaction Order],Txn[Key],$A840,Txn[Running Units],"&gt;-0.000001",Txn[Running Units],"&lt;0.000001"),0)))</f>
      </c>
      <c r="G840" s="283">
        <f>IF($A840="","",IFERROR(F840/SUMIFS(Txn[Units Purchased or Sold],Txn[Key],$A840,Txn[Transaction Order],"&gt;"&amp;IFERROR(_xlfn.MAXIFS(Txn[Transaction Order],Txn[Key],$A840,Txn[Running Units],"&gt;-0.000001",Txn[Running Units],"&lt;0.000001"),0),Txn[Sell (-1) Buy (1) Fees (0) Dividend (2)],1),0))</f>
      </c>
      <c r="H840" s="283">
        <f>IF($A840="","",SUMIFS(Txn[Sell Proceeds],Txn[Key],$A840,Txn[Transaction Order],"&gt;"&amp;IFERROR(_xlfn.MAXIFS(Txn[Transaction Order],Txn[Key],$A840,Txn[Running Units],"&gt;-0.000001",Txn[Running Units],"&lt;0.000001"),0)))</f>
      </c>
      <c r="I840" s="284" t="str">
        <f>IF($A840="","",IFERROR(INDEX(Prices[Current Price],MATCH($A840,Prices[Key],0)),0))</f>
        <v/>
      </c>
      <c r="J840" s="285" t="str">
        <f>IF($A840="","",IFERROR(INDEX(Prices[FX to SGD],MATCH($A840,Prices[Key],0)),1))</f>
        <v/>
      </c>
      <c r="K840" s="283" t="str">
        <f t="shared" si="125"/>
        <v/>
      </c>
      <c r="L840" s="283" t="str">
        <f t="shared" si="126"/>
        <v/>
      </c>
      <c r="M840" s="283" t="str">
        <f t="shared" si="127"/>
        <v/>
      </c>
      <c r="N840" s="286" t="str">
        <f t="shared" si="128"/>
        <v/>
      </c>
      <c r="O840" t="str">
        <f>IF($A840="","",IFERROR(INDEX(Prices[Category],MATCH($A840,Prices[Key],0)),"Uncategorized"))</f>
        <v/>
      </c>
      <c r="P840" s="287" t="str">
        <f t="shared" si="129"/>
        <v/>
      </c>
      <c r="Q840" s="287" t="str">
        <f t="shared" si="130"/>
        <v/>
      </c>
    </row>
    <row r="841" spans="1:17" ht="15" customHeight="1" x14ac:dyDescent="0.2">
      <c r="A841" s="240" t="str">
        <f>IFERROR(INDEX('All Ticker P&amp;L'!$A$2:$A$1001,MATCH(ROWS($A$2:A841),'All Ticker P&amp;L'!$N$2:$N$1001,0)),"")</f>
        <v/>
      </c>
      <c r="B841" s="240" t="str">
        <f t="shared" si="122"/>
        <v/>
      </c>
      <c r="C841" s="240" t="str">
        <f t="shared" si="123"/>
        <v/>
      </c>
      <c r="D841" s="240" t="str">
        <f t="shared" si="124"/>
        <v/>
      </c>
      <c r="E841" s="261" t="str">
        <f>IF($A841="","",SUMIFS(Txn[Signed Units],Txn[Key],$A841))</f>
        <v/>
      </c>
      <c r="F841" s="283">
        <f>IF($A841="","",SUMIFS(Txn[Buy Cost],Txn[Key],$A841,Txn[Transaction Order],"&gt;"&amp;IFERROR(_xlfn.MAXIFS(Txn[Transaction Order],Txn[Key],$A841,Txn[Running Units],"&gt;-0.000001",Txn[Running Units],"&lt;0.000001"),0)))</f>
      </c>
      <c r="G841" s="283">
        <f>IF($A841="","",IFERROR(F841/SUMIFS(Txn[Units Purchased or Sold],Txn[Key],$A841,Txn[Transaction Order],"&gt;"&amp;IFERROR(_xlfn.MAXIFS(Txn[Transaction Order],Txn[Key],$A841,Txn[Running Units],"&gt;-0.000001",Txn[Running Units],"&lt;0.000001"),0),Txn[Sell (-1) Buy (1) Fees (0) Dividend (2)],1),0))</f>
      </c>
      <c r="H841" s="283">
        <f>IF($A841="","",SUMIFS(Txn[Sell Proceeds],Txn[Key],$A841,Txn[Transaction Order],"&gt;"&amp;IFERROR(_xlfn.MAXIFS(Txn[Transaction Order],Txn[Key],$A841,Txn[Running Units],"&gt;-0.000001",Txn[Running Units],"&lt;0.000001"),0)))</f>
      </c>
      <c r="I841" s="284" t="str">
        <f>IF($A841="","",IFERROR(INDEX(Prices[Current Price],MATCH($A841,Prices[Key],0)),0))</f>
        <v/>
      </c>
      <c r="J841" s="285" t="str">
        <f>IF($A841="","",IFERROR(INDEX(Prices[FX to SGD],MATCH($A841,Prices[Key],0)),1))</f>
        <v/>
      </c>
      <c r="K841" s="283" t="str">
        <f t="shared" si="125"/>
        <v/>
      </c>
      <c r="L841" s="283" t="str">
        <f t="shared" si="126"/>
        <v/>
      </c>
      <c r="M841" s="283" t="str">
        <f t="shared" si="127"/>
        <v/>
      </c>
      <c r="N841" s="286" t="str">
        <f t="shared" si="128"/>
        <v/>
      </c>
      <c r="O841" t="str">
        <f>IF($A841="","",IFERROR(INDEX(Prices[Category],MATCH($A841,Prices[Key],0)),"Uncategorized"))</f>
        <v/>
      </c>
      <c r="P841" s="287" t="str">
        <f t="shared" si="129"/>
        <v/>
      </c>
      <c r="Q841" s="287" t="str">
        <f t="shared" si="130"/>
        <v/>
      </c>
    </row>
    <row r="842" spans="1:17" ht="15" customHeight="1" x14ac:dyDescent="0.2">
      <c r="A842" s="240" t="str">
        <f>IFERROR(INDEX('All Ticker P&amp;L'!$A$2:$A$1001,MATCH(ROWS($A$2:A842),'All Ticker P&amp;L'!$N$2:$N$1001,0)),"")</f>
        <v/>
      </c>
      <c r="B842" s="240" t="str">
        <f t="shared" si="122"/>
        <v/>
      </c>
      <c r="C842" s="240" t="str">
        <f t="shared" si="123"/>
        <v/>
      </c>
      <c r="D842" s="240" t="str">
        <f t="shared" si="124"/>
        <v/>
      </c>
      <c r="E842" s="261" t="str">
        <f>IF($A842="","",SUMIFS(Txn[Signed Units],Txn[Key],$A842))</f>
        <v/>
      </c>
      <c r="F842" s="283">
        <f>IF($A842="","",SUMIFS(Txn[Buy Cost],Txn[Key],$A842,Txn[Transaction Order],"&gt;"&amp;IFERROR(_xlfn.MAXIFS(Txn[Transaction Order],Txn[Key],$A842,Txn[Running Units],"&gt;-0.000001",Txn[Running Units],"&lt;0.000001"),0)))</f>
      </c>
      <c r="G842" s="283">
        <f>IF($A842="","",IFERROR(F842/SUMIFS(Txn[Units Purchased or Sold],Txn[Key],$A842,Txn[Transaction Order],"&gt;"&amp;IFERROR(_xlfn.MAXIFS(Txn[Transaction Order],Txn[Key],$A842,Txn[Running Units],"&gt;-0.000001",Txn[Running Units],"&lt;0.000001"),0),Txn[Sell (-1) Buy (1) Fees (0) Dividend (2)],1),0))</f>
      </c>
      <c r="H842" s="283">
        <f>IF($A842="","",SUMIFS(Txn[Sell Proceeds],Txn[Key],$A842,Txn[Transaction Order],"&gt;"&amp;IFERROR(_xlfn.MAXIFS(Txn[Transaction Order],Txn[Key],$A842,Txn[Running Units],"&gt;-0.000001",Txn[Running Units],"&lt;0.000001"),0)))</f>
      </c>
      <c r="I842" s="284" t="str">
        <f>IF($A842="","",IFERROR(INDEX(Prices[Current Price],MATCH($A842,Prices[Key],0)),0))</f>
        <v/>
      </c>
      <c r="J842" s="285" t="str">
        <f>IF($A842="","",IFERROR(INDEX(Prices[FX to SGD],MATCH($A842,Prices[Key],0)),1))</f>
        <v/>
      </c>
      <c r="K842" s="283" t="str">
        <f t="shared" si="125"/>
        <v/>
      </c>
      <c r="L842" s="283" t="str">
        <f t="shared" si="126"/>
        <v/>
      </c>
      <c r="M842" s="283" t="str">
        <f t="shared" si="127"/>
        <v/>
      </c>
      <c r="N842" s="286" t="str">
        <f t="shared" si="128"/>
        <v/>
      </c>
      <c r="O842" t="str">
        <f>IF($A842="","",IFERROR(INDEX(Prices[Category],MATCH($A842,Prices[Key],0)),"Uncategorized"))</f>
        <v/>
      </c>
      <c r="P842" s="287" t="str">
        <f t="shared" si="129"/>
        <v/>
      </c>
      <c r="Q842" s="287" t="str">
        <f t="shared" si="130"/>
        <v/>
      </c>
    </row>
    <row r="843" spans="1:17" ht="15" customHeight="1" x14ac:dyDescent="0.2">
      <c r="A843" s="240" t="str">
        <f>IFERROR(INDEX('All Ticker P&amp;L'!$A$2:$A$1001,MATCH(ROWS($A$2:A843),'All Ticker P&amp;L'!$N$2:$N$1001,0)),"")</f>
        <v/>
      </c>
      <c r="B843" s="240" t="str">
        <f t="shared" si="122"/>
        <v/>
      </c>
      <c r="C843" s="240" t="str">
        <f t="shared" si="123"/>
        <v/>
      </c>
      <c r="D843" s="240" t="str">
        <f t="shared" si="124"/>
        <v/>
      </c>
      <c r="E843" s="261" t="str">
        <f>IF($A843="","",SUMIFS(Txn[Signed Units],Txn[Key],$A843))</f>
        <v/>
      </c>
      <c r="F843" s="283">
        <f>IF($A843="","",SUMIFS(Txn[Buy Cost],Txn[Key],$A843,Txn[Transaction Order],"&gt;"&amp;IFERROR(_xlfn.MAXIFS(Txn[Transaction Order],Txn[Key],$A843,Txn[Running Units],"&gt;-0.000001",Txn[Running Units],"&lt;0.000001"),0)))</f>
      </c>
      <c r="G843" s="283">
        <f>IF($A843="","",IFERROR(F843/SUMIFS(Txn[Units Purchased or Sold],Txn[Key],$A843,Txn[Transaction Order],"&gt;"&amp;IFERROR(_xlfn.MAXIFS(Txn[Transaction Order],Txn[Key],$A843,Txn[Running Units],"&gt;-0.000001",Txn[Running Units],"&lt;0.000001"),0),Txn[Sell (-1) Buy (1) Fees (0) Dividend (2)],1),0))</f>
      </c>
      <c r="H843" s="283">
        <f>IF($A843="","",SUMIFS(Txn[Sell Proceeds],Txn[Key],$A843,Txn[Transaction Order],"&gt;"&amp;IFERROR(_xlfn.MAXIFS(Txn[Transaction Order],Txn[Key],$A843,Txn[Running Units],"&gt;-0.000001",Txn[Running Units],"&lt;0.000001"),0)))</f>
      </c>
      <c r="I843" s="284" t="str">
        <f>IF($A843="","",IFERROR(INDEX(Prices[Current Price],MATCH($A843,Prices[Key],0)),0))</f>
        <v/>
      </c>
      <c r="J843" s="285" t="str">
        <f>IF($A843="","",IFERROR(INDEX(Prices[FX to SGD],MATCH($A843,Prices[Key],0)),1))</f>
        <v/>
      </c>
      <c r="K843" s="283" t="str">
        <f t="shared" si="125"/>
        <v/>
      </c>
      <c r="L843" s="283" t="str">
        <f t="shared" si="126"/>
        <v/>
      </c>
      <c r="M843" s="283" t="str">
        <f t="shared" si="127"/>
        <v/>
      </c>
      <c r="N843" s="286" t="str">
        <f t="shared" si="128"/>
        <v/>
      </c>
      <c r="O843" t="str">
        <f>IF($A843="","",IFERROR(INDEX(Prices[Category],MATCH($A843,Prices[Key],0)),"Uncategorized"))</f>
        <v/>
      </c>
      <c r="P843" s="287" t="str">
        <f t="shared" si="129"/>
        <v/>
      </c>
      <c r="Q843" s="287" t="str">
        <f t="shared" si="130"/>
        <v/>
      </c>
    </row>
    <row r="844" spans="1:17" ht="15" customHeight="1" x14ac:dyDescent="0.2">
      <c r="A844" s="240" t="str">
        <f>IFERROR(INDEX('All Ticker P&amp;L'!$A$2:$A$1001,MATCH(ROWS($A$2:A844),'All Ticker P&amp;L'!$N$2:$N$1001,0)),"")</f>
        <v/>
      </c>
      <c r="B844" s="240" t="str">
        <f t="shared" si="122"/>
        <v/>
      </c>
      <c r="C844" s="240" t="str">
        <f t="shared" si="123"/>
        <v/>
      </c>
      <c r="D844" s="240" t="str">
        <f t="shared" si="124"/>
        <v/>
      </c>
      <c r="E844" s="261" t="str">
        <f>IF($A844="","",SUMIFS(Txn[Signed Units],Txn[Key],$A844))</f>
        <v/>
      </c>
      <c r="F844" s="283">
        <f>IF($A844="","",SUMIFS(Txn[Buy Cost],Txn[Key],$A844,Txn[Transaction Order],"&gt;"&amp;IFERROR(_xlfn.MAXIFS(Txn[Transaction Order],Txn[Key],$A844,Txn[Running Units],"&gt;-0.000001",Txn[Running Units],"&lt;0.000001"),0)))</f>
      </c>
      <c r="G844" s="283">
        <f>IF($A844="","",IFERROR(F844/SUMIFS(Txn[Units Purchased or Sold],Txn[Key],$A844,Txn[Transaction Order],"&gt;"&amp;IFERROR(_xlfn.MAXIFS(Txn[Transaction Order],Txn[Key],$A844,Txn[Running Units],"&gt;-0.000001",Txn[Running Units],"&lt;0.000001"),0),Txn[Sell (-1) Buy (1) Fees (0) Dividend (2)],1),0))</f>
      </c>
      <c r="H844" s="283">
        <f>IF($A844="","",SUMIFS(Txn[Sell Proceeds],Txn[Key],$A844,Txn[Transaction Order],"&gt;"&amp;IFERROR(_xlfn.MAXIFS(Txn[Transaction Order],Txn[Key],$A844,Txn[Running Units],"&gt;-0.000001",Txn[Running Units],"&lt;0.000001"),0)))</f>
      </c>
      <c r="I844" s="284" t="str">
        <f>IF($A844="","",IFERROR(INDEX(Prices[Current Price],MATCH($A844,Prices[Key],0)),0))</f>
        <v/>
      </c>
      <c r="J844" s="285" t="str">
        <f>IF($A844="","",IFERROR(INDEX(Prices[FX to SGD],MATCH($A844,Prices[Key],0)),1))</f>
        <v/>
      </c>
      <c r="K844" s="283" t="str">
        <f t="shared" si="125"/>
        <v/>
      </c>
      <c r="L844" s="283" t="str">
        <f t="shared" si="126"/>
        <v/>
      </c>
      <c r="M844" s="283" t="str">
        <f t="shared" si="127"/>
        <v/>
      </c>
      <c r="N844" s="286" t="str">
        <f t="shared" si="128"/>
        <v/>
      </c>
      <c r="O844" t="str">
        <f>IF($A844="","",IFERROR(INDEX(Prices[Category],MATCH($A844,Prices[Key],0)),"Uncategorized"))</f>
        <v/>
      </c>
      <c r="P844" s="287" t="str">
        <f t="shared" si="129"/>
        <v/>
      </c>
      <c r="Q844" s="287" t="str">
        <f t="shared" si="130"/>
        <v/>
      </c>
    </row>
    <row r="845" spans="1:17" ht="15" customHeight="1" x14ac:dyDescent="0.2">
      <c r="A845" s="240" t="str">
        <f>IFERROR(INDEX('All Ticker P&amp;L'!$A$2:$A$1001,MATCH(ROWS($A$2:A845),'All Ticker P&amp;L'!$N$2:$N$1001,0)),"")</f>
        <v/>
      </c>
      <c r="B845" s="240" t="str">
        <f t="shared" si="122"/>
        <v/>
      </c>
      <c r="C845" s="240" t="str">
        <f t="shared" si="123"/>
        <v/>
      </c>
      <c r="D845" s="240" t="str">
        <f t="shared" si="124"/>
        <v/>
      </c>
      <c r="E845" s="261" t="str">
        <f>IF($A845="","",SUMIFS(Txn[Signed Units],Txn[Key],$A845))</f>
        <v/>
      </c>
      <c r="F845" s="283">
        <f>IF($A845="","",SUMIFS(Txn[Buy Cost],Txn[Key],$A845,Txn[Transaction Order],"&gt;"&amp;IFERROR(_xlfn.MAXIFS(Txn[Transaction Order],Txn[Key],$A845,Txn[Running Units],"&gt;-0.000001",Txn[Running Units],"&lt;0.000001"),0)))</f>
      </c>
      <c r="G845" s="283">
        <f>IF($A845="","",IFERROR(F845/SUMIFS(Txn[Units Purchased or Sold],Txn[Key],$A845,Txn[Transaction Order],"&gt;"&amp;IFERROR(_xlfn.MAXIFS(Txn[Transaction Order],Txn[Key],$A845,Txn[Running Units],"&gt;-0.000001",Txn[Running Units],"&lt;0.000001"),0),Txn[Sell (-1) Buy (1) Fees (0) Dividend (2)],1),0))</f>
      </c>
      <c r="H845" s="283">
        <f>IF($A845="","",SUMIFS(Txn[Sell Proceeds],Txn[Key],$A845,Txn[Transaction Order],"&gt;"&amp;IFERROR(_xlfn.MAXIFS(Txn[Transaction Order],Txn[Key],$A845,Txn[Running Units],"&gt;-0.000001",Txn[Running Units],"&lt;0.000001"),0)))</f>
      </c>
      <c r="I845" s="284" t="str">
        <f>IF($A845="","",IFERROR(INDEX(Prices[Current Price],MATCH($A845,Prices[Key],0)),0))</f>
        <v/>
      </c>
      <c r="J845" s="285" t="str">
        <f>IF($A845="","",IFERROR(INDEX(Prices[FX to SGD],MATCH($A845,Prices[Key],0)),1))</f>
        <v/>
      </c>
      <c r="K845" s="283" t="str">
        <f t="shared" si="125"/>
        <v/>
      </c>
      <c r="L845" s="283" t="str">
        <f t="shared" si="126"/>
        <v/>
      </c>
      <c r="M845" s="283" t="str">
        <f t="shared" si="127"/>
        <v/>
      </c>
      <c r="N845" s="286" t="str">
        <f t="shared" si="128"/>
        <v/>
      </c>
      <c r="O845" t="str">
        <f>IF($A845="","",IFERROR(INDEX(Prices[Category],MATCH($A845,Prices[Key],0)),"Uncategorized"))</f>
        <v/>
      </c>
      <c r="P845" s="287" t="str">
        <f t="shared" si="129"/>
        <v/>
      </c>
      <c r="Q845" s="287" t="str">
        <f t="shared" si="130"/>
        <v/>
      </c>
    </row>
    <row r="846" spans="1:17" ht="15" customHeight="1" x14ac:dyDescent="0.2">
      <c r="A846" s="240" t="str">
        <f>IFERROR(INDEX('All Ticker P&amp;L'!$A$2:$A$1001,MATCH(ROWS($A$2:A846),'All Ticker P&amp;L'!$N$2:$N$1001,0)),"")</f>
        <v/>
      </c>
      <c r="B846" s="240" t="str">
        <f t="shared" si="122"/>
        <v/>
      </c>
      <c r="C846" s="240" t="str">
        <f t="shared" si="123"/>
        <v/>
      </c>
      <c r="D846" s="240" t="str">
        <f t="shared" si="124"/>
        <v/>
      </c>
      <c r="E846" s="261" t="str">
        <f>IF($A846="","",SUMIFS(Txn[Signed Units],Txn[Key],$A846))</f>
        <v/>
      </c>
      <c r="F846" s="283">
        <f>IF($A846="","",SUMIFS(Txn[Buy Cost],Txn[Key],$A846,Txn[Transaction Order],"&gt;"&amp;IFERROR(_xlfn.MAXIFS(Txn[Transaction Order],Txn[Key],$A846,Txn[Running Units],"&gt;-0.000001",Txn[Running Units],"&lt;0.000001"),0)))</f>
      </c>
      <c r="G846" s="283">
        <f>IF($A846="","",IFERROR(F846/SUMIFS(Txn[Units Purchased or Sold],Txn[Key],$A846,Txn[Transaction Order],"&gt;"&amp;IFERROR(_xlfn.MAXIFS(Txn[Transaction Order],Txn[Key],$A846,Txn[Running Units],"&gt;-0.000001",Txn[Running Units],"&lt;0.000001"),0),Txn[Sell (-1) Buy (1) Fees (0) Dividend (2)],1),0))</f>
      </c>
      <c r="H846" s="283">
        <f>IF($A846="","",SUMIFS(Txn[Sell Proceeds],Txn[Key],$A846,Txn[Transaction Order],"&gt;"&amp;IFERROR(_xlfn.MAXIFS(Txn[Transaction Order],Txn[Key],$A846,Txn[Running Units],"&gt;-0.000001",Txn[Running Units],"&lt;0.000001"),0)))</f>
      </c>
      <c r="I846" s="284" t="str">
        <f>IF($A846="","",IFERROR(INDEX(Prices[Current Price],MATCH($A846,Prices[Key],0)),0))</f>
        <v/>
      </c>
      <c r="J846" s="285" t="str">
        <f>IF($A846="","",IFERROR(INDEX(Prices[FX to SGD],MATCH($A846,Prices[Key],0)),1))</f>
        <v/>
      </c>
      <c r="K846" s="283" t="str">
        <f t="shared" si="125"/>
        <v/>
      </c>
      <c r="L846" s="283" t="str">
        <f t="shared" si="126"/>
        <v/>
      </c>
      <c r="M846" s="283" t="str">
        <f t="shared" si="127"/>
        <v/>
      </c>
      <c r="N846" s="286" t="str">
        <f t="shared" si="128"/>
        <v/>
      </c>
      <c r="O846" t="str">
        <f>IF($A846="","",IFERROR(INDEX(Prices[Category],MATCH($A846,Prices[Key],0)),"Uncategorized"))</f>
        <v/>
      </c>
      <c r="P846" s="287" t="str">
        <f t="shared" si="129"/>
        <v/>
      </c>
      <c r="Q846" s="287" t="str">
        <f t="shared" si="130"/>
        <v/>
      </c>
    </row>
    <row r="847" spans="1:17" ht="15" customHeight="1" x14ac:dyDescent="0.2">
      <c r="A847" s="240" t="str">
        <f>IFERROR(INDEX('All Ticker P&amp;L'!$A$2:$A$1001,MATCH(ROWS($A$2:A847),'All Ticker P&amp;L'!$N$2:$N$1001,0)),"")</f>
        <v/>
      </c>
      <c r="B847" s="240" t="str">
        <f t="shared" si="122"/>
        <v/>
      </c>
      <c r="C847" s="240" t="str">
        <f t="shared" si="123"/>
        <v/>
      </c>
      <c r="D847" s="240" t="str">
        <f t="shared" si="124"/>
        <v/>
      </c>
      <c r="E847" s="261" t="str">
        <f>IF($A847="","",SUMIFS(Txn[Signed Units],Txn[Key],$A847))</f>
        <v/>
      </c>
      <c r="F847" s="283">
        <f>IF($A847="","",SUMIFS(Txn[Buy Cost],Txn[Key],$A847,Txn[Transaction Order],"&gt;"&amp;IFERROR(_xlfn.MAXIFS(Txn[Transaction Order],Txn[Key],$A847,Txn[Running Units],"&gt;-0.000001",Txn[Running Units],"&lt;0.000001"),0)))</f>
      </c>
      <c r="G847" s="283">
        <f>IF($A847="","",IFERROR(F847/SUMIFS(Txn[Units Purchased or Sold],Txn[Key],$A847,Txn[Transaction Order],"&gt;"&amp;IFERROR(_xlfn.MAXIFS(Txn[Transaction Order],Txn[Key],$A847,Txn[Running Units],"&gt;-0.000001",Txn[Running Units],"&lt;0.000001"),0),Txn[Sell (-1) Buy (1) Fees (0) Dividend (2)],1),0))</f>
      </c>
      <c r="H847" s="283">
        <f>IF($A847="","",SUMIFS(Txn[Sell Proceeds],Txn[Key],$A847,Txn[Transaction Order],"&gt;"&amp;IFERROR(_xlfn.MAXIFS(Txn[Transaction Order],Txn[Key],$A847,Txn[Running Units],"&gt;-0.000001",Txn[Running Units],"&lt;0.000001"),0)))</f>
      </c>
      <c r="I847" s="284" t="str">
        <f>IF($A847="","",IFERROR(INDEX(Prices[Current Price],MATCH($A847,Prices[Key],0)),0))</f>
        <v/>
      </c>
      <c r="J847" s="285" t="str">
        <f>IF($A847="","",IFERROR(INDEX(Prices[FX to SGD],MATCH($A847,Prices[Key],0)),1))</f>
        <v/>
      </c>
      <c r="K847" s="283" t="str">
        <f t="shared" si="125"/>
        <v/>
      </c>
      <c r="L847" s="283" t="str">
        <f t="shared" si="126"/>
        <v/>
      </c>
      <c r="M847" s="283" t="str">
        <f t="shared" si="127"/>
        <v/>
      </c>
      <c r="N847" s="286" t="str">
        <f t="shared" si="128"/>
        <v/>
      </c>
      <c r="O847" t="str">
        <f>IF($A847="","",IFERROR(INDEX(Prices[Category],MATCH($A847,Prices[Key],0)),"Uncategorized"))</f>
        <v/>
      </c>
      <c r="P847" s="287" t="str">
        <f t="shared" si="129"/>
        <v/>
      </c>
      <c r="Q847" s="287" t="str">
        <f t="shared" si="130"/>
        <v/>
      </c>
    </row>
    <row r="848" spans="1:17" ht="15" customHeight="1" x14ac:dyDescent="0.2">
      <c r="A848" s="240" t="str">
        <f>IFERROR(INDEX('All Ticker P&amp;L'!$A$2:$A$1001,MATCH(ROWS($A$2:A848),'All Ticker P&amp;L'!$N$2:$N$1001,0)),"")</f>
        <v/>
      </c>
      <c r="B848" s="240" t="str">
        <f t="shared" si="122"/>
        <v/>
      </c>
      <c r="C848" s="240" t="str">
        <f t="shared" si="123"/>
        <v/>
      </c>
      <c r="D848" s="240" t="str">
        <f t="shared" si="124"/>
        <v/>
      </c>
      <c r="E848" s="261" t="str">
        <f>IF($A848="","",SUMIFS(Txn[Signed Units],Txn[Key],$A848))</f>
        <v/>
      </c>
      <c r="F848" s="283">
        <f>IF($A848="","",SUMIFS(Txn[Buy Cost],Txn[Key],$A848,Txn[Transaction Order],"&gt;"&amp;IFERROR(_xlfn.MAXIFS(Txn[Transaction Order],Txn[Key],$A848,Txn[Running Units],"&gt;-0.000001",Txn[Running Units],"&lt;0.000001"),0)))</f>
      </c>
      <c r="G848" s="283">
        <f>IF($A848="","",IFERROR(F848/SUMIFS(Txn[Units Purchased or Sold],Txn[Key],$A848,Txn[Transaction Order],"&gt;"&amp;IFERROR(_xlfn.MAXIFS(Txn[Transaction Order],Txn[Key],$A848,Txn[Running Units],"&gt;-0.000001",Txn[Running Units],"&lt;0.000001"),0),Txn[Sell (-1) Buy (1) Fees (0) Dividend (2)],1),0))</f>
      </c>
      <c r="H848" s="283">
        <f>IF($A848="","",SUMIFS(Txn[Sell Proceeds],Txn[Key],$A848,Txn[Transaction Order],"&gt;"&amp;IFERROR(_xlfn.MAXIFS(Txn[Transaction Order],Txn[Key],$A848,Txn[Running Units],"&gt;-0.000001",Txn[Running Units],"&lt;0.000001"),0)))</f>
      </c>
      <c r="I848" s="284" t="str">
        <f>IF($A848="","",IFERROR(INDEX(Prices[Current Price],MATCH($A848,Prices[Key],0)),0))</f>
        <v/>
      </c>
      <c r="J848" s="285" t="str">
        <f>IF($A848="","",IFERROR(INDEX(Prices[FX to SGD],MATCH($A848,Prices[Key],0)),1))</f>
        <v/>
      </c>
      <c r="K848" s="283" t="str">
        <f t="shared" si="125"/>
        <v/>
      </c>
      <c r="L848" s="283" t="str">
        <f t="shared" si="126"/>
        <v/>
      </c>
      <c r="M848" s="283" t="str">
        <f t="shared" si="127"/>
        <v/>
      </c>
      <c r="N848" s="286" t="str">
        <f t="shared" si="128"/>
        <v/>
      </c>
      <c r="O848" t="str">
        <f>IF($A848="","",IFERROR(INDEX(Prices[Category],MATCH($A848,Prices[Key],0)),"Uncategorized"))</f>
        <v/>
      </c>
      <c r="P848" s="287" t="str">
        <f t="shared" si="129"/>
        <v/>
      </c>
      <c r="Q848" s="287" t="str">
        <f t="shared" si="130"/>
        <v/>
      </c>
    </row>
    <row r="849" spans="1:17" ht="15" customHeight="1" x14ac:dyDescent="0.2">
      <c r="A849" s="240" t="str">
        <f>IFERROR(INDEX('All Ticker P&amp;L'!$A$2:$A$1001,MATCH(ROWS($A$2:A849),'All Ticker P&amp;L'!$N$2:$N$1001,0)),"")</f>
        <v/>
      </c>
      <c r="B849" s="240" t="str">
        <f t="shared" si="122"/>
        <v/>
      </c>
      <c r="C849" s="240" t="str">
        <f t="shared" si="123"/>
        <v/>
      </c>
      <c r="D849" s="240" t="str">
        <f t="shared" si="124"/>
        <v/>
      </c>
      <c r="E849" s="261" t="str">
        <f>IF($A849="","",SUMIFS(Txn[Signed Units],Txn[Key],$A849))</f>
        <v/>
      </c>
      <c r="F849" s="283">
        <f>IF($A849="","",SUMIFS(Txn[Buy Cost],Txn[Key],$A849,Txn[Transaction Order],"&gt;"&amp;IFERROR(_xlfn.MAXIFS(Txn[Transaction Order],Txn[Key],$A849,Txn[Running Units],"&gt;-0.000001",Txn[Running Units],"&lt;0.000001"),0)))</f>
      </c>
      <c r="G849" s="283">
        <f>IF($A849="","",IFERROR(F849/SUMIFS(Txn[Units Purchased or Sold],Txn[Key],$A849,Txn[Transaction Order],"&gt;"&amp;IFERROR(_xlfn.MAXIFS(Txn[Transaction Order],Txn[Key],$A849,Txn[Running Units],"&gt;-0.000001",Txn[Running Units],"&lt;0.000001"),0),Txn[Sell (-1) Buy (1) Fees (0) Dividend (2)],1),0))</f>
      </c>
      <c r="H849" s="283">
        <f>IF($A849="","",SUMIFS(Txn[Sell Proceeds],Txn[Key],$A849,Txn[Transaction Order],"&gt;"&amp;IFERROR(_xlfn.MAXIFS(Txn[Transaction Order],Txn[Key],$A849,Txn[Running Units],"&gt;-0.000001",Txn[Running Units],"&lt;0.000001"),0)))</f>
      </c>
      <c r="I849" s="284" t="str">
        <f>IF($A849="","",IFERROR(INDEX(Prices[Current Price],MATCH($A849,Prices[Key],0)),0))</f>
        <v/>
      </c>
      <c r="J849" s="285" t="str">
        <f>IF($A849="","",IFERROR(INDEX(Prices[FX to SGD],MATCH($A849,Prices[Key],0)),1))</f>
        <v/>
      </c>
      <c r="K849" s="283" t="str">
        <f t="shared" si="125"/>
        <v/>
      </c>
      <c r="L849" s="283" t="str">
        <f t="shared" si="126"/>
        <v/>
      </c>
      <c r="M849" s="283" t="str">
        <f t="shared" si="127"/>
        <v/>
      </c>
      <c r="N849" s="286" t="str">
        <f t="shared" si="128"/>
        <v/>
      </c>
      <c r="O849" t="str">
        <f>IF($A849="","",IFERROR(INDEX(Prices[Category],MATCH($A849,Prices[Key],0)),"Uncategorized"))</f>
        <v/>
      </c>
      <c r="P849" s="287" t="str">
        <f t="shared" si="129"/>
        <v/>
      </c>
      <c r="Q849" s="287" t="str">
        <f t="shared" si="130"/>
        <v/>
      </c>
    </row>
    <row r="850" spans="1:17" ht="15" customHeight="1" x14ac:dyDescent="0.2">
      <c r="A850" s="240" t="str">
        <f>IFERROR(INDEX('All Ticker P&amp;L'!$A$2:$A$1001,MATCH(ROWS($A$2:A850),'All Ticker P&amp;L'!$N$2:$N$1001,0)),"")</f>
        <v/>
      </c>
      <c r="B850" s="240" t="str">
        <f t="shared" si="122"/>
        <v/>
      </c>
      <c r="C850" s="240" t="str">
        <f t="shared" si="123"/>
        <v/>
      </c>
      <c r="D850" s="240" t="str">
        <f t="shared" si="124"/>
        <v/>
      </c>
      <c r="E850" s="261" t="str">
        <f>IF($A850="","",SUMIFS(Txn[Signed Units],Txn[Key],$A850))</f>
        <v/>
      </c>
      <c r="F850" s="283">
        <f>IF($A850="","",SUMIFS(Txn[Buy Cost],Txn[Key],$A850,Txn[Transaction Order],"&gt;"&amp;IFERROR(_xlfn.MAXIFS(Txn[Transaction Order],Txn[Key],$A850,Txn[Running Units],"&gt;-0.000001",Txn[Running Units],"&lt;0.000001"),0)))</f>
      </c>
      <c r="G850" s="283">
        <f>IF($A850="","",IFERROR(F850/SUMIFS(Txn[Units Purchased or Sold],Txn[Key],$A850,Txn[Transaction Order],"&gt;"&amp;IFERROR(_xlfn.MAXIFS(Txn[Transaction Order],Txn[Key],$A850,Txn[Running Units],"&gt;-0.000001",Txn[Running Units],"&lt;0.000001"),0),Txn[Sell (-1) Buy (1) Fees (0) Dividend (2)],1),0))</f>
      </c>
      <c r="H850" s="283">
        <f>IF($A850="","",SUMIFS(Txn[Sell Proceeds],Txn[Key],$A850,Txn[Transaction Order],"&gt;"&amp;IFERROR(_xlfn.MAXIFS(Txn[Transaction Order],Txn[Key],$A850,Txn[Running Units],"&gt;-0.000001",Txn[Running Units],"&lt;0.000001"),0)))</f>
      </c>
      <c r="I850" s="284" t="str">
        <f>IF($A850="","",IFERROR(INDEX(Prices[Current Price],MATCH($A850,Prices[Key],0)),0))</f>
        <v/>
      </c>
      <c r="J850" s="285" t="str">
        <f>IF($A850="","",IFERROR(INDEX(Prices[FX to SGD],MATCH($A850,Prices[Key],0)),1))</f>
        <v/>
      </c>
      <c r="K850" s="283" t="str">
        <f t="shared" si="125"/>
        <v/>
      </c>
      <c r="L850" s="283" t="str">
        <f t="shared" si="126"/>
        <v/>
      </c>
      <c r="M850" s="283" t="str">
        <f t="shared" si="127"/>
        <v/>
      </c>
      <c r="N850" s="286" t="str">
        <f t="shared" si="128"/>
        <v/>
      </c>
      <c r="O850" t="str">
        <f>IF($A850="","",IFERROR(INDEX(Prices[Category],MATCH($A850,Prices[Key],0)),"Uncategorized"))</f>
        <v/>
      </c>
      <c r="P850" s="287" t="str">
        <f t="shared" si="129"/>
        <v/>
      </c>
      <c r="Q850" s="287" t="str">
        <f t="shared" si="130"/>
        <v/>
      </c>
    </row>
    <row r="851" spans="1:17" ht="15" customHeight="1" x14ac:dyDescent="0.2">
      <c r="A851" s="240" t="str">
        <f>IFERROR(INDEX('All Ticker P&amp;L'!$A$2:$A$1001,MATCH(ROWS($A$2:A851),'All Ticker P&amp;L'!$N$2:$N$1001,0)),"")</f>
        <v/>
      </c>
      <c r="B851" s="240" t="str">
        <f t="shared" si="122"/>
        <v/>
      </c>
      <c r="C851" s="240" t="str">
        <f t="shared" si="123"/>
        <v/>
      </c>
      <c r="D851" s="240" t="str">
        <f t="shared" si="124"/>
        <v/>
      </c>
      <c r="E851" s="261" t="str">
        <f>IF($A851="","",SUMIFS(Txn[Signed Units],Txn[Key],$A851))</f>
        <v/>
      </c>
      <c r="F851" s="283">
        <f>IF($A851="","",SUMIFS(Txn[Buy Cost],Txn[Key],$A851,Txn[Transaction Order],"&gt;"&amp;IFERROR(_xlfn.MAXIFS(Txn[Transaction Order],Txn[Key],$A851,Txn[Running Units],"&gt;-0.000001",Txn[Running Units],"&lt;0.000001"),0)))</f>
      </c>
      <c r="G851" s="283">
        <f>IF($A851="","",IFERROR(F851/SUMIFS(Txn[Units Purchased or Sold],Txn[Key],$A851,Txn[Transaction Order],"&gt;"&amp;IFERROR(_xlfn.MAXIFS(Txn[Transaction Order],Txn[Key],$A851,Txn[Running Units],"&gt;-0.000001",Txn[Running Units],"&lt;0.000001"),0),Txn[Sell (-1) Buy (1) Fees (0) Dividend (2)],1),0))</f>
      </c>
      <c r="H851" s="283">
        <f>IF($A851="","",SUMIFS(Txn[Sell Proceeds],Txn[Key],$A851,Txn[Transaction Order],"&gt;"&amp;IFERROR(_xlfn.MAXIFS(Txn[Transaction Order],Txn[Key],$A851,Txn[Running Units],"&gt;-0.000001",Txn[Running Units],"&lt;0.000001"),0)))</f>
      </c>
      <c r="I851" s="284" t="str">
        <f>IF($A851="","",IFERROR(INDEX(Prices[Current Price],MATCH($A851,Prices[Key],0)),0))</f>
        <v/>
      </c>
      <c r="J851" s="285" t="str">
        <f>IF($A851="","",IFERROR(INDEX(Prices[FX to SGD],MATCH($A851,Prices[Key],0)),1))</f>
        <v/>
      </c>
      <c r="K851" s="283" t="str">
        <f t="shared" si="125"/>
        <v/>
      </c>
      <c r="L851" s="283" t="str">
        <f t="shared" si="126"/>
        <v/>
      </c>
      <c r="M851" s="283" t="str">
        <f t="shared" si="127"/>
        <v/>
      </c>
      <c r="N851" s="286" t="str">
        <f t="shared" si="128"/>
        <v/>
      </c>
      <c r="O851" t="str">
        <f>IF($A851="","",IFERROR(INDEX(Prices[Category],MATCH($A851,Prices[Key],0)),"Uncategorized"))</f>
        <v/>
      </c>
      <c r="P851" s="287" t="str">
        <f t="shared" si="129"/>
        <v/>
      </c>
      <c r="Q851" s="287" t="str">
        <f t="shared" si="130"/>
        <v/>
      </c>
    </row>
    <row r="852" spans="1:17" ht="15" customHeight="1" x14ac:dyDescent="0.2">
      <c r="A852" s="240" t="str">
        <f>IFERROR(INDEX('All Ticker P&amp;L'!$A$2:$A$1001,MATCH(ROWS($A$2:A852),'All Ticker P&amp;L'!$N$2:$N$1001,0)),"")</f>
        <v/>
      </c>
      <c r="B852" s="240" t="str">
        <f t="shared" si="122"/>
        <v/>
      </c>
      <c r="C852" s="240" t="str">
        <f t="shared" si="123"/>
        <v/>
      </c>
      <c r="D852" s="240" t="str">
        <f t="shared" si="124"/>
        <v/>
      </c>
      <c r="E852" s="261" t="str">
        <f>IF($A852="","",SUMIFS(Txn[Signed Units],Txn[Key],$A852))</f>
        <v/>
      </c>
      <c r="F852" s="283">
        <f>IF($A852="","",SUMIFS(Txn[Buy Cost],Txn[Key],$A852,Txn[Transaction Order],"&gt;"&amp;IFERROR(_xlfn.MAXIFS(Txn[Transaction Order],Txn[Key],$A852,Txn[Running Units],"&gt;-0.000001",Txn[Running Units],"&lt;0.000001"),0)))</f>
      </c>
      <c r="G852" s="283">
        <f>IF($A852="","",IFERROR(F852/SUMIFS(Txn[Units Purchased or Sold],Txn[Key],$A852,Txn[Transaction Order],"&gt;"&amp;IFERROR(_xlfn.MAXIFS(Txn[Transaction Order],Txn[Key],$A852,Txn[Running Units],"&gt;-0.000001",Txn[Running Units],"&lt;0.000001"),0),Txn[Sell (-1) Buy (1) Fees (0) Dividend (2)],1),0))</f>
      </c>
      <c r="H852" s="283">
        <f>IF($A852="","",SUMIFS(Txn[Sell Proceeds],Txn[Key],$A852,Txn[Transaction Order],"&gt;"&amp;IFERROR(_xlfn.MAXIFS(Txn[Transaction Order],Txn[Key],$A852,Txn[Running Units],"&gt;-0.000001",Txn[Running Units],"&lt;0.000001"),0)))</f>
      </c>
      <c r="I852" s="284" t="str">
        <f>IF($A852="","",IFERROR(INDEX(Prices[Current Price],MATCH($A852,Prices[Key],0)),0))</f>
        <v/>
      </c>
      <c r="J852" s="285" t="str">
        <f>IF($A852="","",IFERROR(INDEX(Prices[FX to SGD],MATCH($A852,Prices[Key],0)),1))</f>
        <v/>
      </c>
      <c r="K852" s="283" t="str">
        <f t="shared" si="125"/>
        <v/>
      </c>
      <c r="L852" s="283" t="str">
        <f t="shared" si="126"/>
        <v/>
      </c>
      <c r="M852" s="283" t="str">
        <f t="shared" si="127"/>
        <v/>
      </c>
      <c r="N852" s="286" t="str">
        <f t="shared" si="128"/>
        <v/>
      </c>
      <c r="O852" t="str">
        <f>IF($A852="","",IFERROR(INDEX(Prices[Category],MATCH($A852,Prices[Key],0)),"Uncategorized"))</f>
        <v/>
      </c>
      <c r="P852" s="287" t="str">
        <f t="shared" si="129"/>
        <v/>
      </c>
      <c r="Q852" s="287" t="str">
        <f t="shared" si="130"/>
        <v/>
      </c>
    </row>
    <row r="853" spans="1:17" ht="15" customHeight="1" x14ac:dyDescent="0.2">
      <c r="A853" s="240" t="str">
        <f>IFERROR(INDEX('All Ticker P&amp;L'!$A$2:$A$1001,MATCH(ROWS($A$2:A853),'All Ticker P&amp;L'!$N$2:$N$1001,0)),"")</f>
        <v/>
      </c>
      <c r="B853" s="240" t="str">
        <f t="shared" si="122"/>
        <v/>
      </c>
      <c r="C853" s="240" t="str">
        <f t="shared" si="123"/>
        <v/>
      </c>
      <c r="D853" s="240" t="str">
        <f t="shared" si="124"/>
        <v/>
      </c>
      <c r="E853" s="261" t="str">
        <f>IF($A853="","",SUMIFS(Txn[Signed Units],Txn[Key],$A853))</f>
        <v/>
      </c>
      <c r="F853" s="283">
        <f>IF($A853="","",SUMIFS(Txn[Buy Cost],Txn[Key],$A853,Txn[Transaction Order],"&gt;"&amp;IFERROR(_xlfn.MAXIFS(Txn[Transaction Order],Txn[Key],$A853,Txn[Running Units],"&gt;-0.000001",Txn[Running Units],"&lt;0.000001"),0)))</f>
      </c>
      <c r="G853" s="283">
        <f>IF($A853="","",IFERROR(F853/SUMIFS(Txn[Units Purchased or Sold],Txn[Key],$A853,Txn[Transaction Order],"&gt;"&amp;IFERROR(_xlfn.MAXIFS(Txn[Transaction Order],Txn[Key],$A853,Txn[Running Units],"&gt;-0.000001",Txn[Running Units],"&lt;0.000001"),0),Txn[Sell (-1) Buy (1) Fees (0) Dividend (2)],1),0))</f>
      </c>
      <c r="H853" s="283">
        <f>IF($A853="","",SUMIFS(Txn[Sell Proceeds],Txn[Key],$A853,Txn[Transaction Order],"&gt;"&amp;IFERROR(_xlfn.MAXIFS(Txn[Transaction Order],Txn[Key],$A853,Txn[Running Units],"&gt;-0.000001",Txn[Running Units],"&lt;0.000001"),0)))</f>
      </c>
      <c r="I853" s="284" t="str">
        <f>IF($A853="","",IFERROR(INDEX(Prices[Current Price],MATCH($A853,Prices[Key],0)),0))</f>
        <v/>
      </c>
      <c r="J853" s="285" t="str">
        <f>IF($A853="","",IFERROR(INDEX(Prices[FX to SGD],MATCH($A853,Prices[Key],0)),1))</f>
        <v/>
      </c>
      <c r="K853" s="283" t="str">
        <f t="shared" si="125"/>
        <v/>
      </c>
      <c r="L853" s="283" t="str">
        <f t="shared" si="126"/>
        <v/>
      </c>
      <c r="M853" s="283" t="str">
        <f t="shared" si="127"/>
        <v/>
      </c>
      <c r="N853" s="286" t="str">
        <f t="shared" si="128"/>
        <v/>
      </c>
      <c r="O853" t="str">
        <f>IF($A853="","",IFERROR(INDEX(Prices[Category],MATCH($A853,Prices[Key],0)),"Uncategorized"))</f>
        <v/>
      </c>
      <c r="P853" s="287" t="str">
        <f t="shared" si="129"/>
        <v/>
      </c>
      <c r="Q853" s="287" t="str">
        <f t="shared" si="130"/>
        <v/>
      </c>
    </row>
    <row r="854" spans="1:17" ht="15" customHeight="1" x14ac:dyDescent="0.2">
      <c r="A854" s="240" t="str">
        <f>IFERROR(INDEX('All Ticker P&amp;L'!$A$2:$A$1001,MATCH(ROWS($A$2:A854),'All Ticker P&amp;L'!$N$2:$N$1001,0)),"")</f>
        <v/>
      </c>
      <c r="B854" s="240" t="str">
        <f t="shared" si="122"/>
        <v/>
      </c>
      <c r="C854" s="240" t="str">
        <f t="shared" si="123"/>
        <v/>
      </c>
      <c r="D854" s="240" t="str">
        <f t="shared" si="124"/>
        <v/>
      </c>
      <c r="E854" s="261" t="str">
        <f>IF($A854="","",SUMIFS(Txn[Signed Units],Txn[Key],$A854))</f>
        <v/>
      </c>
      <c r="F854" s="283">
        <f>IF($A854="","",SUMIFS(Txn[Buy Cost],Txn[Key],$A854,Txn[Transaction Order],"&gt;"&amp;IFERROR(_xlfn.MAXIFS(Txn[Transaction Order],Txn[Key],$A854,Txn[Running Units],"&gt;-0.000001",Txn[Running Units],"&lt;0.000001"),0)))</f>
      </c>
      <c r="G854" s="283">
        <f>IF($A854="","",IFERROR(F854/SUMIFS(Txn[Units Purchased or Sold],Txn[Key],$A854,Txn[Transaction Order],"&gt;"&amp;IFERROR(_xlfn.MAXIFS(Txn[Transaction Order],Txn[Key],$A854,Txn[Running Units],"&gt;-0.000001",Txn[Running Units],"&lt;0.000001"),0),Txn[Sell (-1) Buy (1) Fees (0) Dividend (2)],1),0))</f>
      </c>
      <c r="H854" s="283">
        <f>IF($A854="","",SUMIFS(Txn[Sell Proceeds],Txn[Key],$A854,Txn[Transaction Order],"&gt;"&amp;IFERROR(_xlfn.MAXIFS(Txn[Transaction Order],Txn[Key],$A854,Txn[Running Units],"&gt;-0.000001",Txn[Running Units],"&lt;0.000001"),0)))</f>
      </c>
      <c r="I854" s="284" t="str">
        <f>IF($A854="","",IFERROR(INDEX(Prices[Current Price],MATCH($A854,Prices[Key],0)),0))</f>
        <v/>
      </c>
      <c r="J854" s="285" t="str">
        <f>IF($A854="","",IFERROR(INDEX(Prices[FX to SGD],MATCH($A854,Prices[Key],0)),1))</f>
        <v/>
      </c>
      <c r="K854" s="283" t="str">
        <f t="shared" si="125"/>
        <v/>
      </c>
      <c r="L854" s="283" t="str">
        <f t="shared" si="126"/>
        <v/>
      </c>
      <c r="M854" s="283" t="str">
        <f t="shared" si="127"/>
        <v/>
      </c>
      <c r="N854" s="286" t="str">
        <f t="shared" si="128"/>
        <v/>
      </c>
      <c r="O854" t="str">
        <f>IF($A854="","",IFERROR(INDEX(Prices[Category],MATCH($A854,Prices[Key],0)),"Uncategorized"))</f>
        <v/>
      </c>
      <c r="P854" s="287" t="str">
        <f t="shared" si="129"/>
        <v/>
      </c>
      <c r="Q854" s="287" t="str">
        <f t="shared" si="130"/>
        <v/>
      </c>
    </row>
    <row r="855" spans="1:17" ht="15" customHeight="1" x14ac:dyDescent="0.2">
      <c r="A855" s="240" t="str">
        <f>IFERROR(INDEX('All Ticker P&amp;L'!$A$2:$A$1001,MATCH(ROWS($A$2:A855),'All Ticker P&amp;L'!$N$2:$N$1001,0)),"")</f>
        <v/>
      </c>
      <c r="B855" s="240" t="str">
        <f t="shared" si="122"/>
        <v/>
      </c>
      <c r="C855" s="240" t="str">
        <f t="shared" si="123"/>
        <v/>
      </c>
      <c r="D855" s="240" t="str">
        <f t="shared" si="124"/>
        <v/>
      </c>
      <c r="E855" s="261" t="str">
        <f>IF($A855="","",SUMIFS(Txn[Signed Units],Txn[Key],$A855))</f>
        <v/>
      </c>
      <c r="F855" s="283">
        <f>IF($A855="","",SUMIFS(Txn[Buy Cost],Txn[Key],$A855,Txn[Transaction Order],"&gt;"&amp;IFERROR(_xlfn.MAXIFS(Txn[Transaction Order],Txn[Key],$A855,Txn[Running Units],"&gt;-0.000001",Txn[Running Units],"&lt;0.000001"),0)))</f>
      </c>
      <c r="G855" s="283">
        <f>IF($A855="","",IFERROR(F855/SUMIFS(Txn[Units Purchased or Sold],Txn[Key],$A855,Txn[Transaction Order],"&gt;"&amp;IFERROR(_xlfn.MAXIFS(Txn[Transaction Order],Txn[Key],$A855,Txn[Running Units],"&gt;-0.000001",Txn[Running Units],"&lt;0.000001"),0),Txn[Sell (-1) Buy (1) Fees (0) Dividend (2)],1),0))</f>
      </c>
      <c r="H855" s="283">
        <f>IF($A855="","",SUMIFS(Txn[Sell Proceeds],Txn[Key],$A855,Txn[Transaction Order],"&gt;"&amp;IFERROR(_xlfn.MAXIFS(Txn[Transaction Order],Txn[Key],$A855,Txn[Running Units],"&gt;-0.000001",Txn[Running Units],"&lt;0.000001"),0)))</f>
      </c>
      <c r="I855" s="284" t="str">
        <f>IF($A855="","",IFERROR(INDEX(Prices[Current Price],MATCH($A855,Prices[Key],0)),0))</f>
        <v/>
      </c>
      <c r="J855" s="285" t="str">
        <f>IF($A855="","",IFERROR(INDEX(Prices[FX to SGD],MATCH($A855,Prices[Key],0)),1))</f>
        <v/>
      </c>
      <c r="K855" s="283" t="str">
        <f t="shared" si="125"/>
        <v/>
      </c>
      <c r="L855" s="283" t="str">
        <f t="shared" si="126"/>
        <v/>
      </c>
      <c r="M855" s="283" t="str">
        <f t="shared" si="127"/>
        <v/>
      </c>
      <c r="N855" s="286" t="str">
        <f t="shared" si="128"/>
        <v/>
      </c>
      <c r="O855" t="str">
        <f>IF($A855="","",IFERROR(INDEX(Prices[Category],MATCH($A855,Prices[Key],0)),"Uncategorized"))</f>
        <v/>
      </c>
      <c r="P855" s="287" t="str">
        <f t="shared" si="129"/>
        <v/>
      </c>
      <c r="Q855" s="287" t="str">
        <f t="shared" si="130"/>
        <v/>
      </c>
    </row>
    <row r="856" spans="1:17" ht="15" customHeight="1" x14ac:dyDescent="0.2">
      <c r="A856" s="240" t="str">
        <f>IFERROR(INDEX('All Ticker P&amp;L'!$A$2:$A$1001,MATCH(ROWS($A$2:A856),'All Ticker P&amp;L'!$N$2:$N$1001,0)),"")</f>
        <v/>
      </c>
      <c r="B856" s="240" t="str">
        <f t="shared" si="122"/>
        <v/>
      </c>
      <c r="C856" s="240" t="str">
        <f t="shared" si="123"/>
        <v/>
      </c>
      <c r="D856" s="240" t="str">
        <f t="shared" si="124"/>
        <v/>
      </c>
      <c r="E856" s="261" t="str">
        <f>IF($A856="","",SUMIFS(Txn[Signed Units],Txn[Key],$A856))</f>
        <v/>
      </c>
      <c r="F856" s="283">
        <f>IF($A856="","",SUMIFS(Txn[Buy Cost],Txn[Key],$A856,Txn[Transaction Order],"&gt;"&amp;IFERROR(_xlfn.MAXIFS(Txn[Transaction Order],Txn[Key],$A856,Txn[Running Units],"&gt;-0.000001",Txn[Running Units],"&lt;0.000001"),0)))</f>
      </c>
      <c r="G856" s="283">
        <f>IF($A856="","",IFERROR(F856/SUMIFS(Txn[Units Purchased or Sold],Txn[Key],$A856,Txn[Transaction Order],"&gt;"&amp;IFERROR(_xlfn.MAXIFS(Txn[Transaction Order],Txn[Key],$A856,Txn[Running Units],"&gt;-0.000001",Txn[Running Units],"&lt;0.000001"),0),Txn[Sell (-1) Buy (1) Fees (0) Dividend (2)],1),0))</f>
      </c>
      <c r="H856" s="283">
        <f>IF($A856="","",SUMIFS(Txn[Sell Proceeds],Txn[Key],$A856,Txn[Transaction Order],"&gt;"&amp;IFERROR(_xlfn.MAXIFS(Txn[Transaction Order],Txn[Key],$A856,Txn[Running Units],"&gt;-0.000001",Txn[Running Units],"&lt;0.000001"),0)))</f>
      </c>
      <c r="I856" s="284" t="str">
        <f>IF($A856="","",IFERROR(INDEX(Prices[Current Price],MATCH($A856,Prices[Key],0)),0))</f>
        <v/>
      </c>
      <c r="J856" s="285" t="str">
        <f>IF($A856="","",IFERROR(INDEX(Prices[FX to SGD],MATCH($A856,Prices[Key],0)),1))</f>
        <v/>
      </c>
      <c r="K856" s="283" t="str">
        <f t="shared" si="125"/>
        <v/>
      </c>
      <c r="L856" s="283" t="str">
        <f t="shared" si="126"/>
        <v/>
      </c>
      <c r="M856" s="283" t="str">
        <f t="shared" si="127"/>
        <v/>
      </c>
      <c r="N856" s="286" t="str">
        <f t="shared" si="128"/>
        <v/>
      </c>
      <c r="O856" t="str">
        <f>IF($A856="","",IFERROR(INDEX(Prices[Category],MATCH($A856,Prices[Key],0)),"Uncategorized"))</f>
        <v/>
      </c>
      <c r="P856" s="287" t="str">
        <f t="shared" si="129"/>
        <v/>
      </c>
      <c r="Q856" s="287" t="str">
        <f t="shared" si="130"/>
        <v/>
      </c>
    </row>
    <row r="857" spans="1:17" ht="15" customHeight="1" x14ac:dyDescent="0.2">
      <c r="A857" s="240" t="str">
        <f>IFERROR(INDEX('All Ticker P&amp;L'!$A$2:$A$1001,MATCH(ROWS($A$2:A857),'All Ticker P&amp;L'!$N$2:$N$1001,0)),"")</f>
        <v/>
      </c>
      <c r="B857" s="240" t="str">
        <f t="shared" si="122"/>
        <v/>
      </c>
      <c r="C857" s="240" t="str">
        <f t="shared" si="123"/>
        <v/>
      </c>
      <c r="D857" s="240" t="str">
        <f t="shared" si="124"/>
        <v/>
      </c>
      <c r="E857" s="261" t="str">
        <f>IF($A857="","",SUMIFS(Txn[Signed Units],Txn[Key],$A857))</f>
        <v/>
      </c>
      <c r="F857" s="283">
        <f>IF($A857="","",SUMIFS(Txn[Buy Cost],Txn[Key],$A857,Txn[Transaction Order],"&gt;"&amp;IFERROR(_xlfn.MAXIFS(Txn[Transaction Order],Txn[Key],$A857,Txn[Running Units],"&gt;-0.000001",Txn[Running Units],"&lt;0.000001"),0)))</f>
      </c>
      <c r="G857" s="283">
        <f>IF($A857="","",IFERROR(F857/SUMIFS(Txn[Units Purchased or Sold],Txn[Key],$A857,Txn[Transaction Order],"&gt;"&amp;IFERROR(_xlfn.MAXIFS(Txn[Transaction Order],Txn[Key],$A857,Txn[Running Units],"&gt;-0.000001",Txn[Running Units],"&lt;0.000001"),0),Txn[Sell (-1) Buy (1) Fees (0) Dividend (2)],1),0))</f>
      </c>
      <c r="H857" s="283">
        <f>IF($A857="","",SUMIFS(Txn[Sell Proceeds],Txn[Key],$A857,Txn[Transaction Order],"&gt;"&amp;IFERROR(_xlfn.MAXIFS(Txn[Transaction Order],Txn[Key],$A857,Txn[Running Units],"&gt;-0.000001",Txn[Running Units],"&lt;0.000001"),0)))</f>
      </c>
      <c r="I857" s="284" t="str">
        <f>IF($A857="","",IFERROR(INDEX(Prices[Current Price],MATCH($A857,Prices[Key],0)),0))</f>
        <v/>
      </c>
      <c r="J857" s="285" t="str">
        <f>IF($A857="","",IFERROR(INDEX(Prices[FX to SGD],MATCH($A857,Prices[Key],0)),1))</f>
        <v/>
      </c>
      <c r="K857" s="283" t="str">
        <f t="shared" si="125"/>
        <v/>
      </c>
      <c r="L857" s="283" t="str">
        <f t="shared" si="126"/>
        <v/>
      </c>
      <c r="M857" s="283" t="str">
        <f t="shared" si="127"/>
        <v/>
      </c>
      <c r="N857" s="286" t="str">
        <f t="shared" si="128"/>
        <v/>
      </c>
      <c r="O857" t="str">
        <f>IF($A857="","",IFERROR(INDEX(Prices[Category],MATCH($A857,Prices[Key],0)),"Uncategorized"))</f>
        <v/>
      </c>
      <c r="P857" s="287" t="str">
        <f t="shared" si="129"/>
        <v/>
      </c>
      <c r="Q857" s="287" t="str">
        <f t="shared" si="130"/>
        <v/>
      </c>
    </row>
    <row r="858" spans="1:17" ht="15" customHeight="1" x14ac:dyDescent="0.2">
      <c r="A858" s="240" t="str">
        <f>IFERROR(INDEX('All Ticker P&amp;L'!$A$2:$A$1001,MATCH(ROWS($A$2:A858),'All Ticker P&amp;L'!$N$2:$N$1001,0)),"")</f>
        <v/>
      </c>
      <c r="B858" s="240" t="str">
        <f t="shared" si="122"/>
        <v/>
      </c>
      <c r="C858" s="240" t="str">
        <f t="shared" si="123"/>
        <v/>
      </c>
      <c r="D858" s="240" t="str">
        <f t="shared" si="124"/>
        <v/>
      </c>
      <c r="E858" s="261" t="str">
        <f>IF($A858="","",SUMIFS(Txn[Signed Units],Txn[Key],$A858))</f>
        <v/>
      </c>
      <c r="F858" s="283">
        <f>IF($A858="","",SUMIFS(Txn[Buy Cost],Txn[Key],$A858,Txn[Transaction Order],"&gt;"&amp;IFERROR(_xlfn.MAXIFS(Txn[Transaction Order],Txn[Key],$A858,Txn[Running Units],"&gt;-0.000001",Txn[Running Units],"&lt;0.000001"),0)))</f>
      </c>
      <c r="G858" s="283">
        <f>IF($A858="","",IFERROR(F858/SUMIFS(Txn[Units Purchased or Sold],Txn[Key],$A858,Txn[Transaction Order],"&gt;"&amp;IFERROR(_xlfn.MAXIFS(Txn[Transaction Order],Txn[Key],$A858,Txn[Running Units],"&gt;-0.000001",Txn[Running Units],"&lt;0.000001"),0),Txn[Sell (-1) Buy (1) Fees (0) Dividend (2)],1),0))</f>
      </c>
      <c r="H858" s="283">
        <f>IF($A858="","",SUMIFS(Txn[Sell Proceeds],Txn[Key],$A858,Txn[Transaction Order],"&gt;"&amp;IFERROR(_xlfn.MAXIFS(Txn[Transaction Order],Txn[Key],$A858,Txn[Running Units],"&gt;-0.000001",Txn[Running Units],"&lt;0.000001"),0)))</f>
      </c>
      <c r="I858" s="284" t="str">
        <f>IF($A858="","",IFERROR(INDEX(Prices[Current Price],MATCH($A858,Prices[Key],0)),0))</f>
        <v/>
      </c>
      <c r="J858" s="285" t="str">
        <f>IF($A858="","",IFERROR(INDEX(Prices[FX to SGD],MATCH($A858,Prices[Key],0)),1))</f>
        <v/>
      </c>
      <c r="K858" s="283" t="str">
        <f t="shared" si="125"/>
        <v/>
      </c>
      <c r="L858" s="283" t="str">
        <f t="shared" si="126"/>
        <v/>
      </c>
      <c r="M858" s="283" t="str">
        <f t="shared" si="127"/>
        <v/>
      </c>
      <c r="N858" s="286" t="str">
        <f t="shared" si="128"/>
        <v/>
      </c>
      <c r="O858" t="str">
        <f>IF($A858="","",IFERROR(INDEX(Prices[Category],MATCH($A858,Prices[Key],0)),"Uncategorized"))</f>
        <v/>
      </c>
      <c r="P858" s="287" t="str">
        <f t="shared" si="129"/>
        <v/>
      </c>
      <c r="Q858" s="287" t="str">
        <f t="shared" si="130"/>
        <v/>
      </c>
    </row>
    <row r="859" spans="1:17" ht="15" customHeight="1" x14ac:dyDescent="0.2">
      <c r="A859" s="240" t="str">
        <f>IFERROR(INDEX('All Ticker P&amp;L'!$A$2:$A$1001,MATCH(ROWS($A$2:A859),'All Ticker P&amp;L'!$N$2:$N$1001,0)),"")</f>
        <v/>
      </c>
      <c r="B859" s="240" t="str">
        <f t="shared" si="122"/>
        <v/>
      </c>
      <c r="C859" s="240" t="str">
        <f t="shared" si="123"/>
        <v/>
      </c>
      <c r="D859" s="240" t="str">
        <f t="shared" si="124"/>
        <v/>
      </c>
      <c r="E859" s="261" t="str">
        <f>IF($A859="","",SUMIFS(Txn[Signed Units],Txn[Key],$A859))</f>
        <v/>
      </c>
      <c r="F859" s="283">
        <f>IF($A859="","",SUMIFS(Txn[Buy Cost],Txn[Key],$A859,Txn[Transaction Order],"&gt;"&amp;IFERROR(_xlfn.MAXIFS(Txn[Transaction Order],Txn[Key],$A859,Txn[Running Units],"&gt;-0.000001",Txn[Running Units],"&lt;0.000001"),0)))</f>
      </c>
      <c r="G859" s="283">
        <f>IF($A859="","",IFERROR(F859/SUMIFS(Txn[Units Purchased or Sold],Txn[Key],$A859,Txn[Transaction Order],"&gt;"&amp;IFERROR(_xlfn.MAXIFS(Txn[Transaction Order],Txn[Key],$A859,Txn[Running Units],"&gt;-0.000001",Txn[Running Units],"&lt;0.000001"),0),Txn[Sell (-1) Buy (1) Fees (0) Dividend (2)],1),0))</f>
      </c>
      <c r="H859" s="283">
        <f>IF($A859="","",SUMIFS(Txn[Sell Proceeds],Txn[Key],$A859,Txn[Transaction Order],"&gt;"&amp;IFERROR(_xlfn.MAXIFS(Txn[Transaction Order],Txn[Key],$A859,Txn[Running Units],"&gt;-0.000001",Txn[Running Units],"&lt;0.000001"),0)))</f>
      </c>
      <c r="I859" s="284" t="str">
        <f>IF($A859="","",IFERROR(INDEX(Prices[Current Price],MATCH($A859,Prices[Key],0)),0))</f>
        <v/>
      </c>
      <c r="J859" s="285" t="str">
        <f>IF($A859="","",IFERROR(INDEX(Prices[FX to SGD],MATCH($A859,Prices[Key],0)),1))</f>
        <v/>
      </c>
      <c r="K859" s="283" t="str">
        <f t="shared" si="125"/>
        <v/>
      </c>
      <c r="L859" s="283" t="str">
        <f t="shared" si="126"/>
        <v/>
      </c>
      <c r="M859" s="283" t="str">
        <f t="shared" si="127"/>
        <v/>
      </c>
      <c r="N859" s="286" t="str">
        <f t="shared" si="128"/>
        <v/>
      </c>
      <c r="O859" t="str">
        <f>IF($A859="","",IFERROR(INDEX(Prices[Category],MATCH($A859,Prices[Key],0)),"Uncategorized"))</f>
        <v/>
      </c>
      <c r="P859" s="287" t="str">
        <f t="shared" si="129"/>
        <v/>
      </c>
      <c r="Q859" s="287" t="str">
        <f t="shared" si="130"/>
        <v/>
      </c>
    </row>
    <row r="860" spans="1:17" ht="15" customHeight="1" x14ac:dyDescent="0.2">
      <c r="A860" s="240" t="str">
        <f>IFERROR(INDEX('All Ticker P&amp;L'!$A$2:$A$1001,MATCH(ROWS($A$2:A860),'All Ticker P&amp;L'!$N$2:$N$1001,0)),"")</f>
        <v/>
      </c>
      <c r="B860" s="240" t="str">
        <f t="shared" si="122"/>
        <v/>
      </c>
      <c r="C860" s="240" t="str">
        <f t="shared" si="123"/>
        <v/>
      </c>
      <c r="D860" s="240" t="str">
        <f t="shared" si="124"/>
        <v/>
      </c>
      <c r="E860" s="261" t="str">
        <f>IF($A860="","",SUMIFS(Txn[Signed Units],Txn[Key],$A860))</f>
        <v/>
      </c>
      <c r="F860" s="283">
        <f>IF($A860="","",SUMIFS(Txn[Buy Cost],Txn[Key],$A860,Txn[Transaction Order],"&gt;"&amp;IFERROR(_xlfn.MAXIFS(Txn[Transaction Order],Txn[Key],$A860,Txn[Running Units],"&gt;-0.000001",Txn[Running Units],"&lt;0.000001"),0)))</f>
      </c>
      <c r="G860" s="283">
        <f>IF($A860="","",IFERROR(F860/SUMIFS(Txn[Units Purchased or Sold],Txn[Key],$A860,Txn[Transaction Order],"&gt;"&amp;IFERROR(_xlfn.MAXIFS(Txn[Transaction Order],Txn[Key],$A860,Txn[Running Units],"&gt;-0.000001",Txn[Running Units],"&lt;0.000001"),0),Txn[Sell (-1) Buy (1) Fees (0) Dividend (2)],1),0))</f>
      </c>
      <c r="H860" s="283">
        <f>IF($A860="","",SUMIFS(Txn[Sell Proceeds],Txn[Key],$A860,Txn[Transaction Order],"&gt;"&amp;IFERROR(_xlfn.MAXIFS(Txn[Transaction Order],Txn[Key],$A860,Txn[Running Units],"&gt;-0.000001",Txn[Running Units],"&lt;0.000001"),0)))</f>
      </c>
      <c r="I860" s="284" t="str">
        <f>IF($A860="","",IFERROR(INDEX(Prices[Current Price],MATCH($A860,Prices[Key],0)),0))</f>
        <v/>
      </c>
      <c r="J860" s="285" t="str">
        <f>IF($A860="","",IFERROR(INDEX(Prices[FX to SGD],MATCH($A860,Prices[Key],0)),1))</f>
        <v/>
      </c>
      <c r="K860" s="283" t="str">
        <f t="shared" si="125"/>
        <v/>
      </c>
      <c r="L860" s="283" t="str">
        <f t="shared" si="126"/>
        <v/>
      </c>
      <c r="M860" s="283" t="str">
        <f t="shared" si="127"/>
        <v/>
      </c>
      <c r="N860" s="286" t="str">
        <f t="shared" si="128"/>
        <v/>
      </c>
      <c r="O860" t="str">
        <f>IF($A860="","",IFERROR(INDEX(Prices[Category],MATCH($A860,Prices[Key],0)),"Uncategorized"))</f>
        <v/>
      </c>
      <c r="P860" s="287" t="str">
        <f t="shared" si="129"/>
        <v/>
      </c>
      <c r="Q860" s="287" t="str">
        <f t="shared" si="130"/>
        <v/>
      </c>
    </row>
    <row r="861" spans="1:17" ht="15" customHeight="1" x14ac:dyDescent="0.2">
      <c r="A861" s="240" t="str">
        <f>IFERROR(INDEX('All Ticker P&amp;L'!$A$2:$A$1001,MATCH(ROWS($A$2:A861),'All Ticker P&amp;L'!$N$2:$N$1001,0)),"")</f>
        <v/>
      </c>
      <c r="B861" s="240" t="str">
        <f t="shared" si="122"/>
        <v/>
      </c>
      <c r="C861" s="240" t="str">
        <f t="shared" si="123"/>
        <v/>
      </c>
      <c r="D861" s="240" t="str">
        <f t="shared" si="124"/>
        <v/>
      </c>
      <c r="E861" s="261" t="str">
        <f>IF($A861="","",SUMIFS(Txn[Signed Units],Txn[Key],$A861))</f>
        <v/>
      </c>
      <c r="F861" s="283">
        <f>IF($A861="","",SUMIFS(Txn[Buy Cost],Txn[Key],$A861,Txn[Transaction Order],"&gt;"&amp;IFERROR(_xlfn.MAXIFS(Txn[Transaction Order],Txn[Key],$A861,Txn[Running Units],"&gt;-0.000001",Txn[Running Units],"&lt;0.000001"),0)))</f>
      </c>
      <c r="G861" s="283">
        <f>IF($A861="","",IFERROR(F861/SUMIFS(Txn[Units Purchased or Sold],Txn[Key],$A861,Txn[Transaction Order],"&gt;"&amp;IFERROR(_xlfn.MAXIFS(Txn[Transaction Order],Txn[Key],$A861,Txn[Running Units],"&gt;-0.000001",Txn[Running Units],"&lt;0.000001"),0),Txn[Sell (-1) Buy (1) Fees (0) Dividend (2)],1),0))</f>
      </c>
      <c r="H861" s="283">
        <f>IF($A861="","",SUMIFS(Txn[Sell Proceeds],Txn[Key],$A861,Txn[Transaction Order],"&gt;"&amp;IFERROR(_xlfn.MAXIFS(Txn[Transaction Order],Txn[Key],$A861,Txn[Running Units],"&gt;-0.000001",Txn[Running Units],"&lt;0.000001"),0)))</f>
      </c>
      <c r="I861" s="284" t="str">
        <f>IF($A861="","",IFERROR(INDEX(Prices[Current Price],MATCH($A861,Prices[Key],0)),0))</f>
        <v/>
      </c>
      <c r="J861" s="285" t="str">
        <f>IF($A861="","",IFERROR(INDEX(Prices[FX to SGD],MATCH($A861,Prices[Key],0)),1))</f>
        <v/>
      </c>
      <c r="K861" s="283" t="str">
        <f t="shared" si="125"/>
        <v/>
      </c>
      <c r="L861" s="283" t="str">
        <f t="shared" si="126"/>
        <v/>
      </c>
      <c r="M861" s="283" t="str">
        <f t="shared" si="127"/>
        <v/>
      </c>
      <c r="N861" s="286" t="str">
        <f t="shared" si="128"/>
        <v/>
      </c>
      <c r="O861" t="str">
        <f>IF($A861="","",IFERROR(INDEX(Prices[Category],MATCH($A861,Prices[Key],0)),"Uncategorized"))</f>
        <v/>
      </c>
      <c r="P861" s="287" t="str">
        <f t="shared" si="129"/>
        <v/>
      </c>
      <c r="Q861" s="287" t="str">
        <f t="shared" si="130"/>
        <v/>
      </c>
    </row>
    <row r="862" spans="1:17" ht="15" customHeight="1" x14ac:dyDescent="0.2">
      <c r="A862" s="240" t="str">
        <f>IFERROR(INDEX('All Ticker P&amp;L'!$A$2:$A$1001,MATCH(ROWS($A$2:A862),'All Ticker P&amp;L'!$N$2:$N$1001,0)),"")</f>
        <v/>
      </c>
      <c r="B862" s="240" t="str">
        <f t="shared" si="122"/>
        <v/>
      </c>
      <c r="C862" s="240" t="str">
        <f t="shared" si="123"/>
        <v/>
      </c>
      <c r="D862" s="240" t="str">
        <f t="shared" si="124"/>
        <v/>
      </c>
      <c r="E862" s="261" t="str">
        <f>IF($A862="","",SUMIFS(Txn[Signed Units],Txn[Key],$A862))</f>
        <v/>
      </c>
      <c r="F862" s="283">
        <f>IF($A862="","",SUMIFS(Txn[Buy Cost],Txn[Key],$A862,Txn[Transaction Order],"&gt;"&amp;IFERROR(_xlfn.MAXIFS(Txn[Transaction Order],Txn[Key],$A862,Txn[Running Units],"&gt;-0.000001",Txn[Running Units],"&lt;0.000001"),0)))</f>
      </c>
      <c r="G862" s="283">
        <f>IF($A862="","",IFERROR(F862/SUMIFS(Txn[Units Purchased or Sold],Txn[Key],$A862,Txn[Transaction Order],"&gt;"&amp;IFERROR(_xlfn.MAXIFS(Txn[Transaction Order],Txn[Key],$A862,Txn[Running Units],"&gt;-0.000001",Txn[Running Units],"&lt;0.000001"),0),Txn[Sell (-1) Buy (1) Fees (0) Dividend (2)],1),0))</f>
      </c>
      <c r="H862" s="283">
        <f>IF($A862="","",SUMIFS(Txn[Sell Proceeds],Txn[Key],$A862,Txn[Transaction Order],"&gt;"&amp;IFERROR(_xlfn.MAXIFS(Txn[Transaction Order],Txn[Key],$A862,Txn[Running Units],"&gt;-0.000001",Txn[Running Units],"&lt;0.000001"),0)))</f>
      </c>
      <c r="I862" s="284" t="str">
        <f>IF($A862="","",IFERROR(INDEX(Prices[Current Price],MATCH($A862,Prices[Key],0)),0))</f>
        <v/>
      </c>
      <c r="J862" s="285" t="str">
        <f>IF($A862="","",IFERROR(INDEX(Prices[FX to SGD],MATCH($A862,Prices[Key],0)),1))</f>
        <v/>
      </c>
      <c r="K862" s="283" t="str">
        <f t="shared" si="125"/>
        <v/>
      </c>
      <c r="L862" s="283" t="str">
        <f t="shared" si="126"/>
        <v/>
      </c>
      <c r="M862" s="283" t="str">
        <f t="shared" si="127"/>
        <v/>
      </c>
      <c r="N862" s="286" t="str">
        <f t="shared" si="128"/>
        <v/>
      </c>
      <c r="O862" t="str">
        <f>IF($A862="","",IFERROR(INDEX(Prices[Category],MATCH($A862,Prices[Key],0)),"Uncategorized"))</f>
        <v/>
      </c>
      <c r="P862" s="287" t="str">
        <f t="shared" si="129"/>
        <v/>
      </c>
      <c r="Q862" s="287" t="str">
        <f t="shared" si="130"/>
        <v/>
      </c>
    </row>
    <row r="863" spans="1:17" ht="15" customHeight="1" x14ac:dyDescent="0.2">
      <c r="A863" s="240" t="str">
        <f>IFERROR(INDEX('All Ticker P&amp;L'!$A$2:$A$1001,MATCH(ROWS($A$2:A863),'All Ticker P&amp;L'!$N$2:$N$1001,0)),"")</f>
        <v/>
      </c>
      <c r="B863" s="240" t="str">
        <f t="shared" si="122"/>
        <v/>
      </c>
      <c r="C863" s="240" t="str">
        <f t="shared" si="123"/>
        <v/>
      </c>
      <c r="D863" s="240" t="str">
        <f t="shared" si="124"/>
        <v/>
      </c>
      <c r="E863" s="261" t="str">
        <f>IF($A863="","",SUMIFS(Txn[Signed Units],Txn[Key],$A863))</f>
        <v/>
      </c>
      <c r="F863" s="283">
        <f>IF($A863="","",SUMIFS(Txn[Buy Cost],Txn[Key],$A863,Txn[Transaction Order],"&gt;"&amp;IFERROR(_xlfn.MAXIFS(Txn[Transaction Order],Txn[Key],$A863,Txn[Running Units],"&gt;-0.000001",Txn[Running Units],"&lt;0.000001"),0)))</f>
      </c>
      <c r="G863" s="283">
        <f>IF($A863="","",IFERROR(F863/SUMIFS(Txn[Units Purchased or Sold],Txn[Key],$A863,Txn[Transaction Order],"&gt;"&amp;IFERROR(_xlfn.MAXIFS(Txn[Transaction Order],Txn[Key],$A863,Txn[Running Units],"&gt;-0.000001",Txn[Running Units],"&lt;0.000001"),0),Txn[Sell (-1) Buy (1) Fees (0) Dividend (2)],1),0))</f>
      </c>
      <c r="H863" s="283">
        <f>IF($A863="","",SUMIFS(Txn[Sell Proceeds],Txn[Key],$A863,Txn[Transaction Order],"&gt;"&amp;IFERROR(_xlfn.MAXIFS(Txn[Transaction Order],Txn[Key],$A863,Txn[Running Units],"&gt;-0.000001",Txn[Running Units],"&lt;0.000001"),0)))</f>
      </c>
      <c r="I863" s="284" t="str">
        <f>IF($A863="","",IFERROR(INDEX(Prices[Current Price],MATCH($A863,Prices[Key],0)),0))</f>
        <v/>
      </c>
      <c r="J863" s="285" t="str">
        <f>IF($A863="","",IFERROR(INDEX(Prices[FX to SGD],MATCH($A863,Prices[Key],0)),1))</f>
        <v/>
      </c>
      <c r="K863" s="283" t="str">
        <f t="shared" si="125"/>
        <v/>
      </c>
      <c r="L863" s="283" t="str">
        <f t="shared" si="126"/>
        <v/>
      </c>
      <c r="M863" s="283" t="str">
        <f t="shared" si="127"/>
        <v/>
      </c>
      <c r="N863" s="286" t="str">
        <f t="shared" si="128"/>
        <v/>
      </c>
      <c r="O863" t="str">
        <f>IF($A863="","",IFERROR(INDEX(Prices[Category],MATCH($A863,Prices[Key],0)),"Uncategorized"))</f>
        <v/>
      </c>
      <c r="P863" s="287" t="str">
        <f t="shared" si="129"/>
        <v/>
      </c>
      <c r="Q863" s="287" t="str">
        <f t="shared" si="130"/>
        <v/>
      </c>
    </row>
    <row r="864" spans="1:17" ht="15" customHeight="1" x14ac:dyDescent="0.2">
      <c r="A864" s="240" t="str">
        <f>IFERROR(INDEX('All Ticker P&amp;L'!$A$2:$A$1001,MATCH(ROWS($A$2:A864),'All Ticker P&amp;L'!$N$2:$N$1001,0)),"")</f>
        <v/>
      </c>
      <c r="B864" s="240" t="str">
        <f t="shared" si="122"/>
        <v/>
      </c>
      <c r="C864" s="240" t="str">
        <f t="shared" si="123"/>
        <v/>
      </c>
      <c r="D864" s="240" t="str">
        <f t="shared" si="124"/>
        <v/>
      </c>
      <c r="E864" s="261" t="str">
        <f>IF($A864="","",SUMIFS(Txn[Signed Units],Txn[Key],$A864))</f>
        <v/>
      </c>
      <c r="F864" s="283">
        <f>IF($A864="","",SUMIFS(Txn[Buy Cost],Txn[Key],$A864,Txn[Transaction Order],"&gt;"&amp;IFERROR(_xlfn.MAXIFS(Txn[Transaction Order],Txn[Key],$A864,Txn[Running Units],"&gt;-0.000001",Txn[Running Units],"&lt;0.000001"),0)))</f>
      </c>
      <c r="G864" s="283">
        <f>IF($A864="","",IFERROR(F864/SUMIFS(Txn[Units Purchased or Sold],Txn[Key],$A864,Txn[Transaction Order],"&gt;"&amp;IFERROR(_xlfn.MAXIFS(Txn[Transaction Order],Txn[Key],$A864,Txn[Running Units],"&gt;-0.000001",Txn[Running Units],"&lt;0.000001"),0),Txn[Sell (-1) Buy (1) Fees (0) Dividend (2)],1),0))</f>
      </c>
      <c r="H864" s="283">
        <f>IF($A864="","",SUMIFS(Txn[Sell Proceeds],Txn[Key],$A864,Txn[Transaction Order],"&gt;"&amp;IFERROR(_xlfn.MAXIFS(Txn[Transaction Order],Txn[Key],$A864,Txn[Running Units],"&gt;-0.000001",Txn[Running Units],"&lt;0.000001"),0)))</f>
      </c>
      <c r="I864" s="284" t="str">
        <f>IF($A864="","",IFERROR(INDEX(Prices[Current Price],MATCH($A864,Prices[Key],0)),0))</f>
        <v/>
      </c>
      <c r="J864" s="285" t="str">
        <f>IF($A864="","",IFERROR(INDEX(Prices[FX to SGD],MATCH($A864,Prices[Key],0)),1))</f>
        <v/>
      </c>
      <c r="K864" s="283" t="str">
        <f t="shared" si="125"/>
        <v/>
      </c>
      <c r="L864" s="283" t="str">
        <f t="shared" si="126"/>
        <v/>
      </c>
      <c r="M864" s="283" t="str">
        <f t="shared" si="127"/>
        <v/>
      </c>
      <c r="N864" s="286" t="str">
        <f t="shared" si="128"/>
        <v/>
      </c>
      <c r="O864" t="str">
        <f>IF($A864="","",IFERROR(INDEX(Prices[Category],MATCH($A864,Prices[Key],0)),"Uncategorized"))</f>
        <v/>
      </c>
      <c r="P864" s="287" t="str">
        <f t="shared" si="129"/>
        <v/>
      </c>
      <c r="Q864" s="287" t="str">
        <f t="shared" si="130"/>
        <v/>
      </c>
    </row>
    <row r="865" spans="1:17" ht="15" customHeight="1" x14ac:dyDescent="0.2">
      <c r="A865" s="240" t="str">
        <f>IFERROR(INDEX('All Ticker P&amp;L'!$A$2:$A$1001,MATCH(ROWS($A$2:A865),'All Ticker P&amp;L'!$N$2:$N$1001,0)),"")</f>
        <v/>
      </c>
      <c r="B865" s="240" t="str">
        <f t="shared" si="122"/>
        <v/>
      </c>
      <c r="C865" s="240" t="str">
        <f t="shared" si="123"/>
        <v/>
      </c>
      <c r="D865" s="240" t="str">
        <f t="shared" si="124"/>
        <v/>
      </c>
      <c r="E865" s="261" t="str">
        <f>IF($A865="","",SUMIFS(Txn[Signed Units],Txn[Key],$A865))</f>
        <v/>
      </c>
      <c r="F865" s="283">
        <f>IF($A865="","",SUMIFS(Txn[Buy Cost],Txn[Key],$A865,Txn[Transaction Order],"&gt;"&amp;IFERROR(_xlfn.MAXIFS(Txn[Transaction Order],Txn[Key],$A865,Txn[Running Units],"&gt;-0.000001",Txn[Running Units],"&lt;0.000001"),0)))</f>
      </c>
      <c r="G865" s="283">
        <f>IF($A865="","",IFERROR(F865/SUMIFS(Txn[Units Purchased or Sold],Txn[Key],$A865,Txn[Transaction Order],"&gt;"&amp;IFERROR(_xlfn.MAXIFS(Txn[Transaction Order],Txn[Key],$A865,Txn[Running Units],"&gt;-0.000001",Txn[Running Units],"&lt;0.000001"),0),Txn[Sell (-1) Buy (1) Fees (0) Dividend (2)],1),0))</f>
      </c>
      <c r="H865" s="283">
        <f>IF($A865="","",SUMIFS(Txn[Sell Proceeds],Txn[Key],$A865,Txn[Transaction Order],"&gt;"&amp;IFERROR(_xlfn.MAXIFS(Txn[Transaction Order],Txn[Key],$A865,Txn[Running Units],"&gt;-0.000001",Txn[Running Units],"&lt;0.000001"),0)))</f>
      </c>
      <c r="I865" s="284" t="str">
        <f>IF($A865="","",IFERROR(INDEX(Prices[Current Price],MATCH($A865,Prices[Key],0)),0))</f>
        <v/>
      </c>
      <c r="J865" s="285" t="str">
        <f>IF($A865="","",IFERROR(INDEX(Prices[FX to SGD],MATCH($A865,Prices[Key],0)),1))</f>
        <v/>
      </c>
      <c r="K865" s="283" t="str">
        <f t="shared" si="125"/>
        <v/>
      </c>
      <c r="L865" s="283" t="str">
        <f t="shared" si="126"/>
        <v/>
      </c>
      <c r="M865" s="283" t="str">
        <f t="shared" si="127"/>
        <v/>
      </c>
      <c r="N865" s="286" t="str">
        <f t="shared" si="128"/>
        <v/>
      </c>
      <c r="O865" t="str">
        <f>IF($A865="","",IFERROR(INDEX(Prices[Category],MATCH($A865,Prices[Key],0)),"Uncategorized"))</f>
        <v/>
      </c>
      <c r="P865" s="287" t="str">
        <f t="shared" si="129"/>
        <v/>
      </c>
      <c r="Q865" s="287" t="str">
        <f t="shared" si="130"/>
        <v/>
      </c>
    </row>
    <row r="866" spans="1:17" ht="15" customHeight="1" x14ac:dyDescent="0.2">
      <c r="A866" s="240" t="str">
        <f>IFERROR(INDEX('All Ticker P&amp;L'!$A$2:$A$1001,MATCH(ROWS($A$2:A866),'All Ticker P&amp;L'!$N$2:$N$1001,0)),"")</f>
        <v/>
      </c>
      <c r="B866" s="240" t="str">
        <f t="shared" si="122"/>
        <v/>
      </c>
      <c r="C866" s="240" t="str">
        <f t="shared" si="123"/>
        <v/>
      </c>
      <c r="D866" s="240" t="str">
        <f t="shared" si="124"/>
        <v/>
      </c>
      <c r="E866" s="261" t="str">
        <f>IF($A866="","",SUMIFS(Txn[Signed Units],Txn[Key],$A866))</f>
        <v/>
      </c>
      <c r="F866" s="283">
        <f>IF($A866="","",SUMIFS(Txn[Buy Cost],Txn[Key],$A866,Txn[Transaction Order],"&gt;"&amp;IFERROR(_xlfn.MAXIFS(Txn[Transaction Order],Txn[Key],$A866,Txn[Running Units],"&gt;-0.000001",Txn[Running Units],"&lt;0.000001"),0)))</f>
      </c>
      <c r="G866" s="283">
        <f>IF($A866="","",IFERROR(F866/SUMIFS(Txn[Units Purchased or Sold],Txn[Key],$A866,Txn[Transaction Order],"&gt;"&amp;IFERROR(_xlfn.MAXIFS(Txn[Transaction Order],Txn[Key],$A866,Txn[Running Units],"&gt;-0.000001",Txn[Running Units],"&lt;0.000001"),0),Txn[Sell (-1) Buy (1) Fees (0) Dividend (2)],1),0))</f>
      </c>
      <c r="H866" s="283">
        <f>IF($A866="","",SUMIFS(Txn[Sell Proceeds],Txn[Key],$A866,Txn[Transaction Order],"&gt;"&amp;IFERROR(_xlfn.MAXIFS(Txn[Transaction Order],Txn[Key],$A866,Txn[Running Units],"&gt;-0.000001",Txn[Running Units],"&lt;0.000001"),0)))</f>
      </c>
      <c r="I866" s="284" t="str">
        <f>IF($A866="","",IFERROR(INDEX(Prices[Current Price],MATCH($A866,Prices[Key],0)),0))</f>
        <v/>
      </c>
      <c r="J866" s="285" t="str">
        <f>IF($A866="","",IFERROR(INDEX(Prices[FX to SGD],MATCH($A866,Prices[Key],0)),1))</f>
        <v/>
      </c>
      <c r="K866" s="283" t="str">
        <f t="shared" si="125"/>
        <v/>
      </c>
      <c r="L866" s="283" t="str">
        <f t="shared" si="126"/>
        <v/>
      </c>
      <c r="M866" s="283" t="str">
        <f t="shared" si="127"/>
        <v/>
      </c>
      <c r="N866" s="286" t="str">
        <f t="shared" si="128"/>
        <v/>
      </c>
      <c r="O866" t="str">
        <f>IF($A866="","",IFERROR(INDEX(Prices[Category],MATCH($A866,Prices[Key],0)),"Uncategorized"))</f>
        <v/>
      </c>
      <c r="P866" s="287" t="str">
        <f t="shared" si="129"/>
        <v/>
      </c>
      <c r="Q866" s="287" t="str">
        <f t="shared" si="130"/>
        <v/>
      </c>
    </row>
    <row r="867" spans="1:17" ht="15" customHeight="1" x14ac:dyDescent="0.2">
      <c r="A867" s="240" t="str">
        <f>IFERROR(INDEX('All Ticker P&amp;L'!$A$2:$A$1001,MATCH(ROWS($A$2:A867),'All Ticker P&amp;L'!$N$2:$N$1001,0)),"")</f>
        <v/>
      </c>
      <c r="B867" s="240" t="str">
        <f t="shared" si="122"/>
        <v/>
      </c>
      <c r="C867" s="240" t="str">
        <f t="shared" si="123"/>
        <v/>
      </c>
      <c r="D867" s="240" t="str">
        <f t="shared" si="124"/>
        <v/>
      </c>
      <c r="E867" s="261" t="str">
        <f>IF($A867="","",SUMIFS(Txn[Signed Units],Txn[Key],$A867))</f>
        <v/>
      </c>
      <c r="F867" s="283">
        <f>IF($A867="","",SUMIFS(Txn[Buy Cost],Txn[Key],$A867,Txn[Transaction Order],"&gt;"&amp;IFERROR(_xlfn.MAXIFS(Txn[Transaction Order],Txn[Key],$A867,Txn[Running Units],"&gt;-0.000001",Txn[Running Units],"&lt;0.000001"),0)))</f>
      </c>
      <c r="G867" s="283">
        <f>IF($A867="","",IFERROR(F867/SUMIFS(Txn[Units Purchased or Sold],Txn[Key],$A867,Txn[Transaction Order],"&gt;"&amp;IFERROR(_xlfn.MAXIFS(Txn[Transaction Order],Txn[Key],$A867,Txn[Running Units],"&gt;-0.000001",Txn[Running Units],"&lt;0.000001"),0),Txn[Sell (-1) Buy (1) Fees (0) Dividend (2)],1),0))</f>
      </c>
      <c r="H867" s="283">
        <f>IF($A867="","",SUMIFS(Txn[Sell Proceeds],Txn[Key],$A867,Txn[Transaction Order],"&gt;"&amp;IFERROR(_xlfn.MAXIFS(Txn[Transaction Order],Txn[Key],$A867,Txn[Running Units],"&gt;-0.000001",Txn[Running Units],"&lt;0.000001"),0)))</f>
      </c>
      <c r="I867" s="284" t="str">
        <f>IF($A867="","",IFERROR(INDEX(Prices[Current Price],MATCH($A867,Prices[Key],0)),0))</f>
        <v/>
      </c>
      <c r="J867" s="285" t="str">
        <f>IF($A867="","",IFERROR(INDEX(Prices[FX to SGD],MATCH($A867,Prices[Key],0)),1))</f>
        <v/>
      </c>
      <c r="K867" s="283" t="str">
        <f t="shared" si="125"/>
        <v/>
      </c>
      <c r="L867" s="283" t="str">
        <f t="shared" si="126"/>
        <v/>
      </c>
      <c r="M867" s="283" t="str">
        <f t="shared" si="127"/>
        <v/>
      </c>
      <c r="N867" s="286" t="str">
        <f t="shared" si="128"/>
        <v/>
      </c>
      <c r="O867" t="str">
        <f>IF($A867="","",IFERROR(INDEX(Prices[Category],MATCH($A867,Prices[Key],0)),"Uncategorized"))</f>
        <v/>
      </c>
      <c r="P867" s="287" t="str">
        <f t="shared" si="129"/>
        <v/>
      </c>
      <c r="Q867" s="287" t="str">
        <f t="shared" si="130"/>
        <v/>
      </c>
    </row>
    <row r="868" spans="1:17" ht="15" customHeight="1" x14ac:dyDescent="0.2">
      <c r="A868" s="240" t="str">
        <f>IFERROR(INDEX('All Ticker P&amp;L'!$A$2:$A$1001,MATCH(ROWS($A$2:A868),'All Ticker P&amp;L'!$N$2:$N$1001,0)),"")</f>
        <v/>
      </c>
      <c r="B868" s="240" t="str">
        <f t="shared" si="122"/>
        <v/>
      </c>
      <c r="C868" s="240" t="str">
        <f t="shared" si="123"/>
        <v/>
      </c>
      <c r="D868" s="240" t="str">
        <f t="shared" si="124"/>
        <v/>
      </c>
      <c r="E868" s="261" t="str">
        <f>IF($A868="","",SUMIFS(Txn[Signed Units],Txn[Key],$A868))</f>
        <v/>
      </c>
      <c r="F868" s="283">
        <f>IF($A868="","",SUMIFS(Txn[Buy Cost],Txn[Key],$A868,Txn[Transaction Order],"&gt;"&amp;IFERROR(_xlfn.MAXIFS(Txn[Transaction Order],Txn[Key],$A868,Txn[Running Units],"&gt;-0.000001",Txn[Running Units],"&lt;0.000001"),0)))</f>
      </c>
      <c r="G868" s="283">
        <f>IF($A868="","",IFERROR(F868/SUMIFS(Txn[Units Purchased or Sold],Txn[Key],$A868,Txn[Transaction Order],"&gt;"&amp;IFERROR(_xlfn.MAXIFS(Txn[Transaction Order],Txn[Key],$A868,Txn[Running Units],"&gt;-0.000001",Txn[Running Units],"&lt;0.000001"),0),Txn[Sell (-1) Buy (1) Fees (0) Dividend (2)],1),0))</f>
      </c>
      <c r="H868" s="283">
        <f>IF($A868="","",SUMIFS(Txn[Sell Proceeds],Txn[Key],$A868,Txn[Transaction Order],"&gt;"&amp;IFERROR(_xlfn.MAXIFS(Txn[Transaction Order],Txn[Key],$A868,Txn[Running Units],"&gt;-0.000001",Txn[Running Units],"&lt;0.000001"),0)))</f>
      </c>
      <c r="I868" s="284" t="str">
        <f>IF($A868="","",IFERROR(INDEX(Prices[Current Price],MATCH($A868,Prices[Key],0)),0))</f>
        <v/>
      </c>
      <c r="J868" s="285" t="str">
        <f>IF($A868="","",IFERROR(INDEX(Prices[FX to SGD],MATCH($A868,Prices[Key],0)),1))</f>
        <v/>
      </c>
      <c r="K868" s="283" t="str">
        <f t="shared" si="125"/>
        <v/>
      </c>
      <c r="L868" s="283" t="str">
        <f t="shared" si="126"/>
        <v/>
      </c>
      <c r="M868" s="283" t="str">
        <f t="shared" si="127"/>
        <v/>
      </c>
      <c r="N868" s="286" t="str">
        <f t="shared" si="128"/>
        <v/>
      </c>
      <c r="O868" t="str">
        <f>IF($A868="","",IFERROR(INDEX(Prices[Category],MATCH($A868,Prices[Key],0)),"Uncategorized"))</f>
        <v/>
      </c>
      <c r="P868" s="287" t="str">
        <f t="shared" si="129"/>
        <v/>
      </c>
      <c r="Q868" s="287" t="str">
        <f t="shared" si="130"/>
        <v/>
      </c>
    </row>
    <row r="869" spans="1:17" ht="15" customHeight="1" x14ac:dyDescent="0.2">
      <c r="A869" s="240" t="str">
        <f>IFERROR(INDEX('All Ticker P&amp;L'!$A$2:$A$1001,MATCH(ROWS($A$2:A869),'All Ticker P&amp;L'!$N$2:$N$1001,0)),"")</f>
        <v/>
      </c>
      <c r="B869" s="240" t="str">
        <f t="shared" si="122"/>
        <v/>
      </c>
      <c r="C869" s="240" t="str">
        <f t="shared" si="123"/>
        <v/>
      </c>
      <c r="D869" s="240" t="str">
        <f t="shared" si="124"/>
        <v/>
      </c>
      <c r="E869" s="261" t="str">
        <f>IF($A869="","",SUMIFS(Txn[Signed Units],Txn[Key],$A869))</f>
        <v/>
      </c>
      <c r="F869" s="283">
        <f>IF($A869="","",SUMIFS(Txn[Buy Cost],Txn[Key],$A869,Txn[Transaction Order],"&gt;"&amp;IFERROR(_xlfn.MAXIFS(Txn[Transaction Order],Txn[Key],$A869,Txn[Running Units],"&gt;-0.000001",Txn[Running Units],"&lt;0.000001"),0)))</f>
      </c>
      <c r="G869" s="283">
        <f>IF($A869="","",IFERROR(F869/SUMIFS(Txn[Units Purchased or Sold],Txn[Key],$A869,Txn[Transaction Order],"&gt;"&amp;IFERROR(_xlfn.MAXIFS(Txn[Transaction Order],Txn[Key],$A869,Txn[Running Units],"&gt;-0.000001",Txn[Running Units],"&lt;0.000001"),0),Txn[Sell (-1) Buy (1) Fees (0) Dividend (2)],1),0))</f>
      </c>
      <c r="H869" s="283">
        <f>IF($A869="","",SUMIFS(Txn[Sell Proceeds],Txn[Key],$A869,Txn[Transaction Order],"&gt;"&amp;IFERROR(_xlfn.MAXIFS(Txn[Transaction Order],Txn[Key],$A869,Txn[Running Units],"&gt;-0.000001",Txn[Running Units],"&lt;0.000001"),0)))</f>
      </c>
      <c r="I869" s="284" t="str">
        <f>IF($A869="","",IFERROR(INDEX(Prices[Current Price],MATCH($A869,Prices[Key],0)),0))</f>
        <v/>
      </c>
      <c r="J869" s="285" t="str">
        <f>IF($A869="","",IFERROR(INDEX(Prices[FX to SGD],MATCH($A869,Prices[Key],0)),1))</f>
        <v/>
      </c>
      <c r="K869" s="283" t="str">
        <f t="shared" si="125"/>
        <v/>
      </c>
      <c r="L869" s="283" t="str">
        <f t="shared" si="126"/>
        <v/>
      </c>
      <c r="M869" s="283" t="str">
        <f t="shared" si="127"/>
        <v/>
      </c>
      <c r="N869" s="286" t="str">
        <f t="shared" si="128"/>
        <v/>
      </c>
      <c r="O869" t="str">
        <f>IF($A869="","",IFERROR(INDEX(Prices[Category],MATCH($A869,Prices[Key],0)),"Uncategorized"))</f>
        <v/>
      </c>
      <c r="P869" s="287" t="str">
        <f t="shared" si="129"/>
        <v/>
      </c>
      <c r="Q869" s="287" t="str">
        <f t="shared" si="130"/>
        <v/>
      </c>
    </row>
    <row r="870" spans="1:17" ht="15" customHeight="1" x14ac:dyDescent="0.2">
      <c r="A870" s="240" t="str">
        <f>IFERROR(INDEX('All Ticker P&amp;L'!$A$2:$A$1001,MATCH(ROWS($A$2:A870),'All Ticker P&amp;L'!$N$2:$N$1001,0)),"")</f>
        <v/>
      </c>
      <c r="B870" s="240" t="str">
        <f t="shared" si="122"/>
        <v/>
      </c>
      <c r="C870" s="240" t="str">
        <f t="shared" si="123"/>
        <v/>
      </c>
      <c r="D870" s="240" t="str">
        <f t="shared" si="124"/>
        <v/>
      </c>
      <c r="E870" s="261" t="str">
        <f>IF($A870="","",SUMIFS(Txn[Signed Units],Txn[Key],$A870))</f>
        <v/>
      </c>
      <c r="F870" s="283">
        <f>IF($A870="","",SUMIFS(Txn[Buy Cost],Txn[Key],$A870,Txn[Transaction Order],"&gt;"&amp;IFERROR(_xlfn.MAXIFS(Txn[Transaction Order],Txn[Key],$A870,Txn[Running Units],"&gt;-0.000001",Txn[Running Units],"&lt;0.000001"),0)))</f>
      </c>
      <c r="G870" s="283">
        <f>IF($A870="","",IFERROR(F870/SUMIFS(Txn[Units Purchased or Sold],Txn[Key],$A870,Txn[Transaction Order],"&gt;"&amp;IFERROR(_xlfn.MAXIFS(Txn[Transaction Order],Txn[Key],$A870,Txn[Running Units],"&gt;-0.000001",Txn[Running Units],"&lt;0.000001"),0),Txn[Sell (-1) Buy (1) Fees (0) Dividend (2)],1),0))</f>
      </c>
      <c r="H870" s="283">
        <f>IF($A870="","",SUMIFS(Txn[Sell Proceeds],Txn[Key],$A870,Txn[Transaction Order],"&gt;"&amp;IFERROR(_xlfn.MAXIFS(Txn[Transaction Order],Txn[Key],$A870,Txn[Running Units],"&gt;-0.000001",Txn[Running Units],"&lt;0.000001"),0)))</f>
      </c>
      <c r="I870" s="284" t="str">
        <f>IF($A870="","",IFERROR(INDEX(Prices[Current Price],MATCH($A870,Prices[Key],0)),0))</f>
        <v/>
      </c>
      <c r="J870" s="285" t="str">
        <f>IF($A870="","",IFERROR(INDEX(Prices[FX to SGD],MATCH($A870,Prices[Key],0)),1))</f>
        <v/>
      </c>
      <c r="K870" s="283" t="str">
        <f t="shared" si="125"/>
        <v/>
      </c>
      <c r="L870" s="283" t="str">
        <f t="shared" si="126"/>
        <v/>
      </c>
      <c r="M870" s="283" t="str">
        <f t="shared" si="127"/>
        <v/>
      </c>
      <c r="N870" s="286" t="str">
        <f t="shared" si="128"/>
        <v/>
      </c>
      <c r="O870" t="str">
        <f>IF($A870="","",IFERROR(INDEX(Prices[Category],MATCH($A870,Prices[Key],0)),"Uncategorized"))</f>
        <v/>
      </c>
      <c r="P870" s="287" t="str">
        <f t="shared" si="129"/>
        <v/>
      </c>
      <c r="Q870" s="287" t="str">
        <f t="shared" si="130"/>
        <v/>
      </c>
    </row>
    <row r="871" spans="1:17" ht="15" customHeight="1" x14ac:dyDescent="0.2">
      <c r="A871" s="240" t="str">
        <f>IFERROR(INDEX('All Ticker P&amp;L'!$A$2:$A$1001,MATCH(ROWS($A$2:A871),'All Ticker P&amp;L'!$N$2:$N$1001,0)),"")</f>
        <v/>
      </c>
      <c r="B871" s="240" t="str">
        <f t="shared" si="122"/>
        <v/>
      </c>
      <c r="C871" s="240" t="str">
        <f t="shared" si="123"/>
        <v/>
      </c>
      <c r="D871" s="240" t="str">
        <f t="shared" si="124"/>
        <v/>
      </c>
      <c r="E871" s="261" t="str">
        <f>IF($A871="","",SUMIFS(Txn[Signed Units],Txn[Key],$A871))</f>
        <v/>
      </c>
      <c r="F871" s="283">
        <f>IF($A871="","",SUMIFS(Txn[Buy Cost],Txn[Key],$A871,Txn[Transaction Order],"&gt;"&amp;IFERROR(_xlfn.MAXIFS(Txn[Transaction Order],Txn[Key],$A871,Txn[Running Units],"&gt;-0.000001",Txn[Running Units],"&lt;0.000001"),0)))</f>
      </c>
      <c r="G871" s="283">
        <f>IF($A871="","",IFERROR(F871/SUMIFS(Txn[Units Purchased or Sold],Txn[Key],$A871,Txn[Transaction Order],"&gt;"&amp;IFERROR(_xlfn.MAXIFS(Txn[Transaction Order],Txn[Key],$A871,Txn[Running Units],"&gt;-0.000001",Txn[Running Units],"&lt;0.000001"),0),Txn[Sell (-1) Buy (1) Fees (0) Dividend (2)],1),0))</f>
      </c>
      <c r="H871" s="283">
        <f>IF($A871="","",SUMIFS(Txn[Sell Proceeds],Txn[Key],$A871,Txn[Transaction Order],"&gt;"&amp;IFERROR(_xlfn.MAXIFS(Txn[Transaction Order],Txn[Key],$A871,Txn[Running Units],"&gt;-0.000001",Txn[Running Units],"&lt;0.000001"),0)))</f>
      </c>
      <c r="I871" s="284" t="str">
        <f>IF($A871="","",IFERROR(INDEX(Prices[Current Price],MATCH($A871,Prices[Key],0)),0))</f>
        <v/>
      </c>
      <c r="J871" s="285" t="str">
        <f>IF($A871="","",IFERROR(INDEX(Prices[FX to SGD],MATCH($A871,Prices[Key],0)),1))</f>
        <v/>
      </c>
      <c r="K871" s="283" t="str">
        <f t="shared" si="125"/>
        <v/>
      </c>
      <c r="L871" s="283" t="str">
        <f t="shared" si="126"/>
        <v/>
      </c>
      <c r="M871" s="283" t="str">
        <f t="shared" si="127"/>
        <v/>
      </c>
      <c r="N871" s="286" t="str">
        <f t="shared" si="128"/>
        <v/>
      </c>
      <c r="O871" t="str">
        <f>IF($A871="","",IFERROR(INDEX(Prices[Category],MATCH($A871,Prices[Key],0)),"Uncategorized"))</f>
        <v/>
      </c>
      <c r="P871" s="287" t="str">
        <f t="shared" si="129"/>
        <v/>
      </c>
      <c r="Q871" s="287" t="str">
        <f t="shared" si="130"/>
        <v/>
      </c>
    </row>
    <row r="872" spans="1:17" ht="15" customHeight="1" x14ac:dyDescent="0.2">
      <c r="A872" s="240" t="str">
        <f>IFERROR(INDEX('All Ticker P&amp;L'!$A$2:$A$1001,MATCH(ROWS($A$2:A872),'All Ticker P&amp;L'!$N$2:$N$1001,0)),"")</f>
        <v/>
      </c>
      <c r="B872" s="240" t="str">
        <f t="shared" si="122"/>
        <v/>
      </c>
      <c r="C872" s="240" t="str">
        <f t="shared" si="123"/>
        <v/>
      </c>
      <c r="D872" s="240" t="str">
        <f t="shared" si="124"/>
        <v/>
      </c>
      <c r="E872" s="261" t="str">
        <f>IF($A872="","",SUMIFS(Txn[Signed Units],Txn[Key],$A872))</f>
        <v/>
      </c>
      <c r="F872" s="283">
        <f>IF($A872="","",SUMIFS(Txn[Buy Cost],Txn[Key],$A872,Txn[Transaction Order],"&gt;"&amp;IFERROR(_xlfn.MAXIFS(Txn[Transaction Order],Txn[Key],$A872,Txn[Running Units],"&gt;-0.000001",Txn[Running Units],"&lt;0.000001"),0)))</f>
      </c>
      <c r="G872" s="283">
        <f>IF($A872="","",IFERROR(F872/SUMIFS(Txn[Units Purchased or Sold],Txn[Key],$A872,Txn[Transaction Order],"&gt;"&amp;IFERROR(_xlfn.MAXIFS(Txn[Transaction Order],Txn[Key],$A872,Txn[Running Units],"&gt;-0.000001",Txn[Running Units],"&lt;0.000001"),0),Txn[Sell (-1) Buy (1) Fees (0) Dividend (2)],1),0))</f>
      </c>
      <c r="H872" s="283">
        <f>IF($A872="","",SUMIFS(Txn[Sell Proceeds],Txn[Key],$A872,Txn[Transaction Order],"&gt;"&amp;IFERROR(_xlfn.MAXIFS(Txn[Transaction Order],Txn[Key],$A872,Txn[Running Units],"&gt;-0.000001",Txn[Running Units],"&lt;0.000001"),0)))</f>
      </c>
      <c r="I872" s="284" t="str">
        <f>IF($A872="","",IFERROR(INDEX(Prices[Current Price],MATCH($A872,Prices[Key],0)),0))</f>
        <v/>
      </c>
      <c r="J872" s="285" t="str">
        <f>IF($A872="","",IFERROR(INDEX(Prices[FX to SGD],MATCH($A872,Prices[Key],0)),1))</f>
        <v/>
      </c>
      <c r="K872" s="283" t="str">
        <f t="shared" si="125"/>
        <v/>
      </c>
      <c r="L872" s="283" t="str">
        <f t="shared" si="126"/>
        <v/>
      </c>
      <c r="M872" s="283" t="str">
        <f t="shared" si="127"/>
        <v/>
      </c>
      <c r="N872" s="286" t="str">
        <f t="shared" si="128"/>
        <v/>
      </c>
      <c r="O872" t="str">
        <f>IF($A872="","",IFERROR(INDEX(Prices[Category],MATCH($A872,Prices[Key],0)),"Uncategorized"))</f>
        <v/>
      </c>
      <c r="P872" s="287" t="str">
        <f t="shared" si="129"/>
        <v/>
      </c>
      <c r="Q872" s="287" t="str">
        <f t="shared" si="130"/>
        <v/>
      </c>
    </row>
    <row r="873" spans="1:17" ht="15" customHeight="1" x14ac:dyDescent="0.2">
      <c r="A873" s="240" t="str">
        <f>IFERROR(INDEX('All Ticker P&amp;L'!$A$2:$A$1001,MATCH(ROWS($A$2:A873),'All Ticker P&amp;L'!$N$2:$N$1001,0)),"")</f>
        <v/>
      </c>
      <c r="B873" s="240" t="str">
        <f t="shared" si="122"/>
        <v/>
      </c>
      <c r="C873" s="240" t="str">
        <f t="shared" si="123"/>
        <v/>
      </c>
      <c r="D873" s="240" t="str">
        <f t="shared" si="124"/>
        <v/>
      </c>
      <c r="E873" s="261" t="str">
        <f>IF($A873="","",SUMIFS(Txn[Signed Units],Txn[Key],$A873))</f>
        <v/>
      </c>
      <c r="F873" s="283">
        <f>IF($A873="","",SUMIFS(Txn[Buy Cost],Txn[Key],$A873,Txn[Transaction Order],"&gt;"&amp;IFERROR(_xlfn.MAXIFS(Txn[Transaction Order],Txn[Key],$A873,Txn[Running Units],"&gt;-0.000001",Txn[Running Units],"&lt;0.000001"),0)))</f>
      </c>
      <c r="G873" s="283">
        <f>IF($A873="","",IFERROR(F873/SUMIFS(Txn[Units Purchased or Sold],Txn[Key],$A873,Txn[Transaction Order],"&gt;"&amp;IFERROR(_xlfn.MAXIFS(Txn[Transaction Order],Txn[Key],$A873,Txn[Running Units],"&gt;-0.000001",Txn[Running Units],"&lt;0.000001"),0),Txn[Sell (-1) Buy (1) Fees (0) Dividend (2)],1),0))</f>
      </c>
      <c r="H873" s="283">
        <f>IF($A873="","",SUMIFS(Txn[Sell Proceeds],Txn[Key],$A873,Txn[Transaction Order],"&gt;"&amp;IFERROR(_xlfn.MAXIFS(Txn[Transaction Order],Txn[Key],$A873,Txn[Running Units],"&gt;-0.000001",Txn[Running Units],"&lt;0.000001"),0)))</f>
      </c>
      <c r="I873" s="284" t="str">
        <f>IF($A873="","",IFERROR(INDEX(Prices[Current Price],MATCH($A873,Prices[Key],0)),0))</f>
        <v/>
      </c>
      <c r="J873" s="285" t="str">
        <f>IF($A873="","",IFERROR(INDEX(Prices[FX to SGD],MATCH($A873,Prices[Key],0)),1))</f>
        <v/>
      </c>
      <c r="K873" s="283" t="str">
        <f t="shared" si="125"/>
        <v/>
      </c>
      <c r="L873" s="283" t="str">
        <f t="shared" si="126"/>
        <v/>
      </c>
      <c r="M873" s="283" t="str">
        <f t="shared" si="127"/>
        <v/>
      </c>
      <c r="N873" s="286" t="str">
        <f t="shared" si="128"/>
        <v/>
      </c>
      <c r="O873" t="str">
        <f>IF($A873="","",IFERROR(INDEX(Prices[Category],MATCH($A873,Prices[Key],0)),"Uncategorized"))</f>
        <v/>
      </c>
      <c r="P873" s="287" t="str">
        <f t="shared" si="129"/>
        <v/>
      </c>
      <c r="Q873" s="287" t="str">
        <f t="shared" si="130"/>
        <v/>
      </c>
    </row>
    <row r="874" spans="1:17" ht="15" customHeight="1" x14ac:dyDescent="0.2">
      <c r="A874" s="240" t="str">
        <f>IFERROR(INDEX('All Ticker P&amp;L'!$A$2:$A$1001,MATCH(ROWS($A$2:A874),'All Ticker P&amp;L'!$N$2:$N$1001,0)),"")</f>
        <v/>
      </c>
      <c r="B874" s="240" t="str">
        <f t="shared" si="122"/>
        <v/>
      </c>
      <c r="C874" s="240" t="str">
        <f t="shared" si="123"/>
        <v/>
      </c>
      <c r="D874" s="240" t="str">
        <f t="shared" si="124"/>
        <v/>
      </c>
      <c r="E874" s="261" t="str">
        <f>IF($A874="","",SUMIFS(Txn[Signed Units],Txn[Key],$A874))</f>
        <v/>
      </c>
      <c r="F874" s="283">
        <f>IF($A874="","",SUMIFS(Txn[Buy Cost],Txn[Key],$A874,Txn[Transaction Order],"&gt;"&amp;IFERROR(_xlfn.MAXIFS(Txn[Transaction Order],Txn[Key],$A874,Txn[Running Units],"&gt;-0.000001",Txn[Running Units],"&lt;0.000001"),0)))</f>
      </c>
      <c r="G874" s="283">
        <f>IF($A874="","",IFERROR(F874/SUMIFS(Txn[Units Purchased or Sold],Txn[Key],$A874,Txn[Transaction Order],"&gt;"&amp;IFERROR(_xlfn.MAXIFS(Txn[Transaction Order],Txn[Key],$A874,Txn[Running Units],"&gt;-0.000001",Txn[Running Units],"&lt;0.000001"),0),Txn[Sell (-1) Buy (1) Fees (0) Dividend (2)],1),0))</f>
      </c>
      <c r="H874" s="283">
        <f>IF($A874="","",SUMIFS(Txn[Sell Proceeds],Txn[Key],$A874,Txn[Transaction Order],"&gt;"&amp;IFERROR(_xlfn.MAXIFS(Txn[Transaction Order],Txn[Key],$A874,Txn[Running Units],"&gt;-0.000001",Txn[Running Units],"&lt;0.000001"),0)))</f>
      </c>
      <c r="I874" s="284" t="str">
        <f>IF($A874="","",IFERROR(INDEX(Prices[Current Price],MATCH($A874,Prices[Key],0)),0))</f>
        <v/>
      </c>
      <c r="J874" s="285" t="str">
        <f>IF($A874="","",IFERROR(INDEX(Prices[FX to SGD],MATCH($A874,Prices[Key],0)),1))</f>
        <v/>
      </c>
      <c r="K874" s="283" t="str">
        <f t="shared" si="125"/>
        <v/>
      </c>
      <c r="L874" s="283" t="str">
        <f t="shared" si="126"/>
        <v/>
      </c>
      <c r="M874" s="283" t="str">
        <f t="shared" si="127"/>
        <v/>
      </c>
      <c r="N874" s="286" t="str">
        <f t="shared" si="128"/>
        <v/>
      </c>
      <c r="O874" t="str">
        <f>IF($A874="","",IFERROR(INDEX(Prices[Category],MATCH($A874,Prices[Key],0)),"Uncategorized"))</f>
        <v/>
      </c>
      <c r="P874" s="287" t="str">
        <f t="shared" si="129"/>
        <v/>
      </c>
      <c r="Q874" s="287" t="str">
        <f t="shared" si="130"/>
        <v/>
      </c>
    </row>
    <row r="875" spans="1:17" ht="15" customHeight="1" x14ac:dyDescent="0.2">
      <c r="A875" s="240" t="str">
        <f>IFERROR(INDEX('All Ticker P&amp;L'!$A$2:$A$1001,MATCH(ROWS($A$2:A875),'All Ticker P&amp;L'!$N$2:$N$1001,0)),"")</f>
        <v/>
      </c>
      <c r="B875" s="240" t="str">
        <f t="shared" si="122"/>
        <v/>
      </c>
      <c r="C875" s="240" t="str">
        <f t="shared" si="123"/>
        <v/>
      </c>
      <c r="D875" s="240" t="str">
        <f t="shared" si="124"/>
        <v/>
      </c>
      <c r="E875" s="261" t="str">
        <f>IF($A875="","",SUMIFS(Txn[Signed Units],Txn[Key],$A875))</f>
        <v/>
      </c>
      <c r="F875" s="283">
        <f>IF($A875="","",SUMIFS(Txn[Buy Cost],Txn[Key],$A875,Txn[Transaction Order],"&gt;"&amp;IFERROR(_xlfn.MAXIFS(Txn[Transaction Order],Txn[Key],$A875,Txn[Running Units],"&gt;-0.000001",Txn[Running Units],"&lt;0.000001"),0)))</f>
      </c>
      <c r="G875" s="283">
        <f>IF($A875="","",IFERROR(F875/SUMIFS(Txn[Units Purchased or Sold],Txn[Key],$A875,Txn[Transaction Order],"&gt;"&amp;IFERROR(_xlfn.MAXIFS(Txn[Transaction Order],Txn[Key],$A875,Txn[Running Units],"&gt;-0.000001",Txn[Running Units],"&lt;0.000001"),0),Txn[Sell (-1) Buy (1) Fees (0) Dividend (2)],1),0))</f>
      </c>
      <c r="H875" s="283">
        <f>IF($A875="","",SUMIFS(Txn[Sell Proceeds],Txn[Key],$A875,Txn[Transaction Order],"&gt;"&amp;IFERROR(_xlfn.MAXIFS(Txn[Transaction Order],Txn[Key],$A875,Txn[Running Units],"&gt;-0.000001",Txn[Running Units],"&lt;0.000001"),0)))</f>
      </c>
      <c r="I875" s="284" t="str">
        <f>IF($A875="","",IFERROR(INDEX(Prices[Current Price],MATCH($A875,Prices[Key],0)),0))</f>
        <v/>
      </c>
      <c r="J875" s="285" t="str">
        <f>IF($A875="","",IFERROR(INDEX(Prices[FX to SGD],MATCH($A875,Prices[Key],0)),1))</f>
        <v/>
      </c>
      <c r="K875" s="283" t="str">
        <f t="shared" si="125"/>
        <v/>
      </c>
      <c r="L875" s="283" t="str">
        <f t="shared" si="126"/>
        <v/>
      </c>
      <c r="M875" s="283" t="str">
        <f t="shared" si="127"/>
        <v/>
      </c>
      <c r="N875" s="286" t="str">
        <f t="shared" si="128"/>
        <v/>
      </c>
      <c r="O875" t="str">
        <f>IF($A875="","",IFERROR(INDEX(Prices[Category],MATCH($A875,Prices[Key],0)),"Uncategorized"))</f>
        <v/>
      </c>
      <c r="P875" s="287" t="str">
        <f t="shared" si="129"/>
        <v/>
      </c>
      <c r="Q875" s="287" t="str">
        <f t="shared" si="130"/>
        <v/>
      </c>
    </row>
    <row r="876" spans="1:17" ht="15" customHeight="1" x14ac:dyDescent="0.2">
      <c r="A876" s="240" t="str">
        <f>IFERROR(INDEX('All Ticker P&amp;L'!$A$2:$A$1001,MATCH(ROWS($A$2:A876),'All Ticker P&amp;L'!$N$2:$N$1001,0)),"")</f>
        <v/>
      </c>
      <c r="B876" s="240" t="str">
        <f t="shared" si="122"/>
        <v/>
      </c>
      <c r="C876" s="240" t="str">
        <f t="shared" si="123"/>
        <v/>
      </c>
      <c r="D876" s="240" t="str">
        <f t="shared" si="124"/>
        <v/>
      </c>
      <c r="E876" s="261" t="str">
        <f>IF($A876="","",SUMIFS(Txn[Signed Units],Txn[Key],$A876))</f>
        <v/>
      </c>
      <c r="F876" s="283">
        <f>IF($A876="","",SUMIFS(Txn[Buy Cost],Txn[Key],$A876,Txn[Transaction Order],"&gt;"&amp;IFERROR(_xlfn.MAXIFS(Txn[Transaction Order],Txn[Key],$A876,Txn[Running Units],"&gt;-0.000001",Txn[Running Units],"&lt;0.000001"),0)))</f>
      </c>
      <c r="G876" s="283">
        <f>IF($A876="","",IFERROR(F876/SUMIFS(Txn[Units Purchased or Sold],Txn[Key],$A876,Txn[Transaction Order],"&gt;"&amp;IFERROR(_xlfn.MAXIFS(Txn[Transaction Order],Txn[Key],$A876,Txn[Running Units],"&gt;-0.000001",Txn[Running Units],"&lt;0.000001"),0),Txn[Sell (-1) Buy (1) Fees (0) Dividend (2)],1),0))</f>
      </c>
      <c r="H876" s="283">
        <f>IF($A876="","",SUMIFS(Txn[Sell Proceeds],Txn[Key],$A876,Txn[Transaction Order],"&gt;"&amp;IFERROR(_xlfn.MAXIFS(Txn[Transaction Order],Txn[Key],$A876,Txn[Running Units],"&gt;-0.000001",Txn[Running Units],"&lt;0.000001"),0)))</f>
      </c>
      <c r="I876" s="284" t="str">
        <f>IF($A876="","",IFERROR(INDEX(Prices[Current Price],MATCH($A876,Prices[Key],0)),0))</f>
        <v/>
      </c>
      <c r="J876" s="285" t="str">
        <f>IF($A876="","",IFERROR(INDEX(Prices[FX to SGD],MATCH($A876,Prices[Key],0)),1))</f>
        <v/>
      </c>
      <c r="K876" s="283" t="str">
        <f t="shared" si="125"/>
        <v/>
      </c>
      <c r="L876" s="283" t="str">
        <f t="shared" si="126"/>
        <v/>
      </c>
      <c r="M876" s="283" t="str">
        <f t="shared" si="127"/>
        <v/>
      </c>
      <c r="N876" s="286" t="str">
        <f t="shared" si="128"/>
        <v/>
      </c>
      <c r="O876" t="str">
        <f>IF($A876="","",IFERROR(INDEX(Prices[Category],MATCH($A876,Prices[Key],0)),"Uncategorized"))</f>
        <v/>
      </c>
      <c r="P876" s="287" t="str">
        <f t="shared" si="129"/>
        <v/>
      </c>
      <c r="Q876" s="287" t="str">
        <f t="shared" si="130"/>
        <v/>
      </c>
    </row>
    <row r="877" spans="1:17" ht="15" customHeight="1" x14ac:dyDescent="0.2">
      <c r="A877" s="240" t="str">
        <f>IFERROR(INDEX('All Ticker P&amp;L'!$A$2:$A$1001,MATCH(ROWS($A$2:A877),'All Ticker P&amp;L'!$N$2:$N$1001,0)),"")</f>
        <v/>
      </c>
      <c r="B877" s="240" t="str">
        <f t="shared" si="122"/>
        <v/>
      </c>
      <c r="C877" s="240" t="str">
        <f t="shared" si="123"/>
        <v/>
      </c>
      <c r="D877" s="240" t="str">
        <f t="shared" si="124"/>
        <v/>
      </c>
      <c r="E877" s="261" t="str">
        <f>IF($A877="","",SUMIFS(Txn[Signed Units],Txn[Key],$A877))</f>
        <v/>
      </c>
      <c r="F877" s="283">
        <f>IF($A877="","",SUMIFS(Txn[Buy Cost],Txn[Key],$A877,Txn[Transaction Order],"&gt;"&amp;IFERROR(_xlfn.MAXIFS(Txn[Transaction Order],Txn[Key],$A877,Txn[Running Units],"&gt;-0.000001",Txn[Running Units],"&lt;0.000001"),0)))</f>
      </c>
      <c r="G877" s="283">
        <f>IF($A877="","",IFERROR(F877/SUMIFS(Txn[Units Purchased or Sold],Txn[Key],$A877,Txn[Transaction Order],"&gt;"&amp;IFERROR(_xlfn.MAXIFS(Txn[Transaction Order],Txn[Key],$A877,Txn[Running Units],"&gt;-0.000001",Txn[Running Units],"&lt;0.000001"),0),Txn[Sell (-1) Buy (1) Fees (0) Dividend (2)],1),0))</f>
      </c>
      <c r="H877" s="283">
        <f>IF($A877="","",SUMIFS(Txn[Sell Proceeds],Txn[Key],$A877,Txn[Transaction Order],"&gt;"&amp;IFERROR(_xlfn.MAXIFS(Txn[Transaction Order],Txn[Key],$A877,Txn[Running Units],"&gt;-0.000001",Txn[Running Units],"&lt;0.000001"),0)))</f>
      </c>
      <c r="I877" s="284" t="str">
        <f>IF($A877="","",IFERROR(INDEX(Prices[Current Price],MATCH($A877,Prices[Key],0)),0))</f>
        <v/>
      </c>
      <c r="J877" s="285" t="str">
        <f>IF($A877="","",IFERROR(INDEX(Prices[FX to SGD],MATCH($A877,Prices[Key],0)),1))</f>
        <v/>
      </c>
      <c r="K877" s="283" t="str">
        <f t="shared" si="125"/>
        <v/>
      </c>
      <c r="L877" s="283" t="str">
        <f t="shared" si="126"/>
        <v/>
      </c>
      <c r="M877" s="283" t="str">
        <f t="shared" si="127"/>
        <v/>
      </c>
      <c r="N877" s="286" t="str">
        <f t="shared" si="128"/>
        <v/>
      </c>
      <c r="O877" t="str">
        <f>IF($A877="","",IFERROR(INDEX(Prices[Category],MATCH($A877,Prices[Key],0)),"Uncategorized"))</f>
        <v/>
      </c>
      <c r="P877" s="287" t="str">
        <f t="shared" si="129"/>
        <v/>
      </c>
      <c r="Q877" s="287" t="str">
        <f t="shared" si="130"/>
        <v/>
      </c>
    </row>
    <row r="878" spans="1:17" ht="15" customHeight="1" x14ac:dyDescent="0.2">
      <c r="A878" s="240" t="str">
        <f>IFERROR(INDEX('All Ticker P&amp;L'!$A$2:$A$1001,MATCH(ROWS($A$2:A878),'All Ticker P&amp;L'!$N$2:$N$1001,0)),"")</f>
        <v/>
      </c>
      <c r="B878" s="240" t="str">
        <f t="shared" si="122"/>
        <v/>
      </c>
      <c r="C878" s="240" t="str">
        <f t="shared" si="123"/>
        <v/>
      </c>
      <c r="D878" s="240" t="str">
        <f t="shared" si="124"/>
        <v/>
      </c>
      <c r="E878" s="261" t="str">
        <f>IF($A878="","",SUMIFS(Txn[Signed Units],Txn[Key],$A878))</f>
        <v/>
      </c>
      <c r="F878" s="283">
        <f>IF($A878="","",SUMIFS(Txn[Buy Cost],Txn[Key],$A878,Txn[Transaction Order],"&gt;"&amp;IFERROR(_xlfn.MAXIFS(Txn[Transaction Order],Txn[Key],$A878,Txn[Running Units],"&gt;-0.000001",Txn[Running Units],"&lt;0.000001"),0)))</f>
      </c>
      <c r="G878" s="283">
        <f>IF($A878="","",IFERROR(F878/SUMIFS(Txn[Units Purchased or Sold],Txn[Key],$A878,Txn[Transaction Order],"&gt;"&amp;IFERROR(_xlfn.MAXIFS(Txn[Transaction Order],Txn[Key],$A878,Txn[Running Units],"&gt;-0.000001",Txn[Running Units],"&lt;0.000001"),0),Txn[Sell (-1) Buy (1) Fees (0) Dividend (2)],1),0))</f>
      </c>
      <c r="H878" s="283">
        <f>IF($A878="","",SUMIFS(Txn[Sell Proceeds],Txn[Key],$A878,Txn[Transaction Order],"&gt;"&amp;IFERROR(_xlfn.MAXIFS(Txn[Transaction Order],Txn[Key],$A878,Txn[Running Units],"&gt;-0.000001",Txn[Running Units],"&lt;0.000001"),0)))</f>
      </c>
      <c r="I878" s="284" t="str">
        <f>IF($A878="","",IFERROR(INDEX(Prices[Current Price],MATCH($A878,Prices[Key],0)),0))</f>
        <v/>
      </c>
      <c r="J878" s="285" t="str">
        <f>IF($A878="","",IFERROR(INDEX(Prices[FX to SGD],MATCH($A878,Prices[Key],0)),1))</f>
        <v/>
      </c>
      <c r="K878" s="283" t="str">
        <f t="shared" si="125"/>
        <v/>
      </c>
      <c r="L878" s="283" t="str">
        <f t="shared" si="126"/>
        <v/>
      </c>
      <c r="M878" s="283" t="str">
        <f t="shared" si="127"/>
        <v/>
      </c>
      <c r="N878" s="286" t="str">
        <f t="shared" si="128"/>
        <v/>
      </c>
      <c r="O878" t="str">
        <f>IF($A878="","",IFERROR(INDEX(Prices[Category],MATCH($A878,Prices[Key],0)),"Uncategorized"))</f>
        <v/>
      </c>
      <c r="P878" s="287" t="str">
        <f t="shared" si="129"/>
        <v/>
      </c>
      <c r="Q878" s="287" t="str">
        <f t="shared" si="130"/>
        <v/>
      </c>
    </row>
    <row r="879" spans="1:17" ht="15" customHeight="1" x14ac:dyDescent="0.2">
      <c r="A879" s="240" t="str">
        <f>IFERROR(INDEX('All Ticker P&amp;L'!$A$2:$A$1001,MATCH(ROWS($A$2:A879),'All Ticker P&amp;L'!$N$2:$N$1001,0)),"")</f>
        <v/>
      </c>
      <c r="B879" s="240" t="str">
        <f t="shared" si="122"/>
        <v/>
      </c>
      <c r="C879" s="240" t="str">
        <f t="shared" si="123"/>
        <v/>
      </c>
      <c r="D879" s="240" t="str">
        <f t="shared" si="124"/>
        <v/>
      </c>
      <c r="E879" s="261" t="str">
        <f>IF($A879="","",SUMIFS(Txn[Signed Units],Txn[Key],$A879))</f>
        <v/>
      </c>
      <c r="F879" s="283">
        <f>IF($A879="","",SUMIFS(Txn[Buy Cost],Txn[Key],$A879,Txn[Transaction Order],"&gt;"&amp;IFERROR(_xlfn.MAXIFS(Txn[Transaction Order],Txn[Key],$A879,Txn[Running Units],"&gt;-0.000001",Txn[Running Units],"&lt;0.000001"),0)))</f>
      </c>
      <c r="G879" s="283">
        <f>IF($A879="","",IFERROR(F879/SUMIFS(Txn[Units Purchased or Sold],Txn[Key],$A879,Txn[Transaction Order],"&gt;"&amp;IFERROR(_xlfn.MAXIFS(Txn[Transaction Order],Txn[Key],$A879,Txn[Running Units],"&gt;-0.000001",Txn[Running Units],"&lt;0.000001"),0),Txn[Sell (-1) Buy (1) Fees (0) Dividend (2)],1),0))</f>
      </c>
      <c r="H879" s="283">
        <f>IF($A879="","",SUMIFS(Txn[Sell Proceeds],Txn[Key],$A879,Txn[Transaction Order],"&gt;"&amp;IFERROR(_xlfn.MAXIFS(Txn[Transaction Order],Txn[Key],$A879,Txn[Running Units],"&gt;-0.000001",Txn[Running Units],"&lt;0.000001"),0)))</f>
      </c>
      <c r="I879" s="284" t="str">
        <f>IF($A879="","",IFERROR(INDEX(Prices[Current Price],MATCH($A879,Prices[Key],0)),0))</f>
        <v/>
      </c>
      <c r="J879" s="285" t="str">
        <f>IF($A879="","",IFERROR(INDEX(Prices[FX to SGD],MATCH($A879,Prices[Key],0)),1))</f>
        <v/>
      </c>
      <c r="K879" s="283" t="str">
        <f t="shared" si="125"/>
        <v/>
      </c>
      <c r="L879" s="283" t="str">
        <f t="shared" si="126"/>
        <v/>
      </c>
      <c r="M879" s="283" t="str">
        <f t="shared" si="127"/>
        <v/>
      </c>
      <c r="N879" s="286" t="str">
        <f t="shared" si="128"/>
        <v/>
      </c>
      <c r="O879" t="str">
        <f>IF($A879="","",IFERROR(INDEX(Prices[Category],MATCH($A879,Prices[Key],0)),"Uncategorized"))</f>
        <v/>
      </c>
      <c r="P879" s="287" t="str">
        <f t="shared" si="129"/>
        <v/>
      </c>
      <c r="Q879" s="287" t="str">
        <f t="shared" si="130"/>
        <v/>
      </c>
    </row>
    <row r="880" spans="1:17" ht="15" customHeight="1" x14ac:dyDescent="0.2">
      <c r="A880" s="240" t="str">
        <f>IFERROR(INDEX('All Ticker P&amp;L'!$A$2:$A$1001,MATCH(ROWS($A$2:A880),'All Ticker P&amp;L'!$N$2:$N$1001,0)),"")</f>
        <v/>
      </c>
      <c r="B880" s="240" t="str">
        <f t="shared" si="122"/>
        <v/>
      </c>
      <c r="C880" s="240" t="str">
        <f t="shared" si="123"/>
        <v/>
      </c>
      <c r="D880" s="240" t="str">
        <f t="shared" si="124"/>
        <v/>
      </c>
      <c r="E880" s="261" t="str">
        <f>IF($A880="","",SUMIFS(Txn[Signed Units],Txn[Key],$A880))</f>
        <v/>
      </c>
      <c r="F880" s="283">
        <f>IF($A880="","",SUMIFS(Txn[Buy Cost],Txn[Key],$A880,Txn[Transaction Order],"&gt;"&amp;IFERROR(_xlfn.MAXIFS(Txn[Transaction Order],Txn[Key],$A880,Txn[Running Units],"&gt;-0.000001",Txn[Running Units],"&lt;0.000001"),0)))</f>
      </c>
      <c r="G880" s="283">
        <f>IF($A880="","",IFERROR(F880/SUMIFS(Txn[Units Purchased or Sold],Txn[Key],$A880,Txn[Transaction Order],"&gt;"&amp;IFERROR(_xlfn.MAXIFS(Txn[Transaction Order],Txn[Key],$A880,Txn[Running Units],"&gt;-0.000001",Txn[Running Units],"&lt;0.000001"),0),Txn[Sell (-1) Buy (1) Fees (0) Dividend (2)],1),0))</f>
      </c>
      <c r="H880" s="283">
        <f>IF($A880="","",SUMIFS(Txn[Sell Proceeds],Txn[Key],$A880,Txn[Transaction Order],"&gt;"&amp;IFERROR(_xlfn.MAXIFS(Txn[Transaction Order],Txn[Key],$A880,Txn[Running Units],"&gt;-0.000001",Txn[Running Units],"&lt;0.000001"),0)))</f>
      </c>
      <c r="I880" s="284" t="str">
        <f>IF($A880="","",IFERROR(INDEX(Prices[Current Price],MATCH($A880,Prices[Key],0)),0))</f>
        <v/>
      </c>
      <c r="J880" s="285" t="str">
        <f>IF($A880="","",IFERROR(INDEX(Prices[FX to SGD],MATCH($A880,Prices[Key],0)),1))</f>
        <v/>
      </c>
      <c r="K880" s="283" t="str">
        <f t="shared" si="125"/>
        <v/>
      </c>
      <c r="L880" s="283" t="str">
        <f t="shared" si="126"/>
        <v/>
      </c>
      <c r="M880" s="283" t="str">
        <f t="shared" si="127"/>
        <v/>
      </c>
      <c r="N880" s="286" t="str">
        <f t="shared" si="128"/>
        <v/>
      </c>
      <c r="O880" t="str">
        <f>IF($A880="","",IFERROR(INDEX(Prices[Category],MATCH($A880,Prices[Key],0)),"Uncategorized"))</f>
        <v/>
      </c>
      <c r="P880" s="287" t="str">
        <f t="shared" si="129"/>
        <v/>
      </c>
      <c r="Q880" s="287" t="str">
        <f t="shared" si="130"/>
        <v/>
      </c>
    </row>
    <row r="881" spans="1:17" ht="15" customHeight="1" x14ac:dyDescent="0.2">
      <c r="A881" s="240" t="str">
        <f>IFERROR(INDEX('All Ticker P&amp;L'!$A$2:$A$1001,MATCH(ROWS($A$2:A881),'All Ticker P&amp;L'!$N$2:$N$1001,0)),"")</f>
        <v/>
      </c>
      <c r="B881" s="240" t="str">
        <f t="shared" si="122"/>
        <v/>
      </c>
      <c r="C881" s="240" t="str">
        <f t="shared" si="123"/>
        <v/>
      </c>
      <c r="D881" s="240" t="str">
        <f t="shared" si="124"/>
        <v/>
      </c>
      <c r="E881" s="261" t="str">
        <f>IF($A881="","",SUMIFS(Txn[Signed Units],Txn[Key],$A881))</f>
        <v/>
      </c>
      <c r="F881" s="283">
        <f>IF($A881="","",SUMIFS(Txn[Buy Cost],Txn[Key],$A881,Txn[Transaction Order],"&gt;"&amp;IFERROR(_xlfn.MAXIFS(Txn[Transaction Order],Txn[Key],$A881,Txn[Running Units],"&gt;-0.000001",Txn[Running Units],"&lt;0.000001"),0)))</f>
      </c>
      <c r="G881" s="283">
        <f>IF($A881="","",IFERROR(F881/SUMIFS(Txn[Units Purchased or Sold],Txn[Key],$A881,Txn[Transaction Order],"&gt;"&amp;IFERROR(_xlfn.MAXIFS(Txn[Transaction Order],Txn[Key],$A881,Txn[Running Units],"&gt;-0.000001",Txn[Running Units],"&lt;0.000001"),0),Txn[Sell (-1) Buy (1) Fees (0) Dividend (2)],1),0))</f>
      </c>
      <c r="H881" s="283">
        <f>IF($A881="","",SUMIFS(Txn[Sell Proceeds],Txn[Key],$A881,Txn[Transaction Order],"&gt;"&amp;IFERROR(_xlfn.MAXIFS(Txn[Transaction Order],Txn[Key],$A881,Txn[Running Units],"&gt;-0.000001",Txn[Running Units],"&lt;0.000001"),0)))</f>
      </c>
      <c r="I881" s="284" t="str">
        <f>IF($A881="","",IFERROR(INDEX(Prices[Current Price],MATCH($A881,Prices[Key],0)),0))</f>
        <v/>
      </c>
      <c r="J881" s="285" t="str">
        <f>IF($A881="","",IFERROR(INDEX(Prices[FX to SGD],MATCH($A881,Prices[Key],0)),1))</f>
        <v/>
      </c>
      <c r="K881" s="283" t="str">
        <f t="shared" si="125"/>
        <v/>
      </c>
      <c r="L881" s="283" t="str">
        <f t="shared" si="126"/>
        <v/>
      </c>
      <c r="M881" s="283" t="str">
        <f t="shared" si="127"/>
        <v/>
      </c>
      <c r="N881" s="286" t="str">
        <f t="shared" si="128"/>
        <v/>
      </c>
      <c r="O881" t="str">
        <f>IF($A881="","",IFERROR(INDEX(Prices[Category],MATCH($A881,Prices[Key],0)),"Uncategorized"))</f>
        <v/>
      </c>
      <c r="P881" s="287" t="str">
        <f t="shared" si="129"/>
        <v/>
      </c>
      <c r="Q881" s="287" t="str">
        <f t="shared" si="130"/>
        <v/>
      </c>
    </row>
    <row r="882" spans="1:17" ht="15" customHeight="1" x14ac:dyDescent="0.2">
      <c r="A882" s="240" t="str">
        <f>IFERROR(INDEX('All Ticker P&amp;L'!$A$2:$A$1001,MATCH(ROWS($A$2:A882),'All Ticker P&amp;L'!$N$2:$N$1001,0)),"")</f>
        <v/>
      </c>
      <c r="B882" s="240" t="str">
        <f t="shared" si="122"/>
        <v/>
      </c>
      <c r="C882" s="240" t="str">
        <f t="shared" si="123"/>
        <v/>
      </c>
      <c r="D882" s="240" t="str">
        <f t="shared" si="124"/>
        <v/>
      </c>
      <c r="E882" s="261" t="str">
        <f>IF($A882="","",SUMIFS(Txn[Signed Units],Txn[Key],$A882))</f>
        <v/>
      </c>
      <c r="F882" s="283">
        <f>IF($A882="","",SUMIFS(Txn[Buy Cost],Txn[Key],$A882,Txn[Transaction Order],"&gt;"&amp;IFERROR(_xlfn.MAXIFS(Txn[Transaction Order],Txn[Key],$A882,Txn[Running Units],"&gt;-0.000001",Txn[Running Units],"&lt;0.000001"),0)))</f>
      </c>
      <c r="G882" s="283">
        <f>IF($A882="","",IFERROR(F882/SUMIFS(Txn[Units Purchased or Sold],Txn[Key],$A882,Txn[Transaction Order],"&gt;"&amp;IFERROR(_xlfn.MAXIFS(Txn[Transaction Order],Txn[Key],$A882,Txn[Running Units],"&gt;-0.000001",Txn[Running Units],"&lt;0.000001"),0),Txn[Sell (-1) Buy (1) Fees (0) Dividend (2)],1),0))</f>
      </c>
      <c r="H882" s="283">
        <f>IF($A882="","",SUMIFS(Txn[Sell Proceeds],Txn[Key],$A882,Txn[Transaction Order],"&gt;"&amp;IFERROR(_xlfn.MAXIFS(Txn[Transaction Order],Txn[Key],$A882,Txn[Running Units],"&gt;-0.000001",Txn[Running Units],"&lt;0.000001"),0)))</f>
      </c>
      <c r="I882" s="284" t="str">
        <f>IF($A882="","",IFERROR(INDEX(Prices[Current Price],MATCH($A882,Prices[Key],0)),0))</f>
        <v/>
      </c>
      <c r="J882" s="285" t="str">
        <f>IF($A882="","",IFERROR(INDEX(Prices[FX to SGD],MATCH($A882,Prices[Key],0)),1))</f>
        <v/>
      </c>
      <c r="K882" s="283" t="str">
        <f t="shared" si="125"/>
        <v/>
      </c>
      <c r="L882" s="283" t="str">
        <f t="shared" si="126"/>
        <v/>
      </c>
      <c r="M882" s="283" t="str">
        <f t="shared" si="127"/>
        <v/>
      </c>
      <c r="N882" s="286" t="str">
        <f t="shared" si="128"/>
        <v/>
      </c>
      <c r="O882" t="str">
        <f>IF($A882="","",IFERROR(INDEX(Prices[Category],MATCH($A882,Prices[Key],0)),"Uncategorized"))</f>
        <v/>
      </c>
      <c r="P882" s="287" t="str">
        <f t="shared" si="129"/>
        <v/>
      </c>
      <c r="Q882" s="287" t="str">
        <f t="shared" si="130"/>
        <v/>
      </c>
    </row>
    <row r="883" spans="1:17" ht="15" customHeight="1" x14ac:dyDescent="0.2">
      <c r="A883" s="240" t="str">
        <f>IFERROR(INDEX('All Ticker P&amp;L'!$A$2:$A$1001,MATCH(ROWS($A$2:A883),'All Ticker P&amp;L'!$N$2:$N$1001,0)),"")</f>
        <v/>
      </c>
      <c r="B883" s="240" t="str">
        <f t="shared" si="122"/>
        <v/>
      </c>
      <c r="C883" s="240" t="str">
        <f t="shared" si="123"/>
        <v/>
      </c>
      <c r="D883" s="240" t="str">
        <f t="shared" si="124"/>
        <v/>
      </c>
      <c r="E883" s="261" t="str">
        <f>IF($A883="","",SUMIFS(Txn[Signed Units],Txn[Key],$A883))</f>
        <v/>
      </c>
      <c r="F883" s="283">
        <f>IF($A883="","",SUMIFS(Txn[Buy Cost],Txn[Key],$A883,Txn[Transaction Order],"&gt;"&amp;IFERROR(_xlfn.MAXIFS(Txn[Transaction Order],Txn[Key],$A883,Txn[Running Units],"&gt;-0.000001",Txn[Running Units],"&lt;0.000001"),0)))</f>
      </c>
      <c r="G883" s="283">
        <f>IF($A883="","",IFERROR(F883/SUMIFS(Txn[Units Purchased or Sold],Txn[Key],$A883,Txn[Transaction Order],"&gt;"&amp;IFERROR(_xlfn.MAXIFS(Txn[Transaction Order],Txn[Key],$A883,Txn[Running Units],"&gt;-0.000001",Txn[Running Units],"&lt;0.000001"),0),Txn[Sell (-1) Buy (1) Fees (0) Dividend (2)],1),0))</f>
      </c>
      <c r="H883" s="283">
        <f>IF($A883="","",SUMIFS(Txn[Sell Proceeds],Txn[Key],$A883,Txn[Transaction Order],"&gt;"&amp;IFERROR(_xlfn.MAXIFS(Txn[Transaction Order],Txn[Key],$A883,Txn[Running Units],"&gt;-0.000001",Txn[Running Units],"&lt;0.000001"),0)))</f>
      </c>
      <c r="I883" s="284" t="str">
        <f>IF($A883="","",IFERROR(INDEX(Prices[Current Price],MATCH($A883,Prices[Key],0)),0))</f>
        <v/>
      </c>
      <c r="J883" s="285" t="str">
        <f>IF($A883="","",IFERROR(INDEX(Prices[FX to SGD],MATCH($A883,Prices[Key],0)),1))</f>
        <v/>
      </c>
      <c r="K883" s="283" t="str">
        <f t="shared" si="125"/>
        <v/>
      </c>
      <c r="L883" s="283" t="str">
        <f t="shared" si="126"/>
        <v/>
      </c>
      <c r="M883" s="283" t="str">
        <f t="shared" si="127"/>
        <v/>
      </c>
      <c r="N883" s="286" t="str">
        <f t="shared" si="128"/>
        <v/>
      </c>
      <c r="O883" t="str">
        <f>IF($A883="","",IFERROR(INDEX(Prices[Category],MATCH($A883,Prices[Key],0)),"Uncategorized"))</f>
        <v/>
      </c>
      <c r="P883" s="287" t="str">
        <f t="shared" si="129"/>
        <v/>
      </c>
      <c r="Q883" s="287" t="str">
        <f t="shared" si="130"/>
        <v/>
      </c>
    </row>
    <row r="884" spans="1:17" ht="15" customHeight="1" x14ac:dyDescent="0.2">
      <c r="A884" s="240" t="str">
        <f>IFERROR(INDEX('All Ticker P&amp;L'!$A$2:$A$1001,MATCH(ROWS($A$2:A884),'All Ticker P&amp;L'!$N$2:$N$1001,0)),"")</f>
        <v/>
      </c>
      <c r="B884" s="240" t="str">
        <f t="shared" si="122"/>
        <v/>
      </c>
      <c r="C884" s="240" t="str">
        <f t="shared" si="123"/>
        <v/>
      </c>
      <c r="D884" s="240" t="str">
        <f t="shared" si="124"/>
        <v/>
      </c>
      <c r="E884" s="261" t="str">
        <f>IF($A884="","",SUMIFS(Txn[Signed Units],Txn[Key],$A884))</f>
        <v/>
      </c>
      <c r="F884" s="283">
        <f>IF($A884="","",SUMIFS(Txn[Buy Cost],Txn[Key],$A884,Txn[Transaction Order],"&gt;"&amp;IFERROR(_xlfn.MAXIFS(Txn[Transaction Order],Txn[Key],$A884,Txn[Running Units],"&gt;-0.000001",Txn[Running Units],"&lt;0.000001"),0)))</f>
      </c>
      <c r="G884" s="283">
        <f>IF($A884="","",IFERROR(F884/SUMIFS(Txn[Units Purchased or Sold],Txn[Key],$A884,Txn[Transaction Order],"&gt;"&amp;IFERROR(_xlfn.MAXIFS(Txn[Transaction Order],Txn[Key],$A884,Txn[Running Units],"&gt;-0.000001",Txn[Running Units],"&lt;0.000001"),0),Txn[Sell (-1) Buy (1) Fees (0) Dividend (2)],1),0))</f>
      </c>
      <c r="H884" s="283">
        <f>IF($A884="","",SUMIFS(Txn[Sell Proceeds],Txn[Key],$A884,Txn[Transaction Order],"&gt;"&amp;IFERROR(_xlfn.MAXIFS(Txn[Transaction Order],Txn[Key],$A884,Txn[Running Units],"&gt;-0.000001",Txn[Running Units],"&lt;0.000001"),0)))</f>
      </c>
      <c r="I884" s="284" t="str">
        <f>IF($A884="","",IFERROR(INDEX(Prices[Current Price],MATCH($A884,Prices[Key],0)),0))</f>
        <v/>
      </c>
      <c r="J884" s="285" t="str">
        <f>IF($A884="","",IFERROR(INDEX(Prices[FX to SGD],MATCH($A884,Prices[Key],0)),1))</f>
        <v/>
      </c>
      <c r="K884" s="283" t="str">
        <f t="shared" si="125"/>
        <v/>
      </c>
      <c r="L884" s="283" t="str">
        <f t="shared" si="126"/>
        <v/>
      </c>
      <c r="M884" s="283" t="str">
        <f t="shared" si="127"/>
        <v/>
      </c>
      <c r="N884" s="286" t="str">
        <f t="shared" si="128"/>
        <v/>
      </c>
      <c r="O884" t="str">
        <f>IF($A884="","",IFERROR(INDEX(Prices[Category],MATCH($A884,Prices[Key],0)),"Uncategorized"))</f>
        <v/>
      </c>
      <c r="P884" s="287" t="str">
        <f t="shared" si="129"/>
        <v/>
      </c>
      <c r="Q884" s="287" t="str">
        <f t="shared" si="130"/>
        <v/>
      </c>
    </row>
    <row r="885" spans="1:17" ht="15" customHeight="1" x14ac:dyDescent="0.2">
      <c r="A885" s="240" t="str">
        <f>IFERROR(INDEX('All Ticker P&amp;L'!$A$2:$A$1001,MATCH(ROWS($A$2:A885),'All Ticker P&amp;L'!$N$2:$N$1001,0)),"")</f>
        <v/>
      </c>
      <c r="B885" s="240" t="str">
        <f t="shared" si="122"/>
        <v/>
      </c>
      <c r="C885" s="240" t="str">
        <f t="shared" si="123"/>
        <v/>
      </c>
      <c r="D885" s="240" t="str">
        <f t="shared" si="124"/>
        <v/>
      </c>
      <c r="E885" s="261" t="str">
        <f>IF($A885="","",SUMIFS(Txn[Signed Units],Txn[Key],$A885))</f>
        <v/>
      </c>
      <c r="F885" s="283">
        <f>IF($A885="","",SUMIFS(Txn[Buy Cost],Txn[Key],$A885,Txn[Transaction Order],"&gt;"&amp;IFERROR(_xlfn.MAXIFS(Txn[Transaction Order],Txn[Key],$A885,Txn[Running Units],"&gt;-0.000001",Txn[Running Units],"&lt;0.000001"),0)))</f>
      </c>
      <c r="G885" s="283">
        <f>IF($A885="","",IFERROR(F885/SUMIFS(Txn[Units Purchased or Sold],Txn[Key],$A885,Txn[Transaction Order],"&gt;"&amp;IFERROR(_xlfn.MAXIFS(Txn[Transaction Order],Txn[Key],$A885,Txn[Running Units],"&gt;-0.000001",Txn[Running Units],"&lt;0.000001"),0),Txn[Sell (-1) Buy (1) Fees (0) Dividend (2)],1),0))</f>
      </c>
      <c r="H885" s="283">
        <f>IF($A885="","",SUMIFS(Txn[Sell Proceeds],Txn[Key],$A885,Txn[Transaction Order],"&gt;"&amp;IFERROR(_xlfn.MAXIFS(Txn[Transaction Order],Txn[Key],$A885,Txn[Running Units],"&gt;-0.000001",Txn[Running Units],"&lt;0.000001"),0)))</f>
      </c>
      <c r="I885" s="284" t="str">
        <f>IF($A885="","",IFERROR(INDEX(Prices[Current Price],MATCH($A885,Prices[Key],0)),0))</f>
        <v/>
      </c>
      <c r="J885" s="285" t="str">
        <f>IF($A885="","",IFERROR(INDEX(Prices[FX to SGD],MATCH($A885,Prices[Key],0)),1))</f>
        <v/>
      </c>
      <c r="K885" s="283" t="str">
        <f t="shared" si="125"/>
        <v/>
      </c>
      <c r="L885" s="283" t="str">
        <f t="shared" si="126"/>
        <v/>
      </c>
      <c r="M885" s="283" t="str">
        <f t="shared" si="127"/>
        <v/>
      </c>
      <c r="N885" s="286" t="str">
        <f t="shared" si="128"/>
        <v/>
      </c>
      <c r="O885" t="str">
        <f>IF($A885="","",IFERROR(INDEX(Prices[Category],MATCH($A885,Prices[Key],0)),"Uncategorized"))</f>
        <v/>
      </c>
      <c r="P885" s="287" t="str">
        <f t="shared" si="129"/>
        <v/>
      </c>
      <c r="Q885" s="287" t="str">
        <f t="shared" si="130"/>
        <v/>
      </c>
    </row>
    <row r="886" spans="1:17" ht="15" customHeight="1" x14ac:dyDescent="0.2">
      <c r="A886" s="240" t="str">
        <f>IFERROR(INDEX('All Ticker P&amp;L'!$A$2:$A$1001,MATCH(ROWS($A$2:A886),'All Ticker P&amp;L'!$N$2:$N$1001,0)),"")</f>
        <v/>
      </c>
      <c r="B886" s="240" t="str">
        <f t="shared" si="122"/>
        <v/>
      </c>
      <c r="C886" s="240" t="str">
        <f t="shared" si="123"/>
        <v/>
      </c>
      <c r="D886" s="240" t="str">
        <f t="shared" si="124"/>
        <v/>
      </c>
      <c r="E886" s="261" t="str">
        <f>IF($A886="","",SUMIFS(Txn[Signed Units],Txn[Key],$A886))</f>
        <v/>
      </c>
      <c r="F886" s="283">
        <f>IF($A886="","",SUMIFS(Txn[Buy Cost],Txn[Key],$A886,Txn[Transaction Order],"&gt;"&amp;IFERROR(_xlfn.MAXIFS(Txn[Transaction Order],Txn[Key],$A886,Txn[Running Units],"&gt;-0.000001",Txn[Running Units],"&lt;0.000001"),0)))</f>
      </c>
      <c r="G886" s="283">
        <f>IF($A886="","",IFERROR(F886/SUMIFS(Txn[Units Purchased or Sold],Txn[Key],$A886,Txn[Transaction Order],"&gt;"&amp;IFERROR(_xlfn.MAXIFS(Txn[Transaction Order],Txn[Key],$A886,Txn[Running Units],"&gt;-0.000001",Txn[Running Units],"&lt;0.000001"),0),Txn[Sell (-1) Buy (1) Fees (0) Dividend (2)],1),0))</f>
      </c>
      <c r="H886" s="283">
        <f>IF($A886="","",SUMIFS(Txn[Sell Proceeds],Txn[Key],$A886,Txn[Transaction Order],"&gt;"&amp;IFERROR(_xlfn.MAXIFS(Txn[Transaction Order],Txn[Key],$A886,Txn[Running Units],"&gt;-0.000001",Txn[Running Units],"&lt;0.000001"),0)))</f>
      </c>
      <c r="I886" s="284" t="str">
        <f>IF($A886="","",IFERROR(INDEX(Prices[Current Price],MATCH($A886,Prices[Key],0)),0))</f>
        <v/>
      </c>
      <c r="J886" s="285" t="str">
        <f>IF($A886="","",IFERROR(INDEX(Prices[FX to SGD],MATCH($A886,Prices[Key],0)),1))</f>
        <v/>
      </c>
      <c r="K886" s="283" t="str">
        <f t="shared" si="125"/>
        <v/>
      </c>
      <c r="L886" s="283" t="str">
        <f t="shared" si="126"/>
        <v/>
      </c>
      <c r="M886" s="283" t="str">
        <f t="shared" si="127"/>
        <v/>
      </c>
      <c r="N886" s="286" t="str">
        <f t="shared" si="128"/>
        <v/>
      </c>
      <c r="O886" t="str">
        <f>IF($A886="","",IFERROR(INDEX(Prices[Category],MATCH($A886,Prices[Key],0)),"Uncategorized"))</f>
        <v/>
      </c>
      <c r="P886" s="287" t="str">
        <f t="shared" si="129"/>
        <v/>
      </c>
      <c r="Q886" s="287" t="str">
        <f t="shared" si="130"/>
        <v/>
      </c>
    </row>
    <row r="887" spans="1:17" ht="15" customHeight="1" x14ac:dyDescent="0.2">
      <c r="A887" s="240" t="str">
        <f>IFERROR(INDEX('All Ticker P&amp;L'!$A$2:$A$1001,MATCH(ROWS($A$2:A887),'All Ticker P&amp;L'!$N$2:$N$1001,0)),"")</f>
        <v/>
      </c>
      <c r="B887" s="240" t="str">
        <f t="shared" si="122"/>
        <v/>
      </c>
      <c r="C887" s="240" t="str">
        <f t="shared" si="123"/>
        <v/>
      </c>
      <c r="D887" s="240" t="str">
        <f t="shared" si="124"/>
        <v/>
      </c>
      <c r="E887" s="261" t="str">
        <f>IF($A887="","",SUMIFS(Txn[Signed Units],Txn[Key],$A887))</f>
        <v/>
      </c>
      <c r="F887" s="283">
        <f>IF($A887="","",SUMIFS(Txn[Buy Cost],Txn[Key],$A887,Txn[Transaction Order],"&gt;"&amp;IFERROR(_xlfn.MAXIFS(Txn[Transaction Order],Txn[Key],$A887,Txn[Running Units],"&gt;-0.000001",Txn[Running Units],"&lt;0.000001"),0)))</f>
      </c>
      <c r="G887" s="283">
        <f>IF($A887="","",IFERROR(F887/SUMIFS(Txn[Units Purchased or Sold],Txn[Key],$A887,Txn[Transaction Order],"&gt;"&amp;IFERROR(_xlfn.MAXIFS(Txn[Transaction Order],Txn[Key],$A887,Txn[Running Units],"&gt;-0.000001",Txn[Running Units],"&lt;0.000001"),0),Txn[Sell (-1) Buy (1) Fees (0) Dividend (2)],1),0))</f>
      </c>
      <c r="H887" s="283">
        <f>IF($A887="","",SUMIFS(Txn[Sell Proceeds],Txn[Key],$A887,Txn[Transaction Order],"&gt;"&amp;IFERROR(_xlfn.MAXIFS(Txn[Transaction Order],Txn[Key],$A887,Txn[Running Units],"&gt;-0.000001",Txn[Running Units],"&lt;0.000001"),0)))</f>
      </c>
      <c r="I887" s="284" t="str">
        <f>IF($A887="","",IFERROR(INDEX(Prices[Current Price],MATCH($A887,Prices[Key],0)),0))</f>
        <v/>
      </c>
      <c r="J887" s="285" t="str">
        <f>IF($A887="","",IFERROR(INDEX(Prices[FX to SGD],MATCH($A887,Prices[Key],0)),1))</f>
        <v/>
      </c>
      <c r="K887" s="283" t="str">
        <f t="shared" si="125"/>
        <v/>
      </c>
      <c r="L887" s="283" t="str">
        <f t="shared" si="126"/>
        <v/>
      </c>
      <c r="M887" s="283" t="str">
        <f t="shared" si="127"/>
        <v/>
      </c>
      <c r="N887" s="286" t="str">
        <f t="shared" si="128"/>
        <v/>
      </c>
      <c r="O887" t="str">
        <f>IF($A887="","",IFERROR(INDEX(Prices[Category],MATCH($A887,Prices[Key],0)),"Uncategorized"))</f>
        <v/>
      </c>
      <c r="P887" s="287" t="str">
        <f t="shared" si="129"/>
        <v/>
      </c>
      <c r="Q887" s="287" t="str">
        <f t="shared" si="130"/>
        <v/>
      </c>
    </row>
    <row r="888" spans="1:17" ht="15" customHeight="1" x14ac:dyDescent="0.2">
      <c r="A888" s="240" t="str">
        <f>IFERROR(INDEX('All Ticker P&amp;L'!$A$2:$A$1001,MATCH(ROWS($A$2:A888),'All Ticker P&amp;L'!$N$2:$N$1001,0)),"")</f>
        <v/>
      </c>
      <c r="B888" s="240" t="str">
        <f t="shared" si="122"/>
        <v/>
      </c>
      <c r="C888" s="240" t="str">
        <f t="shared" si="123"/>
        <v/>
      </c>
      <c r="D888" s="240" t="str">
        <f t="shared" si="124"/>
        <v/>
      </c>
      <c r="E888" s="261" t="str">
        <f>IF($A888="","",SUMIFS(Txn[Signed Units],Txn[Key],$A888))</f>
        <v/>
      </c>
      <c r="F888" s="283">
        <f>IF($A888="","",SUMIFS(Txn[Buy Cost],Txn[Key],$A888,Txn[Transaction Order],"&gt;"&amp;IFERROR(_xlfn.MAXIFS(Txn[Transaction Order],Txn[Key],$A888,Txn[Running Units],"&gt;-0.000001",Txn[Running Units],"&lt;0.000001"),0)))</f>
      </c>
      <c r="G888" s="283">
        <f>IF($A888="","",IFERROR(F888/SUMIFS(Txn[Units Purchased or Sold],Txn[Key],$A888,Txn[Transaction Order],"&gt;"&amp;IFERROR(_xlfn.MAXIFS(Txn[Transaction Order],Txn[Key],$A888,Txn[Running Units],"&gt;-0.000001",Txn[Running Units],"&lt;0.000001"),0),Txn[Sell (-1) Buy (1) Fees (0) Dividend (2)],1),0))</f>
      </c>
      <c r="H888" s="283">
        <f>IF($A888="","",SUMIFS(Txn[Sell Proceeds],Txn[Key],$A888,Txn[Transaction Order],"&gt;"&amp;IFERROR(_xlfn.MAXIFS(Txn[Transaction Order],Txn[Key],$A888,Txn[Running Units],"&gt;-0.000001",Txn[Running Units],"&lt;0.000001"),0)))</f>
      </c>
      <c r="I888" s="284" t="str">
        <f>IF($A888="","",IFERROR(INDEX(Prices[Current Price],MATCH($A888,Prices[Key],0)),0))</f>
        <v/>
      </c>
      <c r="J888" s="285" t="str">
        <f>IF($A888="","",IFERROR(INDEX(Prices[FX to SGD],MATCH($A888,Prices[Key],0)),1))</f>
        <v/>
      </c>
      <c r="K888" s="283" t="str">
        <f t="shared" si="125"/>
        <v/>
      </c>
      <c r="L888" s="283" t="str">
        <f t="shared" si="126"/>
        <v/>
      </c>
      <c r="M888" s="283" t="str">
        <f t="shared" si="127"/>
        <v/>
      </c>
      <c r="N888" s="286" t="str">
        <f t="shared" si="128"/>
        <v/>
      </c>
      <c r="O888" t="str">
        <f>IF($A888="","",IFERROR(INDEX(Prices[Category],MATCH($A888,Prices[Key],0)),"Uncategorized"))</f>
        <v/>
      </c>
      <c r="P888" s="287" t="str">
        <f t="shared" si="129"/>
        <v/>
      </c>
      <c r="Q888" s="287" t="str">
        <f t="shared" si="130"/>
        <v/>
      </c>
    </row>
    <row r="889" spans="1:17" ht="15" customHeight="1" x14ac:dyDescent="0.2">
      <c r="A889" s="240" t="str">
        <f>IFERROR(INDEX('All Ticker P&amp;L'!$A$2:$A$1001,MATCH(ROWS($A$2:A889),'All Ticker P&amp;L'!$N$2:$N$1001,0)),"")</f>
        <v/>
      </c>
      <c r="B889" s="240" t="str">
        <f t="shared" si="122"/>
        <v/>
      </c>
      <c r="C889" s="240" t="str">
        <f t="shared" si="123"/>
        <v/>
      </c>
      <c r="D889" s="240" t="str">
        <f t="shared" si="124"/>
        <v/>
      </c>
      <c r="E889" s="261" t="str">
        <f>IF($A889="","",SUMIFS(Txn[Signed Units],Txn[Key],$A889))</f>
        <v/>
      </c>
      <c r="F889" s="283">
        <f>IF($A889="","",SUMIFS(Txn[Buy Cost],Txn[Key],$A889,Txn[Transaction Order],"&gt;"&amp;IFERROR(_xlfn.MAXIFS(Txn[Transaction Order],Txn[Key],$A889,Txn[Running Units],"&gt;-0.000001",Txn[Running Units],"&lt;0.000001"),0)))</f>
      </c>
      <c r="G889" s="283">
        <f>IF($A889="","",IFERROR(F889/SUMIFS(Txn[Units Purchased or Sold],Txn[Key],$A889,Txn[Transaction Order],"&gt;"&amp;IFERROR(_xlfn.MAXIFS(Txn[Transaction Order],Txn[Key],$A889,Txn[Running Units],"&gt;-0.000001",Txn[Running Units],"&lt;0.000001"),0),Txn[Sell (-1) Buy (1) Fees (0) Dividend (2)],1),0))</f>
      </c>
      <c r="H889" s="283">
        <f>IF($A889="","",SUMIFS(Txn[Sell Proceeds],Txn[Key],$A889,Txn[Transaction Order],"&gt;"&amp;IFERROR(_xlfn.MAXIFS(Txn[Transaction Order],Txn[Key],$A889,Txn[Running Units],"&gt;-0.000001",Txn[Running Units],"&lt;0.000001"),0)))</f>
      </c>
      <c r="I889" s="284" t="str">
        <f>IF($A889="","",IFERROR(INDEX(Prices[Current Price],MATCH($A889,Prices[Key],0)),0))</f>
        <v/>
      </c>
      <c r="J889" s="285" t="str">
        <f>IF($A889="","",IFERROR(INDEX(Prices[FX to SGD],MATCH($A889,Prices[Key],0)),1))</f>
        <v/>
      </c>
      <c r="K889" s="283" t="str">
        <f t="shared" si="125"/>
        <v/>
      </c>
      <c r="L889" s="283" t="str">
        <f t="shared" si="126"/>
        <v/>
      </c>
      <c r="M889" s="283" t="str">
        <f t="shared" si="127"/>
        <v/>
      </c>
      <c r="N889" s="286" t="str">
        <f t="shared" si="128"/>
        <v/>
      </c>
      <c r="O889" t="str">
        <f>IF($A889="","",IFERROR(INDEX(Prices[Category],MATCH($A889,Prices[Key],0)),"Uncategorized"))</f>
        <v/>
      </c>
      <c r="P889" s="287" t="str">
        <f t="shared" si="129"/>
        <v/>
      </c>
      <c r="Q889" s="287" t="str">
        <f t="shared" si="130"/>
        <v/>
      </c>
    </row>
    <row r="890" spans="1:17" ht="15" customHeight="1" x14ac:dyDescent="0.2">
      <c r="A890" s="240" t="str">
        <f>IFERROR(INDEX('All Ticker P&amp;L'!$A$2:$A$1001,MATCH(ROWS($A$2:A890),'All Ticker P&amp;L'!$N$2:$N$1001,0)),"")</f>
        <v/>
      </c>
      <c r="B890" s="240" t="str">
        <f t="shared" si="122"/>
        <v/>
      </c>
      <c r="C890" s="240" t="str">
        <f t="shared" si="123"/>
        <v/>
      </c>
      <c r="D890" s="240" t="str">
        <f t="shared" si="124"/>
        <v/>
      </c>
      <c r="E890" s="261" t="str">
        <f>IF($A890="","",SUMIFS(Txn[Signed Units],Txn[Key],$A890))</f>
        <v/>
      </c>
      <c r="F890" s="283">
        <f>IF($A890="","",SUMIFS(Txn[Buy Cost],Txn[Key],$A890,Txn[Transaction Order],"&gt;"&amp;IFERROR(_xlfn.MAXIFS(Txn[Transaction Order],Txn[Key],$A890,Txn[Running Units],"&gt;-0.000001",Txn[Running Units],"&lt;0.000001"),0)))</f>
      </c>
      <c r="G890" s="283">
        <f>IF($A890="","",IFERROR(F890/SUMIFS(Txn[Units Purchased or Sold],Txn[Key],$A890,Txn[Transaction Order],"&gt;"&amp;IFERROR(_xlfn.MAXIFS(Txn[Transaction Order],Txn[Key],$A890,Txn[Running Units],"&gt;-0.000001",Txn[Running Units],"&lt;0.000001"),0),Txn[Sell (-1) Buy (1) Fees (0) Dividend (2)],1),0))</f>
      </c>
      <c r="H890" s="283">
        <f>IF($A890="","",SUMIFS(Txn[Sell Proceeds],Txn[Key],$A890,Txn[Transaction Order],"&gt;"&amp;IFERROR(_xlfn.MAXIFS(Txn[Transaction Order],Txn[Key],$A890,Txn[Running Units],"&gt;-0.000001",Txn[Running Units],"&lt;0.000001"),0)))</f>
      </c>
      <c r="I890" s="284" t="str">
        <f>IF($A890="","",IFERROR(INDEX(Prices[Current Price],MATCH($A890,Prices[Key],0)),0))</f>
        <v/>
      </c>
      <c r="J890" s="285" t="str">
        <f>IF($A890="","",IFERROR(INDEX(Prices[FX to SGD],MATCH($A890,Prices[Key],0)),1))</f>
        <v/>
      </c>
      <c r="K890" s="283" t="str">
        <f t="shared" si="125"/>
        <v/>
      </c>
      <c r="L890" s="283" t="str">
        <f t="shared" si="126"/>
        <v/>
      </c>
      <c r="M890" s="283" t="str">
        <f t="shared" si="127"/>
        <v/>
      </c>
      <c r="N890" s="286" t="str">
        <f t="shared" si="128"/>
        <v/>
      </c>
      <c r="O890" t="str">
        <f>IF($A890="","",IFERROR(INDEX(Prices[Category],MATCH($A890,Prices[Key],0)),"Uncategorized"))</f>
        <v/>
      </c>
      <c r="P890" s="287" t="str">
        <f t="shared" si="129"/>
        <v/>
      </c>
      <c r="Q890" s="287" t="str">
        <f t="shared" si="130"/>
        <v/>
      </c>
    </row>
    <row r="891" spans="1:17" ht="15" customHeight="1" x14ac:dyDescent="0.2">
      <c r="A891" s="240" t="str">
        <f>IFERROR(INDEX('All Ticker P&amp;L'!$A$2:$A$1001,MATCH(ROWS($A$2:A891),'All Ticker P&amp;L'!$N$2:$N$1001,0)),"")</f>
        <v/>
      </c>
      <c r="B891" s="240" t="str">
        <f t="shared" si="122"/>
        <v/>
      </c>
      <c r="C891" s="240" t="str">
        <f t="shared" si="123"/>
        <v/>
      </c>
      <c r="D891" s="240" t="str">
        <f t="shared" si="124"/>
        <v/>
      </c>
      <c r="E891" s="261" t="str">
        <f>IF($A891="","",SUMIFS(Txn[Signed Units],Txn[Key],$A891))</f>
        <v/>
      </c>
      <c r="F891" s="283">
        <f>IF($A891="","",SUMIFS(Txn[Buy Cost],Txn[Key],$A891,Txn[Transaction Order],"&gt;"&amp;IFERROR(_xlfn.MAXIFS(Txn[Transaction Order],Txn[Key],$A891,Txn[Running Units],"&gt;-0.000001",Txn[Running Units],"&lt;0.000001"),0)))</f>
      </c>
      <c r="G891" s="283">
        <f>IF($A891="","",IFERROR(F891/SUMIFS(Txn[Units Purchased or Sold],Txn[Key],$A891,Txn[Transaction Order],"&gt;"&amp;IFERROR(_xlfn.MAXIFS(Txn[Transaction Order],Txn[Key],$A891,Txn[Running Units],"&gt;-0.000001",Txn[Running Units],"&lt;0.000001"),0),Txn[Sell (-1) Buy (1) Fees (0) Dividend (2)],1),0))</f>
      </c>
      <c r="H891" s="283">
        <f>IF($A891="","",SUMIFS(Txn[Sell Proceeds],Txn[Key],$A891,Txn[Transaction Order],"&gt;"&amp;IFERROR(_xlfn.MAXIFS(Txn[Transaction Order],Txn[Key],$A891,Txn[Running Units],"&gt;-0.000001",Txn[Running Units],"&lt;0.000001"),0)))</f>
      </c>
      <c r="I891" s="284" t="str">
        <f>IF($A891="","",IFERROR(INDEX(Prices[Current Price],MATCH($A891,Prices[Key],0)),0))</f>
        <v/>
      </c>
      <c r="J891" s="285" t="str">
        <f>IF($A891="","",IFERROR(INDEX(Prices[FX to SGD],MATCH($A891,Prices[Key],0)),1))</f>
        <v/>
      </c>
      <c r="K891" s="283" t="str">
        <f t="shared" si="125"/>
        <v/>
      </c>
      <c r="L891" s="283" t="str">
        <f t="shared" si="126"/>
        <v/>
      </c>
      <c r="M891" s="283" t="str">
        <f t="shared" si="127"/>
        <v/>
      </c>
      <c r="N891" s="286" t="str">
        <f t="shared" si="128"/>
        <v/>
      </c>
      <c r="O891" t="str">
        <f>IF($A891="","",IFERROR(INDEX(Prices[Category],MATCH($A891,Prices[Key],0)),"Uncategorized"))</f>
        <v/>
      </c>
      <c r="P891" s="287" t="str">
        <f t="shared" si="129"/>
        <v/>
      </c>
      <c r="Q891" s="287" t="str">
        <f t="shared" si="130"/>
        <v/>
      </c>
    </row>
    <row r="892" spans="1:17" ht="15" customHeight="1" x14ac:dyDescent="0.2">
      <c r="A892" s="240" t="str">
        <f>IFERROR(INDEX('All Ticker P&amp;L'!$A$2:$A$1001,MATCH(ROWS($A$2:A892),'All Ticker P&amp;L'!$N$2:$N$1001,0)),"")</f>
        <v/>
      </c>
      <c r="B892" s="240" t="str">
        <f t="shared" si="122"/>
        <v/>
      </c>
      <c r="C892" s="240" t="str">
        <f t="shared" si="123"/>
        <v/>
      </c>
      <c r="D892" s="240" t="str">
        <f t="shared" si="124"/>
        <v/>
      </c>
      <c r="E892" s="261" t="str">
        <f>IF($A892="","",SUMIFS(Txn[Signed Units],Txn[Key],$A892))</f>
        <v/>
      </c>
      <c r="F892" s="283">
        <f>IF($A892="","",SUMIFS(Txn[Buy Cost],Txn[Key],$A892,Txn[Transaction Order],"&gt;"&amp;IFERROR(_xlfn.MAXIFS(Txn[Transaction Order],Txn[Key],$A892,Txn[Running Units],"&gt;-0.000001",Txn[Running Units],"&lt;0.000001"),0)))</f>
      </c>
      <c r="G892" s="283">
        <f>IF($A892="","",IFERROR(F892/SUMIFS(Txn[Units Purchased or Sold],Txn[Key],$A892,Txn[Transaction Order],"&gt;"&amp;IFERROR(_xlfn.MAXIFS(Txn[Transaction Order],Txn[Key],$A892,Txn[Running Units],"&gt;-0.000001",Txn[Running Units],"&lt;0.000001"),0),Txn[Sell (-1) Buy (1) Fees (0) Dividend (2)],1),0))</f>
      </c>
      <c r="H892" s="283">
        <f>IF($A892="","",SUMIFS(Txn[Sell Proceeds],Txn[Key],$A892,Txn[Transaction Order],"&gt;"&amp;IFERROR(_xlfn.MAXIFS(Txn[Transaction Order],Txn[Key],$A892,Txn[Running Units],"&gt;-0.000001",Txn[Running Units],"&lt;0.000001"),0)))</f>
      </c>
      <c r="I892" s="284" t="str">
        <f>IF($A892="","",IFERROR(INDEX(Prices[Current Price],MATCH($A892,Prices[Key],0)),0))</f>
        <v/>
      </c>
      <c r="J892" s="285" t="str">
        <f>IF($A892="","",IFERROR(INDEX(Prices[FX to SGD],MATCH($A892,Prices[Key],0)),1))</f>
        <v/>
      </c>
      <c r="K892" s="283" t="str">
        <f t="shared" si="125"/>
        <v/>
      </c>
      <c r="L892" s="283" t="str">
        <f t="shared" si="126"/>
        <v/>
      </c>
      <c r="M892" s="283" t="str">
        <f t="shared" si="127"/>
        <v/>
      </c>
      <c r="N892" s="286" t="str">
        <f t="shared" si="128"/>
        <v/>
      </c>
      <c r="O892" t="str">
        <f>IF($A892="","",IFERROR(INDEX(Prices[Category],MATCH($A892,Prices[Key],0)),"Uncategorized"))</f>
        <v/>
      </c>
      <c r="P892" s="287" t="str">
        <f t="shared" si="129"/>
        <v/>
      </c>
      <c r="Q892" s="287" t="str">
        <f t="shared" si="130"/>
        <v/>
      </c>
    </row>
    <row r="893" spans="1:17" ht="15" customHeight="1" x14ac:dyDescent="0.2">
      <c r="A893" s="240" t="str">
        <f>IFERROR(INDEX('All Ticker P&amp;L'!$A$2:$A$1001,MATCH(ROWS($A$2:A893),'All Ticker P&amp;L'!$N$2:$N$1001,0)),"")</f>
        <v/>
      </c>
      <c r="B893" s="240" t="str">
        <f t="shared" si="122"/>
        <v/>
      </c>
      <c r="C893" s="240" t="str">
        <f t="shared" si="123"/>
        <v/>
      </c>
      <c r="D893" s="240" t="str">
        <f t="shared" si="124"/>
        <v/>
      </c>
      <c r="E893" s="261" t="str">
        <f>IF($A893="","",SUMIFS(Txn[Signed Units],Txn[Key],$A893))</f>
        <v/>
      </c>
      <c r="F893" s="283">
        <f>IF($A893="","",SUMIFS(Txn[Buy Cost],Txn[Key],$A893,Txn[Transaction Order],"&gt;"&amp;IFERROR(_xlfn.MAXIFS(Txn[Transaction Order],Txn[Key],$A893,Txn[Running Units],"&gt;-0.000001",Txn[Running Units],"&lt;0.000001"),0)))</f>
      </c>
      <c r="G893" s="283">
        <f>IF($A893="","",IFERROR(F893/SUMIFS(Txn[Units Purchased or Sold],Txn[Key],$A893,Txn[Transaction Order],"&gt;"&amp;IFERROR(_xlfn.MAXIFS(Txn[Transaction Order],Txn[Key],$A893,Txn[Running Units],"&gt;-0.000001",Txn[Running Units],"&lt;0.000001"),0),Txn[Sell (-1) Buy (1) Fees (0) Dividend (2)],1),0))</f>
      </c>
      <c r="H893" s="283">
        <f>IF($A893="","",SUMIFS(Txn[Sell Proceeds],Txn[Key],$A893,Txn[Transaction Order],"&gt;"&amp;IFERROR(_xlfn.MAXIFS(Txn[Transaction Order],Txn[Key],$A893,Txn[Running Units],"&gt;-0.000001",Txn[Running Units],"&lt;0.000001"),0)))</f>
      </c>
      <c r="I893" s="284" t="str">
        <f>IF($A893="","",IFERROR(INDEX(Prices[Current Price],MATCH($A893,Prices[Key],0)),0))</f>
        <v/>
      </c>
      <c r="J893" s="285" t="str">
        <f>IF($A893="","",IFERROR(INDEX(Prices[FX to SGD],MATCH($A893,Prices[Key],0)),1))</f>
        <v/>
      </c>
      <c r="K893" s="283" t="str">
        <f t="shared" si="125"/>
        <v/>
      </c>
      <c r="L893" s="283" t="str">
        <f t="shared" si="126"/>
        <v/>
      </c>
      <c r="M893" s="283" t="str">
        <f t="shared" si="127"/>
        <v/>
      </c>
      <c r="N893" s="286" t="str">
        <f t="shared" si="128"/>
        <v/>
      </c>
      <c r="O893" t="str">
        <f>IF($A893="","",IFERROR(INDEX(Prices[Category],MATCH($A893,Prices[Key],0)),"Uncategorized"))</f>
        <v/>
      </c>
      <c r="P893" s="287" t="str">
        <f t="shared" si="129"/>
        <v/>
      </c>
      <c r="Q893" s="287" t="str">
        <f t="shared" si="130"/>
        <v/>
      </c>
    </row>
    <row r="894" spans="1:17" ht="15" customHeight="1" x14ac:dyDescent="0.2">
      <c r="A894" s="240" t="str">
        <f>IFERROR(INDEX('All Ticker P&amp;L'!$A$2:$A$1001,MATCH(ROWS($A$2:A894),'All Ticker P&amp;L'!$N$2:$N$1001,0)),"")</f>
        <v/>
      </c>
      <c r="B894" s="240" t="str">
        <f t="shared" si="122"/>
        <v/>
      </c>
      <c r="C894" s="240" t="str">
        <f t="shared" si="123"/>
        <v/>
      </c>
      <c r="D894" s="240" t="str">
        <f t="shared" si="124"/>
        <v/>
      </c>
      <c r="E894" s="261" t="str">
        <f>IF($A894="","",SUMIFS(Txn[Signed Units],Txn[Key],$A894))</f>
        <v/>
      </c>
      <c r="F894" s="283">
        <f>IF($A894="","",SUMIFS(Txn[Buy Cost],Txn[Key],$A894,Txn[Transaction Order],"&gt;"&amp;IFERROR(_xlfn.MAXIFS(Txn[Transaction Order],Txn[Key],$A894,Txn[Running Units],"&gt;-0.000001",Txn[Running Units],"&lt;0.000001"),0)))</f>
      </c>
      <c r="G894" s="283">
        <f>IF($A894="","",IFERROR(F894/SUMIFS(Txn[Units Purchased or Sold],Txn[Key],$A894,Txn[Transaction Order],"&gt;"&amp;IFERROR(_xlfn.MAXIFS(Txn[Transaction Order],Txn[Key],$A894,Txn[Running Units],"&gt;-0.000001",Txn[Running Units],"&lt;0.000001"),0),Txn[Sell (-1) Buy (1) Fees (0) Dividend (2)],1),0))</f>
      </c>
      <c r="H894" s="283">
        <f>IF($A894="","",SUMIFS(Txn[Sell Proceeds],Txn[Key],$A894,Txn[Transaction Order],"&gt;"&amp;IFERROR(_xlfn.MAXIFS(Txn[Transaction Order],Txn[Key],$A894,Txn[Running Units],"&gt;-0.000001",Txn[Running Units],"&lt;0.000001"),0)))</f>
      </c>
      <c r="I894" s="284" t="str">
        <f>IF($A894="","",IFERROR(INDEX(Prices[Current Price],MATCH($A894,Prices[Key],0)),0))</f>
        <v/>
      </c>
      <c r="J894" s="285" t="str">
        <f>IF($A894="","",IFERROR(INDEX(Prices[FX to SGD],MATCH($A894,Prices[Key],0)),1))</f>
        <v/>
      </c>
      <c r="K894" s="283" t="str">
        <f t="shared" si="125"/>
        <v/>
      </c>
      <c r="L894" s="283" t="str">
        <f t="shared" si="126"/>
        <v/>
      </c>
      <c r="M894" s="283" t="str">
        <f t="shared" si="127"/>
        <v/>
      </c>
      <c r="N894" s="286" t="str">
        <f t="shared" si="128"/>
        <v/>
      </c>
      <c r="O894" t="str">
        <f>IF($A894="","",IFERROR(INDEX(Prices[Category],MATCH($A894,Prices[Key],0)),"Uncategorized"))</f>
        <v/>
      </c>
      <c r="P894" s="287" t="str">
        <f t="shared" si="129"/>
        <v/>
      </c>
      <c r="Q894" s="287" t="str">
        <f t="shared" si="130"/>
        <v/>
      </c>
    </row>
    <row r="895" spans="1:17" ht="15" customHeight="1" x14ac:dyDescent="0.2">
      <c r="A895" s="240" t="str">
        <f>IFERROR(INDEX('All Ticker P&amp;L'!$A$2:$A$1001,MATCH(ROWS($A$2:A895),'All Ticker P&amp;L'!$N$2:$N$1001,0)),"")</f>
        <v/>
      </c>
      <c r="B895" s="240" t="str">
        <f t="shared" si="122"/>
        <v/>
      </c>
      <c r="C895" s="240" t="str">
        <f t="shared" si="123"/>
        <v/>
      </c>
      <c r="D895" s="240" t="str">
        <f t="shared" si="124"/>
        <v/>
      </c>
      <c r="E895" s="261" t="str">
        <f>IF($A895="","",SUMIFS(Txn[Signed Units],Txn[Key],$A895))</f>
        <v/>
      </c>
      <c r="F895" s="283">
        <f>IF($A895="","",SUMIFS(Txn[Buy Cost],Txn[Key],$A895,Txn[Transaction Order],"&gt;"&amp;IFERROR(_xlfn.MAXIFS(Txn[Transaction Order],Txn[Key],$A895,Txn[Running Units],"&gt;-0.000001",Txn[Running Units],"&lt;0.000001"),0)))</f>
      </c>
      <c r="G895" s="283">
        <f>IF($A895="","",IFERROR(F895/SUMIFS(Txn[Units Purchased or Sold],Txn[Key],$A895,Txn[Transaction Order],"&gt;"&amp;IFERROR(_xlfn.MAXIFS(Txn[Transaction Order],Txn[Key],$A895,Txn[Running Units],"&gt;-0.000001",Txn[Running Units],"&lt;0.000001"),0),Txn[Sell (-1) Buy (1) Fees (0) Dividend (2)],1),0))</f>
      </c>
      <c r="H895" s="283">
        <f>IF($A895="","",SUMIFS(Txn[Sell Proceeds],Txn[Key],$A895,Txn[Transaction Order],"&gt;"&amp;IFERROR(_xlfn.MAXIFS(Txn[Transaction Order],Txn[Key],$A895,Txn[Running Units],"&gt;-0.000001",Txn[Running Units],"&lt;0.000001"),0)))</f>
      </c>
      <c r="I895" s="284" t="str">
        <f>IF($A895="","",IFERROR(INDEX(Prices[Current Price],MATCH($A895,Prices[Key],0)),0))</f>
        <v/>
      </c>
      <c r="J895" s="285" t="str">
        <f>IF($A895="","",IFERROR(INDEX(Prices[FX to SGD],MATCH($A895,Prices[Key],0)),1))</f>
        <v/>
      </c>
      <c r="K895" s="283" t="str">
        <f t="shared" si="125"/>
        <v/>
      </c>
      <c r="L895" s="283" t="str">
        <f t="shared" si="126"/>
        <v/>
      </c>
      <c r="M895" s="283" t="str">
        <f t="shared" si="127"/>
        <v/>
      </c>
      <c r="N895" s="286" t="str">
        <f t="shared" si="128"/>
        <v/>
      </c>
      <c r="O895" t="str">
        <f>IF($A895="","",IFERROR(INDEX(Prices[Category],MATCH($A895,Prices[Key],0)),"Uncategorized"))</f>
        <v/>
      </c>
      <c r="P895" s="287" t="str">
        <f t="shared" si="129"/>
        <v/>
      </c>
      <c r="Q895" s="287" t="str">
        <f t="shared" si="130"/>
        <v/>
      </c>
    </row>
    <row r="896" spans="1:17" ht="15" customHeight="1" x14ac:dyDescent="0.2">
      <c r="A896" s="240" t="str">
        <f>IFERROR(INDEX('All Ticker P&amp;L'!$A$2:$A$1001,MATCH(ROWS($A$2:A896),'All Ticker P&amp;L'!$N$2:$N$1001,0)),"")</f>
        <v/>
      </c>
      <c r="B896" s="240" t="str">
        <f t="shared" si="122"/>
        <v/>
      </c>
      <c r="C896" s="240" t="str">
        <f t="shared" si="123"/>
        <v/>
      </c>
      <c r="D896" s="240" t="str">
        <f t="shared" si="124"/>
        <v/>
      </c>
      <c r="E896" s="261" t="str">
        <f>IF($A896="","",SUMIFS(Txn[Signed Units],Txn[Key],$A896))</f>
        <v/>
      </c>
      <c r="F896" s="283">
        <f>IF($A896="","",SUMIFS(Txn[Buy Cost],Txn[Key],$A896,Txn[Transaction Order],"&gt;"&amp;IFERROR(_xlfn.MAXIFS(Txn[Transaction Order],Txn[Key],$A896,Txn[Running Units],"&gt;-0.000001",Txn[Running Units],"&lt;0.000001"),0)))</f>
      </c>
      <c r="G896" s="283">
        <f>IF($A896="","",IFERROR(F896/SUMIFS(Txn[Units Purchased or Sold],Txn[Key],$A896,Txn[Transaction Order],"&gt;"&amp;IFERROR(_xlfn.MAXIFS(Txn[Transaction Order],Txn[Key],$A896,Txn[Running Units],"&gt;-0.000001",Txn[Running Units],"&lt;0.000001"),0),Txn[Sell (-1) Buy (1) Fees (0) Dividend (2)],1),0))</f>
      </c>
      <c r="H896" s="283">
        <f>IF($A896="","",SUMIFS(Txn[Sell Proceeds],Txn[Key],$A896,Txn[Transaction Order],"&gt;"&amp;IFERROR(_xlfn.MAXIFS(Txn[Transaction Order],Txn[Key],$A896,Txn[Running Units],"&gt;-0.000001",Txn[Running Units],"&lt;0.000001"),0)))</f>
      </c>
      <c r="I896" s="284" t="str">
        <f>IF($A896="","",IFERROR(INDEX(Prices[Current Price],MATCH($A896,Prices[Key],0)),0))</f>
        <v/>
      </c>
      <c r="J896" s="285" t="str">
        <f>IF($A896="","",IFERROR(INDEX(Prices[FX to SGD],MATCH($A896,Prices[Key],0)),1))</f>
        <v/>
      </c>
      <c r="K896" s="283" t="str">
        <f t="shared" si="125"/>
        <v/>
      </c>
      <c r="L896" s="283" t="str">
        <f t="shared" si="126"/>
        <v/>
      </c>
      <c r="M896" s="283" t="str">
        <f t="shared" si="127"/>
        <v/>
      </c>
      <c r="N896" s="286" t="str">
        <f t="shared" si="128"/>
        <v/>
      </c>
      <c r="O896" t="str">
        <f>IF($A896="","",IFERROR(INDEX(Prices[Category],MATCH($A896,Prices[Key],0)),"Uncategorized"))</f>
        <v/>
      </c>
      <c r="P896" s="287" t="str">
        <f t="shared" si="129"/>
        <v/>
      </c>
      <c r="Q896" s="287" t="str">
        <f t="shared" si="130"/>
        <v/>
      </c>
    </row>
    <row r="897" spans="1:17" ht="15" customHeight="1" x14ac:dyDescent="0.2">
      <c r="A897" s="240" t="str">
        <f>IFERROR(INDEX('All Ticker P&amp;L'!$A$2:$A$1001,MATCH(ROWS($A$2:A897),'All Ticker P&amp;L'!$N$2:$N$1001,0)),"")</f>
        <v/>
      </c>
      <c r="B897" s="240" t="str">
        <f t="shared" si="122"/>
        <v/>
      </c>
      <c r="C897" s="240" t="str">
        <f t="shared" si="123"/>
        <v/>
      </c>
      <c r="D897" s="240" t="str">
        <f t="shared" si="124"/>
        <v/>
      </c>
      <c r="E897" s="261" t="str">
        <f>IF($A897="","",SUMIFS(Txn[Signed Units],Txn[Key],$A897))</f>
        <v/>
      </c>
      <c r="F897" s="283">
        <f>IF($A897="","",SUMIFS(Txn[Buy Cost],Txn[Key],$A897,Txn[Transaction Order],"&gt;"&amp;IFERROR(_xlfn.MAXIFS(Txn[Transaction Order],Txn[Key],$A897,Txn[Running Units],"&gt;-0.000001",Txn[Running Units],"&lt;0.000001"),0)))</f>
      </c>
      <c r="G897" s="283">
        <f>IF($A897="","",IFERROR(F897/SUMIFS(Txn[Units Purchased or Sold],Txn[Key],$A897,Txn[Transaction Order],"&gt;"&amp;IFERROR(_xlfn.MAXIFS(Txn[Transaction Order],Txn[Key],$A897,Txn[Running Units],"&gt;-0.000001",Txn[Running Units],"&lt;0.000001"),0),Txn[Sell (-1) Buy (1) Fees (0) Dividend (2)],1),0))</f>
      </c>
      <c r="H897" s="283">
        <f>IF($A897="","",SUMIFS(Txn[Sell Proceeds],Txn[Key],$A897,Txn[Transaction Order],"&gt;"&amp;IFERROR(_xlfn.MAXIFS(Txn[Transaction Order],Txn[Key],$A897,Txn[Running Units],"&gt;-0.000001",Txn[Running Units],"&lt;0.000001"),0)))</f>
      </c>
      <c r="I897" s="284" t="str">
        <f>IF($A897="","",IFERROR(INDEX(Prices[Current Price],MATCH($A897,Prices[Key],0)),0))</f>
        <v/>
      </c>
      <c r="J897" s="285" t="str">
        <f>IF($A897="","",IFERROR(INDEX(Prices[FX to SGD],MATCH($A897,Prices[Key],0)),1))</f>
        <v/>
      </c>
      <c r="K897" s="283" t="str">
        <f t="shared" si="125"/>
        <v/>
      </c>
      <c r="L897" s="283" t="str">
        <f t="shared" si="126"/>
        <v/>
      </c>
      <c r="M897" s="283" t="str">
        <f t="shared" si="127"/>
        <v/>
      </c>
      <c r="N897" s="286" t="str">
        <f t="shared" si="128"/>
        <v/>
      </c>
      <c r="O897" t="str">
        <f>IF($A897="","",IFERROR(INDEX(Prices[Category],MATCH($A897,Prices[Key],0)),"Uncategorized"))</f>
        <v/>
      </c>
      <c r="P897" s="287" t="str">
        <f t="shared" si="129"/>
        <v/>
      </c>
      <c r="Q897" s="287" t="str">
        <f t="shared" si="130"/>
        <v/>
      </c>
    </row>
    <row r="898" spans="1:17" ht="15" customHeight="1" x14ac:dyDescent="0.2">
      <c r="A898" s="240" t="str">
        <f>IFERROR(INDEX('All Ticker P&amp;L'!$A$2:$A$1001,MATCH(ROWS($A$2:A898),'All Ticker P&amp;L'!$N$2:$N$1001,0)),"")</f>
        <v/>
      </c>
      <c r="B898" s="240" t="str">
        <f t="shared" ref="B898:B961" si="131">IF($A898="","",LEFT($A898,FIND(":",$A898)-1))</f>
        <v/>
      </c>
      <c r="C898" s="240" t="str">
        <f t="shared" ref="C898:C961" si="132">IF($A898="","",MID($A898,FIND(":",$A898)+1,FIND(":",$A898,FIND(":",$A898)+1)-FIND(":",$A898)-1))</f>
        <v/>
      </c>
      <c r="D898" s="240" t="str">
        <f t="shared" ref="D898:D961" si="133">IF($A898="","",RIGHT($A898,LEN($A898)-FIND(":",$A898,FIND(":",$A898)+1)))</f>
        <v/>
      </c>
      <c r="E898" s="261" t="str">
        <f>IF($A898="","",SUMIFS(Txn[Signed Units],Txn[Key],$A898))</f>
        <v/>
      </c>
      <c r="F898" s="283">
        <f>IF($A898="","",SUMIFS(Txn[Buy Cost],Txn[Key],$A898,Txn[Transaction Order],"&gt;"&amp;IFERROR(_xlfn.MAXIFS(Txn[Transaction Order],Txn[Key],$A898,Txn[Running Units],"&gt;-0.000001",Txn[Running Units],"&lt;0.000001"),0)))</f>
      </c>
      <c r="G898" s="283">
        <f>IF($A898="","",IFERROR(F898/SUMIFS(Txn[Units Purchased or Sold],Txn[Key],$A898,Txn[Transaction Order],"&gt;"&amp;IFERROR(_xlfn.MAXIFS(Txn[Transaction Order],Txn[Key],$A898,Txn[Running Units],"&gt;-0.000001",Txn[Running Units],"&lt;0.000001"),0),Txn[Sell (-1) Buy (1) Fees (0) Dividend (2)],1),0))</f>
      </c>
      <c r="H898" s="283">
        <f>IF($A898="","",SUMIFS(Txn[Sell Proceeds],Txn[Key],$A898,Txn[Transaction Order],"&gt;"&amp;IFERROR(_xlfn.MAXIFS(Txn[Transaction Order],Txn[Key],$A898,Txn[Running Units],"&gt;-0.000001",Txn[Running Units],"&lt;0.000001"),0)))</f>
      </c>
      <c r="I898" s="284" t="str">
        <f>IF($A898="","",IFERROR(INDEX(Prices[Current Price],MATCH($A898,Prices[Key],0)),0))</f>
        <v/>
      </c>
      <c r="J898" s="285" t="str">
        <f>IF($A898="","",IFERROR(INDEX(Prices[FX to SGD],MATCH($A898,Prices[Key],0)),1))</f>
        <v/>
      </c>
      <c r="K898" s="283" t="str">
        <f t="shared" ref="K898:K961" si="134">IF($A898="","",E898*I898)</f>
        <v/>
      </c>
      <c r="L898" s="283" t="str">
        <f t="shared" ref="L898:L961" si="135">IF($A898="","",K898+H898-F898)</f>
        <v/>
      </c>
      <c r="M898" s="283" t="str">
        <f t="shared" ref="M898:M961" si="136">IF($A898="","",L898*J898)</f>
        <v/>
      </c>
      <c r="N898" s="286" t="str">
        <f t="shared" ref="N898:N961" si="137">IF($A898="","",IFERROR(L898/F898,0))</f>
        <v/>
      </c>
      <c r="O898" t="str">
        <f>IF($A898="","",IFERROR(INDEX(Prices[Category],MATCH($A898,Prices[Key],0)),"Uncategorized"))</f>
        <v/>
      </c>
      <c r="P898" s="287" t="str">
        <f t="shared" ref="P898:P961" si="138">IF($A898="","",$K898*$J898)</f>
        <v/>
      </c>
      <c r="Q898" s="287" t="str">
        <f t="shared" ref="Q898:Q961" si="139">IF($A898="","",$M898)</f>
        <v/>
      </c>
    </row>
    <row r="899" spans="1:17" ht="15" customHeight="1" x14ac:dyDescent="0.2">
      <c r="A899" s="240" t="str">
        <f>IFERROR(INDEX('All Ticker P&amp;L'!$A$2:$A$1001,MATCH(ROWS($A$2:A899),'All Ticker P&amp;L'!$N$2:$N$1001,0)),"")</f>
        <v/>
      </c>
      <c r="B899" s="240" t="str">
        <f t="shared" si="131"/>
        <v/>
      </c>
      <c r="C899" s="240" t="str">
        <f t="shared" si="132"/>
        <v/>
      </c>
      <c r="D899" s="240" t="str">
        <f t="shared" si="133"/>
        <v/>
      </c>
      <c r="E899" s="261" t="str">
        <f>IF($A899="","",SUMIFS(Txn[Signed Units],Txn[Key],$A899))</f>
        <v/>
      </c>
      <c r="F899" s="283">
        <f>IF($A899="","",SUMIFS(Txn[Buy Cost],Txn[Key],$A899,Txn[Transaction Order],"&gt;"&amp;IFERROR(_xlfn.MAXIFS(Txn[Transaction Order],Txn[Key],$A899,Txn[Running Units],"&gt;-0.000001",Txn[Running Units],"&lt;0.000001"),0)))</f>
      </c>
      <c r="G899" s="283">
        <f>IF($A899="","",IFERROR(F899/SUMIFS(Txn[Units Purchased or Sold],Txn[Key],$A899,Txn[Transaction Order],"&gt;"&amp;IFERROR(_xlfn.MAXIFS(Txn[Transaction Order],Txn[Key],$A899,Txn[Running Units],"&gt;-0.000001",Txn[Running Units],"&lt;0.000001"),0),Txn[Sell (-1) Buy (1) Fees (0) Dividend (2)],1),0))</f>
      </c>
      <c r="H899" s="283">
        <f>IF($A899="","",SUMIFS(Txn[Sell Proceeds],Txn[Key],$A899,Txn[Transaction Order],"&gt;"&amp;IFERROR(_xlfn.MAXIFS(Txn[Transaction Order],Txn[Key],$A899,Txn[Running Units],"&gt;-0.000001",Txn[Running Units],"&lt;0.000001"),0)))</f>
      </c>
      <c r="I899" s="284" t="str">
        <f>IF($A899="","",IFERROR(INDEX(Prices[Current Price],MATCH($A899,Prices[Key],0)),0))</f>
        <v/>
      </c>
      <c r="J899" s="285" t="str">
        <f>IF($A899="","",IFERROR(INDEX(Prices[FX to SGD],MATCH($A899,Prices[Key],0)),1))</f>
        <v/>
      </c>
      <c r="K899" s="283" t="str">
        <f t="shared" si="134"/>
        <v/>
      </c>
      <c r="L899" s="283" t="str">
        <f t="shared" si="135"/>
        <v/>
      </c>
      <c r="M899" s="283" t="str">
        <f t="shared" si="136"/>
        <v/>
      </c>
      <c r="N899" s="286" t="str">
        <f t="shared" si="137"/>
        <v/>
      </c>
      <c r="O899" t="str">
        <f>IF($A899="","",IFERROR(INDEX(Prices[Category],MATCH($A899,Prices[Key],0)),"Uncategorized"))</f>
        <v/>
      </c>
      <c r="P899" s="287" t="str">
        <f t="shared" si="138"/>
        <v/>
      </c>
      <c r="Q899" s="287" t="str">
        <f t="shared" si="139"/>
        <v/>
      </c>
    </row>
    <row r="900" spans="1:17" ht="15" customHeight="1" x14ac:dyDescent="0.2">
      <c r="A900" s="240" t="str">
        <f>IFERROR(INDEX('All Ticker P&amp;L'!$A$2:$A$1001,MATCH(ROWS($A$2:A900),'All Ticker P&amp;L'!$N$2:$N$1001,0)),"")</f>
        <v/>
      </c>
      <c r="B900" s="240" t="str">
        <f t="shared" si="131"/>
        <v/>
      </c>
      <c r="C900" s="240" t="str">
        <f t="shared" si="132"/>
        <v/>
      </c>
      <c r="D900" s="240" t="str">
        <f t="shared" si="133"/>
        <v/>
      </c>
      <c r="E900" s="261" t="str">
        <f>IF($A900="","",SUMIFS(Txn[Signed Units],Txn[Key],$A900))</f>
        <v/>
      </c>
      <c r="F900" s="283">
        <f>IF($A900="","",SUMIFS(Txn[Buy Cost],Txn[Key],$A900,Txn[Transaction Order],"&gt;"&amp;IFERROR(_xlfn.MAXIFS(Txn[Transaction Order],Txn[Key],$A900,Txn[Running Units],"&gt;-0.000001",Txn[Running Units],"&lt;0.000001"),0)))</f>
      </c>
      <c r="G900" s="283">
        <f>IF($A900="","",IFERROR(F900/SUMIFS(Txn[Units Purchased or Sold],Txn[Key],$A900,Txn[Transaction Order],"&gt;"&amp;IFERROR(_xlfn.MAXIFS(Txn[Transaction Order],Txn[Key],$A900,Txn[Running Units],"&gt;-0.000001",Txn[Running Units],"&lt;0.000001"),0),Txn[Sell (-1) Buy (1) Fees (0) Dividend (2)],1),0))</f>
      </c>
      <c r="H900" s="283">
        <f>IF($A900="","",SUMIFS(Txn[Sell Proceeds],Txn[Key],$A900,Txn[Transaction Order],"&gt;"&amp;IFERROR(_xlfn.MAXIFS(Txn[Transaction Order],Txn[Key],$A900,Txn[Running Units],"&gt;-0.000001",Txn[Running Units],"&lt;0.000001"),0)))</f>
      </c>
      <c r="I900" s="284" t="str">
        <f>IF($A900="","",IFERROR(INDEX(Prices[Current Price],MATCH($A900,Prices[Key],0)),0))</f>
        <v/>
      </c>
      <c r="J900" s="285" t="str">
        <f>IF($A900="","",IFERROR(INDEX(Prices[FX to SGD],MATCH($A900,Prices[Key],0)),1))</f>
        <v/>
      </c>
      <c r="K900" s="283" t="str">
        <f t="shared" si="134"/>
        <v/>
      </c>
      <c r="L900" s="283" t="str">
        <f t="shared" si="135"/>
        <v/>
      </c>
      <c r="M900" s="283" t="str">
        <f t="shared" si="136"/>
        <v/>
      </c>
      <c r="N900" s="286" t="str">
        <f t="shared" si="137"/>
        <v/>
      </c>
      <c r="O900" t="str">
        <f>IF($A900="","",IFERROR(INDEX(Prices[Category],MATCH($A900,Prices[Key],0)),"Uncategorized"))</f>
        <v/>
      </c>
      <c r="P900" s="287" t="str">
        <f t="shared" si="138"/>
        <v/>
      </c>
      <c r="Q900" s="287" t="str">
        <f t="shared" si="139"/>
        <v/>
      </c>
    </row>
    <row r="901" spans="1:17" ht="15" customHeight="1" x14ac:dyDescent="0.2">
      <c r="A901" s="240" t="str">
        <f>IFERROR(INDEX('All Ticker P&amp;L'!$A$2:$A$1001,MATCH(ROWS($A$2:A901),'All Ticker P&amp;L'!$N$2:$N$1001,0)),"")</f>
        <v/>
      </c>
      <c r="B901" s="240" t="str">
        <f t="shared" si="131"/>
        <v/>
      </c>
      <c r="C901" s="240" t="str">
        <f t="shared" si="132"/>
        <v/>
      </c>
      <c r="D901" s="240" t="str">
        <f t="shared" si="133"/>
        <v/>
      </c>
      <c r="E901" s="261" t="str">
        <f>IF($A901="","",SUMIFS(Txn[Signed Units],Txn[Key],$A901))</f>
        <v/>
      </c>
      <c r="F901" s="283">
        <f>IF($A901="","",SUMIFS(Txn[Buy Cost],Txn[Key],$A901,Txn[Transaction Order],"&gt;"&amp;IFERROR(_xlfn.MAXIFS(Txn[Transaction Order],Txn[Key],$A901,Txn[Running Units],"&gt;-0.000001",Txn[Running Units],"&lt;0.000001"),0)))</f>
      </c>
      <c r="G901" s="283">
        <f>IF($A901="","",IFERROR(F901/SUMIFS(Txn[Units Purchased or Sold],Txn[Key],$A901,Txn[Transaction Order],"&gt;"&amp;IFERROR(_xlfn.MAXIFS(Txn[Transaction Order],Txn[Key],$A901,Txn[Running Units],"&gt;-0.000001",Txn[Running Units],"&lt;0.000001"),0),Txn[Sell (-1) Buy (1) Fees (0) Dividend (2)],1),0))</f>
      </c>
      <c r="H901" s="283">
        <f>IF($A901="","",SUMIFS(Txn[Sell Proceeds],Txn[Key],$A901,Txn[Transaction Order],"&gt;"&amp;IFERROR(_xlfn.MAXIFS(Txn[Transaction Order],Txn[Key],$A901,Txn[Running Units],"&gt;-0.000001",Txn[Running Units],"&lt;0.000001"),0)))</f>
      </c>
      <c r="I901" s="284" t="str">
        <f>IF($A901="","",IFERROR(INDEX(Prices[Current Price],MATCH($A901,Prices[Key],0)),0))</f>
        <v/>
      </c>
      <c r="J901" s="285" t="str">
        <f>IF($A901="","",IFERROR(INDEX(Prices[FX to SGD],MATCH($A901,Prices[Key],0)),1))</f>
        <v/>
      </c>
      <c r="K901" s="283" t="str">
        <f t="shared" si="134"/>
        <v/>
      </c>
      <c r="L901" s="283" t="str">
        <f t="shared" si="135"/>
        <v/>
      </c>
      <c r="M901" s="283" t="str">
        <f t="shared" si="136"/>
        <v/>
      </c>
      <c r="N901" s="286" t="str">
        <f t="shared" si="137"/>
        <v/>
      </c>
      <c r="O901" t="str">
        <f>IF($A901="","",IFERROR(INDEX(Prices[Category],MATCH($A901,Prices[Key],0)),"Uncategorized"))</f>
        <v/>
      </c>
      <c r="P901" s="287" t="str">
        <f t="shared" si="138"/>
        <v/>
      </c>
      <c r="Q901" s="287" t="str">
        <f t="shared" si="139"/>
        <v/>
      </c>
    </row>
    <row r="902" spans="1:17" ht="15" customHeight="1" x14ac:dyDescent="0.2">
      <c r="A902" s="240" t="str">
        <f>IFERROR(INDEX('All Ticker P&amp;L'!$A$2:$A$1001,MATCH(ROWS($A$2:A902),'All Ticker P&amp;L'!$N$2:$N$1001,0)),"")</f>
        <v/>
      </c>
      <c r="B902" s="240" t="str">
        <f t="shared" si="131"/>
        <v/>
      </c>
      <c r="C902" s="240" t="str">
        <f t="shared" si="132"/>
        <v/>
      </c>
      <c r="D902" s="240" t="str">
        <f t="shared" si="133"/>
        <v/>
      </c>
      <c r="E902" s="261" t="str">
        <f>IF($A902="","",SUMIFS(Txn[Signed Units],Txn[Key],$A902))</f>
        <v/>
      </c>
      <c r="F902" s="283">
        <f>IF($A902="","",SUMIFS(Txn[Buy Cost],Txn[Key],$A902,Txn[Transaction Order],"&gt;"&amp;IFERROR(_xlfn.MAXIFS(Txn[Transaction Order],Txn[Key],$A902,Txn[Running Units],"&gt;-0.000001",Txn[Running Units],"&lt;0.000001"),0)))</f>
      </c>
      <c r="G902" s="283">
        <f>IF($A902="","",IFERROR(F902/SUMIFS(Txn[Units Purchased or Sold],Txn[Key],$A902,Txn[Transaction Order],"&gt;"&amp;IFERROR(_xlfn.MAXIFS(Txn[Transaction Order],Txn[Key],$A902,Txn[Running Units],"&gt;-0.000001",Txn[Running Units],"&lt;0.000001"),0),Txn[Sell (-1) Buy (1) Fees (0) Dividend (2)],1),0))</f>
      </c>
      <c r="H902" s="283">
        <f>IF($A902="","",SUMIFS(Txn[Sell Proceeds],Txn[Key],$A902,Txn[Transaction Order],"&gt;"&amp;IFERROR(_xlfn.MAXIFS(Txn[Transaction Order],Txn[Key],$A902,Txn[Running Units],"&gt;-0.000001",Txn[Running Units],"&lt;0.000001"),0)))</f>
      </c>
      <c r="I902" s="284" t="str">
        <f>IF($A902="","",IFERROR(INDEX(Prices[Current Price],MATCH($A902,Prices[Key],0)),0))</f>
        <v/>
      </c>
      <c r="J902" s="285" t="str">
        <f>IF($A902="","",IFERROR(INDEX(Prices[FX to SGD],MATCH($A902,Prices[Key],0)),1))</f>
        <v/>
      </c>
      <c r="K902" s="283" t="str">
        <f t="shared" si="134"/>
        <v/>
      </c>
      <c r="L902" s="283" t="str">
        <f t="shared" si="135"/>
        <v/>
      </c>
      <c r="M902" s="283" t="str">
        <f t="shared" si="136"/>
        <v/>
      </c>
      <c r="N902" s="286" t="str">
        <f t="shared" si="137"/>
        <v/>
      </c>
      <c r="O902" t="str">
        <f>IF($A902="","",IFERROR(INDEX(Prices[Category],MATCH($A902,Prices[Key],0)),"Uncategorized"))</f>
        <v/>
      </c>
      <c r="P902" s="287" t="str">
        <f t="shared" si="138"/>
        <v/>
      </c>
      <c r="Q902" s="287" t="str">
        <f t="shared" si="139"/>
        <v/>
      </c>
    </row>
    <row r="903" spans="1:17" ht="15" customHeight="1" x14ac:dyDescent="0.2">
      <c r="A903" s="240" t="str">
        <f>IFERROR(INDEX('All Ticker P&amp;L'!$A$2:$A$1001,MATCH(ROWS($A$2:A903),'All Ticker P&amp;L'!$N$2:$N$1001,0)),"")</f>
        <v/>
      </c>
      <c r="B903" s="240" t="str">
        <f t="shared" si="131"/>
        <v/>
      </c>
      <c r="C903" s="240" t="str">
        <f t="shared" si="132"/>
        <v/>
      </c>
      <c r="D903" s="240" t="str">
        <f t="shared" si="133"/>
        <v/>
      </c>
      <c r="E903" s="261" t="str">
        <f>IF($A903="","",SUMIFS(Txn[Signed Units],Txn[Key],$A903))</f>
        <v/>
      </c>
      <c r="F903" s="283">
        <f>IF($A903="","",SUMIFS(Txn[Buy Cost],Txn[Key],$A903,Txn[Transaction Order],"&gt;"&amp;IFERROR(_xlfn.MAXIFS(Txn[Transaction Order],Txn[Key],$A903,Txn[Running Units],"&gt;-0.000001",Txn[Running Units],"&lt;0.000001"),0)))</f>
      </c>
      <c r="G903" s="283">
        <f>IF($A903="","",IFERROR(F903/SUMIFS(Txn[Units Purchased or Sold],Txn[Key],$A903,Txn[Transaction Order],"&gt;"&amp;IFERROR(_xlfn.MAXIFS(Txn[Transaction Order],Txn[Key],$A903,Txn[Running Units],"&gt;-0.000001",Txn[Running Units],"&lt;0.000001"),0),Txn[Sell (-1) Buy (1) Fees (0) Dividend (2)],1),0))</f>
      </c>
      <c r="H903" s="283">
        <f>IF($A903="","",SUMIFS(Txn[Sell Proceeds],Txn[Key],$A903,Txn[Transaction Order],"&gt;"&amp;IFERROR(_xlfn.MAXIFS(Txn[Transaction Order],Txn[Key],$A903,Txn[Running Units],"&gt;-0.000001",Txn[Running Units],"&lt;0.000001"),0)))</f>
      </c>
      <c r="I903" s="284" t="str">
        <f>IF($A903="","",IFERROR(INDEX(Prices[Current Price],MATCH($A903,Prices[Key],0)),0))</f>
        <v/>
      </c>
      <c r="J903" s="285" t="str">
        <f>IF($A903="","",IFERROR(INDEX(Prices[FX to SGD],MATCH($A903,Prices[Key],0)),1))</f>
        <v/>
      </c>
      <c r="K903" s="283" t="str">
        <f t="shared" si="134"/>
        <v/>
      </c>
      <c r="L903" s="283" t="str">
        <f t="shared" si="135"/>
        <v/>
      </c>
      <c r="M903" s="283" t="str">
        <f t="shared" si="136"/>
        <v/>
      </c>
      <c r="N903" s="286" t="str">
        <f t="shared" si="137"/>
        <v/>
      </c>
      <c r="O903" t="str">
        <f>IF($A903="","",IFERROR(INDEX(Prices[Category],MATCH($A903,Prices[Key],0)),"Uncategorized"))</f>
        <v/>
      </c>
      <c r="P903" s="287" t="str">
        <f t="shared" si="138"/>
        <v/>
      </c>
      <c r="Q903" s="287" t="str">
        <f t="shared" si="139"/>
        <v/>
      </c>
    </row>
    <row r="904" spans="1:17" ht="15" customHeight="1" x14ac:dyDescent="0.2">
      <c r="A904" s="240" t="str">
        <f>IFERROR(INDEX('All Ticker P&amp;L'!$A$2:$A$1001,MATCH(ROWS($A$2:A904),'All Ticker P&amp;L'!$N$2:$N$1001,0)),"")</f>
        <v/>
      </c>
      <c r="B904" s="240" t="str">
        <f t="shared" si="131"/>
        <v/>
      </c>
      <c r="C904" s="240" t="str">
        <f t="shared" si="132"/>
        <v/>
      </c>
      <c r="D904" s="240" t="str">
        <f t="shared" si="133"/>
        <v/>
      </c>
      <c r="E904" s="261" t="str">
        <f>IF($A904="","",SUMIFS(Txn[Signed Units],Txn[Key],$A904))</f>
        <v/>
      </c>
      <c r="F904" s="283">
        <f>IF($A904="","",SUMIFS(Txn[Buy Cost],Txn[Key],$A904,Txn[Transaction Order],"&gt;"&amp;IFERROR(_xlfn.MAXIFS(Txn[Transaction Order],Txn[Key],$A904,Txn[Running Units],"&gt;-0.000001",Txn[Running Units],"&lt;0.000001"),0)))</f>
      </c>
      <c r="G904" s="283">
        <f>IF($A904="","",IFERROR(F904/SUMIFS(Txn[Units Purchased or Sold],Txn[Key],$A904,Txn[Transaction Order],"&gt;"&amp;IFERROR(_xlfn.MAXIFS(Txn[Transaction Order],Txn[Key],$A904,Txn[Running Units],"&gt;-0.000001",Txn[Running Units],"&lt;0.000001"),0),Txn[Sell (-1) Buy (1) Fees (0) Dividend (2)],1),0))</f>
      </c>
      <c r="H904" s="283">
        <f>IF($A904="","",SUMIFS(Txn[Sell Proceeds],Txn[Key],$A904,Txn[Transaction Order],"&gt;"&amp;IFERROR(_xlfn.MAXIFS(Txn[Transaction Order],Txn[Key],$A904,Txn[Running Units],"&gt;-0.000001",Txn[Running Units],"&lt;0.000001"),0)))</f>
      </c>
      <c r="I904" s="284" t="str">
        <f>IF($A904="","",IFERROR(INDEX(Prices[Current Price],MATCH($A904,Prices[Key],0)),0))</f>
        <v/>
      </c>
      <c r="J904" s="285" t="str">
        <f>IF($A904="","",IFERROR(INDEX(Prices[FX to SGD],MATCH($A904,Prices[Key],0)),1))</f>
        <v/>
      </c>
      <c r="K904" s="283" t="str">
        <f t="shared" si="134"/>
        <v/>
      </c>
      <c r="L904" s="283" t="str">
        <f t="shared" si="135"/>
        <v/>
      </c>
      <c r="M904" s="283" t="str">
        <f t="shared" si="136"/>
        <v/>
      </c>
      <c r="N904" s="286" t="str">
        <f t="shared" si="137"/>
        <v/>
      </c>
      <c r="O904" t="str">
        <f>IF($A904="","",IFERROR(INDEX(Prices[Category],MATCH($A904,Prices[Key],0)),"Uncategorized"))</f>
        <v/>
      </c>
      <c r="P904" s="287" t="str">
        <f t="shared" si="138"/>
        <v/>
      </c>
      <c r="Q904" s="287" t="str">
        <f t="shared" si="139"/>
        <v/>
      </c>
    </row>
    <row r="905" spans="1:17" ht="15" customHeight="1" x14ac:dyDescent="0.2">
      <c r="A905" s="240" t="str">
        <f>IFERROR(INDEX('All Ticker P&amp;L'!$A$2:$A$1001,MATCH(ROWS($A$2:A905),'All Ticker P&amp;L'!$N$2:$N$1001,0)),"")</f>
        <v/>
      </c>
      <c r="B905" s="240" t="str">
        <f t="shared" si="131"/>
        <v/>
      </c>
      <c r="C905" s="240" t="str">
        <f t="shared" si="132"/>
        <v/>
      </c>
      <c r="D905" s="240" t="str">
        <f t="shared" si="133"/>
        <v/>
      </c>
      <c r="E905" s="261" t="str">
        <f>IF($A905="","",SUMIFS(Txn[Signed Units],Txn[Key],$A905))</f>
        <v/>
      </c>
      <c r="F905" s="283">
        <f>IF($A905="","",SUMIFS(Txn[Buy Cost],Txn[Key],$A905,Txn[Transaction Order],"&gt;"&amp;IFERROR(_xlfn.MAXIFS(Txn[Transaction Order],Txn[Key],$A905,Txn[Running Units],"&gt;-0.000001",Txn[Running Units],"&lt;0.000001"),0)))</f>
      </c>
      <c r="G905" s="283">
        <f>IF($A905="","",IFERROR(F905/SUMIFS(Txn[Units Purchased or Sold],Txn[Key],$A905,Txn[Transaction Order],"&gt;"&amp;IFERROR(_xlfn.MAXIFS(Txn[Transaction Order],Txn[Key],$A905,Txn[Running Units],"&gt;-0.000001",Txn[Running Units],"&lt;0.000001"),0),Txn[Sell (-1) Buy (1) Fees (0) Dividend (2)],1),0))</f>
      </c>
      <c r="H905" s="283">
        <f>IF($A905="","",SUMIFS(Txn[Sell Proceeds],Txn[Key],$A905,Txn[Transaction Order],"&gt;"&amp;IFERROR(_xlfn.MAXIFS(Txn[Transaction Order],Txn[Key],$A905,Txn[Running Units],"&gt;-0.000001",Txn[Running Units],"&lt;0.000001"),0)))</f>
      </c>
      <c r="I905" s="284" t="str">
        <f>IF($A905="","",IFERROR(INDEX(Prices[Current Price],MATCH($A905,Prices[Key],0)),0))</f>
        <v/>
      </c>
      <c r="J905" s="285" t="str">
        <f>IF($A905="","",IFERROR(INDEX(Prices[FX to SGD],MATCH($A905,Prices[Key],0)),1))</f>
        <v/>
      </c>
      <c r="K905" s="283" t="str">
        <f t="shared" si="134"/>
        <v/>
      </c>
      <c r="L905" s="283" t="str">
        <f t="shared" si="135"/>
        <v/>
      </c>
      <c r="M905" s="283" t="str">
        <f t="shared" si="136"/>
        <v/>
      </c>
      <c r="N905" s="286" t="str">
        <f t="shared" si="137"/>
        <v/>
      </c>
      <c r="O905" t="str">
        <f>IF($A905="","",IFERROR(INDEX(Prices[Category],MATCH($A905,Prices[Key],0)),"Uncategorized"))</f>
        <v/>
      </c>
      <c r="P905" s="287" t="str">
        <f t="shared" si="138"/>
        <v/>
      </c>
      <c r="Q905" s="287" t="str">
        <f t="shared" si="139"/>
        <v/>
      </c>
    </row>
    <row r="906" spans="1:17" ht="15" customHeight="1" x14ac:dyDescent="0.2">
      <c r="A906" s="240" t="str">
        <f>IFERROR(INDEX('All Ticker P&amp;L'!$A$2:$A$1001,MATCH(ROWS($A$2:A906),'All Ticker P&amp;L'!$N$2:$N$1001,0)),"")</f>
        <v/>
      </c>
      <c r="B906" s="240" t="str">
        <f t="shared" si="131"/>
        <v/>
      </c>
      <c r="C906" s="240" t="str">
        <f t="shared" si="132"/>
        <v/>
      </c>
      <c r="D906" s="240" t="str">
        <f t="shared" si="133"/>
        <v/>
      </c>
      <c r="E906" s="261" t="str">
        <f>IF($A906="","",SUMIFS(Txn[Signed Units],Txn[Key],$A906))</f>
        <v/>
      </c>
      <c r="F906" s="283">
        <f>IF($A906="","",SUMIFS(Txn[Buy Cost],Txn[Key],$A906,Txn[Transaction Order],"&gt;"&amp;IFERROR(_xlfn.MAXIFS(Txn[Transaction Order],Txn[Key],$A906,Txn[Running Units],"&gt;-0.000001",Txn[Running Units],"&lt;0.000001"),0)))</f>
      </c>
      <c r="G906" s="283">
        <f>IF($A906="","",IFERROR(F906/SUMIFS(Txn[Units Purchased or Sold],Txn[Key],$A906,Txn[Transaction Order],"&gt;"&amp;IFERROR(_xlfn.MAXIFS(Txn[Transaction Order],Txn[Key],$A906,Txn[Running Units],"&gt;-0.000001",Txn[Running Units],"&lt;0.000001"),0),Txn[Sell (-1) Buy (1) Fees (0) Dividend (2)],1),0))</f>
      </c>
      <c r="H906" s="283">
        <f>IF($A906="","",SUMIFS(Txn[Sell Proceeds],Txn[Key],$A906,Txn[Transaction Order],"&gt;"&amp;IFERROR(_xlfn.MAXIFS(Txn[Transaction Order],Txn[Key],$A906,Txn[Running Units],"&gt;-0.000001",Txn[Running Units],"&lt;0.000001"),0)))</f>
      </c>
      <c r="I906" s="284" t="str">
        <f>IF($A906="","",IFERROR(INDEX(Prices[Current Price],MATCH($A906,Prices[Key],0)),0))</f>
        <v/>
      </c>
      <c r="J906" s="285" t="str">
        <f>IF($A906="","",IFERROR(INDEX(Prices[FX to SGD],MATCH($A906,Prices[Key],0)),1))</f>
        <v/>
      </c>
      <c r="K906" s="283" t="str">
        <f t="shared" si="134"/>
        <v/>
      </c>
      <c r="L906" s="283" t="str">
        <f t="shared" si="135"/>
        <v/>
      </c>
      <c r="M906" s="283" t="str">
        <f t="shared" si="136"/>
        <v/>
      </c>
      <c r="N906" s="286" t="str">
        <f t="shared" si="137"/>
        <v/>
      </c>
      <c r="O906" t="str">
        <f>IF($A906="","",IFERROR(INDEX(Prices[Category],MATCH($A906,Prices[Key],0)),"Uncategorized"))</f>
        <v/>
      </c>
      <c r="P906" s="287" t="str">
        <f t="shared" si="138"/>
        <v/>
      </c>
      <c r="Q906" s="287" t="str">
        <f t="shared" si="139"/>
        <v/>
      </c>
    </row>
    <row r="907" spans="1:17" ht="15" customHeight="1" x14ac:dyDescent="0.2">
      <c r="A907" s="240" t="str">
        <f>IFERROR(INDEX('All Ticker P&amp;L'!$A$2:$A$1001,MATCH(ROWS($A$2:A907),'All Ticker P&amp;L'!$N$2:$N$1001,0)),"")</f>
        <v/>
      </c>
      <c r="B907" s="240" t="str">
        <f t="shared" si="131"/>
        <v/>
      </c>
      <c r="C907" s="240" t="str">
        <f t="shared" si="132"/>
        <v/>
      </c>
      <c r="D907" s="240" t="str">
        <f t="shared" si="133"/>
        <v/>
      </c>
      <c r="E907" s="261" t="str">
        <f>IF($A907="","",SUMIFS(Txn[Signed Units],Txn[Key],$A907))</f>
        <v/>
      </c>
      <c r="F907" s="283">
        <f>IF($A907="","",SUMIFS(Txn[Buy Cost],Txn[Key],$A907,Txn[Transaction Order],"&gt;"&amp;IFERROR(_xlfn.MAXIFS(Txn[Transaction Order],Txn[Key],$A907,Txn[Running Units],"&gt;-0.000001",Txn[Running Units],"&lt;0.000001"),0)))</f>
      </c>
      <c r="G907" s="283">
        <f>IF($A907="","",IFERROR(F907/SUMIFS(Txn[Units Purchased or Sold],Txn[Key],$A907,Txn[Transaction Order],"&gt;"&amp;IFERROR(_xlfn.MAXIFS(Txn[Transaction Order],Txn[Key],$A907,Txn[Running Units],"&gt;-0.000001",Txn[Running Units],"&lt;0.000001"),0),Txn[Sell (-1) Buy (1) Fees (0) Dividend (2)],1),0))</f>
      </c>
      <c r="H907" s="283">
        <f>IF($A907="","",SUMIFS(Txn[Sell Proceeds],Txn[Key],$A907,Txn[Transaction Order],"&gt;"&amp;IFERROR(_xlfn.MAXIFS(Txn[Transaction Order],Txn[Key],$A907,Txn[Running Units],"&gt;-0.000001",Txn[Running Units],"&lt;0.000001"),0)))</f>
      </c>
      <c r="I907" s="284" t="str">
        <f>IF($A907="","",IFERROR(INDEX(Prices[Current Price],MATCH($A907,Prices[Key],0)),0))</f>
        <v/>
      </c>
      <c r="J907" s="285" t="str">
        <f>IF($A907="","",IFERROR(INDEX(Prices[FX to SGD],MATCH($A907,Prices[Key],0)),1))</f>
        <v/>
      </c>
      <c r="K907" s="283" t="str">
        <f t="shared" si="134"/>
        <v/>
      </c>
      <c r="L907" s="283" t="str">
        <f t="shared" si="135"/>
        <v/>
      </c>
      <c r="M907" s="283" t="str">
        <f t="shared" si="136"/>
        <v/>
      </c>
      <c r="N907" s="286" t="str">
        <f t="shared" si="137"/>
        <v/>
      </c>
      <c r="O907" t="str">
        <f>IF($A907="","",IFERROR(INDEX(Prices[Category],MATCH($A907,Prices[Key],0)),"Uncategorized"))</f>
        <v/>
      </c>
      <c r="P907" s="287" t="str">
        <f t="shared" si="138"/>
        <v/>
      </c>
      <c r="Q907" s="287" t="str">
        <f t="shared" si="139"/>
        <v/>
      </c>
    </row>
    <row r="908" spans="1:17" ht="15" customHeight="1" x14ac:dyDescent="0.2">
      <c r="A908" s="240" t="str">
        <f>IFERROR(INDEX('All Ticker P&amp;L'!$A$2:$A$1001,MATCH(ROWS($A$2:A908),'All Ticker P&amp;L'!$N$2:$N$1001,0)),"")</f>
        <v/>
      </c>
      <c r="B908" s="240" t="str">
        <f t="shared" si="131"/>
        <v/>
      </c>
      <c r="C908" s="240" t="str">
        <f t="shared" si="132"/>
        <v/>
      </c>
      <c r="D908" s="240" t="str">
        <f t="shared" si="133"/>
        <v/>
      </c>
      <c r="E908" s="261" t="str">
        <f>IF($A908="","",SUMIFS(Txn[Signed Units],Txn[Key],$A908))</f>
        <v/>
      </c>
      <c r="F908" s="283">
        <f>IF($A908="","",SUMIFS(Txn[Buy Cost],Txn[Key],$A908,Txn[Transaction Order],"&gt;"&amp;IFERROR(_xlfn.MAXIFS(Txn[Transaction Order],Txn[Key],$A908,Txn[Running Units],"&gt;-0.000001",Txn[Running Units],"&lt;0.000001"),0)))</f>
      </c>
      <c r="G908" s="283">
        <f>IF($A908="","",IFERROR(F908/SUMIFS(Txn[Units Purchased or Sold],Txn[Key],$A908,Txn[Transaction Order],"&gt;"&amp;IFERROR(_xlfn.MAXIFS(Txn[Transaction Order],Txn[Key],$A908,Txn[Running Units],"&gt;-0.000001",Txn[Running Units],"&lt;0.000001"),0),Txn[Sell (-1) Buy (1) Fees (0) Dividend (2)],1),0))</f>
      </c>
      <c r="H908" s="283">
        <f>IF($A908="","",SUMIFS(Txn[Sell Proceeds],Txn[Key],$A908,Txn[Transaction Order],"&gt;"&amp;IFERROR(_xlfn.MAXIFS(Txn[Transaction Order],Txn[Key],$A908,Txn[Running Units],"&gt;-0.000001",Txn[Running Units],"&lt;0.000001"),0)))</f>
      </c>
      <c r="I908" s="284" t="str">
        <f>IF($A908="","",IFERROR(INDEX(Prices[Current Price],MATCH($A908,Prices[Key],0)),0))</f>
        <v/>
      </c>
      <c r="J908" s="285" t="str">
        <f>IF($A908="","",IFERROR(INDEX(Prices[FX to SGD],MATCH($A908,Prices[Key],0)),1))</f>
        <v/>
      </c>
      <c r="K908" s="283" t="str">
        <f t="shared" si="134"/>
        <v/>
      </c>
      <c r="L908" s="283" t="str">
        <f t="shared" si="135"/>
        <v/>
      </c>
      <c r="M908" s="283" t="str">
        <f t="shared" si="136"/>
        <v/>
      </c>
      <c r="N908" s="286" t="str">
        <f t="shared" si="137"/>
        <v/>
      </c>
      <c r="O908" t="str">
        <f>IF($A908="","",IFERROR(INDEX(Prices[Category],MATCH($A908,Prices[Key],0)),"Uncategorized"))</f>
        <v/>
      </c>
      <c r="P908" s="287" t="str">
        <f t="shared" si="138"/>
        <v/>
      </c>
      <c r="Q908" s="287" t="str">
        <f t="shared" si="139"/>
        <v/>
      </c>
    </row>
    <row r="909" spans="1:17" ht="15" customHeight="1" x14ac:dyDescent="0.2">
      <c r="A909" s="240" t="str">
        <f>IFERROR(INDEX('All Ticker P&amp;L'!$A$2:$A$1001,MATCH(ROWS($A$2:A909),'All Ticker P&amp;L'!$N$2:$N$1001,0)),"")</f>
        <v/>
      </c>
      <c r="B909" s="240" t="str">
        <f t="shared" si="131"/>
        <v/>
      </c>
      <c r="C909" s="240" t="str">
        <f t="shared" si="132"/>
        <v/>
      </c>
      <c r="D909" s="240" t="str">
        <f t="shared" si="133"/>
        <v/>
      </c>
      <c r="E909" s="261" t="str">
        <f>IF($A909="","",SUMIFS(Txn[Signed Units],Txn[Key],$A909))</f>
        <v/>
      </c>
      <c r="F909" s="283">
        <f>IF($A909="","",SUMIFS(Txn[Buy Cost],Txn[Key],$A909,Txn[Transaction Order],"&gt;"&amp;IFERROR(_xlfn.MAXIFS(Txn[Transaction Order],Txn[Key],$A909,Txn[Running Units],"&gt;-0.000001",Txn[Running Units],"&lt;0.000001"),0)))</f>
      </c>
      <c r="G909" s="283">
        <f>IF($A909="","",IFERROR(F909/SUMIFS(Txn[Units Purchased or Sold],Txn[Key],$A909,Txn[Transaction Order],"&gt;"&amp;IFERROR(_xlfn.MAXIFS(Txn[Transaction Order],Txn[Key],$A909,Txn[Running Units],"&gt;-0.000001",Txn[Running Units],"&lt;0.000001"),0),Txn[Sell (-1) Buy (1) Fees (0) Dividend (2)],1),0))</f>
      </c>
      <c r="H909" s="283">
        <f>IF($A909="","",SUMIFS(Txn[Sell Proceeds],Txn[Key],$A909,Txn[Transaction Order],"&gt;"&amp;IFERROR(_xlfn.MAXIFS(Txn[Transaction Order],Txn[Key],$A909,Txn[Running Units],"&gt;-0.000001",Txn[Running Units],"&lt;0.000001"),0)))</f>
      </c>
      <c r="I909" s="284" t="str">
        <f>IF($A909="","",IFERROR(INDEX(Prices[Current Price],MATCH($A909,Prices[Key],0)),0))</f>
        <v/>
      </c>
      <c r="J909" s="285" t="str">
        <f>IF($A909="","",IFERROR(INDEX(Prices[FX to SGD],MATCH($A909,Prices[Key],0)),1))</f>
        <v/>
      </c>
      <c r="K909" s="283" t="str">
        <f t="shared" si="134"/>
        <v/>
      </c>
      <c r="L909" s="283" t="str">
        <f t="shared" si="135"/>
        <v/>
      </c>
      <c r="M909" s="283" t="str">
        <f t="shared" si="136"/>
        <v/>
      </c>
      <c r="N909" s="286" t="str">
        <f t="shared" si="137"/>
        <v/>
      </c>
      <c r="O909" t="str">
        <f>IF($A909="","",IFERROR(INDEX(Prices[Category],MATCH($A909,Prices[Key],0)),"Uncategorized"))</f>
        <v/>
      </c>
      <c r="P909" s="287" t="str">
        <f t="shared" si="138"/>
        <v/>
      </c>
      <c r="Q909" s="287" t="str">
        <f t="shared" si="139"/>
        <v/>
      </c>
    </row>
    <row r="910" spans="1:17" ht="15" customHeight="1" x14ac:dyDescent="0.2">
      <c r="A910" s="240" t="str">
        <f>IFERROR(INDEX('All Ticker P&amp;L'!$A$2:$A$1001,MATCH(ROWS($A$2:A910),'All Ticker P&amp;L'!$N$2:$N$1001,0)),"")</f>
        <v/>
      </c>
      <c r="B910" s="240" t="str">
        <f t="shared" si="131"/>
        <v/>
      </c>
      <c r="C910" s="240" t="str">
        <f t="shared" si="132"/>
        <v/>
      </c>
      <c r="D910" s="240" t="str">
        <f t="shared" si="133"/>
        <v/>
      </c>
      <c r="E910" s="261" t="str">
        <f>IF($A910="","",SUMIFS(Txn[Signed Units],Txn[Key],$A910))</f>
        <v/>
      </c>
      <c r="F910" s="283">
        <f>IF($A910="","",SUMIFS(Txn[Buy Cost],Txn[Key],$A910,Txn[Transaction Order],"&gt;"&amp;IFERROR(_xlfn.MAXIFS(Txn[Transaction Order],Txn[Key],$A910,Txn[Running Units],"&gt;-0.000001",Txn[Running Units],"&lt;0.000001"),0)))</f>
      </c>
      <c r="G910" s="283">
        <f>IF($A910="","",IFERROR(F910/SUMIFS(Txn[Units Purchased or Sold],Txn[Key],$A910,Txn[Transaction Order],"&gt;"&amp;IFERROR(_xlfn.MAXIFS(Txn[Transaction Order],Txn[Key],$A910,Txn[Running Units],"&gt;-0.000001",Txn[Running Units],"&lt;0.000001"),0),Txn[Sell (-1) Buy (1) Fees (0) Dividend (2)],1),0))</f>
      </c>
      <c r="H910" s="283">
        <f>IF($A910="","",SUMIFS(Txn[Sell Proceeds],Txn[Key],$A910,Txn[Transaction Order],"&gt;"&amp;IFERROR(_xlfn.MAXIFS(Txn[Transaction Order],Txn[Key],$A910,Txn[Running Units],"&gt;-0.000001",Txn[Running Units],"&lt;0.000001"),0)))</f>
      </c>
      <c r="I910" s="284" t="str">
        <f>IF($A910="","",IFERROR(INDEX(Prices[Current Price],MATCH($A910,Prices[Key],0)),0))</f>
        <v/>
      </c>
      <c r="J910" s="285" t="str">
        <f>IF($A910="","",IFERROR(INDEX(Prices[FX to SGD],MATCH($A910,Prices[Key],0)),1))</f>
        <v/>
      </c>
      <c r="K910" s="283" t="str">
        <f t="shared" si="134"/>
        <v/>
      </c>
      <c r="L910" s="283" t="str">
        <f t="shared" si="135"/>
        <v/>
      </c>
      <c r="M910" s="283" t="str">
        <f t="shared" si="136"/>
        <v/>
      </c>
      <c r="N910" s="286" t="str">
        <f t="shared" si="137"/>
        <v/>
      </c>
      <c r="O910" t="str">
        <f>IF($A910="","",IFERROR(INDEX(Prices[Category],MATCH($A910,Prices[Key],0)),"Uncategorized"))</f>
        <v/>
      </c>
      <c r="P910" s="287" t="str">
        <f t="shared" si="138"/>
        <v/>
      </c>
      <c r="Q910" s="287" t="str">
        <f t="shared" si="139"/>
        <v/>
      </c>
    </row>
    <row r="911" spans="1:17" ht="15" customHeight="1" x14ac:dyDescent="0.2">
      <c r="A911" s="240" t="str">
        <f>IFERROR(INDEX('All Ticker P&amp;L'!$A$2:$A$1001,MATCH(ROWS($A$2:A911),'All Ticker P&amp;L'!$N$2:$N$1001,0)),"")</f>
        <v/>
      </c>
      <c r="B911" s="240" t="str">
        <f t="shared" si="131"/>
        <v/>
      </c>
      <c r="C911" s="240" t="str">
        <f t="shared" si="132"/>
        <v/>
      </c>
      <c r="D911" s="240" t="str">
        <f t="shared" si="133"/>
        <v/>
      </c>
      <c r="E911" s="261" t="str">
        <f>IF($A911="","",SUMIFS(Txn[Signed Units],Txn[Key],$A911))</f>
        <v/>
      </c>
      <c r="F911" s="283">
        <f>IF($A911="","",SUMIFS(Txn[Buy Cost],Txn[Key],$A911,Txn[Transaction Order],"&gt;"&amp;IFERROR(_xlfn.MAXIFS(Txn[Transaction Order],Txn[Key],$A911,Txn[Running Units],"&gt;-0.000001",Txn[Running Units],"&lt;0.000001"),0)))</f>
      </c>
      <c r="G911" s="283">
        <f>IF($A911="","",IFERROR(F911/SUMIFS(Txn[Units Purchased or Sold],Txn[Key],$A911,Txn[Transaction Order],"&gt;"&amp;IFERROR(_xlfn.MAXIFS(Txn[Transaction Order],Txn[Key],$A911,Txn[Running Units],"&gt;-0.000001",Txn[Running Units],"&lt;0.000001"),0),Txn[Sell (-1) Buy (1) Fees (0) Dividend (2)],1),0))</f>
      </c>
      <c r="H911" s="283">
        <f>IF($A911="","",SUMIFS(Txn[Sell Proceeds],Txn[Key],$A911,Txn[Transaction Order],"&gt;"&amp;IFERROR(_xlfn.MAXIFS(Txn[Transaction Order],Txn[Key],$A911,Txn[Running Units],"&gt;-0.000001",Txn[Running Units],"&lt;0.000001"),0)))</f>
      </c>
      <c r="I911" s="284" t="str">
        <f>IF($A911="","",IFERROR(INDEX(Prices[Current Price],MATCH($A911,Prices[Key],0)),0))</f>
        <v/>
      </c>
      <c r="J911" s="285" t="str">
        <f>IF($A911="","",IFERROR(INDEX(Prices[FX to SGD],MATCH($A911,Prices[Key],0)),1))</f>
        <v/>
      </c>
      <c r="K911" s="283" t="str">
        <f t="shared" si="134"/>
        <v/>
      </c>
      <c r="L911" s="283" t="str">
        <f t="shared" si="135"/>
        <v/>
      </c>
      <c r="M911" s="283" t="str">
        <f t="shared" si="136"/>
        <v/>
      </c>
      <c r="N911" s="286" t="str">
        <f t="shared" si="137"/>
        <v/>
      </c>
      <c r="O911" t="str">
        <f>IF($A911="","",IFERROR(INDEX(Prices[Category],MATCH($A911,Prices[Key],0)),"Uncategorized"))</f>
        <v/>
      </c>
      <c r="P911" s="287" t="str">
        <f t="shared" si="138"/>
        <v/>
      </c>
      <c r="Q911" s="287" t="str">
        <f t="shared" si="139"/>
        <v/>
      </c>
    </row>
    <row r="912" spans="1:17" ht="15" customHeight="1" x14ac:dyDescent="0.2">
      <c r="A912" s="240" t="str">
        <f>IFERROR(INDEX('All Ticker P&amp;L'!$A$2:$A$1001,MATCH(ROWS($A$2:A912),'All Ticker P&amp;L'!$N$2:$N$1001,0)),"")</f>
        <v/>
      </c>
      <c r="B912" s="240" t="str">
        <f t="shared" si="131"/>
        <v/>
      </c>
      <c r="C912" s="240" t="str">
        <f t="shared" si="132"/>
        <v/>
      </c>
      <c r="D912" s="240" t="str">
        <f t="shared" si="133"/>
        <v/>
      </c>
      <c r="E912" s="261" t="str">
        <f>IF($A912="","",SUMIFS(Txn[Signed Units],Txn[Key],$A912))</f>
        <v/>
      </c>
      <c r="F912" s="283">
        <f>IF($A912="","",SUMIFS(Txn[Buy Cost],Txn[Key],$A912,Txn[Transaction Order],"&gt;"&amp;IFERROR(_xlfn.MAXIFS(Txn[Transaction Order],Txn[Key],$A912,Txn[Running Units],"&gt;-0.000001",Txn[Running Units],"&lt;0.000001"),0)))</f>
      </c>
      <c r="G912" s="283">
        <f>IF($A912="","",IFERROR(F912/SUMIFS(Txn[Units Purchased or Sold],Txn[Key],$A912,Txn[Transaction Order],"&gt;"&amp;IFERROR(_xlfn.MAXIFS(Txn[Transaction Order],Txn[Key],$A912,Txn[Running Units],"&gt;-0.000001",Txn[Running Units],"&lt;0.000001"),0),Txn[Sell (-1) Buy (1) Fees (0) Dividend (2)],1),0))</f>
      </c>
      <c r="H912" s="283">
        <f>IF($A912="","",SUMIFS(Txn[Sell Proceeds],Txn[Key],$A912,Txn[Transaction Order],"&gt;"&amp;IFERROR(_xlfn.MAXIFS(Txn[Transaction Order],Txn[Key],$A912,Txn[Running Units],"&gt;-0.000001",Txn[Running Units],"&lt;0.000001"),0)))</f>
      </c>
      <c r="I912" s="284" t="str">
        <f>IF($A912="","",IFERROR(INDEX(Prices[Current Price],MATCH($A912,Prices[Key],0)),0))</f>
        <v/>
      </c>
      <c r="J912" s="285" t="str">
        <f>IF($A912="","",IFERROR(INDEX(Prices[FX to SGD],MATCH($A912,Prices[Key],0)),1))</f>
        <v/>
      </c>
      <c r="K912" s="283" t="str">
        <f t="shared" si="134"/>
        <v/>
      </c>
      <c r="L912" s="283" t="str">
        <f t="shared" si="135"/>
        <v/>
      </c>
      <c r="M912" s="283" t="str">
        <f t="shared" si="136"/>
        <v/>
      </c>
      <c r="N912" s="286" t="str">
        <f t="shared" si="137"/>
        <v/>
      </c>
      <c r="O912" t="str">
        <f>IF($A912="","",IFERROR(INDEX(Prices[Category],MATCH($A912,Prices[Key],0)),"Uncategorized"))</f>
        <v/>
      </c>
      <c r="P912" s="287" t="str">
        <f t="shared" si="138"/>
        <v/>
      </c>
      <c r="Q912" s="287" t="str">
        <f t="shared" si="139"/>
        <v/>
      </c>
    </row>
    <row r="913" spans="1:17" ht="15" customHeight="1" x14ac:dyDescent="0.2">
      <c r="A913" s="240" t="str">
        <f>IFERROR(INDEX('All Ticker P&amp;L'!$A$2:$A$1001,MATCH(ROWS($A$2:A913),'All Ticker P&amp;L'!$N$2:$N$1001,0)),"")</f>
        <v/>
      </c>
      <c r="B913" s="240" t="str">
        <f t="shared" si="131"/>
        <v/>
      </c>
      <c r="C913" s="240" t="str">
        <f t="shared" si="132"/>
        <v/>
      </c>
      <c r="D913" s="240" t="str">
        <f t="shared" si="133"/>
        <v/>
      </c>
      <c r="E913" s="261" t="str">
        <f>IF($A913="","",SUMIFS(Txn[Signed Units],Txn[Key],$A913))</f>
        <v/>
      </c>
      <c r="F913" s="283">
        <f>IF($A913="","",SUMIFS(Txn[Buy Cost],Txn[Key],$A913,Txn[Transaction Order],"&gt;"&amp;IFERROR(_xlfn.MAXIFS(Txn[Transaction Order],Txn[Key],$A913,Txn[Running Units],"&gt;-0.000001",Txn[Running Units],"&lt;0.000001"),0)))</f>
      </c>
      <c r="G913" s="283">
        <f>IF($A913="","",IFERROR(F913/SUMIFS(Txn[Units Purchased or Sold],Txn[Key],$A913,Txn[Transaction Order],"&gt;"&amp;IFERROR(_xlfn.MAXIFS(Txn[Transaction Order],Txn[Key],$A913,Txn[Running Units],"&gt;-0.000001",Txn[Running Units],"&lt;0.000001"),0),Txn[Sell (-1) Buy (1) Fees (0) Dividend (2)],1),0))</f>
      </c>
      <c r="H913" s="283">
        <f>IF($A913="","",SUMIFS(Txn[Sell Proceeds],Txn[Key],$A913,Txn[Transaction Order],"&gt;"&amp;IFERROR(_xlfn.MAXIFS(Txn[Transaction Order],Txn[Key],$A913,Txn[Running Units],"&gt;-0.000001",Txn[Running Units],"&lt;0.000001"),0)))</f>
      </c>
      <c r="I913" s="284" t="str">
        <f>IF($A913="","",IFERROR(INDEX(Prices[Current Price],MATCH($A913,Prices[Key],0)),0))</f>
        <v/>
      </c>
      <c r="J913" s="285" t="str">
        <f>IF($A913="","",IFERROR(INDEX(Prices[FX to SGD],MATCH($A913,Prices[Key],0)),1))</f>
        <v/>
      </c>
      <c r="K913" s="283" t="str">
        <f t="shared" si="134"/>
        <v/>
      </c>
      <c r="L913" s="283" t="str">
        <f t="shared" si="135"/>
        <v/>
      </c>
      <c r="M913" s="283" t="str">
        <f t="shared" si="136"/>
        <v/>
      </c>
      <c r="N913" s="286" t="str">
        <f t="shared" si="137"/>
        <v/>
      </c>
      <c r="O913" t="str">
        <f>IF($A913="","",IFERROR(INDEX(Prices[Category],MATCH($A913,Prices[Key],0)),"Uncategorized"))</f>
        <v/>
      </c>
      <c r="P913" s="287" t="str">
        <f t="shared" si="138"/>
        <v/>
      </c>
      <c r="Q913" s="287" t="str">
        <f t="shared" si="139"/>
        <v/>
      </c>
    </row>
    <row r="914" spans="1:17" ht="15" customHeight="1" x14ac:dyDescent="0.2">
      <c r="A914" s="240" t="str">
        <f>IFERROR(INDEX('All Ticker P&amp;L'!$A$2:$A$1001,MATCH(ROWS($A$2:A914),'All Ticker P&amp;L'!$N$2:$N$1001,0)),"")</f>
        <v/>
      </c>
      <c r="B914" s="240" t="str">
        <f t="shared" si="131"/>
        <v/>
      </c>
      <c r="C914" s="240" t="str">
        <f t="shared" si="132"/>
        <v/>
      </c>
      <c r="D914" s="240" t="str">
        <f t="shared" si="133"/>
        <v/>
      </c>
      <c r="E914" s="261" t="str">
        <f>IF($A914="","",SUMIFS(Txn[Signed Units],Txn[Key],$A914))</f>
        <v/>
      </c>
      <c r="F914" s="283">
        <f>IF($A914="","",SUMIFS(Txn[Buy Cost],Txn[Key],$A914,Txn[Transaction Order],"&gt;"&amp;IFERROR(_xlfn.MAXIFS(Txn[Transaction Order],Txn[Key],$A914,Txn[Running Units],"&gt;-0.000001",Txn[Running Units],"&lt;0.000001"),0)))</f>
      </c>
      <c r="G914" s="283">
        <f>IF($A914="","",IFERROR(F914/SUMIFS(Txn[Units Purchased or Sold],Txn[Key],$A914,Txn[Transaction Order],"&gt;"&amp;IFERROR(_xlfn.MAXIFS(Txn[Transaction Order],Txn[Key],$A914,Txn[Running Units],"&gt;-0.000001",Txn[Running Units],"&lt;0.000001"),0),Txn[Sell (-1) Buy (1) Fees (0) Dividend (2)],1),0))</f>
      </c>
      <c r="H914" s="283">
        <f>IF($A914="","",SUMIFS(Txn[Sell Proceeds],Txn[Key],$A914,Txn[Transaction Order],"&gt;"&amp;IFERROR(_xlfn.MAXIFS(Txn[Transaction Order],Txn[Key],$A914,Txn[Running Units],"&gt;-0.000001",Txn[Running Units],"&lt;0.000001"),0)))</f>
      </c>
      <c r="I914" s="284" t="str">
        <f>IF($A914="","",IFERROR(INDEX(Prices[Current Price],MATCH($A914,Prices[Key],0)),0))</f>
        <v/>
      </c>
      <c r="J914" s="285" t="str">
        <f>IF($A914="","",IFERROR(INDEX(Prices[FX to SGD],MATCH($A914,Prices[Key],0)),1))</f>
        <v/>
      </c>
      <c r="K914" s="283" t="str">
        <f t="shared" si="134"/>
        <v/>
      </c>
      <c r="L914" s="283" t="str">
        <f t="shared" si="135"/>
        <v/>
      </c>
      <c r="M914" s="283" t="str">
        <f t="shared" si="136"/>
        <v/>
      </c>
      <c r="N914" s="286" t="str">
        <f t="shared" si="137"/>
        <v/>
      </c>
      <c r="O914" t="str">
        <f>IF($A914="","",IFERROR(INDEX(Prices[Category],MATCH($A914,Prices[Key],0)),"Uncategorized"))</f>
        <v/>
      </c>
      <c r="P914" s="287" t="str">
        <f t="shared" si="138"/>
        <v/>
      </c>
      <c r="Q914" s="287" t="str">
        <f t="shared" si="139"/>
        <v/>
      </c>
    </row>
    <row r="915" spans="1:17" ht="15" customHeight="1" x14ac:dyDescent="0.2">
      <c r="A915" s="240" t="str">
        <f>IFERROR(INDEX('All Ticker P&amp;L'!$A$2:$A$1001,MATCH(ROWS($A$2:A915),'All Ticker P&amp;L'!$N$2:$N$1001,0)),"")</f>
        <v/>
      </c>
      <c r="B915" s="240" t="str">
        <f t="shared" si="131"/>
        <v/>
      </c>
      <c r="C915" s="240" t="str">
        <f t="shared" si="132"/>
        <v/>
      </c>
      <c r="D915" s="240" t="str">
        <f t="shared" si="133"/>
        <v/>
      </c>
      <c r="E915" s="261" t="str">
        <f>IF($A915="","",SUMIFS(Txn[Signed Units],Txn[Key],$A915))</f>
        <v/>
      </c>
      <c r="F915" s="283">
        <f>IF($A915="","",SUMIFS(Txn[Buy Cost],Txn[Key],$A915,Txn[Transaction Order],"&gt;"&amp;IFERROR(_xlfn.MAXIFS(Txn[Transaction Order],Txn[Key],$A915,Txn[Running Units],"&gt;-0.000001",Txn[Running Units],"&lt;0.000001"),0)))</f>
      </c>
      <c r="G915" s="283">
        <f>IF($A915="","",IFERROR(F915/SUMIFS(Txn[Units Purchased or Sold],Txn[Key],$A915,Txn[Transaction Order],"&gt;"&amp;IFERROR(_xlfn.MAXIFS(Txn[Transaction Order],Txn[Key],$A915,Txn[Running Units],"&gt;-0.000001",Txn[Running Units],"&lt;0.000001"),0),Txn[Sell (-1) Buy (1) Fees (0) Dividend (2)],1),0))</f>
      </c>
      <c r="H915" s="283">
        <f>IF($A915="","",SUMIFS(Txn[Sell Proceeds],Txn[Key],$A915,Txn[Transaction Order],"&gt;"&amp;IFERROR(_xlfn.MAXIFS(Txn[Transaction Order],Txn[Key],$A915,Txn[Running Units],"&gt;-0.000001",Txn[Running Units],"&lt;0.000001"),0)))</f>
      </c>
      <c r="I915" s="284" t="str">
        <f>IF($A915="","",IFERROR(INDEX(Prices[Current Price],MATCH($A915,Prices[Key],0)),0))</f>
        <v/>
      </c>
      <c r="J915" s="285" t="str">
        <f>IF($A915="","",IFERROR(INDEX(Prices[FX to SGD],MATCH($A915,Prices[Key],0)),1))</f>
        <v/>
      </c>
      <c r="K915" s="283" t="str">
        <f t="shared" si="134"/>
        <v/>
      </c>
      <c r="L915" s="283" t="str">
        <f t="shared" si="135"/>
        <v/>
      </c>
      <c r="M915" s="283" t="str">
        <f t="shared" si="136"/>
        <v/>
      </c>
      <c r="N915" s="286" t="str">
        <f t="shared" si="137"/>
        <v/>
      </c>
      <c r="O915" t="str">
        <f>IF($A915="","",IFERROR(INDEX(Prices[Category],MATCH($A915,Prices[Key],0)),"Uncategorized"))</f>
        <v/>
      </c>
      <c r="P915" s="287" t="str">
        <f t="shared" si="138"/>
        <v/>
      </c>
      <c r="Q915" s="287" t="str">
        <f t="shared" si="139"/>
        <v/>
      </c>
    </row>
    <row r="916" spans="1:17" ht="15" customHeight="1" x14ac:dyDescent="0.2">
      <c r="A916" s="240" t="str">
        <f>IFERROR(INDEX('All Ticker P&amp;L'!$A$2:$A$1001,MATCH(ROWS($A$2:A916),'All Ticker P&amp;L'!$N$2:$N$1001,0)),"")</f>
        <v/>
      </c>
      <c r="B916" s="240" t="str">
        <f t="shared" si="131"/>
        <v/>
      </c>
      <c r="C916" s="240" t="str">
        <f t="shared" si="132"/>
        <v/>
      </c>
      <c r="D916" s="240" t="str">
        <f t="shared" si="133"/>
        <v/>
      </c>
      <c r="E916" s="261" t="str">
        <f>IF($A916="","",SUMIFS(Txn[Signed Units],Txn[Key],$A916))</f>
        <v/>
      </c>
      <c r="F916" s="283">
        <f>IF($A916="","",SUMIFS(Txn[Buy Cost],Txn[Key],$A916,Txn[Transaction Order],"&gt;"&amp;IFERROR(_xlfn.MAXIFS(Txn[Transaction Order],Txn[Key],$A916,Txn[Running Units],"&gt;-0.000001",Txn[Running Units],"&lt;0.000001"),0)))</f>
      </c>
      <c r="G916" s="283">
        <f>IF($A916="","",IFERROR(F916/SUMIFS(Txn[Units Purchased or Sold],Txn[Key],$A916,Txn[Transaction Order],"&gt;"&amp;IFERROR(_xlfn.MAXIFS(Txn[Transaction Order],Txn[Key],$A916,Txn[Running Units],"&gt;-0.000001",Txn[Running Units],"&lt;0.000001"),0),Txn[Sell (-1) Buy (1) Fees (0) Dividend (2)],1),0))</f>
      </c>
      <c r="H916" s="283">
        <f>IF($A916="","",SUMIFS(Txn[Sell Proceeds],Txn[Key],$A916,Txn[Transaction Order],"&gt;"&amp;IFERROR(_xlfn.MAXIFS(Txn[Transaction Order],Txn[Key],$A916,Txn[Running Units],"&gt;-0.000001",Txn[Running Units],"&lt;0.000001"),0)))</f>
      </c>
      <c r="I916" s="284" t="str">
        <f>IF($A916="","",IFERROR(INDEX(Prices[Current Price],MATCH($A916,Prices[Key],0)),0))</f>
        <v/>
      </c>
      <c r="J916" s="285" t="str">
        <f>IF($A916="","",IFERROR(INDEX(Prices[FX to SGD],MATCH($A916,Prices[Key],0)),1))</f>
        <v/>
      </c>
      <c r="K916" s="283" t="str">
        <f t="shared" si="134"/>
        <v/>
      </c>
      <c r="L916" s="283" t="str">
        <f t="shared" si="135"/>
        <v/>
      </c>
      <c r="M916" s="283" t="str">
        <f t="shared" si="136"/>
        <v/>
      </c>
      <c r="N916" s="286" t="str">
        <f t="shared" si="137"/>
        <v/>
      </c>
      <c r="O916" t="str">
        <f>IF($A916="","",IFERROR(INDEX(Prices[Category],MATCH($A916,Prices[Key],0)),"Uncategorized"))</f>
        <v/>
      </c>
      <c r="P916" s="287" t="str">
        <f t="shared" si="138"/>
        <v/>
      </c>
      <c r="Q916" s="287" t="str">
        <f t="shared" si="139"/>
        <v/>
      </c>
    </row>
    <row r="917" spans="1:17" ht="15" customHeight="1" x14ac:dyDescent="0.2">
      <c r="A917" s="240" t="str">
        <f>IFERROR(INDEX('All Ticker P&amp;L'!$A$2:$A$1001,MATCH(ROWS($A$2:A917),'All Ticker P&amp;L'!$N$2:$N$1001,0)),"")</f>
        <v/>
      </c>
      <c r="B917" s="240" t="str">
        <f t="shared" si="131"/>
        <v/>
      </c>
      <c r="C917" s="240" t="str">
        <f t="shared" si="132"/>
        <v/>
      </c>
      <c r="D917" s="240" t="str">
        <f t="shared" si="133"/>
        <v/>
      </c>
      <c r="E917" s="261" t="str">
        <f>IF($A917="","",SUMIFS(Txn[Signed Units],Txn[Key],$A917))</f>
        <v/>
      </c>
      <c r="F917" s="283">
        <f>IF($A917="","",SUMIFS(Txn[Buy Cost],Txn[Key],$A917,Txn[Transaction Order],"&gt;"&amp;IFERROR(_xlfn.MAXIFS(Txn[Transaction Order],Txn[Key],$A917,Txn[Running Units],"&gt;-0.000001",Txn[Running Units],"&lt;0.000001"),0)))</f>
      </c>
      <c r="G917" s="283">
        <f>IF($A917="","",IFERROR(F917/SUMIFS(Txn[Units Purchased or Sold],Txn[Key],$A917,Txn[Transaction Order],"&gt;"&amp;IFERROR(_xlfn.MAXIFS(Txn[Transaction Order],Txn[Key],$A917,Txn[Running Units],"&gt;-0.000001",Txn[Running Units],"&lt;0.000001"),0),Txn[Sell (-1) Buy (1) Fees (0) Dividend (2)],1),0))</f>
      </c>
      <c r="H917" s="283">
        <f>IF($A917="","",SUMIFS(Txn[Sell Proceeds],Txn[Key],$A917,Txn[Transaction Order],"&gt;"&amp;IFERROR(_xlfn.MAXIFS(Txn[Transaction Order],Txn[Key],$A917,Txn[Running Units],"&gt;-0.000001",Txn[Running Units],"&lt;0.000001"),0)))</f>
      </c>
      <c r="I917" s="284" t="str">
        <f>IF($A917="","",IFERROR(INDEX(Prices[Current Price],MATCH($A917,Prices[Key],0)),0))</f>
        <v/>
      </c>
      <c r="J917" s="285" t="str">
        <f>IF($A917="","",IFERROR(INDEX(Prices[FX to SGD],MATCH($A917,Prices[Key],0)),1))</f>
        <v/>
      </c>
      <c r="K917" s="283" t="str">
        <f t="shared" si="134"/>
        <v/>
      </c>
      <c r="L917" s="283" t="str">
        <f t="shared" si="135"/>
        <v/>
      </c>
      <c r="M917" s="283" t="str">
        <f t="shared" si="136"/>
        <v/>
      </c>
      <c r="N917" s="286" t="str">
        <f t="shared" si="137"/>
        <v/>
      </c>
      <c r="O917" t="str">
        <f>IF($A917="","",IFERROR(INDEX(Prices[Category],MATCH($A917,Prices[Key],0)),"Uncategorized"))</f>
        <v/>
      </c>
      <c r="P917" s="287" t="str">
        <f t="shared" si="138"/>
        <v/>
      </c>
      <c r="Q917" s="287" t="str">
        <f t="shared" si="139"/>
        <v/>
      </c>
    </row>
    <row r="918" spans="1:17" ht="15" customHeight="1" x14ac:dyDescent="0.2">
      <c r="A918" s="240" t="str">
        <f>IFERROR(INDEX('All Ticker P&amp;L'!$A$2:$A$1001,MATCH(ROWS($A$2:A918),'All Ticker P&amp;L'!$N$2:$N$1001,0)),"")</f>
        <v/>
      </c>
      <c r="B918" s="240" t="str">
        <f t="shared" si="131"/>
        <v/>
      </c>
      <c r="C918" s="240" t="str">
        <f t="shared" si="132"/>
        <v/>
      </c>
      <c r="D918" s="240" t="str">
        <f t="shared" si="133"/>
        <v/>
      </c>
      <c r="E918" s="261" t="str">
        <f>IF($A918="","",SUMIFS(Txn[Signed Units],Txn[Key],$A918))</f>
        <v/>
      </c>
      <c r="F918" s="283">
        <f>IF($A918="","",SUMIFS(Txn[Buy Cost],Txn[Key],$A918,Txn[Transaction Order],"&gt;"&amp;IFERROR(_xlfn.MAXIFS(Txn[Transaction Order],Txn[Key],$A918,Txn[Running Units],"&gt;-0.000001",Txn[Running Units],"&lt;0.000001"),0)))</f>
      </c>
      <c r="G918" s="283">
        <f>IF($A918="","",IFERROR(F918/SUMIFS(Txn[Units Purchased or Sold],Txn[Key],$A918,Txn[Transaction Order],"&gt;"&amp;IFERROR(_xlfn.MAXIFS(Txn[Transaction Order],Txn[Key],$A918,Txn[Running Units],"&gt;-0.000001",Txn[Running Units],"&lt;0.000001"),0),Txn[Sell (-1) Buy (1) Fees (0) Dividend (2)],1),0))</f>
      </c>
      <c r="H918" s="283">
        <f>IF($A918="","",SUMIFS(Txn[Sell Proceeds],Txn[Key],$A918,Txn[Transaction Order],"&gt;"&amp;IFERROR(_xlfn.MAXIFS(Txn[Transaction Order],Txn[Key],$A918,Txn[Running Units],"&gt;-0.000001",Txn[Running Units],"&lt;0.000001"),0)))</f>
      </c>
      <c r="I918" s="284" t="str">
        <f>IF($A918="","",IFERROR(INDEX(Prices[Current Price],MATCH($A918,Prices[Key],0)),0))</f>
        <v/>
      </c>
      <c r="J918" s="285" t="str">
        <f>IF($A918="","",IFERROR(INDEX(Prices[FX to SGD],MATCH($A918,Prices[Key],0)),1))</f>
        <v/>
      </c>
      <c r="K918" s="283" t="str">
        <f t="shared" si="134"/>
        <v/>
      </c>
      <c r="L918" s="283" t="str">
        <f t="shared" si="135"/>
        <v/>
      </c>
      <c r="M918" s="283" t="str">
        <f t="shared" si="136"/>
        <v/>
      </c>
      <c r="N918" s="286" t="str">
        <f t="shared" si="137"/>
        <v/>
      </c>
      <c r="O918" t="str">
        <f>IF($A918="","",IFERROR(INDEX(Prices[Category],MATCH($A918,Prices[Key],0)),"Uncategorized"))</f>
        <v/>
      </c>
      <c r="P918" s="287" t="str">
        <f t="shared" si="138"/>
        <v/>
      </c>
      <c r="Q918" s="287" t="str">
        <f t="shared" si="139"/>
        <v/>
      </c>
    </row>
    <row r="919" spans="1:17" ht="15" customHeight="1" x14ac:dyDescent="0.2">
      <c r="A919" s="240" t="str">
        <f>IFERROR(INDEX('All Ticker P&amp;L'!$A$2:$A$1001,MATCH(ROWS($A$2:A919),'All Ticker P&amp;L'!$N$2:$N$1001,0)),"")</f>
        <v/>
      </c>
      <c r="B919" s="240" t="str">
        <f t="shared" si="131"/>
        <v/>
      </c>
      <c r="C919" s="240" t="str">
        <f t="shared" si="132"/>
        <v/>
      </c>
      <c r="D919" s="240" t="str">
        <f t="shared" si="133"/>
        <v/>
      </c>
      <c r="E919" s="261" t="str">
        <f>IF($A919="","",SUMIFS(Txn[Signed Units],Txn[Key],$A919))</f>
        <v/>
      </c>
      <c r="F919" s="283">
        <f>IF($A919="","",SUMIFS(Txn[Buy Cost],Txn[Key],$A919,Txn[Transaction Order],"&gt;"&amp;IFERROR(_xlfn.MAXIFS(Txn[Transaction Order],Txn[Key],$A919,Txn[Running Units],"&gt;-0.000001",Txn[Running Units],"&lt;0.000001"),0)))</f>
      </c>
      <c r="G919" s="283">
        <f>IF($A919="","",IFERROR(F919/SUMIFS(Txn[Units Purchased or Sold],Txn[Key],$A919,Txn[Transaction Order],"&gt;"&amp;IFERROR(_xlfn.MAXIFS(Txn[Transaction Order],Txn[Key],$A919,Txn[Running Units],"&gt;-0.000001",Txn[Running Units],"&lt;0.000001"),0),Txn[Sell (-1) Buy (1) Fees (0) Dividend (2)],1),0))</f>
      </c>
      <c r="H919" s="283">
        <f>IF($A919="","",SUMIFS(Txn[Sell Proceeds],Txn[Key],$A919,Txn[Transaction Order],"&gt;"&amp;IFERROR(_xlfn.MAXIFS(Txn[Transaction Order],Txn[Key],$A919,Txn[Running Units],"&gt;-0.000001",Txn[Running Units],"&lt;0.000001"),0)))</f>
      </c>
      <c r="I919" s="284" t="str">
        <f>IF($A919="","",IFERROR(INDEX(Prices[Current Price],MATCH($A919,Prices[Key],0)),0))</f>
        <v/>
      </c>
      <c r="J919" s="285" t="str">
        <f>IF($A919="","",IFERROR(INDEX(Prices[FX to SGD],MATCH($A919,Prices[Key],0)),1))</f>
        <v/>
      </c>
      <c r="K919" s="283" t="str">
        <f t="shared" si="134"/>
        <v/>
      </c>
      <c r="L919" s="283" t="str">
        <f t="shared" si="135"/>
        <v/>
      </c>
      <c r="M919" s="283" t="str">
        <f t="shared" si="136"/>
        <v/>
      </c>
      <c r="N919" s="286" t="str">
        <f t="shared" si="137"/>
        <v/>
      </c>
      <c r="O919" t="str">
        <f>IF($A919="","",IFERROR(INDEX(Prices[Category],MATCH($A919,Prices[Key],0)),"Uncategorized"))</f>
        <v/>
      </c>
      <c r="P919" s="287" t="str">
        <f t="shared" si="138"/>
        <v/>
      </c>
      <c r="Q919" s="287" t="str">
        <f t="shared" si="139"/>
        <v/>
      </c>
    </row>
    <row r="920" spans="1:17" ht="15" customHeight="1" x14ac:dyDescent="0.2">
      <c r="A920" s="240" t="str">
        <f>IFERROR(INDEX('All Ticker P&amp;L'!$A$2:$A$1001,MATCH(ROWS($A$2:A920),'All Ticker P&amp;L'!$N$2:$N$1001,0)),"")</f>
        <v/>
      </c>
      <c r="B920" s="240" t="str">
        <f t="shared" si="131"/>
        <v/>
      </c>
      <c r="C920" s="240" t="str">
        <f t="shared" si="132"/>
        <v/>
      </c>
      <c r="D920" s="240" t="str">
        <f t="shared" si="133"/>
        <v/>
      </c>
      <c r="E920" s="261" t="str">
        <f>IF($A920="","",SUMIFS(Txn[Signed Units],Txn[Key],$A920))</f>
        <v/>
      </c>
      <c r="F920" s="283">
        <f>IF($A920="","",SUMIFS(Txn[Buy Cost],Txn[Key],$A920,Txn[Transaction Order],"&gt;"&amp;IFERROR(_xlfn.MAXIFS(Txn[Transaction Order],Txn[Key],$A920,Txn[Running Units],"&gt;-0.000001",Txn[Running Units],"&lt;0.000001"),0)))</f>
      </c>
      <c r="G920" s="283">
        <f>IF($A920="","",IFERROR(F920/SUMIFS(Txn[Units Purchased or Sold],Txn[Key],$A920,Txn[Transaction Order],"&gt;"&amp;IFERROR(_xlfn.MAXIFS(Txn[Transaction Order],Txn[Key],$A920,Txn[Running Units],"&gt;-0.000001",Txn[Running Units],"&lt;0.000001"),0),Txn[Sell (-1) Buy (1) Fees (0) Dividend (2)],1),0))</f>
      </c>
      <c r="H920" s="283">
        <f>IF($A920="","",SUMIFS(Txn[Sell Proceeds],Txn[Key],$A920,Txn[Transaction Order],"&gt;"&amp;IFERROR(_xlfn.MAXIFS(Txn[Transaction Order],Txn[Key],$A920,Txn[Running Units],"&gt;-0.000001",Txn[Running Units],"&lt;0.000001"),0)))</f>
      </c>
      <c r="I920" s="284" t="str">
        <f>IF($A920="","",IFERROR(INDEX(Prices[Current Price],MATCH($A920,Prices[Key],0)),0))</f>
        <v/>
      </c>
      <c r="J920" s="285" t="str">
        <f>IF($A920="","",IFERROR(INDEX(Prices[FX to SGD],MATCH($A920,Prices[Key],0)),1))</f>
        <v/>
      </c>
      <c r="K920" s="283" t="str">
        <f t="shared" si="134"/>
        <v/>
      </c>
      <c r="L920" s="283" t="str">
        <f t="shared" si="135"/>
        <v/>
      </c>
      <c r="M920" s="283" t="str">
        <f t="shared" si="136"/>
        <v/>
      </c>
      <c r="N920" s="286" t="str">
        <f t="shared" si="137"/>
        <v/>
      </c>
      <c r="O920" t="str">
        <f>IF($A920="","",IFERROR(INDEX(Prices[Category],MATCH($A920,Prices[Key],0)),"Uncategorized"))</f>
        <v/>
      </c>
      <c r="P920" s="287" t="str">
        <f t="shared" si="138"/>
        <v/>
      </c>
      <c r="Q920" s="287" t="str">
        <f t="shared" si="139"/>
        <v/>
      </c>
    </row>
    <row r="921" spans="1:17" ht="15" customHeight="1" x14ac:dyDescent="0.2">
      <c r="A921" s="240" t="str">
        <f>IFERROR(INDEX('All Ticker P&amp;L'!$A$2:$A$1001,MATCH(ROWS($A$2:A921),'All Ticker P&amp;L'!$N$2:$N$1001,0)),"")</f>
        <v/>
      </c>
      <c r="B921" s="240" t="str">
        <f t="shared" si="131"/>
        <v/>
      </c>
      <c r="C921" s="240" t="str">
        <f t="shared" si="132"/>
        <v/>
      </c>
      <c r="D921" s="240" t="str">
        <f t="shared" si="133"/>
        <v/>
      </c>
      <c r="E921" s="261" t="str">
        <f>IF($A921="","",SUMIFS(Txn[Signed Units],Txn[Key],$A921))</f>
        <v/>
      </c>
      <c r="F921" s="283">
        <f>IF($A921="","",SUMIFS(Txn[Buy Cost],Txn[Key],$A921,Txn[Transaction Order],"&gt;"&amp;IFERROR(_xlfn.MAXIFS(Txn[Transaction Order],Txn[Key],$A921,Txn[Running Units],"&gt;-0.000001",Txn[Running Units],"&lt;0.000001"),0)))</f>
      </c>
      <c r="G921" s="283">
        <f>IF($A921="","",IFERROR(F921/SUMIFS(Txn[Units Purchased or Sold],Txn[Key],$A921,Txn[Transaction Order],"&gt;"&amp;IFERROR(_xlfn.MAXIFS(Txn[Transaction Order],Txn[Key],$A921,Txn[Running Units],"&gt;-0.000001",Txn[Running Units],"&lt;0.000001"),0),Txn[Sell (-1) Buy (1) Fees (0) Dividend (2)],1),0))</f>
      </c>
      <c r="H921" s="283">
        <f>IF($A921="","",SUMIFS(Txn[Sell Proceeds],Txn[Key],$A921,Txn[Transaction Order],"&gt;"&amp;IFERROR(_xlfn.MAXIFS(Txn[Transaction Order],Txn[Key],$A921,Txn[Running Units],"&gt;-0.000001",Txn[Running Units],"&lt;0.000001"),0)))</f>
      </c>
      <c r="I921" s="284" t="str">
        <f>IF($A921="","",IFERROR(INDEX(Prices[Current Price],MATCH($A921,Prices[Key],0)),0))</f>
        <v/>
      </c>
      <c r="J921" s="285" t="str">
        <f>IF($A921="","",IFERROR(INDEX(Prices[FX to SGD],MATCH($A921,Prices[Key],0)),1))</f>
        <v/>
      </c>
      <c r="K921" s="283" t="str">
        <f t="shared" si="134"/>
        <v/>
      </c>
      <c r="L921" s="283" t="str">
        <f t="shared" si="135"/>
        <v/>
      </c>
      <c r="M921" s="283" t="str">
        <f t="shared" si="136"/>
        <v/>
      </c>
      <c r="N921" s="286" t="str">
        <f t="shared" si="137"/>
        <v/>
      </c>
      <c r="O921" t="str">
        <f>IF($A921="","",IFERROR(INDEX(Prices[Category],MATCH($A921,Prices[Key],0)),"Uncategorized"))</f>
        <v/>
      </c>
      <c r="P921" s="287" t="str">
        <f t="shared" si="138"/>
        <v/>
      </c>
      <c r="Q921" s="287" t="str">
        <f t="shared" si="139"/>
        <v/>
      </c>
    </row>
    <row r="922" spans="1:17" ht="15" customHeight="1" x14ac:dyDescent="0.2">
      <c r="A922" s="240" t="str">
        <f>IFERROR(INDEX('All Ticker P&amp;L'!$A$2:$A$1001,MATCH(ROWS($A$2:A922),'All Ticker P&amp;L'!$N$2:$N$1001,0)),"")</f>
        <v/>
      </c>
      <c r="B922" s="240" t="str">
        <f t="shared" si="131"/>
        <v/>
      </c>
      <c r="C922" s="240" t="str">
        <f t="shared" si="132"/>
        <v/>
      </c>
      <c r="D922" s="240" t="str">
        <f t="shared" si="133"/>
        <v/>
      </c>
      <c r="E922" s="261" t="str">
        <f>IF($A922="","",SUMIFS(Txn[Signed Units],Txn[Key],$A922))</f>
        <v/>
      </c>
      <c r="F922" s="283">
        <f>IF($A922="","",SUMIFS(Txn[Buy Cost],Txn[Key],$A922,Txn[Transaction Order],"&gt;"&amp;IFERROR(_xlfn.MAXIFS(Txn[Transaction Order],Txn[Key],$A922,Txn[Running Units],"&gt;-0.000001",Txn[Running Units],"&lt;0.000001"),0)))</f>
      </c>
      <c r="G922" s="283">
        <f>IF($A922="","",IFERROR(F922/SUMIFS(Txn[Units Purchased or Sold],Txn[Key],$A922,Txn[Transaction Order],"&gt;"&amp;IFERROR(_xlfn.MAXIFS(Txn[Transaction Order],Txn[Key],$A922,Txn[Running Units],"&gt;-0.000001",Txn[Running Units],"&lt;0.000001"),0),Txn[Sell (-1) Buy (1) Fees (0) Dividend (2)],1),0))</f>
      </c>
      <c r="H922" s="283">
        <f>IF($A922="","",SUMIFS(Txn[Sell Proceeds],Txn[Key],$A922,Txn[Transaction Order],"&gt;"&amp;IFERROR(_xlfn.MAXIFS(Txn[Transaction Order],Txn[Key],$A922,Txn[Running Units],"&gt;-0.000001",Txn[Running Units],"&lt;0.000001"),0)))</f>
      </c>
      <c r="I922" s="284" t="str">
        <f>IF($A922="","",IFERROR(INDEX(Prices[Current Price],MATCH($A922,Prices[Key],0)),0))</f>
        <v/>
      </c>
      <c r="J922" s="285" t="str">
        <f>IF($A922="","",IFERROR(INDEX(Prices[FX to SGD],MATCH($A922,Prices[Key],0)),1))</f>
        <v/>
      </c>
      <c r="K922" s="283" t="str">
        <f t="shared" si="134"/>
        <v/>
      </c>
      <c r="L922" s="283" t="str">
        <f t="shared" si="135"/>
        <v/>
      </c>
      <c r="M922" s="283" t="str">
        <f t="shared" si="136"/>
        <v/>
      </c>
      <c r="N922" s="286" t="str">
        <f t="shared" si="137"/>
        <v/>
      </c>
      <c r="O922" t="str">
        <f>IF($A922="","",IFERROR(INDEX(Prices[Category],MATCH($A922,Prices[Key],0)),"Uncategorized"))</f>
        <v/>
      </c>
      <c r="P922" s="287" t="str">
        <f t="shared" si="138"/>
        <v/>
      </c>
      <c r="Q922" s="287" t="str">
        <f t="shared" si="139"/>
        <v/>
      </c>
    </row>
    <row r="923" spans="1:17" ht="15" customHeight="1" x14ac:dyDescent="0.2">
      <c r="A923" s="240" t="str">
        <f>IFERROR(INDEX('All Ticker P&amp;L'!$A$2:$A$1001,MATCH(ROWS($A$2:A923),'All Ticker P&amp;L'!$N$2:$N$1001,0)),"")</f>
        <v/>
      </c>
      <c r="B923" s="240" t="str">
        <f t="shared" si="131"/>
        <v/>
      </c>
      <c r="C923" s="240" t="str">
        <f t="shared" si="132"/>
        <v/>
      </c>
      <c r="D923" s="240" t="str">
        <f t="shared" si="133"/>
        <v/>
      </c>
      <c r="E923" s="261" t="str">
        <f>IF($A923="","",SUMIFS(Txn[Signed Units],Txn[Key],$A923))</f>
        <v/>
      </c>
      <c r="F923" s="283">
        <f>IF($A923="","",SUMIFS(Txn[Buy Cost],Txn[Key],$A923,Txn[Transaction Order],"&gt;"&amp;IFERROR(_xlfn.MAXIFS(Txn[Transaction Order],Txn[Key],$A923,Txn[Running Units],"&gt;-0.000001",Txn[Running Units],"&lt;0.000001"),0)))</f>
      </c>
      <c r="G923" s="283">
        <f>IF($A923="","",IFERROR(F923/SUMIFS(Txn[Units Purchased or Sold],Txn[Key],$A923,Txn[Transaction Order],"&gt;"&amp;IFERROR(_xlfn.MAXIFS(Txn[Transaction Order],Txn[Key],$A923,Txn[Running Units],"&gt;-0.000001",Txn[Running Units],"&lt;0.000001"),0),Txn[Sell (-1) Buy (1) Fees (0) Dividend (2)],1),0))</f>
      </c>
      <c r="H923" s="283">
        <f>IF($A923="","",SUMIFS(Txn[Sell Proceeds],Txn[Key],$A923,Txn[Transaction Order],"&gt;"&amp;IFERROR(_xlfn.MAXIFS(Txn[Transaction Order],Txn[Key],$A923,Txn[Running Units],"&gt;-0.000001",Txn[Running Units],"&lt;0.000001"),0)))</f>
      </c>
      <c r="I923" s="284" t="str">
        <f>IF($A923="","",IFERROR(INDEX(Prices[Current Price],MATCH($A923,Prices[Key],0)),0))</f>
        <v/>
      </c>
      <c r="J923" s="285" t="str">
        <f>IF($A923="","",IFERROR(INDEX(Prices[FX to SGD],MATCH($A923,Prices[Key],0)),1))</f>
        <v/>
      </c>
      <c r="K923" s="283" t="str">
        <f t="shared" si="134"/>
        <v/>
      </c>
      <c r="L923" s="283" t="str">
        <f t="shared" si="135"/>
        <v/>
      </c>
      <c r="M923" s="283" t="str">
        <f t="shared" si="136"/>
        <v/>
      </c>
      <c r="N923" s="286" t="str">
        <f t="shared" si="137"/>
        <v/>
      </c>
      <c r="O923" t="str">
        <f>IF($A923="","",IFERROR(INDEX(Prices[Category],MATCH($A923,Prices[Key],0)),"Uncategorized"))</f>
        <v/>
      </c>
      <c r="P923" s="287" t="str">
        <f t="shared" si="138"/>
        <v/>
      </c>
      <c r="Q923" s="287" t="str">
        <f t="shared" si="139"/>
        <v/>
      </c>
    </row>
    <row r="924" spans="1:17" ht="15" customHeight="1" x14ac:dyDescent="0.2">
      <c r="A924" s="240" t="str">
        <f>IFERROR(INDEX('All Ticker P&amp;L'!$A$2:$A$1001,MATCH(ROWS($A$2:A924),'All Ticker P&amp;L'!$N$2:$N$1001,0)),"")</f>
        <v/>
      </c>
      <c r="B924" s="240" t="str">
        <f t="shared" si="131"/>
        <v/>
      </c>
      <c r="C924" s="240" t="str">
        <f t="shared" si="132"/>
        <v/>
      </c>
      <c r="D924" s="240" t="str">
        <f t="shared" si="133"/>
        <v/>
      </c>
      <c r="E924" s="261" t="str">
        <f>IF($A924="","",SUMIFS(Txn[Signed Units],Txn[Key],$A924))</f>
        <v/>
      </c>
      <c r="F924" s="283">
        <f>IF($A924="","",SUMIFS(Txn[Buy Cost],Txn[Key],$A924,Txn[Transaction Order],"&gt;"&amp;IFERROR(_xlfn.MAXIFS(Txn[Transaction Order],Txn[Key],$A924,Txn[Running Units],"&gt;-0.000001",Txn[Running Units],"&lt;0.000001"),0)))</f>
      </c>
      <c r="G924" s="283">
        <f>IF($A924="","",IFERROR(F924/SUMIFS(Txn[Units Purchased or Sold],Txn[Key],$A924,Txn[Transaction Order],"&gt;"&amp;IFERROR(_xlfn.MAXIFS(Txn[Transaction Order],Txn[Key],$A924,Txn[Running Units],"&gt;-0.000001",Txn[Running Units],"&lt;0.000001"),0),Txn[Sell (-1) Buy (1) Fees (0) Dividend (2)],1),0))</f>
      </c>
      <c r="H924" s="283">
        <f>IF($A924="","",SUMIFS(Txn[Sell Proceeds],Txn[Key],$A924,Txn[Transaction Order],"&gt;"&amp;IFERROR(_xlfn.MAXIFS(Txn[Transaction Order],Txn[Key],$A924,Txn[Running Units],"&gt;-0.000001",Txn[Running Units],"&lt;0.000001"),0)))</f>
      </c>
      <c r="I924" s="284" t="str">
        <f>IF($A924="","",IFERROR(INDEX(Prices[Current Price],MATCH($A924,Prices[Key],0)),0))</f>
        <v/>
      </c>
      <c r="J924" s="285" t="str">
        <f>IF($A924="","",IFERROR(INDEX(Prices[FX to SGD],MATCH($A924,Prices[Key],0)),1))</f>
        <v/>
      </c>
      <c r="K924" s="283" t="str">
        <f t="shared" si="134"/>
        <v/>
      </c>
      <c r="L924" s="283" t="str">
        <f t="shared" si="135"/>
        <v/>
      </c>
      <c r="M924" s="283" t="str">
        <f t="shared" si="136"/>
        <v/>
      </c>
      <c r="N924" s="286" t="str">
        <f t="shared" si="137"/>
        <v/>
      </c>
      <c r="O924" t="str">
        <f>IF($A924="","",IFERROR(INDEX(Prices[Category],MATCH($A924,Prices[Key],0)),"Uncategorized"))</f>
        <v/>
      </c>
      <c r="P924" s="287" t="str">
        <f t="shared" si="138"/>
        <v/>
      </c>
      <c r="Q924" s="287" t="str">
        <f t="shared" si="139"/>
        <v/>
      </c>
    </row>
    <row r="925" spans="1:17" ht="15" customHeight="1" x14ac:dyDescent="0.2">
      <c r="A925" s="240" t="str">
        <f>IFERROR(INDEX('All Ticker P&amp;L'!$A$2:$A$1001,MATCH(ROWS($A$2:A925),'All Ticker P&amp;L'!$N$2:$N$1001,0)),"")</f>
        <v/>
      </c>
      <c r="B925" s="240" t="str">
        <f t="shared" si="131"/>
        <v/>
      </c>
      <c r="C925" s="240" t="str">
        <f t="shared" si="132"/>
        <v/>
      </c>
      <c r="D925" s="240" t="str">
        <f t="shared" si="133"/>
        <v/>
      </c>
      <c r="E925" s="261" t="str">
        <f>IF($A925="","",SUMIFS(Txn[Signed Units],Txn[Key],$A925))</f>
        <v/>
      </c>
      <c r="F925" s="283">
        <f>IF($A925="","",SUMIFS(Txn[Buy Cost],Txn[Key],$A925,Txn[Transaction Order],"&gt;"&amp;IFERROR(_xlfn.MAXIFS(Txn[Transaction Order],Txn[Key],$A925,Txn[Running Units],"&gt;-0.000001",Txn[Running Units],"&lt;0.000001"),0)))</f>
      </c>
      <c r="G925" s="283">
        <f>IF($A925="","",IFERROR(F925/SUMIFS(Txn[Units Purchased or Sold],Txn[Key],$A925,Txn[Transaction Order],"&gt;"&amp;IFERROR(_xlfn.MAXIFS(Txn[Transaction Order],Txn[Key],$A925,Txn[Running Units],"&gt;-0.000001",Txn[Running Units],"&lt;0.000001"),0),Txn[Sell (-1) Buy (1) Fees (0) Dividend (2)],1),0))</f>
      </c>
      <c r="H925" s="283">
        <f>IF($A925="","",SUMIFS(Txn[Sell Proceeds],Txn[Key],$A925,Txn[Transaction Order],"&gt;"&amp;IFERROR(_xlfn.MAXIFS(Txn[Transaction Order],Txn[Key],$A925,Txn[Running Units],"&gt;-0.000001",Txn[Running Units],"&lt;0.000001"),0)))</f>
      </c>
      <c r="I925" s="284" t="str">
        <f>IF($A925="","",IFERROR(INDEX(Prices[Current Price],MATCH($A925,Prices[Key],0)),0))</f>
        <v/>
      </c>
      <c r="J925" s="285" t="str">
        <f>IF($A925="","",IFERROR(INDEX(Prices[FX to SGD],MATCH($A925,Prices[Key],0)),1))</f>
        <v/>
      </c>
      <c r="K925" s="283" t="str">
        <f t="shared" si="134"/>
        <v/>
      </c>
      <c r="L925" s="283" t="str">
        <f t="shared" si="135"/>
        <v/>
      </c>
      <c r="M925" s="283" t="str">
        <f t="shared" si="136"/>
        <v/>
      </c>
      <c r="N925" s="286" t="str">
        <f t="shared" si="137"/>
        <v/>
      </c>
      <c r="O925" t="str">
        <f>IF($A925="","",IFERROR(INDEX(Prices[Category],MATCH($A925,Prices[Key],0)),"Uncategorized"))</f>
        <v/>
      </c>
      <c r="P925" s="287" t="str">
        <f t="shared" si="138"/>
        <v/>
      </c>
      <c r="Q925" s="287" t="str">
        <f t="shared" si="139"/>
        <v/>
      </c>
    </row>
    <row r="926" spans="1:17" ht="15" customHeight="1" x14ac:dyDescent="0.2">
      <c r="A926" s="240" t="str">
        <f>IFERROR(INDEX('All Ticker P&amp;L'!$A$2:$A$1001,MATCH(ROWS($A$2:A926),'All Ticker P&amp;L'!$N$2:$N$1001,0)),"")</f>
        <v/>
      </c>
      <c r="B926" s="240" t="str">
        <f t="shared" si="131"/>
        <v/>
      </c>
      <c r="C926" s="240" t="str">
        <f t="shared" si="132"/>
        <v/>
      </c>
      <c r="D926" s="240" t="str">
        <f t="shared" si="133"/>
        <v/>
      </c>
      <c r="E926" s="261" t="str">
        <f>IF($A926="","",SUMIFS(Txn[Signed Units],Txn[Key],$A926))</f>
        <v/>
      </c>
      <c r="F926" s="283">
        <f>IF($A926="","",SUMIFS(Txn[Buy Cost],Txn[Key],$A926,Txn[Transaction Order],"&gt;"&amp;IFERROR(_xlfn.MAXIFS(Txn[Transaction Order],Txn[Key],$A926,Txn[Running Units],"&gt;-0.000001",Txn[Running Units],"&lt;0.000001"),0)))</f>
      </c>
      <c r="G926" s="283">
        <f>IF($A926="","",IFERROR(F926/SUMIFS(Txn[Units Purchased or Sold],Txn[Key],$A926,Txn[Transaction Order],"&gt;"&amp;IFERROR(_xlfn.MAXIFS(Txn[Transaction Order],Txn[Key],$A926,Txn[Running Units],"&gt;-0.000001",Txn[Running Units],"&lt;0.000001"),0),Txn[Sell (-1) Buy (1) Fees (0) Dividend (2)],1),0))</f>
      </c>
      <c r="H926" s="283">
        <f>IF($A926="","",SUMIFS(Txn[Sell Proceeds],Txn[Key],$A926,Txn[Transaction Order],"&gt;"&amp;IFERROR(_xlfn.MAXIFS(Txn[Transaction Order],Txn[Key],$A926,Txn[Running Units],"&gt;-0.000001",Txn[Running Units],"&lt;0.000001"),0)))</f>
      </c>
      <c r="I926" s="284" t="str">
        <f>IF($A926="","",IFERROR(INDEX(Prices[Current Price],MATCH($A926,Prices[Key],0)),0))</f>
        <v/>
      </c>
      <c r="J926" s="285" t="str">
        <f>IF($A926="","",IFERROR(INDEX(Prices[FX to SGD],MATCH($A926,Prices[Key],0)),1))</f>
        <v/>
      </c>
      <c r="K926" s="283" t="str">
        <f t="shared" si="134"/>
        <v/>
      </c>
      <c r="L926" s="283" t="str">
        <f t="shared" si="135"/>
        <v/>
      </c>
      <c r="M926" s="283" t="str">
        <f t="shared" si="136"/>
        <v/>
      </c>
      <c r="N926" s="286" t="str">
        <f t="shared" si="137"/>
        <v/>
      </c>
      <c r="O926" t="str">
        <f>IF($A926="","",IFERROR(INDEX(Prices[Category],MATCH($A926,Prices[Key],0)),"Uncategorized"))</f>
        <v/>
      </c>
      <c r="P926" s="287" t="str">
        <f t="shared" si="138"/>
        <v/>
      </c>
      <c r="Q926" s="287" t="str">
        <f t="shared" si="139"/>
        <v/>
      </c>
    </row>
    <row r="927" spans="1:17" ht="15" customHeight="1" x14ac:dyDescent="0.2">
      <c r="A927" s="240" t="str">
        <f>IFERROR(INDEX('All Ticker P&amp;L'!$A$2:$A$1001,MATCH(ROWS($A$2:A927),'All Ticker P&amp;L'!$N$2:$N$1001,0)),"")</f>
        <v/>
      </c>
      <c r="B927" s="240" t="str">
        <f t="shared" si="131"/>
        <v/>
      </c>
      <c r="C927" s="240" t="str">
        <f t="shared" si="132"/>
        <v/>
      </c>
      <c r="D927" s="240" t="str">
        <f t="shared" si="133"/>
        <v/>
      </c>
      <c r="E927" s="261" t="str">
        <f>IF($A927="","",SUMIFS(Txn[Signed Units],Txn[Key],$A927))</f>
        <v/>
      </c>
      <c r="F927" s="283">
        <f>IF($A927="","",SUMIFS(Txn[Buy Cost],Txn[Key],$A927,Txn[Transaction Order],"&gt;"&amp;IFERROR(_xlfn.MAXIFS(Txn[Transaction Order],Txn[Key],$A927,Txn[Running Units],"&gt;-0.000001",Txn[Running Units],"&lt;0.000001"),0)))</f>
      </c>
      <c r="G927" s="283">
        <f>IF($A927="","",IFERROR(F927/SUMIFS(Txn[Units Purchased or Sold],Txn[Key],$A927,Txn[Transaction Order],"&gt;"&amp;IFERROR(_xlfn.MAXIFS(Txn[Transaction Order],Txn[Key],$A927,Txn[Running Units],"&gt;-0.000001",Txn[Running Units],"&lt;0.000001"),0),Txn[Sell (-1) Buy (1) Fees (0) Dividend (2)],1),0))</f>
      </c>
      <c r="H927" s="283">
        <f>IF($A927="","",SUMIFS(Txn[Sell Proceeds],Txn[Key],$A927,Txn[Transaction Order],"&gt;"&amp;IFERROR(_xlfn.MAXIFS(Txn[Transaction Order],Txn[Key],$A927,Txn[Running Units],"&gt;-0.000001",Txn[Running Units],"&lt;0.000001"),0)))</f>
      </c>
      <c r="I927" s="284" t="str">
        <f>IF($A927="","",IFERROR(INDEX(Prices[Current Price],MATCH($A927,Prices[Key],0)),0))</f>
        <v/>
      </c>
      <c r="J927" s="285" t="str">
        <f>IF($A927="","",IFERROR(INDEX(Prices[FX to SGD],MATCH($A927,Prices[Key],0)),1))</f>
        <v/>
      </c>
      <c r="K927" s="283" t="str">
        <f t="shared" si="134"/>
        <v/>
      </c>
      <c r="L927" s="283" t="str">
        <f t="shared" si="135"/>
        <v/>
      </c>
      <c r="M927" s="283" t="str">
        <f t="shared" si="136"/>
        <v/>
      </c>
      <c r="N927" s="286" t="str">
        <f t="shared" si="137"/>
        <v/>
      </c>
      <c r="O927" t="str">
        <f>IF($A927="","",IFERROR(INDEX(Prices[Category],MATCH($A927,Prices[Key],0)),"Uncategorized"))</f>
        <v/>
      </c>
      <c r="P927" s="287" t="str">
        <f t="shared" si="138"/>
        <v/>
      </c>
      <c r="Q927" s="287" t="str">
        <f t="shared" si="139"/>
        <v/>
      </c>
    </row>
    <row r="928" spans="1:17" ht="15" customHeight="1" x14ac:dyDescent="0.2">
      <c r="A928" s="240" t="str">
        <f>IFERROR(INDEX('All Ticker P&amp;L'!$A$2:$A$1001,MATCH(ROWS($A$2:A928),'All Ticker P&amp;L'!$N$2:$N$1001,0)),"")</f>
        <v/>
      </c>
      <c r="B928" s="240" t="str">
        <f t="shared" si="131"/>
        <v/>
      </c>
      <c r="C928" s="240" t="str">
        <f t="shared" si="132"/>
        <v/>
      </c>
      <c r="D928" s="240" t="str">
        <f t="shared" si="133"/>
        <v/>
      </c>
      <c r="E928" s="261" t="str">
        <f>IF($A928="","",SUMIFS(Txn[Signed Units],Txn[Key],$A928))</f>
        <v/>
      </c>
      <c r="F928" s="283">
        <f>IF($A928="","",SUMIFS(Txn[Buy Cost],Txn[Key],$A928,Txn[Transaction Order],"&gt;"&amp;IFERROR(_xlfn.MAXIFS(Txn[Transaction Order],Txn[Key],$A928,Txn[Running Units],"&gt;-0.000001",Txn[Running Units],"&lt;0.000001"),0)))</f>
      </c>
      <c r="G928" s="283">
        <f>IF($A928="","",IFERROR(F928/SUMIFS(Txn[Units Purchased or Sold],Txn[Key],$A928,Txn[Transaction Order],"&gt;"&amp;IFERROR(_xlfn.MAXIFS(Txn[Transaction Order],Txn[Key],$A928,Txn[Running Units],"&gt;-0.000001",Txn[Running Units],"&lt;0.000001"),0),Txn[Sell (-1) Buy (1) Fees (0) Dividend (2)],1),0))</f>
      </c>
      <c r="H928" s="283">
        <f>IF($A928="","",SUMIFS(Txn[Sell Proceeds],Txn[Key],$A928,Txn[Transaction Order],"&gt;"&amp;IFERROR(_xlfn.MAXIFS(Txn[Transaction Order],Txn[Key],$A928,Txn[Running Units],"&gt;-0.000001",Txn[Running Units],"&lt;0.000001"),0)))</f>
      </c>
      <c r="I928" s="284" t="str">
        <f>IF($A928="","",IFERROR(INDEX(Prices[Current Price],MATCH($A928,Prices[Key],0)),0))</f>
        <v/>
      </c>
      <c r="J928" s="285" t="str">
        <f>IF($A928="","",IFERROR(INDEX(Prices[FX to SGD],MATCH($A928,Prices[Key],0)),1))</f>
        <v/>
      </c>
      <c r="K928" s="283" t="str">
        <f t="shared" si="134"/>
        <v/>
      </c>
      <c r="L928" s="283" t="str">
        <f t="shared" si="135"/>
        <v/>
      </c>
      <c r="M928" s="283" t="str">
        <f t="shared" si="136"/>
        <v/>
      </c>
      <c r="N928" s="286" t="str">
        <f t="shared" si="137"/>
        <v/>
      </c>
      <c r="O928" t="str">
        <f>IF($A928="","",IFERROR(INDEX(Prices[Category],MATCH($A928,Prices[Key],0)),"Uncategorized"))</f>
        <v/>
      </c>
      <c r="P928" s="287" t="str">
        <f t="shared" si="138"/>
        <v/>
      </c>
      <c r="Q928" s="287" t="str">
        <f t="shared" si="139"/>
        <v/>
      </c>
    </row>
    <row r="929" spans="1:17" ht="15" customHeight="1" x14ac:dyDescent="0.2">
      <c r="A929" s="240" t="str">
        <f>IFERROR(INDEX('All Ticker P&amp;L'!$A$2:$A$1001,MATCH(ROWS($A$2:A929),'All Ticker P&amp;L'!$N$2:$N$1001,0)),"")</f>
        <v/>
      </c>
      <c r="B929" s="240" t="str">
        <f t="shared" si="131"/>
        <v/>
      </c>
      <c r="C929" s="240" t="str">
        <f t="shared" si="132"/>
        <v/>
      </c>
      <c r="D929" s="240" t="str">
        <f t="shared" si="133"/>
        <v/>
      </c>
      <c r="E929" s="261" t="str">
        <f>IF($A929="","",SUMIFS(Txn[Signed Units],Txn[Key],$A929))</f>
        <v/>
      </c>
      <c r="F929" s="283">
        <f>IF($A929="","",SUMIFS(Txn[Buy Cost],Txn[Key],$A929,Txn[Transaction Order],"&gt;"&amp;IFERROR(_xlfn.MAXIFS(Txn[Transaction Order],Txn[Key],$A929,Txn[Running Units],"&gt;-0.000001",Txn[Running Units],"&lt;0.000001"),0)))</f>
      </c>
      <c r="G929" s="283">
        <f>IF($A929="","",IFERROR(F929/SUMIFS(Txn[Units Purchased or Sold],Txn[Key],$A929,Txn[Transaction Order],"&gt;"&amp;IFERROR(_xlfn.MAXIFS(Txn[Transaction Order],Txn[Key],$A929,Txn[Running Units],"&gt;-0.000001",Txn[Running Units],"&lt;0.000001"),0),Txn[Sell (-1) Buy (1) Fees (0) Dividend (2)],1),0))</f>
      </c>
      <c r="H929" s="283">
        <f>IF($A929="","",SUMIFS(Txn[Sell Proceeds],Txn[Key],$A929,Txn[Transaction Order],"&gt;"&amp;IFERROR(_xlfn.MAXIFS(Txn[Transaction Order],Txn[Key],$A929,Txn[Running Units],"&gt;-0.000001",Txn[Running Units],"&lt;0.000001"),0)))</f>
      </c>
      <c r="I929" s="284" t="str">
        <f>IF($A929="","",IFERROR(INDEX(Prices[Current Price],MATCH($A929,Prices[Key],0)),0))</f>
        <v/>
      </c>
      <c r="J929" s="285" t="str">
        <f>IF($A929="","",IFERROR(INDEX(Prices[FX to SGD],MATCH($A929,Prices[Key],0)),1))</f>
        <v/>
      </c>
      <c r="K929" s="283" t="str">
        <f t="shared" si="134"/>
        <v/>
      </c>
      <c r="L929" s="283" t="str">
        <f t="shared" si="135"/>
        <v/>
      </c>
      <c r="M929" s="283" t="str">
        <f t="shared" si="136"/>
        <v/>
      </c>
      <c r="N929" s="286" t="str">
        <f t="shared" si="137"/>
        <v/>
      </c>
      <c r="O929" t="str">
        <f>IF($A929="","",IFERROR(INDEX(Prices[Category],MATCH($A929,Prices[Key],0)),"Uncategorized"))</f>
        <v/>
      </c>
      <c r="P929" s="287" t="str">
        <f t="shared" si="138"/>
        <v/>
      </c>
      <c r="Q929" s="287" t="str">
        <f t="shared" si="139"/>
        <v/>
      </c>
    </row>
    <row r="930" spans="1:17" ht="15" customHeight="1" x14ac:dyDescent="0.2">
      <c r="A930" s="240" t="str">
        <f>IFERROR(INDEX('All Ticker P&amp;L'!$A$2:$A$1001,MATCH(ROWS($A$2:A930),'All Ticker P&amp;L'!$N$2:$N$1001,0)),"")</f>
        <v/>
      </c>
      <c r="B930" s="240" t="str">
        <f t="shared" si="131"/>
        <v/>
      </c>
      <c r="C930" s="240" t="str">
        <f t="shared" si="132"/>
        <v/>
      </c>
      <c r="D930" s="240" t="str">
        <f t="shared" si="133"/>
        <v/>
      </c>
      <c r="E930" s="261" t="str">
        <f>IF($A930="","",SUMIFS(Txn[Signed Units],Txn[Key],$A930))</f>
        <v/>
      </c>
      <c r="F930" s="283">
        <f>IF($A930="","",SUMIFS(Txn[Buy Cost],Txn[Key],$A930,Txn[Transaction Order],"&gt;"&amp;IFERROR(_xlfn.MAXIFS(Txn[Transaction Order],Txn[Key],$A930,Txn[Running Units],"&gt;-0.000001",Txn[Running Units],"&lt;0.000001"),0)))</f>
      </c>
      <c r="G930" s="283">
        <f>IF($A930="","",IFERROR(F930/SUMIFS(Txn[Units Purchased or Sold],Txn[Key],$A930,Txn[Transaction Order],"&gt;"&amp;IFERROR(_xlfn.MAXIFS(Txn[Transaction Order],Txn[Key],$A930,Txn[Running Units],"&gt;-0.000001",Txn[Running Units],"&lt;0.000001"),0),Txn[Sell (-1) Buy (1) Fees (0) Dividend (2)],1),0))</f>
      </c>
      <c r="H930" s="283">
        <f>IF($A930="","",SUMIFS(Txn[Sell Proceeds],Txn[Key],$A930,Txn[Transaction Order],"&gt;"&amp;IFERROR(_xlfn.MAXIFS(Txn[Transaction Order],Txn[Key],$A930,Txn[Running Units],"&gt;-0.000001",Txn[Running Units],"&lt;0.000001"),0)))</f>
      </c>
      <c r="I930" s="284" t="str">
        <f>IF($A930="","",IFERROR(INDEX(Prices[Current Price],MATCH($A930,Prices[Key],0)),0))</f>
        <v/>
      </c>
      <c r="J930" s="285" t="str">
        <f>IF($A930="","",IFERROR(INDEX(Prices[FX to SGD],MATCH($A930,Prices[Key],0)),1))</f>
        <v/>
      </c>
      <c r="K930" s="283" t="str">
        <f t="shared" si="134"/>
        <v/>
      </c>
      <c r="L930" s="283" t="str">
        <f t="shared" si="135"/>
        <v/>
      </c>
      <c r="M930" s="283" t="str">
        <f t="shared" si="136"/>
        <v/>
      </c>
      <c r="N930" s="286" t="str">
        <f t="shared" si="137"/>
        <v/>
      </c>
      <c r="O930" t="str">
        <f>IF($A930="","",IFERROR(INDEX(Prices[Category],MATCH($A930,Prices[Key],0)),"Uncategorized"))</f>
        <v/>
      </c>
      <c r="P930" s="287" t="str">
        <f t="shared" si="138"/>
        <v/>
      </c>
      <c r="Q930" s="287" t="str">
        <f t="shared" si="139"/>
        <v/>
      </c>
    </row>
    <row r="931" spans="1:17" ht="15" customHeight="1" x14ac:dyDescent="0.2">
      <c r="A931" s="240" t="str">
        <f>IFERROR(INDEX('All Ticker P&amp;L'!$A$2:$A$1001,MATCH(ROWS($A$2:A931),'All Ticker P&amp;L'!$N$2:$N$1001,0)),"")</f>
        <v/>
      </c>
      <c r="B931" s="240" t="str">
        <f t="shared" si="131"/>
        <v/>
      </c>
      <c r="C931" s="240" t="str">
        <f t="shared" si="132"/>
        <v/>
      </c>
      <c r="D931" s="240" t="str">
        <f t="shared" si="133"/>
        <v/>
      </c>
      <c r="E931" s="261" t="str">
        <f>IF($A931="","",SUMIFS(Txn[Signed Units],Txn[Key],$A931))</f>
        <v/>
      </c>
      <c r="F931" s="283">
        <f>IF($A931="","",SUMIFS(Txn[Buy Cost],Txn[Key],$A931,Txn[Transaction Order],"&gt;"&amp;IFERROR(_xlfn.MAXIFS(Txn[Transaction Order],Txn[Key],$A931,Txn[Running Units],"&gt;-0.000001",Txn[Running Units],"&lt;0.000001"),0)))</f>
      </c>
      <c r="G931" s="283">
        <f>IF($A931="","",IFERROR(F931/SUMIFS(Txn[Units Purchased or Sold],Txn[Key],$A931,Txn[Transaction Order],"&gt;"&amp;IFERROR(_xlfn.MAXIFS(Txn[Transaction Order],Txn[Key],$A931,Txn[Running Units],"&gt;-0.000001",Txn[Running Units],"&lt;0.000001"),0),Txn[Sell (-1) Buy (1) Fees (0) Dividend (2)],1),0))</f>
      </c>
      <c r="H931" s="283">
        <f>IF($A931="","",SUMIFS(Txn[Sell Proceeds],Txn[Key],$A931,Txn[Transaction Order],"&gt;"&amp;IFERROR(_xlfn.MAXIFS(Txn[Transaction Order],Txn[Key],$A931,Txn[Running Units],"&gt;-0.000001",Txn[Running Units],"&lt;0.000001"),0)))</f>
      </c>
      <c r="I931" s="284" t="str">
        <f>IF($A931="","",IFERROR(INDEX(Prices[Current Price],MATCH($A931,Prices[Key],0)),0))</f>
        <v/>
      </c>
      <c r="J931" s="285" t="str">
        <f>IF($A931="","",IFERROR(INDEX(Prices[FX to SGD],MATCH($A931,Prices[Key],0)),1))</f>
        <v/>
      </c>
      <c r="K931" s="283" t="str">
        <f t="shared" si="134"/>
        <v/>
      </c>
      <c r="L931" s="283" t="str">
        <f t="shared" si="135"/>
        <v/>
      </c>
      <c r="M931" s="283" t="str">
        <f t="shared" si="136"/>
        <v/>
      </c>
      <c r="N931" s="286" t="str">
        <f t="shared" si="137"/>
        <v/>
      </c>
      <c r="O931" t="str">
        <f>IF($A931="","",IFERROR(INDEX(Prices[Category],MATCH($A931,Prices[Key],0)),"Uncategorized"))</f>
        <v/>
      </c>
      <c r="P931" s="287" t="str">
        <f t="shared" si="138"/>
        <v/>
      </c>
      <c r="Q931" s="287" t="str">
        <f t="shared" si="139"/>
        <v/>
      </c>
    </row>
    <row r="932" spans="1:17" ht="15" customHeight="1" x14ac:dyDescent="0.2">
      <c r="A932" s="240" t="str">
        <f>IFERROR(INDEX('All Ticker P&amp;L'!$A$2:$A$1001,MATCH(ROWS($A$2:A932),'All Ticker P&amp;L'!$N$2:$N$1001,0)),"")</f>
        <v/>
      </c>
      <c r="B932" s="240" t="str">
        <f t="shared" si="131"/>
        <v/>
      </c>
      <c r="C932" s="240" t="str">
        <f t="shared" si="132"/>
        <v/>
      </c>
      <c r="D932" s="240" t="str">
        <f t="shared" si="133"/>
        <v/>
      </c>
      <c r="E932" s="261" t="str">
        <f>IF($A932="","",SUMIFS(Txn[Signed Units],Txn[Key],$A932))</f>
        <v/>
      </c>
      <c r="F932" s="283">
        <f>IF($A932="","",SUMIFS(Txn[Buy Cost],Txn[Key],$A932,Txn[Transaction Order],"&gt;"&amp;IFERROR(_xlfn.MAXIFS(Txn[Transaction Order],Txn[Key],$A932,Txn[Running Units],"&gt;-0.000001",Txn[Running Units],"&lt;0.000001"),0)))</f>
      </c>
      <c r="G932" s="283">
        <f>IF($A932="","",IFERROR(F932/SUMIFS(Txn[Units Purchased or Sold],Txn[Key],$A932,Txn[Transaction Order],"&gt;"&amp;IFERROR(_xlfn.MAXIFS(Txn[Transaction Order],Txn[Key],$A932,Txn[Running Units],"&gt;-0.000001",Txn[Running Units],"&lt;0.000001"),0),Txn[Sell (-1) Buy (1) Fees (0) Dividend (2)],1),0))</f>
      </c>
      <c r="H932" s="283">
        <f>IF($A932="","",SUMIFS(Txn[Sell Proceeds],Txn[Key],$A932,Txn[Transaction Order],"&gt;"&amp;IFERROR(_xlfn.MAXIFS(Txn[Transaction Order],Txn[Key],$A932,Txn[Running Units],"&gt;-0.000001",Txn[Running Units],"&lt;0.000001"),0)))</f>
      </c>
      <c r="I932" s="284" t="str">
        <f>IF($A932="","",IFERROR(INDEX(Prices[Current Price],MATCH($A932,Prices[Key],0)),0))</f>
        <v/>
      </c>
      <c r="J932" s="285" t="str">
        <f>IF($A932="","",IFERROR(INDEX(Prices[FX to SGD],MATCH($A932,Prices[Key],0)),1))</f>
        <v/>
      </c>
      <c r="K932" s="283" t="str">
        <f t="shared" si="134"/>
        <v/>
      </c>
      <c r="L932" s="283" t="str">
        <f t="shared" si="135"/>
        <v/>
      </c>
      <c r="M932" s="283" t="str">
        <f t="shared" si="136"/>
        <v/>
      </c>
      <c r="N932" s="286" t="str">
        <f t="shared" si="137"/>
        <v/>
      </c>
      <c r="O932" t="str">
        <f>IF($A932="","",IFERROR(INDEX(Prices[Category],MATCH($A932,Prices[Key],0)),"Uncategorized"))</f>
        <v/>
      </c>
      <c r="P932" s="287" t="str">
        <f t="shared" si="138"/>
        <v/>
      </c>
      <c r="Q932" s="287" t="str">
        <f t="shared" si="139"/>
        <v/>
      </c>
    </row>
    <row r="933" spans="1:17" ht="15" customHeight="1" x14ac:dyDescent="0.2">
      <c r="A933" s="240" t="str">
        <f>IFERROR(INDEX('All Ticker P&amp;L'!$A$2:$A$1001,MATCH(ROWS($A$2:A933),'All Ticker P&amp;L'!$N$2:$N$1001,0)),"")</f>
        <v/>
      </c>
      <c r="B933" s="240" t="str">
        <f t="shared" si="131"/>
        <v/>
      </c>
      <c r="C933" s="240" t="str">
        <f t="shared" si="132"/>
        <v/>
      </c>
      <c r="D933" s="240" t="str">
        <f t="shared" si="133"/>
        <v/>
      </c>
      <c r="E933" s="261" t="str">
        <f>IF($A933="","",SUMIFS(Txn[Signed Units],Txn[Key],$A933))</f>
        <v/>
      </c>
      <c r="F933" s="283">
        <f>IF($A933="","",SUMIFS(Txn[Buy Cost],Txn[Key],$A933,Txn[Transaction Order],"&gt;"&amp;IFERROR(_xlfn.MAXIFS(Txn[Transaction Order],Txn[Key],$A933,Txn[Running Units],"&gt;-0.000001",Txn[Running Units],"&lt;0.000001"),0)))</f>
      </c>
      <c r="G933" s="283">
        <f>IF($A933="","",IFERROR(F933/SUMIFS(Txn[Units Purchased or Sold],Txn[Key],$A933,Txn[Transaction Order],"&gt;"&amp;IFERROR(_xlfn.MAXIFS(Txn[Transaction Order],Txn[Key],$A933,Txn[Running Units],"&gt;-0.000001",Txn[Running Units],"&lt;0.000001"),0),Txn[Sell (-1) Buy (1) Fees (0) Dividend (2)],1),0))</f>
      </c>
      <c r="H933" s="283">
        <f>IF($A933="","",SUMIFS(Txn[Sell Proceeds],Txn[Key],$A933,Txn[Transaction Order],"&gt;"&amp;IFERROR(_xlfn.MAXIFS(Txn[Transaction Order],Txn[Key],$A933,Txn[Running Units],"&gt;-0.000001",Txn[Running Units],"&lt;0.000001"),0)))</f>
      </c>
      <c r="I933" s="284" t="str">
        <f>IF($A933="","",IFERROR(INDEX(Prices[Current Price],MATCH($A933,Prices[Key],0)),0))</f>
        <v/>
      </c>
      <c r="J933" s="285" t="str">
        <f>IF($A933="","",IFERROR(INDEX(Prices[FX to SGD],MATCH($A933,Prices[Key],0)),1))</f>
        <v/>
      </c>
      <c r="K933" s="283" t="str">
        <f t="shared" si="134"/>
        <v/>
      </c>
      <c r="L933" s="283" t="str">
        <f t="shared" si="135"/>
        <v/>
      </c>
      <c r="M933" s="283" t="str">
        <f t="shared" si="136"/>
        <v/>
      </c>
      <c r="N933" s="286" t="str">
        <f t="shared" si="137"/>
        <v/>
      </c>
      <c r="O933" t="str">
        <f>IF($A933="","",IFERROR(INDEX(Prices[Category],MATCH($A933,Prices[Key],0)),"Uncategorized"))</f>
        <v/>
      </c>
      <c r="P933" s="287" t="str">
        <f t="shared" si="138"/>
        <v/>
      </c>
      <c r="Q933" s="287" t="str">
        <f t="shared" si="139"/>
        <v/>
      </c>
    </row>
    <row r="934" spans="1:17" ht="15" customHeight="1" x14ac:dyDescent="0.2">
      <c r="A934" s="240" t="str">
        <f>IFERROR(INDEX('All Ticker P&amp;L'!$A$2:$A$1001,MATCH(ROWS($A$2:A934),'All Ticker P&amp;L'!$N$2:$N$1001,0)),"")</f>
        <v/>
      </c>
      <c r="B934" s="240" t="str">
        <f t="shared" si="131"/>
        <v/>
      </c>
      <c r="C934" s="240" t="str">
        <f t="shared" si="132"/>
        <v/>
      </c>
      <c r="D934" s="240" t="str">
        <f t="shared" si="133"/>
        <v/>
      </c>
      <c r="E934" s="261" t="str">
        <f>IF($A934="","",SUMIFS(Txn[Signed Units],Txn[Key],$A934))</f>
        <v/>
      </c>
      <c r="F934" s="283">
        <f>IF($A934="","",SUMIFS(Txn[Buy Cost],Txn[Key],$A934,Txn[Transaction Order],"&gt;"&amp;IFERROR(_xlfn.MAXIFS(Txn[Transaction Order],Txn[Key],$A934,Txn[Running Units],"&gt;-0.000001",Txn[Running Units],"&lt;0.000001"),0)))</f>
      </c>
      <c r="G934" s="283">
        <f>IF($A934="","",IFERROR(F934/SUMIFS(Txn[Units Purchased or Sold],Txn[Key],$A934,Txn[Transaction Order],"&gt;"&amp;IFERROR(_xlfn.MAXIFS(Txn[Transaction Order],Txn[Key],$A934,Txn[Running Units],"&gt;-0.000001",Txn[Running Units],"&lt;0.000001"),0),Txn[Sell (-1) Buy (1) Fees (0) Dividend (2)],1),0))</f>
      </c>
      <c r="H934" s="283">
        <f>IF($A934="","",SUMIFS(Txn[Sell Proceeds],Txn[Key],$A934,Txn[Transaction Order],"&gt;"&amp;IFERROR(_xlfn.MAXIFS(Txn[Transaction Order],Txn[Key],$A934,Txn[Running Units],"&gt;-0.000001",Txn[Running Units],"&lt;0.000001"),0)))</f>
      </c>
      <c r="I934" s="284" t="str">
        <f>IF($A934="","",IFERROR(INDEX(Prices[Current Price],MATCH($A934,Prices[Key],0)),0))</f>
        <v/>
      </c>
      <c r="J934" s="285" t="str">
        <f>IF($A934="","",IFERROR(INDEX(Prices[FX to SGD],MATCH($A934,Prices[Key],0)),1))</f>
        <v/>
      </c>
      <c r="K934" s="283" t="str">
        <f t="shared" si="134"/>
        <v/>
      </c>
      <c r="L934" s="283" t="str">
        <f t="shared" si="135"/>
        <v/>
      </c>
      <c r="M934" s="283" t="str">
        <f t="shared" si="136"/>
        <v/>
      </c>
      <c r="N934" s="286" t="str">
        <f t="shared" si="137"/>
        <v/>
      </c>
      <c r="O934" t="str">
        <f>IF($A934="","",IFERROR(INDEX(Prices[Category],MATCH($A934,Prices[Key],0)),"Uncategorized"))</f>
        <v/>
      </c>
      <c r="P934" s="287" t="str">
        <f t="shared" si="138"/>
        <v/>
      </c>
      <c r="Q934" s="287" t="str">
        <f t="shared" si="139"/>
        <v/>
      </c>
    </row>
    <row r="935" spans="1:17" ht="15" customHeight="1" x14ac:dyDescent="0.2">
      <c r="A935" s="240" t="str">
        <f>IFERROR(INDEX('All Ticker P&amp;L'!$A$2:$A$1001,MATCH(ROWS($A$2:A935),'All Ticker P&amp;L'!$N$2:$N$1001,0)),"")</f>
        <v/>
      </c>
      <c r="B935" s="240" t="str">
        <f t="shared" si="131"/>
        <v/>
      </c>
      <c r="C935" s="240" t="str">
        <f t="shared" si="132"/>
        <v/>
      </c>
      <c r="D935" s="240" t="str">
        <f t="shared" si="133"/>
        <v/>
      </c>
      <c r="E935" s="261" t="str">
        <f>IF($A935="","",SUMIFS(Txn[Signed Units],Txn[Key],$A935))</f>
        <v/>
      </c>
      <c r="F935" s="283">
        <f>IF($A935="","",SUMIFS(Txn[Buy Cost],Txn[Key],$A935,Txn[Transaction Order],"&gt;"&amp;IFERROR(_xlfn.MAXIFS(Txn[Transaction Order],Txn[Key],$A935,Txn[Running Units],"&gt;-0.000001",Txn[Running Units],"&lt;0.000001"),0)))</f>
      </c>
      <c r="G935" s="283">
        <f>IF($A935="","",IFERROR(F935/SUMIFS(Txn[Units Purchased or Sold],Txn[Key],$A935,Txn[Transaction Order],"&gt;"&amp;IFERROR(_xlfn.MAXIFS(Txn[Transaction Order],Txn[Key],$A935,Txn[Running Units],"&gt;-0.000001",Txn[Running Units],"&lt;0.000001"),0),Txn[Sell (-1) Buy (1) Fees (0) Dividend (2)],1),0))</f>
      </c>
      <c r="H935" s="283">
        <f>IF($A935="","",SUMIFS(Txn[Sell Proceeds],Txn[Key],$A935,Txn[Transaction Order],"&gt;"&amp;IFERROR(_xlfn.MAXIFS(Txn[Transaction Order],Txn[Key],$A935,Txn[Running Units],"&gt;-0.000001",Txn[Running Units],"&lt;0.000001"),0)))</f>
      </c>
      <c r="I935" s="284" t="str">
        <f>IF($A935="","",IFERROR(INDEX(Prices[Current Price],MATCH($A935,Prices[Key],0)),0))</f>
        <v/>
      </c>
      <c r="J935" s="285" t="str">
        <f>IF($A935="","",IFERROR(INDEX(Prices[FX to SGD],MATCH($A935,Prices[Key],0)),1))</f>
        <v/>
      </c>
      <c r="K935" s="283" t="str">
        <f t="shared" si="134"/>
        <v/>
      </c>
      <c r="L935" s="283" t="str">
        <f t="shared" si="135"/>
        <v/>
      </c>
      <c r="M935" s="283" t="str">
        <f t="shared" si="136"/>
        <v/>
      </c>
      <c r="N935" s="286" t="str">
        <f t="shared" si="137"/>
        <v/>
      </c>
      <c r="O935" t="str">
        <f>IF($A935="","",IFERROR(INDEX(Prices[Category],MATCH($A935,Prices[Key],0)),"Uncategorized"))</f>
        <v/>
      </c>
      <c r="P935" s="287" t="str">
        <f t="shared" si="138"/>
        <v/>
      </c>
      <c r="Q935" s="287" t="str">
        <f t="shared" si="139"/>
        <v/>
      </c>
    </row>
    <row r="936" spans="1:17" ht="15" customHeight="1" x14ac:dyDescent="0.2">
      <c r="A936" s="240" t="str">
        <f>IFERROR(INDEX('All Ticker P&amp;L'!$A$2:$A$1001,MATCH(ROWS($A$2:A936),'All Ticker P&amp;L'!$N$2:$N$1001,0)),"")</f>
        <v/>
      </c>
      <c r="B936" s="240" t="str">
        <f t="shared" si="131"/>
        <v/>
      </c>
      <c r="C936" s="240" t="str">
        <f t="shared" si="132"/>
        <v/>
      </c>
      <c r="D936" s="240" t="str">
        <f t="shared" si="133"/>
        <v/>
      </c>
      <c r="E936" s="261" t="str">
        <f>IF($A936="","",SUMIFS(Txn[Signed Units],Txn[Key],$A936))</f>
        <v/>
      </c>
      <c r="F936" s="283">
        <f>IF($A936="","",SUMIFS(Txn[Buy Cost],Txn[Key],$A936,Txn[Transaction Order],"&gt;"&amp;IFERROR(_xlfn.MAXIFS(Txn[Transaction Order],Txn[Key],$A936,Txn[Running Units],"&gt;-0.000001",Txn[Running Units],"&lt;0.000001"),0)))</f>
      </c>
      <c r="G936" s="283">
        <f>IF($A936="","",IFERROR(F936/SUMIFS(Txn[Units Purchased or Sold],Txn[Key],$A936,Txn[Transaction Order],"&gt;"&amp;IFERROR(_xlfn.MAXIFS(Txn[Transaction Order],Txn[Key],$A936,Txn[Running Units],"&gt;-0.000001",Txn[Running Units],"&lt;0.000001"),0),Txn[Sell (-1) Buy (1) Fees (0) Dividend (2)],1),0))</f>
      </c>
      <c r="H936" s="283">
        <f>IF($A936="","",SUMIFS(Txn[Sell Proceeds],Txn[Key],$A936,Txn[Transaction Order],"&gt;"&amp;IFERROR(_xlfn.MAXIFS(Txn[Transaction Order],Txn[Key],$A936,Txn[Running Units],"&gt;-0.000001",Txn[Running Units],"&lt;0.000001"),0)))</f>
      </c>
      <c r="I936" s="284" t="str">
        <f>IF($A936="","",IFERROR(INDEX(Prices[Current Price],MATCH($A936,Prices[Key],0)),0))</f>
        <v/>
      </c>
      <c r="J936" s="285" t="str">
        <f>IF($A936="","",IFERROR(INDEX(Prices[FX to SGD],MATCH($A936,Prices[Key],0)),1))</f>
        <v/>
      </c>
      <c r="K936" s="283" t="str">
        <f t="shared" si="134"/>
        <v/>
      </c>
      <c r="L936" s="283" t="str">
        <f t="shared" si="135"/>
        <v/>
      </c>
      <c r="M936" s="283" t="str">
        <f t="shared" si="136"/>
        <v/>
      </c>
      <c r="N936" s="286" t="str">
        <f t="shared" si="137"/>
        <v/>
      </c>
      <c r="O936" t="str">
        <f>IF($A936="","",IFERROR(INDEX(Prices[Category],MATCH($A936,Prices[Key],0)),"Uncategorized"))</f>
        <v/>
      </c>
      <c r="P936" s="287" t="str">
        <f t="shared" si="138"/>
        <v/>
      </c>
      <c r="Q936" s="287" t="str">
        <f t="shared" si="139"/>
        <v/>
      </c>
    </row>
    <row r="937" spans="1:17" ht="15" customHeight="1" x14ac:dyDescent="0.2">
      <c r="A937" s="240" t="str">
        <f>IFERROR(INDEX('All Ticker P&amp;L'!$A$2:$A$1001,MATCH(ROWS($A$2:A937),'All Ticker P&amp;L'!$N$2:$N$1001,0)),"")</f>
        <v/>
      </c>
      <c r="B937" s="240" t="str">
        <f t="shared" si="131"/>
        <v/>
      </c>
      <c r="C937" s="240" t="str">
        <f t="shared" si="132"/>
        <v/>
      </c>
      <c r="D937" s="240" t="str">
        <f t="shared" si="133"/>
        <v/>
      </c>
      <c r="E937" s="261" t="str">
        <f>IF($A937="","",SUMIFS(Txn[Signed Units],Txn[Key],$A937))</f>
        <v/>
      </c>
      <c r="F937" s="283">
        <f>IF($A937="","",SUMIFS(Txn[Buy Cost],Txn[Key],$A937,Txn[Transaction Order],"&gt;"&amp;IFERROR(_xlfn.MAXIFS(Txn[Transaction Order],Txn[Key],$A937,Txn[Running Units],"&gt;-0.000001",Txn[Running Units],"&lt;0.000001"),0)))</f>
      </c>
      <c r="G937" s="283">
        <f>IF($A937="","",IFERROR(F937/SUMIFS(Txn[Units Purchased or Sold],Txn[Key],$A937,Txn[Transaction Order],"&gt;"&amp;IFERROR(_xlfn.MAXIFS(Txn[Transaction Order],Txn[Key],$A937,Txn[Running Units],"&gt;-0.000001",Txn[Running Units],"&lt;0.000001"),0),Txn[Sell (-1) Buy (1) Fees (0) Dividend (2)],1),0))</f>
      </c>
      <c r="H937" s="283">
        <f>IF($A937="","",SUMIFS(Txn[Sell Proceeds],Txn[Key],$A937,Txn[Transaction Order],"&gt;"&amp;IFERROR(_xlfn.MAXIFS(Txn[Transaction Order],Txn[Key],$A937,Txn[Running Units],"&gt;-0.000001",Txn[Running Units],"&lt;0.000001"),0)))</f>
      </c>
      <c r="I937" s="284" t="str">
        <f>IF($A937="","",IFERROR(INDEX(Prices[Current Price],MATCH($A937,Prices[Key],0)),0))</f>
        <v/>
      </c>
      <c r="J937" s="285" t="str">
        <f>IF($A937="","",IFERROR(INDEX(Prices[FX to SGD],MATCH($A937,Prices[Key],0)),1))</f>
        <v/>
      </c>
      <c r="K937" s="283" t="str">
        <f t="shared" si="134"/>
        <v/>
      </c>
      <c r="L937" s="283" t="str">
        <f t="shared" si="135"/>
        <v/>
      </c>
      <c r="M937" s="283" t="str">
        <f t="shared" si="136"/>
        <v/>
      </c>
      <c r="N937" s="286" t="str">
        <f t="shared" si="137"/>
        <v/>
      </c>
      <c r="O937" t="str">
        <f>IF($A937="","",IFERROR(INDEX(Prices[Category],MATCH($A937,Prices[Key],0)),"Uncategorized"))</f>
        <v/>
      </c>
      <c r="P937" s="287" t="str">
        <f t="shared" si="138"/>
        <v/>
      </c>
      <c r="Q937" s="287" t="str">
        <f t="shared" si="139"/>
        <v/>
      </c>
    </row>
    <row r="938" spans="1:17" ht="15" customHeight="1" x14ac:dyDescent="0.2">
      <c r="A938" s="240" t="str">
        <f>IFERROR(INDEX('All Ticker P&amp;L'!$A$2:$A$1001,MATCH(ROWS($A$2:A938),'All Ticker P&amp;L'!$N$2:$N$1001,0)),"")</f>
        <v/>
      </c>
      <c r="B938" s="240" t="str">
        <f t="shared" si="131"/>
        <v/>
      </c>
      <c r="C938" s="240" t="str">
        <f t="shared" si="132"/>
        <v/>
      </c>
      <c r="D938" s="240" t="str">
        <f t="shared" si="133"/>
        <v/>
      </c>
      <c r="E938" s="261" t="str">
        <f>IF($A938="","",SUMIFS(Txn[Signed Units],Txn[Key],$A938))</f>
        <v/>
      </c>
      <c r="F938" s="283">
        <f>IF($A938="","",SUMIFS(Txn[Buy Cost],Txn[Key],$A938,Txn[Transaction Order],"&gt;"&amp;IFERROR(_xlfn.MAXIFS(Txn[Transaction Order],Txn[Key],$A938,Txn[Running Units],"&gt;-0.000001",Txn[Running Units],"&lt;0.000001"),0)))</f>
      </c>
      <c r="G938" s="283">
        <f>IF($A938="","",IFERROR(F938/SUMIFS(Txn[Units Purchased or Sold],Txn[Key],$A938,Txn[Transaction Order],"&gt;"&amp;IFERROR(_xlfn.MAXIFS(Txn[Transaction Order],Txn[Key],$A938,Txn[Running Units],"&gt;-0.000001",Txn[Running Units],"&lt;0.000001"),0),Txn[Sell (-1) Buy (1) Fees (0) Dividend (2)],1),0))</f>
      </c>
      <c r="H938" s="283">
        <f>IF($A938="","",SUMIFS(Txn[Sell Proceeds],Txn[Key],$A938,Txn[Transaction Order],"&gt;"&amp;IFERROR(_xlfn.MAXIFS(Txn[Transaction Order],Txn[Key],$A938,Txn[Running Units],"&gt;-0.000001",Txn[Running Units],"&lt;0.000001"),0)))</f>
      </c>
      <c r="I938" s="284" t="str">
        <f>IF($A938="","",IFERROR(INDEX(Prices[Current Price],MATCH($A938,Prices[Key],0)),0))</f>
        <v/>
      </c>
      <c r="J938" s="285" t="str">
        <f>IF($A938="","",IFERROR(INDEX(Prices[FX to SGD],MATCH($A938,Prices[Key],0)),1))</f>
        <v/>
      </c>
      <c r="K938" s="283" t="str">
        <f t="shared" si="134"/>
        <v/>
      </c>
      <c r="L938" s="283" t="str">
        <f t="shared" si="135"/>
        <v/>
      </c>
      <c r="M938" s="283" t="str">
        <f t="shared" si="136"/>
        <v/>
      </c>
      <c r="N938" s="286" t="str">
        <f t="shared" si="137"/>
        <v/>
      </c>
      <c r="O938" t="str">
        <f>IF($A938="","",IFERROR(INDEX(Prices[Category],MATCH($A938,Prices[Key],0)),"Uncategorized"))</f>
        <v/>
      </c>
      <c r="P938" s="287" t="str">
        <f t="shared" si="138"/>
        <v/>
      </c>
      <c r="Q938" s="287" t="str">
        <f t="shared" si="139"/>
        <v/>
      </c>
    </row>
    <row r="939" spans="1:17" ht="15" customHeight="1" x14ac:dyDescent="0.2">
      <c r="A939" s="240" t="str">
        <f>IFERROR(INDEX('All Ticker P&amp;L'!$A$2:$A$1001,MATCH(ROWS($A$2:A939),'All Ticker P&amp;L'!$N$2:$N$1001,0)),"")</f>
        <v/>
      </c>
      <c r="B939" s="240" t="str">
        <f t="shared" si="131"/>
        <v/>
      </c>
      <c r="C939" s="240" t="str">
        <f t="shared" si="132"/>
        <v/>
      </c>
      <c r="D939" s="240" t="str">
        <f t="shared" si="133"/>
        <v/>
      </c>
      <c r="E939" s="261" t="str">
        <f>IF($A939="","",SUMIFS(Txn[Signed Units],Txn[Key],$A939))</f>
        <v/>
      </c>
      <c r="F939" s="283">
        <f>IF($A939="","",SUMIFS(Txn[Buy Cost],Txn[Key],$A939,Txn[Transaction Order],"&gt;"&amp;IFERROR(_xlfn.MAXIFS(Txn[Transaction Order],Txn[Key],$A939,Txn[Running Units],"&gt;-0.000001",Txn[Running Units],"&lt;0.000001"),0)))</f>
      </c>
      <c r="G939" s="283">
        <f>IF($A939="","",IFERROR(F939/SUMIFS(Txn[Units Purchased or Sold],Txn[Key],$A939,Txn[Transaction Order],"&gt;"&amp;IFERROR(_xlfn.MAXIFS(Txn[Transaction Order],Txn[Key],$A939,Txn[Running Units],"&gt;-0.000001",Txn[Running Units],"&lt;0.000001"),0),Txn[Sell (-1) Buy (1) Fees (0) Dividend (2)],1),0))</f>
      </c>
      <c r="H939" s="283">
        <f>IF($A939="","",SUMIFS(Txn[Sell Proceeds],Txn[Key],$A939,Txn[Transaction Order],"&gt;"&amp;IFERROR(_xlfn.MAXIFS(Txn[Transaction Order],Txn[Key],$A939,Txn[Running Units],"&gt;-0.000001",Txn[Running Units],"&lt;0.000001"),0)))</f>
      </c>
      <c r="I939" s="284" t="str">
        <f>IF($A939="","",IFERROR(INDEX(Prices[Current Price],MATCH($A939,Prices[Key],0)),0))</f>
        <v/>
      </c>
      <c r="J939" s="285" t="str">
        <f>IF($A939="","",IFERROR(INDEX(Prices[FX to SGD],MATCH($A939,Prices[Key],0)),1))</f>
        <v/>
      </c>
      <c r="K939" s="283" t="str">
        <f t="shared" si="134"/>
        <v/>
      </c>
      <c r="L939" s="283" t="str">
        <f t="shared" si="135"/>
        <v/>
      </c>
      <c r="M939" s="283" t="str">
        <f t="shared" si="136"/>
        <v/>
      </c>
      <c r="N939" s="286" t="str">
        <f t="shared" si="137"/>
        <v/>
      </c>
      <c r="O939" t="str">
        <f>IF($A939="","",IFERROR(INDEX(Prices[Category],MATCH($A939,Prices[Key],0)),"Uncategorized"))</f>
        <v/>
      </c>
      <c r="P939" s="287" t="str">
        <f t="shared" si="138"/>
        <v/>
      </c>
      <c r="Q939" s="287" t="str">
        <f t="shared" si="139"/>
        <v/>
      </c>
    </row>
    <row r="940" spans="1:17" ht="15" customHeight="1" x14ac:dyDescent="0.2">
      <c r="A940" s="240" t="str">
        <f>IFERROR(INDEX('All Ticker P&amp;L'!$A$2:$A$1001,MATCH(ROWS($A$2:A940),'All Ticker P&amp;L'!$N$2:$N$1001,0)),"")</f>
        <v/>
      </c>
      <c r="B940" s="240" t="str">
        <f t="shared" si="131"/>
        <v/>
      </c>
      <c r="C940" s="240" t="str">
        <f t="shared" si="132"/>
        <v/>
      </c>
      <c r="D940" s="240" t="str">
        <f t="shared" si="133"/>
        <v/>
      </c>
      <c r="E940" s="261" t="str">
        <f>IF($A940="","",SUMIFS(Txn[Signed Units],Txn[Key],$A940))</f>
        <v/>
      </c>
      <c r="F940" s="283">
        <f>IF($A940="","",SUMIFS(Txn[Buy Cost],Txn[Key],$A940,Txn[Transaction Order],"&gt;"&amp;IFERROR(_xlfn.MAXIFS(Txn[Transaction Order],Txn[Key],$A940,Txn[Running Units],"&gt;-0.000001",Txn[Running Units],"&lt;0.000001"),0)))</f>
      </c>
      <c r="G940" s="283">
        <f>IF($A940="","",IFERROR(F940/SUMIFS(Txn[Units Purchased or Sold],Txn[Key],$A940,Txn[Transaction Order],"&gt;"&amp;IFERROR(_xlfn.MAXIFS(Txn[Transaction Order],Txn[Key],$A940,Txn[Running Units],"&gt;-0.000001",Txn[Running Units],"&lt;0.000001"),0),Txn[Sell (-1) Buy (1) Fees (0) Dividend (2)],1),0))</f>
      </c>
      <c r="H940" s="283">
        <f>IF($A940="","",SUMIFS(Txn[Sell Proceeds],Txn[Key],$A940,Txn[Transaction Order],"&gt;"&amp;IFERROR(_xlfn.MAXIFS(Txn[Transaction Order],Txn[Key],$A940,Txn[Running Units],"&gt;-0.000001",Txn[Running Units],"&lt;0.000001"),0)))</f>
      </c>
      <c r="I940" s="284" t="str">
        <f>IF($A940="","",IFERROR(INDEX(Prices[Current Price],MATCH($A940,Prices[Key],0)),0))</f>
        <v/>
      </c>
      <c r="J940" s="285" t="str">
        <f>IF($A940="","",IFERROR(INDEX(Prices[FX to SGD],MATCH($A940,Prices[Key],0)),1))</f>
        <v/>
      </c>
      <c r="K940" s="283" t="str">
        <f t="shared" si="134"/>
        <v/>
      </c>
      <c r="L940" s="283" t="str">
        <f t="shared" si="135"/>
        <v/>
      </c>
      <c r="M940" s="283" t="str">
        <f t="shared" si="136"/>
        <v/>
      </c>
      <c r="N940" s="286" t="str">
        <f t="shared" si="137"/>
        <v/>
      </c>
      <c r="O940" t="str">
        <f>IF($A940="","",IFERROR(INDEX(Prices[Category],MATCH($A940,Prices[Key],0)),"Uncategorized"))</f>
        <v/>
      </c>
      <c r="P940" s="287" t="str">
        <f t="shared" si="138"/>
        <v/>
      </c>
      <c r="Q940" s="287" t="str">
        <f t="shared" si="139"/>
        <v/>
      </c>
    </row>
    <row r="941" spans="1:17" ht="15" customHeight="1" x14ac:dyDescent="0.2">
      <c r="A941" s="240" t="str">
        <f>IFERROR(INDEX('All Ticker P&amp;L'!$A$2:$A$1001,MATCH(ROWS($A$2:A941),'All Ticker P&amp;L'!$N$2:$N$1001,0)),"")</f>
        <v/>
      </c>
      <c r="B941" s="240" t="str">
        <f t="shared" si="131"/>
        <v/>
      </c>
      <c r="C941" s="240" t="str">
        <f t="shared" si="132"/>
        <v/>
      </c>
      <c r="D941" s="240" t="str">
        <f t="shared" si="133"/>
        <v/>
      </c>
      <c r="E941" s="261" t="str">
        <f>IF($A941="","",SUMIFS(Txn[Signed Units],Txn[Key],$A941))</f>
        <v/>
      </c>
      <c r="F941" s="283">
        <f>IF($A941="","",SUMIFS(Txn[Buy Cost],Txn[Key],$A941,Txn[Transaction Order],"&gt;"&amp;IFERROR(_xlfn.MAXIFS(Txn[Transaction Order],Txn[Key],$A941,Txn[Running Units],"&gt;-0.000001",Txn[Running Units],"&lt;0.000001"),0)))</f>
      </c>
      <c r="G941" s="283">
        <f>IF($A941="","",IFERROR(F941/SUMIFS(Txn[Units Purchased or Sold],Txn[Key],$A941,Txn[Transaction Order],"&gt;"&amp;IFERROR(_xlfn.MAXIFS(Txn[Transaction Order],Txn[Key],$A941,Txn[Running Units],"&gt;-0.000001",Txn[Running Units],"&lt;0.000001"),0),Txn[Sell (-1) Buy (1) Fees (0) Dividend (2)],1),0))</f>
      </c>
      <c r="H941" s="283">
        <f>IF($A941="","",SUMIFS(Txn[Sell Proceeds],Txn[Key],$A941,Txn[Transaction Order],"&gt;"&amp;IFERROR(_xlfn.MAXIFS(Txn[Transaction Order],Txn[Key],$A941,Txn[Running Units],"&gt;-0.000001",Txn[Running Units],"&lt;0.000001"),0)))</f>
      </c>
      <c r="I941" s="284" t="str">
        <f>IF($A941="","",IFERROR(INDEX(Prices[Current Price],MATCH($A941,Prices[Key],0)),0))</f>
        <v/>
      </c>
      <c r="J941" s="285" t="str">
        <f>IF($A941="","",IFERROR(INDEX(Prices[FX to SGD],MATCH($A941,Prices[Key],0)),1))</f>
        <v/>
      </c>
      <c r="K941" s="283" t="str">
        <f t="shared" si="134"/>
        <v/>
      </c>
      <c r="L941" s="283" t="str">
        <f t="shared" si="135"/>
        <v/>
      </c>
      <c r="M941" s="283" t="str">
        <f t="shared" si="136"/>
        <v/>
      </c>
      <c r="N941" s="286" t="str">
        <f t="shared" si="137"/>
        <v/>
      </c>
      <c r="O941" t="str">
        <f>IF($A941="","",IFERROR(INDEX(Prices[Category],MATCH($A941,Prices[Key],0)),"Uncategorized"))</f>
        <v/>
      </c>
      <c r="P941" s="287" t="str">
        <f t="shared" si="138"/>
        <v/>
      </c>
      <c r="Q941" s="287" t="str">
        <f t="shared" si="139"/>
        <v/>
      </c>
    </row>
    <row r="942" spans="1:17" ht="15" customHeight="1" x14ac:dyDescent="0.2">
      <c r="A942" s="240" t="str">
        <f>IFERROR(INDEX('All Ticker P&amp;L'!$A$2:$A$1001,MATCH(ROWS($A$2:A942),'All Ticker P&amp;L'!$N$2:$N$1001,0)),"")</f>
        <v/>
      </c>
      <c r="B942" s="240" t="str">
        <f t="shared" si="131"/>
        <v/>
      </c>
      <c r="C942" s="240" t="str">
        <f t="shared" si="132"/>
        <v/>
      </c>
      <c r="D942" s="240" t="str">
        <f t="shared" si="133"/>
        <v/>
      </c>
      <c r="E942" s="261" t="str">
        <f>IF($A942="","",SUMIFS(Txn[Signed Units],Txn[Key],$A942))</f>
        <v/>
      </c>
      <c r="F942" s="283">
        <f>IF($A942="","",SUMIFS(Txn[Buy Cost],Txn[Key],$A942,Txn[Transaction Order],"&gt;"&amp;IFERROR(_xlfn.MAXIFS(Txn[Transaction Order],Txn[Key],$A942,Txn[Running Units],"&gt;-0.000001",Txn[Running Units],"&lt;0.000001"),0)))</f>
      </c>
      <c r="G942" s="283">
        <f>IF($A942="","",IFERROR(F942/SUMIFS(Txn[Units Purchased or Sold],Txn[Key],$A942,Txn[Transaction Order],"&gt;"&amp;IFERROR(_xlfn.MAXIFS(Txn[Transaction Order],Txn[Key],$A942,Txn[Running Units],"&gt;-0.000001",Txn[Running Units],"&lt;0.000001"),0),Txn[Sell (-1) Buy (1) Fees (0) Dividend (2)],1),0))</f>
      </c>
      <c r="H942" s="283">
        <f>IF($A942="","",SUMIFS(Txn[Sell Proceeds],Txn[Key],$A942,Txn[Transaction Order],"&gt;"&amp;IFERROR(_xlfn.MAXIFS(Txn[Transaction Order],Txn[Key],$A942,Txn[Running Units],"&gt;-0.000001",Txn[Running Units],"&lt;0.000001"),0)))</f>
      </c>
      <c r="I942" s="284" t="str">
        <f>IF($A942="","",IFERROR(INDEX(Prices[Current Price],MATCH($A942,Prices[Key],0)),0))</f>
        <v/>
      </c>
      <c r="J942" s="285" t="str">
        <f>IF($A942="","",IFERROR(INDEX(Prices[FX to SGD],MATCH($A942,Prices[Key],0)),1))</f>
        <v/>
      </c>
      <c r="K942" s="283" t="str">
        <f t="shared" si="134"/>
        <v/>
      </c>
      <c r="L942" s="283" t="str">
        <f t="shared" si="135"/>
        <v/>
      </c>
      <c r="M942" s="283" t="str">
        <f t="shared" si="136"/>
        <v/>
      </c>
      <c r="N942" s="286" t="str">
        <f t="shared" si="137"/>
        <v/>
      </c>
      <c r="O942" t="str">
        <f>IF($A942="","",IFERROR(INDEX(Prices[Category],MATCH($A942,Prices[Key],0)),"Uncategorized"))</f>
        <v/>
      </c>
      <c r="P942" s="287" t="str">
        <f t="shared" si="138"/>
        <v/>
      </c>
      <c r="Q942" s="287" t="str">
        <f t="shared" si="139"/>
        <v/>
      </c>
    </row>
    <row r="943" spans="1:17" ht="15" customHeight="1" x14ac:dyDescent="0.2">
      <c r="A943" s="240" t="str">
        <f>IFERROR(INDEX('All Ticker P&amp;L'!$A$2:$A$1001,MATCH(ROWS($A$2:A943),'All Ticker P&amp;L'!$N$2:$N$1001,0)),"")</f>
        <v/>
      </c>
      <c r="B943" s="240" t="str">
        <f t="shared" si="131"/>
        <v/>
      </c>
      <c r="C943" s="240" t="str">
        <f t="shared" si="132"/>
        <v/>
      </c>
      <c r="D943" s="240" t="str">
        <f t="shared" si="133"/>
        <v/>
      </c>
      <c r="E943" s="261" t="str">
        <f>IF($A943="","",SUMIFS(Txn[Signed Units],Txn[Key],$A943))</f>
        <v/>
      </c>
      <c r="F943" s="283">
        <f>IF($A943="","",SUMIFS(Txn[Buy Cost],Txn[Key],$A943,Txn[Transaction Order],"&gt;"&amp;IFERROR(_xlfn.MAXIFS(Txn[Transaction Order],Txn[Key],$A943,Txn[Running Units],"&gt;-0.000001",Txn[Running Units],"&lt;0.000001"),0)))</f>
      </c>
      <c r="G943" s="283">
        <f>IF($A943="","",IFERROR(F943/SUMIFS(Txn[Units Purchased or Sold],Txn[Key],$A943,Txn[Transaction Order],"&gt;"&amp;IFERROR(_xlfn.MAXIFS(Txn[Transaction Order],Txn[Key],$A943,Txn[Running Units],"&gt;-0.000001",Txn[Running Units],"&lt;0.000001"),0),Txn[Sell (-1) Buy (1) Fees (0) Dividend (2)],1),0))</f>
      </c>
      <c r="H943" s="283">
        <f>IF($A943="","",SUMIFS(Txn[Sell Proceeds],Txn[Key],$A943,Txn[Transaction Order],"&gt;"&amp;IFERROR(_xlfn.MAXIFS(Txn[Transaction Order],Txn[Key],$A943,Txn[Running Units],"&gt;-0.000001",Txn[Running Units],"&lt;0.000001"),0)))</f>
      </c>
      <c r="I943" s="284" t="str">
        <f>IF($A943="","",IFERROR(INDEX(Prices[Current Price],MATCH($A943,Prices[Key],0)),0))</f>
        <v/>
      </c>
      <c r="J943" s="285" t="str">
        <f>IF($A943="","",IFERROR(INDEX(Prices[FX to SGD],MATCH($A943,Prices[Key],0)),1))</f>
        <v/>
      </c>
      <c r="K943" s="283" t="str">
        <f t="shared" si="134"/>
        <v/>
      </c>
      <c r="L943" s="283" t="str">
        <f t="shared" si="135"/>
        <v/>
      </c>
      <c r="M943" s="283" t="str">
        <f t="shared" si="136"/>
        <v/>
      </c>
      <c r="N943" s="286" t="str">
        <f t="shared" si="137"/>
        <v/>
      </c>
      <c r="O943" t="str">
        <f>IF($A943="","",IFERROR(INDEX(Prices[Category],MATCH($A943,Prices[Key],0)),"Uncategorized"))</f>
        <v/>
      </c>
      <c r="P943" s="287" t="str">
        <f t="shared" si="138"/>
        <v/>
      </c>
      <c r="Q943" s="287" t="str">
        <f t="shared" si="139"/>
        <v/>
      </c>
    </row>
    <row r="944" spans="1:17" ht="15" customHeight="1" x14ac:dyDescent="0.2">
      <c r="A944" s="240" t="str">
        <f>IFERROR(INDEX('All Ticker P&amp;L'!$A$2:$A$1001,MATCH(ROWS($A$2:A944),'All Ticker P&amp;L'!$N$2:$N$1001,0)),"")</f>
        <v/>
      </c>
      <c r="B944" s="240" t="str">
        <f t="shared" si="131"/>
        <v/>
      </c>
      <c r="C944" s="240" t="str">
        <f t="shared" si="132"/>
        <v/>
      </c>
      <c r="D944" s="240" t="str">
        <f t="shared" si="133"/>
        <v/>
      </c>
      <c r="E944" s="261" t="str">
        <f>IF($A944="","",SUMIFS(Txn[Signed Units],Txn[Key],$A944))</f>
        <v/>
      </c>
      <c r="F944" s="283">
        <f>IF($A944="","",SUMIFS(Txn[Buy Cost],Txn[Key],$A944,Txn[Transaction Order],"&gt;"&amp;IFERROR(_xlfn.MAXIFS(Txn[Transaction Order],Txn[Key],$A944,Txn[Running Units],"&gt;-0.000001",Txn[Running Units],"&lt;0.000001"),0)))</f>
      </c>
      <c r="G944" s="283">
        <f>IF($A944="","",IFERROR(F944/SUMIFS(Txn[Units Purchased or Sold],Txn[Key],$A944,Txn[Transaction Order],"&gt;"&amp;IFERROR(_xlfn.MAXIFS(Txn[Transaction Order],Txn[Key],$A944,Txn[Running Units],"&gt;-0.000001",Txn[Running Units],"&lt;0.000001"),0),Txn[Sell (-1) Buy (1) Fees (0) Dividend (2)],1),0))</f>
      </c>
      <c r="H944" s="283">
        <f>IF($A944="","",SUMIFS(Txn[Sell Proceeds],Txn[Key],$A944,Txn[Transaction Order],"&gt;"&amp;IFERROR(_xlfn.MAXIFS(Txn[Transaction Order],Txn[Key],$A944,Txn[Running Units],"&gt;-0.000001",Txn[Running Units],"&lt;0.000001"),0)))</f>
      </c>
      <c r="I944" s="284" t="str">
        <f>IF($A944="","",IFERROR(INDEX(Prices[Current Price],MATCH($A944,Prices[Key],0)),0))</f>
        <v/>
      </c>
      <c r="J944" s="285" t="str">
        <f>IF($A944="","",IFERROR(INDEX(Prices[FX to SGD],MATCH($A944,Prices[Key],0)),1))</f>
        <v/>
      </c>
      <c r="K944" s="283" t="str">
        <f t="shared" si="134"/>
        <v/>
      </c>
      <c r="L944" s="283" t="str">
        <f t="shared" si="135"/>
        <v/>
      </c>
      <c r="M944" s="283" t="str">
        <f t="shared" si="136"/>
        <v/>
      </c>
      <c r="N944" s="286" t="str">
        <f t="shared" si="137"/>
        <v/>
      </c>
      <c r="O944" t="str">
        <f>IF($A944="","",IFERROR(INDEX(Prices[Category],MATCH($A944,Prices[Key],0)),"Uncategorized"))</f>
        <v/>
      </c>
      <c r="P944" s="287" t="str">
        <f t="shared" si="138"/>
        <v/>
      </c>
      <c r="Q944" s="287" t="str">
        <f t="shared" si="139"/>
        <v/>
      </c>
    </row>
    <row r="945" spans="1:17" ht="15" customHeight="1" x14ac:dyDescent="0.2">
      <c r="A945" s="240" t="str">
        <f>IFERROR(INDEX('All Ticker P&amp;L'!$A$2:$A$1001,MATCH(ROWS($A$2:A945),'All Ticker P&amp;L'!$N$2:$N$1001,0)),"")</f>
        <v/>
      </c>
      <c r="B945" s="240" t="str">
        <f t="shared" si="131"/>
        <v/>
      </c>
      <c r="C945" s="240" t="str">
        <f t="shared" si="132"/>
        <v/>
      </c>
      <c r="D945" s="240" t="str">
        <f t="shared" si="133"/>
        <v/>
      </c>
      <c r="E945" s="261" t="str">
        <f>IF($A945="","",SUMIFS(Txn[Signed Units],Txn[Key],$A945))</f>
        <v/>
      </c>
      <c r="F945" s="283">
        <f>IF($A945="","",SUMIFS(Txn[Buy Cost],Txn[Key],$A945,Txn[Transaction Order],"&gt;"&amp;IFERROR(_xlfn.MAXIFS(Txn[Transaction Order],Txn[Key],$A945,Txn[Running Units],"&gt;-0.000001",Txn[Running Units],"&lt;0.000001"),0)))</f>
      </c>
      <c r="G945" s="283">
        <f>IF($A945="","",IFERROR(F945/SUMIFS(Txn[Units Purchased or Sold],Txn[Key],$A945,Txn[Transaction Order],"&gt;"&amp;IFERROR(_xlfn.MAXIFS(Txn[Transaction Order],Txn[Key],$A945,Txn[Running Units],"&gt;-0.000001",Txn[Running Units],"&lt;0.000001"),0),Txn[Sell (-1) Buy (1) Fees (0) Dividend (2)],1),0))</f>
      </c>
      <c r="H945" s="283">
        <f>IF($A945="","",SUMIFS(Txn[Sell Proceeds],Txn[Key],$A945,Txn[Transaction Order],"&gt;"&amp;IFERROR(_xlfn.MAXIFS(Txn[Transaction Order],Txn[Key],$A945,Txn[Running Units],"&gt;-0.000001",Txn[Running Units],"&lt;0.000001"),0)))</f>
      </c>
      <c r="I945" s="284" t="str">
        <f>IF($A945="","",IFERROR(INDEX(Prices[Current Price],MATCH($A945,Prices[Key],0)),0))</f>
        <v/>
      </c>
      <c r="J945" s="285" t="str">
        <f>IF($A945="","",IFERROR(INDEX(Prices[FX to SGD],MATCH($A945,Prices[Key],0)),1))</f>
        <v/>
      </c>
      <c r="K945" s="283" t="str">
        <f t="shared" si="134"/>
        <v/>
      </c>
      <c r="L945" s="283" t="str">
        <f t="shared" si="135"/>
        <v/>
      </c>
      <c r="M945" s="283" t="str">
        <f t="shared" si="136"/>
        <v/>
      </c>
      <c r="N945" s="286" t="str">
        <f t="shared" si="137"/>
        <v/>
      </c>
      <c r="O945" t="str">
        <f>IF($A945="","",IFERROR(INDEX(Prices[Category],MATCH($A945,Prices[Key],0)),"Uncategorized"))</f>
        <v/>
      </c>
      <c r="P945" s="287" t="str">
        <f t="shared" si="138"/>
        <v/>
      </c>
      <c r="Q945" s="287" t="str">
        <f t="shared" si="139"/>
        <v/>
      </c>
    </row>
    <row r="946" spans="1:17" ht="15" customHeight="1" x14ac:dyDescent="0.2">
      <c r="A946" s="240" t="str">
        <f>IFERROR(INDEX('All Ticker P&amp;L'!$A$2:$A$1001,MATCH(ROWS($A$2:A946),'All Ticker P&amp;L'!$N$2:$N$1001,0)),"")</f>
        <v/>
      </c>
      <c r="B946" s="240" t="str">
        <f t="shared" si="131"/>
        <v/>
      </c>
      <c r="C946" s="240" t="str">
        <f t="shared" si="132"/>
        <v/>
      </c>
      <c r="D946" s="240" t="str">
        <f t="shared" si="133"/>
        <v/>
      </c>
      <c r="E946" s="261" t="str">
        <f>IF($A946="","",SUMIFS(Txn[Signed Units],Txn[Key],$A946))</f>
        <v/>
      </c>
      <c r="F946" s="283">
        <f>IF($A946="","",SUMIFS(Txn[Buy Cost],Txn[Key],$A946,Txn[Transaction Order],"&gt;"&amp;IFERROR(_xlfn.MAXIFS(Txn[Transaction Order],Txn[Key],$A946,Txn[Running Units],"&gt;-0.000001",Txn[Running Units],"&lt;0.000001"),0)))</f>
      </c>
      <c r="G946" s="283">
        <f>IF($A946="","",IFERROR(F946/SUMIFS(Txn[Units Purchased or Sold],Txn[Key],$A946,Txn[Transaction Order],"&gt;"&amp;IFERROR(_xlfn.MAXIFS(Txn[Transaction Order],Txn[Key],$A946,Txn[Running Units],"&gt;-0.000001",Txn[Running Units],"&lt;0.000001"),0),Txn[Sell (-1) Buy (1) Fees (0) Dividend (2)],1),0))</f>
      </c>
      <c r="H946" s="283">
        <f>IF($A946="","",SUMIFS(Txn[Sell Proceeds],Txn[Key],$A946,Txn[Transaction Order],"&gt;"&amp;IFERROR(_xlfn.MAXIFS(Txn[Transaction Order],Txn[Key],$A946,Txn[Running Units],"&gt;-0.000001",Txn[Running Units],"&lt;0.000001"),0)))</f>
      </c>
      <c r="I946" s="284" t="str">
        <f>IF($A946="","",IFERROR(INDEX(Prices[Current Price],MATCH($A946,Prices[Key],0)),0))</f>
        <v/>
      </c>
      <c r="J946" s="285" t="str">
        <f>IF($A946="","",IFERROR(INDEX(Prices[FX to SGD],MATCH($A946,Prices[Key],0)),1))</f>
        <v/>
      </c>
      <c r="K946" s="283" t="str">
        <f t="shared" si="134"/>
        <v/>
      </c>
      <c r="L946" s="283" t="str">
        <f t="shared" si="135"/>
        <v/>
      </c>
      <c r="M946" s="283" t="str">
        <f t="shared" si="136"/>
        <v/>
      </c>
      <c r="N946" s="286" t="str">
        <f t="shared" si="137"/>
        <v/>
      </c>
      <c r="O946" t="str">
        <f>IF($A946="","",IFERROR(INDEX(Prices[Category],MATCH($A946,Prices[Key],0)),"Uncategorized"))</f>
        <v/>
      </c>
      <c r="P946" s="287" t="str">
        <f t="shared" si="138"/>
        <v/>
      </c>
      <c r="Q946" s="287" t="str">
        <f t="shared" si="139"/>
        <v/>
      </c>
    </row>
    <row r="947" spans="1:17" ht="15" customHeight="1" x14ac:dyDescent="0.2">
      <c r="A947" s="240" t="str">
        <f>IFERROR(INDEX('All Ticker P&amp;L'!$A$2:$A$1001,MATCH(ROWS($A$2:A947),'All Ticker P&amp;L'!$N$2:$N$1001,0)),"")</f>
        <v/>
      </c>
      <c r="B947" s="240" t="str">
        <f t="shared" si="131"/>
        <v/>
      </c>
      <c r="C947" s="240" t="str">
        <f t="shared" si="132"/>
        <v/>
      </c>
      <c r="D947" s="240" t="str">
        <f t="shared" si="133"/>
        <v/>
      </c>
      <c r="E947" s="261" t="str">
        <f>IF($A947="","",SUMIFS(Txn[Signed Units],Txn[Key],$A947))</f>
        <v/>
      </c>
      <c r="F947" s="283">
        <f>IF($A947="","",SUMIFS(Txn[Buy Cost],Txn[Key],$A947,Txn[Transaction Order],"&gt;"&amp;IFERROR(_xlfn.MAXIFS(Txn[Transaction Order],Txn[Key],$A947,Txn[Running Units],"&gt;-0.000001",Txn[Running Units],"&lt;0.000001"),0)))</f>
      </c>
      <c r="G947" s="283">
        <f>IF($A947="","",IFERROR(F947/SUMIFS(Txn[Units Purchased or Sold],Txn[Key],$A947,Txn[Transaction Order],"&gt;"&amp;IFERROR(_xlfn.MAXIFS(Txn[Transaction Order],Txn[Key],$A947,Txn[Running Units],"&gt;-0.000001",Txn[Running Units],"&lt;0.000001"),0),Txn[Sell (-1) Buy (1) Fees (0) Dividend (2)],1),0))</f>
      </c>
      <c r="H947" s="283">
        <f>IF($A947="","",SUMIFS(Txn[Sell Proceeds],Txn[Key],$A947,Txn[Transaction Order],"&gt;"&amp;IFERROR(_xlfn.MAXIFS(Txn[Transaction Order],Txn[Key],$A947,Txn[Running Units],"&gt;-0.000001",Txn[Running Units],"&lt;0.000001"),0)))</f>
      </c>
      <c r="I947" s="284" t="str">
        <f>IF($A947="","",IFERROR(INDEX(Prices[Current Price],MATCH($A947,Prices[Key],0)),0))</f>
        <v/>
      </c>
      <c r="J947" s="285" t="str">
        <f>IF($A947="","",IFERROR(INDEX(Prices[FX to SGD],MATCH($A947,Prices[Key],0)),1))</f>
        <v/>
      </c>
      <c r="K947" s="283" t="str">
        <f t="shared" si="134"/>
        <v/>
      </c>
      <c r="L947" s="283" t="str">
        <f t="shared" si="135"/>
        <v/>
      </c>
      <c r="M947" s="283" t="str">
        <f t="shared" si="136"/>
        <v/>
      </c>
      <c r="N947" s="286" t="str">
        <f t="shared" si="137"/>
        <v/>
      </c>
      <c r="O947" t="str">
        <f>IF($A947="","",IFERROR(INDEX(Prices[Category],MATCH($A947,Prices[Key],0)),"Uncategorized"))</f>
        <v/>
      </c>
      <c r="P947" s="287" t="str">
        <f t="shared" si="138"/>
        <v/>
      </c>
      <c r="Q947" s="287" t="str">
        <f t="shared" si="139"/>
        <v/>
      </c>
    </row>
    <row r="948" spans="1:17" ht="15" customHeight="1" x14ac:dyDescent="0.2">
      <c r="A948" s="240" t="str">
        <f>IFERROR(INDEX('All Ticker P&amp;L'!$A$2:$A$1001,MATCH(ROWS($A$2:A948),'All Ticker P&amp;L'!$N$2:$N$1001,0)),"")</f>
        <v/>
      </c>
      <c r="B948" s="240" t="str">
        <f t="shared" si="131"/>
        <v/>
      </c>
      <c r="C948" s="240" t="str">
        <f t="shared" si="132"/>
        <v/>
      </c>
      <c r="D948" s="240" t="str">
        <f t="shared" si="133"/>
        <v/>
      </c>
      <c r="E948" s="261" t="str">
        <f>IF($A948="","",SUMIFS(Txn[Signed Units],Txn[Key],$A948))</f>
        <v/>
      </c>
      <c r="F948" s="283">
        <f>IF($A948="","",SUMIFS(Txn[Buy Cost],Txn[Key],$A948,Txn[Transaction Order],"&gt;"&amp;IFERROR(_xlfn.MAXIFS(Txn[Transaction Order],Txn[Key],$A948,Txn[Running Units],"&gt;-0.000001",Txn[Running Units],"&lt;0.000001"),0)))</f>
      </c>
      <c r="G948" s="283">
        <f>IF($A948="","",IFERROR(F948/SUMIFS(Txn[Units Purchased or Sold],Txn[Key],$A948,Txn[Transaction Order],"&gt;"&amp;IFERROR(_xlfn.MAXIFS(Txn[Transaction Order],Txn[Key],$A948,Txn[Running Units],"&gt;-0.000001",Txn[Running Units],"&lt;0.000001"),0),Txn[Sell (-1) Buy (1) Fees (0) Dividend (2)],1),0))</f>
      </c>
      <c r="H948" s="283">
        <f>IF($A948="","",SUMIFS(Txn[Sell Proceeds],Txn[Key],$A948,Txn[Transaction Order],"&gt;"&amp;IFERROR(_xlfn.MAXIFS(Txn[Transaction Order],Txn[Key],$A948,Txn[Running Units],"&gt;-0.000001",Txn[Running Units],"&lt;0.000001"),0)))</f>
      </c>
      <c r="I948" s="284" t="str">
        <f>IF($A948="","",IFERROR(INDEX(Prices[Current Price],MATCH($A948,Prices[Key],0)),0))</f>
        <v/>
      </c>
      <c r="J948" s="285" t="str">
        <f>IF($A948="","",IFERROR(INDEX(Prices[FX to SGD],MATCH($A948,Prices[Key],0)),1))</f>
        <v/>
      </c>
      <c r="K948" s="283" t="str">
        <f t="shared" si="134"/>
        <v/>
      </c>
      <c r="L948" s="283" t="str">
        <f t="shared" si="135"/>
        <v/>
      </c>
      <c r="M948" s="283" t="str">
        <f t="shared" si="136"/>
        <v/>
      </c>
      <c r="N948" s="286" t="str">
        <f t="shared" si="137"/>
        <v/>
      </c>
      <c r="O948" t="str">
        <f>IF($A948="","",IFERROR(INDEX(Prices[Category],MATCH($A948,Prices[Key],0)),"Uncategorized"))</f>
        <v/>
      </c>
      <c r="P948" s="287" t="str">
        <f t="shared" si="138"/>
        <v/>
      </c>
      <c r="Q948" s="287" t="str">
        <f t="shared" si="139"/>
        <v/>
      </c>
    </row>
    <row r="949" spans="1:17" ht="15" customHeight="1" x14ac:dyDescent="0.2">
      <c r="A949" s="240" t="str">
        <f>IFERROR(INDEX('All Ticker P&amp;L'!$A$2:$A$1001,MATCH(ROWS($A$2:A949),'All Ticker P&amp;L'!$N$2:$N$1001,0)),"")</f>
        <v/>
      </c>
      <c r="B949" s="240" t="str">
        <f t="shared" si="131"/>
        <v/>
      </c>
      <c r="C949" s="240" t="str">
        <f t="shared" si="132"/>
        <v/>
      </c>
      <c r="D949" s="240" t="str">
        <f t="shared" si="133"/>
        <v/>
      </c>
      <c r="E949" s="261" t="str">
        <f>IF($A949="","",SUMIFS(Txn[Signed Units],Txn[Key],$A949))</f>
        <v/>
      </c>
      <c r="F949" s="283">
        <f>IF($A949="","",SUMIFS(Txn[Buy Cost],Txn[Key],$A949,Txn[Transaction Order],"&gt;"&amp;IFERROR(_xlfn.MAXIFS(Txn[Transaction Order],Txn[Key],$A949,Txn[Running Units],"&gt;-0.000001",Txn[Running Units],"&lt;0.000001"),0)))</f>
      </c>
      <c r="G949" s="283">
        <f>IF($A949="","",IFERROR(F949/SUMIFS(Txn[Units Purchased or Sold],Txn[Key],$A949,Txn[Transaction Order],"&gt;"&amp;IFERROR(_xlfn.MAXIFS(Txn[Transaction Order],Txn[Key],$A949,Txn[Running Units],"&gt;-0.000001",Txn[Running Units],"&lt;0.000001"),0),Txn[Sell (-1) Buy (1) Fees (0) Dividend (2)],1),0))</f>
      </c>
      <c r="H949" s="283">
        <f>IF($A949="","",SUMIFS(Txn[Sell Proceeds],Txn[Key],$A949,Txn[Transaction Order],"&gt;"&amp;IFERROR(_xlfn.MAXIFS(Txn[Transaction Order],Txn[Key],$A949,Txn[Running Units],"&gt;-0.000001",Txn[Running Units],"&lt;0.000001"),0)))</f>
      </c>
      <c r="I949" s="284" t="str">
        <f>IF($A949="","",IFERROR(INDEX(Prices[Current Price],MATCH($A949,Prices[Key],0)),0))</f>
        <v/>
      </c>
      <c r="J949" s="285" t="str">
        <f>IF($A949="","",IFERROR(INDEX(Prices[FX to SGD],MATCH($A949,Prices[Key],0)),1))</f>
        <v/>
      </c>
      <c r="K949" s="283" t="str">
        <f t="shared" si="134"/>
        <v/>
      </c>
      <c r="L949" s="283" t="str">
        <f t="shared" si="135"/>
        <v/>
      </c>
      <c r="M949" s="283" t="str">
        <f t="shared" si="136"/>
        <v/>
      </c>
      <c r="N949" s="286" t="str">
        <f t="shared" si="137"/>
        <v/>
      </c>
      <c r="O949" t="str">
        <f>IF($A949="","",IFERROR(INDEX(Prices[Category],MATCH($A949,Prices[Key],0)),"Uncategorized"))</f>
        <v/>
      </c>
      <c r="P949" s="287" t="str">
        <f t="shared" si="138"/>
        <v/>
      </c>
      <c r="Q949" s="287" t="str">
        <f t="shared" si="139"/>
        <v/>
      </c>
    </row>
    <row r="950" spans="1:17" ht="15" customHeight="1" x14ac:dyDescent="0.2">
      <c r="A950" s="240" t="str">
        <f>IFERROR(INDEX('All Ticker P&amp;L'!$A$2:$A$1001,MATCH(ROWS($A$2:A950),'All Ticker P&amp;L'!$N$2:$N$1001,0)),"")</f>
        <v/>
      </c>
      <c r="B950" s="240" t="str">
        <f t="shared" si="131"/>
        <v/>
      </c>
      <c r="C950" s="240" t="str">
        <f t="shared" si="132"/>
        <v/>
      </c>
      <c r="D950" s="240" t="str">
        <f t="shared" si="133"/>
        <v/>
      </c>
      <c r="E950" s="261" t="str">
        <f>IF($A950="","",SUMIFS(Txn[Signed Units],Txn[Key],$A950))</f>
        <v/>
      </c>
      <c r="F950" s="283">
        <f>IF($A950="","",SUMIFS(Txn[Buy Cost],Txn[Key],$A950,Txn[Transaction Order],"&gt;"&amp;IFERROR(_xlfn.MAXIFS(Txn[Transaction Order],Txn[Key],$A950,Txn[Running Units],"&gt;-0.000001",Txn[Running Units],"&lt;0.000001"),0)))</f>
      </c>
      <c r="G950" s="283">
        <f>IF($A950="","",IFERROR(F950/SUMIFS(Txn[Units Purchased or Sold],Txn[Key],$A950,Txn[Transaction Order],"&gt;"&amp;IFERROR(_xlfn.MAXIFS(Txn[Transaction Order],Txn[Key],$A950,Txn[Running Units],"&gt;-0.000001",Txn[Running Units],"&lt;0.000001"),0),Txn[Sell (-1) Buy (1) Fees (0) Dividend (2)],1),0))</f>
      </c>
      <c r="H950" s="283">
        <f>IF($A950="","",SUMIFS(Txn[Sell Proceeds],Txn[Key],$A950,Txn[Transaction Order],"&gt;"&amp;IFERROR(_xlfn.MAXIFS(Txn[Transaction Order],Txn[Key],$A950,Txn[Running Units],"&gt;-0.000001",Txn[Running Units],"&lt;0.000001"),0)))</f>
      </c>
      <c r="I950" s="284" t="str">
        <f>IF($A950="","",IFERROR(INDEX(Prices[Current Price],MATCH($A950,Prices[Key],0)),0))</f>
        <v/>
      </c>
      <c r="J950" s="285" t="str">
        <f>IF($A950="","",IFERROR(INDEX(Prices[FX to SGD],MATCH($A950,Prices[Key],0)),1))</f>
        <v/>
      </c>
      <c r="K950" s="283" t="str">
        <f t="shared" si="134"/>
        <v/>
      </c>
      <c r="L950" s="283" t="str">
        <f t="shared" si="135"/>
        <v/>
      </c>
      <c r="M950" s="283" t="str">
        <f t="shared" si="136"/>
        <v/>
      </c>
      <c r="N950" s="286" t="str">
        <f t="shared" si="137"/>
        <v/>
      </c>
      <c r="O950" t="str">
        <f>IF($A950="","",IFERROR(INDEX(Prices[Category],MATCH($A950,Prices[Key],0)),"Uncategorized"))</f>
        <v/>
      </c>
      <c r="P950" s="287" t="str">
        <f t="shared" si="138"/>
        <v/>
      </c>
      <c r="Q950" s="287" t="str">
        <f t="shared" si="139"/>
        <v/>
      </c>
    </row>
    <row r="951" spans="1:17" ht="15" customHeight="1" x14ac:dyDescent="0.2">
      <c r="A951" s="240" t="str">
        <f>IFERROR(INDEX('All Ticker P&amp;L'!$A$2:$A$1001,MATCH(ROWS($A$2:A951),'All Ticker P&amp;L'!$N$2:$N$1001,0)),"")</f>
        <v/>
      </c>
      <c r="B951" s="240" t="str">
        <f t="shared" si="131"/>
        <v/>
      </c>
      <c r="C951" s="240" t="str">
        <f t="shared" si="132"/>
        <v/>
      </c>
      <c r="D951" s="240" t="str">
        <f t="shared" si="133"/>
        <v/>
      </c>
      <c r="E951" s="261" t="str">
        <f>IF($A951="","",SUMIFS(Txn[Signed Units],Txn[Key],$A951))</f>
        <v/>
      </c>
      <c r="F951" s="283">
        <f>IF($A951="","",SUMIFS(Txn[Buy Cost],Txn[Key],$A951,Txn[Transaction Order],"&gt;"&amp;IFERROR(_xlfn.MAXIFS(Txn[Transaction Order],Txn[Key],$A951,Txn[Running Units],"&gt;-0.000001",Txn[Running Units],"&lt;0.000001"),0)))</f>
      </c>
      <c r="G951" s="283">
        <f>IF($A951="","",IFERROR(F951/SUMIFS(Txn[Units Purchased or Sold],Txn[Key],$A951,Txn[Transaction Order],"&gt;"&amp;IFERROR(_xlfn.MAXIFS(Txn[Transaction Order],Txn[Key],$A951,Txn[Running Units],"&gt;-0.000001",Txn[Running Units],"&lt;0.000001"),0),Txn[Sell (-1) Buy (1) Fees (0) Dividend (2)],1),0))</f>
      </c>
      <c r="H951" s="283">
        <f>IF($A951="","",SUMIFS(Txn[Sell Proceeds],Txn[Key],$A951,Txn[Transaction Order],"&gt;"&amp;IFERROR(_xlfn.MAXIFS(Txn[Transaction Order],Txn[Key],$A951,Txn[Running Units],"&gt;-0.000001",Txn[Running Units],"&lt;0.000001"),0)))</f>
      </c>
      <c r="I951" s="284" t="str">
        <f>IF($A951="","",IFERROR(INDEX(Prices[Current Price],MATCH($A951,Prices[Key],0)),0))</f>
        <v/>
      </c>
      <c r="J951" s="285" t="str">
        <f>IF($A951="","",IFERROR(INDEX(Prices[FX to SGD],MATCH($A951,Prices[Key],0)),1))</f>
        <v/>
      </c>
      <c r="K951" s="283" t="str">
        <f t="shared" si="134"/>
        <v/>
      </c>
      <c r="L951" s="283" t="str">
        <f t="shared" si="135"/>
        <v/>
      </c>
      <c r="M951" s="283" t="str">
        <f t="shared" si="136"/>
        <v/>
      </c>
      <c r="N951" s="286" t="str">
        <f t="shared" si="137"/>
        <v/>
      </c>
      <c r="O951" t="str">
        <f>IF($A951="","",IFERROR(INDEX(Prices[Category],MATCH($A951,Prices[Key],0)),"Uncategorized"))</f>
        <v/>
      </c>
      <c r="P951" s="287" t="str">
        <f t="shared" si="138"/>
        <v/>
      </c>
      <c r="Q951" s="287" t="str">
        <f t="shared" si="139"/>
        <v/>
      </c>
    </row>
    <row r="952" spans="1:17" ht="15" customHeight="1" x14ac:dyDescent="0.2">
      <c r="A952" s="240" t="str">
        <f>IFERROR(INDEX('All Ticker P&amp;L'!$A$2:$A$1001,MATCH(ROWS($A$2:A952),'All Ticker P&amp;L'!$N$2:$N$1001,0)),"")</f>
        <v/>
      </c>
      <c r="B952" s="240" t="str">
        <f t="shared" si="131"/>
        <v/>
      </c>
      <c r="C952" s="240" t="str">
        <f t="shared" si="132"/>
        <v/>
      </c>
      <c r="D952" s="240" t="str">
        <f t="shared" si="133"/>
        <v/>
      </c>
      <c r="E952" s="261" t="str">
        <f>IF($A952="","",SUMIFS(Txn[Signed Units],Txn[Key],$A952))</f>
        <v/>
      </c>
      <c r="F952" s="283">
        <f>IF($A952="","",SUMIFS(Txn[Buy Cost],Txn[Key],$A952,Txn[Transaction Order],"&gt;"&amp;IFERROR(_xlfn.MAXIFS(Txn[Transaction Order],Txn[Key],$A952,Txn[Running Units],"&gt;-0.000001",Txn[Running Units],"&lt;0.000001"),0)))</f>
      </c>
      <c r="G952" s="283">
        <f>IF($A952="","",IFERROR(F952/SUMIFS(Txn[Units Purchased or Sold],Txn[Key],$A952,Txn[Transaction Order],"&gt;"&amp;IFERROR(_xlfn.MAXIFS(Txn[Transaction Order],Txn[Key],$A952,Txn[Running Units],"&gt;-0.000001",Txn[Running Units],"&lt;0.000001"),0),Txn[Sell (-1) Buy (1) Fees (0) Dividend (2)],1),0))</f>
      </c>
      <c r="H952" s="283">
        <f>IF($A952="","",SUMIFS(Txn[Sell Proceeds],Txn[Key],$A952,Txn[Transaction Order],"&gt;"&amp;IFERROR(_xlfn.MAXIFS(Txn[Transaction Order],Txn[Key],$A952,Txn[Running Units],"&gt;-0.000001",Txn[Running Units],"&lt;0.000001"),0)))</f>
      </c>
      <c r="I952" s="284" t="str">
        <f>IF($A952="","",IFERROR(INDEX(Prices[Current Price],MATCH($A952,Prices[Key],0)),0))</f>
        <v/>
      </c>
      <c r="J952" s="285" t="str">
        <f>IF($A952="","",IFERROR(INDEX(Prices[FX to SGD],MATCH($A952,Prices[Key],0)),1))</f>
        <v/>
      </c>
      <c r="K952" s="283" t="str">
        <f t="shared" si="134"/>
        <v/>
      </c>
      <c r="L952" s="283" t="str">
        <f t="shared" si="135"/>
        <v/>
      </c>
      <c r="M952" s="283" t="str">
        <f t="shared" si="136"/>
        <v/>
      </c>
      <c r="N952" s="286" t="str">
        <f t="shared" si="137"/>
        <v/>
      </c>
      <c r="O952" t="str">
        <f>IF($A952="","",IFERROR(INDEX(Prices[Category],MATCH($A952,Prices[Key],0)),"Uncategorized"))</f>
        <v/>
      </c>
      <c r="P952" s="287" t="str">
        <f t="shared" si="138"/>
        <v/>
      </c>
      <c r="Q952" s="287" t="str">
        <f t="shared" si="139"/>
        <v/>
      </c>
    </row>
    <row r="953" spans="1:17" ht="15" customHeight="1" x14ac:dyDescent="0.2">
      <c r="A953" s="240" t="str">
        <f>IFERROR(INDEX('All Ticker P&amp;L'!$A$2:$A$1001,MATCH(ROWS($A$2:A953),'All Ticker P&amp;L'!$N$2:$N$1001,0)),"")</f>
        <v/>
      </c>
      <c r="B953" s="240" t="str">
        <f t="shared" si="131"/>
        <v/>
      </c>
      <c r="C953" s="240" t="str">
        <f t="shared" si="132"/>
        <v/>
      </c>
      <c r="D953" s="240" t="str">
        <f t="shared" si="133"/>
        <v/>
      </c>
      <c r="E953" s="261" t="str">
        <f>IF($A953="","",SUMIFS(Txn[Signed Units],Txn[Key],$A953))</f>
        <v/>
      </c>
      <c r="F953" s="283">
        <f>IF($A953="","",SUMIFS(Txn[Buy Cost],Txn[Key],$A953,Txn[Transaction Order],"&gt;"&amp;IFERROR(_xlfn.MAXIFS(Txn[Transaction Order],Txn[Key],$A953,Txn[Running Units],"&gt;-0.000001",Txn[Running Units],"&lt;0.000001"),0)))</f>
      </c>
      <c r="G953" s="283">
        <f>IF($A953="","",IFERROR(F953/SUMIFS(Txn[Units Purchased or Sold],Txn[Key],$A953,Txn[Transaction Order],"&gt;"&amp;IFERROR(_xlfn.MAXIFS(Txn[Transaction Order],Txn[Key],$A953,Txn[Running Units],"&gt;-0.000001",Txn[Running Units],"&lt;0.000001"),0),Txn[Sell (-1) Buy (1) Fees (0) Dividend (2)],1),0))</f>
      </c>
      <c r="H953" s="283">
        <f>IF($A953="","",SUMIFS(Txn[Sell Proceeds],Txn[Key],$A953,Txn[Transaction Order],"&gt;"&amp;IFERROR(_xlfn.MAXIFS(Txn[Transaction Order],Txn[Key],$A953,Txn[Running Units],"&gt;-0.000001",Txn[Running Units],"&lt;0.000001"),0)))</f>
      </c>
      <c r="I953" s="284" t="str">
        <f>IF($A953="","",IFERROR(INDEX(Prices[Current Price],MATCH($A953,Prices[Key],0)),0))</f>
        <v/>
      </c>
      <c r="J953" s="285" t="str">
        <f>IF($A953="","",IFERROR(INDEX(Prices[FX to SGD],MATCH($A953,Prices[Key],0)),1))</f>
        <v/>
      </c>
      <c r="K953" s="283" t="str">
        <f t="shared" si="134"/>
        <v/>
      </c>
      <c r="L953" s="283" t="str">
        <f t="shared" si="135"/>
        <v/>
      </c>
      <c r="M953" s="283" t="str">
        <f t="shared" si="136"/>
        <v/>
      </c>
      <c r="N953" s="286" t="str">
        <f t="shared" si="137"/>
        <v/>
      </c>
      <c r="O953" t="str">
        <f>IF($A953="","",IFERROR(INDEX(Prices[Category],MATCH($A953,Prices[Key],0)),"Uncategorized"))</f>
        <v/>
      </c>
      <c r="P953" s="287" t="str">
        <f t="shared" si="138"/>
        <v/>
      </c>
      <c r="Q953" s="287" t="str">
        <f t="shared" si="139"/>
        <v/>
      </c>
    </row>
    <row r="954" spans="1:17" ht="15" customHeight="1" x14ac:dyDescent="0.2">
      <c r="A954" s="240" t="str">
        <f>IFERROR(INDEX('All Ticker P&amp;L'!$A$2:$A$1001,MATCH(ROWS($A$2:A954),'All Ticker P&amp;L'!$N$2:$N$1001,0)),"")</f>
        <v/>
      </c>
      <c r="B954" s="240" t="str">
        <f t="shared" si="131"/>
        <v/>
      </c>
      <c r="C954" s="240" t="str">
        <f t="shared" si="132"/>
        <v/>
      </c>
      <c r="D954" s="240" t="str">
        <f t="shared" si="133"/>
        <v/>
      </c>
      <c r="E954" s="261" t="str">
        <f>IF($A954="","",SUMIFS(Txn[Signed Units],Txn[Key],$A954))</f>
        <v/>
      </c>
      <c r="F954" s="283">
        <f>IF($A954="","",SUMIFS(Txn[Buy Cost],Txn[Key],$A954,Txn[Transaction Order],"&gt;"&amp;IFERROR(_xlfn.MAXIFS(Txn[Transaction Order],Txn[Key],$A954,Txn[Running Units],"&gt;-0.000001",Txn[Running Units],"&lt;0.000001"),0)))</f>
      </c>
      <c r="G954" s="283">
        <f>IF($A954="","",IFERROR(F954/SUMIFS(Txn[Units Purchased or Sold],Txn[Key],$A954,Txn[Transaction Order],"&gt;"&amp;IFERROR(_xlfn.MAXIFS(Txn[Transaction Order],Txn[Key],$A954,Txn[Running Units],"&gt;-0.000001",Txn[Running Units],"&lt;0.000001"),0),Txn[Sell (-1) Buy (1) Fees (0) Dividend (2)],1),0))</f>
      </c>
      <c r="H954" s="283">
        <f>IF($A954="","",SUMIFS(Txn[Sell Proceeds],Txn[Key],$A954,Txn[Transaction Order],"&gt;"&amp;IFERROR(_xlfn.MAXIFS(Txn[Transaction Order],Txn[Key],$A954,Txn[Running Units],"&gt;-0.000001",Txn[Running Units],"&lt;0.000001"),0)))</f>
      </c>
      <c r="I954" s="284" t="str">
        <f>IF($A954="","",IFERROR(INDEX(Prices[Current Price],MATCH($A954,Prices[Key],0)),0))</f>
        <v/>
      </c>
      <c r="J954" s="285" t="str">
        <f>IF($A954="","",IFERROR(INDEX(Prices[FX to SGD],MATCH($A954,Prices[Key],0)),1))</f>
        <v/>
      </c>
      <c r="K954" s="283" t="str">
        <f t="shared" si="134"/>
        <v/>
      </c>
      <c r="L954" s="283" t="str">
        <f t="shared" si="135"/>
        <v/>
      </c>
      <c r="M954" s="283" t="str">
        <f t="shared" si="136"/>
        <v/>
      </c>
      <c r="N954" s="286" t="str">
        <f t="shared" si="137"/>
        <v/>
      </c>
      <c r="O954" t="str">
        <f>IF($A954="","",IFERROR(INDEX(Prices[Category],MATCH($A954,Prices[Key],0)),"Uncategorized"))</f>
        <v/>
      </c>
      <c r="P954" s="287" t="str">
        <f t="shared" si="138"/>
        <v/>
      </c>
      <c r="Q954" s="287" t="str">
        <f t="shared" si="139"/>
        <v/>
      </c>
    </row>
    <row r="955" spans="1:17" ht="15" customHeight="1" x14ac:dyDescent="0.2">
      <c r="A955" s="240" t="str">
        <f>IFERROR(INDEX('All Ticker P&amp;L'!$A$2:$A$1001,MATCH(ROWS($A$2:A955),'All Ticker P&amp;L'!$N$2:$N$1001,0)),"")</f>
        <v/>
      </c>
      <c r="B955" s="240" t="str">
        <f t="shared" si="131"/>
        <v/>
      </c>
      <c r="C955" s="240" t="str">
        <f t="shared" si="132"/>
        <v/>
      </c>
      <c r="D955" s="240" t="str">
        <f t="shared" si="133"/>
        <v/>
      </c>
      <c r="E955" s="261" t="str">
        <f>IF($A955="","",SUMIFS(Txn[Signed Units],Txn[Key],$A955))</f>
        <v/>
      </c>
      <c r="F955" s="283">
        <f>IF($A955="","",SUMIFS(Txn[Buy Cost],Txn[Key],$A955,Txn[Transaction Order],"&gt;"&amp;IFERROR(_xlfn.MAXIFS(Txn[Transaction Order],Txn[Key],$A955,Txn[Running Units],"&gt;-0.000001",Txn[Running Units],"&lt;0.000001"),0)))</f>
      </c>
      <c r="G955" s="283">
        <f>IF($A955="","",IFERROR(F955/SUMIFS(Txn[Units Purchased or Sold],Txn[Key],$A955,Txn[Transaction Order],"&gt;"&amp;IFERROR(_xlfn.MAXIFS(Txn[Transaction Order],Txn[Key],$A955,Txn[Running Units],"&gt;-0.000001",Txn[Running Units],"&lt;0.000001"),0),Txn[Sell (-1) Buy (1) Fees (0) Dividend (2)],1),0))</f>
      </c>
      <c r="H955" s="283">
        <f>IF($A955="","",SUMIFS(Txn[Sell Proceeds],Txn[Key],$A955,Txn[Transaction Order],"&gt;"&amp;IFERROR(_xlfn.MAXIFS(Txn[Transaction Order],Txn[Key],$A955,Txn[Running Units],"&gt;-0.000001",Txn[Running Units],"&lt;0.000001"),0)))</f>
      </c>
      <c r="I955" s="284" t="str">
        <f>IF($A955="","",IFERROR(INDEX(Prices[Current Price],MATCH($A955,Prices[Key],0)),0))</f>
        <v/>
      </c>
      <c r="J955" s="285" t="str">
        <f>IF($A955="","",IFERROR(INDEX(Prices[FX to SGD],MATCH($A955,Prices[Key],0)),1))</f>
        <v/>
      </c>
      <c r="K955" s="283" t="str">
        <f t="shared" si="134"/>
        <v/>
      </c>
      <c r="L955" s="283" t="str">
        <f t="shared" si="135"/>
        <v/>
      </c>
      <c r="M955" s="283" t="str">
        <f t="shared" si="136"/>
        <v/>
      </c>
      <c r="N955" s="286" t="str">
        <f t="shared" si="137"/>
        <v/>
      </c>
      <c r="O955" t="str">
        <f>IF($A955="","",IFERROR(INDEX(Prices[Category],MATCH($A955,Prices[Key],0)),"Uncategorized"))</f>
        <v/>
      </c>
      <c r="P955" s="287" t="str">
        <f t="shared" si="138"/>
        <v/>
      </c>
      <c r="Q955" s="287" t="str">
        <f t="shared" si="139"/>
        <v/>
      </c>
    </row>
    <row r="956" spans="1:17" ht="15" customHeight="1" x14ac:dyDescent="0.2">
      <c r="A956" s="240" t="str">
        <f>IFERROR(INDEX('All Ticker P&amp;L'!$A$2:$A$1001,MATCH(ROWS($A$2:A956),'All Ticker P&amp;L'!$N$2:$N$1001,0)),"")</f>
        <v/>
      </c>
      <c r="B956" s="240" t="str">
        <f t="shared" si="131"/>
        <v/>
      </c>
      <c r="C956" s="240" t="str">
        <f t="shared" si="132"/>
        <v/>
      </c>
      <c r="D956" s="240" t="str">
        <f t="shared" si="133"/>
        <v/>
      </c>
      <c r="E956" s="261" t="str">
        <f>IF($A956="","",SUMIFS(Txn[Signed Units],Txn[Key],$A956))</f>
        <v/>
      </c>
      <c r="F956" s="283">
        <f>IF($A956="","",SUMIFS(Txn[Buy Cost],Txn[Key],$A956,Txn[Transaction Order],"&gt;"&amp;IFERROR(_xlfn.MAXIFS(Txn[Transaction Order],Txn[Key],$A956,Txn[Running Units],"&gt;-0.000001",Txn[Running Units],"&lt;0.000001"),0)))</f>
      </c>
      <c r="G956" s="283">
        <f>IF($A956="","",IFERROR(F956/SUMIFS(Txn[Units Purchased or Sold],Txn[Key],$A956,Txn[Transaction Order],"&gt;"&amp;IFERROR(_xlfn.MAXIFS(Txn[Transaction Order],Txn[Key],$A956,Txn[Running Units],"&gt;-0.000001",Txn[Running Units],"&lt;0.000001"),0),Txn[Sell (-1) Buy (1) Fees (0) Dividend (2)],1),0))</f>
      </c>
      <c r="H956" s="283">
        <f>IF($A956="","",SUMIFS(Txn[Sell Proceeds],Txn[Key],$A956,Txn[Transaction Order],"&gt;"&amp;IFERROR(_xlfn.MAXIFS(Txn[Transaction Order],Txn[Key],$A956,Txn[Running Units],"&gt;-0.000001",Txn[Running Units],"&lt;0.000001"),0)))</f>
      </c>
      <c r="I956" s="284" t="str">
        <f>IF($A956="","",IFERROR(INDEX(Prices[Current Price],MATCH($A956,Prices[Key],0)),0))</f>
        <v/>
      </c>
      <c r="J956" s="285" t="str">
        <f>IF($A956="","",IFERROR(INDEX(Prices[FX to SGD],MATCH($A956,Prices[Key],0)),1))</f>
        <v/>
      </c>
      <c r="K956" s="283" t="str">
        <f t="shared" si="134"/>
        <v/>
      </c>
      <c r="L956" s="283" t="str">
        <f t="shared" si="135"/>
        <v/>
      </c>
      <c r="M956" s="283" t="str">
        <f t="shared" si="136"/>
        <v/>
      </c>
      <c r="N956" s="286" t="str">
        <f t="shared" si="137"/>
        <v/>
      </c>
      <c r="O956" t="str">
        <f>IF($A956="","",IFERROR(INDEX(Prices[Category],MATCH($A956,Prices[Key],0)),"Uncategorized"))</f>
        <v/>
      </c>
      <c r="P956" s="287" t="str">
        <f t="shared" si="138"/>
        <v/>
      </c>
      <c r="Q956" s="287" t="str">
        <f t="shared" si="139"/>
        <v/>
      </c>
    </row>
    <row r="957" spans="1:17" ht="15" customHeight="1" x14ac:dyDescent="0.2">
      <c r="A957" s="240" t="str">
        <f>IFERROR(INDEX('All Ticker P&amp;L'!$A$2:$A$1001,MATCH(ROWS($A$2:A957),'All Ticker P&amp;L'!$N$2:$N$1001,0)),"")</f>
        <v/>
      </c>
      <c r="B957" s="240" t="str">
        <f t="shared" si="131"/>
        <v/>
      </c>
      <c r="C957" s="240" t="str">
        <f t="shared" si="132"/>
        <v/>
      </c>
      <c r="D957" s="240" t="str">
        <f t="shared" si="133"/>
        <v/>
      </c>
      <c r="E957" s="261" t="str">
        <f>IF($A957="","",SUMIFS(Txn[Signed Units],Txn[Key],$A957))</f>
        <v/>
      </c>
      <c r="F957" s="283">
        <f>IF($A957="","",SUMIFS(Txn[Buy Cost],Txn[Key],$A957,Txn[Transaction Order],"&gt;"&amp;IFERROR(_xlfn.MAXIFS(Txn[Transaction Order],Txn[Key],$A957,Txn[Running Units],"&gt;-0.000001",Txn[Running Units],"&lt;0.000001"),0)))</f>
      </c>
      <c r="G957" s="283">
        <f>IF($A957="","",IFERROR(F957/SUMIFS(Txn[Units Purchased or Sold],Txn[Key],$A957,Txn[Transaction Order],"&gt;"&amp;IFERROR(_xlfn.MAXIFS(Txn[Transaction Order],Txn[Key],$A957,Txn[Running Units],"&gt;-0.000001",Txn[Running Units],"&lt;0.000001"),0),Txn[Sell (-1) Buy (1) Fees (0) Dividend (2)],1),0))</f>
      </c>
      <c r="H957" s="283">
        <f>IF($A957="","",SUMIFS(Txn[Sell Proceeds],Txn[Key],$A957,Txn[Transaction Order],"&gt;"&amp;IFERROR(_xlfn.MAXIFS(Txn[Transaction Order],Txn[Key],$A957,Txn[Running Units],"&gt;-0.000001",Txn[Running Units],"&lt;0.000001"),0)))</f>
      </c>
      <c r="I957" s="284" t="str">
        <f>IF($A957="","",IFERROR(INDEX(Prices[Current Price],MATCH($A957,Prices[Key],0)),0))</f>
        <v/>
      </c>
      <c r="J957" s="285" t="str">
        <f>IF($A957="","",IFERROR(INDEX(Prices[FX to SGD],MATCH($A957,Prices[Key],0)),1))</f>
        <v/>
      </c>
      <c r="K957" s="283" t="str">
        <f t="shared" si="134"/>
        <v/>
      </c>
      <c r="L957" s="283" t="str">
        <f t="shared" si="135"/>
        <v/>
      </c>
      <c r="M957" s="283" t="str">
        <f t="shared" si="136"/>
        <v/>
      </c>
      <c r="N957" s="286" t="str">
        <f t="shared" si="137"/>
        <v/>
      </c>
      <c r="O957" t="str">
        <f>IF($A957="","",IFERROR(INDEX(Prices[Category],MATCH($A957,Prices[Key],0)),"Uncategorized"))</f>
        <v/>
      </c>
      <c r="P957" s="287" t="str">
        <f t="shared" si="138"/>
        <v/>
      </c>
      <c r="Q957" s="287" t="str">
        <f t="shared" si="139"/>
        <v/>
      </c>
    </row>
    <row r="958" spans="1:17" ht="15" customHeight="1" x14ac:dyDescent="0.2">
      <c r="A958" s="240" t="str">
        <f>IFERROR(INDEX('All Ticker P&amp;L'!$A$2:$A$1001,MATCH(ROWS($A$2:A958),'All Ticker P&amp;L'!$N$2:$N$1001,0)),"")</f>
        <v/>
      </c>
      <c r="B958" s="240" t="str">
        <f t="shared" si="131"/>
        <v/>
      </c>
      <c r="C958" s="240" t="str">
        <f t="shared" si="132"/>
        <v/>
      </c>
      <c r="D958" s="240" t="str">
        <f t="shared" si="133"/>
        <v/>
      </c>
      <c r="E958" s="261" t="str">
        <f>IF($A958="","",SUMIFS(Txn[Signed Units],Txn[Key],$A958))</f>
        <v/>
      </c>
      <c r="F958" s="283">
        <f>IF($A958="","",SUMIFS(Txn[Buy Cost],Txn[Key],$A958,Txn[Transaction Order],"&gt;"&amp;IFERROR(_xlfn.MAXIFS(Txn[Transaction Order],Txn[Key],$A958,Txn[Running Units],"&gt;-0.000001",Txn[Running Units],"&lt;0.000001"),0)))</f>
      </c>
      <c r="G958" s="283">
        <f>IF($A958="","",IFERROR(F958/SUMIFS(Txn[Units Purchased or Sold],Txn[Key],$A958,Txn[Transaction Order],"&gt;"&amp;IFERROR(_xlfn.MAXIFS(Txn[Transaction Order],Txn[Key],$A958,Txn[Running Units],"&gt;-0.000001",Txn[Running Units],"&lt;0.000001"),0),Txn[Sell (-1) Buy (1) Fees (0) Dividend (2)],1),0))</f>
      </c>
      <c r="H958" s="283">
        <f>IF($A958="","",SUMIFS(Txn[Sell Proceeds],Txn[Key],$A958,Txn[Transaction Order],"&gt;"&amp;IFERROR(_xlfn.MAXIFS(Txn[Transaction Order],Txn[Key],$A958,Txn[Running Units],"&gt;-0.000001",Txn[Running Units],"&lt;0.000001"),0)))</f>
      </c>
      <c r="I958" s="284" t="str">
        <f>IF($A958="","",IFERROR(INDEX(Prices[Current Price],MATCH($A958,Prices[Key],0)),0))</f>
        <v/>
      </c>
      <c r="J958" s="285" t="str">
        <f>IF($A958="","",IFERROR(INDEX(Prices[FX to SGD],MATCH($A958,Prices[Key],0)),1))</f>
        <v/>
      </c>
      <c r="K958" s="283" t="str">
        <f t="shared" si="134"/>
        <v/>
      </c>
      <c r="L958" s="283" t="str">
        <f t="shared" si="135"/>
        <v/>
      </c>
      <c r="M958" s="283" t="str">
        <f t="shared" si="136"/>
        <v/>
      </c>
      <c r="N958" s="286" t="str">
        <f t="shared" si="137"/>
        <v/>
      </c>
      <c r="O958" t="str">
        <f>IF($A958="","",IFERROR(INDEX(Prices[Category],MATCH($A958,Prices[Key],0)),"Uncategorized"))</f>
        <v/>
      </c>
      <c r="P958" s="287" t="str">
        <f t="shared" si="138"/>
        <v/>
      </c>
      <c r="Q958" s="287" t="str">
        <f t="shared" si="139"/>
        <v/>
      </c>
    </row>
    <row r="959" spans="1:17" ht="15" customHeight="1" x14ac:dyDescent="0.2">
      <c r="A959" s="240" t="str">
        <f>IFERROR(INDEX('All Ticker P&amp;L'!$A$2:$A$1001,MATCH(ROWS($A$2:A959),'All Ticker P&amp;L'!$N$2:$N$1001,0)),"")</f>
        <v/>
      </c>
      <c r="B959" s="240" t="str">
        <f t="shared" si="131"/>
        <v/>
      </c>
      <c r="C959" s="240" t="str">
        <f t="shared" si="132"/>
        <v/>
      </c>
      <c r="D959" s="240" t="str">
        <f t="shared" si="133"/>
        <v/>
      </c>
      <c r="E959" s="261" t="str">
        <f>IF($A959="","",SUMIFS(Txn[Signed Units],Txn[Key],$A959))</f>
        <v/>
      </c>
      <c r="F959" s="283">
        <f>IF($A959="","",SUMIFS(Txn[Buy Cost],Txn[Key],$A959,Txn[Transaction Order],"&gt;"&amp;IFERROR(_xlfn.MAXIFS(Txn[Transaction Order],Txn[Key],$A959,Txn[Running Units],"&gt;-0.000001",Txn[Running Units],"&lt;0.000001"),0)))</f>
      </c>
      <c r="G959" s="283">
        <f>IF($A959="","",IFERROR(F959/SUMIFS(Txn[Units Purchased or Sold],Txn[Key],$A959,Txn[Transaction Order],"&gt;"&amp;IFERROR(_xlfn.MAXIFS(Txn[Transaction Order],Txn[Key],$A959,Txn[Running Units],"&gt;-0.000001",Txn[Running Units],"&lt;0.000001"),0),Txn[Sell (-1) Buy (1) Fees (0) Dividend (2)],1),0))</f>
      </c>
      <c r="H959" s="283">
        <f>IF($A959="","",SUMIFS(Txn[Sell Proceeds],Txn[Key],$A959,Txn[Transaction Order],"&gt;"&amp;IFERROR(_xlfn.MAXIFS(Txn[Transaction Order],Txn[Key],$A959,Txn[Running Units],"&gt;-0.000001",Txn[Running Units],"&lt;0.000001"),0)))</f>
      </c>
      <c r="I959" s="284" t="str">
        <f>IF($A959="","",IFERROR(INDEX(Prices[Current Price],MATCH($A959,Prices[Key],0)),0))</f>
        <v/>
      </c>
      <c r="J959" s="285" t="str">
        <f>IF($A959="","",IFERROR(INDEX(Prices[FX to SGD],MATCH($A959,Prices[Key],0)),1))</f>
        <v/>
      </c>
      <c r="K959" s="283" t="str">
        <f t="shared" si="134"/>
        <v/>
      </c>
      <c r="L959" s="283" t="str">
        <f t="shared" si="135"/>
        <v/>
      </c>
      <c r="M959" s="283" t="str">
        <f t="shared" si="136"/>
        <v/>
      </c>
      <c r="N959" s="286" t="str">
        <f t="shared" si="137"/>
        <v/>
      </c>
      <c r="O959" t="str">
        <f>IF($A959="","",IFERROR(INDEX(Prices[Category],MATCH($A959,Prices[Key],0)),"Uncategorized"))</f>
        <v/>
      </c>
      <c r="P959" s="287" t="str">
        <f t="shared" si="138"/>
        <v/>
      </c>
      <c r="Q959" s="287" t="str">
        <f t="shared" si="139"/>
        <v/>
      </c>
    </row>
    <row r="960" spans="1:17" ht="15" customHeight="1" x14ac:dyDescent="0.2">
      <c r="A960" s="240" t="str">
        <f>IFERROR(INDEX('All Ticker P&amp;L'!$A$2:$A$1001,MATCH(ROWS($A$2:A960),'All Ticker P&amp;L'!$N$2:$N$1001,0)),"")</f>
        <v/>
      </c>
      <c r="B960" s="240" t="str">
        <f t="shared" si="131"/>
        <v/>
      </c>
      <c r="C960" s="240" t="str">
        <f t="shared" si="132"/>
        <v/>
      </c>
      <c r="D960" s="240" t="str">
        <f t="shared" si="133"/>
        <v/>
      </c>
      <c r="E960" s="261" t="str">
        <f>IF($A960="","",SUMIFS(Txn[Signed Units],Txn[Key],$A960))</f>
        <v/>
      </c>
      <c r="F960" s="283">
        <f>IF($A960="","",SUMIFS(Txn[Buy Cost],Txn[Key],$A960,Txn[Transaction Order],"&gt;"&amp;IFERROR(_xlfn.MAXIFS(Txn[Transaction Order],Txn[Key],$A960,Txn[Running Units],"&gt;-0.000001",Txn[Running Units],"&lt;0.000001"),0)))</f>
      </c>
      <c r="G960" s="283">
        <f>IF($A960="","",IFERROR(F960/SUMIFS(Txn[Units Purchased or Sold],Txn[Key],$A960,Txn[Transaction Order],"&gt;"&amp;IFERROR(_xlfn.MAXIFS(Txn[Transaction Order],Txn[Key],$A960,Txn[Running Units],"&gt;-0.000001",Txn[Running Units],"&lt;0.000001"),0),Txn[Sell (-1) Buy (1) Fees (0) Dividend (2)],1),0))</f>
      </c>
      <c r="H960" s="283">
        <f>IF($A960="","",SUMIFS(Txn[Sell Proceeds],Txn[Key],$A960,Txn[Transaction Order],"&gt;"&amp;IFERROR(_xlfn.MAXIFS(Txn[Transaction Order],Txn[Key],$A960,Txn[Running Units],"&gt;-0.000001",Txn[Running Units],"&lt;0.000001"),0)))</f>
      </c>
      <c r="I960" s="284" t="str">
        <f>IF($A960="","",IFERROR(INDEX(Prices[Current Price],MATCH($A960,Prices[Key],0)),0))</f>
        <v/>
      </c>
      <c r="J960" s="285" t="str">
        <f>IF($A960="","",IFERROR(INDEX(Prices[FX to SGD],MATCH($A960,Prices[Key],0)),1))</f>
        <v/>
      </c>
      <c r="K960" s="283" t="str">
        <f t="shared" si="134"/>
        <v/>
      </c>
      <c r="L960" s="283" t="str">
        <f t="shared" si="135"/>
        <v/>
      </c>
      <c r="M960" s="283" t="str">
        <f t="shared" si="136"/>
        <v/>
      </c>
      <c r="N960" s="286" t="str">
        <f t="shared" si="137"/>
        <v/>
      </c>
      <c r="O960" t="str">
        <f>IF($A960="","",IFERROR(INDEX(Prices[Category],MATCH($A960,Prices[Key],0)),"Uncategorized"))</f>
        <v/>
      </c>
      <c r="P960" s="287" t="str">
        <f t="shared" si="138"/>
        <v/>
      </c>
      <c r="Q960" s="287" t="str">
        <f t="shared" si="139"/>
        <v/>
      </c>
    </row>
    <row r="961" spans="1:17" ht="15" customHeight="1" x14ac:dyDescent="0.2">
      <c r="A961" s="240" t="str">
        <f>IFERROR(INDEX('All Ticker P&amp;L'!$A$2:$A$1001,MATCH(ROWS($A$2:A961),'All Ticker P&amp;L'!$N$2:$N$1001,0)),"")</f>
        <v/>
      </c>
      <c r="B961" s="240" t="str">
        <f t="shared" si="131"/>
        <v/>
      </c>
      <c r="C961" s="240" t="str">
        <f t="shared" si="132"/>
        <v/>
      </c>
      <c r="D961" s="240" t="str">
        <f t="shared" si="133"/>
        <v/>
      </c>
      <c r="E961" s="261" t="str">
        <f>IF($A961="","",SUMIFS(Txn[Signed Units],Txn[Key],$A961))</f>
        <v/>
      </c>
      <c r="F961" s="283">
        <f>IF($A961="","",SUMIFS(Txn[Buy Cost],Txn[Key],$A961,Txn[Transaction Order],"&gt;"&amp;IFERROR(_xlfn.MAXIFS(Txn[Transaction Order],Txn[Key],$A961,Txn[Running Units],"&gt;-0.000001",Txn[Running Units],"&lt;0.000001"),0)))</f>
      </c>
      <c r="G961" s="283">
        <f>IF($A961="","",IFERROR(F961/SUMIFS(Txn[Units Purchased or Sold],Txn[Key],$A961,Txn[Transaction Order],"&gt;"&amp;IFERROR(_xlfn.MAXIFS(Txn[Transaction Order],Txn[Key],$A961,Txn[Running Units],"&gt;-0.000001",Txn[Running Units],"&lt;0.000001"),0),Txn[Sell (-1) Buy (1) Fees (0) Dividend (2)],1),0))</f>
      </c>
      <c r="H961" s="283">
        <f>IF($A961="","",SUMIFS(Txn[Sell Proceeds],Txn[Key],$A961,Txn[Transaction Order],"&gt;"&amp;IFERROR(_xlfn.MAXIFS(Txn[Transaction Order],Txn[Key],$A961,Txn[Running Units],"&gt;-0.000001",Txn[Running Units],"&lt;0.000001"),0)))</f>
      </c>
      <c r="I961" s="284" t="str">
        <f>IF($A961="","",IFERROR(INDEX(Prices[Current Price],MATCH($A961,Prices[Key],0)),0))</f>
        <v/>
      </c>
      <c r="J961" s="285" t="str">
        <f>IF($A961="","",IFERROR(INDEX(Prices[FX to SGD],MATCH($A961,Prices[Key],0)),1))</f>
        <v/>
      </c>
      <c r="K961" s="283" t="str">
        <f t="shared" si="134"/>
        <v/>
      </c>
      <c r="L961" s="283" t="str">
        <f t="shared" si="135"/>
        <v/>
      </c>
      <c r="M961" s="283" t="str">
        <f t="shared" si="136"/>
        <v/>
      </c>
      <c r="N961" s="286" t="str">
        <f t="shared" si="137"/>
        <v/>
      </c>
      <c r="O961" t="str">
        <f>IF($A961="","",IFERROR(INDEX(Prices[Category],MATCH($A961,Prices[Key],0)),"Uncategorized"))</f>
        <v/>
      </c>
      <c r="P961" s="287" t="str">
        <f t="shared" si="138"/>
        <v/>
      </c>
      <c r="Q961" s="287" t="str">
        <f t="shared" si="139"/>
        <v/>
      </c>
    </row>
    <row r="962" spans="1:17" ht="15" customHeight="1" x14ac:dyDescent="0.2">
      <c r="A962" s="240" t="str">
        <f>IFERROR(INDEX('All Ticker P&amp;L'!$A$2:$A$1001,MATCH(ROWS($A$2:A962),'All Ticker P&amp;L'!$N$2:$N$1001,0)),"")</f>
        <v/>
      </c>
      <c r="B962" s="240" t="str">
        <f t="shared" ref="B962:B1001" si="140">IF($A962="","",LEFT($A962,FIND(":",$A962)-1))</f>
        <v/>
      </c>
      <c r="C962" s="240" t="str">
        <f t="shared" ref="C962:C1001" si="141">IF($A962="","",MID($A962,FIND(":",$A962)+1,FIND(":",$A962,FIND(":",$A962)+1)-FIND(":",$A962)-1))</f>
        <v/>
      </c>
      <c r="D962" s="240" t="str">
        <f t="shared" ref="D962:D1001" si="142">IF($A962="","",RIGHT($A962,LEN($A962)-FIND(":",$A962,FIND(":",$A962)+1)))</f>
        <v/>
      </c>
      <c r="E962" s="261" t="str">
        <f>IF($A962="","",SUMIFS(Txn[Signed Units],Txn[Key],$A962))</f>
        <v/>
      </c>
      <c r="F962" s="283">
        <f>IF($A962="","",SUMIFS(Txn[Buy Cost],Txn[Key],$A962,Txn[Transaction Order],"&gt;"&amp;IFERROR(_xlfn.MAXIFS(Txn[Transaction Order],Txn[Key],$A962,Txn[Running Units],"&gt;-0.000001",Txn[Running Units],"&lt;0.000001"),0)))</f>
      </c>
      <c r="G962" s="283">
        <f>IF($A962="","",IFERROR(F962/SUMIFS(Txn[Units Purchased or Sold],Txn[Key],$A962,Txn[Transaction Order],"&gt;"&amp;IFERROR(_xlfn.MAXIFS(Txn[Transaction Order],Txn[Key],$A962,Txn[Running Units],"&gt;-0.000001",Txn[Running Units],"&lt;0.000001"),0),Txn[Sell (-1) Buy (1) Fees (0) Dividend (2)],1),0))</f>
      </c>
      <c r="H962" s="283">
        <f>IF($A962="","",SUMIFS(Txn[Sell Proceeds],Txn[Key],$A962,Txn[Transaction Order],"&gt;"&amp;IFERROR(_xlfn.MAXIFS(Txn[Transaction Order],Txn[Key],$A962,Txn[Running Units],"&gt;-0.000001",Txn[Running Units],"&lt;0.000001"),0)))</f>
      </c>
      <c r="I962" s="284" t="str">
        <f>IF($A962="","",IFERROR(INDEX(Prices[Current Price],MATCH($A962,Prices[Key],0)),0))</f>
        <v/>
      </c>
      <c r="J962" s="285" t="str">
        <f>IF($A962="","",IFERROR(INDEX(Prices[FX to SGD],MATCH($A962,Prices[Key],0)),1))</f>
        <v/>
      </c>
      <c r="K962" s="283" t="str">
        <f t="shared" ref="K962:K1001" si="143">IF($A962="","",E962*I962)</f>
        <v/>
      </c>
      <c r="L962" s="283" t="str">
        <f t="shared" ref="L962:L1001" si="144">IF($A962="","",K962+H962-F962)</f>
        <v/>
      </c>
      <c r="M962" s="283" t="str">
        <f t="shared" ref="M962:M1001" si="145">IF($A962="","",L962*J962)</f>
        <v/>
      </c>
      <c r="N962" s="286" t="str">
        <f t="shared" ref="N962:N1001" si="146">IF($A962="","",IFERROR(L962/F962,0))</f>
        <v/>
      </c>
      <c r="O962" t="str">
        <f>IF($A962="","",IFERROR(INDEX(Prices[Category],MATCH($A962,Prices[Key],0)),"Uncategorized"))</f>
        <v/>
      </c>
      <c r="P962" s="287" t="str">
        <f t="shared" ref="P962:P1001" si="147">IF($A962="","",$K962*$J962)</f>
        <v/>
      </c>
      <c r="Q962" s="287" t="str">
        <f t="shared" ref="Q962:Q1001" si="148">IF($A962="","",$M962)</f>
        <v/>
      </c>
    </row>
    <row r="963" spans="1:17" ht="15" customHeight="1" x14ac:dyDescent="0.2">
      <c r="A963" s="240" t="str">
        <f>IFERROR(INDEX('All Ticker P&amp;L'!$A$2:$A$1001,MATCH(ROWS($A$2:A963),'All Ticker P&amp;L'!$N$2:$N$1001,0)),"")</f>
        <v/>
      </c>
      <c r="B963" s="240" t="str">
        <f t="shared" si="140"/>
        <v/>
      </c>
      <c r="C963" s="240" t="str">
        <f t="shared" si="141"/>
        <v/>
      </c>
      <c r="D963" s="240" t="str">
        <f t="shared" si="142"/>
        <v/>
      </c>
      <c r="E963" s="261" t="str">
        <f>IF($A963="","",SUMIFS(Txn[Signed Units],Txn[Key],$A963))</f>
        <v/>
      </c>
      <c r="F963" s="283">
        <f>IF($A963="","",SUMIFS(Txn[Buy Cost],Txn[Key],$A963,Txn[Transaction Order],"&gt;"&amp;IFERROR(_xlfn.MAXIFS(Txn[Transaction Order],Txn[Key],$A963,Txn[Running Units],"&gt;-0.000001",Txn[Running Units],"&lt;0.000001"),0)))</f>
      </c>
      <c r="G963" s="283">
        <f>IF($A963="","",IFERROR(F963/SUMIFS(Txn[Units Purchased or Sold],Txn[Key],$A963,Txn[Transaction Order],"&gt;"&amp;IFERROR(_xlfn.MAXIFS(Txn[Transaction Order],Txn[Key],$A963,Txn[Running Units],"&gt;-0.000001",Txn[Running Units],"&lt;0.000001"),0),Txn[Sell (-1) Buy (1) Fees (0) Dividend (2)],1),0))</f>
      </c>
      <c r="H963" s="283">
        <f>IF($A963="","",SUMIFS(Txn[Sell Proceeds],Txn[Key],$A963,Txn[Transaction Order],"&gt;"&amp;IFERROR(_xlfn.MAXIFS(Txn[Transaction Order],Txn[Key],$A963,Txn[Running Units],"&gt;-0.000001",Txn[Running Units],"&lt;0.000001"),0)))</f>
      </c>
      <c r="I963" s="284" t="str">
        <f>IF($A963="","",IFERROR(INDEX(Prices[Current Price],MATCH($A963,Prices[Key],0)),0))</f>
        <v/>
      </c>
      <c r="J963" s="285" t="str">
        <f>IF($A963="","",IFERROR(INDEX(Prices[FX to SGD],MATCH($A963,Prices[Key],0)),1))</f>
        <v/>
      </c>
      <c r="K963" s="283" t="str">
        <f t="shared" si="143"/>
        <v/>
      </c>
      <c r="L963" s="283" t="str">
        <f t="shared" si="144"/>
        <v/>
      </c>
      <c r="M963" s="283" t="str">
        <f t="shared" si="145"/>
        <v/>
      </c>
      <c r="N963" s="286" t="str">
        <f t="shared" si="146"/>
        <v/>
      </c>
      <c r="O963" t="str">
        <f>IF($A963="","",IFERROR(INDEX(Prices[Category],MATCH($A963,Prices[Key],0)),"Uncategorized"))</f>
        <v/>
      </c>
      <c r="P963" s="287" t="str">
        <f t="shared" si="147"/>
        <v/>
      </c>
      <c r="Q963" s="287" t="str">
        <f t="shared" si="148"/>
        <v/>
      </c>
    </row>
    <row r="964" spans="1:17" ht="15" customHeight="1" x14ac:dyDescent="0.2">
      <c r="A964" s="240" t="str">
        <f>IFERROR(INDEX('All Ticker P&amp;L'!$A$2:$A$1001,MATCH(ROWS($A$2:A964),'All Ticker P&amp;L'!$N$2:$N$1001,0)),"")</f>
        <v/>
      </c>
      <c r="B964" s="240" t="str">
        <f t="shared" si="140"/>
        <v/>
      </c>
      <c r="C964" s="240" t="str">
        <f t="shared" si="141"/>
        <v/>
      </c>
      <c r="D964" s="240" t="str">
        <f t="shared" si="142"/>
        <v/>
      </c>
      <c r="E964" s="261" t="str">
        <f>IF($A964="","",SUMIFS(Txn[Signed Units],Txn[Key],$A964))</f>
        <v/>
      </c>
      <c r="F964" s="283">
        <f>IF($A964="","",SUMIFS(Txn[Buy Cost],Txn[Key],$A964,Txn[Transaction Order],"&gt;"&amp;IFERROR(_xlfn.MAXIFS(Txn[Transaction Order],Txn[Key],$A964,Txn[Running Units],"&gt;-0.000001",Txn[Running Units],"&lt;0.000001"),0)))</f>
      </c>
      <c r="G964" s="283">
        <f>IF($A964="","",IFERROR(F964/SUMIFS(Txn[Units Purchased or Sold],Txn[Key],$A964,Txn[Transaction Order],"&gt;"&amp;IFERROR(_xlfn.MAXIFS(Txn[Transaction Order],Txn[Key],$A964,Txn[Running Units],"&gt;-0.000001",Txn[Running Units],"&lt;0.000001"),0),Txn[Sell (-1) Buy (1) Fees (0) Dividend (2)],1),0))</f>
      </c>
      <c r="H964" s="283">
        <f>IF($A964="","",SUMIFS(Txn[Sell Proceeds],Txn[Key],$A964,Txn[Transaction Order],"&gt;"&amp;IFERROR(_xlfn.MAXIFS(Txn[Transaction Order],Txn[Key],$A964,Txn[Running Units],"&gt;-0.000001",Txn[Running Units],"&lt;0.000001"),0)))</f>
      </c>
      <c r="I964" s="284" t="str">
        <f>IF($A964="","",IFERROR(INDEX(Prices[Current Price],MATCH($A964,Prices[Key],0)),0))</f>
        <v/>
      </c>
      <c r="J964" s="285" t="str">
        <f>IF($A964="","",IFERROR(INDEX(Prices[FX to SGD],MATCH($A964,Prices[Key],0)),1))</f>
        <v/>
      </c>
      <c r="K964" s="283" t="str">
        <f t="shared" si="143"/>
        <v/>
      </c>
      <c r="L964" s="283" t="str">
        <f t="shared" si="144"/>
        <v/>
      </c>
      <c r="M964" s="283" t="str">
        <f t="shared" si="145"/>
        <v/>
      </c>
      <c r="N964" s="286" t="str">
        <f t="shared" si="146"/>
        <v/>
      </c>
      <c r="O964" t="str">
        <f>IF($A964="","",IFERROR(INDEX(Prices[Category],MATCH($A964,Prices[Key],0)),"Uncategorized"))</f>
        <v/>
      </c>
      <c r="P964" s="287" t="str">
        <f t="shared" si="147"/>
        <v/>
      </c>
      <c r="Q964" s="287" t="str">
        <f t="shared" si="148"/>
        <v/>
      </c>
    </row>
    <row r="965" spans="1:17" ht="15" customHeight="1" x14ac:dyDescent="0.2">
      <c r="A965" s="240" t="str">
        <f>IFERROR(INDEX('All Ticker P&amp;L'!$A$2:$A$1001,MATCH(ROWS($A$2:A965),'All Ticker P&amp;L'!$N$2:$N$1001,0)),"")</f>
        <v/>
      </c>
      <c r="B965" s="240" t="str">
        <f t="shared" si="140"/>
        <v/>
      </c>
      <c r="C965" s="240" t="str">
        <f t="shared" si="141"/>
        <v/>
      </c>
      <c r="D965" s="240" t="str">
        <f t="shared" si="142"/>
        <v/>
      </c>
      <c r="E965" s="261" t="str">
        <f>IF($A965="","",SUMIFS(Txn[Signed Units],Txn[Key],$A965))</f>
        <v/>
      </c>
      <c r="F965" s="283">
        <f>IF($A965="","",SUMIFS(Txn[Buy Cost],Txn[Key],$A965,Txn[Transaction Order],"&gt;"&amp;IFERROR(_xlfn.MAXIFS(Txn[Transaction Order],Txn[Key],$A965,Txn[Running Units],"&gt;-0.000001",Txn[Running Units],"&lt;0.000001"),0)))</f>
      </c>
      <c r="G965" s="283">
        <f>IF($A965="","",IFERROR(F965/SUMIFS(Txn[Units Purchased or Sold],Txn[Key],$A965,Txn[Transaction Order],"&gt;"&amp;IFERROR(_xlfn.MAXIFS(Txn[Transaction Order],Txn[Key],$A965,Txn[Running Units],"&gt;-0.000001",Txn[Running Units],"&lt;0.000001"),0),Txn[Sell (-1) Buy (1) Fees (0) Dividend (2)],1),0))</f>
      </c>
      <c r="H965" s="283">
        <f>IF($A965="","",SUMIFS(Txn[Sell Proceeds],Txn[Key],$A965,Txn[Transaction Order],"&gt;"&amp;IFERROR(_xlfn.MAXIFS(Txn[Transaction Order],Txn[Key],$A965,Txn[Running Units],"&gt;-0.000001",Txn[Running Units],"&lt;0.000001"),0)))</f>
      </c>
      <c r="I965" s="284" t="str">
        <f>IF($A965="","",IFERROR(INDEX(Prices[Current Price],MATCH($A965,Prices[Key],0)),0))</f>
        <v/>
      </c>
      <c r="J965" s="285" t="str">
        <f>IF($A965="","",IFERROR(INDEX(Prices[FX to SGD],MATCH($A965,Prices[Key],0)),1))</f>
        <v/>
      </c>
      <c r="K965" s="283" t="str">
        <f t="shared" si="143"/>
        <v/>
      </c>
      <c r="L965" s="283" t="str">
        <f t="shared" si="144"/>
        <v/>
      </c>
      <c r="M965" s="283" t="str">
        <f t="shared" si="145"/>
        <v/>
      </c>
      <c r="N965" s="286" t="str">
        <f t="shared" si="146"/>
        <v/>
      </c>
      <c r="O965" t="str">
        <f>IF($A965="","",IFERROR(INDEX(Prices[Category],MATCH($A965,Prices[Key],0)),"Uncategorized"))</f>
        <v/>
      </c>
      <c r="P965" s="287" t="str">
        <f t="shared" si="147"/>
        <v/>
      </c>
      <c r="Q965" s="287" t="str">
        <f t="shared" si="148"/>
        <v/>
      </c>
    </row>
    <row r="966" spans="1:17" ht="15" customHeight="1" x14ac:dyDescent="0.2">
      <c r="A966" s="240" t="str">
        <f>IFERROR(INDEX('All Ticker P&amp;L'!$A$2:$A$1001,MATCH(ROWS($A$2:A966),'All Ticker P&amp;L'!$N$2:$N$1001,0)),"")</f>
        <v/>
      </c>
      <c r="B966" s="240" t="str">
        <f t="shared" si="140"/>
        <v/>
      </c>
      <c r="C966" s="240" t="str">
        <f t="shared" si="141"/>
        <v/>
      </c>
      <c r="D966" s="240" t="str">
        <f t="shared" si="142"/>
        <v/>
      </c>
      <c r="E966" s="261" t="str">
        <f>IF($A966="","",SUMIFS(Txn[Signed Units],Txn[Key],$A966))</f>
        <v/>
      </c>
      <c r="F966" s="283">
        <f>IF($A966="","",SUMIFS(Txn[Buy Cost],Txn[Key],$A966,Txn[Transaction Order],"&gt;"&amp;IFERROR(_xlfn.MAXIFS(Txn[Transaction Order],Txn[Key],$A966,Txn[Running Units],"&gt;-0.000001",Txn[Running Units],"&lt;0.000001"),0)))</f>
      </c>
      <c r="G966" s="283">
        <f>IF($A966="","",IFERROR(F966/SUMIFS(Txn[Units Purchased or Sold],Txn[Key],$A966,Txn[Transaction Order],"&gt;"&amp;IFERROR(_xlfn.MAXIFS(Txn[Transaction Order],Txn[Key],$A966,Txn[Running Units],"&gt;-0.000001",Txn[Running Units],"&lt;0.000001"),0),Txn[Sell (-1) Buy (1) Fees (0) Dividend (2)],1),0))</f>
      </c>
      <c r="H966" s="283">
        <f>IF($A966="","",SUMIFS(Txn[Sell Proceeds],Txn[Key],$A966,Txn[Transaction Order],"&gt;"&amp;IFERROR(_xlfn.MAXIFS(Txn[Transaction Order],Txn[Key],$A966,Txn[Running Units],"&gt;-0.000001",Txn[Running Units],"&lt;0.000001"),0)))</f>
      </c>
      <c r="I966" s="284" t="str">
        <f>IF($A966="","",IFERROR(INDEX(Prices[Current Price],MATCH($A966,Prices[Key],0)),0))</f>
        <v/>
      </c>
      <c r="J966" s="285" t="str">
        <f>IF($A966="","",IFERROR(INDEX(Prices[FX to SGD],MATCH($A966,Prices[Key],0)),1))</f>
        <v/>
      </c>
      <c r="K966" s="283" t="str">
        <f t="shared" si="143"/>
        <v/>
      </c>
      <c r="L966" s="283" t="str">
        <f t="shared" si="144"/>
        <v/>
      </c>
      <c r="M966" s="283" t="str">
        <f t="shared" si="145"/>
        <v/>
      </c>
      <c r="N966" s="286" t="str">
        <f t="shared" si="146"/>
        <v/>
      </c>
      <c r="O966" t="str">
        <f>IF($A966="","",IFERROR(INDEX(Prices[Category],MATCH($A966,Prices[Key],0)),"Uncategorized"))</f>
        <v/>
      </c>
      <c r="P966" s="287" t="str">
        <f t="shared" si="147"/>
        <v/>
      </c>
      <c r="Q966" s="287" t="str">
        <f t="shared" si="148"/>
        <v/>
      </c>
    </row>
    <row r="967" spans="1:17" ht="15" customHeight="1" x14ac:dyDescent="0.2">
      <c r="A967" s="240" t="str">
        <f>IFERROR(INDEX('All Ticker P&amp;L'!$A$2:$A$1001,MATCH(ROWS($A$2:A967),'All Ticker P&amp;L'!$N$2:$N$1001,0)),"")</f>
        <v/>
      </c>
      <c r="B967" s="240" t="str">
        <f t="shared" si="140"/>
        <v/>
      </c>
      <c r="C967" s="240" t="str">
        <f t="shared" si="141"/>
        <v/>
      </c>
      <c r="D967" s="240" t="str">
        <f t="shared" si="142"/>
        <v/>
      </c>
      <c r="E967" s="261" t="str">
        <f>IF($A967="","",SUMIFS(Txn[Signed Units],Txn[Key],$A967))</f>
        <v/>
      </c>
      <c r="F967" s="283">
        <f>IF($A967="","",SUMIFS(Txn[Buy Cost],Txn[Key],$A967,Txn[Transaction Order],"&gt;"&amp;IFERROR(_xlfn.MAXIFS(Txn[Transaction Order],Txn[Key],$A967,Txn[Running Units],"&gt;-0.000001",Txn[Running Units],"&lt;0.000001"),0)))</f>
      </c>
      <c r="G967" s="283">
        <f>IF($A967="","",IFERROR(F967/SUMIFS(Txn[Units Purchased or Sold],Txn[Key],$A967,Txn[Transaction Order],"&gt;"&amp;IFERROR(_xlfn.MAXIFS(Txn[Transaction Order],Txn[Key],$A967,Txn[Running Units],"&gt;-0.000001",Txn[Running Units],"&lt;0.000001"),0),Txn[Sell (-1) Buy (1) Fees (0) Dividend (2)],1),0))</f>
      </c>
      <c r="H967" s="283">
        <f>IF($A967="","",SUMIFS(Txn[Sell Proceeds],Txn[Key],$A967,Txn[Transaction Order],"&gt;"&amp;IFERROR(_xlfn.MAXIFS(Txn[Transaction Order],Txn[Key],$A967,Txn[Running Units],"&gt;-0.000001",Txn[Running Units],"&lt;0.000001"),0)))</f>
      </c>
      <c r="I967" s="284" t="str">
        <f>IF($A967="","",IFERROR(INDEX(Prices[Current Price],MATCH($A967,Prices[Key],0)),0))</f>
        <v/>
      </c>
      <c r="J967" s="285" t="str">
        <f>IF($A967="","",IFERROR(INDEX(Prices[FX to SGD],MATCH($A967,Prices[Key],0)),1))</f>
        <v/>
      </c>
      <c r="K967" s="283" t="str">
        <f t="shared" si="143"/>
        <v/>
      </c>
      <c r="L967" s="283" t="str">
        <f t="shared" si="144"/>
        <v/>
      </c>
      <c r="M967" s="283" t="str">
        <f t="shared" si="145"/>
        <v/>
      </c>
      <c r="N967" s="286" t="str">
        <f t="shared" si="146"/>
        <v/>
      </c>
      <c r="O967" t="str">
        <f>IF($A967="","",IFERROR(INDEX(Prices[Category],MATCH($A967,Prices[Key],0)),"Uncategorized"))</f>
        <v/>
      </c>
      <c r="P967" s="287" t="str">
        <f t="shared" si="147"/>
        <v/>
      </c>
      <c r="Q967" s="287" t="str">
        <f t="shared" si="148"/>
        <v/>
      </c>
    </row>
    <row r="968" spans="1:17" ht="15" customHeight="1" x14ac:dyDescent="0.2">
      <c r="A968" s="240" t="str">
        <f>IFERROR(INDEX('All Ticker P&amp;L'!$A$2:$A$1001,MATCH(ROWS($A$2:A968),'All Ticker P&amp;L'!$N$2:$N$1001,0)),"")</f>
        <v/>
      </c>
      <c r="B968" s="240" t="str">
        <f t="shared" si="140"/>
        <v/>
      </c>
      <c r="C968" s="240" t="str">
        <f t="shared" si="141"/>
        <v/>
      </c>
      <c r="D968" s="240" t="str">
        <f t="shared" si="142"/>
        <v/>
      </c>
      <c r="E968" s="261" t="str">
        <f>IF($A968="","",SUMIFS(Txn[Signed Units],Txn[Key],$A968))</f>
        <v/>
      </c>
      <c r="F968" s="283">
        <f>IF($A968="","",SUMIFS(Txn[Buy Cost],Txn[Key],$A968,Txn[Transaction Order],"&gt;"&amp;IFERROR(_xlfn.MAXIFS(Txn[Transaction Order],Txn[Key],$A968,Txn[Running Units],"&gt;-0.000001",Txn[Running Units],"&lt;0.000001"),0)))</f>
      </c>
      <c r="G968" s="283">
        <f>IF($A968="","",IFERROR(F968/SUMIFS(Txn[Units Purchased or Sold],Txn[Key],$A968,Txn[Transaction Order],"&gt;"&amp;IFERROR(_xlfn.MAXIFS(Txn[Transaction Order],Txn[Key],$A968,Txn[Running Units],"&gt;-0.000001",Txn[Running Units],"&lt;0.000001"),0),Txn[Sell (-1) Buy (1) Fees (0) Dividend (2)],1),0))</f>
      </c>
      <c r="H968" s="283">
        <f>IF($A968="","",SUMIFS(Txn[Sell Proceeds],Txn[Key],$A968,Txn[Transaction Order],"&gt;"&amp;IFERROR(_xlfn.MAXIFS(Txn[Transaction Order],Txn[Key],$A968,Txn[Running Units],"&gt;-0.000001",Txn[Running Units],"&lt;0.000001"),0)))</f>
      </c>
      <c r="I968" s="284" t="str">
        <f>IF($A968="","",IFERROR(INDEX(Prices[Current Price],MATCH($A968,Prices[Key],0)),0))</f>
        <v/>
      </c>
      <c r="J968" s="285" t="str">
        <f>IF($A968="","",IFERROR(INDEX(Prices[FX to SGD],MATCH($A968,Prices[Key],0)),1))</f>
        <v/>
      </c>
      <c r="K968" s="283" t="str">
        <f t="shared" si="143"/>
        <v/>
      </c>
      <c r="L968" s="283" t="str">
        <f t="shared" si="144"/>
        <v/>
      </c>
      <c r="M968" s="283" t="str">
        <f t="shared" si="145"/>
        <v/>
      </c>
      <c r="N968" s="286" t="str">
        <f t="shared" si="146"/>
        <v/>
      </c>
      <c r="O968" t="str">
        <f>IF($A968="","",IFERROR(INDEX(Prices[Category],MATCH($A968,Prices[Key],0)),"Uncategorized"))</f>
        <v/>
      </c>
      <c r="P968" s="287" t="str">
        <f t="shared" si="147"/>
        <v/>
      </c>
      <c r="Q968" s="287" t="str">
        <f t="shared" si="148"/>
        <v/>
      </c>
    </row>
    <row r="969" spans="1:17" ht="15" customHeight="1" x14ac:dyDescent="0.2">
      <c r="A969" s="240" t="str">
        <f>IFERROR(INDEX('All Ticker P&amp;L'!$A$2:$A$1001,MATCH(ROWS($A$2:A969),'All Ticker P&amp;L'!$N$2:$N$1001,0)),"")</f>
        <v/>
      </c>
      <c r="B969" s="240" t="str">
        <f t="shared" si="140"/>
        <v/>
      </c>
      <c r="C969" s="240" t="str">
        <f t="shared" si="141"/>
        <v/>
      </c>
      <c r="D969" s="240" t="str">
        <f t="shared" si="142"/>
        <v/>
      </c>
      <c r="E969" s="261" t="str">
        <f>IF($A969="","",SUMIFS(Txn[Signed Units],Txn[Key],$A969))</f>
        <v/>
      </c>
      <c r="F969" s="283">
        <f>IF($A969="","",SUMIFS(Txn[Buy Cost],Txn[Key],$A969,Txn[Transaction Order],"&gt;"&amp;IFERROR(_xlfn.MAXIFS(Txn[Transaction Order],Txn[Key],$A969,Txn[Running Units],"&gt;-0.000001",Txn[Running Units],"&lt;0.000001"),0)))</f>
      </c>
      <c r="G969" s="283">
        <f>IF($A969="","",IFERROR(F969/SUMIFS(Txn[Units Purchased or Sold],Txn[Key],$A969,Txn[Transaction Order],"&gt;"&amp;IFERROR(_xlfn.MAXIFS(Txn[Transaction Order],Txn[Key],$A969,Txn[Running Units],"&gt;-0.000001",Txn[Running Units],"&lt;0.000001"),0),Txn[Sell (-1) Buy (1) Fees (0) Dividend (2)],1),0))</f>
      </c>
      <c r="H969" s="283">
        <f>IF($A969="","",SUMIFS(Txn[Sell Proceeds],Txn[Key],$A969,Txn[Transaction Order],"&gt;"&amp;IFERROR(_xlfn.MAXIFS(Txn[Transaction Order],Txn[Key],$A969,Txn[Running Units],"&gt;-0.000001",Txn[Running Units],"&lt;0.000001"),0)))</f>
      </c>
      <c r="I969" s="284" t="str">
        <f>IF($A969="","",IFERROR(INDEX(Prices[Current Price],MATCH($A969,Prices[Key],0)),0))</f>
        <v/>
      </c>
      <c r="J969" s="285" t="str">
        <f>IF($A969="","",IFERROR(INDEX(Prices[FX to SGD],MATCH($A969,Prices[Key],0)),1))</f>
        <v/>
      </c>
      <c r="K969" s="283" t="str">
        <f t="shared" si="143"/>
        <v/>
      </c>
      <c r="L969" s="283" t="str">
        <f t="shared" si="144"/>
        <v/>
      </c>
      <c r="M969" s="283" t="str">
        <f t="shared" si="145"/>
        <v/>
      </c>
      <c r="N969" s="286" t="str">
        <f t="shared" si="146"/>
        <v/>
      </c>
      <c r="O969" t="str">
        <f>IF($A969="","",IFERROR(INDEX(Prices[Category],MATCH($A969,Prices[Key],0)),"Uncategorized"))</f>
        <v/>
      </c>
      <c r="P969" s="287" t="str">
        <f t="shared" si="147"/>
        <v/>
      </c>
      <c r="Q969" s="287" t="str">
        <f t="shared" si="148"/>
        <v/>
      </c>
    </row>
    <row r="970" spans="1:17" ht="15" customHeight="1" x14ac:dyDescent="0.2">
      <c r="A970" s="240" t="str">
        <f>IFERROR(INDEX('All Ticker P&amp;L'!$A$2:$A$1001,MATCH(ROWS($A$2:A970),'All Ticker P&amp;L'!$N$2:$N$1001,0)),"")</f>
        <v/>
      </c>
      <c r="B970" s="240" t="str">
        <f t="shared" si="140"/>
        <v/>
      </c>
      <c r="C970" s="240" t="str">
        <f t="shared" si="141"/>
        <v/>
      </c>
      <c r="D970" s="240" t="str">
        <f t="shared" si="142"/>
        <v/>
      </c>
      <c r="E970" s="261" t="str">
        <f>IF($A970="","",SUMIFS(Txn[Signed Units],Txn[Key],$A970))</f>
        <v/>
      </c>
      <c r="F970" s="283">
        <f>IF($A970="","",SUMIFS(Txn[Buy Cost],Txn[Key],$A970,Txn[Transaction Order],"&gt;"&amp;IFERROR(_xlfn.MAXIFS(Txn[Transaction Order],Txn[Key],$A970,Txn[Running Units],"&gt;-0.000001",Txn[Running Units],"&lt;0.000001"),0)))</f>
      </c>
      <c r="G970" s="283">
        <f>IF($A970="","",IFERROR(F970/SUMIFS(Txn[Units Purchased or Sold],Txn[Key],$A970,Txn[Transaction Order],"&gt;"&amp;IFERROR(_xlfn.MAXIFS(Txn[Transaction Order],Txn[Key],$A970,Txn[Running Units],"&gt;-0.000001",Txn[Running Units],"&lt;0.000001"),0),Txn[Sell (-1) Buy (1) Fees (0) Dividend (2)],1),0))</f>
      </c>
      <c r="H970" s="283">
        <f>IF($A970="","",SUMIFS(Txn[Sell Proceeds],Txn[Key],$A970,Txn[Transaction Order],"&gt;"&amp;IFERROR(_xlfn.MAXIFS(Txn[Transaction Order],Txn[Key],$A970,Txn[Running Units],"&gt;-0.000001",Txn[Running Units],"&lt;0.000001"),0)))</f>
      </c>
      <c r="I970" s="284" t="str">
        <f>IF($A970="","",IFERROR(INDEX(Prices[Current Price],MATCH($A970,Prices[Key],0)),0))</f>
        <v/>
      </c>
      <c r="J970" s="285" t="str">
        <f>IF($A970="","",IFERROR(INDEX(Prices[FX to SGD],MATCH($A970,Prices[Key],0)),1))</f>
        <v/>
      </c>
      <c r="K970" s="283" t="str">
        <f t="shared" si="143"/>
        <v/>
      </c>
      <c r="L970" s="283" t="str">
        <f t="shared" si="144"/>
        <v/>
      </c>
      <c r="M970" s="283" t="str">
        <f t="shared" si="145"/>
        <v/>
      </c>
      <c r="N970" s="286" t="str">
        <f t="shared" si="146"/>
        <v/>
      </c>
      <c r="O970" t="str">
        <f>IF($A970="","",IFERROR(INDEX(Prices[Category],MATCH($A970,Prices[Key],0)),"Uncategorized"))</f>
        <v/>
      </c>
      <c r="P970" s="287" t="str">
        <f t="shared" si="147"/>
        <v/>
      </c>
      <c r="Q970" s="287" t="str">
        <f t="shared" si="148"/>
        <v/>
      </c>
    </row>
    <row r="971" spans="1:17" ht="15" customHeight="1" x14ac:dyDescent="0.2">
      <c r="A971" s="240" t="str">
        <f>IFERROR(INDEX('All Ticker P&amp;L'!$A$2:$A$1001,MATCH(ROWS($A$2:A971),'All Ticker P&amp;L'!$N$2:$N$1001,0)),"")</f>
        <v/>
      </c>
      <c r="B971" s="240" t="str">
        <f t="shared" si="140"/>
        <v/>
      </c>
      <c r="C971" s="240" t="str">
        <f t="shared" si="141"/>
        <v/>
      </c>
      <c r="D971" s="240" t="str">
        <f t="shared" si="142"/>
        <v/>
      </c>
      <c r="E971" s="261" t="str">
        <f>IF($A971="","",SUMIFS(Txn[Signed Units],Txn[Key],$A971))</f>
        <v/>
      </c>
      <c r="F971" s="283">
        <f>IF($A971="","",SUMIFS(Txn[Buy Cost],Txn[Key],$A971,Txn[Transaction Order],"&gt;"&amp;IFERROR(_xlfn.MAXIFS(Txn[Transaction Order],Txn[Key],$A971,Txn[Running Units],"&gt;-0.000001",Txn[Running Units],"&lt;0.000001"),0)))</f>
      </c>
      <c r="G971" s="283">
        <f>IF($A971="","",IFERROR(F971/SUMIFS(Txn[Units Purchased or Sold],Txn[Key],$A971,Txn[Transaction Order],"&gt;"&amp;IFERROR(_xlfn.MAXIFS(Txn[Transaction Order],Txn[Key],$A971,Txn[Running Units],"&gt;-0.000001",Txn[Running Units],"&lt;0.000001"),0),Txn[Sell (-1) Buy (1) Fees (0) Dividend (2)],1),0))</f>
      </c>
      <c r="H971" s="283">
        <f>IF($A971="","",SUMIFS(Txn[Sell Proceeds],Txn[Key],$A971,Txn[Transaction Order],"&gt;"&amp;IFERROR(_xlfn.MAXIFS(Txn[Transaction Order],Txn[Key],$A971,Txn[Running Units],"&gt;-0.000001",Txn[Running Units],"&lt;0.000001"),0)))</f>
      </c>
      <c r="I971" s="284" t="str">
        <f>IF($A971="","",IFERROR(INDEX(Prices[Current Price],MATCH($A971,Prices[Key],0)),0))</f>
        <v/>
      </c>
      <c r="J971" s="285" t="str">
        <f>IF($A971="","",IFERROR(INDEX(Prices[FX to SGD],MATCH($A971,Prices[Key],0)),1))</f>
        <v/>
      </c>
      <c r="K971" s="283" t="str">
        <f t="shared" si="143"/>
        <v/>
      </c>
      <c r="L971" s="283" t="str">
        <f t="shared" si="144"/>
        <v/>
      </c>
      <c r="M971" s="283" t="str">
        <f t="shared" si="145"/>
        <v/>
      </c>
      <c r="N971" s="286" t="str">
        <f t="shared" si="146"/>
        <v/>
      </c>
      <c r="O971" t="str">
        <f>IF($A971="","",IFERROR(INDEX(Prices[Category],MATCH($A971,Prices[Key],0)),"Uncategorized"))</f>
        <v/>
      </c>
      <c r="P971" s="287" t="str">
        <f t="shared" si="147"/>
        <v/>
      </c>
      <c r="Q971" s="287" t="str">
        <f t="shared" si="148"/>
        <v/>
      </c>
    </row>
    <row r="972" spans="1:17" ht="15" customHeight="1" x14ac:dyDescent="0.2">
      <c r="A972" s="240" t="str">
        <f>IFERROR(INDEX('All Ticker P&amp;L'!$A$2:$A$1001,MATCH(ROWS($A$2:A972),'All Ticker P&amp;L'!$N$2:$N$1001,0)),"")</f>
        <v/>
      </c>
      <c r="B972" s="240" t="str">
        <f t="shared" si="140"/>
        <v/>
      </c>
      <c r="C972" s="240" t="str">
        <f t="shared" si="141"/>
        <v/>
      </c>
      <c r="D972" s="240" t="str">
        <f t="shared" si="142"/>
        <v/>
      </c>
      <c r="E972" s="261" t="str">
        <f>IF($A972="","",SUMIFS(Txn[Signed Units],Txn[Key],$A972))</f>
        <v/>
      </c>
      <c r="F972" s="283">
        <f>IF($A972="","",SUMIFS(Txn[Buy Cost],Txn[Key],$A972,Txn[Transaction Order],"&gt;"&amp;IFERROR(_xlfn.MAXIFS(Txn[Transaction Order],Txn[Key],$A972,Txn[Running Units],"&gt;-0.000001",Txn[Running Units],"&lt;0.000001"),0)))</f>
      </c>
      <c r="G972" s="283">
        <f>IF($A972="","",IFERROR(F972/SUMIFS(Txn[Units Purchased or Sold],Txn[Key],$A972,Txn[Transaction Order],"&gt;"&amp;IFERROR(_xlfn.MAXIFS(Txn[Transaction Order],Txn[Key],$A972,Txn[Running Units],"&gt;-0.000001",Txn[Running Units],"&lt;0.000001"),0),Txn[Sell (-1) Buy (1) Fees (0) Dividend (2)],1),0))</f>
      </c>
      <c r="H972" s="283">
        <f>IF($A972="","",SUMIFS(Txn[Sell Proceeds],Txn[Key],$A972,Txn[Transaction Order],"&gt;"&amp;IFERROR(_xlfn.MAXIFS(Txn[Transaction Order],Txn[Key],$A972,Txn[Running Units],"&gt;-0.000001",Txn[Running Units],"&lt;0.000001"),0)))</f>
      </c>
      <c r="I972" s="284" t="str">
        <f>IF($A972="","",IFERROR(INDEX(Prices[Current Price],MATCH($A972,Prices[Key],0)),0))</f>
        <v/>
      </c>
      <c r="J972" s="285" t="str">
        <f>IF($A972="","",IFERROR(INDEX(Prices[FX to SGD],MATCH($A972,Prices[Key],0)),1))</f>
        <v/>
      </c>
      <c r="K972" s="283" t="str">
        <f t="shared" si="143"/>
        <v/>
      </c>
      <c r="L972" s="283" t="str">
        <f t="shared" si="144"/>
        <v/>
      </c>
      <c r="M972" s="283" t="str">
        <f t="shared" si="145"/>
        <v/>
      </c>
      <c r="N972" s="286" t="str">
        <f t="shared" si="146"/>
        <v/>
      </c>
      <c r="O972" t="str">
        <f>IF($A972="","",IFERROR(INDEX(Prices[Category],MATCH($A972,Prices[Key],0)),"Uncategorized"))</f>
        <v/>
      </c>
      <c r="P972" s="287" t="str">
        <f t="shared" si="147"/>
        <v/>
      </c>
      <c r="Q972" s="287" t="str">
        <f t="shared" si="148"/>
        <v/>
      </c>
    </row>
    <row r="973" spans="1:17" ht="15" customHeight="1" x14ac:dyDescent="0.2">
      <c r="A973" s="240" t="str">
        <f>IFERROR(INDEX('All Ticker P&amp;L'!$A$2:$A$1001,MATCH(ROWS($A$2:A973),'All Ticker P&amp;L'!$N$2:$N$1001,0)),"")</f>
        <v/>
      </c>
      <c r="B973" s="240" t="str">
        <f t="shared" si="140"/>
        <v/>
      </c>
      <c r="C973" s="240" t="str">
        <f t="shared" si="141"/>
        <v/>
      </c>
      <c r="D973" s="240" t="str">
        <f t="shared" si="142"/>
        <v/>
      </c>
      <c r="E973" s="261" t="str">
        <f>IF($A973="","",SUMIFS(Txn[Signed Units],Txn[Key],$A973))</f>
        <v/>
      </c>
      <c r="F973" s="283">
        <f>IF($A973="","",SUMIFS(Txn[Buy Cost],Txn[Key],$A973,Txn[Transaction Order],"&gt;"&amp;IFERROR(_xlfn.MAXIFS(Txn[Transaction Order],Txn[Key],$A973,Txn[Running Units],"&gt;-0.000001",Txn[Running Units],"&lt;0.000001"),0)))</f>
      </c>
      <c r="G973" s="283">
        <f>IF($A973="","",IFERROR(F973/SUMIFS(Txn[Units Purchased or Sold],Txn[Key],$A973,Txn[Transaction Order],"&gt;"&amp;IFERROR(_xlfn.MAXIFS(Txn[Transaction Order],Txn[Key],$A973,Txn[Running Units],"&gt;-0.000001",Txn[Running Units],"&lt;0.000001"),0),Txn[Sell (-1) Buy (1) Fees (0) Dividend (2)],1),0))</f>
      </c>
      <c r="H973" s="283">
        <f>IF($A973="","",SUMIFS(Txn[Sell Proceeds],Txn[Key],$A973,Txn[Transaction Order],"&gt;"&amp;IFERROR(_xlfn.MAXIFS(Txn[Transaction Order],Txn[Key],$A973,Txn[Running Units],"&gt;-0.000001",Txn[Running Units],"&lt;0.000001"),0)))</f>
      </c>
      <c r="I973" s="284" t="str">
        <f>IF($A973="","",IFERROR(INDEX(Prices[Current Price],MATCH($A973,Prices[Key],0)),0))</f>
        <v/>
      </c>
      <c r="J973" s="285" t="str">
        <f>IF($A973="","",IFERROR(INDEX(Prices[FX to SGD],MATCH($A973,Prices[Key],0)),1))</f>
        <v/>
      </c>
      <c r="K973" s="283" t="str">
        <f t="shared" si="143"/>
        <v/>
      </c>
      <c r="L973" s="283" t="str">
        <f t="shared" si="144"/>
        <v/>
      </c>
      <c r="M973" s="283" t="str">
        <f t="shared" si="145"/>
        <v/>
      </c>
      <c r="N973" s="286" t="str">
        <f t="shared" si="146"/>
        <v/>
      </c>
      <c r="O973" t="str">
        <f>IF($A973="","",IFERROR(INDEX(Prices[Category],MATCH($A973,Prices[Key],0)),"Uncategorized"))</f>
        <v/>
      </c>
      <c r="P973" s="287" t="str">
        <f t="shared" si="147"/>
        <v/>
      </c>
      <c r="Q973" s="287" t="str">
        <f t="shared" si="148"/>
        <v/>
      </c>
    </row>
    <row r="974" spans="1:17" ht="15" customHeight="1" x14ac:dyDescent="0.2">
      <c r="A974" s="240" t="str">
        <f>IFERROR(INDEX('All Ticker P&amp;L'!$A$2:$A$1001,MATCH(ROWS($A$2:A974),'All Ticker P&amp;L'!$N$2:$N$1001,0)),"")</f>
        <v/>
      </c>
      <c r="B974" s="240" t="str">
        <f t="shared" si="140"/>
        <v/>
      </c>
      <c r="C974" s="240" t="str">
        <f t="shared" si="141"/>
        <v/>
      </c>
      <c r="D974" s="240" t="str">
        <f t="shared" si="142"/>
        <v/>
      </c>
      <c r="E974" s="261" t="str">
        <f>IF($A974="","",SUMIFS(Txn[Signed Units],Txn[Key],$A974))</f>
        <v/>
      </c>
      <c r="F974" s="283">
        <f>IF($A974="","",SUMIFS(Txn[Buy Cost],Txn[Key],$A974,Txn[Transaction Order],"&gt;"&amp;IFERROR(_xlfn.MAXIFS(Txn[Transaction Order],Txn[Key],$A974,Txn[Running Units],"&gt;-0.000001",Txn[Running Units],"&lt;0.000001"),0)))</f>
      </c>
      <c r="G974" s="283">
        <f>IF($A974="","",IFERROR(F974/SUMIFS(Txn[Units Purchased or Sold],Txn[Key],$A974,Txn[Transaction Order],"&gt;"&amp;IFERROR(_xlfn.MAXIFS(Txn[Transaction Order],Txn[Key],$A974,Txn[Running Units],"&gt;-0.000001",Txn[Running Units],"&lt;0.000001"),0),Txn[Sell (-1) Buy (1) Fees (0) Dividend (2)],1),0))</f>
      </c>
      <c r="H974" s="283">
        <f>IF($A974="","",SUMIFS(Txn[Sell Proceeds],Txn[Key],$A974,Txn[Transaction Order],"&gt;"&amp;IFERROR(_xlfn.MAXIFS(Txn[Transaction Order],Txn[Key],$A974,Txn[Running Units],"&gt;-0.000001",Txn[Running Units],"&lt;0.000001"),0)))</f>
      </c>
      <c r="I974" s="284" t="str">
        <f>IF($A974="","",IFERROR(INDEX(Prices[Current Price],MATCH($A974,Prices[Key],0)),0))</f>
        <v/>
      </c>
      <c r="J974" s="285" t="str">
        <f>IF($A974="","",IFERROR(INDEX(Prices[FX to SGD],MATCH($A974,Prices[Key],0)),1))</f>
        <v/>
      </c>
      <c r="K974" s="283" t="str">
        <f t="shared" si="143"/>
        <v/>
      </c>
      <c r="L974" s="283" t="str">
        <f t="shared" si="144"/>
        <v/>
      </c>
      <c r="M974" s="283" t="str">
        <f t="shared" si="145"/>
        <v/>
      </c>
      <c r="N974" s="286" t="str">
        <f t="shared" si="146"/>
        <v/>
      </c>
      <c r="O974" t="str">
        <f>IF($A974="","",IFERROR(INDEX(Prices[Category],MATCH($A974,Prices[Key],0)),"Uncategorized"))</f>
        <v/>
      </c>
      <c r="P974" s="287" t="str">
        <f t="shared" si="147"/>
        <v/>
      </c>
      <c r="Q974" s="287" t="str">
        <f t="shared" si="148"/>
        <v/>
      </c>
    </row>
    <row r="975" spans="1:17" ht="15" customHeight="1" x14ac:dyDescent="0.2">
      <c r="A975" s="240" t="str">
        <f>IFERROR(INDEX('All Ticker P&amp;L'!$A$2:$A$1001,MATCH(ROWS($A$2:A975),'All Ticker P&amp;L'!$N$2:$N$1001,0)),"")</f>
        <v/>
      </c>
      <c r="B975" s="240" t="str">
        <f t="shared" si="140"/>
        <v/>
      </c>
      <c r="C975" s="240" t="str">
        <f t="shared" si="141"/>
        <v/>
      </c>
      <c r="D975" s="240" t="str">
        <f t="shared" si="142"/>
        <v/>
      </c>
      <c r="E975" s="261" t="str">
        <f>IF($A975="","",SUMIFS(Txn[Signed Units],Txn[Key],$A975))</f>
        <v/>
      </c>
      <c r="F975" s="283">
        <f>IF($A975="","",SUMIFS(Txn[Buy Cost],Txn[Key],$A975,Txn[Transaction Order],"&gt;"&amp;IFERROR(_xlfn.MAXIFS(Txn[Transaction Order],Txn[Key],$A975,Txn[Running Units],"&gt;-0.000001",Txn[Running Units],"&lt;0.000001"),0)))</f>
      </c>
      <c r="G975" s="283">
        <f>IF($A975="","",IFERROR(F975/SUMIFS(Txn[Units Purchased or Sold],Txn[Key],$A975,Txn[Transaction Order],"&gt;"&amp;IFERROR(_xlfn.MAXIFS(Txn[Transaction Order],Txn[Key],$A975,Txn[Running Units],"&gt;-0.000001",Txn[Running Units],"&lt;0.000001"),0),Txn[Sell (-1) Buy (1) Fees (0) Dividend (2)],1),0))</f>
      </c>
      <c r="H975" s="283">
        <f>IF($A975="","",SUMIFS(Txn[Sell Proceeds],Txn[Key],$A975,Txn[Transaction Order],"&gt;"&amp;IFERROR(_xlfn.MAXIFS(Txn[Transaction Order],Txn[Key],$A975,Txn[Running Units],"&gt;-0.000001",Txn[Running Units],"&lt;0.000001"),0)))</f>
      </c>
      <c r="I975" s="284" t="str">
        <f>IF($A975="","",IFERROR(INDEX(Prices[Current Price],MATCH($A975,Prices[Key],0)),0))</f>
        <v/>
      </c>
      <c r="J975" s="285" t="str">
        <f>IF($A975="","",IFERROR(INDEX(Prices[FX to SGD],MATCH($A975,Prices[Key],0)),1))</f>
        <v/>
      </c>
      <c r="K975" s="283" t="str">
        <f t="shared" si="143"/>
        <v/>
      </c>
      <c r="L975" s="283" t="str">
        <f t="shared" si="144"/>
        <v/>
      </c>
      <c r="M975" s="283" t="str">
        <f t="shared" si="145"/>
        <v/>
      </c>
      <c r="N975" s="286" t="str">
        <f t="shared" si="146"/>
        <v/>
      </c>
      <c r="O975" t="str">
        <f>IF($A975="","",IFERROR(INDEX(Prices[Category],MATCH($A975,Prices[Key],0)),"Uncategorized"))</f>
        <v/>
      </c>
      <c r="P975" s="287" t="str">
        <f t="shared" si="147"/>
        <v/>
      </c>
      <c r="Q975" s="287" t="str">
        <f t="shared" si="148"/>
        <v/>
      </c>
    </row>
    <row r="976" spans="1:17" ht="15" customHeight="1" x14ac:dyDescent="0.2">
      <c r="A976" s="240" t="str">
        <f>IFERROR(INDEX('All Ticker P&amp;L'!$A$2:$A$1001,MATCH(ROWS($A$2:A976),'All Ticker P&amp;L'!$N$2:$N$1001,0)),"")</f>
        <v/>
      </c>
      <c r="B976" s="240" t="str">
        <f t="shared" si="140"/>
        <v/>
      </c>
      <c r="C976" s="240" t="str">
        <f t="shared" si="141"/>
        <v/>
      </c>
      <c r="D976" s="240" t="str">
        <f t="shared" si="142"/>
        <v/>
      </c>
      <c r="E976" s="261" t="str">
        <f>IF($A976="","",SUMIFS(Txn[Signed Units],Txn[Key],$A976))</f>
        <v/>
      </c>
      <c r="F976" s="283">
        <f>IF($A976="","",SUMIFS(Txn[Buy Cost],Txn[Key],$A976,Txn[Transaction Order],"&gt;"&amp;IFERROR(_xlfn.MAXIFS(Txn[Transaction Order],Txn[Key],$A976,Txn[Running Units],"&gt;-0.000001",Txn[Running Units],"&lt;0.000001"),0)))</f>
      </c>
      <c r="G976" s="283">
        <f>IF($A976="","",IFERROR(F976/SUMIFS(Txn[Units Purchased or Sold],Txn[Key],$A976,Txn[Transaction Order],"&gt;"&amp;IFERROR(_xlfn.MAXIFS(Txn[Transaction Order],Txn[Key],$A976,Txn[Running Units],"&gt;-0.000001",Txn[Running Units],"&lt;0.000001"),0),Txn[Sell (-1) Buy (1) Fees (0) Dividend (2)],1),0))</f>
      </c>
      <c r="H976" s="283">
        <f>IF($A976="","",SUMIFS(Txn[Sell Proceeds],Txn[Key],$A976,Txn[Transaction Order],"&gt;"&amp;IFERROR(_xlfn.MAXIFS(Txn[Transaction Order],Txn[Key],$A976,Txn[Running Units],"&gt;-0.000001",Txn[Running Units],"&lt;0.000001"),0)))</f>
      </c>
      <c r="I976" s="284" t="str">
        <f>IF($A976="","",IFERROR(INDEX(Prices[Current Price],MATCH($A976,Prices[Key],0)),0))</f>
        <v/>
      </c>
      <c r="J976" s="285" t="str">
        <f>IF($A976="","",IFERROR(INDEX(Prices[FX to SGD],MATCH($A976,Prices[Key],0)),1))</f>
        <v/>
      </c>
      <c r="K976" s="283" t="str">
        <f t="shared" si="143"/>
        <v/>
      </c>
      <c r="L976" s="283" t="str">
        <f t="shared" si="144"/>
        <v/>
      </c>
      <c r="M976" s="283" t="str">
        <f t="shared" si="145"/>
        <v/>
      </c>
      <c r="N976" s="286" t="str">
        <f t="shared" si="146"/>
        <v/>
      </c>
      <c r="O976" t="str">
        <f>IF($A976="","",IFERROR(INDEX(Prices[Category],MATCH($A976,Prices[Key],0)),"Uncategorized"))</f>
        <v/>
      </c>
      <c r="P976" s="287" t="str">
        <f t="shared" si="147"/>
        <v/>
      </c>
      <c r="Q976" s="287" t="str">
        <f t="shared" si="148"/>
        <v/>
      </c>
    </row>
    <row r="977" spans="1:17" ht="15" customHeight="1" x14ac:dyDescent="0.2">
      <c r="A977" s="240" t="str">
        <f>IFERROR(INDEX('All Ticker P&amp;L'!$A$2:$A$1001,MATCH(ROWS($A$2:A977),'All Ticker P&amp;L'!$N$2:$N$1001,0)),"")</f>
        <v/>
      </c>
      <c r="B977" s="240" t="str">
        <f t="shared" si="140"/>
        <v/>
      </c>
      <c r="C977" s="240" t="str">
        <f t="shared" si="141"/>
        <v/>
      </c>
      <c r="D977" s="240" t="str">
        <f t="shared" si="142"/>
        <v/>
      </c>
      <c r="E977" s="261" t="str">
        <f>IF($A977="","",SUMIFS(Txn[Signed Units],Txn[Key],$A977))</f>
        <v/>
      </c>
      <c r="F977" s="283">
        <f>IF($A977="","",SUMIFS(Txn[Buy Cost],Txn[Key],$A977,Txn[Transaction Order],"&gt;"&amp;IFERROR(_xlfn.MAXIFS(Txn[Transaction Order],Txn[Key],$A977,Txn[Running Units],"&gt;-0.000001",Txn[Running Units],"&lt;0.000001"),0)))</f>
      </c>
      <c r="G977" s="283">
        <f>IF($A977="","",IFERROR(F977/SUMIFS(Txn[Units Purchased or Sold],Txn[Key],$A977,Txn[Transaction Order],"&gt;"&amp;IFERROR(_xlfn.MAXIFS(Txn[Transaction Order],Txn[Key],$A977,Txn[Running Units],"&gt;-0.000001",Txn[Running Units],"&lt;0.000001"),0),Txn[Sell (-1) Buy (1) Fees (0) Dividend (2)],1),0))</f>
      </c>
      <c r="H977" s="283">
        <f>IF($A977="","",SUMIFS(Txn[Sell Proceeds],Txn[Key],$A977,Txn[Transaction Order],"&gt;"&amp;IFERROR(_xlfn.MAXIFS(Txn[Transaction Order],Txn[Key],$A977,Txn[Running Units],"&gt;-0.000001",Txn[Running Units],"&lt;0.000001"),0)))</f>
      </c>
      <c r="I977" s="284" t="str">
        <f>IF($A977="","",IFERROR(INDEX(Prices[Current Price],MATCH($A977,Prices[Key],0)),0))</f>
        <v/>
      </c>
      <c r="J977" s="285" t="str">
        <f>IF($A977="","",IFERROR(INDEX(Prices[FX to SGD],MATCH($A977,Prices[Key],0)),1))</f>
        <v/>
      </c>
      <c r="K977" s="283" t="str">
        <f t="shared" si="143"/>
        <v/>
      </c>
      <c r="L977" s="283" t="str">
        <f t="shared" si="144"/>
        <v/>
      </c>
      <c r="M977" s="283" t="str">
        <f t="shared" si="145"/>
        <v/>
      </c>
      <c r="N977" s="286" t="str">
        <f t="shared" si="146"/>
        <v/>
      </c>
      <c r="O977" t="str">
        <f>IF($A977="","",IFERROR(INDEX(Prices[Category],MATCH($A977,Prices[Key],0)),"Uncategorized"))</f>
        <v/>
      </c>
      <c r="P977" s="287" t="str">
        <f t="shared" si="147"/>
        <v/>
      </c>
      <c r="Q977" s="287" t="str">
        <f t="shared" si="148"/>
        <v/>
      </c>
    </row>
    <row r="978" spans="1:17" ht="15" customHeight="1" x14ac:dyDescent="0.2">
      <c r="A978" s="240" t="str">
        <f>IFERROR(INDEX('All Ticker P&amp;L'!$A$2:$A$1001,MATCH(ROWS($A$2:A978),'All Ticker P&amp;L'!$N$2:$N$1001,0)),"")</f>
        <v/>
      </c>
      <c r="B978" s="240" t="str">
        <f t="shared" si="140"/>
        <v/>
      </c>
      <c r="C978" s="240" t="str">
        <f t="shared" si="141"/>
        <v/>
      </c>
      <c r="D978" s="240" t="str">
        <f t="shared" si="142"/>
        <v/>
      </c>
      <c r="E978" s="261" t="str">
        <f>IF($A978="","",SUMIFS(Txn[Signed Units],Txn[Key],$A978))</f>
        <v/>
      </c>
      <c r="F978" s="283">
        <f>IF($A978="","",SUMIFS(Txn[Buy Cost],Txn[Key],$A978,Txn[Transaction Order],"&gt;"&amp;IFERROR(_xlfn.MAXIFS(Txn[Transaction Order],Txn[Key],$A978,Txn[Running Units],"&gt;-0.000001",Txn[Running Units],"&lt;0.000001"),0)))</f>
      </c>
      <c r="G978" s="283">
        <f>IF($A978="","",IFERROR(F978/SUMIFS(Txn[Units Purchased or Sold],Txn[Key],$A978,Txn[Transaction Order],"&gt;"&amp;IFERROR(_xlfn.MAXIFS(Txn[Transaction Order],Txn[Key],$A978,Txn[Running Units],"&gt;-0.000001",Txn[Running Units],"&lt;0.000001"),0),Txn[Sell (-1) Buy (1) Fees (0) Dividend (2)],1),0))</f>
      </c>
      <c r="H978" s="283">
        <f>IF($A978="","",SUMIFS(Txn[Sell Proceeds],Txn[Key],$A978,Txn[Transaction Order],"&gt;"&amp;IFERROR(_xlfn.MAXIFS(Txn[Transaction Order],Txn[Key],$A978,Txn[Running Units],"&gt;-0.000001",Txn[Running Units],"&lt;0.000001"),0)))</f>
      </c>
      <c r="I978" s="284" t="str">
        <f>IF($A978="","",IFERROR(INDEX(Prices[Current Price],MATCH($A978,Prices[Key],0)),0))</f>
        <v/>
      </c>
      <c r="J978" s="285" t="str">
        <f>IF($A978="","",IFERROR(INDEX(Prices[FX to SGD],MATCH($A978,Prices[Key],0)),1))</f>
        <v/>
      </c>
      <c r="K978" s="283" t="str">
        <f t="shared" si="143"/>
        <v/>
      </c>
      <c r="L978" s="283" t="str">
        <f t="shared" si="144"/>
        <v/>
      </c>
      <c r="M978" s="283" t="str">
        <f t="shared" si="145"/>
        <v/>
      </c>
      <c r="N978" s="286" t="str">
        <f t="shared" si="146"/>
        <v/>
      </c>
      <c r="O978" t="str">
        <f>IF($A978="","",IFERROR(INDEX(Prices[Category],MATCH($A978,Prices[Key],0)),"Uncategorized"))</f>
        <v/>
      </c>
      <c r="P978" s="287" t="str">
        <f t="shared" si="147"/>
        <v/>
      </c>
      <c r="Q978" s="287" t="str">
        <f t="shared" si="148"/>
        <v/>
      </c>
    </row>
    <row r="979" spans="1:17" ht="15" customHeight="1" x14ac:dyDescent="0.2">
      <c r="A979" s="240" t="str">
        <f>IFERROR(INDEX('All Ticker P&amp;L'!$A$2:$A$1001,MATCH(ROWS($A$2:A979),'All Ticker P&amp;L'!$N$2:$N$1001,0)),"")</f>
        <v/>
      </c>
      <c r="B979" s="240" t="str">
        <f t="shared" si="140"/>
        <v/>
      </c>
      <c r="C979" s="240" t="str">
        <f t="shared" si="141"/>
        <v/>
      </c>
      <c r="D979" s="240" t="str">
        <f t="shared" si="142"/>
        <v/>
      </c>
      <c r="E979" s="261" t="str">
        <f>IF($A979="","",SUMIFS(Txn[Signed Units],Txn[Key],$A979))</f>
        <v/>
      </c>
      <c r="F979" s="283">
        <f>IF($A979="","",SUMIFS(Txn[Buy Cost],Txn[Key],$A979,Txn[Transaction Order],"&gt;"&amp;IFERROR(_xlfn.MAXIFS(Txn[Transaction Order],Txn[Key],$A979,Txn[Running Units],"&gt;-0.000001",Txn[Running Units],"&lt;0.000001"),0)))</f>
      </c>
      <c r="G979" s="283">
        <f>IF($A979="","",IFERROR(F979/SUMIFS(Txn[Units Purchased or Sold],Txn[Key],$A979,Txn[Transaction Order],"&gt;"&amp;IFERROR(_xlfn.MAXIFS(Txn[Transaction Order],Txn[Key],$A979,Txn[Running Units],"&gt;-0.000001",Txn[Running Units],"&lt;0.000001"),0),Txn[Sell (-1) Buy (1) Fees (0) Dividend (2)],1),0))</f>
      </c>
      <c r="H979" s="283">
        <f>IF($A979="","",SUMIFS(Txn[Sell Proceeds],Txn[Key],$A979,Txn[Transaction Order],"&gt;"&amp;IFERROR(_xlfn.MAXIFS(Txn[Transaction Order],Txn[Key],$A979,Txn[Running Units],"&gt;-0.000001",Txn[Running Units],"&lt;0.000001"),0)))</f>
      </c>
      <c r="I979" s="284" t="str">
        <f>IF($A979="","",IFERROR(INDEX(Prices[Current Price],MATCH($A979,Prices[Key],0)),0))</f>
        <v/>
      </c>
      <c r="J979" s="285" t="str">
        <f>IF($A979="","",IFERROR(INDEX(Prices[FX to SGD],MATCH($A979,Prices[Key],0)),1))</f>
        <v/>
      </c>
      <c r="K979" s="283" t="str">
        <f t="shared" si="143"/>
        <v/>
      </c>
      <c r="L979" s="283" t="str">
        <f t="shared" si="144"/>
        <v/>
      </c>
      <c r="M979" s="283" t="str">
        <f t="shared" si="145"/>
        <v/>
      </c>
      <c r="N979" s="286" t="str">
        <f t="shared" si="146"/>
        <v/>
      </c>
      <c r="O979" t="str">
        <f>IF($A979="","",IFERROR(INDEX(Prices[Category],MATCH($A979,Prices[Key],0)),"Uncategorized"))</f>
        <v/>
      </c>
      <c r="P979" s="287" t="str">
        <f t="shared" si="147"/>
        <v/>
      </c>
      <c r="Q979" s="287" t="str">
        <f t="shared" si="148"/>
        <v/>
      </c>
    </row>
    <row r="980" spans="1:17" ht="15" customHeight="1" x14ac:dyDescent="0.2">
      <c r="A980" s="240" t="str">
        <f>IFERROR(INDEX('All Ticker P&amp;L'!$A$2:$A$1001,MATCH(ROWS($A$2:A980),'All Ticker P&amp;L'!$N$2:$N$1001,0)),"")</f>
        <v/>
      </c>
      <c r="B980" s="240" t="str">
        <f t="shared" si="140"/>
        <v/>
      </c>
      <c r="C980" s="240" t="str">
        <f t="shared" si="141"/>
        <v/>
      </c>
      <c r="D980" s="240" t="str">
        <f t="shared" si="142"/>
        <v/>
      </c>
      <c r="E980" s="261" t="str">
        <f>IF($A980="","",SUMIFS(Txn[Signed Units],Txn[Key],$A980))</f>
        <v/>
      </c>
      <c r="F980" s="283">
        <f>IF($A980="","",SUMIFS(Txn[Buy Cost],Txn[Key],$A980,Txn[Transaction Order],"&gt;"&amp;IFERROR(_xlfn.MAXIFS(Txn[Transaction Order],Txn[Key],$A980,Txn[Running Units],"&gt;-0.000001",Txn[Running Units],"&lt;0.000001"),0)))</f>
      </c>
      <c r="G980" s="283">
        <f>IF($A980="","",IFERROR(F980/SUMIFS(Txn[Units Purchased or Sold],Txn[Key],$A980,Txn[Transaction Order],"&gt;"&amp;IFERROR(_xlfn.MAXIFS(Txn[Transaction Order],Txn[Key],$A980,Txn[Running Units],"&gt;-0.000001",Txn[Running Units],"&lt;0.000001"),0),Txn[Sell (-1) Buy (1) Fees (0) Dividend (2)],1),0))</f>
      </c>
      <c r="H980" s="283">
        <f>IF($A980="","",SUMIFS(Txn[Sell Proceeds],Txn[Key],$A980,Txn[Transaction Order],"&gt;"&amp;IFERROR(_xlfn.MAXIFS(Txn[Transaction Order],Txn[Key],$A980,Txn[Running Units],"&gt;-0.000001",Txn[Running Units],"&lt;0.000001"),0)))</f>
      </c>
      <c r="I980" s="284" t="str">
        <f>IF($A980="","",IFERROR(INDEX(Prices[Current Price],MATCH($A980,Prices[Key],0)),0))</f>
        <v/>
      </c>
      <c r="J980" s="285" t="str">
        <f>IF($A980="","",IFERROR(INDEX(Prices[FX to SGD],MATCH($A980,Prices[Key],0)),1))</f>
        <v/>
      </c>
      <c r="K980" s="283" t="str">
        <f t="shared" si="143"/>
        <v/>
      </c>
      <c r="L980" s="283" t="str">
        <f t="shared" si="144"/>
        <v/>
      </c>
      <c r="M980" s="283" t="str">
        <f t="shared" si="145"/>
        <v/>
      </c>
      <c r="N980" s="286" t="str">
        <f t="shared" si="146"/>
        <v/>
      </c>
      <c r="O980" t="str">
        <f>IF($A980="","",IFERROR(INDEX(Prices[Category],MATCH($A980,Prices[Key],0)),"Uncategorized"))</f>
        <v/>
      </c>
      <c r="P980" s="287" t="str">
        <f t="shared" si="147"/>
        <v/>
      </c>
      <c r="Q980" s="287" t="str">
        <f t="shared" si="148"/>
        <v/>
      </c>
    </row>
    <row r="981" spans="1:17" ht="15" customHeight="1" x14ac:dyDescent="0.2">
      <c r="A981" s="240" t="str">
        <f>IFERROR(INDEX('All Ticker P&amp;L'!$A$2:$A$1001,MATCH(ROWS($A$2:A981),'All Ticker P&amp;L'!$N$2:$N$1001,0)),"")</f>
        <v/>
      </c>
      <c r="B981" s="240" t="str">
        <f t="shared" si="140"/>
        <v/>
      </c>
      <c r="C981" s="240" t="str">
        <f t="shared" si="141"/>
        <v/>
      </c>
      <c r="D981" s="240" t="str">
        <f t="shared" si="142"/>
        <v/>
      </c>
      <c r="E981" s="261" t="str">
        <f>IF($A981="","",SUMIFS(Txn[Signed Units],Txn[Key],$A981))</f>
        <v/>
      </c>
      <c r="F981" s="283">
        <f>IF($A981="","",SUMIFS(Txn[Buy Cost],Txn[Key],$A981,Txn[Transaction Order],"&gt;"&amp;IFERROR(_xlfn.MAXIFS(Txn[Transaction Order],Txn[Key],$A981,Txn[Running Units],"&gt;-0.000001",Txn[Running Units],"&lt;0.000001"),0)))</f>
      </c>
      <c r="G981" s="283">
        <f>IF($A981="","",IFERROR(F981/SUMIFS(Txn[Units Purchased or Sold],Txn[Key],$A981,Txn[Transaction Order],"&gt;"&amp;IFERROR(_xlfn.MAXIFS(Txn[Transaction Order],Txn[Key],$A981,Txn[Running Units],"&gt;-0.000001",Txn[Running Units],"&lt;0.000001"),0),Txn[Sell (-1) Buy (1) Fees (0) Dividend (2)],1),0))</f>
      </c>
      <c r="H981" s="283">
        <f>IF($A981="","",SUMIFS(Txn[Sell Proceeds],Txn[Key],$A981,Txn[Transaction Order],"&gt;"&amp;IFERROR(_xlfn.MAXIFS(Txn[Transaction Order],Txn[Key],$A981,Txn[Running Units],"&gt;-0.000001",Txn[Running Units],"&lt;0.000001"),0)))</f>
      </c>
      <c r="I981" s="284" t="str">
        <f>IF($A981="","",IFERROR(INDEX(Prices[Current Price],MATCH($A981,Prices[Key],0)),0))</f>
        <v/>
      </c>
      <c r="J981" s="285" t="str">
        <f>IF($A981="","",IFERROR(INDEX(Prices[FX to SGD],MATCH($A981,Prices[Key],0)),1))</f>
        <v/>
      </c>
      <c r="K981" s="283" t="str">
        <f t="shared" si="143"/>
        <v/>
      </c>
      <c r="L981" s="283" t="str">
        <f t="shared" si="144"/>
        <v/>
      </c>
      <c r="M981" s="283" t="str">
        <f t="shared" si="145"/>
        <v/>
      </c>
      <c r="N981" s="286" t="str">
        <f t="shared" si="146"/>
        <v/>
      </c>
      <c r="O981" t="str">
        <f>IF($A981="","",IFERROR(INDEX(Prices[Category],MATCH($A981,Prices[Key],0)),"Uncategorized"))</f>
        <v/>
      </c>
      <c r="P981" s="287" t="str">
        <f t="shared" si="147"/>
        <v/>
      </c>
      <c r="Q981" s="287" t="str">
        <f t="shared" si="148"/>
        <v/>
      </c>
    </row>
    <row r="982" spans="1:17" ht="15" customHeight="1" x14ac:dyDescent="0.2">
      <c r="A982" s="240" t="str">
        <f>IFERROR(INDEX('All Ticker P&amp;L'!$A$2:$A$1001,MATCH(ROWS($A$2:A982),'All Ticker P&amp;L'!$N$2:$N$1001,0)),"")</f>
        <v/>
      </c>
      <c r="B982" s="240" t="str">
        <f t="shared" si="140"/>
        <v/>
      </c>
      <c r="C982" s="240" t="str">
        <f t="shared" si="141"/>
        <v/>
      </c>
      <c r="D982" s="240" t="str">
        <f t="shared" si="142"/>
        <v/>
      </c>
      <c r="E982" s="261" t="str">
        <f>IF($A982="","",SUMIFS(Txn[Signed Units],Txn[Key],$A982))</f>
        <v/>
      </c>
      <c r="F982" s="283">
        <f>IF($A982="","",SUMIFS(Txn[Buy Cost],Txn[Key],$A982,Txn[Transaction Order],"&gt;"&amp;IFERROR(_xlfn.MAXIFS(Txn[Transaction Order],Txn[Key],$A982,Txn[Running Units],"&gt;-0.000001",Txn[Running Units],"&lt;0.000001"),0)))</f>
      </c>
      <c r="G982" s="283">
        <f>IF($A982="","",IFERROR(F982/SUMIFS(Txn[Units Purchased or Sold],Txn[Key],$A982,Txn[Transaction Order],"&gt;"&amp;IFERROR(_xlfn.MAXIFS(Txn[Transaction Order],Txn[Key],$A982,Txn[Running Units],"&gt;-0.000001",Txn[Running Units],"&lt;0.000001"),0),Txn[Sell (-1) Buy (1) Fees (0) Dividend (2)],1),0))</f>
      </c>
      <c r="H982" s="283">
        <f>IF($A982="","",SUMIFS(Txn[Sell Proceeds],Txn[Key],$A982,Txn[Transaction Order],"&gt;"&amp;IFERROR(_xlfn.MAXIFS(Txn[Transaction Order],Txn[Key],$A982,Txn[Running Units],"&gt;-0.000001",Txn[Running Units],"&lt;0.000001"),0)))</f>
      </c>
      <c r="I982" s="284" t="str">
        <f>IF($A982="","",IFERROR(INDEX(Prices[Current Price],MATCH($A982,Prices[Key],0)),0))</f>
        <v/>
      </c>
      <c r="J982" s="285" t="str">
        <f>IF($A982="","",IFERROR(INDEX(Prices[FX to SGD],MATCH($A982,Prices[Key],0)),1))</f>
        <v/>
      </c>
      <c r="K982" s="283" t="str">
        <f t="shared" si="143"/>
        <v/>
      </c>
      <c r="L982" s="283" t="str">
        <f t="shared" si="144"/>
        <v/>
      </c>
      <c r="M982" s="283" t="str">
        <f t="shared" si="145"/>
        <v/>
      </c>
      <c r="N982" s="286" t="str">
        <f t="shared" si="146"/>
        <v/>
      </c>
      <c r="O982" t="str">
        <f>IF($A982="","",IFERROR(INDEX(Prices[Category],MATCH($A982,Prices[Key],0)),"Uncategorized"))</f>
        <v/>
      </c>
      <c r="P982" s="287" t="str">
        <f t="shared" si="147"/>
        <v/>
      </c>
      <c r="Q982" s="287" t="str">
        <f t="shared" si="148"/>
        <v/>
      </c>
    </row>
    <row r="983" spans="1:17" ht="15" customHeight="1" x14ac:dyDescent="0.2">
      <c r="A983" s="240" t="str">
        <f>IFERROR(INDEX('All Ticker P&amp;L'!$A$2:$A$1001,MATCH(ROWS($A$2:A983),'All Ticker P&amp;L'!$N$2:$N$1001,0)),"")</f>
        <v/>
      </c>
      <c r="B983" s="240" t="str">
        <f t="shared" si="140"/>
        <v/>
      </c>
      <c r="C983" s="240" t="str">
        <f t="shared" si="141"/>
        <v/>
      </c>
      <c r="D983" s="240" t="str">
        <f t="shared" si="142"/>
        <v/>
      </c>
      <c r="E983" s="261" t="str">
        <f>IF($A983="","",SUMIFS(Txn[Signed Units],Txn[Key],$A983))</f>
        <v/>
      </c>
      <c r="F983" s="283">
        <f>IF($A983="","",SUMIFS(Txn[Buy Cost],Txn[Key],$A983,Txn[Transaction Order],"&gt;"&amp;IFERROR(_xlfn.MAXIFS(Txn[Transaction Order],Txn[Key],$A983,Txn[Running Units],"&gt;-0.000001",Txn[Running Units],"&lt;0.000001"),0)))</f>
      </c>
      <c r="G983" s="283">
        <f>IF($A983="","",IFERROR(F983/SUMIFS(Txn[Units Purchased or Sold],Txn[Key],$A983,Txn[Transaction Order],"&gt;"&amp;IFERROR(_xlfn.MAXIFS(Txn[Transaction Order],Txn[Key],$A983,Txn[Running Units],"&gt;-0.000001",Txn[Running Units],"&lt;0.000001"),0),Txn[Sell (-1) Buy (1) Fees (0) Dividend (2)],1),0))</f>
      </c>
      <c r="H983" s="283">
        <f>IF($A983="","",SUMIFS(Txn[Sell Proceeds],Txn[Key],$A983,Txn[Transaction Order],"&gt;"&amp;IFERROR(_xlfn.MAXIFS(Txn[Transaction Order],Txn[Key],$A983,Txn[Running Units],"&gt;-0.000001",Txn[Running Units],"&lt;0.000001"),0)))</f>
      </c>
      <c r="I983" s="284" t="str">
        <f>IF($A983="","",IFERROR(INDEX(Prices[Current Price],MATCH($A983,Prices[Key],0)),0))</f>
        <v/>
      </c>
      <c r="J983" s="285" t="str">
        <f>IF($A983="","",IFERROR(INDEX(Prices[FX to SGD],MATCH($A983,Prices[Key],0)),1))</f>
        <v/>
      </c>
      <c r="K983" s="283" t="str">
        <f t="shared" si="143"/>
        <v/>
      </c>
      <c r="L983" s="283" t="str">
        <f t="shared" si="144"/>
        <v/>
      </c>
      <c r="M983" s="283" t="str">
        <f t="shared" si="145"/>
        <v/>
      </c>
      <c r="N983" s="286" t="str">
        <f t="shared" si="146"/>
        <v/>
      </c>
      <c r="O983" t="str">
        <f>IF($A983="","",IFERROR(INDEX(Prices[Category],MATCH($A983,Prices[Key],0)),"Uncategorized"))</f>
        <v/>
      </c>
      <c r="P983" s="287" t="str">
        <f t="shared" si="147"/>
        <v/>
      </c>
      <c r="Q983" s="287" t="str">
        <f t="shared" si="148"/>
        <v/>
      </c>
    </row>
    <row r="984" spans="1:17" ht="15" customHeight="1" x14ac:dyDescent="0.2">
      <c r="A984" s="240" t="str">
        <f>IFERROR(INDEX('All Ticker P&amp;L'!$A$2:$A$1001,MATCH(ROWS($A$2:A984),'All Ticker P&amp;L'!$N$2:$N$1001,0)),"")</f>
        <v/>
      </c>
      <c r="B984" s="240" t="str">
        <f t="shared" si="140"/>
        <v/>
      </c>
      <c r="C984" s="240" t="str">
        <f t="shared" si="141"/>
        <v/>
      </c>
      <c r="D984" s="240" t="str">
        <f t="shared" si="142"/>
        <v/>
      </c>
      <c r="E984" s="261" t="str">
        <f>IF($A984="","",SUMIFS(Txn[Signed Units],Txn[Key],$A984))</f>
        <v/>
      </c>
      <c r="F984" s="283">
        <f>IF($A984="","",SUMIFS(Txn[Buy Cost],Txn[Key],$A984,Txn[Transaction Order],"&gt;"&amp;IFERROR(_xlfn.MAXIFS(Txn[Transaction Order],Txn[Key],$A984,Txn[Running Units],"&gt;-0.000001",Txn[Running Units],"&lt;0.000001"),0)))</f>
      </c>
      <c r="G984" s="283">
        <f>IF($A984="","",IFERROR(F984/SUMIFS(Txn[Units Purchased or Sold],Txn[Key],$A984,Txn[Transaction Order],"&gt;"&amp;IFERROR(_xlfn.MAXIFS(Txn[Transaction Order],Txn[Key],$A984,Txn[Running Units],"&gt;-0.000001",Txn[Running Units],"&lt;0.000001"),0),Txn[Sell (-1) Buy (1) Fees (0) Dividend (2)],1),0))</f>
      </c>
      <c r="H984" s="283">
        <f>IF($A984="","",SUMIFS(Txn[Sell Proceeds],Txn[Key],$A984,Txn[Transaction Order],"&gt;"&amp;IFERROR(_xlfn.MAXIFS(Txn[Transaction Order],Txn[Key],$A984,Txn[Running Units],"&gt;-0.000001",Txn[Running Units],"&lt;0.000001"),0)))</f>
      </c>
      <c r="I984" s="284" t="str">
        <f>IF($A984="","",IFERROR(INDEX(Prices[Current Price],MATCH($A984,Prices[Key],0)),0))</f>
        <v/>
      </c>
      <c r="J984" s="285" t="str">
        <f>IF($A984="","",IFERROR(INDEX(Prices[FX to SGD],MATCH($A984,Prices[Key],0)),1))</f>
        <v/>
      </c>
      <c r="K984" s="283" t="str">
        <f t="shared" si="143"/>
        <v/>
      </c>
      <c r="L984" s="283" t="str">
        <f t="shared" si="144"/>
        <v/>
      </c>
      <c r="M984" s="283" t="str">
        <f t="shared" si="145"/>
        <v/>
      </c>
      <c r="N984" s="286" t="str">
        <f t="shared" si="146"/>
        <v/>
      </c>
      <c r="O984" t="str">
        <f>IF($A984="","",IFERROR(INDEX(Prices[Category],MATCH($A984,Prices[Key],0)),"Uncategorized"))</f>
        <v/>
      </c>
      <c r="P984" s="287" t="str">
        <f t="shared" si="147"/>
        <v/>
      </c>
      <c r="Q984" s="287" t="str">
        <f t="shared" si="148"/>
        <v/>
      </c>
    </row>
    <row r="985" spans="1:17" ht="15" customHeight="1" x14ac:dyDescent="0.2">
      <c r="A985" s="240" t="str">
        <f>IFERROR(INDEX('All Ticker P&amp;L'!$A$2:$A$1001,MATCH(ROWS($A$2:A985),'All Ticker P&amp;L'!$N$2:$N$1001,0)),"")</f>
        <v/>
      </c>
      <c r="B985" s="240" t="str">
        <f t="shared" si="140"/>
        <v/>
      </c>
      <c r="C985" s="240" t="str">
        <f t="shared" si="141"/>
        <v/>
      </c>
      <c r="D985" s="240" t="str">
        <f t="shared" si="142"/>
        <v/>
      </c>
      <c r="E985" s="261" t="str">
        <f>IF($A985="","",SUMIFS(Txn[Signed Units],Txn[Key],$A985))</f>
        <v/>
      </c>
      <c r="F985" s="283">
        <f>IF($A985="","",SUMIFS(Txn[Buy Cost],Txn[Key],$A985,Txn[Transaction Order],"&gt;"&amp;IFERROR(_xlfn.MAXIFS(Txn[Transaction Order],Txn[Key],$A985,Txn[Running Units],"&gt;-0.000001",Txn[Running Units],"&lt;0.000001"),0)))</f>
      </c>
      <c r="G985" s="283">
        <f>IF($A985="","",IFERROR(F985/SUMIFS(Txn[Units Purchased or Sold],Txn[Key],$A985,Txn[Transaction Order],"&gt;"&amp;IFERROR(_xlfn.MAXIFS(Txn[Transaction Order],Txn[Key],$A985,Txn[Running Units],"&gt;-0.000001",Txn[Running Units],"&lt;0.000001"),0),Txn[Sell (-1) Buy (1) Fees (0) Dividend (2)],1),0))</f>
      </c>
      <c r="H985" s="283">
        <f>IF($A985="","",SUMIFS(Txn[Sell Proceeds],Txn[Key],$A985,Txn[Transaction Order],"&gt;"&amp;IFERROR(_xlfn.MAXIFS(Txn[Transaction Order],Txn[Key],$A985,Txn[Running Units],"&gt;-0.000001",Txn[Running Units],"&lt;0.000001"),0)))</f>
      </c>
      <c r="I985" s="284" t="str">
        <f>IF($A985="","",IFERROR(INDEX(Prices[Current Price],MATCH($A985,Prices[Key],0)),0))</f>
        <v/>
      </c>
      <c r="J985" s="285" t="str">
        <f>IF($A985="","",IFERROR(INDEX(Prices[FX to SGD],MATCH($A985,Prices[Key],0)),1))</f>
        <v/>
      </c>
      <c r="K985" s="283" t="str">
        <f t="shared" si="143"/>
        <v/>
      </c>
      <c r="L985" s="283" t="str">
        <f t="shared" si="144"/>
        <v/>
      </c>
      <c r="M985" s="283" t="str">
        <f t="shared" si="145"/>
        <v/>
      </c>
      <c r="N985" s="286" t="str">
        <f t="shared" si="146"/>
        <v/>
      </c>
      <c r="O985" t="str">
        <f>IF($A985="","",IFERROR(INDEX(Prices[Category],MATCH($A985,Prices[Key],0)),"Uncategorized"))</f>
        <v/>
      </c>
      <c r="P985" s="287" t="str">
        <f t="shared" si="147"/>
        <v/>
      </c>
      <c r="Q985" s="287" t="str">
        <f t="shared" si="148"/>
        <v/>
      </c>
    </row>
    <row r="986" spans="1:17" ht="15" customHeight="1" x14ac:dyDescent="0.2">
      <c r="A986" s="240" t="str">
        <f>IFERROR(INDEX('All Ticker P&amp;L'!$A$2:$A$1001,MATCH(ROWS($A$2:A986),'All Ticker P&amp;L'!$N$2:$N$1001,0)),"")</f>
        <v/>
      </c>
      <c r="B986" s="240" t="str">
        <f t="shared" si="140"/>
        <v/>
      </c>
      <c r="C986" s="240" t="str">
        <f t="shared" si="141"/>
        <v/>
      </c>
      <c r="D986" s="240" t="str">
        <f t="shared" si="142"/>
        <v/>
      </c>
      <c r="E986" s="261" t="str">
        <f>IF($A986="","",SUMIFS(Txn[Signed Units],Txn[Key],$A986))</f>
        <v/>
      </c>
      <c r="F986" s="283">
        <f>IF($A986="","",SUMIFS(Txn[Buy Cost],Txn[Key],$A986,Txn[Transaction Order],"&gt;"&amp;IFERROR(_xlfn.MAXIFS(Txn[Transaction Order],Txn[Key],$A986,Txn[Running Units],"&gt;-0.000001",Txn[Running Units],"&lt;0.000001"),0)))</f>
      </c>
      <c r="G986" s="283">
        <f>IF($A986="","",IFERROR(F986/SUMIFS(Txn[Units Purchased or Sold],Txn[Key],$A986,Txn[Transaction Order],"&gt;"&amp;IFERROR(_xlfn.MAXIFS(Txn[Transaction Order],Txn[Key],$A986,Txn[Running Units],"&gt;-0.000001",Txn[Running Units],"&lt;0.000001"),0),Txn[Sell (-1) Buy (1) Fees (0) Dividend (2)],1),0))</f>
      </c>
      <c r="H986" s="283">
        <f>IF($A986="","",SUMIFS(Txn[Sell Proceeds],Txn[Key],$A986,Txn[Transaction Order],"&gt;"&amp;IFERROR(_xlfn.MAXIFS(Txn[Transaction Order],Txn[Key],$A986,Txn[Running Units],"&gt;-0.000001",Txn[Running Units],"&lt;0.000001"),0)))</f>
      </c>
      <c r="I986" s="284" t="str">
        <f>IF($A986="","",IFERROR(INDEX(Prices[Current Price],MATCH($A986,Prices[Key],0)),0))</f>
        <v/>
      </c>
      <c r="J986" s="285" t="str">
        <f>IF($A986="","",IFERROR(INDEX(Prices[FX to SGD],MATCH($A986,Prices[Key],0)),1))</f>
        <v/>
      </c>
      <c r="K986" s="283" t="str">
        <f t="shared" si="143"/>
        <v/>
      </c>
      <c r="L986" s="283" t="str">
        <f t="shared" si="144"/>
        <v/>
      </c>
      <c r="M986" s="283" t="str">
        <f t="shared" si="145"/>
        <v/>
      </c>
      <c r="N986" s="286" t="str">
        <f t="shared" si="146"/>
        <v/>
      </c>
      <c r="O986" t="str">
        <f>IF($A986="","",IFERROR(INDEX(Prices[Category],MATCH($A986,Prices[Key],0)),"Uncategorized"))</f>
        <v/>
      </c>
      <c r="P986" s="287" t="str">
        <f t="shared" si="147"/>
        <v/>
      </c>
      <c r="Q986" s="287" t="str">
        <f t="shared" si="148"/>
        <v/>
      </c>
    </row>
    <row r="987" spans="1:17" ht="15" customHeight="1" x14ac:dyDescent="0.2">
      <c r="A987" s="240" t="str">
        <f>IFERROR(INDEX('All Ticker P&amp;L'!$A$2:$A$1001,MATCH(ROWS($A$2:A987),'All Ticker P&amp;L'!$N$2:$N$1001,0)),"")</f>
        <v/>
      </c>
      <c r="B987" s="240" t="str">
        <f t="shared" si="140"/>
        <v/>
      </c>
      <c r="C987" s="240" t="str">
        <f t="shared" si="141"/>
        <v/>
      </c>
      <c r="D987" s="240" t="str">
        <f t="shared" si="142"/>
        <v/>
      </c>
      <c r="E987" s="261" t="str">
        <f>IF($A987="","",SUMIFS(Txn[Signed Units],Txn[Key],$A987))</f>
        <v/>
      </c>
      <c r="F987" s="283">
        <f>IF($A987="","",SUMIFS(Txn[Buy Cost],Txn[Key],$A987,Txn[Transaction Order],"&gt;"&amp;IFERROR(_xlfn.MAXIFS(Txn[Transaction Order],Txn[Key],$A987,Txn[Running Units],"&gt;-0.000001",Txn[Running Units],"&lt;0.000001"),0)))</f>
      </c>
      <c r="G987" s="283">
        <f>IF($A987="","",IFERROR(F987/SUMIFS(Txn[Units Purchased or Sold],Txn[Key],$A987,Txn[Transaction Order],"&gt;"&amp;IFERROR(_xlfn.MAXIFS(Txn[Transaction Order],Txn[Key],$A987,Txn[Running Units],"&gt;-0.000001",Txn[Running Units],"&lt;0.000001"),0),Txn[Sell (-1) Buy (1) Fees (0) Dividend (2)],1),0))</f>
      </c>
      <c r="H987" s="283">
        <f>IF($A987="","",SUMIFS(Txn[Sell Proceeds],Txn[Key],$A987,Txn[Transaction Order],"&gt;"&amp;IFERROR(_xlfn.MAXIFS(Txn[Transaction Order],Txn[Key],$A987,Txn[Running Units],"&gt;-0.000001",Txn[Running Units],"&lt;0.000001"),0)))</f>
      </c>
      <c r="I987" s="284" t="str">
        <f>IF($A987="","",IFERROR(INDEX(Prices[Current Price],MATCH($A987,Prices[Key],0)),0))</f>
        <v/>
      </c>
      <c r="J987" s="285" t="str">
        <f>IF($A987="","",IFERROR(INDEX(Prices[FX to SGD],MATCH($A987,Prices[Key],0)),1))</f>
        <v/>
      </c>
      <c r="K987" s="283" t="str">
        <f t="shared" si="143"/>
        <v/>
      </c>
      <c r="L987" s="283" t="str">
        <f t="shared" si="144"/>
        <v/>
      </c>
      <c r="M987" s="283" t="str">
        <f t="shared" si="145"/>
        <v/>
      </c>
      <c r="N987" s="286" t="str">
        <f t="shared" si="146"/>
        <v/>
      </c>
      <c r="O987" t="str">
        <f>IF($A987="","",IFERROR(INDEX(Prices[Category],MATCH($A987,Prices[Key],0)),"Uncategorized"))</f>
        <v/>
      </c>
      <c r="P987" s="287" t="str">
        <f t="shared" si="147"/>
        <v/>
      </c>
      <c r="Q987" s="287" t="str">
        <f t="shared" si="148"/>
        <v/>
      </c>
    </row>
    <row r="988" spans="1:17" ht="15" customHeight="1" x14ac:dyDescent="0.2">
      <c r="A988" s="240" t="str">
        <f>IFERROR(INDEX('All Ticker P&amp;L'!$A$2:$A$1001,MATCH(ROWS($A$2:A988),'All Ticker P&amp;L'!$N$2:$N$1001,0)),"")</f>
        <v/>
      </c>
      <c r="B988" s="240" t="str">
        <f t="shared" si="140"/>
        <v/>
      </c>
      <c r="C988" s="240" t="str">
        <f t="shared" si="141"/>
        <v/>
      </c>
      <c r="D988" s="240" t="str">
        <f t="shared" si="142"/>
        <v/>
      </c>
      <c r="E988" s="261" t="str">
        <f>IF($A988="","",SUMIFS(Txn[Signed Units],Txn[Key],$A988))</f>
        <v/>
      </c>
      <c r="F988" s="283">
        <f>IF($A988="","",SUMIFS(Txn[Buy Cost],Txn[Key],$A988,Txn[Transaction Order],"&gt;"&amp;IFERROR(_xlfn.MAXIFS(Txn[Transaction Order],Txn[Key],$A988,Txn[Running Units],"&gt;-0.000001",Txn[Running Units],"&lt;0.000001"),0)))</f>
      </c>
      <c r="G988" s="283">
        <f>IF($A988="","",IFERROR(F988/SUMIFS(Txn[Units Purchased or Sold],Txn[Key],$A988,Txn[Transaction Order],"&gt;"&amp;IFERROR(_xlfn.MAXIFS(Txn[Transaction Order],Txn[Key],$A988,Txn[Running Units],"&gt;-0.000001",Txn[Running Units],"&lt;0.000001"),0),Txn[Sell (-1) Buy (1) Fees (0) Dividend (2)],1),0))</f>
      </c>
      <c r="H988" s="283">
        <f>IF($A988="","",SUMIFS(Txn[Sell Proceeds],Txn[Key],$A988,Txn[Transaction Order],"&gt;"&amp;IFERROR(_xlfn.MAXIFS(Txn[Transaction Order],Txn[Key],$A988,Txn[Running Units],"&gt;-0.000001",Txn[Running Units],"&lt;0.000001"),0)))</f>
      </c>
      <c r="I988" s="284" t="str">
        <f>IF($A988="","",IFERROR(INDEX(Prices[Current Price],MATCH($A988,Prices[Key],0)),0))</f>
        <v/>
      </c>
      <c r="J988" s="285" t="str">
        <f>IF($A988="","",IFERROR(INDEX(Prices[FX to SGD],MATCH($A988,Prices[Key],0)),1))</f>
        <v/>
      </c>
      <c r="K988" s="283" t="str">
        <f t="shared" si="143"/>
        <v/>
      </c>
      <c r="L988" s="283" t="str">
        <f t="shared" si="144"/>
        <v/>
      </c>
      <c r="M988" s="283" t="str">
        <f t="shared" si="145"/>
        <v/>
      </c>
      <c r="N988" s="286" t="str">
        <f t="shared" si="146"/>
        <v/>
      </c>
      <c r="O988" t="str">
        <f>IF($A988="","",IFERROR(INDEX(Prices[Category],MATCH($A988,Prices[Key],0)),"Uncategorized"))</f>
        <v/>
      </c>
      <c r="P988" s="287" t="str">
        <f t="shared" si="147"/>
        <v/>
      </c>
      <c r="Q988" s="287" t="str">
        <f t="shared" si="148"/>
        <v/>
      </c>
    </row>
    <row r="989" spans="1:17" ht="15" customHeight="1" x14ac:dyDescent="0.2">
      <c r="A989" s="240" t="str">
        <f>IFERROR(INDEX('All Ticker P&amp;L'!$A$2:$A$1001,MATCH(ROWS($A$2:A989),'All Ticker P&amp;L'!$N$2:$N$1001,0)),"")</f>
        <v/>
      </c>
      <c r="B989" s="240" t="str">
        <f t="shared" si="140"/>
        <v/>
      </c>
      <c r="C989" s="240" t="str">
        <f t="shared" si="141"/>
        <v/>
      </c>
      <c r="D989" s="240" t="str">
        <f t="shared" si="142"/>
        <v/>
      </c>
      <c r="E989" s="261" t="str">
        <f>IF($A989="","",SUMIFS(Txn[Signed Units],Txn[Key],$A989))</f>
        <v/>
      </c>
      <c r="F989" s="283">
        <f>IF($A989="","",SUMIFS(Txn[Buy Cost],Txn[Key],$A989,Txn[Transaction Order],"&gt;"&amp;IFERROR(_xlfn.MAXIFS(Txn[Transaction Order],Txn[Key],$A989,Txn[Running Units],"&gt;-0.000001",Txn[Running Units],"&lt;0.000001"),0)))</f>
      </c>
      <c r="G989" s="283">
        <f>IF($A989="","",IFERROR(F989/SUMIFS(Txn[Units Purchased or Sold],Txn[Key],$A989,Txn[Transaction Order],"&gt;"&amp;IFERROR(_xlfn.MAXIFS(Txn[Transaction Order],Txn[Key],$A989,Txn[Running Units],"&gt;-0.000001",Txn[Running Units],"&lt;0.000001"),0),Txn[Sell (-1) Buy (1) Fees (0) Dividend (2)],1),0))</f>
      </c>
      <c r="H989" s="283">
        <f>IF($A989="","",SUMIFS(Txn[Sell Proceeds],Txn[Key],$A989,Txn[Transaction Order],"&gt;"&amp;IFERROR(_xlfn.MAXIFS(Txn[Transaction Order],Txn[Key],$A989,Txn[Running Units],"&gt;-0.000001",Txn[Running Units],"&lt;0.000001"),0)))</f>
      </c>
      <c r="I989" s="284" t="str">
        <f>IF($A989="","",IFERROR(INDEX(Prices[Current Price],MATCH($A989,Prices[Key],0)),0))</f>
        <v/>
      </c>
      <c r="J989" s="285" t="str">
        <f>IF($A989="","",IFERROR(INDEX(Prices[FX to SGD],MATCH($A989,Prices[Key],0)),1))</f>
        <v/>
      </c>
      <c r="K989" s="283" t="str">
        <f t="shared" si="143"/>
        <v/>
      </c>
      <c r="L989" s="283" t="str">
        <f t="shared" si="144"/>
        <v/>
      </c>
      <c r="M989" s="283" t="str">
        <f t="shared" si="145"/>
        <v/>
      </c>
      <c r="N989" s="286" t="str">
        <f t="shared" si="146"/>
        <v/>
      </c>
      <c r="O989" t="str">
        <f>IF($A989="","",IFERROR(INDEX(Prices[Category],MATCH($A989,Prices[Key],0)),"Uncategorized"))</f>
        <v/>
      </c>
      <c r="P989" s="287" t="str">
        <f t="shared" si="147"/>
        <v/>
      </c>
      <c r="Q989" s="287" t="str">
        <f t="shared" si="148"/>
        <v/>
      </c>
    </row>
    <row r="990" spans="1:17" ht="15" customHeight="1" x14ac:dyDescent="0.2">
      <c r="A990" s="240" t="str">
        <f>IFERROR(INDEX('All Ticker P&amp;L'!$A$2:$A$1001,MATCH(ROWS($A$2:A990),'All Ticker P&amp;L'!$N$2:$N$1001,0)),"")</f>
        <v/>
      </c>
      <c r="B990" s="240" t="str">
        <f t="shared" si="140"/>
        <v/>
      </c>
      <c r="C990" s="240" t="str">
        <f t="shared" si="141"/>
        <v/>
      </c>
      <c r="D990" s="240" t="str">
        <f t="shared" si="142"/>
        <v/>
      </c>
      <c r="E990" s="261" t="str">
        <f>IF($A990="","",SUMIFS(Txn[Signed Units],Txn[Key],$A990))</f>
        <v/>
      </c>
      <c r="F990" s="283">
        <f>IF($A990="","",SUMIFS(Txn[Buy Cost],Txn[Key],$A990,Txn[Transaction Order],"&gt;"&amp;IFERROR(_xlfn.MAXIFS(Txn[Transaction Order],Txn[Key],$A990,Txn[Running Units],"&gt;-0.000001",Txn[Running Units],"&lt;0.000001"),0)))</f>
      </c>
      <c r="G990" s="283">
        <f>IF($A990="","",IFERROR(F990/SUMIFS(Txn[Units Purchased or Sold],Txn[Key],$A990,Txn[Transaction Order],"&gt;"&amp;IFERROR(_xlfn.MAXIFS(Txn[Transaction Order],Txn[Key],$A990,Txn[Running Units],"&gt;-0.000001",Txn[Running Units],"&lt;0.000001"),0),Txn[Sell (-1) Buy (1) Fees (0) Dividend (2)],1),0))</f>
      </c>
      <c r="H990" s="283">
        <f>IF($A990="","",SUMIFS(Txn[Sell Proceeds],Txn[Key],$A990,Txn[Transaction Order],"&gt;"&amp;IFERROR(_xlfn.MAXIFS(Txn[Transaction Order],Txn[Key],$A990,Txn[Running Units],"&gt;-0.000001",Txn[Running Units],"&lt;0.000001"),0)))</f>
      </c>
      <c r="I990" s="284" t="str">
        <f>IF($A990="","",IFERROR(INDEX(Prices[Current Price],MATCH($A990,Prices[Key],0)),0))</f>
        <v/>
      </c>
      <c r="J990" s="285" t="str">
        <f>IF($A990="","",IFERROR(INDEX(Prices[FX to SGD],MATCH($A990,Prices[Key],0)),1))</f>
        <v/>
      </c>
      <c r="K990" s="283" t="str">
        <f t="shared" si="143"/>
        <v/>
      </c>
      <c r="L990" s="283" t="str">
        <f t="shared" si="144"/>
        <v/>
      </c>
      <c r="M990" s="283" t="str">
        <f t="shared" si="145"/>
        <v/>
      </c>
      <c r="N990" s="286" t="str">
        <f t="shared" si="146"/>
        <v/>
      </c>
      <c r="O990" t="str">
        <f>IF($A990="","",IFERROR(INDEX(Prices[Category],MATCH($A990,Prices[Key],0)),"Uncategorized"))</f>
        <v/>
      </c>
      <c r="P990" s="287" t="str">
        <f t="shared" si="147"/>
        <v/>
      </c>
      <c r="Q990" s="287" t="str">
        <f t="shared" si="148"/>
        <v/>
      </c>
    </row>
    <row r="991" spans="1:17" ht="15" customHeight="1" x14ac:dyDescent="0.2">
      <c r="A991" s="240" t="str">
        <f>IFERROR(INDEX('All Ticker P&amp;L'!$A$2:$A$1001,MATCH(ROWS($A$2:A991),'All Ticker P&amp;L'!$N$2:$N$1001,0)),"")</f>
        <v/>
      </c>
      <c r="B991" s="240" t="str">
        <f t="shared" si="140"/>
        <v/>
      </c>
      <c r="C991" s="240" t="str">
        <f t="shared" si="141"/>
        <v/>
      </c>
      <c r="D991" s="240" t="str">
        <f t="shared" si="142"/>
        <v/>
      </c>
      <c r="E991" s="261" t="str">
        <f>IF($A991="","",SUMIFS(Txn[Signed Units],Txn[Key],$A991))</f>
        <v/>
      </c>
      <c r="F991" s="283">
        <f>IF($A991="","",SUMIFS(Txn[Buy Cost],Txn[Key],$A991,Txn[Transaction Order],"&gt;"&amp;IFERROR(_xlfn.MAXIFS(Txn[Transaction Order],Txn[Key],$A991,Txn[Running Units],"&gt;-0.000001",Txn[Running Units],"&lt;0.000001"),0)))</f>
      </c>
      <c r="G991" s="283">
        <f>IF($A991="","",IFERROR(F991/SUMIFS(Txn[Units Purchased or Sold],Txn[Key],$A991,Txn[Transaction Order],"&gt;"&amp;IFERROR(_xlfn.MAXIFS(Txn[Transaction Order],Txn[Key],$A991,Txn[Running Units],"&gt;-0.000001",Txn[Running Units],"&lt;0.000001"),0),Txn[Sell (-1) Buy (1) Fees (0) Dividend (2)],1),0))</f>
      </c>
      <c r="H991" s="283">
        <f>IF($A991="","",SUMIFS(Txn[Sell Proceeds],Txn[Key],$A991,Txn[Transaction Order],"&gt;"&amp;IFERROR(_xlfn.MAXIFS(Txn[Transaction Order],Txn[Key],$A991,Txn[Running Units],"&gt;-0.000001",Txn[Running Units],"&lt;0.000001"),0)))</f>
      </c>
      <c r="I991" s="284" t="str">
        <f>IF($A991="","",IFERROR(INDEX(Prices[Current Price],MATCH($A991,Prices[Key],0)),0))</f>
        <v/>
      </c>
      <c r="J991" s="285" t="str">
        <f>IF($A991="","",IFERROR(INDEX(Prices[FX to SGD],MATCH($A991,Prices[Key],0)),1))</f>
        <v/>
      </c>
      <c r="K991" s="283" t="str">
        <f t="shared" si="143"/>
        <v/>
      </c>
      <c r="L991" s="283" t="str">
        <f t="shared" si="144"/>
        <v/>
      </c>
      <c r="M991" s="283" t="str">
        <f t="shared" si="145"/>
        <v/>
      </c>
      <c r="N991" s="286" t="str">
        <f t="shared" si="146"/>
        <v/>
      </c>
      <c r="O991" t="str">
        <f>IF($A991="","",IFERROR(INDEX(Prices[Category],MATCH($A991,Prices[Key],0)),"Uncategorized"))</f>
        <v/>
      </c>
      <c r="P991" s="287" t="str">
        <f t="shared" si="147"/>
        <v/>
      </c>
      <c r="Q991" s="287" t="str">
        <f t="shared" si="148"/>
        <v/>
      </c>
    </row>
    <row r="992" spans="1:17" ht="15" customHeight="1" x14ac:dyDescent="0.2">
      <c r="A992" s="240" t="str">
        <f>IFERROR(INDEX('All Ticker P&amp;L'!$A$2:$A$1001,MATCH(ROWS($A$2:A992),'All Ticker P&amp;L'!$N$2:$N$1001,0)),"")</f>
        <v/>
      </c>
      <c r="B992" s="240" t="str">
        <f t="shared" si="140"/>
        <v/>
      </c>
      <c r="C992" s="240" t="str">
        <f t="shared" si="141"/>
        <v/>
      </c>
      <c r="D992" s="240" t="str">
        <f t="shared" si="142"/>
        <v/>
      </c>
      <c r="E992" s="261" t="str">
        <f>IF($A992="","",SUMIFS(Txn[Signed Units],Txn[Key],$A992))</f>
        <v/>
      </c>
      <c r="F992" s="283">
        <f>IF($A992="","",SUMIFS(Txn[Buy Cost],Txn[Key],$A992,Txn[Transaction Order],"&gt;"&amp;IFERROR(_xlfn.MAXIFS(Txn[Transaction Order],Txn[Key],$A992,Txn[Running Units],"&gt;-0.000001",Txn[Running Units],"&lt;0.000001"),0)))</f>
      </c>
      <c r="G992" s="283">
        <f>IF($A992="","",IFERROR(F992/SUMIFS(Txn[Units Purchased or Sold],Txn[Key],$A992,Txn[Transaction Order],"&gt;"&amp;IFERROR(_xlfn.MAXIFS(Txn[Transaction Order],Txn[Key],$A992,Txn[Running Units],"&gt;-0.000001",Txn[Running Units],"&lt;0.000001"),0),Txn[Sell (-1) Buy (1) Fees (0) Dividend (2)],1),0))</f>
      </c>
      <c r="H992" s="283">
        <f>IF($A992="","",SUMIFS(Txn[Sell Proceeds],Txn[Key],$A992,Txn[Transaction Order],"&gt;"&amp;IFERROR(_xlfn.MAXIFS(Txn[Transaction Order],Txn[Key],$A992,Txn[Running Units],"&gt;-0.000001",Txn[Running Units],"&lt;0.000001"),0)))</f>
      </c>
      <c r="I992" s="284" t="str">
        <f>IF($A992="","",IFERROR(INDEX(Prices[Current Price],MATCH($A992,Prices[Key],0)),0))</f>
        <v/>
      </c>
      <c r="J992" s="285" t="str">
        <f>IF($A992="","",IFERROR(INDEX(Prices[FX to SGD],MATCH($A992,Prices[Key],0)),1))</f>
        <v/>
      </c>
      <c r="K992" s="283" t="str">
        <f t="shared" si="143"/>
        <v/>
      </c>
      <c r="L992" s="283" t="str">
        <f t="shared" si="144"/>
        <v/>
      </c>
      <c r="M992" s="283" t="str">
        <f t="shared" si="145"/>
        <v/>
      </c>
      <c r="N992" s="286" t="str">
        <f t="shared" si="146"/>
        <v/>
      </c>
      <c r="O992" t="str">
        <f>IF($A992="","",IFERROR(INDEX(Prices[Category],MATCH($A992,Prices[Key],0)),"Uncategorized"))</f>
        <v/>
      </c>
      <c r="P992" s="287" t="str">
        <f t="shared" si="147"/>
        <v/>
      </c>
      <c r="Q992" s="287" t="str">
        <f t="shared" si="148"/>
        <v/>
      </c>
    </row>
    <row r="993" spans="1:17" ht="15" customHeight="1" x14ac:dyDescent="0.2">
      <c r="A993" s="240" t="str">
        <f>IFERROR(INDEX('All Ticker P&amp;L'!$A$2:$A$1001,MATCH(ROWS($A$2:A993),'All Ticker P&amp;L'!$N$2:$N$1001,0)),"")</f>
        <v/>
      </c>
      <c r="B993" s="240" t="str">
        <f t="shared" si="140"/>
        <v/>
      </c>
      <c r="C993" s="240" t="str">
        <f t="shared" si="141"/>
        <v/>
      </c>
      <c r="D993" s="240" t="str">
        <f t="shared" si="142"/>
        <v/>
      </c>
      <c r="E993" s="261" t="str">
        <f>IF($A993="","",SUMIFS(Txn[Signed Units],Txn[Key],$A993))</f>
        <v/>
      </c>
      <c r="F993" s="283">
        <f>IF($A993="","",SUMIFS(Txn[Buy Cost],Txn[Key],$A993,Txn[Transaction Order],"&gt;"&amp;IFERROR(_xlfn.MAXIFS(Txn[Transaction Order],Txn[Key],$A993,Txn[Running Units],"&gt;-0.000001",Txn[Running Units],"&lt;0.000001"),0)))</f>
      </c>
      <c r="G993" s="283">
        <f>IF($A993="","",IFERROR(F993/SUMIFS(Txn[Units Purchased or Sold],Txn[Key],$A993,Txn[Transaction Order],"&gt;"&amp;IFERROR(_xlfn.MAXIFS(Txn[Transaction Order],Txn[Key],$A993,Txn[Running Units],"&gt;-0.000001",Txn[Running Units],"&lt;0.000001"),0),Txn[Sell (-1) Buy (1) Fees (0) Dividend (2)],1),0))</f>
      </c>
      <c r="H993" s="283">
        <f>IF($A993="","",SUMIFS(Txn[Sell Proceeds],Txn[Key],$A993,Txn[Transaction Order],"&gt;"&amp;IFERROR(_xlfn.MAXIFS(Txn[Transaction Order],Txn[Key],$A993,Txn[Running Units],"&gt;-0.000001",Txn[Running Units],"&lt;0.000001"),0)))</f>
      </c>
      <c r="I993" s="284" t="str">
        <f>IF($A993="","",IFERROR(INDEX(Prices[Current Price],MATCH($A993,Prices[Key],0)),0))</f>
        <v/>
      </c>
      <c r="J993" s="285" t="str">
        <f>IF($A993="","",IFERROR(INDEX(Prices[FX to SGD],MATCH($A993,Prices[Key],0)),1))</f>
        <v/>
      </c>
      <c r="K993" s="283" t="str">
        <f t="shared" si="143"/>
        <v/>
      </c>
      <c r="L993" s="283" t="str">
        <f t="shared" si="144"/>
        <v/>
      </c>
      <c r="M993" s="283" t="str">
        <f t="shared" si="145"/>
        <v/>
      </c>
      <c r="N993" s="286" t="str">
        <f t="shared" si="146"/>
        <v/>
      </c>
      <c r="O993" t="str">
        <f>IF($A993="","",IFERROR(INDEX(Prices[Category],MATCH($A993,Prices[Key],0)),"Uncategorized"))</f>
        <v/>
      </c>
      <c r="P993" s="287" t="str">
        <f t="shared" si="147"/>
        <v/>
      </c>
      <c r="Q993" s="287" t="str">
        <f t="shared" si="148"/>
        <v/>
      </c>
    </row>
    <row r="994" spans="1:17" ht="15" customHeight="1" x14ac:dyDescent="0.2">
      <c r="A994" s="240" t="str">
        <f>IFERROR(INDEX('All Ticker P&amp;L'!$A$2:$A$1001,MATCH(ROWS($A$2:A994),'All Ticker P&amp;L'!$N$2:$N$1001,0)),"")</f>
        <v/>
      </c>
      <c r="B994" s="240" t="str">
        <f t="shared" si="140"/>
        <v/>
      </c>
      <c r="C994" s="240" t="str">
        <f t="shared" si="141"/>
        <v/>
      </c>
      <c r="D994" s="240" t="str">
        <f t="shared" si="142"/>
        <v/>
      </c>
      <c r="E994" s="261" t="str">
        <f>IF($A994="","",SUMIFS(Txn[Signed Units],Txn[Key],$A994))</f>
        <v/>
      </c>
      <c r="F994" s="283">
        <f>IF($A994="","",SUMIFS(Txn[Buy Cost],Txn[Key],$A994,Txn[Transaction Order],"&gt;"&amp;IFERROR(_xlfn.MAXIFS(Txn[Transaction Order],Txn[Key],$A994,Txn[Running Units],"&gt;-0.000001",Txn[Running Units],"&lt;0.000001"),0)))</f>
      </c>
      <c r="G994" s="283">
        <f>IF($A994="","",IFERROR(F994/SUMIFS(Txn[Units Purchased or Sold],Txn[Key],$A994,Txn[Transaction Order],"&gt;"&amp;IFERROR(_xlfn.MAXIFS(Txn[Transaction Order],Txn[Key],$A994,Txn[Running Units],"&gt;-0.000001",Txn[Running Units],"&lt;0.000001"),0),Txn[Sell (-1) Buy (1) Fees (0) Dividend (2)],1),0))</f>
      </c>
      <c r="H994" s="283">
        <f>IF($A994="","",SUMIFS(Txn[Sell Proceeds],Txn[Key],$A994,Txn[Transaction Order],"&gt;"&amp;IFERROR(_xlfn.MAXIFS(Txn[Transaction Order],Txn[Key],$A994,Txn[Running Units],"&gt;-0.000001",Txn[Running Units],"&lt;0.000001"),0)))</f>
      </c>
      <c r="I994" s="284" t="str">
        <f>IF($A994="","",IFERROR(INDEX(Prices[Current Price],MATCH($A994,Prices[Key],0)),0))</f>
        <v/>
      </c>
      <c r="J994" s="285" t="str">
        <f>IF($A994="","",IFERROR(INDEX(Prices[FX to SGD],MATCH($A994,Prices[Key],0)),1))</f>
        <v/>
      </c>
      <c r="K994" s="283" t="str">
        <f t="shared" si="143"/>
        <v/>
      </c>
      <c r="L994" s="283" t="str">
        <f t="shared" si="144"/>
        <v/>
      </c>
      <c r="M994" s="283" t="str">
        <f t="shared" si="145"/>
        <v/>
      </c>
      <c r="N994" s="286" t="str">
        <f t="shared" si="146"/>
        <v/>
      </c>
      <c r="O994" t="str">
        <f>IF($A994="","",IFERROR(INDEX(Prices[Category],MATCH($A994,Prices[Key],0)),"Uncategorized"))</f>
        <v/>
      </c>
      <c r="P994" s="287" t="str">
        <f t="shared" si="147"/>
        <v/>
      </c>
      <c r="Q994" s="287" t="str">
        <f t="shared" si="148"/>
        <v/>
      </c>
    </row>
    <row r="995" spans="1:17" ht="15" customHeight="1" x14ac:dyDescent="0.2">
      <c r="A995" s="240" t="str">
        <f>IFERROR(INDEX('All Ticker P&amp;L'!$A$2:$A$1001,MATCH(ROWS($A$2:A995),'All Ticker P&amp;L'!$N$2:$N$1001,0)),"")</f>
        <v/>
      </c>
      <c r="B995" s="240" t="str">
        <f t="shared" si="140"/>
        <v/>
      </c>
      <c r="C995" s="240" t="str">
        <f t="shared" si="141"/>
        <v/>
      </c>
      <c r="D995" s="240" t="str">
        <f t="shared" si="142"/>
        <v/>
      </c>
      <c r="E995" s="261" t="str">
        <f>IF($A995="","",SUMIFS(Txn[Signed Units],Txn[Key],$A995))</f>
        <v/>
      </c>
      <c r="F995" s="283">
        <f>IF($A995="","",SUMIFS(Txn[Buy Cost],Txn[Key],$A995,Txn[Transaction Order],"&gt;"&amp;IFERROR(_xlfn.MAXIFS(Txn[Transaction Order],Txn[Key],$A995,Txn[Running Units],"&gt;-0.000001",Txn[Running Units],"&lt;0.000001"),0)))</f>
      </c>
      <c r="G995" s="283">
        <f>IF($A995="","",IFERROR(F995/SUMIFS(Txn[Units Purchased or Sold],Txn[Key],$A995,Txn[Transaction Order],"&gt;"&amp;IFERROR(_xlfn.MAXIFS(Txn[Transaction Order],Txn[Key],$A995,Txn[Running Units],"&gt;-0.000001",Txn[Running Units],"&lt;0.000001"),0),Txn[Sell (-1) Buy (1) Fees (0) Dividend (2)],1),0))</f>
      </c>
      <c r="H995" s="283">
        <f>IF($A995="","",SUMIFS(Txn[Sell Proceeds],Txn[Key],$A995,Txn[Transaction Order],"&gt;"&amp;IFERROR(_xlfn.MAXIFS(Txn[Transaction Order],Txn[Key],$A995,Txn[Running Units],"&gt;-0.000001",Txn[Running Units],"&lt;0.000001"),0)))</f>
      </c>
      <c r="I995" s="284" t="str">
        <f>IF($A995="","",IFERROR(INDEX(Prices[Current Price],MATCH($A995,Prices[Key],0)),0))</f>
        <v/>
      </c>
      <c r="J995" s="285" t="str">
        <f>IF($A995="","",IFERROR(INDEX(Prices[FX to SGD],MATCH($A995,Prices[Key],0)),1))</f>
        <v/>
      </c>
      <c r="K995" s="283" t="str">
        <f t="shared" si="143"/>
        <v/>
      </c>
      <c r="L995" s="283" t="str">
        <f t="shared" si="144"/>
        <v/>
      </c>
      <c r="M995" s="283" t="str">
        <f t="shared" si="145"/>
        <v/>
      </c>
      <c r="N995" s="286" t="str">
        <f t="shared" si="146"/>
        <v/>
      </c>
      <c r="O995" t="str">
        <f>IF($A995="","",IFERROR(INDEX(Prices[Category],MATCH($A995,Prices[Key],0)),"Uncategorized"))</f>
        <v/>
      </c>
      <c r="P995" s="287" t="str">
        <f t="shared" si="147"/>
        <v/>
      </c>
      <c r="Q995" s="287" t="str">
        <f t="shared" si="148"/>
        <v/>
      </c>
    </row>
    <row r="996" spans="1:17" ht="15" customHeight="1" x14ac:dyDescent="0.2">
      <c r="A996" s="240" t="str">
        <f>IFERROR(INDEX('All Ticker P&amp;L'!$A$2:$A$1001,MATCH(ROWS($A$2:A996),'All Ticker P&amp;L'!$N$2:$N$1001,0)),"")</f>
        <v/>
      </c>
      <c r="B996" s="240" t="str">
        <f t="shared" si="140"/>
        <v/>
      </c>
      <c r="C996" s="240" t="str">
        <f t="shared" si="141"/>
        <v/>
      </c>
      <c r="D996" s="240" t="str">
        <f t="shared" si="142"/>
        <v/>
      </c>
      <c r="E996" s="261" t="str">
        <f>IF($A996="","",SUMIFS(Txn[Signed Units],Txn[Key],$A996))</f>
        <v/>
      </c>
      <c r="F996" s="283">
        <f>IF($A996="","",SUMIFS(Txn[Buy Cost],Txn[Key],$A996,Txn[Transaction Order],"&gt;"&amp;IFERROR(_xlfn.MAXIFS(Txn[Transaction Order],Txn[Key],$A996,Txn[Running Units],"&gt;-0.000001",Txn[Running Units],"&lt;0.000001"),0)))</f>
      </c>
      <c r="G996" s="283">
        <f>IF($A996="","",IFERROR(F996/SUMIFS(Txn[Units Purchased or Sold],Txn[Key],$A996,Txn[Transaction Order],"&gt;"&amp;IFERROR(_xlfn.MAXIFS(Txn[Transaction Order],Txn[Key],$A996,Txn[Running Units],"&gt;-0.000001",Txn[Running Units],"&lt;0.000001"),0),Txn[Sell (-1) Buy (1) Fees (0) Dividend (2)],1),0))</f>
      </c>
      <c r="H996" s="283">
        <f>IF($A996="","",SUMIFS(Txn[Sell Proceeds],Txn[Key],$A996,Txn[Transaction Order],"&gt;"&amp;IFERROR(_xlfn.MAXIFS(Txn[Transaction Order],Txn[Key],$A996,Txn[Running Units],"&gt;-0.000001",Txn[Running Units],"&lt;0.000001"),0)))</f>
      </c>
      <c r="I996" s="284" t="str">
        <f>IF($A996="","",IFERROR(INDEX(Prices[Current Price],MATCH($A996,Prices[Key],0)),0))</f>
        <v/>
      </c>
      <c r="J996" s="285" t="str">
        <f>IF($A996="","",IFERROR(INDEX(Prices[FX to SGD],MATCH($A996,Prices[Key],0)),1))</f>
        <v/>
      </c>
      <c r="K996" s="283" t="str">
        <f t="shared" si="143"/>
        <v/>
      </c>
      <c r="L996" s="283" t="str">
        <f t="shared" si="144"/>
        <v/>
      </c>
      <c r="M996" s="283" t="str">
        <f t="shared" si="145"/>
        <v/>
      </c>
      <c r="N996" s="286" t="str">
        <f t="shared" si="146"/>
        <v/>
      </c>
      <c r="O996" t="str">
        <f>IF($A996="","",IFERROR(INDEX(Prices[Category],MATCH($A996,Prices[Key],0)),"Uncategorized"))</f>
        <v/>
      </c>
      <c r="P996" s="287" t="str">
        <f t="shared" si="147"/>
        <v/>
      </c>
      <c r="Q996" s="287" t="str">
        <f t="shared" si="148"/>
        <v/>
      </c>
    </row>
    <row r="997" spans="1:17" ht="15" customHeight="1" x14ac:dyDescent="0.2">
      <c r="A997" s="240" t="str">
        <f>IFERROR(INDEX('All Ticker P&amp;L'!$A$2:$A$1001,MATCH(ROWS($A$2:A997),'All Ticker P&amp;L'!$N$2:$N$1001,0)),"")</f>
        <v/>
      </c>
      <c r="B997" s="240" t="str">
        <f t="shared" si="140"/>
        <v/>
      </c>
      <c r="C997" s="240" t="str">
        <f t="shared" si="141"/>
        <v/>
      </c>
      <c r="D997" s="240" t="str">
        <f t="shared" si="142"/>
        <v/>
      </c>
      <c r="E997" s="261" t="str">
        <f>IF($A997="","",SUMIFS(Txn[Signed Units],Txn[Key],$A997))</f>
        <v/>
      </c>
      <c r="F997" s="283">
        <f>IF($A997="","",SUMIFS(Txn[Buy Cost],Txn[Key],$A997,Txn[Transaction Order],"&gt;"&amp;IFERROR(_xlfn.MAXIFS(Txn[Transaction Order],Txn[Key],$A997,Txn[Running Units],"&gt;-0.000001",Txn[Running Units],"&lt;0.000001"),0)))</f>
      </c>
      <c r="G997" s="283">
        <f>IF($A997="","",IFERROR(F997/SUMIFS(Txn[Units Purchased or Sold],Txn[Key],$A997,Txn[Transaction Order],"&gt;"&amp;IFERROR(_xlfn.MAXIFS(Txn[Transaction Order],Txn[Key],$A997,Txn[Running Units],"&gt;-0.000001",Txn[Running Units],"&lt;0.000001"),0),Txn[Sell (-1) Buy (1) Fees (0) Dividend (2)],1),0))</f>
      </c>
      <c r="H997" s="283">
        <f>IF($A997="","",SUMIFS(Txn[Sell Proceeds],Txn[Key],$A997,Txn[Transaction Order],"&gt;"&amp;IFERROR(_xlfn.MAXIFS(Txn[Transaction Order],Txn[Key],$A997,Txn[Running Units],"&gt;-0.000001",Txn[Running Units],"&lt;0.000001"),0)))</f>
      </c>
      <c r="I997" s="284" t="str">
        <f>IF($A997="","",IFERROR(INDEX(Prices[Current Price],MATCH($A997,Prices[Key],0)),0))</f>
        <v/>
      </c>
      <c r="J997" s="285" t="str">
        <f>IF($A997="","",IFERROR(INDEX(Prices[FX to SGD],MATCH($A997,Prices[Key],0)),1))</f>
        <v/>
      </c>
      <c r="K997" s="283" t="str">
        <f t="shared" si="143"/>
        <v/>
      </c>
      <c r="L997" s="283" t="str">
        <f t="shared" si="144"/>
        <v/>
      </c>
      <c r="M997" s="283" t="str">
        <f t="shared" si="145"/>
        <v/>
      </c>
      <c r="N997" s="286" t="str">
        <f t="shared" si="146"/>
        <v/>
      </c>
      <c r="O997" t="str">
        <f>IF($A997="","",IFERROR(INDEX(Prices[Category],MATCH($A997,Prices[Key],0)),"Uncategorized"))</f>
        <v/>
      </c>
      <c r="P997" s="287" t="str">
        <f t="shared" si="147"/>
        <v/>
      </c>
      <c r="Q997" s="287" t="str">
        <f t="shared" si="148"/>
        <v/>
      </c>
    </row>
    <row r="998" spans="1:17" ht="15" customHeight="1" x14ac:dyDescent="0.2">
      <c r="A998" s="240" t="str">
        <f>IFERROR(INDEX('All Ticker P&amp;L'!$A$2:$A$1001,MATCH(ROWS($A$2:A998),'All Ticker P&amp;L'!$N$2:$N$1001,0)),"")</f>
        <v/>
      </c>
      <c r="B998" s="240" t="str">
        <f t="shared" si="140"/>
        <v/>
      </c>
      <c r="C998" s="240" t="str">
        <f t="shared" si="141"/>
        <v/>
      </c>
      <c r="D998" s="240" t="str">
        <f t="shared" si="142"/>
        <v/>
      </c>
      <c r="E998" s="261" t="str">
        <f>IF($A998="","",SUMIFS(Txn[Signed Units],Txn[Key],$A998))</f>
        <v/>
      </c>
      <c r="F998" s="283">
        <f>IF($A998="","",SUMIFS(Txn[Buy Cost],Txn[Key],$A998,Txn[Transaction Order],"&gt;"&amp;IFERROR(_xlfn.MAXIFS(Txn[Transaction Order],Txn[Key],$A998,Txn[Running Units],"&gt;-0.000001",Txn[Running Units],"&lt;0.000001"),0)))</f>
      </c>
      <c r="G998" s="283">
        <f>IF($A998="","",IFERROR(F998/SUMIFS(Txn[Units Purchased or Sold],Txn[Key],$A998,Txn[Transaction Order],"&gt;"&amp;IFERROR(_xlfn.MAXIFS(Txn[Transaction Order],Txn[Key],$A998,Txn[Running Units],"&gt;-0.000001",Txn[Running Units],"&lt;0.000001"),0),Txn[Sell (-1) Buy (1) Fees (0) Dividend (2)],1),0))</f>
      </c>
      <c r="H998" s="283">
        <f>IF($A998="","",SUMIFS(Txn[Sell Proceeds],Txn[Key],$A998,Txn[Transaction Order],"&gt;"&amp;IFERROR(_xlfn.MAXIFS(Txn[Transaction Order],Txn[Key],$A998,Txn[Running Units],"&gt;-0.000001",Txn[Running Units],"&lt;0.000001"),0)))</f>
      </c>
      <c r="I998" s="284" t="str">
        <f>IF($A998="","",IFERROR(INDEX(Prices[Current Price],MATCH($A998,Prices[Key],0)),0))</f>
        <v/>
      </c>
      <c r="J998" s="285" t="str">
        <f>IF($A998="","",IFERROR(INDEX(Prices[FX to SGD],MATCH($A998,Prices[Key],0)),1))</f>
        <v/>
      </c>
      <c r="K998" s="283" t="str">
        <f t="shared" si="143"/>
        <v/>
      </c>
      <c r="L998" s="283" t="str">
        <f t="shared" si="144"/>
        <v/>
      </c>
      <c r="M998" s="283" t="str">
        <f t="shared" si="145"/>
        <v/>
      </c>
      <c r="N998" s="286" t="str">
        <f t="shared" si="146"/>
        <v/>
      </c>
      <c r="O998" t="str">
        <f>IF($A998="","",IFERROR(INDEX(Prices[Category],MATCH($A998,Prices[Key],0)),"Uncategorized"))</f>
        <v/>
      </c>
      <c r="P998" s="287" t="str">
        <f t="shared" si="147"/>
        <v/>
      </c>
      <c r="Q998" s="287" t="str">
        <f t="shared" si="148"/>
        <v/>
      </c>
    </row>
    <row r="999" spans="1:17" ht="15" customHeight="1" x14ac:dyDescent="0.2">
      <c r="A999" s="240" t="str">
        <f>IFERROR(INDEX('All Ticker P&amp;L'!$A$2:$A$1001,MATCH(ROWS($A$2:A999),'All Ticker P&amp;L'!$N$2:$N$1001,0)),"")</f>
        <v/>
      </c>
      <c r="B999" s="240" t="str">
        <f t="shared" si="140"/>
        <v/>
      </c>
      <c r="C999" s="240" t="str">
        <f t="shared" si="141"/>
        <v/>
      </c>
      <c r="D999" s="240" t="str">
        <f t="shared" si="142"/>
        <v/>
      </c>
      <c r="E999" s="261" t="str">
        <f>IF($A999="","",SUMIFS(Txn[Signed Units],Txn[Key],$A999))</f>
        <v/>
      </c>
      <c r="F999" s="283">
        <f>IF($A999="","",SUMIFS(Txn[Buy Cost],Txn[Key],$A999,Txn[Transaction Order],"&gt;"&amp;IFERROR(_xlfn.MAXIFS(Txn[Transaction Order],Txn[Key],$A999,Txn[Running Units],"&gt;-0.000001",Txn[Running Units],"&lt;0.000001"),0)))</f>
      </c>
      <c r="G999" s="283">
        <f>IF($A999="","",IFERROR(F999/SUMIFS(Txn[Units Purchased or Sold],Txn[Key],$A999,Txn[Transaction Order],"&gt;"&amp;IFERROR(_xlfn.MAXIFS(Txn[Transaction Order],Txn[Key],$A999,Txn[Running Units],"&gt;-0.000001",Txn[Running Units],"&lt;0.000001"),0),Txn[Sell (-1) Buy (1) Fees (0) Dividend (2)],1),0))</f>
      </c>
      <c r="H999" s="283">
        <f>IF($A999="","",SUMIFS(Txn[Sell Proceeds],Txn[Key],$A999,Txn[Transaction Order],"&gt;"&amp;IFERROR(_xlfn.MAXIFS(Txn[Transaction Order],Txn[Key],$A999,Txn[Running Units],"&gt;-0.000001",Txn[Running Units],"&lt;0.000001"),0)))</f>
      </c>
      <c r="I999" s="284" t="str">
        <f>IF($A999="","",IFERROR(INDEX(Prices[Current Price],MATCH($A999,Prices[Key],0)),0))</f>
        <v/>
      </c>
      <c r="J999" s="285" t="str">
        <f>IF($A999="","",IFERROR(INDEX(Prices[FX to SGD],MATCH($A999,Prices[Key],0)),1))</f>
        <v/>
      </c>
      <c r="K999" s="283" t="str">
        <f t="shared" si="143"/>
        <v/>
      </c>
      <c r="L999" s="283" t="str">
        <f t="shared" si="144"/>
        <v/>
      </c>
      <c r="M999" s="283" t="str">
        <f t="shared" si="145"/>
        <v/>
      </c>
      <c r="N999" s="286" t="str">
        <f t="shared" si="146"/>
        <v/>
      </c>
      <c r="O999" t="str">
        <f>IF($A999="","",IFERROR(INDEX(Prices[Category],MATCH($A999,Prices[Key],0)),"Uncategorized"))</f>
        <v/>
      </c>
      <c r="P999" s="287" t="str">
        <f t="shared" si="147"/>
        <v/>
      </c>
      <c r="Q999" s="287" t="str">
        <f t="shared" si="148"/>
        <v/>
      </c>
    </row>
    <row r="1000" spans="1:17" ht="15" customHeight="1" x14ac:dyDescent="0.2">
      <c r="A1000" s="240" t="str">
        <f>IFERROR(INDEX('All Ticker P&amp;L'!$A$2:$A$1001,MATCH(ROWS($A$2:A1000),'All Ticker P&amp;L'!$N$2:$N$1001,0)),"")</f>
        <v/>
      </c>
      <c r="B1000" s="240" t="str">
        <f t="shared" si="140"/>
        <v/>
      </c>
      <c r="C1000" s="240" t="str">
        <f t="shared" si="141"/>
        <v/>
      </c>
      <c r="D1000" s="240" t="str">
        <f t="shared" si="142"/>
        <v/>
      </c>
      <c r="E1000" s="261" t="str">
        <f>IF($A1000="","",SUMIFS(Txn[Signed Units],Txn[Key],$A1000))</f>
        <v/>
      </c>
      <c r="F1000" s="283">
        <f>IF($A1000="","",SUMIFS(Txn[Buy Cost],Txn[Key],$A1000,Txn[Transaction Order],"&gt;"&amp;IFERROR(_xlfn.MAXIFS(Txn[Transaction Order],Txn[Key],$A1000,Txn[Running Units],"&gt;-0.000001",Txn[Running Units],"&lt;0.000001"),0)))</f>
      </c>
      <c r="G1000" s="283">
        <f>IF($A1000="","",IFERROR(F1000/SUMIFS(Txn[Units Purchased or Sold],Txn[Key],$A1000,Txn[Transaction Order],"&gt;"&amp;IFERROR(_xlfn.MAXIFS(Txn[Transaction Order],Txn[Key],$A1000,Txn[Running Units],"&gt;-0.000001",Txn[Running Units],"&lt;0.000001"),0),Txn[Sell (-1) Buy (1) Fees (0) Dividend (2)],1),0))</f>
      </c>
      <c r="H1000" s="283">
        <f>IF($A1000="","",SUMIFS(Txn[Sell Proceeds],Txn[Key],$A1000,Txn[Transaction Order],"&gt;"&amp;IFERROR(_xlfn.MAXIFS(Txn[Transaction Order],Txn[Key],$A1000,Txn[Running Units],"&gt;-0.000001",Txn[Running Units],"&lt;0.000001"),0)))</f>
      </c>
      <c r="I1000" s="284" t="str">
        <f>IF($A1000="","",IFERROR(INDEX(Prices[Current Price],MATCH($A1000,Prices[Key],0)),0))</f>
        <v/>
      </c>
      <c r="J1000" s="285" t="str">
        <f>IF($A1000="","",IFERROR(INDEX(Prices[FX to SGD],MATCH($A1000,Prices[Key],0)),1))</f>
        <v/>
      </c>
      <c r="K1000" s="283" t="str">
        <f t="shared" si="143"/>
        <v/>
      </c>
      <c r="L1000" s="283" t="str">
        <f t="shared" si="144"/>
        <v/>
      </c>
      <c r="M1000" s="283" t="str">
        <f t="shared" si="145"/>
        <v/>
      </c>
      <c r="N1000" s="286" t="str">
        <f t="shared" si="146"/>
        <v/>
      </c>
      <c r="O1000" t="str">
        <f>IF($A1000="","",IFERROR(INDEX(Prices[Category],MATCH($A1000,Prices[Key],0)),"Uncategorized"))</f>
        <v/>
      </c>
      <c r="P1000" s="287" t="str">
        <f t="shared" si="147"/>
        <v/>
      </c>
      <c r="Q1000" s="287" t="str">
        <f t="shared" si="148"/>
        <v/>
      </c>
    </row>
    <row r="1001" spans="1:17" ht="15" customHeight="1" x14ac:dyDescent="0.2">
      <c r="A1001" s="240" t="str">
        <f>IFERROR(INDEX('All Ticker P&amp;L'!$A$2:$A$1001,MATCH(ROWS($A$2:A1001),'All Ticker P&amp;L'!$N$2:$N$1001,0)),"")</f>
        <v/>
      </c>
      <c r="B1001" s="240" t="str">
        <f t="shared" si="140"/>
        <v/>
      </c>
      <c r="C1001" s="240" t="str">
        <f t="shared" si="141"/>
        <v/>
      </c>
      <c r="D1001" s="240" t="str">
        <f t="shared" si="142"/>
        <v/>
      </c>
      <c r="E1001" s="261" t="str">
        <f>IF($A1001="","",SUMIFS(Txn[Signed Units],Txn[Key],$A1001))</f>
        <v/>
      </c>
      <c r="F1001" s="283">
        <f>IF($A1001="","",SUMIFS(Txn[Buy Cost],Txn[Key],$A1001,Txn[Transaction Order],"&gt;"&amp;IFERROR(_xlfn.MAXIFS(Txn[Transaction Order],Txn[Key],$A1001,Txn[Running Units],"&gt;-0.000001",Txn[Running Units],"&lt;0.000001"),0)))</f>
      </c>
      <c r="G1001" s="283">
        <f>IF($A1001="","",IFERROR(F1001/SUMIFS(Txn[Units Purchased or Sold],Txn[Key],$A1001,Txn[Transaction Order],"&gt;"&amp;IFERROR(_xlfn.MAXIFS(Txn[Transaction Order],Txn[Key],$A1001,Txn[Running Units],"&gt;-0.000001",Txn[Running Units],"&lt;0.000001"),0),Txn[Sell (-1) Buy (1) Fees (0) Dividend (2)],1),0))</f>
      </c>
      <c r="H1001" s="283">
        <f>IF($A1001="","",SUMIFS(Txn[Sell Proceeds],Txn[Key],$A1001,Txn[Transaction Order],"&gt;"&amp;IFERROR(_xlfn.MAXIFS(Txn[Transaction Order],Txn[Key],$A1001,Txn[Running Units],"&gt;-0.000001",Txn[Running Units],"&lt;0.000001"),0)))</f>
      </c>
      <c r="I1001" s="284" t="str">
        <f>IF($A1001="","",IFERROR(INDEX(Prices[Current Price],MATCH($A1001,Prices[Key],0)),0))</f>
        <v/>
      </c>
      <c r="J1001" s="285" t="str">
        <f>IF($A1001="","",IFERROR(INDEX(Prices[FX to SGD],MATCH($A1001,Prices[Key],0)),1))</f>
        <v/>
      </c>
      <c r="K1001" s="283" t="str">
        <f t="shared" si="143"/>
        <v/>
      </c>
      <c r="L1001" s="283" t="str">
        <f t="shared" si="144"/>
        <v/>
      </c>
      <c r="M1001" s="283" t="str">
        <f t="shared" si="145"/>
        <v/>
      </c>
      <c r="N1001" s="286" t="str">
        <f t="shared" si="146"/>
        <v/>
      </c>
      <c r="O1001" t="str">
        <f>IF($A1001="","",IFERROR(INDEX(Prices[Category],MATCH($A1001,Prices[Key],0)),"Uncategorized"))</f>
        <v/>
      </c>
      <c r="P1001" s="287" t="str">
        <f t="shared" si="147"/>
        <v/>
      </c>
      <c r="Q1001" s="287" t="str">
        <f t="shared" si="148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Q10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18" customWidth="1"/>
    <col min="8" max="8" width="14" customWidth="1"/>
    <col min="9" max="9" width="12" customWidth="1"/>
    <col min="10" max="10" width="16" customWidth="1"/>
    <col min="14" max="14" width="13" hidden="1" customWidth="1"/>
  </cols>
  <sheetData>
    <row r="1" spans="1:17" ht="15" customHeight="1" x14ac:dyDescent="0.2">
      <c r="A1" s="292" t="s">
        <v>383</v>
      </c>
      <c r="B1" s="292" t="s">
        <v>375</v>
      </c>
      <c r="C1" s="292" t="s">
        <v>376</v>
      </c>
      <c r="D1" s="292" t="s">
        <v>378</v>
      </c>
      <c r="E1" s="292" t="s">
        <v>479</v>
      </c>
      <c r="F1" s="292" t="s">
        <v>493</v>
      </c>
      <c r="G1" s="292" t="s">
        <v>494</v>
      </c>
      <c r="H1" s="292" t="s">
        <v>411</v>
      </c>
      <c r="I1" s="292" t="s">
        <v>412</v>
      </c>
      <c r="J1" s="292" t="s">
        <v>495</v>
      </c>
      <c r="K1" s="292" t="s">
        <v>496</v>
      </c>
      <c r="L1" s="292" t="s">
        <v>497</v>
      </c>
      <c r="M1" s="292" t="s">
        <v>498</v>
      </c>
      <c r="N1" s="240" t="s">
        <v>511</v>
      </c>
      <c r="O1" s="240" t="s">
        <v>512</v>
      </c>
      <c r="P1" s="240" t="s">
        <v>513</v>
      </c>
      <c r="Q1" s="240" t="s">
        <v>514</v>
      </c>
    </row>
    <row r="2" spans="1:17" ht="15" customHeight="1" x14ac:dyDescent="0.2">
      <c r="A2" s="240" t="str">
        <f>IFERROR(INDEX(Txn[Key],MATCH(0,INDEX(COUNTIF($A$1:A1,Txn[Key])+(Txn[Key]=""),0),0)),"")</f>
        <v>CA:GOLD:SGD</v>
      </c>
      <c r="B2" s="240" t="str">
        <f t="shared" ref="B2:B65" si="0">IF($A2="","",LEFT($A2,FIND(":",$A2)-1))</f>
        <v>CA</v>
      </c>
      <c r="C2" s="240" t="str">
        <f t="shared" ref="C2:C65" si="1">IF($A2="","",MID($A2,FIND(":",$A2)+1,FIND(":",$A2,FIND(":",$A2)+1)-FIND(":",$A2)-1))</f>
        <v>GOLD</v>
      </c>
      <c r="D2" s="240" t="str">
        <f t="shared" ref="D2:D65" si="2">IF($A2="","",RIGHT($A2,LEN($A2)-FIND(":",$A2,FIND(":",$A2)+1)))</f>
        <v>SGD</v>
      </c>
      <c r="E2" s="261">
        <f>IF($A2="","",SUMIFS(Txn[Signed Units],Txn[Key],$A2))</f>
        <v>700</v>
      </c>
      <c r="F2" s="283">
        <f>IF($A2="","",SUMIFS(Txn[Buy Cost],Txn[Key],$A2))</f>
        <v>55500</v>
      </c>
      <c r="G2" s="283">
        <f>IF($A2="","",SUMIFS(Txn[Sell Proceeds],Txn[Key],$A2))</f>
        <v>0</v>
      </c>
      <c r="H2" s="284">
        <f>IF($A2="","",IFERROR(INDEX(Prices[Current Price],MATCH($A2,Prices[Key],0)),0))</f>
        <v>111.61</v>
      </c>
      <c r="I2" s="285">
        <f>IF($A2="","",IFERROR(INDEX(Prices[FX to SGD],MATCH($A2,Prices[Key],0)),1))</f>
        <v>1</v>
      </c>
      <c r="J2" s="283">
        <f t="shared" ref="J2:J65" si="3">IF($A2="","",E2*H2)</f>
        <v>78127</v>
      </c>
      <c r="K2" s="283">
        <f t="shared" ref="K2:K65" si="4">IF($A2="","",J2+G2-F2)</f>
        <v>22627</v>
      </c>
      <c r="L2" s="283">
        <f t="shared" ref="L2:L65" si="5">IF($A2="","",K2*I2)</f>
        <v>22627</v>
      </c>
      <c r="M2" s="286">
        <f t="shared" ref="M2:M65" si="6">IF($A2="","",IFERROR(K2/F2,0))</f>
        <v>0.40769369369369368</v>
      </c>
      <c r="N2" s="240">
        <f>IF($A2="","",IF(ABS(E2)&gt;0.000001,COUNT($N$1:N1)+1,""))</f>
        <v>1</v>
      </c>
      <c r="O2" s="287">
        <f>IF($A2="","",SUMIFS(Transactions!$H$2:$H$1001,Transactions!$J$2:$J$1001,$A2,Transactions!$A$2:$A$1001,2)*$I2)</f>
        <v>0</v>
      </c>
      <c r="P2" s="287">
        <f t="shared" ref="P2:P65" si="7">IF($A2="","",$L2+$O2)</f>
        <v>22627</v>
      </c>
      <c r="Q2" s="288">
        <f t="shared" ref="Q2:Q65" si="8">IF($A2="","",IFERROR(($L2+$O2)/($F2*$I2),0))</f>
        <v>0.40769369369369368</v>
      </c>
    </row>
    <row r="3" spans="1:17" ht="15" customHeight="1" x14ac:dyDescent="0.2">
      <c r="A3" s="240" t="str">
        <f>IFERROR(INDEX(Txn[Key],MATCH(0,INDEX(COUNTIF($A$1:A2,Txn[Key])+(Txn[Key]=""),0),0)),"")</f>
        <v>SGX:Z74:SGD</v>
      </c>
      <c r="B3" s="240" t="str">
        <f t="shared" si="0"/>
        <v>SGX</v>
      </c>
      <c r="C3" s="240" t="str">
        <f t="shared" si="1"/>
        <v>Z74</v>
      </c>
      <c r="D3" s="240" t="str">
        <f t="shared" si="2"/>
        <v>SGD</v>
      </c>
      <c r="E3" s="261">
        <f>IF($A3="","",SUMIFS(Txn[Signed Units],Txn[Key],$A3))</f>
        <v>3000</v>
      </c>
      <c r="F3" s="283">
        <f>IF($A3="","",SUMIFS(Txn[Buy Cost],Txn[Key],$A3))</f>
        <v>9325</v>
      </c>
      <c r="G3" s="283">
        <f>IF($A3="","",SUMIFS(Txn[Sell Proceeds],Txn[Key],$A3))</f>
        <v>0</v>
      </c>
      <c r="H3" s="284">
        <f>IF($A3="","",IFERROR(INDEX(Prices[Current Price],MATCH($A3,Prices[Key],0)),0))</f>
        <v>3.82</v>
      </c>
      <c r="I3" s="285">
        <f>IF($A3="","",IFERROR(INDEX(Prices[FX to SGD],MATCH($A3,Prices[Key],0)),1))</f>
        <v>1</v>
      </c>
      <c r="J3" s="283">
        <f t="shared" si="3"/>
        <v>11460</v>
      </c>
      <c r="K3" s="283">
        <f t="shared" si="4"/>
        <v>2135</v>
      </c>
      <c r="L3" s="283">
        <f t="shared" si="5"/>
        <v>2135</v>
      </c>
      <c r="M3" s="286">
        <f t="shared" si="6"/>
        <v>0.22895442359249329</v>
      </c>
      <c r="N3" s="240">
        <f>IF($A3="","",IF(ABS(E3)&gt;0.000001,COUNT($N$1:N2)+1,""))</f>
        <v>2</v>
      </c>
      <c r="O3" s="287">
        <f>IF($A3="","",SUMIFS(Transactions!$H$2:$H$1001,Transactions!$J$2:$J$1001,$A3,Transactions!$A$2:$A$1001,2)*$I3)</f>
        <v>200</v>
      </c>
      <c r="P3" s="287">
        <f t="shared" si="7"/>
        <v>2335</v>
      </c>
      <c r="Q3" s="288">
        <f t="shared" si="8"/>
        <v>0.25040214477211797</v>
      </c>
    </row>
    <row r="4" spans="1:17" ht="15" customHeight="1" x14ac:dyDescent="0.2">
      <c r="A4" s="240" t="str">
        <f>IFERROR(INDEX(Txn[Key],MATCH(0,INDEX(COUNTIF($A$1:A3,Txn[Key])+(Txn[Key]=""),0),0)),"")</f>
        <v>USX:AAPL:USD</v>
      </c>
      <c r="B4" s="240" t="str">
        <f t="shared" si="0"/>
        <v>USX</v>
      </c>
      <c r="C4" s="240" t="str">
        <f t="shared" si="1"/>
        <v>AAPL</v>
      </c>
      <c r="D4" s="240" t="str">
        <f t="shared" si="2"/>
        <v>USD</v>
      </c>
      <c r="E4" s="261">
        <f>IF($A4="","",SUMIFS(Txn[Signed Units],Txn[Key],$A4))</f>
        <v>80</v>
      </c>
      <c r="F4" s="283">
        <f>IF($A4="","",SUMIFS(Txn[Buy Cost],Txn[Key],$A4))</f>
        <v>9110</v>
      </c>
      <c r="G4" s="283">
        <f>IF($A4="","",SUMIFS(Txn[Sell Proceeds],Txn[Key],$A4))</f>
        <v>0</v>
      </c>
      <c r="H4" s="284">
        <f>IF($A4="","",IFERROR(INDEX(Prices[Current Price],MATCH($A4,Prices[Key],0)),0))</f>
        <v>200</v>
      </c>
      <c r="I4" s="285">
        <f>IF($A4="","",IFERROR(INDEX(Prices[FX to SGD],MATCH($A4,Prices[Key],0)),1))</f>
        <v>1.2928081084924601</v>
      </c>
      <c r="J4" s="283">
        <f t="shared" si="3"/>
        <v>16000</v>
      </c>
      <c r="K4" s="283">
        <f t="shared" si="4"/>
        <v>6890</v>
      </c>
      <c r="L4" s="283">
        <f t="shared" si="5"/>
        <v>8907.4478675130504</v>
      </c>
      <c r="M4" s="286">
        <f t="shared" si="6"/>
        <v>0.75631174533479695</v>
      </c>
      <c r="N4" s="240">
        <f>IF($A4="","",IF(ABS(E4)&gt;0.000001,COUNT($N$1:N3)+1,""))</f>
        <v>3</v>
      </c>
      <c r="O4" s="287">
        <f>IF($A4="","",SUMIFS(Transactions!$H$2:$H$1001,Transactions!$J$2:$J$1001,$A4,Transactions!$A$2:$A$1001,2)*$I4)</f>
        <v>0</v>
      </c>
      <c r="P4" s="287">
        <f t="shared" si="7"/>
        <v>8907.4478675130504</v>
      </c>
      <c r="Q4" s="288">
        <f t="shared" si="8"/>
        <v>0.75631174533479706</v>
      </c>
    </row>
    <row r="5" spans="1:17" ht="15" customHeight="1" x14ac:dyDescent="0.2">
      <c r="A5" s="240" t="str">
        <f>IFERROR(INDEX(Txn[Key],MATCH(0,INDEX(COUNTIF($A$1:A4,Txn[Key])+(Txn[Key]=""),0),0)),"")</f>
        <v>SGX:C38U:SGD</v>
      </c>
      <c r="B5" s="240" t="str">
        <f t="shared" si="0"/>
        <v>SGX</v>
      </c>
      <c r="C5" s="240" t="str">
        <f t="shared" si="1"/>
        <v>C38U</v>
      </c>
      <c r="D5" s="240" t="str">
        <f t="shared" si="2"/>
        <v>SGD</v>
      </c>
      <c r="E5" s="261">
        <f>IF($A5="","",SUMIFS(Txn[Signed Units],Txn[Key],$A5))</f>
        <v>8000</v>
      </c>
      <c r="F5" s="283">
        <f>IF($A5="","",SUMIFS(Txn[Buy Cost],Txn[Key],$A5))</f>
        <v>16150</v>
      </c>
      <c r="G5" s="283">
        <f>IF($A5="","",SUMIFS(Txn[Sell Proceeds],Txn[Key],$A5))</f>
        <v>0</v>
      </c>
      <c r="H5" s="284">
        <f>IF($A5="","",IFERROR(INDEX(Prices[Current Price],MATCH($A5,Prices[Key],0)),0))</f>
        <v>2.04</v>
      </c>
      <c r="I5" s="285">
        <f>IF($A5="","",IFERROR(INDEX(Prices[FX to SGD],MATCH($A5,Prices[Key],0)),1))</f>
        <v>1</v>
      </c>
      <c r="J5" s="283">
        <f t="shared" si="3"/>
        <v>16320</v>
      </c>
      <c r="K5" s="283">
        <f t="shared" si="4"/>
        <v>170</v>
      </c>
      <c r="L5" s="283">
        <f t="shared" si="5"/>
        <v>170</v>
      </c>
      <c r="M5" s="286">
        <f t="shared" si="6"/>
        <v>1.0526315789473684E-2</v>
      </c>
      <c r="N5" s="240">
        <f>IF($A5="","",IF(ABS(E5)&gt;0.000001,COUNT($N$1:N4)+1,""))</f>
        <v>4</v>
      </c>
      <c r="O5" s="287">
        <f>IF($A5="","",SUMIFS(Transactions!$H$2:$H$1001,Transactions!$J$2:$J$1001,$A5,Transactions!$A$2:$A$1001,2)*$I5)</f>
        <v>580</v>
      </c>
      <c r="P5" s="287">
        <f t="shared" si="7"/>
        <v>750</v>
      </c>
      <c r="Q5" s="288">
        <f t="shared" si="8"/>
        <v>4.6439628482972138E-2</v>
      </c>
    </row>
    <row r="6" spans="1:17" ht="15" customHeight="1" x14ac:dyDescent="0.2">
      <c r="A6" s="240" t="str">
        <f>IFERROR(INDEX(Txn[Key],MATCH(0,INDEX(COUNTIF($A$1:A5,Txn[Key])+(Txn[Key]=""),0),0)),"")</f>
        <v>CG:BITCOIN:USD</v>
      </c>
      <c r="B6" s="240" t="str">
        <f t="shared" si="0"/>
        <v>CG</v>
      </c>
      <c r="C6" s="240" t="str">
        <f t="shared" si="1"/>
        <v>BITCOIN</v>
      </c>
      <c r="D6" s="240" t="str">
        <f t="shared" si="2"/>
        <v>USD</v>
      </c>
      <c r="E6" s="261">
        <f>IF($A6="","",SUMIFS(Txn[Signed Units],Txn[Key],$A6))</f>
        <v>0.1</v>
      </c>
      <c r="F6" s="283">
        <f>IF($A6="","",SUMIFS(Txn[Buy Cost],Txn[Key],$A6))</f>
        <v>1850</v>
      </c>
      <c r="G6" s="283">
        <f>IF($A6="","",SUMIFS(Txn[Sell Proceeds],Txn[Key],$A6))</f>
        <v>0</v>
      </c>
      <c r="H6" s="284">
        <f>IF($A6="","",IFERROR(INDEX(Prices[Current Price],MATCH($A6,Prices[Key],0)),0))</f>
        <v>102509.66</v>
      </c>
      <c r="I6" s="285">
        <f>IF($A6="","",IFERROR(INDEX(Prices[FX to SGD],MATCH($A6,Prices[Key],0)),1))</f>
        <v>1.2928081084924601</v>
      </c>
      <c r="J6" s="283">
        <f t="shared" si="3"/>
        <v>10250.966</v>
      </c>
      <c r="K6" s="283">
        <f t="shared" si="4"/>
        <v>8400.9660000000003</v>
      </c>
      <c r="L6" s="283">
        <f t="shared" si="5"/>
        <v>10860.836963969468</v>
      </c>
      <c r="M6" s="286">
        <f t="shared" si="6"/>
        <v>4.5410627027027033</v>
      </c>
      <c r="N6" s="240">
        <f>IF($A6="","",IF(ABS(E6)&gt;0.000001,COUNT($N$1:N5)+1,""))</f>
        <v>5</v>
      </c>
      <c r="O6" s="287">
        <f>IF($A6="","",SUMIFS(Transactions!$H$2:$H$1001,Transactions!$J$2:$J$1001,$A6,Transactions!$A$2:$A$1001,2)*$I6)</f>
        <v>0</v>
      </c>
      <c r="P6" s="287">
        <f t="shared" si="7"/>
        <v>10860.836963969468</v>
      </c>
      <c r="Q6" s="288">
        <f t="shared" si="8"/>
        <v>4.5410627027027024</v>
      </c>
    </row>
    <row r="7" spans="1:17" ht="15" customHeight="1" x14ac:dyDescent="0.2">
      <c r="A7" s="240" t="str">
        <f>IFERROR(INDEX(Txn[Key],MATCH(0,INDEX(COUNTIF($A$1:A6,Txn[Key])+(Txn[Key]=""),0),0)),"")</f>
        <v>HKEX:700:HKD</v>
      </c>
      <c r="B7" s="240" t="str">
        <f t="shared" si="0"/>
        <v>HKEX</v>
      </c>
      <c r="C7" s="240" t="str">
        <f t="shared" si="1"/>
        <v>700</v>
      </c>
      <c r="D7" s="240" t="str">
        <f t="shared" si="2"/>
        <v>HKD</v>
      </c>
      <c r="E7" s="261">
        <f>IF($A7="","",SUMIFS(Txn[Signed Units],Txn[Key],$A7))</f>
        <v>100</v>
      </c>
      <c r="F7" s="283">
        <f>IF($A7="","",SUMIFS(Txn[Buy Cost],Txn[Key],$A7))</f>
        <v>60100</v>
      </c>
      <c r="G7" s="283">
        <f>IF($A7="","",SUMIFS(Txn[Sell Proceeds],Txn[Key],$A7))</f>
        <v>0</v>
      </c>
      <c r="H7" s="284">
        <f>IF($A7="","",IFERROR(INDEX(Prices[Current Price],MATCH($A7,Prices[Key],0)),0))</f>
        <v>488.2</v>
      </c>
      <c r="I7" s="285">
        <f>IF($A7="","",IFERROR(INDEX(Prices[FX to SGD],MATCH($A7,Prices[Key],0)),1))</f>
        <v>0.16489949375855401</v>
      </c>
      <c r="J7" s="283">
        <f t="shared" si="3"/>
        <v>48820</v>
      </c>
      <c r="K7" s="283">
        <f t="shared" si="4"/>
        <v>-11280</v>
      </c>
      <c r="L7" s="283">
        <f t="shared" si="5"/>
        <v>-1860.0662895964892</v>
      </c>
      <c r="M7" s="286">
        <f t="shared" si="6"/>
        <v>-0.18768718801996673</v>
      </c>
      <c r="N7" s="240">
        <f>IF($A7="","",IF(ABS(E7)&gt;0.000001,COUNT($N$1:N6)+1,""))</f>
        <v>6</v>
      </c>
      <c r="O7" s="287">
        <f>IF($A7="","",SUMIFS(Transactions!$H$2:$H$1001,Transactions!$J$2:$J$1001,$A7,Transactions!$A$2:$A$1001,2)*$I7)</f>
        <v>0</v>
      </c>
      <c r="P7" s="287">
        <f t="shared" si="7"/>
        <v>-1860.0662895964892</v>
      </c>
      <c r="Q7" s="288">
        <f t="shared" si="8"/>
        <v>-0.18768718801996673</v>
      </c>
    </row>
    <row r="8" spans="1:17" ht="15" customHeight="1" x14ac:dyDescent="0.2">
      <c r="A8" s="240" t="str">
        <f>IFERROR(INDEX(Txn[Key],MATCH(0,INDEX(COUNTIF($A$1:A7,Txn[Key])+(Txn[Key]=""),0),0)),"")</f>
        <v>USX:MSFT:USD</v>
      </c>
      <c r="B8" s="240" t="str">
        <f t="shared" si="0"/>
        <v>USX</v>
      </c>
      <c r="C8" s="240" t="str">
        <f t="shared" si="1"/>
        <v>MSFT</v>
      </c>
      <c r="D8" s="240" t="str">
        <f t="shared" si="2"/>
        <v>USD</v>
      </c>
      <c r="E8" s="261">
        <f>IF($A8="","",SUMIFS(Txn[Signed Units],Txn[Key],$A8))</f>
        <v>20</v>
      </c>
      <c r="F8" s="283">
        <f>IF($A8="","",SUMIFS(Txn[Buy Cost],Txn[Key],$A8))</f>
        <v>4605</v>
      </c>
      <c r="G8" s="283">
        <f>IF($A8="","",SUMIFS(Txn[Sell Proceeds],Txn[Key],$A8))</f>
        <v>0</v>
      </c>
      <c r="H8" s="284">
        <f>IF($A8="","",IFERROR(INDEX(Prices[Current Price],MATCH($A8,Prices[Key],0)),0))</f>
        <v>420</v>
      </c>
      <c r="I8" s="285">
        <f>IF($A8="","",IFERROR(INDEX(Prices[FX to SGD],MATCH($A8,Prices[Key],0)),1))</f>
        <v>1.2928081084924601</v>
      </c>
      <c r="J8" s="283">
        <f t="shared" si="3"/>
        <v>8400</v>
      </c>
      <c r="K8" s="283">
        <f t="shared" si="4"/>
        <v>3795</v>
      </c>
      <c r="L8" s="283">
        <f t="shared" si="5"/>
        <v>4906.2067717288865</v>
      </c>
      <c r="M8" s="286">
        <f t="shared" si="6"/>
        <v>0.82410423452768733</v>
      </c>
      <c r="N8" s="240">
        <f>IF($A8="","",IF(ABS(E8)&gt;0.000001,COUNT($N$1:N7)+1,""))</f>
        <v>7</v>
      </c>
      <c r="O8" s="287">
        <f>IF($A8="","",SUMIFS(Transactions!$H$2:$H$1001,Transactions!$J$2:$J$1001,$A8,Transactions!$A$2:$A$1001,2)*$I8)</f>
        <v>0</v>
      </c>
      <c r="P8" s="287">
        <f t="shared" si="7"/>
        <v>4906.2067717288865</v>
      </c>
      <c r="Q8" s="288">
        <f t="shared" si="8"/>
        <v>0.82410423452768744</v>
      </c>
    </row>
    <row r="9" spans="1:17" ht="15" customHeight="1" x14ac:dyDescent="0.2">
      <c r="A9" s="240" t="str">
        <f>IFERROR(INDEX(Txn[Key],MATCH(0,INDEX(COUNTIF($A$1:A8,Txn[Key])+(Txn[Key]=""),0),0)),"")</f>
        <v>SGX:A17U:SGD</v>
      </c>
      <c r="B9" s="240" t="str">
        <f t="shared" si="0"/>
        <v>SGX</v>
      </c>
      <c r="C9" s="240" t="str">
        <f t="shared" si="1"/>
        <v>A17U</v>
      </c>
      <c r="D9" s="240" t="str">
        <f t="shared" si="2"/>
        <v>SGD</v>
      </c>
      <c r="E9" s="261">
        <f>IF($A9="","",SUMIFS(Txn[Signed Units],Txn[Key],$A9))</f>
        <v>4000</v>
      </c>
      <c r="F9" s="283">
        <f>IF($A9="","",SUMIFS(Txn[Buy Cost],Txn[Key],$A9))</f>
        <v>11850</v>
      </c>
      <c r="G9" s="283">
        <f>IF($A9="","",SUMIFS(Txn[Sell Proceeds],Txn[Key],$A9))</f>
        <v>0</v>
      </c>
      <c r="H9" s="284">
        <f>IF($A9="","",IFERROR(INDEX(Prices[Current Price],MATCH($A9,Prices[Key],0)),0))</f>
        <v>2.74</v>
      </c>
      <c r="I9" s="285">
        <f>IF($A9="","",IFERROR(INDEX(Prices[FX to SGD],MATCH($A9,Prices[Key],0)),1))</f>
        <v>1</v>
      </c>
      <c r="J9" s="283">
        <f t="shared" si="3"/>
        <v>10960</v>
      </c>
      <c r="K9" s="283">
        <f t="shared" si="4"/>
        <v>-890</v>
      </c>
      <c r="L9" s="283">
        <f t="shared" si="5"/>
        <v>-890</v>
      </c>
      <c r="M9" s="286">
        <f t="shared" si="6"/>
        <v>-7.5105485232067504E-2</v>
      </c>
      <c r="N9" s="240">
        <f>IF($A9="","",IF(ABS(E9)&gt;0.000001,COUNT($N$1:N8)+1,""))</f>
        <v>8</v>
      </c>
      <c r="O9" s="287">
        <f>IF($A9="","",SUMIFS(Transactions!$H$2:$H$1001,Transactions!$J$2:$J$1001,$A9,Transactions!$A$2:$A$1001,2)*$I9)</f>
        <v>310</v>
      </c>
      <c r="P9" s="287">
        <f t="shared" si="7"/>
        <v>-580</v>
      </c>
      <c r="Q9" s="288">
        <f t="shared" si="8"/>
        <v>-4.8945147679324896E-2</v>
      </c>
    </row>
    <row r="10" spans="1:17" ht="15" customHeight="1" x14ac:dyDescent="0.2">
      <c r="A10" s="240" t="str">
        <f>IFERROR(INDEX(Txn[Key],MATCH(0,INDEX(COUNTIF($A$1:A9,Txn[Key])+(Txn[Key]=""),0),0)),"")</f>
        <v>USX:NVDA:USD</v>
      </c>
      <c r="B10" s="240" t="str">
        <f t="shared" si="0"/>
        <v>USX</v>
      </c>
      <c r="C10" s="240" t="str">
        <f t="shared" si="1"/>
        <v>NVDA</v>
      </c>
      <c r="D10" s="240" t="str">
        <f t="shared" si="2"/>
        <v>USD</v>
      </c>
      <c r="E10" s="261">
        <f>IF($A10="","",SUMIFS(Txn[Signed Units],Txn[Key],$A10))</f>
        <v>0</v>
      </c>
      <c r="F10" s="283">
        <f>IF($A10="","",SUMIFS(Txn[Buy Cost],Txn[Key],$A10))</f>
        <v>4805</v>
      </c>
      <c r="G10" s="283">
        <f>IF($A10="","",SUMIFS(Txn[Sell Proceeds],Txn[Key],$A10))</f>
        <v>17995</v>
      </c>
      <c r="H10" s="284">
        <f>IF($A10="","",IFERROR(INDEX(Prices[Current Price],MATCH($A10,Prices[Key],0)),0))</f>
        <v>0</v>
      </c>
      <c r="I10" s="285">
        <f>IF($A10="","",IFERROR(INDEX(Prices[FX to SGD],MATCH($A10,Prices[Key],0)),1))</f>
        <v>1</v>
      </c>
      <c r="J10" s="283">
        <f t="shared" si="3"/>
        <v>0</v>
      </c>
      <c r="K10" s="283">
        <f t="shared" si="4"/>
        <v>13190</v>
      </c>
      <c r="L10" s="283">
        <f t="shared" si="5"/>
        <v>13190</v>
      </c>
      <c r="M10" s="286">
        <f t="shared" si="6"/>
        <v>2.7450572320499478</v>
      </c>
      <c r="N10" s="240" t="str">
        <f>IF($A10="","",IF(ABS(E10)&gt;0.000001,COUNT($N$1:N9)+1,""))</f>
        <v/>
      </c>
      <c r="O10" s="287">
        <f>IF($A10="","",SUMIFS(Transactions!$H$2:$H$1001,Transactions!$J$2:$J$1001,$A10,Transactions!$A$2:$A$1001,2)*$I10)</f>
        <v>0</v>
      </c>
      <c r="P10" s="287">
        <f t="shared" si="7"/>
        <v>13190</v>
      </c>
      <c r="Q10" s="288">
        <f t="shared" si="8"/>
        <v>2.7450572320499478</v>
      </c>
    </row>
    <row r="11" spans="1:17" ht="15" customHeight="1" x14ac:dyDescent="0.2">
      <c r="A11" s="240" t="str">
        <f>IFERROR(INDEX(Txn[Key],MATCH(0,INDEX(COUNTIF($A$1:A10,Txn[Key])+(Txn[Key]=""),0),0)),"")</f>
        <v>SGX:CLR:SGD</v>
      </c>
      <c r="B11" s="240" t="str">
        <f t="shared" si="0"/>
        <v>SGX</v>
      </c>
      <c r="C11" s="240" t="str">
        <f t="shared" si="1"/>
        <v>CLR</v>
      </c>
      <c r="D11" s="240" t="str">
        <f t="shared" si="2"/>
        <v>SGD</v>
      </c>
      <c r="E11" s="261">
        <f>IF($A11="","",SUMIFS(Txn[Signed Units],Txn[Key],$A11))</f>
        <v>10000</v>
      </c>
      <c r="F11" s="283">
        <f>IF($A11="","",SUMIFS(Txn[Buy Cost],Txn[Key],$A11))</f>
        <v>7025</v>
      </c>
      <c r="G11" s="283">
        <f>IF($A11="","",SUMIFS(Txn[Sell Proceeds],Txn[Key],$A11))</f>
        <v>0</v>
      </c>
      <c r="H11" s="284">
        <f>IF($A11="","",IFERROR(INDEX(Prices[Current Price],MATCH($A11,Prices[Key],0)),0))</f>
        <v>0.81499999999999995</v>
      </c>
      <c r="I11" s="285">
        <f>IF($A11="","",IFERROR(INDEX(Prices[FX to SGD],MATCH($A11,Prices[Key],0)),1))</f>
        <v>1</v>
      </c>
      <c r="J11" s="283">
        <f t="shared" si="3"/>
        <v>8149.9999999999991</v>
      </c>
      <c r="K11" s="283">
        <f t="shared" si="4"/>
        <v>1124.9999999999991</v>
      </c>
      <c r="L11" s="283">
        <f t="shared" si="5"/>
        <v>1124.9999999999991</v>
      </c>
      <c r="M11" s="286">
        <f t="shared" si="6"/>
        <v>0.16014234875444827</v>
      </c>
      <c r="N11" s="240">
        <f>IF($A11="","",IF(ABS(E11)&gt;0.000001,COUNT($N$1:N10)+1,""))</f>
        <v>9</v>
      </c>
      <c r="O11" s="287">
        <f>IF($A11="","",SUMIFS(Transactions!$H$2:$H$1001,Transactions!$J$2:$J$1001,$A11,Transactions!$A$2:$A$1001,2)*$I11)</f>
        <v>0</v>
      </c>
      <c r="P11" s="287">
        <f t="shared" si="7"/>
        <v>1124.9999999999991</v>
      </c>
      <c r="Q11" s="288">
        <f t="shared" si="8"/>
        <v>0.16014234875444827</v>
      </c>
    </row>
    <row r="12" spans="1:17" ht="15" customHeight="1" x14ac:dyDescent="0.2">
      <c r="A12" s="240" t="str">
        <f>IFERROR(INDEX(Txn[Key],MATCH(0,INDEX(COUNTIF($A$1:A11,Txn[Key])+(Txn[Key]=""),0),0)),"")</f>
        <v/>
      </c>
      <c r="B12" s="240" t="str">
        <f t="shared" si="0"/>
        <v/>
      </c>
      <c r="C12" s="240" t="str">
        <f t="shared" si="1"/>
        <v/>
      </c>
      <c r="D12" s="240" t="str">
        <f t="shared" si="2"/>
        <v/>
      </c>
      <c r="E12" s="261" t="str">
        <f>IF($A12="","",SUMIFS(Txn[Signed Units],Txn[Key],$A12))</f>
        <v/>
      </c>
      <c r="F12" s="283" t="str">
        <f>IF($A12="","",SUMIFS(Txn[Buy Cost],Txn[Key],$A12))</f>
        <v/>
      </c>
      <c r="G12" s="283" t="str">
        <f>IF($A12="","",SUMIFS(Txn[Sell Proceeds],Txn[Key],$A12))</f>
        <v/>
      </c>
      <c r="H12" s="284" t="str">
        <f>IF($A12="","",IFERROR(INDEX(Prices[Current Price],MATCH($A12,Prices[Key],0)),0))</f>
        <v/>
      </c>
      <c r="I12" s="285" t="str">
        <f>IF($A12="","",IFERROR(INDEX(Prices[FX to SGD],MATCH($A12,Prices[Key],0)),1))</f>
        <v/>
      </c>
      <c r="J12" s="283" t="str">
        <f t="shared" si="3"/>
        <v/>
      </c>
      <c r="K12" s="283" t="str">
        <f t="shared" si="4"/>
        <v/>
      </c>
      <c r="L12" s="283" t="str">
        <f t="shared" si="5"/>
        <v/>
      </c>
      <c r="M12" s="286" t="str">
        <f t="shared" si="6"/>
        <v/>
      </c>
      <c r="N12" s="240" t="str">
        <f>IF($A12="","",IF(ABS(E12)&gt;0.000001,COUNT($N$1:N11)+1,""))</f>
        <v/>
      </c>
      <c r="O12" s="287" t="str">
        <f>IF($A12="","",SUMIFS(Transactions!$H$2:$H$1001,Transactions!$J$2:$J$1001,$A12,Transactions!$A$2:$A$1001,2)*$I12)</f>
        <v/>
      </c>
      <c r="P12" s="287" t="str">
        <f t="shared" si="7"/>
        <v/>
      </c>
      <c r="Q12" s="288" t="str">
        <f t="shared" si="8"/>
        <v/>
      </c>
    </row>
    <row r="13" spans="1:17" ht="15" customHeight="1" x14ac:dyDescent="0.2">
      <c r="A13" s="240" t="str">
        <f>IFERROR(INDEX(Txn[Key],MATCH(0,INDEX(COUNTIF($A$1:A12,Txn[Key])+(Txn[Key]=""),0),0)),"")</f>
        <v/>
      </c>
      <c r="B13" s="240" t="str">
        <f t="shared" si="0"/>
        <v/>
      </c>
      <c r="C13" s="240" t="str">
        <f t="shared" si="1"/>
        <v/>
      </c>
      <c r="D13" s="240" t="str">
        <f t="shared" si="2"/>
        <v/>
      </c>
      <c r="E13" s="261" t="str">
        <f>IF($A13="","",SUMIFS(Txn[Signed Units],Txn[Key],$A13))</f>
        <v/>
      </c>
      <c r="F13" s="283" t="str">
        <f>IF($A13="","",SUMIFS(Txn[Buy Cost],Txn[Key],$A13))</f>
        <v/>
      </c>
      <c r="G13" s="283" t="str">
        <f>IF($A13="","",SUMIFS(Txn[Sell Proceeds],Txn[Key],$A13))</f>
        <v/>
      </c>
      <c r="H13" s="284" t="str">
        <f>IF($A13="","",IFERROR(INDEX(Prices[Current Price],MATCH($A13,Prices[Key],0)),0))</f>
        <v/>
      </c>
      <c r="I13" s="285" t="str">
        <f>IF($A13="","",IFERROR(INDEX(Prices[FX to SGD],MATCH($A13,Prices[Key],0)),1))</f>
        <v/>
      </c>
      <c r="J13" s="283" t="str">
        <f t="shared" si="3"/>
        <v/>
      </c>
      <c r="K13" s="283" t="str">
        <f t="shared" si="4"/>
        <v/>
      </c>
      <c r="L13" s="283" t="str">
        <f t="shared" si="5"/>
        <v/>
      </c>
      <c r="M13" s="286" t="str">
        <f t="shared" si="6"/>
        <v/>
      </c>
      <c r="N13" s="240" t="str">
        <f>IF($A13="","",IF(ABS(E13)&gt;0.000001,COUNT($N$1:N12)+1,""))</f>
        <v/>
      </c>
      <c r="O13" s="287" t="str">
        <f>IF($A13="","",SUMIFS(Transactions!$H$2:$H$1001,Transactions!$J$2:$J$1001,$A13,Transactions!$A$2:$A$1001,2)*$I13)</f>
        <v/>
      </c>
      <c r="P13" s="287" t="str">
        <f t="shared" si="7"/>
        <v/>
      </c>
      <c r="Q13" s="288" t="str">
        <f t="shared" si="8"/>
        <v/>
      </c>
    </row>
    <row r="14" spans="1:17" ht="15" customHeight="1" x14ac:dyDescent="0.2">
      <c r="A14" s="240" t="str">
        <f>IFERROR(INDEX(Txn[Key],MATCH(0,INDEX(COUNTIF($A$1:A13,Txn[Key])+(Txn[Key]=""),0),0)),"")</f>
        <v/>
      </c>
      <c r="B14" s="240" t="str">
        <f t="shared" si="0"/>
        <v/>
      </c>
      <c r="C14" s="240" t="str">
        <f t="shared" si="1"/>
        <v/>
      </c>
      <c r="D14" s="240" t="str">
        <f t="shared" si="2"/>
        <v/>
      </c>
      <c r="E14" s="261" t="str">
        <f>IF($A14="","",SUMIFS(Txn[Signed Units],Txn[Key],$A14))</f>
        <v/>
      </c>
      <c r="F14" s="283" t="str">
        <f>IF($A14="","",SUMIFS(Txn[Buy Cost],Txn[Key],$A14))</f>
        <v/>
      </c>
      <c r="G14" s="283" t="str">
        <f>IF($A14="","",SUMIFS(Txn[Sell Proceeds],Txn[Key],$A14))</f>
        <v/>
      </c>
      <c r="H14" s="284" t="str">
        <f>IF($A14="","",IFERROR(INDEX(Prices[Current Price],MATCH($A14,Prices[Key],0)),0))</f>
        <v/>
      </c>
      <c r="I14" s="285" t="str">
        <f>IF($A14="","",IFERROR(INDEX(Prices[FX to SGD],MATCH($A14,Prices[Key],0)),1))</f>
        <v/>
      </c>
      <c r="J14" s="283" t="str">
        <f t="shared" si="3"/>
        <v/>
      </c>
      <c r="K14" s="283" t="str">
        <f t="shared" si="4"/>
        <v/>
      </c>
      <c r="L14" s="283" t="str">
        <f t="shared" si="5"/>
        <v/>
      </c>
      <c r="M14" s="286" t="str">
        <f t="shared" si="6"/>
        <v/>
      </c>
      <c r="N14" s="240" t="str">
        <f>IF($A14="","",IF(ABS(E14)&gt;0.000001,COUNT($N$1:N13)+1,""))</f>
        <v/>
      </c>
      <c r="O14" s="287" t="str">
        <f>IF($A14="","",SUMIFS(Transactions!$H$2:$H$1001,Transactions!$J$2:$J$1001,$A14,Transactions!$A$2:$A$1001,2)*$I14)</f>
        <v/>
      </c>
      <c r="P14" s="287" t="str">
        <f t="shared" si="7"/>
        <v/>
      </c>
      <c r="Q14" s="288" t="str">
        <f t="shared" si="8"/>
        <v/>
      </c>
    </row>
    <row r="15" spans="1:17" ht="15" customHeight="1" x14ac:dyDescent="0.2">
      <c r="A15" s="240" t="str">
        <f>IFERROR(INDEX(Txn[Key],MATCH(0,INDEX(COUNTIF($A$1:A14,Txn[Key])+(Txn[Key]=""),0),0)),"")</f>
        <v/>
      </c>
      <c r="B15" s="240" t="str">
        <f t="shared" si="0"/>
        <v/>
      </c>
      <c r="C15" s="240" t="str">
        <f t="shared" si="1"/>
        <v/>
      </c>
      <c r="D15" s="240" t="str">
        <f t="shared" si="2"/>
        <v/>
      </c>
      <c r="E15" s="261" t="str">
        <f>IF($A15="","",SUMIFS(Txn[Signed Units],Txn[Key],$A15))</f>
        <v/>
      </c>
      <c r="F15" s="283" t="str">
        <f>IF($A15="","",SUMIFS(Txn[Buy Cost],Txn[Key],$A15))</f>
        <v/>
      </c>
      <c r="G15" s="283" t="str">
        <f>IF($A15="","",SUMIFS(Txn[Sell Proceeds],Txn[Key],$A15))</f>
        <v/>
      </c>
      <c r="H15" s="284" t="str">
        <f>IF($A15="","",IFERROR(INDEX(Prices[Current Price],MATCH($A15,Prices[Key],0)),0))</f>
        <v/>
      </c>
      <c r="I15" s="285" t="str">
        <f>IF($A15="","",IFERROR(INDEX(Prices[FX to SGD],MATCH($A15,Prices[Key],0)),1))</f>
        <v/>
      </c>
      <c r="J15" s="283" t="str">
        <f t="shared" si="3"/>
        <v/>
      </c>
      <c r="K15" s="283" t="str">
        <f t="shared" si="4"/>
        <v/>
      </c>
      <c r="L15" s="283" t="str">
        <f t="shared" si="5"/>
        <v/>
      </c>
      <c r="M15" s="286" t="str">
        <f t="shared" si="6"/>
        <v/>
      </c>
      <c r="N15" s="240" t="str">
        <f>IF($A15="","",IF(ABS(E15)&gt;0.000001,COUNT($N$1:N14)+1,""))</f>
        <v/>
      </c>
      <c r="O15" s="287" t="str">
        <f>IF($A15="","",SUMIFS(Transactions!$H$2:$H$1001,Transactions!$J$2:$J$1001,$A15,Transactions!$A$2:$A$1001,2)*$I15)</f>
        <v/>
      </c>
      <c r="P15" s="287" t="str">
        <f t="shared" si="7"/>
        <v/>
      </c>
      <c r="Q15" s="288" t="str">
        <f t="shared" si="8"/>
        <v/>
      </c>
    </row>
    <row r="16" spans="1:17" ht="15" customHeight="1" x14ac:dyDescent="0.2">
      <c r="A16" s="240" t="str">
        <f>IFERROR(INDEX(Txn[Key],MATCH(0,INDEX(COUNTIF($A$1:A15,Txn[Key])+(Txn[Key]=""),0),0)),"")</f>
        <v/>
      </c>
      <c r="B16" s="240" t="str">
        <f t="shared" si="0"/>
        <v/>
      </c>
      <c r="C16" s="240" t="str">
        <f t="shared" si="1"/>
        <v/>
      </c>
      <c r="D16" s="240" t="str">
        <f t="shared" si="2"/>
        <v/>
      </c>
      <c r="E16" s="261" t="str">
        <f>IF($A16="","",SUMIFS(Txn[Signed Units],Txn[Key],$A16))</f>
        <v/>
      </c>
      <c r="F16" s="283" t="str">
        <f>IF($A16="","",SUMIFS(Txn[Buy Cost],Txn[Key],$A16))</f>
        <v/>
      </c>
      <c r="G16" s="283" t="str">
        <f>IF($A16="","",SUMIFS(Txn[Sell Proceeds],Txn[Key],$A16))</f>
        <v/>
      </c>
      <c r="H16" s="284" t="str">
        <f>IF($A16="","",IFERROR(INDEX(Prices[Current Price],MATCH($A16,Prices[Key],0)),0))</f>
        <v/>
      </c>
      <c r="I16" s="285" t="str">
        <f>IF($A16="","",IFERROR(INDEX(Prices[FX to SGD],MATCH($A16,Prices[Key],0)),1))</f>
        <v/>
      </c>
      <c r="J16" s="283" t="str">
        <f t="shared" si="3"/>
        <v/>
      </c>
      <c r="K16" s="283" t="str">
        <f t="shared" si="4"/>
        <v/>
      </c>
      <c r="L16" s="283" t="str">
        <f t="shared" si="5"/>
        <v/>
      </c>
      <c r="M16" s="286" t="str">
        <f t="shared" si="6"/>
        <v/>
      </c>
      <c r="N16" s="240" t="str">
        <f>IF($A16="","",IF(ABS(E16)&gt;0.000001,COUNT($N$1:N15)+1,""))</f>
        <v/>
      </c>
      <c r="O16" s="287" t="str">
        <f>IF($A16="","",SUMIFS(Transactions!$H$2:$H$1001,Transactions!$J$2:$J$1001,$A16,Transactions!$A$2:$A$1001,2)*$I16)</f>
        <v/>
      </c>
      <c r="P16" s="287" t="str">
        <f t="shared" si="7"/>
        <v/>
      </c>
      <c r="Q16" s="288" t="str">
        <f t="shared" si="8"/>
        <v/>
      </c>
    </row>
    <row r="17" spans="1:17" ht="15" customHeight="1" x14ac:dyDescent="0.2">
      <c r="A17" s="240" t="str">
        <f>IFERROR(INDEX(Txn[Key],MATCH(0,INDEX(COUNTIF($A$1:A16,Txn[Key])+(Txn[Key]=""),0),0)),"")</f>
        <v/>
      </c>
      <c r="B17" s="240" t="str">
        <f t="shared" si="0"/>
        <v/>
      </c>
      <c r="C17" s="240" t="str">
        <f t="shared" si="1"/>
        <v/>
      </c>
      <c r="D17" s="240" t="str">
        <f t="shared" si="2"/>
        <v/>
      </c>
      <c r="E17" s="261" t="str">
        <f>IF($A17="","",SUMIFS(Txn[Signed Units],Txn[Key],$A17))</f>
        <v/>
      </c>
      <c r="F17" s="283" t="str">
        <f>IF($A17="","",SUMIFS(Txn[Buy Cost],Txn[Key],$A17))</f>
        <v/>
      </c>
      <c r="G17" s="283" t="str">
        <f>IF($A17="","",SUMIFS(Txn[Sell Proceeds],Txn[Key],$A17))</f>
        <v/>
      </c>
      <c r="H17" s="284" t="str">
        <f>IF($A17="","",IFERROR(INDEX(Prices[Current Price],MATCH($A17,Prices[Key],0)),0))</f>
        <v/>
      </c>
      <c r="I17" s="285" t="str">
        <f>IF($A17="","",IFERROR(INDEX(Prices[FX to SGD],MATCH($A17,Prices[Key],0)),1))</f>
        <v/>
      </c>
      <c r="J17" s="283" t="str">
        <f t="shared" si="3"/>
        <v/>
      </c>
      <c r="K17" s="283" t="str">
        <f t="shared" si="4"/>
        <v/>
      </c>
      <c r="L17" s="283" t="str">
        <f t="shared" si="5"/>
        <v/>
      </c>
      <c r="M17" s="286" t="str">
        <f t="shared" si="6"/>
        <v/>
      </c>
      <c r="N17" s="240" t="str">
        <f>IF($A17="","",IF(ABS(E17)&gt;0.000001,COUNT($N$1:N16)+1,""))</f>
        <v/>
      </c>
      <c r="O17" s="287" t="str">
        <f>IF($A17="","",SUMIFS(Transactions!$H$2:$H$1001,Transactions!$J$2:$J$1001,$A17,Transactions!$A$2:$A$1001,2)*$I17)</f>
        <v/>
      </c>
      <c r="P17" s="287" t="str">
        <f t="shared" si="7"/>
        <v/>
      </c>
      <c r="Q17" s="288" t="str">
        <f t="shared" si="8"/>
        <v/>
      </c>
    </row>
    <row r="18" spans="1:17" ht="15" customHeight="1" x14ac:dyDescent="0.2">
      <c r="A18" s="240" t="str">
        <f>IFERROR(INDEX(Txn[Key],MATCH(0,INDEX(COUNTIF($A$1:A17,Txn[Key])+(Txn[Key]=""),0),0)),"")</f>
        <v/>
      </c>
      <c r="B18" s="240" t="str">
        <f t="shared" si="0"/>
        <v/>
      </c>
      <c r="C18" s="240" t="str">
        <f t="shared" si="1"/>
        <v/>
      </c>
      <c r="D18" s="240" t="str">
        <f t="shared" si="2"/>
        <v/>
      </c>
      <c r="E18" s="261" t="str">
        <f>IF($A18="","",SUMIFS(Txn[Signed Units],Txn[Key],$A18))</f>
        <v/>
      </c>
      <c r="F18" s="283" t="str">
        <f>IF($A18="","",SUMIFS(Txn[Buy Cost],Txn[Key],$A18))</f>
        <v/>
      </c>
      <c r="G18" s="283" t="str">
        <f>IF($A18="","",SUMIFS(Txn[Sell Proceeds],Txn[Key],$A18))</f>
        <v/>
      </c>
      <c r="H18" s="284" t="str">
        <f>IF($A18="","",IFERROR(INDEX(Prices[Current Price],MATCH($A18,Prices[Key],0)),0))</f>
        <v/>
      </c>
      <c r="I18" s="285" t="str">
        <f>IF($A18="","",IFERROR(INDEX(Prices[FX to SGD],MATCH($A18,Prices[Key],0)),1))</f>
        <v/>
      </c>
      <c r="J18" s="283" t="str">
        <f t="shared" si="3"/>
        <v/>
      </c>
      <c r="K18" s="283" t="str">
        <f t="shared" si="4"/>
        <v/>
      </c>
      <c r="L18" s="283" t="str">
        <f t="shared" si="5"/>
        <v/>
      </c>
      <c r="M18" s="286" t="str">
        <f t="shared" si="6"/>
        <v/>
      </c>
      <c r="N18" s="240" t="str">
        <f>IF($A18="","",IF(ABS(E18)&gt;0.000001,COUNT($N$1:N17)+1,""))</f>
        <v/>
      </c>
      <c r="O18" s="287" t="str">
        <f>IF($A18="","",SUMIFS(Transactions!$H$2:$H$1001,Transactions!$J$2:$J$1001,$A18,Transactions!$A$2:$A$1001,2)*$I18)</f>
        <v/>
      </c>
      <c r="P18" s="287" t="str">
        <f t="shared" si="7"/>
        <v/>
      </c>
      <c r="Q18" s="288" t="str">
        <f t="shared" si="8"/>
        <v/>
      </c>
    </row>
    <row r="19" spans="1:17" ht="15" customHeight="1" x14ac:dyDescent="0.2">
      <c r="A19" s="240" t="str">
        <f>IFERROR(INDEX(Txn[Key],MATCH(0,INDEX(COUNTIF($A$1:A18,Txn[Key])+(Txn[Key]=""),0),0)),"")</f>
        <v/>
      </c>
      <c r="B19" s="240" t="str">
        <f t="shared" si="0"/>
        <v/>
      </c>
      <c r="C19" s="240" t="str">
        <f t="shared" si="1"/>
        <v/>
      </c>
      <c r="D19" s="240" t="str">
        <f t="shared" si="2"/>
        <v/>
      </c>
      <c r="E19" s="261" t="str">
        <f>IF($A19="","",SUMIFS(Txn[Signed Units],Txn[Key],$A19))</f>
        <v/>
      </c>
      <c r="F19" s="283" t="str">
        <f>IF($A19="","",SUMIFS(Txn[Buy Cost],Txn[Key],$A19))</f>
        <v/>
      </c>
      <c r="G19" s="283" t="str">
        <f>IF($A19="","",SUMIFS(Txn[Sell Proceeds],Txn[Key],$A19))</f>
        <v/>
      </c>
      <c r="H19" s="284" t="str">
        <f>IF($A19="","",IFERROR(INDEX(Prices[Current Price],MATCH($A19,Prices[Key],0)),0))</f>
        <v/>
      </c>
      <c r="I19" s="285" t="str">
        <f>IF($A19="","",IFERROR(INDEX(Prices[FX to SGD],MATCH($A19,Prices[Key],0)),1))</f>
        <v/>
      </c>
      <c r="J19" s="283" t="str">
        <f t="shared" si="3"/>
        <v/>
      </c>
      <c r="K19" s="283" t="str">
        <f t="shared" si="4"/>
        <v/>
      </c>
      <c r="L19" s="283" t="str">
        <f t="shared" si="5"/>
        <v/>
      </c>
      <c r="M19" s="286" t="str">
        <f t="shared" si="6"/>
        <v/>
      </c>
      <c r="N19" s="240" t="str">
        <f>IF($A19="","",IF(ABS(E19)&gt;0.000001,COUNT($N$1:N18)+1,""))</f>
        <v/>
      </c>
      <c r="O19" s="287" t="str">
        <f>IF($A19="","",SUMIFS(Transactions!$H$2:$H$1001,Transactions!$J$2:$J$1001,$A19,Transactions!$A$2:$A$1001,2)*$I19)</f>
        <v/>
      </c>
      <c r="P19" s="287" t="str">
        <f t="shared" si="7"/>
        <v/>
      </c>
      <c r="Q19" s="288" t="str">
        <f t="shared" si="8"/>
        <v/>
      </c>
    </row>
    <row r="20" spans="1:17" ht="15" customHeight="1" x14ac:dyDescent="0.2">
      <c r="A20" s="240" t="str">
        <f>IFERROR(INDEX(Txn[Key],MATCH(0,INDEX(COUNTIF($A$1:A19,Txn[Key])+(Txn[Key]=""),0),0)),"")</f>
        <v/>
      </c>
      <c r="B20" s="240" t="str">
        <f t="shared" si="0"/>
        <v/>
      </c>
      <c r="C20" s="240" t="str">
        <f t="shared" si="1"/>
        <v/>
      </c>
      <c r="D20" s="240" t="str">
        <f t="shared" si="2"/>
        <v/>
      </c>
      <c r="E20" s="261" t="str">
        <f>IF($A20="","",SUMIFS(Txn[Signed Units],Txn[Key],$A20))</f>
        <v/>
      </c>
      <c r="F20" s="283" t="str">
        <f>IF($A20="","",SUMIFS(Txn[Buy Cost],Txn[Key],$A20))</f>
        <v/>
      </c>
      <c r="G20" s="283" t="str">
        <f>IF($A20="","",SUMIFS(Txn[Sell Proceeds],Txn[Key],$A20))</f>
        <v/>
      </c>
      <c r="H20" s="284" t="str">
        <f>IF($A20="","",IFERROR(INDEX(Prices[Current Price],MATCH($A20,Prices[Key],0)),0))</f>
        <v/>
      </c>
      <c r="I20" s="285" t="str">
        <f>IF($A20="","",IFERROR(INDEX(Prices[FX to SGD],MATCH($A20,Prices[Key],0)),1))</f>
        <v/>
      </c>
      <c r="J20" s="283" t="str">
        <f t="shared" si="3"/>
        <v/>
      </c>
      <c r="K20" s="283" t="str">
        <f t="shared" si="4"/>
        <v/>
      </c>
      <c r="L20" s="283" t="str">
        <f t="shared" si="5"/>
        <v/>
      </c>
      <c r="M20" s="286" t="str">
        <f t="shared" si="6"/>
        <v/>
      </c>
      <c r="N20" s="240" t="str">
        <f>IF($A20="","",IF(ABS(E20)&gt;0.000001,COUNT($N$1:N19)+1,""))</f>
        <v/>
      </c>
      <c r="O20" s="287" t="str">
        <f>IF($A20="","",SUMIFS(Transactions!$H$2:$H$1001,Transactions!$J$2:$J$1001,$A20,Transactions!$A$2:$A$1001,2)*$I20)</f>
        <v/>
      </c>
      <c r="P20" s="287" t="str">
        <f t="shared" si="7"/>
        <v/>
      </c>
      <c r="Q20" s="288" t="str">
        <f t="shared" si="8"/>
        <v/>
      </c>
    </row>
    <row r="21" spans="1:17" ht="15" customHeight="1" x14ac:dyDescent="0.2">
      <c r="A21" s="240" t="str">
        <f>IFERROR(INDEX(Txn[Key],MATCH(0,INDEX(COUNTIF($A$1:A20,Txn[Key])+(Txn[Key]=""),0),0)),"")</f>
        <v/>
      </c>
      <c r="B21" s="240" t="str">
        <f t="shared" si="0"/>
        <v/>
      </c>
      <c r="C21" s="240" t="str">
        <f t="shared" si="1"/>
        <v/>
      </c>
      <c r="D21" s="240" t="str">
        <f t="shared" si="2"/>
        <v/>
      </c>
      <c r="E21" s="261" t="str">
        <f>IF($A21="","",SUMIFS(Txn[Signed Units],Txn[Key],$A21))</f>
        <v/>
      </c>
      <c r="F21" s="283" t="str">
        <f>IF($A21="","",SUMIFS(Txn[Buy Cost],Txn[Key],$A21))</f>
        <v/>
      </c>
      <c r="G21" s="283" t="str">
        <f>IF($A21="","",SUMIFS(Txn[Sell Proceeds],Txn[Key],$A21))</f>
        <v/>
      </c>
      <c r="H21" s="284" t="str">
        <f>IF($A21="","",IFERROR(INDEX(Prices[Current Price],MATCH($A21,Prices[Key],0)),0))</f>
        <v/>
      </c>
      <c r="I21" s="285" t="str">
        <f>IF($A21="","",IFERROR(INDEX(Prices[FX to SGD],MATCH($A21,Prices[Key],0)),1))</f>
        <v/>
      </c>
      <c r="J21" s="283" t="str">
        <f t="shared" si="3"/>
        <v/>
      </c>
      <c r="K21" s="283" t="str">
        <f t="shared" si="4"/>
        <v/>
      </c>
      <c r="L21" s="283" t="str">
        <f t="shared" si="5"/>
        <v/>
      </c>
      <c r="M21" s="286" t="str">
        <f t="shared" si="6"/>
        <v/>
      </c>
      <c r="N21" s="240" t="str">
        <f>IF($A21="","",IF(ABS(E21)&gt;0.000001,COUNT($N$1:N20)+1,""))</f>
        <v/>
      </c>
      <c r="O21" s="287" t="str">
        <f>IF($A21="","",SUMIFS(Transactions!$H$2:$H$1001,Transactions!$J$2:$J$1001,$A21,Transactions!$A$2:$A$1001,2)*$I21)</f>
        <v/>
      </c>
      <c r="P21" s="287" t="str">
        <f t="shared" si="7"/>
        <v/>
      </c>
      <c r="Q21" s="288" t="str">
        <f t="shared" si="8"/>
        <v/>
      </c>
    </row>
    <row r="22" spans="1:17" ht="15" customHeight="1" x14ac:dyDescent="0.2">
      <c r="A22" s="240" t="str">
        <f>IFERROR(INDEX(Txn[Key],MATCH(0,INDEX(COUNTIF($A$1:A21,Txn[Key])+(Txn[Key]=""),0),0)),"")</f>
        <v/>
      </c>
      <c r="B22" s="240" t="str">
        <f t="shared" si="0"/>
        <v/>
      </c>
      <c r="C22" s="240" t="str">
        <f t="shared" si="1"/>
        <v/>
      </c>
      <c r="D22" s="240" t="str">
        <f t="shared" si="2"/>
        <v/>
      </c>
      <c r="E22" s="261" t="str">
        <f>IF($A22="","",SUMIFS(Txn[Signed Units],Txn[Key],$A22))</f>
        <v/>
      </c>
      <c r="F22" s="283" t="str">
        <f>IF($A22="","",SUMIFS(Txn[Buy Cost],Txn[Key],$A22))</f>
        <v/>
      </c>
      <c r="G22" s="283" t="str">
        <f>IF($A22="","",SUMIFS(Txn[Sell Proceeds],Txn[Key],$A22))</f>
        <v/>
      </c>
      <c r="H22" s="284" t="str">
        <f>IF($A22="","",IFERROR(INDEX(Prices[Current Price],MATCH($A22,Prices[Key],0)),0))</f>
        <v/>
      </c>
      <c r="I22" s="285" t="str">
        <f>IF($A22="","",IFERROR(INDEX(Prices[FX to SGD],MATCH($A22,Prices[Key],0)),1))</f>
        <v/>
      </c>
      <c r="J22" s="283" t="str">
        <f t="shared" si="3"/>
        <v/>
      </c>
      <c r="K22" s="283" t="str">
        <f t="shared" si="4"/>
        <v/>
      </c>
      <c r="L22" s="283" t="str">
        <f t="shared" si="5"/>
        <v/>
      </c>
      <c r="M22" s="286" t="str">
        <f t="shared" si="6"/>
        <v/>
      </c>
      <c r="N22" s="240" t="str">
        <f>IF($A22="","",IF(ABS(E22)&gt;0.000001,COUNT($N$1:N21)+1,""))</f>
        <v/>
      </c>
      <c r="O22" s="287" t="str">
        <f>IF($A22="","",SUMIFS(Transactions!$H$2:$H$1001,Transactions!$J$2:$J$1001,$A22,Transactions!$A$2:$A$1001,2)*$I22)</f>
        <v/>
      </c>
      <c r="P22" s="287" t="str">
        <f t="shared" si="7"/>
        <v/>
      </c>
      <c r="Q22" s="288" t="str">
        <f t="shared" si="8"/>
        <v/>
      </c>
    </row>
    <row r="23" spans="1:17" ht="15" customHeight="1" x14ac:dyDescent="0.2">
      <c r="A23" s="240" t="str">
        <f>IFERROR(INDEX(Txn[Key],MATCH(0,INDEX(COUNTIF($A$1:A22,Txn[Key])+(Txn[Key]=""),0),0)),"")</f>
        <v/>
      </c>
      <c r="B23" s="240" t="str">
        <f t="shared" si="0"/>
        <v/>
      </c>
      <c r="C23" s="240" t="str">
        <f t="shared" si="1"/>
        <v/>
      </c>
      <c r="D23" s="240" t="str">
        <f t="shared" si="2"/>
        <v/>
      </c>
      <c r="E23" s="261" t="str">
        <f>IF($A23="","",SUMIFS(Txn[Signed Units],Txn[Key],$A23))</f>
        <v/>
      </c>
      <c r="F23" s="283" t="str">
        <f>IF($A23="","",SUMIFS(Txn[Buy Cost],Txn[Key],$A23))</f>
        <v/>
      </c>
      <c r="G23" s="283" t="str">
        <f>IF($A23="","",SUMIFS(Txn[Sell Proceeds],Txn[Key],$A23))</f>
        <v/>
      </c>
      <c r="H23" s="284" t="str">
        <f>IF($A23="","",IFERROR(INDEX(Prices[Current Price],MATCH($A23,Prices[Key],0)),0))</f>
        <v/>
      </c>
      <c r="I23" s="285" t="str">
        <f>IF($A23="","",IFERROR(INDEX(Prices[FX to SGD],MATCH($A23,Prices[Key],0)),1))</f>
        <v/>
      </c>
      <c r="J23" s="283" t="str">
        <f t="shared" si="3"/>
        <v/>
      </c>
      <c r="K23" s="283" t="str">
        <f t="shared" si="4"/>
        <v/>
      </c>
      <c r="L23" s="283" t="str">
        <f t="shared" si="5"/>
        <v/>
      </c>
      <c r="M23" s="286" t="str">
        <f t="shared" si="6"/>
        <v/>
      </c>
      <c r="N23" s="240" t="str">
        <f>IF($A23="","",IF(ABS(E23)&gt;0.000001,COUNT($N$1:N22)+1,""))</f>
        <v/>
      </c>
      <c r="O23" s="287" t="str">
        <f>IF($A23="","",SUMIFS(Transactions!$H$2:$H$1001,Transactions!$J$2:$J$1001,$A23,Transactions!$A$2:$A$1001,2)*$I23)</f>
        <v/>
      </c>
      <c r="P23" s="287" t="str">
        <f t="shared" si="7"/>
        <v/>
      </c>
      <c r="Q23" s="288" t="str">
        <f t="shared" si="8"/>
        <v/>
      </c>
    </row>
    <row r="24" spans="1:17" ht="15" customHeight="1" x14ac:dyDescent="0.2">
      <c r="A24" s="240" t="str">
        <f>IFERROR(INDEX(Txn[Key],MATCH(0,INDEX(COUNTIF($A$1:A23,Txn[Key])+(Txn[Key]=""),0),0)),"")</f>
        <v/>
      </c>
      <c r="B24" s="240" t="str">
        <f t="shared" si="0"/>
        <v/>
      </c>
      <c r="C24" s="240" t="str">
        <f t="shared" si="1"/>
        <v/>
      </c>
      <c r="D24" s="240" t="str">
        <f t="shared" si="2"/>
        <v/>
      </c>
      <c r="E24" s="261" t="str">
        <f>IF($A24="","",SUMIFS(Txn[Signed Units],Txn[Key],$A24))</f>
        <v/>
      </c>
      <c r="F24" s="283" t="str">
        <f>IF($A24="","",SUMIFS(Txn[Buy Cost],Txn[Key],$A24))</f>
        <v/>
      </c>
      <c r="G24" s="283" t="str">
        <f>IF($A24="","",SUMIFS(Txn[Sell Proceeds],Txn[Key],$A24))</f>
        <v/>
      </c>
      <c r="H24" s="284" t="str">
        <f>IF($A24="","",IFERROR(INDEX(Prices[Current Price],MATCH($A24,Prices[Key],0)),0))</f>
        <v/>
      </c>
      <c r="I24" s="285" t="str">
        <f>IF($A24="","",IFERROR(INDEX(Prices[FX to SGD],MATCH($A24,Prices[Key],0)),1))</f>
        <v/>
      </c>
      <c r="J24" s="283" t="str">
        <f t="shared" si="3"/>
        <v/>
      </c>
      <c r="K24" s="283" t="str">
        <f t="shared" si="4"/>
        <v/>
      </c>
      <c r="L24" s="283" t="str">
        <f t="shared" si="5"/>
        <v/>
      </c>
      <c r="M24" s="286" t="str">
        <f t="shared" si="6"/>
        <v/>
      </c>
      <c r="N24" s="240" t="str">
        <f>IF($A24="","",IF(ABS(E24)&gt;0.000001,COUNT($N$1:N23)+1,""))</f>
        <v/>
      </c>
      <c r="O24" s="287" t="str">
        <f>IF($A24="","",SUMIFS(Transactions!$H$2:$H$1001,Transactions!$J$2:$J$1001,$A24,Transactions!$A$2:$A$1001,2)*$I24)</f>
        <v/>
      </c>
      <c r="P24" s="287" t="str">
        <f t="shared" si="7"/>
        <v/>
      </c>
      <c r="Q24" s="288" t="str">
        <f t="shared" si="8"/>
        <v/>
      </c>
    </row>
    <row r="25" spans="1:17" ht="15" customHeight="1" x14ac:dyDescent="0.2">
      <c r="A25" s="240" t="str">
        <f>IFERROR(INDEX(Txn[Key],MATCH(0,INDEX(COUNTIF($A$1:A24,Txn[Key])+(Txn[Key]=""),0),0)),"")</f>
        <v/>
      </c>
      <c r="B25" s="240" t="str">
        <f t="shared" si="0"/>
        <v/>
      </c>
      <c r="C25" s="240" t="str">
        <f t="shared" si="1"/>
        <v/>
      </c>
      <c r="D25" s="240" t="str">
        <f t="shared" si="2"/>
        <v/>
      </c>
      <c r="E25" s="261" t="str">
        <f>IF($A25="","",SUMIFS(Txn[Signed Units],Txn[Key],$A25))</f>
        <v/>
      </c>
      <c r="F25" s="283" t="str">
        <f>IF($A25="","",SUMIFS(Txn[Buy Cost],Txn[Key],$A25))</f>
        <v/>
      </c>
      <c r="G25" s="283" t="str">
        <f>IF($A25="","",SUMIFS(Txn[Sell Proceeds],Txn[Key],$A25))</f>
        <v/>
      </c>
      <c r="H25" s="284" t="str">
        <f>IF($A25="","",IFERROR(INDEX(Prices[Current Price],MATCH($A25,Prices[Key],0)),0))</f>
        <v/>
      </c>
      <c r="I25" s="285" t="str">
        <f>IF($A25="","",IFERROR(INDEX(Prices[FX to SGD],MATCH($A25,Prices[Key],0)),1))</f>
        <v/>
      </c>
      <c r="J25" s="283" t="str">
        <f t="shared" si="3"/>
        <v/>
      </c>
      <c r="K25" s="283" t="str">
        <f t="shared" si="4"/>
        <v/>
      </c>
      <c r="L25" s="283" t="str">
        <f t="shared" si="5"/>
        <v/>
      </c>
      <c r="M25" s="286" t="str">
        <f t="shared" si="6"/>
        <v/>
      </c>
      <c r="N25" s="240" t="str">
        <f>IF($A25="","",IF(ABS(E25)&gt;0.000001,COUNT($N$1:N24)+1,""))</f>
        <v/>
      </c>
      <c r="O25" s="287" t="str">
        <f>IF($A25="","",SUMIFS(Transactions!$H$2:$H$1001,Transactions!$J$2:$J$1001,$A25,Transactions!$A$2:$A$1001,2)*$I25)</f>
        <v/>
      </c>
      <c r="P25" s="287" t="str">
        <f t="shared" si="7"/>
        <v/>
      </c>
      <c r="Q25" s="288" t="str">
        <f t="shared" si="8"/>
        <v/>
      </c>
    </row>
    <row r="26" spans="1:17" ht="15" customHeight="1" x14ac:dyDescent="0.2">
      <c r="A26" s="240" t="str">
        <f>IFERROR(INDEX(Txn[Key],MATCH(0,INDEX(COUNTIF($A$1:A25,Txn[Key])+(Txn[Key]=""),0),0)),"")</f>
        <v/>
      </c>
      <c r="B26" s="240" t="str">
        <f t="shared" si="0"/>
        <v/>
      </c>
      <c r="C26" s="240" t="str">
        <f t="shared" si="1"/>
        <v/>
      </c>
      <c r="D26" s="240" t="str">
        <f t="shared" si="2"/>
        <v/>
      </c>
      <c r="E26" s="261" t="str">
        <f>IF($A26="","",SUMIFS(Txn[Signed Units],Txn[Key],$A26))</f>
        <v/>
      </c>
      <c r="F26" s="283" t="str">
        <f>IF($A26="","",SUMIFS(Txn[Buy Cost],Txn[Key],$A26))</f>
        <v/>
      </c>
      <c r="G26" s="283" t="str">
        <f>IF($A26="","",SUMIFS(Txn[Sell Proceeds],Txn[Key],$A26))</f>
        <v/>
      </c>
      <c r="H26" s="284" t="str">
        <f>IF($A26="","",IFERROR(INDEX(Prices[Current Price],MATCH($A26,Prices[Key],0)),0))</f>
        <v/>
      </c>
      <c r="I26" s="285" t="str">
        <f>IF($A26="","",IFERROR(INDEX(Prices[FX to SGD],MATCH($A26,Prices[Key],0)),1))</f>
        <v/>
      </c>
      <c r="J26" s="283" t="str">
        <f t="shared" si="3"/>
        <v/>
      </c>
      <c r="K26" s="283" t="str">
        <f t="shared" si="4"/>
        <v/>
      </c>
      <c r="L26" s="283" t="str">
        <f t="shared" si="5"/>
        <v/>
      </c>
      <c r="M26" s="286" t="str">
        <f t="shared" si="6"/>
        <v/>
      </c>
      <c r="N26" s="240" t="str">
        <f>IF($A26="","",IF(ABS(E26)&gt;0.000001,COUNT($N$1:N25)+1,""))</f>
        <v/>
      </c>
      <c r="O26" s="287" t="str">
        <f>IF($A26="","",SUMIFS(Transactions!$H$2:$H$1001,Transactions!$J$2:$J$1001,$A26,Transactions!$A$2:$A$1001,2)*$I26)</f>
        <v/>
      </c>
      <c r="P26" s="287" t="str">
        <f t="shared" si="7"/>
        <v/>
      </c>
      <c r="Q26" s="288" t="str">
        <f t="shared" si="8"/>
        <v/>
      </c>
    </row>
    <row r="27" spans="1:17" ht="15" customHeight="1" x14ac:dyDescent="0.2">
      <c r="A27" s="240" t="str">
        <f>IFERROR(INDEX(Txn[Key],MATCH(0,INDEX(COUNTIF($A$1:A26,Txn[Key])+(Txn[Key]=""),0),0)),"")</f>
        <v/>
      </c>
      <c r="B27" s="240" t="str">
        <f t="shared" si="0"/>
        <v/>
      </c>
      <c r="C27" s="240" t="str">
        <f t="shared" si="1"/>
        <v/>
      </c>
      <c r="D27" s="240" t="str">
        <f t="shared" si="2"/>
        <v/>
      </c>
      <c r="E27" s="261" t="str">
        <f>IF($A27="","",SUMIFS(Txn[Signed Units],Txn[Key],$A27))</f>
        <v/>
      </c>
      <c r="F27" s="283" t="str">
        <f>IF($A27="","",SUMIFS(Txn[Buy Cost],Txn[Key],$A27))</f>
        <v/>
      </c>
      <c r="G27" s="283" t="str">
        <f>IF($A27="","",SUMIFS(Txn[Sell Proceeds],Txn[Key],$A27))</f>
        <v/>
      </c>
      <c r="H27" s="284" t="str">
        <f>IF($A27="","",IFERROR(INDEX(Prices[Current Price],MATCH($A27,Prices[Key],0)),0))</f>
        <v/>
      </c>
      <c r="I27" s="285" t="str">
        <f>IF($A27="","",IFERROR(INDEX(Prices[FX to SGD],MATCH($A27,Prices[Key],0)),1))</f>
        <v/>
      </c>
      <c r="J27" s="283" t="str">
        <f t="shared" si="3"/>
        <v/>
      </c>
      <c r="K27" s="283" t="str">
        <f t="shared" si="4"/>
        <v/>
      </c>
      <c r="L27" s="283" t="str">
        <f t="shared" si="5"/>
        <v/>
      </c>
      <c r="M27" s="286" t="str">
        <f t="shared" si="6"/>
        <v/>
      </c>
      <c r="N27" s="240" t="str">
        <f>IF($A27="","",IF(ABS(E27)&gt;0.000001,COUNT($N$1:N26)+1,""))</f>
        <v/>
      </c>
      <c r="O27" s="287" t="str">
        <f>IF($A27="","",SUMIFS(Transactions!$H$2:$H$1001,Transactions!$J$2:$J$1001,$A27,Transactions!$A$2:$A$1001,2)*$I27)</f>
        <v/>
      </c>
      <c r="P27" s="287" t="str">
        <f t="shared" si="7"/>
        <v/>
      </c>
      <c r="Q27" s="288" t="str">
        <f t="shared" si="8"/>
        <v/>
      </c>
    </row>
    <row r="28" spans="1:17" ht="15" customHeight="1" x14ac:dyDescent="0.2">
      <c r="A28" s="240" t="str">
        <f>IFERROR(INDEX(Txn[Key],MATCH(0,INDEX(COUNTIF($A$1:A27,Txn[Key])+(Txn[Key]=""),0),0)),"")</f>
        <v/>
      </c>
      <c r="B28" s="240" t="str">
        <f t="shared" si="0"/>
        <v/>
      </c>
      <c r="C28" s="240" t="str">
        <f t="shared" si="1"/>
        <v/>
      </c>
      <c r="D28" s="240" t="str">
        <f t="shared" si="2"/>
        <v/>
      </c>
      <c r="E28" s="261" t="str">
        <f>IF($A28="","",SUMIFS(Txn[Signed Units],Txn[Key],$A28))</f>
        <v/>
      </c>
      <c r="F28" s="283" t="str">
        <f>IF($A28="","",SUMIFS(Txn[Buy Cost],Txn[Key],$A28))</f>
        <v/>
      </c>
      <c r="G28" s="283" t="str">
        <f>IF($A28="","",SUMIFS(Txn[Sell Proceeds],Txn[Key],$A28))</f>
        <v/>
      </c>
      <c r="H28" s="284" t="str">
        <f>IF($A28="","",IFERROR(INDEX(Prices[Current Price],MATCH($A28,Prices[Key],0)),0))</f>
        <v/>
      </c>
      <c r="I28" s="285" t="str">
        <f>IF($A28="","",IFERROR(INDEX(Prices[FX to SGD],MATCH($A28,Prices[Key],0)),1))</f>
        <v/>
      </c>
      <c r="J28" s="283" t="str">
        <f t="shared" si="3"/>
        <v/>
      </c>
      <c r="K28" s="283" t="str">
        <f t="shared" si="4"/>
        <v/>
      </c>
      <c r="L28" s="283" t="str">
        <f t="shared" si="5"/>
        <v/>
      </c>
      <c r="M28" s="286" t="str">
        <f t="shared" si="6"/>
        <v/>
      </c>
      <c r="N28" s="240" t="str">
        <f>IF($A28="","",IF(ABS(E28)&gt;0.000001,COUNT($N$1:N27)+1,""))</f>
        <v/>
      </c>
      <c r="O28" s="287" t="str">
        <f>IF($A28="","",SUMIFS(Transactions!$H$2:$H$1001,Transactions!$J$2:$J$1001,$A28,Transactions!$A$2:$A$1001,2)*$I28)</f>
        <v/>
      </c>
      <c r="P28" s="287" t="str">
        <f t="shared" si="7"/>
        <v/>
      </c>
      <c r="Q28" s="288" t="str">
        <f t="shared" si="8"/>
        <v/>
      </c>
    </row>
    <row r="29" spans="1:17" ht="15" customHeight="1" x14ac:dyDescent="0.2">
      <c r="A29" s="240" t="str">
        <f>IFERROR(INDEX(Txn[Key],MATCH(0,INDEX(COUNTIF($A$1:A28,Txn[Key])+(Txn[Key]=""),0),0)),"")</f>
        <v/>
      </c>
      <c r="B29" s="240" t="str">
        <f t="shared" si="0"/>
        <v/>
      </c>
      <c r="C29" s="240" t="str">
        <f t="shared" si="1"/>
        <v/>
      </c>
      <c r="D29" s="240" t="str">
        <f t="shared" si="2"/>
        <v/>
      </c>
      <c r="E29" s="261" t="str">
        <f>IF($A29="","",SUMIFS(Txn[Signed Units],Txn[Key],$A29))</f>
        <v/>
      </c>
      <c r="F29" s="283" t="str">
        <f>IF($A29="","",SUMIFS(Txn[Buy Cost],Txn[Key],$A29))</f>
        <v/>
      </c>
      <c r="G29" s="283" t="str">
        <f>IF($A29="","",SUMIFS(Txn[Sell Proceeds],Txn[Key],$A29))</f>
        <v/>
      </c>
      <c r="H29" s="284" t="str">
        <f>IF($A29="","",IFERROR(INDEX(Prices[Current Price],MATCH($A29,Prices[Key],0)),0))</f>
        <v/>
      </c>
      <c r="I29" s="285" t="str">
        <f>IF($A29="","",IFERROR(INDEX(Prices[FX to SGD],MATCH($A29,Prices[Key],0)),1))</f>
        <v/>
      </c>
      <c r="J29" s="283" t="str">
        <f t="shared" si="3"/>
        <v/>
      </c>
      <c r="K29" s="283" t="str">
        <f t="shared" si="4"/>
        <v/>
      </c>
      <c r="L29" s="283" t="str">
        <f t="shared" si="5"/>
        <v/>
      </c>
      <c r="M29" s="286" t="str">
        <f t="shared" si="6"/>
        <v/>
      </c>
      <c r="N29" s="240" t="str">
        <f>IF($A29="","",IF(ABS(E29)&gt;0.000001,COUNT($N$1:N28)+1,""))</f>
        <v/>
      </c>
      <c r="O29" s="287" t="str">
        <f>IF($A29="","",SUMIFS(Transactions!$H$2:$H$1001,Transactions!$J$2:$J$1001,$A29,Transactions!$A$2:$A$1001,2)*$I29)</f>
        <v/>
      </c>
      <c r="P29" s="287" t="str">
        <f t="shared" si="7"/>
        <v/>
      </c>
      <c r="Q29" s="288" t="str">
        <f t="shared" si="8"/>
        <v/>
      </c>
    </row>
    <row r="30" spans="1:17" ht="15" customHeight="1" x14ac:dyDescent="0.2">
      <c r="A30" s="240" t="str">
        <f>IFERROR(INDEX(Txn[Key],MATCH(0,INDEX(COUNTIF($A$1:A29,Txn[Key])+(Txn[Key]=""),0),0)),"")</f>
        <v/>
      </c>
      <c r="B30" s="240" t="str">
        <f t="shared" si="0"/>
        <v/>
      </c>
      <c r="C30" s="240" t="str">
        <f t="shared" si="1"/>
        <v/>
      </c>
      <c r="D30" s="240" t="str">
        <f t="shared" si="2"/>
        <v/>
      </c>
      <c r="E30" s="261" t="str">
        <f>IF($A30="","",SUMIFS(Txn[Signed Units],Txn[Key],$A30))</f>
        <v/>
      </c>
      <c r="F30" s="283" t="str">
        <f>IF($A30="","",SUMIFS(Txn[Buy Cost],Txn[Key],$A30))</f>
        <v/>
      </c>
      <c r="G30" s="283" t="str">
        <f>IF($A30="","",SUMIFS(Txn[Sell Proceeds],Txn[Key],$A30))</f>
        <v/>
      </c>
      <c r="H30" s="284" t="str">
        <f>IF($A30="","",IFERROR(INDEX(Prices[Current Price],MATCH($A30,Prices[Key],0)),0))</f>
        <v/>
      </c>
      <c r="I30" s="285" t="str">
        <f>IF($A30="","",IFERROR(INDEX(Prices[FX to SGD],MATCH($A30,Prices[Key],0)),1))</f>
        <v/>
      </c>
      <c r="J30" s="283" t="str">
        <f t="shared" si="3"/>
        <v/>
      </c>
      <c r="K30" s="283" t="str">
        <f t="shared" si="4"/>
        <v/>
      </c>
      <c r="L30" s="283" t="str">
        <f t="shared" si="5"/>
        <v/>
      </c>
      <c r="M30" s="286" t="str">
        <f t="shared" si="6"/>
        <v/>
      </c>
      <c r="N30" s="240" t="str">
        <f>IF($A30="","",IF(ABS(E30)&gt;0.000001,COUNT($N$1:N29)+1,""))</f>
        <v/>
      </c>
      <c r="O30" s="287" t="str">
        <f>IF($A30="","",SUMIFS(Transactions!$H$2:$H$1001,Transactions!$J$2:$J$1001,$A30,Transactions!$A$2:$A$1001,2)*$I30)</f>
        <v/>
      </c>
      <c r="P30" s="287" t="str">
        <f t="shared" si="7"/>
        <v/>
      </c>
      <c r="Q30" s="288" t="str">
        <f t="shared" si="8"/>
        <v/>
      </c>
    </row>
    <row r="31" spans="1:17" ht="15" customHeight="1" x14ac:dyDescent="0.2">
      <c r="A31" s="240" t="str">
        <f>IFERROR(INDEX(Txn[Key],MATCH(0,INDEX(COUNTIF($A$1:A30,Txn[Key])+(Txn[Key]=""),0),0)),"")</f>
        <v/>
      </c>
      <c r="B31" s="240" t="str">
        <f t="shared" si="0"/>
        <v/>
      </c>
      <c r="C31" s="240" t="str">
        <f t="shared" si="1"/>
        <v/>
      </c>
      <c r="D31" s="240" t="str">
        <f t="shared" si="2"/>
        <v/>
      </c>
      <c r="E31" s="261" t="str">
        <f>IF($A31="","",SUMIFS(Txn[Signed Units],Txn[Key],$A31))</f>
        <v/>
      </c>
      <c r="F31" s="283" t="str">
        <f>IF($A31="","",SUMIFS(Txn[Buy Cost],Txn[Key],$A31))</f>
        <v/>
      </c>
      <c r="G31" s="283" t="str">
        <f>IF($A31="","",SUMIFS(Txn[Sell Proceeds],Txn[Key],$A31))</f>
        <v/>
      </c>
      <c r="H31" s="284" t="str">
        <f>IF($A31="","",IFERROR(INDEX(Prices[Current Price],MATCH($A31,Prices[Key],0)),0))</f>
        <v/>
      </c>
      <c r="I31" s="285" t="str">
        <f>IF($A31="","",IFERROR(INDEX(Prices[FX to SGD],MATCH($A31,Prices[Key],0)),1))</f>
        <v/>
      </c>
      <c r="J31" s="283" t="str">
        <f t="shared" si="3"/>
        <v/>
      </c>
      <c r="K31" s="283" t="str">
        <f t="shared" si="4"/>
        <v/>
      </c>
      <c r="L31" s="283" t="str">
        <f t="shared" si="5"/>
        <v/>
      </c>
      <c r="M31" s="286" t="str">
        <f t="shared" si="6"/>
        <v/>
      </c>
      <c r="N31" s="240" t="str">
        <f>IF($A31="","",IF(ABS(E31)&gt;0.000001,COUNT($N$1:N30)+1,""))</f>
        <v/>
      </c>
      <c r="O31" s="287" t="str">
        <f>IF($A31="","",SUMIFS(Transactions!$H$2:$H$1001,Transactions!$J$2:$J$1001,$A31,Transactions!$A$2:$A$1001,2)*$I31)</f>
        <v/>
      </c>
      <c r="P31" s="287" t="str">
        <f t="shared" si="7"/>
        <v/>
      </c>
      <c r="Q31" s="288" t="str">
        <f t="shared" si="8"/>
        <v/>
      </c>
    </row>
    <row r="32" spans="1:17" ht="15" customHeight="1" x14ac:dyDescent="0.2">
      <c r="A32" s="240" t="str">
        <f>IFERROR(INDEX(Txn[Key],MATCH(0,INDEX(COUNTIF($A$1:A31,Txn[Key])+(Txn[Key]=""),0),0)),"")</f>
        <v/>
      </c>
      <c r="B32" s="240" t="str">
        <f t="shared" si="0"/>
        <v/>
      </c>
      <c r="C32" s="240" t="str">
        <f t="shared" si="1"/>
        <v/>
      </c>
      <c r="D32" s="240" t="str">
        <f t="shared" si="2"/>
        <v/>
      </c>
      <c r="E32" s="261" t="str">
        <f>IF($A32="","",SUMIFS(Txn[Signed Units],Txn[Key],$A32))</f>
        <v/>
      </c>
      <c r="F32" s="283" t="str">
        <f>IF($A32="","",SUMIFS(Txn[Buy Cost],Txn[Key],$A32))</f>
        <v/>
      </c>
      <c r="G32" s="283" t="str">
        <f>IF($A32="","",SUMIFS(Txn[Sell Proceeds],Txn[Key],$A32))</f>
        <v/>
      </c>
      <c r="H32" s="284" t="str">
        <f>IF($A32="","",IFERROR(INDEX(Prices[Current Price],MATCH($A32,Prices[Key],0)),0))</f>
        <v/>
      </c>
      <c r="I32" s="285" t="str">
        <f>IF($A32="","",IFERROR(INDEX(Prices[FX to SGD],MATCH($A32,Prices[Key],0)),1))</f>
        <v/>
      </c>
      <c r="J32" s="283" t="str">
        <f t="shared" si="3"/>
        <v/>
      </c>
      <c r="K32" s="283" t="str">
        <f t="shared" si="4"/>
        <v/>
      </c>
      <c r="L32" s="283" t="str">
        <f t="shared" si="5"/>
        <v/>
      </c>
      <c r="M32" s="286" t="str">
        <f t="shared" si="6"/>
        <v/>
      </c>
      <c r="N32" s="240" t="str">
        <f>IF($A32="","",IF(ABS(E32)&gt;0.000001,COUNT($N$1:N31)+1,""))</f>
        <v/>
      </c>
      <c r="O32" s="287" t="str">
        <f>IF($A32="","",SUMIFS(Transactions!$H$2:$H$1001,Transactions!$J$2:$J$1001,$A32,Transactions!$A$2:$A$1001,2)*$I32)</f>
        <v/>
      </c>
      <c r="P32" s="287" t="str">
        <f t="shared" si="7"/>
        <v/>
      </c>
      <c r="Q32" s="288" t="str">
        <f t="shared" si="8"/>
        <v/>
      </c>
    </row>
    <row r="33" spans="1:17" ht="15" customHeight="1" x14ac:dyDescent="0.2">
      <c r="A33" s="240" t="str">
        <f>IFERROR(INDEX(Txn[Key],MATCH(0,INDEX(COUNTIF($A$1:A32,Txn[Key])+(Txn[Key]=""),0),0)),"")</f>
        <v/>
      </c>
      <c r="B33" s="240" t="str">
        <f t="shared" si="0"/>
        <v/>
      </c>
      <c r="C33" s="240" t="str">
        <f t="shared" si="1"/>
        <v/>
      </c>
      <c r="D33" s="240" t="str">
        <f t="shared" si="2"/>
        <v/>
      </c>
      <c r="E33" s="261" t="str">
        <f>IF($A33="","",SUMIFS(Txn[Signed Units],Txn[Key],$A33))</f>
        <v/>
      </c>
      <c r="F33" s="283" t="str">
        <f>IF($A33="","",SUMIFS(Txn[Buy Cost],Txn[Key],$A33))</f>
        <v/>
      </c>
      <c r="G33" s="283" t="str">
        <f>IF($A33="","",SUMIFS(Txn[Sell Proceeds],Txn[Key],$A33))</f>
        <v/>
      </c>
      <c r="H33" s="284" t="str">
        <f>IF($A33="","",IFERROR(INDEX(Prices[Current Price],MATCH($A33,Prices[Key],0)),0))</f>
        <v/>
      </c>
      <c r="I33" s="285" t="str">
        <f>IF($A33="","",IFERROR(INDEX(Prices[FX to SGD],MATCH($A33,Prices[Key],0)),1))</f>
        <v/>
      </c>
      <c r="J33" s="283" t="str">
        <f t="shared" si="3"/>
        <v/>
      </c>
      <c r="K33" s="283" t="str">
        <f t="shared" si="4"/>
        <v/>
      </c>
      <c r="L33" s="283" t="str">
        <f t="shared" si="5"/>
        <v/>
      </c>
      <c r="M33" s="286" t="str">
        <f t="shared" si="6"/>
        <v/>
      </c>
      <c r="N33" s="240" t="str">
        <f>IF($A33="","",IF(ABS(E33)&gt;0.000001,COUNT($N$1:N32)+1,""))</f>
        <v/>
      </c>
      <c r="O33" s="287" t="str">
        <f>IF($A33="","",SUMIFS(Transactions!$H$2:$H$1001,Transactions!$J$2:$J$1001,$A33,Transactions!$A$2:$A$1001,2)*$I33)</f>
        <v/>
      </c>
      <c r="P33" s="287" t="str">
        <f t="shared" si="7"/>
        <v/>
      </c>
      <c r="Q33" s="288" t="str">
        <f t="shared" si="8"/>
        <v/>
      </c>
    </row>
    <row r="34" spans="1:17" ht="15" customHeight="1" x14ac:dyDescent="0.2">
      <c r="A34" s="240" t="str">
        <f>IFERROR(INDEX(Txn[Key],MATCH(0,INDEX(COUNTIF($A$1:A33,Txn[Key])+(Txn[Key]=""),0),0)),"")</f>
        <v/>
      </c>
      <c r="B34" s="240" t="str">
        <f t="shared" si="0"/>
        <v/>
      </c>
      <c r="C34" s="240" t="str">
        <f t="shared" si="1"/>
        <v/>
      </c>
      <c r="D34" s="240" t="str">
        <f t="shared" si="2"/>
        <v/>
      </c>
      <c r="E34" s="261" t="str">
        <f>IF($A34="","",SUMIFS(Txn[Signed Units],Txn[Key],$A34))</f>
        <v/>
      </c>
      <c r="F34" s="283" t="str">
        <f>IF($A34="","",SUMIFS(Txn[Buy Cost],Txn[Key],$A34))</f>
        <v/>
      </c>
      <c r="G34" s="283" t="str">
        <f>IF($A34="","",SUMIFS(Txn[Sell Proceeds],Txn[Key],$A34))</f>
        <v/>
      </c>
      <c r="H34" s="284" t="str">
        <f>IF($A34="","",IFERROR(INDEX(Prices[Current Price],MATCH($A34,Prices[Key],0)),0))</f>
        <v/>
      </c>
      <c r="I34" s="285" t="str">
        <f>IF($A34="","",IFERROR(INDEX(Prices[FX to SGD],MATCH($A34,Prices[Key],0)),1))</f>
        <v/>
      </c>
      <c r="J34" s="283" t="str">
        <f t="shared" si="3"/>
        <v/>
      </c>
      <c r="K34" s="283" t="str">
        <f t="shared" si="4"/>
        <v/>
      </c>
      <c r="L34" s="283" t="str">
        <f t="shared" si="5"/>
        <v/>
      </c>
      <c r="M34" s="286" t="str">
        <f t="shared" si="6"/>
        <v/>
      </c>
      <c r="N34" s="240" t="str">
        <f>IF($A34="","",IF(ABS(E34)&gt;0.000001,COUNT($N$1:N33)+1,""))</f>
        <v/>
      </c>
      <c r="O34" s="287" t="str">
        <f>IF($A34="","",SUMIFS(Transactions!$H$2:$H$1001,Transactions!$J$2:$J$1001,$A34,Transactions!$A$2:$A$1001,2)*$I34)</f>
        <v/>
      </c>
      <c r="P34" s="287" t="str">
        <f t="shared" si="7"/>
        <v/>
      </c>
      <c r="Q34" s="288" t="str">
        <f t="shared" si="8"/>
        <v/>
      </c>
    </row>
    <row r="35" spans="1:17" ht="15" customHeight="1" x14ac:dyDescent="0.2">
      <c r="A35" s="240" t="str">
        <f>IFERROR(INDEX(Txn[Key],MATCH(0,INDEX(COUNTIF($A$1:A34,Txn[Key])+(Txn[Key]=""),0),0)),"")</f>
        <v/>
      </c>
      <c r="B35" s="240" t="str">
        <f t="shared" si="0"/>
        <v/>
      </c>
      <c r="C35" s="240" t="str">
        <f t="shared" si="1"/>
        <v/>
      </c>
      <c r="D35" s="240" t="str">
        <f t="shared" si="2"/>
        <v/>
      </c>
      <c r="E35" s="261" t="str">
        <f>IF($A35="","",SUMIFS(Txn[Signed Units],Txn[Key],$A35))</f>
        <v/>
      </c>
      <c r="F35" s="283" t="str">
        <f>IF($A35="","",SUMIFS(Txn[Buy Cost],Txn[Key],$A35))</f>
        <v/>
      </c>
      <c r="G35" s="283" t="str">
        <f>IF($A35="","",SUMIFS(Txn[Sell Proceeds],Txn[Key],$A35))</f>
        <v/>
      </c>
      <c r="H35" s="284" t="str">
        <f>IF($A35="","",IFERROR(INDEX(Prices[Current Price],MATCH($A35,Prices[Key],0)),0))</f>
        <v/>
      </c>
      <c r="I35" s="285" t="str">
        <f>IF($A35="","",IFERROR(INDEX(Prices[FX to SGD],MATCH($A35,Prices[Key],0)),1))</f>
        <v/>
      </c>
      <c r="J35" s="283" t="str">
        <f t="shared" si="3"/>
        <v/>
      </c>
      <c r="K35" s="283" t="str">
        <f t="shared" si="4"/>
        <v/>
      </c>
      <c r="L35" s="283" t="str">
        <f t="shared" si="5"/>
        <v/>
      </c>
      <c r="M35" s="286" t="str">
        <f t="shared" si="6"/>
        <v/>
      </c>
      <c r="N35" s="240" t="str">
        <f>IF($A35="","",IF(ABS(E35)&gt;0.000001,COUNT($N$1:N34)+1,""))</f>
        <v/>
      </c>
      <c r="O35" s="287" t="str">
        <f>IF($A35="","",SUMIFS(Transactions!$H$2:$H$1001,Transactions!$J$2:$J$1001,$A35,Transactions!$A$2:$A$1001,2)*$I35)</f>
        <v/>
      </c>
      <c r="P35" s="287" t="str">
        <f t="shared" si="7"/>
        <v/>
      </c>
      <c r="Q35" s="288" t="str">
        <f t="shared" si="8"/>
        <v/>
      </c>
    </row>
    <row r="36" spans="1:17" ht="15" customHeight="1" x14ac:dyDescent="0.2">
      <c r="A36" s="240" t="str">
        <f>IFERROR(INDEX(Txn[Key],MATCH(0,INDEX(COUNTIF($A$1:A35,Txn[Key])+(Txn[Key]=""),0),0)),"")</f>
        <v/>
      </c>
      <c r="B36" s="240" t="str">
        <f t="shared" si="0"/>
        <v/>
      </c>
      <c r="C36" s="240" t="str">
        <f t="shared" si="1"/>
        <v/>
      </c>
      <c r="D36" s="240" t="str">
        <f t="shared" si="2"/>
        <v/>
      </c>
      <c r="E36" s="261" t="str">
        <f>IF($A36="","",SUMIFS(Txn[Signed Units],Txn[Key],$A36))</f>
        <v/>
      </c>
      <c r="F36" s="283" t="str">
        <f>IF($A36="","",SUMIFS(Txn[Buy Cost],Txn[Key],$A36))</f>
        <v/>
      </c>
      <c r="G36" s="283" t="str">
        <f>IF($A36="","",SUMIFS(Txn[Sell Proceeds],Txn[Key],$A36))</f>
        <v/>
      </c>
      <c r="H36" s="284" t="str">
        <f>IF($A36="","",IFERROR(INDEX(Prices[Current Price],MATCH($A36,Prices[Key],0)),0))</f>
        <v/>
      </c>
      <c r="I36" s="285" t="str">
        <f>IF($A36="","",IFERROR(INDEX(Prices[FX to SGD],MATCH($A36,Prices[Key],0)),1))</f>
        <v/>
      </c>
      <c r="J36" s="283" t="str">
        <f t="shared" si="3"/>
        <v/>
      </c>
      <c r="K36" s="283" t="str">
        <f t="shared" si="4"/>
        <v/>
      </c>
      <c r="L36" s="283" t="str">
        <f t="shared" si="5"/>
        <v/>
      </c>
      <c r="M36" s="286" t="str">
        <f t="shared" si="6"/>
        <v/>
      </c>
      <c r="N36" s="240" t="str">
        <f>IF($A36="","",IF(ABS(E36)&gt;0.000001,COUNT($N$1:N35)+1,""))</f>
        <v/>
      </c>
      <c r="O36" s="287" t="str">
        <f>IF($A36="","",SUMIFS(Transactions!$H$2:$H$1001,Transactions!$J$2:$J$1001,$A36,Transactions!$A$2:$A$1001,2)*$I36)</f>
        <v/>
      </c>
      <c r="P36" s="287" t="str">
        <f t="shared" si="7"/>
        <v/>
      </c>
      <c r="Q36" s="288" t="str">
        <f t="shared" si="8"/>
        <v/>
      </c>
    </row>
    <row r="37" spans="1:17" ht="15" customHeight="1" x14ac:dyDescent="0.2">
      <c r="A37" s="240" t="str">
        <f>IFERROR(INDEX(Txn[Key],MATCH(0,INDEX(COUNTIF($A$1:A36,Txn[Key])+(Txn[Key]=""),0),0)),"")</f>
        <v/>
      </c>
      <c r="B37" s="240" t="str">
        <f t="shared" si="0"/>
        <v/>
      </c>
      <c r="C37" s="240" t="str">
        <f t="shared" si="1"/>
        <v/>
      </c>
      <c r="D37" s="240" t="str">
        <f t="shared" si="2"/>
        <v/>
      </c>
      <c r="E37" s="261" t="str">
        <f>IF($A37="","",SUMIFS(Txn[Signed Units],Txn[Key],$A37))</f>
        <v/>
      </c>
      <c r="F37" s="283" t="str">
        <f>IF($A37="","",SUMIFS(Txn[Buy Cost],Txn[Key],$A37))</f>
        <v/>
      </c>
      <c r="G37" s="283" t="str">
        <f>IF($A37="","",SUMIFS(Txn[Sell Proceeds],Txn[Key],$A37))</f>
        <v/>
      </c>
      <c r="H37" s="284" t="str">
        <f>IF($A37="","",IFERROR(INDEX(Prices[Current Price],MATCH($A37,Prices[Key],0)),0))</f>
        <v/>
      </c>
      <c r="I37" s="285" t="str">
        <f>IF($A37="","",IFERROR(INDEX(Prices[FX to SGD],MATCH($A37,Prices[Key],0)),1))</f>
        <v/>
      </c>
      <c r="J37" s="283" t="str">
        <f t="shared" si="3"/>
        <v/>
      </c>
      <c r="K37" s="283" t="str">
        <f t="shared" si="4"/>
        <v/>
      </c>
      <c r="L37" s="283" t="str">
        <f t="shared" si="5"/>
        <v/>
      </c>
      <c r="M37" s="286" t="str">
        <f t="shared" si="6"/>
        <v/>
      </c>
      <c r="N37" s="240" t="str">
        <f>IF($A37="","",IF(ABS(E37)&gt;0.000001,COUNT($N$1:N36)+1,""))</f>
        <v/>
      </c>
      <c r="O37" s="287" t="str">
        <f>IF($A37="","",SUMIFS(Transactions!$H$2:$H$1001,Transactions!$J$2:$J$1001,$A37,Transactions!$A$2:$A$1001,2)*$I37)</f>
        <v/>
      </c>
      <c r="P37" s="287" t="str">
        <f t="shared" si="7"/>
        <v/>
      </c>
      <c r="Q37" s="288" t="str">
        <f t="shared" si="8"/>
        <v/>
      </c>
    </row>
    <row r="38" spans="1:17" ht="15" customHeight="1" x14ac:dyDescent="0.2">
      <c r="A38" s="240" t="str">
        <f>IFERROR(INDEX(Txn[Key],MATCH(0,INDEX(COUNTIF($A$1:A37,Txn[Key])+(Txn[Key]=""),0),0)),"")</f>
        <v/>
      </c>
      <c r="B38" s="240" t="str">
        <f t="shared" si="0"/>
        <v/>
      </c>
      <c r="C38" s="240" t="str">
        <f t="shared" si="1"/>
        <v/>
      </c>
      <c r="D38" s="240" t="str">
        <f t="shared" si="2"/>
        <v/>
      </c>
      <c r="E38" s="261" t="str">
        <f>IF($A38="","",SUMIFS(Txn[Signed Units],Txn[Key],$A38))</f>
        <v/>
      </c>
      <c r="F38" s="283" t="str">
        <f>IF($A38="","",SUMIFS(Txn[Buy Cost],Txn[Key],$A38))</f>
        <v/>
      </c>
      <c r="G38" s="283" t="str">
        <f>IF($A38="","",SUMIFS(Txn[Sell Proceeds],Txn[Key],$A38))</f>
        <v/>
      </c>
      <c r="H38" s="284" t="str">
        <f>IF($A38="","",IFERROR(INDEX(Prices[Current Price],MATCH($A38,Prices[Key],0)),0))</f>
        <v/>
      </c>
      <c r="I38" s="285" t="str">
        <f>IF($A38="","",IFERROR(INDEX(Prices[FX to SGD],MATCH($A38,Prices[Key],0)),1))</f>
        <v/>
      </c>
      <c r="J38" s="283" t="str">
        <f t="shared" si="3"/>
        <v/>
      </c>
      <c r="K38" s="283" t="str">
        <f t="shared" si="4"/>
        <v/>
      </c>
      <c r="L38" s="283" t="str">
        <f t="shared" si="5"/>
        <v/>
      </c>
      <c r="M38" s="286" t="str">
        <f t="shared" si="6"/>
        <v/>
      </c>
      <c r="N38" s="240" t="str">
        <f>IF($A38="","",IF(ABS(E38)&gt;0.000001,COUNT($N$1:N37)+1,""))</f>
        <v/>
      </c>
      <c r="O38" s="287" t="str">
        <f>IF($A38="","",SUMIFS(Transactions!$H$2:$H$1001,Transactions!$J$2:$J$1001,$A38,Transactions!$A$2:$A$1001,2)*$I38)</f>
        <v/>
      </c>
      <c r="P38" s="287" t="str">
        <f t="shared" si="7"/>
        <v/>
      </c>
      <c r="Q38" s="288" t="str">
        <f t="shared" si="8"/>
        <v/>
      </c>
    </row>
    <row r="39" spans="1:17" ht="15" customHeight="1" x14ac:dyDescent="0.2">
      <c r="A39" s="240" t="str">
        <f>IFERROR(INDEX(Txn[Key],MATCH(0,INDEX(COUNTIF($A$1:A38,Txn[Key])+(Txn[Key]=""),0),0)),"")</f>
        <v/>
      </c>
      <c r="B39" s="240" t="str">
        <f t="shared" si="0"/>
        <v/>
      </c>
      <c r="C39" s="240" t="str">
        <f t="shared" si="1"/>
        <v/>
      </c>
      <c r="D39" s="240" t="str">
        <f t="shared" si="2"/>
        <v/>
      </c>
      <c r="E39" s="261" t="str">
        <f>IF($A39="","",SUMIFS(Txn[Signed Units],Txn[Key],$A39))</f>
        <v/>
      </c>
      <c r="F39" s="283" t="str">
        <f>IF($A39="","",SUMIFS(Txn[Buy Cost],Txn[Key],$A39))</f>
        <v/>
      </c>
      <c r="G39" s="283" t="str">
        <f>IF($A39="","",SUMIFS(Txn[Sell Proceeds],Txn[Key],$A39))</f>
        <v/>
      </c>
      <c r="H39" s="284" t="str">
        <f>IF($A39="","",IFERROR(INDEX(Prices[Current Price],MATCH($A39,Prices[Key],0)),0))</f>
        <v/>
      </c>
      <c r="I39" s="285" t="str">
        <f>IF($A39="","",IFERROR(INDEX(Prices[FX to SGD],MATCH($A39,Prices[Key],0)),1))</f>
        <v/>
      </c>
      <c r="J39" s="283" t="str">
        <f t="shared" si="3"/>
        <v/>
      </c>
      <c r="K39" s="283" t="str">
        <f t="shared" si="4"/>
        <v/>
      </c>
      <c r="L39" s="283" t="str">
        <f t="shared" si="5"/>
        <v/>
      </c>
      <c r="M39" s="286" t="str">
        <f t="shared" si="6"/>
        <v/>
      </c>
      <c r="N39" s="240" t="str">
        <f>IF($A39="","",IF(ABS(E39)&gt;0.000001,COUNT($N$1:N38)+1,""))</f>
        <v/>
      </c>
      <c r="O39" s="287" t="str">
        <f>IF($A39="","",SUMIFS(Transactions!$H$2:$H$1001,Transactions!$J$2:$J$1001,$A39,Transactions!$A$2:$A$1001,2)*$I39)</f>
        <v/>
      </c>
      <c r="P39" s="287" t="str">
        <f t="shared" si="7"/>
        <v/>
      </c>
      <c r="Q39" s="288" t="str">
        <f t="shared" si="8"/>
        <v/>
      </c>
    </row>
    <row r="40" spans="1:17" ht="15" customHeight="1" x14ac:dyDescent="0.2">
      <c r="A40" s="240" t="str">
        <f>IFERROR(INDEX(Txn[Key],MATCH(0,INDEX(COUNTIF($A$1:A39,Txn[Key])+(Txn[Key]=""),0),0)),"")</f>
        <v/>
      </c>
      <c r="B40" s="240" t="str">
        <f t="shared" si="0"/>
        <v/>
      </c>
      <c r="C40" s="240" t="str">
        <f t="shared" si="1"/>
        <v/>
      </c>
      <c r="D40" s="240" t="str">
        <f t="shared" si="2"/>
        <v/>
      </c>
      <c r="E40" s="261" t="str">
        <f>IF($A40="","",SUMIFS(Txn[Signed Units],Txn[Key],$A40))</f>
        <v/>
      </c>
      <c r="F40" s="283" t="str">
        <f>IF($A40="","",SUMIFS(Txn[Buy Cost],Txn[Key],$A40))</f>
        <v/>
      </c>
      <c r="G40" s="283" t="str">
        <f>IF($A40="","",SUMIFS(Txn[Sell Proceeds],Txn[Key],$A40))</f>
        <v/>
      </c>
      <c r="H40" s="284" t="str">
        <f>IF($A40="","",IFERROR(INDEX(Prices[Current Price],MATCH($A40,Prices[Key],0)),0))</f>
        <v/>
      </c>
      <c r="I40" s="285" t="str">
        <f>IF($A40="","",IFERROR(INDEX(Prices[FX to SGD],MATCH($A40,Prices[Key],0)),1))</f>
        <v/>
      </c>
      <c r="J40" s="283" t="str">
        <f t="shared" si="3"/>
        <v/>
      </c>
      <c r="K40" s="283" t="str">
        <f t="shared" si="4"/>
        <v/>
      </c>
      <c r="L40" s="283" t="str">
        <f t="shared" si="5"/>
        <v/>
      </c>
      <c r="M40" s="286" t="str">
        <f t="shared" si="6"/>
        <v/>
      </c>
      <c r="N40" s="240" t="str">
        <f>IF($A40="","",IF(ABS(E40)&gt;0.000001,COUNT($N$1:N39)+1,""))</f>
        <v/>
      </c>
      <c r="O40" s="287" t="str">
        <f>IF($A40="","",SUMIFS(Transactions!$H$2:$H$1001,Transactions!$J$2:$J$1001,$A40,Transactions!$A$2:$A$1001,2)*$I40)</f>
        <v/>
      </c>
      <c r="P40" s="287" t="str">
        <f t="shared" si="7"/>
        <v/>
      </c>
      <c r="Q40" s="288" t="str">
        <f t="shared" si="8"/>
        <v/>
      </c>
    </row>
    <row r="41" spans="1:17" ht="15" customHeight="1" x14ac:dyDescent="0.2">
      <c r="A41" s="240" t="str">
        <f>IFERROR(INDEX(Txn[Key],MATCH(0,INDEX(COUNTIF($A$1:A40,Txn[Key])+(Txn[Key]=""),0),0)),"")</f>
        <v/>
      </c>
      <c r="B41" s="240" t="str">
        <f t="shared" si="0"/>
        <v/>
      </c>
      <c r="C41" s="240" t="str">
        <f t="shared" si="1"/>
        <v/>
      </c>
      <c r="D41" s="240" t="str">
        <f t="shared" si="2"/>
        <v/>
      </c>
      <c r="E41" s="261" t="str">
        <f>IF($A41="","",SUMIFS(Txn[Signed Units],Txn[Key],$A41))</f>
        <v/>
      </c>
      <c r="F41" s="283" t="str">
        <f>IF($A41="","",SUMIFS(Txn[Buy Cost],Txn[Key],$A41))</f>
        <v/>
      </c>
      <c r="G41" s="283" t="str">
        <f>IF($A41="","",SUMIFS(Txn[Sell Proceeds],Txn[Key],$A41))</f>
        <v/>
      </c>
      <c r="H41" s="284" t="str">
        <f>IF($A41="","",IFERROR(INDEX(Prices[Current Price],MATCH($A41,Prices[Key],0)),0))</f>
        <v/>
      </c>
      <c r="I41" s="285" t="str">
        <f>IF($A41="","",IFERROR(INDEX(Prices[FX to SGD],MATCH($A41,Prices[Key],0)),1))</f>
        <v/>
      </c>
      <c r="J41" s="283" t="str">
        <f t="shared" si="3"/>
        <v/>
      </c>
      <c r="K41" s="283" t="str">
        <f t="shared" si="4"/>
        <v/>
      </c>
      <c r="L41" s="283" t="str">
        <f t="shared" si="5"/>
        <v/>
      </c>
      <c r="M41" s="286" t="str">
        <f t="shared" si="6"/>
        <v/>
      </c>
      <c r="N41" s="240" t="str">
        <f>IF($A41="","",IF(ABS(E41)&gt;0.000001,COUNT($N$1:N40)+1,""))</f>
        <v/>
      </c>
      <c r="O41" s="287" t="str">
        <f>IF($A41="","",SUMIFS(Transactions!$H$2:$H$1001,Transactions!$J$2:$J$1001,$A41,Transactions!$A$2:$A$1001,2)*$I41)</f>
        <v/>
      </c>
      <c r="P41" s="287" t="str">
        <f t="shared" si="7"/>
        <v/>
      </c>
      <c r="Q41" s="288" t="str">
        <f t="shared" si="8"/>
        <v/>
      </c>
    </row>
    <row r="42" spans="1:17" ht="15" customHeight="1" x14ac:dyDescent="0.2">
      <c r="A42" s="240" t="str">
        <f>IFERROR(INDEX(Txn[Key],MATCH(0,INDEX(COUNTIF($A$1:A41,Txn[Key])+(Txn[Key]=""),0),0)),"")</f>
        <v/>
      </c>
      <c r="B42" s="240" t="str">
        <f t="shared" si="0"/>
        <v/>
      </c>
      <c r="C42" s="240" t="str">
        <f t="shared" si="1"/>
        <v/>
      </c>
      <c r="D42" s="240" t="str">
        <f t="shared" si="2"/>
        <v/>
      </c>
      <c r="E42" s="261" t="str">
        <f>IF($A42="","",SUMIFS(Txn[Signed Units],Txn[Key],$A42))</f>
        <v/>
      </c>
      <c r="F42" s="283" t="str">
        <f>IF($A42="","",SUMIFS(Txn[Buy Cost],Txn[Key],$A42))</f>
        <v/>
      </c>
      <c r="G42" s="283" t="str">
        <f>IF($A42="","",SUMIFS(Txn[Sell Proceeds],Txn[Key],$A42))</f>
        <v/>
      </c>
      <c r="H42" s="284" t="str">
        <f>IF($A42="","",IFERROR(INDEX(Prices[Current Price],MATCH($A42,Prices[Key],0)),0))</f>
        <v/>
      </c>
      <c r="I42" s="285" t="str">
        <f>IF($A42="","",IFERROR(INDEX(Prices[FX to SGD],MATCH($A42,Prices[Key],0)),1))</f>
        <v/>
      </c>
      <c r="J42" s="283" t="str">
        <f t="shared" si="3"/>
        <v/>
      </c>
      <c r="K42" s="283" t="str">
        <f t="shared" si="4"/>
        <v/>
      </c>
      <c r="L42" s="283" t="str">
        <f t="shared" si="5"/>
        <v/>
      </c>
      <c r="M42" s="286" t="str">
        <f t="shared" si="6"/>
        <v/>
      </c>
      <c r="N42" s="240" t="str">
        <f>IF($A42="","",IF(ABS(E42)&gt;0.000001,COUNT($N$1:N41)+1,""))</f>
        <v/>
      </c>
      <c r="O42" s="287" t="str">
        <f>IF($A42="","",SUMIFS(Transactions!$H$2:$H$1001,Transactions!$J$2:$J$1001,$A42,Transactions!$A$2:$A$1001,2)*$I42)</f>
        <v/>
      </c>
      <c r="P42" s="287" t="str">
        <f t="shared" si="7"/>
        <v/>
      </c>
      <c r="Q42" s="288" t="str">
        <f t="shared" si="8"/>
        <v/>
      </c>
    </row>
    <row r="43" spans="1:17" ht="15" customHeight="1" x14ac:dyDescent="0.2">
      <c r="A43" s="240" t="str">
        <f>IFERROR(INDEX(Txn[Key],MATCH(0,INDEX(COUNTIF($A$1:A42,Txn[Key])+(Txn[Key]=""),0),0)),"")</f>
        <v/>
      </c>
      <c r="B43" s="240" t="str">
        <f t="shared" si="0"/>
        <v/>
      </c>
      <c r="C43" s="240" t="str">
        <f t="shared" si="1"/>
        <v/>
      </c>
      <c r="D43" s="240" t="str">
        <f t="shared" si="2"/>
        <v/>
      </c>
      <c r="E43" s="261" t="str">
        <f>IF($A43="","",SUMIFS(Txn[Signed Units],Txn[Key],$A43))</f>
        <v/>
      </c>
      <c r="F43" s="283" t="str">
        <f>IF($A43="","",SUMIFS(Txn[Buy Cost],Txn[Key],$A43))</f>
        <v/>
      </c>
      <c r="G43" s="283" t="str">
        <f>IF($A43="","",SUMIFS(Txn[Sell Proceeds],Txn[Key],$A43))</f>
        <v/>
      </c>
      <c r="H43" s="284" t="str">
        <f>IF($A43="","",IFERROR(INDEX(Prices[Current Price],MATCH($A43,Prices[Key],0)),0))</f>
        <v/>
      </c>
      <c r="I43" s="285" t="str">
        <f>IF($A43="","",IFERROR(INDEX(Prices[FX to SGD],MATCH($A43,Prices[Key],0)),1))</f>
        <v/>
      </c>
      <c r="J43" s="283" t="str">
        <f t="shared" si="3"/>
        <v/>
      </c>
      <c r="K43" s="283" t="str">
        <f t="shared" si="4"/>
        <v/>
      </c>
      <c r="L43" s="283" t="str">
        <f t="shared" si="5"/>
        <v/>
      </c>
      <c r="M43" s="286" t="str">
        <f t="shared" si="6"/>
        <v/>
      </c>
      <c r="N43" s="240" t="str">
        <f>IF($A43="","",IF(ABS(E43)&gt;0.000001,COUNT($N$1:N42)+1,""))</f>
        <v/>
      </c>
      <c r="O43" s="287" t="str">
        <f>IF($A43="","",SUMIFS(Transactions!$H$2:$H$1001,Transactions!$J$2:$J$1001,$A43,Transactions!$A$2:$A$1001,2)*$I43)</f>
        <v/>
      </c>
      <c r="P43" s="287" t="str">
        <f t="shared" si="7"/>
        <v/>
      </c>
      <c r="Q43" s="288" t="str">
        <f t="shared" si="8"/>
        <v/>
      </c>
    </row>
    <row r="44" spans="1:17" ht="15" customHeight="1" x14ac:dyDescent="0.2">
      <c r="A44" s="240" t="str">
        <f>IFERROR(INDEX(Txn[Key],MATCH(0,INDEX(COUNTIF($A$1:A43,Txn[Key])+(Txn[Key]=""),0),0)),"")</f>
        <v/>
      </c>
      <c r="B44" s="240" t="str">
        <f t="shared" si="0"/>
        <v/>
      </c>
      <c r="C44" s="240" t="str">
        <f t="shared" si="1"/>
        <v/>
      </c>
      <c r="D44" s="240" t="str">
        <f t="shared" si="2"/>
        <v/>
      </c>
      <c r="E44" s="261" t="str">
        <f>IF($A44="","",SUMIFS(Txn[Signed Units],Txn[Key],$A44))</f>
        <v/>
      </c>
      <c r="F44" s="283" t="str">
        <f>IF($A44="","",SUMIFS(Txn[Buy Cost],Txn[Key],$A44))</f>
        <v/>
      </c>
      <c r="G44" s="283" t="str">
        <f>IF($A44="","",SUMIFS(Txn[Sell Proceeds],Txn[Key],$A44))</f>
        <v/>
      </c>
      <c r="H44" s="284" t="str">
        <f>IF($A44="","",IFERROR(INDEX(Prices[Current Price],MATCH($A44,Prices[Key],0)),0))</f>
        <v/>
      </c>
      <c r="I44" s="285" t="str">
        <f>IF($A44="","",IFERROR(INDEX(Prices[FX to SGD],MATCH($A44,Prices[Key],0)),1))</f>
        <v/>
      </c>
      <c r="J44" s="283" t="str">
        <f t="shared" si="3"/>
        <v/>
      </c>
      <c r="K44" s="283" t="str">
        <f t="shared" si="4"/>
        <v/>
      </c>
      <c r="L44" s="283" t="str">
        <f t="shared" si="5"/>
        <v/>
      </c>
      <c r="M44" s="286" t="str">
        <f t="shared" si="6"/>
        <v/>
      </c>
      <c r="N44" s="240" t="str">
        <f>IF($A44="","",IF(ABS(E44)&gt;0.000001,COUNT($N$1:N43)+1,""))</f>
        <v/>
      </c>
      <c r="O44" s="287" t="str">
        <f>IF($A44="","",SUMIFS(Transactions!$H$2:$H$1001,Transactions!$J$2:$J$1001,$A44,Transactions!$A$2:$A$1001,2)*$I44)</f>
        <v/>
      </c>
      <c r="P44" s="287" t="str">
        <f t="shared" si="7"/>
        <v/>
      </c>
      <c r="Q44" s="288" t="str">
        <f t="shared" si="8"/>
        <v/>
      </c>
    </row>
    <row r="45" spans="1:17" ht="15" customHeight="1" x14ac:dyDescent="0.2">
      <c r="A45" s="240" t="str">
        <f>IFERROR(INDEX(Txn[Key],MATCH(0,INDEX(COUNTIF($A$1:A44,Txn[Key])+(Txn[Key]=""),0),0)),"")</f>
        <v/>
      </c>
      <c r="B45" s="240" t="str">
        <f t="shared" si="0"/>
        <v/>
      </c>
      <c r="C45" s="240" t="str">
        <f t="shared" si="1"/>
        <v/>
      </c>
      <c r="D45" s="240" t="str">
        <f t="shared" si="2"/>
        <v/>
      </c>
      <c r="E45" s="261" t="str">
        <f>IF($A45="","",SUMIFS(Txn[Signed Units],Txn[Key],$A45))</f>
        <v/>
      </c>
      <c r="F45" s="283" t="str">
        <f>IF($A45="","",SUMIFS(Txn[Buy Cost],Txn[Key],$A45))</f>
        <v/>
      </c>
      <c r="G45" s="283" t="str">
        <f>IF($A45="","",SUMIFS(Txn[Sell Proceeds],Txn[Key],$A45))</f>
        <v/>
      </c>
      <c r="H45" s="284" t="str">
        <f>IF($A45="","",IFERROR(INDEX(Prices[Current Price],MATCH($A45,Prices[Key],0)),0))</f>
        <v/>
      </c>
      <c r="I45" s="285" t="str">
        <f>IF($A45="","",IFERROR(INDEX(Prices[FX to SGD],MATCH($A45,Prices[Key],0)),1))</f>
        <v/>
      </c>
      <c r="J45" s="283" t="str">
        <f t="shared" si="3"/>
        <v/>
      </c>
      <c r="K45" s="283" t="str">
        <f t="shared" si="4"/>
        <v/>
      </c>
      <c r="L45" s="283" t="str">
        <f t="shared" si="5"/>
        <v/>
      </c>
      <c r="M45" s="286" t="str">
        <f t="shared" si="6"/>
        <v/>
      </c>
      <c r="N45" s="240" t="str">
        <f>IF($A45="","",IF(ABS(E45)&gt;0.000001,COUNT($N$1:N44)+1,""))</f>
        <v/>
      </c>
      <c r="O45" s="287" t="str">
        <f>IF($A45="","",SUMIFS(Transactions!$H$2:$H$1001,Transactions!$J$2:$J$1001,$A45,Transactions!$A$2:$A$1001,2)*$I45)</f>
        <v/>
      </c>
      <c r="P45" s="287" t="str">
        <f t="shared" si="7"/>
        <v/>
      </c>
      <c r="Q45" s="288" t="str">
        <f t="shared" si="8"/>
        <v/>
      </c>
    </row>
    <row r="46" spans="1:17" ht="15" customHeight="1" x14ac:dyDescent="0.2">
      <c r="A46" s="240" t="str">
        <f>IFERROR(INDEX(Txn[Key],MATCH(0,INDEX(COUNTIF($A$1:A45,Txn[Key])+(Txn[Key]=""),0),0)),"")</f>
        <v/>
      </c>
      <c r="B46" s="240" t="str">
        <f t="shared" si="0"/>
        <v/>
      </c>
      <c r="C46" s="240" t="str">
        <f t="shared" si="1"/>
        <v/>
      </c>
      <c r="D46" s="240" t="str">
        <f t="shared" si="2"/>
        <v/>
      </c>
      <c r="E46" s="261" t="str">
        <f>IF($A46="","",SUMIFS(Txn[Signed Units],Txn[Key],$A46))</f>
        <v/>
      </c>
      <c r="F46" s="283" t="str">
        <f>IF($A46="","",SUMIFS(Txn[Buy Cost],Txn[Key],$A46))</f>
        <v/>
      </c>
      <c r="G46" s="283" t="str">
        <f>IF($A46="","",SUMIFS(Txn[Sell Proceeds],Txn[Key],$A46))</f>
        <v/>
      </c>
      <c r="H46" s="284" t="str">
        <f>IF($A46="","",IFERROR(INDEX(Prices[Current Price],MATCH($A46,Prices[Key],0)),0))</f>
        <v/>
      </c>
      <c r="I46" s="285" t="str">
        <f>IF($A46="","",IFERROR(INDEX(Prices[FX to SGD],MATCH($A46,Prices[Key],0)),1))</f>
        <v/>
      </c>
      <c r="J46" s="283" t="str">
        <f t="shared" si="3"/>
        <v/>
      </c>
      <c r="K46" s="283" t="str">
        <f t="shared" si="4"/>
        <v/>
      </c>
      <c r="L46" s="283" t="str">
        <f t="shared" si="5"/>
        <v/>
      </c>
      <c r="M46" s="286" t="str">
        <f t="shared" si="6"/>
        <v/>
      </c>
      <c r="N46" s="240" t="str">
        <f>IF($A46="","",IF(ABS(E46)&gt;0.000001,COUNT($N$1:N45)+1,""))</f>
        <v/>
      </c>
      <c r="O46" s="287" t="str">
        <f>IF($A46="","",SUMIFS(Transactions!$H$2:$H$1001,Transactions!$J$2:$J$1001,$A46,Transactions!$A$2:$A$1001,2)*$I46)</f>
        <v/>
      </c>
      <c r="P46" s="287" t="str">
        <f t="shared" si="7"/>
        <v/>
      </c>
      <c r="Q46" s="288" t="str">
        <f t="shared" si="8"/>
        <v/>
      </c>
    </row>
    <row r="47" spans="1:17" ht="15" customHeight="1" x14ac:dyDescent="0.2">
      <c r="A47" s="240" t="str">
        <f>IFERROR(INDEX(Txn[Key],MATCH(0,INDEX(COUNTIF($A$1:A46,Txn[Key])+(Txn[Key]=""),0),0)),"")</f>
        <v/>
      </c>
      <c r="B47" s="240" t="str">
        <f t="shared" si="0"/>
        <v/>
      </c>
      <c r="C47" s="240" t="str">
        <f t="shared" si="1"/>
        <v/>
      </c>
      <c r="D47" s="240" t="str">
        <f t="shared" si="2"/>
        <v/>
      </c>
      <c r="E47" s="261" t="str">
        <f>IF($A47="","",SUMIFS(Txn[Signed Units],Txn[Key],$A47))</f>
        <v/>
      </c>
      <c r="F47" s="283" t="str">
        <f>IF($A47="","",SUMIFS(Txn[Buy Cost],Txn[Key],$A47))</f>
        <v/>
      </c>
      <c r="G47" s="283" t="str">
        <f>IF($A47="","",SUMIFS(Txn[Sell Proceeds],Txn[Key],$A47))</f>
        <v/>
      </c>
      <c r="H47" s="284" t="str">
        <f>IF($A47="","",IFERROR(INDEX(Prices[Current Price],MATCH($A47,Prices[Key],0)),0))</f>
        <v/>
      </c>
      <c r="I47" s="285" t="str">
        <f>IF($A47="","",IFERROR(INDEX(Prices[FX to SGD],MATCH($A47,Prices[Key],0)),1))</f>
        <v/>
      </c>
      <c r="J47" s="283" t="str">
        <f t="shared" si="3"/>
        <v/>
      </c>
      <c r="K47" s="283" t="str">
        <f t="shared" si="4"/>
        <v/>
      </c>
      <c r="L47" s="283" t="str">
        <f t="shared" si="5"/>
        <v/>
      </c>
      <c r="M47" s="286" t="str">
        <f t="shared" si="6"/>
        <v/>
      </c>
      <c r="N47" s="240" t="str">
        <f>IF($A47="","",IF(ABS(E47)&gt;0.000001,COUNT($N$1:N46)+1,""))</f>
        <v/>
      </c>
      <c r="O47" s="287" t="str">
        <f>IF($A47="","",SUMIFS(Transactions!$H$2:$H$1001,Transactions!$J$2:$J$1001,$A47,Transactions!$A$2:$A$1001,2)*$I47)</f>
        <v/>
      </c>
      <c r="P47" s="287" t="str">
        <f t="shared" si="7"/>
        <v/>
      </c>
      <c r="Q47" s="288" t="str">
        <f t="shared" si="8"/>
        <v/>
      </c>
    </row>
    <row r="48" spans="1:17" ht="15" customHeight="1" x14ac:dyDescent="0.2">
      <c r="A48" s="240" t="str">
        <f>IFERROR(INDEX(Txn[Key],MATCH(0,INDEX(COUNTIF($A$1:A47,Txn[Key])+(Txn[Key]=""),0),0)),"")</f>
        <v/>
      </c>
      <c r="B48" s="240" t="str">
        <f t="shared" si="0"/>
        <v/>
      </c>
      <c r="C48" s="240" t="str">
        <f t="shared" si="1"/>
        <v/>
      </c>
      <c r="D48" s="240" t="str">
        <f t="shared" si="2"/>
        <v/>
      </c>
      <c r="E48" s="261" t="str">
        <f>IF($A48="","",SUMIFS(Txn[Signed Units],Txn[Key],$A48))</f>
        <v/>
      </c>
      <c r="F48" s="283" t="str">
        <f>IF($A48="","",SUMIFS(Txn[Buy Cost],Txn[Key],$A48))</f>
        <v/>
      </c>
      <c r="G48" s="283" t="str">
        <f>IF($A48="","",SUMIFS(Txn[Sell Proceeds],Txn[Key],$A48))</f>
        <v/>
      </c>
      <c r="H48" s="284" t="str">
        <f>IF($A48="","",IFERROR(INDEX(Prices[Current Price],MATCH($A48,Prices[Key],0)),0))</f>
        <v/>
      </c>
      <c r="I48" s="285" t="str">
        <f>IF($A48="","",IFERROR(INDEX(Prices[FX to SGD],MATCH($A48,Prices[Key],0)),1))</f>
        <v/>
      </c>
      <c r="J48" s="283" t="str">
        <f t="shared" si="3"/>
        <v/>
      </c>
      <c r="K48" s="283" t="str">
        <f t="shared" si="4"/>
        <v/>
      </c>
      <c r="L48" s="283" t="str">
        <f t="shared" si="5"/>
        <v/>
      </c>
      <c r="M48" s="286" t="str">
        <f t="shared" si="6"/>
        <v/>
      </c>
      <c r="N48" s="240" t="str">
        <f>IF($A48="","",IF(ABS(E48)&gt;0.000001,COUNT($N$1:N47)+1,""))</f>
        <v/>
      </c>
      <c r="O48" s="287" t="str">
        <f>IF($A48="","",SUMIFS(Transactions!$H$2:$H$1001,Transactions!$J$2:$J$1001,$A48,Transactions!$A$2:$A$1001,2)*$I48)</f>
        <v/>
      </c>
      <c r="P48" s="287" t="str">
        <f t="shared" si="7"/>
        <v/>
      </c>
      <c r="Q48" s="288" t="str">
        <f t="shared" si="8"/>
        <v/>
      </c>
    </row>
    <row r="49" spans="1:17" ht="15" customHeight="1" x14ac:dyDescent="0.2">
      <c r="A49" s="240" t="str">
        <f>IFERROR(INDEX(Txn[Key],MATCH(0,INDEX(COUNTIF($A$1:A48,Txn[Key])+(Txn[Key]=""),0),0)),"")</f>
        <v/>
      </c>
      <c r="B49" s="240" t="str">
        <f t="shared" si="0"/>
        <v/>
      </c>
      <c r="C49" s="240" t="str">
        <f t="shared" si="1"/>
        <v/>
      </c>
      <c r="D49" s="240" t="str">
        <f t="shared" si="2"/>
        <v/>
      </c>
      <c r="E49" s="261" t="str">
        <f>IF($A49="","",SUMIFS(Txn[Signed Units],Txn[Key],$A49))</f>
        <v/>
      </c>
      <c r="F49" s="283" t="str">
        <f>IF($A49="","",SUMIFS(Txn[Buy Cost],Txn[Key],$A49))</f>
        <v/>
      </c>
      <c r="G49" s="283" t="str">
        <f>IF($A49="","",SUMIFS(Txn[Sell Proceeds],Txn[Key],$A49))</f>
        <v/>
      </c>
      <c r="H49" s="284" t="str">
        <f>IF($A49="","",IFERROR(INDEX(Prices[Current Price],MATCH($A49,Prices[Key],0)),0))</f>
        <v/>
      </c>
      <c r="I49" s="285" t="str">
        <f>IF($A49="","",IFERROR(INDEX(Prices[FX to SGD],MATCH($A49,Prices[Key],0)),1))</f>
        <v/>
      </c>
      <c r="J49" s="283" t="str">
        <f t="shared" si="3"/>
        <v/>
      </c>
      <c r="K49" s="283" t="str">
        <f t="shared" si="4"/>
        <v/>
      </c>
      <c r="L49" s="283" t="str">
        <f t="shared" si="5"/>
        <v/>
      </c>
      <c r="M49" s="286" t="str">
        <f t="shared" si="6"/>
        <v/>
      </c>
      <c r="N49" s="240" t="str">
        <f>IF($A49="","",IF(ABS(E49)&gt;0.000001,COUNT($N$1:N48)+1,""))</f>
        <v/>
      </c>
      <c r="O49" s="287" t="str">
        <f>IF($A49="","",SUMIFS(Transactions!$H$2:$H$1001,Transactions!$J$2:$J$1001,$A49,Transactions!$A$2:$A$1001,2)*$I49)</f>
        <v/>
      </c>
      <c r="P49" s="287" t="str">
        <f t="shared" si="7"/>
        <v/>
      </c>
      <c r="Q49" s="288" t="str">
        <f t="shared" si="8"/>
        <v/>
      </c>
    </row>
    <row r="50" spans="1:17" ht="15" customHeight="1" x14ac:dyDescent="0.2">
      <c r="A50" s="240" t="str">
        <f>IFERROR(INDEX(Txn[Key],MATCH(0,INDEX(COUNTIF($A$1:A49,Txn[Key])+(Txn[Key]=""),0),0)),"")</f>
        <v/>
      </c>
      <c r="B50" s="240" t="str">
        <f t="shared" si="0"/>
        <v/>
      </c>
      <c r="C50" s="240" t="str">
        <f t="shared" si="1"/>
        <v/>
      </c>
      <c r="D50" s="240" t="str">
        <f t="shared" si="2"/>
        <v/>
      </c>
      <c r="E50" s="261" t="str">
        <f>IF($A50="","",SUMIFS(Txn[Signed Units],Txn[Key],$A50))</f>
        <v/>
      </c>
      <c r="F50" s="283" t="str">
        <f>IF($A50="","",SUMIFS(Txn[Buy Cost],Txn[Key],$A50))</f>
        <v/>
      </c>
      <c r="G50" s="283" t="str">
        <f>IF($A50="","",SUMIFS(Txn[Sell Proceeds],Txn[Key],$A50))</f>
        <v/>
      </c>
      <c r="H50" s="284" t="str">
        <f>IF($A50="","",IFERROR(INDEX(Prices[Current Price],MATCH($A50,Prices[Key],0)),0))</f>
        <v/>
      </c>
      <c r="I50" s="285" t="str">
        <f>IF($A50="","",IFERROR(INDEX(Prices[FX to SGD],MATCH($A50,Prices[Key],0)),1))</f>
        <v/>
      </c>
      <c r="J50" s="283" t="str">
        <f t="shared" si="3"/>
        <v/>
      </c>
      <c r="K50" s="283" t="str">
        <f t="shared" si="4"/>
        <v/>
      </c>
      <c r="L50" s="283" t="str">
        <f t="shared" si="5"/>
        <v/>
      </c>
      <c r="M50" s="286" t="str">
        <f t="shared" si="6"/>
        <v/>
      </c>
      <c r="N50" s="240" t="str">
        <f>IF($A50="","",IF(ABS(E50)&gt;0.000001,COUNT($N$1:N49)+1,""))</f>
        <v/>
      </c>
      <c r="O50" s="287" t="str">
        <f>IF($A50="","",SUMIFS(Transactions!$H$2:$H$1001,Transactions!$J$2:$J$1001,$A50,Transactions!$A$2:$A$1001,2)*$I50)</f>
        <v/>
      </c>
      <c r="P50" s="287" t="str">
        <f t="shared" si="7"/>
        <v/>
      </c>
      <c r="Q50" s="288" t="str">
        <f t="shared" si="8"/>
        <v/>
      </c>
    </row>
    <row r="51" spans="1:17" ht="15" customHeight="1" x14ac:dyDescent="0.2">
      <c r="A51" s="240" t="str">
        <f>IFERROR(INDEX(Txn[Key],MATCH(0,INDEX(COUNTIF($A$1:A50,Txn[Key])+(Txn[Key]=""),0),0)),"")</f>
        <v/>
      </c>
      <c r="B51" s="240" t="str">
        <f t="shared" si="0"/>
        <v/>
      </c>
      <c r="C51" s="240" t="str">
        <f t="shared" si="1"/>
        <v/>
      </c>
      <c r="D51" s="240" t="str">
        <f t="shared" si="2"/>
        <v/>
      </c>
      <c r="E51" s="261" t="str">
        <f>IF($A51="","",SUMIFS(Txn[Signed Units],Txn[Key],$A51))</f>
        <v/>
      </c>
      <c r="F51" s="283" t="str">
        <f>IF($A51="","",SUMIFS(Txn[Buy Cost],Txn[Key],$A51))</f>
        <v/>
      </c>
      <c r="G51" s="283" t="str">
        <f>IF($A51="","",SUMIFS(Txn[Sell Proceeds],Txn[Key],$A51))</f>
        <v/>
      </c>
      <c r="H51" s="284" t="str">
        <f>IF($A51="","",IFERROR(INDEX(Prices[Current Price],MATCH($A51,Prices[Key],0)),0))</f>
        <v/>
      </c>
      <c r="I51" s="285" t="str">
        <f>IF($A51="","",IFERROR(INDEX(Prices[FX to SGD],MATCH($A51,Prices[Key],0)),1))</f>
        <v/>
      </c>
      <c r="J51" s="283" t="str">
        <f t="shared" si="3"/>
        <v/>
      </c>
      <c r="K51" s="283" t="str">
        <f t="shared" si="4"/>
        <v/>
      </c>
      <c r="L51" s="283" t="str">
        <f t="shared" si="5"/>
        <v/>
      </c>
      <c r="M51" s="286" t="str">
        <f t="shared" si="6"/>
        <v/>
      </c>
      <c r="N51" s="240" t="str">
        <f>IF($A51="","",IF(ABS(E51)&gt;0.000001,COUNT($N$1:N50)+1,""))</f>
        <v/>
      </c>
      <c r="O51" s="287" t="str">
        <f>IF($A51="","",SUMIFS(Transactions!$H$2:$H$1001,Transactions!$J$2:$J$1001,$A51,Transactions!$A$2:$A$1001,2)*$I51)</f>
        <v/>
      </c>
      <c r="P51" s="287" t="str">
        <f t="shared" si="7"/>
        <v/>
      </c>
      <c r="Q51" s="288" t="str">
        <f t="shared" si="8"/>
        <v/>
      </c>
    </row>
    <row r="52" spans="1:17" ht="15" customHeight="1" x14ac:dyDescent="0.2">
      <c r="A52" s="240" t="str">
        <f>IFERROR(INDEX(Txn[Key],MATCH(0,INDEX(COUNTIF($A$1:A51,Txn[Key])+(Txn[Key]=""),0),0)),"")</f>
        <v/>
      </c>
      <c r="B52" s="240" t="str">
        <f t="shared" si="0"/>
        <v/>
      </c>
      <c r="C52" s="240" t="str">
        <f t="shared" si="1"/>
        <v/>
      </c>
      <c r="D52" s="240" t="str">
        <f t="shared" si="2"/>
        <v/>
      </c>
      <c r="E52" s="261" t="str">
        <f>IF($A52="","",SUMIFS(Txn[Signed Units],Txn[Key],$A52))</f>
        <v/>
      </c>
      <c r="F52" s="283" t="str">
        <f>IF($A52="","",SUMIFS(Txn[Buy Cost],Txn[Key],$A52))</f>
        <v/>
      </c>
      <c r="G52" s="283" t="str">
        <f>IF($A52="","",SUMIFS(Txn[Sell Proceeds],Txn[Key],$A52))</f>
        <v/>
      </c>
      <c r="H52" s="284" t="str">
        <f>IF($A52="","",IFERROR(INDEX(Prices[Current Price],MATCH($A52,Prices[Key],0)),0))</f>
        <v/>
      </c>
      <c r="I52" s="285" t="str">
        <f>IF($A52="","",IFERROR(INDEX(Prices[FX to SGD],MATCH($A52,Prices[Key],0)),1))</f>
        <v/>
      </c>
      <c r="J52" s="283" t="str">
        <f t="shared" si="3"/>
        <v/>
      </c>
      <c r="K52" s="283" t="str">
        <f t="shared" si="4"/>
        <v/>
      </c>
      <c r="L52" s="283" t="str">
        <f t="shared" si="5"/>
        <v/>
      </c>
      <c r="M52" s="286" t="str">
        <f t="shared" si="6"/>
        <v/>
      </c>
      <c r="N52" s="240" t="str">
        <f>IF($A52="","",IF(ABS(E52)&gt;0.000001,COUNT($N$1:N51)+1,""))</f>
        <v/>
      </c>
      <c r="O52" s="287" t="str">
        <f>IF($A52="","",SUMIFS(Transactions!$H$2:$H$1001,Transactions!$J$2:$J$1001,$A52,Transactions!$A$2:$A$1001,2)*$I52)</f>
        <v/>
      </c>
      <c r="P52" s="287" t="str">
        <f t="shared" si="7"/>
        <v/>
      </c>
      <c r="Q52" s="288" t="str">
        <f t="shared" si="8"/>
        <v/>
      </c>
    </row>
    <row r="53" spans="1:17" ht="15" customHeight="1" x14ac:dyDescent="0.2">
      <c r="A53" s="240" t="str">
        <f>IFERROR(INDEX(Txn[Key],MATCH(0,INDEX(COUNTIF($A$1:A52,Txn[Key])+(Txn[Key]=""),0),0)),"")</f>
        <v/>
      </c>
      <c r="B53" s="240" t="str">
        <f t="shared" si="0"/>
        <v/>
      </c>
      <c r="C53" s="240" t="str">
        <f t="shared" si="1"/>
        <v/>
      </c>
      <c r="D53" s="240" t="str">
        <f t="shared" si="2"/>
        <v/>
      </c>
      <c r="E53" s="261" t="str">
        <f>IF($A53="","",SUMIFS(Txn[Signed Units],Txn[Key],$A53))</f>
        <v/>
      </c>
      <c r="F53" s="283" t="str">
        <f>IF($A53="","",SUMIFS(Txn[Buy Cost],Txn[Key],$A53))</f>
        <v/>
      </c>
      <c r="G53" s="283" t="str">
        <f>IF($A53="","",SUMIFS(Txn[Sell Proceeds],Txn[Key],$A53))</f>
        <v/>
      </c>
      <c r="H53" s="284" t="str">
        <f>IF($A53="","",IFERROR(INDEX(Prices[Current Price],MATCH($A53,Prices[Key],0)),0))</f>
        <v/>
      </c>
      <c r="I53" s="285" t="str">
        <f>IF($A53="","",IFERROR(INDEX(Prices[FX to SGD],MATCH($A53,Prices[Key],0)),1))</f>
        <v/>
      </c>
      <c r="J53" s="283" t="str">
        <f t="shared" si="3"/>
        <v/>
      </c>
      <c r="K53" s="283" t="str">
        <f t="shared" si="4"/>
        <v/>
      </c>
      <c r="L53" s="283" t="str">
        <f t="shared" si="5"/>
        <v/>
      </c>
      <c r="M53" s="286" t="str">
        <f t="shared" si="6"/>
        <v/>
      </c>
      <c r="N53" s="240" t="str">
        <f>IF($A53="","",IF(ABS(E53)&gt;0.000001,COUNT($N$1:N52)+1,""))</f>
        <v/>
      </c>
      <c r="O53" s="287" t="str">
        <f>IF($A53="","",SUMIFS(Transactions!$H$2:$H$1001,Transactions!$J$2:$J$1001,$A53,Transactions!$A$2:$A$1001,2)*$I53)</f>
        <v/>
      </c>
      <c r="P53" s="287" t="str">
        <f t="shared" si="7"/>
        <v/>
      </c>
      <c r="Q53" s="288" t="str">
        <f t="shared" si="8"/>
        <v/>
      </c>
    </row>
    <row r="54" spans="1:17" ht="15" customHeight="1" x14ac:dyDescent="0.2">
      <c r="A54" s="240" t="str">
        <f>IFERROR(INDEX(Txn[Key],MATCH(0,INDEX(COUNTIF($A$1:A53,Txn[Key])+(Txn[Key]=""),0),0)),"")</f>
        <v/>
      </c>
      <c r="B54" s="240" t="str">
        <f t="shared" si="0"/>
        <v/>
      </c>
      <c r="C54" s="240" t="str">
        <f t="shared" si="1"/>
        <v/>
      </c>
      <c r="D54" s="240" t="str">
        <f t="shared" si="2"/>
        <v/>
      </c>
      <c r="E54" s="261" t="str">
        <f>IF($A54="","",SUMIFS(Txn[Signed Units],Txn[Key],$A54))</f>
        <v/>
      </c>
      <c r="F54" s="283" t="str">
        <f>IF($A54="","",SUMIFS(Txn[Buy Cost],Txn[Key],$A54))</f>
        <v/>
      </c>
      <c r="G54" s="283" t="str">
        <f>IF($A54="","",SUMIFS(Txn[Sell Proceeds],Txn[Key],$A54))</f>
        <v/>
      </c>
      <c r="H54" s="284" t="str">
        <f>IF($A54="","",IFERROR(INDEX(Prices[Current Price],MATCH($A54,Prices[Key],0)),0))</f>
        <v/>
      </c>
      <c r="I54" s="285" t="str">
        <f>IF($A54="","",IFERROR(INDEX(Prices[FX to SGD],MATCH($A54,Prices[Key],0)),1))</f>
        <v/>
      </c>
      <c r="J54" s="283" t="str">
        <f t="shared" si="3"/>
        <v/>
      </c>
      <c r="K54" s="283" t="str">
        <f t="shared" si="4"/>
        <v/>
      </c>
      <c r="L54" s="283" t="str">
        <f t="shared" si="5"/>
        <v/>
      </c>
      <c r="M54" s="286" t="str">
        <f t="shared" si="6"/>
        <v/>
      </c>
      <c r="N54" s="240" t="str">
        <f>IF($A54="","",IF(ABS(E54)&gt;0.000001,COUNT($N$1:N53)+1,""))</f>
        <v/>
      </c>
      <c r="O54" s="287" t="str">
        <f>IF($A54="","",SUMIFS(Transactions!$H$2:$H$1001,Transactions!$J$2:$J$1001,$A54,Transactions!$A$2:$A$1001,2)*$I54)</f>
        <v/>
      </c>
      <c r="P54" s="287" t="str">
        <f t="shared" si="7"/>
        <v/>
      </c>
      <c r="Q54" s="288" t="str">
        <f t="shared" si="8"/>
        <v/>
      </c>
    </row>
    <row r="55" spans="1:17" ht="15" customHeight="1" x14ac:dyDescent="0.2">
      <c r="A55" s="240" t="str">
        <f>IFERROR(INDEX(Txn[Key],MATCH(0,INDEX(COUNTIF($A$1:A54,Txn[Key])+(Txn[Key]=""),0),0)),"")</f>
        <v/>
      </c>
      <c r="B55" s="240" t="str">
        <f t="shared" si="0"/>
        <v/>
      </c>
      <c r="C55" s="240" t="str">
        <f t="shared" si="1"/>
        <v/>
      </c>
      <c r="D55" s="240" t="str">
        <f t="shared" si="2"/>
        <v/>
      </c>
      <c r="E55" s="261" t="str">
        <f>IF($A55="","",SUMIFS(Txn[Signed Units],Txn[Key],$A55))</f>
        <v/>
      </c>
      <c r="F55" s="283" t="str">
        <f>IF($A55="","",SUMIFS(Txn[Buy Cost],Txn[Key],$A55))</f>
        <v/>
      </c>
      <c r="G55" s="283" t="str">
        <f>IF($A55="","",SUMIFS(Txn[Sell Proceeds],Txn[Key],$A55))</f>
        <v/>
      </c>
      <c r="H55" s="284" t="str">
        <f>IF($A55="","",IFERROR(INDEX(Prices[Current Price],MATCH($A55,Prices[Key],0)),0))</f>
        <v/>
      </c>
      <c r="I55" s="285" t="str">
        <f>IF($A55="","",IFERROR(INDEX(Prices[FX to SGD],MATCH($A55,Prices[Key],0)),1))</f>
        <v/>
      </c>
      <c r="J55" s="283" t="str">
        <f t="shared" si="3"/>
        <v/>
      </c>
      <c r="K55" s="283" t="str">
        <f t="shared" si="4"/>
        <v/>
      </c>
      <c r="L55" s="283" t="str">
        <f t="shared" si="5"/>
        <v/>
      </c>
      <c r="M55" s="286" t="str">
        <f t="shared" si="6"/>
        <v/>
      </c>
      <c r="N55" s="240" t="str">
        <f>IF($A55="","",IF(ABS(E55)&gt;0.000001,COUNT($N$1:N54)+1,""))</f>
        <v/>
      </c>
      <c r="O55" s="287" t="str">
        <f>IF($A55="","",SUMIFS(Transactions!$H$2:$H$1001,Transactions!$J$2:$J$1001,$A55,Transactions!$A$2:$A$1001,2)*$I55)</f>
        <v/>
      </c>
      <c r="P55" s="287" t="str">
        <f t="shared" si="7"/>
        <v/>
      </c>
      <c r="Q55" s="288" t="str">
        <f t="shared" si="8"/>
        <v/>
      </c>
    </row>
    <row r="56" spans="1:17" ht="15" customHeight="1" x14ac:dyDescent="0.2">
      <c r="A56" s="240" t="str">
        <f>IFERROR(INDEX(Txn[Key],MATCH(0,INDEX(COUNTIF($A$1:A55,Txn[Key])+(Txn[Key]=""),0),0)),"")</f>
        <v/>
      </c>
      <c r="B56" s="240" t="str">
        <f t="shared" si="0"/>
        <v/>
      </c>
      <c r="C56" s="240" t="str">
        <f t="shared" si="1"/>
        <v/>
      </c>
      <c r="D56" s="240" t="str">
        <f t="shared" si="2"/>
        <v/>
      </c>
      <c r="E56" s="261" t="str">
        <f>IF($A56="","",SUMIFS(Txn[Signed Units],Txn[Key],$A56))</f>
        <v/>
      </c>
      <c r="F56" s="283" t="str">
        <f>IF($A56="","",SUMIFS(Txn[Buy Cost],Txn[Key],$A56))</f>
        <v/>
      </c>
      <c r="G56" s="283" t="str">
        <f>IF($A56="","",SUMIFS(Txn[Sell Proceeds],Txn[Key],$A56))</f>
        <v/>
      </c>
      <c r="H56" s="284" t="str">
        <f>IF($A56="","",IFERROR(INDEX(Prices[Current Price],MATCH($A56,Prices[Key],0)),0))</f>
        <v/>
      </c>
      <c r="I56" s="285" t="str">
        <f>IF($A56="","",IFERROR(INDEX(Prices[FX to SGD],MATCH($A56,Prices[Key],0)),1))</f>
        <v/>
      </c>
      <c r="J56" s="283" t="str">
        <f t="shared" si="3"/>
        <v/>
      </c>
      <c r="K56" s="283" t="str">
        <f t="shared" si="4"/>
        <v/>
      </c>
      <c r="L56" s="283" t="str">
        <f t="shared" si="5"/>
        <v/>
      </c>
      <c r="M56" s="286" t="str">
        <f t="shared" si="6"/>
        <v/>
      </c>
      <c r="N56" s="240" t="str">
        <f>IF($A56="","",IF(ABS(E56)&gt;0.000001,COUNT($N$1:N55)+1,""))</f>
        <v/>
      </c>
      <c r="O56" s="287" t="str">
        <f>IF($A56="","",SUMIFS(Transactions!$H$2:$H$1001,Transactions!$J$2:$J$1001,$A56,Transactions!$A$2:$A$1001,2)*$I56)</f>
        <v/>
      </c>
      <c r="P56" s="287" t="str">
        <f t="shared" si="7"/>
        <v/>
      </c>
      <c r="Q56" s="288" t="str">
        <f t="shared" si="8"/>
        <v/>
      </c>
    </row>
    <row r="57" spans="1:17" ht="15" customHeight="1" x14ac:dyDescent="0.2">
      <c r="A57" s="240" t="str">
        <f>IFERROR(INDEX(Txn[Key],MATCH(0,INDEX(COUNTIF($A$1:A56,Txn[Key])+(Txn[Key]=""),0),0)),"")</f>
        <v/>
      </c>
      <c r="B57" s="240" t="str">
        <f t="shared" si="0"/>
        <v/>
      </c>
      <c r="C57" s="240" t="str">
        <f t="shared" si="1"/>
        <v/>
      </c>
      <c r="D57" s="240" t="str">
        <f t="shared" si="2"/>
        <v/>
      </c>
      <c r="E57" s="261" t="str">
        <f>IF($A57="","",SUMIFS(Txn[Signed Units],Txn[Key],$A57))</f>
        <v/>
      </c>
      <c r="F57" s="283" t="str">
        <f>IF($A57="","",SUMIFS(Txn[Buy Cost],Txn[Key],$A57))</f>
        <v/>
      </c>
      <c r="G57" s="283" t="str">
        <f>IF($A57="","",SUMIFS(Txn[Sell Proceeds],Txn[Key],$A57))</f>
        <v/>
      </c>
      <c r="H57" s="284" t="str">
        <f>IF($A57="","",IFERROR(INDEX(Prices[Current Price],MATCH($A57,Prices[Key],0)),0))</f>
        <v/>
      </c>
      <c r="I57" s="285" t="str">
        <f>IF($A57="","",IFERROR(INDEX(Prices[FX to SGD],MATCH($A57,Prices[Key],0)),1))</f>
        <v/>
      </c>
      <c r="J57" s="283" t="str">
        <f t="shared" si="3"/>
        <v/>
      </c>
      <c r="K57" s="283" t="str">
        <f t="shared" si="4"/>
        <v/>
      </c>
      <c r="L57" s="283" t="str">
        <f t="shared" si="5"/>
        <v/>
      </c>
      <c r="M57" s="286" t="str">
        <f t="shared" si="6"/>
        <v/>
      </c>
      <c r="N57" s="240" t="str">
        <f>IF($A57="","",IF(ABS(E57)&gt;0.000001,COUNT($N$1:N56)+1,""))</f>
        <v/>
      </c>
      <c r="O57" s="287" t="str">
        <f>IF($A57="","",SUMIFS(Transactions!$H$2:$H$1001,Transactions!$J$2:$J$1001,$A57,Transactions!$A$2:$A$1001,2)*$I57)</f>
        <v/>
      </c>
      <c r="P57" s="287" t="str">
        <f t="shared" si="7"/>
        <v/>
      </c>
      <c r="Q57" s="288" t="str">
        <f t="shared" si="8"/>
        <v/>
      </c>
    </row>
    <row r="58" spans="1:17" ht="15" customHeight="1" x14ac:dyDescent="0.2">
      <c r="A58" s="240" t="str">
        <f>IFERROR(INDEX(Txn[Key],MATCH(0,INDEX(COUNTIF($A$1:A57,Txn[Key])+(Txn[Key]=""),0),0)),"")</f>
        <v/>
      </c>
      <c r="B58" s="240" t="str">
        <f t="shared" si="0"/>
        <v/>
      </c>
      <c r="C58" s="240" t="str">
        <f t="shared" si="1"/>
        <v/>
      </c>
      <c r="D58" s="240" t="str">
        <f t="shared" si="2"/>
        <v/>
      </c>
      <c r="E58" s="261" t="str">
        <f>IF($A58="","",SUMIFS(Txn[Signed Units],Txn[Key],$A58))</f>
        <v/>
      </c>
      <c r="F58" s="283" t="str">
        <f>IF($A58="","",SUMIFS(Txn[Buy Cost],Txn[Key],$A58))</f>
        <v/>
      </c>
      <c r="G58" s="283" t="str">
        <f>IF($A58="","",SUMIFS(Txn[Sell Proceeds],Txn[Key],$A58))</f>
        <v/>
      </c>
      <c r="H58" s="284" t="str">
        <f>IF($A58="","",IFERROR(INDEX(Prices[Current Price],MATCH($A58,Prices[Key],0)),0))</f>
        <v/>
      </c>
      <c r="I58" s="285" t="str">
        <f>IF($A58="","",IFERROR(INDEX(Prices[FX to SGD],MATCH($A58,Prices[Key],0)),1))</f>
        <v/>
      </c>
      <c r="J58" s="283" t="str">
        <f t="shared" si="3"/>
        <v/>
      </c>
      <c r="K58" s="283" t="str">
        <f t="shared" si="4"/>
        <v/>
      </c>
      <c r="L58" s="283" t="str">
        <f t="shared" si="5"/>
        <v/>
      </c>
      <c r="M58" s="286" t="str">
        <f t="shared" si="6"/>
        <v/>
      </c>
      <c r="N58" s="240" t="str">
        <f>IF($A58="","",IF(ABS(E58)&gt;0.000001,COUNT($N$1:N57)+1,""))</f>
        <v/>
      </c>
      <c r="O58" s="287" t="str">
        <f>IF($A58="","",SUMIFS(Transactions!$H$2:$H$1001,Transactions!$J$2:$J$1001,$A58,Transactions!$A$2:$A$1001,2)*$I58)</f>
        <v/>
      </c>
      <c r="P58" s="287" t="str">
        <f t="shared" si="7"/>
        <v/>
      </c>
      <c r="Q58" s="288" t="str">
        <f t="shared" si="8"/>
        <v/>
      </c>
    </row>
    <row r="59" spans="1:17" ht="15" customHeight="1" x14ac:dyDescent="0.2">
      <c r="A59" s="240" t="str">
        <f>IFERROR(INDEX(Txn[Key],MATCH(0,INDEX(COUNTIF($A$1:A58,Txn[Key])+(Txn[Key]=""),0),0)),"")</f>
        <v/>
      </c>
      <c r="B59" s="240" t="str">
        <f t="shared" si="0"/>
        <v/>
      </c>
      <c r="C59" s="240" t="str">
        <f t="shared" si="1"/>
        <v/>
      </c>
      <c r="D59" s="240" t="str">
        <f t="shared" si="2"/>
        <v/>
      </c>
      <c r="E59" s="261" t="str">
        <f>IF($A59="","",SUMIFS(Txn[Signed Units],Txn[Key],$A59))</f>
        <v/>
      </c>
      <c r="F59" s="283" t="str">
        <f>IF($A59="","",SUMIFS(Txn[Buy Cost],Txn[Key],$A59))</f>
        <v/>
      </c>
      <c r="G59" s="283" t="str">
        <f>IF($A59="","",SUMIFS(Txn[Sell Proceeds],Txn[Key],$A59))</f>
        <v/>
      </c>
      <c r="H59" s="284" t="str">
        <f>IF($A59="","",IFERROR(INDEX(Prices[Current Price],MATCH($A59,Prices[Key],0)),0))</f>
        <v/>
      </c>
      <c r="I59" s="285" t="str">
        <f>IF($A59="","",IFERROR(INDEX(Prices[FX to SGD],MATCH($A59,Prices[Key],0)),1))</f>
        <v/>
      </c>
      <c r="J59" s="283" t="str">
        <f t="shared" si="3"/>
        <v/>
      </c>
      <c r="K59" s="283" t="str">
        <f t="shared" si="4"/>
        <v/>
      </c>
      <c r="L59" s="283" t="str">
        <f t="shared" si="5"/>
        <v/>
      </c>
      <c r="M59" s="286" t="str">
        <f t="shared" si="6"/>
        <v/>
      </c>
      <c r="N59" s="240" t="str">
        <f>IF($A59="","",IF(ABS(E59)&gt;0.000001,COUNT($N$1:N58)+1,""))</f>
        <v/>
      </c>
      <c r="O59" s="287" t="str">
        <f>IF($A59="","",SUMIFS(Transactions!$H$2:$H$1001,Transactions!$J$2:$J$1001,$A59,Transactions!$A$2:$A$1001,2)*$I59)</f>
        <v/>
      </c>
      <c r="P59" s="287" t="str">
        <f t="shared" si="7"/>
        <v/>
      </c>
      <c r="Q59" s="288" t="str">
        <f t="shared" si="8"/>
        <v/>
      </c>
    </row>
    <row r="60" spans="1:17" ht="15" customHeight="1" x14ac:dyDescent="0.2">
      <c r="A60" s="240" t="str">
        <f>IFERROR(INDEX(Txn[Key],MATCH(0,INDEX(COUNTIF($A$1:A59,Txn[Key])+(Txn[Key]=""),0),0)),"")</f>
        <v/>
      </c>
      <c r="B60" s="240" t="str">
        <f t="shared" si="0"/>
        <v/>
      </c>
      <c r="C60" s="240" t="str">
        <f t="shared" si="1"/>
        <v/>
      </c>
      <c r="D60" s="240" t="str">
        <f t="shared" si="2"/>
        <v/>
      </c>
      <c r="E60" s="261" t="str">
        <f>IF($A60="","",SUMIFS(Txn[Signed Units],Txn[Key],$A60))</f>
        <v/>
      </c>
      <c r="F60" s="283" t="str">
        <f>IF($A60="","",SUMIFS(Txn[Buy Cost],Txn[Key],$A60))</f>
        <v/>
      </c>
      <c r="G60" s="283" t="str">
        <f>IF($A60="","",SUMIFS(Txn[Sell Proceeds],Txn[Key],$A60))</f>
        <v/>
      </c>
      <c r="H60" s="284" t="str">
        <f>IF($A60="","",IFERROR(INDEX(Prices[Current Price],MATCH($A60,Prices[Key],0)),0))</f>
        <v/>
      </c>
      <c r="I60" s="285" t="str">
        <f>IF($A60="","",IFERROR(INDEX(Prices[FX to SGD],MATCH($A60,Prices[Key],0)),1))</f>
        <v/>
      </c>
      <c r="J60" s="283" t="str">
        <f t="shared" si="3"/>
        <v/>
      </c>
      <c r="K60" s="283" t="str">
        <f t="shared" si="4"/>
        <v/>
      </c>
      <c r="L60" s="283" t="str">
        <f t="shared" si="5"/>
        <v/>
      </c>
      <c r="M60" s="286" t="str">
        <f t="shared" si="6"/>
        <v/>
      </c>
      <c r="N60" s="240" t="str">
        <f>IF($A60="","",IF(ABS(E60)&gt;0.000001,COUNT($N$1:N59)+1,""))</f>
        <v/>
      </c>
      <c r="O60" s="287" t="str">
        <f>IF($A60="","",SUMIFS(Transactions!$H$2:$H$1001,Transactions!$J$2:$J$1001,$A60,Transactions!$A$2:$A$1001,2)*$I60)</f>
        <v/>
      </c>
      <c r="P60" s="287" t="str">
        <f t="shared" si="7"/>
        <v/>
      </c>
      <c r="Q60" s="288" t="str">
        <f t="shared" si="8"/>
        <v/>
      </c>
    </row>
    <row r="61" spans="1:17" ht="15" customHeight="1" x14ac:dyDescent="0.2">
      <c r="A61" s="240" t="str">
        <f>IFERROR(INDEX(Txn[Key],MATCH(0,INDEX(COUNTIF($A$1:A60,Txn[Key])+(Txn[Key]=""),0),0)),"")</f>
        <v/>
      </c>
      <c r="B61" s="240" t="str">
        <f t="shared" si="0"/>
        <v/>
      </c>
      <c r="C61" s="240" t="str">
        <f t="shared" si="1"/>
        <v/>
      </c>
      <c r="D61" s="240" t="str">
        <f t="shared" si="2"/>
        <v/>
      </c>
      <c r="E61" s="261" t="str">
        <f>IF($A61="","",SUMIFS(Txn[Signed Units],Txn[Key],$A61))</f>
        <v/>
      </c>
      <c r="F61" s="283" t="str">
        <f>IF($A61="","",SUMIFS(Txn[Buy Cost],Txn[Key],$A61))</f>
        <v/>
      </c>
      <c r="G61" s="283" t="str">
        <f>IF($A61="","",SUMIFS(Txn[Sell Proceeds],Txn[Key],$A61))</f>
        <v/>
      </c>
      <c r="H61" s="284" t="str">
        <f>IF($A61="","",IFERROR(INDEX(Prices[Current Price],MATCH($A61,Prices[Key],0)),0))</f>
        <v/>
      </c>
      <c r="I61" s="285" t="str">
        <f>IF($A61="","",IFERROR(INDEX(Prices[FX to SGD],MATCH($A61,Prices[Key],0)),1))</f>
        <v/>
      </c>
      <c r="J61" s="283" t="str">
        <f t="shared" si="3"/>
        <v/>
      </c>
      <c r="K61" s="283" t="str">
        <f t="shared" si="4"/>
        <v/>
      </c>
      <c r="L61" s="283" t="str">
        <f t="shared" si="5"/>
        <v/>
      </c>
      <c r="M61" s="286" t="str">
        <f t="shared" si="6"/>
        <v/>
      </c>
      <c r="N61" s="240" t="str">
        <f>IF($A61="","",IF(ABS(E61)&gt;0.000001,COUNT($N$1:N60)+1,""))</f>
        <v/>
      </c>
      <c r="O61" s="287" t="str">
        <f>IF($A61="","",SUMIFS(Transactions!$H$2:$H$1001,Transactions!$J$2:$J$1001,$A61,Transactions!$A$2:$A$1001,2)*$I61)</f>
        <v/>
      </c>
      <c r="P61" s="287" t="str">
        <f t="shared" si="7"/>
        <v/>
      </c>
      <c r="Q61" s="288" t="str">
        <f t="shared" si="8"/>
        <v/>
      </c>
    </row>
    <row r="62" spans="1:17" ht="15" customHeight="1" x14ac:dyDescent="0.2">
      <c r="A62" s="240" t="str">
        <f>IFERROR(INDEX(Txn[Key],MATCH(0,INDEX(COUNTIF($A$1:A61,Txn[Key])+(Txn[Key]=""),0),0)),"")</f>
        <v/>
      </c>
      <c r="B62" s="240" t="str">
        <f t="shared" si="0"/>
        <v/>
      </c>
      <c r="C62" s="240" t="str">
        <f t="shared" si="1"/>
        <v/>
      </c>
      <c r="D62" s="240" t="str">
        <f t="shared" si="2"/>
        <v/>
      </c>
      <c r="E62" s="261" t="str">
        <f>IF($A62="","",SUMIFS(Txn[Signed Units],Txn[Key],$A62))</f>
        <v/>
      </c>
      <c r="F62" s="283" t="str">
        <f>IF($A62="","",SUMIFS(Txn[Buy Cost],Txn[Key],$A62))</f>
        <v/>
      </c>
      <c r="G62" s="283" t="str">
        <f>IF($A62="","",SUMIFS(Txn[Sell Proceeds],Txn[Key],$A62))</f>
        <v/>
      </c>
      <c r="H62" s="284" t="str">
        <f>IF($A62="","",IFERROR(INDEX(Prices[Current Price],MATCH($A62,Prices[Key],0)),0))</f>
        <v/>
      </c>
      <c r="I62" s="285" t="str">
        <f>IF($A62="","",IFERROR(INDEX(Prices[FX to SGD],MATCH($A62,Prices[Key],0)),1))</f>
        <v/>
      </c>
      <c r="J62" s="283" t="str">
        <f t="shared" si="3"/>
        <v/>
      </c>
      <c r="K62" s="283" t="str">
        <f t="shared" si="4"/>
        <v/>
      </c>
      <c r="L62" s="283" t="str">
        <f t="shared" si="5"/>
        <v/>
      </c>
      <c r="M62" s="286" t="str">
        <f t="shared" si="6"/>
        <v/>
      </c>
      <c r="N62" s="240" t="str">
        <f>IF($A62="","",IF(ABS(E62)&gt;0.000001,COUNT($N$1:N61)+1,""))</f>
        <v/>
      </c>
      <c r="O62" s="287" t="str">
        <f>IF($A62="","",SUMIFS(Transactions!$H$2:$H$1001,Transactions!$J$2:$J$1001,$A62,Transactions!$A$2:$A$1001,2)*$I62)</f>
        <v/>
      </c>
      <c r="P62" s="287" t="str">
        <f t="shared" si="7"/>
        <v/>
      </c>
      <c r="Q62" s="288" t="str">
        <f t="shared" si="8"/>
        <v/>
      </c>
    </row>
    <row r="63" spans="1:17" ht="15" customHeight="1" x14ac:dyDescent="0.2">
      <c r="A63" s="240" t="str">
        <f>IFERROR(INDEX(Txn[Key],MATCH(0,INDEX(COUNTIF($A$1:A62,Txn[Key])+(Txn[Key]=""),0),0)),"")</f>
        <v/>
      </c>
      <c r="B63" s="240" t="str">
        <f t="shared" si="0"/>
        <v/>
      </c>
      <c r="C63" s="240" t="str">
        <f t="shared" si="1"/>
        <v/>
      </c>
      <c r="D63" s="240" t="str">
        <f t="shared" si="2"/>
        <v/>
      </c>
      <c r="E63" s="261" t="str">
        <f>IF($A63="","",SUMIFS(Txn[Signed Units],Txn[Key],$A63))</f>
        <v/>
      </c>
      <c r="F63" s="283" t="str">
        <f>IF($A63="","",SUMIFS(Txn[Buy Cost],Txn[Key],$A63))</f>
        <v/>
      </c>
      <c r="G63" s="283" t="str">
        <f>IF($A63="","",SUMIFS(Txn[Sell Proceeds],Txn[Key],$A63))</f>
        <v/>
      </c>
      <c r="H63" s="284" t="str">
        <f>IF($A63="","",IFERROR(INDEX(Prices[Current Price],MATCH($A63,Prices[Key],0)),0))</f>
        <v/>
      </c>
      <c r="I63" s="285" t="str">
        <f>IF($A63="","",IFERROR(INDEX(Prices[FX to SGD],MATCH($A63,Prices[Key],0)),1))</f>
        <v/>
      </c>
      <c r="J63" s="283" t="str">
        <f t="shared" si="3"/>
        <v/>
      </c>
      <c r="K63" s="283" t="str">
        <f t="shared" si="4"/>
        <v/>
      </c>
      <c r="L63" s="283" t="str">
        <f t="shared" si="5"/>
        <v/>
      </c>
      <c r="M63" s="286" t="str">
        <f t="shared" si="6"/>
        <v/>
      </c>
      <c r="N63" s="240" t="str">
        <f>IF($A63="","",IF(ABS(E63)&gt;0.000001,COUNT($N$1:N62)+1,""))</f>
        <v/>
      </c>
      <c r="O63" s="287" t="str">
        <f>IF($A63="","",SUMIFS(Transactions!$H$2:$H$1001,Transactions!$J$2:$J$1001,$A63,Transactions!$A$2:$A$1001,2)*$I63)</f>
        <v/>
      </c>
      <c r="P63" s="287" t="str">
        <f t="shared" si="7"/>
        <v/>
      </c>
      <c r="Q63" s="288" t="str">
        <f t="shared" si="8"/>
        <v/>
      </c>
    </row>
    <row r="64" spans="1:17" ht="15" customHeight="1" x14ac:dyDescent="0.2">
      <c r="A64" s="240" t="str">
        <f>IFERROR(INDEX(Txn[Key],MATCH(0,INDEX(COUNTIF($A$1:A63,Txn[Key])+(Txn[Key]=""),0),0)),"")</f>
        <v/>
      </c>
      <c r="B64" s="240" t="str">
        <f t="shared" si="0"/>
        <v/>
      </c>
      <c r="C64" s="240" t="str">
        <f t="shared" si="1"/>
        <v/>
      </c>
      <c r="D64" s="240" t="str">
        <f t="shared" si="2"/>
        <v/>
      </c>
      <c r="E64" s="261" t="str">
        <f>IF($A64="","",SUMIFS(Txn[Signed Units],Txn[Key],$A64))</f>
        <v/>
      </c>
      <c r="F64" s="283" t="str">
        <f>IF($A64="","",SUMIFS(Txn[Buy Cost],Txn[Key],$A64))</f>
        <v/>
      </c>
      <c r="G64" s="283" t="str">
        <f>IF($A64="","",SUMIFS(Txn[Sell Proceeds],Txn[Key],$A64))</f>
        <v/>
      </c>
      <c r="H64" s="284" t="str">
        <f>IF($A64="","",IFERROR(INDEX(Prices[Current Price],MATCH($A64,Prices[Key],0)),0))</f>
        <v/>
      </c>
      <c r="I64" s="285" t="str">
        <f>IF($A64="","",IFERROR(INDEX(Prices[FX to SGD],MATCH($A64,Prices[Key],0)),1))</f>
        <v/>
      </c>
      <c r="J64" s="283" t="str">
        <f t="shared" si="3"/>
        <v/>
      </c>
      <c r="K64" s="283" t="str">
        <f t="shared" si="4"/>
        <v/>
      </c>
      <c r="L64" s="283" t="str">
        <f t="shared" si="5"/>
        <v/>
      </c>
      <c r="M64" s="286" t="str">
        <f t="shared" si="6"/>
        <v/>
      </c>
      <c r="N64" s="240" t="str">
        <f>IF($A64="","",IF(ABS(E64)&gt;0.000001,COUNT($N$1:N63)+1,""))</f>
        <v/>
      </c>
      <c r="O64" s="287" t="str">
        <f>IF($A64="","",SUMIFS(Transactions!$H$2:$H$1001,Transactions!$J$2:$J$1001,$A64,Transactions!$A$2:$A$1001,2)*$I64)</f>
        <v/>
      </c>
      <c r="P64" s="287" t="str">
        <f t="shared" si="7"/>
        <v/>
      </c>
      <c r="Q64" s="288" t="str">
        <f t="shared" si="8"/>
        <v/>
      </c>
    </row>
    <row r="65" spans="1:17" ht="15" customHeight="1" x14ac:dyDescent="0.2">
      <c r="A65" s="240" t="str">
        <f>IFERROR(INDEX(Txn[Key],MATCH(0,INDEX(COUNTIF($A$1:A64,Txn[Key])+(Txn[Key]=""),0),0)),"")</f>
        <v/>
      </c>
      <c r="B65" s="240" t="str">
        <f t="shared" si="0"/>
        <v/>
      </c>
      <c r="C65" s="240" t="str">
        <f t="shared" si="1"/>
        <v/>
      </c>
      <c r="D65" s="240" t="str">
        <f t="shared" si="2"/>
        <v/>
      </c>
      <c r="E65" s="261" t="str">
        <f>IF($A65="","",SUMIFS(Txn[Signed Units],Txn[Key],$A65))</f>
        <v/>
      </c>
      <c r="F65" s="283" t="str">
        <f>IF($A65="","",SUMIFS(Txn[Buy Cost],Txn[Key],$A65))</f>
        <v/>
      </c>
      <c r="G65" s="283" t="str">
        <f>IF($A65="","",SUMIFS(Txn[Sell Proceeds],Txn[Key],$A65))</f>
        <v/>
      </c>
      <c r="H65" s="284" t="str">
        <f>IF($A65="","",IFERROR(INDEX(Prices[Current Price],MATCH($A65,Prices[Key],0)),0))</f>
        <v/>
      </c>
      <c r="I65" s="285" t="str">
        <f>IF($A65="","",IFERROR(INDEX(Prices[FX to SGD],MATCH($A65,Prices[Key],0)),1))</f>
        <v/>
      </c>
      <c r="J65" s="283" t="str">
        <f t="shared" si="3"/>
        <v/>
      </c>
      <c r="K65" s="283" t="str">
        <f t="shared" si="4"/>
        <v/>
      </c>
      <c r="L65" s="283" t="str">
        <f t="shared" si="5"/>
        <v/>
      </c>
      <c r="M65" s="286" t="str">
        <f t="shared" si="6"/>
        <v/>
      </c>
      <c r="N65" s="240" t="str">
        <f>IF($A65="","",IF(ABS(E65)&gt;0.000001,COUNT($N$1:N64)+1,""))</f>
        <v/>
      </c>
      <c r="O65" s="287" t="str">
        <f>IF($A65="","",SUMIFS(Transactions!$H$2:$H$1001,Transactions!$J$2:$J$1001,$A65,Transactions!$A$2:$A$1001,2)*$I65)</f>
        <v/>
      </c>
      <c r="P65" s="287" t="str">
        <f t="shared" si="7"/>
        <v/>
      </c>
      <c r="Q65" s="288" t="str">
        <f t="shared" si="8"/>
        <v/>
      </c>
    </row>
    <row r="66" spans="1:17" ht="15" customHeight="1" x14ac:dyDescent="0.2">
      <c r="A66" s="240" t="str">
        <f>IFERROR(INDEX(Txn[Key],MATCH(0,INDEX(COUNTIF($A$1:A65,Txn[Key])+(Txn[Key]=""),0),0)),"")</f>
        <v/>
      </c>
      <c r="B66" s="240" t="str">
        <f t="shared" ref="B66:B129" si="9">IF($A66="","",LEFT($A66,FIND(":",$A66)-1))</f>
        <v/>
      </c>
      <c r="C66" s="240" t="str">
        <f t="shared" ref="C66:C129" si="10">IF($A66="","",MID($A66,FIND(":",$A66)+1,FIND(":",$A66,FIND(":",$A66)+1)-FIND(":",$A66)-1))</f>
        <v/>
      </c>
      <c r="D66" s="240" t="str">
        <f t="shared" ref="D66:D129" si="11">IF($A66="","",RIGHT($A66,LEN($A66)-FIND(":",$A66,FIND(":",$A66)+1)))</f>
        <v/>
      </c>
      <c r="E66" s="261" t="str">
        <f>IF($A66="","",SUMIFS(Txn[Signed Units],Txn[Key],$A66))</f>
        <v/>
      </c>
      <c r="F66" s="283" t="str">
        <f>IF($A66="","",SUMIFS(Txn[Buy Cost],Txn[Key],$A66))</f>
        <v/>
      </c>
      <c r="G66" s="283" t="str">
        <f>IF($A66="","",SUMIFS(Txn[Sell Proceeds],Txn[Key],$A66))</f>
        <v/>
      </c>
      <c r="H66" s="284" t="str">
        <f>IF($A66="","",IFERROR(INDEX(Prices[Current Price],MATCH($A66,Prices[Key],0)),0))</f>
        <v/>
      </c>
      <c r="I66" s="285" t="str">
        <f>IF($A66="","",IFERROR(INDEX(Prices[FX to SGD],MATCH($A66,Prices[Key],0)),1))</f>
        <v/>
      </c>
      <c r="J66" s="283" t="str">
        <f t="shared" ref="J66:J129" si="12">IF($A66="","",E66*H66)</f>
        <v/>
      </c>
      <c r="K66" s="283" t="str">
        <f t="shared" ref="K66:K129" si="13">IF($A66="","",J66+G66-F66)</f>
        <v/>
      </c>
      <c r="L66" s="283" t="str">
        <f t="shared" ref="L66:L129" si="14">IF($A66="","",K66*I66)</f>
        <v/>
      </c>
      <c r="M66" s="286" t="str">
        <f t="shared" ref="M66:M129" si="15">IF($A66="","",IFERROR(K66/F66,0))</f>
        <v/>
      </c>
      <c r="N66" s="240" t="str">
        <f>IF($A66="","",IF(ABS(E66)&gt;0.000001,COUNT($N$1:N65)+1,""))</f>
        <v/>
      </c>
      <c r="O66" s="287" t="str">
        <f>IF($A66="","",SUMIFS(Transactions!$H$2:$H$1001,Transactions!$J$2:$J$1001,$A66,Transactions!$A$2:$A$1001,2)*$I66)</f>
        <v/>
      </c>
      <c r="P66" s="287" t="str">
        <f t="shared" ref="P66:P129" si="16">IF($A66="","",$L66+$O66)</f>
        <v/>
      </c>
      <c r="Q66" s="288" t="str">
        <f t="shared" ref="Q66:Q129" si="17">IF($A66="","",IFERROR(($L66+$O66)/($F66*$I66),0))</f>
        <v/>
      </c>
    </row>
    <row r="67" spans="1:17" ht="15" customHeight="1" x14ac:dyDescent="0.2">
      <c r="A67" s="240" t="str">
        <f>IFERROR(INDEX(Txn[Key],MATCH(0,INDEX(COUNTIF($A$1:A66,Txn[Key])+(Txn[Key]=""),0),0)),"")</f>
        <v/>
      </c>
      <c r="B67" s="240" t="str">
        <f t="shared" si="9"/>
        <v/>
      </c>
      <c r="C67" s="240" t="str">
        <f t="shared" si="10"/>
        <v/>
      </c>
      <c r="D67" s="240" t="str">
        <f t="shared" si="11"/>
        <v/>
      </c>
      <c r="E67" s="261" t="str">
        <f>IF($A67="","",SUMIFS(Txn[Signed Units],Txn[Key],$A67))</f>
        <v/>
      </c>
      <c r="F67" s="283" t="str">
        <f>IF($A67="","",SUMIFS(Txn[Buy Cost],Txn[Key],$A67))</f>
        <v/>
      </c>
      <c r="G67" s="283" t="str">
        <f>IF($A67="","",SUMIFS(Txn[Sell Proceeds],Txn[Key],$A67))</f>
        <v/>
      </c>
      <c r="H67" s="284" t="str">
        <f>IF($A67="","",IFERROR(INDEX(Prices[Current Price],MATCH($A67,Prices[Key],0)),0))</f>
        <v/>
      </c>
      <c r="I67" s="285" t="str">
        <f>IF($A67="","",IFERROR(INDEX(Prices[FX to SGD],MATCH($A67,Prices[Key],0)),1))</f>
        <v/>
      </c>
      <c r="J67" s="283" t="str">
        <f t="shared" si="12"/>
        <v/>
      </c>
      <c r="K67" s="283" t="str">
        <f t="shared" si="13"/>
        <v/>
      </c>
      <c r="L67" s="283" t="str">
        <f t="shared" si="14"/>
        <v/>
      </c>
      <c r="M67" s="286" t="str">
        <f t="shared" si="15"/>
        <v/>
      </c>
      <c r="N67" s="240" t="str">
        <f>IF($A67="","",IF(ABS(E67)&gt;0.000001,COUNT($N$1:N66)+1,""))</f>
        <v/>
      </c>
      <c r="O67" s="287" t="str">
        <f>IF($A67="","",SUMIFS(Transactions!$H$2:$H$1001,Transactions!$J$2:$J$1001,$A67,Transactions!$A$2:$A$1001,2)*$I67)</f>
        <v/>
      </c>
      <c r="P67" s="287" t="str">
        <f t="shared" si="16"/>
        <v/>
      </c>
      <c r="Q67" s="288" t="str">
        <f t="shared" si="17"/>
        <v/>
      </c>
    </row>
    <row r="68" spans="1:17" ht="15" customHeight="1" x14ac:dyDescent="0.2">
      <c r="A68" s="240" t="str">
        <f>IFERROR(INDEX(Txn[Key],MATCH(0,INDEX(COUNTIF($A$1:A67,Txn[Key])+(Txn[Key]=""),0),0)),"")</f>
        <v/>
      </c>
      <c r="B68" s="240" t="str">
        <f t="shared" si="9"/>
        <v/>
      </c>
      <c r="C68" s="240" t="str">
        <f t="shared" si="10"/>
        <v/>
      </c>
      <c r="D68" s="240" t="str">
        <f t="shared" si="11"/>
        <v/>
      </c>
      <c r="E68" s="261" t="str">
        <f>IF($A68="","",SUMIFS(Txn[Signed Units],Txn[Key],$A68))</f>
        <v/>
      </c>
      <c r="F68" s="283" t="str">
        <f>IF($A68="","",SUMIFS(Txn[Buy Cost],Txn[Key],$A68))</f>
        <v/>
      </c>
      <c r="G68" s="283" t="str">
        <f>IF($A68="","",SUMIFS(Txn[Sell Proceeds],Txn[Key],$A68))</f>
        <v/>
      </c>
      <c r="H68" s="284" t="str">
        <f>IF($A68="","",IFERROR(INDEX(Prices[Current Price],MATCH($A68,Prices[Key],0)),0))</f>
        <v/>
      </c>
      <c r="I68" s="285" t="str">
        <f>IF($A68="","",IFERROR(INDEX(Prices[FX to SGD],MATCH($A68,Prices[Key],0)),1))</f>
        <v/>
      </c>
      <c r="J68" s="283" t="str">
        <f t="shared" si="12"/>
        <v/>
      </c>
      <c r="K68" s="283" t="str">
        <f t="shared" si="13"/>
        <v/>
      </c>
      <c r="L68" s="283" t="str">
        <f t="shared" si="14"/>
        <v/>
      </c>
      <c r="M68" s="286" t="str">
        <f t="shared" si="15"/>
        <v/>
      </c>
      <c r="N68" s="240" t="str">
        <f>IF($A68="","",IF(ABS(E68)&gt;0.000001,COUNT($N$1:N67)+1,""))</f>
        <v/>
      </c>
      <c r="O68" s="287" t="str">
        <f>IF($A68="","",SUMIFS(Transactions!$H$2:$H$1001,Transactions!$J$2:$J$1001,$A68,Transactions!$A$2:$A$1001,2)*$I68)</f>
        <v/>
      </c>
      <c r="P68" s="287" t="str">
        <f t="shared" si="16"/>
        <v/>
      </c>
      <c r="Q68" s="288" t="str">
        <f t="shared" si="17"/>
        <v/>
      </c>
    </row>
    <row r="69" spans="1:17" ht="15" customHeight="1" x14ac:dyDescent="0.2">
      <c r="A69" s="240" t="str">
        <f>IFERROR(INDEX(Txn[Key],MATCH(0,INDEX(COUNTIF($A$1:A68,Txn[Key])+(Txn[Key]=""),0),0)),"")</f>
        <v/>
      </c>
      <c r="B69" s="240" t="str">
        <f t="shared" si="9"/>
        <v/>
      </c>
      <c r="C69" s="240" t="str">
        <f t="shared" si="10"/>
        <v/>
      </c>
      <c r="D69" s="240" t="str">
        <f t="shared" si="11"/>
        <v/>
      </c>
      <c r="E69" s="261" t="str">
        <f>IF($A69="","",SUMIFS(Txn[Signed Units],Txn[Key],$A69))</f>
        <v/>
      </c>
      <c r="F69" s="283" t="str">
        <f>IF($A69="","",SUMIFS(Txn[Buy Cost],Txn[Key],$A69))</f>
        <v/>
      </c>
      <c r="G69" s="283" t="str">
        <f>IF($A69="","",SUMIFS(Txn[Sell Proceeds],Txn[Key],$A69))</f>
        <v/>
      </c>
      <c r="H69" s="284" t="str">
        <f>IF($A69="","",IFERROR(INDEX(Prices[Current Price],MATCH($A69,Prices[Key],0)),0))</f>
        <v/>
      </c>
      <c r="I69" s="285" t="str">
        <f>IF($A69="","",IFERROR(INDEX(Prices[FX to SGD],MATCH($A69,Prices[Key],0)),1))</f>
        <v/>
      </c>
      <c r="J69" s="283" t="str">
        <f t="shared" si="12"/>
        <v/>
      </c>
      <c r="K69" s="283" t="str">
        <f t="shared" si="13"/>
        <v/>
      </c>
      <c r="L69" s="283" t="str">
        <f t="shared" si="14"/>
        <v/>
      </c>
      <c r="M69" s="286" t="str">
        <f t="shared" si="15"/>
        <v/>
      </c>
      <c r="N69" s="240" t="str">
        <f>IF($A69="","",IF(ABS(E69)&gt;0.000001,COUNT($N$1:N68)+1,""))</f>
        <v/>
      </c>
      <c r="O69" s="287" t="str">
        <f>IF($A69="","",SUMIFS(Transactions!$H$2:$H$1001,Transactions!$J$2:$J$1001,$A69,Transactions!$A$2:$A$1001,2)*$I69)</f>
        <v/>
      </c>
      <c r="P69" s="287" t="str">
        <f t="shared" si="16"/>
        <v/>
      </c>
      <c r="Q69" s="288" t="str">
        <f t="shared" si="17"/>
        <v/>
      </c>
    </row>
    <row r="70" spans="1:17" ht="15" customHeight="1" x14ac:dyDescent="0.2">
      <c r="A70" s="240" t="str">
        <f>IFERROR(INDEX(Txn[Key],MATCH(0,INDEX(COUNTIF($A$1:A69,Txn[Key])+(Txn[Key]=""),0),0)),"")</f>
        <v/>
      </c>
      <c r="B70" s="240" t="str">
        <f t="shared" si="9"/>
        <v/>
      </c>
      <c r="C70" s="240" t="str">
        <f t="shared" si="10"/>
        <v/>
      </c>
      <c r="D70" s="240" t="str">
        <f t="shared" si="11"/>
        <v/>
      </c>
      <c r="E70" s="261" t="str">
        <f>IF($A70="","",SUMIFS(Txn[Signed Units],Txn[Key],$A70))</f>
        <v/>
      </c>
      <c r="F70" s="283" t="str">
        <f>IF($A70="","",SUMIFS(Txn[Buy Cost],Txn[Key],$A70))</f>
        <v/>
      </c>
      <c r="G70" s="283" t="str">
        <f>IF($A70="","",SUMIFS(Txn[Sell Proceeds],Txn[Key],$A70))</f>
        <v/>
      </c>
      <c r="H70" s="284" t="str">
        <f>IF($A70="","",IFERROR(INDEX(Prices[Current Price],MATCH($A70,Prices[Key],0)),0))</f>
        <v/>
      </c>
      <c r="I70" s="285" t="str">
        <f>IF($A70="","",IFERROR(INDEX(Prices[FX to SGD],MATCH($A70,Prices[Key],0)),1))</f>
        <v/>
      </c>
      <c r="J70" s="283" t="str">
        <f t="shared" si="12"/>
        <v/>
      </c>
      <c r="K70" s="283" t="str">
        <f t="shared" si="13"/>
        <v/>
      </c>
      <c r="L70" s="283" t="str">
        <f t="shared" si="14"/>
        <v/>
      </c>
      <c r="M70" s="286" t="str">
        <f t="shared" si="15"/>
        <v/>
      </c>
      <c r="N70" s="240" t="str">
        <f>IF($A70="","",IF(ABS(E70)&gt;0.000001,COUNT($N$1:N69)+1,""))</f>
        <v/>
      </c>
      <c r="O70" s="287" t="str">
        <f>IF($A70="","",SUMIFS(Transactions!$H$2:$H$1001,Transactions!$J$2:$J$1001,$A70,Transactions!$A$2:$A$1001,2)*$I70)</f>
        <v/>
      </c>
      <c r="P70" s="287" t="str">
        <f t="shared" si="16"/>
        <v/>
      </c>
      <c r="Q70" s="288" t="str">
        <f t="shared" si="17"/>
        <v/>
      </c>
    </row>
    <row r="71" spans="1:17" ht="15" customHeight="1" x14ac:dyDescent="0.2">
      <c r="A71" s="240" t="str">
        <f>IFERROR(INDEX(Txn[Key],MATCH(0,INDEX(COUNTIF($A$1:A70,Txn[Key])+(Txn[Key]=""),0),0)),"")</f>
        <v/>
      </c>
      <c r="B71" s="240" t="str">
        <f t="shared" si="9"/>
        <v/>
      </c>
      <c r="C71" s="240" t="str">
        <f t="shared" si="10"/>
        <v/>
      </c>
      <c r="D71" s="240" t="str">
        <f t="shared" si="11"/>
        <v/>
      </c>
      <c r="E71" s="261" t="str">
        <f>IF($A71="","",SUMIFS(Txn[Signed Units],Txn[Key],$A71))</f>
        <v/>
      </c>
      <c r="F71" s="283" t="str">
        <f>IF($A71="","",SUMIFS(Txn[Buy Cost],Txn[Key],$A71))</f>
        <v/>
      </c>
      <c r="G71" s="283" t="str">
        <f>IF($A71="","",SUMIFS(Txn[Sell Proceeds],Txn[Key],$A71))</f>
        <v/>
      </c>
      <c r="H71" s="284" t="str">
        <f>IF($A71="","",IFERROR(INDEX(Prices[Current Price],MATCH($A71,Prices[Key],0)),0))</f>
        <v/>
      </c>
      <c r="I71" s="285" t="str">
        <f>IF($A71="","",IFERROR(INDEX(Prices[FX to SGD],MATCH($A71,Prices[Key],0)),1))</f>
        <v/>
      </c>
      <c r="J71" s="283" t="str">
        <f t="shared" si="12"/>
        <v/>
      </c>
      <c r="K71" s="283" t="str">
        <f t="shared" si="13"/>
        <v/>
      </c>
      <c r="L71" s="283" t="str">
        <f t="shared" si="14"/>
        <v/>
      </c>
      <c r="M71" s="286" t="str">
        <f t="shared" si="15"/>
        <v/>
      </c>
      <c r="N71" s="240" t="str">
        <f>IF($A71="","",IF(ABS(E71)&gt;0.000001,COUNT($N$1:N70)+1,""))</f>
        <v/>
      </c>
      <c r="O71" s="287" t="str">
        <f>IF($A71="","",SUMIFS(Transactions!$H$2:$H$1001,Transactions!$J$2:$J$1001,$A71,Transactions!$A$2:$A$1001,2)*$I71)</f>
        <v/>
      </c>
      <c r="P71" s="287" t="str">
        <f t="shared" si="16"/>
        <v/>
      </c>
      <c r="Q71" s="288" t="str">
        <f t="shared" si="17"/>
        <v/>
      </c>
    </row>
    <row r="72" spans="1:17" ht="15" customHeight="1" x14ac:dyDescent="0.2">
      <c r="A72" s="240" t="str">
        <f>IFERROR(INDEX(Txn[Key],MATCH(0,INDEX(COUNTIF($A$1:A71,Txn[Key])+(Txn[Key]=""),0),0)),"")</f>
        <v/>
      </c>
      <c r="B72" s="240" t="str">
        <f t="shared" si="9"/>
        <v/>
      </c>
      <c r="C72" s="240" t="str">
        <f t="shared" si="10"/>
        <v/>
      </c>
      <c r="D72" s="240" t="str">
        <f t="shared" si="11"/>
        <v/>
      </c>
      <c r="E72" s="261" t="str">
        <f>IF($A72="","",SUMIFS(Txn[Signed Units],Txn[Key],$A72))</f>
        <v/>
      </c>
      <c r="F72" s="283" t="str">
        <f>IF($A72="","",SUMIFS(Txn[Buy Cost],Txn[Key],$A72))</f>
        <v/>
      </c>
      <c r="G72" s="283" t="str">
        <f>IF($A72="","",SUMIFS(Txn[Sell Proceeds],Txn[Key],$A72))</f>
        <v/>
      </c>
      <c r="H72" s="284" t="str">
        <f>IF($A72="","",IFERROR(INDEX(Prices[Current Price],MATCH($A72,Prices[Key],0)),0))</f>
        <v/>
      </c>
      <c r="I72" s="285" t="str">
        <f>IF($A72="","",IFERROR(INDEX(Prices[FX to SGD],MATCH($A72,Prices[Key],0)),1))</f>
        <v/>
      </c>
      <c r="J72" s="283" t="str">
        <f t="shared" si="12"/>
        <v/>
      </c>
      <c r="K72" s="283" t="str">
        <f t="shared" si="13"/>
        <v/>
      </c>
      <c r="L72" s="283" t="str">
        <f t="shared" si="14"/>
        <v/>
      </c>
      <c r="M72" s="286" t="str">
        <f t="shared" si="15"/>
        <v/>
      </c>
      <c r="N72" s="240" t="str">
        <f>IF($A72="","",IF(ABS(E72)&gt;0.000001,COUNT($N$1:N71)+1,""))</f>
        <v/>
      </c>
      <c r="O72" s="287" t="str">
        <f>IF($A72="","",SUMIFS(Transactions!$H$2:$H$1001,Transactions!$J$2:$J$1001,$A72,Transactions!$A$2:$A$1001,2)*$I72)</f>
        <v/>
      </c>
      <c r="P72" s="287" t="str">
        <f t="shared" si="16"/>
        <v/>
      </c>
      <c r="Q72" s="288" t="str">
        <f t="shared" si="17"/>
        <v/>
      </c>
    </row>
    <row r="73" spans="1:17" ht="15" customHeight="1" x14ac:dyDescent="0.2">
      <c r="A73" s="240" t="str">
        <f>IFERROR(INDEX(Txn[Key],MATCH(0,INDEX(COUNTIF($A$1:A72,Txn[Key])+(Txn[Key]=""),0),0)),"")</f>
        <v/>
      </c>
      <c r="B73" s="240" t="str">
        <f t="shared" si="9"/>
        <v/>
      </c>
      <c r="C73" s="240" t="str">
        <f t="shared" si="10"/>
        <v/>
      </c>
      <c r="D73" s="240" t="str">
        <f t="shared" si="11"/>
        <v/>
      </c>
      <c r="E73" s="261" t="str">
        <f>IF($A73="","",SUMIFS(Txn[Signed Units],Txn[Key],$A73))</f>
        <v/>
      </c>
      <c r="F73" s="283" t="str">
        <f>IF($A73="","",SUMIFS(Txn[Buy Cost],Txn[Key],$A73))</f>
        <v/>
      </c>
      <c r="G73" s="283" t="str">
        <f>IF($A73="","",SUMIFS(Txn[Sell Proceeds],Txn[Key],$A73))</f>
        <v/>
      </c>
      <c r="H73" s="284" t="str">
        <f>IF($A73="","",IFERROR(INDEX(Prices[Current Price],MATCH($A73,Prices[Key],0)),0))</f>
        <v/>
      </c>
      <c r="I73" s="285" t="str">
        <f>IF($A73="","",IFERROR(INDEX(Prices[FX to SGD],MATCH($A73,Prices[Key],0)),1))</f>
        <v/>
      </c>
      <c r="J73" s="283" t="str">
        <f t="shared" si="12"/>
        <v/>
      </c>
      <c r="K73" s="283" t="str">
        <f t="shared" si="13"/>
        <v/>
      </c>
      <c r="L73" s="283" t="str">
        <f t="shared" si="14"/>
        <v/>
      </c>
      <c r="M73" s="286" t="str">
        <f t="shared" si="15"/>
        <v/>
      </c>
      <c r="N73" s="240" t="str">
        <f>IF($A73="","",IF(ABS(E73)&gt;0.000001,COUNT($N$1:N72)+1,""))</f>
        <v/>
      </c>
      <c r="O73" s="287" t="str">
        <f>IF($A73="","",SUMIFS(Transactions!$H$2:$H$1001,Transactions!$J$2:$J$1001,$A73,Transactions!$A$2:$A$1001,2)*$I73)</f>
        <v/>
      </c>
      <c r="P73" s="287" t="str">
        <f t="shared" si="16"/>
        <v/>
      </c>
      <c r="Q73" s="288" t="str">
        <f t="shared" si="17"/>
        <v/>
      </c>
    </row>
    <row r="74" spans="1:17" ht="15" customHeight="1" x14ac:dyDescent="0.2">
      <c r="A74" s="240" t="str">
        <f>IFERROR(INDEX(Txn[Key],MATCH(0,INDEX(COUNTIF($A$1:A73,Txn[Key])+(Txn[Key]=""),0),0)),"")</f>
        <v/>
      </c>
      <c r="B74" s="240" t="str">
        <f t="shared" si="9"/>
        <v/>
      </c>
      <c r="C74" s="240" t="str">
        <f t="shared" si="10"/>
        <v/>
      </c>
      <c r="D74" s="240" t="str">
        <f t="shared" si="11"/>
        <v/>
      </c>
      <c r="E74" s="261" t="str">
        <f>IF($A74="","",SUMIFS(Txn[Signed Units],Txn[Key],$A74))</f>
        <v/>
      </c>
      <c r="F74" s="283" t="str">
        <f>IF($A74="","",SUMIFS(Txn[Buy Cost],Txn[Key],$A74))</f>
        <v/>
      </c>
      <c r="G74" s="283" t="str">
        <f>IF($A74="","",SUMIFS(Txn[Sell Proceeds],Txn[Key],$A74))</f>
        <v/>
      </c>
      <c r="H74" s="284" t="str">
        <f>IF($A74="","",IFERROR(INDEX(Prices[Current Price],MATCH($A74,Prices[Key],0)),0))</f>
        <v/>
      </c>
      <c r="I74" s="285" t="str">
        <f>IF($A74="","",IFERROR(INDEX(Prices[FX to SGD],MATCH($A74,Prices[Key],0)),1))</f>
        <v/>
      </c>
      <c r="J74" s="283" t="str">
        <f t="shared" si="12"/>
        <v/>
      </c>
      <c r="K74" s="283" t="str">
        <f t="shared" si="13"/>
        <v/>
      </c>
      <c r="L74" s="283" t="str">
        <f t="shared" si="14"/>
        <v/>
      </c>
      <c r="M74" s="286" t="str">
        <f t="shared" si="15"/>
        <v/>
      </c>
      <c r="N74" s="240" t="str">
        <f>IF($A74="","",IF(ABS(E74)&gt;0.000001,COUNT($N$1:N73)+1,""))</f>
        <v/>
      </c>
      <c r="O74" s="287" t="str">
        <f>IF($A74="","",SUMIFS(Transactions!$H$2:$H$1001,Transactions!$J$2:$J$1001,$A74,Transactions!$A$2:$A$1001,2)*$I74)</f>
        <v/>
      </c>
      <c r="P74" s="287" t="str">
        <f t="shared" si="16"/>
        <v/>
      </c>
      <c r="Q74" s="288" t="str">
        <f t="shared" si="17"/>
        <v/>
      </c>
    </row>
    <row r="75" spans="1:17" ht="15" customHeight="1" x14ac:dyDescent="0.2">
      <c r="A75" s="240" t="str">
        <f>IFERROR(INDEX(Txn[Key],MATCH(0,INDEX(COUNTIF($A$1:A74,Txn[Key])+(Txn[Key]=""),0),0)),"")</f>
        <v/>
      </c>
      <c r="B75" s="240" t="str">
        <f t="shared" si="9"/>
        <v/>
      </c>
      <c r="C75" s="240" t="str">
        <f t="shared" si="10"/>
        <v/>
      </c>
      <c r="D75" s="240" t="str">
        <f t="shared" si="11"/>
        <v/>
      </c>
      <c r="E75" s="261" t="str">
        <f>IF($A75="","",SUMIFS(Txn[Signed Units],Txn[Key],$A75))</f>
        <v/>
      </c>
      <c r="F75" s="283" t="str">
        <f>IF($A75="","",SUMIFS(Txn[Buy Cost],Txn[Key],$A75))</f>
        <v/>
      </c>
      <c r="G75" s="283" t="str">
        <f>IF($A75="","",SUMIFS(Txn[Sell Proceeds],Txn[Key],$A75))</f>
        <v/>
      </c>
      <c r="H75" s="284" t="str">
        <f>IF($A75="","",IFERROR(INDEX(Prices[Current Price],MATCH($A75,Prices[Key],0)),0))</f>
        <v/>
      </c>
      <c r="I75" s="285" t="str">
        <f>IF($A75="","",IFERROR(INDEX(Prices[FX to SGD],MATCH($A75,Prices[Key],0)),1))</f>
        <v/>
      </c>
      <c r="J75" s="283" t="str">
        <f t="shared" si="12"/>
        <v/>
      </c>
      <c r="K75" s="283" t="str">
        <f t="shared" si="13"/>
        <v/>
      </c>
      <c r="L75" s="283" t="str">
        <f t="shared" si="14"/>
        <v/>
      </c>
      <c r="M75" s="286" t="str">
        <f t="shared" si="15"/>
        <v/>
      </c>
      <c r="N75" s="240" t="str">
        <f>IF($A75="","",IF(ABS(E75)&gt;0.000001,COUNT($N$1:N74)+1,""))</f>
        <v/>
      </c>
      <c r="O75" s="287" t="str">
        <f>IF($A75="","",SUMIFS(Transactions!$H$2:$H$1001,Transactions!$J$2:$J$1001,$A75,Transactions!$A$2:$A$1001,2)*$I75)</f>
        <v/>
      </c>
      <c r="P75" s="287" t="str">
        <f t="shared" si="16"/>
        <v/>
      </c>
      <c r="Q75" s="288" t="str">
        <f t="shared" si="17"/>
        <v/>
      </c>
    </row>
    <row r="76" spans="1:17" ht="15" customHeight="1" x14ac:dyDescent="0.2">
      <c r="A76" s="240" t="str">
        <f>IFERROR(INDEX(Txn[Key],MATCH(0,INDEX(COUNTIF($A$1:A75,Txn[Key])+(Txn[Key]=""),0),0)),"")</f>
        <v/>
      </c>
      <c r="B76" s="240" t="str">
        <f t="shared" si="9"/>
        <v/>
      </c>
      <c r="C76" s="240" t="str">
        <f t="shared" si="10"/>
        <v/>
      </c>
      <c r="D76" s="240" t="str">
        <f t="shared" si="11"/>
        <v/>
      </c>
      <c r="E76" s="261" t="str">
        <f>IF($A76="","",SUMIFS(Txn[Signed Units],Txn[Key],$A76))</f>
        <v/>
      </c>
      <c r="F76" s="283" t="str">
        <f>IF($A76="","",SUMIFS(Txn[Buy Cost],Txn[Key],$A76))</f>
        <v/>
      </c>
      <c r="G76" s="283" t="str">
        <f>IF($A76="","",SUMIFS(Txn[Sell Proceeds],Txn[Key],$A76))</f>
        <v/>
      </c>
      <c r="H76" s="284" t="str">
        <f>IF($A76="","",IFERROR(INDEX(Prices[Current Price],MATCH($A76,Prices[Key],0)),0))</f>
        <v/>
      </c>
      <c r="I76" s="285" t="str">
        <f>IF($A76="","",IFERROR(INDEX(Prices[FX to SGD],MATCH($A76,Prices[Key],0)),1))</f>
        <v/>
      </c>
      <c r="J76" s="283" t="str">
        <f t="shared" si="12"/>
        <v/>
      </c>
      <c r="K76" s="283" t="str">
        <f t="shared" si="13"/>
        <v/>
      </c>
      <c r="L76" s="283" t="str">
        <f t="shared" si="14"/>
        <v/>
      </c>
      <c r="M76" s="286" t="str">
        <f t="shared" si="15"/>
        <v/>
      </c>
      <c r="N76" s="240" t="str">
        <f>IF($A76="","",IF(ABS(E76)&gt;0.000001,COUNT($N$1:N75)+1,""))</f>
        <v/>
      </c>
      <c r="O76" s="287" t="str">
        <f>IF($A76="","",SUMIFS(Transactions!$H$2:$H$1001,Transactions!$J$2:$J$1001,$A76,Transactions!$A$2:$A$1001,2)*$I76)</f>
        <v/>
      </c>
      <c r="P76" s="287" t="str">
        <f t="shared" si="16"/>
        <v/>
      </c>
      <c r="Q76" s="288" t="str">
        <f t="shared" si="17"/>
        <v/>
      </c>
    </row>
    <row r="77" spans="1:17" ht="15" customHeight="1" x14ac:dyDescent="0.2">
      <c r="A77" s="240" t="str">
        <f>IFERROR(INDEX(Txn[Key],MATCH(0,INDEX(COUNTIF($A$1:A76,Txn[Key])+(Txn[Key]=""),0),0)),"")</f>
        <v/>
      </c>
      <c r="B77" s="240" t="str">
        <f t="shared" si="9"/>
        <v/>
      </c>
      <c r="C77" s="240" t="str">
        <f t="shared" si="10"/>
        <v/>
      </c>
      <c r="D77" s="240" t="str">
        <f t="shared" si="11"/>
        <v/>
      </c>
      <c r="E77" s="261" t="str">
        <f>IF($A77="","",SUMIFS(Txn[Signed Units],Txn[Key],$A77))</f>
        <v/>
      </c>
      <c r="F77" s="283" t="str">
        <f>IF($A77="","",SUMIFS(Txn[Buy Cost],Txn[Key],$A77))</f>
        <v/>
      </c>
      <c r="G77" s="283" t="str">
        <f>IF($A77="","",SUMIFS(Txn[Sell Proceeds],Txn[Key],$A77))</f>
        <v/>
      </c>
      <c r="H77" s="284" t="str">
        <f>IF($A77="","",IFERROR(INDEX(Prices[Current Price],MATCH($A77,Prices[Key],0)),0))</f>
        <v/>
      </c>
      <c r="I77" s="285" t="str">
        <f>IF($A77="","",IFERROR(INDEX(Prices[FX to SGD],MATCH($A77,Prices[Key],0)),1))</f>
        <v/>
      </c>
      <c r="J77" s="283" t="str">
        <f t="shared" si="12"/>
        <v/>
      </c>
      <c r="K77" s="283" t="str">
        <f t="shared" si="13"/>
        <v/>
      </c>
      <c r="L77" s="283" t="str">
        <f t="shared" si="14"/>
        <v/>
      </c>
      <c r="M77" s="286" t="str">
        <f t="shared" si="15"/>
        <v/>
      </c>
      <c r="N77" s="240" t="str">
        <f>IF($A77="","",IF(ABS(E77)&gt;0.000001,COUNT($N$1:N76)+1,""))</f>
        <v/>
      </c>
      <c r="O77" s="287" t="str">
        <f>IF($A77="","",SUMIFS(Transactions!$H$2:$H$1001,Transactions!$J$2:$J$1001,$A77,Transactions!$A$2:$A$1001,2)*$I77)</f>
        <v/>
      </c>
      <c r="P77" s="287" t="str">
        <f t="shared" si="16"/>
        <v/>
      </c>
      <c r="Q77" s="288" t="str">
        <f t="shared" si="17"/>
        <v/>
      </c>
    </row>
    <row r="78" spans="1:17" ht="15" customHeight="1" x14ac:dyDescent="0.2">
      <c r="A78" s="240" t="str">
        <f>IFERROR(INDEX(Txn[Key],MATCH(0,INDEX(COUNTIF($A$1:A77,Txn[Key])+(Txn[Key]=""),0),0)),"")</f>
        <v/>
      </c>
      <c r="B78" s="240" t="str">
        <f t="shared" si="9"/>
        <v/>
      </c>
      <c r="C78" s="240" t="str">
        <f t="shared" si="10"/>
        <v/>
      </c>
      <c r="D78" s="240" t="str">
        <f t="shared" si="11"/>
        <v/>
      </c>
      <c r="E78" s="261" t="str">
        <f>IF($A78="","",SUMIFS(Txn[Signed Units],Txn[Key],$A78))</f>
        <v/>
      </c>
      <c r="F78" s="283" t="str">
        <f>IF($A78="","",SUMIFS(Txn[Buy Cost],Txn[Key],$A78))</f>
        <v/>
      </c>
      <c r="G78" s="283" t="str">
        <f>IF($A78="","",SUMIFS(Txn[Sell Proceeds],Txn[Key],$A78))</f>
        <v/>
      </c>
      <c r="H78" s="284" t="str">
        <f>IF($A78="","",IFERROR(INDEX(Prices[Current Price],MATCH($A78,Prices[Key],0)),0))</f>
        <v/>
      </c>
      <c r="I78" s="285" t="str">
        <f>IF($A78="","",IFERROR(INDEX(Prices[FX to SGD],MATCH($A78,Prices[Key],0)),1))</f>
        <v/>
      </c>
      <c r="J78" s="283" t="str">
        <f t="shared" si="12"/>
        <v/>
      </c>
      <c r="K78" s="283" t="str">
        <f t="shared" si="13"/>
        <v/>
      </c>
      <c r="L78" s="283" t="str">
        <f t="shared" si="14"/>
        <v/>
      </c>
      <c r="M78" s="286" t="str">
        <f t="shared" si="15"/>
        <v/>
      </c>
      <c r="N78" s="240" t="str">
        <f>IF($A78="","",IF(ABS(E78)&gt;0.000001,COUNT($N$1:N77)+1,""))</f>
        <v/>
      </c>
      <c r="O78" s="287" t="str">
        <f>IF($A78="","",SUMIFS(Transactions!$H$2:$H$1001,Transactions!$J$2:$J$1001,$A78,Transactions!$A$2:$A$1001,2)*$I78)</f>
        <v/>
      </c>
      <c r="P78" s="287" t="str">
        <f t="shared" si="16"/>
        <v/>
      </c>
      <c r="Q78" s="288" t="str">
        <f t="shared" si="17"/>
        <v/>
      </c>
    </row>
    <row r="79" spans="1:17" ht="15" customHeight="1" x14ac:dyDescent="0.2">
      <c r="A79" s="240" t="str">
        <f>IFERROR(INDEX(Txn[Key],MATCH(0,INDEX(COUNTIF($A$1:A78,Txn[Key])+(Txn[Key]=""),0),0)),"")</f>
        <v/>
      </c>
      <c r="B79" s="240" t="str">
        <f t="shared" si="9"/>
        <v/>
      </c>
      <c r="C79" s="240" t="str">
        <f t="shared" si="10"/>
        <v/>
      </c>
      <c r="D79" s="240" t="str">
        <f t="shared" si="11"/>
        <v/>
      </c>
      <c r="E79" s="261" t="str">
        <f>IF($A79="","",SUMIFS(Txn[Signed Units],Txn[Key],$A79))</f>
        <v/>
      </c>
      <c r="F79" s="283" t="str">
        <f>IF($A79="","",SUMIFS(Txn[Buy Cost],Txn[Key],$A79))</f>
        <v/>
      </c>
      <c r="G79" s="283" t="str">
        <f>IF($A79="","",SUMIFS(Txn[Sell Proceeds],Txn[Key],$A79))</f>
        <v/>
      </c>
      <c r="H79" s="284" t="str">
        <f>IF($A79="","",IFERROR(INDEX(Prices[Current Price],MATCH($A79,Prices[Key],0)),0))</f>
        <v/>
      </c>
      <c r="I79" s="285" t="str">
        <f>IF($A79="","",IFERROR(INDEX(Prices[FX to SGD],MATCH($A79,Prices[Key],0)),1))</f>
        <v/>
      </c>
      <c r="J79" s="283" t="str">
        <f t="shared" si="12"/>
        <v/>
      </c>
      <c r="K79" s="283" t="str">
        <f t="shared" si="13"/>
        <v/>
      </c>
      <c r="L79" s="283" t="str">
        <f t="shared" si="14"/>
        <v/>
      </c>
      <c r="M79" s="286" t="str">
        <f t="shared" si="15"/>
        <v/>
      </c>
      <c r="N79" s="240" t="str">
        <f>IF($A79="","",IF(ABS(E79)&gt;0.000001,COUNT($N$1:N78)+1,""))</f>
        <v/>
      </c>
      <c r="O79" s="287" t="str">
        <f>IF($A79="","",SUMIFS(Transactions!$H$2:$H$1001,Transactions!$J$2:$J$1001,$A79,Transactions!$A$2:$A$1001,2)*$I79)</f>
        <v/>
      </c>
      <c r="P79" s="287" t="str">
        <f t="shared" si="16"/>
        <v/>
      </c>
      <c r="Q79" s="288" t="str">
        <f t="shared" si="17"/>
        <v/>
      </c>
    </row>
    <row r="80" spans="1:17" ht="15" customHeight="1" x14ac:dyDescent="0.2">
      <c r="A80" s="240" t="str">
        <f>IFERROR(INDEX(Txn[Key],MATCH(0,INDEX(COUNTIF($A$1:A79,Txn[Key])+(Txn[Key]=""),0),0)),"")</f>
        <v/>
      </c>
      <c r="B80" s="240" t="str">
        <f t="shared" si="9"/>
        <v/>
      </c>
      <c r="C80" s="240" t="str">
        <f t="shared" si="10"/>
        <v/>
      </c>
      <c r="D80" s="240" t="str">
        <f t="shared" si="11"/>
        <v/>
      </c>
      <c r="E80" s="261" t="str">
        <f>IF($A80="","",SUMIFS(Txn[Signed Units],Txn[Key],$A80))</f>
        <v/>
      </c>
      <c r="F80" s="283" t="str">
        <f>IF($A80="","",SUMIFS(Txn[Buy Cost],Txn[Key],$A80))</f>
        <v/>
      </c>
      <c r="G80" s="283" t="str">
        <f>IF($A80="","",SUMIFS(Txn[Sell Proceeds],Txn[Key],$A80))</f>
        <v/>
      </c>
      <c r="H80" s="284" t="str">
        <f>IF($A80="","",IFERROR(INDEX(Prices[Current Price],MATCH($A80,Prices[Key],0)),0))</f>
        <v/>
      </c>
      <c r="I80" s="285" t="str">
        <f>IF($A80="","",IFERROR(INDEX(Prices[FX to SGD],MATCH($A80,Prices[Key],0)),1))</f>
        <v/>
      </c>
      <c r="J80" s="283" t="str">
        <f t="shared" si="12"/>
        <v/>
      </c>
      <c r="K80" s="283" t="str">
        <f t="shared" si="13"/>
        <v/>
      </c>
      <c r="L80" s="283" t="str">
        <f t="shared" si="14"/>
        <v/>
      </c>
      <c r="M80" s="286" t="str">
        <f t="shared" si="15"/>
        <v/>
      </c>
      <c r="N80" s="240" t="str">
        <f>IF($A80="","",IF(ABS(E80)&gt;0.000001,COUNT($N$1:N79)+1,""))</f>
        <v/>
      </c>
      <c r="O80" s="287" t="str">
        <f>IF($A80="","",SUMIFS(Transactions!$H$2:$H$1001,Transactions!$J$2:$J$1001,$A80,Transactions!$A$2:$A$1001,2)*$I80)</f>
        <v/>
      </c>
      <c r="P80" s="287" t="str">
        <f t="shared" si="16"/>
        <v/>
      </c>
      <c r="Q80" s="288" t="str">
        <f t="shared" si="17"/>
        <v/>
      </c>
    </row>
    <row r="81" spans="1:17" ht="15" customHeight="1" x14ac:dyDescent="0.2">
      <c r="A81" s="240" t="str">
        <f>IFERROR(INDEX(Txn[Key],MATCH(0,INDEX(COUNTIF($A$1:A80,Txn[Key])+(Txn[Key]=""),0),0)),"")</f>
        <v/>
      </c>
      <c r="B81" s="240" t="str">
        <f t="shared" si="9"/>
        <v/>
      </c>
      <c r="C81" s="240" t="str">
        <f t="shared" si="10"/>
        <v/>
      </c>
      <c r="D81" s="240" t="str">
        <f t="shared" si="11"/>
        <v/>
      </c>
      <c r="E81" s="261" t="str">
        <f>IF($A81="","",SUMIFS(Txn[Signed Units],Txn[Key],$A81))</f>
        <v/>
      </c>
      <c r="F81" s="283" t="str">
        <f>IF($A81="","",SUMIFS(Txn[Buy Cost],Txn[Key],$A81))</f>
        <v/>
      </c>
      <c r="G81" s="283" t="str">
        <f>IF($A81="","",SUMIFS(Txn[Sell Proceeds],Txn[Key],$A81))</f>
        <v/>
      </c>
      <c r="H81" s="284" t="str">
        <f>IF($A81="","",IFERROR(INDEX(Prices[Current Price],MATCH($A81,Prices[Key],0)),0))</f>
        <v/>
      </c>
      <c r="I81" s="285" t="str">
        <f>IF($A81="","",IFERROR(INDEX(Prices[FX to SGD],MATCH($A81,Prices[Key],0)),1))</f>
        <v/>
      </c>
      <c r="J81" s="283" t="str">
        <f t="shared" si="12"/>
        <v/>
      </c>
      <c r="K81" s="283" t="str">
        <f t="shared" si="13"/>
        <v/>
      </c>
      <c r="L81" s="283" t="str">
        <f t="shared" si="14"/>
        <v/>
      </c>
      <c r="M81" s="286" t="str">
        <f t="shared" si="15"/>
        <v/>
      </c>
      <c r="N81" s="240" t="str">
        <f>IF($A81="","",IF(ABS(E81)&gt;0.000001,COUNT($N$1:N80)+1,""))</f>
        <v/>
      </c>
      <c r="O81" s="287" t="str">
        <f>IF($A81="","",SUMIFS(Transactions!$H$2:$H$1001,Transactions!$J$2:$J$1001,$A81,Transactions!$A$2:$A$1001,2)*$I81)</f>
        <v/>
      </c>
      <c r="P81" s="287" t="str">
        <f t="shared" si="16"/>
        <v/>
      </c>
      <c r="Q81" s="288" t="str">
        <f t="shared" si="17"/>
        <v/>
      </c>
    </row>
    <row r="82" spans="1:17" ht="15" customHeight="1" x14ac:dyDescent="0.2">
      <c r="A82" s="240" t="str">
        <f>IFERROR(INDEX(Txn[Key],MATCH(0,INDEX(COUNTIF($A$1:A81,Txn[Key])+(Txn[Key]=""),0),0)),"")</f>
        <v/>
      </c>
      <c r="B82" s="240" t="str">
        <f t="shared" si="9"/>
        <v/>
      </c>
      <c r="C82" s="240" t="str">
        <f t="shared" si="10"/>
        <v/>
      </c>
      <c r="D82" s="240" t="str">
        <f t="shared" si="11"/>
        <v/>
      </c>
      <c r="E82" s="261" t="str">
        <f>IF($A82="","",SUMIFS(Txn[Signed Units],Txn[Key],$A82))</f>
        <v/>
      </c>
      <c r="F82" s="283" t="str">
        <f>IF($A82="","",SUMIFS(Txn[Buy Cost],Txn[Key],$A82))</f>
        <v/>
      </c>
      <c r="G82" s="283" t="str">
        <f>IF($A82="","",SUMIFS(Txn[Sell Proceeds],Txn[Key],$A82))</f>
        <v/>
      </c>
      <c r="H82" s="284" t="str">
        <f>IF($A82="","",IFERROR(INDEX(Prices[Current Price],MATCH($A82,Prices[Key],0)),0))</f>
        <v/>
      </c>
      <c r="I82" s="285" t="str">
        <f>IF($A82="","",IFERROR(INDEX(Prices[FX to SGD],MATCH($A82,Prices[Key],0)),1))</f>
        <v/>
      </c>
      <c r="J82" s="283" t="str">
        <f t="shared" si="12"/>
        <v/>
      </c>
      <c r="K82" s="283" t="str">
        <f t="shared" si="13"/>
        <v/>
      </c>
      <c r="L82" s="283" t="str">
        <f t="shared" si="14"/>
        <v/>
      </c>
      <c r="M82" s="286" t="str">
        <f t="shared" si="15"/>
        <v/>
      </c>
      <c r="N82" s="240" t="str">
        <f>IF($A82="","",IF(ABS(E82)&gt;0.000001,COUNT($N$1:N81)+1,""))</f>
        <v/>
      </c>
      <c r="O82" s="287" t="str">
        <f>IF($A82="","",SUMIFS(Transactions!$H$2:$H$1001,Transactions!$J$2:$J$1001,$A82,Transactions!$A$2:$A$1001,2)*$I82)</f>
        <v/>
      </c>
      <c r="P82" s="287" t="str">
        <f t="shared" si="16"/>
        <v/>
      </c>
      <c r="Q82" s="288" t="str">
        <f t="shared" si="17"/>
        <v/>
      </c>
    </row>
    <row r="83" spans="1:17" ht="15" customHeight="1" x14ac:dyDescent="0.2">
      <c r="A83" s="240" t="str">
        <f>IFERROR(INDEX(Txn[Key],MATCH(0,INDEX(COUNTIF($A$1:A82,Txn[Key])+(Txn[Key]=""),0),0)),"")</f>
        <v/>
      </c>
      <c r="B83" s="240" t="str">
        <f t="shared" si="9"/>
        <v/>
      </c>
      <c r="C83" s="240" t="str">
        <f t="shared" si="10"/>
        <v/>
      </c>
      <c r="D83" s="240" t="str">
        <f t="shared" si="11"/>
        <v/>
      </c>
      <c r="E83" s="261" t="str">
        <f>IF($A83="","",SUMIFS(Txn[Signed Units],Txn[Key],$A83))</f>
        <v/>
      </c>
      <c r="F83" s="283" t="str">
        <f>IF($A83="","",SUMIFS(Txn[Buy Cost],Txn[Key],$A83))</f>
        <v/>
      </c>
      <c r="G83" s="283" t="str">
        <f>IF($A83="","",SUMIFS(Txn[Sell Proceeds],Txn[Key],$A83))</f>
        <v/>
      </c>
      <c r="H83" s="284" t="str">
        <f>IF($A83="","",IFERROR(INDEX(Prices[Current Price],MATCH($A83,Prices[Key],0)),0))</f>
        <v/>
      </c>
      <c r="I83" s="285" t="str">
        <f>IF($A83="","",IFERROR(INDEX(Prices[FX to SGD],MATCH($A83,Prices[Key],0)),1))</f>
        <v/>
      </c>
      <c r="J83" s="283" t="str">
        <f t="shared" si="12"/>
        <v/>
      </c>
      <c r="K83" s="283" t="str">
        <f t="shared" si="13"/>
        <v/>
      </c>
      <c r="L83" s="283" t="str">
        <f t="shared" si="14"/>
        <v/>
      </c>
      <c r="M83" s="286" t="str">
        <f t="shared" si="15"/>
        <v/>
      </c>
      <c r="N83" s="240" t="str">
        <f>IF($A83="","",IF(ABS(E83)&gt;0.000001,COUNT($N$1:N82)+1,""))</f>
        <v/>
      </c>
      <c r="O83" s="287" t="str">
        <f>IF($A83="","",SUMIFS(Transactions!$H$2:$H$1001,Transactions!$J$2:$J$1001,$A83,Transactions!$A$2:$A$1001,2)*$I83)</f>
        <v/>
      </c>
      <c r="P83" s="287" t="str">
        <f t="shared" si="16"/>
        <v/>
      </c>
      <c r="Q83" s="288" t="str">
        <f t="shared" si="17"/>
        <v/>
      </c>
    </row>
    <row r="84" spans="1:17" ht="15" customHeight="1" x14ac:dyDescent="0.2">
      <c r="A84" s="240" t="str">
        <f>IFERROR(INDEX(Txn[Key],MATCH(0,INDEX(COUNTIF($A$1:A83,Txn[Key])+(Txn[Key]=""),0),0)),"")</f>
        <v/>
      </c>
      <c r="B84" s="240" t="str">
        <f t="shared" si="9"/>
        <v/>
      </c>
      <c r="C84" s="240" t="str">
        <f t="shared" si="10"/>
        <v/>
      </c>
      <c r="D84" s="240" t="str">
        <f t="shared" si="11"/>
        <v/>
      </c>
      <c r="E84" s="261" t="str">
        <f>IF($A84="","",SUMIFS(Txn[Signed Units],Txn[Key],$A84))</f>
        <v/>
      </c>
      <c r="F84" s="283" t="str">
        <f>IF($A84="","",SUMIFS(Txn[Buy Cost],Txn[Key],$A84))</f>
        <v/>
      </c>
      <c r="G84" s="283" t="str">
        <f>IF($A84="","",SUMIFS(Txn[Sell Proceeds],Txn[Key],$A84))</f>
        <v/>
      </c>
      <c r="H84" s="284" t="str">
        <f>IF($A84="","",IFERROR(INDEX(Prices[Current Price],MATCH($A84,Prices[Key],0)),0))</f>
        <v/>
      </c>
      <c r="I84" s="285" t="str">
        <f>IF($A84="","",IFERROR(INDEX(Prices[FX to SGD],MATCH($A84,Prices[Key],0)),1))</f>
        <v/>
      </c>
      <c r="J84" s="283" t="str">
        <f t="shared" si="12"/>
        <v/>
      </c>
      <c r="K84" s="283" t="str">
        <f t="shared" si="13"/>
        <v/>
      </c>
      <c r="L84" s="283" t="str">
        <f t="shared" si="14"/>
        <v/>
      </c>
      <c r="M84" s="286" t="str">
        <f t="shared" si="15"/>
        <v/>
      </c>
      <c r="N84" s="240" t="str">
        <f>IF($A84="","",IF(ABS(E84)&gt;0.000001,COUNT($N$1:N83)+1,""))</f>
        <v/>
      </c>
      <c r="O84" s="287" t="str">
        <f>IF($A84="","",SUMIFS(Transactions!$H$2:$H$1001,Transactions!$J$2:$J$1001,$A84,Transactions!$A$2:$A$1001,2)*$I84)</f>
        <v/>
      </c>
      <c r="P84" s="287" t="str">
        <f t="shared" si="16"/>
        <v/>
      </c>
      <c r="Q84" s="288" t="str">
        <f t="shared" si="17"/>
        <v/>
      </c>
    </row>
    <row r="85" spans="1:17" ht="15" customHeight="1" x14ac:dyDescent="0.2">
      <c r="A85" s="240" t="str">
        <f>IFERROR(INDEX(Txn[Key],MATCH(0,INDEX(COUNTIF($A$1:A84,Txn[Key])+(Txn[Key]=""),0),0)),"")</f>
        <v/>
      </c>
      <c r="B85" s="240" t="str">
        <f t="shared" si="9"/>
        <v/>
      </c>
      <c r="C85" s="240" t="str">
        <f t="shared" si="10"/>
        <v/>
      </c>
      <c r="D85" s="240" t="str">
        <f t="shared" si="11"/>
        <v/>
      </c>
      <c r="E85" s="261" t="str">
        <f>IF($A85="","",SUMIFS(Txn[Signed Units],Txn[Key],$A85))</f>
        <v/>
      </c>
      <c r="F85" s="283" t="str">
        <f>IF($A85="","",SUMIFS(Txn[Buy Cost],Txn[Key],$A85))</f>
        <v/>
      </c>
      <c r="G85" s="283" t="str">
        <f>IF($A85="","",SUMIFS(Txn[Sell Proceeds],Txn[Key],$A85))</f>
        <v/>
      </c>
      <c r="H85" s="284" t="str">
        <f>IF($A85="","",IFERROR(INDEX(Prices[Current Price],MATCH($A85,Prices[Key],0)),0))</f>
        <v/>
      </c>
      <c r="I85" s="285" t="str">
        <f>IF($A85="","",IFERROR(INDEX(Prices[FX to SGD],MATCH($A85,Prices[Key],0)),1))</f>
        <v/>
      </c>
      <c r="J85" s="283" t="str">
        <f t="shared" si="12"/>
        <v/>
      </c>
      <c r="K85" s="283" t="str">
        <f t="shared" si="13"/>
        <v/>
      </c>
      <c r="L85" s="283" t="str">
        <f t="shared" si="14"/>
        <v/>
      </c>
      <c r="M85" s="286" t="str">
        <f t="shared" si="15"/>
        <v/>
      </c>
      <c r="N85" s="240" t="str">
        <f>IF($A85="","",IF(ABS(E85)&gt;0.000001,COUNT($N$1:N84)+1,""))</f>
        <v/>
      </c>
      <c r="O85" s="287" t="str">
        <f>IF($A85="","",SUMIFS(Transactions!$H$2:$H$1001,Transactions!$J$2:$J$1001,$A85,Transactions!$A$2:$A$1001,2)*$I85)</f>
        <v/>
      </c>
      <c r="P85" s="287" t="str">
        <f t="shared" si="16"/>
        <v/>
      </c>
      <c r="Q85" s="288" t="str">
        <f t="shared" si="17"/>
        <v/>
      </c>
    </row>
    <row r="86" spans="1:17" ht="15" customHeight="1" x14ac:dyDescent="0.2">
      <c r="A86" s="240" t="str">
        <f>IFERROR(INDEX(Txn[Key],MATCH(0,INDEX(COUNTIF($A$1:A85,Txn[Key])+(Txn[Key]=""),0),0)),"")</f>
        <v/>
      </c>
      <c r="B86" s="240" t="str">
        <f t="shared" si="9"/>
        <v/>
      </c>
      <c r="C86" s="240" t="str">
        <f t="shared" si="10"/>
        <v/>
      </c>
      <c r="D86" s="240" t="str">
        <f t="shared" si="11"/>
        <v/>
      </c>
      <c r="E86" s="261" t="str">
        <f>IF($A86="","",SUMIFS(Txn[Signed Units],Txn[Key],$A86))</f>
        <v/>
      </c>
      <c r="F86" s="283" t="str">
        <f>IF($A86="","",SUMIFS(Txn[Buy Cost],Txn[Key],$A86))</f>
        <v/>
      </c>
      <c r="G86" s="283" t="str">
        <f>IF($A86="","",SUMIFS(Txn[Sell Proceeds],Txn[Key],$A86))</f>
        <v/>
      </c>
      <c r="H86" s="284" t="str">
        <f>IF($A86="","",IFERROR(INDEX(Prices[Current Price],MATCH($A86,Prices[Key],0)),0))</f>
        <v/>
      </c>
      <c r="I86" s="285" t="str">
        <f>IF($A86="","",IFERROR(INDEX(Prices[FX to SGD],MATCH($A86,Prices[Key],0)),1))</f>
        <v/>
      </c>
      <c r="J86" s="283" t="str">
        <f t="shared" si="12"/>
        <v/>
      </c>
      <c r="K86" s="283" t="str">
        <f t="shared" si="13"/>
        <v/>
      </c>
      <c r="L86" s="283" t="str">
        <f t="shared" si="14"/>
        <v/>
      </c>
      <c r="M86" s="286" t="str">
        <f t="shared" si="15"/>
        <v/>
      </c>
      <c r="N86" s="240" t="str">
        <f>IF($A86="","",IF(ABS(E86)&gt;0.000001,COUNT($N$1:N85)+1,""))</f>
        <v/>
      </c>
      <c r="O86" s="287" t="str">
        <f>IF($A86="","",SUMIFS(Transactions!$H$2:$H$1001,Transactions!$J$2:$J$1001,$A86,Transactions!$A$2:$A$1001,2)*$I86)</f>
        <v/>
      </c>
      <c r="P86" s="287" t="str">
        <f t="shared" si="16"/>
        <v/>
      </c>
      <c r="Q86" s="288" t="str">
        <f t="shared" si="17"/>
        <v/>
      </c>
    </row>
    <row r="87" spans="1:17" ht="15" customHeight="1" x14ac:dyDescent="0.2">
      <c r="A87" s="240" t="str">
        <f>IFERROR(INDEX(Txn[Key],MATCH(0,INDEX(COUNTIF($A$1:A86,Txn[Key])+(Txn[Key]=""),0),0)),"")</f>
        <v/>
      </c>
      <c r="B87" s="240" t="str">
        <f t="shared" si="9"/>
        <v/>
      </c>
      <c r="C87" s="240" t="str">
        <f t="shared" si="10"/>
        <v/>
      </c>
      <c r="D87" s="240" t="str">
        <f t="shared" si="11"/>
        <v/>
      </c>
      <c r="E87" s="261" t="str">
        <f>IF($A87="","",SUMIFS(Txn[Signed Units],Txn[Key],$A87))</f>
        <v/>
      </c>
      <c r="F87" s="283" t="str">
        <f>IF($A87="","",SUMIFS(Txn[Buy Cost],Txn[Key],$A87))</f>
        <v/>
      </c>
      <c r="G87" s="283" t="str">
        <f>IF($A87="","",SUMIFS(Txn[Sell Proceeds],Txn[Key],$A87))</f>
        <v/>
      </c>
      <c r="H87" s="284" t="str">
        <f>IF($A87="","",IFERROR(INDEX(Prices[Current Price],MATCH($A87,Prices[Key],0)),0))</f>
        <v/>
      </c>
      <c r="I87" s="285" t="str">
        <f>IF($A87="","",IFERROR(INDEX(Prices[FX to SGD],MATCH($A87,Prices[Key],0)),1))</f>
        <v/>
      </c>
      <c r="J87" s="283" t="str">
        <f t="shared" si="12"/>
        <v/>
      </c>
      <c r="K87" s="283" t="str">
        <f t="shared" si="13"/>
        <v/>
      </c>
      <c r="L87" s="283" t="str">
        <f t="shared" si="14"/>
        <v/>
      </c>
      <c r="M87" s="286" t="str">
        <f t="shared" si="15"/>
        <v/>
      </c>
      <c r="N87" s="240" t="str">
        <f>IF($A87="","",IF(ABS(E87)&gt;0.000001,COUNT($N$1:N86)+1,""))</f>
        <v/>
      </c>
      <c r="O87" s="287" t="str">
        <f>IF($A87="","",SUMIFS(Transactions!$H$2:$H$1001,Transactions!$J$2:$J$1001,$A87,Transactions!$A$2:$A$1001,2)*$I87)</f>
        <v/>
      </c>
      <c r="P87" s="287" t="str">
        <f t="shared" si="16"/>
        <v/>
      </c>
      <c r="Q87" s="288" t="str">
        <f t="shared" si="17"/>
        <v/>
      </c>
    </row>
    <row r="88" spans="1:17" ht="15" customHeight="1" x14ac:dyDescent="0.2">
      <c r="A88" s="240" t="str">
        <f>IFERROR(INDEX(Txn[Key],MATCH(0,INDEX(COUNTIF($A$1:A87,Txn[Key])+(Txn[Key]=""),0),0)),"")</f>
        <v/>
      </c>
      <c r="B88" s="240" t="str">
        <f t="shared" si="9"/>
        <v/>
      </c>
      <c r="C88" s="240" t="str">
        <f t="shared" si="10"/>
        <v/>
      </c>
      <c r="D88" s="240" t="str">
        <f t="shared" si="11"/>
        <v/>
      </c>
      <c r="E88" s="261" t="str">
        <f>IF($A88="","",SUMIFS(Txn[Signed Units],Txn[Key],$A88))</f>
        <v/>
      </c>
      <c r="F88" s="283" t="str">
        <f>IF($A88="","",SUMIFS(Txn[Buy Cost],Txn[Key],$A88))</f>
        <v/>
      </c>
      <c r="G88" s="283" t="str">
        <f>IF($A88="","",SUMIFS(Txn[Sell Proceeds],Txn[Key],$A88))</f>
        <v/>
      </c>
      <c r="H88" s="284" t="str">
        <f>IF($A88="","",IFERROR(INDEX(Prices[Current Price],MATCH($A88,Prices[Key],0)),0))</f>
        <v/>
      </c>
      <c r="I88" s="285" t="str">
        <f>IF($A88="","",IFERROR(INDEX(Prices[FX to SGD],MATCH($A88,Prices[Key],0)),1))</f>
        <v/>
      </c>
      <c r="J88" s="283" t="str">
        <f t="shared" si="12"/>
        <v/>
      </c>
      <c r="K88" s="283" t="str">
        <f t="shared" si="13"/>
        <v/>
      </c>
      <c r="L88" s="283" t="str">
        <f t="shared" si="14"/>
        <v/>
      </c>
      <c r="M88" s="286" t="str">
        <f t="shared" si="15"/>
        <v/>
      </c>
      <c r="N88" s="240" t="str">
        <f>IF($A88="","",IF(ABS(E88)&gt;0.000001,COUNT($N$1:N87)+1,""))</f>
        <v/>
      </c>
      <c r="O88" s="287" t="str">
        <f>IF($A88="","",SUMIFS(Transactions!$H$2:$H$1001,Transactions!$J$2:$J$1001,$A88,Transactions!$A$2:$A$1001,2)*$I88)</f>
        <v/>
      </c>
      <c r="P88" s="287" t="str">
        <f t="shared" si="16"/>
        <v/>
      </c>
      <c r="Q88" s="288" t="str">
        <f t="shared" si="17"/>
        <v/>
      </c>
    </row>
    <row r="89" spans="1:17" ht="15" customHeight="1" x14ac:dyDescent="0.2">
      <c r="A89" s="240" t="str">
        <f>IFERROR(INDEX(Txn[Key],MATCH(0,INDEX(COUNTIF($A$1:A88,Txn[Key])+(Txn[Key]=""),0),0)),"")</f>
        <v/>
      </c>
      <c r="B89" s="240" t="str">
        <f t="shared" si="9"/>
        <v/>
      </c>
      <c r="C89" s="240" t="str">
        <f t="shared" si="10"/>
        <v/>
      </c>
      <c r="D89" s="240" t="str">
        <f t="shared" si="11"/>
        <v/>
      </c>
      <c r="E89" s="261" t="str">
        <f>IF($A89="","",SUMIFS(Txn[Signed Units],Txn[Key],$A89))</f>
        <v/>
      </c>
      <c r="F89" s="283" t="str">
        <f>IF($A89="","",SUMIFS(Txn[Buy Cost],Txn[Key],$A89))</f>
        <v/>
      </c>
      <c r="G89" s="283" t="str">
        <f>IF($A89="","",SUMIFS(Txn[Sell Proceeds],Txn[Key],$A89))</f>
        <v/>
      </c>
      <c r="H89" s="284" t="str">
        <f>IF($A89="","",IFERROR(INDEX(Prices[Current Price],MATCH($A89,Prices[Key],0)),0))</f>
        <v/>
      </c>
      <c r="I89" s="285" t="str">
        <f>IF($A89="","",IFERROR(INDEX(Prices[FX to SGD],MATCH($A89,Prices[Key],0)),1))</f>
        <v/>
      </c>
      <c r="J89" s="283" t="str">
        <f t="shared" si="12"/>
        <v/>
      </c>
      <c r="K89" s="283" t="str">
        <f t="shared" si="13"/>
        <v/>
      </c>
      <c r="L89" s="283" t="str">
        <f t="shared" si="14"/>
        <v/>
      </c>
      <c r="M89" s="286" t="str">
        <f t="shared" si="15"/>
        <v/>
      </c>
      <c r="N89" s="240" t="str">
        <f>IF($A89="","",IF(ABS(E89)&gt;0.000001,COUNT($N$1:N88)+1,""))</f>
        <v/>
      </c>
      <c r="O89" s="287" t="str">
        <f>IF($A89="","",SUMIFS(Transactions!$H$2:$H$1001,Transactions!$J$2:$J$1001,$A89,Transactions!$A$2:$A$1001,2)*$I89)</f>
        <v/>
      </c>
      <c r="P89" s="287" t="str">
        <f t="shared" si="16"/>
        <v/>
      </c>
      <c r="Q89" s="288" t="str">
        <f t="shared" si="17"/>
        <v/>
      </c>
    </row>
    <row r="90" spans="1:17" ht="15" customHeight="1" x14ac:dyDescent="0.2">
      <c r="A90" s="240" t="str">
        <f>IFERROR(INDEX(Txn[Key],MATCH(0,INDEX(COUNTIF($A$1:A89,Txn[Key])+(Txn[Key]=""),0),0)),"")</f>
        <v/>
      </c>
      <c r="B90" s="240" t="str">
        <f t="shared" si="9"/>
        <v/>
      </c>
      <c r="C90" s="240" t="str">
        <f t="shared" si="10"/>
        <v/>
      </c>
      <c r="D90" s="240" t="str">
        <f t="shared" si="11"/>
        <v/>
      </c>
      <c r="E90" s="261" t="str">
        <f>IF($A90="","",SUMIFS(Txn[Signed Units],Txn[Key],$A90))</f>
        <v/>
      </c>
      <c r="F90" s="283" t="str">
        <f>IF($A90="","",SUMIFS(Txn[Buy Cost],Txn[Key],$A90))</f>
        <v/>
      </c>
      <c r="G90" s="283" t="str">
        <f>IF($A90="","",SUMIFS(Txn[Sell Proceeds],Txn[Key],$A90))</f>
        <v/>
      </c>
      <c r="H90" s="284" t="str">
        <f>IF($A90="","",IFERROR(INDEX(Prices[Current Price],MATCH($A90,Prices[Key],0)),0))</f>
        <v/>
      </c>
      <c r="I90" s="285" t="str">
        <f>IF($A90="","",IFERROR(INDEX(Prices[FX to SGD],MATCH($A90,Prices[Key],0)),1))</f>
        <v/>
      </c>
      <c r="J90" s="283" t="str">
        <f t="shared" si="12"/>
        <v/>
      </c>
      <c r="K90" s="283" t="str">
        <f t="shared" si="13"/>
        <v/>
      </c>
      <c r="L90" s="283" t="str">
        <f t="shared" si="14"/>
        <v/>
      </c>
      <c r="M90" s="286" t="str">
        <f t="shared" si="15"/>
        <v/>
      </c>
      <c r="N90" s="240" t="str">
        <f>IF($A90="","",IF(ABS(E90)&gt;0.000001,COUNT($N$1:N89)+1,""))</f>
        <v/>
      </c>
      <c r="O90" s="287" t="str">
        <f>IF($A90="","",SUMIFS(Transactions!$H$2:$H$1001,Transactions!$J$2:$J$1001,$A90,Transactions!$A$2:$A$1001,2)*$I90)</f>
        <v/>
      </c>
      <c r="P90" s="287" t="str">
        <f t="shared" si="16"/>
        <v/>
      </c>
      <c r="Q90" s="288" t="str">
        <f t="shared" si="17"/>
        <v/>
      </c>
    </row>
    <row r="91" spans="1:17" ht="15" customHeight="1" x14ac:dyDescent="0.2">
      <c r="A91" s="240" t="str">
        <f>IFERROR(INDEX(Txn[Key],MATCH(0,INDEX(COUNTIF($A$1:A90,Txn[Key])+(Txn[Key]=""),0),0)),"")</f>
        <v/>
      </c>
      <c r="B91" s="240" t="str">
        <f t="shared" si="9"/>
        <v/>
      </c>
      <c r="C91" s="240" t="str">
        <f t="shared" si="10"/>
        <v/>
      </c>
      <c r="D91" s="240" t="str">
        <f t="shared" si="11"/>
        <v/>
      </c>
      <c r="E91" s="261" t="str">
        <f>IF($A91="","",SUMIFS(Txn[Signed Units],Txn[Key],$A91))</f>
        <v/>
      </c>
      <c r="F91" s="283" t="str">
        <f>IF($A91="","",SUMIFS(Txn[Buy Cost],Txn[Key],$A91))</f>
        <v/>
      </c>
      <c r="G91" s="283" t="str">
        <f>IF($A91="","",SUMIFS(Txn[Sell Proceeds],Txn[Key],$A91))</f>
        <v/>
      </c>
      <c r="H91" s="284" t="str">
        <f>IF($A91="","",IFERROR(INDEX(Prices[Current Price],MATCH($A91,Prices[Key],0)),0))</f>
        <v/>
      </c>
      <c r="I91" s="285" t="str">
        <f>IF($A91="","",IFERROR(INDEX(Prices[FX to SGD],MATCH($A91,Prices[Key],0)),1))</f>
        <v/>
      </c>
      <c r="J91" s="283" t="str">
        <f t="shared" si="12"/>
        <v/>
      </c>
      <c r="K91" s="283" t="str">
        <f t="shared" si="13"/>
        <v/>
      </c>
      <c r="L91" s="283" t="str">
        <f t="shared" si="14"/>
        <v/>
      </c>
      <c r="M91" s="286" t="str">
        <f t="shared" si="15"/>
        <v/>
      </c>
      <c r="N91" s="240" t="str">
        <f>IF($A91="","",IF(ABS(E91)&gt;0.000001,COUNT($N$1:N90)+1,""))</f>
        <v/>
      </c>
      <c r="O91" s="287" t="str">
        <f>IF($A91="","",SUMIFS(Transactions!$H$2:$H$1001,Transactions!$J$2:$J$1001,$A91,Transactions!$A$2:$A$1001,2)*$I91)</f>
        <v/>
      </c>
      <c r="P91" s="287" t="str">
        <f t="shared" si="16"/>
        <v/>
      </c>
      <c r="Q91" s="288" t="str">
        <f t="shared" si="17"/>
        <v/>
      </c>
    </row>
    <row r="92" spans="1:17" ht="15" customHeight="1" x14ac:dyDescent="0.2">
      <c r="A92" s="240" t="str">
        <f>IFERROR(INDEX(Txn[Key],MATCH(0,INDEX(COUNTIF($A$1:A91,Txn[Key])+(Txn[Key]=""),0),0)),"")</f>
        <v/>
      </c>
      <c r="B92" s="240" t="str">
        <f t="shared" si="9"/>
        <v/>
      </c>
      <c r="C92" s="240" t="str">
        <f t="shared" si="10"/>
        <v/>
      </c>
      <c r="D92" s="240" t="str">
        <f t="shared" si="11"/>
        <v/>
      </c>
      <c r="E92" s="261" t="str">
        <f>IF($A92="","",SUMIFS(Txn[Signed Units],Txn[Key],$A92))</f>
        <v/>
      </c>
      <c r="F92" s="283" t="str">
        <f>IF($A92="","",SUMIFS(Txn[Buy Cost],Txn[Key],$A92))</f>
        <v/>
      </c>
      <c r="G92" s="283" t="str">
        <f>IF($A92="","",SUMIFS(Txn[Sell Proceeds],Txn[Key],$A92))</f>
        <v/>
      </c>
      <c r="H92" s="284" t="str">
        <f>IF($A92="","",IFERROR(INDEX(Prices[Current Price],MATCH($A92,Prices[Key],0)),0))</f>
        <v/>
      </c>
      <c r="I92" s="285" t="str">
        <f>IF($A92="","",IFERROR(INDEX(Prices[FX to SGD],MATCH($A92,Prices[Key],0)),1))</f>
        <v/>
      </c>
      <c r="J92" s="283" t="str">
        <f t="shared" si="12"/>
        <v/>
      </c>
      <c r="K92" s="283" t="str">
        <f t="shared" si="13"/>
        <v/>
      </c>
      <c r="L92" s="283" t="str">
        <f t="shared" si="14"/>
        <v/>
      </c>
      <c r="M92" s="286" t="str">
        <f t="shared" si="15"/>
        <v/>
      </c>
      <c r="N92" s="240" t="str">
        <f>IF($A92="","",IF(ABS(E92)&gt;0.000001,COUNT($N$1:N91)+1,""))</f>
        <v/>
      </c>
      <c r="O92" s="287" t="str">
        <f>IF($A92="","",SUMIFS(Transactions!$H$2:$H$1001,Transactions!$J$2:$J$1001,$A92,Transactions!$A$2:$A$1001,2)*$I92)</f>
        <v/>
      </c>
      <c r="P92" s="287" t="str">
        <f t="shared" si="16"/>
        <v/>
      </c>
      <c r="Q92" s="288" t="str">
        <f t="shared" si="17"/>
        <v/>
      </c>
    </row>
    <row r="93" spans="1:17" ht="15" customHeight="1" x14ac:dyDescent="0.2">
      <c r="A93" s="240" t="str">
        <f>IFERROR(INDEX(Txn[Key],MATCH(0,INDEX(COUNTIF($A$1:A92,Txn[Key])+(Txn[Key]=""),0),0)),"")</f>
        <v/>
      </c>
      <c r="B93" s="240" t="str">
        <f t="shared" si="9"/>
        <v/>
      </c>
      <c r="C93" s="240" t="str">
        <f t="shared" si="10"/>
        <v/>
      </c>
      <c r="D93" s="240" t="str">
        <f t="shared" si="11"/>
        <v/>
      </c>
      <c r="E93" s="261" t="str">
        <f>IF($A93="","",SUMIFS(Txn[Signed Units],Txn[Key],$A93))</f>
        <v/>
      </c>
      <c r="F93" s="283" t="str">
        <f>IF($A93="","",SUMIFS(Txn[Buy Cost],Txn[Key],$A93))</f>
        <v/>
      </c>
      <c r="G93" s="283" t="str">
        <f>IF($A93="","",SUMIFS(Txn[Sell Proceeds],Txn[Key],$A93))</f>
        <v/>
      </c>
      <c r="H93" s="284" t="str">
        <f>IF($A93="","",IFERROR(INDEX(Prices[Current Price],MATCH($A93,Prices[Key],0)),0))</f>
        <v/>
      </c>
      <c r="I93" s="285" t="str">
        <f>IF($A93="","",IFERROR(INDEX(Prices[FX to SGD],MATCH($A93,Prices[Key],0)),1))</f>
        <v/>
      </c>
      <c r="J93" s="283" t="str">
        <f t="shared" si="12"/>
        <v/>
      </c>
      <c r="K93" s="283" t="str">
        <f t="shared" si="13"/>
        <v/>
      </c>
      <c r="L93" s="283" t="str">
        <f t="shared" si="14"/>
        <v/>
      </c>
      <c r="M93" s="286" t="str">
        <f t="shared" si="15"/>
        <v/>
      </c>
      <c r="N93" s="240" t="str">
        <f>IF($A93="","",IF(ABS(E93)&gt;0.000001,COUNT($N$1:N92)+1,""))</f>
        <v/>
      </c>
      <c r="O93" s="287" t="str">
        <f>IF($A93="","",SUMIFS(Transactions!$H$2:$H$1001,Transactions!$J$2:$J$1001,$A93,Transactions!$A$2:$A$1001,2)*$I93)</f>
        <v/>
      </c>
      <c r="P93" s="287" t="str">
        <f t="shared" si="16"/>
        <v/>
      </c>
      <c r="Q93" s="288" t="str">
        <f t="shared" si="17"/>
        <v/>
      </c>
    </row>
    <row r="94" spans="1:17" ht="15" customHeight="1" x14ac:dyDescent="0.2">
      <c r="A94" s="240" t="str">
        <f>IFERROR(INDEX(Txn[Key],MATCH(0,INDEX(COUNTIF($A$1:A93,Txn[Key])+(Txn[Key]=""),0),0)),"")</f>
        <v/>
      </c>
      <c r="B94" s="240" t="str">
        <f t="shared" si="9"/>
        <v/>
      </c>
      <c r="C94" s="240" t="str">
        <f t="shared" si="10"/>
        <v/>
      </c>
      <c r="D94" s="240" t="str">
        <f t="shared" si="11"/>
        <v/>
      </c>
      <c r="E94" s="261" t="str">
        <f>IF($A94="","",SUMIFS(Txn[Signed Units],Txn[Key],$A94))</f>
        <v/>
      </c>
      <c r="F94" s="283" t="str">
        <f>IF($A94="","",SUMIFS(Txn[Buy Cost],Txn[Key],$A94))</f>
        <v/>
      </c>
      <c r="G94" s="283" t="str">
        <f>IF($A94="","",SUMIFS(Txn[Sell Proceeds],Txn[Key],$A94))</f>
        <v/>
      </c>
      <c r="H94" s="284" t="str">
        <f>IF($A94="","",IFERROR(INDEX(Prices[Current Price],MATCH($A94,Prices[Key],0)),0))</f>
        <v/>
      </c>
      <c r="I94" s="285" t="str">
        <f>IF($A94="","",IFERROR(INDEX(Prices[FX to SGD],MATCH($A94,Prices[Key],0)),1))</f>
        <v/>
      </c>
      <c r="J94" s="283" t="str">
        <f t="shared" si="12"/>
        <v/>
      </c>
      <c r="K94" s="283" t="str">
        <f t="shared" si="13"/>
        <v/>
      </c>
      <c r="L94" s="283" t="str">
        <f t="shared" si="14"/>
        <v/>
      </c>
      <c r="M94" s="286" t="str">
        <f t="shared" si="15"/>
        <v/>
      </c>
      <c r="N94" s="240" t="str">
        <f>IF($A94="","",IF(ABS(E94)&gt;0.000001,COUNT($N$1:N93)+1,""))</f>
        <v/>
      </c>
      <c r="O94" s="287" t="str">
        <f>IF($A94="","",SUMIFS(Transactions!$H$2:$H$1001,Transactions!$J$2:$J$1001,$A94,Transactions!$A$2:$A$1001,2)*$I94)</f>
        <v/>
      </c>
      <c r="P94" s="287" t="str">
        <f t="shared" si="16"/>
        <v/>
      </c>
      <c r="Q94" s="288" t="str">
        <f t="shared" si="17"/>
        <v/>
      </c>
    </row>
    <row r="95" spans="1:17" ht="15" customHeight="1" x14ac:dyDescent="0.2">
      <c r="A95" s="240" t="str">
        <f>IFERROR(INDEX(Txn[Key],MATCH(0,INDEX(COUNTIF($A$1:A94,Txn[Key])+(Txn[Key]=""),0),0)),"")</f>
        <v/>
      </c>
      <c r="B95" s="240" t="str">
        <f t="shared" si="9"/>
        <v/>
      </c>
      <c r="C95" s="240" t="str">
        <f t="shared" si="10"/>
        <v/>
      </c>
      <c r="D95" s="240" t="str">
        <f t="shared" si="11"/>
        <v/>
      </c>
      <c r="E95" s="261" t="str">
        <f>IF($A95="","",SUMIFS(Txn[Signed Units],Txn[Key],$A95))</f>
        <v/>
      </c>
      <c r="F95" s="283" t="str">
        <f>IF($A95="","",SUMIFS(Txn[Buy Cost],Txn[Key],$A95))</f>
        <v/>
      </c>
      <c r="G95" s="283" t="str">
        <f>IF($A95="","",SUMIFS(Txn[Sell Proceeds],Txn[Key],$A95))</f>
        <v/>
      </c>
      <c r="H95" s="284" t="str">
        <f>IF($A95="","",IFERROR(INDEX(Prices[Current Price],MATCH($A95,Prices[Key],0)),0))</f>
        <v/>
      </c>
      <c r="I95" s="285" t="str">
        <f>IF($A95="","",IFERROR(INDEX(Prices[FX to SGD],MATCH($A95,Prices[Key],0)),1))</f>
        <v/>
      </c>
      <c r="J95" s="283" t="str">
        <f t="shared" si="12"/>
        <v/>
      </c>
      <c r="K95" s="283" t="str">
        <f t="shared" si="13"/>
        <v/>
      </c>
      <c r="L95" s="283" t="str">
        <f t="shared" si="14"/>
        <v/>
      </c>
      <c r="M95" s="286" t="str">
        <f t="shared" si="15"/>
        <v/>
      </c>
      <c r="N95" s="240" t="str">
        <f>IF($A95="","",IF(ABS(E95)&gt;0.000001,COUNT($N$1:N94)+1,""))</f>
        <v/>
      </c>
      <c r="O95" s="287" t="str">
        <f>IF($A95="","",SUMIFS(Transactions!$H$2:$H$1001,Transactions!$J$2:$J$1001,$A95,Transactions!$A$2:$A$1001,2)*$I95)</f>
        <v/>
      </c>
      <c r="P95" s="287" t="str">
        <f t="shared" si="16"/>
        <v/>
      </c>
      <c r="Q95" s="288" t="str">
        <f t="shared" si="17"/>
        <v/>
      </c>
    </row>
    <row r="96" spans="1:17" ht="15" customHeight="1" x14ac:dyDescent="0.2">
      <c r="A96" s="240" t="str">
        <f>IFERROR(INDEX(Txn[Key],MATCH(0,INDEX(COUNTIF($A$1:A95,Txn[Key])+(Txn[Key]=""),0),0)),"")</f>
        <v/>
      </c>
      <c r="B96" s="240" t="str">
        <f t="shared" si="9"/>
        <v/>
      </c>
      <c r="C96" s="240" t="str">
        <f t="shared" si="10"/>
        <v/>
      </c>
      <c r="D96" s="240" t="str">
        <f t="shared" si="11"/>
        <v/>
      </c>
      <c r="E96" s="261" t="str">
        <f>IF($A96="","",SUMIFS(Txn[Signed Units],Txn[Key],$A96))</f>
        <v/>
      </c>
      <c r="F96" s="283" t="str">
        <f>IF($A96="","",SUMIFS(Txn[Buy Cost],Txn[Key],$A96))</f>
        <v/>
      </c>
      <c r="G96" s="283" t="str">
        <f>IF($A96="","",SUMIFS(Txn[Sell Proceeds],Txn[Key],$A96))</f>
        <v/>
      </c>
      <c r="H96" s="284" t="str">
        <f>IF($A96="","",IFERROR(INDEX(Prices[Current Price],MATCH($A96,Prices[Key],0)),0))</f>
        <v/>
      </c>
      <c r="I96" s="285" t="str">
        <f>IF($A96="","",IFERROR(INDEX(Prices[FX to SGD],MATCH($A96,Prices[Key],0)),1))</f>
        <v/>
      </c>
      <c r="J96" s="283" t="str">
        <f t="shared" si="12"/>
        <v/>
      </c>
      <c r="K96" s="283" t="str">
        <f t="shared" si="13"/>
        <v/>
      </c>
      <c r="L96" s="283" t="str">
        <f t="shared" si="14"/>
        <v/>
      </c>
      <c r="M96" s="286" t="str">
        <f t="shared" si="15"/>
        <v/>
      </c>
      <c r="N96" s="240" t="str">
        <f>IF($A96="","",IF(ABS(E96)&gt;0.000001,COUNT($N$1:N95)+1,""))</f>
        <v/>
      </c>
      <c r="O96" s="287" t="str">
        <f>IF($A96="","",SUMIFS(Transactions!$H$2:$H$1001,Transactions!$J$2:$J$1001,$A96,Transactions!$A$2:$A$1001,2)*$I96)</f>
        <v/>
      </c>
      <c r="P96" s="287" t="str">
        <f t="shared" si="16"/>
        <v/>
      </c>
      <c r="Q96" s="288" t="str">
        <f t="shared" si="17"/>
        <v/>
      </c>
    </row>
    <row r="97" spans="1:17" ht="15" customHeight="1" x14ac:dyDescent="0.2">
      <c r="A97" s="240" t="str">
        <f>IFERROR(INDEX(Txn[Key],MATCH(0,INDEX(COUNTIF($A$1:A96,Txn[Key])+(Txn[Key]=""),0),0)),"")</f>
        <v/>
      </c>
      <c r="B97" s="240" t="str">
        <f t="shared" si="9"/>
        <v/>
      </c>
      <c r="C97" s="240" t="str">
        <f t="shared" si="10"/>
        <v/>
      </c>
      <c r="D97" s="240" t="str">
        <f t="shared" si="11"/>
        <v/>
      </c>
      <c r="E97" s="261" t="str">
        <f>IF($A97="","",SUMIFS(Txn[Signed Units],Txn[Key],$A97))</f>
        <v/>
      </c>
      <c r="F97" s="283" t="str">
        <f>IF($A97="","",SUMIFS(Txn[Buy Cost],Txn[Key],$A97))</f>
        <v/>
      </c>
      <c r="G97" s="283" t="str">
        <f>IF($A97="","",SUMIFS(Txn[Sell Proceeds],Txn[Key],$A97))</f>
        <v/>
      </c>
      <c r="H97" s="284" t="str">
        <f>IF($A97="","",IFERROR(INDEX(Prices[Current Price],MATCH($A97,Prices[Key],0)),0))</f>
        <v/>
      </c>
      <c r="I97" s="285" t="str">
        <f>IF($A97="","",IFERROR(INDEX(Prices[FX to SGD],MATCH($A97,Prices[Key],0)),1))</f>
        <v/>
      </c>
      <c r="J97" s="283" t="str">
        <f t="shared" si="12"/>
        <v/>
      </c>
      <c r="K97" s="283" t="str">
        <f t="shared" si="13"/>
        <v/>
      </c>
      <c r="L97" s="283" t="str">
        <f t="shared" si="14"/>
        <v/>
      </c>
      <c r="M97" s="286" t="str">
        <f t="shared" si="15"/>
        <v/>
      </c>
      <c r="N97" s="240" t="str">
        <f>IF($A97="","",IF(ABS(E97)&gt;0.000001,COUNT($N$1:N96)+1,""))</f>
        <v/>
      </c>
      <c r="O97" s="287" t="str">
        <f>IF($A97="","",SUMIFS(Transactions!$H$2:$H$1001,Transactions!$J$2:$J$1001,$A97,Transactions!$A$2:$A$1001,2)*$I97)</f>
        <v/>
      </c>
      <c r="P97" s="287" t="str">
        <f t="shared" si="16"/>
        <v/>
      </c>
      <c r="Q97" s="288" t="str">
        <f t="shared" si="17"/>
        <v/>
      </c>
    </row>
    <row r="98" spans="1:17" ht="15" customHeight="1" x14ac:dyDescent="0.2">
      <c r="A98" s="240" t="str">
        <f>IFERROR(INDEX(Txn[Key],MATCH(0,INDEX(COUNTIF($A$1:A97,Txn[Key])+(Txn[Key]=""),0),0)),"")</f>
        <v/>
      </c>
      <c r="B98" s="240" t="str">
        <f t="shared" si="9"/>
        <v/>
      </c>
      <c r="C98" s="240" t="str">
        <f t="shared" si="10"/>
        <v/>
      </c>
      <c r="D98" s="240" t="str">
        <f t="shared" si="11"/>
        <v/>
      </c>
      <c r="E98" s="261" t="str">
        <f>IF($A98="","",SUMIFS(Txn[Signed Units],Txn[Key],$A98))</f>
        <v/>
      </c>
      <c r="F98" s="283" t="str">
        <f>IF($A98="","",SUMIFS(Txn[Buy Cost],Txn[Key],$A98))</f>
        <v/>
      </c>
      <c r="G98" s="283" t="str">
        <f>IF($A98="","",SUMIFS(Txn[Sell Proceeds],Txn[Key],$A98))</f>
        <v/>
      </c>
      <c r="H98" s="284" t="str">
        <f>IF($A98="","",IFERROR(INDEX(Prices[Current Price],MATCH($A98,Prices[Key],0)),0))</f>
        <v/>
      </c>
      <c r="I98" s="285" t="str">
        <f>IF($A98="","",IFERROR(INDEX(Prices[FX to SGD],MATCH($A98,Prices[Key],0)),1))</f>
        <v/>
      </c>
      <c r="J98" s="283" t="str">
        <f t="shared" si="12"/>
        <v/>
      </c>
      <c r="K98" s="283" t="str">
        <f t="shared" si="13"/>
        <v/>
      </c>
      <c r="L98" s="283" t="str">
        <f t="shared" si="14"/>
        <v/>
      </c>
      <c r="M98" s="286" t="str">
        <f t="shared" si="15"/>
        <v/>
      </c>
      <c r="N98" s="240" t="str">
        <f>IF($A98="","",IF(ABS(E98)&gt;0.000001,COUNT($N$1:N97)+1,""))</f>
        <v/>
      </c>
      <c r="O98" s="287" t="str">
        <f>IF($A98="","",SUMIFS(Transactions!$H$2:$H$1001,Transactions!$J$2:$J$1001,$A98,Transactions!$A$2:$A$1001,2)*$I98)</f>
        <v/>
      </c>
      <c r="P98" s="287" t="str">
        <f t="shared" si="16"/>
        <v/>
      </c>
      <c r="Q98" s="288" t="str">
        <f t="shared" si="17"/>
        <v/>
      </c>
    </row>
    <row r="99" spans="1:17" ht="15" customHeight="1" x14ac:dyDescent="0.2">
      <c r="A99" s="240" t="str">
        <f>IFERROR(INDEX(Txn[Key],MATCH(0,INDEX(COUNTIF($A$1:A98,Txn[Key])+(Txn[Key]=""),0),0)),"")</f>
        <v/>
      </c>
      <c r="B99" s="240" t="str">
        <f t="shared" si="9"/>
        <v/>
      </c>
      <c r="C99" s="240" t="str">
        <f t="shared" si="10"/>
        <v/>
      </c>
      <c r="D99" s="240" t="str">
        <f t="shared" si="11"/>
        <v/>
      </c>
      <c r="E99" s="261" t="str">
        <f>IF($A99="","",SUMIFS(Txn[Signed Units],Txn[Key],$A99))</f>
        <v/>
      </c>
      <c r="F99" s="283" t="str">
        <f>IF($A99="","",SUMIFS(Txn[Buy Cost],Txn[Key],$A99))</f>
        <v/>
      </c>
      <c r="G99" s="283" t="str">
        <f>IF($A99="","",SUMIFS(Txn[Sell Proceeds],Txn[Key],$A99))</f>
        <v/>
      </c>
      <c r="H99" s="284" t="str">
        <f>IF($A99="","",IFERROR(INDEX(Prices[Current Price],MATCH($A99,Prices[Key],0)),0))</f>
        <v/>
      </c>
      <c r="I99" s="285" t="str">
        <f>IF($A99="","",IFERROR(INDEX(Prices[FX to SGD],MATCH($A99,Prices[Key],0)),1))</f>
        <v/>
      </c>
      <c r="J99" s="283" t="str">
        <f t="shared" si="12"/>
        <v/>
      </c>
      <c r="K99" s="283" t="str">
        <f t="shared" si="13"/>
        <v/>
      </c>
      <c r="L99" s="283" t="str">
        <f t="shared" si="14"/>
        <v/>
      </c>
      <c r="M99" s="286" t="str">
        <f t="shared" si="15"/>
        <v/>
      </c>
      <c r="N99" s="240" t="str">
        <f>IF($A99="","",IF(ABS(E99)&gt;0.000001,COUNT($N$1:N98)+1,""))</f>
        <v/>
      </c>
      <c r="O99" s="287" t="str">
        <f>IF($A99="","",SUMIFS(Transactions!$H$2:$H$1001,Transactions!$J$2:$J$1001,$A99,Transactions!$A$2:$A$1001,2)*$I99)</f>
        <v/>
      </c>
      <c r="P99" s="287" t="str">
        <f t="shared" si="16"/>
        <v/>
      </c>
      <c r="Q99" s="288" t="str">
        <f t="shared" si="17"/>
        <v/>
      </c>
    </row>
    <row r="100" spans="1:17" ht="15" customHeight="1" x14ac:dyDescent="0.2">
      <c r="A100" s="240" t="str">
        <f>IFERROR(INDEX(Txn[Key],MATCH(0,INDEX(COUNTIF($A$1:A99,Txn[Key])+(Txn[Key]=""),0),0)),"")</f>
        <v/>
      </c>
      <c r="B100" s="240" t="str">
        <f t="shared" si="9"/>
        <v/>
      </c>
      <c r="C100" s="240" t="str">
        <f t="shared" si="10"/>
        <v/>
      </c>
      <c r="D100" s="240" t="str">
        <f t="shared" si="11"/>
        <v/>
      </c>
      <c r="E100" s="261" t="str">
        <f>IF($A100="","",SUMIFS(Txn[Signed Units],Txn[Key],$A100))</f>
        <v/>
      </c>
      <c r="F100" s="283" t="str">
        <f>IF($A100="","",SUMIFS(Txn[Buy Cost],Txn[Key],$A100))</f>
        <v/>
      </c>
      <c r="G100" s="283" t="str">
        <f>IF($A100="","",SUMIFS(Txn[Sell Proceeds],Txn[Key],$A100))</f>
        <v/>
      </c>
      <c r="H100" s="284" t="str">
        <f>IF($A100="","",IFERROR(INDEX(Prices[Current Price],MATCH($A100,Prices[Key],0)),0))</f>
        <v/>
      </c>
      <c r="I100" s="285" t="str">
        <f>IF($A100="","",IFERROR(INDEX(Prices[FX to SGD],MATCH($A100,Prices[Key],0)),1))</f>
        <v/>
      </c>
      <c r="J100" s="283" t="str">
        <f t="shared" si="12"/>
        <v/>
      </c>
      <c r="K100" s="283" t="str">
        <f t="shared" si="13"/>
        <v/>
      </c>
      <c r="L100" s="283" t="str">
        <f t="shared" si="14"/>
        <v/>
      </c>
      <c r="M100" s="286" t="str">
        <f t="shared" si="15"/>
        <v/>
      </c>
      <c r="N100" s="240" t="str">
        <f>IF($A100="","",IF(ABS(E100)&gt;0.000001,COUNT($N$1:N99)+1,""))</f>
        <v/>
      </c>
      <c r="O100" s="287" t="str">
        <f>IF($A100="","",SUMIFS(Transactions!$H$2:$H$1001,Transactions!$J$2:$J$1001,$A100,Transactions!$A$2:$A$1001,2)*$I100)</f>
        <v/>
      </c>
      <c r="P100" s="287" t="str">
        <f t="shared" si="16"/>
        <v/>
      </c>
      <c r="Q100" s="288" t="str">
        <f t="shared" si="17"/>
        <v/>
      </c>
    </row>
    <row r="101" spans="1:17" ht="15" customHeight="1" x14ac:dyDescent="0.2">
      <c r="A101" s="240" t="str">
        <f>IFERROR(INDEX(Txn[Key],MATCH(0,INDEX(COUNTIF($A$1:A100,Txn[Key])+(Txn[Key]=""),0),0)),"")</f>
        <v/>
      </c>
      <c r="B101" s="240" t="str">
        <f t="shared" si="9"/>
        <v/>
      </c>
      <c r="C101" s="240" t="str">
        <f t="shared" si="10"/>
        <v/>
      </c>
      <c r="D101" s="240" t="str">
        <f t="shared" si="11"/>
        <v/>
      </c>
      <c r="E101" s="261" t="str">
        <f>IF($A101="","",SUMIFS(Txn[Signed Units],Txn[Key],$A101))</f>
        <v/>
      </c>
      <c r="F101" s="283" t="str">
        <f>IF($A101="","",SUMIFS(Txn[Buy Cost],Txn[Key],$A101))</f>
        <v/>
      </c>
      <c r="G101" s="283" t="str">
        <f>IF($A101="","",SUMIFS(Txn[Sell Proceeds],Txn[Key],$A101))</f>
        <v/>
      </c>
      <c r="H101" s="284" t="str">
        <f>IF($A101="","",IFERROR(INDEX(Prices[Current Price],MATCH($A101,Prices[Key],0)),0))</f>
        <v/>
      </c>
      <c r="I101" s="285" t="str">
        <f>IF($A101="","",IFERROR(INDEX(Prices[FX to SGD],MATCH($A101,Prices[Key],0)),1))</f>
        <v/>
      </c>
      <c r="J101" s="283" t="str">
        <f t="shared" si="12"/>
        <v/>
      </c>
      <c r="K101" s="283" t="str">
        <f t="shared" si="13"/>
        <v/>
      </c>
      <c r="L101" s="283" t="str">
        <f t="shared" si="14"/>
        <v/>
      </c>
      <c r="M101" s="286" t="str">
        <f t="shared" si="15"/>
        <v/>
      </c>
      <c r="N101" s="240" t="str">
        <f>IF($A101="","",IF(ABS(E101)&gt;0.000001,COUNT($N$1:N100)+1,""))</f>
        <v/>
      </c>
      <c r="O101" s="287" t="str">
        <f>IF($A101="","",SUMIFS(Transactions!$H$2:$H$1001,Transactions!$J$2:$J$1001,$A101,Transactions!$A$2:$A$1001,2)*$I101)</f>
        <v/>
      </c>
      <c r="P101" s="287" t="str">
        <f t="shared" si="16"/>
        <v/>
      </c>
      <c r="Q101" s="288" t="str">
        <f t="shared" si="17"/>
        <v/>
      </c>
    </row>
    <row r="102" spans="1:17" ht="15" customHeight="1" x14ac:dyDescent="0.2">
      <c r="A102" s="240" t="str">
        <f>IFERROR(INDEX(Txn[Key],MATCH(0,INDEX(COUNTIF($A$1:A101,Txn[Key])+(Txn[Key]=""),0),0)),"")</f>
        <v/>
      </c>
      <c r="B102" s="240" t="str">
        <f t="shared" si="9"/>
        <v/>
      </c>
      <c r="C102" s="240" t="str">
        <f t="shared" si="10"/>
        <v/>
      </c>
      <c r="D102" s="240" t="str">
        <f t="shared" si="11"/>
        <v/>
      </c>
      <c r="E102" s="261" t="str">
        <f>IF($A102="","",SUMIFS(Txn[Signed Units],Txn[Key],$A102))</f>
        <v/>
      </c>
      <c r="F102" s="283" t="str">
        <f>IF($A102="","",SUMIFS(Txn[Buy Cost],Txn[Key],$A102))</f>
        <v/>
      </c>
      <c r="G102" s="283" t="str">
        <f>IF($A102="","",SUMIFS(Txn[Sell Proceeds],Txn[Key],$A102))</f>
        <v/>
      </c>
      <c r="H102" s="284" t="str">
        <f>IF($A102="","",IFERROR(INDEX(Prices[Current Price],MATCH($A102,Prices[Key],0)),0))</f>
        <v/>
      </c>
      <c r="I102" s="285" t="str">
        <f>IF($A102="","",IFERROR(INDEX(Prices[FX to SGD],MATCH($A102,Prices[Key],0)),1))</f>
        <v/>
      </c>
      <c r="J102" s="283" t="str">
        <f t="shared" si="12"/>
        <v/>
      </c>
      <c r="K102" s="283" t="str">
        <f t="shared" si="13"/>
        <v/>
      </c>
      <c r="L102" s="283" t="str">
        <f t="shared" si="14"/>
        <v/>
      </c>
      <c r="M102" s="286" t="str">
        <f t="shared" si="15"/>
        <v/>
      </c>
      <c r="N102" s="240" t="str">
        <f>IF($A102="","",IF(ABS(E102)&gt;0.000001,COUNT($N$1:N101)+1,""))</f>
        <v/>
      </c>
      <c r="O102" s="287" t="str">
        <f>IF($A102="","",SUMIFS(Transactions!$H$2:$H$1001,Transactions!$J$2:$J$1001,$A102,Transactions!$A$2:$A$1001,2)*$I102)</f>
        <v/>
      </c>
      <c r="P102" s="287" t="str">
        <f t="shared" si="16"/>
        <v/>
      </c>
      <c r="Q102" s="288" t="str">
        <f t="shared" si="17"/>
        <v/>
      </c>
    </row>
    <row r="103" spans="1:17" ht="15" customHeight="1" x14ac:dyDescent="0.2">
      <c r="A103" s="240" t="str">
        <f>IFERROR(INDEX(Txn[Key],MATCH(0,INDEX(COUNTIF($A$1:A102,Txn[Key])+(Txn[Key]=""),0),0)),"")</f>
        <v/>
      </c>
      <c r="B103" s="240" t="str">
        <f t="shared" si="9"/>
        <v/>
      </c>
      <c r="C103" s="240" t="str">
        <f t="shared" si="10"/>
        <v/>
      </c>
      <c r="D103" s="240" t="str">
        <f t="shared" si="11"/>
        <v/>
      </c>
      <c r="E103" s="261" t="str">
        <f>IF($A103="","",SUMIFS(Txn[Signed Units],Txn[Key],$A103))</f>
        <v/>
      </c>
      <c r="F103" s="283" t="str">
        <f>IF($A103="","",SUMIFS(Txn[Buy Cost],Txn[Key],$A103))</f>
        <v/>
      </c>
      <c r="G103" s="283" t="str">
        <f>IF($A103="","",SUMIFS(Txn[Sell Proceeds],Txn[Key],$A103))</f>
        <v/>
      </c>
      <c r="H103" s="284" t="str">
        <f>IF($A103="","",IFERROR(INDEX(Prices[Current Price],MATCH($A103,Prices[Key],0)),0))</f>
        <v/>
      </c>
      <c r="I103" s="285" t="str">
        <f>IF($A103="","",IFERROR(INDEX(Prices[FX to SGD],MATCH($A103,Prices[Key],0)),1))</f>
        <v/>
      </c>
      <c r="J103" s="283" t="str">
        <f t="shared" si="12"/>
        <v/>
      </c>
      <c r="K103" s="283" t="str">
        <f t="shared" si="13"/>
        <v/>
      </c>
      <c r="L103" s="283" t="str">
        <f t="shared" si="14"/>
        <v/>
      </c>
      <c r="M103" s="286" t="str">
        <f t="shared" si="15"/>
        <v/>
      </c>
      <c r="N103" s="240" t="str">
        <f>IF($A103="","",IF(ABS(E103)&gt;0.000001,COUNT($N$1:N102)+1,""))</f>
        <v/>
      </c>
      <c r="O103" s="287" t="str">
        <f>IF($A103="","",SUMIFS(Transactions!$H$2:$H$1001,Transactions!$J$2:$J$1001,$A103,Transactions!$A$2:$A$1001,2)*$I103)</f>
        <v/>
      </c>
      <c r="P103" s="287" t="str">
        <f t="shared" si="16"/>
        <v/>
      </c>
      <c r="Q103" s="288" t="str">
        <f t="shared" si="17"/>
        <v/>
      </c>
    </row>
    <row r="104" spans="1:17" ht="15" customHeight="1" x14ac:dyDescent="0.2">
      <c r="A104" s="240" t="str">
        <f>IFERROR(INDEX(Txn[Key],MATCH(0,INDEX(COUNTIF($A$1:A103,Txn[Key])+(Txn[Key]=""),0),0)),"")</f>
        <v/>
      </c>
      <c r="B104" s="240" t="str">
        <f t="shared" si="9"/>
        <v/>
      </c>
      <c r="C104" s="240" t="str">
        <f t="shared" si="10"/>
        <v/>
      </c>
      <c r="D104" s="240" t="str">
        <f t="shared" si="11"/>
        <v/>
      </c>
      <c r="E104" s="261" t="str">
        <f>IF($A104="","",SUMIFS(Txn[Signed Units],Txn[Key],$A104))</f>
        <v/>
      </c>
      <c r="F104" s="283" t="str">
        <f>IF($A104="","",SUMIFS(Txn[Buy Cost],Txn[Key],$A104))</f>
        <v/>
      </c>
      <c r="G104" s="283" t="str">
        <f>IF($A104="","",SUMIFS(Txn[Sell Proceeds],Txn[Key],$A104))</f>
        <v/>
      </c>
      <c r="H104" s="284" t="str">
        <f>IF($A104="","",IFERROR(INDEX(Prices[Current Price],MATCH($A104,Prices[Key],0)),0))</f>
        <v/>
      </c>
      <c r="I104" s="285" t="str">
        <f>IF($A104="","",IFERROR(INDEX(Prices[FX to SGD],MATCH($A104,Prices[Key],0)),1))</f>
        <v/>
      </c>
      <c r="J104" s="283" t="str">
        <f t="shared" si="12"/>
        <v/>
      </c>
      <c r="K104" s="283" t="str">
        <f t="shared" si="13"/>
        <v/>
      </c>
      <c r="L104" s="283" t="str">
        <f t="shared" si="14"/>
        <v/>
      </c>
      <c r="M104" s="286" t="str">
        <f t="shared" si="15"/>
        <v/>
      </c>
      <c r="N104" s="240" t="str">
        <f>IF($A104="","",IF(ABS(E104)&gt;0.000001,COUNT($N$1:N103)+1,""))</f>
        <v/>
      </c>
      <c r="O104" s="287" t="str">
        <f>IF($A104="","",SUMIFS(Transactions!$H$2:$H$1001,Transactions!$J$2:$J$1001,$A104,Transactions!$A$2:$A$1001,2)*$I104)</f>
        <v/>
      </c>
      <c r="P104" s="287" t="str">
        <f t="shared" si="16"/>
        <v/>
      </c>
      <c r="Q104" s="288" t="str">
        <f t="shared" si="17"/>
        <v/>
      </c>
    </row>
    <row r="105" spans="1:17" ht="15" customHeight="1" x14ac:dyDescent="0.2">
      <c r="A105" s="240" t="str">
        <f>IFERROR(INDEX(Txn[Key],MATCH(0,INDEX(COUNTIF($A$1:A104,Txn[Key])+(Txn[Key]=""),0),0)),"")</f>
        <v/>
      </c>
      <c r="B105" s="240" t="str">
        <f t="shared" si="9"/>
        <v/>
      </c>
      <c r="C105" s="240" t="str">
        <f t="shared" si="10"/>
        <v/>
      </c>
      <c r="D105" s="240" t="str">
        <f t="shared" si="11"/>
        <v/>
      </c>
      <c r="E105" s="261" t="str">
        <f>IF($A105="","",SUMIFS(Txn[Signed Units],Txn[Key],$A105))</f>
        <v/>
      </c>
      <c r="F105" s="283" t="str">
        <f>IF($A105="","",SUMIFS(Txn[Buy Cost],Txn[Key],$A105))</f>
        <v/>
      </c>
      <c r="G105" s="283" t="str">
        <f>IF($A105="","",SUMIFS(Txn[Sell Proceeds],Txn[Key],$A105))</f>
        <v/>
      </c>
      <c r="H105" s="284" t="str">
        <f>IF($A105="","",IFERROR(INDEX(Prices[Current Price],MATCH($A105,Prices[Key],0)),0))</f>
        <v/>
      </c>
      <c r="I105" s="285" t="str">
        <f>IF($A105="","",IFERROR(INDEX(Prices[FX to SGD],MATCH($A105,Prices[Key],0)),1))</f>
        <v/>
      </c>
      <c r="J105" s="283" t="str">
        <f t="shared" si="12"/>
        <v/>
      </c>
      <c r="K105" s="283" t="str">
        <f t="shared" si="13"/>
        <v/>
      </c>
      <c r="L105" s="283" t="str">
        <f t="shared" si="14"/>
        <v/>
      </c>
      <c r="M105" s="286" t="str">
        <f t="shared" si="15"/>
        <v/>
      </c>
      <c r="N105" s="240" t="str">
        <f>IF($A105="","",IF(ABS(E105)&gt;0.000001,COUNT($N$1:N104)+1,""))</f>
        <v/>
      </c>
      <c r="O105" s="287" t="str">
        <f>IF($A105="","",SUMIFS(Transactions!$H$2:$H$1001,Transactions!$J$2:$J$1001,$A105,Transactions!$A$2:$A$1001,2)*$I105)</f>
        <v/>
      </c>
      <c r="P105" s="287" t="str">
        <f t="shared" si="16"/>
        <v/>
      </c>
      <c r="Q105" s="288" t="str">
        <f t="shared" si="17"/>
        <v/>
      </c>
    </row>
    <row r="106" spans="1:17" ht="15" customHeight="1" x14ac:dyDescent="0.2">
      <c r="A106" s="240" t="str">
        <f>IFERROR(INDEX(Txn[Key],MATCH(0,INDEX(COUNTIF($A$1:A105,Txn[Key])+(Txn[Key]=""),0),0)),"")</f>
        <v/>
      </c>
      <c r="B106" s="240" t="str">
        <f t="shared" si="9"/>
        <v/>
      </c>
      <c r="C106" s="240" t="str">
        <f t="shared" si="10"/>
        <v/>
      </c>
      <c r="D106" s="240" t="str">
        <f t="shared" si="11"/>
        <v/>
      </c>
      <c r="E106" s="261" t="str">
        <f>IF($A106="","",SUMIFS(Txn[Signed Units],Txn[Key],$A106))</f>
        <v/>
      </c>
      <c r="F106" s="283" t="str">
        <f>IF($A106="","",SUMIFS(Txn[Buy Cost],Txn[Key],$A106))</f>
        <v/>
      </c>
      <c r="G106" s="283" t="str">
        <f>IF($A106="","",SUMIFS(Txn[Sell Proceeds],Txn[Key],$A106))</f>
        <v/>
      </c>
      <c r="H106" s="284" t="str">
        <f>IF($A106="","",IFERROR(INDEX(Prices[Current Price],MATCH($A106,Prices[Key],0)),0))</f>
        <v/>
      </c>
      <c r="I106" s="285" t="str">
        <f>IF($A106="","",IFERROR(INDEX(Prices[FX to SGD],MATCH($A106,Prices[Key],0)),1))</f>
        <v/>
      </c>
      <c r="J106" s="283" t="str">
        <f t="shared" si="12"/>
        <v/>
      </c>
      <c r="K106" s="283" t="str">
        <f t="shared" si="13"/>
        <v/>
      </c>
      <c r="L106" s="283" t="str">
        <f t="shared" si="14"/>
        <v/>
      </c>
      <c r="M106" s="286" t="str">
        <f t="shared" si="15"/>
        <v/>
      </c>
      <c r="N106" s="240" t="str">
        <f>IF($A106="","",IF(ABS(E106)&gt;0.000001,COUNT($N$1:N105)+1,""))</f>
        <v/>
      </c>
      <c r="O106" s="287" t="str">
        <f>IF($A106="","",SUMIFS(Transactions!$H$2:$H$1001,Transactions!$J$2:$J$1001,$A106,Transactions!$A$2:$A$1001,2)*$I106)</f>
        <v/>
      </c>
      <c r="P106" s="287" t="str">
        <f t="shared" si="16"/>
        <v/>
      </c>
      <c r="Q106" s="288" t="str">
        <f t="shared" si="17"/>
        <v/>
      </c>
    </row>
    <row r="107" spans="1:17" ht="15" customHeight="1" x14ac:dyDescent="0.2">
      <c r="A107" s="240" t="str">
        <f>IFERROR(INDEX(Txn[Key],MATCH(0,INDEX(COUNTIF($A$1:A106,Txn[Key])+(Txn[Key]=""),0),0)),"")</f>
        <v/>
      </c>
      <c r="B107" s="240" t="str">
        <f t="shared" si="9"/>
        <v/>
      </c>
      <c r="C107" s="240" t="str">
        <f t="shared" si="10"/>
        <v/>
      </c>
      <c r="D107" s="240" t="str">
        <f t="shared" si="11"/>
        <v/>
      </c>
      <c r="E107" s="261" t="str">
        <f>IF($A107="","",SUMIFS(Txn[Signed Units],Txn[Key],$A107))</f>
        <v/>
      </c>
      <c r="F107" s="283" t="str">
        <f>IF($A107="","",SUMIFS(Txn[Buy Cost],Txn[Key],$A107))</f>
        <v/>
      </c>
      <c r="G107" s="283" t="str">
        <f>IF($A107="","",SUMIFS(Txn[Sell Proceeds],Txn[Key],$A107))</f>
        <v/>
      </c>
      <c r="H107" s="284" t="str">
        <f>IF($A107="","",IFERROR(INDEX(Prices[Current Price],MATCH($A107,Prices[Key],0)),0))</f>
        <v/>
      </c>
      <c r="I107" s="285" t="str">
        <f>IF($A107="","",IFERROR(INDEX(Prices[FX to SGD],MATCH($A107,Prices[Key],0)),1))</f>
        <v/>
      </c>
      <c r="J107" s="283" t="str">
        <f t="shared" si="12"/>
        <v/>
      </c>
      <c r="K107" s="283" t="str">
        <f t="shared" si="13"/>
        <v/>
      </c>
      <c r="L107" s="283" t="str">
        <f t="shared" si="14"/>
        <v/>
      </c>
      <c r="M107" s="286" t="str">
        <f t="shared" si="15"/>
        <v/>
      </c>
      <c r="N107" s="240" t="str">
        <f>IF($A107="","",IF(ABS(E107)&gt;0.000001,COUNT($N$1:N106)+1,""))</f>
        <v/>
      </c>
      <c r="O107" s="287" t="str">
        <f>IF($A107="","",SUMIFS(Transactions!$H$2:$H$1001,Transactions!$J$2:$J$1001,$A107,Transactions!$A$2:$A$1001,2)*$I107)</f>
        <v/>
      </c>
      <c r="P107" s="287" t="str">
        <f t="shared" si="16"/>
        <v/>
      </c>
      <c r="Q107" s="288" t="str">
        <f t="shared" si="17"/>
        <v/>
      </c>
    </row>
    <row r="108" spans="1:17" ht="15" customHeight="1" x14ac:dyDescent="0.2">
      <c r="A108" s="240" t="str">
        <f>IFERROR(INDEX(Txn[Key],MATCH(0,INDEX(COUNTIF($A$1:A107,Txn[Key])+(Txn[Key]=""),0),0)),"")</f>
        <v/>
      </c>
      <c r="B108" s="240" t="str">
        <f t="shared" si="9"/>
        <v/>
      </c>
      <c r="C108" s="240" t="str">
        <f t="shared" si="10"/>
        <v/>
      </c>
      <c r="D108" s="240" t="str">
        <f t="shared" si="11"/>
        <v/>
      </c>
      <c r="E108" s="261" t="str">
        <f>IF($A108="","",SUMIFS(Txn[Signed Units],Txn[Key],$A108))</f>
        <v/>
      </c>
      <c r="F108" s="283" t="str">
        <f>IF($A108="","",SUMIFS(Txn[Buy Cost],Txn[Key],$A108))</f>
        <v/>
      </c>
      <c r="G108" s="283" t="str">
        <f>IF($A108="","",SUMIFS(Txn[Sell Proceeds],Txn[Key],$A108))</f>
        <v/>
      </c>
      <c r="H108" s="284" t="str">
        <f>IF($A108="","",IFERROR(INDEX(Prices[Current Price],MATCH($A108,Prices[Key],0)),0))</f>
        <v/>
      </c>
      <c r="I108" s="285" t="str">
        <f>IF($A108="","",IFERROR(INDEX(Prices[FX to SGD],MATCH($A108,Prices[Key],0)),1))</f>
        <v/>
      </c>
      <c r="J108" s="283" t="str">
        <f t="shared" si="12"/>
        <v/>
      </c>
      <c r="K108" s="283" t="str">
        <f t="shared" si="13"/>
        <v/>
      </c>
      <c r="L108" s="283" t="str">
        <f t="shared" si="14"/>
        <v/>
      </c>
      <c r="M108" s="286" t="str">
        <f t="shared" si="15"/>
        <v/>
      </c>
      <c r="N108" s="240" t="str">
        <f>IF($A108="","",IF(ABS(E108)&gt;0.000001,COUNT($N$1:N107)+1,""))</f>
        <v/>
      </c>
      <c r="O108" s="287" t="str">
        <f>IF($A108="","",SUMIFS(Transactions!$H$2:$H$1001,Transactions!$J$2:$J$1001,$A108,Transactions!$A$2:$A$1001,2)*$I108)</f>
        <v/>
      </c>
      <c r="P108" s="287" t="str">
        <f t="shared" si="16"/>
        <v/>
      </c>
      <c r="Q108" s="288" t="str">
        <f t="shared" si="17"/>
        <v/>
      </c>
    </row>
    <row r="109" spans="1:17" ht="15" customHeight="1" x14ac:dyDescent="0.2">
      <c r="A109" s="240" t="str">
        <f>IFERROR(INDEX(Txn[Key],MATCH(0,INDEX(COUNTIF($A$1:A108,Txn[Key])+(Txn[Key]=""),0),0)),"")</f>
        <v/>
      </c>
      <c r="B109" s="240" t="str">
        <f t="shared" si="9"/>
        <v/>
      </c>
      <c r="C109" s="240" t="str">
        <f t="shared" si="10"/>
        <v/>
      </c>
      <c r="D109" s="240" t="str">
        <f t="shared" si="11"/>
        <v/>
      </c>
      <c r="E109" s="261" t="str">
        <f>IF($A109="","",SUMIFS(Txn[Signed Units],Txn[Key],$A109))</f>
        <v/>
      </c>
      <c r="F109" s="283" t="str">
        <f>IF($A109="","",SUMIFS(Txn[Buy Cost],Txn[Key],$A109))</f>
        <v/>
      </c>
      <c r="G109" s="283" t="str">
        <f>IF($A109="","",SUMIFS(Txn[Sell Proceeds],Txn[Key],$A109))</f>
        <v/>
      </c>
      <c r="H109" s="284" t="str">
        <f>IF($A109="","",IFERROR(INDEX(Prices[Current Price],MATCH($A109,Prices[Key],0)),0))</f>
        <v/>
      </c>
      <c r="I109" s="285" t="str">
        <f>IF($A109="","",IFERROR(INDEX(Prices[FX to SGD],MATCH($A109,Prices[Key],0)),1))</f>
        <v/>
      </c>
      <c r="J109" s="283" t="str">
        <f t="shared" si="12"/>
        <v/>
      </c>
      <c r="K109" s="283" t="str">
        <f t="shared" si="13"/>
        <v/>
      </c>
      <c r="L109" s="283" t="str">
        <f t="shared" si="14"/>
        <v/>
      </c>
      <c r="M109" s="286" t="str">
        <f t="shared" si="15"/>
        <v/>
      </c>
      <c r="N109" s="240" t="str">
        <f>IF($A109="","",IF(ABS(E109)&gt;0.000001,COUNT($N$1:N108)+1,""))</f>
        <v/>
      </c>
      <c r="O109" s="287" t="str">
        <f>IF($A109="","",SUMIFS(Transactions!$H$2:$H$1001,Transactions!$J$2:$J$1001,$A109,Transactions!$A$2:$A$1001,2)*$I109)</f>
        <v/>
      </c>
      <c r="P109" s="287" t="str">
        <f t="shared" si="16"/>
        <v/>
      </c>
      <c r="Q109" s="288" t="str">
        <f t="shared" si="17"/>
        <v/>
      </c>
    </row>
    <row r="110" spans="1:17" ht="15" customHeight="1" x14ac:dyDescent="0.2">
      <c r="A110" s="240" t="str">
        <f>IFERROR(INDEX(Txn[Key],MATCH(0,INDEX(COUNTIF($A$1:A109,Txn[Key])+(Txn[Key]=""),0),0)),"")</f>
        <v/>
      </c>
      <c r="B110" s="240" t="str">
        <f t="shared" si="9"/>
        <v/>
      </c>
      <c r="C110" s="240" t="str">
        <f t="shared" si="10"/>
        <v/>
      </c>
      <c r="D110" s="240" t="str">
        <f t="shared" si="11"/>
        <v/>
      </c>
      <c r="E110" s="261" t="str">
        <f>IF($A110="","",SUMIFS(Txn[Signed Units],Txn[Key],$A110))</f>
        <v/>
      </c>
      <c r="F110" s="283" t="str">
        <f>IF($A110="","",SUMIFS(Txn[Buy Cost],Txn[Key],$A110))</f>
        <v/>
      </c>
      <c r="G110" s="283" t="str">
        <f>IF($A110="","",SUMIFS(Txn[Sell Proceeds],Txn[Key],$A110))</f>
        <v/>
      </c>
      <c r="H110" s="284" t="str">
        <f>IF($A110="","",IFERROR(INDEX(Prices[Current Price],MATCH($A110,Prices[Key],0)),0))</f>
        <v/>
      </c>
      <c r="I110" s="285" t="str">
        <f>IF($A110="","",IFERROR(INDEX(Prices[FX to SGD],MATCH($A110,Prices[Key],0)),1))</f>
        <v/>
      </c>
      <c r="J110" s="283" t="str">
        <f t="shared" si="12"/>
        <v/>
      </c>
      <c r="K110" s="283" t="str">
        <f t="shared" si="13"/>
        <v/>
      </c>
      <c r="L110" s="283" t="str">
        <f t="shared" si="14"/>
        <v/>
      </c>
      <c r="M110" s="286" t="str">
        <f t="shared" si="15"/>
        <v/>
      </c>
      <c r="N110" s="240" t="str">
        <f>IF($A110="","",IF(ABS(E110)&gt;0.000001,COUNT($N$1:N109)+1,""))</f>
        <v/>
      </c>
      <c r="O110" s="287" t="str">
        <f>IF($A110="","",SUMIFS(Transactions!$H$2:$H$1001,Transactions!$J$2:$J$1001,$A110,Transactions!$A$2:$A$1001,2)*$I110)</f>
        <v/>
      </c>
      <c r="P110" s="287" t="str">
        <f t="shared" si="16"/>
        <v/>
      </c>
      <c r="Q110" s="288" t="str">
        <f t="shared" si="17"/>
        <v/>
      </c>
    </row>
    <row r="111" spans="1:17" ht="15" customHeight="1" x14ac:dyDescent="0.2">
      <c r="A111" s="240" t="str">
        <f>IFERROR(INDEX(Txn[Key],MATCH(0,INDEX(COUNTIF($A$1:A110,Txn[Key])+(Txn[Key]=""),0),0)),"")</f>
        <v/>
      </c>
      <c r="B111" s="240" t="str">
        <f t="shared" si="9"/>
        <v/>
      </c>
      <c r="C111" s="240" t="str">
        <f t="shared" si="10"/>
        <v/>
      </c>
      <c r="D111" s="240" t="str">
        <f t="shared" si="11"/>
        <v/>
      </c>
      <c r="E111" s="261" t="str">
        <f>IF($A111="","",SUMIFS(Txn[Signed Units],Txn[Key],$A111))</f>
        <v/>
      </c>
      <c r="F111" s="283" t="str">
        <f>IF($A111="","",SUMIFS(Txn[Buy Cost],Txn[Key],$A111))</f>
        <v/>
      </c>
      <c r="G111" s="283" t="str">
        <f>IF($A111="","",SUMIFS(Txn[Sell Proceeds],Txn[Key],$A111))</f>
        <v/>
      </c>
      <c r="H111" s="284" t="str">
        <f>IF($A111="","",IFERROR(INDEX(Prices[Current Price],MATCH($A111,Prices[Key],0)),0))</f>
        <v/>
      </c>
      <c r="I111" s="285" t="str">
        <f>IF($A111="","",IFERROR(INDEX(Prices[FX to SGD],MATCH($A111,Prices[Key],0)),1))</f>
        <v/>
      </c>
      <c r="J111" s="283" t="str">
        <f t="shared" si="12"/>
        <v/>
      </c>
      <c r="K111" s="283" t="str">
        <f t="shared" si="13"/>
        <v/>
      </c>
      <c r="L111" s="283" t="str">
        <f t="shared" si="14"/>
        <v/>
      </c>
      <c r="M111" s="286" t="str">
        <f t="shared" si="15"/>
        <v/>
      </c>
      <c r="N111" s="240" t="str">
        <f>IF($A111="","",IF(ABS(E111)&gt;0.000001,COUNT($N$1:N110)+1,""))</f>
        <v/>
      </c>
      <c r="O111" s="287" t="str">
        <f>IF($A111="","",SUMIFS(Transactions!$H$2:$H$1001,Transactions!$J$2:$J$1001,$A111,Transactions!$A$2:$A$1001,2)*$I111)</f>
        <v/>
      </c>
      <c r="P111" s="287" t="str">
        <f t="shared" si="16"/>
        <v/>
      </c>
      <c r="Q111" s="288" t="str">
        <f t="shared" si="17"/>
        <v/>
      </c>
    </row>
    <row r="112" spans="1:17" ht="15" customHeight="1" x14ac:dyDescent="0.2">
      <c r="A112" s="240" t="str">
        <f>IFERROR(INDEX(Txn[Key],MATCH(0,INDEX(COUNTIF($A$1:A111,Txn[Key])+(Txn[Key]=""),0),0)),"")</f>
        <v/>
      </c>
      <c r="B112" s="240" t="str">
        <f t="shared" si="9"/>
        <v/>
      </c>
      <c r="C112" s="240" t="str">
        <f t="shared" si="10"/>
        <v/>
      </c>
      <c r="D112" s="240" t="str">
        <f t="shared" si="11"/>
        <v/>
      </c>
      <c r="E112" s="261" t="str">
        <f>IF($A112="","",SUMIFS(Txn[Signed Units],Txn[Key],$A112))</f>
        <v/>
      </c>
      <c r="F112" s="283" t="str">
        <f>IF($A112="","",SUMIFS(Txn[Buy Cost],Txn[Key],$A112))</f>
        <v/>
      </c>
      <c r="G112" s="283" t="str">
        <f>IF($A112="","",SUMIFS(Txn[Sell Proceeds],Txn[Key],$A112))</f>
        <v/>
      </c>
      <c r="H112" s="284" t="str">
        <f>IF($A112="","",IFERROR(INDEX(Prices[Current Price],MATCH($A112,Prices[Key],0)),0))</f>
        <v/>
      </c>
      <c r="I112" s="285" t="str">
        <f>IF($A112="","",IFERROR(INDEX(Prices[FX to SGD],MATCH($A112,Prices[Key],0)),1))</f>
        <v/>
      </c>
      <c r="J112" s="283" t="str">
        <f t="shared" si="12"/>
        <v/>
      </c>
      <c r="K112" s="283" t="str">
        <f t="shared" si="13"/>
        <v/>
      </c>
      <c r="L112" s="283" t="str">
        <f t="shared" si="14"/>
        <v/>
      </c>
      <c r="M112" s="286" t="str">
        <f t="shared" si="15"/>
        <v/>
      </c>
      <c r="N112" s="240" t="str">
        <f>IF($A112="","",IF(ABS(E112)&gt;0.000001,COUNT($N$1:N111)+1,""))</f>
        <v/>
      </c>
      <c r="O112" s="287" t="str">
        <f>IF($A112="","",SUMIFS(Transactions!$H$2:$H$1001,Transactions!$J$2:$J$1001,$A112,Transactions!$A$2:$A$1001,2)*$I112)</f>
        <v/>
      </c>
      <c r="P112" s="287" t="str">
        <f t="shared" si="16"/>
        <v/>
      </c>
      <c r="Q112" s="288" t="str">
        <f t="shared" si="17"/>
        <v/>
      </c>
    </row>
    <row r="113" spans="1:17" ht="15" customHeight="1" x14ac:dyDescent="0.2">
      <c r="A113" s="240" t="str">
        <f>IFERROR(INDEX(Txn[Key],MATCH(0,INDEX(COUNTIF($A$1:A112,Txn[Key])+(Txn[Key]=""),0),0)),"")</f>
        <v/>
      </c>
      <c r="B113" s="240" t="str">
        <f t="shared" si="9"/>
        <v/>
      </c>
      <c r="C113" s="240" t="str">
        <f t="shared" si="10"/>
        <v/>
      </c>
      <c r="D113" s="240" t="str">
        <f t="shared" si="11"/>
        <v/>
      </c>
      <c r="E113" s="261" t="str">
        <f>IF($A113="","",SUMIFS(Txn[Signed Units],Txn[Key],$A113))</f>
        <v/>
      </c>
      <c r="F113" s="283" t="str">
        <f>IF($A113="","",SUMIFS(Txn[Buy Cost],Txn[Key],$A113))</f>
        <v/>
      </c>
      <c r="G113" s="283" t="str">
        <f>IF($A113="","",SUMIFS(Txn[Sell Proceeds],Txn[Key],$A113))</f>
        <v/>
      </c>
      <c r="H113" s="284" t="str">
        <f>IF($A113="","",IFERROR(INDEX(Prices[Current Price],MATCH($A113,Prices[Key],0)),0))</f>
        <v/>
      </c>
      <c r="I113" s="285" t="str">
        <f>IF($A113="","",IFERROR(INDEX(Prices[FX to SGD],MATCH($A113,Prices[Key],0)),1))</f>
        <v/>
      </c>
      <c r="J113" s="283" t="str">
        <f t="shared" si="12"/>
        <v/>
      </c>
      <c r="K113" s="283" t="str">
        <f t="shared" si="13"/>
        <v/>
      </c>
      <c r="L113" s="283" t="str">
        <f t="shared" si="14"/>
        <v/>
      </c>
      <c r="M113" s="286" t="str">
        <f t="shared" si="15"/>
        <v/>
      </c>
      <c r="N113" s="240" t="str">
        <f>IF($A113="","",IF(ABS(E113)&gt;0.000001,COUNT($N$1:N112)+1,""))</f>
        <v/>
      </c>
      <c r="O113" s="287" t="str">
        <f>IF($A113="","",SUMIFS(Transactions!$H$2:$H$1001,Transactions!$J$2:$J$1001,$A113,Transactions!$A$2:$A$1001,2)*$I113)</f>
        <v/>
      </c>
      <c r="P113" s="287" t="str">
        <f t="shared" si="16"/>
        <v/>
      </c>
      <c r="Q113" s="288" t="str">
        <f t="shared" si="17"/>
        <v/>
      </c>
    </row>
    <row r="114" spans="1:17" ht="15" customHeight="1" x14ac:dyDescent="0.2">
      <c r="A114" s="240" t="str">
        <f>IFERROR(INDEX(Txn[Key],MATCH(0,INDEX(COUNTIF($A$1:A113,Txn[Key])+(Txn[Key]=""),0),0)),"")</f>
        <v/>
      </c>
      <c r="B114" s="240" t="str">
        <f t="shared" si="9"/>
        <v/>
      </c>
      <c r="C114" s="240" t="str">
        <f t="shared" si="10"/>
        <v/>
      </c>
      <c r="D114" s="240" t="str">
        <f t="shared" si="11"/>
        <v/>
      </c>
      <c r="E114" s="261" t="str">
        <f>IF($A114="","",SUMIFS(Txn[Signed Units],Txn[Key],$A114))</f>
        <v/>
      </c>
      <c r="F114" s="283" t="str">
        <f>IF($A114="","",SUMIFS(Txn[Buy Cost],Txn[Key],$A114))</f>
        <v/>
      </c>
      <c r="G114" s="283" t="str">
        <f>IF($A114="","",SUMIFS(Txn[Sell Proceeds],Txn[Key],$A114))</f>
        <v/>
      </c>
      <c r="H114" s="284" t="str">
        <f>IF($A114="","",IFERROR(INDEX(Prices[Current Price],MATCH($A114,Prices[Key],0)),0))</f>
        <v/>
      </c>
      <c r="I114" s="285" t="str">
        <f>IF($A114="","",IFERROR(INDEX(Prices[FX to SGD],MATCH($A114,Prices[Key],0)),1))</f>
        <v/>
      </c>
      <c r="J114" s="283" t="str">
        <f t="shared" si="12"/>
        <v/>
      </c>
      <c r="K114" s="283" t="str">
        <f t="shared" si="13"/>
        <v/>
      </c>
      <c r="L114" s="283" t="str">
        <f t="shared" si="14"/>
        <v/>
      </c>
      <c r="M114" s="286" t="str">
        <f t="shared" si="15"/>
        <v/>
      </c>
      <c r="N114" s="240" t="str">
        <f>IF($A114="","",IF(ABS(E114)&gt;0.000001,COUNT($N$1:N113)+1,""))</f>
        <v/>
      </c>
      <c r="O114" s="287" t="str">
        <f>IF($A114="","",SUMIFS(Transactions!$H$2:$H$1001,Transactions!$J$2:$J$1001,$A114,Transactions!$A$2:$A$1001,2)*$I114)</f>
        <v/>
      </c>
      <c r="P114" s="287" t="str">
        <f t="shared" si="16"/>
        <v/>
      </c>
      <c r="Q114" s="288" t="str">
        <f t="shared" si="17"/>
        <v/>
      </c>
    </row>
    <row r="115" spans="1:17" ht="15" customHeight="1" x14ac:dyDescent="0.2">
      <c r="A115" s="240" t="str">
        <f>IFERROR(INDEX(Txn[Key],MATCH(0,INDEX(COUNTIF($A$1:A114,Txn[Key])+(Txn[Key]=""),0),0)),"")</f>
        <v/>
      </c>
      <c r="B115" s="240" t="str">
        <f t="shared" si="9"/>
        <v/>
      </c>
      <c r="C115" s="240" t="str">
        <f t="shared" si="10"/>
        <v/>
      </c>
      <c r="D115" s="240" t="str">
        <f t="shared" si="11"/>
        <v/>
      </c>
      <c r="E115" s="261" t="str">
        <f>IF($A115="","",SUMIFS(Txn[Signed Units],Txn[Key],$A115))</f>
        <v/>
      </c>
      <c r="F115" s="283" t="str">
        <f>IF($A115="","",SUMIFS(Txn[Buy Cost],Txn[Key],$A115))</f>
        <v/>
      </c>
      <c r="G115" s="283" t="str">
        <f>IF($A115="","",SUMIFS(Txn[Sell Proceeds],Txn[Key],$A115))</f>
        <v/>
      </c>
      <c r="H115" s="284" t="str">
        <f>IF($A115="","",IFERROR(INDEX(Prices[Current Price],MATCH($A115,Prices[Key],0)),0))</f>
        <v/>
      </c>
      <c r="I115" s="285" t="str">
        <f>IF($A115="","",IFERROR(INDEX(Prices[FX to SGD],MATCH($A115,Prices[Key],0)),1))</f>
        <v/>
      </c>
      <c r="J115" s="283" t="str">
        <f t="shared" si="12"/>
        <v/>
      </c>
      <c r="K115" s="283" t="str">
        <f t="shared" si="13"/>
        <v/>
      </c>
      <c r="L115" s="283" t="str">
        <f t="shared" si="14"/>
        <v/>
      </c>
      <c r="M115" s="286" t="str">
        <f t="shared" si="15"/>
        <v/>
      </c>
      <c r="N115" s="240" t="str">
        <f>IF($A115="","",IF(ABS(E115)&gt;0.000001,COUNT($N$1:N114)+1,""))</f>
        <v/>
      </c>
      <c r="O115" s="287" t="str">
        <f>IF($A115="","",SUMIFS(Transactions!$H$2:$H$1001,Transactions!$J$2:$J$1001,$A115,Transactions!$A$2:$A$1001,2)*$I115)</f>
        <v/>
      </c>
      <c r="P115" s="287" t="str">
        <f t="shared" si="16"/>
        <v/>
      </c>
      <c r="Q115" s="288" t="str">
        <f t="shared" si="17"/>
        <v/>
      </c>
    </row>
    <row r="116" spans="1:17" ht="15" customHeight="1" x14ac:dyDescent="0.2">
      <c r="A116" s="240" t="str">
        <f>IFERROR(INDEX(Txn[Key],MATCH(0,INDEX(COUNTIF($A$1:A115,Txn[Key])+(Txn[Key]=""),0),0)),"")</f>
        <v/>
      </c>
      <c r="B116" s="240" t="str">
        <f t="shared" si="9"/>
        <v/>
      </c>
      <c r="C116" s="240" t="str">
        <f t="shared" si="10"/>
        <v/>
      </c>
      <c r="D116" s="240" t="str">
        <f t="shared" si="11"/>
        <v/>
      </c>
      <c r="E116" s="261" t="str">
        <f>IF($A116="","",SUMIFS(Txn[Signed Units],Txn[Key],$A116))</f>
        <v/>
      </c>
      <c r="F116" s="283" t="str">
        <f>IF($A116="","",SUMIFS(Txn[Buy Cost],Txn[Key],$A116))</f>
        <v/>
      </c>
      <c r="G116" s="283" t="str">
        <f>IF($A116="","",SUMIFS(Txn[Sell Proceeds],Txn[Key],$A116))</f>
        <v/>
      </c>
      <c r="H116" s="284" t="str">
        <f>IF($A116="","",IFERROR(INDEX(Prices[Current Price],MATCH($A116,Prices[Key],0)),0))</f>
        <v/>
      </c>
      <c r="I116" s="285" t="str">
        <f>IF($A116="","",IFERROR(INDEX(Prices[FX to SGD],MATCH($A116,Prices[Key],0)),1))</f>
        <v/>
      </c>
      <c r="J116" s="283" t="str">
        <f t="shared" si="12"/>
        <v/>
      </c>
      <c r="K116" s="283" t="str">
        <f t="shared" si="13"/>
        <v/>
      </c>
      <c r="L116" s="283" t="str">
        <f t="shared" si="14"/>
        <v/>
      </c>
      <c r="M116" s="286" t="str">
        <f t="shared" si="15"/>
        <v/>
      </c>
      <c r="N116" s="240" t="str">
        <f>IF($A116="","",IF(ABS(E116)&gt;0.000001,COUNT($N$1:N115)+1,""))</f>
        <v/>
      </c>
      <c r="O116" s="287" t="str">
        <f>IF($A116="","",SUMIFS(Transactions!$H$2:$H$1001,Transactions!$J$2:$J$1001,$A116,Transactions!$A$2:$A$1001,2)*$I116)</f>
        <v/>
      </c>
      <c r="P116" s="287" t="str">
        <f t="shared" si="16"/>
        <v/>
      </c>
      <c r="Q116" s="288" t="str">
        <f t="shared" si="17"/>
        <v/>
      </c>
    </row>
    <row r="117" spans="1:17" ht="15" customHeight="1" x14ac:dyDescent="0.2">
      <c r="A117" s="240" t="str">
        <f>IFERROR(INDEX(Txn[Key],MATCH(0,INDEX(COUNTIF($A$1:A116,Txn[Key])+(Txn[Key]=""),0),0)),"")</f>
        <v/>
      </c>
      <c r="B117" s="240" t="str">
        <f t="shared" si="9"/>
        <v/>
      </c>
      <c r="C117" s="240" t="str">
        <f t="shared" si="10"/>
        <v/>
      </c>
      <c r="D117" s="240" t="str">
        <f t="shared" si="11"/>
        <v/>
      </c>
      <c r="E117" s="261" t="str">
        <f>IF($A117="","",SUMIFS(Txn[Signed Units],Txn[Key],$A117))</f>
        <v/>
      </c>
      <c r="F117" s="283" t="str">
        <f>IF($A117="","",SUMIFS(Txn[Buy Cost],Txn[Key],$A117))</f>
        <v/>
      </c>
      <c r="G117" s="283" t="str">
        <f>IF($A117="","",SUMIFS(Txn[Sell Proceeds],Txn[Key],$A117))</f>
        <v/>
      </c>
      <c r="H117" s="284" t="str">
        <f>IF($A117="","",IFERROR(INDEX(Prices[Current Price],MATCH($A117,Prices[Key],0)),0))</f>
        <v/>
      </c>
      <c r="I117" s="285" t="str">
        <f>IF($A117="","",IFERROR(INDEX(Prices[FX to SGD],MATCH($A117,Prices[Key],0)),1))</f>
        <v/>
      </c>
      <c r="J117" s="283" t="str">
        <f t="shared" si="12"/>
        <v/>
      </c>
      <c r="K117" s="283" t="str">
        <f t="shared" si="13"/>
        <v/>
      </c>
      <c r="L117" s="283" t="str">
        <f t="shared" si="14"/>
        <v/>
      </c>
      <c r="M117" s="286" t="str">
        <f t="shared" si="15"/>
        <v/>
      </c>
      <c r="N117" s="240" t="str">
        <f>IF($A117="","",IF(ABS(E117)&gt;0.000001,COUNT($N$1:N116)+1,""))</f>
        <v/>
      </c>
      <c r="O117" s="287" t="str">
        <f>IF($A117="","",SUMIFS(Transactions!$H$2:$H$1001,Transactions!$J$2:$J$1001,$A117,Transactions!$A$2:$A$1001,2)*$I117)</f>
        <v/>
      </c>
      <c r="P117" s="287" t="str">
        <f t="shared" si="16"/>
        <v/>
      </c>
      <c r="Q117" s="288" t="str">
        <f t="shared" si="17"/>
        <v/>
      </c>
    </row>
    <row r="118" spans="1:17" ht="15" customHeight="1" x14ac:dyDescent="0.2">
      <c r="A118" s="240" t="str">
        <f>IFERROR(INDEX(Txn[Key],MATCH(0,INDEX(COUNTIF($A$1:A117,Txn[Key])+(Txn[Key]=""),0),0)),"")</f>
        <v/>
      </c>
      <c r="B118" s="240" t="str">
        <f t="shared" si="9"/>
        <v/>
      </c>
      <c r="C118" s="240" t="str">
        <f t="shared" si="10"/>
        <v/>
      </c>
      <c r="D118" s="240" t="str">
        <f t="shared" si="11"/>
        <v/>
      </c>
      <c r="E118" s="261" t="str">
        <f>IF($A118="","",SUMIFS(Txn[Signed Units],Txn[Key],$A118))</f>
        <v/>
      </c>
      <c r="F118" s="283" t="str">
        <f>IF($A118="","",SUMIFS(Txn[Buy Cost],Txn[Key],$A118))</f>
        <v/>
      </c>
      <c r="G118" s="283" t="str">
        <f>IF($A118="","",SUMIFS(Txn[Sell Proceeds],Txn[Key],$A118))</f>
        <v/>
      </c>
      <c r="H118" s="284" t="str">
        <f>IF($A118="","",IFERROR(INDEX(Prices[Current Price],MATCH($A118,Prices[Key],0)),0))</f>
        <v/>
      </c>
      <c r="I118" s="285" t="str">
        <f>IF($A118="","",IFERROR(INDEX(Prices[FX to SGD],MATCH($A118,Prices[Key],0)),1))</f>
        <v/>
      </c>
      <c r="J118" s="283" t="str">
        <f t="shared" si="12"/>
        <v/>
      </c>
      <c r="K118" s="283" t="str">
        <f t="shared" si="13"/>
        <v/>
      </c>
      <c r="L118" s="283" t="str">
        <f t="shared" si="14"/>
        <v/>
      </c>
      <c r="M118" s="286" t="str">
        <f t="shared" si="15"/>
        <v/>
      </c>
      <c r="N118" s="240" t="str">
        <f>IF($A118="","",IF(ABS(E118)&gt;0.000001,COUNT($N$1:N117)+1,""))</f>
        <v/>
      </c>
      <c r="O118" s="287" t="str">
        <f>IF($A118="","",SUMIFS(Transactions!$H$2:$H$1001,Transactions!$J$2:$J$1001,$A118,Transactions!$A$2:$A$1001,2)*$I118)</f>
        <v/>
      </c>
      <c r="P118" s="287" t="str">
        <f t="shared" si="16"/>
        <v/>
      </c>
      <c r="Q118" s="288" t="str">
        <f t="shared" si="17"/>
        <v/>
      </c>
    </row>
    <row r="119" spans="1:17" ht="15" customHeight="1" x14ac:dyDescent="0.2">
      <c r="A119" s="240" t="str">
        <f>IFERROR(INDEX(Txn[Key],MATCH(0,INDEX(COUNTIF($A$1:A118,Txn[Key])+(Txn[Key]=""),0),0)),"")</f>
        <v/>
      </c>
      <c r="B119" s="240" t="str">
        <f t="shared" si="9"/>
        <v/>
      </c>
      <c r="C119" s="240" t="str">
        <f t="shared" si="10"/>
        <v/>
      </c>
      <c r="D119" s="240" t="str">
        <f t="shared" si="11"/>
        <v/>
      </c>
      <c r="E119" s="261" t="str">
        <f>IF($A119="","",SUMIFS(Txn[Signed Units],Txn[Key],$A119))</f>
        <v/>
      </c>
      <c r="F119" s="283" t="str">
        <f>IF($A119="","",SUMIFS(Txn[Buy Cost],Txn[Key],$A119))</f>
        <v/>
      </c>
      <c r="G119" s="283" t="str">
        <f>IF($A119="","",SUMIFS(Txn[Sell Proceeds],Txn[Key],$A119))</f>
        <v/>
      </c>
      <c r="H119" s="284" t="str">
        <f>IF($A119="","",IFERROR(INDEX(Prices[Current Price],MATCH($A119,Prices[Key],0)),0))</f>
        <v/>
      </c>
      <c r="I119" s="285" t="str">
        <f>IF($A119="","",IFERROR(INDEX(Prices[FX to SGD],MATCH($A119,Prices[Key],0)),1))</f>
        <v/>
      </c>
      <c r="J119" s="283" t="str">
        <f t="shared" si="12"/>
        <v/>
      </c>
      <c r="K119" s="283" t="str">
        <f t="shared" si="13"/>
        <v/>
      </c>
      <c r="L119" s="283" t="str">
        <f t="shared" si="14"/>
        <v/>
      </c>
      <c r="M119" s="286" t="str">
        <f t="shared" si="15"/>
        <v/>
      </c>
      <c r="N119" s="240" t="str">
        <f>IF($A119="","",IF(ABS(E119)&gt;0.000001,COUNT($N$1:N118)+1,""))</f>
        <v/>
      </c>
      <c r="O119" s="287" t="str">
        <f>IF($A119="","",SUMIFS(Transactions!$H$2:$H$1001,Transactions!$J$2:$J$1001,$A119,Transactions!$A$2:$A$1001,2)*$I119)</f>
        <v/>
      </c>
      <c r="P119" s="287" t="str">
        <f t="shared" si="16"/>
        <v/>
      </c>
      <c r="Q119" s="288" t="str">
        <f t="shared" si="17"/>
        <v/>
      </c>
    </row>
    <row r="120" spans="1:17" ht="15" customHeight="1" x14ac:dyDescent="0.2">
      <c r="A120" s="240" t="str">
        <f>IFERROR(INDEX(Txn[Key],MATCH(0,INDEX(COUNTIF($A$1:A119,Txn[Key])+(Txn[Key]=""),0),0)),"")</f>
        <v/>
      </c>
      <c r="B120" s="240" t="str">
        <f t="shared" si="9"/>
        <v/>
      </c>
      <c r="C120" s="240" t="str">
        <f t="shared" si="10"/>
        <v/>
      </c>
      <c r="D120" s="240" t="str">
        <f t="shared" si="11"/>
        <v/>
      </c>
      <c r="E120" s="261" t="str">
        <f>IF($A120="","",SUMIFS(Txn[Signed Units],Txn[Key],$A120))</f>
        <v/>
      </c>
      <c r="F120" s="283" t="str">
        <f>IF($A120="","",SUMIFS(Txn[Buy Cost],Txn[Key],$A120))</f>
        <v/>
      </c>
      <c r="G120" s="283" t="str">
        <f>IF($A120="","",SUMIFS(Txn[Sell Proceeds],Txn[Key],$A120))</f>
        <v/>
      </c>
      <c r="H120" s="284" t="str">
        <f>IF($A120="","",IFERROR(INDEX(Prices[Current Price],MATCH($A120,Prices[Key],0)),0))</f>
        <v/>
      </c>
      <c r="I120" s="285" t="str">
        <f>IF($A120="","",IFERROR(INDEX(Prices[FX to SGD],MATCH($A120,Prices[Key],0)),1))</f>
        <v/>
      </c>
      <c r="J120" s="283" t="str">
        <f t="shared" si="12"/>
        <v/>
      </c>
      <c r="K120" s="283" t="str">
        <f t="shared" si="13"/>
        <v/>
      </c>
      <c r="L120" s="283" t="str">
        <f t="shared" si="14"/>
        <v/>
      </c>
      <c r="M120" s="286" t="str">
        <f t="shared" si="15"/>
        <v/>
      </c>
      <c r="N120" s="240" t="str">
        <f>IF($A120="","",IF(ABS(E120)&gt;0.000001,COUNT($N$1:N119)+1,""))</f>
        <v/>
      </c>
      <c r="O120" s="287" t="str">
        <f>IF($A120="","",SUMIFS(Transactions!$H$2:$H$1001,Transactions!$J$2:$J$1001,$A120,Transactions!$A$2:$A$1001,2)*$I120)</f>
        <v/>
      </c>
      <c r="P120" s="287" t="str">
        <f t="shared" si="16"/>
        <v/>
      </c>
      <c r="Q120" s="288" t="str">
        <f t="shared" si="17"/>
        <v/>
      </c>
    </row>
    <row r="121" spans="1:17" ht="15" customHeight="1" x14ac:dyDescent="0.2">
      <c r="A121" s="240" t="str">
        <f>IFERROR(INDEX(Txn[Key],MATCH(0,INDEX(COUNTIF($A$1:A120,Txn[Key])+(Txn[Key]=""),0),0)),"")</f>
        <v/>
      </c>
      <c r="B121" s="240" t="str">
        <f t="shared" si="9"/>
        <v/>
      </c>
      <c r="C121" s="240" t="str">
        <f t="shared" si="10"/>
        <v/>
      </c>
      <c r="D121" s="240" t="str">
        <f t="shared" si="11"/>
        <v/>
      </c>
      <c r="E121" s="261" t="str">
        <f>IF($A121="","",SUMIFS(Txn[Signed Units],Txn[Key],$A121))</f>
        <v/>
      </c>
      <c r="F121" s="283" t="str">
        <f>IF($A121="","",SUMIFS(Txn[Buy Cost],Txn[Key],$A121))</f>
        <v/>
      </c>
      <c r="G121" s="283" t="str">
        <f>IF($A121="","",SUMIFS(Txn[Sell Proceeds],Txn[Key],$A121))</f>
        <v/>
      </c>
      <c r="H121" s="284" t="str">
        <f>IF($A121="","",IFERROR(INDEX(Prices[Current Price],MATCH($A121,Prices[Key],0)),0))</f>
        <v/>
      </c>
      <c r="I121" s="285" t="str">
        <f>IF($A121="","",IFERROR(INDEX(Prices[FX to SGD],MATCH($A121,Prices[Key],0)),1))</f>
        <v/>
      </c>
      <c r="J121" s="283" t="str">
        <f t="shared" si="12"/>
        <v/>
      </c>
      <c r="K121" s="283" t="str">
        <f t="shared" si="13"/>
        <v/>
      </c>
      <c r="L121" s="283" t="str">
        <f t="shared" si="14"/>
        <v/>
      </c>
      <c r="M121" s="286" t="str">
        <f t="shared" si="15"/>
        <v/>
      </c>
      <c r="N121" s="240" t="str">
        <f>IF($A121="","",IF(ABS(E121)&gt;0.000001,COUNT($N$1:N120)+1,""))</f>
        <v/>
      </c>
      <c r="O121" s="287" t="str">
        <f>IF($A121="","",SUMIFS(Transactions!$H$2:$H$1001,Transactions!$J$2:$J$1001,$A121,Transactions!$A$2:$A$1001,2)*$I121)</f>
        <v/>
      </c>
      <c r="P121" s="287" t="str">
        <f t="shared" si="16"/>
        <v/>
      </c>
      <c r="Q121" s="288" t="str">
        <f t="shared" si="17"/>
        <v/>
      </c>
    </row>
    <row r="122" spans="1:17" ht="15" customHeight="1" x14ac:dyDescent="0.2">
      <c r="A122" s="240" t="str">
        <f>IFERROR(INDEX(Txn[Key],MATCH(0,INDEX(COUNTIF($A$1:A121,Txn[Key])+(Txn[Key]=""),0),0)),"")</f>
        <v/>
      </c>
      <c r="B122" s="240" t="str">
        <f t="shared" si="9"/>
        <v/>
      </c>
      <c r="C122" s="240" t="str">
        <f t="shared" si="10"/>
        <v/>
      </c>
      <c r="D122" s="240" t="str">
        <f t="shared" si="11"/>
        <v/>
      </c>
      <c r="E122" s="261" t="str">
        <f>IF($A122="","",SUMIFS(Txn[Signed Units],Txn[Key],$A122))</f>
        <v/>
      </c>
      <c r="F122" s="283" t="str">
        <f>IF($A122="","",SUMIFS(Txn[Buy Cost],Txn[Key],$A122))</f>
        <v/>
      </c>
      <c r="G122" s="283" t="str">
        <f>IF($A122="","",SUMIFS(Txn[Sell Proceeds],Txn[Key],$A122))</f>
        <v/>
      </c>
      <c r="H122" s="284" t="str">
        <f>IF($A122="","",IFERROR(INDEX(Prices[Current Price],MATCH($A122,Prices[Key],0)),0))</f>
        <v/>
      </c>
      <c r="I122" s="285" t="str">
        <f>IF($A122="","",IFERROR(INDEX(Prices[FX to SGD],MATCH($A122,Prices[Key],0)),1))</f>
        <v/>
      </c>
      <c r="J122" s="283" t="str">
        <f t="shared" si="12"/>
        <v/>
      </c>
      <c r="K122" s="283" t="str">
        <f t="shared" si="13"/>
        <v/>
      </c>
      <c r="L122" s="283" t="str">
        <f t="shared" si="14"/>
        <v/>
      </c>
      <c r="M122" s="286" t="str">
        <f t="shared" si="15"/>
        <v/>
      </c>
      <c r="N122" s="240" t="str">
        <f>IF($A122="","",IF(ABS(E122)&gt;0.000001,COUNT($N$1:N121)+1,""))</f>
        <v/>
      </c>
      <c r="O122" s="287" t="str">
        <f>IF($A122="","",SUMIFS(Transactions!$H$2:$H$1001,Transactions!$J$2:$J$1001,$A122,Transactions!$A$2:$A$1001,2)*$I122)</f>
        <v/>
      </c>
      <c r="P122" s="287" t="str">
        <f t="shared" si="16"/>
        <v/>
      </c>
      <c r="Q122" s="288" t="str">
        <f t="shared" si="17"/>
        <v/>
      </c>
    </row>
    <row r="123" spans="1:17" ht="15" customHeight="1" x14ac:dyDescent="0.2">
      <c r="A123" s="240" t="str">
        <f>IFERROR(INDEX(Txn[Key],MATCH(0,INDEX(COUNTIF($A$1:A122,Txn[Key])+(Txn[Key]=""),0),0)),"")</f>
        <v/>
      </c>
      <c r="B123" s="240" t="str">
        <f t="shared" si="9"/>
        <v/>
      </c>
      <c r="C123" s="240" t="str">
        <f t="shared" si="10"/>
        <v/>
      </c>
      <c r="D123" s="240" t="str">
        <f t="shared" si="11"/>
        <v/>
      </c>
      <c r="E123" s="261" t="str">
        <f>IF($A123="","",SUMIFS(Txn[Signed Units],Txn[Key],$A123))</f>
        <v/>
      </c>
      <c r="F123" s="283" t="str">
        <f>IF($A123="","",SUMIFS(Txn[Buy Cost],Txn[Key],$A123))</f>
        <v/>
      </c>
      <c r="G123" s="283" t="str">
        <f>IF($A123="","",SUMIFS(Txn[Sell Proceeds],Txn[Key],$A123))</f>
        <v/>
      </c>
      <c r="H123" s="284" t="str">
        <f>IF($A123="","",IFERROR(INDEX(Prices[Current Price],MATCH($A123,Prices[Key],0)),0))</f>
        <v/>
      </c>
      <c r="I123" s="285" t="str">
        <f>IF($A123="","",IFERROR(INDEX(Prices[FX to SGD],MATCH($A123,Prices[Key],0)),1))</f>
        <v/>
      </c>
      <c r="J123" s="283" t="str">
        <f t="shared" si="12"/>
        <v/>
      </c>
      <c r="K123" s="283" t="str">
        <f t="shared" si="13"/>
        <v/>
      </c>
      <c r="L123" s="283" t="str">
        <f t="shared" si="14"/>
        <v/>
      </c>
      <c r="M123" s="286" t="str">
        <f t="shared" si="15"/>
        <v/>
      </c>
      <c r="N123" s="240" t="str">
        <f>IF($A123="","",IF(ABS(E123)&gt;0.000001,COUNT($N$1:N122)+1,""))</f>
        <v/>
      </c>
      <c r="O123" s="287" t="str">
        <f>IF($A123="","",SUMIFS(Transactions!$H$2:$H$1001,Transactions!$J$2:$J$1001,$A123,Transactions!$A$2:$A$1001,2)*$I123)</f>
        <v/>
      </c>
      <c r="P123" s="287" t="str">
        <f t="shared" si="16"/>
        <v/>
      </c>
      <c r="Q123" s="288" t="str">
        <f t="shared" si="17"/>
        <v/>
      </c>
    </row>
    <row r="124" spans="1:17" ht="15" customHeight="1" x14ac:dyDescent="0.2">
      <c r="A124" s="240" t="str">
        <f>IFERROR(INDEX(Txn[Key],MATCH(0,INDEX(COUNTIF($A$1:A123,Txn[Key])+(Txn[Key]=""),0),0)),"")</f>
        <v/>
      </c>
      <c r="B124" s="240" t="str">
        <f t="shared" si="9"/>
        <v/>
      </c>
      <c r="C124" s="240" t="str">
        <f t="shared" si="10"/>
        <v/>
      </c>
      <c r="D124" s="240" t="str">
        <f t="shared" si="11"/>
        <v/>
      </c>
      <c r="E124" s="261" t="str">
        <f>IF($A124="","",SUMIFS(Txn[Signed Units],Txn[Key],$A124))</f>
        <v/>
      </c>
      <c r="F124" s="283" t="str">
        <f>IF($A124="","",SUMIFS(Txn[Buy Cost],Txn[Key],$A124))</f>
        <v/>
      </c>
      <c r="G124" s="283" t="str">
        <f>IF($A124="","",SUMIFS(Txn[Sell Proceeds],Txn[Key],$A124))</f>
        <v/>
      </c>
      <c r="H124" s="284" t="str">
        <f>IF($A124="","",IFERROR(INDEX(Prices[Current Price],MATCH($A124,Prices[Key],0)),0))</f>
        <v/>
      </c>
      <c r="I124" s="285" t="str">
        <f>IF($A124="","",IFERROR(INDEX(Prices[FX to SGD],MATCH($A124,Prices[Key],0)),1))</f>
        <v/>
      </c>
      <c r="J124" s="283" t="str">
        <f t="shared" si="12"/>
        <v/>
      </c>
      <c r="K124" s="283" t="str">
        <f t="shared" si="13"/>
        <v/>
      </c>
      <c r="L124" s="283" t="str">
        <f t="shared" si="14"/>
        <v/>
      </c>
      <c r="M124" s="286" t="str">
        <f t="shared" si="15"/>
        <v/>
      </c>
      <c r="N124" s="240" t="str">
        <f>IF($A124="","",IF(ABS(E124)&gt;0.000001,COUNT($N$1:N123)+1,""))</f>
        <v/>
      </c>
      <c r="O124" s="287" t="str">
        <f>IF($A124="","",SUMIFS(Transactions!$H$2:$H$1001,Transactions!$J$2:$J$1001,$A124,Transactions!$A$2:$A$1001,2)*$I124)</f>
        <v/>
      </c>
      <c r="P124" s="287" t="str">
        <f t="shared" si="16"/>
        <v/>
      </c>
      <c r="Q124" s="288" t="str">
        <f t="shared" si="17"/>
        <v/>
      </c>
    </row>
    <row r="125" spans="1:17" ht="15" customHeight="1" x14ac:dyDescent="0.2">
      <c r="A125" s="240" t="str">
        <f>IFERROR(INDEX(Txn[Key],MATCH(0,INDEX(COUNTIF($A$1:A124,Txn[Key])+(Txn[Key]=""),0),0)),"")</f>
        <v/>
      </c>
      <c r="B125" s="240" t="str">
        <f t="shared" si="9"/>
        <v/>
      </c>
      <c r="C125" s="240" t="str">
        <f t="shared" si="10"/>
        <v/>
      </c>
      <c r="D125" s="240" t="str">
        <f t="shared" si="11"/>
        <v/>
      </c>
      <c r="E125" s="261" t="str">
        <f>IF($A125="","",SUMIFS(Txn[Signed Units],Txn[Key],$A125))</f>
        <v/>
      </c>
      <c r="F125" s="283" t="str">
        <f>IF($A125="","",SUMIFS(Txn[Buy Cost],Txn[Key],$A125))</f>
        <v/>
      </c>
      <c r="G125" s="283" t="str">
        <f>IF($A125="","",SUMIFS(Txn[Sell Proceeds],Txn[Key],$A125))</f>
        <v/>
      </c>
      <c r="H125" s="284" t="str">
        <f>IF($A125="","",IFERROR(INDEX(Prices[Current Price],MATCH($A125,Prices[Key],0)),0))</f>
        <v/>
      </c>
      <c r="I125" s="285" t="str">
        <f>IF($A125="","",IFERROR(INDEX(Prices[FX to SGD],MATCH($A125,Prices[Key],0)),1))</f>
        <v/>
      </c>
      <c r="J125" s="283" t="str">
        <f t="shared" si="12"/>
        <v/>
      </c>
      <c r="K125" s="283" t="str">
        <f t="shared" si="13"/>
        <v/>
      </c>
      <c r="L125" s="283" t="str">
        <f t="shared" si="14"/>
        <v/>
      </c>
      <c r="M125" s="286" t="str">
        <f t="shared" si="15"/>
        <v/>
      </c>
      <c r="N125" s="240" t="str">
        <f>IF($A125="","",IF(ABS(E125)&gt;0.000001,COUNT($N$1:N124)+1,""))</f>
        <v/>
      </c>
      <c r="O125" s="287" t="str">
        <f>IF($A125="","",SUMIFS(Transactions!$H$2:$H$1001,Transactions!$J$2:$J$1001,$A125,Transactions!$A$2:$A$1001,2)*$I125)</f>
        <v/>
      </c>
      <c r="P125" s="287" t="str">
        <f t="shared" si="16"/>
        <v/>
      </c>
      <c r="Q125" s="288" t="str">
        <f t="shared" si="17"/>
        <v/>
      </c>
    </row>
    <row r="126" spans="1:17" ht="15" customHeight="1" x14ac:dyDescent="0.2">
      <c r="A126" s="240" t="str">
        <f>IFERROR(INDEX(Txn[Key],MATCH(0,INDEX(COUNTIF($A$1:A125,Txn[Key])+(Txn[Key]=""),0),0)),"")</f>
        <v/>
      </c>
      <c r="B126" s="240" t="str">
        <f t="shared" si="9"/>
        <v/>
      </c>
      <c r="C126" s="240" t="str">
        <f t="shared" si="10"/>
        <v/>
      </c>
      <c r="D126" s="240" t="str">
        <f t="shared" si="11"/>
        <v/>
      </c>
      <c r="E126" s="261" t="str">
        <f>IF($A126="","",SUMIFS(Txn[Signed Units],Txn[Key],$A126))</f>
        <v/>
      </c>
      <c r="F126" s="283" t="str">
        <f>IF($A126="","",SUMIFS(Txn[Buy Cost],Txn[Key],$A126))</f>
        <v/>
      </c>
      <c r="G126" s="283" t="str">
        <f>IF($A126="","",SUMIFS(Txn[Sell Proceeds],Txn[Key],$A126))</f>
        <v/>
      </c>
      <c r="H126" s="284" t="str">
        <f>IF($A126="","",IFERROR(INDEX(Prices[Current Price],MATCH($A126,Prices[Key],0)),0))</f>
        <v/>
      </c>
      <c r="I126" s="285" t="str">
        <f>IF($A126="","",IFERROR(INDEX(Prices[FX to SGD],MATCH($A126,Prices[Key],0)),1))</f>
        <v/>
      </c>
      <c r="J126" s="283" t="str">
        <f t="shared" si="12"/>
        <v/>
      </c>
      <c r="K126" s="283" t="str">
        <f t="shared" si="13"/>
        <v/>
      </c>
      <c r="L126" s="283" t="str">
        <f t="shared" si="14"/>
        <v/>
      </c>
      <c r="M126" s="286" t="str">
        <f t="shared" si="15"/>
        <v/>
      </c>
      <c r="N126" s="240" t="str">
        <f>IF($A126="","",IF(ABS(E126)&gt;0.000001,COUNT($N$1:N125)+1,""))</f>
        <v/>
      </c>
      <c r="O126" s="287" t="str">
        <f>IF($A126="","",SUMIFS(Transactions!$H$2:$H$1001,Transactions!$J$2:$J$1001,$A126,Transactions!$A$2:$A$1001,2)*$I126)</f>
        <v/>
      </c>
      <c r="P126" s="287" t="str">
        <f t="shared" si="16"/>
        <v/>
      </c>
      <c r="Q126" s="288" t="str">
        <f t="shared" si="17"/>
        <v/>
      </c>
    </row>
    <row r="127" spans="1:17" ht="15" customHeight="1" x14ac:dyDescent="0.2">
      <c r="A127" s="240" t="str">
        <f>IFERROR(INDEX(Txn[Key],MATCH(0,INDEX(COUNTIF($A$1:A126,Txn[Key])+(Txn[Key]=""),0),0)),"")</f>
        <v/>
      </c>
      <c r="B127" s="240" t="str">
        <f t="shared" si="9"/>
        <v/>
      </c>
      <c r="C127" s="240" t="str">
        <f t="shared" si="10"/>
        <v/>
      </c>
      <c r="D127" s="240" t="str">
        <f t="shared" si="11"/>
        <v/>
      </c>
      <c r="E127" s="261" t="str">
        <f>IF($A127="","",SUMIFS(Txn[Signed Units],Txn[Key],$A127))</f>
        <v/>
      </c>
      <c r="F127" s="283" t="str">
        <f>IF($A127="","",SUMIFS(Txn[Buy Cost],Txn[Key],$A127))</f>
        <v/>
      </c>
      <c r="G127" s="283" t="str">
        <f>IF($A127="","",SUMIFS(Txn[Sell Proceeds],Txn[Key],$A127))</f>
        <v/>
      </c>
      <c r="H127" s="284" t="str">
        <f>IF($A127="","",IFERROR(INDEX(Prices[Current Price],MATCH($A127,Prices[Key],0)),0))</f>
        <v/>
      </c>
      <c r="I127" s="285" t="str">
        <f>IF($A127="","",IFERROR(INDEX(Prices[FX to SGD],MATCH($A127,Prices[Key],0)),1))</f>
        <v/>
      </c>
      <c r="J127" s="283" t="str">
        <f t="shared" si="12"/>
        <v/>
      </c>
      <c r="K127" s="283" t="str">
        <f t="shared" si="13"/>
        <v/>
      </c>
      <c r="L127" s="283" t="str">
        <f t="shared" si="14"/>
        <v/>
      </c>
      <c r="M127" s="286" t="str">
        <f t="shared" si="15"/>
        <v/>
      </c>
      <c r="N127" s="240" t="str">
        <f>IF($A127="","",IF(ABS(E127)&gt;0.000001,COUNT($N$1:N126)+1,""))</f>
        <v/>
      </c>
      <c r="O127" s="287" t="str">
        <f>IF($A127="","",SUMIFS(Transactions!$H$2:$H$1001,Transactions!$J$2:$J$1001,$A127,Transactions!$A$2:$A$1001,2)*$I127)</f>
        <v/>
      </c>
      <c r="P127" s="287" t="str">
        <f t="shared" si="16"/>
        <v/>
      </c>
      <c r="Q127" s="288" t="str">
        <f t="shared" si="17"/>
        <v/>
      </c>
    </row>
    <row r="128" spans="1:17" ht="15" customHeight="1" x14ac:dyDescent="0.2">
      <c r="A128" s="240" t="str">
        <f>IFERROR(INDEX(Txn[Key],MATCH(0,INDEX(COUNTIF($A$1:A127,Txn[Key])+(Txn[Key]=""),0),0)),"")</f>
        <v/>
      </c>
      <c r="B128" s="240" t="str">
        <f t="shared" si="9"/>
        <v/>
      </c>
      <c r="C128" s="240" t="str">
        <f t="shared" si="10"/>
        <v/>
      </c>
      <c r="D128" s="240" t="str">
        <f t="shared" si="11"/>
        <v/>
      </c>
      <c r="E128" s="261" t="str">
        <f>IF($A128="","",SUMIFS(Txn[Signed Units],Txn[Key],$A128))</f>
        <v/>
      </c>
      <c r="F128" s="283" t="str">
        <f>IF($A128="","",SUMIFS(Txn[Buy Cost],Txn[Key],$A128))</f>
        <v/>
      </c>
      <c r="G128" s="283" t="str">
        <f>IF($A128="","",SUMIFS(Txn[Sell Proceeds],Txn[Key],$A128))</f>
        <v/>
      </c>
      <c r="H128" s="284" t="str">
        <f>IF($A128="","",IFERROR(INDEX(Prices[Current Price],MATCH($A128,Prices[Key],0)),0))</f>
        <v/>
      </c>
      <c r="I128" s="285" t="str">
        <f>IF($A128="","",IFERROR(INDEX(Prices[FX to SGD],MATCH($A128,Prices[Key],0)),1))</f>
        <v/>
      </c>
      <c r="J128" s="283" t="str">
        <f t="shared" si="12"/>
        <v/>
      </c>
      <c r="K128" s="283" t="str">
        <f t="shared" si="13"/>
        <v/>
      </c>
      <c r="L128" s="283" t="str">
        <f t="shared" si="14"/>
        <v/>
      </c>
      <c r="M128" s="286" t="str">
        <f t="shared" si="15"/>
        <v/>
      </c>
      <c r="N128" s="240" t="str">
        <f>IF($A128="","",IF(ABS(E128)&gt;0.000001,COUNT($N$1:N127)+1,""))</f>
        <v/>
      </c>
      <c r="O128" s="287" t="str">
        <f>IF($A128="","",SUMIFS(Transactions!$H$2:$H$1001,Transactions!$J$2:$J$1001,$A128,Transactions!$A$2:$A$1001,2)*$I128)</f>
        <v/>
      </c>
      <c r="P128" s="287" t="str">
        <f t="shared" si="16"/>
        <v/>
      </c>
      <c r="Q128" s="288" t="str">
        <f t="shared" si="17"/>
        <v/>
      </c>
    </row>
    <row r="129" spans="1:17" ht="15" customHeight="1" x14ac:dyDescent="0.2">
      <c r="A129" s="240" t="str">
        <f>IFERROR(INDEX(Txn[Key],MATCH(0,INDEX(COUNTIF($A$1:A128,Txn[Key])+(Txn[Key]=""),0),0)),"")</f>
        <v/>
      </c>
      <c r="B129" s="240" t="str">
        <f t="shared" si="9"/>
        <v/>
      </c>
      <c r="C129" s="240" t="str">
        <f t="shared" si="10"/>
        <v/>
      </c>
      <c r="D129" s="240" t="str">
        <f t="shared" si="11"/>
        <v/>
      </c>
      <c r="E129" s="261" t="str">
        <f>IF($A129="","",SUMIFS(Txn[Signed Units],Txn[Key],$A129))</f>
        <v/>
      </c>
      <c r="F129" s="283" t="str">
        <f>IF($A129="","",SUMIFS(Txn[Buy Cost],Txn[Key],$A129))</f>
        <v/>
      </c>
      <c r="G129" s="283" t="str">
        <f>IF($A129="","",SUMIFS(Txn[Sell Proceeds],Txn[Key],$A129))</f>
        <v/>
      </c>
      <c r="H129" s="284" t="str">
        <f>IF($A129="","",IFERROR(INDEX(Prices[Current Price],MATCH($A129,Prices[Key],0)),0))</f>
        <v/>
      </c>
      <c r="I129" s="285" t="str">
        <f>IF($A129="","",IFERROR(INDEX(Prices[FX to SGD],MATCH($A129,Prices[Key],0)),1))</f>
        <v/>
      </c>
      <c r="J129" s="283" t="str">
        <f t="shared" si="12"/>
        <v/>
      </c>
      <c r="K129" s="283" t="str">
        <f t="shared" si="13"/>
        <v/>
      </c>
      <c r="L129" s="283" t="str">
        <f t="shared" si="14"/>
        <v/>
      </c>
      <c r="M129" s="286" t="str">
        <f t="shared" si="15"/>
        <v/>
      </c>
      <c r="N129" s="240" t="str">
        <f>IF($A129="","",IF(ABS(E129)&gt;0.000001,COUNT($N$1:N128)+1,""))</f>
        <v/>
      </c>
      <c r="O129" s="287" t="str">
        <f>IF($A129="","",SUMIFS(Transactions!$H$2:$H$1001,Transactions!$J$2:$J$1001,$A129,Transactions!$A$2:$A$1001,2)*$I129)</f>
        <v/>
      </c>
      <c r="P129" s="287" t="str">
        <f t="shared" si="16"/>
        <v/>
      </c>
      <c r="Q129" s="288" t="str">
        <f t="shared" si="17"/>
        <v/>
      </c>
    </row>
    <row r="130" spans="1:17" ht="15" customHeight="1" x14ac:dyDescent="0.2">
      <c r="A130" s="240" t="str">
        <f>IFERROR(INDEX(Txn[Key],MATCH(0,INDEX(COUNTIF($A$1:A129,Txn[Key])+(Txn[Key]=""),0),0)),"")</f>
        <v/>
      </c>
      <c r="B130" s="240" t="str">
        <f t="shared" ref="B130:B193" si="18">IF($A130="","",LEFT($A130,FIND(":",$A130)-1))</f>
        <v/>
      </c>
      <c r="C130" s="240" t="str">
        <f t="shared" ref="C130:C193" si="19">IF($A130="","",MID($A130,FIND(":",$A130)+1,FIND(":",$A130,FIND(":",$A130)+1)-FIND(":",$A130)-1))</f>
        <v/>
      </c>
      <c r="D130" s="240" t="str">
        <f t="shared" ref="D130:D193" si="20">IF($A130="","",RIGHT($A130,LEN($A130)-FIND(":",$A130,FIND(":",$A130)+1)))</f>
        <v/>
      </c>
      <c r="E130" s="261" t="str">
        <f>IF($A130="","",SUMIFS(Txn[Signed Units],Txn[Key],$A130))</f>
        <v/>
      </c>
      <c r="F130" s="283" t="str">
        <f>IF($A130="","",SUMIFS(Txn[Buy Cost],Txn[Key],$A130))</f>
        <v/>
      </c>
      <c r="G130" s="283" t="str">
        <f>IF($A130="","",SUMIFS(Txn[Sell Proceeds],Txn[Key],$A130))</f>
        <v/>
      </c>
      <c r="H130" s="284" t="str">
        <f>IF($A130="","",IFERROR(INDEX(Prices[Current Price],MATCH($A130,Prices[Key],0)),0))</f>
        <v/>
      </c>
      <c r="I130" s="285" t="str">
        <f>IF($A130="","",IFERROR(INDEX(Prices[FX to SGD],MATCH($A130,Prices[Key],0)),1))</f>
        <v/>
      </c>
      <c r="J130" s="283" t="str">
        <f t="shared" ref="J130:J193" si="21">IF($A130="","",E130*H130)</f>
        <v/>
      </c>
      <c r="K130" s="283" t="str">
        <f t="shared" ref="K130:K193" si="22">IF($A130="","",J130+G130-F130)</f>
        <v/>
      </c>
      <c r="L130" s="283" t="str">
        <f t="shared" ref="L130:L193" si="23">IF($A130="","",K130*I130)</f>
        <v/>
      </c>
      <c r="M130" s="286" t="str">
        <f t="shared" ref="M130:M193" si="24">IF($A130="","",IFERROR(K130/F130,0))</f>
        <v/>
      </c>
      <c r="N130" s="240" t="str">
        <f>IF($A130="","",IF(ABS(E130)&gt;0.000001,COUNT($N$1:N129)+1,""))</f>
        <v/>
      </c>
      <c r="O130" s="287" t="str">
        <f>IF($A130="","",SUMIFS(Transactions!$H$2:$H$1001,Transactions!$J$2:$J$1001,$A130,Transactions!$A$2:$A$1001,2)*$I130)</f>
        <v/>
      </c>
      <c r="P130" s="287" t="str">
        <f t="shared" ref="P130:P193" si="25">IF($A130="","",$L130+$O130)</f>
        <v/>
      </c>
      <c r="Q130" s="288" t="str">
        <f t="shared" ref="Q130:Q193" si="26">IF($A130="","",IFERROR(($L130+$O130)/($F130*$I130),0))</f>
        <v/>
      </c>
    </row>
    <row r="131" spans="1:17" ht="15" customHeight="1" x14ac:dyDescent="0.2">
      <c r="A131" s="240" t="str">
        <f>IFERROR(INDEX(Txn[Key],MATCH(0,INDEX(COUNTIF($A$1:A130,Txn[Key])+(Txn[Key]=""),0),0)),"")</f>
        <v/>
      </c>
      <c r="B131" s="240" t="str">
        <f t="shared" si="18"/>
        <v/>
      </c>
      <c r="C131" s="240" t="str">
        <f t="shared" si="19"/>
        <v/>
      </c>
      <c r="D131" s="240" t="str">
        <f t="shared" si="20"/>
        <v/>
      </c>
      <c r="E131" s="261" t="str">
        <f>IF($A131="","",SUMIFS(Txn[Signed Units],Txn[Key],$A131))</f>
        <v/>
      </c>
      <c r="F131" s="283" t="str">
        <f>IF($A131="","",SUMIFS(Txn[Buy Cost],Txn[Key],$A131))</f>
        <v/>
      </c>
      <c r="G131" s="283" t="str">
        <f>IF($A131="","",SUMIFS(Txn[Sell Proceeds],Txn[Key],$A131))</f>
        <v/>
      </c>
      <c r="H131" s="284" t="str">
        <f>IF($A131="","",IFERROR(INDEX(Prices[Current Price],MATCH($A131,Prices[Key],0)),0))</f>
        <v/>
      </c>
      <c r="I131" s="285" t="str">
        <f>IF($A131="","",IFERROR(INDEX(Prices[FX to SGD],MATCH($A131,Prices[Key],0)),1))</f>
        <v/>
      </c>
      <c r="J131" s="283" t="str">
        <f t="shared" si="21"/>
        <v/>
      </c>
      <c r="K131" s="283" t="str">
        <f t="shared" si="22"/>
        <v/>
      </c>
      <c r="L131" s="283" t="str">
        <f t="shared" si="23"/>
        <v/>
      </c>
      <c r="M131" s="286" t="str">
        <f t="shared" si="24"/>
        <v/>
      </c>
      <c r="N131" s="240" t="str">
        <f>IF($A131="","",IF(ABS(E131)&gt;0.000001,COUNT($N$1:N130)+1,""))</f>
        <v/>
      </c>
      <c r="O131" s="287" t="str">
        <f>IF($A131="","",SUMIFS(Transactions!$H$2:$H$1001,Transactions!$J$2:$J$1001,$A131,Transactions!$A$2:$A$1001,2)*$I131)</f>
        <v/>
      </c>
      <c r="P131" s="287" t="str">
        <f t="shared" si="25"/>
        <v/>
      </c>
      <c r="Q131" s="288" t="str">
        <f t="shared" si="26"/>
        <v/>
      </c>
    </row>
    <row r="132" spans="1:17" ht="15" customHeight="1" x14ac:dyDescent="0.2">
      <c r="A132" s="240" t="str">
        <f>IFERROR(INDEX(Txn[Key],MATCH(0,INDEX(COUNTIF($A$1:A131,Txn[Key])+(Txn[Key]=""),0),0)),"")</f>
        <v/>
      </c>
      <c r="B132" s="240" t="str">
        <f t="shared" si="18"/>
        <v/>
      </c>
      <c r="C132" s="240" t="str">
        <f t="shared" si="19"/>
        <v/>
      </c>
      <c r="D132" s="240" t="str">
        <f t="shared" si="20"/>
        <v/>
      </c>
      <c r="E132" s="261" t="str">
        <f>IF($A132="","",SUMIFS(Txn[Signed Units],Txn[Key],$A132))</f>
        <v/>
      </c>
      <c r="F132" s="283" t="str">
        <f>IF($A132="","",SUMIFS(Txn[Buy Cost],Txn[Key],$A132))</f>
        <v/>
      </c>
      <c r="G132" s="283" t="str">
        <f>IF($A132="","",SUMIFS(Txn[Sell Proceeds],Txn[Key],$A132))</f>
        <v/>
      </c>
      <c r="H132" s="284" t="str">
        <f>IF($A132="","",IFERROR(INDEX(Prices[Current Price],MATCH($A132,Prices[Key],0)),0))</f>
        <v/>
      </c>
      <c r="I132" s="285" t="str">
        <f>IF($A132="","",IFERROR(INDEX(Prices[FX to SGD],MATCH($A132,Prices[Key],0)),1))</f>
        <v/>
      </c>
      <c r="J132" s="283" t="str">
        <f t="shared" si="21"/>
        <v/>
      </c>
      <c r="K132" s="283" t="str">
        <f t="shared" si="22"/>
        <v/>
      </c>
      <c r="L132" s="283" t="str">
        <f t="shared" si="23"/>
        <v/>
      </c>
      <c r="M132" s="286" t="str">
        <f t="shared" si="24"/>
        <v/>
      </c>
      <c r="N132" s="240" t="str">
        <f>IF($A132="","",IF(ABS(E132)&gt;0.000001,COUNT($N$1:N131)+1,""))</f>
        <v/>
      </c>
      <c r="O132" s="287" t="str">
        <f>IF($A132="","",SUMIFS(Transactions!$H$2:$H$1001,Transactions!$J$2:$J$1001,$A132,Transactions!$A$2:$A$1001,2)*$I132)</f>
        <v/>
      </c>
      <c r="P132" s="287" t="str">
        <f t="shared" si="25"/>
        <v/>
      </c>
      <c r="Q132" s="288" t="str">
        <f t="shared" si="26"/>
        <v/>
      </c>
    </row>
    <row r="133" spans="1:17" ht="15" customHeight="1" x14ac:dyDescent="0.2">
      <c r="A133" s="240" t="str">
        <f>IFERROR(INDEX(Txn[Key],MATCH(0,INDEX(COUNTIF($A$1:A132,Txn[Key])+(Txn[Key]=""),0),0)),"")</f>
        <v/>
      </c>
      <c r="B133" s="240" t="str">
        <f t="shared" si="18"/>
        <v/>
      </c>
      <c r="C133" s="240" t="str">
        <f t="shared" si="19"/>
        <v/>
      </c>
      <c r="D133" s="240" t="str">
        <f t="shared" si="20"/>
        <v/>
      </c>
      <c r="E133" s="261" t="str">
        <f>IF($A133="","",SUMIFS(Txn[Signed Units],Txn[Key],$A133))</f>
        <v/>
      </c>
      <c r="F133" s="283" t="str">
        <f>IF($A133="","",SUMIFS(Txn[Buy Cost],Txn[Key],$A133))</f>
        <v/>
      </c>
      <c r="G133" s="283" t="str">
        <f>IF($A133="","",SUMIFS(Txn[Sell Proceeds],Txn[Key],$A133))</f>
        <v/>
      </c>
      <c r="H133" s="284" t="str">
        <f>IF($A133="","",IFERROR(INDEX(Prices[Current Price],MATCH($A133,Prices[Key],0)),0))</f>
        <v/>
      </c>
      <c r="I133" s="285" t="str">
        <f>IF($A133="","",IFERROR(INDEX(Prices[FX to SGD],MATCH($A133,Prices[Key],0)),1))</f>
        <v/>
      </c>
      <c r="J133" s="283" t="str">
        <f t="shared" si="21"/>
        <v/>
      </c>
      <c r="K133" s="283" t="str">
        <f t="shared" si="22"/>
        <v/>
      </c>
      <c r="L133" s="283" t="str">
        <f t="shared" si="23"/>
        <v/>
      </c>
      <c r="M133" s="286" t="str">
        <f t="shared" si="24"/>
        <v/>
      </c>
      <c r="N133" s="240" t="str">
        <f>IF($A133="","",IF(ABS(E133)&gt;0.000001,COUNT($N$1:N132)+1,""))</f>
        <v/>
      </c>
      <c r="O133" s="287" t="str">
        <f>IF($A133="","",SUMIFS(Transactions!$H$2:$H$1001,Transactions!$J$2:$J$1001,$A133,Transactions!$A$2:$A$1001,2)*$I133)</f>
        <v/>
      </c>
      <c r="P133" s="287" t="str">
        <f t="shared" si="25"/>
        <v/>
      </c>
      <c r="Q133" s="288" t="str">
        <f t="shared" si="26"/>
        <v/>
      </c>
    </row>
    <row r="134" spans="1:17" ht="15" customHeight="1" x14ac:dyDescent="0.2">
      <c r="A134" s="240" t="str">
        <f>IFERROR(INDEX(Txn[Key],MATCH(0,INDEX(COUNTIF($A$1:A133,Txn[Key])+(Txn[Key]=""),0),0)),"")</f>
        <v/>
      </c>
      <c r="B134" s="240" t="str">
        <f t="shared" si="18"/>
        <v/>
      </c>
      <c r="C134" s="240" t="str">
        <f t="shared" si="19"/>
        <v/>
      </c>
      <c r="D134" s="240" t="str">
        <f t="shared" si="20"/>
        <v/>
      </c>
      <c r="E134" s="261" t="str">
        <f>IF($A134="","",SUMIFS(Txn[Signed Units],Txn[Key],$A134))</f>
        <v/>
      </c>
      <c r="F134" s="283" t="str">
        <f>IF($A134="","",SUMIFS(Txn[Buy Cost],Txn[Key],$A134))</f>
        <v/>
      </c>
      <c r="G134" s="283" t="str">
        <f>IF($A134="","",SUMIFS(Txn[Sell Proceeds],Txn[Key],$A134))</f>
        <v/>
      </c>
      <c r="H134" s="284" t="str">
        <f>IF($A134="","",IFERROR(INDEX(Prices[Current Price],MATCH($A134,Prices[Key],0)),0))</f>
        <v/>
      </c>
      <c r="I134" s="285" t="str">
        <f>IF($A134="","",IFERROR(INDEX(Prices[FX to SGD],MATCH($A134,Prices[Key],0)),1))</f>
        <v/>
      </c>
      <c r="J134" s="283" t="str">
        <f t="shared" si="21"/>
        <v/>
      </c>
      <c r="K134" s="283" t="str">
        <f t="shared" si="22"/>
        <v/>
      </c>
      <c r="L134" s="283" t="str">
        <f t="shared" si="23"/>
        <v/>
      </c>
      <c r="M134" s="286" t="str">
        <f t="shared" si="24"/>
        <v/>
      </c>
      <c r="N134" s="240" t="str">
        <f>IF($A134="","",IF(ABS(E134)&gt;0.000001,COUNT($N$1:N133)+1,""))</f>
        <v/>
      </c>
      <c r="O134" s="287" t="str">
        <f>IF($A134="","",SUMIFS(Transactions!$H$2:$H$1001,Transactions!$J$2:$J$1001,$A134,Transactions!$A$2:$A$1001,2)*$I134)</f>
        <v/>
      </c>
      <c r="P134" s="287" t="str">
        <f t="shared" si="25"/>
        <v/>
      </c>
      <c r="Q134" s="288" t="str">
        <f t="shared" si="26"/>
        <v/>
      </c>
    </row>
    <row r="135" spans="1:17" ht="15" customHeight="1" x14ac:dyDescent="0.2">
      <c r="A135" s="240" t="str">
        <f>IFERROR(INDEX(Txn[Key],MATCH(0,INDEX(COUNTIF($A$1:A134,Txn[Key])+(Txn[Key]=""),0),0)),"")</f>
        <v/>
      </c>
      <c r="B135" s="240" t="str">
        <f t="shared" si="18"/>
        <v/>
      </c>
      <c r="C135" s="240" t="str">
        <f t="shared" si="19"/>
        <v/>
      </c>
      <c r="D135" s="240" t="str">
        <f t="shared" si="20"/>
        <v/>
      </c>
      <c r="E135" s="261" t="str">
        <f>IF($A135="","",SUMIFS(Txn[Signed Units],Txn[Key],$A135))</f>
        <v/>
      </c>
      <c r="F135" s="283" t="str">
        <f>IF($A135="","",SUMIFS(Txn[Buy Cost],Txn[Key],$A135))</f>
        <v/>
      </c>
      <c r="G135" s="283" t="str">
        <f>IF($A135="","",SUMIFS(Txn[Sell Proceeds],Txn[Key],$A135))</f>
        <v/>
      </c>
      <c r="H135" s="284" t="str">
        <f>IF($A135="","",IFERROR(INDEX(Prices[Current Price],MATCH($A135,Prices[Key],0)),0))</f>
        <v/>
      </c>
      <c r="I135" s="285" t="str">
        <f>IF($A135="","",IFERROR(INDEX(Prices[FX to SGD],MATCH($A135,Prices[Key],0)),1))</f>
        <v/>
      </c>
      <c r="J135" s="283" t="str">
        <f t="shared" si="21"/>
        <v/>
      </c>
      <c r="K135" s="283" t="str">
        <f t="shared" si="22"/>
        <v/>
      </c>
      <c r="L135" s="283" t="str">
        <f t="shared" si="23"/>
        <v/>
      </c>
      <c r="M135" s="286" t="str">
        <f t="shared" si="24"/>
        <v/>
      </c>
      <c r="N135" s="240" t="str">
        <f>IF($A135="","",IF(ABS(E135)&gt;0.000001,COUNT($N$1:N134)+1,""))</f>
        <v/>
      </c>
      <c r="O135" s="287" t="str">
        <f>IF($A135="","",SUMIFS(Transactions!$H$2:$H$1001,Transactions!$J$2:$J$1001,$A135,Transactions!$A$2:$A$1001,2)*$I135)</f>
        <v/>
      </c>
      <c r="P135" s="287" t="str">
        <f t="shared" si="25"/>
        <v/>
      </c>
      <c r="Q135" s="288" t="str">
        <f t="shared" si="26"/>
        <v/>
      </c>
    </row>
    <row r="136" spans="1:17" ht="15" customHeight="1" x14ac:dyDescent="0.2">
      <c r="A136" s="240" t="str">
        <f>IFERROR(INDEX(Txn[Key],MATCH(0,INDEX(COUNTIF($A$1:A135,Txn[Key])+(Txn[Key]=""),0),0)),"")</f>
        <v/>
      </c>
      <c r="B136" s="240" t="str">
        <f t="shared" si="18"/>
        <v/>
      </c>
      <c r="C136" s="240" t="str">
        <f t="shared" si="19"/>
        <v/>
      </c>
      <c r="D136" s="240" t="str">
        <f t="shared" si="20"/>
        <v/>
      </c>
      <c r="E136" s="261" t="str">
        <f>IF($A136="","",SUMIFS(Txn[Signed Units],Txn[Key],$A136))</f>
        <v/>
      </c>
      <c r="F136" s="283" t="str">
        <f>IF($A136="","",SUMIFS(Txn[Buy Cost],Txn[Key],$A136))</f>
        <v/>
      </c>
      <c r="G136" s="283" t="str">
        <f>IF($A136="","",SUMIFS(Txn[Sell Proceeds],Txn[Key],$A136))</f>
        <v/>
      </c>
      <c r="H136" s="284" t="str">
        <f>IF($A136="","",IFERROR(INDEX(Prices[Current Price],MATCH($A136,Prices[Key],0)),0))</f>
        <v/>
      </c>
      <c r="I136" s="285" t="str">
        <f>IF($A136="","",IFERROR(INDEX(Prices[FX to SGD],MATCH($A136,Prices[Key],0)),1))</f>
        <v/>
      </c>
      <c r="J136" s="283" t="str">
        <f t="shared" si="21"/>
        <v/>
      </c>
      <c r="K136" s="283" t="str">
        <f t="shared" si="22"/>
        <v/>
      </c>
      <c r="L136" s="283" t="str">
        <f t="shared" si="23"/>
        <v/>
      </c>
      <c r="M136" s="286" t="str">
        <f t="shared" si="24"/>
        <v/>
      </c>
      <c r="N136" s="240" t="str">
        <f>IF($A136="","",IF(ABS(E136)&gt;0.000001,COUNT($N$1:N135)+1,""))</f>
        <v/>
      </c>
      <c r="O136" s="287" t="str">
        <f>IF($A136="","",SUMIFS(Transactions!$H$2:$H$1001,Transactions!$J$2:$J$1001,$A136,Transactions!$A$2:$A$1001,2)*$I136)</f>
        <v/>
      </c>
      <c r="P136" s="287" t="str">
        <f t="shared" si="25"/>
        <v/>
      </c>
      <c r="Q136" s="288" t="str">
        <f t="shared" si="26"/>
        <v/>
      </c>
    </row>
    <row r="137" spans="1:17" ht="15" customHeight="1" x14ac:dyDescent="0.2">
      <c r="A137" s="240" t="str">
        <f>IFERROR(INDEX(Txn[Key],MATCH(0,INDEX(COUNTIF($A$1:A136,Txn[Key])+(Txn[Key]=""),0),0)),"")</f>
        <v/>
      </c>
      <c r="B137" s="240" t="str">
        <f t="shared" si="18"/>
        <v/>
      </c>
      <c r="C137" s="240" t="str">
        <f t="shared" si="19"/>
        <v/>
      </c>
      <c r="D137" s="240" t="str">
        <f t="shared" si="20"/>
        <v/>
      </c>
      <c r="E137" s="261" t="str">
        <f>IF($A137="","",SUMIFS(Txn[Signed Units],Txn[Key],$A137))</f>
        <v/>
      </c>
      <c r="F137" s="283" t="str">
        <f>IF($A137="","",SUMIFS(Txn[Buy Cost],Txn[Key],$A137))</f>
        <v/>
      </c>
      <c r="G137" s="283" t="str">
        <f>IF($A137="","",SUMIFS(Txn[Sell Proceeds],Txn[Key],$A137))</f>
        <v/>
      </c>
      <c r="H137" s="284" t="str">
        <f>IF($A137="","",IFERROR(INDEX(Prices[Current Price],MATCH($A137,Prices[Key],0)),0))</f>
        <v/>
      </c>
      <c r="I137" s="285" t="str">
        <f>IF($A137="","",IFERROR(INDEX(Prices[FX to SGD],MATCH($A137,Prices[Key],0)),1))</f>
        <v/>
      </c>
      <c r="J137" s="283" t="str">
        <f t="shared" si="21"/>
        <v/>
      </c>
      <c r="K137" s="283" t="str">
        <f t="shared" si="22"/>
        <v/>
      </c>
      <c r="L137" s="283" t="str">
        <f t="shared" si="23"/>
        <v/>
      </c>
      <c r="M137" s="286" t="str">
        <f t="shared" si="24"/>
        <v/>
      </c>
      <c r="N137" s="240" t="str">
        <f>IF($A137="","",IF(ABS(E137)&gt;0.000001,COUNT($N$1:N136)+1,""))</f>
        <v/>
      </c>
      <c r="O137" s="287" t="str">
        <f>IF($A137="","",SUMIFS(Transactions!$H$2:$H$1001,Transactions!$J$2:$J$1001,$A137,Transactions!$A$2:$A$1001,2)*$I137)</f>
        <v/>
      </c>
      <c r="P137" s="287" t="str">
        <f t="shared" si="25"/>
        <v/>
      </c>
      <c r="Q137" s="288" t="str">
        <f t="shared" si="26"/>
        <v/>
      </c>
    </row>
    <row r="138" spans="1:17" ht="15" customHeight="1" x14ac:dyDescent="0.2">
      <c r="A138" s="240" t="str">
        <f>IFERROR(INDEX(Txn[Key],MATCH(0,INDEX(COUNTIF($A$1:A137,Txn[Key])+(Txn[Key]=""),0),0)),"")</f>
        <v/>
      </c>
      <c r="B138" s="240" t="str">
        <f t="shared" si="18"/>
        <v/>
      </c>
      <c r="C138" s="240" t="str">
        <f t="shared" si="19"/>
        <v/>
      </c>
      <c r="D138" s="240" t="str">
        <f t="shared" si="20"/>
        <v/>
      </c>
      <c r="E138" s="261" t="str">
        <f>IF($A138="","",SUMIFS(Txn[Signed Units],Txn[Key],$A138))</f>
        <v/>
      </c>
      <c r="F138" s="283" t="str">
        <f>IF($A138="","",SUMIFS(Txn[Buy Cost],Txn[Key],$A138))</f>
        <v/>
      </c>
      <c r="G138" s="283" t="str">
        <f>IF($A138="","",SUMIFS(Txn[Sell Proceeds],Txn[Key],$A138))</f>
        <v/>
      </c>
      <c r="H138" s="284" t="str">
        <f>IF($A138="","",IFERROR(INDEX(Prices[Current Price],MATCH($A138,Prices[Key],0)),0))</f>
        <v/>
      </c>
      <c r="I138" s="285" t="str">
        <f>IF($A138="","",IFERROR(INDEX(Prices[FX to SGD],MATCH($A138,Prices[Key],0)),1))</f>
        <v/>
      </c>
      <c r="J138" s="283" t="str">
        <f t="shared" si="21"/>
        <v/>
      </c>
      <c r="K138" s="283" t="str">
        <f t="shared" si="22"/>
        <v/>
      </c>
      <c r="L138" s="283" t="str">
        <f t="shared" si="23"/>
        <v/>
      </c>
      <c r="M138" s="286" t="str">
        <f t="shared" si="24"/>
        <v/>
      </c>
      <c r="N138" s="240" t="str">
        <f>IF($A138="","",IF(ABS(E138)&gt;0.000001,COUNT($N$1:N137)+1,""))</f>
        <v/>
      </c>
      <c r="O138" s="287" t="str">
        <f>IF($A138="","",SUMIFS(Transactions!$H$2:$H$1001,Transactions!$J$2:$J$1001,$A138,Transactions!$A$2:$A$1001,2)*$I138)</f>
        <v/>
      </c>
      <c r="P138" s="287" t="str">
        <f t="shared" si="25"/>
        <v/>
      </c>
      <c r="Q138" s="288" t="str">
        <f t="shared" si="26"/>
        <v/>
      </c>
    </row>
    <row r="139" spans="1:17" ht="15" customHeight="1" x14ac:dyDescent="0.2">
      <c r="A139" s="240" t="str">
        <f>IFERROR(INDEX(Txn[Key],MATCH(0,INDEX(COUNTIF($A$1:A138,Txn[Key])+(Txn[Key]=""),0),0)),"")</f>
        <v/>
      </c>
      <c r="B139" s="240" t="str">
        <f t="shared" si="18"/>
        <v/>
      </c>
      <c r="C139" s="240" t="str">
        <f t="shared" si="19"/>
        <v/>
      </c>
      <c r="D139" s="240" t="str">
        <f t="shared" si="20"/>
        <v/>
      </c>
      <c r="E139" s="261" t="str">
        <f>IF($A139="","",SUMIFS(Txn[Signed Units],Txn[Key],$A139))</f>
        <v/>
      </c>
      <c r="F139" s="283" t="str">
        <f>IF($A139="","",SUMIFS(Txn[Buy Cost],Txn[Key],$A139))</f>
        <v/>
      </c>
      <c r="G139" s="283" t="str">
        <f>IF($A139="","",SUMIFS(Txn[Sell Proceeds],Txn[Key],$A139))</f>
        <v/>
      </c>
      <c r="H139" s="284" t="str">
        <f>IF($A139="","",IFERROR(INDEX(Prices[Current Price],MATCH($A139,Prices[Key],0)),0))</f>
        <v/>
      </c>
      <c r="I139" s="285" t="str">
        <f>IF($A139="","",IFERROR(INDEX(Prices[FX to SGD],MATCH($A139,Prices[Key],0)),1))</f>
        <v/>
      </c>
      <c r="J139" s="283" t="str">
        <f t="shared" si="21"/>
        <v/>
      </c>
      <c r="K139" s="283" t="str">
        <f t="shared" si="22"/>
        <v/>
      </c>
      <c r="L139" s="283" t="str">
        <f t="shared" si="23"/>
        <v/>
      </c>
      <c r="M139" s="286" t="str">
        <f t="shared" si="24"/>
        <v/>
      </c>
      <c r="N139" s="240" t="str">
        <f>IF($A139="","",IF(ABS(E139)&gt;0.000001,COUNT($N$1:N138)+1,""))</f>
        <v/>
      </c>
      <c r="O139" s="287" t="str">
        <f>IF($A139="","",SUMIFS(Transactions!$H$2:$H$1001,Transactions!$J$2:$J$1001,$A139,Transactions!$A$2:$A$1001,2)*$I139)</f>
        <v/>
      </c>
      <c r="P139" s="287" t="str">
        <f t="shared" si="25"/>
        <v/>
      </c>
      <c r="Q139" s="288" t="str">
        <f t="shared" si="26"/>
        <v/>
      </c>
    </row>
    <row r="140" spans="1:17" ht="15" customHeight="1" x14ac:dyDescent="0.2">
      <c r="A140" s="240" t="str">
        <f>IFERROR(INDEX(Txn[Key],MATCH(0,INDEX(COUNTIF($A$1:A139,Txn[Key])+(Txn[Key]=""),0),0)),"")</f>
        <v/>
      </c>
      <c r="B140" s="240" t="str">
        <f t="shared" si="18"/>
        <v/>
      </c>
      <c r="C140" s="240" t="str">
        <f t="shared" si="19"/>
        <v/>
      </c>
      <c r="D140" s="240" t="str">
        <f t="shared" si="20"/>
        <v/>
      </c>
      <c r="E140" s="261" t="str">
        <f>IF($A140="","",SUMIFS(Txn[Signed Units],Txn[Key],$A140))</f>
        <v/>
      </c>
      <c r="F140" s="283" t="str">
        <f>IF($A140="","",SUMIFS(Txn[Buy Cost],Txn[Key],$A140))</f>
        <v/>
      </c>
      <c r="G140" s="283" t="str">
        <f>IF($A140="","",SUMIFS(Txn[Sell Proceeds],Txn[Key],$A140))</f>
        <v/>
      </c>
      <c r="H140" s="284" t="str">
        <f>IF($A140="","",IFERROR(INDEX(Prices[Current Price],MATCH($A140,Prices[Key],0)),0))</f>
        <v/>
      </c>
      <c r="I140" s="285" t="str">
        <f>IF($A140="","",IFERROR(INDEX(Prices[FX to SGD],MATCH($A140,Prices[Key],0)),1))</f>
        <v/>
      </c>
      <c r="J140" s="283" t="str">
        <f t="shared" si="21"/>
        <v/>
      </c>
      <c r="K140" s="283" t="str">
        <f t="shared" si="22"/>
        <v/>
      </c>
      <c r="L140" s="283" t="str">
        <f t="shared" si="23"/>
        <v/>
      </c>
      <c r="M140" s="286" t="str">
        <f t="shared" si="24"/>
        <v/>
      </c>
      <c r="N140" s="240" t="str">
        <f>IF($A140="","",IF(ABS(E140)&gt;0.000001,COUNT($N$1:N139)+1,""))</f>
        <v/>
      </c>
      <c r="O140" s="287" t="str">
        <f>IF($A140="","",SUMIFS(Transactions!$H$2:$H$1001,Transactions!$J$2:$J$1001,$A140,Transactions!$A$2:$A$1001,2)*$I140)</f>
        <v/>
      </c>
      <c r="P140" s="287" t="str">
        <f t="shared" si="25"/>
        <v/>
      </c>
      <c r="Q140" s="288" t="str">
        <f t="shared" si="26"/>
        <v/>
      </c>
    </row>
    <row r="141" spans="1:17" ht="15" customHeight="1" x14ac:dyDescent="0.2">
      <c r="A141" s="240" t="str">
        <f>IFERROR(INDEX(Txn[Key],MATCH(0,INDEX(COUNTIF($A$1:A140,Txn[Key])+(Txn[Key]=""),0),0)),"")</f>
        <v/>
      </c>
      <c r="B141" s="240" t="str">
        <f t="shared" si="18"/>
        <v/>
      </c>
      <c r="C141" s="240" t="str">
        <f t="shared" si="19"/>
        <v/>
      </c>
      <c r="D141" s="240" t="str">
        <f t="shared" si="20"/>
        <v/>
      </c>
      <c r="E141" s="261" t="str">
        <f>IF($A141="","",SUMIFS(Txn[Signed Units],Txn[Key],$A141))</f>
        <v/>
      </c>
      <c r="F141" s="283" t="str">
        <f>IF($A141="","",SUMIFS(Txn[Buy Cost],Txn[Key],$A141))</f>
        <v/>
      </c>
      <c r="G141" s="283" t="str">
        <f>IF($A141="","",SUMIFS(Txn[Sell Proceeds],Txn[Key],$A141))</f>
        <v/>
      </c>
      <c r="H141" s="284" t="str">
        <f>IF($A141="","",IFERROR(INDEX(Prices[Current Price],MATCH($A141,Prices[Key],0)),0))</f>
        <v/>
      </c>
      <c r="I141" s="285" t="str">
        <f>IF($A141="","",IFERROR(INDEX(Prices[FX to SGD],MATCH($A141,Prices[Key],0)),1))</f>
        <v/>
      </c>
      <c r="J141" s="283" t="str">
        <f t="shared" si="21"/>
        <v/>
      </c>
      <c r="K141" s="283" t="str">
        <f t="shared" si="22"/>
        <v/>
      </c>
      <c r="L141" s="283" t="str">
        <f t="shared" si="23"/>
        <v/>
      </c>
      <c r="M141" s="286" t="str">
        <f t="shared" si="24"/>
        <v/>
      </c>
      <c r="N141" s="240" t="str">
        <f>IF($A141="","",IF(ABS(E141)&gt;0.000001,COUNT($N$1:N140)+1,""))</f>
        <v/>
      </c>
      <c r="O141" s="287" t="str">
        <f>IF($A141="","",SUMIFS(Transactions!$H$2:$H$1001,Transactions!$J$2:$J$1001,$A141,Transactions!$A$2:$A$1001,2)*$I141)</f>
        <v/>
      </c>
      <c r="P141" s="287" t="str">
        <f t="shared" si="25"/>
        <v/>
      </c>
      <c r="Q141" s="288" t="str">
        <f t="shared" si="26"/>
        <v/>
      </c>
    </row>
    <row r="142" spans="1:17" ht="15" customHeight="1" x14ac:dyDescent="0.2">
      <c r="A142" s="240" t="str">
        <f>IFERROR(INDEX(Txn[Key],MATCH(0,INDEX(COUNTIF($A$1:A141,Txn[Key])+(Txn[Key]=""),0),0)),"")</f>
        <v/>
      </c>
      <c r="B142" s="240" t="str">
        <f t="shared" si="18"/>
        <v/>
      </c>
      <c r="C142" s="240" t="str">
        <f t="shared" si="19"/>
        <v/>
      </c>
      <c r="D142" s="240" t="str">
        <f t="shared" si="20"/>
        <v/>
      </c>
      <c r="E142" s="261" t="str">
        <f>IF($A142="","",SUMIFS(Txn[Signed Units],Txn[Key],$A142))</f>
        <v/>
      </c>
      <c r="F142" s="283" t="str">
        <f>IF($A142="","",SUMIFS(Txn[Buy Cost],Txn[Key],$A142))</f>
        <v/>
      </c>
      <c r="G142" s="283" t="str">
        <f>IF($A142="","",SUMIFS(Txn[Sell Proceeds],Txn[Key],$A142))</f>
        <v/>
      </c>
      <c r="H142" s="284" t="str">
        <f>IF($A142="","",IFERROR(INDEX(Prices[Current Price],MATCH($A142,Prices[Key],0)),0))</f>
        <v/>
      </c>
      <c r="I142" s="285" t="str">
        <f>IF($A142="","",IFERROR(INDEX(Prices[FX to SGD],MATCH($A142,Prices[Key],0)),1))</f>
        <v/>
      </c>
      <c r="J142" s="283" t="str">
        <f t="shared" si="21"/>
        <v/>
      </c>
      <c r="K142" s="283" t="str">
        <f t="shared" si="22"/>
        <v/>
      </c>
      <c r="L142" s="283" t="str">
        <f t="shared" si="23"/>
        <v/>
      </c>
      <c r="M142" s="286" t="str">
        <f t="shared" si="24"/>
        <v/>
      </c>
      <c r="N142" s="240" t="str">
        <f>IF($A142="","",IF(ABS(E142)&gt;0.000001,COUNT($N$1:N141)+1,""))</f>
        <v/>
      </c>
      <c r="O142" s="287" t="str">
        <f>IF($A142="","",SUMIFS(Transactions!$H$2:$H$1001,Transactions!$J$2:$J$1001,$A142,Transactions!$A$2:$A$1001,2)*$I142)</f>
        <v/>
      </c>
      <c r="P142" s="287" t="str">
        <f t="shared" si="25"/>
        <v/>
      </c>
      <c r="Q142" s="288" t="str">
        <f t="shared" si="26"/>
        <v/>
      </c>
    </row>
    <row r="143" spans="1:17" ht="15" customHeight="1" x14ac:dyDescent="0.2">
      <c r="A143" s="240" t="str">
        <f>IFERROR(INDEX(Txn[Key],MATCH(0,INDEX(COUNTIF($A$1:A142,Txn[Key])+(Txn[Key]=""),0),0)),"")</f>
        <v/>
      </c>
      <c r="B143" s="240" t="str">
        <f t="shared" si="18"/>
        <v/>
      </c>
      <c r="C143" s="240" t="str">
        <f t="shared" si="19"/>
        <v/>
      </c>
      <c r="D143" s="240" t="str">
        <f t="shared" si="20"/>
        <v/>
      </c>
      <c r="E143" s="261" t="str">
        <f>IF($A143="","",SUMIFS(Txn[Signed Units],Txn[Key],$A143))</f>
        <v/>
      </c>
      <c r="F143" s="283" t="str">
        <f>IF($A143="","",SUMIFS(Txn[Buy Cost],Txn[Key],$A143))</f>
        <v/>
      </c>
      <c r="G143" s="283" t="str">
        <f>IF($A143="","",SUMIFS(Txn[Sell Proceeds],Txn[Key],$A143))</f>
        <v/>
      </c>
      <c r="H143" s="284" t="str">
        <f>IF($A143="","",IFERROR(INDEX(Prices[Current Price],MATCH($A143,Prices[Key],0)),0))</f>
        <v/>
      </c>
      <c r="I143" s="285" t="str">
        <f>IF($A143="","",IFERROR(INDEX(Prices[FX to SGD],MATCH($A143,Prices[Key],0)),1))</f>
        <v/>
      </c>
      <c r="J143" s="283" t="str">
        <f t="shared" si="21"/>
        <v/>
      </c>
      <c r="K143" s="283" t="str">
        <f t="shared" si="22"/>
        <v/>
      </c>
      <c r="L143" s="283" t="str">
        <f t="shared" si="23"/>
        <v/>
      </c>
      <c r="M143" s="286" t="str">
        <f t="shared" si="24"/>
        <v/>
      </c>
      <c r="N143" s="240" t="str">
        <f>IF($A143="","",IF(ABS(E143)&gt;0.000001,COUNT($N$1:N142)+1,""))</f>
        <v/>
      </c>
      <c r="O143" s="287" t="str">
        <f>IF($A143="","",SUMIFS(Transactions!$H$2:$H$1001,Transactions!$J$2:$J$1001,$A143,Transactions!$A$2:$A$1001,2)*$I143)</f>
        <v/>
      </c>
      <c r="P143" s="287" t="str">
        <f t="shared" si="25"/>
        <v/>
      </c>
      <c r="Q143" s="288" t="str">
        <f t="shared" si="26"/>
        <v/>
      </c>
    </row>
    <row r="144" spans="1:17" ht="15" customHeight="1" x14ac:dyDescent="0.2">
      <c r="A144" s="240" t="str">
        <f>IFERROR(INDEX(Txn[Key],MATCH(0,INDEX(COUNTIF($A$1:A143,Txn[Key])+(Txn[Key]=""),0),0)),"")</f>
        <v/>
      </c>
      <c r="B144" s="240" t="str">
        <f t="shared" si="18"/>
        <v/>
      </c>
      <c r="C144" s="240" t="str">
        <f t="shared" si="19"/>
        <v/>
      </c>
      <c r="D144" s="240" t="str">
        <f t="shared" si="20"/>
        <v/>
      </c>
      <c r="E144" s="261" t="str">
        <f>IF($A144="","",SUMIFS(Txn[Signed Units],Txn[Key],$A144))</f>
        <v/>
      </c>
      <c r="F144" s="283" t="str">
        <f>IF($A144="","",SUMIFS(Txn[Buy Cost],Txn[Key],$A144))</f>
        <v/>
      </c>
      <c r="G144" s="283" t="str">
        <f>IF($A144="","",SUMIFS(Txn[Sell Proceeds],Txn[Key],$A144))</f>
        <v/>
      </c>
      <c r="H144" s="284" t="str">
        <f>IF($A144="","",IFERROR(INDEX(Prices[Current Price],MATCH($A144,Prices[Key],0)),0))</f>
        <v/>
      </c>
      <c r="I144" s="285" t="str">
        <f>IF($A144="","",IFERROR(INDEX(Prices[FX to SGD],MATCH($A144,Prices[Key],0)),1))</f>
        <v/>
      </c>
      <c r="J144" s="283" t="str">
        <f t="shared" si="21"/>
        <v/>
      </c>
      <c r="K144" s="283" t="str">
        <f t="shared" si="22"/>
        <v/>
      </c>
      <c r="L144" s="283" t="str">
        <f t="shared" si="23"/>
        <v/>
      </c>
      <c r="M144" s="286" t="str">
        <f t="shared" si="24"/>
        <v/>
      </c>
      <c r="N144" s="240" t="str">
        <f>IF($A144="","",IF(ABS(E144)&gt;0.000001,COUNT($N$1:N143)+1,""))</f>
        <v/>
      </c>
      <c r="O144" s="287" t="str">
        <f>IF($A144="","",SUMIFS(Transactions!$H$2:$H$1001,Transactions!$J$2:$J$1001,$A144,Transactions!$A$2:$A$1001,2)*$I144)</f>
        <v/>
      </c>
      <c r="P144" s="287" t="str">
        <f t="shared" si="25"/>
        <v/>
      </c>
      <c r="Q144" s="288" t="str">
        <f t="shared" si="26"/>
        <v/>
      </c>
    </row>
    <row r="145" spans="1:17" ht="15" customHeight="1" x14ac:dyDescent="0.2">
      <c r="A145" s="240" t="str">
        <f>IFERROR(INDEX(Txn[Key],MATCH(0,INDEX(COUNTIF($A$1:A144,Txn[Key])+(Txn[Key]=""),0),0)),"")</f>
        <v/>
      </c>
      <c r="B145" s="240" t="str">
        <f t="shared" si="18"/>
        <v/>
      </c>
      <c r="C145" s="240" t="str">
        <f t="shared" si="19"/>
        <v/>
      </c>
      <c r="D145" s="240" t="str">
        <f t="shared" si="20"/>
        <v/>
      </c>
      <c r="E145" s="261" t="str">
        <f>IF($A145="","",SUMIFS(Txn[Signed Units],Txn[Key],$A145))</f>
        <v/>
      </c>
      <c r="F145" s="283" t="str">
        <f>IF($A145="","",SUMIFS(Txn[Buy Cost],Txn[Key],$A145))</f>
        <v/>
      </c>
      <c r="G145" s="283" t="str">
        <f>IF($A145="","",SUMIFS(Txn[Sell Proceeds],Txn[Key],$A145))</f>
        <v/>
      </c>
      <c r="H145" s="284" t="str">
        <f>IF($A145="","",IFERROR(INDEX(Prices[Current Price],MATCH($A145,Prices[Key],0)),0))</f>
        <v/>
      </c>
      <c r="I145" s="285" t="str">
        <f>IF($A145="","",IFERROR(INDEX(Prices[FX to SGD],MATCH($A145,Prices[Key],0)),1))</f>
        <v/>
      </c>
      <c r="J145" s="283" t="str">
        <f t="shared" si="21"/>
        <v/>
      </c>
      <c r="K145" s="283" t="str">
        <f t="shared" si="22"/>
        <v/>
      </c>
      <c r="L145" s="283" t="str">
        <f t="shared" si="23"/>
        <v/>
      </c>
      <c r="M145" s="286" t="str">
        <f t="shared" si="24"/>
        <v/>
      </c>
      <c r="N145" s="240" t="str">
        <f>IF($A145="","",IF(ABS(E145)&gt;0.000001,COUNT($N$1:N144)+1,""))</f>
        <v/>
      </c>
      <c r="O145" s="287" t="str">
        <f>IF($A145="","",SUMIFS(Transactions!$H$2:$H$1001,Transactions!$J$2:$J$1001,$A145,Transactions!$A$2:$A$1001,2)*$I145)</f>
        <v/>
      </c>
      <c r="P145" s="287" t="str">
        <f t="shared" si="25"/>
        <v/>
      </c>
      <c r="Q145" s="288" t="str">
        <f t="shared" si="26"/>
        <v/>
      </c>
    </row>
    <row r="146" spans="1:17" ht="15" customHeight="1" x14ac:dyDescent="0.2">
      <c r="A146" s="240" t="str">
        <f>IFERROR(INDEX(Txn[Key],MATCH(0,INDEX(COUNTIF($A$1:A145,Txn[Key])+(Txn[Key]=""),0),0)),"")</f>
        <v/>
      </c>
      <c r="B146" s="240" t="str">
        <f t="shared" si="18"/>
        <v/>
      </c>
      <c r="C146" s="240" t="str">
        <f t="shared" si="19"/>
        <v/>
      </c>
      <c r="D146" s="240" t="str">
        <f t="shared" si="20"/>
        <v/>
      </c>
      <c r="E146" s="261" t="str">
        <f>IF($A146="","",SUMIFS(Txn[Signed Units],Txn[Key],$A146))</f>
        <v/>
      </c>
      <c r="F146" s="283" t="str">
        <f>IF($A146="","",SUMIFS(Txn[Buy Cost],Txn[Key],$A146))</f>
        <v/>
      </c>
      <c r="G146" s="283" t="str">
        <f>IF($A146="","",SUMIFS(Txn[Sell Proceeds],Txn[Key],$A146))</f>
        <v/>
      </c>
      <c r="H146" s="284" t="str">
        <f>IF($A146="","",IFERROR(INDEX(Prices[Current Price],MATCH($A146,Prices[Key],0)),0))</f>
        <v/>
      </c>
      <c r="I146" s="285" t="str">
        <f>IF($A146="","",IFERROR(INDEX(Prices[FX to SGD],MATCH($A146,Prices[Key],0)),1))</f>
        <v/>
      </c>
      <c r="J146" s="283" t="str">
        <f t="shared" si="21"/>
        <v/>
      </c>
      <c r="K146" s="283" t="str">
        <f t="shared" si="22"/>
        <v/>
      </c>
      <c r="L146" s="283" t="str">
        <f t="shared" si="23"/>
        <v/>
      </c>
      <c r="M146" s="286" t="str">
        <f t="shared" si="24"/>
        <v/>
      </c>
      <c r="N146" s="240" t="str">
        <f>IF($A146="","",IF(ABS(E146)&gt;0.000001,COUNT($N$1:N145)+1,""))</f>
        <v/>
      </c>
      <c r="O146" s="287" t="str">
        <f>IF($A146="","",SUMIFS(Transactions!$H$2:$H$1001,Transactions!$J$2:$J$1001,$A146,Transactions!$A$2:$A$1001,2)*$I146)</f>
        <v/>
      </c>
      <c r="P146" s="287" t="str">
        <f t="shared" si="25"/>
        <v/>
      </c>
      <c r="Q146" s="288" t="str">
        <f t="shared" si="26"/>
        <v/>
      </c>
    </row>
    <row r="147" spans="1:17" ht="15" customHeight="1" x14ac:dyDescent="0.2">
      <c r="A147" s="240" t="str">
        <f>IFERROR(INDEX(Txn[Key],MATCH(0,INDEX(COUNTIF($A$1:A146,Txn[Key])+(Txn[Key]=""),0),0)),"")</f>
        <v/>
      </c>
      <c r="B147" s="240" t="str">
        <f t="shared" si="18"/>
        <v/>
      </c>
      <c r="C147" s="240" t="str">
        <f t="shared" si="19"/>
        <v/>
      </c>
      <c r="D147" s="240" t="str">
        <f t="shared" si="20"/>
        <v/>
      </c>
      <c r="E147" s="261" t="str">
        <f>IF($A147="","",SUMIFS(Txn[Signed Units],Txn[Key],$A147))</f>
        <v/>
      </c>
      <c r="F147" s="283" t="str">
        <f>IF($A147="","",SUMIFS(Txn[Buy Cost],Txn[Key],$A147))</f>
        <v/>
      </c>
      <c r="G147" s="283" t="str">
        <f>IF($A147="","",SUMIFS(Txn[Sell Proceeds],Txn[Key],$A147))</f>
        <v/>
      </c>
      <c r="H147" s="284" t="str">
        <f>IF($A147="","",IFERROR(INDEX(Prices[Current Price],MATCH($A147,Prices[Key],0)),0))</f>
        <v/>
      </c>
      <c r="I147" s="285" t="str">
        <f>IF($A147="","",IFERROR(INDEX(Prices[FX to SGD],MATCH($A147,Prices[Key],0)),1))</f>
        <v/>
      </c>
      <c r="J147" s="283" t="str">
        <f t="shared" si="21"/>
        <v/>
      </c>
      <c r="K147" s="283" t="str">
        <f t="shared" si="22"/>
        <v/>
      </c>
      <c r="L147" s="283" t="str">
        <f t="shared" si="23"/>
        <v/>
      </c>
      <c r="M147" s="286" t="str">
        <f t="shared" si="24"/>
        <v/>
      </c>
      <c r="N147" s="240" t="str">
        <f>IF($A147="","",IF(ABS(E147)&gt;0.000001,COUNT($N$1:N146)+1,""))</f>
        <v/>
      </c>
      <c r="O147" s="287" t="str">
        <f>IF($A147="","",SUMIFS(Transactions!$H$2:$H$1001,Transactions!$J$2:$J$1001,$A147,Transactions!$A$2:$A$1001,2)*$I147)</f>
        <v/>
      </c>
      <c r="P147" s="287" t="str">
        <f t="shared" si="25"/>
        <v/>
      </c>
      <c r="Q147" s="288" t="str">
        <f t="shared" si="26"/>
        <v/>
      </c>
    </row>
    <row r="148" spans="1:17" ht="15" customHeight="1" x14ac:dyDescent="0.2">
      <c r="A148" s="240" t="str">
        <f>IFERROR(INDEX(Txn[Key],MATCH(0,INDEX(COUNTIF($A$1:A147,Txn[Key])+(Txn[Key]=""),0),0)),"")</f>
        <v/>
      </c>
      <c r="B148" s="240" t="str">
        <f t="shared" si="18"/>
        <v/>
      </c>
      <c r="C148" s="240" t="str">
        <f t="shared" si="19"/>
        <v/>
      </c>
      <c r="D148" s="240" t="str">
        <f t="shared" si="20"/>
        <v/>
      </c>
      <c r="E148" s="261" t="str">
        <f>IF($A148="","",SUMIFS(Txn[Signed Units],Txn[Key],$A148))</f>
        <v/>
      </c>
      <c r="F148" s="283" t="str">
        <f>IF($A148="","",SUMIFS(Txn[Buy Cost],Txn[Key],$A148))</f>
        <v/>
      </c>
      <c r="G148" s="283" t="str">
        <f>IF($A148="","",SUMIFS(Txn[Sell Proceeds],Txn[Key],$A148))</f>
        <v/>
      </c>
      <c r="H148" s="284" t="str">
        <f>IF($A148="","",IFERROR(INDEX(Prices[Current Price],MATCH($A148,Prices[Key],0)),0))</f>
        <v/>
      </c>
      <c r="I148" s="285" t="str">
        <f>IF($A148="","",IFERROR(INDEX(Prices[FX to SGD],MATCH($A148,Prices[Key],0)),1))</f>
        <v/>
      </c>
      <c r="J148" s="283" t="str">
        <f t="shared" si="21"/>
        <v/>
      </c>
      <c r="K148" s="283" t="str">
        <f t="shared" si="22"/>
        <v/>
      </c>
      <c r="L148" s="283" t="str">
        <f t="shared" si="23"/>
        <v/>
      </c>
      <c r="M148" s="286" t="str">
        <f t="shared" si="24"/>
        <v/>
      </c>
      <c r="N148" s="240" t="str">
        <f>IF($A148="","",IF(ABS(E148)&gt;0.000001,COUNT($N$1:N147)+1,""))</f>
        <v/>
      </c>
      <c r="O148" s="287" t="str">
        <f>IF($A148="","",SUMIFS(Transactions!$H$2:$H$1001,Transactions!$J$2:$J$1001,$A148,Transactions!$A$2:$A$1001,2)*$I148)</f>
        <v/>
      </c>
      <c r="P148" s="287" t="str">
        <f t="shared" si="25"/>
        <v/>
      </c>
      <c r="Q148" s="288" t="str">
        <f t="shared" si="26"/>
        <v/>
      </c>
    </row>
    <row r="149" spans="1:17" ht="15" customHeight="1" x14ac:dyDescent="0.2">
      <c r="A149" s="240" t="str">
        <f>IFERROR(INDEX(Txn[Key],MATCH(0,INDEX(COUNTIF($A$1:A148,Txn[Key])+(Txn[Key]=""),0),0)),"")</f>
        <v/>
      </c>
      <c r="B149" s="240" t="str">
        <f t="shared" si="18"/>
        <v/>
      </c>
      <c r="C149" s="240" t="str">
        <f t="shared" si="19"/>
        <v/>
      </c>
      <c r="D149" s="240" t="str">
        <f t="shared" si="20"/>
        <v/>
      </c>
      <c r="E149" s="261" t="str">
        <f>IF($A149="","",SUMIFS(Txn[Signed Units],Txn[Key],$A149))</f>
        <v/>
      </c>
      <c r="F149" s="283" t="str">
        <f>IF($A149="","",SUMIFS(Txn[Buy Cost],Txn[Key],$A149))</f>
        <v/>
      </c>
      <c r="G149" s="283" t="str">
        <f>IF($A149="","",SUMIFS(Txn[Sell Proceeds],Txn[Key],$A149))</f>
        <v/>
      </c>
      <c r="H149" s="284" t="str">
        <f>IF($A149="","",IFERROR(INDEX(Prices[Current Price],MATCH($A149,Prices[Key],0)),0))</f>
        <v/>
      </c>
      <c r="I149" s="285" t="str">
        <f>IF($A149="","",IFERROR(INDEX(Prices[FX to SGD],MATCH($A149,Prices[Key],0)),1))</f>
        <v/>
      </c>
      <c r="J149" s="283" t="str">
        <f t="shared" si="21"/>
        <v/>
      </c>
      <c r="K149" s="283" t="str">
        <f t="shared" si="22"/>
        <v/>
      </c>
      <c r="L149" s="283" t="str">
        <f t="shared" si="23"/>
        <v/>
      </c>
      <c r="M149" s="286" t="str">
        <f t="shared" si="24"/>
        <v/>
      </c>
      <c r="N149" s="240" t="str">
        <f>IF($A149="","",IF(ABS(E149)&gt;0.000001,COUNT($N$1:N148)+1,""))</f>
        <v/>
      </c>
      <c r="O149" s="287" t="str">
        <f>IF($A149="","",SUMIFS(Transactions!$H$2:$H$1001,Transactions!$J$2:$J$1001,$A149,Transactions!$A$2:$A$1001,2)*$I149)</f>
        <v/>
      </c>
      <c r="P149" s="287" t="str">
        <f t="shared" si="25"/>
        <v/>
      </c>
      <c r="Q149" s="288" t="str">
        <f t="shared" si="26"/>
        <v/>
      </c>
    </row>
    <row r="150" spans="1:17" ht="15" customHeight="1" x14ac:dyDescent="0.2">
      <c r="A150" s="240" t="str">
        <f>IFERROR(INDEX(Txn[Key],MATCH(0,INDEX(COUNTIF($A$1:A149,Txn[Key])+(Txn[Key]=""),0),0)),"")</f>
        <v/>
      </c>
      <c r="B150" s="240" t="str">
        <f t="shared" si="18"/>
        <v/>
      </c>
      <c r="C150" s="240" t="str">
        <f t="shared" si="19"/>
        <v/>
      </c>
      <c r="D150" s="240" t="str">
        <f t="shared" si="20"/>
        <v/>
      </c>
      <c r="E150" s="261" t="str">
        <f>IF($A150="","",SUMIFS(Txn[Signed Units],Txn[Key],$A150))</f>
        <v/>
      </c>
      <c r="F150" s="283" t="str">
        <f>IF($A150="","",SUMIFS(Txn[Buy Cost],Txn[Key],$A150))</f>
        <v/>
      </c>
      <c r="G150" s="283" t="str">
        <f>IF($A150="","",SUMIFS(Txn[Sell Proceeds],Txn[Key],$A150))</f>
        <v/>
      </c>
      <c r="H150" s="284" t="str">
        <f>IF($A150="","",IFERROR(INDEX(Prices[Current Price],MATCH($A150,Prices[Key],0)),0))</f>
        <v/>
      </c>
      <c r="I150" s="285" t="str">
        <f>IF($A150="","",IFERROR(INDEX(Prices[FX to SGD],MATCH($A150,Prices[Key],0)),1))</f>
        <v/>
      </c>
      <c r="J150" s="283" t="str">
        <f t="shared" si="21"/>
        <v/>
      </c>
      <c r="K150" s="283" t="str">
        <f t="shared" si="22"/>
        <v/>
      </c>
      <c r="L150" s="283" t="str">
        <f t="shared" si="23"/>
        <v/>
      </c>
      <c r="M150" s="286" t="str">
        <f t="shared" si="24"/>
        <v/>
      </c>
      <c r="N150" s="240" t="str">
        <f>IF($A150="","",IF(ABS(E150)&gt;0.000001,COUNT($N$1:N149)+1,""))</f>
        <v/>
      </c>
      <c r="O150" s="287" t="str">
        <f>IF($A150="","",SUMIFS(Transactions!$H$2:$H$1001,Transactions!$J$2:$J$1001,$A150,Transactions!$A$2:$A$1001,2)*$I150)</f>
        <v/>
      </c>
      <c r="P150" s="287" t="str">
        <f t="shared" si="25"/>
        <v/>
      </c>
      <c r="Q150" s="288" t="str">
        <f t="shared" si="26"/>
        <v/>
      </c>
    </row>
    <row r="151" spans="1:17" ht="15" customHeight="1" x14ac:dyDescent="0.2">
      <c r="A151" s="240" t="str">
        <f>IFERROR(INDEX(Txn[Key],MATCH(0,INDEX(COUNTIF($A$1:A150,Txn[Key])+(Txn[Key]=""),0),0)),"")</f>
        <v/>
      </c>
      <c r="B151" s="240" t="str">
        <f t="shared" si="18"/>
        <v/>
      </c>
      <c r="C151" s="240" t="str">
        <f t="shared" si="19"/>
        <v/>
      </c>
      <c r="D151" s="240" t="str">
        <f t="shared" si="20"/>
        <v/>
      </c>
      <c r="E151" s="261" t="str">
        <f>IF($A151="","",SUMIFS(Txn[Signed Units],Txn[Key],$A151))</f>
        <v/>
      </c>
      <c r="F151" s="283" t="str">
        <f>IF($A151="","",SUMIFS(Txn[Buy Cost],Txn[Key],$A151))</f>
        <v/>
      </c>
      <c r="G151" s="283" t="str">
        <f>IF($A151="","",SUMIFS(Txn[Sell Proceeds],Txn[Key],$A151))</f>
        <v/>
      </c>
      <c r="H151" s="284" t="str">
        <f>IF($A151="","",IFERROR(INDEX(Prices[Current Price],MATCH($A151,Prices[Key],0)),0))</f>
        <v/>
      </c>
      <c r="I151" s="285" t="str">
        <f>IF($A151="","",IFERROR(INDEX(Prices[FX to SGD],MATCH($A151,Prices[Key],0)),1))</f>
        <v/>
      </c>
      <c r="J151" s="283" t="str">
        <f t="shared" si="21"/>
        <v/>
      </c>
      <c r="K151" s="283" t="str">
        <f t="shared" si="22"/>
        <v/>
      </c>
      <c r="L151" s="283" t="str">
        <f t="shared" si="23"/>
        <v/>
      </c>
      <c r="M151" s="286" t="str">
        <f t="shared" si="24"/>
        <v/>
      </c>
      <c r="N151" s="240" t="str">
        <f>IF($A151="","",IF(ABS(E151)&gt;0.000001,COUNT($N$1:N150)+1,""))</f>
        <v/>
      </c>
      <c r="O151" s="287" t="str">
        <f>IF($A151="","",SUMIFS(Transactions!$H$2:$H$1001,Transactions!$J$2:$J$1001,$A151,Transactions!$A$2:$A$1001,2)*$I151)</f>
        <v/>
      </c>
      <c r="P151" s="287" t="str">
        <f t="shared" si="25"/>
        <v/>
      </c>
      <c r="Q151" s="288" t="str">
        <f t="shared" si="26"/>
        <v/>
      </c>
    </row>
    <row r="152" spans="1:17" ht="15" customHeight="1" x14ac:dyDescent="0.2">
      <c r="A152" s="240" t="str">
        <f>IFERROR(INDEX(Txn[Key],MATCH(0,INDEX(COUNTIF($A$1:A151,Txn[Key])+(Txn[Key]=""),0),0)),"")</f>
        <v/>
      </c>
      <c r="B152" s="240" t="str">
        <f t="shared" si="18"/>
        <v/>
      </c>
      <c r="C152" s="240" t="str">
        <f t="shared" si="19"/>
        <v/>
      </c>
      <c r="D152" s="240" t="str">
        <f t="shared" si="20"/>
        <v/>
      </c>
      <c r="E152" s="261" t="str">
        <f>IF($A152="","",SUMIFS(Txn[Signed Units],Txn[Key],$A152))</f>
        <v/>
      </c>
      <c r="F152" s="283" t="str">
        <f>IF($A152="","",SUMIFS(Txn[Buy Cost],Txn[Key],$A152))</f>
        <v/>
      </c>
      <c r="G152" s="283" t="str">
        <f>IF($A152="","",SUMIFS(Txn[Sell Proceeds],Txn[Key],$A152))</f>
        <v/>
      </c>
      <c r="H152" s="284" t="str">
        <f>IF($A152="","",IFERROR(INDEX(Prices[Current Price],MATCH($A152,Prices[Key],0)),0))</f>
        <v/>
      </c>
      <c r="I152" s="285" t="str">
        <f>IF($A152="","",IFERROR(INDEX(Prices[FX to SGD],MATCH($A152,Prices[Key],0)),1))</f>
        <v/>
      </c>
      <c r="J152" s="283" t="str">
        <f t="shared" si="21"/>
        <v/>
      </c>
      <c r="K152" s="283" t="str">
        <f t="shared" si="22"/>
        <v/>
      </c>
      <c r="L152" s="283" t="str">
        <f t="shared" si="23"/>
        <v/>
      </c>
      <c r="M152" s="286" t="str">
        <f t="shared" si="24"/>
        <v/>
      </c>
      <c r="N152" s="240" t="str">
        <f>IF($A152="","",IF(ABS(E152)&gt;0.000001,COUNT($N$1:N151)+1,""))</f>
        <v/>
      </c>
      <c r="O152" s="287" t="str">
        <f>IF($A152="","",SUMIFS(Transactions!$H$2:$H$1001,Transactions!$J$2:$J$1001,$A152,Transactions!$A$2:$A$1001,2)*$I152)</f>
        <v/>
      </c>
      <c r="P152" s="287" t="str">
        <f t="shared" si="25"/>
        <v/>
      </c>
      <c r="Q152" s="288" t="str">
        <f t="shared" si="26"/>
        <v/>
      </c>
    </row>
    <row r="153" spans="1:17" ht="15" customHeight="1" x14ac:dyDescent="0.2">
      <c r="A153" s="240" t="str">
        <f>IFERROR(INDEX(Txn[Key],MATCH(0,INDEX(COUNTIF($A$1:A152,Txn[Key])+(Txn[Key]=""),0),0)),"")</f>
        <v/>
      </c>
      <c r="B153" s="240" t="str">
        <f t="shared" si="18"/>
        <v/>
      </c>
      <c r="C153" s="240" t="str">
        <f t="shared" si="19"/>
        <v/>
      </c>
      <c r="D153" s="240" t="str">
        <f t="shared" si="20"/>
        <v/>
      </c>
      <c r="E153" s="261" t="str">
        <f>IF($A153="","",SUMIFS(Txn[Signed Units],Txn[Key],$A153))</f>
        <v/>
      </c>
      <c r="F153" s="283" t="str">
        <f>IF($A153="","",SUMIFS(Txn[Buy Cost],Txn[Key],$A153))</f>
        <v/>
      </c>
      <c r="G153" s="283" t="str">
        <f>IF($A153="","",SUMIFS(Txn[Sell Proceeds],Txn[Key],$A153))</f>
        <v/>
      </c>
      <c r="H153" s="284" t="str">
        <f>IF($A153="","",IFERROR(INDEX(Prices[Current Price],MATCH($A153,Prices[Key],0)),0))</f>
        <v/>
      </c>
      <c r="I153" s="285" t="str">
        <f>IF($A153="","",IFERROR(INDEX(Prices[FX to SGD],MATCH($A153,Prices[Key],0)),1))</f>
        <v/>
      </c>
      <c r="J153" s="283" t="str">
        <f t="shared" si="21"/>
        <v/>
      </c>
      <c r="K153" s="283" t="str">
        <f t="shared" si="22"/>
        <v/>
      </c>
      <c r="L153" s="283" t="str">
        <f t="shared" si="23"/>
        <v/>
      </c>
      <c r="M153" s="286" t="str">
        <f t="shared" si="24"/>
        <v/>
      </c>
      <c r="N153" s="240" t="str">
        <f>IF($A153="","",IF(ABS(E153)&gt;0.000001,COUNT($N$1:N152)+1,""))</f>
        <v/>
      </c>
      <c r="O153" s="287" t="str">
        <f>IF($A153="","",SUMIFS(Transactions!$H$2:$H$1001,Transactions!$J$2:$J$1001,$A153,Transactions!$A$2:$A$1001,2)*$I153)</f>
        <v/>
      </c>
      <c r="P153" s="287" t="str">
        <f t="shared" si="25"/>
        <v/>
      </c>
      <c r="Q153" s="288" t="str">
        <f t="shared" si="26"/>
        <v/>
      </c>
    </row>
    <row r="154" spans="1:17" ht="15" customHeight="1" x14ac:dyDescent="0.2">
      <c r="A154" s="240" t="str">
        <f>IFERROR(INDEX(Txn[Key],MATCH(0,INDEX(COUNTIF($A$1:A153,Txn[Key])+(Txn[Key]=""),0),0)),"")</f>
        <v/>
      </c>
      <c r="B154" s="240" t="str">
        <f t="shared" si="18"/>
        <v/>
      </c>
      <c r="C154" s="240" t="str">
        <f t="shared" si="19"/>
        <v/>
      </c>
      <c r="D154" s="240" t="str">
        <f t="shared" si="20"/>
        <v/>
      </c>
      <c r="E154" s="261" t="str">
        <f>IF($A154="","",SUMIFS(Txn[Signed Units],Txn[Key],$A154))</f>
        <v/>
      </c>
      <c r="F154" s="283" t="str">
        <f>IF($A154="","",SUMIFS(Txn[Buy Cost],Txn[Key],$A154))</f>
        <v/>
      </c>
      <c r="G154" s="283" t="str">
        <f>IF($A154="","",SUMIFS(Txn[Sell Proceeds],Txn[Key],$A154))</f>
        <v/>
      </c>
      <c r="H154" s="284" t="str">
        <f>IF($A154="","",IFERROR(INDEX(Prices[Current Price],MATCH($A154,Prices[Key],0)),0))</f>
        <v/>
      </c>
      <c r="I154" s="285" t="str">
        <f>IF($A154="","",IFERROR(INDEX(Prices[FX to SGD],MATCH($A154,Prices[Key],0)),1))</f>
        <v/>
      </c>
      <c r="J154" s="283" t="str">
        <f t="shared" si="21"/>
        <v/>
      </c>
      <c r="K154" s="283" t="str">
        <f t="shared" si="22"/>
        <v/>
      </c>
      <c r="L154" s="283" t="str">
        <f t="shared" si="23"/>
        <v/>
      </c>
      <c r="M154" s="286" t="str">
        <f t="shared" si="24"/>
        <v/>
      </c>
      <c r="N154" s="240" t="str">
        <f>IF($A154="","",IF(ABS(E154)&gt;0.000001,COUNT($N$1:N153)+1,""))</f>
        <v/>
      </c>
      <c r="O154" s="287" t="str">
        <f>IF($A154="","",SUMIFS(Transactions!$H$2:$H$1001,Transactions!$J$2:$J$1001,$A154,Transactions!$A$2:$A$1001,2)*$I154)</f>
        <v/>
      </c>
      <c r="P154" s="287" t="str">
        <f t="shared" si="25"/>
        <v/>
      </c>
      <c r="Q154" s="288" t="str">
        <f t="shared" si="26"/>
        <v/>
      </c>
    </row>
    <row r="155" spans="1:17" ht="15" customHeight="1" x14ac:dyDescent="0.2">
      <c r="A155" s="240" t="str">
        <f>IFERROR(INDEX(Txn[Key],MATCH(0,INDEX(COUNTIF($A$1:A154,Txn[Key])+(Txn[Key]=""),0),0)),"")</f>
        <v/>
      </c>
      <c r="B155" s="240" t="str">
        <f t="shared" si="18"/>
        <v/>
      </c>
      <c r="C155" s="240" t="str">
        <f t="shared" si="19"/>
        <v/>
      </c>
      <c r="D155" s="240" t="str">
        <f t="shared" si="20"/>
        <v/>
      </c>
      <c r="E155" s="261" t="str">
        <f>IF($A155="","",SUMIFS(Txn[Signed Units],Txn[Key],$A155))</f>
        <v/>
      </c>
      <c r="F155" s="283" t="str">
        <f>IF($A155="","",SUMIFS(Txn[Buy Cost],Txn[Key],$A155))</f>
        <v/>
      </c>
      <c r="G155" s="283" t="str">
        <f>IF($A155="","",SUMIFS(Txn[Sell Proceeds],Txn[Key],$A155))</f>
        <v/>
      </c>
      <c r="H155" s="284" t="str">
        <f>IF($A155="","",IFERROR(INDEX(Prices[Current Price],MATCH($A155,Prices[Key],0)),0))</f>
        <v/>
      </c>
      <c r="I155" s="285" t="str">
        <f>IF($A155="","",IFERROR(INDEX(Prices[FX to SGD],MATCH($A155,Prices[Key],0)),1))</f>
        <v/>
      </c>
      <c r="J155" s="283" t="str">
        <f t="shared" si="21"/>
        <v/>
      </c>
      <c r="K155" s="283" t="str">
        <f t="shared" si="22"/>
        <v/>
      </c>
      <c r="L155" s="283" t="str">
        <f t="shared" si="23"/>
        <v/>
      </c>
      <c r="M155" s="286" t="str">
        <f t="shared" si="24"/>
        <v/>
      </c>
      <c r="N155" s="240" t="str">
        <f>IF($A155="","",IF(ABS(E155)&gt;0.000001,COUNT($N$1:N154)+1,""))</f>
        <v/>
      </c>
      <c r="O155" s="287" t="str">
        <f>IF($A155="","",SUMIFS(Transactions!$H$2:$H$1001,Transactions!$J$2:$J$1001,$A155,Transactions!$A$2:$A$1001,2)*$I155)</f>
        <v/>
      </c>
      <c r="P155" s="287" t="str">
        <f t="shared" si="25"/>
        <v/>
      </c>
      <c r="Q155" s="288" t="str">
        <f t="shared" si="26"/>
        <v/>
      </c>
    </row>
    <row r="156" spans="1:17" ht="15" customHeight="1" x14ac:dyDescent="0.2">
      <c r="A156" s="240" t="str">
        <f>IFERROR(INDEX(Txn[Key],MATCH(0,INDEX(COUNTIF($A$1:A155,Txn[Key])+(Txn[Key]=""),0),0)),"")</f>
        <v/>
      </c>
      <c r="B156" s="240" t="str">
        <f t="shared" si="18"/>
        <v/>
      </c>
      <c r="C156" s="240" t="str">
        <f t="shared" si="19"/>
        <v/>
      </c>
      <c r="D156" s="240" t="str">
        <f t="shared" si="20"/>
        <v/>
      </c>
      <c r="E156" s="261" t="str">
        <f>IF($A156="","",SUMIFS(Txn[Signed Units],Txn[Key],$A156))</f>
        <v/>
      </c>
      <c r="F156" s="283" t="str">
        <f>IF($A156="","",SUMIFS(Txn[Buy Cost],Txn[Key],$A156))</f>
        <v/>
      </c>
      <c r="G156" s="283" t="str">
        <f>IF($A156="","",SUMIFS(Txn[Sell Proceeds],Txn[Key],$A156))</f>
        <v/>
      </c>
      <c r="H156" s="284" t="str">
        <f>IF($A156="","",IFERROR(INDEX(Prices[Current Price],MATCH($A156,Prices[Key],0)),0))</f>
        <v/>
      </c>
      <c r="I156" s="285" t="str">
        <f>IF($A156="","",IFERROR(INDEX(Prices[FX to SGD],MATCH($A156,Prices[Key],0)),1))</f>
        <v/>
      </c>
      <c r="J156" s="283" t="str">
        <f t="shared" si="21"/>
        <v/>
      </c>
      <c r="K156" s="283" t="str">
        <f t="shared" si="22"/>
        <v/>
      </c>
      <c r="L156" s="283" t="str">
        <f t="shared" si="23"/>
        <v/>
      </c>
      <c r="M156" s="286" t="str">
        <f t="shared" si="24"/>
        <v/>
      </c>
      <c r="N156" s="240" t="str">
        <f>IF($A156="","",IF(ABS(E156)&gt;0.000001,COUNT($N$1:N155)+1,""))</f>
        <v/>
      </c>
      <c r="O156" s="287" t="str">
        <f>IF($A156="","",SUMIFS(Transactions!$H$2:$H$1001,Transactions!$J$2:$J$1001,$A156,Transactions!$A$2:$A$1001,2)*$I156)</f>
        <v/>
      </c>
      <c r="P156" s="287" t="str">
        <f t="shared" si="25"/>
        <v/>
      </c>
      <c r="Q156" s="288" t="str">
        <f t="shared" si="26"/>
        <v/>
      </c>
    </row>
    <row r="157" spans="1:17" ht="15" customHeight="1" x14ac:dyDescent="0.2">
      <c r="A157" s="240" t="str">
        <f>IFERROR(INDEX(Txn[Key],MATCH(0,INDEX(COUNTIF($A$1:A156,Txn[Key])+(Txn[Key]=""),0),0)),"")</f>
        <v/>
      </c>
      <c r="B157" s="240" t="str">
        <f t="shared" si="18"/>
        <v/>
      </c>
      <c r="C157" s="240" t="str">
        <f t="shared" si="19"/>
        <v/>
      </c>
      <c r="D157" s="240" t="str">
        <f t="shared" si="20"/>
        <v/>
      </c>
      <c r="E157" s="261" t="str">
        <f>IF($A157="","",SUMIFS(Txn[Signed Units],Txn[Key],$A157))</f>
        <v/>
      </c>
      <c r="F157" s="283" t="str">
        <f>IF($A157="","",SUMIFS(Txn[Buy Cost],Txn[Key],$A157))</f>
        <v/>
      </c>
      <c r="G157" s="283" t="str">
        <f>IF($A157="","",SUMIFS(Txn[Sell Proceeds],Txn[Key],$A157))</f>
        <v/>
      </c>
      <c r="H157" s="284" t="str">
        <f>IF($A157="","",IFERROR(INDEX(Prices[Current Price],MATCH($A157,Prices[Key],0)),0))</f>
        <v/>
      </c>
      <c r="I157" s="285" t="str">
        <f>IF($A157="","",IFERROR(INDEX(Prices[FX to SGD],MATCH($A157,Prices[Key],0)),1))</f>
        <v/>
      </c>
      <c r="J157" s="283" t="str">
        <f t="shared" si="21"/>
        <v/>
      </c>
      <c r="K157" s="283" t="str">
        <f t="shared" si="22"/>
        <v/>
      </c>
      <c r="L157" s="283" t="str">
        <f t="shared" si="23"/>
        <v/>
      </c>
      <c r="M157" s="286" t="str">
        <f t="shared" si="24"/>
        <v/>
      </c>
      <c r="N157" s="240" t="str">
        <f>IF($A157="","",IF(ABS(E157)&gt;0.000001,COUNT($N$1:N156)+1,""))</f>
        <v/>
      </c>
      <c r="O157" s="287" t="str">
        <f>IF($A157="","",SUMIFS(Transactions!$H$2:$H$1001,Transactions!$J$2:$J$1001,$A157,Transactions!$A$2:$A$1001,2)*$I157)</f>
        <v/>
      </c>
      <c r="P157" s="287" t="str">
        <f t="shared" si="25"/>
        <v/>
      </c>
      <c r="Q157" s="288" t="str">
        <f t="shared" si="26"/>
        <v/>
      </c>
    </row>
    <row r="158" spans="1:17" ht="15" customHeight="1" x14ac:dyDescent="0.2">
      <c r="A158" s="240" t="str">
        <f>IFERROR(INDEX(Txn[Key],MATCH(0,INDEX(COUNTIF($A$1:A157,Txn[Key])+(Txn[Key]=""),0),0)),"")</f>
        <v/>
      </c>
      <c r="B158" s="240" t="str">
        <f t="shared" si="18"/>
        <v/>
      </c>
      <c r="C158" s="240" t="str">
        <f t="shared" si="19"/>
        <v/>
      </c>
      <c r="D158" s="240" t="str">
        <f t="shared" si="20"/>
        <v/>
      </c>
      <c r="E158" s="261" t="str">
        <f>IF($A158="","",SUMIFS(Txn[Signed Units],Txn[Key],$A158))</f>
        <v/>
      </c>
      <c r="F158" s="283" t="str">
        <f>IF($A158="","",SUMIFS(Txn[Buy Cost],Txn[Key],$A158))</f>
        <v/>
      </c>
      <c r="G158" s="283" t="str">
        <f>IF($A158="","",SUMIFS(Txn[Sell Proceeds],Txn[Key],$A158))</f>
        <v/>
      </c>
      <c r="H158" s="284" t="str">
        <f>IF($A158="","",IFERROR(INDEX(Prices[Current Price],MATCH($A158,Prices[Key],0)),0))</f>
        <v/>
      </c>
      <c r="I158" s="285" t="str">
        <f>IF($A158="","",IFERROR(INDEX(Prices[FX to SGD],MATCH($A158,Prices[Key],0)),1))</f>
        <v/>
      </c>
      <c r="J158" s="283" t="str">
        <f t="shared" si="21"/>
        <v/>
      </c>
      <c r="K158" s="283" t="str">
        <f t="shared" si="22"/>
        <v/>
      </c>
      <c r="L158" s="283" t="str">
        <f t="shared" si="23"/>
        <v/>
      </c>
      <c r="M158" s="286" t="str">
        <f t="shared" si="24"/>
        <v/>
      </c>
      <c r="N158" s="240" t="str">
        <f>IF($A158="","",IF(ABS(E158)&gt;0.000001,COUNT($N$1:N157)+1,""))</f>
        <v/>
      </c>
      <c r="O158" s="287" t="str">
        <f>IF($A158="","",SUMIFS(Transactions!$H$2:$H$1001,Transactions!$J$2:$J$1001,$A158,Transactions!$A$2:$A$1001,2)*$I158)</f>
        <v/>
      </c>
      <c r="P158" s="287" t="str">
        <f t="shared" si="25"/>
        <v/>
      </c>
      <c r="Q158" s="288" t="str">
        <f t="shared" si="26"/>
        <v/>
      </c>
    </row>
    <row r="159" spans="1:17" ht="15" customHeight="1" x14ac:dyDescent="0.2">
      <c r="A159" s="240" t="str">
        <f>IFERROR(INDEX(Txn[Key],MATCH(0,INDEX(COUNTIF($A$1:A158,Txn[Key])+(Txn[Key]=""),0),0)),"")</f>
        <v/>
      </c>
      <c r="B159" s="240" t="str">
        <f t="shared" si="18"/>
        <v/>
      </c>
      <c r="C159" s="240" t="str">
        <f t="shared" si="19"/>
        <v/>
      </c>
      <c r="D159" s="240" t="str">
        <f t="shared" si="20"/>
        <v/>
      </c>
      <c r="E159" s="261" t="str">
        <f>IF($A159="","",SUMIFS(Txn[Signed Units],Txn[Key],$A159))</f>
        <v/>
      </c>
      <c r="F159" s="283" t="str">
        <f>IF($A159="","",SUMIFS(Txn[Buy Cost],Txn[Key],$A159))</f>
        <v/>
      </c>
      <c r="G159" s="283" t="str">
        <f>IF($A159="","",SUMIFS(Txn[Sell Proceeds],Txn[Key],$A159))</f>
        <v/>
      </c>
      <c r="H159" s="284" t="str">
        <f>IF($A159="","",IFERROR(INDEX(Prices[Current Price],MATCH($A159,Prices[Key],0)),0))</f>
        <v/>
      </c>
      <c r="I159" s="285" t="str">
        <f>IF($A159="","",IFERROR(INDEX(Prices[FX to SGD],MATCH($A159,Prices[Key],0)),1))</f>
        <v/>
      </c>
      <c r="J159" s="283" t="str">
        <f t="shared" si="21"/>
        <v/>
      </c>
      <c r="K159" s="283" t="str">
        <f t="shared" si="22"/>
        <v/>
      </c>
      <c r="L159" s="283" t="str">
        <f t="shared" si="23"/>
        <v/>
      </c>
      <c r="M159" s="286" t="str">
        <f t="shared" si="24"/>
        <v/>
      </c>
      <c r="N159" s="240" t="str">
        <f>IF($A159="","",IF(ABS(E159)&gt;0.000001,COUNT($N$1:N158)+1,""))</f>
        <v/>
      </c>
      <c r="O159" s="287" t="str">
        <f>IF($A159="","",SUMIFS(Transactions!$H$2:$H$1001,Transactions!$J$2:$J$1001,$A159,Transactions!$A$2:$A$1001,2)*$I159)</f>
        <v/>
      </c>
      <c r="P159" s="287" t="str">
        <f t="shared" si="25"/>
        <v/>
      </c>
      <c r="Q159" s="288" t="str">
        <f t="shared" si="26"/>
        <v/>
      </c>
    </row>
    <row r="160" spans="1:17" ht="15" customHeight="1" x14ac:dyDescent="0.2">
      <c r="A160" s="240" t="str">
        <f>IFERROR(INDEX(Txn[Key],MATCH(0,INDEX(COUNTIF($A$1:A159,Txn[Key])+(Txn[Key]=""),0),0)),"")</f>
        <v/>
      </c>
      <c r="B160" s="240" t="str">
        <f t="shared" si="18"/>
        <v/>
      </c>
      <c r="C160" s="240" t="str">
        <f t="shared" si="19"/>
        <v/>
      </c>
      <c r="D160" s="240" t="str">
        <f t="shared" si="20"/>
        <v/>
      </c>
      <c r="E160" s="261" t="str">
        <f>IF($A160="","",SUMIFS(Txn[Signed Units],Txn[Key],$A160))</f>
        <v/>
      </c>
      <c r="F160" s="283" t="str">
        <f>IF($A160="","",SUMIFS(Txn[Buy Cost],Txn[Key],$A160))</f>
        <v/>
      </c>
      <c r="G160" s="283" t="str">
        <f>IF($A160="","",SUMIFS(Txn[Sell Proceeds],Txn[Key],$A160))</f>
        <v/>
      </c>
      <c r="H160" s="284" t="str">
        <f>IF($A160="","",IFERROR(INDEX(Prices[Current Price],MATCH($A160,Prices[Key],0)),0))</f>
        <v/>
      </c>
      <c r="I160" s="285" t="str">
        <f>IF($A160="","",IFERROR(INDEX(Prices[FX to SGD],MATCH($A160,Prices[Key],0)),1))</f>
        <v/>
      </c>
      <c r="J160" s="283" t="str">
        <f t="shared" si="21"/>
        <v/>
      </c>
      <c r="K160" s="283" t="str">
        <f t="shared" si="22"/>
        <v/>
      </c>
      <c r="L160" s="283" t="str">
        <f t="shared" si="23"/>
        <v/>
      </c>
      <c r="M160" s="286" t="str">
        <f t="shared" si="24"/>
        <v/>
      </c>
      <c r="N160" s="240" t="str">
        <f>IF($A160="","",IF(ABS(E160)&gt;0.000001,COUNT($N$1:N159)+1,""))</f>
        <v/>
      </c>
      <c r="O160" s="287" t="str">
        <f>IF($A160="","",SUMIFS(Transactions!$H$2:$H$1001,Transactions!$J$2:$J$1001,$A160,Transactions!$A$2:$A$1001,2)*$I160)</f>
        <v/>
      </c>
      <c r="P160" s="287" t="str">
        <f t="shared" si="25"/>
        <v/>
      </c>
      <c r="Q160" s="288" t="str">
        <f t="shared" si="26"/>
        <v/>
      </c>
    </row>
    <row r="161" spans="1:17" ht="15" customHeight="1" x14ac:dyDescent="0.2">
      <c r="A161" s="240" t="str">
        <f>IFERROR(INDEX(Txn[Key],MATCH(0,INDEX(COUNTIF($A$1:A160,Txn[Key])+(Txn[Key]=""),0),0)),"")</f>
        <v/>
      </c>
      <c r="B161" s="240" t="str">
        <f t="shared" si="18"/>
        <v/>
      </c>
      <c r="C161" s="240" t="str">
        <f t="shared" si="19"/>
        <v/>
      </c>
      <c r="D161" s="240" t="str">
        <f t="shared" si="20"/>
        <v/>
      </c>
      <c r="E161" s="261" t="str">
        <f>IF($A161="","",SUMIFS(Txn[Signed Units],Txn[Key],$A161))</f>
        <v/>
      </c>
      <c r="F161" s="283" t="str">
        <f>IF($A161="","",SUMIFS(Txn[Buy Cost],Txn[Key],$A161))</f>
        <v/>
      </c>
      <c r="G161" s="283" t="str">
        <f>IF($A161="","",SUMIFS(Txn[Sell Proceeds],Txn[Key],$A161))</f>
        <v/>
      </c>
      <c r="H161" s="284" t="str">
        <f>IF($A161="","",IFERROR(INDEX(Prices[Current Price],MATCH($A161,Prices[Key],0)),0))</f>
        <v/>
      </c>
      <c r="I161" s="285" t="str">
        <f>IF($A161="","",IFERROR(INDEX(Prices[FX to SGD],MATCH($A161,Prices[Key],0)),1))</f>
        <v/>
      </c>
      <c r="J161" s="283" t="str">
        <f t="shared" si="21"/>
        <v/>
      </c>
      <c r="K161" s="283" t="str">
        <f t="shared" si="22"/>
        <v/>
      </c>
      <c r="L161" s="283" t="str">
        <f t="shared" si="23"/>
        <v/>
      </c>
      <c r="M161" s="286" t="str">
        <f t="shared" si="24"/>
        <v/>
      </c>
      <c r="N161" s="240" t="str">
        <f>IF($A161="","",IF(ABS(E161)&gt;0.000001,COUNT($N$1:N160)+1,""))</f>
        <v/>
      </c>
      <c r="O161" s="287" t="str">
        <f>IF($A161="","",SUMIFS(Transactions!$H$2:$H$1001,Transactions!$J$2:$J$1001,$A161,Transactions!$A$2:$A$1001,2)*$I161)</f>
        <v/>
      </c>
      <c r="P161" s="287" t="str">
        <f t="shared" si="25"/>
        <v/>
      </c>
      <c r="Q161" s="288" t="str">
        <f t="shared" si="26"/>
        <v/>
      </c>
    </row>
    <row r="162" spans="1:17" ht="15" customHeight="1" x14ac:dyDescent="0.2">
      <c r="A162" s="240" t="str">
        <f>IFERROR(INDEX(Txn[Key],MATCH(0,INDEX(COUNTIF($A$1:A161,Txn[Key])+(Txn[Key]=""),0),0)),"")</f>
        <v/>
      </c>
      <c r="B162" s="240" t="str">
        <f t="shared" si="18"/>
        <v/>
      </c>
      <c r="C162" s="240" t="str">
        <f t="shared" si="19"/>
        <v/>
      </c>
      <c r="D162" s="240" t="str">
        <f t="shared" si="20"/>
        <v/>
      </c>
      <c r="E162" s="261" t="str">
        <f>IF($A162="","",SUMIFS(Txn[Signed Units],Txn[Key],$A162))</f>
        <v/>
      </c>
      <c r="F162" s="283" t="str">
        <f>IF($A162="","",SUMIFS(Txn[Buy Cost],Txn[Key],$A162))</f>
        <v/>
      </c>
      <c r="G162" s="283" t="str">
        <f>IF($A162="","",SUMIFS(Txn[Sell Proceeds],Txn[Key],$A162))</f>
        <v/>
      </c>
      <c r="H162" s="284" t="str">
        <f>IF($A162="","",IFERROR(INDEX(Prices[Current Price],MATCH($A162,Prices[Key],0)),0))</f>
        <v/>
      </c>
      <c r="I162" s="285" t="str">
        <f>IF($A162="","",IFERROR(INDEX(Prices[FX to SGD],MATCH($A162,Prices[Key],0)),1))</f>
        <v/>
      </c>
      <c r="J162" s="283" t="str">
        <f t="shared" si="21"/>
        <v/>
      </c>
      <c r="K162" s="283" t="str">
        <f t="shared" si="22"/>
        <v/>
      </c>
      <c r="L162" s="283" t="str">
        <f t="shared" si="23"/>
        <v/>
      </c>
      <c r="M162" s="286" t="str">
        <f t="shared" si="24"/>
        <v/>
      </c>
      <c r="N162" s="240" t="str">
        <f>IF($A162="","",IF(ABS(E162)&gt;0.000001,COUNT($N$1:N161)+1,""))</f>
        <v/>
      </c>
      <c r="O162" s="287" t="str">
        <f>IF($A162="","",SUMIFS(Transactions!$H$2:$H$1001,Transactions!$J$2:$J$1001,$A162,Transactions!$A$2:$A$1001,2)*$I162)</f>
        <v/>
      </c>
      <c r="P162" s="287" t="str">
        <f t="shared" si="25"/>
        <v/>
      </c>
      <c r="Q162" s="288" t="str">
        <f t="shared" si="26"/>
        <v/>
      </c>
    </row>
    <row r="163" spans="1:17" ht="15" customHeight="1" x14ac:dyDescent="0.2">
      <c r="A163" s="240" t="str">
        <f>IFERROR(INDEX(Txn[Key],MATCH(0,INDEX(COUNTIF($A$1:A162,Txn[Key])+(Txn[Key]=""),0),0)),"")</f>
        <v/>
      </c>
      <c r="B163" s="240" t="str">
        <f t="shared" si="18"/>
        <v/>
      </c>
      <c r="C163" s="240" t="str">
        <f t="shared" si="19"/>
        <v/>
      </c>
      <c r="D163" s="240" t="str">
        <f t="shared" si="20"/>
        <v/>
      </c>
      <c r="E163" s="261" t="str">
        <f>IF($A163="","",SUMIFS(Txn[Signed Units],Txn[Key],$A163))</f>
        <v/>
      </c>
      <c r="F163" s="283" t="str">
        <f>IF($A163="","",SUMIFS(Txn[Buy Cost],Txn[Key],$A163))</f>
        <v/>
      </c>
      <c r="G163" s="283" t="str">
        <f>IF($A163="","",SUMIFS(Txn[Sell Proceeds],Txn[Key],$A163))</f>
        <v/>
      </c>
      <c r="H163" s="284" t="str">
        <f>IF($A163="","",IFERROR(INDEX(Prices[Current Price],MATCH($A163,Prices[Key],0)),0))</f>
        <v/>
      </c>
      <c r="I163" s="285" t="str">
        <f>IF($A163="","",IFERROR(INDEX(Prices[FX to SGD],MATCH($A163,Prices[Key],0)),1))</f>
        <v/>
      </c>
      <c r="J163" s="283" t="str">
        <f t="shared" si="21"/>
        <v/>
      </c>
      <c r="K163" s="283" t="str">
        <f t="shared" si="22"/>
        <v/>
      </c>
      <c r="L163" s="283" t="str">
        <f t="shared" si="23"/>
        <v/>
      </c>
      <c r="M163" s="286" t="str">
        <f t="shared" si="24"/>
        <v/>
      </c>
      <c r="N163" s="240" t="str">
        <f>IF($A163="","",IF(ABS(E163)&gt;0.000001,COUNT($N$1:N162)+1,""))</f>
        <v/>
      </c>
      <c r="O163" s="287" t="str">
        <f>IF($A163="","",SUMIFS(Transactions!$H$2:$H$1001,Transactions!$J$2:$J$1001,$A163,Transactions!$A$2:$A$1001,2)*$I163)</f>
        <v/>
      </c>
      <c r="P163" s="287" t="str">
        <f t="shared" si="25"/>
        <v/>
      </c>
      <c r="Q163" s="288" t="str">
        <f t="shared" si="26"/>
        <v/>
      </c>
    </row>
    <row r="164" spans="1:17" ht="15" customHeight="1" x14ac:dyDescent="0.2">
      <c r="A164" s="240" t="str">
        <f>IFERROR(INDEX(Txn[Key],MATCH(0,INDEX(COUNTIF($A$1:A163,Txn[Key])+(Txn[Key]=""),0),0)),"")</f>
        <v/>
      </c>
      <c r="B164" s="240" t="str">
        <f t="shared" si="18"/>
        <v/>
      </c>
      <c r="C164" s="240" t="str">
        <f t="shared" si="19"/>
        <v/>
      </c>
      <c r="D164" s="240" t="str">
        <f t="shared" si="20"/>
        <v/>
      </c>
      <c r="E164" s="261" t="str">
        <f>IF($A164="","",SUMIFS(Txn[Signed Units],Txn[Key],$A164))</f>
        <v/>
      </c>
      <c r="F164" s="283" t="str">
        <f>IF($A164="","",SUMIFS(Txn[Buy Cost],Txn[Key],$A164))</f>
        <v/>
      </c>
      <c r="G164" s="283" t="str">
        <f>IF($A164="","",SUMIFS(Txn[Sell Proceeds],Txn[Key],$A164))</f>
        <v/>
      </c>
      <c r="H164" s="284" t="str">
        <f>IF($A164="","",IFERROR(INDEX(Prices[Current Price],MATCH($A164,Prices[Key],0)),0))</f>
        <v/>
      </c>
      <c r="I164" s="285" t="str">
        <f>IF($A164="","",IFERROR(INDEX(Prices[FX to SGD],MATCH($A164,Prices[Key],0)),1))</f>
        <v/>
      </c>
      <c r="J164" s="283" t="str">
        <f t="shared" si="21"/>
        <v/>
      </c>
      <c r="K164" s="283" t="str">
        <f t="shared" si="22"/>
        <v/>
      </c>
      <c r="L164" s="283" t="str">
        <f t="shared" si="23"/>
        <v/>
      </c>
      <c r="M164" s="286" t="str">
        <f t="shared" si="24"/>
        <v/>
      </c>
      <c r="N164" s="240" t="str">
        <f>IF($A164="","",IF(ABS(E164)&gt;0.000001,COUNT($N$1:N163)+1,""))</f>
        <v/>
      </c>
      <c r="O164" s="287" t="str">
        <f>IF($A164="","",SUMIFS(Transactions!$H$2:$H$1001,Transactions!$J$2:$J$1001,$A164,Transactions!$A$2:$A$1001,2)*$I164)</f>
        <v/>
      </c>
      <c r="P164" s="287" t="str">
        <f t="shared" si="25"/>
        <v/>
      </c>
      <c r="Q164" s="288" t="str">
        <f t="shared" si="26"/>
        <v/>
      </c>
    </row>
    <row r="165" spans="1:17" ht="15" customHeight="1" x14ac:dyDescent="0.2">
      <c r="A165" s="240" t="str">
        <f>IFERROR(INDEX(Txn[Key],MATCH(0,INDEX(COUNTIF($A$1:A164,Txn[Key])+(Txn[Key]=""),0),0)),"")</f>
        <v/>
      </c>
      <c r="B165" s="240" t="str">
        <f t="shared" si="18"/>
        <v/>
      </c>
      <c r="C165" s="240" t="str">
        <f t="shared" si="19"/>
        <v/>
      </c>
      <c r="D165" s="240" t="str">
        <f t="shared" si="20"/>
        <v/>
      </c>
      <c r="E165" s="261" t="str">
        <f>IF($A165="","",SUMIFS(Txn[Signed Units],Txn[Key],$A165))</f>
        <v/>
      </c>
      <c r="F165" s="283" t="str">
        <f>IF($A165="","",SUMIFS(Txn[Buy Cost],Txn[Key],$A165))</f>
        <v/>
      </c>
      <c r="G165" s="283" t="str">
        <f>IF($A165="","",SUMIFS(Txn[Sell Proceeds],Txn[Key],$A165))</f>
        <v/>
      </c>
      <c r="H165" s="284" t="str">
        <f>IF($A165="","",IFERROR(INDEX(Prices[Current Price],MATCH($A165,Prices[Key],0)),0))</f>
        <v/>
      </c>
      <c r="I165" s="285" t="str">
        <f>IF($A165="","",IFERROR(INDEX(Prices[FX to SGD],MATCH($A165,Prices[Key],0)),1))</f>
        <v/>
      </c>
      <c r="J165" s="283" t="str">
        <f t="shared" si="21"/>
        <v/>
      </c>
      <c r="K165" s="283" t="str">
        <f t="shared" si="22"/>
        <v/>
      </c>
      <c r="L165" s="283" t="str">
        <f t="shared" si="23"/>
        <v/>
      </c>
      <c r="M165" s="286" t="str">
        <f t="shared" si="24"/>
        <v/>
      </c>
      <c r="N165" s="240" t="str">
        <f>IF($A165="","",IF(ABS(E165)&gt;0.000001,COUNT($N$1:N164)+1,""))</f>
        <v/>
      </c>
      <c r="O165" s="287" t="str">
        <f>IF($A165="","",SUMIFS(Transactions!$H$2:$H$1001,Transactions!$J$2:$J$1001,$A165,Transactions!$A$2:$A$1001,2)*$I165)</f>
        <v/>
      </c>
      <c r="P165" s="287" t="str">
        <f t="shared" si="25"/>
        <v/>
      </c>
      <c r="Q165" s="288" t="str">
        <f t="shared" si="26"/>
        <v/>
      </c>
    </row>
    <row r="166" spans="1:17" ht="15" customHeight="1" x14ac:dyDescent="0.2">
      <c r="A166" s="240" t="str">
        <f>IFERROR(INDEX(Txn[Key],MATCH(0,INDEX(COUNTIF($A$1:A165,Txn[Key])+(Txn[Key]=""),0),0)),"")</f>
        <v/>
      </c>
      <c r="B166" s="240" t="str">
        <f t="shared" si="18"/>
        <v/>
      </c>
      <c r="C166" s="240" t="str">
        <f t="shared" si="19"/>
        <v/>
      </c>
      <c r="D166" s="240" t="str">
        <f t="shared" si="20"/>
        <v/>
      </c>
      <c r="E166" s="261" t="str">
        <f>IF($A166="","",SUMIFS(Txn[Signed Units],Txn[Key],$A166))</f>
        <v/>
      </c>
      <c r="F166" s="283" t="str">
        <f>IF($A166="","",SUMIFS(Txn[Buy Cost],Txn[Key],$A166))</f>
        <v/>
      </c>
      <c r="G166" s="283" t="str">
        <f>IF($A166="","",SUMIFS(Txn[Sell Proceeds],Txn[Key],$A166))</f>
        <v/>
      </c>
      <c r="H166" s="284" t="str">
        <f>IF($A166="","",IFERROR(INDEX(Prices[Current Price],MATCH($A166,Prices[Key],0)),0))</f>
        <v/>
      </c>
      <c r="I166" s="285" t="str">
        <f>IF($A166="","",IFERROR(INDEX(Prices[FX to SGD],MATCH($A166,Prices[Key],0)),1))</f>
        <v/>
      </c>
      <c r="J166" s="283" t="str">
        <f t="shared" si="21"/>
        <v/>
      </c>
      <c r="K166" s="283" t="str">
        <f t="shared" si="22"/>
        <v/>
      </c>
      <c r="L166" s="283" t="str">
        <f t="shared" si="23"/>
        <v/>
      </c>
      <c r="M166" s="286" t="str">
        <f t="shared" si="24"/>
        <v/>
      </c>
      <c r="N166" s="240" t="str">
        <f>IF($A166="","",IF(ABS(E166)&gt;0.000001,COUNT($N$1:N165)+1,""))</f>
        <v/>
      </c>
      <c r="O166" s="287" t="str">
        <f>IF($A166="","",SUMIFS(Transactions!$H$2:$H$1001,Transactions!$J$2:$J$1001,$A166,Transactions!$A$2:$A$1001,2)*$I166)</f>
        <v/>
      </c>
      <c r="P166" s="287" t="str">
        <f t="shared" si="25"/>
        <v/>
      </c>
      <c r="Q166" s="288" t="str">
        <f t="shared" si="26"/>
        <v/>
      </c>
    </row>
    <row r="167" spans="1:17" ht="15" customHeight="1" x14ac:dyDescent="0.2">
      <c r="A167" s="240" t="str">
        <f>IFERROR(INDEX(Txn[Key],MATCH(0,INDEX(COUNTIF($A$1:A166,Txn[Key])+(Txn[Key]=""),0),0)),"")</f>
        <v/>
      </c>
      <c r="B167" s="240" t="str">
        <f t="shared" si="18"/>
        <v/>
      </c>
      <c r="C167" s="240" t="str">
        <f t="shared" si="19"/>
        <v/>
      </c>
      <c r="D167" s="240" t="str">
        <f t="shared" si="20"/>
        <v/>
      </c>
      <c r="E167" s="261" t="str">
        <f>IF($A167="","",SUMIFS(Txn[Signed Units],Txn[Key],$A167))</f>
        <v/>
      </c>
      <c r="F167" s="283" t="str">
        <f>IF($A167="","",SUMIFS(Txn[Buy Cost],Txn[Key],$A167))</f>
        <v/>
      </c>
      <c r="G167" s="283" t="str">
        <f>IF($A167="","",SUMIFS(Txn[Sell Proceeds],Txn[Key],$A167))</f>
        <v/>
      </c>
      <c r="H167" s="284" t="str">
        <f>IF($A167="","",IFERROR(INDEX(Prices[Current Price],MATCH($A167,Prices[Key],0)),0))</f>
        <v/>
      </c>
      <c r="I167" s="285" t="str">
        <f>IF($A167="","",IFERROR(INDEX(Prices[FX to SGD],MATCH($A167,Prices[Key],0)),1))</f>
        <v/>
      </c>
      <c r="J167" s="283" t="str">
        <f t="shared" si="21"/>
        <v/>
      </c>
      <c r="K167" s="283" t="str">
        <f t="shared" si="22"/>
        <v/>
      </c>
      <c r="L167" s="283" t="str">
        <f t="shared" si="23"/>
        <v/>
      </c>
      <c r="M167" s="286" t="str">
        <f t="shared" si="24"/>
        <v/>
      </c>
      <c r="N167" s="240" t="str">
        <f>IF($A167="","",IF(ABS(E167)&gt;0.000001,COUNT($N$1:N166)+1,""))</f>
        <v/>
      </c>
      <c r="O167" s="287" t="str">
        <f>IF($A167="","",SUMIFS(Transactions!$H$2:$H$1001,Transactions!$J$2:$J$1001,$A167,Transactions!$A$2:$A$1001,2)*$I167)</f>
        <v/>
      </c>
      <c r="P167" s="287" t="str">
        <f t="shared" si="25"/>
        <v/>
      </c>
      <c r="Q167" s="288" t="str">
        <f t="shared" si="26"/>
        <v/>
      </c>
    </row>
    <row r="168" spans="1:17" ht="15" customHeight="1" x14ac:dyDescent="0.2">
      <c r="A168" s="240" t="str">
        <f>IFERROR(INDEX(Txn[Key],MATCH(0,INDEX(COUNTIF($A$1:A167,Txn[Key])+(Txn[Key]=""),0),0)),"")</f>
        <v/>
      </c>
      <c r="B168" s="240" t="str">
        <f t="shared" si="18"/>
        <v/>
      </c>
      <c r="C168" s="240" t="str">
        <f t="shared" si="19"/>
        <v/>
      </c>
      <c r="D168" s="240" t="str">
        <f t="shared" si="20"/>
        <v/>
      </c>
      <c r="E168" s="261" t="str">
        <f>IF($A168="","",SUMIFS(Txn[Signed Units],Txn[Key],$A168))</f>
        <v/>
      </c>
      <c r="F168" s="283" t="str">
        <f>IF($A168="","",SUMIFS(Txn[Buy Cost],Txn[Key],$A168))</f>
        <v/>
      </c>
      <c r="G168" s="283" t="str">
        <f>IF($A168="","",SUMIFS(Txn[Sell Proceeds],Txn[Key],$A168))</f>
        <v/>
      </c>
      <c r="H168" s="284" t="str">
        <f>IF($A168="","",IFERROR(INDEX(Prices[Current Price],MATCH($A168,Prices[Key],0)),0))</f>
        <v/>
      </c>
      <c r="I168" s="285" t="str">
        <f>IF($A168="","",IFERROR(INDEX(Prices[FX to SGD],MATCH($A168,Prices[Key],0)),1))</f>
        <v/>
      </c>
      <c r="J168" s="283" t="str">
        <f t="shared" si="21"/>
        <v/>
      </c>
      <c r="K168" s="283" t="str">
        <f t="shared" si="22"/>
        <v/>
      </c>
      <c r="L168" s="283" t="str">
        <f t="shared" si="23"/>
        <v/>
      </c>
      <c r="M168" s="286" t="str">
        <f t="shared" si="24"/>
        <v/>
      </c>
      <c r="N168" s="240" t="str">
        <f>IF($A168="","",IF(ABS(E168)&gt;0.000001,COUNT($N$1:N167)+1,""))</f>
        <v/>
      </c>
      <c r="O168" s="287" t="str">
        <f>IF($A168="","",SUMIFS(Transactions!$H$2:$H$1001,Transactions!$J$2:$J$1001,$A168,Transactions!$A$2:$A$1001,2)*$I168)</f>
        <v/>
      </c>
      <c r="P168" s="287" t="str">
        <f t="shared" si="25"/>
        <v/>
      </c>
      <c r="Q168" s="288" t="str">
        <f t="shared" si="26"/>
        <v/>
      </c>
    </row>
    <row r="169" spans="1:17" ht="15" customHeight="1" x14ac:dyDescent="0.2">
      <c r="A169" s="240" t="str">
        <f>IFERROR(INDEX(Txn[Key],MATCH(0,INDEX(COUNTIF($A$1:A168,Txn[Key])+(Txn[Key]=""),0),0)),"")</f>
        <v/>
      </c>
      <c r="B169" s="240" t="str">
        <f t="shared" si="18"/>
        <v/>
      </c>
      <c r="C169" s="240" t="str">
        <f t="shared" si="19"/>
        <v/>
      </c>
      <c r="D169" s="240" t="str">
        <f t="shared" si="20"/>
        <v/>
      </c>
      <c r="E169" s="261" t="str">
        <f>IF($A169="","",SUMIFS(Txn[Signed Units],Txn[Key],$A169))</f>
        <v/>
      </c>
      <c r="F169" s="283" t="str">
        <f>IF($A169="","",SUMIFS(Txn[Buy Cost],Txn[Key],$A169))</f>
        <v/>
      </c>
      <c r="G169" s="283" t="str">
        <f>IF($A169="","",SUMIFS(Txn[Sell Proceeds],Txn[Key],$A169))</f>
        <v/>
      </c>
      <c r="H169" s="284" t="str">
        <f>IF($A169="","",IFERROR(INDEX(Prices[Current Price],MATCH($A169,Prices[Key],0)),0))</f>
        <v/>
      </c>
      <c r="I169" s="285" t="str">
        <f>IF($A169="","",IFERROR(INDEX(Prices[FX to SGD],MATCH($A169,Prices[Key],0)),1))</f>
        <v/>
      </c>
      <c r="J169" s="283" t="str">
        <f t="shared" si="21"/>
        <v/>
      </c>
      <c r="K169" s="283" t="str">
        <f t="shared" si="22"/>
        <v/>
      </c>
      <c r="L169" s="283" t="str">
        <f t="shared" si="23"/>
        <v/>
      </c>
      <c r="M169" s="286" t="str">
        <f t="shared" si="24"/>
        <v/>
      </c>
      <c r="N169" s="240" t="str">
        <f>IF($A169="","",IF(ABS(E169)&gt;0.000001,COUNT($N$1:N168)+1,""))</f>
        <v/>
      </c>
      <c r="O169" s="287" t="str">
        <f>IF($A169="","",SUMIFS(Transactions!$H$2:$H$1001,Transactions!$J$2:$J$1001,$A169,Transactions!$A$2:$A$1001,2)*$I169)</f>
        <v/>
      </c>
      <c r="P169" s="287" t="str">
        <f t="shared" si="25"/>
        <v/>
      </c>
      <c r="Q169" s="288" t="str">
        <f t="shared" si="26"/>
        <v/>
      </c>
    </row>
    <row r="170" spans="1:17" ht="15" customHeight="1" x14ac:dyDescent="0.2">
      <c r="A170" s="240" t="str">
        <f>IFERROR(INDEX(Txn[Key],MATCH(0,INDEX(COUNTIF($A$1:A169,Txn[Key])+(Txn[Key]=""),0),0)),"")</f>
        <v/>
      </c>
      <c r="B170" s="240" t="str">
        <f t="shared" si="18"/>
        <v/>
      </c>
      <c r="C170" s="240" t="str">
        <f t="shared" si="19"/>
        <v/>
      </c>
      <c r="D170" s="240" t="str">
        <f t="shared" si="20"/>
        <v/>
      </c>
      <c r="E170" s="261" t="str">
        <f>IF($A170="","",SUMIFS(Txn[Signed Units],Txn[Key],$A170))</f>
        <v/>
      </c>
      <c r="F170" s="283" t="str">
        <f>IF($A170="","",SUMIFS(Txn[Buy Cost],Txn[Key],$A170))</f>
        <v/>
      </c>
      <c r="G170" s="283" t="str">
        <f>IF($A170="","",SUMIFS(Txn[Sell Proceeds],Txn[Key],$A170))</f>
        <v/>
      </c>
      <c r="H170" s="284" t="str">
        <f>IF($A170="","",IFERROR(INDEX(Prices[Current Price],MATCH($A170,Prices[Key],0)),0))</f>
        <v/>
      </c>
      <c r="I170" s="285" t="str">
        <f>IF($A170="","",IFERROR(INDEX(Prices[FX to SGD],MATCH($A170,Prices[Key],0)),1))</f>
        <v/>
      </c>
      <c r="J170" s="283" t="str">
        <f t="shared" si="21"/>
        <v/>
      </c>
      <c r="K170" s="283" t="str">
        <f t="shared" si="22"/>
        <v/>
      </c>
      <c r="L170" s="283" t="str">
        <f t="shared" si="23"/>
        <v/>
      </c>
      <c r="M170" s="286" t="str">
        <f t="shared" si="24"/>
        <v/>
      </c>
      <c r="N170" s="240" t="str">
        <f>IF($A170="","",IF(ABS(E170)&gt;0.000001,COUNT($N$1:N169)+1,""))</f>
        <v/>
      </c>
      <c r="O170" s="287" t="str">
        <f>IF($A170="","",SUMIFS(Transactions!$H$2:$H$1001,Transactions!$J$2:$J$1001,$A170,Transactions!$A$2:$A$1001,2)*$I170)</f>
        <v/>
      </c>
      <c r="P170" s="287" t="str">
        <f t="shared" si="25"/>
        <v/>
      </c>
      <c r="Q170" s="288" t="str">
        <f t="shared" si="26"/>
        <v/>
      </c>
    </row>
    <row r="171" spans="1:17" ht="15" customHeight="1" x14ac:dyDescent="0.2">
      <c r="A171" s="240" t="str">
        <f>IFERROR(INDEX(Txn[Key],MATCH(0,INDEX(COUNTIF($A$1:A170,Txn[Key])+(Txn[Key]=""),0),0)),"")</f>
        <v/>
      </c>
      <c r="B171" s="240" t="str">
        <f t="shared" si="18"/>
        <v/>
      </c>
      <c r="C171" s="240" t="str">
        <f t="shared" si="19"/>
        <v/>
      </c>
      <c r="D171" s="240" t="str">
        <f t="shared" si="20"/>
        <v/>
      </c>
      <c r="E171" s="261" t="str">
        <f>IF($A171="","",SUMIFS(Txn[Signed Units],Txn[Key],$A171))</f>
        <v/>
      </c>
      <c r="F171" s="283" t="str">
        <f>IF($A171="","",SUMIFS(Txn[Buy Cost],Txn[Key],$A171))</f>
        <v/>
      </c>
      <c r="G171" s="283" t="str">
        <f>IF($A171="","",SUMIFS(Txn[Sell Proceeds],Txn[Key],$A171))</f>
        <v/>
      </c>
      <c r="H171" s="284" t="str">
        <f>IF($A171="","",IFERROR(INDEX(Prices[Current Price],MATCH($A171,Prices[Key],0)),0))</f>
        <v/>
      </c>
      <c r="I171" s="285" t="str">
        <f>IF($A171="","",IFERROR(INDEX(Prices[FX to SGD],MATCH($A171,Prices[Key],0)),1))</f>
        <v/>
      </c>
      <c r="J171" s="283" t="str">
        <f t="shared" si="21"/>
        <v/>
      </c>
      <c r="K171" s="283" t="str">
        <f t="shared" si="22"/>
        <v/>
      </c>
      <c r="L171" s="283" t="str">
        <f t="shared" si="23"/>
        <v/>
      </c>
      <c r="M171" s="286" t="str">
        <f t="shared" si="24"/>
        <v/>
      </c>
      <c r="N171" s="240" t="str">
        <f>IF($A171="","",IF(ABS(E171)&gt;0.000001,COUNT($N$1:N170)+1,""))</f>
        <v/>
      </c>
      <c r="O171" s="287" t="str">
        <f>IF($A171="","",SUMIFS(Transactions!$H$2:$H$1001,Transactions!$J$2:$J$1001,$A171,Transactions!$A$2:$A$1001,2)*$I171)</f>
        <v/>
      </c>
      <c r="P171" s="287" t="str">
        <f t="shared" si="25"/>
        <v/>
      </c>
      <c r="Q171" s="288" t="str">
        <f t="shared" si="26"/>
        <v/>
      </c>
    </row>
    <row r="172" spans="1:17" ht="15" customHeight="1" x14ac:dyDescent="0.2">
      <c r="A172" s="240" t="str">
        <f>IFERROR(INDEX(Txn[Key],MATCH(0,INDEX(COUNTIF($A$1:A171,Txn[Key])+(Txn[Key]=""),0),0)),"")</f>
        <v/>
      </c>
      <c r="B172" s="240" t="str">
        <f t="shared" si="18"/>
        <v/>
      </c>
      <c r="C172" s="240" t="str">
        <f t="shared" si="19"/>
        <v/>
      </c>
      <c r="D172" s="240" t="str">
        <f t="shared" si="20"/>
        <v/>
      </c>
      <c r="E172" s="261" t="str">
        <f>IF($A172="","",SUMIFS(Txn[Signed Units],Txn[Key],$A172))</f>
        <v/>
      </c>
      <c r="F172" s="283" t="str">
        <f>IF($A172="","",SUMIFS(Txn[Buy Cost],Txn[Key],$A172))</f>
        <v/>
      </c>
      <c r="G172" s="283" t="str">
        <f>IF($A172="","",SUMIFS(Txn[Sell Proceeds],Txn[Key],$A172))</f>
        <v/>
      </c>
      <c r="H172" s="284" t="str">
        <f>IF($A172="","",IFERROR(INDEX(Prices[Current Price],MATCH($A172,Prices[Key],0)),0))</f>
        <v/>
      </c>
      <c r="I172" s="285" t="str">
        <f>IF($A172="","",IFERROR(INDEX(Prices[FX to SGD],MATCH($A172,Prices[Key],0)),1))</f>
        <v/>
      </c>
      <c r="J172" s="283" t="str">
        <f t="shared" si="21"/>
        <v/>
      </c>
      <c r="K172" s="283" t="str">
        <f t="shared" si="22"/>
        <v/>
      </c>
      <c r="L172" s="283" t="str">
        <f t="shared" si="23"/>
        <v/>
      </c>
      <c r="M172" s="286" t="str">
        <f t="shared" si="24"/>
        <v/>
      </c>
      <c r="N172" s="240" t="str">
        <f>IF($A172="","",IF(ABS(E172)&gt;0.000001,COUNT($N$1:N171)+1,""))</f>
        <v/>
      </c>
      <c r="O172" s="287" t="str">
        <f>IF($A172="","",SUMIFS(Transactions!$H$2:$H$1001,Transactions!$J$2:$J$1001,$A172,Transactions!$A$2:$A$1001,2)*$I172)</f>
        <v/>
      </c>
      <c r="P172" s="287" t="str">
        <f t="shared" si="25"/>
        <v/>
      </c>
      <c r="Q172" s="288" t="str">
        <f t="shared" si="26"/>
        <v/>
      </c>
    </row>
    <row r="173" spans="1:17" ht="15" customHeight="1" x14ac:dyDescent="0.2">
      <c r="A173" s="240" t="str">
        <f>IFERROR(INDEX(Txn[Key],MATCH(0,INDEX(COUNTIF($A$1:A172,Txn[Key])+(Txn[Key]=""),0),0)),"")</f>
        <v/>
      </c>
      <c r="B173" s="240" t="str">
        <f t="shared" si="18"/>
        <v/>
      </c>
      <c r="C173" s="240" t="str">
        <f t="shared" si="19"/>
        <v/>
      </c>
      <c r="D173" s="240" t="str">
        <f t="shared" si="20"/>
        <v/>
      </c>
      <c r="E173" s="261" t="str">
        <f>IF($A173="","",SUMIFS(Txn[Signed Units],Txn[Key],$A173))</f>
        <v/>
      </c>
      <c r="F173" s="283" t="str">
        <f>IF($A173="","",SUMIFS(Txn[Buy Cost],Txn[Key],$A173))</f>
        <v/>
      </c>
      <c r="G173" s="283" t="str">
        <f>IF($A173="","",SUMIFS(Txn[Sell Proceeds],Txn[Key],$A173))</f>
        <v/>
      </c>
      <c r="H173" s="284" t="str">
        <f>IF($A173="","",IFERROR(INDEX(Prices[Current Price],MATCH($A173,Prices[Key],0)),0))</f>
        <v/>
      </c>
      <c r="I173" s="285" t="str">
        <f>IF($A173="","",IFERROR(INDEX(Prices[FX to SGD],MATCH($A173,Prices[Key],0)),1))</f>
        <v/>
      </c>
      <c r="J173" s="283" t="str">
        <f t="shared" si="21"/>
        <v/>
      </c>
      <c r="K173" s="283" t="str">
        <f t="shared" si="22"/>
        <v/>
      </c>
      <c r="L173" s="283" t="str">
        <f t="shared" si="23"/>
        <v/>
      </c>
      <c r="M173" s="286" t="str">
        <f t="shared" si="24"/>
        <v/>
      </c>
      <c r="N173" s="240" t="str">
        <f>IF($A173="","",IF(ABS(E173)&gt;0.000001,COUNT($N$1:N172)+1,""))</f>
        <v/>
      </c>
      <c r="O173" s="287" t="str">
        <f>IF($A173="","",SUMIFS(Transactions!$H$2:$H$1001,Transactions!$J$2:$J$1001,$A173,Transactions!$A$2:$A$1001,2)*$I173)</f>
        <v/>
      </c>
      <c r="P173" s="287" t="str">
        <f t="shared" si="25"/>
        <v/>
      </c>
      <c r="Q173" s="288" t="str">
        <f t="shared" si="26"/>
        <v/>
      </c>
    </row>
    <row r="174" spans="1:17" ht="15" customHeight="1" x14ac:dyDescent="0.2">
      <c r="A174" s="240" t="str">
        <f>IFERROR(INDEX(Txn[Key],MATCH(0,INDEX(COUNTIF($A$1:A173,Txn[Key])+(Txn[Key]=""),0),0)),"")</f>
        <v/>
      </c>
      <c r="B174" s="240" t="str">
        <f t="shared" si="18"/>
        <v/>
      </c>
      <c r="C174" s="240" t="str">
        <f t="shared" si="19"/>
        <v/>
      </c>
      <c r="D174" s="240" t="str">
        <f t="shared" si="20"/>
        <v/>
      </c>
      <c r="E174" s="261" t="str">
        <f>IF($A174="","",SUMIFS(Txn[Signed Units],Txn[Key],$A174))</f>
        <v/>
      </c>
      <c r="F174" s="283" t="str">
        <f>IF($A174="","",SUMIFS(Txn[Buy Cost],Txn[Key],$A174))</f>
        <v/>
      </c>
      <c r="G174" s="283" t="str">
        <f>IF($A174="","",SUMIFS(Txn[Sell Proceeds],Txn[Key],$A174))</f>
        <v/>
      </c>
      <c r="H174" s="284" t="str">
        <f>IF($A174="","",IFERROR(INDEX(Prices[Current Price],MATCH($A174,Prices[Key],0)),0))</f>
        <v/>
      </c>
      <c r="I174" s="285" t="str">
        <f>IF($A174="","",IFERROR(INDEX(Prices[FX to SGD],MATCH($A174,Prices[Key],0)),1))</f>
        <v/>
      </c>
      <c r="J174" s="283" t="str">
        <f t="shared" si="21"/>
        <v/>
      </c>
      <c r="K174" s="283" t="str">
        <f t="shared" si="22"/>
        <v/>
      </c>
      <c r="L174" s="283" t="str">
        <f t="shared" si="23"/>
        <v/>
      </c>
      <c r="M174" s="286" t="str">
        <f t="shared" si="24"/>
        <v/>
      </c>
      <c r="N174" s="240" t="str">
        <f>IF($A174="","",IF(ABS(E174)&gt;0.000001,COUNT($N$1:N173)+1,""))</f>
        <v/>
      </c>
      <c r="O174" s="287" t="str">
        <f>IF($A174="","",SUMIFS(Transactions!$H$2:$H$1001,Transactions!$J$2:$J$1001,$A174,Transactions!$A$2:$A$1001,2)*$I174)</f>
        <v/>
      </c>
      <c r="P174" s="287" t="str">
        <f t="shared" si="25"/>
        <v/>
      </c>
      <c r="Q174" s="288" t="str">
        <f t="shared" si="26"/>
        <v/>
      </c>
    </row>
    <row r="175" spans="1:17" ht="15" customHeight="1" x14ac:dyDescent="0.2">
      <c r="A175" s="240" t="str">
        <f>IFERROR(INDEX(Txn[Key],MATCH(0,INDEX(COUNTIF($A$1:A174,Txn[Key])+(Txn[Key]=""),0),0)),"")</f>
        <v/>
      </c>
      <c r="B175" s="240" t="str">
        <f t="shared" si="18"/>
        <v/>
      </c>
      <c r="C175" s="240" t="str">
        <f t="shared" si="19"/>
        <v/>
      </c>
      <c r="D175" s="240" t="str">
        <f t="shared" si="20"/>
        <v/>
      </c>
      <c r="E175" s="261" t="str">
        <f>IF($A175="","",SUMIFS(Txn[Signed Units],Txn[Key],$A175))</f>
        <v/>
      </c>
      <c r="F175" s="283" t="str">
        <f>IF($A175="","",SUMIFS(Txn[Buy Cost],Txn[Key],$A175))</f>
        <v/>
      </c>
      <c r="G175" s="283" t="str">
        <f>IF($A175="","",SUMIFS(Txn[Sell Proceeds],Txn[Key],$A175))</f>
        <v/>
      </c>
      <c r="H175" s="284" t="str">
        <f>IF($A175="","",IFERROR(INDEX(Prices[Current Price],MATCH($A175,Prices[Key],0)),0))</f>
        <v/>
      </c>
      <c r="I175" s="285" t="str">
        <f>IF($A175="","",IFERROR(INDEX(Prices[FX to SGD],MATCH($A175,Prices[Key],0)),1))</f>
        <v/>
      </c>
      <c r="J175" s="283" t="str">
        <f t="shared" si="21"/>
        <v/>
      </c>
      <c r="K175" s="283" t="str">
        <f t="shared" si="22"/>
        <v/>
      </c>
      <c r="L175" s="283" t="str">
        <f t="shared" si="23"/>
        <v/>
      </c>
      <c r="M175" s="286" t="str">
        <f t="shared" si="24"/>
        <v/>
      </c>
      <c r="N175" s="240" t="str">
        <f>IF($A175="","",IF(ABS(E175)&gt;0.000001,COUNT($N$1:N174)+1,""))</f>
        <v/>
      </c>
      <c r="O175" s="287" t="str">
        <f>IF($A175="","",SUMIFS(Transactions!$H$2:$H$1001,Transactions!$J$2:$J$1001,$A175,Transactions!$A$2:$A$1001,2)*$I175)</f>
        <v/>
      </c>
      <c r="P175" s="287" t="str">
        <f t="shared" si="25"/>
        <v/>
      </c>
      <c r="Q175" s="288" t="str">
        <f t="shared" si="26"/>
        <v/>
      </c>
    </row>
    <row r="176" spans="1:17" ht="15" customHeight="1" x14ac:dyDescent="0.2">
      <c r="A176" s="240" t="str">
        <f>IFERROR(INDEX(Txn[Key],MATCH(0,INDEX(COUNTIF($A$1:A175,Txn[Key])+(Txn[Key]=""),0),0)),"")</f>
        <v/>
      </c>
      <c r="B176" s="240" t="str">
        <f t="shared" si="18"/>
        <v/>
      </c>
      <c r="C176" s="240" t="str">
        <f t="shared" si="19"/>
        <v/>
      </c>
      <c r="D176" s="240" t="str">
        <f t="shared" si="20"/>
        <v/>
      </c>
      <c r="E176" s="261" t="str">
        <f>IF($A176="","",SUMIFS(Txn[Signed Units],Txn[Key],$A176))</f>
        <v/>
      </c>
      <c r="F176" s="283" t="str">
        <f>IF($A176="","",SUMIFS(Txn[Buy Cost],Txn[Key],$A176))</f>
        <v/>
      </c>
      <c r="G176" s="283" t="str">
        <f>IF($A176="","",SUMIFS(Txn[Sell Proceeds],Txn[Key],$A176))</f>
        <v/>
      </c>
      <c r="H176" s="284" t="str">
        <f>IF($A176="","",IFERROR(INDEX(Prices[Current Price],MATCH($A176,Prices[Key],0)),0))</f>
        <v/>
      </c>
      <c r="I176" s="285" t="str">
        <f>IF($A176="","",IFERROR(INDEX(Prices[FX to SGD],MATCH($A176,Prices[Key],0)),1))</f>
        <v/>
      </c>
      <c r="J176" s="283" t="str">
        <f t="shared" si="21"/>
        <v/>
      </c>
      <c r="K176" s="283" t="str">
        <f t="shared" si="22"/>
        <v/>
      </c>
      <c r="L176" s="283" t="str">
        <f t="shared" si="23"/>
        <v/>
      </c>
      <c r="M176" s="286" t="str">
        <f t="shared" si="24"/>
        <v/>
      </c>
      <c r="N176" s="240" t="str">
        <f>IF($A176="","",IF(ABS(E176)&gt;0.000001,COUNT($N$1:N175)+1,""))</f>
        <v/>
      </c>
      <c r="O176" s="287" t="str">
        <f>IF($A176="","",SUMIFS(Transactions!$H$2:$H$1001,Transactions!$J$2:$J$1001,$A176,Transactions!$A$2:$A$1001,2)*$I176)</f>
        <v/>
      </c>
      <c r="P176" s="287" t="str">
        <f t="shared" si="25"/>
        <v/>
      </c>
      <c r="Q176" s="288" t="str">
        <f t="shared" si="26"/>
        <v/>
      </c>
    </row>
    <row r="177" spans="1:17" ht="15" customHeight="1" x14ac:dyDescent="0.2">
      <c r="A177" s="240" t="str">
        <f>IFERROR(INDEX(Txn[Key],MATCH(0,INDEX(COUNTIF($A$1:A176,Txn[Key])+(Txn[Key]=""),0),0)),"")</f>
        <v/>
      </c>
      <c r="B177" s="240" t="str">
        <f t="shared" si="18"/>
        <v/>
      </c>
      <c r="C177" s="240" t="str">
        <f t="shared" si="19"/>
        <v/>
      </c>
      <c r="D177" s="240" t="str">
        <f t="shared" si="20"/>
        <v/>
      </c>
      <c r="E177" s="261" t="str">
        <f>IF($A177="","",SUMIFS(Txn[Signed Units],Txn[Key],$A177))</f>
        <v/>
      </c>
      <c r="F177" s="283" t="str">
        <f>IF($A177="","",SUMIFS(Txn[Buy Cost],Txn[Key],$A177))</f>
        <v/>
      </c>
      <c r="G177" s="283" t="str">
        <f>IF($A177="","",SUMIFS(Txn[Sell Proceeds],Txn[Key],$A177))</f>
        <v/>
      </c>
      <c r="H177" s="284" t="str">
        <f>IF($A177="","",IFERROR(INDEX(Prices[Current Price],MATCH($A177,Prices[Key],0)),0))</f>
        <v/>
      </c>
      <c r="I177" s="285" t="str">
        <f>IF($A177="","",IFERROR(INDEX(Prices[FX to SGD],MATCH($A177,Prices[Key],0)),1))</f>
        <v/>
      </c>
      <c r="J177" s="283" t="str">
        <f t="shared" si="21"/>
        <v/>
      </c>
      <c r="K177" s="283" t="str">
        <f t="shared" si="22"/>
        <v/>
      </c>
      <c r="L177" s="283" t="str">
        <f t="shared" si="23"/>
        <v/>
      </c>
      <c r="M177" s="286" t="str">
        <f t="shared" si="24"/>
        <v/>
      </c>
      <c r="N177" s="240" t="str">
        <f>IF($A177="","",IF(ABS(E177)&gt;0.000001,COUNT($N$1:N176)+1,""))</f>
        <v/>
      </c>
      <c r="O177" s="287" t="str">
        <f>IF($A177="","",SUMIFS(Transactions!$H$2:$H$1001,Transactions!$J$2:$J$1001,$A177,Transactions!$A$2:$A$1001,2)*$I177)</f>
        <v/>
      </c>
      <c r="P177" s="287" t="str">
        <f t="shared" si="25"/>
        <v/>
      </c>
      <c r="Q177" s="288" t="str">
        <f t="shared" si="26"/>
        <v/>
      </c>
    </row>
    <row r="178" spans="1:17" ht="15" customHeight="1" x14ac:dyDescent="0.2">
      <c r="A178" s="240" t="str">
        <f>IFERROR(INDEX(Txn[Key],MATCH(0,INDEX(COUNTIF($A$1:A177,Txn[Key])+(Txn[Key]=""),0),0)),"")</f>
        <v/>
      </c>
      <c r="B178" s="240" t="str">
        <f t="shared" si="18"/>
        <v/>
      </c>
      <c r="C178" s="240" t="str">
        <f t="shared" si="19"/>
        <v/>
      </c>
      <c r="D178" s="240" t="str">
        <f t="shared" si="20"/>
        <v/>
      </c>
      <c r="E178" s="261" t="str">
        <f>IF($A178="","",SUMIFS(Txn[Signed Units],Txn[Key],$A178))</f>
        <v/>
      </c>
      <c r="F178" s="283" t="str">
        <f>IF($A178="","",SUMIFS(Txn[Buy Cost],Txn[Key],$A178))</f>
        <v/>
      </c>
      <c r="G178" s="283" t="str">
        <f>IF($A178="","",SUMIFS(Txn[Sell Proceeds],Txn[Key],$A178))</f>
        <v/>
      </c>
      <c r="H178" s="284" t="str">
        <f>IF($A178="","",IFERROR(INDEX(Prices[Current Price],MATCH($A178,Prices[Key],0)),0))</f>
        <v/>
      </c>
      <c r="I178" s="285" t="str">
        <f>IF($A178="","",IFERROR(INDEX(Prices[FX to SGD],MATCH($A178,Prices[Key],0)),1))</f>
        <v/>
      </c>
      <c r="J178" s="283" t="str">
        <f t="shared" si="21"/>
        <v/>
      </c>
      <c r="K178" s="283" t="str">
        <f t="shared" si="22"/>
        <v/>
      </c>
      <c r="L178" s="283" t="str">
        <f t="shared" si="23"/>
        <v/>
      </c>
      <c r="M178" s="286" t="str">
        <f t="shared" si="24"/>
        <v/>
      </c>
      <c r="N178" s="240" t="str">
        <f>IF($A178="","",IF(ABS(E178)&gt;0.000001,COUNT($N$1:N177)+1,""))</f>
        <v/>
      </c>
      <c r="O178" s="287" t="str">
        <f>IF($A178="","",SUMIFS(Transactions!$H$2:$H$1001,Transactions!$J$2:$J$1001,$A178,Transactions!$A$2:$A$1001,2)*$I178)</f>
        <v/>
      </c>
      <c r="P178" s="287" t="str">
        <f t="shared" si="25"/>
        <v/>
      </c>
      <c r="Q178" s="288" t="str">
        <f t="shared" si="26"/>
        <v/>
      </c>
    </row>
    <row r="179" spans="1:17" ht="15" customHeight="1" x14ac:dyDescent="0.2">
      <c r="A179" s="240" t="str">
        <f>IFERROR(INDEX(Txn[Key],MATCH(0,INDEX(COUNTIF($A$1:A178,Txn[Key])+(Txn[Key]=""),0),0)),"")</f>
        <v/>
      </c>
      <c r="B179" s="240" t="str">
        <f t="shared" si="18"/>
        <v/>
      </c>
      <c r="C179" s="240" t="str">
        <f t="shared" si="19"/>
        <v/>
      </c>
      <c r="D179" s="240" t="str">
        <f t="shared" si="20"/>
        <v/>
      </c>
      <c r="E179" s="261" t="str">
        <f>IF($A179="","",SUMIFS(Txn[Signed Units],Txn[Key],$A179))</f>
        <v/>
      </c>
      <c r="F179" s="283" t="str">
        <f>IF($A179="","",SUMIFS(Txn[Buy Cost],Txn[Key],$A179))</f>
        <v/>
      </c>
      <c r="G179" s="283" t="str">
        <f>IF($A179="","",SUMIFS(Txn[Sell Proceeds],Txn[Key],$A179))</f>
        <v/>
      </c>
      <c r="H179" s="284" t="str">
        <f>IF($A179="","",IFERROR(INDEX(Prices[Current Price],MATCH($A179,Prices[Key],0)),0))</f>
        <v/>
      </c>
      <c r="I179" s="285" t="str">
        <f>IF($A179="","",IFERROR(INDEX(Prices[FX to SGD],MATCH($A179,Prices[Key],0)),1))</f>
        <v/>
      </c>
      <c r="J179" s="283" t="str">
        <f t="shared" si="21"/>
        <v/>
      </c>
      <c r="K179" s="283" t="str">
        <f t="shared" si="22"/>
        <v/>
      </c>
      <c r="L179" s="283" t="str">
        <f t="shared" si="23"/>
        <v/>
      </c>
      <c r="M179" s="286" t="str">
        <f t="shared" si="24"/>
        <v/>
      </c>
      <c r="N179" s="240" t="str">
        <f>IF($A179="","",IF(ABS(E179)&gt;0.000001,COUNT($N$1:N178)+1,""))</f>
        <v/>
      </c>
      <c r="O179" s="287" t="str">
        <f>IF($A179="","",SUMIFS(Transactions!$H$2:$H$1001,Transactions!$J$2:$J$1001,$A179,Transactions!$A$2:$A$1001,2)*$I179)</f>
        <v/>
      </c>
      <c r="P179" s="287" t="str">
        <f t="shared" si="25"/>
        <v/>
      </c>
      <c r="Q179" s="288" t="str">
        <f t="shared" si="26"/>
        <v/>
      </c>
    </row>
    <row r="180" spans="1:17" ht="15" customHeight="1" x14ac:dyDescent="0.2">
      <c r="A180" s="240" t="str">
        <f>IFERROR(INDEX(Txn[Key],MATCH(0,INDEX(COUNTIF($A$1:A179,Txn[Key])+(Txn[Key]=""),0),0)),"")</f>
        <v/>
      </c>
      <c r="B180" s="240" t="str">
        <f t="shared" si="18"/>
        <v/>
      </c>
      <c r="C180" s="240" t="str">
        <f t="shared" si="19"/>
        <v/>
      </c>
      <c r="D180" s="240" t="str">
        <f t="shared" si="20"/>
        <v/>
      </c>
      <c r="E180" s="261" t="str">
        <f>IF($A180="","",SUMIFS(Txn[Signed Units],Txn[Key],$A180))</f>
        <v/>
      </c>
      <c r="F180" s="283" t="str">
        <f>IF($A180="","",SUMIFS(Txn[Buy Cost],Txn[Key],$A180))</f>
        <v/>
      </c>
      <c r="G180" s="283" t="str">
        <f>IF($A180="","",SUMIFS(Txn[Sell Proceeds],Txn[Key],$A180))</f>
        <v/>
      </c>
      <c r="H180" s="284" t="str">
        <f>IF($A180="","",IFERROR(INDEX(Prices[Current Price],MATCH($A180,Prices[Key],0)),0))</f>
        <v/>
      </c>
      <c r="I180" s="285" t="str">
        <f>IF($A180="","",IFERROR(INDEX(Prices[FX to SGD],MATCH($A180,Prices[Key],0)),1))</f>
        <v/>
      </c>
      <c r="J180" s="283" t="str">
        <f t="shared" si="21"/>
        <v/>
      </c>
      <c r="K180" s="283" t="str">
        <f t="shared" si="22"/>
        <v/>
      </c>
      <c r="L180" s="283" t="str">
        <f t="shared" si="23"/>
        <v/>
      </c>
      <c r="M180" s="286" t="str">
        <f t="shared" si="24"/>
        <v/>
      </c>
      <c r="N180" s="240" t="str">
        <f>IF($A180="","",IF(ABS(E180)&gt;0.000001,COUNT($N$1:N179)+1,""))</f>
        <v/>
      </c>
      <c r="O180" s="287" t="str">
        <f>IF($A180="","",SUMIFS(Transactions!$H$2:$H$1001,Transactions!$J$2:$J$1001,$A180,Transactions!$A$2:$A$1001,2)*$I180)</f>
        <v/>
      </c>
      <c r="P180" s="287" t="str">
        <f t="shared" si="25"/>
        <v/>
      </c>
      <c r="Q180" s="288" t="str">
        <f t="shared" si="26"/>
        <v/>
      </c>
    </row>
    <row r="181" spans="1:17" ht="15" customHeight="1" x14ac:dyDescent="0.2">
      <c r="A181" s="240" t="str">
        <f>IFERROR(INDEX(Txn[Key],MATCH(0,INDEX(COUNTIF($A$1:A180,Txn[Key])+(Txn[Key]=""),0),0)),"")</f>
        <v/>
      </c>
      <c r="B181" s="240" t="str">
        <f t="shared" si="18"/>
        <v/>
      </c>
      <c r="C181" s="240" t="str">
        <f t="shared" si="19"/>
        <v/>
      </c>
      <c r="D181" s="240" t="str">
        <f t="shared" si="20"/>
        <v/>
      </c>
      <c r="E181" s="261" t="str">
        <f>IF($A181="","",SUMIFS(Txn[Signed Units],Txn[Key],$A181))</f>
        <v/>
      </c>
      <c r="F181" s="283" t="str">
        <f>IF($A181="","",SUMIFS(Txn[Buy Cost],Txn[Key],$A181))</f>
        <v/>
      </c>
      <c r="G181" s="283" t="str">
        <f>IF($A181="","",SUMIFS(Txn[Sell Proceeds],Txn[Key],$A181))</f>
        <v/>
      </c>
      <c r="H181" s="284" t="str">
        <f>IF($A181="","",IFERROR(INDEX(Prices[Current Price],MATCH($A181,Prices[Key],0)),0))</f>
        <v/>
      </c>
      <c r="I181" s="285" t="str">
        <f>IF($A181="","",IFERROR(INDEX(Prices[FX to SGD],MATCH($A181,Prices[Key],0)),1))</f>
        <v/>
      </c>
      <c r="J181" s="283" t="str">
        <f t="shared" si="21"/>
        <v/>
      </c>
      <c r="K181" s="283" t="str">
        <f t="shared" si="22"/>
        <v/>
      </c>
      <c r="L181" s="283" t="str">
        <f t="shared" si="23"/>
        <v/>
      </c>
      <c r="M181" s="286" t="str">
        <f t="shared" si="24"/>
        <v/>
      </c>
      <c r="N181" s="240" t="str">
        <f>IF($A181="","",IF(ABS(E181)&gt;0.000001,COUNT($N$1:N180)+1,""))</f>
        <v/>
      </c>
      <c r="O181" s="287" t="str">
        <f>IF($A181="","",SUMIFS(Transactions!$H$2:$H$1001,Transactions!$J$2:$J$1001,$A181,Transactions!$A$2:$A$1001,2)*$I181)</f>
        <v/>
      </c>
      <c r="P181" s="287" t="str">
        <f t="shared" si="25"/>
        <v/>
      </c>
      <c r="Q181" s="288" t="str">
        <f t="shared" si="26"/>
        <v/>
      </c>
    </row>
    <row r="182" spans="1:17" ht="15" customHeight="1" x14ac:dyDescent="0.2">
      <c r="A182" s="240" t="str">
        <f>IFERROR(INDEX(Txn[Key],MATCH(0,INDEX(COUNTIF($A$1:A181,Txn[Key])+(Txn[Key]=""),0),0)),"")</f>
        <v/>
      </c>
      <c r="B182" s="240" t="str">
        <f t="shared" si="18"/>
        <v/>
      </c>
      <c r="C182" s="240" t="str">
        <f t="shared" si="19"/>
        <v/>
      </c>
      <c r="D182" s="240" t="str">
        <f t="shared" si="20"/>
        <v/>
      </c>
      <c r="E182" s="261" t="str">
        <f>IF($A182="","",SUMIFS(Txn[Signed Units],Txn[Key],$A182))</f>
        <v/>
      </c>
      <c r="F182" s="283" t="str">
        <f>IF($A182="","",SUMIFS(Txn[Buy Cost],Txn[Key],$A182))</f>
        <v/>
      </c>
      <c r="G182" s="283" t="str">
        <f>IF($A182="","",SUMIFS(Txn[Sell Proceeds],Txn[Key],$A182))</f>
        <v/>
      </c>
      <c r="H182" s="284" t="str">
        <f>IF($A182="","",IFERROR(INDEX(Prices[Current Price],MATCH($A182,Prices[Key],0)),0))</f>
        <v/>
      </c>
      <c r="I182" s="285" t="str">
        <f>IF($A182="","",IFERROR(INDEX(Prices[FX to SGD],MATCH($A182,Prices[Key],0)),1))</f>
        <v/>
      </c>
      <c r="J182" s="283" t="str">
        <f t="shared" si="21"/>
        <v/>
      </c>
      <c r="K182" s="283" t="str">
        <f t="shared" si="22"/>
        <v/>
      </c>
      <c r="L182" s="283" t="str">
        <f t="shared" si="23"/>
        <v/>
      </c>
      <c r="M182" s="286" t="str">
        <f t="shared" si="24"/>
        <v/>
      </c>
      <c r="N182" s="240" t="str">
        <f>IF($A182="","",IF(ABS(E182)&gt;0.000001,COUNT($N$1:N181)+1,""))</f>
        <v/>
      </c>
      <c r="O182" s="287" t="str">
        <f>IF($A182="","",SUMIFS(Transactions!$H$2:$H$1001,Transactions!$J$2:$J$1001,$A182,Transactions!$A$2:$A$1001,2)*$I182)</f>
        <v/>
      </c>
      <c r="P182" s="287" t="str">
        <f t="shared" si="25"/>
        <v/>
      </c>
      <c r="Q182" s="288" t="str">
        <f t="shared" si="26"/>
        <v/>
      </c>
    </row>
    <row r="183" spans="1:17" ht="15" customHeight="1" x14ac:dyDescent="0.2">
      <c r="A183" s="240" t="str">
        <f>IFERROR(INDEX(Txn[Key],MATCH(0,INDEX(COUNTIF($A$1:A182,Txn[Key])+(Txn[Key]=""),0),0)),"")</f>
        <v/>
      </c>
      <c r="B183" s="240" t="str">
        <f t="shared" si="18"/>
        <v/>
      </c>
      <c r="C183" s="240" t="str">
        <f t="shared" si="19"/>
        <v/>
      </c>
      <c r="D183" s="240" t="str">
        <f t="shared" si="20"/>
        <v/>
      </c>
      <c r="E183" s="261" t="str">
        <f>IF($A183="","",SUMIFS(Txn[Signed Units],Txn[Key],$A183))</f>
        <v/>
      </c>
      <c r="F183" s="283" t="str">
        <f>IF($A183="","",SUMIFS(Txn[Buy Cost],Txn[Key],$A183))</f>
        <v/>
      </c>
      <c r="G183" s="283" t="str">
        <f>IF($A183="","",SUMIFS(Txn[Sell Proceeds],Txn[Key],$A183))</f>
        <v/>
      </c>
      <c r="H183" s="284" t="str">
        <f>IF($A183="","",IFERROR(INDEX(Prices[Current Price],MATCH($A183,Prices[Key],0)),0))</f>
        <v/>
      </c>
      <c r="I183" s="285" t="str">
        <f>IF($A183="","",IFERROR(INDEX(Prices[FX to SGD],MATCH($A183,Prices[Key],0)),1))</f>
        <v/>
      </c>
      <c r="J183" s="283" t="str">
        <f t="shared" si="21"/>
        <v/>
      </c>
      <c r="K183" s="283" t="str">
        <f t="shared" si="22"/>
        <v/>
      </c>
      <c r="L183" s="283" t="str">
        <f t="shared" si="23"/>
        <v/>
      </c>
      <c r="M183" s="286" t="str">
        <f t="shared" si="24"/>
        <v/>
      </c>
      <c r="N183" s="240" t="str">
        <f>IF($A183="","",IF(ABS(E183)&gt;0.000001,COUNT($N$1:N182)+1,""))</f>
        <v/>
      </c>
      <c r="O183" s="287" t="str">
        <f>IF($A183="","",SUMIFS(Transactions!$H$2:$H$1001,Transactions!$J$2:$J$1001,$A183,Transactions!$A$2:$A$1001,2)*$I183)</f>
        <v/>
      </c>
      <c r="P183" s="287" t="str">
        <f t="shared" si="25"/>
        <v/>
      </c>
      <c r="Q183" s="288" t="str">
        <f t="shared" si="26"/>
        <v/>
      </c>
    </row>
    <row r="184" spans="1:17" ht="15" customHeight="1" x14ac:dyDescent="0.2">
      <c r="A184" s="240" t="str">
        <f>IFERROR(INDEX(Txn[Key],MATCH(0,INDEX(COUNTIF($A$1:A183,Txn[Key])+(Txn[Key]=""),0),0)),"")</f>
        <v/>
      </c>
      <c r="B184" s="240" t="str">
        <f t="shared" si="18"/>
        <v/>
      </c>
      <c r="C184" s="240" t="str">
        <f t="shared" si="19"/>
        <v/>
      </c>
      <c r="D184" s="240" t="str">
        <f t="shared" si="20"/>
        <v/>
      </c>
      <c r="E184" s="261" t="str">
        <f>IF($A184="","",SUMIFS(Txn[Signed Units],Txn[Key],$A184))</f>
        <v/>
      </c>
      <c r="F184" s="283" t="str">
        <f>IF($A184="","",SUMIFS(Txn[Buy Cost],Txn[Key],$A184))</f>
        <v/>
      </c>
      <c r="G184" s="283" t="str">
        <f>IF($A184="","",SUMIFS(Txn[Sell Proceeds],Txn[Key],$A184))</f>
        <v/>
      </c>
      <c r="H184" s="284" t="str">
        <f>IF($A184="","",IFERROR(INDEX(Prices[Current Price],MATCH($A184,Prices[Key],0)),0))</f>
        <v/>
      </c>
      <c r="I184" s="285" t="str">
        <f>IF($A184="","",IFERROR(INDEX(Prices[FX to SGD],MATCH($A184,Prices[Key],0)),1))</f>
        <v/>
      </c>
      <c r="J184" s="283" t="str">
        <f t="shared" si="21"/>
        <v/>
      </c>
      <c r="K184" s="283" t="str">
        <f t="shared" si="22"/>
        <v/>
      </c>
      <c r="L184" s="283" t="str">
        <f t="shared" si="23"/>
        <v/>
      </c>
      <c r="M184" s="286" t="str">
        <f t="shared" si="24"/>
        <v/>
      </c>
      <c r="N184" s="240" t="str">
        <f>IF($A184="","",IF(ABS(E184)&gt;0.000001,COUNT($N$1:N183)+1,""))</f>
        <v/>
      </c>
      <c r="O184" s="287" t="str">
        <f>IF($A184="","",SUMIFS(Transactions!$H$2:$H$1001,Transactions!$J$2:$J$1001,$A184,Transactions!$A$2:$A$1001,2)*$I184)</f>
        <v/>
      </c>
      <c r="P184" s="287" t="str">
        <f t="shared" si="25"/>
        <v/>
      </c>
      <c r="Q184" s="288" t="str">
        <f t="shared" si="26"/>
        <v/>
      </c>
    </row>
    <row r="185" spans="1:17" ht="15" customHeight="1" x14ac:dyDescent="0.2">
      <c r="A185" s="240" t="str">
        <f>IFERROR(INDEX(Txn[Key],MATCH(0,INDEX(COUNTIF($A$1:A184,Txn[Key])+(Txn[Key]=""),0),0)),"")</f>
        <v/>
      </c>
      <c r="B185" s="240" t="str">
        <f t="shared" si="18"/>
        <v/>
      </c>
      <c r="C185" s="240" t="str">
        <f t="shared" si="19"/>
        <v/>
      </c>
      <c r="D185" s="240" t="str">
        <f t="shared" si="20"/>
        <v/>
      </c>
      <c r="E185" s="261" t="str">
        <f>IF($A185="","",SUMIFS(Txn[Signed Units],Txn[Key],$A185))</f>
        <v/>
      </c>
      <c r="F185" s="283" t="str">
        <f>IF($A185="","",SUMIFS(Txn[Buy Cost],Txn[Key],$A185))</f>
        <v/>
      </c>
      <c r="G185" s="283" t="str">
        <f>IF($A185="","",SUMIFS(Txn[Sell Proceeds],Txn[Key],$A185))</f>
        <v/>
      </c>
      <c r="H185" s="284" t="str">
        <f>IF($A185="","",IFERROR(INDEX(Prices[Current Price],MATCH($A185,Prices[Key],0)),0))</f>
        <v/>
      </c>
      <c r="I185" s="285" t="str">
        <f>IF($A185="","",IFERROR(INDEX(Prices[FX to SGD],MATCH($A185,Prices[Key],0)),1))</f>
        <v/>
      </c>
      <c r="J185" s="283" t="str">
        <f t="shared" si="21"/>
        <v/>
      </c>
      <c r="K185" s="283" t="str">
        <f t="shared" si="22"/>
        <v/>
      </c>
      <c r="L185" s="283" t="str">
        <f t="shared" si="23"/>
        <v/>
      </c>
      <c r="M185" s="286" t="str">
        <f t="shared" si="24"/>
        <v/>
      </c>
      <c r="N185" s="240" t="str">
        <f>IF($A185="","",IF(ABS(E185)&gt;0.000001,COUNT($N$1:N184)+1,""))</f>
        <v/>
      </c>
      <c r="O185" s="287" t="str">
        <f>IF($A185="","",SUMIFS(Transactions!$H$2:$H$1001,Transactions!$J$2:$J$1001,$A185,Transactions!$A$2:$A$1001,2)*$I185)</f>
        <v/>
      </c>
      <c r="P185" s="287" t="str">
        <f t="shared" si="25"/>
        <v/>
      </c>
      <c r="Q185" s="288" t="str">
        <f t="shared" si="26"/>
        <v/>
      </c>
    </row>
    <row r="186" spans="1:17" ht="15" customHeight="1" x14ac:dyDescent="0.2">
      <c r="A186" s="240" t="str">
        <f>IFERROR(INDEX(Txn[Key],MATCH(0,INDEX(COUNTIF($A$1:A185,Txn[Key])+(Txn[Key]=""),0),0)),"")</f>
        <v/>
      </c>
      <c r="B186" s="240" t="str">
        <f t="shared" si="18"/>
        <v/>
      </c>
      <c r="C186" s="240" t="str">
        <f t="shared" si="19"/>
        <v/>
      </c>
      <c r="D186" s="240" t="str">
        <f t="shared" si="20"/>
        <v/>
      </c>
      <c r="E186" s="261" t="str">
        <f>IF($A186="","",SUMIFS(Txn[Signed Units],Txn[Key],$A186))</f>
        <v/>
      </c>
      <c r="F186" s="283" t="str">
        <f>IF($A186="","",SUMIFS(Txn[Buy Cost],Txn[Key],$A186))</f>
        <v/>
      </c>
      <c r="G186" s="283" t="str">
        <f>IF($A186="","",SUMIFS(Txn[Sell Proceeds],Txn[Key],$A186))</f>
        <v/>
      </c>
      <c r="H186" s="284" t="str">
        <f>IF($A186="","",IFERROR(INDEX(Prices[Current Price],MATCH($A186,Prices[Key],0)),0))</f>
        <v/>
      </c>
      <c r="I186" s="285" t="str">
        <f>IF($A186="","",IFERROR(INDEX(Prices[FX to SGD],MATCH($A186,Prices[Key],0)),1))</f>
        <v/>
      </c>
      <c r="J186" s="283" t="str">
        <f t="shared" si="21"/>
        <v/>
      </c>
      <c r="K186" s="283" t="str">
        <f t="shared" si="22"/>
        <v/>
      </c>
      <c r="L186" s="283" t="str">
        <f t="shared" si="23"/>
        <v/>
      </c>
      <c r="M186" s="286" t="str">
        <f t="shared" si="24"/>
        <v/>
      </c>
      <c r="N186" s="240" t="str">
        <f>IF($A186="","",IF(ABS(E186)&gt;0.000001,COUNT($N$1:N185)+1,""))</f>
        <v/>
      </c>
      <c r="O186" s="287" t="str">
        <f>IF($A186="","",SUMIFS(Transactions!$H$2:$H$1001,Transactions!$J$2:$J$1001,$A186,Transactions!$A$2:$A$1001,2)*$I186)</f>
        <v/>
      </c>
      <c r="P186" s="287" t="str">
        <f t="shared" si="25"/>
        <v/>
      </c>
      <c r="Q186" s="288" t="str">
        <f t="shared" si="26"/>
        <v/>
      </c>
    </row>
    <row r="187" spans="1:17" ht="15" customHeight="1" x14ac:dyDescent="0.2">
      <c r="A187" s="240" t="str">
        <f>IFERROR(INDEX(Txn[Key],MATCH(0,INDEX(COUNTIF($A$1:A186,Txn[Key])+(Txn[Key]=""),0),0)),"")</f>
        <v/>
      </c>
      <c r="B187" s="240" t="str">
        <f t="shared" si="18"/>
        <v/>
      </c>
      <c r="C187" s="240" t="str">
        <f t="shared" si="19"/>
        <v/>
      </c>
      <c r="D187" s="240" t="str">
        <f t="shared" si="20"/>
        <v/>
      </c>
      <c r="E187" s="261" t="str">
        <f>IF($A187="","",SUMIFS(Txn[Signed Units],Txn[Key],$A187))</f>
        <v/>
      </c>
      <c r="F187" s="283" t="str">
        <f>IF($A187="","",SUMIFS(Txn[Buy Cost],Txn[Key],$A187))</f>
        <v/>
      </c>
      <c r="G187" s="283" t="str">
        <f>IF($A187="","",SUMIFS(Txn[Sell Proceeds],Txn[Key],$A187))</f>
        <v/>
      </c>
      <c r="H187" s="284" t="str">
        <f>IF($A187="","",IFERROR(INDEX(Prices[Current Price],MATCH($A187,Prices[Key],0)),0))</f>
        <v/>
      </c>
      <c r="I187" s="285" t="str">
        <f>IF($A187="","",IFERROR(INDEX(Prices[FX to SGD],MATCH($A187,Prices[Key],0)),1))</f>
        <v/>
      </c>
      <c r="J187" s="283" t="str">
        <f t="shared" si="21"/>
        <v/>
      </c>
      <c r="K187" s="283" t="str">
        <f t="shared" si="22"/>
        <v/>
      </c>
      <c r="L187" s="283" t="str">
        <f t="shared" si="23"/>
        <v/>
      </c>
      <c r="M187" s="286" t="str">
        <f t="shared" si="24"/>
        <v/>
      </c>
      <c r="N187" s="240" t="str">
        <f>IF($A187="","",IF(ABS(E187)&gt;0.000001,COUNT($N$1:N186)+1,""))</f>
        <v/>
      </c>
      <c r="O187" s="287" t="str">
        <f>IF($A187="","",SUMIFS(Transactions!$H$2:$H$1001,Transactions!$J$2:$J$1001,$A187,Transactions!$A$2:$A$1001,2)*$I187)</f>
        <v/>
      </c>
      <c r="P187" s="287" t="str">
        <f t="shared" si="25"/>
        <v/>
      </c>
      <c r="Q187" s="288" t="str">
        <f t="shared" si="26"/>
        <v/>
      </c>
    </row>
    <row r="188" spans="1:17" ht="15" customHeight="1" x14ac:dyDescent="0.2">
      <c r="A188" s="240" t="str">
        <f>IFERROR(INDEX(Txn[Key],MATCH(0,INDEX(COUNTIF($A$1:A187,Txn[Key])+(Txn[Key]=""),0),0)),"")</f>
        <v/>
      </c>
      <c r="B188" s="240" t="str">
        <f t="shared" si="18"/>
        <v/>
      </c>
      <c r="C188" s="240" t="str">
        <f t="shared" si="19"/>
        <v/>
      </c>
      <c r="D188" s="240" t="str">
        <f t="shared" si="20"/>
        <v/>
      </c>
      <c r="E188" s="261" t="str">
        <f>IF($A188="","",SUMIFS(Txn[Signed Units],Txn[Key],$A188))</f>
        <v/>
      </c>
      <c r="F188" s="283" t="str">
        <f>IF($A188="","",SUMIFS(Txn[Buy Cost],Txn[Key],$A188))</f>
        <v/>
      </c>
      <c r="G188" s="283" t="str">
        <f>IF($A188="","",SUMIFS(Txn[Sell Proceeds],Txn[Key],$A188))</f>
        <v/>
      </c>
      <c r="H188" s="284" t="str">
        <f>IF($A188="","",IFERROR(INDEX(Prices[Current Price],MATCH($A188,Prices[Key],0)),0))</f>
        <v/>
      </c>
      <c r="I188" s="285" t="str">
        <f>IF($A188="","",IFERROR(INDEX(Prices[FX to SGD],MATCH($A188,Prices[Key],0)),1))</f>
        <v/>
      </c>
      <c r="J188" s="283" t="str">
        <f t="shared" si="21"/>
        <v/>
      </c>
      <c r="K188" s="283" t="str">
        <f t="shared" si="22"/>
        <v/>
      </c>
      <c r="L188" s="283" t="str">
        <f t="shared" si="23"/>
        <v/>
      </c>
      <c r="M188" s="286" t="str">
        <f t="shared" si="24"/>
        <v/>
      </c>
      <c r="N188" s="240" t="str">
        <f>IF($A188="","",IF(ABS(E188)&gt;0.000001,COUNT($N$1:N187)+1,""))</f>
        <v/>
      </c>
      <c r="O188" s="287" t="str">
        <f>IF($A188="","",SUMIFS(Transactions!$H$2:$H$1001,Transactions!$J$2:$J$1001,$A188,Transactions!$A$2:$A$1001,2)*$I188)</f>
        <v/>
      </c>
      <c r="P188" s="287" t="str">
        <f t="shared" si="25"/>
        <v/>
      </c>
      <c r="Q188" s="288" t="str">
        <f t="shared" si="26"/>
        <v/>
      </c>
    </row>
    <row r="189" spans="1:17" ht="15" customHeight="1" x14ac:dyDescent="0.2">
      <c r="A189" s="240" t="str">
        <f>IFERROR(INDEX(Txn[Key],MATCH(0,INDEX(COUNTIF($A$1:A188,Txn[Key])+(Txn[Key]=""),0),0)),"")</f>
        <v/>
      </c>
      <c r="B189" s="240" t="str">
        <f t="shared" si="18"/>
        <v/>
      </c>
      <c r="C189" s="240" t="str">
        <f t="shared" si="19"/>
        <v/>
      </c>
      <c r="D189" s="240" t="str">
        <f t="shared" si="20"/>
        <v/>
      </c>
      <c r="E189" s="261" t="str">
        <f>IF($A189="","",SUMIFS(Txn[Signed Units],Txn[Key],$A189))</f>
        <v/>
      </c>
      <c r="F189" s="283" t="str">
        <f>IF($A189="","",SUMIFS(Txn[Buy Cost],Txn[Key],$A189))</f>
        <v/>
      </c>
      <c r="G189" s="283" t="str">
        <f>IF($A189="","",SUMIFS(Txn[Sell Proceeds],Txn[Key],$A189))</f>
        <v/>
      </c>
      <c r="H189" s="284" t="str">
        <f>IF($A189="","",IFERROR(INDEX(Prices[Current Price],MATCH($A189,Prices[Key],0)),0))</f>
        <v/>
      </c>
      <c r="I189" s="285" t="str">
        <f>IF($A189="","",IFERROR(INDEX(Prices[FX to SGD],MATCH($A189,Prices[Key],0)),1))</f>
        <v/>
      </c>
      <c r="J189" s="283" t="str">
        <f t="shared" si="21"/>
        <v/>
      </c>
      <c r="K189" s="283" t="str">
        <f t="shared" si="22"/>
        <v/>
      </c>
      <c r="L189" s="283" t="str">
        <f t="shared" si="23"/>
        <v/>
      </c>
      <c r="M189" s="286" t="str">
        <f t="shared" si="24"/>
        <v/>
      </c>
      <c r="N189" s="240" t="str">
        <f>IF($A189="","",IF(ABS(E189)&gt;0.000001,COUNT($N$1:N188)+1,""))</f>
        <v/>
      </c>
      <c r="O189" s="287" t="str">
        <f>IF($A189="","",SUMIFS(Transactions!$H$2:$H$1001,Transactions!$J$2:$J$1001,$A189,Transactions!$A$2:$A$1001,2)*$I189)</f>
        <v/>
      </c>
      <c r="P189" s="287" t="str">
        <f t="shared" si="25"/>
        <v/>
      </c>
      <c r="Q189" s="288" t="str">
        <f t="shared" si="26"/>
        <v/>
      </c>
    </row>
    <row r="190" spans="1:17" ht="15" customHeight="1" x14ac:dyDescent="0.2">
      <c r="A190" s="240" t="str">
        <f>IFERROR(INDEX(Txn[Key],MATCH(0,INDEX(COUNTIF($A$1:A189,Txn[Key])+(Txn[Key]=""),0),0)),"")</f>
        <v/>
      </c>
      <c r="B190" s="240" t="str">
        <f t="shared" si="18"/>
        <v/>
      </c>
      <c r="C190" s="240" t="str">
        <f t="shared" si="19"/>
        <v/>
      </c>
      <c r="D190" s="240" t="str">
        <f t="shared" si="20"/>
        <v/>
      </c>
      <c r="E190" s="261" t="str">
        <f>IF($A190="","",SUMIFS(Txn[Signed Units],Txn[Key],$A190))</f>
        <v/>
      </c>
      <c r="F190" s="283" t="str">
        <f>IF($A190="","",SUMIFS(Txn[Buy Cost],Txn[Key],$A190))</f>
        <v/>
      </c>
      <c r="G190" s="283" t="str">
        <f>IF($A190="","",SUMIFS(Txn[Sell Proceeds],Txn[Key],$A190))</f>
        <v/>
      </c>
      <c r="H190" s="284" t="str">
        <f>IF($A190="","",IFERROR(INDEX(Prices[Current Price],MATCH($A190,Prices[Key],0)),0))</f>
        <v/>
      </c>
      <c r="I190" s="285" t="str">
        <f>IF($A190="","",IFERROR(INDEX(Prices[FX to SGD],MATCH($A190,Prices[Key],0)),1))</f>
        <v/>
      </c>
      <c r="J190" s="283" t="str">
        <f t="shared" si="21"/>
        <v/>
      </c>
      <c r="K190" s="283" t="str">
        <f t="shared" si="22"/>
        <v/>
      </c>
      <c r="L190" s="283" t="str">
        <f t="shared" si="23"/>
        <v/>
      </c>
      <c r="M190" s="286" t="str">
        <f t="shared" si="24"/>
        <v/>
      </c>
      <c r="N190" s="240" t="str">
        <f>IF($A190="","",IF(ABS(E190)&gt;0.000001,COUNT($N$1:N189)+1,""))</f>
        <v/>
      </c>
      <c r="O190" s="287" t="str">
        <f>IF($A190="","",SUMIFS(Transactions!$H$2:$H$1001,Transactions!$J$2:$J$1001,$A190,Transactions!$A$2:$A$1001,2)*$I190)</f>
        <v/>
      </c>
      <c r="P190" s="287" t="str">
        <f t="shared" si="25"/>
        <v/>
      </c>
      <c r="Q190" s="288" t="str">
        <f t="shared" si="26"/>
        <v/>
      </c>
    </row>
    <row r="191" spans="1:17" ht="15" customHeight="1" x14ac:dyDescent="0.2">
      <c r="A191" s="240" t="str">
        <f>IFERROR(INDEX(Txn[Key],MATCH(0,INDEX(COUNTIF($A$1:A190,Txn[Key])+(Txn[Key]=""),0),0)),"")</f>
        <v/>
      </c>
      <c r="B191" s="240" t="str">
        <f t="shared" si="18"/>
        <v/>
      </c>
      <c r="C191" s="240" t="str">
        <f t="shared" si="19"/>
        <v/>
      </c>
      <c r="D191" s="240" t="str">
        <f t="shared" si="20"/>
        <v/>
      </c>
      <c r="E191" s="261" t="str">
        <f>IF($A191="","",SUMIFS(Txn[Signed Units],Txn[Key],$A191))</f>
        <v/>
      </c>
      <c r="F191" s="283" t="str">
        <f>IF($A191="","",SUMIFS(Txn[Buy Cost],Txn[Key],$A191))</f>
        <v/>
      </c>
      <c r="G191" s="283" t="str">
        <f>IF($A191="","",SUMIFS(Txn[Sell Proceeds],Txn[Key],$A191))</f>
        <v/>
      </c>
      <c r="H191" s="284" t="str">
        <f>IF($A191="","",IFERROR(INDEX(Prices[Current Price],MATCH($A191,Prices[Key],0)),0))</f>
        <v/>
      </c>
      <c r="I191" s="285" t="str">
        <f>IF($A191="","",IFERROR(INDEX(Prices[FX to SGD],MATCH($A191,Prices[Key],0)),1))</f>
        <v/>
      </c>
      <c r="J191" s="283" t="str">
        <f t="shared" si="21"/>
        <v/>
      </c>
      <c r="K191" s="283" t="str">
        <f t="shared" si="22"/>
        <v/>
      </c>
      <c r="L191" s="283" t="str">
        <f t="shared" si="23"/>
        <v/>
      </c>
      <c r="M191" s="286" t="str">
        <f t="shared" si="24"/>
        <v/>
      </c>
      <c r="N191" s="240" t="str">
        <f>IF($A191="","",IF(ABS(E191)&gt;0.000001,COUNT($N$1:N190)+1,""))</f>
        <v/>
      </c>
      <c r="O191" s="287" t="str">
        <f>IF($A191="","",SUMIFS(Transactions!$H$2:$H$1001,Transactions!$J$2:$J$1001,$A191,Transactions!$A$2:$A$1001,2)*$I191)</f>
        <v/>
      </c>
      <c r="P191" s="287" t="str">
        <f t="shared" si="25"/>
        <v/>
      </c>
      <c r="Q191" s="288" t="str">
        <f t="shared" si="26"/>
        <v/>
      </c>
    </row>
    <row r="192" spans="1:17" ht="15" customHeight="1" x14ac:dyDescent="0.2">
      <c r="A192" s="240" t="str">
        <f>IFERROR(INDEX(Txn[Key],MATCH(0,INDEX(COUNTIF($A$1:A191,Txn[Key])+(Txn[Key]=""),0),0)),"")</f>
        <v/>
      </c>
      <c r="B192" s="240" t="str">
        <f t="shared" si="18"/>
        <v/>
      </c>
      <c r="C192" s="240" t="str">
        <f t="shared" si="19"/>
        <v/>
      </c>
      <c r="D192" s="240" t="str">
        <f t="shared" si="20"/>
        <v/>
      </c>
      <c r="E192" s="261" t="str">
        <f>IF($A192="","",SUMIFS(Txn[Signed Units],Txn[Key],$A192))</f>
        <v/>
      </c>
      <c r="F192" s="283" t="str">
        <f>IF($A192="","",SUMIFS(Txn[Buy Cost],Txn[Key],$A192))</f>
        <v/>
      </c>
      <c r="G192" s="283" t="str">
        <f>IF($A192="","",SUMIFS(Txn[Sell Proceeds],Txn[Key],$A192))</f>
        <v/>
      </c>
      <c r="H192" s="284" t="str">
        <f>IF($A192="","",IFERROR(INDEX(Prices[Current Price],MATCH($A192,Prices[Key],0)),0))</f>
        <v/>
      </c>
      <c r="I192" s="285" t="str">
        <f>IF($A192="","",IFERROR(INDEX(Prices[FX to SGD],MATCH($A192,Prices[Key],0)),1))</f>
        <v/>
      </c>
      <c r="J192" s="283" t="str">
        <f t="shared" si="21"/>
        <v/>
      </c>
      <c r="K192" s="283" t="str">
        <f t="shared" si="22"/>
        <v/>
      </c>
      <c r="L192" s="283" t="str">
        <f t="shared" si="23"/>
        <v/>
      </c>
      <c r="M192" s="286" t="str">
        <f t="shared" si="24"/>
        <v/>
      </c>
      <c r="N192" s="240" t="str">
        <f>IF($A192="","",IF(ABS(E192)&gt;0.000001,COUNT($N$1:N191)+1,""))</f>
        <v/>
      </c>
      <c r="O192" s="287" t="str">
        <f>IF($A192="","",SUMIFS(Transactions!$H$2:$H$1001,Transactions!$J$2:$J$1001,$A192,Transactions!$A$2:$A$1001,2)*$I192)</f>
        <v/>
      </c>
      <c r="P192" s="287" t="str">
        <f t="shared" si="25"/>
        <v/>
      </c>
      <c r="Q192" s="288" t="str">
        <f t="shared" si="26"/>
        <v/>
      </c>
    </row>
    <row r="193" spans="1:17" ht="15" customHeight="1" x14ac:dyDescent="0.2">
      <c r="A193" s="240" t="str">
        <f>IFERROR(INDEX(Txn[Key],MATCH(0,INDEX(COUNTIF($A$1:A192,Txn[Key])+(Txn[Key]=""),0),0)),"")</f>
        <v/>
      </c>
      <c r="B193" s="240" t="str">
        <f t="shared" si="18"/>
        <v/>
      </c>
      <c r="C193" s="240" t="str">
        <f t="shared" si="19"/>
        <v/>
      </c>
      <c r="D193" s="240" t="str">
        <f t="shared" si="20"/>
        <v/>
      </c>
      <c r="E193" s="261" t="str">
        <f>IF($A193="","",SUMIFS(Txn[Signed Units],Txn[Key],$A193))</f>
        <v/>
      </c>
      <c r="F193" s="283" t="str">
        <f>IF($A193="","",SUMIFS(Txn[Buy Cost],Txn[Key],$A193))</f>
        <v/>
      </c>
      <c r="G193" s="283" t="str">
        <f>IF($A193="","",SUMIFS(Txn[Sell Proceeds],Txn[Key],$A193))</f>
        <v/>
      </c>
      <c r="H193" s="284" t="str">
        <f>IF($A193="","",IFERROR(INDEX(Prices[Current Price],MATCH($A193,Prices[Key],0)),0))</f>
        <v/>
      </c>
      <c r="I193" s="285" t="str">
        <f>IF($A193="","",IFERROR(INDEX(Prices[FX to SGD],MATCH($A193,Prices[Key],0)),1))</f>
        <v/>
      </c>
      <c r="J193" s="283" t="str">
        <f t="shared" si="21"/>
        <v/>
      </c>
      <c r="K193" s="283" t="str">
        <f t="shared" si="22"/>
        <v/>
      </c>
      <c r="L193" s="283" t="str">
        <f t="shared" si="23"/>
        <v/>
      </c>
      <c r="M193" s="286" t="str">
        <f t="shared" si="24"/>
        <v/>
      </c>
      <c r="N193" s="240" t="str">
        <f>IF($A193="","",IF(ABS(E193)&gt;0.000001,COUNT($N$1:N192)+1,""))</f>
        <v/>
      </c>
      <c r="O193" s="287" t="str">
        <f>IF($A193="","",SUMIFS(Transactions!$H$2:$H$1001,Transactions!$J$2:$J$1001,$A193,Transactions!$A$2:$A$1001,2)*$I193)</f>
        <v/>
      </c>
      <c r="P193" s="287" t="str">
        <f t="shared" si="25"/>
        <v/>
      </c>
      <c r="Q193" s="288" t="str">
        <f t="shared" si="26"/>
        <v/>
      </c>
    </row>
    <row r="194" spans="1:17" ht="15" customHeight="1" x14ac:dyDescent="0.2">
      <c r="A194" s="240" t="str">
        <f>IFERROR(INDEX(Txn[Key],MATCH(0,INDEX(COUNTIF($A$1:A193,Txn[Key])+(Txn[Key]=""),0),0)),"")</f>
        <v/>
      </c>
      <c r="B194" s="240" t="str">
        <f t="shared" ref="B194:B257" si="27">IF($A194="","",LEFT($A194,FIND(":",$A194)-1))</f>
        <v/>
      </c>
      <c r="C194" s="240" t="str">
        <f t="shared" ref="C194:C257" si="28">IF($A194="","",MID($A194,FIND(":",$A194)+1,FIND(":",$A194,FIND(":",$A194)+1)-FIND(":",$A194)-1))</f>
        <v/>
      </c>
      <c r="D194" s="240" t="str">
        <f t="shared" ref="D194:D257" si="29">IF($A194="","",RIGHT($A194,LEN($A194)-FIND(":",$A194,FIND(":",$A194)+1)))</f>
        <v/>
      </c>
      <c r="E194" s="261" t="str">
        <f>IF($A194="","",SUMIFS(Txn[Signed Units],Txn[Key],$A194))</f>
        <v/>
      </c>
      <c r="F194" s="283" t="str">
        <f>IF($A194="","",SUMIFS(Txn[Buy Cost],Txn[Key],$A194))</f>
        <v/>
      </c>
      <c r="G194" s="283" t="str">
        <f>IF($A194="","",SUMIFS(Txn[Sell Proceeds],Txn[Key],$A194))</f>
        <v/>
      </c>
      <c r="H194" s="284" t="str">
        <f>IF($A194="","",IFERROR(INDEX(Prices[Current Price],MATCH($A194,Prices[Key],0)),0))</f>
        <v/>
      </c>
      <c r="I194" s="285" t="str">
        <f>IF($A194="","",IFERROR(INDEX(Prices[FX to SGD],MATCH($A194,Prices[Key],0)),1))</f>
        <v/>
      </c>
      <c r="J194" s="283" t="str">
        <f t="shared" ref="J194:J257" si="30">IF($A194="","",E194*H194)</f>
        <v/>
      </c>
      <c r="K194" s="283" t="str">
        <f t="shared" ref="K194:K257" si="31">IF($A194="","",J194+G194-F194)</f>
        <v/>
      </c>
      <c r="L194" s="283" t="str">
        <f t="shared" ref="L194:L257" si="32">IF($A194="","",K194*I194)</f>
        <v/>
      </c>
      <c r="M194" s="286" t="str">
        <f t="shared" ref="M194:M257" si="33">IF($A194="","",IFERROR(K194/F194,0))</f>
        <v/>
      </c>
      <c r="N194" s="240" t="str">
        <f>IF($A194="","",IF(ABS(E194)&gt;0.000001,COUNT($N$1:N193)+1,""))</f>
        <v/>
      </c>
      <c r="O194" s="287" t="str">
        <f>IF($A194="","",SUMIFS(Transactions!$H$2:$H$1001,Transactions!$J$2:$J$1001,$A194,Transactions!$A$2:$A$1001,2)*$I194)</f>
        <v/>
      </c>
      <c r="P194" s="287" t="str">
        <f t="shared" ref="P194:P257" si="34">IF($A194="","",$L194+$O194)</f>
        <v/>
      </c>
      <c r="Q194" s="288" t="str">
        <f t="shared" ref="Q194:Q257" si="35">IF($A194="","",IFERROR(($L194+$O194)/($F194*$I194),0))</f>
        <v/>
      </c>
    </row>
    <row r="195" spans="1:17" ht="15" customHeight="1" x14ac:dyDescent="0.2">
      <c r="A195" s="240" t="str">
        <f>IFERROR(INDEX(Txn[Key],MATCH(0,INDEX(COUNTIF($A$1:A194,Txn[Key])+(Txn[Key]=""),0),0)),"")</f>
        <v/>
      </c>
      <c r="B195" s="240" t="str">
        <f t="shared" si="27"/>
        <v/>
      </c>
      <c r="C195" s="240" t="str">
        <f t="shared" si="28"/>
        <v/>
      </c>
      <c r="D195" s="240" t="str">
        <f t="shared" si="29"/>
        <v/>
      </c>
      <c r="E195" s="261" t="str">
        <f>IF($A195="","",SUMIFS(Txn[Signed Units],Txn[Key],$A195))</f>
        <v/>
      </c>
      <c r="F195" s="283" t="str">
        <f>IF($A195="","",SUMIFS(Txn[Buy Cost],Txn[Key],$A195))</f>
        <v/>
      </c>
      <c r="G195" s="283" t="str">
        <f>IF($A195="","",SUMIFS(Txn[Sell Proceeds],Txn[Key],$A195))</f>
        <v/>
      </c>
      <c r="H195" s="284" t="str">
        <f>IF($A195="","",IFERROR(INDEX(Prices[Current Price],MATCH($A195,Prices[Key],0)),0))</f>
        <v/>
      </c>
      <c r="I195" s="285" t="str">
        <f>IF($A195="","",IFERROR(INDEX(Prices[FX to SGD],MATCH($A195,Prices[Key],0)),1))</f>
        <v/>
      </c>
      <c r="J195" s="283" t="str">
        <f t="shared" si="30"/>
        <v/>
      </c>
      <c r="K195" s="283" t="str">
        <f t="shared" si="31"/>
        <v/>
      </c>
      <c r="L195" s="283" t="str">
        <f t="shared" si="32"/>
        <v/>
      </c>
      <c r="M195" s="286" t="str">
        <f t="shared" si="33"/>
        <v/>
      </c>
      <c r="N195" s="240" t="str">
        <f>IF($A195="","",IF(ABS(E195)&gt;0.000001,COUNT($N$1:N194)+1,""))</f>
        <v/>
      </c>
      <c r="O195" s="287" t="str">
        <f>IF($A195="","",SUMIFS(Transactions!$H$2:$H$1001,Transactions!$J$2:$J$1001,$A195,Transactions!$A$2:$A$1001,2)*$I195)</f>
        <v/>
      </c>
      <c r="P195" s="287" t="str">
        <f t="shared" si="34"/>
        <v/>
      </c>
      <c r="Q195" s="288" t="str">
        <f t="shared" si="35"/>
        <v/>
      </c>
    </row>
    <row r="196" spans="1:17" ht="15" customHeight="1" x14ac:dyDescent="0.2">
      <c r="A196" s="240" t="str">
        <f>IFERROR(INDEX(Txn[Key],MATCH(0,INDEX(COUNTIF($A$1:A195,Txn[Key])+(Txn[Key]=""),0),0)),"")</f>
        <v/>
      </c>
      <c r="B196" s="240" t="str">
        <f t="shared" si="27"/>
        <v/>
      </c>
      <c r="C196" s="240" t="str">
        <f t="shared" si="28"/>
        <v/>
      </c>
      <c r="D196" s="240" t="str">
        <f t="shared" si="29"/>
        <v/>
      </c>
      <c r="E196" s="261" t="str">
        <f>IF($A196="","",SUMIFS(Txn[Signed Units],Txn[Key],$A196))</f>
        <v/>
      </c>
      <c r="F196" s="283" t="str">
        <f>IF($A196="","",SUMIFS(Txn[Buy Cost],Txn[Key],$A196))</f>
        <v/>
      </c>
      <c r="G196" s="283" t="str">
        <f>IF($A196="","",SUMIFS(Txn[Sell Proceeds],Txn[Key],$A196))</f>
        <v/>
      </c>
      <c r="H196" s="284" t="str">
        <f>IF($A196="","",IFERROR(INDEX(Prices[Current Price],MATCH($A196,Prices[Key],0)),0))</f>
        <v/>
      </c>
      <c r="I196" s="285" t="str">
        <f>IF($A196="","",IFERROR(INDEX(Prices[FX to SGD],MATCH($A196,Prices[Key],0)),1))</f>
        <v/>
      </c>
      <c r="J196" s="283" t="str">
        <f t="shared" si="30"/>
        <v/>
      </c>
      <c r="K196" s="283" t="str">
        <f t="shared" si="31"/>
        <v/>
      </c>
      <c r="L196" s="283" t="str">
        <f t="shared" si="32"/>
        <v/>
      </c>
      <c r="M196" s="286" t="str">
        <f t="shared" si="33"/>
        <v/>
      </c>
      <c r="N196" s="240" t="str">
        <f>IF($A196="","",IF(ABS(E196)&gt;0.000001,COUNT($N$1:N195)+1,""))</f>
        <v/>
      </c>
      <c r="O196" s="287" t="str">
        <f>IF($A196="","",SUMIFS(Transactions!$H$2:$H$1001,Transactions!$J$2:$J$1001,$A196,Transactions!$A$2:$A$1001,2)*$I196)</f>
        <v/>
      </c>
      <c r="P196" s="287" t="str">
        <f t="shared" si="34"/>
        <v/>
      </c>
      <c r="Q196" s="288" t="str">
        <f t="shared" si="35"/>
        <v/>
      </c>
    </row>
    <row r="197" spans="1:17" ht="15" customHeight="1" x14ac:dyDescent="0.2">
      <c r="A197" s="240" t="str">
        <f>IFERROR(INDEX(Txn[Key],MATCH(0,INDEX(COUNTIF($A$1:A196,Txn[Key])+(Txn[Key]=""),0),0)),"")</f>
        <v/>
      </c>
      <c r="B197" s="240" t="str">
        <f t="shared" si="27"/>
        <v/>
      </c>
      <c r="C197" s="240" t="str">
        <f t="shared" si="28"/>
        <v/>
      </c>
      <c r="D197" s="240" t="str">
        <f t="shared" si="29"/>
        <v/>
      </c>
      <c r="E197" s="261" t="str">
        <f>IF($A197="","",SUMIFS(Txn[Signed Units],Txn[Key],$A197))</f>
        <v/>
      </c>
      <c r="F197" s="283" t="str">
        <f>IF($A197="","",SUMIFS(Txn[Buy Cost],Txn[Key],$A197))</f>
        <v/>
      </c>
      <c r="G197" s="283" t="str">
        <f>IF($A197="","",SUMIFS(Txn[Sell Proceeds],Txn[Key],$A197))</f>
        <v/>
      </c>
      <c r="H197" s="284" t="str">
        <f>IF($A197="","",IFERROR(INDEX(Prices[Current Price],MATCH($A197,Prices[Key],0)),0))</f>
        <v/>
      </c>
      <c r="I197" s="285" t="str">
        <f>IF($A197="","",IFERROR(INDEX(Prices[FX to SGD],MATCH($A197,Prices[Key],0)),1))</f>
        <v/>
      </c>
      <c r="J197" s="283" t="str">
        <f t="shared" si="30"/>
        <v/>
      </c>
      <c r="K197" s="283" t="str">
        <f t="shared" si="31"/>
        <v/>
      </c>
      <c r="L197" s="283" t="str">
        <f t="shared" si="32"/>
        <v/>
      </c>
      <c r="M197" s="286" t="str">
        <f t="shared" si="33"/>
        <v/>
      </c>
      <c r="N197" s="240" t="str">
        <f>IF($A197="","",IF(ABS(E197)&gt;0.000001,COUNT($N$1:N196)+1,""))</f>
        <v/>
      </c>
      <c r="O197" s="287" t="str">
        <f>IF($A197="","",SUMIFS(Transactions!$H$2:$H$1001,Transactions!$J$2:$J$1001,$A197,Transactions!$A$2:$A$1001,2)*$I197)</f>
        <v/>
      </c>
      <c r="P197" s="287" t="str">
        <f t="shared" si="34"/>
        <v/>
      </c>
      <c r="Q197" s="288" t="str">
        <f t="shared" si="35"/>
        <v/>
      </c>
    </row>
    <row r="198" spans="1:17" ht="15" customHeight="1" x14ac:dyDescent="0.2">
      <c r="A198" s="240" t="str">
        <f>IFERROR(INDEX(Txn[Key],MATCH(0,INDEX(COUNTIF($A$1:A197,Txn[Key])+(Txn[Key]=""),0),0)),"")</f>
        <v/>
      </c>
      <c r="B198" s="240" t="str">
        <f t="shared" si="27"/>
        <v/>
      </c>
      <c r="C198" s="240" t="str">
        <f t="shared" si="28"/>
        <v/>
      </c>
      <c r="D198" s="240" t="str">
        <f t="shared" si="29"/>
        <v/>
      </c>
      <c r="E198" s="261" t="str">
        <f>IF($A198="","",SUMIFS(Txn[Signed Units],Txn[Key],$A198))</f>
        <v/>
      </c>
      <c r="F198" s="283" t="str">
        <f>IF($A198="","",SUMIFS(Txn[Buy Cost],Txn[Key],$A198))</f>
        <v/>
      </c>
      <c r="G198" s="283" t="str">
        <f>IF($A198="","",SUMIFS(Txn[Sell Proceeds],Txn[Key],$A198))</f>
        <v/>
      </c>
      <c r="H198" s="284" t="str">
        <f>IF($A198="","",IFERROR(INDEX(Prices[Current Price],MATCH($A198,Prices[Key],0)),0))</f>
        <v/>
      </c>
      <c r="I198" s="285" t="str">
        <f>IF($A198="","",IFERROR(INDEX(Prices[FX to SGD],MATCH($A198,Prices[Key],0)),1))</f>
        <v/>
      </c>
      <c r="J198" s="283" t="str">
        <f t="shared" si="30"/>
        <v/>
      </c>
      <c r="K198" s="283" t="str">
        <f t="shared" si="31"/>
        <v/>
      </c>
      <c r="L198" s="283" t="str">
        <f t="shared" si="32"/>
        <v/>
      </c>
      <c r="M198" s="286" t="str">
        <f t="shared" si="33"/>
        <v/>
      </c>
      <c r="N198" s="240" t="str">
        <f>IF($A198="","",IF(ABS(E198)&gt;0.000001,COUNT($N$1:N197)+1,""))</f>
        <v/>
      </c>
      <c r="O198" s="287" t="str">
        <f>IF($A198="","",SUMIFS(Transactions!$H$2:$H$1001,Transactions!$J$2:$J$1001,$A198,Transactions!$A$2:$A$1001,2)*$I198)</f>
        <v/>
      </c>
      <c r="P198" s="287" t="str">
        <f t="shared" si="34"/>
        <v/>
      </c>
      <c r="Q198" s="288" t="str">
        <f t="shared" si="35"/>
        <v/>
      </c>
    </row>
    <row r="199" spans="1:17" ht="15" customHeight="1" x14ac:dyDescent="0.2">
      <c r="A199" s="240" t="str">
        <f>IFERROR(INDEX(Txn[Key],MATCH(0,INDEX(COUNTIF($A$1:A198,Txn[Key])+(Txn[Key]=""),0),0)),"")</f>
        <v/>
      </c>
      <c r="B199" s="240" t="str">
        <f t="shared" si="27"/>
        <v/>
      </c>
      <c r="C199" s="240" t="str">
        <f t="shared" si="28"/>
        <v/>
      </c>
      <c r="D199" s="240" t="str">
        <f t="shared" si="29"/>
        <v/>
      </c>
      <c r="E199" s="261" t="str">
        <f>IF($A199="","",SUMIFS(Txn[Signed Units],Txn[Key],$A199))</f>
        <v/>
      </c>
      <c r="F199" s="283" t="str">
        <f>IF($A199="","",SUMIFS(Txn[Buy Cost],Txn[Key],$A199))</f>
        <v/>
      </c>
      <c r="G199" s="283" t="str">
        <f>IF($A199="","",SUMIFS(Txn[Sell Proceeds],Txn[Key],$A199))</f>
        <v/>
      </c>
      <c r="H199" s="284" t="str">
        <f>IF($A199="","",IFERROR(INDEX(Prices[Current Price],MATCH($A199,Prices[Key],0)),0))</f>
        <v/>
      </c>
      <c r="I199" s="285" t="str">
        <f>IF($A199="","",IFERROR(INDEX(Prices[FX to SGD],MATCH($A199,Prices[Key],0)),1))</f>
        <v/>
      </c>
      <c r="J199" s="283" t="str">
        <f t="shared" si="30"/>
        <v/>
      </c>
      <c r="K199" s="283" t="str">
        <f t="shared" si="31"/>
        <v/>
      </c>
      <c r="L199" s="283" t="str">
        <f t="shared" si="32"/>
        <v/>
      </c>
      <c r="M199" s="286" t="str">
        <f t="shared" si="33"/>
        <v/>
      </c>
      <c r="N199" s="240" t="str">
        <f>IF($A199="","",IF(ABS(E199)&gt;0.000001,COUNT($N$1:N198)+1,""))</f>
        <v/>
      </c>
      <c r="O199" s="287" t="str">
        <f>IF($A199="","",SUMIFS(Transactions!$H$2:$H$1001,Transactions!$J$2:$J$1001,$A199,Transactions!$A$2:$A$1001,2)*$I199)</f>
        <v/>
      </c>
      <c r="P199" s="287" t="str">
        <f t="shared" si="34"/>
        <v/>
      </c>
      <c r="Q199" s="288" t="str">
        <f t="shared" si="35"/>
        <v/>
      </c>
    </row>
    <row r="200" spans="1:17" ht="15" customHeight="1" x14ac:dyDescent="0.2">
      <c r="A200" s="240" t="str">
        <f>IFERROR(INDEX(Txn[Key],MATCH(0,INDEX(COUNTIF($A$1:A199,Txn[Key])+(Txn[Key]=""),0),0)),"")</f>
        <v/>
      </c>
      <c r="B200" s="240" t="str">
        <f t="shared" si="27"/>
        <v/>
      </c>
      <c r="C200" s="240" t="str">
        <f t="shared" si="28"/>
        <v/>
      </c>
      <c r="D200" s="240" t="str">
        <f t="shared" si="29"/>
        <v/>
      </c>
      <c r="E200" s="261" t="str">
        <f>IF($A200="","",SUMIFS(Txn[Signed Units],Txn[Key],$A200))</f>
        <v/>
      </c>
      <c r="F200" s="283" t="str">
        <f>IF($A200="","",SUMIFS(Txn[Buy Cost],Txn[Key],$A200))</f>
        <v/>
      </c>
      <c r="G200" s="283" t="str">
        <f>IF($A200="","",SUMIFS(Txn[Sell Proceeds],Txn[Key],$A200))</f>
        <v/>
      </c>
      <c r="H200" s="284" t="str">
        <f>IF($A200="","",IFERROR(INDEX(Prices[Current Price],MATCH($A200,Prices[Key],0)),0))</f>
        <v/>
      </c>
      <c r="I200" s="285" t="str">
        <f>IF($A200="","",IFERROR(INDEX(Prices[FX to SGD],MATCH($A200,Prices[Key],0)),1))</f>
        <v/>
      </c>
      <c r="J200" s="283" t="str">
        <f t="shared" si="30"/>
        <v/>
      </c>
      <c r="K200" s="283" t="str">
        <f t="shared" si="31"/>
        <v/>
      </c>
      <c r="L200" s="283" t="str">
        <f t="shared" si="32"/>
        <v/>
      </c>
      <c r="M200" s="286" t="str">
        <f t="shared" si="33"/>
        <v/>
      </c>
      <c r="N200" s="240" t="str">
        <f>IF($A200="","",IF(ABS(E200)&gt;0.000001,COUNT($N$1:N199)+1,""))</f>
        <v/>
      </c>
      <c r="O200" s="287" t="str">
        <f>IF($A200="","",SUMIFS(Transactions!$H$2:$H$1001,Transactions!$J$2:$J$1001,$A200,Transactions!$A$2:$A$1001,2)*$I200)</f>
        <v/>
      </c>
      <c r="P200" s="287" t="str">
        <f t="shared" si="34"/>
        <v/>
      </c>
      <c r="Q200" s="288" t="str">
        <f t="shared" si="35"/>
        <v/>
      </c>
    </row>
    <row r="201" spans="1:17" ht="15" customHeight="1" x14ac:dyDescent="0.2">
      <c r="A201" s="240" t="str">
        <f>IFERROR(INDEX(Txn[Key],MATCH(0,INDEX(COUNTIF($A$1:A200,Txn[Key])+(Txn[Key]=""),0),0)),"")</f>
        <v/>
      </c>
      <c r="B201" s="240" t="str">
        <f t="shared" si="27"/>
        <v/>
      </c>
      <c r="C201" s="240" t="str">
        <f t="shared" si="28"/>
        <v/>
      </c>
      <c r="D201" s="240" t="str">
        <f t="shared" si="29"/>
        <v/>
      </c>
      <c r="E201" s="261" t="str">
        <f>IF($A201="","",SUMIFS(Txn[Signed Units],Txn[Key],$A201))</f>
        <v/>
      </c>
      <c r="F201" s="283" t="str">
        <f>IF($A201="","",SUMIFS(Txn[Buy Cost],Txn[Key],$A201))</f>
        <v/>
      </c>
      <c r="G201" s="283" t="str">
        <f>IF($A201="","",SUMIFS(Txn[Sell Proceeds],Txn[Key],$A201))</f>
        <v/>
      </c>
      <c r="H201" s="284" t="str">
        <f>IF($A201="","",IFERROR(INDEX(Prices[Current Price],MATCH($A201,Prices[Key],0)),0))</f>
        <v/>
      </c>
      <c r="I201" s="285" t="str">
        <f>IF($A201="","",IFERROR(INDEX(Prices[FX to SGD],MATCH($A201,Prices[Key],0)),1))</f>
        <v/>
      </c>
      <c r="J201" s="283" t="str">
        <f t="shared" si="30"/>
        <v/>
      </c>
      <c r="K201" s="283" t="str">
        <f t="shared" si="31"/>
        <v/>
      </c>
      <c r="L201" s="283" t="str">
        <f t="shared" si="32"/>
        <v/>
      </c>
      <c r="M201" s="286" t="str">
        <f t="shared" si="33"/>
        <v/>
      </c>
      <c r="N201" s="240" t="str">
        <f>IF($A201="","",IF(ABS(E201)&gt;0.000001,COUNT($N$1:N200)+1,""))</f>
        <v/>
      </c>
      <c r="O201" s="287" t="str">
        <f>IF($A201="","",SUMIFS(Transactions!$H$2:$H$1001,Transactions!$J$2:$J$1001,$A201,Transactions!$A$2:$A$1001,2)*$I201)</f>
        <v/>
      </c>
      <c r="P201" s="287" t="str">
        <f t="shared" si="34"/>
        <v/>
      </c>
      <c r="Q201" s="288" t="str">
        <f t="shared" si="35"/>
        <v/>
      </c>
    </row>
    <row r="202" spans="1:17" ht="15" customHeight="1" x14ac:dyDescent="0.2">
      <c r="A202" s="240" t="str">
        <f>IFERROR(INDEX(Txn[Key],MATCH(0,INDEX(COUNTIF($A$1:A201,Txn[Key])+(Txn[Key]=""),0),0)),"")</f>
        <v/>
      </c>
      <c r="B202" s="240" t="str">
        <f t="shared" si="27"/>
        <v/>
      </c>
      <c r="C202" s="240" t="str">
        <f t="shared" si="28"/>
        <v/>
      </c>
      <c r="D202" s="240" t="str">
        <f t="shared" si="29"/>
        <v/>
      </c>
      <c r="E202" s="261" t="str">
        <f>IF($A202="","",SUMIFS(Txn[Signed Units],Txn[Key],$A202))</f>
        <v/>
      </c>
      <c r="F202" s="283" t="str">
        <f>IF($A202="","",SUMIFS(Txn[Buy Cost],Txn[Key],$A202))</f>
        <v/>
      </c>
      <c r="G202" s="283" t="str">
        <f>IF($A202="","",SUMIFS(Txn[Sell Proceeds],Txn[Key],$A202))</f>
        <v/>
      </c>
      <c r="H202" s="284" t="str">
        <f>IF($A202="","",IFERROR(INDEX(Prices[Current Price],MATCH($A202,Prices[Key],0)),0))</f>
        <v/>
      </c>
      <c r="I202" s="285" t="str">
        <f>IF($A202="","",IFERROR(INDEX(Prices[FX to SGD],MATCH($A202,Prices[Key],0)),1))</f>
        <v/>
      </c>
      <c r="J202" s="283" t="str">
        <f t="shared" si="30"/>
        <v/>
      </c>
      <c r="K202" s="283" t="str">
        <f t="shared" si="31"/>
        <v/>
      </c>
      <c r="L202" s="283" t="str">
        <f t="shared" si="32"/>
        <v/>
      </c>
      <c r="M202" s="286" t="str">
        <f t="shared" si="33"/>
        <v/>
      </c>
      <c r="N202" s="240" t="str">
        <f>IF($A202="","",IF(ABS(E202)&gt;0.000001,COUNT($N$1:N201)+1,""))</f>
        <v/>
      </c>
      <c r="O202" s="287" t="str">
        <f>IF($A202="","",SUMIFS(Transactions!$H$2:$H$1001,Transactions!$J$2:$J$1001,$A202,Transactions!$A$2:$A$1001,2)*$I202)</f>
        <v/>
      </c>
      <c r="P202" s="287" t="str">
        <f t="shared" si="34"/>
        <v/>
      </c>
      <c r="Q202" s="288" t="str">
        <f t="shared" si="35"/>
        <v/>
      </c>
    </row>
    <row r="203" spans="1:17" ht="15" customHeight="1" x14ac:dyDescent="0.2">
      <c r="A203" s="240" t="str">
        <f>IFERROR(INDEX(Txn[Key],MATCH(0,INDEX(COUNTIF($A$1:A202,Txn[Key])+(Txn[Key]=""),0),0)),"")</f>
        <v/>
      </c>
      <c r="B203" s="240" t="str">
        <f t="shared" si="27"/>
        <v/>
      </c>
      <c r="C203" s="240" t="str">
        <f t="shared" si="28"/>
        <v/>
      </c>
      <c r="D203" s="240" t="str">
        <f t="shared" si="29"/>
        <v/>
      </c>
      <c r="E203" s="261" t="str">
        <f>IF($A203="","",SUMIFS(Txn[Signed Units],Txn[Key],$A203))</f>
        <v/>
      </c>
      <c r="F203" s="283" t="str">
        <f>IF($A203="","",SUMIFS(Txn[Buy Cost],Txn[Key],$A203))</f>
        <v/>
      </c>
      <c r="G203" s="283" t="str">
        <f>IF($A203="","",SUMIFS(Txn[Sell Proceeds],Txn[Key],$A203))</f>
        <v/>
      </c>
      <c r="H203" s="284" t="str">
        <f>IF($A203="","",IFERROR(INDEX(Prices[Current Price],MATCH($A203,Prices[Key],0)),0))</f>
        <v/>
      </c>
      <c r="I203" s="285" t="str">
        <f>IF($A203="","",IFERROR(INDEX(Prices[FX to SGD],MATCH($A203,Prices[Key],0)),1))</f>
        <v/>
      </c>
      <c r="J203" s="283" t="str">
        <f t="shared" si="30"/>
        <v/>
      </c>
      <c r="K203" s="283" t="str">
        <f t="shared" si="31"/>
        <v/>
      </c>
      <c r="L203" s="283" t="str">
        <f t="shared" si="32"/>
        <v/>
      </c>
      <c r="M203" s="286" t="str">
        <f t="shared" si="33"/>
        <v/>
      </c>
      <c r="N203" s="240" t="str">
        <f>IF($A203="","",IF(ABS(E203)&gt;0.000001,COUNT($N$1:N202)+1,""))</f>
        <v/>
      </c>
      <c r="O203" s="287" t="str">
        <f>IF($A203="","",SUMIFS(Transactions!$H$2:$H$1001,Transactions!$J$2:$J$1001,$A203,Transactions!$A$2:$A$1001,2)*$I203)</f>
        <v/>
      </c>
      <c r="P203" s="287" t="str">
        <f t="shared" si="34"/>
        <v/>
      </c>
      <c r="Q203" s="288" t="str">
        <f t="shared" si="35"/>
        <v/>
      </c>
    </row>
    <row r="204" spans="1:17" ht="15" customHeight="1" x14ac:dyDescent="0.2">
      <c r="A204" s="240" t="str">
        <f>IFERROR(INDEX(Txn[Key],MATCH(0,INDEX(COUNTIF($A$1:A203,Txn[Key])+(Txn[Key]=""),0),0)),"")</f>
        <v/>
      </c>
      <c r="B204" s="240" t="str">
        <f t="shared" si="27"/>
        <v/>
      </c>
      <c r="C204" s="240" t="str">
        <f t="shared" si="28"/>
        <v/>
      </c>
      <c r="D204" s="240" t="str">
        <f t="shared" si="29"/>
        <v/>
      </c>
      <c r="E204" s="261" t="str">
        <f>IF($A204="","",SUMIFS(Txn[Signed Units],Txn[Key],$A204))</f>
        <v/>
      </c>
      <c r="F204" s="283" t="str">
        <f>IF($A204="","",SUMIFS(Txn[Buy Cost],Txn[Key],$A204))</f>
        <v/>
      </c>
      <c r="G204" s="283" t="str">
        <f>IF($A204="","",SUMIFS(Txn[Sell Proceeds],Txn[Key],$A204))</f>
        <v/>
      </c>
      <c r="H204" s="284" t="str">
        <f>IF($A204="","",IFERROR(INDEX(Prices[Current Price],MATCH($A204,Prices[Key],0)),0))</f>
        <v/>
      </c>
      <c r="I204" s="285" t="str">
        <f>IF($A204="","",IFERROR(INDEX(Prices[FX to SGD],MATCH($A204,Prices[Key],0)),1))</f>
        <v/>
      </c>
      <c r="J204" s="283" t="str">
        <f t="shared" si="30"/>
        <v/>
      </c>
      <c r="K204" s="283" t="str">
        <f t="shared" si="31"/>
        <v/>
      </c>
      <c r="L204" s="283" t="str">
        <f t="shared" si="32"/>
        <v/>
      </c>
      <c r="M204" s="286" t="str">
        <f t="shared" si="33"/>
        <v/>
      </c>
      <c r="N204" s="240" t="str">
        <f>IF($A204="","",IF(ABS(E204)&gt;0.000001,COUNT($N$1:N203)+1,""))</f>
        <v/>
      </c>
      <c r="O204" s="287" t="str">
        <f>IF($A204="","",SUMIFS(Transactions!$H$2:$H$1001,Transactions!$J$2:$J$1001,$A204,Transactions!$A$2:$A$1001,2)*$I204)</f>
        <v/>
      </c>
      <c r="P204" s="287" t="str">
        <f t="shared" si="34"/>
        <v/>
      </c>
      <c r="Q204" s="288" t="str">
        <f t="shared" si="35"/>
        <v/>
      </c>
    </row>
    <row r="205" spans="1:17" ht="15" customHeight="1" x14ac:dyDescent="0.2">
      <c r="A205" s="240" t="str">
        <f>IFERROR(INDEX(Txn[Key],MATCH(0,INDEX(COUNTIF($A$1:A204,Txn[Key])+(Txn[Key]=""),0),0)),"")</f>
        <v/>
      </c>
      <c r="B205" s="240" t="str">
        <f t="shared" si="27"/>
        <v/>
      </c>
      <c r="C205" s="240" t="str">
        <f t="shared" si="28"/>
        <v/>
      </c>
      <c r="D205" s="240" t="str">
        <f t="shared" si="29"/>
        <v/>
      </c>
      <c r="E205" s="261" t="str">
        <f>IF($A205="","",SUMIFS(Txn[Signed Units],Txn[Key],$A205))</f>
        <v/>
      </c>
      <c r="F205" s="283" t="str">
        <f>IF($A205="","",SUMIFS(Txn[Buy Cost],Txn[Key],$A205))</f>
        <v/>
      </c>
      <c r="G205" s="283" t="str">
        <f>IF($A205="","",SUMIFS(Txn[Sell Proceeds],Txn[Key],$A205))</f>
        <v/>
      </c>
      <c r="H205" s="284" t="str">
        <f>IF($A205="","",IFERROR(INDEX(Prices[Current Price],MATCH($A205,Prices[Key],0)),0))</f>
        <v/>
      </c>
      <c r="I205" s="285" t="str">
        <f>IF($A205="","",IFERROR(INDEX(Prices[FX to SGD],MATCH($A205,Prices[Key],0)),1))</f>
        <v/>
      </c>
      <c r="J205" s="283" t="str">
        <f t="shared" si="30"/>
        <v/>
      </c>
      <c r="K205" s="283" t="str">
        <f t="shared" si="31"/>
        <v/>
      </c>
      <c r="L205" s="283" t="str">
        <f t="shared" si="32"/>
        <v/>
      </c>
      <c r="M205" s="286" t="str">
        <f t="shared" si="33"/>
        <v/>
      </c>
      <c r="N205" s="240" t="str">
        <f>IF($A205="","",IF(ABS(E205)&gt;0.000001,COUNT($N$1:N204)+1,""))</f>
        <v/>
      </c>
      <c r="O205" s="287" t="str">
        <f>IF($A205="","",SUMIFS(Transactions!$H$2:$H$1001,Transactions!$J$2:$J$1001,$A205,Transactions!$A$2:$A$1001,2)*$I205)</f>
        <v/>
      </c>
      <c r="P205" s="287" t="str">
        <f t="shared" si="34"/>
        <v/>
      </c>
      <c r="Q205" s="288" t="str">
        <f t="shared" si="35"/>
        <v/>
      </c>
    </row>
    <row r="206" spans="1:17" ht="15" customHeight="1" x14ac:dyDescent="0.2">
      <c r="A206" s="240" t="str">
        <f>IFERROR(INDEX(Txn[Key],MATCH(0,INDEX(COUNTIF($A$1:A205,Txn[Key])+(Txn[Key]=""),0),0)),"")</f>
        <v/>
      </c>
      <c r="B206" s="240" t="str">
        <f t="shared" si="27"/>
        <v/>
      </c>
      <c r="C206" s="240" t="str">
        <f t="shared" si="28"/>
        <v/>
      </c>
      <c r="D206" s="240" t="str">
        <f t="shared" si="29"/>
        <v/>
      </c>
      <c r="E206" s="261" t="str">
        <f>IF($A206="","",SUMIFS(Txn[Signed Units],Txn[Key],$A206))</f>
        <v/>
      </c>
      <c r="F206" s="283" t="str">
        <f>IF($A206="","",SUMIFS(Txn[Buy Cost],Txn[Key],$A206))</f>
        <v/>
      </c>
      <c r="G206" s="283" t="str">
        <f>IF($A206="","",SUMIFS(Txn[Sell Proceeds],Txn[Key],$A206))</f>
        <v/>
      </c>
      <c r="H206" s="284" t="str">
        <f>IF($A206="","",IFERROR(INDEX(Prices[Current Price],MATCH($A206,Prices[Key],0)),0))</f>
        <v/>
      </c>
      <c r="I206" s="285" t="str">
        <f>IF($A206="","",IFERROR(INDEX(Prices[FX to SGD],MATCH($A206,Prices[Key],0)),1))</f>
        <v/>
      </c>
      <c r="J206" s="283" t="str">
        <f t="shared" si="30"/>
        <v/>
      </c>
      <c r="K206" s="283" t="str">
        <f t="shared" si="31"/>
        <v/>
      </c>
      <c r="L206" s="283" t="str">
        <f t="shared" si="32"/>
        <v/>
      </c>
      <c r="M206" s="286" t="str">
        <f t="shared" si="33"/>
        <v/>
      </c>
      <c r="N206" s="240" t="str">
        <f>IF($A206="","",IF(ABS(E206)&gt;0.000001,COUNT($N$1:N205)+1,""))</f>
        <v/>
      </c>
      <c r="O206" s="287" t="str">
        <f>IF($A206="","",SUMIFS(Transactions!$H$2:$H$1001,Transactions!$J$2:$J$1001,$A206,Transactions!$A$2:$A$1001,2)*$I206)</f>
        <v/>
      </c>
      <c r="P206" s="287" t="str">
        <f t="shared" si="34"/>
        <v/>
      </c>
      <c r="Q206" s="288" t="str">
        <f t="shared" si="35"/>
        <v/>
      </c>
    </row>
    <row r="207" spans="1:17" ht="15" customHeight="1" x14ac:dyDescent="0.2">
      <c r="A207" s="240" t="str">
        <f>IFERROR(INDEX(Txn[Key],MATCH(0,INDEX(COUNTIF($A$1:A206,Txn[Key])+(Txn[Key]=""),0),0)),"")</f>
        <v/>
      </c>
      <c r="B207" s="240" t="str">
        <f t="shared" si="27"/>
        <v/>
      </c>
      <c r="C207" s="240" t="str">
        <f t="shared" si="28"/>
        <v/>
      </c>
      <c r="D207" s="240" t="str">
        <f t="shared" si="29"/>
        <v/>
      </c>
      <c r="E207" s="261" t="str">
        <f>IF($A207="","",SUMIFS(Txn[Signed Units],Txn[Key],$A207))</f>
        <v/>
      </c>
      <c r="F207" s="283" t="str">
        <f>IF($A207="","",SUMIFS(Txn[Buy Cost],Txn[Key],$A207))</f>
        <v/>
      </c>
      <c r="G207" s="283" t="str">
        <f>IF($A207="","",SUMIFS(Txn[Sell Proceeds],Txn[Key],$A207))</f>
        <v/>
      </c>
      <c r="H207" s="284" t="str">
        <f>IF($A207="","",IFERROR(INDEX(Prices[Current Price],MATCH($A207,Prices[Key],0)),0))</f>
        <v/>
      </c>
      <c r="I207" s="285" t="str">
        <f>IF($A207="","",IFERROR(INDEX(Prices[FX to SGD],MATCH($A207,Prices[Key],0)),1))</f>
        <v/>
      </c>
      <c r="J207" s="283" t="str">
        <f t="shared" si="30"/>
        <v/>
      </c>
      <c r="K207" s="283" t="str">
        <f t="shared" si="31"/>
        <v/>
      </c>
      <c r="L207" s="283" t="str">
        <f t="shared" si="32"/>
        <v/>
      </c>
      <c r="M207" s="286" t="str">
        <f t="shared" si="33"/>
        <v/>
      </c>
      <c r="N207" s="240" t="str">
        <f>IF($A207="","",IF(ABS(E207)&gt;0.000001,COUNT($N$1:N206)+1,""))</f>
        <v/>
      </c>
      <c r="O207" s="287" t="str">
        <f>IF($A207="","",SUMIFS(Transactions!$H$2:$H$1001,Transactions!$J$2:$J$1001,$A207,Transactions!$A$2:$A$1001,2)*$I207)</f>
        <v/>
      </c>
      <c r="P207" s="287" t="str">
        <f t="shared" si="34"/>
        <v/>
      </c>
      <c r="Q207" s="288" t="str">
        <f t="shared" si="35"/>
        <v/>
      </c>
    </row>
    <row r="208" spans="1:17" ht="15" customHeight="1" x14ac:dyDescent="0.2">
      <c r="A208" s="240" t="str">
        <f>IFERROR(INDEX(Txn[Key],MATCH(0,INDEX(COUNTIF($A$1:A207,Txn[Key])+(Txn[Key]=""),0),0)),"")</f>
        <v/>
      </c>
      <c r="B208" s="240" t="str">
        <f t="shared" si="27"/>
        <v/>
      </c>
      <c r="C208" s="240" t="str">
        <f t="shared" si="28"/>
        <v/>
      </c>
      <c r="D208" s="240" t="str">
        <f t="shared" si="29"/>
        <v/>
      </c>
      <c r="E208" s="261" t="str">
        <f>IF($A208="","",SUMIFS(Txn[Signed Units],Txn[Key],$A208))</f>
        <v/>
      </c>
      <c r="F208" s="283" t="str">
        <f>IF($A208="","",SUMIFS(Txn[Buy Cost],Txn[Key],$A208))</f>
        <v/>
      </c>
      <c r="G208" s="283" t="str">
        <f>IF($A208="","",SUMIFS(Txn[Sell Proceeds],Txn[Key],$A208))</f>
        <v/>
      </c>
      <c r="H208" s="284" t="str">
        <f>IF($A208="","",IFERROR(INDEX(Prices[Current Price],MATCH($A208,Prices[Key],0)),0))</f>
        <v/>
      </c>
      <c r="I208" s="285" t="str">
        <f>IF($A208="","",IFERROR(INDEX(Prices[FX to SGD],MATCH($A208,Prices[Key],0)),1))</f>
        <v/>
      </c>
      <c r="J208" s="283" t="str">
        <f t="shared" si="30"/>
        <v/>
      </c>
      <c r="K208" s="283" t="str">
        <f t="shared" si="31"/>
        <v/>
      </c>
      <c r="L208" s="283" t="str">
        <f t="shared" si="32"/>
        <v/>
      </c>
      <c r="M208" s="286" t="str">
        <f t="shared" si="33"/>
        <v/>
      </c>
      <c r="N208" s="240" t="str">
        <f>IF($A208="","",IF(ABS(E208)&gt;0.000001,COUNT($N$1:N207)+1,""))</f>
        <v/>
      </c>
      <c r="O208" s="287" t="str">
        <f>IF($A208="","",SUMIFS(Transactions!$H$2:$H$1001,Transactions!$J$2:$J$1001,$A208,Transactions!$A$2:$A$1001,2)*$I208)</f>
        <v/>
      </c>
      <c r="P208" s="287" t="str">
        <f t="shared" si="34"/>
        <v/>
      </c>
      <c r="Q208" s="288" t="str">
        <f t="shared" si="35"/>
        <v/>
      </c>
    </row>
    <row r="209" spans="1:17" ht="15" customHeight="1" x14ac:dyDescent="0.2">
      <c r="A209" s="240" t="str">
        <f>IFERROR(INDEX(Txn[Key],MATCH(0,INDEX(COUNTIF($A$1:A208,Txn[Key])+(Txn[Key]=""),0),0)),"")</f>
        <v/>
      </c>
      <c r="B209" s="240" t="str">
        <f t="shared" si="27"/>
        <v/>
      </c>
      <c r="C209" s="240" t="str">
        <f t="shared" si="28"/>
        <v/>
      </c>
      <c r="D209" s="240" t="str">
        <f t="shared" si="29"/>
        <v/>
      </c>
      <c r="E209" s="261" t="str">
        <f>IF($A209="","",SUMIFS(Txn[Signed Units],Txn[Key],$A209))</f>
        <v/>
      </c>
      <c r="F209" s="283" t="str">
        <f>IF($A209="","",SUMIFS(Txn[Buy Cost],Txn[Key],$A209))</f>
        <v/>
      </c>
      <c r="G209" s="283" t="str">
        <f>IF($A209="","",SUMIFS(Txn[Sell Proceeds],Txn[Key],$A209))</f>
        <v/>
      </c>
      <c r="H209" s="284" t="str">
        <f>IF($A209="","",IFERROR(INDEX(Prices[Current Price],MATCH($A209,Prices[Key],0)),0))</f>
        <v/>
      </c>
      <c r="I209" s="285" t="str">
        <f>IF($A209="","",IFERROR(INDEX(Prices[FX to SGD],MATCH($A209,Prices[Key],0)),1))</f>
        <v/>
      </c>
      <c r="J209" s="283" t="str">
        <f t="shared" si="30"/>
        <v/>
      </c>
      <c r="K209" s="283" t="str">
        <f t="shared" si="31"/>
        <v/>
      </c>
      <c r="L209" s="283" t="str">
        <f t="shared" si="32"/>
        <v/>
      </c>
      <c r="M209" s="286" t="str">
        <f t="shared" si="33"/>
        <v/>
      </c>
      <c r="N209" s="240" t="str">
        <f>IF($A209="","",IF(ABS(E209)&gt;0.000001,COUNT($N$1:N208)+1,""))</f>
        <v/>
      </c>
      <c r="O209" s="287" t="str">
        <f>IF($A209="","",SUMIFS(Transactions!$H$2:$H$1001,Transactions!$J$2:$J$1001,$A209,Transactions!$A$2:$A$1001,2)*$I209)</f>
        <v/>
      </c>
      <c r="P209" s="287" t="str">
        <f t="shared" si="34"/>
        <v/>
      </c>
      <c r="Q209" s="288" t="str">
        <f t="shared" si="35"/>
        <v/>
      </c>
    </row>
    <row r="210" spans="1:17" ht="15" customHeight="1" x14ac:dyDescent="0.2">
      <c r="A210" s="240" t="str">
        <f>IFERROR(INDEX(Txn[Key],MATCH(0,INDEX(COUNTIF($A$1:A209,Txn[Key])+(Txn[Key]=""),0),0)),"")</f>
        <v/>
      </c>
      <c r="B210" s="240" t="str">
        <f t="shared" si="27"/>
        <v/>
      </c>
      <c r="C210" s="240" t="str">
        <f t="shared" si="28"/>
        <v/>
      </c>
      <c r="D210" s="240" t="str">
        <f t="shared" si="29"/>
        <v/>
      </c>
      <c r="E210" s="261" t="str">
        <f>IF($A210="","",SUMIFS(Txn[Signed Units],Txn[Key],$A210))</f>
        <v/>
      </c>
      <c r="F210" s="283" t="str">
        <f>IF($A210="","",SUMIFS(Txn[Buy Cost],Txn[Key],$A210))</f>
        <v/>
      </c>
      <c r="G210" s="283" t="str">
        <f>IF($A210="","",SUMIFS(Txn[Sell Proceeds],Txn[Key],$A210))</f>
        <v/>
      </c>
      <c r="H210" s="284" t="str">
        <f>IF($A210="","",IFERROR(INDEX(Prices[Current Price],MATCH($A210,Prices[Key],0)),0))</f>
        <v/>
      </c>
      <c r="I210" s="285" t="str">
        <f>IF($A210="","",IFERROR(INDEX(Prices[FX to SGD],MATCH($A210,Prices[Key],0)),1))</f>
        <v/>
      </c>
      <c r="J210" s="283" t="str">
        <f t="shared" si="30"/>
        <v/>
      </c>
      <c r="K210" s="283" t="str">
        <f t="shared" si="31"/>
        <v/>
      </c>
      <c r="L210" s="283" t="str">
        <f t="shared" si="32"/>
        <v/>
      </c>
      <c r="M210" s="286" t="str">
        <f t="shared" si="33"/>
        <v/>
      </c>
      <c r="N210" s="240" t="str">
        <f>IF($A210="","",IF(ABS(E210)&gt;0.000001,COUNT($N$1:N209)+1,""))</f>
        <v/>
      </c>
      <c r="O210" s="287" t="str">
        <f>IF($A210="","",SUMIFS(Transactions!$H$2:$H$1001,Transactions!$J$2:$J$1001,$A210,Transactions!$A$2:$A$1001,2)*$I210)</f>
        <v/>
      </c>
      <c r="P210" s="287" t="str">
        <f t="shared" si="34"/>
        <v/>
      </c>
      <c r="Q210" s="288" t="str">
        <f t="shared" si="35"/>
        <v/>
      </c>
    </row>
    <row r="211" spans="1:17" ht="15" customHeight="1" x14ac:dyDescent="0.2">
      <c r="A211" s="240" t="str">
        <f>IFERROR(INDEX(Txn[Key],MATCH(0,INDEX(COUNTIF($A$1:A210,Txn[Key])+(Txn[Key]=""),0),0)),"")</f>
        <v/>
      </c>
      <c r="B211" s="240" t="str">
        <f t="shared" si="27"/>
        <v/>
      </c>
      <c r="C211" s="240" t="str">
        <f t="shared" si="28"/>
        <v/>
      </c>
      <c r="D211" s="240" t="str">
        <f t="shared" si="29"/>
        <v/>
      </c>
      <c r="E211" s="261" t="str">
        <f>IF($A211="","",SUMIFS(Txn[Signed Units],Txn[Key],$A211))</f>
        <v/>
      </c>
      <c r="F211" s="283" t="str">
        <f>IF($A211="","",SUMIFS(Txn[Buy Cost],Txn[Key],$A211))</f>
        <v/>
      </c>
      <c r="G211" s="283" t="str">
        <f>IF($A211="","",SUMIFS(Txn[Sell Proceeds],Txn[Key],$A211))</f>
        <v/>
      </c>
      <c r="H211" s="284" t="str">
        <f>IF($A211="","",IFERROR(INDEX(Prices[Current Price],MATCH($A211,Prices[Key],0)),0))</f>
        <v/>
      </c>
      <c r="I211" s="285" t="str">
        <f>IF($A211="","",IFERROR(INDEX(Prices[FX to SGD],MATCH($A211,Prices[Key],0)),1))</f>
        <v/>
      </c>
      <c r="J211" s="283" t="str">
        <f t="shared" si="30"/>
        <v/>
      </c>
      <c r="K211" s="283" t="str">
        <f t="shared" si="31"/>
        <v/>
      </c>
      <c r="L211" s="283" t="str">
        <f t="shared" si="32"/>
        <v/>
      </c>
      <c r="M211" s="286" t="str">
        <f t="shared" si="33"/>
        <v/>
      </c>
      <c r="N211" s="240" t="str">
        <f>IF($A211="","",IF(ABS(E211)&gt;0.000001,COUNT($N$1:N210)+1,""))</f>
        <v/>
      </c>
      <c r="O211" s="287" t="str">
        <f>IF($A211="","",SUMIFS(Transactions!$H$2:$H$1001,Transactions!$J$2:$J$1001,$A211,Transactions!$A$2:$A$1001,2)*$I211)</f>
        <v/>
      </c>
      <c r="P211" s="287" t="str">
        <f t="shared" si="34"/>
        <v/>
      </c>
      <c r="Q211" s="288" t="str">
        <f t="shared" si="35"/>
        <v/>
      </c>
    </row>
    <row r="212" spans="1:17" ht="15" customHeight="1" x14ac:dyDescent="0.2">
      <c r="A212" s="240" t="str">
        <f>IFERROR(INDEX(Txn[Key],MATCH(0,INDEX(COUNTIF($A$1:A211,Txn[Key])+(Txn[Key]=""),0),0)),"")</f>
        <v/>
      </c>
      <c r="B212" s="240" t="str">
        <f t="shared" si="27"/>
        <v/>
      </c>
      <c r="C212" s="240" t="str">
        <f t="shared" si="28"/>
        <v/>
      </c>
      <c r="D212" s="240" t="str">
        <f t="shared" si="29"/>
        <v/>
      </c>
      <c r="E212" s="261" t="str">
        <f>IF($A212="","",SUMIFS(Txn[Signed Units],Txn[Key],$A212))</f>
        <v/>
      </c>
      <c r="F212" s="283" t="str">
        <f>IF($A212="","",SUMIFS(Txn[Buy Cost],Txn[Key],$A212))</f>
        <v/>
      </c>
      <c r="G212" s="283" t="str">
        <f>IF($A212="","",SUMIFS(Txn[Sell Proceeds],Txn[Key],$A212))</f>
        <v/>
      </c>
      <c r="H212" s="284" t="str">
        <f>IF($A212="","",IFERROR(INDEX(Prices[Current Price],MATCH($A212,Prices[Key],0)),0))</f>
        <v/>
      </c>
      <c r="I212" s="285" t="str">
        <f>IF($A212="","",IFERROR(INDEX(Prices[FX to SGD],MATCH($A212,Prices[Key],0)),1))</f>
        <v/>
      </c>
      <c r="J212" s="283" t="str">
        <f t="shared" si="30"/>
        <v/>
      </c>
      <c r="K212" s="283" t="str">
        <f t="shared" si="31"/>
        <v/>
      </c>
      <c r="L212" s="283" t="str">
        <f t="shared" si="32"/>
        <v/>
      </c>
      <c r="M212" s="286" t="str">
        <f t="shared" si="33"/>
        <v/>
      </c>
      <c r="N212" s="240" t="str">
        <f>IF($A212="","",IF(ABS(E212)&gt;0.000001,COUNT($N$1:N211)+1,""))</f>
        <v/>
      </c>
      <c r="O212" s="287" t="str">
        <f>IF($A212="","",SUMIFS(Transactions!$H$2:$H$1001,Transactions!$J$2:$J$1001,$A212,Transactions!$A$2:$A$1001,2)*$I212)</f>
        <v/>
      </c>
      <c r="P212" s="287" t="str">
        <f t="shared" si="34"/>
        <v/>
      </c>
      <c r="Q212" s="288" t="str">
        <f t="shared" si="35"/>
        <v/>
      </c>
    </row>
    <row r="213" spans="1:17" ht="15" customHeight="1" x14ac:dyDescent="0.2">
      <c r="A213" s="240" t="str">
        <f>IFERROR(INDEX(Txn[Key],MATCH(0,INDEX(COUNTIF($A$1:A212,Txn[Key])+(Txn[Key]=""),0),0)),"")</f>
        <v/>
      </c>
      <c r="B213" s="240" t="str">
        <f t="shared" si="27"/>
        <v/>
      </c>
      <c r="C213" s="240" t="str">
        <f t="shared" si="28"/>
        <v/>
      </c>
      <c r="D213" s="240" t="str">
        <f t="shared" si="29"/>
        <v/>
      </c>
      <c r="E213" s="261" t="str">
        <f>IF($A213="","",SUMIFS(Txn[Signed Units],Txn[Key],$A213))</f>
        <v/>
      </c>
      <c r="F213" s="283" t="str">
        <f>IF($A213="","",SUMIFS(Txn[Buy Cost],Txn[Key],$A213))</f>
        <v/>
      </c>
      <c r="G213" s="283" t="str">
        <f>IF($A213="","",SUMIFS(Txn[Sell Proceeds],Txn[Key],$A213))</f>
        <v/>
      </c>
      <c r="H213" s="284" t="str">
        <f>IF($A213="","",IFERROR(INDEX(Prices[Current Price],MATCH($A213,Prices[Key],0)),0))</f>
        <v/>
      </c>
      <c r="I213" s="285" t="str">
        <f>IF($A213="","",IFERROR(INDEX(Prices[FX to SGD],MATCH($A213,Prices[Key],0)),1))</f>
        <v/>
      </c>
      <c r="J213" s="283" t="str">
        <f t="shared" si="30"/>
        <v/>
      </c>
      <c r="K213" s="283" t="str">
        <f t="shared" si="31"/>
        <v/>
      </c>
      <c r="L213" s="283" t="str">
        <f t="shared" si="32"/>
        <v/>
      </c>
      <c r="M213" s="286" t="str">
        <f t="shared" si="33"/>
        <v/>
      </c>
      <c r="N213" s="240" t="str">
        <f>IF($A213="","",IF(ABS(E213)&gt;0.000001,COUNT($N$1:N212)+1,""))</f>
        <v/>
      </c>
      <c r="O213" s="287" t="str">
        <f>IF($A213="","",SUMIFS(Transactions!$H$2:$H$1001,Transactions!$J$2:$J$1001,$A213,Transactions!$A$2:$A$1001,2)*$I213)</f>
        <v/>
      </c>
      <c r="P213" s="287" t="str">
        <f t="shared" si="34"/>
        <v/>
      </c>
      <c r="Q213" s="288" t="str">
        <f t="shared" si="35"/>
        <v/>
      </c>
    </row>
    <row r="214" spans="1:17" ht="15" customHeight="1" x14ac:dyDescent="0.2">
      <c r="A214" s="240" t="str">
        <f>IFERROR(INDEX(Txn[Key],MATCH(0,INDEX(COUNTIF($A$1:A213,Txn[Key])+(Txn[Key]=""),0),0)),"")</f>
        <v/>
      </c>
      <c r="B214" s="240" t="str">
        <f t="shared" si="27"/>
        <v/>
      </c>
      <c r="C214" s="240" t="str">
        <f t="shared" si="28"/>
        <v/>
      </c>
      <c r="D214" s="240" t="str">
        <f t="shared" si="29"/>
        <v/>
      </c>
      <c r="E214" s="261" t="str">
        <f>IF($A214="","",SUMIFS(Txn[Signed Units],Txn[Key],$A214))</f>
        <v/>
      </c>
      <c r="F214" s="283" t="str">
        <f>IF($A214="","",SUMIFS(Txn[Buy Cost],Txn[Key],$A214))</f>
        <v/>
      </c>
      <c r="G214" s="283" t="str">
        <f>IF($A214="","",SUMIFS(Txn[Sell Proceeds],Txn[Key],$A214))</f>
        <v/>
      </c>
      <c r="H214" s="284" t="str">
        <f>IF($A214="","",IFERROR(INDEX(Prices[Current Price],MATCH($A214,Prices[Key],0)),0))</f>
        <v/>
      </c>
      <c r="I214" s="285" t="str">
        <f>IF($A214="","",IFERROR(INDEX(Prices[FX to SGD],MATCH($A214,Prices[Key],0)),1))</f>
        <v/>
      </c>
      <c r="J214" s="283" t="str">
        <f t="shared" si="30"/>
        <v/>
      </c>
      <c r="K214" s="283" t="str">
        <f t="shared" si="31"/>
        <v/>
      </c>
      <c r="L214" s="283" t="str">
        <f t="shared" si="32"/>
        <v/>
      </c>
      <c r="M214" s="286" t="str">
        <f t="shared" si="33"/>
        <v/>
      </c>
      <c r="N214" s="240" t="str">
        <f>IF($A214="","",IF(ABS(E214)&gt;0.000001,COUNT($N$1:N213)+1,""))</f>
        <v/>
      </c>
      <c r="O214" s="287" t="str">
        <f>IF($A214="","",SUMIFS(Transactions!$H$2:$H$1001,Transactions!$J$2:$J$1001,$A214,Transactions!$A$2:$A$1001,2)*$I214)</f>
        <v/>
      </c>
      <c r="P214" s="287" t="str">
        <f t="shared" si="34"/>
        <v/>
      </c>
      <c r="Q214" s="288" t="str">
        <f t="shared" si="35"/>
        <v/>
      </c>
    </row>
    <row r="215" spans="1:17" ht="15" customHeight="1" x14ac:dyDescent="0.2">
      <c r="A215" s="240" t="str">
        <f>IFERROR(INDEX(Txn[Key],MATCH(0,INDEX(COUNTIF($A$1:A214,Txn[Key])+(Txn[Key]=""),0),0)),"")</f>
        <v/>
      </c>
      <c r="B215" s="240" t="str">
        <f t="shared" si="27"/>
        <v/>
      </c>
      <c r="C215" s="240" t="str">
        <f t="shared" si="28"/>
        <v/>
      </c>
      <c r="D215" s="240" t="str">
        <f t="shared" si="29"/>
        <v/>
      </c>
      <c r="E215" s="261" t="str">
        <f>IF($A215="","",SUMIFS(Txn[Signed Units],Txn[Key],$A215))</f>
        <v/>
      </c>
      <c r="F215" s="283" t="str">
        <f>IF($A215="","",SUMIFS(Txn[Buy Cost],Txn[Key],$A215))</f>
        <v/>
      </c>
      <c r="G215" s="283" t="str">
        <f>IF($A215="","",SUMIFS(Txn[Sell Proceeds],Txn[Key],$A215))</f>
        <v/>
      </c>
      <c r="H215" s="284" t="str">
        <f>IF($A215="","",IFERROR(INDEX(Prices[Current Price],MATCH($A215,Prices[Key],0)),0))</f>
        <v/>
      </c>
      <c r="I215" s="285" t="str">
        <f>IF($A215="","",IFERROR(INDEX(Prices[FX to SGD],MATCH($A215,Prices[Key],0)),1))</f>
        <v/>
      </c>
      <c r="J215" s="283" t="str">
        <f t="shared" si="30"/>
        <v/>
      </c>
      <c r="K215" s="283" t="str">
        <f t="shared" si="31"/>
        <v/>
      </c>
      <c r="L215" s="283" t="str">
        <f t="shared" si="32"/>
        <v/>
      </c>
      <c r="M215" s="286" t="str">
        <f t="shared" si="33"/>
        <v/>
      </c>
      <c r="N215" s="240" t="str">
        <f>IF($A215="","",IF(ABS(E215)&gt;0.000001,COUNT($N$1:N214)+1,""))</f>
        <v/>
      </c>
      <c r="O215" s="287" t="str">
        <f>IF($A215="","",SUMIFS(Transactions!$H$2:$H$1001,Transactions!$J$2:$J$1001,$A215,Transactions!$A$2:$A$1001,2)*$I215)</f>
        <v/>
      </c>
      <c r="P215" s="287" t="str">
        <f t="shared" si="34"/>
        <v/>
      </c>
      <c r="Q215" s="288" t="str">
        <f t="shared" si="35"/>
        <v/>
      </c>
    </row>
    <row r="216" spans="1:17" ht="15" customHeight="1" x14ac:dyDescent="0.2">
      <c r="A216" s="240" t="str">
        <f>IFERROR(INDEX(Txn[Key],MATCH(0,INDEX(COUNTIF($A$1:A215,Txn[Key])+(Txn[Key]=""),0),0)),"")</f>
        <v/>
      </c>
      <c r="B216" s="240" t="str">
        <f t="shared" si="27"/>
        <v/>
      </c>
      <c r="C216" s="240" t="str">
        <f t="shared" si="28"/>
        <v/>
      </c>
      <c r="D216" s="240" t="str">
        <f t="shared" si="29"/>
        <v/>
      </c>
      <c r="E216" s="261" t="str">
        <f>IF($A216="","",SUMIFS(Txn[Signed Units],Txn[Key],$A216))</f>
        <v/>
      </c>
      <c r="F216" s="283" t="str">
        <f>IF($A216="","",SUMIFS(Txn[Buy Cost],Txn[Key],$A216))</f>
        <v/>
      </c>
      <c r="G216" s="283" t="str">
        <f>IF($A216="","",SUMIFS(Txn[Sell Proceeds],Txn[Key],$A216))</f>
        <v/>
      </c>
      <c r="H216" s="284" t="str">
        <f>IF($A216="","",IFERROR(INDEX(Prices[Current Price],MATCH($A216,Prices[Key],0)),0))</f>
        <v/>
      </c>
      <c r="I216" s="285" t="str">
        <f>IF($A216="","",IFERROR(INDEX(Prices[FX to SGD],MATCH($A216,Prices[Key],0)),1))</f>
        <v/>
      </c>
      <c r="J216" s="283" t="str">
        <f t="shared" si="30"/>
        <v/>
      </c>
      <c r="K216" s="283" t="str">
        <f t="shared" si="31"/>
        <v/>
      </c>
      <c r="L216" s="283" t="str">
        <f t="shared" si="32"/>
        <v/>
      </c>
      <c r="M216" s="286" t="str">
        <f t="shared" si="33"/>
        <v/>
      </c>
      <c r="N216" s="240" t="str">
        <f>IF($A216="","",IF(ABS(E216)&gt;0.000001,COUNT($N$1:N215)+1,""))</f>
        <v/>
      </c>
      <c r="O216" s="287" t="str">
        <f>IF($A216="","",SUMIFS(Transactions!$H$2:$H$1001,Transactions!$J$2:$J$1001,$A216,Transactions!$A$2:$A$1001,2)*$I216)</f>
        <v/>
      </c>
      <c r="P216" s="287" t="str">
        <f t="shared" si="34"/>
        <v/>
      </c>
      <c r="Q216" s="288" t="str">
        <f t="shared" si="35"/>
        <v/>
      </c>
    </row>
    <row r="217" spans="1:17" ht="15" customHeight="1" x14ac:dyDescent="0.2">
      <c r="A217" s="240" t="str">
        <f>IFERROR(INDEX(Txn[Key],MATCH(0,INDEX(COUNTIF($A$1:A216,Txn[Key])+(Txn[Key]=""),0),0)),"")</f>
        <v/>
      </c>
      <c r="B217" s="240" t="str">
        <f t="shared" si="27"/>
        <v/>
      </c>
      <c r="C217" s="240" t="str">
        <f t="shared" si="28"/>
        <v/>
      </c>
      <c r="D217" s="240" t="str">
        <f t="shared" si="29"/>
        <v/>
      </c>
      <c r="E217" s="261" t="str">
        <f>IF($A217="","",SUMIFS(Txn[Signed Units],Txn[Key],$A217))</f>
        <v/>
      </c>
      <c r="F217" s="283" t="str">
        <f>IF($A217="","",SUMIFS(Txn[Buy Cost],Txn[Key],$A217))</f>
        <v/>
      </c>
      <c r="G217" s="283" t="str">
        <f>IF($A217="","",SUMIFS(Txn[Sell Proceeds],Txn[Key],$A217))</f>
        <v/>
      </c>
      <c r="H217" s="284" t="str">
        <f>IF($A217="","",IFERROR(INDEX(Prices[Current Price],MATCH($A217,Prices[Key],0)),0))</f>
        <v/>
      </c>
      <c r="I217" s="285" t="str">
        <f>IF($A217="","",IFERROR(INDEX(Prices[FX to SGD],MATCH($A217,Prices[Key],0)),1))</f>
        <v/>
      </c>
      <c r="J217" s="283" t="str">
        <f t="shared" si="30"/>
        <v/>
      </c>
      <c r="K217" s="283" t="str">
        <f t="shared" si="31"/>
        <v/>
      </c>
      <c r="L217" s="283" t="str">
        <f t="shared" si="32"/>
        <v/>
      </c>
      <c r="M217" s="286" t="str">
        <f t="shared" si="33"/>
        <v/>
      </c>
      <c r="N217" s="240" t="str">
        <f>IF($A217="","",IF(ABS(E217)&gt;0.000001,COUNT($N$1:N216)+1,""))</f>
        <v/>
      </c>
      <c r="O217" s="287" t="str">
        <f>IF($A217="","",SUMIFS(Transactions!$H$2:$H$1001,Transactions!$J$2:$J$1001,$A217,Transactions!$A$2:$A$1001,2)*$I217)</f>
        <v/>
      </c>
      <c r="P217" s="287" t="str">
        <f t="shared" si="34"/>
        <v/>
      </c>
      <c r="Q217" s="288" t="str">
        <f t="shared" si="35"/>
        <v/>
      </c>
    </row>
    <row r="218" spans="1:17" ht="15" customHeight="1" x14ac:dyDescent="0.2">
      <c r="A218" s="240" t="str">
        <f>IFERROR(INDEX(Txn[Key],MATCH(0,INDEX(COUNTIF($A$1:A217,Txn[Key])+(Txn[Key]=""),0),0)),"")</f>
        <v/>
      </c>
      <c r="B218" s="240" t="str">
        <f t="shared" si="27"/>
        <v/>
      </c>
      <c r="C218" s="240" t="str">
        <f t="shared" si="28"/>
        <v/>
      </c>
      <c r="D218" s="240" t="str">
        <f t="shared" si="29"/>
        <v/>
      </c>
      <c r="E218" s="261" t="str">
        <f>IF($A218="","",SUMIFS(Txn[Signed Units],Txn[Key],$A218))</f>
        <v/>
      </c>
      <c r="F218" s="283" t="str">
        <f>IF($A218="","",SUMIFS(Txn[Buy Cost],Txn[Key],$A218))</f>
        <v/>
      </c>
      <c r="G218" s="283" t="str">
        <f>IF($A218="","",SUMIFS(Txn[Sell Proceeds],Txn[Key],$A218))</f>
        <v/>
      </c>
      <c r="H218" s="284" t="str">
        <f>IF($A218="","",IFERROR(INDEX(Prices[Current Price],MATCH($A218,Prices[Key],0)),0))</f>
        <v/>
      </c>
      <c r="I218" s="285" t="str">
        <f>IF($A218="","",IFERROR(INDEX(Prices[FX to SGD],MATCH($A218,Prices[Key],0)),1))</f>
        <v/>
      </c>
      <c r="J218" s="283" t="str">
        <f t="shared" si="30"/>
        <v/>
      </c>
      <c r="K218" s="283" t="str">
        <f t="shared" si="31"/>
        <v/>
      </c>
      <c r="L218" s="283" t="str">
        <f t="shared" si="32"/>
        <v/>
      </c>
      <c r="M218" s="286" t="str">
        <f t="shared" si="33"/>
        <v/>
      </c>
      <c r="N218" s="240" t="str">
        <f>IF($A218="","",IF(ABS(E218)&gt;0.000001,COUNT($N$1:N217)+1,""))</f>
        <v/>
      </c>
      <c r="O218" s="287" t="str">
        <f>IF($A218="","",SUMIFS(Transactions!$H$2:$H$1001,Transactions!$J$2:$J$1001,$A218,Transactions!$A$2:$A$1001,2)*$I218)</f>
        <v/>
      </c>
      <c r="P218" s="287" t="str">
        <f t="shared" si="34"/>
        <v/>
      </c>
      <c r="Q218" s="288" t="str">
        <f t="shared" si="35"/>
        <v/>
      </c>
    </row>
    <row r="219" spans="1:17" ht="15" customHeight="1" x14ac:dyDescent="0.2">
      <c r="A219" s="240" t="str">
        <f>IFERROR(INDEX(Txn[Key],MATCH(0,INDEX(COUNTIF($A$1:A218,Txn[Key])+(Txn[Key]=""),0),0)),"")</f>
        <v/>
      </c>
      <c r="B219" s="240" t="str">
        <f t="shared" si="27"/>
        <v/>
      </c>
      <c r="C219" s="240" t="str">
        <f t="shared" si="28"/>
        <v/>
      </c>
      <c r="D219" s="240" t="str">
        <f t="shared" si="29"/>
        <v/>
      </c>
      <c r="E219" s="261" t="str">
        <f>IF($A219="","",SUMIFS(Txn[Signed Units],Txn[Key],$A219))</f>
        <v/>
      </c>
      <c r="F219" s="283" t="str">
        <f>IF($A219="","",SUMIFS(Txn[Buy Cost],Txn[Key],$A219))</f>
        <v/>
      </c>
      <c r="G219" s="283" t="str">
        <f>IF($A219="","",SUMIFS(Txn[Sell Proceeds],Txn[Key],$A219))</f>
        <v/>
      </c>
      <c r="H219" s="284" t="str">
        <f>IF($A219="","",IFERROR(INDEX(Prices[Current Price],MATCH($A219,Prices[Key],0)),0))</f>
        <v/>
      </c>
      <c r="I219" s="285" t="str">
        <f>IF($A219="","",IFERROR(INDEX(Prices[FX to SGD],MATCH($A219,Prices[Key],0)),1))</f>
        <v/>
      </c>
      <c r="J219" s="283" t="str">
        <f t="shared" si="30"/>
        <v/>
      </c>
      <c r="K219" s="283" t="str">
        <f t="shared" si="31"/>
        <v/>
      </c>
      <c r="L219" s="283" t="str">
        <f t="shared" si="32"/>
        <v/>
      </c>
      <c r="M219" s="286" t="str">
        <f t="shared" si="33"/>
        <v/>
      </c>
      <c r="N219" s="240" t="str">
        <f>IF($A219="","",IF(ABS(E219)&gt;0.000001,COUNT($N$1:N218)+1,""))</f>
        <v/>
      </c>
      <c r="O219" s="287" t="str">
        <f>IF($A219="","",SUMIFS(Transactions!$H$2:$H$1001,Transactions!$J$2:$J$1001,$A219,Transactions!$A$2:$A$1001,2)*$I219)</f>
        <v/>
      </c>
      <c r="P219" s="287" t="str">
        <f t="shared" si="34"/>
        <v/>
      </c>
      <c r="Q219" s="288" t="str">
        <f t="shared" si="35"/>
        <v/>
      </c>
    </row>
    <row r="220" spans="1:17" ht="15" customHeight="1" x14ac:dyDescent="0.2">
      <c r="A220" s="240" t="str">
        <f>IFERROR(INDEX(Txn[Key],MATCH(0,INDEX(COUNTIF($A$1:A219,Txn[Key])+(Txn[Key]=""),0),0)),"")</f>
        <v/>
      </c>
      <c r="B220" s="240" t="str">
        <f t="shared" si="27"/>
        <v/>
      </c>
      <c r="C220" s="240" t="str">
        <f t="shared" si="28"/>
        <v/>
      </c>
      <c r="D220" s="240" t="str">
        <f t="shared" si="29"/>
        <v/>
      </c>
      <c r="E220" s="261" t="str">
        <f>IF($A220="","",SUMIFS(Txn[Signed Units],Txn[Key],$A220))</f>
        <v/>
      </c>
      <c r="F220" s="283" t="str">
        <f>IF($A220="","",SUMIFS(Txn[Buy Cost],Txn[Key],$A220))</f>
        <v/>
      </c>
      <c r="G220" s="283" t="str">
        <f>IF($A220="","",SUMIFS(Txn[Sell Proceeds],Txn[Key],$A220))</f>
        <v/>
      </c>
      <c r="H220" s="284" t="str">
        <f>IF($A220="","",IFERROR(INDEX(Prices[Current Price],MATCH($A220,Prices[Key],0)),0))</f>
        <v/>
      </c>
      <c r="I220" s="285" t="str">
        <f>IF($A220="","",IFERROR(INDEX(Prices[FX to SGD],MATCH($A220,Prices[Key],0)),1))</f>
        <v/>
      </c>
      <c r="J220" s="283" t="str">
        <f t="shared" si="30"/>
        <v/>
      </c>
      <c r="K220" s="283" t="str">
        <f t="shared" si="31"/>
        <v/>
      </c>
      <c r="L220" s="283" t="str">
        <f t="shared" si="32"/>
        <v/>
      </c>
      <c r="M220" s="286" t="str">
        <f t="shared" si="33"/>
        <v/>
      </c>
      <c r="N220" s="240" t="str">
        <f>IF($A220="","",IF(ABS(E220)&gt;0.000001,COUNT($N$1:N219)+1,""))</f>
        <v/>
      </c>
      <c r="O220" s="287" t="str">
        <f>IF($A220="","",SUMIFS(Transactions!$H$2:$H$1001,Transactions!$J$2:$J$1001,$A220,Transactions!$A$2:$A$1001,2)*$I220)</f>
        <v/>
      </c>
      <c r="P220" s="287" t="str">
        <f t="shared" si="34"/>
        <v/>
      </c>
      <c r="Q220" s="288" t="str">
        <f t="shared" si="35"/>
        <v/>
      </c>
    </row>
    <row r="221" spans="1:17" ht="15" customHeight="1" x14ac:dyDescent="0.2">
      <c r="A221" s="240" t="str">
        <f>IFERROR(INDEX(Txn[Key],MATCH(0,INDEX(COUNTIF($A$1:A220,Txn[Key])+(Txn[Key]=""),0),0)),"")</f>
        <v/>
      </c>
      <c r="B221" s="240" t="str">
        <f t="shared" si="27"/>
        <v/>
      </c>
      <c r="C221" s="240" t="str">
        <f t="shared" si="28"/>
        <v/>
      </c>
      <c r="D221" s="240" t="str">
        <f t="shared" si="29"/>
        <v/>
      </c>
      <c r="E221" s="261" t="str">
        <f>IF($A221="","",SUMIFS(Txn[Signed Units],Txn[Key],$A221))</f>
        <v/>
      </c>
      <c r="F221" s="283" t="str">
        <f>IF($A221="","",SUMIFS(Txn[Buy Cost],Txn[Key],$A221))</f>
        <v/>
      </c>
      <c r="G221" s="283" t="str">
        <f>IF($A221="","",SUMIFS(Txn[Sell Proceeds],Txn[Key],$A221))</f>
        <v/>
      </c>
      <c r="H221" s="284" t="str">
        <f>IF($A221="","",IFERROR(INDEX(Prices[Current Price],MATCH($A221,Prices[Key],0)),0))</f>
        <v/>
      </c>
      <c r="I221" s="285" t="str">
        <f>IF($A221="","",IFERROR(INDEX(Prices[FX to SGD],MATCH($A221,Prices[Key],0)),1))</f>
        <v/>
      </c>
      <c r="J221" s="283" t="str">
        <f t="shared" si="30"/>
        <v/>
      </c>
      <c r="K221" s="283" t="str">
        <f t="shared" si="31"/>
        <v/>
      </c>
      <c r="L221" s="283" t="str">
        <f t="shared" si="32"/>
        <v/>
      </c>
      <c r="M221" s="286" t="str">
        <f t="shared" si="33"/>
        <v/>
      </c>
      <c r="N221" s="240" t="str">
        <f>IF($A221="","",IF(ABS(E221)&gt;0.000001,COUNT($N$1:N220)+1,""))</f>
        <v/>
      </c>
      <c r="O221" s="287" t="str">
        <f>IF($A221="","",SUMIFS(Transactions!$H$2:$H$1001,Transactions!$J$2:$J$1001,$A221,Transactions!$A$2:$A$1001,2)*$I221)</f>
        <v/>
      </c>
      <c r="P221" s="287" t="str">
        <f t="shared" si="34"/>
        <v/>
      </c>
      <c r="Q221" s="288" t="str">
        <f t="shared" si="35"/>
        <v/>
      </c>
    </row>
    <row r="222" spans="1:17" ht="15" customHeight="1" x14ac:dyDescent="0.2">
      <c r="A222" s="240" t="str">
        <f>IFERROR(INDEX(Txn[Key],MATCH(0,INDEX(COUNTIF($A$1:A221,Txn[Key])+(Txn[Key]=""),0),0)),"")</f>
        <v/>
      </c>
      <c r="B222" s="240" t="str">
        <f t="shared" si="27"/>
        <v/>
      </c>
      <c r="C222" s="240" t="str">
        <f t="shared" si="28"/>
        <v/>
      </c>
      <c r="D222" s="240" t="str">
        <f t="shared" si="29"/>
        <v/>
      </c>
      <c r="E222" s="261" t="str">
        <f>IF($A222="","",SUMIFS(Txn[Signed Units],Txn[Key],$A222))</f>
        <v/>
      </c>
      <c r="F222" s="283" t="str">
        <f>IF($A222="","",SUMIFS(Txn[Buy Cost],Txn[Key],$A222))</f>
        <v/>
      </c>
      <c r="G222" s="283" t="str">
        <f>IF($A222="","",SUMIFS(Txn[Sell Proceeds],Txn[Key],$A222))</f>
        <v/>
      </c>
      <c r="H222" s="284" t="str">
        <f>IF($A222="","",IFERROR(INDEX(Prices[Current Price],MATCH($A222,Prices[Key],0)),0))</f>
        <v/>
      </c>
      <c r="I222" s="285" t="str">
        <f>IF($A222="","",IFERROR(INDEX(Prices[FX to SGD],MATCH($A222,Prices[Key],0)),1))</f>
        <v/>
      </c>
      <c r="J222" s="283" t="str">
        <f t="shared" si="30"/>
        <v/>
      </c>
      <c r="K222" s="283" t="str">
        <f t="shared" si="31"/>
        <v/>
      </c>
      <c r="L222" s="283" t="str">
        <f t="shared" si="32"/>
        <v/>
      </c>
      <c r="M222" s="286" t="str">
        <f t="shared" si="33"/>
        <v/>
      </c>
      <c r="N222" s="240" t="str">
        <f>IF($A222="","",IF(ABS(E222)&gt;0.000001,COUNT($N$1:N221)+1,""))</f>
        <v/>
      </c>
      <c r="O222" s="287" t="str">
        <f>IF($A222="","",SUMIFS(Transactions!$H$2:$H$1001,Transactions!$J$2:$J$1001,$A222,Transactions!$A$2:$A$1001,2)*$I222)</f>
        <v/>
      </c>
      <c r="P222" s="287" t="str">
        <f t="shared" si="34"/>
        <v/>
      </c>
      <c r="Q222" s="288" t="str">
        <f t="shared" si="35"/>
        <v/>
      </c>
    </row>
    <row r="223" spans="1:17" ht="15" customHeight="1" x14ac:dyDescent="0.2">
      <c r="A223" s="240" t="str">
        <f>IFERROR(INDEX(Txn[Key],MATCH(0,INDEX(COUNTIF($A$1:A222,Txn[Key])+(Txn[Key]=""),0),0)),"")</f>
        <v/>
      </c>
      <c r="B223" s="240" t="str">
        <f t="shared" si="27"/>
        <v/>
      </c>
      <c r="C223" s="240" t="str">
        <f t="shared" si="28"/>
        <v/>
      </c>
      <c r="D223" s="240" t="str">
        <f t="shared" si="29"/>
        <v/>
      </c>
      <c r="E223" s="261" t="str">
        <f>IF($A223="","",SUMIFS(Txn[Signed Units],Txn[Key],$A223))</f>
        <v/>
      </c>
      <c r="F223" s="283" t="str">
        <f>IF($A223="","",SUMIFS(Txn[Buy Cost],Txn[Key],$A223))</f>
        <v/>
      </c>
      <c r="G223" s="283" t="str">
        <f>IF($A223="","",SUMIFS(Txn[Sell Proceeds],Txn[Key],$A223))</f>
        <v/>
      </c>
      <c r="H223" s="284" t="str">
        <f>IF($A223="","",IFERROR(INDEX(Prices[Current Price],MATCH($A223,Prices[Key],0)),0))</f>
        <v/>
      </c>
      <c r="I223" s="285" t="str">
        <f>IF($A223="","",IFERROR(INDEX(Prices[FX to SGD],MATCH($A223,Prices[Key],0)),1))</f>
        <v/>
      </c>
      <c r="J223" s="283" t="str">
        <f t="shared" si="30"/>
        <v/>
      </c>
      <c r="K223" s="283" t="str">
        <f t="shared" si="31"/>
        <v/>
      </c>
      <c r="L223" s="283" t="str">
        <f t="shared" si="32"/>
        <v/>
      </c>
      <c r="M223" s="286" t="str">
        <f t="shared" si="33"/>
        <v/>
      </c>
      <c r="N223" s="240" t="str">
        <f>IF($A223="","",IF(ABS(E223)&gt;0.000001,COUNT($N$1:N222)+1,""))</f>
        <v/>
      </c>
      <c r="O223" s="287" t="str">
        <f>IF($A223="","",SUMIFS(Transactions!$H$2:$H$1001,Transactions!$J$2:$J$1001,$A223,Transactions!$A$2:$A$1001,2)*$I223)</f>
        <v/>
      </c>
      <c r="P223" s="287" t="str">
        <f t="shared" si="34"/>
        <v/>
      </c>
      <c r="Q223" s="288" t="str">
        <f t="shared" si="35"/>
        <v/>
      </c>
    </row>
    <row r="224" spans="1:17" ht="15" customHeight="1" x14ac:dyDescent="0.2">
      <c r="A224" s="240" t="str">
        <f>IFERROR(INDEX(Txn[Key],MATCH(0,INDEX(COUNTIF($A$1:A223,Txn[Key])+(Txn[Key]=""),0),0)),"")</f>
        <v/>
      </c>
      <c r="B224" s="240" t="str">
        <f t="shared" si="27"/>
        <v/>
      </c>
      <c r="C224" s="240" t="str">
        <f t="shared" si="28"/>
        <v/>
      </c>
      <c r="D224" s="240" t="str">
        <f t="shared" si="29"/>
        <v/>
      </c>
      <c r="E224" s="261" t="str">
        <f>IF($A224="","",SUMIFS(Txn[Signed Units],Txn[Key],$A224))</f>
        <v/>
      </c>
      <c r="F224" s="283" t="str">
        <f>IF($A224="","",SUMIFS(Txn[Buy Cost],Txn[Key],$A224))</f>
        <v/>
      </c>
      <c r="G224" s="283" t="str">
        <f>IF($A224="","",SUMIFS(Txn[Sell Proceeds],Txn[Key],$A224))</f>
        <v/>
      </c>
      <c r="H224" s="284" t="str">
        <f>IF($A224="","",IFERROR(INDEX(Prices[Current Price],MATCH($A224,Prices[Key],0)),0))</f>
        <v/>
      </c>
      <c r="I224" s="285" t="str">
        <f>IF($A224="","",IFERROR(INDEX(Prices[FX to SGD],MATCH($A224,Prices[Key],0)),1))</f>
        <v/>
      </c>
      <c r="J224" s="283" t="str">
        <f t="shared" si="30"/>
        <v/>
      </c>
      <c r="K224" s="283" t="str">
        <f t="shared" si="31"/>
        <v/>
      </c>
      <c r="L224" s="283" t="str">
        <f t="shared" si="32"/>
        <v/>
      </c>
      <c r="M224" s="286" t="str">
        <f t="shared" si="33"/>
        <v/>
      </c>
      <c r="N224" s="240" t="str">
        <f>IF($A224="","",IF(ABS(E224)&gt;0.000001,COUNT($N$1:N223)+1,""))</f>
        <v/>
      </c>
      <c r="O224" s="287" t="str">
        <f>IF($A224="","",SUMIFS(Transactions!$H$2:$H$1001,Transactions!$J$2:$J$1001,$A224,Transactions!$A$2:$A$1001,2)*$I224)</f>
        <v/>
      </c>
      <c r="P224" s="287" t="str">
        <f t="shared" si="34"/>
        <v/>
      </c>
      <c r="Q224" s="288" t="str">
        <f t="shared" si="35"/>
        <v/>
      </c>
    </row>
    <row r="225" spans="1:17" ht="15" customHeight="1" x14ac:dyDescent="0.2">
      <c r="A225" s="240" t="str">
        <f>IFERROR(INDEX(Txn[Key],MATCH(0,INDEX(COUNTIF($A$1:A224,Txn[Key])+(Txn[Key]=""),0),0)),"")</f>
        <v/>
      </c>
      <c r="B225" s="240" t="str">
        <f t="shared" si="27"/>
        <v/>
      </c>
      <c r="C225" s="240" t="str">
        <f t="shared" si="28"/>
        <v/>
      </c>
      <c r="D225" s="240" t="str">
        <f t="shared" si="29"/>
        <v/>
      </c>
      <c r="E225" s="261" t="str">
        <f>IF($A225="","",SUMIFS(Txn[Signed Units],Txn[Key],$A225))</f>
        <v/>
      </c>
      <c r="F225" s="283" t="str">
        <f>IF($A225="","",SUMIFS(Txn[Buy Cost],Txn[Key],$A225))</f>
        <v/>
      </c>
      <c r="G225" s="283" t="str">
        <f>IF($A225="","",SUMIFS(Txn[Sell Proceeds],Txn[Key],$A225))</f>
        <v/>
      </c>
      <c r="H225" s="284" t="str">
        <f>IF($A225="","",IFERROR(INDEX(Prices[Current Price],MATCH($A225,Prices[Key],0)),0))</f>
        <v/>
      </c>
      <c r="I225" s="285" t="str">
        <f>IF($A225="","",IFERROR(INDEX(Prices[FX to SGD],MATCH($A225,Prices[Key],0)),1))</f>
        <v/>
      </c>
      <c r="J225" s="283" t="str">
        <f t="shared" si="30"/>
        <v/>
      </c>
      <c r="K225" s="283" t="str">
        <f t="shared" si="31"/>
        <v/>
      </c>
      <c r="L225" s="283" t="str">
        <f t="shared" si="32"/>
        <v/>
      </c>
      <c r="M225" s="286" t="str">
        <f t="shared" si="33"/>
        <v/>
      </c>
      <c r="N225" s="240" t="str">
        <f>IF($A225="","",IF(ABS(E225)&gt;0.000001,COUNT($N$1:N224)+1,""))</f>
        <v/>
      </c>
      <c r="O225" s="287" t="str">
        <f>IF($A225="","",SUMIFS(Transactions!$H$2:$H$1001,Transactions!$J$2:$J$1001,$A225,Transactions!$A$2:$A$1001,2)*$I225)</f>
        <v/>
      </c>
      <c r="P225" s="287" t="str">
        <f t="shared" si="34"/>
        <v/>
      </c>
      <c r="Q225" s="288" t="str">
        <f t="shared" si="35"/>
        <v/>
      </c>
    </row>
    <row r="226" spans="1:17" ht="15" customHeight="1" x14ac:dyDescent="0.2">
      <c r="A226" s="240" t="str">
        <f>IFERROR(INDEX(Txn[Key],MATCH(0,INDEX(COUNTIF($A$1:A225,Txn[Key])+(Txn[Key]=""),0),0)),"")</f>
        <v/>
      </c>
      <c r="B226" s="240" t="str">
        <f t="shared" si="27"/>
        <v/>
      </c>
      <c r="C226" s="240" t="str">
        <f t="shared" si="28"/>
        <v/>
      </c>
      <c r="D226" s="240" t="str">
        <f t="shared" si="29"/>
        <v/>
      </c>
      <c r="E226" s="261" t="str">
        <f>IF($A226="","",SUMIFS(Txn[Signed Units],Txn[Key],$A226))</f>
        <v/>
      </c>
      <c r="F226" s="283" t="str">
        <f>IF($A226="","",SUMIFS(Txn[Buy Cost],Txn[Key],$A226))</f>
        <v/>
      </c>
      <c r="G226" s="283" t="str">
        <f>IF($A226="","",SUMIFS(Txn[Sell Proceeds],Txn[Key],$A226))</f>
        <v/>
      </c>
      <c r="H226" s="284" t="str">
        <f>IF($A226="","",IFERROR(INDEX(Prices[Current Price],MATCH($A226,Prices[Key],0)),0))</f>
        <v/>
      </c>
      <c r="I226" s="285" t="str">
        <f>IF($A226="","",IFERROR(INDEX(Prices[FX to SGD],MATCH($A226,Prices[Key],0)),1))</f>
        <v/>
      </c>
      <c r="J226" s="283" t="str">
        <f t="shared" si="30"/>
        <v/>
      </c>
      <c r="K226" s="283" t="str">
        <f t="shared" si="31"/>
        <v/>
      </c>
      <c r="L226" s="283" t="str">
        <f t="shared" si="32"/>
        <v/>
      </c>
      <c r="M226" s="286" t="str">
        <f t="shared" si="33"/>
        <v/>
      </c>
      <c r="N226" s="240" t="str">
        <f>IF($A226="","",IF(ABS(E226)&gt;0.000001,COUNT($N$1:N225)+1,""))</f>
        <v/>
      </c>
      <c r="O226" s="287" t="str">
        <f>IF($A226="","",SUMIFS(Transactions!$H$2:$H$1001,Transactions!$J$2:$J$1001,$A226,Transactions!$A$2:$A$1001,2)*$I226)</f>
        <v/>
      </c>
      <c r="P226" s="287" t="str">
        <f t="shared" si="34"/>
        <v/>
      </c>
      <c r="Q226" s="288" t="str">
        <f t="shared" si="35"/>
        <v/>
      </c>
    </row>
    <row r="227" spans="1:17" ht="15" customHeight="1" x14ac:dyDescent="0.2">
      <c r="A227" s="240" t="str">
        <f>IFERROR(INDEX(Txn[Key],MATCH(0,INDEX(COUNTIF($A$1:A226,Txn[Key])+(Txn[Key]=""),0),0)),"")</f>
        <v/>
      </c>
      <c r="B227" s="240" t="str">
        <f t="shared" si="27"/>
        <v/>
      </c>
      <c r="C227" s="240" t="str">
        <f t="shared" si="28"/>
        <v/>
      </c>
      <c r="D227" s="240" t="str">
        <f t="shared" si="29"/>
        <v/>
      </c>
      <c r="E227" s="261" t="str">
        <f>IF($A227="","",SUMIFS(Txn[Signed Units],Txn[Key],$A227))</f>
        <v/>
      </c>
      <c r="F227" s="283" t="str">
        <f>IF($A227="","",SUMIFS(Txn[Buy Cost],Txn[Key],$A227))</f>
        <v/>
      </c>
      <c r="G227" s="283" t="str">
        <f>IF($A227="","",SUMIFS(Txn[Sell Proceeds],Txn[Key],$A227))</f>
        <v/>
      </c>
      <c r="H227" s="284" t="str">
        <f>IF($A227="","",IFERROR(INDEX(Prices[Current Price],MATCH($A227,Prices[Key],0)),0))</f>
        <v/>
      </c>
      <c r="I227" s="285" t="str">
        <f>IF($A227="","",IFERROR(INDEX(Prices[FX to SGD],MATCH($A227,Prices[Key],0)),1))</f>
        <v/>
      </c>
      <c r="J227" s="283" t="str">
        <f t="shared" si="30"/>
        <v/>
      </c>
      <c r="K227" s="283" t="str">
        <f t="shared" si="31"/>
        <v/>
      </c>
      <c r="L227" s="283" t="str">
        <f t="shared" si="32"/>
        <v/>
      </c>
      <c r="M227" s="286" t="str">
        <f t="shared" si="33"/>
        <v/>
      </c>
      <c r="N227" s="240" t="str">
        <f>IF($A227="","",IF(ABS(E227)&gt;0.000001,COUNT($N$1:N226)+1,""))</f>
        <v/>
      </c>
      <c r="O227" s="287" t="str">
        <f>IF($A227="","",SUMIFS(Transactions!$H$2:$H$1001,Transactions!$J$2:$J$1001,$A227,Transactions!$A$2:$A$1001,2)*$I227)</f>
        <v/>
      </c>
      <c r="P227" s="287" t="str">
        <f t="shared" si="34"/>
        <v/>
      </c>
      <c r="Q227" s="288" t="str">
        <f t="shared" si="35"/>
        <v/>
      </c>
    </row>
    <row r="228" spans="1:17" ht="15" customHeight="1" x14ac:dyDescent="0.2">
      <c r="A228" s="240" t="str">
        <f>IFERROR(INDEX(Txn[Key],MATCH(0,INDEX(COUNTIF($A$1:A227,Txn[Key])+(Txn[Key]=""),0),0)),"")</f>
        <v/>
      </c>
      <c r="B228" s="240" t="str">
        <f t="shared" si="27"/>
        <v/>
      </c>
      <c r="C228" s="240" t="str">
        <f t="shared" si="28"/>
        <v/>
      </c>
      <c r="D228" s="240" t="str">
        <f t="shared" si="29"/>
        <v/>
      </c>
      <c r="E228" s="261" t="str">
        <f>IF($A228="","",SUMIFS(Txn[Signed Units],Txn[Key],$A228))</f>
        <v/>
      </c>
      <c r="F228" s="283" t="str">
        <f>IF($A228="","",SUMIFS(Txn[Buy Cost],Txn[Key],$A228))</f>
        <v/>
      </c>
      <c r="G228" s="283" t="str">
        <f>IF($A228="","",SUMIFS(Txn[Sell Proceeds],Txn[Key],$A228))</f>
        <v/>
      </c>
      <c r="H228" s="284" t="str">
        <f>IF($A228="","",IFERROR(INDEX(Prices[Current Price],MATCH($A228,Prices[Key],0)),0))</f>
        <v/>
      </c>
      <c r="I228" s="285" t="str">
        <f>IF($A228="","",IFERROR(INDEX(Prices[FX to SGD],MATCH($A228,Prices[Key],0)),1))</f>
        <v/>
      </c>
      <c r="J228" s="283" t="str">
        <f t="shared" si="30"/>
        <v/>
      </c>
      <c r="K228" s="283" t="str">
        <f t="shared" si="31"/>
        <v/>
      </c>
      <c r="L228" s="283" t="str">
        <f t="shared" si="32"/>
        <v/>
      </c>
      <c r="M228" s="286" t="str">
        <f t="shared" si="33"/>
        <v/>
      </c>
      <c r="N228" s="240" t="str">
        <f>IF($A228="","",IF(ABS(E228)&gt;0.000001,COUNT($N$1:N227)+1,""))</f>
        <v/>
      </c>
      <c r="O228" s="287" t="str">
        <f>IF($A228="","",SUMIFS(Transactions!$H$2:$H$1001,Transactions!$J$2:$J$1001,$A228,Transactions!$A$2:$A$1001,2)*$I228)</f>
        <v/>
      </c>
      <c r="P228" s="287" t="str">
        <f t="shared" si="34"/>
        <v/>
      </c>
      <c r="Q228" s="288" t="str">
        <f t="shared" si="35"/>
        <v/>
      </c>
    </row>
    <row r="229" spans="1:17" ht="15" customHeight="1" x14ac:dyDescent="0.2">
      <c r="A229" s="240" t="str">
        <f>IFERROR(INDEX(Txn[Key],MATCH(0,INDEX(COUNTIF($A$1:A228,Txn[Key])+(Txn[Key]=""),0),0)),"")</f>
        <v/>
      </c>
      <c r="B229" s="240" t="str">
        <f t="shared" si="27"/>
        <v/>
      </c>
      <c r="C229" s="240" t="str">
        <f t="shared" si="28"/>
        <v/>
      </c>
      <c r="D229" s="240" t="str">
        <f t="shared" si="29"/>
        <v/>
      </c>
      <c r="E229" s="261" t="str">
        <f>IF($A229="","",SUMIFS(Txn[Signed Units],Txn[Key],$A229))</f>
        <v/>
      </c>
      <c r="F229" s="283" t="str">
        <f>IF($A229="","",SUMIFS(Txn[Buy Cost],Txn[Key],$A229))</f>
        <v/>
      </c>
      <c r="G229" s="283" t="str">
        <f>IF($A229="","",SUMIFS(Txn[Sell Proceeds],Txn[Key],$A229))</f>
        <v/>
      </c>
      <c r="H229" s="284" t="str">
        <f>IF($A229="","",IFERROR(INDEX(Prices[Current Price],MATCH($A229,Prices[Key],0)),0))</f>
        <v/>
      </c>
      <c r="I229" s="285" t="str">
        <f>IF($A229="","",IFERROR(INDEX(Prices[FX to SGD],MATCH($A229,Prices[Key],0)),1))</f>
        <v/>
      </c>
      <c r="J229" s="283" t="str">
        <f t="shared" si="30"/>
        <v/>
      </c>
      <c r="K229" s="283" t="str">
        <f t="shared" si="31"/>
        <v/>
      </c>
      <c r="L229" s="283" t="str">
        <f t="shared" si="32"/>
        <v/>
      </c>
      <c r="M229" s="286" t="str">
        <f t="shared" si="33"/>
        <v/>
      </c>
      <c r="N229" s="240" t="str">
        <f>IF($A229="","",IF(ABS(E229)&gt;0.000001,COUNT($N$1:N228)+1,""))</f>
        <v/>
      </c>
      <c r="O229" s="287" t="str">
        <f>IF($A229="","",SUMIFS(Transactions!$H$2:$H$1001,Transactions!$J$2:$J$1001,$A229,Transactions!$A$2:$A$1001,2)*$I229)</f>
        <v/>
      </c>
      <c r="P229" s="287" t="str">
        <f t="shared" si="34"/>
        <v/>
      </c>
      <c r="Q229" s="288" t="str">
        <f t="shared" si="35"/>
        <v/>
      </c>
    </row>
    <row r="230" spans="1:17" ht="15" customHeight="1" x14ac:dyDescent="0.2">
      <c r="A230" s="240" t="str">
        <f>IFERROR(INDEX(Txn[Key],MATCH(0,INDEX(COUNTIF($A$1:A229,Txn[Key])+(Txn[Key]=""),0),0)),"")</f>
        <v/>
      </c>
      <c r="B230" s="240" t="str">
        <f t="shared" si="27"/>
        <v/>
      </c>
      <c r="C230" s="240" t="str">
        <f t="shared" si="28"/>
        <v/>
      </c>
      <c r="D230" s="240" t="str">
        <f t="shared" si="29"/>
        <v/>
      </c>
      <c r="E230" s="261" t="str">
        <f>IF($A230="","",SUMIFS(Txn[Signed Units],Txn[Key],$A230))</f>
        <v/>
      </c>
      <c r="F230" s="283" t="str">
        <f>IF($A230="","",SUMIFS(Txn[Buy Cost],Txn[Key],$A230))</f>
        <v/>
      </c>
      <c r="G230" s="283" t="str">
        <f>IF($A230="","",SUMIFS(Txn[Sell Proceeds],Txn[Key],$A230))</f>
        <v/>
      </c>
      <c r="H230" s="284" t="str">
        <f>IF($A230="","",IFERROR(INDEX(Prices[Current Price],MATCH($A230,Prices[Key],0)),0))</f>
        <v/>
      </c>
      <c r="I230" s="285" t="str">
        <f>IF($A230="","",IFERROR(INDEX(Prices[FX to SGD],MATCH($A230,Prices[Key],0)),1))</f>
        <v/>
      </c>
      <c r="J230" s="283" t="str">
        <f t="shared" si="30"/>
        <v/>
      </c>
      <c r="K230" s="283" t="str">
        <f t="shared" si="31"/>
        <v/>
      </c>
      <c r="L230" s="283" t="str">
        <f t="shared" si="32"/>
        <v/>
      </c>
      <c r="M230" s="286" t="str">
        <f t="shared" si="33"/>
        <v/>
      </c>
      <c r="N230" s="240" t="str">
        <f>IF($A230="","",IF(ABS(E230)&gt;0.000001,COUNT($N$1:N229)+1,""))</f>
        <v/>
      </c>
      <c r="O230" s="287" t="str">
        <f>IF($A230="","",SUMIFS(Transactions!$H$2:$H$1001,Transactions!$J$2:$J$1001,$A230,Transactions!$A$2:$A$1001,2)*$I230)</f>
        <v/>
      </c>
      <c r="P230" s="287" t="str">
        <f t="shared" si="34"/>
        <v/>
      </c>
      <c r="Q230" s="288" t="str">
        <f t="shared" si="35"/>
        <v/>
      </c>
    </row>
    <row r="231" spans="1:17" ht="15" customHeight="1" x14ac:dyDescent="0.2">
      <c r="A231" s="240" t="str">
        <f>IFERROR(INDEX(Txn[Key],MATCH(0,INDEX(COUNTIF($A$1:A230,Txn[Key])+(Txn[Key]=""),0),0)),"")</f>
        <v/>
      </c>
      <c r="B231" s="240" t="str">
        <f t="shared" si="27"/>
        <v/>
      </c>
      <c r="C231" s="240" t="str">
        <f t="shared" si="28"/>
        <v/>
      </c>
      <c r="D231" s="240" t="str">
        <f t="shared" si="29"/>
        <v/>
      </c>
      <c r="E231" s="261" t="str">
        <f>IF($A231="","",SUMIFS(Txn[Signed Units],Txn[Key],$A231))</f>
        <v/>
      </c>
      <c r="F231" s="283" t="str">
        <f>IF($A231="","",SUMIFS(Txn[Buy Cost],Txn[Key],$A231))</f>
        <v/>
      </c>
      <c r="G231" s="283" t="str">
        <f>IF($A231="","",SUMIFS(Txn[Sell Proceeds],Txn[Key],$A231))</f>
        <v/>
      </c>
      <c r="H231" s="284" t="str">
        <f>IF($A231="","",IFERROR(INDEX(Prices[Current Price],MATCH($A231,Prices[Key],0)),0))</f>
        <v/>
      </c>
      <c r="I231" s="285" t="str">
        <f>IF($A231="","",IFERROR(INDEX(Prices[FX to SGD],MATCH($A231,Prices[Key],0)),1))</f>
        <v/>
      </c>
      <c r="J231" s="283" t="str">
        <f t="shared" si="30"/>
        <v/>
      </c>
      <c r="K231" s="283" t="str">
        <f t="shared" si="31"/>
        <v/>
      </c>
      <c r="L231" s="283" t="str">
        <f t="shared" si="32"/>
        <v/>
      </c>
      <c r="M231" s="286" t="str">
        <f t="shared" si="33"/>
        <v/>
      </c>
      <c r="N231" s="240" t="str">
        <f>IF($A231="","",IF(ABS(E231)&gt;0.000001,COUNT($N$1:N230)+1,""))</f>
        <v/>
      </c>
      <c r="O231" s="287" t="str">
        <f>IF($A231="","",SUMIFS(Transactions!$H$2:$H$1001,Transactions!$J$2:$J$1001,$A231,Transactions!$A$2:$A$1001,2)*$I231)</f>
        <v/>
      </c>
      <c r="P231" s="287" t="str">
        <f t="shared" si="34"/>
        <v/>
      </c>
      <c r="Q231" s="288" t="str">
        <f t="shared" si="35"/>
        <v/>
      </c>
    </row>
    <row r="232" spans="1:17" ht="15" customHeight="1" x14ac:dyDescent="0.2">
      <c r="A232" s="240" t="str">
        <f>IFERROR(INDEX(Txn[Key],MATCH(0,INDEX(COUNTIF($A$1:A231,Txn[Key])+(Txn[Key]=""),0),0)),"")</f>
        <v/>
      </c>
      <c r="B232" s="240" t="str">
        <f t="shared" si="27"/>
        <v/>
      </c>
      <c r="C232" s="240" t="str">
        <f t="shared" si="28"/>
        <v/>
      </c>
      <c r="D232" s="240" t="str">
        <f t="shared" si="29"/>
        <v/>
      </c>
      <c r="E232" s="261" t="str">
        <f>IF($A232="","",SUMIFS(Txn[Signed Units],Txn[Key],$A232))</f>
        <v/>
      </c>
      <c r="F232" s="283" t="str">
        <f>IF($A232="","",SUMIFS(Txn[Buy Cost],Txn[Key],$A232))</f>
        <v/>
      </c>
      <c r="G232" s="283" t="str">
        <f>IF($A232="","",SUMIFS(Txn[Sell Proceeds],Txn[Key],$A232))</f>
        <v/>
      </c>
      <c r="H232" s="284" t="str">
        <f>IF($A232="","",IFERROR(INDEX(Prices[Current Price],MATCH($A232,Prices[Key],0)),0))</f>
        <v/>
      </c>
      <c r="I232" s="285" t="str">
        <f>IF($A232="","",IFERROR(INDEX(Prices[FX to SGD],MATCH($A232,Prices[Key],0)),1))</f>
        <v/>
      </c>
      <c r="J232" s="283" t="str">
        <f t="shared" si="30"/>
        <v/>
      </c>
      <c r="K232" s="283" t="str">
        <f t="shared" si="31"/>
        <v/>
      </c>
      <c r="L232" s="283" t="str">
        <f t="shared" si="32"/>
        <v/>
      </c>
      <c r="M232" s="286" t="str">
        <f t="shared" si="33"/>
        <v/>
      </c>
      <c r="N232" s="240" t="str">
        <f>IF($A232="","",IF(ABS(E232)&gt;0.000001,COUNT($N$1:N231)+1,""))</f>
        <v/>
      </c>
      <c r="O232" s="287" t="str">
        <f>IF($A232="","",SUMIFS(Transactions!$H$2:$H$1001,Transactions!$J$2:$J$1001,$A232,Transactions!$A$2:$A$1001,2)*$I232)</f>
        <v/>
      </c>
      <c r="P232" s="287" t="str">
        <f t="shared" si="34"/>
        <v/>
      </c>
      <c r="Q232" s="288" t="str">
        <f t="shared" si="35"/>
        <v/>
      </c>
    </row>
    <row r="233" spans="1:17" ht="15" customHeight="1" x14ac:dyDescent="0.2">
      <c r="A233" s="240" t="str">
        <f>IFERROR(INDEX(Txn[Key],MATCH(0,INDEX(COUNTIF($A$1:A232,Txn[Key])+(Txn[Key]=""),0),0)),"")</f>
        <v/>
      </c>
      <c r="B233" s="240" t="str">
        <f t="shared" si="27"/>
        <v/>
      </c>
      <c r="C233" s="240" t="str">
        <f t="shared" si="28"/>
        <v/>
      </c>
      <c r="D233" s="240" t="str">
        <f t="shared" si="29"/>
        <v/>
      </c>
      <c r="E233" s="261" t="str">
        <f>IF($A233="","",SUMIFS(Txn[Signed Units],Txn[Key],$A233))</f>
        <v/>
      </c>
      <c r="F233" s="283" t="str">
        <f>IF($A233="","",SUMIFS(Txn[Buy Cost],Txn[Key],$A233))</f>
        <v/>
      </c>
      <c r="G233" s="283" t="str">
        <f>IF($A233="","",SUMIFS(Txn[Sell Proceeds],Txn[Key],$A233))</f>
        <v/>
      </c>
      <c r="H233" s="284" t="str">
        <f>IF($A233="","",IFERROR(INDEX(Prices[Current Price],MATCH($A233,Prices[Key],0)),0))</f>
        <v/>
      </c>
      <c r="I233" s="285" t="str">
        <f>IF($A233="","",IFERROR(INDEX(Prices[FX to SGD],MATCH($A233,Prices[Key],0)),1))</f>
        <v/>
      </c>
      <c r="J233" s="283" t="str">
        <f t="shared" si="30"/>
        <v/>
      </c>
      <c r="K233" s="283" t="str">
        <f t="shared" si="31"/>
        <v/>
      </c>
      <c r="L233" s="283" t="str">
        <f t="shared" si="32"/>
        <v/>
      </c>
      <c r="M233" s="286" t="str">
        <f t="shared" si="33"/>
        <v/>
      </c>
      <c r="N233" s="240" t="str">
        <f>IF($A233="","",IF(ABS(E233)&gt;0.000001,COUNT($N$1:N232)+1,""))</f>
        <v/>
      </c>
      <c r="O233" s="287" t="str">
        <f>IF($A233="","",SUMIFS(Transactions!$H$2:$H$1001,Transactions!$J$2:$J$1001,$A233,Transactions!$A$2:$A$1001,2)*$I233)</f>
        <v/>
      </c>
      <c r="P233" s="287" t="str">
        <f t="shared" si="34"/>
        <v/>
      </c>
      <c r="Q233" s="288" t="str">
        <f t="shared" si="35"/>
        <v/>
      </c>
    </row>
    <row r="234" spans="1:17" ht="15" customHeight="1" x14ac:dyDescent="0.2">
      <c r="A234" s="240" t="str">
        <f>IFERROR(INDEX(Txn[Key],MATCH(0,INDEX(COUNTIF($A$1:A233,Txn[Key])+(Txn[Key]=""),0),0)),"")</f>
        <v/>
      </c>
      <c r="B234" s="240" t="str">
        <f t="shared" si="27"/>
        <v/>
      </c>
      <c r="C234" s="240" t="str">
        <f t="shared" si="28"/>
        <v/>
      </c>
      <c r="D234" s="240" t="str">
        <f t="shared" si="29"/>
        <v/>
      </c>
      <c r="E234" s="261" t="str">
        <f>IF($A234="","",SUMIFS(Txn[Signed Units],Txn[Key],$A234))</f>
        <v/>
      </c>
      <c r="F234" s="283" t="str">
        <f>IF($A234="","",SUMIFS(Txn[Buy Cost],Txn[Key],$A234))</f>
        <v/>
      </c>
      <c r="G234" s="283" t="str">
        <f>IF($A234="","",SUMIFS(Txn[Sell Proceeds],Txn[Key],$A234))</f>
        <v/>
      </c>
      <c r="H234" s="284" t="str">
        <f>IF($A234="","",IFERROR(INDEX(Prices[Current Price],MATCH($A234,Prices[Key],0)),0))</f>
        <v/>
      </c>
      <c r="I234" s="285" t="str">
        <f>IF($A234="","",IFERROR(INDEX(Prices[FX to SGD],MATCH($A234,Prices[Key],0)),1))</f>
        <v/>
      </c>
      <c r="J234" s="283" t="str">
        <f t="shared" si="30"/>
        <v/>
      </c>
      <c r="K234" s="283" t="str">
        <f t="shared" si="31"/>
        <v/>
      </c>
      <c r="L234" s="283" t="str">
        <f t="shared" si="32"/>
        <v/>
      </c>
      <c r="M234" s="286" t="str">
        <f t="shared" si="33"/>
        <v/>
      </c>
      <c r="N234" s="240" t="str">
        <f>IF($A234="","",IF(ABS(E234)&gt;0.000001,COUNT($N$1:N233)+1,""))</f>
        <v/>
      </c>
      <c r="O234" s="287" t="str">
        <f>IF($A234="","",SUMIFS(Transactions!$H$2:$H$1001,Transactions!$J$2:$J$1001,$A234,Transactions!$A$2:$A$1001,2)*$I234)</f>
        <v/>
      </c>
      <c r="P234" s="287" t="str">
        <f t="shared" si="34"/>
        <v/>
      </c>
      <c r="Q234" s="288" t="str">
        <f t="shared" si="35"/>
        <v/>
      </c>
    </row>
    <row r="235" spans="1:17" ht="15" customHeight="1" x14ac:dyDescent="0.2">
      <c r="A235" s="240" t="str">
        <f>IFERROR(INDEX(Txn[Key],MATCH(0,INDEX(COUNTIF($A$1:A234,Txn[Key])+(Txn[Key]=""),0),0)),"")</f>
        <v/>
      </c>
      <c r="B235" s="240" t="str">
        <f t="shared" si="27"/>
        <v/>
      </c>
      <c r="C235" s="240" t="str">
        <f t="shared" si="28"/>
        <v/>
      </c>
      <c r="D235" s="240" t="str">
        <f t="shared" si="29"/>
        <v/>
      </c>
      <c r="E235" s="261" t="str">
        <f>IF($A235="","",SUMIFS(Txn[Signed Units],Txn[Key],$A235))</f>
        <v/>
      </c>
      <c r="F235" s="283" t="str">
        <f>IF($A235="","",SUMIFS(Txn[Buy Cost],Txn[Key],$A235))</f>
        <v/>
      </c>
      <c r="G235" s="283" t="str">
        <f>IF($A235="","",SUMIFS(Txn[Sell Proceeds],Txn[Key],$A235))</f>
        <v/>
      </c>
      <c r="H235" s="284" t="str">
        <f>IF($A235="","",IFERROR(INDEX(Prices[Current Price],MATCH($A235,Prices[Key],0)),0))</f>
        <v/>
      </c>
      <c r="I235" s="285" t="str">
        <f>IF($A235="","",IFERROR(INDEX(Prices[FX to SGD],MATCH($A235,Prices[Key],0)),1))</f>
        <v/>
      </c>
      <c r="J235" s="283" t="str">
        <f t="shared" si="30"/>
        <v/>
      </c>
      <c r="K235" s="283" t="str">
        <f t="shared" si="31"/>
        <v/>
      </c>
      <c r="L235" s="283" t="str">
        <f t="shared" si="32"/>
        <v/>
      </c>
      <c r="M235" s="286" t="str">
        <f t="shared" si="33"/>
        <v/>
      </c>
      <c r="N235" s="240" t="str">
        <f>IF($A235="","",IF(ABS(E235)&gt;0.000001,COUNT($N$1:N234)+1,""))</f>
        <v/>
      </c>
      <c r="O235" s="287" t="str">
        <f>IF($A235="","",SUMIFS(Transactions!$H$2:$H$1001,Transactions!$J$2:$J$1001,$A235,Transactions!$A$2:$A$1001,2)*$I235)</f>
        <v/>
      </c>
      <c r="P235" s="287" t="str">
        <f t="shared" si="34"/>
        <v/>
      </c>
      <c r="Q235" s="288" t="str">
        <f t="shared" si="35"/>
        <v/>
      </c>
    </row>
    <row r="236" spans="1:17" ht="15" customHeight="1" x14ac:dyDescent="0.2">
      <c r="A236" s="240" t="str">
        <f>IFERROR(INDEX(Txn[Key],MATCH(0,INDEX(COUNTIF($A$1:A235,Txn[Key])+(Txn[Key]=""),0),0)),"")</f>
        <v/>
      </c>
      <c r="B236" s="240" t="str">
        <f t="shared" si="27"/>
        <v/>
      </c>
      <c r="C236" s="240" t="str">
        <f t="shared" si="28"/>
        <v/>
      </c>
      <c r="D236" s="240" t="str">
        <f t="shared" si="29"/>
        <v/>
      </c>
      <c r="E236" s="261" t="str">
        <f>IF($A236="","",SUMIFS(Txn[Signed Units],Txn[Key],$A236))</f>
        <v/>
      </c>
      <c r="F236" s="283" t="str">
        <f>IF($A236="","",SUMIFS(Txn[Buy Cost],Txn[Key],$A236))</f>
        <v/>
      </c>
      <c r="G236" s="283" t="str">
        <f>IF($A236="","",SUMIFS(Txn[Sell Proceeds],Txn[Key],$A236))</f>
        <v/>
      </c>
      <c r="H236" s="284" t="str">
        <f>IF($A236="","",IFERROR(INDEX(Prices[Current Price],MATCH($A236,Prices[Key],0)),0))</f>
        <v/>
      </c>
      <c r="I236" s="285" t="str">
        <f>IF($A236="","",IFERROR(INDEX(Prices[FX to SGD],MATCH($A236,Prices[Key],0)),1))</f>
        <v/>
      </c>
      <c r="J236" s="283" t="str">
        <f t="shared" si="30"/>
        <v/>
      </c>
      <c r="K236" s="283" t="str">
        <f t="shared" si="31"/>
        <v/>
      </c>
      <c r="L236" s="283" t="str">
        <f t="shared" si="32"/>
        <v/>
      </c>
      <c r="M236" s="286" t="str">
        <f t="shared" si="33"/>
        <v/>
      </c>
      <c r="N236" s="240" t="str">
        <f>IF($A236="","",IF(ABS(E236)&gt;0.000001,COUNT($N$1:N235)+1,""))</f>
        <v/>
      </c>
      <c r="O236" s="287" t="str">
        <f>IF($A236="","",SUMIFS(Transactions!$H$2:$H$1001,Transactions!$J$2:$J$1001,$A236,Transactions!$A$2:$A$1001,2)*$I236)</f>
        <v/>
      </c>
      <c r="P236" s="287" t="str">
        <f t="shared" si="34"/>
        <v/>
      </c>
      <c r="Q236" s="288" t="str">
        <f t="shared" si="35"/>
        <v/>
      </c>
    </row>
    <row r="237" spans="1:17" ht="15" customHeight="1" x14ac:dyDescent="0.2">
      <c r="A237" s="240" t="str">
        <f>IFERROR(INDEX(Txn[Key],MATCH(0,INDEX(COUNTIF($A$1:A236,Txn[Key])+(Txn[Key]=""),0),0)),"")</f>
        <v/>
      </c>
      <c r="B237" s="240" t="str">
        <f t="shared" si="27"/>
        <v/>
      </c>
      <c r="C237" s="240" t="str">
        <f t="shared" si="28"/>
        <v/>
      </c>
      <c r="D237" s="240" t="str">
        <f t="shared" si="29"/>
        <v/>
      </c>
      <c r="E237" s="261" t="str">
        <f>IF($A237="","",SUMIFS(Txn[Signed Units],Txn[Key],$A237))</f>
        <v/>
      </c>
      <c r="F237" s="283" t="str">
        <f>IF($A237="","",SUMIFS(Txn[Buy Cost],Txn[Key],$A237))</f>
        <v/>
      </c>
      <c r="G237" s="283" t="str">
        <f>IF($A237="","",SUMIFS(Txn[Sell Proceeds],Txn[Key],$A237))</f>
        <v/>
      </c>
      <c r="H237" s="284" t="str">
        <f>IF($A237="","",IFERROR(INDEX(Prices[Current Price],MATCH($A237,Prices[Key],0)),0))</f>
        <v/>
      </c>
      <c r="I237" s="285" t="str">
        <f>IF($A237="","",IFERROR(INDEX(Prices[FX to SGD],MATCH($A237,Prices[Key],0)),1))</f>
        <v/>
      </c>
      <c r="J237" s="283" t="str">
        <f t="shared" si="30"/>
        <v/>
      </c>
      <c r="K237" s="283" t="str">
        <f t="shared" si="31"/>
        <v/>
      </c>
      <c r="L237" s="283" t="str">
        <f t="shared" si="32"/>
        <v/>
      </c>
      <c r="M237" s="286" t="str">
        <f t="shared" si="33"/>
        <v/>
      </c>
      <c r="N237" s="240" t="str">
        <f>IF($A237="","",IF(ABS(E237)&gt;0.000001,COUNT($N$1:N236)+1,""))</f>
        <v/>
      </c>
      <c r="O237" s="287" t="str">
        <f>IF($A237="","",SUMIFS(Transactions!$H$2:$H$1001,Transactions!$J$2:$J$1001,$A237,Transactions!$A$2:$A$1001,2)*$I237)</f>
        <v/>
      </c>
      <c r="P237" s="287" t="str">
        <f t="shared" si="34"/>
        <v/>
      </c>
      <c r="Q237" s="288" t="str">
        <f t="shared" si="35"/>
        <v/>
      </c>
    </row>
    <row r="238" spans="1:17" ht="15" customHeight="1" x14ac:dyDescent="0.2">
      <c r="A238" s="240" t="str">
        <f>IFERROR(INDEX(Txn[Key],MATCH(0,INDEX(COUNTIF($A$1:A237,Txn[Key])+(Txn[Key]=""),0),0)),"")</f>
        <v/>
      </c>
      <c r="B238" s="240" t="str">
        <f t="shared" si="27"/>
        <v/>
      </c>
      <c r="C238" s="240" t="str">
        <f t="shared" si="28"/>
        <v/>
      </c>
      <c r="D238" s="240" t="str">
        <f t="shared" si="29"/>
        <v/>
      </c>
      <c r="E238" s="261" t="str">
        <f>IF($A238="","",SUMIFS(Txn[Signed Units],Txn[Key],$A238))</f>
        <v/>
      </c>
      <c r="F238" s="283" t="str">
        <f>IF($A238="","",SUMIFS(Txn[Buy Cost],Txn[Key],$A238))</f>
        <v/>
      </c>
      <c r="G238" s="283" t="str">
        <f>IF($A238="","",SUMIFS(Txn[Sell Proceeds],Txn[Key],$A238))</f>
        <v/>
      </c>
      <c r="H238" s="284" t="str">
        <f>IF($A238="","",IFERROR(INDEX(Prices[Current Price],MATCH($A238,Prices[Key],0)),0))</f>
        <v/>
      </c>
      <c r="I238" s="285" t="str">
        <f>IF($A238="","",IFERROR(INDEX(Prices[FX to SGD],MATCH($A238,Prices[Key],0)),1))</f>
        <v/>
      </c>
      <c r="J238" s="283" t="str">
        <f t="shared" si="30"/>
        <v/>
      </c>
      <c r="K238" s="283" t="str">
        <f t="shared" si="31"/>
        <v/>
      </c>
      <c r="L238" s="283" t="str">
        <f t="shared" si="32"/>
        <v/>
      </c>
      <c r="M238" s="286" t="str">
        <f t="shared" si="33"/>
        <v/>
      </c>
      <c r="N238" s="240" t="str">
        <f>IF($A238="","",IF(ABS(E238)&gt;0.000001,COUNT($N$1:N237)+1,""))</f>
        <v/>
      </c>
      <c r="O238" s="287" t="str">
        <f>IF($A238="","",SUMIFS(Transactions!$H$2:$H$1001,Transactions!$J$2:$J$1001,$A238,Transactions!$A$2:$A$1001,2)*$I238)</f>
        <v/>
      </c>
      <c r="P238" s="287" t="str">
        <f t="shared" si="34"/>
        <v/>
      </c>
      <c r="Q238" s="288" t="str">
        <f t="shared" si="35"/>
        <v/>
      </c>
    </row>
    <row r="239" spans="1:17" ht="15" customHeight="1" x14ac:dyDescent="0.2">
      <c r="A239" s="240" t="str">
        <f>IFERROR(INDEX(Txn[Key],MATCH(0,INDEX(COUNTIF($A$1:A238,Txn[Key])+(Txn[Key]=""),0),0)),"")</f>
        <v/>
      </c>
      <c r="B239" s="240" t="str">
        <f t="shared" si="27"/>
        <v/>
      </c>
      <c r="C239" s="240" t="str">
        <f t="shared" si="28"/>
        <v/>
      </c>
      <c r="D239" s="240" t="str">
        <f t="shared" si="29"/>
        <v/>
      </c>
      <c r="E239" s="261" t="str">
        <f>IF($A239="","",SUMIFS(Txn[Signed Units],Txn[Key],$A239))</f>
        <v/>
      </c>
      <c r="F239" s="283" t="str">
        <f>IF($A239="","",SUMIFS(Txn[Buy Cost],Txn[Key],$A239))</f>
        <v/>
      </c>
      <c r="G239" s="283" t="str">
        <f>IF($A239="","",SUMIFS(Txn[Sell Proceeds],Txn[Key],$A239))</f>
        <v/>
      </c>
      <c r="H239" s="284" t="str">
        <f>IF($A239="","",IFERROR(INDEX(Prices[Current Price],MATCH($A239,Prices[Key],0)),0))</f>
        <v/>
      </c>
      <c r="I239" s="285" t="str">
        <f>IF($A239="","",IFERROR(INDEX(Prices[FX to SGD],MATCH($A239,Prices[Key],0)),1))</f>
        <v/>
      </c>
      <c r="J239" s="283" t="str">
        <f t="shared" si="30"/>
        <v/>
      </c>
      <c r="K239" s="283" t="str">
        <f t="shared" si="31"/>
        <v/>
      </c>
      <c r="L239" s="283" t="str">
        <f t="shared" si="32"/>
        <v/>
      </c>
      <c r="M239" s="286" t="str">
        <f t="shared" si="33"/>
        <v/>
      </c>
      <c r="N239" s="240" t="str">
        <f>IF($A239="","",IF(ABS(E239)&gt;0.000001,COUNT($N$1:N238)+1,""))</f>
        <v/>
      </c>
      <c r="O239" s="287" t="str">
        <f>IF($A239="","",SUMIFS(Transactions!$H$2:$H$1001,Transactions!$J$2:$J$1001,$A239,Transactions!$A$2:$A$1001,2)*$I239)</f>
        <v/>
      </c>
      <c r="P239" s="287" t="str">
        <f t="shared" si="34"/>
        <v/>
      </c>
      <c r="Q239" s="288" t="str">
        <f t="shared" si="35"/>
        <v/>
      </c>
    </row>
    <row r="240" spans="1:17" ht="15" customHeight="1" x14ac:dyDescent="0.2">
      <c r="A240" s="240" t="str">
        <f>IFERROR(INDEX(Txn[Key],MATCH(0,INDEX(COUNTIF($A$1:A239,Txn[Key])+(Txn[Key]=""),0),0)),"")</f>
        <v/>
      </c>
      <c r="B240" s="240" t="str">
        <f t="shared" si="27"/>
        <v/>
      </c>
      <c r="C240" s="240" t="str">
        <f t="shared" si="28"/>
        <v/>
      </c>
      <c r="D240" s="240" t="str">
        <f t="shared" si="29"/>
        <v/>
      </c>
      <c r="E240" s="261" t="str">
        <f>IF($A240="","",SUMIFS(Txn[Signed Units],Txn[Key],$A240))</f>
        <v/>
      </c>
      <c r="F240" s="283" t="str">
        <f>IF($A240="","",SUMIFS(Txn[Buy Cost],Txn[Key],$A240))</f>
        <v/>
      </c>
      <c r="G240" s="283" t="str">
        <f>IF($A240="","",SUMIFS(Txn[Sell Proceeds],Txn[Key],$A240))</f>
        <v/>
      </c>
      <c r="H240" s="284" t="str">
        <f>IF($A240="","",IFERROR(INDEX(Prices[Current Price],MATCH($A240,Prices[Key],0)),0))</f>
        <v/>
      </c>
      <c r="I240" s="285" t="str">
        <f>IF($A240="","",IFERROR(INDEX(Prices[FX to SGD],MATCH($A240,Prices[Key],0)),1))</f>
        <v/>
      </c>
      <c r="J240" s="283" t="str">
        <f t="shared" si="30"/>
        <v/>
      </c>
      <c r="K240" s="283" t="str">
        <f t="shared" si="31"/>
        <v/>
      </c>
      <c r="L240" s="283" t="str">
        <f t="shared" si="32"/>
        <v/>
      </c>
      <c r="M240" s="286" t="str">
        <f t="shared" si="33"/>
        <v/>
      </c>
      <c r="N240" s="240" t="str">
        <f>IF($A240="","",IF(ABS(E240)&gt;0.000001,COUNT($N$1:N239)+1,""))</f>
        <v/>
      </c>
      <c r="O240" s="287" t="str">
        <f>IF($A240="","",SUMIFS(Transactions!$H$2:$H$1001,Transactions!$J$2:$J$1001,$A240,Transactions!$A$2:$A$1001,2)*$I240)</f>
        <v/>
      </c>
      <c r="P240" s="287" t="str">
        <f t="shared" si="34"/>
        <v/>
      </c>
      <c r="Q240" s="288" t="str">
        <f t="shared" si="35"/>
        <v/>
      </c>
    </row>
    <row r="241" spans="1:17" ht="15" customHeight="1" x14ac:dyDescent="0.2">
      <c r="A241" s="240" t="str">
        <f>IFERROR(INDEX(Txn[Key],MATCH(0,INDEX(COUNTIF($A$1:A240,Txn[Key])+(Txn[Key]=""),0),0)),"")</f>
        <v/>
      </c>
      <c r="B241" s="240" t="str">
        <f t="shared" si="27"/>
        <v/>
      </c>
      <c r="C241" s="240" t="str">
        <f t="shared" si="28"/>
        <v/>
      </c>
      <c r="D241" s="240" t="str">
        <f t="shared" si="29"/>
        <v/>
      </c>
      <c r="E241" s="261" t="str">
        <f>IF($A241="","",SUMIFS(Txn[Signed Units],Txn[Key],$A241))</f>
        <v/>
      </c>
      <c r="F241" s="283" t="str">
        <f>IF($A241="","",SUMIFS(Txn[Buy Cost],Txn[Key],$A241))</f>
        <v/>
      </c>
      <c r="G241" s="283" t="str">
        <f>IF($A241="","",SUMIFS(Txn[Sell Proceeds],Txn[Key],$A241))</f>
        <v/>
      </c>
      <c r="H241" s="284" t="str">
        <f>IF($A241="","",IFERROR(INDEX(Prices[Current Price],MATCH($A241,Prices[Key],0)),0))</f>
        <v/>
      </c>
      <c r="I241" s="285" t="str">
        <f>IF($A241="","",IFERROR(INDEX(Prices[FX to SGD],MATCH($A241,Prices[Key],0)),1))</f>
        <v/>
      </c>
      <c r="J241" s="283" t="str">
        <f t="shared" si="30"/>
        <v/>
      </c>
      <c r="K241" s="283" t="str">
        <f t="shared" si="31"/>
        <v/>
      </c>
      <c r="L241" s="283" t="str">
        <f t="shared" si="32"/>
        <v/>
      </c>
      <c r="M241" s="286" t="str">
        <f t="shared" si="33"/>
        <v/>
      </c>
      <c r="N241" s="240" t="str">
        <f>IF($A241="","",IF(ABS(E241)&gt;0.000001,COUNT($N$1:N240)+1,""))</f>
        <v/>
      </c>
      <c r="O241" s="287" t="str">
        <f>IF($A241="","",SUMIFS(Transactions!$H$2:$H$1001,Transactions!$J$2:$J$1001,$A241,Transactions!$A$2:$A$1001,2)*$I241)</f>
        <v/>
      </c>
      <c r="P241" s="287" t="str">
        <f t="shared" si="34"/>
        <v/>
      </c>
      <c r="Q241" s="288" t="str">
        <f t="shared" si="35"/>
        <v/>
      </c>
    </row>
    <row r="242" spans="1:17" ht="15" customHeight="1" x14ac:dyDescent="0.2">
      <c r="A242" s="240" t="str">
        <f>IFERROR(INDEX(Txn[Key],MATCH(0,INDEX(COUNTIF($A$1:A241,Txn[Key])+(Txn[Key]=""),0),0)),"")</f>
        <v/>
      </c>
      <c r="B242" s="240" t="str">
        <f t="shared" si="27"/>
        <v/>
      </c>
      <c r="C242" s="240" t="str">
        <f t="shared" si="28"/>
        <v/>
      </c>
      <c r="D242" s="240" t="str">
        <f t="shared" si="29"/>
        <v/>
      </c>
      <c r="E242" s="261" t="str">
        <f>IF($A242="","",SUMIFS(Txn[Signed Units],Txn[Key],$A242))</f>
        <v/>
      </c>
      <c r="F242" s="283" t="str">
        <f>IF($A242="","",SUMIFS(Txn[Buy Cost],Txn[Key],$A242))</f>
        <v/>
      </c>
      <c r="G242" s="283" t="str">
        <f>IF($A242="","",SUMIFS(Txn[Sell Proceeds],Txn[Key],$A242))</f>
        <v/>
      </c>
      <c r="H242" s="284" t="str">
        <f>IF($A242="","",IFERROR(INDEX(Prices[Current Price],MATCH($A242,Prices[Key],0)),0))</f>
        <v/>
      </c>
      <c r="I242" s="285" t="str">
        <f>IF($A242="","",IFERROR(INDEX(Prices[FX to SGD],MATCH($A242,Prices[Key],0)),1))</f>
        <v/>
      </c>
      <c r="J242" s="283" t="str">
        <f t="shared" si="30"/>
        <v/>
      </c>
      <c r="K242" s="283" t="str">
        <f t="shared" si="31"/>
        <v/>
      </c>
      <c r="L242" s="283" t="str">
        <f t="shared" si="32"/>
        <v/>
      </c>
      <c r="M242" s="286" t="str">
        <f t="shared" si="33"/>
        <v/>
      </c>
      <c r="N242" s="240" t="str">
        <f>IF($A242="","",IF(ABS(E242)&gt;0.000001,COUNT($N$1:N241)+1,""))</f>
        <v/>
      </c>
      <c r="O242" s="287" t="str">
        <f>IF($A242="","",SUMIFS(Transactions!$H$2:$H$1001,Transactions!$J$2:$J$1001,$A242,Transactions!$A$2:$A$1001,2)*$I242)</f>
        <v/>
      </c>
      <c r="P242" s="287" t="str">
        <f t="shared" si="34"/>
        <v/>
      </c>
      <c r="Q242" s="288" t="str">
        <f t="shared" si="35"/>
        <v/>
      </c>
    </row>
    <row r="243" spans="1:17" ht="15" customHeight="1" x14ac:dyDescent="0.2">
      <c r="A243" s="240" t="str">
        <f>IFERROR(INDEX(Txn[Key],MATCH(0,INDEX(COUNTIF($A$1:A242,Txn[Key])+(Txn[Key]=""),0),0)),"")</f>
        <v/>
      </c>
      <c r="B243" s="240" t="str">
        <f t="shared" si="27"/>
        <v/>
      </c>
      <c r="C243" s="240" t="str">
        <f t="shared" si="28"/>
        <v/>
      </c>
      <c r="D243" s="240" t="str">
        <f t="shared" si="29"/>
        <v/>
      </c>
      <c r="E243" s="261" t="str">
        <f>IF($A243="","",SUMIFS(Txn[Signed Units],Txn[Key],$A243))</f>
        <v/>
      </c>
      <c r="F243" s="283" t="str">
        <f>IF($A243="","",SUMIFS(Txn[Buy Cost],Txn[Key],$A243))</f>
        <v/>
      </c>
      <c r="G243" s="283" t="str">
        <f>IF($A243="","",SUMIFS(Txn[Sell Proceeds],Txn[Key],$A243))</f>
        <v/>
      </c>
      <c r="H243" s="284" t="str">
        <f>IF($A243="","",IFERROR(INDEX(Prices[Current Price],MATCH($A243,Prices[Key],0)),0))</f>
        <v/>
      </c>
      <c r="I243" s="285" t="str">
        <f>IF($A243="","",IFERROR(INDEX(Prices[FX to SGD],MATCH($A243,Prices[Key],0)),1))</f>
        <v/>
      </c>
      <c r="J243" s="283" t="str">
        <f t="shared" si="30"/>
        <v/>
      </c>
      <c r="K243" s="283" t="str">
        <f t="shared" si="31"/>
        <v/>
      </c>
      <c r="L243" s="283" t="str">
        <f t="shared" si="32"/>
        <v/>
      </c>
      <c r="M243" s="286" t="str">
        <f t="shared" si="33"/>
        <v/>
      </c>
      <c r="N243" s="240" t="str">
        <f>IF($A243="","",IF(ABS(E243)&gt;0.000001,COUNT($N$1:N242)+1,""))</f>
        <v/>
      </c>
      <c r="O243" s="287" t="str">
        <f>IF($A243="","",SUMIFS(Transactions!$H$2:$H$1001,Transactions!$J$2:$J$1001,$A243,Transactions!$A$2:$A$1001,2)*$I243)</f>
        <v/>
      </c>
      <c r="P243" s="287" t="str">
        <f t="shared" si="34"/>
        <v/>
      </c>
      <c r="Q243" s="288" t="str">
        <f t="shared" si="35"/>
        <v/>
      </c>
    </row>
    <row r="244" spans="1:17" ht="15" customHeight="1" x14ac:dyDescent="0.2">
      <c r="A244" s="240" t="str">
        <f>IFERROR(INDEX(Txn[Key],MATCH(0,INDEX(COUNTIF($A$1:A243,Txn[Key])+(Txn[Key]=""),0),0)),"")</f>
        <v/>
      </c>
      <c r="B244" s="240" t="str">
        <f t="shared" si="27"/>
        <v/>
      </c>
      <c r="C244" s="240" t="str">
        <f t="shared" si="28"/>
        <v/>
      </c>
      <c r="D244" s="240" t="str">
        <f t="shared" si="29"/>
        <v/>
      </c>
      <c r="E244" s="261" t="str">
        <f>IF($A244="","",SUMIFS(Txn[Signed Units],Txn[Key],$A244))</f>
        <v/>
      </c>
      <c r="F244" s="283" t="str">
        <f>IF($A244="","",SUMIFS(Txn[Buy Cost],Txn[Key],$A244))</f>
        <v/>
      </c>
      <c r="G244" s="283" t="str">
        <f>IF($A244="","",SUMIFS(Txn[Sell Proceeds],Txn[Key],$A244))</f>
        <v/>
      </c>
      <c r="H244" s="284" t="str">
        <f>IF($A244="","",IFERROR(INDEX(Prices[Current Price],MATCH($A244,Prices[Key],0)),0))</f>
        <v/>
      </c>
      <c r="I244" s="285" t="str">
        <f>IF($A244="","",IFERROR(INDEX(Prices[FX to SGD],MATCH($A244,Prices[Key],0)),1))</f>
        <v/>
      </c>
      <c r="J244" s="283" t="str">
        <f t="shared" si="30"/>
        <v/>
      </c>
      <c r="K244" s="283" t="str">
        <f t="shared" si="31"/>
        <v/>
      </c>
      <c r="L244" s="283" t="str">
        <f t="shared" si="32"/>
        <v/>
      </c>
      <c r="M244" s="286" t="str">
        <f t="shared" si="33"/>
        <v/>
      </c>
      <c r="N244" s="240" t="str">
        <f>IF($A244="","",IF(ABS(E244)&gt;0.000001,COUNT($N$1:N243)+1,""))</f>
        <v/>
      </c>
      <c r="O244" s="287" t="str">
        <f>IF($A244="","",SUMIFS(Transactions!$H$2:$H$1001,Transactions!$J$2:$J$1001,$A244,Transactions!$A$2:$A$1001,2)*$I244)</f>
        <v/>
      </c>
      <c r="P244" s="287" t="str">
        <f t="shared" si="34"/>
        <v/>
      </c>
      <c r="Q244" s="288" t="str">
        <f t="shared" si="35"/>
        <v/>
      </c>
    </row>
    <row r="245" spans="1:17" ht="15" customHeight="1" x14ac:dyDescent="0.2">
      <c r="A245" s="240" t="str">
        <f>IFERROR(INDEX(Txn[Key],MATCH(0,INDEX(COUNTIF($A$1:A244,Txn[Key])+(Txn[Key]=""),0),0)),"")</f>
        <v/>
      </c>
      <c r="B245" s="240" t="str">
        <f t="shared" si="27"/>
        <v/>
      </c>
      <c r="C245" s="240" t="str">
        <f t="shared" si="28"/>
        <v/>
      </c>
      <c r="D245" s="240" t="str">
        <f t="shared" si="29"/>
        <v/>
      </c>
      <c r="E245" s="261" t="str">
        <f>IF($A245="","",SUMIFS(Txn[Signed Units],Txn[Key],$A245))</f>
        <v/>
      </c>
      <c r="F245" s="283" t="str">
        <f>IF($A245="","",SUMIFS(Txn[Buy Cost],Txn[Key],$A245))</f>
        <v/>
      </c>
      <c r="G245" s="283" t="str">
        <f>IF($A245="","",SUMIFS(Txn[Sell Proceeds],Txn[Key],$A245))</f>
        <v/>
      </c>
      <c r="H245" s="284" t="str">
        <f>IF($A245="","",IFERROR(INDEX(Prices[Current Price],MATCH($A245,Prices[Key],0)),0))</f>
        <v/>
      </c>
      <c r="I245" s="285" t="str">
        <f>IF($A245="","",IFERROR(INDEX(Prices[FX to SGD],MATCH($A245,Prices[Key],0)),1))</f>
        <v/>
      </c>
      <c r="J245" s="283" t="str">
        <f t="shared" si="30"/>
        <v/>
      </c>
      <c r="K245" s="283" t="str">
        <f t="shared" si="31"/>
        <v/>
      </c>
      <c r="L245" s="283" t="str">
        <f t="shared" si="32"/>
        <v/>
      </c>
      <c r="M245" s="286" t="str">
        <f t="shared" si="33"/>
        <v/>
      </c>
      <c r="N245" s="240" t="str">
        <f>IF($A245="","",IF(ABS(E245)&gt;0.000001,COUNT($N$1:N244)+1,""))</f>
        <v/>
      </c>
      <c r="O245" s="287" t="str">
        <f>IF($A245="","",SUMIFS(Transactions!$H$2:$H$1001,Transactions!$J$2:$J$1001,$A245,Transactions!$A$2:$A$1001,2)*$I245)</f>
        <v/>
      </c>
      <c r="P245" s="287" t="str">
        <f t="shared" si="34"/>
        <v/>
      </c>
      <c r="Q245" s="288" t="str">
        <f t="shared" si="35"/>
        <v/>
      </c>
    </row>
    <row r="246" spans="1:17" ht="15" customHeight="1" x14ac:dyDescent="0.2">
      <c r="A246" s="240" t="str">
        <f>IFERROR(INDEX(Txn[Key],MATCH(0,INDEX(COUNTIF($A$1:A245,Txn[Key])+(Txn[Key]=""),0),0)),"")</f>
        <v/>
      </c>
      <c r="B246" s="240" t="str">
        <f t="shared" si="27"/>
        <v/>
      </c>
      <c r="C246" s="240" t="str">
        <f t="shared" si="28"/>
        <v/>
      </c>
      <c r="D246" s="240" t="str">
        <f t="shared" si="29"/>
        <v/>
      </c>
      <c r="E246" s="261" t="str">
        <f>IF($A246="","",SUMIFS(Txn[Signed Units],Txn[Key],$A246))</f>
        <v/>
      </c>
      <c r="F246" s="283" t="str">
        <f>IF($A246="","",SUMIFS(Txn[Buy Cost],Txn[Key],$A246))</f>
        <v/>
      </c>
      <c r="G246" s="283" t="str">
        <f>IF($A246="","",SUMIFS(Txn[Sell Proceeds],Txn[Key],$A246))</f>
        <v/>
      </c>
      <c r="H246" s="284" t="str">
        <f>IF($A246="","",IFERROR(INDEX(Prices[Current Price],MATCH($A246,Prices[Key],0)),0))</f>
        <v/>
      </c>
      <c r="I246" s="285" t="str">
        <f>IF($A246="","",IFERROR(INDEX(Prices[FX to SGD],MATCH($A246,Prices[Key],0)),1))</f>
        <v/>
      </c>
      <c r="J246" s="283" t="str">
        <f t="shared" si="30"/>
        <v/>
      </c>
      <c r="K246" s="283" t="str">
        <f t="shared" si="31"/>
        <v/>
      </c>
      <c r="L246" s="283" t="str">
        <f t="shared" si="32"/>
        <v/>
      </c>
      <c r="M246" s="286" t="str">
        <f t="shared" si="33"/>
        <v/>
      </c>
      <c r="N246" s="240" t="str">
        <f>IF($A246="","",IF(ABS(E246)&gt;0.000001,COUNT($N$1:N245)+1,""))</f>
        <v/>
      </c>
      <c r="O246" s="287" t="str">
        <f>IF($A246="","",SUMIFS(Transactions!$H$2:$H$1001,Transactions!$J$2:$J$1001,$A246,Transactions!$A$2:$A$1001,2)*$I246)</f>
        <v/>
      </c>
      <c r="P246" s="287" t="str">
        <f t="shared" si="34"/>
        <v/>
      </c>
      <c r="Q246" s="288" t="str">
        <f t="shared" si="35"/>
        <v/>
      </c>
    </row>
    <row r="247" spans="1:17" ht="15" customHeight="1" x14ac:dyDescent="0.2">
      <c r="A247" s="240" t="str">
        <f>IFERROR(INDEX(Txn[Key],MATCH(0,INDEX(COUNTIF($A$1:A246,Txn[Key])+(Txn[Key]=""),0),0)),"")</f>
        <v/>
      </c>
      <c r="B247" s="240" t="str">
        <f t="shared" si="27"/>
        <v/>
      </c>
      <c r="C247" s="240" t="str">
        <f t="shared" si="28"/>
        <v/>
      </c>
      <c r="D247" s="240" t="str">
        <f t="shared" si="29"/>
        <v/>
      </c>
      <c r="E247" s="261" t="str">
        <f>IF($A247="","",SUMIFS(Txn[Signed Units],Txn[Key],$A247))</f>
        <v/>
      </c>
      <c r="F247" s="283" t="str">
        <f>IF($A247="","",SUMIFS(Txn[Buy Cost],Txn[Key],$A247))</f>
        <v/>
      </c>
      <c r="G247" s="283" t="str">
        <f>IF($A247="","",SUMIFS(Txn[Sell Proceeds],Txn[Key],$A247))</f>
        <v/>
      </c>
      <c r="H247" s="284" t="str">
        <f>IF($A247="","",IFERROR(INDEX(Prices[Current Price],MATCH($A247,Prices[Key],0)),0))</f>
        <v/>
      </c>
      <c r="I247" s="285" t="str">
        <f>IF($A247="","",IFERROR(INDEX(Prices[FX to SGD],MATCH($A247,Prices[Key],0)),1))</f>
        <v/>
      </c>
      <c r="J247" s="283" t="str">
        <f t="shared" si="30"/>
        <v/>
      </c>
      <c r="K247" s="283" t="str">
        <f t="shared" si="31"/>
        <v/>
      </c>
      <c r="L247" s="283" t="str">
        <f t="shared" si="32"/>
        <v/>
      </c>
      <c r="M247" s="286" t="str">
        <f t="shared" si="33"/>
        <v/>
      </c>
      <c r="N247" s="240" t="str">
        <f>IF($A247="","",IF(ABS(E247)&gt;0.000001,COUNT($N$1:N246)+1,""))</f>
        <v/>
      </c>
      <c r="O247" s="287" t="str">
        <f>IF($A247="","",SUMIFS(Transactions!$H$2:$H$1001,Transactions!$J$2:$J$1001,$A247,Transactions!$A$2:$A$1001,2)*$I247)</f>
        <v/>
      </c>
      <c r="P247" s="287" t="str">
        <f t="shared" si="34"/>
        <v/>
      </c>
      <c r="Q247" s="288" t="str">
        <f t="shared" si="35"/>
        <v/>
      </c>
    </row>
    <row r="248" spans="1:17" ht="15" customHeight="1" x14ac:dyDescent="0.2">
      <c r="A248" s="240" t="str">
        <f>IFERROR(INDEX(Txn[Key],MATCH(0,INDEX(COUNTIF($A$1:A247,Txn[Key])+(Txn[Key]=""),0),0)),"")</f>
        <v/>
      </c>
      <c r="B248" s="240" t="str">
        <f t="shared" si="27"/>
        <v/>
      </c>
      <c r="C248" s="240" t="str">
        <f t="shared" si="28"/>
        <v/>
      </c>
      <c r="D248" s="240" t="str">
        <f t="shared" si="29"/>
        <v/>
      </c>
      <c r="E248" s="261" t="str">
        <f>IF($A248="","",SUMIFS(Txn[Signed Units],Txn[Key],$A248))</f>
        <v/>
      </c>
      <c r="F248" s="283" t="str">
        <f>IF($A248="","",SUMIFS(Txn[Buy Cost],Txn[Key],$A248))</f>
        <v/>
      </c>
      <c r="G248" s="283" t="str">
        <f>IF($A248="","",SUMIFS(Txn[Sell Proceeds],Txn[Key],$A248))</f>
        <v/>
      </c>
      <c r="H248" s="284" t="str">
        <f>IF($A248="","",IFERROR(INDEX(Prices[Current Price],MATCH($A248,Prices[Key],0)),0))</f>
        <v/>
      </c>
      <c r="I248" s="285" t="str">
        <f>IF($A248="","",IFERROR(INDEX(Prices[FX to SGD],MATCH($A248,Prices[Key],0)),1))</f>
        <v/>
      </c>
      <c r="J248" s="283" t="str">
        <f t="shared" si="30"/>
        <v/>
      </c>
      <c r="K248" s="283" t="str">
        <f t="shared" si="31"/>
        <v/>
      </c>
      <c r="L248" s="283" t="str">
        <f t="shared" si="32"/>
        <v/>
      </c>
      <c r="M248" s="286" t="str">
        <f t="shared" si="33"/>
        <v/>
      </c>
      <c r="N248" s="240" t="str">
        <f>IF($A248="","",IF(ABS(E248)&gt;0.000001,COUNT($N$1:N247)+1,""))</f>
        <v/>
      </c>
      <c r="O248" s="287" t="str">
        <f>IF($A248="","",SUMIFS(Transactions!$H$2:$H$1001,Transactions!$J$2:$J$1001,$A248,Transactions!$A$2:$A$1001,2)*$I248)</f>
        <v/>
      </c>
      <c r="P248" s="287" t="str">
        <f t="shared" si="34"/>
        <v/>
      </c>
      <c r="Q248" s="288" t="str">
        <f t="shared" si="35"/>
        <v/>
      </c>
    </row>
    <row r="249" spans="1:17" ht="15" customHeight="1" x14ac:dyDescent="0.2">
      <c r="A249" s="240" t="str">
        <f>IFERROR(INDEX(Txn[Key],MATCH(0,INDEX(COUNTIF($A$1:A248,Txn[Key])+(Txn[Key]=""),0),0)),"")</f>
        <v/>
      </c>
      <c r="B249" s="240" t="str">
        <f t="shared" si="27"/>
        <v/>
      </c>
      <c r="C249" s="240" t="str">
        <f t="shared" si="28"/>
        <v/>
      </c>
      <c r="D249" s="240" t="str">
        <f t="shared" si="29"/>
        <v/>
      </c>
      <c r="E249" s="261" t="str">
        <f>IF($A249="","",SUMIFS(Txn[Signed Units],Txn[Key],$A249))</f>
        <v/>
      </c>
      <c r="F249" s="283" t="str">
        <f>IF($A249="","",SUMIFS(Txn[Buy Cost],Txn[Key],$A249))</f>
        <v/>
      </c>
      <c r="G249" s="283" t="str">
        <f>IF($A249="","",SUMIFS(Txn[Sell Proceeds],Txn[Key],$A249))</f>
        <v/>
      </c>
      <c r="H249" s="284" t="str">
        <f>IF($A249="","",IFERROR(INDEX(Prices[Current Price],MATCH($A249,Prices[Key],0)),0))</f>
        <v/>
      </c>
      <c r="I249" s="285" t="str">
        <f>IF($A249="","",IFERROR(INDEX(Prices[FX to SGD],MATCH($A249,Prices[Key],0)),1))</f>
        <v/>
      </c>
      <c r="J249" s="283" t="str">
        <f t="shared" si="30"/>
        <v/>
      </c>
      <c r="K249" s="283" t="str">
        <f t="shared" si="31"/>
        <v/>
      </c>
      <c r="L249" s="283" t="str">
        <f t="shared" si="32"/>
        <v/>
      </c>
      <c r="M249" s="286" t="str">
        <f t="shared" si="33"/>
        <v/>
      </c>
      <c r="N249" s="240" t="str">
        <f>IF($A249="","",IF(ABS(E249)&gt;0.000001,COUNT($N$1:N248)+1,""))</f>
        <v/>
      </c>
      <c r="O249" s="287" t="str">
        <f>IF($A249="","",SUMIFS(Transactions!$H$2:$H$1001,Transactions!$J$2:$J$1001,$A249,Transactions!$A$2:$A$1001,2)*$I249)</f>
        <v/>
      </c>
      <c r="P249" s="287" t="str">
        <f t="shared" si="34"/>
        <v/>
      </c>
      <c r="Q249" s="288" t="str">
        <f t="shared" si="35"/>
        <v/>
      </c>
    </row>
    <row r="250" spans="1:17" ht="15" customHeight="1" x14ac:dyDescent="0.2">
      <c r="A250" s="240" t="str">
        <f>IFERROR(INDEX(Txn[Key],MATCH(0,INDEX(COUNTIF($A$1:A249,Txn[Key])+(Txn[Key]=""),0),0)),"")</f>
        <v/>
      </c>
      <c r="B250" s="240" t="str">
        <f t="shared" si="27"/>
        <v/>
      </c>
      <c r="C250" s="240" t="str">
        <f t="shared" si="28"/>
        <v/>
      </c>
      <c r="D250" s="240" t="str">
        <f t="shared" si="29"/>
        <v/>
      </c>
      <c r="E250" s="261" t="str">
        <f>IF($A250="","",SUMIFS(Txn[Signed Units],Txn[Key],$A250))</f>
        <v/>
      </c>
      <c r="F250" s="283" t="str">
        <f>IF($A250="","",SUMIFS(Txn[Buy Cost],Txn[Key],$A250))</f>
        <v/>
      </c>
      <c r="G250" s="283" t="str">
        <f>IF($A250="","",SUMIFS(Txn[Sell Proceeds],Txn[Key],$A250))</f>
        <v/>
      </c>
      <c r="H250" s="284" t="str">
        <f>IF($A250="","",IFERROR(INDEX(Prices[Current Price],MATCH($A250,Prices[Key],0)),0))</f>
        <v/>
      </c>
      <c r="I250" s="285" t="str">
        <f>IF($A250="","",IFERROR(INDEX(Prices[FX to SGD],MATCH($A250,Prices[Key],0)),1))</f>
        <v/>
      </c>
      <c r="J250" s="283" t="str">
        <f t="shared" si="30"/>
        <v/>
      </c>
      <c r="K250" s="283" t="str">
        <f t="shared" si="31"/>
        <v/>
      </c>
      <c r="L250" s="283" t="str">
        <f t="shared" si="32"/>
        <v/>
      </c>
      <c r="M250" s="286" t="str">
        <f t="shared" si="33"/>
        <v/>
      </c>
      <c r="N250" s="240" t="str">
        <f>IF($A250="","",IF(ABS(E250)&gt;0.000001,COUNT($N$1:N249)+1,""))</f>
        <v/>
      </c>
      <c r="O250" s="287" t="str">
        <f>IF($A250="","",SUMIFS(Transactions!$H$2:$H$1001,Transactions!$J$2:$J$1001,$A250,Transactions!$A$2:$A$1001,2)*$I250)</f>
        <v/>
      </c>
      <c r="P250" s="287" t="str">
        <f t="shared" si="34"/>
        <v/>
      </c>
      <c r="Q250" s="288" t="str">
        <f t="shared" si="35"/>
        <v/>
      </c>
    </row>
    <row r="251" spans="1:17" ht="15" customHeight="1" x14ac:dyDescent="0.2">
      <c r="A251" s="240" t="str">
        <f>IFERROR(INDEX(Txn[Key],MATCH(0,INDEX(COUNTIF($A$1:A250,Txn[Key])+(Txn[Key]=""),0),0)),"")</f>
        <v/>
      </c>
      <c r="B251" s="240" t="str">
        <f t="shared" si="27"/>
        <v/>
      </c>
      <c r="C251" s="240" t="str">
        <f t="shared" si="28"/>
        <v/>
      </c>
      <c r="D251" s="240" t="str">
        <f t="shared" si="29"/>
        <v/>
      </c>
      <c r="E251" s="261" t="str">
        <f>IF($A251="","",SUMIFS(Txn[Signed Units],Txn[Key],$A251))</f>
        <v/>
      </c>
      <c r="F251" s="283" t="str">
        <f>IF($A251="","",SUMIFS(Txn[Buy Cost],Txn[Key],$A251))</f>
        <v/>
      </c>
      <c r="G251" s="283" t="str">
        <f>IF($A251="","",SUMIFS(Txn[Sell Proceeds],Txn[Key],$A251))</f>
        <v/>
      </c>
      <c r="H251" s="284" t="str">
        <f>IF($A251="","",IFERROR(INDEX(Prices[Current Price],MATCH($A251,Prices[Key],0)),0))</f>
        <v/>
      </c>
      <c r="I251" s="285" t="str">
        <f>IF($A251="","",IFERROR(INDEX(Prices[FX to SGD],MATCH($A251,Prices[Key],0)),1))</f>
        <v/>
      </c>
      <c r="J251" s="283" t="str">
        <f t="shared" si="30"/>
        <v/>
      </c>
      <c r="K251" s="283" t="str">
        <f t="shared" si="31"/>
        <v/>
      </c>
      <c r="L251" s="283" t="str">
        <f t="shared" si="32"/>
        <v/>
      </c>
      <c r="M251" s="286" t="str">
        <f t="shared" si="33"/>
        <v/>
      </c>
      <c r="N251" s="240" t="str">
        <f>IF($A251="","",IF(ABS(E251)&gt;0.000001,COUNT($N$1:N250)+1,""))</f>
        <v/>
      </c>
      <c r="O251" s="287" t="str">
        <f>IF($A251="","",SUMIFS(Transactions!$H$2:$H$1001,Transactions!$J$2:$J$1001,$A251,Transactions!$A$2:$A$1001,2)*$I251)</f>
        <v/>
      </c>
      <c r="P251" s="287" t="str">
        <f t="shared" si="34"/>
        <v/>
      </c>
      <c r="Q251" s="288" t="str">
        <f t="shared" si="35"/>
        <v/>
      </c>
    </row>
    <row r="252" spans="1:17" ht="15" customHeight="1" x14ac:dyDescent="0.2">
      <c r="A252" s="240" t="str">
        <f>IFERROR(INDEX(Txn[Key],MATCH(0,INDEX(COUNTIF($A$1:A251,Txn[Key])+(Txn[Key]=""),0),0)),"")</f>
        <v/>
      </c>
      <c r="B252" s="240" t="str">
        <f t="shared" si="27"/>
        <v/>
      </c>
      <c r="C252" s="240" t="str">
        <f t="shared" si="28"/>
        <v/>
      </c>
      <c r="D252" s="240" t="str">
        <f t="shared" si="29"/>
        <v/>
      </c>
      <c r="E252" s="261" t="str">
        <f>IF($A252="","",SUMIFS(Txn[Signed Units],Txn[Key],$A252))</f>
        <v/>
      </c>
      <c r="F252" s="283" t="str">
        <f>IF($A252="","",SUMIFS(Txn[Buy Cost],Txn[Key],$A252))</f>
        <v/>
      </c>
      <c r="G252" s="283" t="str">
        <f>IF($A252="","",SUMIFS(Txn[Sell Proceeds],Txn[Key],$A252))</f>
        <v/>
      </c>
      <c r="H252" s="284" t="str">
        <f>IF($A252="","",IFERROR(INDEX(Prices[Current Price],MATCH($A252,Prices[Key],0)),0))</f>
        <v/>
      </c>
      <c r="I252" s="285" t="str">
        <f>IF($A252="","",IFERROR(INDEX(Prices[FX to SGD],MATCH($A252,Prices[Key],0)),1))</f>
        <v/>
      </c>
      <c r="J252" s="283" t="str">
        <f t="shared" si="30"/>
        <v/>
      </c>
      <c r="K252" s="283" t="str">
        <f t="shared" si="31"/>
        <v/>
      </c>
      <c r="L252" s="283" t="str">
        <f t="shared" si="32"/>
        <v/>
      </c>
      <c r="M252" s="286" t="str">
        <f t="shared" si="33"/>
        <v/>
      </c>
      <c r="N252" s="240" t="str">
        <f>IF($A252="","",IF(ABS(E252)&gt;0.000001,COUNT($N$1:N251)+1,""))</f>
        <v/>
      </c>
      <c r="O252" s="287" t="str">
        <f>IF($A252="","",SUMIFS(Transactions!$H$2:$H$1001,Transactions!$J$2:$J$1001,$A252,Transactions!$A$2:$A$1001,2)*$I252)</f>
        <v/>
      </c>
      <c r="P252" s="287" t="str">
        <f t="shared" si="34"/>
        <v/>
      </c>
      <c r="Q252" s="288" t="str">
        <f t="shared" si="35"/>
        <v/>
      </c>
    </row>
    <row r="253" spans="1:17" ht="15" customHeight="1" x14ac:dyDescent="0.2">
      <c r="A253" s="240" t="str">
        <f>IFERROR(INDEX(Txn[Key],MATCH(0,INDEX(COUNTIF($A$1:A252,Txn[Key])+(Txn[Key]=""),0),0)),"")</f>
        <v/>
      </c>
      <c r="B253" s="240" t="str">
        <f t="shared" si="27"/>
        <v/>
      </c>
      <c r="C253" s="240" t="str">
        <f t="shared" si="28"/>
        <v/>
      </c>
      <c r="D253" s="240" t="str">
        <f t="shared" si="29"/>
        <v/>
      </c>
      <c r="E253" s="261" t="str">
        <f>IF($A253="","",SUMIFS(Txn[Signed Units],Txn[Key],$A253))</f>
        <v/>
      </c>
      <c r="F253" s="283" t="str">
        <f>IF($A253="","",SUMIFS(Txn[Buy Cost],Txn[Key],$A253))</f>
        <v/>
      </c>
      <c r="G253" s="283" t="str">
        <f>IF($A253="","",SUMIFS(Txn[Sell Proceeds],Txn[Key],$A253))</f>
        <v/>
      </c>
      <c r="H253" s="284" t="str">
        <f>IF($A253="","",IFERROR(INDEX(Prices[Current Price],MATCH($A253,Prices[Key],0)),0))</f>
        <v/>
      </c>
      <c r="I253" s="285" t="str">
        <f>IF($A253="","",IFERROR(INDEX(Prices[FX to SGD],MATCH($A253,Prices[Key],0)),1))</f>
        <v/>
      </c>
      <c r="J253" s="283" t="str">
        <f t="shared" si="30"/>
        <v/>
      </c>
      <c r="K253" s="283" t="str">
        <f t="shared" si="31"/>
        <v/>
      </c>
      <c r="L253" s="283" t="str">
        <f t="shared" si="32"/>
        <v/>
      </c>
      <c r="M253" s="286" t="str">
        <f t="shared" si="33"/>
        <v/>
      </c>
      <c r="N253" s="240" t="str">
        <f>IF($A253="","",IF(ABS(E253)&gt;0.000001,COUNT($N$1:N252)+1,""))</f>
        <v/>
      </c>
      <c r="O253" s="287" t="str">
        <f>IF($A253="","",SUMIFS(Transactions!$H$2:$H$1001,Transactions!$J$2:$J$1001,$A253,Transactions!$A$2:$A$1001,2)*$I253)</f>
        <v/>
      </c>
      <c r="P253" s="287" t="str">
        <f t="shared" si="34"/>
        <v/>
      </c>
      <c r="Q253" s="288" t="str">
        <f t="shared" si="35"/>
        <v/>
      </c>
    </row>
    <row r="254" spans="1:17" ht="15" customHeight="1" x14ac:dyDescent="0.2">
      <c r="A254" s="240" t="str">
        <f>IFERROR(INDEX(Txn[Key],MATCH(0,INDEX(COUNTIF($A$1:A253,Txn[Key])+(Txn[Key]=""),0),0)),"")</f>
        <v/>
      </c>
      <c r="B254" s="240" t="str">
        <f t="shared" si="27"/>
        <v/>
      </c>
      <c r="C254" s="240" t="str">
        <f t="shared" si="28"/>
        <v/>
      </c>
      <c r="D254" s="240" t="str">
        <f t="shared" si="29"/>
        <v/>
      </c>
      <c r="E254" s="261" t="str">
        <f>IF($A254="","",SUMIFS(Txn[Signed Units],Txn[Key],$A254))</f>
        <v/>
      </c>
      <c r="F254" s="283" t="str">
        <f>IF($A254="","",SUMIFS(Txn[Buy Cost],Txn[Key],$A254))</f>
        <v/>
      </c>
      <c r="G254" s="283" t="str">
        <f>IF($A254="","",SUMIFS(Txn[Sell Proceeds],Txn[Key],$A254))</f>
        <v/>
      </c>
      <c r="H254" s="284" t="str">
        <f>IF($A254="","",IFERROR(INDEX(Prices[Current Price],MATCH($A254,Prices[Key],0)),0))</f>
        <v/>
      </c>
      <c r="I254" s="285" t="str">
        <f>IF($A254="","",IFERROR(INDEX(Prices[FX to SGD],MATCH($A254,Prices[Key],0)),1))</f>
        <v/>
      </c>
      <c r="J254" s="283" t="str">
        <f t="shared" si="30"/>
        <v/>
      </c>
      <c r="K254" s="283" t="str">
        <f t="shared" si="31"/>
        <v/>
      </c>
      <c r="L254" s="283" t="str">
        <f t="shared" si="32"/>
        <v/>
      </c>
      <c r="M254" s="286" t="str">
        <f t="shared" si="33"/>
        <v/>
      </c>
      <c r="N254" s="240" t="str">
        <f>IF($A254="","",IF(ABS(E254)&gt;0.000001,COUNT($N$1:N253)+1,""))</f>
        <v/>
      </c>
      <c r="O254" s="287" t="str">
        <f>IF($A254="","",SUMIFS(Transactions!$H$2:$H$1001,Transactions!$J$2:$J$1001,$A254,Transactions!$A$2:$A$1001,2)*$I254)</f>
        <v/>
      </c>
      <c r="P254" s="287" t="str">
        <f t="shared" si="34"/>
        <v/>
      </c>
      <c r="Q254" s="288" t="str">
        <f t="shared" si="35"/>
        <v/>
      </c>
    </row>
    <row r="255" spans="1:17" ht="15" customHeight="1" x14ac:dyDescent="0.2">
      <c r="A255" s="240" t="str">
        <f>IFERROR(INDEX(Txn[Key],MATCH(0,INDEX(COUNTIF($A$1:A254,Txn[Key])+(Txn[Key]=""),0),0)),"")</f>
        <v/>
      </c>
      <c r="B255" s="240" t="str">
        <f t="shared" si="27"/>
        <v/>
      </c>
      <c r="C255" s="240" t="str">
        <f t="shared" si="28"/>
        <v/>
      </c>
      <c r="D255" s="240" t="str">
        <f t="shared" si="29"/>
        <v/>
      </c>
      <c r="E255" s="261" t="str">
        <f>IF($A255="","",SUMIFS(Txn[Signed Units],Txn[Key],$A255))</f>
        <v/>
      </c>
      <c r="F255" s="283" t="str">
        <f>IF($A255="","",SUMIFS(Txn[Buy Cost],Txn[Key],$A255))</f>
        <v/>
      </c>
      <c r="G255" s="283" t="str">
        <f>IF($A255="","",SUMIFS(Txn[Sell Proceeds],Txn[Key],$A255))</f>
        <v/>
      </c>
      <c r="H255" s="284" t="str">
        <f>IF($A255="","",IFERROR(INDEX(Prices[Current Price],MATCH($A255,Prices[Key],0)),0))</f>
        <v/>
      </c>
      <c r="I255" s="285" t="str">
        <f>IF($A255="","",IFERROR(INDEX(Prices[FX to SGD],MATCH($A255,Prices[Key],0)),1))</f>
        <v/>
      </c>
      <c r="J255" s="283" t="str">
        <f t="shared" si="30"/>
        <v/>
      </c>
      <c r="K255" s="283" t="str">
        <f t="shared" si="31"/>
        <v/>
      </c>
      <c r="L255" s="283" t="str">
        <f t="shared" si="32"/>
        <v/>
      </c>
      <c r="M255" s="286" t="str">
        <f t="shared" si="33"/>
        <v/>
      </c>
      <c r="N255" s="240" t="str">
        <f>IF($A255="","",IF(ABS(E255)&gt;0.000001,COUNT($N$1:N254)+1,""))</f>
        <v/>
      </c>
      <c r="O255" s="287" t="str">
        <f>IF($A255="","",SUMIFS(Transactions!$H$2:$H$1001,Transactions!$J$2:$J$1001,$A255,Transactions!$A$2:$A$1001,2)*$I255)</f>
        <v/>
      </c>
      <c r="P255" s="287" t="str">
        <f t="shared" si="34"/>
        <v/>
      </c>
      <c r="Q255" s="288" t="str">
        <f t="shared" si="35"/>
        <v/>
      </c>
    </row>
    <row r="256" spans="1:17" ht="15" customHeight="1" x14ac:dyDescent="0.2">
      <c r="A256" s="240" t="str">
        <f>IFERROR(INDEX(Txn[Key],MATCH(0,INDEX(COUNTIF($A$1:A255,Txn[Key])+(Txn[Key]=""),0),0)),"")</f>
        <v/>
      </c>
      <c r="B256" s="240" t="str">
        <f t="shared" si="27"/>
        <v/>
      </c>
      <c r="C256" s="240" t="str">
        <f t="shared" si="28"/>
        <v/>
      </c>
      <c r="D256" s="240" t="str">
        <f t="shared" si="29"/>
        <v/>
      </c>
      <c r="E256" s="261" t="str">
        <f>IF($A256="","",SUMIFS(Txn[Signed Units],Txn[Key],$A256))</f>
        <v/>
      </c>
      <c r="F256" s="283" t="str">
        <f>IF($A256="","",SUMIFS(Txn[Buy Cost],Txn[Key],$A256))</f>
        <v/>
      </c>
      <c r="G256" s="283" t="str">
        <f>IF($A256="","",SUMIFS(Txn[Sell Proceeds],Txn[Key],$A256))</f>
        <v/>
      </c>
      <c r="H256" s="284" t="str">
        <f>IF($A256="","",IFERROR(INDEX(Prices[Current Price],MATCH($A256,Prices[Key],0)),0))</f>
        <v/>
      </c>
      <c r="I256" s="285" t="str">
        <f>IF($A256="","",IFERROR(INDEX(Prices[FX to SGD],MATCH($A256,Prices[Key],0)),1))</f>
        <v/>
      </c>
      <c r="J256" s="283" t="str">
        <f t="shared" si="30"/>
        <v/>
      </c>
      <c r="K256" s="283" t="str">
        <f t="shared" si="31"/>
        <v/>
      </c>
      <c r="L256" s="283" t="str">
        <f t="shared" si="32"/>
        <v/>
      </c>
      <c r="M256" s="286" t="str">
        <f t="shared" si="33"/>
        <v/>
      </c>
      <c r="N256" s="240" t="str">
        <f>IF($A256="","",IF(ABS(E256)&gt;0.000001,COUNT($N$1:N255)+1,""))</f>
        <v/>
      </c>
      <c r="O256" s="287" t="str">
        <f>IF($A256="","",SUMIFS(Transactions!$H$2:$H$1001,Transactions!$J$2:$J$1001,$A256,Transactions!$A$2:$A$1001,2)*$I256)</f>
        <v/>
      </c>
      <c r="P256" s="287" t="str">
        <f t="shared" si="34"/>
        <v/>
      </c>
      <c r="Q256" s="288" t="str">
        <f t="shared" si="35"/>
        <v/>
      </c>
    </row>
    <row r="257" spans="1:17" ht="15" customHeight="1" x14ac:dyDescent="0.2">
      <c r="A257" s="240" t="str">
        <f>IFERROR(INDEX(Txn[Key],MATCH(0,INDEX(COUNTIF($A$1:A256,Txn[Key])+(Txn[Key]=""),0),0)),"")</f>
        <v/>
      </c>
      <c r="B257" s="240" t="str">
        <f t="shared" si="27"/>
        <v/>
      </c>
      <c r="C257" s="240" t="str">
        <f t="shared" si="28"/>
        <v/>
      </c>
      <c r="D257" s="240" t="str">
        <f t="shared" si="29"/>
        <v/>
      </c>
      <c r="E257" s="261" t="str">
        <f>IF($A257="","",SUMIFS(Txn[Signed Units],Txn[Key],$A257))</f>
        <v/>
      </c>
      <c r="F257" s="283" t="str">
        <f>IF($A257="","",SUMIFS(Txn[Buy Cost],Txn[Key],$A257))</f>
        <v/>
      </c>
      <c r="G257" s="283" t="str">
        <f>IF($A257="","",SUMIFS(Txn[Sell Proceeds],Txn[Key],$A257))</f>
        <v/>
      </c>
      <c r="H257" s="284" t="str">
        <f>IF($A257="","",IFERROR(INDEX(Prices[Current Price],MATCH($A257,Prices[Key],0)),0))</f>
        <v/>
      </c>
      <c r="I257" s="285" t="str">
        <f>IF($A257="","",IFERROR(INDEX(Prices[FX to SGD],MATCH($A257,Prices[Key],0)),1))</f>
        <v/>
      </c>
      <c r="J257" s="283" t="str">
        <f t="shared" si="30"/>
        <v/>
      </c>
      <c r="K257" s="283" t="str">
        <f t="shared" si="31"/>
        <v/>
      </c>
      <c r="L257" s="283" t="str">
        <f t="shared" si="32"/>
        <v/>
      </c>
      <c r="M257" s="286" t="str">
        <f t="shared" si="33"/>
        <v/>
      </c>
      <c r="N257" s="240" t="str">
        <f>IF($A257="","",IF(ABS(E257)&gt;0.000001,COUNT($N$1:N256)+1,""))</f>
        <v/>
      </c>
      <c r="O257" s="287" t="str">
        <f>IF($A257="","",SUMIFS(Transactions!$H$2:$H$1001,Transactions!$J$2:$J$1001,$A257,Transactions!$A$2:$A$1001,2)*$I257)</f>
        <v/>
      </c>
      <c r="P257" s="287" t="str">
        <f t="shared" si="34"/>
        <v/>
      </c>
      <c r="Q257" s="288" t="str">
        <f t="shared" si="35"/>
        <v/>
      </c>
    </row>
    <row r="258" spans="1:17" ht="15" customHeight="1" x14ac:dyDescent="0.2">
      <c r="A258" s="240" t="str">
        <f>IFERROR(INDEX(Txn[Key],MATCH(0,INDEX(COUNTIF($A$1:A257,Txn[Key])+(Txn[Key]=""),0),0)),"")</f>
        <v/>
      </c>
      <c r="B258" s="240" t="str">
        <f t="shared" ref="B258:B321" si="36">IF($A258="","",LEFT($A258,FIND(":",$A258)-1))</f>
        <v/>
      </c>
      <c r="C258" s="240" t="str">
        <f t="shared" ref="C258:C321" si="37">IF($A258="","",MID($A258,FIND(":",$A258)+1,FIND(":",$A258,FIND(":",$A258)+1)-FIND(":",$A258)-1))</f>
        <v/>
      </c>
      <c r="D258" s="240" t="str">
        <f t="shared" ref="D258:D321" si="38">IF($A258="","",RIGHT($A258,LEN($A258)-FIND(":",$A258,FIND(":",$A258)+1)))</f>
        <v/>
      </c>
      <c r="E258" s="261" t="str">
        <f>IF($A258="","",SUMIFS(Txn[Signed Units],Txn[Key],$A258))</f>
        <v/>
      </c>
      <c r="F258" s="283" t="str">
        <f>IF($A258="","",SUMIFS(Txn[Buy Cost],Txn[Key],$A258))</f>
        <v/>
      </c>
      <c r="G258" s="283" t="str">
        <f>IF($A258="","",SUMIFS(Txn[Sell Proceeds],Txn[Key],$A258))</f>
        <v/>
      </c>
      <c r="H258" s="284" t="str">
        <f>IF($A258="","",IFERROR(INDEX(Prices[Current Price],MATCH($A258,Prices[Key],0)),0))</f>
        <v/>
      </c>
      <c r="I258" s="285" t="str">
        <f>IF($A258="","",IFERROR(INDEX(Prices[FX to SGD],MATCH($A258,Prices[Key],0)),1))</f>
        <v/>
      </c>
      <c r="J258" s="283" t="str">
        <f t="shared" ref="J258:J321" si="39">IF($A258="","",E258*H258)</f>
        <v/>
      </c>
      <c r="K258" s="283" t="str">
        <f t="shared" ref="K258:K321" si="40">IF($A258="","",J258+G258-F258)</f>
        <v/>
      </c>
      <c r="L258" s="283" t="str">
        <f t="shared" ref="L258:L321" si="41">IF($A258="","",K258*I258)</f>
        <v/>
      </c>
      <c r="M258" s="286" t="str">
        <f t="shared" ref="M258:M321" si="42">IF($A258="","",IFERROR(K258/F258,0))</f>
        <v/>
      </c>
      <c r="N258" s="240" t="str">
        <f>IF($A258="","",IF(ABS(E258)&gt;0.000001,COUNT($N$1:N257)+1,""))</f>
        <v/>
      </c>
      <c r="O258" s="287" t="str">
        <f>IF($A258="","",SUMIFS(Transactions!$H$2:$H$1001,Transactions!$J$2:$J$1001,$A258,Transactions!$A$2:$A$1001,2)*$I258)</f>
        <v/>
      </c>
      <c r="P258" s="287" t="str">
        <f t="shared" ref="P258:P321" si="43">IF($A258="","",$L258+$O258)</f>
        <v/>
      </c>
      <c r="Q258" s="288" t="str">
        <f t="shared" ref="Q258:Q321" si="44">IF($A258="","",IFERROR(($L258+$O258)/($F258*$I258),0))</f>
        <v/>
      </c>
    </row>
    <row r="259" spans="1:17" ht="15" customHeight="1" x14ac:dyDescent="0.2">
      <c r="A259" s="240" t="str">
        <f>IFERROR(INDEX(Txn[Key],MATCH(0,INDEX(COUNTIF($A$1:A258,Txn[Key])+(Txn[Key]=""),0),0)),"")</f>
        <v/>
      </c>
      <c r="B259" s="240" t="str">
        <f t="shared" si="36"/>
        <v/>
      </c>
      <c r="C259" s="240" t="str">
        <f t="shared" si="37"/>
        <v/>
      </c>
      <c r="D259" s="240" t="str">
        <f t="shared" si="38"/>
        <v/>
      </c>
      <c r="E259" s="261" t="str">
        <f>IF($A259="","",SUMIFS(Txn[Signed Units],Txn[Key],$A259))</f>
        <v/>
      </c>
      <c r="F259" s="283" t="str">
        <f>IF($A259="","",SUMIFS(Txn[Buy Cost],Txn[Key],$A259))</f>
        <v/>
      </c>
      <c r="G259" s="283" t="str">
        <f>IF($A259="","",SUMIFS(Txn[Sell Proceeds],Txn[Key],$A259))</f>
        <v/>
      </c>
      <c r="H259" s="284" t="str">
        <f>IF($A259="","",IFERROR(INDEX(Prices[Current Price],MATCH($A259,Prices[Key],0)),0))</f>
        <v/>
      </c>
      <c r="I259" s="285" t="str">
        <f>IF($A259="","",IFERROR(INDEX(Prices[FX to SGD],MATCH($A259,Prices[Key],0)),1))</f>
        <v/>
      </c>
      <c r="J259" s="283" t="str">
        <f t="shared" si="39"/>
        <v/>
      </c>
      <c r="K259" s="283" t="str">
        <f t="shared" si="40"/>
        <v/>
      </c>
      <c r="L259" s="283" t="str">
        <f t="shared" si="41"/>
        <v/>
      </c>
      <c r="M259" s="286" t="str">
        <f t="shared" si="42"/>
        <v/>
      </c>
      <c r="N259" s="240" t="str">
        <f>IF($A259="","",IF(ABS(E259)&gt;0.000001,COUNT($N$1:N258)+1,""))</f>
        <v/>
      </c>
      <c r="O259" s="287" t="str">
        <f>IF($A259="","",SUMIFS(Transactions!$H$2:$H$1001,Transactions!$J$2:$J$1001,$A259,Transactions!$A$2:$A$1001,2)*$I259)</f>
        <v/>
      </c>
      <c r="P259" s="287" t="str">
        <f t="shared" si="43"/>
        <v/>
      </c>
      <c r="Q259" s="288" t="str">
        <f t="shared" si="44"/>
        <v/>
      </c>
    </row>
    <row r="260" spans="1:17" ht="15" customHeight="1" x14ac:dyDescent="0.2">
      <c r="A260" s="240" t="str">
        <f>IFERROR(INDEX(Txn[Key],MATCH(0,INDEX(COUNTIF($A$1:A259,Txn[Key])+(Txn[Key]=""),0),0)),"")</f>
        <v/>
      </c>
      <c r="B260" s="240" t="str">
        <f t="shared" si="36"/>
        <v/>
      </c>
      <c r="C260" s="240" t="str">
        <f t="shared" si="37"/>
        <v/>
      </c>
      <c r="D260" s="240" t="str">
        <f t="shared" si="38"/>
        <v/>
      </c>
      <c r="E260" s="261" t="str">
        <f>IF($A260="","",SUMIFS(Txn[Signed Units],Txn[Key],$A260))</f>
        <v/>
      </c>
      <c r="F260" s="283" t="str">
        <f>IF($A260="","",SUMIFS(Txn[Buy Cost],Txn[Key],$A260))</f>
        <v/>
      </c>
      <c r="G260" s="283" t="str">
        <f>IF($A260="","",SUMIFS(Txn[Sell Proceeds],Txn[Key],$A260))</f>
        <v/>
      </c>
      <c r="H260" s="284" t="str">
        <f>IF($A260="","",IFERROR(INDEX(Prices[Current Price],MATCH($A260,Prices[Key],0)),0))</f>
        <v/>
      </c>
      <c r="I260" s="285" t="str">
        <f>IF($A260="","",IFERROR(INDEX(Prices[FX to SGD],MATCH($A260,Prices[Key],0)),1))</f>
        <v/>
      </c>
      <c r="J260" s="283" t="str">
        <f t="shared" si="39"/>
        <v/>
      </c>
      <c r="K260" s="283" t="str">
        <f t="shared" si="40"/>
        <v/>
      </c>
      <c r="L260" s="283" t="str">
        <f t="shared" si="41"/>
        <v/>
      </c>
      <c r="M260" s="286" t="str">
        <f t="shared" si="42"/>
        <v/>
      </c>
      <c r="N260" s="240" t="str">
        <f>IF($A260="","",IF(ABS(E260)&gt;0.000001,COUNT($N$1:N259)+1,""))</f>
        <v/>
      </c>
      <c r="O260" s="287" t="str">
        <f>IF($A260="","",SUMIFS(Transactions!$H$2:$H$1001,Transactions!$J$2:$J$1001,$A260,Transactions!$A$2:$A$1001,2)*$I260)</f>
        <v/>
      </c>
      <c r="P260" s="287" t="str">
        <f t="shared" si="43"/>
        <v/>
      </c>
      <c r="Q260" s="288" t="str">
        <f t="shared" si="44"/>
        <v/>
      </c>
    </row>
    <row r="261" spans="1:17" ht="15" customHeight="1" x14ac:dyDescent="0.2">
      <c r="A261" s="240" t="str">
        <f>IFERROR(INDEX(Txn[Key],MATCH(0,INDEX(COUNTIF($A$1:A260,Txn[Key])+(Txn[Key]=""),0),0)),"")</f>
        <v/>
      </c>
      <c r="B261" s="240" t="str">
        <f t="shared" si="36"/>
        <v/>
      </c>
      <c r="C261" s="240" t="str">
        <f t="shared" si="37"/>
        <v/>
      </c>
      <c r="D261" s="240" t="str">
        <f t="shared" si="38"/>
        <v/>
      </c>
      <c r="E261" s="261" t="str">
        <f>IF($A261="","",SUMIFS(Txn[Signed Units],Txn[Key],$A261))</f>
        <v/>
      </c>
      <c r="F261" s="283" t="str">
        <f>IF($A261="","",SUMIFS(Txn[Buy Cost],Txn[Key],$A261))</f>
        <v/>
      </c>
      <c r="G261" s="283" t="str">
        <f>IF($A261="","",SUMIFS(Txn[Sell Proceeds],Txn[Key],$A261))</f>
        <v/>
      </c>
      <c r="H261" s="284" t="str">
        <f>IF($A261="","",IFERROR(INDEX(Prices[Current Price],MATCH($A261,Prices[Key],0)),0))</f>
        <v/>
      </c>
      <c r="I261" s="285" t="str">
        <f>IF($A261="","",IFERROR(INDEX(Prices[FX to SGD],MATCH($A261,Prices[Key],0)),1))</f>
        <v/>
      </c>
      <c r="J261" s="283" t="str">
        <f t="shared" si="39"/>
        <v/>
      </c>
      <c r="K261" s="283" t="str">
        <f t="shared" si="40"/>
        <v/>
      </c>
      <c r="L261" s="283" t="str">
        <f t="shared" si="41"/>
        <v/>
      </c>
      <c r="M261" s="286" t="str">
        <f t="shared" si="42"/>
        <v/>
      </c>
      <c r="N261" s="240" t="str">
        <f>IF($A261="","",IF(ABS(E261)&gt;0.000001,COUNT($N$1:N260)+1,""))</f>
        <v/>
      </c>
      <c r="O261" s="287" t="str">
        <f>IF($A261="","",SUMIFS(Transactions!$H$2:$H$1001,Transactions!$J$2:$J$1001,$A261,Transactions!$A$2:$A$1001,2)*$I261)</f>
        <v/>
      </c>
      <c r="P261" s="287" t="str">
        <f t="shared" si="43"/>
        <v/>
      </c>
      <c r="Q261" s="288" t="str">
        <f t="shared" si="44"/>
        <v/>
      </c>
    </row>
    <row r="262" spans="1:17" ht="15" customHeight="1" x14ac:dyDescent="0.2">
      <c r="A262" s="240" t="str">
        <f>IFERROR(INDEX(Txn[Key],MATCH(0,INDEX(COUNTIF($A$1:A261,Txn[Key])+(Txn[Key]=""),0),0)),"")</f>
        <v/>
      </c>
      <c r="B262" s="240" t="str">
        <f t="shared" si="36"/>
        <v/>
      </c>
      <c r="C262" s="240" t="str">
        <f t="shared" si="37"/>
        <v/>
      </c>
      <c r="D262" s="240" t="str">
        <f t="shared" si="38"/>
        <v/>
      </c>
      <c r="E262" s="261" t="str">
        <f>IF($A262="","",SUMIFS(Txn[Signed Units],Txn[Key],$A262))</f>
        <v/>
      </c>
      <c r="F262" s="283" t="str">
        <f>IF($A262="","",SUMIFS(Txn[Buy Cost],Txn[Key],$A262))</f>
        <v/>
      </c>
      <c r="G262" s="283" t="str">
        <f>IF($A262="","",SUMIFS(Txn[Sell Proceeds],Txn[Key],$A262))</f>
        <v/>
      </c>
      <c r="H262" s="284" t="str">
        <f>IF($A262="","",IFERROR(INDEX(Prices[Current Price],MATCH($A262,Prices[Key],0)),0))</f>
        <v/>
      </c>
      <c r="I262" s="285" t="str">
        <f>IF($A262="","",IFERROR(INDEX(Prices[FX to SGD],MATCH($A262,Prices[Key],0)),1))</f>
        <v/>
      </c>
      <c r="J262" s="283" t="str">
        <f t="shared" si="39"/>
        <v/>
      </c>
      <c r="K262" s="283" t="str">
        <f t="shared" si="40"/>
        <v/>
      </c>
      <c r="L262" s="283" t="str">
        <f t="shared" si="41"/>
        <v/>
      </c>
      <c r="M262" s="286" t="str">
        <f t="shared" si="42"/>
        <v/>
      </c>
      <c r="N262" s="240" t="str">
        <f>IF($A262="","",IF(ABS(E262)&gt;0.000001,COUNT($N$1:N261)+1,""))</f>
        <v/>
      </c>
      <c r="O262" s="287" t="str">
        <f>IF($A262="","",SUMIFS(Transactions!$H$2:$H$1001,Transactions!$J$2:$J$1001,$A262,Transactions!$A$2:$A$1001,2)*$I262)</f>
        <v/>
      </c>
      <c r="P262" s="287" t="str">
        <f t="shared" si="43"/>
        <v/>
      </c>
      <c r="Q262" s="288" t="str">
        <f t="shared" si="44"/>
        <v/>
      </c>
    </row>
    <row r="263" spans="1:17" ht="15" customHeight="1" x14ac:dyDescent="0.2">
      <c r="A263" s="240" t="str">
        <f>IFERROR(INDEX(Txn[Key],MATCH(0,INDEX(COUNTIF($A$1:A262,Txn[Key])+(Txn[Key]=""),0),0)),"")</f>
        <v/>
      </c>
      <c r="B263" s="240" t="str">
        <f t="shared" si="36"/>
        <v/>
      </c>
      <c r="C263" s="240" t="str">
        <f t="shared" si="37"/>
        <v/>
      </c>
      <c r="D263" s="240" t="str">
        <f t="shared" si="38"/>
        <v/>
      </c>
      <c r="E263" s="261" t="str">
        <f>IF($A263="","",SUMIFS(Txn[Signed Units],Txn[Key],$A263))</f>
        <v/>
      </c>
      <c r="F263" s="283" t="str">
        <f>IF($A263="","",SUMIFS(Txn[Buy Cost],Txn[Key],$A263))</f>
        <v/>
      </c>
      <c r="G263" s="283" t="str">
        <f>IF($A263="","",SUMIFS(Txn[Sell Proceeds],Txn[Key],$A263))</f>
        <v/>
      </c>
      <c r="H263" s="284" t="str">
        <f>IF($A263="","",IFERROR(INDEX(Prices[Current Price],MATCH($A263,Prices[Key],0)),0))</f>
        <v/>
      </c>
      <c r="I263" s="285" t="str">
        <f>IF($A263="","",IFERROR(INDEX(Prices[FX to SGD],MATCH($A263,Prices[Key],0)),1))</f>
        <v/>
      </c>
      <c r="J263" s="283" t="str">
        <f t="shared" si="39"/>
        <v/>
      </c>
      <c r="K263" s="283" t="str">
        <f t="shared" si="40"/>
        <v/>
      </c>
      <c r="L263" s="283" t="str">
        <f t="shared" si="41"/>
        <v/>
      </c>
      <c r="M263" s="286" t="str">
        <f t="shared" si="42"/>
        <v/>
      </c>
      <c r="N263" s="240" t="str">
        <f>IF($A263="","",IF(ABS(E263)&gt;0.000001,COUNT($N$1:N262)+1,""))</f>
        <v/>
      </c>
      <c r="O263" s="287" t="str">
        <f>IF($A263="","",SUMIFS(Transactions!$H$2:$H$1001,Transactions!$J$2:$J$1001,$A263,Transactions!$A$2:$A$1001,2)*$I263)</f>
        <v/>
      </c>
      <c r="P263" s="287" t="str">
        <f t="shared" si="43"/>
        <v/>
      </c>
      <c r="Q263" s="288" t="str">
        <f t="shared" si="44"/>
        <v/>
      </c>
    </row>
    <row r="264" spans="1:17" ht="15" customHeight="1" x14ac:dyDescent="0.2">
      <c r="A264" s="240" t="str">
        <f>IFERROR(INDEX(Txn[Key],MATCH(0,INDEX(COUNTIF($A$1:A263,Txn[Key])+(Txn[Key]=""),0),0)),"")</f>
        <v/>
      </c>
      <c r="B264" s="240" t="str">
        <f t="shared" si="36"/>
        <v/>
      </c>
      <c r="C264" s="240" t="str">
        <f t="shared" si="37"/>
        <v/>
      </c>
      <c r="D264" s="240" t="str">
        <f t="shared" si="38"/>
        <v/>
      </c>
      <c r="E264" s="261" t="str">
        <f>IF($A264="","",SUMIFS(Txn[Signed Units],Txn[Key],$A264))</f>
        <v/>
      </c>
      <c r="F264" s="283" t="str">
        <f>IF($A264="","",SUMIFS(Txn[Buy Cost],Txn[Key],$A264))</f>
        <v/>
      </c>
      <c r="G264" s="283" t="str">
        <f>IF($A264="","",SUMIFS(Txn[Sell Proceeds],Txn[Key],$A264))</f>
        <v/>
      </c>
      <c r="H264" s="284" t="str">
        <f>IF($A264="","",IFERROR(INDEX(Prices[Current Price],MATCH($A264,Prices[Key],0)),0))</f>
        <v/>
      </c>
      <c r="I264" s="285" t="str">
        <f>IF($A264="","",IFERROR(INDEX(Prices[FX to SGD],MATCH($A264,Prices[Key],0)),1))</f>
        <v/>
      </c>
      <c r="J264" s="283" t="str">
        <f t="shared" si="39"/>
        <v/>
      </c>
      <c r="K264" s="283" t="str">
        <f t="shared" si="40"/>
        <v/>
      </c>
      <c r="L264" s="283" t="str">
        <f t="shared" si="41"/>
        <v/>
      </c>
      <c r="M264" s="286" t="str">
        <f t="shared" si="42"/>
        <v/>
      </c>
      <c r="N264" s="240" t="str">
        <f>IF($A264="","",IF(ABS(E264)&gt;0.000001,COUNT($N$1:N263)+1,""))</f>
        <v/>
      </c>
      <c r="O264" s="287" t="str">
        <f>IF($A264="","",SUMIFS(Transactions!$H$2:$H$1001,Transactions!$J$2:$J$1001,$A264,Transactions!$A$2:$A$1001,2)*$I264)</f>
        <v/>
      </c>
      <c r="P264" s="287" t="str">
        <f t="shared" si="43"/>
        <v/>
      </c>
      <c r="Q264" s="288" t="str">
        <f t="shared" si="44"/>
        <v/>
      </c>
    </row>
    <row r="265" spans="1:17" ht="15" customHeight="1" x14ac:dyDescent="0.2">
      <c r="A265" s="240" t="str">
        <f>IFERROR(INDEX(Txn[Key],MATCH(0,INDEX(COUNTIF($A$1:A264,Txn[Key])+(Txn[Key]=""),0),0)),"")</f>
        <v/>
      </c>
      <c r="B265" s="240" t="str">
        <f t="shared" si="36"/>
        <v/>
      </c>
      <c r="C265" s="240" t="str">
        <f t="shared" si="37"/>
        <v/>
      </c>
      <c r="D265" s="240" t="str">
        <f t="shared" si="38"/>
        <v/>
      </c>
      <c r="E265" s="261" t="str">
        <f>IF($A265="","",SUMIFS(Txn[Signed Units],Txn[Key],$A265))</f>
        <v/>
      </c>
      <c r="F265" s="283" t="str">
        <f>IF($A265="","",SUMIFS(Txn[Buy Cost],Txn[Key],$A265))</f>
        <v/>
      </c>
      <c r="G265" s="283" t="str">
        <f>IF($A265="","",SUMIFS(Txn[Sell Proceeds],Txn[Key],$A265))</f>
        <v/>
      </c>
      <c r="H265" s="284" t="str">
        <f>IF($A265="","",IFERROR(INDEX(Prices[Current Price],MATCH($A265,Prices[Key],0)),0))</f>
        <v/>
      </c>
      <c r="I265" s="285" t="str">
        <f>IF($A265="","",IFERROR(INDEX(Prices[FX to SGD],MATCH($A265,Prices[Key],0)),1))</f>
        <v/>
      </c>
      <c r="J265" s="283" t="str">
        <f t="shared" si="39"/>
        <v/>
      </c>
      <c r="K265" s="283" t="str">
        <f t="shared" si="40"/>
        <v/>
      </c>
      <c r="L265" s="283" t="str">
        <f t="shared" si="41"/>
        <v/>
      </c>
      <c r="M265" s="286" t="str">
        <f t="shared" si="42"/>
        <v/>
      </c>
      <c r="N265" s="240" t="str">
        <f>IF($A265="","",IF(ABS(E265)&gt;0.000001,COUNT($N$1:N264)+1,""))</f>
        <v/>
      </c>
      <c r="O265" s="287" t="str">
        <f>IF($A265="","",SUMIFS(Transactions!$H$2:$H$1001,Transactions!$J$2:$J$1001,$A265,Transactions!$A$2:$A$1001,2)*$I265)</f>
        <v/>
      </c>
      <c r="P265" s="287" t="str">
        <f t="shared" si="43"/>
        <v/>
      </c>
      <c r="Q265" s="288" t="str">
        <f t="shared" si="44"/>
        <v/>
      </c>
    </row>
    <row r="266" spans="1:17" ht="15" customHeight="1" x14ac:dyDescent="0.2">
      <c r="A266" s="240" t="str">
        <f>IFERROR(INDEX(Txn[Key],MATCH(0,INDEX(COUNTIF($A$1:A265,Txn[Key])+(Txn[Key]=""),0),0)),"")</f>
        <v/>
      </c>
      <c r="B266" s="240" t="str">
        <f t="shared" si="36"/>
        <v/>
      </c>
      <c r="C266" s="240" t="str">
        <f t="shared" si="37"/>
        <v/>
      </c>
      <c r="D266" s="240" t="str">
        <f t="shared" si="38"/>
        <v/>
      </c>
      <c r="E266" s="261" t="str">
        <f>IF($A266="","",SUMIFS(Txn[Signed Units],Txn[Key],$A266))</f>
        <v/>
      </c>
      <c r="F266" s="283" t="str">
        <f>IF($A266="","",SUMIFS(Txn[Buy Cost],Txn[Key],$A266))</f>
        <v/>
      </c>
      <c r="G266" s="283" t="str">
        <f>IF($A266="","",SUMIFS(Txn[Sell Proceeds],Txn[Key],$A266))</f>
        <v/>
      </c>
      <c r="H266" s="284" t="str">
        <f>IF($A266="","",IFERROR(INDEX(Prices[Current Price],MATCH($A266,Prices[Key],0)),0))</f>
        <v/>
      </c>
      <c r="I266" s="285" t="str">
        <f>IF($A266="","",IFERROR(INDEX(Prices[FX to SGD],MATCH($A266,Prices[Key],0)),1))</f>
        <v/>
      </c>
      <c r="J266" s="283" t="str">
        <f t="shared" si="39"/>
        <v/>
      </c>
      <c r="K266" s="283" t="str">
        <f t="shared" si="40"/>
        <v/>
      </c>
      <c r="L266" s="283" t="str">
        <f t="shared" si="41"/>
        <v/>
      </c>
      <c r="M266" s="286" t="str">
        <f t="shared" si="42"/>
        <v/>
      </c>
      <c r="N266" s="240" t="str">
        <f>IF($A266="","",IF(ABS(E266)&gt;0.000001,COUNT($N$1:N265)+1,""))</f>
        <v/>
      </c>
      <c r="O266" s="287" t="str">
        <f>IF($A266="","",SUMIFS(Transactions!$H$2:$H$1001,Transactions!$J$2:$J$1001,$A266,Transactions!$A$2:$A$1001,2)*$I266)</f>
        <v/>
      </c>
      <c r="P266" s="287" t="str">
        <f t="shared" si="43"/>
        <v/>
      </c>
      <c r="Q266" s="288" t="str">
        <f t="shared" si="44"/>
        <v/>
      </c>
    </row>
    <row r="267" spans="1:17" ht="15" customHeight="1" x14ac:dyDescent="0.2">
      <c r="A267" s="240" t="str">
        <f>IFERROR(INDEX(Txn[Key],MATCH(0,INDEX(COUNTIF($A$1:A266,Txn[Key])+(Txn[Key]=""),0),0)),"")</f>
        <v/>
      </c>
      <c r="B267" s="240" t="str">
        <f t="shared" si="36"/>
        <v/>
      </c>
      <c r="C267" s="240" t="str">
        <f t="shared" si="37"/>
        <v/>
      </c>
      <c r="D267" s="240" t="str">
        <f t="shared" si="38"/>
        <v/>
      </c>
      <c r="E267" s="261" t="str">
        <f>IF($A267="","",SUMIFS(Txn[Signed Units],Txn[Key],$A267))</f>
        <v/>
      </c>
      <c r="F267" s="283" t="str">
        <f>IF($A267="","",SUMIFS(Txn[Buy Cost],Txn[Key],$A267))</f>
        <v/>
      </c>
      <c r="G267" s="283" t="str">
        <f>IF($A267="","",SUMIFS(Txn[Sell Proceeds],Txn[Key],$A267))</f>
        <v/>
      </c>
      <c r="H267" s="284" t="str">
        <f>IF($A267="","",IFERROR(INDEX(Prices[Current Price],MATCH($A267,Prices[Key],0)),0))</f>
        <v/>
      </c>
      <c r="I267" s="285" t="str">
        <f>IF($A267="","",IFERROR(INDEX(Prices[FX to SGD],MATCH($A267,Prices[Key],0)),1))</f>
        <v/>
      </c>
      <c r="J267" s="283" t="str">
        <f t="shared" si="39"/>
        <v/>
      </c>
      <c r="K267" s="283" t="str">
        <f t="shared" si="40"/>
        <v/>
      </c>
      <c r="L267" s="283" t="str">
        <f t="shared" si="41"/>
        <v/>
      </c>
      <c r="M267" s="286" t="str">
        <f t="shared" si="42"/>
        <v/>
      </c>
      <c r="N267" s="240" t="str">
        <f>IF($A267="","",IF(ABS(E267)&gt;0.000001,COUNT($N$1:N266)+1,""))</f>
        <v/>
      </c>
      <c r="O267" s="287" t="str">
        <f>IF($A267="","",SUMIFS(Transactions!$H$2:$H$1001,Transactions!$J$2:$J$1001,$A267,Transactions!$A$2:$A$1001,2)*$I267)</f>
        <v/>
      </c>
      <c r="P267" s="287" t="str">
        <f t="shared" si="43"/>
        <v/>
      </c>
      <c r="Q267" s="288" t="str">
        <f t="shared" si="44"/>
        <v/>
      </c>
    </row>
    <row r="268" spans="1:17" ht="15" customHeight="1" x14ac:dyDescent="0.2">
      <c r="A268" s="240" t="str">
        <f>IFERROR(INDEX(Txn[Key],MATCH(0,INDEX(COUNTIF($A$1:A267,Txn[Key])+(Txn[Key]=""),0),0)),"")</f>
        <v/>
      </c>
      <c r="B268" s="240" t="str">
        <f t="shared" si="36"/>
        <v/>
      </c>
      <c r="C268" s="240" t="str">
        <f t="shared" si="37"/>
        <v/>
      </c>
      <c r="D268" s="240" t="str">
        <f t="shared" si="38"/>
        <v/>
      </c>
      <c r="E268" s="261" t="str">
        <f>IF($A268="","",SUMIFS(Txn[Signed Units],Txn[Key],$A268))</f>
        <v/>
      </c>
      <c r="F268" s="283" t="str">
        <f>IF($A268="","",SUMIFS(Txn[Buy Cost],Txn[Key],$A268))</f>
        <v/>
      </c>
      <c r="G268" s="283" t="str">
        <f>IF($A268="","",SUMIFS(Txn[Sell Proceeds],Txn[Key],$A268))</f>
        <v/>
      </c>
      <c r="H268" s="284" t="str">
        <f>IF($A268="","",IFERROR(INDEX(Prices[Current Price],MATCH($A268,Prices[Key],0)),0))</f>
        <v/>
      </c>
      <c r="I268" s="285" t="str">
        <f>IF($A268="","",IFERROR(INDEX(Prices[FX to SGD],MATCH($A268,Prices[Key],0)),1))</f>
        <v/>
      </c>
      <c r="J268" s="283" t="str">
        <f t="shared" si="39"/>
        <v/>
      </c>
      <c r="K268" s="283" t="str">
        <f t="shared" si="40"/>
        <v/>
      </c>
      <c r="L268" s="283" t="str">
        <f t="shared" si="41"/>
        <v/>
      </c>
      <c r="M268" s="286" t="str">
        <f t="shared" si="42"/>
        <v/>
      </c>
      <c r="N268" s="240" t="str">
        <f>IF($A268="","",IF(ABS(E268)&gt;0.000001,COUNT($N$1:N267)+1,""))</f>
        <v/>
      </c>
      <c r="O268" s="287" t="str">
        <f>IF($A268="","",SUMIFS(Transactions!$H$2:$H$1001,Transactions!$J$2:$J$1001,$A268,Transactions!$A$2:$A$1001,2)*$I268)</f>
        <v/>
      </c>
      <c r="P268" s="287" t="str">
        <f t="shared" si="43"/>
        <v/>
      </c>
      <c r="Q268" s="288" t="str">
        <f t="shared" si="44"/>
        <v/>
      </c>
    </row>
    <row r="269" spans="1:17" ht="15" customHeight="1" x14ac:dyDescent="0.2">
      <c r="A269" s="240" t="str">
        <f>IFERROR(INDEX(Txn[Key],MATCH(0,INDEX(COUNTIF($A$1:A268,Txn[Key])+(Txn[Key]=""),0),0)),"")</f>
        <v/>
      </c>
      <c r="B269" s="240" t="str">
        <f t="shared" si="36"/>
        <v/>
      </c>
      <c r="C269" s="240" t="str">
        <f t="shared" si="37"/>
        <v/>
      </c>
      <c r="D269" s="240" t="str">
        <f t="shared" si="38"/>
        <v/>
      </c>
      <c r="E269" s="261" t="str">
        <f>IF($A269="","",SUMIFS(Txn[Signed Units],Txn[Key],$A269))</f>
        <v/>
      </c>
      <c r="F269" s="283" t="str">
        <f>IF($A269="","",SUMIFS(Txn[Buy Cost],Txn[Key],$A269))</f>
        <v/>
      </c>
      <c r="G269" s="283" t="str">
        <f>IF($A269="","",SUMIFS(Txn[Sell Proceeds],Txn[Key],$A269))</f>
        <v/>
      </c>
      <c r="H269" s="284" t="str">
        <f>IF($A269="","",IFERROR(INDEX(Prices[Current Price],MATCH($A269,Prices[Key],0)),0))</f>
        <v/>
      </c>
      <c r="I269" s="285" t="str">
        <f>IF($A269="","",IFERROR(INDEX(Prices[FX to SGD],MATCH($A269,Prices[Key],0)),1))</f>
        <v/>
      </c>
      <c r="J269" s="283" t="str">
        <f t="shared" si="39"/>
        <v/>
      </c>
      <c r="K269" s="283" t="str">
        <f t="shared" si="40"/>
        <v/>
      </c>
      <c r="L269" s="283" t="str">
        <f t="shared" si="41"/>
        <v/>
      </c>
      <c r="M269" s="286" t="str">
        <f t="shared" si="42"/>
        <v/>
      </c>
      <c r="N269" s="240" t="str">
        <f>IF($A269="","",IF(ABS(E269)&gt;0.000001,COUNT($N$1:N268)+1,""))</f>
        <v/>
      </c>
      <c r="O269" s="287" t="str">
        <f>IF($A269="","",SUMIFS(Transactions!$H$2:$H$1001,Transactions!$J$2:$J$1001,$A269,Transactions!$A$2:$A$1001,2)*$I269)</f>
        <v/>
      </c>
      <c r="P269" s="287" t="str">
        <f t="shared" si="43"/>
        <v/>
      </c>
      <c r="Q269" s="288" t="str">
        <f t="shared" si="44"/>
        <v/>
      </c>
    </row>
    <row r="270" spans="1:17" ht="15" customHeight="1" x14ac:dyDescent="0.2">
      <c r="A270" s="240" t="str">
        <f>IFERROR(INDEX(Txn[Key],MATCH(0,INDEX(COUNTIF($A$1:A269,Txn[Key])+(Txn[Key]=""),0),0)),"")</f>
        <v/>
      </c>
      <c r="B270" s="240" t="str">
        <f t="shared" si="36"/>
        <v/>
      </c>
      <c r="C270" s="240" t="str">
        <f t="shared" si="37"/>
        <v/>
      </c>
      <c r="D270" s="240" t="str">
        <f t="shared" si="38"/>
        <v/>
      </c>
      <c r="E270" s="261" t="str">
        <f>IF($A270="","",SUMIFS(Txn[Signed Units],Txn[Key],$A270))</f>
        <v/>
      </c>
      <c r="F270" s="283" t="str">
        <f>IF($A270="","",SUMIFS(Txn[Buy Cost],Txn[Key],$A270))</f>
        <v/>
      </c>
      <c r="G270" s="283" t="str">
        <f>IF($A270="","",SUMIFS(Txn[Sell Proceeds],Txn[Key],$A270))</f>
        <v/>
      </c>
      <c r="H270" s="284" t="str">
        <f>IF($A270="","",IFERROR(INDEX(Prices[Current Price],MATCH($A270,Prices[Key],0)),0))</f>
        <v/>
      </c>
      <c r="I270" s="285" t="str">
        <f>IF($A270="","",IFERROR(INDEX(Prices[FX to SGD],MATCH($A270,Prices[Key],0)),1))</f>
        <v/>
      </c>
      <c r="J270" s="283" t="str">
        <f t="shared" si="39"/>
        <v/>
      </c>
      <c r="K270" s="283" t="str">
        <f t="shared" si="40"/>
        <v/>
      </c>
      <c r="L270" s="283" t="str">
        <f t="shared" si="41"/>
        <v/>
      </c>
      <c r="M270" s="286" t="str">
        <f t="shared" si="42"/>
        <v/>
      </c>
      <c r="N270" s="240" t="str">
        <f>IF($A270="","",IF(ABS(E270)&gt;0.000001,COUNT($N$1:N269)+1,""))</f>
        <v/>
      </c>
      <c r="O270" s="287" t="str">
        <f>IF($A270="","",SUMIFS(Transactions!$H$2:$H$1001,Transactions!$J$2:$J$1001,$A270,Transactions!$A$2:$A$1001,2)*$I270)</f>
        <v/>
      </c>
      <c r="P270" s="287" t="str">
        <f t="shared" si="43"/>
        <v/>
      </c>
      <c r="Q270" s="288" t="str">
        <f t="shared" si="44"/>
        <v/>
      </c>
    </row>
    <row r="271" spans="1:17" ht="15" customHeight="1" x14ac:dyDescent="0.2">
      <c r="A271" s="240" t="str">
        <f>IFERROR(INDEX(Txn[Key],MATCH(0,INDEX(COUNTIF($A$1:A270,Txn[Key])+(Txn[Key]=""),0),0)),"")</f>
        <v/>
      </c>
      <c r="B271" s="240" t="str">
        <f t="shared" si="36"/>
        <v/>
      </c>
      <c r="C271" s="240" t="str">
        <f t="shared" si="37"/>
        <v/>
      </c>
      <c r="D271" s="240" t="str">
        <f t="shared" si="38"/>
        <v/>
      </c>
      <c r="E271" s="261" t="str">
        <f>IF($A271="","",SUMIFS(Txn[Signed Units],Txn[Key],$A271))</f>
        <v/>
      </c>
      <c r="F271" s="283" t="str">
        <f>IF($A271="","",SUMIFS(Txn[Buy Cost],Txn[Key],$A271))</f>
        <v/>
      </c>
      <c r="G271" s="283" t="str">
        <f>IF($A271="","",SUMIFS(Txn[Sell Proceeds],Txn[Key],$A271))</f>
        <v/>
      </c>
      <c r="H271" s="284" t="str">
        <f>IF($A271="","",IFERROR(INDEX(Prices[Current Price],MATCH($A271,Prices[Key],0)),0))</f>
        <v/>
      </c>
      <c r="I271" s="285" t="str">
        <f>IF($A271="","",IFERROR(INDEX(Prices[FX to SGD],MATCH($A271,Prices[Key],0)),1))</f>
        <v/>
      </c>
      <c r="J271" s="283" t="str">
        <f t="shared" si="39"/>
        <v/>
      </c>
      <c r="K271" s="283" t="str">
        <f t="shared" si="40"/>
        <v/>
      </c>
      <c r="L271" s="283" t="str">
        <f t="shared" si="41"/>
        <v/>
      </c>
      <c r="M271" s="286" t="str">
        <f t="shared" si="42"/>
        <v/>
      </c>
      <c r="N271" s="240" t="str">
        <f>IF($A271="","",IF(ABS(E271)&gt;0.000001,COUNT($N$1:N270)+1,""))</f>
        <v/>
      </c>
      <c r="O271" s="287" t="str">
        <f>IF($A271="","",SUMIFS(Transactions!$H$2:$H$1001,Transactions!$J$2:$J$1001,$A271,Transactions!$A$2:$A$1001,2)*$I271)</f>
        <v/>
      </c>
      <c r="P271" s="287" t="str">
        <f t="shared" si="43"/>
        <v/>
      </c>
      <c r="Q271" s="288" t="str">
        <f t="shared" si="44"/>
        <v/>
      </c>
    </row>
    <row r="272" spans="1:17" ht="15" customHeight="1" x14ac:dyDescent="0.2">
      <c r="A272" s="240" t="str">
        <f>IFERROR(INDEX(Txn[Key],MATCH(0,INDEX(COUNTIF($A$1:A271,Txn[Key])+(Txn[Key]=""),0),0)),"")</f>
        <v/>
      </c>
      <c r="B272" s="240" t="str">
        <f t="shared" si="36"/>
        <v/>
      </c>
      <c r="C272" s="240" t="str">
        <f t="shared" si="37"/>
        <v/>
      </c>
      <c r="D272" s="240" t="str">
        <f t="shared" si="38"/>
        <v/>
      </c>
      <c r="E272" s="261" t="str">
        <f>IF($A272="","",SUMIFS(Txn[Signed Units],Txn[Key],$A272))</f>
        <v/>
      </c>
      <c r="F272" s="283" t="str">
        <f>IF($A272="","",SUMIFS(Txn[Buy Cost],Txn[Key],$A272))</f>
        <v/>
      </c>
      <c r="G272" s="283" t="str">
        <f>IF($A272="","",SUMIFS(Txn[Sell Proceeds],Txn[Key],$A272))</f>
        <v/>
      </c>
      <c r="H272" s="284" t="str">
        <f>IF($A272="","",IFERROR(INDEX(Prices[Current Price],MATCH($A272,Prices[Key],0)),0))</f>
        <v/>
      </c>
      <c r="I272" s="285" t="str">
        <f>IF($A272="","",IFERROR(INDEX(Prices[FX to SGD],MATCH($A272,Prices[Key],0)),1))</f>
        <v/>
      </c>
      <c r="J272" s="283" t="str">
        <f t="shared" si="39"/>
        <v/>
      </c>
      <c r="K272" s="283" t="str">
        <f t="shared" si="40"/>
        <v/>
      </c>
      <c r="L272" s="283" t="str">
        <f t="shared" si="41"/>
        <v/>
      </c>
      <c r="M272" s="286" t="str">
        <f t="shared" si="42"/>
        <v/>
      </c>
      <c r="N272" s="240" t="str">
        <f>IF($A272="","",IF(ABS(E272)&gt;0.000001,COUNT($N$1:N271)+1,""))</f>
        <v/>
      </c>
      <c r="O272" s="287" t="str">
        <f>IF($A272="","",SUMIFS(Transactions!$H$2:$H$1001,Transactions!$J$2:$J$1001,$A272,Transactions!$A$2:$A$1001,2)*$I272)</f>
        <v/>
      </c>
      <c r="P272" s="287" t="str">
        <f t="shared" si="43"/>
        <v/>
      </c>
      <c r="Q272" s="288" t="str">
        <f t="shared" si="44"/>
        <v/>
      </c>
    </row>
    <row r="273" spans="1:17" ht="15" customHeight="1" x14ac:dyDescent="0.2">
      <c r="A273" s="240" t="str">
        <f>IFERROR(INDEX(Txn[Key],MATCH(0,INDEX(COUNTIF($A$1:A272,Txn[Key])+(Txn[Key]=""),0),0)),"")</f>
        <v/>
      </c>
      <c r="B273" s="240" t="str">
        <f t="shared" si="36"/>
        <v/>
      </c>
      <c r="C273" s="240" t="str">
        <f t="shared" si="37"/>
        <v/>
      </c>
      <c r="D273" s="240" t="str">
        <f t="shared" si="38"/>
        <v/>
      </c>
      <c r="E273" s="261" t="str">
        <f>IF($A273="","",SUMIFS(Txn[Signed Units],Txn[Key],$A273))</f>
        <v/>
      </c>
      <c r="F273" s="283" t="str">
        <f>IF($A273="","",SUMIFS(Txn[Buy Cost],Txn[Key],$A273))</f>
        <v/>
      </c>
      <c r="G273" s="283" t="str">
        <f>IF($A273="","",SUMIFS(Txn[Sell Proceeds],Txn[Key],$A273))</f>
        <v/>
      </c>
      <c r="H273" s="284" t="str">
        <f>IF($A273="","",IFERROR(INDEX(Prices[Current Price],MATCH($A273,Prices[Key],0)),0))</f>
        <v/>
      </c>
      <c r="I273" s="285" t="str">
        <f>IF($A273="","",IFERROR(INDEX(Prices[FX to SGD],MATCH($A273,Prices[Key],0)),1))</f>
        <v/>
      </c>
      <c r="J273" s="283" t="str">
        <f t="shared" si="39"/>
        <v/>
      </c>
      <c r="K273" s="283" t="str">
        <f t="shared" si="40"/>
        <v/>
      </c>
      <c r="L273" s="283" t="str">
        <f t="shared" si="41"/>
        <v/>
      </c>
      <c r="M273" s="286" t="str">
        <f t="shared" si="42"/>
        <v/>
      </c>
      <c r="N273" s="240" t="str">
        <f>IF($A273="","",IF(ABS(E273)&gt;0.000001,COUNT($N$1:N272)+1,""))</f>
        <v/>
      </c>
      <c r="O273" s="287" t="str">
        <f>IF($A273="","",SUMIFS(Transactions!$H$2:$H$1001,Transactions!$J$2:$J$1001,$A273,Transactions!$A$2:$A$1001,2)*$I273)</f>
        <v/>
      </c>
      <c r="P273" s="287" t="str">
        <f t="shared" si="43"/>
        <v/>
      </c>
      <c r="Q273" s="288" t="str">
        <f t="shared" si="44"/>
        <v/>
      </c>
    </row>
    <row r="274" spans="1:17" ht="15" customHeight="1" x14ac:dyDescent="0.2">
      <c r="A274" s="240" t="str">
        <f>IFERROR(INDEX(Txn[Key],MATCH(0,INDEX(COUNTIF($A$1:A273,Txn[Key])+(Txn[Key]=""),0),0)),"")</f>
        <v/>
      </c>
      <c r="B274" s="240" t="str">
        <f t="shared" si="36"/>
        <v/>
      </c>
      <c r="C274" s="240" t="str">
        <f t="shared" si="37"/>
        <v/>
      </c>
      <c r="D274" s="240" t="str">
        <f t="shared" si="38"/>
        <v/>
      </c>
      <c r="E274" s="261" t="str">
        <f>IF($A274="","",SUMIFS(Txn[Signed Units],Txn[Key],$A274))</f>
        <v/>
      </c>
      <c r="F274" s="283" t="str">
        <f>IF($A274="","",SUMIFS(Txn[Buy Cost],Txn[Key],$A274))</f>
        <v/>
      </c>
      <c r="G274" s="283" t="str">
        <f>IF($A274="","",SUMIFS(Txn[Sell Proceeds],Txn[Key],$A274))</f>
        <v/>
      </c>
      <c r="H274" s="284" t="str">
        <f>IF($A274="","",IFERROR(INDEX(Prices[Current Price],MATCH($A274,Prices[Key],0)),0))</f>
        <v/>
      </c>
      <c r="I274" s="285" t="str">
        <f>IF($A274="","",IFERROR(INDEX(Prices[FX to SGD],MATCH($A274,Prices[Key],0)),1))</f>
        <v/>
      </c>
      <c r="J274" s="283" t="str">
        <f t="shared" si="39"/>
        <v/>
      </c>
      <c r="K274" s="283" t="str">
        <f t="shared" si="40"/>
        <v/>
      </c>
      <c r="L274" s="283" t="str">
        <f t="shared" si="41"/>
        <v/>
      </c>
      <c r="M274" s="286" t="str">
        <f t="shared" si="42"/>
        <v/>
      </c>
      <c r="N274" s="240" t="str">
        <f>IF($A274="","",IF(ABS(E274)&gt;0.000001,COUNT($N$1:N273)+1,""))</f>
        <v/>
      </c>
      <c r="O274" s="287" t="str">
        <f>IF($A274="","",SUMIFS(Transactions!$H$2:$H$1001,Transactions!$J$2:$J$1001,$A274,Transactions!$A$2:$A$1001,2)*$I274)</f>
        <v/>
      </c>
      <c r="P274" s="287" t="str">
        <f t="shared" si="43"/>
        <v/>
      </c>
      <c r="Q274" s="288" t="str">
        <f t="shared" si="44"/>
        <v/>
      </c>
    </row>
    <row r="275" spans="1:17" ht="15" customHeight="1" x14ac:dyDescent="0.2">
      <c r="A275" s="240" t="str">
        <f>IFERROR(INDEX(Txn[Key],MATCH(0,INDEX(COUNTIF($A$1:A274,Txn[Key])+(Txn[Key]=""),0),0)),"")</f>
        <v/>
      </c>
      <c r="B275" s="240" t="str">
        <f t="shared" si="36"/>
        <v/>
      </c>
      <c r="C275" s="240" t="str">
        <f t="shared" si="37"/>
        <v/>
      </c>
      <c r="D275" s="240" t="str">
        <f t="shared" si="38"/>
        <v/>
      </c>
      <c r="E275" s="261" t="str">
        <f>IF($A275="","",SUMIFS(Txn[Signed Units],Txn[Key],$A275))</f>
        <v/>
      </c>
      <c r="F275" s="283" t="str">
        <f>IF($A275="","",SUMIFS(Txn[Buy Cost],Txn[Key],$A275))</f>
        <v/>
      </c>
      <c r="G275" s="283" t="str">
        <f>IF($A275="","",SUMIFS(Txn[Sell Proceeds],Txn[Key],$A275))</f>
        <v/>
      </c>
      <c r="H275" s="284" t="str">
        <f>IF($A275="","",IFERROR(INDEX(Prices[Current Price],MATCH($A275,Prices[Key],0)),0))</f>
        <v/>
      </c>
      <c r="I275" s="285" t="str">
        <f>IF($A275="","",IFERROR(INDEX(Prices[FX to SGD],MATCH($A275,Prices[Key],0)),1))</f>
        <v/>
      </c>
      <c r="J275" s="283" t="str">
        <f t="shared" si="39"/>
        <v/>
      </c>
      <c r="K275" s="283" t="str">
        <f t="shared" si="40"/>
        <v/>
      </c>
      <c r="L275" s="283" t="str">
        <f t="shared" si="41"/>
        <v/>
      </c>
      <c r="M275" s="286" t="str">
        <f t="shared" si="42"/>
        <v/>
      </c>
      <c r="N275" s="240" t="str">
        <f>IF($A275="","",IF(ABS(E275)&gt;0.000001,COUNT($N$1:N274)+1,""))</f>
        <v/>
      </c>
      <c r="O275" s="287" t="str">
        <f>IF($A275="","",SUMIFS(Transactions!$H$2:$H$1001,Transactions!$J$2:$J$1001,$A275,Transactions!$A$2:$A$1001,2)*$I275)</f>
        <v/>
      </c>
      <c r="P275" s="287" t="str">
        <f t="shared" si="43"/>
        <v/>
      </c>
      <c r="Q275" s="288" t="str">
        <f t="shared" si="44"/>
        <v/>
      </c>
    </row>
    <row r="276" spans="1:17" ht="15" customHeight="1" x14ac:dyDescent="0.2">
      <c r="A276" s="240" t="str">
        <f>IFERROR(INDEX(Txn[Key],MATCH(0,INDEX(COUNTIF($A$1:A275,Txn[Key])+(Txn[Key]=""),0),0)),"")</f>
        <v/>
      </c>
      <c r="B276" s="240" t="str">
        <f t="shared" si="36"/>
        <v/>
      </c>
      <c r="C276" s="240" t="str">
        <f t="shared" si="37"/>
        <v/>
      </c>
      <c r="D276" s="240" t="str">
        <f t="shared" si="38"/>
        <v/>
      </c>
      <c r="E276" s="261" t="str">
        <f>IF($A276="","",SUMIFS(Txn[Signed Units],Txn[Key],$A276))</f>
        <v/>
      </c>
      <c r="F276" s="283" t="str">
        <f>IF($A276="","",SUMIFS(Txn[Buy Cost],Txn[Key],$A276))</f>
        <v/>
      </c>
      <c r="G276" s="283" t="str">
        <f>IF($A276="","",SUMIFS(Txn[Sell Proceeds],Txn[Key],$A276))</f>
        <v/>
      </c>
      <c r="H276" s="284" t="str">
        <f>IF($A276="","",IFERROR(INDEX(Prices[Current Price],MATCH($A276,Prices[Key],0)),0))</f>
        <v/>
      </c>
      <c r="I276" s="285" t="str">
        <f>IF($A276="","",IFERROR(INDEX(Prices[FX to SGD],MATCH($A276,Prices[Key],0)),1))</f>
        <v/>
      </c>
      <c r="J276" s="283" t="str">
        <f t="shared" si="39"/>
        <v/>
      </c>
      <c r="K276" s="283" t="str">
        <f t="shared" si="40"/>
        <v/>
      </c>
      <c r="L276" s="283" t="str">
        <f t="shared" si="41"/>
        <v/>
      </c>
      <c r="M276" s="286" t="str">
        <f t="shared" si="42"/>
        <v/>
      </c>
      <c r="N276" s="240" t="str">
        <f>IF($A276="","",IF(ABS(E276)&gt;0.000001,COUNT($N$1:N275)+1,""))</f>
        <v/>
      </c>
      <c r="O276" s="287" t="str">
        <f>IF($A276="","",SUMIFS(Transactions!$H$2:$H$1001,Transactions!$J$2:$J$1001,$A276,Transactions!$A$2:$A$1001,2)*$I276)</f>
        <v/>
      </c>
      <c r="P276" s="287" t="str">
        <f t="shared" si="43"/>
        <v/>
      </c>
      <c r="Q276" s="288" t="str">
        <f t="shared" si="44"/>
        <v/>
      </c>
    </row>
    <row r="277" spans="1:17" ht="15" customHeight="1" x14ac:dyDescent="0.2">
      <c r="A277" s="240" t="str">
        <f>IFERROR(INDEX(Txn[Key],MATCH(0,INDEX(COUNTIF($A$1:A276,Txn[Key])+(Txn[Key]=""),0),0)),"")</f>
        <v/>
      </c>
      <c r="B277" s="240" t="str">
        <f t="shared" si="36"/>
        <v/>
      </c>
      <c r="C277" s="240" t="str">
        <f t="shared" si="37"/>
        <v/>
      </c>
      <c r="D277" s="240" t="str">
        <f t="shared" si="38"/>
        <v/>
      </c>
      <c r="E277" s="261" t="str">
        <f>IF($A277="","",SUMIFS(Txn[Signed Units],Txn[Key],$A277))</f>
        <v/>
      </c>
      <c r="F277" s="283" t="str">
        <f>IF($A277="","",SUMIFS(Txn[Buy Cost],Txn[Key],$A277))</f>
        <v/>
      </c>
      <c r="G277" s="283" t="str">
        <f>IF($A277="","",SUMIFS(Txn[Sell Proceeds],Txn[Key],$A277))</f>
        <v/>
      </c>
      <c r="H277" s="284" t="str">
        <f>IF($A277="","",IFERROR(INDEX(Prices[Current Price],MATCH($A277,Prices[Key],0)),0))</f>
        <v/>
      </c>
      <c r="I277" s="285" t="str">
        <f>IF($A277="","",IFERROR(INDEX(Prices[FX to SGD],MATCH($A277,Prices[Key],0)),1))</f>
        <v/>
      </c>
      <c r="J277" s="283" t="str">
        <f t="shared" si="39"/>
        <v/>
      </c>
      <c r="K277" s="283" t="str">
        <f t="shared" si="40"/>
        <v/>
      </c>
      <c r="L277" s="283" t="str">
        <f t="shared" si="41"/>
        <v/>
      </c>
      <c r="M277" s="286" t="str">
        <f t="shared" si="42"/>
        <v/>
      </c>
      <c r="N277" s="240" t="str">
        <f>IF($A277="","",IF(ABS(E277)&gt;0.000001,COUNT($N$1:N276)+1,""))</f>
        <v/>
      </c>
      <c r="O277" s="287" t="str">
        <f>IF($A277="","",SUMIFS(Transactions!$H$2:$H$1001,Transactions!$J$2:$J$1001,$A277,Transactions!$A$2:$A$1001,2)*$I277)</f>
        <v/>
      </c>
      <c r="P277" s="287" t="str">
        <f t="shared" si="43"/>
        <v/>
      </c>
      <c r="Q277" s="288" t="str">
        <f t="shared" si="44"/>
        <v/>
      </c>
    </row>
    <row r="278" spans="1:17" ht="15" customHeight="1" x14ac:dyDescent="0.2">
      <c r="A278" s="240" t="str">
        <f>IFERROR(INDEX(Txn[Key],MATCH(0,INDEX(COUNTIF($A$1:A277,Txn[Key])+(Txn[Key]=""),0),0)),"")</f>
        <v/>
      </c>
      <c r="B278" s="240" t="str">
        <f t="shared" si="36"/>
        <v/>
      </c>
      <c r="C278" s="240" t="str">
        <f t="shared" si="37"/>
        <v/>
      </c>
      <c r="D278" s="240" t="str">
        <f t="shared" si="38"/>
        <v/>
      </c>
      <c r="E278" s="261" t="str">
        <f>IF($A278="","",SUMIFS(Txn[Signed Units],Txn[Key],$A278))</f>
        <v/>
      </c>
      <c r="F278" s="283" t="str">
        <f>IF($A278="","",SUMIFS(Txn[Buy Cost],Txn[Key],$A278))</f>
        <v/>
      </c>
      <c r="G278" s="283" t="str">
        <f>IF($A278="","",SUMIFS(Txn[Sell Proceeds],Txn[Key],$A278))</f>
        <v/>
      </c>
      <c r="H278" s="284" t="str">
        <f>IF($A278="","",IFERROR(INDEX(Prices[Current Price],MATCH($A278,Prices[Key],0)),0))</f>
        <v/>
      </c>
      <c r="I278" s="285" t="str">
        <f>IF($A278="","",IFERROR(INDEX(Prices[FX to SGD],MATCH($A278,Prices[Key],0)),1))</f>
        <v/>
      </c>
      <c r="J278" s="283" t="str">
        <f t="shared" si="39"/>
        <v/>
      </c>
      <c r="K278" s="283" t="str">
        <f t="shared" si="40"/>
        <v/>
      </c>
      <c r="L278" s="283" t="str">
        <f t="shared" si="41"/>
        <v/>
      </c>
      <c r="M278" s="286" t="str">
        <f t="shared" si="42"/>
        <v/>
      </c>
      <c r="N278" s="240" t="str">
        <f>IF($A278="","",IF(ABS(E278)&gt;0.000001,COUNT($N$1:N277)+1,""))</f>
        <v/>
      </c>
      <c r="O278" s="287" t="str">
        <f>IF($A278="","",SUMIFS(Transactions!$H$2:$H$1001,Transactions!$J$2:$J$1001,$A278,Transactions!$A$2:$A$1001,2)*$I278)</f>
        <v/>
      </c>
      <c r="P278" s="287" t="str">
        <f t="shared" si="43"/>
        <v/>
      </c>
      <c r="Q278" s="288" t="str">
        <f t="shared" si="44"/>
        <v/>
      </c>
    </row>
    <row r="279" spans="1:17" ht="15" customHeight="1" x14ac:dyDescent="0.2">
      <c r="A279" s="240" t="str">
        <f>IFERROR(INDEX(Txn[Key],MATCH(0,INDEX(COUNTIF($A$1:A278,Txn[Key])+(Txn[Key]=""),0),0)),"")</f>
        <v/>
      </c>
      <c r="B279" s="240" t="str">
        <f t="shared" si="36"/>
        <v/>
      </c>
      <c r="C279" s="240" t="str">
        <f t="shared" si="37"/>
        <v/>
      </c>
      <c r="D279" s="240" t="str">
        <f t="shared" si="38"/>
        <v/>
      </c>
      <c r="E279" s="261" t="str">
        <f>IF($A279="","",SUMIFS(Txn[Signed Units],Txn[Key],$A279))</f>
        <v/>
      </c>
      <c r="F279" s="283" t="str">
        <f>IF($A279="","",SUMIFS(Txn[Buy Cost],Txn[Key],$A279))</f>
        <v/>
      </c>
      <c r="G279" s="283" t="str">
        <f>IF($A279="","",SUMIFS(Txn[Sell Proceeds],Txn[Key],$A279))</f>
        <v/>
      </c>
      <c r="H279" s="284" t="str">
        <f>IF($A279="","",IFERROR(INDEX(Prices[Current Price],MATCH($A279,Prices[Key],0)),0))</f>
        <v/>
      </c>
      <c r="I279" s="285" t="str">
        <f>IF($A279="","",IFERROR(INDEX(Prices[FX to SGD],MATCH($A279,Prices[Key],0)),1))</f>
        <v/>
      </c>
      <c r="J279" s="283" t="str">
        <f t="shared" si="39"/>
        <v/>
      </c>
      <c r="K279" s="283" t="str">
        <f t="shared" si="40"/>
        <v/>
      </c>
      <c r="L279" s="283" t="str">
        <f t="shared" si="41"/>
        <v/>
      </c>
      <c r="M279" s="286" t="str">
        <f t="shared" si="42"/>
        <v/>
      </c>
      <c r="N279" s="240" t="str">
        <f>IF($A279="","",IF(ABS(E279)&gt;0.000001,COUNT($N$1:N278)+1,""))</f>
        <v/>
      </c>
      <c r="O279" s="287" t="str">
        <f>IF($A279="","",SUMIFS(Transactions!$H$2:$H$1001,Transactions!$J$2:$J$1001,$A279,Transactions!$A$2:$A$1001,2)*$I279)</f>
        <v/>
      </c>
      <c r="P279" s="287" t="str">
        <f t="shared" si="43"/>
        <v/>
      </c>
      <c r="Q279" s="288" t="str">
        <f t="shared" si="44"/>
        <v/>
      </c>
    </row>
    <row r="280" spans="1:17" ht="15" customHeight="1" x14ac:dyDescent="0.2">
      <c r="A280" s="240" t="str">
        <f>IFERROR(INDEX(Txn[Key],MATCH(0,INDEX(COUNTIF($A$1:A279,Txn[Key])+(Txn[Key]=""),0),0)),"")</f>
        <v/>
      </c>
      <c r="B280" s="240" t="str">
        <f t="shared" si="36"/>
        <v/>
      </c>
      <c r="C280" s="240" t="str">
        <f t="shared" si="37"/>
        <v/>
      </c>
      <c r="D280" s="240" t="str">
        <f t="shared" si="38"/>
        <v/>
      </c>
      <c r="E280" s="261" t="str">
        <f>IF($A280="","",SUMIFS(Txn[Signed Units],Txn[Key],$A280))</f>
        <v/>
      </c>
      <c r="F280" s="283" t="str">
        <f>IF($A280="","",SUMIFS(Txn[Buy Cost],Txn[Key],$A280))</f>
        <v/>
      </c>
      <c r="G280" s="283" t="str">
        <f>IF($A280="","",SUMIFS(Txn[Sell Proceeds],Txn[Key],$A280))</f>
        <v/>
      </c>
      <c r="H280" s="284" t="str">
        <f>IF($A280="","",IFERROR(INDEX(Prices[Current Price],MATCH($A280,Prices[Key],0)),0))</f>
        <v/>
      </c>
      <c r="I280" s="285" t="str">
        <f>IF($A280="","",IFERROR(INDEX(Prices[FX to SGD],MATCH($A280,Prices[Key],0)),1))</f>
        <v/>
      </c>
      <c r="J280" s="283" t="str">
        <f t="shared" si="39"/>
        <v/>
      </c>
      <c r="K280" s="283" t="str">
        <f t="shared" si="40"/>
        <v/>
      </c>
      <c r="L280" s="283" t="str">
        <f t="shared" si="41"/>
        <v/>
      </c>
      <c r="M280" s="286" t="str">
        <f t="shared" si="42"/>
        <v/>
      </c>
      <c r="N280" s="240" t="str">
        <f>IF($A280="","",IF(ABS(E280)&gt;0.000001,COUNT($N$1:N279)+1,""))</f>
        <v/>
      </c>
      <c r="O280" s="287" t="str">
        <f>IF($A280="","",SUMIFS(Transactions!$H$2:$H$1001,Transactions!$J$2:$J$1001,$A280,Transactions!$A$2:$A$1001,2)*$I280)</f>
        <v/>
      </c>
      <c r="P280" s="287" t="str">
        <f t="shared" si="43"/>
        <v/>
      </c>
      <c r="Q280" s="288" t="str">
        <f t="shared" si="44"/>
        <v/>
      </c>
    </row>
    <row r="281" spans="1:17" ht="15" customHeight="1" x14ac:dyDescent="0.2">
      <c r="A281" s="240" t="str">
        <f>IFERROR(INDEX(Txn[Key],MATCH(0,INDEX(COUNTIF($A$1:A280,Txn[Key])+(Txn[Key]=""),0),0)),"")</f>
        <v/>
      </c>
      <c r="B281" s="240" t="str">
        <f t="shared" si="36"/>
        <v/>
      </c>
      <c r="C281" s="240" t="str">
        <f t="shared" si="37"/>
        <v/>
      </c>
      <c r="D281" s="240" t="str">
        <f t="shared" si="38"/>
        <v/>
      </c>
      <c r="E281" s="261" t="str">
        <f>IF($A281="","",SUMIFS(Txn[Signed Units],Txn[Key],$A281))</f>
        <v/>
      </c>
      <c r="F281" s="283" t="str">
        <f>IF($A281="","",SUMIFS(Txn[Buy Cost],Txn[Key],$A281))</f>
        <v/>
      </c>
      <c r="G281" s="283" t="str">
        <f>IF($A281="","",SUMIFS(Txn[Sell Proceeds],Txn[Key],$A281))</f>
        <v/>
      </c>
      <c r="H281" s="284" t="str">
        <f>IF($A281="","",IFERROR(INDEX(Prices[Current Price],MATCH($A281,Prices[Key],0)),0))</f>
        <v/>
      </c>
      <c r="I281" s="285" t="str">
        <f>IF($A281="","",IFERROR(INDEX(Prices[FX to SGD],MATCH($A281,Prices[Key],0)),1))</f>
        <v/>
      </c>
      <c r="J281" s="283" t="str">
        <f t="shared" si="39"/>
        <v/>
      </c>
      <c r="K281" s="283" t="str">
        <f t="shared" si="40"/>
        <v/>
      </c>
      <c r="L281" s="283" t="str">
        <f t="shared" si="41"/>
        <v/>
      </c>
      <c r="M281" s="286" t="str">
        <f t="shared" si="42"/>
        <v/>
      </c>
      <c r="N281" s="240" t="str">
        <f>IF($A281="","",IF(ABS(E281)&gt;0.000001,COUNT($N$1:N280)+1,""))</f>
        <v/>
      </c>
      <c r="O281" s="287" t="str">
        <f>IF($A281="","",SUMIFS(Transactions!$H$2:$H$1001,Transactions!$J$2:$J$1001,$A281,Transactions!$A$2:$A$1001,2)*$I281)</f>
        <v/>
      </c>
      <c r="P281" s="287" t="str">
        <f t="shared" si="43"/>
        <v/>
      </c>
      <c r="Q281" s="288" t="str">
        <f t="shared" si="44"/>
        <v/>
      </c>
    </row>
    <row r="282" spans="1:17" ht="15" customHeight="1" x14ac:dyDescent="0.2">
      <c r="A282" s="240" t="str">
        <f>IFERROR(INDEX(Txn[Key],MATCH(0,INDEX(COUNTIF($A$1:A281,Txn[Key])+(Txn[Key]=""),0),0)),"")</f>
        <v/>
      </c>
      <c r="B282" s="240" t="str">
        <f t="shared" si="36"/>
        <v/>
      </c>
      <c r="C282" s="240" t="str">
        <f t="shared" si="37"/>
        <v/>
      </c>
      <c r="D282" s="240" t="str">
        <f t="shared" si="38"/>
        <v/>
      </c>
      <c r="E282" s="261" t="str">
        <f>IF($A282="","",SUMIFS(Txn[Signed Units],Txn[Key],$A282))</f>
        <v/>
      </c>
      <c r="F282" s="283" t="str">
        <f>IF($A282="","",SUMIFS(Txn[Buy Cost],Txn[Key],$A282))</f>
        <v/>
      </c>
      <c r="G282" s="283" t="str">
        <f>IF($A282="","",SUMIFS(Txn[Sell Proceeds],Txn[Key],$A282))</f>
        <v/>
      </c>
      <c r="H282" s="284" t="str">
        <f>IF($A282="","",IFERROR(INDEX(Prices[Current Price],MATCH($A282,Prices[Key],0)),0))</f>
        <v/>
      </c>
      <c r="I282" s="285" t="str">
        <f>IF($A282="","",IFERROR(INDEX(Prices[FX to SGD],MATCH($A282,Prices[Key],0)),1))</f>
        <v/>
      </c>
      <c r="J282" s="283" t="str">
        <f t="shared" si="39"/>
        <v/>
      </c>
      <c r="K282" s="283" t="str">
        <f t="shared" si="40"/>
        <v/>
      </c>
      <c r="L282" s="283" t="str">
        <f t="shared" si="41"/>
        <v/>
      </c>
      <c r="M282" s="286" t="str">
        <f t="shared" si="42"/>
        <v/>
      </c>
      <c r="N282" s="240" t="str">
        <f>IF($A282="","",IF(ABS(E282)&gt;0.000001,COUNT($N$1:N281)+1,""))</f>
        <v/>
      </c>
      <c r="O282" s="287" t="str">
        <f>IF($A282="","",SUMIFS(Transactions!$H$2:$H$1001,Transactions!$J$2:$J$1001,$A282,Transactions!$A$2:$A$1001,2)*$I282)</f>
        <v/>
      </c>
      <c r="P282" s="287" t="str">
        <f t="shared" si="43"/>
        <v/>
      </c>
      <c r="Q282" s="288" t="str">
        <f t="shared" si="44"/>
        <v/>
      </c>
    </row>
    <row r="283" spans="1:17" ht="15" customHeight="1" x14ac:dyDescent="0.2">
      <c r="A283" s="240" t="str">
        <f>IFERROR(INDEX(Txn[Key],MATCH(0,INDEX(COUNTIF($A$1:A282,Txn[Key])+(Txn[Key]=""),0),0)),"")</f>
        <v/>
      </c>
      <c r="B283" s="240" t="str">
        <f t="shared" si="36"/>
        <v/>
      </c>
      <c r="C283" s="240" t="str">
        <f t="shared" si="37"/>
        <v/>
      </c>
      <c r="D283" s="240" t="str">
        <f t="shared" si="38"/>
        <v/>
      </c>
      <c r="E283" s="261" t="str">
        <f>IF($A283="","",SUMIFS(Txn[Signed Units],Txn[Key],$A283))</f>
        <v/>
      </c>
      <c r="F283" s="283" t="str">
        <f>IF($A283="","",SUMIFS(Txn[Buy Cost],Txn[Key],$A283))</f>
        <v/>
      </c>
      <c r="G283" s="283" t="str">
        <f>IF($A283="","",SUMIFS(Txn[Sell Proceeds],Txn[Key],$A283))</f>
        <v/>
      </c>
      <c r="H283" s="284" t="str">
        <f>IF($A283="","",IFERROR(INDEX(Prices[Current Price],MATCH($A283,Prices[Key],0)),0))</f>
        <v/>
      </c>
      <c r="I283" s="285" t="str">
        <f>IF($A283="","",IFERROR(INDEX(Prices[FX to SGD],MATCH($A283,Prices[Key],0)),1))</f>
        <v/>
      </c>
      <c r="J283" s="283" t="str">
        <f t="shared" si="39"/>
        <v/>
      </c>
      <c r="K283" s="283" t="str">
        <f t="shared" si="40"/>
        <v/>
      </c>
      <c r="L283" s="283" t="str">
        <f t="shared" si="41"/>
        <v/>
      </c>
      <c r="M283" s="286" t="str">
        <f t="shared" si="42"/>
        <v/>
      </c>
      <c r="N283" s="240" t="str">
        <f>IF($A283="","",IF(ABS(E283)&gt;0.000001,COUNT($N$1:N282)+1,""))</f>
        <v/>
      </c>
      <c r="O283" s="287" t="str">
        <f>IF($A283="","",SUMIFS(Transactions!$H$2:$H$1001,Transactions!$J$2:$J$1001,$A283,Transactions!$A$2:$A$1001,2)*$I283)</f>
        <v/>
      </c>
      <c r="P283" s="287" t="str">
        <f t="shared" si="43"/>
        <v/>
      </c>
      <c r="Q283" s="288" t="str">
        <f t="shared" si="44"/>
        <v/>
      </c>
    </row>
    <row r="284" spans="1:17" ht="15" customHeight="1" x14ac:dyDescent="0.2">
      <c r="A284" s="240" t="str">
        <f>IFERROR(INDEX(Txn[Key],MATCH(0,INDEX(COUNTIF($A$1:A283,Txn[Key])+(Txn[Key]=""),0),0)),"")</f>
        <v/>
      </c>
      <c r="B284" s="240" t="str">
        <f t="shared" si="36"/>
        <v/>
      </c>
      <c r="C284" s="240" t="str">
        <f t="shared" si="37"/>
        <v/>
      </c>
      <c r="D284" s="240" t="str">
        <f t="shared" si="38"/>
        <v/>
      </c>
      <c r="E284" s="261" t="str">
        <f>IF($A284="","",SUMIFS(Txn[Signed Units],Txn[Key],$A284))</f>
        <v/>
      </c>
      <c r="F284" s="283" t="str">
        <f>IF($A284="","",SUMIFS(Txn[Buy Cost],Txn[Key],$A284))</f>
        <v/>
      </c>
      <c r="G284" s="283" t="str">
        <f>IF($A284="","",SUMIFS(Txn[Sell Proceeds],Txn[Key],$A284))</f>
        <v/>
      </c>
      <c r="H284" s="284" t="str">
        <f>IF($A284="","",IFERROR(INDEX(Prices[Current Price],MATCH($A284,Prices[Key],0)),0))</f>
        <v/>
      </c>
      <c r="I284" s="285" t="str">
        <f>IF($A284="","",IFERROR(INDEX(Prices[FX to SGD],MATCH($A284,Prices[Key],0)),1))</f>
        <v/>
      </c>
      <c r="J284" s="283" t="str">
        <f t="shared" si="39"/>
        <v/>
      </c>
      <c r="K284" s="283" t="str">
        <f t="shared" si="40"/>
        <v/>
      </c>
      <c r="L284" s="283" t="str">
        <f t="shared" si="41"/>
        <v/>
      </c>
      <c r="M284" s="286" t="str">
        <f t="shared" si="42"/>
        <v/>
      </c>
      <c r="N284" s="240" t="str">
        <f>IF($A284="","",IF(ABS(E284)&gt;0.000001,COUNT($N$1:N283)+1,""))</f>
        <v/>
      </c>
      <c r="O284" s="287" t="str">
        <f>IF($A284="","",SUMIFS(Transactions!$H$2:$H$1001,Transactions!$J$2:$J$1001,$A284,Transactions!$A$2:$A$1001,2)*$I284)</f>
        <v/>
      </c>
      <c r="P284" s="287" t="str">
        <f t="shared" si="43"/>
        <v/>
      </c>
      <c r="Q284" s="288" t="str">
        <f t="shared" si="44"/>
        <v/>
      </c>
    </row>
    <row r="285" spans="1:17" ht="15" customHeight="1" x14ac:dyDescent="0.2">
      <c r="A285" s="240" t="str">
        <f>IFERROR(INDEX(Txn[Key],MATCH(0,INDEX(COUNTIF($A$1:A284,Txn[Key])+(Txn[Key]=""),0),0)),"")</f>
        <v/>
      </c>
      <c r="B285" s="240" t="str">
        <f t="shared" si="36"/>
        <v/>
      </c>
      <c r="C285" s="240" t="str">
        <f t="shared" si="37"/>
        <v/>
      </c>
      <c r="D285" s="240" t="str">
        <f t="shared" si="38"/>
        <v/>
      </c>
      <c r="E285" s="261" t="str">
        <f>IF($A285="","",SUMIFS(Txn[Signed Units],Txn[Key],$A285))</f>
        <v/>
      </c>
      <c r="F285" s="283" t="str">
        <f>IF($A285="","",SUMIFS(Txn[Buy Cost],Txn[Key],$A285))</f>
        <v/>
      </c>
      <c r="G285" s="283" t="str">
        <f>IF($A285="","",SUMIFS(Txn[Sell Proceeds],Txn[Key],$A285))</f>
        <v/>
      </c>
      <c r="H285" s="284" t="str">
        <f>IF($A285="","",IFERROR(INDEX(Prices[Current Price],MATCH($A285,Prices[Key],0)),0))</f>
        <v/>
      </c>
      <c r="I285" s="285" t="str">
        <f>IF($A285="","",IFERROR(INDEX(Prices[FX to SGD],MATCH($A285,Prices[Key],0)),1))</f>
        <v/>
      </c>
      <c r="J285" s="283" t="str">
        <f t="shared" si="39"/>
        <v/>
      </c>
      <c r="K285" s="283" t="str">
        <f t="shared" si="40"/>
        <v/>
      </c>
      <c r="L285" s="283" t="str">
        <f t="shared" si="41"/>
        <v/>
      </c>
      <c r="M285" s="286" t="str">
        <f t="shared" si="42"/>
        <v/>
      </c>
      <c r="N285" s="240" t="str">
        <f>IF($A285="","",IF(ABS(E285)&gt;0.000001,COUNT($N$1:N284)+1,""))</f>
        <v/>
      </c>
      <c r="O285" s="287" t="str">
        <f>IF($A285="","",SUMIFS(Transactions!$H$2:$H$1001,Transactions!$J$2:$J$1001,$A285,Transactions!$A$2:$A$1001,2)*$I285)</f>
        <v/>
      </c>
      <c r="P285" s="287" t="str">
        <f t="shared" si="43"/>
        <v/>
      </c>
      <c r="Q285" s="288" t="str">
        <f t="shared" si="44"/>
        <v/>
      </c>
    </row>
    <row r="286" spans="1:17" ht="15" customHeight="1" x14ac:dyDescent="0.2">
      <c r="A286" s="240" t="str">
        <f>IFERROR(INDEX(Txn[Key],MATCH(0,INDEX(COUNTIF($A$1:A285,Txn[Key])+(Txn[Key]=""),0),0)),"")</f>
        <v/>
      </c>
      <c r="B286" s="240" t="str">
        <f t="shared" si="36"/>
        <v/>
      </c>
      <c r="C286" s="240" t="str">
        <f t="shared" si="37"/>
        <v/>
      </c>
      <c r="D286" s="240" t="str">
        <f t="shared" si="38"/>
        <v/>
      </c>
      <c r="E286" s="261" t="str">
        <f>IF($A286="","",SUMIFS(Txn[Signed Units],Txn[Key],$A286))</f>
        <v/>
      </c>
      <c r="F286" s="283" t="str">
        <f>IF($A286="","",SUMIFS(Txn[Buy Cost],Txn[Key],$A286))</f>
        <v/>
      </c>
      <c r="G286" s="283" t="str">
        <f>IF($A286="","",SUMIFS(Txn[Sell Proceeds],Txn[Key],$A286))</f>
        <v/>
      </c>
      <c r="H286" s="284" t="str">
        <f>IF($A286="","",IFERROR(INDEX(Prices[Current Price],MATCH($A286,Prices[Key],0)),0))</f>
        <v/>
      </c>
      <c r="I286" s="285" t="str">
        <f>IF($A286="","",IFERROR(INDEX(Prices[FX to SGD],MATCH($A286,Prices[Key],0)),1))</f>
        <v/>
      </c>
      <c r="J286" s="283" t="str">
        <f t="shared" si="39"/>
        <v/>
      </c>
      <c r="K286" s="283" t="str">
        <f t="shared" si="40"/>
        <v/>
      </c>
      <c r="L286" s="283" t="str">
        <f t="shared" si="41"/>
        <v/>
      </c>
      <c r="M286" s="286" t="str">
        <f t="shared" si="42"/>
        <v/>
      </c>
      <c r="N286" s="240" t="str">
        <f>IF($A286="","",IF(ABS(E286)&gt;0.000001,COUNT($N$1:N285)+1,""))</f>
        <v/>
      </c>
      <c r="O286" s="287" t="str">
        <f>IF($A286="","",SUMIFS(Transactions!$H$2:$H$1001,Transactions!$J$2:$J$1001,$A286,Transactions!$A$2:$A$1001,2)*$I286)</f>
        <v/>
      </c>
      <c r="P286" s="287" t="str">
        <f t="shared" si="43"/>
        <v/>
      </c>
      <c r="Q286" s="288" t="str">
        <f t="shared" si="44"/>
        <v/>
      </c>
    </row>
    <row r="287" spans="1:17" ht="15" customHeight="1" x14ac:dyDescent="0.2">
      <c r="A287" s="240" t="str">
        <f>IFERROR(INDEX(Txn[Key],MATCH(0,INDEX(COUNTIF($A$1:A286,Txn[Key])+(Txn[Key]=""),0),0)),"")</f>
        <v/>
      </c>
      <c r="B287" s="240" t="str">
        <f t="shared" si="36"/>
        <v/>
      </c>
      <c r="C287" s="240" t="str">
        <f t="shared" si="37"/>
        <v/>
      </c>
      <c r="D287" s="240" t="str">
        <f t="shared" si="38"/>
        <v/>
      </c>
      <c r="E287" s="261" t="str">
        <f>IF($A287="","",SUMIFS(Txn[Signed Units],Txn[Key],$A287))</f>
        <v/>
      </c>
      <c r="F287" s="283" t="str">
        <f>IF($A287="","",SUMIFS(Txn[Buy Cost],Txn[Key],$A287))</f>
        <v/>
      </c>
      <c r="G287" s="283" t="str">
        <f>IF($A287="","",SUMIFS(Txn[Sell Proceeds],Txn[Key],$A287))</f>
        <v/>
      </c>
      <c r="H287" s="284" t="str">
        <f>IF($A287="","",IFERROR(INDEX(Prices[Current Price],MATCH($A287,Prices[Key],0)),0))</f>
        <v/>
      </c>
      <c r="I287" s="285" t="str">
        <f>IF($A287="","",IFERROR(INDEX(Prices[FX to SGD],MATCH($A287,Prices[Key],0)),1))</f>
        <v/>
      </c>
      <c r="J287" s="283" t="str">
        <f t="shared" si="39"/>
        <v/>
      </c>
      <c r="K287" s="283" t="str">
        <f t="shared" si="40"/>
        <v/>
      </c>
      <c r="L287" s="283" t="str">
        <f t="shared" si="41"/>
        <v/>
      </c>
      <c r="M287" s="286" t="str">
        <f t="shared" si="42"/>
        <v/>
      </c>
      <c r="N287" s="240" t="str">
        <f>IF($A287="","",IF(ABS(E287)&gt;0.000001,COUNT($N$1:N286)+1,""))</f>
        <v/>
      </c>
      <c r="O287" s="287" t="str">
        <f>IF($A287="","",SUMIFS(Transactions!$H$2:$H$1001,Transactions!$J$2:$J$1001,$A287,Transactions!$A$2:$A$1001,2)*$I287)</f>
        <v/>
      </c>
      <c r="P287" s="287" t="str">
        <f t="shared" si="43"/>
        <v/>
      </c>
      <c r="Q287" s="288" t="str">
        <f t="shared" si="44"/>
        <v/>
      </c>
    </row>
    <row r="288" spans="1:17" ht="15" customHeight="1" x14ac:dyDescent="0.2">
      <c r="A288" s="240" t="str">
        <f>IFERROR(INDEX(Txn[Key],MATCH(0,INDEX(COUNTIF($A$1:A287,Txn[Key])+(Txn[Key]=""),0),0)),"")</f>
        <v/>
      </c>
      <c r="B288" s="240" t="str">
        <f t="shared" si="36"/>
        <v/>
      </c>
      <c r="C288" s="240" t="str">
        <f t="shared" si="37"/>
        <v/>
      </c>
      <c r="D288" s="240" t="str">
        <f t="shared" si="38"/>
        <v/>
      </c>
      <c r="E288" s="261" t="str">
        <f>IF($A288="","",SUMIFS(Txn[Signed Units],Txn[Key],$A288))</f>
        <v/>
      </c>
      <c r="F288" s="283" t="str">
        <f>IF($A288="","",SUMIFS(Txn[Buy Cost],Txn[Key],$A288))</f>
        <v/>
      </c>
      <c r="G288" s="283" t="str">
        <f>IF($A288="","",SUMIFS(Txn[Sell Proceeds],Txn[Key],$A288))</f>
        <v/>
      </c>
      <c r="H288" s="284" t="str">
        <f>IF($A288="","",IFERROR(INDEX(Prices[Current Price],MATCH($A288,Prices[Key],0)),0))</f>
        <v/>
      </c>
      <c r="I288" s="285" t="str">
        <f>IF($A288="","",IFERROR(INDEX(Prices[FX to SGD],MATCH($A288,Prices[Key],0)),1))</f>
        <v/>
      </c>
      <c r="J288" s="283" t="str">
        <f t="shared" si="39"/>
        <v/>
      </c>
      <c r="K288" s="283" t="str">
        <f t="shared" si="40"/>
        <v/>
      </c>
      <c r="L288" s="283" t="str">
        <f t="shared" si="41"/>
        <v/>
      </c>
      <c r="M288" s="286" t="str">
        <f t="shared" si="42"/>
        <v/>
      </c>
      <c r="N288" s="240" t="str">
        <f>IF($A288="","",IF(ABS(E288)&gt;0.000001,COUNT($N$1:N287)+1,""))</f>
        <v/>
      </c>
      <c r="O288" s="287" t="str">
        <f>IF($A288="","",SUMIFS(Transactions!$H$2:$H$1001,Transactions!$J$2:$J$1001,$A288,Transactions!$A$2:$A$1001,2)*$I288)</f>
        <v/>
      </c>
      <c r="P288" s="287" t="str">
        <f t="shared" si="43"/>
        <v/>
      </c>
      <c r="Q288" s="288" t="str">
        <f t="shared" si="44"/>
        <v/>
      </c>
    </row>
    <row r="289" spans="1:17" ht="15" customHeight="1" x14ac:dyDescent="0.2">
      <c r="A289" s="240" t="str">
        <f>IFERROR(INDEX(Txn[Key],MATCH(0,INDEX(COUNTIF($A$1:A288,Txn[Key])+(Txn[Key]=""),0),0)),"")</f>
        <v/>
      </c>
      <c r="B289" s="240" t="str">
        <f t="shared" si="36"/>
        <v/>
      </c>
      <c r="C289" s="240" t="str">
        <f t="shared" si="37"/>
        <v/>
      </c>
      <c r="D289" s="240" t="str">
        <f t="shared" si="38"/>
        <v/>
      </c>
      <c r="E289" s="261" t="str">
        <f>IF($A289="","",SUMIFS(Txn[Signed Units],Txn[Key],$A289))</f>
        <v/>
      </c>
      <c r="F289" s="283" t="str">
        <f>IF($A289="","",SUMIFS(Txn[Buy Cost],Txn[Key],$A289))</f>
        <v/>
      </c>
      <c r="G289" s="283" t="str">
        <f>IF($A289="","",SUMIFS(Txn[Sell Proceeds],Txn[Key],$A289))</f>
        <v/>
      </c>
      <c r="H289" s="284" t="str">
        <f>IF($A289="","",IFERROR(INDEX(Prices[Current Price],MATCH($A289,Prices[Key],0)),0))</f>
        <v/>
      </c>
      <c r="I289" s="285" t="str">
        <f>IF($A289="","",IFERROR(INDEX(Prices[FX to SGD],MATCH($A289,Prices[Key],0)),1))</f>
        <v/>
      </c>
      <c r="J289" s="283" t="str">
        <f t="shared" si="39"/>
        <v/>
      </c>
      <c r="K289" s="283" t="str">
        <f t="shared" si="40"/>
        <v/>
      </c>
      <c r="L289" s="283" t="str">
        <f t="shared" si="41"/>
        <v/>
      </c>
      <c r="M289" s="286" t="str">
        <f t="shared" si="42"/>
        <v/>
      </c>
      <c r="N289" s="240" t="str">
        <f>IF($A289="","",IF(ABS(E289)&gt;0.000001,COUNT($N$1:N288)+1,""))</f>
        <v/>
      </c>
      <c r="O289" s="287" t="str">
        <f>IF($A289="","",SUMIFS(Transactions!$H$2:$H$1001,Transactions!$J$2:$J$1001,$A289,Transactions!$A$2:$A$1001,2)*$I289)</f>
        <v/>
      </c>
      <c r="P289" s="287" t="str">
        <f t="shared" si="43"/>
        <v/>
      </c>
      <c r="Q289" s="288" t="str">
        <f t="shared" si="44"/>
        <v/>
      </c>
    </row>
    <row r="290" spans="1:17" ht="15" customHeight="1" x14ac:dyDescent="0.2">
      <c r="A290" s="240" t="str">
        <f>IFERROR(INDEX(Txn[Key],MATCH(0,INDEX(COUNTIF($A$1:A289,Txn[Key])+(Txn[Key]=""),0),0)),"")</f>
        <v/>
      </c>
      <c r="B290" s="240" t="str">
        <f t="shared" si="36"/>
        <v/>
      </c>
      <c r="C290" s="240" t="str">
        <f t="shared" si="37"/>
        <v/>
      </c>
      <c r="D290" s="240" t="str">
        <f t="shared" si="38"/>
        <v/>
      </c>
      <c r="E290" s="261" t="str">
        <f>IF($A290="","",SUMIFS(Txn[Signed Units],Txn[Key],$A290))</f>
        <v/>
      </c>
      <c r="F290" s="283" t="str">
        <f>IF($A290="","",SUMIFS(Txn[Buy Cost],Txn[Key],$A290))</f>
        <v/>
      </c>
      <c r="G290" s="283" t="str">
        <f>IF($A290="","",SUMIFS(Txn[Sell Proceeds],Txn[Key],$A290))</f>
        <v/>
      </c>
      <c r="H290" s="284" t="str">
        <f>IF($A290="","",IFERROR(INDEX(Prices[Current Price],MATCH($A290,Prices[Key],0)),0))</f>
        <v/>
      </c>
      <c r="I290" s="285" t="str">
        <f>IF($A290="","",IFERROR(INDEX(Prices[FX to SGD],MATCH($A290,Prices[Key],0)),1))</f>
        <v/>
      </c>
      <c r="J290" s="283" t="str">
        <f t="shared" si="39"/>
        <v/>
      </c>
      <c r="K290" s="283" t="str">
        <f t="shared" si="40"/>
        <v/>
      </c>
      <c r="L290" s="283" t="str">
        <f t="shared" si="41"/>
        <v/>
      </c>
      <c r="M290" s="286" t="str">
        <f t="shared" si="42"/>
        <v/>
      </c>
      <c r="N290" s="240" t="str">
        <f>IF($A290="","",IF(ABS(E290)&gt;0.000001,COUNT($N$1:N289)+1,""))</f>
        <v/>
      </c>
      <c r="O290" s="287" t="str">
        <f>IF($A290="","",SUMIFS(Transactions!$H$2:$H$1001,Transactions!$J$2:$J$1001,$A290,Transactions!$A$2:$A$1001,2)*$I290)</f>
        <v/>
      </c>
      <c r="P290" s="287" t="str">
        <f t="shared" si="43"/>
        <v/>
      </c>
      <c r="Q290" s="288" t="str">
        <f t="shared" si="44"/>
        <v/>
      </c>
    </row>
    <row r="291" spans="1:17" ht="15" customHeight="1" x14ac:dyDescent="0.2">
      <c r="A291" s="240" t="str">
        <f>IFERROR(INDEX(Txn[Key],MATCH(0,INDEX(COUNTIF($A$1:A290,Txn[Key])+(Txn[Key]=""),0),0)),"")</f>
        <v/>
      </c>
      <c r="B291" s="240" t="str">
        <f t="shared" si="36"/>
        <v/>
      </c>
      <c r="C291" s="240" t="str">
        <f t="shared" si="37"/>
        <v/>
      </c>
      <c r="D291" s="240" t="str">
        <f t="shared" si="38"/>
        <v/>
      </c>
      <c r="E291" s="261" t="str">
        <f>IF($A291="","",SUMIFS(Txn[Signed Units],Txn[Key],$A291))</f>
        <v/>
      </c>
      <c r="F291" s="283" t="str">
        <f>IF($A291="","",SUMIFS(Txn[Buy Cost],Txn[Key],$A291))</f>
        <v/>
      </c>
      <c r="G291" s="283" t="str">
        <f>IF($A291="","",SUMIFS(Txn[Sell Proceeds],Txn[Key],$A291))</f>
        <v/>
      </c>
      <c r="H291" s="284" t="str">
        <f>IF($A291="","",IFERROR(INDEX(Prices[Current Price],MATCH($A291,Prices[Key],0)),0))</f>
        <v/>
      </c>
      <c r="I291" s="285" t="str">
        <f>IF($A291="","",IFERROR(INDEX(Prices[FX to SGD],MATCH($A291,Prices[Key],0)),1))</f>
        <v/>
      </c>
      <c r="J291" s="283" t="str">
        <f t="shared" si="39"/>
        <v/>
      </c>
      <c r="K291" s="283" t="str">
        <f t="shared" si="40"/>
        <v/>
      </c>
      <c r="L291" s="283" t="str">
        <f t="shared" si="41"/>
        <v/>
      </c>
      <c r="M291" s="286" t="str">
        <f t="shared" si="42"/>
        <v/>
      </c>
      <c r="N291" s="240" t="str">
        <f>IF($A291="","",IF(ABS(E291)&gt;0.000001,COUNT($N$1:N290)+1,""))</f>
        <v/>
      </c>
      <c r="O291" s="287" t="str">
        <f>IF($A291="","",SUMIFS(Transactions!$H$2:$H$1001,Transactions!$J$2:$J$1001,$A291,Transactions!$A$2:$A$1001,2)*$I291)</f>
        <v/>
      </c>
      <c r="P291" s="287" t="str">
        <f t="shared" si="43"/>
        <v/>
      </c>
      <c r="Q291" s="288" t="str">
        <f t="shared" si="44"/>
        <v/>
      </c>
    </row>
    <row r="292" spans="1:17" ht="15" customHeight="1" x14ac:dyDescent="0.2">
      <c r="A292" s="240" t="str">
        <f>IFERROR(INDEX(Txn[Key],MATCH(0,INDEX(COUNTIF($A$1:A291,Txn[Key])+(Txn[Key]=""),0),0)),"")</f>
        <v/>
      </c>
      <c r="B292" s="240" t="str">
        <f t="shared" si="36"/>
        <v/>
      </c>
      <c r="C292" s="240" t="str">
        <f t="shared" si="37"/>
        <v/>
      </c>
      <c r="D292" s="240" t="str">
        <f t="shared" si="38"/>
        <v/>
      </c>
      <c r="E292" s="261" t="str">
        <f>IF($A292="","",SUMIFS(Txn[Signed Units],Txn[Key],$A292))</f>
        <v/>
      </c>
      <c r="F292" s="283" t="str">
        <f>IF($A292="","",SUMIFS(Txn[Buy Cost],Txn[Key],$A292))</f>
        <v/>
      </c>
      <c r="G292" s="283" t="str">
        <f>IF($A292="","",SUMIFS(Txn[Sell Proceeds],Txn[Key],$A292))</f>
        <v/>
      </c>
      <c r="H292" s="284" t="str">
        <f>IF($A292="","",IFERROR(INDEX(Prices[Current Price],MATCH($A292,Prices[Key],0)),0))</f>
        <v/>
      </c>
      <c r="I292" s="285" t="str">
        <f>IF($A292="","",IFERROR(INDEX(Prices[FX to SGD],MATCH($A292,Prices[Key],0)),1))</f>
        <v/>
      </c>
      <c r="J292" s="283" t="str">
        <f t="shared" si="39"/>
        <v/>
      </c>
      <c r="K292" s="283" t="str">
        <f t="shared" si="40"/>
        <v/>
      </c>
      <c r="L292" s="283" t="str">
        <f t="shared" si="41"/>
        <v/>
      </c>
      <c r="M292" s="286" t="str">
        <f t="shared" si="42"/>
        <v/>
      </c>
      <c r="N292" s="240" t="str">
        <f>IF($A292="","",IF(ABS(E292)&gt;0.000001,COUNT($N$1:N291)+1,""))</f>
        <v/>
      </c>
      <c r="O292" s="287" t="str">
        <f>IF($A292="","",SUMIFS(Transactions!$H$2:$H$1001,Transactions!$J$2:$J$1001,$A292,Transactions!$A$2:$A$1001,2)*$I292)</f>
        <v/>
      </c>
      <c r="P292" s="287" t="str">
        <f t="shared" si="43"/>
        <v/>
      </c>
      <c r="Q292" s="288" t="str">
        <f t="shared" si="44"/>
        <v/>
      </c>
    </row>
    <row r="293" spans="1:17" ht="15" customHeight="1" x14ac:dyDescent="0.2">
      <c r="A293" s="240" t="str">
        <f>IFERROR(INDEX(Txn[Key],MATCH(0,INDEX(COUNTIF($A$1:A292,Txn[Key])+(Txn[Key]=""),0),0)),"")</f>
        <v/>
      </c>
      <c r="B293" s="240" t="str">
        <f t="shared" si="36"/>
        <v/>
      </c>
      <c r="C293" s="240" t="str">
        <f t="shared" si="37"/>
        <v/>
      </c>
      <c r="D293" s="240" t="str">
        <f t="shared" si="38"/>
        <v/>
      </c>
      <c r="E293" s="261" t="str">
        <f>IF($A293="","",SUMIFS(Txn[Signed Units],Txn[Key],$A293))</f>
        <v/>
      </c>
      <c r="F293" s="283" t="str">
        <f>IF($A293="","",SUMIFS(Txn[Buy Cost],Txn[Key],$A293))</f>
        <v/>
      </c>
      <c r="G293" s="283" t="str">
        <f>IF($A293="","",SUMIFS(Txn[Sell Proceeds],Txn[Key],$A293))</f>
        <v/>
      </c>
      <c r="H293" s="284" t="str">
        <f>IF($A293="","",IFERROR(INDEX(Prices[Current Price],MATCH($A293,Prices[Key],0)),0))</f>
        <v/>
      </c>
      <c r="I293" s="285" t="str">
        <f>IF($A293="","",IFERROR(INDEX(Prices[FX to SGD],MATCH($A293,Prices[Key],0)),1))</f>
        <v/>
      </c>
      <c r="J293" s="283" t="str">
        <f t="shared" si="39"/>
        <v/>
      </c>
      <c r="K293" s="283" t="str">
        <f t="shared" si="40"/>
        <v/>
      </c>
      <c r="L293" s="283" t="str">
        <f t="shared" si="41"/>
        <v/>
      </c>
      <c r="M293" s="286" t="str">
        <f t="shared" si="42"/>
        <v/>
      </c>
      <c r="N293" s="240" t="str">
        <f>IF($A293="","",IF(ABS(E293)&gt;0.000001,COUNT($N$1:N292)+1,""))</f>
        <v/>
      </c>
      <c r="O293" s="287" t="str">
        <f>IF($A293="","",SUMIFS(Transactions!$H$2:$H$1001,Transactions!$J$2:$J$1001,$A293,Transactions!$A$2:$A$1001,2)*$I293)</f>
        <v/>
      </c>
      <c r="P293" s="287" t="str">
        <f t="shared" si="43"/>
        <v/>
      </c>
      <c r="Q293" s="288" t="str">
        <f t="shared" si="44"/>
        <v/>
      </c>
    </row>
    <row r="294" spans="1:17" ht="15" customHeight="1" x14ac:dyDescent="0.2">
      <c r="A294" s="240" t="str">
        <f>IFERROR(INDEX(Txn[Key],MATCH(0,INDEX(COUNTIF($A$1:A293,Txn[Key])+(Txn[Key]=""),0),0)),"")</f>
        <v/>
      </c>
      <c r="B294" s="240" t="str">
        <f t="shared" si="36"/>
        <v/>
      </c>
      <c r="C294" s="240" t="str">
        <f t="shared" si="37"/>
        <v/>
      </c>
      <c r="D294" s="240" t="str">
        <f t="shared" si="38"/>
        <v/>
      </c>
      <c r="E294" s="261" t="str">
        <f>IF($A294="","",SUMIFS(Txn[Signed Units],Txn[Key],$A294))</f>
        <v/>
      </c>
      <c r="F294" s="283" t="str">
        <f>IF($A294="","",SUMIFS(Txn[Buy Cost],Txn[Key],$A294))</f>
        <v/>
      </c>
      <c r="G294" s="283" t="str">
        <f>IF($A294="","",SUMIFS(Txn[Sell Proceeds],Txn[Key],$A294))</f>
        <v/>
      </c>
      <c r="H294" s="284" t="str">
        <f>IF($A294="","",IFERROR(INDEX(Prices[Current Price],MATCH($A294,Prices[Key],0)),0))</f>
        <v/>
      </c>
      <c r="I294" s="285" t="str">
        <f>IF($A294="","",IFERROR(INDEX(Prices[FX to SGD],MATCH($A294,Prices[Key],0)),1))</f>
        <v/>
      </c>
      <c r="J294" s="283" t="str">
        <f t="shared" si="39"/>
        <v/>
      </c>
      <c r="K294" s="283" t="str">
        <f t="shared" si="40"/>
        <v/>
      </c>
      <c r="L294" s="283" t="str">
        <f t="shared" si="41"/>
        <v/>
      </c>
      <c r="M294" s="286" t="str">
        <f t="shared" si="42"/>
        <v/>
      </c>
      <c r="N294" s="240" t="str">
        <f>IF($A294="","",IF(ABS(E294)&gt;0.000001,COUNT($N$1:N293)+1,""))</f>
        <v/>
      </c>
      <c r="O294" s="287" t="str">
        <f>IF($A294="","",SUMIFS(Transactions!$H$2:$H$1001,Transactions!$J$2:$J$1001,$A294,Transactions!$A$2:$A$1001,2)*$I294)</f>
        <v/>
      </c>
      <c r="P294" s="287" t="str">
        <f t="shared" si="43"/>
        <v/>
      </c>
      <c r="Q294" s="288" t="str">
        <f t="shared" si="44"/>
        <v/>
      </c>
    </row>
    <row r="295" spans="1:17" ht="15" customHeight="1" x14ac:dyDescent="0.2">
      <c r="A295" s="240" t="str">
        <f>IFERROR(INDEX(Txn[Key],MATCH(0,INDEX(COUNTIF($A$1:A294,Txn[Key])+(Txn[Key]=""),0),0)),"")</f>
        <v/>
      </c>
      <c r="B295" s="240" t="str">
        <f t="shared" si="36"/>
        <v/>
      </c>
      <c r="C295" s="240" t="str">
        <f t="shared" si="37"/>
        <v/>
      </c>
      <c r="D295" s="240" t="str">
        <f t="shared" si="38"/>
        <v/>
      </c>
      <c r="E295" s="261" t="str">
        <f>IF($A295="","",SUMIFS(Txn[Signed Units],Txn[Key],$A295))</f>
        <v/>
      </c>
      <c r="F295" s="283" t="str">
        <f>IF($A295="","",SUMIFS(Txn[Buy Cost],Txn[Key],$A295))</f>
        <v/>
      </c>
      <c r="G295" s="283" t="str">
        <f>IF($A295="","",SUMIFS(Txn[Sell Proceeds],Txn[Key],$A295))</f>
        <v/>
      </c>
      <c r="H295" s="284" t="str">
        <f>IF($A295="","",IFERROR(INDEX(Prices[Current Price],MATCH($A295,Prices[Key],0)),0))</f>
        <v/>
      </c>
      <c r="I295" s="285" t="str">
        <f>IF($A295="","",IFERROR(INDEX(Prices[FX to SGD],MATCH($A295,Prices[Key],0)),1))</f>
        <v/>
      </c>
      <c r="J295" s="283" t="str">
        <f t="shared" si="39"/>
        <v/>
      </c>
      <c r="K295" s="283" t="str">
        <f t="shared" si="40"/>
        <v/>
      </c>
      <c r="L295" s="283" t="str">
        <f t="shared" si="41"/>
        <v/>
      </c>
      <c r="M295" s="286" t="str">
        <f t="shared" si="42"/>
        <v/>
      </c>
      <c r="N295" s="240" t="str">
        <f>IF($A295="","",IF(ABS(E295)&gt;0.000001,COUNT($N$1:N294)+1,""))</f>
        <v/>
      </c>
      <c r="O295" s="287" t="str">
        <f>IF($A295="","",SUMIFS(Transactions!$H$2:$H$1001,Transactions!$J$2:$J$1001,$A295,Transactions!$A$2:$A$1001,2)*$I295)</f>
        <v/>
      </c>
      <c r="P295" s="287" t="str">
        <f t="shared" si="43"/>
        <v/>
      </c>
      <c r="Q295" s="288" t="str">
        <f t="shared" si="44"/>
        <v/>
      </c>
    </row>
    <row r="296" spans="1:17" ht="15" customHeight="1" x14ac:dyDescent="0.2">
      <c r="A296" s="240" t="str">
        <f>IFERROR(INDEX(Txn[Key],MATCH(0,INDEX(COUNTIF($A$1:A295,Txn[Key])+(Txn[Key]=""),0),0)),"")</f>
        <v/>
      </c>
      <c r="B296" s="240" t="str">
        <f t="shared" si="36"/>
        <v/>
      </c>
      <c r="C296" s="240" t="str">
        <f t="shared" si="37"/>
        <v/>
      </c>
      <c r="D296" s="240" t="str">
        <f t="shared" si="38"/>
        <v/>
      </c>
      <c r="E296" s="261" t="str">
        <f>IF($A296="","",SUMIFS(Txn[Signed Units],Txn[Key],$A296))</f>
        <v/>
      </c>
      <c r="F296" s="283" t="str">
        <f>IF($A296="","",SUMIFS(Txn[Buy Cost],Txn[Key],$A296))</f>
        <v/>
      </c>
      <c r="G296" s="283" t="str">
        <f>IF($A296="","",SUMIFS(Txn[Sell Proceeds],Txn[Key],$A296))</f>
        <v/>
      </c>
      <c r="H296" s="284" t="str">
        <f>IF($A296="","",IFERROR(INDEX(Prices[Current Price],MATCH($A296,Prices[Key],0)),0))</f>
        <v/>
      </c>
      <c r="I296" s="285" t="str">
        <f>IF($A296="","",IFERROR(INDEX(Prices[FX to SGD],MATCH($A296,Prices[Key],0)),1))</f>
        <v/>
      </c>
      <c r="J296" s="283" t="str">
        <f t="shared" si="39"/>
        <v/>
      </c>
      <c r="K296" s="283" t="str">
        <f t="shared" si="40"/>
        <v/>
      </c>
      <c r="L296" s="283" t="str">
        <f t="shared" si="41"/>
        <v/>
      </c>
      <c r="M296" s="286" t="str">
        <f t="shared" si="42"/>
        <v/>
      </c>
      <c r="N296" s="240" t="str">
        <f>IF($A296="","",IF(ABS(E296)&gt;0.000001,COUNT($N$1:N295)+1,""))</f>
        <v/>
      </c>
      <c r="O296" s="287" t="str">
        <f>IF($A296="","",SUMIFS(Transactions!$H$2:$H$1001,Transactions!$J$2:$J$1001,$A296,Transactions!$A$2:$A$1001,2)*$I296)</f>
        <v/>
      </c>
      <c r="P296" s="287" t="str">
        <f t="shared" si="43"/>
        <v/>
      </c>
      <c r="Q296" s="288" t="str">
        <f t="shared" si="44"/>
        <v/>
      </c>
    </row>
    <row r="297" spans="1:17" ht="15" customHeight="1" x14ac:dyDescent="0.2">
      <c r="A297" s="240" t="str">
        <f>IFERROR(INDEX(Txn[Key],MATCH(0,INDEX(COUNTIF($A$1:A296,Txn[Key])+(Txn[Key]=""),0),0)),"")</f>
        <v/>
      </c>
      <c r="B297" s="240" t="str">
        <f t="shared" si="36"/>
        <v/>
      </c>
      <c r="C297" s="240" t="str">
        <f t="shared" si="37"/>
        <v/>
      </c>
      <c r="D297" s="240" t="str">
        <f t="shared" si="38"/>
        <v/>
      </c>
      <c r="E297" s="261" t="str">
        <f>IF($A297="","",SUMIFS(Txn[Signed Units],Txn[Key],$A297))</f>
        <v/>
      </c>
      <c r="F297" s="283" t="str">
        <f>IF($A297="","",SUMIFS(Txn[Buy Cost],Txn[Key],$A297))</f>
        <v/>
      </c>
      <c r="G297" s="283" t="str">
        <f>IF($A297="","",SUMIFS(Txn[Sell Proceeds],Txn[Key],$A297))</f>
        <v/>
      </c>
      <c r="H297" s="284" t="str">
        <f>IF($A297="","",IFERROR(INDEX(Prices[Current Price],MATCH($A297,Prices[Key],0)),0))</f>
        <v/>
      </c>
      <c r="I297" s="285" t="str">
        <f>IF($A297="","",IFERROR(INDEX(Prices[FX to SGD],MATCH($A297,Prices[Key],0)),1))</f>
        <v/>
      </c>
      <c r="J297" s="283" t="str">
        <f t="shared" si="39"/>
        <v/>
      </c>
      <c r="K297" s="283" t="str">
        <f t="shared" si="40"/>
        <v/>
      </c>
      <c r="L297" s="283" t="str">
        <f t="shared" si="41"/>
        <v/>
      </c>
      <c r="M297" s="286" t="str">
        <f t="shared" si="42"/>
        <v/>
      </c>
      <c r="N297" s="240" t="str">
        <f>IF($A297="","",IF(ABS(E297)&gt;0.000001,COUNT($N$1:N296)+1,""))</f>
        <v/>
      </c>
      <c r="O297" s="287" t="str">
        <f>IF($A297="","",SUMIFS(Transactions!$H$2:$H$1001,Transactions!$J$2:$J$1001,$A297,Transactions!$A$2:$A$1001,2)*$I297)</f>
        <v/>
      </c>
      <c r="P297" s="287" t="str">
        <f t="shared" si="43"/>
        <v/>
      </c>
      <c r="Q297" s="288" t="str">
        <f t="shared" si="44"/>
        <v/>
      </c>
    </row>
    <row r="298" spans="1:17" ht="15" customHeight="1" x14ac:dyDescent="0.2">
      <c r="A298" s="240" t="str">
        <f>IFERROR(INDEX(Txn[Key],MATCH(0,INDEX(COUNTIF($A$1:A297,Txn[Key])+(Txn[Key]=""),0),0)),"")</f>
        <v/>
      </c>
      <c r="B298" s="240" t="str">
        <f t="shared" si="36"/>
        <v/>
      </c>
      <c r="C298" s="240" t="str">
        <f t="shared" si="37"/>
        <v/>
      </c>
      <c r="D298" s="240" t="str">
        <f t="shared" si="38"/>
        <v/>
      </c>
      <c r="E298" s="261" t="str">
        <f>IF($A298="","",SUMIFS(Txn[Signed Units],Txn[Key],$A298))</f>
        <v/>
      </c>
      <c r="F298" s="283" t="str">
        <f>IF($A298="","",SUMIFS(Txn[Buy Cost],Txn[Key],$A298))</f>
        <v/>
      </c>
      <c r="G298" s="283" t="str">
        <f>IF($A298="","",SUMIFS(Txn[Sell Proceeds],Txn[Key],$A298))</f>
        <v/>
      </c>
      <c r="H298" s="284" t="str">
        <f>IF($A298="","",IFERROR(INDEX(Prices[Current Price],MATCH($A298,Prices[Key],0)),0))</f>
        <v/>
      </c>
      <c r="I298" s="285" t="str">
        <f>IF($A298="","",IFERROR(INDEX(Prices[FX to SGD],MATCH($A298,Prices[Key],0)),1))</f>
        <v/>
      </c>
      <c r="J298" s="283" t="str">
        <f t="shared" si="39"/>
        <v/>
      </c>
      <c r="K298" s="283" t="str">
        <f t="shared" si="40"/>
        <v/>
      </c>
      <c r="L298" s="283" t="str">
        <f t="shared" si="41"/>
        <v/>
      </c>
      <c r="M298" s="286" t="str">
        <f t="shared" si="42"/>
        <v/>
      </c>
      <c r="N298" s="240" t="str">
        <f>IF($A298="","",IF(ABS(E298)&gt;0.000001,COUNT($N$1:N297)+1,""))</f>
        <v/>
      </c>
      <c r="O298" s="287" t="str">
        <f>IF($A298="","",SUMIFS(Transactions!$H$2:$H$1001,Transactions!$J$2:$J$1001,$A298,Transactions!$A$2:$A$1001,2)*$I298)</f>
        <v/>
      </c>
      <c r="P298" s="287" t="str">
        <f t="shared" si="43"/>
        <v/>
      </c>
      <c r="Q298" s="288" t="str">
        <f t="shared" si="44"/>
        <v/>
      </c>
    </row>
    <row r="299" spans="1:17" ht="15" customHeight="1" x14ac:dyDescent="0.2">
      <c r="A299" s="240" t="str">
        <f>IFERROR(INDEX(Txn[Key],MATCH(0,INDEX(COUNTIF($A$1:A298,Txn[Key])+(Txn[Key]=""),0),0)),"")</f>
        <v/>
      </c>
      <c r="B299" s="240" t="str">
        <f t="shared" si="36"/>
        <v/>
      </c>
      <c r="C299" s="240" t="str">
        <f t="shared" si="37"/>
        <v/>
      </c>
      <c r="D299" s="240" t="str">
        <f t="shared" si="38"/>
        <v/>
      </c>
      <c r="E299" s="261" t="str">
        <f>IF($A299="","",SUMIFS(Txn[Signed Units],Txn[Key],$A299))</f>
        <v/>
      </c>
      <c r="F299" s="283" t="str">
        <f>IF($A299="","",SUMIFS(Txn[Buy Cost],Txn[Key],$A299))</f>
        <v/>
      </c>
      <c r="G299" s="283" t="str">
        <f>IF($A299="","",SUMIFS(Txn[Sell Proceeds],Txn[Key],$A299))</f>
        <v/>
      </c>
      <c r="H299" s="284" t="str">
        <f>IF($A299="","",IFERROR(INDEX(Prices[Current Price],MATCH($A299,Prices[Key],0)),0))</f>
        <v/>
      </c>
      <c r="I299" s="285" t="str">
        <f>IF($A299="","",IFERROR(INDEX(Prices[FX to SGD],MATCH($A299,Prices[Key],0)),1))</f>
        <v/>
      </c>
      <c r="J299" s="283" t="str">
        <f t="shared" si="39"/>
        <v/>
      </c>
      <c r="K299" s="283" t="str">
        <f t="shared" si="40"/>
        <v/>
      </c>
      <c r="L299" s="283" t="str">
        <f t="shared" si="41"/>
        <v/>
      </c>
      <c r="M299" s="286" t="str">
        <f t="shared" si="42"/>
        <v/>
      </c>
      <c r="N299" s="240" t="str">
        <f>IF($A299="","",IF(ABS(E299)&gt;0.000001,COUNT($N$1:N298)+1,""))</f>
        <v/>
      </c>
      <c r="O299" s="287" t="str">
        <f>IF($A299="","",SUMIFS(Transactions!$H$2:$H$1001,Transactions!$J$2:$J$1001,$A299,Transactions!$A$2:$A$1001,2)*$I299)</f>
        <v/>
      </c>
      <c r="P299" s="287" t="str">
        <f t="shared" si="43"/>
        <v/>
      </c>
      <c r="Q299" s="288" t="str">
        <f t="shared" si="44"/>
        <v/>
      </c>
    </row>
    <row r="300" spans="1:17" ht="15" customHeight="1" x14ac:dyDescent="0.2">
      <c r="A300" s="240" t="str">
        <f>IFERROR(INDEX(Txn[Key],MATCH(0,INDEX(COUNTIF($A$1:A299,Txn[Key])+(Txn[Key]=""),0),0)),"")</f>
        <v/>
      </c>
      <c r="B300" s="240" t="str">
        <f t="shared" si="36"/>
        <v/>
      </c>
      <c r="C300" s="240" t="str">
        <f t="shared" si="37"/>
        <v/>
      </c>
      <c r="D300" s="240" t="str">
        <f t="shared" si="38"/>
        <v/>
      </c>
      <c r="E300" s="261" t="str">
        <f>IF($A300="","",SUMIFS(Txn[Signed Units],Txn[Key],$A300))</f>
        <v/>
      </c>
      <c r="F300" s="283" t="str">
        <f>IF($A300="","",SUMIFS(Txn[Buy Cost],Txn[Key],$A300))</f>
        <v/>
      </c>
      <c r="G300" s="283" t="str">
        <f>IF($A300="","",SUMIFS(Txn[Sell Proceeds],Txn[Key],$A300))</f>
        <v/>
      </c>
      <c r="H300" s="284" t="str">
        <f>IF($A300="","",IFERROR(INDEX(Prices[Current Price],MATCH($A300,Prices[Key],0)),0))</f>
        <v/>
      </c>
      <c r="I300" s="285" t="str">
        <f>IF($A300="","",IFERROR(INDEX(Prices[FX to SGD],MATCH($A300,Prices[Key],0)),1))</f>
        <v/>
      </c>
      <c r="J300" s="283" t="str">
        <f t="shared" si="39"/>
        <v/>
      </c>
      <c r="K300" s="283" t="str">
        <f t="shared" si="40"/>
        <v/>
      </c>
      <c r="L300" s="283" t="str">
        <f t="shared" si="41"/>
        <v/>
      </c>
      <c r="M300" s="286" t="str">
        <f t="shared" si="42"/>
        <v/>
      </c>
      <c r="N300" s="240" t="str">
        <f>IF($A300="","",IF(ABS(E300)&gt;0.000001,COUNT($N$1:N299)+1,""))</f>
        <v/>
      </c>
      <c r="O300" s="287" t="str">
        <f>IF($A300="","",SUMIFS(Transactions!$H$2:$H$1001,Transactions!$J$2:$J$1001,$A300,Transactions!$A$2:$A$1001,2)*$I300)</f>
        <v/>
      </c>
      <c r="P300" s="287" t="str">
        <f t="shared" si="43"/>
        <v/>
      </c>
      <c r="Q300" s="288" t="str">
        <f t="shared" si="44"/>
        <v/>
      </c>
    </row>
    <row r="301" spans="1:17" ht="15" customHeight="1" x14ac:dyDescent="0.2">
      <c r="A301" s="240" t="str">
        <f>IFERROR(INDEX(Txn[Key],MATCH(0,INDEX(COUNTIF($A$1:A300,Txn[Key])+(Txn[Key]=""),0),0)),"")</f>
        <v/>
      </c>
      <c r="B301" s="240" t="str">
        <f t="shared" si="36"/>
        <v/>
      </c>
      <c r="C301" s="240" t="str">
        <f t="shared" si="37"/>
        <v/>
      </c>
      <c r="D301" s="240" t="str">
        <f t="shared" si="38"/>
        <v/>
      </c>
      <c r="E301" s="261" t="str">
        <f>IF($A301="","",SUMIFS(Txn[Signed Units],Txn[Key],$A301))</f>
        <v/>
      </c>
      <c r="F301" s="283" t="str">
        <f>IF($A301="","",SUMIFS(Txn[Buy Cost],Txn[Key],$A301))</f>
        <v/>
      </c>
      <c r="G301" s="283" t="str">
        <f>IF($A301="","",SUMIFS(Txn[Sell Proceeds],Txn[Key],$A301))</f>
        <v/>
      </c>
      <c r="H301" s="284" t="str">
        <f>IF($A301="","",IFERROR(INDEX(Prices[Current Price],MATCH($A301,Prices[Key],0)),0))</f>
        <v/>
      </c>
      <c r="I301" s="285" t="str">
        <f>IF($A301="","",IFERROR(INDEX(Prices[FX to SGD],MATCH($A301,Prices[Key],0)),1))</f>
        <v/>
      </c>
      <c r="J301" s="283" t="str">
        <f t="shared" si="39"/>
        <v/>
      </c>
      <c r="K301" s="283" t="str">
        <f t="shared" si="40"/>
        <v/>
      </c>
      <c r="L301" s="283" t="str">
        <f t="shared" si="41"/>
        <v/>
      </c>
      <c r="M301" s="286" t="str">
        <f t="shared" si="42"/>
        <v/>
      </c>
      <c r="N301" s="240" t="str">
        <f>IF($A301="","",IF(ABS(E301)&gt;0.000001,COUNT($N$1:N300)+1,""))</f>
        <v/>
      </c>
      <c r="O301" s="287" t="str">
        <f>IF($A301="","",SUMIFS(Transactions!$H$2:$H$1001,Transactions!$J$2:$J$1001,$A301,Transactions!$A$2:$A$1001,2)*$I301)</f>
        <v/>
      </c>
      <c r="P301" s="287" t="str">
        <f t="shared" si="43"/>
        <v/>
      </c>
      <c r="Q301" s="288" t="str">
        <f t="shared" si="44"/>
        <v/>
      </c>
    </row>
    <row r="302" spans="1:17" ht="15" customHeight="1" x14ac:dyDescent="0.2">
      <c r="A302" s="240" t="str">
        <f>IFERROR(INDEX(Txn[Key],MATCH(0,INDEX(COUNTIF($A$1:A301,Txn[Key])+(Txn[Key]=""),0),0)),"")</f>
        <v/>
      </c>
      <c r="B302" s="240" t="str">
        <f t="shared" si="36"/>
        <v/>
      </c>
      <c r="C302" s="240" t="str">
        <f t="shared" si="37"/>
        <v/>
      </c>
      <c r="D302" s="240" t="str">
        <f t="shared" si="38"/>
        <v/>
      </c>
      <c r="E302" s="261" t="str">
        <f>IF($A302="","",SUMIFS(Txn[Signed Units],Txn[Key],$A302))</f>
        <v/>
      </c>
      <c r="F302" s="283" t="str">
        <f>IF($A302="","",SUMIFS(Txn[Buy Cost],Txn[Key],$A302))</f>
        <v/>
      </c>
      <c r="G302" s="283" t="str">
        <f>IF($A302="","",SUMIFS(Txn[Sell Proceeds],Txn[Key],$A302))</f>
        <v/>
      </c>
      <c r="H302" s="284" t="str">
        <f>IF($A302="","",IFERROR(INDEX(Prices[Current Price],MATCH($A302,Prices[Key],0)),0))</f>
        <v/>
      </c>
      <c r="I302" s="285" t="str">
        <f>IF($A302="","",IFERROR(INDEX(Prices[FX to SGD],MATCH($A302,Prices[Key],0)),1))</f>
        <v/>
      </c>
      <c r="J302" s="283" t="str">
        <f t="shared" si="39"/>
        <v/>
      </c>
      <c r="K302" s="283" t="str">
        <f t="shared" si="40"/>
        <v/>
      </c>
      <c r="L302" s="283" t="str">
        <f t="shared" si="41"/>
        <v/>
      </c>
      <c r="M302" s="286" t="str">
        <f t="shared" si="42"/>
        <v/>
      </c>
      <c r="N302" s="240" t="str">
        <f>IF($A302="","",IF(ABS(E302)&gt;0.000001,COUNT($N$1:N301)+1,""))</f>
        <v/>
      </c>
      <c r="O302" s="287" t="str">
        <f>IF($A302="","",SUMIFS(Transactions!$H$2:$H$1001,Transactions!$J$2:$J$1001,$A302,Transactions!$A$2:$A$1001,2)*$I302)</f>
        <v/>
      </c>
      <c r="P302" s="287" t="str">
        <f t="shared" si="43"/>
        <v/>
      </c>
      <c r="Q302" s="288" t="str">
        <f t="shared" si="44"/>
        <v/>
      </c>
    </row>
    <row r="303" spans="1:17" ht="15" customHeight="1" x14ac:dyDescent="0.2">
      <c r="A303" s="240" t="str">
        <f>IFERROR(INDEX(Txn[Key],MATCH(0,INDEX(COUNTIF($A$1:A302,Txn[Key])+(Txn[Key]=""),0),0)),"")</f>
        <v/>
      </c>
      <c r="B303" s="240" t="str">
        <f t="shared" si="36"/>
        <v/>
      </c>
      <c r="C303" s="240" t="str">
        <f t="shared" si="37"/>
        <v/>
      </c>
      <c r="D303" s="240" t="str">
        <f t="shared" si="38"/>
        <v/>
      </c>
      <c r="E303" s="261" t="str">
        <f>IF($A303="","",SUMIFS(Txn[Signed Units],Txn[Key],$A303))</f>
        <v/>
      </c>
      <c r="F303" s="283" t="str">
        <f>IF($A303="","",SUMIFS(Txn[Buy Cost],Txn[Key],$A303))</f>
        <v/>
      </c>
      <c r="G303" s="283" t="str">
        <f>IF($A303="","",SUMIFS(Txn[Sell Proceeds],Txn[Key],$A303))</f>
        <v/>
      </c>
      <c r="H303" s="284" t="str">
        <f>IF($A303="","",IFERROR(INDEX(Prices[Current Price],MATCH($A303,Prices[Key],0)),0))</f>
        <v/>
      </c>
      <c r="I303" s="285" t="str">
        <f>IF($A303="","",IFERROR(INDEX(Prices[FX to SGD],MATCH($A303,Prices[Key],0)),1))</f>
        <v/>
      </c>
      <c r="J303" s="283" t="str">
        <f t="shared" si="39"/>
        <v/>
      </c>
      <c r="K303" s="283" t="str">
        <f t="shared" si="40"/>
        <v/>
      </c>
      <c r="L303" s="283" t="str">
        <f t="shared" si="41"/>
        <v/>
      </c>
      <c r="M303" s="286" t="str">
        <f t="shared" si="42"/>
        <v/>
      </c>
      <c r="N303" s="240" t="str">
        <f>IF($A303="","",IF(ABS(E303)&gt;0.000001,COUNT($N$1:N302)+1,""))</f>
        <v/>
      </c>
      <c r="O303" s="287" t="str">
        <f>IF($A303="","",SUMIFS(Transactions!$H$2:$H$1001,Transactions!$J$2:$J$1001,$A303,Transactions!$A$2:$A$1001,2)*$I303)</f>
        <v/>
      </c>
      <c r="P303" s="287" t="str">
        <f t="shared" si="43"/>
        <v/>
      </c>
      <c r="Q303" s="288" t="str">
        <f t="shared" si="44"/>
        <v/>
      </c>
    </row>
    <row r="304" spans="1:17" ht="15" customHeight="1" x14ac:dyDescent="0.2">
      <c r="A304" s="240" t="str">
        <f>IFERROR(INDEX(Txn[Key],MATCH(0,INDEX(COUNTIF($A$1:A303,Txn[Key])+(Txn[Key]=""),0),0)),"")</f>
        <v/>
      </c>
      <c r="B304" s="240" t="str">
        <f t="shared" si="36"/>
        <v/>
      </c>
      <c r="C304" s="240" t="str">
        <f t="shared" si="37"/>
        <v/>
      </c>
      <c r="D304" s="240" t="str">
        <f t="shared" si="38"/>
        <v/>
      </c>
      <c r="E304" s="261" t="str">
        <f>IF($A304="","",SUMIFS(Txn[Signed Units],Txn[Key],$A304))</f>
        <v/>
      </c>
      <c r="F304" s="283" t="str">
        <f>IF($A304="","",SUMIFS(Txn[Buy Cost],Txn[Key],$A304))</f>
        <v/>
      </c>
      <c r="G304" s="283" t="str">
        <f>IF($A304="","",SUMIFS(Txn[Sell Proceeds],Txn[Key],$A304))</f>
        <v/>
      </c>
      <c r="H304" s="284" t="str">
        <f>IF($A304="","",IFERROR(INDEX(Prices[Current Price],MATCH($A304,Prices[Key],0)),0))</f>
        <v/>
      </c>
      <c r="I304" s="285" t="str">
        <f>IF($A304="","",IFERROR(INDEX(Prices[FX to SGD],MATCH($A304,Prices[Key],0)),1))</f>
        <v/>
      </c>
      <c r="J304" s="283" t="str">
        <f t="shared" si="39"/>
        <v/>
      </c>
      <c r="K304" s="283" t="str">
        <f t="shared" si="40"/>
        <v/>
      </c>
      <c r="L304" s="283" t="str">
        <f t="shared" si="41"/>
        <v/>
      </c>
      <c r="M304" s="286" t="str">
        <f t="shared" si="42"/>
        <v/>
      </c>
      <c r="N304" s="240" t="str">
        <f>IF($A304="","",IF(ABS(E304)&gt;0.000001,COUNT($N$1:N303)+1,""))</f>
        <v/>
      </c>
      <c r="O304" s="287" t="str">
        <f>IF($A304="","",SUMIFS(Transactions!$H$2:$H$1001,Transactions!$J$2:$J$1001,$A304,Transactions!$A$2:$A$1001,2)*$I304)</f>
        <v/>
      </c>
      <c r="P304" s="287" t="str">
        <f t="shared" si="43"/>
        <v/>
      </c>
      <c r="Q304" s="288" t="str">
        <f t="shared" si="44"/>
        <v/>
      </c>
    </row>
    <row r="305" spans="1:17" ht="15" customHeight="1" x14ac:dyDescent="0.2">
      <c r="A305" s="240" t="str">
        <f>IFERROR(INDEX(Txn[Key],MATCH(0,INDEX(COUNTIF($A$1:A304,Txn[Key])+(Txn[Key]=""),0),0)),"")</f>
        <v/>
      </c>
      <c r="B305" s="240" t="str">
        <f t="shared" si="36"/>
        <v/>
      </c>
      <c r="C305" s="240" t="str">
        <f t="shared" si="37"/>
        <v/>
      </c>
      <c r="D305" s="240" t="str">
        <f t="shared" si="38"/>
        <v/>
      </c>
      <c r="E305" s="261" t="str">
        <f>IF($A305="","",SUMIFS(Txn[Signed Units],Txn[Key],$A305))</f>
        <v/>
      </c>
      <c r="F305" s="283" t="str">
        <f>IF($A305="","",SUMIFS(Txn[Buy Cost],Txn[Key],$A305))</f>
        <v/>
      </c>
      <c r="G305" s="283" t="str">
        <f>IF($A305="","",SUMIFS(Txn[Sell Proceeds],Txn[Key],$A305))</f>
        <v/>
      </c>
      <c r="H305" s="284" t="str">
        <f>IF($A305="","",IFERROR(INDEX(Prices[Current Price],MATCH($A305,Prices[Key],0)),0))</f>
        <v/>
      </c>
      <c r="I305" s="285" t="str">
        <f>IF($A305="","",IFERROR(INDEX(Prices[FX to SGD],MATCH($A305,Prices[Key],0)),1))</f>
        <v/>
      </c>
      <c r="J305" s="283" t="str">
        <f t="shared" si="39"/>
        <v/>
      </c>
      <c r="K305" s="283" t="str">
        <f t="shared" si="40"/>
        <v/>
      </c>
      <c r="L305" s="283" t="str">
        <f t="shared" si="41"/>
        <v/>
      </c>
      <c r="M305" s="286" t="str">
        <f t="shared" si="42"/>
        <v/>
      </c>
      <c r="N305" s="240" t="str">
        <f>IF($A305="","",IF(ABS(E305)&gt;0.000001,COUNT($N$1:N304)+1,""))</f>
        <v/>
      </c>
      <c r="O305" s="287" t="str">
        <f>IF($A305="","",SUMIFS(Transactions!$H$2:$H$1001,Transactions!$J$2:$J$1001,$A305,Transactions!$A$2:$A$1001,2)*$I305)</f>
        <v/>
      </c>
      <c r="P305" s="287" t="str">
        <f t="shared" si="43"/>
        <v/>
      </c>
      <c r="Q305" s="288" t="str">
        <f t="shared" si="44"/>
        <v/>
      </c>
    </row>
    <row r="306" spans="1:17" ht="15" customHeight="1" x14ac:dyDescent="0.2">
      <c r="A306" s="240" t="str">
        <f>IFERROR(INDEX(Txn[Key],MATCH(0,INDEX(COUNTIF($A$1:A305,Txn[Key])+(Txn[Key]=""),0),0)),"")</f>
        <v/>
      </c>
      <c r="B306" s="240" t="str">
        <f t="shared" si="36"/>
        <v/>
      </c>
      <c r="C306" s="240" t="str">
        <f t="shared" si="37"/>
        <v/>
      </c>
      <c r="D306" s="240" t="str">
        <f t="shared" si="38"/>
        <v/>
      </c>
      <c r="E306" s="261" t="str">
        <f>IF($A306="","",SUMIFS(Txn[Signed Units],Txn[Key],$A306))</f>
        <v/>
      </c>
      <c r="F306" s="283" t="str">
        <f>IF($A306="","",SUMIFS(Txn[Buy Cost],Txn[Key],$A306))</f>
        <v/>
      </c>
      <c r="G306" s="283" t="str">
        <f>IF($A306="","",SUMIFS(Txn[Sell Proceeds],Txn[Key],$A306))</f>
        <v/>
      </c>
      <c r="H306" s="284" t="str">
        <f>IF($A306="","",IFERROR(INDEX(Prices[Current Price],MATCH($A306,Prices[Key],0)),0))</f>
        <v/>
      </c>
      <c r="I306" s="285" t="str">
        <f>IF($A306="","",IFERROR(INDEX(Prices[FX to SGD],MATCH($A306,Prices[Key],0)),1))</f>
        <v/>
      </c>
      <c r="J306" s="283" t="str">
        <f t="shared" si="39"/>
        <v/>
      </c>
      <c r="K306" s="283" t="str">
        <f t="shared" si="40"/>
        <v/>
      </c>
      <c r="L306" s="283" t="str">
        <f t="shared" si="41"/>
        <v/>
      </c>
      <c r="M306" s="286" t="str">
        <f t="shared" si="42"/>
        <v/>
      </c>
      <c r="N306" s="240" t="str">
        <f>IF($A306="","",IF(ABS(E306)&gt;0.000001,COUNT($N$1:N305)+1,""))</f>
        <v/>
      </c>
      <c r="O306" s="287" t="str">
        <f>IF($A306="","",SUMIFS(Transactions!$H$2:$H$1001,Transactions!$J$2:$J$1001,$A306,Transactions!$A$2:$A$1001,2)*$I306)</f>
        <v/>
      </c>
      <c r="P306" s="287" t="str">
        <f t="shared" si="43"/>
        <v/>
      </c>
      <c r="Q306" s="288" t="str">
        <f t="shared" si="44"/>
        <v/>
      </c>
    </row>
    <row r="307" spans="1:17" ht="15" customHeight="1" x14ac:dyDescent="0.2">
      <c r="A307" s="240" t="str">
        <f>IFERROR(INDEX(Txn[Key],MATCH(0,INDEX(COUNTIF($A$1:A306,Txn[Key])+(Txn[Key]=""),0),0)),"")</f>
        <v/>
      </c>
      <c r="B307" s="240" t="str">
        <f t="shared" si="36"/>
        <v/>
      </c>
      <c r="C307" s="240" t="str">
        <f t="shared" si="37"/>
        <v/>
      </c>
      <c r="D307" s="240" t="str">
        <f t="shared" si="38"/>
        <v/>
      </c>
      <c r="E307" s="261" t="str">
        <f>IF($A307="","",SUMIFS(Txn[Signed Units],Txn[Key],$A307))</f>
        <v/>
      </c>
      <c r="F307" s="283" t="str">
        <f>IF($A307="","",SUMIFS(Txn[Buy Cost],Txn[Key],$A307))</f>
        <v/>
      </c>
      <c r="G307" s="283" t="str">
        <f>IF($A307="","",SUMIFS(Txn[Sell Proceeds],Txn[Key],$A307))</f>
        <v/>
      </c>
      <c r="H307" s="284" t="str">
        <f>IF($A307="","",IFERROR(INDEX(Prices[Current Price],MATCH($A307,Prices[Key],0)),0))</f>
        <v/>
      </c>
      <c r="I307" s="285" t="str">
        <f>IF($A307="","",IFERROR(INDEX(Prices[FX to SGD],MATCH($A307,Prices[Key],0)),1))</f>
        <v/>
      </c>
      <c r="J307" s="283" t="str">
        <f t="shared" si="39"/>
        <v/>
      </c>
      <c r="K307" s="283" t="str">
        <f t="shared" si="40"/>
        <v/>
      </c>
      <c r="L307" s="283" t="str">
        <f t="shared" si="41"/>
        <v/>
      </c>
      <c r="M307" s="286" t="str">
        <f t="shared" si="42"/>
        <v/>
      </c>
      <c r="N307" s="240" t="str">
        <f>IF($A307="","",IF(ABS(E307)&gt;0.000001,COUNT($N$1:N306)+1,""))</f>
        <v/>
      </c>
      <c r="O307" s="287" t="str">
        <f>IF($A307="","",SUMIFS(Transactions!$H$2:$H$1001,Transactions!$J$2:$J$1001,$A307,Transactions!$A$2:$A$1001,2)*$I307)</f>
        <v/>
      </c>
      <c r="P307" s="287" t="str">
        <f t="shared" si="43"/>
        <v/>
      </c>
      <c r="Q307" s="288" t="str">
        <f t="shared" si="44"/>
        <v/>
      </c>
    </row>
    <row r="308" spans="1:17" ht="15" customHeight="1" x14ac:dyDescent="0.2">
      <c r="A308" s="240" t="str">
        <f>IFERROR(INDEX(Txn[Key],MATCH(0,INDEX(COUNTIF($A$1:A307,Txn[Key])+(Txn[Key]=""),0),0)),"")</f>
        <v/>
      </c>
      <c r="B308" s="240" t="str">
        <f t="shared" si="36"/>
        <v/>
      </c>
      <c r="C308" s="240" t="str">
        <f t="shared" si="37"/>
        <v/>
      </c>
      <c r="D308" s="240" t="str">
        <f t="shared" si="38"/>
        <v/>
      </c>
      <c r="E308" s="261" t="str">
        <f>IF($A308="","",SUMIFS(Txn[Signed Units],Txn[Key],$A308))</f>
        <v/>
      </c>
      <c r="F308" s="283" t="str">
        <f>IF($A308="","",SUMIFS(Txn[Buy Cost],Txn[Key],$A308))</f>
        <v/>
      </c>
      <c r="G308" s="283" t="str">
        <f>IF($A308="","",SUMIFS(Txn[Sell Proceeds],Txn[Key],$A308))</f>
        <v/>
      </c>
      <c r="H308" s="284" t="str">
        <f>IF($A308="","",IFERROR(INDEX(Prices[Current Price],MATCH($A308,Prices[Key],0)),0))</f>
        <v/>
      </c>
      <c r="I308" s="285" t="str">
        <f>IF($A308="","",IFERROR(INDEX(Prices[FX to SGD],MATCH($A308,Prices[Key],0)),1))</f>
        <v/>
      </c>
      <c r="J308" s="283" t="str">
        <f t="shared" si="39"/>
        <v/>
      </c>
      <c r="K308" s="283" t="str">
        <f t="shared" si="40"/>
        <v/>
      </c>
      <c r="L308" s="283" t="str">
        <f t="shared" si="41"/>
        <v/>
      </c>
      <c r="M308" s="286" t="str">
        <f t="shared" si="42"/>
        <v/>
      </c>
      <c r="N308" s="240" t="str">
        <f>IF($A308="","",IF(ABS(E308)&gt;0.000001,COUNT($N$1:N307)+1,""))</f>
        <v/>
      </c>
      <c r="O308" s="287" t="str">
        <f>IF($A308="","",SUMIFS(Transactions!$H$2:$H$1001,Transactions!$J$2:$J$1001,$A308,Transactions!$A$2:$A$1001,2)*$I308)</f>
        <v/>
      </c>
      <c r="P308" s="287" t="str">
        <f t="shared" si="43"/>
        <v/>
      </c>
      <c r="Q308" s="288" t="str">
        <f t="shared" si="44"/>
        <v/>
      </c>
    </row>
    <row r="309" spans="1:17" ht="15" customHeight="1" x14ac:dyDescent="0.2">
      <c r="A309" s="240" t="str">
        <f>IFERROR(INDEX(Txn[Key],MATCH(0,INDEX(COUNTIF($A$1:A308,Txn[Key])+(Txn[Key]=""),0),0)),"")</f>
        <v/>
      </c>
      <c r="B309" s="240" t="str">
        <f t="shared" si="36"/>
        <v/>
      </c>
      <c r="C309" s="240" t="str">
        <f t="shared" si="37"/>
        <v/>
      </c>
      <c r="D309" s="240" t="str">
        <f t="shared" si="38"/>
        <v/>
      </c>
      <c r="E309" s="261" t="str">
        <f>IF($A309="","",SUMIFS(Txn[Signed Units],Txn[Key],$A309))</f>
        <v/>
      </c>
      <c r="F309" s="283" t="str">
        <f>IF($A309="","",SUMIFS(Txn[Buy Cost],Txn[Key],$A309))</f>
        <v/>
      </c>
      <c r="G309" s="283" t="str">
        <f>IF($A309="","",SUMIFS(Txn[Sell Proceeds],Txn[Key],$A309))</f>
        <v/>
      </c>
      <c r="H309" s="284" t="str">
        <f>IF($A309="","",IFERROR(INDEX(Prices[Current Price],MATCH($A309,Prices[Key],0)),0))</f>
        <v/>
      </c>
      <c r="I309" s="285" t="str">
        <f>IF($A309="","",IFERROR(INDEX(Prices[FX to SGD],MATCH($A309,Prices[Key],0)),1))</f>
        <v/>
      </c>
      <c r="J309" s="283" t="str">
        <f t="shared" si="39"/>
        <v/>
      </c>
      <c r="K309" s="283" t="str">
        <f t="shared" si="40"/>
        <v/>
      </c>
      <c r="L309" s="283" t="str">
        <f t="shared" si="41"/>
        <v/>
      </c>
      <c r="M309" s="286" t="str">
        <f t="shared" si="42"/>
        <v/>
      </c>
      <c r="N309" s="240" t="str">
        <f>IF($A309="","",IF(ABS(E309)&gt;0.000001,COUNT($N$1:N308)+1,""))</f>
        <v/>
      </c>
      <c r="O309" s="287" t="str">
        <f>IF($A309="","",SUMIFS(Transactions!$H$2:$H$1001,Transactions!$J$2:$J$1001,$A309,Transactions!$A$2:$A$1001,2)*$I309)</f>
        <v/>
      </c>
      <c r="P309" s="287" t="str">
        <f t="shared" si="43"/>
        <v/>
      </c>
      <c r="Q309" s="288" t="str">
        <f t="shared" si="44"/>
        <v/>
      </c>
    </row>
    <row r="310" spans="1:17" ht="15" customHeight="1" x14ac:dyDescent="0.2">
      <c r="A310" s="240" t="str">
        <f>IFERROR(INDEX(Txn[Key],MATCH(0,INDEX(COUNTIF($A$1:A309,Txn[Key])+(Txn[Key]=""),0),0)),"")</f>
        <v/>
      </c>
      <c r="B310" s="240" t="str">
        <f t="shared" si="36"/>
        <v/>
      </c>
      <c r="C310" s="240" t="str">
        <f t="shared" si="37"/>
        <v/>
      </c>
      <c r="D310" s="240" t="str">
        <f t="shared" si="38"/>
        <v/>
      </c>
      <c r="E310" s="261" t="str">
        <f>IF($A310="","",SUMIFS(Txn[Signed Units],Txn[Key],$A310))</f>
        <v/>
      </c>
      <c r="F310" s="283" t="str">
        <f>IF($A310="","",SUMIFS(Txn[Buy Cost],Txn[Key],$A310))</f>
        <v/>
      </c>
      <c r="G310" s="283" t="str">
        <f>IF($A310="","",SUMIFS(Txn[Sell Proceeds],Txn[Key],$A310))</f>
        <v/>
      </c>
      <c r="H310" s="284" t="str">
        <f>IF($A310="","",IFERROR(INDEX(Prices[Current Price],MATCH($A310,Prices[Key],0)),0))</f>
        <v/>
      </c>
      <c r="I310" s="285" t="str">
        <f>IF($A310="","",IFERROR(INDEX(Prices[FX to SGD],MATCH($A310,Prices[Key],0)),1))</f>
        <v/>
      </c>
      <c r="J310" s="283" t="str">
        <f t="shared" si="39"/>
        <v/>
      </c>
      <c r="K310" s="283" t="str">
        <f t="shared" si="40"/>
        <v/>
      </c>
      <c r="L310" s="283" t="str">
        <f t="shared" si="41"/>
        <v/>
      </c>
      <c r="M310" s="286" t="str">
        <f t="shared" si="42"/>
        <v/>
      </c>
      <c r="N310" s="240" t="str">
        <f>IF($A310="","",IF(ABS(E310)&gt;0.000001,COUNT($N$1:N309)+1,""))</f>
        <v/>
      </c>
      <c r="O310" s="287" t="str">
        <f>IF($A310="","",SUMIFS(Transactions!$H$2:$H$1001,Transactions!$J$2:$J$1001,$A310,Transactions!$A$2:$A$1001,2)*$I310)</f>
        <v/>
      </c>
      <c r="P310" s="287" t="str">
        <f t="shared" si="43"/>
        <v/>
      </c>
      <c r="Q310" s="288" t="str">
        <f t="shared" si="44"/>
        <v/>
      </c>
    </row>
    <row r="311" spans="1:17" ht="15" customHeight="1" x14ac:dyDescent="0.2">
      <c r="A311" s="240" t="str">
        <f>IFERROR(INDEX(Txn[Key],MATCH(0,INDEX(COUNTIF($A$1:A310,Txn[Key])+(Txn[Key]=""),0),0)),"")</f>
        <v/>
      </c>
      <c r="B311" s="240" t="str">
        <f t="shared" si="36"/>
        <v/>
      </c>
      <c r="C311" s="240" t="str">
        <f t="shared" si="37"/>
        <v/>
      </c>
      <c r="D311" s="240" t="str">
        <f t="shared" si="38"/>
        <v/>
      </c>
      <c r="E311" s="261" t="str">
        <f>IF($A311="","",SUMIFS(Txn[Signed Units],Txn[Key],$A311))</f>
        <v/>
      </c>
      <c r="F311" s="283" t="str">
        <f>IF($A311="","",SUMIFS(Txn[Buy Cost],Txn[Key],$A311))</f>
        <v/>
      </c>
      <c r="G311" s="283" t="str">
        <f>IF($A311="","",SUMIFS(Txn[Sell Proceeds],Txn[Key],$A311))</f>
        <v/>
      </c>
      <c r="H311" s="284" t="str">
        <f>IF($A311="","",IFERROR(INDEX(Prices[Current Price],MATCH($A311,Prices[Key],0)),0))</f>
        <v/>
      </c>
      <c r="I311" s="285" t="str">
        <f>IF($A311="","",IFERROR(INDEX(Prices[FX to SGD],MATCH($A311,Prices[Key],0)),1))</f>
        <v/>
      </c>
      <c r="J311" s="283" t="str">
        <f t="shared" si="39"/>
        <v/>
      </c>
      <c r="K311" s="283" t="str">
        <f t="shared" si="40"/>
        <v/>
      </c>
      <c r="L311" s="283" t="str">
        <f t="shared" si="41"/>
        <v/>
      </c>
      <c r="M311" s="286" t="str">
        <f t="shared" si="42"/>
        <v/>
      </c>
      <c r="N311" s="240" t="str">
        <f>IF($A311="","",IF(ABS(E311)&gt;0.000001,COUNT($N$1:N310)+1,""))</f>
        <v/>
      </c>
      <c r="O311" s="287" t="str">
        <f>IF($A311="","",SUMIFS(Transactions!$H$2:$H$1001,Transactions!$J$2:$J$1001,$A311,Transactions!$A$2:$A$1001,2)*$I311)</f>
        <v/>
      </c>
      <c r="P311" s="287" t="str">
        <f t="shared" si="43"/>
        <v/>
      </c>
      <c r="Q311" s="288" t="str">
        <f t="shared" si="44"/>
        <v/>
      </c>
    </row>
    <row r="312" spans="1:17" ht="15" customHeight="1" x14ac:dyDescent="0.2">
      <c r="A312" s="240" t="str">
        <f>IFERROR(INDEX(Txn[Key],MATCH(0,INDEX(COUNTIF($A$1:A311,Txn[Key])+(Txn[Key]=""),0),0)),"")</f>
        <v/>
      </c>
      <c r="B312" s="240" t="str">
        <f t="shared" si="36"/>
        <v/>
      </c>
      <c r="C312" s="240" t="str">
        <f t="shared" si="37"/>
        <v/>
      </c>
      <c r="D312" s="240" t="str">
        <f t="shared" si="38"/>
        <v/>
      </c>
      <c r="E312" s="261" t="str">
        <f>IF($A312="","",SUMIFS(Txn[Signed Units],Txn[Key],$A312))</f>
        <v/>
      </c>
      <c r="F312" s="283" t="str">
        <f>IF($A312="","",SUMIFS(Txn[Buy Cost],Txn[Key],$A312))</f>
        <v/>
      </c>
      <c r="G312" s="283" t="str">
        <f>IF($A312="","",SUMIFS(Txn[Sell Proceeds],Txn[Key],$A312))</f>
        <v/>
      </c>
      <c r="H312" s="284" t="str">
        <f>IF($A312="","",IFERROR(INDEX(Prices[Current Price],MATCH($A312,Prices[Key],0)),0))</f>
        <v/>
      </c>
      <c r="I312" s="285" t="str">
        <f>IF($A312="","",IFERROR(INDEX(Prices[FX to SGD],MATCH($A312,Prices[Key],0)),1))</f>
        <v/>
      </c>
      <c r="J312" s="283" t="str">
        <f t="shared" si="39"/>
        <v/>
      </c>
      <c r="K312" s="283" t="str">
        <f t="shared" si="40"/>
        <v/>
      </c>
      <c r="L312" s="283" t="str">
        <f t="shared" si="41"/>
        <v/>
      </c>
      <c r="M312" s="286" t="str">
        <f t="shared" si="42"/>
        <v/>
      </c>
      <c r="N312" s="240" t="str">
        <f>IF($A312="","",IF(ABS(E312)&gt;0.000001,COUNT($N$1:N311)+1,""))</f>
        <v/>
      </c>
      <c r="O312" s="287" t="str">
        <f>IF($A312="","",SUMIFS(Transactions!$H$2:$H$1001,Transactions!$J$2:$J$1001,$A312,Transactions!$A$2:$A$1001,2)*$I312)</f>
        <v/>
      </c>
      <c r="P312" s="287" t="str">
        <f t="shared" si="43"/>
        <v/>
      </c>
      <c r="Q312" s="288" t="str">
        <f t="shared" si="44"/>
        <v/>
      </c>
    </row>
    <row r="313" spans="1:17" ht="15" customHeight="1" x14ac:dyDescent="0.2">
      <c r="A313" s="240" t="str">
        <f>IFERROR(INDEX(Txn[Key],MATCH(0,INDEX(COUNTIF($A$1:A312,Txn[Key])+(Txn[Key]=""),0),0)),"")</f>
        <v/>
      </c>
      <c r="B313" s="240" t="str">
        <f t="shared" si="36"/>
        <v/>
      </c>
      <c r="C313" s="240" t="str">
        <f t="shared" si="37"/>
        <v/>
      </c>
      <c r="D313" s="240" t="str">
        <f t="shared" si="38"/>
        <v/>
      </c>
      <c r="E313" s="261" t="str">
        <f>IF($A313="","",SUMIFS(Txn[Signed Units],Txn[Key],$A313))</f>
        <v/>
      </c>
      <c r="F313" s="283" t="str">
        <f>IF($A313="","",SUMIFS(Txn[Buy Cost],Txn[Key],$A313))</f>
        <v/>
      </c>
      <c r="G313" s="283" t="str">
        <f>IF($A313="","",SUMIFS(Txn[Sell Proceeds],Txn[Key],$A313))</f>
        <v/>
      </c>
      <c r="H313" s="284" t="str">
        <f>IF($A313="","",IFERROR(INDEX(Prices[Current Price],MATCH($A313,Prices[Key],0)),0))</f>
        <v/>
      </c>
      <c r="I313" s="285" t="str">
        <f>IF($A313="","",IFERROR(INDEX(Prices[FX to SGD],MATCH($A313,Prices[Key],0)),1))</f>
        <v/>
      </c>
      <c r="J313" s="283" t="str">
        <f t="shared" si="39"/>
        <v/>
      </c>
      <c r="K313" s="283" t="str">
        <f t="shared" si="40"/>
        <v/>
      </c>
      <c r="L313" s="283" t="str">
        <f t="shared" si="41"/>
        <v/>
      </c>
      <c r="M313" s="286" t="str">
        <f t="shared" si="42"/>
        <v/>
      </c>
      <c r="N313" s="240" t="str">
        <f>IF($A313="","",IF(ABS(E313)&gt;0.000001,COUNT($N$1:N312)+1,""))</f>
        <v/>
      </c>
      <c r="O313" s="287" t="str">
        <f>IF($A313="","",SUMIFS(Transactions!$H$2:$H$1001,Transactions!$J$2:$J$1001,$A313,Transactions!$A$2:$A$1001,2)*$I313)</f>
        <v/>
      </c>
      <c r="P313" s="287" t="str">
        <f t="shared" si="43"/>
        <v/>
      </c>
      <c r="Q313" s="288" t="str">
        <f t="shared" si="44"/>
        <v/>
      </c>
    </row>
    <row r="314" spans="1:17" ht="15" customHeight="1" x14ac:dyDescent="0.2">
      <c r="A314" s="240" t="str">
        <f>IFERROR(INDEX(Txn[Key],MATCH(0,INDEX(COUNTIF($A$1:A313,Txn[Key])+(Txn[Key]=""),0),0)),"")</f>
        <v/>
      </c>
      <c r="B314" s="240" t="str">
        <f t="shared" si="36"/>
        <v/>
      </c>
      <c r="C314" s="240" t="str">
        <f t="shared" si="37"/>
        <v/>
      </c>
      <c r="D314" s="240" t="str">
        <f t="shared" si="38"/>
        <v/>
      </c>
      <c r="E314" s="261" t="str">
        <f>IF($A314="","",SUMIFS(Txn[Signed Units],Txn[Key],$A314))</f>
        <v/>
      </c>
      <c r="F314" s="283" t="str">
        <f>IF($A314="","",SUMIFS(Txn[Buy Cost],Txn[Key],$A314))</f>
        <v/>
      </c>
      <c r="G314" s="283" t="str">
        <f>IF($A314="","",SUMIFS(Txn[Sell Proceeds],Txn[Key],$A314))</f>
        <v/>
      </c>
      <c r="H314" s="284" t="str">
        <f>IF($A314="","",IFERROR(INDEX(Prices[Current Price],MATCH($A314,Prices[Key],0)),0))</f>
        <v/>
      </c>
      <c r="I314" s="285" t="str">
        <f>IF($A314="","",IFERROR(INDEX(Prices[FX to SGD],MATCH($A314,Prices[Key],0)),1))</f>
        <v/>
      </c>
      <c r="J314" s="283" t="str">
        <f t="shared" si="39"/>
        <v/>
      </c>
      <c r="K314" s="283" t="str">
        <f t="shared" si="40"/>
        <v/>
      </c>
      <c r="L314" s="283" t="str">
        <f t="shared" si="41"/>
        <v/>
      </c>
      <c r="M314" s="286" t="str">
        <f t="shared" si="42"/>
        <v/>
      </c>
      <c r="N314" s="240" t="str">
        <f>IF($A314="","",IF(ABS(E314)&gt;0.000001,COUNT($N$1:N313)+1,""))</f>
        <v/>
      </c>
      <c r="O314" s="287" t="str">
        <f>IF($A314="","",SUMIFS(Transactions!$H$2:$H$1001,Transactions!$J$2:$J$1001,$A314,Transactions!$A$2:$A$1001,2)*$I314)</f>
        <v/>
      </c>
      <c r="P314" s="287" t="str">
        <f t="shared" si="43"/>
        <v/>
      </c>
      <c r="Q314" s="288" t="str">
        <f t="shared" si="44"/>
        <v/>
      </c>
    </row>
    <row r="315" spans="1:17" ht="15" customHeight="1" x14ac:dyDescent="0.2">
      <c r="A315" s="240" t="str">
        <f>IFERROR(INDEX(Txn[Key],MATCH(0,INDEX(COUNTIF($A$1:A314,Txn[Key])+(Txn[Key]=""),0),0)),"")</f>
        <v/>
      </c>
      <c r="B315" s="240" t="str">
        <f t="shared" si="36"/>
        <v/>
      </c>
      <c r="C315" s="240" t="str">
        <f t="shared" si="37"/>
        <v/>
      </c>
      <c r="D315" s="240" t="str">
        <f t="shared" si="38"/>
        <v/>
      </c>
      <c r="E315" s="261" t="str">
        <f>IF($A315="","",SUMIFS(Txn[Signed Units],Txn[Key],$A315))</f>
        <v/>
      </c>
      <c r="F315" s="283" t="str">
        <f>IF($A315="","",SUMIFS(Txn[Buy Cost],Txn[Key],$A315))</f>
        <v/>
      </c>
      <c r="G315" s="283" t="str">
        <f>IF($A315="","",SUMIFS(Txn[Sell Proceeds],Txn[Key],$A315))</f>
        <v/>
      </c>
      <c r="H315" s="284" t="str">
        <f>IF($A315="","",IFERROR(INDEX(Prices[Current Price],MATCH($A315,Prices[Key],0)),0))</f>
        <v/>
      </c>
      <c r="I315" s="285" t="str">
        <f>IF($A315="","",IFERROR(INDEX(Prices[FX to SGD],MATCH($A315,Prices[Key],0)),1))</f>
        <v/>
      </c>
      <c r="J315" s="283" t="str">
        <f t="shared" si="39"/>
        <v/>
      </c>
      <c r="K315" s="283" t="str">
        <f t="shared" si="40"/>
        <v/>
      </c>
      <c r="L315" s="283" t="str">
        <f t="shared" si="41"/>
        <v/>
      </c>
      <c r="M315" s="286" t="str">
        <f t="shared" si="42"/>
        <v/>
      </c>
      <c r="N315" s="240" t="str">
        <f>IF($A315="","",IF(ABS(E315)&gt;0.000001,COUNT($N$1:N314)+1,""))</f>
        <v/>
      </c>
      <c r="O315" s="287" t="str">
        <f>IF($A315="","",SUMIFS(Transactions!$H$2:$H$1001,Transactions!$J$2:$J$1001,$A315,Transactions!$A$2:$A$1001,2)*$I315)</f>
        <v/>
      </c>
      <c r="P315" s="287" t="str">
        <f t="shared" si="43"/>
        <v/>
      </c>
      <c r="Q315" s="288" t="str">
        <f t="shared" si="44"/>
        <v/>
      </c>
    </row>
    <row r="316" spans="1:17" ht="15" customHeight="1" x14ac:dyDescent="0.2">
      <c r="A316" s="240" t="str">
        <f>IFERROR(INDEX(Txn[Key],MATCH(0,INDEX(COUNTIF($A$1:A315,Txn[Key])+(Txn[Key]=""),0),0)),"")</f>
        <v/>
      </c>
      <c r="B316" s="240" t="str">
        <f t="shared" si="36"/>
        <v/>
      </c>
      <c r="C316" s="240" t="str">
        <f t="shared" si="37"/>
        <v/>
      </c>
      <c r="D316" s="240" t="str">
        <f t="shared" si="38"/>
        <v/>
      </c>
      <c r="E316" s="261" t="str">
        <f>IF($A316="","",SUMIFS(Txn[Signed Units],Txn[Key],$A316))</f>
        <v/>
      </c>
      <c r="F316" s="283" t="str">
        <f>IF($A316="","",SUMIFS(Txn[Buy Cost],Txn[Key],$A316))</f>
        <v/>
      </c>
      <c r="G316" s="283" t="str">
        <f>IF($A316="","",SUMIFS(Txn[Sell Proceeds],Txn[Key],$A316))</f>
        <v/>
      </c>
      <c r="H316" s="284" t="str">
        <f>IF($A316="","",IFERROR(INDEX(Prices[Current Price],MATCH($A316,Prices[Key],0)),0))</f>
        <v/>
      </c>
      <c r="I316" s="285" t="str">
        <f>IF($A316="","",IFERROR(INDEX(Prices[FX to SGD],MATCH($A316,Prices[Key],0)),1))</f>
        <v/>
      </c>
      <c r="J316" s="283" t="str">
        <f t="shared" si="39"/>
        <v/>
      </c>
      <c r="K316" s="283" t="str">
        <f t="shared" si="40"/>
        <v/>
      </c>
      <c r="L316" s="283" t="str">
        <f t="shared" si="41"/>
        <v/>
      </c>
      <c r="M316" s="286" t="str">
        <f t="shared" si="42"/>
        <v/>
      </c>
      <c r="N316" s="240" t="str">
        <f>IF($A316="","",IF(ABS(E316)&gt;0.000001,COUNT($N$1:N315)+1,""))</f>
        <v/>
      </c>
      <c r="O316" s="287" t="str">
        <f>IF($A316="","",SUMIFS(Transactions!$H$2:$H$1001,Transactions!$J$2:$J$1001,$A316,Transactions!$A$2:$A$1001,2)*$I316)</f>
        <v/>
      </c>
      <c r="P316" s="287" t="str">
        <f t="shared" si="43"/>
        <v/>
      </c>
      <c r="Q316" s="288" t="str">
        <f t="shared" si="44"/>
        <v/>
      </c>
    </row>
    <row r="317" spans="1:17" ht="15" customHeight="1" x14ac:dyDescent="0.2">
      <c r="A317" s="240" t="str">
        <f>IFERROR(INDEX(Txn[Key],MATCH(0,INDEX(COUNTIF($A$1:A316,Txn[Key])+(Txn[Key]=""),0),0)),"")</f>
        <v/>
      </c>
      <c r="B317" s="240" t="str">
        <f t="shared" si="36"/>
        <v/>
      </c>
      <c r="C317" s="240" t="str">
        <f t="shared" si="37"/>
        <v/>
      </c>
      <c r="D317" s="240" t="str">
        <f t="shared" si="38"/>
        <v/>
      </c>
      <c r="E317" s="261" t="str">
        <f>IF($A317="","",SUMIFS(Txn[Signed Units],Txn[Key],$A317))</f>
        <v/>
      </c>
      <c r="F317" s="283" t="str">
        <f>IF($A317="","",SUMIFS(Txn[Buy Cost],Txn[Key],$A317))</f>
        <v/>
      </c>
      <c r="G317" s="283" t="str">
        <f>IF($A317="","",SUMIFS(Txn[Sell Proceeds],Txn[Key],$A317))</f>
        <v/>
      </c>
      <c r="H317" s="284" t="str">
        <f>IF($A317="","",IFERROR(INDEX(Prices[Current Price],MATCH($A317,Prices[Key],0)),0))</f>
        <v/>
      </c>
      <c r="I317" s="285" t="str">
        <f>IF($A317="","",IFERROR(INDEX(Prices[FX to SGD],MATCH($A317,Prices[Key],0)),1))</f>
        <v/>
      </c>
      <c r="J317" s="283" t="str">
        <f t="shared" si="39"/>
        <v/>
      </c>
      <c r="K317" s="283" t="str">
        <f t="shared" si="40"/>
        <v/>
      </c>
      <c r="L317" s="283" t="str">
        <f t="shared" si="41"/>
        <v/>
      </c>
      <c r="M317" s="286" t="str">
        <f t="shared" si="42"/>
        <v/>
      </c>
      <c r="N317" s="240" t="str">
        <f>IF($A317="","",IF(ABS(E317)&gt;0.000001,COUNT($N$1:N316)+1,""))</f>
        <v/>
      </c>
      <c r="O317" s="287" t="str">
        <f>IF($A317="","",SUMIFS(Transactions!$H$2:$H$1001,Transactions!$J$2:$J$1001,$A317,Transactions!$A$2:$A$1001,2)*$I317)</f>
        <v/>
      </c>
      <c r="P317" s="287" t="str">
        <f t="shared" si="43"/>
        <v/>
      </c>
      <c r="Q317" s="288" t="str">
        <f t="shared" si="44"/>
        <v/>
      </c>
    </row>
    <row r="318" spans="1:17" ht="15" customHeight="1" x14ac:dyDescent="0.2">
      <c r="A318" s="240" t="str">
        <f>IFERROR(INDEX(Txn[Key],MATCH(0,INDEX(COUNTIF($A$1:A317,Txn[Key])+(Txn[Key]=""),0),0)),"")</f>
        <v/>
      </c>
      <c r="B318" s="240" t="str">
        <f t="shared" si="36"/>
        <v/>
      </c>
      <c r="C318" s="240" t="str">
        <f t="shared" si="37"/>
        <v/>
      </c>
      <c r="D318" s="240" t="str">
        <f t="shared" si="38"/>
        <v/>
      </c>
      <c r="E318" s="261" t="str">
        <f>IF($A318="","",SUMIFS(Txn[Signed Units],Txn[Key],$A318))</f>
        <v/>
      </c>
      <c r="F318" s="283" t="str">
        <f>IF($A318="","",SUMIFS(Txn[Buy Cost],Txn[Key],$A318))</f>
        <v/>
      </c>
      <c r="G318" s="283" t="str">
        <f>IF($A318="","",SUMIFS(Txn[Sell Proceeds],Txn[Key],$A318))</f>
        <v/>
      </c>
      <c r="H318" s="284" t="str">
        <f>IF($A318="","",IFERROR(INDEX(Prices[Current Price],MATCH($A318,Prices[Key],0)),0))</f>
        <v/>
      </c>
      <c r="I318" s="285" t="str">
        <f>IF($A318="","",IFERROR(INDEX(Prices[FX to SGD],MATCH($A318,Prices[Key],0)),1))</f>
        <v/>
      </c>
      <c r="J318" s="283" t="str">
        <f t="shared" si="39"/>
        <v/>
      </c>
      <c r="K318" s="283" t="str">
        <f t="shared" si="40"/>
        <v/>
      </c>
      <c r="L318" s="283" t="str">
        <f t="shared" si="41"/>
        <v/>
      </c>
      <c r="M318" s="286" t="str">
        <f t="shared" si="42"/>
        <v/>
      </c>
      <c r="N318" s="240" t="str">
        <f>IF($A318="","",IF(ABS(E318)&gt;0.000001,COUNT($N$1:N317)+1,""))</f>
        <v/>
      </c>
      <c r="O318" s="287" t="str">
        <f>IF($A318="","",SUMIFS(Transactions!$H$2:$H$1001,Transactions!$J$2:$J$1001,$A318,Transactions!$A$2:$A$1001,2)*$I318)</f>
        <v/>
      </c>
      <c r="P318" s="287" t="str">
        <f t="shared" si="43"/>
        <v/>
      </c>
      <c r="Q318" s="288" t="str">
        <f t="shared" si="44"/>
        <v/>
      </c>
    </row>
    <row r="319" spans="1:17" ht="15" customHeight="1" x14ac:dyDescent="0.2">
      <c r="A319" s="240" t="str">
        <f>IFERROR(INDEX(Txn[Key],MATCH(0,INDEX(COUNTIF($A$1:A318,Txn[Key])+(Txn[Key]=""),0),0)),"")</f>
        <v/>
      </c>
      <c r="B319" s="240" t="str">
        <f t="shared" si="36"/>
        <v/>
      </c>
      <c r="C319" s="240" t="str">
        <f t="shared" si="37"/>
        <v/>
      </c>
      <c r="D319" s="240" t="str">
        <f t="shared" si="38"/>
        <v/>
      </c>
      <c r="E319" s="261" t="str">
        <f>IF($A319="","",SUMIFS(Txn[Signed Units],Txn[Key],$A319))</f>
        <v/>
      </c>
      <c r="F319" s="283" t="str">
        <f>IF($A319="","",SUMIFS(Txn[Buy Cost],Txn[Key],$A319))</f>
        <v/>
      </c>
      <c r="G319" s="283" t="str">
        <f>IF($A319="","",SUMIFS(Txn[Sell Proceeds],Txn[Key],$A319))</f>
        <v/>
      </c>
      <c r="H319" s="284" t="str">
        <f>IF($A319="","",IFERROR(INDEX(Prices[Current Price],MATCH($A319,Prices[Key],0)),0))</f>
        <v/>
      </c>
      <c r="I319" s="285" t="str">
        <f>IF($A319="","",IFERROR(INDEX(Prices[FX to SGD],MATCH($A319,Prices[Key],0)),1))</f>
        <v/>
      </c>
      <c r="J319" s="283" t="str">
        <f t="shared" si="39"/>
        <v/>
      </c>
      <c r="K319" s="283" t="str">
        <f t="shared" si="40"/>
        <v/>
      </c>
      <c r="L319" s="283" t="str">
        <f t="shared" si="41"/>
        <v/>
      </c>
      <c r="M319" s="286" t="str">
        <f t="shared" si="42"/>
        <v/>
      </c>
      <c r="N319" s="240" t="str">
        <f>IF($A319="","",IF(ABS(E319)&gt;0.000001,COUNT($N$1:N318)+1,""))</f>
        <v/>
      </c>
      <c r="O319" s="287" t="str">
        <f>IF($A319="","",SUMIFS(Transactions!$H$2:$H$1001,Transactions!$J$2:$J$1001,$A319,Transactions!$A$2:$A$1001,2)*$I319)</f>
        <v/>
      </c>
      <c r="P319" s="287" t="str">
        <f t="shared" si="43"/>
        <v/>
      </c>
      <c r="Q319" s="288" t="str">
        <f t="shared" si="44"/>
        <v/>
      </c>
    </row>
    <row r="320" spans="1:17" ht="15" customHeight="1" x14ac:dyDescent="0.2">
      <c r="A320" s="240" t="str">
        <f>IFERROR(INDEX(Txn[Key],MATCH(0,INDEX(COUNTIF($A$1:A319,Txn[Key])+(Txn[Key]=""),0),0)),"")</f>
        <v/>
      </c>
      <c r="B320" s="240" t="str">
        <f t="shared" si="36"/>
        <v/>
      </c>
      <c r="C320" s="240" t="str">
        <f t="shared" si="37"/>
        <v/>
      </c>
      <c r="D320" s="240" t="str">
        <f t="shared" si="38"/>
        <v/>
      </c>
      <c r="E320" s="261" t="str">
        <f>IF($A320="","",SUMIFS(Txn[Signed Units],Txn[Key],$A320))</f>
        <v/>
      </c>
      <c r="F320" s="283" t="str">
        <f>IF($A320="","",SUMIFS(Txn[Buy Cost],Txn[Key],$A320))</f>
        <v/>
      </c>
      <c r="G320" s="283" t="str">
        <f>IF($A320="","",SUMIFS(Txn[Sell Proceeds],Txn[Key],$A320))</f>
        <v/>
      </c>
      <c r="H320" s="284" t="str">
        <f>IF($A320="","",IFERROR(INDEX(Prices[Current Price],MATCH($A320,Prices[Key],0)),0))</f>
        <v/>
      </c>
      <c r="I320" s="285" t="str">
        <f>IF($A320="","",IFERROR(INDEX(Prices[FX to SGD],MATCH($A320,Prices[Key],0)),1))</f>
        <v/>
      </c>
      <c r="J320" s="283" t="str">
        <f t="shared" si="39"/>
        <v/>
      </c>
      <c r="K320" s="283" t="str">
        <f t="shared" si="40"/>
        <v/>
      </c>
      <c r="L320" s="283" t="str">
        <f t="shared" si="41"/>
        <v/>
      </c>
      <c r="M320" s="286" t="str">
        <f t="shared" si="42"/>
        <v/>
      </c>
      <c r="N320" s="240" t="str">
        <f>IF($A320="","",IF(ABS(E320)&gt;0.000001,COUNT($N$1:N319)+1,""))</f>
        <v/>
      </c>
      <c r="O320" s="287" t="str">
        <f>IF($A320="","",SUMIFS(Transactions!$H$2:$H$1001,Transactions!$J$2:$J$1001,$A320,Transactions!$A$2:$A$1001,2)*$I320)</f>
        <v/>
      </c>
      <c r="P320" s="287" t="str">
        <f t="shared" si="43"/>
        <v/>
      </c>
      <c r="Q320" s="288" t="str">
        <f t="shared" si="44"/>
        <v/>
      </c>
    </row>
    <row r="321" spans="1:17" ht="15" customHeight="1" x14ac:dyDescent="0.2">
      <c r="A321" s="240" t="str">
        <f>IFERROR(INDEX(Txn[Key],MATCH(0,INDEX(COUNTIF($A$1:A320,Txn[Key])+(Txn[Key]=""),0),0)),"")</f>
        <v/>
      </c>
      <c r="B321" s="240" t="str">
        <f t="shared" si="36"/>
        <v/>
      </c>
      <c r="C321" s="240" t="str">
        <f t="shared" si="37"/>
        <v/>
      </c>
      <c r="D321" s="240" t="str">
        <f t="shared" si="38"/>
        <v/>
      </c>
      <c r="E321" s="261" t="str">
        <f>IF($A321="","",SUMIFS(Txn[Signed Units],Txn[Key],$A321))</f>
        <v/>
      </c>
      <c r="F321" s="283" t="str">
        <f>IF($A321="","",SUMIFS(Txn[Buy Cost],Txn[Key],$A321))</f>
        <v/>
      </c>
      <c r="G321" s="283" t="str">
        <f>IF($A321="","",SUMIFS(Txn[Sell Proceeds],Txn[Key],$A321))</f>
        <v/>
      </c>
      <c r="H321" s="284" t="str">
        <f>IF($A321="","",IFERROR(INDEX(Prices[Current Price],MATCH($A321,Prices[Key],0)),0))</f>
        <v/>
      </c>
      <c r="I321" s="285" t="str">
        <f>IF($A321="","",IFERROR(INDEX(Prices[FX to SGD],MATCH($A321,Prices[Key],0)),1))</f>
        <v/>
      </c>
      <c r="J321" s="283" t="str">
        <f t="shared" si="39"/>
        <v/>
      </c>
      <c r="K321" s="283" t="str">
        <f t="shared" si="40"/>
        <v/>
      </c>
      <c r="L321" s="283" t="str">
        <f t="shared" si="41"/>
        <v/>
      </c>
      <c r="M321" s="286" t="str">
        <f t="shared" si="42"/>
        <v/>
      </c>
      <c r="N321" s="240" t="str">
        <f>IF($A321="","",IF(ABS(E321)&gt;0.000001,COUNT($N$1:N320)+1,""))</f>
        <v/>
      </c>
      <c r="O321" s="287" t="str">
        <f>IF($A321="","",SUMIFS(Transactions!$H$2:$H$1001,Transactions!$J$2:$J$1001,$A321,Transactions!$A$2:$A$1001,2)*$I321)</f>
        <v/>
      </c>
      <c r="P321" s="287" t="str">
        <f t="shared" si="43"/>
        <v/>
      </c>
      <c r="Q321" s="288" t="str">
        <f t="shared" si="44"/>
        <v/>
      </c>
    </row>
    <row r="322" spans="1:17" ht="15" customHeight="1" x14ac:dyDescent="0.2">
      <c r="A322" s="240" t="str">
        <f>IFERROR(INDEX(Txn[Key],MATCH(0,INDEX(COUNTIF($A$1:A321,Txn[Key])+(Txn[Key]=""),0),0)),"")</f>
        <v/>
      </c>
      <c r="B322" s="240" t="str">
        <f t="shared" ref="B322:B385" si="45">IF($A322="","",LEFT($A322,FIND(":",$A322)-1))</f>
        <v/>
      </c>
      <c r="C322" s="240" t="str">
        <f t="shared" ref="C322:C385" si="46">IF($A322="","",MID($A322,FIND(":",$A322)+1,FIND(":",$A322,FIND(":",$A322)+1)-FIND(":",$A322)-1))</f>
        <v/>
      </c>
      <c r="D322" s="240" t="str">
        <f t="shared" ref="D322:D385" si="47">IF($A322="","",RIGHT($A322,LEN($A322)-FIND(":",$A322,FIND(":",$A322)+1)))</f>
        <v/>
      </c>
      <c r="E322" s="261" t="str">
        <f>IF($A322="","",SUMIFS(Txn[Signed Units],Txn[Key],$A322))</f>
        <v/>
      </c>
      <c r="F322" s="283" t="str">
        <f>IF($A322="","",SUMIFS(Txn[Buy Cost],Txn[Key],$A322))</f>
        <v/>
      </c>
      <c r="G322" s="283" t="str">
        <f>IF($A322="","",SUMIFS(Txn[Sell Proceeds],Txn[Key],$A322))</f>
        <v/>
      </c>
      <c r="H322" s="284" t="str">
        <f>IF($A322="","",IFERROR(INDEX(Prices[Current Price],MATCH($A322,Prices[Key],0)),0))</f>
        <v/>
      </c>
      <c r="I322" s="285" t="str">
        <f>IF($A322="","",IFERROR(INDEX(Prices[FX to SGD],MATCH($A322,Prices[Key],0)),1))</f>
        <v/>
      </c>
      <c r="J322" s="283" t="str">
        <f t="shared" ref="J322:J385" si="48">IF($A322="","",E322*H322)</f>
        <v/>
      </c>
      <c r="K322" s="283" t="str">
        <f t="shared" ref="K322:K385" si="49">IF($A322="","",J322+G322-F322)</f>
        <v/>
      </c>
      <c r="L322" s="283" t="str">
        <f t="shared" ref="L322:L385" si="50">IF($A322="","",K322*I322)</f>
        <v/>
      </c>
      <c r="M322" s="286" t="str">
        <f t="shared" ref="M322:M385" si="51">IF($A322="","",IFERROR(K322/F322,0))</f>
        <v/>
      </c>
      <c r="N322" s="240" t="str">
        <f>IF($A322="","",IF(ABS(E322)&gt;0.000001,COUNT($N$1:N321)+1,""))</f>
        <v/>
      </c>
      <c r="O322" s="287" t="str">
        <f>IF($A322="","",SUMIFS(Transactions!$H$2:$H$1001,Transactions!$J$2:$J$1001,$A322,Transactions!$A$2:$A$1001,2)*$I322)</f>
        <v/>
      </c>
      <c r="P322" s="287" t="str">
        <f t="shared" ref="P322:P385" si="52">IF($A322="","",$L322+$O322)</f>
        <v/>
      </c>
      <c r="Q322" s="288" t="str">
        <f t="shared" ref="Q322:Q385" si="53">IF($A322="","",IFERROR(($L322+$O322)/($F322*$I322),0))</f>
        <v/>
      </c>
    </row>
    <row r="323" spans="1:17" ht="15" customHeight="1" x14ac:dyDescent="0.2">
      <c r="A323" s="240" t="str">
        <f>IFERROR(INDEX(Txn[Key],MATCH(0,INDEX(COUNTIF($A$1:A322,Txn[Key])+(Txn[Key]=""),0),0)),"")</f>
        <v/>
      </c>
      <c r="B323" s="240" t="str">
        <f t="shared" si="45"/>
        <v/>
      </c>
      <c r="C323" s="240" t="str">
        <f t="shared" si="46"/>
        <v/>
      </c>
      <c r="D323" s="240" t="str">
        <f t="shared" si="47"/>
        <v/>
      </c>
      <c r="E323" s="261" t="str">
        <f>IF($A323="","",SUMIFS(Txn[Signed Units],Txn[Key],$A323))</f>
        <v/>
      </c>
      <c r="F323" s="283" t="str">
        <f>IF($A323="","",SUMIFS(Txn[Buy Cost],Txn[Key],$A323))</f>
        <v/>
      </c>
      <c r="G323" s="283" t="str">
        <f>IF($A323="","",SUMIFS(Txn[Sell Proceeds],Txn[Key],$A323))</f>
        <v/>
      </c>
      <c r="H323" s="284" t="str">
        <f>IF($A323="","",IFERROR(INDEX(Prices[Current Price],MATCH($A323,Prices[Key],0)),0))</f>
        <v/>
      </c>
      <c r="I323" s="285" t="str">
        <f>IF($A323="","",IFERROR(INDEX(Prices[FX to SGD],MATCH($A323,Prices[Key],0)),1))</f>
        <v/>
      </c>
      <c r="J323" s="283" t="str">
        <f t="shared" si="48"/>
        <v/>
      </c>
      <c r="K323" s="283" t="str">
        <f t="shared" si="49"/>
        <v/>
      </c>
      <c r="L323" s="283" t="str">
        <f t="shared" si="50"/>
        <v/>
      </c>
      <c r="M323" s="286" t="str">
        <f t="shared" si="51"/>
        <v/>
      </c>
      <c r="N323" s="240" t="str">
        <f>IF($A323="","",IF(ABS(E323)&gt;0.000001,COUNT($N$1:N322)+1,""))</f>
        <v/>
      </c>
      <c r="O323" s="287" t="str">
        <f>IF($A323="","",SUMIFS(Transactions!$H$2:$H$1001,Transactions!$J$2:$J$1001,$A323,Transactions!$A$2:$A$1001,2)*$I323)</f>
        <v/>
      </c>
      <c r="P323" s="287" t="str">
        <f t="shared" si="52"/>
        <v/>
      </c>
      <c r="Q323" s="288" t="str">
        <f t="shared" si="53"/>
        <v/>
      </c>
    </row>
    <row r="324" spans="1:17" ht="15" customHeight="1" x14ac:dyDescent="0.2">
      <c r="A324" s="240" t="str">
        <f>IFERROR(INDEX(Txn[Key],MATCH(0,INDEX(COUNTIF($A$1:A323,Txn[Key])+(Txn[Key]=""),0),0)),"")</f>
        <v/>
      </c>
      <c r="B324" s="240" t="str">
        <f t="shared" si="45"/>
        <v/>
      </c>
      <c r="C324" s="240" t="str">
        <f t="shared" si="46"/>
        <v/>
      </c>
      <c r="D324" s="240" t="str">
        <f t="shared" si="47"/>
        <v/>
      </c>
      <c r="E324" s="261" t="str">
        <f>IF($A324="","",SUMIFS(Txn[Signed Units],Txn[Key],$A324))</f>
        <v/>
      </c>
      <c r="F324" s="283" t="str">
        <f>IF($A324="","",SUMIFS(Txn[Buy Cost],Txn[Key],$A324))</f>
        <v/>
      </c>
      <c r="G324" s="283" t="str">
        <f>IF($A324="","",SUMIFS(Txn[Sell Proceeds],Txn[Key],$A324))</f>
        <v/>
      </c>
      <c r="H324" s="284" t="str">
        <f>IF($A324="","",IFERROR(INDEX(Prices[Current Price],MATCH($A324,Prices[Key],0)),0))</f>
        <v/>
      </c>
      <c r="I324" s="285" t="str">
        <f>IF($A324="","",IFERROR(INDEX(Prices[FX to SGD],MATCH($A324,Prices[Key],0)),1))</f>
        <v/>
      </c>
      <c r="J324" s="283" t="str">
        <f t="shared" si="48"/>
        <v/>
      </c>
      <c r="K324" s="283" t="str">
        <f t="shared" si="49"/>
        <v/>
      </c>
      <c r="L324" s="283" t="str">
        <f t="shared" si="50"/>
        <v/>
      </c>
      <c r="M324" s="286" t="str">
        <f t="shared" si="51"/>
        <v/>
      </c>
      <c r="N324" s="240" t="str">
        <f>IF($A324="","",IF(ABS(E324)&gt;0.000001,COUNT($N$1:N323)+1,""))</f>
        <v/>
      </c>
      <c r="O324" s="287" t="str">
        <f>IF($A324="","",SUMIFS(Transactions!$H$2:$H$1001,Transactions!$J$2:$J$1001,$A324,Transactions!$A$2:$A$1001,2)*$I324)</f>
        <v/>
      </c>
      <c r="P324" s="287" t="str">
        <f t="shared" si="52"/>
        <v/>
      </c>
      <c r="Q324" s="288" t="str">
        <f t="shared" si="53"/>
        <v/>
      </c>
    </row>
    <row r="325" spans="1:17" ht="15" customHeight="1" x14ac:dyDescent="0.2">
      <c r="A325" s="240" t="str">
        <f>IFERROR(INDEX(Txn[Key],MATCH(0,INDEX(COUNTIF($A$1:A324,Txn[Key])+(Txn[Key]=""),0),0)),"")</f>
        <v/>
      </c>
      <c r="B325" s="240" t="str">
        <f t="shared" si="45"/>
        <v/>
      </c>
      <c r="C325" s="240" t="str">
        <f t="shared" si="46"/>
        <v/>
      </c>
      <c r="D325" s="240" t="str">
        <f t="shared" si="47"/>
        <v/>
      </c>
      <c r="E325" s="261" t="str">
        <f>IF($A325="","",SUMIFS(Txn[Signed Units],Txn[Key],$A325))</f>
        <v/>
      </c>
      <c r="F325" s="283" t="str">
        <f>IF($A325="","",SUMIFS(Txn[Buy Cost],Txn[Key],$A325))</f>
        <v/>
      </c>
      <c r="G325" s="283" t="str">
        <f>IF($A325="","",SUMIFS(Txn[Sell Proceeds],Txn[Key],$A325))</f>
        <v/>
      </c>
      <c r="H325" s="284" t="str">
        <f>IF($A325="","",IFERROR(INDEX(Prices[Current Price],MATCH($A325,Prices[Key],0)),0))</f>
        <v/>
      </c>
      <c r="I325" s="285" t="str">
        <f>IF($A325="","",IFERROR(INDEX(Prices[FX to SGD],MATCH($A325,Prices[Key],0)),1))</f>
        <v/>
      </c>
      <c r="J325" s="283" t="str">
        <f t="shared" si="48"/>
        <v/>
      </c>
      <c r="K325" s="283" t="str">
        <f t="shared" si="49"/>
        <v/>
      </c>
      <c r="L325" s="283" t="str">
        <f t="shared" si="50"/>
        <v/>
      </c>
      <c r="M325" s="286" t="str">
        <f t="shared" si="51"/>
        <v/>
      </c>
      <c r="N325" s="240" t="str">
        <f>IF($A325="","",IF(ABS(E325)&gt;0.000001,COUNT($N$1:N324)+1,""))</f>
        <v/>
      </c>
      <c r="O325" s="287" t="str">
        <f>IF($A325="","",SUMIFS(Transactions!$H$2:$H$1001,Transactions!$J$2:$J$1001,$A325,Transactions!$A$2:$A$1001,2)*$I325)</f>
        <v/>
      </c>
      <c r="P325" s="287" t="str">
        <f t="shared" si="52"/>
        <v/>
      </c>
      <c r="Q325" s="288" t="str">
        <f t="shared" si="53"/>
        <v/>
      </c>
    </row>
    <row r="326" spans="1:17" ht="15" customHeight="1" x14ac:dyDescent="0.2">
      <c r="A326" s="240" t="str">
        <f>IFERROR(INDEX(Txn[Key],MATCH(0,INDEX(COUNTIF($A$1:A325,Txn[Key])+(Txn[Key]=""),0),0)),"")</f>
        <v/>
      </c>
      <c r="B326" s="240" t="str">
        <f t="shared" si="45"/>
        <v/>
      </c>
      <c r="C326" s="240" t="str">
        <f t="shared" si="46"/>
        <v/>
      </c>
      <c r="D326" s="240" t="str">
        <f t="shared" si="47"/>
        <v/>
      </c>
      <c r="E326" s="261" t="str">
        <f>IF($A326="","",SUMIFS(Txn[Signed Units],Txn[Key],$A326))</f>
        <v/>
      </c>
      <c r="F326" s="283" t="str">
        <f>IF($A326="","",SUMIFS(Txn[Buy Cost],Txn[Key],$A326))</f>
        <v/>
      </c>
      <c r="G326" s="283" t="str">
        <f>IF($A326="","",SUMIFS(Txn[Sell Proceeds],Txn[Key],$A326))</f>
        <v/>
      </c>
      <c r="H326" s="284" t="str">
        <f>IF($A326="","",IFERROR(INDEX(Prices[Current Price],MATCH($A326,Prices[Key],0)),0))</f>
        <v/>
      </c>
      <c r="I326" s="285" t="str">
        <f>IF($A326="","",IFERROR(INDEX(Prices[FX to SGD],MATCH($A326,Prices[Key],0)),1))</f>
        <v/>
      </c>
      <c r="J326" s="283" t="str">
        <f t="shared" si="48"/>
        <v/>
      </c>
      <c r="K326" s="283" t="str">
        <f t="shared" si="49"/>
        <v/>
      </c>
      <c r="L326" s="283" t="str">
        <f t="shared" si="50"/>
        <v/>
      </c>
      <c r="M326" s="286" t="str">
        <f t="shared" si="51"/>
        <v/>
      </c>
      <c r="N326" s="240" t="str">
        <f>IF($A326="","",IF(ABS(E326)&gt;0.000001,COUNT($N$1:N325)+1,""))</f>
        <v/>
      </c>
      <c r="O326" s="287" t="str">
        <f>IF($A326="","",SUMIFS(Transactions!$H$2:$H$1001,Transactions!$J$2:$J$1001,$A326,Transactions!$A$2:$A$1001,2)*$I326)</f>
        <v/>
      </c>
      <c r="P326" s="287" t="str">
        <f t="shared" si="52"/>
        <v/>
      </c>
      <c r="Q326" s="288" t="str">
        <f t="shared" si="53"/>
        <v/>
      </c>
    </row>
    <row r="327" spans="1:17" ht="15" customHeight="1" x14ac:dyDescent="0.2">
      <c r="A327" s="240" t="str">
        <f>IFERROR(INDEX(Txn[Key],MATCH(0,INDEX(COUNTIF($A$1:A326,Txn[Key])+(Txn[Key]=""),0),0)),"")</f>
        <v/>
      </c>
      <c r="B327" s="240" t="str">
        <f t="shared" si="45"/>
        <v/>
      </c>
      <c r="C327" s="240" t="str">
        <f t="shared" si="46"/>
        <v/>
      </c>
      <c r="D327" s="240" t="str">
        <f t="shared" si="47"/>
        <v/>
      </c>
      <c r="E327" s="261" t="str">
        <f>IF($A327="","",SUMIFS(Txn[Signed Units],Txn[Key],$A327))</f>
        <v/>
      </c>
      <c r="F327" s="283" t="str">
        <f>IF($A327="","",SUMIFS(Txn[Buy Cost],Txn[Key],$A327))</f>
        <v/>
      </c>
      <c r="G327" s="283" t="str">
        <f>IF($A327="","",SUMIFS(Txn[Sell Proceeds],Txn[Key],$A327))</f>
        <v/>
      </c>
      <c r="H327" s="284" t="str">
        <f>IF($A327="","",IFERROR(INDEX(Prices[Current Price],MATCH($A327,Prices[Key],0)),0))</f>
        <v/>
      </c>
      <c r="I327" s="285" t="str">
        <f>IF($A327="","",IFERROR(INDEX(Prices[FX to SGD],MATCH($A327,Prices[Key],0)),1))</f>
        <v/>
      </c>
      <c r="J327" s="283" t="str">
        <f t="shared" si="48"/>
        <v/>
      </c>
      <c r="K327" s="283" t="str">
        <f t="shared" si="49"/>
        <v/>
      </c>
      <c r="L327" s="283" t="str">
        <f t="shared" si="50"/>
        <v/>
      </c>
      <c r="M327" s="286" t="str">
        <f t="shared" si="51"/>
        <v/>
      </c>
      <c r="N327" s="240" t="str">
        <f>IF($A327="","",IF(ABS(E327)&gt;0.000001,COUNT($N$1:N326)+1,""))</f>
        <v/>
      </c>
      <c r="O327" s="287" t="str">
        <f>IF($A327="","",SUMIFS(Transactions!$H$2:$H$1001,Transactions!$J$2:$J$1001,$A327,Transactions!$A$2:$A$1001,2)*$I327)</f>
        <v/>
      </c>
      <c r="P327" s="287" t="str">
        <f t="shared" si="52"/>
        <v/>
      </c>
      <c r="Q327" s="288" t="str">
        <f t="shared" si="53"/>
        <v/>
      </c>
    </row>
    <row r="328" spans="1:17" ht="15" customHeight="1" x14ac:dyDescent="0.2">
      <c r="A328" s="240" t="str">
        <f>IFERROR(INDEX(Txn[Key],MATCH(0,INDEX(COUNTIF($A$1:A327,Txn[Key])+(Txn[Key]=""),0),0)),"")</f>
        <v/>
      </c>
      <c r="B328" s="240" t="str">
        <f t="shared" si="45"/>
        <v/>
      </c>
      <c r="C328" s="240" t="str">
        <f t="shared" si="46"/>
        <v/>
      </c>
      <c r="D328" s="240" t="str">
        <f t="shared" si="47"/>
        <v/>
      </c>
      <c r="E328" s="261" t="str">
        <f>IF($A328="","",SUMIFS(Txn[Signed Units],Txn[Key],$A328))</f>
        <v/>
      </c>
      <c r="F328" s="283" t="str">
        <f>IF($A328="","",SUMIFS(Txn[Buy Cost],Txn[Key],$A328))</f>
        <v/>
      </c>
      <c r="G328" s="283" t="str">
        <f>IF($A328="","",SUMIFS(Txn[Sell Proceeds],Txn[Key],$A328))</f>
        <v/>
      </c>
      <c r="H328" s="284" t="str">
        <f>IF($A328="","",IFERROR(INDEX(Prices[Current Price],MATCH($A328,Prices[Key],0)),0))</f>
        <v/>
      </c>
      <c r="I328" s="285" t="str">
        <f>IF($A328="","",IFERROR(INDEX(Prices[FX to SGD],MATCH($A328,Prices[Key],0)),1))</f>
        <v/>
      </c>
      <c r="J328" s="283" t="str">
        <f t="shared" si="48"/>
        <v/>
      </c>
      <c r="K328" s="283" t="str">
        <f t="shared" si="49"/>
        <v/>
      </c>
      <c r="L328" s="283" t="str">
        <f t="shared" si="50"/>
        <v/>
      </c>
      <c r="M328" s="286" t="str">
        <f t="shared" si="51"/>
        <v/>
      </c>
      <c r="N328" s="240" t="str">
        <f>IF($A328="","",IF(ABS(E328)&gt;0.000001,COUNT($N$1:N327)+1,""))</f>
        <v/>
      </c>
      <c r="O328" s="287" t="str">
        <f>IF($A328="","",SUMIFS(Transactions!$H$2:$H$1001,Transactions!$J$2:$J$1001,$A328,Transactions!$A$2:$A$1001,2)*$I328)</f>
        <v/>
      </c>
      <c r="P328" s="287" t="str">
        <f t="shared" si="52"/>
        <v/>
      </c>
      <c r="Q328" s="288" t="str">
        <f t="shared" si="53"/>
        <v/>
      </c>
    </row>
    <row r="329" spans="1:17" ht="15" customHeight="1" x14ac:dyDescent="0.2">
      <c r="A329" s="240" t="str">
        <f>IFERROR(INDEX(Txn[Key],MATCH(0,INDEX(COUNTIF($A$1:A328,Txn[Key])+(Txn[Key]=""),0),0)),"")</f>
        <v/>
      </c>
      <c r="B329" s="240" t="str">
        <f t="shared" si="45"/>
        <v/>
      </c>
      <c r="C329" s="240" t="str">
        <f t="shared" si="46"/>
        <v/>
      </c>
      <c r="D329" s="240" t="str">
        <f t="shared" si="47"/>
        <v/>
      </c>
      <c r="E329" s="261" t="str">
        <f>IF($A329="","",SUMIFS(Txn[Signed Units],Txn[Key],$A329))</f>
        <v/>
      </c>
      <c r="F329" s="283" t="str">
        <f>IF($A329="","",SUMIFS(Txn[Buy Cost],Txn[Key],$A329))</f>
        <v/>
      </c>
      <c r="G329" s="283" t="str">
        <f>IF($A329="","",SUMIFS(Txn[Sell Proceeds],Txn[Key],$A329))</f>
        <v/>
      </c>
      <c r="H329" s="284" t="str">
        <f>IF($A329="","",IFERROR(INDEX(Prices[Current Price],MATCH($A329,Prices[Key],0)),0))</f>
        <v/>
      </c>
      <c r="I329" s="285" t="str">
        <f>IF($A329="","",IFERROR(INDEX(Prices[FX to SGD],MATCH($A329,Prices[Key],0)),1))</f>
        <v/>
      </c>
      <c r="J329" s="283" t="str">
        <f t="shared" si="48"/>
        <v/>
      </c>
      <c r="K329" s="283" t="str">
        <f t="shared" si="49"/>
        <v/>
      </c>
      <c r="L329" s="283" t="str">
        <f t="shared" si="50"/>
        <v/>
      </c>
      <c r="M329" s="286" t="str">
        <f t="shared" si="51"/>
        <v/>
      </c>
      <c r="N329" s="240" t="str">
        <f>IF($A329="","",IF(ABS(E329)&gt;0.000001,COUNT($N$1:N328)+1,""))</f>
        <v/>
      </c>
      <c r="O329" s="287" t="str">
        <f>IF($A329="","",SUMIFS(Transactions!$H$2:$H$1001,Transactions!$J$2:$J$1001,$A329,Transactions!$A$2:$A$1001,2)*$I329)</f>
        <v/>
      </c>
      <c r="P329" s="287" t="str">
        <f t="shared" si="52"/>
        <v/>
      </c>
      <c r="Q329" s="288" t="str">
        <f t="shared" si="53"/>
        <v/>
      </c>
    </row>
    <row r="330" spans="1:17" ht="15" customHeight="1" x14ac:dyDescent="0.2">
      <c r="A330" s="240" t="str">
        <f>IFERROR(INDEX(Txn[Key],MATCH(0,INDEX(COUNTIF($A$1:A329,Txn[Key])+(Txn[Key]=""),0),0)),"")</f>
        <v/>
      </c>
      <c r="B330" s="240" t="str">
        <f t="shared" si="45"/>
        <v/>
      </c>
      <c r="C330" s="240" t="str">
        <f t="shared" si="46"/>
        <v/>
      </c>
      <c r="D330" s="240" t="str">
        <f t="shared" si="47"/>
        <v/>
      </c>
      <c r="E330" s="261" t="str">
        <f>IF($A330="","",SUMIFS(Txn[Signed Units],Txn[Key],$A330))</f>
        <v/>
      </c>
      <c r="F330" s="283" t="str">
        <f>IF($A330="","",SUMIFS(Txn[Buy Cost],Txn[Key],$A330))</f>
        <v/>
      </c>
      <c r="G330" s="283" t="str">
        <f>IF($A330="","",SUMIFS(Txn[Sell Proceeds],Txn[Key],$A330))</f>
        <v/>
      </c>
      <c r="H330" s="284" t="str">
        <f>IF($A330="","",IFERROR(INDEX(Prices[Current Price],MATCH($A330,Prices[Key],0)),0))</f>
        <v/>
      </c>
      <c r="I330" s="285" t="str">
        <f>IF($A330="","",IFERROR(INDEX(Prices[FX to SGD],MATCH($A330,Prices[Key],0)),1))</f>
        <v/>
      </c>
      <c r="J330" s="283" t="str">
        <f t="shared" si="48"/>
        <v/>
      </c>
      <c r="K330" s="283" t="str">
        <f t="shared" si="49"/>
        <v/>
      </c>
      <c r="L330" s="283" t="str">
        <f t="shared" si="50"/>
        <v/>
      </c>
      <c r="M330" s="286" t="str">
        <f t="shared" si="51"/>
        <v/>
      </c>
      <c r="N330" s="240" t="str">
        <f>IF($A330="","",IF(ABS(E330)&gt;0.000001,COUNT($N$1:N329)+1,""))</f>
        <v/>
      </c>
      <c r="O330" s="287" t="str">
        <f>IF($A330="","",SUMIFS(Transactions!$H$2:$H$1001,Transactions!$J$2:$J$1001,$A330,Transactions!$A$2:$A$1001,2)*$I330)</f>
        <v/>
      </c>
      <c r="P330" s="287" t="str">
        <f t="shared" si="52"/>
        <v/>
      </c>
      <c r="Q330" s="288" t="str">
        <f t="shared" si="53"/>
        <v/>
      </c>
    </row>
    <row r="331" spans="1:17" ht="15" customHeight="1" x14ac:dyDescent="0.2">
      <c r="A331" s="240" t="str">
        <f>IFERROR(INDEX(Txn[Key],MATCH(0,INDEX(COUNTIF($A$1:A330,Txn[Key])+(Txn[Key]=""),0),0)),"")</f>
        <v/>
      </c>
      <c r="B331" s="240" t="str">
        <f t="shared" si="45"/>
        <v/>
      </c>
      <c r="C331" s="240" t="str">
        <f t="shared" si="46"/>
        <v/>
      </c>
      <c r="D331" s="240" t="str">
        <f t="shared" si="47"/>
        <v/>
      </c>
      <c r="E331" s="261" t="str">
        <f>IF($A331="","",SUMIFS(Txn[Signed Units],Txn[Key],$A331))</f>
        <v/>
      </c>
      <c r="F331" s="283" t="str">
        <f>IF($A331="","",SUMIFS(Txn[Buy Cost],Txn[Key],$A331))</f>
        <v/>
      </c>
      <c r="G331" s="283" t="str">
        <f>IF($A331="","",SUMIFS(Txn[Sell Proceeds],Txn[Key],$A331))</f>
        <v/>
      </c>
      <c r="H331" s="284" t="str">
        <f>IF($A331="","",IFERROR(INDEX(Prices[Current Price],MATCH($A331,Prices[Key],0)),0))</f>
        <v/>
      </c>
      <c r="I331" s="285" t="str">
        <f>IF($A331="","",IFERROR(INDEX(Prices[FX to SGD],MATCH($A331,Prices[Key],0)),1))</f>
        <v/>
      </c>
      <c r="J331" s="283" t="str">
        <f t="shared" si="48"/>
        <v/>
      </c>
      <c r="K331" s="283" t="str">
        <f t="shared" si="49"/>
        <v/>
      </c>
      <c r="L331" s="283" t="str">
        <f t="shared" si="50"/>
        <v/>
      </c>
      <c r="M331" s="286" t="str">
        <f t="shared" si="51"/>
        <v/>
      </c>
      <c r="N331" s="240" t="str">
        <f>IF($A331="","",IF(ABS(E331)&gt;0.000001,COUNT($N$1:N330)+1,""))</f>
        <v/>
      </c>
      <c r="O331" s="287" t="str">
        <f>IF($A331="","",SUMIFS(Transactions!$H$2:$H$1001,Transactions!$J$2:$J$1001,$A331,Transactions!$A$2:$A$1001,2)*$I331)</f>
        <v/>
      </c>
      <c r="P331" s="287" t="str">
        <f t="shared" si="52"/>
        <v/>
      </c>
      <c r="Q331" s="288" t="str">
        <f t="shared" si="53"/>
        <v/>
      </c>
    </row>
    <row r="332" spans="1:17" ht="15" customHeight="1" x14ac:dyDescent="0.2">
      <c r="A332" s="240" t="str">
        <f>IFERROR(INDEX(Txn[Key],MATCH(0,INDEX(COUNTIF($A$1:A331,Txn[Key])+(Txn[Key]=""),0),0)),"")</f>
        <v/>
      </c>
      <c r="B332" s="240" t="str">
        <f t="shared" si="45"/>
        <v/>
      </c>
      <c r="C332" s="240" t="str">
        <f t="shared" si="46"/>
        <v/>
      </c>
      <c r="D332" s="240" t="str">
        <f t="shared" si="47"/>
        <v/>
      </c>
      <c r="E332" s="261" t="str">
        <f>IF($A332="","",SUMIFS(Txn[Signed Units],Txn[Key],$A332))</f>
        <v/>
      </c>
      <c r="F332" s="283" t="str">
        <f>IF($A332="","",SUMIFS(Txn[Buy Cost],Txn[Key],$A332))</f>
        <v/>
      </c>
      <c r="G332" s="283" t="str">
        <f>IF($A332="","",SUMIFS(Txn[Sell Proceeds],Txn[Key],$A332))</f>
        <v/>
      </c>
      <c r="H332" s="284" t="str">
        <f>IF($A332="","",IFERROR(INDEX(Prices[Current Price],MATCH($A332,Prices[Key],0)),0))</f>
        <v/>
      </c>
      <c r="I332" s="285" t="str">
        <f>IF($A332="","",IFERROR(INDEX(Prices[FX to SGD],MATCH($A332,Prices[Key],0)),1))</f>
        <v/>
      </c>
      <c r="J332" s="283" t="str">
        <f t="shared" si="48"/>
        <v/>
      </c>
      <c r="K332" s="283" t="str">
        <f t="shared" si="49"/>
        <v/>
      </c>
      <c r="L332" s="283" t="str">
        <f t="shared" si="50"/>
        <v/>
      </c>
      <c r="M332" s="286" t="str">
        <f t="shared" si="51"/>
        <v/>
      </c>
      <c r="N332" s="240" t="str">
        <f>IF($A332="","",IF(ABS(E332)&gt;0.000001,COUNT($N$1:N331)+1,""))</f>
        <v/>
      </c>
      <c r="O332" s="287" t="str">
        <f>IF($A332="","",SUMIFS(Transactions!$H$2:$H$1001,Transactions!$J$2:$J$1001,$A332,Transactions!$A$2:$A$1001,2)*$I332)</f>
        <v/>
      </c>
      <c r="P332" s="287" t="str">
        <f t="shared" si="52"/>
        <v/>
      </c>
      <c r="Q332" s="288" t="str">
        <f t="shared" si="53"/>
        <v/>
      </c>
    </row>
    <row r="333" spans="1:17" ht="15" customHeight="1" x14ac:dyDescent="0.2">
      <c r="A333" s="240" t="str">
        <f>IFERROR(INDEX(Txn[Key],MATCH(0,INDEX(COUNTIF($A$1:A332,Txn[Key])+(Txn[Key]=""),0),0)),"")</f>
        <v/>
      </c>
      <c r="B333" s="240" t="str">
        <f t="shared" si="45"/>
        <v/>
      </c>
      <c r="C333" s="240" t="str">
        <f t="shared" si="46"/>
        <v/>
      </c>
      <c r="D333" s="240" t="str">
        <f t="shared" si="47"/>
        <v/>
      </c>
      <c r="E333" s="261" t="str">
        <f>IF($A333="","",SUMIFS(Txn[Signed Units],Txn[Key],$A333))</f>
        <v/>
      </c>
      <c r="F333" s="283" t="str">
        <f>IF($A333="","",SUMIFS(Txn[Buy Cost],Txn[Key],$A333))</f>
        <v/>
      </c>
      <c r="G333" s="283" t="str">
        <f>IF($A333="","",SUMIFS(Txn[Sell Proceeds],Txn[Key],$A333))</f>
        <v/>
      </c>
      <c r="H333" s="284" t="str">
        <f>IF($A333="","",IFERROR(INDEX(Prices[Current Price],MATCH($A333,Prices[Key],0)),0))</f>
        <v/>
      </c>
      <c r="I333" s="285" t="str">
        <f>IF($A333="","",IFERROR(INDEX(Prices[FX to SGD],MATCH($A333,Prices[Key],0)),1))</f>
        <v/>
      </c>
      <c r="J333" s="283" t="str">
        <f t="shared" si="48"/>
        <v/>
      </c>
      <c r="K333" s="283" t="str">
        <f t="shared" si="49"/>
        <v/>
      </c>
      <c r="L333" s="283" t="str">
        <f t="shared" si="50"/>
        <v/>
      </c>
      <c r="M333" s="286" t="str">
        <f t="shared" si="51"/>
        <v/>
      </c>
      <c r="N333" s="240" t="str">
        <f>IF($A333="","",IF(ABS(E333)&gt;0.000001,COUNT($N$1:N332)+1,""))</f>
        <v/>
      </c>
      <c r="O333" s="287" t="str">
        <f>IF($A333="","",SUMIFS(Transactions!$H$2:$H$1001,Transactions!$J$2:$J$1001,$A333,Transactions!$A$2:$A$1001,2)*$I333)</f>
        <v/>
      </c>
      <c r="P333" s="287" t="str">
        <f t="shared" si="52"/>
        <v/>
      </c>
      <c r="Q333" s="288" t="str">
        <f t="shared" si="53"/>
        <v/>
      </c>
    </row>
    <row r="334" spans="1:17" ht="15" customHeight="1" x14ac:dyDescent="0.2">
      <c r="A334" s="240" t="str">
        <f>IFERROR(INDEX(Txn[Key],MATCH(0,INDEX(COUNTIF($A$1:A333,Txn[Key])+(Txn[Key]=""),0),0)),"")</f>
        <v/>
      </c>
      <c r="B334" s="240" t="str">
        <f t="shared" si="45"/>
        <v/>
      </c>
      <c r="C334" s="240" t="str">
        <f t="shared" si="46"/>
        <v/>
      </c>
      <c r="D334" s="240" t="str">
        <f t="shared" si="47"/>
        <v/>
      </c>
      <c r="E334" s="261" t="str">
        <f>IF($A334="","",SUMIFS(Txn[Signed Units],Txn[Key],$A334))</f>
        <v/>
      </c>
      <c r="F334" s="283" t="str">
        <f>IF($A334="","",SUMIFS(Txn[Buy Cost],Txn[Key],$A334))</f>
        <v/>
      </c>
      <c r="G334" s="283" t="str">
        <f>IF($A334="","",SUMIFS(Txn[Sell Proceeds],Txn[Key],$A334))</f>
        <v/>
      </c>
      <c r="H334" s="284" t="str">
        <f>IF($A334="","",IFERROR(INDEX(Prices[Current Price],MATCH($A334,Prices[Key],0)),0))</f>
        <v/>
      </c>
      <c r="I334" s="285" t="str">
        <f>IF($A334="","",IFERROR(INDEX(Prices[FX to SGD],MATCH($A334,Prices[Key],0)),1))</f>
        <v/>
      </c>
      <c r="J334" s="283" t="str">
        <f t="shared" si="48"/>
        <v/>
      </c>
      <c r="K334" s="283" t="str">
        <f t="shared" si="49"/>
        <v/>
      </c>
      <c r="L334" s="283" t="str">
        <f t="shared" si="50"/>
        <v/>
      </c>
      <c r="M334" s="286" t="str">
        <f t="shared" si="51"/>
        <v/>
      </c>
      <c r="N334" s="240" t="str">
        <f>IF($A334="","",IF(ABS(E334)&gt;0.000001,COUNT($N$1:N333)+1,""))</f>
        <v/>
      </c>
      <c r="O334" s="287" t="str">
        <f>IF($A334="","",SUMIFS(Transactions!$H$2:$H$1001,Transactions!$J$2:$J$1001,$A334,Transactions!$A$2:$A$1001,2)*$I334)</f>
        <v/>
      </c>
      <c r="P334" s="287" t="str">
        <f t="shared" si="52"/>
        <v/>
      </c>
      <c r="Q334" s="288" t="str">
        <f t="shared" si="53"/>
        <v/>
      </c>
    </row>
    <row r="335" spans="1:17" ht="15" customHeight="1" x14ac:dyDescent="0.2">
      <c r="A335" s="240" t="str">
        <f>IFERROR(INDEX(Txn[Key],MATCH(0,INDEX(COUNTIF($A$1:A334,Txn[Key])+(Txn[Key]=""),0),0)),"")</f>
        <v/>
      </c>
      <c r="B335" s="240" t="str">
        <f t="shared" si="45"/>
        <v/>
      </c>
      <c r="C335" s="240" t="str">
        <f t="shared" si="46"/>
        <v/>
      </c>
      <c r="D335" s="240" t="str">
        <f t="shared" si="47"/>
        <v/>
      </c>
      <c r="E335" s="261" t="str">
        <f>IF($A335="","",SUMIFS(Txn[Signed Units],Txn[Key],$A335))</f>
        <v/>
      </c>
      <c r="F335" s="283" t="str">
        <f>IF($A335="","",SUMIFS(Txn[Buy Cost],Txn[Key],$A335))</f>
        <v/>
      </c>
      <c r="G335" s="283" t="str">
        <f>IF($A335="","",SUMIFS(Txn[Sell Proceeds],Txn[Key],$A335))</f>
        <v/>
      </c>
      <c r="H335" s="284" t="str">
        <f>IF($A335="","",IFERROR(INDEX(Prices[Current Price],MATCH($A335,Prices[Key],0)),0))</f>
        <v/>
      </c>
      <c r="I335" s="285" t="str">
        <f>IF($A335="","",IFERROR(INDEX(Prices[FX to SGD],MATCH($A335,Prices[Key],0)),1))</f>
        <v/>
      </c>
      <c r="J335" s="283" t="str">
        <f t="shared" si="48"/>
        <v/>
      </c>
      <c r="K335" s="283" t="str">
        <f t="shared" si="49"/>
        <v/>
      </c>
      <c r="L335" s="283" t="str">
        <f t="shared" si="50"/>
        <v/>
      </c>
      <c r="M335" s="286" t="str">
        <f t="shared" si="51"/>
        <v/>
      </c>
      <c r="N335" s="240" t="str">
        <f>IF($A335="","",IF(ABS(E335)&gt;0.000001,COUNT($N$1:N334)+1,""))</f>
        <v/>
      </c>
      <c r="O335" s="287" t="str">
        <f>IF($A335="","",SUMIFS(Transactions!$H$2:$H$1001,Transactions!$J$2:$J$1001,$A335,Transactions!$A$2:$A$1001,2)*$I335)</f>
        <v/>
      </c>
      <c r="P335" s="287" t="str">
        <f t="shared" si="52"/>
        <v/>
      </c>
      <c r="Q335" s="288" t="str">
        <f t="shared" si="53"/>
        <v/>
      </c>
    </row>
    <row r="336" spans="1:17" ht="15" customHeight="1" x14ac:dyDescent="0.2">
      <c r="A336" s="240" t="str">
        <f>IFERROR(INDEX(Txn[Key],MATCH(0,INDEX(COUNTIF($A$1:A335,Txn[Key])+(Txn[Key]=""),0),0)),"")</f>
        <v/>
      </c>
      <c r="B336" s="240" t="str">
        <f t="shared" si="45"/>
        <v/>
      </c>
      <c r="C336" s="240" t="str">
        <f t="shared" si="46"/>
        <v/>
      </c>
      <c r="D336" s="240" t="str">
        <f t="shared" si="47"/>
        <v/>
      </c>
      <c r="E336" s="261" t="str">
        <f>IF($A336="","",SUMIFS(Txn[Signed Units],Txn[Key],$A336))</f>
        <v/>
      </c>
      <c r="F336" s="283" t="str">
        <f>IF($A336="","",SUMIFS(Txn[Buy Cost],Txn[Key],$A336))</f>
        <v/>
      </c>
      <c r="G336" s="283" t="str">
        <f>IF($A336="","",SUMIFS(Txn[Sell Proceeds],Txn[Key],$A336))</f>
        <v/>
      </c>
      <c r="H336" s="284" t="str">
        <f>IF($A336="","",IFERROR(INDEX(Prices[Current Price],MATCH($A336,Prices[Key],0)),0))</f>
        <v/>
      </c>
      <c r="I336" s="285" t="str">
        <f>IF($A336="","",IFERROR(INDEX(Prices[FX to SGD],MATCH($A336,Prices[Key],0)),1))</f>
        <v/>
      </c>
      <c r="J336" s="283" t="str">
        <f t="shared" si="48"/>
        <v/>
      </c>
      <c r="K336" s="283" t="str">
        <f t="shared" si="49"/>
        <v/>
      </c>
      <c r="L336" s="283" t="str">
        <f t="shared" si="50"/>
        <v/>
      </c>
      <c r="M336" s="286" t="str">
        <f t="shared" si="51"/>
        <v/>
      </c>
      <c r="N336" s="240" t="str">
        <f>IF($A336="","",IF(ABS(E336)&gt;0.000001,COUNT($N$1:N335)+1,""))</f>
        <v/>
      </c>
      <c r="O336" s="287" t="str">
        <f>IF($A336="","",SUMIFS(Transactions!$H$2:$H$1001,Transactions!$J$2:$J$1001,$A336,Transactions!$A$2:$A$1001,2)*$I336)</f>
        <v/>
      </c>
      <c r="P336" s="287" t="str">
        <f t="shared" si="52"/>
        <v/>
      </c>
      <c r="Q336" s="288" t="str">
        <f t="shared" si="53"/>
        <v/>
      </c>
    </row>
    <row r="337" spans="1:17" ht="15" customHeight="1" x14ac:dyDescent="0.2">
      <c r="A337" s="240" t="str">
        <f>IFERROR(INDEX(Txn[Key],MATCH(0,INDEX(COUNTIF($A$1:A336,Txn[Key])+(Txn[Key]=""),0),0)),"")</f>
        <v/>
      </c>
      <c r="B337" s="240" t="str">
        <f t="shared" si="45"/>
        <v/>
      </c>
      <c r="C337" s="240" t="str">
        <f t="shared" si="46"/>
        <v/>
      </c>
      <c r="D337" s="240" t="str">
        <f t="shared" si="47"/>
        <v/>
      </c>
      <c r="E337" s="261" t="str">
        <f>IF($A337="","",SUMIFS(Txn[Signed Units],Txn[Key],$A337))</f>
        <v/>
      </c>
      <c r="F337" s="283" t="str">
        <f>IF($A337="","",SUMIFS(Txn[Buy Cost],Txn[Key],$A337))</f>
        <v/>
      </c>
      <c r="G337" s="283" t="str">
        <f>IF($A337="","",SUMIFS(Txn[Sell Proceeds],Txn[Key],$A337))</f>
        <v/>
      </c>
      <c r="H337" s="284" t="str">
        <f>IF($A337="","",IFERROR(INDEX(Prices[Current Price],MATCH($A337,Prices[Key],0)),0))</f>
        <v/>
      </c>
      <c r="I337" s="285" t="str">
        <f>IF($A337="","",IFERROR(INDEX(Prices[FX to SGD],MATCH($A337,Prices[Key],0)),1))</f>
        <v/>
      </c>
      <c r="J337" s="283" t="str">
        <f t="shared" si="48"/>
        <v/>
      </c>
      <c r="K337" s="283" t="str">
        <f t="shared" si="49"/>
        <v/>
      </c>
      <c r="L337" s="283" t="str">
        <f t="shared" si="50"/>
        <v/>
      </c>
      <c r="M337" s="286" t="str">
        <f t="shared" si="51"/>
        <v/>
      </c>
      <c r="N337" s="240" t="str">
        <f>IF($A337="","",IF(ABS(E337)&gt;0.000001,COUNT($N$1:N336)+1,""))</f>
        <v/>
      </c>
      <c r="O337" s="287" t="str">
        <f>IF($A337="","",SUMIFS(Transactions!$H$2:$H$1001,Transactions!$J$2:$J$1001,$A337,Transactions!$A$2:$A$1001,2)*$I337)</f>
        <v/>
      </c>
      <c r="P337" s="287" t="str">
        <f t="shared" si="52"/>
        <v/>
      </c>
      <c r="Q337" s="288" t="str">
        <f t="shared" si="53"/>
        <v/>
      </c>
    </row>
    <row r="338" spans="1:17" ht="15" customHeight="1" x14ac:dyDescent="0.2">
      <c r="A338" s="240" t="str">
        <f>IFERROR(INDEX(Txn[Key],MATCH(0,INDEX(COUNTIF($A$1:A337,Txn[Key])+(Txn[Key]=""),0),0)),"")</f>
        <v/>
      </c>
      <c r="B338" s="240" t="str">
        <f t="shared" si="45"/>
        <v/>
      </c>
      <c r="C338" s="240" t="str">
        <f t="shared" si="46"/>
        <v/>
      </c>
      <c r="D338" s="240" t="str">
        <f t="shared" si="47"/>
        <v/>
      </c>
      <c r="E338" s="261" t="str">
        <f>IF($A338="","",SUMIFS(Txn[Signed Units],Txn[Key],$A338))</f>
        <v/>
      </c>
      <c r="F338" s="283" t="str">
        <f>IF($A338="","",SUMIFS(Txn[Buy Cost],Txn[Key],$A338))</f>
        <v/>
      </c>
      <c r="G338" s="283" t="str">
        <f>IF($A338="","",SUMIFS(Txn[Sell Proceeds],Txn[Key],$A338))</f>
        <v/>
      </c>
      <c r="H338" s="284" t="str">
        <f>IF($A338="","",IFERROR(INDEX(Prices[Current Price],MATCH($A338,Prices[Key],0)),0))</f>
        <v/>
      </c>
      <c r="I338" s="285" t="str">
        <f>IF($A338="","",IFERROR(INDEX(Prices[FX to SGD],MATCH($A338,Prices[Key],0)),1))</f>
        <v/>
      </c>
      <c r="J338" s="283" t="str">
        <f t="shared" si="48"/>
        <v/>
      </c>
      <c r="K338" s="283" t="str">
        <f t="shared" si="49"/>
        <v/>
      </c>
      <c r="L338" s="283" t="str">
        <f t="shared" si="50"/>
        <v/>
      </c>
      <c r="M338" s="286" t="str">
        <f t="shared" si="51"/>
        <v/>
      </c>
      <c r="N338" s="240" t="str">
        <f>IF($A338="","",IF(ABS(E338)&gt;0.000001,COUNT($N$1:N337)+1,""))</f>
        <v/>
      </c>
      <c r="O338" s="287" t="str">
        <f>IF($A338="","",SUMIFS(Transactions!$H$2:$H$1001,Transactions!$J$2:$J$1001,$A338,Transactions!$A$2:$A$1001,2)*$I338)</f>
        <v/>
      </c>
      <c r="P338" s="287" t="str">
        <f t="shared" si="52"/>
        <v/>
      </c>
      <c r="Q338" s="288" t="str">
        <f t="shared" si="53"/>
        <v/>
      </c>
    </row>
    <row r="339" spans="1:17" ht="15" customHeight="1" x14ac:dyDescent="0.2">
      <c r="A339" s="240" t="str">
        <f>IFERROR(INDEX(Txn[Key],MATCH(0,INDEX(COUNTIF($A$1:A338,Txn[Key])+(Txn[Key]=""),0),0)),"")</f>
        <v/>
      </c>
      <c r="B339" s="240" t="str">
        <f t="shared" si="45"/>
        <v/>
      </c>
      <c r="C339" s="240" t="str">
        <f t="shared" si="46"/>
        <v/>
      </c>
      <c r="D339" s="240" t="str">
        <f t="shared" si="47"/>
        <v/>
      </c>
      <c r="E339" s="261" t="str">
        <f>IF($A339="","",SUMIFS(Txn[Signed Units],Txn[Key],$A339))</f>
        <v/>
      </c>
      <c r="F339" s="283" t="str">
        <f>IF($A339="","",SUMIFS(Txn[Buy Cost],Txn[Key],$A339))</f>
        <v/>
      </c>
      <c r="G339" s="283" t="str">
        <f>IF($A339="","",SUMIFS(Txn[Sell Proceeds],Txn[Key],$A339))</f>
        <v/>
      </c>
      <c r="H339" s="284" t="str">
        <f>IF($A339="","",IFERROR(INDEX(Prices[Current Price],MATCH($A339,Prices[Key],0)),0))</f>
        <v/>
      </c>
      <c r="I339" s="285" t="str">
        <f>IF($A339="","",IFERROR(INDEX(Prices[FX to SGD],MATCH($A339,Prices[Key],0)),1))</f>
        <v/>
      </c>
      <c r="J339" s="283" t="str">
        <f t="shared" si="48"/>
        <v/>
      </c>
      <c r="K339" s="283" t="str">
        <f t="shared" si="49"/>
        <v/>
      </c>
      <c r="L339" s="283" t="str">
        <f t="shared" si="50"/>
        <v/>
      </c>
      <c r="M339" s="286" t="str">
        <f t="shared" si="51"/>
        <v/>
      </c>
      <c r="N339" s="240" t="str">
        <f>IF($A339="","",IF(ABS(E339)&gt;0.000001,COUNT($N$1:N338)+1,""))</f>
        <v/>
      </c>
      <c r="O339" s="287" t="str">
        <f>IF($A339="","",SUMIFS(Transactions!$H$2:$H$1001,Transactions!$J$2:$J$1001,$A339,Transactions!$A$2:$A$1001,2)*$I339)</f>
        <v/>
      </c>
      <c r="P339" s="287" t="str">
        <f t="shared" si="52"/>
        <v/>
      </c>
      <c r="Q339" s="288" t="str">
        <f t="shared" si="53"/>
        <v/>
      </c>
    </row>
    <row r="340" spans="1:17" ht="15" customHeight="1" x14ac:dyDescent="0.2">
      <c r="A340" s="240" t="str">
        <f>IFERROR(INDEX(Txn[Key],MATCH(0,INDEX(COUNTIF($A$1:A339,Txn[Key])+(Txn[Key]=""),0),0)),"")</f>
        <v/>
      </c>
      <c r="B340" s="240" t="str">
        <f t="shared" si="45"/>
        <v/>
      </c>
      <c r="C340" s="240" t="str">
        <f t="shared" si="46"/>
        <v/>
      </c>
      <c r="D340" s="240" t="str">
        <f t="shared" si="47"/>
        <v/>
      </c>
      <c r="E340" s="261" t="str">
        <f>IF($A340="","",SUMIFS(Txn[Signed Units],Txn[Key],$A340))</f>
        <v/>
      </c>
      <c r="F340" s="283" t="str">
        <f>IF($A340="","",SUMIFS(Txn[Buy Cost],Txn[Key],$A340))</f>
        <v/>
      </c>
      <c r="G340" s="283" t="str">
        <f>IF($A340="","",SUMIFS(Txn[Sell Proceeds],Txn[Key],$A340))</f>
        <v/>
      </c>
      <c r="H340" s="284" t="str">
        <f>IF($A340="","",IFERROR(INDEX(Prices[Current Price],MATCH($A340,Prices[Key],0)),0))</f>
        <v/>
      </c>
      <c r="I340" s="285" t="str">
        <f>IF($A340="","",IFERROR(INDEX(Prices[FX to SGD],MATCH($A340,Prices[Key],0)),1))</f>
        <v/>
      </c>
      <c r="J340" s="283" t="str">
        <f t="shared" si="48"/>
        <v/>
      </c>
      <c r="K340" s="283" t="str">
        <f t="shared" si="49"/>
        <v/>
      </c>
      <c r="L340" s="283" t="str">
        <f t="shared" si="50"/>
        <v/>
      </c>
      <c r="M340" s="286" t="str">
        <f t="shared" si="51"/>
        <v/>
      </c>
      <c r="N340" s="240" t="str">
        <f>IF($A340="","",IF(ABS(E340)&gt;0.000001,COUNT($N$1:N339)+1,""))</f>
        <v/>
      </c>
      <c r="O340" s="287" t="str">
        <f>IF($A340="","",SUMIFS(Transactions!$H$2:$H$1001,Transactions!$J$2:$J$1001,$A340,Transactions!$A$2:$A$1001,2)*$I340)</f>
        <v/>
      </c>
      <c r="P340" s="287" t="str">
        <f t="shared" si="52"/>
        <v/>
      </c>
      <c r="Q340" s="288" t="str">
        <f t="shared" si="53"/>
        <v/>
      </c>
    </row>
    <row r="341" spans="1:17" ht="15" customHeight="1" x14ac:dyDescent="0.2">
      <c r="A341" s="240" t="str">
        <f>IFERROR(INDEX(Txn[Key],MATCH(0,INDEX(COUNTIF($A$1:A340,Txn[Key])+(Txn[Key]=""),0),0)),"")</f>
        <v/>
      </c>
      <c r="B341" s="240" t="str">
        <f t="shared" si="45"/>
        <v/>
      </c>
      <c r="C341" s="240" t="str">
        <f t="shared" si="46"/>
        <v/>
      </c>
      <c r="D341" s="240" t="str">
        <f t="shared" si="47"/>
        <v/>
      </c>
      <c r="E341" s="261" t="str">
        <f>IF($A341="","",SUMIFS(Txn[Signed Units],Txn[Key],$A341))</f>
        <v/>
      </c>
      <c r="F341" s="283" t="str">
        <f>IF($A341="","",SUMIFS(Txn[Buy Cost],Txn[Key],$A341))</f>
        <v/>
      </c>
      <c r="G341" s="283" t="str">
        <f>IF($A341="","",SUMIFS(Txn[Sell Proceeds],Txn[Key],$A341))</f>
        <v/>
      </c>
      <c r="H341" s="284" t="str">
        <f>IF($A341="","",IFERROR(INDEX(Prices[Current Price],MATCH($A341,Prices[Key],0)),0))</f>
        <v/>
      </c>
      <c r="I341" s="285" t="str">
        <f>IF($A341="","",IFERROR(INDEX(Prices[FX to SGD],MATCH($A341,Prices[Key],0)),1))</f>
        <v/>
      </c>
      <c r="J341" s="283" t="str">
        <f t="shared" si="48"/>
        <v/>
      </c>
      <c r="K341" s="283" t="str">
        <f t="shared" si="49"/>
        <v/>
      </c>
      <c r="L341" s="283" t="str">
        <f t="shared" si="50"/>
        <v/>
      </c>
      <c r="M341" s="286" t="str">
        <f t="shared" si="51"/>
        <v/>
      </c>
      <c r="N341" s="240" t="str">
        <f>IF($A341="","",IF(ABS(E341)&gt;0.000001,COUNT($N$1:N340)+1,""))</f>
        <v/>
      </c>
      <c r="O341" s="287" t="str">
        <f>IF($A341="","",SUMIFS(Transactions!$H$2:$H$1001,Transactions!$J$2:$J$1001,$A341,Transactions!$A$2:$A$1001,2)*$I341)</f>
        <v/>
      </c>
      <c r="P341" s="287" t="str">
        <f t="shared" si="52"/>
        <v/>
      </c>
      <c r="Q341" s="288" t="str">
        <f t="shared" si="53"/>
        <v/>
      </c>
    </row>
    <row r="342" spans="1:17" ht="15" customHeight="1" x14ac:dyDescent="0.2">
      <c r="A342" s="240" t="str">
        <f>IFERROR(INDEX(Txn[Key],MATCH(0,INDEX(COUNTIF($A$1:A341,Txn[Key])+(Txn[Key]=""),0),0)),"")</f>
        <v/>
      </c>
      <c r="B342" s="240" t="str">
        <f t="shared" si="45"/>
        <v/>
      </c>
      <c r="C342" s="240" t="str">
        <f t="shared" si="46"/>
        <v/>
      </c>
      <c r="D342" s="240" t="str">
        <f t="shared" si="47"/>
        <v/>
      </c>
      <c r="E342" s="261" t="str">
        <f>IF($A342="","",SUMIFS(Txn[Signed Units],Txn[Key],$A342))</f>
        <v/>
      </c>
      <c r="F342" s="283" t="str">
        <f>IF($A342="","",SUMIFS(Txn[Buy Cost],Txn[Key],$A342))</f>
        <v/>
      </c>
      <c r="G342" s="283" t="str">
        <f>IF($A342="","",SUMIFS(Txn[Sell Proceeds],Txn[Key],$A342))</f>
        <v/>
      </c>
      <c r="H342" s="284" t="str">
        <f>IF($A342="","",IFERROR(INDEX(Prices[Current Price],MATCH($A342,Prices[Key],0)),0))</f>
        <v/>
      </c>
      <c r="I342" s="285" t="str">
        <f>IF($A342="","",IFERROR(INDEX(Prices[FX to SGD],MATCH($A342,Prices[Key],0)),1))</f>
        <v/>
      </c>
      <c r="J342" s="283" t="str">
        <f t="shared" si="48"/>
        <v/>
      </c>
      <c r="K342" s="283" t="str">
        <f t="shared" si="49"/>
        <v/>
      </c>
      <c r="L342" s="283" t="str">
        <f t="shared" si="50"/>
        <v/>
      </c>
      <c r="M342" s="286" t="str">
        <f t="shared" si="51"/>
        <v/>
      </c>
      <c r="N342" s="240" t="str">
        <f>IF($A342="","",IF(ABS(E342)&gt;0.000001,COUNT($N$1:N341)+1,""))</f>
        <v/>
      </c>
      <c r="O342" s="287" t="str">
        <f>IF($A342="","",SUMIFS(Transactions!$H$2:$H$1001,Transactions!$J$2:$J$1001,$A342,Transactions!$A$2:$A$1001,2)*$I342)</f>
        <v/>
      </c>
      <c r="P342" s="287" t="str">
        <f t="shared" si="52"/>
        <v/>
      </c>
      <c r="Q342" s="288" t="str">
        <f t="shared" si="53"/>
        <v/>
      </c>
    </row>
    <row r="343" spans="1:17" ht="15" customHeight="1" x14ac:dyDescent="0.2">
      <c r="A343" s="240" t="str">
        <f>IFERROR(INDEX(Txn[Key],MATCH(0,INDEX(COUNTIF($A$1:A342,Txn[Key])+(Txn[Key]=""),0),0)),"")</f>
        <v/>
      </c>
      <c r="B343" s="240" t="str">
        <f t="shared" si="45"/>
        <v/>
      </c>
      <c r="C343" s="240" t="str">
        <f t="shared" si="46"/>
        <v/>
      </c>
      <c r="D343" s="240" t="str">
        <f t="shared" si="47"/>
        <v/>
      </c>
      <c r="E343" s="261" t="str">
        <f>IF($A343="","",SUMIFS(Txn[Signed Units],Txn[Key],$A343))</f>
        <v/>
      </c>
      <c r="F343" s="283" t="str">
        <f>IF($A343="","",SUMIFS(Txn[Buy Cost],Txn[Key],$A343))</f>
        <v/>
      </c>
      <c r="G343" s="283" t="str">
        <f>IF($A343="","",SUMIFS(Txn[Sell Proceeds],Txn[Key],$A343))</f>
        <v/>
      </c>
      <c r="H343" s="284" t="str">
        <f>IF($A343="","",IFERROR(INDEX(Prices[Current Price],MATCH($A343,Prices[Key],0)),0))</f>
        <v/>
      </c>
      <c r="I343" s="285" t="str">
        <f>IF($A343="","",IFERROR(INDEX(Prices[FX to SGD],MATCH($A343,Prices[Key],0)),1))</f>
        <v/>
      </c>
      <c r="J343" s="283" t="str">
        <f t="shared" si="48"/>
        <v/>
      </c>
      <c r="K343" s="283" t="str">
        <f t="shared" si="49"/>
        <v/>
      </c>
      <c r="L343" s="283" t="str">
        <f t="shared" si="50"/>
        <v/>
      </c>
      <c r="M343" s="286" t="str">
        <f t="shared" si="51"/>
        <v/>
      </c>
      <c r="N343" s="240" t="str">
        <f>IF($A343="","",IF(ABS(E343)&gt;0.000001,COUNT($N$1:N342)+1,""))</f>
        <v/>
      </c>
      <c r="O343" s="287" t="str">
        <f>IF($A343="","",SUMIFS(Transactions!$H$2:$H$1001,Transactions!$J$2:$J$1001,$A343,Transactions!$A$2:$A$1001,2)*$I343)</f>
        <v/>
      </c>
      <c r="P343" s="287" t="str">
        <f t="shared" si="52"/>
        <v/>
      </c>
      <c r="Q343" s="288" t="str">
        <f t="shared" si="53"/>
        <v/>
      </c>
    </row>
    <row r="344" spans="1:17" ht="15" customHeight="1" x14ac:dyDescent="0.2">
      <c r="A344" s="240" t="str">
        <f>IFERROR(INDEX(Txn[Key],MATCH(0,INDEX(COUNTIF($A$1:A343,Txn[Key])+(Txn[Key]=""),0),0)),"")</f>
        <v/>
      </c>
      <c r="B344" s="240" t="str">
        <f t="shared" si="45"/>
        <v/>
      </c>
      <c r="C344" s="240" t="str">
        <f t="shared" si="46"/>
        <v/>
      </c>
      <c r="D344" s="240" t="str">
        <f t="shared" si="47"/>
        <v/>
      </c>
      <c r="E344" s="261" t="str">
        <f>IF($A344="","",SUMIFS(Txn[Signed Units],Txn[Key],$A344))</f>
        <v/>
      </c>
      <c r="F344" s="283" t="str">
        <f>IF($A344="","",SUMIFS(Txn[Buy Cost],Txn[Key],$A344))</f>
        <v/>
      </c>
      <c r="G344" s="283" t="str">
        <f>IF($A344="","",SUMIFS(Txn[Sell Proceeds],Txn[Key],$A344))</f>
        <v/>
      </c>
      <c r="H344" s="284" t="str">
        <f>IF($A344="","",IFERROR(INDEX(Prices[Current Price],MATCH($A344,Prices[Key],0)),0))</f>
        <v/>
      </c>
      <c r="I344" s="285" t="str">
        <f>IF($A344="","",IFERROR(INDEX(Prices[FX to SGD],MATCH($A344,Prices[Key],0)),1))</f>
        <v/>
      </c>
      <c r="J344" s="283" t="str">
        <f t="shared" si="48"/>
        <v/>
      </c>
      <c r="K344" s="283" t="str">
        <f t="shared" si="49"/>
        <v/>
      </c>
      <c r="L344" s="283" t="str">
        <f t="shared" si="50"/>
        <v/>
      </c>
      <c r="M344" s="286" t="str">
        <f t="shared" si="51"/>
        <v/>
      </c>
      <c r="N344" s="240" t="str">
        <f>IF($A344="","",IF(ABS(E344)&gt;0.000001,COUNT($N$1:N343)+1,""))</f>
        <v/>
      </c>
      <c r="O344" s="287" t="str">
        <f>IF($A344="","",SUMIFS(Transactions!$H$2:$H$1001,Transactions!$J$2:$J$1001,$A344,Transactions!$A$2:$A$1001,2)*$I344)</f>
        <v/>
      </c>
      <c r="P344" s="287" t="str">
        <f t="shared" si="52"/>
        <v/>
      </c>
      <c r="Q344" s="288" t="str">
        <f t="shared" si="53"/>
        <v/>
      </c>
    </row>
    <row r="345" spans="1:17" ht="15" customHeight="1" x14ac:dyDescent="0.2">
      <c r="A345" s="240" t="str">
        <f>IFERROR(INDEX(Txn[Key],MATCH(0,INDEX(COUNTIF($A$1:A344,Txn[Key])+(Txn[Key]=""),0),0)),"")</f>
        <v/>
      </c>
      <c r="B345" s="240" t="str">
        <f t="shared" si="45"/>
        <v/>
      </c>
      <c r="C345" s="240" t="str">
        <f t="shared" si="46"/>
        <v/>
      </c>
      <c r="D345" s="240" t="str">
        <f t="shared" si="47"/>
        <v/>
      </c>
      <c r="E345" s="261" t="str">
        <f>IF($A345="","",SUMIFS(Txn[Signed Units],Txn[Key],$A345))</f>
        <v/>
      </c>
      <c r="F345" s="283" t="str">
        <f>IF($A345="","",SUMIFS(Txn[Buy Cost],Txn[Key],$A345))</f>
        <v/>
      </c>
      <c r="G345" s="283" t="str">
        <f>IF($A345="","",SUMIFS(Txn[Sell Proceeds],Txn[Key],$A345))</f>
        <v/>
      </c>
      <c r="H345" s="284" t="str">
        <f>IF($A345="","",IFERROR(INDEX(Prices[Current Price],MATCH($A345,Prices[Key],0)),0))</f>
        <v/>
      </c>
      <c r="I345" s="285" t="str">
        <f>IF($A345="","",IFERROR(INDEX(Prices[FX to SGD],MATCH($A345,Prices[Key],0)),1))</f>
        <v/>
      </c>
      <c r="J345" s="283" t="str">
        <f t="shared" si="48"/>
        <v/>
      </c>
      <c r="K345" s="283" t="str">
        <f t="shared" si="49"/>
        <v/>
      </c>
      <c r="L345" s="283" t="str">
        <f t="shared" si="50"/>
        <v/>
      </c>
      <c r="M345" s="286" t="str">
        <f t="shared" si="51"/>
        <v/>
      </c>
      <c r="N345" s="240" t="str">
        <f>IF($A345="","",IF(ABS(E345)&gt;0.000001,COUNT($N$1:N344)+1,""))</f>
        <v/>
      </c>
      <c r="O345" s="287" t="str">
        <f>IF($A345="","",SUMIFS(Transactions!$H$2:$H$1001,Transactions!$J$2:$J$1001,$A345,Transactions!$A$2:$A$1001,2)*$I345)</f>
        <v/>
      </c>
      <c r="P345" s="287" t="str">
        <f t="shared" si="52"/>
        <v/>
      </c>
      <c r="Q345" s="288" t="str">
        <f t="shared" si="53"/>
        <v/>
      </c>
    </row>
    <row r="346" spans="1:17" ht="15" customHeight="1" x14ac:dyDescent="0.2">
      <c r="A346" s="240" t="str">
        <f>IFERROR(INDEX(Txn[Key],MATCH(0,INDEX(COUNTIF($A$1:A345,Txn[Key])+(Txn[Key]=""),0),0)),"")</f>
        <v/>
      </c>
      <c r="B346" s="240" t="str">
        <f t="shared" si="45"/>
        <v/>
      </c>
      <c r="C346" s="240" t="str">
        <f t="shared" si="46"/>
        <v/>
      </c>
      <c r="D346" s="240" t="str">
        <f t="shared" si="47"/>
        <v/>
      </c>
      <c r="E346" s="261" t="str">
        <f>IF($A346="","",SUMIFS(Txn[Signed Units],Txn[Key],$A346))</f>
        <v/>
      </c>
      <c r="F346" s="283" t="str">
        <f>IF($A346="","",SUMIFS(Txn[Buy Cost],Txn[Key],$A346))</f>
        <v/>
      </c>
      <c r="G346" s="283" t="str">
        <f>IF($A346="","",SUMIFS(Txn[Sell Proceeds],Txn[Key],$A346))</f>
        <v/>
      </c>
      <c r="H346" s="284" t="str">
        <f>IF($A346="","",IFERROR(INDEX(Prices[Current Price],MATCH($A346,Prices[Key],0)),0))</f>
        <v/>
      </c>
      <c r="I346" s="285" t="str">
        <f>IF($A346="","",IFERROR(INDEX(Prices[FX to SGD],MATCH($A346,Prices[Key],0)),1))</f>
        <v/>
      </c>
      <c r="J346" s="283" t="str">
        <f t="shared" si="48"/>
        <v/>
      </c>
      <c r="K346" s="283" t="str">
        <f t="shared" si="49"/>
        <v/>
      </c>
      <c r="L346" s="283" t="str">
        <f t="shared" si="50"/>
        <v/>
      </c>
      <c r="M346" s="286" t="str">
        <f t="shared" si="51"/>
        <v/>
      </c>
      <c r="N346" s="240" t="str">
        <f>IF($A346="","",IF(ABS(E346)&gt;0.000001,COUNT($N$1:N345)+1,""))</f>
        <v/>
      </c>
      <c r="O346" s="287" t="str">
        <f>IF($A346="","",SUMIFS(Transactions!$H$2:$H$1001,Transactions!$J$2:$J$1001,$A346,Transactions!$A$2:$A$1001,2)*$I346)</f>
        <v/>
      </c>
      <c r="P346" s="287" t="str">
        <f t="shared" si="52"/>
        <v/>
      </c>
      <c r="Q346" s="288" t="str">
        <f t="shared" si="53"/>
        <v/>
      </c>
    </row>
    <row r="347" spans="1:17" ht="15" customHeight="1" x14ac:dyDescent="0.2">
      <c r="A347" s="240" t="str">
        <f>IFERROR(INDEX(Txn[Key],MATCH(0,INDEX(COUNTIF($A$1:A346,Txn[Key])+(Txn[Key]=""),0),0)),"")</f>
        <v/>
      </c>
      <c r="B347" s="240" t="str">
        <f t="shared" si="45"/>
        <v/>
      </c>
      <c r="C347" s="240" t="str">
        <f t="shared" si="46"/>
        <v/>
      </c>
      <c r="D347" s="240" t="str">
        <f t="shared" si="47"/>
        <v/>
      </c>
      <c r="E347" s="261" t="str">
        <f>IF($A347="","",SUMIFS(Txn[Signed Units],Txn[Key],$A347))</f>
        <v/>
      </c>
      <c r="F347" s="283" t="str">
        <f>IF($A347="","",SUMIFS(Txn[Buy Cost],Txn[Key],$A347))</f>
        <v/>
      </c>
      <c r="G347" s="283" t="str">
        <f>IF($A347="","",SUMIFS(Txn[Sell Proceeds],Txn[Key],$A347))</f>
        <v/>
      </c>
      <c r="H347" s="284" t="str">
        <f>IF($A347="","",IFERROR(INDEX(Prices[Current Price],MATCH($A347,Prices[Key],0)),0))</f>
        <v/>
      </c>
      <c r="I347" s="285" t="str">
        <f>IF($A347="","",IFERROR(INDEX(Prices[FX to SGD],MATCH($A347,Prices[Key],0)),1))</f>
        <v/>
      </c>
      <c r="J347" s="283" t="str">
        <f t="shared" si="48"/>
        <v/>
      </c>
      <c r="K347" s="283" t="str">
        <f t="shared" si="49"/>
        <v/>
      </c>
      <c r="L347" s="283" t="str">
        <f t="shared" si="50"/>
        <v/>
      </c>
      <c r="M347" s="286" t="str">
        <f t="shared" si="51"/>
        <v/>
      </c>
      <c r="N347" s="240" t="str">
        <f>IF($A347="","",IF(ABS(E347)&gt;0.000001,COUNT($N$1:N346)+1,""))</f>
        <v/>
      </c>
      <c r="O347" s="287" t="str">
        <f>IF($A347="","",SUMIFS(Transactions!$H$2:$H$1001,Transactions!$J$2:$J$1001,$A347,Transactions!$A$2:$A$1001,2)*$I347)</f>
        <v/>
      </c>
      <c r="P347" s="287" t="str">
        <f t="shared" si="52"/>
        <v/>
      </c>
      <c r="Q347" s="288" t="str">
        <f t="shared" si="53"/>
        <v/>
      </c>
    </row>
    <row r="348" spans="1:17" ht="15" customHeight="1" x14ac:dyDescent="0.2">
      <c r="A348" s="240" t="str">
        <f>IFERROR(INDEX(Txn[Key],MATCH(0,INDEX(COUNTIF($A$1:A347,Txn[Key])+(Txn[Key]=""),0),0)),"")</f>
        <v/>
      </c>
      <c r="B348" s="240" t="str">
        <f t="shared" si="45"/>
        <v/>
      </c>
      <c r="C348" s="240" t="str">
        <f t="shared" si="46"/>
        <v/>
      </c>
      <c r="D348" s="240" t="str">
        <f t="shared" si="47"/>
        <v/>
      </c>
      <c r="E348" s="261" t="str">
        <f>IF($A348="","",SUMIFS(Txn[Signed Units],Txn[Key],$A348))</f>
        <v/>
      </c>
      <c r="F348" s="283" t="str">
        <f>IF($A348="","",SUMIFS(Txn[Buy Cost],Txn[Key],$A348))</f>
        <v/>
      </c>
      <c r="G348" s="283" t="str">
        <f>IF($A348="","",SUMIFS(Txn[Sell Proceeds],Txn[Key],$A348))</f>
        <v/>
      </c>
      <c r="H348" s="284" t="str">
        <f>IF($A348="","",IFERROR(INDEX(Prices[Current Price],MATCH($A348,Prices[Key],0)),0))</f>
        <v/>
      </c>
      <c r="I348" s="285" t="str">
        <f>IF($A348="","",IFERROR(INDEX(Prices[FX to SGD],MATCH($A348,Prices[Key],0)),1))</f>
        <v/>
      </c>
      <c r="J348" s="283" t="str">
        <f t="shared" si="48"/>
        <v/>
      </c>
      <c r="K348" s="283" t="str">
        <f t="shared" si="49"/>
        <v/>
      </c>
      <c r="L348" s="283" t="str">
        <f t="shared" si="50"/>
        <v/>
      </c>
      <c r="M348" s="286" t="str">
        <f t="shared" si="51"/>
        <v/>
      </c>
      <c r="N348" s="240" t="str">
        <f>IF($A348="","",IF(ABS(E348)&gt;0.000001,COUNT($N$1:N347)+1,""))</f>
        <v/>
      </c>
      <c r="O348" s="287" t="str">
        <f>IF($A348="","",SUMIFS(Transactions!$H$2:$H$1001,Transactions!$J$2:$J$1001,$A348,Transactions!$A$2:$A$1001,2)*$I348)</f>
        <v/>
      </c>
      <c r="P348" s="287" t="str">
        <f t="shared" si="52"/>
        <v/>
      </c>
      <c r="Q348" s="288" t="str">
        <f t="shared" si="53"/>
        <v/>
      </c>
    </row>
    <row r="349" spans="1:17" ht="15" customHeight="1" x14ac:dyDescent="0.2">
      <c r="A349" s="240" t="str">
        <f>IFERROR(INDEX(Txn[Key],MATCH(0,INDEX(COUNTIF($A$1:A348,Txn[Key])+(Txn[Key]=""),0),0)),"")</f>
        <v/>
      </c>
      <c r="B349" s="240" t="str">
        <f t="shared" si="45"/>
        <v/>
      </c>
      <c r="C349" s="240" t="str">
        <f t="shared" si="46"/>
        <v/>
      </c>
      <c r="D349" s="240" t="str">
        <f t="shared" si="47"/>
        <v/>
      </c>
      <c r="E349" s="261" t="str">
        <f>IF($A349="","",SUMIFS(Txn[Signed Units],Txn[Key],$A349))</f>
        <v/>
      </c>
      <c r="F349" s="283" t="str">
        <f>IF($A349="","",SUMIFS(Txn[Buy Cost],Txn[Key],$A349))</f>
        <v/>
      </c>
      <c r="G349" s="283" t="str">
        <f>IF($A349="","",SUMIFS(Txn[Sell Proceeds],Txn[Key],$A349))</f>
        <v/>
      </c>
      <c r="H349" s="284" t="str">
        <f>IF($A349="","",IFERROR(INDEX(Prices[Current Price],MATCH($A349,Prices[Key],0)),0))</f>
        <v/>
      </c>
      <c r="I349" s="285" t="str">
        <f>IF($A349="","",IFERROR(INDEX(Prices[FX to SGD],MATCH($A349,Prices[Key],0)),1))</f>
        <v/>
      </c>
      <c r="J349" s="283" t="str">
        <f t="shared" si="48"/>
        <v/>
      </c>
      <c r="K349" s="283" t="str">
        <f t="shared" si="49"/>
        <v/>
      </c>
      <c r="L349" s="283" t="str">
        <f t="shared" si="50"/>
        <v/>
      </c>
      <c r="M349" s="286" t="str">
        <f t="shared" si="51"/>
        <v/>
      </c>
      <c r="N349" s="240" t="str">
        <f>IF($A349="","",IF(ABS(E349)&gt;0.000001,COUNT($N$1:N348)+1,""))</f>
        <v/>
      </c>
      <c r="O349" s="287" t="str">
        <f>IF($A349="","",SUMIFS(Transactions!$H$2:$H$1001,Transactions!$J$2:$J$1001,$A349,Transactions!$A$2:$A$1001,2)*$I349)</f>
        <v/>
      </c>
      <c r="P349" s="287" t="str">
        <f t="shared" si="52"/>
        <v/>
      </c>
      <c r="Q349" s="288" t="str">
        <f t="shared" si="53"/>
        <v/>
      </c>
    </row>
    <row r="350" spans="1:17" ht="15" customHeight="1" x14ac:dyDescent="0.2">
      <c r="A350" s="240" t="str">
        <f>IFERROR(INDEX(Txn[Key],MATCH(0,INDEX(COUNTIF($A$1:A349,Txn[Key])+(Txn[Key]=""),0),0)),"")</f>
        <v/>
      </c>
      <c r="B350" s="240" t="str">
        <f t="shared" si="45"/>
        <v/>
      </c>
      <c r="C350" s="240" t="str">
        <f t="shared" si="46"/>
        <v/>
      </c>
      <c r="D350" s="240" t="str">
        <f t="shared" si="47"/>
        <v/>
      </c>
      <c r="E350" s="261" t="str">
        <f>IF($A350="","",SUMIFS(Txn[Signed Units],Txn[Key],$A350))</f>
        <v/>
      </c>
      <c r="F350" s="283" t="str">
        <f>IF($A350="","",SUMIFS(Txn[Buy Cost],Txn[Key],$A350))</f>
        <v/>
      </c>
      <c r="G350" s="283" t="str">
        <f>IF($A350="","",SUMIFS(Txn[Sell Proceeds],Txn[Key],$A350))</f>
        <v/>
      </c>
      <c r="H350" s="284" t="str">
        <f>IF($A350="","",IFERROR(INDEX(Prices[Current Price],MATCH($A350,Prices[Key],0)),0))</f>
        <v/>
      </c>
      <c r="I350" s="285" t="str">
        <f>IF($A350="","",IFERROR(INDEX(Prices[FX to SGD],MATCH($A350,Prices[Key],0)),1))</f>
        <v/>
      </c>
      <c r="J350" s="283" t="str">
        <f t="shared" si="48"/>
        <v/>
      </c>
      <c r="K350" s="283" t="str">
        <f t="shared" si="49"/>
        <v/>
      </c>
      <c r="L350" s="283" t="str">
        <f t="shared" si="50"/>
        <v/>
      </c>
      <c r="M350" s="286" t="str">
        <f t="shared" si="51"/>
        <v/>
      </c>
      <c r="N350" s="240" t="str">
        <f>IF($A350="","",IF(ABS(E350)&gt;0.000001,COUNT($N$1:N349)+1,""))</f>
        <v/>
      </c>
      <c r="O350" s="287" t="str">
        <f>IF($A350="","",SUMIFS(Transactions!$H$2:$H$1001,Transactions!$J$2:$J$1001,$A350,Transactions!$A$2:$A$1001,2)*$I350)</f>
        <v/>
      </c>
      <c r="P350" s="287" t="str">
        <f t="shared" si="52"/>
        <v/>
      </c>
      <c r="Q350" s="288" t="str">
        <f t="shared" si="53"/>
        <v/>
      </c>
    </row>
    <row r="351" spans="1:17" ht="15" customHeight="1" x14ac:dyDescent="0.2">
      <c r="A351" s="240" t="str">
        <f>IFERROR(INDEX(Txn[Key],MATCH(0,INDEX(COUNTIF($A$1:A350,Txn[Key])+(Txn[Key]=""),0),0)),"")</f>
        <v/>
      </c>
      <c r="B351" s="240" t="str">
        <f t="shared" si="45"/>
        <v/>
      </c>
      <c r="C351" s="240" t="str">
        <f t="shared" si="46"/>
        <v/>
      </c>
      <c r="D351" s="240" t="str">
        <f t="shared" si="47"/>
        <v/>
      </c>
      <c r="E351" s="261" t="str">
        <f>IF($A351="","",SUMIFS(Txn[Signed Units],Txn[Key],$A351))</f>
        <v/>
      </c>
      <c r="F351" s="283" t="str">
        <f>IF($A351="","",SUMIFS(Txn[Buy Cost],Txn[Key],$A351))</f>
        <v/>
      </c>
      <c r="G351" s="283" t="str">
        <f>IF($A351="","",SUMIFS(Txn[Sell Proceeds],Txn[Key],$A351))</f>
        <v/>
      </c>
      <c r="H351" s="284" t="str">
        <f>IF($A351="","",IFERROR(INDEX(Prices[Current Price],MATCH($A351,Prices[Key],0)),0))</f>
        <v/>
      </c>
      <c r="I351" s="285" t="str">
        <f>IF($A351="","",IFERROR(INDEX(Prices[FX to SGD],MATCH($A351,Prices[Key],0)),1))</f>
        <v/>
      </c>
      <c r="J351" s="283" t="str">
        <f t="shared" si="48"/>
        <v/>
      </c>
      <c r="K351" s="283" t="str">
        <f t="shared" si="49"/>
        <v/>
      </c>
      <c r="L351" s="283" t="str">
        <f t="shared" si="50"/>
        <v/>
      </c>
      <c r="M351" s="286" t="str">
        <f t="shared" si="51"/>
        <v/>
      </c>
      <c r="N351" s="240" t="str">
        <f>IF($A351="","",IF(ABS(E351)&gt;0.000001,COUNT($N$1:N350)+1,""))</f>
        <v/>
      </c>
      <c r="O351" s="287" t="str">
        <f>IF($A351="","",SUMIFS(Transactions!$H$2:$H$1001,Transactions!$J$2:$J$1001,$A351,Transactions!$A$2:$A$1001,2)*$I351)</f>
        <v/>
      </c>
      <c r="P351" s="287" t="str">
        <f t="shared" si="52"/>
        <v/>
      </c>
      <c r="Q351" s="288" t="str">
        <f t="shared" si="53"/>
        <v/>
      </c>
    </row>
    <row r="352" spans="1:17" ht="15" customHeight="1" x14ac:dyDescent="0.2">
      <c r="A352" s="240" t="str">
        <f>IFERROR(INDEX(Txn[Key],MATCH(0,INDEX(COUNTIF($A$1:A351,Txn[Key])+(Txn[Key]=""),0),0)),"")</f>
        <v/>
      </c>
      <c r="B352" s="240" t="str">
        <f t="shared" si="45"/>
        <v/>
      </c>
      <c r="C352" s="240" t="str">
        <f t="shared" si="46"/>
        <v/>
      </c>
      <c r="D352" s="240" t="str">
        <f t="shared" si="47"/>
        <v/>
      </c>
      <c r="E352" s="261" t="str">
        <f>IF($A352="","",SUMIFS(Txn[Signed Units],Txn[Key],$A352))</f>
        <v/>
      </c>
      <c r="F352" s="283" t="str">
        <f>IF($A352="","",SUMIFS(Txn[Buy Cost],Txn[Key],$A352))</f>
        <v/>
      </c>
      <c r="G352" s="283" t="str">
        <f>IF($A352="","",SUMIFS(Txn[Sell Proceeds],Txn[Key],$A352))</f>
        <v/>
      </c>
      <c r="H352" s="284" t="str">
        <f>IF($A352="","",IFERROR(INDEX(Prices[Current Price],MATCH($A352,Prices[Key],0)),0))</f>
        <v/>
      </c>
      <c r="I352" s="285" t="str">
        <f>IF($A352="","",IFERROR(INDEX(Prices[FX to SGD],MATCH($A352,Prices[Key],0)),1))</f>
        <v/>
      </c>
      <c r="J352" s="283" t="str">
        <f t="shared" si="48"/>
        <v/>
      </c>
      <c r="K352" s="283" t="str">
        <f t="shared" si="49"/>
        <v/>
      </c>
      <c r="L352" s="283" t="str">
        <f t="shared" si="50"/>
        <v/>
      </c>
      <c r="M352" s="286" t="str">
        <f t="shared" si="51"/>
        <v/>
      </c>
      <c r="N352" s="240" t="str">
        <f>IF($A352="","",IF(ABS(E352)&gt;0.000001,COUNT($N$1:N351)+1,""))</f>
        <v/>
      </c>
      <c r="O352" s="287" t="str">
        <f>IF($A352="","",SUMIFS(Transactions!$H$2:$H$1001,Transactions!$J$2:$J$1001,$A352,Transactions!$A$2:$A$1001,2)*$I352)</f>
        <v/>
      </c>
      <c r="P352" s="287" t="str">
        <f t="shared" si="52"/>
        <v/>
      </c>
      <c r="Q352" s="288" t="str">
        <f t="shared" si="53"/>
        <v/>
      </c>
    </row>
    <row r="353" spans="1:17" ht="15" customHeight="1" x14ac:dyDescent="0.2">
      <c r="A353" s="240" t="str">
        <f>IFERROR(INDEX(Txn[Key],MATCH(0,INDEX(COUNTIF($A$1:A352,Txn[Key])+(Txn[Key]=""),0),0)),"")</f>
        <v/>
      </c>
      <c r="B353" s="240" t="str">
        <f t="shared" si="45"/>
        <v/>
      </c>
      <c r="C353" s="240" t="str">
        <f t="shared" si="46"/>
        <v/>
      </c>
      <c r="D353" s="240" t="str">
        <f t="shared" si="47"/>
        <v/>
      </c>
      <c r="E353" s="261" t="str">
        <f>IF($A353="","",SUMIFS(Txn[Signed Units],Txn[Key],$A353))</f>
        <v/>
      </c>
      <c r="F353" s="283" t="str">
        <f>IF($A353="","",SUMIFS(Txn[Buy Cost],Txn[Key],$A353))</f>
        <v/>
      </c>
      <c r="G353" s="283" t="str">
        <f>IF($A353="","",SUMIFS(Txn[Sell Proceeds],Txn[Key],$A353))</f>
        <v/>
      </c>
      <c r="H353" s="284" t="str">
        <f>IF($A353="","",IFERROR(INDEX(Prices[Current Price],MATCH($A353,Prices[Key],0)),0))</f>
        <v/>
      </c>
      <c r="I353" s="285" t="str">
        <f>IF($A353="","",IFERROR(INDEX(Prices[FX to SGD],MATCH($A353,Prices[Key],0)),1))</f>
        <v/>
      </c>
      <c r="J353" s="283" t="str">
        <f t="shared" si="48"/>
        <v/>
      </c>
      <c r="K353" s="283" t="str">
        <f t="shared" si="49"/>
        <v/>
      </c>
      <c r="L353" s="283" t="str">
        <f t="shared" si="50"/>
        <v/>
      </c>
      <c r="M353" s="286" t="str">
        <f t="shared" si="51"/>
        <v/>
      </c>
      <c r="N353" s="240" t="str">
        <f>IF($A353="","",IF(ABS(E353)&gt;0.000001,COUNT($N$1:N352)+1,""))</f>
        <v/>
      </c>
      <c r="O353" s="287" t="str">
        <f>IF($A353="","",SUMIFS(Transactions!$H$2:$H$1001,Transactions!$J$2:$J$1001,$A353,Transactions!$A$2:$A$1001,2)*$I353)</f>
        <v/>
      </c>
      <c r="P353" s="287" t="str">
        <f t="shared" si="52"/>
        <v/>
      </c>
      <c r="Q353" s="288" t="str">
        <f t="shared" si="53"/>
        <v/>
      </c>
    </row>
    <row r="354" spans="1:17" ht="15" customHeight="1" x14ac:dyDescent="0.2">
      <c r="A354" s="240" t="str">
        <f>IFERROR(INDEX(Txn[Key],MATCH(0,INDEX(COUNTIF($A$1:A353,Txn[Key])+(Txn[Key]=""),0),0)),"")</f>
        <v/>
      </c>
      <c r="B354" s="240" t="str">
        <f t="shared" si="45"/>
        <v/>
      </c>
      <c r="C354" s="240" t="str">
        <f t="shared" si="46"/>
        <v/>
      </c>
      <c r="D354" s="240" t="str">
        <f t="shared" si="47"/>
        <v/>
      </c>
      <c r="E354" s="261" t="str">
        <f>IF($A354="","",SUMIFS(Txn[Signed Units],Txn[Key],$A354))</f>
        <v/>
      </c>
      <c r="F354" s="283" t="str">
        <f>IF($A354="","",SUMIFS(Txn[Buy Cost],Txn[Key],$A354))</f>
        <v/>
      </c>
      <c r="G354" s="283" t="str">
        <f>IF($A354="","",SUMIFS(Txn[Sell Proceeds],Txn[Key],$A354))</f>
        <v/>
      </c>
      <c r="H354" s="284" t="str">
        <f>IF($A354="","",IFERROR(INDEX(Prices[Current Price],MATCH($A354,Prices[Key],0)),0))</f>
        <v/>
      </c>
      <c r="I354" s="285" t="str">
        <f>IF($A354="","",IFERROR(INDEX(Prices[FX to SGD],MATCH($A354,Prices[Key],0)),1))</f>
        <v/>
      </c>
      <c r="J354" s="283" t="str">
        <f t="shared" si="48"/>
        <v/>
      </c>
      <c r="K354" s="283" t="str">
        <f t="shared" si="49"/>
        <v/>
      </c>
      <c r="L354" s="283" t="str">
        <f t="shared" si="50"/>
        <v/>
      </c>
      <c r="M354" s="286" t="str">
        <f t="shared" si="51"/>
        <v/>
      </c>
      <c r="N354" s="240" t="str">
        <f>IF($A354="","",IF(ABS(E354)&gt;0.000001,COUNT($N$1:N353)+1,""))</f>
        <v/>
      </c>
      <c r="O354" s="287" t="str">
        <f>IF($A354="","",SUMIFS(Transactions!$H$2:$H$1001,Transactions!$J$2:$J$1001,$A354,Transactions!$A$2:$A$1001,2)*$I354)</f>
        <v/>
      </c>
      <c r="P354" s="287" t="str">
        <f t="shared" si="52"/>
        <v/>
      </c>
      <c r="Q354" s="288" t="str">
        <f t="shared" si="53"/>
        <v/>
      </c>
    </row>
    <row r="355" spans="1:17" ht="15" customHeight="1" x14ac:dyDescent="0.2">
      <c r="A355" s="240" t="str">
        <f>IFERROR(INDEX(Txn[Key],MATCH(0,INDEX(COUNTIF($A$1:A354,Txn[Key])+(Txn[Key]=""),0),0)),"")</f>
        <v/>
      </c>
      <c r="B355" s="240" t="str">
        <f t="shared" si="45"/>
        <v/>
      </c>
      <c r="C355" s="240" t="str">
        <f t="shared" si="46"/>
        <v/>
      </c>
      <c r="D355" s="240" t="str">
        <f t="shared" si="47"/>
        <v/>
      </c>
      <c r="E355" s="261" t="str">
        <f>IF($A355="","",SUMIFS(Txn[Signed Units],Txn[Key],$A355))</f>
        <v/>
      </c>
      <c r="F355" s="283" t="str">
        <f>IF($A355="","",SUMIFS(Txn[Buy Cost],Txn[Key],$A355))</f>
        <v/>
      </c>
      <c r="G355" s="283" t="str">
        <f>IF($A355="","",SUMIFS(Txn[Sell Proceeds],Txn[Key],$A355))</f>
        <v/>
      </c>
      <c r="H355" s="284" t="str">
        <f>IF($A355="","",IFERROR(INDEX(Prices[Current Price],MATCH($A355,Prices[Key],0)),0))</f>
        <v/>
      </c>
      <c r="I355" s="285" t="str">
        <f>IF($A355="","",IFERROR(INDEX(Prices[FX to SGD],MATCH($A355,Prices[Key],0)),1))</f>
        <v/>
      </c>
      <c r="J355" s="283" t="str">
        <f t="shared" si="48"/>
        <v/>
      </c>
      <c r="K355" s="283" t="str">
        <f t="shared" si="49"/>
        <v/>
      </c>
      <c r="L355" s="283" t="str">
        <f t="shared" si="50"/>
        <v/>
      </c>
      <c r="M355" s="286" t="str">
        <f t="shared" si="51"/>
        <v/>
      </c>
      <c r="N355" s="240" t="str">
        <f>IF($A355="","",IF(ABS(E355)&gt;0.000001,COUNT($N$1:N354)+1,""))</f>
        <v/>
      </c>
      <c r="O355" s="287" t="str">
        <f>IF($A355="","",SUMIFS(Transactions!$H$2:$H$1001,Transactions!$J$2:$J$1001,$A355,Transactions!$A$2:$A$1001,2)*$I355)</f>
        <v/>
      </c>
      <c r="P355" s="287" t="str">
        <f t="shared" si="52"/>
        <v/>
      </c>
      <c r="Q355" s="288" t="str">
        <f t="shared" si="53"/>
        <v/>
      </c>
    </row>
    <row r="356" spans="1:17" ht="15" customHeight="1" x14ac:dyDescent="0.2">
      <c r="A356" s="240" t="str">
        <f>IFERROR(INDEX(Txn[Key],MATCH(0,INDEX(COUNTIF($A$1:A355,Txn[Key])+(Txn[Key]=""),0),0)),"")</f>
        <v/>
      </c>
      <c r="B356" s="240" t="str">
        <f t="shared" si="45"/>
        <v/>
      </c>
      <c r="C356" s="240" t="str">
        <f t="shared" si="46"/>
        <v/>
      </c>
      <c r="D356" s="240" t="str">
        <f t="shared" si="47"/>
        <v/>
      </c>
      <c r="E356" s="261" t="str">
        <f>IF($A356="","",SUMIFS(Txn[Signed Units],Txn[Key],$A356))</f>
        <v/>
      </c>
      <c r="F356" s="283" t="str">
        <f>IF($A356="","",SUMIFS(Txn[Buy Cost],Txn[Key],$A356))</f>
        <v/>
      </c>
      <c r="G356" s="283" t="str">
        <f>IF($A356="","",SUMIFS(Txn[Sell Proceeds],Txn[Key],$A356))</f>
        <v/>
      </c>
      <c r="H356" s="284" t="str">
        <f>IF($A356="","",IFERROR(INDEX(Prices[Current Price],MATCH($A356,Prices[Key],0)),0))</f>
        <v/>
      </c>
      <c r="I356" s="285" t="str">
        <f>IF($A356="","",IFERROR(INDEX(Prices[FX to SGD],MATCH($A356,Prices[Key],0)),1))</f>
        <v/>
      </c>
      <c r="J356" s="283" t="str">
        <f t="shared" si="48"/>
        <v/>
      </c>
      <c r="K356" s="283" t="str">
        <f t="shared" si="49"/>
        <v/>
      </c>
      <c r="L356" s="283" t="str">
        <f t="shared" si="50"/>
        <v/>
      </c>
      <c r="M356" s="286" t="str">
        <f t="shared" si="51"/>
        <v/>
      </c>
      <c r="N356" s="240" t="str">
        <f>IF($A356="","",IF(ABS(E356)&gt;0.000001,COUNT($N$1:N355)+1,""))</f>
        <v/>
      </c>
      <c r="O356" s="287" t="str">
        <f>IF($A356="","",SUMIFS(Transactions!$H$2:$H$1001,Transactions!$J$2:$J$1001,$A356,Transactions!$A$2:$A$1001,2)*$I356)</f>
        <v/>
      </c>
      <c r="P356" s="287" t="str">
        <f t="shared" si="52"/>
        <v/>
      </c>
      <c r="Q356" s="288" t="str">
        <f t="shared" si="53"/>
        <v/>
      </c>
    </row>
    <row r="357" spans="1:17" ht="15" customHeight="1" x14ac:dyDescent="0.2">
      <c r="A357" s="240" t="str">
        <f>IFERROR(INDEX(Txn[Key],MATCH(0,INDEX(COUNTIF($A$1:A356,Txn[Key])+(Txn[Key]=""),0),0)),"")</f>
        <v/>
      </c>
      <c r="B357" s="240" t="str">
        <f t="shared" si="45"/>
        <v/>
      </c>
      <c r="C357" s="240" t="str">
        <f t="shared" si="46"/>
        <v/>
      </c>
      <c r="D357" s="240" t="str">
        <f t="shared" si="47"/>
        <v/>
      </c>
      <c r="E357" s="261" t="str">
        <f>IF($A357="","",SUMIFS(Txn[Signed Units],Txn[Key],$A357))</f>
        <v/>
      </c>
      <c r="F357" s="283" t="str">
        <f>IF($A357="","",SUMIFS(Txn[Buy Cost],Txn[Key],$A357))</f>
        <v/>
      </c>
      <c r="G357" s="283" t="str">
        <f>IF($A357="","",SUMIFS(Txn[Sell Proceeds],Txn[Key],$A357))</f>
        <v/>
      </c>
      <c r="H357" s="284" t="str">
        <f>IF($A357="","",IFERROR(INDEX(Prices[Current Price],MATCH($A357,Prices[Key],0)),0))</f>
        <v/>
      </c>
      <c r="I357" s="285" t="str">
        <f>IF($A357="","",IFERROR(INDEX(Prices[FX to SGD],MATCH($A357,Prices[Key],0)),1))</f>
        <v/>
      </c>
      <c r="J357" s="283" t="str">
        <f t="shared" si="48"/>
        <v/>
      </c>
      <c r="K357" s="283" t="str">
        <f t="shared" si="49"/>
        <v/>
      </c>
      <c r="L357" s="283" t="str">
        <f t="shared" si="50"/>
        <v/>
      </c>
      <c r="M357" s="286" t="str">
        <f t="shared" si="51"/>
        <v/>
      </c>
      <c r="N357" s="240" t="str">
        <f>IF($A357="","",IF(ABS(E357)&gt;0.000001,COUNT($N$1:N356)+1,""))</f>
        <v/>
      </c>
      <c r="O357" s="287" t="str">
        <f>IF($A357="","",SUMIFS(Transactions!$H$2:$H$1001,Transactions!$J$2:$J$1001,$A357,Transactions!$A$2:$A$1001,2)*$I357)</f>
        <v/>
      </c>
      <c r="P357" s="287" t="str">
        <f t="shared" si="52"/>
        <v/>
      </c>
      <c r="Q357" s="288" t="str">
        <f t="shared" si="53"/>
        <v/>
      </c>
    </row>
    <row r="358" spans="1:17" ht="15" customHeight="1" x14ac:dyDescent="0.2">
      <c r="A358" s="240" t="str">
        <f>IFERROR(INDEX(Txn[Key],MATCH(0,INDEX(COUNTIF($A$1:A357,Txn[Key])+(Txn[Key]=""),0),0)),"")</f>
        <v/>
      </c>
      <c r="B358" s="240" t="str">
        <f t="shared" si="45"/>
        <v/>
      </c>
      <c r="C358" s="240" t="str">
        <f t="shared" si="46"/>
        <v/>
      </c>
      <c r="D358" s="240" t="str">
        <f t="shared" si="47"/>
        <v/>
      </c>
      <c r="E358" s="261" t="str">
        <f>IF($A358="","",SUMIFS(Txn[Signed Units],Txn[Key],$A358))</f>
        <v/>
      </c>
      <c r="F358" s="283" t="str">
        <f>IF($A358="","",SUMIFS(Txn[Buy Cost],Txn[Key],$A358))</f>
        <v/>
      </c>
      <c r="G358" s="283" t="str">
        <f>IF($A358="","",SUMIFS(Txn[Sell Proceeds],Txn[Key],$A358))</f>
        <v/>
      </c>
      <c r="H358" s="284" t="str">
        <f>IF($A358="","",IFERROR(INDEX(Prices[Current Price],MATCH($A358,Prices[Key],0)),0))</f>
        <v/>
      </c>
      <c r="I358" s="285" t="str">
        <f>IF($A358="","",IFERROR(INDEX(Prices[FX to SGD],MATCH($A358,Prices[Key],0)),1))</f>
        <v/>
      </c>
      <c r="J358" s="283" t="str">
        <f t="shared" si="48"/>
        <v/>
      </c>
      <c r="K358" s="283" t="str">
        <f t="shared" si="49"/>
        <v/>
      </c>
      <c r="L358" s="283" t="str">
        <f t="shared" si="50"/>
        <v/>
      </c>
      <c r="M358" s="286" t="str">
        <f t="shared" si="51"/>
        <v/>
      </c>
      <c r="N358" s="240" t="str">
        <f>IF($A358="","",IF(ABS(E358)&gt;0.000001,COUNT($N$1:N357)+1,""))</f>
        <v/>
      </c>
      <c r="O358" s="287" t="str">
        <f>IF($A358="","",SUMIFS(Transactions!$H$2:$H$1001,Transactions!$J$2:$J$1001,$A358,Transactions!$A$2:$A$1001,2)*$I358)</f>
        <v/>
      </c>
      <c r="P358" s="287" t="str">
        <f t="shared" si="52"/>
        <v/>
      </c>
      <c r="Q358" s="288" t="str">
        <f t="shared" si="53"/>
        <v/>
      </c>
    </row>
    <row r="359" spans="1:17" ht="15" customHeight="1" x14ac:dyDescent="0.2">
      <c r="A359" s="240" t="str">
        <f>IFERROR(INDEX(Txn[Key],MATCH(0,INDEX(COUNTIF($A$1:A358,Txn[Key])+(Txn[Key]=""),0),0)),"")</f>
        <v/>
      </c>
      <c r="B359" s="240" t="str">
        <f t="shared" si="45"/>
        <v/>
      </c>
      <c r="C359" s="240" t="str">
        <f t="shared" si="46"/>
        <v/>
      </c>
      <c r="D359" s="240" t="str">
        <f t="shared" si="47"/>
        <v/>
      </c>
      <c r="E359" s="261" t="str">
        <f>IF($A359="","",SUMIFS(Txn[Signed Units],Txn[Key],$A359))</f>
        <v/>
      </c>
      <c r="F359" s="283" t="str">
        <f>IF($A359="","",SUMIFS(Txn[Buy Cost],Txn[Key],$A359))</f>
        <v/>
      </c>
      <c r="G359" s="283" t="str">
        <f>IF($A359="","",SUMIFS(Txn[Sell Proceeds],Txn[Key],$A359))</f>
        <v/>
      </c>
      <c r="H359" s="284" t="str">
        <f>IF($A359="","",IFERROR(INDEX(Prices[Current Price],MATCH($A359,Prices[Key],0)),0))</f>
        <v/>
      </c>
      <c r="I359" s="285" t="str">
        <f>IF($A359="","",IFERROR(INDEX(Prices[FX to SGD],MATCH($A359,Prices[Key],0)),1))</f>
        <v/>
      </c>
      <c r="J359" s="283" t="str">
        <f t="shared" si="48"/>
        <v/>
      </c>
      <c r="K359" s="283" t="str">
        <f t="shared" si="49"/>
        <v/>
      </c>
      <c r="L359" s="283" t="str">
        <f t="shared" si="50"/>
        <v/>
      </c>
      <c r="M359" s="286" t="str">
        <f t="shared" si="51"/>
        <v/>
      </c>
      <c r="N359" s="240" t="str">
        <f>IF($A359="","",IF(ABS(E359)&gt;0.000001,COUNT($N$1:N358)+1,""))</f>
        <v/>
      </c>
      <c r="O359" s="287" t="str">
        <f>IF($A359="","",SUMIFS(Transactions!$H$2:$H$1001,Transactions!$J$2:$J$1001,$A359,Transactions!$A$2:$A$1001,2)*$I359)</f>
        <v/>
      </c>
      <c r="P359" s="287" t="str">
        <f t="shared" si="52"/>
        <v/>
      </c>
      <c r="Q359" s="288" t="str">
        <f t="shared" si="53"/>
        <v/>
      </c>
    </row>
    <row r="360" spans="1:17" ht="15" customHeight="1" x14ac:dyDescent="0.2">
      <c r="A360" s="240" t="str">
        <f>IFERROR(INDEX(Txn[Key],MATCH(0,INDEX(COUNTIF($A$1:A359,Txn[Key])+(Txn[Key]=""),0),0)),"")</f>
        <v/>
      </c>
      <c r="B360" s="240" t="str">
        <f t="shared" si="45"/>
        <v/>
      </c>
      <c r="C360" s="240" t="str">
        <f t="shared" si="46"/>
        <v/>
      </c>
      <c r="D360" s="240" t="str">
        <f t="shared" si="47"/>
        <v/>
      </c>
      <c r="E360" s="261" t="str">
        <f>IF($A360="","",SUMIFS(Txn[Signed Units],Txn[Key],$A360))</f>
        <v/>
      </c>
      <c r="F360" s="283" t="str">
        <f>IF($A360="","",SUMIFS(Txn[Buy Cost],Txn[Key],$A360))</f>
        <v/>
      </c>
      <c r="G360" s="283" t="str">
        <f>IF($A360="","",SUMIFS(Txn[Sell Proceeds],Txn[Key],$A360))</f>
        <v/>
      </c>
      <c r="H360" s="284" t="str">
        <f>IF($A360="","",IFERROR(INDEX(Prices[Current Price],MATCH($A360,Prices[Key],0)),0))</f>
        <v/>
      </c>
      <c r="I360" s="285" t="str">
        <f>IF($A360="","",IFERROR(INDEX(Prices[FX to SGD],MATCH($A360,Prices[Key],0)),1))</f>
        <v/>
      </c>
      <c r="J360" s="283" t="str">
        <f t="shared" si="48"/>
        <v/>
      </c>
      <c r="K360" s="283" t="str">
        <f t="shared" si="49"/>
        <v/>
      </c>
      <c r="L360" s="283" t="str">
        <f t="shared" si="50"/>
        <v/>
      </c>
      <c r="M360" s="286" t="str">
        <f t="shared" si="51"/>
        <v/>
      </c>
      <c r="N360" s="240" t="str">
        <f>IF($A360="","",IF(ABS(E360)&gt;0.000001,COUNT($N$1:N359)+1,""))</f>
        <v/>
      </c>
      <c r="O360" s="287" t="str">
        <f>IF($A360="","",SUMIFS(Transactions!$H$2:$H$1001,Transactions!$J$2:$J$1001,$A360,Transactions!$A$2:$A$1001,2)*$I360)</f>
        <v/>
      </c>
      <c r="P360" s="287" t="str">
        <f t="shared" si="52"/>
        <v/>
      </c>
      <c r="Q360" s="288" t="str">
        <f t="shared" si="53"/>
        <v/>
      </c>
    </row>
    <row r="361" spans="1:17" ht="15" customHeight="1" x14ac:dyDescent="0.2">
      <c r="A361" s="240" t="str">
        <f>IFERROR(INDEX(Txn[Key],MATCH(0,INDEX(COUNTIF($A$1:A360,Txn[Key])+(Txn[Key]=""),0),0)),"")</f>
        <v/>
      </c>
      <c r="B361" s="240" t="str">
        <f t="shared" si="45"/>
        <v/>
      </c>
      <c r="C361" s="240" t="str">
        <f t="shared" si="46"/>
        <v/>
      </c>
      <c r="D361" s="240" t="str">
        <f t="shared" si="47"/>
        <v/>
      </c>
      <c r="E361" s="261" t="str">
        <f>IF($A361="","",SUMIFS(Txn[Signed Units],Txn[Key],$A361))</f>
        <v/>
      </c>
      <c r="F361" s="283" t="str">
        <f>IF($A361="","",SUMIFS(Txn[Buy Cost],Txn[Key],$A361))</f>
        <v/>
      </c>
      <c r="G361" s="283" t="str">
        <f>IF($A361="","",SUMIFS(Txn[Sell Proceeds],Txn[Key],$A361))</f>
        <v/>
      </c>
      <c r="H361" s="284" t="str">
        <f>IF($A361="","",IFERROR(INDEX(Prices[Current Price],MATCH($A361,Prices[Key],0)),0))</f>
        <v/>
      </c>
      <c r="I361" s="285" t="str">
        <f>IF($A361="","",IFERROR(INDEX(Prices[FX to SGD],MATCH($A361,Prices[Key],0)),1))</f>
        <v/>
      </c>
      <c r="J361" s="283" t="str">
        <f t="shared" si="48"/>
        <v/>
      </c>
      <c r="K361" s="283" t="str">
        <f t="shared" si="49"/>
        <v/>
      </c>
      <c r="L361" s="283" t="str">
        <f t="shared" si="50"/>
        <v/>
      </c>
      <c r="M361" s="286" t="str">
        <f t="shared" si="51"/>
        <v/>
      </c>
      <c r="N361" s="240" t="str">
        <f>IF($A361="","",IF(ABS(E361)&gt;0.000001,COUNT($N$1:N360)+1,""))</f>
        <v/>
      </c>
      <c r="O361" s="287" t="str">
        <f>IF($A361="","",SUMIFS(Transactions!$H$2:$H$1001,Transactions!$J$2:$J$1001,$A361,Transactions!$A$2:$A$1001,2)*$I361)</f>
        <v/>
      </c>
      <c r="P361" s="287" t="str">
        <f t="shared" si="52"/>
        <v/>
      </c>
      <c r="Q361" s="288" t="str">
        <f t="shared" si="53"/>
        <v/>
      </c>
    </row>
    <row r="362" spans="1:17" ht="15" customHeight="1" x14ac:dyDescent="0.2">
      <c r="A362" s="240" t="str">
        <f>IFERROR(INDEX(Txn[Key],MATCH(0,INDEX(COUNTIF($A$1:A361,Txn[Key])+(Txn[Key]=""),0),0)),"")</f>
        <v/>
      </c>
      <c r="B362" s="240" t="str">
        <f t="shared" si="45"/>
        <v/>
      </c>
      <c r="C362" s="240" t="str">
        <f t="shared" si="46"/>
        <v/>
      </c>
      <c r="D362" s="240" t="str">
        <f t="shared" si="47"/>
        <v/>
      </c>
      <c r="E362" s="261" t="str">
        <f>IF($A362="","",SUMIFS(Txn[Signed Units],Txn[Key],$A362))</f>
        <v/>
      </c>
      <c r="F362" s="283" t="str">
        <f>IF($A362="","",SUMIFS(Txn[Buy Cost],Txn[Key],$A362))</f>
        <v/>
      </c>
      <c r="G362" s="283" t="str">
        <f>IF($A362="","",SUMIFS(Txn[Sell Proceeds],Txn[Key],$A362))</f>
        <v/>
      </c>
      <c r="H362" s="284" t="str">
        <f>IF($A362="","",IFERROR(INDEX(Prices[Current Price],MATCH($A362,Prices[Key],0)),0))</f>
        <v/>
      </c>
      <c r="I362" s="285" t="str">
        <f>IF($A362="","",IFERROR(INDEX(Prices[FX to SGD],MATCH($A362,Prices[Key],0)),1))</f>
        <v/>
      </c>
      <c r="J362" s="283" t="str">
        <f t="shared" si="48"/>
        <v/>
      </c>
      <c r="K362" s="283" t="str">
        <f t="shared" si="49"/>
        <v/>
      </c>
      <c r="L362" s="283" t="str">
        <f t="shared" si="50"/>
        <v/>
      </c>
      <c r="M362" s="286" t="str">
        <f t="shared" si="51"/>
        <v/>
      </c>
      <c r="N362" s="240" t="str">
        <f>IF($A362="","",IF(ABS(E362)&gt;0.000001,COUNT($N$1:N361)+1,""))</f>
        <v/>
      </c>
      <c r="O362" s="287" t="str">
        <f>IF($A362="","",SUMIFS(Transactions!$H$2:$H$1001,Transactions!$J$2:$J$1001,$A362,Transactions!$A$2:$A$1001,2)*$I362)</f>
        <v/>
      </c>
      <c r="P362" s="287" t="str">
        <f t="shared" si="52"/>
        <v/>
      </c>
      <c r="Q362" s="288" t="str">
        <f t="shared" si="53"/>
        <v/>
      </c>
    </row>
    <row r="363" spans="1:17" ht="15" customHeight="1" x14ac:dyDescent="0.2">
      <c r="A363" s="240" t="str">
        <f>IFERROR(INDEX(Txn[Key],MATCH(0,INDEX(COUNTIF($A$1:A362,Txn[Key])+(Txn[Key]=""),0),0)),"")</f>
        <v/>
      </c>
      <c r="B363" s="240" t="str">
        <f t="shared" si="45"/>
        <v/>
      </c>
      <c r="C363" s="240" t="str">
        <f t="shared" si="46"/>
        <v/>
      </c>
      <c r="D363" s="240" t="str">
        <f t="shared" si="47"/>
        <v/>
      </c>
      <c r="E363" s="261" t="str">
        <f>IF($A363="","",SUMIFS(Txn[Signed Units],Txn[Key],$A363))</f>
        <v/>
      </c>
      <c r="F363" s="283" t="str">
        <f>IF($A363="","",SUMIFS(Txn[Buy Cost],Txn[Key],$A363))</f>
        <v/>
      </c>
      <c r="G363" s="283" t="str">
        <f>IF($A363="","",SUMIFS(Txn[Sell Proceeds],Txn[Key],$A363))</f>
        <v/>
      </c>
      <c r="H363" s="284" t="str">
        <f>IF($A363="","",IFERROR(INDEX(Prices[Current Price],MATCH($A363,Prices[Key],0)),0))</f>
        <v/>
      </c>
      <c r="I363" s="285" t="str">
        <f>IF($A363="","",IFERROR(INDEX(Prices[FX to SGD],MATCH($A363,Prices[Key],0)),1))</f>
        <v/>
      </c>
      <c r="J363" s="283" t="str">
        <f t="shared" si="48"/>
        <v/>
      </c>
      <c r="K363" s="283" t="str">
        <f t="shared" si="49"/>
        <v/>
      </c>
      <c r="L363" s="283" t="str">
        <f t="shared" si="50"/>
        <v/>
      </c>
      <c r="M363" s="286" t="str">
        <f t="shared" si="51"/>
        <v/>
      </c>
      <c r="N363" s="240" t="str">
        <f>IF($A363="","",IF(ABS(E363)&gt;0.000001,COUNT($N$1:N362)+1,""))</f>
        <v/>
      </c>
      <c r="O363" s="287" t="str">
        <f>IF($A363="","",SUMIFS(Transactions!$H$2:$H$1001,Transactions!$J$2:$J$1001,$A363,Transactions!$A$2:$A$1001,2)*$I363)</f>
        <v/>
      </c>
      <c r="P363" s="287" t="str">
        <f t="shared" si="52"/>
        <v/>
      </c>
      <c r="Q363" s="288" t="str">
        <f t="shared" si="53"/>
        <v/>
      </c>
    </row>
    <row r="364" spans="1:17" ht="15" customHeight="1" x14ac:dyDescent="0.2">
      <c r="A364" s="240" t="str">
        <f>IFERROR(INDEX(Txn[Key],MATCH(0,INDEX(COUNTIF($A$1:A363,Txn[Key])+(Txn[Key]=""),0),0)),"")</f>
        <v/>
      </c>
      <c r="B364" s="240" t="str">
        <f t="shared" si="45"/>
        <v/>
      </c>
      <c r="C364" s="240" t="str">
        <f t="shared" si="46"/>
        <v/>
      </c>
      <c r="D364" s="240" t="str">
        <f t="shared" si="47"/>
        <v/>
      </c>
      <c r="E364" s="261" t="str">
        <f>IF($A364="","",SUMIFS(Txn[Signed Units],Txn[Key],$A364))</f>
        <v/>
      </c>
      <c r="F364" s="283" t="str">
        <f>IF($A364="","",SUMIFS(Txn[Buy Cost],Txn[Key],$A364))</f>
        <v/>
      </c>
      <c r="G364" s="283" t="str">
        <f>IF($A364="","",SUMIFS(Txn[Sell Proceeds],Txn[Key],$A364))</f>
        <v/>
      </c>
      <c r="H364" s="284" t="str">
        <f>IF($A364="","",IFERROR(INDEX(Prices[Current Price],MATCH($A364,Prices[Key],0)),0))</f>
        <v/>
      </c>
      <c r="I364" s="285" t="str">
        <f>IF($A364="","",IFERROR(INDEX(Prices[FX to SGD],MATCH($A364,Prices[Key],0)),1))</f>
        <v/>
      </c>
      <c r="J364" s="283" t="str">
        <f t="shared" si="48"/>
        <v/>
      </c>
      <c r="K364" s="283" t="str">
        <f t="shared" si="49"/>
        <v/>
      </c>
      <c r="L364" s="283" t="str">
        <f t="shared" si="50"/>
        <v/>
      </c>
      <c r="M364" s="286" t="str">
        <f t="shared" si="51"/>
        <v/>
      </c>
      <c r="N364" s="240" t="str">
        <f>IF($A364="","",IF(ABS(E364)&gt;0.000001,COUNT($N$1:N363)+1,""))</f>
        <v/>
      </c>
      <c r="O364" s="287" t="str">
        <f>IF($A364="","",SUMIFS(Transactions!$H$2:$H$1001,Transactions!$J$2:$J$1001,$A364,Transactions!$A$2:$A$1001,2)*$I364)</f>
        <v/>
      </c>
      <c r="P364" s="287" t="str">
        <f t="shared" si="52"/>
        <v/>
      </c>
      <c r="Q364" s="288" t="str">
        <f t="shared" si="53"/>
        <v/>
      </c>
    </row>
    <row r="365" spans="1:17" ht="15" customHeight="1" x14ac:dyDescent="0.2">
      <c r="A365" s="240" t="str">
        <f>IFERROR(INDEX(Txn[Key],MATCH(0,INDEX(COUNTIF($A$1:A364,Txn[Key])+(Txn[Key]=""),0),0)),"")</f>
        <v/>
      </c>
      <c r="B365" s="240" t="str">
        <f t="shared" si="45"/>
        <v/>
      </c>
      <c r="C365" s="240" t="str">
        <f t="shared" si="46"/>
        <v/>
      </c>
      <c r="D365" s="240" t="str">
        <f t="shared" si="47"/>
        <v/>
      </c>
      <c r="E365" s="261" t="str">
        <f>IF($A365="","",SUMIFS(Txn[Signed Units],Txn[Key],$A365))</f>
        <v/>
      </c>
      <c r="F365" s="283" t="str">
        <f>IF($A365="","",SUMIFS(Txn[Buy Cost],Txn[Key],$A365))</f>
        <v/>
      </c>
      <c r="G365" s="283" t="str">
        <f>IF($A365="","",SUMIFS(Txn[Sell Proceeds],Txn[Key],$A365))</f>
        <v/>
      </c>
      <c r="H365" s="284" t="str">
        <f>IF($A365="","",IFERROR(INDEX(Prices[Current Price],MATCH($A365,Prices[Key],0)),0))</f>
        <v/>
      </c>
      <c r="I365" s="285" t="str">
        <f>IF($A365="","",IFERROR(INDEX(Prices[FX to SGD],MATCH($A365,Prices[Key],0)),1))</f>
        <v/>
      </c>
      <c r="J365" s="283" t="str">
        <f t="shared" si="48"/>
        <v/>
      </c>
      <c r="K365" s="283" t="str">
        <f t="shared" si="49"/>
        <v/>
      </c>
      <c r="L365" s="283" t="str">
        <f t="shared" si="50"/>
        <v/>
      </c>
      <c r="M365" s="286" t="str">
        <f t="shared" si="51"/>
        <v/>
      </c>
      <c r="N365" s="240" t="str">
        <f>IF($A365="","",IF(ABS(E365)&gt;0.000001,COUNT($N$1:N364)+1,""))</f>
        <v/>
      </c>
      <c r="O365" s="287" t="str">
        <f>IF($A365="","",SUMIFS(Transactions!$H$2:$H$1001,Transactions!$J$2:$J$1001,$A365,Transactions!$A$2:$A$1001,2)*$I365)</f>
        <v/>
      </c>
      <c r="P365" s="287" t="str">
        <f t="shared" si="52"/>
        <v/>
      </c>
      <c r="Q365" s="288" t="str">
        <f t="shared" si="53"/>
        <v/>
      </c>
    </row>
    <row r="366" spans="1:17" ht="15" customHeight="1" x14ac:dyDescent="0.2">
      <c r="A366" s="240" t="str">
        <f>IFERROR(INDEX(Txn[Key],MATCH(0,INDEX(COUNTIF($A$1:A365,Txn[Key])+(Txn[Key]=""),0),0)),"")</f>
        <v/>
      </c>
      <c r="B366" s="240" t="str">
        <f t="shared" si="45"/>
        <v/>
      </c>
      <c r="C366" s="240" t="str">
        <f t="shared" si="46"/>
        <v/>
      </c>
      <c r="D366" s="240" t="str">
        <f t="shared" si="47"/>
        <v/>
      </c>
      <c r="E366" s="261" t="str">
        <f>IF($A366="","",SUMIFS(Txn[Signed Units],Txn[Key],$A366))</f>
        <v/>
      </c>
      <c r="F366" s="283" t="str">
        <f>IF($A366="","",SUMIFS(Txn[Buy Cost],Txn[Key],$A366))</f>
        <v/>
      </c>
      <c r="G366" s="283" t="str">
        <f>IF($A366="","",SUMIFS(Txn[Sell Proceeds],Txn[Key],$A366))</f>
        <v/>
      </c>
      <c r="H366" s="284" t="str">
        <f>IF($A366="","",IFERROR(INDEX(Prices[Current Price],MATCH($A366,Prices[Key],0)),0))</f>
        <v/>
      </c>
      <c r="I366" s="285" t="str">
        <f>IF($A366="","",IFERROR(INDEX(Prices[FX to SGD],MATCH($A366,Prices[Key],0)),1))</f>
        <v/>
      </c>
      <c r="J366" s="283" t="str">
        <f t="shared" si="48"/>
        <v/>
      </c>
      <c r="K366" s="283" t="str">
        <f t="shared" si="49"/>
        <v/>
      </c>
      <c r="L366" s="283" t="str">
        <f t="shared" si="50"/>
        <v/>
      </c>
      <c r="M366" s="286" t="str">
        <f t="shared" si="51"/>
        <v/>
      </c>
      <c r="N366" s="240" t="str">
        <f>IF($A366="","",IF(ABS(E366)&gt;0.000001,COUNT($N$1:N365)+1,""))</f>
        <v/>
      </c>
      <c r="O366" s="287" t="str">
        <f>IF($A366="","",SUMIFS(Transactions!$H$2:$H$1001,Transactions!$J$2:$J$1001,$A366,Transactions!$A$2:$A$1001,2)*$I366)</f>
        <v/>
      </c>
      <c r="P366" s="287" t="str">
        <f t="shared" si="52"/>
        <v/>
      </c>
      <c r="Q366" s="288" t="str">
        <f t="shared" si="53"/>
        <v/>
      </c>
    </row>
    <row r="367" spans="1:17" ht="15" customHeight="1" x14ac:dyDescent="0.2">
      <c r="A367" s="240" t="str">
        <f>IFERROR(INDEX(Txn[Key],MATCH(0,INDEX(COUNTIF($A$1:A366,Txn[Key])+(Txn[Key]=""),0),0)),"")</f>
        <v/>
      </c>
      <c r="B367" s="240" t="str">
        <f t="shared" si="45"/>
        <v/>
      </c>
      <c r="C367" s="240" t="str">
        <f t="shared" si="46"/>
        <v/>
      </c>
      <c r="D367" s="240" t="str">
        <f t="shared" si="47"/>
        <v/>
      </c>
      <c r="E367" s="261" t="str">
        <f>IF($A367="","",SUMIFS(Txn[Signed Units],Txn[Key],$A367))</f>
        <v/>
      </c>
      <c r="F367" s="283" t="str">
        <f>IF($A367="","",SUMIFS(Txn[Buy Cost],Txn[Key],$A367))</f>
        <v/>
      </c>
      <c r="G367" s="283" t="str">
        <f>IF($A367="","",SUMIFS(Txn[Sell Proceeds],Txn[Key],$A367))</f>
        <v/>
      </c>
      <c r="H367" s="284" t="str">
        <f>IF($A367="","",IFERROR(INDEX(Prices[Current Price],MATCH($A367,Prices[Key],0)),0))</f>
        <v/>
      </c>
      <c r="I367" s="285" t="str">
        <f>IF($A367="","",IFERROR(INDEX(Prices[FX to SGD],MATCH($A367,Prices[Key],0)),1))</f>
        <v/>
      </c>
      <c r="J367" s="283" t="str">
        <f t="shared" si="48"/>
        <v/>
      </c>
      <c r="K367" s="283" t="str">
        <f t="shared" si="49"/>
        <v/>
      </c>
      <c r="L367" s="283" t="str">
        <f t="shared" si="50"/>
        <v/>
      </c>
      <c r="M367" s="286" t="str">
        <f t="shared" si="51"/>
        <v/>
      </c>
      <c r="N367" s="240" t="str">
        <f>IF($A367="","",IF(ABS(E367)&gt;0.000001,COUNT($N$1:N366)+1,""))</f>
        <v/>
      </c>
      <c r="O367" s="287" t="str">
        <f>IF($A367="","",SUMIFS(Transactions!$H$2:$H$1001,Transactions!$J$2:$J$1001,$A367,Transactions!$A$2:$A$1001,2)*$I367)</f>
        <v/>
      </c>
      <c r="P367" s="287" t="str">
        <f t="shared" si="52"/>
        <v/>
      </c>
      <c r="Q367" s="288" t="str">
        <f t="shared" si="53"/>
        <v/>
      </c>
    </row>
    <row r="368" spans="1:17" ht="15" customHeight="1" x14ac:dyDescent="0.2">
      <c r="A368" s="240" t="str">
        <f>IFERROR(INDEX(Txn[Key],MATCH(0,INDEX(COUNTIF($A$1:A367,Txn[Key])+(Txn[Key]=""),0),0)),"")</f>
        <v/>
      </c>
      <c r="B368" s="240" t="str">
        <f t="shared" si="45"/>
        <v/>
      </c>
      <c r="C368" s="240" t="str">
        <f t="shared" si="46"/>
        <v/>
      </c>
      <c r="D368" s="240" t="str">
        <f t="shared" si="47"/>
        <v/>
      </c>
      <c r="E368" s="261" t="str">
        <f>IF($A368="","",SUMIFS(Txn[Signed Units],Txn[Key],$A368))</f>
        <v/>
      </c>
      <c r="F368" s="283" t="str">
        <f>IF($A368="","",SUMIFS(Txn[Buy Cost],Txn[Key],$A368))</f>
        <v/>
      </c>
      <c r="G368" s="283" t="str">
        <f>IF($A368="","",SUMIFS(Txn[Sell Proceeds],Txn[Key],$A368))</f>
        <v/>
      </c>
      <c r="H368" s="284" t="str">
        <f>IF($A368="","",IFERROR(INDEX(Prices[Current Price],MATCH($A368,Prices[Key],0)),0))</f>
        <v/>
      </c>
      <c r="I368" s="285" t="str">
        <f>IF($A368="","",IFERROR(INDEX(Prices[FX to SGD],MATCH($A368,Prices[Key],0)),1))</f>
        <v/>
      </c>
      <c r="J368" s="283" t="str">
        <f t="shared" si="48"/>
        <v/>
      </c>
      <c r="K368" s="283" t="str">
        <f t="shared" si="49"/>
        <v/>
      </c>
      <c r="L368" s="283" t="str">
        <f t="shared" si="50"/>
        <v/>
      </c>
      <c r="M368" s="286" t="str">
        <f t="shared" si="51"/>
        <v/>
      </c>
      <c r="N368" s="240" t="str">
        <f>IF($A368="","",IF(ABS(E368)&gt;0.000001,COUNT($N$1:N367)+1,""))</f>
        <v/>
      </c>
      <c r="O368" s="287" t="str">
        <f>IF($A368="","",SUMIFS(Transactions!$H$2:$H$1001,Transactions!$J$2:$J$1001,$A368,Transactions!$A$2:$A$1001,2)*$I368)</f>
        <v/>
      </c>
      <c r="P368" s="287" t="str">
        <f t="shared" si="52"/>
        <v/>
      </c>
      <c r="Q368" s="288" t="str">
        <f t="shared" si="53"/>
        <v/>
      </c>
    </row>
    <row r="369" spans="1:17" ht="15" customHeight="1" x14ac:dyDescent="0.2">
      <c r="A369" s="240" t="str">
        <f>IFERROR(INDEX(Txn[Key],MATCH(0,INDEX(COUNTIF($A$1:A368,Txn[Key])+(Txn[Key]=""),0),0)),"")</f>
        <v/>
      </c>
      <c r="B369" s="240" t="str">
        <f t="shared" si="45"/>
        <v/>
      </c>
      <c r="C369" s="240" t="str">
        <f t="shared" si="46"/>
        <v/>
      </c>
      <c r="D369" s="240" t="str">
        <f t="shared" si="47"/>
        <v/>
      </c>
      <c r="E369" s="261" t="str">
        <f>IF($A369="","",SUMIFS(Txn[Signed Units],Txn[Key],$A369))</f>
        <v/>
      </c>
      <c r="F369" s="283" t="str">
        <f>IF($A369="","",SUMIFS(Txn[Buy Cost],Txn[Key],$A369))</f>
        <v/>
      </c>
      <c r="G369" s="283" t="str">
        <f>IF($A369="","",SUMIFS(Txn[Sell Proceeds],Txn[Key],$A369))</f>
        <v/>
      </c>
      <c r="H369" s="284" t="str">
        <f>IF($A369="","",IFERROR(INDEX(Prices[Current Price],MATCH($A369,Prices[Key],0)),0))</f>
        <v/>
      </c>
      <c r="I369" s="285" t="str">
        <f>IF($A369="","",IFERROR(INDEX(Prices[FX to SGD],MATCH($A369,Prices[Key],0)),1))</f>
        <v/>
      </c>
      <c r="J369" s="283" t="str">
        <f t="shared" si="48"/>
        <v/>
      </c>
      <c r="K369" s="283" t="str">
        <f t="shared" si="49"/>
        <v/>
      </c>
      <c r="L369" s="283" t="str">
        <f t="shared" si="50"/>
        <v/>
      </c>
      <c r="M369" s="286" t="str">
        <f t="shared" si="51"/>
        <v/>
      </c>
      <c r="N369" s="240" t="str">
        <f>IF($A369="","",IF(ABS(E369)&gt;0.000001,COUNT($N$1:N368)+1,""))</f>
        <v/>
      </c>
      <c r="O369" s="287" t="str">
        <f>IF($A369="","",SUMIFS(Transactions!$H$2:$H$1001,Transactions!$J$2:$J$1001,$A369,Transactions!$A$2:$A$1001,2)*$I369)</f>
        <v/>
      </c>
      <c r="P369" s="287" t="str">
        <f t="shared" si="52"/>
        <v/>
      </c>
      <c r="Q369" s="288" t="str">
        <f t="shared" si="53"/>
        <v/>
      </c>
    </row>
    <row r="370" spans="1:17" ht="15" customHeight="1" x14ac:dyDescent="0.2">
      <c r="A370" s="240" t="str">
        <f>IFERROR(INDEX(Txn[Key],MATCH(0,INDEX(COUNTIF($A$1:A369,Txn[Key])+(Txn[Key]=""),0),0)),"")</f>
        <v/>
      </c>
      <c r="B370" s="240" t="str">
        <f t="shared" si="45"/>
        <v/>
      </c>
      <c r="C370" s="240" t="str">
        <f t="shared" si="46"/>
        <v/>
      </c>
      <c r="D370" s="240" t="str">
        <f t="shared" si="47"/>
        <v/>
      </c>
      <c r="E370" s="261" t="str">
        <f>IF($A370="","",SUMIFS(Txn[Signed Units],Txn[Key],$A370))</f>
        <v/>
      </c>
      <c r="F370" s="283" t="str">
        <f>IF($A370="","",SUMIFS(Txn[Buy Cost],Txn[Key],$A370))</f>
        <v/>
      </c>
      <c r="G370" s="283" t="str">
        <f>IF($A370="","",SUMIFS(Txn[Sell Proceeds],Txn[Key],$A370))</f>
        <v/>
      </c>
      <c r="H370" s="284" t="str">
        <f>IF($A370="","",IFERROR(INDEX(Prices[Current Price],MATCH($A370,Prices[Key],0)),0))</f>
        <v/>
      </c>
      <c r="I370" s="285" t="str">
        <f>IF($A370="","",IFERROR(INDEX(Prices[FX to SGD],MATCH($A370,Prices[Key],0)),1))</f>
        <v/>
      </c>
      <c r="J370" s="283" t="str">
        <f t="shared" si="48"/>
        <v/>
      </c>
      <c r="K370" s="283" t="str">
        <f t="shared" si="49"/>
        <v/>
      </c>
      <c r="L370" s="283" t="str">
        <f t="shared" si="50"/>
        <v/>
      </c>
      <c r="M370" s="286" t="str">
        <f t="shared" si="51"/>
        <v/>
      </c>
      <c r="N370" s="240" t="str">
        <f>IF($A370="","",IF(ABS(E370)&gt;0.000001,COUNT($N$1:N369)+1,""))</f>
        <v/>
      </c>
      <c r="O370" s="287" t="str">
        <f>IF($A370="","",SUMIFS(Transactions!$H$2:$H$1001,Transactions!$J$2:$J$1001,$A370,Transactions!$A$2:$A$1001,2)*$I370)</f>
        <v/>
      </c>
      <c r="P370" s="287" t="str">
        <f t="shared" si="52"/>
        <v/>
      </c>
      <c r="Q370" s="288" t="str">
        <f t="shared" si="53"/>
        <v/>
      </c>
    </row>
    <row r="371" spans="1:17" ht="15" customHeight="1" x14ac:dyDescent="0.2">
      <c r="A371" s="240" t="str">
        <f>IFERROR(INDEX(Txn[Key],MATCH(0,INDEX(COUNTIF($A$1:A370,Txn[Key])+(Txn[Key]=""),0),0)),"")</f>
        <v/>
      </c>
      <c r="B371" s="240" t="str">
        <f t="shared" si="45"/>
        <v/>
      </c>
      <c r="C371" s="240" t="str">
        <f t="shared" si="46"/>
        <v/>
      </c>
      <c r="D371" s="240" t="str">
        <f t="shared" si="47"/>
        <v/>
      </c>
      <c r="E371" s="261" t="str">
        <f>IF($A371="","",SUMIFS(Txn[Signed Units],Txn[Key],$A371))</f>
        <v/>
      </c>
      <c r="F371" s="283" t="str">
        <f>IF($A371="","",SUMIFS(Txn[Buy Cost],Txn[Key],$A371))</f>
        <v/>
      </c>
      <c r="G371" s="283" t="str">
        <f>IF($A371="","",SUMIFS(Txn[Sell Proceeds],Txn[Key],$A371))</f>
        <v/>
      </c>
      <c r="H371" s="284" t="str">
        <f>IF($A371="","",IFERROR(INDEX(Prices[Current Price],MATCH($A371,Prices[Key],0)),0))</f>
        <v/>
      </c>
      <c r="I371" s="285" t="str">
        <f>IF($A371="","",IFERROR(INDEX(Prices[FX to SGD],MATCH($A371,Prices[Key],0)),1))</f>
        <v/>
      </c>
      <c r="J371" s="283" t="str">
        <f t="shared" si="48"/>
        <v/>
      </c>
      <c r="K371" s="283" t="str">
        <f t="shared" si="49"/>
        <v/>
      </c>
      <c r="L371" s="283" t="str">
        <f t="shared" si="50"/>
        <v/>
      </c>
      <c r="M371" s="286" t="str">
        <f t="shared" si="51"/>
        <v/>
      </c>
      <c r="N371" s="240" t="str">
        <f>IF($A371="","",IF(ABS(E371)&gt;0.000001,COUNT($N$1:N370)+1,""))</f>
        <v/>
      </c>
      <c r="O371" s="287" t="str">
        <f>IF($A371="","",SUMIFS(Transactions!$H$2:$H$1001,Transactions!$J$2:$J$1001,$A371,Transactions!$A$2:$A$1001,2)*$I371)</f>
        <v/>
      </c>
      <c r="P371" s="287" t="str">
        <f t="shared" si="52"/>
        <v/>
      </c>
      <c r="Q371" s="288" t="str">
        <f t="shared" si="53"/>
        <v/>
      </c>
    </row>
    <row r="372" spans="1:17" ht="15" customHeight="1" x14ac:dyDescent="0.2">
      <c r="A372" s="240" t="str">
        <f>IFERROR(INDEX(Txn[Key],MATCH(0,INDEX(COUNTIF($A$1:A371,Txn[Key])+(Txn[Key]=""),0),0)),"")</f>
        <v/>
      </c>
      <c r="B372" s="240" t="str">
        <f t="shared" si="45"/>
        <v/>
      </c>
      <c r="C372" s="240" t="str">
        <f t="shared" si="46"/>
        <v/>
      </c>
      <c r="D372" s="240" t="str">
        <f t="shared" si="47"/>
        <v/>
      </c>
      <c r="E372" s="261" t="str">
        <f>IF($A372="","",SUMIFS(Txn[Signed Units],Txn[Key],$A372))</f>
        <v/>
      </c>
      <c r="F372" s="283" t="str">
        <f>IF($A372="","",SUMIFS(Txn[Buy Cost],Txn[Key],$A372))</f>
        <v/>
      </c>
      <c r="G372" s="283" t="str">
        <f>IF($A372="","",SUMIFS(Txn[Sell Proceeds],Txn[Key],$A372))</f>
        <v/>
      </c>
      <c r="H372" s="284" t="str">
        <f>IF($A372="","",IFERROR(INDEX(Prices[Current Price],MATCH($A372,Prices[Key],0)),0))</f>
        <v/>
      </c>
      <c r="I372" s="285" t="str">
        <f>IF($A372="","",IFERROR(INDEX(Prices[FX to SGD],MATCH($A372,Prices[Key],0)),1))</f>
        <v/>
      </c>
      <c r="J372" s="283" t="str">
        <f t="shared" si="48"/>
        <v/>
      </c>
      <c r="K372" s="283" t="str">
        <f t="shared" si="49"/>
        <v/>
      </c>
      <c r="L372" s="283" t="str">
        <f t="shared" si="50"/>
        <v/>
      </c>
      <c r="M372" s="286" t="str">
        <f t="shared" si="51"/>
        <v/>
      </c>
      <c r="N372" s="240" t="str">
        <f>IF($A372="","",IF(ABS(E372)&gt;0.000001,COUNT($N$1:N371)+1,""))</f>
        <v/>
      </c>
      <c r="O372" s="287" t="str">
        <f>IF($A372="","",SUMIFS(Transactions!$H$2:$H$1001,Transactions!$J$2:$J$1001,$A372,Transactions!$A$2:$A$1001,2)*$I372)</f>
        <v/>
      </c>
      <c r="P372" s="287" t="str">
        <f t="shared" si="52"/>
        <v/>
      </c>
      <c r="Q372" s="288" t="str">
        <f t="shared" si="53"/>
        <v/>
      </c>
    </row>
    <row r="373" spans="1:17" ht="15" customHeight="1" x14ac:dyDescent="0.2">
      <c r="A373" s="240" t="str">
        <f>IFERROR(INDEX(Txn[Key],MATCH(0,INDEX(COUNTIF($A$1:A372,Txn[Key])+(Txn[Key]=""),0),0)),"")</f>
        <v/>
      </c>
      <c r="B373" s="240" t="str">
        <f t="shared" si="45"/>
        <v/>
      </c>
      <c r="C373" s="240" t="str">
        <f t="shared" si="46"/>
        <v/>
      </c>
      <c r="D373" s="240" t="str">
        <f t="shared" si="47"/>
        <v/>
      </c>
      <c r="E373" s="261" t="str">
        <f>IF($A373="","",SUMIFS(Txn[Signed Units],Txn[Key],$A373))</f>
        <v/>
      </c>
      <c r="F373" s="283" t="str">
        <f>IF($A373="","",SUMIFS(Txn[Buy Cost],Txn[Key],$A373))</f>
        <v/>
      </c>
      <c r="G373" s="283" t="str">
        <f>IF($A373="","",SUMIFS(Txn[Sell Proceeds],Txn[Key],$A373))</f>
        <v/>
      </c>
      <c r="H373" s="284" t="str">
        <f>IF($A373="","",IFERROR(INDEX(Prices[Current Price],MATCH($A373,Prices[Key],0)),0))</f>
        <v/>
      </c>
      <c r="I373" s="285" t="str">
        <f>IF($A373="","",IFERROR(INDEX(Prices[FX to SGD],MATCH($A373,Prices[Key],0)),1))</f>
        <v/>
      </c>
      <c r="J373" s="283" t="str">
        <f t="shared" si="48"/>
        <v/>
      </c>
      <c r="K373" s="283" t="str">
        <f t="shared" si="49"/>
        <v/>
      </c>
      <c r="L373" s="283" t="str">
        <f t="shared" si="50"/>
        <v/>
      </c>
      <c r="M373" s="286" t="str">
        <f t="shared" si="51"/>
        <v/>
      </c>
      <c r="N373" s="240" t="str">
        <f>IF($A373="","",IF(ABS(E373)&gt;0.000001,COUNT($N$1:N372)+1,""))</f>
        <v/>
      </c>
      <c r="O373" s="287" t="str">
        <f>IF($A373="","",SUMIFS(Transactions!$H$2:$H$1001,Transactions!$J$2:$J$1001,$A373,Transactions!$A$2:$A$1001,2)*$I373)</f>
        <v/>
      </c>
      <c r="P373" s="287" t="str">
        <f t="shared" si="52"/>
        <v/>
      </c>
      <c r="Q373" s="288" t="str">
        <f t="shared" si="53"/>
        <v/>
      </c>
    </row>
    <row r="374" spans="1:17" ht="15" customHeight="1" x14ac:dyDescent="0.2">
      <c r="A374" s="240" t="str">
        <f>IFERROR(INDEX(Txn[Key],MATCH(0,INDEX(COUNTIF($A$1:A373,Txn[Key])+(Txn[Key]=""),0),0)),"")</f>
        <v/>
      </c>
      <c r="B374" s="240" t="str">
        <f t="shared" si="45"/>
        <v/>
      </c>
      <c r="C374" s="240" t="str">
        <f t="shared" si="46"/>
        <v/>
      </c>
      <c r="D374" s="240" t="str">
        <f t="shared" si="47"/>
        <v/>
      </c>
      <c r="E374" s="261" t="str">
        <f>IF($A374="","",SUMIFS(Txn[Signed Units],Txn[Key],$A374))</f>
        <v/>
      </c>
      <c r="F374" s="283" t="str">
        <f>IF($A374="","",SUMIFS(Txn[Buy Cost],Txn[Key],$A374))</f>
        <v/>
      </c>
      <c r="G374" s="283" t="str">
        <f>IF($A374="","",SUMIFS(Txn[Sell Proceeds],Txn[Key],$A374))</f>
        <v/>
      </c>
      <c r="H374" s="284" t="str">
        <f>IF($A374="","",IFERROR(INDEX(Prices[Current Price],MATCH($A374,Prices[Key],0)),0))</f>
        <v/>
      </c>
      <c r="I374" s="285" t="str">
        <f>IF($A374="","",IFERROR(INDEX(Prices[FX to SGD],MATCH($A374,Prices[Key],0)),1))</f>
        <v/>
      </c>
      <c r="J374" s="283" t="str">
        <f t="shared" si="48"/>
        <v/>
      </c>
      <c r="K374" s="283" t="str">
        <f t="shared" si="49"/>
        <v/>
      </c>
      <c r="L374" s="283" t="str">
        <f t="shared" si="50"/>
        <v/>
      </c>
      <c r="M374" s="286" t="str">
        <f t="shared" si="51"/>
        <v/>
      </c>
      <c r="N374" s="240" t="str">
        <f>IF($A374="","",IF(ABS(E374)&gt;0.000001,COUNT($N$1:N373)+1,""))</f>
        <v/>
      </c>
      <c r="O374" s="287" t="str">
        <f>IF($A374="","",SUMIFS(Transactions!$H$2:$H$1001,Transactions!$J$2:$J$1001,$A374,Transactions!$A$2:$A$1001,2)*$I374)</f>
        <v/>
      </c>
      <c r="P374" s="287" t="str">
        <f t="shared" si="52"/>
        <v/>
      </c>
      <c r="Q374" s="288" t="str">
        <f t="shared" si="53"/>
        <v/>
      </c>
    </row>
    <row r="375" spans="1:17" ht="15" customHeight="1" x14ac:dyDescent="0.2">
      <c r="A375" s="240" t="str">
        <f>IFERROR(INDEX(Txn[Key],MATCH(0,INDEX(COUNTIF($A$1:A374,Txn[Key])+(Txn[Key]=""),0),0)),"")</f>
        <v/>
      </c>
      <c r="B375" s="240" t="str">
        <f t="shared" si="45"/>
        <v/>
      </c>
      <c r="C375" s="240" t="str">
        <f t="shared" si="46"/>
        <v/>
      </c>
      <c r="D375" s="240" t="str">
        <f t="shared" si="47"/>
        <v/>
      </c>
      <c r="E375" s="261" t="str">
        <f>IF($A375="","",SUMIFS(Txn[Signed Units],Txn[Key],$A375))</f>
        <v/>
      </c>
      <c r="F375" s="283" t="str">
        <f>IF($A375="","",SUMIFS(Txn[Buy Cost],Txn[Key],$A375))</f>
        <v/>
      </c>
      <c r="G375" s="283" t="str">
        <f>IF($A375="","",SUMIFS(Txn[Sell Proceeds],Txn[Key],$A375))</f>
        <v/>
      </c>
      <c r="H375" s="284" t="str">
        <f>IF($A375="","",IFERROR(INDEX(Prices[Current Price],MATCH($A375,Prices[Key],0)),0))</f>
        <v/>
      </c>
      <c r="I375" s="285" t="str">
        <f>IF($A375="","",IFERROR(INDEX(Prices[FX to SGD],MATCH($A375,Prices[Key],0)),1))</f>
        <v/>
      </c>
      <c r="J375" s="283" t="str">
        <f t="shared" si="48"/>
        <v/>
      </c>
      <c r="K375" s="283" t="str">
        <f t="shared" si="49"/>
        <v/>
      </c>
      <c r="L375" s="283" t="str">
        <f t="shared" si="50"/>
        <v/>
      </c>
      <c r="M375" s="286" t="str">
        <f t="shared" si="51"/>
        <v/>
      </c>
      <c r="N375" s="240" t="str">
        <f>IF($A375="","",IF(ABS(E375)&gt;0.000001,COUNT($N$1:N374)+1,""))</f>
        <v/>
      </c>
      <c r="O375" s="287" t="str">
        <f>IF($A375="","",SUMIFS(Transactions!$H$2:$H$1001,Transactions!$J$2:$J$1001,$A375,Transactions!$A$2:$A$1001,2)*$I375)</f>
        <v/>
      </c>
      <c r="P375" s="287" t="str">
        <f t="shared" si="52"/>
        <v/>
      </c>
      <c r="Q375" s="288" t="str">
        <f t="shared" si="53"/>
        <v/>
      </c>
    </row>
    <row r="376" spans="1:17" ht="15" customHeight="1" x14ac:dyDescent="0.2">
      <c r="A376" s="240" t="str">
        <f>IFERROR(INDEX(Txn[Key],MATCH(0,INDEX(COUNTIF($A$1:A375,Txn[Key])+(Txn[Key]=""),0),0)),"")</f>
        <v/>
      </c>
      <c r="B376" s="240" t="str">
        <f t="shared" si="45"/>
        <v/>
      </c>
      <c r="C376" s="240" t="str">
        <f t="shared" si="46"/>
        <v/>
      </c>
      <c r="D376" s="240" t="str">
        <f t="shared" si="47"/>
        <v/>
      </c>
      <c r="E376" s="261" t="str">
        <f>IF($A376="","",SUMIFS(Txn[Signed Units],Txn[Key],$A376))</f>
        <v/>
      </c>
      <c r="F376" s="283" t="str">
        <f>IF($A376="","",SUMIFS(Txn[Buy Cost],Txn[Key],$A376))</f>
        <v/>
      </c>
      <c r="G376" s="283" t="str">
        <f>IF($A376="","",SUMIFS(Txn[Sell Proceeds],Txn[Key],$A376))</f>
        <v/>
      </c>
      <c r="H376" s="284" t="str">
        <f>IF($A376="","",IFERROR(INDEX(Prices[Current Price],MATCH($A376,Prices[Key],0)),0))</f>
        <v/>
      </c>
      <c r="I376" s="285" t="str">
        <f>IF($A376="","",IFERROR(INDEX(Prices[FX to SGD],MATCH($A376,Prices[Key],0)),1))</f>
        <v/>
      </c>
      <c r="J376" s="283" t="str">
        <f t="shared" si="48"/>
        <v/>
      </c>
      <c r="K376" s="283" t="str">
        <f t="shared" si="49"/>
        <v/>
      </c>
      <c r="L376" s="283" t="str">
        <f t="shared" si="50"/>
        <v/>
      </c>
      <c r="M376" s="286" t="str">
        <f t="shared" si="51"/>
        <v/>
      </c>
      <c r="N376" s="240" t="str">
        <f>IF($A376="","",IF(ABS(E376)&gt;0.000001,COUNT($N$1:N375)+1,""))</f>
        <v/>
      </c>
      <c r="O376" s="287" t="str">
        <f>IF($A376="","",SUMIFS(Transactions!$H$2:$H$1001,Transactions!$J$2:$J$1001,$A376,Transactions!$A$2:$A$1001,2)*$I376)</f>
        <v/>
      </c>
      <c r="P376" s="287" t="str">
        <f t="shared" si="52"/>
        <v/>
      </c>
      <c r="Q376" s="288" t="str">
        <f t="shared" si="53"/>
        <v/>
      </c>
    </row>
    <row r="377" spans="1:17" ht="15" customHeight="1" x14ac:dyDescent="0.2">
      <c r="A377" s="240" t="str">
        <f>IFERROR(INDEX(Txn[Key],MATCH(0,INDEX(COUNTIF($A$1:A376,Txn[Key])+(Txn[Key]=""),0),0)),"")</f>
        <v/>
      </c>
      <c r="B377" s="240" t="str">
        <f t="shared" si="45"/>
        <v/>
      </c>
      <c r="C377" s="240" t="str">
        <f t="shared" si="46"/>
        <v/>
      </c>
      <c r="D377" s="240" t="str">
        <f t="shared" si="47"/>
        <v/>
      </c>
      <c r="E377" s="261" t="str">
        <f>IF($A377="","",SUMIFS(Txn[Signed Units],Txn[Key],$A377))</f>
        <v/>
      </c>
      <c r="F377" s="283" t="str">
        <f>IF($A377="","",SUMIFS(Txn[Buy Cost],Txn[Key],$A377))</f>
        <v/>
      </c>
      <c r="G377" s="283" t="str">
        <f>IF($A377="","",SUMIFS(Txn[Sell Proceeds],Txn[Key],$A377))</f>
        <v/>
      </c>
      <c r="H377" s="284" t="str">
        <f>IF($A377="","",IFERROR(INDEX(Prices[Current Price],MATCH($A377,Prices[Key],0)),0))</f>
        <v/>
      </c>
      <c r="I377" s="285" t="str">
        <f>IF($A377="","",IFERROR(INDEX(Prices[FX to SGD],MATCH($A377,Prices[Key],0)),1))</f>
        <v/>
      </c>
      <c r="J377" s="283" t="str">
        <f t="shared" si="48"/>
        <v/>
      </c>
      <c r="K377" s="283" t="str">
        <f t="shared" si="49"/>
        <v/>
      </c>
      <c r="L377" s="283" t="str">
        <f t="shared" si="50"/>
        <v/>
      </c>
      <c r="M377" s="286" t="str">
        <f t="shared" si="51"/>
        <v/>
      </c>
      <c r="N377" s="240" t="str">
        <f>IF($A377="","",IF(ABS(E377)&gt;0.000001,COUNT($N$1:N376)+1,""))</f>
        <v/>
      </c>
      <c r="O377" s="287" t="str">
        <f>IF($A377="","",SUMIFS(Transactions!$H$2:$H$1001,Transactions!$J$2:$J$1001,$A377,Transactions!$A$2:$A$1001,2)*$I377)</f>
        <v/>
      </c>
      <c r="P377" s="287" t="str">
        <f t="shared" si="52"/>
        <v/>
      </c>
      <c r="Q377" s="288" t="str">
        <f t="shared" si="53"/>
        <v/>
      </c>
    </row>
    <row r="378" spans="1:17" ht="15" customHeight="1" x14ac:dyDescent="0.2">
      <c r="A378" s="240" t="str">
        <f>IFERROR(INDEX(Txn[Key],MATCH(0,INDEX(COUNTIF($A$1:A377,Txn[Key])+(Txn[Key]=""),0),0)),"")</f>
        <v/>
      </c>
      <c r="B378" s="240" t="str">
        <f t="shared" si="45"/>
        <v/>
      </c>
      <c r="C378" s="240" t="str">
        <f t="shared" si="46"/>
        <v/>
      </c>
      <c r="D378" s="240" t="str">
        <f t="shared" si="47"/>
        <v/>
      </c>
      <c r="E378" s="261" t="str">
        <f>IF($A378="","",SUMIFS(Txn[Signed Units],Txn[Key],$A378))</f>
        <v/>
      </c>
      <c r="F378" s="283" t="str">
        <f>IF($A378="","",SUMIFS(Txn[Buy Cost],Txn[Key],$A378))</f>
        <v/>
      </c>
      <c r="G378" s="283" t="str">
        <f>IF($A378="","",SUMIFS(Txn[Sell Proceeds],Txn[Key],$A378))</f>
        <v/>
      </c>
      <c r="H378" s="284" t="str">
        <f>IF($A378="","",IFERROR(INDEX(Prices[Current Price],MATCH($A378,Prices[Key],0)),0))</f>
        <v/>
      </c>
      <c r="I378" s="285" t="str">
        <f>IF($A378="","",IFERROR(INDEX(Prices[FX to SGD],MATCH($A378,Prices[Key],0)),1))</f>
        <v/>
      </c>
      <c r="J378" s="283" t="str">
        <f t="shared" si="48"/>
        <v/>
      </c>
      <c r="K378" s="283" t="str">
        <f t="shared" si="49"/>
        <v/>
      </c>
      <c r="L378" s="283" t="str">
        <f t="shared" si="50"/>
        <v/>
      </c>
      <c r="M378" s="286" t="str">
        <f t="shared" si="51"/>
        <v/>
      </c>
      <c r="N378" s="240" t="str">
        <f>IF($A378="","",IF(ABS(E378)&gt;0.000001,COUNT($N$1:N377)+1,""))</f>
        <v/>
      </c>
      <c r="O378" s="287" t="str">
        <f>IF($A378="","",SUMIFS(Transactions!$H$2:$H$1001,Transactions!$J$2:$J$1001,$A378,Transactions!$A$2:$A$1001,2)*$I378)</f>
        <v/>
      </c>
      <c r="P378" s="287" t="str">
        <f t="shared" si="52"/>
        <v/>
      </c>
      <c r="Q378" s="288" t="str">
        <f t="shared" si="53"/>
        <v/>
      </c>
    </row>
    <row r="379" spans="1:17" ht="15" customHeight="1" x14ac:dyDescent="0.2">
      <c r="A379" s="240" t="str">
        <f>IFERROR(INDEX(Txn[Key],MATCH(0,INDEX(COUNTIF($A$1:A378,Txn[Key])+(Txn[Key]=""),0),0)),"")</f>
        <v/>
      </c>
      <c r="B379" s="240" t="str">
        <f t="shared" si="45"/>
        <v/>
      </c>
      <c r="C379" s="240" t="str">
        <f t="shared" si="46"/>
        <v/>
      </c>
      <c r="D379" s="240" t="str">
        <f t="shared" si="47"/>
        <v/>
      </c>
      <c r="E379" s="261" t="str">
        <f>IF($A379="","",SUMIFS(Txn[Signed Units],Txn[Key],$A379))</f>
        <v/>
      </c>
      <c r="F379" s="283" t="str">
        <f>IF($A379="","",SUMIFS(Txn[Buy Cost],Txn[Key],$A379))</f>
        <v/>
      </c>
      <c r="G379" s="283" t="str">
        <f>IF($A379="","",SUMIFS(Txn[Sell Proceeds],Txn[Key],$A379))</f>
        <v/>
      </c>
      <c r="H379" s="284" t="str">
        <f>IF($A379="","",IFERROR(INDEX(Prices[Current Price],MATCH($A379,Prices[Key],0)),0))</f>
        <v/>
      </c>
      <c r="I379" s="285" t="str">
        <f>IF($A379="","",IFERROR(INDEX(Prices[FX to SGD],MATCH($A379,Prices[Key],0)),1))</f>
        <v/>
      </c>
      <c r="J379" s="283" t="str">
        <f t="shared" si="48"/>
        <v/>
      </c>
      <c r="K379" s="283" t="str">
        <f t="shared" si="49"/>
        <v/>
      </c>
      <c r="L379" s="283" t="str">
        <f t="shared" si="50"/>
        <v/>
      </c>
      <c r="M379" s="286" t="str">
        <f t="shared" si="51"/>
        <v/>
      </c>
      <c r="N379" s="240" t="str">
        <f>IF($A379="","",IF(ABS(E379)&gt;0.000001,COUNT($N$1:N378)+1,""))</f>
        <v/>
      </c>
      <c r="O379" s="287" t="str">
        <f>IF($A379="","",SUMIFS(Transactions!$H$2:$H$1001,Transactions!$J$2:$J$1001,$A379,Transactions!$A$2:$A$1001,2)*$I379)</f>
        <v/>
      </c>
      <c r="P379" s="287" t="str">
        <f t="shared" si="52"/>
        <v/>
      </c>
      <c r="Q379" s="288" t="str">
        <f t="shared" si="53"/>
        <v/>
      </c>
    </row>
    <row r="380" spans="1:17" ht="15" customHeight="1" x14ac:dyDescent="0.2">
      <c r="A380" s="240" t="str">
        <f>IFERROR(INDEX(Txn[Key],MATCH(0,INDEX(COUNTIF($A$1:A379,Txn[Key])+(Txn[Key]=""),0),0)),"")</f>
        <v/>
      </c>
      <c r="B380" s="240" t="str">
        <f t="shared" si="45"/>
        <v/>
      </c>
      <c r="C380" s="240" t="str">
        <f t="shared" si="46"/>
        <v/>
      </c>
      <c r="D380" s="240" t="str">
        <f t="shared" si="47"/>
        <v/>
      </c>
      <c r="E380" s="261" t="str">
        <f>IF($A380="","",SUMIFS(Txn[Signed Units],Txn[Key],$A380))</f>
        <v/>
      </c>
      <c r="F380" s="283" t="str">
        <f>IF($A380="","",SUMIFS(Txn[Buy Cost],Txn[Key],$A380))</f>
        <v/>
      </c>
      <c r="G380" s="283" t="str">
        <f>IF($A380="","",SUMIFS(Txn[Sell Proceeds],Txn[Key],$A380))</f>
        <v/>
      </c>
      <c r="H380" s="284" t="str">
        <f>IF($A380="","",IFERROR(INDEX(Prices[Current Price],MATCH($A380,Prices[Key],0)),0))</f>
        <v/>
      </c>
      <c r="I380" s="285" t="str">
        <f>IF($A380="","",IFERROR(INDEX(Prices[FX to SGD],MATCH($A380,Prices[Key],0)),1))</f>
        <v/>
      </c>
      <c r="J380" s="283" t="str">
        <f t="shared" si="48"/>
        <v/>
      </c>
      <c r="K380" s="283" t="str">
        <f t="shared" si="49"/>
        <v/>
      </c>
      <c r="L380" s="283" t="str">
        <f t="shared" si="50"/>
        <v/>
      </c>
      <c r="M380" s="286" t="str">
        <f t="shared" si="51"/>
        <v/>
      </c>
      <c r="N380" s="240" t="str">
        <f>IF($A380="","",IF(ABS(E380)&gt;0.000001,COUNT($N$1:N379)+1,""))</f>
        <v/>
      </c>
      <c r="O380" s="287" t="str">
        <f>IF($A380="","",SUMIFS(Transactions!$H$2:$H$1001,Transactions!$J$2:$J$1001,$A380,Transactions!$A$2:$A$1001,2)*$I380)</f>
        <v/>
      </c>
      <c r="P380" s="287" t="str">
        <f t="shared" si="52"/>
        <v/>
      </c>
      <c r="Q380" s="288" t="str">
        <f t="shared" si="53"/>
        <v/>
      </c>
    </row>
    <row r="381" spans="1:17" ht="15" customHeight="1" x14ac:dyDescent="0.2">
      <c r="A381" s="240" t="str">
        <f>IFERROR(INDEX(Txn[Key],MATCH(0,INDEX(COUNTIF($A$1:A380,Txn[Key])+(Txn[Key]=""),0),0)),"")</f>
        <v/>
      </c>
      <c r="B381" s="240" t="str">
        <f t="shared" si="45"/>
        <v/>
      </c>
      <c r="C381" s="240" t="str">
        <f t="shared" si="46"/>
        <v/>
      </c>
      <c r="D381" s="240" t="str">
        <f t="shared" si="47"/>
        <v/>
      </c>
      <c r="E381" s="261" t="str">
        <f>IF($A381="","",SUMIFS(Txn[Signed Units],Txn[Key],$A381))</f>
        <v/>
      </c>
      <c r="F381" s="283" t="str">
        <f>IF($A381="","",SUMIFS(Txn[Buy Cost],Txn[Key],$A381))</f>
        <v/>
      </c>
      <c r="G381" s="283" t="str">
        <f>IF($A381="","",SUMIFS(Txn[Sell Proceeds],Txn[Key],$A381))</f>
        <v/>
      </c>
      <c r="H381" s="284" t="str">
        <f>IF($A381="","",IFERROR(INDEX(Prices[Current Price],MATCH($A381,Prices[Key],0)),0))</f>
        <v/>
      </c>
      <c r="I381" s="285" t="str">
        <f>IF($A381="","",IFERROR(INDEX(Prices[FX to SGD],MATCH($A381,Prices[Key],0)),1))</f>
        <v/>
      </c>
      <c r="J381" s="283" t="str">
        <f t="shared" si="48"/>
        <v/>
      </c>
      <c r="K381" s="283" t="str">
        <f t="shared" si="49"/>
        <v/>
      </c>
      <c r="L381" s="283" t="str">
        <f t="shared" si="50"/>
        <v/>
      </c>
      <c r="M381" s="286" t="str">
        <f t="shared" si="51"/>
        <v/>
      </c>
      <c r="N381" s="240" t="str">
        <f>IF($A381="","",IF(ABS(E381)&gt;0.000001,COUNT($N$1:N380)+1,""))</f>
        <v/>
      </c>
      <c r="O381" s="287" t="str">
        <f>IF($A381="","",SUMIFS(Transactions!$H$2:$H$1001,Transactions!$J$2:$J$1001,$A381,Transactions!$A$2:$A$1001,2)*$I381)</f>
        <v/>
      </c>
      <c r="P381" s="287" t="str">
        <f t="shared" si="52"/>
        <v/>
      </c>
      <c r="Q381" s="288" t="str">
        <f t="shared" si="53"/>
        <v/>
      </c>
    </row>
    <row r="382" spans="1:17" ht="15" customHeight="1" x14ac:dyDescent="0.2">
      <c r="A382" s="240" t="str">
        <f>IFERROR(INDEX(Txn[Key],MATCH(0,INDEX(COUNTIF($A$1:A381,Txn[Key])+(Txn[Key]=""),0),0)),"")</f>
        <v/>
      </c>
      <c r="B382" s="240" t="str">
        <f t="shared" si="45"/>
        <v/>
      </c>
      <c r="C382" s="240" t="str">
        <f t="shared" si="46"/>
        <v/>
      </c>
      <c r="D382" s="240" t="str">
        <f t="shared" si="47"/>
        <v/>
      </c>
      <c r="E382" s="261" t="str">
        <f>IF($A382="","",SUMIFS(Txn[Signed Units],Txn[Key],$A382))</f>
        <v/>
      </c>
      <c r="F382" s="283" t="str">
        <f>IF($A382="","",SUMIFS(Txn[Buy Cost],Txn[Key],$A382))</f>
        <v/>
      </c>
      <c r="G382" s="283" t="str">
        <f>IF($A382="","",SUMIFS(Txn[Sell Proceeds],Txn[Key],$A382))</f>
        <v/>
      </c>
      <c r="H382" s="284" t="str">
        <f>IF($A382="","",IFERROR(INDEX(Prices[Current Price],MATCH($A382,Prices[Key],0)),0))</f>
        <v/>
      </c>
      <c r="I382" s="285" t="str">
        <f>IF($A382="","",IFERROR(INDEX(Prices[FX to SGD],MATCH($A382,Prices[Key],0)),1))</f>
        <v/>
      </c>
      <c r="J382" s="283" t="str">
        <f t="shared" si="48"/>
        <v/>
      </c>
      <c r="K382" s="283" t="str">
        <f t="shared" si="49"/>
        <v/>
      </c>
      <c r="L382" s="283" t="str">
        <f t="shared" si="50"/>
        <v/>
      </c>
      <c r="M382" s="286" t="str">
        <f t="shared" si="51"/>
        <v/>
      </c>
      <c r="N382" s="240" t="str">
        <f>IF($A382="","",IF(ABS(E382)&gt;0.000001,COUNT($N$1:N381)+1,""))</f>
        <v/>
      </c>
      <c r="O382" s="287" t="str">
        <f>IF($A382="","",SUMIFS(Transactions!$H$2:$H$1001,Transactions!$J$2:$J$1001,$A382,Transactions!$A$2:$A$1001,2)*$I382)</f>
        <v/>
      </c>
      <c r="P382" s="287" t="str">
        <f t="shared" si="52"/>
        <v/>
      </c>
      <c r="Q382" s="288" t="str">
        <f t="shared" si="53"/>
        <v/>
      </c>
    </row>
    <row r="383" spans="1:17" ht="15" customHeight="1" x14ac:dyDescent="0.2">
      <c r="A383" s="240" t="str">
        <f>IFERROR(INDEX(Txn[Key],MATCH(0,INDEX(COUNTIF($A$1:A382,Txn[Key])+(Txn[Key]=""),0),0)),"")</f>
        <v/>
      </c>
      <c r="B383" s="240" t="str">
        <f t="shared" si="45"/>
        <v/>
      </c>
      <c r="C383" s="240" t="str">
        <f t="shared" si="46"/>
        <v/>
      </c>
      <c r="D383" s="240" t="str">
        <f t="shared" si="47"/>
        <v/>
      </c>
      <c r="E383" s="261" t="str">
        <f>IF($A383="","",SUMIFS(Txn[Signed Units],Txn[Key],$A383))</f>
        <v/>
      </c>
      <c r="F383" s="283" t="str">
        <f>IF($A383="","",SUMIFS(Txn[Buy Cost],Txn[Key],$A383))</f>
        <v/>
      </c>
      <c r="G383" s="283" t="str">
        <f>IF($A383="","",SUMIFS(Txn[Sell Proceeds],Txn[Key],$A383))</f>
        <v/>
      </c>
      <c r="H383" s="284" t="str">
        <f>IF($A383="","",IFERROR(INDEX(Prices[Current Price],MATCH($A383,Prices[Key],0)),0))</f>
        <v/>
      </c>
      <c r="I383" s="285" t="str">
        <f>IF($A383="","",IFERROR(INDEX(Prices[FX to SGD],MATCH($A383,Prices[Key],0)),1))</f>
        <v/>
      </c>
      <c r="J383" s="283" t="str">
        <f t="shared" si="48"/>
        <v/>
      </c>
      <c r="K383" s="283" t="str">
        <f t="shared" si="49"/>
        <v/>
      </c>
      <c r="L383" s="283" t="str">
        <f t="shared" si="50"/>
        <v/>
      </c>
      <c r="M383" s="286" t="str">
        <f t="shared" si="51"/>
        <v/>
      </c>
      <c r="N383" s="240" t="str">
        <f>IF($A383="","",IF(ABS(E383)&gt;0.000001,COUNT($N$1:N382)+1,""))</f>
        <v/>
      </c>
      <c r="O383" s="287" t="str">
        <f>IF($A383="","",SUMIFS(Transactions!$H$2:$H$1001,Transactions!$J$2:$J$1001,$A383,Transactions!$A$2:$A$1001,2)*$I383)</f>
        <v/>
      </c>
      <c r="P383" s="287" t="str">
        <f t="shared" si="52"/>
        <v/>
      </c>
      <c r="Q383" s="288" t="str">
        <f t="shared" si="53"/>
        <v/>
      </c>
    </row>
    <row r="384" spans="1:17" ht="15" customHeight="1" x14ac:dyDescent="0.2">
      <c r="A384" s="240" t="str">
        <f>IFERROR(INDEX(Txn[Key],MATCH(0,INDEX(COUNTIF($A$1:A383,Txn[Key])+(Txn[Key]=""),0),0)),"")</f>
        <v/>
      </c>
      <c r="B384" s="240" t="str">
        <f t="shared" si="45"/>
        <v/>
      </c>
      <c r="C384" s="240" t="str">
        <f t="shared" si="46"/>
        <v/>
      </c>
      <c r="D384" s="240" t="str">
        <f t="shared" si="47"/>
        <v/>
      </c>
      <c r="E384" s="261" t="str">
        <f>IF($A384="","",SUMIFS(Txn[Signed Units],Txn[Key],$A384))</f>
        <v/>
      </c>
      <c r="F384" s="283" t="str">
        <f>IF($A384="","",SUMIFS(Txn[Buy Cost],Txn[Key],$A384))</f>
        <v/>
      </c>
      <c r="G384" s="283" t="str">
        <f>IF($A384="","",SUMIFS(Txn[Sell Proceeds],Txn[Key],$A384))</f>
        <v/>
      </c>
      <c r="H384" s="284" t="str">
        <f>IF($A384="","",IFERROR(INDEX(Prices[Current Price],MATCH($A384,Prices[Key],0)),0))</f>
        <v/>
      </c>
      <c r="I384" s="285" t="str">
        <f>IF($A384="","",IFERROR(INDEX(Prices[FX to SGD],MATCH($A384,Prices[Key],0)),1))</f>
        <v/>
      </c>
      <c r="J384" s="283" t="str">
        <f t="shared" si="48"/>
        <v/>
      </c>
      <c r="K384" s="283" t="str">
        <f t="shared" si="49"/>
        <v/>
      </c>
      <c r="L384" s="283" t="str">
        <f t="shared" si="50"/>
        <v/>
      </c>
      <c r="M384" s="286" t="str">
        <f t="shared" si="51"/>
        <v/>
      </c>
      <c r="N384" s="240" t="str">
        <f>IF($A384="","",IF(ABS(E384)&gt;0.000001,COUNT($N$1:N383)+1,""))</f>
        <v/>
      </c>
      <c r="O384" s="287" t="str">
        <f>IF($A384="","",SUMIFS(Transactions!$H$2:$H$1001,Transactions!$J$2:$J$1001,$A384,Transactions!$A$2:$A$1001,2)*$I384)</f>
        <v/>
      </c>
      <c r="P384" s="287" t="str">
        <f t="shared" si="52"/>
        <v/>
      </c>
      <c r="Q384" s="288" t="str">
        <f t="shared" si="53"/>
        <v/>
      </c>
    </row>
    <row r="385" spans="1:17" ht="15" customHeight="1" x14ac:dyDescent="0.2">
      <c r="A385" s="240" t="str">
        <f>IFERROR(INDEX(Txn[Key],MATCH(0,INDEX(COUNTIF($A$1:A384,Txn[Key])+(Txn[Key]=""),0),0)),"")</f>
        <v/>
      </c>
      <c r="B385" s="240" t="str">
        <f t="shared" si="45"/>
        <v/>
      </c>
      <c r="C385" s="240" t="str">
        <f t="shared" si="46"/>
        <v/>
      </c>
      <c r="D385" s="240" t="str">
        <f t="shared" si="47"/>
        <v/>
      </c>
      <c r="E385" s="261" t="str">
        <f>IF($A385="","",SUMIFS(Txn[Signed Units],Txn[Key],$A385))</f>
        <v/>
      </c>
      <c r="F385" s="283" t="str">
        <f>IF($A385="","",SUMIFS(Txn[Buy Cost],Txn[Key],$A385))</f>
        <v/>
      </c>
      <c r="G385" s="283" t="str">
        <f>IF($A385="","",SUMIFS(Txn[Sell Proceeds],Txn[Key],$A385))</f>
        <v/>
      </c>
      <c r="H385" s="284" t="str">
        <f>IF($A385="","",IFERROR(INDEX(Prices[Current Price],MATCH($A385,Prices[Key],0)),0))</f>
        <v/>
      </c>
      <c r="I385" s="285" t="str">
        <f>IF($A385="","",IFERROR(INDEX(Prices[FX to SGD],MATCH($A385,Prices[Key],0)),1))</f>
        <v/>
      </c>
      <c r="J385" s="283" t="str">
        <f t="shared" si="48"/>
        <v/>
      </c>
      <c r="K385" s="283" t="str">
        <f t="shared" si="49"/>
        <v/>
      </c>
      <c r="L385" s="283" t="str">
        <f t="shared" si="50"/>
        <v/>
      </c>
      <c r="M385" s="286" t="str">
        <f t="shared" si="51"/>
        <v/>
      </c>
      <c r="N385" s="240" t="str">
        <f>IF($A385="","",IF(ABS(E385)&gt;0.000001,COUNT($N$1:N384)+1,""))</f>
        <v/>
      </c>
      <c r="O385" s="287" t="str">
        <f>IF($A385="","",SUMIFS(Transactions!$H$2:$H$1001,Transactions!$J$2:$J$1001,$A385,Transactions!$A$2:$A$1001,2)*$I385)</f>
        <v/>
      </c>
      <c r="P385" s="287" t="str">
        <f t="shared" si="52"/>
        <v/>
      </c>
      <c r="Q385" s="288" t="str">
        <f t="shared" si="53"/>
        <v/>
      </c>
    </row>
    <row r="386" spans="1:17" ht="15" customHeight="1" x14ac:dyDescent="0.2">
      <c r="A386" s="240" t="str">
        <f>IFERROR(INDEX(Txn[Key],MATCH(0,INDEX(COUNTIF($A$1:A385,Txn[Key])+(Txn[Key]=""),0),0)),"")</f>
        <v/>
      </c>
      <c r="B386" s="240" t="str">
        <f t="shared" ref="B386:B449" si="54">IF($A386="","",LEFT($A386,FIND(":",$A386)-1))</f>
        <v/>
      </c>
      <c r="C386" s="240" t="str">
        <f t="shared" ref="C386:C449" si="55">IF($A386="","",MID($A386,FIND(":",$A386)+1,FIND(":",$A386,FIND(":",$A386)+1)-FIND(":",$A386)-1))</f>
        <v/>
      </c>
      <c r="D386" s="240" t="str">
        <f t="shared" ref="D386:D449" si="56">IF($A386="","",RIGHT($A386,LEN($A386)-FIND(":",$A386,FIND(":",$A386)+1)))</f>
        <v/>
      </c>
      <c r="E386" s="261" t="str">
        <f>IF($A386="","",SUMIFS(Txn[Signed Units],Txn[Key],$A386))</f>
        <v/>
      </c>
      <c r="F386" s="283" t="str">
        <f>IF($A386="","",SUMIFS(Txn[Buy Cost],Txn[Key],$A386))</f>
        <v/>
      </c>
      <c r="G386" s="283" t="str">
        <f>IF($A386="","",SUMIFS(Txn[Sell Proceeds],Txn[Key],$A386))</f>
        <v/>
      </c>
      <c r="H386" s="284" t="str">
        <f>IF($A386="","",IFERROR(INDEX(Prices[Current Price],MATCH($A386,Prices[Key],0)),0))</f>
        <v/>
      </c>
      <c r="I386" s="285" t="str">
        <f>IF($A386="","",IFERROR(INDEX(Prices[FX to SGD],MATCH($A386,Prices[Key],0)),1))</f>
        <v/>
      </c>
      <c r="J386" s="283" t="str">
        <f t="shared" ref="J386:J449" si="57">IF($A386="","",E386*H386)</f>
        <v/>
      </c>
      <c r="K386" s="283" t="str">
        <f t="shared" ref="K386:K449" si="58">IF($A386="","",J386+G386-F386)</f>
        <v/>
      </c>
      <c r="L386" s="283" t="str">
        <f t="shared" ref="L386:L449" si="59">IF($A386="","",K386*I386)</f>
        <v/>
      </c>
      <c r="M386" s="286" t="str">
        <f t="shared" ref="M386:M449" si="60">IF($A386="","",IFERROR(K386/F386,0))</f>
        <v/>
      </c>
      <c r="N386" s="240" t="str">
        <f>IF($A386="","",IF(ABS(E386)&gt;0.000001,COUNT($N$1:N385)+1,""))</f>
        <v/>
      </c>
      <c r="O386" s="287" t="str">
        <f>IF($A386="","",SUMIFS(Transactions!$H$2:$H$1001,Transactions!$J$2:$J$1001,$A386,Transactions!$A$2:$A$1001,2)*$I386)</f>
        <v/>
      </c>
      <c r="P386" s="287" t="str">
        <f t="shared" ref="P386:P449" si="61">IF($A386="","",$L386+$O386)</f>
        <v/>
      </c>
      <c r="Q386" s="288" t="str">
        <f t="shared" ref="Q386:Q449" si="62">IF($A386="","",IFERROR(($L386+$O386)/($F386*$I386),0))</f>
        <v/>
      </c>
    </row>
    <row r="387" spans="1:17" ht="15" customHeight="1" x14ac:dyDescent="0.2">
      <c r="A387" s="240" t="str">
        <f>IFERROR(INDEX(Txn[Key],MATCH(0,INDEX(COUNTIF($A$1:A386,Txn[Key])+(Txn[Key]=""),0),0)),"")</f>
        <v/>
      </c>
      <c r="B387" s="240" t="str">
        <f t="shared" si="54"/>
        <v/>
      </c>
      <c r="C387" s="240" t="str">
        <f t="shared" si="55"/>
        <v/>
      </c>
      <c r="D387" s="240" t="str">
        <f t="shared" si="56"/>
        <v/>
      </c>
      <c r="E387" s="261" t="str">
        <f>IF($A387="","",SUMIFS(Txn[Signed Units],Txn[Key],$A387))</f>
        <v/>
      </c>
      <c r="F387" s="283" t="str">
        <f>IF($A387="","",SUMIFS(Txn[Buy Cost],Txn[Key],$A387))</f>
        <v/>
      </c>
      <c r="G387" s="283" t="str">
        <f>IF($A387="","",SUMIFS(Txn[Sell Proceeds],Txn[Key],$A387))</f>
        <v/>
      </c>
      <c r="H387" s="284" t="str">
        <f>IF($A387="","",IFERROR(INDEX(Prices[Current Price],MATCH($A387,Prices[Key],0)),0))</f>
        <v/>
      </c>
      <c r="I387" s="285" t="str">
        <f>IF($A387="","",IFERROR(INDEX(Prices[FX to SGD],MATCH($A387,Prices[Key],0)),1))</f>
        <v/>
      </c>
      <c r="J387" s="283" t="str">
        <f t="shared" si="57"/>
        <v/>
      </c>
      <c r="K387" s="283" t="str">
        <f t="shared" si="58"/>
        <v/>
      </c>
      <c r="L387" s="283" t="str">
        <f t="shared" si="59"/>
        <v/>
      </c>
      <c r="M387" s="286" t="str">
        <f t="shared" si="60"/>
        <v/>
      </c>
      <c r="N387" s="240" t="str">
        <f>IF($A387="","",IF(ABS(E387)&gt;0.000001,COUNT($N$1:N386)+1,""))</f>
        <v/>
      </c>
      <c r="O387" s="287" t="str">
        <f>IF($A387="","",SUMIFS(Transactions!$H$2:$H$1001,Transactions!$J$2:$J$1001,$A387,Transactions!$A$2:$A$1001,2)*$I387)</f>
        <v/>
      </c>
      <c r="P387" s="287" t="str">
        <f t="shared" si="61"/>
        <v/>
      </c>
      <c r="Q387" s="288" t="str">
        <f t="shared" si="62"/>
        <v/>
      </c>
    </row>
    <row r="388" spans="1:17" ht="15" customHeight="1" x14ac:dyDescent="0.2">
      <c r="A388" s="240" t="str">
        <f>IFERROR(INDEX(Txn[Key],MATCH(0,INDEX(COUNTIF($A$1:A387,Txn[Key])+(Txn[Key]=""),0),0)),"")</f>
        <v/>
      </c>
      <c r="B388" s="240" t="str">
        <f t="shared" si="54"/>
        <v/>
      </c>
      <c r="C388" s="240" t="str">
        <f t="shared" si="55"/>
        <v/>
      </c>
      <c r="D388" s="240" t="str">
        <f t="shared" si="56"/>
        <v/>
      </c>
      <c r="E388" s="261" t="str">
        <f>IF($A388="","",SUMIFS(Txn[Signed Units],Txn[Key],$A388))</f>
        <v/>
      </c>
      <c r="F388" s="283" t="str">
        <f>IF($A388="","",SUMIFS(Txn[Buy Cost],Txn[Key],$A388))</f>
        <v/>
      </c>
      <c r="G388" s="283" t="str">
        <f>IF($A388="","",SUMIFS(Txn[Sell Proceeds],Txn[Key],$A388))</f>
        <v/>
      </c>
      <c r="H388" s="284" t="str">
        <f>IF($A388="","",IFERROR(INDEX(Prices[Current Price],MATCH($A388,Prices[Key],0)),0))</f>
        <v/>
      </c>
      <c r="I388" s="285" t="str">
        <f>IF($A388="","",IFERROR(INDEX(Prices[FX to SGD],MATCH($A388,Prices[Key],0)),1))</f>
        <v/>
      </c>
      <c r="J388" s="283" t="str">
        <f t="shared" si="57"/>
        <v/>
      </c>
      <c r="K388" s="283" t="str">
        <f t="shared" si="58"/>
        <v/>
      </c>
      <c r="L388" s="283" t="str">
        <f t="shared" si="59"/>
        <v/>
      </c>
      <c r="M388" s="286" t="str">
        <f t="shared" si="60"/>
        <v/>
      </c>
      <c r="N388" s="240" t="str">
        <f>IF($A388="","",IF(ABS(E388)&gt;0.000001,COUNT($N$1:N387)+1,""))</f>
        <v/>
      </c>
      <c r="O388" s="287" t="str">
        <f>IF($A388="","",SUMIFS(Transactions!$H$2:$H$1001,Transactions!$J$2:$J$1001,$A388,Transactions!$A$2:$A$1001,2)*$I388)</f>
        <v/>
      </c>
      <c r="P388" s="287" t="str">
        <f t="shared" si="61"/>
        <v/>
      </c>
      <c r="Q388" s="288" t="str">
        <f t="shared" si="62"/>
        <v/>
      </c>
    </row>
    <row r="389" spans="1:17" ht="15" customHeight="1" x14ac:dyDescent="0.2">
      <c r="A389" s="240" t="str">
        <f>IFERROR(INDEX(Txn[Key],MATCH(0,INDEX(COUNTIF($A$1:A388,Txn[Key])+(Txn[Key]=""),0),0)),"")</f>
        <v/>
      </c>
      <c r="B389" s="240" t="str">
        <f t="shared" si="54"/>
        <v/>
      </c>
      <c r="C389" s="240" t="str">
        <f t="shared" si="55"/>
        <v/>
      </c>
      <c r="D389" s="240" t="str">
        <f t="shared" si="56"/>
        <v/>
      </c>
      <c r="E389" s="261" t="str">
        <f>IF($A389="","",SUMIFS(Txn[Signed Units],Txn[Key],$A389))</f>
        <v/>
      </c>
      <c r="F389" s="283" t="str">
        <f>IF($A389="","",SUMIFS(Txn[Buy Cost],Txn[Key],$A389))</f>
        <v/>
      </c>
      <c r="G389" s="283" t="str">
        <f>IF($A389="","",SUMIFS(Txn[Sell Proceeds],Txn[Key],$A389))</f>
        <v/>
      </c>
      <c r="H389" s="284" t="str">
        <f>IF($A389="","",IFERROR(INDEX(Prices[Current Price],MATCH($A389,Prices[Key],0)),0))</f>
        <v/>
      </c>
      <c r="I389" s="285" t="str">
        <f>IF($A389="","",IFERROR(INDEX(Prices[FX to SGD],MATCH($A389,Prices[Key],0)),1))</f>
        <v/>
      </c>
      <c r="J389" s="283" t="str">
        <f t="shared" si="57"/>
        <v/>
      </c>
      <c r="K389" s="283" t="str">
        <f t="shared" si="58"/>
        <v/>
      </c>
      <c r="L389" s="283" t="str">
        <f t="shared" si="59"/>
        <v/>
      </c>
      <c r="M389" s="286" t="str">
        <f t="shared" si="60"/>
        <v/>
      </c>
      <c r="N389" s="240" t="str">
        <f>IF($A389="","",IF(ABS(E389)&gt;0.000001,COUNT($N$1:N388)+1,""))</f>
        <v/>
      </c>
      <c r="O389" s="287" t="str">
        <f>IF($A389="","",SUMIFS(Transactions!$H$2:$H$1001,Transactions!$J$2:$J$1001,$A389,Transactions!$A$2:$A$1001,2)*$I389)</f>
        <v/>
      </c>
      <c r="P389" s="287" t="str">
        <f t="shared" si="61"/>
        <v/>
      </c>
      <c r="Q389" s="288" t="str">
        <f t="shared" si="62"/>
        <v/>
      </c>
    </row>
    <row r="390" spans="1:17" ht="15" customHeight="1" x14ac:dyDescent="0.2">
      <c r="A390" s="240" t="str">
        <f>IFERROR(INDEX(Txn[Key],MATCH(0,INDEX(COUNTIF($A$1:A389,Txn[Key])+(Txn[Key]=""),0),0)),"")</f>
        <v/>
      </c>
      <c r="B390" s="240" t="str">
        <f t="shared" si="54"/>
        <v/>
      </c>
      <c r="C390" s="240" t="str">
        <f t="shared" si="55"/>
        <v/>
      </c>
      <c r="D390" s="240" t="str">
        <f t="shared" si="56"/>
        <v/>
      </c>
      <c r="E390" s="261" t="str">
        <f>IF($A390="","",SUMIFS(Txn[Signed Units],Txn[Key],$A390))</f>
        <v/>
      </c>
      <c r="F390" s="283" t="str">
        <f>IF($A390="","",SUMIFS(Txn[Buy Cost],Txn[Key],$A390))</f>
        <v/>
      </c>
      <c r="G390" s="283" t="str">
        <f>IF($A390="","",SUMIFS(Txn[Sell Proceeds],Txn[Key],$A390))</f>
        <v/>
      </c>
      <c r="H390" s="284" t="str">
        <f>IF($A390="","",IFERROR(INDEX(Prices[Current Price],MATCH($A390,Prices[Key],0)),0))</f>
        <v/>
      </c>
      <c r="I390" s="285" t="str">
        <f>IF($A390="","",IFERROR(INDEX(Prices[FX to SGD],MATCH($A390,Prices[Key],0)),1))</f>
        <v/>
      </c>
      <c r="J390" s="283" t="str">
        <f t="shared" si="57"/>
        <v/>
      </c>
      <c r="K390" s="283" t="str">
        <f t="shared" si="58"/>
        <v/>
      </c>
      <c r="L390" s="283" t="str">
        <f t="shared" si="59"/>
        <v/>
      </c>
      <c r="M390" s="286" t="str">
        <f t="shared" si="60"/>
        <v/>
      </c>
      <c r="N390" s="240" t="str">
        <f>IF($A390="","",IF(ABS(E390)&gt;0.000001,COUNT($N$1:N389)+1,""))</f>
        <v/>
      </c>
      <c r="O390" s="287" t="str">
        <f>IF($A390="","",SUMIFS(Transactions!$H$2:$H$1001,Transactions!$J$2:$J$1001,$A390,Transactions!$A$2:$A$1001,2)*$I390)</f>
        <v/>
      </c>
      <c r="P390" s="287" t="str">
        <f t="shared" si="61"/>
        <v/>
      </c>
      <c r="Q390" s="288" t="str">
        <f t="shared" si="62"/>
        <v/>
      </c>
    </row>
    <row r="391" spans="1:17" ht="15" customHeight="1" x14ac:dyDescent="0.2">
      <c r="A391" s="240" t="str">
        <f>IFERROR(INDEX(Txn[Key],MATCH(0,INDEX(COUNTIF($A$1:A390,Txn[Key])+(Txn[Key]=""),0),0)),"")</f>
        <v/>
      </c>
      <c r="B391" s="240" t="str">
        <f t="shared" si="54"/>
        <v/>
      </c>
      <c r="C391" s="240" t="str">
        <f t="shared" si="55"/>
        <v/>
      </c>
      <c r="D391" s="240" t="str">
        <f t="shared" si="56"/>
        <v/>
      </c>
      <c r="E391" s="261" t="str">
        <f>IF($A391="","",SUMIFS(Txn[Signed Units],Txn[Key],$A391))</f>
        <v/>
      </c>
      <c r="F391" s="283" t="str">
        <f>IF($A391="","",SUMIFS(Txn[Buy Cost],Txn[Key],$A391))</f>
        <v/>
      </c>
      <c r="G391" s="283" t="str">
        <f>IF($A391="","",SUMIFS(Txn[Sell Proceeds],Txn[Key],$A391))</f>
        <v/>
      </c>
      <c r="H391" s="284" t="str">
        <f>IF($A391="","",IFERROR(INDEX(Prices[Current Price],MATCH($A391,Prices[Key],0)),0))</f>
        <v/>
      </c>
      <c r="I391" s="285" t="str">
        <f>IF($A391="","",IFERROR(INDEX(Prices[FX to SGD],MATCH($A391,Prices[Key],0)),1))</f>
        <v/>
      </c>
      <c r="J391" s="283" t="str">
        <f t="shared" si="57"/>
        <v/>
      </c>
      <c r="K391" s="283" t="str">
        <f t="shared" si="58"/>
        <v/>
      </c>
      <c r="L391" s="283" t="str">
        <f t="shared" si="59"/>
        <v/>
      </c>
      <c r="M391" s="286" t="str">
        <f t="shared" si="60"/>
        <v/>
      </c>
      <c r="N391" s="240" t="str">
        <f>IF($A391="","",IF(ABS(E391)&gt;0.000001,COUNT($N$1:N390)+1,""))</f>
        <v/>
      </c>
      <c r="O391" s="287" t="str">
        <f>IF($A391="","",SUMIFS(Transactions!$H$2:$H$1001,Transactions!$J$2:$J$1001,$A391,Transactions!$A$2:$A$1001,2)*$I391)</f>
        <v/>
      </c>
      <c r="P391" s="287" t="str">
        <f t="shared" si="61"/>
        <v/>
      </c>
      <c r="Q391" s="288" t="str">
        <f t="shared" si="62"/>
        <v/>
      </c>
    </row>
    <row r="392" spans="1:17" ht="15" customHeight="1" x14ac:dyDescent="0.2">
      <c r="A392" s="240" t="str">
        <f>IFERROR(INDEX(Txn[Key],MATCH(0,INDEX(COUNTIF($A$1:A391,Txn[Key])+(Txn[Key]=""),0),0)),"")</f>
        <v/>
      </c>
      <c r="B392" s="240" t="str">
        <f t="shared" si="54"/>
        <v/>
      </c>
      <c r="C392" s="240" t="str">
        <f t="shared" si="55"/>
        <v/>
      </c>
      <c r="D392" s="240" t="str">
        <f t="shared" si="56"/>
        <v/>
      </c>
      <c r="E392" s="261" t="str">
        <f>IF($A392="","",SUMIFS(Txn[Signed Units],Txn[Key],$A392))</f>
        <v/>
      </c>
      <c r="F392" s="283" t="str">
        <f>IF($A392="","",SUMIFS(Txn[Buy Cost],Txn[Key],$A392))</f>
        <v/>
      </c>
      <c r="G392" s="283" t="str">
        <f>IF($A392="","",SUMIFS(Txn[Sell Proceeds],Txn[Key],$A392))</f>
        <v/>
      </c>
      <c r="H392" s="284" t="str">
        <f>IF($A392="","",IFERROR(INDEX(Prices[Current Price],MATCH($A392,Prices[Key],0)),0))</f>
        <v/>
      </c>
      <c r="I392" s="285" t="str">
        <f>IF($A392="","",IFERROR(INDEX(Prices[FX to SGD],MATCH($A392,Prices[Key],0)),1))</f>
        <v/>
      </c>
      <c r="J392" s="283" t="str">
        <f t="shared" si="57"/>
        <v/>
      </c>
      <c r="K392" s="283" t="str">
        <f t="shared" si="58"/>
        <v/>
      </c>
      <c r="L392" s="283" t="str">
        <f t="shared" si="59"/>
        <v/>
      </c>
      <c r="M392" s="286" t="str">
        <f t="shared" si="60"/>
        <v/>
      </c>
      <c r="N392" s="240" t="str">
        <f>IF($A392="","",IF(ABS(E392)&gt;0.000001,COUNT($N$1:N391)+1,""))</f>
        <v/>
      </c>
      <c r="O392" s="287" t="str">
        <f>IF($A392="","",SUMIFS(Transactions!$H$2:$H$1001,Transactions!$J$2:$J$1001,$A392,Transactions!$A$2:$A$1001,2)*$I392)</f>
        <v/>
      </c>
      <c r="P392" s="287" t="str">
        <f t="shared" si="61"/>
        <v/>
      </c>
      <c r="Q392" s="288" t="str">
        <f t="shared" si="62"/>
        <v/>
      </c>
    </row>
    <row r="393" spans="1:17" ht="15" customHeight="1" x14ac:dyDescent="0.2">
      <c r="A393" s="240" t="str">
        <f>IFERROR(INDEX(Txn[Key],MATCH(0,INDEX(COUNTIF($A$1:A392,Txn[Key])+(Txn[Key]=""),0),0)),"")</f>
        <v/>
      </c>
      <c r="B393" s="240" t="str">
        <f t="shared" si="54"/>
        <v/>
      </c>
      <c r="C393" s="240" t="str">
        <f t="shared" si="55"/>
        <v/>
      </c>
      <c r="D393" s="240" t="str">
        <f t="shared" si="56"/>
        <v/>
      </c>
      <c r="E393" s="261" t="str">
        <f>IF($A393="","",SUMIFS(Txn[Signed Units],Txn[Key],$A393))</f>
        <v/>
      </c>
      <c r="F393" s="283" t="str">
        <f>IF($A393="","",SUMIFS(Txn[Buy Cost],Txn[Key],$A393))</f>
        <v/>
      </c>
      <c r="G393" s="283" t="str">
        <f>IF($A393="","",SUMIFS(Txn[Sell Proceeds],Txn[Key],$A393))</f>
        <v/>
      </c>
      <c r="H393" s="284" t="str">
        <f>IF($A393="","",IFERROR(INDEX(Prices[Current Price],MATCH($A393,Prices[Key],0)),0))</f>
        <v/>
      </c>
      <c r="I393" s="285" t="str">
        <f>IF($A393="","",IFERROR(INDEX(Prices[FX to SGD],MATCH($A393,Prices[Key],0)),1))</f>
        <v/>
      </c>
      <c r="J393" s="283" t="str">
        <f t="shared" si="57"/>
        <v/>
      </c>
      <c r="K393" s="283" t="str">
        <f t="shared" si="58"/>
        <v/>
      </c>
      <c r="L393" s="283" t="str">
        <f t="shared" si="59"/>
        <v/>
      </c>
      <c r="M393" s="286" t="str">
        <f t="shared" si="60"/>
        <v/>
      </c>
      <c r="N393" s="240" t="str">
        <f>IF($A393="","",IF(ABS(E393)&gt;0.000001,COUNT($N$1:N392)+1,""))</f>
        <v/>
      </c>
      <c r="O393" s="287" t="str">
        <f>IF($A393="","",SUMIFS(Transactions!$H$2:$H$1001,Transactions!$J$2:$J$1001,$A393,Transactions!$A$2:$A$1001,2)*$I393)</f>
        <v/>
      </c>
      <c r="P393" s="287" t="str">
        <f t="shared" si="61"/>
        <v/>
      </c>
      <c r="Q393" s="288" t="str">
        <f t="shared" si="62"/>
        <v/>
      </c>
    </row>
    <row r="394" spans="1:17" ht="15" customHeight="1" x14ac:dyDescent="0.2">
      <c r="A394" s="240" t="str">
        <f>IFERROR(INDEX(Txn[Key],MATCH(0,INDEX(COUNTIF($A$1:A393,Txn[Key])+(Txn[Key]=""),0),0)),"")</f>
        <v/>
      </c>
      <c r="B394" s="240" t="str">
        <f t="shared" si="54"/>
        <v/>
      </c>
      <c r="C394" s="240" t="str">
        <f t="shared" si="55"/>
        <v/>
      </c>
      <c r="D394" s="240" t="str">
        <f t="shared" si="56"/>
        <v/>
      </c>
      <c r="E394" s="261" t="str">
        <f>IF($A394="","",SUMIFS(Txn[Signed Units],Txn[Key],$A394))</f>
        <v/>
      </c>
      <c r="F394" s="283" t="str">
        <f>IF($A394="","",SUMIFS(Txn[Buy Cost],Txn[Key],$A394))</f>
        <v/>
      </c>
      <c r="G394" s="283" t="str">
        <f>IF($A394="","",SUMIFS(Txn[Sell Proceeds],Txn[Key],$A394))</f>
        <v/>
      </c>
      <c r="H394" s="284" t="str">
        <f>IF($A394="","",IFERROR(INDEX(Prices[Current Price],MATCH($A394,Prices[Key],0)),0))</f>
        <v/>
      </c>
      <c r="I394" s="285" t="str">
        <f>IF($A394="","",IFERROR(INDEX(Prices[FX to SGD],MATCH($A394,Prices[Key],0)),1))</f>
        <v/>
      </c>
      <c r="J394" s="283" t="str">
        <f t="shared" si="57"/>
        <v/>
      </c>
      <c r="K394" s="283" t="str">
        <f t="shared" si="58"/>
        <v/>
      </c>
      <c r="L394" s="283" t="str">
        <f t="shared" si="59"/>
        <v/>
      </c>
      <c r="M394" s="286" t="str">
        <f t="shared" si="60"/>
        <v/>
      </c>
      <c r="N394" s="240" t="str">
        <f>IF($A394="","",IF(ABS(E394)&gt;0.000001,COUNT($N$1:N393)+1,""))</f>
        <v/>
      </c>
      <c r="O394" s="287" t="str">
        <f>IF($A394="","",SUMIFS(Transactions!$H$2:$H$1001,Transactions!$J$2:$J$1001,$A394,Transactions!$A$2:$A$1001,2)*$I394)</f>
        <v/>
      </c>
      <c r="P394" s="287" t="str">
        <f t="shared" si="61"/>
        <v/>
      </c>
      <c r="Q394" s="288" t="str">
        <f t="shared" si="62"/>
        <v/>
      </c>
    </row>
    <row r="395" spans="1:17" ht="15" customHeight="1" x14ac:dyDescent="0.2">
      <c r="A395" s="240" t="str">
        <f>IFERROR(INDEX(Txn[Key],MATCH(0,INDEX(COUNTIF($A$1:A394,Txn[Key])+(Txn[Key]=""),0),0)),"")</f>
        <v/>
      </c>
      <c r="B395" s="240" t="str">
        <f t="shared" si="54"/>
        <v/>
      </c>
      <c r="C395" s="240" t="str">
        <f t="shared" si="55"/>
        <v/>
      </c>
      <c r="D395" s="240" t="str">
        <f t="shared" si="56"/>
        <v/>
      </c>
      <c r="E395" s="261" t="str">
        <f>IF($A395="","",SUMIFS(Txn[Signed Units],Txn[Key],$A395))</f>
        <v/>
      </c>
      <c r="F395" s="283" t="str">
        <f>IF($A395="","",SUMIFS(Txn[Buy Cost],Txn[Key],$A395))</f>
        <v/>
      </c>
      <c r="G395" s="283" t="str">
        <f>IF($A395="","",SUMIFS(Txn[Sell Proceeds],Txn[Key],$A395))</f>
        <v/>
      </c>
      <c r="H395" s="284" t="str">
        <f>IF($A395="","",IFERROR(INDEX(Prices[Current Price],MATCH($A395,Prices[Key],0)),0))</f>
        <v/>
      </c>
      <c r="I395" s="285" t="str">
        <f>IF($A395="","",IFERROR(INDEX(Prices[FX to SGD],MATCH($A395,Prices[Key],0)),1))</f>
        <v/>
      </c>
      <c r="J395" s="283" t="str">
        <f t="shared" si="57"/>
        <v/>
      </c>
      <c r="K395" s="283" t="str">
        <f t="shared" si="58"/>
        <v/>
      </c>
      <c r="L395" s="283" t="str">
        <f t="shared" si="59"/>
        <v/>
      </c>
      <c r="M395" s="286" t="str">
        <f t="shared" si="60"/>
        <v/>
      </c>
      <c r="N395" s="240" t="str">
        <f>IF($A395="","",IF(ABS(E395)&gt;0.000001,COUNT($N$1:N394)+1,""))</f>
        <v/>
      </c>
      <c r="O395" s="287" t="str">
        <f>IF($A395="","",SUMIFS(Transactions!$H$2:$H$1001,Transactions!$J$2:$J$1001,$A395,Transactions!$A$2:$A$1001,2)*$I395)</f>
        <v/>
      </c>
      <c r="P395" s="287" t="str">
        <f t="shared" si="61"/>
        <v/>
      </c>
      <c r="Q395" s="288" t="str">
        <f t="shared" si="62"/>
        <v/>
      </c>
    </row>
    <row r="396" spans="1:17" ht="15" customHeight="1" x14ac:dyDescent="0.2">
      <c r="A396" s="240" t="str">
        <f>IFERROR(INDEX(Txn[Key],MATCH(0,INDEX(COUNTIF($A$1:A395,Txn[Key])+(Txn[Key]=""),0),0)),"")</f>
        <v/>
      </c>
      <c r="B396" s="240" t="str">
        <f t="shared" si="54"/>
        <v/>
      </c>
      <c r="C396" s="240" t="str">
        <f t="shared" si="55"/>
        <v/>
      </c>
      <c r="D396" s="240" t="str">
        <f t="shared" si="56"/>
        <v/>
      </c>
      <c r="E396" s="261" t="str">
        <f>IF($A396="","",SUMIFS(Txn[Signed Units],Txn[Key],$A396))</f>
        <v/>
      </c>
      <c r="F396" s="283" t="str">
        <f>IF($A396="","",SUMIFS(Txn[Buy Cost],Txn[Key],$A396))</f>
        <v/>
      </c>
      <c r="G396" s="283" t="str">
        <f>IF($A396="","",SUMIFS(Txn[Sell Proceeds],Txn[Key],$A396))</f>
        <v/>
      </c>
      <c r="H396" s="284" t="str">
        <f>IF($A396="","",IFERROR(INDEX(Prices[Current Price],MATCH($A396,Prices[Key],0)),0))</f>
        <v/>
      </c>
      <c r="I396" s="285" t="str">
        <f>IF($A396="","",IFERROR(INDEX(Prices[FX to SGD],MATCH($A396,Prices[Key],0)),1))</f>
        <v/>
      </c>
      <c r="J396" s="283" t="str">
        <f t="shared" si="57"/>
        <v/>
      </c>
      <c r="K396" s="283" t="str">
        <f t="shared" si="58"/>
        <v/>
      </c>
      <c r="L396" s="283" t="str">
        <f t="shared" si="59"/>
        <v/>
      </c>
      <c r="M396" s="286" t="str">
        <f t="shared" si="60"/>
        <v/>
      </c>
      <c r="N396" s="240" t="str">
        <f>IF($A396="","",IF(ABS(E396)&gt;0.000001,COUNT($N$1:N395)+1,""))</f>
        <v/>
      </c>
      <c r="O396" s="287" t="str">
        <f>IF($A396="","",SUMIFS(Transactions!$H$2:$H$1001,Transactions!$J$2:$J$1001,$A396,Transactions!$A$2:$A$1001,2)*$I396)</f>
        <v/>
      </c>
      <c r="P396" s="287" t="str">
        <f t="shared" si="61"/>
        <v/>
      </c>
      <c r="Q396" s="288" t="str">
        <f t="shared" si="62"/>
        <v/>
      </c>
    </row>
    <row r="397" spans="1:17" ht="15" customHeight="1" x14ac:dyDescent="0.2">
      <c r="A397" s="240" t="str">
        <f>IFERROR(INDEX(Txn[Key],MATCH(0,INDEX(COUNTIF($A$1:A396,Txn[Key])+(Txn[Key]=""),0),0)),"")</f>
        <v/>
      </c>
      <c r="B397" s="240" t="str">
        <f t="shared" si="54"/>
        <v/>
      </c>
      <c r="C397" s="240" t="str">
        <f t="shared" si="55"/>
        <v/>
      </c>
      <c r="D397" s="240" t="str">
        <f t="shared" si="56"/>
        <v/>
      </c>
      <c r="E397" s="261" t="str">
        <f>IF($A397="","",SUMIFS(Txn[Signed Units],Txn[Key],$A397))</f>
        <v/>
      </c>
      <c r="F397" s="283" t="str">
        <f>IF($A397="","",SUMIFS(Txn[Buy Cost],Txn[Key],$A397))</f>
        <v/>
      </c>
      <c r="G397" s="283" t="str">
        <f>IF($A397="","",SUMIFS(Txn[Sell Proceeds],Txn[Key],$A397))</f>
        <v/>
      </c>
      <c r="H397" s="284" t="str">
        <f>IF($A397="","",IFERROR(INDEX(Prices[Current Price],MATCH($A397,Prices[Key],0)),0))</f>
        <v/>
      </c>
      <c r="I397" s="285" t="str">
        <f>IF($A397="","",IFERROR(INDEX(Prices[FX to SGD],MATCH($A397,Prices[Key],0)),1))</f>
        <v/>
      </c>
      <c r="J397" s="283" t="str">
        <f t="shared" si="57"/>
        <v/>
      </c>
      <c r="K397" s="283" t="str">
        <f t="shared" si="58"/>
        <v/>
      </c>
      <c r="L397" s="283" t="str">
        <f t="shared" si="59"/>
        <v/>
      </c>
      <c r="M397" s="286" t="str">
        <f t="shared" si="60"/>
        <v/>
      </c>
      <c r="N397" s="240" t="str">
        <f>IF($A397="","",IF(ABS(E397)&gt;0.000001,COUNT($N$1:N396)+1,""))</f>
        <v/>
      </c>
      <c r="O397" s="287" t="str">
        <f>IF($A397="","",SUMIFS(Transactions!$H$2:$H$1001,Transactions!$J$2:$J$1001,$A397,Transactions!$A$2:$A$1001,2)*$I397)</f>
        <v/>
      </c>
      <c r="P397" s="287" t="str">
        <f t="shared" si="61"/>
        <v/>
      </c>
      <c r="Q397" s="288" t="str">
        <f t="shared" si="62"/>
        <v/>
      </c>
    </row>
    <row r="398" spans="1:17" ht="15" customHeight="1" x14ac:dyDescent="0.2">
      <c r="A398" s="240" t="str">
        <f>IFERROR(INDEX(Txn[Key],MATCH(0,INDEX(COUNTIF($A$1:A397,Txn[Key])+(Txn[Key]=""),0),0)),"")</f>
        <v/>
      </c>
      <c r="B398" s="240" t="str">
        <f t="shared" si="54"/>
        <v/>
      </c>
      <c r="C398" s="240" t="str">
        <f t="shared" si="55"/>
        <v/>
      </c>
      <c r="D398" s="240" t="str">
        <f t="shared" si="56"/>
        <v/>
      </c>
      <c r="E398" s="261" t="str">
        <f>IF($A398="","",SUMIFS(Txn[Signed Units],Txn[Key],$A398))</f>
        <v/>
      </c>
      <c r="F398" s="283" t="str">
        <f>IF($A398="","",SUMIFS(Txn[Buy Cost],Txn[Key],$A398))</f>
        <v/>
      </c>
      <c r="G398" s="283" t="str">
        <f>IF($A398="","",SUMIFS(Txn[Sell Proceeds],Txn[Key],$A398))</f>
        <v/>
      </c>
      <c r="H398" s="284" t="str">
        <f>IF($A398="","",IFERROR(INDEX(Prices[Current Price],MATCH($A398,Prices[Key],0)),0))</f>
        <v/>
      </c>
      <c r="I398" s="285" t="str">
        <f>IF($A398="","",IFERROR(INDEX(Prices[FX to SGD],MATCH($A398,Prices[Key],0)),1))</f>
        <v/>
      </c>
      <c r="J398" s="283" t="str">
        <f t="shared" si="57"/>
        <v/>
      </c>
      <c r="K398" s="283" t="str">
        <f t="shared" si="58"/>
        <v/>
      </c>
      <c r="L398" s="283" t="str">
        <f t="shared" si="59"/>
        <v/>
      </c>
      <c r="M398" s="286" t="str">
        <f t="shared" si="60"/>
        <v/>
      </c>
      <c r="N398" s="240" t="str">
        <f>IF($A398="","",IF(ABS(E398)&gt;0.000001,COUNT($N$1:N397)+1,""))</f>
        <v/>
      </c>
      <c r="O398" s="287" t="str">
        <f>IF($A398="","",SUMIFS(Transactions!$H$2:$H$1001,Transactions!$J$2:$J$1001,$A398,Transactions!$A$2:$A$1001,2)*$I398)</f>
        <v/>
      </c>
      <c r="P398" s="287" t="str">
        <f t="shared" si="61"/>
        <v/>
      </c>
      <c r="Q398" s="288" t="str">
        <f t="shared" si="62"/>
        <v/>
      </c>
    </row>
    <row r="399" spans="1:17" ht="15" customHeight="1" x14ac:dyDescent="0.2">
      <c r="A399" s="240" t="str">
        <f>IFERROR(INDEX(Txn[Key],MATCH(0,INDEX(COUNTIF($A$1:A398,Txn[Key])+(Txn[Key]=""),0),0)),"")</f>
        <v/>
      </c>
      <c r="B399" s="240" t="str">
        <f t="shared" si="54"/>
        <v/>
      </c>
      <c r="C399" s="240" t="str">
        <f t="shared" si="55"/>
        <v/>
      </c>
      <c r="D399" s="240" t="str">
        <f t="shared" si="56"/>
        <v/>
      </c>
      <c r="E399" s="261" t="str">
        <f>IF($A399="","",SUMIFS(Txn[Signed Units],Txn[Key],$A399))</f>
        <v/>
      </c>
      <c r="F399" s="283" t="str">
        <f>IF($A399="","",SUMIFS(Txn[Buy Cost],Txn[Key],$A399))</f>
        <v/>
      </c>
      <c r="G399" s="283" t="str">
        <f>IF($A399="","",SUMIFS(Txn[Sell Proceeds],Txn[Key],$A399))</f>
        <v/>
      </c>
      <c r="H399" s="284" t="str">
        <f>IF($A399="","",IFERROR(INDEX(Prices[Current Price],MATCH($A399,Prices[Key],0)),0))</f>
        <v/>
      </c>
      <c r="I399" s="285" t="str">
        <f>IF($A399="","",IFERROR(INDEX(Prices[FX to SGD],MATCH($A399,Prices[Key],0)),1))</f>
        <v/>
      </c>
      <c r="J399" s="283" t="str">
        <f t="shared" si="57"/>
        <v/>
      </c>
      <c r="K399" s="283" t="str">
        <f t="shared" si="58"/>
        <v/>
      </c>
      <c r="L399" s="283" t="str">
        <f t="shared" si="59"/>
        <v/>
      </c>
      <c r="M399" s="286" t="str">
        <f t="shared" si="60"/>
        <v/>
      </c>
      <c r="N399" s="240" t="str">
        <f>IF($A399="","",IF(ABS(E399)&gt;0.000001,COUNT($N$1:N398)+1,""))</f>
        <v/>
      </c>
      <c r="O399" s="287" t="str">
        <f>IF($A399="","",SUMIFS(Transactions!$H$2:$H$1001,Transactions!$J$2:$J$1001,$A399,Transactions!$A$2:$A$1001,2)*$I399)</f>
        <v/>
      </c>
      <c r="P399" s="287" t="str">
        <f t="shared" si="61"/>
        <v/>
      </c>
      <c r="Q399" s="288" t="str">
        <f t="shared" si="62"/>
        <v/>
      </c>
    </row>
    <row r="400" spans="1:17" ht="15" customHeight="1" x14ac:dyDescent="0.2">
      <c r="A400" s="240" t="str">
        <f>IFERROR(INDEX(Txn[Key],MATCH(0,INDEX(COUNTIF($A$1:A399,Txn[Key])+(Txn[Key]=""),0),0)),"")</f>
        <v/>
      </c>
      <c r="B400" s="240" t="str">
        <f t="shared" si="54"/>
        <v/>
      </c>
      <c r="C400" s="240" t="str">
        <f t="shared" si="55"/>
        <v/>
      </c>
      <c r="D400" s="240" t="str">
        <f t="shared" si="56"/>
        <v/>
      </c>
      <c r="E400" s="261" t="str">
        <f>IF($A400="","",SUMIFS(Txn[Signed Units],Txn[Key],$A400))</f>
        <v/>
      </c>
      <c r="F400" s="283" t="str">
        <f>IF($A400="","",SUMIFS(Txn[Buy Cost],Txn[Key],$A400))</f>
        <v/>
      </c>
      <c r="G400" s="283" t="str">
        <f>IF($A400="","",SUMIFS(Txn[Sell Proceeds],Txn[Key],$A400))</f>
        <v/>
      </c>
      <c r="H400" s="284" t="str">
        <f>IF($A400="","",IFERROR(INDEX(Prices[Current Price],MATCH($A400,Prices[Key],0)),0))</f>
        <v/>
      </c>
      <c r="I400" s="285" t="str">
        <f>IF($A400="","",IFERROR(INDEX(Prices[FX to SGD],MATCH($A400,Prices[Key],0)),1))</f>
        <v/>
      </c>
      <c r="J400" s="283" t="str">
        <f t="shared" si="57"/>
        <v/>
      </c>
      <c r="K400" s="283" t="str">
        <f t="shared" si="58"/>
        <v/>
      </c>
      <c r="L400" s="283" t="str">
        <f t="shared" si="59"/>
        <v/>
      </c>
      <c r="M400" s="286" t="str">
        <f t="shared" si="60"/>
        <v/>
      </c>
      <c r="N400" s="240" t="str">
        <f>IF($A400="","",IF(ABS(E400)&gt;0.000001,COUNT($N$1:N399)+1,""))</f>
        <v/>
      </c>
      <c r="O400" s="287" t="str">
        <f>IF($A400="","",SUMIFS(Transactions!$H$2:$H$1001,Transactions!$J$2:$J$1001,$A400,Transactions!$A$2:$A$1001,2)*$I400)</f>
        <v/>
      </c>
      <c r="P400" s="287" t="str">
        <f t="shared" si="61"/>
        <v/>
      </c>
      <c r="Q400" s="288" t="str">
        <f t="shared" si="62"/>
        <v/>
      </c>
    </row>
    <row r="401" spans="1:17" ht="15" customHeight="1" x14ac:dyDescent="0.2">
      <c r="A401" s="240" t="str">
        <f>IFERROR(INDEX(Txn[Key],MATCH(0,INDEX(COUNTIF($A$1:A400,Txn[Key])+(Txn[Key]=""),0),0)),"")</f>
        <v/>
      </c>
      <c r="B401" s="240" t="str">
        <f t="shared" si="54"/>
        <v/>
      </c>
      <c r="C401" s="240" t="str">
        <f t="shared" si="55"/>
        <v/>
      </c>
      <c r="D401" s="240" t="str">
        <f t="shared" si="56"/>
        <v/>
      </c>
      <c r="E401" s="261" t="str">
        <f>IF($A401="","",SUMIFS(Txn[Signed Units],Txn[Key],$A401))</f>
        <v/>
      </c>
      <c r="F401" s="283" t="str">
        <f>IF($A401="","",SUMIFS(Txn[Buy Cost],Txn[Key],$A401))</f>
        <v/>
      </c>
      <c r="G401" s="283" t="str">
        <f>IF($A401="","",SUMIFS(Txn[Sell Proceeds],Txn[Key],$A401))</f>
        <v/>
      </c>
      <c r="H401" s="284" t="str">
        <f>IF($A401="","",IFERROR(INDEX(Prices[Current Price],MATCH($A401,Prices[Key],0)),0))</f>
        <v/>
      </c>
      <c r="I401" s="285" t="str">
        <f>IF($A401="","",IFERROR(INDEX(Prices[FX to SGD],MATCH($A401,Prices[Key],0)),1))</f>
        <v/>
      </c>
      <c r="J401" s="283" t="str">
        <f t="shared" si="57"/>
        <v/>
      </c>
      <c r="K401" s="283" t="str">
        <f t="shared" si="58"/>
        <v/>
      </c>
      <c r="L401" s="283" t="str">
        <f t="shared" si="59"/>
        <v/>
      </c>
      <c r="M401" s="286" t="str">
        <f t="shared" si="60"/>
        <v/>
      </c>
      <c r="N401" s="240" t="str">
        <f>IF($A401="","",IF(ABS(E401)&gt;0.000001,COUNT($N$1:N400)+1,""))</f>
        <v/>
      </c>
      <c r="O401" s="287" t="str">
        <f>IF($A401="","",SUMIFS(Transactions!$H$2:$H$1001,Transactions!$J$2:$J$1001,$A401,Transactions!$A$2:$A$1001,2)*$I401)</f>
        <v/>
      </c>
      <c r="P401" s="287" t="str">
        <f t="shared" si="61"/>
        <v/>
      </c>
      <c r="Q401" s="288" t="str">
        <f t="shared" si="62"/>
        <v/>
      </c>
    </row>
    <row r="402" spans="1:17" ht="15" customHeight="1" x14ac:dyDescent="0.2">
      <c r="A402" s="240" t="str">
        <f>IFERROR(INDEX(Txn[Key],MATCH(0,INDEX(COUNTIF($A$1:A401,Txn[Key])+(Txn[Key]=""),0),0)),"")</f>
        <v/>
      </c>
      <c r="B402" s="240" t="str">
        <f t="shared" si="54"/>
        <v/>
      </c>
      <c r="C402" s="240" t="str">
        <f t="shared" si="55"/>
        <v/>
      </c>
      <c r="D402" s="240" t="str">
        <f t="shared" si="56"/>
        <v/>
      </c>
      <c r="E402" s="261" t="str">
        <f>IF($A402="","",SUMIFS(Txn[Signed Units],Txn[Key],$A402))</f>
        <v/>
      </c>
      <c r="F402" s="283" t="str">
        <f>IF($A402="","",SUMIFS(Txn[Buy Cost],Txn[Key],$A402))</f>
        <v/>
      </c>
      <c r="G402" s="283" t="str">
        <f>IF($A402="","",SUMIFS(Txn[Sell Proceeds],Txn[Key],$A402))</f>
        <v/>
      </c>
      <c r="H402" s="284" t="str">
        <f>IF($A402="","",IFERROR(INDEX(Prices[Current Price],MATCH($A402,Prices[Key],0)),0))</f>
        <v/>
      </c>
      <c r="I402" s="285" t="str">
        <f>IF($A402="","",IFERROR(INDEX(Prices[FX to SGD],MATCH($A402,Prices[Key],0)),1))</f>
        <v/>
      </c>
      <c r="J402" s="283" t="str">
        <f t="shared" si="57"/>
        <v/>
      </c>
      <c r="K402" s="283" t="str">
        <f t="shared" si="58"/>
        <v/>
      </c>
      <c r="L402" s="283" t="str">
        <f t="shared" si="59"/>
        <v/>
      </c>
      <c r="M402" s="286" t="str">
        <f t="shared" si="60"/>
        <v/>
      </c>
      <c r="N402" s="240" t="str">
        <f>IF($A402="","",IF(ABS(E402)&gt;0.000001,COUNT($N$1:N401)+1,""))</f>
        <v/>
      </c>
      <c r="O402" s="287" t="str">
        <f>IF($A402="","",SUMIFS(Transactions!$H$2:$H$1001,Transactions!$J$2:$J$1001,$A402,Transactions!$A$2:$A$1001,2)*$I402)</f>
        <v/>
      </c>
      <c r="P402" s="287" t="str">
        <f t="shared" si="61"/>
        <v/>
      </c>
      <c r="Q402" s="288" t="str">
        <f t="shared" si="62"/>
        <v/>
      </c>
    </row>
    <row r="403" spans="1:17" ht="15" customHeight="1" x14ac:dyDescent="0.2">
      <c r="A403" s="240" t="str">
        <f>IFERROR(INDEX(Txn[Key],MATCH(0,INDEX(COUNTIF($A$1:A402,Txn[Key])+(Txn[Key]=""),0),0)),"")</f>
        <v/>
      </c>
      <c r="B403" s="240" t="str">
        <f t="shared" si="54"/>
        <v/>
      </c>
      <c r="C403" s="240" t="str">
        <f t="shared" si="55"/>
        <v/>
      </c>
      <c r="D403" s="240" t="str">
        <f t="shared" si="56"/>
        <v/>
      </c>
      <c r="E403" s="261" t="str">
        <f>IF($A403="","",SUMIFS(Txn[Signed Units],Txn[Key],$A403))</f>
        <v/>
      </c>
      <c r="F403" s="283" t="str">
        <f>IF($A403="","",SUMIFS(Txn[Buy Cost],Txn[Key],$A403))</f>
        <v/>
      </c>
      <c r="G403" s="283" t="str">
        <f>IF($A403="","",SUMIFS(Txn[Sell Proceeds],Txn[Key],$A403))</f>
        <v/>
      </c>
      <c r="H403" s="284" t="str">
        <f>IF($A403="","",IFERROR(INDEX(Prices[Current Price],MATCH($A403,Prices[Key],0)),0))</f>
        <v/>
      </c>
      <c r="I403" s="285" t="str">
        <f>IF($A403="","",IFERROR(INDEX(Prices[FX to SGD],MATCH($A403,Prices[Key],0)),1))</f>
        <v/>
      </c>
      <c r="J403" s="283" t="str">
        <f t="shared" si="57"/>
        <v/>
      </c>
      <c r="K403" s="283" t="str">
        <f t="shared" si="58"/>
        <v/>
      </c>
      <c r="L403" s="283" t="str">
        <f t="shared" si="59"/>
        <v/>
      </c>
      <c r="M403" s="286" t="str">
        <f t="shared" si="60"/>
        <v/>
      </c>
      <c r="N403" s="240" t="str">
        <f>IF($A403="","",IF(ABS(E403)&gt;0.000001,COUNT($N$1:N402)+1,""))</f>
        <v/>
      </c>
      <c r="O403" s="287" t="str">
        <f>IF($A403="","",SUMIFS(Transactions!$H$2:$H$1001,Transactions!$J$2:$J$1001,$A403,Transactions!$A$2:$A$1001,2)*$I403)</f>
        <v/>
      </c>
      <c r="P403" s="287" t="str">
        <f t="shared" si="61"/>
        <v/>
      </c>
      <c r="Q403" s="288" t="str">
        <f t="shared" si="62"/>
        <v/>
      </c>
    </row>
    <row r="404" spans="1:17" ht="15" customHeight="1" x14ac:dyDescent="0.2">
      <c r="A404" s="240" t="str">
        <f>IFERROR(INDEX(Txn[Key],MATCH(0,INDEX(COUNTIF($A$1:A403,Txn[Key])+(Txn[Key]=""),0),0)),"")</f>
        <v/>
      </c>
      <c r="B404" s="240" t="str">
        <f t="shared" si="54"/>
        <v/>
      </c>
      <c r="C404" s="240" t="str">
        <f t="shared" si="55"/>
        <v/>
      </c>
      <c r="D404" s="240" t="str">
        <f t="shared" si="56"/>
        <v/>
      </c>
      <c r="E404" s="261" t="str">
        <f>IF($A404="","",SUMIFS(Txn[Signed Units],Txn[Key],$A404))</f>
        <v/>
      </c>
      <c r="F404" s="283" t="str">
        <f>IF($A404="","",SUMIFS(Txn[Buy Cost],Txn[Key],$A404))</f>
        <v/>
      </c>
      <c r="G404" s="283" t="str">
        <f>IF($A404="","",SUMIFS(Txn[Sell Proceeds],Txn[Key],$A404))</f>
        <v/>
      </c>
      <c r="H404" s="284" t="str">
        <f>IF($A404="","",IFERROR(INDEX(Prices[Current Price],MATCH($A404,Prices[Key],0)),0))</f>
        <v/>
      </c>
      <c r="I404" s="285" t="str">
        <f>IF($A404="","",IFERROR(INDEX(Prices[FX to SGD],MATCH($A404,Prices[Key],0)),1))</f>
        <v/>
      </c>
      <c r="J404" s="283" t="str">
        <f t="shared" si="57"/>
        <v/>
      </c>
      <c r="K404" s="283" t="str">
        <f t="shared" si="58"/>
        <v/>
      </c>
      <c r="L404" s="283" t="str">
        <f t="shared" si="59"/>
        <v/>
      </c>
      <c r="M404" s="286" t="str">
        <f t="shared" si="60"/>
        <v/>
      </c>
      <c r="N404" s="240" t="str">
        <f>IF($A404="","",IF(ABS(E404)&gt;0.000001,COUNT($N$1:N403)+1,""))</f>
        <v/>
      </c>
      <c r="O404" s="287" t="str">
        <f>IF($A404="","",SUMIFS(Transactions!$H$2:$H$1001,Transactions!$J$2:$J$1001,$A404,Transactions!$A$2:$A$1001,2)*$I404)</f>
        <v/>
      </c>
      <c r="P404" s="287" t="str">
        <f t="shared" si="61"/>
        <v/>
      </c>
      <c r="Q404" s="288" t="str">
        <f t="shared" si="62"/>
        <v/>
      </c>
    </row>
    <row r="405" spans="1:17" ht="15" customHeight="1" x14ac:dyDescent="0.2">
      <c r="A405" s="240" t="str">
        <f>IFERROR(INDEX(Txn[Key],MATCH(0,INDEX(COUNTIF($A$1:A404,Txn[Key])+(Txn[Key]=""),0),0)),"")</f>
        <v/>
      </c>
      <c r="B405" s="240" t="str">
        <f t="shared" si="54"/>
        <v/>
      </c>
      <c r="C405" s="240" t="str">
        <f t="shared" si="55"/>
        <v/>
      </c>
      <c r="D405" s="240" t="str">
        <f t="shared" si="56"/>
        <v/>
      </c>
      <c r="E405" s="261" t="str">
        <f>IF($A405="","",SUMIFS(Txn[Signed Units],Txn[Key],$A405))</f>
        <v/>
      </c>
      <c r="F405" s="283" t="str">
        <f>IF($A405="","",SUMIFS(Txn[Buy Cost],Txn[Key],$A405))</f>
        <v/>
      </c>
      <c r="G405" s="283" t="str">
        <f>IF($A405="","",SUMIFS(Txn[Sell Proceeds],Txn[Key],$A405))</f>
        <v/>
      </c>
      <c r="H405" s="284" t="str">
        <f>IF($A405="","",IFERROR(INDEX(Prices[Current Price],MATCH($A405,Prices[Key],0)),0))</f>
        <v/>
      </c>
      <c r="I405" s="285" t="str">
        <f>IF($A405="","",IFERROR(INDEX(Prices[FX to SGD],MATCH($A405,Prices[Key],0)),1))</f>
        <v/>
      </c>
      <c r="J405" s="283" t="str">
        <f t="shared" si="57"/>
        <v/>
      </c>
      <c r="K405" s="283" t="str">
        <f t="shared" si="58"/>
        <v/>
      </c>
      <c r="L405" s="283" t="str">
        <f t="shared" si="59"/>
        <v/>
      </c>
      <c r="M405" s="286" t="str">
        <f t="shared" si="60"/>
        <v/>
      </c>
      <c r="N405" s="240" t="str">
        <f>IF($A405="","",IF(ABS(E405)&gt;0.000001,COUNT($N$1:N404)+1,""))</f>
        <v/>
      </c>
      <c r="O405" s="287" t="str">
        <f>IF($A405="","",SUMIFS(Transactions!$H$2:$H$1001,Transactions!$J$2:$J$1001,$A405,Transactions!$A$2:$A$1001,2)*$I405)</f>
        <v/>
      </c>
      <c r="P405" s="287" t="str">
        <f t="shared" si="61"/>
        <v/>
      </c>
      <c r="Q405" s="288" t="str">
        <f t="shared" si="62"/>
        <v/>
      </c>
    </row>
    <row r="406" spans="1:17" ht="15" customHeight="1" x14ac:dyDescent="0.2">
      <c r="A406" s="240" t="str">
        <f>IFERROR(INDEX(Txn[Key],MATCH(0,INDEX(COUNTIF($A$1:A405,Txn[Key])+(Txn[Key]=""),0),0)),"")</f>
        <v/>
      </c>
      <c r="B406" s="240" t="str">
        <f t="shared" si="54"/>
        <v/>
      </c>
      <c r="C406" s="240" t="str">
        <f t="shared" si="55"/>
        <v/>
      </c>
      <c r="D406" s="240" t="str">
        <f t="shared" si="56"/>
        <v/>
      </c>
      <c r="E406" s="261" t="str">
        <f>IF($A406="","",SUMIFS(Txn[Signed Units],Txn[Key],$A406))</f>
        <v/>
      </c>
      <c r="F406" s="283" t="str">
        <f>IF($A406="","",SUMIFS(Txn[Buy Cost],Txn[Key],$A406))</f>
        <v/>
      </c>
      <c r="G406" s="283" t="str">
        <f>IF($A406="","",SUMIFS(Txn[Sell Proceeds],Txn[Key],$A406))</f>
        <v/>
      </c>
      <c r="H406" s="284" t="str">
        <f>IF($A406="","",IFERROR(INDEX(Prices[Current Price],MATCH($A406,Prices[Key],0)),0))</f>
        <v/>
      </c>
      <c r="I406" s="285" t="str">
        <f>IF($A406="","",IFERROR(INDEX(Prices[FX to SGD],MATCH($A406,Prices[Key],0)),1))</f>
        <v/>
      </c>
      <c r="J406" s="283" t="str">
        <f t="shared" si="57"/>
        <v/>
      </c>
      <c r="K406" s="283" t="str">
        <f t="shared" si="58"/>
        <v/>
      </c>
      <c r="L406" s="283" t="str">
        <f t="shared" si="59"/>
        <v/>
      </c>
      <c r="M406" s="286" t="str">
        <f t="shared" si="60"/>
        <v/>
      </c>
      <c r="N406" s="240" t="str">
        <f>IF($A406="","",IF(ABS(E406)&gt;0.000001,COUNT($N$1:N405)+1,""))</f>
        <v/>
      </c>
      <c r="O406" s="287" t="str">
        <f>IF($A406="","",SUMIFS(Transactions!$H$2:$H$1001,Transactions!$J$2:$J$1001,$A406,Transactions!$A$2:$A$1001,2)*$I406)</f>
        <v/>
      </c>
      <c r="P406" s="287" t="str">
        <f t="shared" si="61"/>
        <v/>
      </c>
      <c r="Q406" s="288" t="str">
        <f t="shared" si="62"/>
        <v/>
      </c>
    </row>
    <row r="407" spans="1:17" ht="15" customHeight="1" x14ac:dyDescent="0.2">
      <c r="A407" s="240" t="str">
        <f>IFERROR(INDEX(Txn[Key],MATCH(0,INDEX(COUNTIF($A$1:A406,Txn[Key])+(Txn[Key]=""),0),0)),"")</f>
        <v/>
      </c>
      <c r="B407" s="240" t="str">
        <f t="shared" si="54"/>
        <v/>
      </c>
      <c r="C407" s="240" t="str">
        <f t="shared" si="55"/>
        <v/>
      </c>
      <c r="D407" s="240" t="str">
        <f t="shared" si="56"/>
        <v/>
      </c>
      <c r="E407" s="261" t="str">
        <f>IF($A407="","",SUMIFS(Txn[Signed Units],Txn[Key],$A407))</f>
        <v/>
      </c>
      <c r="F407" s="283" t="str">
        <f>IF($A407="","",SUMIFS(Txn[Buy Cost],Txn[Key],$A407))</f>
        <v/>
      </c>
      <c r="G407" s="283" t="str">
        <f>IF($A407="","",SUMIFS(Txn[Sell Proceeds],Txn[Key],$A407))</f>
        <v/>
      </c>
      <c r="H407" s="284" t="str">
        <f>IF($A407="","",IFERROR(INDEX(Prices[Current Price],MATCH($A407,Prices[Key],0)),0))</f>
        <v/>
      </c>
      <c r="I407" s="285" t="str">
        <f>IF($A407="","",IFERROR(INDEX(Prices[FX to SGD],MATCH($A407,Prices[Key],0)),1))</f>
        <v/>
      </c>
      <c r="J407" s="283" t="str">
        <f t="shared" si="57"/>
        <v/>
      </c>
      <c r="K407" s="283" t="str">
        <f t="shared" si="58"/>
        <v/>
      </c>
      <c r="L407" s="283" t="str">
        <f t="shared" si="59"/>
        <v/>
      </c>
      <c r="M407" s="286" t="str">
        <f t="shared" si="60"/>
        <v/>
      </c>
      <c r="N407" s="240" t="str">
        <f>IF($A407="","",IF(ABS(E407)&gt;0.000001,COUNT($N$1:N406)+1,""))</f>
        <v/>
      </c>
      <c r="O407" s="287" t="str">
        <f>IF($A407="","",SUMIFS(Transactions!$H$2:$H$1001,Transactions!$J$2:$J$1001,$A407,Transactions!$A$2:$A$1001,2)*$I407)</f>
        <v/>
      </c>
      <c r="P407" s="287" t="str">
        <f t="shared" si="61"/>
        <v/>
      </c>
      <c r="Q407" s="288" t="str">
        <f t="shared" si="62"/>
        <v/>
      </c>
    </row>
    <row r="408" spans="1:17" ht="15" customHeight="1" x14ac:dyDescent="0.2">
      <c r="A408" s="240" t="str">
        <f>IFERROR(INDEX(Txn[Key],MATCH(0,INDEX(COUNTIF($A$1:A407,Txn[Key])+(Txn[Key]=""),0),0)),"")</f>
        <v/>
      </c>
      <c r="B408" s="240" t="str">
        <f t="shared" si="54"/>
        <v/>
      </c>
      <c r="C408" s="240" t="str">
        <f t="shared" si="55"/>
        <v/>
      </c>
      <c r="D408" s="240" t="str">
        <f t="shared" si="56"/>
        <v/>
      </c>
      <c r="E408" s="261" t="str">
        <f>IF($A408="","",SUMIFS(Txn[Signed Units],Txn[Key],$A408))</f>
        <v/>
      </c>
      <c r="F408" s="283" t="str">
        <f>IF($A408="","",SUMIFS(Txn[Buy Cost],Txn[Key],$A408))</f>
        <v/>
      </c>
      <c r="G408" s="283" t="str">
        <f>IF($A408="","",SUMIFS(Txn[Sell Proceeds],Txn[Key],$A408))</f>
        <v/>
      </c>
      <c r="H408" s="284" t="str">
        <f>IF($A408="","",IFERROR(INDEX(Prices[Current Price],MATCH($A408,Prices[Key],0)),0))</f>
        <v/>
      </c>
      <c r="I408" s="285" t="str">
        <f>IF($A408="","",IFERROR(INDEX(Prices[FX to SGD],MATCH($A408,Prices[Key],0)),1))</f>
        <v/>
      </c>
      <c r="J408" s="283" t="str">
        <f t="shared" si="57"/>
        <v/>
      </c>
      <c r="K408" s="283" t="str">
        <f t="shared" si="58"/>
        <v/>
      </c>
      <c r="L408" s="283" t="str">
        <f t="shared" si="59"/>
        <v/>
      </c>
      <c r="M408" s="286" t="str">
        <f t="shared" si="60"/>
        <v/>
      </c>
      <c r="N408" s="240" t="str">
        <f>IF($A408="","",IF(ABS(E408)&gt;0.000001,COUNT($N$1:N407)+1,""))</f>
        <v/>
      </c>
      <c r="O408" s="287" t="str">
        <f>IF($A408="","",SUMIFS(Transactions!$H$2:$H$1001,Transactions!$J$2:$J$1001,$A408,Transactions!$A$2:$A$1001,2)*$I408)</f>
        <v/>
      </c>
      <c r="P408" s="287" t="str">
        <f t="shared" si="61"/>
        <v/>
      </c>
      <c r="Q408" s="288" t="str">
        <f t="shared" si="62"/>
        <v/>
      </c>
    </row>
    <row r="409" spans="1:17" ht="15" customHeight="1" x14ac:dyDescent="0.2">
      <c r="A409" s="240" t="str">
        <f>IFERROR(INDEX(Txn[Key],MATCH(0,INDEX(COUNTIF($A$1:A408,Txn[Key])+(Txn[Key]=""),0),0)),"")</f>
        <v/>
      </c>
      <c r="B409" s="240" t="str">
        <f t="shared" si="54"/>
        <v/>
      </c>
      <c r="C409" s="240" t="str">
        <f t="shared" si="55"/>
        <v/>
      </c>
      <c r="D409" s="240" t="str">
        <f t="shared" si="56"/>
        <v/>
      </c>
      <c r="E409" s="261" t="str">
        <f>IF($A409="","",SUMIFS(Txn[Signed Units],Txn[Key],$A409))</f>
        <v/>
      </c>
      <c r="F409" s="283" t="str">
        <f>IF($A409="","",SUMIFS(Txn[Buy Cost],Txn[Key],$A409))</f>
        <v/>
      </c>
      <c r="G409" s="283" t="str">
        <f>IF($A409="","",SUMIFS(Txn[Sell Proceeds],Txn[Key],$A409))</f>
        <v/>
      </c>
      <c r="H409" s="284" t="str">
        <f>IF($A409="","",IFERROR(INDEX(Prices[Current Price],MATCH($A409,Prices[Key],0)),0))</f>
        <v/>
      </c>
      <c r="I409" s="285" t="str">
        <f>IF($A409="","",IFERROR(INDEX(Prices[FX to SGD],MATCH($A409,Prices[Key],0)),1))</f>
        <v/>
      </c>
      <c r="J409" s="283" t="str">
        <f t="shared" si="57"/>
        <v/>
      </c>
      <c r="K409" s="283" t="str">
        <f t="shared" si="58"/>
        <v/>
      </c>
      <c r="L409" s="283" t="str">
        <f t="shared" si="59"/>
        <v/>
      </c>
      <c r="M409" s="286" t="str">
        <f t="shared" si="60"/>
        <v/>
      </c>
      <c r="N409" s="240" t="str">
        <f>IF($A409="","",IF(ABS(E409)&gt;0.000001,COUNT($N$1:N408)+1,""))</f>
        <v/>
      </c>
      <c r="O409" s="287" t="str">
        <f>IF($A409="","",SUMIFS(Transactions!$H$2:$H$1001,Transactions!$J$2:$J$1001,$A409,Transactions!$A$2:$A$1001,2)*$I409)</f>
        <v/>
      </c>
      <c r="P409" s="287" t="str">
        <f t="shared" si="61"/>
        <v/>
      </c>
      <c r="Q409" s="288" t="str">
        <f t="shared" si="62"/>
        <v/>
      </c>
    </row>
    <row r="410" spans="1:17" ht="15" customHeight="1" x14ac:dyDescent="0.2">
      <c r="A410" s="240" t="str">
        <f>IFERROR(INDEX(Txn[Key],MATCH(0,INDEX(COUNTIF($A$1:A409,Txn[Key])+(Txn[Key]=""),0),0)),"")</f>
        <v/>
      </c>
      <c r="B410" s="240" t="str">
        <f t="shared" si="54"/>
        <v/>
      </c>
      <c r="C410" s="240" t="str">
        <f t="shared" si="55"/>
        <v/>
      </c>
      <c r="D410" s="240" t="str">
        <f t="shared" si="56"/>
        <v/>
      </c>
      <c r="E410" s="261" t="str">
        <f>IF($A410="","",SUMIFS(Txn[Signed Units],Txn[Key],$A410))</f>
        <v/>
      </c>
      <c r="F410" s="283" t="str">
        <f>IF($A410="","",SUMIFS(Txn[Buy Cost],Txn[Key],$A410))</f>
        <v/>
      </c>
      <c r="G410" s="283" t="str">
        <f>IF($A410="","",SUMIFS(Txn[Sell Proceeds],Txn[Key],$A410))</f>
        <v/>
      </c>
      <c r="H410" s="284" t="str">
        <f>IF($A410="","",IFERROR(INDEX(Prices[Current Price],MATCH($A410,Prices[Key],0)),0))</f>
        <v/>
      </c>
      <c r="I410" s="285" t="str">
        <f>IF($A410="","",IFERROR(INDEX(Prices[FX to SGD],MATCH($A410,Prices[Key],0)),1))</f>
        <v/>
      </c>
      <c r="J410" s="283" t="str">
        <f t="shared" si="57"/>
        <v/>
      </c>
      <c r="K410" s="283" t="str">
        <f t="shared" si="58"/>
        <v/>
      </c>
      <c r="L410" s="283" t="str">
        <f t="shared" si="59"/>
        <v/>
      </c>
      <c r="M410" s="286" t="str">
        <f t="shared" si="60"/>
        <v/>
      </c>
      <c r="N410" s="240" t="str">
        <f>IF($A410="","",IF(ABS(E410)&gt;0.000001,COUNT($N$1:N409)+1,""))</f>
        <v/>
      </c>
      <c r="O410" s="287" t="str">
        <f>IF($A410="","",SUMIFS(Transactions!$H$2:$H$1001,Transactions!$J$2:$J$1001,$A410,Transactions!$A$2:$A$1001,2)*$I410)</f>
        <v/>
      </c>
      <c r="P410" s="287" t="str">
        <f t="shared" si="61"/>
        <v/>
      </c>
      <c r="Q410" s="288" t="str">
        <f t="shared" si="62"/>
        <v/>
      </c>
    </row>
    <row r="411" spans="1:17" ht="15" customHeight="1" x14ac:dyDescent="0.2">
      <c r="A411" s="240" t="str">
        <f>IFERROR(INDEX(Txn[Key],MATCH(0,INDEX(COUNTIF($A$1:A410,Txn[Key])+(Txn[Key]=""),0),0)),"")</f>
        <v/>
      </c>
      <c r="B411" s="240" t="str">
        <f t="shared" si="54"/>
        <v/>
      </c>
      <c r="C411" s="240" t="str">
        <f t="shared" si="55"/>
        <v/>
      </c>
      <c r="D411" s="240" t="str">
        <f t="shared" si="56"/>
        <v/>
      </c>
      <c r="E411" s="261" t="str">
        <f>IF($A411="","",SUMIFS(Txn[Signed Units],Txn[Key],$A411))</f>
        <v/>
      </c>
      <c r="F411" s="283" t="str">
        <f>IF($A411="","",SUMIFS(Txn[Buy Cost],Txn[Key],$A411))</f>
        <v/>
      </c>
      <c r="G411" s="283" t="str">
        <f>IF($A411="","",SUMIFS(Txn[Sell Proceeds],Txn[Key],$A411))</f>
        <v/>
      </c>
      <c r="H411" s="284" t="str">
        <f>IF($A411="","",IFERROR(INDEX(Prices[Current Price],MATCH($A411,Prices[Key],0)),0))</f>
        <v/>
      </c>
      <c r="I411" s="285" t="str">
        <f>IF($A411="","",IFERROR(INDEX(Prices[FX to SGD],MATCH($A411,Prices[Key],0)),1))</f>
        <v/>
      </c>
      <c r="J411" s="283" t="str">
        <f t="shared" si="57"/>
        <v/>
      </c>
      <c r="K411" s="283" t="str">
        <f t="shared" si="58"/>
        <v/>
      </c>
      <c r="L411" s="283" t="str">
        <f t="shared" si="59"/>
        <v/>
      </c>
      <c r="M411" s="286" t="str">
        <f t="shared" si="60"/>
        <v/>
      </c>
      <c r="N411" s="240" t="str">
        <f>IF($A411="","",IF(ABS(E411)&gt;0.000001,COUNT($N$1:N410)+1,""))</f>
        <v/>
      </c>
      <c r="O411" s="287" t="str">
        <f>IF($A411="","",SUMIFS(Transactions!$H$2:$H$1001,Transactions!$J$2:$J$1001,$A411,Transactions!$A$2:$A$1001,2)*$I411)</f>
        <v/>
      </c>
      <c r="P411" s="287" t="str">
        <f t="shared" si="61"/>
        <v/>
      </c>
      <c r="Q411" s="288" t="str">
        <f t="shared" si="62"/>
        <v/>
      </c>
    </row>
    <row r="412" spans="1:17" ht="15" customHeight="1" x14ac:dyDescent="0.2">
      <c r="A412" s="240" t="str">
        <f>IFERROR(INDEX(Txn[Key],MATCH(0,INDEX(COUNTIF($A$1:A411,Txn[Key])+(Txn[Key]=""),0),0)),"")</f>
        <v/>
      </c>
      <c r="B412" s="240" t="str">
        <f t="shared" si="54"/>
        <v/>
      </c>
      <c r="C412" s="240" t="str">
        <f t="shared" si="55"/>
        <v/>
      </c>
      <c r="D412" s="240" t="str">
        <f t="shared" si="56"/>
        <v/>
      </c>
      <c r="E412" s="261" t="str">
        <f>IF($A412="","",SUMIFS(Txn[Signed Units],Txn[Key],$A412))</f>
        <v/>
      </c>
      <c r="F412" s="283" t="str">
        <f>IF($A412="","",SUMIFS(Txn[Buy Cost],Txn[Key],$A412))</f>
        <v/>
      </c>
      <c r="G412" s="283" t="str">
        <f>IF($A412="","",SUMIFS(Txn[Sell Proceeds],Txn[Key],$A412))</f>
        <v/>
      </c>
      <c r="H412" s="284" t="str">
        <f>IF($A412="","",IFERROR(INDEX(Prices[Current Price],MATCH($A412,Prices[Key],0)),0))</f>
        <v/>
      </c>
      <c r="I412" s="285" t="str">
        <f>IF($A412="","",IFERROR(INDEX(Prices[FX to SGD],MATCH($A412,Prices[Key],0)),1))</f>
        <v/>
      </c>
      <c r="J412" s="283" t="str">
        <f t="shared" si="57"/>
        <v/>
      </c>
      <c r="K412" s="283" t="str">
        <f t="shared" si="58"/>
        <v/>
      </c>
      <c r="L412" s="283" t="str">
        <f t="shared" si="59"/>
        <v/>
      </c>
      <c r="M412" s="286" t="str">
        <f t="shared" si="60"/>
        <v/>
      </c>
      <c r="N412" s="240" t="str">
        <f>IF($A412="","",IF(ABS(E412)&gt;0.000001,COUNT($N$1:N411)+1,""))</f>
        <v/>
      </c>
      <c r="O412" s="287" t="str">
        <f>IF($A412="","",SUMIFS(Transactions!$H$2:$H$1001,Transactions!$J$2:$J$1001,$A412,Transactions!$A$2:$A$1001,2)*$I412)</f>
        <v/>
      </c>
      <c r="P412" s="287" t="str">
        <f t="shared" si="61"/>
        <v/>
      </c>
      <c r="Q412" s="288" t="str">
        <f t="shared" si="62"/>
        <v/>
      </c>
    </row>
    <row r="413" spans="1:17" ht="15" customHeight="1" x14ac:dyDescent="0.2">
      <c r="A413" s="240" t="str">
        <f>IFERROR(INDEX(Txn[Key],MATCH(0,INDEX(COUNTIF($A$1:A412,Txn[Key])+(Txn[Key]=""),0),0)),"")</f>
        <v/>
      </c>
      <c r="B413" s="240" t="str">
        <f t="shared" si="54"/>
        <v/>
      </c>
      <c r="C413" s="240" t="str">
        <f t="shared" si="55"/>
        <v/>
      </c>
      <c r="D413" s="240" t="str">
        <f t="shared" si="56"/>
        <v/>
      </c>
      <c r="E413" s="261" t="str">
        <f>IF($A413="","",SUMIFS(Txn[Signed Units],Txn[Key],$A413))</f>
        <v/>
      </c>
      <c r="F413" s="283" t="str">
        <f>IF($A413="","",SUMIFS(Txn[Buy Cost],Txn[Key],$A413))</f>
        <v/>
      </c>
      <c r="G413" s="283" t="str">
        <f>IF($A413="","",SUMIFS(Txn[Sell Proceeds],Txn[Key],$A413))</f>
        <v/>
      </c>
      <c r="H413" s="284" t="str">
        <f>IF($A413="","",IFERROR(INDEX(Prices[Current Price],MATCH($A413,Prices[Key],0)),0))</f>
        <v/>
      </c>
      <c r="I413" s="285" t="str">
        <f>IF($A413="","",IFERROR(INDEX(Prices[FX to SGD],MATCH($A413,Prices[Key],0)),1))</f>
        <v/>
      </c>
      <c r="J413" s="283" t="str">
        <f t="shared" si="57"/>
        <v/>
      </c>
      <c r="K413" s="283" t="str">
        <f t="shared" si="58"/>
        <v/>
      </c>
      <c r="L413" s="283" t="str">
        <f t="shared" si="59"/>
        <v/>
      </c>
      <c r="M413" s="286" t="str">
        <f t="shared" si="60"/>
        <v/>
      </c>
      <c r="N413" s="240" t="str">
        <f>IF($A413="","",IF(ABS(E413)&gt;0.000001,COUNT($N$1:N412)+1,""))</f>
        <v/>
      </c>
      <c r="O413" s="287" t="str">
        <f>IF($A413="","",SUMIFS(Transactions!$H$2:$H$1001,Transactions!$J$2:$J$1001,$A413,Transactions!$A$2:$A$1001,2)*$I413)</f>
        <v/>
      </c>
      <c r="P413" s="287" t="str">
        <f t="shared" si="61"/>
        <v/>
      </c>
      <c r="Q413" s="288" t="str">
        <f t="shared" si="62"/>
        <v/>
      </c>
    </row>
    <row r="414" spans="1:17" ht="15" customHeight="1" x14ac:dyDescent="0.2">
      <c r="A414" s="240" t="str">
        <f>IFERROR(INDEX(Txn[Key],MATCH(0,INDEX(COUNTIF($A$1:A413,Txn[Key])+(Txn[Key]=""),0),0)),"")</f>
        <v/>
      </c>
      <c r="B414" s="240" t="str">
        <f t="shared" si="54"/>
        <v/>
      </c>
      <c r="C414" s="240" t="str">
        <f t="shared" si="55"/>
        <v/>
      </c>
      <c r="D414" s="240" t="str">
        <f t="shared" si="56"/>
        <v/>
      </c>
      <c r="E414" s="261" t="str">
        <f>IF($A414="","",SUMIFS(Txn[Signed Units],Txn[Key],$A414))</f>
        <v/>
      </c>
      <c r="F414" s="283" t="str">
        <f>IF($A414="","",SUMIFS(Txn[Buy Cost],Txn[Key],$A414))</f>
        <v/>
      </c>
      <c r="G414" s="283" t="str">
        <f>IF($A414="","",SUMIFS(Txn[Sell Proceeds],Txn[Key],$A414))</f>
        <v/>
      </c>
      <c r="H414" s="284" t="str">
        <f>IF($A414="","",IFERROR(INDEX(Prices[Current Price],MATCH($A414,Prices[Key],0)),0))</f>
        <v/>
      </c>
      <c r="I414" s="285" t="str">
        <f>IF($A414="","",IFERROR(INDEX(Prices[FX to SGD],MATCH($A414,Prices[Key],0)),1))</f>
        <v/>
      </c>
      <c r="J414" s="283" t="str">
        <f t="shared" si="57"/>
        <v/>
      </c>
      <c r="K414" s="283" t="str">
        <f t="shared" si="58"/>
        <v/>
      </c>
      <c r="L414" s="283" t="str">
        <f t="shared" si="59"/>
        <v/>
      </c>
      <c r="M414" s="286" t="str">
        <f t="shared" si="60"/>
        <v/>
      </c>
      <c r="N414" s="240" t="str">
        <f>IF($A414="","",IF(ABS(E414)&gt;0.000001,COUNT($N$1:N413)+1,""))</f>
        <v/>
      </c>
      <c r="O414" s="287" t="str">
        <f>IF($A414="","",SUMIFS(Transactions!$H$2:$H$1001,Transactions!$J$2:$J$1001,$A414,Transactions!$A$2:$A$1001,2)*$I414)</f>
        <v/>
      </c>
      <c r="P414" s="287" t="str">
        <f t="shared" si="61"/>
        <v/>
      </c>
      <c r="Q414" s="288" t="str">
        <f t="shared" si="62"/>
        <v/>
      </c>
    </row>
    <row r="415" spans="1:17" ht="15" customHeight="1" x14ac:dyDescent="0.2">
      <c r="A415" s="240" t="str">
        <f>IFERROR(INDEX(Txn[Key],MATCH(0,INDEX(COUNTIF($A$1:A414,Txn[Key])+(Txn[Key]=""),0),0)),"")</f>
        <v/>
      </c>
      <c r="B415" s="240" t="str">
        <f t="shared" si="54"/>
        <v/>
      </c>
      <c r="C415" s="240" t="str">
        <f t="shared" si="55"/>
        <v/>
      </c>
      <c r="D415" s="240" t="str">
        <f t="shared" si="56"/>
        <v/>
      </c>
      <c r="E415" s="261" t="str">
        <f>IF($A415="","",SUMIFS(Txn[Signed Units],Txn[Key],$A415))</f>
        <v/>
      </c>
      <c r="F415" s="283" t="str">
        <f>IF($A415="","",SUMIFS(Txn[Buy Cost],Txn[Key],$A415))</f>
        <v/>
      </c>
      <c r="G415" s="283" t="str">
        <f>IF($A415="","",SUMIFS(Txn[Sell Proceeds],Txn[Key],$A415))</f>
        <v/>
      </c>
      <c r="H415" s="284" t="str">
        <f>IF($A415="","",IFERROR(INDEX(Prices[Current Price],MATCH($A415,Prices[Key],0)),0))</f>
        <v/>
      </c>
      <c r="I415" s="285" t="str">
        <f>IF($A415="","",IFERROR(INDEX(Prices[FX to SGD],MATCH($A415,Prices[Key],0)),1))</f>
        <v/>
      </c>
      <c r="J415" s="283" t="str">
        <f t="shared" si="57"/>
        <v/>
      </c>
      <c r="K415" s="283" t="str">
        <f t="shared" si="58"/>
        <v/>
      </c>
      <c r="L415" s="283" t="str">
        <f t="shared" si="59"/>
        <v/>
      </c>
      <c r="M415" s="286" t="str">
        <f t="shared" si="60"/>
        <v/>
      </c>
      <c r="N415" s="240" t="str">
        <f>IF($A415="","",IF(ABS(E415)&gt;0.000001,COUNT($N$1:N414)+1,""))</f>
        <v/>
      </c>
      <c r="O415" s="287" t="str">
        <f>IF($A415="","",SUMIFS(Transactions!$H$2:$H$1001,Transactions!$J$2:$J$1001,$A415,Transactions!$A$2:$A$1001,2)*$I415)</f>
        <v/>
      </c>
      <c r="P415" s="287" t="str">
        <f t="shared" si="61"/>
        <v/>
      </c>
      <c r="Q415" s="288" t="str">
        <f t="shared" si="62"/>
        <v/>
      </c>
    </row>
    <row r="416" spans="1:17" ht="15" customHeight="1" x14ac:dyDescent="0.2">
      <c r="A416" s="240" t="str">
        <f>IFERROR(INDEX(Txn[Key],MATCH(0,INDEX(COUNTIF($A$1:A415,Txn[Key])+(Txn[Key]=""),0),0)),"")</f>
        <v/>
      </c>
      <c r="B416" s="240" t="str">
        <f t="shared" si="54"/>
        <v/>
      </c>
      <c r="C416" s="240" t="str">
        <f t="shared" si="55"/>
        <v/>
      </c>
      <c r="D416" s="240" t="str">
        <f t="shared" si="56"/>
        <v/>
      </c>
      <c r="E416" s="261" t="str">
        <f>IF($A416="","",SUMIFS(Txn[Signed Units],Txn[Key],$A416))</f>
        <v/>
      </c>
      <c r="F416" s="283" t="str">
        <f>IF($A416="","",SUMIFS(Txn[Buy Cost],Txn[Key],$A416))</f>
        <v/>
      </c>
      <c r="G416" s="283" t="str">
        <f>IF($A416="","",SUMIFS(Txn[Sell Proceeds],Txn[Key],$A416))</f>
        <v/>
      </c>
      <c r="H416" s="284" t="str">
        <f>IF($A416="","",IFERROR(INDEX(Prices[Current Price],MATCH($A416,Prices[Key],0)),0))</f>
        <v/>
      </c>
      <c r="I416" s="285" t="str">
        <f>IF($A416="","",IFERROR(INDEX(Prices[FX to SGD],MATCH($A416,Prices[Key],0)),1))</f>
        <v/>
      </c>
      <c r="J416" s="283" t="str">
        <f t="shared" si="57"/>
        <v/>
      </c>
      <c r="K416" s="283" t="str">
        <f t="shared" si="58"/>
        <v/>
      </c>
      <c r="L416" s="283" t="str">
        <f t="shared" si="59"/>
        <v/>
      </c>
      <c r="M416" s="286" t="str">
        <f t="shared" si="60"/>
        <v/>
      </c>
      <c r="N416" s="240" t="str">
        <f>IF($A416="","",IF(ABS(E416)&gt;0.000001,COUNT($N$1:N415)+1,""))</f>
        <v/>
      </c>
      <c r="O416" s="287" t="str">
        <f>IF($A416="","",SUMIFS(Transactions!$H$2:$H$1001,Transactions!$J$2:$J$1001,$A416,Transactions!$A$2:$A$1001,2)*$I416)</f>
        <v/>
      </c>
      <c r="P416" s="287" t="str">
        <f t="shared" si="61"/>
        <v/>
      </c>
      <c r="Q416" s="288" t="str">
        <f t="shared" si="62"/>
        <v/>
      </c>
    </row>
    <row r="417" spans="1:17" ht="15" customHeight="1" x14ac:dyDescent="0.2">
      <c r="A417" s="240" t="str">
        <f>IFERROR(INDEX(Txn[Key],MATCH(0,INDEX(COUNTIF($A$1:A416,Txn[Key])+(Txn[Key]=""),0),0)),"")</f>
        <v/>
      </c>
      <c r="B417" s="240" t="str">
        <f t="shared" si="54"/>
        <v/>
      </c>
      <c r="C417" s="240" t="str">
        <f t="shared" si="55"/>
        <v/>
      </c>
      <c r="D417" s="240" t="str">
        <f t="shared" si="56"/>
        <v/>
      </c>
      <c r="E417" s="261" t="str">
        <f>IF($A417="","",SUMIFS(Txn[Signed Units],Txn[Key],$A417))</f>
        <v/>
      </c>
      <c r="F417" s="283" t="str">
        <f>IF($A417="","",SUMIFS(Txn[Buy Cost],Txn[Key],$A417))</f>
        <v/>
      </c>
      <c r="G417" s="283" t="str">
        <f>IF($A417="","",SUMIFS(Txn[Sell Proceeds],Txn[Key],$A417))</f>
        <v/>
      </c>
      <c r="H417" s="284" t="str">
        <f>IF($A417="","",IFERROR(INDEX(Prices[Current Price],MATCH($A417,Prices[Key],0)),0))</f>
        <v/>
      </c>
      <c r="I417" s="285" t="str">
        <f>IF($A417="","",IFERROR(INDEX(Prices[FX to SGD],MATCH($A417,Prices[Key],0)),1))</f>
        <v/>
      </c>
      <c r="J417" s="283" t="str">
        <f t="shared" si="57"/>
        <v/>
      </c>
      <c r="K417" s="283" t="str">
        <f t="shared" si="58"/>
        <v/>
      </c>
      <c r="L417" s="283" t="str">
        <f t="shared" si="59"/>
        <v/>
      </c>
      <c r="M417" s="286" t="str">
        <f t="shared" si="60"/>
        <v/>
      </c>
      <c r="N417" s="240" t="str">
        <f>IF($A417="","",IF(ABS(E417)&gt;0.000001,COUNT($N$1:N416)+1,""))</f>
        <v/>
      </c>
      <c r="O417" s="287" t="str">
        <f>IF($A417="","",SUMIFS(Transactions!$H$2:$H$1001,Transactions!$J$2:$J$1001,$A417,Transactions!$A$2:$A$1001,2)*$I417)</f>
        <v/>
      </c>
      <c r="P417" s="287" t="str">
        <f t="shared" si="61"/>
        <v/>
      </c>
      <c r="Q417" s="288" t="str">
        <f t="shared" si="62"/>
        <v/>
      </c>
    </row>
    <row r="418" spans="1:17" ht="15" customHeight="1" x14ac:dyDescent="0.2">
      <c r="A418" s="240" t="str">
        <f>IFERROR(INDEX(Txn[Key],MATCH(0,INDEX(COUNTIF($A$1:A417,Txn[Key])+(Txn[Key]=""),0),0)),"")</f>
        <v/>
      </c>
      <c r="B418" s="240" t="str">
        <f t="shared" si="54"/>
        <v/>
      </c>
      <c r="C418" s="240" t="str">
        <f t="shared" si="55"/>
        <v/>
      </c>
      <c r="D418" s="240" t="str">
        <f t="shared" si="56"/>
        <v/>
      </c>
      <c r="E418" s="261" t="str">
        <f>IF($A418="","",SUMIFS(Txn[Signed Units],Txn[Key],$A418))</f>
        <v/>
      </c>
      <c r="F418" s="283" t="str">
        <f>IF($A418="","",SUMIFS(Txn[Buy Cost],Txn[Key],$A418))</f>
        <v/>
      </c>
      <c r="G418" s="283" t="str">
        <f>IF($A418="","",SUMIFS(Txn[Sell Proceeds],Txn[Key],$A418))</f>
        <v/>
      </c>
      <c r="H418" s="284" t="str">
        <f>IF($A418="","",IFERROR(INDEX(Prices[Current Price],MATCH($A418,Prices[Key],0)),0))</f>
        <v/>
      </c>
      <c r="I418" s="285" t="str">
        <f>IF($A418="","",IFERROR(INDEX(Prices[FX to SGD],MATCH($A418,Prices[Key],0)),1))</f>
        <v/>
      </c>
      <c r="J418" s="283" t="str">
        <f t="shared" si="57"/>
        <v/>
      </c>
      <c r="K418" s="283" t="str">
        <f t="shared" si="58"/>
        <v/>
      </c>
      <c r="L418" s="283" t="str">
        <f t="shared" si="59"/>
        <v/>
      </c>
      <c r="M418" s="286" t="str">
        <f t="shared" si="60"/>
        <v/>
      </c>
      <c r="N418" s="240" t="str">
        <f>IF($A418="","",IF(ABS(E418)&gt;0.000001,COUNT($N$1:N417)+1,""))</f>
        <v/>
      </c>
      <c r="O418" s="287" t="str">
        <f>IF($A418="","",SUMIFS(Transactions!$H$2:$H$1001,Transactions!$J$2:$J$1001,$A418,Transactions!$A$2:$A$1001,2)*$I418)</f>
        <v/>
      </c>
      <c r="P418" s="287" t="str">
        <f t="shared" si="61"/>
        <v/>
      </c>
      <c r="Q418" s="288" t="str">
        <f t="shared" si="62"/>
        <v/>
      </c>
    </row>
    <row r="419" spans="1:17" ht="15" customHeight="1" x14ac:dyDescent="0.2">
      <c r="A419" s="240" t="str">
        <f>IFERROR(INDEX(Txn[Key],MATCH(0,INDEX(COUNTIF($A$1:A418,Txn[Key])+(Txn[Key]=""),0),0)),"")</f>
        <v/>
      </c>
      <c r="B419" s="240" t="str">
        <f t="shared" si="54"/>
        <v/>
      </c>
      <c r="C419" s="240" t="str">
        <f t="shared" si="55"/>
        <v/>
      </c>
      <c r="D419" s="240" t="str">
        <f t="shared" si="56"/>
        <v/>
      </c>
      <c r="E419" s="261" t="str">
        <f>IF($A419="","",SUMIFS(Txn[Signed Units],Txn[Key],$A419))</f>
        <v/>
      </c>
      <c r="F419" s="283" t="str">
        <f>IF($A419="","",SUMIFS(Txn[Buy Cost],Txn[Key],$A419))</f>
        <v/>
      </c>
      <c r="G419" s="283" t="str">
        <f>IF($A419="","",SUMIFS(Txn[Sell Proceeds],Txn[Key],$A419))</f>
        <v/>
      </c>
      <c r="H419" s="284" t="str">
        <f>IF($A419="","",IFERROR(INDEX(Prices[Current Price],MATCH($A419,Prices[Key],0)),0))</f>
        <v/>
      </c>
      <c r="I419" s="285" t="str">
        <f>IF($A419="","",IFERROR(INDEX(Prices[FX to SGD],MATCH($A419,Prices[Key],0)),1))</f>
        <v/>
      </c>
      <c r="J419" s="283" t="str">
        <f t="shared" si="57"/>
        <v/>
      </c>
      <c r="K419" s="283" t="str">
        <f t="shared" si="58"/>
        <v/>
      </c>
      <c r="L419" s="283" t="str">
        <f t="shared" si="59"/>
        <v/>
      </c>
      <c r="M419" s="286" t="str">
        <f t="shared" si="60"/>
        <v/>
      </c>
      <c r="N419" s="240" t="str">
        <f>IF($A419="","",IF(ABS(E419)&gt;0.000001,COUNT($N$1:N418)+1,""))</f>
        <v/>
      </c>
      <c r="O419" s="287" t="str">
        <f>IF($A419="","",SUMIFS(Transactions!$H$2:$H$1001,Transactions!$J$2:$J$1001,$A419,Transactions!$A$2:$A$1001,2)*$I419)</f>
        <v/>
      </c>
      <c r="P419" s="287" t="str">
        <f t="shared" si="61"/>
        <v/>
      </c>
      <c r="Q419" s="288" t="str">
        <f t="shared" si="62"/>
        <v/>
      </c>
    </row>
    <row r="420" spans="1:17" ht="15" customHeight="1" x14ac:dyDescent="0.2">
      <c r="A420" s="240" t="str">
        <f>IFERROR(INDEX(Txn[Key],MATCH(0,INDEX(COUNTIF($A$1:A419,Txn[Key])+(Txn[Key]=""),0),0)),"")</f>
        <v/>
      </c>
      <c r="B420" s="240" t="str">
        <f t="shared" si="54"/>
        <v/>
      </c>
      <c r="C420" s="240" t="str">
        <f t="shared" si="55"/>
        <v/>
      </c>
      <c r="D420" s="240" t="str">
        <f t="shared" si="56"/>
        <v/>
      </c>
      <c r="E420" s="261" t="str">
        <f>IF($A420="","",SUMIFS(Txn[Signed Units],Txn[Key],$A420))</f>
        <v/>
      </c>
      <c r="F420" s="283" t="str">
        <f>IF($A420="","",SUMIFS(Txn[Buy Cost],Txn[Key],$A420))</f>
        <v/>
      </c>
      <c r="G420" s="283" t="str">
        <f>IF($A420="","",SUMIFS(Txn[Sell Proceeds],Txn[Key],$A420))</f>
        <v/>
      </c>
      <c r="H420" s="284" t="str">
        <f>IF($A420="","",IFERROR(INDEX(Prices[Current Price],MATCH($A420,Prices[Key],0)),0))</f>
        <v/>
      </c>
      <c r="I420" s="285" t="str">
        <f>IF($A420="","",IFERROR(INDEX(Prices[FX to SGD],MATCH($A420,Prices[Key],0)),1))</f>
        <v/>
      </c>
      <c r="J420" s="283" t="str">
        <f t="shared" si="57"/>
        <v/>
      </c>
      <c r="K420" s="283" t="str">
        <f t="shared" si="58"/>
        <v/>
      </c>
      <c r="L420" s="283" t="str">
        <f t="shared" si="59"/>
        <v/>
      </c>
      <c r="M420" s="286" t="str">
        <f t="shared" si="60"/>
        <v/>
      </c>
      <c r="N420" s="240" t="str">
        <f>IF($A420="","",IF(ABS(E420)&gt;0.000001,COUNT($N$1:N419)+1,""))</f>
        <v/>
      </c>
      <c r="O420" s="287" t="str">
        <f>IF($A420="","",SUMIFS(Transactions!$H$2:$H$1001,Transactions!$J$2:$J$1001,$A420,Transactions!$A$2:$A$1001,2)*$I420)</f>
        <v/>
      </c>
      <c r="P420" s="287" t="str">
        <f t="shared" si="61"/>
        <v/>
      </c>
      <c r="Q420" s="288" t="str">
        <f t="shared" si="62"/>
        <v/>
      </c>
    </row>
    <row r="421" spans="1:17" ht="15" customHeight="1" x14ac:dyDescent="0.2">
      <c r="A421" s="240" t="str">
        <f>IFERROR(INDEX(Txn[Key],MATCH(0,INDEX(COUNTIF($A$1:A420,Txn[Key])+(Txn[Key]=""),0),0)),"")</f>
        <v/>
      </c>
      <c r="B421" s="240" t="str">
        <f t="shared" si="54"/>
        <v/>
      </c>
      <c r="C421" s="240" t="str">
        <f t="shared" si="55"/>
        <v/>
      </c>
      <c r="D421" s="240" t="str">
        <f t="shared" si="56"/>
        <v/>
      </c>
      <c r="E421" s="261" t="str">
        <f>IF($A421="","",SUMIFS(Txn[Signed Units],Txn[Key],$A421))</f>
        <v/>
      </c>
      <c r="F421" s="283" t="str">
        <f>IF($A421="","",SUMIFS(Txn[Buy Cost],Txn[Key],$A421))</f>
        <v/>
      </c>
      <c r="G421" s="283" t="str">
        <f>IF($A421="","",SUMIFS(Txn[Sell Proceeds],Txn[Key],$A421))</f>
        <v/>
      </c>
      <c r="H421" s="284" t="str">
        <f>IF($A421="","",IFERROR(INDEX(Prices[Current Price],MATCH($A421,Prices[Key],0)),0))</f>
        <v/>
      </c>
      <c r="I421" s="285" t="str">
        <f>IF($A421="","",IFERROR(INDEX(Prices[FX to SGD],MATCH($A421,Prices[Key],0)),1))</f>
        <v/>
      </c>
      <c r="J421" s="283" t="str">
        <f t="shared" si="57"/>
        <v/>
      </c>
      <c r="K421" s="283" t="str">
        <f t="shared" si="58"/>
        <v/>
      </c>
      <c r="L421" s="283" t="str">
        <f t="shared" si="59"/>
        <v/>
      </c>
      <c r="M421" s="286" t="str">
        <f t="shared" si="60"/>
        <v/>
      </c>
      <c r="N421" s="240" t="str">
        <f>IF($A421="","",IF(ABS(E421)&gt;0.000001,COUNT($N$1:N420)+1,""))</f>
        <v/>
      </c>
      <c r="O421" s="287" t="str">
        <f>IF($A421="","",SUMIFS(Transactions!$H$2:$H$1001,Transactions!$J$2:$J$1001,$A421,Transactions!$A$2:$A$1001,2)*$I421)</f>
        <v/>
      </c>
      <c r="P421" s="287" t="str">
        <f t="shared" si="61"/>
        <v/>
      </c>
      <c r="Q421" s="288" t="str">
        <f t="shared" si="62"/>
        <v/>
      </c>
    </row>
    <row r="422" spans="1:17" ht="15" customHeight="1" x14ac:dyDescent="0.2">
      <c r="A422" s="240" t="str">
        <f>IFERROR(INDEX(Txn[Key],MATCH(0,INDEX(COUNTIF($A$1:A421,Txn[Key])+(Txn[Key]=""),0),0)),"")</f>
        <v/>
      </c>
      <c r="B422" s="240" t="str">
        <f t="shared" si="54"/>
        <v/>
      </c>
      <c r="C422" s="240" t="str">
        <f t="shared" si="55"/>
        <v/>
      </c>
      <c r="D422" s="240" t="str">
        <f t="shared" si="56"/>
        <v/>
      </c>
      <c r="E422" s="261" t="str">
        <f>IF($A422="","",SUMIFS(Txn[Signed Units],Txn[Key],$A422))</f>
        <v/>
      </c>
      <c r="F422" s="283" t="str">
        <f>IF($A422="","",SUMIFS(Txn[Buy Cost],Txn[Key],$A422))</f>
        <v/>
      </c>
      <c r="G422" s="283" t="str">
        <f>IF($A422="","",SUMIFS(Txn[Sell Proceeds],Txn[Key],$A422))</f>
        <v/>
      </c>
      <c r="H422" s="284" t="str">
        <f>IF($A422="","",IFERROR(INDEX(Prices[Current Price],MATCH($A422,Prices[Key],0)),0))</f>
        <v/>
      </c>
      <c r="I422" s="285" t="str">
        <f>IF($A422="","",IFERROR(INDEX(Prices[FX to SGD],MATCH($A422,Prices[Key],0)),1))</f>
        <v/>
      </c>
      <c r="J422" s="283" t="str">
        <f t="shared" si="57"/>
        <v/>
      </c>
      <c r="K422" s="283" t="str">
        <f t="shared" si="58"/>
        <v/>
      </c>
      <c r="L422" s="283" t="str">
        <f t="shared" si="59"/>
        <v/>
      </c>
      <c r="M422" s="286" t="str">
        <f t="shared" si="60"/>
        <v/>
      </c>
      <c r="N422" s="240" t="str">
        <f>IF($A422="","",IF(ABS(E422)&gt;0.000001,COUNT($N$1:N421)+1,""))</f>
        <v/>
      </c>
      <c r="O422" s="287" t="str">
        <f>IF($A422="","",SUMIFS(Transactions!$H$2:$H$1001,Transactions!$J$2:$J$1001,$A422,Transactions!$A$2:$A$1001,2)*$I422)</f>
        <v/>
      </c>
      <c r="P422" s="287" t="str">
        <f t="shared" si="61"/>
        <v/>
      </c>
      <c r="Q422" s="288" t="str">
        <f t="shared" si="62"/>
        <v/>
      </c>
    </row>
    <row r="423" spans="1:17" ht="15" customHeight="1" x14ac:dyDescent="0.2">
      <c r="A423" s="240" t="str">
        <f>IFERROR(INDEX(Txn[Key],MATCH(0,INDEX(COUNTIF($A$1:A422,Txn[Key])+(Txn[Key]=""),0),0)),"")</f>
        <v/>
      </c>
      <c r="B423" s="240" t="str">
        <f t="shared" si="54"/>
        <v/>
      </c>
      <c r="C423" s="240" t="str">
        <f t="shared" si="55"/>
        <v/>
      </c>
      <c r="D423" s="240" t="str">
        <f t="shared" si="56"/>
        <v/>
      </c>
      <c r="E423" s="261" t="str">
        <f>IF($A423="","",SUMIFS(Txn[Signed Units],Txn[Key],$A423))</f>
        <v/>
      </c>
      <c r="F423" s="283" t="str">
        <f>IF($A423="","",SUMIFS(Txn[Buy Cost],Txn[Key],$A423))</f>
        <v/>
      </c>
      <c r="G423" s="283" t="str">
        <f>IF($A423="","",SUMIFS(Txn[Sell Proceeds],Txn[Key],$A423))</f>
        <v/>
      </c>
      <c r="H423" s="284" t="str">
        <f>IF($A423="","",IFERROR(INDEX(Prices[Current Price],MATCH($A423,Prices[Key],0)),0))</f>
        <v/>
      </c>
      <c r="I423" s="285" t="str">
        <f>IF($A423="","",IFERROR(INDEX(Prices[FX to SGD],MATCH($A423,Prices[Key],0)),1))</f>
        <v/>
      </c>
      <c r="J423" s="283" t="str">
        <f t="shared" si="57"/>
        <v/>
      </c>
      <c r="K423" s="283" t="str">
        <f t="shared" si="58"/>
        <v/>
      </c>
      <c r="L423" s="283" t="str">
        <f t="shared" si="59"/>
        <v/>
      </c>
      <c r="M423" s="286" t="str">
        <f t="shared" si="60"/>
        <v/>
      </c>
      <c r="N423" s="240" t="str">
        <f>IF($A423="","",IF(ABS(E423)&gt;0.000001,COUNT($N$1:N422)+1,""))</f>
        <v/>
      </c>
      <c r="O423" s="287" t="str">
        <f>IF($A423="","",SUMIFS(Transactions!$H$2:$H$1001,Transactions!$J$2:$J$1001,$A423,Transactions!$A$2:$A$1001,2)*$I423)</f>
        <v/>
      </c>
      <c r="P423" s="287" t="str">
        <f t="shared" si="61"/>
        <v/>
      </c>
      <c r="Q423" s="288" t="str">
        <f t="shared" si="62"/>
        <v/>
      </c>
    </row>
    <row r="424" spans="1:17" ht="15" customHeight="1" x14ac:dyDescent="0.2">
      <c r="A424" s="240" t="str">
        <f>IFERROR(INDEX(Txn[Key],MATCH(0,INDEX(COUNTIF($A$1:A423,Txn[Key])+(Txn[Key]=""),0),0)),"")</f>
        <v/>
      </c>
      <c r="B424" s="240" t="str">
        <f t="shared" si="54"/>
        <v/>
      </c>
      <c r="C424" s="240" t="str">
        <f t="shared" si="55"/>
        <v/>
      </c>
      <c r="D424" s="240" t="str">
        <f t="shared" si="56"/>
        <v/>
      </c>
      <c r="E424" s="261" t="str">
        <f>IF($A424="","",SUMIFS(Txn[Signed Units],Txn[Key],$A424))</f>
        <v/>
      </c>
      <c r="F424" s="283" t="str">
        <f>IF($A424="","",SUMIFS(Txn[Buy Cost],Txn[Key],$A424))</f>
        <v/>
      </c>
      <c r="G424" s="283" t="str">
        <f>IF($A424="","",SUMIFS(Txn[Sell Proceeds],Txn[Key],$A424))</f>
        <v/>
      </c>
      <c r="H424" s="284" t="str">
        <f>IF($A424="","",IFERROR(INDEX(Prices[Current Price],MATCH($A424,Prices[Key],0)),0))</f>
        <v/>
      </c>
      <c r="I424" s="285" t="str">
        <f>IF($A424="","",IFERROR(INDEX(Prices[FX to SGD],MATCH($A424,Prices[Key],0)),1))</f>
        <v/>
      </c>
      <c r="J424" s="283" t="str">
        <f t="shared" si="57"/>
        <v/>
      </c>
      <c r="K424" s="283" t="str">
        <f t="shared" si="58"/>
        <v/>
      </c>
      <c r="L424" s="283" t="str">
        <f t="shared" si="59"/>
        <v/>
      </c>
      <c r="M424" s="286" t="str">
        <f t="shared" si="60"/>
        <v/>
      </c>
      <c r="N424" s="240" t="str">
        <f>IF($A424="","",IF(ABS(E424)&gt;0.000001,COUNT($N$1:N423)+1,""))</f>
        <v/>
      </c>
      <c r="O424" s="287" t="str">
        <f>IF($A424="","",SUMIFS(Transactions!$H$2:$H$1001,Transactions!$J$2:$J$1001,$A424,Transactions!$A$2:$A$1001,2)*$I424)</f>
        <v/>
      </c>
      <c r="P424" s="287" t="str">
        <f t="shared" si="61"/>
        <v/>
      </c>
      <c r="Q424" s="288" t="str">
        <f t="shared" si="62"/>
        <v/>
      </c>
    </row>
    <row r="425" spans="1:17" ht="15" customHeight="1" x14ac:dyDescent="0.2">
      <c r="A425" s="240" t="str">
        <f>IFERROR(INDEX(Txn[Key],MATCH(0,INDEX(COUNTIF($A$1:A424,Txn[Key])+(Txn[Key]=""),0),0)),"")</f>
        <v/>
      </c>
      <c r="B425" s="240" t="str">
        <f t="shared" si="54"/>
        <v/>
      </c>
      <c r="C425" s="240" t="str">
        <f t="shared" si="55"/>
        <v/>
      </c>
      <c r="D425" s="240" t="str">
        <f t="shared" si="56"/>
        <v/>
      </c>
      <c r="E425" s="261" t="str">
        <f>IF($A425="","",SUMIFS(Txn[Signed Units],Txn[Key],$A425))</f>
        <v/>
      </c>
      <c r="F425" s="283" t="str">
        <f>IF($A425="","",SUMIFS(Txn[Buy Cost],Txn[Key],$A425))</f>
        <v/>
      </c>
      <c r="G425" s="283" t="str">
        <f>IF($A425="","",SUMIFS(Txn[Sell Proceeds],Txn[Key],$A425))</f>
        <v/>
      </c>
      <c r="H425" s="284" t="str">
        <f>IF($A425="","",IFERROR(INDEX(Prices[Current Price],MATCH($A425,Prices[Key],0)),0))</f>
        <v/>
      </c>
      <c r="I425" s="285" t="str">
        <f>IF($A425="","",IFERROR(INDEX(Prices[FX to SGD],MATCH($A425,Prices[Key],0)),1))</f>
        <v/>
      </c>
      <c r="J425" s="283" t="str">
        <f t="shared" si="57"/>
        <v/>
      </c>
      <c r="K425" s="283" t="str">
        <f t="shared" si="58"/>
        <v/>
      </c>
      <c r="L425" s="283" t="str">
        <f t="shared" si="59"/>
        <v/>
      </c>
      <c r="M425" s="286" t="str">
        <f t="shared" si="60"/>
        <v/>
      </c>
      <c r="N425" s="240" t="str">
        <f>IF($A425="","",IF(ABS(E425)&gt;0.000001,COUNT($N$1:N424)+1,""))</f>
        <v/>
      </c>
      <c r="O425" s="287" t="str">
        <f>IF($A425="","",SUMIFS(Transactions!$H$2:$H$1001,Transactions!$J$2:$J$1001,$A425,Transactions!$A$2:$A$1001,2)*$I425)</f>
        <v/>
      </c>
      <c r="P425" s="287" t="str">
        <f t="shared" si="61"/>
        <v/>
      </c>
      <c r="Q425" s="288" t="str">
        <f t="shared" si="62"/>
        <v/>
      </c>
    </row>
    <row r="426" spans="1:17" ht="15" customHeight="1" x14ac:dyDescent="0.2">
      <c r="A426" s="240" t="str">
        <f>IFERROR(INDEX(Txn[Key],MATCH(0,INDEX(COUNTIF($A$1:A425,Txn[Key])+(Txn[Key]=""),0),0)),"")</f>
        <v/>
      </c>
      <c r="B426" s="240" t="str">
        <f t="shared" si="54"/>
        <v/>
      </c>
      <c r="C426" s="240" t="str">
        <f t="shared" si="55"/>
        <v/>
      </c>
      <c r="D426" s="240" t="str">
        <f t="shared" si="56"/>
        <v/>
      </c>
      <c r="E426" s="261" t="str">
        <f>IF($A426="","",SUMIFS(Txn[Signed Units],Txn[Key],$A426))</f>
        <v/>
      </c>
      <c r="F426" s="283" t="str">
        <f>IF($A426="","",SUMIFS(Txn[Buy Cost],Txn[Key],$A426))</f>
        <v/>
      </c>
      <c r="G426" s="283" t="str">
        <f>IF($A426="","",SUMIFS(Txn[Sell Proceeds],Txn[Key],$A426))</f>
        <v/>
      </c>
      <c r="H426" s="284" t="str">
        <f>IF($A426="","",IFERROR(INDEX(Prices[Current Price],MATCH($A426,Prices[Key],0)),0))</f>
        <v/>
      </c>
      <c r="I426" s="285" t="str">
        <f>IF($A426="","",IFERROR(INDEX(Prices[FX to SGD],MATCH($A426,Prices[Key],0)),1))</f>
        <v/>
      </c>
      <c r="J426" s="283" t="str">
        <f t="shared" si="57"/>
        <v/>
      </c>
      <c r="K426" s="283" t="str">
        <f t="shared" si="58"/>
        <v/>
      </c>
      <c r="L426" s="283" t="str">
        <f t="shared" si="59"/>
        <v/>
      </c>
      <c r="M426" s="286" t="str">
        <f t="shared" si="60"/>
        <v/>
      </c>
      <c r="N426" s="240" t="str">
        <f>IF($A426="","",IF(ABS(E426)&gt;0.000001,COUNT($N$1:N425)+1,""))</f>
        <v/>
      </c>
      <c r="O426" s="287" t="str">
        <f>IF($A426="","",SUMIFS(Transactions!$H$2:$H$1001,Transactions!$J$2:$J$1001,$A426,Transactions!$A$2:$A$1001,2)*$I426)</f>
        <v/>
      </c>
      <c r="P426" s="287" t="str">
        <f t="shared" si="61"/>
        <v/>
      </c>
      <c r="Q426" s="288" t="str">
        <f t="shared" si="62"/>
        <v/>
      </c>
    </row>
    <row r="427" spans="1:17" ht="15" customHeight="1" x14ac:dyDescent="0.2">
      <c r="A427" s="240" t="str">
        <f>IFERROR(INDEX(Txn[Key],MATCH(0,INDEX(COUNTIF($A$1:A426,Txn[Key])+(Txn[Key]=""),0),0)),"")</f>
        <v/>
      </c>
      <c r="B427" s="240" t="str">
        <f t="shared" si="54"/>
        <v/>
      </c>
      <c r="C427" s="240" t="str">
        <f t="shared" si="55"/>
        <v/>
      </c>
      <c r="D427" s="240" t="str">
        <f t="shared" si="56"/>
        <v/>
      </c>
      <c r="E427" s="261" t="str">
        <f>IF($A427="","",SUMIFS(Txn[Signed Units],Txn[Key],$A427))</f>
        <v/>
      </c>
      <c r="F427" s="283" t="str">
        <f>IF($A427="","",SUMIFS(Txn[Buy Cost],Txn[Key],$A427))</f>
        <v/>
      </c>
      <c r="G427" s="283" t="str">
        <f>IF($A427="","",SUMIFS(Txn[Sell Proceeds],Txn[Key],$A427))</f>
        <v/>
      </c>
      <c r="H427" s="284" t="str">
        <f>IF($A427="","",IFERROR(INDEX(Prices[Current Price],MATCH($A427,Prices[Key],0)),0))</f>
        <v/>
      </c>
      <c r="I427" s="285" t="str">
        <f>IF($A427="","",IFERROR(INDEX(Prices[FX to SGD],MATCH($A427,Prices[Key],0)),1))</f>
        <v/>
      </c>
      <c r="J427" s="283" t="str">
        <f t="shared" si="57"/>
        <v/>
      </c>
      <c r="K427" s="283" t="str">
        <f t="shared" si="58"/>
        <v/>
      </c>
      <c r="L427" s="283" t="str">
        <f t="shared" si="59"/>
        <v/>
      </c>
      <c r="M427" s="286" t="str">
        <f t="shared" si="60"/>
        <v/>
      </c>
      <c r="N427" s="240" t="str">
        <f>IF($A427="","",IF(ABS(E427)&gt;0.000001,COUNT($N$1:N426)+1,""))</f>
        <v/>
      </c>
      <c r="O427" s="287" t="str">
        <f>IF($A427="","",SUMIFS(Transactions!$H$2:$H$1001,Transactions!$J$2:$J$1001,$A427,Transactions!$A$2:$A$1001,2)*$I427)</f>
        <v/>
      </c>
      <c r="P427" s="287" t="str">
        <f t="shared" si="61"/>
        <v/>
      </c>
      <c r="Q427" s="288" t="str">
        <f t="shared" si="62"/>
        <v/>
      </c>
    </row>
    <row r="428" spans="1:17" ht="15" customHeight="1" x14ac:dyDescent="0.2">
      <c r="A428" s="240" t="str">
        <f>IFERROR(INDEX(Txn[Key],MATCH(0,INDEX(COUNTIF($A$1:A427,Txn[Key])+(Txn[Key]=""),0),0)),"")</f>
        <v/>
      </c>
      <c r="B428" s="240" t="str">
        <f t="shared" si="54"/>
        <v/>
      </c>
      <c r="C428" s="240" t="str">
        <f t="shared" si="55"/>
        <v/>
      </c>
      <c r="D428" s="240" t="str">
        <f t="shared" si="56"/>
        <v/>
      </c>
      <c r="E428" s="261" t="str">
        <f>IF($A428="","",SUMIFS(Txn[Signed Units],Txn[Key],$A428))</f>
        <v/>
      </c>
      <c r="F428" s="283" t="str">
        <f>IF($A428="","",SUMIFS(Txn[Buy Cost],Txn[Key],$A428))</f>
        <v/>
      </c>
      <c r="G428" s="283" t="str">
        <f>IF($A428="","",SUMIFS(Txn[Sell Proceeds],Txn[Key],$A428))</f>
        <v/>
      </c>
      <c r="H428" s="284" t="str">
        <f>IF($A428="","",IFERROR(INDEX(Prices[Current Price],MATCH($A428,Prices[Key],0)),0))</f>
        <v/>
      </c>
      <c r="I428" s="285" t="str">
        <f>IF($A428="","",IFERROR(INDEX(Prices[FX to SGD],MATCH($A428,Prices[Key],0)),1))</f>
        <v/>
      </c>
      <c r="J428" s="283" t="str">
        <f t="shared" si="57"/>
        <v/>
      </c>
      <c r="K428" s="283" t="str">
        <f t="shared" si="58"/>
        <v/>
      </c>
      <c r="L428" s="283" t="str">
        <f t="shared" si="59"/>
        <v/>
      </c>
      <c r="M428" s="286" t="str">
        <f t="shared" si="60"/>
        <v/>
      </c>
      <c r="N428" s="240" t="str">
        <f>IF($A428="","",IF(ABS(E428)&gt;0.000001,COUNT($N$1:N427)+1,""))</f>
        <v/>
      </c>
      <c r="O428" s="287" t="str">
        <f>IF($A428="","",SUMIFS(Transactions!$H$2:$H$1001,Transactions!$J$2:$J$1001,$A428,Transactions!$A$2:$A$1001,2)*$I428)</f>
        <v/>
      </c>
      <c r="P428" s="287" t="str">
        <f t="shared" si="61"/>
        <v/>
      </c>
      <c r="Q428" s="288" t="str">
        <f t="shared" si="62"/>
        <v/>
      </c>
    </row>
    <row r="429" spans="1:17" ht="15" customHeight="1" x14ac:dyDescent="0.2">
      <c r="A429" s="240" t="str">
        <f>IFERROR(INDEX(Txn[Key],MATCH(0,INDEX(COUNTIF($A$1:A428,Txn[Key])+(Txn[Key]=""),0),0)),"")</f>
        <v/>
      </c>
      <c r="B429" s="240" t="str">
        <f t="shared" si="54"/>
        <v/>
      </c>
      <c r="C429" s="240" t="str">
        <f t="shared" si="55"/>
        <v/>
      </c>
      <c r="D429" s="240" t="str">
        <f t="shared" si="56"/>
        <v/>
      </c>
      <c r="E429" s="261" t="str">
        <f>IF($A429="","",SUMIFS(Txn[Signed Units],Txn[Key],$A429))</f>
        <v/>
      </c>
      <c r="F429" s="283" t="str">
        <f>IF($A429="","",SUMIFS(Txn[Buy Cost],Txn[Key],$A429))</f>
        <v/>
      </c>
      <c r="G429" s="283" t="str">
        <f>IF($A429="","",SUMIFS(Txn[Sell Proceeds],Txn[Key],$A429))</f>
        <v/>
      </c>
      <c r="H429" s="284" t="str">
        <f>IF($A429="","",IFERROR(INDEX(Prices[Current Price],MATCH($A429,Prices[Key],0)),0))</f>
        <v/>
      </c>
      <c r="I429" s="285" t="str">
        <f>IF($A429="","",IFERROR(INDEX(Prices[FX to SGD],MATCH($A429,Prices[Key],0)),1))</f>
        <v/>
      </c>
      <c r="J429" s="283" t="str">
        <f t="shared" si="57"/>
        <v/>
      </c>
      <c r="K429" s="283" t="str">
        <f t="shared" si="58"/>
        <v/>
      </c>
      <c r="L429" s="283" t="str">
        <f t="shared" si="59"/>
        <v/>
      </c>
      <c r="M429" s="286" t="str">
        <f t="shared" si="60"/>
        <v/>
      </c>
      <c r="N429" s="240" t="str">
        <f>IF($A429="","",IF(ABS(E429)&gt;0.000001,COUNT($N$1:N428)+1,""))</f>
        <v/>
      </c>
      <c r="O429" s="287" t="str">
        <f>IF($A429="","",SUMIFS(Transactions!$H$2:$H$1001,Transactions!$J$2:$J$1001,$A429,Transactions!$A$2:$A$1001,2)*$I429)</f>
        <v/>
      </c>
      <c r="P429" s="287" t="str">
        <f t="shared" si="61"/>
        <v/>
      </c>
      <c r="Q429" s="288" t="str">
        <f t="shared" si="62"/>
        <v/>
      </c>
    </row>
    <row r="430" spans="1:17" ht="15" customHeight="1" x14ac:dyDescent="0.2">
      <c r="A430" s="240" t="str">
        <f>IFERROR(INDEX(Txn[Key],MATCH(0,INDEX(COUNTIF($A$1:A429,Txn[Key])+(Txn[Key]=""),0),0)),"")</f>
        <v/>
      </c>
      <c r="B430" s="240" t="str">
        <f t="shared" si="54"/>
        <v/>
      </c>
      <c r="C430" s="240" t="str">
        <f t="shared" si="55"/>
        <v/>
      </c>
      <c r="D430" s="240" t="str">
        <f t="shared" si="56"/>
        <v/>
      </c>
      <c r="E430" s="261" t="str">
        <f>IF($A430="","",SUMIFS(Txn[Signed Units],Txn[Key],$A430))</f>
        <v/>
      </c>
      <c r="F430" s="283" t="str">
        <f>IF($A430="","",SUMIFS(Txn[Buy Cost],Txn[Key],$A430))</f>
        <v/>
      </c>
      <c r="G430" s="283" t="str">
        <f>IF($A430="","",SUMIFS(Txn[Sell Proceeds],Txn[Key],$A430))</f>
        <v/>
      </c>
      <c r="H430" s="284" t="str">
        <f>IF($A430="","",IFERROR(INDEX(Prices[Current Price],MATCH($A430,Prices[Key],0)),0))</f>
        <v/>
      </c>
      <c r="I430" s="285" t="str">
        <f>IF($A430="","",IFERROR(INDEX(Prices[FX to SGD],MATCH($A430,Prices[Key],0)),1))</f>
        <v/>
      </c>
      <c r="J430" s="283" t="str">
        <f t="shared" si="57"/>
        <v/>
      </c>
      <c r="K430" s="283" t="str">
        <f t="shared" si="58"/>
        <v/>
      </c>
      <c r="L430" s="283" t="str">
        <f t="shared" si="59"/>
        <v/>
      </c>
      <c r="M430" s="286" t="str">
        <f t="shared" si="60"/>
        <v/>
      </c>
      <c r="N430" s="240" t="str">
        <f>IF($A430="","",IF(ABS(E430)&gt;0.000001,COUNT($N$1:N429)+1,""))</f>
        <v/>
      </c>
      <c r="O430" s="287" t="str">
        <f>IF($A430="","",SUMIFS(Transactions!$H$2:$H$1001,Transactions!$J$2:$J$1001,$A430,Transactions!$A$2:$A$1001,2)*$I430)</f>
        <v/>
      </c>
      <c r="P430" s="287" t="str">
        <f t="shared" si="61"/>
        <v/>
      </c>
      <c r="Q430" s="288" t="str">
        <f t="shared" si="62"/>
        <v/>
      </c>
    </row>
    <row r="431" spans="1:17" ht="15" customHeight="1" x14ac:dyDescent="0.2">
      <c r="A431" s="240" t="str">
        <f>IFERROR(INDEX(Txn[Key],MATCH(0,INDEX(COUNTIF($A$1:A430,Txn[Key])+(Txn[Key]=""),0),0)),"")</f>
        <v/>
      </c>
      <c r="B431" s="240" t="str">
        <f t="shared" si="54"/>
        <v/>
      </c>
      <c r="C431" s="240" t="str">
        <f t="shared" si="55"/>
        <v/>
      </c>
      <c r="D431" s="240" t="str">
        <f t="shared" si="56"/>
        <v/>
      </c>
      <c r="E431" s="261" t="str">
        <f>IF($A431="","",SUMIFS(Txn[Signed Units],Txn[Key],$A431))</f>
        <v/>
      </c>
      <c r="F431" s="283" t="str">
        <f>IF($A431="","",SUMIFS(Txn[Buy Cost],Txn[Key],$A431))</f>
        <v/>
      </c>
      <c r="G431" s="283" t="str">
        <f>IF($A431="","",SUMIFS(Txn[Sell Proceeds],Txn[Key],$A431))</f>
        <v/>
      </c>
      <c r="H431" s="284" t="str">
        <f>IF($A431="","",IFERROR(INDEX(Prices[Current Price],MATCH($A431,Prices[Key],0)),0))</f>
        <v/>
      </c>
      <c r="I431" s="285" t="str">
        <f>IF($A431="","",IFERROR(INDEX(Prices[FX to SGD],MATCH($A431,Prices[Key],0)),1))</f>
        <v/>
      </c>
      <c r="J431" s="283" t="str">
        <f t="shared" si="57"/>
        <v/>
      </c>
      <c r="K431" s="283" t="str">
        <f t="shared" si="58"/>
        <v/>
      </c>
      <c r="L431" s="283" t="str">
        <f t="shared" si="59"/>
        <v/>
      </c>
      <c r="M431" s="286" t="str">
        <f t="shared" si="60"/>
        <v/>
      </c>
      <c r="N431" s="240" t="str">
        <f>IF($A431="","",IF(ABS(E431)&gt;0.000001,COUNT($N$1:N430)+1,""))</f>
        <v/>
      </c>
      <c r="O431" s="287" t="str">
        <f>IF($A431="","",SUMIFS(Transactions!$H$2:$H$1001,Transactions!$J$2:$J$1001,$A431,Transactions!$A$2:$A$1001,2)*$I431)</f>
        <v/>
      </c>
      <c r="P431" s="287" t="str">
        <f t="shared" si="61"/>
        <v/>
      </c>
      <c r="Q431" s="288" t="str">
        <f t="shared" si="62"/>
        <v/>
      </c>
    </row>
    <row r="432" spans="1:17" ht="15" customHeight="1" x14ac:dyDescent="0.2">
      <c r="A432" s="240" t="str">
        <f>IFERROR(INDEX(Txn[Key],MATCH(0,INDEX(COUNTIF($A$1:A431,Txn[Key])+(Txn[Key]=""),0),0)),"")</f>
        <v/>
      </c>
      <c r="B432" s="240" t="str">
        <f t="shared" si="54"/>
        <v/>
      </c>
      <c r="C432" s="240" t="str">
        <f t="shared" si="55"/>
        <v/>
      </c>
      <c r="D432" s="240" t="str">
        <f t="shared" si="56"/>
        <v/>
      </c>
      <c r="E432" s="261" t="str">
        <f>IF($A432="","",SUMIFS(Txn[Signed Units],Txn[Key],$A432))</f>
        <v/>
      </c>
      <c r="F432" s="283" t="str">
        <f>IF($A432="","",SUMIFS(Txn[Buy Cost],Txn[Key],$A432))</f>
        <v/>
      </c>
      <c r="G432" s="283" t="str">
        <f>IF($A432="","",SUMIFS(Txn[Sell Proceeds],Txn[Key],$A432))</f>
        <v/>
      </c>
      <c r="H432" s="284" t="str">
        <f>IF($A432="","",IFERROR(INDEX(Prices[Current Price],MATCH($A432,Prices[Key],0)),0))</f>
        <v/>
      </c>
      <c r="I432" s="285" t="str">
        <f>IF($A432="","",IFERROR(INDEX(Prices[FX to SGD],MATCH($A432,Prices[Key],0)),1))</f>
        <v/>
      </c>
      <c r="J432" s="283" t="str">
        <f t="shared" si="57"/>
        <v/>
      </c>
      <c r="K432" s="283" t="str">
        <f t="shared" si="58"/>
        <v/>
      </c>
      <c r="L432" s="283" t="str">
        <f t="shared" si="59"/>
        <v/>
      </c>
      <c r="M432" s="286" t="str">
        <f t="shared" si="60"/>
        <v/>
      </c>
      <c r="N432" s="240" t="str">
        <f>IF($A432="","",IF(ABS(E432)&gt;0.000001,COUNT($N$1:N431)+1,""))</f>
        <v/>
      </c>
      <c r="O432" s="287" t="str">
        <f>IF($A432="","",SUMIFS(Transactions!$H$2:$H$1001,Transactions!$J$2:$J$1001,$A432,Transactions!$A$2:$A$1001,2)*$I432)</f>
        <v/>
      </c>
      <c r="P432" s="287" t="str">
        <f t="shared" si="61"/>
        <v/>
      </c>
      <c r="Q432" s="288" t="str">
        <f t="shared" si="62"/>
        <v/>
      </c>
    </row>
    <row r="433" spans="1:17" ht="15" customHeight="1" x14ac:dyDescent="0.2">
      <c r="A433" s="240" t="str">
        <f>IFERROR(INDEX(Txn[Key],MATCH(0,INDEX(COUNTIF($A$1:A432,Txn[Key])+(Txn[Key]=""),0),0)),"")</f>
        <v/>
      </c>
      <c r="B433" s="240" t="str">
        <f t="shared" si="54"/>
        <v/>
      </c>
      <c r="C433" s="240" t="str">
        <f t="shared" si="55"/>
        <v/>
      </c>
      <c r="D433" s="240" t="str">
        <f t="shared" si="56"/>
        <v/>
      </c>
      <c r="E433" s="261" t="str">
        <f>IF($A433="","",SUMIFS(Txn[Signed Units],Txn[Key],$A433))</f>
        <v/>
      </c>
      <c r="F433" s="283" t="str">
        <f>IF($A433="","",SUMIFS(Txn[Buy Cost],Txn[Key],$A433))</f>
        <v/>
      </c>
      <c r="G433" s="283" t="str">
        <f>IF($A433="","",SUMIFS(Txn[Sell Proceeds],Txn[Key],$A433))</f>
        <v/>
      </c>
      <c r="H433" s="284" t="str">
        <f>IF($A433="","",IFERROR(INDEX(Prices[Current Price],MATCH($A433,Prices[Key],0)),0))</f>
        <v/>
      </c>
      <c r="I433" s="285" t="str">
        <f>IF($A433="","",IFERROR(INDEX(Prices[FX to SGD],MATCH($A433,Prices[Key],0)),1))</f>
        <v/>
      </c>
      <c r="J433" s="283" t="str">
        <f t="shared" si="57"/>
        <v/>
      </c>
      <c r="K433" s="283" t="str">
        <f t="shared" si="58"/>
        <v/>
      </c>
      <c r="L433" s="283" t="str">
        <f t="shared" si="59"/>
        <v/>
      </c>
      <c r="M433" s="286" t="str">
        <f t="shared" si="60"/>
        <v/>
      </c>
      <c r="N433" s="240" t="str">
        <f>IF($A433="","",IF(ABS(E433)&gt;0.000001,COUNT($N$1:N432)+1,""))</f>
        <v/>
      </c>
      <c r="O433" s="287" t="str">
        <f>IF($A433="","",SUMIFS(Transactions!$H$2:$H$1001,Transactions!$J$2:$J$1001,$A433,Transactions!$A$2:$A$1001,2)*$I433)</f>
        <v/>
      </c>
      <c r="P433" s="287" t="str">
        <f t="shared" si="61"/>
        <v/>
      </c>
      <c r="Q433" s="288" t="str">
        <f t="shared" si="62"/>
        <v/>
      </c>
    </row>
    <row r="434" spans="1:17" ht="15" customHeight="1" x14ac:dyDescent="0.2">
      <c r="A434" s="240" t="str">
        <f>IFERROR(INDEX(Txn[Key],MATCH(0,INDEX(COUNTIF($A$1:A433,Txn[Key])+(Txn[Key]=""),0),0)),"")</f>
        <v/>
      </c>
      <c r="B434" s="240" t="str">
        <f t="shared" si="54"/>
        <v/>
      </c>
      <c r="C434" s="240" t="str">
        <f t="shared" si="55"/>
        <v/>
      </c>
      <c r="D434" s="240" t="str">
        <f t="shared" si="56"/>
        <v/>
      </c>
      <c r="E434" s="261" t="str">
        <f>IF($A434="","",SUMIFS(Txn[Signed Units],Txn[Key],$A434))</f>
        <v/>
      </c>
      <c r="F434" s="283" t="str">
        <f>IF($A434="","",SUMIFS(Txn[Buy Cost],Txn[Key],$A434))</f>
        <v/>
      </c>
      <c r="G434" s="283" t="str">
        <f>IF($A434="","",SUMIFS(Txn[Sell Proceeds],Txn[Key],$A434))</f>
        <v/>
      </c>
      <c r="H434" s="284" t="str">
        <f>IF($A434="","",IFERROR(INDEX(Prices[Current Price],MATCH($A434,Prices[Key],0)),0))</f>
        <v/>
      </c>
      <c r="I434" s="285" t="str">
        <f>IF($A434="","",IFERROR(INDEX(Prices[FX to SGD],MATCH($A434,Prices[Key],0)),1))</f>
        <v/>
      </c>
      <c r="J434" s="283" t="str">
        <f t="shared" si="57"/>
        <v/>
      </c>
      <c r="K434" s="283" t="str">
        <f t="shared" si="58"/>
        <v/>
      </c>
      <c r="L434" s="283" t="str">
        <f t="shared" si="59"/>
        <v/>
      </c>
      <c r="M434" s="286" t="str">
        <f t="shared" si="60"/>
        <v/>
      </c>
      <c r="N434" s="240" t="str">
        <f>IF($A434="","",IF(ABS(E434)&gt;0.000001,COUNT($N$1:N433)+1,""))</f>
        <v/>
      </c>
      <c r="O434" s="287" t="str">
        <f>IF($A434="","",SUMIFS(Transactions!$H$2:$H$1001,Transactions!$J$2:$J$1001,$A434,Transactions!$A$2:$A$1001,2)*$I434)</f>
        <v/>
      </c>
      <c r="P434" s="287" t="str">
        <f t="shared" si="61"/>
        <v/>
      </c>
      <c r="Q434" s="288" t="str">
        <f t="shared" si="62"/>
        <v/>
      </c>
    </row>
    <row r="435" spans="1:17" ht="15" customHeight="1" x14ac:dyDescent="0.2">
      <c r="A435" s="240" t="str">
        <f>IFERROR(INDEX(Txn[Key],MATCH(0,INDEX(COUNTIF($A$1:A434,Txn[Key])+(Txn[Key]=""),0),0)),"")</f>
        <v/>
      </c>
      <c r="B435" s="240" t="str">
        <f t="shared" si="54"/>
        <v/>
      </c>
      <c r="C435" s="240" t="str">
        <f t="shared" si="55"/>
        <v/>
      </c>
      <c r="D435" s="240" t="str">
        <f t="shared" si="56"/>
        <v/>
      </c>
      <c r="E435" s="261" t="str">
        <f>IF($A435="","",SUMIFS(Txn[Signed Units],Txn[Key],$A435))</f>
        <v/>
      </c>
      <c r="F435" s="283" t="str">
        <f>IF($A435="","",SUMIFS(Txn[Buy Cost],Txn[Key],$A435))</f>
        <v/>
      </c>
      <c r="G435" s="283" t="str">
        <f>IF($A435="","",SUMIFS(Txn[Sell Proceeds],Txn[Key],$A435))</f>
        <v/>
      </c>
      <c r="H435" s="284" t="str">
        <f>IF($A435="","",IFERROR(INDEX(Prices[Current Price],MATCH($A435,Prices[Key],0)),0))</f>
        <v/>
      </c>
      <c r="I435" s="285" t="str">
        <f>IF($A435="","",IFERROR(INDEX(Prices[FX to SGD],MATCH($A435,Prices[Key],0)),1))</f>
        <v/>
      </c>
      <c r="J435" s="283" t="str">
        <f t="shared" si="57"/>
        <v/>
      </c>
      <c r="K435" s="283" t="str">
        <f t="shared" si="58"/>
        <v/>
      </c>
      <c r="L435" s="283" t="str">
        <f t="shared" si="59"/>
        <v/>
      </c>
      <c r="M435" s="286" t="str">
        <f t="shared" si="60"/>
        <v/>
      </c>
      <c r="N435" s="240" t="str">
        <f>IF($A435="","",IF(ABS(E435)&gt;0.000001,COUNT($N$1:N434)+1,""))</f>
        <v/>
      </c>
      <c r="O435" s="287" t="str">
        <f>IF($A435="","",SUMIFS(Transactions!$H$2:$H$1001,Transactions!$J$2:$J$1001,$A435,Transactions!$A$2:$A$1001,2)*$I435)</f>
        <v/>
      </c>
      <c r="P435" s="287" t="str">
        <f t="shared" si="61"/>
        <v/>
      </c>
      <c r="Q435" s="288" t="str">
        <f t="shared" si="62"/>
        <v/>
      </c>
    </row>
    <row r="436" spans="1:17" ht="15" customHeight="1" x14ac:dyDescent="0.2">
      <c r="A436" s="240" t="str">
        <f>IFERROR(INDEX(Txn[Key],MATCH(0,INDEX(COUNTIF($A$1:A435,Txn[Key])+(Txn[Key]=""),0),0)),"")</f>
        <v/>
      </c>
      <c r="B436" s="240" t="str">
        <f t="shared" si="54"/>
        <v/>
      </c>
      <c r="C436" s="240" t="str">
        <f t="shared" si="55"/>
        <v/>
      </c>
      <c r="D436" s="240" t="str">
        <f t="shared" si="56"/>
        <v/>
      </c>
      <c r="E436" s="261" t="str">
        <f>IF($A436="","",SUMIFS(Txn[Signed Units],Txn[Key],$A436))</f>
        <v/>
      </c>
      <c r="F436" s="283" t="str">
        <f>IF($A436="","",SUMIFS(Txn[Buy Cost],Txn[Key],$A436))</f>
        <v/>
      </c>
      <c r="G436" s="283" t="str">
        <f>IF($A436="","",SUMIFS(Txn[Sell Proceeds],Txn[Key],$A436))</f>
        <v/>
      </c>
      <c r="H436" s="284" t="str">
        <f>IF($A436="","",IFERROR(INDEX(Prices[Current Price],MATCH($A436,Prices[Key],0)),0))</f>
        <v/>
      </c>
      <c r="I436" s="285" t="str">
        <f>IF($A436="","",IFERROR(INDEX(Prices[FX to SGD],MATCH($A436,Prices[Key],0)),1))</f>
        <v/>
      </c>
      <c r="J436" s="283" t="str">
        <f t="shared" si="57"/>
        <v/>
      </c>
      <c r="K436" s="283" t="str">
        <f t="shared" si="58"/>
        <v/>
      </c>
      <c r="L436" s="283" t="str">
        <f t="shared" si="59"/>
        <v/>
      </c>
      <c r="M436" s="286" t="str">
        <f t="shared" si="60"/>
        <v/>
      </c>
      <c r="N436" s="240" t="str">
        <f>IF($A436="","",IF(ABS(E436)&gt;0.000001,COUNT($N$1:N435)+1,""))</f>
        <v/>
      </c>
      <c r="O436" s="287" t="str">
        <f>IF($A436="","",SUMIFS(Transactions!$H$2:$H$1001,Transactions!$J$2:$J$1001,$A436,Transactions!$A$2:$A$1001,2)*$I436)</f>
        <v/>
      </c>
      <c r="P436" s="287" t="str">
        <f t="shared" si="61"/>
        <v/>
      </c>
      <c r="Q436" s="288" t="str">
        <f t="shared" si="62"/>
        <v/>
      </c>
    </row>
    <row r="437" spans="1:17" ht="15" customHeight="1" x14ac:dyDescent="0.2">
      <c r="A437" s="240" t="str">
        <f>IFERROR(INDEX(Txn[Key],MATCH(0,INDEX(COUNTIF($A$1:A436,Txn[Key])+(Txn[Key]=""),0),0)),"")</f>
        <v/>
      </c>
      <c r="B437" s="240" t="str">
        <f t="shared" si="54"/>
        <v/>
      </c>
      <c r="C437" s="240" t="str">
        <f t="shared" si="55"/>
        <v/>
      </c>
      <c r="D437" s="240" t="str">
        <f t="shared" si="56"/>
        <v/>
      </c>
      <c r="E437" s="261" t="str">
        <f>IF($A437="","",SUMIFS(Txn[Signed Units],Txn[Key],$A437))</f>
        <v/>
      </c>
      <c r="F437" s="283" t="str">
        <f>IF($A437="","",SUMIFS(Txn[Buy Cost],Txn[Key],$A437))</f>
        <v/>
      </c>
      <c r="G437" s="283" t="str">
        <f>IF($A437="","",SUMIFS(Txn[Sell Proceeds],Txn[Key],$A437))</f>
        <v/>
      </c>
      <c r="H437" s="284" t="str">
        <f>IF($A437="","",IFERROR(INDEX(Prices[Current Price],MATCH($A437,Prices[Key],0)),0))</f>
        <v/>
      </c>
      <c r="I437" s="285" t="str">
        <f>IF($A437="","",IFERROR(INDEX(Prices[FX to SGD],MATCH($A437,Prices[Key],0)),1))</f>
        <v/>
      </c>
      <c r="J437" s="283" t="str">
        <f t="shared" si="57"/>
        <v/>
      </c>
      <c r="K437" s="283" t="str">
        <f t="shared" si="58"/>
        <v/>
      </c>
      <c r="L437" s="283" t="str">
        <f t="shared" si="59"/>
        <v/>
      </c>
      <c r="M437" s="286" t="str">
        <f t="shared" si="60"/>
        <v/>
      </c>
      <c r="N437" s="240" t="str">
        <f>IF($A437="","",IF(ABS(E437)&gt;0.000001,COUNT($N$1:N436)+1,""))</f>
        <v/>
      </c>
      <c r="O437" s="287" t="str">
        <f>IF($A437="","",SUMIFS(Transactions!$H$2:$H$1001,Transactions!$J$2:$J$1001,$A437,Transactions!$A$2:$A$1001,2)*$I437)</f>
        <v/>
      </c>
      <c r="P437" s="287" t="str">
        <f t="shared" si="61"/>
        <v/>
      </c>
      <c r="Q437" s="288" t="str">
        <f t="shared" si="62"/>
        <v/>
      </c>
    </row>
    <row r="438" spans="1:17" ht="15" customHeight="1" x14ac:dyDescent="0.2">
      <c r="A438" s="240" t="str">
        <f>IFERROR(INDEX(Txn[Key],MATCH(0,INDEX(COUNTIF($A$1:A437,Txn[Key])+(Txn[Key]=""),0),0)),"")</f>
        <v/>
      </c>
      <c r="B438" s="240" t="str">
        <f t="shared" si="54"/>
        <v/>
      </c>
      <c r="C438" s="240" t="str">
        <f t="shared" si="55"/>
        <v/>
      </c>
      <c r="D438" s="240" t="str">
        <f t="shared" si="56"/>
        <v/>
      </c>
      <c r="E438" s="261" t="str">
        <f>IF($A438="","",SUMIFS(Txn[Signed Units],Txn[Key],$A438))</f>
        <v/>
      </c>
      <c r="F438" s="283" t="str">
        <f>IF($A438="","",SUMIFS(Txn[Buy Cost],Txn[Key],$A438))</f>
        <v/>
      </c>
      <c r="G438" s="283" t="str">
        <f>IF($A438="","",SUMIFS(Txn[Sell Proceeds],Txn[Key],$A438))</f>
        <v/>
      </c>
      <c r="H438" s="284" t="str">
        <f>IF($A438="","",IFERROR(INDEX(Prices[Current Price],MATCH($A438,Prices[Key],0)),0))</f>
        <v/>
      </c>
      <c r="I438" s="285" t="str">
        <f>IF($A438="","",IFERROR(INDEX(Prices[FX to SGD],MATCH($A438,Prices[Key],0)),1))</f>
        <v/>
      </c>
      <c r="J438" s="283" t="str">
        <f t="shared" si="57"/>
        <v/>
      </c>
      <c r="K438" s="283" t="str">
        <f t="shared" si="58"/>
        <v/>
      </c>
      <c r="L438" s="283" t="str">
        <f t="shared" si="59"/>
        <v/>
      </c>
      <c r="M438" s="286" t="str">
        <f t="shared" si="60"/>
        <v/>
      </c>
      <c r="N438" s="240" t="str">
        <f>IF($A438="","",IF(ABS(E438)&gt;0.000001,COUNT($N$1:N437)+1,""))</f>
        <v/>
      </c>
      <c r="O438" s="287" t="str">
        <f>IF($A438="","",SUMIFS(Transactions!$H$2:$H$1001,Transactions!$J$2:$J$1001,$A438,Transactions!$A$2:$A$1001,2)*$I438)</f>
        <v/>
      </c>
      <c r="P438" s="287" t="str">
        <f t="shared" si="61"/>
        <v/>
      </c>
      <c r="Q438" s="288" t="str">
        <f t="shared" si="62"/>
        <v/>
      </c>
    </row>
    <row r="439" spans="1:17" ht="15" customHeight="1" x14ac:dyDescent="0.2">
      <c r="A439" s="240" t="str">
        <f>IFERROR(INDEX(Txn[Key],MATCH(0,INDEX(COUNTIF($A$1:A438,Txn[Key])+(Txn[Key]=""),0),0)),"")</f>
        <v/>
      </c>
      <c r="B439" s="240" t="str">
        <f t="shared" si="54"/>
        <v/>
      </c>
      <c r="C439" s="240" t="str">
        <f t="shared" si="55"/>
        <v/>
      </c>
      <c r="D439" s="240" t="str">
        <f t="shared" si="56"/>
        <v/>
      </c>
      <c r="E439" s="261" t="str">
        <f>IF($A439="","",SUMIFS(Txn[Signed Units],Txn[Key],$A439))</f>
        <v/>
      </c>
      <c r="F439" s="283" t="str">
        <f>IF($A439="","",SUMIFS(Txn[Buy Cost],Txn[Key],$A439))</f>
        <v/>
      </c>
      <c r="G439" s="283" t="str">
        <f>IF($A439="","",SUMIFS(Txn[Sell Proceeds],Txn[Key],$A439))</f>
        <v/>
      </c>
      <c r="H439" s="284" t="str">
        <f>IF($A439="","",IFERROR(INDEX(Prices[Current Price],MATCH($A439,Prices[Key],0)),0))</f>
        <v/>
      </c>
      <c r="I439" s="285" t="str">
        <f>IF($A439="","",IFERROR(INDEX(Prices[FX to SGD],MATCH($A439,Prices[Key],0)),1))</f>
        <v/>
      </c>
      <c r="J439" s="283" t="str">
        <f t="shared" si="57"/>
        <v/>
      </c>
      <c r="K439" s="283" t="str">
        <f t="shared" si="58"/>
        <v/>
      </c>
      <c r="L439" s="283" t="str">
        <f t="shared" si="59"/>
        <v/>
      </c>
      <c r="M439" s="286" t="str">
        <f t="shared" si="60"/>
        <v/>
      </c>
      <c r="N439" s="240" t="str">
        <f>IF($A439="","",IF(ABS(E439)&gt;0.000001,COUNT($N$1:N438)+1,""))</f>
        <v/>
      </c>
      <c r="O439" s="287" t="str">
        <f>IF($A439="","",SUMIFS(Transactions!$H$2:$H$1001,Transactions!$J$2:$J$1001,$A439,Transactions!$A$2:$A$1001,2)*$I439)</f>
        <v/>
      </c>
      <c r="P439" s="287" t="str">
        <f t="shared" si="61"/>
        <v/>
      </c>
      <c r="Q439" s="288" t="str">
        <f t="shared" si="62"/>
        <v/>
      </c>
    </row>
    <row r="440" spans="1:17" ht="15" customHeight="1" x14ac:dyDescent="0.2">
      <c r="A440" s="240" t="str">
        <f>IFERROR(INDEX(Txn[Key],MATCH(0,INDEX(COUNTIF($A$1:A439,Txn[Key])+(Txn[Key]=""),0),0)),"")</f>
        <v/>
      </c>
      <c r="B440" s="240" t="str">
        <f t="shared" si="54"/>
        <v/>
      </c>
      <c r="C440" s="240" t="str">
        <f t="shared" si="55"/>
        <v/>
      </c>
      <c r="D440" s="240" t="str">
        <f t="shared" si="56"/>
        <v/>
      </c>
      <c r="E440" s="261" t="str">
        <f>IF($A440="","",SUMIFS(Txn[Signed Units],Txn[Key],$A440))</f>
        <v/>
      </c>
      <c r="F440" s="283" t="str">
        <f>IF($A440="","",SUMIFS(Txn[Buy Cost],Txn[Key],$A440))</f>
        <v/>
      </c>
      <c r="G440" s="283" t="str">
        <f>IF($A440="","",SUMIFS(Txn[Sell Proceeds],Txn[Key],$A440))</f>
        <v/>
      </c>
      <c r="H440" s="284" t="str">
        <f>IF($A440="","",IFERROR(INDEX(Prices[Current Price],MATCH($A440,Prices[Key],0)),0))</f>
        <v/>
      </c>
      <c r="I440" s="285" t="str">
        <f>IF($A440="","",IFERROR(INDEX(Prices[FX to SGD],MATCH($A440,Prices[Key],0)),1))</f>
        <v/>
      </c>
      <c r="J440" s="283" t="str">
        <f t="shared" si="57"/>
        <v/>
      </c>
      <c r="K440" s="283" t="str">
        <f t="shared" si="58"/>
        <v/>
      </c>
      <c r="L440" s="283" t="str">
        <f t="shared" si="59"/>
        <v/>
      </c>
      <c r="M440" s="286" t="str">
        <f t="shared" si="60"/>
        <v/>
      </c>
      <c r="N440" s="240" t="str">
        <f>IF($A440="","",IF(ABS(E440)&gt;0.000001,COUNT($N$1:N439)+1,""))</f>
        <v/>
      </c>
      <c r="O440" s="287" t="str">
        <f>IF($A440="","",SUMIFS(Transactions!$H$2:$H$1001,Transactions!$J$2:$J$1001,$A440,Transactions!$A$2:$A$1001,2)*$I440)</f>
        <v/>
      </c>
      <c r="P440" s="287" t="str">
        <f t="shared" si="61"/>
        <v/>
      </c>
      <c r="Q440" s="288" t="str">
        <f t="shared" si="62"/>
        <v/>
      </c>
    </row>
    <row r="441" spans="1:17" ht="15" customHeight="1" x14ac:dyDescent="0.2">
      <c r="A441" s="240" t="str">
        <f>IFERROR(INDEX(Txn[Key],MATCH(0,INDEX(COUNTIF($A$1:A440,Txn[Key])+(Txn[Key]=""),0),0)),"")</f>
        <v/>
      </c>
      <c r="B441" s="240" t="str">
        <f t="shared" si="54"/>
        <v/>
      </c>
      <c r="C441" s="240" t="str">
        <f t="shared" si="55"/>
        <v/>
      </c>
      <c r="D441" s="240" t="str">
        <f t="shared" si="56"/>
        <v/>
      </c>
      <c r="E441" s="261" t="str">
        <f>IF($A441="","",SUMIFS(Txn[Signed Units],Txn[Key],$A441))</f>
        <v/>
      </c>
      <c r="F441" s="283" t="str">
        <f>IF($A441="","",SUMIFS(Txn[Buy Cost],Txn[Key],$A441))</f>
        <v/>
      </c>
      <c r="G441" s="283" t="str">
        <f>IF($A441="","",SUMIFS(Txn[Sell Proceeds],Txn[Key],$A441))</f>
        <v/>
      </c>
      <c r="H441" s="284" t="str">
        <f>IF($A441="","",IFERROR(INDEX(Prices[Current Price],MATCH($A441,Prices[Key],0)),0))</f>
        <v/>
      </c>
      <c r="I441" s="285" t="str">
        <f>IF($A441="","",IFERROR(INDEX(Prices[FX to SGD],MATCH($A441,Prices[Key],0)),1))</f>
        <v/>
      </c>
      <c r="J441" s="283" t="str">
        <f t="shared" si="57"/>
        <v/>
      </c>
      <c r="K441" s="283" t="str">
        <f t="shared" si="58"/>
        <v/>
      </c>
      <c r="L441" s="283" t="str">
        <f t="shared" si="59"/>
        <v/>
      </c>
      <c r="M441" s="286" t="str">
        <f t="shared" si="60"/>
        <v/>
      </c>
      <c r="N441" s="240" t="str">
        <f>IF($A441="","",IF(ABS(E441)&gt;0.000001,COUNT($N$1:N440)+1,""))</f>
        <v/>
      </c>
      <c r="O441" s="287" t="str">
        <f>IF($A441="","",SUMIFS(Transactions!$H$2:$H$1001,Transactions!$J$2:$J$1001,$A441,Transactions!$A$2:$A$1001,2)*$I441)</f>
        <v/>
      </c>
      <c r="P441" s="287" t="str">
        <f t="shared" si="61"/>
        <v/>
      </c>
      <c r="Q441" s="288" t="str">
        <f t="shared" si="62"/>
        <v/>
      </c>
    </row>
    <row r="442" spans="1:17" ht="15" customHeight="1" x14ac:dyDescent="0.2">
      <c r="A442" s="240" t="str">
        <f>IFERROR(INDEX(Txn[Key],MATCH(0,INDEX(COUNTIF($A$1:A441,Txn[Key])+(Txn[Key]=""),0),0)),"")</f>
        <v/>
      </c>
      <c r="B442" s="240" t="str">
        <f t="shared" si="54"/>
        <v/>
      </c>
      <c r="C442" s="240" t="str">
        <f t="shared" si="55"/>
        <v/>
      </c>
      <c r="D442" s="240" t="str">
        <f t="shared" si="56"/>
        <v/>
      </c>
      <c r="E442" s="261" t="str">
        <f>IF($A442="","",SUMIFS(Txn[Signed Units],Txn[Key],$A442))</f>
        <v/>
      </c>
      <c r="F442" s="283" t="str">
        <f>IF($A442="","",SUMIFS(Txn[Buy Cost],Txn[Key],$A442))</f>
        <v/>
      </c>
      <c r="G442" s="283" t="str">
        <f>IF($A442="","",SUMIFS(Txn[Sell Proceeds],Txn[Key],$A442))</f>
        <v/>
      </c>
      <c r="H442" s="284" t="str">
        <f>IF($A442="","",IFERROR(INDEX(Prices[Current Price],MATCH($A442,Prices[Key],0)),0))</f>
        <v/>
      </c>
      <c r="I442" s="285" t="str">
        <f>IF($A442="","",IFERROR(INDEX(Prices[FX to SGD],MATCH($A442,Prices[Key],0)),1))</f>
        <v/>
      </c>
      <c r="J442" s="283" t="str">
        <f t="shared" si="57"/>
        <v/>
      </c>
      <c r="K442" s="283" t="str">
        <f t="shared" si="58"/>
        <v/>
      </c>
      <c r="L442" s="283" t="str">
        <f t="shared" si="59"/>
        <v/>
      </c>
      <c r="M442" s="286" t="str">
        <f t="shared" si="60"/>
        <v/>
      </c>
      <c r="N442" s="240" t="str">
        <f>IF($A442="","",IF(ABS(E442)&gt;0.000001,COUNT($N$1:N441)+1,""))</f>
        <v/>
      </c>
      <c r="O442" s="287" t="str">
        <f>IF($A442="","",SUMIFS(Transactions!$H$2:$H$1001,Transactions!$J$2:$J$1001,$A442,Transactions!$A$2:$A$1001,2)*$I442)</f>
        <v/>
      </c>
      <c r="P442" s="287" t="str">
        <f t="shared" si="61"/>
        <v/>
      </c>
      <c r="Q442" s="288" t="str">
        <f t="shared" si="62"/>
        <v/>
      </c>
    </row>
    <row r="443" spans="1:17" ht="15" customHeight="1" x14ac:dyDescent="0.2">
      <c r="A443" s="240" t="str">
        <f>IFERROR(INDEX(Txn[Key],MATCH(0,INDEX(COUNTIF($A$1:A442,Txn[Key])+(Txn[Key]=""),0),0)),"")</f>
        <v/>
      </c>
      <c r="B443" s="240" t="str">
        <f t="shared" si="54"/>
        <v/>
      </c>
      <c r="C443" s="240" t="str">
        <f t="shared" si="55"/>
        <v/>
      </c>
      <c r="D443" s="240" t="str">
        <f t="shared" si="56"/>
        <v/>
      </c>
      <c r="E443" s="261" t="str">
        <f>IF($A443="","",SUMIFS(Txn[Signed Units],Txn[Key],$A443))</f>
        <v/>
      </c>
      <c r="F443" s="283" t="str">
        <f>IF($A443="","",SUMIFS(Txn[Buy Cost],Txn[Key],$A443))</f>
        <v/>
      </c>
      <c r="G443" s="283" t="str">
        <f>IF($A443="","",SUMIFS(Txn[Sell Proceeds],Txn[Key],$A443))</f>
        <v/>
      </c>
      <c r="H443" s="284" t="str">
        <f>IF($A443="","",IFERROR(INDEX(Prices[Current Price],MATCH($A443,Prices[Key],0)),0))</f>
        <v/>
      </c>
      <c r="I443" s="285" t="str">
        <f>IF($A443="","",IFERROR(INDEX(Prices[FX to SGD],MATCH($A443,Prices[Key],0)),1))</f>
        <v/>
      </c>
      <c r="J443" s="283" t="str">
        <f t="shared" si="57"/>
        <v/>
      </c>
      <c r="K443" s="283" t="str">
        <f t="shared" si="58"/>
        <v/>
      </c>
      <c r="L443" s="283" t="str">
        <f t="shared" si="59"/>
        <v/>
      </c>
      <c r="M443" s="286" t="str">
        <f t="shared" si="60"/>
        <v/>
      </c>
      <c r="N443" s="240" t="str">
        <f>IF($A443="","",IF(ABS(E443)&gt;0.000001,COUNT($N$1:N442)+1,""))</f>
        <v/>
      </c>
      <c r="O443" s="287" t="str">
        <f>IF($A443="","",SUMIFS(Transactions!$H$2:$H$1001,Transactions!$J$2:$J$1001,$A443,Transactions!$A$2:$A$1001,2)*$I443)</f>
        <v/>
      </c>
      <c r="P443" s="287" t="str">
        <f t="shared" si="61"/>
        <v/>
      </c>
      <c r="Q443" s="288" t="str">
        <f t="shared" si="62"/>
        <v/>
      </c>
    </row>
    <row r="444" spans="1:17" ht="15" customHeight="1" x14ac:dyDescent="0.2">
      <c r="A444" s="240" t="str">
        <f>IFERROR(INDEX(Txn[Key],MATCH(0,INDEX(COUNTIF($A$1:A443,Txn[Key])+(Txn[Key]=""),0),0)),"")</f>
        <v/>
      </c>
      <c r="B444" s="240" t="str">
        <f t="shared" si="54"/>
        <v/>
      </c>
      <c r="C444" s="240" t="str">
        <f t="shared" si="55"/>
        <v/>
      </c>
      <c r="D444" s="240" t="str">
        <f t="shared" si="56"/>
        <v/>
      </c>
      <c r="E444" s="261" t="str">
        <f>IF($A444="","",SUMIFS(Txn[Signed Units],Txn[Key],$A444))</f>
        <v/>
      </c>
      <c r="F444" s="283" t="str">
        <f>IF($A444="","",SUMIFS(Txn[Buy Cost],Txn[Key],$A444))</f>
        <v/>
      </c>
      <c r="G444" s="283" t="str">
        <f>IF($A444="","",SUMIFS(Txn[Sell Proceeds],Txn[Key],$A444))</f>
        <v/>
      </c>
      <c r="H444" s="284" t="str">
        <f>IF($A444="","",IFERROR(INDEX(Prices[Current Price],MATCH($A444,Prices[Key],0)),0))</f>
        <v/>
      </c>
      <c r="I444" s="285" t="str">
        <f>IF($A444="","",IFERROR(INDEX(Prices[FX to SGD],MATCH($A444,Prices[Key],0)),1))</f>
        <v/>
      </c>
      <c r="J444" s="283" t="str">
        <f t="shared" si="57"/>
        <v/>
      </c>
      <c r="K444" s="283" t="str">
        <f t="shared" si="58"/>
        <v/>
      </c>
      <c r="L444" s="283" t="str">
        <f t="shared" si="59"/>
        <v/>
      </c>
      <c r="M444" s="286" t="str">
        <f t="shared" si="60"/>
        <v/>
      </c>
      <c r="N444" s="240" t="str">
        <f>IF($A444="","",IF(ABS(E444)&gt;0.000001,COUNT($N$1:N443)+1,""))</f>
        <v/>
      </c>
      <c r="O444" s="287" t="str">
        <f>IF($A444="","",SUMIFS(Transactions!$H$2:$H$1001,Transactions!$J$2:$J$1001,$A444,Transactions!$A$2:$A$1001,2)*$I444)</f>
        <v/>
      </c>
      <c r="P444" s="287" t="str">
        <f t="shared" si="61"/>
        <v/>
      </c>
      <c r="Q444" s="288" t="str">
        <f t="shared" si="62"/>
        <v/>
      </c>
    </row>
    <row r="445" spans="1:17" ht="15" customHeight="1" x14ac:dyDescent="0.2">
      <c r="A445" s="240" t="str">
        <f>IFERROR(INDEX(Txn[Key],MATCH(0,INDEX(COUNTIF($A$1:A444,Txn[Key])+(Txn[Key]=""),0),0)),"")</f>
        <v/>
      </c>
      <c r="B445" s="240" t="str">
        <f t="shared" si="54"/>
        <v/>
      </c>
      <c r="C445" s="240" t="str">
        <f t="shared" si="55"/>
        <v/>
      </c>
      <c r="D445" s="240" t="str">
        <f t="shared" si="56"/>
        <v/>
      </c>
      <c r="E445" s="261" t="str">
        <f>IF($A445="","",SUMIFS(Txn[Signed Units],Txn[Key],$A445))</f>
        <v/>
      </c>
      <c r="F445" s="283" t="str">
        <f>IF($A445="","",SUMIFS(Txn[Buy Cost],Txn[Key],$A445))</f>
        <v/>
      </c>
      <c r="G445" s="283" t="str">
        <f>IF($A445="","",SUMIFS(Txn[Sell Proceeds],Txn[Key],$A445))</f>
        <v/>
      </c>
      <c r="H445" s="284" t="str">
        <f>IF($A445="","",IFERROR(INDEX(Prices[Current Price],MATCH($A445,Prices[Key],0)),0))</f>
        <v/>
      </c>
      <c r="I445" s="285" t="str">
        <f>IF($A445="","",IFERROR(INDEX(Prices[FX to SGD],MATCH($A445,Prices[Key],0)),1))</f>
        <v/>
      </c>
      <c r="J445" s="283" t="str">
        <f t="shared" si="57"/>
        <v/>
      </c>
      <c r="K445" s="283" t="str">
        <f t="shared" si="58"/>
        <v/>
      </c>
      <c r="L445" s="283" t="str">
        <f t="shared" si="59"/>
        <v/>
      </c>
      <c r="M445" s="286" t="str">
        <f t="shared" si="60"/>
        <v/>
      </c>
      <c r="N445" s="240" t="str">
        <f>IF($A445="","",IF(ABS(E445)&gt;0.000001,COUNT($N$1:N444)+1,""))</f>
        <v/>
      </c>
      <c r="O445" s="287" t="str">
        <f>IF($A445="","",SUMIFS(Transactions!$H$2:$H$1001,Transactions!$J$2:$J$1001,$A445,Transactions!$A$2:$A$1001,2)*$I445)</f>
        <v/>
      </c>
      <c r="P445" s="287" t="str">
        <f t="shared" si="61"/>
        <v/>
      </c>
      <c r="Q445" s="288" t="str">
        <f t="shared" si="62"/>
        <v/>
      </c>
    </row>
    <row r="446" spans="1:17" ht="15" customHeight="1" x14ac:dyDescent="0.2">
      <c r="A446" s="240" t="str">
        <f>IFERROR(INDEX(Txn[Key],MATCH(0,INDEX(COUNTIF($A$1:A445,Txn[Key])+(Txn[Key]=""),0),0)),"")</f>
        <v/>
      </c>
      <c r="B446" s="240" t="str">
        <f t="shared" si="54"/>
        <v/>
      </c>
      <c r="C446" s="240" t="str">
        <f t="shared" si="55"/>
        <v/>
      </c>
      <c r="D446" s="240" t="str">
        <f t="shared" si="56"/>
        <v/>
      </c>
      <c r="E446" s="261" t="str">
        <f>IF($A446="","",SUMIFS(Txn[Signed Units],Txn[Key],$A446))</f>
        <v/>
      </c>
      <c r="F446" s="283" t="str">
        <f>IF($A446="","",SUMIFS(Txn[Buy Cost],Txn[Key],$A446))</f>
        <v/>
      </c>
      <c r="G446" s="283" t="str">
        <f>IF($A446="","",SUMIFS(Txn[Sell Proceeds],Txn[Key],$A446))</f>
        <v/>
      </c>
      <c r="H446" s="284" t="str">
        <f>IF($A446="","",IFERROR(INDEX(Prices[Current Price],MATCH($A446,Prices[Key],0)),0))</f>
        <v/>
      </c>
      <c r="I446" s="285" t="str">
        <f>IF($A446="","",IFERROR(INDEX(Prices[FX to SGD],MATCH($A446,Prices[Key],0)),1))</f>
        <v/>
      </c>
      <c r="J446" s="283" t="str">
        <f t="shared" si="57"/>
        <v/>
      </c>
      <c r="K446" s="283" t="str">
        <f t="shared" si="58"/>
        <v/>
      </c>
      <c r="L446" s="283" t="str">
        <f t="shared" si="59"/>
        <v/>
      </c>
      <c r="M446" s="286" t="str">
        <f t="shared" si="60"/>
        <v/>
      </c>
      <c r="N446" s="240" t="str">
        <f>IF($A446="","",IF(ABS(E446)&gt;0.000001,COUNT($N$1:N445)+1,""))</f>
        <v/>
      </c>
      <c r="O446" s="287" t="str">
        <f>IF($A446="","",SUMIFS(Transactions!$H$2:$H$1001,Transactions!$J$2:$J$1001,$A446,Transactions!$A$2:$A$1001,2)*$I446)</f>
        <v/>
      </c>
      <c r="P446" s="287" t="str">
        <f t="shared" si="61"/>
        <v/>
      </c>
      <c r="Q446" s="288" t="str">
        <f t="shared" si="62"/>
        <v/>
      </c>
    </row>
    <row r="447" spans="1:17" ht="15" customHeight="1" x14ac:dyDescent="0.2">
      <c r="A447" s="240" t="str">
        <f>IFERROR(INDEX(Txn[Key],MATCH(0,INDEX(COUNTIF($A$1:A446,Txn[Key])+(Txn[Key]=""),0),0)),"")</f>
        <v/>
      </c>
      <c r="B447" s="240" t="str">
        <f t="shared" si="54"/>
        <v/>
      </c>
      <c r="C447" s="240" t="str">
        <f t="shared" si="55"/>
        <v/>
      </c>
      <c r="D447" s="240" t="str">
        <f t="shared" si="56"/>
        <v/>
      </c>
      <c r="E447" s="261" t="str">
        <f>IF($A447="","",SUMIFS(Txn[Signed Units],Txn[Key],$A447))</f>
        <v/>
      </c>
      <c r="F447" s="283" t="str">
        <f>IF($A447="","",SUMIFS(Txn[Buy Cost],Txn[Key],$A447))</f>
        <v/>
      </c>
      <c r="G447" s="283" t="str">
        <f>IF($A447="","",SUMIFS(Txn[Sell Proceeds],Txn[Key],$A447))</f>
        <v/>
      </c>
      <c r="H447" s="284" t="str">
        <f>IF($A447="","",IFERROR(INDEX(Prices[Current Price],MATCH($A447,Prices[Key],0)),0))</f>
        <v/>
      </c>
      <c r="I447" s="285" t="str">
        <f>IF($A447="","",IFERROR(INDEX(Prices[FX to SGD],MATCH($A447,Prices[Key],0)),1))</f>
        <v/>
      </c>
      <c r="J447" s="283" t="str">
        <f t="shared" si="57"/>
        <v/>
      </c>
      <c r="K447" s="283" t="str">
        <f t="shared" si="58"/>
        <v/>
      </c>
      <c r="L447" s="283" t="str">
        <f t="shared" si="59"/>
        <v/>
      </c>
      <c r="M447" s="286" t="str">
        <f t="shared" si="60"/>
        <v/>
      </c>
      <c r="N447" s="240" t="str">
        <f>IF($A447="","",IF(ABS(E447)&gt;0.000001,COUNT($N$1:N446)+1,""))</f>
        <v/>
      </c>
      <c r="O447" s="287" t="str">
        <f>IF($A447="","",SUMIFS(Transactions!$H$2:$H$1001,Transactions!$J$2:$J$1001,$A447,Transactions!$A$2:$A$1001,2)*$I447)</f>
        <v/>
      </c>
      <c r="P447" s="287" t="str">
        <f t="shared" si="61"/>
        <v/>
      </c>
      <c r="Q447" s="288" t="str">
        <f t="shared" si="62"/>
        <v/>
      </c>
    </row>
    <row r="448" spans="1:17" ht="15" customHeight="1" x14ac:dyDescent="0.2">
      <c r="A448" s="240" t="str">
        <f>IFERROR(INDEX(Txn[Key],MATCH(0,INDEX(COUNTIF($A$1:A447,Txn[Key])+(Txn[Key]=""),0),0)),"")</f>
        <v/>
      </c>
      <c r="B448" s="240" t="str">
        <f t="shared" si="54"/>
        <v/>
      </c>
      <c r="C448" s="240" t="str">
        <f t="shared" si="55"/>
        <v/>
      </c>
      <c r="D448" s="240" t="str">
        <f t="shared" si="56"/>
        <v/>
      </c>
      <c r="E448" s="261" t="str">
        <f>IF($A448="","",SUMIFS(Txn[Signed Units],Txn[Key],$A448))</f>
        <v/>
      </c>
      <c r="F448" s="283" t="str">
        <f>IF($A448="","",SUMIFS(Txn[Buy Cost],Txn[Key],$A448))</f>
        <v/>
      </c>
      <c r="G448" s="283" t="str">
        <f>IF($A448="","",SUMIFS(Txn[Sell Proceeds],Txn[Key],$A448))</f>
        <v/>
      </c>
      <c r="H448" s="284" t="str">
        <f>IF($A448="","",IFERROR(INDEX(Prices[Current Price],MATCH($A448,Prices[Key],0)),0))</f>
        <v/>
      </c>
      <c r="I448" s="285" t="str">
        <f>IF($A448="","",IFERROR(INDEX(Prices[FX to SGD],MATCH($A448,Prices[Key],0)),1))</f>
        <v/>
      </c>
      <c r="J448" s="283" t="str">
        <f t="shared" si="57"/>
        <v/>
      </c>
      <c r="K448" s="283" t="str">
        <f t="shared" si="58"/>
        <v/>
      </c>
      <c r="L448" s="283" t="str">
        <f t="shared" si="59"/>
        <v/>
      </c>
      <c r="M448" s="286" t="str">
        <f t="shared" si="60"/>
        <v/>
      </c>
      <c r="N448" s="240" t="str">
        <f>IF($A448="","",IF(ABS(E448)&gt;0.000001,COUNT($N$1:N447)+1,""))</f>
        <v/>
      </c>
      <c r="O448" s="287" t="str">
        <f>IF($A448="","",SUMIFS(Transactions!$H$2:$H$1001,Transactions!$J$2:$J$1001,$A448,Transactions!$A$2:$A$1001,2)*$I448)</f>
        <v/>
      </c>
      <c r="P448" s="287" t="str">
        <f t="shared" si="61"/>
        <v/>
      </c>
      <c r="Q448" s="288" t="str">
        <f t="shared" si="62"/>
        <v/>
      </c>
    </row>
    <row r="449" spans="1:17" ht="15" customHeight="1" x14ac:dyDescent="0.2">
      <c r="A449" s="240" t="str">
        <f>IFERROR(INDEX(Txn[Key],MATCH(0,INDEX(COUNTIF($A$1:A448,Txn[Key])+(Txn[Key]=""),0),0)),"")</f>
        <v/>
      </c>
      <c r="B449" s="240" t="str">
        <f t="shared" si="54"/>
        <v/>
      </c>
      <c r="C449" s="240" t="str">
        <f t="shared" si="55"/>
        <v/>
      </c>
      <c r="D449" s="240" t="str">
        <f t="shared" si="56"/>
        <v/>
      </c>
      <c r="E449" s="261" t="str">
        <f>IF($A449="","",SUMIFS(Txn[Signed Units],Txn[Key],$A449))</f>
        <v/>
      </c>
      <c r="F449" s="283" t="str">
        <f>IF($A449="","",SUMIFS(Txn[Buy Cost],Txn[Key],$A449))</f>
        <v/>
      </c>
      <c r="G449" s="283" t="str">
        <f>IF($A449="","",SUMIFS(Txn[Sell Proceeds],Txn[Key],$A449))</f>
        <v/>
      </c>
      <c r="H449" s="284" t="str">
        <f>IF($A449="","",IFERROR(INDEX(Prices[Current Price],MATCH($A449,Prices[Key],0)),0))</f>
        <v/>
      </c>
      <c r="I449" s="285" t="str">
        <f>IF($A449="","",IFERROR(INDEX(Prices[FX to SGD],MATCH($A449,Prices[Key],0)),1))</f>
        <v/>
      </c>
      <c r="J449" s="283" t="str">
        <f t="shared" si="57"/>
        <v/>
      </c>
      <c r="K449" s="283" t="str">
        <f t="shared" si="58"/>
        <v/>
      </c>
      <c r="L449" s="283" t="str">
        <f t="shared" si="59"/>
        <v/>
      </c>
      <c r="M449" s="286" t="str">
        <f t="shared" si="60"/>
        <v/>
      </c>
      <c r="N449" s="240" t="str">
        <f>IF($A449="","",IF(ABS(E449)&gt;0.000001,COUNT($N$1:N448)+1,""))</f>
        <v/>
      </c>
      <c r="O449" s="287" t="str">
        <f>IF($A449="","",SUMIFS(Transactions!$H$2:$H$1001,Transactions!$J$2:$J$1001,$A449,Transactions!$A$2:$A$1001,2)*$I449)</f>
        <v/>
      </c>
      <c r="P449" s="287" t="str">
        <f t="shared" si="61"/>
        <v/>
      </c>
      <c r="Q449" s="288" t="str">
        <f t="shared" si="62"/>
        <v/>
      </c>
    </row>
    <row r="450" spans="1:17" ht="15" customHeight="1" x14ac:dyDescent="0.2">
      <c r="A450" s="240" t="str">
        <f>IFERROR(INDEX(Txn[Key],MATCH(0,INDEX(COUNTIF($A$1:A449,Txn[Key])+(Txn[Key]=""),0),0)),"")</f>
        <v/>
      </c>
      <c r="B450" s="240" t="str">
        <f t="shared" ref="B450:B513" si="63">IF($A450="","",LEFT($A450,FIND(":",$A450)-1))</f>
        <v/>
      </c>
      <c r="C450" s="240" t="str">
        <f t="shared" ref="C450:C513" si="64">IF($A450="","",MID($A450,FIND(":",$A450)+1,FIND(":",$A450,FIND(":",$A450)+1)-FIND(":",$A450)-1))</f>
        <v/>
      </c>
      <c r="D450" s="240" t="str">
        <f t="shared" ref="D450:D513" si="65">IF($A450="","",RIGHT($A450,LEN($A450)-FIND(":",$A450,FIND(":",$A450)+1)))</f>
        <v/>
      </c>
      <c r="E450" s="261" t="str">
        <f>IF($A450="","",SUMIFS(Txn[Signed Units],Txn[Key],$A450))</f>
        <v/>
      </c>
      <c r="F450" s="283" t="str">
        <f>IF($A450="","",SUMIFS(Txn[Buy Cost],Txn[Key],$A450))</f>
        <v/>
      </c>
      <c r="G450" s="283" t="str">
        <f>IF($A450="","",SUMIFS(Txn[Sell Proceeds],Txn[Key],$A450))</f>
        <v/>
      </c>
      <c r="H450" s="284" t="str">
        <f>IF($A450="","",IFERROR(INDEX(Prices[Current Price],MATCH($A450,Prices[Key],0)),0))</f>
        <v/>
      </c>
      <c r="I450" s="285" t="str">
        <f>IF($A450="","",IFERROR(INDEX(Prices[FX to SGD],MATCH($A450,Prices[Key],0)),1))</f>
        <v/>
      </c>
      <c r="J450" s="283" t="str">
        <f t="shared" ref="J450:J513" si="66">IF($A450="","",E450*H450)</f>
        <v/>
      </c>
      <c r="K450" s="283" t="str">
        <f t="shared" ref="K450:K513" si="67">IF($A450="","",J450+G450-F450)</f>
        <v/>
      </c>
      <c r="L450" s="283" t="str">
        <f t="shared" ref="L450:L513" si="68">IF($A450="","",K450*I450)</f>
        <v/>
      </c>
      <c r="M450" s="286" t="str">
        <f t="shared" ref="M450:M513" si="69">IF($A450="","",IFERROR(K450/F450,0))</f>
        <v/>
      </c>
      <c r="N450" s="240" t="str">
        <f>IF($A450="","",IF(ABS(E450)&gt;0.000001,COUNT($N$1:N449)+1,""))</f>
        <v/>
      </c>
      <c r="O450" s="287" t="str">
        <f>IF($A450="","",SUMIFS(Transactions!$H$2:$H$1001,Transactions!$J$2:$J$1001,$A450,Transactions!$A$2:$A$1001,2)*$I450)</f>
        <v/>
      </c>
      <c r="P450" s="287" t="str">
        <f t="shared" ref="P450:P513" si="70">IF($A450="","",$L450+$O450)</f>
        <v/>
      </c>
      <c r="Q450" s="288" t="str">
        <f t="shared" ref="Q450:Q513" si="71">IF($A450="","",IFERROR(($L450+$O450)/($F450*$I450),0))</f>
        <v/>
      </c>
    </row>
    <row r="451" spans="1:17" ht="15" customHeight="1" x14ac:dyDescent="0.2">
      <c r="A451" s="240" t="str">
        <f>IFERROR(INDEX(Txn[Key],MATCH(0,INDEX(COUNTIF($A$1:A450,Txn[Key])+(Txn[Key]=""),0),0)),"")</f>
        <v/>
      </c>
      <c r="B451" s="240" t="str">
        <f t="shared" si="63"/>
        <v/>
      </c>
      <c r="C451" s="240" t="str">
        <f t="shared" si="64"/>
        <v/>
      </c>
      <c r="D451" s="240" t="str">
        <f t="shared" si="65"/>
        <v/>
      </c>
      <c r="E451" s="261" t="str">
        <f>IF($A451="","",SUMIFS(Txn[Signed Units],Txn[Key],$A451))</f>
        <v/>
      </c>
      <c r="F451" s="283" t="str">
        <f>IF($A451="","",SUMIFS(Txn[Buy Cost],Txn[Key],$A451))</f>
        <v/>
      </c>
      <c r="G451" s="283" t="str">
        <f>IF($A451="","",SUMIFS(Txn[Sell Proceeds],Txn[Key],$A451))</f>
        <v/>
      </c>
      <c r="H451" s="284" t="str">
        <f>IF($A451="","",IFERROR(INDEX(Prices[Current Price],MATCH($A451,Prices[Key],0)),0))</f>
        <v/>
      </c>
      <c r="I451" s="285" t="str">
        <f>IF($A451="","",IFERROR(INDEX(Prices[FX to SGD],MATCH($A451,Prices[Key],0)),1))</f>
        <v/>
      </c>
      <c r="J451" s="283" t="str">
        <f t="shared" si="66"/>
        <v/>
      </c>
      <c r="K451" s="283" t="str">
        <f t="shared" si="67"/>
        <v/>
      </c>
      <c r="L451" s="283" t="str">
        <f t="shared" si="68"/>
        <v/>
      </c>
      <c r="M451" s="286" t="str">
        <f t="shared" si="69"/>
        <v/>
      </c>
      <c r="N451" s="240" t="str">
        <f>IF($A451="","",IF(ABS(E451)&gt;0.000001,COUNT($N$1:N450)+1,""))</f>
        <v/>
      </c>
      <c r="O451" s="287" t="str">
        <f>IF($A451="","",SUMIFS(Transactions!$H$2:$H$1001,Transactions!$J$2:$J$1001,$A451,Transactions!$A$2:$A$1001,2)*$I451)</f>
        <v/>
      </c>
      <c r="P451" s="287" t="str">
        <f t="shared" si="70"/>
        <v/>
      </c>
      <c r="Q451" s="288" t="str">
        <f t="shared" si="71"/>
        <v/>
      </c>
    </row>
    <row r="452" spans="1:17" ht="15" customHeight="1" x14ac:dyDescent="0.2">
      <c r="A452" s="240" t="str">
        <f>IFERROR(INDEX(Txn[Key],MATCH(0,INDEX(COUNTIF($A$1:A451,Txn[Key])+(Txn[Key]=""),0),0)),"")</f>
        <v/>
      </c>
      <c r="B452" s="240" t="str">
        <f t="shared" si="63"/>
        <v/>
      </c>
      <c r="C452" s="240" t="str">
        <f t="shared" si="64"/>
        <v/>
      </c>
      <c r="D452" s="240" t="str">
        <f t="shared" si="65"/>
        <v/>
      </c>
      <c r="E452" s="261" t="str">
        <f>IF($A452="","",SUMIFS(Txn[Signed Units],Txn[Key],$A452))</f>
        <v/>
      </c>
      <c r="F452" s="283" t="str">
        <f>IF($A452="","",SUMIFS(Txn[Buy Cost],Txn[Key],$A452))</f>
        <v/>
      </c>
      <c r="G452" s="283" t="str">
        <f>IF($A452="","",SUMIFS(Txn[Sell Proceeds],Txn[Key],$A452))</f>
        <v/>
      </c>
      <c r="H452" s="284" t="str">
        <f>IF($A452="","",IFERROR(INDEX(Prices[Current Price],MATCH($A452,Prices[Key],0)),0))</f>
        <v/>
      </c>
      <c r="I452" s="285" t="str">
        <f>IF($A452="","",IFERROR(INDEX(Prices[FX to SGD],MATCH($A452,Prices[Key],0)),1))</f>
        <v/>
      </c>
      <c r="J452" s="283" t="str">
        <f t="shared" si="66"/>
        <v/>
      </c>
      <c r="K452" s="283" t="str">
        <f t="shared" si="67"/>
        <v/>
      </c>
      <c r="L452" s="283" t="str">
        <f t="shared" si="68"/>
        <v/>
      </c>
      <c r="M452" s="286" t="str">
        <f t="shared" si="69"/>
        <v/>
      </c>
      <c r="N452" s="240" t="str">
        <f>IF($A452="","",IF(ABS(E452)&gt;0.000001,COUNT($N$1:N451)+1,""))</f>
        <v/>
      </c>
      <c r="O452" s="287" t="str">
        <f>IF($A452="","",SUMIFS(Transactions!$H$2:$H$1001,Transactions!$J$2:$J$1001,$A452,Transactions!$A$2:$A$1001,2)*$I452)</f>
        <v/>
      </c>
      <c r="P452" s="287" t="str">
        <f t="shared" si="70"/>
        <v/>
      </c>
      <c r="Q452" s="288" t="str">
        <f t="shared" si="71"/>
        <v/>
      </c>
    </row>
    <row r="453" spans="1:17" ht="15" customHeight="1" x14ac:dyDescent="0.2">
      <c r="A453" s="240" t="str">
        <f>IFERROR(INDEX(Txn[Key],MATCH(0,INDEX(COUNTIF($A$1:A452,Txn[Key])+(Txn[Key]=""),0),0)),"")</f>
        <v/>
      </c>
      <c r="B453" s="240" t="str">
        <f t="shared" si="63"/>
        <v/>
      </c>
      <c r="C453" s="240" t="str">
        <f t="shared" si="64"/>
        <v/>
      </c>
      <c r="D453" s="240" t="str">
        <f t="shared" si="65"/>
        <v/>
      </c>
      <c r="E453" s="261" t="str">
        <f>IF($A453="","",SUMIFS(Txn[Signed Units],Txn[Key],$A453))</f>
        <v/>
      </c>
      <c r="F453" s="283" t="str">
        <f>IF($A453="","",SUMIFS(Txn[Buy Cost],Txn[Key],$A453))</f>
        <v/>
      </c>
      <c r="G453" s="283" t="str">
        <f>IF($A453="","",SUMIFS(Txn[Sell Proceeds],Txn[Key],$A453))</f>
        <v/>
      </c>
      <c r="H453" s="284" t="str">
        <f>IF($A453="","",IFERROR(INDEX(Prices[Current Price],MATCH($A453,Prices[Key],0)),0))</f>
        <v/>
      </c>
      <c r="I453" s="285" t="str">
        <f>IF($A453="","",IFERROR(INDEX(Prices[FX to SGD],MATCH($A453,Prices[Key],0)),1))</f>
        <v/>
      </c>
      <c r="J453" s="283" t="str">
        <f t="shared" si="66"/>
        <v/>
      </c>
      <c r="K453" s="283" t="str">
        <f t="shared" si="67"/>
        <v/>
      </c>
      <c r="L453" s="283" t="str">
        <f t="shared" si="68"/>
        <v/>
      </c>
      <c r="M453" s="286" t="str">
        <f t="shared" si="69"/>
        <v/>
      </c>
      <c r="N453" s="240" t="str">
        <f>IF($A453="","",IF(ABS(E453)&gt;0.000001,COUNT($N$1:N452)+1,""))</f>
        <v/>
      </c>
      <c r="O453" s="287" t="str">
        <f>IF($A453="","",SUMIFS(Transactions!$H$2:$H$1001,Transactions!$J$2:$J$1001,$A453,Transactions!$A$2:$A$1001,2)*$I453)</f>
        <v/>
      </c>
      <c r="P453" s="287" t="str">
        <f t="shared" si="70"/>
        <v/>
      </c>
      <c r="Q453" s="288" t="str">
        <f t="shared" si="71"/>
        <v/>
      </c>
    </row>
    <row r="454" spans="1:17" ht="15" customHeight="1" x14ac:dyDescent="0.2">
      <c r="A454" s="240" t="str">
        <f>IFERROR(INDEX(Txn[Key],MATCH(0,INDEX(COUNTIF($A$1:A453,Txn[Key])+(Txn[Key]=""),0),0)),"")</f>
        <v/>
      </c>
      <c r="B454" s="240" t="str">
        <f t="shared" si="63"/>
        <v/>
      </c>
      <c r="C454" s="240" t="str">
        <f t="shared" si="64"/>
        <v/>
      </c>
      <c r="D454" s="240" t="str">
        <f t="shared" si="65"/>
        <v/>
      </c>
      <c r="E454" s="261" t="str">
        <f>IF($A454="","",SUMIFS(Txn[Signed Units],Txn[Key],$A454))</f>
        <v/>
      </c>
      <c r="F454" s="283" t="str">
        <f>IF($A454="","",SUMIFS(Txn[Buy Cost],Txn[Key],$A454))</f>
        <v/>
      </c>
      <c r="G454" s="283" t="str">
        <f>IF($A454="","",SUMIFS(Txn[Sell Proceeds],Txn[Key],$A454))</f>
        <v/>
      </c>
      <c r="H454" s="284" t="str">
        <f>IF($A454="","",IFERROR(INDEX(Prices[Current Price],MATCH($A454,Prices[Key],0)),0))</f>
        <v/>
      </c>
      <c r="I454" s="285" t="str">
        <f>IF($A454="","",IFERROR(INDEX(Prices[FX to SGD],MATCH($A454,Prices[Key],0)),1))</f>
        <v/>
      </c>
      <c r="J454" s="283" t="str">
        <f t="shared" si="66"/>
        <v/>
      </c>
      <c r="K454" s="283" t="str">
        <f t="shared" si="67"/>
        <v/>
      </c>
      <c r="L454" s="283" t="str">
        <f t="shared" si="68"/>
        <v/>
      </c>
      <c r="M454" s="286" t="str">
        <f t="shared" si="69"/>
        <v/>
      </c>
      <c r="N454" s="240" t="str">
        <f>IF($A454="","",IF(ABS(E454)&gt;0.000001,COUNT($N$1:N453)+1,""))</f>
        <v/>
      </c>
      <c r="O454" s="287" t="str">
        <f>IF($A454="","",SUMIFS(Transactions!$H$2:$H$1001,Transactions!$J$2:$J$1001,$A454,Transactions!$A$2:$A$1001,2)*$I454)</f>
        <v/>
      </c>
      <c r="P454" s="287" t="str">
        <f t="shared" si="70"/>
        <v/>
      </c>
      <c r="Q454" s="288" t="str">
        <f t="shared" si="71"/>
        <v/>
      </c>
    </row>
    <row r="455" spans="1:17" ht="15" customHeight="1" x14ac:dyDescent="0.2">
      <c r="A455" s="240" t="str">
        <f>IFERROR(INDEX(Txn[Key],MATCH(0,INDEX(COUNTIF($A$1:A454,Txn[Key])+(Txn[Key]=""),0),0)),"")</f>
        <v/>
      </c>
      <c r="B455" s="240" t="str">
        <f t="shared" si="63"/>
        <v/>
      </c>
      <c r="C455" s="240" t="str">
        <f t="shared" si="64"/>
        <v/>
      </c>
      <c r="D455" s="240" t="str">
        <f t="shared" si="65"/>
        <v/>
      </c>
      <c r="E455" s="261" t="str">
        <f>IF($A455="","",SUMIFS(Txn[Signed Units],Txn[Key],$A455))</f>
        <v/>
      </c>
      <c r="F455" s="283" t="str">
        <f>IF($A455="","",SUMIFS(Txn[Buy Cost],Txn[Key],$A455))</f>
        <v/>
      </c>
      <c r="G455" s="283" t="str">
        <f>IF($A455="","",SUMIFS(Txn[Sell Proceeds],Txn[Key],$A455))</f>
        <v/>
      </c>
      <c r="H455" s="284" t="str">
        <f>IF($A455="","",IFERROR(INDEX(Prices[Current Price],MATCH($A455,Prices[Key],0)),0))</f>
        <v/>
      </c>
      <c r="I455" s="285" t="str">
        <f>IF($A455="","",IFERROR(INDEX(Prices[FX to SGD],MATCH($A455,Prices[Key],0)),1))</f>
        <v/>
      </c>
      <c r="J455" s="283" t="str">
        <f t="shared" si="66"/>
        <v/>
      </c>
      <c r="K455" s="283" t="str">
        <f t="shared" si="67"/>
        <v/>
      </c>
      <c r="L455" s="283" t="str">
        <f t="shared" si="68"/>
        <v/>
      </c>
      <c r="M455" s="286" t="str">
        <f t="shared" si="69"/>
        <v/>
      </c>
      <c r="N455" s="240" t="str">
        <f>IF($A455="","",IF(ABS(E455)&gt;0.000001,COUNT($N$1:N454)+1,""))</f>
        <v/>
      </c>
      <c r="O455" s="287" t="str">
        <f>IF($A455="","",SUMIFS(Transactions!$H$2:$H$1001,Transactions!$J$2:$J$1001,$A455,Transactions!$A$2:$A$1001,2)*$I455)</f>
        <v/>
      </c>
      <c r="P455" s="287" t="str">
        <f t="shared" si="70"/>
        <v/>
      </c>
      <c r="Q455" s="288" t="str">
        <f t="shared" si="71"/>
        <v/>
      </c>
    </row>
    <row r="456" spans="1:17" ht="15" customHeight="1" x14ac:dyDescent="0.2">
      <c r="A456" s="240" t="str">
        <f>IFERROR(INDEX(Txn[Key],MATCH(0,INDEX(COUNTIF($A$1:A455,Txn[Key])+(Txn[Key]=""),0),0)),"")</f>
        <v/>
      </c>
      <c r="B456" s="240" t="str">
        <f t="shared" si="63"/>
        <v/>
      </c>
      <c r="C456" s="240" t="str">
        <f t="shared" si="64"/>
        <v/>
      </c>
      <c r="D456" s="240" t="str">
        <f t="shared" si="65"/>
        <v/>
      </c>
      <c r="E456" s="261" t="str">
        <f>IF($A456="","",SUMIFS(Txn[Signed Units],Txn[Key],$A456))</f>
        <v/>
      </c>
      <c r="F456" s="283" t="str">
        <f>IF($A456="","",SUMIFS(Txn[Buy Cost],Txn[Key],$A456))</f>
        <v/>
      </c>
      <c r="G456" s="283" t="str">
        <f>IF($A456="","",SUMIFS(Txn[Sell Proceeds],Txn[Key],$A456))</f>
        <v/>
      </c>
      <c r="H456" s="284" t="str">
        <f>IF($A456="","",IFERROR(INDEX(Prices[Current Price],MATCH($A456,Prices[Key],0)),0))</f>
        <v/>
      </c>
      <c r="I456" s="285" t="str">
        <f>IF($A456="","",IFERROR(INDEX(Prices[FX to SGD],MATCH($A456,Prices[Key],0)),1))</f>
        <v/>
      </c>
      <c r="J456" s="283" t="str">
        <f t="shared" si="66"/>
        <v/>
      </c>
      <c r="K456" s="283" t="str">
        <f t="shared" si="67"/>
        <v/>
      </c>
      <c r="L456" s="283" t="str">
        <f t="shared" si="68"/>
        <v/>
      </c>
      <c r="M456" s="286" t="str">
        <f t="shared" si="69"/>
        <v/>
      </c>
      <c r="N456" s="240" t="str">
        <f>IF($A456="","",IF(ABS(E456)&gt;0.000001,COUNT($N$1:N455)+1,""))</f>
        <v/>
      </c>
      <c r="O456" s="287" t="str">
        <f>IF($A456="","",SUMIFS(Transactions!$H$2:$H$1001,Transactions!$J$2:$J$1001,$A456,Transactions!$A$2:$A$1001,2)*$I456)</f>
        <v/>
      </c>
      <c r="P456" s="287" t="str">
        <f t="shared" si="70"/>
        <v/>
      </c>
      <c r="Q456" s="288" t="str">
        <f t="shared" si="71"/>
        <v/>
      </c>
    </row>
    <row r="457" spans="1:17" ht="15" customHeight="1" x14ac:dyDescent="0.2">
      <c r="A457" s="240" t="str">
        <f>IFERROR(INDEX(Txn[Key],MATCH(0,INDEX(COUNTIF($A$1:A456,Txn[Key])+(Txn[Key]=""),0),0)),"")</f>
        <v/>
      </c>
      <c r="B457" s="240" t="str">
        <f t="shared" si="63"/>
        <v/>
      </c>
      <c r="C457" s="240" t="str">
        <f t="shared" si="64"/>
        <v/>
      </c>
      <c r="D457" s="240" t="str">
        <f t="shared" si="65"/>
        <v/>
      </c>
      <c r="E457" s="261" t="str">
        <f>IF($A457="","",SUMIFS(Txn[Signed Units],Txn[Key],$A457))</f>
        <v/>
      </c>
      <c r="F457" s="283" t="str">
        <f>IF($A457="","",SUMIFS(Txn[Buy Cost],Txn[Key],$A457))</f>
        <v/>
      </c>
      <c r="G457" s="283" t="str">
        <f>IF($A457="","",SUMIFS(Txn[Sell Proceeds],Txn[Key],$A457))</f>
        <v/>
      </c>
      <c r="H457" s="284" t="str">
        <f>IF($A457="","",IFERROR(INDEX(Prices[Current Price],MATCH($A457,Prices[Key],0)),0))</f>
        <v/>
      </c>
      <c r="I457" s="285" t="str">
        <f>IF($A457="","",IFERROR(INDEX(Prices[FX to SGD],MATCH($A457,Prices[Key],0)),1))</f>
        <v/>
      </c>
      <c r="J457" s="283" t="str">
        <f t="shared" si="66"/>
        <v/>
      </c>
      <c r="K457" s="283" t="str">
        <f t="shared" si="67"/>
        <v/>
      </c>
      <c r="L457" s="283" t="str">
        <f t="shared" si="68"/>
        <v/>
      </c>
      <c r="M457" s="286" t="str">
        <f t="shared" si="69"/>
        <v/>
      </c>
      <c r="N457" s="240" t="str">
        <f>IF($A457="","",IF(ABS(E457)&gt;0.000001,COUNT($N$1:N456)+1,""))</f>
        <v/>
      </c>
      <c r="O457" s="287" t="str">
        <f>IF($A457="","",SUMIFS(Transactions!$H$2:$H$1001,Transactions!$J$2:$J$1001,$A457,Transactions!$A$2:$A$1001,2)*$I457)</f>
        <v/>
      </c>
      <c r="P457" s="287" t="str">
        <f t="shared" si="70"/>
        <v/>
      </c>
      <c r="Q457" s="288" t="str">
        <f t="shared" si="71"/>
        <v/>
      </c>
    </row>
    <row r="458" spans="1:17" ht="15" customHeight="1" x14ac:dyDescent="0.2">
      <c r="A458" s="240" t="str">
        <f>IFERROR(INDEX(Txn[Key],MATCH(0,INDEX(COUNTIF($A$1:A457,Txn[Key])+(Txn[Key]=""),0),0)),"")</f>
        <v/>
      </c>
      <c r="B458" s="240" t="str">
        <f t="shared" si="63"/>
        <v/>
      </c>
      <c r="C458" s="240" t="str">
        <f t="shared" si="64"/>
        <v/>
      </c>
      <c r="D458" s="240" t="str">
        <f t="shared" si="65"/>
        <v/>
      </c>
      <c r="E458" s="261" t="str">
        <f>IF($A458="","",SUMIFS(Txn[Signed Units],Txn[Key],$A458))</f>
        <v/>
      </c>
      <c r="F458" s="283" t="str">
        <f>IF($A458="","",SUMIFS(Txn[Buy Cost],Txn[Key],$A458))</f>
        <v/>
      </c>
      <c r="G458" s="283" t="str">
        <f>IF($A458="","",SUMIFS(Txn[Sell Proceeds],Txn[Key],$A458))</f>
        <v/>
      </c>
      <c r="H458" s="284" t="str">
        <f>IF($A458="","",IFERROR(INDEX(Prices[Current Price],MATCH($A458,Prices[Key],0)),0))</f>
        <v/>
      </c>
      <c r="I458" s="285" t="str">
        <f>IF($A458="","",IFERROR(INDEX(Prices[FX to SGD],MATCH($A458,Prices[Key],0)),1))</f>
        <v/>
      </c>
      <c r="J458" s="283" t="str">
        <f t="shared" si="66"/>
        <v/>
      </c>
      <c r="K458" s="283" t="str">
        <f t="shared" si="67"/>
        <v/>
      </c>
      <c r="L458" s="283" t="str">
        <f t="shared" si="68"/>
        <v/>
      </c>
      <c r="M458" s="286" t="str">
        <f t="shared" si="69"/>
        <v/>
      </c>
      <c r="N458" s="240" t="str">
        <f>IF($A458="","",IF(ABS(E458)&gt;0.000001,COUNT($N$1:N457)+1,""))</f>
        <v/>
      </c>
      <c r="O458" s="287" t="str">
        <f>IF($A458="","",SUMIFS(Transactions!$H$2:$H$1001,Transactions!$J$2:$J$1001,$A458,Transactions!$A$2:$A$1001,2)*$I458)</f>
        <v/>
      </c>
      <c r="P458" s="287" t="str">
        <f t="shared" si="70"/>
        <v/>
      </c>
      <c r="Q458" s="288" t="str">
        <f t="shared" si="71"/>
        <v/>
      </c>
    </row>
    <row r="459" spans="1:17" ht="15" customHeight="1" x14ac:dyDescent="0.2">
      <c r="A459" s="240" t="str">
        <f>IFERROR(INDEX(Txn[Key],MATCH(0,INDEX(COUNTIF($A$1:A458,Txn[Key])+(Txn[Key]=""),0),0)),"")</f>
        <v/>
      </c>
      <c r="B459" s="240" t="str">
        <f t="shared" si="63"/>
        <v/>
      </c>
      <c r="C459" s="240" t="str">
        <f t="shared" si="64"/>
        <v/>
      </c>
      <c r="D459" s="240" t="str">
        <f t="shared" si="65"/>
        <v/>
      </c>
      <c r="E459" s="261" t="str">
        <f>IF($A459="","",SUMIFS(Txn[Signed Units],Txn[Key],$A459))</f>
        <v/>
      </c>
      <c r="F459" s="283" t="str">
        <f>IF($A459="","",SUMIFS(Txn[Buy Cost],Txn[Key],$A459))</f>
        <v/>
      </c>
      <c r="G459" s="283" t="str">
        <f>IF($A459="","",SUMIFS(Txn[Sell Proceeds],Txn[Key],$A459))</f>
        <v/>
      </c>
      <c r="H459" s="284" t="str">
        <f>IF($A459="","",IFERROR(INDEX(Prices[Current Price],MATCH($A459,Prices[Key],0)),0))</f>
        <v/>
      </c>
      <c r="I459" s="285" t="str">
        <f>IF($A459="","",IFERROR(INDEX(Prices[FX to SGD],MATCH($A459,Prices[Key],0)),1))</f>
        <v/>
      </c>
      <c r="J459" s="283" t="str">
        <f t="shared" si="66"/>
        <v/>
      </c>
      <c r="K459" s="283" t="str">
        <f t="shared" si="67"/>
        <v/>
      </c>
      <c r="L459" s="283" t="str">
        <f t="shared" si="68"/>
        <v/>
      </c>
      <c r="M459" s="286" t="str">
        <f t="shared" si="69"/>
        <v/>
      </c>
      <c r="N459" s="240" t="str">
        <f>IF($A459="","",IF(ABS(E459)&gt;0.000001,COUNT($N$1:N458)+1,""))</f>
        <v/>
      </c>
      <c r="O459" s="287" t="str">
        <f>IF($A459="","",SUMIFS(Transactions!$H$2:$H$1001,Transactions!$J$2:$J$1001,$A459,Transactions!$A$2:$A$1001,2)*$I459)</f>
        <v/>
      </c>
      <c r="P459" s="287" t="str">
        <f t="shared" si="70"/>
        <v/>
      </c>
      <c r="Q459" s="288" t="str">
        <f t="shared" si="71"/>
        <v/>
      </c>
    </row>
    <row r="460" spans="1:17" ht="15" customHeight="1" x14ac:dyDescent="0.2">
      <c r="A460" s="240" t="str">
        <f>IFERROR(INDEX(Txn[Key],MATCH(0,INDEX(COUNTIF($A$1:A459,Txn[Key])+(Txn[Key]=""),0),0)),"")</f>
        <v/>
      </c>
      <c r="B460" s="240" t="str">
        <f t="shared" si="63"/>
        <v/>
      </c>
      <c r="C460" s="240" t="str">
        <f t="shared" si="64"/>
        <v/>
      </c>
      <c r="D460" s="240" t="str">
        <f t="shared" si="65"/>
        <v/>
      </c>
      <c r="E460" s="261" t="str">
        <f>IF($A460="","",SUMIFS(Txn[Signed Units],Txn[Key],$A460))</f>
        <v/>
      </c>
      <c r="F460" s="283" t="str">
        <f>IF($A460="","",SUMIFS(Txn[Buy Cost],Txn[Key],$A460))</f>
        <v/>
      </c>
      <c r="G460" s="283" t="str">
        <f>IF($A460="","",SUMIFS(Txn[Sell Proceeds],Txn[Key],$A460))</f>
        <v/>
      </c>
      <c r="H460" s="284" t="str">
        <f>IF($A460="","",IFERROR(INDEX(Prices[Current Price],MATCH($A460,Prices[Key],0)),0))</f>
        <v/>
      </c>
      <c r="I460" s="285" t="str">
        <f>IF($A460="","",IFERROR(INDEX(Prices[FX to SGD],MATCH($A460,Prices[Key],0)),1))</f>
        <v/>
      </c>
      <c r="J460" s="283" t="str">
        <f t="shared" si="66"/>
        <v/>
      </c>
      <c r="K460" s="283" t="str">
        <f t="shared" si="67"/>
        <v/>
      </c>
      <c r="L460" s="283" t="str">
        <f t="shared" si="68"/>
        <v/>
      </c>
      <c r="M460" s="286" t="str">
        <f t="shared" si="69"/>
        <v/>
      </c>
      <c r="N460" s="240" t="str">
        <f>IF($A460="","",IF(ABS(E460)&gt;0.000001,COUNT($N$1:N459)+1,""))</f>
        <v/>
      </c>
      <c r="O460" s="287" t="str">
        <f>IF($A460="","",SUMIFS(Transactions!$H$2:$H$1001,Transactions!$J$2:$J$1001,$A460,Transactions!$A$2:$A$1001,2)*$I460)</f>
        <v/>
      </c>
      <c r="P460" s="287" t="str">
        <f t="shared" si="70"/>
        <v/>
      </c>
      <c r="Q460" s="288" t="str">
        <f t="shared" si="71"/>
        <v/>
      </c>
    </row>
    <row r="461" spans="1:17" ht="15" customHeight="1" x14ac:dyDescent="0.2">
      <c r="A461" s="240" t="str">
        <f>IFERROR(INDEX(Txn[Key],MATCH(0,INDEX(COUNTIF($A$1:A460,Txn[Key])+(Txn[Key]=""),0),0)),"")</f>
        <v/>
      </c>
      <c r="B461" s="240" t="str">
        <f t="shared" si="63"/>
        <v/>
      </c>
      <c r="C461" s="240" t="str">
        <f t="shared" si="64"/>
        <v/>
      </c>
      <c r="D461" s="240" t="str">
        <f t="shared" si="65"/>
        <v/>
      </c>
      <c r="E461" s="261" t="str">
        <f>IF($A461="","",SUMIFS(Txn[Signed Units],Txn[Key],$A461))</f>
        <v/>
      </c>
      <c r="F461" s="283" t="str">
        <f>IF($A461="","",SUMIFS(Txn[Buy Cost],Txn[Key],$A461))</f>
        <v/>
      </c>
      <c r="G461" s="283" t="str">
        <f>IF($A461="","",SUMIFS(Txn[Sell Proceeds],Txn[Key],$A461))</f>
        <v/>
      </c>
      <c r="H461" s="284" t="str">
        <f>IF($A461="","",IFERROR(INDEX(Prices[Current Price],MATCH($A461,Prices[Key],0)),0))</f>
        <v/>
      </c>
      <c r="I461" s="285" t="str">
        <f>IF($A461="","",IFERROR(INDEX(Prices[FX to SGD],MATCH($A461,Prices[Key],0)),1))</f>
        <v/>
      </c>
      <c r="J461" s="283" t="str">
        <f t="shared" si="66"/>
        <v/>
      </c>
      <c r="K461" s="283" t="str">
        <f t="shared" si="67"/>
        <v/>
      </c>
      <c r="L461" s="283" t="str">
        <f t="shared" si="68"/>
        <v/>
      </c>
      <c r="M461" s="286" t="str">
        <f t="shared" si="69"/>
        <v/>
      </c>
      <c r="N461" s="240" t="str">
        <f>IF($A461="","",IF(ABS(E461)&gt;0.000001,COUNT($N$1:N460)+1,""))</f>
        <v/>
      </c>
      <c r="O461" s="287" t="str">
        <f>IF($A461="","",SUMIFS(Transactions!$H$2:$H$1001,Transactions!$J$2:$J$1001,$A461,Transactions!$A$2:$A$1001,2)*$I461)</f>
        <v/>
      </c>
      <c r="P461" s="287" t="str">
        <f t="shared" si="70"/>
        <v/>
      </c>
      <c r="Q461" s="288" t="str">
        <f t="shared" si="71"/>
        <v/>
      </c>
    </row>
    <row r="462" spans="1:17" ht="15" customHeight="1" x14ac:dyDescent="0.2">
      <c r="A462" s="240" t="str">
        <f>IFERROR(INDEX(Txn[Key],MATCH(0,INDEX(COUNTIF($A$1:A461,Txn[Key])+(Txn[Key]=""),0),0)),"")</f>
        <v/>
      </c>
      <c r="B462" s="240" t="str">
        <f t="shared" si="63"/>
        <v/>
      </c>
      <c r="C462" s="240" t="str">
        <f t="shared" si="64"/>
        <v/>
      </c>
      <c r="D462" s="240" t="str">
        <f t="shared" si="65"/>
        <v/>
      </c>
      <c r="E462" s="261" t="str">
        <f>IF($A462="","",SUMIFS(Txn[Signed Units],Txn[Key],$A462))</f>
        <v/>
      </c>
      <c r="F462" s="283" t="str">
        <f>IF($A462="","",SUMIFS(Txn[Buy Cost],Txn[Key],$A462))</f>
        <v/>
      </c>
      <c r="G462" s="283" t="str">
        <f>IF($A462="","",SUMIFS(Txn[Sell Proceeds],Txn[Key],$A462))</f>
        <v/>
      </c>
      <c r="H462" s="284" t="str">
        <f>IF($A462="","",IFERROR(INDEX(Prices[Current Price],MATCH($A462,Prices[Key],0)),0))</f>
        <v/>
      </c>
      <c r="I462" s="285" t="str">
        <f>IF($A462="","",IFERROR(INDEX(Prices[FX to SGD],MATCH($A462,Prices[Key],0)),1))</f>
        <v/>
      </c>
      <c r="J462" s="283" t="str">
        <f t="shared" si="66"/>
        <v/>
      </c>
      <c r="K462" s="283" t="str">
        <f t="shared" si="67"/>
        <v/>
      </c>
      <c r="L462" s="283" t="str">
        <f t="shared" si="68"/>
        <v/>
      </c>
      <c r="M462" s="286" t="str">
        <f t="shared" si="69"/>
        <v/>
      </c>
      <c r="N462" s="240" t="str">
        <f>IF($A462="","",IF(ABS(E462)&gt;0.000001,COUNT($N$1:N461)+1,""))</f>
        <v/>
      </c>
      <c r="O462" s="287" t="str">
        <f>IF($A462="","",SUMIFS(Transactions!$H$2:$H$1001,Transactions!$J$2:$J$1001,$A462,Transactions!$A$2:$A$1001,2)*$I462)</f>
        <v/>
      </c>
      <c r="P462" s="287" t="str">
        <f t="shared" si="70"/>
        <v/>
      </c>
      <c r="Q462" s="288" t="str">
        <f t="shared" si="71"/>
        <v/>
      </c>
    </row>
    <row r="463" spans="1:17" ht="15" customHeight="1" x14ac:dyDescent="0.2">
      <c r="A463" s="240" t="str">
        <f>IFERROR(INDEX(Txn[Key],MATCH(0,INDEX(COUNTIF($A$1:A462,Txn[Key])+(Txn[Key]=""),0),0)),"")</f>
        <v/>
      </c>
      <c r="B463" s="240" t="str">
        <f t="shared" si="63"/>
        <v/>
      </c>
      <c r="C463" s="240" t="str">
        <f t="shared" si="64"/>
        <v/>
      </c>
      <c r="D463" s="240" t="str">
        <f t="shared" si="65"/>
        <v/>
      </c>
      <c r="E463" s="261" t="str">
        <f>IF($A463="","",SUMIFS(Txn[Signed Units],Txn[Key],$A463))</f>
        <v/>
      </c>
      <c r="F463" s="283" t="str">
        <f>IF($A463="","",SUMIFS(Txn[Buy Cost],Txn[Key],$A463))</f>
        <v/>
      </c>
      <c r="G463" s="283" t="str">
        <f>IF($A463="","",SUMIFS(Txn[Sell Proceeds],Txn[Key],$A463))</f>
        <v/>
      </c>
      <c r="H463" s="284" t="str">
        <f>IF($A463="","",IFERROR(INDEX(Prices[Current Price],MATCH($A463,Prices[Key],0)),0))</f>
        <v/>
      </c>
      <c r="I463" s="285" t="str">
        <f>IF($A463="","",IFERROR(INDEX(Prices[FX to SGD],MATCH($A463,Prices[Key],0)),1))</f>
        <v/>
      </c>
      <c r="J463" s="283" t="str">
        <f t="shared" si="66"/>
        <v/>
      </c>
      <c r="K463" s="283" t="str">
        <f t="shared" si="67"/>
        <v/>
      </c>
      <c r="L463" s="283" t="str">
        <f t="shared" si="68"/>
        <v/>
      </c>
      <c r="M463" s="286" t="str">
        <f t="shared" si="69"/>
        <v/>
      </c>
      <c r="N463" s="240" t="str">
        <f>IF($A463="","",IF(ABS(E463)&gt;0.000001,COUNT($N$1:N462)+1,""))</f>
        <v/>
      </c>
      <c r="O463" s="287" t="str">
        <f>IF($A463="","",SUMIFS(Transactions!$H$2:$H$1001,Transactions!$J$2:$J$1001,$A463,Transactions!$A$2:$A$1001,2)*$I463)</f>
        <v/>
      </c>
      <c r="P463" s="287" t="str">
        <f t="shared" si="70"/>
        <v/>
      </c>
      <c r="Q463" s="288" t="str">
        <f t="shared" si="71"/>
        <v/>
      </c>
    </row>
    <row r="464" spans="1:17" ht="15" customHeight="1" x14ac:dyDescent="0.2">
      <c r="A464" s="240" t="str">
        <f>IFERROR(INDEX(Txn[Key],MATCH(0,INDEX(COUNTIF($A$1:A463,Txn[Key])+(Txn[Key]=""),0),0)),"")</f>
        <v/>
      </c>
      <c r="B464" s="240" t="str">
        <f t="shared" si="63"/>
        <v/>
      </c>
      <c r="C464" s="240" t="str">
        <f t="shared" si="64"/>
        <v/>
      </c>
      <c r="D464" s="240" t="str">
        <f t="shared" si="65"/>
        <v/>
      </c>
      <c r="E464" s="261" t="str">
        <f>IF($A464="","",SUMIFS(Txn[Signed Units],Txn[Key],$A464))</f>
        <v/>
      </c>
      <c r="F464" s="283" t="str">
        <f>IF($A464="","",SUMIFS(Txn[Buy Cost],Txn[Key],$A464))</f>
        <v/>
      </c>
      <c r="G464" s="283" t="str">
        <f>IF($A464="","",SUMIFS(Txn[Sell Proceeds],Txn[Key],$A464))</f>
        <v/>
      </c>
      <c r="H464" s="284" t="str">
        <f>IF($A464="","",IFERROR(INDEX(Prices[Current Price],MATCH($A464,Prices[Key],0)),0))</f>
        <v/>
      </c>
      <c r="I464" s="285" t="str">
        <f>IF($A464="","",IFERROR(INDEX(Prices[FX to SGD],MATCH($A464,Prices[Key],0)),1))</f>
        <v/>
      </c>
      <c r="J464" s="283" t="str">
        <f t="shared" si="66"/>
        <v/>
      </c>
      <c r="K464" s="283" t="str">
        <f t="shared" si="67"/>
        <v/>
      </c>
      <c r="L464" s="283" t="str">
        <f t="shared" si="68"/>
        <v/>
      </c>
      <c r="M464" s="286" t="str">
        <f t="shared" si="69"/>
        <v/>
      </c>
      <c r="N464" s="240" t="str">
        <f>IF($A464="","",IF(ABS(E464)&gt;0.000001,COUNT($N$1:N463)+1,""))</f>
        <v/>
      </c>
      <c r="O464" s="287" t="str">
        <f>IF($A464="","",SUMIFS(Transactions!$H$2:$H$1001,Transactions!$J$2:$J$1001,$A464,Transactions!$A$2:$A$1001,2)*$I464)</f>
        <v/>
      </c>
      <c r="P464" s="287" t="str">
        <f t="shared" si="70"/>
        <v/>
      </c>
      <c r="Q464" s="288" t="str">
        <f t="shared" si="71"/>
        <v/>
      </c>
    </row>
    <row r="465" spans="1:17" ht="15" customHeight="1" x14ac:dyDescent="0.2">
      <c r="A465" s="240" t="str">
        <f>IFERROR(INDEX(Txn[Key],MATCH(0,INDEX(COUNTIF($A$1:A464,Txn[Key])+(Txn[Key]=""),0),0)),"")</f>
        <v/>
      </c>
      <c r="B465" s="240" t="str">
        <f t="shared" si="63"/>
        <v/>
      </c>
      <c r="C465" s="240" t="str">
        <f t="shared" si="64"/>
        <v/>
      </c>
      <c r="D465" s="240" t="str">
        <f t="shared" si="65"/>
        <v/>
      </c>
      <c r="E465" s="261" t="str">
        <f>IF($A465="","",SUMIFS(Txn[Signed Units],Txn[Key],$A465))</f>
        <v/>
      </c>
      <c r="F465" s="283" t="str">
        <f>IF($A465="","",SUMIFS(Txn[Buy Cost],Txn[Key],$A465))</f>
        <v/>
      </c>
      <c r="G465" s="283" t="str">
        <f>IF($A465="","",SUMIFS(Txn[Sell Proceeds],Txn[Key],$A465))</f>
        <v/>
      </c>
      <c r="H465" s="284" t="str">
        <f>IF($A465="","",IFERROR(INDEX(Prices[Current Price],MATCH($A465,Prices[Key],0)),0))</f>
        <v/>
      </c>
      <c r="I465" s="285" t="str">
        <f>IF($A465="","",IFERROR(INDEX(Prices[FX to SGD],MATCH($A465,Prices[Key],0)),1))</f>
        <v/>
      </c>
      <c r="J465" s="283" t="str">
        <f t="shared" si="66"/>
        <v/>
      </c>
      <c r="K465" s="283" t="str">
        <f t="shared" si="67"/>
        <v/>
      </c>
      <c r="L465" s="283" t="str">
        <f t="shared" si="68"/>
        <v/>
      </c>
      <c r="M465" s="286" t="str">
        <f t="shared" si="69"/>
        <v/>
      </c>
      <c r="N465" s="240" t="str">
        <f>IF($A465="","",IF(ABS(E465)&gt;0.000001,COUNT($N$1:N464)+1,""))</f>
        <v/>
      </c>
      <c r="O465" s="287" t="str">
        <f>IF($A465="","",SUMIFS(Transactions!$H$2:$H$1001,Transactions!$J$2:$J$1001,$A465,Transactions!$A$2:$A$1001,2)*$I465)</f>
        <v/>
      </c>
      <c r="P465" s="287" t="str">
        <f t="shared" si="70"/>
        <v/>
      </c>
      <c r="Q465" s="288" t="str">
        <f t="shared" si="71"/>
        <v/>
      </c>
    </row>
    <row r="466" spans="1:17" ht="15" customHeight="1" x14ac:dyDescent="0.2">
      <c r="A466" s="240" t="str">
        <f>IFERROR(INDEX(Txn[Key],MATCH(0,INDEX(COUNTIF($A$1:A465,Txn[Key])+(Txn[Key]=""),0),0)),"")</f>
        <v/>
      </c>
      <c r="B466" s="240" t="str">
        <f t="shared" si="63"/>
        <v/>
      </c>
      <c r="C466" s="240" t="str">
        <f t="shared" si="64"/>
        <v/>
      </c>
      <c r="D466" s="240" t="str">
        <f t="shared" si="65"/>
        <v/>
      </c>
      <c r="E466" s="261" t="str">
        <f>IF($A466="","",SUMIFS(Txn[Signed Units],Txn[Key],$A466))</f>
        <v/>
      </c>
      <c r="F466" s="283" t="str">
        <f>IF($A466="","",SUMIFS(Txn[Buy Cost],Txn[Key],$A466))</f>
        <v/>
      </c>
      <c r="G466" s="283" t="str">
        <f>IF($A466="","",SUMIFS(Txn[Sell Proceeds],Txn[Key],$A466))</f>
        <v/>
      </c>
      <c r="H466" s="284" t="str">
        <f>IF($A466="","",IFERROR(INDEX(Prices[Current Price],MATCH($A466,Prices[Key],0)),0))</f>
        <v/>
      </c>
      <c r="I466" s="285" t="str">
        <f>IF($A466="","",IFERROR(INDEX(Prices[FX to SGD],MATCH($A466,Prices[Key],0)),1))</f>
        <v/>
      </c>
      <c r="J466" s="283" t="str">
        <f t="shared" si="66"/>
        <v/>
      </c>
      <c r="K466" s="283" t="str">
        <f t="shared" si="67"/>
        <v/>
      </c>
      <c r="L466" s="283" t="str">
        <f t="shared" si="68"/>
        <v/>
      </c>
      <c r="M466" s="286" t="str">
        <f t="shared" si="69"/>
        <v/>
      </c>
      <c r="N466" s="240" t="str">
        <f>IF($A466="","",IF(ABS(E466)&gt;0.000001,COUNT($N$1:N465)+1,""))</f>
        <v/>
      </c>
      <c r="O466" s="287" t="str">
        <f>IF($A466="","",SUMIFS(Transactions!$H$2:$H$1001,Transactions!$J$2:$J$1001,$A466,Transactions!$A$2:$A$1001,2)*$I466)</f>
        <v/>
      </c>
      <c r="P466" s="287" t="str">
        <f t="shared" si="70"/>
        <v/>
      </c>
      <c r="Q466" s="288" t="str">
        <f t="shared" si="71"/>
        <v/>
      </c>
    </row>
    <row r="467" spans="1:17" ht="15" customHeight="1" x14ac:dyDescent="0.2">
      <c r="A467" s="240" t="str">
        <f>IFERROR(INDEX(Txn[Key],MATCH(0,INDEX(COUNTIF($A$1:A466,Txn[Key])+(Txn[Key]=""),0),0)),"")</f>
        <v/>
      </c>
      <c r="B467" s="240" t="str">
        <f t="shared" si="63"/>
        <v/>
      </c>
      <c r="C467" s="240" t="str">
        <f t="shared" si="64"/>
        <v/>
      </c>
      <c r="D467" s="240" t="str">
        <f t="shared" si="65"/>
        <v/>
      </c>
      <c r="E467" s="261" t="str">
        <f>IF($A467="","",SUMIFS(Txn[Signed Units],Txn[Key],$A467))</f>
        <v/>
      </c>
      <c r="F467" s="283" t="str">
        <f>IF($A467="","",SUMIFS(Txn[Buy Cost],Txn[Key],$A467))</f>
        <v/>
      </c>
      <c r="G467" s="283" t="str">
        <f>IF($A467="","",SUMIFS(Txn[Sell Proceeds],Txn[Key],$A467))</f>
        <v/>
      </c>
      <c r="H467" s="284" t="str">
        <f>IF($A467="","",IFERROR(INDEX(Prices[Current Price],MATCH($A467,Prices[Key],0)),0))</f>
        <v/>
      </c>
      <c r="I467" s="285" t="str">
        <f>IF($A467="","",IFERROR(INDEX(Prices[FX to SGD],MATCH($A467,Prices[Key],0)),1))</f>
        <v/>
      </c>
      <c r="J467" s="283" t="str">
        <f t="shared" si="66"/>
        <v/>
      </c>
      <c r="K467" s="283" t="str">
        <f t="shared" si="67"/>
        <v/>
      </c>
      <c r="L467" s="283" t="str">
        <f t="shared" si="68"/>
        <v/>
      </c>
      <c r="M467" s="286" t="str">
        <f t="shared" si="69"/>
        <v/>
      </c>
      <c r="N467" s="240" t="str">
        <f>IF($A467="","",IF(ABS(E467)&gt;0.000001,COUNT($N$1:N466)+1,""))</f>
        <v/>
      </c>
      <c r="O467" s="287" t="str">
        <f>IF($A467="","",SUMIFS(Transactions!$H$2:$H$1001,Transactions!$J$2:$J$1001,$A467,Transactions!$A$2:$A$1001,2)*$I467)</f>
        <v/>
      </c>
      <c r="P467" s="287" t="str">
        <f t="shared" si="70"/>
        <v/>
      </c>
      <c r="Q467" s="288" t="str">
        <f t="shared" si="71"/>
        <v/>
      </c>
    </row>
    <row r="468" spans="1:17" ht="15" customHeight="1" x14ac:dyDescent="0.2">
      <c r="A468" s="240" t="str">
        <f>IFERROR(INDEX(Txn[Key],MATCH(0,INDEX(COUNTIF($A$1:A467,Txn[Key])+(Txn[Key]=""),0),0)),"")</f>
        <v/>
      </c>
      <c r="B468" s="240" t="str">
        <f t="shared" si="63"/>
        <v/>
      </c>
      <c r="C468" s="240" t="str">
        <f t="shared" si="64"/>
        <v/>
      </c>
      <c r="D468" s="240" t="str">
        <f t="shared" si="65"/>
        <v/>
      </c>
      <c r="E468" s="261" t="str">
        <f>IF($A468="","",SUMIFS(Txn[Signed Units],Txn[Key],$A468))</f>
        <v/>
      </c>
      <c r="F468" s="283" t="str">
        <f>IF($A468="","",SUMIFS(Txn[Buy Cost],Txn[Key],$A468))</f>
        <v/>
      </c>
      <c r="G468" s="283" t="str">
        <f>IF($A468="","",SUMIFS(Txn[Sell Proceeds],Txn[Key],$A468))</f>
        <v/>
      </c>
      <c r="H468" s="284" t="str">
        <f>IF($A468="","",IFERROR(INDEX(Prices[Current Price],MATCH($A468,Prices[Key],0)),0))</f>
        <v/>
      </c>
      <c r="I468" s="285" t="str">
        <f>IF($A468="","",IFERROR(INDEX(Prices[FX to SGD],MATCH($A468,Prices[Key],0)),1))</f>
        <v/>
      </c>
      <c r="J468" s="283" t="str">
        <f t="shared" si="66"/>
        <v/>
      </c>
      <c r="K468" s="283" t="str">
        <f t="shared" si="67"/>
        <v/>
      </c>
      <c r="L468" s="283" t="str">
        <f t="shared" si="68"/>
        <v/>
      </c>
      <c r="M468" s="286" t="str">
        <f t="shared" si="69"/>
        <v/>
      </c>
      <c r="N468" s="240" t="str">
        <f>IF($A468="","",IF(ABS(E468)&gt;0.000001,COUNT($N$1:N467)+1,""))</f>
        <v/>
      </c>
      <c r="O468" s="287" t="str">
        <f>IF($A468="","",SUMIFS(Transactions!$H$2:$H$1001,Transactions!$J$2:$J$1001,$A468,Transactions!$A$2:$A$1001,2)*$I468)</f>
        <v/>
      </c>
      <c r="P468" s="287" t="str">
        <f t="shared" si="70"/>
        <v/>
      </c>
      <c r="Q468" s="288" t="str">
        <f t="shared" si="71"/>
        <v/>
      </c>
    </row>
    <row r="469" spans="1:17" ht="15" customHeight="1" x14ac:dyDescent="0.2">
      <c r="A469" s="240" t="str">
        <f>IFERROR(INDEX(Txn[Key],MATCH(0,INDEX(COUNTIF($A$1:A468,Txn[Key])+(Txn[Key]=""),0),0)),"")</f>
        <v/>
      </c>
      <c r="B469" s="240" t="str">
        <f t="shared" si="63"/>
        <v/>
      </c>
      <c r="C469" s="240" t="str">
        <f t="shared" si="64"/>
        <v/>
      </c>
      <c r="D469" s="240" t="str">
        <f t="shared" si="65"/>
        <v/>
      </c>
      <c r="E469" s="261" t="str">
        <f>IF($A469="","",SUMIFS(Txn[Signed Units],Txn[Key],$A469))</f>
        <v/>
      </c>
      <c r="F469" s="283" t="str">
        <f>IF($A469="","",SUMIFS(Txn[Buy Cost],Txn[Key],$A469))</f>
        <v/>
      </c>
      <c r="G469" s="283" t="str">
        <f>IF($A469="","",SUMIFS(Txn[Sell Proceeds],Txn[Key],$A469))</f>
        <v/>
      </c>
      <c r="H469" s="284" t="str">
        <f>IF($A469="","",IFERROR(INDEX(Prices[Current Price],MATCH($A469,Prices[Key],0)),0))</f>
        <v/>
      </c>
      <c r="I469" s="285" t="str">
        <f>IF($A469="","",IFERROR(INDEX(Prices[FX to SGD],MATCH($A469,Prices[Key],0)),1))</f>
        <v/>
      </c>
      <c r="J469" s="283" t="str">
        <f t="shared" si="66"/>
        <v/>
      </c>
      <c r="K469" s="283" t="str">
        <f t="shared" si="67"/>
        <v/>
      </c>
      <c r="L469" s="283" t="str">
        <f t="shared" si="68"/>
        <v/>
      </c>
      <c r="M469" s="286" t="str">
        <f t="shared" si="69"/>
        <v/>
      </c>
      <c r="N469" s="240" t="str">
        <f>IF($A469="","",IF(ABS(E469)&gt;0.000001,COUNT($N$1:N468)+1,""))</f>
        <v/>
      </c>
      <c r="O469" s="287" t="str">
        <f>IF($A469="","",SUMIFS(Transactions!$H$2:$H$1001,Transactions!$J$2:$J$1001,$A469,Transactions!$A$2:$A$1001,2)*$I469)</f>
        <v/>
      </c>
      <c r="P469" s="287" t="str">
        <f t="shared" si="70"/>
        <v/>
      </c>
      <c r="Q469" s="288" t="str">
        <f t="shared" si="71"/>
        <v/>
      </c>
    </row>
    <row r="470" spans="1:17" ht="15" customHeight="1" x14ac:dyDescent="0.2">
      <c r="A470" s="240" t="str">
        <f>IFERROR(INDEX(Txn[Key],MATCH(0,INDEX(COUNTIF($A$1:A469,Txn[Key])+(Txn[Key]=""),0),0)),"")</f>
        <v/>
      </c>
      <c r="B470" s="240" t="str">
        <f t="shared" si="63"/>
        <v/>
      </c>
      <c r="C470" s="240" t="str">
        <f t="shared" si="64"/>
        <v/>
      </c>
      <c r="D470" s="240" t="str">
        <f t="shared" si="65"/>
        <v/>
      </c>
      <c r="E470" s="261" t="str">
        <f>IF($A470="","",SUMIFS(Txn[Signed Units],Txn[Key],$A470))</f>
        <v/>
      </c>
      <c r="F470" s="283" t="str">
        <f>IF($A470="","",SUMIFS(Txn[Buy Cost],Txn[Key],$A470))</f>
        <v/>
      </c>
      <c r="G470" s="283" t="str">
        <f>IF($A470="","",SUMIFS(Txn[Sell Proceeds],Txn[Key],$A470))</f>
        <v/>
      </c>
      <c r="H470" s="284" t="str">
        <f>IF($A470="","",IFERROR(INDEX(Prices[Current Price],MATCH($A470,Prices[Key],0)),0))</f>
        <v/>
      </c>
      <c r="I470" s="285" t="str">
        <f>IF($A470="","",IFERROR(INDEX(Prices[FX to SGD],MATCH($A470,Prices[Key],0)),1))</f>
        <v/>
      </c>
      <c r="J470" s="283" t="str">
        <f t="shared" si="66"/>
        <v/>
      </c>
      <c r="K470" s="283" t="str">
        <f t="shared" si="67"/>
        <v/>
      </c>
      <c r="L470" s="283" t="str">
        <f t="shared" si="68"/>
        <v/>
      </c>
      <c r="M470" s="286" t="str">
        <f t="shared" si="69"/>
        <v/>
      </c>
      <c r="N470" s="240" t="str">
        <f>IF($A470="","",IF(ABS(E470)&gt;0.000001,COUNT($N$1:N469)+1,""))</f>
        <v/>
      </c>
      <c r="O470" s="287" t="str">
        <f>IF($A470="","",SUMIFS(Transactions!$H$2:$H$1001,Transactions!$J$2:$J$1001,$A470,Transactions!$A$2:$A$1001,2)*$I470)</f>
        <v/>
      </c>
      <c r="P470" s="287" t="str">
        <f t="shared" si="70"/>
        <v/>
      </c>
      <c r="Q470" s="288" t="str">
        <f t="shared" si="71"/>
        <v/>
      </c>
    </row>
    <row r="471" spans="1:17" ht="15" customHeight="1" x14ac:dyDescent="0.2">
      <c r="A471" s="240" t="str">
        <f>IFERROR(INDEX(Txn[Key],MATCH(0,INDEX(COUNTIF($A$1:A470,Txn[Key])+(Txn[Key]=""),0),0)),"")</f>
        <v/>
      </c>
      <c r="B471" s="240" t="str">
        <f t="shared" si="63"/>
        <v/>
      </c>
      <c r="C471" s="240" t="str">
        <f t="shared" si="64"/>
        <v/>
      </c>
      <c r="D471" s="240" t="str">
        <f t="shared" si="65"/>
        <v/>
      </c>
      <c r="E471" s="261" t="str">
        <f>IF($A471="","",SUMIFS(Txn[Signed Units],Txn[Key],$A471))</f>
        <v/>
      </c>
      <c r="F471" s="283" t="str">
        <f>IF($A471="","",SUMIFS(Txn[Buy Cost],Txn[Key],$A471))</f>
        <v/>
      </c>
      <c r="G471" s="283" t="str">
        <f>IF($A471="","",SUMIFS(Txn[Sell Proceeds],Txn[Key],$A471))</f>
        <v/>
      </c>
      <c r="H471" s="284" t="str">
        <f>IF($A471="","",IFERROR(INDEX(Prices[Current Price],MATCH($A471,Prices[Key],0)),0))</f>
        <v/>
      </c>
      <c r="I471" s="285" t="str">
        <f>IF($A471="","",IFERROR(INDEX(Prices[FX to SGD],MATCH($A471,Prices[Key],0)),1))</f>
        <v/>
      </c>
      <c r="J471" s="283" t="str">
        <f t="shared" si="66"/>
        <v/>
      </c>
      <c r="K471" s="283" t="str">
        <f t="shared" si="67"/>
        <v/>
      </c>
      <c r="L471" s="283" t="str">
        <f t="shared" si="68"/>
        <v/>
      </c>
      <c r="M471" s="286" t="str">
        <f t="shared" si="69"/>
        <v/>
      </c>
      <c r="N471" s="240" t="str">
        <f>IF($A471="","",IF(ABS(E471)&gt;0.000001,COUNT($N$1:N470)+1,""))</f>
        <v/>
      </c>
      <c r="O471" s="287" t="str">
        <f>IF($A471="","",SUMIFS(Transactions!$H$2:$H$1001,Transactions!$J$2:$J$1001,$A471,Transactions!$A$2:$A$1001,2)*$I471)</f>
        <v/>
      </c>
      <c r="P471" s="287" t="str">
        <f t="shared" si="70"/>
        <v/>
      </c>
      <c r="Q471" s="288" t="str">
        <f t="shared" si="71"/>
        <v/>
      </c>
    </row>
    <row r="472" spans="1:17" ht="15" customHeight="1" x14ac:dyDescent="0.2">
      <c r="A472" s="240" t="str">
        <f>IFERROR(INDEX(Txn[Key],MATCH(0,INDEX(COUNTIF($A$1:A471,Txn[Key])+(Txn[Key]=""),0),0)),"")</f>
        <v/>
      </c>
      <c r="B472" s="240" t="str">
        <f t="shared" si="63"/>
        <v/>
      </c>
      <c r="C472" s="240" t="str">
        <f t="shared" si="64"/>
        <v/>
      </c>
      <c r="D472" s="240" t="str">
        <f t="shared" si="65"/>
        <v/>
      </c>
      <c r="E472" s="261" t="str">
        <f>IF($A472="","",SUMIFS(Txn[Signed Units],Txn[Key],$A472))</f>
        <v/>
      </c>
      <c r="F472" s="283" t="str">
        <f>IF($A472="","",SUMIFS(Txn[Buy Cost],Txn[Key],$A472))</f>
        <v/>
      </c>
      <c r="G472" s="283" t="str">
        <f>IF($A472="","",SUMIFS(Txn[Sell Proceeds],Txn[Key],$A472))</f>
        <v/>
      </c>
      <c r="H472" s="284" t="str">
        <f>IF($A472="","",IFERROR(INDEX(Prices[Current Price],MATCH($A472,Prices[Key],0)),0))</f>
        <v/>
      </c>
      <c r="I472" s="285" t="str">
        <f>IF($A472="","",IFERROR(INDEX(Prices[FX to SGD],MATCH($A472,Prices[Key],0)),1))</f>
        <v/>
      </c>
      <c r="J472" s="283" t="str">
        <f t="shared" si="66"/>
        <v/>
      </c>
      <c r="K472" s="283" t="str">
        <f t="shared" si="67"/>
        <v/>
      </c>
      <c r="L472" s="283" t="str">
        <f t="shared" si="68"/>
        <v/>
      </c>
      <c r="M472" s="286" t="str">
        <f t="shared" si="69"/>
        <v/>
      </c>
      <c r="N472" s="240" t="str">
        <f>IF($A472="","",IF(ABS(E472)&gt;0.000001,COUNT($N$1:N471)+1,""))</f>
        <v/>
      </c>
      <c r="O472" s="287" t="str">
        <f>IF($A472="","",SUMIFS(Transactions!$H$2:$H$1001,Transactions!$J$2:$J$1001,$A472,Transactions!$A$2:$A$1001,2)*$I472)</f>
        <v/>
      </c>
      <c r="P472" s="287" t="str">
        <f t="shared" si="70"/>
        <v/>
      </c>
      <c r="Q472" s="288" t="str">
        <f t="shared" si="71"/>
        <v/>
      </c>
    </row>
    <row r="473" spans="1:17" ht="15" customHeight="1" x14ac:dyDescent="0.2">
      <c r="A473" s="240" t="str">
        <f>IFERROR(INDEX(Txn[Key],MATCH(0,INDEX(COUNTIF($A$1:A472,Txn[Key])+(Txn[Key]=""),0),0)),"")</f>
        <v/>
      </c>
      <c r="B473" s="240" t="str">
        <f t="shared" si="63"/>
        <v/>
      </c>
      <c r="C473" s="240" t="str">
        <f t="shared" si="64"/>
        <v/>
      </c>
      <c r="D473" s="240" t="str">
        <f t="shared" si="65"/>
        <v/>
      </c>
      <c r="E473" s="261" t="str">
        <f>IF($A473="","",SUMIFS(Txn[Signed Units],Txn[Key],$A473))</f>
        <v/>
      </c>
      <c r="F473" s="283" t="str">
        <f>IF($A473="","",SUMIFS(Txn[Buy Cost],Txn[Key],$A473))</f>
        <v/>
      </c>
      <c r="G473" s="283" t="str">
        <f>IF($A473="","",SUMIFS(Txn[Sell Proceeds],Txn[Key],$A473))</f>
        <v/>
      </c>
      <c r="H473" s="284" t="str">
        <f>IF($A473="","",IFERROR(INDEX(Prices[Current Price],MATCH($A473,Prices[Key],0)),0))</f>
        <v/>
      </c>
      <c r="I473" s="285" t="str">
        <f>IF($A473="","",IFERROR(INDEX(Prices[FX to SGD],MATCH($A473,Prices[Key],0)),1))</f>
        <v/>
      </c>
      <c r="J473" s="283" t="str">
        <f t="shared" si="66"/>
        <v/>
      </c>
      <c r="K473" s="283" t="str">
        <f t="shared" si="67"/>
        <v/>
      </c>
      <c r="L473" s="283" t="str">
        <f t="shared" si="68"/>
        <v/>
      </c>
      <c r="M473" s="286" t="str">
        <f t="shared" si="69"/>
        <v/>
      </c>
      <c r="N473" s="240" t="str">
        <f>IF($A473="","",IF(ABS(E473)&gt;0.000001,COUNT($N$1:N472)+1,""))</f>
        <v/>
      </c>
      <c r="O473" s="287" t="str">
        <f>IF($A473="","",SUMIFS(Transactions!$H$2:$H$1001,Transactions!$J$2:$J$1001,$A473,Transactions!$A$2:$A$1001,2)*$I473)</f>
        <v/>
      </c>
      <c r="P473" s="287" t="str">
        <f t="shared" si="70"/>
        <v/>
      </c>
      <c r="Q473" s="288" t="str">
        <f t="shared" si="71"/>
        <v/>
      </c>
    </row>
    <row r="474" spans="1:17" ht="15" customHeight="1" x14ac:dyDescent="0.2">
      <c r="A474" s="240" t="str">
        <f>IFERROR(INDEX(Txn[Key],MATCH(0,INDEX(COUNTIF($A$1:A473,Txn[Key])+(Txn[Key]=""),0),0)),"")</f>
        <v/>
      </c>
      <c r="B474" s="240" t="str">
        <f t="shared" si="63"/>
        <v/>
      </c>
      <c r="C474" s="240" t="str">
        <f t="shared" si="64"/>
        <v/>
      </c>
      <c r="D474" s="240" t="str">
        <f t="shared" si="65"/>
        <v/>
      </c>
      <c r="E474" s="261" t="str">
        <f>IF($A474="","",SUMIFS(Txn[Signed Units],Txn[Key],$A474))</f>
        <v/>
      </c>
      <c r="F474" s="283" t="str">
        <f>IF($A474="","",SUMIFS(Txn[Buy Cost],Txn[Key],$A474))</f>
        <v/>
      </c>
      <c r="G474" s="283" t="str">
        <f>IF($A474="","",SUMIFS(Txn[Sell Proceeds],Txn[Key],$A474))</f>
        <v/>
      </c>
      <c r="H474" s="284" t="str">
        <f>IF($A474="","",IFERROR(INDEX(Prices[Current Price],MATCH($A474,Prices[Key],0)),0))</f>
        <v/>
      </c>
      <c r="I474" s="285" t="str">
        <f>IF($A474="","",IFERROR(INDEX(Prices[FX to SGD],MATCH($A474,Prices[Key],0)),1))</f>
        <v/>
      </c>
      <c r="J474" s="283" t="str">
        <f t="shared" si="66"/>
        <v/>
      </c>
      <c r="K474" s="283" t="str">
        <f t="shared" si="67"/>
        <v/>
      </c>
      <c r="L474" s="283" t="str">
        <f t="shared" si="68"/>
        <v/>
      </c>
      <c r="M474" s="286" t="str">
        <f t="shared" si="69"/>
        <v/>
      </c>
      <c r="N474" s="240" t="str">
        <f>IF($A474="","",IF(ABS(E474)&gt;0.000001,COUNT($N$1:N473)+1,""))</f>
        <v/>
      </c>
      <c r="O474" s="287" t="str">
        <f>IF($A474="","",SUMIFS(Transactions!$H$2:$H$1001,Transactions!$J$2:$J$1001,$A474,Transactions!$A$2:$A$1001,2)*$I474)</f>
        <v/>
      </c>
      <c r="P474" s="287" t="str">
        <f t="shared" si="70"/>
        <v/>
      </c>
      <c r="Q474" s="288" t="str">
        <f t="shared" si="71"/>
        <v/>
      </c>
    </row>
    <row r="475" spans="1:17" ht="15" customHeight="1" x14ac:dyDescent="0.2">
      <c r="A475" s="240" t="str">
        <f>IFERROR(INDEX(Txn[Key],MATCH(0,INDEX(COUNTIF($A$1:A474,Txn[Key])+(Txn[Key]=""),0),0)),"")</f>
        <v/>
      </c>
      <c r="B475" s="240" t="str">
        <f t="shared" si="63"/>
        <v/>
      </c>
      <c r="C475" s="240" t="str">
        <f t="shared" si="64"/>
        <v/>
      </c>
      <c r="D475" s="240" t="str">
        <f t="shared" si="65"/>
        <v/>
      </c>
      <c r="E475" s="261" t="str">
        <f>IF($A475="","",SUMIFS(Txn[Signed Units],Txn[Key],$A475))</f>
        <v/>
      </c>
      <c r="F475" s="283" t="str">
        <f>IF($A475="","",SUMIFS(Txn[Buy Cost],Txn[Key],$A475))</f>
        <v/>
      </c>
      <c r="G475" s="283" t="str">
        <f>IF($A475="","",SUMIFS(Txn[Sell Proceeds],Txn[Key],$A475))</f>
        <v/>
      </c>
      <c r="H475" s="284" t="str">
        <f>IF($A475="","",IFERROR(INDEX(Prices[Current Price],MATCH($A475,Prices[Key],0)),0))</f>
        <v/>
      </c>
      <c r="I475" s="285" t="str">
        <f>IF($A475="","",IFERROR(INDEX(Prices[FX to SGD],MATCH($A475,Prices[Key],0)),1))</f>
        <v/>
      </c>
      <c r="J475" s="283" t="str">
        <f t="shared" si="66"/>
        <v/>
      </c>
      <c r="K475" s="283" t="str">
        <f t="shared" si="67"/>
        <v/>
      </c>
      <c r="L475" s="283" t="str">
        <f t="shared" si="68"/>
        <v/>
      </c>
      <c r="M475" s="286" t="str">
        <f t="shared" si="69"/>
        <v/>
      </c>
      <c r="N475" s="240" t="str">
        <f>IF($A475="","",IF(ABS(E475)&gt;0.000001,COUNT($N$1:N474)+1,""))</f>
        <v/>
      </c>
      <c r="O475" s="287" t="str">
        <f>IF($A475="","",SUMIFS(Transactions!$H$2:$H$1001,Transactions!$J$2:$J$1001,$A475,Transactions!$A$2:$A$1001,2)*$I475)</f>
        <v/>
      </c>
      <c r="P475" s="287" t="str">
        <f t="shared" si="70"/>
        <v/>
      </c>
      <c r="Q475" s="288" t="str">
        <f t="shared" si="71"/>
        <v/>
      </c>
    </row>
    <row r="476" spans="1:17" ht="15" customHeight="1" x14ac:dyDescent="0.2">
      <c r="A476" s="240" t="str">
        <f>IFERROR(INDEX(Txn[Key],MATCH(0,INDEX(COUNTIF($A$1:A475,Txn[Key])+(Txn[Key]=""),0),0)),"")</f>
        <v/>
      </c>
      <c r="B476" s="240" t="str">
        <f t="shared" si="63"/>
        <v/>
      </c>
      <c r="C476" s="240" t="str">
        <f t="shared" si="64"/>
        <v/>
      </c>
      <c r="D476" s="240" t="str">
        <f t="shared" si="65"/>
        <v/>
      </c>
      <c r="E476" s="261" t="str">
        <f>IF($A476="","",SUMIFS(Txn[Signed Units],Txn[Key],$A476))</f>
        <v/>
      </c>
      <c r="F476" s="283" t="str">
        <f>IF($A476="","",SUMIFS(Txn[Buy Cost],Txn[Key],$A476))</f>
        <v/>
      </c>
      <c r="G476" s="283" t="str">
        <f>IF($A476="","",SUMIFS(Txn[Sell Proceeds],Txn[Key],$A476))</f>
        <v/>
      </c>
      <c r="H476" s="284" t="str">
        <f>IF($A476="","",IFERROR(INDEX(Prices[Current Price],MATCH($A476,Prices[Key],0)),0))</f>
        <v/>
      </c>
      <c r="I476" s="285" t="str">
        <f>IF($A476="","",IFERROR(INDEX(Prices[FX to SGD],MATCH($A476,Prices[Key],0)),1))</f>
        <v/>
      </c>
      <c r="J476" s="283" t="str">
        <f t="shared" si="66"/>
        <v/>
      </c>
      <c r="K476" s="283" t="str">
        <f t="shared" si="67"/>
        <v/>
      </c>
      <c r="L476" s="283" t="str">
        <f t="shared" si="68"/>
        <v/>
      </c>
      <c r="M476" s="286" t="str">
        <f t="shared" si="69"/>
        <v/>
      </c>
      <c r="N476" s="240" t="str">
        <f>IF($A476="","",IF(ABS(E476)&gt;0.000001,COUNT($N$1:N475)+1,""))</f>
        <v/>
      </c>
      <c r="O476" s="287" t="str">
        <f>IF($A476="","",SUMIFS(Transactions!$H$2:$H$1001,Transactions!$J$2:$J$1001,$A476,Transactions!$A$2:$A$1001,2)*$I476)</f>
        <v/>
      </c>
      <c r="P476" s="287" t="str">
        <f t="shared" si="70"/>
        <v/>
      </c>
      <c r="Q476" s="288" t="str">
        <f t="shared" si="71"/>
        <v/>
      </c>
    </row>
    <row r="477" spans="1:17" ht="15" customHeight="1" x14ac:dyDescent="0.2">
      <c r="A477" s="240" t="str">
        <f>IFERROR(INDEX(Txn[Key],MATCH(0,INDEX(COUNTIF($A$1:A476,Txn[Key])+(Txn[Key]=""),0),0)),"")</f>
        <v/>
      </c>
      <c r="B477" s="240" t="str">
        <f t="shared" si="63"/>
        <v/>
      </c>
      <c r="C477" s="240" t="str">
        <f t="shared" si="64"/>
        <v/>
      </c>
      <c r="D477" s="240" t="str">
        <f t="shared" si="65"/>
        <v/>
      </c>
      <c r="E477" s="261" t="str">
        <f>IF($A477="","",SUMIFS(Txn[Signed Units],Txn[Key],$A477))</f>
        <v/>
      </c>
      <c r="F477" s="283" t="str">
        <f>IF($A477="","",SUMIFS(Txn[Buy Cost],Txn[Key],$A477))</f>
        <v/>
      </c>
      <c r="G477" s="283" t="str">
        <f>IF($A477="","",SUMIFS(Txn[Sell Proceeds],Txn[Key],$A477))</f>
        <v/>
      </c>
      <c r="H477" s="284" t="str">
        <f>IF($A477="","",IFERROR(INDEX(Prices[Current Price],MATCH($A477,Prices[Key],0)),0))</f>
        <v/>
      </c>
      <c r="I477" s="285" t="str">
        <f>IF($A477="","",IFERROR(INDEX(Prices[FX to SGD],MATCH($A477,Prices[Key],0)),1))</f>
        <v/>
      </c>
      <c r="J477" s="283" t="str">
        <f t="shared" si="66"/>
        <v/>
      </c>
      <c r="K477" s="283" t="str">
        <f t="shared" si="67"/>
        <v/>
      </c>
      <c r="L477" s="283" t="str">
        <f t="shared" si="68"/>
        <v/>
      </c>
      <c r="M477" s="286" t="str">
        <f t="shared" si="69"/>
        <v/>
      </c>
      <c r="N477" s="240" t="str">
        <f>IF($A477="","",IF(ABS(E477)&gt;0.000001,COUNT($N$1:N476)+1,""))</f>
        <v/>
      </c>
      <c r="O477" s="287" t="str">
        <f>IF($A477="","",SUMIFS(Transactions!$H$2:$H$1001,Transactions!$J$2:$J$1001,$A477,Transactions!$A$2:$A$1001,2)*$I477)</f>
        <v/>
      </c>
      <c r="P477" s="287" t="str">
        <f t="shared" si="70"/>
        <v/>
      </c>
      <c r="Q477" s="288" t="str">
        <f t="shared" si="71"/>
        <v/>
      </c>
    </row>
    <row r="478" spans="1:17" ht="15" customHeight="1" x14ac:dyDescent="0.2">
      <c r="A478" s="240" t="str">
        <f>IFERROR(INDEX(Txn[Key],MATCH(0,INDEX(COUNTIF($A$1:A477,Txn[Key])+(Txn[Key]=""),0),0)),"")</f>
        <v/>
      </c>
      <c r="B478" s="240" t="str">
        <f t="shared" si="63"/>
        <v/>
      </c>
      <c r="C478" s="240" t="str">
        <f t="shared" si="64"/>
        <v/>
      </c>
      <c r="D478" s="240" t="str">
        <f t="shared" si="65"/>
        <v/>
      </c>
      <c r="E478" s="261" t="str">
        <f>IF($A478="","",SUMIFS(Txn[Signed Units],Txn[Key],$A478))</f>
        <v/>
      </c>
      <c r="F478" s="283" t="str">
        <f>IF($A478="","",SUMIFS(Txn[Buy Cost],Txn[Key],$A478))</f>
        <v/>
      </c>
      <c r="G478" s="283" t="str">
        <f>IF($A478="","",SUMIFS(Txn[Sell Proceeds],Txn[Key],$A478))</f>
        <v/>
      </c>
      <c r="H478" s="284" t="str">
        <f>IF($A478="","",IFERROR(INDEX(Prices[Current Price],MATCH($A478,Prices[Key],0)),0))</f>
        <v/>
      </c>
      <c r="I478" s="285" t="str">
        <f>IF($A478="","",IFERROR(INDEX(Prices[FX to SGD],MATCH($A478,Prices[Key],0)),1))</f>
        <v/>
      </c>
      <c r="J478" s="283" t="str">
        <f t="shared" si="66"/>
        <v/>
      </c>
      <c r="K478" s="283" t="str">
        <f t="shared" si="67"/>
        <v/>
      </c>
      <c r="L478" s="283" t="str">
        <f t="shared" si="68"/>
        <v/>
      </c>
      <c r="M478" s="286" t="str">
        <f t="shared" si="69"/>
        <v/>
      </c>
      <c r="N478" s="240" t="str">
        <f>IF($A478="","",IF(ABS(E478)&gt;0.000001,COUNT($N$1:N477)+1,""))</f>
        <v/>
      </c>
      <c r="O478" s="287" t="str">
        <f>IF($A478="","",SUMIFS(Transactions!$H$2:$H$1001,Transactions!$J$2:$J$1001,$A478,Transactions!$A$2:$A$1001,2)*$I478)</f>
        <v/>
      </c>
      <c r="P478" s="287" t="str">
        <f t="shared" si="70"/>
        <v/>
      </c>
      <c r="Q478" s="288" t="str">
        <f t="shared" si="71"/>
        <v/>
      </c>
    </row>
    <row r="479" spans="1:17" ht="15" customHeight="1" x14ac:dyDescent="0.2">
      <c r="A479" s="240" t="str">
        <f>IFERROR(INDEX(Txn[Key],MATCH(0,INDEX(COUNTIF($A$1:A478,Txn[Key])+(Txn[Key]=""),0),0)),"")</f>
        <v/>
      </c>
      <c r="B479" s="240" t="str">
        <f t="shared" si="63"/>
        <v/>
      </c>
      <c r="C479" s="240" t="str">
        <f t="shared" si="64"/>
        <v/>
      </c>
      <c r="D479" s="240" t="str">
        <f t="shared" si="65"/>
        <v/>
      </c>
      <c r="E479" s="261" t="str">
        <f>IF($A479="","",SUMIFS(Txn[Signed Units],Txn[Key],$A479))</f>
        <v/>
      </c>
      <c r="F479" s="283" t="str">
        <f>IF($A479="","",SUMIFS(Txn[Buy Cost],Txn[Key],$A479))</f>
        <v/>
      </c>
      <c r="G479" s="283" t="str">
        <f>IF($A479="","",SUMIFS(Txn[Sell Proceeds],Txn[Key],$A479))</f>
        <v/>
      </c>
      <c r="H479" s="284" t="str">
        <f>IF($A479="","",IFERROR(INDEX(Prices[Current Price],MATCH($A479,Prices[Key],0)),0))</f>
        <v/>
      </c>
      <c r="I479" s="285" t="str">
        <f>IF($A479="","",IFERROR(INDEX(Prices[FX to SGD],MATCH($A479,Prices[Key],0)),1))</f>
        <v/>
      </c>
      <c r="J479" s="283" t="str">
        <f t="shared" si="66"/>
        <v/>
      </c>
      <c r="K479" s="283" t="str">
        <f t="shared" si="67"/>
        <v/>
      </c>
      <c r="L479" s="283" t="str">
        <f t="shared" si="68"/>
        <v/>
      </c>
      <c r="M479" s="286" t="str">
        <f t="shared" si="69"/>
        <v/>
      </c>
      <c r="N479" s="240" t="str">
        <f>IF($A479="","",IF(ABS(E479)&gt;0.000001,COUNT($N$1:N478)+1,""))</f>
        <v/>
      </c>
      <c r="O479" s="287" t="str">
        <f>IF($A479="","",SUMIFS(Transactions!$H$2:$H$1001,Transactions!$J$2:$J$1001,$A479,Transactions!$A$2:$A$1001,2)*$I479)</f>
        <v/>
      </c>
      <c r="P479" s="287" t="str">
        <f t="shared" si="70"/>
        <v/>
      </c>
      <c r="Q479" s="288" t="str">
        <f t="shared" si="71"/>
        <v/>
      </c>
    </row>
    <row r="480" spans="1:17" ht="15" customHeight="1" x14ac:dyDescent="0.2">
      <c r="A480" s="240" t="str">
        <f>IFERROR(INDEX(Txn[Key],MATCH(0,INDEX(COUNTIF($A$1:A479,Txn[Key])+(Txn[Key]=""),0),0)),"")</f>
        <v/>
      </c>
      <c r="B480" s="240" t="str">
        <f t="shared" si="63"/>
        <v/>
      </c>
      <c r="C480" s="240" t="str">
        <f t="shared" si="64"/>
        <v/>
      </c>
      <c r="D480" s="240" t="str">
        <f t="shared" si="65"/>
        <v/>
      </c>
      <c r="E480" s="261" t="str">
        <f>IF($A480="","",SUMIFS(Txn[Signed Units],Txn[Key],$A480))</f>
        <v/>
      </c>
      <c r="F480" s="283" t="str">
        <f>IF($A480="","",SUMIFS(Txn[Buy Cost],Txn[Key],$A480))</f>
        <v/>
      </c>
      <c r="G480" s="283" t="str">
        <f>IF($A480="","",SUMIFS(Txn[Sell Proceeds],Txn[Key],$A480))</f>
        <v/>
      </c>
      <c r="H480" s="284" t="str">
        <f>IF($A480="","",IFERROR(INDEX(Prices[Current Price],MATCH($A480,Prices[Key],0)),0))</f>
        <v/>
      </c>
      <c r="I480" s="285" t="str">
        <f>IF($A480="","",IFERROR(INDEX(Prices[FX to SGD],MATCH($A480,Prices[Key],0)),1))</f>
        <v/>
      </c>
      <c r="J480" s="283" t="str">
        <f t="shared" si="66"/>
        <v/>
      </c>
      <c r="K480" s="283" t="str">
        <f t="shared" si="67"/>
        <v/>
      </c>
      <c r="L480" s="283" t="str">
        <f t="shared" si="68"/>
        <v/>
      </c>
      <c r="M480" s="286" t="str">
        <f t="shared" si="69"/>
        <v/>
      </c>
      <c r="N480" s="240" t="str">
        <f>IF($A480="","",IF(ABS(E480)&gt;0.000001,COUNT($N$1:N479)+1,""))</f>
        <v/>
      </c>
      <c r="O480" s="287" t="str">
        <f>IF($A480="","",SUMIFS(Transactions!$H$2:$H$1001,Transactions!$J$2:$J$1001,$A480,Transactions!$A$2:$A$1001,2)*$I480)</f>
        <v/>
      </c>
      <c r="P480" s="287" t="str">
        <f t="shared" si="70"/>
        <v/>
      </c>
      <c r="Q480" s="288" t="str">
        <f t="shared" si="71"/>
        <v/>
      </c>
    </row>
    <row r="481" spans="1:17" ht="15" customHeight="1" x14ac:dyDescent="0.2">
      <c r="A481" s="240" t="str">
        <f>IFERROR(INDEX(Txn[Key],MATCH(0,INDEX(COUNTIF($A$1:A480,Txn[Key])+(Txn[Key]=""),0),0)),"")</f>
        <v/>
      </c>
      <c r="B481" s="240" t="str">
        <f t="shared" si="63"/>
        <v/>
      </c>
      <c r="C481" s="240" t="str">
        <f t="shared" si="64"/>
        <v/>
      </c>
      <c r="D481" s="240" t="str">
        <f t="shared" si="65"/>
        <v/>
      </c>
      <c r="E481" s="261" t="str">
        <f>IF($A481="","",SUMIFS(Txn[Signed Units],Txn[Key],$A481))</f>
        <v/>
      </c>
      <c r="F481" s="283" t="str">
        <f>IF($A481="","",SUMIFS(Txn[Buy Cost],Txn[Key],$A481))</f>
        <v/>
      </c>
      <c r="G481" s="283" t="str">
        <f>IF($A481="","",SUMIFS(Txn[Sell Proceeds],Txn[Key],$A481))</f>
        <v/>
      </c>
      <c r="H481" s="284" t="str">
        <f>IF($A481="","",IFERROR(INDEX(Prices[Current Price],MATCH($A481,Prices[Key],0)),0))</f>
        <v/>
      </c>
      <c r="I481" s="285" t="str">
        <f>IF($A481="","",IFERROR(INDEX(Prices[FX to SGD],MATCH($A481,Prices[Key],0)),1))</f>
        <v/>
      </c>
      <c r="J481" s="283" t="str">
        <f t="shared" si="66"/>
        <v/>
      </c>
      <c r="K481" s="283" t="str">
        <f t="shared" si="67"/>
        <v/>
      </c>
      <c r="L481" s="283" t="str">
        <f t="shared" si="68"/>
        <v/>
      </c>
      <c r="M481" s="286" t="str">
        <f t="shared" si="69"/>
        <v/>
      </c>
      <c r="N481" s="240" t="str">
        <f>IF($A481="","",IF(ABS(E481)&gt;0.000001,COUNT($N$1:N480)+1,""))</f>
        <v/>
      </c>
      <c r="O481" s="287" t="str">
        <f>IF($A481="","",SUMIFS(Transactions!$H$2:$H$1001,Transactions!$J$2:$J$1001,$A481,Transactions!$A$2:$A$1001,2)*$I481)</f>
        <v/>
      </c>
      <c r="P481" s="287" t="str">
        <f t="shared" si="70"/>
        <v/>
      </c>
      <c r="Q481" s="288" t="str">
        <f t="shared" si="71"/>
        <v/>
      </c>
    </row>
    <row r="482" spans="1:17" ht="15" customHeight="1" x14ac:dyDescent="0.2">
      <c r="A482" s="240" t="str">
        <f>IFERROR(INDEX(Txn[Key],MATCH(0,INDEX(COUNTIF($A$1:A481,Txn[Key])+(Txn[Key]=""),0),0)),"")</f>
        <v/>
      </c>
      <c r="B482" s="240" t="str">
        <f t="shared" si="63"/>
        <v/>
      </c>
      <c r="C482" s="240" t="str">
        <f t="shared" si="64"/>
        <v/>
      </c>
      <c r="D482" s="240" t="str">
        <f t="shared" si="65"/>
        <v/>
      </c>
      <c r="E482" s="261" t="str">
        <f>IF($A482="","",SUMIFS(Txn[Signed Units],Txn[Key],$A482))</f>
        <v/>
      </c>
      <c r="F482" s="283" t="str">
        <f>IF($A482="","",SUMIFS(Txn[Buy Cost],Txn[Key],$A482))</f>
        <v/>
      </c>
      <c r="G482" s="283" t="str">
        <f>IF($A482="","",SUMIFS(Txn[Sell Proceeds],Txn[Key],$A482))</f>
        <v/>
      </c>
      <c r="H482" s="284" t="str">
        <f>IF($A482="","",IFERROR(INDEX(Prices[Current Price],MATCH($A482,Prices[Key],0)),0))</f>
        <v/>
      </c>
      <c r="I482" s="285" t="str">
        <f>IF($A482="","",IFERROR(INDEX(Prices[FX to SGD],MATCH($A482,Prices[Key],0)),1))</f>
        <v/>
      </c>
      <c r="J482" s="283" t="str">
        <f t="shared" si="66"/>
        <v/>
      </c>
      <c r="K482" s="283" t="str">
        <f t="shared" si="67"/>
        <v/>
      </c>
      <c r="L482" s="283" t="str">
        <f t="shared" si="68"/>
        <v/>
      </c>
      <c r="M482" s="286" t="str">
        <f t="shared" si="69"/>
        <v/>
      </c>
      <c r="N482" s="240" t="str">
        <f>IF($A482="","",IF(ABS(E482)&gt;0.000001,COUNT($N$1:N481)+1,""))</f>
        <v/>
      </c>
      <c r="O482" s="287" t="str">
        <f>IF($A482="","",SUMIFS(Transactions!$H$2:$H$1001,Transactions!$J$2:$J$1001,$A482,Transactions!$A$2:$A$1001,2)*$I482)</f>
        <v/>
      </c>
      <c r="P482" s="287" t="str">
        <f t="shared" si="70"/>
        <v/>
      </c>
      <c r="Q482" s="288" t="str">
        <f t="shared" si="71"/>
        <v/>
      </c>
    </row>
    <row r="483" spans="1:17" ht="15" customHeight="1" x14ac:dyDescent="0.2">
      <c r="A483" s="240" t="str">
        <f>IFERROR(INDEX(Txn[Key],MATCH(0,INDEX(COUNTIF($A$1:A482,Txn[Key])+(Txn[Key]=""),0),0)),"")</f>
        <v/>
      </c>
      <c r="B483" s="240" t="str">
        <f t="shared" si="63"/>
        <v/>
      </c>
      <c r="C483" s="240" t="str">
        <f t="shared" si="64"/>
        <v/>
      </c>
      <c r="D483" s="240" t="str">
        <f t="shared" si="65"/>
        <v/>
      </c>
      <c r="E483" s="261" t="str">
        <f>IF($A483="","",SUMIFS(Txn[Signed Units],Txn[Key],$A483))</f>
        <v/>
      </c>
      <c r="F483" s="283" t="str">
        <f>IF($A483="","",SUMIFS(Txn[Buy Cost],Txn[Key],$A483))</f>
        <v/>
      </c>
      <c r="G483" s="283" t="str">
        <f>IF($A483="","",SUMIFS(Txn[Sell Proceeds],Txn[Key],$A483))</f>
        <v/>
      </c>
      <c r="H483" s="284" t="str">
        <f>IF($A483="","",IFERROR(INDEX(Prices[Current Price],MATCH($A483,Prices[Key],0)),0))</f>
        <v/>
      </c>
      <c r="I483" s="285" t="str">
        <f>IF($A483="","",IFERROR(INDEX(Prices[FX to SGD],MATCH($A483,Prices[Key],0)),1))</f>
        <v/>
      </c>
      <c r="J483" s="283" t="str">
        <f t="shared" si="66"/>
        <v/>
      </c>
      <c r="K483" s="283" t="str">
        <f t="shared" si="67"/>
        <v/>
      </c>
      <c r="L483" s="283" t="str">
        <f t="shared" si="68"/>
        <v/>
      </c>
      <c r="M483" s="286" t="str">
        <f t="shared" si="69"/>
        <v/>
      </c>
      <c r="N483" s="240" t="str">
        <f>IF($A483="","",IF(ABS(E483)&gt;0.000001,COUNT($N$1:N482)+1,""))</f>
        <v/>
      </c>
      <c r="O483" s="287" t="str">
        <f>IF($A483="","",SUMIFS(Transactions!$H$2:$H$1001,Transactions!$J$2:$J$1001,$A483,Transactions!$A$2:$A$1001,2)*$I483)</f>
        <v/>
      </c>
      <c r="P483" s="287" t="str">
        <f t="shared" si="70"/>
        <v/>
      </c>
      <c r="Q483" s="288" t="str">
        <f t="shared" si="71"/>
        <v/>
      </c>
    </row>
    <row r="484" spans="1:17" ht="15" customHeight="1" x14ac:dyDescent="0.2">
      <c r="A484" s="240" t="str">
        <f>IFERROR(INDEX(Txn[Key],MATCH(0,INDEX(COUNTIF($A$1:A483,Txn[Key])+(Txn[Key]=""),0),0)),"")</f>
        <v/>
      </c>
      <c r="B484" s="240" t="str">
        <f t="shared" si="63"/>
        <v/>
      </c>
      <c r="C484" s="240" t="str">
        <f t="shared" si="64"/>
        <v/>
      </c>
      <c r="D484" s="240" t="str">
        <f t="shared" si="65"/>
        <v/>
      </c>
      <c r="E484" s="261" t="str">
        <f>IF($A484="","",SUMIFS(Txn[Signed Units],Txn[Key],$A484))</f>
        <v/>
      </c>
      <c r="F484" s="283" t="str">
        <f>IF($A484="","",SUMIFS(Txn[Buy Cost],Txn[Key],$A484))</f>
        <v/>
      </c>
      <c r="G484" s="283" t="str">
        <f>IF($A484="","",SUMIFS(Txn[Sell Proceeds],Txn[Key],$A484))</f>
        <v/>
      </c>
      <c r="H484" s="284" t="str">
        <f>IF($A484="","",IFERROR(INDEX(Prices[Current Price],MATCH($A484,Prices[Key],0)),0))</f>
        <v/>
      </c>
      <c r="I484" s="285" t="str">
        <f>IF($A484="","",IFERROR(INDEX(Prices[FX to SGD],MATCH($A484,Prices[Key],0)),1))</f>
        <v/>
      </c>
      <c r="J484" s="283" t="str">
        <f t="shared" si="66"/>
        <v/>
      </c>
      <c r="K484" s="283" t="str">
        <f t="shared" si="67"/>
        <v/>
      </c>
      <c r="L484" s="283" t="str">
        <f t="shared" si="68"/>
        <v/>
      </c>
      <c r="M484" s="286" t="str">
        <f t="shared" si="69"/>
        <v/>
      </c>
      <c r="N484" s="240" t="str">
        <f>IF($A484="","",IF(ABS(E484)&gt;0.000001,COUNT($N$1:N483)+1,""))</f>
        <v/>
      </c>
      <c r="O484" s="287" t="str">
        <f>IF($A484="","",SUMIFS(Transactions!$H$2:$H$1001,Transactions!$J$2:$J$1001,$A484,Transactions!$A$2:$A$1001,2)*$I484)</f>
        <v/>
      </c>
      <c r="P484" s="287" t="str">
        <f t="shared" si="70"/>
        <v/>
      </c>
      <c r="Q484" s="288" t="str">
        <f t="shared" si="71"/>
        <v/>
      </c>
    </row>
    <row r="485" spans="1:17" ht="15" customHeight="1" x14ac:dyDescent="0.2">
      <c r="A485" s="240" t="str">
        <f>IFERROR(INDEX(Txn[Key],MATCH(0,INDEX(COUNTIF($A$1:A484,Txn[Key])+(Txn[Key]=""),0),0)),"")</f>
        <v/>
      </c>
      <c r="B485" s="240" t="str">
        <f t="shared" si="63"/>
        <v/>
      </c>
      <c r="C485" s="240" t="str">
        <f t="shared" si="64"/>
        <v/>
      </c>
      <c r="D485" s="240" t="str">
        <f t="shared" si="65"/>
        <v/>
      </c>
      <c r="E485" s="261" t="str">
        <f>IF($A485="","",SUMIFS(Txn[Signed Units],Txn[Key],$A485))</f>
        <v/>
      </c>
      <c r="F485" s="283" t="str">
        <f>IF($A485="","",SUMIFS(Txn[Buy Cost],Txn[Key],$A485))</f>
        <v/>
      </c>
      <c r="G485" s="283" t="str">
        <f>IF($A485="","",SUMIFS(Txn[Sell Proceeds],Txn[Key],$A485))</f>
        <v/>
      </c>
      <c r="H485" s="284" t="str">
        <f>IF($A485="","",IFERROR(INDEX(Prices[Current Price],MATCH($A485,Prices[Key],0)),0))</f>
        <v/>
      </c>
      <c r="I485" s="285" t="str">
        <f>IF($A485="","",IFERROR(INDEX(Prices[FX to SGD],MATCH($A485,Prices[Key],0)),1))</f>
        <v/>
      </c>
      <c r="J485" s="283" t="str">
        <f t="shared" si="66"/>
        <v/>
      </c>
      <c r="K485" s="283" t="str">
        <f t="shared" si="67"/>
        <v/>
      </c>
      <c r="L485" s="283" t="str">
        <f t="shared" si="68"/>
        <v/>
      </c>
      <c r="M485" s="286" t="str">
        <f t="shared" si="69"/>
        <v/>
      </c>
      <c r="N485" s="240" t="str">
        <f>IF($A485="","",IF(ABS(E485)&gt;0.000001,COUNT($N$1:N484)+1,""))</f>
        <v/>
      </c>
      <c r="O485" s="287" t="str">
        <f>IF($A485="","",SUMIFS(Transactions!$H$2:$H$1001,Transactions!$J$2:$J$1001,$A485,Transactions!$A$2:$A$1001,2)*$I485)</f>
        <v/>
      </c>
      <c r="P485" s="287" t="str">
        <f t="shared" si="70"/>
        <v/>
      </c>
      <c r="Q485" s="288" t="str">
        <f t="shared" si="71"/>
        <v/>
      </c>
    </row>
    <row r="486" spans="1:17" ht="15" customHeight="1" x14ac:dyDescent="0.2">
      <c r="A486" s="240" t="str">
        <f>IFERROR(INDEX(Txn[Key],MATCH(0,INDEX(COUNTIF($A$1:A485,Txn[Key])+(Txn[Key]=""),0),0)),"")</f>
        <v/>
      </c>
      <c r="B486" s="240" t="str">
        <f t="shared" si="63"/>
        <v/>
      </c>
      <c r="C486" s="240" t="str">
        <f t="shared" si="64"/>
        <v/>
      </c>
      <c r="D486" s="240" t="str">
        <f t="shared" si="65"/>
        <v/>
      </c>
      <c r="E486" s="261" t="str">
        <f>IF($A486="","",SUMIFS(Txn[Signed Units],Txn[Key],$A486))</f>
        <v/>
      </c>
      <c r="F486" s="283" t="str">
        <f>IF($A486="","",SUMIFS(Txn[Buy Cost],Txn[Key],$A486))</f>
        <v/>
      </c>
      <c r="G486" s="283" t="str">
        <f>IF($A486="","",SUMIFS(Txn[Sell Proceeds],Txn[Key],$A486))</f>
        <v/>
      </c>
      <c r="H486" s="284" t="str">
        <f>IF($A486="","",IFERROR(INDEX(Prices[Current Price],MATCH($A486,Prices[Key],0)),0))</f>
        <v/>
      </c>
      <c r="I486" s="285" t="str">
        <f>IF($A486="","",IFERROR(INDEX(Prices[FX to SGD],MATCH($A486,Prices[Key],0)),1))</f>
        <v/>
      </c>
      <c r="J486" s="283" t="str">
        <f t="shared" si="66"/>
        <v/>
      </c>
      <c r="K486" s="283" t="str">
        <f t="shared" si="67"/>
        <v/>
      </c>
      <c r="L486" s="283" t="str">
        <f t="shared" si="68"/>
        <v/>
      </c>
      <c r="M486" s="286" t="str">
        <f t="shared" si="69"/>
        <v/>
      </c>
      <c r="N486" s="240" t="str">
        <f>IF($A486="","",IF(ABS(E486)&gt;0.000001,COUNT($N$1:N485)+1,""))</f>
        <v/>
      </c>
      <c r="O486" s="287" t="str">
        <f>IF($A486="","",SUMIFS(Transactions!$H$2:$H$1001,Transactions!$J$2:$J$1001,$A486,Transactions!$A$2:$A$1001,2)*$I486)</f>
        <v/>
      </c>
      <c r="P486" s="287" t="str">
        <f t="shared" si="70"/>
        <v/>
      </c>
      <c r="Q486" s="288" t="str">
        <f t="shared" si="71"/>
        <v/>
      </c>
    </row>
    <row r="487" spans="1:17" ht="15" customHeight="1" x14ac:dyDescent="0.2">
      <c r="A487" s="240" t="str">
        <f>IFERROR(INDEX(Txn[Key],MATCH(0,INDEX(COUNTIF($A$1:A486,Txn[Key])+(Txn[Key]=""),0),0)),"")</f>
        <v/>
      </c>
      <c r="B487" s="240" t="str">
        <f t="shared" si="63"/>
        <v/>
      </c>
      <c r="C487" s="240" t="str">
        <f t="shared" si="64"/>
        <v/>
      </c>
      <c r="D487" s="240" t="str">
        <f t="shared" si="65"/>
        <v/>
      </c>
      <c r="E487" s="261" t="str">
        <f>IF($A487="","",SUMIFS(Txn[Signed Units],Txn[Key],$A487))</f>
        <v/>
      </c>
      <c r="F487" s="283" t="str">
        <f>IF($A487="","",SUMIFS(Txn[Buy Cost],Txn[Key],$A487))</f>
        <v/>
      </c>
      <c r="G487" s="283" t="str">
        <f>IF($A487="","",SUMIFS(Txn[Sell Proceeds],Txn[Key],$A487))</f>
        <v/>
      </c>
      <c r="H487" s="284" t="str">
        <f>IF($A487="","",IFERROR(INDEX(Prices[Current Price],MATCH($A487,Prices[Key],0)),0))</f>
        <v/>
      </c>
      <c r="I487" s="285" t="str">
        <f>IF($A487="","",IFERROR(INDEX(Prices[FX to SGD],MATCH($A487,Prices[Key],0)),1))</f>
        <v/>
      </c>
      <c r="J487" s="283" t="str">
        <f t="shared" si="66"/>
        <v/>
      </c>
      <c r="K487" s="283" t="str">
        <f t="shared" si="67"/>
        <v/>
      </c>
      <c r="L487" s="283" t="str">
        <f t="shared" si="68"/>
        <v/>
      </c>
      <c r="M487" s="286" t="str">
        <f t="shared" si="69"/>
        <v/>
      </c>
      <c r="N487" s="240" t="str">
        <f>IF($A487="","",IF(ABS(E487)&gt;0.000001,COUNT($N$1:N486)+1,""))</f>
        <v/>
      </c>
      <c r="O487" s="287" t="str">
        <f>IF($A487="","",SUMIFS(Transactions!$H$2:$H$1001,Transactions!$J$2:$J$1001,$A487,Transactions!$A$2:$A$1001,2)*$I487)</f>
        <v/>
      </c>
      <c r="P487" s="287" t="str">
        <f t="shared" si="70"/>
        <v/>
      </c>
      <c r="Q487" s="288" t="str">
        <f t="shared" si="71"/>
        <v/>
      </c>
    </row>
    <row r="488" spans="1:17" ht="15" customHeight="1" x14ac:dyDescent="0.2">
      <c r="A488" s="240" t="str">
        <f>IFERROR(INDEX(Txn[Key],MATCH(0,INDEX(COUNTIF($A$1:A487,Txn[Key])+(Txn[Key]=""),0),0)),"")</f>
        <v/>
      </c>
      <c r="B488" s="240" t="str">
        <f t="shared" si="63"/>
        <v/>
      </c>
      <c r="C488" s="240" t="str">
        <f t="shared" si="64"/>
        <v/>
      </c>
      <c r="D488" s="240" t="str">
        <f t="shared" si="65"/>
        <v/>
      </c>
      <c r="E488" s="261" t="str">
        <f>IF($A488="","",SUMIFS(Txn[Signed Units],Txn[Key],$A488))</f>
        <v/>
      </c>
      <c r="F488" s="283" t="str">
        <f>IF($A488="","",SUMIFS(Txn[Buy Cost],Txn[Key],$A488))</f>
        <v/>
      </c>
      <c r="G488" s="283" t="str">
        <f>IF($A488="","",SUMIFS(Txn[Sell Proceeds],Txn[Key],$A488))</f>
        <v/>
      </c>
      <c r="H488" s="284" t="str">
        <f>IF($A488="","",IFERROR(INDEX(Prices[Current Price],MATCH($A488,Prices[Key],0)),0))</f>
        <v/>
      </c>
      <c r="I488" s="285" t="str">
        <f>IF($A488="","",IFERROR(INDEX(Prices[FX to SGD],MATCH($A488,Prices[Key],0)),1))</f>
        <v/>
      </c>
      <c r="J488" s="283" t="str">
        <f t="shared" si="66"/>
        <v/>
      </c>
      <c r="K488" s="283" t="str">
        <f t="shared" si="67"/>
        <v/>
      </c>
      <c r="L488" s="283" t="str">
        <f t="shared" si="68"/>
        <v/>
      </c>
      <c r="M488" s="286" t="str">
        <f t="shared" si="69"/>
        <v/>
      </c>
      <c r="N488" s="240" t="str">
        <f>IF($A488="","",IF(ABS(E488)&gt;0.000001,COUNT($N$1:N487)+1,""))</f>
        <v/>
      </c>
      <c r="O488" s="287" t="str">
        <f>IF($A488="","",SUMIFS(Transactions!$H$2:$H$1001,Transactions!$J$2:$J$1001,$A488,Transactions!$A$2:$A$1001,2)*$I488)</f>
        <v/>
      </c>
      <c r="P488" s="287" t="str">
        <f t="shared" si="70"/>
        <v/>
      </c>
      <c r="Q488" s="288" t="str">
        <f t="shared" si="71"/>
        <v/>
      </c>
    </row>
    <row r="489" spans="1:17" ht="15" customHeight="1" x14ac:dyDescent="0.2">
      <c r="A489" s="240" t="str">
        <f>IFERROR(INDEX(Txn[Key],MATCH(0,INDEX(COUNTIF($A$1:A488,Txn[Key])+(Txn[Key]=""),0),0)),"")</f>
        <v/>
      </c>
      <c r="B489" s="240" t="str">
        <f t="shared" si="63"/>
        <v/>
      </c>
      <c r="C489" s="240" t="str">
        <f t="shared" si="64"/>
        <v/>
      </c>
      <c r="D489" s="240" t="str">
        <f t="shared" si="65"/>
        <v/>
      </c>
      <c r="E489" s="261" t="str">
        <f>IF($A489="","",SUMIFS(Txn[Signed Units],Txn[Key],$A489))</f>
        <v/>
      </c>
      <c r="F489" s="283" t="str">
        <f>IF($A489="","",SUMIFS(Txn[Buy Cost],Txn[Key],$A489))</f>
        <v/>
      </c>
      <c r="G489" s="283" t="str">
        <f>IF($A489="","",SUMIFS(Txn[Sell Proceeds],Txn[Key],$A489))</f>
        <v/>
      </c>
      <c r="H489" s="284" t="str">
        <f>IF($A489="","",IFERROR(INDEX(Prices[Current Price],MATCH($A489,Prices[Key],0)),0))</f>
        <v/>
      </c>
      <c r="I489" s="285" t="str">
        <f>IF($A489="","",IFERROR(INDEX(Prices[FX to SGD],MATCH($A489,Prices[Key],0)),1))</f>
        <v/>
      </c>
      <c r="J489" s="283" t="str">
        <f t="shared" si="66"/>
        <v/>
      </c>
      <c r="K489" s="283" t="str">
        <f t="shared" si="67"/>
        <v/>
      </c>
      <c r="L489" s="283" t="str">
        <f t="shared" si="68"/>
        <v/>
      </c>
      <c r="M489" s="286" t="str">
        <f t="shared" si="69"/>
        <v/>
      </c>
      <c r="N489" s="240" t="str">
        <f>IF($A489="","",IF(ABS(E489)&gt;0.000001,COUNT($N$1:N488)+1,""))</f>
        <v/>
      </c>
      <c r="O489" s="287" t="str">
        <f>IF($A489="","",SUMIFS(Transactions!$H$2:$H$1001,Transactions!$J$2:$J$1001,$A489,Transactions!$A$2:$A$1001,2)*$I489)</f>
        <v/>
      </c>
      <c r="P489" s="287" t="str">
        <f t="shared" si="70"/>
        <v/>
      </c>
      <c r="Q489" s="288" t="str">
        <f t="shared" si="71"/>
        <v/>
      </c>
    </row>
    <row r="490" spans="1:17" ht="15" customHeight="1" x14ac:dyDescent="0.2">
      <c r="A490" s="240" t="str">
        <f>IFERROR(INDEX(Txn[Key],MATCH(0,INDEX(COUNTIF($A$1:A489,Txn[Key])+(Txn[Key]=""),0),0)),"")</f>
        <v/>
      </c>
      <c r="B490" s="240" t="str">
        <f t="shared" si="63"/>
        <v/>
      </c>
      <c r="C490" s="240" t="str">
        <f t="shared" si="64"/>
        <v/>
      </c>
      <c r="D490" s="240" t="str">
        <f t="shared" si="65"/>
        <v/>
      </c>
      <c r="E490" s="261" t="str">
        <f>IF($A490="","",SUMIFS(Txn[Signed Units],Txn[Key],$A490))</f>
        <v/>
      </c>
      <c r="F490" s="283" t="str">
        <f>IF($A490="","",SUMIFS(Txn[Buy Cost],Txn[Key],$A490))</f>
        <v/>
      </c>
      <c r="G490" s="283" t="str">
        <f>IF($A490="","",SUMIFS(Txn[Sell Proceeds],Txn[Key],$A490))</f>
        <v/>
      </c>
      <c r="H490" s="284" t="str">
        <f>IF($A490="","",IFERROR(INDEX(Prices[Current Price],MATCH($A490,Prices[Key],0)),0))</f>
        <v/>
      </c>
      <c r="I490" s="285" t="str">
        <f>IF($A490="","",IFERROR(INDEX(Prices[FX to SGD],MATCH($A490,Prices[Key],0)),1))</f>
        <v/>
      </c>
      <c r="J490" s="283" t="str">
        <f t="shared" si="66"/>
        <v/>
      </c>
      <c r="K490" s="283" t="str">
        <f t="shared" si="67"/>
        <v/>
      </c>
      <c r="L490" s="283" t="str">
        <f t="shared" si="68"/>
        <v/>
      </c>
      <c r="M490" s="286" t="str">
        <f t="shared" si="69"/>
        <v/>
      </c>
      <c r="N490" s="240" t="str">
        <f>IF($A490="","",IF(ABS(E490)&gt;0.000001,COUNT($N$1:N489)+1,""))</f>
        <v/>
      </c>
      <c r="O490" s="287" t="str">
        <f>IF($A490="","",SUMIFS(Transactions!$H$2:$H$1001,Transactions!$J$2:$J$1001,$A490,Transactions!$A$2:$A$1001,2)*$I490)</f>
        <v/>
      </c>
      <c r="P490" s="287" t="str">
        <f t="shared" si="70"/>
        <v/>
      </c>
      <c r="Q490" s="288" t="str">
        <f t="shared" si="71"/>
        <v/>
      </c>
    </row>
    <row r="491" spans="1:17" ht="15" customHeight="1" x14ac:dyDescent="0.2">
      <c r="A491" s="240" t="str">
        <f>IFERROR(INDEX(Txn[Key],MATCH(0,INDEX(COUNTIF($A$1:A490,Txn[Key])+(Txn[Key]=""),0),0)),"")</f>
        <v/>
      </c>
      <c r="B491" s="240" t="str">
        <f t="shared" si="63"/>
        <v/>
      </c>
      <c r="C491" s="240" t="str">
        <f t="shared" si="64"/>
        <v/>
      </c>
      <c r="D491" s="240" t="str">
        <f t="shared" si="65"/>
        <v/>
      </c>
      <c r="E491" s="261" t="str">
        <f>IF($A491="","",SUMIFS(Txn[Signed Units],Txn[Key],$A491))</f>
        <v/>
      </c>
      <c r="F491" s="283" t="str">
        <f>IF($A491="","",SUMIFS(Txn[Buy Cost],Txn[Key],$A491))</f>
        <v/>
      </c>
      <c r="G491" s="283" t="str">
        <f>IF($A491="","",SUMIFS(Txn[Sell Proceeds],Txn[Key],$A491))</f>
        <v/>
      </c>
      <c r="H491" s="284" t="str">
        <f>IF($A491="","",IFERROR(INDEX(Prices[Current Price],MATCH($A491,Prices[Key],0)),0))</f>
        <v/>
      </c>
      <c r="I491" s="285" t="str">
        <f>IF($A491="","",IFERROR(INDEX(Prices[FX to SGD],MATCH($A491,Prices[Key],0)),1))</f>
        <v/>
      </c>
      <c r="J491" s="283" t="str">
        <f t="shared" si="66"/>
        <v/>
      </c>
      <c r="K491" s="283" t="str">
        <f t="shared" si="67"/>
        <v/>
      </c>
      <c r="L491" s="283" t="str">
        <f t="shared" si="68"/>
        <v/>
      </c>
      <c r="M491" s="286" t="str">
        <f t="shared" si="69"/>
        <v/>
      </c>
      <c r="N491" s="240" t="str">
        <f>IF($A491="","",IF(ABS(E491)&gt;0.000001,COUNT($N$1:N490)+1,""))</f>
        <v/>
      </c>
      <c r="O491" s="287" t="str">
        <f>IF($A491="","",SUMIFS(Transactions!$H$2:$H$1001,Transactions!$J$2:$J$1001,$A491,Transactions!$A$2:$A$1001,2)*$I491)</f>
        <v/>
      </c>
      <c r="P491" s="287" t="str">
        <f t="shared" si="70"/>
        <v/>
      </c>
      <c r="Q491" s="288" t="str">
        <f t="shared" si="71"/>
        <v/>
      </c>
    </row>
    <row r="492" spans="1:17" ht="15" customHeight="1" x14ac:dyDescent="0.2">
      <c r="A492" s="240" t="str">
        <f>IFERROR(INDEX(Txn[Key],MATCH(0,INDEX(COUNTIF($A$1:A491,Txn[Key])+(Txn[Key]=""),0),0)),"")</f>
        <v/>
      </c>
      <c r="B492" s="240" t="str">
        <f t="shared" si="63"/>
        <v/>
      </c>
      <c r="C492" s="240" t="str">
        <f t="shared" si="64"/>
        <v/>
      </c>
      <c r="D492" s="240" t="str">
        <f t="shared" si="65"/>
        <v/>
      </c>
      <c r="E492" s="261" t="str">
        <f>IF($A492="","",SUMIFS(Txn[Signed Units],Txn[Key],$A492))</f>
        <v/>
      </c>
      <c r="F492" s="283" t="str">
        <f>IF($A492="","",SUMIFS(Txn[Buy Cost],Txn[Key],$A492))</f>
        <v/>
      </c>
      <c r="G492" s="283" t="str">
        <f>IF($A492="","",SUMIFS(Txn[Sell Proceeds],Txn[Key],$A492))</f>
        <v/>
      </c>
      <c r="H492" s="284" t="str">
        <f>IF($A492="","",IFERROR(INDEX(Prices[Current Price],MATCH($A492,Prices[Key],0)),0))</f>
        <v/>
      </c>
      <c r="I492" s="285" t="str">
        <f>IF($A492="","",IFERROR(INDEX(Prices[FX to SGD],MATCH($A492,Prices[Key],0)),1))</f>
        <v/>
      </c>
      <c r="J492" s="283" t="str">
        <f t="shared" si="66"/>
        <v/>
      </c>
      <c r="K492" s="283" t="str">
        <f t="shared" si="67"/>
        <v/>
      </c>
      <c r="L492" s="283" t="str">
        <f t="shared" si="68"/>
        <v/>
      </c>
      <c r="M492" s="286" t="str">
        <f t="shared" si="69"/>
        <v/>
      </c>
      <c r="N492" s="240" t="str">
        <f>IF($A492="","",IF(ABS(E492)&gt;0.000001,COUNT($N$1:N491)+1,""))</f>
        <v/>
      </c>
      <c r="O492" s="287" t="str">
        <f>IF($A492="","",SUMIFS(Transactions!$H$2:$H$1001,Transactions!$J$2:$J$1001,$A492,Transactions!$A$2:$A$1001,2)*$I492)</f>
        <v/>
      </c>
      <c r="P492" s="287" t="str">
        <f t="shared" si="70"/>
        <v/>
      </c>
      <c r="Q492" s="288" t="str">
        <f t="shared" si="71"/>
        <v/>
      </c>
    </row>
    <row r="493" spans="1:17" ht="15" customHeight="1" x14ac:dyDescent="0.2">
      <c r="A493" s="240" t="str">
        <f>IFERROR(INDEX(Txn[Key],MATCH(0,INDEX(COUNTIF($A$1:A492,Txn[Key])+(Txn[Key]=""),0),0)),"")</f>
        <v/>
      </c>
      <c r="B493" s="240" t="str">
        <f t="shared" si="63"/>
        <v/>
      </c>
      <c r="C493" s="240" t="str">
        <f t="shared" si="64"/>
        <v/>
      </c>
      <c r="D493" s="240" t="str">
        <f t="shared" si="65"/>
        <v/>
      </c>
      <c r="E493" s="261" t="str">
        <f>IF($A493="","",SUMIFS(Txn[Signed Units],Txn[Key],$A493))</f>
        <v/>
      </c>
      <c r="F493" s="283" t="str">
        <f>IF($A493="","",SUMIFS(Txn[Buy Cost],Txn[Key],$A493))</f>
        <v/>
      </c>
      <c r="G493" s="283" t="str">
        <f>IF($A493="","",SUMIFS(Txn[Sell Proceeds],Txn[Key],$A493))</f>
        <v/>
      </c>
      <c r="H493" s="284" t="str">
        <f>IF($A493="","",IFERROR(INDEX(Prices[Current Price],MATCH($A493,Prices[Key],0)),0))</f>
        <v/>
      </c>
      <c r="I493" s="285" t="str">
        <f>IF($A493="","",IFERROR(INDEX(Prices[FX to SGD],MATCH($A493,Prices[Key],0)),1))</f>
        <v/>
      </c>
      <c r="J493" s="283" t="str">
        <f t="shared" si="66"/>
        <v/>
      </c>
      <c r="K493" s="283" t="str">
        <f t="shared" si="67"/>
        <v/>
      </c>
      <c r="L493" s="283" t="str">
        <f t="shared" si="68"/>
        <v/>
      </c>
      <c r="M493" s="286" t="str">
        <f t="shared" si="69"/>
        <v/>
      </c>
      <c r="N493" s="240" t="str">
        <f>IF($A493="","",IF(ABS(E493)&gt;0.000001,COUNT($N$1:N492)+1,""))</f>
        <v/>
      </c>
      <c r="O493" s="287" t="str">
        <f>IF($A493="","",SUMIFS(Transactions!$H$2:$H$1001,Transactions!$J$2:$J$1001,$A493,Transactions!$A$2:$A$1001,2)*$I493)</f>
        <v/>
      </c>
      <c r="P493" s="287" t="str">
        <f t="shared" si="70"/>
        <v/>
      </c>
      <c r="Q493" s="288" t="str">
        <f t="shared" si="71"/>
        <v/>
      </c>
    </row>
    <row r="494" spans="1:17" ht="15" customHeight="1" x14ac:dyDescent="0.2">
      <c r="A494" s="240" t="str">
        <f>IFERROR(INDEX(Txn[Key],MATCH(0,INDEX(COUNTIF($A$1:A493,Txn[Key])+(Txn[Key]=""),0),0)),"")</f>
        <v/>
      </c>
      <c r="B494" s="240" t="str">
        <f t="shared" si="63"/>
        <v/>
      </c>
      <c r="C494" s="240" t="str">
        <f t="shared" si="64"/>
        <v/>
      </c>
      <c r="D494" s="240" t="str">
        <f t="shared" si="65"/>
        <v/>
      </c>
      <c r="E494" s="261" t="str">
        <f>IF($A494="","",SUMIFS(Txn[Signed Units],Txn[Key],$A494))</f>
        <v/>
      </c>
      <c r="F494" s="283" t="str">
        <f>IF($A494="","",SUMIFS(Txn[Buy Cost],Txn[Key],$A494))</f>
        <v/>
      </c>
      <c r="G494" s="283" t="str">
        <f>IF($A494="","",SUMIFS(Txn[Sell Proceeds],Txn[Key],$A494))</f>
        <v/>
      </c>
      <c r="H494" s="284" t="str">
        <f>IF($A494="","",IFERROR(INDEX(Prices[Current Price],MATCH($A494,Prices[Key],0)),0))</f>
        <v/>
      </c>
      <c r="I494" s="285" t="str">
        <f>IF($A494="","",IFERROR(INDEX(Prices[FX to SGD],MATCH($A494,Prices[Key],0)),1))</f>
        <v/>
      </c>
      <c r="J494" s="283" t="str">
        <f t="shared" si="66"/>
        <v/>
      </c>
      <c r="K494" s="283" t="str">
        <f t="shared" si="67"/>
        <v/>
      </c>
      <c r="L494" s="283" t="str">
        <f t="shared" si="68"/>
        <v/>
      </c>
      <c r="M494" s="286" t="str">
        <f t="shared" si="69"/>
        <v/>
      </c>
      <c r="N494" s="240" t="str">
        <f>IF($A494="","",IF(ABS(E494)&gt;0.000001,COUNT($N$1:N493)+1,""))</f>
        <v/>
      </c>
      <c r="O494" s="287" t="str">
        <f>IF($A494="","",SUMIFS(Transactions!$H$2:$H$1001,Transactions!$J$2:$J$1001,$A494,Transactions!$A$2:$A$1001,2)*$I494)</f>
        <v/>
      </c>
      <c r="P494" s="287" t="str">
        <f t="shared" si="70"/>
        <v/>
      </c>
      <c r="Q494" s="288" t="str">
        <f t="shared" si="71"/>
        <v/>
      </c>
    </row>
    <row r="495" spans="1:17" ht="15" customHeight="1" x14ac:dyDescent="0.2">
      <c r="A495" s="240" t="str">
        <f>IFERROR(INDEX(Txn[Key],MATCH(0,INDEX(COUNTIF($A$1:A494,Txn[Key])+(Txn[Key]=""),0),0)),"")</f>
        <v/>
      </c>
      <c r="B495" s="240" t="str">
        <f t="shared" si="63"/>
        <v/>
      </c>
      <c r="C495" s="240" t="str">
        <f t="shared" si="64"/>
        <v/>
      </c>
      <c r="D495" s="240" t="str">
        <f t="shared" si="65"/>
        <v/>
      </c>
      <c r="E495" s="261" t="str">
        <f>IF($A495="","",SUMIFS(Txn[Signed Units],Txn[Key],$A495))</f>
        <v/>
      </c>
      <c r="F495" s="283" t="str">
        <f>IF($A495="","",SUMIFS(Txn[Buy Cost],Txn[Key],$A495))</f>
        <v/>
      </c>
      <c r="G495" s="283" t="str">
        <f>IF($A495="","",SUMIFS(Txn[Sell Proceeds],Txn[Key],$A495))</f>
        <v/>
      </c>
      <c r="H495" s="284" t="str">
        <f>IF($A495="","",IFERROR(INDEX(Prices[Current Price],MATCH($A495,Prices[Key],0)),0))</f>
        <v/>
      </c>
      <c r="I495" s="285" t="str">
        <f>IF($A495="","",IFERROR(INDEX(Prices[FX to SGD],MATCH($A495,Prices[Key],0)),1))</f>
        <v/>
      </c>
      <c r="J495" s="283" t="str">
        <f t="shared" si="66"/>
        <v/>
      </c>
      <c r="K495" s="283" t="str">
        <f t="shared" si="67"/>
        <v/>
      </c>
      <c r="L495" s="283" t="str">
        <f t="shared" si="68"/>
        <v/>
      </c>
      <c r="M495" s="286" t="str">
        <f t="shared" si="69"/>
        <v/>
      </c>
      <c r="N495" s="240" t="str">
        <f>IF($A495="","",IF(ABS(E495)&gt;0.000001,COUNT($N$1:N494)+1,""))</f>
        <v/>
      </c>
      <c r="O495" s="287" t="str">
        <f>IF($A495="","",SUMIFS(Transactions!$H$2:$H$1001,Transactions!$J$2:$J$1001,$A495,Transactions!$A$2:$A$1001,2)*$I495)</f>
        <v/>
      </c>
      <c r="P495" s="287" t="str">
        <f t="shared" si="70"/>
        <v/>
      </c>
      <c r="Q495" s="288" t="str">
        <f t="shared" si="71"/>
        <v/>
      </c>
    </row>
    <row r="496" spans="1:17" ht="15" customHeight="1" x14ac:dyDescent="0.2">
      <c r="A496" s="240" t="str">
        <f>IFERROR(INDEX(Txn[Key],MATCH(0,INDEX(COUNTIF($A$1:A495,Txn[Key])+(Txn[Key]=""),0),0)),"")</f>
        <v/>
      </c>
      <c r="B496" s="240" t="str">
        <f t="shared" si="63"/>
        <v/>
      </c>
      <c r="C496" s="240" t="str">
        <f t="shared" si="64"/>
        <v/>
      </c>
      <c r="D496" s="240" t="str">
        <f t="shared" si="65"/>
        <v/>
      </c>
      <c r="E496" s="261" t="str">
        <f>IF($A496="","",SUMIFS(Txn[Signed Units],Txn[Key],$A496))</f>
        <v/>
      </c>
      <c r="F496" s="283" t="str">
        <f>IF($A496="","",SUMIFS(Txn[Buy Cost],Txn[Key],$A496))</f>
        <v/>
      </c>
      <c r="G496" s="283" t="str">
        <f>IF($A496="","",SUMIFS(Txn[Sell Proceeds],Txn[Key],$A496))</f>
        <v/>
      </c>
      <c r="H496" s="284" t="str">
        <f>IF($A496="","",IFERROR(INDEX(Prices[Current Price],MATCH($A496,Prices[Key],0)),0))</f>
        <v/>
      </c>
      <c r="I496" s="285" t="str">
        <f>IF($A496="","",IFERROR(INDEX(Prices[FX to SGD],MATCH($A496,Prices[Key],0)),1))</f>
        <v/>
      </c>
      <c r="J496" s="283" t="str">
        <f t="shared" si="66"/>
        <v/>
      </c>
      <c r="K496" s="283" t="str">
        <f t="shared" si="67"/>
        <v/>
      </c>
      <c r="L496" s="283" t="str">
        <f t="shared" si="68"/>
        <v/>
      </c>
      <c r="M496" s="286" t="str">
        <f t="shared" si="69"/>
        <v/>
      </c>
      <c r="N496" s="240" t="str">
        <f>IF($A496="","",IF(ABS(E496)&gt;0.000001,COUNT($N$1:N495)+1,""))</f>
        <v/>
      </c>
      <c r="O496" s="287" t="str">
        <f>IF($A496="","",SUMIFS(Transactions!$H$2:$H$1001,Transactions!$J$2:$J$1001,$A496,Transactions!$A$2:$A$1001,2)*$I496)</f>
        <v/>
      </c>
      <c r="P496" s="287" t="str">
        <f t="shared" si="70"/>
        <v/>
      </c>
      <c r="Q496" s="288" t="str">
        <f t="shared" si="71"/>
        <v/>
      </c>
    </row>
    <row r="497" spans="1:17" ht="15" customHeight="1" x14ac:dyDescent="0.2">
      <c r="A497" s="240" t="str">
        <f>IFERROR(INDEX(Txn[Key],MATCH(0,INDEX(COUNTIF($A$1:A496,Txn[Key])+(Txn[Key]=""),0),0)),"")</f>
        <v/>
      </c>
      <c r="B497" s="240" t="str">
        <f t="shared" si="63"/>
        <v/>
      </c>
      <c r="C497" s="240" t="str">
        <f t="shared" si="64"/>
        <v/>
      </c>
      <c r="D497" s="240" t="str">
        <f t="shared" si="65"/>
        <v/>
      </c>
      <c r="E497" s="261" t="str">
        <f>IF($A497="","",SUMIFS(Txn[Signed Units],Txn[Key],$A497))</f>
        <v/>
      </c>
      <c r="F497" s="283" t="str">
        <f>IF($A497="","",SUMIFS(Txn[Buy Cost],Txn[Key],$A497))</f>
        <v/>
      </c>
      <c r="G497" s="283" t="str">
        <f>IF($A497="","",SUMIFS(Txn[Sell Proceeds],Txn[Key],$A497))</f>
        <v/>
      </c>
      <c r="H497" s="284" t="str">
        <f>IF($A497="","",IFERROR(INDEX(Prices[Current Price],MATCH($A497,Prices[Key],0)),0))</f>
        <v/>
      </c>
      <c r="I497" s="285" t="str">
        <f>IF($A497="","",IFERROR(INDEX(Prices[FX to SGD],MATCH($A497,Prices[Key],0)),1))</f>
        <v/>
      </c>
      <c r="J497" s="283" t="str">
        <f t="shared" si="66"/>
        <v/>
      </c>
      <c r="K497" s="283" t="str">
        <f t="shared" si="67"/>
        <v/>
      </c>
      <c r="L497" s="283" t="str">
        <f t="shared" si="68"/>
        <v/>
      </c>
      <c r="M497" s="286" t="str">
        <f t="shared" si="69"/>
        <v/>
      </c>
      <c r="N497" s="240" t="str">
        <f>IF($A497="","",IF(ABS(E497)&gt;0.000001,COUNT($N$1:N496)+1,""))</f>
        <v/>
      </c>
      <c r="O497" s="287" t="str">
        <f>IF($A497="","",SUMIFS(Transactions!$H$2:$H$1001,Transactions!$J$2:$J$1001,$A497,Transactions!$A$2:$A$1001,2)*$I497)</f>
        <v/>
      </c>
      <c r="P497" s="287" t="str">
        <f t="shared" si="70"/>
        <v/>
      </c>
      <c r="Q497" s="288" t="str">
        <f t="shared" si="71"/>
        <v/>
      </c>
    </row>
    <row r="498" spans="1:17" ht="15" customHeight="1" x14ac:dyDescent="0.2">
      <c r="A498" s="240" t="str">
        <f>IFERROR(INDEX(Txn[Key],MATCH(0,INDEX(COUNTIF($A$1:A497,Txn[Key])+(Txn[Key]=""),0),0)),"")</f>
        <v/>
      </c>
      <c r="B498" s="240" t="str">
        <f t="shared" si="63"/>
        <v/>
      </c>
      <c r="C498" s="240" t="str">
        <f t="shared" si="64"/>
        <v/>
      </c>
      <c r="D498" s="240" t="str">
        <f t="shared" si="65"/>
        <v/>
      </c>
      <c r="E498" s="261" t="str">
        <f>IF($A498="","",SUMIFS(Txn[Signed Units],Txn[Key],$A498))</f>
        <v/>
      </c>
      <c r="F498" s="283" t="str">
        <f>IF($A498="","",SUMIFS(Txn[Buy Cost],Txn[Key],$A498))</f>
        <v/>
      </c>
      <c r="G498" s="283" t="str">
        <f>IF($A498="","",SUMIFS(Txn[Sell Proceeds],Txn[Key],$A498))</f>
        <v/>
      </c>
      <c r="H498" s="284" t="str">
        <f>IF($A498="","",IFERROR(INDEX(Prices[Current Price],MATCH($A498,Prices[Key],0)),0))</f>
        <v/>
      </c>
      <c r="I498" s="285" t="str">
        <f>IF($A498="","",IFERROR(INDEX(Prices[FX to SGD],MATCH($A498,Prices[Key],0)),1))</f>
        <v/>
      </c>
      <c r="J498" s="283" t="str">
        <f t="shared" si="66"/>
        <v/>
      </c>
      <c r="K498" s="283" t="str">
        <f t="shared" si="67"/>
        <v/>
      </c>
      <c r="L498" s="283" t="str">
        <f t="shared" si="68"/>
        <v/>
      </c>
      <c r="M498" s="286" t="str">
        <f t="shared" si="69"/>
        <v/>
      </c>
      <c r="N498" s="240" t="str">
        <f>IF($A498="","",IF(ABS(E498)&gt;0.000001,COUNT($N$1:N497)+1,""))</f>
        <v/>
      </c>
      <c r="O498" s="287" t="str">
        <f>IF($A498="","",SUMIFS(Transactions!$H$2:$H$1001,Transactions!$J$2:$J$1001,$A498,Transactions!$A$2:$A$1001,2)*$I498)</f>
        <v/>
      </c>
      <c r="P498" s="287" t="str">
        <f t="shared" si="70"/>
        <v/>
      </c>
      <c r="Q498" s="288" t="str">
        <f t="shared" si="71"/>
        <v/>
      </c>
    </row>
    <row r="499" spans="1:17" ht="15" customHeight="1" x14ac:dyDescent="0.2">
      <c r="A499" s="240" t="str">
        <f>IFERROR(INDEX(Txn[Key],MATCH(0,INDEX(COUNTIF($A$1:A498,Txn[Key])+(Txn[Key]=""),0),0)),"")</f>
        <v/>
      </c>
      <c r="B499" s="240" t="str">
        <f t="shared" si="63"/>
        <v/>
      </c>
      <c r="C499" s="240" t="str">
        <f t="shared" si="64"/>
        <v/>
      </c>
      <c r="D499" s="240" t="str">
        <f t="shared" si="65"/>
        <v/>
      </c>
      <c r="E499" s="261" t="str">
        <f>IF($A499="","",SUMIFS(Txn[Signed Units],Txn[Key],$A499))</f>
        <v/>
      </c>
      <c r="F499" s="283" t="str">
        <f>IF($A499="","",SUMIFS(Txn[Buy Cost],Txn[Key],$A499))</f>
        <v/>
      </c>
      <c r="G499" s="283" t="str">
        <f>IF($A499="","",SUMIFS(Txn[Sell Proceeds],Txn[Key],$A499))</f>
        <v/>
      </c>
      <c r="H499" s="284" t="str">
        <f>IF($A499="","",IFERROR(INDEX(Prices[Current Price],MATCH($A499,Prices[Key],0)),0))</f>
        <v/>
      </c>
      <c r="I499" s="285" t="str">
        <f>IF($A499="","",IFERROR(INDEX(Prices[FX to SGD],MATCH($A499,Prices[Key],0)),1))</f>
        <v/>
      </c>
      <c r="J499" s="283" t="str">
        <f t="shared" si="66"/>
        <v/>
      </c>
      <c r="K499" s="283" t="str">
        <f t="shared" si="67"/>
        <v/>
      </c>
      <c r="L499" s="283" t="str">
        <f t="shared" si="68"/>
        <v/>
      </c>
      <c r="M499" s="286" t="str">
        <f t="shared" si="69"/>
        <v/>
      </c>
      <c r="N499" s="240" t="str">
        <f>IF($A499="","",IF(ABS(E499)&gt;0.000001,COUNT($N$1:N498)+1,""))</f>
        <v/>
      </c>
      <c r="O499" s="287" t="str">
        <f>IF($A499="","",SUMIFS(Transactions!$H$2:$H$1001,Transactions!$J$2:$J$1001,$A499,Transactions!$A$2:$A$1001,2)*$I499)</f>
        <v/>
      </c>
      <c r="P499" s="287" t="str">
        <f t="shared" si="70"/>
        <v/>
      </c>
      <c r="Q499" s="288" t="str">
        <f t="shared" si="71"/>
        <v/>
      </c>
    </row>
    <row r="500" spans="1:17" ht="15" customHeight="1" x14ac:dyDescent="0.2">
      <c r="A500" s="240" t="str">
        <f>IFERROR(INDEX(Txn[Key],MATCH(0,INDEX(COUNTIF($A$1:A499,Txn[Key])+(Txn[Key]=""),0),0)),"")</f>
        <v/>
      </c>
      <c r="B500" s="240" t="str">
        <f t="shared" si="63"/>
        <v/>
      </c>
      <c r="C500" s="240" t="str">
        <f t="shared" si="64"/>
        <v/>
      </c>
      <c r="D500" s="240" t="str">
        <f t="shared" si="65"/>
        <v/>
      </c>
      <c r="E500" s="261" t="str">
        <f>IF($A500="","",SUMIFS(Txn[Signed Units],Txn[Key],$A500))</f>
        <v/>
      </c>
      <c r="F500" s="283" t="str">
        <f>IF($A500="","",SUMIFS(Txn[Buy Cost],Txn[Key],$A500))</f>
        <v/>
      </c>
      <c r="G500" s="283" t="str">
        <f>IF($A500="","",SUMIFS(Txn[Sell Proceeds],Txn[Key],$A500))</f>
        <v/>
      </c>
      <c r="H500" s="284" t="str">
        <f>IF($A500="","",IFERROR(INDEX(Prices[Current Price],MATCH($A500,Prices[Key],0)),0))</f>
        <v/>
      </c>
      <c r="I500" s="285" t="str">
        <f>IF($A500="","",IFERROR(INDEX(Prices[FX to SGD],MATCH($A500,Prices[Key],0)),1))</f>
        <v/>
      </c>
      <c r="J500" s="283" t="str">
        <f t="shared" si="66"/>
        <v/>
      </c>
      <c r="K500" s="283" t="str">
        <f t="shared" si="67"/>
        <v/>
      </c>
      <c r="L500" s="283" t="str">
        <f t="shared" si="68"/>
        <v/>
      </c>
      <c r="M500" s="286" t="str">
        <f t="shared" si="69"/>
        <v/>
      </c>
      <c r="N500" s="240" t="str">
        <f>IF($A500="","",IF(ABS(E500)&gt;0.000001,COUNT($N$1:N499)+1,""))</f>
        <v/>
      </c>
      <c r="O500" s="287" t="str">
        <f>IF($A500="","",SUMIFS(Transactions!$H$2:$H$1001,Transactions!$J$2:$J$1001,$A500,Transactions!$A$2:$A$1001,2)*$I500)</f>
        <v/>
      </c>
      <c r="P500" s="287" t="str">
        <f t="shared" si="70"/>
        <v/>
      </c>
      <c r="Q500" s="288" t="str">
        <f t="shared" si="71"/>
        <v/>
      </c>
    </row>
    <row r="501" spans="1:17" ht="15" customHeight="1" x14ac:dyDescent="0.2">
      <c r="A501" s="240" t="str">
        <f>IFERROR(INDEX(Txn[Key],MATCH(0,INDEX(COUNTIF($A$1:A500,Txn[Key])+(Txn[Key]=""),0),0)),"")</f>
        <v/>
      </c>
      <c r="B501" s="240" t="str">
        <f t="shared" si="63"/>
        <v/>
      </c>
      <c r="C501" s="240" t="str">
        <f t="shared" si="64"/>
        <v/>
      </c>
      <c r="D501" s="240" t="str">
        <f t="shared" si="65"/>
        <v/>
      </c>
      <c r="E501" s="261" t="str">
        <f>IF($A501="","",SUMIFS(Txn[Signed Units],Txn[Key],$A501))</f>
        <v/>
      </c>
      <c r="F501" s="283" t="str">
        <f>IF($A501="","",SUMIFS(Txn[Buy Cost],Txn[Key],$A501))</f>
        <v/>
      </c>
      <c r="G501" s="283" t="str">
        <f>IF($A501="","",SUMIFS(Txn[Sell Proceeds],Txn[Key],$A501))</f>
        <v/>
      </c>
      <c r="H501" s="284" t="str">
        <f>IF($A501="","",IFERROR(INDEX(Prices[Current Price],MATCH($A501,Prices[Key],0)),0))</f>
        <v/>
      </c>
      <c r="I501" s="285" t="str">
        <f>IF($A501="","",IFERROR(INDEX(Prices[FX to SGD],MATCH($A501,Prices[Key],0)),1))</f>
        <v/>
      </c>
      <c r="J501" s="283" t="str">
        <f t="shared" si="66"/>
        <v/>
      </c>
      <c r="K501" s="283" t="str">
        <f t="shared" si="67"/>
        <v/>
      </c>
      <c r="L501" s="283" t="str">
        <f t="shared" si="68"/>
        <v/>
      </c>
      <c r="M501" s="286" t="str">
        <f t="shared" si="69"/>
        <v/>
      </c>
      <c r="N501" s="240" t="str">
        <f>IF($A501="","",IF(ABS(E501)&gt;0.000001,COUNT($N$1:N500)+1,""))</f>
        <v/>
      </c>
      <c r="O501" s="287" t="str">
        <f>IF($A501="","",SUMIFS(Transactions!$H$2:$H$1001,Transactions!$J$2:$J$1001,$A501,Transactions!$A$2:$A$1001,2)*$I501)</f>
        <v/>
      </c>
      <c r="P501" s="287" t="str">
        <f t="shared" si="70"/>
        <v/>
      </c>
      <c r="Q501" s="288" t="str">
        <f t="shared" si="71"/>
        <v/>
      </c>
    </row>
    <row r="502" spans="1:17" ht="15" customHeight="1" x14ac:dyDescent="0.2">
      <c r="A502" s="240" t="str">
        <f>IFERROR(INDEX(Txn[Key],MATCH(0,INDEX(COUNTIF($A$1:A501,Txn[Key])+(Txn[Key]=""),0),0)),"")</f>
        <v/>
      </c>
      <c r="B502" s="240" t="str">
        <f t="shared" si="63"/>
        <v/>
      </c>
      <c r="C502" s="240" t="str">
        <f t="shared" si="64"/>
        <v/>
      </c>
      <c r="D502" s="240" t="str">
        <f t="shared" si="65"/>
        <v/>
      </c>
      <c r="E502" s="261" t="str">
        <f>IF($A502="","",SUMIFS(Txn[Signed Units],Txn[Key],$A502))</f>
        <v/>
      </c>
      <c r="F502" s="283" t="str">
        <f>IF($A502="","",SUMIFS(Txn[Buy Cost],Txn[Key],$A502))</f>
        <v/>
      </c>
      <c r="G502" s="283" t="str">
        <f>IF($A502="","",SUMIFS(Txn[Sell Proceeds],Txn[Key],$A502))</f>
        <v/>
      </c>
      <c r="H502" s="284" t="str">
        <f>IF($A502="","",IFERROR(INDEX(Prices[Current Price],MATCH($A502,Prices[Key],0)),0))</f>
        <v/>
      </c>
      <c r="I502" s="285" t="str">
        <f>IF($A502="","",IFERROR(INDEX(Prices[FX to SGD],MATCH($A502,Prices[Key],0)),1))</f>
        <v/>
      </c>
      <c r="J502" s="283" t="str">
        <f t="shared" si="66"/>
        <v/>
      </c>
      <c r="K502" s="283" t="str">
        <f t="shared" si="67"/>
        <v/>
      </c>
      <c r="L502" s="283" t="str">
        <f t="shared" si="68"/>
        <v/>
      </c>
      <c r="M502" s="286" t="str">
        <f t="shared" si="69"/>
        <v/>
      </c>
      <c r="N502" s="240" t="str">
        <f>IF($A502="","",IF(ABS(E502)&gt;0.000001,COUNT($N$1:N501)+1,""))</f>
        <v/>
      </c>
      <c r="O502" s="287" t="str">
        <f>IF($A502="","",SUMIFS(Transactions!$H$2:$H$1001,Transactions!$J$2:$J$1001,$A502,Transactions!$A$2:$A$1001,2)*$I502)</f>
        <v/>
      </c>
      <c r="P502" s="287" t="str">
        <f t="shared" si="70"/>
        <v/>
      </c>
      <c r="Q502" s="288" t="str">
        <f t="shared" si="71"/>
        <v/>
      </c>
    </row>
    <row r="503" spans="1:17" ht="15" customHeight="1" x14ac:dyDescent="0.2">
      <c r="A503" s="240" t="str">
        <f>IFERROR(INDEX(Txn[Key],MATCH(0,INDEX(COUNTIF($A$1:A502,Txn[Key])+(Txn[Key]=""),0),0)),"")</f>
        <v/>
      </c>
      <c r="B503" s="240" t="str">
        <f t="shared" si="63"/>
        <v/>
      </c>
      <c r="C503" s="240" t="str">
        <f t="shared" si="64"/>
        <v/>
      </c>
      <c r="D503" s="240" t="str">
        <f t="shared" si="65"/>
        <v/>
      </c>
      <c r="E503" s="261" t="str">
        <f>IF($A503="","",SUMIFS(Txn[Signed Units],Txn[Key],$A503))</f>
        <v/>
      </c>
      <c r="F503" s="283" t="str">
        <f>IF($A503="","",SUMIFS(Txn[Buy Cost],Txn[Key],$A503))</f>
        <v/>
      </c>
      <c r="G503" s="283" t="str">
        <f>IF($A503="","",SUMIFS(Txn[Sell Proceeds],Txn[Key],$A503))</f>
        <v/>
      </c>
      <c r="H503" s="284" t="str">
        <f>IF($A503="","",IFERROR(INDEX(Prices[Current Price],MATCH($A503,Prices[Key],0)),0))</f>
        <v/>
      </c>
      <c r="I503" s="285" t="str">
        <f>IF($A503="","",IFERROR(INDEX(Prices[FX to SGD],MATCH($A503,Prices[Key],0)),1))</f>
        <v/>
      </c>
      <c r="J503" s="283" t="str">
        <f t="shared" si="66"/>
        <v/>
      </c>
      <c r="K503" s="283" t="str">
        <f t="shared" si="67"/>
        <v/>
      </c>
      <c r="L503" s="283" t="str">
        <f t="shared" si="68"/>
        <v/>
      </c>
      <c r="M503" s="286" t="str">
        <f t="shared" si="69"/>
        <v/>
      </c>
      <c r="N503" s="240" t="str">
        <f>IF($A503="","",IF(ABS(E503)&gt;0.000001,COUNT($N$1:N502)+1,""))</f>
        <v/>
      </c>
      <c r="O503" s="287" t="str">
        <f>IF($A503="","",SUMIFS(Transactions!$H$2:$H$1001,Transactions!$J$2:$J$1001,$A503,Transactions!$A$2:$A$1001,2)*$I503)</f>
        <v/>
      </c>
      <c r="P503" s="287" t="str">
        <f t="shared" si="70"/>
        <v/>
      </c>
      <c r="Q503" s="288" t="str">
        <f t="shared" si="71"/>
        <v/>
      </c>
    </row>
    <row r="504" spans="1:17" ht="15" customHeight="1" x14ac:dyDescent="0.2">
      <c r="A504" s="240" t="str">
        <f>IFERROR(INDEX(Txn[Key],MATCH(0,INDEX(COUNTIF($A$1:A503,Txn[Key])+(Txn[Key]=""),0),0)),"")</f>
        <v/>
      </c>
      <c r="B504" s="240" t="str">
        <f t="shared" si="63"/>
        <v/>
      </c>
      <c r="C504" s="240" t="str">
        <f t="shared" si="64"/>
        <v/>
      </c>
      <c r="D504" s="240" t="str">
        <f t="shared" si="65"/>
        <v/>
      </c>
      <c r="E504" s="261" t="str">
        <f>IF($A504="","",SUMIFS(Txn[Signed Units],Txn[Key],$A504))</f>
        <v/>
      </c>
      <c r="F504" s="283" t="str">
        <f>IF($A504="","",SUMIFS(Txn[Buy Cost],Txn[Key],$A504))</f>
        <v/>
      </c>
      <c r="G504" s="283" t="str">
        <f>IF($A504="","",SUMIFS(Txn[Sell Proceeds],Txn[Key],$A504))</f>
        <v/>
      </c>
      <c r="H504" s="284" t="str">
        <f>IF($A504="","",IFERROR(INDEX(Prices[Current Price],MATCH($A504,Prices[Key],0)),0))</f>
        <v/>
      </c>
      <c r="I504" s="285" t="str">
        <f>IF($A504="","",IFERROR(INDEX(Prices[FX to SGD],MATCH($A504,Prices[Key],0)),1))</f>
        <v/>
      </c>
      <c r="J504" s="283" t="str">
        <f t="shared" si="66"/>
        <v/>
      </c>
      <c r="K504" s="283" t="str">
        <f t="shared" si="67"/>
        <v/>
      </c>
      <c r="L504" s="283" t="str">
        <f t="shared" si="68"/>
        <v/>
      </c>
      <c r="M504" s="286" t="str">
        <f t="shared" si="69"/>
        <v/>
      </c>
      <c r="N504" s="240" t="str">
        <f>IF($A504="","",IF(ABS(E504)&gt;0.000001,COUNT($N$1:N503)+1,""))</f>
        <v/>
      </c>
      <c r="O504" s="287" t="str">
        <f>IF($A504="","",SUMIFS(Transactions!$H$2:$H$1001,Transactions!$J$2:$J$1001,$A504,Transactions!$A$2:$A$1001,2)*$I504)</f>
        <v/>
      </c>
      <c r="P504" s="287" t="str">
        <f t="shared" si="70"/>
        <v/>
      </c>
      <c r="Q504" s="288" t="str">
        <f t="shared" si="71"/>
        <v/>
      </c>
    </row>
    <row r="505" spans="1:17" ht="15" customHeight="1" x14ac:dyDescent="0.2">
      <c r="A505" s="240" t="str">
        <f>IFERROR(INDEX(Txn[Key],MATCH(0,INDEX(COUNTIF($A$1:A504,Txn[Key])+(Txn[Key]=""),0),0)),"")</f>
        <v/>
      </c>
      <c r="B505" s="240" t="str">
        <f t="shared" si="63"/>
        <v/>
      </c>
      <c r="C505" s="240" t="str">
        <f t="shared" si="64"/>
        <v/>
      </c>
      <c r="D505" s="240" t="str">
        <f t="shared" si="65"/>
        <v/>
      </c>
      <c r="E505" s="261" t="str">
        <f>IF($A505="","",SUMIFS(Txn[Signed Units],Txn[Key],$A505))</f>
        <v/>
      </c>
      <c r="F505" s="283" t="str">
        <f>IF($A505="","",SUMIFS(Txn[Buy Cost],Txn[Key],$A505))</f>
        <v/>
      </c>
      <c r="G505" s="283" t="str">
        <f>IF($A505="","",SUMIFS(Txn[Sell Proceeds],Txn[Key],$A505))</f>
        <v/>
      </c>
      <c r="H505" s="284" t="str">
        <f>IF($A505="","",IFERROR(INDEX(Prices[Current Price],MATCH($A505,Prices[Key],0)),0))</f>
        <v/>
      </c>
      <c r="I505" s="285" t="str">
        <f>IF($A505="","",IFERROR(INDEX(Prices[FX to SGD],MATCH($A505,Prices[Key],0)),1))</f>
        <v/>
      </c>
      <c r="J505" s="283" t="str">
        <f t="shared" si="66"/>
        <v/>
      </c>
      <c r="K505" s="283" t="str">
        <f t="shared" si="67"/>
        <v/>
      </c>
      <c r="L505" s="283" t="str">
        <f t="shared" si="68"/>
        <v/>
      </c>
      <c r="M505" s="286" t="str">
        <f t="shared" si="69"/>
        <v/>
      </c>
      <c r="N505" s="240" t="str">
        <f>IF($A505="","",IF(ABS(E505)&gt;0.000001,COUNT($N$1:N504)+1,""))</f>
        <v/>
      </c>
      <c r="O505" s="287" t="str">
        <f>IF($A505="","",SUMIFS(Transactions!$H$2:$H$1001,Transactions!$J$2:$J$1001,$A505,Transactions!$A$2:$A$1001,2)*$I505)</f>
        <v/>
      </c>
      <c r="P505" s="287" t="str">
        <f t="shared" si="70"/>
        <v/>
      </c>
      <c r="Q505" s="288" t="str">
        <f t="shared" si="71"/>
        <v/>
      </c>
    </row>
    <row r="506" spans="1:17" ht="15" customHeight="1" x14ac:dyDescent="0.2">
      <c r="A506" s="240" t="str">
        <f>IFERROR(INDEX(Txn[Key],MATCH(0,INDEX(COUNTIF($A$1:A505,Txn[Key])+(Txn[Key]=""),0),0)),"")</f>
        <v/>
      </c>
      <c r="B506" s="240" t="str">
        <f t="shared" si="63"/>
        <v/>
      </c>
      <c r="C506" s="240" t="str">
        <f t="shared" si="64"/>
        <v/>
      </c>
      <c r="D506" s="240" t="str">
        <f t="shared" si="65"/>
        <v/>
      </c>
      <c r="E506" s="261" t="str">
        <f>IF($A506="","",SUMIFS(Txn[Signed Units],Txn[Key],$A506))</f>
        <v/>
      </c>
      <c r="F506" s="283" t="str">
        <f>IF($A506="","",SUMIFS(Txn[Buy Cost],Txn[Key],$A506))</f>
        <v/>
      </c>
      <c r="G506" s="283" t="str">
        <f>IF($A506="","",SUMIFS(Txn[Sell Proceeds],Txn[Key],$A506))</f>
        <v/>
      </c>
      <c r="H506" s="284" t="str">
        <f>IF($A506="","",IFERROR(INDEX(Prices[Current Price],MATCH($A506,Prices[Key],0)),0))</f>
        <v/>
      </c>
      <c r="I506" s="285" t="str">
        <f>IF($A506="","",IFERROR(INDEX(Prices[FX to SGD],MATCH($A506,Prices[Key],0)),1))</f>
        <v/>
      </c>
      <c r="J506" s="283" t="str">
        <f t="shared" si="66"/>
        <v/>
      </c>
      <c r="K506" s="283" t="str">
        <f t="shared" si="67"/>
        <v/>
      </c>
      <c r="L506" s="283" t="str">
        <f t="shared" si="68"/>
        <v/>
      </c>
      <c r="M506" s="286" t="str">
        <f t="shared" si="69"/>
        <v/>
      </c>
      <c r="N506" s="240" t="str">
        <f>IF($A506="","",IF(ABS(E506)&gt;0.000001,COUNT($N$1:N505)+1,""))</f>
        <v/>
      </c>
      <c r="O506" s="287" t="str">
        <f>IF($A506="","",SUMIFS(Transactions!$H$2:$H$1001,Transactions!$J$2:$J$1001,$A506,Transactions!$A$2:$A$1001,2)*$I506)</f>
        <v/>
      </c>
      <c r="P506" s="287" t="str">
        <f t="shared" si="70"/>
        <v/>
      </c>
      <c r="Q506" s="288" t="str">
        <f t="shared" si="71"/>
        <v/>
      </c>
    </row>
    <row r="507" spans="1:17" ht="15" customHeight="1" x14ac:dyDescent="0.2">
      <c r="A507" s="240" t="str">
        <f>IFERROR(INDEX(Txn[Key],MATCH(0,INDEX(COUNTIF($A$1:A506,Txn[Key])+(Txn[Key]=""),0),0)),"")</f>
        <v/>
      </c>
      <c r="B507" s="240" t="str">
        <f t="shared" si="63"/>
        <v/>
      </c>
      <c r="C507" s="240" t="str">
        <f t="shared" si="64"/>
        <v/>
      </c>
      <c r="D507" s="240" t="str">
        <f t="shared" si="65"/>
        <v/>
      </c>
      <c r="E507" s="261" t="str">
        <f>IF($A507="","",SUMIFS(Txn[Signed Units],Txn[Key],$A507))</f>
        <v/>
      </c>
      <c r="F507" s="283" t="str">
        <f>IF($A507="","",SUMIFS(Txn[Buy Cost],Txn[Key],$A507))</f>
        <v/>
      </c>
      <c r="G507" s="283" t="str">
        <f>IF($A507="","",SUMIFS(Txn[Sell Proceeds],Txn[Key],$A507))</f>
        <v/>
      </c>
      <c r="H507" s="284" t="str">
        <f>IF($A507="","",IFERROR(INDEX(Prices[Current Price],MATCH($A507,Prices[Key],0)),0))</f>
        <v/>
      </c>
      <c r="I507" s="285" t="str">
        <f>IF($A507="","",IFERROR(INDEX(Prices[FX to SGD],MATCH($A507,Prices[Key],0)),1))</f>
        <v/>
      </c>
      <c r="J507" s="283" t="str">
        <f t="shared" si="66"/>
        <v/>
      </c>
      <c r="K507" s="283" t="str">
        <f t="shared" si="67"/>
        <v/>
      </c>
      <c r="L507" s="283" t="str">
        <f t="shared" si="68"/>
        <v/>
      </c>
      <c r="M507" s="286" t="str">
        <f t="shared" si="69"/>
        <v/>
      </c>
      <c r="N507" s="240" t="str">
        <f>IF($A507="","",IF(ABS(E507)&gt;0.000001,COUNT($N$1:N506)+1,""))</f>
        <v/>
      </c>
      <c r="O507" s="287" t="str">
        <f>IF($A507="","",SUMIFS(Transactions!$H$2:$H$1001,Transactions!$J$2:$J$1001,$A507,Transactions!$A$2:$A$1001,2)*$I507)</f>
        <v/>
      </c>
      <c r="P507" s="287" t="str">
        <f t="shared" si="70"/>
        <v/>
      </c>
      <c r="Q507" s="288" t="str">
        <f t="shared" si="71"/>
        <v/>
      </c>
    </row>
    <row r="508" spans="1:17" ht="15" customHeight="1" x14ac:dyDescent="0.2">
      <c r="A508" s="240" t="str">
        <f>IFERROR(INDEX(Txn[Key],MATCH(0,INDEX(COUNTIF($A$1:A507,Txn[Key])+(Txn[Key]=""),0),0)),"")</f>
        <v/>
      </c>
      <c r="B508" s="240" t="str">
        <f t="shared" si="63"/>
        <v/>
      </c>
      <c r="C508" s="240" t="str">
        <f t="shared" si="64"/>
        <v/>
      </c>
      <c r="D508" s="240" t="str">
        <f t="shared" si="65"/>
        <v/>
      </c>
      <c r="E508" s="261" t="str">
        <f>IF($A508="","",SUMIFS(Txn[Signed Units],Txn[Key],$A508))</f>
        <v/>
      </c>
      <c r="F508" s="283" t="str">
        <f>IF($A508="","",SUMIFS(Txn[Buy Cost],Txn[Key],$A508))</f>
        <v/>
      </c>
      <c r="G508" s="283" t="str">
        <f>IF($A508="","",SUMIFS(Txn[Sell Proceeds],Txn[Key],$A508))</f>
        <v/>
      </c>
      <c r="H508" s="284" t="str">
        <f>IF($A508="","",IFERROR(INDEX(Prices[Current Price],MATCH($A508,Prices[Key],0)),0))</f>
        <v/>
      </c>
      <c r="I508" s="285" t="str">
        <f>IF($A508="","",IFERROR(INDEX(Prices[FX to SGD],MATCH($A508,Prices[Key],0)),1))</f>
        <v/>
      </c>
      <c r="J508" s="283" t="str">
        <f t="shared" si="66"/>
        <v/>
      </c>
      <c r="K508" s="283" t="str">
        <f t="shared" si="67"/>
        <v/>
      </c>
      <c r="L508" s="283" t="str">
        <f t="shared" si="68"/>
        <v/>
      </c>
      <c r="M508" s="286" t="str">
        <f t="shared" si="69"/>
        <v/>
      </c>
      <c r="N508" s="240" t="str">
        <f>IF($A508="","",IF(ABS(E508)&gt;0.000001,COUNT($N$1:N507)+1,""))</f>
        <v/>
      </c>
      <c r="O508" s="287" t="str">
        <f>IF($A508="","",SUMIFS(Transactions!$H$2:$H$1001,Transactions!$J$2:$J$1001,$A508,Transactions!$A$2:$A$1001,2)*$I508)</f>
        <v/>
      </c>
      <c r="P508" s="287" t="str">
        <f t="shared" si="70"/>
        <v/>
      </c>
      <c r="Q508" s="288" t="str">
        <f t="shared" si="71"/>
        <v/>
      </c>
    </row>
    <row r="509" spans="1:17" ht="15" customHeight="1" x14ac:dyDescent="0.2">
      <c r="A509" s="240" t="str">
        <f>IFERROR(INDEX(Txn[Key],MATCH(0,INDEX(COUNTIF($A$1:A508,Txn[Key])+(Txn[Key]=""),0),0)),"")</f>
        <v/>
      </c>
      <c r="B509" s="240" t="str">
        <f t="shared" si="63"/>
        <v/>
      </c>
      <c r="C509" s="240" t="str">
        <f t="shared" si="64"/>
        <v/>
      </c>
      <c r="D509" s="240" t="str">
        <f t="shared" si="65"/>
        <v/>
      </c>
      <c r="E509" s="261" t="str">
        <f>IF($A509="","",SUMIFS(Txn[Signed Units],Txn[Key],$A509))</f>
        <v/>
      </c>
      <c r="F509" s="283" t="str">
        <f>IF($A509="","",SUMIFS(Txn[Buy Cost],Txn[Key],$A509))</f>
        <v/>
      </c>
      <c r="G509" s="283" t="str">
        <f>IF($A509="","",SUMIFS(Txn[Sell Proceeds],Txn[Key],$A509))</f>
        <v/>
      </c>
      <c r="H509" s="284" t="str">
        <f>IF($A509="","",IFERROR(INDEX(Prices[Current Price],MATCH($A509,Prices[Key],0)),0))</f>
        <v/>
      </c>
      <c r="I509" s="285" t="str">
        <f>IF($A509="","",IFERROR(INDEX(Prices[FX to SGD],MATCH($A509,Prices[Key],0)),1))</f>
        <v/>
      </c>
      <c r="J509" s="283" t="str">
        <f t="shared" si="66"/>
        <v/>
      </c>
      <c r="K509" s="283" t="str">
        <f t="shared" si="67"/>
        <v/>
      </c>
      <c r="L509" s="283" t="str">
        <f t="shared" si="68"/>
        <v/>
      </c>
      <c r="M509" s="286" t="str">
        <f t="shared" si="69"/>
        <v/>
      </c>
      <c r="N509" s="240" t="str">
        <f>IF($A509="","",IF(ABS(E509)&gt;0.000001,COUNT($N$1:N508)+1,""))</f>
        <v/>
      </c>
      <c r="O509" s="287" t="str">
        <f>IF($A509="","",SUMIFS(Transactions!$H$2:$H$1001,Transactions!$J$2:$J$1001,$A509,Transactions!$A$2:$A$1001,2)*$I509)</f>
        <v/>
      </c>
      <c r="P509" s="287" t="str">
        <f t="shared" si="70"/>
        <v/>
      </c>
      <c r="Q509" s="288" t="str">
        <f t="shared" si="71"/>
        <v/>
      </c>
    </row>
    <row r="510" spans="1:17" ht="15" customHeight="1" x14ac:dyDescent="0.2">
      <c r="A510" s="240" t="str">
        <f>IFERROR(INDEX(Txn[Key],MATCH(0,INDEX(COUNTIF($A$1:A509,Txn[Key])+(Txn[Key]=""),0),0)),"")</f>
        <v/>
      </c>
      <c r="B510" s="240" t="str">
        <f t="shared" si="63"/>
        <v/>
      </c>
      <c r="C510" s="240" t="str">
        <f t="shared" si="64"/>
        <v/>
      </c>
      <c r="D510" s="240" t="str">
        <f t="shared" si="65"/>
        <v/>
      </c>
      <c r="E510" s="261" t="str">
        <f>IF($A510="","",SUMIFS(Txn[Signed Units],Txn[Key],$A510))</f>
        <v/>
      </c>
      <c r="F510" s="283" t="str">
        <f>IF($A510="","",SUMIFS(Txn[Buy Cost],Txn[Key],$A510))</f>
        <v/>
      </c>
      <c r="G510" s="283" t="str">
        <f>IF($A510="","",SUMIFS(Txn[Sell Proceeds],Txn[Key],$A510))</f>
        <v/>
      </c>
      <c r="H510" s="284" t="str">
        <f>IF($A510="","",IFERROR(INDEX(Prices[Current Price],MATCH($A510,Prices[Key],0)),0))</f>
        <v/>
      </c>
      <c r="I510" s="285" t="str">
        <f>IF($A510="","",IFERROR(INDEX(Prices[FX to SGD],MATCH($A510,Prices[Key],0)),1))</f>
        <v/>
      </c>
      <c r="J510" s="283" t="str">
        <f t="shared" si="66"/>
        <v/>
      </c>
      <c r="K510" s="283" t="str">
        <f t="shared" si="67"/>
        <v/>
      </c>
      <c r="L510" s="283" t="str">
        <f t="shared" si="68"/>
        <v/>
      </c>
      <c r="M510" s="286" t="str">
        <f t="shared" si="69"/>
        <v/>
      </c>
      <c r="N510" s="240" t="str">
        <f>IF($A510="","",IF(ABS(E510)&gt;0.000001,COUNT($N$1:N509)+1,""))</f>
        <v/>
      </c>
      <c r="O510" s="287" t="str">
        <f>IF($A510="","",SUMIFS(Transactions!$H$2:$H$1001,Transactions!$J$2:$J$1001,$A510,Transactions!$A$2:$A$1001,2)*$I510)</f>
        <v/>
      </c>
      <c r="P510" s="287" t="str">
        <f t="shared" si="70"/>
        <v/>
      </c>
      <c r="Q510" s="288" t="str">
        <f t="shared" si="71"/>
        <v/>
      </c>
    </row>
    <row r="511" spans="1:17" ht="15" customHeight="1" x14ac:dyDescent="0.2">
      <c r="A511" s="240" t="str">
        <f>IFERROR(INDEX(Txn[Key],MATCH(0,INDEX(COUNTIF($A$1:A510,Txn[Key])+(Txn[Key]=""),0),0)),"")</f>
        <v/>
      </c>
      <c r="B511" s="240" t="str">
        <f t="shared" si="63"/>
        <v/>
      </c>
      <c r="C511" s="240" t="str">
        <f t="shared" si="64"/>
        <v/>
      </c>
      <c r="D511" s="240" t="str">
        <f t="shared" si="65"/>
        <v/>
      </c>
      <c r="E511" s="261" t="str">
        <f>IF($A511="","",SUMIFS(Txn[Signed Units],Txn[Key],$A511))</f>
        <v/>
      </c>
      <c r="F511" s="283" t="str">
        <f>IF($A511="","",SUMIFS(Txn[Buy Cost],Txn[Key],$A511))</f>
        <v/>
      </c>
      <c r="G511" s="283" t="str">
        <f>IF($A511="","",SUMIFS(Txn[Sell Proceeds],Txn[Key],$A511))</f>
        <v/>
      </c>
      <c r="H511" s="284" t="str">
        <f>IF($A511="","",IFERROR(INDEX(Prices[Current Price],MATCH($A511,Prices[Key],0)),0))</f>
        <v/>
      </c>
      <c r="I511" s="285" t="str">
        <f>IF($A511="","",IFERROR(INDEX(Prices[FX to SGD],MATCH($A511,Prices[Key],0)),1))</f>
        <v/>
      </c>
      <c r="J511" s="283" t="str">
        <f t="shared" si="66"/>
        <v/>
      </c>
      <c r="K511" s="283" t="str">
        <f t="shared" si="67"/>
        <v/>
      </c>
      <c r="L511" s="283" t="str">
        <f t="shared" si="68"/>
        <v/>
      </c>
      <c r="M511" s="286" t="str">
        <f t="shared" si="69"/>
        <v/>
      </c>
      <c r="N511" s="240" t="str">
        <f>IF($A511="","",IF(ABS(E511)&gt;0.000001,COUNT($N$1:N510)+1,""))</f>
        <v/>
      </c>
      <c r="O511" s="287" t="str">
        <f>IF($A511="","",SUMIFS(Transactions!$H$2:$H$1001,Transactions!$J$2:$J$1001,$A511,Transactions!$A$2:$A$1001,2)*$I511)</f>
        <v/>
      </c>
      <c r="P511" s="287" t="str">
        <f t="shared" si="70"/>
        <v/>
      </c>
      <c r="Q511" s="288" t="str">
        <f t="shared" si="71"/>
        <v/>
      </c>
    </row>
    <row r="512" spans="1:17" ht="15" customHeight="1" x14ac:dyDescent="0.2">
      <c r="A512" s="240" t="str">
        <f>IFERROR(INDEX(Txn[Key],MATCH(0,INDEX(COUNTIF($A$1:A511,Txn[Key])+(Txn[Key]=""),0),0)),"")</f>
        <v/>
      </c>
      <c r="B512" s="240" t="str">
        <f t="shared" si="63"/>
        <v/>
      </c>
      <c r="C512" s="240" t="str">
        <f t="shared" si="64"/>
        <v/>
      </c>
      <c r="D512" s="240" t="str">
        <f t="shared" si="65"/>
        <v/>
      </c>
      <c r="E512" s="261" t="str">
        <f>IF($A512="","",SUMIFS(Txn[Signed Units],Txn[Key],$A512))</f>
        <v/>
      </c>
      <c r="F512" s="283" t="str">
        <f>IF($A512="","",SUMIFS(Txn[Buy Cost],Txn[Key],$A512))</f>
        <v/>
      </c>
      <c r="G512" s="283" t="str">
        <f>IF($A512="","",SUMIFS(Txn[Sell Proceeds],Txn[Key],$A512))</f>
        <v/>
      </c>
      <c r="H512" s="284" t="str">
        <f>IF($A512="","",IFERROR(INDEX(Prices[Current Price],MATCH($A512,Prices[Key],0)),0))</f>
        <v/>
      </c>
      <c r="I512" s="285" t="str">
        <f>IF($A512="","",IFERROR(INDEX(Prices[FX to SGD],MATCH($A512,Prices[Key],0)),1))</f>
        <v/>
      </c>
      <c r="J512" s="283" t="str">
        <f t="shared" si="66"/>
        <v/>
      </c>
      <c r="K512" s="283" t="str">
        <f t="shared" si="67"/>
        <v/>
      </c>
      <c r="L512" s="283" t="str">
        <f t="shared" si="68"/>
        <v/>
      </c>
      <c r="M512" s="286" t="str">
        <f t="shared" si="69"/>
        <v/>
      </c>
      <c r="N512" s="240" t="str">
        <f>IF($A512="","",IF(ABS(E512)&gt;0.000001,COUNT($N$1:N511)+1,""))</f>
        <v/>
      </c>
      <c r="O512" s="287" t="str">
        <f>IF($A512="","",SUMIFS(Transactions!$H$2:$H$1001,Transactions!$J$2:$J$1001,$A512,Transactions!$A$2:$A$1001,2)*$I512)</f>
        <v/>
      </c>
      <c r="P512" s="287" t="str">
        <f t="shared" si="70"/>
        <v/>
      </c>
      <c r="Q512" s="288" t="str">
        <f t="shared" si="71"/>
        <v/>
      </c>
    </row>
    <row r="513" spans="1:17" ht="15" customHeight="1" x14ac:dyDescent="0.2">
      <c r="A513" s="240" t="str">
        <f>IFERROR(INDEX(Txn[Key],MATCH(0,INDEX(COUNTIF($A$1:A512,Txn[Key])+(Txn[Key]=""),0),0)),"")</f>
        <v/>
      </c>
      <c r="B513" s="240" t="str">
        <f t="shared" si="63"/>
        <v/>
      </c>
      <c r="C513" s="240" t="str">
        <f t="shared" si="64"/>
        <v/>
      </c>
      <c r="D513" s="240" t="str">
        <f t="shared" si="65"/>
        <v/>
      </c>
      <c r="E513" s="261" t="str">
        <f>IF($A513="","",SUMIFS(Txn[Signed Units],Txn[Key],$A513))</f>
        <v/>
      </c>
      <c r="F513" s="283" t="str">
        <f>IF($A513="","",SUMIFS(Txn[Buy Cost],Txn[Key],$A513))</f>
        <v/>
      </c>
      <c r="G513" s="283" t="str">
        <f>IF($A513="","",SUMIFS(Txn[Sell Proceeds],Txn[Key],$A513))</f>
        <v/>
      </c>
      <c r="H513" s="284" t="str">
        <f>IF($A513="","",IFERROR(INDEX(Prices[Current Price],MATCH($A513,Prices[Key],0)),0))</f>
        <v/>
      </c>
      <c r="I513" s="285" t="str">
        <f>IF($A513="","",IFERROR(INDEX(Prices[FX to SGD],MATCH($A513,Prices[Key],0)),1))</f>
        <v/>
      </c>
      <c r="J513" s="283" t="str">
        <f t="shared" si="66"/>
        <v/>
      </c>
      <c r="K513" s="283" t="str">
        <f t="shared" si="67"/>
        <v/>
      </c>
      <c r="L513" s="283" t="str">
        <f t="shared" si="68"/>
        <v/>
      </c>
      <c r="M513" s="286" t="str">
        <f t="shared" si="69"/>
        <v/>
      </c>
      <c r="N513" s="240" t="str">
        <f>IF($A513="","",IF(ABS(E513)&gt;0.000001,COUNT($N$1:N512)+1,""))</f>
        <v/>
      </c>
      <c r="O513" s="287" t="str">
        <f>IF($A513="","",SUMIFS(Transactions!$H$2:$H$1001,Transactions!$J$2:$J$1001,$A513,Transactions!$A$2:$A$1001,2)*$I513)</f>
        <v/>
      </c>
      <c r="P513" s="287" t="str">
        <f t="shared" si="70"/>
        <v/>
      </c>
      <c r="Q513" s="288" t="str">
        <f t="shared" si="71"/>
        <v/>
      </c>
    </row>
    <row r="514" spans="1:17" ht="15" customHeight="1" x14ac:dyDescent="0.2">
      <c r="A514" s="240" t="str">
        <f>IFERROR(INDEX(Txn[Key],MATCH(0,INDEX(COUNTIF($A$1:A513,Txn[Key])+(Txn[Key]=""),0),0)),"")</f>
        <v/>
      </c>
      <c r="B514" s="240" t="str">
        <f t="shared" ref="B514:B577" si="72">IF($A514="","",LEFT($A514,FIND(":",$A514)-1))</f>
        <v/>
      </c>
      <c r="C514" s="240" t="str">
        <f t="shared" ref="C514:C577" si="73">IF($A514="","",MID($A514,FIND(":",$A514)+1,FIND(":",$A514,FIND(":",$A514)+1)-FIND(":",$A514)-1))</f>
        <v/>
      </c>
      <c r="D514" s="240" t="str">
        <f t="shared" ref="D514:D577" si="74">IF($A514="","",RIGHT($A514,LEN($A514)-FIND(":",$A514,FIND(":",$A514)+1)))</f>
        <v/>
      </c>
      <c r="E514" s="261" t="str">
        <f>IF($A514="","",SUMIFS(Txn[Signed Units],Txn[Key],$A514))</f>
        <v/>
      </c>
      <c r="F514" s="283" t="str">
        <f>IF($A514="","",SUMIFS(Txn[Buy Cost],Txn[Key],$A514))</f>
        <v/>
      </c>
      <c r="G514" s="283" t="str">
        <f>IF($A514="","",SUMIFS(Txn[Sell Proceeds],Txn[Key],$A514))</f>
        <v/>
      </c>
      <c r="H514" s="284" t="str">
        <f>IF($A514="","",IFERROR(INDEX(Prices[Current Price],MATCH($A514,Prices[Key],0)),0))</f>
        <v/>
      </c>
      <c r="I514" s="285" t="str">
        <f>IF($A514="","",IFERROR(INDEX(Prices[FX to SGD],MATCH($A514,Prices[Key],0)),1))</f>
        <v/>
      </c>
      <c r="J514" s="283" t="str">
        <f t="shared" ref="J514:J577" si="75">IF($A514="","",E514*H514)</f>
        <v/>
      </c>
      <c r="K514" s="283" t="str">
        <f t="shared" ref="K514:K577" si="76">IF($A514="","",J514+G514-F514)</f>
        <v/>
      </c>
      <c r="L514" s="283" t="str">
        <f t="shared" ref="L514:L577" si="77">IF($A514="","",K514*I514)</f>
        <v/>
      </c>
      <c r="M514" s="286" t="str">
        <f t="shared" ref="M514:M577" si="78">IF($A514="","",IFERROR(K514/F514,0))</f>
        <v/>
      </c>
      <c r="N514" s="240" t="str">
        <f>IF($A514="","",IF(ABS(E514)&gt;0.000001,COUNT($N$1:N513)+1,""))</f>
        <v/>
      </c>
      <c r="O514" s="287" t="str">
        <f>IF($A514="","",SUMIFS(Transactions!$H$2:$H$1001,Transactions!$J$2:$J$1001,$A514,Transactions!$A$2:$A$1001,2)*$I514)</f>
        <v/>
      </c>
      <c r="P514" s="287" t="str">
        <f t="shared" ref="P514:P577" si="79">IF($A514="","",$L514+$O514)</f>
        <v/>
      </c>
      <c r="Q514" s="288" t="str">
        <f t="shared" ref="Q514:Q577" si="80">IF($A514="","",IFERROR(($L514+$O514)/($F514*$I514),0))</f>
        <v/>
      </c>
    </row>
    <row r="515" spans="1:17" ht="15" customHeight="1" x14ac:dyDescent="0.2">
      <c r="A515" s="240" t="str">
        <f>IFERROR(INDEX(Txn[Key],MATCH(0,INDEX(COUNTIF($A$1:A514,Txn[Key])+(Txn[Key]=""),0),0)),"")</f>
        <v/>
      </c>
      <c r="B515" s="240" t="str">
        <f t="shared" si="72"/>
        <v/>
      </c>
      <c r="C515" s="240" t="str">
        <f t="shared" si="73"/>
        <v/>
      </c>
      <c r="D515" s="240" t="str">
        <f t="shared" si="74"/>
        <v/>
      </c>
      <c r="E515" s="261" t="str">
        <f>IF($A515="","",SUMIFS(Txn[Signed Units],Txn[Key],$A515))</f>
        <v/>
      </c>
      <c r="F515" s="283" t="str">
        <f>IF($A515="","",SUMIFS(Txn[Buy Cost],Txn[Key],$A515))</f>
        <v/>
      </c>
      <c r="G515" s="283" t="str">
        <f>IF($A515="","",SUMIFS(Txn[Sell Proceeds],Txn[Key],$A515))</f>
        <v/>
      </c>
      <c r="H515" s="284" t="str">
        <f>IF($A515="","",IFERROR(INDEX(Prices[Current Price],MATCH($A515,Prices[Key],0)),0))</f>
        <v/>
      </c>
      <c r="I515" s="285" t="str">
        <f>IF($A515="","",IFERROR(INDEX(Prices[FX to SGD],MATCH($A515,Prices[Key],0)),1))</f>
        <v/>
      </c>
      <c r="J515" s="283" t="str">
        <f t="shared" si="75"/>
        <v/>
      </c>
      <c r="K515" s="283" t="str">
        <f t="shared" si="76"/>
        <v/>
      </c>
      <c r="L515" s="283" t="str">
        <f t="shared" si="77"/>
        <v/>
      </c>
      <c r="M515" s="286" t="str">
        <f t="shared" si="78"/>
        <v/>
      </c>
      <c r="N515" s="240" t="str">
        <f>IF($A515="","",IF(ABS(E515)&gt;0.000001,COUNT($N$1:N514)+1,""))</f>
        <v/>
      </c>
      <c r="O515" s="287" t="str">
        <f>IF($A515="","",SUMIFS(Transactions!$H$2:$H$1001,Transactions!$J$2:$J$1001,$A515,Transactions!$A$2:$A$1001,2)*$I515)</f>
        <v/>
      </c>
      <c r="P515" s="287" t="str">
        <f t="shared" si="79"/>
        <v/>
      </c>
      <c r="Q515" s="288" t="str">
        <f t="shared" si="80"/>
        <v/>
      </c>
    </row>
    <row r="516" spans="1:17" ht="15" customHeight="1" x14ac:dyDescent="0.2">
      <c r="A516" s="240" t="str">
        <f>IFERROR(INDEX(Txn[Key],MATCH(0,INDEX(COUNTIF($A$1:A515,Txn[Key])+(Txn[Key]=""),0),0)),"")</f>
        <v/>
      </c>
      <c r="B516" s="240" t="str">
        <f t="shared" si="72"/>
        <v/>
      </c>
      <c r="C516" s="240" t="str">
        <f t="shared" si="73"/>
        <v/>
      </c>
      <c r="D516" s="240" t="str">
        <f t="shared" si="74"/>
        <v/>
      </c>
      <c r="E516" s="261" t="str">
        <f>IF($A516="","",SUMIFS(Txn[Signed Units],Txn[Key],$A516))</f>
        <v/>
      </c>
      <c r="F516" s="283" t="str">
        <f>IF($A516="","",SUMIFS(Txn[Buy Cost],Txn[Key],$A516))</f>
        <v/>
      </c>
      <c r="G516" s="283" t="str">
        <f>IF($A516="","",SUMIFS(Txn[Sell Proceeds],Txn[Key],$A516))</f>
        <v/>
      </c>
      <c r="H516" s="284" t="str">
        <f>IF($A516="","",IFERROR(INDEX(Prices[Current Price],MATCH($A516,Prices[Key],0)),0))</f>
        <v/>
      </c>
      <c r="I516" s="285" t="str">
        <f>IF($A516="","",IFERROR(INDEX(Prices[FX to SGD],MATCH($A516,Prices[Key],0)),1))</f>
        <v/>
      </c>
      <c r="J516" s="283" t="str">
        <f t="shared" si="75"/>
        <v/>
      </c>
      <c r="K516" s="283" t="str">
        <f t="shared" si="76"/>
        <v/>
      </c>
      <c r="L516" s="283" t="str">
        <f t="shared" si="77"/>
        <v/>
      </c>
      <c r="M516" s="286" t="str">
        <f t="shared" si="78"/>
        <v/>
      </c>
      <c r="N516" s="240" t="str">
        <f>IF($A516="","",IF(ABS(E516)&gt;0.000001,COUNT($N$1:N515)+1,""))</f>
        <v/>
      </c>
      <c r="O516" s="287" t="str">
        <f>IF($A516="","",SUMIFS(Transactions!$H$2:$H$1001,Transactions!$J$2:$J$1001,$A516,Transactions!$A$2:$A$1001,2)*$I516)</f>
        <v/>
      </c>
      <c r="P516" s="287" t="str">
        <f t="shared" si="79"/>
        <v/>
      </c>
      <c r="Q516" s="288" t="str">
        <f t="shared" si="80"/>
        <v/>
      </c>
    </row>
    <row r="517" spans="1:17" ht="15" customHeight="1" x14ac:dyDescent="0.2">
      <c r="A517" s="240" t="str">
        <f>IFERROR(INDEX(Txn[Key],MATCH(0,INDEX(COUNTIF($A$1:A516,Txn[Key])+(Txn[Key]=""),0),0)),"")</f>
        <v/>
      </c>
      <c r="B517" s="240" t="str">
        <f t="shared" si="72"/>
        <v/>
      </c>
      <c r="C517" s="240" t="str">
        <f t="shared" si="73"/>
        <v/>
      </c>
      <c r="D517" s="240" t="str">
        <f t="shared" si="74"/>
        <v/>
      </c>
      <c r="E517" s="261" t="str">
        <f>IF($A517="","",SUMIFS(Txn[Signed Units],Txn[Key],$A517))</f>
        <v/>
      </c>
      <c r="F517" s="283" t="str">
        <f>IF($A517="","",SUMIFS(Txn[Buy Cost],Txn[Key],$A517))</f>
        <v/>
      </c>
      <c r="G517" s="283" t="str">
        <f>IF($A517="","",SUMIFS(Txn[Sell Proceeds],Txn[Key],$A517))</f>
        <v/>
      </c>
      <c r="H517" s="284" t="str">
        <f>IF($A517="","",IFERROR(INDEX(Prices[Current Price],MATCH($A517,Prices[Key],0)),0))</f>
        <v/>
      </c>
      <c r="I517" s="285" t="str">
        <f>IF($A517="","",IFERROR(INDEX(Prices[FX to SGD],MATCH($A517,Prices[Key],0)),1))</f>
        <v/>
      </c>
      <c r="J517" s="283" t="str">
        <f t="shared" si="75"/>
        <v/>
      </c>
      <c r="K517" s="283" t="str">
        <f t="shared" si="76"/>
        <v/>
      </c>
      <c r="L517" s="283" t="str">
        <f t="shared" si="77"/>
        <v/>
      </c>
      <c r="M517" s="286" t="str">
        <f t="shared" si="78"/>
        <v/>
      </c>
      <c r="N517" s="240" t="str">
        <f>IF($A517="","",IF(ABS(E517)&gt;0.000001,COUNT($N$1:N516)+1,""))</f>
        <v/>
      </c>
      <c r="O517" s="287" t="str">
        <f>IF($A517="","",SUMIFS(Transactions!$H$2:$H$1001,Transactions!$J$2:$J$1001,$A517,Transactions!$A$2:$A$1001,2)*$I517)</f>
        <v/>
      </c>
      <c r="P517" s="287" t="str">
        <f t="shared" si="79"/>
        <v/>
      </c>
      <c r="Q517" s="288" t="str">
        <f t="shared" si="80"/>
        <v/>
      </c>
    </row>
    <row r="518" spans="1:17" ht="15" customHeight="1" x14ac:dyDescent="0.2">
      <c r="A518" s="240" t="str">
        <f>IFERROR(INDEX(Txn[Key],MATCH(0,INDEX(COUNTIF($A$1:A517,Txn[Key])+(Txn[Key]=""),0),0)),"")</f>
        <v/>
      </c>
      <c r="B518" s="240" t="str">
        <f t="shared" si="72"/>
        <v/>
      </c>
      <c r="C518" s="240" t="str">
        <f t="shared" si="73"/>
        <v/>
      </c>
      <c r="D518" s="240" t="str">
        <f t="shared" si="74"/>
        <v/>
      </c>
      <c r="E518" s="261" t="str">
        <f>IF($A518="","",SUMIFS(Txn[Signed Units],Txn[Key],$A518))</f>
        <v/>
      </c>
      <c r="F518" s="283" t="str">
        <f>IF($A518="","",SUMIFS(Txn[Buy Cost],Txn[Key],$A518))</f>
        <v/>
      </c>
      <c r="G518" s="283" t="str">
        <f>IF($A518="","",SUMIFS(Txn[Sell Proceeds],Txn[Key],$A518))</f>
        <v/>
      </c>
      <c r="H518" s="284" t="str">
        <f>IF($A518="","",IFERROR(INDEX(Prices[Current Price],MATCH($A518,Prices[Key],0)),0))</f>
        <v/>
      </c>
      <c r="I518" s="285" t="str">
        <f>IF($A518="","",IFERROR(INDEX(Prices[FX to SGD],MATCH($A518,Prices[Key],0)),1))</f>
        <v/>
      </c>
      <c r="J518" s="283" t="str">
        <f t="shared" si="75"/>
        <v/>
      </c>
      <c r="K518" s="283" t="str">
        <f t="shared" si="76"/>
        <v/>
      </c>
      <c r="L518" s="283" t="str">
        <f t="shared" si="77"/>
        <v/>
      </c>
      <c r="M518" s="286" t="str">
        <f t="shared" si="78"/>
        <v/>
      </c>
      <c r="N518" s="240" t="str">
        <f>IF($A518="","",IF(ABS(E518)&gt;0.000001,COUNT($N$1:N517)+1,""))</f>
        <v/>
      </c>
      <c r="O518" s="287" t="str">
        <f>IF($A518="","",SUMIFS(Transactions!$H$2:$H$1001,Transactions!$J$2:$J$1001,$A518,Transactions!$A$2:$A$1001,2)*$I518)</f>
        <v/>
      </c>
      <c r="P518" s="287" t="str">
        <f t="shared" si="79"/>
        <v/>
      </c>
      <c r="Q518" s="288" t="str">
        <f t="shared" si="80"/>
        <v/>
      </c>
    </row>
    <row r="519" spans="1:17" ht="15" customHeight="1" x14ac:dyDescent="0.2">
      <c r="A519" s="240" t="str">
        <f>IFERROR(INDEX(Txn[Key],MATCH(0,INDEX(COUNTIF($A$1:A518,Txn[Key])+(Txn[Key]=""),0),0)),"")</f>
        <v/>
      </c>
      <c r="B519" s="240" t="str">
        <f t="shared" si="72"/>
        <v/>
      </c>
      <c r="C519" s="240" t="str">
        <f t="shared" si="73"/>
        <v/>
      </c>
      <c r="D519" s="240" t="str">
        <f t="shared" si="74"/>
        <v/>
      </c>
      <c r="E519" s="261" t="str">
        <f>IF($A519="","",SUMIFS(Txn[Signed Units],Txn[Key],$A519))</f>
        <v/>
      </c>
      <c r="F519" s="283" t="str">
        <f>IF($A519="","",SUMIFS(Txn[Buy Cost],Txn[Key],$A519))</f>
        <v/>
      </c>
      <c r="G519" s="283" t="str">
        <f>IF($A519="","",SUMIFS(Txn[Sell Proceeds],Txn[Key],$A519))</f>
        <v/>
      </c>
      <c r="H519" s="284" t="str">
        <f>IF($A519="","",IFERROR(INDEX(Prices[Current Price],MATCH($A519,Prices[Key],0)),0))</f>
        <v/>
      </c>
      <c r="I519" s="285" t="str">
        <f>IF($A519="","",IFERROR(INDEX(Prices[FX to SGD],MATCH($A519,Prices[Key],0)),1))</f>
        <v/>
      </c>
      <c r="J519" s="283" t="str">
        <f t="shared" si="75"/>
        <v/>
      </c>
      <c r="K519" s="283" t="str">
        <f t="shared" si="76"/>
        <v/>
      </c>
      <c r="L519" s="283" t="str">
        <f t="shared" si="77"/>
        <v/>
      </c>
      <c r="M519" s="286" t="str">
        <f t="shared" si="78"/>
        <v/>
      </c>
      <c r="N519" s="240" t="str">
        <f>IF($A519="","",IF(ABS(E519)&gt;0.000001,COUNT($N$1:N518)+1,""))</f>
        <v/>
      </c>
      <c r="O519" s="287" t="str">
        <f>IF($A519="","",SUMIFS(Transactions!$H$2:$H$1001,Transactions!$J$2:$J$1001,$A519,Transactions!$A$2:$A$1001,2)*$I519)</f>
        <v/>
      </c>
      <c r="P519" s="287" t="str">
        <f t="shared" si="79"/>
        <v/>
      </c>
      <c r="Q519" s="288" t="str">
        <f t="shared" si="80"/>
        <v/>
      </c>
    </row>
    <row r="520" spans="1:17" ht="15" customHeight="1" x14ac:dyDescent="0.2">
      <c r="A520" s="240" t="str">
        <f>IFERROR(INDEX(Txn[Key],MATCH(0,INDEX(COUNTIF($A$1:A519,Txn[Key])+(Txn[Key]=""),0),0)),"")</f>
        <v/>
      </c>
      <c r="B520" s="240" t="str">
        <f t="shared" si="72"/>
        <v/>
      </c>
      <c r="C520" s="240" t="str">
        <f t="shared" si="73"/>
        <v/>
      </c>
      <c r="D520" s="240" t="str">
        <f t="shared" si="74"/>
        <v/>
      </c>
      <c r="E520" s="261" t="str">
        <f>IF($A520="","",SUMIFS(Txn[Signed Units],Txn[Key],$A520))</f>
        <v/>
      </c>
      <c r="F520" s="283" t="str">
        <f>IF($A520="","",SUMIFS(Txn[Buy Cost],Txn[Key],$A520))</f>
        <v/>
      </c>
      <c r="G520" s="283" t="str">
        <f>IF($A520="","",SUMIFS(Txn[Sell Proceeds],Txn[Key],$A520))</f>
        <v/>
      </c>
      <c r="H520" s="284" t="str">
        <f>IF($A520="","",IFERROR(INDEX(Prices[Current Price],MATCH($A520,Prices[Key],0)),0))</f>
        <v/>
      </c>
      <c r="I520" s="285" t="str">
        <f>IF($A520="","",IFERROR(INDEX(Prices[FX to SGD],MATCH($A520,Prices[Key],0)),1))</f>
        <v/>
      </c>
      <c r="J520" s="283" t="str">
        <f t="shared" si="75"/>
        <v/>
      </c>
      <c r="K520" s="283" t="str">
        <f t="shared" si="76"/>
        <v/>
      </c>
      <c r="L520" s="283" t="str">
        <f t="shared" si="77"/>
        <v/>
      </c>
      <c r="M520" s="286" t="str">
        <f t="shared" si="78"/>
        <v/>
      </c>
      <c r="N520" s="240" t="str">
        <f>IF($A520="","",IF(ABS(E520)&gt;0.000001,COUNT($N$1:N519)+1,""))</f>
        <v/>
      </c>
      <c r="O520" s="287" t="str">
        <f>IF($A520="","",SUMIFS(Transactions!$H$2:$H$1001,Transactions!$J$2:$J$1001,$A520,Transactions!$A$2:$A$1001,2)*$I520)</f>
        <v/>
      </c>
      <c r="P520" s="287" t="str">
        <f t="shared" si="79"/>
        <v/>
      </c>
      <c r="Q520" s="288" t="str">
        <f t="shared" si="80"/>
        <v/>
      </c>
    </row>
    <row r="521" spans="1:17" ht="15" customHeight="1" x14ac:dyDescent="0.2">
      <c r="A521" s="240" t="str">
        <f>IFERROR(INDEX(Txn[Key],MATCH(0,INDEX(COUNTIF($A$1:A520,Txn[Key])+(Txn[Key]=""),0),0)),"")</f>
        <v/>
      </c>
      <c r="B521" s="240" t="str">
        <f t="shared" si="72"/>
        <v/>
      </c>
      <c r="C521" s="240" t="str">
        <f t="shared" si="73"/>
        <v/>
      </c>
      <c r="D521" s="240" t="str">
        <f t="shared" si="74"/>
        <v/>
      </c>
      <c r="E521" s="261" t="str">
        <f>IF($A521="","",SUMIFS(Txn[Signed Units],Txn[Key],$A521))</f>
        <v/>
      </c>
      <c r="F521" s="283" t="str">
        <f>IF($A521="","",SUMIFS(Txn[Buy Cost],Txn[Key],$A521))</f>
        <v/>
      </c>
      <c r="G521" s="283" t="str">
        <f>IF($A521="","",SUMIFS(Txn[Sell Proceeds],Txn[Key],$A521))</f>
        <v/>
      </c>
      <c r="H521" s="284" t="str">
        <f>IF($A521="","",IFERROR(INDEX(Prices[Current Price],MATCH($A521,Prices[Key],0)),0))</f>
        <v/>
      </c>
      <c r="I521" s="285" t="str">
        <f>IF($A521="","",IFERROR(INDEX(Prices[FX to SGD],MATCH($A521,Prices[Key],0)),1))</f>
        <v/>
      </c>
      <c r="J521" s="283" t="str">
        <f t="shared" si="75"/>
        <v/>
      </c>
      <c r="K521" s="283" t="str">
        <f t="shared" si="76"/>
        <v/>
      </c>
      <c r="L521" s="283" t="str">
        <f t="shared" si="77"/>
        <v/>
      </c>
      <c r="M521" s="286" t="str">
        <f t="shared" si="78"/>
        <v/>
      </c>
      <c r="N521" s="240" t="str">
        <f>IF($A521="","",IF(ABS(E521)&gt;0.000001,COUNT($N$1:N520)+1,""))</f>
        <v/>
      </c>
      <c r="O521" s="287" t="str">
        <f>IF($A521="","",SUMIFS(Transactions!$H$2:$H$1001,Transactions!$J$2:$J$1001,$A521,Transactions!$A$2:$A$1001,2)*$I521)</f>
        <v/>
      </c>
      <c r="P521" s="287" t="str">
        <f t="shared" si="79"/>
        <v/>
      </c>
      <c r="Q521" s="288" t="str">
        <f t="shared" si="80"/>
        <v/>
      </c>
    </row>
    <row r="522" spans="1:17" ht="15" customHeight="1" x14ac:dyDescent="0.2">
      <c r="A522" s="240" t="str">
        <f>IFERROR(INDEX(Txn[Key],MATCH(0,INDEX(COUNTIF($A$1:A521,Txn[Key])+(Txn[Key]=""),0),0)),"")</f>
        <v/>
      </c>
      <c r="B522" s="240" t="str">
        <f t="shared" si="72"/>
        <v/>
      </c>
      <c r="C522" s="240" t="str">
        <f t="shared" si="73"/>
        <v/>
      </c>
      <c r="D522" s="240" t="str">
        <f t="shared" si="74"/>
        <v/>
      </c>
      <c r="E522" s="261" t="str">
        <f>IF($A522="","",SUMIFS(Txn[Signed Units],Txn[Key],$A522))</f>
        <v/>
      </c>
      <c r="F522" s="283" t="str">
        <f>IF($A522="","",SUMIFS(Txn[Buy Cost],Txn[Key],$A522))</f>
        <v/>
      </c>
      <c r="G522" s="283" t="str">
        <f>IF($A522="","",SUMIFS(Txn[Sell Proceeds],Txn[Key],$A522))</f>
        <v/>
      </c>
      <c r="H522" s="284" t="str">
        <f>IF($A522="","",IFERROR(INDEX(Prices[Current Price],MATCH($A522,Prices[Key],0)),0))</f>
        <v/>
      </c>
      <c r="I522" s="285" t="str">
        <f>IF($A522="","",IFERROR(INDEX(Prices[FX to SGD],MATCH($A522,Prices[Key],0)),1))</f>
        <v/>
      </c>
      <c r="J522" s="283" t="str">
        <f t="shared" si="75"/>
        <v/>
      </c>
      <c r="K522" s="283" t="str">
        <f t="shared" si="76"/>
        <v/>
      </c>
      <c r="L522" s="283" t="str">
        <f t="shared" si="77"/>
        <v/>
      </c>
      <c r="M522" s="286" t="str">
        <f t="shared" si="78"/>
        <v/>
      </c>
      <c r="N522" s="240" t="str">
        <f>IF($A522="","",IF(ABS(E522)&gt;0.000001,COUNT($N$1:N521)+1,""))</f>
        <v/>
      </c>
      <c r="O522" s="287" t="str">
        <f>IF($A522="","",SUMIFS(Transactions!$H$2:$H$1001,Transactions!$J$2:$J$1001,$A522,Transactions!$A$2:$A$1001,2)*$I522)</f>
        <v/>
      </c>
      <c r="P522" s="287" t="str">
        <f t="shared" si="79"/>
        <v/>
      </c>
      <c r="Q522" s="288" t="str">
        <f t="shared" si="80"/>
        <v/>
      </c>
    </row>
    <row r="523" spans="1:17" ht="15" customHeight="1" x14ac:dyDescent="0.2">
      <c r="A523" s="240" t="str">
        <f>IFERROR(INDEX(Txn[Key],MATCH(0,INDEX(COUNTIF($A$1:A522,Txn[Key])+(Txn[Key]=""),0),0)),"")</f>
        <v/>
      </c>
      <c r="B523" s="240" t="str">
        <f t="shared" si="72"/>
        <v/>
      </c>
      <c r="C523" s="240" t="str">
        <f t="shared" si="73"/>
        <v/>
      </c>
      <c r="D523" s="240" t="str">
        <f t="shared" si="74"/>
        <v/>
      </c>
      <c r="E523" s="261" t="str">
        <f>IF($A523="","",SUMIFS(Txn[Signed Units],Txn[Key],$A523))</f>
        <v/>
      </c>
      <c r="F523" s="283" t="str">
        <f>IF($A523="","",SUMIFS(Txn[Buy Cost],Txn[Key],$A523))</f>
        <v/>
      </c>
      <c r="G523" s="283" t="str">
        <f>IF($A523="","",SUMIFS(Txn[Sell Proceeds],Txn[Key],$A523))</f>
        <v/>
      </c>
      <c r="H523" s="284" t="str">
        <f>IF($A523="","",IFERROR(INDEX(Prices[Current Price],MATCH($A523,Prices[Key],0)),0))</f>
        <v/>
      </c>
      <c r="I523" s="285" t="str">
        <f>IF($A523="","",IFERROR(INDEX(Prices[FX to SGD],MATCH($A523,Prices[Key],0)),1))</f>
        <v/>
      </c>
      <c r="J523" s="283" t="str">
        <f t="shared" si="75"/>
        <v/>
      </c>
      <c r="K523" s="283" t="str">
        <f t="shared" si="76"/>
        <v/>
      </c>
      <c r="L523" s="283" t="str">
        <f t="shared" si="77"/>
        <v/>
      </c>
      <c r="M523" s="286" t="str">
        <f t="shared" si="78"/>
        <v/>
      </c>
      <c r="N523" s="240" t="str">
        <f>IF($A523="","",IF(ABS(E523)&gt;0.000001,COUNT($N$1:N522)+1,""))</f>
        <v/>
      </c>
      <c r="O523" s="287" t="str">
        <f>IF($A523="","",SUMIFS(Transactions!$H$2:$H$1001,Transactions!$J$2:$J$1001,$A523,Transactions!$A$2:$A$1001,2)*$I523)</f>
        <v/>
      </c>
      <c r="P523" s="287" t="str">
        <f t="shared" si="79"/>
        <v/>
      </c>
      <c r="Q523" s="288" t="str">
        <f t="shared" si="80"/>
        <v/>
      </c>
    </row>
    <row r="524" spans="1:17" ht="15" customHeight="1" x14ac:dyDescent="0.2">
      <c r="A524" s="240" t="str">
        <f>IFERROR(INDEX(Txn[Key],MATCH(0,INDEX(COUNTIF($A$1:A523,Txn[Key])+(Txn[Key]=""),0),0)),"")</f>
        <v/>
      </c>
      <c r="B524" s="240" t="str">
        <f t="shared" si="72"/>
        <v/>
      </c>
      <c r="C524" s="240" t="str">
        <f t="shared" si="73"/>
        <v/>
      </c>
      <c r="D524" s="240" t="str">
        <f t="shared" si="74"/>
        <v/>
      </c>
      <c r="E524" s="261" t="str">
        <f>IF($A524="","",SUMIFS(Txn[Signed Units],Txn[Key],$A524))</f>
        <v/>
      </c>
      <c r="F524" s="283" t="str">
        <f>IF($A524="","",SUMIFS(Txn[Buy Cost],Txn[Key],$A524))</f>
        <v/>
      </c>
      <c r="G524" s="283" t="str">
        <f>IF($A524="","",SUMIFS(Txn[Sell Proceeds],Txn[Key],$A524))</f>
        <v/>
      </c>
      <c r="H524" s="284" t="str">
        <f>IF($A524="","",IFERROR(INDEX(Prices[Current Price],MATCH($A524,Prices[Key],0)),0))</f>
        <v/>
      </c>
      <c r="I524" s="285" t="str">
        <f>IF($A524="","",IFERROR(INDEX(Prices[FX to SGD],MATCH($A524,Prices[Key],0)),1))</f>
        <v/>
      </c>
      <c r="J524" s="283" t="str">
        <f t="shared" si="75"/>
        <v/>
      </c>
      <c r="K524" s="283" t="str">
        <f t="shared" si="76"/>
        <v/>
      </c>
      <c r="L524" s="283" t="str">
        <f t="shared" si="77"/>
        <v/>
      </c>
      <c r="M524" s="286" t="str">
        <f t="shared" si="78"/>
        <v/>
      </c>
      <c r="N524" s="240" t="str">
        <f>IF($A524="","",IF(ABS(E524)&gt;0.000001,COUNT($N$1:N523)+1,""))</f>
        <v/>
      </c>
      <c r="O524" s="287" t="str">
        <f>IF($A524="","",SUMIFS(Transactions!$H$2:$H$1001,Transactions!$J$2:$J$1001,$A524,Transactions!$A$2:$A$1001,2)*$I524)</f>
        <v/>
      </c>
      <c r="P524" s="287" t="str">
        <f t="shared" si="79"/>
        <v/>
      </c>
      <c r="Q524" s="288" t="str">
        <f t="shared" si="80"/>
        <v/>
      </c>
    </row>
    <row r="525" spans="1:17" ht="15" customHeight="1" x14ac:dyDescent="0.2">
      <c r="A525" s="240" t="str">
        <f>IFERROR(INDEX(Txn[Key],MATCH(0,INDEX(COUNTIF($A$1:A524,Txn[Key])+(Txn[Key]=""),0),0)),"")</f>
        <v/>
      </c>
      <c r="B525" s="240" t="str">
        <f t="shared" si="72"/>
        <v/>
      </c>
      <c r="C525" s="240" t="str">
        <f t="shared" si="73"/>
        <v/>
      </c>
      <c r="D525" s="240" t="str">
        <f t="shared" si="74"/>
        <v/>
      </c>
      <c r="E525" s="261" t="str">
        <f>IF($A525="","",SUMIFS(Txn[Signed Units],Txn[Key],$A525))</f>
        <v/>
      </c>
      <c r="F525" s="283" t="str">
        <f>IF($A525="","",SUMIFS(Txn[Buy Cost],Txn[Key],$A525))</f>
        <v/>
      </c>
      <c r="G525" s="283" t="str">
        <f>IF($A525="","",SUMIFS(Txn[Sell Proceeds],Txn[Key],$A525))</f>
        <v/>
      </c>
      <c r="H525" s="284" t="str">
        <f>IF($A525="","",IFERROR(INDEX(Prices[Current Price],MATCH($A525,Prices[Key],0)),0))</f>
        <v/>
      </c>
      <c r="I525" s="285" t="str">
        <f>IF($A525="","",IFERROR(INDEX(Prices[FX to SGD],MATCH($A525,Prices[Key],0)),1))</f>
        <v/>
      </c>
      <c r="J525" s="283" t="str">
        <f t="shared" si="75"/>
        <v/>
      </c>
      <c r="K525" s="283" t="str">
        <f t="shared" si="76"/>
        <v/>
      </c>
      <c r="L525" s="283" t="str">
        <f t="shared" si="77"/>
        <v/>
      </c>
      <c r="M525" s="286" t="str">
        <f t="shared" si="78"/>
        <v/>
      </c>
      <c r="N525" s="240" t="str">
        <f>IF($A525="","",IF(ABS(E525)&gt;0.000001,COUNT($N$1:N524)+1,""))</f>
        <v/>
      </c>
      <c r="O525" s="287" t="str">
        <f>IF($A525="","",SUMIFS(Transactions!$H$2:$H$1001,Transactions!$J$2:$J$1001,$A525,Transactions!$A$2:$A$1001,2)*$I525)</f>
        <v/>
      </c>
      <c r="P525" s="287" t="str">
        <f t="shared" si="79"/>
        <v/>
      </c>
      <c r="Q525" s="288" t="str">
        <f t="shared" si="80"/>
        <v/>
      </c>
    </row>
    <row r="526" spans="1:17" ht="15" customHeight="1" x14ac:dyDescent="0.2">
      <c r="A526" s="240" t="str">
        <f>IFERROR(INDEX(Txn[Key],MATCH(0,INDEX(COUNTIF($A$1:A525,Txn[Key])+(Txn[Key]=""),0),0)),"")</f>
        <v/>
      </c>
      <c r="B526" s="240" t="str">
        <f t="shared" si="72"/>
        <v/>
      </c>
      <c r="C526" s="240" t="str">
        <f t="shared" si="73"/>
        <v/>
      </c>
      <c r="D526" s="240" t="str">
        <f t="shared" si="74"/>
        <v/>
      </c>
      <c r="E526" s="261" t="str">
        <f>IF($A526="","",SUMIFS(Txn[Signed Units],Txn[Key],$A526))</f>
        <v/>
      </c>
      <c r="F526" s="283" t="str">
        <f>IF($A526="","",SUMIFS(Txn[Buy Cost],Txn[Key],$A526))</f>
        <v/>
      </c>
      <c r="G526" s="283" t="str">
        <f>IF($A526="","",SUMIFS(Txn[Sell Proceeds],Txn[Key],$A526))</f>
        <v/>
      </c>
      <c r="H526" s="284" t="str">
        <f>IF($A526="","",IFERROR(INDEX(Prices[Current Price],MATCH($A526,Prices[Key],0)),0))</f>
        <v/>
      </c>
      <c r="I526" s="285" t="str">
        <f>IF($A526="","",IFERROR(INDEX(Prices[FX to SGD],MATCH($A526,Prices[Key],0)),1))</f>
        <v/>
      </c>
      <c r="J526" s="283" t="str">
        <f t="shared" si="75"/>
        <v/>
      </c>
      <c r="K526" s="283" t="str">
        <f t="shared" si="76"/>
        <v/>
      </c>
      <c r="L526" s="283" t="str">
        <f t="shared" si="77"/>
        <v/>
      </c>
      <c r="M526" s="286" t="str">
        <f t="shared" si="78"/>
        <v/>
      </c>
      <c r="N526" s="240" t="str">
        <f>IF($A526="","",IF(ABS(E526)&gt;0.000001,COUNT($N$1:N525)+1,""))</f>
        <v/>
      </c>
      <c r="O526" s="287" t="str">
        <f>IF($A526="","",SUMIFS(Transactions!$H$2:$H$1001,Transactions!$J$2:$J$1001,$A526,Transactions!$A$2:$A$1001,2)*$I526)</f>
        <v/>
      </c>
      <c r="P526" s="287" t="str">
        <f t="shared" si="79"/>
        <v/>
      </c>
      <c r="Q526" s="288" t="str">
        <f t="shared" si="80"/>
        <v/>
      </c>
    </row>
    <row r="527" spans="1:17" ht="15" customHeight="1" x14ac:dyDescent="0.2">
      <c r="A527" s="240" t="str">
        <f>IFERROR(INDEX(Txn[Key],MATCH(0,INDEX(COUNTIF($A$1:A526,Txn[Key])+(Txn[Key]=""),0),0)),"")</f>
        <v/>
      </c>
      <c r="B527" s="240" t="str">
        <f t="shared" si="72"/>
        <v/>
      </c>
      <c r="C527" s="240" t="str">
        <f t="shared" si="73"/>
        <v/>
      </c>
      <c r="D527" s="240" t="str">
        <f t="shared" si="74"/>
        <v/>
      </c>
      <c r="E527" s="261" t="str">
        <f>IF($A527="","",SUMIFS(Txn[Signed Units],Txn[Key],$A527))</f>
        <v/>
      </c>
      <c r="F527" s="283" t="str">
        <f>IF($A527="","",SUMIFS(Txn[Buy Cost],Txn[Key],$A527))</f>
        <v/>
      </c>
      <c r="G527" s="283" t="str">
        <f>IF($A527="","",SUMIFS(Txn[Sell Proceeds],Txn[Key],$A527))</f>
        <v/>
      </c>
      <c r="H527" s="284" t="str">
        <f>IF($A527="","",IFERROR(INDEX(Prices[Current Price],MATCH($A527,Prices[Key],0)),0))</f>
        <v/>
      </c>
      <c r="I527" s="285" t="str">
        <f>IF($A527="","",IFERROR(INDEX(Prices[FX to SGD],MATCH($A527,Prices[Key],0)),1))</f>
        <v/>
      </c>
      <c r="J527" s="283" t="str">
        <f t="shared" si="75"/>
        <v/>
      </c>
      <c r="K527" s="283" t="str">
        <f t="shared" si="76"/>
        <v/>
      </c>
      <c r="L527" s="283" t="str">
        <f t="shared" si="77"/>
        <v/>
      </c>
      <c r="M527" s="286" t="str">
        <f t="shared" si="78"/>
        <v/>
      </c>
      <c r="N527" s="240" t="str">
        <f>IF($A527="","",IF(ABS(E527)&gt;0.000001,COUNT($N$1:N526)+1,""))</f>
        <v/>
      </c>
      <c r="O527" s="287" t="str">
        <f>IF($A527="","",SUMIFS(Transactions!$H$2:$H$1001,Transactions!$J$2:$J$1001,$A527,Transactions!$A$2:$A$1001,2)*$I527)</f>
        <v/>
      </c>
      <c r="P527" s="287" t="str">
        <f t="shared" si="79"/>
        <v/>
      </c>
      <c r="Q527" s="288" t="str">
        <f t="shared" si="80"/>
        <v/>
      </c>
    </row>
    <row r="528" spans="1:17" ht="15" customHeight="1" x14ac:dyDescent="0.2">
      <c r="A528" s="240" t="str">
        <f>IFERROR(INDEX(Txn[Key],MATCH(0,INDEX(COUNTIF($A$1:A527,Txn[Key])+(Txn[Key]=""),0),0)),"")</f>
        <v/>
      </c>
      <c r="B528" s="240" t="str">
        <f t="shared" si="72"/>
        <v/>
      </c>
      <c r="C528" s="240" t="str">
        <f t="shared" si="73"/>
        <v/>
      </c>
      <c r="D528" s="240" t="str">
        <f t="shared" si="74"/>
        <v/>
      </c>
      <c r="E528" s="261" t="str">
        <f>IF($A528="","",SUMIFS(Txn[Signed Units],Txn[Key],$A528))</f>
        <v/>
      </c>
      <c r="F528" s="283" t="str">
        <f>IF($A528="","",SUMIFS(Txn[Buy Cost],Txn[Key],$A528))</f>
        <v/>
      </c>
      <c r="G528" s="283" t="str">
        <f>IF($A528="","",SUMIFS(Txn[Sell Proceeds],Txn[Key],$A528))</f>
        <v/>
      </c>
      <c r="H528" s="284" t="str">
        <f>IF($A528="","",IFERROR(INDEX(Prices[Current Price],MATCH($A528,Prices[Key],0)),0))</f>
        <v/>
      </c>
      <c r="I528" s="285" t="str">
        <f>IF($A528="","",IFERROR(INDEX(Prices[FX to SGD],MATCH($A528,Prices[Key],0)),1))</f>
        <v/>
      </c>
      <c r="J528" s="283" t="str">
        <f t="shared" si="75"/>
        <v/>
      </c>
      <c r="K528" s="283" t="str">
        <f t="shared" si="76"/>
        <v/>
      </c>
      <c r="L528" s="283" t="str">
        <f t="shared" si="77"/>
        <v/>
      </c>
      <c r="M528" s="286" t="str">
        <f t="shared" si="78"/>
        <v/>
      </c>
      <c r="N528" s="240" t="str">
        <f>IF($A528="","",IF(ABS(E528)&gt;0.000001,COUNT($N$1:N527)+1,""))</f>
        <v/>
      </c>
      <c r="O528" s="287" t="str">
        <f>IF($A528="","",SUMIFS(Transactions!$H$2:$H$1001,Transactions!$J$2:$J$1001,$A528,Transactions!$A$2:$A$1001,2)*$I528)</f>
        <v/>
      </c>
      <c r="P528" s="287" t="str">
        <f t="shared" si="79"/>
        <v/>
      </c>
      <c r="Q528" s="288" t="str">
        <f t="shared" si="80"/>
        <v/>
      </c>
    </row>
    <row r="529" spans="1:17" ht="15" customHeight="1" x14ac:dyDescent="0.2">
      <c r="A529" s="240" t="str">
        <f>IFERROR(INDEX(Txn[Key],MATCH(0,INDEX(COUNTIF($A$1:A528,Txn[Key])+(Txn[Key]=""),0),0)),"")</f>
        <v/>
      </c>
      <c r="B529" s="240" t="str">
        <f t="shared" si="72"/>
        <v/>
      </c>
      <c r="C529" s="240" t="str">
        <f t="shared" si="73"/>
        <v/>
      </c>
      <c r="D529" s="240" t="str">
        <f t="shared" si="74"/>
        <v/>
      </c>
      <c r="E529" s="261" t="str">
        <f>IF($A529="","",SUMIFS(Txn[Signed Units],Txn[Key],$A529))</f>
        <v/>
      </c>
      <c r="F529" s="283" t="str">
        <f>IF($A529="","",SUMIFS(Txn[Buy Cost],Txn[Key],$A529))</f>
        <v/>
      </c>
      <c r="G529" s="283" t="str">
        <f>IF($A529="","",SUMIFS(Txn[Sell Proceeds],Txn[Key],$A529))</f>
        <v/>
      </c>
      <c r="H529" s="284" t="str">
        <f>IF($A529="","",IFERROR(INDEX(Prices[Current Price],MATCH($A529,Prices[Key],0)),0))</f>
        <v/>
      </c>
      <c r="I529" s="285" t="str">
        <f>IF($A529="","",IFERROR(INDEX(Prices[FX to SGD],MATCH($A529,Prices[Key],0)),1))</f>
        <v/>
      </c>
      <c r="J529" s="283" t="str">
        <f t="shared" si="75"/>
        <v/>
      </c>
      <c r="K529" s="283" t="str">
        <f t="shared" si="76"/>
        <v/>
      </c>
      <c r="L529" s="283" t="str">
        <f t="shared" si="77"/>
        <v/>
      </c>
      <c r="M529" s="286" t="str">
        <f t="shared" si="78"/>
        <v/>
      </c>
      <c r="N529" s="240" t="str">
        <f>IF($A529="","",IF(ABS(E529)&gt;0.000001,COUNT($N$1:N528)+1,""))</f>
        <v/>
      </c>
      <c r="O529" s="287" t="str">
        <f>IF($A529="","",SUMIFS(Transactions!$H$2:$H$1001,Transactions!$J$2:$J$1001,$A529,Transactions!$A$2:$A$1001,2)*$I529)</f>
        <v/>
      </c>
      <c r="P529" s="287" t="str">
        <f t="shared" si="79"/>
        <v/>
      </c>
      <c r="Q529" s="288" t="str">
        <f t="shared" si="80"/>
        <v/>
      </c>
    </row>
    <row r="530" spans="1:17" ht="15" customHeight="1" x14ac:dyDescent="0.2">
      <c r="A530" s="240" t="str">
        <f>IFERROR(INDEX(Txn[Key],MATCH(0,INDEX(COUNTIF($A$1:A529,Txn[Key])+(Txn[Key]=""),0),0)),"")</f>
        <v/>
      </c>
      <c r="B530" s="240" t="str">
        <f t="shared" si="72"/>
        <v/>
      </c>
      <c r="C530" s="240" t="str">
        <f t="shared" si="73"/>
        <v/>
      </c>
      <c r="D530" s="240" t="str">
        <f t="shared" si="74"/>
        <v/>
      </c>
      <c r="E530" s="261" t="str">
        <f>IF($A530="","",SUMIFS(Txn[Signed Units],Txn[Key],$A530))</f>
        <v/>
      </c>
      <c r="F530" s="283" t="str">
        <f>IF($A530="","",SUMIFS(Txn[Buy Cost],Txn[Key],$A530))</f>
        <v/>
      </c>
      <c r="G530" s="283" t="str">
        <f>IF($A530="","",SUMIFS(Txn[Sell Proceeds],Txn[Key],$A530))</f>
        <v/>
      </c>
      <c r="H530" s="284" t="str">
        <f>IF($A530="","",IFERROR(INDEX(Prices[Current Price],MATCH($A530,Prices[Key],0)),0))</f>
        <v/>
      </c>
      <c r="I530" s="285" t="str">
        <f>IF($A530="","",IFERROR(INDEX(Prices[FX to SGD],MATCH($A530,Prices[Key],0)),1))</f>
        <v/>
      </c>
      <c r="J530" s="283" t="str">
        <f t="shared" si="75"/>
        <v/>
      </c>
      <c r="K530" s="283" t="str">
        <f t="shared" si="76"/>
        <v/>
      </c>
      <c r="L530" s="283" t="str">
        <f t="shared" si="77"/>
        <v/>
      </c>
      <c r="M530" s="286" t="str">
        <f t="shared" si="78"/>
        <v/>
      </c>
      <c r="N530" s="240" t="str">
        <f>IF($A530="","",IF(ABS(E530)&gt;0.000001,COUNT($N$1:N529)+1,""))</f>
        <v/>
      </c>
      <c r="O530" s="287" t="str">
        <f>IF($A530="","",SUMIFS(Transactions!$H$2:$H$1001,Transactions!$J$2:$J$1001,$A530,Transactions!$A$2:$A$1001,2)*$I530)</f>
        <v/>
      </c>
      <c r="P530" s="287" t="str">
        <f t="shared" si="79"/>
        <v/>
      </c>
      <c r="Q530" s="288" t="str">
        <f t="shared" si="80"/>
        <v/>
      </c>
    </row>
    <row r="531" spans="1:17" ht="15" customHeight="1" x14ac:dyDescent="0.2">
      <c r="A531" s="240" t="str">
        <f>IFERROR(INDEX(Txn[Key],MATCH(0,INDEX(COUNTIF($A$1:A530,Txn[Key])+(Txn[Key]=""),0),0)),"")</f>
        <v/>
      </c>
      <c r="B531" s="240" t="str">
        <f t="shared" si="72"/>
        <v/>
      </c>
      <c r="C531" s="240" t="str">
        <f t="shared" si="73"/>
        <v/>
      </c>
      <c r="D531" s="240" t="str">
        <f t="shared" si="74"/>
        <v/>
      </c>
      <c r="E531" s="261" t="str">
        <f>IF($A531="","",SUMIFS(Txn[Signed Units],Txn[Key],$A531))</f>
        <v/>
      </c>
      <c r="F531" s="283" t="str">
        <f>IF($A531="","",SUMIFS(Txn[Buy Cost],Txn[Key],$A531))</f>
        <v/>
      </c>
      <c r="G531" s="283" t="str">
        <f>IF($A531="","",SUMIFS(Txn[Sell Proceeds],Txn[Key],$A531))</f>
        <v/>
      </c>
      <c r="H531" s="284" t="str">
        <f>IF($A531="","",IFERROR(INDEX(Prices[Current Price],MATCH($A531,Prices[Key],0)),0))</f>
        <v/>
      </c>
      <c r="I531" s="285" t="str">
        <f>IF($A531="","",IFERROR(INDEX(Prices[FX to SGD],MATCH($A531,Prices[Key],0)),1))</f>
        <v/>
      </c>
      <c r="J531" s="283" t="str">
        <f t="shared" si="75"/>
        <v/>
      </c>
      <c r="K531" s="283" t="str">
        <f t="shared" si="76"/>
        <v/>
      </c>
      <c r="L531" s="283" t="str">
        <f t="shared" si="77"/>
        <v/>
      </c>
      <c r="M531" s="286" t="str">
        <f t="shared" si="78"/>
        <v/>
      </c>
      <c r="N531" s="240" t="str">
        <f>IF($A531="","",IF(ABS(E531)&gt;0.000001,COUNT($N$1:N530)+1,""))</f>
        <v/>
      </c>
      <c r="O531" s="287" t="str">
        <f>IF($A531="","",SUMIFS(Transactions!$H$2:$H$1001,Transactions!$J$2:$J$1001,$A531,Transactions!$A$2:$A$1001,2)*$I531)</f>
        <v/>
      </c>
      <c r="P531" s="287" t="str">
        <f t="shared" si="79"/>
        <v/>
      </c>
      <c r="Q531" s="288" t="str">
        <f t="shared" si="80"/>
        <v/>
      </c>
    </row>
    <row r="532" spans="1:17" ht="15" customHeight="1" x14ac:dyDescent="0.2">
      <c r="A532" s="240" t="str">
        <f>IFERROR(INDEX(Txn[Key],MATCH(0,INDEX(COUNTIF($A$1:A531,Txn[Key])+(Txn[Key]=""),0),0)),"")</f>
        <v/>
      </c>
      <c r="B532" s="240" t="str">
        <f t="shared" si="72"/>
        <v/>
      </c>
      <c r="C532" s="240" t="str">
        <f t="shared" si="73"/>
        <v/>
      </c>
      <c r="D532" s="240" t="str">
        <f t="shared" si="74"/>
        <v/>
      </c>
      <c r="E532" s="261" t="str">
        <f>IF($A532="","",SUMIFS(Txn[Signed Units],Txn[Key],$A532))</f>
        <v/>
      </c>
      <c r="F532" s="283" t="str">
        <f>IF($A532="","",SUMIFS(Txn[Buy Cost],Txn[Key],$A532))</f>
        <v/>
      </c>
      <c r="G532" s="283" t="str">
        <f>IF($A532="","",SUMIFS(Txn[Sell Proceeds],Txn[Key],$A532))</f>
        <v/>
      </c>
      <c r="H532" s="284" t="str">
        <f>IF($A532="","",IFERROR(INDEX(Prices[Current Price],MATCH($A532,Prices[Key],0)),0))</f>
        <v/>
      </c>
      <c r="I532" s="285" t="str">
        <f>IF($A532="","",IFERROR(INDEX(Prices[FX to SGD],MATCH($A532,Prices[Key],0)),1))</f>
        <v/>
      </c>
      <c r="J532" s="283" t="str">
        <f t="shared" si="75"/>
        <v/>
      </c>
      <c r="K532" s="283" t="str">
        <f t="shared" si="76"/>
        <v/>
      </c>
      <c r="L532" s="283" t="str">
        <f t="shared" si="77"/>
        <v/>
      </c>
      <c r="M532" s="286" t="str">
        <f t="shared" si="78"/>
        <v/>
      </c>
      <c r="N532" s="240" t="str">
        <f>IF($A532="","",IF(ABS(E532)&gt;0.000001,COUNT($N$1:N531)+1,""))</f>
        <v/>
      </c>
      <c r="O532" s="287" t="str">
        <f>IF($A532="","",SUMIFS(Transactions!$H$2:$H$1001,Transactions!$J$2:$J$1001,$A532,Transactions!$A$2:$A$1001,2)*$I532)</f>
        <v/>
      </c>
      <c r="P532" s="287" t="str">
        <f t="shared" si="79"/>
        <v/>
      </c>
      <c r="Q532" s="288" t="str">
        <f t="shared" si="80"/>
        <v/>
      </c>
    </row>
    <row r="533" spans="1:17" ht="15" customHeight="1" x14ac:dyDescent="0.2">
      <c r="A533" s="240" t="str">
        <f>IFERROR(INDEX(Txn[Key],MATCH(0,INDEX(COUNTIF($A$1:A532,Txn[Key])+(Txn[Key]=""),0),0)),"")</f>
        <v/>
      </c>
      <c r="B533" s="240" t="str">
        <f t="shared" si="72"/>
        <v/>
      </c>
      <c r="C533" s="240" t="str">
        <f t="shared" si="73"/>
        <v/>
      </c>
      <c r="D533" s="240" t="str">
        <f t="shared" si="74"/>
        <v/>
      </c>
      <c r="E533" s="261" t="str">
        <f>IF($A533="","",SUMIFS(Txn[Signed Units],Txn[Key],$A533))</f>
        <v/>
      </c>
      <c r="F533" s="283" t="str">
        <f>IF($A533="","",SUMIFS(Txn[Buy Cost],Txn[Key],$A533))</f>
        <v/>
      </c>
      <c r="G533" s="283" t="str">
        <f>IF($A533="","",SUMIFS(Txn[Sell Proceeds],Txn[Key],$A533))</f>
        <v/>
      </c>
      <c r="H533" s="284" t="str">
        <f>IF($A533="","",IFERROR(INDEX(Prices[Current Price],MATCH($A533,Prices[Key],0)),0))</f>
        <v/>
      </c>
      <c r="I533" s="285" t="str">
        <f>IF($A533="","",IFERROR(INDEX(Prices[FX to SGD],MATCH($A533,Prices[Key],0)),1))</f>
        <v/>
      </c>
      <c r="J533" s="283" t="str">
        <f t="shared" si="75"/>
        <v/>
      </c>
      <c r="K533" s="283" t="str">
        <f t="shared" si="76"/>
        <v/>
      </c>
      <c r="L533" s="283" t="str">
        <f t="shared" si="77"/>
        <v/>
      </c>
      <c r="M533" s="286" t="str">
        <f t="shared" si="78"/>
        <v/>
      </c>
      <c r="N533" s="240" t="str">
        <f>IF($A533="","",IF(ABS(E533)&gt;0.000001,COUNT($N$1:N532)+1,""))</f>
        <v/>
      </c>
      <c r="O533" s="287" t="str">
        <f>IF($A533="","",SUMIFS(Transactions!$H$2:$H$1001,Transactions!$J$2:$J$1001,$A533,Transactions!$A$2:$A$1001,2)*$I533)</f>
        <v/>
      </c>
      <c r="P533" s="287" t="str">
        <f t="shared" si="79"/>
        <v/>
      </c>
      <c r="Q533" s="288" t="str">
        <f t="shared" si="80"/>
        <v/>
      </c>
    </row>
    <row r="534" spans="1:17" ht="15" customHeight="1" x14ac:dyDescent="0.2">
      <c r="A534" s="240" t="str">
        <f>IFERROR(INDEX(Txn[Key],MATCH(0,INDEX(COUNTIF($A$1:A533,Txn[Key])+(Txn[Key]=""),0),0)),"")</f>
        <v/>
      </c>
      <c r="B534" s="240" t="str">
        <f t="shared" si="72"/>
        <v/>
      </c>
      <c r="C534" s="240" t="str">
        <f t="shared" si="73"/>
        <v/>
      </c>
      <c r="D534" s="240" t="str">
        <f t="shared" si="74"/>
        <v/>
      </c>
      <c r="E534" s="261" t="str">
        <f>IF($A534="","",SUMIFS(Txn[Signed Units],Txn[Key],$A534))</f>
        <v/>
      </c>
      <c r="F534" s="283" t="str">
        <f>IF($A534="","",SUMIFS(Txn[Buy Cost],Txn[Key],$A534))</f>
        <v/>
      </c>
      <c r="G534" s="283" t="str">
        <f>IF($A534="","",SUMIFS(Txn[Sell Proceeds],Txn[Key],$A534))</f>
        <v/>
      </c>
      <c r="H534" s="284" t="str">
        <f>IF($A534="","",IFERROR(INDEX(Prices[Current Price],MATCH($A534,Prices[Key],0)),0))</f>
        <v/>
      </c>
      <c r="I534" s="285" t="str">
        <f>IF($A534="","",IFERROR(INDEX(Prices[FX to SGD],MATCH($A534,Prices[Key],0)),1))</f>
        <v/>
      </c>
      <c r="J534" s="283" t="str">
        <f t="shared" si="75"/>
        <v/>
      </c>
      <c r="K534" s="283" t="str">
        <f t="shared" si="76"/>
        <v/>
      </c>
      <c r="L534" s="283" t="str">
        <f t="shared" si="77"/>
        <v/>
      </c>
      <c r="M534" s="286" t="str">
        <f t="shared" si="78"/>
        <v/>
      </c>
      <c r="N534" s="240" t="str">
        <f>IF($A534="","",IF(ABS(E534)&gt;0.000001,COUNT($N$1:N533)+1,""))</f>
        <v/>
      </c>
      <c r="O534" s="287" t="str">
        <f>IF($A534="","",SUMIFS(Transactions!$H$2:$H$1001,Transactions!$J$2:$J$1001,$A534,Transactions!$A$2:$A$1001,2)*$I534)</f>
        <v/>
      </c>
      <c r="P534" s="287" t="str">
        <f t="shared" si="79"/>
        <v/>
      </c>
      <c r="Q534" s="288" t="str">
        <f t="shared" si="80"/>
        <v/>
      </c>
    </row>
    <row r="535" spans="1:17" ht="15" customHeight="1" x14ac:dyDescent="0.2">
      <c r="A535" s="240" t="str">
        <f>IFERROR(INDEX(Txn[Key],MATCH(0,INDEX(COUNTIF($A$1:A534,Txn[Key])+(Txn[Key]=""),0),0)),"")</f>
        <v/>
      </c>
      <c r="B535" s="240" t="str">
        <f t="shared" si="72"/>
        <v/>
      </c>
      <c r="C535" s="240" t="str">
        <f t="shared" si="73"/>
        <v/>
      </c>
      <c r="D535" s="240" t="str">
        <f t="shared" si="74"/>
        <v/>
      </c>
      <c r="E535" s="261" t="str">
        <f>IF($A535="","",SUMIFS(Txn[Signed Units],Txn[Key],$A535))</f>
        <v/>
      </c>
      <c r="F535" s="283" t="str">
        <f>IF($A535="","",SUMIFS(Txn[Buy Cost],Txn[Key],$A535))</f>
        <v/>
      </c>
      <c r="G535" s="283" t="str">
        <f>IF($A535="","",SUMIFS(Txn[Sell Proceeds],Txn[Key],$A535))</f>
        <v/>
      </c>
      <c r="H535" s="284" t="str">
        <f>IF($A535="","",IFERROR(INDEX(Prices[Current Price],MATCH($A535,Prices[Key],0)),0))</f>
        <v/>
      </c>
      <c r="I535" s="285" t="str">
        <f>IF($A535="","",IFERROR(INDEX(Prices[FX to SGD],MATCH($A535,Prices[Key],0)),1))</f>
        <v/>
      </c>
      <c r="J535" s="283" t="str">
        <f t="shared" si="75"/>
        <v/>
      </c>
      <c r="K535" s="283" t="str">
        <f t="shared" si="76"/>
        <v/>
      </c>
      <c r="L535" s="283" t="str">
        <f t="shared" si="77"/>
        <v/>
      </c>
      <c r="M535" s="286" t="str">
        <f t="shared" si="78"/>
        <v/>
      </c>
      <c r="N535" s="240" t="str">
        <f>IF($A535="","",IF(ABS(E535)&gt;0.000001,COUNT($N$1:N534)+1,""))</f>
        <v/>
      </c>
      <c r="O535" s="287" t="str">
        <f>IF($A535="","",SUMIFS(Transactions!$H$2:$H$1001,Transactions!$J$2:$J$1001,$A535,Transactions!$A$2:$A$1001,2)*$I535)</f>
        <v/>
      </c>
      <c r="P535" s="287" t="str">
        <f t="shared" si="79"/>
        <v/>
      </c>
      <c r="Q535" s="288" t="str">
        <f t="shared" si="80"/>
        <v/>
      </c>
    </row>
    <row r="536" spans="1:17" ht="15" customHeight="1" x14ac:dyDescent="0.2">
      <c r="A536" s="240" t="str">
        <f>IFERROR(INDEX(Txn[Key],MATCH(0,INDEX(COUNTIF($A$1:A535,Txn[Key])+(Txn[Key]=""),0),0)),"")</f>
        <v/>
      </c>
      <c r="B536" s="240" t="str">
        <f t="shared" si="72"/>
        <v/>
      </c>
      <c r="C536" s="240" t="str">
        <f t="shared" si="73"/>
        <v/>
      </c>
      <c r="D536" s="240" t="str">
        <f t="shared" si="74"/>
        <v/>
      </c>
      <c r="E536" s="261" t="str">
        <f>IF($A536="","",SUMIFS(Txn[Signed Units],Txn[Key],$A536))</f>
        <v/>
      </c>
      <c r="F536" s="283" t="str">
        <f>IF($A536="","",SUMIFS(Txn[Buy Cost],Txn[Key],$A536))</f>
        <v/>
      </c>
      <c r="G536" s="283" t="str">
        <f>IF($A536="","",SUMIFS(Txn[Sell Proceeds],Txn[Key],$A536))</f>
        <v/>
      </c>
      <c r="H536" s="284" t="str">
        <f>IF($A536="","",IFERROR(INDEX(Prices[Current Price],MATCH($A536,Prices[Key],0)),0))</f>
        <v/>
      </c>
      <c r="I536" s="285" t="str">
        <f>IF($A536="","",IFERROR(INDEX(Prices[FX to SGD],MATCH($A536,Prices[Key],0)),1))</f>
        <v/>
      </c>
      <c r="J536" s="283" t="str">
        <f t="shared" si="75"/>
        <v/>
      </c>
      <c r="K536" s="283" t="str">
        <f t="shared" si="76"/>
        <v/>
      </c>
      <c r="L536" s="283" t="str">
        <f t="shared" si="77"/>
        <v/>
      </c>
      <c r="M536" s="286" t="str">
        <f t="shared" si="78"/>
        <v/>
      </c>
      <c r="N536" s="240" t="str">
        <f>IF($A536="","",IF(ABS(E536)&gt;0.000001,COUNT($N$1:N535)+1,""))</f>
        <v/>
      </c>
      <c r="O536" s="287" t="str">
        <f>IF($A536="","",SUMIFS(Transactions!$H$2:$H$1001,Transactions!$J$2:$J$1001,$A536,Transactions!$A$2:$A$1001,2)*$I536)</f>
        <v/>
      </c>
      <c r="P536" s="287" t="str">
        <f t="shared" si="79"/>
        <v/>
      </c>
      <c r="Q536" s="288" t="str">
        <f t="shared" si="80"/>
        <v/>
      </c>
    </row>
    <row r="537" spans="1:17" ht="15" customHeight="1" x14ac:dyDescent="0.2">
      <c r="A537" s="240" t="str">
        <f>IFERROR(INDEX(Txn[Key],MATCH(0,INDEX(COUNTIF($A$1:A536,Txn[Key])+(Txn[Key]=""),0),0)),"")</f>
        <v/>
      </c>
      <c r="B537" s="240" t="str">
        <f t="shared" si="72"/>
        <v/>
      </c>
      <c r="C537" s="240" t="str">
        <f t="shared" si="73"/>
        <v/>
      </c>
      <c r="D537" s="240" t="str">
        <f t="shared" si="74"/>
        <v/>
      </c>
      <c r="E537" s="261" t="str">
        <f>IF($A537="","",SUMIFS(Txn[Signed Units],Txn[Key],$A537))</f>
        <v/>
      </c>
      <c r="F537" s="283" t="str">
        <f>IF($A537="","",SUMIFS(Txn[Buy Cost],Txn[Key],$A537))</f>
        <v/>
      </c>
      <c r="G537" s="283" t="str">
        <f>IF($A537="","",SUMIFS(Txn[Sell Proceeds],Txn[Key],$A537))</f>
        <v/>
      </c>
      <c r="H537" s="284" t="str">
        <f>IF($A537="","",IFERROR(INDEX(Prices[Current Price],MATCH($A537,Prices[Key],0)),0))</f>
        <v/>
      </c>
      <c r="I537" s="285" t="str">
        <f>IF($A537="","",IFERROR(INDEX(Prices[FX to SGD],MATCH($A537,Prices[Key],0)),1))</f>
        <v/>
      </c>
      <c r="J537" s="283" t="str">
        <f t="shared" si="75"/>
        <v/>
      </c>
      <c r="K537" s="283" t="str">
        <f t="shared" si="76"/>
        <v/>
      </c>
      <c r="L537" s="283" t="str">
        <f t="shared" si="77"/>
        <v/>
      </c>
      <c r="M537" s="286" t="str">
        <f t="shared" si="78"/>
        <v/>
      </c>
      <c r="N537" s="240" t="str">
        <f>IF($A537="","",IF(ABS(E537)&gt;0.000001,COUNT($N$1:N536)+1,""))</f>
        <v/>
      </c>
      <c r="O537" s="287" t="str">
        <f>IF($A537="","",SUMIFS(Transactions!$H$2:$H$1001,Transactions!$J$2:$J$1001,$A537,Transactions!$A$2:$A$1001,2)*$I537)</f>
        <v/>
      </c>
      <c r="P537" s="287" t="str">
        <f t="shared" si="79"/>
        <v/>
      </c>
      <c r="Q537" s="288" t="str">
        <f t="shared" si="80"/>
        <v/>
      </c>
    </row>
    <row r="538" spans="1:17" ht="15" customHeight="1" x14ac:dyDescent="0.2">
      <c r="A538" s="240" t="str">
        <f>IFERROR(INDEX(Txn[Key],MATCH(0,INDEX(COUNTIF($A$1:A537,Txn[Key])+(Txn[Key]=""),0),0)),"")</f>
        <v/>
      </c>
      <c r="B538" s="240" t="str">
        <f t="shared" si="72"/>
        <v/>
      </c>
      <c r="C538" s="240" t="str">
        <f t="shared" si="73"/>
        <v/>
      </c>
      <c r="D538" s="240" t="str">
        <f t="shared" si="74"/>
        <v/>
      </c>
      <c r="E538" s="261" t="str">
        <f>IF($A538="","",SUMIFS(Txn[Signed Units],Txn[Key],$A538))</f>
        <v/>
      </c>
      <c r="F538" s="283" t="str">
        <f>IF($A538="","",SUMIFS(Txn[Buy Cost],Txn[Key],$A538))</f>
        <v/>
      </c>
      <c r="G538" s="283" t="str">
        <f>IF($A538="","",SUMIFS(Txn[Sell Proceeds],Txn[Key],$A538))</f>
        <v/>
      </c>
      <c r="H538" s="284" t="str">
        <f>IF($A538="","",IFERROR(INDEX(Prices[Current Price],MATCH($A538,Prices[Key],0)),0))</f>
        <v/>
      </c>
      <c r="I538" s="285" t="str">
        <f>IF($A538="","",IFERROR(INDEX(Prices[FX to SGD],MATCH($A538,Prices[Key],0)),1))</f>
        <v/>
      </c>
      <c r="J538" s="283" t="str">
        <f t="shared" si="75"/>
        <v/>
      </c>
      <c r="K538" s="283" t="str">
        <f t="shared" si="76"/>
        <v/>
      </c>
      <c r="L538" s="283" t="str">
        <f t="shared" si="77"/>
        <v/>
      </c>
      <c r="M538" s="286" t="str">
        <f t="shared" si="78"/>
        <v/>
      </c>
      <c r="N538" s="240" t="str">
        <f>IF($A538="","",IF(ABS(E538)&gt;0.000001,COUNT($N$1:N537)+1,""))</f>
        <v/>
      </c>
      <c r="O538" s="287" t="str">
        <f>IF($A538="","",SUMIFS(Transactions!$H$2:$H$1001,Transactions!$J$2:$J$1001,$A538,Transactions!$A$2:$A$1001,2)*$I538)</f>
        <v/>
      </c>
      <c r="P538" s="287" t="str">
        <f t="shared" si="79"/>
        <v/>
      </c>
      <c r="Q538" s="288" t="str">
        <f t="shared" si="80"/>
        <v/>
      </c>
    </row>
    <row r="539" spans="1:17" ht="15" customHeight="1" x14ac:dyDescent="0.2">
      <c r="A539" s="240" t="str">
        <f>IFERROR(INDEX(Txn[Key],MATCH(0,INDEX(COUNTIF($A$1:A538,Txn[Key])+(Txn[Key]=""),0),0)),"")</f>
        <v/>
      </c>
      <c r="B539" s="240" t="str">
        <f t="shared" si="72"/>
        <v/>
      </c>
      <c r="C539" s="240" t="str">
        <f t="shared" si="73"/>
        <v/>
      </c>
      <c r="D539" s="240" t="str">
        <f t="shared" si="74"/>
        <v/>
      </c>
      <c r="E539" s="261" t="str">
        <f>IF($A539="","",SUMIFS(Txn[Signed Units],Txn[Key],$A539))</f>
        <v/>
      </c>
      <c r="F539" s="283" t="str">
        <f>IF($A539="","",SUMIFS(Txn[Buy Cost],Txn[Key],$A539))</f>
        <v/>
      </c>
      <c r="G539" s="283" t="str">
        <f>IF($A539="","",SUMIFS(Txn[Sell Proceeds],Txn[Key],$A539))</f>
        <v/>
      </c>
      <c r="H539" s="284" t="str">
        <f>IF($A539="","",IFERROR(INDEX(Prices[Current Price],MATCH($A539,Prices[Key],0)),0))</f>
        <v/>
      </c>
      <c r="I539" s="285" t="str">
        <f>IF($A539="","",IFERROR(INDEX(Prices[FX to SGD],MATCH($A539,Prices[Key],0)),1))</f>
        <v/>
      </c>
      <c r="J539" s="283" t="str">
        <f t="shared" si="75"/>
        <v/>
      </c>
      <c r="K539" s="283" t="str">
        <f t="shared" si="76"/>
        <v/>
      </c>
      <c r="L539" s="283" t="str">
        <f t="shared" si="77"/>
        <v/>
      </c>
      <c r="M539" s="286" t="str">
        <f t="shared" si="78"/>
        <v/>
      </c>
      <c r="N539" s="240" t="str">
        <f>IF($A539="","",IF(ABS(E539)&gt;0.000001,COUNT($N$1:N538)+1,""))</f>
        <v/>
      </c>
      <c r="O539" s="287" t="str">
        <f>IF($A539="","",SUMIFS(Transactions!$H$2:$H$1001,Transactions!$J$2:$J$1001,$A539,Transactions!$A$2:$A$1001,2)*$I539)</f>
        <v/>
      </c>
      <c r="P539" s="287" t="str">
        <f t="shared" si="79"/>
        <v/>
      </c>
      <c r="Q539" s="288" t="str">
        <f t="shared" si="80"/>
        <v/>
      </c>
    </row>
    <row r="540" spans="1:17" ht="15" customHeight="1" x14ac:dyDescent="0.2">
      <c r="A540" s="240" t="str">
        <f>IFERROR(INDEX(Txn[Key],MATCH(0,INDEX(COUNTIF($A$1:A539,Txn[Key])+(Txn[Key]=""),0),0)),"")</f>
        <v/>
      </c>
      <c r="B540" s="240" t="str">
        <f t="shared" si="72"/>
        <v/>
      </c>
      <c r="C540" s="240" t="str">
        <f t="shared" si="73"/>
        <v/>
      </c>
      <c r="D540" s="240" t="str">
        <f t="shared" si="74"/>
        <v/>
      </c>
      <c r="E540" s="261" t="str">
        <f>IF($A540="","",SUMIFS(Txn[Signed Units],Txn[Key],$A540))</f>
        <v/>
      </c>
      <c r="F540" s="283" t="str">
        <f>IF($A540="","",SUMIFS(Txn[Buy Cost],Txn[Key],$A540))</f>
        <v/>
      </c>
      <c r="G540" s="283" t="str">
        <f>IF($A540="","",SUMIFS(Txn[Sell Proceeds],Txn[Key],$A540))</f>
        <v/>
      </c>
      <c r="H540" s="284" t="str">
        <f>IF($A540="","",IFERROR(INDEX(Prices[Current Price],MATCH($A540,Prices[Key],0)),0))</f>
        <v/>
      </c>
      <c r="I540" s="285" t="str">
        <f>IF($A540="","",IFERROR(INDEX(Prices[FX to SGD],MATCH($A540,Prices[Key],0)),1))</f>
        <v/>
      </c>
      <c r="J540" s="283" t="str">
        <f t="shared" si="75"/>
        <v/>
      </c>
      <c r="K540" s="283" t="str">
        <f t="shared" si="76"/>
        <v/>
      </c>
      <c r="L540" s="283" t="str">
        <f t="shared" si="77"/>
        <v/>
      </c>
      <c r="M540" s="286" t="str">
        <f t="shared" si="78"/>
        <v/>
      </c>
      <c r="N540" s="240" t="str">
        <f>IF($A540="","",IF(ABS(E540)&gt;0.000001,COUNT($N$1:N539)+1,""))</f>
        <v/>
      </c>
      <c r="O540" s="287" t="str">
        <f>IF($A540="","",SUMIFS(Transactions!$H$2:$H$1001,Transactions!$J$2:$J$1001,$A540,Transactions!$A$2:$A$1001,2)*$I540)</f>
        <v/>
      </c>
      <c r="P540" s="287" t="str">
        <f t="shared" si="79"/>
        <v/>
      </c>
      <c r="Q540" s="288" t="str">
        <f t="shared" si="80"/>
        <v/>
      </c>
    </row>
    <row r="541" spans="1:17" ht="15" customHeight="1" x14ac:dyDescent="0.2">
      <c r="A541" s="240" t="str">
        <f>IFERROR(INDEX(Txn[Key],MATCH(0,INDEX(COUNTIF($A$1:A540,Txn[Key])+(Txn[Key]=""),0),0)),"")</f>
        <v/>
      </c>
      <c r="B541" s="240" t="str">
        <f t="shared" si="72"/>
        <v/>
      </c>
      <c r="C541" s="240" t="str">
        <f t="shared" si="73"/>
        <v/>
      </c>
      <c r="D541" s="240" t="str">
        <f t="shared" si="74"/>
        <v/>
      </c>
      <c r="E541" s="261" t="str">
        <f>IF($A541="","",SUMIFS(Txn[Signed Units],Txn[Key],$A541))</f>
        <v/>
      </c>
      <c r="F541" s="283" t="str">
        <f>IF($A541="","",SUMIFS(Txn[Buy Cost],Txn[Key],$A541))</f>
        <v/>
      </c>
      <c r="G541" s="283" t="str">
        <f>IF($A541="","",SUMIFS(Txn[Sell Proceeds],Txn[Key],$A541))</f>
        <v/>
      </c>
      <c r="H541" s="284" t="str">
        <f>IF($A541="","",IFERROR(INDEX(Prices[Current Price],MATCH($A541,Prices[Key],0)),0))</f>
        <v/>
      </c>
      <c r="I541" s="285" t="str">
        <f>IF($A541="","",IFERROR(INDEX(Prices[FX to SGD],MATCH($A541,Prices[Key],0)),1))</f>
        <v/>
      </c>
      <c r="J541" s="283" t="str">
        <f t="shared" si="75"/>
        <v/>
      </c>
      <c r="K541" s="283" t="str">
        <f t="shared" si="76"/>
        <v/>
      </c>
      <c r="L541" s="283" t="str">
        <f t="shared" si="77"/>
        <v/>
      </c>
      <c r="M541" s="286" t="str">
        <f t="shared" si="78"/>
        <v/>
      </c>
      <c r="N541" s="240" t="str">
        <f>IF($A541="","",IF(ABS(E541)&gt;0.000001,COUNT($N$1:N540)+1,""))</f>
        <v/>
      </c>
      <c r="O541" s="287" t="str">
        <f>IF($A541="","",SUMIFS(Transactions!$H$2:$H$1001,Transactions!$J$2:$J$1001,$A541,Transactions!$A$2:$A$1001,2)*$I541)</f>
        <v/>
      </c>
      <c r="P541" s="287" t="str">
        <f t="shared" si="79"/>
        <v/>
      </c>
      <c r="Q541" s="288" t="str">
        <f t="shared" si="80"/>
        <v/>
      </c>
    </row>
    <row r="542" spans="1:17" ht="15" customHeight="1" x14ac:dyDescent="0.2">
      <c r="A542" s="240" t="str">
        <f>IFERROR(INDEX(Txn[Key],MATCH(0,INDEX(COUNTIF($A$1:A541,Txn[Key])+(Txn[Key]=""),0),0)),"")</f>
        <v/>
      </c>
      <c r="B542" s="240" t="str">
        <f t="shared" si="72"/>
        <v/>
      </c>
      <c r="C542" s="240" t="str">
        <f t="shared" si="73"/>
        <v/>
      </c>
      <c r="D542" s="240" t="str">
        <f t="shared" si="74"/>
        <v/>
      </c>
      <c r="E542" s="261" t="str">
        <f>IF($A542="","",SUMIFS(Txn[Signed Units],Txn[Key],$A542))</f>
        <v/>
      </c>
      <c r="F542" s="283" t="str">
        <f>IF($A542="","",SUMIFS(Txn[Buy Cost],Txn[Key],$A542))</f>
        <v/>
      </c>
      <c r="G542" s="283" t="str">
        <f>IF($A542="","",SUMIFS(Txn[Sell Proceeds],Txn[Key],$A542))</f>
        <v/>
      </c>
      <c r="H542" s="284" t="str">
        <f>IF($A542="","",IFERROR(INDEX(Prices[Current Price],MATCH($A542,Prices[Key],0)),0))</f>
        <v/>
      </c>
      <c r="I542" s="285" t="str">
        <f>IF($A542="","",IFERROR(INDEX(Prices[FX to SGD],MATCH($A542,Prices[Key],0)),1))</f>
        <v/>
      </c>
      <c r="J542" s="283" t="str">
        <f t="shared" si="75"/>
        <v/>
      </c>
      <c r="K542" s="283" t="str">
        <f t="shared" si="76"/>
        <v/>
      </c>
      <c r="L542" s="283" t="str">
        <f t="shared" si="77"/>
        <v/>
      </c>
      <c r="M542" s="286" t="str">
        <f t="shared" si="78"/>
        <v/>
      </c>
      <c r="N542" s="240" t="str">
        <f>IF($A542="","",IF(ABS(E542)&gt;0.000001,COUNT($N$1:N541)+1,""))</f>
        <v/>
      </c>
      <c r="O542" s="287" t="str">
        <f>IF($A542="","",SUMIFS(Transactions!$H$2:$H$1001,Transactions!$J$2:$J$1001,$A542,Transactions!$A$2:$A$1001,2)*$I542)</f>
        <v/>
      </c>
      <c r="P542" s="287" t="str">
        <f t="shared" si="79"/>
        <v/>
      </c>
      <c r="Q542" s="288" t="str">
        <f t="shared" si="80"/>
        <v/>
      </c>
    </row>
    <row r="543" spans="1:17" ht="15" customHeight="1" x14ac:dyDescent="0.2">
      <c r="A543" s="240" t="str">
        <f>IFERROR(INDEX(Txn[Key],MATCH(0,INDEX(COUNTIF($A$1:A542,Txn[Key])+(Txn[Key]=""),0),0)),"")</f>
        <v/>
      </c>
      <c r="B543" s="240" t="str">
        <f t="shared" si="72"/>
        <v/>
      </c>
      <c r="C543" s="240" t="str">
        <f t="shared" si="73"/>
        <v/>
      </c>
      <c r="D543" s="240" t="str">
        <f t="shared" si="74"/>
        <v/>
      </c>
      <c r="E543" s="261" t="str">
        <f>IF($A543="","",SUMIFS(Txn[Signed Units],Txn[Key],$A543))</f>
        <v/>
      </c>
      <c r="F543" s="283" t="str">
        <f>IF($A543="","",SUMIFS(Txn[Buy Cost],Txn[Key],$A543))</f>
        <v/>
      </c>
      <c r="G543" s="283" t="str">
        <f>IF($A543="","",SUMIFS(Txn[Sell Proceeds],Txn[Key],$A543))</f>
        <v/>
      </c>
      <c r="H543" s="284" t="str">
        <f>IF($A543="","",IFERROR(INDEX(Prices[Current Price],MATCH($A543,Prices[Key],0)),0))</f>
        <v/>
      </c>
      <c r="I543" s="285" t="str">
        <f>IF($A543="","",IFERROR(INDEX(Prices[FX to SGD],MATCH($A543,Prices[Key],0)),1))</f>
        <v/>
      </c>
      <c r="J543" s="283" t="str">
        <f t="shared" si="75"/>
        <v/>
      </c>
      <c r="K543" s="283" t="str">
        <f t="shared" si="76"/>
        <v/>
      </c>
      <c r="L543" s="283" t="str">
        <f t="shared" si="77"/>
        <v/>
      </c>
      <c r="M543" s="286" t="str">
        <f t="shared" si="78"/>
        <v/>
      </c>
      <c r="N543" s="240" t="str">
        <f>IF($A543="","",IF(ABS(E543)&gt;0.000001,COUNT($N$1:N542)+1,""))</f>
        <v/>
      </c>
      <c r="O543" s="287" t="str">
        <f>IF($A543="","",SUMIFS(Transactions!$H$2:$H$1001,Transactions!$J$2:$J$1001,$A543,Transactions!$A$2:$A$1001,2)*$I543)</f>
        <v/>
      </c>
      <c r="P543" s="287" t="str">
        <f t="shared" si="79"/>
        <v/>
      </c>
      <c r="Q543" s="288" t="str">
        <f t="shared" si="80"/>
        <v/>
      </c>
    </row>
    <row r="544" spans="1:17" ht="15" customHeight="1" x14ac:dyDescent="0.2">
      <c r="A544" s="240" t="str">
        <f>IFERROR(INDEX(Txn[Key],MATCH(0,INDEX(COUNTIF($A$1:A543,Txn[Key])+(Txn[Key]=""),0),0)),"")</f>
        <v/>
      </c>
      <c r="B544" s="240" t="str">
        <f t="shared" si="72"/>
        <v/>
      </c>
      <c r="C544" s="240" t="str">
        <f t="shared" si="73"/>
        <v/>
      </c>
      <c r="D544" s="240" t="str">
        <f t="shared" si="74"/>
        <v/>
      </c>
      <c r="E544" s="261" t="str">
        <f>IF($A544="","",SUMIFS(Txn[Signed Units],Txn[Key],$A544))</f>
        <v/>
      </c>
      <c r="F544" s="283" t="str">
        <f>IF($A544="","",SUMIFS(Txn[Buy Cost],Txn[Key],$A544))</f>
        <v/>
      </c>
      <c r="G544" s="283" t="str">
        <f>IF($A544="","",SUMIFS(Txn[Sell Proceeds],Txn[Key],$A544))</f>
        <v/>
      </c>
      <c r="H544" s="284" t="str">
        <f>IF($A544="","",IFERROR(INDEX(Prices[Current Price],MATCH($A544,Prices[Key],0)),0))</f>
        <v/>
      </c>
      <c r="I544" s="285" t="str">
        <f>IF($A544="","",IFERROR(INDEX(Prices[FX to SGD],MATCH($A544,Prices[Key],0)),1))</f>
        <v/>
      </c>
      <c r="J544" s="283" t="str">
        <f t="shared" si="75"/>
        <v/>
      </c>
      <c r="K544" s="283" t="str">
        <f t="shared" si="76"/>
        <v/>
      </c>
      <c r="L544" s="283" t="str">
        <f t="shared" si="77"/>
        <v/>
      </c>
      <c r="M544" s="286" t="str">
        <f t="shared" si="78"/>
        <v/>
      </c>
      <c r="N544" s="240" t="str">
        <f>IF($A544="","",IF(ABS(E544)&gt;0.000001,COUNT($N$1:N543)+1,""))</f>
        <v/>
      </c>
      <c r="O544" s="287" t="str">
        <f>IF($A544="","",SUMIFS(Transactions!$H$2:$H$1001,Transactions!$J$2:$J$1001,$A544,Transactions!$A$2:$A$1001,2)*$I544)</f>
        <v/>
      </c>
      <c r="P544" s="287" t="str">
        <f t="shared" si="79"/>
        <v/>
      </c>
      <c r="Q544" s="288" t="str">
        <f t="shared" si="80"/>
        <v/>
      </c>
    </row>
    <row r="545" spans="1:17" ht="15" customHeight="1" x14ac:dyDescent="0.2">
      <c r="A545" s="240" t="str">
        <f>IFERROR(INDEX(Txn[Key],MATCH(0,INDEX(COUNTIF($A$1:A544,Txn[Key])+(Txn[Key]=""),0),0)),"")</f>
        <v/>
      </c>
      <c r="B545" s="240" t="str">
        <f t="shared" si="72"/>
        <v/>
      </c>
      <c r="C545" s="240" t="str">
        <f t="shared" si="73"/>
        <v/>
      </c>
      <c r="D545" s="240" t="str">
        <f t="shared" si="74"/>
        <v/>
      </c>
      <c r="E545" s="261" t="str">
        <f>IF($A545="","",SUMIFS(Txn[Signed Units],Txn[Key],$A545))</f>
        <v/>
      </c>
      <c r="F545" s="283" t="str">
        <f>IF($A545="","",SUMIFS(Txn[Buy Cost],Txn[Key],$A545))</f>
        <v/>
      </c>
      <c r="G545" s="283" t="str">
        <f>IF($A545="","",SUMIFS(Txn[Sell Proceeds],Txn[Key],$A545))</f>
        <v/>
      </c>
      <c r="H545" s="284" t="str">
        <f>IF($A545="","",IFERROR(INDEX(Prices[Current Price],MATCH($A545,Prices[Key],0)),0))</f>
        <v/>
      </c>
      <c r="I545" s="285" t="str">
        <f>IF($A545="","",IFERROR(INDEX(Prices[FX to SGD],MATCH($A545,Prices[Key],0)),1))</f>
        <v/>
      </c>
      <c r="J545" s="283" t="str">
        <f t="shared" si="75"/>
        <v/>
      </c>
      <c r="K545" s="283" t="str">
        <f t="shared" si="76"/>
        <v/>
      </c>
      <c r="L545" s="283" t="str">
        <f t="shared" si="77"/>
        <v/>
      </c>
      <c r="M545" s="286" t="str">
        <f t="shared" si="78"/>
        <v/>
      </c>
      <c r="N545" s="240" t="str">
        <f>IF($A545="","",IF(ABS(E545)&gt;0.000001,COUNT($N$1:N544)+1,""))</f>
        <v/>
      </c>
      <c r="O545" s="287" t="str">
        <f>IF($A545="","",SUMIFS(Transactions!$H$2:$H$1001,Transactions!$J$2:$J$1001,$A545,Transactions!$A$2:$A$1001,2)*$I545)</f>
        <v/>
      </c>
      <c r="P545" s="287" t="str">
        <f t="shared" si="79"/>
        <v/>
      </c>
      <c r="Q545" s="288" t="str">
        <f t="shared" si="80"/>
        <v/>
      </c>
    </row>
    <row r="546" spans="1:17" ht="15" customHeight="1" x14ac:dyDescent="0.2">
      <c r="A546" s="240" t="str">
        <f>IFERROR(INDEX(Txn[Key],MATCH(0,INDEX(COUNTIF($A$1:A545,Txn[Key])+(Txn[Key]=""),0),0)),"")</f>
        <v/>
      </c>
      <c r="B546" s="240" t="str">
        <f t="shared" si="72"/>
        <v/>
      </c>
      <c r="C546" s="240" t="str">
        <f t="shared" si="73"/>
        <v/>
      </c>
      <c r="D546" s="240" t="str">
        <f t="shared" si="74"/>
        <v/>
      </c>
      <c r="E546" s="261" t="str">
        <f>IF($A546="","",SUMIFS(Txn[Signed Units],Txn[Key],$A546))</f>
        <v/>
      </c>
      <c r="F546" s="283" t="str">
        <f>IF($A546="","",SUMIFS(Txn[Buy Cost],Txn[Key],$A546))</f>
        <v/>
      </c>
      <c r="G546" s="283" t="str">
        <f>IF($A546="","",SUMIFS(Txn[Sell Proceeds],Txn[Key],$A546))</f>
        <v/>
      </c>
      <c r="H546" s="284" t="str">
        <f>IF($A546="","",IFERROR(INDEX(Prices[Current Price],MATCH($A546,Prices[Key],0)),0))</f>
        <v/>
      </c>
      <c r="I546" s="285" t="str">
        <f>IF($A546="","",IFERROR(INDEX(Prices[FX to SGD],MATCH($A546,Prices[Key],0)),1))</f>
        <v/>
      </c>
      <c r="J546" s="283" t="str">
        <f t="shared" si="75"/>
        <v/>
      </c>
      <c r="K546" s="283" t="str">
        <f t="shared" si="76"/>
        <v/>
      </c>
      <c r="L546" s="283" t="str">
        <f t="shared" si="77"/>
        <v/>
      </c>
      <c r="M546" s="286" t="str">
        <f t="shared" si="78"/>
        <v/>
      </c>
      <c r="N546" s="240" t="str">
        <f>IF($A546="","",IF(ABS(E546)&gt;0.000001,COUNT($N$1:N545)+1,""))</f>
        <v/>
      </c>
      <c r="O546" s="287" t="str">
        <f>IF($A546="","",SUMIFS(Transactions!$H$2:$H$1001,Transactions!$J$2:$J$1001,$A546,Transactions!$A$2:$A$1001,2)*$I546)</f>
        <v/>
      </c>
      <c r="P546" s="287" t="str">
        <f t="shared" si="79"/>
        <v/>
      </c>
      <c r="Q546" s="288" t="str">
        <f t="shared" si="80"/>
        <v/>
      </c>
    </row>
    <row r="547" spans="1:17" ht="15" customHeight="1" x14ac:dyDescent="0.2">
      <c r="A547" s="240" t="str">
        <f>IFERROR(INDEX(Txn[Key],MATCH(0,INDEX(COUNTIF($A$1:A546,Txn[Key])+(Txn[Key]=""),0),0)),"")</f>
        <v/>
      </c>
      <c r="B547" s="240" t="str">
        <f t="shared" si="72"/>
        <v/>
      </c>
      <c r="C547" s="240" t="str">
        <f t="shared" si="73"/>
        <v/>
      </c>
      <c r="D547" s="240" t="str">
        <f t="shared" si="74"/>
        <v/>
      </c>
      <c r="E547" s="261" t="str">
        <f>IF($A547="","",SUMIFS(Txn[Signed Units],Txn[Key],$A547))</f>
        <v/>
      </c>
      <c r="F547" s="283" t="str">
        <f>IF($A547="","",SUMIFS(Txn[Buy Cost],Txn[Key],$A547))</f>
        <v/>
      </c>
      <c r="G547" s="283" t="str">
        <f>IF($A547="","",SUMIFS(Txn[Sell Proceeds],Txn[Key],$A547))</f>
        <v/>
      </c>
      <c r="H547" s="284" t="str">
        <f>IF($A547="","",IFERROR(INDEX(Prices[Current Price],MATCH($A547,Prices[Key],0)),0))</f>
        <v/>
      </c>
      <c r="I547" s="285" t="str">
        <f>IF($A547="","",IFERROR(INDEX(Prices[FX to SGD],MATCH($A547,Prices[Key],0)),1))</f>
        <v/>
      </c>
      <c r="J547" s="283" t="str">
        <f t="shared" si="75"/>
        <v/>
      </c>
      <c r="K547" s="283" t="str">
        <f t="shared" si="76"/>
        <v/>
      </c>
      <c r="L547" s="283" t="str">
        <f t="shared" si="77"/>
        <v/>
      </c>
      <c r="M547" s="286" t="str">
        <f t="shared" si="78"/>
        <v/>
      </c>
      <c r="N547" s="240" t="str">
        <f>IF($A547="","",IF(ABS(E547)&gt;0.000001,COUNT($N$1:N546)+1,""))</f>
        <v/>
      </c>
      <c r="O547" s="287" t="str">
        <f>IF($A547="","",SUMIFS(Transactions!$H$2:$H$1001,Transactions!$J$2:$J$1001,$A547,Transactions!$A$2:$A$1001,2)*$I547)</f>
        <v/>
      </c>
      <c r="P547" s="287" t="str">
        <f t="shared" si="79"/>
        <v/>
      </c>
      <c r="Q547" s="288" t="str">
        <f t="shared" si="80"/>
        <v/>
      </c>
    </row>
    <row r="548" spans="1:17" ht="15" customHeight="1" x14ac:dyDescent="0.2">
      <c r="A548" s="240" t="str">
        <f>IFERROR(INDEX(Txn[Key],MATCH(0,INDEX(COUNTIF($A$1:A547,Txn[Key])+(Txn[Key]=""),0),0)),"")</f>
        <v/>
      </c>
      <c r="B548" s="240" t="str">
        <f t="shared" si="72"/>
        <v/>
      </c>
      <c r="C548" s="240" t="str">
        <f t="shared" si="73"/>
        <v/>
      </c>
      <c r="D548" s="240" t="str">
        <f t="shared" si="74"/>
        <v/>
      </c>
      <c r="E548" s="261" t="str">
        <f>IF($A548="","",SUMIFS(Txn[Signed Units],Txn[Key],$A548))</f>
        <v/>
      </c>
      <c r="F548" s="283" t="str">
        <f>IF($A548="","",SUMIFS(Txn[Buy Cost],Txn[Key],$A548))</f>
        <v/>
      </c>
      <c r="G548" s="283" t="str">
        <f>IF($A548="","",SUMIFS(Txn[Sell Proceeds],Txn[Key],$A548))</f>
        <v/>
      </c>
      <c r="H548" s="284" t="str">
        <f>IF($A548="","",IFERROR(INDEX(Prices[Current Price],MATCH($A548,Prices[Key],0)),0))</f>
        <v/>
      </c>
      <c r="I548" s="285" t="str">
        <f>IF($A548="","",IFERROR(INDEX(Prices[FX to SGD],MATCH($A548,Prices[Key],0)),1))</f>
        <v/>
      </c>
      <c r="J548" s="283" t="str">
        <f t="shared" si="75"/>
        <v/>
      </c>
      <c r="K548" s="283" t="str">
        <f t="shared" si="76"/>
        <v/>
      </c>
      <c r="L548" s="283" t="str">
        <f t="shared" si="77"/>
        <v/>
      </c>
      <c r="M548" s="286" t="str">
        <f t="shared" si="78"/>
        <v/>
      </c>
      <c r="N548" s="240" t="str">
        <f>IF($A548="","",IF(ABS(E548)&gt;0.000001,COUNT($N$1:N547)+1,""))</f>
        <v/>
      </c>
      <c r="O548" s="287" t="str">
        <f>IF($A548="","",SUMIFS(Transactions!$H$2:$H$1001,Transactions!$J$2:$J$1001,$A548,Transactions!$A$2:$A$1001,2)*$I548)</f>
        <v/>
      </c>
      <c r="P548" s="287" t="str">
        <f t="shared" si="79"/>
        <v/>
      </c>
      <c r="Q548" s="288" t="str">
        <f t="shared" si="80"/>
        <v/>
      </c>
    </row>
    <row r="549" spans="1:17" ht="15" customHeight="1" x14ac:dyDescent="0.2">
      <c r="A549" s="240" t="str">
        <f>IFERROR(INDEX(Txn[Key],MATCH(0,INDEX(COUNTIF($A$1:A548,Txn[Key])+(Txn[Key]=""),0),0)),"")</f>
        <v/>
      </c>
      <c r="B549" s="240" t="str">
        <f t="shared" si="72"/>
        <v/>
      </c>
      <c r="C549" s="240" t="str">
        <f t="shared" si="73"/>
        <v/>
      </c>
      <c r="D549" s="240" t="str">
        <f t="shared" si="74"/>
        <v/>
      </c>
      <c r="E549" s="261" t="str">
        <f>IF($A549="","",SUMIFS(Txn[Signed Units],Txn[Key],$A549))</f>
        <v/>
      </c>
      <c r="F549" s="283" t="str">
        <f>IF($A549="","",SUMIFS(Txn[Buy Cost],Txn[Key],$A549))</f>
        <v/>
      </c>
      <c r="G549" s="283" t="str">
        <f>IF($A549="","",SUMIFS(Txn[Sell Proceeds],Txn[Key],$A549))</f>
        <v/>
      </c>
      <c r="H549" s="284" t="str">
        <f>IF($A549="","",IFERROR(INDEX(Prices[Current Price],MATCH($A549,Prices[Key],0)),0))</f>
        <v/>
      </c>
      <c r="I549" s="285" t="str">
        <f>IF($A549="","",IFERROR(INDEX(Prices[FX to SGD],MATCH($A549,Prices[Key],0)),1))</f>
        <v/>
      </c>
      <c r="J549" s="283" t="str">
        <f t="shared" si="75"/>
        <v/>
      </c>
      <c r="K549" s="283" t="str">
        <f t="shared" si="76"/>
        <v/>
      </c>
      <c r="L549" s="283" t="str">
        <f t="shared" si="77"/>
        <v/>
      </c>
      <c r="M549" s="286" t="str">
        <f t="shared" si="78"/>
        <v/>
      </c>
      <c r="N549" s="240" t="str">
        <f>IF($A549="","",IF(ABS(E549)&gt;0.000001,COUNT($N$1:N548)+1,""))</f>
        <v/>
      </c>
      <c r="O549" s="287" t="str">
        <f>IF($A549="","",SUMIFS(Transactions!$H$2:$H$1001,Transactions!$J$2:$J$1001,$A549,Transactions!$A$2:$A$1001,2)*$I549)</f>
        <v/>
      </c>
      <c r="P549" s="287" t="str">
        <f t="shared" si="79"/>
        <v/>
      </c>
      <c r="Q549" s="288" t="str">
        <f t="shared" si="80"/>
        <v/>
      </c>
    </row>
    <row r="550" spans="1:17" ht="15" customHeight="1" x14ac:dyDescent="0.2">
      <c r="A550" s="240" t="str">
        <f>IFERROR(INDEX(Txn[Key],MATCH(0,INDEX(COUNTIF($A$1:A549,Txn[Key])+(Txn[Key]=""),0),0)),"")</f>
        <v/>
      </c>
      <c r="B550" s="240" t="str">
        <f t="shared" si="72"/>
        <v/>
      </c>
      <c r="C550" s="240" t="str">
        <f t="shared" si="73"/>
        <v/>
      </c>
      <c r="D550" s="240" t="str">
        <f t="shared" si="74"/>
        <v/>
      </c>
      <c r="E550" s="261" t="str">
        <f>IF($A550="","",SUMIFS(Txn[Signed Units],Txn[Key],$A550))</f>
        <v/>
      </c>
      <c r="F550" s="283" t="str">
        <f>IF($A550="","",SUMIFS(Txn[Buy Cost],Txn[Key],$A550))</f>
        <v/>
      </c>
      <c r="G550" s="283" t="str">
        <f>IF($A550="","",SUMIFS(Txn[Sell Proceeds],Txn[Key],$A550))</f>
        <v/>
      </c>
      <c r="H550" s="284" t="str">
        <f>IF($A550="","",IFERROR(INDEX(Prices[Current Price],MATCH($A550,Prices[Key],0)),0))</f>
        <v/>
      </c>
      <c r="I550" s="285" t="str">
        <f>IF($A550="","",IFERROR(INDEX(Prices[FX to SGD],MATCH($A550,Prices[Key],0)),1))</f>
        <v/>
      </c>
      <c r="J550" s="283" t="str">
        <f t="shared" si="75"/>
        <v/>
      </c>
      <c r="K550" s="283" t="str">
        <f t="shared" si="76"/>
        <v/>
      </c>
      <c r="L550" s="283" t="str">
        <f t="shared" si="77"/>
        <v/>
      </c>
      <c r="M550" s="286" t="str">
        <f t="shared" si="78"/>
        <v/>
      </c>
      <c r="N550" s="240" t="str">
        <f>IF($A550="","",IF(ABS(E550)&gt;0.000001,COUNT($N$1:N549)+1,""))</f>
        <v/>
      </c>
      <c r="O550" s="287" t="str">
        <f>IF($A550="","",SUMIFS(Transactions!$H$2:$H$1001,Transactions!$J$2:$J$1001,$A550,Transactions!$A$2:$A$1001,2)*$I550)</f>
        <v/>
      </c>
      <c r="P550" s="287" t="str">
        <f t="shared" si="79"/>
        <v/>
      </c>
      <c r="Q550" s="288" t="str">
        <f t="shared" si="80"/>
        <v/>
      </c>
    </row>
    <row r="551" spans="1:17" ht="15" customHeight="1" x14ac:dyDescent="0.2">
      <c r="A551" s="240" t="str">
        <f>IFERROR(INDEX(Txn[Key],MATCH(0,INDEX(COUNTIF($A$1:A550,Txn[Key])+(Txn[Key]=""),0),0)),"")</f>
        <v/>
      </c>
      <c r="B551" s="240" t="str">
        <f t="shared" si="72"/>
        <v/>
      </c>
      <c r="C551" s="240" t="str">
        <f t="shared" si="73"/>
        <v/>
      </c>
      <c r="D551" s="240" t="str">
        <f t="shared" si="74"/>
        <v/>
      </c>
      <c r="E551" s="261" t="str">
        <f>IF($A551="","",SUMIFS(Txn[Signed Units],Txn[Key],$A551))</f>
        <v/>
      </c>
      <c r="F551" s="283" t="str">
        <f>IF($A551="","",SUMIFS(Txn[Buy Cost],Txn[Key],$A551))</f>
        <v/>
      </c>
      <c r="G551" s="283" t="str">
        <f>IF($A551="","",SUMIFS(Txn[Sell Proceeds],Txn[Key],$A551))</f>
        <v/>
      </c>
      <c r="H551" s="284" t="str">
        <f>IF($A551="","",IFERROR(INDEX(Prices[Current Price],MATCH($A551,Prices[Key],0)),0))</f>
        <v/>
      </c>
      <c r="I551" s="285" t="str">
        <f>IF($A551="","",IFERROR(INDEX(Prices[FX to SGD],MATCH($A551,Prices[Key],0)),1))</f>
        <v/>
      </c>
      <c r="J551" s="283" t="str">
        <f t="shared" si="75"/>
        <v/>
      </c>
      <c r="K551" s="283" t="str">
        <f t="shared" si="76"/>
        <v/>
      </c>
      <c r="L551" s="283" t="str">
        <f t="shared" si="77"/>
        <v/>
      </c>
      <c r="M551" s="286" t="str">
        <f t="shared" si="78"/>
        <v/>
      </c>
      <c r="N551" s="240" t="str">
        <f>IF($A551="","",IF(ABS(E551)&gt;0.000001,COUNT($N$1:N550)+1,""))</f>
        <v/>
      </c>
      <c r="O551" s="287" t="str">
        <f>IF($A551="","",SUMIFS(Transactions!$H$2:$H$1001,Transactions!$J$2:$J$1001,$A551,Transactions!$A$2:$A$1001,2)*$I551)</f>
        <v/>
      </c>
      <c r="P551" s="287" t="str">
        <f t="shared" si="79"/>
        <v/>
      </c>
      <c r="Q551" s="288" t="str">
        <f t="shared" si="80"/>
        <v/>
      </c>
    </row>
    <row r="552" spans="1:17" ht="15" customHeight="1" x14ac:dyDescent="0.2">
      <c r="A552" s="240" t="str">
        <f>IFERROR(INDEX(Txn[Key],MATCH(0,INDEX(COUNTIF($A$1:A551,Txn[Key])+(Txn[Key]=""),0),0)),"")</f>
        <v/>
      </c>
      <c r="B552" s="240" t="str">
        <f t="shared" si="72"/>
        <v/>
      </c>
      <c r="C552" s="240" t="str">
        <f t="shared" si="73"/>
        <v/>
      </c>
      <c r="D552" s="240" t="str">
        <f t="shared" si="74"/>
        <v/>
      </c>
      <c r="E552" s="261" t="str">
        <f>IF($A552="","",SUMIFS(Txn[Signed Units],Txn[Key],$A552))</f>
        <v/>
      </c>
      <c r="F552" s="283" t="str">
        <f>IF($A552="","",SUMIFS(Txn[Buy Cost],Txn[Key],$A552))</f>
        <v/>
      </c>
      <c r="G552" s="283" t="str">
        <f>IF($A552="","",SUMIFS(Txn[Sell Proceeds],Txn[Key],$A552))</f>
        <v/>
      </c>
      <c r="H552" s="284" t="str">
        <f>IF($A552="","",IFERROR(INDEX(Prices[Current Price],MATCH($A552,Prices[Key],0)),0))</f>
        <v/>
      </c>
      <c r="I552" s="285" t="str">
        <f>IF($A552="","",IFERROR(INDEX(Prices[FX to SGD],MATCH($A552,Prices[Key],0)),1))</f>
        <v/>
      </c>
      <c r="J552" s="283" t="str">
        <f t="shared" si="75"/>
        <v/>
      </c>
      <c r="K552" s="283" t="str">
        <f t="shared" si="76"/>
        <v/>
      </c>
      <c r="L552" s="283" t="str">
        <f t="shared" si="77"/>
        <v/>
      </c>
      <c r="M552" s="286" t="str">
        <f t="shared" si="78"/>
        <v/>
      </c>
      <c r="N552" s="240" t="str">
        <f>IF($A552="","",IF(ABS(E552)&gt;0.000001,COUNT($N$1:N551)+1,""))</f>
        <v/>
      </c>
      <c r="O552" s="287" t="str">
        <f>IF($A552="","",SUMIFS(Transactions!$H$2:$H$1001,Transactions!$J$2:$J$1001,$A552,Transactions!$A$2:$A$1001,2)*$I552)</f>
        <v/>
      </c>
      <c r="P552" s="287" t="str">
        <f t="shared" si="79"/>
        <v/>
      </c>
      <c r="Q552" s="288" t="str">
        <f t="shared" si="80"/>
        <v/>
      </c>
    </row>
    <row r="553" spans="1:17" ht="15" customHeight="1" x14ac:dyDescent="0.2">
      <c r="A553" s="240" t="str">
        <f>IFERROR(INDEX(Txn[Key],MATCH(0,INDEX(COUNTIF($A$1:A552,Txn[Key])+(Txn[Key]=""),0),0)),"")</f>
        <v/>
      </c>
      <c r="B553" s="240" t="str">
        <f t="shared" si="72"/>
        <v/>
      </c>
      <c r="C553" s="240" t="str">
        <f t="shared" si="73"/>
        <v/>
      </c>
      <c r="D553" s="240" t="str">
        <f t="shared" si="74"/>
        <v/>
      </c>
      <c r="E553" s="261" t="str">
        <f>IF($A553="","",SUMIFS(Txn[Signed Units],Txn[Key],$A553))</f>
        <v/>
      </c>
      <c r="F553" s="283" t="str">
        <f>IF($A553="","",SUMIFS(Txn[Buy Cost],Txn[Key],$A553))</f>
        <v/>
      </c>
      <c r="G553" s="283" t="str">
        <f>IF($A553="","",SUMIFS(Txn[Sell Proceeds],Txn[Key],$A553))</f>
        <v/>
      </c>
      <c r="H553" s="284" t="str">
        <f>IF($A553="","",IFERROR(INDEX(Prices[Current Price],MATCH($A553,Prices[Key],0)),0))</f>
        <v/>
      </c>
      <c r="I553" s="285" t="str">
        <f>IF($A553="","",IFERROR(INDEX(Prices[FX to SGD],MATCH($A553,Prices[Key],0)),1))</f>
        <v/>
      </c>
      <c r="J553" s="283" t="str">
        <f t="shared" si="75"/>
        <v/>
      </c>
      <c r="K553" s="283" t="str">
        <f t="shared" si="76"/>
        <v/>
      </c>
      <c r="L553" s="283" t="str">
        <f t="shared" si="77"/>
        <v/>
      </c>
      <c r="M553" s="286" t="str">
        <f t="shared" si="78"/>
        <v/>
      </c>
      <c r="N553" s="240" t="str">
        <f>IF($A553="","",IF(ABS(E553)&gt;0.000001,COUNT($N$1:N552)+1,""))</f>
        <v/>
      </c>
      <c r="O553" s="287" t="str">
        <f>IF($A553="","",SUMIFS(Transactions!$H$2:$H$1001,Transactions!$J$2:$J$1001,$A553,Transactions!$A$2:$A$1001,2)*$I553)</f>
        <v/>
      </c>
      <c r="P553" s="287" t="str">
        <f t="shared" si="79"/>
        <v/>
      </c>
      <c r="Q553" s="288" t="str">
        <f t="shared" si="80"/>
        <v/>
      </c>
    </row>
    <row r="554" spans="1:17" ht="15" customHeight="1" x14ac:dyDescent="0.2">
      <c r="A554" s="240" t="str">
        <f>IFERROR(INDEX(Txn[Key],MATCH(0,INDEX(COUNTIF($A$1:A553,Txn[Key])+(Txn[Key]=""),0),0)),"")</f>
        <v/>
      </c>
      <c r="B554" s="240" t="str">
        <f t="shared" si="72"/>
        <v/>
      </c>
      <c r="C554" s="240" t="str">
        <f t="shared" si="73"/>
        <v/>
      </c>
      <c r="D554" s="240" t="str">
        <f t="shared" si="74"/>
        <v/>
      </c>
      <c r="E554" s="261" t="str">
        <f>IF($A554="","",SUMIFS(Txn[Signed Units],Txn[Key],$A554))</f>
        <v/>
      </c>
      <c r="F554" s="283" t="str">
        <f>IF($A554="","",SUMIFS(Txn[Buy Cost],Txn[Key],$A554))</f>
        <v/>
      </c>
      <c r="G554" s="283" t="str">
        <f>IF($A554="","",SUMIFS(Txn[Sell Proceeds],Txn[Key],$A554))</f>
        <v/>
      </c>
      <c r="H554" s="284" t="str">
        <f>IF($A554="","",IFERROR(INDEX(Prices[Current Price],MATCH($A554,Prices[Key],0)),0))</f>
        <v/>
      </c>
      <c r="I554" s="285" t="str">
        <f>IF($A554="","",IFERROR(INDEX(Prices[FX to SGD],MATCH($A554,Prices[Key],0)),1))</f>
        <v/>
      </c>
      <c r="J554" s="283" t="str">
        <f t="shared" si="75"/>
        <v/>
      </c>
      <c r="K554" s="283" t="str">
        <f t="shared" si="76"/>
        <v/>
      </c>
      <c r="L554" s="283" t="str">
        <f t="shared" si="77"/>
        <v/>
      </c>
      <c r="M554" s="286" t="str">
        <f t="shared" si="78"/>
        <v/>
      </c>
      <c r="N554" s="240" t="str">
        <f>IF($A554="","",IF(ABS(E554)&gt;0.000001,COUNT($N$1:N553)+1,""))</f>
        <v/>
      </c>
      <c r="O554" s="287" t="str">
        <f>IF($A554="","",SUMIFS(Transactions!$H$2:$H$1001,Transactions!$J$2:$J$1001,$A554,Transactions!$A$2:$A$1001,2)*$I554)</f>
        <v/>
      </c>
      <c r="P554" s="287" t="str">
        <f t="shared" si="79"/>
        <v/>
      </c>
      <c r="Q554" s="288" t="str">
        <f t="shared" si="80"/>
        <v/>
      </c>
    </row>
    <row r="555" spans="1:17" ht="15" customHeight="1" x14ac:dyDescent="0.2">
      <c r="A555" s="240" t="str">
        <f>IFERROR(INDEX(Txn[Key],MATCH(0,INDEX(COUNTIF($A$1:A554,Txn[Key])+(Txn[Key]=""),0),0)),"")</f>
        <v/>
      </c>
      <c r="B555" s="240" t="str">
        <f t="shared" si="72"/>
        <v/>
      </c>
      <c r="C555" s="240" t="str">
        <f t="shared" si="73"/>
        <v/>
      </c>
      <c r="D555" s="240" t="str">
        <f t="shared" si="74"/>
        <v/>
      </c>
      <c r="E555" s="261" t="str">
        <f>IF($A555="","",SUMIFS(Txn[Signed Units],Txn[Key],$A555))</f>
        <v/>
      </c>
      <c r="F555" s="283" t="str">
        <f>IF($A555="","",SUMIFS(Txn[Buy Cost],Txn[Key],$A555))</f>
        <v/>
      </c>
      <c r="G555" s="283" t="str">
        <f>IF($A555="","",SUMIFS(Txn[Sell Proceeds],Txn[Key],$A555))</f>
        <v/>
      </c>
      <c r="H555" s="284" t="str">
        <f>IF($A555="","",IFERROR(INDEX(Prices[Current Price],MATCH($A555,Prices[Key],0)),0))</f>
        <v/>
      </c>
      <c r="I555" s="285" t="str">
        <f>IF($A555="","",IFERROR(INDEX(Prices[FX to SGD],MATCH($A555,Prices[Key],0)),1))</f>
        <v/>
      </c>
      <c r="J555" s="283" t="str">
        <f t="shared" si="75"/>
        <v/>
      </c>
      <c r="K555" s="283" t="str">
        <f t="shared" si="76"/>
        <v/>
      </c>
      <c r="L555" s="283" t="str">
        <f t="shared" si="77"/>
        <v/>
      </c>
      <c r="M555" s="286" t="str">
        <f t="shared" si="78"/>
        <v/>
      </c>
      <c r="N555" s="240" t="str">
        <f>IF($A555="","",IF(ABS(E555)&gt;0.000001,COUNT($N$1:N554)+1,""))</f>
        <v/>
      </c>
      <c r="O555" s="287" t="str">
        <f>IF($A555="","",SUMIFS(Transactions!$H$2:$H$1001,Transactions!$J$2:$J$1001,$A555,Transactions!$A$2:$A$1001,2)*$I555)</f>
        <v/>
      </c>
      <c r="P555" s="287" t="str">
        <f t="shared" si="79"/>
        <v/>
      </c>
      <c r="Q555" s="288" t="str">
        <f t="shared" si="80"/>
        <v/>
      </c>
    </row>
    <row r="556" spans="1:17" ht="15" customHeight="1" x14ac:dyDescent="0.2">
      <c r="A556" s="240" t="str">
        <f>IFERROR(INDEX(Txn[Key],MATCH(0,INDEX(COUNTIF($A$1:A555,Txn[Key])+(Txn[Key]=""),0),0)),"")</f>
        <v/>
      </c>
      <c r="B556" s="240" t="str">
        <f t="shared" si="72"/>
        <v/>
      </c>
      <c r="C556" s="240" t="str">
        <f t="shared" si="73"/>
        <v/>
      </c>
      <c r="D556" s="240" t="str">
        <f t="shared" si="74"/>
        <v/>
      </c>
      <c r="E556" s="261" t="str">
        <f>IF($A556="","",SUMIFS(Txn[Signed Units],Txn[Key],$A556))</f>
        <v/>
      </c>
      <c r="F556" s="283" t="str">
        <f>IF($A556="","",SUMIFS(Txn[Buy Cost],Txn[Key],$A556))</f>
        <v/>
      </c>
      <c r="G556" s="283" t="str">
        <f>IF($A556="","",SUMIFS(Txn[Sell Proceeds],Txn[Key],$A556))</f>
        <v/>
      </c>
      <c r="H556" s="284" t="str">
        <f>IF($A556="","",IFERROR(INDEX(Prices[Current Price],MATCH($A556,Prices[Key],0)),0))</f>
        <v/>
      </c>
      <c r="I556" s="285" t="str">
        <f>IF($A556="","",IFERROR(INDEX(Prices[FX to SGD],MATCH($A556,Prices[Key],0)),1))</f>
        <v/>
      </c>
      <c r="J556" s="283" t="str">
        <f t="shared" si="75"/>
        <v/>
      </c>
      <c r="K556" s="283" t="str">
        <f t="shared" si="76"/>
        <v/>
      </c>
      <c r="L556" s="283" t="str">
        <f t="shared" si="77"/>
        <v/>
      </c>
      <c r="M556" s="286" t="str">
        <f t="shared" si="78"/>
        <v/>
      </c>
      <c r="N556" s="240" t="str">
        <f>IF($A556="","",IF(ABS(E556)&gt;0.000001,COUNT($N$1:N555)+1,""))</f>
        <v/>
      </c>
      <c r="O556" s="287" t="str">
        <f>IF($A556="","",SUMIFS(Transactions!$H$2:$H$1001,Transactions!$J$2:$J$1001,$A556,Transactions!$A$2:$A$1001,2)*$I556)</f>
        <v/>
      </c>
      <c r="P556" s="287" t="str">
        <f t="shared" si="79"/>
        <v/>
      </c>
      <c r="Q556" s="288" t="str">
        <f t="shared" si="80"/>
        <v/>
      </c>
    </row>
    <row r="557" spans="1:17" ht="15" customHeight="1" x14ac:dyDescent="0.2">
      <c r="A557" s="240" t="str">
        <f>IFERROR(INDEX(Txn[Key],MATCH(0,INDEX(COUNTIF($A$1:A556,Txn[Key])+(Txn[Key]=""),0),0)),"")</f>
        <v/>
      </c>
      <c r="B557" s="240" t="str">
        <f t="shared" si="72"/>
        <v/>
      </c>
      <c r="C557" s="240" t="str">
        <f t="shared" si="73"/>
        <v/>
      </c>
      <c r="D557" s="240" t="str">
        <f t="shared" si="74"/>
        <v/>
      </c>
      <c r="E557" s="261" t="str">
        <f>IF($A557="","",SUMIFS(Txn[Signed Units],Txn[Key],$A557))</f>
        <v/>
      </c>
      <c r="F557" s="283" t="str">
        <f>IF($A557="","",SUMIFS(Txn[Buy Cost],Txn[Key],$A557))</f>
        <v/>
      </c>
      <c r="G557" s="283" t="str">
        <f>IF($A557="","",SUMIFS(Txn[Sell Proceeds],Txn[Key],$A557))</f>
        <v/>
      </c>
      <c r="H557" s="284" t="str">
        <f>IF($A557="","",IFERROR(INDEX(Prices[Current Price],MATCH($A557,Prices[Key],0)),0))</f>
        <v/>
      </c>
      <c r="I557" s="285" t="str">
        <f>IF($A557="","",IFERROR(INDEX(Prices[FX to SGD],MATCH($A557,Prices[Key],0)),1))</f>
        <v/>
      </c>
      <c r="J557" s="283" t="str">
        <f t="shared" si="75"/>
        <v/>
      </c>
      <c r="K557" s="283" t="str">
        <f t="shared" si="76"/>
        <v/>
      </c>
      <c r="L557" s="283" t="str">
        <f t="shared" si="77"/>
        <v/>
      </c>
      <c r="M557" s="286" t="str">
        <f t="shared" si="78"/>
        <v/>
      </c>
      <c r="N557" s="240" t="str">
        <f>IF($A557="","",IF(ABS(E557)&gt;0.000001,COUNT($N$1:N556)+1,""))</f>
        <v/>
      </c>
      <c r="O557" s="287" t="str">
        <f>IF($A557="","",SUMIFS(Transactions!$H$2:$H$1001,Transactions!$J$2:$J$1001,$A557,Transactions!$A$2:$A$1001,2)*$I557)</f>
        <v/>
      </c>
      <c r="P557" s="287" t="str">
        <f t="shared" si="79"/>
        <v/>
      </c>
      <c r="Q557" s="288" t="str">
        <f t="shared" si="80"/>
        <v/>
      </c>
    </row>
    <row r="558" spans="1:17" ht="15" customHeight="1" x14ac:dyDescent="0.2">
      <c r="A558" s="240" t="str">
        <f>IFERROR(INDEX(Txn[Key],MATCH(0,INDEX(COUNTIF($A$1:A557,Txn[Key])+(Txn[Key]=""),0),0)),"")</f>
        <v/>
      </c>
      <c r="B558" s="240" t="str">
        <f t="shared" si="72"/>
        <v/>
      </c>
      <c r="C558" s="240" t="str">
        <f t="shared" si="73"/>
        <v/>
      </c>
      <c r="D558" s="240" t="str">
        <f t="shared" si="74"/>
        <v/>
      </c>
      <c r="E558" s="261" t="str">
        <f>IF($A558="","",SUMIFS(Txn[Signed Units],Txn[Key],$A558))</f>
        <v/>
      </c>
      <c r="F558" s="283" t="str">
        <f>IF($A558="","",SUMIFS(Txn[Buy Cost],Txn[Key],$A558))</f>
        <v/>
      </c>
      <c r="G558" s="283" t="str">
        <f>IF($A558="","",SUMIFS(Txn[Sell Proceeds],Txn[Key],$A558))</f>
        <v/>
      </c>
      <c r="H558" s="284" t="str">
        <f>IF($A558="","",IFERROR(INDEX(Prices[Current Price],MATCH($A558,Prices[Key],0)),0))</f>
        <v/>
      </c>
      <c r="I558" s="285" t="str">
        <f>IF($A558="","",IFERROR(INDEX(Prices[FX to SGD],MATCH($A558,Prices[Key],0)),1))</f>
        <v/>
      </c>
      <c r="J558" s="283" t="str">
        <f t="shared" si="75"/>
        <v/>
      </c>
      <c r="K558" s="283" t="str">
        <f t="shared" si="76"/>
        <v/>
      </c>
      <c r="L558" s="283" t="str">
        <f t="shared" si="77"/>
        <v/>
      </c>
      <c r="M558" s="286" t="str">
        <f t="shared" si="78"/>
        <v/>
      </c>
      <c r="N558" s="240" t="str">
        <f>IF($A558="","",IF(ABS(E558)&gt;0.000001,COUNT($N$1:N557)+1,""))</f>
        <v/>
      </c>
      <c r="O558" s="287" t="str">
        <f>IF($A558="","",SUMIFS(Transactions!$H$2:$H$1001,Transactions!$J$2:$J$1001,$A558,Transactions!$A$2:$A$1001,2)*$I558)</f>
        <v/>
      </c>
      <c r="P558" s="287" t="str">
        <f t="shared" si="79"/>
        <v/>
      </c>
      <c r="Q558" s="288" t="str">
        <f t="shared" si="80"/>
        <v/>
      </c>
    </row>
    <row r="559" spans="1:17" ht="15" customHeight="1" x14ac:dyDescent="0.2">
      <c r="A559" s="240" t="str">
        <f>IFERROR(INDEX(Txn[Key],MATCH(0,INDEX(COUNTIF($A$1:A558,Txn[Key])+(Txn[Key]=""),0),0)),"")</f>
        <v/>
      </c>
      <c r="B559" s="240" t="str">
        <f t="shared" si="72"/>
        <v/>
      </c>
      <c r="C559" s="240" t="str">
        <f t="shared" si="73"/>
        <v/>
      </c>
      <c r="D559" s="240" t="str">
        <f t="shared" si="74"/>
        <v/>
      </c>
      <c r="E559" s="261" t="str">
        <f>IF($A559="","",SUMIFS(Txn[Signed Units],Txn[Key],$A559))</f>
        <v/>
      </c>
      <c r="F559" s="283" t="str">
        <f>IF($A559="","",SUMIFS(Txn[Buy Cost],Txn[Key],$A559))</f>
        <v/>
      </c>
      <c r="G559" s="283" t="str">
        <f>IF($A559="","",SUMIFS(Txn[Sell Proceeds],Txn[Key],$A559))</f>
        <v/>
      </c>
      <c r="H559" s="284" t="str">
        <f>IF($A559="","",IFERROR(INDEX(Prices[Current Price],MATCH($A559,Prices[Key],0)),0))</f>
        <v/>
      </c>
      <c r="I559" s="285" t="str">
        <f>IF($A559="","",IFERROR(INDEX(Prices[FX to SGD],MATCH($A559,Prices[Key],0)),1))</f>
        <v/>
      </c>
      <c r="J559" s="283" t="str">
        <f t="shared" si="75"/>
        <v/>
      </c>
      <c r="K559" s="283" t="str">
        <f t="shared" si="76"/>
        <v/>
      </c>
      <c r="L559" s="283" t="str">
        <f t="shared" si="77"/>
        <v/>
      </c>
      <c r="M559" s="286" t="str">
        <f t="shared" si="78"/>
        <v/>
      </c>
      <c r="N559" s="240" t="str">
        <f>IF($A559="","",IF(ABS(E559)&gt;0.000001,COUNT($N$1:N558)+1,""))</f>
        <v/>
      </c>
      <c r="O559" s="287" t="str">
        <f>IF($A559="","",SUMIFS(Transactions!$H$2:$H$1001,Transactions!$J$2:$J$1001,$A559,Transactions!$A$2:$A$1001,2)*$I559)</f>
        <v/>
      </c>
      <c r="P559" s="287" t="str">
        <f t="shared" si="79"/>
        <v/>
      </c>
      <c r="Q559" s="288" t="str">
        <f t="shared" si="80"/>
        <v/>
      </c>
    </row>
    <row r="560" spans="1:17" ht="15" customHeight="1" x14ac:dyDescent="0.2">
      <c r="A560" s="240" t="str">
        <f>IFERROR(INDEX(Txn[Key],MATCH(0,INDEX(COUNTIF($A$1:A559,Txn[Key])+(Txn[Key]=""),0),0)),"")</f>
        <v/>
      </c>
      <c r="B560" s="240" t="str">
        <f t="shared" si="72"/>
        <v/>
      </c>
      <c r="C560" s="240" t="str">
        <f t="shared" si="73"/>
        <v/>
      </c>
      <c r="D560" s="240" t="str">
        <f t="shared" si="74"/>
        <v/>
      </c>
      <c r="E560" s="261" t="str">
        <f>IF($A560="","",SUMIFS(Txn[Signed Units],Txn[Key],$A560))</f>
        <v/>
      </c>
      <c r="F560" s="283" t="str">
        <f>IF($A560="","",SUMIFS(Txn[Buy Cost],Txn[Key],$A560))</f>
        <v/>
      </c>
      <c r="G560" s="283" t="str">
        <f>IF($A560="","",SUMIFS(Txn[Sell Proceeds],Txn[Key],$A560))</f>
        <v/>
      </c>
      <c r="H560" s="284" t="str">
        <f>IF($A560="","",IFERROR(INDEX(Prices[Current Price],MATCH($A560,Prices[Key],0)),0))</f>
        <v/>
      </c>
      <c r="I560" s="285" t="str">
        <f>IF($A560="","",IFERROR(INDEX(Prices[FX to SGD],MATCH($A560,Prices[Key],0)),1))</f>
        <v/>
      </c>
      <c r="J560" s="283" t="str">
        <f t="shared" si="75"/>
        <v/>
      </c>
      <c r="K560" s="283" t="str">
        <f t="shared" si="76"/>
        <v/>
      </c>
      <c r="L560" s="283" t="str">
        <f t="shared" si="77"/>
        <v/>
      </c>
      <c r="M560" s="286" t="str">
        <f t="shared" si="78"/>
        <v/>
      </c>
      <c r="N560" s="240" t="str">
        <f>IF($A560="","",IF(ABS(E560)&gt;0.000001,COUNT($N$1:N559)+1,""))</f>
        <v/>
      </c>
      <c r="O560" s="287" t="str">
        <f>IF($A560="","",SUMIFS(Transactions!$H$2:$H$1001,Transactions!$J$2:$J$1001,$A560,Transactions!$A$2:$A$1001,2)*$I560)</f>
        <v/>
      </c>
      <c r="P560" s="287" t="str">
        <f t="shared" si="79"/>
        <v/>
      </c>
      <c r="Q560" s="288" t="str">
        <f t="shared" si="80"/>
        <v/>
      </c>
    </row>
    <row r="561" spans="1:17" ht="15" customHeight="1" x14ac:dyDescent="0.2">
      <c r="A561" s="240" t="str">
        <f>IFERROR(INDEX(Txn[Key],MATCH(0,INDEX(COUNTIF($A$1:A560,Txn[Key])+(Txn[Key]=""),0),0)),"")</f>
        <v/>
      </c>
      <c r="B561" s="240" t="str">
        <f t="shared" si="72"/>
        <v/>
      </c>
      <c r="C561" s="240" t="str">
        <f t="shared" si="73"/>
        <v/>
      </c>
      <c r="D561" s="240" t="str">
        <f t="shared" si="74"/>
        <v/>
      </c>
      <c r="E561" s="261" t="str">
        <f>IF($A561="","",SUMIFS(Txn[Signed Units],Txn[Key],$A561))</f>
        <v/>
      </c>
      <c r="F561" s="283" t="str">
        <f>IF($A561="","",SUMIFS(Txn[Buy Cost],Txn[Key],$A561))</f>
        <v/>
      </c>
      <c r="G561" s="283" t="str">
        <f>IF($A561="","",SUMIFS(Txn[Sell Proceeds],Txn[Key],$A561))</f>
        <v/>
      </c>
      <c r="H561" s="284" t="str">
        <f>IF($A561="","",IFERROR(INDEX(Prices[Current Price],MATCH($A561,Prices[Key],0)),0))</f>
        <v/>
      </c>
      <c r="I561" s="285" t="str">
        <f>IF($A561="","",IFERROR(INDEX(Prices[FX to SGD],MATCH($A561,Prices[Key],0)),1))</f>
        <v/>
      </c>
      <c r="J561" s="283" t="str">
        <f t="shared" si="75"/>
        <v/>
      </c>
      <c r="K561" s="283" t="str">
        <f t="shared" si="76"/>
        <v/>
      </c>
      <c r="L561" s="283" t="str">
        <f t="shared" si="77"/>
        <v/>
      </c>
      <c r="M561" s="286" t="str">
        <f t="shared" si="78"/>
        <v/>
      </c>
      <c r="N561" s="240" t="str">
        <f>IF($A561="","",IF(ABS(E561)&gt;0.000001,COUNT($N$1:N560)+1,""))</f>
        <v/>
      </c>
      <c r="O561" s="287" t="str">
        <f>IF($A561="","",SUMIFS(Transactions!$H$2:$H$1001,Transactions!$J$2:$J$1001,$A561,Transactions!$A$2:$A$1001,2)*$I561)</f>
        <v/>
      </c>
      <c r="P561" s="287" t="str">
        <f t="shared" si="79"/>
        <v/>
      </c>
      <c r="Q561" s="288" t="str">
        <f t="shared" si="80"/>
        <v/>
      </c>
    </row>
    <row r="562" spans="1:17" ht="15" customHeight="1" x14ac:dyDescent="0.2">
      <c r="A562" s="240" t="str">
        <f>IFERROR(INDEX(Txn[Key],MATCH(0,INDEX(COUNTIF($A$1:A561,Txn[Key])+(Txn[Key]=""),0),0)),"")</f>
        <v/>
      </c>
      <c r="B562" s="240" t="str">
        <f t="shared" si="72"/>
        <v/>
      </c>
      <c r="C562" s="240" t="str">
        <f t="shared" si="73"/>
        <v/>
      </c>
      <c r="D562" s="240" t="str">
        <f t="shared" si="74"/>
        <v/>
      </c>
      <c r="E562" s="261" t="str">
        <f>IF($A562="","",SUMIFS(Txn[Signed Units],Txn[Key],$A562))</f>
        <v/>
      </c>
      <c r="F562" s="283" t="str">
        <f>IF($A562="","",SUMIFS(Txn[Buy Cost],Txn[Key],$A562))</f>
        <v/>
      </c>
      <c r="G562" s="283" t="str">
        <f>IF($A562="","",SUMIFS(Txn[Sell Proceeds],Txn[Key],$A562))</f>
        <v/>
      </c>
      <c r="H562" s="284" t="str">
        <f>IF($A562="","",IFERROR(INDEX(Prices[Current Price],MATCH($A562,Prices[Key],0)),0))</f>
        <v/>
      </c>
      <c r="I562" s="285" t="str">
        <f>IF($A562="","",IFERROR(INDEX(Prices[FX to SGD],MATCH($A562,Prices[Key],0)),1))</f>
        <v/>
      </c>
      <c r="J562" s="283" t="str">
        <f t="shared" si="75"/>
        <v/>
      </c>
      <c r="K562" s="283" t="str">
        <f t="shared" si="76"/>
        <v/>
      </c>
      <c r="L562" s="283" t="str">
        <f t="shared" si="77"/>
        <v/>
      </c>
      <c r="M562" s="286" t="str">
        <f t="shared" si="78"/>
        <v/>
      </c>
      <c r="N562" s="240" t="str">
        <f>IF($A562="","",IF(ABS(E562)&gt;0.000001,COUNT($N$1:N561)+1,""))</f>
        <v/>
      </c>
      <c r="O562" s="287" t="str">
        <f>IF($A562="","",SUMIFS(Transactions!$H$2:$H$1001,Transactions!$J$2:$J$1001,$A562,Transactions!$A$2:$A$1001,2)*$I562)</f>
        <v/>
      </c>
      <c r="P562" s="287" t="str">
        <f t="shared" si="79"/>
        <v/>
      </c>
      <c r="Q562" s="288" t="str">
        <f t="shared" si="80"/>
        <v/>
      </c>
    </row>
    <row r="563" spans="1:17" ht="15" customHeight="1" x14ac:dyDescent="0.2">
      <c r="A563" s="240" t="str">
        <f>IFERROR(INDEX(Txn[Key],MATCH(0,INDEX(COUNTIF($A$1:A562,Txn[Key])+(Txn[Key]=""),0),0)),"")</f>
        <v/>
      </c>
      <c r="B563" s="240" t="str">
        <f t="shared" si="72"/>
        <v/>
      </c>
      <c r="C563" s="240" t="str">
        <f t="shared" si="73"/>
        <v/>
      </c>
      <c r="D563" s="240" t="str">
        <f t="shared" si="74"/>
        <v/>
      </c>
      <c r="E563" s="261" t="str">
        <f>IF($A563="","",SUMIFS(Txn[Signed Units],Txn[Key],$A563))</f>
        <v/>
      </c>
      <c r="F563" s="283" t="str">
        <f>IF($A563="","",SUMIFS(Txn[Buy Cost],Txn[Key],$A563))</f>
        <v/>
      </c>
      <c r="G563" s="283" t="str">
        <f>IF($A563="","",SUMIFS(Txn[Sell Proceeds],Txn[Key],$A563))</f>
        <v/>
      </c>
      <c r="H563" s="284" t="str">
        <f>IF($A563="","",IFERROR(INDEX(Prices[Current Price],MATCH($A563,Prices[Key],0)),0))</f>
        <v/>
      </c>
      <c r="I563" s="285" t="str">
        <f>IF($A563="","",IFERROR(INDEX(Prices[FX to SGD],MATCH($A563,Prices[Key],0)),1))</f>
        <v/>
      </c>
      <c r="J563" s="283" t="str">
        <f t="shared" si="75"/>
        <v/>
      </c>
      <c r="K563" s="283" t="str">
        <f t="shared" si="76"/>
        <v/>
      </c>
      <c r="L563" s="283" t="str">
        <f t="shared" si="77"/>
        <v/>
      </c>
      <c r="M563" s="286" t="str">
        <f t="shared" si="78"/>
        <v/>
      </c>
      <c r="N563" s="240" t="str">
        <f>IF($A563="","",IF(ABS(E563)&gt;0.000001,COUNT($N$1:N562)+1,""))</f>
        <v/>
      </c>
      <c r="O563" s="287" t="str">
        <f>IF($A563="","",SUMIFS(Transactions!$H$2:$H$1001,Transactions!$J$2:$J$1001,$A563,Transactions!$A$2:$A$1001,2)*$I563)</f>
        <v/>
      </c>
      <c r="P563" s="287" t="str">
        <f t="shared" si="79"/>
        <v/>
      </c>
      <c r="Q563" s="288" t="str">
        <f t="shared" si="80"/>
        <v/>
      </c>
    </row>
    <row r="564" spans="1:17" ht="15" customHeight="1" x14ac:dyDescent="0.2">
      <c r="A564" s="240" t="str">
        <f>IFERROR(INDEX(Txn[Key],MATCH(0,INDEX(COUNTIF($A$1:A563,Txn[Key])+(Txn[Key]=""),0),0)),"")</f>
        <v/>
      </c>
      <c r="B564" s="240" t="str">
        <f t="shared" si="72"/>
        <v/>
      </c>
      <c r="C564" s="240" t="str">
        <f t="shared" si="73"/>
        <v/>
      </c>
      <c r="D564" s="240" t="str">
        <f t="shared" si="74"/>
        <v/>
      </c>
      <c r="E564" s="261" t="str">
        <f>IF($A564="","",SUMIFS(Txn[Signed Units],Txn[Key],$A564))</f>
        <v/>
      </c>
      <c r="F564" s="283" t="str">
        <f>IF($A564="","",SUMIFS(Txn[Buy Cost],Txn[Key],$A564))</f>
        <v/>
      </c>
      <c r="G564" s="283" t="str">
        <f>IF($A564="","",SUMIFS(Txn[Sell Proceeds],Txn[Key],$A564))</f>
        <v/>
      </c>
      <c r="H564" s="284" t="str">
        <f>IF($A564="","",IFERROR(INDEX(Prices[Current Price],MATCH($A564,Prices[Key],0)),0))</f>
        <v/>
      </c>
      <c r="I564" s="285" t="str">
        <f>IF($A564="","",IFERROR(INDEX(Prices[FX to SGD],MATCH($A564,Prices[Key],0)),1))</f>
        <v/>
      </c>
      <c r="J564" s="283" t="str">
        <f t="shared" si="75"/>
        <v/>
      </c>
      <c r="K564" s="283" t="str">
        <f t="shared" si="76"/>
        <v/>
      </c>
      <c r="L564" s="283" t="str">
        <f t="shared" si="77"/>
        <v/>
      </c>
      <c r="M564" s="286" t="str">
        <f t="shared" si="78"/>
        <v/>
      </c>
      <c r="N564" s="240" t="str">
        <f>IF($A564="","",IF(ABS(E564)&gt;0.000001,COUNT($N$1:N563)+1,""))</f>
        <v/>
      </c>
      <c r="O564" s="287" t="str">
        <f>IF($A564="","",SUMIFS(Transactions!$H$2:$H$1001,Transactions!$J$2:$J$1001,$A564,Transactions!$A$2:$A$1001,2)*$I564)</f>
        <v/>
      </c>
      <c r="P564" s="287" t="str">
        <f t="shared" si="79"/>
        <v/>
      </c>
      <c r="Q564" s="288" t="str">
        <f t="shared" si="80"/>
        <v/>
      </c>
    </row>
    <row r="565" spans="1:17" ht="15" customHeight="1" x14ac:dyDescent="0.2">
      <c r="A565" s="240" t="str">
        <f>IFERROR(INDEX(Txn[Key],MATCH(0,INDEX(COUNTIF($A$1:A564,Txn[Key])+(Txn[Key]=""),0),0)),"")</f>
        <v/>
      </c>
      <c r="B565" s="240" t="str">
        <f t="shared" si="72"/>
        <v/>
      </c>
      <c r="C565" s="240" t="str">
        <f t="shared" si="73"/>
        <v/>
      </c>
      <c r="D565" s="240" t="str">
        <f t="shared" si="74"/>
        <v/>
      </c>
      <c r="E565" s="261" t="str">
        <f>IF($A565="","",SUMIFS(Txn[Signed Units],Txn[Key],$A565))</f>
        <v/>
      </c>
      <c r="F565" s="283" t="str">
        <f>IF($A565="","",SUMIFS(Txn[Buy Cost],Txn[Key],$A565))</f>
        <v/>
      </c>
      <c r="G565" s="283" t="str">
        <f>IF($A565="","",SUMIFS(Txn[Sell Proceeds],Txn[Key],$A565))</f>
        <v/>
      </c>
      <c r="H565" s="284" t="str">
        <f>IF($A565="","",IFERROR(INDEX(Prices[Current Price],MATCH($A565,Prices[Key],0)),0))</f>
        <v/>
      </c>
      <c r="I565" s="285" t="str">
        <f>IF($A565="","",IFERROR(INDEX(Prices[FX to SGD],MATCH($A565,Prices[Key],0)),1))</f>
        <v/>
      </c>
      <c r="J565" s="283" t="str">
        <f t="shared" si="75"/>
        <v/>
      </c>
      <c r="K565" s="283" t="str">
        <f t="shared" si="76"/>
        <v/>
      </c>
      <c r="L565" s="283" t="str">
        <f t="shared" si="77"/>
        <v/>
      </c>
      <c r="M565" s="286" t="str">
        <f t="shared" si="78"/>
        <v/>
      </c>
      <c r="N565" s="240" t="str">
        <f>IF($A565="","",IF(ABS(E565)&gt;0.000001,COUNT($N$1:N564)+1,""))</f>
        <v/>
      </c>
      <c r="O565" s="287" t="str">
        <f>IF($A565="","",SUMIFS(Transactions!$H$2:$H$1001,Transactions!$J$2:$J$1001,$A565,Transactions!$A$2:$A$1001,2)*$I565)</f>
        <v/>
      </c>
      <c r="P565" s="287" t="str">
        <f t="shared" si="79"/>
        <v/>
      </c>
      <c r="Q565" s="288" t="str">
        <f t="shared" si="80"/>
        <v/>
      </c>
    </row>
    <row r="566" spans="1:17" ht="15" customHeight="1" x14ac:dyDescent="0.2">
      <c r="A566" s="240" t="str">
        <f>IFERROR(INDEX(Txn[Key],MATCH(0,INDEX(COUNTIF($A$1:A565,Txn[Key])+(Txn[Key]=""),0),0)),"")</f>
        <v/>
      </c>
      <c r="B566" s="240" t="str">
        <f t="shared" si="72"/>
        <v/>
      </c>
      <c r="C566" s="240" t="str">
        <f t="shared" si="73"/>
        <v/>
      </c>
      <c r="D566" s="240" t="str">
        <f t="shared" si="74"/>
        <v/>
      </c>
      <c r="E566" s="261" t="str">
        <f>IF($A566="","",SUMIFS(Txn[Signed Units],Txn[Key],$A566))</f>
        <v/>
      </c>
      <c r="F566" s="283" t="str">
        <f>IF($A566="","",SUMIFS(Txn[Buy Cost],Txn[Key],$A566))</f>
        <v/>
      </c>
      <c r="G566" s="283" t="str">
        <f>IF($A566="","",SUMIFS(Txn[Sell Proceeds],Txn[Key],$A566))</f>
        <v/>
      </c>
      <c r="H566" s="284" t="str">
        <f>IF($A566="","",IFERROR(INDEX(Prices[Current Price],MATCH($A566,Prices[Key],0)),0))</f>
        <v/>
      </c>
      <c r="I566" s="285" t="str">
        <f>IF($A566="","",IFERROR(INDEX(Prices[FX to SGD],MATCH($A566,Prices[Key],0)),1))</f>
        <v/>
      </c>
      <c r="J566" s="283" t="str">
        <f t="shared" si="75"/>
        <v/>
      </c>
      <c r="K566" s="283" t="str">
        <f t="shared" si="76"/>
        <v/>
      </c>
      <c r="L566" s="283" t="str">
        <f t="shared" si="77"/>
        <v/>
      </c>
      <c r="M566" s="286" t="str">
        <f t="shared" si="78"/>
        <v/>
      </c>
      <c r="N566" s="240" t="str">
        <f>IF($A566="","",IF(ABS(E566)&gt;0.000001,COUNT($N$1:N565)+1,""))</f>
        <v/>
      </c>
      <c r="O566" s="287" t="str">
        <f>IF($A566="","",SUMIFS(Transactions!$H$2:$H$1001,Transactions!$J$2:$J$1001,$A566,Transactions!$A$2:$A$1001,2)*$I566)</f>
        <v/>
      </c>
      <c r="P566" s="287" t="str">
        <f t="shared" si="79"/>
        <v/>
      </c>
      <c r="Q566" s="288" t="str">
        <f t="shared" si="80"/>
        <v/>
      </c>
    </row>
    <row r="567" spans="1:17" ht="15" customHeight="1" x14ac:dyDescent="0.2">
      <c r="A567" s="240" t="str">
        <f>IFERROR(INDEX(Txn[Key],MATCH(0,INDEX(COUNTIF($A$1:A566,Txn[Key])+(Txn[Key]=""),0),0)),"")</f>
        <v/>
      </c>
      <c r="B567" s="240" t="str">
        <f t="shared" si="72"/>
        <v/>
      </c>
      <c r="C567" s="240" t="str">
        <f t="shared" si="73"/>
        <v/>
      </c>
      <c r="D567" s="240" t="str">
        <f t="shared" si="74"/>
        <v/>
      </c>
      <c r="E567" s="261" t="str">
        <f>IF($A567="","",SUMIFS(Txn[Signed Units],Txn[Key],$A567))</f>
        <v/>
      </c>
      <c r="F567" s="283" t="str">
        <f>IF($A567="","",SUMIFS(Txn[Buy Cost],Txn[Key],$A567))</f>
        <v/>
      </c>
      <c r="G567" s="283" t="str">
        <f>IF($A567="","",SUMIFS(Txn[Sell Proceeds],Txn[Key],$A567))</f>
        <v/>
      </c>
      <c r="H567" s="284" t="str">
        <f>IF($A567="","",IFERROR(INDEX(Prices[Current Price],MATCH($A567,Prices[Key],0)),0))</f>
        <v/>
      </c>
      <c r="I567" s="285" t="str">
        <f>IF($A567="","",IFERROR(INDEX(Prices[FX to SGD],MATCH($A567,Prices[Key],0)),1))</f>
        <v/>
      </c>
      <c r="J567" s="283" t="str">
        <f t="shared" si="75"/>
        <v/>
      </c>
      <c r="K567" s="283" t="str">
        <f t="shared" si="76"/>
        <v/>
      </c>
      <c r="L567" s="283" t="str">
        <f t="shared" si="77"/>
        <v/>
      </c>
      <c r="M567" s="286" t="str">
        <f t="shared" si="78"/>
        <v/>
      </c>
      <c r="N567" s="240" t="str">
        <f>IF($A567="","",IF(ABS(E567)&gt;0.000001,COUNT($N$1:N566)+1,""))</f>
        <v/>
      </c>
      <c r="O567" s="287" t="str">
        <f>IF($A567="","",SUMIFS(Transactions!$H$2:$H$1001,Transactions!$J$2:$J$1001,$A567,Transactions!$A$2:$A$1001,2)*$I567)</f>
        <v/>
      </c>
      <c r="P567" s="287" t="str">
        <f t="shared" si="79"/>
        <v/>
      </c>
      <c r="Q567" s="288" t="str">
        <f t="shared" si="80"/>
        <v/>
      </c>
    </row>
    <row r="568" spans="1:17" ht="15" customHeight="1" x14ac:dyDescent="0.2">
      <c r="A568" s="240" t="str">
        <f>IFERROR(INDEX(Txn[Key],MATCH(0,INDEX(COUNTIF($A$1:A567,Txn[Key])+(Txn[Key]=""),0),0)),"")</f>
        <v/>
      </c>
      <c r="B568" s="240" t="str">
        <f t="shared" si="72"/>
        <v/>
      </c>
      <c r="C568" s="240" t="str">
        <f t="shared" si="73"/>
        <v/>
      </c>
      <c r="D568" s="240" t="str">
        <f t="shared" si="74"/>
        <v/>
      </c>
      <c r="E568" s="261" t="str">
        <f>IF($A568="","",SUMIFS(Txn[Signed Units],Txn[Key],$A568))</f>
        <v/>
      </c>
      <c r="F568" s="283" t="str">
        <f>IF($A568="","",SUMIFS(Txn[Buy Cost],Txn[Key],$A568))</f>
        <v/>
      </c>
      <c r="G568" s="283" t="str">
        <f>IF($A568="","",SUMIFS(Txn[Sell Proceeds],Txn[Key],$A568))</f>
        <v/>
      </c>
      <c r="H568" s="284" t="str">
        <f>IF($A568="","",IFERROR(INDEX(Prices[Current Price],MATCH($A568,Prices[Key],0)),0))</f>
        <v/>
      </c>
      <c r="I568" s="285" t="str">
        <f>IF($A568="","",IFERROR(INDEX(Prices[FX to SGD],MATCH($A568,Prices[Key],0)),1))</f>
        <v/>
      </c>
      <c r="J568" s="283" t="str">
        <f t="shared" si="75"/>
        <v/>
      </c>
      <c r="K568" s="283" t="str">
        <f t="shared" si="76"/>
        <v/>
      </c>
      <c r="L568" s="283" t="str">
        <f t="shared" si="77"/>
        <v/>
      </c>
      <c r="M568" s="286" t="str">
        <f t="shared" si="78"/>
        <v/>
      </c>
      <c r="N568" s="240" t="str">
        <f>IF($A568="","",IF(ABS(E568)&gt;0.000001,COUNT($N$1:N567)+1,""))</f>
        <v/>
      </c>
      <c r="O568" s="287" t="str">
        <f>IF($A568="","",SUMIFS(Transactions!$H$2:$H$1001,Transactions!$J$2:$J$1001,$A568,Transactions!$A$2:$A$1001,2)*$I568)</f>
        <v/>
      </c>
      <c r="P568" s="287" t="str">
        <f t="shared" si="79"/>
        <v/>
      </c>
      <c r="Q568" s="288" t="str">
        <f t="shared" si="80"/>
        <v/>
      </c>
    </row>
    <row r="569" spans="1:17" ht="15" customHeight="1" x14ac:dyDescent="0.2">
      <c r="A569" s="240" t="str">
        <f>IFERROR(INDEX(Txn[Key],MATCH(0,INDEX(COUNTIF($A$1:A568,Txn[Key])+(Txn[Key]=""),0),0)),"")</f>
        <v/>
      </c>
      <c r="B569" s="240" t="str">
        <f t="shared" si="72"/>
        <v/>
      </c>
      <c r="C569" s="240" t="str">
        <f t="shared" si="73"/>
        <v/>
      </c>
      <c r="D569" s="240" t="str">
        <f t="shared" si="74"/>
        <v/>
      </c>
      <c r="E569" s="261" t="str">
        <f>IF($A569="","",SUMIFS(Txn[Signed Units],Txn[Key],$A569))</f>
        <v/>
      </c>
      <c r="F569" s="283" t="str">
        <f>IF($A569="","",SUMIFS(Txn[Buy Cost],Txn[Key],$A569))</f>
        <v/>
      </c>
      <c r="G569" s="283" t="str">
        <f>IF($A569="","",SUMIFS(Txn[Sell Proceeds],Txn[Key],$A569))</f>
        <v/>
      </c>
      <c r="H569" s="284" t="str">
        <f>IF($A569="","",IFERROR(INDEX(Prices[Current Price],MATCH($A569,Prices[Key],0)),0))</f>
        <v/>
      </c>
      <c r="I569" s="285" t="str">
        <f>IF($A569="","",IFERROR(INDEX(Prices[FX to SGD],MATCH($A569,Prices[Key],0)),1))</f>
        <v/>
      </c>
      <c r="J569" s="283" t="str">
        <f t="shared" si="75"/>
        <v/>
      </c>
      <c r="K569" s="283" t="str">
        <f t="shared" si="76"/>
        <v/>
      </c>
      <c r="L569" s="283" t="str">
        <f t="shared" si="77"/>
        <v/>
      </c>
      <c r="M569" s="286" t="str">
        <f t="shared" si="78"/>
        <v/>
      </c>
      <c r="N569" s="240" t="str">
        <f>IF($A569="","",IF(ABS(E569)&gt;0.000001,COUNT($N$1:N568)+1,""))</f>
        <v/>
      </c>
      <c r="O569" s="287" t="str">
        <f>IF($A569="","",SUMIFS(Transactions!$H$2:$H$1001,Transactions!$J$2:$J$1001,$A569,Transactions!$A$2:$A$1001,2)*$I569)</f>
        <v/>
      </c>
      <c r="P569" s="287" t="str">
        <f t="shared" si="79"/>
        <v/>
      </c>
      <c r="Q569" s="288" t="str">
        <f t="shared" si="80"/>
        <v/>
      </c>
    </row>
    <row r="570" spans="1:17" ht="15" customHeight="1" x14ac:dyDescent="0.2">
      <c r="A570" s="240" t="str">
        <f>IFERROR(INDEX(Txn[Key],MATCH(0,INDEX(COUNTIF($A$1:A569,Txn[Key])+(Txn[Key]=""),0),0)),"")</f>
        <v/>
      </c>
      <c r="B570" s="240" t="str">
        <f t="shared" si="72"/>
        <v/>
      </c>
      <c r="C570" s="240" t="str">
        <f t="shared" si="73"/>
        <v/>
      </c>
      <c r="D570" s="240" t="str">
        <f t="shared" si="74"/>
        <v/>
      </c>
      <c r="E570" s="261" t="str">
        <f>IF($A570="","",SUMIFS(Txn[Signed Units],Txn[Key],$A570))</f>
        <v/>
      </c>
      <c r="F570" s="283" t="str">
        <f>IF($A570="","",SUMIFS(Txn[Buy Cost],Txn[Key],$A570))</f>
        <v/>
      </c>
      <c r="G570" s="283" t="str">
        <f>IF($A570="","",SUMIFS(Txn[Sell Proceeds],Txn[Key],$A570))</f>
        <v/>
      </c>
      <c r="H570" s="284" t="str">
        <f>IF($A570="","",IFERROR(INDEX(Prices[Current Price],MATCH($A570,Prices[Key],0)),0))</f>
        <v/>
      </c>
      <c r="I570" s="285" t="str">
        <f>IF($A570="","",IFERROR(INDEX(Prices[FX to SGD],MATCH($A570,Prices[Key],0)),1))</f>
        <v/>
      </c>
      <c r="J570" s="283" t="str">
        <f t="shared" si="75"/>
        <v/>
      </c>
      <c r="K570" s="283" t="str">
        <f t="shared" si="76"/>
        <v/>
      </c>
      <c r="L570" s="283" t="str">
        <f t="shared" si="77"/>
        <v/>
      </c>
      <c r="M570" s="286" t="str">
        <f t="shared" si="78"/>
        <v/>
      </c>
      <c r="N570" s="240" t="str">
        <f>IF($A570="","",IF(ABS(E570)&gt;0.000001,COUNT($N$1:N569)+1,""))</f>
        <v/>
      </c>
      <c r="O570" s="287" t="str">
        <f>IF($A570="","",SUMIFS(Transactions!$H$2:$H$1001,Transactions!$J$2:$J$1001,$A570,Transactions!$A$2:$A$1001,2)*$I570)</f>
        <v/>
      </c>
      <c r="P570" s="287" t="str">
        <f t="shared" si="79"/>
        <v/>
      </c>
      <c r="Q570" s="288" t="str">
        <f t="shared" si="80"/>
        <v/>
      </c>
    </row>
    <row r="571" spans="1:17" ht="15" customHeight="1" x14ac:dyDescent="0.2">
      <c r="A571" s="240" t="str">
        <f>IFERROR(INDEX(Txn[Key],MATCH(0,INDEX(COUNTIF($A$1:A570,Txn[Key])+(Txn[Key]=""),0),0)),"")</f>
        <v/>
      </c>
      <c r="B571" s="240" t="str">
        <f t="shared" si="72"/>
        <v/>
      </c>
      <c r="C571" s="240" t="str">
        <f t="shared" si="73"/>
        <v/>
      </c>
      <c r="D571" s="240" t="str">
        <f t="shared" si="74"/>
        <v/>
      </c>
      <c r="E571" s="261" t="str">
        <f>IF($A571="","",SUMIFS(Txn[Signed Units],Txn[Key],$A571))</f>
        <v/>
      </c>
      <c r="F571" s="283" t="str">
        <f>IF($A571="","",SUMIFS(Txn[Buy Cost],Txn[Key],$A571))</f>
        <v/>
      </c>
      <c r="G571" s="283" t="str">
        <f>IF($A571="","",SUMIFS(Txn[Sell Proceeds],Txn[Key],$A571))</f>
        <v/>
      </c>
      <c r="H571" s="284" t="str">
        <f>IF($A571="","",IFERROR(INDEX(Prices[Current Price],MATCH($A571,Prices[Key],0)),0))</f>
        <v/>
      </c>
      <c r="I571" s="285" t="str">
        <f>IF($A571="","",IFERROR(INDEX(Prices[FX to SGD],MATCH($A571,Prices[Key],0)),1))</f>
        <v/>
      </c>
      <c r="J571" s="283" t="str">
        <f t="shared" si="75"/>
        <v/>
      </c>
      <c r="K571" s="283" t="str">
        <f t="shared" si="76"/>
        <v/>
      </c>
      <c r="L571" s="283" t="str">
        <f t="shared" si="77"/>
        <v/>
      </c>
      <c r="M571" s="286" t="str">
        <f t="shared" si="78"/>
        <v/>
      </c>
      <c r="N571" s="240" t="str">
        <f>IF($A571="","",IF(ABS(E571)&gt;0.000001,COUNT($N$1:N570)+1,""))</f>
        <v/>
      </c>
      <c r="O571" s="287" t="str">
        <f>IF($A571="","",SUMIFS(Transactions!$H$2:$H$1001,Transactions!$J$2:$J$1001,$A571,Transactions!$A$2:$A$1001,2)*$I571)</f>
        <v/>
      </c>
      <c r="P571" s="287" t="str">
        <f t="shared" si="79"/>
        <v/>
      </c>
      <c r="Q571" s="288" t="str">
        <f t="shared" si="80"/>
        <v/>
      </c>
    </row>
    <row r="572" spans="1:17" ht="15" customHeight="1" x14ac:dyDescent="0.2">
      <c r="A572" s="240" t="str">
        <f>IFERROR(INDEX(Txn[Key],MATCH(0,INDEX(COUNTIF($A$1:A571,Txn[Key])+(Txn[Key]=""),0),0)),"")</f>
        <v/>
      </c>
      <c r="B572" s="240" t="str">
        <f t="shared" si="72"/>
        <v/>
      </c>
      <c r="C572" s="240" t="str">
        <f t="shared" si="73"/>
        <v/>
      </c>
      <c r="D572" s="240" t="str">
        <f t="shared" si="74"/>
        <v/>
      </c>
      <c r="E572" s="261" t="str">
        <f>IF($A572="","",SUMIFS(Txn[Signed Units],Txn[Key],$A572))</f>
        <v/>
      </c>
      <c r="F572" s="283" t="str">
        <f>IF($A572="","",SUMIFS(Txn[Buy Cost],Txn[Key],$A572))</f>
        <v/>
      </c>
      <c r="G572" s="283" t="str">
        <f>IF($A572="","",SUMIFS(Txn[Sell Proceeds],Txn[Key],$A572))</f>
        <v/>
      </c>
      <c r="H572" s="284" t="str">
        <f>IF($A572="","",IFERROR(INDEX(Prices[Current Price],MATCH($A572,Prices[Key],0)),0))</f>
        <v/>
      </c>
      <c r="I572" s="285" t="str">
        <f>IF($A572="","",IFERROR(INDEX(Prices[FX to SGD],MATCH($A572,Prices[Key],0)),1))</f>
        <v/>
      </c>
      <c r="J572" s="283" t="str">
        <f t="shared" si="75"/>
        <v/>
      </c>
      <c r="K572" s="283" t="str">
        <f t="shared" si="76"/>
        <v/>
      </c>
      <c r="L572" s="283" t="str">
        <f t="shared" si="77"/>
        <v/>
      </c>
      <c r="M572" s="286" t="str">
        <f t="shared" si="78"/>
        <v/>
      </c>
      <c r="N572" s="240" t="str">
        <f>IF($A572="","",IF(ABS(E572)&gt;0.000001,COUNT($N$1:N571)+1,""))</f>
        <v/>
      </c>
      <c r="O572" s="287" t="str">
        <f>IF($A572="","",SUMIFS(Transactions!$H$2:$H$1001,Transactions!$J$2:$J$1001,$A572,Transactions!$A$2:$A$1001,2)*$I572)</f>
        <v/>
      </c>
      <c r="P572" s="287" t="str">
        <f t="shared" si="79"/>
        <v/>
      </c>
      <c r="Q572" s="288" t="str">
        <f t="shared" si="80"/>
        <v/>
      </c>
    </row>
    <row r="573" spans="1:17" ht="15" customHeight="1" x14ac:dyDescent="0.2">
      <c r="A573" s="240" t="str">
        <f>IFERROR(INDEX(Txn[Key],MATCH(0,INDEX(COUNTIF($A$1:A572,Txn[Key])+(Txn[Key]=""),0),0)),"")</f>
        <v/>
      </c>
      <c r="B573" s="240" t="str">
        <f t="shared" si="72"/>
        <v/>
      </c>
      <c r="C573" s="240" t="str">
        <f t="shared" si="73"/>
        <v/>
      </c>
      <c r="D573" s="240" t="str">
        <f t="shared" si="74"/>
        <v/>
      </c>
      <c r="E573" s="261" t="str">
        <f>IF($A573="","",SUMIFS(Txn[Signed Units],Txn[Key],$A573))</f>
        <v/>
      </c>
      <c r="F573" s="283" t="str">
        <f>IF($A573="","",SUMIFS(Txn[Buy Cost],Txn[Key],$A573))</f>
        <v/>
      </c>
      <c r="G573" s="283" t="str">
        <f>IF($A573="","",SUMIFS(Txn[Sell Proceeds],Txn[Key],$A573))</f>
        <v/>
      </c>
      <c r="H573" s="284" t="str">
        <f>IF($A573="","",IFERROR(INDEX(Prices[Current Price],MATCH($A573,Prices[Key],0)),0))</f>
        <v/>
      </c>
      <c r="I573" s="285" t="str">
        <f>IF($A573="","",IFERROR(INDEX(Prices[FX to SGD],MATCH($A573,Prices[Key],0)),1))</f>
        <v/>
      </c>
      <c r="J573" s="283" t="str">
        <f t="shared" si="75"/>
        <v/>
      </c>
      <c r="K573" s="283" t="str">
        <f t="shared" si="76"/>
        <v/>
      </c>
      <c r="L573" s="283" t="str">
        <f t="shared" si="77"/>
        <v/>
      </c>
      <c r="M573" s="286" t="str">
        <f t="shared" si="78"/>
        <v/>
      </c>
      <c r="N573" s="240" t="str">
        <f>IF($A573="","",IF(ABS(E573)&gt;0.000001,COUNT($N$1:N572)+1,""))</f>
        <v/>
      </c>
      <c r="O573" s="287" t="str">
        <f>IF($A573="","",SUMIFS(Transactions!$H$2:$H$1001,Transactions!$J$2:$J$1001,$A573,Transactions!$A$2:$A$1001,2)*$I573)</f>
        <v/>
      </c>
      <c r="P573" s="287" t="str">
        <f t="shared" si="79"/>
        <v/>
      </c>
      <c r="Q573" s="288" t="str">
        <f t="shared" si="80"/>
        <v/>
      </c>
    </row>
    <row r="574" spans="1:17" ht="15" customHeight="1" x14ac:dyDescent="0.2">
      <c r="A574" s="240" t="str">
        <f>IFERROR(INDEX(Txn[Key],MATCH(0,INDEX(COUNTIF($A$1:A573,Txn[Key])+(Txn[Key]=""),0),0)),"")</f>
        <v/>
      </c>
      <c r="B574" s="240" t="str">
        <f t="shared" si="72"/>
        <v/>
      </c>
      <c r="C574" s="240" t="str">
        <f t="shared" si="73"/>
        <v/>
      </c>
      <c r="D574" s="240" t="str">
        <f t="shared" si="74"/>
        <v/>
      </c>
      <c r="E574" s="261" t="str">
        <f>IF($A574="","",SUMIFS(Txn[Signed Units],Txn[Key],$A574))</f>
        <v/>
      </c>
      <c r="F574" s="283" t="str">
        <f>IF($A574="","",SUMIFS(Txn[Buy Cost],Txn[Key],$A574))</f>
        <v/>
      </c>
      <c r="G574" s="283" t="str">
        <f>IF($A574="","",SUMIFS(Txn[Sell Proceeds],Txn[Key],$A574))</f>
        <v/>
      </c>
      <c r="H574" s="284" t="str">
        <f>IF($A574="","",IFERROR(INDEX(Prices[Current Price],MATCH($A574,Prices[Key],0)),0))</f>
        <v/>
      </c>
      <c r="I574" s="285" t="str">
        <f>IF($A574="","",IFERROR(INDEX(Prices[FX to SGD],MATCH($A574,Prices[Key],0)),1))</f>
        <v/>
      </c>
      <c r="J574" s="283" t="str">
        <f t="shared" si="75"/>
        <v/>
      </c>
      <c r="K574" s="283" t="str">
        <f t="shared" si="76"/>
        <v/>
      </c>
      <c r="L574" s="283" t="str">
        <f t="shared" si="77"/>
        <v/>
      </c>
      <c r="M574" s="286" t="str">
        <f t="shared" si="78"/>
        <v/>
      </c>
      <c r="N574" s="240" t="str">
        <f>IF($A574="","",IF(ABS(E574)&gt;0.000001,COUNT($N$1:N573)+1,""))</f>
        <v/>
      </c>
      <c r="O574" s="287" t="str">
        <f>IF($A574="","",SUMIFS(Transactions!$H$2:$H$1001,Transactions!$J$2:$J$1001,$A574,Transactions!$A$2:$A$1001,2)*$I574)</f>
        <v/>
      </c>
      <c r="P574" s="287" t="str">
        <f t="shared" si="79"/>
        <v/>
      </c>
      <c r="Q574" s="288" t="str">
        <f t="shared" si="80"/>
        <v/>
      </c>
    </row>
    <row r="575" spans="1:17" ht="15" customHeight="1" x14ac:dyDescent="0.2">
      <c r="A575" s="240" t="str">
        <f>IFERROR(INDEX(Txn[Key],MATCH(0,INDEX(COUNTIF($A$1:A574,Txn[Key])+(Txn[Key]=""),0),0)),"")</f>
        <v/>
      </c>
      <c r="B575" s="240" t="str">
        <f t="shared" si="72"/>
        <v/>
      </c>
      <c r="C575" s="240" t="str">
        <f t="shared" si="73"/>
        <v/>
      </c>
      <c r="D575" s="240" t="str">
        <f t="shared" si="74"/>
        <v/>
      </c>
      <c r="E575" s="261" t="str">
        <f>IF($A575="","",SUMIFS(Txn[Signed Units],Txn[Key],$A575))</f>
        <v/>
      </c>
      <c r="F575" s="283" t="str">
        <f>IF($A575="","",SUMIFS(Txn[Buy Cost],Txn[Key],$A575))</f>
        <v/>
      </c>
      <c r="G575" s="283" t="str">
        <f>IF($A575="","",SUMIFS(Txn[Sell Proceeds],Txn[Key],$A575))</f>
        <v/>
      </c>
      <c r="H575" s="284" t="str">
        <f>IF($A575="","",IFERROR(INDEX(Prices[Current Price],MATCH($A575,Prices[Key],0)),0))</f>
        <v/>
      </c>
      <c r="I575" s="285" t="str">
        <f>IF($A575="","",IFERROR(INDEX(Prices[FX to SGD],MATCH($A575,Prices[Key],0)),1))</f>
        <v/>
      </c>
      <c r="J575" s="283" t="str">
        <f t="shared" si="75"/>
        <v/>
      </c>
      <c r="K575" s="283" t="str">
        <f t="shared" si="76"/>
        <v/>
      </c>
      <c r="L575" s="283" t="str">
        <f t="shared" si="77"/>
        <v/>
      </c>
      <c r="M575" s="286" t="str">
        <f t="shared" si="78"/>
        <v/>
      </c>
      <c r="N575" s="240" t="str">
        <f>IF($A575="","",IF(ABS(E575)&gt;0.000001,COUNT($N$1:N574)+1,""))</f>
        <v/>
      </c>
      <c r="O575" s="287" t="str">
        <f>IF($A575="","",SUMIFS(Transactions!$H$2:$H$1001,Transactions!$J$2:$J$1001,$A575,Transactions!$A$2:$A$1001,2)*$I575)</f>
        <v/>
      </c>
      <c r="P575" s="287" t="str">
        <f t="shared" si="79"/>
        <v/>
      </c>
      <c r="Q575" s="288" t="str">
        <f t="shared" si="80"/>
        <v/>
      </c>
    </row>
    <row r="576" spans="1:17" ht="15" customHeight="1" x14ac:dyDescent="0.2">
      <c r="A576" s="240" t="str">
        <f>IFERROR(INDEX(Txn[Key],MATCH(0,INDEX(COUNTIF($A$1:A575,Txn[Key])+(Txn[Key]=""),0),0)),"")</f>
        <v/>
      </c>
      <c r="B576" s="240" t="str">
        <f t="shared" si="72"/>
        <v/>
      </c>
      <c r="C576" s="240" t="str">
        <f t="shared" si="73"/>
        <v/>
      </c>
      <c r="D576" s="240" t="str">
        <f t="shared" si="74"/>
        <v/>
      </c>
      <c r="E576" s="261" t="str">
        <f>IF($A576="","",SUMIFS(Txn[Signed Units],Txn[Key],$A576))</f>
        <v/>
      </c>
      <c r="F576" s="283" t="str">
        <f>IF($A576="","",SUMIFS(Txn[Buy Cost],Txn[Key],$A576))</f>
        <v/>
      </c>
      <c r="G576" s="283" t="str">
        <f>IF($A576="","",SUMIFS(Txn[Sell Proceeds],Txn[Key],$A576))</f>
        <v/>
      </c>
      <c r="H576" s="284" t="str">
        <f>IF($A576="","",IFERROR(INDEX(Prices[Current Price],MATCH($A576,Prices[Key],0)),0))</f>
        <v/>
      </c>
      <c r="I576" s="285" t="str">
        <f>IF($A576="","",IFERROR(INDEX(Prices[FX to SGD],MATCH($A576,Prices[Key],0)),1))</f>
        <v/>
      </c>
      <c r="J576" s="283" t="str">
        <f t="shared" si="75"/>
        <v/>
      </c>
      <c r="K576" s="283" t="str">
        <f t="shared" si="76"/>
        <v/>
      </c>
      <c r="L576" s="283" t="str">
        <f t="shared" si="77"/>
        <v/>
      </c>
      <c r="M576" s="286" t="str">
        <f t="shared" si="78"/>
        <v/>
      </c>
      <c r="N576" s="240" t="str">
        <f>IF($A576="","",IF(ABS(E576)&gt;0.000001,COUNT($N$1:N575)+1,""))</f>
        <v/>
      </c>
      <c r="O576" s="287" t="str">
        <f>IF($A576="","",SUMIFS(Transactions!$H$2:$H$1001,Transactions!$J$2:$J$1001,$A576,Transactions!$A$2:$A$1001,2)*$I576)</f>
        <v/>
      </c>
      <c r="P576" s="287" t="str">
        <f t="shared" si="79"/>
        <v/>
      </c>
      <c r="Q576" s="288" t="str">
        <f t="shared" si="80"/>
        <v/>
      </c>
    </row>
    <row r="577" spans="1:17" ht="15" customHeight="1" x14ac:dyDescent="0.2">
      <c r="A577" s="240" t="str">
        <f>IFERROR(INDEX(Txn[Key],MATCH(0,INDEX(COUNTIF($A$1:A576,Txn[Key])+(Txn[Key]=""),0),0)),"")</f>
        <v/>
      </c>
      <c r="B577" s="240" t="str">
        <f t="shared" si="72"/>
        <v/>
      </c>
      <c r="C577" s="240" t="str">
        <f t="shared" si="73"/>
        <v/>
      </c>
      <c r="D577" s="240" t="str">
        <f t="shared" si="74"/>
        <v/>
      </c>
      <c r="E577" s="261" t="str">
        <f>IF($A577="","",SUMIFS(Txn[Signed Units],Txn[Key],$A577))</f>
        <v/>
      </c>
      <c r="F577" s="283" t="str">
        <f>IF($A577="","",SUMIFS(Txn[Buy Cost],Txn[Key],$A577))</f>
        <v/>
      </c>
      <c r="G577" s="283" t="str">
        <f>IF($A577="","",SUMIFS(Txn[Sell Proceeds],Txn[Key],$A577))</f>
        <v/>
      </c>
      <c r="H577" s="284" t="str">
        <f>IF($A577="","",IFERROR(INDEX(Prices[Current Price],MATCH($A577,Prices[Key],0)),0))</f>
        <v/>
      </c>
      <c r="I577" s="285" t="str">
        <f>IF($A577="","",IFERROR(INDEX(Prices[FX to SGD],MATCH($A577,Prices[Key],0)),1))</f>
        <v/>
      </c>
      <c r="J577" s="283" t="str">
        <f t="shared" si="75"/>
        <v/>
      </c>
      <c r="K577" s="283" t="str">
        <f t="shared" si="76"/>
        <v/>
      </c>
      <c r="L577" s="283" t="str">
        <f t="shared" si="77"/>
        <v/>
      </c>
      <c r="M577" s="286" t="str">
        <f t="shared" si="78"/>
        <v/>
      </c>
      <c r="N577" s="240" t="str">
        <f>IF($A577="","",IF(ABS(E577)&gt;0.000001,COUNT($N$1:N576)+1,""))</f>
        <v/>
      </c>
      <c r="O577" s="287" t="str">
        <f>IF($A577="","",SUMIFS(Transactions!$H$2:$H$1001,Transactions!$J$2:$J$1001,$A577,Transactions!$A$2:$A$1001,2)*$I577)</f>
        <v/>
      </c>
      <c r="P577" s="287" t="str">
        <f t="shared" si="79"/>
        <v/>
      </c>
      <c r="Q577" s="288" t="str">
        <f t="shared" si="80"/>
        <v/>
      </c>
    </row>
    <row r="578" spans="1:17" ht="15" customHeight="1" x14ac:dyDescent="0.2">
      <c r="A578" s="240" t="str">
        <f>IFERROR(INDEX(Txn[Key],MATCH(0,INDEX(COUNTIF($A$1:A577,Txn[Key])+(Txn[Key]=""),0),0)),"")</f>
        <v/>
      </c>
      <c r="B578" s="240" t="str">
        <f t="shared" ref="B578:B641" si="81">IF($A578="","",LEFT($A578,FIND(":",$A578)-1))</f>
        <v/>
      </c>
      <c r="C578" s="240" t="str">
        <f t="shared" ref="C578:C641" si="82">IF($A578="","",MID($A578,FIND(":",$A578)+1,FIND(":",$A578,FIND(":",$A578)+1)-FIND(":",$A578)-1))</f>
        <v/>
      </c>
      <c r="D578" s="240" t="str">
        <f t="shared" ref="D578:D641" si="83">IF($A578="","",RIGHT($A578,LEN($A578)-FIND(":",$A578,FIND(":",$A578)+1)))</f>
        <v/>
      </c>
      <c r="E578" s="261" t="str">
        <f>IF($A578="","",SUMIFS(Txn[Signed Units],Txn[Key],$A578))</f>
        <v/>
      </c>
      <c r="F578" s="283" t="str">
        <f>IF($A578="","",SUMIFS(Txn[Buy Cost],Txn[Key],$A578))</f>
        <v/>
      </c>
      <c r="G578" s="283" t="str">
        <f>IF($A578="","",SUMIFS(Txn[Sell Proceeds],Txn[Key],$A578))</f>
        <v/>
      </c>
      <c r="H578" s="284" t="str">
        <f>IF($A578="","",IFERROR(INDEX(Prices[Current Price],MATCH($A578,Prices[Key],0)),0))</f>
        <v/>
      </c>
      <c r="I578" s="285" t="str">
        <f>IF($A578="","",IFERROR(INDEX(Prices[FX to SGD],MATCH($A578,Prices[Key],0)),1))</f>
        <v/>
      </c>
      <c r="J578" s="283" t="str">
        <f t="shared" ref="J578:J641" si="84">IF($A578="","",E578*H578)</f>
        <v/>
      </c>
      <c r="K578" s="283" t="str">
        <f t="shared" ref="K578:K641" si="85">IF($A578="","",J578+G578-F578)</f>
        <v/>
      </c>
      <c r="L578" s="283" t="str">
        <f t="shared" ref="L578:L641" si="86">IF($A578="","",K578*I578)</f>
        <v/>
      </c>
      <c r="M578" s="286" t="str">
        <f t="shared" ref="M578:M641" si="87">IF($A578="","",IFERROR(K578/F578,0))</f>
        <v/>
      </c>
      <c r="N578" s="240" t="str">
        <f>IF($A578="","",IF(ABS(E578)&gt;0.000001,COUNT($N$1:N577)+1,""))</f>
        <v/>
      </c>
      <c r="O578" s="287" t="str">
        <f>IF($A578="","",SUMIFS(Transactions!$H$2:$H$1001,Transactions!$J$2:$J$1001,$A578,Transactions!$A$2:$A$1001,2)*$I578)</f>
        <v/>
      </c>
      <c r="P578" s="287" t="str">
        <f t="shared" ref="P578:P641" si="88">IF($A578="","",$L578+$O578)</f>
        <v/>
      </c>
      <c r="Q578" s="288" t="str">
        <f t="shared" ref="Q578:Q641" si="89">IF($A578="","",IFERROR(($L578+$O578)/($F578*$I578),0))</f>
        <v/>
      </c>
    </row>
    <row r="579" spans="1:17" ht="15" customHeight="1" x14ac:dyDescent="0.2">
      <c r="A579" s="240" t="str">
        <f>IFERROR(INDEX(Txn[Key],MATCH(0,INDEX(COUNTIF($A$1:A578,Txn[Key])+(Txn[Key]=""),0),0)),"")</f>
        <v/>
      </c>
      <c r="B579" s="240" t="str">
        <f t="shared" si="81"/>
        <v/>
      </c>
      <c r="C579" s="240" t="str">
        <f t="shared" si="82"/>
        <v/>
      </c>
      <c r="D579" s="240" t="str">
        <f t="shared" si="83"/>
        <v/>
      </c>
      <c r="E579" s="261" t="str">
        <f>IF($A579="","",SUMIFS(Txn[Signed Units],Txn[Key],$A579))</f>
        <v/>
      </c>
      <c r="F579" s="283" t="str">
        <f>IF($A579="","",SUMIFS(Txn[Buy Cost],Txn[Key],$A579))</f>
        <v/>
      </c>
      <c r="G579" s="283" t="str">
        <f>IF($A579="","",SUMIFS(Txn[Sell Proceeds],Txn[Key],$A579))</f>
        <v/>
      </c>
      <c r="H579" s="284" t="str">
        <f>IF($A579="","",IFERROR(INDEX(Prices[Current Price],MATCH($A579,Prices[Key],0)),0))</f>
        <v/>
      </c>
      <c r="I579" s="285" t="str">
        <f>IF($A579="","",IFERROR(INDEX(Prices[FX to SGD],MATCH($A579,Prices[Key],0)),1))</f>
        <v/>
      </c>
      <c r="J579" s="283" t="str">
        <f t="shared" si="84"/>
        <v/>
      </c>
      <c r="K579" s="283" t="str">
        <f t="shared" si="85"/>
        <v/>
      </c>
      <c r="L579" s="283" t="str">
        <f t="shared" si="86"/>
        <v/>
      </c>
      <c r="M579" s="286" t="str">
        <f t="shared" si="87"/>
        <v/>
      </c>
      <c r="N579" s="240" t="str">
        <f>IF($A579="","",IF(ABS(E579)&gt;0.000001,COUNT($N$1:N578)+1,""))</f>
        <v/>
      </c>
      <c r="O579" s="287" t="str">
        <f>IF($A579="","",SUMIFS(Transactions!$H$2:$H$1001,Transactions!$J$2:$J$1001,$A579,Transactions!$A$2:$A$1001,2)*$I579)</f>
        <v/>
      </c>
      <c r="P579" s="287" t="str">
        <f t="shared" si="88"/>
        <v/>
      </c>
      <c r="Q579" s="288" t="str">
        <f t="shared" si="89"/>
        <v/>
      </c>
    </row>
    <row r="580" spans="1:17" ht="15" customHeight="1" x14ac:dyDescent="0.2">
      <c r="A580" s="240" t="str">
        <f>IFERROR(INDEX(Txn[Key],MATCH(0,INDEX(COUNTIF($A$1:A579,Txn[Key])+(Txn[Key]=""),0),0)),"")</f>
        <v/>
      </c>
      <c r="B580" s="240" t="str">
        <f t="shared" si="81"/>
        <v/>
      </c>
      <c r="C580" s="240" t="str">
        <f t="shared" si="82"/>
        <v/>
      </c>
      <c r="D580" s="240" t="str">
        <f t="shared" si="83"/>
        <v/>
      </c>
      <c r="E580" s="261" t="str">
        <f>IF($A580="","",SUMIFS(Txn[Signed Units],Txn[Key],$A580))</f>
        <v/>
      </c>
      <c r="F580" s="283" t="str">
        <f>IF($A580="","",SUMIFS(Txn[Buy Cost],Txn[Key],$A580))</f>
        <v/>
      </c>
      <c r="G580" s="283" t="str">
        <f>IF($A580="","",SUMIFS(Txn[Sell Proceeds],Txn[Key],$A580))</f>
        <v/>
      </c>
      <c r="H580" s="284" t="str">
        <f>IF($A580="","",IFERROR(INDEX(Prices[Current Price],MATCH($A580,Prices[Key],0)),0))</f>
        <v/>
      </c>
      <c r="I580" s="285" t="str">
        <f>IF($A580="","",IFERROR(INDEX(Prices[FX to SGD],MATCH($A580,Prices[Key],0)),1))</f>
        <v/>
      </c>
      <c r="J580" s="283" t="str">
        <f t="shared" si="84"/>
        <v/>
      </c>
      <c r="K580" s="283" t="str">
        <f t="shared" si="85"/>
        <v/>
      </c>
      <c r="L580" s="283" t="str">
        <f t="shared" si="86"/>
        <v/>
      </c>
      <c r="M580" s="286" t="str">
        <f t="shared" si="87"/>
        <v/>
      </c>
      <c r="N580" s="240" t="str">
        <f>IF($A580="","",IF(ABS(E580)&gt;0.000001,COUNT($N$1:N579)+1,""))</f>
        <v/>
      </c>
      <c r="O580" s="287" t="str">
        <f>IF($A580="","",SUMIFS(Transactions!$H$2:$H$1001,Transactions!$J$2:$J$1001,$A580,Transactions!$A$2:$A$1001,2)*$I580)</f>
        <v/>
      </c>
      <c r="P580" s="287" t="str">
        <f t="shared" si="88"/>
        <v/>
      </c>
      <c r="Q580" s="288" t="str">
        <f t="shared" si="89"/>
        <v/>
      </c>
    </row>
    <row r="581" spans="1:17" ht="15" customHeight="1" x14ac:dyDescent="0.2">
      <c r="A581" s="240" t="str">
        <f>IFERROR(INDEX(Txn[Key],MATCH(0,INDEX(COUNTIF($A$1:A580,Txn[Key])+(Txn[Key]=""),0),0)),"")</f>
        <v/>
      </c>
      <c r="B581" s="240" t="str">
        <f t="shared" si="81"/>
        <v/>
      </c>
      <c r="C581" s="240" t="str">
        <f t="shared" si="82"/>
        <v/>
      </c>
      <c r="D581" s="240" t="str">
        <f t="shared" si="83"/>
        <v/>
      </c>
      <c r="E581" s="261" t="str">
        <f>IF($A581="","",SUMIFS(Txn[Signed Units],Txn[Key],$A581))</f>
        <v/>
      </c>
      <c r="F581" s="283" t="str">
        <f>IF($A581="","",SUMIFS(Txn[Buy Cost],Txn[Key],$A581))</f>
        <v/>
      </c>
      <c r="G581" s="283" t="str">
        <f>IF($A581="","",SUMIFS(Txn[Sell Proceeds],Txn[Key],$A581))</f>
        <v/>
      </c>
      <c r="H581" s="284" t="str">
        <f>IF($A581="","",IFERROR(INDEX(Prices[Current Price],MATCH($A581,Prices[Key],0)),0))</f>
        <v/>
      </c>
      <c r="I581" s="285" t="str">
        <f>IF($A581="","",IFERROR(INDEX(Prices[FX to SGD],MATCH($A581,Prices[Key],0)),1))</f>
        <v/>
      </c>
      <c r="J581" s="283" t="str">
        <f t="shared" si="84"/>
        <v/>
      </c>
      <c r="K581" s="283" t="str">
        <f t="shared" si="85"/>
        <v/>
      </c>
      <c r="L581" s="283" t="str">
        <f t="shared" si="86"/>
        <v/>
      </c>
      <c r="M581" s="286" t="str">
        <f t="shared" si="87"/>
        <v/>
      </c>
      <c r="N581" s="240" t="str">
        <f>IF($A581="","",IF(ABS(E581)&gt;0.000001,COUNT($N$1:N580)+1,""))</f>
        <v/>
      </c>
      <c r="O581" s="287" t="str">
        <f>IF($A581="","",SUMIFS(Transactions!$H$2:$H$1001,Transactions!$J$2:$J$1001,$A581,Transactions!$A$2:$A$1001,2)*$I581)</f>
        <v/>
      </c>
      <c r="P581" s="287" t="str">
        <f t="shared" si="88"/>
        <v/>
      </c>
      <c r="Q581" s="288" t="str">
        <f t="shared" si="89"/>
        <v/>
      </c>
    </row>
    <row r="582" spans="1:17" ht="15" customHeight="1" x14ac:dyDescent="0.2">
      <c r="A582" s="240" t="str">
        <f>IFERROR(INDEX(Txn[Key],MATCH(0,INDEX(COUNTIF($A$1:A581,Txn[Key])+(Txn[Key]=""),0),0)),"")</f>
        <v/>
      </c>
      <c r="B582" s="240" t="str">
        <f t="shared" si="81"/>
        <v/>
      </c>
      <c r="C582" s="240" t="str">
        <f t="shared" si="82"/>
        <v/>
      </c>
      <c r="D582" s="240" t="str">
        <f t="shared" si="83"/>
        <v/>
      </c>
      <c r="E582" s="261" t="str">
        <f>IF($A582="","",SUMIFS(Txn[Signed Units],Txn[Key],$A582))</f>
        <v/>
      </c>
      <c r="F582" s="283" t="str">
        <f>IF($A582="","",SUMIFS(Txn[Buy Cost],Txn[Key],$A582))</f>
        <v/>
      </c>
      <c r="G582" s="283" t="str">
        <f>IF($A582="","",SUMIFS(Txn[Sell Proceeds],Txn[Key],$A582))</f>
        <v/>
      </c>
      <c r="H582" s="284" t="str">
        <f>IF($A582="","",IFERROR(INDEX(Prices[Current Price],MATCH($A582,Prices[Key],0)),0))</f>
        <v/>
      </c>
      <c r="I582" s="285" t="str">
        <f>IF($A582="","",IFERROR(INDEX(Prices[FX to SGD],MATCH($A582,Prices[Key],0)),1))</f>
        <v/>
      </c>
      <c r="J582" s="283" t="str">
        <f t="shared" si="84"/>
        <v/>
      </c>
      <c r="K582" s="283" t="str">
        <f t="shared" si="85"/>
        <v/>
      </c>
      <c r="L582" s="283" t="str">
        <f t="shared" si="86"/>
        <v/>
      </c>
      <c r="M582" s="286" t="str">
        <f t="shared" si="87"/>
        <v/>
      </c>
      <c r="N582" s="240" t="str">
        <f>IF($A582="","",IF(ABS(E582)&gt;0.000001,COUNT($N$1:N581)+1,""))</f>
        <v/>
      </c>
      <c r="O582" s="287" t="str">
        <f>IF($A582="","",SUMIFS(Transactions!$H$2:$H$1001,Transactions!$J$2:$J$1001,$A582,Transactions!$A$2:$A$1001,2)*$I582)</f>
        <v/>
      </c>
      <c r="P582" s="287" t="str">
        <f t="shared" si="88"/>
        <v/>
      </c>
      <c r="Q582" s="288" t="str">
        <f t="shared" si="89"/>
        <v/>
      </c>
    </row>
    <row r="583" spans="1:17" ht="15" customHeight="1" x14ac:dyDescent="0.2">
      <c r="A583" s="240" t="str">
        <f>IFERROR(INDEX(Txn[Key],MATCH(0,INDEX(COUNTIF($A$1:A582,Txn[Key])+(Txn[Key]=""),0),0)),"")</f>
        <v/>
      </c>
      <c r="B583" s="240" t="str">
        <f t="shared" si="81"/>
        <v/>
      </c>
      <c r="C583" s="240" t="str">
        <f t="shared" si="82"/>
        <v/>
      </c>
      <c r="D583" s="240" t="str">
        <f t="shared" si="83"/>
        <v/>
      </c>
      <c r="E583" s="261" t="str">
        <f>IF($A583="","",SUMIFS(Txn[Signed Units],Txn[Key],$A583))</f>
        <v/>
      </c>
      <c r="F583" s="283" t="str">
        <f>IF($A583="","",SUMIFS(Txn[Buy Cost],Txn[Key],$A583))</f>
        <v/>
      </c>
      <c r="G583" s="283" t="str">
        <f>IF($A583="","",SUMIFS(Txn[Sell Proceeds],Txn[Key],$A583))</f>
        <v/>
      </c>
      <c r="H583" s="284" t="str">
        <f>IF($A583="","",IFERROR(INDEX(Prices[Current Price],MATCH($A583,Prices[Key],0)),0))</f>
        <v/>
      </c>
      <c r="I583" s="285" t="str">
        <f>IF($A583="","",IFERROR(INDEX(Prices[FX to SGD],MATCH($A583,Prices[Key],0)),1))</f>
        <v/>
      </c>
      <c r="J583" s="283" t="str">
        <f t="shared" si="84"/>
        <v/>
      </c>
      <c r="K583" s="283" t="str">
        <f t="shared" si="85"/>
        <v/>
      </c>
      <c r="L583" s="283" t="str">
        <f t="shared" si="86"/>
        <v/>
      </c>
      <c r="M583" s="286" t="str">
        <f t="shared" si="87"/>
        <v/>
      </c>
      <c r="N583" s="240" t="str">
        <f>IF($A583="","",IF(ABS(E583)&gt;0.000001,COUNT($N$1:N582)+1,""))</f>
        <v/>
      </c>
      <c r="O583" s="287" t="str">
        <f>IF($A583="","",SUMIFS(Transactions!$H$2:$H$1001,Transactions!$J$2:$J$1001,$A583,Transactions!$A$2:$A$1001,2)*$I583)</f>
        <v/>
      </c>
      <c r="P583" s="287" t="str">
        <f t="shared" si="88"/>
        <v/>
      </c>
      <c r="Q583" s="288" t="str">
        <f t="shared" si="89"/>
        <v/>
      </c>
    </row>
    <row r="584" spans="1:17" ht="15" customHeight="1" x14ac:dyDescent="0.2">
      <c r="A584" s="240" t="str">
        <f>IFERROR(INDEX(Txn[Key],MATCH(0,INDEX(COUNTIF($A$1:A583,Txn[Key])+(Txn[Key]=""),0),0)),"")</f>
        <v/>
      </c>
      <c r="B584" s="240" t="str">
        <f t="shared" si="81"/>
        <v/>
      </c>
      <c r="C584" s="240" t="str">
        <f t="shared" si="82"/>
        <v/>
      </c>
      <c r="D584" s="240" t="str">
        <f t="shared" si="83"/>
        <v/>
      </c>
      <c r="E584" s="261" t="str">
        <f>IF($A584="","",SUMIFS(Txn[Signed Units],Txn[Key],$A584))</f>
        <v/>
      </c>
      <c r="F584" s="283" t="str">
        <f>IF($A584="","",SUMIFS(Txn[Buy Cost],Txn[Key],$A584))</f>
        <v/>
      </c>
      <c r="G584" s="283" t="str">
        <f>IF($A584="","",SUMIFS(Txn[Sell Proceeds],Txn[Key],$A584))</f>
        <v/>
      </c>
      <c r="H584" s="284" t="str">
        <f>IF($A584="","",IFERROR(INDEX(Prices[Current Price],MATCH($A584,Prices[Key],0)),0))</f>
        <v/>
      </c>
      <c r="I584" s="285" t="str">
        <f>IF($A584="","",IFERROR(INDEX(Prices[FX to SGD],MATCH($A584,Prices[Key],0)),1))</f>
        <v/>
      </c>
      <c r="J584" s="283" t="str">
        <f t="shared" si="84"/>
        <v/>
      </c>
      <c r="K584" s="283" t="str">
        <f t="shared" si="85"/>
        <v/>
      </c>
      <c r="L584" s="283" t="str">
        <f t="shared" si="86"/>
        <v/>
      </c>
      <c r="M584" s="286" t="str">
        <f t="shared" si="87"/>
        <v/>
      </c>
      <c r="N584" s="240" t="str">
        <f>IF($A584="","",IF(ABS(E584)&gt;0.000001,COUNT($N$1:N583)+1,""))</f>
        <v/>
      </c>
      <c r="O584" s="287" t="str">
        <f>IF($A584="","",SUMIFS(Transactions!$H$2:$H$1001,Transactions!$J$2:$J$1001,$A584,Transactions!$A$2:$A$1001,2)*$I584)</f>
        <v/>
      </c>
      <c r="P584" s="287" t="str">
        <f t="shared" si="88"/>
        <v/>
      </c>
      <c r="Q584" s="288" t="str">
        <f t="shared" si="89"/>
        <v/>
      </c>
    </row>
    <row r="585" spans="1:17" ht="15" customHeight="1" x14ac:dyDescent="0.2">
      <c r="A585" s="240" t="str">
        <f>IFERROR(INDEX(Txn[Key],MATCH(0,INDEX(COUNTIF($A$1:A584,Txn[Key])+(Txn[Key]=""),0),0)),"")</f>
        <v/>
      </c>
      <c r="B585" s="240" t="str">
        <f t="shared" si="81"/>
        <v/>
      </c>
      <c r="C585" s="240" t="str">
        <f t="shared" si="82"/>
        <v/>
      </c>
      <c r="D585" s="240" t="str">
        <f t="shared" si="83"/>
        <v/>
      </c>
      <c r="E585" s="261" t="str">
        <f>IF($A585="","",SUMIFS(Txn[Signed Units],Txn[Key],$A585))</f>
        <v/>
      </c>
      <c r="F585" s="283" t="str">
        <f>IF($A585="","",SUMIFS(Txn[Buy Cost],Txn[Key],$A585))</f>
        <v/>
      </c>
      <c r="G585" s="283" t="str">
        <f>IF($A585="","",SUMIFS(Txn[Sell Proceeds],Txn[Key],$A585))</f>
        <v/>
      </c>
      <c r="H585" s="284" t="str">
        <f>IF($A585="","",IFERROR(INDEX(Prices[Current Price],MATCH($A585,Prices[Key],0)),0))</f>
        <v/>
      </c>
      <c r="I585" s="285" t="str">
        <f>IF($A585="","",IFERROR(INDEX(Prices[FX to SGD],MATCH($A585,Prices[Key],0)),1))</f>
        <v/>
      </c>
      <c r="J585" s="283" t="str">
        <f t="shared" si="84"/>
        <v/>
      </c>
      <c r="K585" s="283" t="str">
        <f t="shared" si="85"/>
        <v/>
      </c>
      <c r="L585" s="283" t="str">
        <f t="shared" si="86"/>
        <v/>
      </c>
      <c r="M585" s="286" t="str">
        <f t="shared" si="87"/>
        <v/>
      </c>
      <c r="N585" s="240" t="str">
        <f>IF($A585="","",IF(ABS(E585)&gt;0.000001,COUNT($N$1:N584)+1,""))</f>
        <v/>
      </c>
      <c r="O585" s="287" t="str">
        <f>IF($A585="","",SUMIFS(Transactions!$H$2:$H$1001,Transactions!$J$2:$J$1001,$A585,Transactions!$A$2:$A$1001,2)*$I585)</f>
        <v/>
      </c>
      <c r="P585" s="287" t="str">
        <f t="shared" si="88"/>
        <v/>
      </c>
      <c r="Q585" s="288" t="str">
        <f t="shared" si="89"/>
        <v/>
      </c>
    </row>
    <row r="586" spans="1:17" ht="15" customHeight="1" x14ac:dyDescent="0.2">
      <c r="A586" s="240" t="str">
        <f>IFERROR(INDEX(Txn[Key],MATCH(0,INDEX(COUNTIF($A$1:A585,Txn[Key])+(Txn[Key]=""),0),0)),"")</f>
        <v/>
      </c>
      <c r="B586" s="240" t="str">
        <f t="shared" si="81"/>
        <v/>
      </c>
      <c r="C586" s="240" t="str">
        <f t="shared" si="82"/>
        <v/>
      </c>
      <c r="D586" s="240" t="str">
        <f t="shared" si="83"/>
        <v/>
      </c>
      <c r="E586" s="261" t="str">
        <f>IF($A586="","",SUMIFS(Txn[Signed Units],Txn[Key],$A586))</f>
        <v/>
      </c>
      <c r="F586" s="283" t="str">
        <f>IF($A586="","",SUMIFS(Txn[Buy Cost],Txn[Key],$A586))</f>
        <v/>
      </c>
      <c r="G586" s="283" t="str">
        <f>IF($A586="","",SUMIFS(Txn[Sell Proceeds],Txn[Key],$A586))</f>
        <v/>
      </c>
      <c r="H586" s="284" t="str">
        <f>IF($A586="","",IFERROR(INDEX(Prices[Current Price],MATCH($A586,Prices[Key],0)),0))</f>
        <v/>
      </c>
      <c r="I586" s="285" t="str">
        <f>IF($A586="","",IFERROR(INDEX(Prices[FX to SGD],MATCH($A586,Prices[Key],0)),1))</f>
        <v/>
      </c>
      <c r="J586" s="283" t="str">
        <f t="shared" si="84"/>
        <v/>
      </c>
      <c r="K586" s="283" t="str">
        <f t="shared" si="85"/>
        <v/>
      </c>
      <c r="L586" s="283" t="str">
        <f t="shared" si="86"/>
        <v/>
      </c>
      <c r="M586" s="286" t="str">
        <f t="shared" si="87"/>
        <v/>
      </c>
      <c r="N586" s="240" t="str">
        <f>IF($A586="","",IF(ABS(E586)&gt;0.000001,COUNT($N$1:N585)+1,""))</f>
        <v/>
      </c>
      <c r="O586" s="287" t="str">
        <f>IF($A586="","",SUMIFS(Transactions!$H$2:$H$1001,Transactions!$J$2:$J$1001,$A586,Transactions!$A$2:$A$1001,2)*$I586)</f>
        <v/>
      </c>
      <c r="P586" s="287" t="str">
        <f t="shared" si="88"/>
        <v/>
      </c>
      <c r="Q586" s="288" t="str">
        <f t="shared" si="89"/>
        <v/>
      </c>
    </row>
    <row r="587" spans="1:17" ht="15" customHeight="1" x14ac:dyDescent="0.2">
      <c r="A587" s="240" t="str">
        <f>IFERROR(INDEX(Txn[Key],MATCH(0,INDEX(COUNTIF($A$1:A586,Txn[Key])+(Txn[Key]=""),0),0)),"")</f>
        <v/>
      </c>
      <c r="B587" s="240" t="str">
        <f t="shared" si="81"/>
        <v/>
      </c>
      <c r="C587" s="240" t="str">
        <f t="shared" si="82"/>
        <v/>
      </c>
      <c r="D587" s="240" t="str">
        <f t="shared" si="83"/>
        <v/>
      </c>
      <c r="E587" s="261" t="str">
        <f>IF($A587="","",SUMIFS(Txn[Signed Units],Txn[Key],$A587))</f>
        <v/>
      </c>
      <c r="F587" s="283" t="str">
        <f>IF($A587="","",SUMIFS(Txn[Buy Cost],Txn[Key],$A587))</f>
        <v/>
      </c>
      <c r="G587" s="283" t="str">
        <f>IF($A587="","",SUMIFS(Txn[Sell Proceeds],Txn[Key],$A587))</f>
        <v/>
      </c>
      <c r="H587" s="284" t="str">
        <f>IF($A587="","",IFERROR(INDEX(Prices[Current Price],MATCH($A587,Prices[Key],0)),0))</f>
        <v/>
      </c>
      <c r="I587" s="285" t="str">
        <f>IF($A587="","",IFERROR(INDEX(Prices[FX to SGD],MATCH($A587,Prices[Key],0)),1))</f>
        <v/>
      </c>
      <c r="J587" s="283" t="str">
        <f t="shared" si="84"/>
        <v/>
      </c>
      <c r="K587" s="283" t="str">
        <f t="shared" si="85"/>
        <v/>
      </c>
      <c r="L587" s="283" t="str">
        <f t="shared" si="86"/>
        <v/>
      </c>
      <c r="M587" s="286" t="str">
        <f t="shared" si="87"/>
        <v/>
      </c>
      <c r="N587" s="240" t="str">
        <f>IF($A587="","",IF(ABS(E587)&gt;0.000001,COUNT($N$1:N586)+1,""))</f>
        <v/>
      </c>
      <c r="O587" s="287" t="str">
        <f>IF($A587="","",SUMIFS(Transactions!$H$2:$H$1001,Transactions!$J$2:$J$1001,$A587,Transactions!$A$2:$A$1001,2)*$I587)</f>
        <v/>
      </c>
      <c r="P587" s="287" t="str">
        <f t="shared" si="88"/>
        <v/>
      </c>
      <c r="Q587" s="288" t="str">
        <f t="shared" si="89"/>
        <v/>
      </c>
    </row>
    <row r="588" spans="1:17" ht="15" customHeight="1" x14ac:dyDescent="0.2">
      <c r="A588" s="240" t="str">
        <f>IFERROR(INDEX(Txn[Key],MATCH(0,INDEX(COUNTIF($A$1:A587,Txn[Key])+(Txn[Key]=""),0),0)),"")</f>
        <v/>
      </c>
      <c r="B588" s="240" t="str">
        <f t="shared" si="81"/>
        <v/>
      </c>
      <c r="C588" s="240" t="str">
        <f t="shared" si="82"/>
        <v/>
      </c>
      <c r="D588" s="240" t="str">
        <f t="shared" si="83"/>
        <v/>
      </c>
      <c r="E588" s="261" t="str">
        <f>IF($A588="","",SUMIFS(Txn[Signed Units],Txn[Key],$A588))</f>
        <v/>
      </c>
      <c r="F588" s="283" t="str">
        <f>IF($A588="","",SUMIFS(Txn[Buy Cost],Txn[Key],$A588))</f>
        <v/>
      </c>
      <c r="G588" s="283" t="str">
        <f>IF($A588="","",SUMIFS(Txn[Sell Proceeds],Txn[Key],$A588))</f>
        <v/>
      </c>
      <c r="H588" s="284" t="str">
        <f>IF($A588="","",IFERROR(INDEX(Prices[Current Price],MATCH($A588,Prices[Key],0)),0))</f>
        <v/>
      </c>
      <c r="I588" s="285" t="str">
        <f>IF($A588="","",IFERROR(INDEX(Prices[FX to SGD],MATCH($A588,Prices[Key],0)),1))</f>
        <v/>
      </c>
      <c r="J588" s="283" t="str">
        <f t="shared" si="84"/>
        <v/>
      </c>
      <c r="K588" s="283" t="str">
        <f t="shared" si="85"/>
        <v/>
      </c>
      <c r="L588" s="283" t="str">
        <f t="shared" si="86"/>
        <v/>
      </c>
      <c r="M588" s="286" t="str">
        <f t="shared" si="87"/>
        <v/>
      </c>
      <c r="N588" s="240" t="str">
        <f>IF($A588="","",IF(ABS(E588)&gt;0.000001,COUNT($N$1:N587)+1,""))</f>
        <v/>
      </c>
      <c r="O588" s="287" t="str">
        <f>IF($A588="","",SUMIFS(Transactions!$H$2:$H$1001,Transactions!$J$2:$J$1001,$A588,Transactions!$A$2:$A$1001,2)*$I588)</f>
        <v/>
      </c>
      <c r="P588" s="287" t="str">
        <f t="shared" si="88"/>
        <v/>
      </c>
      <c r="Q588" s="288" t="str">
        <f t="shared" si="89"/>
        <v/>
      </c>
    </row>
    <row r="589" spans="1:17" ht="15" customHeight="1" x14ac:dyDescent="0.2">
      <c r="A589" s="240" t="str">
        <f>IFERROR(INDEX(Txn[Key],MATCH(0,INDEX(COUNTIF($A$1:A588,Txn[Key])+(Txn[Key]=""),0),0)),"")</f>
        <v/>
      </c>
      <c r="B589" s="240" t="str">
        <f t="shared" si="81"/>
        <v/>
      </c>
      <c r="C589" s="240" t="str">
        <f t="shared" si="82"/>
        <v/>
      </c>
      <c r="D589" s="240" t="str">
        <f t="shared" si="83"/>
        <v/>
      </c>
      <c r="E589" s="261" t="str">
        <f>IF($A589="","",SUMIFS(Txn[Signed Units],Txn[Key],$A589))</f>
        <v/>
      </c>
      <c r="F589" s="283" t="str">
        <f>IF($A589="","",SUMIFS(Txn[Buy Cost],Txn[Key],$A589))</f>
        <v/>
      </c>
      <c r="G589" s="283" t="str">
        <f>IF($A589="","",SUMIFS(Txn[Sell Proceeds],Txn[Key],$A589))</f>
        <v/>
      </c>
      <c r="H589" s="284" t="str">
        <f>IF($A589="","",IFERROR(INDEX(Prices[Current Price],MATCH($A589,Prices[Key],0)),0))</f>
        <v/>
      </c>
      <c r="I589" s="285" t="str">
        <f>IF($A589="","",IFERROR(INDEX(Prices[FX to SGD],MATCH($A589,Prices[Key],0)),1))</f>
        <v/>
      </c>
      <c r="J589" s="283" t="str">
        <f t="shared" si="84"/>
        <v/>
      </c>
      <c r="K589" s="283" t="str">
        <f t="shared" si="85"/>
        <v/>
      </c>
      <c r="L589" s="283" t="str">
        <f t="shared" si="86"/>
        <v/>
      </c>
      <c r="M589" s="286" t="str">
        <f t="shared" si="87"/>
        <v/>
      </c>
      <c r="N589" s="240" t="str">
        <f>IF($A589="","",IF(ABS(E589)&gt;0.000001,COUNT($N$1:N588)+1,""))</f>
        <v/>
      </c>
      <c r="O589" s="287" t="str">
        <f>IF($A589="","",SUMIFS(Transactions!$H$2:$H$1001,Transactions!$J$2:$J$1001,$A589,Transactions!$A$2:$A$1001,2)*$I589)</f>
        <v/>
      </c>
      <c r="P589" s="287" t="str">
        <f t="shared" si="88"/>
        <v/>
      </c>
      <c r="Q589" s="288" t="str">
        <f t="shared" si="89"/>
        <v/>
      </c>
    </row>
    <row r="590" spans="1:17" ht="15" customHeight="1" x14ac:dyDescent="0.2">
      <c r="A590" s="240" t="str">
        <f>IFERROR(INDEX(Txn[Key],MATCH(0,INDEX(COUNTIF($A$1:A589,Txn[Key])+(Txn[Key]=""),0),0)),"")</f>
        <v/>
      </c>
      <c r="B590" s="240" t="str">
        <f t="shared" si="81"/>
        <v/>
      </c>
      <c r="C590" s="240" t="str">
        <f t="shared" si="82"/>
        <v/>
      </c>
      <c r="D590" s="240" t="str">
        <f t="shared" si="83"/>
        <v/>
      </c>
      <c r="E590" s="261" t="str">
        <f>IF($A590="","",SUMIFS(Txn[Signed Units],Txn[Key],$A590))</f>
        <v/>
      </c>
      <c r="F590" s="283" t="str">
        <f>IF($A590="","",SUMIFS(Txn[Buy Cost],Txn[Key],$A590))</f>
        <v/>
      </c>
      <c r="G590" s="283" t="str">
        <f>IF($A590="","",SUMIFS(Txn[Sell Proceeds],Txn[Key],$A590))</f>
        <v/>
      </c>
      <c r="H590" s="284" t="str">
        <f>IF($A590="","",IFERROR(INDEX(Prices[Current Price],MATCH($A590,Prices[Key],0)),0))</f>
        <v/>
      </c>
      <c r="I590" s="285" t="str">
        <f>IF($A590="","",IFERROR(INDEX(Prices[FX to SGD],MATCH($A590,Prices[Key],0)),1))</f>
        <v/>
      </c>
      <c r="J590" s="283" t="str">
        <f t="shared" si="84"/>
        <v/>
      </c>
      <c r="K590" s="283" t="str">
        <f t="shared" si="85"/>
        <v/>
      </c>
      <c r="L590" s="283" t="str">
        <f t="shared" si="86"/>
        <v/>
      </c>
      <c r="M590" s="286" t="str">
        <f t="shared" si="87"/>
        <v/>
      </c>
      <c r="N590" s="240" t="str">
        <f>IF($A590="","",IF(ABS(E590)&gt;0.000001,COUNT($N$1:N589)+1,""))</f>
        <v/>
      </c>
      <c r="O590" s="287" t="str">
        <f>IF($A590="","",SUMIFS(Transactions!$H$2:$H$1001,Transactions!$J$2:$J$1001,$A590,Transactions!$A$2:$A$1001,2)*$I590)</f>
        <v/>
      </c>
      <c r="P590" s="287" t="str">
        <f t="shared" si="88"/>
        <v/>
      </c>
      <c r="Q590" s="288" t="str">
        <f t="shared" si="89"/>
        <v/>
      </c>
    </row>
    <row r="591" spans="1:17" ht="15" customHeight="1" x14ac:dyDescent="0.2">
      <c r="A591" s="240" t="str">
        <f>IFERROR(INDEX(Txn[Key],MATCH(0,INDEX(COUNTIF($A$1:A590,Txn[Key])+(Txn[Key]=""),0),0)),"")</f>
        <v/>
      </c>
      <c r="B591" s="240" t="str">
        <f t="shared" si="81"/>
        <v/>
      </c>
      <c r="C591" s="240" t="str">
        <f t="shared" si="82"/>
        <v/>
      </c>
      <c r="D591" s="240" t="str">
        <f t="shared" si="83"/>
        <v/>
      </c>
      <c r="E591" s="261" t="str">
        <f>IF($A591="","",SUMIFS(Txn[Signed Units],Txn[Key],$A591))</f>
        <v/>
      </c>
      <c r="F591" s="283" t="str">
        <f>IF($A591="","",SUMIFS(Txn[Buy Cost],Txn[Key],$A591))</f>
        <v/>
      </c>
      <c r="G591" s="283" t="str">
        <f>IF($A591="","",SUMIFS(Txn[Sell Proceeds],Txn[Key],$A591))</f>
        <v/>
      </c>
      <c r="H591" s="284" t="str">
        <f>IF($A591="","",IFERROR(INDEX(Prices[Current Price],MATCH($A591,Prices[Key],0)),0))</f>
        <v/>
      </c>
      <c r="I591" s="285" t="str">
        <f>IF($A591="","",IFERROR(INDEX(Prices[FX to SGD],MATCH($A591,Prices[Key],0)),1))</f>
        <v/>
      </c>
      <c r="J591" s="283" t="str">
        <f t="shared" si="84"/>
        <v/>
      </c>
      <c r="K591" s="283" t="str">
        <f t="shared" si="85"/>
        <v/>
      </c>
      <c r="L591" s="283" t="str">
        <f t="shared" si="86"/>
        <v/>
      </c>
      <c r="M591" s="286" t="str">
        <f t="shared" si="87"/>
        <v/>
      </c>
      <c r="N591" s="240" t="str">
        <f>IF($A591="","",IF(ABS(E591)&gt;0.000001,COUNT($N$1:N590)+1,""))</f>
        <v/>
      </c>
      <c r="O591" s="287" t="str">
        <f>IF($A591="","",SUMIFS(Transactions!$H$2:$H$1001,Transactions!$J$2:$J$1001,$A591,Transactions!$A$2:$A$1001,2)*$I591)</f>
        <v/>
      </c>
      <c r="P591" s="287" t="str">
        <f t="shared" si="88"/>
        <v/>
      </c>
      <c r="Q591" s="288" t="str">
        <f t="shared" si="89"/>
        <v/>
      </c>
    </row>
    <row r="592" spans="1:17" ht="15" customHeight="1" x14ac:dyDescent="0.2">
      <c r="A592" s="240" t="str">
        <f>IFERROR(INDEX(Txn[Key],MATCH(0,INDEX(COUNTIF($A$1:A591,Txn[Key])+(Txn[Key]=""),0),0)),"")</f>
        <v/>
      </c>
      <c r="B592" s="240" t="str">
        <f t="shared" si="81"/>
        <v/>
      </c>
      <c r="C592" s="240" t="str">
        <f t="shared" si="82"/>
        <v/>
      </c>
      <c r="D592" s="240" t="str">
        <f t="shared" si="83"/>
        <v/>
      </c>
      <c r="E592" s="261" t="str">
        <f>IF($A592="","",SUMIFS(Txn[Signed Units],Txn[Key],$A592))</f>
        <v/>
      </c>
      <c r="F592" s="283" t="str">
        <f>IF($A592="","",SUMIFS(Txn[Buy Cost],Txn[Key],$A592))</f>
        <v/>
      </c>
      <c r="G592" s="283" t="str">
        <f>IF($A592="","",SUMIFS(Txn[Sell Proceeds],Txn[Key],$A592))</f>
        <v/>
      </c>
      <c r="H592" s="284" t="str">
        <f>IF($A592="","",IFERROR(INDEX(Prices[Current Price],MATCH($A592,Prices[Key],0)),0))</f>
        <v/>
      </c>
      <c r="I592" s="285" t="str">
        <f>IF($A592="","",IFERROR(INDEX(Prices[FX to SGD],MATCH($A592,Prices[Key],0)),1))</f>
        <v/>
      </c>
      <c r="J592" s="283" t="str">
        <f t="shared" si="84"/>
        <v/>
      </c>
      <c r="K592" s="283" t="str">
        <f t="shared" si="85"/>
        <v/>
      </c>
      <c r="L592" s="283" t="str">
        <f t="shared" si="86"/>
        <v/>
      </c>
      <c r="M592" s="286" t="str">
        <f t="shared" si="87"/>
        <v/>
      </c>
      <c r="N592" s="240" t="str">
        <f>IF($A592="","",IF(ABS(E592)&gt;0.000001,COUNT($N$1:N591)+1,""))</f>
        <v/>
      </c>
      <c r="O592" s="287" t="str">
        <f>IF($A592="","",SUMIFS(Transactions!$H$2:$H$1001,Transactions!$J$2:$J$1001,$A592,Transactions!$A$2:$A$1001,2)*$I592)</f>
        <v/>
      </c>
      <c r="P592" s="287" t="str">
        <f t="shared" si="88"/>
        <v/>
      </c>
      <c r="Q592" s="288" t="str">
        <f t="shared" si="89"/>
        <v/>
      </c>
    </row>
    <row r="593" spans="1:17" ht="15" customHeight="1" x14ac:dyDescent="0.2">
      <c r="A593" s="240" t="str">
        <f>IFERROR(INDEX(Txn[Key],MATCH(0,INDEX(COUNTIF($A$1:A592,Txn[Key])+(Txn[Key]=""),0),0)),"")</f>
        <v/>
      </c>
      <c r="B593" s="240" t="str">
        <f t="shared" si="81"/>
        <v/>
      </c>
      <c r="C593" s="240" t="str">
        <f t="shared" si="82"/>
        <v/>
      </c>
      <c r="D593" s="240" t="str">
        <f t="shared" si="83"/>
        <v/>
      </c>
      <c r="E593" s="261" t="str">
        <f>IF($A593="","",SUMIFS(Txn[Signed Units],Txn[Key],$A593))</f>
        <v/>
      </c>
      <c r="F593" s="283" t="str">
        <f>IF($A593="","",SUMIFS(Txn[Buy Cost],Txn[Key],$A593))</f>
        <v/>
      </c>
      <c r="G593" s="283" t="str">
        <f>IF($A593="","",SUMIFS(Txn[Sell Proceeds],Txn[Key],$A593))</f>
        <v/>
      </c>
      <c r="H593" s="284" t="str">
        <f>IF($A593="","",IFERROR(INDEX(Prices[Current Price],MATCH($A593,Prices[Key],0)),0))</f>
        <v/>
      </c>
      <c r="I593" s="285" t="str">
        <f>IF($A593="","",IFERROR(INDEX(Prices[FX to SGD],MATCH($A593,Prices[Key],0)),1))</f>
        <v/>
      </c>
      <c r="J593" s="283" t="str">
        <f t="shared" si="84"/>
        <v/>
      </c>
      <c r="K593" s="283" t="str">
        <f t="shared" si="85"/>
        <v/>
      </c>
      <c r="L593" s="283" t="str">
        <f t="shared" si="86"/>
        <v/>
      </c>
      <c r="M593" s="286" t="str">
        <f t="shared" si="87"/>
        <v/>
      </c>
      <c r="N593" s="240" t="str">
        <f>IF($A593="","",IF(ABS(E593)&gt;0.000001,COUNT($N$1:N592)+1,""))</f>
        <v/>
      </c>
      <c r="O593" s="287" t="str">
        <f>IF($A593="","",SUMIFS(Transactions!$H$2:$H$1001,Transactions!$J$2:$J$1001,$A593,Transactions!$A$2:$A$1001,2)*$I593)</f>
        <v/>
      </c>
      <c r="P593" s="287" t="str">
        <f t="shared" si="88"/>
        <v/>
      </c>
      <c r="Q593" s="288" t="str">
        <f t="shared" si="89"/>
        <v/>
      </c>
    </row>
    <row r="594" spans="1:17" ht="15" customHeight="1" x14ac:dyDescent="0.2">
      <c r="A594" s="240" t="str">
        <f>IFERROR(INDEX(Txn[Key],MATCH(0,INDEX(COUNTIF($A$1:A593,Txn[Key])+(Txn[Key]=""),0),0)),"")</f>
        <v/>
      </c>
      <c r="B594" s="240" t="str">
        <f t="shared" si="81"/>
        <v/>
      </c>
      <c r="C594" s="240" t="str">
        <f t="shared" si="82"/>
        <v/>
      </c>
      <c r="D594" s="240" t="str">
        <f t="shared" si="83"/>
        <v/>
      </c>
      <c r="E594" s="261" t="str">
        <f>IF($A594="","",SUMIFS(Txn[Signed Units],Txn[Key],$A594))</f>
        <v/>
      </c>
      <c r="F594" s="283" t="str">
        <f>IF($A594="","",SUMIFS(Txn[Buy Cost],Txn[Key],$A594))</f>
        <v/>
      </c>
      <c r="G594" s="283" t="str">
        <f>IF($A594="","",SUMIFS(Txn[Sell Proceeds],Txn[Key],$A594))</f>
        <v/>
      </c>
      <c r="H594" s="284" t="str">
        <f>IF($A594="","",IFERROR(INDEX(Prices[Current Price],MATCH($A594,Prices[Key],0)),0))</f>
        <v/>
      </c>
      <c r="I594" s="285" t="str">
        <f>IF($A594="","",IFERROR(INDEX(Prices[FX to SGD],MATCH($A594,Prices[Key],0)),1))</f>
        <v/>
      </c>
      <c r="J594" s="283" t="str">
        <f t="shared" si="84"/>
        <v/>
      </c>
      <c r="K594" s="283" t="str">
        <f t="shared" si="85"/>
        <v/>
      </c>
      <c r="L594" s="283" t="str">
        <f t="shared" si="86"/>
        <v/>
      </c>
      <c r="M594" s="286" t="str">
        <f t="shared" si="87"/>
        <v/>
      </c>
      <c r="N594" s="240" t="str">
        <f>IF($A594="","",IF(ABS(E594)&gt;0.000001,COUNT($N$1:N593)+1,""))</f>
        <v/>
      </c>
      <c r="O594" s="287" t="str">
        <f>IF($A594="","",SUMIFS(Transactions!$H$2:$H$1001,Transactions!$J$2:$J$1001,$A594,Transactions!$A$2:$A$1001,2)*$I594)</f>
        <v/>
      </c>
      <c r="P594" s="287" t="str">
        <f t="shared" si="88"/>
        <v/>
      </c>
      <c r="Q594" s="288" t="str">
        <f t="shared" si="89"/>
        <v/>
      </c>
    </row>
    <row r="595" spans="1:17" ht="15" customHeight="1" x14ac:dyDescent="0.2">
      <c r="A595" s="240" t="str">
        <f>IFERROR(INDEX(Txn[Key],MATCH(0,INDEX(COUNTIF($A$1:A594,Txn[Key])+(Txn[Key]=""),0),0)),"")</f>
        <v/>
      </c>
      <c r="B595" s="240" t="str">
        <f t="shared" si="81"/>
        <v/>
      </c>
      <c r="C595" s="240" t="str">
        <f t="shared" si="82"/>
        <v/>
      </c>
      <c r="D595" s="240" t="str">
        <f t="shared" si="83"/>
        <v/>
      </c>
      <c r="E595" s="261" t="str">
        <f>IF($A595="","",SUMIFS(Txn[Signed Units],Txn[Key],$A595))</f>
        <v/>
      </c>
      <c r="F595" s="283" t="str">
        <f>IF($A595="","",SUMIFS(Txn[Buy Cost],Txn[Key],$A595))</f>
        <v/>
      </c>
      <c r="G595" s="283" t="str">
        <f>IF($A595="","",SUMIFS(Txn[Sell Proceeds],Txn[Key],$A595))</f>
        <v/>
      </c>
      <c r="H595" s="284" t="str">
        <f>IF($A595="","",IFERROR(INDEX(Prices[Current Price],MATCH($A595,Prices[Key],0)),0))</f>
        <v/>
      </c>
      <c r="I595" s="285" t="str">
        <f>IF($A595="","",IFERROR(INDEX(Prices[FX to SGD],MATCH($A595,Prices[Key],0)),1))</f>
        <v/>
      </c>
      <c r="J595" s="283" t="str">
        <f t="shared" si="84"/>
        <v/>
      </c>
      <c r="K595" s="283" t="str">
        <f t="shared" si="85"/>
        <v/>
      </c>
      <c r="L595" s="283" t="str">
        <f t="shared" si="86"/>
        <v/>
      </c>
      <c r="M595" s="286" t="str">
        <f t="shared" si="87"/>
        <v/>
      </c>
      <c r="N595" s="240" t="str">
        <f>IF($A595="","",IF(ABS(E595)&gt;0.000001,COUNT($N$1:N594)+1,""))</f>
        <v/>
      </c>
      <c r="O595" s="287" t="str">
        <f>IF($A595="","",SUMIFS(Transactions!$H$2:$H$1001,Transactions!$J$2:$J$1001,$A595,Transactions!$A$2:$A$1001,2)*$I595)</f>
        <v/>
      </c>
      <c r="P595" s="287" t="str">
        <f t="shared" si="88"/>
        <v/>
      </c>
      <c r="Q595" s="288" t="str">
        <f t="shared" si="89"/>
        <v/>
      </c>
    </row>
    <row r="596" spans="1:17" ht="15" customHeight="1" x14ac:dyDescent="0.2">
      <c r="A596" s="240" t="str">
        <f>IFERROR(INDEX(Txn[Key],MATCH(0,INDEX(COUNTIF($A$1:A595,Txn[Key])+(Txn[Key]=""),0),0)),"")</f>
        <v/>
      </c>
      <c r="B596" s="240" t="str">
        <f t="shared" si="81"/>
        <v/>
      </c>
      <c r="C596" s="240" t="str">
        <f t="shared" si="82"/>
        <v/>
      </c>
      <c r="D596" s="240" t="str">
        <f t="shared" si="83"/>
        <v/>
      </c>
      <c r="E596" s="261" t="str">
        <f>IF($A596="","",SUMIFS(Txn[Signed Units],Txn[Key],$A596))</f>
        <v/>
      </c>
      <c r="F596" s="283" t="str">
        <f>IF($A596="","",SUMIFS(Txn[Buy Cost],Txn[Key],$A596))</f>
        <v/>
      </c>
      <c r="G596" s="283" t="str">
        <f>IF($A596="","",SUMIFS(Txn[Sell Proceeds],Txn[Key],$A596))</f>
        <v/>
      </c>
      <c r="H596" s="284" t="str">
        <f>IF($A596="","",IFERROR(INDEX(Prices[Current Price],MATCH($A596,Prices[Key],0)),0))</f>
        <v/>
      </c>
      <c r="I596" s="285" t="str">
        <f>IF($A596="","",IFERROR(INDEX(Prices[FX to SGD],MATCH($A596,Prices[Key],0)),1))</f>
        <v/>
      </c>
      <c r="J596" s="283" t="str">
        <f t="shared" si="84"/>
        <v/>
      </c>
      <c r="K596" s="283" t="str">
        <f t="shared" si="85"/>
        <v/>
      </c>
      <c r="L596" s="283" t="str">
        <f t="shared" si="86"/>
        <v/>
      </c>
      <c r="M596" s="286" t="str">
        <f t="shared" si="87"/>
        <v/>
      </c>
      <c r="N596" s="240" t="str">
        <f>IF($A596="","",IF(ABS(E596)&gt;0.000001,COUNT($N$1:N595)+1,""))</f>
        <v/>
      </c>
      <c r="O596" s="287" t="str">
        <f>IF($A596="","",SUMIFS(Transactions!$H$2:$H$1001,Transactions!$J$2:$J$1001,$A596,Transactions!$A$2:$A$1001,2)*$I596)</f>
        <v/>
      </c>
      <c r="P596" s="287" t="str">
        <f t="shared" si="88"/>
        <v/>
      </c>
      <c r="Q596" s="288" t="str">
        <f t="shared" si="89"/>
        <v/>
      </c>
    </row>
    <row r="597" spans="1:17" ht="15" customHeight="1" x14ac:dyDescent="0.2">
      <c r="A597" s="240" t="str">
        <f>IFERROR(INDEX(Txn[Key],MATCH(0,INDEX(COUNTIF($A$1:A596,Txn[Key])+(Txn[Key]=""),0),0)),"")</f>
        <v/>
      </c>
      <c r="B597" s="240" t="str">
        <f t="shared" si="81"/>
        <v/>
      </c>
      <c r="C597" s="240" t="str">
        <f t="shared" si="82"/>
        <v/>
      </c>
      <c r="D597" s="240" t="str">
        <f t="shared" si="83"/>
        <v/>
      </c>
      <c r="E597" s="261" t="str">
        <f>IF($A597="","",SUMIFS(Txn[Signed Units],Txn[Key],$A597))</f>
        <v/>
      </c>
      <c r="F597" s="283" t="str">
        <f>IF($A597="","",SUMIFS(Txn[Buy Cost],Txn[Key],$A597))</f>
        <v/>
      </c>
      <c r="G597" s="283" t="str">
        <f>IF($A597="","",SUMIFS(Txn[Sell Proceeds],Txn[Key],$A597))</f>
        <v/>
      </c>
      <c r="H597" s="284" t="str">
        <f>IF($A597="","",IFERROR(INDEX(Prices[Current Price],MATCH($A597,Prices[Key],0)),0))</f>
        <v/>
      </c>
      <c r="I597" s="285" t="str">
        <f>IF($A597="","",IFERROR(INDEX(Prices[FX to SGD],MATCH($A597,Prices[Key],0)),1))</f>
        <v/>
      </c>
      <c r="J597" s="283" t="str">
        <f t="shared" si="84"/>
        <v/>
      </c>
      <c r="K597" s="283" t="str">
        <f t="shared" si="85"/>
        <v/>
      </c>
      <c r="L597" s="283" t="str">
        <f t="shared" si="86"/>
        <v/>
      </c>
      <c r="M597" s="286" t="str">
        <f t="shared" si="87"/>
        <v/>
      </c>
      <c r="N597" s="240" t="str">
        <f>IF($A597="","",IF(ABS(E597)&gt;0.000001,COUNT($N$1:N596)+1,""))</f>
        <v/>
      </c>
      <c r="O597" s="287" t="str">
        <f>IF($A597="","",SUMIFS(Transactions!$H$2:$H$1001,Transactions!$J$2:$J$1001,$A597,Transactions!$A$2:$A$1001,2)*$I597)</f>
        <v/>
      </c>
      <c r="P597" s="287" t="str">
        <f t="shared" si="88"/>
        <v/>
      </c>
      <c r="Q597" s="288" t="str">
        <f t="shared" si="89"/>
        <v/>
      </c>
    </row>
    <row r="598" spans="1:17" ht="15" customHeight="1" x14ac:dyDescent="0.2">
      <c r="A598" s="240" t="str">
        <f>IFERROR(INDEX(Txn[Key],MATCH(0,INDEX(COUNTIF($A$1:A597,Txn[Key])+(Txn[Key]=""),0),0)),"")</f>
        <v/>
      </c>
      <c r="B598" s="240" t="str">
        <f t="shared" si="81"/>
        <v/>
      </c>
      <c r="C598" s="240" t="str">
        <f t="shared" si="82"/>
        <v/>
      </c>
      <c r="D598" s="240" t="str">
        <f t="shared" si="83"/>
        <v/>
      </c>
      <c r="E598" s="261" t="str">
        <f>IF($A598="","",SUMIFS(Txn[Signed Units],Txn[Key],$A598))</f>
        <v/>
      </c>
      <c r="F598" s="283" t="str">
        <f>IF($A598="","",SUMIFS(Txn[Buy Cost],Txn[Key],$A598))</f>
        <v/>
      </c>
      <c r="G598" s="283" t="str">
        <f>IF($A598="","",SUMIFS(Txn[Sell Proceeds],Txn[Key],$A598))</f>
        <v/>
      </c>
      <c r="H598" s="284" t="str">
        <f>IF($A598="","",IFERROR(INDEX(Prices[Current Price],MATCH($A598,Prices[Key],0)),0))</f>
        <v/>
      </c>
      <c r="I598" s="285" t="str">
        <f>IF($A598="","",IFERROR(INDEX(Prices[FX to SGD],MATCH($A598,Prices[Key],0)),1))</f>
        <v/>
      </c>
      <c r="J598" s="283" t="str">
        <f t="shared" si="84"/>
        <v/>
      </c>
      <c r="K598" s="283" t="str">
        <f t="shared" si="85"/>
        <v/>
      </c>
      <c r="L598" s="283" t="str">
        <f t="shared" si="86"/>
        <v/>
      </c>
      <c r="M598" s="286" t="str">
        <f t="shared" si="87"/>
        <v/>
      </c>
      <c r="N598" s="240" t="str">
        <f>IF($A598="","",IF(ABS(E598)&gt;0.000001,COUNT($N$1:N597)+1,""))</f>
        <v/>
      </c>
      <c r="O598" s="287" t="str">
        <f>IF($A598="","",SUMIFS(Transactions!$H$2:$H$1001,Transactions!$J$2:$J$1001,$A598,Transactions!$A$2:$A$1001,2)*$I598)</f>
        <v/>
      </c>
      <c r="P598" s="287" t="str">
        <f t="shared" si="88"/>
        <v/>
      </c>
      <c r="Q598" s="288" t="str">
        <f t="shared" si="89"/>
        <v/>
      </c>
    </row>
    <row r="599" spans="1:17" ht="15" customHeight="1" x14ac:dyDescent="0.2">
      <c r="A599" s="240" t="str">
        <f>IFERROR(INDEX(Txn[Key],MATCH(0,INDEX(COUNTIF($A$1:A598,Txn[Key])+(Txn[Key]=""),0),0)),"")</f>
        <v/>
      </c>
      <c r="B599" s="240" t="str">
        <f t="shared" si="81"/>
        <v/>
      </c>
      <c r="C599" s="240" t="str">
        <f t="shared" si="82"/>
        <v/>
      </c>
      <c r="D599" s="240" t="str">
        <f t="shared" si="83"/>
        <v/>
      </c>
      <c r="E599" s="261" t="str">
        <f>IF($A599="","",SUMIFS(Txn[Signed Units],Txn[Key],$A599))</f>
        <v/>
      </c>
      <c r="F599" s="283" t="str">
        <f>IF($A599="","",SUMIFS(Txn[Buy Cost],Txn[Key],$A599))</f>
        <v/>
      </c>
      <c r="G599" s="283" t="str">
        <f>IF($A599="","",SUMIFS(Txn[Sell Proceeds],Txn[Key],$A599))</f>
        <v/>
      </c>
      <c r="H599" s="284" t="str">
        <f>IF($A599="","",IFERROR(INDEX(Prices[Current Price],MATCH($A599,Prices[Key],0)),0))</f>
        <v/>
      </c>
      <c r="I599" s="285" t="str">
        <f>IF($A599="","",IFERROR(INDEX(Prices[FX to SGD],MATCH($A599,Prices[Key],0)),1))</f>
        <v/>
      </c>
      <c r="J599" s="283" t="str">
        <f t="shared" si="84"/>
        <v/>
      </c>
      <c r="K599" s="283" t="str">
        <f t="shared" si="85"/>
        <v/>
      </c>
      <c r="L599" s="283" t="str">
        <f t="shared" si="86"/>
        <v/>
      </c>
      <c r="M599" s="286" t="str">
        <f t="shared" si="87"/>
        <v/>
      </c>
      <c r="N599" s="240" t="str">
        <f>IF($A599="","",IF(ABS(E599)&gt;0.000001,COUNT($N$1:N598)+1,""))</f>
        <v/>
      </c>
      <c r="O599" s="287" t="str">
        <f>IF($A599="","",SUMIFS(Transactions!$H$2:$H$1001,Transactions!$J$2:$J$1001,$A599,Transactions!$A$2:$A$1001,2)*$I599)</f>
        <v/>
      </c>
      <c r="P599" s="287" t="str">
        <f t="shared" si="88"/>
        <v/>
      </c>
      <c r="Q599" s="288" t="str">
        <f t="shared" si="89"/>
        <v/>
      </c>
    </row>
    <row r="600" spans="1:17" ht="15" customHeight="1" x14ac:dyDescent="0.2">
      <c r="A600" s="240" t="str">
        <f>IFERROR(INDEX(Txn[Key],MATCH(0,INDEX(COUNTIF($A$1:A599,Txn[Key])+(Txn[Key]=""),0),0)),"")</f>
        <v/>
      </c>
      <c r="B600" s="240" t="str">
        <f t="shared" si="81"/>
        <v/>
      </c>
      <c r="C600" s="240" t="str">
        <f t="shared" si="82"/>
        <v/>
      </c>
      <c r="D600" s="240" t="str">
        <f t="shared" si="83"/>
        <v/>
      </c>
      <c r="E600" s="261" t="str">
        <f>IF($A600="","",SUMIFS(Txn[Signed Units],Txn[Key],$A600))</f>
        <v/>
      </c>
      <c r="F600" s="283" t="str">
        <f>IF($A600="","",SUMIFS(Txn[Buy Cost],Txn[Key],$A600))</f>
        <v/>
      </c>
      <c r="G600" s="283" t="str">
        <f>IF($A600="","",SUMIFS(Txn[Sell Proceeds],Txn[Key],$A600))</f>
        <v/>
      </c>
      <c r="H600" s="284" t="str">
        <f>IF($A600="","",IFERROR(INDEX(Prices[Current Price],MATCH($A600,Prices[Key],0)),0))</f>
        <v/>
      </c>
      <c r="I600" s="285" t="str">
        <f>IF($A600="","",IFERROR(INDEX(Prices[FX to SGD],MATCH($A600,Prices[Key],0)),1))</f>
        <v/>
      </c>
      <c r="J600" s="283" t="str">
        <f t="shared" si="84"/>
        <v/>
      </c>
      <c r="K600" s="283" t="str">
        <f t="shared" si="85"/>
        <v/>
      </c>
      <c r="L600" s="283" t="str">
        <f t="shared" si="86"/>
        <v/>
      </c>
      <c r="M600" s="286" t="str">
        <f t="shared" si="87"/>
        <v/>
      </c>
      <c r="N600" s="240" t="str">
        <f>IF($A600="","",IF(ABS(E600)&gt;0.000001,COUNT($N$1:N599)+1,""))</f>
        <v/>
      </c>
      <c r="O600" s="287" t="str">
        <f>IF($A600="","",SUMIFS(Transactions!$H$2:$H$1001,Transactions!$J$2:$J$1001,$A600,Transactions!$A$2:$A$1001,2)*$I600)</f>
        <v/>
      </c>
      <c r="P600" s="287" t="str">
        <f t="shared" si="88"/>
        <v/>
      </c>
      <c r="Q600" s="288" t="str">
        <f t="shared" si="89"/>
        <v/>
      </c>
    </row>
    <row r="601" spans="1:17" ht="15" customHeight="1" x14ac:dyDescent="0.2">
      <c r="A601" s="240" t="str">
        <f>IFERROR(INDEX(Txn[Key],MATCH(0,INDEX(COUNTIF($A$1:A600,Txn[Key])+(Txn[Key]=""),0),0)),"")</f>
        <v/>
      </c>
      <c r="B601" s="240" t="str">
        <f t="shared" si="81"/>
        <v/>
      </c>
      <c r="C601" s="240" t="str">
        <f t="shared" si="82"/>
        <v/>
      </c>
      <c r="D601" s="240" t="str">
        <f t="shared" si="83"/>
        <v/>
      </c>
      <c r="E601" s="261" t="str">
        <f>IF($A601="","",SUMIFS(Txn[Signed Units],Txn[Key],$A601))</f>
        <v/>
      </c>
      <c r="F601" s="283" t="str">
        <f>IF($A601="","",SUMIFS(Txn[Buy Cost],Txn[Key],$A601))</f>
        <v/>
      </c>
      <c r="G601" s="283" t="str">
        <f>IF($A601="","",SUMIFS(Txn[Sell Proceeds],Txn[Key],$A601))</f>
        <v/>
      </c>
      <c r="H601" s="284" t="str">
        <f>IF($A601="","",IFERROR(INDEX(Prices[Current Price],MATCH($A601,Prices[Key],0)),0))</f>
        <v/>
      </c>
      <c r="I601" s="285" t="str">
        <f>IF($A601="","",IFERROR(INDEX(Prices[FX to SGD],MATCH($A601,Prices[Key],0)),1))</f>
        <v/>
      </c>
      <c r="J601" s="283" t="str">
        <f t="shared" si="84"/>
        <v/>
      </c>
      <c r="K601" s="283" t="str">
        <f t="shared" si="85"/>
        <v/>
      </c>
      <c r="L601" s="283" t="str">
        <f t="shared" si="86"/>
        <v/>
      </c>
      <c r="M601" s="286" t="str">
        <f t="shared" si="87"/>
        <v/>
      </c>
      <c r="N601" s="240" t="str">
        <f>IF($A601="","",IF(ABS(E601)&gt;0.000001,COUNT($N$1:N600)+1,""))</f>
        <v/>
      </c>
      <c r="O601" s="287" t="str">
        <f>IF($A601="","",SUMIFS(Transactions!$H$2:$H$1001,Transactions!$J$2:$J$1001,$A601,Transactions!$A$2:$A$1001,2)*$I601)</f>
        <v/>
      </c>
      <c r="P601" s="287" t="str">
        <f t="shared" si="88"/>
        <v/>
      </c>
      <c r="Q601" s="288" t="str">
        <f t="shared" si="89"/>
        <v/>
      </c>
    </row>
    <row r="602" spans="1:17" ht="15" customHeight="1" x14ac:dyDescent="0.2">
      <c r="A602" s="240" t="str">
        <f>IFERROR(INDEX(Txn[Key],MATCH(0,INDEX(COUNTIF($A$1:A601,Txn[Key])+(Txn[Key]=""),0),0)),"")</f>
        <v/>
      </c>
      <c r="B602" s="240" t="str">
        <f t="shared" si="81"/>
        <v/>
      </c>
      <c r="C602" s="240" t="str">
        <f t="shared" si="82"/>
        <v/>
      </c>
      <c r="D602" s="240" t="str">
        <f t="shared" si="83"/>
        <v/>
      </c>
      <c r="E602" s="261" t="str">
        <f>IF($A602="","",SUMIFS(Txn[Signed Units],Txn[Key],$A602))</f>
        <v/>
      </c>
      <c r="F602" s="283" t="str">
        <f>IF($A602="","",SUMIFS(Txn[Buy Cost],Txn[Key],$A602))</f>
        <v/>
      </c>
      <c r="G602" s="283" t="str">
        <f>IF($A602="","",SUMIFS(Txn[Sell Proceeds],Txn[Key],$A602))</f>
        <v/>
      </c>
      <c r="H602" s="284" t="str">
        <f>IF($A602="","",IFERROR(INDEX(Prices[Current Price],MATCH($A602,Prices[Key],0)),0))</f>
        <v/>
      </c>
      <c r="I602" s="285" t="str">
        <f>IF($A602="","",IFERROR(INDEX(Prices[FX to SGD],MATCH($A602,Prices[Key],0)),1))</f>
        <v/>
      </c>
      <c r="J602" s="283" t="str">
        <f t="shared" si="84"/>
        <v/>
      </c>
      <c r="K602" s="283" t="str">
        <f t="shared" si="85"/>
        <v/>
      </c>
      <c r="L602" s="283" t="str">
        <f t="shared" si="86"/>
        <v/>
      </c>
      <c r="M602" s="286" t="str">
        <f t="shared" si="87"/>
        <v/>
      </c>
      <c r="N602" s="240" t="str">
        <f>IF($A602="","",IF(ABS(E602)&gt;0.000001,COUNT($N$1:N601)+1,""))</f>
        <v/>
      </c>
      <c r="O602" s="287" t="str">
        <f>IF($A602="","",SUMIFS(Transactions!$H$2:$H$1001,Transactions!$J$2:$J$1001,$A602,Transactions!$A$2:$A$1001,2)*$I602)</f>
        <v/>
      </c>
      <c r="P602" s="287" t="str">
        <f t="shared" si="88"/>
        <v/>
      </c>
      <c r="Q602" s="288" t="str">
        <f t="shared" si="89"/>
        <v/>
      </c>
    </row>
    <row r="603" spans="1:17" ht="15" customHeight="1" x14ac:dyDescent="0.2">
      <c r="A603" s="240" t="str">
        <f>IFERROR(INDEX(Txn[Key],MATCH(0,INDEX(COUNTIF($A$1:A602,Txn[Key])+(Txn[Key]=""),0),0)),"")</f>
        <v/>
      </c>
      <c r="B603" s="240" t="str">
        <f t="shared" si="81"/>
        <v/>
      </c>
      <c r="C603" s="240" t="str">
        <f t="shared" si="82"/>
        <v/>
      </c>
      <c r="D603" s="240" t="str">
        <f t="shared" si="83"/>
        <v/>
      </c>
      <c r="E603" s="261" t="str">
        <f>IF($A603="","",SUMIFS(Txn[Signed Units],Txn[Key],$A603))</f>
        <v/>
      </c>
      <c r="F603" s="283" t="str">
        <f>IF($A603="","",SUMIFS(Txn[Buy Cost],Txn[Key],$A603))</f>
        <v/>
      </c>
      <c r="G603" s="283" t="str">
        <f>IF($A603="","",SUMIFS(Txn[Sell Proceeds],Txn[Key],$A603))</f>
        <v/>
      </c>
      <c r="H603" s="284" t="str">
        <f>IF($A603="","",IFERROR(INDEX(Prices[Current Price],MATCH($A603,Prices[Key],0)),0))</f>
        <v/>
      </c>
      <c r="I603" s="285" t="str">
        <f>IF($A603="","",IFERROR(INDEX(Prices[FX to SGD],MATCH($A603,Prices[Key],0)),1))</f>
        <v/>
      </c>
      <c r="J603" s="283" t="str">
        <f t="shared" si="84"/>
        <v/>
      </c>
      <c r="K603" s="283" t="str">
        <f t="shared" si="85"/>
        <v/>
      </c>
      <c r="L603" s="283" t="str">
        <f t="shared" si="86"/>
        <v/>
      </c>
      <c r="M603" s="286" t="str">
        <f t="shared" si="87"/>
        <v/>
      </c>
      <c r="N603" s="240" t="str">
        <f>IF($A603="","",IF(ABS(E603)&gt;0.000001,COUNT($N$1:N602)+1,""))</f>
        <v/>
      </c>
      <c r="O603" s="287" t="str">
        <f>IF($A603="","",SUMIFS(Transactions!$H$2:$H$1001,Transactions!$J$2:$J$1001,$A603,Transactions!$A$2:$A$1001,2)*$I603)</f>
        <v/>
      </c>
      <c r="P603" s="287" t="str">
        <f t="shared" si="88"/>
        <v/>
      </c>
      <c r="Q603" s="288" t="str">
        <f t="shared" si="89"/>
        <v/>
      </c>
    </row>
    <row r="604" spans="1:17" ht="15" customHeight="1" x14ac:dyDescent="0.2">
      <c r="A604" s="240" t="str">
        <f>IFERROR(INDEX(Txn[Key],MATCH(0,INDEX(COUNTIF($A$1:A603,Txn[Key])+(Txn[Key]=""),0),0)),"")</f>
        <v/>
      </c>
      <c r="B604" s="240" t="str">
        <f t="shared" si="81"/>
        <v/>
      </c>
      <c r="C604" s="240" t="str">
        <f t="shared" si="82"/>
        <v/>
      </c>
      <c r="D604" s="240" t="str">
        <f t="shared" si="83"/>
        <v/>
      </c>
      <c r="E604" s="261" t="str">
        <f>IF($A604="","",SUMIFS(Txn[Signed Units],Txn[Key],$A604))</f>
        <v/>
      </c>
      <c r="F604" s="283" t="str">
        <f>IF($A604="","",SUMIFS(Txn[Buy Cost],Txn[Key],$A604))</f>
        <v/>
      </c>
      <c r="G604" s="283" t="str">
        <f>IF($A604="","",SUMIFS(Txn[Sell Proceeds],Txn[Key],$A604))</f>
        <v/>
      </c>
      <c r="H604" s="284" t="str">
        <f>IF($A604="","",IFERROR(INDEX(Prices[Current Price],MATCH($A604,Prices[Key],0)),0))</f>
        <v/>
      </c>
      <c r="I604" s="285" t="str">
        <f>IF($A604="","",IFERROR(INDEX(Prices[FX to SGD],MATCH($A604,Prices[Key],0)),1))</f>
        <v/>
      </c>
      <c r="J604" s="283" t="str">
        <f t="shared" si="84"/>
        <v/>
      </c>
      <c r="K604" s="283" t="str">
        <f t="shared" si="85"/>
        <v/>
      </c>
      <c r="L604" s="283" t="str">
        <f t="shared" si="86"/>
        <v/>
      </c>
      <c r="M604" s="286" t="str">
        <f t="shared" si="87"/>
        <v/>
      </c>
      <c r="N604" s="240" t="str">
        <f>IF($A604="","",IF(ABS(E604)&gt;0.000001,COUNT($N$1:N603)+1,""))</f>
        <v/>
      </c>
      <c r="O604" s="287" t="str">
        <f>IF($A604="","",SUMIFS(Transactions!$H$2:$H$1001,Transactions!$J$2:$J$1001,$A604,Transactions!$A$2:$A$1001,2)*$I604)</f>
        <v/>
      </c>
      <c r="P604" s="287" t="str">
        <f t="shared" si="88"/>
        <v/>
      </c>
      <c r="Q604" s="288" t="str">
        <f t="shared" si="89"/>
        <v/>
      </c>
    </row>
    <row r="605" spans="1:17" ht="15" customHeight="1" x14ac:dyDescent="0.2">
      <c r="A605" s="240" t="str">
        <f>IFERROR(INDEX(Txn[Key],MATCH(0,INDEX(COUNTIF($A$1:A604,Txn[Key])+(Txn[Key]=""),0),0)),"")</f>
        <v/>
      </c>
      <c r="B605" s="240" t="str">
        <f t="shared" si="81"/>
        <v/>
      </c>
      <c r="C605" s="240" t="str">
        <f t="shared" si="82"/>
        <v/>
      </c>
      <c r="D605" s="240" t="str">
        <f t="shared" si="83"/>
        <v/>
      </c>
      <c r="E605" s="261" t="str">
        <f>IF($A605="","",SUMIFS(Txn[Signed Units],Txn[Key],$A605))</f>
        <v/>
      </c>
      <c r="F605" s="283" t="str">
        <f>IF($A605="","",SUMIFS(Txn[Buy Cost],Txn[Key],$A605))</f>
        <v/>
      </c>
      <c r="G605" s="283" t="str">
        <f>IF($A605="","",SUMIFS(Txn[Sell Proceeds],Txn[Key],$A605))</f>
        <v/>
      </c>
      <c r="H605" s="284" t="str">
        <f>IF($A605="","",IFERROR(INDEX(Prices[Current Price],MATCH($A605,Prices[Key],0)),0))</f>
        <v/>
      </c>
      <c r="I605" s="285" t="str">
        <f>IF($A605="","",IFERROR(INDEX(Prices[FX to SGD],MATCH($A605,Prices[Key],0)),1))</f>
        <v/>
      </c>
      <c r="J605" s="283" t="str">
        <f t="shared" si="84"/>
        <v/>
      </c>
      <c r="K605" s="283" t="str">
        <f t="shared" si="85"/>
        <v/>
      </c>
      <c r="L605" s="283" t="str">
        <f t="shared" si="86"/>
        <v/>
      </c>
      <c r="M605" s="286" t="str">
        <f t="shared" si="87"/>
        <v/>
      </c>
      <c r="N605" s="240" t="str">
        <f>IF($A605="","",IF(ABS(E605)&gt;0.000001,COUNT($N$1:N604)+1,""))</f>
        <v/>
      </c>
      <c r="O605" s="287" t="str">
        <f>IF($A605="","",SUMIFS(Transactions!$H$2:$H$1001,Transactions!$J$2:$J$1001,$A605,Transactions!$A$2:$A$1001,2)*$I605)</f>
        <v/>
      </c>
      <c r="P605" s="287" t="str">
        <f t="shared" si="88"/>
        <v/>
      </c>
      <c r="Q605" s="288" t="str">
        <f t="shared" si="89"/>
        <v/>
      </c>
    </row>
    <row r="606" spans="1:17" ht="15" customHeight="1" x14ac:dyDescent="0.2">
      <c r="A606" s="240" t="str">
        <f>IFERROR(INDEX(Txn[Key],MATCH(0,INDEX(COUNTIF($A$1:A605,Txn[Key])+(Txn[Key]=""),0),0)),"")</f>
        <v/>
      </c>
      <c r="B606" s="240" t="str">
        <f t="shared" si="81"/>
        <v/>
      </c>
      <c r="C606" s="240" t="str">
        <f t="shared" si="82"/>
        <v/>
      </c>
      <c r="D606" s="240" t="str">
        <f t="shared" si="83"/>
        <v/>
      </c>
      <c r="E606" s="261" t="str">
        <f>IF($A606="","",SUMIFS(Txn[Signed Units],Txn[Key],$A606))</f>
        <v/>
      </c>
      <c r="F606" s="283" t="str">
        <f>IF($A606="","",SUMIFS(Txn[Buy Cost],Txn[Key],$A606))</f>
        <v/>
      </c>
      <c r="G606" s="283" t="str">
        <f>IF($A606="","",SUMIFS(Txn[Sell Proceeds],Txn[Key],$A606))</f>
        <v/>
      </c>
      <c r="H606" s="284" t="str">
        <f>IF($A606="","",IFERROR(INDEX(Prices[Current Price],MATCH($A606,Prices[Key],0)),0))</f>
        <v/>
      </c>
      <c r="I606" s="285" t="str">
        <f>IF($A606="","",IFERROR(INDEX(Prices[FX to SGD],MATCH($A606,Prices[Key],0)),1))</f>
        <v/>
      </c>
      <c r="J606" s="283" t="str">
        <f t="shared" si="84"/>
        <v/>
      </c>
      <c r="K606" s="283" t="str">
        <f t="shared" si="85"/>
        <v/>
      </c>
      <c r="L606" s="283" t="str">
        <f t="shared" si="86"/>
        <v/>
      </c>
      <c r="M606" s="286" t="str">
        <f t="shared" si="87"/>
        <v/>
      </c>
      <c r="N606" s="240" t="str">
        <f>IF($A606="","",IF(ABS(E606)&gt;0.000001,COUNT($N$1:N605)+1,""))</f>
        <v/>
      </c>
      <c r="O606" s="287" t="str">
        <f>IF($A606="","",SUMIFS(Transactions!$H$2:$H$1001,Transactions!$J$2:$J$1001,$A606,Transactions!$A$2:$A$1001,2)*$I606)</f>
        <v/>
      </c>
      <c r="P606" s="287" t="str">
        <f t="shared" si="88"/>
        <v/>
      </c>
      <c r="Q606" s="288" t="str">
        <f t="shared" si="89"/>
        <v/>
      </c>
    </row>
    <row r="607" spans="1:17" ht="15" customHeight="1" x14ac:dyDescent="0.2">
      <c r="A607" s="240" t="str">
        <f>IFERROR(INDEX(Txn[Key],MATCH(0,INDEX(COUNTIF($A$1:A606,Txn[Key])+(Txn[Key]=""),0),0)),"")</f>
        <v/>
      </c>
      <c r="B607" s="240" t="str">
        <f t="shared" si="81"/>
        <v/>
      </c>
      <c r="C607" s="240" t="str">
        <f t="shared" si="82"/>
        <v/>
      </c>
      <c r="D607" s="240" t="str">
        <f t="shared" si="83"/>
        <v/>
      </c>
      <c r="E607" s="261" t="str">
        <f>IF($A607="","",SUMIFS(Txn[Signed Units],Txn[Key],$A607))</f>
        <v/>
      </c>
      <c r="F607" s="283" t="str">
        <f>IF($A607="","",SUMIFS(Txn[Buy Cost],Txn[Key],$A607))</f>
        <v/>
      </c>
      <c r="G607" s="283" t="str">
        <f>IF($A607="","",SUMIFS(Txn[Sell Proceeds],Txn[Key],$A607))</f>
        <v/>
      </c>
      <c r="H607" s="284" t="str">
        <f>IF($A607="","",IFERROR(INDEX(Prices[Current Price],MATCH($A607,Prices[Key],0)),0))</f>
        <v/>
      </c>
      <c r="I607" s="285" t="str">
        <f>IF($A607="","",IFERROR(INDEX(Prices[FX to SGD],MATCH($A607,Prices[Key],0)),1))</f>
        <v/>
      </c>
      <c r="J607" s="283" t="str">
        <f t="shared" si="84"/>
        <v/>
      </c>
      <c r="K607" s="283" t="str">
        <f t="shared" si="85"/>
        <v/>
      </c>
      <c r="L607" s="283" t="str">
        <f t="shared" si="86"/>
        <v/>
      </c>
      <c r="M607" s="286" t="str">
        <f t="shared" si="87"/>
        <v/>
      </c>
      <c r="N607" s="240" t="str">
        <f>IF($A607="","",IF(ABS(E607)&gt;0.000001,COUNT($N$1:N606)+1,""))</f>
        <v/>
      </c>
      <c r="O607" s="287" t="str">
        <f>IF($A607="","",SUMIFS(Transactions!$H$2:$H$1001,Transactions!$J$2:$J$1001,$A607,Transactions!$A$2:$A$1001,2)*$I607)</f>
        <v/>
      </c>
      <c r="P607" s="287" t="str">
        <f t="shared" si="88"/>
        <v/>
      </c>
      <c r="Q607" s="288" t="str">
        <f t="shared" si="89"/>
        <v/>
      </c>
    </row>
    <row r="608" spans="1:17" ht="15" customHeight="1" x14ac:dyDescent="0.2">
      <c r="A608" s="240" t="str">
        <f>IFERROR(INDEX(Txn[Key],MATCH(0,INDEX(COUNTIF($A$1:A607,Txn[Key])+(Txn[Key]=""),0),0)),"")</f>
        <v/>
      </c>
      <c r="B608" s="240" t="str">
        <f t="shared" si="81"/>
        <v/>
      </c>
      <c r="C608" s="240" t="str">
        <f t="shared" si="82"/>
        <v/>
      </c>
      <c r="D608" s="240" t="str">
        <f t="shared" si="83"/>
        <v/>
      </c>
      <c r="E608" s="261" t="str">
        <f>IF($A608="","",SUMIFS(Txn[Signed Units],Txn[Key],$A608))</f>
        <v/>
      </c>
      <c r="F608" s="283" t="str">
        <f>IF($A608="","",SUMIFS(Txn[Buy Cost],Txn[Key],$A608))</f>
        <v/>
      </c>
      <c r="G608" s="283" t="str">
        <f>IF($A608="","",SUMIFS(Txn[Sell Proceeds],Txn[Key],$A608))</f>
        <v/>
      </c>
      <c r="H608" s="284" t="str">
        <f>IF($A608="","",IFERROR(INDEX(Prices[Current Price],MATCH($A608,Prices[Key],0)),0))</f>
        <v/>
      </c>
      <c r="I608" s="285" t="str">
        <f>IF($A608="","",IFERROR(INDEX(Prices[FX to SGD],MATCH($A608,Prices[Key],0)),1))</f>
        <v/>
      </c>
      <c r="J608" s="283" t="str">
        <f t="shared" si="84"/>
        <v/>
      </c>
      <c r="K608" s="283" t="str">
        <f t="shared" si="85"/>
        <v/>
      </c>
      <c r="L608" s="283" t="str">
        <f t="shared" si="86"/>
        <v/>
      </c>
      <c r="M608" s="286" t="str">
        <f t="shared" si="87"/>
        <v/>
      </c>
      <c r="N608" s="240" t="str">
        <f>IF($A608="","",IF(ABS(E608)&gt;0.000001,COUNT($N$1:N607)+1,""))</f>
        <v/>
      </c>
      <c r="O608" s="287" t="str">
        <f>IF($A608="","",SUMIFS(Transactions!$H$2:$H$1001,Transactions!$J$2:$J$1001,$A608,Transactions!$A$2:$A$1001,2)*$I608)</f>
        <v/>
      </c>
      <c r="P608" s="287" t="str">
        <f t="shared" si="88"/>
        <v/>
      </c>
      <c r="Q608" s="288" t="str">
        <f t="shared" si="89"/>
        <v/>
      </c>
    </row>
    <row r="609" spans="1:17" ht="15" customHeight="1" x14ac:dyDescent="0.2">
      <c r="A609" s="240" t="str">
        <f>IFERROR(INDEX(Txn[Key],MATCH(0,INDEX(COUNTIF($A$1:A608,Txn[Key])+(Txn[Key]=""),0),0)),"")</f>
        <v/>
      </c>
      <c r="B609" s="240" t="str">
        <f t="shared" si="81"/>
        <v/>
      </c>
      <c r="C609" s="240" t="str">
        <f t="shared" si="82"/>
        <v/>
      </c>
      <c r="D609" s="240" t="str">
        <f t="shared" si="83"/>
        <v/>
      </c>
      <c r="E609" s="261" t="str">
        <f>IF($A609="","",SUMIFS(Txn[Signed Units],Txn[Key],$A609))</f>
        <v/>
      </c>
      <c r="F609" s="283" t="str">
        <f>IF($A609="","",SUMIFS(Txn[Buy Cost],Txn[Key],$A609))</f>
        <v/>
      </c>
      <c r="G609" s="283" t="str">
        <f>IF($A609="","",SUMIFS(Txn[Sell Proceeds],Txn[Key],$A609))</f>
        <v/>
      </c>
      <c r="H609" s="284" t="str">
        <f>IF($A609="","",IFERROR(INDEX(Prices[Current Price],MATCH($A609,Prices[Key],0)),0))</f>
        <v/>
      </c>
      <c r="I609" s="285" t="str">
        <f>IF($A609="","",IFERROR(INDEX(Prices[FX to SGD],MATCH($A609,Prices[Key],0)),1))</f>
        <v/>
      </c>
      <c r="J609" s="283" t="str">
        <f t="shared" si="84"/>
        <v/>
      </c>
      <c r="K609" s="283" t="str">
        <f t="shared" si="85"/>
        <v/>
      </c>
      <c r="L609" s="283" t="str">
        <f t="shared" si="86"/>
        <v/>
      </c>
      <c r="M609" s="286" t="str">
        <f t="shared" si="87"/>
        <v/>
      </c>
      <c r="N609" s="240" t="str">
        <f>IF($A609="","",IF(ABS(E609)&gt;0.000001,COUNT($N$1:N608)+1,""))</f>
        <v/>
      </c>
      <c r="O609" s="287" t="str">
        <f>IF($A609="","",SUMIFS(Transactions!$H$2:$H$1001,Transactions!$J$2:$J$1001,$A609,Transactions!$A$2:$A$1001,2)*$I609)</f>
        <v/>
      </c>
      <c r="P609" s="287" t="str">
        <f t="shared" si="88"/>
        <v/>
      </c>
      <c r="Q609" s="288" t="str">
        <f t="shared" si="89"/>
        <v/>
      </c>
    </row>
    <row r="610" spans="1:17" ht="15" customHeight="1" x14ac:dyDescent="0.2">
      <c r="A610" s="240" t="str">
        <f>IFERROR(INDEX(Txn[Key],MATCH(0,INDEX(COUNTIF($A$1:A609,Txn[Key])+(Txn[Key]=""),0),0)),"")</f>
        <v/>
      </c>
      <c r="B610" s="240" t="str">
        <f t="shared" si="81"/>
        <v/>
      </c>
      <c r="C610" s="240" t="str">
        <f t="shared" si="82"/>
        <v/>
      </c>
      <c r="D610" s="240" t="str">
        <f t="shared" si="83"/>
        <v/>
      </c>
      <c r="E610" s="261" t="str">
        <f>IF($A610="","",SUMIFS(Txn[Signed Units],Txn[Key],$A610))</f>
        <v/>
      </c>
      <c r="F610" s="283" t="str">
        <f>IF($A610="","",SUMIFS(Txn[Buy Cost],Txn[Key],$A610))</f>
        <v/>
      </c>
      <c r="G610" s="283" t="str">
        <f>IF($A610="","",SUMIFS(Txn[Sell Proceeds],Txn[Key],$A610))</f>
        <v/>
      </c>
      <c r="H610" s="284" t="str">
        <f>IF($A610="","",IFERROR(INDEX(Prices[Current Price],MATCH($A610,Prices[Key],0)),0))</f>
        <v/>
      </c>
      <c r="I610" s="285" t="str">
        <f>IF($A610="","",IFERROR(INDEX(Prices[FX to SGD],MATCH($A610,Prices[Key],0)),1))</f>
        <v/>
      </c>
      <c r="J610" s="283" t="str">
        <f t="shared" si="84"/>
        <v/>
      </c>
      <c r="K610" s="283" t="str">
        <f t="shared" si="85"/>
        <v/>
      </c>
      <c r="L610" s="283" t="str">
        <f t="shared" si="86"/>
        <v/>
      </c>
      <c r="M610" s="286" t="str">
        <f t="shared" si="87"/>
        <v/>
      </c>
      <c r="N610" s="240" t="str">
        <f>IF($A610="","",IF(ABS(E610)&gt;0.000001,COUNT($N$1:N609)+1,""))</f>
        <v/>
      </c>
      <c r="O610" s="287" t="str">
        <f>IF($A610="","",SUMIFS(Transactions!$H$2:$H$1001,Transactions!$J$2:$J$1001,$A610,Transactions!$A$2:$A$1001,2)*$I610)</f>
        <v/>
      </c>
      <c r="P610" s="287" t="str">
        <f t="shared" si="88"/>
        <v/>
      </c>
      <c r="Q610" s="288" t="str">
        <f t="shared" si="89"/>
        <v/>
      </c>
    </row>
    <row r="611" spans="1:17" ht="15" customHeight="1" x14ac:dyDescent="0.2">
      <c r="A611" s="240" t="str">
        <f>IFERROR(INDEX(Txn[Key],MATCH(0,INDEX(COUNTIF($A$1:A610,Txn[Key])+(Txn[Key]=""),0),0)),"")</f>
        <v/>
      </c>
      <c r="B611" s="240" t="str">
        <f t="shared" si="81"/>
        <v/>
      </c>
      <c r="C611" s="240" t="str">
        <f t="shared" si="82"/>
        <v/>
      </c>
      <c r="D611" s="240" t="str">
        <f t="shared" si="83"/>
        <v/>
      </c>
      <c r="E611" s="261" t="str">
        <f>IF($A611="","",SUMIFS(Txn[Signed Units],Txn[Key],$A611))</f>
        <v/>
      </c>
      <c r="F611" s="283" t="str">
        <f>IF($A611="","",SUMIFS(Txn[Buy Cost],Txn[Key],$A611))</f>
        <v/>
      </c>
      <c r="G611" s="283" t="str">
        <f>IF($A611="","",SUMIFS(Txn[Sell Proceeds],Txn[Key],$A611))</f>
        <v/>
      </c>
      <c r="H611" s="284" t="str">
        <f>IF($A611="","",IFERROR(INDEX(Prices[Current Price],MATCH($A611,Prices[Key],0)),0))</f>
        <v/>
      </c>
      <c r="I611" s="285" t="str">
        <f>IF($A611="","",IFERROR(INDEX(Prices[FX to SGD],MATCH($A611,Prices[Key],0)),1))</f>
        <v/>
      </c>
      <c r="J611" s="283" t="str">
        <f t="shared" si="84"/>
        <v/>
      </c>
      <c r="K611" s="283" t="str">
        <f t="shared" si="85"/>
        <v/>
      </c>
      <c r="L611" s="283" t="str">
        <f t="shared" si="86"/>
        <v/>
      </c>
      <c r="M611" s="286" t="str">
        <f t="shared" si="87"/>
        <v/>
      </c>
      <c r="N611" s="240" t="str">
        <f>IF($A611="","",IF(ABS(E611)&gt;0.000001,COUNT($N$1:N610)+1,""))</f>
        <v/>
      </c>
      <c r="O611" s="287" t="str">
        <f>IF($A611="","",SUMIFS(Transactions!$H$2:$H$1001,Transactions!$J$2:$J$1001,$A611,Transactions!$A$2:$A$1001,2)*$I611)</f>
        <v/>
      </c>
      <c r="P611" s="287" t="str">
        <f t="shared" si="88"/>
        <v/>
      </c>
      <c r="Q611" s="288" t="str">
        <f t="shared" si="89"/>
        <v/>
      </c>
    </row>
    <row r="612" spans="1:17" ht="15" customHeight="1" x14ac:dyDescent="0.2">
      <c r="A612" s="240" t="str">
        <f>IFERROR(INDEX(Txn[Key],MATCH(0,INDEX(COUNTIF($A$1:A611,Txn[Key])+(Txn[Key]=""),0),0)),"")</f>
        <v/>
      </c>
      <c r="B612" s="240" t="str">
        <f t="shared" si="81"/>
        <v/>
      </c>
      <c r="C612" s="240" t="str">
        <f t="shared" si="82"/>
        <v/>
      </c>
      <c r="D612" s="240" t="str">
        <f t="shared" si="83"/>
        <v/>
      </c>
      <c r="E612" s="261" t="str">
        <f>IF($A612="","",SUMIFS(Txn[Signed Units],Txn[Key],$A612))</f>
        <v/>
      </c>
      <c r="F612" s="283" t="str">
        <f>IF($A612="","",SUMIFS(Txn[Buy Cost],Txn[Key],$A612))</f>
        <v/>
      </c>
      <c r="G612" s="283" t="str">
        <f>IF($A612="","",SUMIFS(Txn[Sell Proceeds],Txn[Key],$A612))</f>
        <v/>
      </c>
      <c r="H612" s="284" t="str">
        <f>IF($A612="","",IFERROR(INDEX(Prices[Current Price],MATCH($A612,Prices[Key],0)),0))</f>
        <v/>
      </c>
      <c r="I612" s="285" t="str">
        <f>IF($A612="","",IFERROR(INDEX(Prices[FX to SGD],MATCH($A612,Prices[Key],0)),1))</f>
        <v/>
      </c>
      <c r="J612" s="283" t="str">
        <f t="shared" si="84"/>
        <v/>
      </c>
      <c r="K612" s="283" t="str">
        <f t="shared" si="85"/>
        <v/>
      </c>
      <c r="L612" s="283" t="str">
        <f t="shared" si="86"/>
        <v/>
      </c>
      <c r="M612" s="286" t="str">
        <f t="shared" si="87"/>
        <v/>
      </c>
      <c r="N612" s="240" t="str">
        <f>IF($A612="","",IF(ABS(E612)&gt;0.000001,COUNT($N$1:N611)+1,""))</f>
        <v/>
      </c>
      <c r="O612" s="287" t="str">
        <f>IF($A612="","",SUMIFS(Transactions!$H$2:$H$1001,Transactions!$J$2:$J$1001,$A612,Transactions!$A$2:$A$1001,2)*$I612)</f>
        <v/>
      </c>
      <c r="P612" s="287" t="str">
        <f t="shared" si="88"/>
        <v/>
      </c>
      <c r="Q612" s="288" t="str">
        <f t="shared" si="89"/>
        <v/>
      </c>
    </row>
    <row r="613" spans="1:17" ht="15" customHeight="1" x14ac:dyDescent="0.2">
      <c r="A613" s="240" t="str">
        <f>IFERROR(INDEX(Txn[Key],MATCH(0,INDEX(COUNTIF($A$1:A612,Txn[Key])+(Txn[Key]=""),0),0)),"")</f>
        <v/>
      </c>
      <c r="B613" s="240" t="str">
        <f t="shared" si="81"/>
        <v/>
      </c>
      <c r="C613" s="240" t="str">
        <f t="shared" si="82"/>
        <v/>
      </c>
      <c r="D613" s="240" t="str">
        <f t="shared" si="83"/>
        <v/>
      </c>
      <c r="E613" s="261" t="str">
        <f>IF($A613="","",SUMIFS(Txn[Signed Units],Txn[Key],$A613))</f>
        <v/>
      </c>
      <c r="F613" s="283" t="str">
        <f>IF($A613="","",SUMIFS(Txn[Buy Cost],Txn[Key],$A613))</f>
        <v/>
      </c>
      <c r="G613" s="283" t="str">
        <f>IF($A613="","",SUMIFS(Txn[Sell Proceeds],Txn[Key],$A613))</f>
        <v/>
      </c>
      <c r="H613" s="284" t="str">
        <f>IF($A613="","",IFERROR(INDEX(Prices[Current Price],MATCH($A613,Prices[Key],0)),0))</f>
        <v/>
      </c>
      <c r="I613" s="285" t="str">
        <f>IF($A613="","",IFERROR(INDEX(Prices[FX to SGD],MATCH($A613,Prices[Key],0)),1))</f>
        <v/>
      </c>
      <c r="J613" s="283" t="str">
        <f t="shared" si="84"/>
        <v/>
      </c>
      <c r="K613" s="283" t="str">
        <f t="shared" si="85"/>
        <v/>
      </c>
      <c r="L613" s="283" t="str">
        <f t="shared" si="86"/>
        <v/>
      </c>
      <c r="M613" s="286" t="str">
        <f t="shared" si="87"/>
        <v/>
      </c>
      <c r="N613" s="240" t="str">
        <f>IF($A613="","",IF(ABS(E613)&gt;0.000001,COUNT($N$1:N612)+1,""))</f>
        <v/>
      </c>
      <c r="O613" s="287" t="str">
        <f>IF($A613="","",SUMIFS(Transactions!$H$2:$H$1001,Transactions!$J$2:$J$1001,$A613,Transactions!$A$2:$A$1001,2)*$I613)</f>
        <v/>
      </c>
      <c r="P613" s="287" t="str">
        <f t="shared" si="88"/>
        <v/>
      </c>
      <c r="Q613" s="288" t="str">
        <f t="shared" si="89"/>
        <v/>
      </c>
    </row>
    <row r="614" spans="1:17" ht="15" customHeight="1" x14ac:dyDescent="0.2">
      <c r="A614" s="240" t="str">
        <f>IFERROR(INDEX(Txn[Key],MATCH(0,INDEX(COUNTIF($A$1:A613,Txn[Key])+(Txn[Key]=""),0),0)),"")</f>
        <v/>
      </c>
      <c r="B614" s="240" t="str">
        <f t="shared" si="81"/>
        <v/>
      </c>
      <c r="C614" s="240" t="str">
        <f t="shared" si="82"/>
        <v/>
      </c>
      <c r="D614" s="240" t="str">
        <f t="shared" si="83"/>
        <v/>
      </c>
      <c r="E614" s="261" t="str">
        <f>IF($A614="","",SUMIFS(Txn[Signed Units],Txn[Key],$A614))</f>
        <v/>
      </c>
      <c r="F614" s="283" t="str">
        <f>IF($A614="","",SUMIFS(Txn[Buy Cost],Txn[Key],$A614))</f>
        <v/>
      </c>
      <c r="G614" s="283" t="str">
        <f>IF($A614="","",SUMIFS(Txn[Sell Proceeds],Txn[Key],$A614))</f>
        <v/>
      </c>
      <c r="H614" s="284" t="str">
        <f>IF($A614="","",IFERROR(INDEX(Prices[Current Price],MATCH($A614,Prices[Key],0)),0))</f>
        <v/>
      </c>
      <c r="I614" s="285" t="str">
        <f>IF($A614="","",IFERROR(INDEX(Prices[FX to SGD],MATCH($A614,Prices[Key],0)),1))</f>
        <v/>
      </c>
      <c r="J614" s="283" t="str">
        <f t="shared" si="84"/>
        <v/>
      </c>
      <c r="K614" s="283" t="str">
        <f t="shared" si="85"/>
        <v/>
      </c>
      <c r="L614" s="283" t="str">
        <f t="shared" si="86"/>
        <v/>
      </c>
      <c r="M614" s="286" t="str">
        <f t="shared" si="87"/>
        <v/>
      </c>
      <c r="N614" s="240" t="str">
        <f>IF($A614="","",IF(ABS(E614)&gt;0.000001,COUNT($N$1:N613)+1,""))</f>
        <v/>
      </c>
      <c r="O614" s="287" t="str">
        <f>IF($A614="","",SUMIFS(Transactions!$H$2:$H$1001,Transactions!$J$2:$J$1001,$A614,Transactions!$A$2:$A$1001,2)*$I614)</f>
        <v/>
      </c>
      <c r="P614" s="287" t="str">
        <f t="shared" si="88"/>
        <v/>
      </c>
      <c r="Q614" s="288" t="str">
        <f t="shared" si="89"/>
        <v/>
      </c>
    </row>
    <row r="615" spans="1:17" ht="15" customHeight="1" x14ac:dyDescent="0.2">
      <c r="A615" s="240" t="str">
        <f>IFERROR(INDEX(Txn[Key],MATCH(0,INDEX(COUNTIF($A$1:A614,Txn[Key])+(Txn[Key]=""),0),0)),"")</f>
        <v/>
      </c>
      <c r="B615" s="240" t="str">
        <f t="shared" si="81"/>
        <v/>
      </c>
      <c r="C615" s="240" t="str">
        <f t="shared" si="82"/>
        <v/>
      </c>
      <c r="D615" s="240" t="str">
        <f t="shared" si="83"/>
        <v/>
      </c>
      <c r="E615" s="261" t="str">
        <f>IF($A615="","",SUMIFS(Txn[Signed Units],Txn[Key],$A615))</f>
        <v/>
      </c>
      <c r="F615" s="283" t="str">
        <f>IF($A615="","",SUMIFS(Txn[Buy Cost],Txn[Key],$A615))</f>
        <v/>
      </c>
      <c r="G615" s="283" t="str">
        <f>IF($A615="","",SUMIFS(Txn[Sell Proceeds],Txn[Key],$A615))</f>
        <v/>
      </c>
      <c r="H615" s="284" t="str">
        <f>IF($A615="","",IFERROR(INDEX(Prices[Current Price],MATCH($A615,Prices[Key],0)),0))</f>
        <v/>
      </c>
      <c r="I615" s="285" t="str">
        <f>IF($A615="","",IFERROR(INDEX(Prices[FX to SGD],MATCH($A615,Prices[Key],0)),1))</f>
        <v/>
      </c>
      <c r="J615" s="283" t="str">
        <f t="shared" si="84"/>
        <v/>
      </c>
      <c r="K615" s="283" t="str">
        <f t="shared" si="85"/>
        <v/>
      </c>
      <c r="L615" s="283" t="str">
        <f t="shared" si="86"/>
        <v/>
      </c>
      <c r="M615" s="286" t="str">
        <f t="shared" si="87"/>
        <v/>
      </c>
      <c r="N615" s="240" t="str">
        <f>IF($A615="","",IF(ABS(E615)&gt;0.000001,COUNT($N$1:N614)+1,""))</f>
        <v/>
      </c>
      <c r="O615" s="287" t="str">
        <f>IF($A615="","",SUMIFS(Transactions!$H$2:$H$1001,Transactions!$J$2:$J$1001,$A615,Transactions!$A$2:$A$1001,2)*$I615)</f>
        <v/>
      </c>
      <c r="P615" s="287" t="str">
        <f t="shared" si="88"/>
        <v/>
      </c>
      <c r="Q615" s="288" t="str">
        <f t="shared" si="89"/>
        <v/>
      </c>
    </row>
    <row r="616" spans="1:17" ht="15" customHeight="1" x14ac:dyDescent="0.2">
      <c r="A616" s="240" t="str">
        <f>IFERROR(INDEX(Txn[Key],MATCH(0,INDEX(COUNTIF($A$1:A615,Txn[Key])+(Txn[Key]=""),0),0)),"")</f>
        <v/>
      </c>
      <c r="B616" s="240" t="str">
        <f t="shared" si="81"/>
        <v/>
      </c>
      <c r="C616" s="240" t="str">
        <f t="shared" si="82"/>
        <v/>
      </c>
      <c r="D616" s="240" t="str">
        <f t="shared" si="83"/>
        <v/>
      </c>
      <c r="E616" s="261" t="str">
        <f>IF($A616="","",SUMIFS(Txn[Signed Units],Txn[Key],$A616))</f>
        <v/>
      </c>
      <c r="F616" s="283" t="str">
        <f>IF($A616="","",SUMIFS(Txn[Buy Cost],Txn[Key],$A616))</f>
        <v/>
      </c>
      <c r="G616" s="283" t="str">
        <f>IF($A616="","",SUMIFS(Txn[Sell Proceeds],Txn[Key],$A616))</f>
        <v/>
      </c>
      <c r="H616" s="284" t="str">
        <f>IF($A616="","",IFERROR(INDEX(Prices[Current Price],MATCH($A616,Prices[Key],0)),0))</f>
        <v/>
      </c>
      <c r="I616" s="285" t="str">
        <f>IF($A616="","",IFERROR(INDEX(Prices[FX to SGD],MATCH($A616,Prices[Key],0)),1))</f>
        <v/>
      </c>
      <c r="J616" s="283" t="str">
        <f t="shared" si="84"/>
        <v/>
      </c>
      <c r="K616" s="283" t="str">
        <f t="shared" si="85"/>
        <v/>
      </c>
      <c r="L616" s="283" t="str">
        <f t="shared" si="86"/>
        <v/>
      </c>
      <c r="M616" s="286" t="str">
        <f t="shared" si="87"/>
        <v/>
      </c>
      <c r="N616" s="240" t="str">
        <f>IF($A616="","",IF(ABS(E616)&gt;0.000001,COUNT($N$1:N615)+1,""))</f>
        <v/>
      </c>
      <c r="O616" s="287" t="str">
        <f>IF($A616="","",SUMIFS(Transactions!$H$2:$H$1001,Transactions!$J$2:$J$1001,$A616,Transactions!$A$2:$A$1001,2)*$I616)</f>
        <v/>
      </c>
      <c r="P616" s="287" t="str">
        <f t="shared" si="88"/>
        <v/>
      </c>
      <c r="Q616" s="288" t="str">
        <f t="shared" si="89"/>
        <v/>
      </c>
    </row>
    <row r="617" spans="1:17" ht="15" customHeight="1" x14ac:dyDescent="0.2">
      <c r="A617" s="240" t="str">
        <f>IFERROR(INDEX(Txn[Key],MATCH(0,INDEX(COUNTIF($A$1:A616,Txn[Key])+(Txn[Key]=""),0),0)),"")</f>
        <v/>
      </c>
      <c r="B617" s="240" t="str">
        <f t="shared" si="81"/>
        <v/>
      </c>
      <c r="C617" s="240" t="str">
        <f t="shared" si="82"/>
        <v/>
      </c>
      <c r="D617" s="240" t="str">
        <f t="shared" si="83"/>
        <v/>
      </c>
      <c r="E617" s="261" t="str">
        <f>IF($A617="","",SUMIFS(Txn[Signed Units],Txn[Key],$A617))</f>
        <v/>
      </c>
      <c r="F617" s="283" t="str">
        <f>IF($A617="","",SUMIFS(Txn[Buy Cost],Txn[Key],$A617))</f>
        <v/>
      </c>
      <c r="G617" s="283" t="str">
        <f>IF($A617="","",SUMIFS(Txn[Sell Proceeds],Txn[Key],$A617))</f>
        <v/>
      </c>
      <c r="H617" s="284" t="str">
        <f>IF($A617="","",IFERROR(INDEX(Prices[Current Price],MATCH($A617,Prices[Key],0)),0))</f>
        <v/>
      </c>
      <c r="I617" s="285" t="str">
        <f>IF($A617="","",IFERROR(INDEX(Prices[FX to SGD],MATCH($A617,Prices[Key],0)),1))</f>
        <v/>
      </c>
      <c r="J617" s="283" t="str">
        <f t="shared" si="84"/>
        <v/>
      </c>
      <c r="K617" s="283" t="str">
        <f t="shared" si="85"/>
        <v/>
      </c>
      <c r="L617" s="283" t="str">
        <f t="shared" si="86"/>
        <v/>
      </c>
      <c r="M617" s="286" t="str">
        <f t="shared" si="87"/>
        <v/>
      </c>
      <c r="N617" s="240" t="str">
        <f>IF($A617="","",IF(ABS(E617)&gt;0.000001,COUNT($N$1:N616)+1,""))</f>
        <v/>
      </c>
      <c r="O617" s="287" t="str">
        <f>IF($A617="","",SUMIFS(Transactions!$H$2:$H$1001,Transactions!$J$2:$J$1001,$A617,Transactions!$A$2:$A$1001,2)*$I617)</f>
        <v/>
      </c>
      <c r="P617" s="287" t="str">
        <f t="shared" si="88"/>
        <v/>
      </c>
      <c r="Q617" s="288" t="str">
        <f t="shared" si="89"/>
        <v/>
      </c>
    </row>
    <row r="618" spans="1:17" ht="15" customHeight="1" x14ac:dyDescent="0.2">
      <c r="A618" s="240" t="str">
        <f>IFERROR(INDEX(Txn[Key],MATCH(0,INDEX(COUNTIF($A$1:A617,Txn[Key])+(Txn[Key]=""),0),0)),"")</f>
        <v/>
      </c>
      <c r="B618" s="240" t="str">
        <f t="shared" si="81"/>
        <v/>
      </c>
      <c r="C618" s="240" t="str">
        <f t="shared" si="82"/>
        <v/>
      </c>
      <c r="D618" s="240" t="str">
        <f t="shared" si="83"/>
        <v/>
      </c>
      <c r="E618" s="261" t="str">
        <f>IF($A618="","",SUMIFS(Txn[Signed Units],Txn[Key],$A618))</f>
        <v/>
      </c>
      <c r="F618" s="283" t="str">
        <f>IF($A618="","",SUMIFS(Txn[Buy Cost],Txn[Key],$A618))</f>
        <v/>
      </c>
      <c r="G618" s="283" t="str">
        <f>IF($A618="","",SUMIFS(Txn[Sell Proceeds],Txn[Key],$A618))</f>
        <v/>
      </c>
      <c r="H618" s="284" t="str">
        <f>IF($A618="","",IFERROR(INDEX(Prices[Current Price],MATCH($A618,Prices[Key],0)),0))</f>
        <v/>
      </c>
      <c r="I618" s="285" t="str">
        <f>IF($A618="","",IFERROR(INDEX(Prices[FX to SGD],MATCH($A618,Prices[Key],0)),1))</f>
        <v/>
      </c>
      <c r="J618" s="283" t="str">
        <f t="shared" si="84"/>
        <v/>
      </c>
      <c r="K618" s="283" t="str">
        <f t="shared" si="85"/>
        <v/>
      </c>
      <c r="L618" s="283" t="str">
        <f t="shared" si="86"/>
        <v/>
      </c>
      <c r="M618" s="286" t="str">
        <f t="shared" si="87"/>
        <v/>
      </c>
      <c r="N618" s="240" t="str">
        <f>IF($A618="","",IF(ABS(E618)&gt;0.000001,COUNT($N$1:N617)+1,""))</f>
        <v/>
      </c>
      <c r="O618" s="287" t="str">
        <f>IF($A618="","",SUMIFS(Transactions!$H$2:$H$1001,Transactions!$J$2:$J$1001,$A618,Transactions!$A$2:$A$1001,2)*$I618)</f>
        <v/>
      </c>
      <c r="P618" s="287" t="str">
        <f t="shared" si="88"/>
        <v/>
      </c>
      <c r="Q618" s="288" t="str">
        <f t="shared" si="89"/>
        <v/>
      </c>
    </row>
    <row r="619" spans="1:17" ht="15" customHeight="1" x14ac:dyDescent="0.2">
      <c r="A619" s="240" t="str">
        <f>IFERROR(INDEX(Txn[Key],MATCH(0,INDEX(COUNTIF($A$1:A618,Txn[Key])+(Txn[Key]=""),0),0)),"")</f>
        <v/>
      </c>
      <c r="B619" s="240" t="str">
        <f t="shared" si="81"/>
        <v/>
      </c>
      <c r="C619" s="240" t="str">
        <f t="shared" si="82"/>
        <v/>
      </c>
      <c r="D619" s="240" t="str">
        <f t="shared" si="83"/>
        <v/>
      </c>
      <c r="E619" s="261" t="str">
        <f>IF($A619="","",SUMIFS(Txn[Signed Units],Txn[Key],$A619))</f>
        <v/>
      </c>
      <c r="F619" s="283" t="str">
        <f>IF($A619="","",SUMIFS(Txn[Buy Cost],Txn[Key],$A619))</f>
        <v/>
      </c>
      <c r="G619" s="283" t="str">
        <f>IF($A619="","",SUMIFS(Txn[Sell Proceeds],Txn[Key],$A619))</f>
        <v/>
      </c>
      <c r="H619" s="284" t="str">
        <f>IF($A619="","",IFERROR(INDEX(Prices[Current Price],MATCH($A619,Prices[Key],0)),0))</f>
        <v/>
      </c>
      <c r="I619" s="285" t="str">
        <f>IF($A619="","",IFERROR(INDEX(Prices[FX to SGD],MATCH($A619,Prices[Key],0)),1))</f>
        <v/>
      </c>
      <c r="J619" s="283" t="str">
        <f t="shared" si="84"/>
        <v/>
      </c>
      <c r="K619" s="283" t="str">
        <f t="shared" si="85"/>
        <v/>
      </c>
      <c r="L619" s="283" t="str">
        <f t="shared" si="86"/>
        <v/>
      </c>
      <c r="M619" s="286" t="str">
        <f t="shared" si="87"/>
        <v/>
      </c>
      <c r="N619" s="240" t="str">
        <f>IF($A619="","",IF(ABS(E619)&gt;0.000001,COUNT($N$1:N618)+1,""))</f>
        <v/>
      </c>
      <c r="O619" s="287" t="str">
        <f>IF($A619="","",SUMIFS(Transactions!$H$2:$H$1001,Transactions!$J$2:$J$1001,$A619,Transactions!$A$2:$A$1001,2)*$I619)</f>
        <v/>
      </c>
      <c r="P619" s="287" t="str">
        <f t="shared" si="88"/>
        <v/>
      </c>
      <c r="Q619" s="288" t="str">
        <f t="shared" si="89"/>
        <v/>
      </c>
    </row>
    <row r="620" spans="1:17" ht="15" customHeight="1" x14ac:dyDescent="0.2">
      <c r="A620" s="240" t="str">
        <f>IFERROR(INDEX(Txn[Key],MATCH(0,INDEX(COUNTIF($A$1:A619,Txn[Key])+(Txn[Key]=""),0),0)),"")</f>
        <v/>
      </c>
      <c r="B620" s="240" t="str">
        <f t="shared" si="81"/>
        <v/>
      </c>
      <c r="C620" s="240" t="str">
        <f t="shared" si="82"/>
        <v/>
      </c>
      <c r="D620" s="240" t="str">
        <f t="shared" si="83"/>
        <v/>
      </c>
      <c r="E620" s="261" t="str">
        <f>IF($A620="","",SUMIFS(Txn[Signed Units],Txn[Key],$A620))</f>
        <v/>
      </c>
      <c r="F620" s="283" t="str">
        <f>IF($A620="","",SUMIFS(Txn[Buy Cost],Txn[Key],$A620))</f>
        <v/>
      </c>
      <c r="G620" s="283" t="str">
        <f>IF($A620="","",SUMIFS(Txn[Sell Proceeds],Txn[Key],$A620))</f>
        <v/>
      </c>
      <c r="H620" s="284" t="str">
        <f>IF($A620="","",IFERROR(INDEX(Prices[Current Price],MATCH($A620,Prices[Key],0)),0))</f>
        <v/>
      </c>
      <c r="I620" s="285" t="str">
        <f>IF($A620="","",IFERROR(INDEX(Prices[FX to SGD],MATCH($A620,Prices[Key],0)),1))</f>
        <v/>
      </c>
      <c r="J620" s="283" t="str">
        <f t="shared" si="84"/>
        <v/>
      </c>
      <c r="K620" s="283" t="str">
        <f t="shared" si="85"/>
        <v/>
      </c>
      <c r="L620" s="283" t="str">
        <f t="shared" si="86"/>
        <v/>
      </c>
      <c r="M620" s="286" t="str">
        <f t="shared" si="87"/>
        <v/>
      </c>
      <c r="N620" s="240" t="str">
        <f>IF($A620="","",IF(ABS(E620)&gt;0.000001,COUNT($N$1:N619)+1,""))</f>
        <v/>
      </c>
      <c r="O620" s="287" t="str">
        <f>IF($A620="","",SUMIFS(Transactions!$H$2:$H$1001,Transactions!$J$2:$J$1001,$A620,Transactions!$A$2:$A$1001,2)*$I620)</f>
        <v/>
      </c>
      <c r="P620" s="287" t="str">
        <f t="shared" si="88"/>
        <v/>
      </c>
      <c r="Q620" s="288" t="str">
        <f t="shared" si="89"/>
        <v/>
      </c>
    </row>
    <row r="621" spans="1:17" ht="15" customHeight="1" x14ac:dyDescent="0.2">
      <c r="A621" s="240" t="str">
        <f>IFERROR(INDEX(Txn[Key],MATCH(0,INDEX(COUNTIF($A$1:A620,Txn[Key])+(Txn[Key]=""),0),0)),"")</f>
        <v/>
      </c>
      <c r="B621" s="240" t="str">
        <f t="shared" si="81"/>
        <v/>
      </c>
      <c r="C621" s="240" t="str">
        <f t="shared" si="82"/>
        <v/>
      </c>
      <c r="D621" s="240" t="str">
        <f t="shared" si="83"/>
        <v/>
      </c>
      <c r="E621" s="261" t="str">
        <f>IF($A621="","",SUMIFS(Txn[Signed Units],Txn[Key],$A621))</f>
        <v/>
      </c>
      <c r="F621" s="283" t="str">
        <f>IF($A621="","",SUMIFS(Txn[Buy Cost],Txn[Key],$A621))</f>
        <v/>
      </c>
      <c r="G621" s="283" t="str">
        <f>IF($A621="","",SUMIFS(Txn[Sell Proceeds],Txn[Key],$A621))</f>
        <v/>
      </c>
      <c r="H621" s="284" t="str">
        <f>IF($A621="","",IFERROR(INDEX(Prices[Current Price],MATCH($A621,Prices[Key],0)),0))</f>
        <v/>
      </c>
      <c r="I621" s="285" t="str">
        <f>IF($A621="","",IFERROR(INDEX(Prices[FX to SGD],MATCH($A621,Prices[Key],0)),1))</f>
        <v/>
      </c>
      <c r="J621" s="283" t="str">
        <f t="shared" si="84"/>
        <v/>
      </c>
      <c r="K621" s="283" t="str">
        <f t="shared" si="85"/>
        <v/>
      </c>
      <c r="L621" s="283" t="str">
        <f t="shared" si="86"/>
        <v/>
      </c>
      <c r="M621" s="286" t="str">
        <f t="shared" si="87"/>
        <v/>
      </c>
      <c r="N621" s="240" t="str">
        <f>IF($A621="","",IF(ABS(E621)&gt;0.000001,COUNT($N$1:N620)+1,""))</f>
        <v/>
      </c>
      <c r="O621" s="287" t="str">
        <f>IF($A621="","",SUMIFS(Transactions!$H$2:$H$1001,Transactions!$J$2:$J$1001,$A621,Transactions!$A$2:$A$1001,2)*$I621)</f>
        <v/>
      </c>
      <c r="P621" s="287" t="str">
        <f t="shared" si="88"/>
        <v/>
      </c>
      <c r="Q621" s="288" t="str">
        <f t="shared" si="89"/>
        <v/>
      </c>
    </row>
    <row r="622" spans="1:17" ht="15" customHeight="1" x14ac:dyDescent="0.2">
      <c r="A622" s="240" t="str">
        <f>IFERROR(INDEX(Txn[Key],MATCH(0,INDEX(COUNTIF($A$1:A621,Txn[Key])+(Txn[Key]=""),0),0)),"")</f>
        <v/>
      </c>
      <c r="B622" s="240" t="str">
        <f t="shared" si="81"/>
        <v/>
      </c>
      <c r="C622" s="240" t="str">
        <f t="shared" si="82"/>
        <v/>
      </c>
      <c r="D622" s="240" t="str">
        <f t="shared" si="83"/>
        <v/>
      </c>
      <c r="E622" s="261" t="str">
        <f>IF($A622="","",SUMIFS(Txn[Signed Units],Txn[Key],$A622))</f>
        <v/>
      </c>
      <c r="F622" s="283" t="str">
        <f>IF($A622="","",SUMIFS(Txn[Buy Cost],Txn[Key],$A622))</f>
        <v/>
      </c>
      <c r="G622" s="283" t="str">
        <f>IF($A622="","",SUMIFS(Txn[Sell Proceeds],Txn[Key],$A622))</f>
        <v/>
      </c>
      <c r="H622" s="284" t="str">
        <f>IF($A622="","",IFERROR(INDEX(Prices[Current Price],MATCH($A622,Prices[Key],0)),0))</f>
        <v/>
      </c>
      <c r="I622" s="285" t="str">
        <f>IF($A622="","",IFERROR(INDEX(Prices[FX to SGD],MATCH($A622,Prices[Key],0)),1))</f>
        <v/>
      </c>
      <c r="J622" s="283" t="str">
        <f t="shared" si="84"/>
        <v/>
      </c>
      <c r="K622" s="283" t="str">
        <f t="shared" si="85"/>
        <v/>
      </c>
      <c r="L622" s="283" t="str">
        <f t="shared" si="86"/>
        <v/>
      </c>
      <c r="M622" s="286" t="str">
        <f t="shared" si="87"/>
        <v/>
      </c>
      <c r="N622" s="240" t="str">
        <f>IF($A622="","",IF(ABS(E622)&gt;0.000001,COUNT($N$1:N621)+1,""))</f>
        <v/>
      </c>
      <c r="O622" s="287" t="str">
        <f>IF($A622="","",SUMIFS(Transactions!$H$2:$H$1001,Transactions!$J$2:$J$1001,$A622,Transactions!$A$2:$A$1001,2)*$I622)</f>
        <v/>
      </c>
      <c r="P622" s="287" t="str">
        <f t="shared" si="88"/>
        <v/>
      </c>
      <c r="Q622" s="288" t="str">
        <f t="shared" si="89"/>
        <v/>
      </c>
    </row>
    <row r="623" spans="1:17" ht="15" customHeight="1" x14ac:dyDescent="0.2">
      <c r="A623" s="240" t="str">
        <f>IFERROR(INDEX(Txn[Key],MATCH(0,INDEX(COUNTIF($A$1:A622,Txn[Key])+(Txn[Key]=""),0),0)),"")</f>
        <v/>
      </c>
      <c r="B623" s="240" t="str">
        <f t="shared" si="81"/>
        <v/>
      </c>
      <c r="C623" s="240" t="str">
        <f t="shared" si="82"/>
        <v/>
      </c>
      <c r="D623" s="240" t="str">
        <f t="shared" si="83"/>
        <v/>
      </c>
      <c r="E623" s="261" t="str">
        <f>IF($A623="","",SUMIFS(Txn[Signed Units],Txn[Key],$A623))</f>
        <v/>
      </c>
      <c r="F623" s="283" t="str">
        <f>IF($A623="","",SUMIFS(Txn[Buy Cost],Txn[Key],$A623))</f>
        <v/>
      </c>
      <c r="G623" s="283" t="str">
        <f>IF($A623="","",SUMIFS(Txn[Sell Proceeds],Txn[Key],$A623))</f>
        <v/>
      </c>
      <c r="H623" s="284" t="str">
        <f>IF($A623="","",IFERROR(INDEX(Prices[Current Price],MATCH($A623,Prices[Key],0)),0))</f>
        <v/>
      </c>
      <c r="I623" s="285" t="str">
        <f>IF($A623="","",IFERROR(INDEX(Prices[FX to SGD],MATCH($A623,Prices[Key],0)),1))</f>
        <v/>
      </c>
      <c r="J623" s="283" t="str">
        <f t="shared" si="84"/>
        <v/>
      </c>
      <c r="K623" s="283" t="str">
        <f t="shared" si="85"/>
        <v/>
      </c>
      <c r="L623" s="283" t="str">
        <f t="shared" si="86"/>
        <v/>
      </c>
      <c r="M623" s="286" t="str">
        <f t="shared" si="87"/>
        <v/>
      </c>
      <c r="N623" s="240" t="str">
        <f>IF($A623="","",IF(ABS(E623)&gt;0.000001,COUNT($N$1:N622)+1,""))</f>
        <v/>
      </c>
      <c r="O623" s="287" t="str">
        <f>IF($A623="","",SUMIFS(Transactions!$H$2:$H$1001,Transactions!$J$2:$J$1001,$A623,Transactions!$A$2:$A$1001,2)*$I623)</f>
        <v/>
      </c>
      <c r="P623" s="287" t="str">
        <f t="shared" si="88"/>
        <v/>
      </c>
      <c r="Q623" s="288" t="str">
        <f t="shared" si="89"/>
        <v/>
      </c>
    </row>
    <row r="624" spans="1:17" ht="15" customHeight="1" x14ac:dyDescent="0.2">
      <c r="A624" s="240" t="str">
        <f>IFERROR(INDEX(Txn[Key],MATCH(0,INDEX(COUNTIF($A$1:A623,Txn[Key])+(Txn[Key]=""),0),0)),"")</f>
        <v/>
      </c>
      <c r="B624" s="240" t="str">
        <f t="shared" si="81"/>
        <v/>
      </c>
      <c r="C624" s="240" t="str">
        <f t="shared" si="82"/>
        <v/>
      </c>
      <c r="D624" s="240" t="str">
        <f t="shared" si="83"/>
        <v/>
      </c>
      <c r="E624" s="261" t="str">
        <f>IF($A624="","",SUMIFS(Txn[Signed Units],Txn[Key],$A624))</f>
        <v/>
      </c>
      <c r="F624" s="283" t="str">
        <f>IF($A624="","",SUMIFS(Txn[Buy Cost],Txn[Key],$A624))</f>
        <v/>
      </c>
      <c r="G624" s="283" t="str">
        <f>IF($A624="","",SUMIFS(Txn[Sell Proceeds],Txn[Key],$A624))</f>
        <v/>
      </c>
      <c r="H624" s="284" t="str">
        <f>IF($A624="","",IFERROR(INDEX(Prices[Current Price],MATCH($A624,Prices[Key],0)),0))</f>
        <v/>
      </c>
      <c r="I624" s="285" t="str">
        <f>IF($A624="","",IFERROR(INDEX(Prices[FX to SGD],MATCH($A624,Prices[Key],0)),1))</f>
        <v/>
      </c>
      <c r="J624" s="283" t="str">
        <f t="shared" si="84"/>
        <v/>
      </c>
      <c r="K624" s="283" t="str">
        <f t="shared" si="85"/>
        <v/>
      </c>
      <c r="L624" s="283" t="str">
        <f t="shared" si="86"/>
        <v/>
      </c>
      <c r="M624" s="286" t="str">
        <f t="shared" si="87"/>
        <v/>
      </c>
      <c r="N624" s="240" t="str">
        <f>IF($A624="","",IF(ABS(E624)&gt;0.000001,COUNT($N$1:N623)+1,""))</f>
        <v/>
      </c>
      <c r="O624" s="287" t="str">
        <f>IF($A624="","",SUMIFS(Transactions!$H$2:$H$1001,Transactions!$J$2:$J$1001,$A624,Transactions!$A$2:$A$1001,2)*$I624)</f>
        <v/>
      </c>
      <c r="P624" s="287" t="str">
        <f t="shared" si="88"/>
        <v/>
      </c>
      <c r="Q624" s="288" t="str">
        <f t="shared" si="89"/>
        <v/>
      </c>
    </row>
    <row r="625" spans="1:17" ht="15" customHeight="1" x14ac:dyDescent="0.2">
      <c r="A625" s="240" t="str">
        <f>IFERROR(INDEX(Txn[Key],MATCH(0,INDEX(COUNTIF($A$1:A624,Txn[Key])+(Txn[Key]=""),0),0)),"")</f>
        <v/>
      </c>
      <c r="B625" s="240" t="str">
        <f t="shared" si="81"/>
        <v/>
      </c>
      <c r="C625" s="240" t="str">
        <f t="shared" si="82"/>
        <v/>
      </c>
      <c r="D625" s="240" t="str">
        <f t="shared" si="83"/>
        <v/>
      </c>
      <c r="E625" s="261" t="str">
        <f>IF($A625="","",SUMIFS(Txn[Signed Units],Txn[Key],$A625))</f>
        <v/>
      </c>
      <c r="F625" s="283" t="str">
        <f>IF($A625="","",SUMIFS(Txn[Buy Cost],Txn[Key],$A625))</f>
        <v/>
      </c>
      <c r="G625" s="283" t="str">
        <f>IF($A625="","",SUMIFS(Txn[Sell Proceeds],Txn[Key],$A625))</f>
        <v/>
      </c>
      <c r="H625" s="284" t="str">
        <f>IF($A625="","",IFERROR(INDEX(Prices[Current Price],MATCH($A625,Prices[Key],0)),0))</f>
        <v/>
      </c>
      <c r="I625" s="285" t="str">
        <f>IF($A625="","",IFERROR(INDEX(Prices[FX to SGD],MATCH($A625,Prices[Key],0)),1))</f>
        <v/>
      </c>
      <c r="J625" s="283" t="str">
        <f t="shared" si="84"/>
        <v/>
      </c>
      <c r="K625" s="283" t="str">
        <f t="shared" si="85"/>
        <v/>
      </c>
      <c r="L625" s="283" t="str">
        <f t="shared" si="86"/>
        <v/>
      </c>
      <c r="M625" s="286" t="str">
        <f t="shared" si="87"/>
        <v/>
      </c>
      <c r="N625" s="240" t="str">
        <f>IF($A625="","",IF(ABS(E625)&gt;0.000001,COUNT($N$1:N624)+1,""))</f>
        <v/>
      </c>
      <c r="O625" s="287" t="str">
        <f>IF($A625="","",SUMIFS(Transactions!$H$2:$H$1001,Transactions!$J$2:$J$1001,$A625,Transactions!$A$2:$A$1001,2)*$I625)</f>
        <v/>
      </c>
      <c r="P625" s="287" t="str">
        <f t="shared" si="88"/>
        <v/>
      </c>
      <c r="Q625" s="288" t="str">
        <f t="shared" si="89"/>
        <v/>
      </c>
    </row>
    <row r="626" spans="1:17" ht="15" customHeight="1" x14ac:dyDescent="0.2">
      <c r="A626" s="240" t="str">
        <f>IFERROR(INDEX(Txn[Key],MATCH(0,INDEX(COUNTIF($A$1:A625,Txn[Key])+(Txn[Key]=""),0),0)),"")</f>
        <v/>
      </c>
      <c r="B626" s="240" t="str">
        <f t="shared" si="81"/>
        <v/>
      </c>
      <c r="C626" s="240" t="str">
        <f t="shared" si="82"/>
        <v/>
      </c>
      <c r="D626" s="240" t="str">
        <f t="shared" si="83"/>
        <v/>
      </c>
      <c r="E626" s="261" t="str">
        <f>IF($A626="","",SUMIFS(Txn[Signed Units],Txn[Key],$A626))</f>
        <v/>
      </c>
      <c r="F626" s="283" t="str">
        <f>IF($A626="","",SUMIFS(Txn[Buy Cost],Txn[Key],$A626))</f>
        <v/>
      </c>
      <c r="G626" s="283" t="str">
        <f>IF($A626="","",SUMIFS(Txn[Sell Proceeds],Txn[Key],$A626))</f>
        <v/>
      </c>
      <c r="H626" s="284" t="str">
        <f>IF($A626="","",IFERROR(INDEX(Prices[Current Price],MATCH($A626,Prices[Key],0)),0))</f>
        <v/>
      </c>
      <c r="I626" s="285" t="str">
        <f>IF($A626="","",IFERROR(INDEX(Prices[FX to SGD],MATCH($A626,Prices[Key],0)),1))</f>
        <v/>
      </c>
      <c r="J626" s="283" t="str">
        <f t="shared" si="84"/>
        <v/>
      </c>
      <c r="K626" s="283" t="str">
        <f t="shared" si="85"/>
        <v/>
      </c>
      <c r="L626" s="283" t="str">
        <f t="shared" si="86"/>
        <v/>
      </c>
      <c r="M626" s="286" t="str">
        <f t="shared" si="87"/>
        <v/>
      </c>
      <c r="N626" s="240" t="str">
        <f>IF($A626="","",IF(ABS(E626)&gt;0.000001,COUNT($N$1:N625)+1,""))</f>
        <v/>
      </c>
      <c r="O626" s="287" t="str">
        <f>IF($A626="","",SUMIFS(Transactions!$H$2:$H$1001,Transactions!$J$2:$J$1001,$A626,Transactions!$A$2:$A$1001,2)*$I626)</f>
        <v/>
      </c>
      <c r="P626" s="287" t="str">
        <f t="shared" si="88"/>
        <v/>
      </c>
      <c r="Q626" s="288" t="str">
        <f t="shared" si="89"/>
        <v/>
      </c>
    </row>
    <row r="627" spans="1:17" ht="15" customHeight="1" x14ac:dyDescent="0.2">
      <c r="A627" s="240" t="str">
        <f>IFERROR(INDEX(Txn[Key],MATCH(0,INDEX(COUNTIF($A$1:A626,Txn[Key])+(Txn[Key]=""),0),0)),"")</f>
        <v/>
      </c>
      <c r="B627" s="240" t="str">
        <f t="shared" si="81"/>
        <v/>
      </c>
      <c r="C627" s="240" t="str">
        <f t="shared" si="82"/>
        <v/>
      </c>
      <c r="D627" s="240" t="str">
        <f t="shared" si="83"/>
        <v/>
      </c>
      <c r="E627" s="261" t="str">
        <f>IF($A627="","",SUMIFS(Txn[Signed Units],Txn[Key],$A627))</f>
        <v/>
      </c>
      <c r="F627" s="283" t="str">
        <f>IF($A627="","",SUMIFS(Txn[Buy Cost],Txn[Key],$A627))</f>
        <v/>
      </c>
      <c r="G627" s="283" t="str">
        <f>IF($A627="","",SUMIFS(Txn[Sell Proceeds],Txn[Key],$A627))</f>
        <v/>
      </c>
      <c r="H627" s="284" t="str">
        <f>IF($A627="","",IFERROR(INDEX(Prices[Current Price],MATCH($A627,Prices[Key],0)),0))</f>
        <v/>
      </c>
      <c r="I627" s="285" t="str">
        <f>IF($A627="","",IFERROR(INDEX(Prices[FX to SGD],MATCH($A627,Prices[Key],0)),1))</f>
        <v/>
      </c>
      <c r="J627" s="283" t="str">
        <f t="shared" si="84"/>
        <v/>
      </c>
      <c r="K627" s="283" t="str">
        <f t="shared" si="85"/>
        <v/>
      </c>
      <c r="L627" s="283" t="str">
        <f t="shared" si="86"/>
        <v/>
      </c>
      <c r="M627" s="286" t="str">
        <f t="shared" si="87"/>
        <v/>
      </c>
      <c r="N627" s="240" t="str">
        <f>IF($A627="","",IF(ABS(E627)&gt;0.000001,COUNT($N$1:N626)+1,""))</f>
        <v/>
      </c>
      <c r="O627" s="287" t="str">
        <f>IF($A627="","",SUMIFS(Transactions!$H$2:$H$1001,Transactions!$J$2:$J$1001,$A627,Transactions!$A$2:$A$1001,2)*$I627)</f>
        <v/>
      </c>
      <c r="P627" s="287" t="str">
        <f t="shared" si="88"/>
        <v/>
      </c>
      <c r="Q627" s="288" t="str">
        <f t="shared" si="89"/>
        <v/>
      </c>
    </row>
    <row r="628" spans="1:17" ht="15" customHeight="1" x14ac:dyDescent="0.2">
      <c r="A628" s="240" t="str">
        <f>IFERROR(INDEX(Txn[Key],MATCH(0,INDEX(COUNTIF($A$1:A627,Txn[Key])+(Txn[Key]=""),0),0)),"")</f>
        <v/>
      </c>
      <c r="B628" s="240" t="str">
        <f t="shared" si="81"/>
        <v/>
      </c>
      <c r="C628" s="240" t="str">
        <f t="shared" si="82"/>
        <v/>
      </c>
      <c r="D628" s="240" t="str">
        <f t="shared" si="83"/>
        <v/>
      </c>
      <c r="E628" s="261" t="str">
        <f>IF($A628="","",SUMIFS(Txn[Signed Units],Txn[Key],$A628))</f>
        <v/>
      </c>
      <c r="F628" s="283" t="str">
        <f>IF($A628="","",SUMIFS(Txn[Buy Cost],Txn[Key],$A628))</f>
        <v/>
      </c>
      <c r="G628" s="283" t="str">
        <f>IF($A628="","",SUMIFS(Txn[Sell Proceeds],Txn[Key],$A628))</f>
        <v/>
      </c>
      <c r="H628" s="284" t="str">
        <f>IF($A628="","",IFERROR(INDEX(Prices[Current Price],MATCH($A628,Prices[Key],0)),0))</f>
        <v/>
      </c>
      <c r="I628" s="285" t="str">
        <f>IF($A628="","",IFERROR(INDEX(Prices[FX to SGD],MATCH($A628,Prices[Key],0)),1))</f>
        <v/>
      </c>
      <c r="J628" s="283" t="str">
        <f t="shared" si="84"/>
        <v/>
      </c>
      <c r="K628" s="283" t="str">
        <f t="shared" si="85"/>
        <v/>
      </c>
      <c r="L628" s="283" t="str">
        <f t="shared" si="86"/>
        <v/>
      </c>
      <c r="M628" s="286" t="str">
        <f t="shared" si="87"/>
        <v/>
      </c>
      <c r="N628" s="240" t="str">
        <f>IF($A628="","",IF(ABS(E628)&gt;0.000001,COUNT($N$1:N627)+1,""))</f>
        <v/>
      </c>
      <c r="O628" s="287" t="str">
        <f>IF($A628="","",SUMIFS(Transactions!$H$2:$H$1001,Transactions!$J$2:$J$1001,$A628,Transactions!$A$2:$A$1001,2)*$I628)</f>
        <v/>
      </c>
      <c r="P628" s="287" t="str">
        <f t="shared" si="88"/>
        <v/>
      </c>
      <c r="Q628" s="288" t="str">
        <f t="shared" si="89"/>
        <v/>
      </c>
    </row>
    <row r="629" spans="1:17" ht="15" customHeight="1" x14ac:dyDescent="0.2">
      <c r="A629" s="240" t="str">
        <f>IFERROR(INDEX(Txn[Key],MATCH(0,INDEX(COUNTIF($A$1:A628,Txn[Key])+(Txn[Key]=""),0),0)),"")</f>
        <v/>
      </c>
      <c r="B629" s="240" t="str">
        <f t="shared" si="81"/>
        <v/>
      </c>
      <c r="C629" s="240" t="str">
        <f t="shared" si="82"/>
        <v/>
      </c>
      <c r="D629" s="240" t="str">
        <f t="shared" si="83"/>
        <v/>
      </c>
      <c r="E629" s="261" t="str">
        <f>IF($A629="","",SUMIFS(Txn[Signed Units],Txn[Key],$A629))</f>
        <v/>
      </c>
      <c r="F629" s="283" t="str">
        <f>IF($A629="","",SUMIFS(Txn[Buy Cost],Txn[Key],$A629))</f>
        <v/>
      </c>
      <c r="G629" s="283" t="str">
        <f>IF($A629="","",SUMIFS(Txn[Sell Proceeds],Txn[Key],$A629))</f>
        <v/>
      </c>
      <c r="H629" s="284" t="str">
        <f>IF($A629="","",IFERROR(INDEX(Prices[Current Price],MATCH($A629,Prices[Key],0)),0))</f>
        <v/>
      </c>
      <c r="I629" s="285" t="str">
        <f>IF($A629="","",IFERROR(INDEX(Prices[FX to SGD],MATCH($A629,Prices[Key],0)),1))</f>
        <v/>
      </c>
      <c r="J629" s="283" t="str">
        <f t="shared" si="84"/>
        <v/>
      </c>
      <c r="K629" s="283" t="str">
        <f t="shared" si="85"/>
        <v/>
      </c>
      <c r="L629" s="283" t="str">
        <f t="shared" si="86"/>
        <v/>
      </c>
      <c r="M629" s="286" t="str">
        <f t="shared" si="87"/>
        <v/>
      </c>
      <c r="N629" s="240" t="str">
        <f>IF($A629="","",IF(ABS(E629)&gt;0.000001,COUNT($N$1:N628)+1,""))</f>
        <v/>
      </c>
      <c r="O629" s="287" t="str">
        <f>IF($A629="","",SUMIFS(Transactions!$H$2:$H$1001,Transactions!$J$2:$J$1001,$A629,Transactions!$A$2:$A$1001,2)*$I629)</f>
        <v/>
      </c>
      <c r="P629" s="287" t="str">
        <f t="shared" si="88"/>
        <v/>
      </c>
      <c r="Q629" s="288" t="str">
        <f t="shared" si="89"/>
        <v/>
      </c>
    </row>
    <row r="630" spans="1:17" ht="15" customHeight="1" x14ac:dyDescent="0.2">
      <c r="A630" s="240" t="str">
        <f>IFERROR(INDEX(Txn[Key],MATCH(0,INDEX(COUNTIF($A$1:A629,Txn[Key])+(Txn[Key]=""),0),0)),"")</f>
        <v/>
      </c>
      <c r="B630" s="240" t="str">
        <f t="shared" si="81"/>
        <v/>
      </c>
      <c r="C630" s="240" t="str">
        <f t="shared" si="82"/>
        <v/>
      </c>
      <c r="D630" s="240" t="str">
        <f t="shared" si="83"/>
        <v/>
      </c>
      <c r="E630" s="261" t="str">
        <f>IF($A630="","",SUMIFS(Txn[Signed Units],Txn[Key],$A630))</f>
        <v/>
      </c>
      <c r="F630" s="283" t="str">
        <f>IF($A630="","",SUMIFS(Txn[Buy Cost],Txn[Key],$A630))</f>
        <v/>
      </c>
      <c r="G630" s="283" t="str">
        <f>IF($A630="","",SUMIFS(Txn[Sell Proceeds],Txn[Key],$A630))</f>
        <v/>
      </c>
      <c r="H630" s="284" t="str">
        <f>IF($A630="","",IFERROR(INDEX(Prices[Current Price],MATCH($A630,Prices[Key],0)),0))</f>
        <v/>
      </c>
      <c r="I630" s="285" t="str">
        <f>IF($A630="","",IFERROR(INDEX(Prices[FX to SGD],MATCH($A630,Prices[Key],0)),1))</f>
        <v/>
      </c>
      <c r="J630" s="283" t="str">
        <f t="shared" si="84"/>
        <v/>
      </c>
      <c r="K630" s="283" t="str">
        <f t="shared" si="85"/>
        <v/>
      </c>
      <c r="L630" s="283" t="str">
        <f t="shared" si="86"/>
        <v/>
      </c>
      <c r="M630" s="286" t="str">
        <f t="shared" si="87"/>
        <v/>
      </c>
      <c r="N630" s="240" t="str">
        <f>IF($A630="","",IF(ABS(E630)&gt;0.000001,COUNT($N$1:N629)+1,""))</f>
        <v/>
      </c>
      <c r="O630" s="287" t="str">
        <f>IF($A630="","",SUMIFS(Transactions!$H$2:$H$1001,Transactions!$J$2:$J$1001,$A630,Transactions!$A$2:$A$1001,2)*$I630)</f>
        <v/>
      </c>
      <c r="P630" s="287" t="str">
        <f t="shared" si="88"/>
        <v/>
      </c>
      <c r="Q630" s="288" t="str">
        <f t="shared" si="89"/>
        <v/>
      </c>
    </row>
    <row r="631" spans="1:17" ht="15" customHeight="1" x14ac:dyDescent="0.2">
      <c r="A631" s="240" t="str">
        <f>IFERROR(INDEX(Txn[Key],MATCH(0,INDEX(COUNTIF($A$1:A630,Txn[Key])+(Txn[Key]=""),0),0)),"")</f>
        <v/>
      </c>
      <c r="B631" s="240" t="str">
        <f t="shared" si="81"/>
        <v/>
      </c>
      <c r="C631" s="240" t="str">
        <f t="shared" si="82"/>
        <v/>
      </c>
      <c r="D631" s="240" t="str">
        <f t="shared" si="83"/>
        <v/>
      </c>
      <c r="E631" s="261" t="str">
        <f>IF($A631="","",SUMIFS(Txn[Signed Units],Txn[Key],$A631))</f>
        <v/>
      </c>
      <c r="F631" s="283" t="str">
        <f>IF($A631="","",SUMIFS(Txn[Buy Cost],Txn[Key],$A631))</f>
        <v/>
      </c>
      <c r="G631" s="283" t="str">
        <f>IF($A631="","",SUMIFS(Txn[Sell Proceeds],Txn[Key],$A631))</f>
        <v/>
      </c>
      <c r="H631" s="284" t="str">
        <f>IF($A631="","",IFERROR(INDEX(Prices[Current Price],MATCH($A631,Prices[Key],0)),0))</f>
        <v/>
      </c>
      <c r="I631" s="285" t="str">
        <f>IF($A631="","",IFERROR(INDEX(Prices[FX to SGD],MATCH($A631,Prices[Key],0)),1))</f>
        <v/>
      </c>
      <c r="J631" s="283" t="str">
        <f t="shared" si="84"/>
        <v/>
      </c>
      <c r="K631" s="283" t="str">
        <f t="shared" si="85"/>
        <v/>
      </c>
      <c r="L631" s="283" t="str">
        <f t="shared" si="86"/>
        <v/>
      </c>
      <c r="M631" s="286" t="str">
        <f t="shared" si="87"/>
        <v/>
      </c>
      <c r="N631" s="240" t="str">
        <f>IF($A631="","",IF(ABS(E631)&gt;0.000001,COUNT($N$1:N630)+1,""))</f>
        <v/>
      </c>
      <c r="O631" s="287" t="str">
        <f>IF($A631="","",SUMIFS(Transactions!$H$2:$H$1001,Transactions!$J$2:$J$1001,$A631,Transactions!$A$2:$A$1001,2)*$I631)</f>
        <v/>
      </c>
      <c r="P631" s="287" t="str">
        <f t="shared" si="88"/>
        <v/>
      </c>
      <c r="Q631" s="288" t="str">
        <f t="shared" si="89"/>
        <v/>
      </c>
    </row>
    <row r="632" spans="1:17" ht="15" customHeight="1" x14ac:dyDescent="0.2">
      <c r="A632" s="240" t="str">
        <f>IFERROR(INDEX(Txn[Key],MATCH(0,INDEX(COUNTIF($A$1:A631,Txn[Key])+(Txn[Key]=""),0),0)),"")</f>
        <v/>
      </c>
      <c r="B632" s="240" t="str">
        <f t="shared" si="81"/>
        <v/>
      </c>
      <c r="C632" s="240" t="str">
        <f t="shared" si="82"/>
        <v/>
      </c>
      <c r="D632" s="240" t="str">
        <f t="shared" si="83"/>
        <v/>
      </c>
      <c r="E632" s="261" t="str">
        <f>IF($A632="","",SUMIFS(Txn[Signed Units],Txn[Key],$A632))</f>
        <v/>
      </c>
      <c r="F632" s="283" t="str">
        <f>IF($A632="","",SUMIFS(Txn[Buy Cost],Txn[Key],$A632))</f>
        <v/>
      </c>
      <c r="G632" s="283" t="str">
        <f>IF($A632="","",SUMIFS(Txn[Sell Proceeds],Txn[Key],$A632))</f>
        <v/>
      </c>
      <c r="H632" s="284" t="str">
        <f>IF($A632="","",IFERROR(INDEX(Prices[Current Price],MATCH($A632,Prices[Key],0)),0))</f>
        <v/>
      </c>
      <c r="I632" s="285" t="str">
        <f>IF($A632="","",IFERROR(INDEX(Prices[FX to SGD],MATCH($A632,Prices[Key],0)),1))</f>
        <v/>
      </c>
      <c r="J632" s="283" t="str">
        <f t="shared" si="84"/>
        <v/>
      </c>
      <c r="K632" s="283" t="str">
        <f t="shared" si="85"/>
        <v/>
      </c>
      <c r="L632" s="283" t="str">
        <f t="shared" si="86"/>
        <v/>
      </c>
      <c r="M632" s="286" t="str">
        <f t="shared" si="87"/>
        <v/>
      </c>
      <c r="N632" s="240" t="str">
        <f>IF($A632="","",IF(ABS(E632)&gt;0.000001,COUNT($N$1:N631)+1,""))</f>
        <v/>
      </c>
      <c r="O632" s="287" t="str">
        <f>IF($A632="","",SUMIFS(Transactions!$H$2:$H$1001,Transactions!$J$2:$J$1001,$A632,Transactions!$A$2:$A$1001,2)*$I632)</f>
        <v/>
      </c>
      <c r="P632" s="287" t="str">
        <f t="shared" si="88"/>
        <v/>
      </c>
      <c r="Q632" s="288" t="str">
        <f t="shared" si="89"/>
        <v/>
      </c>
    </row>
    <row r="633" spans="1:17" ht="15" customHeight="1" x14ac:dyDescent="0.2">
      <c r="A633" s="240" t="str">
        <f>IFERROR(INDEX(Txn[Key],MATCH(0,INDEX(COUNTIF($A$1:A632,Txn[Key])+(Txn[Key]=""),0),0)),"")</f>
        <v/>
      </c>
      <c r="B633" s="240" t="str">
        <f t="shared" si="81"/>
        <v/>
      </c>
      <c r="C633" s="240" t="str">
        <f t="shared" si="82"/>
        <v/>
      </c>
      <c r="D633" s="240" t="str">
        <f t="shared" si="83"/>
        <v/>
      </c>
      <c r="E633" s="261" t="str">
        <f>IF($A633="","",SUMIFS(Txn[Signed Units],Txn[Key],$A633))</f>
        <v/>
      </c>
      <c r="F633" s="283" t="str">
        <f>IF($A633="","",SUMIFS(Txn[Buy Cost],Txn[Key],$A633))</f>
        <v/>
      </c>
      <c r="G633" s="283" t="str">
        <f>IF($A633="","",SUMIFS(Txn[Sell Proceeds],Txn[Key],$A633))</f>
        <v/>
      </c>
      <c r="H633" s="284" t="str">
        <f>IF($A633="","",IFERROR(INDEX(Prices[Current Price],MATCH($A633,Prices[Key],0)),0))</f>
        <v/>
      </c>
      <c r="I633" s="285" t="str">
        <f>IF($A633="","",IFERROR(INDEX(Prices[FX to SGD],MATCH($A633,Prices[Key],0)),1))</f>
        <v/>
      </c>
      <c r="J633" s="283" t="str">
        <f t="shared" si="84"/>
        <v/>
      </c>
      <c r="K633" s="283" t="str">
        <f t="shared" si="85"/>
        <v/>
      </c>
      <c r="L633" s="283" t="str">
        <f t="shared" si="86"/>
        <v/>
      </c>
      <c r="M633" s="286" t="str">
        <f t="shared" si="87"/>
        <v/>
      </c>
      <c r="N633" s="240" t="str">
        <f>IF($A633="","",IF(ABS(E633)&gt;0.000001,COUNT($N$1:N632)+1,""))</f>
        <v/>
      </c>
      <c r="O633" s="287" t="str">
        <f>IF($A633="","",SUMIFS(Transactions!$H$2:$H$1001,Transactions!$J$2:$J$1001,$A633,Transactions!$A$2:$A$1001,2)*$I633)</f>
        <v/>
      </c>
      <c r="P633" s="287" t="str">
        <f t="shared" si="88"/>
        <v/>
      </c>
      <c r="Q633" s="288" t="str">
        <f t="shared" si="89"/>
        <v/>
      </c>
    </row>
    <row r="634" spans="1:17" ht="15" customHeight="1" x14ac:dyDescent="0.2">
      <c r="A634" s="240" t="str">
        <f>IFERROR(INDEX(Txn[Key],MATCH(0,INDEX(COUNTIF($A$1:A633,Txn[Key])+(Txn[Key]=""),0),0)),"")</f>
        <v/>
      </c>
      <c r="B634" s="240" t="str">
        <f t="shared" si="81"/>
        <v/>
      </c>
      <c r="C634" s="240" t="str">
        <f t="shared" si="82"/>
        <v/>
      </c>
      <c r="D634" s="240" t="str">
        <f t="shared" si="83"/>
        <v/>
      </c>
      <c r="E634" s="261" t="str">
        <f>IF($A634="","",SUMIFS(Txn[Signed Units],Txn[Key],$A634))</f>
        <v/>
      </c>
      <c r="F634" s="283" t="str">
        <f>IF($A634="","",SUMIFS(Txn[Buy Cost],Txn[Key],$A634))</f>
        <v/>
      </c>
      <c r="G634" s="283" t="str">
        <f>IF($A634="","",SUMIFS(Txn[Sell Proceeds],Txn[Key],$A634))</f>
        <v/>
      </c>
      <c r="H634" s="284" t="str">
        <f>IF($A634="","",IFERROR(INDEX(Prices[Current Price],MATCH($A634,Prices[Key],0)),0))</f>
        <v/>
      </c>
      <c r="I634" s="285" t="str">
        <f>IF($A634="","",IFERROR(INDEX(Prices[FX to SGD],MATCH($A634,Prices[Key],0)),1))</f>
        <v/>
      </c>
      <c r="J634" s="283" t="str">
        <f t="shared" si="84"/>
        <v/>
      </c>
      <c r="K634" s="283" t="str">
        <f t="shared" si="85"/>
        <v/>
      </c>
      <c r="L634" s="283" t="str">
        <f t="shared" si="86"/>
        <v/>
      </c>
      <c r="M634" s="286" t="str">
        <f t="shared" si="87"/>
        <v/>
      </c>
      <c r="N634" s="240" t="str">
        <f>IF($A634="","",IF(ABS(E634)&gt;0.000001,COUNT($N$1:N633)+1,""))</f>
        <v/>
      </c>
      <c r="O634" s="287" t="str">
        <f>IF($A634="","",SUMIFS(Transactions!$H$2:$H$1001,Transactions!$J$2:$J$1001,$A634,Transactions!$A$2:$A$1001,2)*$I634)</f>
        <v/>
      </c>
      <c r="P634" s="287" t="str">
        <f t="shared" si="88"/>
        <v/>
      </c>
      <c r="Q634" s="288" t="str">
        <f t="shared" si="89"/>
        <v/>
      </c>
    </row>
    <row r="635" spans="1:17" ht="15" customHeight="1" x14ac:dyDescent="0.2">
      <c r="A635" s="240" t="str">
        <f>IFERROR(INDEX(Txn[Key],MATCH(0,INDEX(COUNTIF($A$1:A634,Txn[Key])+(Txn[Key]=""),0),0)),"")</f>
        <v/>
      </c>
      <c r="B635" s="240" t="str">
        <f t="shared" si="81"/>
        <v/>
      </c>
      <c r="C635" s="240" t="str">
        <f t="shared" si="82"/>
        <v/>
      </c>
      <c r="D635" s="240" t="str">
        <f t="shared" si="83"/>
        <v/>
      </c>
      <c r="E635" s="261" t="str">
        <f>IF($A635="","",SUMIFS(Txn[Signed Units],Txn[Key],$A635))</f>
        <v/>
      </c>
      <c r="F635" s="283" t="str">
        <f>IF($A635="","",SUMIFS(Txn[Buy Cost],Txn[Key],$A635))</f>
        <v/>
      </c>
      <c r="G635" s="283" t="str">
        <f>IF($A635="","",SUMIFS(Txn[Sell Proceeds],Txn[Key],$A635))</f>
        <v/>
      </c>
      <c r="H635" s="284" t="str">
        <f>IF($A635="","",IFERROR(INDEX(Prices[Current Price],MATCH($A635,Prices[Key],0)),0))</f>
        <v/>
      </c>
      <c r="I635" s="285" t="str">
        <f>IF($A635="","",IFERROR(INDEX(Prices[FX to SGD],MATCH($A635,Prices[Key],0)),1))</f>
        <v/>
      </c>
      <c r="J635" s="283" t="str">
        <f t="shared" si="84"/>
        <v/>
      </c>
      <c r="K635" s="283" t="str">
        <f t="shared" si="85"/>
        <v/>
      </c>
      <c r="L635" s="283" t="str">
        <f t="shared" si="86"/>
        <v/>
      </c>
      <c r="M635" s="286" t="str">
        <f t="shared" si="87"/>
        <v/>
      </c>
      <c r="N635" s="240" t="str">
        <f>IF($A635="","",IF(ABS(E635)&gt;0.000001,COUNT($N$1:N634)+1,""))</f>
        <v/>
      </c>
      <c r="O635" s="287" t="str">
        <f>IF($A635="","",SUMIFS(Transactions!$H$2:$H$1001,Transactions!$J$2:$J$1001,$A635,Transactions!$A$2:$A$1001,2)*$I635)</f>
        <v/>
      </c>
      <c r="P635" s="287" t="str">
        <f t="shared" si="88"/>
        <v/>
      </c>
      <c r="Q635" s="288" t="str">
        <f t="shared" si="89"/>
        <v/>
      </c>
    </row>
    <row r="636" spans="1:17" ht="15" customHeight="1" x14ac:dyDescent="0.2">
      <c r="A636" s="240" t="str">
        <f>IFERROR(INDEX(Txn[Key],MATCH(0,INDEX(COUNTIF($A$1:A635,Txn[Key])+(Txn[Key]=""),0),0)),"")</f>
        <v/>
      </c>
      <c r="B636" s="240" t="str">
        <f t="shared" si="81"/>
        <v/>
      </c>
      <c r="C636" s="240" t="str">
        <f t="shared" si="82"/>
        <v/>
      </c>
      <c r="D636" s="240" t="str">
        <f t="shared" si="83"/>
        <v/>
      </c>
      <c r="E636" s="261" t="str">
        <f>IF($A636="","",SUMIFS(Txn[Signed Units],Txn[Key],$A636))</f>
        <v/>
      </c>
      <c r="F636" s="283" t="str">
        <f>IF($A636="","",SUMIFS(Txn[Buy Cost],Txn[Key],$A636))</f>
        <v/>
      </c>
      <c r="G636" s="283" t="str">
        <f>IF($A636="","",SUMIFS(Txn[Sell Proceeds],Txn[Key],$A636))</f>
        <v/>
      </c>
      <c r="H636" s="284" t="str">
        <f>IF($A636="","",IFERROR(INDEX(Prices[Current Price],MATCH($A636,Prices[Key],0)),0))</f>
        <v/>
      </c>
      <c r="I636" s="285" t="str">
        <f>IF($A636="","",IFERROR(INDEX(Prices[FX to SGD],MATCH($A636,Prices[Key],0)),1))</f>
        <v/>
      </c>
      <c r="J636" s="283" t="str">
        <f t="shared" si="84"/>
        <v/>
      </c>
      <c r="K636" s="283" t="str">
        <f t="shared" si="85"/>
        <v/>
      </c>
      <c r="L636" s="283" t="str">
        <f t="shared" si="86"/>
        <v/>
      </c>
      <c r="M636" s="286" t="str">
        <f t="shared" si="87"/>
        <v/>
      </c>
      <c r="N636" s="240" t="str">
        <f>IF($A636="","",IF(ABS(E636)&gt;0.000001,COUNT($N$1:N635)+1,""))</f>
        <v/>
      </c>
      <c r="O636" s="287" t="str">
        <f>IF($A636="","",SUMIFS(Transactions!$H$2:$H$1001,Transactions!$J$2:$J$1001,$A636,Transactions!$A$2:$A$1001,2)*$I636)</f>
        <v/>
      </c>
      <c r="P636" s="287" t="str">
        <f t="shared" si="88"/>
        <v/>
      </c>
      <c r="Q636" s="288" t="str">
        <f t="shared" si="89"/>
        <v/>
      </c>
    </row>
    <row r="637" spans="1:17" ht="15" customHeight="1" x14ac:dyDescent="0.2">
      <c r="A637" s="240" t="str">
        <f>IFERROR(INDEX(Txn[Key],MATCH(0,INDEX(COUNTIF($A$1:A636,Txn[Key])+(Txn[Key]=""),0),0)),"")</f>
        <v/>
      </c>
      <c r="B637" s="240" t="str">
        <f t="shared" si="81"/>
        <v/>
      </c>
      <c r="C637" s="240" t="str">
        <f t="shared" si="82"/>
        <v/>
      </c>
      <c r="D637" s="240" t="str">
        <f t="shared" si="83"/>
        <v/>
      </c>
      <c r="E637" s="261" t="str">
        <f>IF($A637="","",SUMIFS(Txn[Signed Units],Txn[Key],$A637))</f>
        <v/>
      </c>
      <c r="F637" s="283" t="str">
        <f>IF($A637="","",SUMIFS(Txn[Buy Cost],Txn[Key],$A637))</f>
        <v/>
      </c>
      <c r="G637" s="283" t="str">
        <f>IF($A637="","",SUMIFS(Txn[Sell Proceeds],Txn[Key],$A637))</f>
        <v/>
      </c>
      <c r="H637" s="284" t="str">
        <f>IF($A637="","",IFERROR(INDEX(Prices[Current Price],MATCH($A637,Prices[Key],0)),0))</f>
        <v/>
      </c>
      <c r="I637" s="285" t="str">
        <f>IF($A637="","",IFERROR(INDEX(Prices[FX to SGD],MATCH($A637,Prices[Key],0)),1))</f>
        <v/>
      </c>
      <c r="J637" s="283" t="str">
        <f t="shared" si="84"/>
        <v/>
      </c>
      <c r="K637" s="283" t="str">
        <f t="shared" si="85"/>
        <v/>
      </c>
      <c r="L637" s="283" t="str">
        <f t="shared" si="86"/>
        <v/>
      </c>
      <c r="M637" s="286" t="str">
        <f t="shared" si="87"/>
        <v/>
      </c>
      <c r="N637" s="240" t="str">
        <f>IF($A637="","",IF(ABS(E637)&gt;0.000001,COUNT($N$1:N636)+1,""))</f>
        <v/>
      </c>
      <c r="O637" s="287" t="str">
        <f>IF($A637="","",SUMIFS(Transactions!$H$2:$H$1001,Transactions!$J$2:$J$1001,$A637,Transactions!$A$2:$A$1001,2)*$I637)</f>
        <v/>
      </c>
      <c r="P637" s="287" t="str">
        <f t="shared" si="88"/>
        <v/>
      </c>
      <c r="Q637" s="288" t="str">
        <f t="shared" si="89"/>
        <v/>
      </c>
    </row>
    <row r="638" spans="1:17" ht="15" customHeight="1" x14ac:dyDescent="0.2">
      <c r="A638" s="240" t="str">
        <f>IFERROR(INDEX(Txn[Key],MATCH(0,INDEX(COUNTIF($A$1:A637,Txn[Key])+(Txn[Key]=""),0),0)),"")</f>
        <v/>
      </c>
      <c r="B638" s="240" t="str">
        <f t="shared" si="81"/>
        <v/>
      </c>
      <c r="C638" s="240" t="str">
        <f t="shared" si="82"/>
        <v/>
      </c>
      <c r="D638" s="240" t="str">
        <f t="shared" si="83"/>
        <v/>
      </c>
      <c r="E638" s="261" t="str">
        <f>IF($A638="","",SUMIFS(Txn[Signed Units],Txn[Key],$A638))</f>
        <v/>
      </c>
      <c r="F638" s="283" t="str">
        <f>IF($A638="","",SUMIFS(Txn[Buy Cost],Txn[Key],$A638))</f>
        <v/>
      </c>
      <c r="G638" s="283" t="str">
        <f>IF($A638="","",SUMIFS(Txn[Sell Proceeds],Txn[Key],$A638))</f>
        <v/>
      </c>
      <c r="H638" s="284" t="str">
        <f>IF($A638="","",IFERROR(INDEX(Prices[Current Price],MATCH($A638,Prices[Key],0)),0))</f>
        <v/>
      </c>
      <c r="I638" s="285" t="str">
        <f>IF($A638="","",IFERROR(INDEX(Prices[FX to SGD],MATCH($A638,Prices[Key],0)),1))</f>
        <v/>
      </c>
      <c r="J638" s="283" t="str">
        <f t="shared" si="84"/>
        <v/>
      </c>
      <c r="K638" s="283" t="str">
        <f t="shared" si="85"/>
        <v/>
      </c>
      <c r="L638" s="283" t="str">
        <f t="shared" si="86"/>
        <v/>
      </c>
      <c r="M638" s="286" t="str">
        <f t="shared" si="87"/>
        <v/>
      </c>
      <c r="N638" s="240" t="str">
        <f>IF($A638="","",IF(ABS(E638)&gt;0.000001,COUNT($N$1:N637)+1,""))</f>
        <v/>
      </c>
      <c r="O638" s="287" t="str">
        <f>IF($A638="","",SUMIFS(Transactions!$H$2:$H$1001,Transactions!$J$2:$J$1001,$A638,Transactions!$A$2:$A$1001,2)*$I638)</f>
        <v/>
      </c>
      <c r="P638" s="287" t="str">
        <f t="shared" si="88"/>
        <v/>
      </c>
      <c r="Q638" s="288" t="str">
        <f t="shared" si="89"/>
        <v/>
      </c>
    </row>
    <row r="639" spans="1:17" ht="15" customHeight="1" x14ac:dyDescent="0.2">
      <c r="A639" s="240" t="str">
        <f>IFERROR(INDEX(Txn[Key],MATCH(0,INDEX(COUNTIF($A$1:A638,Txn[Key])+(Txn[Key]=""),0),0)),"")</f>
        <v/>
      </c>
      <c r="B639" s="240" t="str">
        <f t="shared" si="81"/>
        <v/>
      </c>
      <c r="C639" s="240" t="str">
        <f t="shared" si="82"/>
        <v/>
      </c>
      <c r="D639" s="240" t="str">
        <f t="shared" si="83"/>
        <v/>
      </c>
      <c r="E639" s="261" t="str">
        <f>IF($A639="","",SUMIFS(Txn[Signed Units],Txn[Key],$A639))</f>
        <v/>
      </c>
      <c r="F639" s="283" t="str">
        <f>IF($A639="","",SUMIFS(Txn[Buy Cost],Txn[Key],$A639))</f>
        <v/>
      </c>
      <c r="G639" s="283" t="str">
        <f>IF($A639="","",SUMIFS(Txn[Sell Proceeds],Txn[Key],$A639))</f>
        <v/>
      </c>
      <c r="H639" s="284" t="str">
        <f>IF($A639="","",IFERROR(INDEX(Prices[Current Price],MATCH($A639,Prices[Key],0)),0))</f>
        <v/>
      </c>
      <c r="I639" s="285" t="str">
        <f>IF($A639="","",IFERROR(INDEX(Prices[FX to SGD],MATCH($A639,Prices[Key],0)),1))</f>
        <v/>
      </c>
      <c r="J639" s="283" t="str">
        <f t="shared" si="84"/>
        <v/>
      </c>
      <c r="K639" s="283" t="str">
        <f t="shared" si="85"/>
        <v/>
      </c>
      <c r="L639" s="283" t="str">
        <f t="shared" si="86"/>
        <v/>
      </c>
      <c r="M639" s="286" t="str">
        <f t="shared" si="87"/>
        <v/>
      </c>
      <c r="N639" s="240" t="str">
        <f>IF($A639="","",IF(ABS(E639)&gt;0.000001,COUNT($N$1:N638)+1,""))</f>
        <v/>
      </c>
      <c r="O639" s="287" t="str">
        <f>IF($A639="","",SUMIFS(Transactions!$H$2:$H$1001,Transactions!$J$2:$J$1001,$A639,Transactions!$A$2:$A$1001,2)*$I639)</f>
        <v/>
      </c>
      <c r="P639" s="287" t="str">
        <f t="shared" si="88"/>
        <v/>
      </c>
      <c r="Q639" s="288" t="str">
        <f t="shared" si="89"/>
        <v/>
      </c>
    </row>
    <row r="640" spans="1:17" ht="15" customHeight="1" x14ac:dyDescent="0.2">
      <c r="A640" s="240" t="str">
        <f>IFERROR(INDEX(Txn[Key],MATCH(0,INDEX(COUNTIF($A$1:A639,Txn[Key])+(Txn[Key]=""),0),0)),"")</f>
        <v/>
      </c>
      <c r="B640" s="240" t="str">
        <f t="shared" si="81"/>
        <v/>
      </c>
      <c r="C640" s="240" t="str">
        <f t="shared" si="82"/>
        <v/>
      </c>
      <c r="D640" s="240" t="str">
        <f t="shared" si="83"/>
        <v/>
      </c>
      <c r="E640" s="261" t="str">
        <f>IF($A640="","",SUMIFS(Txn[Signed Units],Txn[Key],$A640))</f>
        <v/>
      </c>
      <c r="F640" s="283" t="str">
        <f>IF($A640="","",SUMIFS(Txn[Buy Cost],Txn[Key],$A640))</f>
        <v/>
      </c>
      <c r="G640" s="283" t="str">
        <f>IF($A640="","",SUMIFS(Txn[Sell Proceeds],Txn[Key],$A640))</f>
        <v/>
      </c>
      <c r="H640" s="284" t="str">
        <f>IF($A640="","",IFERROR(INDEX(Prices[Current Price],MATCH($A640,Prices[Key],0)),0))</f>
        <v/>
      </c>
      <c r="I640" s="285" t="str">
        <f>IF($A640="","",IFERROR(INDEX(Prices[FX to SGD],MATCH($A640,Prices[Key],0)),1))</f>
        <v/>
      </c>
      <c r="J640" s="283" t="str">
        <f t="shared" si="84"/>
        <v/>
      </c>
      <c r="K640" s="283" t="str">
        <f t="shared" si="85"/>
        <v/>
      </c>
      <c r="L640" s="283" t="str">
        <f t="shared" si="86"/>
        <v/>
      </c>
      <c r="M640" s="286" t="str">
        <f t="shared" si="87"/>
        <v/>
      </c>
      <c r="N640" s="240" t="str">
        <f>IF($A640="","",IF(ABS(E640)&gt;0.000001,COUNT($N$1:N639)+1,""))</f>
        <v/>
      </c>
      <c r="O640" s="287" t="str">
        <f>IF($A640="","",SUMIFS(Transactions!$H$2:$H$1001,Transactions!$J$2:$J$1001,$A640,Transactions!$A$2:$A$1001,2)*$I640)</f>
        <v/>
      </c>
      <c r="P640" s="287" t="str">
        <f t="shared" si="88"/>
        <v/>
      </c>
      <c r="Q640" s="288" t="str">
        <f t="shared" si="89"/>
        <v/>
      </c>
    </row>
    <row r="641" spans="1:17" ht="15" customHeight="1" x14ac:dyDescent="0.2">
      <c r="A641" s="240" t="str">
        <f>IFERROR(INDEX(Txn[Key],MATCH(0,INDEX(COUNTIF($A$1:A640,Txn[Key])+(Txn[Key]=""),0),0)),"")</f>
        <v/>
      </c>
      <c r="B641" s="240" t="str">
        <f t="shared" si="81"/>
        <v/>
      </c>
      <c r="C641" s="240" t="str">
        <f t="shared" si="82"/>
        <v/>
      </c>
      <c r="D641" s="240" t="str">
        <f t="shared" si="83"/>
        <v/>
      </c>
      <c r="E641" s="261" t="str">
        <f>IF($A641="","",SUMIFS(Txn[Signed Units],Txn[Key],$A641))</f>
        <v/>
      </c>
      <c r="F641" s="283" t="str">
        <f>IF($A641="","",SUMIFS(Txn[Buy Cost],Txn[Key],$A641))</f>
        <v/>
      </c>
      <c r="G641" s="283" t="str">
        <f>IF($A641="","",SUMIFS(Txn[Sell Proceeds],Txn[Key],$A641))</f>
        <v/>
      </c>
      <c r="H641" s="284" t="str">
        <f>IF($A641="","",IFERROR(INDEX(Prices[Current Price],MATCH($A641,Prices[Key],0)),0))</f>
        <v/>
      </c>
      <c r="I641" s="285" t="str">
        <f>IF($A641="","",IFERROR(INDEX(Prices[FX to SGD],MATCH($A641,Prices[Key],0)),1))</f>
        <v/>
      </c>
      <c r="J641" s="283" t="str">
        <f t="shared" si="84"/>
        <v/>
      </c>
      <c r="K641" s="283" t="str">
        <f t="shared" si="85"/>
        <v/>
      </c>
      <c r="L641" s="283" t="str">
        <f t="shared" si="86"/>
        <v/>
      </c>
      <c r="M641" s="286" t="str">
        <f t="shared" si="87"/>
        <v/>
      </c>
      <c r="N641" s="240" t="str">
        <f>IF($A641="","",IF(ABS(E641)&gt;0.000001,COUNT($N$1:N640)+1,""))</f>
        <v/>
      </c>
      <c r="O641" s="287" t="str">
        <f>IF($A641="","",SUMIFS(Transactions!$H$2:$H$1001,Transactions!$J$2:$J$1001,$A641,Transactions!$A$2:$A$1001,2)*$I641)</f>
        <v/>
      </c>
      <c r="P641" s="287" t="str">
        <f t="shared" si="88"/>
        <v/>
      </c>
      <c r="Q641" s="288" t="str">
        <f t="shared" si="89"/>
        <v/>
      </c>
    </row>
    <row r="642" spans="1:17" ht="15" customHeight="1" x14ac:dyDescent="0.2">
      <c r="A642" s="240" t="str">
        <f>IFERROR(INDEX(Txn[Key],MATCH(0,INDEX(COUNTIF($A$1:A641,Txn[Key])+(Txn[Key]=""),0),0)),"")</f>
        <v/>
      </c>
      <c r="B642" s="240" t="str">
        <f t="shared" ref="B642:B705" si="90">IF($A642="","",LEFT($A642,FIND(":",$A642)-1))</f>
        <v/>
      </c>
      <c r="C642" s="240" t="str">
        <f t="shared" ref="C642:C705" si="91">IF($A642="","",MID($A642,FIND(":",$A642)+1,FIND(":",$A642,FIND(":",$A642)+1)-FIND(":",$A642)-1))</f>
        <v/>
      </c>
      <c r="D642" s="240" t="str">
        <f t="shared" ref="D642:D705" si="92">IF($A642="","",RIGHT($A642,LEN($A642)-FIND(":",$A642,FIND(":",$A642)+1)))</f>
        <v/>
      </c>
      <c r="E642" s="261" t="str">
        <f>IF($A642="","",SUMIFS(Txn[Signed Units],Txn[Key],$A642))</f>
        <v/>
      </c>
      <c r="F642" s="283" t="str">
        <f>IF($A642="","",SUMIFS(Txn[Buy Cost],Txn[Key],$A642))</f>
        <v/>
      </c>
      <c r="G642" s="283" t="str">
        <f>IF($A642="","",SUMIFS(Txn[Sell Proceeds],Txn[Key],$A642))</f>
        <v/>
      </c>
      <c r="H642" s="284" t="str">
        <f>IF($A642="","",IFERROR(INDEX(Prices[Current Price],MATCH($A642,Prices[Key],0)),0))</f>
        <v/>
      </c>
      <c r="I642" s="285" t="str">
        <f>IF($A642="","",IFERROR(INDEX(Prices[FX to SGD],MATCH($A642,Prices[Key],0)),1))</f>
        <v/>
      </c>
      <c r="J642" s="283" t="str">
        <f t="shared" ref="J642:J705" si="93">IF($A642="","",E642*H642)</f>
        <v/>
      </c>
      <c r="K642" s="283" t="str">
        <f t="shared" ref="K642:K705" si="94">IF($A642="","",J642+G642-F642)</f>
        <v/>
      </c>
      <c r="L642" s="283" t="str">
        <f t="shared" ref="L642:L705" si="95">IF($A642="","",K642*I642)</f>
        <v/>
      </c>
      <c r="M642" s="286" t="str">
        <f t="shared" ref="M642:M705" si="96">IF($A642="","",IFERROR(K642/F642,0))</f>
        <v/>
      </c>
      <c r="N642" s="240" t="str">
        <f>IF($A642="","",IF(ABS(E642)&gt;0.000001,COUNT($N$1:N641)+1,""))</f>
        <v/>
      </c>
      <c r="O642" s="287" t="str">
        <f>IF($A642="","",SUMIFS(Transactions!$H$2:$H$1001,Transactions!$J$2:$J$1001,$A642,Transactions!$A$2:$A$1001,2)*$I642)</f>
        <v/>
      </c>
      <c r="P642" s="287" t="str">
        <f t="shared" ref="P642:P705" si="97">IF($A642="","",$L642+$O642)</f>
        <v/>
      </c>
      <c r="Q642" s="288" t="str">
        <f t="shared" ref="Q642:Q705" si="98">IF($A642="","",IFERROR(($L642+$O642)/($F642*$I642),0))</f>
        <v/>
      </c>
    </row>
    <row r="643" spans="1:17" ht="15" customHeight="1" x14ac:dyDescent="0.2">
      <c r="A643" s="240" t="str">
        <f>IFERROR(INDEX(Txn[Key],MATCH(0,INDEX(COUNTIF($A$1:A642,Txn[Key])+(Txn[Key]=""),0),0)),"")</f>
        <v/>
      </c>
      <c r="B643" s="240" t="str">
        <f t="shared" si="90"/>
        <v/>
      </c>
      <c r="C643" s="240" t="str">
        <f t="shared" si="91"/>
        <v/>
      </c>
      <c r="D643" s="240" t="str">
        <f t="shared" si="92"/>
        <v/>
      </c>
      <c r="E643" s="261" t="str">
        <f>IF($A643="","",SUMIFS(Txn[Signed Units],Txn[Key],$A643))</f>
        <v/>
      </c>
      <c r="F643" s="283" t="str">
        <f>IF($A643="","",SUMIFS(Txn[Buy Cost],Txn[Key],$A643))</f>
        <v/>
      </c>
      <c r="G643" s="283" t="str">
        <f>IF($A643="","",SUMIFS(Txn[Sell Proceeds],Txn[Key],$A643))</f>
        <v/>
      </c>
      <c r="H643" s="284" t="str">
        <f>IF($A643="","",IFERROR(INDEX(Prices[Current Price],MATCH($A643,Prices[Key],0)),0))</f>
        <v/>
      </c>
      <c r="I643" s="285" t="str">
        <f>IF($A643="","",IFERROR(INDEX(Prices[FX to SGD],MATCH($A643,Prices[Key],0)),1))</f>
        <v/>
      </c>
      <c r="J643" s="283" t="str">
        <f t="shared" si="93"/>
        <v/>
      </c>
      <c r="K643" s="283" t="str">
        <f t="shared" si="94"/>
        <v/>
      </c>
      <c r="L643" s="283" t="str">
        <f t="shared" si="95"/>
        <v/>
      </c>
      <c r="M643" s="286" t="str">
        <f t="shared" si="96"/>
        <v/>
      </c>
      <c r="N643" s="240" t="str">
        <f>IF($A643="","",IF(ABS(E643)&gt;0.000001,COUNT($N$1:N642)+1,""))</f>
        <v/>
      </c>
      <c r="O643" s="287" t="str">
        <f>IF($A643="","",SUMIFS(Transactions!$H$2:$H$1001,Transactions!$J$2:$J$1001,$A643,Transactions!$A$2:$A$1001,2)*$I643)</f>
        <v/>
      </c>
      <c r="P643" s="287" t="str">
        <f t="shared" si="97"/>
        <v/>
      </c>
      <c r="Q643" s="288" t="str">
        <f t="shared" si="98"/>
        <v/>
      </c>
    </row>
    <row r="644" spans="1:17" ht="15" customHeight="1" x14ac:dyDescent="0.2">
      <c r="A644" s="240" t="str">
        <f>IFERROR(INDEX(Txn[Key],MATCH(0,INDEX(COUNTIF($A$1:A643,Txn[Key])+(Txn[Key]=""),0),0)),"")</f>
        <v/>
      </c>
      <c r="B644" s="240" t="str">
        <f t="shared" si="90"/>
        <v/>
      </c>
      <c r="C644" s="240" t="str">
        <f t="shared" si="91"/>
        <v/>
      </c>
      <c r="D644" s="240" t="str">
        <f t="shared" si="92"/>
        <v/>
      </c>
      <c r="E644" s="261" t="str">
        <f>IF($A644="","",SUMIFS(Txn[Signed Units],Txn[Key],$A644))</f>
        <v/>
      </c>
      <c r="F644" s="283" t="str">
        <f>IF($A644="","",SUMIFS(Txn[Buy Cost],Txn[Key],$A644))</f>
        <v/>
      </c>
      <c r="G644" s="283" t="str">
        <f>IF($A644="","",SUMIFS(Txn[Sell Proceeds],Txn[Key],$A644))</f>
        <v/>
      </c>
      <c r="H644" s="284" t="str">
        <f>IF($A644="","",IFERROR(INDEX(Prices[Current Price],MATCH($A644,Prices[Key],0)),0))</f>
        <v/>
      </c>
      <c r="I644" s="285" t="str">
        <f>IF($A644="","",IFERROR(INDEX(Prices[FX to SGD],MATCH($A644,Prices[Key],0)),1))</f>
        <v/>
      </c>
      <c r="J644" s="283" t="str">
        <f t="shared" si="93"/>
        <v/>
      </c>
      <c r="K644" s="283" t="str">
        <f t="shared" si="94"/>
        <v/>
      </c>
      <c r="L644" s="283" t="str">
        <f t="shared" si="95"/>
        <v/>
      </c>
      <c r="M644" s="286" t="str">
        <f t="shared" si="96"/>
        <v/>
      </c>
      <c r="N644" s="240" t="str">
        <f>IF($A644="","",IF(ABS(E644)&gt;0.000001,COUNT($N$1:N643)+1,""))</f>
        <v/>
      </c>
      <c r="O644" s="287" t="str">
        <f>IF($A644="","",SUMIFS(Transactions!$H$2:$H$1001,Transactions!$J$2:$J$1001,$A644,Transactions!$A$2:$A$1001,2)*$I644)</f>
        <v/>
      </c>
      <c r="P644" s="287" t="str">
        <f t="shared" si="97"/>
        <v/>
      </c>
      <c r="Q644" s="288" t="str">
        <f t="shared" si="98"/>
        <v/>
      </c>
    </row>
    <row r="645" spans="1:17" ht="15" customHeight="1" x14ac:dyDescent="0.2">
      <c r="A645" s="240" t="str">
        <f>IFERROR(INDEX(Txn[Key],MATCH(0,INDEX(COUNTIF($A$1:A644,Txn[Key])+(Txn[Key]=""),0),0)),"")</f>
        <v/>
      </c>
      <c r="B645" s="240" t="str">
        <f t="shared" si="90"/>
        <v/>
      </c>
      <c r="C645" s="240" t="str">
        <f t="shared" si="91"/>
        <v/>
      </c>
      <c r="D645" s="240" t="str">
        <f t="shared" si="92"/>
        <v/>
      </c>
      <c r="E645" s="261" t="str">
        <f>IF($A645="","",SUMIFS(Txn[Signed Units],Txn[Key],$A645))</f>
        <v/>
      </c>
      <c r="F645" s="283" t="str">
        <f>IF($A645="","",SUMIFS(Txn[Buy Cost],Txn[Key],$A645))</f>
        <v/>
      </c>
      <c r="G645" s="283" t="str">
        <f>IF($A645="","",SUMIFS(Txn[Sell Proceeds],Txn[Key],$A645))</f>
        <v/>
      </c>
      <c r="H645" s="284" t="str">
        <f>IF($A645="","",IFERROR(INDEX(Prices[Current Price],MATCH($A645,Prices[Key],0)),0))</f>
        <v/>
      </c>
      <c r="I645" s="285" t="str">
        <f>IF($A645="","",IFERROR(INDEX(Prices[FX to SGD],MATCH($A645,Prices[Key],0)),1))</f>
        <v/>
      </c>
      <c r="J645" s="283" t="str">
        <f t="shared" si="93"/>
        <v/>
      </c>
      <c r="K645" s="283" t="str">
        <f t="shared" si="94"/>
        <v/>
      </c>
      <c r="L645" s="283" t="str">
        <f t="shared" si="95"/>
        <v/>
      </c>
      <c r="M645" s="286" t="str">
        <f t="shared" si="96"/>
        <v/>
      </c>
      <c r="N645" s="240" t="str">
        <f>IF($A645="","",IF(ABS(E645)&gt;0.000001,COUNT($N$1:N644)+1,""))</f>
        <v/>
      </c>
      <c r="O645" s="287" t="str">
        <f>IF($A645="","",SUMIFS(Transactions!$H$2:$H$1001,Transactions!$J$2:$J$1001,$A645,Transactions!$A$2:$A$1001,2)*$I645)</f>
        <v/>
      </c>
      <c r="P645" s="287" t="str">
        <f t="shared" si="97"/>
        <v/>
      </c>
      <c r="Q645" s="288" t="str">
        <f t="shared" si="98"/>
        <v/>
      </c>
    </row>
    <row r="646" spans="1:17" ht="15" customHeight="1" x14ac:dyDescent="0.2">
      <c r="A646" s="240" t="str">
        <f>IFERROR(INDEX(Txn[Key],MATCH(0,INDEX(COUNTIF($A$1:A645,Txn[Key])+(Txn[Key]=""),0),0)),"")</f>
        <v/>
      </c>
      <c r="B646" s="240" t="str">
        <f t="shared" si="90"/>
        <v/>
      </c>
      <c r="C646" s="240" t="str">
        <f t="shared" si="91"/>
        <v/>
      </c>
      <c r="D646" s="240" t="str">
        <f t="shared" si="92"/>
        <v/>
      </c>
      <c r="E646" s="261" t="str">
        <f>IF($A646="","",SUMIFS(Txn[Signed Units],Txn[Key],$A646))</f>
        <v/>
      </c>
      <c r="F646" s="283" t="str">
        <f>IF($A646="","",SUMIFS(Txn[Buy Cost],Txn[Key],$A646))</f>
        <v/>
      </c>
      <c r="G646" s="283" t="str">
        <f>IF($A646="","",SUMIFS(Txn[Sell Proceeds],Txn[Key],$A646))</f>
        <v/>
      </c>
      <c r="H646" s="284" t="str">
        <f>IF($A646="","",IFERROR(INDEX(Prices[Current Price],MATCH($A646,Prices[Key],0)),0))</f>
        <v/>
      </c>
      <c r="I646" s="285" t="str">
        <f>IF($A646="","",IFERROR(INDEX(Prices[FX to SGD],MATCH($A646,Prices[Key],0)),1))</f>
        <v/>
      </c>
      <c r="J646" s="283" t="str">
        <f t="shared" si="93"/>
        <v/>
      </c>
      <c r="K646" s="283" t="str">
        <f t="shared" si="94"/>
        <v/>
      </c>
      <c r="L646" s="283" t="str">
        <f t="shared" si="95"/>
        <v/>
      </c>
      <c r="M646" s="286" t="str">
        <f t="shared" si="96"/>
        <v/>
      </c>
      <c r="N646" s="240" t="str">
        <f>IF($A646="","",IF(ABS(E646)&gt;0.000001,COUNT($N$1:N645)+1,""))</f>
        <v/>
      </c>
      <c r="O646" s="287" t="str">
        <f>IF($A646="","",SUMIFS(Transactions!$H$2:$H$1001,Transactions!$J$2:$J$1001,$A646,Transactions!$A$2:$A$1001,2)*$I646)</f>
        <v/>
      </c>
      <c r="P646" s="287" t="str">
        <f t="shared" si="97"/>
        <v/>
      </c>
      <c r="Q646" s="288" t="str">
        <f t="shared" si="98"/>
        <v/>
      </c>
    </row>
    <row r="647" spans="1:17" ht="15" customHeight="1" x14ac:dyDescent="0.2">
      <c r="A647" s="240" t="str">
        <f>IFERROR(INDEX(Txn[Key],MATCH(0,INDEX(COUNTIF($A$1:A646,Txn[Key])+(Txn[Key]=""),0),0)),"")</f>
        <v/>
      </c>
      <c r="B647" s="240" t="str">
        <f t="shared" si="90"/>
        <v/>
      </c>
      <c r="C647" s="240" t="str">
        <f t="shared" si="91"/>
        <v/>
      </c>
      <c r="D647" s="240" t="str">
        <f t="shared" si="92"/>
        <v/>
      </c>
      <c r="E647" s="261" t="str">
        <f>IF($A647="","",SUMIFS(Txn[Signed Units],Txn[Key],$A647))</f>
        <v/>
      </c>
      <c r="F647" s="283" t="str">
        <f>IF($A647="","",SUMIFS(Txn[Buy Cost],Txn[Key],$A647))</f>
        <v/>
      </c>
      <c r="G647" s="283" t="str">
        <f>IF($A647="","",SUMIFS(Txn[Sell Proceeds],Txn[Key],$A647))</f>
        <v/>
      </c>
      <c r="H647" s="284" t="str">
        <f>IF($A647="","",IFERROR(INDEX(Prices[Current Price],MATCH($A647,Prices[Key],0)),0))</f>
        <v/>
      </c>
      <c r="I647" s="285" t="str">
        <f>IF($A647="","",IFERROR(INDEX(Prices[FX to SGD],MATCH($A647,Prices[Key],0)),1))</f>
        <v/>
      </c>
      <c r="J647" s="283" t="str">
        <f t="shared" si="93"/>
        <v/>
      </c>
      <c r="K647" s="283" t="str">
        <f t="shared" si="94"/>
        <v/>
      </c>
      <c r="L647" s="283" t="str">
        <f t="shared" si="95"/>
        <v/>
      </c>
      <c r="M647" s="286" t="str">
        <f t="shared" si="96"/>
        <v/>
      </c>
      <c r="N647" s="240" t="str">
        <f>IF($A647="","",IF(ABS(E647)&gt;0.000001,COUNT($N$1:N646)+1,""))</f>
        <v/>
      </c>
      <c r="O647" s="287" t="str">
        <f>IF($A647="","",SUMIFS(Transactions!$H$2:$H$1001,Transactions!$J$2:$J$1001,$A647,Transactions!$A$2:$A$1001,2)*$I647)</f>
        <v/>
      </c>
      <c r="P647" s="287" t="str">
        <f t="shared" si="97"/>
        <v/>
      </c>
      <c r="Q647" s="288" t="str">
        <f t="shared" si="98"/>
        <v/>
      </c>
    </row>
    <row r="648" spans="1:17" ht="15" customHeight="1" x14ac:dyDescent="0.2">
      <c r="A648" s="240" t="str">
        <f>IFERROR(INDEX(Txn[Key],MATCH(0,INDEX(COUNTIF($A$1:A647,Txn[Key])+(Txn[Key]=""),0),0)),"")</f>
        <v/>
      </c>
      <c r="B648" s="240" t="str">
        <f t="shared" si="90"/>
        <v/>
      </c>
      <c r="C648" s="240" t="str">
        <f t="shared" si="91"/>
        <v/>
      </c>
      <c r="D648" s="240" t="str">
        <f t="shared" si="92"/>
        <v/>
      </c>
      <c r="E648" s="261" t="str">
        <f>IF($A648="","",SUMIFS(Txn[Signed Units],Txn[Key],$A648))</f>
        <v/>
      </c>
      <c r="F648" s="283" t="str">
        <f>IF($A648="","",SUMIFS(Txn[Buy Cost],Txn[Key],$A648))</f>
        <v/>
      </c>
      <c r="G648" s="283" t="str">
        <f>IF($A648="","",SUMIFS(Txn[Sell Proceeds],Txn[Key],$A648))</f>
        <v/>
      </c>
      <c r="H648" s="284" t="str">
        <f>IF($A648="","",IFERROR(INDEX(Prices[Current Price],MATCH($A648,Prices[Key],0)),0))</f>
        <v/>
      </c>
      <c r="I648" s="285" t="str">
        <f>IF($A648="","",IFERROR(INDEX(Prices[FX to SGD],MATCH($A648,Prices[Key],0)),1))</f>
        <v/>
      </c>
      <c r="J648" s="283" t="str">
        <f t="shared" si="93"/>
        <v/>
      </c>
      <c r="K648" s="283" t="str">
        <f t="shared" si="94"/>
        <v/>
      </c>
      <c r="L648" s="283" t="str">
        <f t="shared" si="95"/>
        <v/>
      </c>
      <c r="M648" s="286" t="str">
        <f t="shared" si="96"/>
        <v/>
      </c>
      <c r="N648" s="240" t="str">
        <f>IF($A648="","",IF(ABS(E648)&gt;0.000001,COUNT($N$1:N647)+1,""))</f>
        <v/>
      </c>
      <c r="O648" s="287" t="str">
        <f>IF($A648="","",SUMIFS(Transactions!$H$2:$H$1001,Transactions!$J$2:$J$1001,$A648,Transactions!$A$2:$A$1001,2)*$I648)</f>
        <v/>
      </c>
      <c r="P648" s="287" t="str">
        <f t="shared" si="97"/>
        <v/>
      </c>
      <c r="Q648" s="288" t="str">
        <f t="shared" si="98"/>
        <v/>
      </c>
    </row>
    <row r="649" spans="1:17" ht="15" customHeight="1" x14ac:dyDescent="0.2">
      <c r="A649" s="240" t="str">
        <f>IFERROR(INDEX(Txn[Key],MATCH(0,INDEX(COUNTIF($A$1:A648,Txn[Key])+(Txn[Key]=""),0),0)),"")</f>
        <v/>
      </c>
      <c r="B649" s="240" t="str">
        <f t="shared" si="90"/>
        <v/>
      </c>
      <c r="C649" s="240" t="str">
        <f t="shared" si="91"/>
        <v/>
      </c>
      <c r="D649" s="240" t="str">
        <f t="shared" si="92"/>
        <v/>
      </c>
      <c r="E649" s="261" t="str">
        <f>IF($A649="","",SUMIFS(Txn[Signed Units],Txn[Key],$A649))</f>
        <v/>
      </c>
      <c r="F649" s="283" t="str">
        <f>IF($A649="","",SUMIFS(Txn[Buy Cost],Txn[Key],$A649))</f>
        <v/>
      </c>
      <c r="G649" s="283" t="str">
        <f>IF($A649="","",SUMIFS(Txn[Sell Proceeds],Txn[Key],$A649))</f>
        <v/>
      </c>
      <c r="H649" s="284" t="str">
        <f>IF($A649="","",IFERROR(INDEX(Prices[Current Price],MATCH($A649,Prices[Key],0)),0))</f>
        <v/>
      </c>
      <c r="I649" s="285" t="str">
        <f>IF($A649="","",IFERROR(INDEX(Prices[FX to SGD],MATCH($A649,Prices[Key],0)),1))</f>
        <v/>
      </c>
      <c r="J649" s="283" t="str">
        <f t="shared" si="93"/>
        <v/>
      </c>
      <c r="K649" s="283" t="str">
        <f t="shared" si="94"/>
        <v/>
      </c>
      <c r="L649" s="283" t="str">
        <f t="shared" si="95"/>
        <v/>
      </c>
      <c r="M649" s="286" t="str">
        <f t="shared" si="96"/>
        <v/>
      </c>
      <c r="N649" s="240" t="str">
        <f>IF($A649="","",IF(ABS(E649)&gt;0.000001,COUNT($N$1:N648)+1,""))</f>
        <v/>
      </c>
      <c r="O649" s="287" t="str">
        <f>IF($A649="","",SUMIFS(Transactions!$H$2:$H$1001,Transactions!$J$2:$J$1001,$A649,Transactions!$A$2:$A$1001,2)*$I649)</f>
        <v/>
      </c>
      <c r="P649" s="287" t="str">
        <f t="shared" si="97"/>
        <v/>
      </c>
      <c r="Q649" s="288" t="str">
        <f t="shared" si="98"/>
        <v/>
      </c>
    </row>
    <row r="650" spans="1:17" ht="15" customHeight="1" x14ac:dyDescent="0.2">
      <c r="A650" s="240" t="str">
        <f>IFERROR(INDEX(Txn[Key],MATCH(0,INDEX(COUNTIF($A$1:A649,Txn[Key])+(Txn[Key]=""),0),0)),"")</f>
        <v/>
      </c>
      <c r="B650" s="240" t="str">
        <f t="shared" si="90"/>
        <v/>
      </c>
      <c r="C650" s="240" t="str">
        <f t="shared" si="91"/>
        <v/>
      </c>
      <c r="D650" s="240" t="str">
        <f t="shared" si="92"/>
        <v/>
      </c>
      <c r="E650" s="261" t="str">
        <f>IF($A650="","",SUMIFS(Txn[Signed Units],Txn[Key],$A650))</f>
        <v/>
      </c>
      <c r="F650" s="283" t="str">
        <f>IF($A650="","",SUMIFS(Txn[Buy Cost],Txn[Key],$A650))</f>
        <v/>
      </c>
      <c r="G650" s="283" t="str">
        <f>IF($A650="","",SUMIFS(Txn[Sell Proceeds],Txn[Key],$A650))</f>
        <v/>
      </c>
      <c r="H650" s="284" t="str">
        <f>IF($A650="","",IFERROR(INDEX(Prices[Current Price],MATCH($A650,Prices[Key],0)),0))</f>
        <v/>
      </c>
      <c r="I650" s="285" t="str">
        <f>IF($A650="","",IFERROR(INDEX(Prices[FX to SGD],MATCH($A650,Prices[Key],0)),1))</f>
        <v/>
      </c>
      <c r="J650" s="283" t="str">
        <f t="shared" si="93"/>
        <v/>
      </c>
      <c r="K650" s="283" t="str">
        <f t="shared" si="94"/>
        <v/>
      </c>
      <c r="L650" s="283" t="str">
        <f t="shared" si="95"/>
        <v/>
      </c>
      <c r="M650" s="286" t="str">
        <f t="shared" si="96"/>
        <v/>
      </c>
      <c r="N650" s="240" t="str">
        <f>IF($A650="","",IF(ABS(E650)&gt;0.000001,COUNT($N$1:N649)+1,""))</f>
        <v/>
      </c>
      <c r="O650" s="287" t="str">
        <f>IF($A650="","",SUMIFS(Transactions!$H$2:$H$1001,Transactions!$J$2:$J$1001,$A650,Transactions!$A$2:$A$1001,2)*$I650)</f>
        <v/>
      </c>
      <c r="P650" s="287" t="str">
        <f t="shared" si="97"/>
        <v/>
      </c>
      <c r="Q650" s="288" t="str">
        <f t="shared" si="98"/>
        <v/>
      </c>
    </row>
    <row r="651" spans="1:17" ht="15" customHeight="1" x14ac:dyDescent="0.2">
      <c r="A651" s="240" t="str">
        <f>IFERROR(INDEX(Txn[Key],MATCH(0,INDEX(COUNTIF($A$1:A650,Txn[Key])+(Txn[Key]=""),0),0)),"")</f>
        <v/>
      </c>
      <c r="B651" s="240" t="str">
        <f t="shared" si="90"/>
        <v/>
      </c>
      <c r="C651" s="240" t="str">
        <f t="shared" si="91"/>
        <v/>
      </c>
      <c r="D651" s="240" t="str">
        <f t="shared" si="92"/>
        <v/>
      </c>
      <c r="E651" s="261" t="str">
        <f>IF($A651="","",SUMIFS(Txn[Signed Units],Txn[Key],$A651))</f>
        <v/>
      </c>
      <c r="F651" s="283" t="str">
        <f>IF($A651="","",SUMIFS(Txn[Buy Cost],Txn[Key],$A651))</f>
        <v/>
      </c>
      <c r="G651" s="283" t="str">
        <f>IF($A651="","",SUMIFS(Txn[Sell Proceeds],Txn[Key],$A651))</f>
        <v/>
      </c>
      <c r="H651" s="284" t="str">
        <f>IF($A651="","",IFERROR(INDEX(Prices[Current Price],MATCH($A651,Prices[Key],0)),0))</f>
        <v/>
      </c>
      <c r="I651" s="285" t="str">
        <f>IF($A651="","",IFERROR(INDEX(Prices[FX to SGD],MATCH($A651,Prices[Key],0)),1))</f>
        <v/>
      </c>
      <c r="J651" s="283" t="str">
        <f t="shared" si="93"/>
        <v/>
      </c>
      <c r="K651" s="283" t="str">
        <f t="shared" si="94"/>
        <v/>
      </c>
      <c r="L651" s="283" t="str">
        <f t="shared" si="95"/>
        <v/>
      </c>
      <c r="M651" s="286" t="str">
        <f t="shared" si="96"/>
        <v/>
      </c>
      <c r="N651" s="240" t="str">
        <f>IF($A651="","",IF(ABS(E651)&gt;0.000001,COUNT($N$1:N650)+1,""))</f>
        <v/>
      </c>
      <c r="O651" s="287" t="str">
        <f>IF($A651="","",SUMIFS(Transactions!$H$2:$H$1001,Transactions!$J$2:$J$1001,$A651,Transactions!$A$2:$A$1001,2)*$I651)</f>
        <v/>
      </c>
      <c r="P651" s="287" t="str">
        <f t="shared" si="97"/>
        <v/>
      </c>
      <c r="Q651" s="288" t="str">
        <f t="shared" si="98"/>
        <v/>
      </c>
    </row>
    <row r="652" spans="1:17" ht="15" customHeight="1" x14ac:dyDescent="0.2">
      <c r="A652" s="240" t="str">
        <f>IFERROR(INDEX(Txn[Key],MATCH(0,INDEX(COUNTIF($A$1:A651,Txn[Key])+(Txn[Key]=""),0),0)),"")</f>
        <v/>
      </c>
      <c r="B652" s="240" t="str">
        <f t="shared" si="90"/>
        <v/>
      </c>
      <c r="C652" s="240" t="str">
        <f t="shared" si="91"/>
        <v/>
      </c>
      <c r="D652" s="240" t="str">
        <f t="shared" si="92"/>
        <v/>
      </c>
      <c r="E652" s="261" t="str">
        <f>IF($A652="","",SUMIFS(Txn[Signed Units],Txn[Key],$A652))</f>
        <v/>
      </c>
      <c r="F652" s="283" t="str">
        <f>IF($A652="","",SUMIFS(Txn[Buy Cost],Txn[Key],$A652))</f>
        <v/>
      </c>
      <c r="G652" s="283" t="str">
        <f>IF($A652="","",SUMIFS(Txn[Sell Proceeds],Txn[Key],$A652))</f>
        <v/>
      </c>
      <c r="H652" s="284" t="str">
        <f>IF($A652="","",IFERROR(INDEX(Prices[Current Price],MATCH($A652,Prices[Key],0)),0))</f>
        <v/>
      </c>
      <c r="I652" s="285" t="str">
        <f>IF($A652="","",IFERROR(INDEX(Prices[FX to SGD],MATCH($A652,Prices[Key],0)),1))</f>
        <v/>
      </c>
      <c r="J652" s="283" t="str">
        <f t="shared" si="93"/>
        <v/>
      </c>
      <c r="K652" s="283" t="str">
        <f t="shared" si="94"/>
        <v/>
      </c>
      <c r="L652" s="283" t="str">
        <f t="shared" si="95"/>
        <v/>
      </c>
      <c r="M652" s="286" t="str">
        <f t="shared" si="96"/>
        <v/>
      </c>
      <c r="N652" s="240" t="str">
        <f>IF($A652="","",IF(ABS(E652)&gt;0.000001,COUNT($N$1:N651)+1,""))</f>
        <v/>
      </c>
      <c r="O652" s="287" t="str">
        <f>IF($A652="","",SUMIFS(Transactions!$H$2:$H$1001,Transactions!$J$2:$J$1001,$A652,Transactions!$A$2:$A$1001,2)*$I652)</f>
        <v/>
      </c>
      <c r="P652" s="287" t="str">
        <f t="shared" si="97"/>
        <v/>
      </c>
      <c r="Q652" s="288" t="str">
        <f t="shared" si="98"/>
        <v/>
      </c>
    </row>
    <row r="653" spans="1:17" ht="15" customHeight="1" x14ac:dyDescent="0.2">
      <c r="A653" s="240" t="str">
        <f>IFERROR(INDEX(Txn[Key],MATCH(0,INDEX(COUNTIF($A$1:A652,Txn[Key])+(Txn[Key]=""),0),0)),"")</f>
        <v/>
      </c>
      <c r="B653" s="240" t="str">
        <f t="shared" si="90"/>
        <v/>
      </c>
      <c r="C653" s="240" t="str">
        <f t="shared" si="91"/>
        <v/>
      </c>
      <c r="D653" s="240" t="str">
        <f t="shared" si="92"/>
        <v/>
      </c>
      <c r="E653" s="261" t="str">
        <f>IF($A653="","",SUMIFS(Txn[Signed Units],Txn[Key],$A653))</f>
        <v/>
      </c>
      <c r="F653" s="283" t="str">
        <f>IF($A653="","",SUMIFS(Txn[Buy Cost],Txn[Key],$A653))</f>
        <v/>
      </c>
      <c r="G653" s="283" t="str">
        <f>IF($A653="","",SUMIFS(Txn[Sell Proceeds],Txn[Key],$A653))</f>
        <v/>
      </c>
      <c r="H653" s="284" t="str">
        <f>IF($A653="","",IFERROR(INDEX(Prices[Current Price],MATCH($A653,Prices[Key],0)),0))</f>
        <v/>
      </c>
      <c r="I653" s="285" t="str">
        <f>IF($A653="","",IFERROR(INDEX(Prices[FX to SGD],MATCH($A653,Prices[Key],0)),1))</f>
        <v/>
      </c>
      <c r="J653" s="283" t="str">
        <f t="shared" si="93"/>
        <v/>
      </c>
      <c r="K653" s="283" t="str">
        <f t="shared" si="94"/>
        <v/>
      </c>
      <c r="L653" s="283" t="str">
        <f t="shared" si="95"/>
        <v/>
      </c>
      <c r="M653" s="286" t="str">
        <f t="shared" si="96"/>
        <v/>
      </c>
      <c r="N653" s="240" t="str">
        <f>IF($A653="","",IF(ABS(E653)&gt;0.000001,COUNT($N$1:N652)+1,""))</f>
        <v/>
      </c>
      <c r="O653" s="287" t="str">
        <f>IF($A653="","",SUMIFS(Transactions!$H$2:$H$1001,Transactions!$J$2:$J$1001,$A653,Transactions!$A$2:$A$1001,2)*$I653)</f>
        <v/>
      </c>
      <c r="P653" s="287" t="str">
        <f t="shared" si="97"/>
        <v/>
      </c>
      <c r="Q653" s="288" t="str">
        <f t="shared" si="98"/>
        <v/>
      </c>
    </row>
    <row r="654" spans="1:17" ht="15" customHeight="1" x14ac:dyDescent="0.2">
      <c r="A654" s="240" t="str">
        <f>IFERROR(INDEX(Txn[Key],MATCH(0,INDEX(COUNTIF($A$1:A653,Txn[Key])+(Txn[Key]=""),0),0)),"")</f>
        <v/>
      </c>
      <c r="B654" s="240" t="str">
        <f t="shared" si="90"/>
        <v/>
      </c>
      <c r="C654" s="240" t="str">
        <f t="shared" si="91"/>
        <v/>
      </c>
      <c r="D654" s="240" t="str">
        <f t="shared" si="92"/>
        <v/>
      </c>
      <c r="E654" s="261" t="str">
        <f>IF($A654="","",SUMIFS(Txn[Signed Units],Txn[Key],$A654))</f>
        <v/>
      </c>
      <c r="F654" s="283" t="str">
        <f>IF($A654="","",SUMIFS(Txn[Buy Cost],Txn[Key],$A654))</f>
        <v/>
      </c>
      <c r="G654" s="283" t="str">
        <f>IF($A654="","",SUMIFS(Txn[Sell Proceeds],Txn[Key],$A654))</f>
        <v/>
      </c>
      <c r="H654" s="284" t="str">
        <f>IF($A654="","",IFERROR(INDEX(Prices[Current Price],MATCH($A654,Prices[Key],0)),0))</f>
        <v/>
      </c>
      <c r="I654" s="285" t="str">
        <f>IF($A654="","",IFERROR(INDEX(Prices[FX to SGD],MATCH($A654,Prices[Key],0)),1))</f>
        <v/>
      </c>
      <c r="J654" s="283" t="str">
        <f t="shared" si="93"/>
        <v/>
      </c>
      <c r="K654" s="283" t="str">
        <f t="shared" si="94"/>
        <v/>
      </c>
      <c r="L654" s="283" t="str">
        <f t="shared" si="95"/>
        <v/>
      </c>
      <c r="M654" s="286" t="str">
        <f t="shared" si="96"/>
        <v/>
      </c>
      <c r="N654" s="240" t="str">
        <f>IF($A654="","",IF(ABS(E654)&gt;0.000001,COUNT($N$1:N653)+1,""))</f>
        <v/>
      </c>
      <c r="O654" s="287" t="str">
        <f>IF($A654="","",SUMIFS(Transactions!$H$2:$H$1001,Transactions!$J$2:$J$1001,$A654,Transactions!$A$2:$A$1001,2)*$I654)</f>
        <v/>
      </c>
      <c r="P654" s="287" t="str">
        <f t="shared" si="97"/>
        <v/>
      </c>
      <c r="Q654" s="288" t="str">
        <f t="shared" si="98"/>
        <v/>
      </c>
    </row>
    <row r="655" spans="1:17" ht="15" customHeight="1" x14ac:dyDescent="0.2">
      <c r="A655" s="240" t="str">
        <f>IFERROR(INDEX(Txn[Key],MATCH(0,INDEX(COUNTIF($A$1:A654,Txn[Key])+(Txn[Key]=""),0),0)),"")</f>
        <v/>
      </c>
      <c r="B655" s="240" t="str">
        <f t="shared" si="90"/>
        <v/>
      </c>
      <c r="C655" s="240" t="str">
        <f t="shared" si="91"/>
        <v/>
      </c>
      <c r="D655" s="240" t="str">
        <f t="shared" si="92"/>
        <v/>
      </c>
      <c r="E655" s="261" t="str">
        <f>IF($A655="","",SUMIFS(Txn[Signed Units],Txn[Key],$A655))</f>
        <v/>
      </c>
      <c r="F655" s="283" t="str">
        <f>IF($A655="","",SUMIFS(Txn[Buy Cost],Txn[Key],$A655))</f>
        <v/>
      </c>
      <c r="G655" s="283" t="str">
        <f>IF($A655="","",SUMIFS(Txn[Sell Proceeds],Txn[Key],$A655))</f>
        <v/>
      </c>
      <c r="H655" s="284" t="str">
        <f>IF($A655="","",IFERROR(INDEX(Prices[Current Price],MATCH($A655,Prices[Key],0)),0))</f>
        <v/>
      </c>
      <c r="I655" s="285" t="str">
        <f>IF($A655="","",IFERROR(INDEX(Prices[FX to SGD],MATCH($A655,Prices[Key],0)),1))</f>
        <v/>
      </c>
      <c r="J655" s="283" t="str">
        <f t="shared" si="93"/>
        <v/>
      </c>
      <c r="K655" s="283" t="str">
        <f t="shared" si="94"/>
        <v/>
      </c>
      <c r="L655" s="283" t="str">
        <f t="shared" si="95"/>
        <v/>
      </c>
      <c r="M655" s="286" t="str">
        <f t="shared" si="96"/>
        <v/>
      </c>
      <c r="N655" s="240" t="str">
        <f>IF($A655="","",IF(ABS(E655)&gt;0.000001,COUNT($N$1:N654)+1,""))</f>
        <v/>
      </c>
      <c r="O655" s="287" t="str">
        <f>IF($A655="","",SUMIFS(Transactions!$H$2:$H$1001,Transactions!$J$2:$J$1001,$A655,Transactions!$A$2:$A$1001,2)*$I655)</f>
        <v/>
      </c>
      <c r="P655" s="287" t="str">
        <f t="shared" si="97"/>
        <v/>
      </c>
      <c r="Q655" s="288" t="str">
        <f t="shared" si="98"/>
        <v/>
      </c>
    </row>
    <row r="656" spans="1:17" ht="15" customHeight="1" x14ac:dyDescent="0.2">
      <c r="A656" s="240" t="str">
        <f>IFERROR(INDEX(Txn[Key],MATCH(0,INDEX(COUNTIF($A$1:A655,Txn[Key])+(Txn[Key]=""),0),0)),"")</f>
        <v/>
      </c>
      <c r="B656" s="240" t="str">
        <f t="shared" si="90"/>
        <v/>
      </c>
      <c r="C656" s="240" t="str">
        <f t="shared" si="91"/>
        <v/>
      </c>
      <c r="D656" s="240" t="str">
        <f t="shared" si="92"/>
        <v/>
      </c>
      <c r="E656" s="261" t="str">
        <f>IF($A656="","",SUMIFS(Txn[Signed Units],Txn[Key],$A656))</f>
        <v/>
      </c>
      <c r="F656" s="283" t="str">
        <f>IF($A656="","",SUMIFS(Txn[Buy Cost],Txn[Key],$A656))</f>
        <v/>
      </c>
      <c r="G656" s="283" t="str">
        <f>IF($A656="","",SUMIFS(Txn[Sell Proceeds],Txn[Key],$A656))</f>
        <v/>
      </c>
      <c r="H656" s="284" t="str">
        <f>IF($A656="","",IFERROR(INDEX(Prices[Current Price],MATCH($A656,Prices[Key],0)),0))</f>
        <v/>
      </c>
      <c r="I656" s="285" t="str">
        <f>IF($A656="","",IFERROR(INDEX(Prices[FX to SGD],MATCH($A656,Prices[Key],0)),1))</f>
        <v/>
      </c>
      <c r="J656" s="283" t="str">
        <f t="shared" si="93"/>
        <v/>
      </c>
      <c r="K656" s="283" t="str">
        <f t="shared" si="94"/>
        <v/>
      </c>
      <c r="L656" s="283" t="str">
        <f t="shared" si="95"/>
        <v/>
      </c>
      <c r="M656" s="286" t="str">
        <f t="shared" si="96"/>
        <v/>
      </c>
      <c r="N656" s="240" t="str">
        <f>IF($A656="","",IF(ABS(E656)&gt;0.000001,COUNT($N$1:N655)+1,""))</f>
        <v/>
      </c>
      <c r="O656" s="287" t="str">
        <f>IF($A656="","",SUMIFS(Transactions!$H$2:$H$1001,Transactions!$J$2:$J$1001,$A656,Transactions!$A$2:$A$1001,2)*$I656)</f>
        <v/>
      </c>
      <c r="P656" s="287" t="str">
        <f t="shared" si="97"/>
        <v/>
      </c>
      <c r="Q656" s="288" t="str">
        <f t="shared" si="98"/>
        <v/>
      </c>
    </row>
    <row r="657" spans="1:17" ht="15" customHeight="1" x14ac:dyDescent="0.2">
      <c r="A657" s="240" t="str">
        <f>IFERROR(INDEX(Txn[Key],MATCH(0,INDEX(COUNTIF($A$1:A656,Txn[Key])+(Txn[Key]=""),0),0)),"")</f>
        <v/>
      </c>
      <c r="B657" s="240" t="str">
        <f t="shared" si="90"/>
        <v/>
      </c>
      <c r="C657" s="240" t="str">
        <f t="shared" si="91"/>
        <v/>
      </c>
      <c r="D657" s="240" t="str">
        <f t="shared" si="92"/>
        <v/>
      </c>
      <c r="E657" s="261" t="str">
        <f>IF($A657="","",SUMIFS(Txn[Signed Units],Txn[Key],$A657))</f>
        <v/>
      </c>
      <c r="F657" s="283" t="str">
        <f>IF($A657="","",SUMIFS(Txn[Buy Cost],Txn[Key],$A657))</f>
        <v/>
      </c>
      <c r="G657" s="283" t="str">
        <f>IF($A657="","",SUMIFS(Txn[Sell Proceeds],Txn[Key],$A657))</f>
        <v/>
      </c>
      <c r="H657" s="284" t="str">
        <f>IF($A657="","",IFERROR(INDEX(Prices[Current Price],MATCH($A657,Prices[Key],0)),0))</f>
        <v/>
      </c>
      <c r="I657" s="285" t="str">
        <f>IF($A657="","",IFERROR(INDEX(Prices[FX to SGD],MATCH($A657,Prices[Key],0)),1))</f>
        <v/>
      </c>
      <c r="J657" s="283" t="str">
        <f t="shared" si="93"/>
        <v/>
      </c>
      <c r="K657" s="283" t="str">
        <f t="shared" si="94"/>
        <v/>
      </c>
      <c r="L657" s="283" t="str">
        <f t="shared" si="95"/>
        <v/>
      </c>
      <c r="M657" s="286" t="str">
        <f t="shared" si="96"/>
        <v/>
      </c>
      <c r="N657" s="240" t="str">
        <f>IF($A657="","",IF(ABS(E657)&gt;0.000001,COUNT($N$1:N656)+1,""))</f>
        <v/>
      </c>
      <c r="O657" s="287" t="str">
        <f>IF($A657="","",SUMIFS(Transactions!$H$2:$H$1001,Transactions!$J$2:$J$1001,$A657,Transactions!$A$2:$A$1001,2)*$I657)</f>
        <v/>
      </c>
      <c r="P657" s="287" t="str">
        <f t="shared" si="97"/>
        <v/>
      </c>
      <c r="Q657" s="288" t="str">
        <f t="shared" si="98"/>
        <v/>
      </c>
    </row>
    <row r="658" spans="1:17" ht="15" customHeight="1" x14ac:dyDescent="0.2">
      <c r="A658" s="240" t="str">
        <f>IFERROR(INDEX(Txn[Key],MATCH(0,INDEX(COUNTIF($A$1:A657,Txn[Key])+(Txn[Key]=""),0),0)),"")</f>
        <v/>
      </c>
      <c r="B658" s="240" t="str">
        <f t="shared" si="90"/>
        <v/>
      </c>
      <c r="C658" s="240" t="str">
        <f t="shared" si="91"/>
        <v/>
      </c>
      <c r="D658" s="240" t="str">
        <f t="shared" si="92"/>
        <v/>
      </c>
      <c r="E658" s="261" t="str">
        <f>IF($A658="","",SUMIFS(Txn[Signed Units],Txn[Key],$A658))</f>
        <v/>
      </c>
      <c r="F658" s="283" t="str">
        <f>IF($A658="","",SUMIFS(Txn[Buy Cost],Txn[Key],$A658))</f>
        <v/>
      </c>
      <c r="G658" s="283" t="str">
        <f>IF($A658="","",SUMIFS(Txn[Sell Proceeds],Txn[Key],$A658))</f>
        <v/>
      </c>
      <c r="H658" s="284" t="str">
        <f>IF($A658="","",IFERROR(INDEX(Prices[Current Price],MATCH($A658,Prices[Key],0)),0))</f>
        <v/>
      </c>
      <c r="I658" s="285" t="str">
        <f>IF($A658="","",IFERROR(INDEX(Prices[FX to SGD],MATCH($A658,Prices[Key],0)),1))</f>
        <v/>
      </c>
      <c r="J658" s="283" t="str">
        <f t="shared" si="93"/>
        <v/>
      </c>
      <c r="K658" s="283" t="str">
        <f t="shared" si="94"/>
        <v/>
      </c>
      <c r="L658" s="283" t="str">
        <f t="shared" si="95"/>
        <v/>
      </c>
      <c r="M658" s="286" t="str">
        <f t="shared" si="96"/>
        <v/>
      </c>
      <c r="N658" s="240" t="str">
        <f>IF($A658="","",IF(ABS(E658)&gt;0.000001,COUNT($N$1:N657)+1,""))</f>
        <v/>
      </c>
      <c r="O658" s="287" t="str">
        <f>IF($A658="","",SUMIFS(Transactions!$H$2:$H$1001,Transactions!$J$2:$J$1001,$A658,Transactions!$A$2:$A$1001,2)*$I658)</f>
        <v/>
      </c>
      <c r="P658" s="287" t="str">
        <f t="shared" si="97"/>
        <v/>
      </c>
      <c r="Q658" s="288" t="str">
        <f t="shared" si="98"/>
        <v/>
      </c>
    </row>
    <row r="659" spans="1:17" ht="15" customHeight="1" x14ac:dyDescent="0.2">
      <c r="A659" s="240" t="str">
        <f>IFERROR(INDEX(Txn[Key],MATCH(0,INDEX(COUNTIF($A$1:A658,Txn[Key])+(Txn[Key]=""),0),0)),"")</f>
        <v/>
      </c>
      <c r="B659" s="240" t="str">
        <f t="shared" si="90"/>
        <v/>
      </c>
      <c r="C659" s="240" t="str">
        <f t="shared" si="91"/>
        <v/>
      </c>
      <c r="D659" s="240" t="str">
        <f t="shared" si="92"/>
        <v/>
      </c>
      <c r="E659" s="261" t="str">
        <f>IF($A659="","",SUMIFS(Txn[Signed Units],Txn[Key],$A659))</f>
        <v/>
      </c>
      <c r="F659" s="283" t="str">
        <f>IF($A659="","",SUMIFS(Txn[Buy Cost],Txn[Key],$A659))</f>
        <v/>
      </c>
      <c r="G659" s="283" t="str">
        <f>IF($A659="","",SUMIFS(Txn[Sell Proceeds],Txn[Key],$A659))</f>
        <v/>
      </c>
      <c r="H659" s="284" t="str">
        <f>IF($A659="","",IFERROR(INDEX(Prices[Current Price],MATCH($A659,Prices[Key],0)),0))</f>
        <v/>
      </c>
      <c r="I659" s="285" t="str">
        <f>IF($A659="","",IFERROR(INDEX(Prices[FX to SGD],MATCH($A659,Prices[Key],0)),1))</f>
        <v/>
      </c>
      <c r="J659" s="283" t="str">
        <f t="shared" si="93"/>
        <v/>
      </c>
      <c r="K659" s="283" t="str">
        <f t="shared" si="94"/>
        <v/>
      </c>
      <c r="L659" s="283" t="str">
        <f t="shared" si="95"/>
        <v/>
      </c>
      <c r="M659" s="286" t="str">
        <f t="shared" si="96"/>
        <v/>
      </c>
      <c r="N659" s="240" t="str">
        <f>IF($A659="","",IF(ABS(E659)&gt;0.000001,COUNT($N$1:N658)+1,""))</f>
        <v/>
      </c>
      <c r="O659" s="287" t="str">
        <f>IF($A659="","",SUMIFS(Transactions!$H$2:$H$1001,Transactions!$J$2:$J$1001,$A659,Transactions!$A$2:$A$1001,2)*$I659)</f>
        <v/>
      </c>
      <c r="P659" s="287" t="str">
        <f t="shared" si="97"/>
        <v/>
      </c>
      <c r="Q659" s="288" t="str">
        <f t="shared" si="98"/>
        <v/>
      </c>
    </row>
    <row r="660" spans="1:17" ht="15" customHeight="1" x14ac:dyDescent="0.2">
      <c r="A660" s="240" t="str">
        <f>IFERROR(INDEX(Txn[Key],MATCH(0,INDEX(COUNTIF($A$1:A659,Txn[Key])+(Txn[Key]=""),0),0)),"")</f>
        <v/>
      </c>
      <c r="B660" s="240" t="str">
        <f t="shared" si="90"/>
        <v/>
      </c>
      <c r="C660" s="240" t="str">
        <f t="shared" si="91"/>
        <v/>
      </c>
      <c r="D660" s="240" t="str">
        <f t="shared" si="92"/>
        <v/>
      </c>
      <c r="E660" s="261" t="str">
        <f>IF($A660="","",SUMIFS(Txn[Signed Units],Txn[Key],$A660))</f>
        <v/>
      </c>
      <c r="F660" s="283" t="str">
        <f>IF($A660="","",SUMIFS(Txn[Buy Cost],Txn[Key],$A660))</f>
        <v/>
      </c>
      <c r="G660" s="283" t="str">
        <f>IF($A660="","",SUMIFS(Txn[Sell Proceeds],Txn[Key],$A660))</f>
        <v/>
      </c>
      <c r="H660" s="284" t="str">
        <f>IF($A660="","",IFERROR(INDEX(Prices[Current Price],MATCH($A660,Prices[Key],0)),0))</f>
        <v/>
      </c>
      <c r="I660" s="285" t="str">
        <f>IF($A660="","",IFERROR(INDEX(Prices[FX to SGD],MATCH($A660,Prices[Key],0)),1))</f>
        <v/>
      </c>
      <c r="J660" s="283" t="str">
        <f t="shared" si="93"/>
        <v/>
      </c>
      <c r="K660" s="283" t="str">
        <f t="shared" si="94"/>
        <v/>
      </c>
      <c r="L660" s="283" t="str">
        <f t="shared" si="95"/>
        <v/>
      </c>
      <c r="M660" s="286" t="str">
        <f t="shared" si="96"/>
        <v/>
      </c>
      <c r="N660" s="240" t="str">
        <f>IF($A660="","",IF(ABS(E660)&gt;0.000001,COUNT($N$1:N659)+1,""))</f>
        <v/>
      </c>
      <c r="O660" s="287" t="str">
        <f>IF($A660="","",SUMIFS(Transactions!$H$2:$H$1001,Transactions!$J$2:$J$1001,$A660,Transactions!$A$2:$A$1001,2)*$I660)</f>
        <v/>
      </c>
      <c r="P660" s="287" t="str">
        <f t="shared" si="97"/>
        <v/>
      </c>
      <c r="Q660" s="288" t="str">
        <f t="shared" si="98"/>
        <v/>
      </c>
    </row>
    <row r="661" spans="1:17" ht="15" customHeight="1" x14ac:dyDescent="0.2">
      <c r="A661" s="240" t="str">
        <f>IFERROR(INDEX(Txn[Key],MATCH(0,INDEX(COUNTIF($A$1:A660,Txn[Key])+(Txn[Key]=""),0),0)),"")</f>
        <v/>
      </c>
      <c r="B661" s="240" t="str">
        <f t="shared" si="90"/>
        <v/>
      </c>
      <c r="C661" s="240" t="str">
        <f t="shared" si="91"/>
        <v/>
      </c>
      <c r="D661" s="240" t="str">
        <f t="shared" si="92"/>
        <v/>
      </c>
      <c r="E661" s="261" t="str">
        <f>IF($A661="","",SUMIFS(Txn[Signed Units],Txn[Key],$A661))</f>
        <v/>
      </c>
      <c r="F661" s="283" t="str">
        <f>IF($A661="","",SUMIFS(Txn[Buy Cost],Txn[Key],$A661))</f>
        <v/>
      </c>
      <c r="G661" s="283" t="str">
        <f>IF($A661="","",SUMIFS(Txn[Sell Proceeds],Txn[Key],$A661))</f>
        <v/>
      </c>
      <c r="H661" s="284" t="str">
        <f>IF($A661="","",IFERROR(INDEX(Prices[Current Price],MATCH($A661,Prices[Key],0)),0))</f>
        <v/>
      </c>
      <c r="I661" s="285" t="str">
        <f>IF($A661="","",IFERROR(INDEX(Prices[FX to SGD],MATCH($A661,Prices[Key],0)),1))</f>
        <v/>
      </c>
      <c r="J661" s="283" t="str">
        <f t="shared" si="93"/>
        <v/>
      </c>
      <c r="K661" s="283" t="str">
        <f t="shared" si="94"/>
        <v/>
      </c>
      <c r="L661" s="283" t="str">
        <f t="shared" si="95"/>
        <v/>
      </c>
      <c r="M661" s="286" t="str">
        <f t="shared" si="96"/>
        <v/>
      </c>
      <c r="N661" s="240" t="str">
        <f>IF($A661="","",IF(ABS(E661)&gt;0.000001,COUNT($N$1:N660)+1,""))</f>
        <v/>
      </c>
      <c r="O661" s="287" t="str">
        <f>IF($A661="","",SUMIFS(Transactions!$H$2:$H$1001,Transactions!$J$2:$J$1001,$A661,Transactions!$A$2:$A$1001,2)*$I661)</f>
        <v/>
      </c>
      <c r="P661" s="287" t="str">
        <f t="shared" si="97"/>
        <v/>
      </c>
      <c r="Q661" s="288" t="str">
        <f t="shared" si="98"/>
        <v/>
      </c>
    </row>
    <row r="662" spans="1:17" ht="15" customHeight="1" x14ac:dyDescent="0.2">
      <c r="A662" s="240" t="str">
        <f>IFERROR(INDEX(Txn[Key],MATCH(0,INDEX(COUNTIF($A$1:A661,Txn[Key])+(Txn[Key]=""),0),0)),"")</f>
        <v/>
      </c>
      <c r="B662" s="240" t="str">
        <f t="shared" si="90"/>
        <v/>
      </c>
      <c r="C662" s="240" t="str">
        <f t="shared" si="91"/>
        <v/>
      </c>
      <c r="D662" s="240" t="str">
        <f t="shared" si="92"/>
        <v/>
      </c>
      <c r="E662" s="261" t="str">
        <f>IF($A662="","",SUMIFS(Txn[Signed Units],Txn[Key],$A662))</f>
        <v/>
      </c>
      <c r="F662" s="283" t="str">
        <f>IF($A662="","",SUMIFS(Txn[Buy Cost],Txn[Key],$A662))</f>
        <v/>
      </c>
      <c r="G662" s="283" t="str">
        <f>IF($A662="","",SUMIFS(Txn[Sell Proceeds],Txn[Key],$A662))</f>
        <v/>
      </c>
      <c r="H662" s="284" t="str">
        <f>IF($A662="","",IFERROR(INDEX(Prices[Current Price],MATCH($A662,Prices[Key],0)),0))</f>
        <v/>
      </c>
      <c r="I662" s="285" t="str">
        <f>IF($A662="","",IFERROR(INDEX(Prices[FX to SGD],MATCH($A662,Prices[Key],0)),1))</f>
        <v/>
      </c>
      <c r="J662" s="283" t="str">
        <f t="shared" si="93"/>
        <v/>
      </c>
      <c r="K662" s="283" t="str">
        <f t="shared" si="94"/>
        <v/>
      </c>
      <c r="L662" s="283" t="str">
        <f t="shared" si="95"/>
        <v/>
      </c>
      <c r="M662" s="286" t="str">
        <f t="shared" si="96"/>
        <v/>
      </c>
      <c r="N662" s="240" t="str">
        <f>IF($A662="","",IF(ABS(E662)&gt;0.000001,COUNT($N$1:N661)+1,""))</f>
        <v/>
      </c>
      <c r="O662" s="287" t="str">
        <f>IF($A662="","",SUMIFS(Transactions!$H$2:$H$1001,Transactions!$J$2:$J$1001,$A662,Transactions!$A$2:$A$1001,2)*$I662)</f>
        <v/>
      </c>
      <c r="P662" s="287" t="str">
        <f t="shared" si="97"/>
        <v/>
      </c>
      <c r="Q662" s="288" t="str">
        <f t="shared" si="98"/>
        <v/>
      </c>
    </row>
    <row r="663" spans="1:17" ht="15" customHeight="1" x14ac:dyDescent="0.2">
      <c r="A663" s="240" t="str">
        <f>IFERROR(INDEX(Txn[Key],MATCH(0,INDEX(COUNTIF($A$1:A662,Txn[Key])+(Txn[Key]=""),0),0)),"")</f>
        <v/>
      </c>
      <c r="B663" s="240" t="str">
        <f t="shared" si="90"/>
        <v/>
      </c>
      <c r="C663" s="240" t="str">
        <f t="shared" si="91"/>
        <v/>
      </c>
      <c r="D663" s="240" t="str">
        <f t="shared" si="92"/>
        <v/>
      </c>
      <c r="E663" s="261" t="str">
        <f>IF($A663="","",SUMIFS(Txn[Signed Units],Txn[Key],$A663))</f>
        <v/>
      </c>
      <c r="F663" s="283" t="str">
        <f>IF($A663="","",SUMIFS(Txn[Buy Cost],Txn[Key],$A663))</f>
        <v/>
      </c>
      <c r="G663" s="283" t="str">
        <f>IF($A663="","",SUMIFS(Txn[Sell Proceeds],Txn[Key],$A663))</f>
        <v/>
      </c>
      <c r="H663" s="284" t="str">
        <f>IF($A663="","",IFERROR(INDEX(Prices[Current Price],MATCH($A663,Prices[Key],0)),0))</f>
        <v/>
      </c>
      <c r="I663" s="285" t="str">
        <f>IF($A663="","",IFERROR(INDEX(Prices[FX to SGD],MATCH($A663,Prices[Key],0)),1))</f>
        <v/>
      </c>
      <c r="J663" s="283" t="str">
        <f t="shared" si="93"/>
        <v/>
      </c>
      <c r="K663" s="283" t="str">
        <f t="shared" si="94"/>
        <v/>
      </c>
      <c r="L663" s="283" t="str">
        <f t="shared" si="95"/>
        <v/>
      </c>
      <c r="M663" s="286" t="str">
        <f t="shared" si="96"/>
        <v/>
      </c>
      <c r="N663" s="240" t="str">
        <f>IF($A663="","",IF(ABS(E663)&gt;0.000001,COUNT($N$1:N662)+1,""))</f>
        <v/>
      </c>
      <c r="O663" s="287" t="str">
        <f>IF($A663="","",SUMIFS(Transactions!$H$2:$H$1001,Transactions!$J$2:$J$1001,$A663,Transactions!$A$2:$A$1001,2)*$I663)</f>
        <v/>
      </c>
      <c r="P663" s="287" t="str">
        <f t="shared" si="97"/>
        <v/>
      </c>
      <c r="Q663" s="288" t="str">
        <f t="shared" si="98"/>
        <v/>
      </c>
    </row>
    <row r="664" spans="1:17" ht="15" customHeight="1" x14ac:dyDescent="0.2">
      <c r="A664" s="240" t="str">
        <f>IFERROR(INDEX(Txn[Key],MATCH(0,INDEX(COUNTIF($A$1:A663,Txn[Key])+(Txn[Key]=""),0),0)),"")</f>
        <v/>
      </c>
      <c r="B664" s="240" t="str">
        <f t="shared" si="90"/>
        <v/>
      </c>
      <c r="C664" s="240" t="str">
        <f t="shared" si="91"/>
        <v/>
      </c>
      <c r="D664" s="240" t="str">
        <f t="shared" si="92"/>
        <v/>
      </c>
      <c r="E664" s="261" t="str">
        <f>IF($A664="","",SUMIFS(Txn[Signed Units],Txn[Key],$A664))</f>
        <v/>
      </c>
      <c r="F664" s="283" t="str">
        <f>IF($A664="","",SUMIFS(Txn[Buy Cost],Txn[Key],$A664))</f>
        <v/>
      </c>
      <c r="G664" s="283" t="str">
        <f>IF($A664="","",SUMIFS(Txn[Sell Proceeds],Txn[Key],$A664))</f>
        <v/>
      </c>
      <c r="H664" s="284" t="str">
        <f>IF($A664="","",IFERROR(INDEX(Prices[Current Price],MATCH($A664,Prices[Key],0)),0))</f>
        <v/>
      </c>
      <c r="I664" s="285" t="str">
        <f>IF($A664="","",IFERROR(INDEX(Prices[FX to SGD],MATCH($A664,Prices[Key],0)),1))</f>
        <v/>
      </c>
      <c r="J664" s="283" t="str">
        <f t="shared" si="93"/>
        <v/>
      </c>
      <c r="K664" s="283" t="str">
        <f t="shared" si="94"/>
        <v/>
      </c>
      <c r="L664" s="283" t="str">
        <f t="shared" si="95"/>
        <v/>
      </c>
      <c r="M664" s="286" t="str">
        <f t="shared" si="96"/>
        <v/>
      </c>
      <c r="N664" s="240" t="str">
        <f>IF($A664="","",IF(ABS(E664)&gt;0.000001,COUNT($N$1:N663)+1,""))</f>
        <v/>
      </c>
      <c r="O664" s="287" t="str">
        <f>IF($A664="","",SUMIFS(Transactions!$H$2:$H$1001,Transactions!$J$2:$J$1001,$A664,Transactions!$A$2:$A$1001,2)*$I664)</f>
        <v/>
      </c>
      <c r="P664" s="287" t="str">
        <f t="shared" si="97"/>
        <v/>
      </c>
      <c r="Q664" s="288" t="str">
        <f t="shared" si="98"/>
        <v/>
      </c>
    </row>
    <row r="665" spans="1:17" ht="15" customHeight="1" x14ac:dyDescent="0.2">
      <c r="A665" s="240" t="str">
        <f>IFERROR(INDEX(Txn[Key],MATCH(0,INDEX(COUNTIF($A$1:A664,Txn[Key])+(Txn[Key]=""),0),0)),"")</f>
        <v/>
      </c>
      <c r="B665" s="240" t="str">
        <f t="shared" si="90"/>
        <v/>
      </c>
      <c r="C665" s="240" t="str">
        <f t="shared" si="91"/>
        <v/>
      </c>
      <c r="D665" s="240" t="str">
        <f t="shared" si="92"/>
        <v/>
      </c>
      <c r="E665" s="261" t="str">
        <f>IF($A665="","",SUMIFS(Txn[Signed Units],Txn[Key],$A665))</f>
        <v/>
      </c>
      <c r="F665" s="283" t="str">
        <f>IF($A665="","",SUMIFS(Txn[Buy Cost],Txn[Key],$A665))</f>
        <v/>
      </c>
      <c r="G665" s="283" t="str">
        <f>IF($A665="","",SUMIFS(Txn[Sell Proceeds],Txn[Key],$A665))</f>
        <v/>
      </c>
      <c r="H665" s="284" t="str">
        <f>IF($A665="","",IFERROR(INDEX(Prices[Current Price],MATCH($A665,Prices[Key],0)),0))</f>
        <v/>
      </c>
      <c r="I665" s="285" t="str">
        <f>IF($A665="","",IFERROR(INDEX(Prices[FX to SGD],MATCH($A665,Prices[Key],0)),1))</f>
        <v/>
      </c>
      <c r="J665" s="283" t="str">
        <f t="shared" si="93"/>
        <v/>
      </c>
      <c r="K665" s="283" t="str">
        <f t="shared" si="94"/>
        <v/>
      </c>
      <c r="L665" s="283" t="str">
        <f t="shared" si="95"/>
        <v/>
      </c>
      <c r="M665" s="286" t="str">
        <f t="shared" si="96"/>
        <v/>
      </c>
      <c r="N665" s="240" t="str">
        <f>IF($A665="","",IF(ABS(E665)&gt;0.000001,COUNT($N$1:N664)+1,""))</f>
        <v/>
      </c>
      <c r="O665" s="287" t="str">
        <f>IF($A665="","",SUMIFS(Transactions!$H$2:$H$1001,Transactions!$J$2:$J$1001,$A665,Transactions!$A$2:$A$1001,2)*$I665)</f>
        <v/>
      </c>
      <c r="P665" s="287" t="str">
        <f t="shared" si="97"/>
        <v/>
      </c>
      <c r="Q665" s="288" t="str">
        <f t="shared" si="98"/>
        <v/>
      </c>
    </row>
    <row r="666" spans="1:17" ht="15" customHeight="1" x14ac:dyDescent="0.2">
      <c r="A666" s="240" t="str">
        <f>IFERROR(INDEX(Txn[Key],MATCH(0,INDEX(COUNTIF($A$1:A665,Txn[Key])+(Txn[Key]=""),0),0)),"")</f>
        <v/>
      </c>
      <c r="B666" s="240" t="str">
        <f t="shared" si="90"/>
        <v/>
      </c>
      <c r="C666" s="240" t="str">
        <f t="shared" si="91"/>
        <v/>
      </c>
      <c r="D666" s="240" t="str">
        <f t="shared" si="92"/>
        <v/>
      </c>
      <c r="E666" s="261" t="str">
        <f>IF($A666="","",SUMIFS(Txn[Signed Units],Txn[Key],$A666))</f>
        <v/>
      </c>
      <c r="F666" s="283" t="str">
        <f>IF($A666="","",SUMIFS(Txn[Buy Cost],Txn[Key],$A666))</f>
        <v/>
      </c>
      <c r="G666" s="283" t="str">
        <f>IF($A666="","",SUMIFS(Txn[Sell Proceeds],Txn[Key],$A666))</f>
        <v/>
      </c>
      <c r="H666" s="284" t="str">
        <f>IF($A666="","",IFERROR(INDEX(Prices[Current Price],MATCH($A666,Prices[Key],0)),0))</f>
        <v/>
      </c>
      <c r="I666" s="285" t="str">
        <f>IF($A666="","",IFERROR(INDEX(Prices[FX to SGD],MATCH($A666,Prices[Key],0)),1))</f>
        <v/>
      </c>
      <c r="J666" s="283" t="str">
        <f t="shared" si="93"/>
        <v/>
      </c>
      <c r="K666" s="283" t="str">
        <f t="shared" si="94"/>
        <v/>
      </c>
      <c r="L666" s="283" t="str">
        <f t="shared" si="95"/>
        <v/>
      </c>
      <c r="M666" s="286" t="str">
        <f t="shared" si="96"/>
        <v/>
      </c>
      <c r="N666" s="240" t="str">
        <f>IF($A666="","",IF(ABS(E666)&gt;0.000001,COUNT($N$1:N665)+1,""))</f>
        <v/>
      </c>
      <c r="O666" s="287" t="str">
        <f>IF($A666="","",SUMIFS(Transactions!$H$2:$H$1001,Transactions!$J$2:$J$1001,$A666,Transactions!$A$2:$A$1001,2)*$I666)</f>
        <v/>
      </c>
      <c r="P666" s="287" t="str">
        <f t="shared" si="97"/>
        <v/>
      </c>
      <c r="Q666" s="288" t="str">
        <f t="shared" si="98"/>
        <v/>
      </c>
    </row>
    <row r="667" spans="1:17" ht="15" customHeight="1" x14ac:dyDescent="0.2">
      <c r="A667" s="240" t="str">
        <f>IFERROR(INDEX(Txn[Key],MATCH(0,INDEX(COUNTIF($A$1:A666,Txn[Key])+(Txn[Key]=""),0),0)),"")</f>
        <v/>
      </c>
      <c r="B667" s="240" t="str">
        <f t="shared" si="90"/>
        <v/>
      </c>
      <c r="C667" s="240" t="str">
        <f t="shared" si="91"/>
        <v/>
      </c>
      <c r="D667" s="240" t="str">
        <f t="shared" si="92"/>
        <v/>
      </c>
      <c r="E667" s="261" t="str">
        <f>IF($A667="","",SUMIFS(Txn[Signed Units],Txn[Key],$A667))</f>
        <v/>
      </c>
      <c r="F667" s="283" t="str">
        <f>IF($A667="","",SUMIFS(Txn[Buy Cost],Txn[Key],$A667))</f>
        <v/>
      </c>
      <c r="G667" s="283" t="str">
        <f>IF($A667="","",SUMIFS(Txn[Sell Proceeds],Txn[Key],$A667))</f>
        <v/>
      </c>
      <c r="H667" s="284" t="str">
        <f>IF($A667="","",IFERROR(INDEX(Prices[Current Price],MATCH($A667,Prices[Key],0)),0))</f>
        <v/>
      </c>
      <c r="I667" s="285" t="str">
        <f>IF($A667="","",IFERROR(INDEX(Prices[FX to SGD],MATCH($A667,Prices[Key],0)),1))</f>
        <v/>
      </c>
      <c r="J667" s="283" t="str">
        <f t="shared" si="93"/>
        <v/>
      </c>
      <c r="K667" s="283" t="str">
        <f t="shared" si="94"/>
        <v/>
      </c>
      <c r="L667" s="283" t="str">
        <f t="shared" si="95"/>
        <v/>
      </c>
      <c r="M667" s="286" t="str">
        <f t="shared" si="96"/>
        <v/>
      </c>
      <c r="N667" s="240" t="str">
        <f>IF($A667="","",IF(ABS(E667)&gt;0.000001,COUNT($N$1:N666)+1,""))</f>
        <v/>
      </c>
      <c r="O667" s="287" t="str">
        <f>IF($A667="","",SUMIFS(Transactions!$H$2:$H$1001,Transactions!$J$2:$J$1001,$A667,Transactions!$A$2:$A$1001,2)*$I667)</f>
        <v/>
      </c>
      <c r="P667" s="287" t="str">
        <f t="shared" si="97"/>
        <v/>
      </c>
      <c r="Q667" s="288" t="str">
        <f t="shared" si="98"/>
        <v/>
      </c>
    </row>
    <row r="668" spans="1:17" ht="15" customHeight="1" x14ac:dyDescent="0.2">
      <c r="A668" s="240" t="str">
        <f>IFERROR(INDEX(Txn[Key],MATCH(0,INDEX(COUNTIF($A$1:A667,Txn[Key])+(Txn[Key]=""),0),0)),"")</f>
        <v/>
      </c>
      <c r="B668" s="240" t="str">
        <f t="shared" si="90"/>
        <v/>
      </c>
      <c r="C668" s="240" t="str">
        <f t="shared" si="91"/>
        <v/>
      </c>
      <c r="D668" s="240" t="str">
        <f t="shared" si="92"/>
        <v/>
      </c>
      <c r="E668" s="261" t="str">
        <f>IF($A668="","",SUMIFS(Txn[Signed Units],Txn[Key],$A668))</f>
        <v/>
      </c>
      <c r="F668" s="283" t="str">
        <f>IF($A668="","",SUMIFS(Txn[Buy Cost],Txn[Key],$A668))</f>
        <v/>
      </c>
      <c r="G668" s="283" t="str">
        <f>IF($A668="","",SUMIFS(Txn[Sell Proceeds],Txn[Key],$A668))</f>
        <v/>
      </c>
      <c r="H668" s="284" t="str">
        <f>IF($A668="","",IFERROR(INDEX(Prices[Current Price],MATCH($A668,Prices[Key],0)),0))</f>
        <v/>
      </c>
      <c r="I668" s="285" t="str">
        <f>IF($A668="","",IFERROR(INDEX(Prices[FX to SGD],MATCH($A668,Prices[Key],0)),1))</f>
        <v/>
      </c>
      <c r="J668" s="283" t="str">
        <f t="shared" si="93"/>
        <v/>
      </c>
      <c r="K668" s="283" t="str">
        <f t="shared" si="94"/>
        <v/>
      </c>
      <c r="L668" s="283" t="str">
        <f t="shared" si="95"/>
        <v/>
      </c>
      <c r="M668" s="286" t="str">
        <f t="shared" si="96"/>
        <v/>
      </c>
      <c r="N668" s="240" t="str">
        <f>IF($A668="","",IF(ABS(E668)&gt;0.000001,COUNT($N$1:N667)+1,""))</f>
        <v/>
      </c>
      <c r="O668" s="287" t="str">
        <f>IF($A668="","",SUMIFS(Transactions!$H$2:$H$1001,Transactions!$J$2:$J$1001,$A668,Transactions!$A$2:$A$1001,2)*$I668)</f>
        <v/>
      </c>
      <c r="P668" s="287" t="str">
        <f t="shared" si="97"/>
        <v/>
      </c>
      <c r="Q668" s="288" t="str">
        <f t="shared" si="98"/>
        <v/>
      </c>
    </row>
    <row r="669" spans="1:17" ht="15" customHeight="1" x14ac:dyDescent="0.2">
      <c r="A669" s="240" t="str">
        <f>IFERROR(INDEX(Txn[Key],MATCH(0,INDEX(COUNTIF($A$1:A668,Txn[Key])+(Txn[Key]=""),0),0)),"")</f>
        <v/>
      </c>
      <c r="B669" s="240" t="str">
        <f t="shared" si="90"/>
        <v/>
      </c>
      <c r="C669" s="240" t="str">
        <f t="shared" si="91"/>
        <v/>
      </c>
      <c r="D669" s="240" t="str">
        <f t="shared" si="92"/>
        <v/>
      </c>
      <c r="E669" s="261" t="str">
        <f>IF($A669="","",SUMIFS(Txn[Signed Units],Txn[Key],$A669))</f>
        <v/>
      </c>
      <c r="F669" s="283" t="str">
        <f>IF($A669="","",SUMIFS(Txn[Buy Cost],Txn[Key],$A669))</f>
        <v/>
      </c>
      <c r="G669" s="283" t="str">
        <f>IF($A669="","",SUMIFS(Txn[Sell Proceeds],Txn[Key],$A669))</f>
        <v/>
      </c>
      <c r="H669" s="284" t="str">
        <f>IF($A669="","",IFERROR(INDEX(Prices[Current Price],MATCH($A669,Prices[Key],0)),0))</f>
        <v/>
      </c>
      <c r="I669" s="285" t="str">
        <f>IF($A669="","",IFERROR(INDEX(Prices[FX to SGD],MATCH($A669,Prices[Key],0)),1))</f>
        <v/>
      </c>
      <c r="J669" s="283" t="str">
        <f t="shared" si="93"/>
        <v/>
      </c>
      <c r="K669" s="283" t="str">
        <f t="shared" si="94"/>
        <v/>
      </c>
      <c r="L669" s="283" t="str">
        <f t="shared" si="95"/>
        <v/>
      </c>
      <c r="M669" s="286" t="str">
        <f t="shared" si="96"/>
        <v/>
      </c>
      <c r="N669" s="240" t="str">
        <f>IF($A669="","",IF(ABS(E669)&gt;0.000001,COUNT($N$1:N668)+1,""))</f>
        <v/>
      </c>
      <c r="O669" s="287" t="str">
        <f>IF($A669="","",SUMIFS(Transactions!$H$2:$H$1001,Transactions!$J$2:$J$1001,$A669,Transactions!$A$2:$A$1001,2)*$I669)</f>
        <v/>
      </c>
      <c r="P669" s="287" t="str">
        <f t="shared" si="97"/>
        <v/>
      </c>
      <c r="Q669" s="288" t="str">
        <f t="shared" si="98"/>
        <v/>
      </c>
    </row>
    <row r="670" spans="1:17" ht="15" customHeight="1" x14ac:dyDescent="0.2">
      <c r="A670" s="240" t="str">
        <f>IFERROR(INDEX(Txn[Key],MATCH(0,INDEX(COUNTIF($A$1:A669,Txn[Key])+(Txn[Key]=""),0),0)),"")</f>
        <v/>
      </c>
      <c r="B670" s="240" t="str">
        <f t="shared" si="90"/>
        <v/>
      </c>
      <c r="C670" s="240" t="str">
        <f t="shared" si="91"/>
        <v/>
      </c>
      <c r="D670" s="240" t="str">
        <f t="shared" si="92"/>
        <v/>
      </c>
      <c r="E670" s="261" t="str">
        <f>IF($A670="","",SUMIFS(Txn[Signed Units],Txn[Key],$A670))</f>
        <v/>
      </c>
      <c r="F670" s="283" t="str">
        <f>IF($A670="","",SUMIFS(Txn[Buy Cost],Txn[Key],$A670))</f>
        <v/>
      </c>
      <c r="G670" s="283" t="str">
        <f>IF($A670="","",SUMIFS(Txn[Sell Proceeds],Txn[Key],$A670))</f>
        <v/>
      </c>
      <c r="H670" s="284" t="str">
        <f>IF($A670="","",IFERROR(INDEX(Prices[Current Price],MATCH($A670,Prices[Key],0)),0))</f>
        <v/>
      </c>
      <c r="I670" s="285" t="str">
        <f>IF($A670="","",IFERROR(INDEX(Prices[FX to SGD],MATCH($A670,Prices[Key],0)),1))</f>
        <v/>
      </c>
      <c r="J670" s="283" t="str">
        <f t="shared" si="93"/>
        <v/>
      </c>
      <c r="K670" s="283" t="str">
        <f t="shared" si="94"/>
        <v/>
      </c>
      <c r="L670" s="283" t="str">
        <f t="shared" si="95"/>
        <v/>
      </c>
      <c r="M670" s="286" t="str">
        <f t="shared" si="96"/>
        <v/>
      </c>
      <c r="N670" s="240" t="str">
        <f>IF($A670="","",IF(ABS(E670)&gt;0.000001,COUNT($N$1:N669)+1,""))</f>
        <v/>
      </c>
      <c r="O670" s="287" t="str">
        <f>IF($A670="","",SUMIFS(Transactions!$H$2:$H$1001,Transactions!$J$2:$J$1001,$A670,Transactions!$A$2:$A$1001,2)*$I670)</f>
        <v/>
      </c>
      <c r="P670" s="287" t="str">
        <f t="shared" si="97"/>
        <v/>
      </c>
      <c r="Q670" s="288" t="str">
        <f t="shared" si="98"/>
        <v/>
      </c>
    </row>
    <row r="671" spans="1:17" ht="15" customHeight="1" x14ac:dyDescent="0.2">
      <c r="A671" s="240" t="str">
        <f>IFERROR(INDEX(Txn[Key],MATCH(0,INDEX(COUNTIF($A$1:A670,Txn[Key])+(Txn[Key]=""),0),0)),"")</f>
        <v/>
      </c>
      <c r="B671" s="240" t="str">
        <f t="shared" si="90"/>
        <v/>
      </c>
      <c r="C671" s="240" t="str">
        <f t="shared" si="91"/>
        <v/>
      </c>
      <c r="D671" s="240" t="str">
        <f t="shared" si="92"/>
        <v/>
      </c>
      <c r="E671" s="261" t="str">
        <f>IF($A671="","",SUMIFS(Txn[Signed Units],Txn[Key],$A671))</f>
        <v/>
      </c>
      <c r="F671" s="283" t="str">
        <f>IF($A671="","",SUMIFS(Txn[Buy Cost],Txn[Key],$A671))</f>
        <v/>
      </c>
      <c r="G671" s="283" t="str">
        <f>IF($A671="","",SUMIFS(Txn[Sell Proceeds],Txn[Key],$A671))</f>
        <v/>
      </c>
      <c r="H671" s="284" t="str">
        <f>IF($A671="","",IFERROR(INDEX(Prices[Current Price],MATCH($A671,Prices[Key],0)),0))</f>
        <v/>
      </c>
      <c r="I671" s="285" t="str">
        <f>IF($A671="","",IFERROR(INDEX(Prices[FX to SGD],MATCH($A671,Prices[Key],0)),1))</f>
        <v/>
      </c>
      <c r="J671" s="283" t="str">
        <f t="shared" si="93"/>
        <v/>
      </c>
      <c r="K671" s="283" t="str">
        <f t="shared" si="94"/>
        <v/>
      </c>
      <c r="L671" s="283" t="str">
        <f t="shared" si="95"/>
        <v/>
      </c>
      <c r="M671" s="286" t="str">
        <f t="shared" si="96"/>
        <v/>
      </c>
      <c r="N671" s="240" t="str">
        <f>IF($A671="","",IF(ABS(E671)&gt;0.000001,COUNT($N$1:N670)+1,""))</f>
        <v/>
      </c>
      <c r="O671" s="287" t="str">
        <f>IF($A671="","",SUMIFS(Transactions!$H$2:$H$1001,Transactions!$J$2:$J$1001,$A671,Transactions!$A$2:$A$1001,2)*$I671)</f>
        <v/>
      </c>
      <c r="P671" s="287" t="str">
        <f t="shared" si="97"/>
        <v/>
      </c>
      <c r="Q671" s="288" t="str">
        <f t="shared" si="98"/>
        <v/>
      </c>
    </row>
    <row r="672" spans="1:17" ht="15" customHeight="1" x14ac:dyDescent="0.2">
      <c r="A672" s="240" t="str">
        <f>IFERROR(INDEX(Txn[Key],MATCH(0,INDEX(COUNTIF($A$1:A671,Txn[Key])+(Txn[Key]=""),0),0)),"")</f>
        <v/>
      </c>
      <c r="B672" s="240" t="str">
        <f t="shared" si="90"/>
        <v/>
      </c>
      <c r="C672" s="240" t="str">
        <f t="shared" si="91"/>
        <v/>
      </c>
      <c r="D672" s="240" t="str">
        <f t="shared" si="92"/>
        <v/>
      </c>
      <c r="E672" s="261" t="str">
        <f>IF($A672="","",SUMIFS(Txn[Signed Units],Txn[Key],$A672))</f>
        <v/>
      </c>
      <c r="F672" s="283" t="str">
        <f>IF($A672="","",SUMIFS(Txn[Buy Cost],Txn[Key],$A672))</f>
        <v/>
      </c>
      <c r="G672" s="283" t="str">
        <f>IF($A672="","",SUMIFS(Txn[Sell Proceeds],Txn[Key],$A672))</f>
        <v/>
      </c>
      <c r="H672" s="284" t="str">
        <f>IF($A672="","",IFERROR(INDEX(Prices[Current Price],MATCH($A672,Prices[Key],0)),0))</f>
        <v/>
      </c>
      <c r="I672" s="285" t="str">
        <f>IF($A672="","",IFERROR(INDEX(Prices[FX to SGD],MATCH($A672,Prices[Key],0)),1))</f>
        <v/>
      </c>
      <c r="J672" s="283" t="str">
        <f t="shared" si="93"/>
        <v/>
      </c>
      <c r="K672" s="283" t="str">
        <f t="shared" si="94"/>
        <v/>
      </c>
      <c r="L672" s="283" t="str">
        <f t="shared" si="95"/>
        <v/>
      </c>
      <c r="M672" s="286" t="str">
        <f t="shared" si="96"/>
        <v/>
      </c>
      <c r="N672" s="240" t="str">
        <f>IF($A672="","",IF(ABS(E672)&gt;0.000001,COUNT($N$1:N671)+1,""))</f>
        <v/>
      </c>
      <c r="O672" s="287" t="str">
        <f>IF($A672="","",SUMIFS(Transactions!$H$2:$H$1001,Transactions!$J$2:$J$1001,$A672,Transactions!$A$2:$A$1001,2)*$I672)</f>
        <v/>
      </c>
      <c r="P672" s="287" t="str">
        <f t="shared" si="97"/>
        <v/>
      </c>
      <c r="Q672" s="288" t="str">
        <f t="shared" si="98"/>
        <v/>
      </c>
    </row>
    <row r="673" spans="1:17" ht="15" customHeight="1" x14ac:dyDescent="0.2">
      <c r="A673" s="240" t="str">
        <f>IFERROR(INDEX(Txn[Key],MATCH(0,INDEX(COUNTIF($A$1:A672,Txn[Key])+(Txn[Key]=""),0),0)),"")</f>
        <v/>
      </c>
      <c r="B673" s="240" t="str">
        <f t="shared" si="90"/>
        <v/>
      </c>
      <c r="C673" s="240" t="str">
        <f t="shared" si="91"/>
        <v/>
      </c>
      <c r="D673" s="240" t="str">
        <f t="shared" si="92"/>
        <v/>
      </c>
      <c r="E673" s="261" t="str">
        <f>IF($A673="","",SUMIFS(Txn[Signed Units],Txn[Key],$A673))</f>
        <v/>
      </c>
      <c r="F673" s="283" t="str">
        <f>IF($A673="","",SUMIFS(Txn[Buy Cost],Txn[Key],$A673))</f>
        <v/>
      </c>
      <c r="G673" s="283" t="str">
        <f>IF($A673="","",SUMIFS(Txn[Sell Proceeds],Txn[Key],$A673))</f>
        <v/>
      </c>
      <c r="H673" s="284" t="str">
        <f>IF($A673="","",IFERROR(INDEX(Prices[Current Price],MATCH($A673,Prices[Key],0)),0))</f>
        <v/>
      </c>
      <c r="I673" s="285" t="str">
        <f>IF($A673="","",IFERROR(INDEX(Prices[FX to SGD],MATCH($A673,Prices[Key],0)),1))</f>
        <v/>
      </c>
      <c r="J673" s="283" t="str">
        <f t="shared" si="93"/>
        <v/>
      </c>
      <c r="K673" s="283" t="str">
        <f t="shared" si="94"/>
        <v/>
      </c>
      <c r="L673" s="283" t="str">
        <f t="shared" si="95"/>
        <v/>
      </c>
      <c r="M673" s="286" t="str">
        <f t="shared" si="96"/>
        <v/>
      </c>
      <c r="N673" s="240" t="str">
        <f>IF($A673="","",IF(ABS(E673)&gt;0.000001,COUNT($N$1:N672)+1,""))</f>
        <v/>
      </c>
      <c r="O673" s="287" t="str">
        <f>IF($A673="","",SUMIFS(Transactions!$H$2:$H$1001,Transactions!$J$2:$J$1001,$A673,Transactions!$A$2:$A$1001,2)*$I673)</f>
        <v/>
      </c>
      <c r="P673" s="287" t="str">
        <f t="shared" si="97"/>
        <v/>
      </c>
      <c r="Q673" s="288" t="str">
        <f t="shared" si="98"/>
        <v/>
      </c>
    </row>
    <row r="674" spans="1:17" ht="15" customHeight="1" x14ac:dyDescent="0.2">
      <c r="A674" s="240" t="str">
        <f>IFERROR(INDEX(Txn[Key],MATCH(0,INDEX(COUNTIF($A$1:A673,Txn[Key])+(Txn[Key]=""),0),0)),"")</f>
        <v/>
      </c>
      <c r="B674" s="240" t="str">
        <f t="shared" si="90"/>
        <v/>
      </c>
      <c r="C674" s="240" t="str">
        <f t="shared" si="91"/>
        <v/>
      </c>
      <c r="D674" s="240" t="str">
        <f t="shared" si="92"/>
        <v/>
      </c>
      <c r="E674" s="261" t="str">
        <f>IF($A674="","",SUMIFS(Txn[Signed Units],Txn[Key],$A674))</f>
        <v/>
      </c>
      <c r="F674" s="283" t="str">
        <f>IF($A674="","",SUMIFS(Txn[Buy Cost],Txn[Key],$A674))</f>
        <v/>
      </c>
      <c r="G674" s="283" t="str">
        <f>IF($A674="","",SUMIFS(Txn[Sell Proceeds],Txn[Key],$A674))</f>
        <v/>
      </c>
      <c r="H674" s="284" t="str">
        <f>IF($A674="","",IFERROR(INDEX(Prices[Current Price],MATCH($A674,Prices[Key],0)),0))</f>
        <v/>
      </c>
      <c r="I674" s="285" t="str">
        <f>IF($A674="","",IFERROR(INDEX(Prices[FX to SGD],MATCH($A674,Prices[Key],0)),1))</f>
        <v/>
      </c>
      <c r="J674" s="283" t="str">
        <f t="shared" si="93"/>
        <v/>
      </c>
      <c r="K674" s="283" t="str">
        <f t="shared" si="94"/>
        <v/>
      </c>
      <c r="L674" s="283" t="str">
        <f t="shared" si="95"/>
        <v/>
      </c>
      <c r="M674" s="286" t="str">
        <f t="shared" si="96"/>
        <v/>
      </c>
      <c r="N674" s="240" t="str">
        <f>IF($A674="","",IF(ABS(E674)&gt;0.000001,COUNT($N$1:N673)+1,""))</f>
        <v/>
      </c>
      <c r="O674" s="287" t="str">
        <f>IF($A674="","",SUMIFS(Transactions!$H$2:$H$1001,Transactions!$J$2:$J$1001,$A674,Transactions!$A$2:$A$1001,2)*$I674)</f>
        <v/>
      </c>
      <c r="P674" s="287" t="str">
        <f t="shared" si="97"/>
        <v/>
      </c>
      <c r="Q674" s="288" t="str">
        <f t="shared" si="98"/>
        <v/>
      </c>
    </row>
    <row r="675" spans="1:17" ht="15" customHeight="1" x14ac:dyDescent="0.2">
      <c r="A675" s="240" t="str">
        <f>IFERROR(INDEX(Txn[Key],MATCH(0,INDEX(COUNTIF($A$1:A674,Txn[Key])+(Txn[Key]=""),0),0)),"")</f>
        <v/>
      </c>
      <c r="B675" s="240" t="str">
        <f t="shared" si="90"/>
        <v/>
      </c>
      <c r="C675" s="240" t="str">
        <f t="shared" si="91"/>
        <v/>
      </c>
      <c r="D675" s="240" t="str">
        <f t="shared" si="92"/>
        <v/>
      </c>
      <c r="E675" s="261" t="str">
        <f>IF($A675="","",SUMIFS(Txn[Signed Units],Txn[Key],$A675))</f>
        <v/>
      </c>
      <c r="F675" s="283" t="str">
        <f>IF($A675="","",SUMIFS(Txn[Buy Cost],Txn[Key],$A675))</f>
        <v/>
      </c>
      <c r="G675" s="283" t="str">
        <f>IF($A675="","",SUMIFS(Txn[Sell Proceeds],Txn[Key],$A675))</f>
        <v/>
      </c>
      <c r="H675" s="284" t="str">
        <f>IF($A675="","",IFERROR(INDEX(Prices[Current Price],MATCH($A675,Prices[Key],0)),0))</f>
        <v/>
      </c>
      <c r="I675" s="285" t="str">
        <f>IF($A675="","",IFERROR(INDEX(Prices[FX to SGD],MATCH($A675,Prices[Key],0)),1))</f>
        <v/>
      </c>
      <c r="J675" s="283" t="str">
        <f t="shared" si="93"/>
        <v/>
      </c>
      <c r="K675" s="283" t="str">
        <f t="shared" si="94"/>
        <v/>
      </c>
      <c r="L675" s="283" t="str">
        <f t="shared" si="95"/>
        <v/>
      </c>
      <c r="M675" s="286" t="str">
        <f t="shared" si="96"/>
        <v/>
      </c>
      <c r="N675" s="240" t="str">
        <f>IF($A675="","",IF(ABS(E675)&gt;0.000001,COUNT($N$1:N674)+1,""))</f>
        <v/>
      </c>
      <c r="O675" s="287" t="str">
        <f>IF($A675="","",SUMIFS(Transactions!$H$2:$H$1001,Transactions!$J$2:$J$1001,$A675,Transactions!$A$2:$A$1001,2)*$I675)</f>
        <v/>
      </c>
      <c r="P675" s="287" t="str">
        <f t="shared" si="97"/>
        <v/>
      </c>
      <c r="Q675" s="288" t="str">
        <f t="shared" si="98"/>
        <v/>
      </c>
    </row>
    <row r="676" spans="1:17" ht="15" customHeight="1" x14ac:dyDescent="0.2">
      <c r="A676" s="240" t="str">
        <f>IFERROR(INDEX(Txn[Key],MATCH(0,INDEX(COUNTIF($A$1:A675,Txn[Key])+(Txn[Key]=""),0),0)),"")</f>
        <v/>
      </c>
      <c r="B676" s="240" t="str">
        <f t="shared" si="90"/>
        <v/>
      </c>
      <c r="C676" s="240" t="str">
        <f t="shared" si="91"/>
        <v/>
      </c>
      <c r="D676" s="240" t="str">
        <f t="shared" si="92"/>
        <v/>
      </c>
      <c r="E676" s="261" t="str">
        <f>IF($A676="","",SUMIFS(Txn[Signed Units],Txn[Key],$A676))</f>
        <v/>
      </c>
      <c r="F676" s="283" t="str">
        <f>IF($A676="","",SUMIFS(Txn[Buy Cost],Txn[Key],$A676))</f>
        <v/>
      </c>
      <c r="G676" s="283" t="str">
        <f>IF($A676="","",SUMIFS(Txn[Sell Proceeds],Txn[Key],$A676))</f>
        <v/>
      </c>
      <c r="H676" s="284" t="str">
        <f>IF($A676="","",IFERROR(INDEX(Prices[Current Price],MATCH($A676,Prices[Key],0)),0))</f>
        <v/>
      </c>
      <c r="I676" s="285" t="str">
        <f>IF($A676="","",IFERROR(INDEX(Prices[FX to SGD],MATCH($A676,Prices[Key],0)),1))</f>
        <v/>
      </c>
      <c r="J676" s="283" t="str">
        <f t="shared" si="93"/>
        <v/>
      </c>
      <c r="K676" s="283" t="str">
        <f t="shared" si="94"/>
        <v/>
      </c>
      <c r="L676" s="283" t="str">
        <f t="shared" si="95"/>
        <v/>
      </c>
      <c r="M676" s="286" t="str">
        <f t="shared" si="96"/>
        <v/>
      </c>
      <c r="N676" s="240" t="str">
        <f>IF($A676="","",IF(ABS(E676)&gt;0.000001,COUNT($N$1:N675)+1,""))</f>
        <v/>
      </c>
      <c r="O676" s="287" t="str">
        <f>IF($A676="","",SUMIFS(Transactions!$H$2:$H$1001,Transactions!$J$2:$J$1001,$A676,Transactions!$A$2:$A$1001,2)*$I676)</f>
        <v/>
      </c>
      <c r="P676" s="287" t="str">
        <f t="shared" si="97"/>
        <v/>
      </c>
      <c r="Q676" s="288" t="str">
        <f t="shared" si="98"/>
        <v/>
      </c>
    </row>
    <row r="677" spans="1:17" ht="15" customHeight="1" x14ac:dyDescent="0.2">
      <c r="A677" s="240" t="str">
        <f>IFERROR(INDEX(Txn[Key],MATCH(0,INDEX(COUNTIF($A$1:A676,Txn[Key])+(Txn[Key]=""),0),0)),"")</f>
        <v/>
      </c>
      <c r="B677" s="240" t="str">
        <f t="shared" si="90"/>
        <v/>
      </c>
      <c r="C677" s="240" t="str">
        <f t="shared" si="91"/>
        <v/>
      </c>
      <c r="D677" s="240" t="str">
        <f t="shared" si="92"/>
        <v/>
      </c>
      <c r="E677" s="261" t="str">
        <f>IF($A677="","",SUMIFS(Txn[Signed Units],Txn[Key],$A677))</f>
        <v/>
      </c>
      <c r="F677" s="283" t="str">
        <f>IF($A677="","",SUMIFS(Txn[Buy Cost],Txn[Key],$A677))</f>
        <v/>
      </c>
      <c r="G677" s="283" t="str">
        <f>IF($A677="","",SUMIFS(Txn[Sell Proceeds],Txn[Key],$A677))</f>
        <v/>
      </c>
      <c r="H677" s="284" t="str">
        <f>IF($A677="","",IFERROR(INDEX(Prices[Current Price],MATCH($A677,Prices[Key],0)),0))</f>
        <v/>
      </c>
      <c r="I677" s="285" t="str">
        <f>IF($A677="","",IFERROR(INDEX(Prices[FX to SGD],MATCH($A677,Prices[Key],0)),1))</f>
        <v/>
      </c>
      <c r="J677" s="283" t="str">
        <f t="shared" si="93"/>
        <v/>
      </c>
      <c r="K677" s="283" t="str">
        <f t="shared" si="94"/>
        <v/>
      </c>
      <c r="L677" s="283" t="str">
        <f t="shared" si="95"/>
        <v/>
      </c>
      <c r="M677" s="286" t="str">
        <f t="shared" si="96"/>
        <v/>
      </c>
      <c r="N677" s="240" t="str">
        <f>IF($A677="","",IF(ABS(E677)&gt;0.000001,COUNT($N$1:N676)+1,""))</f>
        <v/>
      </c>
      <c r="O677" s="287" t="str">
        <f>IF($A677="","",SUMIFS(Transactions!$H$2:$H$1001,Transactions!$J$2:$J$1001,$A677,Transactions!$A$2:$A$1001,2)*$I677)</f>
        <v/>
      </c>
      <c r="P677" s="287" t="str">
        <f t="shared" si="97"/>
        <v/>
      </c>
      <c r="Q677" s="288" t="str">
        <f t="shared" si="98"/>
        <v/>
      </c>
    </row>
    <row r="678" spans="1:17" ht="15" customHeight="1" x14ac:dyDescent="0.2">
      <c r="A678" s="240" t="str">
        <f>IFERROR(INDEX(Txn[Key],MATCH(0,INDEX(COUNTIF($A$1:A677,Txn[Key])+(Txn[Key]=""),0),0)),"")</f>
        <v/>
      </c>
      <c r="B678" s="240" t="str">
        <f t="shared" si="90"/>
        <v/>
      </c>
      <c r="C678" s="240" t="str">
        <f t="shared" si="91"/>
        <v/>
      </c>
      <c r="D678" s="240" t="str">
        <f t="shared" si="92"/>
        <v/>
      </c>
      <c r="E678" s="261" t="str">
        <f>IF($A678="","",SUMIFS(Txn[Signed Units],Txn[Key],$A678))</f>
        <v/>
      </c>
      <c r="F678" s="283" t="str">
        <f>IF($A678="","",SUMIFS(Txn[Buy Cost],Txn[Key],$A678))</f>
        <v/>
      </c>
      <c r="G678" s="283" t="str">
        <f>IF($A678="","",SUMIFS(Txn[Sell Proceeds],Txn[Key],$A678))</f>
        <v/>
      </c>
      <c r="H678" s="284" t="str">
        <f>IF($A678="","",IFERROR(INDEX(Prices[Current Price],MATCH($A678,Prices[Key],0)),0))</f>
        <v/>
      </c>
      <c r="I678" s="285" t="str">
        <f>IF($A678="","",IFERROR(INDEX(Prices[FX to SGD],MATCH($A678,Prices[Key],0)),1))</f>
        <v/>
      </c>
      <c r="J678" s="283" t="str">
        <f t="shared" si="93"/>
        <v/>
      </c>
      <c r="K678" s="283" t="str">
        <f t="shared" si="94"/>
        <v/>
      </c>
      <c r="L678" s="283" t="str">
        <f t="shared" si="95"/>
        <v/>
      </c>
      <c r="M678" s="286" t="str">
        <f t="shared" si="96"/>
        <v/>
      </c>
      <c r="N678" s="240" t="str">
        <f>IF($A678="","",IF(ABS(E678)&gt;0.000001,COUNT($N$1:N677)+1,""))</f>
        <v/>
      </c>
      <c r="O678" s="287" t="str">
        <f>IF($A678="","",SUMIFS(Transactions!$H$2:$H$1001,Transactions!$J$2:$J$1001,$A678,Transactions!$A$2:$A$1001,2)*$I678)</f>
        <v/>
      </c>
      <c r="P678" s="287" t="str">
        <f t="shared" si="97"/>
        <v/>
      </c>
      <c r="Q678" s="288" t="str">
        <f t="shared" si="98"/>
        <v/>
      </c>
    </row>
    <row r="679" spans="1:17" ht="15" customHeight="1" x14ac:dyDescent="0.2">
      <c r="A679" s="240" t="str">
        <f>IFERROR(INDEX(Txn[Key],MATCH(0,INDEX(COUNTIF($A$1:A678,Txn[Key])+(Txn[Key]=""),0),0)),"")</f>
        <v/>
      </c>
      <c r="B679" s="240" t="str">
        <f t="shared" si="90"/>
        <v/>
      </c>
      <c r="C679" s="240" t="str">
        <f t="shared" si="91"/>
        <v/>
      </c>
      <c r="D679" s="240" t="str">
        <f t="shared" si="92"/>
        <v/>
      </c>
      <c r="E679" s="261" t="str">
        <f>IF($A679="","",SUMIFS(Txn[Signed Units],Txn[Key],$A679))</f>
        <v/>
      </c>
      <c r="F679" s="283" t="str">
        <f>IF($A679="","",SUMIFS(Txn[Buy Cost],Txn[Key],$A679))</f>
        <v/>
      </c>
      <c r="G679" s="283" t="str">
        <f>IF($A679="","",SUMIFS(Txn[Sell Proceeds],Txn[Key],$A679))</f>
        <v/>
      </c>
      <c r="H679" s="284" t="str">
        <f>IF($A679="","",IFERROR(INDEX(Prices[Current Price],MATCH($A679,Prices[Key],0)),0))</f>
        <v/>
      </c>
      <c r="I679" s="285" t="str">
        <f>IF($A679="","",IFERROR(INDEX(Prices[FX to SGD],MATCH($A679,Prices[Key],0)),1))</f>
        <v/>
      </c>
      <c r="J679" s="283" t="str">
        <f t="shared" si="93"/>
        <v/>
      </c>
      <c r="K679" s="283" t="str">
        <f t="shared" si="94"/>
        <v/>
      </c>
      <c r="L679" s="283" t="str">
        <f t="shared" si="95"/>
        <v/>
      </c>
      <c r="M679" s="286" t="str">
        <f t="shared" si="96"/>
        <v/>
      </c>
      <c r="N679" s="240" t="str">
        <f>IF($A679="","",IF(ABS(E679)&gt;0.000001,COUNT($N$1:N678)+1,""))</f>
        <v/>
      </c>
      <c r="O679" s="287" t="str">
        <f>IF($A679="","",SUMIFS(Transactions!$H$2:$H$1001,Transactions!$J$2:$J$1001,$A679,Transactions!$A$2:$A$1001,2)*$I679)</f>
        <v/>
      </c>
      <c r="P679" s="287" t="str">
        <f t="shared" si="97"/>
        <v/>
      </c>
      <c r="Q679" s="288" t="str">
        <f t="shared" si="98"/>
        <v/>
      </c>
    </row>
    <row r="680" spans="1:17" ht="15" customHeight="1" x14ac:dyDescent="0.2">
      <c r="A680" s="240" t="str">
        <f>IFERROR(INDEX(Txn[Key],MATCH(0,INDEX(COUNTIF($A$1:A679,Txn[Key])+(Txn[Key]=""),0),0)),"")</f>
        <v/>
      </c>
      <c r="B680" s="240" t="str">
        <f t="shared" si="90"/>
        <v/>
      </c>
      <c r="C680" s="240" t="str">
        <f t="shared" si="91"/>
        <v/>
      </c>
      <c r="D680" s="240" t="str">
        <f t="shared" si="92"/>
        <v/>
      </c>
      <c r="E680" s="261" t="str">
        <f>IF($A680="","",SUMIFS(Txn[Signed Units],Txn[Key],$A680))</f>
        <v/>
      </c>
      <c r="F680" s="283" t="str">
        <f>IF($A680="","",SUMIFS(Txn[Buy Cost],Txn[Key],$A680))</f>
        <v/>
      </c>
      <c r="G680" s="283" t="str">
        <f>IF($A680="","",SUMIFS(Txn[Sell Proceeds],Txn[Key],$A680))</f>
        <v/>
      </c>
      <c r="H680" s="284" t="str">
        <f>IF($A680="","",IFERROR(INDEX(Prices[Current Price],MATCH($A680,Prices[Key],0)),0))</f>
        <v/>
      </c>
      <c r="I680" s="285" t="str">
        <f>IF($A680="","",IFERROR(INDEX(Prices[FX to SGD],MATCH($A680,Prices[Key],0)),1))</f>
        <v/>
      </c>
      <c r="J680" s="283" t="str">
        <f t="shared" si="93"/>
        <v/>
      </c>
      <c r="K680" s="283" t="str">
        <f t="shared" si="94"/>
        <v/>
      </c>
      <c r="L680" s="283" t="str">
        <f t="shared" si="95"/>
        <v/>
      </c>
      <c r="M680" s="286" t="str">
        <f t="shared" si="96"/>
        <v/>
      </c>
      <c r="N680" s="240" t="str">
        <f>IF($A680="","",IF(ABS(E680)&gt;0.000001,COUNT($N$1:N679)+1,""))</f>
        <v/>
      </c>
      <c r="O680" s="287" t="str">
        <f>IF($A680="","",SUMIFS(Transactions!$H$2:$H$1001,Transactions!$J$2:$J$1001,$A680,Transactions!$A$2:$A$1001,2)*$I680)</f>
        <v/>
      </c>
      <c r="P680" s="287" t="str">
        <f t="shared" si="97"/>
        <v/>
      </c>
      <c r="Q680" s="288" t="str">
        <f t="shared" si="98"/>
        <v/>
      </c>
    </row>
    <row r="681" spans="1:17" ht="15" customHeight="1" x14ac:dyDescent="0.2">
      <c r="A681" s="240" t="str">
        <f>IFERROR(INDEX(Txn[Key],MATCH(0,INDEX(COUNTIF($A$1:A680,Txn[Key])+(Txn[Key]=""),0),0)),"")</f>
        <v/>
      </c>
      <c r="B681" s="240" t="str">
        <f t="shared" si="90"/>
        <v/>
      </c>
      <c r="C681" s="240" t="str">
        <f t="shared" si="91"/>
        <v/>
      </c>
      <c r="D681" s="240" t="str">
        <f t="shared" si="92"/>
        <v/>
      </c>
      <c r="E681" s="261" t="str">
        <f>IF($A681="","",SUMIFS(Txn[Signed Units],Txn[Key],$A681))</f>
        <v/>
      </c>
      <c r="F681" s="283" t="str">
        <f>IF($A681="","",SUMIFS(Txn[Buy Cost],Txn[Key],$A681))</f>
        <v/>
      </c>
      <c r="G681" s="283" t="str">
        <f>IF($A681="","",SUMIFS(Txn[Sell Proceeds],Txn[Key],$A681))</f>
        <v/>
      </c>
      <c r="H681" s="284" t="str">
        <f>IF($A681="","",IFERROR(INDEX(Prices[Current Price],MATCH($A681,Prices[Key],0)),0))</f>
        <v/>
      </c>
      <c r="I681" s="285" t="str">
        <f>IF($A681="","",IFERROR(INDEX(Prices[FX to SGD],MATCH($A681,Prices[Key],0)),1))</f>
        <v/>
      </c>
      <c r="J681" s="283" t="str">
        <f t="shared" si="93"/>
        <v/>
      </c>
      <c r="K681" s="283" t="str">
        <f t="shared" si="94"/>
        <v/>
      </c>
      <c r="L681" s="283" t="str">
        <f t="shared" si="95"/>
        <v/>
      </c>
      <c r="M681" s="286" t="str">
        <f t="shared" si="96"/>
        <v/>
      </c>
      <c r="N681" s="240" t="str">
        <f>IF($A681="","",IF(ABS(E681)&gt;0.000001,COUNT($N$1:N680)+1,""))</f>
        <v/>
      </c>
      <c r="O681" s="287" t="str">
        <f>IF($A681="","",SUMIFS(Transactions!$H$2:$H$1001,Transactions!$J$2:$J$1001,$A681,Transactions!$A$2:$A$1001,2)*$I681)</f>
        <v/>
      </c>
      <c r="P681" s="287" t="str">
        <f t="shared" si="97"/>
        <v/>
      </c>
      <c r="Q681" s="288" t="str">
        <f t="shared" si="98"/>
        <v/>
      </c>
    </row>
    <row r="682" spans="1:17" ht="15" customHeight="1" x14ac:dyDescent="0.2">
      <c r="A682" s="240" t="str">
        <f>IFERROR(INDEX(Txn[Key],MATCH(0,INDEX(COUNTIF($A$1:A681,Txn[Key])+(Txn[Key]=""),0),0)),"")</f>
        <v/>
      </c>
      <c r="B682" s="240" t="str">
        <f t="shared" si="90"/>
        <v/>
      </c>
      <c r="C682" s="240" t="str">
        <f t="shared" si="91"/>
        <v/>
      </c>
      <c r="D682" s="240" t="str">
        <f t="shared" si="92"/>
        <v/>
      </c>
      <c r="E682" s="261" t="str">
        <f>IF($A682="","",SUMIFS(Txn[Signed Units],Txn[Key],$A682))</f>
        <v/>
      </c>
      <c r="F682" s="283" t="str">
        <f>IF($A682="","",SUMIFS(Txn[Buy Cost],Txn[Key],$A682))</f>
        <v/>
      </c>
      <c r="G682" s="283" t="str">
        <f>IF($A682="","",SUMIFS(Txn[Sell Proceeds],Txn[Key],$A682))</f>
        <v/>
      </c>
      <c r="H682" s="284" t="str">
        <f>IF($A682="","",IFERROR(INDEX(Prices[Current Price],MATCH($A682,Prices[Key],0)),0))</f>
        <v/>
      </c>
      <c r="I682" s="285" t="str">
        <f>IF($A682="","",IFERROR(INDEX(Prices[FX to SGD],MATCH($A682,Prices[Key],0)),1))</f>
        <v/>
      </c>
      <c r="J682" s="283" t="str">
        <f t="shared" si="93"/>
        <v/>
      </c>
      <c r="K682" s="283" t="str">
        <f t="shared" si="94"/>
        <v/>
      </c>
      <c r="L682" s="283" t="str">
        <f t="shared" si="95"/>
        <v/>
      </c>
      <c r="M682" s="286" t="str">
        <f t="shared" si="96"/>
        <v/>
      </c>
      <c r="N682" s="240" t="str">
        <f>IF($A682="","",IF(ABS(E682)&gt;0.000001,COUNT($N$1:N681)+1,""))</f>
        <v/>
      </c>
      <c r="O682" s="287" t="str">
        <f>IF($A682="","",SUMIFS(Transactions!$H$2:$H$1001,Transactions!$J$2:$J$1001,$A682,Transactions!$A$2:$A$1001,2)*$I682)</f>
        <v/>
      </c>
      <c r="P682" s="287" t="str">
        <f t="shared" si="97"/>
        <v/>
      </c>
      <c r="Q682" s="288" t="str">
        <f t="shared" si="98"/>
        <v/>
      </c>
    </row>
    <row r="683" spans="1:17" ht="15" customHeight="1" x14ac:dyDescent="0.2">
      <c r="A683" s="240" t="str">
        <f>IFERROR(INDEX(Txn[Key],MATCH(0,INDEX(COUNTIF($A$1:A682,Txn[Key])+(Txn[Key]=""),0),0)),"")</f>
        <v/>
      </c>
      <c r="B683" s="240" t="str">
        <f t="shared" si="90"/>
        <v/>
      </c>
      <c r="C683" s="240" t="str">
        <f t="shared" si="91"/>
        <v/>
      </c>
      <c r="D683" s="240" t="str">
        <f t="shared" si="92"/>
        <v/>
      </c>
      <c r="E683" s="261" t="str">
        <f>IF($A683="","",SUMIFS(Txn[Signed Units],Txn[Key],$A683))</f>
        <v/>
      </c>
      <c r="F683" s="283" t="str">
        <f>IF($A683="","",SUMIFS(Txn[Buy Cost],Txn[Key],$A683))</f>
        <v/>
      </c>
      <c r="G683" s="283" t="str">
        <f>IF($A683="","",SUMIFS(Txn[Sell Proceeds],Txn[Key],$A683))</f>
        <v/>
      </c>
      <c r="H683" s="284" t="str">
        <f>IF($A683="","",IFERROR(INDEX(Prices[Current Price],MATCH($A683,Prices[Key],0)),0))</f>
        <v/>
      </c>
      <c r="I683" s="285" t="str">
        <f>IF($A683="","",IFERROR(INDEX(Prices[FX to SGD],MATCH($A683,Prices[Key],0)),1))</f>
        <v/>
      </c>
      <c r="J683" s="283" t="str">
        <f t="shared" si="93"/>
        <v/>
      </c>
      <c r="K683" s="283" t="str">
        <f t="shared" si="94"/>
        <v/>
      </c>
      <c r="L683" s="283" t="str">
        <f t="shared" si="95"/>
        <v/>
      </c>
      <c r="M683" s="286" t="str">
        <f t="shared" si="96"/>
        <v/>
      </c>
      <c r="N683" s="240" t="str">
        <f>IF($A683="","",IF(ABS(E683)&gt;0.000001,COUNT($N$1:N682)+1,""))</f>
        <v/>
      </c>
      <c r="O683" s="287" t="str">
        <f>IF($A683="","",SUMIFS(Transactions!$H$2:$H$1001,Transactions!$J$2:$J$1001,$A683,Transactions!$A$2:$A$1001,2)*$I683)</f>
        <v/>
      </c>
      <c r="P683" s="287" t="str">
        <f t="shared" si="97"/>
        <v/>
      </c>
      <c r="Q683" s="288" t="str">
        <f t="shared" si="98"/>
        <v/>
      </c>
    </row>
    <row r="684" spans="1:17" ht="15" customHeight="1" x14ac:dyDescent="0.2">
      <c r="A684" s="240" t="str">
        <f>IFERROR(INDEX(Txn[Key],MATCH(0,INDEX(COUNTIF($A$1:A683,Txn[Key])+(Txn[Key]=""),0),0)),"")</f>
        <v/>
      </c>
      <c r="B684" s="240" t="str">
        <f t="shared" si="90"/>
        <v/>
      </c>
      <c r="C684" s="240" t="str">
        <f t="shared" si="91"/>
        <v/>
      </c>
      <c r="D684" s="240" t="str">
        <f t="shared" si="92"/>
        <v/>
      </c>
      <c r="E684" s="261" t="str">
        <f>IF($A684="","",SUMIFS(Txn[Signed Units],Txn[Key],$A684))</f>
        <v/>
      </c>
      <c r="F684" s="283" t="str">
        <f>IF($A684="","",SUMIFS(Txn[Buy Cost],Txn[Key],$A684))</f>
        <v/>
      </c>
      <c r="G684" s="283" t="str">
        <f>IF($A684="","",SUMIFS(Txn[Sell Proceeds],Txn[Key],$A684))</f>
        <v/>
      </c>
      <c r="H684" s="284" t="str">
        <f>IF($A684="","",IFERROR(INDEX(Prices[Current Price],MATCH($A684,Prices[Key],0)),0))</f>
        <v/>
      </c>
      <c r="I684" s="285" t="str">
        <f>IF($A684="","",IFERROR(INDEX(Prices[FX to SGD],MATCH($A684,Prices[Key],0)),1))</f>
        <v/>
      </c>
      <c r="J684" s="283" t="str">
        <f t="shared" si="93"/>
        <v/>
      </c>
      <c r="K684" s="283" t="str">
        <f t="shared" si="94"/>
        <v/>
      </c>
      <c r="L684" s="283" t="str">
        <f t="shared" si="95"/>
        <v/>
      </c>
      <c r="M684" s="286" t="str">
        <f t="shared" si="96"/>
        <v/>
      </c>
      <c r="N684" s="240" t="str">
        <f>IF($A684="","",IF(ABS(E684)&gt;0.000001,COUNT($N$1:N683)+1,""))</f>
        <v/>
      </c>
      <c r="O684" s="287" t="str">
        <f>IF($A684="","",SUMIFS(Transactions!$H$2:$H$1001,Transactions!$J$2:$J$1001,$A684,Transactions!$A$2:$A$1001,2)*$I684)</f>
        <v/>
      </c>
      <c r="P684" s="287" t="str">
        <f t="shared" si="97"/>
        <v/>
      </c>
      <c r="Q684" s="288" t="str">
        <f t="shared" si="98"/>
        <v/>
      </c>
    </row>
    <row r="685" spans="1:17" ht="15" customHeight="1" x14ac:dyDescent="0.2">
      <c r="A685" s="240" t="str">
        <f>IFERROR(INDEX(Txn[Key],MATCH(0,INDEX(COUNTIF($A$1:A684,Txn[Key])+(Txn[Key]=""),0),0)),"")</f>
        <v/>
      </c>
      <c r="B685" s="240" t="str">
        <f t="shared" si="90"/>
        <v/>
      </c>
      <c r="C685" s="240" t="str">
        <f t="shared" si="91"/>
        <v/>
      </c>
      <c r="D685" s="240" t="str">
        <f t="shared" si="92"/>
        <v/>
      </c>
      <c r="E685" s="261" t="str">
        <f>IF($A685="","",SUMIFS(Txn[Signed Units],Txn[Key],$A685))</f>
        <v/>
      </c>
      <c r="F685" s="283" t="str">
        <f>IF($A685="","",SUMIFS(Txn[Buy Cost],Txn[Key],$A685))</f>
        <v/>
      </c>
      <c r="G685" s="283" t="str">
        <f>IF($A685="","",SUMIFS(Txn[Sell Proceeds],Txn[Key],$A685))</f>
        <v/>
      </c>
      <c r="H685" s="284" t="str">
        <f>IF($A685="","",IFERROR(INDEX(Prices[Current Price],MATCH($A685,Prices[Key],0)),0))</f>
        <v/>
      </c>
      <c r="I685" s="285" t="str">
        <f>IF($A685="","",IFERROR(INDEX(Prices[FX to SGD],MATCH($A685,Prices[Key],0)),1))</f>
        <v/>
      </c>
      <c r="J685" s="283" t="str">
        <f t="shared" si="93"/>
        <v/>
      </c>
      <c r="K685" s="283" t="str">
        <f t="shared" si="94"/>
        <v/>
      </c>
      <c r="L685" s="283" t="str">
        <f t="shared" si="95"/>
        <v/>
      </c>
      <c r="M685" s="286" t="str">
        <f t="shared" si="96"/>
        <v/>
      </c>
      <c r="N685" s="240" t="str">
        <f>IF($A685="","",IF(ABS(E685)&gt;0.000001,COUNT($N$1:N684)+1,""))</f>
        <v/>
      </c>
      <c r="O685" s="287" t="str">
        <f>IF($A685="","",SUMIFS(Transactions!$H$2:$H$1001,Transactions!$J$2:$J$1001,$A685,Transactions!$A$2:$A$1001,2)*$I685)</f>
        <v/>
      </c>
      <c r="P685" s="287" t="str">
        <f t="shared" si="97"/>
        <v/>
      </c>
      <c r="Q685" s="288" t="str">
        <f t="shared" si="98"/>
        <v/>
      </c>
    </row>
    <row r="686" spans="1:17" ht="15" customHeight="1" x14ac:dyDescent="0.2">
      <c r="A686" s="240" t="str">
        <f>IFERROR(INDEX(Txn[Key],MATCH(0,INDEX(COUNTIF($A$1:A685,Txn[Key])+(Txn[Key]=""),0),0)),"")</f>
        <v/>
      </c>
      <c r="B686" s="240" t="str">
        <f t="shared" si="90"/>
        <v/>
      </c>
      <c r="C686" s="240" t="str">
        <f t="shared" si="91"/>
        <v/>
      </c>
      <c r="D686" s="240" t="str">
        <f t="shared" si="92"/>
        <v/>
      </c>
      <c r="E686" s="261" t="str">
        <f>IF($A686="","",SUMIFS(Txn[Signed Units],Txn[Key],$A686))</f>
        <v/>
      </c>
      <c r="F686" s="283" t="str">
        <f>IF($A686="","",SUMIFS(Txn[Buy Cost],Txn[Key],$A686))</f>
        <v/>
      </c>
      <c r="G686" s="283" t="str">
        <f>IF($A686="","",SUMIFS(Txn[Sell Proceeds],Txn[Key],$A686))</f>
        <v/>
      </c>
      <c r="H686" s="284" t="str">
        <f>IF($A686="","",IFERROR(INDEX(Prices[Current Price],MATCH($A686,Prices[Key],0)),0))</f>
        <v/>
      </c>
      <c r="I686" s="285" t="str">
        <f>IF($A686="","",IFERROR(INDEX(Prices[FX to SGD],MATCH($A686,Prices[Key],0)),1))</f>
        <v/>
      </c>
      <c r="J686" s="283" t="str">
        <f t="shared" si="93"/>
        <v/>
      </c>
      <c r="K686" s="283" t="str">
        <f t="shared" si="94"/>
        <v/>
      </c>
      <c r="L686" s="283" t="str">
        <f t="shared" si="95"/>
        <v/>
      </c>
      <c r="M686" s="286" t="str">
        <f t="shared" si="96"/>
        <v/>
      </c>
      <c r="N686" s="240" t="str">
        <f>IF($A686="","",IF(ABS(E686)&gt;0.000001,COUNT($N$1:N685)+1,""))</f>
        <v/>
      </c>
      <c r="O686" s="287" t="str">
        <f>IF($A686="","",SUMIFS(Transactions!$H$2:$H$1001,Transactions!$J$2:$J$1001,$A686,Transactions!$A$2:$A$1001,2)*$I686)</f>
        <v/>
      </c>
      <c r="P686" s="287" t="str">
        <f t="shared" si="97"/>
        <v/>
      </c>
      <c r="Q686" s="288" t="str">
        <f t="shared" si="98"/>
        <v/>
      </c>
    </row>
    <row r="687" spans="1:17" ht="15" customHeight="1" x14ac:dyDescent="0.2">
      <c r="A687" s="240" t="str">
        <f>IFERROR(INDEX(Txn[Key],MATCH(0,INDEX(COUNTIF($A$1:A686,Txn[Key])+(Txn[Key]=""),0),0)),"")</f>
        <v/>
      </c>
      <c r="B687" s="240" t="str">
        <f t="shared" si="90"/>
        <v/>
      </c>
      <c r="C687" s="240" t="str">
        <f t="shared" si="91"/>
        <v/>
      </c>
      <c r="D687" s="240" t="str">
        <f t="shared" si="92"/>
        <v/>
      </c>
      <c r="E687" s="261" t="str">
        <f>IF($A687="","",SUMIFS(Txn[Signed Units],Txn[Key],$A687))</f>
        <v/>
      </c>
      <c r="F687" s="283" t="str">
        <f>IF($A687="","",SUMIFS(Txn[Buy Cost],Txn[Key],$A687))</f>
        <v/>
      </c>
      <c r="G687" s="283" t="str">
        <f>IF($A687="","",SUMIFS(Txn[Sell Proceeds],Txn[Key],$A687))</f>
        <v/>
      </c>
      <c r="H687" s="284" t="str">
        <f>IF($A687="","",IFERROR(INDEX(Prices[Current Price],MATCH($A687,Prices[Key],0)),0))</f>
        <v/>
      </c>
      <c r="I687" s="285" t="str">
        <f>IF($A687="","",IFERROR(INDEX(Prices[FX to SGD],MATCH($A687,Prices[Key],0)),1))</f>
        <v/>
      </c>
      <c r="J687" s="283" t="str">
        <f t="shared" si="93"/>
        <v/>
      </c>
      <c r="K687" s="283" t="str">
        <f t="shared" si="94"/>
        <v/>
      </c>
      <c r="L687" s="283" t="str">
        <f t="shared" si="95"/>
        <v/>
      </c>
      <c r="M687" s="286" t="str">
        <f t="shared" si="96"/>
        <v/>
      </c>
      <c r="N687" s="240" t="str">
        <f>IF($A687="","",IF(ABS(E687)&gt;0.000001,COUNT($N$1:N686)+1,""))</f>
        <v/>
      </c>
      <c r="O687" s="287" t="str">
        <f>IF($A687="","",SUMIFS(Transactions!$H$2:$H$1001,Transactions!$J$2:$J$1001,$A687,Transactions!$A$2:$A$1001,2)*$I687)</f>
        <v/>
      </c>
      <c r="P687" s="287" t="str">
        <f t="shared" si="97"/>
        <v/>
      </c>
      <c r="Q687" s="288" t="str">
        <f t="shared" si="98"/>
        <v/>
      </c>
    </row>
    <row r="688" spans="1:17" ht="15" customHeight="1" x14ac:dyDescent="0.2">
      <c r="A688" s="240" t="str">
        <f>IFERROR(INDEX(Txn[Key],MATCH(0,INDEX(COUNTIF($A$1:A687,Txn[Key])+(Txn[Key]=""),0),0)),"")</f>
        <v/>
      </c>
      <c r="B688" s="240" t="str">
        <f t="shared" si="90"/>
        <v/>
      </c>
      <c r="C688" s="240" t="str">
        <f t="shared" si="91"/>
        <v/>
      </c>
      <c r="D688" s="240" t="str">
        <f t="shared" si="92"/>
        <v/>
      </c>
      <c r="E688" s="261" t="str">
        <f>IF($A688="","",SUMIFS(Txn[Signed Units],Txn[Key],$A688))</f>
        <v/>
      </c>
      <c r="F688" s="283" t="str">
        <f>IF($A688="","",SUMIFS(Txn[Buy Cost],Txn[Key],$A688))</f>
        <v/>
      </c>
      <c r="G688" s="283" t="str">
        <f>IF($A688="","",SUMIFS(Txn[Sell Proceeds],Txn[Key],$A688))</f>
        <v/>
      </c>
      <c r="H688" s="284" t="str">
        <f>IF($A688="","",IFERROR(INDEX(Prices[Current Price],MATCH($A688,Prices[Key],0)),0))</f>
        <v/>
      </c>
      <c r="I688" s="285" t="str">
        <f>IF($A688="","",IFERROR(INDEX(Prices[FX to SGD],MATCH($A688,Prices[Key],0)),1))</f>
        <v/>
      </c>
      <c r="J688" s="283" t="str">
        <f t="shared" si="93"/>
        <v/>
      </c>
      <c r="K688" s="283" t="str">
        <f t="shared" si="94"/>
        <v/>
      </c>
      <c r="L688" s="283" t="str">
        <f t="shared" si="95"/>
        <v/>
      </c>
      <c r="M688" s="286" t="str">
        <f t="shared" si="96"/>
        <v/>
      </c>
      <c r="N688" s="240" t="str">
        <f>IF($A688="","",IF(ABS(E688)&gt;0.000001,COUNT($N$1:N687)+1,""))</f>
        <v/>
      </c>
      <c r="O688" s="287" t="str">
        <f>IF($A688="","",SUMIFS(Transactions!$H$2:$H$1001,Transactions!$J$2:$J$1001,$A688,Transactions!$A$2:$A$1001,2)*$I688)</f>
        <v/>
      </c>
      <c r="P688" s="287" t="str">
        <f t="shared" si="97"/>
        <v/>
      </c>
      <c r="Q688" s="288" t="str">
        <f t="shared" si="98"/>
        <v/>
      </c>
    </row>
    <row r="689" spans="1:17" ht="15" customHeight="1" x14ac:dyDescent="0.2">
      <c r="A689" s="240" t="str">
        <f>IFERROR(INDEX(Txn[Key],MATCH(0,INDEX(COUNTIF($A$1:A688,Txn[Key])+(Txn[Key]=""),0),0)),"")</f>
        <v/>
      </c>
      <c r="B689" s="240" t="str">
        <f t="shared" si="90"/>
        <v/>
      </c>
      <c r="C689" s="240" t="str">
        <f t="shared" si="91"/>
        <v/>
      </c>
      <c r="D689" s="240" t="str">
        <f t="shared" si="92"/>
        <v/>
      </c>
      <c r="E689" s="261" t="str">
        <f>IF($A689="","",SUMIFS(Txn[Signed Units],Txn[Key],$A689))</f>
        <v/>
      </c>
      <c r="F689" s="283" t="str">
        <f>IF($A689="","",SUMIFS(Txn[Buy Cost],Txn[Key],$A689))</f>
        <v/>
      </c>
      <c r="G689" s="283" t="str">
        <f>IF($A689="","",SUMIFS(Txn[Sell Proceeds],Txn[Key],$A689))</f>
        <v/>
      </c>
      <c r="H689" s="284" t="str">
        <f>IF($A689="","",IFERROR(INDEX(Prices[Current Price],MATCH($A689,Prices[Key],0)),0))</f>
        <v/>
      </c>
      <c r="I689" s="285" t="str">
        <f>IF($A689="","",IFERROR(INDEX(Prices[FX to SGD],MATCH($A689,Prices[Key],0)),1))</f>
        <v/>
      </c>
      <c r="J689" s="283" t="str">
        <f t="shared" si="93"/>
        <v/>
      </c>
      <c r="K689" s="283" t="str">
        <f t="shared" si="94"/>
        <v/>
      </c>
      <c r="L689" s="283" t="str">
        <f t="shared" si="95"/>
        <v/>
      </c>
      <c r="M689" s="286" t="str">
        <f t="shared" si="96"/>
        <v/>
      </c>
      <c r="N689" s="240" t="str">
        <f>IF($A689="","",IF(ABS(E689)&gt;0.000001,COUNT($N$1:N688)+1,""))</f>
        <v/>
      </c>
      <c r="O689" s="287" t="str">
        <f>IF($A689="","",SUMIFS(Transactions!$H$2:$H$1001,Transactions!$J$2:$J$1001,$A689,Transactions!$A$2:$A$1001,2)*$I689)</f>
        <v/>
      </c>
      <c r="P689" s="287" t="str">
        <f t="shared" si="97"/>
        <v/>
      </c>
      <c r="Q689" s="288" t="str">
        <f t="shared" si="98"/>
        <v/>
      </c>
    </row>
    <row r="690" spans="1:17" ht="15" customHeight="1" x14ac:dyDescent="0.2">
      <c r="A690" s="240" t="str">
        <f>IFERROR(INDEX(Txn[Key],MATCH(0,INDEX(COUNTIF($A$1:A689,Txn[Key])+(Txn[Key]=""),0),0)),"")</f>
        <v/>
      </c>
      <c r="B690" s="240" t="str">
        <f t="shared" si="90"/>
        <v/>
      </c>
      <c r="C690" s="240" t="str">
        <f t="shared" si="91"/>
        <v/>
      </c>
      <c r="D690" s="240" t="str">
        <f t="shared" si="92"/>
        <v/>
      </c>
      <c r="E690" s="261" t="str">
        <f>IF($A690="","",SUMIFS(Txn[Signed Units],Txn[Key],$A690))</f>
        <v/>
      </c>
      <c r="F690" s="283" t="str">
        <f>IF($A690="","",SUMIFS(Txn[Buy Cost],Txn[Key],$A690))</f>
        <v/>
      </c>
      <c r="G690" s="283" t="str">
        <f>IF($A690="","",SUMIFS(Txn[Sell Proceeds],Txn[Key],$A690))</f>
        <v/>
      </c>
      <c r="H690" s="284" t="str">
        <f>IF($A690="","",IFERROR(INDEX(Prices[Current Price],MATCH($A690,Prices[Key],0)),0))</f>
        <v/>
      </c>
      <c r="I690" s="285" t="str">
        <f>IF($A690="","",IFERROR(INDEX(Prices[FX to SGD],MATCH($A690,Prices[Key],0)),1))</f>
        <v/>
      </c>
      <c r="J690" s="283" t="str">
        <f t="shared" si="93"/>
        <v/>
      </c>
      <c r="K690" s="283" t="str">
        <f t="shared" si="94"/>
        <v/>
      </c>
      <c r="L690" s="283" t="str">
        <f t="shared" si="95"/>
        <v/>
      </c>
      <c r="M690" s="286" t="str">
        <f t="shared" si="96"/>
        <v/>
      </c>
      <c r="N690" s="240" t="str">
        <f>IF($A690="","",IF(ABS(E690)&gt;0.000001,COUNT($N$1:N689)+1,""))</f>
        <v/>
      </c>
      <c r="O690" s="287" t="str">
        <f>IF($A690="","",SUMIFS(Transactions!$H$2:$H$1001,Transactions!$J$2:$J$1001,$A690,Transactions!$A$2:$A$1001,2)*$I690)</f>
        <v/>
      </c>
      <c r="P690" s="287" t="str">
        <f t="shared" si="97"/>
        <v/>
      </c>
      <c r="Q690" s="288" t="str">
        <f t="shared" si="98"/>
        <v/>
      </c>
    </row>
    <row r="691" spans="1:17" ht="15" customHeight="1" x14ac:dyDescent="0.2">
      <c r="A691" s="240" t="str">
        <f>IFERROR(INDEX(Txn[Key],MATCH(0,INDEX(COUNTIF($A$1:A690,Txn[Key])+(Txn[Key]=""),0),0)),"")</f>
        <v/>
      </c>
      <c r="B691" s="240" t="str">
        <f t="shared" si="90"/>
        <v/>
      </c>
      <c r="C691" s="240" t="str">
        <f t="shared" si="91"/>
        <v/>
      </c>
      <c r="D691" s="240" t="str">
        <f t="shared" si="92"/>
        <v/>
      </c>
      <c r="E691" s="261" t="str">
        <f>IF($A691="","",SUMIFS(Txn[Signed Units],Txn[Key],$A691))</f>
        <v/>
      </c>
      <c r="F691" s="283" t="str">
        <f>IF($A691="","",SUMIFS(Txn[Buy Cost],Txn[Key],$A691))</f>
        <v/>
      </c>
      <c r="G691" s="283" t="str">
        <f>IF($A691="","",SUMIFS(Txn[Sell Proceeds],Txn[Key],$A691))</f>
        <v/>
      </c>
      <c r="H691" s="284" t="str">
        <f>IF($A691="","",IFERROR(INDEX(Prices[Current Price],MATCH($A691,Prices[Key],0)),0))</f>
        <v/>
      </c>
      <c r="I691" s="285" t="str">
        <f>IF($A691="","",IFERROR(INDEX(Prices[FX to SGD],MATCH($A691,Prices[Key],0)),1))</f>
        <v/>
      </c>
      <c r="J691" s="283" t="str">
        <f t="shared" si="93"/>
        <v/>
      </c>
      <c r="K691" s="283" t="str">
        <f t="shared" si="94"/>
        <v/>
      </c>
      <c r="L691" s="283" t="str">
        <f t="shared" si="95"/>
        <v/>
      </c>
      <c r="M691" s="286" t="str">
        <f t="shared" si="96"/>
        <v/>
      </c>
      <c r="N691" s="240" t="str">
        <f>IF($A691="","",IF(ABS(E691)&gt;0.000001,COUNT($N$1:N690)+1,""))</f>
        <v/>
      </c>
      <c r="O691" s="287" t="str">
        <f>IF($A691="","",SUMIFS(Transactions!$H$2:$H$1001,Transactions!$J$2:$J$1001,$A691,Transactions!$A$2:$A$1001,2)*$I691)</f>
        <v/>
      </c>
      <c r="P691" s="287" t="str">
        <f t="shared" si="97"/>
        <v/>
      </c>
      <c r="Q691" s="288" t="str">
        <f t="shared" si="98"/>
        <v/>
      </c>
    </row>
    <row r="692" spans="1:17" ht="15" customHeight="1" x14ac:dyDescent="0.2">
      <c r="A692" s="240" t="str">
        <f>IFERROR(INDEX(Txn[Key],MATCH(0,INDEX(COUNTIF($A$1:A691,Txn[Key])+(Txn[Key]=""),0),0)),"")</f>
        <v/>
      </c>
      <c r="B692" s="240" t="str">
        <f t="shared" si="90"/>
        <v/>
      </c>
      <c r="C692" s="240" t="str">
        <f t="shared" si="91"/>
        <v/>
      </c>
      <c r="D692" s="240" t="str">
        <f t="shared" si="92"/>
        <v/>
      </c>
      <c r="E692" s="261" t="str">
        <f>IF($A692="","",SUMIFS(Txn[Signed Units],Txn[Key],$A692))</f>
        <v/>
      </c>
      <c r="F692" s="283" t="str">
        <f>IF($A692="","",SUMIFS(Txn[Buy Cost],Txn[Key],$A692))</f>
        <v/>
      </c>
      <c r="G692" s="283" t="str">
        <f>IF($A692="","",SUMIFS(Txn[Sell Proceeds],Txn[Key],$A692))</f>
        <v/>
      </c>
      <c r="H692" s="284" t="str">
        <f>IF($A692="","",IFERROR(INDEX(Prices[Current Price],MATCH($A692,Prices[Key],0)),0))</f>
        <v/>
      </c>
      <c r="I692" s="285" t="str">
        <f>IF($A692="","",IFERROR(INDEX(Prices[FX to SGD],MATCH($A692,Prices[Key],0)),1))</f>
        <v/>
      </c>
      <c r="J692" s="283" t="str">
        <f t="shared" si="93"/>
        <v/>
      </c>
      <c r="K692" s="283" t="str">
        <f t="shared" si="94"/>
        <v/>
      </c>
      <c r="L692" s="283" t="str">
        <f t="shared" si="95"/>
        <v/>
      </c>
      <c r="M692" s="286" t="str">
        <f t="shared" si="96"/>
        <v/>
      </c>
      <c r="N692" s="240" t="str">
        <f>IF($A692="","",IF(ABS(E692)&gt;0.000001,COUNT($N$1:N691)+1,""))</f>
        <v/>
      </c>
      <c r="O692" s="287" t="str">
        <f>IF($A692="","",SUMIFS(Transactions!$H$2:$H$1001,Transactions!$J$2:$J$1001,$A692,Transactions!$A$2:$A$1001,2)*$I692)</f>
        <v/>
      </c>
      <c r="P692" s="287" t="str">
        <f t="shared" si="97"/>
        <v/>
      </c>
      <c r="Q692" s="288" t="str">
        <f t="shared" si="98"/>
        <v/>
      </c>
    </row>
    <row r="693" spans="1:17" ht="15" customHeight="1" x14ac:dyDescent="0.2">
      <c r="A693" s="240" t="str">
        <f>IFERROR(INDEX(Txn[Key],MATCH(0,INDEX(COUNTIF($A$1:A692,Txn[Key])+(Txn[Key]=""),0),0)),"")</f>
        <v/>
      </c>
      <c r="B693" s="240" t="str">
        <f t="shared" si="90"/>
        <v/>
      </c>
      <c r="C693" s="240" t="str">
        <f t="shared" si="91"/>
        <v/>
      </c>
      <c r="D693" s="240" t="str">
        <f t="shared" si="92"/>
        <v/>
      </c>
      <c r="E693" s="261" t="str">
        <f>IF($A693="","",SUMIFS(Txn[Signed Units],Txn[Key],$A693))</f>
        <v/>
      </c>
      <c r="F693" s="283" t="str">
        <f>IF($A693="","",SUMIFS(Txn[Buy Cost],Txn[Key],$A693))</f>
        <v/>
      </c>
      <c r="G693" s="283" t="str">
        <f>IF($A693="","",SUMIFS(Txn[Sell Proceeds],Txn[Key],$A693))</f>
        <v/>
      </c>
      <c r="H693" s="284" t="str">
        <f>IF($A693="","",IFERROR(INDEX(Prices[Current Price],MATCH($A693,Prices[Key],0)),0))</f>
        <v/>
      </c>
      <c r="I693" s="285" t="str">
        <f>IF($A693="","",IFERROR(INDEX(Prices[FX to SGD],MATCH($A693,Prices[Key],0)),1))</f>
        <v/>
      </c>
      <c r="J693" s="283" t="str">
        <f t="shared" si="93"/>
        <v/>
      </c>
      <c r="K693" s="283" t="str">
        <f t="shared" si="94"/>
        <v/>
      </c>
      <c r="L693" s="283" t="str">
        <f t="shared" si="95"/>
        <v/>
      </c>
      <c r="M693" s="286" t="str">
        <f t="shared" si="96"/>
        <v/>
      </c>
      <c r="N693" s="240" t="str">
        <f>IF($A693="","",IF(ABS(E693)&gt;0.000001,COUNT($N$1:N692)+1,""))</f>
        <v/>
      </c>
      <c r="O693" s="287" t="str">
        <f>IF($A693="","",SUMIFS(Transactions!$H$2:$H$1001,Transactions!$J$2:$J$1001,$A693,Transactions!$A$2:$A$1001,2)*$I693)</f>
        <v/>
      </c>
      <c r="P693" s="287" t="str">
        <f t="shared" si="97"/>
        <v/>
      </c>
      <c r="Q693" s="288" t="str">
        <f t="shared" si="98"/>
        <v/>
      </c>
    </row>
    <row r="694" spans="1:17" ht="15" customHeight="1" x14ac:dyDescent="0.2">
      <c r="A694" s="240" t="str">
        <f>IFERROR(INDEX(Txn[Key],MATCH(0,INDEX(COUNTIF($A$1:A693,Txn[Key])+(Txn[Key]=""),0),0)),"")</f>
        <v/>
      </c>
      <c r="B694" s="240" t="str">
        <f t="shared" si="90"/>
        <v/>
      </c>
      <c r="C694" s="240" t="str">
        <f t="shared" si="91"/>
        <v/>
      </c>
      <c r="D694" s="240" t="str">
        <f t="shared" si="92"/>
        <v/>
      </c>
      <c r="E694" s="261" t="str">
        <f>IF($A694="","",SUMIFS(Txn[Signed Units],Txn[Key],$A694))</f>
        <v/>
      </c>
      <c r="F694" s="283" t="str">
        <f>IF($A694="","",SUMIFS(Txn[Buy Cost],Txn[Key],$A694))</f>
        <v/>
      </c>
      <c r="G694" s="283" t="str">
        <f>IF($A694="","",SUMIFS(Txn[Sell Proceeds],Txn[Key],$A694))</f>
        <v/>
      </c>
      <c r="H694" s="284" t="str">
        <f>IF($A694="","",IFERROR(INDEX(Prices[Current Price],MATCH($A694,Prices[Key],0)),0))</f>
        <v/>
      </c>
      <c r="I694" s="285" t="str">
        <f>IF($A694="","",IFERROR(INDEX(Prices[FX to SGD],MATCH($A694,Prices[Key],0)),1))</f>
        <v/>
      </c>
      <c r="J694" s="283" t="str">
        <f t="shared" si="93"/>
        <v/>
      </c>
      <c r="K694" s="283" t="str">
        <f t="shared" si="94"/>
        <v/>
      </c>
      <c r="L694" s="283" t="str">
        <f t="shared" si="95"/>
        <v/>
      </c>
      <c r="M694" s="286" t="str">
        <f t="shared" si="96"/>
        <v/>
      </c>
      <c r="N694" s="240" t="str">
        <f>IF($A694="","",IF(ABS(E694)&gt;0.000001,COUNT($N$1:N693)+1,""))</f>
        <v/>
      </c>
      <c r="O694" s="287" t="str">
        <f>IF($A694="","",SUMIFS(Transactions!$H$2:$H$1001,Transactions!$J$2:$J$1001,$A694,Transactions!$A$2:$A$1001,2)*$I694)</f>
        <v/>
      </c>
      <c r="P694" s="287" t="str">
        <f t="shared" si="97"/>
        <v/>
      </c>
      <c r="Q694" s="288" t="str">
        <f t="shared" si="98"/>
        <v/>
      </c>
    </row>
    <row r="695" spans="1:17" ht="15" customHeight="1" x14ac:dyDescent="0.2">
      <c r="A695" s="240" t="str">
        <f>IFERROR(INDEX(Txn[Key],MATCH(0,INDEX(COUNTIF($A$1:A694,Txn[Key])+(Txn[Key]=""),0),0)),"")</f>
        <v/>
      </c>
      <c r="B695" s="240" t="str">
        <f t="shared" si="90"/>
        <v/>
      </c>
      <c r="C695" s="240" t="str">
        <f t="shared" si="91"/>
        <v/>
      </c>
      <c r="D695" s="240" t="str">
        <f t="shared" si="92"/>
        <v/>
      </c>
      <c r="E695" s="261" t="str">
        <f>IF($A695="","",SUMIFS(Txn[Signed Units],Txn[Key],$A695))</f>
        <v/>
      </c>
      <c r="F695" s="283" t="str">
        <f>IF($A695="","",SUMIFS(Txn[Buy Cost],Txn[Key],$A695))</f>
        <v/>
      </c>
      <c r="G695" s="283" t="str">
        <f>IF($A695="","",SUMIFS(Txn[Sell Proceeds],Txn[Key],$A695))</f>
        <v/>
      </c>
      <c r="H695" s="284" t="str">
        <f>IF($A695="","",IFERROR(INDEX(Prices[Current Price],MATCH($A695,Prices[Key],0)),0))</f>
        <v/>
      </c>
      <c r="I695" s="285" t="str">
        <f>IF($A695="","",IFERROR(INDEX(Prices[FX to SGD],MATCH($A695,Prices[Key],0)),1))</f>
        <v/>
      </c>
      <c r="J695" s="283" t="str">
        <f t="shared" si="93"/>
        <v/>
      </c>
      <c r="K695" s="283" t="str">
        <f t="shared" si="94"/>
        <v/>
      </c>
      <c r="L695" s="283" t="str">
        <f t="shared" si="95"/>
        <v/>
      </c>
      <c r="M695" s="286" t="str">
        <f t="shared" si="96"/>
        <v/>
      </c>
      <c r="N695" s="240" t="str">
        <f>IF($A695="","",IF(ABS(E695)&gt;0.000001,COUNT($N$1:N694)+1,""))</f>
        <v/>
      </c>
      <c r="O695" s="287" t="str">
        <f>IF($A695="","",SUMIFS(Transactions!$H$2:$H$1001,Transactions!$J$2:$J$1001,$A695,Transactions!$A$2:$A$1001,2)*$I695)</f>
        <v/>
      </c>
      <c r="P695" s="287" t="str">
        <f t="shared" si="97"/>
        <v/>
      </c>
      <c r="Q695" s="288" t="str">
        <f t="shared" si="98"/>
        <v/>
      </c>
    </row>
    <row r="696" spans="1:17" ht="15" customHeight="1" x14ac:dyDescent="0.2">
      <c r="A696" s="240" t="str">
        <f>IFERROR(INDEX(Txn[Key],MATCH(0,INDEX(COUNTIF($A$1:A695,Txn[Key])+(Txn[Key]=""),0),0)),"")</f>
        <v/>
      </c>
      <c r="B696" s="240" t="str">
        <f t="shared" si="90"/>
        <v/>
      </c>
      <c r="C696" s="240" t="str">
        <f t="shared" si="91"/>
        <v/>
      </c>
      <c r="D696" s="240" t="str">
        <f t="shared" si="92"/>
        <v/>
      </c>
      <c r="E696" s="261" t="str">
        <f>IF($A696="","",SUMIFS(Txn[Signed Units],Txn[Key],$A696))</f>
        <v/>
      </c>
      <c r="F696" s="283" t="str">
        <f>IF($A696="","",SUMIFS(Txn[Buy Cost],Txn[Key],$A696))</f>
        <v/>
      </c>
      <c r="G696" s="283" t="str">
        <f>IF($A696="","",SUMIFS(Txn[Sell Proceeds],Txn[Key],$A696))</f>
        <v/>
      </c>
      <c r="H696" s="284" t="str">
        <f>IF($A696="","",IFERROR(INDEX(Prices[Current Price],MATCH($A696,Prices[Key],0)),0))</f>
        <v/>
      </c>
      <c r="I696" s="285" t="str">
        <f>IF($A696="","",IFERROR(INDEX(Prices[FX to SGD],MATCH($A696,Prices[Key],0)),1))</f>
        <v/>
      </c>
      <c r="J696" s="283" t="str">
        <f t="shared" si="93"/>
        <v/>
      </c>
      <c r="K696" s="283" t="str">
        <f t="shared" si="94"/>
        <v/>
      </c>
      <c r="L696" s="283" t="str">
        <f t="shared" si="95"/>
        <v/>
      </c>
      <c r="M696" s="286" t="str">
        <f t="shared" si="96"/>
        <v/>
      </c>
      <c r="N696" s="240" t="str">
        <f>IF($A696="","",IF(ABS(E696)&gt;0.000001,COUNT($N$1:N695)+1,""))</f>
        <v/>
      </c>
      <c r="O696" s="287" t="str">
        <f>IF($A696="","",SUMIFS(Transactions!$H$2:$H$1001,Transactions!$J$2:$J$1001,$A696,Transactions!$A$2:$A$1001,2)*$I696)</f>
        <v/>
      </c>
      <c r="P696" s="287" t="str">
        <f t="shared" si="97"/>
        <v/>
      </c>
      <c r="Q696" s="288" t="str">
        <f t="shared" si="98"/>
        <v/>
      </c>
    </row>
    <row r="697" spans="1:17" ht="15" customHeight="1" x14ac:dyDescent="0.2">
      <c r="A697" s="240" t="str">
        <f>IFERROR(INDEX(Txn[Key],MATCH(0,INDEX(COUNTIF($A$1:A696,Txn[Key])+(Txn[Key]=""),0),0)),"")</f>
        <v/>
      </c>
      <c r="B697" s="240" t="str">
        <f t="shared" si="90"/>
        <v/>
      </c>
      <c r="C697" s="240" t="str">
        <f t="shared" si="91"/>
        <v/>
      </c>
      <c r="D697" s="240" t="str">
        <f t="shared" si="92"/>
        <v/>
      </c>
      <c r="E697" s="261" t="str">
        <f>IF($A697="","",SUMIFS(Txn[Signed Units],Txn[Key],$A697))</f>
        <v/>
      </c>
      <c r="F697" s="283" t="str">
        <f>IF($A697="","",SUMIFS(Txn[Buy Cost],Txn[Key],$A697))</f>
        <v/>
      </c>
      <c r="G697" s="283" t="str">
        <f>IF($A697="","",SUMIFS(Txn[Sell Proceeds],Txn[Key],$A697))</f>
        <v/>
      </c>
      <c r="H697" s="284" t="str">
        <f>IF($A697="","",IFERROR(INDEX(Prices[Current Price],MATCH($A697,Prices[Key],0)),0))</f>
        <v/>
      </c>
      <c r="I697" s="285" t="str">
        <f>IF($A697="","",IFERROR(INDEX(Prices[FX to SGD],MATCH($A697,Prices[Key],0)),1))</f>
        <v/>
      </c>
      <c r="J697" s="283" t="str">
        <f t="shared" si="93"/>
        <v/>
      </c>
      <c r="K697" s="283" t="str">
        <f t="shared" si="94"/>
        <v/>
      </c>
      <c r="L697" s="283" t="str">
        <f t="shared" si="95"/>
        <v/>
      </c>
      <c r="M697" s="286" t="str">
        <f t="shared" si="96"/>
        <v/>
      </c>
      <c r="N697" s="240" t="str">
        <f>IF($A697="","",IF(ABS(E697)&gt;0.000001,COUNT($N$1:N696)+1,""))</f>
        <v/>
      </c>
      <c r="O697" s="287" t="str">
        <f>IF($A697="","",SUMIFS(Transactions!$H$2:$H$1001,Transactions!$J$2:$J$1001,$A697,Transactions!$A$2:$A$1001,2)*$I697)</f>
        <v/>
      </c>
      <c r="P697" s="287" t="str">
        <f t="shared" si="97"/>
        <v/>
      </c>
      <c r="Q697" s="288" t="str">
        <f t="shared" si="98"/>
        <v/>
      </c>
    </row>
    <row r="698" spans="1:17" ht="15" customHeight="1" x14ac:dyDescent="0.2">
      <c r="A698" s="240" t="str">
        <f>IFERROR(INDEX(Txn[Key],MATCH(0,INDEX(COUNTIF($A$1:A697,Txn[Key])+(Txn[Key]=""),0),0)),"")</f>
        <v/>
      </c>
      <c r="B698" s="240" t="str">
        <f t="shared" si="90"/>
        <v/>
      </c>
      <c r="C698" s="240" t="str">
        <f t="shared" si="91"/>
        <v/>
      </c>
      <c r="D698" s="240" t="str">
        <f t="shared" si="92"/>
        <v/>
      </c>
      <c r="E698" s="261" t="str">
        <f>IF($A698="","",SUMIFS(Txn[Signed Units],Txn[Key],$A698))</f>
        <v/>
      </c>
      <c r="F698" s="283" t="str">
        <f>IF($A698="","",SUMIFS(Txn[Buy Cost],Txn[Key],$A698))</f>
        <v/>
      </c>
      <c r="G698" s="283" t="str">
        <f>IF($A698="","",SUMIFS(Txn[Sell Proceeds],Txn[Key],$A698))</f>
        <v/>
      </c>
      <c r="H698" s="284" t="str">
        <f>IF($A698="","",IFERROR(INDEX(Prices[Current Price],MATCH($A698,Prices[Key],0)),0))</f>
        <v/>
      </c>
      <c r="I698" s="285" t="str">
        <f>IF($A698="","",IFERROR(INDEX(Prices[FX to SGD],MATCH($A698,Prices[Key],0)),1))</f>
        <v/>
      </c>
      <c r="J698" s="283" t="str">
        <f t="shared" si="93"/>
        <v/>
      </c>
      <c r="K698" s="283" t="str">
        <f t="shared" si="94"/>
        <v/>
      </c>
      <c r="L698" s="283" t="str">
        <f t="shared" si="95"/>
        <v/>
      </c>
      <c r="M698" s="286" t="str">
        <f t="shared" si="96"/>
        <v/>
      </c>
      <c r="N698" s="240" t="str">
        <f>IF($A698="","",IF(ABS(E698)&gt;0.000001,COUNT($N$1:N697)+1,""))</f>
        <v/>
      </c>
      <c r="O698" s="287" t="str">
        <f>IF($A698="","",SUMIFS(Transactions!$H$2:$H$1001,Transactions!$J$2:$J$1001,$A698,Transactions!$A$2:$A$1001,2)*$I698)</f>
        <v/>
      </c>
      <c r="P698" s="287" t="str">
        <f t="shared" si="97"/>
        <v/>
      </c>
      <c r="Q698" s="288" t="str">
        <f t="shared" si="98"/>
        <v/>
      </c>
    </row>
    <row r="699" spans="1:17" ht="15" customHeight="1" x14ac:dyDescent="0.2">
      <c r="A699" s="240" t="str">
        <f>IFERROR(INDEX(Txn[Key],MATCH(0,INDEX(COUNTIF($A$1:A698,Txn[Key])+(Txn[Key]=""),0),0)),"")</f>
        <v/>
      </c>
      <c r="B699" s="240" t="str">
        <f t="shared" si="90"/>
        <v/>
      </c>
      <c r="C699" s="240" t="str">
        <f t="shared" si="91"/>
        <v/>
      </c>
      <c r="D699" s="240" t="str">
        <f t="shared" si="92"/>
        <v/>
      </c>
      <c r="E699" s="261" t="str">
        <f>IF($A699="","",SUMIFS(Txn[Signed Units],Txn[Key],$A699))</f>
        <v/>
      </c>
      <c r="F699" s="283" t="str">
        <f>IF($A699="","",SUMIFS(Txn[Buy Cost],Txn[Key],$A699))</f>
        <v/>
      </c>
      <c r="G699" s="283" t="str">
        <f>IF($A699="","",SUMIFS(Txn[Sell Proceeds],Txn[Key],$A699))</f>
        <v/>
      </c>
      <c r="H699" s="284" t="str">
        <f>IF($A699="","",IFERROR(INDEX(Prices[Current Price],MATCH($A699,Prices[Key],0)),0))</f>
        <v/>
      </c>
      <c r="I699" s="285" t="str">
        <f>IF($A699="","",IFERROR(INDEX(Prices[FX to SGD],MATCH($A699,Prices[Key],0)),1))</f>
        <v/>
      </c>
      <c r="J699" s="283" t="str">
        <f t="shared" si="93"/>
        <v/>
      </c>
      <c r="K699" s="283" t="str">
        <f t="shared" si="94"/>
        <v/>
      </c>
      <c r="L699" s="283" t="str">
        <f t="shared" si="95"/>
        <v/>
      </c>
      <c r="M699" s="286" t="str">
        <f t="shared" si="96"/>
        <v/>
      </c>
      <c r="N699" s="240" t="str">
        <f>IF($A699="","",IF(ABS(E699)&gt;0.000001,COUNT($N$1:N698)+1,""))</f>
        <v/>
      </c>
      <c r="O699" s="287" t="str">
        <f>IF($A699="","",SUMIFS(Transactions!$H$2:$H$1001,Transactions!$J$2:$J$1001,$A699,Transactions!$A$2:$A$1001,2)*$I699)</f>
        <v/>
      </c>
      <c r="P699" s="287" t="str">
        <f t="shared" si="97"/>
        <v/>
      </c>
      <c r="Q699" s="288" t="str">
        <f t="shared" si="98"/>
        <v/>
      </c>
    </row>
    <row r="700" spans="1:17" ht="15" customHeight="1" x14ac:dyDescent="0.2">
      <c r="A700" s="240" t="str">
        <f>IFERROR(INDEX(Txn[Key],MATCH(0,INDEX(COUNTIF($A$1:A699,Txn[Key])+(Txn[Key]=""),0),0)),"")</f>
        <v/>
      </c>
      <c r="B700" s="240" t="str">
        <f t="shared" si="90"/>
        <v/>
      </c>
      <c r="C700" s="240" t="str">
        <f t="shared" si="91"/>
        <v/>
      </c>
      <c r="D700" s="240" t="str">
        <f t="shared" si="92"/>
        <v/>
      </c>
      <c r="E700" s="261" t="str">
        <f>IF($A700="","",SUMIFS(Txn[Signed Units],Txn[Key],$A700))</f>
        <v/>
      </c>
      <c r="F700" s="283" t="str">
        <f>IF($A700="","",SUMIFS(Txn[Buy Cost],Txn[Key],$A700))</f>
        <v/>
      </c>
      <c r="G700" s="283" t="str">
        <f>IF($A700="","",SUMIFS(Txn[Sell Proceeds],Txn[Key],$A700))</f>
        <v/>
      </c>
      <c r="H700" s="284" t="str">
        <f>IF($A700="","",IFERROR(INDEX(Prices[Current Price],MATCH($A700,Prices[Key],0)),0))</f>
        <v/>
      </c>
      <c r="I700" s="285" t="str">
        <f>IF($A700="","",IFERROR(INDEX(Prices[FX to SGD],MATCH($A700,Prices[Key],0)),1))</f>
        <v/>
      </c>
      <c r="J700" s="283" t="str">
        <f t="shared" si="93"/>
        <v/>
      </c>
      <c r="K700" s="283" t="str">
        <f t="shared" si="94"/>
        <v/>
      </c>
      <c r="L700" s="283" t="str">
        <f t="shared" si="95"/>
        <v/>
      </c>
      <c r="M700" s="286" t="str">
        <f t="shared" si="96"/>
        <v/>
      </c>
      <c r="N700" s="240" t="str">
        <f>IF($A700="","",IF(ABS(E700)&gt;0.000001,COUNT($N$1:N699)+1,""))</f>
        <v/>
      </c>
      <c r="O700" s="287" t="str">
        <f>IF($A700="","",SUMIFS(Transactions!$H$2:$H$1001,Transactions!$J$2:$J$1001,$A700,Transactions!$A$2:$A$1001,2)*$I700)</f>
        <v/>
      </c>
      <c r="P700" s="287" t="str">
        <f t="shared" si="97"/>
        <v/>
      </c>
      <c r="Q700" s="288" t="str">
        <f t="shared" si="98"/>
        <v/>
      </c>
    </row>
    <row r="701" spans="1:17" ht="15" customHeight="1" x14ac:dyDescent="0.2">
      <c r="A701" s="240" t="str">
        <f>IFERROR(INDEX(Txn[Key],MATCH(0,INDEX(COUNTIF($A$1:A700,Txn[Key])+(Txn[Key]=""),0),0)),"")</f>
        <v/>
      </c>
      <c r="B701" s="240" t="str">
        <f t="shared" si="90"/>
        <v/>
      </c>
      <c r="C701" s="240" t="str">
        <f t="shared" si="91"/>
        <v/>
      </c>
      <c r="D701" s="240" t="str">
        <f t="shared" si="92"/>
        <v/>
      </c>
      <c r="E701" s="261" t="str">
        <f>IF($A701="","",SUMIFS(Txn[Signed Units],Txn[Key],$A701))</f>
        <v/>
      </c>
      <c r="F701" s="283" t="str">
        <f>IF($A701="","",SUMIFS(Txn[Buy Cost],Txn[Key],$A701))</f>
        <v/>
      </c>
      <c r="G701" s="283" t="str">
        <f>IF($A701="","",SUMIFS(Txn[Sell Proceeds],Txn[Key],$A701))</f>
        <v/>
      </c>
      <c r="H701" s="284" t="str">
        <f>IF($A701="","",IFERROR(INDEX(Prices[Current Price],MATCH($A701,Prices[Key],0)),0))</f>
        <v/>
      </c>
      <c r="I701" s="285" t="str">
        <f>IF($A701="","",IFERROR(INDEX(Prices[FX to SGD],MATCH($A701,Prices[Key],0)),1))</f>
        <v/>
      </c>
      <c r="J701" s="283" t="str">
        <f t="shared" si="93"/>
        <v/>
      </c>
      <c r="K701" s="283" t="str">
        <f t="shared" si="94"/>
        <v/>
      </c>
      <c r="L701" s="283" t="str">
        <f t="shared" si="95"/>
        <v/>
      </c>
      <c r="M701" s="286" t="str">
        <f t="shared" si="96"/>
        <v/>
      </c>
      <c r="N701" s="240" t="str">
        <f>IF($A701="","",IF(ABS(E701)&gt;0.000001,COUNT($N$1:N700)+1,""))</f>
        <v/>
      </c>
      <c r="O701" s="287" t="str">
        <f>IF($A701="","",SUMIFS(Transactions!$H$2:$H$1001,Transactions!$J$2:$J$1001,$A701,Transactions!$A$2:$A$1001,2)*$I701)</f>
        <v/>
      </c>
      <c r="P701" s="287" t="str">
        <f t="shared" si="97"/>
        <v/>
      </c>
      <c r="Q701" s="288" t="str">
        <f t="shared" si="98"/>
        <v/>
      </c>
    </row>
    <row r="702" spans="1:17" ht="15" customHeight="1" x14ac:dyDescent="0.2">
      <c r="A702" s="240" t="str">
        <f>IFERROR(INDEX(Txn[Key],MATCH(0,INDEX(COUNTIF($A$1:A701,Txn[Key])+(Txn[Key]=""),0),0)),"")</f>
        <v/>
      </c>
      <c r="B702" s="240" t="str">
        <f t="shared" si="90"/>
        <v/>
      </c>
      <c r="C702" s="240" t="str">
        <f t="shared" si="91"/>
        <v/>
      </c>
      <c r="D702" s="240" t="str">
        <f t="shared" si="92"/>
        <v/>
      </c>
      <c r="E702" s="261" t="str">
        <f>IF($A702="","",SUMIFS(Txn[Signed Units],Txn[Key],$A702))</f>
        <v/>
      </c>
      <c r="F702" s="283" t="str">
        <f>IF($A702="","",SUMIFS(Txn[Buy Cost],Txn[Key],$A702))</f>
        <v/>
      </c>
      <c r="G702" s="283" t="str">
        <f>IF($A702="","",SUMIFS(Txn[Sell Proceeds],Txn[Key],$A702))</f>
        <v/>
      </c>
      <c r="H702" s="284" t="str">
        <f>IF($A702="","",IFERROR(INDEX(Prices[Current Price],MATCH($A702,Prices[Key],0)),0))</f>
        <v/>
      </c>
      <c r="I702" s="285" t="str">
        <f>IF($A702="","",IFERROR(INDEX(Prices[FX to SGD],MATCH($A702,Prices[Key],0)),1))</f>
        <v/>
      </c>
      <c r="J702" s="283" t="str">
        <f t="shared" si="93"/>
        <v/>
      </c>
      <c r="K702" s="283" t="str">
        <f t="shared" si="94"/>
        <v/>
      </c>
      <c r="L702" s="283" t="str">
        <f t="shared" si="95"/>
        <v/>
      </c>
      <c r="M702" s="286" t="str">
        <f t="shared" si="96"/>
        <v/>
      </c>
      <c r="N702" s="240" t="str">
        <f>IF($A702="","",IF(ABS(E702)&gt;0.000001,COUNT($N$1:N701)+1,""))</f>
        <v/>
      </c>
      <c r="O702" s="287" t="str">
        <f>IF($A702="","",SUMIFS(Transactions!$H$2:$H$1001,Transactions!$J$2:$J$1001,$A702,Transactions!$A$2:$A$1001,2)*$I702)</f>
        <v/>
      </c>
      <c r="P702" s="287" t="str">
        <f t="shared" si="97"/>
        <v/>
      </c>
      <c r="Q702" s="288" t="str">
        <f t="shared" si="98"/>
        <v/>
      </c>
    </row>
    <row r="703" spans="1:17" ht="15" customHeight="1" x14ac:dyDescent="0.2">
      <c r="A703" s="240" t="str">
        <f>IFERROR(INDEX(Txn[Key],MATCH(0,INDEX(COUNTIF($A$1:A702,Txn[Key])+(Txn[Key]=""),0),0)),"")</f>
        <v/>
      </c>
      <c r="B703" s="240" t="str">
        <f t="shared" si="90"/>
        <v/>
      </c>
      <c r="C703" s="240" t="str">
        <f t="shared" si="91"/>
        <v/>
      </c>
      <c r="D703" s="240" t="str">
        <f t="shared" si="92"/>
        <v/>
      </c>
      <c r="E703" s="261" t="str">
        <f>IF($A703="","",SUMIFS(Txn[Signed Units],Txn[Key],$A703))</f>
        <v/>
      </c>
      <c r="F703" s="283" t="str">
        <f>IF($A703="","",SUMIFS(Txn[Buy Cost],Txn[Key],$A703))</f>
        <v/>
      </c>
      <c r="G703" s="283" t="str">
        <f>IF($A703="","",SUMIFS(Txn[Sell Proceeds],Txn[Key],$A703))</f>
        <v/>
      </c>
      <c r="H703" s="284" t="str">
        <f>IF($A703="","",IFERROR(INDEX(Prices[Current Price],MATCH($A703,Prices[Key],0)),0))</f>
        <v/>
      </c>
      <c r="I703" s="285" t="str">
        <f>IF($A703="","",IFERROR(INDEX(Prices[FX to SGD],MATCH($A703,Prices[Key],0)),1))</f>
        <v/>
      </c>
      <c r="J703" s="283" t="str">
        <f t="shared" si="93"/>
        <v/>
      </c>
      <c r="K703" s="283" t="str">
        <f t="shared" si="94"/>
        <v/>
      </c>
      <c r="L703" s="283" t="str">
        <f t="shared" si="95"/>
        <v/>
      </c>
      <c r="M703" s="286" t="str">
        <f t="shared" si="96"/>
        <v/>
      </c>
      <c r="N703" s="240" t="str">
        <f>IF($A703="","",IF(ABS(E703)&gt;0.000001,COUNT($N$1:N702)+1,""))</f>
        <v/>
      </c>
      <c r="O703" s="287" t="str">
        <f>IF($A703="","",SUMIFS(Transactions!$H$2:$H$1001,Transactions!$J$2:$J$1001,$A703,Transactions!$A$2:$A$1001,2)*$I703)</f>
        <v/>
      </c>
      <c r="P703" s="287" t="str">
        <f t="shared" si="97"/>
        <v/>
      </c>
      <c r="Q703" s="288" t="str">
        <f t="shared" si="98"/>
        <v/>
      </c>
    </row>
    <row r="704" spans="1:17" ht="15" customHeight="1" x14ac:dyDescent="0.2">
      <c r="A704" s="240" t="str">
        <f>IFERROR(INDEX(Txn[Key],MATCH(0,INDEX(COUNTIF($A$1:A703,Txn[Key])+(Txn[Key]=""),0),0)),"")</f>
        <v/>
      </c>
      <c r="B704" s="240" t="str">
        <f t="shared" si="90"/>
        <v/>
      </c>
      <c r="C704" s="240" t="str">
        <f t="shared" si="91"/>
        <v/>
      </c>
      <c r="D704" s="240" t="str">
        <f t="shared" si="92"/>
        <v/>
      </c>
      <c r="E704" s="261" t="str">
        <f>IF($A704="","",SUMIFS(Txn[Signed Units],Txn[Key],$A704))</f>
        <v/>
      </c>
      <c r="F704" s="283" t="str">
        <f>IF($A704="","",SUMIFS(Txn[Buy Cost],Txn[Key],$A704))</f>
        <v/>
      </c>
      <c r="G704" s="283" t="str">
        <f>IF($A704="","",SUMIFS(Txn[Sell Proceeds],Txn[Key],$A704))</f>
        <v/>
      </c>
      <c r="H704" s="284" t="str">
        <f>IF($A704="","",IFERROR(INDEX(Prices[Current Price],MATCH($A704,Prices[Key],0)),0))</f>
        <v/>
      </c>
      <c r="I704" s="285" t="str">
        <f>IF($A704="","",IFERROR(INDEX(Prices[FX to SGD],MATCH($A704,Prices[Key],0)),1))</f>
        <v/>
      </c>
      <c r="J704" s="283" t="str">
        <f t="shared" si="93"/>
        <v/>
      </c>
      <c r="K704" s="283" t="str">
        <f t="shared" si="94"/>
        <v/>
      </c>
      <c r="L704" s="283" t="str">
        <f t="shared" si="95"/>
        <v/>
      </c>
      <c r="M704" s="286" t="str">
        <f t="shared" si="96"/>
        <v/>
      </c>
      <c r="N704" s="240" t="str">
        <f>IF($A704="","",IF(ABS(E704)&gt;0.000001,COUNT($N$1:N703)+1,""))</f>
        <v/>
      </c>
      <c r="O704" s="287" t="str">
        <f>IF($A704="","",SUMIFS(Transactions!$H$2:$H$1001,Transactions!$J$2:$J$1001,$A704,Transactions!$A$2:$A$1001,2)*$I704)</f>
        <v/>
      </c>
      <c r="P704" s="287" t="str">
        <f t="shared" si="97"/>
        <v/>
      </c>
      <c r="Q704" s="288" t="str">
        <f t="shared" si="98"/>
        <v/>
      </c>
    </row>
    <row r="705" spans="1:17" ht="15" customHeight="1" x14ac:dyDescent="0.2">
      <c r="A705" s="240" t="str">
        <f>IFERROR(INDEX(Txn[Key],MATCH(0,INDEX(COUNTIF($A$1:A704,Txn[Key])+(Txn[Key]=""),0),0)),"")</f>
        <v/>
      </c>
      <c r="B705" s="240" t="str">
        <f t="shared" si="90"/>
        <v/>
      </c>
      <c r="C705" s="240" t="str">
        <f t="shared" si="91"/>
        <v/>
      </c>
      <c r="D705" s="240" t="str">
        <f t="shared" si="92"/>
        <v/>
      </c>
      <c r="E705" s="261" t="str">
        <f>IF($A705="","",SUMIFS(Txn[Signed Units],Txn[Key],$A705))</f>
        <v/>
      </c>
      <c r="F705" s="283" t="str">
        <f>IF($A705="","",SUMIFS(Txn[Buy Cost],Txn[Key],$A705))</f>
        <v/>
      </c>
      <c r="G705" s="283" t="str">
        <f>IF($A705="","",SUMIFS(Txn[Sell Proceeds],Txn[Key],$A705))</f>
        <v/>
      </c>
      <c r="H705" s="284" t="str">
        <f>IF($A705="","",IFERROR(INDEX(Prices[Current Price],MATCH($A705,Prices[Key],0)),0))</f>
        <v/>
      </c>
      <c r="I705" s="285" t="str">
        <f>IF($A705="","",IFERROR(INDEX(Prices[FX to SGD],MATCH($A705,Prices[Key],0)),1))</f>
        <v/>
      </c>
      <c r="J705" s="283" t="str">
        <f t="shared" si="93"/>
        <v/>
      </c>
      <c r="K705" s="283" t="str">
        <f t="shared" si="94"/>
        <v/>
      </c>
      <c r="L705" s="283" t="str">
        <f t="shared" si="95"/>
        <v/>
      </c>
      <c r="M705" s="286" t="str">
        <f t="shared" si="96"/>
        <v/>
      </c>
      <c r="N705" s="240" t="str">
        <f>IF($A705="","",IF(ABS(E705)&gt;0.000001,COUNT($N$1:N704)+1,""))</f>
        <v/>
      </c>
      <c r="O705" s="287" t="str">
        <f>IF($A705="","",SUMIFS(Transactions!$H$2:$H$1001,Transactions!$J$2:$J$1001,$A705,Transactions!$A$2:$A$1001,2)*$I705)</f>
        <v/>
      </c>
      <c r="P705" s="287" t="str">
        <f t="shared" si="97"/>
        <v/>
      </c>
      <c r="Q705" s="288" t="str">
        <f t="shared" si="98"/>
        <v/>
      </c>
    </row>
    <row r="706" spans="1:17" ht="15" customHeight="1" x14ac:dyDescent="0.2">
      <c r="A706" s="240" t="str">
        <f>IFERROR(INDEX(Txn[Key],MATCH(0,INDEX(COUNTIF($A$1:A705,Txn[Key])+(Txn[Key]=""),0),0)),"")</f>
        <v/>
      </c>
      <c r="B706" s="240" t="str">
        <f t="shared" ref="B706:B769" si="99">IF($A706="","",LEFT($A706,FIND(":",$A706)-1))</f>
        <v/>
      </c>
      <c r="C706" s="240" t="str">
        <f t="shared" ref="C706:C769" si="100">IF($A706="","",MID($A706,FIND(":",$A706)+1,FIND(":",$A706,FIND(":",$A706)+1)-FIND(":",$A706)-1))</f>
        <v/>
      </c>
      <c r="D706" s="240" t="str">
        <f t="shared" ref="D706:D769" si="101">IF($A706="","",RIGHT($A706,LEN($A706)-FIND(":",$A706,FIND(":",$A706)+1)))</f>
        <v/>
      </c>
      <c r="E706" s="261" t="str">
        <f>IF($A706="","",SUMIFS(Txn[Signed Units],Txn[Key],$A706))</f>
        <v/>
      </c>
      <c r="F706" s="283" t="str">
        <f>IF($A706="","",SUMIFS(Txn[Buy Cost],Txn[Key],$A706))</f>
        <v/>
      </c>
      <c r="G706" s="283" t="str">
        <f>IF($A706="","",SUMIFS(Txn[Sell Proceeds],Txn[Key],$A706))</f>
        <v/>
      </c>
      <c r="H706" s="284" t="str">
        <f>IF($A706="","",IFERROR(INDEX(Prices[Current Price],MATCH($A706,Prices[Key],0)),0))</f>
        <v/>
      </c>
      <c r="I706" s="285" t="str">
        <f>IF($A706="","",IFERROR(INDEX(Prices[FX to SGD],MATCH($A706,Prices[Key],0)),1))</f>
        <v/>
      </c>
      <c r="J706" s="283" t="str">
        <f t="shared" ref="J706:J769" si="102">IF($A706="","",E706*H706)</f>
        <v/>
      </c>
      <c r="K706" s="283" t="str">
        <f t="shared" ref="K706:K769" si="103">IF($A706="","",J706+G706-F706)</f>
        <v/>
      </c>
      <c r="L706" s="283" t="str">
        <f t="shared" ref="L706:L769" si="104">IF($A706="","",K706*I706)</f>
        <v/>
      </c>
      <c r="M706" s="286" t="str">
        <f t="shared" ref="M706:M769" si="105">IF($A706="","",IFERROR(K706/F706,0))</f>
        <v/>
      </c>
      <c r="N706" s="240" t="str">
        <f>IF($A706="","",IF(ABS(E706)&gt;0.000001,COUNT($N$1:N705)+1,""))</f>
        <v/>
      </c>
      <c r="O706" s="287" t="str">
        <f>IF($A706="","",SUMIFS(Transactions!$H$2:$H$1001,Transactions!$J$2:$J$1001,$A706,Transactions!$A$2:$A$1001,2)*$I706)</f>
        <v/>
      </c>
      <c r="P706" s="287" t="str">
        <f t="shared" ref="P706:P769" si="106">IF($A706="","",$L706+$O706)</f>
        <v/>
      </c>
      <c r="Q706" s="288" t="str">
        <f t="shared" ref="Q706:Q769" si="107">IF($A706="","",IFERROR(($L706+$O706)/($F706*$I706),0))</f>
        <v/>
      </c>
    </row>
    <row r="707" spans="1:17" ht="15" customHeight="1" x14ac:dyDescent="0.2">
      <c r="A707" s="240" t="str">
        <f>IFERROR(INDEX(Txn[Key],MATCH(0,INDEX(COUNTIF($A$1:A706,Txn[Key])+(Txn[Key]=""),0),0)),"")</f>
        <v/>
      </c>
      <c r="B707" s="240" t="str">
        <f t="shared" si="99"/>
        <v/>
      </c>
      <c r="C707" s="240" t="str">
        <f t="shared" si="100"/>
        <v/>
      </c>
      <c r="D707" s="240" t="str">
        <f t="shared" si="101"/>
        <v/>
      </c>
      <c r="E707" s="261" t="str">
        <f>IF($A707="","",SUMIFS(Txn[Signed Units],Txn[Key],$A707))</f>
        <v/>
      </c>
      <c r="F707" s="283" t="str">
        <f>IF($A707="","",SUMIFS(Txn[Buy Cost],Txn[Key],$A707))</f>
        <v/>
      </c>
      <c r="G707" s="283" t="str">
        <f>IF($A707="","",SUMIFS(Txn[Sell Proceeds],Txn[Key],$A707))</f>
        <v/>
      </c>
      <c r="H707" s="284" t="str">
        <f>IF($A707="","",IFERROR(INDEX(Prices[Current Price],MATCH($A707,Prices[Key],0)),0))</f>
        <v/>
      </c>
      <c r="I707" s="285" t="str">
        <f>IF($A707="","",IFERROR(INDEX(Prices[FX to SGD],MATCH($A707,Prices[Key],0)),1))</f>
        <v/>
      </c>
      <c r="J707" s="283" t="str">
        <f t="shared" si="102"/>
        <v/>
      </c>
      <c r="K707" s="283" t="str">
        <f t="shared" si="103"/>
        <v/>
      </c>
      <c r="L707" s="283" t="str">
        <f t="shared" si="104"/>
        <v/>
      </c>
      <c r="M707" s="286" t="str">
        <f t="shared" si="105"/>
        <v/>
      </c>
      <c r="N707" s="240" t="str">
        <f>IF($A707="","",IF(ABS(E707)&gt;0.000001,COUNT($N$1:N706)+1,""))</f>
        <v/>
      </c>
      <c r="O707" s="287" t="str">
        <f>IF($A707="","",SUMIFS(Transactions!$H$2:$H$1001,Transactions!$J$2:$J$1001,$A707,Transactions!$A$2:$A$1001,2)*$I707)</f>
        <v/>
      </c>
      <c r="P707" s="287" t="str">
        <f t="shared" si="106"/>
        <v/>
      </c>
      <c r="Q707" s="288" t="str">
        <f t="shared" si="107"/>
        <v/>
      </c>
    </row>
    <row r="708" spans="1:17" ht="15" customHeight="1" x14ac:dyDescent="0.2">
      <c r="A708" s="240" t="str">
        <f>IFERROR(INDEX(Txn[Key],MATCH(0,INDEX(COUNTIF($A$1:A707,Txn[Key])+(Txn[Key]=""),0),0)),"")</f>
        <v/>
      </c>
      <c r="B708" s="240" t="str">
        <f t="shared" si="99"/>
        <v/>
      </c>
      <c r="C708" s="240" t="str">
        <f t="shared" si="100"/>
        <v/>
      </c>
      <c r="D708" s="240" t="str">
        <f t="shared" si="101"/>
        <v/>
      </c>
      <c r="E708" s="261" t="str">
        <f>IF($A708="","",SUMIFS(Txn[Signed Units],Txn[Key],$A708))</f>
        <v/>
      </c>
      <c r="F708" s="283" t="str">
        <f>IF($A708="","",SUMIFS(Txn[Buy Cost],Txn[Key],$A708))</f>
        <v/>
      </c>
      <c r="G708" s="283" t="str">
        <f>IF($A708="","",SUMIFS(Txn[Sell Proceeds],Txn[Key],$A708))</f>
        <v/>
      </c>
      <c r="H708" s="284" t="str">
        <f>IF($A708="","",IFERROR(INDEX(Prices[Current Price],MATCH($A708,Prices[Key],0)),0))</f>
        <v/>
      </c>
      <c r="I708" s="285" t="str">
        <f>IF($A708="","",IFERROR(INDEX(Prices[FX to SGD],MATCH($A708,Prices[Key],0)),1))</f>
        <v/>
      </c>
      <c r="J708" s="283" t="str">
        <f t="shared" si="102"/>
        <v/>
      </c>
      <c r="K708" s="283" t="str">
        <f t="shared" si="103"/>
        <v/>
      </c>
      <c r="L708" s="283" t="str">
        <f t="shared" si="104"/>
        <v/>
      </c>
      <c r="M708" s="286" t="str">
        <f t="shared" si="105"/>
        <v/>
      </c>
      <c r="N708" s="240" t="str">
        <f>IF($A708="","",IF(ABS(E708)&gt;0.000001,COUNT($N$1:N707)+1,""))</f>
        <v/>
      </c>
      <c r="O708" s="287" t="str">
        <f>IF($A708="","",SUMIFS(Transactions!$H$2:$H$1001,Transactions!$J$2:$J$1001,$A708,Transactions!$A$2:$A$1001,2)*$I708)</f>
        <v/>
      </c>
      <c r="P708" s="287" t="str">
        <f t="shared" si="106"/>
        <v/>
      </c>
      <c r="Q708" s="288" t="str">
        <f t="shared" si="107"/>
        <v/>
      </c>
    </row>
    <row r="709" spans="1:17" ht="15" customHeight="1" x14ac:dyDescent="0.2">
      <c r="A709" s="240" t="str">
        <f>IFERROR(INDEX(Txn[Key],MATCH(0,INDEX(COUNTIF($A$1:A708,Txn[Key])+(Txn[Key]=""),0),0)),"")</f>
        <v/>
      </c>
      <c r="B709" s="240" t="str">
        <f t="shared" si="99"/>
        <v/>
      </c>
      <c r="C709" s="240" t="str">
        <f t="shared" si="100"/>
        <v/>
      </c>
      <c r="D709" s="240" t="str">
        <f t="shared" si="101"/>
        <v/>
      </c>
      <c r="E709" s="261" t="str">
        <f>IF($A709="","",SUMIFS(Txn[Signed Units],Txn[Key],$A709))</f>
        <v/>
      </c>
      <c r="F709" s="283" t="str">
        <f>IF($A709="","",SUMIFS(Txn[Buy Cost],Txn[Key],$A709))</f>
        <v/>
      </c>
      <c r="G709" s="283" t="str">
        <f>IF($A709="","",SUMIFS(Txn[Sell Proceeds],Txn[Key],$A709))</f>
        <v/>
      </c>
      <c r="H709" s="284" t="str">
        <f>IF($A709="","",IFERROR(INDEX(Prices[Current Price],MATCH($A709,Prices[Key],0)),0))</f>
        <v/>
      </c>
      <c r="I709" s="285" t="str">
        <f>IF($A709="","",IFERROR(INDEX(Prices[FX to SGD],MATCH($A709,Prices[Key],0)),1))</f>
        <v/>
      </c>
      <c r="J709" s="283" t="str">
        <f t="shared" si="102"/>
        <v/>
      </c>
      <c r="K709" s="283" t="str">
        <f t="shared" si="103"/>
        <v/>
      </c>
      <c r="L709" s="283" t="str">
        <f t="shared" si="104"/>
        <v/>
      </c>
      <c r="M709" s="286" t="str">
        <f t="shared" si="105"/>
        <v/>
      </c>
      <c r="N709" s="240" t="str">
        <f>IF($A709="","",IF(ABS(E709)&gt;0.000001,COUNT($N$1:N708)+1,""))</f>
        <v/>
      </c>
      <c r="O709" s="287" t="str">
        <f>IF($A709="","",SUMIFS(Transactions!$H$2:$H$1001,Transactions!$J$2:$J$1001,$A709,Transactions!$A$2:$A$1001,2)*$I709)</f>
        <v/>
      </c>
      <c r="P709" s="287" t="str">
        <f t="shared" si="106"/>
        <v/>
      </c>
      <c r="Q709" s="288" t="str">
        <f t="shared" si="107"/>
        <v/>
      </c>
    </row>
    <row r="710" spans="1:17" ht="15" customHeight="1" x14ac:dyDescent="0.2">
      <c r="A710" s="240" t="str">
        <f>IFERROR(INDEX(Txn[Key],MATCH(0,INDEX(COUNTIF($A$1:A709,Txn[Key])+(Txn[Key]=""),0),0)),"")</f>
        <v/>
      </c>
      <c r="B710" s="240" t="str">
        <f t="shared" si="99"/>
        <v/>
      </c>
      <c r="C710" s="240" t="str">
        <f t="shared" si="100"/>
        <v/>
      </c>
      <c r="D710" s="240" t="str">
        <f t="shared" si="101"/>
        <v/>
      </c>
      <c r="E710" s="261" t="str">
        <f>IF($A710="","",SUMIFS(Txn[Signed Units],Txn[Key],$A710))</f>
        <v/>
      </c>
      <c r="F710" s="283" t="str">
        <f>IF($A710="","",SUMIFS(Txn[Buy Cost],Txn[Key],$A710))</f>
        <v/>
      </c>
      <c r="G710" s="283" t="str">
        <f>IF($A710="","",SUMIFS(Txn[Sell Proceeds],Txn[Key],$A710))</f>
        <v/>
      </c>
      <c r="H710" s="284" t="str">
        <f>IF($A710="","",IFERROR(INDEX(Prices[Current Price],MATCH($A710,Prices[Key],0)),0))</f>
        <v/>
      </c>
      <c r="I710" s="285" t="str">
        <f>IF($A710="","",IFERROR(INDEX(Prices[FX to SGD],MATCH($A710,Prices[Key],0)),1))</f>
        <v/>
      </c>
      <c r="J710" s="283" t="str">
        <f t="shared" si="102"/>
        <v/>
      </c>
      <c r="K710" s="283" t="str">
        <f t="shared" si="103"/>
        <v/>
      </c>
      <c r="L710" s="283" t="str">
        <f t="shared" si="104"/>
        <v/>
      </c>
      <c r="M710" s="286" t="str">
        <f t="shared" si="105"/>
        <v/>
      </c>
      <c r="N710" s="240" t="str">
        <f>IF($A710="","",IF(ABS(E710)&gt;0.000001,COUNT($N$1:N709)+1,""))</f>
        <v/>
      </c>
      <c r="O710" s="287" t="str">
        <f>IF($A710="","",SUMIFS(Transactions!$H$2:$H$1001,Transactions!$J$2:$J$1001,$A710,Transactions!$A$2:$A$1001,2)*$I710)</f>
        <v/>
      </c>
      <c r="P710" s="287" t="str">
        <f t="shared" si="106"/>
        <v/>
      </c>
      <c r="Q710" s="288" t="str">
        <f t="shared" si="107"/>
        <v/>
      </c>
    </row>
    <row r="711" spans="1:17" ht="15" customHeight="1" x14ac:dyDescent="0.2">
      <c r="A711" s="240" t="str">
        <f>IFERROR(INDEX(Txn[Key],MATCH(0,INDEX(COUNTIF($A$1:A710,Txn[Key])+(Txn[Key]=""),0),0)),"")</f>
        <v/>
      </c>
      <c r="B711" s="240" t="str">
        <f t="shared" si="99"/>
        <v/>
      </c>
      <c r="C711" s="240" t="str">
        <f t="shared" si="100"/>
        <v/>
      </c>
      <c r="D711" s="240" t="str">
        <f t="shared" si="101"/>
        <v/>
      </c>
      <c r="E711" s="261" t="str">
        <f>IF($A711="","",SUMIFS(Txn[Signed Units],Txn[Key],$A711))</f>
        <v/>
      </c>
      <c r="F711" s="283" t="str">
        <f>IF($A711="","",SUMIFS(Txn[Buy Cost],Txn[Key],$A711))</f>
        <v/>
      </c>
      <c r="G711" s="283" t="str">
        <f>IF($A711="","",SUMIFS(Txn[Sell Proceeds],Txn[Key],$A711))</f>
        <v/>
      </c>
      <c r="H711" s="284" t="str">
        <f>IF($A711="","",IFERROR(INDEX(Prices[Current Price],MATCH($A711,Prices[Key],0)),0))</f>
        <v/>
      </c>
      <c r="I711" s="285" t="str">
        <f>IF($A711="","",IFERROR(INDEX(Prices[FX to SGD],MATCH($A711,Prices[Key],0)),1))</f>
        <v/>
      </c>
      <c r="J711" s="283" t="str">
        <f t="shared" si="102"/>
        <v/>
      </c>
      <c r="K711" s="283" t="str">
        <f t="shared" si="103"/>
        <v/>
      </c>
      <c r="L711" s="283" t="str">
        <f t="shared" si="104"/>
        <v/>
      </c>
      <c r="M711" s="286" t="str">
        <f t="shared" si="105"/>
        <v/>
      </c>
      <c r="N711" s="240" t="str">
        <f>IF($A711="","",IF(ABS(E711)&gt;0.000001,COUNT($N$1:N710)+1,""))</f>
        <v/>
      </c>
      <c r="O711" s="287" t="str">
        <f>IF($A711="","",SUMIFS(Transactions!$H$2:$H$1001,Transactions!$J$2:$J$1001,$A711,Transactions!$A$2:$A$1001,2)*$I711)</f>
        <v/>
      </c>
      <c r="P711" s="287" t="str">
        <f t="shared" si="106"/>
        <v/>
      </c>
      <c r="Q711" s="288" t="str">
        <f t="shared" si="107"/>
        <v/>
      </c>
    </row>
    <row r="712" spans="1:17" ht="15" customHeight="1" x14ac:dyDescent="0.2">
      <c r="A712" s="240" t="str">
        <f>IFERROR(INDEX(Txn[Key],MATCH(0,INDEX(COUNTIF($A$1:A711,Txn[Key])+(Txn[Key]=""),0),0)),"")</f>
        <v/>
      </c>
      <c r="B712" s="240" t="str">
        <f t="shared" si="99"/>
        <v/>
      </c>
      <c r="C712" s="240" t="str">
        <f t="shared" si="100"/>
        <v/>
      </c>
      <c r="D712" s="240" t="str">
        <f t="shared" si="101"/>
        <v/>
      </c>
      <c r="E712" s="261" t="str">
        <f>IF($A712="","",SUMIFS(Txn[Signed Units],Txn[Key],$A712))</f>
        <v/>
      </c>
      <c r="F712" s="283" t="str">
        <f>IF($A712="","",SUMIFS(Txn[Buy Cost],Txn[Key],$A712))</f>
        <v/>
      </c>
      <c r="G712" s="283" t="str">
        <f>IF($A712="","",SUMIFS(Txn[Sell Proceeds],Txn[Key],$A712))</f>
        <v/>
      </c>
      <c r="H712" s="284" t="str">
        <f>IF($A712="","",IFERROR(INDEX(Prices[Current Price],MATCH($A712,Prices[Key],0)),0))</f>
        <v/>
      </c>
      <c r="I712" s="285" t="str">
        <f>IF($A712="","",IFERROR(INDEX(Prices[FX to SGD],MATCH($A712,Prices[Key],0)),1))</f>
        <v/>
      </c>
      <c r="J712" s="283" t="str">
        <f t="shared" si="102"/>
        <v/>
      </c>
      <c r="K712" s="283" t="str">
        <f t="shared" si="103"/>
        <v/>
      </c>
      <c r="L712" s="283" t="str">
        <f t="shared" si="104"/>
        <v/>
      </c>
      <c r="M712" s="286" t="str">
        <f t="shared" si="105"/>
        <v/>
      </c>
      <c r="N712" s="240" t="str">
        <f>IF($A712="","",IF(ABS(E712)&gt;0.000001,COUNT($N$1:N711)+1,""))</f>
        <v/>
      </c>
      <c r="O712" s="287" t="str">
        <f>IF($A712="","",SUMIFS(Transactions!$H$2:$H$1001,Transactions!$J$2:$J$1001,$A712,Transactions!$A$2:$A$1001,2)*$I712)</f>
        <v/>
      </c>
      <c r="P712" s="287" t="str">
        <f t="shared" si="106"/>
        <v/>
      </c>
      <c r="Q712" s="288" t="str">
        <f t="shared" si="107"/>
        <v/>
      </c>
    </row>
    <row r="713" spans="1:17" ht="15" customHeight="1" x14ac:dyDescent="0.2">
      <c r="A713" s="240" t="str">
        <f>IFERROR(INDEX(Txn[Key],MATCH(0,INDEX(COUNTIF($A$1:A712,Txn[Key])+(Txn[Key]=""),0),0)),"")</f>
        <v/>
      </c>
      <c r="B713" s="240" t="str">
        <f t="shared" si="99"/>
        <v/>
      </c>
      <c r="C713" s="240" t="str">
        <f t="shared" si="100"/>
        <v/>
      </c>
      <c r="D713" s="240" t="str">
        <f t="shared" si="101"/>
        <v/>
      </c>
      <c r="E713" s="261" t="str">
        <f>IF($A713="","",SUMIFS(Txn[Signed Units],Txn[Key],$A713))</f>
        <v/>
      </c>
      <c r="F713" s="283" t="str">
        <f>IF($A713="","",SUMIFS(Txn[Buy Cost],Txn[Key],$A713))</f>
        <v/>
      </c>
      <c r="G713" s="283" t="str">
        <f>IF($A713="","",SUMIFS(Txn[Sell Proceeds],Txn[Key],$A713))</f>
        <v/>
      </c>
      <c r="H713" s="284" t="str">
        <f>IF($A713="","",IFERROR(INDEX(Prices[Current Price],MATCH($A713,Prices[Key],0)),0))</f>
        <v/>
      </c>
      <c r="I713" s="285" t="str">
        <f>IF($A713="","",IFERROR(INDEX(Prices[FX to SGD],MATCH($A713,Prices[Key],0)),1))</f>
        <v/>
      </c>
      <c r="J713" s="283" t="str">
        <f t="shared" si="102"/>
        <v/>
      </c>
      <c r="K713" s="283" t="str">
        <f t="shared" si="103"/>
        <v/>
      </c>
      <c r="L713" s="283" t="str">
        <f t="shared" si="104"/>
        <v/>
      </c>
      <c r="M713" s="286" t="str">
        <f t="shared" si="105"/>
        <v/>
      </c>
      <c r="N713" s="240" t="str">
        <f>IF($A713="","",IF(ABS(E713)&gt;0.000001,COUNT($N$1:N712)+1,""))</f>
        <v/>
      </c>
      <c r="O713" s="287" t="str">
        <f>IF($A713="","",SUMIFS(Transactions!$H$2:$H$1001,Transactions!$J$2:$J$1001,$A713,Transactions!$A$2:$A$1001,2)*$I713)</f>
        <v/>
      </c>
      <c r="P713" s="287" t="str">
        <f t="shared" si="106"/>
        <v/>
      </c>
      <c r="Q713" s="288" t="str">
        <f t="shared" si="107"/>
        <v/>
      </c>
    </row>
    <row r="714" spans="1:17" ht="15" customHeight="1" x14ac:dyDescent="0.2">
      <c r="A714" s="240" t="str">
        <f>IFERROR(INDEX(Txn[Key],MATCH(0,INDEX(COUNTIF($A$1:A713,Txn[Key])+(Txn[Key]=""),0),0)),"")</f>
        <v/>
      </c>
      <c r="B714" s="240" t="str">
        <f t="shared" si="99"/>
        <v/>
      </c>
      <c r="C714" s="240" t="str">
        <f t="shared" si="100"/>
        <v/>
      </c>
      <c r="D714" s="240" t="str">
        <f t="shared" si="101"/>
        <v/>
      </c>
      <c r="E714" s="261" t="str">
        <f>IF($A714="","",SUMIFS(Txn[Signed Units],Txn[Key],$A714))</f>
        <v/>
      </c>
      <c r="F714" s="283" t="str">
        <f>IF($A714="","",SUMIFS(Txn[Buy Cost],Txn[Key],$A714))</f>
        <v/>
      </c>
      <c r="G714" s="283" t="str">
        <f>IF($A714="","",SUMIFS(Txn[Sell Proceeds],Txn[Key],$A714))</f>
        <v/>
      </c>
      <c r="H714" s="284" t="str">
        <f>IF($A714="","",IFERROR(INDEX(Prices[Current Price],MATCH($A714,Prices[Key],0)),0))</f>
        <v/>
      </c>
      <c r="I714" s="285" t="str">
        <f>IF($A714="","",IFERROR(INDEX(Prices[FX to SGD],MATCH($A714,Prices[Key],0)),1))</f>
        <v/>
      </c>
      <c r="J714" s="283" t="str">
        <f t="shared" si="102"/>
        <v/>
      </c>
      <c r="K714" s="283" t="str">
        <f t="shared" si="103"/>
        <v/>
      </c>
      <c r="L714" s="283" t="str">
        <f t="shared" si="104"/>
        <v/>
      </c>
      <c r="M714" s="286" t="str">
        <f t="shared" si="105"/>
        <v/>
      </c>
      <c r="N714" s="240" t="str">
        <f>IF($A714="","",IF(ABS(E714)&gt;0.000001,COUNT($N$1:N713)+1,""))</f>
        <v/>
      </c>
      <c r="O714" s="287" t="str">
        <f>IF($A714="","",SUMIFS(Transactions!$H$2:$H$1001,Transactions!$J$2:$J$1001,$A714,Transactions!$A$2:$A$1001,2)*$I714)</f>
        <v/>
      </c>
      <c r="P714" s="287" t="str">
        <f t="shared" si="106"/>
        <v/>
      </c>
      <c r="Q714" s="288" t="str">
        <f t="shared" si="107"/>
        <v/>
      </c>
    </row>
    <row r="715" spans="1:17" ht="15" customHeight="1" x14ac:dyDescent="0.2">
      <c r="A715" s="240" t="str">
        <f>IFERROR(INDEX(Txn[Key],MATCH(0,INDEX(COUNTIF($A$1:A714,Txn[Key])+(Txn[Key]=""),0),0)),"")</f>
        <v/>
      </c>
      <c r="B715" s="240" t="str">
        <f t="shared" si="99"/>
        <v/>
      </c>
      <c r="C715" s="240" t="str">
        <f t="shared" si="100"/>
        <v/>
      </c>
      <c r="D715" s="240" t="str">
        <f t="shared" si="101"/>
        <v/>
      </c>
      <c r="E715" s="261" t="str">
        <f>IF($A715="","",SUMIFS(Txn[Signed Units],Txn[Key],$A715))</f>
        <v/>
      </c>
      <c r="F715" s="283" t="str">
        <f>IF($A715="","",SUMIFS(Txn[Buy Cost],Txn[Key],$A715))</f>
        <v/>
      </c>
      <c r="G715" s="283" t="str">
        <f>IF($A715="","",SUMIFS(Txn[Sell Proceeds],Txn[Key],$A715))</f>
        <v/>
      </c>
      <c r="H715" s="284" t="str">
        <f>IF($A715="","",IFERROR(INDEX(Prices[Current Price],MATCH($A715,Prices[Key],0)),0))</f>
        <v/>
      </c>
      <c r="I715" s="285" t="str">
        <f>IF($A715="","",IFERROR(INDEX(Prices[FX to SGD],MATCH($A715,Prices[Key],0)),1))</f>
        <v/>
      </c>
      <c r="J715" s="283" t="str">
        <f t="shared" si="102"/>
        <v/>
      </c>
      <c r="K715" s="283" t="str">
        <f t="shared" si="103"/>
        <v/>
      </c>
      <c r="L715" s="283" t="str">
        <f t="shared" si="104"/>
        <v/>
      </c>
      <c r="M715" s="286" t="str">
        <f t="shared" si="105"/>
        <v/>
      </c>
      <c r="N715" s="240" t="str">
        <f>IF($A715="","",IF(ABS(E715)&gt;0.000001,COUNT($N$1:N714)+1,""))</f>
        <v/>
      </c>
      <c r="O715" s="287" t="str">
        <f>IF($A715="","",SUMIFS(Transactions!$H$2:$H$1001,Transactions!$J$2:$J$1001,$A715,Transactions!$A$2:$A$1001,2)*$I715)</f>
        <v/>
      </c>
      <c r="P715" s="287" t="str">
        <f t="shared" si="106"/>
        <v/>
      </c>
      <c r="Q715" s="288" t="str">
        <f t="shared" si="107"/>
        <v/>
      </c>
    </row>
    <row r="716" spans="1:17" ht="15" customHeight="1" x14ac:dyDescent="0.2">
      <c r="A716" s="240" t="str">
        <f>IFERROR(INDEX(Txn[Key],MATCH(0,INDEX(COUNTIF($A$1:A715,Txn[Key])+(Txn[Key]=""),0),0)),"")</f>
        <v/>
      </c>
      <c r="B716" s="240" t="str">
        <f t="shared" si="99"/>
        <v/>
      </c>
      <c r="C716" s="240" t="str">
        <f t="shared" si="100"/>
        <v/>
      </c>
      <c r="D716" s="240" t="str">
        <f t="shared" si="101"/>
        <v/>
      </c>
      <c r="E716" s="261" t="str">
        <f>IF($A716="","",SUMIFS(Txn[Signed Units],Txn[Key],$A716))</f>
        <v/>
      </c>
      <c r="F716" s="283" t="str">
        <f>IF($A716="","",SUMIFS(Txn[Buy Cost],Txn[Key],$A716))</f>
        <v/>
      </c>
      <c r="G716" s="283" t="str">
        <f>IF($A716="","",SUMIFS(Txn[Sell Proceeds],Txn[Key],$A716))</f>
        <v/>
      </c>
      <c r="H716" s="284" t="str">
        <f>IF($A716="","",IFERROR(INDEX(Prices[Current Price],MATCH($A716,Prices[Key],0)),0))</f>
        <v/>
      </c>
      <c r="I716" s="285" t="str">
        <f>IF($A716="","",IFERROR(INDEX(Prices[FX to SGD],MATCH($A716,Prices[Key],0)),1))</f>
        <v/>
      </c>
      <c r="J716" s="283" t="str">
        <f t="shared" si="102"/>
        <v/>
      </c>
      <c r="K716" s="283" t="str">
        <f t="shared" si="103"/>
        <v/>
      </c>
      <c r="L716" s="283" t="str">
        <f t="shared" si="104"/>
        <v/>
      </c>
      <c r="M716" s="286" t="str">
        <f t="shared" si="105"/>
        <v/>
      </c>
      <c r="N716" s="240" t="str">
        <f>IF($A716="","",IF(ABS(E716)&gt;0.000001,COUNT($N$1:N715)+1,""))</f>
        <v/>
      </c>
      <c r="O716" s="287" t="str">
        <f>IF($A716="","",SUMIFS(Transactions!$H$2:$H$1001,Transactions!$J$2:$J$1001,$A716,Transactions!$A$2:$A$1001,2)*$I716)</f>
        <v/>
      </c>
      <c r="P716" s="287" t="str">
        <f t="shared" si="106"/>
        <v/>
      </c>
      <c r="Q716" s="288" t="str">
        <f t="shared" si="107"/>
        <v/>
      </c>
    </row>
    <row r="717" spans="1:17" ht="15" customHeight="1" x14ac:dyDescent="0.2">
      <c r="A717" s="240" t="str">
        <f>IFERROR(INDEX(Txn[Key],MATCH(0,INDEX(COUNTIF($A$1:A716,Txn[Key])+(Txn[Key]=""),0),0)),"")</f>
        <v/>
      </c>
      <c r="B717" s="240" t="str">
        <f t="shared" si="99"/>
        <v/>
      </c>
      <c r="C717" s="240" t="str">
        <f t="shared" si="100"/>
        <v/>
      </c>
      <c r="D717" s="240" t="str">
        <f t="shared" si="101"/>
        <v/>
      </c>
      <c r="E717" s="261" t="str">
        <f>IF($A717="","",SUMIFS(Txn[Signed Units],Txn[Key],$A717))</f>
        <v/>
      </c>
      <c r="F717" s="283" t="str">
        <f>IF($A717="","",SUMIFS(Txn[Buy Cost],Txn[Key],$A717))</f>
        <v/>
      </c>
      <c r="G717" s="283" t="str">
        <f>IF($A717="","",SUMIFS(Txn[Sell Proceeds],Txn[Key],$A717))</f>
        <v/>
      </c>
      <c r="H717" s="284" t="str">
        <f>IF($A717="","",IFERROR(INDEX(Prices[Current Price],MATCH($A717,Prices[Key],0)),0))</f>
        <v/>
      </c>
      <c r="I717" s="285" t="str">
        <f>IF($A717="","",IFERROR(INDEX(Prices[FX to SGD],MATCH($A717,Prices[Key],0)),1))</f>
        <v/>
      </c>
      <c r="J717" s="283" t="str">
        <f t="shared" si="102"/>
        <v/>
      </c>
      <c r="K717" s="283" t="str">
        <f t="shared" si="103"/>
        <v/>
      </c>
      <c r="L717" s="283" t="str">
        <f t="shared" si="104"/>
        <v/>
      </c>
      <c r="M717" s="286" t="str">
        <f t="shared" si="105"/>
        <v/>
      </c>
      <c r="N717" s="240" t="str">
        <f>IF($A717="","",IF(ABS(E717)&gt;0.000001,COUNT($N$1:N716)+1,""))</f>
        <v/>
      </c>
      <c r="O717" s="287" t="str">
        <f>IF($A717="","",SUMIFS(Transactions!$H$2:$H$1001,Transactions!$J$2:$J$1001,$A717,Transactions!$A$2:$A$1001,2)*$I717)</f>
        <v/>
      </c>
      <c r="P717" s="287" t="str">
        <f t="shared" si="106"/>
        <v/>
      </c>
      <c r="Q717" s="288" t="str">
        <f t="shared" si="107"/>
        <v/>
      </c>
    </row>
    <row r="718" spans="1:17" ht="15" customHeight="1" x14ac:dyDescent="0.2">
      <c r="A718" s="240" t="str">
        <f>IFERROR(INDEX(Txn[Key],MATCH(0,INDEX(COUNTIF($A$1:A717,Txn[Key])+(Txn[Key]=""),0),0)),"")</f>
        <v/>
      </c>
      <c r="B718" s="240" t="str">
        <f t="shared" si="99"/>
        <v/>
      </c>
      <c r="C718" s="240" t="str">
        <f t="shared" si="100"/>
        <v/>
      </c>
      <c r="D718" s="240" t="str">
        <f t="shared" si="101"/>
        <v/>
      </c>
      <c r="E718" s="261" t="str">
        <f>IF($A718="","",SUMIFS(Txn[Signed Units],Txn[Key],$A718))</f>
        <v/>
      </c>
      <c r="F718" s="283" t="str">
        <f>IF($A718="","",SUMIFS(Txn[Buy Cost],Txn[Key],$A718))</f>
        <v/>
      </c>
      <c r="G718" s="283" t="str">
        <f>IF($A718="","",SUMIFS(Txn[Sell Proceeds],Txn[Key],$A718))</f>
        <v/>
      </c>
      <c r="H718" s="284" t="str">
        <f>IF($A718="","",IFERROR(INDEX(Prices[Current Price],MATCH($A718,Prices[Key],0)),0))</f>
        <v/>
      </c>
      <c r="I718" s="285" t="str">
        <f>IF($A718="","",IFERROR(INDEX(Prices[FX to SGD],MATCH($A718,Prices[Key],0)),1))</f>
        <v/>
      </c>
      <c r="J718" s="283" t="str">
        <f t="shared" si="102"/>
        <v/>
      </c>
      <c r="K718" s="283" t="str">
        <f t="shared" si="103"/>
        <v/>
      </c>
      <c r="L718" s="283" t="str">
        <f t="shared" si="104"/>
        <v/>
      </c>
      <c r="M718" s="286" t="str">
        <f t="shared" si="105"/>
        <v/>
      </c>
      <c r="N718" s="240" t="str">
        <f>IF($A718="","",IF(ABS(E718)&gt;0.000001,COUNT($N$1:N717)+1,""))</f>
        <v/>
      </c>
      <c r="O718" s="287" t="str">
        <f>IF($A718="","",SUMIFS(Transactions!$H$2:$H$1001,Transactions!$J$2:$J$1001,$A718,Transactions!$A$2:$A$1001,2)*$I718)</f>
        <v/>
      </c>
      <c r="P718" s="287" t="str">
        <f t="shared" si="106"/>
        <v/>
      </c>
      <c r="Q718" s="288" t="str">
        <f t="shared" si="107"/>
        <v/>
      </c>
    </row>
    <row r="719" spans="1:17" ht="15" customHeight="1" x14ac:dyDescent="0.2">
      <c r="A719" s="240" t="str">
        <f>IFERROR(INDEX(Txn[Key],MATCH(0,INDEX(COUNTIF($A$1:A718,Txn[Key])+(Txn[Key]=""),0),0)),"")</f>
        <v/>
      </c>
      <c r="B719" s="240" t="str">
        <f t="shared" si="99"/>
        <v/>
      </c>
      <c r="C719" s="240" t="str">
        <f t="shared" si="100"/>
        <v/>
      </c>
      <c r="D719" s="240" t="str">
        <f t="shared" si="101"/>
        <v/>
      </c>
      <c r="E719" s="261" t="str">
        <f>IF($A719="","",SUMIFS(Txn[Signed Units],Txn[Key],$A719))</f>
        <v/>
      </c>
      <c r="F719" s="283" t="str">
        <f>IF($A719="","",SUMIFS(Txn[Buy Cost],Txn[Key],$A719))</f>
        <v/>
      </c>
      <c r="G719" s="283" t="str">
        <f>IF($A719="","",SUMIFS(Txn[Sell Proceeds],Txn[Key],$A719))</f>
        <v/>
      </c>
      <c r="H719" s="284" t="str">
        <f>IF($A719="","",IFERROR(INDEX(Prices[Current Price],MATCH($A719,Prices[Key],0)),0))</f>
        <v/>
      </c>
      <c r="I719" s="285" t="str">
        <f>IF($A719="","",IFERROR(INDEX(Prices[FX to SGD],MATCH($A719,Prices[Key],0)),1))</f>
        <v/>
      </c>
      <c r="J719" s="283" t="str">
        <f t="shared" si="102"/>
        <v/>
      </c>
      <c r="K719" s="283" t="str">
        <f t="shared" si="103"/>
        <v/>
      </c>
      <c r="L719" s="283" t="str">
        <f t="shared" si="104"/>
        <v/>
      </c>
      <c r="M719" s="286" t="str">
        <f t="shared" si="105"/>
        <v/>
      </c>
      <c r="N719" s="240" t="str">
        <f>IF($A719="","",IF(ABS(E719)&gt;0.000001,COUNT($N$1:N718)+1,""))</f>
        <v/>
      </c>
      <c r="O719" s="287" t="str">
        <f>IF($A719="","",SUMIFS(Transactions!$H$2:$H$1001,Transactions!$J$2:$J$1001,$A719,Transactions!$A$2:$A$1001,2)*$I719)</f>
        <v/>
      </c>
      <c r="P719" s="287" t="str">
        <f t="shared" si="106"/>
        <v/>
      </c>
      <c r="Q719" s="288" t="str">
        <f t="shared" si="107"/>
        <v/>
      </c>
    </row>
    <row r="720" spans="1:17" ht="15" customHeight="1" x14ac:dyDescent="0.2">
      <c r="A720" s="240" t="str">
        <f>IFERROR(INDEX(Txn[Key],MATCH(0,INDEX(COUNTIF($A$1:A719,Txn[Key])+(Txn[Key]=""),0),0)),"")</f>
        <v/>
      </c>
      <c r="B720" s="240" t="str">
        <f t="shared" si="99"/>
        <v/>
      </c>
      <c r="C720" s="240" t="str">
        <f t="shared" si="100"/>
        <v/>
      </c>
      <c r="D720" s="240" t="str">
        <f t="shared" si="101"/>
        <v/>
      </c>
      <c r="E720" s="261" t="str">
        <f>IF($A720="","",SUMIFS(Txn[Signed Units],Txn[Key],$A720))</f>
        <v/>
      </c>
      <c r="F720" s="283" t="str">
        <f>IF($A720="","",SUMIFS(Txn[Buy Cost],Txn[Key],$A720))</f>
        <v/>
      </c>
      <c r="G720" s="283" t="str">
        <f>IF($A720="","",SUMIFS(Txn[Sell Proceeds],Txn[Key],$A720))</f>
        <v/>
      </c>
      <c r="H720" s="284" t="str">
        <f>IF($A720="","",IFERROR(INDEX(Prices[Current Price],MATCH($A720,Prices[Key],0)),0))</f>
        <v/>
      </c>
      <c r="I720" s="285" t="str">
        <f>IF($A720="","",IFERROR(INDEX(Prices[FX to SGD],MATCH($A720,Prices[Key],0)),1))</f>
        <v/>
      </c>
      <c r="J720" s="283" t="str">
        <f t="shared" si="102"/>
        <v/>
      </c>
      <c r="K720" s="283" t="str">
        <f t="shared" si="103"/>
        <v/>
      </c>
      <c r="L720" s="283" t="str">
        <f t="shared" si="104"/>
        <v/>
      </c>
      <c r="M720" s="286" t="str">
        <f t="shared" si="105"/>
        <v/>
      </c>
      <c r="N720" s="240" t="str">
        <f>IF($A720="","",IF(ABS(E720)&gt;0.000001,COUNT($N$1:N719)+1,""))</f>
        <v/>
      </c>
      <c r="O720" s="287" t="str">
        <f>IF($A720="","",SUMIFS(Transactions!$H$2:$H$1001,Transactions!$J$2:$J$1001,$A720,Transactions!$A$2:$A$1001,2)*$I720)</f>
        <v/>
      </c>
      <c r="P720" s="287" t="str">
        <f t="shared" si="106"/>
        <v/>
      </c>
      <c r="Q720" s="288" t="str">
        <f t="shared" si="107"/>
        <v/>
      </c>
    </row>
    <row r="721" spans="1:17" ht="15" customHeight="1" x14ac:dyDescent="0.2">
      <c r="A721" s="240" t="str">
        <f>IFERROR(INDEX(Txn[Key],MATCH(0,INDEX(COUNTIF($A$1:A720,Txn[Key])+(Txn[Key]=""),0),0)),"")</f>
        <v/>
      </c>
      <c r="B721" s="240" t="str">
        <f t="shared" si="99"/>
        <v/>
      </c>
      <c r="C721" s="240" t="str">
        <f t="shared" si="100"/>
        <v/>
      </c>
      <c r="D721" s="240" t="str">
        <f t="shared" si="101"/>
        <v/>
      </c>
      <c r="E721" s="261" t="str">
        <f>IF($A721="","",SUMIFS(Txn[Signed Units],Txn[Key],$A721))</f>
        <v/>
      </c>
      <c r="F721" s="283" t="str">
        <f>IF($A721="","",SUMIFS(Txn[Buy Cost],Txn[Key],$A721))</f>
        <v/>
      </c>
      <c r="G721" s="283" t="str">
        <f>IF($A721="","",SUMIFS(Txn[Sell Proceeds],Txn[Key],$A721))</f>
        <v/>
      </c>
      <c r="H721" s="284" t="str">
        <f>IF($A721="","",IFERROR(INDEX(Prices[Current Price],MATCH($A721,Prices[Key],0)),0))</f>
        <v/>
      </c>
      <c r="I721" s="285" t="str">
        <f>IF($A721="","",IFERROR(INDEX(Prices[FX to SGD],MATCH($A721,Prices[Key],0)),1))</f>
        <v/>
      </c>
      <c r="J721" s="283" t="str">
        <f t="shared" si="102"/>
        <v/>
      </c>
      <c r="K721" s="283" t="str">
        <f t="shared" si="103"/>
        <v/>
      </c>
      <c r="L721" s="283" t="str">
        <f t="shared" si="104"/>
        <v/>
      </c>
      <c r="M721" s="286" t="str">
        <f t="shared" si="105"/>
        <v/>
      </c>
      <c r="N721" s="240" t="str">
        <f>IF($A721="","",IF(ABS(E721)&gt;0.000001,COUNT($N$1:N720)+1,""))</f>
        <v/>
      </c>
      <c r="O721" s="287" t="str">
        <f>IF($A721="","",SUMIFS(Transactions!$H$2:$H$1001,Transactions!$J$2:$J$1001,$A721,Transactions!$A$2:$A$1001,2)*$I721)</f>
        <v/>
      </c>
      <c r="P721" s="287" t="str">
        <f t="shared" si="106"/>
        <v/>
      </c>
      <c r="Q721" s="288" t="str">
        <f t="shared" si="107"/>
        <v/>
      </c>
    </row>
    <row r="722" spans="1:17" ht="15" customHeight="1" x14ac:dyDescent="0.2">
      <c r="A722" s="240" t="str">
        <f>IFERROR(INDEX(Txn[Key],MATCH(0,INDEX(COUNTIF($A$1:A721,Txn[Key])+(Txn[Key]=""),0),0)),"")</f>
        <v/>
      </c>
      <c r="B722" s="240" t="str">
        <f t="shared" si="99"/>
        <v/>
      </c>
      <c r="C722" s="240" t="str">
        <f t="shared" si="100"/>
        <v/>
      </c>
      <c r="D722" s="240" t="str">
        <f t="shared" si="101"/>
        <v/>
      </c>
      <c r="E722" s="261" t="str">
        <f>IF($A722="","",SUMIFS(Txn[Signed Units],Txn[Key],$A722))</f>
        <v/>
      </c>
      <c r="F722" s="283" t="str">
        <f>IF($A722="","",SUMIFS(Txn[Buy Cost],Txn[Key],$A722))</f>
        <v/>
      </c>
      <c r="G722" s="283" t="str">
        <f>IF($A722="","",SUMIFS(Txn[Sell Proceeds],Txn[Key],$A722))</f>
        <v/>
      </c>
      <c r="H722" s="284" t="str">
        <f>IF($A722="","",IFERROR(INDEX(Prices[Current Price],MATCH($A722,Prices[Key],0)),0))</f>
        <v/>
      </c>
      <c r="I722" s="285" t="str">
        <f>IF($A722="","",IFERROR(INDEX(Prices[FX to SGD],MATCH($A722,Prices[Key],0)),1))</f>
        <v/>
      </c>
      <c r="J722" s="283" t="str">
        <f t="shared" si="102"/>
        <v/>
      </c>
      <c r="K722" s="283" t="str">
        <f t="shared" si="103"/>
        <v/>
      </c>
      <c r="L722" s="283" t="str">
        <f t="shared" si="104"/>
        <v/>
      </c>
      <c r="M722" s="286" t="str">
        <f t="shared" si="105"/>
        <v/>
      </c>
      <c r="N722" s="240" t="str">
        <f>IF($A722="","",IF(ABS(E722)&gt;0.000001,COUNT($N$1:N721)+1,""))</f>
        <v/>
      </c>
      <c r="O722" s="287" t="str">
        <f>IF($A722="","",SUMIFS(Transactions!$H$2:$H$1001,Transactions!$J$2:$J$1001,$A722,Transactions!$A$2:$A$1001,2)*$I722)</f>
        <v/>
      </c>
      <c r="P722" s="287" t="str">
        <f t="shared" si="106"/>
        <v/>
      </c>
      <c r="Q722" s="288" t="str">
        <f t="shared" si="107"/>
        <v/>
      </c>
    </row>
    <row r="723" spans="1:17" ht="15" customHeight="1" x14ac:dyDescent="0.2">
      <c r="A723" s="240" t="str">
        <f>IFERROR(INDEX(Txn[Key],MATCH(0,INDEX(COUNTIF($A$1:A722,Txn[Key])+(Txn[Key]=""),0),0)),"")</f>
        <v/>
      </c>
      <c r="B723" s="240" t="str">
        <f t="shared" si="99"/>
        <v/>
      </c>
      <c r="C723" s="240" t="str">
        <f t="shared" si="100"/>
        <v/>
      </c>
      <c r="D723" s="240" t="str">
        <f t="shared" si="101"/>
        <v/>
      </c>
      <c r="E723" s="261" t="str">
        <f>IF($A723="","",SUMIFS(Txn[Signed Units],Txn[Key],$A723))</f>
        <v/>
      </c>
      <c r="F723" s="283" t="str">
        <f>IF($A723="","",SUMIFS(Txn[Buy Cost],Txn[Key],$A723))</f>
        <v/>
      </c>
      <c r="G723" s="283" t="str">
        <f>IF($A723="","",SUMIFS(Txn[Sell Proceeds],Txn[Key],$A723))</f>
        <v/>
      </c>
      <c r="H723" s="284" t="str">
        <f>IF($A723="","",IFERROR(INDEX(Prices[Current Price],MATCH($A723,Prices[Key],0)),0))</f>
        <v/>
      </c>
      <c r="I723" s="285" t="str">
        <f>IF($A723="","",IFERROR(INDEX(Prices[FX to SGD],MATCH($A723,Prices[Key],0)),1))</f>
        <v/>
      </c>
      <c r="J723" s="283" t="str">
        <f t="shared" si="102"/>
        <v/>
      </c>
      <c r="K723" s="283" t="str">
        <f t="shared" si="103"/>
        <v/>
      </c>
      <c r="L723" s="283" t="str">
        <f t="shared" si="104"/>
        <v/>
      </c>
      <c r="M723" s="286" t="str">
        <f t="shared" si="105"/>
        <v/>
      </c>
      <c r="N723" s="240" t="str">
        <f>IF($A723="","",IF(ABS(E723)&gt;0.000001,COUNT($N$1:N722)+1,""))</f>
        <v/>
      </c>
      <c r="O723" s="287" t="str">
        <f>IF($A723="","",SUMIFS(Transactions!$H$2:$H$1001,Transactions!$J$2:$J$1001,$A723,Transactions!$A$2:$A$1001,2)*$I723)</f>
        <v/>
      </c>
      <c r="P723" s="287" t="str">
        <f t="shared" si="106"/>
        <v/>
      </c>
      <c r="Q723" s="288" t="str">
        <f t="shared" si="107"/>
        <v/>
      </c>
    </row>
    <row r="724" spans="1:17" ht="15" customHeight="1" x14ac:dyDescent="0.2">
      <c r="A724" s="240" t="str">
        <f>IFERROR(INDEX(Txn[Key],MATCH(0,INDEX(COUNTIF($A$1:A723,Txn[Key])+(Txn[Key]=""),0),0)),"")</f>
        <v/>
      </c>
      <c r="B724" s="240" t="str">
        <f t="shared" si="99"/>
        <v/>
      </c>
      <c r="C724" s="240" t="str">
        <f t="shared" si="100"/>
        <v/>
      </c>
      <c r="D724" s="240" t="str">
        <f t="shared" si="101"/>
        <v/>
      </c>
      <c r="E724" s="261" t="str">
        <f>IF($A724="","",SUMIFS(Txn[Signed Units],Txn[Key],$A724))</f>
        <v/>
      </c>
      <c r="F724" s="283" t="str">
        <f>IF($A724="","",SUMIFS(Txn[Buy Cost],Txn[Key],$A724))</f>
        <v/>
      </c>
      <c r="G724" s="283" t="str">
        <f>IF($A724="","",SUMIFS(Txn[Sell Proceeds],Txn[Key],$A724))</f>
        <v/>
      </c>
      <c r="H724" s="284" t="str">
        <f>IF($A724="","",IFERROR(INDEX(Prices[Current Price],MATCH($A724,Prices[Key],0)),0))</f>
        <v/>
      </c>
      <c r="I724" s="285" t="str">
        <f>IF($A724="","",IFERROR(INDEX(Prices[FX to SGD],MATCH($A724,Prices[Key],0)),1))</f>
        <v/>
      </c>
      <c r="J724" s="283" t="str">
        <f t="shared" si="102"/>
        <v/>
      </c>
      <c r="K724" s="283" t="str">
        <f t="shared" si="103"/>
        <v/>
      </c>
      <c r="L724" s="283" t="str">
        <f t="shared" si="104"/>
        <v/>
      </c>
      <c r="M724" s="286" t="str">
        <f t="shared" si="105"/>
        <v/>
      </c>
      <c r="N724" s="240" t="str">
        <f>IF($A724="","",IF(ABS(E724)&gt;0.000001,COUNT($N$1:N723)+1,""))</f>
        <v/>
      </c>
      <c r="O724" s="287" t="str">
        <f>IF($A724="","",SUMIFS(Transactions!$H$2:$H$1001,Transactions!$J$2:$J$1001,$A724,Transactions!$A$2:$A$1001,2)*$I724)</f>
        <v/>
      </c>
      <c r="P724" s="287" t="str">
        <f t="shared" si="106"/>
        <v/>
      </c>
      <c r="Q724" s="288" t="str">
        <f t="shared" si="107"/>
        <v/>
      </c>
    </row>
    <row r="725" spans="1:17" ht="15" customHeight="1" x14ac:dyDescent="0.2">
      <c r="A725" s="240" t="str">
        <f>IFERROR(INDEX(Txn[Key],MATCH(0,INDEX(COUNTIF($A$1:A724,Txn[Key])+(Txn[Key]=""),0),0)),"")</f>
        <v/>
      </c>
      <c r="B725" s="240" t="str">
        <f t="shared" si="99"/>
        <v/>
      </c>
      <c r="C725" s="240" t="str">
        <f t="shared" si="100"/>
        <v/>
      </c>
      <c r="D725" s="240" t="str">
        <f t="shared" si="101"/>
        <v/>
      </c>
      <c r="E725" s="261" t="str">
        <f>IF($A725="","",SUMIFS(Txn[Signed Units],Txn[Key],$A725))</f>
        <v/>
      </c>
      <c r="F725" s="283" t="str">
        <f>IF($A725="","",SUMIFS(Txn[Buy Cost],Txn[Key],$A725))</f>
        <v/>
      </c>
      <c r="G725" s="283" t="str">
        <f>IF($A725="","",SUMIFS(Txn[Sell Proceeds],Txn[Key],$A725))</f>
        <v/>
      </c>
      <c r="H725" s="284" t="str">
        <f>IF($A725="","",IFERROR(INDEX(Prices[Current Price],MATCH($A725,Prices[Key],0)),0))</f>
        <v/>
      </c>
      <c r="I725" s="285" t="str">
        <f>IF($A725="","",IFERROR(INDEX(Prices[FX to SGD],MATCH($A725,Prices[Key],0)),1))</f>
        <v/>
      </c>
      <c r="J725" s="283" t="str">
        <f t="shared" si="102"/>
        <v/>
      </c>
      <c r="K725" s="283" t="str">
        <f t="shared" si="103"/>
        <v/>
      </c>
      <c r="L725" s="283" t="str">
        <f t="shared" si="104"/>
        <v/>
      </c>
      <c r="M725" s="286" t="str">
        <f t="shared" si="105"/>
        <v/>
      </c>
      <c r="N725" s="240" t="str">
        <f>IF($A725="","",IF(ABS(E725)&gt;0.000001,COUNT($N$1:N724)+1,""))</f>
        <v/>
      </c>
      <c r="O725" s="287" t="str">
        <f>IF($A725="","",SUMIFS(Transactions!$H$2:$H$1001,Transactions!$J$2:$J$1001,$A725,Transactions!$A$2:$A$1001,2)*$I725)</f>
        <v/>
      </c>
      <c r="P725" s="287" t="str">
        <f t="shared" si="106"/>
        <v/>
      </c>
      <c r="Q725" s="288" t="str">
        <f t="shared" si="107"/>
        <v/>
      </c>
    </row>
    <row r="726" spans="1:17" ht="15" customHeight="1" x14ac:dyDescent="0.2">
      <c r="A726" s="240" t="str">
        <f>IFERROR(INDEX(Txn[Key],MATCH(0,INDEX(COUNTIF($A$1:A725,Txn[Key])+(Txn[Key]=""),0),0)),"")</f>
        <v/>
      </c>
      <c r="B726" s="240" t="str">
        <f t="shared" si="99"/>
        <v/>
      </c>
      <c r="C726" s="240" t="str">
        <f t="shared" si="100"/>
        <v/>
      </c>
      <c r="D726" s="240" t="str">
        <f t="shared" si="101"/>
        <v/>
      </c>
      <c r="E726" s="261" t="str">
        <f>IF($A726="","",SUMIFS(Txn[Signed Units],Txn[Key],$A726))</f>
        <v/>
      </c>
      <c r="F726" s="283" t="str">
        <f>IF($A726="","",SUMIFS(Txn[Buy Cost],Txn[Key],$A726))</f>
        <v/>
      </c>
      <c r="G726" s="283" t="str">
        <f>IF($A726="","",SUMIFS(Txn[Sell Proceeds],Txn[Key],$A726))</f>
        <v/>
      </c>
      <c r="H726" s="284" t="str">
        <f>IF($A726="","",IFERROR(INDEX(Prices[Current Price],MATCH($A726,Prices[Key],0)),0))</f>
        <v/>
      </c>
      <c r="I726" s="285" t="str">
        <f>IF($A726="","",IFERROR(INDEX(Prices[FX to SGD],MATCH($A726,Prices[Key],0)),1))</f>
        <v/>
      </c>
      <c r="J726" s="283" t="str">
        <f t="shared" si="102"/>
        <v/>
      </c>
      <c r="K726" s="283" t="str">
        <f t="shared" si="103"/>
        <v/>
      </c>
      <c r="L726" s="283" t="str">
        <f t="shared" si="104"/>
        <v/>
      </c>
      <c r="M726" s="286" t="str">
        <f t="shared" si="105"/>
        <v/>
      </c>
      <c r="N726" s="240" t="str">
        <f>IF($A726="","",IF(ABS(E726)&gt;0.000001,COUNT($N$1:N725)+1,""))</f>
        <v/>
      </c>
      <c r="O726" s="287" t="str">
        <f>IF($A726="","",SUMIFS(Transactions!$H$2:$H$1001,Transactions!$J$2:$J$1001,$A726,Transactions!$A$2:$A$1001,2)*$I726)</f>
        <v/>
      </c>
      <c r="P726" s="287" t="str">
        <f t="shared" si="106"/>
        <v/>
      </c>
      <c r="Q726" s="288" t="str">
        <f t="shared" si="107"/>
        <v/>
      </c>
    </row>
    <row r="727" spans="1:17" ht="15" customHeight="1" x14ac:dyDescent="0.2">
      <c r="A727" s="240" t="str">
        <f>IFERROR(INDEX(Txn[Key],MATCH(0,INDEX(COUNTIF($A$1:A726,Txn[Key])+(Txn[Key]=""),0),0)),"")</f>
        <v/>
      </c>
      <c r="B727" s="240" t="str">
        <f t="shared" si="99"/>
        <v/>
      </c>
      <c r="C727" s="240" t="str">
        <f t="shared" si="100"/>
        <v/>
      </c>
      <c r="D727" s="240" t="str">
        <f t="shared" si="101"/>
        <v/>
      </c>
      <c r="E727" s="261" t="str">
        <f>IF($A727="","",SUMIFS(Txn[Signed Units],Txn[Key],$A727))</f>
        <v/>
      </c>
      <c r="F727" s="283" t="str">
        <f>IF($A727="","",SUMIFS(Txn[Buy Cost],Txn[Key],$A727))</f>
        <v/>
      </c>
      <c r="G727" s="283" t="str">
        <f>IF($A727="","",SUMIFS(Txn[Sell Proceeds],Txn[Key],$A727))</f>
        <v/>
      </c>
      <c r="H727" s="284" t="str">
        <f>IF($A727="","",IFERROR(INDEX(Prices[Current Price],MATCH($A727,Prices[Key],0)),0))</f>
        <v/>
      </c>
      <c r="I727" s="285" t="str">
        <f>IF($A727="","",IFERROR(INDEX(Prices[FX to SGD],MATCH($A727,Prices[Key],0)),1))</f>
        <v/>
      </c>
      <c r="J727" s="283" t="str">
        <f t="shared" si="102"/>
        <v/>
      </c>
      <c r="K727" s="283" t="str">
        <f t="shared" si="103"/>
        <v/>
      </c>
      <c r="L727" s="283" t="str">
        <f t="shared" si="104"/>
        <v/>
      </c>
      <c r="M727" s="286" t="str">
        <f t="shared" si="105"/>
        <v/>
      </c>
      <c r="N727" s="240" t="str">
        <f>IF($A727="","",IF(ABS(E727)&gt;0.000001,COUNT($N$1:N726)+1,""))</f>
        <v/>
      </c>
      <c r="O727" s="287" t="str">
        <f>IF($A727="","",SUMIFS(Transactions!$H$2:$H$1001,Transactions!$J$2:$J$1001,$A727,Transactions!$A$2:$A$1001,2)*$I727)</f>
        <v/>
      </c>
      <c r="P727" s="287" t="str">
        <f t="shared" si="106"/>
        <v/>
      </c>
      <c r="Q727" s="288" t="str">
        <f t="shared" si="107"/>
        <v/>
      </c>
    </row>
    <row r="728" spans="1:17" ht="15" customHeight="1" x14ac:dyDescent="0.2">
      <c r="A728" s="240" t="str">
        <f>IFERROR(INDEX(Txn[Key],MATCH(0,INDEX(COUNTIF($A$1:A727,Txn[Key])+(Txn[Key]=""),0),0)),"")</f>
        <v/>
      </c>
      <c r="B728" s="240" t="str">
        <f t="shared" si="99"/>
        <v/>
      </c>
      <c r="C728" s="240" t="str">
        <f t="shared" si="100"/>
        <v/>
      </c>
      <c r="D728" s="240" t="str">
        <f t="shared" si="101"/>
        <v/>
      </c>
      <c r="E728" s="261" t="str">
        <f>IF($A728="","",SUMIFS(Txn[Signed Units],Txn[Key],$A728))</f>
        <v/>
      </c>
      <c r="F728" s="283" t="str">
        <f>IF($A728="","",SUMIFS(Txn[Buy Cost],Txn[Key],$A728))</f>
        <v/>
      </c>
      <c r="G728" s="283" t="str">
        <f>IF($A728="","",SUMIFS(Txn[Sell Proceeds],Txn[Key],$A728))</f>
        <v/>
      </c>
      <c r="H728" s="284" t="str">
        <f>IF($A728="","",IFERROR(INDEX(Prices[Current Price],MATCH($A728,Prices[Key],0)),0))</f>
        <v/>
      </c>
      <c r="I728" s="285" t="str">
        <f>IF($A728="","",IFERROR(INDEX(Prices[FX to SGD],MATCH($A728,Prices[Key],0)),1))</f>
        <v/>
      </c>
      <c r="J728" s="283" t="str">
        <f t="shared" si="102"/>
        <v/>
      </c>
      <c r="K728" s="283" t="str">
        <f t="shared" si="103"/>
        <v/>
      </c>
      <c r="L728" s="283" t="str">
        <f t="shared" si="104"/>
        <v/>
      </c>
      <c r="M728" s="286" t="str">
        <f t="shared" si="105"/>
        <v/>
      </c>
      <c r="N728" s="240" t="str">
        <f>IF($A728="","",IF(ABS(E728)&gt;0.000001,COUNT($N$1:N727)+1,""))</f>
        <v/>
      </c>
      <c r="O728" s="287" t="str">
        <f>IF($A728="","",SUMIFS(Transactions!$H$2:$H$1001,Transactions!$J$2:$J$1001,$A728,Transactions!$A$2:$A$1001,2)*$I728)</f>
        <v/>
      </c>
      <c r="P728" s="287" t="str">
        <f t="shared" si="106"/>
        <v/>
      </c>
      <c r="Q728" s="288" t="str">
        <f t="shared" si="107"/>
        <v/>
      </c>
    </row>
    <row r="729" spans="1:17" ht="15" customHeight="1" x14ac:dyDescent="0.2">
      <c r="A729" s="240" t="str">
        <f>IFERROR(INDEX(Txn[Key],MATCH(0,INDEX(COUNTIF($A$1:A728,Txn[Key])+(Txn[Key]=""),0),0)),"")</f>
        <v/>
      </c>
      <c r="B729" s="240" t="str">
        <f t="shared" si="99"/>
        <v/>
      </c>
      <c r="C729" s="240" t="str">
        <f t="shared" si="100"/>
        <v/>
      </c>
      <c r="D729" s="240" t="str">
        <f t="shared" si="101"/>
        <v/>
      </c>
      <c r="E729" s="261" t="str">
        <f>IF($A729="","",SUMIFS(Txn[Signed Units],Txn[Key],$A729))</f>
        <v/>
      </c>
      <c r="F729" s="283" t="str">
        <f>IF($A729="","",SUMIFS(Txn[Buy Cost],Txn[Key],$A729))</f>
        <v/>
      </c>
      <c r="G729" s="283" t="str">
        <f>IF($A729="","",SUMIFS(Txn[Sell Proceeds],Txn[Key],$A729))</f>
        <v/>
      </c>
      <c r="H729" s="284" t="str">
        <f>IF($A729="","",IFERROR(INDEX(Prices[Current Price],MATCH($A729,Prices[Key],0)),0))</f>
        <v/>
      </c>
      <c r="I729" s="285" t="str">
        <f>IF($A729="","",IFERROR(INDEX(Prices[FX to SGD],MATCH($A729,Prices[Key],0)),1))</f>
        <v/>
      </c>
      <c r="J729" s="283" t="str">
        <f t="shared" si="102"/>
        <v/>
      </c>
      <c r="K729" s="283" t="str">
        <f t="shared" si="103"/>
        <v/>
      </c>
      <c r="L729" s="283" t="str">
        <f t="shared" si="104"/>
        <v/>
      </c>
      <c r="M729" s="286" t="str">
        <f t="shared" si="105"/>
        <v/>
      </c>
      <c r="N729" s="240" t="str">
        <f>IF($A729="","",IF(ABS(E729)&gt;0.000001,COUNT($N$1:N728)+1,""))</f>
        <v/>
      </c>
      <c r="O729" s="287" t="str">
        <f>IF($A729="","",SUMIFS(Transactions!$H$2:$H$1001,Transactions!$J$2:$J$1001,$A729,Transactions!$A$2:$A$1001,2)*$I729)</f>
        <v/>
      </c>
      <c r="P729" s="287" t="str">
        <f t="shared" si="106"/>
        <v/>
      </c>
      <c r="Q729" s="288" t="str">
        <f t="shared" si="107"/>
        <v/>
      </c>
    </row>
    <row r="730" spans="1:17" ht="15" customHeight="1" x14ac:dyDescent="0.2">
      <c r="A730" s="240" t="str">
        <f>IFERROR(INDEX(Txn[Key],MATCH(0,INDEX(COUNTIF($A$1:A729,Txn[Key])+(Txn[Key]=""),0),0)),"")</f>
        <v/>
      </c>
      <c r="B730" s="240" t="str">
        <f t="shared" si="99"/>
        <v/>
      </c>
      <c r="C730" s="240" t="str">
        <f t="shared" si="100"/>
        <v/>
      </c>
      <c r="D730" s="240" t="str">
        <f t="shared" si="101"/>
        <v/>
      </c>
      <c r="E730" s="261" t="str">
        <f>IF($A730="","",SUMIFS(Txn[Signed Units],Txn[Key],$A730))</f>
        <v/>
      </c>
      <c r="F730" s="283" t="str">
        <f>IF($A730="","",SUMIFS(Txn[Buy Cost],Txn[Key],$A730))</f>
        <v/>
      </c>
      <c r="G730" s="283" t="str">
        <f>IF($A730="","",SUMIFS(Txn[Sell Proceeds],Txn[Key],$A730))</f>
        <v/>
      </c>
      <c r="H730" s="284" t="str">
        <f>IF($A730="","",IFERROR(INDEX(Prices[Current Price],MATCH($A730,Prices[Key],0)),0))</f>
        <v/>
      </c>
      <c r="I730" s="285" t="str">
        <f>IF($A730="","",IFERROR(INDEX(Prices[FX to SGD],MATCH($A730,Prices[Key],0)),1))</f>
        <v/>
      </c>
      <c r="J730" s="283" t="str">
        <f t="shared" si="102"/>
        <v/>
      </c>
      <c r="K730" s="283" t="str">
        <f t="shared" si="103"/>
        <v/>
      </c>
      <c r="L730" s="283" t="str">
        <f t="shared" si="104"/>
        <v/>
      </c>
      <c r="M730" s="286" t="str">
        <f t="shared" si="105"/>
        <v/>
      </c>
      <c r="N730" s="240" t="str">
        <f>IF($A730="","",IF(ABS(E730)&gt;0.000001,COUNT($N$1:N729)+1,""))</f>
        <v/>
      </c>
      <c r="O730" s="287" t="str">
        <f>IF($A730="","",SUMIFS(Transactions!$H$2:$H$1001,Transactions!$J$2:$J$1001,$A730,Transactions!$A$2:$A$1001,2)*$I730)</f>
        <v/>
      </c>
      <c r="P730" s="287" t="str">
        <f t="shared" si="106"/>
        <v/>
      </c>
      <c r="Q730" s="288" t="str">
        <f t="shared" si="107"/>
        <v/>
      </c>
    </row>
    <row r="731" spans="1:17" ht="15" customHeight="1" x14ac:dyDescent="0.2">
      <c r="A731" s="240" t="str">
        <f>IFERROR(INDEX(Txn[Key],MATCH(0,INDEX(COUNTIF($A$1:A730,Txn[Key])+(Txn[Key]=""),0),0)),"")</f>
        <v/>
      </c>
      <c r="B731" s="240" t="str">
        <f t="shared" si="99"/>
        <v/>
      </c>
      <c r="C731" s="240" t="str">
        <f t="shared" si="100"/>
        <v/>
      </c>
      <c r="D731" s="240" t="str">
        <f t="shared" si="101"/>
        <v/>
      </c>
      <c r="E731" s="261" t="str">
        <f>IF($A731="","",SUMIFS(Txn[Signed Units],Txn[Key],$A731))</f>
        <v/>
      </c>
      <c r="F731" s="283" t="str">
        <f>IF($A731="","",SUMIFS(Txn[Buy Cost],Txn[Key],$A731))</f>
        <v/>
      </c>
      <c r="G731" s="283" t="str">
        <f>IF($A731="","",SUMIFS(Txn[Sell Proceeds],Txn[Key],$A731))</f>
        <v/>
      </c>
      <c r="H731" s="284" t="str">
        <f>IF($A731="","",IFERROR(INDEX(Prices[Current Price],MATCH($A731,Prices[Key],0)),0))</f>
        <v/>
      </c>
      <c r="I731" s="285" t="str">
        <f>IF($A731="","",IFERROR(INDEX(Prices[FX to SGD],MATCH($A731,Prices[Key],0)),1))</f>
        <v/>
      </c>
      <c r="J731" s="283" t="str">
        <f t="shared" si="102"/>
        <v/>
      </c>
      <c r="K731" s="283" t="str">
        <f t="shared" si="103"/>
        <v/>
      </c>
      <c r="L731" s="283" t="str">
        <f t="shared" si="104"/>
        <v/>
      </c>
      <c r="M731" s="286" t="str">
        <f t="shared" si="105"/>
        <v/>
      </c>
      <c r="N731" s="240" t="str">
        <f>IF($A731="","",IF(ABS(E731)&gt;0.000001,COUNT($N$1:N730)+1,""))</f>
        <v/>
      </c>
      <c r="O731" s="287" t="str">
        <f>IF($A731="","",SUMIFS(Transactions!$H$2:$H$1001,Transactions!$J$2:$J$1001,$A731,Transactions!$A$2:$A$1001,2)*$I731)</f>
        <v/>
      </c>
      <c r="P731" s="287" t="str">
        <f t="shared" si="106"/>
        <v/>
      </c>
      <c r="Q731" s="288" t="str">
        <f t="shared" si="107"/>
        <v/>
      </c>
    </row>
    <row r="732" spans="1:17" ht="15" customHeight="1" x14ac:dyDescent="0.2">
      <c r="A732" s="240" t="str">
        <f>IFERROR(INDEX(Txn[Key],MATCH(0,INDEX(COUNTIF($A$1:A731,Txn[Key])+(Txn[Key]=""),0),0)),"")</f>
        <v/>
      </c>
      <c r="B732" s="240" t="str">
        <f t="shared" si="99"/>
        <v/>
      </c>
      <c r="C732" s="240" t="str">
        <f t="shared" si="100"/>
        <v/>
      </c>
      <c r="D732" s="240" t="str">
        <f t="shared" si="101"/>
        <v/>
      </c>
      <c r="E732" s="261" t="str">
        <f>IF($A732="","",SUMIFS(Txn[Signed Units],Txn[Key],$A732))</f>
        <v/>
      </c>
      <c r="F732" s="283" t="str">
        <f>IF($A732="","",SUMIFS(Txn[Buy Cost],Txn[Key],$A732))</f>
        <v/>
      </c>
      <c r="G732" s="283" t="str">
        <f>IF($A732="","",SUMIFS(Txn[Sell Proceeds],Txn[Key],$A732))</f>
        <v/>
      </c>
      <c r="H732" s="284" t="str">
        <f>IF($A732="","",IFERROR(INDEX(Prices[Current Price],MATCH($A732,Prices[Key],0)),0))</f>
        <v/>
      </c>
      <c r="I732" s="285" t="str">
        <f>IF($A732="","",IFERROR(INDEX(Prices[FX to SGD],MATCH($A732,Prices[Key],0)),1))</f>
        <v/>
      </c>
      <c r="J732" s="283" t="str">
        <f t="shared" si="102"/>
        <v/>
      </c>
      <c r="K732" s="283" t="str">
        <f t="shared" si="103"/>
        <v/>
      </c>
      <c r="L732" s="283" t="str">
        <f t="shared" si="104"/>
        <v/>
      </c>
      <c r="M732" s="286" t="str">
        <f t="shared" si="105"/>
        <v/>
      </c>
      <c r="N732" s="240" t="str">
        <f>IF($A732="","",IF(ABS(E732)&gt;0.000001,COUNT($N$1:N731)+1,""))</f>
        <v/>
      </c>
      <c r="O732" s="287" t="str">
        <f>IF($A732="","",SUMIFS(Transactions!$H$2:$H$1001,Transactions!$J$2:$J$1001,$A732,Transactions!$A$2:$A$1001,2)*$I732)</f>
        <v/>
      </c>
      <c r="P732" s="287" t="str">
        <f t="shared" si="106"/>
        <v/>
      </c>
      <c r="Q732" s="288" t="str">
        <f t="shared" si="107"/>
        <v/>
      </c>
    </row>
    <row r="733" spans="1:17" ht="15" customHeight="1" x14ac:dyDescent="0.2">
      <c r="A733" s="240" t="str">
        <f>IFERROR(INDEX(Txn[Key],MATCH(0,INDEX(COUNTIF($A$1:A732,Txn[Key])+(Txn[Key]=""),0),0)),"")</f>
        <v/>
      </c>
      <c r="B733" s="240" t="str">
        <f t="shared" si="99"/>
        <v/>
      </c>
      <c r="C733" s="240" t="str">
        <f t="shared" si="100"/>
        <v/>
      </c>
      <c r="D733" s="240" t="str">
        <f t="shared" si="101"/>
        <v/>
      </c>
      <c r="E733" s="261" t="str">
        <f>IF($A733="","",SUMIFS(Txn[Signed Units],Txn[Key],$A733))</f>
        <v/>
      </c>
      <c r="F733" s="283" t="str">
        <f>IF($A733="","",SUMIFS(Txn[Buy Cost],Txn[Key],$A733))</f>
        <v/>
      </c>
      <c r="G733" s="283" t="str">
        <f>IF($A733="","",SUMIFS(Txn[Sell Proceeds],Txn[Key],$A733))</f>
        <v/>
      </c>
      <c r="H733" s="284" t="str">
        <f>IF($A733="","",IFERROR(INDEX(Prices[Current Price],MATCH($A733,Prices[Key],0)),0))</f>
        <v/>
      </c>
      <c r="I733" s="285" t="str">
        <f>IF($A733="","",IFERROR(INDEX(Prices[FX to SGD],MATCH($A733,Prices[Key],0)),1))</f>
        <v/>
      </c>
      <c r="J733" s="283" t="str">
        <f t="shared" si="102"/>
        <v/>
      </c>
      <c r="K733" s="283" t="str">
        <f t="shared" si="103"/>
        <v/>
      </c>
      <c r="L733" s="283" t="str">
        <f t="shared" si="104"/>
        <v/>
      </c>
      <c r="M733" s="286" t="str">
        <f t="shared" si="105"/>
        <v/>
      </c>
      <c r="N733" s="240" t="str">
        <f>IF($A733="","",IF(ABS(E733)&gt;0.000001,COUNT($N$1:N732)+1,""))</f>
        <v/>
      </c>
      <c r="O733" s="287" t="str">
        <f>IF($A733="","",SUMIFS(Transactions!$H$2:$H$1001,Transactions!$J$2:$J$1001,$A733,Transactions!$A$2:$A$1001,2)*$I733)</f>
        <v/>
      </c>
      <c r="P733" s="287" t="str">
        <f t="shared" si="106"/>
        <v/>
      </c>
      <c r="Q733" s="288" t="str">
        <f t="shared" si="107"/>
        <v/>
      </c>
    </row>
    <row r="734" spans="1:17" ht="15" customHeight="1" x14ac:dyDescent="0.2">
      <c r="A734" s="240" t="str">
        <f>IFERROR(INDEX(Txn[Key],MATCH(0,INDEX(COUNTIF($A$1:A733,Txn[Key])+(Txn[Key]=""),0),0)),"")</f>
        <v/>
      </c>
      <c r="B734" s="240" t="str">
        <f t="shared" si="99"/>
        <v/>
      </c>
      <c r="C734" s="240" t="str">
        <f t="shared" si="100"/>
        <v/>
      </c>
      <c r="D734" s="240" t="str">
        <f t="shared" si="101"/>
        <v/>
      </c>
      <c r="E734" s="261" t="str">
        <f>IF($A734="","",SUMIFS(Txn[Signed Units],Txn[Key],$A734))</f>
        <v/>
      </c>
      <c r="F734" s="283" t="str">
        <f>IF($A734="","",SUMIFS(Txn[Buy Cost],Txn[Key],$A734))</f>
        <v/>
      </c>
      <c r="G734" s="283" t="str">
        <f>IF($A734="","",SUMIFS(Txn[Sell Proceeds],Txn[Key],$A734))</f>
        <v/>
      </c>
      <c r="H734" s="284" t="str">
        <f>IF($A734="","",IFERROR(INDEX(Prices[Current Price],MATCH($A734,Prices[Key],0)),0))</f>
        <v/>
      </c>
      <c r="I734" s="285" t="str">
        <f>IF($A734="","",IFERROR(INDEX(Prices[FX to SGD],MATCH($A734,Prices[Key],0)),1))</f>
        <v/>
      </c>
      <c r="J734" s="283" t="str">
        <f t="shared" si="102"/>
        <v/>
      </c>
      <c r="K734" s="283" t="str">
        <f t="shared" si="103"/>
        <v/>
      </c>
      <c r="L734" s="283" t="str">
        <f t="shared" si="104"/>
        <v/>
      </c>
      <c r="M734" s="286" t="str">
        <f t="shared" si="105"/>
        <v/>
      </c>
      <c r="N734" s="240" t="str">
        <f>IF($A734="","",IF(ABS(E734)&gt;0.000001,COUNT($N$1:N733)+1,""))</f>
        <v/>
      </c>
      <c r="O734" s="287" t="str">
        <f>IF($A734="","",SUMIFS(Transactions!$H$2:$H$1001,Transactions!$J$2:$J$1001,$A734,Transactions!$A$2:$A$1001,2)*$I734)</f>
        <v/>
      </c>
      <c r="P734" s="287" t="str">
        <f t="shared" si="106"/>
        <v/>
      </c>
      <c r="Q734" s="288" t="str">
        <f t="shared" si="107"/>
        <v/>
      </c>
    </row>
    <row r="735" spans="1:17" ht="15" customHeight="1" x14ac:dyDescent="0.2">
      <c r="A735" s="240" t="str">
        <f>IFERROR(INDEX(Txn[Key],MATCH(0,INDEX(COUNTIF($A$1:A734,Txn[Key])+(Txn[Key]=""),0),0)),"")</f>
        <v/>
      </c>
      <c r="B735" s="240" t="str">
        <f t="shared" si="99"/>
        <v/>
      </c>
      <c r="C735" s="240" t="str">
        <f t="shared" si="100"/>
        <v/>
      </c>
      <c r="D735" s="240" t="str">
        <f t="shared" si="101"/>
        <v/>
      </c>
      <c r="E735" s="261" t="str">
        <f>IF($A735="","",SUMIFS(Txn[Signed Units],Txn[Key],$A735))</f>
        <v/>
      </c>
      <c r="F735" s="283" t="str">
        <f>IF($A735="","",SUMIFS(Txn[Buy Cost],Txn[Key],$A735))</f>
        <v/>
      </c>
      <c r="G735" s="283" t="str">
        <f>IF($A735="","",SUMIFS(Txn[Sell Proceeds],Txn[Key],$A735))</f>
        <v/>
      </c>
      <c r="H735" s="284" t="str">
        <f>IF($A735="","",IFERROR(INDEX(Prices[Current Price],MATCH($A735,Prices[Key],0)),0))</f>
        <v/>
      </c>
      <c r="I735" s="285" t="str">
        <f>IF($A735="","",IFERROR(INDEX(Prices[FX to SGD],MATCH($A735,Prices[Key],0)),1))</f>
        <v/>
      </c>
      <c r="J735" s="283" t="str">
        <f t="shared" si="102"/>
        <v/>
      </c>
      <c r="K735" s="283" t="str">
        <f t="shared" si="103"/>
        <v/>
      </c>
      <c r="L735" s="283" t="str">
        <f t="shared" si="104"/>
        <v/>
      </c>
      <c r="M735" s="286" t="str">
        <f t="shared" si="105"/>
        <v/>
      </c>
      <c r="N735" s="240" t="str">
        <f>IF($A735="","",IF(ABS(E735)&gt;0.000001,COUNT($N$1:N734)+1,""))</f>
        <v/>
      </c>
      <c r="O735" s="287" t="str">
        <f>IF($A735="","",SUMIFS(Transactions!$H$2:$H$1001,Transactions!$J$2:$J$1001,$A735,Transactions!$A$2:$A$1001,2)*$I735)</f>
        <v/>
      </c>
      <c r="P735" s="287" t="str">
        <f t="shared" si="106"/>
        <v/>
      </c>
      <c r="Q735" s="288" t="str">
        <f t="shared" si="107"/>
        <v/>
      </c>
    </row>
    <row r="736" spans="1:17" ht="15" customHeight="1" x14ac:dyDescent="0.2">
      <c r="A736" s="240" t="str">
        <f>IFERROR(INDEX(Txn[Key],MATCH(0,INDEX(COUNTIF($A$1:A735,Txn[Key])+(Txn[Key]=""),0),0)),"")</f>
        <v/>
      </c>
      <c r="B736" s="240" t="str">
        <f t="shared" si="99"/>
        <v/>
      </c>
      <c r="C736" s="240" t="str">
        <f t="shared" si="100"/>
        <v/>
      </c>
      <c r="D736" s="240" t="str">
        <f t="shared" si="101"/>
        <v/>
      </c>
      <c r="E736" s="261" t="str">
        <f>IF($A736="","",SUMIFS(Txn[Signed Units],Txn[Key],$A736))</f>
        <v/>
      </c>
      <c r="F736" s="283" t="str">
        <f>IF($A736="","",SUMIFS(Txn[Buy Cost],Txn[Key],$A736))</f>
        <v/>
      </c>
      <c r="G736" s="283" t="str">
        <f>IF($A736="","",SUMIFS(Txn[Sell Proceeds],Txn[Key],$A736))</f>
        <v/>
      </c>
      <c r="H736" s="284" t="str">
        <f>IF($A736="","",IFERROR(INDEX(Prices[Current Price],MATCH($A736,Prices[Key],0)),0))</f>
        <v/>
      </c>
      <c r="I736" s="285" t="str">
        <f>IF($A736="","",IFERROR(INDEX(Prices[FX to SGD],MATCH($A736,Prices[Key],0)),1))</f>
        <v/>
      </c>
      <c r="J736" s="283" t="str">
        <f t="shared" si="102"/>
        <v/>
      </c>
      <c r="K736" s="283" t="str">
        <f t="shared" si="103"/>
        <v/>
      </c>
      <c r="L736" s="283" t="str">
        <f t="shared" si="104"/>
        <v/>
      </c>
      <c r="M736" s="286" t="str">
        <f t="shared" si="105"/>
        <v/>
      </c>
      <c r="N736" s="240" t="str">
        <f>IF($A736="","",IF(ABS(E736)&gt;0.000001,COUNT($N$1:N735)+1,""))</f>
        <v/>
      </c>
      <c r="O736" s="287" t="str">
        <f>IF($A736="","",SUMIFS(Transactions!$H$2:$H$1001,Transactions!$J$2:$J$1001,$A736,Transactions!$A$2:$A$1001,2)*$I736)</f>
        <v/>
      </c>
      <c r="P736" s="287" t="str">
        <f t="shared" si="106"/>
        <v/>
      </c>
      <c r="Q736" s="288" t="str">
        <f t="shared" si="107"/>
        <v/>
      </c>
    </row>
    <row r="737" spans="1:17" ht="15" customHeight="1" x14ac:dyDescent="0.2">
      <c r="A737" s="240" t="str">
        <f>IFERROR(INDEX(Txn[Key],MATCH(0,INDEX(COUNTIF($A$1:A736,Txn[Key])+(Txn[Key]=""),0),0)),"")</f>
        <v/>
      </c>
      <c r="B737" s="240" t="str">
        <f t="shared" si="99"/>
        <v/>
      </c>
      <c r="C737" s="240" t="str">
        <f t="shared" si="100"/>
        <v/>
      </c>
      <c r="D737" s="240" t="str">
        <f t="shared" si="101"/>
        <v/>
      </c>
      <c r="E737" s="261" t="str">
        <f>IF($A737="","",SUMIFS(Txn[Signed Units],Txn[Key],$A737))</f>
        <v/>
      </c>
      <c r="F737" s="283" t="str">
        <f>IF($A737="","",SUMIFS(Txn[Buy Cost],Txn[Key],$A737))</f>
        <v/>
      </c>
      <c r="G737" s="283" t="str">
        <f>IF($A737="","",SUMIFS(Txn[Sell Proceeds],Txn[Key],$A737))</f>
        <v/>
      </c>
      <c r="H737" s="284" t="str">
        <f>IF($A737="","",IFERROR(INDEX(Prices[Current Price],MATCH($A737,Prices[Key],0)),0))</f>
        <v/>
      </c>
      <c r="I737" s="285" t="str">
        <f>IF($A737="","",IFERROR(INDEX(Prices[FX to SGD],MATCH($A737,Prices[Key],0)),1))</f>
        <v/>
      </c>
      <c r="J737" s="283" t="str">
        <f t="shared" si="102"/>
        <v/>
      </c>
      <c r="K737" s="283" t="str">
        <f t="shared" si="103"/>
        <v/>
      </c>
      <c r="L737" s="283" t="str">
        <f t="shared" si="104"/>
        <v/>
      </c>
      <c r="M737" s="286" t="str">
        <f t="shared" si="105"/>
        <v/>
      </c>
      <c r="N737" s="240" t="str">
        <f>IF($A737="","",IF(ABS(E737)&gt;0.000001,COUNT($N$1:N736)+1,""))</f>
        <v/>
      </c>
      <c r="O737" s="287" t="str">
        <f>IF($A737="","",SUMIFS(Transactions!$H$2:$H$1001,Transactions!$J$2:$J$1001,$A737,Transactions!$A$2:$A$1001,2)*$I737)</f>
        <v/>
      </c>
      <c r="P737" s="287" t="str">
        <f t="shared" si="106"/>
        <v/>
      </c>
      <c r="Q737" s="288" t="str">
        <f t="shared" si="107"/>
        <v/>
      </c>
    </row>
    <row r="738" spans="1:17" ht="15" customHeight="1" x14ac:dyDescent="0.2">
      <c r="A738" s="240" t="str">
        <f>IFERROR(INDEX(Txn[Key],MATCH(0,INDEX(COUNTIF($A$1:A737,Txn[Key])+(Txn[Key]=""),0),0)),"")</f>
        <v/>
      </c>
      <c r="B738" s="240" t="str">
        <f t="shared" si="99"/>
        <v/>
      </c>
      <c r="C738" s="240" t="str">
        <f t="shared" si="100"/>
        <v/>
      </c>
      <c r="D738" s="240" t="str">
        <f t="shared" si="101"/>
        <v/>
      </c>
      <c r="E738" s="261" t="str">
        <f>IF($A738="","",SUMIFS(Txn[Signed Units],Txn[Key],$A738))</f>
        <v/>
      </c>
      <c r="F738" s="283" t="str">
        <f>IF($A738="","",SUMIFS(Txn[Buy Cost],Txn[Key],$A738))</f>
        <v/>
      </c>
      <c r="G738" s="283" t="str">
        <f>IF($A738="","",SUMIFS(Txn[Sell Proceeds],Txn[Key],$A738))</f>
        <v/>
      </c>
      <c r="H738" s="284" t="str">
        <f>IF($A738="","",IFERROR(INDEX(Prices[Current Price],MATCH($A738,Prices[Key],0)),0))</f>
        <v/>
      </c>
      <c r="I738" s="285" t="str">
        <f>IF($A738="","",IFERROR(INDEX(Prices[FX to SGD],MATCH($A738,Prices[Key],0)),1))</f>
        <v/>
      </c>
      <c r="J738" s="283" t="str">
        <f t="shared" si="102"/>
        <v/>
      </c>
      <c r="K738" s="283" t="str">
        <f t="shared" si="103"/>
        <v/>
      </c>
      <c r="L738" s="283" t="str">
        <f t="shared" si="104"/>
        <v/>
      </c>
      <c r="M738" s="286" t="str">
        <f t="shared" si="105"/>
        <v/>
      </c>
      <c r="N738" s="240" t="str">
        <f>IF($A738="","",IF(ABS(E738)&gt;0.000001,COUNT($N$1:N737)+1,""))</f>
        <v/>
      </c>
      <c r="O738" s="287" t="str">
        <f>IF($A738="","",SUMIFS(Transactions!$H$2:$H$1001,Transactions!$J$2:$J$1001,$A738,Transactions!$A$2:$A$1001,2)*$I738)</f>
        <v/>
      </c>
      <c r="P738" s="287" t="str">
        <f t="shared" si="106"/>
        <v/>
      </c>
      <c r="Q738" s="288" t="str">
        <f t="shared" si="107"/>
        <v/>
      </c>
    </row>
    <row r="739" spans="1:17" ht="15" customHeight="1" x14ac:dyDescent="0.2">
      <c r="A739" s="240" t="str">
        <f>IFERROR(INDEX(Txn[Key],MATCH(0,INDEX(COUNTIF($A$1:A738,Txn[Key])+(Txn[Key]=""),0),0)),"")</f>
        <v/>
      </c>
      <c r="B739" s="240" t="str">
        <f t="shared" si="99"/>
        <v/>
      </c>
      <c r="C739" s="240" t="str">
        <f t="shared" si="100"/>
        <v/>
      </c>
      <c r="D739" s="240" t="str">
        <f t="shared" si="101"/>
        <v/>
      </c>
      <c r="E739" s="261" t="str">
        <f>IF($A739="","",SUMIFS(Txn[Signed Units],Txn[Key],$A739))</f>
        <v/>
      </c>
      <c r="F739" s="283" t="str">
        <f>IF($A739="","",SUMIFS(Txn[Buy Cost],Txn[Key],$A739))</f>
        <v/>
      </c>
      <c r="G739" s="283" t="str">
        <f>IF($A739="","",SUMIFS(Txn[Sell Proceeds],Txn[Key],$A739))</f>
        <v/>
      </c>
      <c r="H739" s="284" t="str">
        <f>IF($A739="","",IFERROR(INDEX(Prices[Current Price],MATCH($A739,Prices[Key],0)),0))</f>
        <v/>
      </c>
      <c r="I739" s="285" t="str">
        <f>IF($A739="","",IFERROR(INDEX(Prices[FX to SGD],MATCH($A739,Prices[Key],0)),1))</f>
        <v/>
      </c>
      <c r="J739" s="283" t="str">
        <f t="shared" si="102"/>
        <v/>
      </c>
      <c r="K739" s="283" t="str">
        <f t="shared" si="103"/>
        <v/>
      </c>
      <c r="L739" s="283" t="str">
        <f t="shared" si="104"/>
        <v/>
      </c>
      <c r="M739" s="286" t="str">
        <f t="shared" si="105"/>
        <v/>
      </c>
      <c r="N739" s="240" t="str">
        <f>IF($A739="","",IF(ABS(E739)&gt;0.000001,COUNT($N$1:N738)+1,""))</f>
        <v/>
      </c>
      <c r="O739" s="287" t="str">
        <f>IF($A739="","",SUMIFS(Transactions!$H$2:$H$1001,Transactions!$J$2:$J$1001,$A739,Transactions!$A$2:$A$1001,2)*$I739)</f>
        <v/>
      </c>
      <c r="P739" s="287" t="str">
        <f t="shared" si="106"/>
        <v/>
      </c>
      <c r="Q739" s="288" t="str">
        <f t="shared" si="107"/>
        <v/>
      </c>
    </row>
    <row r="740" spans="1:17" ht="15" customHeight="1" x14ac:dyDescent="0.2">
      <c r="A740" s="240" t="str">
        <f>IFERROR(INDEX(Txn[Key],MATCH(0,INDEX(COUNTIF($A$1:A739,Txn[Key])+(Txn[Key]=""),0),0)),"")</f>
        <v/>
      </c>
      <c r="B740" s="240" t="str">
        <f t="shared" si="99"/>
        <v/>
      </c>
      <c r="C740" s="240" t="str">
        <f t="shared" si="100"/>
        <v/>
      </c>
      <c r="D740" s="240" t="str">
        <f t="shared" si="101"/>
        <v/>
      </c>
      <c r="E740" s="261" t="str">
        <f>IF($A740="","",SUMIFS(Txn[Signed Units],Txn[Key],$A740))</f>
        <v/>
      </c>
      <c r="F740" s="283" t="str">
        <f>IF($A740="","",SUMIFS(Txn[Buy Cost],Txn[Key],$A740))</f>
        <v/>
      </c>
      <c r="G740" s="283" t="str">
        <f>IF($A740="","",SUMIFS(Txn[Sell Proceeds],Txn[Key],$A740))</f>
        <v/>
      </c>
      <c r="H740" s="284" t="str">
        <f>IF($A740="","",IFERROR(INDEX(Prices[Current Price],MATCH($A740,Prices[Key],0)),0))</f>
        <v/>
      </c>
      <c r="I740" s="285" t="str">
        <f>IF($A740="","",IFERROR(INDEX(Prices[FX to SGD],MATCH($A740,Prices[Key],0)),1))</f>
        <v/>
      </c>
      <c r="J740" s="283" t="str">
        <f t="shared" si="102"/>
        <v/>
      </c>
      <c r="K740" s="283" t="str">
        <f t="shared" si="103"/>
        <v/>
      </c>
      <c r="L740" s="283" t="str">
        <f t="shared" si="104"/>
        <v/>
      </c>
      <c r="M740" s="286" t="str">
        <f t="shared" si="105"/>
        <v/>
      </c>
      <c r="N740" s="240" t="str">
        <f>IF($A740="","",IF(ABS(E740)&gt;0.000001,COUNT($N$1:N739)+1,""))</f>
        <v/>
      </c>
      <c r="O740" s="287" t="str">
        <f>IF($A740="","",SUMIFS(Transactions!$H$2:$H$1001,Transactions!$J$2:$J$1001,$A740,Transactions!$A$2:$A$1001,2)*$I740)</f>
        <v/>
      </c>
      <c r="P740" s="287" t="str">
        <f t="shared" si="106"/>
        <v/>
      </c>
      <c r="Q740" s="288" t="str">
        <f t="shared" si="107"/>
        <v/>
      </c>
    </row>
    <row r="741" spans="1:17" ht="15" customHeight="1" x14ac:dyDescent="0.2">
      <c r="A741" s="240" t="str">
        <f>IFERROR(INDEX(Txn[Key],MATCH(0,INDEX(COUNTIF($A$1:A740,Txn[Key])+(Txn[Key]=""),0),0)),"")</f>
        <v/>
      </c>
      <c r="B741" s="240" t="str">
        <f t="shared" si="99"/>
        <v/>
      </c>
      <c r="C741" s="240" t="str">
        <f t="shared" si="100"/>
        <v/>
      </c>
      <c r="D741" s="240" t="str">
        <f t="shared" si="101"/>
        <v/>
      </c>
      <c r="E741" s="261" t="str">
        <f>IF($A741="","",SUMIFS(Txn[Signed Units],Txn[Key],$A741))</f>
        <v/>
      </c>
      <c r="F741" s="283" t="str">
        <f>IF($A741="","",SUMIFS(Txn[Buy Cost],Txn[Key],$A741))</f>
        <v/>
      </c>
      <c r="G741" s="283" t="str">
        <f>IF($A741="","",SUMIFS(Txn[Sell Proceeds],Txn[Key],$A741))</f>
        <v/>
      </c>
      <c r="H741" s="284" t="str">
        <f>IF($A741="","",IFERROR(INDEX(Prices[Current Price],MATCH($A741,Prices[Key],0)),0))</f>
        <v/>
      </c>
      <c r="I741" s="285" t="str">
        <f>IF($A741="","",IFERROR(INDEX(Prices[FX to SGD],MATCH($A741,Prices[Key],0)),1))</f>
        <v/>
      </c>
      <c r="J741" s="283" t="str">
        <f t="shared" si="102"/>
        <v/>
      </c>
      <c r="K741" s="283" t="str">
        <f t="shared" si="103"/>
        <v/>
      </c>
      <c r="L741" s="283" t="str">
        <f t="shared" si="104"/>
        <v/>
      </c>
      <c r="M741" s="286" t="str">
        <f t="shared" si="105"/>
        <v/>
      </c>
      <c r="N741" s="240" t="str">
        <f>IF($A741="","",IF(ABS(E741)&gt;0.000001,COUNT($N$1:N740)+1,""))</f>
        <v/>
      </c>
      <c r="O741" s="287" t="str">
        <f>IF($A741="","",SUMIFS(Transactions!$H$2:$H$1001,Transactions!$J$2:$J$1001,$A741,Transactions!$A$2:$A$1001,2)*$I741)</f>
        <v/>
      </c>
      <c r="P741" s="287" t="str">
        <f t="shared" si="106"/>
        <v/>
      </c>
      <c r="Q741" s="288" t="str">
        <f t="shared" si="107"/>
        <v/>
      </c>
    </row>
    <row r="742" spans="1:17" ht="15" customHeight="1" x14ac:dyDescent="0.2">
      <c r="A742" s="240" t="str">
        <f>IFERROR(INDEX(Txn[Key],MATCH(0,INDEX(COUNTIF($A$1:A741,Txn[Key])+(Txn[Key]=""),0),0)),"")</f>
        <v/>
      </c>
      <c r="B742" s="240" t="str">
        <f t="shared" si="99"/>
        <v/>
      </c>
      <c r="C742" s="240" t="str">
        <f t="shared" si="100"/>
        <v/>
      </c>
      <c r="D742" s="240" t="str">
        <f t="shared" si="101"/>
        <v/>
      </c>
      <c r="E742" s="261" t="str">
        <f>IF($A742="","",SUMIFS(Txn[Signed Units],Txn[Key],$A742))</f>
        <v/>
      </c>
      <c r="F742" s="283" t="str">
        <f>IF($A742="","",SUMIFS(Txn[Buy Cost],Txn[Key],$A742))</f>
        <v/>
      </c>
      <c r="G742" s="283" t="str">
        <f>IF($A742="","",SUMIFS(Txn[Sell Proceeds],Txn[Key],$A742))</f>
        <v/>
      </c>
      <c r="H742" s="284" t="str">
        <f>IF($A742="","",IFERROR(INDEX(Prices[Current Price],MATCH($A742,Prices[Key],0)),0))</f>
        <v/>
      </c>
      <c r="I742" s="285" t="str">
        <f>IF($A742="","",IFERROR(INDEX(Prices[FX to SGD],MATCH($A742,Prices[Key],0)),1))</f>
        <v/>
      </c>
      <c r="J742" s="283" t="str">
        <f t="shared" si="102"/>
        <v/>
      </c>
      <c r="K742" s="283" t="str">
        <f t="shared" si="103"/>
        <v/>
      </c>
      <c r="L742" s="283" t="str">
        <f t="shared" si="104"/>
        <v/>
      </c>
      <c r="M742" s="286" t="str">
        <f t="shared" si="105"/>
        <v/>
      </c>
      <c r="N742" s="240" t="str">
        <f>IF($A742="","",IF(ABS(E742)&gt;0.000001,COUNT($N$1:N741)+1,""))</f>
        <v/>
      </c>
      <c r="O742" s="287" t="str">
        <f>IF($A742="","",SUMIFS(Transactions!$H$2:$H$1001,Transactions!$J$2:$J$1001,$A742,Transactions!$A$2:$A$1001,2)*$I742)</f>
        <v/>
      </c>
      <c r="P742" s="287" t="str">
        <f t="shared" si="106"/>
        <v/>
      </c>
      <c r="Q742" s="288" t="str">
        <f t="shared" si="107"/>
        <v/>
      </c>
    </row>
    <row r="743" spans="1:17" ht="15" customHeight="1" x14ac:dyDescent="0.2">
      <c r="A743" s="240" t="str">
        <f>IFERROR(INDEX(Txn[Key],MATCH(0,INDEX(COUNTIF($A$1:A742,Txn[Key])+(Txn[Key]=""),0),0)),"")</f>
        <v/>
      </c>
      <c r="B743" s="240" t="str">
        <f t="shared" si="99"/>
        <v/>
      </c>
      <c r="C743" s="240" t="str">
        <f t="shared" si="100"/>
        <v/>
      </c>
      <c r="D743" s="240" t="str">
        <f t="shared" si="101"/>
        <v/>
      </c>
      <c r="E743" s="261" t="str">
        <f>IF($A743="","",SUMIFS(Txn[Signed Units],Txn[Key],$A743))</f>
        <v/>
      </c>
      <c r="F743" s="283" t="str">
        <f>IF($A743="","",SUMIFS(Txn[Buy Cost],Txn[Key],$A743))</f>
        <v/>
      </c>
      <c r="G743" s="283" t="str">
        <f>IF($A743="","",SUMIFS(Txn[Sell Proceeds],Txn[Key],$A743))</f>
        <v/>
      </c>
      <c r="H743" s="284" t="str">
        <f>IF($A743="","",IFERROR(INDEX(Prices[Current Price],MATCH($A743,Prices[Key],0)),0))</f>
        <v/>
      </c>
      <c r="I743" s="285" t="str">
        <f>IF($A743="","",IFERROR(INDEX(Prices[FX to SGD],MATCH($A743,Prices[Key],0)),1))</f>
        <v/>
      </c>
      <c r="J743" s="283" t="str">
        <f t="shared" si="102"/>
        <v/>
      </c>
      <c r="K743" s="283" t="str">
        <f t="shared" si="103"/>
        <v/>
      </c>
      <c r="L743" s="283" t="str">
        <f t="shared" si="104"/>
        <v/>
      </c>
      <c r="M743" s="286" t="str">
        <f t="shared" si="105"/>
        <v/>
      </c>
      <c r="N743" s="240" t="str">
        <f>IF($A743="","",IF(ABS(E743)&gt;0.000001,COUNT($N$1:N742)+1,""))</f>
        <v/>
      </c>
      <c r="O743" s="287" t="str">
        <f>IF($A743="","",SUMIFS(Transactions!$H$2:$H$1001,Transactions!$J$2:$J$1001,$A743,Transactions!$A$2:$A$1001,2)*$I743)</f>
        <v/>
      </c>
      <c r="P743" s="287" t="str">
        <f t="shared" si="106"/>
        <v/>
      </c>
      <c r="Q743" s="288" t="str">
        <f t="shared" si="107"/>
        <v/>
      </c>
    </row>
    <row r="744" spans="1:17" ht="15" customHeight="1" x14ac:dyDescent="0.2">
      <c r="A744" s="240" t="str">
        <f>IFERROR(INDEX(Txn[Key],MATCH(0,INDEX(COUNTIF($A$1:A743,Txn[Key])+(Txn[Key]=""),0),0)),"")</f>
        <v/>
      </c>
      <c r="B744" s="240" t="str">
        <f t="shared" si="99"/>
        <v/>
      </c>
      <c r="C744" s="240" t="str">
        <f t="shared" si="100"/>
        <v/>
      </c>
      <c r="D744" s="240" t="str">
        <f t="shared" si="101"/>
        <v/>
      </c>
      <c r="E744" s="261" t="str">
        <f>IF($A744="","",SUMIFS(Txn[Signed Units],Txn[Key],$A744))</f>
        <v/>
      </c>
      <c r="F744" s="283" t="str">
        <f>IF($A744="","",SUMIFS(Txn[Buy Cost],Txn[Key],$A744))</f>
        <v/>
      </c>
      <c r="G744" s="283" t="str">
        <f>IF($A744="","",SUMIFS(Txn[Sell Proceeds],Txn[Key],$A744))</f>
        <v/>
      </c>
      <c r="H744" s="284" t="str">
        <f>IF($A744="","",IFERROR(INDEX(Prices[Current Price],MATCH($A744,Prices[Key],0)),0))</f>
        <v/>
      </c>
      <c r="I744" s="285" t="str">
        <f>IF($A744="","",IFERROR(INDEX(Prices[FX to SGD],MATCH($A744,Prices[Key],0)),1))</f>
        <v/>
      </c>
      <c r="J744" s="283" t="str">
        <f t="shared" si="102"/>
        <v/>
      </c>
      <c r="K744" s="283" t="str">
        <f t="shared" si="103"/>
        <v/>
      </c>
      <c r="L744" s="283" t="str">
        <f t="shared" si="104"/>
        <v/>
      </c>
      <c r="M744" s="286" t="str">
        <f t="shared" si="105"/>
        <v/>
      </c>
      <c r="N744" s="240" t="str">
        <f>IF($A744="","",IF(ABS(E744)&gt;0.000001,COUNT($N$1:N743)+1,""))</f>
        <v/>
      </c>
      <c r="O744" s="287" t="str">
        <f>IF($A744="","",SUMIFS(Transactions!$H$2:$H$1001,Transactions!$J$2:$J$1001,$A744,Transactions!$A$2:$A$1001,2)*$I744)</f>
        <v/>
      </c>
      <c r="P744" s="287" t="str">
        <f t="shared" si="106"/>
        <v/>
      </c>
      <c r="Q744" s="288" t="str">
        <f t="shared" si="107"/>
        <v/>
      </c>
    </row>
    <row r="745" spans="1:17" ht="15" customHeight="1" x14ac:dyDescent="0.2">
      <c r="A745" s="240" t="str">
        <f>IFERROR(INDEX(Txn[Key],MATCH(0,INDEX(COUNTIF($A$1:A744,Txn[Key])+(Txn[Key]=""),0),0)),"")</f>
        <v/>
      </c>
      <c r="B745" s="240" t="str">
        <f t="shared" si="99"/>
        <v/>
      </c>
      <c r="C745" s="240" t="str">
        <f t="shared" si="100"/>
        <v/>
      </c>
      <c r="D745" s="240" t="str">
        <f t="shared" si="101"/>
        <v/>
      </c>
      <c r="E745" s="261" t="str">
        <f>IF($A745="","",SUMIFS(Txn[Signed Units],Txn[Key],$A745))</f>
        <v/>
      </c>
      <c r="F745" s="283" t="str">
        <f>IF($A745="","",SUMIFS(Txn[Buy Cost],Txn[Key],$A745))</f>
        <v/>
      </c>
      <c r="G745" s="283" t="str">
        <f>IF($A745="","",SUMIFS(Txn[Sell Proceeds],Txn[Key],$A745))</f>
        <v/>
      </c>
      <c r="H745" s="284" t="str">
        <f>IF($A745="","",IFERROR(INDEX(Prices[Current Price],MATCH($A745,Prices[Key],0)),0))</f>
        <v/>
      </c>
      <c r="I745" s="285" t="str">
        <f>IF($A745="","",IFERROR(INDEX(Prices[FX to SGD],MATCH($A745,Prices[Key],0)),1))</f>
        <v/>
      </c>
      <c r="J745" s="283" t="str">
        <f t="shared" si="102"/>
        <v/>
      </c>
      <c r="K745" s="283" t="str">
        <f t="shared" si="103"/>
        <v/>
      </c>
      <c r="L745" s="283" t="str">
        <f t="shared" si="104"/>
        <v/>
      </c>
      <c r="M745" s="286" t="str">
        <f t="shared" si="105"/>
        <v/>
      </c>
      <c r="N745" s="240" t="str">
        <f>IF($A745="","",IF(ABS(E745)&gt;0.000001,COUNT($N$1:N744)+1,""))</f>
        <v/>
      </c>
      <c r="O745" s="287" t="str">
        <f>IF($A745="","",SUMIFS(Transactions!$H$2:$H$1001,Transactions!$J$2:$J$1001,$A745,Transactions!$A$2:$A$1001,2)*$I745)</f>
        <v/>
      </c>
      <c r="P745" s="287" t="str">
        <f t="shared" si="106"/>
        <v/>
      </c>
      <c r="Q745" s="288" t="str">
        <f t="shared" si="107"/>
        <v/>
      </c>
    </row>
    <row r="746" spans="1:17" ht="15" customHeight="1" x14ac:dyDescent="0.2">
      <c r="A746" s="240" t="str">
        <f>IFERROR(INDEX(Txn[Key],MATCH(0,INDEX(COUNTIF($A$1:A745,Txn[Key])+(Txn[Key]=""),0),0)),"")</f>
        <v/>
      </c>
      <c r="B746" s="240" t="str">
        <f t="shared" si="99"/>
        <v/>
      </c>
      <c r="C746" s="240" t="str">
        <f t="shared" si="100"/>
        <v/>
      </c>
      <c r="D746" s="240" t="str">
        <f t="shared" si="101"/>
        <v/>
      </c>
      <c r="E746" s="261" t="str">
        <f>IF($A746="","",SUMIFS(Txn[Signed Units],Txn[Key],$A746))</f>
        <v/>
      </c>
      <c r="F746" s="283" t="str">
        <f>IF($A746="","",SUMIFS(Txn[Buy Cost],Txn[Key],$A746))</f>
        <v/>
      </c>
      <c r="G746" s="283" t="str">
        <f>IF($A746="","",SUMIFS(Txn[Sell Proceeds],Txn[Key],$A746))</f>
        <v/>
      </c>
      <c r="H746" s="284" t="str">
        <f>IF($A746="","",IFERROR(INDEX(Prices[Current Price],MATCH($A746,Prices[Key],0)),0))</f>
        <v/>
      </c>
      <c r="I746" s="285" t="str">
        <f>IF($A746="","",IFERROR(INDEX(Prices[FX to SGD],MATCH($A746,Prices[Key],0)),1))</f>
        <v/>
      </c>
      <c r="J746" s="283" t="str">
        <f t="shared" si="102"/>
        <v/>
      </c>
      <c r="K746" s="283" t="str">
        <f t="shared" si="103"/>
        <v/>
      </c>
      <c r="L746" s="283" t="str">
        <f t="shared" si="104"/>
        <v/>
      </c>
      <c r="M746" s="286" t="str">
        <f t="shared" si="105"/>
        <v/>
      </c>
      <c r="N746" s="240" t="str">
        <f>IF($A746="","",IF(ABS(E746)&gt;0.000001,COUNT($N$1:N745)+1,""))</f>
        <v/>
      </c>
      <c r="O746" s="287" t="str">
        <f>IF($A746="","",SUMIFS(Transactions!$H$2:$H$1001,Transactions!$J$2:$J$1001,$A746,Transactions!$A$2:$A$1001,2)*$I746)</f>
        <v/>
      </c>
      <c r="P746" s="287" t="str">
        <f t="shared" si="106"/>
        <v/>
      </c>
      <c r="Q746" s="288" t="str">
        <f t="shared" si="107"/>
        <v/>
      </c>
    </row>
    <row r="747" spans="1:17" ht="15" customHeight="1" x14ac:dyDescent="0.2">
      <c r="A747" s="240" t="str">
        <f>IFERROR(INDEX(Txn[Key],MATCH(0,INDEX(COUNTIF($A$1:A746,Txn[Key])+(Txn[Key]=""),0),0)),"")</f>
        <v/>
      </c>
      <c r="B747" s="240" t="str">
        <f t="shared" si="99"/>
        <v/>
      </c>
      <c r="C747" s="240" t="str">
        <f t="shared" si="100"/>
        <v/>
      </c>
      <c r="D747" s="240" t="str">
        <f t="shared" si="101"/>
        <v/>
      </c>
      <c r="E747" s="261" t="str">
        <f>IF($A747="","",SUMIFS(Txn[Signed Units],Txn[Key],$A747))</f>
        <v/>
      </c>
      <c r="F747" s="283" t="str">
        <f>IF($A747="","",SUMIFS(Txn[Buy Cost],Txn[Key],$A747))</f>
        <v/>
      </c>
      <c r="G747" s="283" t="str">
        <f>IF($A747="","",SUMIFS(Txn[Sell Proceeds],Txn[Key],$A747))</f>
        <v/>
      </c>
      <c r="H747" s="284" t="str">
        <f>IF($A747="","",IFERROR(INDEX(Prices[Current Price],MATCH($A747,Prices[Key],0)),0))</f>
        <v/>
      </c>
      <c r="I747" s="285" t="str">
        <f>IF($A747="","",IFERROR(INDEX(Prices[FX to SGD],MATCH($A747,Prices[Key],0)),1))</f>
        <v/>
      </c>
      <c r="J747" s="283" t="str">
        <f t="shared" si="102"/>
        <v/>
      </c>
      <c r="K747" s="283" t="str">
        <f t="shared" si="103"/>
        <v/>
      </c>
      <c r="L747" s="283" t="str">
        <f t="shared" si="104"/>
        <v/>
      </c>
      <c r="M747" s="286" t="str">
        <f t="shared" si="105"/>
        <v/>
      </c>
      <c r="N747" s="240" t="str">
        <f>IF($A747="","",IF(ABS(E747)&gt;0.000001,COUNT($N$1:N746)+1,""))</f>
        <v/>
      </c>
      <c r="O747" s="287" t="str">
        <f>IF($A747="","",SUMIFS(Transactions!$H$2:$H$1001,Transactions!$J$2:$J$1001,$A747,Transactions!$A$2:$A$1001,2)*$I747)</f>
        <v/>
      </c>
      <c r="P747" s="287" t="str">
        <f t="shared" si="106"/>
        <v/>
      </c>
      <c r="Q747" s="288" t="str">
        <f t="shared" si="107"/>
        <v/>
      </c>
    </row>
    <row r="748" spans="1:17" ht="15" customHeight="1" x14ac:dyDescent="0.2">
      <c r="A748" s="240" t="str">
        <f>IFERROR(INDEX(Txn[Key],MATCH(0,INDEX(COUNTIF($A$1:A747,Txn[Key])+(Txn[Key]=""),0),0)),"")</f>
        <v/>
      </c>
      <c r="B748" s="240" t="str">
        <f t="shared" si="99"/>
        <v/>
      </c>
      <c r="C748" s="240" t="str">
        <f t="shared" si="100"/>
        <v/>
      </c>
      <c r="D748" s="240" t="str">
        <f t="shared" si="101"/>
        <v/>
      </c>
      <c r="E748" s="261" t="str">
        <f>IF($A748="","",SUMIFS(Txn[Signed Units],Txn[Key],$A748))</f>
        <v/>
      </c>
      <c r="F748" s="283" t="str">
        <f>IF($A748="","",SUMIFS(Txn[Buy Cost],Txn[Key],$A748))</f>
        <v/>
      </c>
      <c r="G748" s="283" t="str">
        <f>IF($A748="","",SUMIFS(Txn[Sell Proceeds],Txn[Key],$A748))</f>
        <v/>
      </c>
      <c r="H748" s="284" t="str">
        <f>IF($A748="","",IFERROR(INDEX(Prices[Current Price],MATCH($A748,Prices[Key],0)),0))</f>
        <v/>
      </c>
      <c r="I748" s="285" t="str">
        <f>IF($A748="","",IFERROR(INDEX(Prices[FX to SGD],MATCH($A748,Prices[Key],0)),1))</f>
        <v/>
      </c>
      <c r="J748" s="283" t="str">
        <f t="shared" si="102"/>
        <v/>
      </c>
      <c r="K748" s="283" t="str">
        <f t="shared" si="103"/>
        <v/>
      </c>
      <c r="L748" s="283" t="str">
        <f t="shared" si="104"/>
        <v/>
      </c>
      <c r="M748" s="286" t="str">
        <f t="shared" si="105"/>
        <v/>
      </c>
      <c r="N748" s="240" t="str">
        <f>IF($A748="","",IF(ABS(E748)&gt;0.000001,COUNT($N$1:N747)+1,""))</f>
        <v/>
      </c>
      <c r="O748" s="287" t="str">
        <f>IF($A748="","",SUMIFS(Transactions!$H$2:$H$1001,Transactions!$J$2:$J$1001,$A748,Transactions!$A$2:$A$1001,2)*$I748)</f>
        <v/>
      </c>
      <c r="P748" s="287" t="str">
        <f t="shared" si="106"/>
        <v/>
      </c>
      <c r="Q748" s="288" t="str">
        <f t="shared" si="107"/>
        <v/>
      </c>
    </row>
    <row r="749" spans="1:17" ht="15" customHeight="1" x14ac:dyDescent="0.2">
      <c r="A749" s="240" t="str">
        <f>IFERROR(INDEX(Txn[Key],MATCH(0,INDEX(COUNTIF($A$1:A748,Txn[Key])+(Txn[Key]=""),0),0)),"")</f>
        <v/>
      </c>
      <c r="B749" s="240" t="str">
        <f t="shared" si="99"/>
        <v/>
      </c>
      <c r="C749" s="240" t="str">
        <f t="shared" si="100"/>
        <v/>
      </c>
      <c r="D749" s="240" t="str">
        <f t="shared" si="101"/>
        <v/>
      </c>
      <c r="E749" s="261" t="str">
        <f>IF($A749="","",SUMIFS(Txn[Signed Units],Txn[Key],$A749))</f>
        <v/>
      </c>
      <c r="F749" s="283" t="str">
        <f>IF($A749="","",SUMIFS(Txn[Buy Cost],Txn[Key],$A749))</f>
        <v/>
      </c>
      <c r="G749" s="283" t="str">
        <f>IF($A749="","",SUMIFS(Txn[Sell Proceeds],Txn[Key],$A749))</f>
        <v/>
      </c>
      <c r="H749" s="284" t="str">
        <f>IF($A749="","",IFERROR(INDEX(Prices[Current Price],MATCH($A749,Prices[Key],0)),0))</f>
        <v/>
      </c>
      <c r="I749" s="285" t="str">
        <f>IF($A749="","",IFERROR(INDEX(Prices[FX to SGD],MATCH($A749,Prices[Key],0)),1))</f>
        <v/>
      </c>
      <c r="J749" s="283" t="str">
        <f t="shared" si="102"/>
        <v/>
      </c>
      <c r="K749" s="283" t="str">
        <f t="shared" si="103"/>
        <v/>
      </c>
      <c r="L749" s="283" t="str">
        <f t="shared" si="104"/>
        <v/>
      </c>
      <c r="M749" s="286" t="str">
        <f t="shared" si="105"/>
        <v/>
      </c>
      <c r="N749" s="240" t="str">
        <f>IF($A749="","",IF(ABS(E749)&gt;0.000001,COUNT($N$1:N748)+1,""))</f>
        <v/>
      </c>
      <c r="O749" s="287" t="str">
        <f>IF($A749="","",SUMIFS(Transactions!$H$2:$H$1001,Transactions!$J$2:$J$1001,$A749,Transactions!$A$2:$A$1001,2)*$I749)</f>
        <v/>
      </c>
      <c r="P749" s="287" t="str">
        <f t="shared" si="106"/>
        <v/>
      </c>
      <c r="Q749" s="288" t="str">
        <f t="shared" si="107"/>
        <v/>
      </c>
    </row>
    <row r="750" spans="1:17" ht="15" customHeight="1" x14ac:dyDescent="0.2">
      <c r="A750" s="240" t="str">
        <f>IFERROR(INDEX(Txn[Key],MATCH(0,INDEX(COUNTIF($A$1:A749,Txn[Key])+(Txn[Key]=""),0),0)),"")</f>
        <v/>
      </c>
      <c r="B750" s="240" t="str">
        <f t="shared" si="99"/>
        <v/>
      </c>
      <c r="C750" s="240" t="str">
        <f t="shared" si="100"/>
        <v/>
      </c>
      <c r="D750" s="240" t="str">
        <f t="shared" si="101"/>
        <v/>
      </c>
      <c r="E750" s="261" t="str">
        <f>IF($A750="","",SUMIFS(Txn[Signed Units],Txn[Key],$A750))</f>
        <v/>
      </c>
      <c r="F750" s="283" t="str">
        <f>IF($A750="","",SUMIFS(Txn[Buy Cost],Txn[Key],$A750))</f>
        <v/>
      </c>
      <c r="G750" s="283" t="str">
        <f>IF($A750="","",SUMIFS(Txn[Sell Proceeds],Txn[Key],$A750))</f>
        <v/>
      </c>
      <c r="H750" s="284" t="str">
        <f>IF($A750="","",IFERROR(INDEX(Prices[Current Price],MATCH($A750,Prices[Key],0)),0))</f>
        <v/>
      </c>
      <c r="I750" s="285" t="str">
        <f>IF($A750="","",IFERROR(INDEX(Prices[FX to SGD],MATCH($A750,Prices[Key],0)),1))</f>
        <v/>
      </c>
      <c r="J750" s="283" t="str">
        <f t="shared" si="102"/>
        <v/>
      </c>
      <c r="K750" s="283" t="str">
        <f t="shared" si="103"/>
        <v/>
      </c>
      <c r="L750" s="283" t="str">
        <f t="shared" si="104"/>
        <v/>
      </c>
      <c r="M750" s="286" t="str">
        <f t="shared" si="105"/>
        <v/>
      </c>
      <c r="N750" s="240" t="str">
        <f>IF($A750="","",IF(ABS(E750)&gt;0.000001,COUNT($N$1:N749)+1,""))</f>
        <v/>
      </c>
      <c r="O750" s="287" t="str">
        <f>IF($A750="","",SUMIFS(Transactions!$H$2:$H$1001,Transactions!$J$2:$J$1001,$A750,Transactions!$A$2:$A$1001,2)*$I750)</f>
        <v/>
      </c>
      <c r="P750" s="287" t="str">
        <f t="shared" si="106"/>
        <v/>
      </c>
      <c r="Q750" s="288" t="str">
        <f t="shared" si="107"/>
        <v/>
      </c>
    </row>
    <row r="751" spans="1:17" ht="15" customHeight="1" x14ac:dyDescent="0.2">
      <c r="A751" s="240" t="str">
        <f>IFERROR(INDEX(Txn[Key],MATCH(0,INDEX(COUNTIF($A$1:A750,Txn[Key])+(Txn[Key]=""),0),0)),"")</f>
        <v/>
      </c>
      <c r="B751" s="240" t="str">
        <f t="shared" si="99"/>
        <v/>
      </c>
      <c r="C751" s="240" t="str">
        <f t="shared" si="100"/>
        <v/>
      </c>
      <c r="D751" s="240" t="str">
        <f t="shared" si="101"/>
        <v/>
      </c>
      <c r="E751" s="261" t="str">
        <f>IF($A751="","",SUMIFS(Txn[Signed Units],Txn[Key],$A751))</f>
        <v/>
      </c>
      <c r="F751" s="283" t="str">
        <f>IF($A751="","",SUMIFS(Txn[Buy Cost],Txn[Key],$A751))</f>
        <v/>
      </c>
      <c r="G751" s="283" t="str">
        <f>IF($A751="","",SUMIFS(Txn[Sell Proceeds],Txn[Key],$A751))</f>
        <v/>
      </c>
      <c r="H751" s="284" t="str">
        <f>IF($A751="","",IFERROR(INDEX(Prices[Current Price],MATCH($A751,Prices[Key],0)),0))</f>
        <v/>
      </c>
      <c r="I751" s="285" t="str">
        <f>IF($A751="","",IFERROR(INDEX(Prices[FX to SGD],MATCH($A751,Prices[Key],0)),1))</f>
        <v/>
      </c>
      <c r="J751" s="283" t="str">
        <f t="shared" si="102"/>
        <v/>
      </c>
      <c r="K751" s="283" t="str">
        <f t="shared" si="103"/>
        <v/>
      </c>
      <c r="L751" s="283" t="str">
        <f t="shared" si="104"/>
        <v/>
      </c>
      <c r="M751" s="286" t="str">
        <f t="shared" si="105"/>
        <v/>
      </c>
      <c r="N751" s="240" t="str">
        <f>IF($A751="","",IF(ABS(E751)&gt;0.000001,COUNT($N$1:N750)+1,""))</f>
        <v/>
      </c>
      <c r="O751" s="287" t="str">
        <f>IF($A751="","",SUMIFS(Transactions!$H$2:$H$1001,Transactions!$J$2:$J$1001,$A751,Transactions!$A$2:$A$1001,2)*$I751)</f>
        <v/>
      </c>
      <c r="P751" s="287" t="str">
        <f t="shared" si="106"/>
        <v/>
      </c>
      <c r="Q751" s="288" t="str">
        <f t="shared" si="107"/>
        <v/>
      </c>
    </row>
    <row r="752" spans="1:17" ht="15" customHeight="1" x14ac:dyDescent="0.2">
      <c r="A752" s="240" t="str">
        <f>IFERROR(INDEX(Txn[Key],MATCH(0,INDEX(COUNTIF($A$1:A751,Txn[Key])+(Txn[Key]=""),0),0)),"")</f>
        <v/>
      </c>
      <c r="B752" s="240" t="str">
        <f t="shared" si="99"/>
        <v/>
      </c>
      <c r="C752" s="240" t="str">
        <f t="shared" si="100"/>
        <v/>
      </c>
      <c r="D752" s="240" t="str">
        <f t="shared" si="101"/>
        <v/>
      </c>
      <c r="E752" s="261" t="str">
        <f>IF($A752="","",SUMIFS(Txn[Signed Units],Txn[Key],$A752))</f>
        <v/>
      </c>
      <c r="F752" s="283" t="str">
        <f>IF($A752="","",SUMIFS(Txn[Buy Cost],Txn[Key],$A752))</f>
        <v/>
      </c>
      <c r="G752" s="283" t="str">
        <f>IF($A752="","",SUMIFS(Txn[Sell Proceeds],Txn[Key],$A752))</f>
        <v/>
      </c>
      <c r="H752" s="284" t="str">
        <f>IF($A752="","",IFERROR(INDEX(Prices[Current Price],MATCH($A752,Prices[Key],0)),0))</f>
        <v/>
      </c>
      <c r="I752" s="285" t="str">
        <f>IF($A752="","",IFERROR(INDEX(Prices[FX to SGD],MATCH($A752,Prices[Key],0)),1))</f>
        <v/>
      </c>
      <c r="J752" s="283" t="str">
        <f t="shared" si="102"/>
        <v/>
      </c>
      <c r="K752" s="283" t="str">
        <f t="shared" si="103"/>
        <v/>
      </c>
      <c r="L752" s="283" t="str">
        <f t="shared" si="104"/>
        <v/>
      </c>
      <c r="M752" s="286" t="str">
        <f t="shared" si="105"/>
        <v/>
      </c>
      <c r="N752" s="240" t="str">
        <f>IF($A752="","",IF(ABS(E752)&gt;0.000001,COUNT($N$1:N751)+1,""))</f>
        <v/>
      </c>
      <c r="O752" s="287" t="str">
        <f>IF($A752="","",SUMIFS(Transactions!$H$2:$H$1001,Transactions!$J$2:$J$1001,$A752,Transactions!$A$2:$A$1001,2)*$I752)</f>
        <v/>
      </c>
      <c r="P752" s="287" t="str">
        <f t="shared" si="106"/>
        <v/>
      </c>
      <c r="Q752" s="288" t="str">
        <f t="shared" si="107"/>
        <v/>
      </c>
    </row>
    <row r="753" spans="1:17" ht="15" customHeight="1" x14ac:dyDescent="0.2">
      <c r="A753" s="240" t="str">
        <f>IFERROR(INDEX(Txn[Key],MATCH(0,INDEX(COUNTIF($A$1:A752,Txn[Key])+(Txn[Key]=""),0),0)),"")</f>
        <v/>
      </c>
      <c r="B753" s="240" t="str">
        <f t="shared" si="99"/>
        <v/>
      </c>
      <c r="C753" s="240" t="str">
        <f t="shared" si="100"/>
        <v/>
      </c>
      <c r="D753" s="240" t="str">
        <f t="shared" si="101"/>
        <v/>
      </c>
      <c r="E753" s="261" t="str">
        <f>IF($A753="","",SUMIFS(Txn[Signed Units],Txn[Key],$A753))</f>
        <v/>
      </c>
      <c r="F753" s="283" t="str">
        <f>IF($A753="","",SUMIFS(Txn[Buy Cost],Txn[Key],$A753))</f>
        <v/>
      </c>
      <c r="G753" s="283" t="str">
        <f>IF($A753="","",SUMIFS(Txn[Sell Proceeds],Txn[Key],$A753))</f>
        <v/>
      </c>
      <c r="H753" s="284" t="str">
        <f>IF($A753="","",IFERROR(INDEX(Prices[Current Price],MATCH($A753,Prices[Key],0)),0))</f>
        <v/>
      </c>
      <c r="I753" s="285" t="str">
        <f>IF($A753="","",IFERROR(INDEX(Prices[FX to SGD],MATCH($A753,Prices[Key],0)),1))</f>
        <v/>
      </c>
      <c r="J753" s="283" t="str">
        <f t="shared" si="102"/>
        <v/>
      </c>
      <c r="K753" s="283" t="str">
        <f t="shared" si="103"/>
        <v/>
      </c>
      <c r="L753" s="283" t="str">
        <f t="shared" si="104"/>
        <v/>
      </c>
      <c r="M753" s="286" t="str">
        <f t="shared" si="105"/>
        <v/>
      </c>
      <c r="N753" s="240" t="str">
        <f>IF($A753="","",IF(ABS(E753)&gt;0.000001,COUNT($N$1:N752)+1,""))</f>
        <v/>
      </c>
      <c r="O753" s="287" t="str">
        <f>IF($A753="","",SUMIFS(Transactions!$H$2:$H$1001,Transactions!$J$2:$J$1001,$A753,Transactions!$A$2:$A$1001,2)*$I753)</f>
        <v/>
      </c>
      <c r="P753" s="287" t="str">
        <f t="shared" si="106"/>
        <v/>
      </c>
      <c r="Q753" s="288" t="str">
        <f t="shared" si="107"/>
        <v/>
      </c>
    </row>
    <row r="754" spans="1:17" ht="15" customHeight="1" x14ac:dyDescent="0.2">
      <c r="A754" s="240" t="str">
        <f>IFERROR(INDEX(Txn[Key],MATCH(0,INDEX(COUNTIF($A$1:A753,Txn[Key])+(Txn[Key]=""),0),0)),"")</f>
        <v/>
      </c>
      <c r="B754" s="240" t="str">
        <f t="shared" si="99"/>
        <v/>
      </c>
      <c r="C754" s="240" t="str">
        <f t="shared" si="100"/>
        <v/>
      </c>
      <c r="D754" s="240" t="str">
        <f t="shared" si="101"/>
        <v/>
      </c>
      <c r="E754" s="261" t="str">
        <f>IF($A754="","",SUMIFS(Txn[Signed Units],Txn[Key],$A754))</f>
        <v/>
      </c>
      <c r="F754" s="283" t="str">
        <f>IF($A754="","",SUMIFS(Txn[Buy Cost],Txn[Key],$A754))</f>
        <v/>
      </c>
      <c r="G754" s="283" t="str">
        <f>IF($A754="","",SUMIFS(Txn[Sell Proceeds],Txn[Key],$A754))</f>
        <v/>
      </c>
      <c r="H754" s="284" t="str">
        <f>IF($A754="","",IFERROR(INDEX(Prices[Current Price],MATCH($A754,Prices[Key],0)),0))</f>
        <v/>
      </c>
      <c r="I754" s="285" t="str">
        <f>IF($A754="","",IFERROR(INDEX(Prices[FX to SGD],MATCH($A754,Prices[Key],0)),1))</f>
        <v/>
      </c>
      <c r="J754" s="283" t="str">
        <f t="shared" si="102"/>
        <v/>
      </c>
      <c r="K754" s="283" t="str">
        <f t="shared" si="103"/>
        <v/>
      </c>
      <c r="L754" s="283" t="str">
        <f t="shared" si="104"/>
        <v/>
      </c>
      <c r="M754" s="286" t="str">
        <f t="shared" si="105"/>
        <v/>
      </c>
      <c r="N754" s="240" t="str">
        <f>IF($A754="","",IF(ABS(E754)&gt;0.000001,COUNT($N$1:N753)+1,""))</f>
        <v/>
      </c>
      <c r="O754" s="287" t="str">
        <f>IF($A754="","",SUMIFS(Transactions!$H$2:$H$1001,Transactions!$J$2:$J$1001,$A754,Transactions!$A$2:$A$1001,2)*$I754)</f>
        <v/>
      </c>
      <c r="P754" s="287" t="str">
        <f t="shared" si="106"/>
        <v/>
      </c>
      <c r="Q754" s="288" t="str">
        <f t="shared" si="107"/>
        <v/>
      </c>
    </row>
    <row r="755" spans="1:17" ht="15" customHeight="1" x14ac:dyDescent="0.2">
      <c r="A755" s="240" t="str">
        <f>IFERROR(INDEX(Txn[Key],MATCH(0,INDEX(COUNTIF($A$1:A754,Txn[Key])+(Txn[Key]=""),0),0)),"")</f>
        <v/>
      </c>
      <c r="B755" s="240" t="str">
        <f t="shared" si="99"/>
        <v/>
      </c>
      <c r="C755" s="240" t="str">
        <f t="shared" si="100"/>
        <v/>
      </c>
      <c r="D755" s="240" t="str">
        <f t="shared" si="101"/>
        <v/>
      </c>
      <c r="E755" s="261" t="str">
        <f>IF($A755="","",SUMIFS(Txn[Signed Units],Txn[Key],$A755))</f>
        <v/>
      </c>
      <c r="F755" s="283" t="str">
        <f>IF($A755="","",SUMIFS(Txn[Buy Cost],Txn[Key],$A755))</f>
        <v/>
      </c>
      <c r="G755" s="283" t="str">
        <f>IF($A755="","",SUMIFS(Txn[Sell Proceeds],Txn[Key],$A755))</f>
        <v/>
      </c>
      <c r="H755" s="284" t="str">
        <f>IF($A755="","",IFERROR(INDEX(Prices[Current Price],MATCH($A755,Prices[Key],0)),0))</f>
        <v/>
      </c>
      <c r="I755" s="285" t="str">
        <f>IF($A755="","",IFERROR(INDEX(Prices[FX to SGD],MATCH($A755,Prices[Key],0)),1))</f>
        <v/>
      </c>
      <c r="J755" s="283" t="str">
        <f t="shared" si="102"/>
        <v/>
      </c>
      <c r="K755" s="283" t="str">
        <f t="shared" si="103"/>
        <v/>
      </c>
      <c r="L755" s="283" t="str">
        <f t="shared" si="104"/>
        <v/>
      </c>
      <c r="M755" s="286" t="str">
        <f t="shared" si="105"/>
        <v/>
      </c>
      <c r="N755" s="240" t="str">
        <f>IF($A755="","",IF(ABS(E755)&gt;0.000001,COUNT($N$1:N754)+1,""))</f>
        <v/>
      </c>
      <c r="O755" s="287" t="str">
        <f>IF($A755="","",SUMIFS(Transactions!$H$2:$H$1001,Transactions!$J$2:$J$1001,$A755,Transactions!$A$2:$A$1001,2)*$I755)</f>
        <v/>
      </c>
      <c r="P755" s="287" t="str">
        <f t="shared" si="106"/>
        <v/>
      </c>
      <c r="Q755" s="288" t="str">
        <f t="shared" si="107"/>
        <v/>
      </c>
    </row>
    <row r="756" spans="1:17" ht="15" customHeight="1" x14ac:dyDescent="0.2">
      <c r="A756" s="240" t="str">
        <f>IFERROR(INDEX(Txn[Key],MATCH(0,INDEX(COUNTIF($A$1:A755,Txn[Key])+(Txn[Key]=""),0),0)),"")</f>
        <v/>
      </c>
      <c r="B756" s="240" t="str">
        <f t="shared" si="99"/>
        <v/>
      </c>
      <c r="C756" s="240" t="str">
        <f t="shared" si="100"/>
        <v/>
      </c>
      <c r="D756" s="240" t="str">
        <f t="shared" si="101"/>
        <v/>
      </c>
      <c r="E756" s="261" t="str">
        <f>IF($A756="","",SUMIFS(Txn[Signed Units],Txn[Key],$A756))</f>
        <v/>
      </c>
      <c r="F756" s="283" t="str">
        <f>IF($A756="","",SUMIFS(Txn[Buy Cost],Txn[Key],$A756))</f>
        <v/>
      </c>
      <c r="G756" s="283" t="str">
        <f>IF($A756="","",SUMIFS(Txn[Sell Proceeds],Txn[Key],$A756))</f>
        <v/>
      </c>
      <c r="H756" s="284" t="str">
        <f>IF($A756="","",IFERROR(INDEX(Prices[Current Price],MATCH($A756,Prices[Key],0)),0))</f>
        <v/>
      </c>
      <c r="I756" s="285" t="str">
        <f>IF($A756="","",IFERROR(INDEX(Prices[FX to SGD],MATCH($A756,Prices[Key],0)),1))</f>
        <v/>
      </c>
      <c r="J756" s="283" t="str">
        <f t="shared" si="102"/>
        <v/>
      </c>
      <c r="K756" s="283" t="str">
        <f t="shared" si="103"/>
        <v/>
      </c>
      <c r="L756" s="283" t="str">
        <f t="shared" si="104"/>
        <v/>
      </c>
      <c r="M756" s="286" t="str">
        <f t="shared" si="105"/>
        <v/>
      </c>
      <c r="N756" s="240" t="str">
        <f>IF($A756="","",IF(ABS(E756)&gt;0.000001,COUNT($N$1:N755)+1,""))</f>
        <v/>
      </c>
      <c r="O756" s="287" t="str">
        <f>IF($A756="","",SUMIFS(Transactions!$H$2:$H$1001,Transactions!$J$2:$J$1001,$A756,Transactions!$A$2:$A$1001,2)*$I756)</f>
        <v/>
      </c>
      <c r="P756" s="287" t="str">
        <f t="shared" si="106"/>
        <v/>
      </c>
      <c r="Q756" s="288" t="str">
        <f t="shared" si="107"/>
        <v/>
      </c>
    </row>
    <row r="757" spans="1:17" ht="15" customHeight="1" x14ac:dyDescent="0.2">
      <c r="A757" s="240" t="str">
        <f>IFERROR(INDEX(Txn[Key],MATCH(0,INDEX(COUNTIF($A$1:A756,Txn[Key])+(Txn[Key]=""),0),0)),"")</f>
        <v/>
      </c>
      <c r="B757" s="240" t="str">
        <f t="shared" si="99"/>
        <v/>
      </c>
      <c r="C757" s="240" t="str">
        <f t="shared" si="100"/>
        <v/>
      </c>
      <c r="D757" s="240" t="str">
        <f t="shared" si="101"/>
        <v/>
      </c>
      <c r="E757" s="261" t="str">
        <f>IF($A757="","",SUMIFS(Txn[Signed Units],Txn[Key],$A757))</f>
        <v/>
      </c>
      <c r="F757" s="283" t="str">
        <f>IF($A757="","",SUMIFS(Txn[Buy Cost],Txn[Key],$A757))</f>
        <v/>
      </c>
      <c r="G757" s="283" t="str">
        <f>IF($A757="","",SUMIFS(Txn[Sell Proceeds],Txn[Key],$A757))</f>
        <v/>
      </c>
      <c r="H757" s="284" t="str">
        <f>IF($A757="","",IFERROR(INDEX(Prices[Current Price],MATCH($A757,Prices[Key],0)),0))</f>
        <v/>
      </c>
      <c r="I757" s="285" t="str">
        <f>IF($A757="","",IFERROR(INDEX(Prices[FX to SGD],MATCH($A757,Prices[Key],0)),1))</f>
        <v/>
      </c>
      <c r="J757" s="283" t="str">
        <f t="shared" si="102"/>
        <v/>
      </c>
      <c r="K757" s="283" t="str">
        <f t="shared" si="103"/>
        <v/>
      </c>
      <c r="L757" s="283" t="str">
        <f t="shared" si="104"/>
        <v/>
      </c>
      <c r="M757" s="286" t="str">
        <f t="shared" si="105"/>
        <v/>
      </c>
      <c r="N757" s="240" t="str">
        <f>IF($A757="","",IF(ABS(E757)&gt;0.000001,COUNT($N$1:N756)+1,""))</f>
        <v/>
      </c>
      <c r="O757" s="287" t="str">
        <f>IF($A757="","",SUMIFS(Transactions!$H$2:$H$1001,Transactions!$J$2:$J$1001,$A757,Transactions!$A$2:$A$1001,2)*$I757)</f>
        <v/>
      </c>
      <c r="P757" s="287" t="str">
        <f t="shared" si="106"/>
        <v/>
      </c>
      <c r="Q757" s="288" t="str">
        <f t="shared" si="107"/>
        <v/>
      </c>
    </row>
    <row r="758" spans="1:17" ht="15" customHeight="1" x14ac:dyDescent="0.2">
      <c r="A758" s="240" t="str">
        <f>IFERROR(INDEX(Txn[Key],MATCH(0,INDEX(COUNTIF($A$1:A757,Txn[Key])+(Txn[Key]=""),0),0)),"")</f>
        <v/>
      </c>
      <c r="B758" s="240" t="str">
        <f t="shared" si="99"/>
        <v/>
      </c>
      <c r="C758" s="240" t="str">
        <f t="shared" si="100"/>
        <v/>
      </c>
      <c r="D758" s="240" t="str">
        <f t="shared" si="101"/>
        <v/>
      </c>
      <c r="E758" s="261" t="str">
        <f>IF($A758="","",SUMIFS(Txn[Signed Units],Txn[Key],$A758))</f>
        <v/>
      </c>
      <c r="F758" s="283" t="str">
        <f>IF($A758="","",SUMIFS(Txn[Buy Cost],Txn[Key],$A758))</f>
        <v/>
      </c>
      <c r="G758" s="283" t="str">
        <f>IF($A758="","",SUMIFS(Txn[Sell Proceeds],Txn[Key],$A758))</f>
        <v/>
      </c>
      <c r="H758" s="284" t="str">
        <f>IF($A758="","",IFERROR(INDEX(Prices[Current Price],MATCH($A758,Prices[Key],0)),0))</f>
        <v/>
      </c>
      <c r="I758" s="285" t="str">
        <f>IF($A758="","",IFERROR(INDEX(Prices[FX to SGD],MATCH($A758,Prices[Key],0)),1))</f>
        <v/>
      </c>
      <c r="J758" s="283" t="str">
        <f t="shared" si="102"/>
        <v/>
      </c>
      <c r="K758" s="283" t="str">
        <f t="shared" si="103"/>
        <v/>
      </c>
      <c r="L758" s="283" t="str">
        <f t="shared" si="104"/>
        <v/>
      </c>
      <c r="M758" s="286" t="str">
        <f t="shared" si="105"/>
        <v/>
      </c>
      <c r="N758" s="240" t="str">
        <f>IF($A758="","",IF(ABS(E758)&gt;0.000001,COUNT($N$1:N757)+1,""))</f>
        <v/>
      </c>
      <c r="O758" s="287" t="str">
        <f>IF($A758="","",SUMIFS(Transactions!$H$2:$H$1001,Transactions!$J$2:$J$1001,$A758,Transactions!$A$2:$A$1001,2)*$I758)</f>
        <v/>
      </c>
      <c r="P758" s="287" t="str">
        <f t="shared" si="106"/>
        <v/>
      </c>
      <c r="Q758" s="288" t="str">
        <f t="shared" si="107"/>
        <v/>
      </c>
    </row>
    <row r="759" spans="1:17" ht="15" customHeight="1" x14ac:dyDescent="0.2">
      <c r="A759" s="240" t="str">
        <f>IFERROR(INDEX(Txn[Key],MATCH(0,INDEX(COUNTIF($A$1:A758,Txn[Key])+(Txn[Key]=""),0),0)),"")</f>
        <v/>
      </c>
      <c r="B759" s="240" t="str">
        <f t="shared" si="99"/>
        <v/>
      </c>
      <c r="C759" s="240" t="str">
        <f t="shared" si="100"/>
        <v/>
      </c>
      <c r="D759" s="240" t="str">
        <f t="shared" si="101"/>
        <v/>
      </c>
      <c r="E759" s="261" t="str">
        <f>IF($A759="","",SUMIFS(Txn[Signed Units],Txn[Key],$A759))</f>
        <v/>
      </c>
      <c r="F759" s="283" t="str">
        <f>IF($A759="","",SUMIFS(Txn[Buy Cost],Txn[Key],$A759))</f>
        <v/>
      </c>
      <c r="G759" s="283" t="str">
        <f>IF($A759="","",SUMIFS(Txn[Sell Proceeds],Txn[Key],$A759))</f>
        <v/>
      </c>
      <c r="H759" s="284" t="str">
        <f>IF($A759="","",IFERROR(INDEX(Prices[Current Price],MATCH($A759,Prices[Key],0)),0))</f>
        <v/>
      </c>
      <c r="I759" s="285" t="str">
        <f>IF($A759="","",IFERROR(INDEX(Prices[FX to SGD],MATCH($A759,Prices[Key],0)),1))</f>
        <v/>
      </c>
      <c r="J759" s="283" t="str">
        <f t="shared" si="102"/>
        <v/>
      </c>
      <c r="K759" s="283" t="str">
        <f t="shared" si="103"/>
        <v/>
      </c>
      <c r="L759" s="283" t="str">
        <f t="shared" si="104"/>
        <v/>
      </c>
      <c r="M759" s="286" t="str">
        <f t="shared" si="105"/>
        <v/>
      </c>
      <c r="N759" s="240" t="str">
        <f>IF($A759="","",IF(ABS(E759)&gt;0.000001,COUNT($N$1:N758)+1,""))</f>
        <v/>
      </c>
      <c r="O759" s="287" t="str">
        <f>IF($A759="","",SUMIFS(Transactions!$H$2:$H$1001,Transactions!$J$2:$J$1001,$A759,Transactions!$A$2:$A$1001,2)*$I759)</f>
        <v/>
      </c>
      <c r="P759" s="287" t="str">
        <f t="shared" si="106"/>
        <v/>
      </c>
      <c r="Q759" s="288" t="str">
        <f t="shared" si="107"/>
        <v/>
      </c>
    </row>
    <row r="760" spans="1:17" ht="15" customHeight="1" x14ac:dyDescent="0.2">
      <c r="A760" s="240" t="str">
        <f>IFERROR(INDEX(Txn[Key],MATCH(0,INDEX(COUNTIF($A$1:A759,Txn[Key])+(Txn[Key]=""),0),0)),"")</f>
        <v/>
      </c>
      <c r="B760" s="240" t="str">
        <f t="shared" si="99"/>
        <v/>
      </c>
      <c r="C760" s="240" t="str">
        <f t="shared" si="100"/>
        <v/>
      </c>
      <c r="D760" s="240" t="str">
        <f t="shared" si="101"/>
        <v/>
      </c>
      <c r="E760" s="261" t="str">
        <f>IF($A760="","",SUMIFS(Txn[Signed Units],Txn[Key],$A760))</f>
        <v/>
      </c>
      <c r="F760" s="283" t="str">
        <f>IF($A760="","",SUMIFS(Txn[Buy Cost],Txn[Key],$A760))</f>
        <v/>
      </c>
      <c r="G760" s="283" t="str">
        <f>IF($A760="","",SUMIFS(Txn[Sell Proceeds],Txn[Key],$A760))</f>
        <v/>
      </c>
      <c r="H760" s="284" t="str">
        <f>IF($A760="","",IFERROR(INDEX(Prices[Current Price],MATCH($A760,Prices[Key],0)),0))</f>
        <v/>
      </c>
      <c r="I760" s="285" t="str">
        <f>IF($A760="","",IFERROR(INDEX(Prices[FX to SGD],MATCH($A760,Prices[Key],0)),1))</f>
        <v/>
      </c>
      <c r="J760" s="283" t="str">
        <f t="shared" si="102"/>
        <v/>
      </c>
      <c r="K760" s="283" t="str">
        <f t="shared" si="103"/>
        <v/>
      </c>
      <c r="L760" s="283" t="str">
        <f t="shared" si="104"/>
        <v/>
      </c>
      <c r="M760" s="286" t="str">
        <f t="shared" si="105"/>
        <v/>
      </c>
      <c r="N760" s="240" t="str">
        <f>IF($A760="","",IF(ABS(E760)&gt;0.000001,COUNT($N$1:N759)+1,""))</f>
        <v/>
      </c>
      <c r="O760" s="287" t="str">
        <f>IF($A760="","",SUMIFS(Transactions!$H$2:$H$1001,Transactions!$J$2:$J$1001,$A760,Transactions!$A$2:$A$1001,2)*$I760)</f>
        <v/>
      </c>
      <c r="P760" s="287" t="str">
        <f t="shared" si="106"/>
        <v/>
      </c>
      <c r="Q760" s="288" t="str">
        <f t="shared" si="107"/>
        <v/>
      </c>
    </row>
    <row r="761" spans="1:17" ht="15" customHeight="1" x14ac:dyDescent="0.2">
      <c r="A761" s="240" t="str">
        <f>IFERROR(INDEX(Txn[Key],MATCH(0,INDEX(COUNTIF($A$1:A760,Txn[Key])+(Txn[Key]=""),0),0)),"")</f>
        <v/>
      </c>
      <c r="B761" s="240" t="str">
        <f t="shared" si="99"/>
        <v/>
      </c>
      <c r="C761" s="240" t="str">
        <f t="shared" si="100"/>
        <v/>
      </c>
      <c r="D761" s="240" t="str">
        <f t="shared" si="101"/>
        <v/>
      </c>
      <c r="E761" s="261" t="str">
        <f>IF($A761="","",SUMIFS(Txn[Signed Units],Txn[Key],$A761))</f>
        <v/>
      </c>
      <c r="F761" s="283" t="str">
        <f>IF($A761="","",SUMIFS(Txn[Buy Cost],Txn[Key],$A761))</f>
        <v/>
      </c>
      <c r="G761" s="283" t="str">
        <f>IF($A761="","",SUMIFS(Txn[Sell Proceeds],Txn[Key],$A761))</f>
        <v/>
      </c>
      <c r="H761" s="284" t="str">
        <f>IF($A761="","",IFERROR(INDEX(Prices[Current Price],MATCH($A761,Prices[Key],0)),0))</f>
        <v/>
      </c>
      <c r="I761" s="285" t="str">
        <f>IF($A761="","",IFERROR(INDEX(Prices[FX to SGD],MATCH($A761,Prices[Key],0)),1))</f>
        <v/>
      </c>
      <c r="J761" s="283" t="str">
        <f t="shared" si="102"/>
        <v/>
      </c>
      <c r="K761" s="283" t="str">
        <f t="shared" si="103"/>
        <v/>
      </c>
      <c r="L761" s="283" t="str">
        <f t="shared" si="104"/>
        <v/>
      </c>
      <c r="M761" s="286" t="str">
        <f t="shared" si="105"/>
        <v/>
      </c>
      <c r="N761" s="240" t="str">
        <f>IF($A761="","",IF(ABS(E761)&gt;0.000001,COUNT($N$1:N760)+1,""))</f>
        <v/>
      </c>
      <c r="O761" s="287" t="str">
        <f>IF($A761="","",SUMIFS(Transactions!$H$2:$H$1001,Transactions!$J$2:$J$1001,$A761,Transactions!$A$2:$A$1001,2)*$I761)</f>
        <v/>
      </c>
      <c r="P761" s="287" t="str">
        <f t="shared" si="106"/>
        <v/>
      </c>
      <c r="Q761" s="288" t="str">
        <f t="shared" si="107"/>
        <v/>
      </c>
    </row>
    <row r="762" spans="1:17" ht="15" customHeight="1" x14ac:dyDescent="0.2">
      <c r="A762" s="240" t="str">
        <f>IFERROR(INDEX(Txn[Key],MATCH(0,INDEX(COUNTIF($A$1:A761,Txn[Key])+(Txn[Key]=""),0),0)),"")</f>
        <v/>
      </c>
      <c r="B762" s="240" t="str">
        <f t="shared" si="99"/>
        <v/>
      </c>
      <c r="C762" s="240" t="str">
        <f t="shared" si="100"/>
        <v/>
      </c>
      <c r="D762" s="240" t="str">
        <f t="shared" si="101"/>
        <v/>
      </c>
      <c r="E762" s="261" t="str">
        <f>IF($A762="","",SUMIFS(Txn[Signed Units],Txn[Key],$A762))</f>
        <v/>
      </c>
      <c r="F762" s="283" t="str">
        <f>IF($A762="","",SUMIFS(Txn[Buy Cost],Txn[Key],$A762))</f>
        <v/>
      </c>
      <c r="G762" s="283" t="str">
        <f>IF($A762="","",SUMIFS(Txn[Sell Proceeds],Txn[Key],$A762))</f>
        <v/>
      </c>
      <c r="H762" s="284" t="str">
        <f>IF($A762="","",IFERROR(INDEX(Prices[Current Price],MATCH($A762,Prices[Key],0)),0))</f>
        <v/>
      </c>
      <c r="I762" s="285" t="str">
        <f>IF($A762="","",IFERROR(INDEX(Prices[FX to SGD],MATCH($A762,Prices[Key],0)),1))</f>
        <v/>
      </c>
      <c r="J762" s="283" t="str">
        <f t="shared" si="102"/>
        <v/>
      </c>
      <c r="K762" s="283" t="str">
        <f t="shared" si="103"/>
        <v/>
      </c>
      <c r="L762" s="283" t="str">
        <f t="shared" si="104"/>
        <v/>
      </c>
      <c r="M762" s="286" t="str">
        <f t="shared" si="105"/>
        <v/>
      </c>
      <c r="N762" s="240" t="str">
        <f>IF($A762="","",IF(ABS(E762)&gt;0.000001,COUNT($N$1:N761)+1,""))</f>
        <v/>
      </c>
      <c r="O762" s="287" t="str">
        <f>IF($A762="","",SUMIFS(Transactions!$H$2:$H$1001,Transactions!$J$2:$J$1001,$A762,Transactions!$A$2:$A$1001,2)*$I762)</f>
        <v/>
      </c>
      <c r="P762" s="287" t="str">
        <f t="shared" si="106"/>
        <v/>
      </c>
      <c r="Q762" s="288" t="str">
        <f t="shared" si="107"/>
        <v/>
      </c>
    </row>
    <row r="763" spans="1:17" ht="15" customHeight="1" x14ac:dyDescent="0.2">
      <c r="A763" s="240" t="str">
        <f>IFERROR(INDEX(Txn[Key],MATCH(0,INDEX(COUNTIF($A$1:A762,Txn[Key])+(Txn[Key]=""),0),0)),"")</f>
        <v/>
      </c>
      <c r="B763" s="240" t="str">
        <f t="shared" si="99"/>
        <v/>
      </c>
      <c r="C763" s="240" t="str">
        <f t="shared" si="100"/>
        <v/>
      </c>
      <c r="D763" s="240" t="str">
        <f t="shared" si="101"/>
        <v/>
      </c>
      <c r="E763" s="261" t="str">
        <f>IF($A763="","",SUMIFS(Txn[Signed Units],Txn[Key],$A763))</f>
        <v/>
      </c>
      <c r="F763" s="283" t="str">
        <f>IF($A763="","",SUMIFS(Txn[Buy Cost],Txn[Key],$A763))</f>
        <v/>
      </c>
      <c r="G763" s="283" t="str">
        <f>IF($A763="","",SUMIFS(Txn[Sell Proceeds],Txn[Key],$A763))</f>
        <v/>
      </c>
      <c r="H763" s="284" t="str">
        <f>IF($A763="","",IFERROR(INDEX(Prices[Current Price],MATCH($A763,Prices[Key],0)),0))</f>
        <v/>
      </c>
      <c r="I763" s="285" t="str">
        <f>IF($A763="","",IFERROR(INDEX(Prices[FX to SGD],MATCH($A763,Prices[Key],0)),1))</f>
        <v/>
      </c>
      <c r="J763" s="283" t="str">
        <f t="shared" si="102"/>
        <v/>
      </c>
      <c r="K763" s="283" t="str">
        <f t="shared" si="103"/>
        <v/>
      </c>
      <c r="L763" s="283" t="str">
        <f t="shared" si="104"/>
        <v/>
      </c>
      <c r="M763" s="286" t="str">
        <f t="shared" si="105"/>
        <v/>
      </c>
      <c r="N763" s="240" t="str">
        <f>IF($A763="","",IF(ABS(E763)&gt;0.000001,COUNT($N$1:N762)+1,""))</f>
        <v/>
      </c>
      <c r="O763" s="287" t="str">
        <f>IF($A763="","",SUMIFS(Transactions!$H$2:$H$1001,Transactions!$J$2:$J$1001,$A763,Transactions!$A$2:$A$1001,2)*$I763)</f>
        <v/>
      </c>
      <c r="P763" s="287" t="str">
        <f t="shared" si="106"/>
        <v/>
      </c>
      <c r="Q763" s="288" t="str">
        <f t="shared" si="107"/>
        <v/>
      </c>
    </row>
    <row r="764" spans="1:17" ht="15" customHeight="1" x14ac:dyDescent="0.2">
      <c r="A764" s="240" t="str">
        <f>IFERROR(INDEX(Txn[Key],MATCH(0,INDEX(COUNTIF($A$1:A763,Txn[Key])+(Txn[Key]=""),0),0)),"")</f>
        <v/>
      </c>
      <c r="B764" s="240" t="str">
        <f t="shared" si="99"/>
        <v/>
      </c>
      <c r="C764" s="240" t="str">
        <f t="shared" si="100"/>
        <v/>
      </c>
      <c r="D764" s="240" t="str">
        <f t="shared" si="101"/>
        <v/>
      </c>
      <c r="E764" s="261" t="str">
        <f>IF($A764="","",SUMIFS(Txn[Signed Units],Txn[Key],$A764))</f>
        <v/>
      </c>
      <c r="F764" s="283" t="str">
        <f>IF($A764="","",SUMIFS(Txn[Buy Cost],Txn[Key],$A764))</f>
        <v/>
      </c>
      <c r="G764" s="283" t="str">
        <f>IF($A764="","",SUMIFS(Txn[Sell Proceeds],Txn[Key],$A764))</f>
        <v/>
      </c>
      <c r="H764" s="284" t="str">
        <f>IF($A764="","",IFERROR(INDEX(Prices[Current Price],MATCH($A764,Prices[Key],0)),0))</f>
        <v/>
      </c>
      <c r="I764" s="285" t="str">
        <f>IF($A764="","",IFERROR(INDEX(Prices[FX to SGD],MATCH($A764,Prices[Key],0)),1))</f>
        <v/>
      </c>
      <c r="J764" s="283" t="str">
        <f t="shared" si="102"/>
        <v/>
      </c>
      <c r="K764" s="283" t="str">
        <f t="shared" si="103"/>
        <v/>
      </c>
      <c r="L764" s="283" t="str">
        <f t="shared" si="104"/>
        <v/>
      </c>
      <c r="M764" s="286" t="str">
        <f t="shared" si="105"/>
        <v/>
      </c>
      <c r="N764" s="240" t="str">
        <f>IF($A764="","",IF(ABS(E764)&gt;0.000001,COUNT($N$1:N763)+1,""))</f>
        <v/>
      </c>
      <c r="O764" s="287" t="str">
        <f>IF($A764="","",SUMIFS(Transactions!$H$2:$H$1001,Transactions!$J$2:$J$1001,$A764,Transactions!$A$2:$A$1001,2)*$I764)</f>
        <v/>
      </c>
      <c r="P764" s="287" t="str">
        <f t="shared" si="106"/>
        <v/>
      </c>
      <c r="Q764" s="288" t="str">
        <f t="shared" si="107"/>
        <v/>
      </c>
    </row>
    <row r="765" spans="1:17" ht="15" customHeight="1" x14ac:dyDescent="0.2">
      <c r="A765" s="240" t="str">
        <f>IFERROR(INDEX(Txn[Key],MATCH(0,INDEX(COUNTIF($A$1:A764,Txn[Key])+(Txn[Key]=""),0),0)),"")</f>
        <v/>
      </c>
      <c r="B765" s="240" t="str">
        <f t="shared" si="99"/>
        <v/>
      </c>
      <c r="C765" s="240" t="str">
        <f t="shared" si="100"/>
        <v/>
      </c>
      <c r="D765" s="240" t="str">
        <f t="shared" si="101"/>
        <v/>
      </c>
      <c r="E765" s="261" t="str">
        <f>IF($A765="","",SUMIFS(Txn[Signed Units],Txn[Key],$A765))</f>
        <v/>
      </c>
      <c r="F765" s="283" t="str">
        <f>IF($A765="","",SUMIFS(Txn[Buy Cost],Txn[Key],$A765))</f>
        <v/>
      </c>
      <c r="G765" s="283" t="str">
        <f>IF($A765="","",SUMIFS(Txn[Sell Proceeds],Txn[Key],$A765))</f>
        <v/>
      </c>
      <c r="H765" s="284" t="str">
        <f>IF($A765="","",IFERROR(INDEX(Prices[Current Price],MATCH($A765,Prices[Key],0)),0))</f>
        <v/>
      </c>
      <c r="I765" s="285" t="str">
        <f>IF($A765="","",IFERROR(INDEX(Prices[FX to SGD],MATCH($A765,Prices[Key],0)),1))</f>
        <v/>
      </c>
      <c r="J765" s="283" t="str">
        <f t="shared" si="102"/>
        <v/>
      </c>
      <c r="K765" s="283" t="str">
        <f t="shared" si="103"/>
        <v/>
      </c>
      <c r="L765" s="283" t="str">
        <f t="shared" si="104"/>
        <v/>
      </c>
      <c r="M765" s="286" t="str">
        <f t="shared" si="105"/>
        <v/>
      </c>
      <c r="N765" s="240" t="str">
        <f>IF($A765="","",IF(ABS(E765)&gt;0.000001,COUNT($N$1:N764)+1,""))</f>
        <v/>
      </c>
      <c r="O765" s="287" t="str">
        <f>IF($A765="","",SUMIFS(Transactions!$H$2:$H$1001,Transactions!$J$2:$J$1001,$A765,Transactions!$A$2:$A$1001,2)*$I765)</f>
        <v/>
      </c>
      <c r="P765" s="287" t="str">
        <f t="shared" si="106"/>
        <v/>
      </c>
      <c r="Q765" s="288" t="str">
        <f t="shared" si="107"/>
        <v/>
      </c>
    </row>
    <row r="766" spans="1:17" ht="15" customHeight="1" x14ac:dyDescent="0.2">
      <c r="A766" s="240" t="str">
        <f>IFERROR(INDEX(Txn[Key],MATCH(0,INDEX(COUNTIF($A$1:A765,Txn[Key])+(Txn[Key]=""),0),0)),"")</f>
        <v/>
      </c>
      <c r="B766" s="240" t="str">
        <f t="shared" si="99"/>
        <v/>
      </c>
      <c r="C766" s="240" t="str">
        <f t="shared" si="100"/>
        <v/>
      </c>
      <c r="D766" s="240" t="str">
        <f t="shared" si="101"/>
        <v/>
      </c>
      <c r="E766" s="261" t="str">
        <f>IF($A766="","",SUMIFS(Txn[Signed Units],Txn[Key],$A766))</f>
        <v/>
      </c>
      <c r="F766" s="283" t="str">
        <f>IF($A766="","",SUMIFS(Txn[Buy Cost],Txn[Key],$A766))</f>
        <v/>
      </c>
      <c r="G766" s="283" t="str">
        <f>IF($A766="","",SUMIFS(Txn[Sell Proceeds],Txn[Key],$A766))</f>
        <v/>
      </c>
      <c r="H766" s="284" t="str">
        <f>IF($A766="","",IFERROR(INDEX(Prices[Current Price],MATCH($A766,Prices[Key],0)),0))</f>
        <v/>
      </c>
      <c r="I766" s="285" t="str">
        <f>IF($A766="","",IFERROR(INDEX(Prices[FX to SGD],MATCH($A766,Prices[Key],0)),1))</f>
        <v/>
      </c>
      <c r="J766" s="283" t="str">
        <f t="shared" si="102"/>
        <v/>
      </c>
      <c r="K766" s="283" t="str">
        <f t="shared" si="103"/>
        <v/>
      </c>
      <c r="L766" s="283" t="str">
        <f t="shared" si="104"/>
        <v/>
      </c>
      <c r="M766" s="286" t="str">
        <f t="shared" si="105"/>
        <v/>
      </c>
      <c r="N766" s="240" t="str">
        <f>IF($A766="","",IF(ABS(E766)&gt;0.000001,COUNT($N$1:N765)+1,""))</f>
        <v/>
      </c>
      <c r="O766" s="287" t="str">
        <f>IF($A766="","",SUMIFS(Transactions!$H$2:$H$1001,Transactions!$J$2:$J$1001,$A766,Transactions!$A$2:$A$1001,2)*$I766)</f>
        <v/>
      </c>
      <c r="P766" s="287" t="str">
        <f t="shared" si="106"/>
        <v/>
      </c>
      <c r="Q766" s="288" t="str">
        <f t="shared" si="107"/>
        <v/>
      </c>
    </row>
    <row r="767" spans="1:17" ht="15" customHeight="1" x14ac:dyDescent="0.2">
      <c r="A767" s="240" t="str">
        <f>IFERROR(INDEX(Txn[Key],MATCH(0,INDEX(COUNTIF($A$1:A766,Txn[Key])+(Txn[Key]=""),0),0)),"")</f>
        <v/>
      </c>
      <c r="B767" s="240" t="str">
        <f t="shared" si="99"/>
        <v/>
      </c>
      <c r="C767" s="240" t="str">
        <f t="shared" si="100"/>
        <v/>
      </c>
      <c r="D767" s="240" t="str">
        <f t="shared" si="101"/>
        <v/>
      </c>
      <c r="E767" s="261" t="str">
        <f>IF($A767="","",SUMIFS(Txn[Signed Units],Txn[Key],$A767))</f>
        <v/>
      </c>
      <c r="F767" s="283" t="str">
        <f>IF($A767="","",SUMIFS(Txn[Buy Cost],Txn[Key],$A767))</f>
        <v/>
      </c>
      <c r="G767" s="283" t="str">
        <f>IF($A767="","",SUMIFS(Txn[Sell Proceeds],Txn[Key],$A767))</f>
        <v/>
      </c>
      <c r="H767" s="284" t="str">
        <f>IF($A767="","",IFERROR(INDEX(Prices[Current Price],MATCH($A767,Prices[Key],0)),0))</f>
        <v/>
      </c>
      <c r="I767" s="285" t="str">
        <f>IF($A767="","",IFERROR(INDEX(Prices[FX to SGD],MATCH($A767,Prices[Key],0)),1))</f>
        <v/>
      </c>
      <c r="J767" s="283" t="str">
        <f t="shared" si="102"/>
        <v/>
      </c>
      <c r="K767" s="283" t="str">
        <f t="shared" si="103"/>
        <v/>
      </c>
      <c r="L767" s="283" t="str">
        <f t="shared" si="104"/>
        <v/>
      </c>
      <c r="M767" s="286" t="str">
        <f t="shared" si="105"/>
        <v/>
      </c>
      <c r="N767" s="240" t="str">
        <f>IF($A767="","",IF(ABS(E767)&gt;0.000001,COUNT($N$1:N766)+1,""))</f>
        <v/>
      </c>
      <c r="O767" s="287" t="str">
        <f>IF($A767="","",SUMIFS(Transactions!$H$2:$H$1001,Transactions!$J$2:$J$1001,$A767,Transactions!$A$2:$A$1001,2)*$I767)</f>
        <v/>
      </c>
      <c r="P767" s="287" t="str">
        <f t="shared" si="106"/>
        <v/>
      </c>
      <c r="Q767" s="288" t="str">
        <f t="shared" si="107"/>
        <v/>
      </c>
    </row>
    <row r="768" spans="1:17" ht="15" customHeight="1" x14ac:dyDescent="0.2">
      <c r="A768" s="240" t="str">
        <f>IFERROR(INDEX(Txn[Key],MATCH(0,INDEX(COUNTIF($A$1:A767,Txn[Key])+(Txn[Key]=""),0),0)),"")</f>
        <v/>
      </c>
      <c r="B768" s="240" t="str">
        <f t="shared" si="99"/>
        <v/>
      </c>
      <c r="C768" s="240" t="str">
        <f t="shared" si="100"/>
        <v/>
      </c>
      <c r="D768" s="240" t="str">
        <f t="shared" si="101"/>
        <v/>
      </c>
      <c r="E768" s="261" t="str">
        <f>IF($A768="","",SUMIFS(Txn[Signed Units],Txn[Key],$A768))</f>
        <v/>
      </c>
      <c r="F768" s="283" t="str">
        <f>IF($A768="","",SUMIFS(Txn[Buy Cost],Txn[Key],$A768))</f>
        <v/>
      </c>
      <c r="G768" s="283" t="str">
        <f>IF($A768="","",SUMIFS(Txn[Sell Proceeds],Txn[Key],$A768))</f>
        <v/>
      </c>
      <c r="H768" s="284" t="str">
        <f>IF($A768="","",IFERROR(INDEX(Prices[Current Price],MATCH($A768,Prices[Key],0)),0))</f>
        <v/>
      </c>
      <c r="I768" s="285" t="str">
        <f>IF($A768="","",IFERROR(INDEX(Prices[FX to SGD],MATCH($A768,Prices[Key],0)),1))</f>
        <v/>
      </c>
      <c r="J768" s="283" t="str">
        <f t="shared" si="102"/>
        <v/>
      </c>
      <c r="K768" s="283" t="str">
        <f t="shared" si="103"/>
        <v/>
      </c>
      <c r="L768" s="283" t="str">
        <f t="shared" si="104"/>
        <v/>
      </c>
      <c r="M768" s="286" t="str">
        <f t="shared" si="105"/>
        <v/>
      </c>
      <c r="N768" s="240" t="str">
        <f>IF($A768="","",IF(ABS(E768)&gt;0.000001,COUNT($N$1:N767)+1,""))</f>
        <v/>
      </c>
      <c r="O768" s="287" t="str">
        <f>IF($A768="","",SUMIFS(Transactions!$H$2:$H$1001,Transactions!$J$2:$J$1001,$A768,Transactions!$A$2:$A$1001,2)*$I768)</f>
        <v/>
      </c>
      <c r="P768" s="287" t="str">
        <f t="shared" si="106"/>
        <v/>
      </c>
      <c r="Q768" s="288" t="str">
        <f t="shared" si="107"/>
        <v/>
      </c>
    </row>
    <row r="769" spans="1:17" ht="15" customHeight="1" x14ac:dyDescent="0.2">
      <c r="A769" s="240" t="str">
        <f>IFERROR(INDEX(Txn[Key],MATCH(0,INDEX(COUNTIF($A$1:A768,Txn[Key])+(Txn[Key]=""),0),0)),"")</f>
        <v/>
      </c>
      <c r="B769" s="240" t="str">
        <f t="shared" si="99"/>
        <v/>
      </c>
      <c r="C769" s="240" t="str">
        <f t="shared" si="100"/>
        <v/>
      </c>
      <c r="D769" s="240" t="str">
        <f t="shared" si="101"/>
        <v/>
      </c>
      <c r="E769" s="261" t="str">
        <f>IF($A769="","",SUMIFS(Txn[Signed Units],Txn[Key],$A769))</f>
        <v/>
      </c>
      <c r="F769" s="283" t="str">
        <f>IF($A769="","",SUMIFS(Txn[Buy Cost],Txn[Key],$A769))</f>
        <v/>
      </c>
      <c r="G769" s="283" t="str">
        <f>IF($A769="","",SUMIFS(Txn[Sell Proceeds],Txn[Key],$A769))</f>
        <v/>
      </c>
      <c r="H769" s="284" t="str">
        <f>IF($A769="","",IFERROR(INDEX(Prices[Current Price],MATCH($A769,Prices[Key],0)),0))</f>
        <v/>
      </c>
      <c r="I769" s="285" t="str">
        <f>IF($A769="","",IFERROR(INDEX(Prices[FX to SGD],MATCH($A769,Prices[Key],0)),1))</f>
        <v/>
      </c>
      <c r="J769" s="283" t="str">
        <f t="shared" si="102"/>
        <v/>
      </c>
      <c r="K769" s="283" t="str">
        <f t="shared" si="103"/>
        <v/>
      </c>
      <c r="L769" s="283" t="str">
        <f t="shared" si="104"/>
        <v/>
      </c>
      <c r="M769" s="286" t="str">
        <f t="shared" si="105"/>
        <v/>
      </c>
      <c r="N769" s="240" t="str">
        <f>IF($A769="","",IF(ABS(E769)&gt;0.000001,COUNT($N$1:N768)+1,""))</f>
        <v/>
      </c>
      <c r="O769" s="287" t="str">
        <f>IF($A769="","",SUMIFS(Transactions!$H$2:$H$1001,Transactions!$J$2:$J$1001,$A769,Transactions!$A$2:$A$1001,2)*$I769)</f>
        <v/>
      </c>
      <c r="P769" s="287" t="str">
        <f t="shared" si="106"/>
        <v/>
      </c>
      <c r="Q769" s="288" t="str">
        <f t="shared" si="107"/>
        <v/>
      </c>
    </row>
    <row r="770" spans="1:17" ht="15" customHeight="1" x14ac:dyDescent="0.2">
      <c r="A770" s="240" t="str">
        <f>IFERROR(INDEX(Txn[Key],MATCH(0,INDEX(COUNTIF($A$1:A769,Txn[Key])+(Txn[Key]=""),0),0)),"")</f>
        <v/>
      </c>
      <c r="B770" s="240" t="str">
        <f t="shared" ref="B770:B833" si="108">IF($A770="","",LEFT($A770,FIND(":",$A770)-1))</f>
        <v/>
      </c>
      <c r="C770" s="240" t="str">
        <f t="shared" ref="C770:C833" si="109">IF($A770="","",MID($A770,FIND(":",$A770)+1,FIND(":",$A770,FIND(":",$A770)+1)-FIND(":",$A770)-1))</f>
        <v/>
      </c>
      <c r="D770" s="240" t="str">
        <f t="shared" ref="D770:D833" si="110">IF($A770="","",RIGHT($A770,LEN($A770)-FIND(":",$A770,FIND(":",$A770)+1)))</f>
        <v/>
      </c>
      <c r="E770" s="261" t="str">
        <f>IF($A770="","",SUMIFS(Txn[Signed Units],Txn[Key],$A770))</f>
        <v/>
      </c>
      <c r="F770" s="283" t="str">
        <f>IF($A770="","",SUMIFS(Txn[Buy Cost],Txn[Key],$A770))</f>
        <v/>
      </c>
      <c r="G770" s="283" t="str">
        <f>IF($A770="","",SUMIFS(Txn[Sell Proceeds],Txn[Key],$A770))</f>
        <v/>
      </c>
      <c r="H770" s="284" t="str">
        <f>IF($A770="","",IFERROR(INDEX(Prices[Current Price],MATCH($A770,Prices[Key],0)),0))</f>
        <v/>
      </c>
      <c r="I770" s="285" t="str">
        <f>IF($A770="","",IFERROR(INDEX(Prices[FX to SGD],MATCH($A770,Prices[Key],0)),1))</f>
        <v/>
      </c>
      <c r="J770" s="283" t="str">
        <f t="shared" ref="J770:J833" si="111">IF($A770="","",E770*H770)</f>
        <v/>
      </c>
      <c r="K770" s="283" t="str">
        <f t="shared" ref="K770:K833" si="112">IF($A770="","",J770+G770-F770)</f>
        <v/>
      </c>
      <c r="L770" s="283" t="str">
        <f t="shared" ref="L770:L833" si="113">IF($A770="","",K770*I770)</f>
        <v/>
      </c>
      <c r="M770" s="286" t="str">
        <f t="shared" ref="M770:M833" si="114">IF($A770="","",IFERROR(K770/F770,0))</f>
        <v/>
      </c>
      <c r="N770" s="240" t="str">
        <f>IF($A770="","",IF(ABS(E770)&gt;0.000001,COUNT($N$1:N769)+1,""))</f>
        <v/>
      </c>
      <c r="O770" s="287" t="str">
        <f>IF($A770="","",SUMIFS(Transactions!$H$2:$H$1001,Transactions!$J$2:$J$1001,$A770,Transactions!$A$2:$A$1001,2)*$I770)</f>
        <v/>
      </c>
      <c r="P770" s="287" t="str">
        <f t="shared" ref="P770:P833" si="115">IF($A770="","",$L770+$O770)</f>
        <v/>
      </c>
      <c r="Q770" s="288" t="str">
        <f t="shared" ref="Q770:Q833" si="116">IF($A770="","",IFERROR(($L770+$O770)/($F770*$I770),0))</f>
        <v/>
      </c>
    </row>
    <row r="771" spans="1:17" ht="15" customHeight="1" x14ac:dyDescent="0.2">
      <c r="A771" s="240" t="str">
        <f>IFERROR(INDEX(Txn[Key],MATCH(0,INDEX(COUNTIF($A$1:A770,Txn[Key])+(Txn[Key]=""),0),0)),"")</f>
        <v/>
      </c>
      <c r="B771" s="240" t="str">
        <f t="shared" si="108"/>
        <v/>
      </c>
      <c r="C771" s="240" t="str">
        <f t="shared" si="109"/>
        <v/>
      </c>
      <c r="D771" s="240" t="str">
        <f t="shared" si="110"/>
        <v/>
      </c>
      <c r="E771" s="261" t="str">
        <f>IF($A771="","",SUMIFS(Txn[Signed Units],Txn[Key],$A771))</f>
        <v/>
      </c>
      <c r="F771" s="283" t="str">
        <f>IF($A771="","",SUMIFS(Txn[Buy Cost],Txn[Key],$A771))</f>
        <v/>
      </c>
      <c r="G771" s="283" t="str">
        <f>IF($A771="","",SUMIFS(Txn[Sell Proceeds],Txn[Key],$A771))</f>
        <v/>
      </c>
      <c r="H771" s="284" t="str">
        <f>IF($A771="","",IFERROR(INDEX(Prices[Current Price],MATCH($A771,Prices[Key],0)),0))</f>
        <v/>
      </c>
      <c r="I771" s="285" t="str">
        <f>IF($A771="","",IFERROR(INDEX(Prices[FX to SGD],MATCH($A771,Prices[Key],0)),1))</f>
        <v/>
      </c>
      <c r="J771" s="283" t="str">
        <f t="shared" si="111"/>
        <v/>
      </c>
      <c r="K771" s="283" t="str">
        <f t="shared" si="112"/>
        <v/>
      </c>
      <c r="L771" s="283" t="str">
        <f t="shared" si="113"/>
        <v/>
      </c>
      <c r="M771" s="286" t="str">
        <f t="shared" si="114"/>
        <v/>
      </c>
      <c r="N771" s="240" t="str">
        <f>IF($A771="","",IF(ABS(E771)&gt;0.000001,COUNT($N$1:N770)+1,""))</f>
        <v/>
      </c>
      <c r="O771" s="287" t="str">
        <f>IF($A771="","",SUMIFS(Transactions!$H$2:$H$1001,Transactions!$J$2:$J$1001,$A771,Transactions!$A$2:$A$1001,2)*$I771)</f>
        <v/>
      </c>
      <c r="P771" s="287" t="str">
        <f t="shared" si="115"/>
        <v/>
      </c>
      <c r="Q771" s="288" t="str">
        <f t="shared" si="116"/>
        <v/>
      </c>
    </row>
    <row r="772" spans="1:17" ht="15" customHeight="1" x14ac:dyDescent="0.2">
      <c r="A772" s="240" t="str">
        <f>IFERROR(INDEX(Txn[Key],MATCH(0,INDEX(COUNTIF($A$1:A771,Txn[Key])+(Txn[Key]=""),0),0)),"")</f>
        <v/>
      </c>
      <c r="B772" s="240" t="str">
        <f t="shared" si="108"/>
        <v/>
      </c>
      <c r="C772" s="240" t="str">
        <f t="shared" si="109"/>
        <v/>
      </c>
      <c r="D772" s="240" t="str">
        <f t="shared" si="110"/>
        <v/>
      </c>
      <c r="E772" s="261" t="str">
        <f>IF($A772="","",SUMIFS(Txn[Signed Units],Txn[Key],$A772))</f>
        <v/>
      </c>
      <c r="F772" s="283" t="str">
        <f>IF($A772="","",SUMIFS(Txn[Buy Cost],Txn[Key],$A772))</f>
        <v/>
      </c>
      <c r="G772" s="283" t="str">
        <f>IF($A772="","",SUMIFS(Txn[Sell Proceeds],Txn[Key],$A772))</f>
        <v/>
      </c>
      <c r="H772" s="284" t="str">
        <f>IF($A772="","",IFERROR(INDEX(Prices[Current Price],MATCH($A772,Prices[Key],0)),0))</f>
        <v/>
      </c>
      <c r="I772" s="285" t="str">
        <f>IF($A772="","",IFERROR(INDEX(Prices[FX to SGD],MATCH($A772,Prices[Key],0)),1))</f>
        <v/>
      </c>
      <c r="J772" s="283" t="str">
        <f t="shared" si="111"/>
        <v/>
      </c>
      <c r="K772" s="283" t="str">
        <f t="shared" si="112"/>
        <v/>
      </c>
      <c r="L772" s="283" t="str">
        <f t="shared" si="113"/>
        <v/>
      </c>
      <c r="M772" s="286" t="str">
        <f t="shared" si="114"/>
        <v/>
      </c>
      <c r="N772" s="240" t="str">
        <f>IF($A772="","",IF(ABS(E772)&gt;0.000001,COUNT($N$1:N771)+1,""))</f>
        <v/>
      </c>
      <c r="O772" s="287" t="str">
        <f>IF($A772="","",SUMIFS(Transactions!$H$2:$H$1001,Transactions!$J$2:$J$1001,$A772,Transactions!$A$2:$A$1001,2)*$I772)</f>
        <v/>
      </c>
      <c r="P772" s="287" t="str">
        <f t="shared" si="115"/>
        <v/>
      </c>
      <c r="Q772" s="288" t="str">
        <f t="shared" si="116"/>
        <v/>
      </c>
    </row>
    <row r="773" spans="1:17" ht="15" customHeight="1" x14ac:dyDescent="0.2">
      <c r="A773" s="240" t="str">
        <f>IFERROR(INDEX(Txn[Key],MATCH(0,INDEX(COUNTIF($A$1:A772,Txn[Key])+(Txn[Key]=""),0),0)),"")</f>
        <v/>
      </c>
      <c r="B773" s="240" t="str">
        <f t="shared" si="108"/>
        <v/>
      </c>
      <c r="C773" s="240" t="str">
        <f t="shared" si="109"/>
        <v/>
      </c>
      <c r="D773" s="240" t="str">
        <f t="shared" si="110"/>
        <v/>
      </c>
      <c r="E773" s="261" t="str">
        <f>IF($A773="","",SUMIFS(Txn[Signed Units],Txn[Key],$A773))</f>
        <v/>
      </c>
      <c r="F773" s="283" t="str">
        <f>IF($A773="","",SUMIFS(Txn[Buy Cost],Txn[Key],$A773))</f>
        <v/>
      </c>
      <c r="G773" s="283" t="str">
        <f>IF($A773="","",SUMIFS(Txn[Sell Proceeds],Txn[Key],$A773))</f>
        <v/>
      </c>
      <c r="H773" s="284" t="str">
        <f>IF($A773="","",IFERROR(INDEX(Prices[Current Price],MATCH($A773,Prices[Key],0)),0))</f>
        <v/>
      </c>
      <c r="I773" s="285" t="str">
        <f>IF($A773="","",IFERROR(INDEX(Prices[FX to SGD],MATCH($A773,Prices[Key],0)),1))</f>
        <v/>
      </c>
      <c r="J773" s="283" t="str">
        <f t="shared" si="111"/>
        <v/>
      </c>
      <c r="K773" s="283" t="str">
        <f t="shared" si="112"/>
        <v/>
      </c>
      <c r="L773" s="283" t="str">
        <f t="shared" si="113"/>
        <v/>
      </c>
      <c r="M773" s="286" t="str">
        <f t="shared" si="114"/>
        <v/>
      </c>
      <c r="N773" s="240" t="str">
        <f>IF($A773="","",IF(ABS(E773)&gt;0.000001,COUNT($N$1:N772)+1,""))</f>
        <v/>
      </c>
      <c r="O773" s="287" t="str">
        <f>IF($A773="","",SUMIFS(Transactions!$H$2:$H$1001,Transactions!$J$2:$J$1001,$A773,Transactions!$A$2:$A$1001,2)*$I773)</f>
        <v/>
      </c>
      <c r="P773" s="287" t="str">
        <f t="shared" si="115"/>
        <v/>
      </c>
      <c r="Q773" s="288" t="str">
        <f t="shared" si="116"/>
        <v/>
      </c>
    </row>
    <row r="774" spans="1:17" ht="15" customHeight="1" x14ac:dyDescent="0.2">
      <c r="A774" s="240" t="str">
        <f>IFERROR(INDEX(Txn[Key],MATCH(0,INDEX(COUNTIF($A$1:A773,Txn[Key])+(Txn[Key]=""),0),0)),"")</f>
        <v/>
      </c>
      <c r="B774" s="240" t="str">
        <f t="shared" si="108"/>
        <v/>
      </c>
      <c r="C774" s="240" t="str">
        <f t="shared" si="109"/>
        <v/>
      </c>
      <c r="D774" s="240" t="str">
        <f t="shared" si="110"/>
        <v/>
      </c>
      <c r="E774" s="261" t="str">
        <f>IF($A774="","",SUMIFS(Txn[Signed Units],Txn[Key],$A774))</f>
        <v/>
      </c>
      <c r="F774" s="283" t="str">
        <f>IF($A774="","",SUMIFS(Txn[Buy Cost],Txn[Key],$A774))</f>
        <v/>
      </c>
      <c r="G774" s="283" t="str">
        <f>IF($A774="","",SUMIFS(Txn[Sell Proceeds],Txn[Key],$A774))</f>
        <v/>
      </c>
      <c r="H774" s="284" t="str">
        <f>IF($A774="","",IFERROR(INDEX(Prices[Current Price],MATCH($A774,Prices[Key],0)),0))</f>
        <v/>
      </c>
      <c r="I774" s="285" t="str">
        <f>IF($A774="","",IFERROR(INDEX(Prices[FX to SGD],MATCH($A774,Prices[Key],0)),1))</f>
        <v/>
      </c>
      <c r="J774" s="283" t="str">
        <f t="shared" si="111"/>
        <v/>
      </c>
      <c r="K774" s="283" t="str">
        <f t="shared" si="112"/>
        <v/>
      </c>
      <c r="L774" s="283" t="str">
        <f t="shared" si="113"/>
        <v/>
      </c>
      <c r="M774" s="286" t="str">
        <f t="shared" si="114"/>
        <v/>
      </c>
      <c r="N774" s="240" t="str">
        <f>IF($A774="","",IF(ABS(E774)&gt;0.000001,COUNT($N$1:N773)+1,""))</f>
        <v/>
      </c>
      <c r="O774" s="287" t="str">
        <f>IF($A774="","",SUMIFS(Transactions!$H$2:$H$1001,Transactions!$J$2:$J$1001,$A774,Transactions!$A$2:$A$1001,2)*$I774)</f>
        <v/>
      </c>
      <c r="P774" s="287" t="str">
        <f t="shared" si="115"/>
        <v/>
      </c>
      <c r="Q774" s="288" t="str">
        <f t="shared" si="116"/>
        <v/>
      </c>
    </row>
    <row r="775" spans="1:17" ht="15" customHeight="1" x14ac:dyDescent="0.2">
      <c r="A775" s="240" t="str">
        <f>IFERROR(INDEX(Txn[Key],MATCH(0,INDEX(COUNTIF($A$1:A774,Txn[Key])+(Txn[Key]=""),0),0)),"")</f>
        <v/>
      </c>
      <c r="B775" s="240" t="str">
        <f t="shared" si="108"/>
        <v/>
      </c>
      <c r="C775" s="240" t="str">
        <f t="shared" si="109"/>
        <v/>
      </c>
      <c r="D775" s="240" t="str">
        <f t="shared" si="110"/>
        <v/>
      </c>
      <c r="E775" s="261" t="str">
        <f>IF($A775="","",SUMIFS(Txn[Signed Units],Txn[Key],$A775))</f>
        <v/>
      </c>
      <c r="F775" s="283" t="str">
        <f>IF($A775="","",SUMIFS(Txn[Buy Cost],Txn[Key],$A775))</f>
        <v/>
      </c>
      <c r="G775" s="283" t="str">
        <f>IF($A775="","",SUMIFS(Txn[Sell Proceeds],Txn[Key],$A775))</f>
        <v/>
      </c>
      <c r="H775" s="284" t="str">
        <f>IF($A775="","",IFERROR(INDEX(Prices[Current Price],MATCH($A775,Prices[Key],0)),0))</f>
        <v/>
      </c>
      <c r="I775" s="285" t="str">
        <f>IF($A775="","",IFERROR(INDEX(Prices[FX to SGD],MATCH($A775,Prices[Key],0)),1))</f>
        <v/>
      </c>
      <c r="J775" s="283" t="str">
        <f t="shared" si="111"/>
        <v/>
      </c>
      <c r="K775" s="283" t="str">
        <f t="shared" si="112"/>
        <v/>
      </c>
      <c r="L775" s="283" t="str">
        <f t="shared" si="113"/>
        <v/>
      </c>
      <c r="M775" s="286" t="str">
        <f t="shared" si="114"/>
        <v/>
      </c>
      <c r="N775" s="240" t="str">
        <f>IF($A775="","",IF(ABS(E775)&gt;0.000001,COUNT($N$1:N774)+1,""))</f>
        <v/>
      </c>
      <c r="O775" s="287" t="str">
        <f>IF($A775="","",SUMIFS(Transactions!$H$2:$H$1001,Transactions!$J$2:$J$1001,$A775,Transactions!$A$2:$A$1001,2)*$I775)</f>
        <v/>
      </c>
      <c r="P775" s="287" t="str">
        <f t="shared" si="115"/>
        <v/>
      </c>
      <c r="Q775" s="288" t="str">
        <f t="shared" si="116"/>
        <v/>
      </c>
    </row>
    <row r="776" spans="1:17" ht="15" customHeight="1" x14ac:dyDescent="0.2">
      <c r="A776" s="240" t="str">
        <f>IFERROR(INDEX(Txn[Key],MATCH(0,INDEX(COUNTIF($A$1:A775,Txn[Key])+(Txn[Key]=""),0),0)),"")</f>
        <v/>
      </c>
      <c r="B776" s="240" t="str">
        <f t="shared" si="108"/>
        <v/>
      </c>
      <c r="C776" s="240" t="str">
        <f t="shared" si="109"/>
        <v/>
      </c>
      <c r="D776" s="240" t="str">
        <f t="shared" si="110"/>
        <v/>
      </c>
      <c r="E776" s="261" t="str">
        <f>IF($A776="","",SUMIFS(Txn[Signed Units],Txn[Key],$A776))</f>
        <v/>
      </c>
      <c r="F776" s="283" t="str">
        <f>IF($A776="","",SUMIFS(Txn[Buy Cost],Txn[Key],$A776))</f>
        <v/>
      </c>
      <c r="G776" s="283" t="str">
        <f>IF($A776="","",SUMIFS(Txn[Sell Proceeds],Txn[Key],$A776))</f>
        <v/>
      </c>
      <c r="H776" s="284" t="str">
        <f>IF($A776="","",IFERROR(INDEX(Prices[Current Price],MATCH($A776,Prices[Key],0)),0))</f>
        <v/>
      </c>
      <c r="I776" s="285" t="str">
        <f>IF($A776="","",IFERROR(INDEX(Prices[FX to SGD],MATCH($A776,Prices[Key],0)),1))</f>
        <v/>
      </c>
      <c r="J776" s="283" t="str">
        <f t="shared" si="111"/>
        <v/>
      </c>
      <c r="K776" s="283" t="str">
        <f t="shared" si="112"/>
        <v/>
      </c>
      <c r="L776" s="283" t="str">
        <f t="shared" si="113"/>
        <v/>
      </c>
      <c r="M776" s="286" t="str">
        <f t="shared" si="114"/>
        <v/>
      </c>
      <c r="N776" s="240" t="str">
        <f>IF($A776="","",IF(ABS(E776)&gt;0.000001,COUNT($N$1:N775)+1,""))</f>
        <v/>
      </c>
      <c r="O776" s="287" t="str">
        <f>IF($A776="","",SUMIFS(Transactions!$H$2:$H$1001,Transactions!$J$2:$J$1001,$A776,Transactions!$A$2:$A$1001,2)*$I776)</f>
        <v/>
      </c>
      <c r="P776" s="287" t="str">
        <f t="shared" si="115"/>
        <v/>
      </c>
      <c r="Q776" s="288" t="str">
        <f t="shared" si="116"/>
        <v/>
      </c>
    </row>
    <row r="777" spans="1:17" ht="15" customHeight="1" x14ac:dyDescent="0.2">
      <c r="A777" s="240" t="str">
        <f>IFERROR(INDEX(Txn[Key],MATCH(0,INDEX(COUNTIF($A$1:A776,Txn[Key])+(Txn[Key]=""),0),0)),"")</f>
        <v/>
      </c>
      <c r="B777" s="240" t="str">
        <f t="shared" si="108"/>
        <v/>
      </c>
      <c r="C777" s="240" t="str">
        <f t="shared" si="109"/>
        <v/>
      </c>
      <c r="D777" s="240" t="str">
        <f t="shared" si="110"/>
        <v/>
      </c>
      <c r="E777" s="261" t="str">
        <f>IF($A777="","",SUMIFS(Txn[Signed Units],Txn[Key],$A777))</f>
        <v/>
      </c>
      <c r="F777" s="283" t="str">
        <f>IF($A777="","",SUMIFS(Txn[Buy Cost],Txn[Key],$A777))</f>
        <v/>
      </c>
      <c r="G777" s="283" t="str">
        <f>IF($A777="","",SUMIFS(Txn[Sell Proceeds],Txn[Key],$A777))</f>
        <v/>
      </c>
      <c r="H777" s="284" t="str">
        <f>IF($A777="","",IFERROR(INDEX(Prices[Current Price],MATCH($A777,Prices[Key],0)),0))</f>
        <v/>
      </c>
      <c r="I777" s="285" t="str">
        <f>IF($A777="","",IFERROR(INDEX(Prices[FX to SGD],MATCH($A777,Prices[Key],0)),1))</f>
        <v/>
      </c>
      <c r="J777" s="283" t="str">
        <f t="shared" si="111"/>
        <v/>
      </c>
      <c r="K777" s="283" t="str">
        <f t="shared" si="112"/>
        <v/>
      </c>
      <c r="L777" s="283" t="str">
        <f t="shared" si="113"/>
        <v/>
      </c>
      <c r="M777" s="286" t="str">
        <f t="shared" si="114"/>
        <v/>
      </c>
      <c r="N777" s="240" t="str">
        <f>IF($A777="","",IF(ABS(E777)&gt;0.000001,COUNT($N$1:N776)+1,""))</f>
        <v/>
      </c>
      <c r="O777" s="287" t="str">
        <f>IF($A777="","",SUMIFS(Transactions!$H$2:$H$1001,Transactions!$J$2:$J$1001,$A777,Transactions!$A$2:$A$1001,2)*$I777)</f>
        <v/>
      </c>
      <c r="P777" s="287" t="str">
        <f t="shared" si="115"/>
        <v/>
      </c>
      <c r="Q777" s="288" t="str">
        <f t="shared" si="116"/>
        <v/>
      </c>
    </row>
    <row r="778" spans="1:17" ht="15" customHeight="1" x14ac:dyDescent="0.2">
      <c r="A778" s="240" t="str">
        <f>IFERROR(INDEX(Txn[Key],MATCH(0,INDEX(COUNTIF($A$1:A777,Txn[Key])+(Txn[Key]=""),0),0)),"")</f>
        <v/>
      </c>
      <c r="B778" s="240" t="str">
        <f t="shared" si="108"/>
        <v/>
      </c>
      <c r="C778" s="240" t="str">
        <f t="shared" si="109"/>
        <v/>
      </c>
      <c r="D778" s="240" t="str">
        <f t="shared" si="110"/>
        <v/>
      </c>
      <c r="E778" s="261" t="str">
        <f>IF($A778="","",SUMIFS(Txn[Signed Units],Txn[Key],$A778))</f>
        <v/>
      </c>
      <c r="F778" s="283" t="str">
        <f>IF($A778="","",SUMIFS(Txn[Buy Cost],Txn[Key],$A778))</f>
        <v/>
      </c>
      <c r="G778" s="283" t="str">
        <f>IF($A778="","",SUMIFS(Txn[Sell Proceeds],Txn[Key],$A778))</f>
        <v/>
      </c>
      <c r="H778" s="284" t="str">
        <f>IF($A778="","",IFERROR(INDEX(Prices[Current Price],MATCH($A778,Prices[Key],0)),0))</f>
        <v/>
      </c>
      <c r="I778" s="285" t="str">
        <f>IF($A778="","",IFERROR(INDEX(Prices[FX to SGD],MATCH($A778,Prices[Key],0)),1))</f>
        <v/>
      </c>
      <c r="J778" s="283" t="str">
        <f t="shared" si="111"/>
        <v/>
      </c>
      <c r="K778" s="283" t="str">
        <f t="shared" si="112"/>
        <v/>
      </c>
      <c r="L778" s="283" t="str">
        <f t="shared" si="113"/>
        <v/>
      </c>
      <c r="M778" s="286" t="str">
        <f t="shared" si="114"/>
        <v/>
      </c>
      <c r="N778" s="240" t="str">
        <f>IF($A778="","",IF(ABS(E778)&gt;0.000001,COUNT($N$1:N777)+1,""))</f>
        <v/>
      </c>
      <c r="O778" s="287" t="str">
        <f>IF($A778="","",SUMIFS(Transactions!$H$2:$H$1001,Transactions!$J$2:$J$1001,$A778,Transactions!$A$2:$A$1001,2)*$I778)</f>
        <v/>
      </c>
      <c r="P778" s="287" t="str">
        <f t="shared" si="115"/>
        <v/>
      </c>
      <c r="Q778" s="288" t="str">
        <f t="shared" si="116"/>
        <v/>
      </c>
    </row>
    <row r="779" spans="1:17" ht="15" customHeight="1" x14ac:dyDescent="0.2">
      <c r="A779" s="240" t="str">
        <f>IFERROR(INDEX(Txn[Key],MATCH(0,INDEX(COUNTIF($A$1:A778,Txn[Key])+(Txn[Key]=""),0),0)),"")</f>
        <v/>
      </c>
      <c r="B779" s="240" t="str">
        <f t="shared" si="108"/>
        <v/>
      </c>
      <c r="C779" s="240" t="str">
        <f t="shared" si="109"/>
        <v/>
      </c>
      <c r="D779" s="240" t="str">
        <f t="shared" si="110"/>
        <v/>
      </c>
      <c r="E779" s="261" t="str">
        <f>IF($A779="","",SUMIFS(Txn[Signed Units],Txn[Key],$A779))</f>
        <v/>
      </c>
      <c r="F779" s="283" t="str">
        <f>IF($A779="","",SUMIFS(Txn[Buy Cost],Txn[Key],$A779))</f>
        <v/>
      </c>
      <c r="G779" s="283" t="str">
        <f>IF($A779="","",SUMIFS(Txn[Sell Proceeds],Txn[Key],$A779))</f>
        <v/>
      </c>
      <c r="H779" s="284" t="str">
        <f>IF($A779="","",IFERROR(INDEX(Prices[Current Price],MATCH($A779,Prices[Key],0)),0))</f>
        <v/>
      </c>
      <c r="I779" s="285" t="str">
        <f>IF($A779="","",IFERROR(INDEX(Prices[FX to SGD],MATCH($A779,Prices[Key],0)),1))</f>
        <v/>
      </c>
      <c r="J779" s="283" t="str">
        <f t="shared" si="111"/>
        <v/>
      </c>
      <c r="K779" s="283" t="str">
        <f t="shared" si="112"/>
        <v/>
      </c>
      <c r="L779" s="283" t="str">
        <f t="shared" si="113"/>
        <v/>
      </c>
      <c r="M779" s="286" t="str">
        <f t="shared" si="114"/>
        <v/>
      </c>
      <c r="N779" s="240" t="str">
        <f>IF($A779="","",IF(ABS(E779)&gt;0.000001,COUNT($N$1:N778)+1,""))</f>
        <v/>
      </c>
      <c r="O779" s="287" t="str">
        <f>IF($A779="","",SUMIFS(Transactions!$H$2:$H$1001,Transactions!$J$2:$J$1001,$A779,Transactions!$A$2:$A$1001,2)*$I779)</f>
        <v/>
      </c>
      <c r="P779" s="287" t="str">
        <f t="shared" si="115"/>
        <v/>
      </c>
      <c r="Q779" s="288" t="str">
        <f t="shared" si="116"/>
        <v/>
      </c>
    </row>
    <row r="780" spans="1:17" ht="15" customHeight="1" x14ac:dyDescent="0.2">
      <c r="A780" s="240" t="str">
        <f>IFERROR(INDEX(Txn[Key],MATCH(0,INDEX(COUNTIF($A$1:A779,Txn[Key])+(Txn[Key]=""),0),0)),"")</f>
        <v/>
      </c>
      <c r="B780" s="240" t="str">
        <f t="shared" si="108"/>
        <v/>
      </c>
      <c r="C780" s="240" t="str">
        <f t="shared" si="109"/>
        <v/>
      </c>
      <c r="D780" s="240" t="str">
        <f t="shared" si="110"/>
        <v/>
      </c>
      <c r="E780" s="261" t="str">
        <f>IF($A780="","",SUMIFS(Txn[Signed Units],Txn[Key],$A780))</f>
        <v/>
      </c>
      <c r="F780" s="283" t="str">
        <f>IF($A780="","",SUMIFS(Txn[Buy Cost],Txn[Key],$A780))</f>
        <v/>
      </c>
      <c r="G780" s="283" t="str">
        <f>IF($A780="","",SUMIFS(Txn[Sell Proceeds],Txn[Key],$A780))</f>
        <v/>
      </c>
      <c r="H780" s="284" t="str">
        <f>IF($A780="","",IFERROR(INDEX(Prices[Current Price],MATCH($A780,Prices[Key],0)),0))</f>
        <v/>
      </c>
      <c r="I780" s="285" t="str">
        <f>IF($A780="","",IFERROR(INDEX(Prices[FX to SGD],MATCH($A780,Prices[Key],0)),1))</f>
        <v/>
      </c>
      <c r="J780" s="283" t="str">
        <f t="shared" si="111"/>
        <v/>
      </c>
      <c r="K780" s="283" t="str">
        <f t="shared" si="112"/>
        <v/>
      </c>
      <c r="L780" s="283" t="str">
        <f t="shared" si="113"/>
        <v/>
      </c>
      <c r="M780" s="286" t="str">
        <f t="shared" si="114"/>
        <v/>
      </c>
      <c r="N780" s="240" t="str">
        <f>IF($A780="","",IF(ABS(E780)&gt;0.000001,COUNT($N$1:N779)+1,""))</f>
        <v/>
      </c>
      <c r="O780" s="287" t="str">
        <f>IF($A780="","",SUMIFS(Transactions!$H$2:$H$1001,Transactions!$J$2:$J$1001,$A780,Transactions!$A$2:$A$1001,2)*$I780)</f>
        <v/>
      </c>
      <c r="P780" s="287" t="str">
        <f t="shared" si="115"/>
        <v/>
      </c>
      <c r="Q780" s="288" t="str">
        <f t="shared" si="116"/>
        <v/>
      </c>
    </row>
    <row r="781" spans="1:17" ht="15" customHeight="1" x14ac:dyDescent="0.2">
      <c r="A781" s="240" t="str">
        <f>IFERROR(INDEX(Txn[Key],MATCH(0,INDEX(COUNTIF($A$1:A780,Txn[Key])+(Txn[Key]=""),0),0)),"")</f>
        <v/>
      </c>
      <c r="B781" s="240" t="str">
        <f t="shared" si="108"/>
        <v/>
      </c>
      <c r="C781" s="240" t="str">
        <f t="shared" si="109"/>
        <v/>
      </c>
      <c r="D781" s="240" t="str">
        <f t="shared" si="110"/>
        <v/>
      </c>
      <c r="E781" s="261" t="str">
        <f>IF($A781="","",SUMIFS(Txn[Signed Units],Txn[Key],$A781))</f>
        <v/>
      </c>
      <c r="F781" s="283" t="str">
        <f>IF($A781="","",SUMIFS(Txn[Buy Cost],Txn[Key],$A781))</f>
        <v/>
      </c>
      <c r="G781" s="283" t="str">
        <f>IF($A781="","",SUMIFS(Txn[Sell Proceeds],Txn[Key],$A781))</f>
        <v/>
      </c>
      <c r="H781" s="284" t="str">
        <f>IF($A781="","",IFERROR(INDEX(Prices[Current Price],MATCH($A781,Prices[Key],0)),0))</f>
        <v/>
      </c>
      <c r="I781" s="285" t="str">
        <f>IF($A781="","",IFERROR(INDEX(Prices[FX to SGD],MATCH($A781,Prices[Key],0)),1))</f>
        <v/>
      </c>
      <c r="J781" s="283" t="str">
        <f t="shared" si="111"/>
        <v/>
      </c>
      <c r="K781" s="283" t="str">
        <f t="shared" si="112"/>
        <v/>
      </c>
      <c r="L781" s="283" t="str">
        <f t="shared" si="113"/>
        <v/>
      </c>
      <c r="M781" s="286" t="str">
        <f t="shared" si="114"/>
        <v/>
      </c>
      <c r="N781" s="240" t="str">
        <f>IF($A781="","",IF(ABS(E781)&gt;0.000001,COUNT($N$1:N780)+1,""))</f>
        <v/>
      </c>
      <c r="O781" s="287" t="str">
        <f>IF($A781="","",SUMIFS(Transactions!$H$2:$H$1001,Transactions!$J$2:$J$1001,$A781,Transactions!$A$2:$A$1001,2)*$I781)</f>
        <v/>
      </c>
      <c r="P781" s="287" t="str">
        <f t="shared" si="115"/>
        <v/>
      </c>
      <c r="Q781" s="288" t="str">
        <f t="shared" si="116"/>
        <v/>
      </c>
    </row>
    <row r="782" spans="1:17" ht="15" customHeight="1" x14ac:dyDescent="0.2">
      <c r="A782" s="240" t="str">
        <f>IFERROR(INDEX(Txn[Key],MATCH(0,INDEX(COUNTIF($A$1:A781,Txn[Key])+(Txn[Key]=""),0),0)),"")</f>
        <v/>
      </c>
      <c r="B782" s="240" t="str">
        <f t="shared" si="108"/>
        <v/>
      </c>
      <c r="C782" s="240" t="str">
        <f t="shared" si="109"/>
        <v/>
      </c>
      <c r="D782" s="240" t="str">
        <f t="shared" si="110"/>
        <v/>
      </c>
      <c r="E782" s="261" t="str">
        <f>IF($A782="","",SUMIFS(Txn[Signed Units],Txn[Key],$A782))</f>
        <v/>
      </c>
      <c r="F782" s="283" t="str">
        <f>IF($A782="","",SUMIFS(Txn[Buy Cost],Txn[Key],$A782))</f>
        <v/>
      </c>
      <c r="G782" s="283" t="str">
        <f>IF($A782="","",SUMIFS(Txn[Sell Proceeds],Txn[Key],$A782))</f>
        <v/>
      </c>
      <c r="H782" s="284" t="str">
        <f>IF($A782="","",IFERROR(INDEX(Prices[Current Price],MATCH($A782,Prices[Key],0)),0))</f>
        <v/>
      </c>
      <c r="I782" s="285" t="str">
        <f>IF($A782="","",IFERROR(INDEX(Prices[FX to SGD],MATCH($A782,Prices[Key],0)),1))</f>
        <v/>
      </c>
      <c r="J782" s="283" t="str">
        <f t="shared" si="111"/>
        <v/>
      </c>
      <c r="K782" s="283" t="str">
        <f t="shared" si="112"/>
        <v/>
      </c>
      <c r="L782" s="283" t="str">
        <f t="shared" si="113"/>
        <v/>
      </c>
      <c r="M782" s="286" t="str">
        <f t="shared" si="114"/>
        <v/>
      </c>
      <c r="N782" s="240" t="str">
        <f>IF($A782="","",IF(ABS(E782)&gt;0.000001,COUNT($N$1:N781)+1,""))</f>
        <v/>
      </c>
      <c r="O782" s="287" t="str">
        <f>IF($A782="","",SUMIFS(Transactions!$H$2:$H$1001,Transactions!$J$2:$J$1001,$A782,Transactions!$A$2:$A$1001,2)*$I782)</f>
        <v/>
      </c>
      <c r="P782" s="287" t="str">
        <f t="shared" si="115"/>
        <v/>
      </c>
      <c r="Q782" s="288" t="str">
        <f t="shared" si="116"/>
        <v/>
      </c>
    </row>
    <row r="783" spans="1:17" ht="15" customHeight="1" x14ac:dyDescent="0.2">
      <c r="A783" s="240" t="str">
        <f>IFERROR(INDEX(Txn[Key],MATCH(0,INDEX(COUNTIF($A$1:A782,Txn[Key])+(Txn[Key]=""),0),0)),"")</f>
        <v/>
      </c>
      <c r="B783" s="240" t="str">
        <f t="shared" si="108"/>
        <v/>
      </c>
      <c r="C783" s="240" t="str">
        <f t="shared" si="109"/>
        <v/>
      </c>
      <c r="D783" s="240" t="str">
        <f t="shared" si="110"/>
        <v/>
      </c>
      <c r="E783" s="261" t="str">
        <f>IF($A783="","",SUMIFS(Txn[Signed Units],Txn[Key],$A783))</f>
        <v/>
      </c>
      <c r="F783" s="283" t="str">
        <f>IF($A783="","",SUMIFS(Txn[Buy Cost],Txn[Key],$A783))</f>
        <v/>
      </c>
      <c r="G783" s="283" t="str">
        <f>IF($A783="","",SUMIFS(Txn[Sell Proceeds],Txn[Key],$A783))</f>
        <v/>
      </c>
      <c r="H783" s="284" t="str">
        <f>IF($A783="","",IFERROR(INDEX(Prices[Current Price],MATCH($A783,Prices[Key],0)),0))</f>
        <v/>
      </c>
      <c r="I783" s="285" t="str">
        <f>IF($A783="","",IFERROR(INDEX(Prices[FX to SGD],MATCH($A783,Prices[Key],0)),1))</f>
        <v/>
      </c>
      <c r="J783" s="283" t="str">
        <f t="shared" si="111"/>
        <v/>
      </c>
      <c r="K783" s="283" t="str">
        <f t="shared" si="112"/>
        <v/>
      </c>
      <c r="L783" s="283" t="str">
        <f t="shared" si="113"/>
        <v/>
      </c>
      <c r="M783" s="286" t="str">
        <f t="shared" si="114"/>
        <v/>
      </c>
      <c r="N783" s="240" t="str">
        <f>IF($A783="","",IF(ABS(E783)&gt;0.000001,COUNT($N$1:N782)+1,""))</f>
        <v/>
      </c>
      <c r="O783" s="287" t="str">
        <f>IF($A783="","",SUMIFS(Transactions!$H$2:$H$1001,Transactions!$J$2:$J$1001,$A783,Transactions!$A$2:$A$1001,2)*$I783)</f>
        <v/>
      </c>
      <c r="P783" s="287" t="str">
        <f t="shared" si="115"/>
        <v/>
      </c>
      <c r="Q783" s="288" t="str">
        <f t="shared" si="116"/>
        <v/>
      </c>
    </row>
    <row r="784" spans="1:17" ht="15" customHeight="1" x14ac:dyDescent="0.2">
      <c r="A784" s="240" t="str">
        <f>IFERROR(INDEX(Txn[Key],MATCH(0,INDEX(COUNTIF($A$1:A783,Txn[Key])+(Txn[Key]=""),0),0)),"")</f>
        <v/>
      </c>
      <c r="B784" s="240" t="str">
        <f t="shared" si="108"/>
        <v/>
      </c>
      <c r="C784" s="240" t="str">
        <f t="shared" si="109"/>
        <v/>
      </c>
      <c r="D784" s="240" t="str">
        <f t="shared" si="110"/>
        <v/>
      </c>
      <c r="E784" s="261" t="str">
        <f>IF($A784="","",SUMIFS(Txn[Signed Units],Txn[Key],$A784))</f>
        <v/>
      </c>
      <c r="F784" s="283" t="str">
        <f>IF($A784="","",SUMIFS(Txn[Buy Cost],Txn[Key],$A784))</f>
        <v/>
      </c>
      <c r="G784" s="283" t="str">
        <f>IF($A784="","",SUMIFS(Txn[Sell Proceeds],Txn[Key],$A784))</f>
        <v/>
      </c>
      <c r="H784" s="284" t="str">
        <f>IF($A784="","",IFERROR(INDEX(Prices[Current Price],MATCH($A784,Prices[Key],0)),0))</f>
        <v/>
      </c>
      <c r="I784" s="285" t="str">
        <f>IF($A784="","",IFERROR(INDEX(Prices[FX to SGD],MATCH($A784,Prices[Key],0)),1))</f>
        <v/>
      </c>
      <c r="J784" s="283" t="str">
        <f t="shared" si="111"/>
        <v/>
      </c>
      <c r="K784" s="283" t="str">
        <f t="shared" si="112"/>
        <v/>
      </c>
      <c r="L784" s="283" t="str">
        <f t="shared" si="113"/>
        <v/>
      </c>
      <c r="M784" s="286" t="str">
        <f t="shared" si="114"/>
        <v/>
      </c>
      <c r="N784" s="240" t="str">
        <f>IF($A784="","",IF(ABS(E784)&gt;0.000001,COUNT($N$1:N783)+1,""))</f>
        <v/>
      </c>
      <c r="O784" s="287" t="str">
        <f>IF($A784="","",SUMIFS(Transactions!$H$2:$H$1001,Transactions!$J$2:$J$1001,$A784,Transactions!$A$2:$A$1001,2)*$I784)</f>
        <v/>
      </c>
      <c r="P784" s="287" t="str">
        <f t="shared" si="115"/>
        <v/>
      </c>
      <c r="Q784" s="288" t="str">
        <f t="shared" si="116"/>
        <v/>
      </c>
    </row>
    <row r="785" spans="1:17" ht="15" customHeight="1" x14ac:dyDescent="0.2">
      <c r="A785" s="240" t="str">
        <f>IFERROR(INDEX(Txn[Key],MATCH(0,INDEX(COUNTIF($A$1:A784,Txn[Key])+(Txn[Key]=""),0),0)),"")</f>
        <v/>
      </c>
      <c r="B785" s="240" t="str">
        <f t="shared" si="108"/>
        <v/>
      </c>
      <c r="C785" s="240" t="str">
        <f t="shared" si="109"/>
        <v/>
      </c>
      <c r="D785" s="240" t="str">
        <f t="shared" si="110"/>
        <v/>
      </c>
      <c r="E785" s="261" t="str">
        <f>IF($A785="","",SUMIFS(Txn[Signed Units],Txn[Key],$A785))</f>
        <v/>
      </c>
      <c r="F785" s="283" t="str">
        <f>IF($A785="","",SUMIFS(Txn[Buy Cost],Txn[Key],$A785))</f>
        <v/>
      </c>
      <c r="G785" s="283" t="str">
        <f>IF($A785="","",SUMIFS(Txn[Sell Proceeds],Txn[Key],$A785))</f>
        <v/>
      </c>
      <c r="H785" s="284" t="str">
        <f>IF($A785="","",IFERROR(INDEX(Prices[Current Price],MATCH($A785,Prices[Key],0)),0))</f>
        <v/>
      </c>
      <c r="I785" s="285" t="str">
        <f>IF($A785="","",IFERROR(INDEX(Prices[FX to SGD],MATCH($A785,Prices[Key],0)),1))</f>
        <v/>
      </c>
      <c r="J785" s="283" t="str">
        <f t="shared" si="111"/>
        <v/>
      </c>
      <c r="K785" s="283" t="str">
        <f t="shared" si="112"/>
        <v/>
      </c>
      <c r="L785" s="283" t="str">
        <f t="shared" si="113"/>
        <v/>
      </c>
      <c r="M785" s="286" t="str">
        <f t="shared" si="114"/>
        <v/>
      </c>
      <c r="N785" s="240" t="str">
        <f>IF($A785="","",IF(ABS(E785)&gt;0.000001,COUNT($N$1:N784)+1,""))</f>
        <v/>
      </c>
      <c r="O785" s="287" t="str">
        <f>IF($A785="","",SUMIFS(Transactions!$H$2:$H$1001,Transactions!$J$2:$J$1001,$A785,Transactions!$A$2:$A$1001,2)*$I785)</f>
        <v/>
      </c>
      <c r="P785" s="287" t="str">
        <f t="shared" si="115"/>
        <v/>
      </c>
      <c r="Q785" s="288" t="str">
        <f t="shared" si="116"/>
        <v/>
      </c>
    </row>
    <row r="786" spans="1:17" ht="15" customHeight="1" x14ac:dyDescent="0.2">
      <c r="A786" s="240" t="str">
        <f>IFERROR(INDEX(Txn[Key],MATCH(0,INDEX(COUNTIF($A$1:A785,Txn[Key])+(Txn[Key]=""),0),0)),"")</f>
        <v/>
      </c>
      <c r="B786" s="240" t="str">
        <f t="shared" si="108"/>
        <v/>
      </c>
      <c r="C786" s="240" t="str">
        <f t="shared" si="109"/>
        <v/>
      </c>
      <c r="D786" s="240" t="str">
        <f t="shared" si="110"/>
        <v/>
      </c>
      <c r="E786" s="261" t="str">
        <f>IF($A786="","",SUMIFS(Txn[Signed Units],Txn[Key],$A786))</f>
        <v/>
      </c>
      <c r="F786" s="283" t="str">
        <f>IF($A786="","",SUMIFS(Txn[Buy Cost],Txn[Key],$A786))</f>
        <v/>
      </c>
      <c r="G786" s="283" t="str">
        <f>IF($A786="","",SUMIFS(Txn[Sell Proceeds],Txn[Key],$A786))</f>
        <v/>
      </c>
      <c r="H786" s="284" t="str">
        <f>IF($A786="","",IFERROR(INDEX(Prices[Current Price],MATCH($A786,Prices[Key],0)),0))</f>
        <v/>
      </c>
      <c r="I786" s="285" t="str">
        <f>IF($A786="","",IFERROR(INDEX(Prices[FX to SGD],MATCH($A786,Prices[Key],0)),1))</f>
        <v/>
      </c>
      <c r="J786" s="283" t="str">
        <f t="shared" si="111"/>
        <v/>
      </c>
      <c r="K786" s="283" t="str">
        <f t="shared" si="112"/>
        <v/>
      </c>
      <c r="L786" s="283" t="str">
        <f t="shared" si="113"/>
        <v/>
      </c>
      <c r="M786" s="286" t="str">
        <f t="shared" si="114"/>
        <v/>
      </c>
      <c r="N786" s="240" t="str">
        <f>IF($A786="","",IF(ABS(E786)&gt;0.000001,COUNT($N$1:N785)+1,""))</f>
        <v/>
      </c>
      <c r="O786" s="287" t="str">
        <f>IF($A786="","",SUMIFS(Transactions!$H$2:$H$1001,Transactions!$J$2:$J$1001,$A786,Transactions!$A$2:$A$1001,2)*$I786)</f>
        <v/>
      </c>
      <c r="P786" s="287" t="str">
        <f t="shared" si="115"/>
        <v/>
      </c>
      <c r="Q786" s="288" t="str">
        <f t="shared" si="116"/>
        <v/>
      </c>
    </row>
    <row r="787" spans="1:17" ht="15" customHeight="1" x14ac:dyDescent="0.2">
      <c r="A787" s="240" t="str">
        <f>IFERROR(INDEX(Txn[Key],MATCH(0,INDEX(COUNTIF($A$1:A786,Txn[Key])+(Txn[Key]=""),0),0)),"")</f>
        <v/>
      </c>
      <c r="B787" s="240" t="str">
        <f t="shared" si="108"/>
        <v/>
      </c>
      <c r="C787" s="240" t="str">
        <f t="shared" si="109"/>
        <v/>
      </c>
      <c r="D787" s="240" t="str">
        <f t="shared" si="110"/>
        <v/>
      </c>
      <c r="E787" s="261" t="str">
        <f>IF($A787="","",SUMIFS(Txn[Signed Units],Txn[Key],$A787))</f>
        <v/>
      </c>
      <c r="F787" s="283" t="str">
        <f>IF($A787="","",SUMIFS(Txn[Buy Cost],Txn[Key],$A787))</f>
        <v/>
      </c>
      <c r="G787" s="283" t="str">
        <f>IF($A787="","",SUMIFS(Txn[Sell Proceeds],Txn[Key],$A787))</f>
        <v/>
      </c>
      <c r="H787" s="284" t="str">
        <f>IF($A787="","",IFERROR(INDEX(Prices[Current Price],MATCH($A787,Prices[Key],0)),0))</f>
        <v/>
      </c>
      <c r="I787" s="285" t="str">
        <f>IF($A787="","",IFERROR(INDEX(Prices[FX to SGD],MATCH($A787,Prices[Key],0)),1))</f>
        <v/>
      </c>
      <c r="J787" s="283" t="str">
        <f t="shared" si="111"/>
        <v/>
      </c>
      <c r="K787" s="283" t="str">
        <f t="shared" si="112"/>
        <v/>
      </c>
      <c r="L787" s="283" t="str">
        <f t="shared" si="113"/>
        <v/>
      </c>
      <c r="M787" s="286" t="str">
        <f t="shared" si="114"/>
        <v/>
      </c>
      <c r="N787" s="240" t="str">
        <f>IF($A787="","",IF(ABS(E787)&gt;0.000001,COUNT($N$1:N786)+1,""))</f>
        <v/>
      </c>
      <c r="O787" s="287" t="str">
        <f>IF($A787="","",SUMIFS(Transactions!$H$2:$H$1001,Transactions!$J$2:$J$1001,$A787,Transactions!$A$2:$A$1001,2)*$I787)</f>
        <v/>
      </c>
      <c r="P787" s="287" t="str">
        <f t="shared" si="115"/>
        <v/>
      </c>
      <c r="Q787" s="288" t="str">
        <f t="shared" si="116"/>
        <v/>
      </c>
    </row>
    <row r="788" spans="1:17" ht="15" customHeight="1" x14ac:dyDescent="0.2">
      <c r="A788" s="240" t="str">
        <f>IFERROR(INDEX(Txn[Key],MATCH(0,INDEX(COUNTIF($A$1:A787,Txn[Key])+(Txn[Key]=""),0),0)),"")</f>
        <v/>
      </c>
      <c r="B788" s="240" t="str">
        <f t="shared" si="108"/>
        <v/>
      </c>
      <c r="C788" s="240" t="str">
        <f t="shared" si="109"/>
        <v/>
      </c>
      <c r="D788" s="240" t="str">
        <f t="shared" si="110"/>
        <v/>
      </c>
      <c r="E788" s="261" t="str">
        <f>IF($A788="","",SUMIFS(Txn[Signed Units],Txn[Key],$A788))</f>
        <v/>
      </c>
      <c r="F788" s="283" t="str">
        <f>IF($A788="","",SUMIFS(Txn[Buy Cost],Txn[Key],$A788))</f>
        <v/>
      </c>
      <c r="G788" s="283" t="str">
        <f>IF($A788="","",SUMIFS(Txn[Sell Proceeds],Txn[Key],$A788))</f>
        <v/>
      </c>
      <c r="H788" s="284" t="str">
        <f>IF($A788="","",IFERROR(INDEX(Prices[Current Price],MATCH($A788,Prices[Key],0)),0))</f>
        <v/>
      </c>
      <c r="I788" s="285" t="str">
        <f>IF($A788="","",IFERROR(INDEX(Prices[FX to SGD],MATCH($A788,Prices[Key],0)),1))</f>
        <v/>
      </c>
      <c r="J788" s="283" t="str">
        <f t="shared" si="111"/>
        <v/>
      </c>
      <c r="K788" s="283" t="str">
        <f t="shared" si="112"/>
        <v/>
      </c>
      <c r="L788" s="283" t="str">
        <f t="shared" si="113"/>
        <v/>
      </c>
      <c r="M788" s="286" t="str">
        <f t="shared" si="114"/>
        <v/>
      </c>
      <c r="N788" s="240" t="str">
        <f>IF($A788="","",IF(ABS(E788)&gt;0.000001,COUNT($N$1:N787)+1,""))</f>
        <v/>
      </c>
      <c r="O788" s="287" t="str">
        <f>IF($A788="","",SUMIFS(Transactions!$H$2:$H$1001,Transactions!$J$2:$J$1001,$A788,Transactions!$A$2:$A$1001,2)*$I788)</f>
        <v/>
      </c>
      <c r="P788" s="287" t="str">
        <f t="shared" si="115"/>
        <v/>
      </c>
      <c r="Q788" s="288" t="str">
        <f t="shared" si="116"/>
        <v/>
      </c>
    </row>
    <row r="789" spans="1:17" ht="15" customHeight="1" x14ac:dyDescent="0.2">
      <c r="A789" s="240" t="str">
        <f>IFERROR(INDEX(Txn[Key],MATCH(0,INDEX(COUNTIF($A$1:A788,Txn[Key])+(Txn[Key]=""),0),0)),"")</f>
        <v/>
      </c>
      <c r="B789" s="240" t="str">
        <f t="shared" si="108"/>
        <v/>
      </c>
      <c r="C789" s="240" t="str">
        <f t="shared" si="109"/>
        <v/>
      </c>
      <c r="D789" s="240" t="str">
        <f t="shared" si="110"/>
        <v/>
      </c>
      <c r="E789" s="261" t="str">
        <f>IF($A789="","",SUMIFS(Txn[Signed Units],Txn[Key],$A789))</f>
        <v/>
      </c>
      <c r="F789" s="283" t="str">
        <f>IF($A789="","",SUMIFS(Txn[Buy Cost],Txn[Key],$A789))</f>
        <v/>
      </c>
      <c r="G789" s="283" t="str">
        <f>IF($A789="","",SUMIFS(Txn[Sell Proceeds],Txn[Key],$A789))</f>
        <v/>
      </c>
      <c r="H789" s="284" t="str">
        <f>IF($A789="","",IFERROR(INDEX(Prices[Current Price],MATCH($A789,Prices[Key],0)),0))</f>
        <v/>
      </c>
      <c r="I789" s="285" t="str">
        <f>IF($A789="","",IFERROR(INDEX(Prices[FX to SGD],MATCH($A789,Prices[Key],0)),1))</f>
        <v/>
      </c>
      <c r="J789" s="283" t="str">
        <f t="shared" si="111"/>
        <v/>
      </c>
      <c r="K789" s="283" t="str">
        <f t="shared" si="112"/>
        <v/>
      </c>
      <c r="L789" s="283" t="str">
        <f t="shared" si="113"/>
        <v/>
      </c>
      <c r="M789" s="286" t="str">
        <f t="shared" si="114"/>
        <v/>
      </c>
      <c r="N789" s="240" t="str">
        <f>IF($A789="","",IF(ABS(E789)&gt;0.000001,COUNT($N$1:N788)+1,""))</f>
        <v/>
      </c>
      <c r="O789" s="287" t="str">
        <f>IF($A789="","",SUMIFS(Transactions!$H$2:$H$1001,Transactions!$J$2:$J$1001,$A789,Transactions!$A$2:$A$1001,2)*$I789)</f>
        <v/>
      </c>
      <c r="P789" s="287" t="str">
        <f t="shared" si="115"/>
        <v/>
      </c>
      <c r="Q789" s="288" t="str">
        <f t="shared" si="116"/>
        <v/>
      </c>
    </row>
    <row r="790" spans="1:17" ht="15" customHeight="1" x14ac:dyDescent="0.2">
      <c r="A790" s="240" t="str">
        <f>IFERROR(INDEX(Txn[Key],MATCH(0,INDEX(COUNTIF($A$1:A789,Txn[Key])+(Txn[Key]=""),0),0)),"")</f>
        <v/>
      </c>
      <c r="B790" s="240" t="str">
        <f t="shared" si="108"/>
        <v/>
      </c>
      <c r="C790" s="240" t="str">
        <f t="shared" si="109"/>
        <v/>
      </c>
      <c r="D790" s="240" t="str">
        <f t="shared" si="110"/>
        <v/>
      </c>
      <c r="E790" s="261" t="str">
        <f>IF($A790="","",SUMIFS(Txn[Signed Units],Txn[Key],$A790))</f>
        <v/>
      </c>
      <c r="F790" s="283" t="str">
        <f>IF($A790="","",SUMIFS(Txn[Buy Cost],Txn[Key],$A790))</f>
        <v/>
      </c>
      <c r="G790" s="283" t="str">
        <f>IF($A790="","",SUMIFS(Txn[Sell Proceeds],Txn[Key],$A790))</f>
        <v/>
      </c>
      <c r="H790" s="284" t="str">
        <f>IF($A790="","",IFERROR(INDEX(Prices[Current Price],MATCH($A790,Prices[Key],0)),0))</f>
        <v/>
      </c>
      <c r="I790" s="285" t="str">
        <f>IF($A790="","",IFERROR(INDEX(Prices[FX to SGD],MATCH($A790,Prices[Key],0)),1))</f>
        <v/>
      </c>
      <c r="J790" s="283" t="str">
        <f t="shared" si="111"/>
        <v/>
      </c>
      <c r="K790" s="283" t="str">
        <f t="shared" si="112"/>
        <v/>
      </c>
      <c r="L790" s="283" t="str">
        <f t="shared" si="113"/>
        <v/>
      </c>
      <c r="M790" s="286" t="str">
        <f t="shared" si="114"/>
        <v/>
      </c>
      <c r="N790" s="240" t="str">
        <f>IF($A790="","",IF(ABS(E790)&gt;0.000001,COUNT($N$1:N789)+1,""))</f>
        <v/>
      </c>
      <c r="O790" s="287" t="str">
        <f>IF($A790="","",SUMIFS(Transactions!$H$2:$H$1001,Transactions!$J$2:$J$1001,$A790,Transactions!$A$2:$A$1001,2)*$I790)</f>
        <v/>
      </c>
      <c r="P790" s="287" t="str">
        <f t="shared" si="115"/>
        <v/>
      </c>
      <c r="Q790" s="288" t="str">
        <f t="shared" si="116"/>
        <v/>
      </c>
    </row>
    <row r="791" spans="1:17" ht="15" customHeight="1" x14ac:dyDescent="0.2">
      <c r="A791" s="240" t="str">
        <f>IFERROR(INDEX(Txn[Key],MATCH(0,INDEX(COUNTIF($A$1:A790,Txn[Key])+(Txn[Key]=""),0),0)),"")</f>
        <v/>
      </c>
      <c r="B791" s="240" t="str">
        <f t="shared" si="108"/>
        <v/>
      </c>
      <c r="C791" s="240" t="str">
        <f t="shared" si="109"/>
        <v/>
      </c>
      <c r="D791" s="240" t="str">
        <f t="shared" si="110"/>
        <v/>
      </c>
      <c r="E791" s="261" t="str">
        <f>IF($A791="","",SUMIFS(Txn[Signed Units],Txn[Key],$A791))</f>
        <v/>
      </c>
      <c r="F791" s="283" t="str">
        <f>IF($A791="","",SUMIFS(Txn[Buy Cost],Txn[Key],$A791))</f>
        <v/>
      </c>
      <c r="G791" s="283" t="str">
        <f>IF($A791="","",SUMIFS(Txn[Sell Proceeds],Txn[Key],$A791))</f>
        <v/>
      </c>
      <c r="H791" s="284" t="str">
        <f>IF($A791="","",IFERROR(INDEX(Prices[Current Price],MATCH($A791,Prices[Key],0)),0))</f>
        <v/>
      </c>
      <c r="I791" s="285" t="str">
        <f>IF($A791="","",IFERROR(INDEX(Prices[FX to SGD],MATCH($A791,Prices[Key],0)),1))</f>
        <v/>
      </c>
      <c r="J791" s="283" t="str">
        <f t="shared" si="111"/>
        <v/>
      </c>
      <c r="K791" s="283" t="str">
        <f t="shared" si="112"/>
        <v/>
      </c>
      <c r="L791" s="283" t="str">
        <f t="shared" si="113"/>
        <v/>
      </c>
      <c r="M791" s="286" t="str">
        <f t="shared" si="114"/>
        <v/>
      </c>
      <c r="N791" s="240" t="str">
        <f>IF($A791="","",IF(ABS(E791)&gt;0.000001,COUNT($N$1:N790)+1,""))</f>
        <v/>
      </c>
      <c r="O791" s="287" t="str">
        <f>IF($A791="","",SUMIFS(Transactions!$H$2:$H$1001,Transactions!$J$2:$J$1001,$A791,Transactions!$A$2:$A$1001,2)*$I791)</f>
        <v/>
      </c>
      <c r="P791" s="287" t="str">
        <f t="shared" si="115"/>
        <v/>
      </c>
      <c r="Q791" s="288" t="str">
        <f t="shared" si="116"/>
        <v/>
      </c>
    </row>
    <row r="792" spans="1:17" ht="15" customHeight="1" x14ac:dyDescent="0.2">
      <c r="A792" s="240" t="str">
        <f>IFERROR(INDEX(Txn[Key],MATCH(0,INDEX(COUNTIF($A$1:A791,Txn[Key])+(Txn[Key]=""),0),0)),"")</f>
        <v/>
      </c>
      <c r="B792" s="240" t="str">
        <f t="shared" si="108"/>
        <v/>
      </c>
      <c r="C792" s="240" t="str">
        <f t="shared" si="109"/>
        <v/>
      </c>
      <c r="D792" s="240" t="str">
        <f t="shared" si="110"/>
        <v/>
      </c>
      <c r="E792" s="261" t="str">
        <f>IF($A792="","",SUMIFS(Txn[Signed Units],Txn[Key],$A792))</f>
        <v/>
      </c>
      <c r="F792" s="283" t="str">
        <f>IF($A792="","",SUMIFS(Txn[Buy Cost],Txn[Key],$A792))</f>
        <v/>
      </c>
      <c r="G792" s="283" t="str">
        <f>IF($A792="","",SUMIFS(Txn[Sell Proceeds],Txn[Key],$A792))</f>
        <v/>
      </c>
      <c r="H792" s="284" t="str">
        <f>IF($A792="","",IFERROR(INDEX(Prices[Current Price],MATCH($A792,Prices[Key],0)),0))</f>
        <v/>
      </c>
      <c r="I792" s="285" t="str">
        <f>IF($A792="","",IFERROR(INDEX(Prices[FX to SGD],MATCH($A792,Prices[Key],0)),1))</f>
        <v/>
      </c>
      <c r="J792" s="283" t="str">
        <f t="shared" si="111"/>
        <v/>
      </c>
      <c r="K792" s="283" t="str">
        <f t="shared" si="112"/>
        <v/>
      </c>
      <c r="L792" s="283" t="str">
        <f t="shared" si="113"/>
        <v/>
      </c>
      <c r="M792" s="286" t="str">
        <f t="shared" si="114"/>
        <v/>
      </c>
      <c r="N792" s="240" t="str">
        <f>IF($A792="","",IF(ABS(E792)&gt;0.000001,COUNT($N$1:N791)+1,""))</f>
        <v/>
      </c>
      <c r="O792" s="287" t="str">
        <f>IF($A792="","",SUMIFS(Transactions!$H$2:$H$1001,Transactions!$J$2:$J$1001,$A792,Transactions!$A$2:$A$1001,2)*$I792)</f>
        <v/>
      </c>
      <c r="P792" s="287" t="str">
        <f t="shared" si="115"/>
        <v/>
      </c>
      <c r="Q792" s="288" t="str">
        <f t="shared" si="116"/>
        <v/>
      </c>
    </row>
    <row r="793" spans="1:17" ht="15" customHeight="1" x14ac:dyDescent="0.2">
      <c r="A793" s="240" t="str">
        <f>IFERROR(INDEX(Txn[Key],MATCH(0,INDEX(COUNTIF($A$1:A792,Txn[Key])+(Txn[Key]=""),0),0)),"")</f>
        <v/>
      </c>
      <c r="B793" s="240" t="str">
        <f t="shared" si="108"/>
        <v/>
      </c>
      <c r="C793" s="240" t="str">
        <f t="shared" si="109"/>
        <v/>
      </c>
      <c r="D793" s="240" t="str">
        <f t="shared" si="110"/>
        <v/>
      </c>
      <c r="E793" s="261" t="str">
        <f>IF($A793="","",SUMIFS(Txn[Signed Units],Txn[Key],$A793))</f>
        <v/>
      </c>
      <c r="F793" s="283" t="str">
        <f>IF($A793="","",SUMIFS(Txn[Buy Cost],Txn[Key],$A793))</f>
        <v/>
      </c>
      <c r="G793" s="283" t="str">
        <f>IF($A793="","",SUMIFS(Txn[Sell Proceeds],Txn[Key],$A793))</f>
        <v/>
      </c>
      <c r="H793" s="284" t="str">
        <f>IF($A793="","",IFERROR(INDEX(Prices[Current Price],MATCH($A793,Prices[Key],0)),0))</f>
        <v/>
      </c>
      <c r="I793" s="285" t="str">
        <f>IF($A793="","",IFERROR(INDEX(Prices[FX to SGD],MATCH($A793,Prices[Key],0)),1))</f>
        <v/>
      </c>
      <c r="J793" s="283" t="str">
        <f t="shared" si="111"/>
        <v/>
      </c>
      <c r="K793" s="283" t="str">
        <f t="shared" si="112"/>
        <v/>
      </c>
      <c r="L793" s="283" t="str">
        <f t="shared" si="113"/>
        <v/>
      </c>
      <c r="M793" s="286" t="str">
        <f t="shared" si="114"/>
        <v/>
      </c>
      <c r="N793" s="240" t="str">
        <f>IF($A793="","",IF(ABS(E793)&gt;0.000001,COUNT($N$1:N792)+1,""))</f>
        <v/>
      </c>
      <c r="O793" s="287" t="str">
        <f>IF($A793="","",SUMIFS(Transactions!$H$2:$H$1001,Transactions!$J$2:$J$1001,$A793,Transactions!$A$2:$A$1001,2)*$I793)</f>
        <v/>
      </c>
      <c r="P793" s="287" t="str">
        <f t="shared" si="115"/>
        <v/>
      </c>
      <c r="Q793" s="288" t="str">
        <f t="shared" si="116"/>
        <v/>
      </c>
    </row>
    <row r="794" spans="1:17" ht="15" customHeight="1" x14ac:dyDescent="0.2">
      <c r="A794" s="240" t="str">
        <f>IFERROR(INDEX(Txn[Key],MATCH(0,INDEX(COUNTIF($A$1:A793,Txn[Key])+(Txn[Key]=""),0),0)),"")</f>
        <v/>
      </c>
      <c r="B794" s="240" t="str">
        <f t="shared" si="108"/>
        <v/>
      </c>
      <c r="C794" s="240" t="str">
        <f t="shared" si="109"/>
        <v/>
      </c>
      <c r="D794" s="240" t="str">
        <f t="shared" si="110"/>
        <v/>
      </c>
      <c r="E794" s="261" t="str">
        <f>IF($A794="","",SUMIFS(Txn[Signed Units],Txn[Key],$A794))</f>
        <v/>
      </c>
      <c r="F794" s="283" t="str">
        <f>IF($A794="","",SUMIFS(Txn[Buy Cost],Txn[Key],$A794))</f>
        <v/>
      </c>
      <c r="G794" s="283" t="str">
        <f>IF($A794="","",SUMIFS(Txn[Sell Proceeds],Txn[Key],$A794))</f>
        <v/>
      </c>
      <c r="H794" s="284" t="str">
        <f>IF($A794="","",IFERROR(INDEX(Prices[Current Price],MATCH($A794,Prices[Key],0)),0))</f>
        <v/>
      </c>
      <c r="I794" s="285" t="str">
        <f>IF($A794="","",IFERROR(INDEX(Prices[FX to SGD],MATCH($A794,Prices[Key],0)),1))</f>
        <v/>
      </c>
      <c r="J794" s="283" t="str">
        <f t="shared" si="111"/>
        <v/>
      </c>
      <c r="K794" s="283" t="str">
        <f t="shared" si="112"/>
        <v/>
      </c>
      <c r="L794" s="283" t="str">
        <f t="shared" si="113"/>
        <v/>
      </c>
      <c r="M794" s="286" t="str">
        <f t="shared" si="114"/>
        <v/>
      </c>
      <c r="N794" s="240" t="str">
        <f>IF($A794="","",IF(ABS(E794)&gt;0.000001,COUNT($N$1:N793)+1,""))</f>
        <v/>
      </c>
      <c r="O794" s="287" t="str">
        <f>IF($A794="","",SUMIFS(Transactions!$H$2:$H$1001,Transactions!$J$2:$J$1001,$A794,Transactions!$A$2:$A$1001,2)*$I794)</f>
        <v/>
      </c>
      <c r="P794" s="287" t="str">
        <f t="shared" si="115"/>
        <v/>
      </c>
      <c r="Q794" s="288" t="str">
        <f t="shared" si="116"/>
        <v/>
      </c>
    </row>
    <row r="795" spans="1:17" ht="15" customHeight="1" x14ac:dyDescent="0.2">
      <c r="A795" s="240" t="str">
        <f>IFERROR(INDEX(Txn[Key],MATCH(0,INDEX(COUNTIF($A$1:A794,Txn[Key])+(Txn[Key]=""),0),0)),"")</f>
        <v/>
      </c>
      <c r="B795" s="240" t="str">
        <f t="shared" si="108"/>
        <v/>
      </c>
      <c r="C795" s="240" t="str">
        <f t="shared" si="109"/>
        <v/>
      </c>
      <c r="D795" s="240" t="str">
        <f t="shared" si="110"/>
        <v/>
      </c>
      <c r="E795" s="261" t="str">
        <f>IF($A795="","",SUMIFS(Txn[Signed Units],Txn[Key],$A795))</f>
        <v/>
      </c>
      <c r="F795" s="283" t="str">
        <f>IF($A795="","",SUMIFS(Txn[Buy Cost],Txn[Key],$A795))</f>
        <v/>
      </c>
      <c r="G795" s="283" t="str">
        <f>IF($A795="","",SUMIFS(Txn[Sell Proceeds],Txn[Key],$A795))</f>
        <v/>
      </c>
      <c r="H795" s="284" t="str">
        <f>IF($A795="","",IFERROR(INDEX(Prices[Current Price],MATCH($A795,Prices[Key],0)),0))</f>
        <v/>
      </c>
      <c r="I795" s="285" t="str">
        <f>IF($A795="","",IFERROR(INDEX(Prices[FX to SGD],MATCH($A795,Prices[Key],0)),1))</f>
        <v/>
      </c>
      <c r="J795" s="283" t="str">
        <f t="shared" si="111"/>
        <v/>
      </c>
      <c r="K795" s="283" t="str">
        <f t="shared" si="112"/>
        <v/>
      </c>
      <c r="L795" s="283" t="str">
        <f t="shared" si="113"/>
        <v/>
      </c>
      <c r="M795" s="286" t="str">
        <f t="shared" si="114"/>
        <v/>
      </c>
      <c r="N795" s="240" t="str">
        <f>IF($A795="","",IF(ABS(E795)&gt;0.000001,COUNT($N$1:N794)+1,""))</f>
        <v/>
      </c>
      <c r="O795" s="287" t="str">
        <f>IF($A795="","",SUMIFS(Transactions!$H$2:$H$1001,Transactions!$J$2:$J$1001,$A795,Transactions!$A$2:$A$1001,2)*$I795)</f>
        <v/>
      </c>
      <c r="P795" s="287" t="str">
        <f t="shared" si="115"/>
        <v/>
      </c>
      <c r="Q795" s="288" t="str">
        <f t="shared" si="116"/>
        <v/>
      </c>
    </row>
    <row r="796" spans="1:17" ht="15" customHeight="1" x14ac:dyDescent="0.2">
      <c r="A796" s="240" t="str">
        <f>IFERROR(INDEX(Txn[Key],MATCH(0,INDEX(COUNTIF($A$1:A795,Txn[Key])+(Txn[Key]=""),0),0)),"")</f>
        <v/>
      </c>
      <c r="B796" s="240" t="str">
        <f t="shared" si="108"/>
        <v/>
      </c>
      <c r="C796" s="240" t="str">
        <f t="shared" si="109"/>
        <v/>
      </c>
      <c r="D796" s="240" t="str">
        <f t="shared" si="110"/>
        <v/>
      </c>
      <c r="E796" s="261" t="str">
        <f>IF($A796="","",SUMIFS(Txn[Signed Units],Txn[Key],$A796))</f>
        <v/>
      </c>
      <c r="F796" s="283" t="str">
        <f>IF($A796="","",SUMIFS(Txn[Buy Cost],Txn[Key],$A796))</f>
        <v/>
      </c>
      <c r="G796" s="283" t="str">
        <f>IF($A796="","",SUMIFS(Txn[Sell Proceeds],Txn[Key],$A796))</f>
        <v/>
      </c>
      <c r="H796" s="284" t="str">
        <f>IF($A796="","",IFERROR(INDEX(Prices[Current Price],MATCH($A796,Prices[Key],0)),0))</f>
        <v/>
      </c>
      <c r="I796" s="285" t="str">
        <f>IF($A796="","",IFERROR(INDEX(Prices[FX to SGD],MATCH($A796,Prices[Key],0)),1))</f>
        <v/>
      </c>
      <c r="J796" s="283" t="str">
        <f t="shared" si="111"/>
        <v/>
      </c>
      <c r="K796" s="283" t="str">
        <f t="shared" si="112"/>
        <v/>
      </c>
      <c r="L796" s="283" t="str">
        <f t="shared" si="113"/>
        <v/>
      </c>
      <c r="M796" s="286" t="str">
        <f t="shared" si="114"/>
        <v/>
      </c>
      <c r="N796" s="240" t="str">
        <f>IF($A796="","",IF(ABS(E796)&gt;0.000001,COUNT($N$1:N795)+1,""))</f>
        <v/>
      </c>
      <c r="O796" s="287" t="str">
        <f>IF($A796="","",SUMIFS(Transactions!$H$2:$H$1001,Transactions!$J$2:$J$1001,$A796,Transactions!$A$2:$A$1001,2)*$I796)</f>
        <v/>
      </c>
      <c r="P796" s="287" t="str">
        <f t="shared" si="115"/>
        <v/>
      </c>
      <c r="Q796" s="288" t="str">
        <f t="shared" si="116"/>
        <v/>
      </c>
    </row>
    <row r="797" spans="1:17" ht="15" customHeight="1" x14ac:dyDescent="0.2">
      <c r="A797" s="240" t="str">
        <f>IFERROR(INDEX(Txn[Key],MATCH(0,INDEX(COUNTIF($A$1:A796,Txn[Key])+(Txn[Key]=""),0),0)),"")</f>
        <v/>
      </c>
      <c r="B797" s="240" t="str">
        <f t="shared" si="108"/>
        <v/>
      </c>
      <c r="C797" s="240" t="str">
        <f t="shared" si="109"/>
        <v/>
      </c>
      <c r="D797" s="240" t="str">
        <f t="shared" si="110"/>
        <v/>
      </c>
      <c r="E797" s="261" t="str">
        <f>IF($A797="","",SUMIFS(Txn[Signed Units],Txn[Key],$A797))</f>
        <v/>
      </c>
      <c r="F797" s="283" t="str">
        <f>IF($A797="","",SUMIFS(Txn[Buy Cost],Txn[Key],$A797))</f>
        <v/>
      </c>
      <c r="G797" s="283" t="str">
        <f>IF($A797="","",SUMIFS(Txn[Sell Proceeds],Txn[Key],$A797))</f>
        <v/>
      </c>
      <c r="H797" s="284" t="str">
        <f>IF($A797="","",IFERROR(INDEX(Prices[Current Price],MATCH($A797,Prices[Key],0)),0))</f>
        <v/>
      </c>
      <c r="I797" s="285" t="str">
        <f>IF($A797="","",IFERROR(INDEX(Prices[FX to SGD],MATCH($A797,Prices[Key],0)),1))</f>
        <v/>
      </c>
      <c r="J797" s="283" t="str">
        <f t="shared" si="111"/>
        <v/>
      </c>
      <c r="K797" s="283" t="str">
        <f t="shared" si="112"/>
        <v/>
      </c>
      <c r="L797" s="283" t="str">
        <f t="shared" si="113"/>
        <v/>
      </c>
      <c r="M797" s="286" t="str">
        <f t="shared" si="114"/>
        <v/>
      </c>
      <c r="N797" s="240" t="str">
        <f>IF($A797="","",IF(ABS(E797)&gt;0.000001,COUNT($N$1:N796)+1,""))</f>
        <v/>
      </c>
      <c r="O797" s="287" t="str">
        <f>IF($A797="","",SUMIFS(Transactions!$H$2:$H$1001,Transactions!$J$2:$J$1001,$A797,Transactions!$A$2:$A$1001,2)*$I797)</f>
        <v/>
      </c>
      <c r="P797" s="287" t="str">
        <f t="shared" si="115"/>
        <v/>
      </c>
      <c r="Q797" s="288" t="str">
        <f t="shared" si="116"/>
        <v/>
      </c>
    </row>
    <row r="798" spans="1:17" ht="15" customHeight="1" x14ac:dyDescent="0.2">
      <c r="A798" s="240" t="str">
        <f>IFERROR(INDEX(Txn[Key],MATCH(0,INDEX(COUNTIF($A$1:A797,Txn[Key])+(Txn[Key]=""),0),0)),"")</f>
        <v/>
      </c>
      <c r="B798" s="240" t="str">
        <f t="shared" si="108"/>
        <v/>
      </c>
      <c r="C798" s="240" t="str">
        <f t="shared" si="109"/>
        <v/>
      </c>
      <c r="D798" s="240" t="str">
        <f t="shared" si="110"/>
        <v/>
      </c>
      <c r="E798" s="261" t="str">
        <f>IF($A798="","",SUMIFS(Txn[Signed Units],Txn[Key],$A798))</f>
        <v/>
      </c>
      <c r="F798" s="283" t="str">
        <f>IF($A798="","",SUMIFS(Txn[Buy Cost],Txn[Key],$A798))</f>
        <v/>
      </c>
      <c r="G798" s="283" t="str">
        <f>IF($A798="","",SUMIFS(Txn[Sell Proceeds],Txn[Key],$A798))</f>
        <v/>
      </c>
      <c r="H798" s="284" t="str">
        <f>IF($A798="","",IFERROR(INDEX(Prices[Current Price],MATCH($A798,Prices[Key],0)),0))</f>
        <v/>
      </c>
      <c r="I798" s="285" t="str">
        <f>IF($A798="","",IFERROR(INDEX(Prices[FX to SGD],MATCH($A798,Prices[Key],0)),1))</f>
        <v/>
      </c>
      <c r="J798" s="283" t="str">
        <f t="shared" si="111"/>
        <v/>
      </c>
      <c r="K798" s="283" t="str">
        <f t="shared" si="112"/>
        <v/>
      </c>
      <c r="L798" s="283" t="str">
        <f t="shared" si="113"/>
        <v/>
      </c>
      <c r="M798" s="286" t="str">
        <f t="shared" si="114"/>
        <v/>
      </c>
      <c r="N798" s="240" t="str">
        <f>IF($A798="","",IF(ABS(E798)&gt;0.000001,COUNT($N$1:N797)+1,""))</f>
        <v/>
      </c>
      <c r="O798" s="287" t="str">
        <f>IF($A798="","",SUMIFS(Transactions!$H$2:$H$1001,Transactions!$J$2:$J$1001,$A798,Transactions!$A$2:$A$1001,2)*$I798)</f>
        <v/>
      </c>
      <c r="P798" s="287" t="str">
        <f t="shared" si="115"/>
        <v/>
      </c>
      <c r="Q798" s="288" t="str">
        <f t="shared" si="116"/>
        <v/>
      </c>
    </row>
    <row r="799" spans="1:17" ht="15" customHeight="1" x14ac:dyDescent="0.2">
      <c r="A799" s="240" t="str">
        <f>IFERROR(INDEX(Txn[Key],MATCH(0,INDEX(COUNTIF($A$1:A798,Txn[Key])+(Txn[Key]=""),0),0)),"")</f>
        <v/>
      </c>
      <c r="B799" s="240" t="str">
        <f t="shared" si="108"/>
        <v/>
      </c>
      <c r="C799" s="240" t="str">
        <f t="shared" si="109"/>
        <v/>
      </c>
      <c r="D799" s="240" t="str">
        <f t="shared" si="110"/>
        <v/>
      </c>
      <c r="E799" s="261" t="str">
        <f>IF($A799="","",SUMIFS(Txn[Signed Units],Txn[Key],$A799))</f>
        <v/>
      </c>
      <c r="F799" s="283" t="str">
        <f>IF($A799="","",SUMIFS(Txn[Buy Cost],Txn[Key],$A799))</f>
        <v/>
      </c>
      <c r="G799" s="283" t="str">
        <f>IF($A799="","",SUMIFS(Txn[Sell Proceeds],Txn[Key],$A799))</f>
        <v/>
      </c>
      <c r="H799" s="284" t="str">
        <f>IF($A799="","",IFERROR(INDEX(Prices[Current Price],MATCH($A799,Prices[Key],0)),0))</f>
        <v/>
      </c>
      <c r="I799" s="285" t="str">
        <f>IF($A799="","",IFERROR(INDEX(Prices[FX to SGD],MATCH($A799,Prices[Key],0)),1))</f>
        <v/>
      </c>
      <c r="J799" s="283" t="str">
        <f t="shared" si="111"/>
        <v/>
      </c>
      <c r="K799" s="283" t="str">
        <f t="shared" si="112"/>
        <v/>
      </c>
      <c r="L799" s="283" t="str">
        <f t="shared" si="113"/>
        <v/>
      </c>
      <c r="M799" s="286" t="str">
        <f t="shared" si="114"/>
        <v/>
      </c>
      <c r="N799" s="240" t="str">
        <f>IF($A799="","",IF(ABS(E799)&gt;0.000001,COUNT($N$1:N798)+1,""))</f>
        <v/>
      </c>
      <c r="O799" s="287" t="str">
        <f>IF($A799="","",SUMIFS(Transactions!$H$2:$H$1001,Transactions!$J$2:$J$1001,$A799,Transactions!$A$2:$A$1001,2)*$I799)</f>
        <v/>
      </c>
      <c r="P799" s="287" t="str">
        <f t="shared" si="115"/>
        <v/>
      </c>
      <c r="Q799" s="288" t="str">
        <f t="shared" si="116"/>
        <v/>
      </c>
    </row>
    <row r="800" spans="1:17" ht="15" customHeight="1" x14ac:dyDescent="0.2">
      <c r="A800" s="240" t="str">
        <f>IFERROR(INDEX(Txn[Key],MATCH(0,INDEX(COUNTIF($A$1:A799,Txn[Key])+(Txn[Key]=""),0),0)),"")</f>
        <v/>
      </c>
      <c r="B800" s="240" t="str">
        <f t="shared" si="108"/>
        <v/>
      </c>
      <c r="C800" s="240" t="str">
        <f t="shared" si="109"/>
        <v/>
      </c>
      <c r="D800" s="240" t="str">
        <f t="shared" si="110"/>
        <v/>
      </c>
      <c r="E800" s="261" t="str">
        <f>IF($A800="","",SUMIFS(Txn[Signed Units],Txn[Key],$A800))</f>
        <v/>
      </c>
      <c r="F800" s="283" t="str">
        <f>IF($A800="","",SUMIFS(Txn[Buy Cost],Txn[Key],$A800))</f>
        <v/>
      </c>
      <c r="G800" s="283" t="str">
        <f>IF($A800="","",SUMIFS(Txn[Sell Proceeds],Txn[Key],$A800))</f>
        <v/>
      </c>
      <c r="H800" s="284" t="str">
        <f>IF($A800="","",IFERROR(INDEX(Prices[Current Price],MATCH($A800,Prices[Key],0)),0))</f>
        <v/>
      </c>
      <c r="I800" s="285" t="str">
        <f>IF($A800="","",IFERROR(INDEX(Prices[FX to SGD],MATCH($A800,Prices[Key],0)),1))</f>
        <v/>
      </c>
      <c r="J800" s="283" t="str">
        <f t="shared" si="111"/>
        <v/>
      </c>
      <c r="K800" s="283" t="str">
        <f t="shared" si="112"/>
        <v/>
      </c>
      <c r="L800" s="283" t="str">
        <f t="shared" si="113"/>
        <v/>
      </c>
      <c r="M800" s="286" t="str">
        <f t="shared" si="114"/>
        <v/>
      </c>
      <c r="N800" s="240" t="str">
        <f>IF($A800="","",IF(ABS(E800)&gt;0.000001,COUNT($N$1:N799)+1,""))</f>
        <v/>
      </c>
      <c r="O800" s="287" t="str">
        <f>IF($A800="","",SUMIFS(Transactions!$H$2:$H$1001,Transactions!$J$2:$J$1001,$A800,Transactions!$A$2:$A$1001,2)*$I800)</f>
        <v/>
      </c>
      <c r="P800" s="287" t="str">
        <f t="shared" si="115"/>
        <v/>
      </c>
      <c r="Q800" s="288" t="str">
        <f t="shared" si="116"/>
        <v/>
      </c>
    </row>
    <row r="801" spans="1:17" ht="15" customHeight="1" x14ac:dyDescent="0.2">
      <c r="A801" s="240" t="str">
        <f>IFERROR(INDEX(Txn[Key],MATCH(0,INDEX(COUNTIF($A$1:A800,Txn[Key])+(Txn[Key]=""),0),0)),"")</f>
        <v/>
      </c>
      <c r="B801" s="240" t="str">
        <f t="shared" si="108"/>
        <v/>
      </c>
      <c r="C801" s="240" t="str">
        <f t="shared" si="109"/>
        <v/>
      </c>
      <c r="D801" s="240" t="str">
        <f t="shared" si="110"/>
        <v/>
      </c>
      <c r="E801" s="261" t="str">
        <f>IF($A801="","",SUMIFS(Txn[Signed Units],Txn[Key],$A801))</f>
        <v/>
      </c>
      <c r="F801" s="283" t="str">
        <f>IF($A801="","",SUMIFS(Txn[Buy Cost],Txn[Key],$A801))</f>
        <v/>
      </c>
      <c r="G801" s="283" t="str">
        <f>IF($A801="","",SUMIFS(Txn[Sell Proceeds],Txn[Key],$A801))</f>
        <v/>
      </c>
      <c r="H801" s="284" t="str">
        <f>IF($A801="","",IFERROR(INDEX(Prices[Current Price],MATCH($A801,Prices[Key],0)),0))</f>
        <v/>
      </c>
      <c r="I801" s="285" t="str">
        <f>IF($A801="","",IFERROR(INDEX(Prices[FX to SGD],MATCH($A801,Prices[Key],0)),1))</f>
        <v/>
      </c>
      <c r="J801" s="283" t="str">
        <f t="shared" si="111"/>
        <v/>
      </c>
      <c r="K801" s="283" t="str">
        <f t="shared" si="112"/>
        <v/>
      </c>
      <c r="L801" s="283" t="str">
        <f t="shared" si="113"/>
        <v/>
      </c>
      <c r="M801" s="286" t="str">
        <f t="shared" si="114"/>
        <v/>
      </c>
      <c r="N801" s="240" t="str">
        <f>IF($A801="","",IF(ABS(E801)&gt;0.000001,COUNT($N$1:N800)+1,""))</f>
        <v/>
      </c>
      <c r="O801" s="287" t="str">
        <f>IF($A801="","",SUMIFS(Transactions!$H$2:$H$1001,Transactions!$J$2:$J$1001,$A801,Transactions!$A$2:$A$1001,2)*$I801)</f>
        <v/>
      </c>
      <c r="P801" s="287" t="str">
        <f t="shared" si="115"/>
        <v/>
      </c>
      <c r="Q801" s="288" t="str">
        <f t="shared" si="116"/>
        <v/>
      </c>
    </row>
    <row r="802" spans="1:17" ht="15" customHeight="1" x14ac:dyDescent="0.2">
      <c r="A802" s="240" t="str">
        <f>IFERROR(INDEX(Txn[Key],MATCH(0,INDEX(COUNTIF($A$1:A801,Txn[Key])+(Txn[Key]=""),0),0)),"")</f>
        <v/>
      </c>
      <c r="B802" s="240" t="str">
        <f t="shared" si="108"/>
        <v/>
      </c>
      <c r="C802" s="240" t="str">
        <f t="shared" si="109"/>
        <v/>
      </c>
      <c r="D802" s="240" t="str">
        <f t="shared" si="110"/>
        <v/>
      </c>
      <c r="E802" s="261" t="str">
        <f>IF($A802="","",SUMIFS(Txn[Signed Units],Txn[Key],$A802))</f>
        <v/>
      </c>
      <c r="F802" s="283" t="str">
        <f>IF($A802="","",SUMIFS(Txn[Buy Cost],Txn[Key],$A802))</f>
        <v/>
      </c>
      <c r="G802" s="283" t="str">
        <f>IF($A802="","",SUMIFS(Txn[Sell Proceeds],Txn[Key],$A802))</f>
        <v/>
      </c>
      <c r="H802" s="284" t="str">
        <f>IF($A802="","",IFERROR(INDEX(Prices[Current Price],MATCH($A802,Prices[Key],0)),0))</f>
        <v/>
      </c>
      <c r="I802" s="285" t="str">
        <f>IF($A802="","",IFERROR(INDEX(Prices[FX to SGD],MATCH($A802,Prices[Key],0)),1))</f>
        <v/>
      </c>
      <c r="J802" s="283" t="str">
        <f t="shared" si="111"/>
        <v/>
      </c>
      <c r="K802" s="283" t="str">
        <f t="shared" si="112"/>
        <v/>
      </c>
      <c r="L802" s="283" t="str">
        <f t="shared" si="113"/>
        <v/>
      </c>
      <c r="M802" s="286" t="str">
        <f t="shared" si="114"/>
        <v/>
      </c>
      <c r="N802" s="240" t="str">
        <f>IF($A802="","",IF(ABS(E802)&gt;0.000001,COUNT($N$1:N801)+1,""))</f>
        <v/>
      </c>
      <c r="O802" s="287" t="str">
        <f>IF($A802="","",SUMIFS(Transactions!$H$2:$H$1001,Transactions!$J$2:$J$1001,$A802,Transactions!$A$2:$A$1001,2)*$I802)</f>
        <v/>
      </c>
      <c r="P802" s="287" t="str">
        <f t="shared" si="115"/>
        <v/>
      </c>
      <c r="Q802" s="288" t="str">
        <f t="shared" si="116"/>
        <v/>
      </c>
    </row>
    <row r="803" spans="1:17" ht="15" customHeight="1" x14ac:dyDescent="0.2">
      <c r="A803" s="240" t="str">
        <f>IFERROR(INDEX(Txn[Key],MATCH(0,INDEX(COUNTIF($A$1:A802,Txn[Key])+(Txn[Key]=""),0),0)),"")</f>
        <v/>
      </c>
      <c r="B803" s="240" t="str">
        <f t="shared" si="108"/>
        <v/>
      </c>
      <c r="C803" s="240" t="str">
        <f t="shared" si="109"/>
        <v/>
      </c>
      <c r="D803" s="240" t="str">
        <f t="shared" si="110"/>
        <v/>
      </c>
      <c r="E803" s="261" t="str">
        <f>IF($A803="","",SUMIFS(Txn[Signed Units],Txn[Key],$A803))</f>
        <v/>
      </c>
      <c r="F803" s="283" t="str">
        <f>IF($A803="","",SUMIFS(Txn[Buy Cost],Txn[Key],$A803))</f>
        <v/>
      </c>
      <c r="G803" s="283" t="str">
        <f>IF($A803="","",SUMIFS(Txn[Sell Proceeds],Txn[Key],$A803))</f>
        <v/>
      </c>
      <c r="H803" s="284" t="str">
        <f>IF($A803="","",IFERROR(INDEX(Prices[Current Price],MATCH($A803,Prices[Key],0)),0))</f>
        <v/>
      </c>
      <c r="I803" s="285" t="str">
        <f>IF($A803="","",IFERROR(INDEX(Prices[FX to SGD],MATCH($A803,Prices[Key],0)),1))</f>
        <v/>
      </c>
      <c r="J803" s="283" t="str">
        <f t="shared" si="111"/>
        <v/>
      </c>
      <c r="K803" s="283" t="str">
        <f t="shared" si="112"/>
        <v/>
      </c>
      <c r="L803" s="283" t="str">
        <f t="shared" si="113"/>
        <v/>
      </c>
      <c r="M803" s="286" t="str">
        <f t="shared" si="114"/>
        <v/>
      </c>
      <c r="N803" s="240" t="str">
        <f>IF($A803="","",IF(ABS(E803)&gt;0.000001,COUNT($N$1:N802)+1,""))</f>
        <v/>
      </c>
      <c r="O803" s="287" t="str">
        <f>IF($A803="","",SUMIFS(Transactions!$H$2:$H$1001,Transactions!$J$2:$J$1001,$A803,Transactions!$A$2:$A$1001,2)*$I803)</f>
        <v/>
      </c>
      <c r="P803" s="287" t="str">
        <f t="shared" si="115"/>
        <v/>
      </c>
      <c r="Q803" s="288" t="str">
        <f t="shared" si="116"/>
        <v/>
      </c>
    </row>
    <row r="804" spans="1:17" ht="15" customHeight="1" x14ac:dyDescent="0.2">
      <c r="A804" s="240" t="str">
        <f>IFERROR(INDEX(Txn[Key],MATCH(0,INDEX(COUNTIF($A$1:A803,Txn[Key])+(Txn[Key]=""),0),0)),"")</f>
        <v/>
      </c>
      <c r="B804" s="240" t="str">
        <f t="shared" si="108"/>
        <v/>
      </c>
      <c r="C804" s="240" t="str">
        <f t="shared" si="109"/>
        <v/>
      </c>
      <c r="D804" s="240" t="str">
        <f t="shared" si="110"/>
        <v/>
      </c>
      <c r="E804" s="261" t="str">
        <f>IF($A804="","",SUMIFS(Txn[Signed Units],Txn[Key],$A804))</f>
        <v/>
      </c>
      <c r="F804" s="283" t="str">
        <f>IF($A804="","",SUMIFS(Txn[Buy Cost],Txn[Key],$A804))</f>
        <v/>
      </c>
      <c r="G804" s="283" t="str">
        <f>IF($A804="","",SUMIFS(Txn[Sell Proceeds],Txn[Key],$A804))</f>
        <v/>
      </c>
      <c r="H804" s="284" t="str">
        <f>IF($A804="","",IFERROR(INDEX(Prices[Current Price],MATCH($A804,Prices[Key],0)),0))</f>
        <v/>
      </c>
      <c r="I804" s="285" t="str">
        <f>IF($A804="","",IFERROR(INDEX(Prices[FX to SGD],MATCH($A804,Prices[Key],0)),1))</f>
        <v/>
      </c>
      <c r="J804" s="283" t="str">
        <f t="shared" si="111"/>
        <v/>
      </c>
      <c r="K804" s="283" t="str">
        <f t="shared" si="112"/>
        <v/>
      </c>
      <c r="L804" s="283" t="str">
        <f t="shared" si="113"/>
        <v/>
      </c>
      <c r="M804" s="286" t="str">
        <f t="shared" si="114"/>
        <v/>
      </c>
      <c r="N804" s="240" t="str">
        <f>IF($A804="","",IF(ABS(E804)&gt;0.000001,COUNT($N$1:N803)+1,""))</f>
        <v/>
      </c>
      <c r="O804" s="287" t="str">
        <f>IF($A804="","",SUMIFS(Transactions!$H$2:$H$1001,Transactions!$J$2:$J$1001,$A804,Transactions!$A$2:$A$1001,2)*$I804)</f>
        <v/>
      </c>
      <c r="P804" s="287" t="str">
        <f t="shared" si="115"/>
        <v/>
      </c>
      <c r="Q804" s="288" t="str">
        <f t="shared" si="116"/>
        <v/>
      </c>
    </row>
    <row r="805" spans="1:17" ht="15" customHeight="1" x14ac:dyDescent="0.2">
      <c r="A805" s="240" t="str">
        <f>IFERROR(INDEX(Txn[Key],MATCH(0,INDEX(COUNTIF($A$1:A804,Txn[Key])+(Txn[Key]=""),0),0)),"")</f>
        <v/>
      </c>
      <c r="B805" s="240" t="str">
        <f t="shared" si="108"/>
        <v/>
      </c>
      <c r="C805" s="240" t="str">
        <f t="shared" si="109"/>
        <v/>
      </c>
      <c r="D805" s="240" t="str">
        <f t="shared" si="110"/>
        <v/>
      </c>
      <c r="E805" s="261" t="str">
        <f>IF($A805="","",SUMIFS(Txn[Signed Units],Txn[Key],$A805))</f>
        <v/>
      </c>
      <c r="F805" s="283" t="str">
        <f>IF($A805="","",SUMIFS(Txn[Buy Cost],Txn[Key],$A805))</f>
        <v/>
      </c>
      <c r="G805" s="283" t="str">
        <f>IF($A805="","",SUMIFS(Txn[Sell Proceeds],Txn[Key],$A805))</f>
        <v/>
      </c>
      <c r="H805" s="284" t="str">
        <f>IF($A805="","",IFERROR(INDEX(Prices[Current Price],MATCH($A805,Prices[Key],0)),0))</f>
        <v/>
      </c>
      <c r="I805" s="285" t="str">
        <f>IF($A805="","",IFERROR(INDEX(Prices[FX to SGD],MATCH($A805,Prices[Key],0)),1))</f>
        <v/>
      </c>
      <c r="J805" s="283" t="str">
        <f t="shared" si="111"/>
        <v/>
      </c>
      <c r="K805" s="283" t="str">
        <f t="shared" si="112"/>
        <v/>
      </c>
      <c r="L805" s="283" t="str">
        <f t="shared" si="113"/>
        <v/>
      </c>
      <c r="M805" s="286" t="str">
        <f t="shared" si="114"/>
        <v/>
      </c>
      <c r="N805" s="240" t="str">
        <f>IF($A805="","",IF(ABS(E805)&gt;0.000001,COUNT($N$1:N804)+1,""))</f>
        <v/>
      </c>
      <c r="O805" s="287" t="str">
        <f>IF($A805="","",SUMIFS(Transactions!$H$2:$H$1001,Transactions!$J$2:$J$1001,$A805,Transactions!$A$2:$A$1001,2)*$I805)</f>
        <v/>
      </c>
      <c r="P805" s="287" t="str">
        <f t="shared" si="115"/>
        <v/>
      </c>
      <c r="Q805" s="288" t="str">
        <f t="shared" si="116"/>
        <v/>
      </c>
    </row>
    <row r="806" spans="1:17" ht="15" customHeight="1" x14ac:dyDescent="0.2">
      <c r="A806" s="240" t="str">
        <f>IFERROR(INDEX(Txn[Key],MATCH(0,INDEX(COUNTIF($A$1:A805,Txn[Key])+(Txn[Key]=""),0),0)),"")</f>
        <v/>
      </c>
      <c r="B806" s="240" t="str">
        <f t="shared" si="108"/>
        <v/>
      </c>
      <c r="C806" s="240" t="str">
        <f t="shared" si="109"/>
        <v/>
      </c>
      <c r="D806" s="240" t="str">
        <f t="shared" si="110"/>
        <v/>
      </c>
      <c r="E806" s="261" t="str">
        <f>IF($A806="","",SUMIFS(Txn[Signed Units],Txn[Key],$A806))</f>
        <v/>
      </c>
      <c r="F806" s="283" t="str">
        <f>IF($A806="","",SUMIFS(Txn[Buy Cost],Txn[Key],$A806))</f>
        <v/>
      </c>
      <c r="G806" s="283" t="str">
        <f>IF($A806="","",SUMIFS(Txn[Sell Proceeds],Txn[Key],$A806))</f>
        <v/>
      </c>
      <c r="H806" s="284" t="str">
        <f>IF($A806="","",IFERROR(INDEX(Prices[Current Price],MATCH($A806,Prices[Key],0)),0))</f>
        <v/>
      </c>
      <c r="I806" s="285" t="str">
        <f>IF($A806="","",IFERROR(INDEX(Prices[FX to SGD],MATCH($A806,Prices[Key],0)),1))</f>
        <v/>
      </c>
      <c r="J806" s="283" t="str">
        <f t="shared" si="111"/>
        <v/>
      </c>
      <c r="K806" s="283" t="str">
        <f t="shared" si="112"/>
        <v/>
      </c>
      <c r="L806" s="283" t="str">
        <f t="shared" si="113"/>
        <v/>
      </c>
      <c r="M806" s="286" t="str">
        <f t="shared" si="114"/>
        <v/>
      </c>
      <c r="N806" s="240" t="str">
        <f>IF($A806="","",IF(ABS(E806)&gt;0.000001,COUNT($N$1:N805)+1,""))</f>
        <v/>
      </c>
      <c r="O806" s="287" t="str">
        <f>IF($A806="","",SUMIFS(Transactions!$H$2:$H$1001,Transactions!$J$2:$J$1001,$A806,Transactions!$A$2:$A$1001,2)*$I806)</f>
        <v/>
      </c>
      <c r="P806" s="287" t="str">
        <f t="shared" si="115"/>
        <v/>
      </c>
      <c r="Q806" s="288" t="str">
        <f t="shared" si="116"/>
        <v/>
      </c>
    </row>
    <row r="807" spans="1:17" ht="15" customHeight="1" x14ac:dyDescent="0.2">
      <c r="A807" s="240" t="str">
        <f>IFERROR(INDEX(Txn[Key],MATCH(0,INDEX(COUNTIF($A$1:A806,Txn[Key])+(Txn[Key]=""),0),0)),"")</f>
        <v/>
      </c>
      <c r="B807" s="240" t="str">
        <f t="shared" si="108"/>
        <v/>
      </c>
      <c r="C807" s="240" t="str">
        <f t="shared" si="109"/>
        <v/>
      </c>
      <c r="D807" s="240" t="str">
        <f t="shared" si="110"/>
        <v/>
      </c>
      <c r="E807" s="261" t="str">
        <f>IF($A807="","",SUMIFS(Txn[Signed Units],Txn[Key],$A807))</f>
        <v/>
      </c>
      <c r="F807" s="283" t="str">
        <f>IF($A807="","",SUMIFS(Txn[Buy Cost],Txn[Key],$A807))</f>
        <v/>
      </c>
      <c r="G807" s="283" t="str">
        <f>IF($A807="","",SUMIFS(Txn[Sell Proceeds],Txn[Key],$A807))</f>
        <v/>
      </c>
      <c r="H807" s="284" t="str">
        <f>IF($A807="","",IFERROR(INDEX(Prices[Current Price],MATCH($A807,Prices[Key],0)),0))</f>
        <v/>
      </c>
      <c r="I807" s="285" t="str">
        <f>IF($A807="","",IFERROR(INDEX(Prices[FX to SGD],MATCH($A807,Prices[Key],0)),1))</f>
        <v/>
      </c>
      <c r="J807" s="283" t="str">
        <f t="shared" si="111"/>
        <v/>
      </c>
      <c r="K807" s="283" t="str">
        <f t="shared" si="112"/>
        <v/>
      </c>
      <c r="L807" s="283" t="str">
        <f t="shared" si="113"/>
        <v/>
      </c>
      <c r="M807" s="286" t="str">
        <f t="shared" si="114"/>
        <v/>
      </c>
      <c r="N807" s="240" t="str">
        <f>IF($A807="","",IF(ABS(E807)&gt;0.000001,COUNT($N$1:N806)+1,""))</f>
        <v/>
      </c>
      <c r="O807" s="287" t="str">
        <f>IF($A807="","",SUMIFS(Transactions!$H$2:$H$1001,Transactions!$J$2:$J$1001,$A807,Transactions!$A$2:$A$1001,2)*$I807)</f>
        <v/>
      </c>
      <c r="P807" s="287" t="str">
        <f t="shared" si="115"/>
        <v/>
      </c>
      <c r="Q807" s="288" t="str">
        <f t="shared" si="116"/>
        <v/>
      </c>
    </row>
    <row r="808" spans="1:17" ht="15" customHeight="1" x14ac:dyDescent="0.2">
      <c r="A808" s="240" t="str">
        <f>IFERROR(INDEX(Txn[Key],MATCH(0,INDEX(COUNTIF($A$1:A807,Txn[Key])+(Txn[Key]=""),0),0)),"")</f>
        <v/>
      </c>
      <c r="B808" s="240" t="str">
        <f t="shared" si="108"/>
        <v/>
      </c>
      <c r="C808" s="240" t="str">
        <f t="shared" si="109"/>
        <v/>
      </c>
      <c r="D808" s="240" t="str">
        <f t="shared" si="110"/>
        <v/>
      </c>
      <c r="E808" s="261" t="str">
        <f>IF($A808="","",SUMIFS(Txn[Signed Units],Txn[Key],$A808))</f>
        <v/>
      </c>
      <c r="F808" s="283" t="str">
        <f>IF($A808="","",SUMIFS(Txn[Buy Cost],Txn[Key],$A808))</f>
        <v/>
      </c>
      <c r="G808" s="283" t="str">
        <f>IF($A808="","",SUMIFS(Txn[Sell Proceeds],Txn[Key],$A808))</f>
        <v/>
      </c>
      <c r="H808" s="284" t="str">
        <f>IF($A808="","",IFERROR(INDEX(Prices[Current Price],MATCH($A808,Prices[Key],0)),0))</f>
        <v/>
      </c>
      <c r="I808" s="285" t="str">
        <f>IF($A808="","",IFERROR(INDEX(Prices[FX to SGD],MATCH($A808,Prices[Key],0)),1))</f>
        <v/>
      </c>
      <c r="J808" s="283" t="str">
        <f t="shared" si="111"/>
        <v/>
      </c>
      <c r="K808" s="283" t="str">
        <f t="shared" si="112"/>
        <v/>
      </c>
      <c r="L808" s="283" t="str">
        <f t="shared" si="113"/>
        <v/>
      </c>
      <c r="M808" s="286" t="str">
        <f t="shared" si="114"/>
        <v/>
      </c>
      <c r="N808" s="240" t="str">
        <f>IF($A808="","",IF(ABS(E808)&gt;0.000001,COUNT($N$1:N807)+1,""))</f>
        <v/>
      </c>
      <c r="O808" s="287" t="str">
        <f>IF($A808="","",SUMIFS(Transactions!$H$2:$H$1001,Transactions!$J$2:$J$1001,$A808,Transactions!$A$2:$A$1001,2)*$I808)</f>
        <v/>
      </c>
      <c r="P808" s="287" t="str">
        <f t="shared" si="115"/>
        <v/>
      </c>
      <c r="Q808" s="288" t="str">
        <f t="shared" si="116"/>
        <v/>
      </c>
    </row>
    <row r="809" spans="1:17" ht="15" customHeight="1" x14ac:dyDescent="0.2">
      <c r="A809" s="240" t="str">
        <f>IFERROR(INDEX(Txn[Key],MATCH(0,INDEX(COUNTIF($A$1:A808,Txn[Key])+(Txn[Key]=""),0),0)),"")</f>
        <v/>
      </c>
      <c r="B809" s="240" t="str">
        <f t="shared" si="108"/>
        <v/>
      </c>
      <c r="C809" s="240" t="str">
        <f t="shared" si="109"/>
        <v/>
      </c>
      <c r="D809" s="240" t="str">
        <f t="shared" si="110"/>
        <v/>
      </c>
      <c r="E809" s="261" t="str">
        <f>IF($A809="","",SUMIFS(Txn[Signed Units],Txn[Key],$A809))</f>
        <v/>
      </c>
      <c r="F809" s="283" t="str">
        <f>IF($A809="","",SUMIFS(Txn[Buy Cost],Txn[Key],$A809))</f>
        <v/>
      </c>
      <c r="G809" s="283" t="str">
        <f>IF($A809="","",SUMIFS(Txn[Sell Proceeds],Txn[Key],$A809))</f>
        <v/>
      </c>
      <c r="H809" s="284" t="str">
        <f>IF($A809="","",IFERROR(INDEX(Prices[Current Price],MATCH($A809,Prices[Key],0)),0))</f>
        <v/>
      </c>
      <c r="I809" s="285" t="str">
        <f>IF($A809="","",IFERROR(INDEX(Prices[FX to SGD],MATCH($A809,Prices[Key],0)),1))</f>
        <v/>
      </c>
      <c r="J809" s="283" t="str">
        <f t="shared" si="111"/>
        <v/>
      </c>
      <c r="K809" s="283" t="str">
        <f t="shared" si="112"/>
        <v/>
      </c>
      <c r="L809" s="283" t="str">
        <f t="shared" si="113"/>
        <v/>
      </c>
      <c r="M809" s="286" t="str">
        <f t="shared" si="114"/>
        <v/>
      </c>
      <c r="N809" s="240" t="str">
        <f>IF($A809="","",IF(ABS(E809)&gt;0.000001,COUNT($N$1:N808)+1,""))</f>
        <v/>
      </c>
      <c r="O809" s="287" t="str">
        <f>IF($A809="","",SUMIFS(Transactions!$H$2:$H$1001,Transactions!$J$2:$J$1001,$A809,Transactions!$A$2:$A$1001,2)*$I809)</f>
        <v/>
      </c>
      <c r="P809" s="287" t="str">
        <f t="shared" si="115"/>
        <v/>
      </c>
      <c r="Q809" s="288" t="str">
        <f t="shared" si="116"/>
        <v/>
      </c>
    </row>
    <row r="810" spans="1:17" ht="15" customHeight="1" x14ac:dyDescent="0.2">
      <c r="A810" s="240" t="str">
        <f>IFERROR(INDEX(Txn[Key],MATCH(0,INDEX(COUNTIF($A$1:A809,Txn[Key])+(Txn[Key]=""),0),0)),"")</f>
        <v/>
      </c>
      <c r="B810" s="240" t="str">
        <f t="shared" si="108"/>
        <v/>
      </c>
      <c r="C810" s="240" t="str">
        <f t="shared" si="109"/>
        <v/>
      </c>
      <c r="D810" s="240" t="str">
        <f t="shared" si="110"/>
        <v/>
      </c>
      <c r="E810" s="261" t="str">
        <f>IF($A810="","",SUMIFS(Txn[Signed Units],Txn[Key],$A810))</f>
        <v/>
      </c>
      <c r="F810" s="283" t="str">
        <f>IF($A810="","",SUMIFS(Txn[Buy Cost],Txn[Key],$A810))</f>
        <v/>
      </c>
      <c r="G810" s="283" t="str">
        <f>IF($A810="","",SUMIFS(Txn[Sell Proceeds],Txn[Key],$A810))</f>
        <v/>
      </c>
      <c r="H810" s="284" t="str">
        <f>IF($A810="","",IFERROR(INDEX(Prices[Current Price],MATCH($A810,Prices[Key],0)),0))</f>
        <v/>
      </c>
      <c r="I810" s="285" t="str">
        <f>IF($A810="","",IFERROR(INDEX(Prices[FX to SGD],MATCH($A810,Prices[Key],0)),1))</f>
        <v/>
      </c>
      <c r="J810" s="283" t="str">
        <f t="shared" si="111"/>
        <v/>
      </c>
      <c r="K810" s="283" t="str">
        <f t="shared" si="112"/>
        <v/>
      </c>
      <c r="L810" s="283" t="str">
        <f t="shared" si="113"/>
        <v/>
      </c>
      <c r="M810" s="286" t="str">
        <f t="shared" si="114"/>
        <v/>
      </c>
      <c r="N810" s="240" t="str">
        <f>IF($A810="","",IF(ABS(E810)&gt;0.000001,COUNT($N$1:N809)+1,""))</f>
        <v/>
      </c>
      <c r="O810" s="287" t="str">
        <f>IF($A810="","",SUMIFS(Transactions!$H$2:$H$1001,Transactions!$J$2:$J$1001,$A810,Transactions!$A$2:$A$1001,2)*$I810)</f>
        <v/>
      </c>
      <c r="P810" s="287" t="str">
        <f t="shared" si="115"/>
        <v/>
      </c>
      <c r="Q810" s="288" t="str">
        <f t="shared" si="116"/>
        <v/>
      </c>
    </row>
    <row r="811" spans="1:17" ht="15" customHeight="1" x14ac:dyDescent="0.2">
      <c r="A811" s="240" t="str">
        <f>IFERROR(INDEX(Txn[Key],MATCH(0,INDEX(COUNTIF($A$1:A810,Txn[Key])+(Txn[Key]=""),0),0)),"")</f>
        <v/>
      </c>
      <c r="B811" s="240" t="str">
        <f t="shared" si="108"/>
        <v/>
      </c>
      <c r="C811" s="240" t="str">
        <f t="shared" si="109"/>
        <v/>
      </c>
      <c r="D811" s="240" t="str">
        <f t="shared" si="110"/>
        <v/>
      </c>
      <c r="E811" s="261" t="str">
        <f>IF($A811="","",SUMIFS(Txn[Signed Units],Txn[Key],$A811))</f>
        <v/>
      </c>
      <c r="F811" s="283" t="str">
        <f>IF($A811="","",SUMIFS(Txn[Buy Cost],Txn[Key],$A811))</f>
        <v/>
      </c>
      <c r="G811" s="283" t="str">
        <f>IF($A811="","",SUMIFS(Txn[Sell Proceeds],Txn[Key],$A811))</f>
        <v/>
      </c>
      <c r="H811" s="284" t="str">
        <f>IF($A811="","",IFERROR(INDEX(Prices[Current Price],MATCH($A811,Prices[Key],0)),0))</f>
        <v/>
      </c>
      <c r="I811" s="285" t="str">
        <f>IF($A811="","",IFERROR(INDEX(Prices[FX to SGD],MATCH($A811,Prices[Key],0)),1))</f>
        <v/>
      </c>
      <c r="J811" s="283" t="str">
        <f t="shared" si="111"/>
        <v/>
      </c>
      <c r="K811" s="283" t="str">
        <f t="shared" si="112"/>
        <v/>
      </c>
      <c r="L811" s="283" t="str">
        <f t="shared" si="113"/>
        <v/>
      </c>
      <c r="M811" s="286" t="str">
        <f t="shared" si="114"/>
        <v/>
      </c>
      <c r="N811" s="240" t="str">
        <f>IF($A811="","",IF(ABS(E811)&gt;0.000001,COUNT($N$1:N810)+1,""))</f>
        <v/>
      </c>
      <c r="O811" s="287" t="str">
        <f>IF($A811="","",SUMIFS(Transactions!$H$2:$H$1001,Transactions!$J$2:$J$1001,$A811,Transactions!$A$2:$A$1001,2)*$I811)</f>
        <v/>
      </c>
      <c r="P811" s="287" t="str">
        <f t="shared" si="115"/>
        <v/>
      </c>
      <c r="Q811" s="288" t="str">
        <f t="shared" si="116"/>
        <v/>
      </c>
    </row>
    <row r="812" spans="1:17" ht="15" customHeight="1" x14ac:dyDescent="0.2">
      <c r="A812" s="240" t="str">
        <f>IFERROR(INDEX(Txn[Key],MATCH(0,INDEX(COUNTIF($A$1:A811,Txn[Key])+(Txn[Key]=""),0),0)),"")</f>
        <v/>
      </c>
      <c r="B812" s="240" t="str">
        <f t="shared" si="108"/>
        <v/>
      </c>
      <c r="C812" s="240" t="str">
        <f t="shared" si="109"/>
        <v/>
      </c>
      <c r="D812" s="240" t="str">
        <f t="shared" si="110"/>
        <v/>
      </c>
      <c r="E812" s="261" t="str">
        <f>IF($A812="","",SUMIFS(Txn[Signed Units],Txn[Key],$A812))</f>
        <v/>
      </c>
      <c r="F812" s="283" t="str">
        <f>IF($A812="","",SUMIFS(Txn[Buy Cost],Txn[Key],$A812))</f>
        <v/>
      </c>
      <c r="G812" s="283" t="str">
        <f>IF($A812="","",SUMIFS(Txn[Sell Proceeds],Txn[Key],$A812))</f>
        <v/>
      </c>
      <c r="H812" s="284" t="str">
        <f>IF($A812="","",IFERROR(INDEX(Prices[Current Price],MATCH($A812,Prices[Key],0)),0))</f>
        <v/>
      </c>
      <c r="I812" s="285" t="str">
        <f>IF($A812="","",IFERROR(INDEX(Prices[FX to SGD],MATCH($A812,Prices[Key],0)),1))</f>
        <v/>
      </c>
      <c r="J812" s="283" t="str">
        <f t="shared" si="111"/>
        <v/>
      </c>
      <c r="K812" s="283" t="str">
        <f t="shared" si="112"/>
        <v/>
      </c>
      <c r="L812" s="283" t="str">
        <f t="shared" si="113"/>
        <v/>
      </c>
      <c r="M812" s="286" t="str">
        <f t="shared" si="114"/>
        <v/>
      </c>
      <c r="N812" s="240" t="str">
        <f>IF($A812="","",IF(ABS(E812)&gt;0.000001,COUNT($N$1:N811)+1,""))</f>
        <v/>
      </c>
      <c r="O812" s="287" t="str">
        <f>IF($A812="","",SUMIFS(Transactions!$H$2:$H$1001,Transactions!$J$2:$J$1001,$A812,Transactions!$A$2:$A$1001,2)*$I812)</f>
        <v/>
      </c>
      <c r="P812" s="287" t="str">
        <f t="shared" si="115"/>
        <v/>
      </c>
      <c r="Q812" s="288" t="str">
        <f t="shared" si="116"/>
        <v/>
      </c>
    </row>
    <row r="813" spans="1:17" ht="15" customHeight="1" x14ac:dyDescent="0.2">
      <c r="A813" s="240" t="str">
        <f>IFERROR(INDEX(Txn[Key],MATCH(0,INDEX(COUNTIF($A$1:A812,Txn[Key])+(Txn[Key]=""),0),0)),"")</f>
        <v/>
      </c>
      <c r="B813" s="240" t="str">
        <f t="shared" si="108"/>
        <v/>
      </c>
      <c r="C813" s="240" t="str">
        <f t="shared" si="109"/>
        <v/>
      </c>
      <c r="D813" s="240" t="str">
        <f t="shared" si="110"/>
        <v/>
      </c>
      <c r="E813" s="261" t="str">
        <f>IF($A813="","",SUMIFS(Txn[Signed Units],Txn[Key],$A813))</f>
        <v/>
      </c>
      <c r="F813" s="283" t="str">
        <f>IF($A813="","",SUMIFS(Txn[Buy Cost],Txn[Key],$A813))</f>
        <v/>
      </c>
      <c r="G813" s="283" t="str">
        <f>IF($A813="","",SUMIFS(Txn[Sell Proceeds],Txn[Key],$A813))</f>
        <v/>
      </c>
      <c r="H813" s="284" t="str">
        <f>IF($A813="","",IFERROR(INDEX(Prices[Current Price],MATCH($A813,Prices[Key],0)),0))</f>
        <v/>
      </c>
      <c r="I813" s="285" t="str">
        <f>IF($A813="","",IFERROR(INDEX(Prices[FX to SGD],MATCH($A813,Prices[Key],0)),1))</f>
        <v/>
      </c>
      <c r="J813" s="283" t="str">
        <f t="shared" si="111"/>
        <v/>
      </c>
      <c r="K813" s="283" t="str">
        <f t="shared" si="112"/>
        <v/>
      </c>
      <c r="L813" s="283" t="str">
        <f t="shared" si="113"/>
        <v/>
      </c>
      <c r="M813" s="286" t="str">
        <f t="shared" si="114"/>
        <v/>
      </c>
      <c r="N813" s="240" t="str">
        <f>IF($A813="","",IF(ABS(E813)&gt;0.000001,COUNT($N$1:N812)+1,""))</f>
        <v/>
      </c>
      <c r="O813" s="287" t="str">
        <f>IF($A813="","",SUMIFS(Transactions!$H$2:$H$1001,Transactions!$J$2:$J$1001,$A813,Transactions!$A$2:$A$1001,2)*$I813)</f>
        <v/>
      </c>
      <c r="P813" s="287" t="str">
        <f t="shared" si="115"/>
        <v/>
      </c>
      <c r="Q813" s="288" t="str">
        <f t="shared" si="116"/>
        <v/>
      </c>
    </row>
    <row r="814" spans="1:17" ht="15" customHeight="1" x14ac:dyDescent="0.2">
      <c r="A814" s="240" t="str">
        <f>IFERROR(INDEX(Txn[Key],MATCH(0,INDEX(COUNTIF($A$1:A813,Txn[Key])+(Txn[Key]=""),0),0)),"")</f>
        <v/>
      </c>
      <c r="B814" s="240" t="str">
        <f t="shared" si="108"/>
        <v/>
      </c>
      <c r="C814" s="240" t="str">
        <f t="shared" si="109"/>
        <v/>
      </c>
      <c r="D814" s="240" t="str">
        <f t="shared" si="110"/>
        <v/>
      </c>
      <c r="E814" s="261" t="str">
        <f>IF($A814="","",SUMIFS(Txn[Signed Units],Txn[Key],$A814))</f>
        <v/>
      </c>
      <c r="F814" s="283" t="str">
        <f>IF($A814="","",SUMIFS(Txn[Buy Cost],Txn[Key],$A814))</f>
        <v/>
      </c>
      <c r="G814" s="283" t="str">
        <f>IF($A814="","",SUMIFS(Txn[Sell Proceeds],Txn[Key],$A814))</f>
        <v/>
      </c>
      <c r="H814" s="284" t="str">
        <f>IF($A814="","",IFERROR(INDEX(Prices[Current Price],MATCH($A814,Prices[Key],0)),0))</f>
        <v/>
      </c>
      <c r="I814" s="285" t="str">
        <f>IF($A814="","",IFERROR(INDEX(Prices[FX to SGD],MATCH($A814,Prices[Key],0)),1))</f>
        <v/>
      </c>
      <c r="J814" s="283" t="str">
        <f t="shared" si="111"/>
        <v/>
      </c>
      <c r="K814" s="283" t="str">
        <f t="shared" si="112"/>
        <v/>
      </c>
      <c r="L814" s="283" t="str">
        <f t="shared" si="113"/>
        <v/>
      </c>
      <c r="M814" s="286" t="str">
        <f t="shared" si="114"/>
        <v/>
      </c>
      <c r="N814" s="240" t="str">
        <f>IF($A814="","",IF(ABS(E814)&gt;0.000001,COUNT($N$1:N813)+1,""))</f>
        <v/>
      </c>
      <c r="O814" s="287" t="str">
        <f>IF($A814="","",SUMIFS(Transactions!$H$2:$H$1001,Transactions!$J$2:$J$1001,$A814,Transactions!$A$2:$A$1001,2)*$I814)</f>
        <v/>
      </c>
      <c r="P814" s="287" t="str">
        <f t="shared" si="115"/>
        <v/>
      </c>
      <c r="Q814" s="288" t="str">
        <f t="shared" si="116"/>
        <v/>
      </c>
    </row>
    <row r="815" spans="1:17" ht="15" customHeight="1" x14ac:dyDescent="0.2">
      <c r="A815" s="240" t="str">
        <f>IFERROR(INDEX(Txn[Key],MATCH(0,INDEX(COUNTIF($A$1:A814,Txn[Key])+(Txn[Key]=""),0),0)),"")</f>
        <v/>
      </c>
      <c r="B815" s="240" t="str">
        <f t="shared" si="108"/>
        <v/>
      </c>
      <c r="C815" s="240" t="str">
        <f t="shared" si="109"/>
        <v/>
      </c>
      <c r="D815" s="240" t="str">
        <f t="shared" si="110"/>
        <v/>
      </c>
      <c r="E815" s="261" t="str">
        <f>IF($A815="","",SUMIFS(Txn[Signed Units],Txn[Key],$A815))</f>
        <v/>
      </c>
      <c r="F815" s="283" t="str">
        <f>IF($A815="","",SUMIFS(Txn[Buy Cost],Txn[Key],$A815))</f>
        <v/>
      </c>
      <c r="G815" s="283" t="str">
        <f>IF($A815="","",SUMIFS(Txn[Sell Proceeds],Txn[Key],$A815))</f>
        <v/>
      </c>
      <c r="H815" s="284" t="str">
        <f>IF($A815="","",IFERROR(INDEX(Prices[Current Price],MATCH($A815,Prices[Key],0)),0))</f>
        <v/>
      </c>
      <c r="I815" s="285" t="str">
        <f>IF($A815="","",IFERROR(INDEX(Prices[FX to SGD],MATCH($A815,Prices[Key],0)),1))</f>
        <v/>
      </c>
      <c r="J815" s="283" t="str">
        <f t="shared" si="111"/>
        <v/>
      </c>
      <c r="K815" s="283" t="str">
        <f t="shared" si="112"/>
        <v/>
      </c>
      <c r="L815" s="283" t="str">
        <f t="shared" si="113"/>
        <v/>
      </c>
      <c r="M815" s="286" t="str">
        <f t="shared" si="114"/>
        <v/>
      </c>
      <c r="N815" s="240" t="str">
        <f>IF($A815="","",IF(ABS(E815)&gt;0.000001,COUNT($N$1:N814)+1,""))</f>
        <v/>
      </c>
      <c r="O815" s="287" t="str">
        <f>IF($A815="","",SUMIFS(Transactions!$H$2:$H$1001,Transactions!$J$2:$J$1001,$A815,Transactions!$A$2:$A$1001,2)*$I815)</f>
        <v/>
      </c>
      <c r="P815" s="287" t="str">
        <f t="shared" si="115"/>
        <v/>
      </c>
      <c r="Q815" s="288" t="str">
        <f t="shared" si="116"/>
        <v/>
      </c>
    </row>
    <row r="816" spans="1:17" ht="15" customHeight="1" x14ac:dyDescent="0.2">
      <c r="A816" s="240" t="str">
        <f>IFERROR(INDEX(Txn[Key],MATCH(0,INDEX(COUNTIF($A$1:A815,Txn[Key])+(Txn[Key]=""),0),0)),"")</f>
        <v/>
      </c>
      <c r="B816" s="240" t="str">
        <f t="shared" si="108"/>
        <v/>
      </c>
      <c r="C816" s="240" t="str">
        <f t="shared" si="109"/>
        <v/>
      </c>
      <c r="D816" s="240" t="str">
        <f t="shared" si="110"/>
        <v/>
      </c>
      <c r="E816" s="261" t="str">
        <f>IF($A816="","",SUMIFS(Txn[Signed Units],Txn[Key],$A816))</f>
        <v/>
      </c>
      <c r="F816" s="283" t="str">
        <f>IF($A816="","",SUMIFS(Txn[Buy Cost],Txn[Key],$A816))</f>
        <v/>
      </c>
      <c r="G816" s="283" t="str">
        <f>IF($A816="","",SUMIFS(Txn[Sell Proceeds],Txn[Key],$A816))</f>
        <v/>
      </c>
      <c r="H816" s="284" t="str">
        <f>IF($A816="","",IFERROR(INDEX(Prices[Current Price],MATCH($A816,Prices[Key],0)),0))</f>
        <v/>
      </c>
      <c r="I816" s="285" t="str">
        <f>IF($A816="","",IFERROR(INDEX(Prices[FX to SGD],MATCH($A816,Prices[Key],0)),1))</f>
        <v/>
      </c>
      <c r="J816" s="283" t="str">
        <f t="shared" si="111"/>
        <v/>
      </c>
      <c r="K816" s="283" t="str">
        <f t="shared" si="112"/>
        <v/>
      </c>
      <c r="L816" s="283" t="str">
        <f t="shared" si="113"/>
        <v/>
      </c>
      <c r="M816" s="286" t="str">
        <f t="shared" si="114"/>
        <v/>
      </c>
      <c r="N816" s="240" t="str">
        <f>IF($A816="","",IF(ABS(E816)&gt;0.000001,COUNT($N$1:N815)+1,""))</f>
        <v/>
      </c>
      <c r="O816" s="287" t="str">
        <f>IF($A816="","",SUMIFS(Transactions!$H$2:$H$1001,Transactions!$J$2:$J$1001,$A816,Transactions!$A$2:$A$1001,2)*$I816)</f>
        <v/>
      </c>
      <c r="P816" s="287" t="str">
        <f t="shared" si="115"/>
        <v/>
      </c>
      <c r="Q816" s="288" t="str">
        <f t="shared" si="116"/>
        <v/>
      </c>
    </row>
    <row r="817" spans="1:17" ht="15" customHeight="1" x14ac:dyDescent="0.2">
      <c r="A817" s="240" t="str">
        <f>IFERROR(INDEX(Txn[Key],MATCH(0,INDEX(COUNTIF($A$1:A816,Txn[Key])+(Txn[Key]=""),0),0)),"")</f>
        <v/>
      </c>
      <c r="B817" s="240" t="str">
        <f t="shared" si="108"/>
        <v/>
      </c>
      <c r="C817" s="240" t="str">
        <f t="shared" si="109"/>
        <v/>
      </c>
      <c r="D817" s="240" t="str">
        <f t="shared" si="110"/>
        <v/>
      </c>
      <c r="E817" s="261" t="str">
        <f>IF($A817="","",SUMIFS(Txn[Signed Units],Txn[Key],$A817))</f>
        <v/>
      </c>
      <c r="F817" s="283" t="str">
        <f>IF($A817="","",SUMIFS(Txn[Buy Cost],Txn[Key],$A817))</f>
        <v/>
      </c>
      <c r="G817" s="283" t="str">
        <f>IF($A817="","",SUMIFS(Txn[Sell Proceeds],Txn[Key],$A817))</f>
        <v/>
      </c>
      <c r="H817" s="284" t="str">
        <f>IF($A817="","",IFERROR(INDEX(Prices[Current Price],MATCH($A817,Prices[Key],0)),0))</f>
        <v/>
      </c>
      <c r="I817" s="285" t="str">
        <f>IF($A817="","",IFERROR(INDEX(Prices[FX to SGD],MATCH($A817,Prices[Key],0)),1))</f>
        <v/>
      </c>
      <c r="J817" s="283" t="str">
        <f t="shared" si="111"/>
        <v/>
      </c>
      <c r="K817" s="283" t="str">
        <f t="shared" si="112"/>
        <v/>
      </c>
      <c r="L817" s="283" t="str">
        <f t="shared" si="113"/>
        <v/>
      </c>
      <c r="M817" s="286" t="str">
        <f t="shared" si="114"/>
        <v/>
      </c>
      <c r="N817" s="240" t="str">
        <f>IF($A817="","",IF(ABS(E817)&gt;0.000001,COUNT($N$1:N816)+1,""))</f>
        <v/>
      </c>
      <c r="O817" s="287" t="str">
        <f>IF($A817="","",SUMIFS(Transactions!$H$2:$H$1001,Transactions!$J$2:$J$1001,$A817,Transactions!$A$2:$A$1001,2)*$I817)</f>
        <v/>
      </c>
      <c r="P817" s="287" t="str">
        <f t="shared" si="115"/>
        <v/>
      </c>
      <c r="Q817" s="288" t="str">
        <f t="shared" si="116"/>
        <v/>
      </c>
    </row>
    <row r="818" spans="1:17" ht="15" customHeight="1" x14ac:dyDescent="0.2">
      <c r="A818" s="240" t="str">
        <f>IFERROR(INDEX(Txn[Key],MATCH(0,INDEX(COUNTIF($A$1:A817,Txn[Key])+(Txn[Key]=""),0),0)),"")</f>
        <v/>
      </c>
      <c r="B818" s="240" t="str">
        <f t="shared" si="108"/>
        <v/>
      </c>
      <c r="C818" s="240" t="str">
        <f t="shared" si="109"/>
        <v/>
      </c>
      <c r="D818" s="240" t="str">
        <f t="shared" si="110"/>
        <v/>
      </c>
      <c r="E818" s="261" t="str">
        <f>IF($A818="","",SUMIFS(Txn[Signed Units],Txn[Key],$A818))</f>
        <v/>
      </c>
      <c r="F818" s="283" t="str">
        <f>IF($A818="","",SUMIFS(Txn[Buy Cost],Txn[Key],$A818))</f>
        <v/>
      </c>
      <c r="G818" s="283" t="str">
        <f>IF($A818="","",SUMIFS(Txn[Sell Proceeds],Txn[Key],$A818))</f>
        <v/>
      </c>
      <c r="H818" s="284" t="str">
        <f>IF($A818="","",IFERROR(INDEX(Prices[Current Price],MATCH($A818,Prices[Key],0)),0))</f>
        <v/>
      </c>
      <c r="I818" s="285" t="str">
        <f>IF($A818="","",IFERROR(INDEX(Prices[FX to SGD],MATCH($A818,Prices[Key],0)),1))</f>
        <v/>
      </c>
      <c r="J818" s="283" t="str">
        <f t="shared" si="111"/>
        <v/>
      </c>
      <c r="K818" s="283" t="str">
        <f t="shared" si="112"/>
        <v/>
      </c>
      <c r="L818" s="283" t="str">
        <f t="shared" si="113"/>
        <v/>
      </c>
      <c r="M818" s="286" t="str">
        <f t="shared" si="114"/>
        <v/>
      </c>
      <c r="N818" s="240" t="str">
        <f>IF($A818="","",IF(ABS(E818)&gt;0.000001,COUNT($N$1:N817)+1,""))</f>
        <v/>
      </c>
      <c r="O818" s="287" t="str">
        <f>IF($A818="","",SUMIFS(Transactions!$H$2:$H$1001,Transactions!$J$2:$J$1001,$A818,Transactions!$A$2:$A$1001,2)*$I818)</f>
        <v/>
      </c>
      <c r="P818" s="287" t="str">
        <f t="shared" si="115"/>
        <v/>
      </c>
      <c r="Q818" s="288" t="str">
        <f t="shared" si="116"/>
        <v/>
      </c>
    </row>
    <row r="819" spans="1:17" ht="15" customHeight="1" x14ac:dyDescent="0.2">
      <c r="A819" s="240" t="str">
        <f>IFERROR(INDEX(Txn[Key],MATCH(0,INDEX(COUNTIF($A$1:A818,Txn[Key])+(Txn[Key]=""),0),0)),"")</f>
        <v/>
      </c>
      <c r="B819" s="240" t="str">
        <f t="shared" si="108"/>
        <v/>
      </c>
      <c r="C819" s="240" t="str">
        <f t="shared" si="109"/>
        <v/>
      </c>
      <c r="D819" s="240" t="str">
        <f t="shared" si="110"/>
        <v/>
      </c>
      <c r="E819" s="261" t="str">
        <f>IF($A819="","",SUMIFS(Txn[Signed Units],Txn[Key],$A819))</f>
        <v/>
      </c>
      <c r="F819" s="283" t="str">
        <f>IF($A819="","",SUMIFS(Txn[Buy Cost],Txn[Key],$A819))</f>
        <v/>
      </c>
      <c r="G819" s="283" t="str">
        <f>IF($A819="","",SUMIFS(Txn[Sell Proceeds],Txn[Key],$A819))</f>
        <v/>
      </c>
      <c r="H819" s="284" t="str">
        <f>IF($A819="","",IFERROR(INDEX(Prices[Current Price],MATCH($A819,Prices[Key],0)),0))</f>
        <v/>
      </c>
      <c r="I819" s="285" t="str">
        <f>IF($A819="","",IFERROR(INDEX(Prices[FX to SGD],MATCH($A819,Prices[Key],0)),1))</f>
        <v/>
      </c>
      <c r="J819" s="283" t="str">
        <f t="shared" si="111"/>
        <v/>
      </c>
      <c r="K819" s="283" t="str">
        <f t="shared" si="112"/>
        <v/>
      </c>
      <c r="L819" s="283" t="str">
        <f t="shared" si="113"/>
        <v/>
      </c>
      <c r="M819" s="286" t="str">
        <f t="shared" si="114"/>
        <v/>
      </c>
      <c r="N819" s="240" t="str">
        <f>IF($A819="","",IF(ABS(E819)&gt;0.000001,COUNT($N$1:N818)+1,""))</f>
        <v/>
      </c>
      <c r="O819" s="287" t="str">
        <f>IF($A819="","",SUMIFS(Transactions!$H$2:$H$1001,Transactions!$J$2:$J$1001,$A819,Transactions!$A$2:$A$1001,2)*$I819)</f>
        <v/>
      </c>
      <c r="P819" s="287" t="str">
        <f t="shared" si="115"/>
        <v/>
      </c>
      <c r="Q819" s="288" t="str">
        <f t="shared" si="116"/>
        <v/>
      </c>
    </row>
    <row r="820" spans="1:17" ht="15" customHeight="1" x14ac:dyDescent="0.2">
      <c r="A820" s="240" t="str">
        <f>IFERROR(INDEX(Txn[Key],MATCH(0,INDEX(COUNTIF($A$1:A819,Txn[Key])+(Txn[Key]=""),0),0)),"")</f>
        <v/>
      </c>
      <c r="B820" s="240" t="str">
        <f t="shared" si="108"/>
        <v/>
      </c>
      <c r="C820" s="240" t="str">
        <f t="shared" si="109"/>
        <v/>
      </c>
      <c r="D820" s="240" t="str">
        <f t="shared" si="110"/>
        <v/>
      </c>
      <c r="E820" s="261" t="str">
        <f>IF($A820="","",SUMIFS(Txn[Signed Units],Txn[Key],$A820))</f>
        <v/>
      </c>
      <c r="F820" s="283" t="str">
        <f>IF($A820="","",SUMIFS(Txn[Buy Cost],Txn[Key],$A820))</f>
        <v/>
      </c>
      <c r="G820" s="283" t="str">
        <f>IF($A820="","",SUMIFS(Txn[Sell Proceeds],Txn[Key],$A820))</f>
        <v/>
      </c>
      <c r="H820" s="284" t="str">
        <f>IF($A820="","",IFERROR(INDEX(Prices[Current Price],MATCH($A820,Prices[Key],0)),0))</f>
        <v/>
      </c>
      <c r="I820" s="285" t="str">
        <f>IF($A820="","",IFERROR(INDEX(Prices[FX to SGD],MATCH($A820,Prices[Key],0)),1))</f>
        <v/>
      </c>
      <c r="J820" s="283" t="str">
        <f t="shared" si="111"/>
        <v/>
      </c>
      <c r="K820" s="283" t="str">
        <f t="shared" si="112"/>
        <v/>
      </c>
      <c r="L820" s="283" t="str">
        <f t="shared" si="113"/>
        <v/>
      </c>
      <c r="M820" s="286" t="str">
        <f t="shared" si="114"/>
        <v/>
      </c>
      <c r="N820" s="240" t="str">
        <f>IF($A820="","",IF(ABS(E820)&gt;0.000001,COUNT($N$1:N819)+1,""))</f>
        <v/>
      </c>
      <c r="O820" s="287" t="str">
        <f>IF($A820="","",SUMIFS(Transactions!$H$2:$H$1001,Transactions!$J$2:$J$1001,$A820,Transactions!$A$2:$A$1001,2)*$I820)</f>
        <v/>
      </c>
      <c r="P820" s="287" t="str">
        <f t="shared" si="115"/>
        <v/>
      </c>
      <c r="Q820" s="288" t="str">
        <f t="shared" si="116"/>
        <v/>
      </c>
    </row>
    <row r="821" spans="1:17" ht="15" customHeight="1" x14ac:dyDescent="0.2">
      <c r="A821" s="240" t="str">
        <f>IFERROR(INDEX(Txn[Key],MATCH(0,INDEX(COUNTIF($A$1:A820,Txn[Key])+(Txn[Key]=""),0),0)),"")</f>
        <v/>
      </c>
      <c r="B821" s="240" t="str">
        <f t="shared" si="108"/>
        <v/>
      </c>
      <c r="C821" s="240" t="str">
        <f t="shared" si="109"/>
        <v/>
      </c>
      <c r="D821" s="240" t="str">
        <f t="shared" si="110"/>
        <v/>
      </c>
      <c r="E821" s="261" t="str">
        <f>IF($A821="","",SUMIFS(Txn[Signed Units],Txn[Key],$A821))</f>
        <v/>
      </c>
      <c r="F821" s="283" t="str">
        <f>IF($A821="","",SUMIFS(Txn[Buy Cost],Txn[Key],$A821))</f>
        <v/>
      </c>
      <c r="G821" s="283" t="str">
        <f>IF($A821="","",SUMIFS(Txn[Sell Proceeds],Txn[Key],$A821))</f>
        <v/>
      </c>
      <c r="H821" s="284" t="str">
        <f>IF($A821="","",IFERROR(INDEX(Prices[Current Price],MATCH($A821,Prices[Key],0)),0))</f>
        <v/>
      </c>
      <c r="I821" s="285" t="str">
        <f>IF($A821="","",IFERROR(INDEX(Prices[FX to SGD],MATCH($A821,Prices[Key],0)),1))</f>
        <v/>
      </c>
      <c r="J821" s="283" t="str">
        <f t="shared" si="111"/>
        <v/>
      </c>
      <c r="K821" s="283" t="str">
        <f t="shared" si="112"/>
        <v/>
      </c>
      <c r="L821" s="283" t="str">
        <f t="shared" si="113"/>
        <v/>
      </c>
      <c r="M821" s="286" t="str">
        <f t="shared" si="114"/>
        <v/>
      </c>
      <c r="N821" s="240" t="str">
        <f>IF($A821="","",IF(ABS(E821)&gt;0.000001,COUNT($N$1:N820)+1,""))</f>
        <v/>
      </c>
      <c r="O821" s="287" t="str">
        <f>IF($A821="","",SUMIFS(Transactions!$H$2:$H$1001,Transactions!$J$2:$J$1001,$A821,Transactions!$A$2:$A$1001,2)*$I821)</f>
        <v/>
      </c>
      <c r="P821" s="287" t="str">
        <f t="shared" si="115"/>
        <v/>
      </c>
      <c r="Q821" s="288" t="str">
        <f t="shared" si="116"/>
        <v/>
      </c>
    </row>
    <row r="822" spans="1:17" ht="15" customHeight="1" x14ac:dyDescent="0.2">
      <c r="A822" s="240" t="str">
        <f>IFERROR(INDEX(Txn[Key],MATCH(0,INDEX(COUNTIF($A$1:A821,Txn[Key])+(Txn[Key]=""),0),0)),"")</f>
        <v/>
      </c>
      <c r="B822" s="240" t="str">
        <f t="shared" si="108"/>
        <v/>
      </c>
      <c r="C822" s="240" t="str">
        <f t="shared" si="109"/>
        <v/>
      </c>
      <c r="D822" s="240" t="str">
        <f t="shared" si="110"/>
        <v/>
      </c>
      <c r="E822" s="261" t="str">
        <f>IF($A822="","",SUMIFS(Txn[Signed Units],Txn[Key],$A822))</f>
        <v/>
      </c>
      <c r="F822" s="283" t="str">
        <f>IF($A822="","",SUMIFS(Txn[Buy Cost],Txn[Key],$A822))</f>
        <v/>
      </c>
      <c r="G822" s="283" t="str">
        <f>IF($A822="","",SUMIFS(Txn[Sell Proceeds],Txn[Key],$A822))</f>
        <v/>
      </c>
      <c r="H822" s="284" t="str">
        <f>IF($A822="","",IFERROR(INDEX(Prices[Current Price],MATCH($A822,Prices[Key],0)),0))</f>
        <v/>
      </c>
      <c r="I822" s="285" t="str">
        <f>IF($A822="","",IFERROR(INDEX(Prices[FX to SGD],MATCH($A822,Prices[Key],0)),1))</f>
        <v/>
      </c>
      <c r="J822" s="283" t="str">
        <f t="shared" si="111"/>
        <v/>
      </c>
      <c r="K822" s="283" t="str">
        <f t="shared" si="112"/>
        <v/>
      </c>
      <c r="L822" s="283" t="str">
        <f t="shared" si="113"/>
        <v/>
      </c>
      <c r="M822" s="286" t="str">
        <f t="shared" si="114"/>
        <v/>
      </c>
      <c r="N822" s="240" t="str">
        <f>IF($A822="","",IF(ABS(E822)&gt;0.000001,COUNT($N$1:N821)+1,""))</f>
        <v/>
      </c>
      <c r="O822" s="287" t="str">
        <f>IF($A822="","",SUMIFS(Transactions!$H$2:$H$1001,Transactions!$J$2:$J$1001,$A822,Transactions!$A$2:$A$1001,2)*$I822)</f>
        <v/>
      </c>
      <c r="P822" s="287" t="str">
        <f t="shared" si="115"/>
        <v/>
      </c>
      <c r="Q822" s="288" t="str">
        <f t="shared" si="116"/>
        <v/>
      </c>
    </row>
    <row r="823" spans="1:17" ht="15" customHeight="1" x14ac:dyDescent="0.2">
      <c r="A823" s="240" t="str">
        <f>IFERROR(INDEX(Txn[Key],MATCH(0,INDEX(COUNTIF($A$1:A822,Txn[Key])+(Txn[Key]=""),0),0)),"")</f>
        <v/>
      </c>
      <c r="B823" s="240" t="str">
        <f t="shared" si="108"/>
        <v/>
      </c>
      <c r="C823" s="240" t="str">
        <f t="shared" si="109"/>
        <v/>
      </c>
      <c r="D823" s="240" t="str">
        <f t="shared" si="110"/>
        <v/>
      </c>
      <c r="E823" s="261" t="str">
        <f>IF($A823="","",SUMIFS(Txn[Signed Units],Txn[Key],$A823))</f>
        <v/>
      </c>
      <c r="F823" s="283" t="str">
        <f>IF($A823="","",SUMIFS(Txn[Buy Cost],Txn[Key],$A823))</f>
        <v/>
      </c>
      <c r="G823" s="283" t="str">
        <f>IF($A823="","",SUMIFS(Txn[Sell Proceeds],Txn[Key],$A823))</f>
        <v/>
      </c>
      <c r="H823" s="284" t="str">
        <f>IF($A823="","",IFERROR(INDEX(Prices[Current Price],MATCH($A823,Prices[Key],0)),0))</f>
        <v/>
      </c>
      <c r="I823" s="285" t="str">
        <f>IF($A823="","",IFERROR(INDEX(Prices[FX to SGD],MATCH($A823,Prices[Key],0)),1))</f>
        <v/>
      </c>
      <c r="J823" s="283" t="str">
        <f t="shared" si="111"/>
        <v/>
      </c>
      <c r="K823" s="283" t="str">
        <f t="shared" si="112"/>
        <v/>
      </c>
      <c r="L823" s="283" t="str">
        <f t="shared" si="113"/>
        <v/>
      </c>
      <c r="M823" s="286" t="str">
        <f t="shared" si="114"/>
        <v/>
      </c>
      <c r="N823" s="240" t="str">
        <f>IF($A823="","",IF(ABS(E823)&gt;0.000001,COUNT($N$1:N822)+1,""))</f>
        <v/>
      </c>
      <c r="O823" s="287" t="str">
        <f>IF($A823="","",SUMIFS(Transactions!$H$2:$H$1001,Transactions!$J$2:$J$1001,$A823,Transactions!$A$2:$A$1001,2)*$I823)</f>
        <v/>
      </c>
      <c r="P823" s="287" t="str">
        <f t="shared" si="115"/>
        <v/>
      </c>
      <c r="Q823" s="288" t="str">
        <f t="shared" si="116"/>
        <v/>
      </c>
    </row>
    <row r="824" spans="1:17" ht="15" customHeight="1" x14ac:dyDescent="0.2">
      <c r="A824" s="240" t="str">
        <f>IFERROR(INDEX(Txn[Key],MATCH(0,INDEX(COUNTIF($A$1:A823,Txn[Key])+(Txn[Key]=""),0),0)),"")</f>
        <v/>
      </c>
      <c r="B824" s="240" t="str">
        <f t="shared" si="108"/>
        <v/>
      </c>
      <c r="C824" s="240" t="str">
        <f t="shared" si="109"/>
        <v/>
      </c>
      <c r="D824" s="240" t="str">
        <f t="shared" si="110"/>
        <v/>
      </c>
      <c r="E824" s="261" t="str">
        <f>IF($A824="","",SUMIFS(Txn[Signed Units],Txn[Key],$A824))</f>
        <v/>
      </c>
      <c r="F824" s="283" t="str">
        <f>IF($A824="","",SUMIFS(Txn[Buy Cost],Txn[Key],$A824))</f>
        <v/>
      </c>
      <c r="G824" s="283" t="str">
        <f>IF($A824="","",SUMIFS(Txn[Sell Proceeds],Txn[Key],$A824))</f>
        <v/>
      </c>
      <c r="H824" s="284" t="str">
        <f>IF($A824="","",IFERROR(INDEX(Prices[Current Price],MATCH($A824,Prices[Key],0)),0))</f>
        <v/>
      </c>
      <c r="I824" s="285" t="str">
        <f>IF($A824="","",IFERROR(INDEX(Prices[FX to SGD],MATCH($A824,Prices[Key],0)),1))</f>
        <v/>
      </c>
      <c r="J824" s="283" t="str">
        <f t="shared" si="111"/>
        <v/>
      </c>
      <c r="K824" s="283" t="str">
        <f t="shared" si="112"/>
        <v/>
      </c>
      <c r="L824" s="283" t="str">
        <f t="shared" si="113"/>
        <v/>
      </c>
      <c r="M824" s="286" t="str">
        <f t="shared" si="114"/>
        <v/>
      </c>
      <c r="N824" s="240" t="str">
        <f>IF($A824="","",IF(ABS(E824)&gt;0.000001,COUNT($N$1:N823)+1,""))</f>
        <v/>
      </c>
      <c r="O824" s="287" t="str">
        <f>IF($A824="","",SUMIFS(Transactions!$H$2:$H$1001,Transactions!$J$2:$J$1001,$A824,Transactions!$A$2:$A$1001,2)*$I824)</f>
        <v/>
      </c>
      <c r="P824" s="287" t="str">
        <f t="shared" si="115"/>
        <v/>
      </c>
      <c r="Q824" s="288" t="str">
        <f t="shared" si="116"/>
        <v/>
      </c>
    </row>
    <row r="825" spans="1:17" ht="15" customHeight="1" x14ac:dyDescent="0.2">
      <c r="A825" s="240" t="str">
        <f>IFERROR(INDEX(Txn[Key],MATCH(0,INDEX(COUNTIF($A$1:A824,Txn[Key])+(Txn[Key]=""),0),0)),"")</f>
        <v/>
      </c>
      <c r="B825" s="240" t="str">
        <f t="shared" si="108"/>
        <v/>
      </c>
      <c r="C825" s="240" t="str">
        <f t="shared" si="109"/>
        <v/>
      </c>
      <c r="D825" s="240" t="str">
        <f t="shared" si="110"/>
        <v/>
      </c>
      <c r="E825" s="261" t="str">
        <f>IF($A825="","",SUMIFS(Txn[Signed Units],Txn[Key],$A825))</f>
        <v/>
      </c>
      <c r="F825" s="283" t="str">
        <f>IF($A825="","",SUMIFS(Txn[Buy Cost],Txn[Key],$A825))</f>
        <v/>
      </c>
      <c r="G825" s="283" t="str">
        <f>IF($A825="","",SUMIFS(Txn[Sell Proceeds],Txn[Key],$A825))</f>
        <v/>
      </c>
      <c r="H825" s="284" t="str">
        <f>IF($A825="","",IFERROR(INDEX(Prices[Current Price],MATCH($A825,Prices[Key],0)),0))</f>
        <v/>
      </c>
      <c r="I825" s="285" t="str">
        <f>IF($A825="","",IFERROR(INDEX(Prices[FX to SGD],MATCH($A825,Prices[Key],0)),1))</f>
        <v/>
      </c>
      <c r="J825" s="283" t="str">
        <f t="shared" si="111"/>
        <v/>
      </c>
      <c r="K825" s="283" t="str">
        <f t="shared" si="112"/>
        <v/>
      </c>
      <c r="L825" s="283" t="str">
        <f t="shared" si="113"/>
        <v/>
      </c>
      <c r="M825" s="286" t="str">
        <f t="shared" si="114"/>
        <v/>
      </c>
      <c r="N825" s="240" t="str">
        <f>IF($A825="","",IF(ABS(E825)&gt;0.000001,COUNT($N$1:N824)+1,""))</f>
        <v/>
      </c>
      <c r="O825" s="287" t="str">
        <f>IF($A825="","",SUMIFS(Transactions!$H$2:$H$1001,Transactions!$J$2:$J$1001,$A825,Transactions!$A$2:$A$1001,2)*$I825)</f>
        <v/>
      </c>
      <c r="P825" s="287" t="str">
        <f t="shared" si="115"/>
        <v/>
      </c>
      <c r="Q825" s="288" t="str">
        <f t="shared" si="116"/>
        <v/>
      </c>
    </row>
    <row r="826" spans="1:17" ht="15" customHeight="1" x14ac:dyDescent="0.2">
      <c r="A826" s="240" t="str">
        <f>IFERROR(INDEX(Txn[Key],MATCH(0,INDEX(COUNTIF($A$1:A825,Txn[Key])+(Txn[Key]=""),0),0)),"")</f>
        <v/>
      </c>
      <c r="B826" s="240" t="str">
        <f t="shared" si="108"/>
        <v/>
      </c>
      <c r="C826" s="240" t="str">
        <f t="shared" si="109"/>
        <v/>
      </c>
      <c r="D826" s="240" t="str">
        <f t="shared" si="110"/>
        <v/>
      </c>
      <c r="E826" s="261" t="str">
        <f>IF($A826="","",SUMIFS(Txn[Signed Units],Txn[Key],$A826))</f>
        <v/>
      </c>
      <c r="F826" s="283" t="str">
        <f>IF($A826="","",SUMIFS(Txn[Buy Cost],Txn[Key],$A826))</f>
        <v/>
      </c>
      <c r="G826" s="283" t="str">
        <f>IF($A826="","",SUMIFS(Txn[Sell Proceeds],Txn[Key],$A826))</f>
        <v/>
      </c>
      <c r="H826" s="284" t="str">
        <f>IF($A826="","",IFERROR(INDEX(Prices[Current Price],MATCH($A826,Prices[Key],0)),0))</f>
        <v/>
      </c>
      <c r="I826" s="285" t="str">
        <f>IF($A826="","",IFERROR(INDEX(Prices[FX to SGD],MATCH($A826,Prices[Key],0)),1))</f>
        <v/>
      </c>
      <c r="J826" s="283" t="str">
        <f t="shared" si="111"/>
        <v/>
      </c>
      <c r="K826" s="283" t="str">
        <f t="shared" si="112"/>
        <v/>
      </c>
      <c r="L826" s="283" t="str">
        <f t="shared" si="113"/>
        <v/>
      </c>
      <c r="M826" s="286" t="str">
        <f t="shared" si="114"/>
        <v/>
      </c>
      <c r="N826" s="240" t="str">
        <f>IF($A826="","",IF(ABS(E826)&gt;0.000001,COUNT($N$1:N825)+1,""))</f>
        <v/>
      </c>
      <c r="O826" s="287" t="str">
        <f>IF($A826="","",SUMIFS(Transactions!$H$2:$H$1001,Transactions!$J$2:$J$1001,$A826,Transactions!$A$2:$A$1001,2)*$I826)</f>
        <v/>
      </c>
      <c r="P826" s="287" t="str">
        <f t="shared" si="115"/>
        <v/>
      </c>
      <c r="Q826" s="288" t="str">
        <f t="shared" si="116"/>
        <v/>
      </c>
    </row>
    <row r="827" spans="1:17" ht="15" customHeight="1" x14ac:dyDescent="0.2">
      <c r="A827" s="240" t="str">
        <f>IFERROR(INDEX(Txn[Key],MATCH(0,INDEX(COUNTIF($A$1:A826,Txn[Key])+(Txn[Key]=""),0),0)),"")</f>
        <v/>
      </c>
      <c r="B827" s="240" t="str">
        <f t="shared" si="108"/>
        <v/>
      </c>
      <c r="C827" s="240" t="str">
        <f t="shared" si="109"/>
        <v/>
      </c>
      <c r="D827" s="240" t="str">
        <f t="shared" si="110"/>
        <v/>
      </c>
      <c r="E827" s="261" t="str">
        <f>IF($A827="","",SUMIFS(Txn[Signed Units],Txn[Key],$A827))</f>
        <v/>
      </c>
      <c r="F827" s="283" t="str">
        <f>IF($A827="","",SUMIFS(Txn[Buy Cost],Txn[Key],$A827))</f>
        <v/>
      </c>
      <c r="G827" s="283" t="str">
        <f>IF($A827="","",SUMIFS(Txn[Sell Proceeds],Txn[Key],$A827))</f>
        <v/>
      </c>
      <c r="H827" s="284" t="str">
        <f>IF($A827="","",IFERROR(INDEX(Prices[Current Price],MATCH($A827,Prices[Key],0)),0))</f>
        <v/>
      </c>
      <c r="I827" s="285" t="str">
        <f>IF($A827="","",IFERROR(INDEX(Prices[FX to SGD],MATCH($A827,Prices[Key],0)),1))</f>
        <v/>
      </c>
      <c r="J827" s="283" t="str">
        <f t="shared" si="111"/>
        <v/>
      </c>
      <c r="K827" s="283" t="str">
        <f t="shared" si="112"/>
        <v/>
      </c>
      <c r="L827" s="283" t="str">
        <f t="shared" si="113"/>
        <v/>
      </c>
      <c r="M827" s="286" t="str">
        <f t="shared" si="114"/>
        <v/>
      </c>
      <c r="N827" s="240" t="str">
        <f>IF($A827="","",IF(ABS(E827)&gt;0.000001,COUNT($N$1:N826)+1,""))</f>
        <v/>
      </c>
      <c r="O827" s="287" t="str">
        <f>IF($A827="","",SUMIFS(Transactions!$H$2:$H$1001,Transactions!$J$2:$J$1001,$A827,Transactions!$A$2:$A$1001,2)*$I827)</f>
        <v/>
      </c>
      <c r="P827" s="287" t="str">
        <f t="shared" si="115"/>
        <v/>
      </c>
      <c r="Q827" s="288" t="str">
        <f t="shared" si="116"/>
        <v/>
      </c>
    </row>
    <row r="828" spans="1:17" ht="15" customHeight="1" x14ac:dyDescent="0.2">
      <c r="A828" s="240" t="str">
        <f>IFERROR(INDEX(Txn[Key],MATCH(0,INDEX(COUNTIF($A$1:A827,Txn[Key])+(Txn[Key]=""),0),0)),"")</f>
        <v/>
      </c>
      <c r="B828" s="240" t="str">
        <f t="shared" si="108"/>
        <v/>
      </c>
      <c r="C828" s="240" t="str">
        <f t="shared" si="109"/>
        <v/>
      </c>
      <c r="D828" s="240" t="str">
        <f t="shared" si="110"/>
        <v/>
      </c>
      <c r="E828" s="261" t="str">
        <f>IF($A828="","",SUMIFS(Txn[Signed Units],Txn[Key],$A828))</f>
        <v/>
      </c>
      <c r="F828" s="283" t="str">
        <f>IF($A828="","",SUMIFS(Txn[Buy Cost],Txn[Key],$A828))</f>
        <v/>
      </c>
      <c r="G828" s="283" t="str">
        <f>IF($A828="","",SUMIFS(Txn[Sell Proceeds],Txn[Key],$A828))</f>
        <v/>
      </c>
      <c r="H828" s="284" t="str">
        <f>IF($A828="","",IFERROR(INDEX(Prices[Current Price],MATCH($A828,Prices[Key],0)),0))</f>
        <v/>
      </c>
      <c r="I828" s="285" t="str">
        <f>IF($A828="","",IFERROR(INDEX(Prices[FX to SGD],MATCH($A828,Prices[Key],0)),1))</f>
        <v/>
      </c>
      <c r="J828" s="283" t="str">
        <f t="shared" si="111"/>
        <v/>
      </c>
      <c r="K828" s="283" t="str">
        <f t="shared" si="112"/>
        <v/>
      </c>
      <c r="L828" s="283" t="str">
        <f t="shared" si="113"/>
        <v/>
      </c>
      <c r="M828" s="286" t="str">
        <f t="shared" si="114"/>
        <v/>
      </c>
      <c r="N828" s="240" t="str">
        <f>IF($A828="","",IF(ABS(E828)&gt;0.000001,COUNT($N$1:N827)+1,""))</f>
        <v/>
      </c>
      <c r="O828" s="287" t="str">
        <f>IF($A828="","",SUMIFS(Transactions!$H$2:$H$1001,Transactions!$J$2:$J$1001,$A828,Transactions!$A$2:$A$1001,2)*$I828)</f>
        <v/>
      </c>
      <c r="P828" s="287" t="str">
        <f t="shared" si="115"/>
        <v/>
      </c>
      <c r="Q828" s="288" t="str">
        <f t="shared" si="116"/>
        <v/>
      </c>
    </row>
    <row r="829" spans="1:17" ht="15" customHeight="1" x14ac:dyDescent="0.2">
      <c r="A829" s="240" t="str">
        <f>IFERROR(INDEX(Txn[Key],MATCH(0,INDEX(COUNTIF($A$1:A828,Txn[Key])+(Txn[Key]=""),0),0)),"")</f>
        <v/>
      </c>
      <c r="B829" s="240" t="str">
        <f t="shared" si="108"/>
        <v/>
      </c>
      <c r="C829" s="240" t="str">
        <f t="shared" si="109"/>
        <v/>
      </c>
      <c r="D829" s="240" t="str">
        <f t="shared" si="110"/>
        <v/>
      </c>
      <c r="E829" s="261" t="str">
        <f>IF($A829="","",SUMIFS(Txn[Signed Units],Txn[Key],$A829))</f>
        <v/>
      </c>
      <c r="F829" s="283" t="str">
        <f>IF($A829="","",SUMIFS(Txn[Buy Cost],Txn[Key],$A829))</f>
        <v/>
      </c>
      <c r="G829" s="283" t="str">
        <f>IF($A829="","",SUMIFS(Txn[Sell Proceeds],Txn[Key],$A829))</f>
        <v/>
      </c>
      <c r="H829" s="284" t="str">
        <f>IF($A829="","",IFERROR(INDEX(Prices[Current Price],MATCH($A829,Prices[Key],0)),0))</f>
        <v/>
      </c>
      <c r="I829" s="285" t="str">
        <f>IF($A829="","",IFERROR(INDEX(Prices[FX to SGD],MATCH($A829,Prices[Key],0)),1))</f>
        <v/>
      </c>
      <c r="J829" s="283" t="str">
        <f t="shared" si="111"/>
        <v/>
      </c>
      <c r="K829" s="283" t="str">
        <f t="shared" si="112"/>
        <v/>
      </c>
      <c r="L829" s="283" t="str">
        <f t="shared" si="113"/>
        <v/>
      </c>
      <c r="M829" s="286" t="str">
        <f t="shared" si="114"/>
        <v/>
      </c>
      <c r="N829" s="240" t="str">
        <f>IF($A829="","",IF(ABS(E829)&gt;0.000001,COUNT($N$1:N828)+1,""))</f>
        <v/>
      </c>
      <c r="O829" s="287" t="str">
        <f>IF($A829="","",SUMIFS(Transactions!$H$2:$H$1001,Transactions!$J$2:$J$1001,$A829,Transactions!$A$2:$A$1001,2)*$I829)</f>
        <v/>
      </c>
      <c r="P829" s="287" t="str">
        <f t="shared" si="115"/>
        <v/>
      </c>
      <c r="Q829" s="288" t="str">
        <f t="shared" si="116"/>
        <v/>
      </c>
    </row>
    <row r="830" spans="1:17" ht="15" customHeight="1" x14ac:dyDescent="0.2">
      <c r="A830" s="240" t="str">
        <f>IFERROR(INDEX(Txn[Key],MATCH(0,INDEX(COUNTIF($A$1:A829,Txn[Key])+(Txn[Key]=""),0),0)),"")</f>
        <v/>
      </c>
      <c r="B830" s="240" t="str">
        <f t="shared" si="108"/>
        <v/>
      </c>
      <c r="C830" s="240" t="str">
        <f t="shared" si="109"/>
        <v/>
      </c>
      <c r="D830" s="240" t="str">
        <f t="shared" si="110"/>
        <v/>
      </c>
      <c r="E830" s="261" t="str">
        <f>IF($A830="","",SUMIFS(Txn[Signed Units],Txn[Key],$A830))</f>
        <v/>
      </c>
      <c r="F830" s="283" t="str">
        <f>IF($A830="","",SUMIFS(Txn[Buy Cost],Txn[Key],$A830))</f>
        <v/>
      </c>
      <c r="G830" s="283" t="str">
        <f>IF($A830="","",SUMIFS(Txn[Sell Proceeds],Txn[Key],$A830))</f>
        <v/>
      </c>
      <c r="H830" s="284" t="str">
        <f>IF($A830="","",IFERROR(INDEX(Prices[Current Price],MATCH($A830,Prices[Key],0)),0))</f>
        <v/>
      </c>
      <c r="I830" s="285" t="str">
        <f>IF($A830="","",IFERROR(INDEX(Prices[FX to SGD],MATCH($A830,Prices[Key],0)),1))</f>
        <v/>
      </c>
      <c r="J830" s="283" t="str">
        <f t="shared" si="111"/>
        <v/>
      </c>
      <c r="K830" s="283" t="str">
        <f t="shared" si="112"/>
        <v/>
      </c>
      <c r="L830" s="283" t="str">
        <f t="shared" si="113"/>
        <v/>
      </c>
      <c r="M830" s="286" t="str">
        <f t="shared" si="114"/>
        <v/>
      </c>
      <c r="N830" s="240" t="str">
        <f>IF($A830="","",IF(ABS(E830)&gt;0.000001,COUNT($N$1:N829)+1,""))</f>
        <v/>
      </c>
      <c r="O830" s="287" t="str">
        <f>IF($A830="","",SUMIFS(Transactions!$H$2:$H$1001,Transactions!$J$2:$J$1001,$A830,Transactions!$A$2:$A$1001,2)*$I830)</f>
        <v/>
      </c>
      <c r="P830" s="287" t="str">
        <f t="shared" si="115"/>
        <v/>
      </c>
      <c r="Q830" s="288" t="str">
        <f t="shared" si="116"/>
        <v/>
      </c>
    </row>
    <row r="831" spans="1:17" ht="15" customHeight="1" x14ac:dyDescent="0.2">
      <c r="A831" s="240" t="str">
        <f>IFERROR(INDEX(Txn[Key],MATCH(0,INDEX(COUNTIF($A$1:A830,Txn[Key])+(Txn[Key]=""),0),0)),"")</f>
        <v/>
      </c>
      <c r="B831" s="240" t="str">
        <f t="shared" si="108"/>
        <v/>
      </c>
      <c r="C831" s="240" t="str">
        <f t="shared" si="109"/>
        <v/>
      </c>
      <c r="D831" s="240" t="str">
        <f t="shared" si="110"/>
        <v/>
      </c>
      <c r="E831" s="261" t="str">
        <f>IF($A831="","",SUMIFS(Txn[Signed Units],Txn[Key],$A831))</f>
        <v/>
      </c>
      <c r="F831" s="283" t="str">
        <f>IF($A831="","",SUMIFS(Txn[Buy Cost],Txn[Key],$A831))</f>
        <v/>
      </c>
      <c r="G831" s="283" t="str">
        <f>IF($A831="","",SUMIFS(Txn[Sell Proceeds],Txn[Key],$A831))</f>
        <v/>
      </c>
      <c r="H831" s="284" t="str">
        <f>IF($A831="","",IFERROR(INDEX(Prices[Current Price],MATCH($A831,Prices[Key],0)),0))</f>
        <v/>
      </c>
      <c r="I831" s="285" t="str">
        <f>IF($A831="","",IFERROR(INDEX(Prices[FX to SGD],MATCH($A831,Prices[Key],0)),1))</f>
        <v/>
      </c>
      <c r="J831" s="283" t="str">
        <f t="shared" si="111"/>
        <v/>
      </c>
      <c r="K831" s="283" t="str">
        <f t="shared" si="112"/>
        <v/>
      </c>
      <c r="L831" s="283" t="str">
        <f t="shared" si="113"/>
        <v/>
      </c>
      <c r="M831" s="286" t="str">
        <f t="shared" si="114"/>
        <v/>
      </c>
      <c r="N831" s="240" t="str">
        <f>IF($A831="","",IF(ABS(E831)&gt;0.000001,COUNT($N$1:N830)+1,""))</f>
        <v/>
      </c>
      <c r="O831" s="287" t="str">
        <f>IF($A831="","",SUMIFS(Transactions!$H$2:$H$1001,Transactions!$J$2:$J$1001,$A831,Transactions!$A$2:$A$1001,2)*$I831)</f>
        <v/>
      </c>
      <c r="P831" s="287" t="str">
        <f t="shared" si="115"/>
        <v/>
      </c>
      <c r="Q831" s="288" t="str">
        <f t="shared" si="116"/>
        <v/>
      </c>
    </row>
    <row r="832" spans="1:17" ht="15" customHeight="1" x14ac:dyDescent="0.2">
      <c r="A832" s="240" t="str">
        <f>IFERROR(INDEX(Txn[Key],MATCH(0,INDEX(COUNTIF($A$1:A831,Txn[Key])+(Txn[Key]=""),0),0)),"")</f>
        <v/>
      </c>
      <c r="B832" s="240" t="str">
        <f t="shared" si="108"/>
        <v/>
      </c>
      <c r="C832" s="240" t="str">
        <f t="shared" si="109"/>
        <v/>
      </c>
      <c r="D832" s="240" t="str">
        <f t="shared" si="110"/>
        <v/>
      </c>
      <c r="E832" s="261" t="str">
        <f>IF($A832="","",SUMIFS(Txn[Signed Units],Txn[Key],$A832))</f>
        <v/>
      </c>
      <c r="F832" s="283" t="str">
        <f>IF($A832="","",SUMIFS(Txn[Buy Cost],Txn[Key],$A832))</f>
        <v/>
      </c>
      <c r="G832" s="283" t="str">
        <f>IF($A832="","",SUMIFS(Txn[Sell Proceeds],Txn[Key],$A832))</f>
        <v/>
      </c>
      <c r="H832" s="284" t="str">
        <f>IF($A832="","",IFERROR(INDEX(Prices[Current Price],MATCH($A832,Prices[Key],0)),0))</f>
        <v/>
      </c>
      <c r="I832" s="285" t="str">
        <f>IF($A832="","",IFERROR(INDEX(Prices[FX to SGD],MATCH($A832,Prices[Key],0)),1))</f>
        <v/>
      </c>
      <c r="J832" s="283" t="str">
        <f t="shared" si="111"/>
        <v/>
      </c>
      <c r="K832" s="283" t="str">
        <f t="shared" si="112"/>
        <v/>
      </c>
      <c r="L832" s="283" t="str">
        <f t="shared" si="113"/>
        <v/>
      </c>
      <c r="M832" s="286" t="str">
        <f t="shared" si="114"/>
        <v/>
      </c>
      <c r="N832" s="240" t="str">
        <f>IF($A832="","",IF(ABS(E832)&gt;0.000001,COUNT($N$1:N831)+1,""))</f>
        <v/>
      </c>
      <c r="O832" s="287" t="str">
        <f>IF($A832="","",SUMIFS(Transactions!$H$2:$H$1001,Transactions!$J$2:$J$1001,$A832,Transactions!$A$2:$A$1001,2)*$I832)</f>
        <v/>
      </c>
      <c r="P832" s="287" t="str">
        <f t="shared" si="115"/>
        <v/>
      </c>
      <c r="Q832" s="288" t="str">
        <f t="shared" si="116"/>
        <v/>
      </c>
    </row>
    <row r="833" spans="1:17" ht="15" customHeight="1" x14ac:dyDescent="0.2">
      <c r="A833" s="240" t="str">
        <f>IFERROR(INDEX(Txn[Key],MATCH(0,INDEX(COUNTIF($A$1:A832,Txn[Key])+(Txn[Key]=""),0),0)),"")</f>
        <v/>
      </c>
      <c r="B833" s="240" t="str">
        <f t="shared" si="108"/>
        <v/>
      </c>
      <c r="C833" s="240" t="str">
        <f t="shared" si="109"/>
        <v/>
      </c>
      <c r="D833" s="240" t="str">
        <f t="shared" si="110"/>
        <v/>
      </c>
      <c r="E833" s="261" t="str">
        <f>IF($A833="","",SUMIFS(Txn[Signed Units],Txn[Key],$A833))</f>
        <v/>
      </c>
      <c r="F833" s="283" t="str">
        <f>IF($A833="","",SUMIFS(Txn[Buy Cost],Txn[Key],$A833))</f>
        <v/>
      </c>
      <c r="G833" s="283" t="str">
        <f>IF($A833="","",SUMIFS(Txn[Sell Proceeds],Txn[Key],$A833))</f>
        <v/>
      </c>
      <c r="H833" s="284" t="str">
        <f>IF($A833="","",IFERROR(INDEX(Prices[Current Price],MATCH($A833,Prices[Key],0)),0))</f>
        <v/>
      </c>
      <c r="I833" s="285" t="str">
        <f>IF($A833="","",IFERROR(INDEX(Prices[FX to SGD],MATCH($A833,Prices[Key],0)),1))</f>
        <v/>
      </c>
      <c r="J833" s="283" t="str">
        <f t="shared" si="111"/>
        <v/>
      </c>
      <c r="K833" s="283" t="str">
        <f t="shared" si="112"/>
        <v/>
      </c>
      <c r="L833" s="283" t="str">
        <f t="shared" si="113"/>
        <v/>
      </c>
      <c r="M833" s="286" t="str">
        <f t="shared" si="114"/>
        <v/>
      </c>
      <c r="N833" s="240" t="str">
        <f>IF($A833="","",IF(ABS(E833)&gt;0.000001,COUNT($N$1:N832)+1,""))</f>
        <v/>
      </c>
      <c r="O833" s="287" t="str">
        <f>IF($A833="","",SUMIFS(Transactions!$H$2:$H$1001,Transactions!$J$2:$J$1001,$A833,Transactions!$A$2:$A$1001,2)*$I833)</f>
        <v/>
      </c>
      <c r="P833" s="287" t="str">
        <f t="shared" si="115"/>
        <v/>
      </c>
      <c r="Q833" s="288" t="str">
        <f t="shared" si="116"/>
        <v/>
      </c>
    </row>
    <row r="834" spans="1:17" ht="15" customHeight="1" x14ac:dyDescent="0.2">
      <c r="A834" s="240" t="str">
        <f>IFERROR(INDEX(Txn[Key],MATCH(0,INDEX(COUNTIF($A$1:A833,Txn[Key])+(Txn[Key]=""),0),0)),"")</f>
        <v/>
      </c>
      <c r="B834" s="240" t="str">
        <f t="shared" ref="B834:B897" si="117">IF($A834="","",LEFT($A834,FIND(":",$A834)-1))</f>
        <v/>
      </c>
      <c r="C834" s="240" t="str">
        <f t="shared" ref="C834:C897" si="118">IF($A834="","",MID($A834,FIND(":",$A834)+1,FIND(":",$A834,FIND(":",$A834)+1)-FIND(":",$A834)-1))</f>
        <v/>
      </c>
      <c r="D834" s="240" t="str">
        <f t="shared" ref="D834:D897" si="119">IF($A834="","",RIGHT($A834,LEN($A834)-FIND(":",$A834,FIND(":",$A834)+1)))</f>
        <v/>
      </c>
      <c r="E834" s="261" t="str">
        <f>IF($A834="","",SUMIFS(Txn[Signed Units],Txn[Key],$A834))</f>
        <v/>
      </c>
      <c r="F834" s="283" t="str">
        <f>IF($A834="","",SUMIFS(Txn[Buy Cost],Txn[Key],$A834))</f>
        <v/>
      </c>
      <c r="G834" s="283" t="str">
        <f>IF($A834="","",SUMIFS(Txn[Sell Proceeds],Txn[Key],$A834))</f>
        <v/>
      </c>
      <c r="H834" s="284" t="str">
        <f>IF($A834="","",IFERROR(INDEX(Prices[Current Price],MATCH($A834,Prices[Key],0)),0))</f>
        <v/>
      </c>
      <c r="I834" s="285" t="str">
        <f>IF($A834="","",IFERROR(INDEX(Prices[FX to SGD],MATCH($A834,Prices[Key],0)),1))</f>
        <v/>
      </c>
      <c r="J834" s="283" t="str">
        <f t="shared" ref="J834:J897" si="120">IF($A834="","",E834*H834)</f>
        <v/>
      </c>
      <c r="K834" s="283" t="str">
        <f t="shared" ref="K834:K897" si="121">IF($A834="","",J834+G834-F834)</f>
        <v/>
      </c>
      <c r="L834" s="283" t="str">
        <f t="shared" ref="L834:L897" si="122">IF($A834="","",K834*I834)</f>
        <v/>
      </c>
      <c r="M834" s="286" t="str">
        <f t="shared" ref="M834:M897" si="123">IF($A834="","",IFERROR(K834/F834,0))</f>
        <v/>
      </c>
      <c r="N834" s="240" t="str">
        <f>IF($A834="","",IF(ABS(E834)&gt;0.000001,COUNT($N$1:N833)+1,""))</f>
        <v/>
      </c>
      <c r="O834" s="287" t="str">
        <f>IF($A834="","",SUMIFS(Transactions!$H$2:$H$1001,Transactions!$J$2:$J$1001,$A834,Transactions!$A$2:$A$1001,2)*$I834)</f>
        <v/>
      </c>
      <c r="P834" s="287" t="str">
        <f t="shared" ref="P834:P897" si="124">IF($A834="","",$L834+$O834)</f>
        <v/>
      </c>
      <c r="Q834" s="288" t="str">
        <f t="shared" ref="Q834:Q897" si="125">IF($A834="","",IFERROR(($L834+$O834)/($F834*$I834),0))</f>
        <v/>
      </c>
    </row>
    <row r="835" spans="1:17" ht="15" customHeight="1" x14ac:dyDescent="0.2">
      <c r="A835" s="240" t="str">
        <f>IFERROR(INDEX(Txn[Key],MATCH(0,INDEX(COUNTIF($A$1:A834,Txn[Key])+(Txn[Key]=""),0),0)),"")</f>
        <v/>
      </c>
      <c r="B835" s="240" t="str">
        <f t="shared" si="117"/>
        <v/>
      </c>
      <c r="C835" s="240" t="str">
        <f t="shared" si="118"/>
        <v/>
      </c>
      <c r="D835" s="240" t="str">
        <f t="shared" si="119"/>
        <v/>
      </c>
      <c r="E835" s="261" t="str">
        <f>IF($A835="","",SUMIFS(Txn[Signed Units],Txn[Key],$A835))</f>
        <v/>
      </c>
      <c r="F835" s="283" t="str">
        <f>IF($A835="","",SUMIFS(Txn[Buy Cost],Txn[Key],$A835))</f>
        <v/>
      </c>
      <c r="G835" s="283" t="str">
        <f>IF($A835="","",SUMIFS(Txn[Sell Proceeds],Txn[Key],$A835))</f>
        <v/>
      </c>
      <c r="H835" s="284" t="str">
        <f>IF($A835="","",IFERROR(INDEX(Prices[Current Price],MATCH($A835,Prices[Key],0)),0))</f>
        <v/>
      </c>
      <c r="I835" s="285" t="str">
        <f>IF($A835="","",IFERROR(INDEX(Prices[FX to SGD],MATCH($A835,Prices[Key],0)),1))</f>
        <v/>
      </c>
      <c r="J835" s="283" t="str">
        <f t="shared" si="120"/>
        <v/>
      </c>
      <c r="K835" s="283" t="str">
        <f t="shared" si="121"/>
        <v/>
      </c>
      <c r="L835" s="283" t="str">
        <f t="shared" si="122"/>
        <v/>
      </c>
      <c r="M835" s="286" t="str">
        <f t="shared" si="123"/>
        <v/>
      </c>
      <c r="N835" s="240" t="str">
        <f>IF($A835="","",IF(ABS(E835)&gt;0.000001,COUNT($N$1:N834)+1,""))</f>
        <v/>
      </c>
      <c r="O835" s="287" t="str">
        <f>IF($A835="","",SUMIFS(Transactions!$H$2:$H$1001,Transactions!$J$2:$J$1001,$A835,Transactions!$A$2:$A$1001,2)*$I835)</f>
        <v/>
      </c>
      <c r="P835" s="287" t="str">
        <f t="shared" si="124"/>
        <v/>
      </c>
      <c r="Q835" s="288" t="str">
        <f t="shared" si="125"/>
        <v/>
      </c>
    </row>
    <row r="836" spans="1:17" ht="15" customHeight="1" x14ac:dyDescent="0.2">
      <c r="A836" s="240" t="str">
        <f>IFERROR(INDEX(Txn[Key],MATCH(0,INDEX(COUNTIF($A$1:A835,Txn[Key])+(Txn[Key]=""),0),0)),"")</f>
        <v/>
      </c>
      <c r="B836" s="240" t="str">
        <f t="shared" si="117"/>
        <v/>
      </c>
      <c r="C836" s="240" t="str">
        <f t="shared" si="118"/>
        <v/>
      </c>
      <c r="D836" s="240" t="str">
        <f t="shared" si="119"/>
        <v/>
      </c>
      <c r="E836" s="261" t="str">
        <f>IF($A836="","",SUMIFS(Txn[Signed Units],Txn[Key],$A836))</f>
        <v/>
      </c>
      <c r="F836" s="283" t="str">
        <f>IF($A836="","",SUMIFS(Txn[Buy Cost],Txn[Key],$A836))</f>
        <v/>
      </c>
      <c r="G836" s="283" t="str">
        <f>IF($A836="","",SUMIFS(Txn[Sell Proceeds],Txn[Key],$A836))</f>
        <v/>
      </c>
      <c r="H836" s="284" t="str">
        <f>IF($A836="","",IFERROR(INDEX(Prices[Current Price],MATCH($A836,Prices[Key],0)),0))</f>
        <v/>
      </c>
      <c r="I836" s="285" t="str">
        <f>IF($A836="","",IFERROR(INDEX(Prices[FX to SGD],MATCH($A836,Prices[Key],0)),1))</f>
        <v/>
      </c>
      <c r="J836" s="283" t="str">
        <f t="shared" si="120"/>
        <v/>
      </c>
      <c r="K836" s="283" t="str">
        <f t="shared" si="121"/>
        <v/>
      </c>
      <c r="L836" s="283" t="str">
        <f t="shared" si="122"/>
        <v/>
      </c>
      <c r="M836" s="286" t="str">
        <f t="shared" si="123"/>
        <v/>
      </c>
      <c r="N836" s="240" t="str">
        <f>IF($A836="","",IF(ABS(E836)&gt;0.000001,COUNT($N$1:N835)+1,""))</f>
        <v/>
      </c>
      <c r="O836" s="287" t="str">
        <f>IF($A836="","",SUMIFS(Transactions!$H$2:$H$1001,Transactions!$J$2:$J$1001,$A836,Transactions!$A$2:$A$1001,2)*$I836)</f>
        <v/>
      </c>
      <c r="P836" s="287" t="str">
        <f t="shared" si="124"/>
        <v/>
      </c>
      <c r="Q836" s="288" t="str">
        <f t="shared" si="125"/>
        <v/>
      </c>
    </row>
    <row r="837" spans="1:17" ht="15" customHeight="1" x14ac:dyDescent="0.2">
      <c r="A837" s="240" t="str">
        <f>IFERROR(INDEX(Txn[Key],MATCH(0,INDEX(COUNTIF($A$1:A836,Txn[Key])+(Txn[Key]=""),0),0)),"")</f>
        <v/>
      </c>
      <c r="B837" s="240" t="str">
        <f t="shared" si="117"/>
        <v/>
      </c>
      <c r="C837" s="240" t="str">
        <f t="shared" si="118"/>
        <v/>
      </c>
      <c r="D837" s="240" t="str">
        <f t="shared" si="119"/>
        <v/>
      </c>
      <c r="E837" s="261" t="str">
        <f>IF($A837="","",SUMIFS(Txn[Signed Units],Txn[Key],$A837))</f>
        <v/>
      </c>
      <c r="F837" s="283" t="str">
        <f>IF($A837="","",SUMIFS(Txn[Buy Cost],Txn[Key],$A837))</f>
        <v/>
      </c>
      <c r="G837" s="283" t="str">
        <f>IF($A837="","",SUMIFS(Txn[Sell Proceeds],Txn[Key],$A837))</f>
        <v/>
      </c>
      <c r="H837" s="284" t="str">
        <f>IF($A837="","",IFERROR(INDEX(Prices[Current Price],MATCH($A837,Prices[Key],0)),0))</f>
        <v/>
      </c>
      <c r="I837" s="285" t="str">
        <f>IF($A837="","",IFERROR(INDEX(Prices[FX to SGD],MATCH($A837,Prices[Key],0)),1))</f>
        <v/>
      </c>
      <c r="J837" s="283" t="str">
        <f t="shared" si="120"/>
        <v/>
      </c>
      <c r="K837" s="283" t="str">
        <f t="shared" si="121"/>
        <v/>
      </c>
      <c r="L837" s="283" t="str">
        <f t="shared" si="122"/>
        <v/>
      </c>
      <c r="M837" s="286" t="str">
        <f t="shared" si="123"/>
        <v/>
      </c>
      <c r="N837" s="240" t="str">
        <f>IF($A837="","",IF(ABS(E837)&gt;0.000001,COUNT($N$1:N836)+1,""))</f>
        <v/>
      </c>
      <c r="O837" s="287" t="str">
        <f>IF($A837="","",SUMIFS(Transactions!$H$2:$H$1001,Transactions!$J$2:$J$1001,$A837,Transactions!$A$2:$A$1001,2)*$I837)</f>
        <v/>
      </c>
      <c r="P837" s="287" t="str">
        <f t="shared" si="124"/>
        <v/>
      </c>
      <c r="Q837" s="288" t="str">
        <f t="shared" si="125"/>
        <v/>
      </c>
    </row>
    <row r="838" spans="1:17" ht="15" customHeight="1" x14ac:dyDescent="0.2">
      <c r="A838" s="240" t="str">
        <f>IFERROR(INDEX(Txn[Key],MATCH(0,INDEX(COUNTIF($A$1:A837,Txn[Key])+(Txn[Key]=""),0),0)),"")</f>
        <v/>
      </c>
      <c r="B838" s="240" t="str">
        <f t="shared" si="117"/>
        <v/>
      </c>
      <c r="C838" s="240" t="str">
        <f t="shared" si="118"/>
        <v/>
      </c>
      <c r="D838" s="240" t="str">
        <f t="shared" si="119"/>
        <v/>
      </c>
      <c r="E838" s="261" t="str">
        <f>IF($A838="","",SUMIFS(Txn[Signed Units],Txn[Key],$A838))</f>
        <v/>
      </c>
      <c r="F838" s="283" t="str">
        <f>IF($A838="","",SUMIFS(Txn[Buy Cost],Txn[Key],$A838))</f>
        <v/>
      </c>
      <c r="G838" s="283" t="str">
        <f>IF($A838="","",SUMIFS(Txn[Sell Proceeds],Txn[Key],$A838))</f>
        <v/>
      </c>
      <c r="H838" s="284" t="str">
        <f>IF($A838="","",IFERROR(INDEX(Prices[Current Price],MATCH($A838,Prices[Key],0)),0))</f>
        <v/>
      </c>
      <c r="I838" s="285" t="str">
        <f>IF($A838="","",IFERROR(INDEX(Prices[FX to SGD],MATCH($A838,Prices[Key],0)),1))</f>
        <v/>
      </c>
      <c r="J838" s="283" t="str">
        <f t="shared" si="120"/>
        <v/>
      </c>
      <c r="K838" s="283" t="str">
        <f t="shared" si="121"/>
        <v/>
      </c>
      <c r="L838" s="283" t="str">
        <f t="shared" si="122"/>
        <v/>
      </c>
      <c r="M838" s="286" t="str">
        <f t="shared" si="123"/>
        <v/>
      </c>
      <c r="N838" s="240" t="str">
        <f>IF($A838="","",IF(ABS(E838)&gt;0.000001,COUNT($N$1:N837)+1,""))</f>
        <v/>
      </c>
      <c r="O838" s="287" t="str">
        <f>IF($A838="","",SUMIFS(Transactions!$H$2:$H$1001,Transactions!$J$2:$J$1001,$A838,Transactions!$A$2:$A$1001,2)*$I838)</f>
        <v/>
      </c>
      <c r="P838" s="287" t="str">
        <f t="shared" si="124"/>
        <v/>
      </c>
      <c r="Q838" s="288" t="str">
        <f t="shared" si="125"/>
        <v/>
      </c>
    </row>
    <row r="839" spans="1:17" ht="15" customHeight="1" x14ac:dyDescent="0.2">
      <c r="A839" s="240" t="str">
        <f>IFERROR(INDEX(Txn[Key],MATCH(0,INDEX(COUNTIF($A$1:A838,Txn[Key])+(Txn[Key]=""),0),0)),"")</f>
        <v/>
      </c>
      <c r="B839" s="240" t="str">
        <f t="shared" si="117"/>
        <v/>
      </c>
      <c r="C839" s="240" t="str">
        <f t="shared" si="118"/>
        <v/>
      </c>
      <c r="D839" s="240" t="str">
        <f t="shared" si="119"/>
        <v/>
      </c>
      <c r="E839" s="261" t="str">
        <f>IF($A839="","",SUMIFS(Txn[Signed Units],Txn[Key],$A839))</f>
        <v/>
      </c>
      <c r="F839" s="283" t="str">
        <f>IF($A839="","",SUMIFS(Txn[Buy Cost],Txn[Key],$A839))</f>
        <v/>
      </c>
      <c r="G839" s="283" t="str">
        <f>IF($A839="","",SUMIFS(Txn[Sell Proceeds],Txn[Key],$A839))</f>
        <v/>
      </c>
      <c r="H839" s="284" t="str">
        <f>IF($A839="","",IFERROR(INDEX(Prices[Current Price],MATCH($A839,Prices[Key],0)),0))</f>
        <v/>
      </c>
      <c r="I839" s="285" t="str">
        <f>IF($A839="","",IFERROR(INDEX(Prices[FX to SGD],MATCH($A839,Prices[Key],0)),1))</f>
        <v/>
      </c>
      <c r="J839" s="283" t="str">
        <f t="shared" si="120"/>
        <v/>
      </c>
      <c r="K839" s="283" t="str">
        <f t="shared" si="121"/>
        <v/>
      </c>
      <c r="L839" s="283" t="str">
        <f t="shared" si="122"/>
        <v/>
      </c>
      <c r="M839" s="286" t="str">
        <f t="shared" si="123"/>
        <v/>
      </c>
      <c r="N839" s="240" t="str">
        <f>IF($A839="","",IF(ABS(E839)&gt;0.000001,COUNT($N$1:N838)+1,""))</f>
        <v/>
      </c>
      <c r="O839" s="287" t="str">
        <f>IF($A839="","",SUMIFS(Transactions!$H$2:$H$1001,Transactions!$J$2:$J$1001,$A839,Transactions!$A$2:$A$1001,2)*$I839)</f>
        <v/>
      </c>
      <c r="P839" s="287" t="str">
        <f t="shared" si="124"/>
        <v/>
      </c>
      <c r="Q839" s="288" t="str">
        <f t="shared" si="125"/>
        <v/>
      </c>
    </row>
    <row r="840" spans="1:17" ht="15" customHeight="1" x14ac:dyDescent="0.2">
      <c r="A840" s="240" t="str">
        <f>IFERROR(INDEX(Txn[Key],MATCH(0,INDEX(COUNTIF($A$1:A839,Txn[Key])+(Txn[Key]=""),0),0)),"")</f>
        <v/>
      </c>
      <c r="B840" s="240" t="str">
        <f t="shared" si="117"/>
        <v/>
      </c>
      <c r="C840" s="240" t="str">
        <f t="shared" si="118"/>
        <v/>
      </c>
      <c r="D840" s="240" t="str">
        <f t="shared" si="119"/>
        <v/>
      </c>
      <c r="E840" s="261" t="str">
        <f>IF($A840="","",SUMIFS(Txn[Signed Units],Txn[Key],$A840))</f>
        <v/>
      </c>
      <c r="F840" s="283" t="str">
        <f>IF($A840="","",SUMIFS(Txn[Buy Cost],Txn[Key],$A840))</f>
        <v/>
      </c>
      <c r="G840" s="283" t="str">
        <f>IF($A840="","",SUMIFS(Txn[Sell Proceeds],Txn[Key],$A840))</f>
        <v/>
      </c>
      <c r="H840" s="284" t="str">
        <f>IF($A840="","",IFERROR(INDEX(Prices[Current Price],MATCH($A840,Prices[Key],0)),0))</f>
        <v/>
      </c>
      <c r="I840" s="285" t="str">
        <f>IF($A840="","",IFERROR(INDEX(Prices[FX to SGD],MATCH($A840,Prices[Key],0)),1))</f>
        <v/>
      </c>
      <c r="J840" s="283" t="str">
        <f t="shared" si="120"/>
        <v/>
      </c>
      <c r="K840" s="283" t="str">
        <f t="shared" si="121"/>
        <v/>
      </c>
      <c r="L840" s="283" t="str">
        <f t="shared" si="122"/>
        <v/>
      </c>
      <c r="M840" s="286" t="str">
        <f t="shared" si="123"/>
        <v/>
      </c>
      <c r="N840" s="240" t="str">
        <f>IF($A840="","",IF(ABS(E840)&gt;0.000001,COUNT($N$1:N839)+1,""))</f>
        <v/>
      </c>
      <c r="O840" s="287" t="str">
        <f>IF($A840="","",SUMIFS(Transactions!$H$2:$H$1001,Transactions!$J$2:$J$1001,$A840,Transactions!$A$2:$A$1001,2)*$I840)</f>
        <v/>
      </c>
      <c r="P840" s="287" t="str">
        <f t="shared" si="124"/>
        <v/>
      </c>
      <c r="Q840" s="288" t="str">
        <f t="shared" si="125"/>
        <v/>
      </c>
    </row>
    <row r="841" spans="1:17" ht="15" customHeight="1" x14ac:dyDescent="0.2">
      <c r="A841" s="240" t="str">
        <f>IFERROR(INDEX(Txn[Key],MATCH(0,INDEX(COUNTIF($A$1:A840,Txn[Key])+(Txn[Key]=""),0),0)),"")</f>
        <v/>
      </c>
      <c r="B841" s="240" t="str">
        <f t="shared" si="117"/>
        <v/>
      </c>
      <c r="C841" s="240" t="str">
        <f t="shared" si="118"/>
        <v/>
      </c>
      <c r="D841" s="240" t="str">
        <f t="shared" si="119"/>
        <v/>
      </c>
      <c r="E841" s="261" t="str">
        <f>IF($A841="","",SUMIFS(Txn[Signed Units],Txn[Key],$A841))</f>
        <v/>
      </c>
      <c r="F841" s="283" t="str">
        <f>IF($A841="","",SUMIFS(Txn[Buy Cost],Txn[Key],$A841))</f>
        <v/>
      </c>
      <c r="G841" s="283" t="str">
        <f>IF($A841="","",SUMIFS(Txn[Sell Proceeds],Txn[Key],$A841))</f>
        <v/>
      </c>
      <c r="H841" s="284" t="str">
        <f>IF($A841="","",IFERROR(INDEX(Prices[Current Price],MATCH($A841,Prices[Key],0)),0))</f>
        <v/>
      </c>
      <c r="I841" s="285" t="str">
        <f>IF($A841="","",IFERROR(INDEX(Prices[FX to SGD],MATCH($A841,Prices[Key],0)),1))</f>
        <v/>
      </c>
      <c r="J841" s="283" t="str">
        <f t="shared" si="120"/>
        <v/>
      </c>
      <c r="K841" s="283" t="str">
        <f t="shared" si="121"/>
        <v/>
      </c>
      <c r="L841" s="283" t="str">
        <f t="shared" si="122"/>
        <v/>
      </c>
      <c r="M841" s="286" t="str">
        <f t="shared" si="123"/>
        <v/>
      </c>
      <c r="N841" s="240" t="str">
        <f>IF($A841="","",IF(ABS(E841)&gt;0.000001,COUNT($N$1:N840)+1,""))</f>
        <v/>
      </c>
      <c r="O841" s="287" t="str">
        <f>IF($A841="","",SUMIFS(Transactions!$H$2:$H$1001,Transactions!$J$2:$J$1001,$A841,Transactions!$A$2:$A$1001,2)*$I841)</f>
        <v/>
      </c>
      <c r="P841" s="287" t="str">
        <f t="shared" si="124"/>
        <v/>
      </c>
      <c r="Q841" s="288" t="str">
        <f t="shared" si="125"/>
        <v/>
      </c>
    </row>
    <row r="842" spans="1:17" ht="15" customHeight="1" x14ac:dyDescent="0.2">
      <c r="A842" s="240" t="str">
        <f>IFERROR(INDEX(Txn[Key],MATCH(0,INDEX(COUNTIF($A$1:A841,Txn[Key])+(Txn[Key]=""),0),0)),"")</f>
        <v/>
      </c>
      <c r="B842" s="240" t="str">
        <f t="shared" si="117"/>
        <v/>
      </c>
      <c r="C842" s="240" t="str">
        <f t="shared" si="118"/>
        <v/>
      </c>
      <c r="D842" s="240" t="str">
        <f t="shared" si="119"/>
        <v/>
      </c>
      <c r="E842" s="261" t="str">
        <f>IF($A842="","",SUMIFS(Txn[Signed Units],Txn[Key],$A842))</f>
        <v/>
      </c>
      <c r="F842" s="283" t="str">
        <f>IF($A842="","",SUMIFS(Txn[Buy Cost],Txn[Key],$A842))</f>
        <v/>
      </c>
      <c r="G842" s="283" t="str">
        <f>IF($A842="","",SUMIFS(Txn[Sell Proceeds],Txn[Key],$A842))</f>
        <v/>
      </c>
      <c r="H842" s="284" t="str">
        <f>IF($A842="","",IFERROR(INDEX(Prices[Current Price],MATCH($A842,Prices[Key],0)),0))</f>
        <v/>
      </c>
      <c r="I842" s="285" t="str">
        <f>IF($A842="","",IFERROR(INDEX(Prices[FX to SGD],MATCH($A842,Prices[Key],0)),1))</f>
        <v/>
      </c>
      <c r="J842" s="283" t="str">
        <f t="shared" si="120"/>
        <v/>
      </c>
      <c r="K842" s="283" t="str">
        <f t="shared" si="121"/>
        <v/>
      </c>
      <c r="L842" s="283" t="str">
        <f t="shared" si="122"/>
        <v/>
      </c>
      <c r="M842" s="286" t="str">
        <f t="shared" si="123"/>
        <v/>
      </c>
      <c r="N842" s="240" t="str">
        <f>IF($A842="","",IF(ABS(E842)&gt;0.000001,COUNT($N$1:N841)+1,""))</f>
        <v/>
      </c>
      <c r="O842" s="287" t="str">
        <f>IF($A842="","",SUMIFS(Transactions!$H$2:$H$1001,Transactions!$J$2:$J$1001,$A842,Transactions!$A$2:$A$1001,2)*$I842)</f>
        <v/>
      </c>
      <c r="P842" s="287" t="str">
        <f t="shared" si="124"/>
        <v/>
      </c>
      <c r="Q842" s="288" t="str">
        <f t="shared" si="125"/>
        <v/>
      </c>
    </row>
    <row r="843" spans="1:17" ht="15" customHeight="1" x14ac:dyDescent="0.2">
      <c r="A843" s="240" t="str">
        <f>IFERROR(INDEX(Txn[Key],MATCH(0,INDEX(COUNTIF($A$1:A842,Txn[Key])+(Txn[Key]=""),0),0)),"")</f>
        <v/>
      </c>
      <c r="B843" s="240" t="str">
        <f t="shared" si="117"/>
        <v/>
      </c>
      <c r="C843" s="240" t="str">
        <f t="shared" si="118"/>
        <v/>
      </c>
      <c r="D843" s="240" t="str">
        <f t="shared" si="119"/>
        <v/>
      </c>
      <c r="E843" s="261" t="str">
        <f>IF($A843="","",SUMIFS(Txn[Signed Units],Txn[Key],$A843))</f>
        <v/>
      </c>
      <c r="F843" s="283" t="str">
        <f>IF($A843="","",SUMIFS(Txn[Buy Cost],Txn[Key],$A843))</f>
        <v/>
      </c>
      <c r="G843" s="283" t="str">
        <f>IF($A843="","",SUMIFS(Txn[Sell Proceeds],Txn[Key],$A843))</f>
        <v/>
      </c>
      <c r="H843" s="284" t="str">
        <f>IF($A843="","",IFERROR(INDEX(Prices[Current Price],MATCH($A843,Prices[Key],0)),0))</f>
        <v/>
      </c>
      <c r="I843" s="285" t="str">
        <f>IF($A843="","",IFERROR(INDEX(Prices[FX to SGD],MATCH($A843,Prices[Key],0)),1))</f>
        <v/>
      </c>
      <c r="J843" s="283" t="str">
        <f t="shared" si="120"/>
        <v/>
      </c>
      <c r="K843" s="283" t="str">
        <f t="shared" si="121"/>
        <v/>
      </c>
      <c r="L843" s="283" t="str">
        <f t="shared" si="122"/>
        <v/>
      </c>
      <c r="M843" s="286" t="str">
        <f t="shared" si="123"/>
        <v/>
      </c>
      <c r="N843" s="240" t="str">
        <f>IF($A843="","",IF(ABS(E843)&gt;0.000001,COUNT($N$1:N842)+1,""))</f>
        <v/>
      </c>
      <c r="O843" s="287" t="str">
        <f>IF($A843="","",SUMIFS(Transactions!$H$2:$H$1001,Transactions!$J$2:$J$1001,$A843,Transactions!$A$2:$A$1001,2)*$I843)</f>
        <v/>
      </c>
      <c r="P843" s="287" t="str">
        <f t="shared" si="124"/>
        <v/>
      </c>
      <c r="Q843" s="288" t="str">
        <f t="shared" si="125"/>
        <v/>
      </c>
    </row>
    <row r="844" spans="1:17" ht="15" customHeight="1" x14ac:dyDescent="0.2">
      <c r="A844" s="240" t="str">
        <f>IFERROR(INDEX(Txn[Key],MATCH(0,INDEX(COUNTIF($A$1:A843,Txn[Key])+(Txn[Key]=""),0),0)),"")</f>
        <v/>
      </c>
      <c r="B844" s="240" t="str">
        <f t="shared" si="117"/>
        <v/>
      </c>
      <c r="C844" s="240" t="str">
        <f t="shared" si="118"/>
        <v/>
      </c>
      <c r="D844" s="240" t="str">
        <f t="shared" si="119"/>
        <v/>
      </c>
      <c r="E844" s="261" t="str">
        <f>IF($A844="","",SUMIFS(Txn[Signed Units],Txn[Key],$A844))</f>
        <v/>
      </c>
      <c r="F844" s="283" t="str">
        <f>IF($A844="","",SUMIFS(Txn[Buy Cost],Txn[Key],$A844))</f>
        <v/>
      </c>
      <c r="G844" s="283" t="str">
        <f>IF($A844="","",SUMIFS(Txn[Sell Proceeds],Txn[Key],$A844))</f>
        <v/>
      </c>
      <c r="H844" s="284" t="str">
        <f>IF($A844="","",IFERROR(INDEX(Prices[Current Price],MATCH($A844,Prices[Key],0)),0))</f>
        <v/>
      </c>
      <c r="I844" s="285" t="str">
        <f>IF($A844="","",IFERROR(INDEX(Prices[FX to SGD],MATCH($A844,Prices[Key],0)),1))</f>
        <v/>
      </c>
      <c r="J844" s="283" t="str">
        <f t="shared" si="120"/>
        <v/>
      </c>
      <c r="K844" s="283" t="str">
        <f t="shared" si="121"/>
        <v/>
      </c>
      <c r="L844" s="283" t="str">
        <f t="shared" si="122"/>
        <v/>
      </c>
      <c r="M844" s="286" t="str">
        <f t="shared" si="123"/>
        <v/>
      </c>
      <c r="N844" s="240" t="str">
        <f>IF($A844="","",IF(ABS(E844)&gt;0.000001,COUNT($N$1:N843)+1,""))</f>
        <v/>
      </c>
      <c r="O844" s="287" t="str">
        <f>IF($A844="","",SUMIFS(Transactions!$H$2:$H$1001,Transactions!$J$2:$J$1001,$A844,Transactions!$A$2:$A$1001,2)*$I844)</f>
        <v/>
      </c>
      <c r="P844" s="287" t="str">
        <f t="shared" si="124"/>
        <v/>
      </c>
      <c r="Q844" s="288" t="str">
        <f t="shared" si="125"/>
        <v/>
      </c>
    </row>
    <row r="845" spans="1:17" ht="15" customHeight="1" x14ac:dyDescent="0.2">
      <c r="A845" s="240" t="str">
        <f>IFERROR(INDEX(Txn[Key],MATCH(0,INDEX(COUNTIF($A$1:A844,Txn[Key])+(Txn[Key]=""),0),0)),"")</f>
        <v/>
      </c>
      <c r="B845" s="240" t="str">
        <f t="shared" si="117"/>
        <v/>
      </c>
      <c r="C845" s="240" t="str">
        <f t="shared" si="118"/>
        <v/>
      </c>
      <c r="D845" s="240" t="str">
        <f t="shared" si="119"/>
        <v/>
      </c>
      <c r="E845" s="261" t="str">
        <f>IF($A845="","",SUMIFS(Txn[Signed Units],Txn[Key],$A845))</f>
        <v/>
      </c>
      <c r="F845" s="283" t="str">
        <f>IF($A845="","",SUMIFS(Txn[Buy Cost],Txn[Key],$A845))</f>
        <v/>
      </c>
      <c r="G845" s="283" t="str">
        <f>IF($A845="","",SUMIFS(Txn[Sell Proceeds],Txn[Key],$A845))</f>
        <v/>
      </c>
      <c r="H845" s="284" t="str">
        <f>IF($A845="","",IFERROR(INDEX(Prices[Current Price],MATCH($A845,Prices[Key],0)),0))</f>
        <v/>
      </c>
      <c r="I845" s="285" t="str">
        <f>IF($A845="","",IFERROR(INDEX(Prices[FX to SGD],MATCH($A845,Prices[Key],0)),1))</f>
        <v/>
      </c>
      <c r="J845" s="283" t="str">
        <f t="shared" si="120"/>
        <v/>
      </c>
      <c r="K845" s="283" t="str">
        <f t="shared" si="121"/>
        <v/>
      </c>
      <c r="L845" s="283" t="str">
        <f t="shared" si="122"/>
        <v/>
      </c>
      <c r="M845" s="286" t="str">
        <f t="shared" si="123"/>
        <v/>
      </c>
      <c r="N845" s="240" t="str">
        <f>IF($A845="","",IF(ABS(E845)&gt;0.000001,COUNT($N$1:N844)+1,""))</f>
        <v/>
      </c>
      <c r="O845" s="287" t="str">
        <f>IF($A845="","",SUMIFS(Transactions!$H$2:$H$1001,Transactions!$J$2:$J$1001,$A845,Transactions!$A$2:$A$1001,2)*$I845)</f>
        <v/>
      </c>
      <c r="P845" s="287" t="str">
        <f t="shared" si="124"/>
        <v/>
      </c>
      <c r="Q845" s="288" t="str">
        <f t="shared" si="125"/>
        <v/>
      </c>
    </row>
    <row r="846" spans="1:17" ht="15" customHeight="1" x14ac:dyDescent="0.2">
      <c r="A846" s="240" t="str">
        <f>IFERROR(INDEX(Txn[Key],MATCH(0,INDEX(COUNTIF($A$1:A845,Txn[Key])+(Txn[Key]=""),0),0)),"")</f>
        <v/>
      </c>
      <c r="B846" s="240" t="str">
        <f t="shared" si="117"/>
        <v/>
      </c>
      <c r="C846" s="240" t="str">
        <f t="shared" si="118"/>
        <v/>
      </c>
      <c r="D846" s="240" t="str">
        <f t="shared" si="119"/>
        <v/>
      </c>
      <c r="E846" s="261" t="str">
        <f>IF($A846="","",SUMIFS(Txn[Signed Units],Txn[Key],$A846))</f>
        <v/>
      </c>
      <c r="F846" s="283" t="str">
        <f>IF($A846="","",SUMIFS(Txn[Buy Cost],Txn[Key],$A846))</f>
        <v/>
      </c>
      <c r="G846" s="283" t="str">
        <f>IF($A846="","",SUMIFS(Txn[Sell Proceeds],Txn[Key],$A846))</f>
        <v/>
      </c>
      <c r="H846" s="284" t="str">
        <f>IF($A846="","",IFERROR(INDEX(Prices[Current Price],MATCH($A846,Prices[Key],0)),0))</f>
        <v/>
      </c>
      <c r="I846" s="285" t="str">
        <f>IF($A846="","",IFERROR(INDEX(Prices[FX to SGD],MATCH($A846,Prices[Key],0)),1))</f>
        <v/>
      </c>
      <c r="J846" s="283" t="str">
        <f t="shared" si="120"/>
        <v/>
      </c>
      <c r="K846" s="283" t="str">
        <f t="shared" si="121"/>
        <v/>
      </c>
      <c r="L846" s="283" t="str">
        <f t="shared" si="122"/>
        <v/>
      </c>
      <c r="M846" s="286" t="str">
        <f t="shared" si="123"/>
        <v/>
      </c>
      <c r="N846" s="240" t="str">
        <f>IF($A846="","",IF(ABS(E846)&gt;0.000001,COUNT($N$1:N845)+1,""))</f>
        <v/>
      </c>
      <c r="O846" s="287" t="str">
        <f>IF($A846="","",SUMIFS(Transactions!$H$2:$H$1001,Transactions!$J$2:$J$1001,$A846,Transactions!$A$2:$A$1001,2)*$I846)</f>
        <v/>
      </c>
      <c r="P846" s="287" t="str">
        <f t="shared" si="124"/>
        <v/>
      </c>
      <c r="Q846" s="288" t="str">
        <f t="shared" si="125"/>
        <v/>
      </c>
    </row>
    <row r="847" spans="1:17" ht="15" customHeight="1" x14ac:dyDescent="0.2">
      <c r="A847" s="240" t="str">
        <f>IFERROR(INDEX(Txn[Key],MATCH(0,INDEX(COUNTIF($A$1:A846,Txn[Key])+(Txn[Key]=""),0),0)),"")</f>
        <v/>
      </c>
      <c r="B847" s="240" t="str">
        <f t="shared" si="117"/>
        <v/>
      </c>
      <c r="C847" s="240" t="str">
        <f t="shared" si="118"/>
        <v/>
      </c>
      <c r="D847" s="240" t="str">
        <f t="shared" si="119"/>
        <v/>
      </c>
      <c r="E847" s="261" t="str">
        <f>IF($A847="","",SUMIFS(Txn[Signed Units],Txn[Key],$A847))</f>
        <v/>
      </c>
      <c r="F847" s="283" t="str">
        <f>IF($A847="","",SUMIFS(Txn[Buy Cost],Txn[Key],$A847))</f>
        <v/>
      </c>
      <c r="G847" s="283" t="str">
        <f>IF($A847="","",SUMIFS(Txn[Sell Proceeds],Txn[Key],$A847))</f>
        <v/>
      </c>
      <c r="H847" s="284" t="str">
        <f>IF($A847="","",IFERROR(INDEX(Prices[Current Price],MATCH($A847,Prices[Key],0)),0))</f>
        <v/>
      </c>
      <c r="I847" s="285" t="str">
        <f>IF($A847="","",IFERROR(INDEX(Prices[FX to SGD],MATCH($A847,Prices[Key],0)),1))</f>
        <v/>
      </c>
      <c r="J847" s="283" t="str">
        <f t="shared" si="120"/>
        <v/>
      </c>
      <c r="K847" s="283" t="str">
        <f t="shared" si="121"/>
        <v/>
      </c>
      <c r="L847" s="283" t="str">
        <f t="shared" si="122"/>
        <v/>
      </c>
      <c r="M847" s="286" t="str">
        <f t="shared" si="123"/>
        <v/>
      </c>
      <c r="N847" s="240" t="str">
        <f>IF($A847="","",IF(ABS(E847)&gt;0.000001,COUNT($N$1:N846)+1,""))</f>
        <v/>
      </c>
      <c r="O847" s="287" t="str">
        <f>IF($A847="","",SUMIFS(Transactions!$H$2:$H$1001,Transactions!$J$2:$J$1001,$A847,Transactions!$A$2:$A$1001,2)*$I847)</f>
        <v/>
      </c>
      <c r="P847" s="287" t="str">
        <f t="shared" si="124"/>
        <v/>
      </c>
      <c r="Q847" s="288" t="str">
        <f t="shared" si="125"/>
        <v/>
      </c>
    </row>
    <row r="848" spans="1:17" ht="15" customHeight="1" x14ac:dyDescent="0.2">
      <c r="A848" s="240" t="str">
        <f>IFERROR(INDEX(Txn[Key],MATCH(0,INDEX(COUNTIF($A$1:A847,Txn[Key])+(Txn[Key]=""),0),0)),"")</f>
        <v/>
      </c>
      <c r="B848" s="240" t="str">
        <f t="shared" si="117"/>
        <v/>
      </c>
      <c r="C848" s="240" t="str">
        <f t="shared" si="118"/>
        <v/>
      </c>
      <c r="D848" s="240" t="str">
        <f t="shared" si="119"/>
        <v/>
      </c>
      <c r="E848" s="261" t="str">
        <f>IF($A848="","",SUMIFS(Txn[Signed Units],Txn[Key],$A848))</f>
        <v/>
      </c>
      <c r="F848" s="283" t="str">
        <f>IF($A848="","",SUMIFS(Txn[Buy Cost],Txn[Key],$A848))</f>
        <v/>
      </c>
      <c r="G848" s="283" t="str">
        <f>IF($A848="","",SUMIFS(Txn[Sell Proceeds],Txn[Key],$A848))</f>
        <v/>
      </c>
      <c r="H848" s="284" t="str">
        <f>IF($A848="","",IFERROR(INDEX(Prices[Current Price],MATCH($A848,Prices[Key],0)),0))</f>
        <v/>
      </c>
      <c r="I848" s="285" t="str">
        <f>IF($A848="","",IFERROR(INDEX(Prices[FX to SGD],MATCH($A848,Prices[Key],0)),1))</f>
        <v/>
      </c>
      <c r="J848" s="283" t="str">
        <f t="shared" si="120"/>
        <v/>
      </c>
      <c r="K848" s="283" t="str">
        <f t="shared" si="121"/>
        <v/>
      </c>
      <c r="L848" s="283" t="str">
        <f t="shared" si="122"/>
        <v/>
      </c>
      <c r="M848" s="286" t="str">
        <f t="shared" si="123"/>
        <v/>
      </c>
      <c r="N848" s="240" t="str">
        <f>IF($A848="","",IF(ABS(E848)&gt;0.000001,COUNT($N$1:N847)+1,""))</f>
        <v/>
      </c>
      <c r="O848" s="287" t="str">
        <f>IF($A848="","",SUMIFS(Transactions!$H$2:$H$1001,Transactions!$J$2:$J$1001,$A848,Transactions!$A$2:$A$1001,2)*$I848)</f>
        <v/>
      </c>
      <c r="P848" s="287" t="str">
        <f t="shared" si="124"/>
        <v/>
      </c>
      <c r="Q848" s="288" t="str">
        <f t="shared" si="125"/>
        <v/>
      </c>
    </row>
    <row r="849" spans="1:17" ht="15" customHeight="1" x14ac:dyDescent="0.2">
      <c r="A849" s="240" t="str">
        <f>IFERROR(INDEX(Txn[Key],MATCH(0,INDEX(COUNTIF($A$1:A848,Txn[Key])+(Txn[Key]=""),0),0)),"")</f>
        <v/>
      </c>
      <c r="B849" s="240" t="str">
        <f t="shared" si="117"/>
        <v/>
      </c>
      <c r="C849" s="240" t="str">
        <f t="shared" si="118"/>
        <v/>
      </c>
      <c r="D849" s="240" t="str">
        <f t="shared" si="119"/>
        <v/>
      </c>
      <c r="E849" s="261" t="str">
        <f>IF($A849="","",SUMIFS(Txn[Signed Units],Txn[Key],$A849))</f>
        <v/>
      </c>
      <c r="F849" s="283" t="str">
        <f>IF($A849="","",SUMIFS(Txn[Buy Cost],Txn[Key],$A849))</f>
        <v/>
      </c>
      <c r="G849" s="283" t="str">
        <f>IF($A849="","",SUMIFS(Txn[Sell Proceeds],Txn[Key],$A849))</f>
        <v/>
      </c>
      <c r="H849" s="284" t="str">
        <f>IF($A849="","",IFERROR(INDEX(Prices[Current Price],MATCH($A849,Prices[Key],0)),0))</f>
        <v/>
      </c>
      <c r="I849" s="285" t="str">
        <f>IF($A849="","",IFERROR(INDEX(Prices[FX to SGD],MATCH($A849,Prices[Key],0)),1))</f>
        <v/>
      </c>
      <c r="J849" s="283" t="str">
        <f t="shared" si="120"/>
        <v/>
      </c>
      <c r="K849" s="283" t="str">
        <f t="shared" si="121"/>
        <v/>
      </c>
      <c r="L849" s="283" t="str">
        <f t="shared" si="122"/>
        <v/>
      </c>
      <c r="M849" s="286" t="str">
        <f t="shared" si="123"/>
        <v/>
      </c>
      <c r="N849" s="240" t="str">
        <f>IF($A849="","",IF(ABS(E849)&gt;0.000001,COUNT($N$1:N848)+1,""))</f>
        <v/>
      </c>
      <c r="O849" s="287" t="str">
        <f>IF($A849="","",SUMIFS(Transactions!$H$2:$H$1001,Transactions!$J$2:$J$1001,$A849,Transactions!$A$2:$A$1001,2)*$I849)</f>
        <v/>
      </c>
      <c r="P849" s="287" t="str">
        <f t="shared" si="124"/>
        <v/>
      </c>
      <c r="Q849" s="288" t="str">
        <f t="shared" si="125"/>
        <v/>
      </c>
    </row>
    <row r="850" spans="1:17" ht="15" customHeight="1" x14ac:dyDescent="0.2">
      <c r="A850" s="240" t="str">
        <f>IFERROR(INDEX(Txn[Key],MATCH(0,INDEX(COUNTIF($A$1:A849,Txn[Key])+(Txn[Key]=""),0),0)),"")</f>
        <v/>
      </c>
      <c r="B850" s="240" t="str">
        <f t="shared" si="117"/>
        <v/>
      </c>
      <c r="C850" s="240" t="str">
        <f t="shared" si="118"/>
        <v/>
      </c>
      <c r="D850" s="240" t="str">
        <f t="shared" si="119"/>
        <v/>
      </c>
      <c r="E850" s="261" t="str">
        <f>IF($A850="","",SUMIFS(Txn[Signed Units],Txn[Key],$A850))</f>
        <v/>
      </c>
      <c r="F850" s="283" t="str">
        <f>IF($A850="","",SUMIFS(Txn[Buy Cost],Txn[Key],$A850))</f>
        <v/>
      </c>
      <c r="G850" s="283" t="str">
        <f>IF($A850="","",SUMIFS(Txn[Sell Proceeds],Txn[Key],$A850))</f>
        <v/>
      </c>
      <c r="H850" s="284" t="str">
        <f>IF($A850="","",IFERROR(INDEX(Prices[Current Price],MATCH($A850,Prices[Key],0)),0))</f>
        <v/>
      </c>
      <c r="I850" s="285" t="str">
        <f>IF($A850="","",IFERROR(INDEX(Prices[FX to SGD],MATCH($A850,Prices[Key],0)),1))</f>
        <v/>
      </c>
      <c r="J850" s="283" t="str">
        <f t="shared" si="120"/>
        <v/>
      </c>
      <c r="K850" s="283" t="str">
        <f t="shared" si="121"/>
        <v/>
      </c>
      <c r="L850" s="283" t="str">
        <f t="shared" si="122"/>
        <v/>
      </c>
      <c r="M850" s="286" t="str">
        <f t="shared" si="123"/>
        <v/>
      </c>
      <c r="N850" s="240" t="str">
        <f>IF($A850="","",IF(ABS(E850)&gt;0.000001,COUNT($N$1:N849)+1,""))</f>
        <v/>
      </c>
      <c r="O850" s="287" t="str">
        <f>IF($A850="","",SUMIFS(Transactions!$H$2:$H$1001,Transactions!$J$2:$J$1001,$A850,Transactions!$A$2:$A$1001,2)*$I850)</f>
        <v/>
      </c>
      <c r="P850" s="287" t="str">
        <f t="shared" si="124"/>
        <v/>
      </c>
      <c r="Q850" s="288" t="str">
        <f t="shared" si="125"/>
        <v/>
      </c>
    </row>
    <row r="851" spans="1:17" ht="15" customHeight="1" x14ac:dyDescent="0.2">
      <c r="A851" s="240" t="str">
        <f>IFERROR(INDEX(Txn[Key],MATCH(0,INDEX(COUNTIF($A$1:A850,Txn[Key])+(Txn[Key]=""),0),0)),"")</f>
        <v/>
      </c>
      <c r="B851" s="240" t="str">
        <f t="shared" si="117"/>
        <v/>
      </c>
      <c r="C851" s="240" t="str">
        <f t="shared" si="118"/>
        <v/>
      </c>
      <c r="D851" s="240" t="str">
        <f t="shared" si="119"/>
        <v/>
      </c>
      <c r="E851" s="261" t="str">
        <f>IF($A851="","",SUMIFS(Txn[Signed Units],Txn[Key],$A851))</f>
        <v/>
      </c>
      <c r="F851" s="283" t="str">
        <f>IF($A851="","",SUMIFS(Txn[Buy Cost],Txn[Key],$A851))</f>
        <v/>
      </c>
      <c r="G851" s="283" t="str">
        <f>IF($A851="","",SUMIFS(Txn[Sell Proceeds],Txn[Key],$A851))</f>
        <v/>
      </c>
      <c r="H851" s="284" t="str">
        <f>IF($A851="","",IFERROR(INDEX(Prices[Current Price],MATCH($A851,Prices[Key],0)),0))</f>
        <v/>
      </c>
      <c r="I851" s="285" t="str">
        <f>IF($A851="","",IFERROR(INDEX(Prices[FX to SGD],MATCH($A851,Prices[Key],0)),1))</f>
        <v/>
      </c>
      <c r="J851" s="283" t="str">
        <f t="shared" si="120"/>
        <v/>
      </c>
      <c r="K851" s="283" t="str">
        <f t="shared" si="121"/>
        <v/>
      </c>
      <c r="L851" s="283" t="str">
        <f t="shared" si="122"/>
        <v/>
      </c>
      <c r="M851" s="286" t="str">
        <f t="shared" si="123"/>
        <v/>
      </c>
      <c r="N851" s="240" t="str">
        <f>IF($A851="","",IF(ABS(E851)&gt;0.000001,COUNT($N$1:N850)+1,""))</f>
        <v/>
      </c>
      <c r="O851" s="287" t="str">
        <f>IF($A851="","",SUMIFS(Transactions!$H$2:$H$1001,Transactions!$J$2:$J$1001,$A851,Transactions!$A$2:$A$1001,2)*$I851)</f>
        <v/>
      </c>
      <c r="P851" s="287" t="str">
        <f t="shared" si="124"/>
        <v/>
      </c>
      <c r="Q851" s="288" t="str">
        <f t="shared" si="125"/>
        <v/>
      </c>
    </row>
    <row r="852" spans="1:17" ht="15" customHeight="1" x14ac:dyDescent="0.2">
      <c r="A852" s="240" t="str">
        <f>IFERROR(INDEX(Txn[Key],MATCH(0,INDEX(COUNTIF($A$1:A851,Txn[Key])+(Txn[Key]=""),0),0)),"")</f>
        <v/>
      </c>
      <c r="B852" s="240" t="str">
        <f t="shared" si="117"/>
        <v/>
      </c>
      <c r="C852" s="240" t="str">
        <f t="shared" si="118"/>
        <v/>
      </c>
      <c r="D852" s="240" t="str">
        <f t="shared" si="119"/>
        <v/>
      </c>
      <c r="E852" s="261" t="str">
        <f>IF($A852="","",SUMIFS(Txn[Signed Units],Txn[Key],$A852))</f>
        <v/>
      </c>
      <c r="F852" s="283" t="str">
        <f>IF($A852="","",SUMIFS(Txn[Buy Cost],Txn[Key],$A852))</f>
        <v/>
      </c>
      <c r="G852" s="283" t="str">
        <f>IF($A852="","",SUMIFS(Txn[Sell Proceeds],Txn[Key],$A852))</f>
        <v/>
      </c>
      <c r="H852" s="284" t="str">
        <f>IF($A852="","",IFERROR(INDEX(Prices[Current Price],MATCH($A852,Prices[Key],0)),0))</f>
        <v/>
      </c>
      <c r="I852" s="285" t="str">
        <f>IF($A852="","",IFERROR(INDEX(Prices[FX to SGD],MATCH($A852,Prices[Key],0)),1))</f>
        <v/>
      </c>
      <c r="J852" s="283" t="str">
        <f t="shared" si="120"/>
        <v/>
      </c>
      <c r="K852" s="283" t="str">
        <f t="shared" si="121"/>
        <v/>
      </c>
      <c r="L852" s="283" t="str">
        <f t="shared" si="122"/>
        <v/>
      </c>
      <c r="M852" s="286" t="str">
        <f t="shared" si="123"/>
        <v/>
      </c>
      <c r="N852" s="240" t="str">
        <f>IF($A852="","",IF(ABS(E852)&gt;0.000001,COUNT($N$1:N851)+1,""))</f>
        <v/>
      </c>
      <c r="O852" s="287" t="str">
        <f>IF($A852="","",SUMIFS(Transactions!$H$2:$H$1001,Transactions!$J$2:$J$1001,$A852,Transactions!$A$2:$A$1001,2)*$I852)</f>
        <v/>
      </c>
      <c r="P852" s="287" t="str">
        <f t="shared" si="124"/>
        <v/>
      </c>
      <c r="Q852" s="288" t="str">
        <f t="shared" si="125"/>
        <v/>
      </c>
    </row>
    <row r="853" spans="1:17" ht="15" customHeight="1" x14ac:dyDescent="0.2">
      <c r="A853" s="240" t="str">
        <f>IFERROR(INDEX(Txn[Key],MATCH(0,INDEX(COUNTIF($A$1:A852,Txn[Key])+(Txn[Key]=""),0),0)),"")</f>
        <v/>
      </c>
      <c r="B853" s="240" t="str">
        <f t="shared" si="117"/>
        <v/>
      </c>
      <c r="C853" s="240" t="str">
        <f t="shared" si="118"/>
        <v/>
      </c>
      <c r="D853" s="240" t="str">
        <f t="shared" si="119"/>
        <v/>
      </c>
      <c r="E853" s="261" t="str">
        <f>IF($A853="","",SUMIFS(Txn[Signed Units],Txn[Key],$A853))</f>
        <v/>
      </c>
      <c r="F853" s="283" t="str">
        <f>IF($A853="","",SUMIFS(Txn[Buy Cost],Txn[Key],$A853))</f>
        <v/>
      </c>
      <c r="G853" s="283" t="str">
        <f>IF($A853="","",SUMIFS(Txn[Sell Proceeds],Txn[Key],$A853))</f>
        <v/>
      </c>
      <c r="H853" s="284" t="str">
        <f>IF($A853="","",IFERROR(INDEX(Prices[Current Price],MATCH($A853,Prices[Key],0)),0))</f>
        <v/>
      </c>
      <c r="I853" s="285" t="str">
        <f>IF($A853="","",IFERROR(INDEX(Prices[FX to SGD],MATCH($A853,Prices[Key],0)),1))</f>
        <v/>
      </c>
      <c r="J853" s="283" t="str">
        <f t="shared" si="120"/>
        <v/>
      </c>
      <c r="K853" s="283" t="str">
        <f t="shared" si="121"/>
        <v/>
      </c>
      <c r="L853" s="283" t="str">
        <f t="shared" si="122"/>
        <v/>
      </c>
      <c r="M853" s="286" t="str">
        <f t="shared" si="123"/>
        <v/>
      </c>
      <c r="N853" s="240" t="str">
        <f>IF($A853="","",IF(ABS(E853)&gt;0.000001,COUNT($N$1:N852)+1,""))</f>
        <v/>
      </c>
      <c r="O853" s="287" t="str">
        <f>IF($A853="","",SUMIFS(Transactions!$H$2:$H$1001,Transactions!$J$2:$J$1001,$A853,Transactions!$A$2:$A$1001,2)*$I853)</f>
        <v/>
      </c>
      <c r="P853" s="287" t="str">
        <f t="shared" si="124"/>
        <v/>
      </c>
      <c r="Q853" s="288" t="str">
        <f t="shared" si="125"/>
        <v/>
      </c>
    </row>
    <row r="854" spans="1:17" ht="15" customHeight="1" x14ac:dyDescent="0.2">
      <c r="A854" s="240" t="str">
        <f>IFERROR(INDEX(Txn[Key],MATCH(0,INDEX(COUNTIF($A$1:A853,Txn[Key])+(Txn[Key]=""),0),0)),"")</f>
        <v/>
      </c>
      <c r="B854" s="240" t="str">
        <f t="shared" si="117"/>
        <v/>
      </c>
      <c r="C854" s="240" t="str">
        <f t="shared" si="118"/>
        <v/>
      </c>
      <c r="D854" s="240" t="str">
        <f t="shared" si="119"/>
        <v/>
      </c>
      <c r="E854" s="261" t="str">
        <f>IF($A854="","",SUMIFS(Txn[Signed Units],Txn[Key],$A854))</f>
        <v/>
      </c>
      <c r="F854" s="283" t="str">
        <f>IF($A854="","",SUMIFS(Txn[Buy Cost],Txn[Key],$A854))</f>
        <v/>
      </c>
      <c r="G854" s="283" t="str">
        <f>IF($A854="","",SUMIFS(Txn[Sell Proceeds],Txn[Key],$A854))</f>
        <v/>
      </c>
      <c r="H854" s="284" t="str">
        <f>IF($A854="","",IFERROR(INDEX(Prices[Current Price],MATCH($A854,Prices[Key],0)),0))</f>
        <v/>
      </c>
      <c r="I854" s="285" t="str">
        <f>IF($A854="","",IFERROR(INDEX(Prices[FX to SGD],MATCH($A854,Prices[Key],0)),1))</f>
        <v/>
      </c>
      <c r="J854" s="283" t="str">
        <f t="shared" si="120"/>
        <v/>
      </c>
      <c r="K854" s="283" t="str">
        <f t="shared" si="121"/>
        <v/>
      </c>
      <c r="L854" s="283" t="str">
        <f t="shared" si="122"/>
        <v/>
      </c>
      <c r="M854" s="286" t="str">
        <f t="shared" si="123"/>
        <v/>
      </c>
      <c r="N854" s="240" t="str">
        <f>IF($A854="","",IF(ABS(E854)&gt;0.000001,COUNT($N$1:N853)+1,""))</f>
        <v/>
      </c>
      <c r="O854" s="287" t="str">
        <f>IF($A854="","",SUMIFS(Transactions!$H$2:$H$1001,Transactions!$J$2:$J$1001,$A854,Transactions!$A$2:$A$1001,2)*$I854)</f>
        <v/>
      </c>
      <c r="P854" s="287" t="str">
        <f t="shared" si="124"/>
        <v/>
      </c>
      <c r="Q854" s="288" t="str">
        <f t="shared" si="125"/>
        <v/>
      </c>
    </row>
    <row r="855" spans="1:17" ht="15" customHeight="1" x14ac:dyDescent="0.2">
      <c r="A855" s="240" t="str">
        <f>IFERROR(INDEX(Txn[Key],MATCH(0,INDEX(COUNTIF($A$1:A854,Txn[Key])+(Txn[Key]=""),0),0)),"")</f>
        <v/>
      </c>
      <c r="B855" s="240" t="str">
        <f t="shared" si="117"/>
        <v/>
      </c>
      <c r="C855" s="240" t="str">
        <f t="shared" si="118"/>
        <v/>
      </c>
      <c r="D855" s="240" t="str">
        <f t="shared" si="119"/>
        <v/>
      </c>
      <c r="E855" s="261" t="str">
        <f>IF($A855="","",SUMIFS(Txn[Signed Units],Txn[Key],$A855))</f>
        <v/>
      </c>
      <c r="F855" s="283" t="str">
        <f>IF($A855="","",SUMIFS(Txn[Buy Cost],Txn[Key],$A855))</f>
        <v/>
      </c>
      <c r="G855" s="283" t="str">
        <f>IF($A855="","",SUMIFS(Txn[Sell Proceeds],Txn[Key],$A855))</f>
        <v/>
      </c>
      <c r="H855" s="284" t="str">
        <f>IF($A855="","",IFERROR(INDEX(Prices[Current Price],MATCH($A855,Prices[Key],0)),0))</f>
        <v/>
      </c>
      <c r="I855" s="285" t="str">
        <f>IF($A855="","",IFERROR(INDEX(Prices[FX to SGD],MATCH($A855,Prices[Key],0)),1))</f>
        <v/>
      </c>
      <c r="J855" s="283" t="str">
        <f t="shared" si="120"/>
        <v/>
      </c>
      <c r="K855" s="283" t="str">
        <f t="shared" si="121"/>
        <v/>
      </c>
      <c r="L855" s="283" t="str">
        <f t="shared" si="122"/>
        <v/>
      </c>
      <c r="M855" s="286" t="str">
        <f t="shared" si="123"/>
        <v/>
      </c>
      <c r="N855" s="240" t="str">
        <f>IF($A855="","",IF(ABS(E855)&gt;0.000001,COUNT($N$1:N854)+1,""))</f>
        <v/>
      </c>
      <c r="O855" s="287" t="str">
        <f>IF($A855="","",SUMIFS(Transactions!$H$2:$H$1001,Transactions!$J$2:$J$1001,$A855,Transactions!$A$2:$A$1001,2)*$I855)</f>
        <v/>
      </c>
      <c r="P855" s="287" t="str">
        <f t="shared" si="124"/>
        <v/>
      </c>
      <c r="Q855" s="288" t="str">
        <f t="shared" si="125"/>
        <v/>
      </c>
    </row>
    <row r="856" spans="1:17" ht="15" customHeight="1" x14ac:dyDescent="0.2">
      <c r="A856" s="240" t="str">
        <f>IFERROR(INDEX(Txn[Key],MATCH(0,INDEX(COUNTIF($A$1:A855,Txn[Key])+(Txn[Key]=""),0),0)),"")</f>
        <v/>
      </c>
      <c r="B856" s="240" t="str">
        <f t="shared" si="117"/>
        <v/>
      </c>
      <c r="C856" s="240" t="str">
        <f t="shared" si="118"/>
        <v/>
      </c>
      <c r="D856" s="240" t="str">
        <f t="shared" si="119"/>
        <v/>
      </c>
      <c r="E856" s="261" t="str">
        <f>IF($A856="","",SUMIFS(Txn[Signed Units],Txn[Key],$A856))</f>
        <v/>
      </c>
      <c r="F856" s="283" t="str">
        <f>IF($A856="","",SUMIFS(Txn[Buy Cost],Txn[Key],$A856))</f>
        <v/>
      </c>
      <c r="G856" s="283" t="str">
        <f>IF($A856="","",SUMIFS(Txn[Sell Proceeds],Txn[Key],$A856))</f>
        <v/>
      </c>
      <c r="H856" s="284" t="str">
        <f>IF($A856="","",IFERROR(INDEX(Prices[Current Price],MATCH($A856,Prices[Key],0)),0))</f>
        <v/>
      </c>
      <c r="I856" s="285" t="str">
        <f>IF($A856="","",IFERROR(INDEX(Prices[FX to SGD],MATCH($A856,Prices[Key],0)),1))</f>
        <v/>
      </c>
      <c r="J856" s="283" t="str">
        <f t="shared" si="120"/>
        <v/>
      </c>
      <c r="K856" s="283" t="str">
        <f t="shared" si="121"/>
        <v/>
      </c>
      <c r="L856" s="283" t="str">
        <f t="shared" si="122"/>
        <v/>
      </c>
      <c r="M856" s="286" t="str">
        <f t="shared" si="123"/>
        <v/>
      </c>
      <c r="N856" s="240" t="str">
        <f>IF($A856="","",IF(ABS(E856)&gt;0.000001,COUNT($N$1:N855)+1,""))</f>
        <v/>
      </c>
      <c r="O856" s="287" t="str">
        <f>IF($A856="","",SUMIFS(Transactions!$H$2:$H$1001,Transactions!$J$2:$J$1001,$A856,Transactions!$A$2:$A$1001,2)*$I856)</f>
        <v/>
      </c>
      <c r="P856" s="287" t="str">
        <f t="shared" si="124"/>
        <v/>
      </c>
      <c r="Q856" s="288" t="str">
        <f t="shared" si="125"/>
        <v/>
      </c>
    </row>
    <row r="857" spans="1:17" ht="15" customHeight="1" x14ac:dyDescent="0.2">
      <c r="A857" s="240" t="str">
        <f>IFERROR(INDEX(Txn[Key],MATCH(0,INDEX(COUNTIF($A$1:A856,Txn[Key])+(Txn[Key]=""),0),0)),"")</f>
        <v/>
      </c>
      <c r="B857" s="240" t="str">
        <f t="shared" si="117"/>
        <v/>
      </c>
      <c r="C857" s="240" t="str">
        <f t="shared" si="118"/>
        <v/>
      </c>
      <c r="D857" s="240" t="str">
        <f t="shared" si="119"/>
        <v/>
      </c>
      <c r="E857" s="261" t="str">
        <f>IF($A857="","",SUMIFS(Txn[Signed Units],Txn[Key],$A857))</f>
        <v/>
      </c>
      <c r="F857" s="283" t="str">
        <f>IF($A857="","",SUMIFS(Txn[Buy Cost],Txn[Key],$A857))</f>
        <v/>
      </c>
      <c r="G857" s="283" t="str">
        <f>IF($A857="","",SUMIFS(Txn[Sell Proceeds],Txn[Key],$A857))</f>
        <v/>
      </c>
      <c r="H857" s="284" t="str">
        <f>IF($A857="","",IFERROR(INDEX(Prices[Current Price],MATCH($A857,Prices[Key],0)),0))</f>
        <v/>
      </c>
      <c r="I857" s="285" t="str">
        <f>IF($A857="","",IFERROR(INDEX(Prices[FX to SGD],MATCH($A857,Prices[Key],0)),1))</f>
        <v/>
      </c>
      <c r="J857" s="283" t="str">
        <f t="shared" si="120"/>
        <v/>
      </c>
      <c r="K857" s="283" t="str">
        <f t="shared" si="121"/>
        <v/>
      </c>
      <c r="L857" s="283" t="str">
        <f t="shared" si="122"/>
        <v/>
      </c>
      <c r="M857" s="286" t="str">
        <f t="shared" si="123"/>
        <v/>
      </c>
      <c r="N857" s="240" t="str">
        <f>IF($A857="","",IF(ABS(E857)&gt;0.000001,COUNT($N$1:N856)+1,""))</f>
        <v/>
      </c>
      <c r="O857" s="287" t="str">
        <f>IF($A857="","",SUMIFS(Transactions!$H$2:$H$1001,Transactions!$J$2:$J$1001,$A857,Transactions!$A$2:$A$1001,2)*$I857)</f>
        <v/>
      </c>
      <c r="P857" s="287" t="str">
        <f t="shared" si="124"/>
        <v/>
      </c>
      <c r="Q857" s="288" t="str">
        <f t="shared" si="125"/>
        <v/>
      </c>
    </row>
    <row r="858" spans="1:17" ht="15" customHeight="1" x14ac:dyDescent="0.2">
      <c r="A858" s="240" t="str">
        <f>IFERROR(INDEX(Txn[Key],MATCH(0,INDEX(COUNTIF($A$1:A857,Txn[Key])+(Txn[Key]=""),0),0)),"")</f>
        <v/>
      </c>
      <c r="B858" s="240" t="str">
        <f t="shared" si="117"/>
        <v/>
      </c>
      <c r="C858" s="240" t="str">
        <f t="shared" si="118"/>
        <v/>
      </c>
      <c r="D858" s="240" t="str">
        <f t="shared" si="119"/>
        <v/>
      </c>
      <c r="E858" s="261" t="str">
        <f>IF($A858="","",SUMIFS(Txn[Signed Units],Txn[Key],$A858))</f>
        <v/>
      </c>
      <c r="F858" s="283" t="str">
        <f>IF($A858="","",SUMIFS(Txn[Buy Cost],Txn[Key],$A858))</f>
        <v/>
      </c>
      <c r="G858" s="283" t="str">
        <f>IF($A858="","",SUMIFS(Txn[Sell Proceeds],Txn[Key],$A858))</f>
        <v/>
      </c>
      <c r="H858" s="284" t="str">
        <f>IF($A858="","",IFERROR(INDEX(Prices[Current Price],MATCH($A858,Prices[Key],0)),0))</f>
        <v/>
      </c>
      <c r="I858" s="285" t="str">
        <f>IF($A858="","",IFERROR(INDEX(Prices[FX to SGD],MATCH($A858,Prices[Key],0)),1))</f>
        <v/>
      </c>
      <c r="J858" s="283" t="str">
        <f t="shared" si="120"/>
        <v/>
      </c>
      <c r="K858" s="283" t="str">
        <f t="shared" si="121"/>
        <v/>
      </c>
      <c r="L858" s="283" t="str">
        <f t="shared" si="122"/>
        <v/>
      </c>
      <c r="M858" s="286" t="str">
        <f t="shared" si="123"/>
        <v/>
      </c>
      <c r="N858" s="240" t="str">
        <f>IF($A858="","",IF(ABS(E858)&gt;0.000001,COUNT($N$1:N857)+1,""))</f>
        <v/>
      </c>
      <c r="O858" s="287" t="str">
        <f>IF($A858="","",SUMIFS(Transactions!$H$2:$H$1001,Transactions!$J$2:$J$1001,$A858,Transactions!$A$2:$A$1001,2)*$I858)</f>
        <v/>
      </c>
      <c r="P858" s="287" t="str">
        <f t="shared" si="124"/>
        <v/>
      </c>
      <c r="Q858" s="288" t="str">
        <f t="shared" si="125"/>
        <v/>
      </c>
    </row>
    <row r="859" spans="1:17" ht="15" customHeight="1" x14ac:dyDescent="0.2">
      <c r="A859" s="240" t="str">
        <f>IFERROR(INDEX(Txn[Key],MATCH(0,INDEX(COUNTIF($A$1:A858,Txn[Key])+(Txn[Key]=""),0),0)),"")</f>
        <v/>
      </c>
      <c r="B859" s="240" t="str">
        <f t="shared" si="117"/>
        <v/>
      </c>
      <c r="C859" s="240" t="str">
        <f t="shared" si="118"/>
        <v/>
      </c>
      <c r="D859" s="240" t="str">
        <f t="shared" si="119"/>
        <v/>
      </c>
      <c r="E859" s="261" t="str">
        <f>IF($A859="","",SUMIFS(Txn[Signed Units],Txn[Key],$A859))</f>
        <v/>
      </c>
      <c r="F859" s="283" t="str">
        <f>IF($A859="","",SUMIFS(Txn[Buy Cost],Txn[Key],$A859))</f>
        <v/>
      </c>
      <c r="G859" s="283" t="str">
        <f>IF($A859="","",SUMIFS(Txn[Sell Proceeds],Txn[Key],$A859))</f>
        <v/>
      </c>
      <c r="H859" s="284" t="str">
        <f>IF($A859="","",IFERROR(INDEX(Prices[Current Price],MATCH($A859,Prices[Key],0)),0))</f>
        <v/>
      </c>
      <c r="I859" s="285" t="str">
        <f>IF($A859="","",IFERROR(INDEX(Prices[FX to SGD],MATCH($A859,Prices[Key],0)),1))</f>
        <v/>
      </c>
      <c r="J859" s="283" t="str">
        <f t="shared" si="120"/>
        <v/>
      </c>
      <c r="K859" s="283" t="str">
        <f t="shared" si="121"/>
        <v/>
      </c>
      <c r="L859" s="283" t="str">
        <f t="shared" si="122"/>
        <v/>
      </c>
      <c r="M859" s="286" t="str">
        <f t="shared" si="123"/>
        <v/>
      </c>
      <c r="N859" s="240" t="str">
        <f>IF($A859="","",IF(ABS(E859)&gt;0.000001,COUNT($N$1:N858)+1,""))</f>
        <v/>
      </c>
      <c r="O859" s="287" t="str">
        <f>IF($A859="","",SUMIFS(Transactions!$H$2:$H$1001,Transactions!$J$2:$J$1001,$A859,Transactions!$A$2:$A$1001,2)*$I859)</f>
        <v/>
      </c>
      <c r="P859" s="287" t="str">
        <f t="shared" si="124"/>
        <v/>
      </c>
      <c r="Q859" s="288" t="str">
        <f t="shared" si="125"/>
        <v/>
      </c>
    </row>
    <row r="860" spans="1:17" ht="15" customHeight="1" x14ac:dyDescent="0.2">
      <c r="A860" s="240" t="str">
        <f>IFERROR(INDEX(Txn[Key],MATCH(0,INDEX(COUNTIF($A$1:A859,Txn[Key])+(Txn[Key]=""),0),0)),"")</f>
        <v/>
      </c>
      <c r="B860" s="240" t="str">
        <f t="shared" si="117"/>
        <v/>
      </c>
      <c r="C860" s="240" t="str">
        <f t="shared" si="118"/>
        <v/>
      </c>
      <c r="D860" s="240" t="str">
        <f t="shared" si="119"/>
        <v/>
      </c>
      <c r="E860" s="261" t="str">
        <f>IF($A860="","",SUMIFS(Txn[Signed Units],Txn[Key],$A860))</f>
        <v/>
      </c>
      <c r="F860" s="283" t="str">
        <f>IF($A860="","",SUMIFS(Txn[Buy Cost],Txn[Key],$A860))</f>
        <v/>
      </c>
      <c r="G860" s="283" t="str">
        <f>IF($A860="","",SUMIFS(Txn[Sell Proceeds],Txn[Key],$A860))</f>
        <v/>
      </c>
      <c r="H860" s="284" t="str">
        <f>IF($A860="","",IFERROR(INDEX(Prices[Current Price],MATCH($A860,Prices[Key],0)),0))</f>
        <v/>
      </c>
      <c r="I860" s="285" t="str">
        <f>IF($A860="","",IFERROR(INDEX(Prices[FX to SGD],MATCH($A860,Prices[Key],0)),1))</f>
        <v/>
      </c>
      <c r="J860" s="283" t="str">
        <f t="shared" si="120"/>
        <v/>
      </c>
      <c r="K860" s="283" t="str">
        <f t="shared" si="121"/>
        <v/>
      </c>
      <c r="L860" s="283" t="str">
        <f t="shared" si="122"/>
        <v/>
      </c>
      <c r="M860" s="286" t="str">
        <f t="shared" si="123"/>
        <v/>
      </c>
      <c r="N860" s="240" t="str">
        <f>IF($A860="","",IF(ABS(E860)&gt;0.000001,COUNT($N$1:N859)+1,""))</f>
        <v/>
      </c>
      <c r="O860" s="287" t="str">
        <f>IF($A860="","",SUMIFS(Transactions!$H$2:$H$1001,Transactions!$J$2:$J$1001,$A860,Transactions!$A$2:$A$1001,2)*$I860)</f>
        <v/>
      </c>
      <c r="P860" s="287" t="str">
        <f t="shared" si="124"/>
        <v/>
      </c>
      <c r="Q860" s="288" t="str">
        <f t="shared" si="125"/>
        <v/>
      </c>
    </row>
    <row r="861" spans="1:17" ht="15" customHeight="1" x14ac:dyDescent="0.2">
      <c r="A861" s="240" t="str">
        <f>IFERROR(INDEX(Txn[Key],MATCH(0,INDEX(COUNTIF($A$1:A860,Txn[Key])+(Txn[Key]=""),0),0)),"")</f>
        <v/>
      </c>
      <c r="B861" s="240" t="str">
        <f t="shared" si="117"/>
        <v/>
      </c>
      <c r="C861" s="240" t="str">
        <f t="shared" si="118"/>
        <v/>
      </c>
      <c r="D861" s="240" t="str">
        <f t="shared" si="119"/>
        <v/>
      </c>
      <c r="E861" s="261" t="str">
        <f>IF($A861="","",SUMIFS(Txn[Signed Units],Txn[Key],$A861))</f>
        <v/>
      </c>
      <c r="F861" s="283" t="str">
        <f>IF($A861="","",SUMIFS(Txn[Buy Cost],Txn[Key],$A861))</f>
        <v/>
      </c>
      <c r="G861" s="283" t="str">
        <f>IF($A861="","",SUMIFS(Txn[Sell Proceeds],Txn[Key],$A861))</f>
        <v/>
      </c>
      <c r="H861" s="284" t="str">
        <f>IF($A861="","",IFERROR(INDEX(Prices[Current Price],MATCH($A861,Prices[Key],0)),0))</f>
        <v/>
      </c>
      <c r="I861" s="285" t="str">
        <f>IF($A861="","",IFERROR(INDEX(Prices[FX to SGD],MATCH($A861,Prices[Key],0)),1))</f>
        <v/>
      </c>
      <c r="J861" s="283" t="str">
        <f t="shared" si="120"/>
        <v/>
      </c>
      <c r="K861" s="283" t="str">
        <f t="shared" si="121"/>
        <v/>
      </c>
      <c r="L861" s="283" t="str">
        <f t="shared" si="122"/>
        <v/>
      </c>
      <c r="M861" s="286" t="str">
        <f t="shared" si="123"/>
        <v/>
      </c>
      <c r="N861" s="240" t="str">
        <f>IF($A861="","",IF(ABS(E861)&gt;0.000001,COUNT($N$1:N860)+1,""))</f>
        <v/>
      </c>
      <c r="O861" s="287" t="str">
        <f>IF($A861="","",SUMIFS(Transactions!$H$2:$H$1001,Transactions!$J$2:$J$1001,$A861,Transactions!$A$2:$A$1001,2)*$I861)</f>
        <v/>
      </c>
      <c r="P861" s="287" t="str">
        <f t="shared" si="124"/>
        <v/>
      </c>
      <c r="Q861" s="288" t="str">
        <f t="shared" si="125"/>
        <v/>
      </c>
    </row>
    <row r="862" spans="1:17" ht="15" customHeight="1" x14ac:dyDescent="0.2">
      <c r="A862" s="240" t="str">
        <f>IFERROR(INDEX(Txn[Key],MATCH(0,INDEX(COUNTIF($A$1:A861,Txn[Key])+(Txn[Key]=""),0),0)),"")</f>
        <v/>
      </c>
      <c r="B862" s="240" t="str">
        <f t="shared" si="117"/>
        <v/>
      </c>
      <c r="C862" s="240" t="str">
        <f t="shared" si="118"/>
        <v/>
      </c>
      <c r="D862" s="240" t="str">
        <f t="shared" si="119"/>
        <v/>
      </c>
      <c r="E862" s="261" t="str">
        <f>IF($A862="","",SUMIFS(Txn[Signed Units],Txn[Key],$A862))</f>
        <v/>
      </c>
      <c r="F862" s="283" t="str">
        <f>IF($A862="","",SUMIFS(Txn[Buy Cost],Txn[Key],$A862))</f>
        <v/>
      </c>
      <c r="G862" s="283" t="str">
        <f>IF($A862="","",SUMIFS(Txn[Sell Proceeds],Txn[Key],$A862))</f>
        <v/>
      </c>
      <c r="H862" s="284" t="str">
        <f>IF($A862="","",IFERROR(INDEX(Prices[Current Price],MATCH($A862,Prices[Key],0)),0))</f>
        <v/>
      </c>
      <c r="I862" s="285" t="str">
        <f>IF($A862="","",IFERROR(INDEX(Prices[FX to SGD],MATCH($A862,Prices[Key],0)),1))</f>
        <v/>
      </c>
      <c r="J862" s="283" t="str">
        <f t="shared" si="120"/>
        <v/>
      </c>
      <c r="K862" s="283" t="str">
        <f t="shared" si="121"/>
        <v/>
      </c>
      <c r="L862" s="283" t="str">
        <f t="shared" si="122"/>
        <v/>
      </c>
      <c r="M862" s="286" t="str">
        <f t="shared" si="123"/>
        <v/>
      </c>
      <c r="N862" s="240" t="str">
        <f>IF($A862="","",IF(ABS(E862)&gt;0.000001,COUNT($N$1:N861)+1,""))</f>
        <v/>
      </c>
      <c r="O862" s="287" t="str">
        <f>IF($A862="","",SUMIFS(Transactions!$H$2:$H$1001,Transactions!$J$2:$J$1001,$A862,Transactions!$A$2:$A$1001,2)*$I862)</f>
        <v/>
      </c>
      <c r="P862" s="287" t="str">
        <f t="shared" si="124"/>
        <v/>
      </c>
      <c r="Q862" s="288" t="str">
        <f t="shared" si="125"/>
        <v/>
      </c>
    </row>
    <row r="863" spans="1:17" ht="15" customHeight="1" x14ac:dyDescent="0.2">
      <c r="A863" s="240" t="str">
        <f>IFERROR(INDEX(Txn[Key],MATCH(0,INDEX(COUNTIF($A$1:A862,Txn[Key])+(Txn[Key]=""),0),0)),"")</f>
        <v/>
      </c>
      <c r="B863" s="240" t="str">
        <f t="shared" si="117"/>
        <v/>
      </c>
      <c r="C863" s="240" t="str">
        <f t="shared" si="118"/>
        <v/>
      </c>
      <c r="D863" s="240" t="str">
        <f t="shared" si="119"/>
        <v/>
      </c>
      <c r="E863" s="261" t="str">
        <f>IF($A863="","",SUMIFS(Txn[Signed Units],Txn[Key],$A863))</f>
        <v/>
      </c>
      <c r="F863" s="283" t="str">
        <f>IF($A863="","",SUMIFS(Txn[Buy Cost],Txn[Key],$A863))</f>
        <v/>
      </c>
      <c r="G863" s="283" t="str">
        <f>IF($A863="","",SUMIFS(Txn[Sell Proceeds],Txn[Key],$A863))</f>
        <v/>
      </c>
      <c r="H863" s="284" t="str">
        <f>IF($A863="","",IFERROR(INDEX(Prices[Current Price],MATCH($A863,Prices[Key],0)),0))</f>
        <v/>
      </c>
      <c r="I863" s="285" t="str">
        <f>IF($A863="","",IFERROR(INDEX(Prices[FX to SGD],MATCH($A863,Prices[Key],0)),1))</f>
        <v/>
      </c>
      <c r="J863" s="283" t="str">
        <f t="shared" si="120"/>
        <v/>
      </c>
      <c r="K863" s="283" t="str">
        <f t="shared" si="121"/>
        <v/>
      </c>
      <c r="L863" s="283" t="str">
        <f t="shared" si="122"/>
        <v/>
      </c>
      <c r="M863" s="286" t="str">
        <f t="shared" si="123"/>
        <v/>
      </c>
      <c r="N863" s="240" t="str">
        <f>IF($A863="","",IF(ABS(E863)&gt;0.000001,COUNT($N$1:N862)+1,""))</f>
        <v/>
      </c>
      <c r="O863" s="287" t="str">
        <f>IF($A863="","",SUMIFS(Transactions!$H$2:$H$1001,Transactions!$J$2:$J$1001,$A863,Transactions!$A$2:$A$1001,2)*$I863)</f>
        <v/>
      </c>
      <c r="P863" s="287" t="str">
        <f t="shared" si="124"/>
        <v/>
      </c>
      <c r="Q863" s="288" t="str">
        <f t="shared" si="125"/>
        <v/>
      </c>
    </row>
    <row r="864" spans="1:17" ht="15" customHeight="1" x14ac:dyDescent="0.2">
      <c r="A864" s="240" t="str">
        <f>IFERROR(INDEX(Txn[Key],MATCH(0,INDEX(COUNTIF($A$1:A863,Txn[Key])+(Txn[Key]=""),0),0)),"")</f>
        <v/>
      </c>
      <c r="B864" s="240" t="str">
        <f t="shared" si="117"/>
        <v/>
      </c>
      <c r="C864" s="240" t="str">
        <f t="shared" si="118"/>
        <v/>
      </c>
      <c r="D864" s="240" t="str">
        <f t="shared" si="119"/>
        <v/>
      </c>
      <c r="E864" s="261" t="str">
        <f>IF($A864="","",SUMIFS(Txn[Signed Units],Txn[Key],$A864))</f>
        <v/>
      </c>
      <c r="F864" s="283" t="str">
        <f>IF($A864="","",SUMIFS(Txn[Buy Cost],Txn[Key],$A864))</f>
        <v/>
      </c>
      <c r="G864" s="283" t="str">
        <f>IF($A864="","",SUMIFS(Txn[Sell Proceeds],Txn[Key],$A864))</f>
        <v/>
      </c>
      <c r="H864" s="284" t="str">
        <f>IF($A864="","",IFERROR(INDEX(Prices[Current Price],MATCH($A864,Prices[Key],0)),0))</f>
        <v/>
      </c>
      <c r="I864" s="285" t="str">
        <f>IF($A864="","",IFERROR(INDEX(Prices[FX to SGD],MATCH($A864,Prices[Key],0)),1))</f>
        <v/>
      </c>
      <c r="J864" s="283" t="str">
        <f t="shared" si="120"/>
        <v/>
      </c>
      <c r="K864" s="283" t="str">
        <f t="shared" si="121"/>
        <v/>
      </c>
      <c r="L864" s="283" t="str">
        <f t="shared" si="122"/>
        <v/>
      </c>
      <c r="M864" s="286" t="str">
        <f t="shared" si="123"/>
        <v/>
      </c>
      <c r="N864" s="240" t="str">
        <f>IF($A864="","",IF(ABS(E864)&gt;0.000001,COUNT($N$1:N863)+1,""))</f>
        <v/>
      </c>
      <c r="O864" s="287" t="str">
        <f>IF($A864="","",SUMIFS(Transactions!$H$2:$H$1001,Transactions!$J$2:$J$1001,$A864,Transactions!$A$2:$A$1001,2)*$I864)</f>
        <v/>
      </c>
      <c r="P864" s="287" t="str">
        <f t="shared" si="124"/>
        <v/>
      </c>
      <c r="Q864" s="288" t="str">
        <f t="shared" si="125"/>
        <v/>
      </c>
    </row>
    <row r="865" spans="1:17" ht="15" customHeight="1" x14ac:dyDescent="0.2">
      <c r="A865" s="240" t="str">
        <f>IFERROR(INDEX(Txn[Key],MATCH(0,INDEX(COUNTIF($A$1:A864,Txn[Key])+(Txn[Key]=""),0),0)),"")</f>
        <v/>
      </c>
      <c r="B865" s="240" t="str">
        <f t="shared" si="117"/>
        <v/>
      </c>
      <c r="C865" s="240" t="str">
        <f t="shared" si="118"/>
        <v/>
      </c>
      <c r="D865" s="240" t="str">
        <f t="shared" si="119"/>
        <v/>
      </c>
      <c r="E865" s="261" t="str">
        <f>IF($A865="","",SUMIFS(Txn[Signed Units],Txn[Key],$A865))</f>
        <v/>
      </c>
      <c r="F865" s="283" t="str">
        <f>IF($A865="","",SUMIFS(Txn[Buy Cost],Txn[Key],$A865))</f>
        <v/>
      </c>
      <c r="G865" s="283" t="str">
        <f>IF($A865="","",SUMIFS(Txn[Sell Proceeds],Txn[Key],$A865))</f>
        <v/>
      </c>
      <c r="H865" s="284" t="str">
        <f>IF($A865="","",IFERROR(INDEX(Prices[Current Price],MATCH($A865,Prices[Key],0)),0))</f>
        <v/>
      </c>
      <c r="I865" s="285" t="str">
        <f>IF($A865="","",IFERROR(INDEX(Prices[FX to SGD],MATCH($A865,Prices[Key],0)),1))</f>
        <v/>
      </c>
      <c r="J865" s="283" t="str">
        <f t="shared" si="120"/>
        <v/>
      </c>
      <c r="K865" s="283" t="str">
        <f t="shared" si="121"/>
        <v/>
      </c>
      <c r="L865" s="283" t="str">
        <f t="shared" si="122"/>
        <v/>
      </c>
      <c r="M865" s="286" t="str">
        <f t="shared" si="123"/>
        <v/>
      </c>
      <c r="N865" s="240" t="str">
        <f>IF($A865="","",IF(ABS(E865)&gt;0.000001,COUNT($N$1:N864)+1,""))</f>
        <v/>
      </c>
      <c r="O865" s="287" t="str">
        <f>IF($A865="","",SUMIFS(Transactions!$H$2:$H$1001,Transactions!$J$2:$J$1001,$A865,Transactions!$A$2:$A$1001,2)*$I865)</f>
        <v/>
      </c>
      <c r="P865" s="287" t="str">
        <f t="shared" si="124"/>
        <v/>
      </c>
      <c r="Q865" s="288" t="str">
        <f t="shared" si="125"/>
        <v/>
      </c>
    </row>
    <row r="866" spans="1:17" ht="15" customHeight="1" x14ac:dyDescent="0.2">
      <c r="A866" s="240" t="str">
        <f>IFERROR(INDEX(Txn[Key],MATCH(0,INDEX(COUNTIF($A$1:A865,Txn[Key])+(Txn[Key]=""),0),0)),"")</f>
        <v/>
      </c>
      <c r="B866" s="240" t="str">
        <f t="shared" si="117"/>
        <v/>
      </c>
      <c r="C866" s="240" t="str">
        <f t="shared" si="118"/>
        <v/>
      </c>
      <c r="D866" s="240" t="str">
        <f t="shared" si="119"/>
        <v/>
      </c>
      <c r="E866" s="261" t="str">
        <f>IF($A866="","",SUMIFS(Txn[Signed Units],Txn[Key],$A866))</f>
        <v/>
      </c>
      <c r="F866" s="283" t="str">
        <f>IF($A866="","",SUMIFS(Txn[Buy Cost],Txn[Key],$A866))</f>
        <v/>
      </c>
      <c r="G866" s="283" t="str">
        <f>IF($A866="","",SUMIFS(Txn[Sell Proceeds],Txn[Key],$A866))</f>
        <v/>
      </c>
      <c r="H866" s="284" t="str">
        <f>IF($A866="","",IFERROR(INDEX(Prices[Current Price],MATCH($A866,Prices[Key],0)),0))</f>
        <v/>
      </c>
      <c r="I866" s="285" t="str">
        <f>IF($A866="","",IFERROR(INDEX(Prices[FX to SGD],MATCH($A866,Prices[Key],0)),1))</f>
        <v/>
      </c>
      <c r="J866" s="283" t="str">
        <f t="shared" si="120"/>
        <v/>
      </c>
      <c r="K866" s="283" t="str">
        <f t="shared" si="121"/>
        <v/>
      </c>
      <c r="L866" s="283" t="str">
        <f t="shared" si="122"/>
        <v/>
      </c>
      <c r="M866" s="286" t="str">
        <f t="shared" si="123"/>
        <v/>
      </c>
      <c r="N866" s="240" t="str">
        <f>IF($A866="","",IF(ABS(E866)&gt;0.000001,COUNT($N$1:N865)+1,""))</f>
        <v/>
      </c>
      <c r="O866" s="287" t="str">
        <f>IF($A866="","",SUMIFS(Transactions!$H$2:$H$1001,Transactions!$J$2:$J$1001,$A866,Transactions!$A$2:$A$1001,2)*$I866)</f>
        <v/>
      </c>
      <c r="P866" s="287" t="str">
        <f t="shared" si="124"/>
        <v/>
      </c>
      <c r="Q866" s="288" t="str">
        <f t="shared" si="125"/>
        <v/>
      </c>
    </row>
    <row r="867" spans="1:17" ht="15" customHeight="1" x14ac:dyDescent="0.2">
      <c r="A867" s="240" t="str">
        <f>IFERROR(INDEX(Txn[Key],MATCH(0,INDEX(COUNTIF($A$1:A866,Txn[Key])+(Txn[Key]=""),0),0)),"")</f>
        <v/>
      </c>
      <c r="B867" s="240" t="str">
        <f t="shared" si="117"/>
        <v/>
      </c>
      <c r="C867" s="240" t="str">
        <f t="shared" si="118"/>
        <v/>
      </c>
      <c r="D867" s="240" t="str">
        <f t="shared" si="119"/>
        <v/>
      </c>
      <c r="E867" s="261" t="str">
        <f>IF($A867="","",SUMIFS(Txn[Signed Units],Txn[Key],$A867))</f>
        <v/>
      </c>
      <c r="F867" s="283" t="str">
        <f>IF($A867="","",SUMIFS(Txn[Buy Cost],Txn[Key],$A867))</f>
        <v/>
      </c>
      <c r="G867" s="283" t="str">
        <f>IF($A867="","",SUMIFS(Txn[Sell Proceeds],Txn[Key],$A867))</f>
        <v/>
      </c>
      <c r="H867" s="284" t="str">
        <f>IF($A867="","",IFERROR(INDEX(Prices[Current Price],MATCH($A867,Prices[Key],0)),0))</f>
        <v/>
      </c>
      <c r="I867" s="285" t="str">
        <f>IF($A867="","",IFERROR(INDEX(Prices[FX to SGD],MATCH($A867,Prices[Key],0)),1))</f>
        <v/>
      </c>
      <c r="J867" s="283" t="str">
        <f t="shared" si="120"/>
        <v/>
      </c>
      <c r="K867" s="283" t="str">
        <f t="shared" si="121"/>
        <v/>
      </c>
      <c r="L867" s="283" t="str">
        <f t="shared" si="122"/>
        <v/>
      </c>
      <c r="M867" s="286" t="str">
        <f t="shared" si="123"/>
        <v/>
      </c>
      <c r="N867" s="240" t="str">
        <f>IF($A867="","",IF(ABS(E867)&gt;0.000001,COUNT($N$1:N866)+1,""))</f>
        <v/>
      </c>
      <c r="O867" s="287" t="str">
        <f>IF($A867="","",SUMIFS(Transactions!$H$2:$H$1001,Transactions!$J$2:$J$1001,$A867,Transactions!$A$2:$A$1001,2)*$I867)</f>
        <v/>
      </c>
      <c r="P867" s="287" t="str">
        <f t="shared" si="124"/>
        <v/>
      </c>
      <c r="Q867" s="288" t="str">
        <f t="shared" si="125"/>
        <v/>
      </c>
    </row>
    <row r="868" spans="1:17" ht="15" customHeight="1" x14ac:dyDescent="0.2">
      <c r="A868" s="240" t="str">
        <f>IFERROR(INDEX(Txn[Key],MATCH(0,INDEX(COUNTIF($A$1:A867,Txn[Key])+(Txn[Key]=""),0),0)),"")</f>
        <v/>
      </c>
      <c r="B868" s="240" t="str">
        <f t="shared" si="117"/>
        <v/>
      </c>
      <c r="C868" s="240" t="str">
        <f t="shared" si="118"/>
        <v/>
      </c>
      <c r="D868" s="240" t="str">
        <f t="shared" si="119"/>
        <v/>
      </c>
      <c r="E868" s="261" t="str">
        <f>IF($A868="","",SUMIFS(Txn[Signed Units],Txn[Key],$A868))</f>
        <v/>
      </c>
      <c r="F868" s="283" t="str">
        <f>IF($A868="","",SUMIFS(Txn[Buy Cost],Txn[Key],$A868))</f>
        <v/>
      </c>
      <c r="G868" s="283" t="str">
        <f>IF($A868="","",SUMIFS(Txn[Sell Proceeds],Txn[Key],$A868))</f>
        <v/>
      </c>
      <c r="H868" s="284" t="str">
        <f>IF($A868="","",IFERROR(INDEX(Prices[Current Price],MATCH($A868,Prices[Key],0)),0))</f>
        <v/>
      </c>
      <c r="I868" s="285" t="str">
        <f>IF($A868="","",IFERROR(INDEX(Prices[FX to SGD],MATCH($A868,Prices[Key],0)),1))</f>
        <v/>
      </c>
      <c r="J868" s="283" t="str">
        <f t="shared" si="120"/>
        <v/>
      </c>
      <c r="K868" s="283" t="str">
        <f t="shared" si="121"/>
        <v/>
      </c>
      <c r="L868" s="283" t="str">
        <f t="shared" si="122"/>
        <v/>
      </c>
      <c r="M868" s="286" t="str">
        <f t="shared" si="123"/>
        <v/>
      </c>
      <c r="N868" s="240" t="str">
        <f>IF($A868="","",IF(ABS(E868)&gt;0.000001,COUNT($N$1:N867)+1,""))</f>
        <v/>
      </c>
      <c r="O868" s="287" t="str">
        <f>IF($A868="","",SUMIFS(Transactions!$H$2:$H$1001,Transactions!$J$2:$J$1001,$A868,Transactions!$A$2:$A$1001,2)*$I868)</f>
        <v/>
      </c>
      <c r="P868" s="287" t="str">
        <f t="shared" si="124"/>
        <v/>
      </c>
      <c r="Q868" s="288" t="str">
        <f t="shared" si="125"/>
        <v/>
      </c>
    </row>
    <row r="869" spans="1:17" ht="15" customHeight="1" x14ac:dyDescent="0.2">
      <c r="A869" s="240" t="str">
        <f>IFERROR(INDEX(Txn[Key],MATCH(0,INDEX(COUNTIF($A$1:A868,Txn[Key])+(Txn[Key]=""),0),0)),"")</f>
        <v/>
      </c>
      <c r="B869" s="240" t="str">
        <f t="shared" si="117"/>
        <v/>
      </c>
      <c r="C869" s="240" t="str">
        <f t="shared" si="118"/>
        <v/>
      </c>
      <c r="D869" s="240" t="str">
        <f t="shared" si="119"/>
        <v/>
      </c>
      <c r="E869" s="261" t="str">
        <f>IF($A869="","",SUMIFS(Txn[Signed Units],Txn[Key],$A869))</f>
        <v/>
      </c>
      <c r="F869" s="283" t="str">
        <f>IF($A869="","",SUMIFS(Txn[Buy Cost],Txn[Key],$A869))</f>
        <v/>
      </c>
      <c r="G869" s="283" t="str">
        <f>IF($A869="","",SUMIFS(Txn[Sell Proceeds],Txn[Key],$A869))</f>
        <v/>
      </c>
      <c r="H869" s="284" t="str">
        <f>IF($A869="","",IFERROR(INDEX(Prices[Current Price],MATCH($A869,Prices[Key],0)),0))</f>
        <v/>
      </c>
      <c r="I869" s="285" t="str">
        <f>IF($A869="","",IFERROR(INDEX(Prices[FX to SGD],MATCH($A869,Prices[Key],0)),1))</f>
        <v/>
      </c>
      <c r="J869" s="283" t="str">
        <f t="shared" si="120"/>
        <v/>
      </c>
      <c r="K869" s="283" t="str">
        <f t="shared" si="121"/>
        <v/>
      </c>
      <c r="L869" s="283" t="str">
        <f t="shared" si="122"/>
        <v/>
      </c>
      <c r="M869" s="286" t="str">
        <f t="shared" si="123"/>
        <v/>
      </c>
      <c r="N869" s="240" t="str">
        <f>IF($A869="","",IF(ABS(E869)&gt;0.000001,COUNT($N$1:N868)+1,""))</f>
        <v/>
      </c>
      <c r="O869" s="287" t="str">
        <f>IF($A869="","",SUMIFS(Transactions!$H$2:$H$1001,Transactions!$J$2:$J$1001,$A869,Transactions!$A$2:$A$1001,2)*$I869)</f>
        <v/>
      </c>
      <c r="P869" s="287" t="str">
        <f t="shared" si="124"/>
        <v/>
      </c>
      <c r="Q869" s="288" t="str">
        <f t="shared" si="125"/>
        <v/>
      </c>
    </row>
    <row r="870" spans="1:17" ht="15" customHeight="1" x14ac:dyDescent="0.2">
      <c r="A870" s="240" t="str">
        <f>IFERROR(INDEX(Txn[Key],MATCH(0,INDEX(COUNTIF($A$1:A869,Txn[Key])+(Txn[Key]=""),0),0)),"")</f>
        <v/>
      </c>
      <c r="B870" s="240" t="str">
        <f t="shared" si="117"/>
        <v/>
      </c>
      <c r="C870" s="240" t="str">
        <f t="shared" si="118"/>
        <v/>
      </c>
      <c r="D870" s="240" t="str">
        <f t="shared" si="119"/>
        <v/>
      </c>
      <c r="E870" s="261" t="str">
        <f>IF($A870="","",SUMIFS(Txn[Signed Units],Txn[Key],$A870))</f>
        <v/>
      </c>
      <c r="F870" s="283" t="str">
        <f>IF($A870="","",SUMIFS(Txn[Buy Cost],Txn[Key],$A870))</f>
        <v/>
      </c>
      <c r="G870" s="283" t="str">
        <f>IF($A870="","",SUMIFS(Txn[Sell Proceeds],Txn[Key],$A870))</f>
        <v/>
      </c>
      <c r="H870" s="284" t="str">
        <f>IF($A870="","",IFERROR(INDEX(Prices[Current Price],MATCH($A870,Prices[Key],0)),0))</f>
        <v/>
      </c>
      <c r="I870" s="285" t="str">
        <f>IF($A870="","",IFERROR(INDEX(Prices[FX to SGD],MATCH($A870,Prices[Key],0)),1))</f>
        <v/>
      </c>
      <c r="J870" s="283" t="str">
        <f t="shared" si="120"/>
        <v/>
      </c>
      <c r="K870" s="283" t="str">
        <f t="shared" si="121"/>
        <v/>
      </c>
      <c r="L870" s="283" t="str">
        <f t="shared" si="122"/>
        <v/>
      </c>
      <c r="M870" s="286" t="str">
        <f t="shared" si="123"/>
        <v/>
      </c>
      <c r="N870" s="240" t="str">
        <f>IF($A870="","",IF(ABS(E870)&gt;0.000001,COUNT($N$1:N869)+1,""))</f>
        <v/>
      </c>
      <c r="O870" s="287" t="str">
        <f>IF($A870="","",SUMIFS(Transactions!$H$2:$H$1001,Transactions!$J$2:$J$1001,$A870,Transactions!$A$2:$A$1001,2)*$I870)</f>
        <v/>
      </c>
      <c r="P870" s="287" t="str">
        <f t="shared" si="124"/>
        <v/>
      </c>
      <c r="Q870" s="288" t="str">
        <f t="shared" si="125"/>
        <v/>
      </c>
    </row>
    <row r="871" spans="1:17" ht="15" customHeight="1" x14ac:dyDescent="0.2">
      <c r="A871" s="240" t="str">
        <f>IFERROR(INDEX(Txn[Key],MATCH(0,INDEX(COUNTIF($A$1:A870,Txn[Key])+(Txn[Key]=""),0),0)),"")</f>
        <v/>
      </c>
      <c r="B871" s="240" t="str">
        <f t="shared" si="117"/>
        <v/>
      </c>
      <c r="C871" s="240" t="str">
        <f t="shared" si="118"/>
        <v/>
      </c>
      <c r="D871" s="240" t="str">
        <f t="shared" si="119"/>
        <v/>
      </c>
      <c r="E871" s="261" t="str">
        <f>IF($A871="","",SUMIFS(Txn[Signed Units],Txn[Key],$A871))</f>
        <v/>
      </c>
      <c r="F871" s="283" t="str">
        <f>IF($A871="","",SUMIFS(Txn[Buy Cost],Txn[Key],$A871))</f>
        <v/>
      </c>
      <c r="G871" s="283" t="str">
        <f>IF($A871="","",SUMIFS(Txn[Sell Proceeds],Txn[Key],$A871))</f>
        <v/>
      </c>
      <c r="H871" s="284" t="str">
        <f>IF($A871="","",IFERROR(INDEX(Prices[Current Price],MATCH($A871,Prices[Key],0)),0))</f>
        <v/>
      </c>
      <c r="I871" s="285" t="str">
        <f>IF($A871="","",IFERROR(INDEX(Prices[FX to SGD],MATCH($A871,Prices[Key],0)),1))</f>
        <v/>
      </c>
      <c r="J871" s="283" t="str">
        <f t="shared" si="120"/>
        <v/>
      </c>
      <c r="K871" s="283" t="str">
        <f t="shared" si="121"/>
        <v/>
      </c>
      <c r="L871" s="283" t="str">
        <f t="shared" si="122"/>
        <v/>
      </c>
      <c r="M871" s="286" t="str">
        <f t="shared" si="123"/>
        <v/>
      </c>
      <c r="N871" s="240" t="str">
        <f>IF($A871="","",IF(ABS(E871)&gt;0.000001,COUNT($N$1:N870)+1,""))</f>
        <v/>
      </c>
      <c r="O871" s="287" t="str">
        <f>IF($A871="","",SUMIFS(Transactions!$H$2:$H$1001,Transactions!$J$2:$J$1001,$A871,Transactions!$A$2:$A$1001,2)*$I871)</f>
        <v/>
      </c>
      <c r="P871" s="287" t="str">
        <f t="shared" si="124"/>
        <v/>
      </c>
      <c r="Q871" s="288" t="str">
        <f t="shared" si="125"/>
        <v/>
      </c>
    </row>
    <row r="872" spans="1:17" ht="15" customHeight="1" x14ac:dyDescent="0.2">
      <c r="A872" s="240" t="str">
        <f>IFERROR(INDEX(Txn[Key],MATCH(0,INDEX(COUNTIF($A$1:A871,Txn[Key])+(Txn[Key]=""),0),0)),"")</f>
        <v/>
      </c>
      <c r="B872" s="240" t="str">
        <f t="shared" si="117"/>
        <v/>
      </c>
      <c r="C872" s="240" t="str">
        <f t="shared" si="118"/>
        <v/>
      </c>
      <c r="D872" s="240" t="str">
        <f t="shared" si="119"/>
        <v/>
      </c>
      <c r="E872" s="261" t="str">
        <f>IF($A872="","",SUMIFS(Txn[Signed Units],Txn[Key],$A872))</f>
        <v/>
      </c>
      <c r="F872" s="283" t="str">
        <f>IF($A872="","",SUMIFS(Txn[Buy Cost],Txn[Key],$A872))</f>
        <v/>
      </c>
      <c r="G872" s="283" t="str">
        <f>IF($A872="","",SUMIFS(Txn[Sell Proceeds],Txn[Key],$A872))</f>
        <v/>
      </c>
      <c r="H872" s="284" t="str">
        <f>IF($A872="","",IFERROR(INDEX(Prices[Current Price],MATCH($A872,Prices[Key],0)),0))</f>
        <v/>
      </c>
      <c r="I872" s="285" t="str">
        <f>IF($A872="","",IFERROR(INDEX(Prices[FX to SGD],MATCH($A872,Prices[Key],0)),1))</f>
        <v/>
      </c>
      <c r="J872" s="283" t="str">
        <f t="shared" si="120"/>
        <v/>
      </c>
      <c r="K872" s="283" t="str">
        <f t="shared" si="121"/>
        <v/>
      </c>
      <c r="L872" s="283" t="str">
        <f t="shared" si="122"/>
        <v/>
      </c>
      <c r="M872" s="286" t="str">
        <f t="shared" si="123"/>
        <v/>
      </c>
      <c r="N872" s="240" t="str">
        <f>IF($A872="","",IF(ABS(E872)&gt;0.000001,COUNT($N$1:N871)+1,""))</f>
        <v/>
      </c>
      <c r="O872" s="287" t="str">
        <f>IF($A872="","",SUMIFS(Transactions!$H$2:$H$1001,Transactions!$J$2:$J$1001,$A872,Transactions!$A$2:$A$1001,2)*$I872)</f>
        <v/>
      </c>
      <c r="P872" s="287" t="str">
        <f t="shared" si="124"/>
        <v/>
      </c>
      <c r="Q872" s="288" t="str">
        <f t="shared" si="125"/>
        <v/>
      </c>
    </row>
    <row r="873" spans="1:17" ht="15" customHeight="1" x14ac:dyDescent="0.2">
      <c r="A873" s="240" t="str">
        <f>IFERROR(INDEX(Txn[Key],MATCH(0,INDEX(COUNTIF($A$1:A872,Txn[Key])+(Txn[Key]=""),0),0)),"")</f>
        <v/>
      </c>
      <c r="B873" s="240" t="str">
        <f t="shared" si="117"/>
        <v/>
      </c>
      <c r="C873" s="240" t="str">
        <f t="shared" si="118"/>
        <v/>
      </c>
      <c r="D873" s="240" t="str">
        <f t="shared" si="119"/>
        <v/>
      </c>
      <c r="E873" s="261" t="str">
        <f>IF($A873="","",SUMIFS(Txn[Signed Units],Txn[Key],$A873))</f>
        <v/>
      </c>
      <c r="F873" s="283" t="str">
        <f>IF($A873="","",SUMIFS(Txn[Buy Cost],Txn[Key],$A873))</f>
        <v/>
      </c>
      <c r="G873" s="283" t="str">
        <f>IF($A873="","",SUMIFS(Txn[Sell Proceeds],Txn[Key],$A873))</f>
        <v/>
      </c>
      <c r="H873" s="284" t="str">
        <f>IF($A873="","",IFERROR(INDEX(Prices[Current Price],MATCH($A873,Prices[Key],0)),0))</f>
        <v/>
      </c>
      <c r="I873" s="285" t="str">
        <f>IF($A873="","",IFERROR(INDEX(Prices[FX to SGD],MATCH($A873,Prices[Key],0)),1))</f>
        <v/>
      </c>
      <c r="J873" s="283" t="str">
        <f t="shared" si="120"/>
        <v/>
      </c>
      <c r="K873" s="283" t="str">
        <f t="shared" si="121"/>
        <v/>
      </c>
      <c r="L873" s="283" t="str">
        <f t="shared" si="122"/>
        <v/>
      </c>
      <c r="M873" s="286" t="str">
        <f t="shared" si="123"/>
        <v/>
      </c>
      <c r="N873" s="240" t="str">
        <f>IF($A873="","",IF(ABS(E873)&gt;0.000001,COUNT($N$1:N872)+1,""))</f>
        <v/>
      </c>
      <c r="O873" s="287" t="str">
        <f>IF($A873="","",SUMIFS(Transactions!$H$2:$H$1001,Transactions!$J$2:$J$1001,$A873,Transactions!$A$2:$A$1001,2)*$I873)</f>
        <v/>
      </c>
      <c r="P873" s="287" t="str">
        <f t="shared" si="124"/>
        <v/>
      </c>
      <c r="Q873" s="288" t="str">
        <f t="shared" si="125"/>
        <v/>
      </c>
    </row>
    <row r="874" spans="1:17" ht="15" customHeight="1" x14ac:dyDescent="0.2">
      <c r="A874" s="240" t="str">
        <f>IFERROR(INDEX(Txn[Key],MATCH(0,INDEX(COUNTIF($A$1:A873,Txn[Key])+(Txn[Key]=""),0),0)),"")</f>
        <v/>
      </c>
      <c r="B874" s="240" t="str">
        <f t="shared" si="117"/>
        <v/>
      </c>
      <c r="C874" s="240" t="str">
        <f t="shared" si="118"/>
        <v/>
      </c>
      <c r="D874" s="240" t="str">
        <f t="shared" si="119"/>
        <v/>
      </c>
      <c r="E874" s="261" t="str">
        <f>IF($A874="","",SUMIFS(Txn[Signed Units],Txn[Key],$A874))</f>
        <v/>
      </c>
      <c r="F874" s="283" t="str">
        <f>IF($A874="","",SUMIFS(Txn[Buy Cost],Txn[Key],$A874))</f>
        <v/>
      </c>
      <c r="G874" s="283" t="str">
        <f>IF($A874="","",SUMIFS(Txn[Sell Proceeds],Txn[Key],$A874))</f>
        <v/>
      </c>
      <c r="H874" s="284" t="str">
        <f>IF($A874="","",IFERROR(INDEX(Prices[Current Price],MATCH($A874,Prices[Key],0)),0))</f>
        <v/>
      </c>
      <c r="I874" s="285" t="str">
        <f>IF($A874="","",IFERROR(INDEX(Prices[FX to SGD],MATCH($A874,Prices[Key],0)),1))</f>
        <v/>
      </c>
      <c r="J874" s="283" t="str">
        <f t="shared" si="120"/>
        <v/>
      </c>
      <c r="K874" s="283" t="str">
        <f t="shared" si="121"/>
        <v/>
      </c>
      <c r="L874" s="283" t="str">
        <f t="shared" si="122"/>
        <v/>
      </c>
      <c r="M874" s="286" t="str">
        <f t="shared" si="123"/>
        <v/>
      </c>
      <c r="N874" s="240" t="str">
        <f>IF($A874="","",IF(ABS(E874)&gt;0.000001,COUNT($N$1:N873)+1,""))</f>
        <v/>
      </c>
      <c r="O874" s="287" t="str">
        <f>IF($A874="","",SUMIFS(Transactions!$H$2:$H$1001,Transactions!$J$2:$J$1001,$A874,Transactions!$A$2:$A$1001,2)*$I874)</f>
        <v/>
      </c>
      <c r="P874" s="287" t="str">
        <f t="shared" si="124"/>
        <v/>
      </c>
      <c r="Q874" s="288" t="str">
        <f t="shared" si="125"/>
        <v/>
      </c>
    </row>
    <row r="875" spans="1:17" ht="15" customHeight="1" x14ac:dyDescent="0.2">
      <c r="A875" s="240" t="str">
        <f>IFERROR(INDEX(Txn[Key],MATCH(0,INDEX(COUNTIF($A$1:A874,Txn[Key])+(Txn[Key]=""),0),0)),"")</f>
        <v/>
      </c>
      <c r="B875" s="240" t="str">
        <f t="shared" si="117"/>
        <v/>
      </c>
      <c r="C875" s="240" t="str">
        <f t="shared" si="118"/>
        <v/>
      </c>
      <c r="D875" s="240" t="str">
        <f t="shared" si="119"/>
        <v/>
      </c>
      <c r="E875" s="261" t="str">
        <f>IF($A875="","",SUMIFS(Txn[Signed Units],Txn[Key],$A875))</f>
        <v/>
      </c>
      <c r="F875" s="283" t="str">
        <f>IF($A875="","",SUMIFS(Txn[Buy Cost],Txn[Key],$A875))</f>
        <v/>
      </c>
      <c r="G875" s="283" t="str">
        <f>IF($A875="","",SUMIFS(Txn[Sell Proceeds],Txn[Key],$A875))</f>
        <v/>
      </c>
      <c r="H875" s="284" t="str">
        <f>IF($A875="","",IFERROR(INDEX(Prices[Current Price],MATCH($A875,Prices[Key],0)),0))</f>
        <v/>
      </c>
      <c r="I875" s="285" t="str">
        <f>IF($A875="","",IFERROR(INDEX(Prices[FX to SGD],MATCH($A875,Prices[Key],0)),1))</f>
        <v/>
      </c>
      <c r="J875" s="283" t="str">
        <f t="shared" si="120"/>
        <v/>
      </c>
      <c r="K875" s="283" t="str">
        <f t="shared" si="121"/>
        <v/>
      </c>
      <c r="L875" s="283" t="str">
        <f t="shared" si="122"/>
        <v/>
      </c>
      <c r="M875" s="286" t="str">
        <f t="shared" si="123"/>
        <v/>
      </c>
      <c r="N875" s="240" t="str">
        <f>IF($A875="","",IF(ABS(E875)&gt;0.000001,COUNT($N$1:N874)+1,""))</f>
        <v/>
      </c>
      <c r="O875" s="287" t="str">
        <f>IF($A875="","",SUMIFS(Transactions!$H$2:$H$1001,Transactions!$J$2:$J$1001,$A875,Transactions!$A$2:$A$1001,2)*$I875)</f>
        <v/>
      </c>
      <c r="P875" s="287" t="str">
        <f t="shared" si="124"/>
        <v/>
      </c>
      <c r="Q875" s="288" t="str">
        <f t="shared" si="125"/>
        <v/>
      </c>
    </row>
    <row r="876" spans="1:17" ht="15" customHeight="1" x14ac:dyDescent="0.2">
      <c r="A876" s="240" t="str">
        <f>IFERROR(INDEX(Txn[Key],MATCH(0,INDEX(COUNTIF($A$1:A875,Txn[Key])+(Txn[Key]=""),0),0)),"")</f>
        <v/>
      </c>
      <c r="B876" s="240" t="str">
        <f t="shared" si="117"/>
        <v/>
      </c>
      <c r="C876" s="240" t="str">
        <f t="shared" si="118"/>
        <v/>
      </c>
      <c r="D876" s="240" t="str">
        <f t="shared" si="119"/>
        <v/>
      </c>
      <c r="E876" s="261" t="str">
        <f>IF($A876="","",SUMIFS(Txn[Signed Units],Txn[Key],$A876))</f>
        <v/>
      </c>
      <c r="F876" s="283" t="str">
        <f>IF($A876="","",SUMIFS(Txn[Buy Cost],Txn[Key],$A876))</f>
        <v/>
      </c>
      <c r="G876" s="283" t="str">
        <f>IF($A876="","",SUMIFS(Txn[Sell Proceeds],Txn[Key],$A876))</f>
        <v/>
      </c>
      <c r="H876" s="284" t="str">
        <f>IF($A876="","",IFERROR(INDEX(Prices[Current Price],MATCH($A876,Prices[Key],0)),0))</f>
        <v/>
      </c>
      <c r="I876" s="285" t="str">
        <f>IF($A876="","",IFERROR(INDEX(Prices[FX to SGD],MATCH($A876,Prices[Key],0)),1))</f>
        <v/>
      </c>
      <c r="J876" s="283" t="str">
        <f t="shared" si="120"/>
        <v/>
      </c>
      <c r="K876" s="283" t="str">
        <f t="shared" si="121"/>
        <v/>
      </c>
      <c r="L876" s="283" t="str">
        <f t="shared" si="122"/>
        <v/>
      </c>
      <c r="M876" s="286" t="str">
        <f t="shared" si="123"/>
        <v/>
      </c>
      <c r="N876" s="240" t="str">
        <f>IF($A876="","",IF(ABS(E876)&gt;0.000001,COUNT($N$1:N875)+1,""))</f>
        <v/>
      </c>
      <c r="O876" s="287" t="str">
        <f>IF($A876="","",SUMIFS(Transactions!$H$2:$H$1001,Transactions!$J$2:$J$1001,$A876,Transactions!$A$2:$A$1001,2)*$I876)</f>
        <v/>
      </c>
      <c r="P876" s="287" t="str">
        <f t="shared" si="124"/>
        <v/>
      </c>
      <c r="Q876" s="288" t="str">
        <f t="shared" si="125"/>
        <v/>
      </c>
    </row>
    <row r="877" spans="1:17" ht="15" customHeight="1" x14ac:dyDescent="0.2">
      <c r="A877" s="240" t="str">
        <f>IFERROR(INDEX(Txn[Key],MATCH(0,INDEX(COUNTIF($A$1:A876,Txn[Key])+(Txn[Key]=""),0),0)),"")</f>
        <v/>
      </c>
      <c r="B877" s="240" t="str">
        <f t="shared" si="117"/>
        <v/>
      </c>
      <c r="C877" s="240" t="str">
        <f t="shared" si="118"/>
        <v/>
      </c>
      <c r="D877" s="240" t="str">
        <f t="shared" si="119"/>
        <v/>
      </c>
      <c r="E877" s="261" t="str">
        <f>IF($A877="","",SUMIFS(Txn[Signed Units],Txn[Key],$A877))</f>
        <v/>
      </c>
      <c r="F877" s="283" t="str">
        <f>IF($A877="","",SUMIFS(Txn[Buy Cost],Txn[Key],$A877))</f>
        <v/>
      </c>
      <c r="G877" s="283" t="str">
        <f>IF($A877="","",SUMIFS(Txn[Sell Proceeds],Txn[Key],$A877))</f>
        <v/>
      </c>
      <c r="H877" s="284" t="str">
        <f>IF($A877="","",IFERROR(INDEX(Prices[Current Price],MATCH($A877,Prices[Key],0)),0))</f>
        <v/>
      </c>
      <c r="I877" s="285" t="str">
        <f>IF($A877="","",IFERROR(INDEX(Prices[FX to SGD],MATCH($A877,Prices[Key],0)),1))</f>
        <v/>
      </c>
      <c r="J877" s="283" t="str">
        <f t="shared" si="120"/>
        <v/>
      </c>
      <c r="K877" s="283" t="str">
        <f t="shared" si="121"/>
        <v/>
      </c>
      <c r="L877" s="283" t="str">
        <f t="shared" si="122"/>
        <v/>
      </c>
      <c r="M877" s="286" t="str">
        <f t="shared" si="123"/>
        <v/>
      </c>
      <c r="N877" s="240" t="str">
        <f>IF($A877="","",IF(ABS(E877)&gt;0.000001,COUNT($N$1:N876)+1,""))</f>
        <v/>
      </c>
      <c r="O877" s="287" t="str">
        <f>IF($A877="","",SUMIFS(Transactions!$H$2:$H$1001,Transactions!$J$2:$J$1001,$A877,Transactions!$A$2:$A$1001,2)*$I877)</f>
        <v/>
      </c>
      <c r="P877" s="287" t="str">
        <f t="shared" si="124"/>
        <v/>
      </c>
      <c r="Q877" s="288" t="str">
        <f t="shared" si="125"/>
        <v/>
      </c>
    </row>
    <row r="878" spans="1:17" ht="15" customHeight="1" x14ac:dyDescent="0.2">
      <c r="A878" s="240" t="str">
        <f>IFERROR(INDEX(Txn[Key],MATCH(0,INDEX(COUNTIF($A$1:A877,Txn[Key])+(Txn[Key]=""),0),0)),"")</f>
        <v/>
      </c>
      <c r="B878" s="240" t="str">
        <f t="shared" si="117"/>
        <v/>
      </c>
      <c r="C878" s="240" t="str">
        <f t="shared" si="118"/>
        <v/>
      </c>
      <c r="D878" s="240" t="str">
        <f t="shared" si="119"/>
        <v/>
      </c>
      <c r="E878" s="261" t="str">
        <f>IF($A878="","",SUMIFS(Txn[Signed Units],Txn[Key],$A878))</f>
        <v/>
      </c>
      <c r="F878" s="283" t="str">
        <f>IF($A878="","",SUMIFS(Txn[Buy Cost],Txn[Key],$A878))</f>
        <v/>
      </c>
      <c r="G878" s="283" t="str">
        <f>IF($A878="","",SUMIFS(Txn[Sell Proceeds],Txn[Key],$A878))</f>
        <v/>
      </c>
      <c r="H878" s="284" t="str">
        <f>IF($A878="","",IFERROR(INDEX(Prices[Current Price],MATCH($A878,Prices[Key],0)),0))</f>
        <v/>
      </c>
      <c r="I878" s="285" t="str">
        <f>IF($A878="","",IFERROR(INDEX(Prices[FX to SGD],MATCH($A878,Prices[Key],0)),1))</f>
        <v/>
      </c>
      <c r="J878" s="283" t="str">
        <f t="shared" si="120"/>
        <v/>
      </c>
      <c r="K878" s="283" t="str">
        <f t="shared" si="121"/>
        <v/>
      </c>
      <c r="L878" s="283" t="str">
        <f t="shared" si="122"/>
        <v/>
      </c>
      <c r="M878" s="286" t="str">
        <f t="shared" si="123"/>
        <v/>
      </c>
      <c r="N878" s="240" t="str">
        <f>IF($A878="","",IF(ABS(E878)&gt;0.000001,COUNT($N$1:N877)+1,""))</f>
        <v/>
      </c>
      <c r="O878" s="287" t="str">
        <f>IF($A878="","",SUMIFS(Transactions!$H$2:$H$1001,Transactions!$J$2:$J$1001,$A878,Transactions!$A$2:$A$1001,2)*$I878)</f>
        <v/>
      </c>
      <c r="P878" s="287" t="str">
        <f t="shared" si="124"/>
        <v/>
      </c>
      <c r="Q878" s="288" t="str">
        <f t="shared" si="125"/>
        <v/>
      </c>
    </row>
    <row r="879" spans="1:17" ht="15" customHeight="1" x14ac:dyDescent="0.2">
      <c r="A879" s="240" t="str">
        <f>IFERROR(INDEX(Txn[Key],MATCH(0,INDEX(COUNTIF($A$1:A878,Txn[Key])+(Txn[Key]=""),0),0)),"")</f>
        <v/>
      </c>
      <c r="B879" s="240" t="str">
        <f t="shared" si="117"/>
        <v/>
      </c>
      <c r="C879" s="240" t="str">
        <f t="shared" si="118"/>
        <v/>
      </c>
      <c r="D879" s="240" t="str">
        <f t="shared" si="119"/>
        <v/>
      </c>
      <c r="E879" s="261" t="str">
        <f>IF($A879="","",SUMIFS(Txn[Signed Units],Txn[Key],$A879))</f>
        <v/>
      </c>
      <c r="F879" s="283" t="str">
        <f>IF($A879="","",SUMIFS(Txn[Buy Cost],Txn[Key],$A879))</f>
        <v/>
      </c>
      <c r="G879" s="283" t="str">
        <f>IF($A879="","",SUMIFS(Txn[Sell Proceeds],Txn[Key],$A879))</f>
        <v/>
      </c>
      <c r="H879" s="284" t="str">
        <f>IF($A879="","",IFERROR(INDEX(Prices[Current Price],MATCH($A879,Prices[Key],0)),0))</f>
        <v/>
      </c>
      <c r="I879" s="285" t="str">
        <f>IF($A879="","",IFERROR(INDEX(Prices[FX to SGD],MATCH($A879,Prices[Key],0)),1))</f>
        <v/>
      </c>
      <c r="J879" s="283" t="str">
        <f t="shared" si="120"/>
        <v/>
      </c>
      <c r="K879" s="283" t="str">
        <f t="shared" si="121"/>
        <v/>
      </c>
      <c r="L879" s="283" t="str">
        <f t="shared" si="122"/>
        <v/>
      </c>
      <c r="M879" s="286" t="str">
        <f t="shared" si="123"/>
        <v/>
      </c>
      <c r="N879" s="240" t="str">
        <f>IF($A879="","",IF(ABS(E879)&gt;0.000001,COUNT($N$1:N878)+1,""))</f>
        <v/>
      </c>
      <c r="O879" s="287" t="str">
        <f>IF($A879="","",SUMIFS(Transactions!$H$2:$H$1001,Transactions!$J$2:$J$1001,$A879,Transactions!$A$2:$A$1001,2)*$I879)</f>
        <v/>
      </c>
      <c r="P879" s="287" t="str">
        <f t="shared" si="124"/>
        <v/>
      </c>
      <c r="Q879" s="288" t="str">
        <f t="shared" si="125"/>
        <v/>
      </c>
    </row>
    <row r="880" spans="1:17" ht="15" customHeight="1" x14ac:dyDescent="0.2">
      <c r="A880" s="240" t="str">
        <f>IFERROR(INDEX(Txn[Key],MATCH(0,INDEX(COUNTIF($A$1:A879,Txn[Key])+(Txn[Key]=""),0),0)),"")</f>
        <v/>
      </c>
      <c r="B880" s="240" t="str">
        <f t="shared" si="117"/>
        <v/>
      </c>
      <c r="C880" s="240" t="str">
        <f t="shared" si="118"/>
        <v/>
      </c>
      <c r="D880" s="240" t="str">
        <f t="shared" si="119"/>
        <v/>
      </c>
      <c r="E880" s="261" t="str">
        <f>IF($A880="","",SUMIFS(Txn[Signed Units],Txn[Key],$A880))</f>
        <v/>
      </c>
      <c r="F880" s="283" t="str">
        <f>IF($A880="","",SUMIFS(Txn[Buy Cost],Txn[Key],$A880))</f>
        <v/>
      </c>
      <c r="G880" s="283" t="str">
        <f>IF($A880="","",SUMIFS(Txn[Sell Proceeds],Txn[Key],$A880))</f>
        <v/>
      </c>
      <c r="H880" s="284" t="str">
        <f>IF($A880="","",IFERROR(INDEX(Prices[Current Price],MATCH($A880,Prices[Key],0)),0))</f>
        <v/>
      </c>
      <c r="I880" s="285" t="str">
        <f>IF($A880="","",IFERROR(INDEX(Prices[FX to SGD],MATCH($A880,Prices[Key],0)),1))</f>
        <v/>
      </c>
      <c r="J880" s="283" t="str">
        <f t="shared" si="120"/>
        <v/>
      </c>
      <c r="K880" s="283" t="str">
        <f t="shared" si="121"/>
        <v/>
      </c>
      <c r="L880" s="283" t="str">
        <f t="shared" si="122"/>
        <v/>
      </c>
      <c r="M880" s="286" t="str">
        <f t="shared" si="123"/>
        <v/>
      </c>
      <c r="N880" s="240" t="str">
        <f>IF($A880="","",IF(ABS(E880)&gt;0.000001,COUNT($N$1:N879)+1,""))</f>
        <v/>
      </c>
      <c r="O880" s="287" t="str">
        <f>IF($A880="","",SUMIFS(Transactions!$H$2:$H$1001,Transactions!$J$2:$J$1001,$A880,Transactions!$A$2:$A$1001,2)*$I880)</f>
        <v/>
      </c>
      <c r="P880" s="287" t="str">
        <f t="shared" si="124"/>
        <v/>
      </c>
      <c r="Q880" s="288" t="str">
        <f t="shared" si="125"/>
        <v/>
      </c>
    </row>
    <row r="881" spans="1:17" ht="15" customHeight="1" x14ac:dyDescent="0.2">
      <c r="A881" s="240" t="str">
        <f>IFERROR(INDEX(Txn[Key],MATCH(0,INDEX(COUNTIF($A$1:A880,Txn[Key])+(Txn[Key]=""),0),0)),"")</f>
        <v/>
      </c>
      <c r="B881" s="240" t="str">
        <f t="shared" si="117"/>
        <v/>
      </c>
      <c r="C881" s="240" t="str">
        <f t="shared" si="118"/>
        <v/>
      </c>
      <c r="D881" s="240" t="str">
        <f t="shared" si="119"/>
        <v/>
      </c>
      <c r="E881" s="261" t="str">
        <f>IF($A881="","",SUMIFS(Txn[Signed Units],Txn[Key],$A881))</f>
        <v/>
      </c>
      <c r="F881" s="283" t="str">
        <f>IF($A881="","",SUMIFS(Txn[Buy Cost],Txn[Key],$A881))</f>
        <v/>
      </c>
      <c r="G881" s="283" t="str">
        <f>IF($A881="","",SUMIFS(Txn[Sell Proceeds],Txn[Key],$A881))</f>
        <v/>
      </c>
      <c r="H881" s="284" t="str">
        <f>IF($A881="","",IFERROR(INDEX(Prices[Current Price],MATCH($A881,Prices[Key],0)),0))</f>
        <v/>
      </c>
      <c r="I881" s="285" t="str">
        <f>IF($A881="","",IFERROR(INDEX(Prices[FX to SGD],MATCH($A881,Prices[Key],0)),1))</f>
        <v/>
      </c>
      <c r="J881" s="283" t="str">
        <f t="shared" si="120"/>
        <v/>
      </c>
      <c r="K881" s="283" t="str">
        <f t="shared" si="121"/>
        <v/>
      </c>
      <c r="L881" s="283" t="str">
        <f t="shared" si="122"/>
        <v/>
      </c>
      <c r="M881" s="286" t="str">
        <f t="shared" si="123"/>
        <v/>
      </c>
      <c r="N881" s="240" t="str">
        <f>IF($A881="","",IF(ABS(E881)&gt;0.000001,COUNT($N$1:N880)+1,""))</f>
        <v/>
      </c>
      <c r="O881" s="287" t="str">
        <f>IF($A881="","",SUMIFS(Transactions!$H$2:$H$1001,Transactions!$J$2:$J$1001,$A881,Transactions!$A$2:$A$1001,2)*$I881)</f>
        <v/>
      </c>
      <c r="P881" s="287" t="str">
        <f t="shared" si="124"/>
        <v/>
      </c>
      <c r="Q881" s="288" t="str">
        <f t="shared" si="125"/>
        <v/>
      </c>
    </row>
    <row r="882" spans="1:17" ht="15" customHeight="1" x14ac:dyDescent="0.2">
      <c r="A882" s="240" t="str">
        <f>IFERROR(INDEX(Txn[Key],MATCH(0,INDEX(COUNTIF($A$1:A881,Txn[Key])+(Txn[Key]=""),0),0)),"")</f>
        <v/>
      </c>
      <c r="B882" s="240" t="str">
        <f t="shared" si="117"/>
        <v/>
      </c>
      <c r="C882" s="240" t="str">
        <f t="shared" si="118"/>
        <v/>
      </c>
      <c r="D882" s="240" t="str">
        <f t="shared" si="119"/>
        <v/>
      </c>
      <c r="E882" s="261" t="str">
        <f>IF($A882="","",SUMIFS(Txn[Signed Units],Txn[Key],$A882))</f>
        <v/>
      </c>
      <c r="F882" s="283" t="str">
        <f>IF($A882="","",SUMIFS(Txn[Buy Cost],Txn[Key],$A882))</f>
        <v/>
      </c>
      <c r="G882" s="283" t="str">
        <f>IF($A882="","",SUMIFS(Txn[Sell Proceeds],Txn[Key],$A882))</f>
        <v/>
      </c>
      <c r="H882" s="284" t="str">
        <f>IF($A882="","",IFERROR(INDEX(Prices[Current Price],MATCH($A882,Prices[Key],0)),0))</f>
        <v/>
      </c>
      <c r="I882" s="285" t="str">
        <f>IF($A882="","",IFERROR(INDEX(Prices[FX to SGD],MATCH($A882,Prices[Key],0)),1))</f>
        <v/>
      </c>
      <c r="J882" s="283" t="str">
        <f t="shared" si="120"/>
        <v/>
      </c>
      <c r="K882" s="283" t="str">
        <f t="shared" si="121"/>
        <v/>
      </c>
      <c r="L882" s="283" t="str">
        <f t="shared" si="122"/>
        <v/>
      </c>
      <c r="M882" s="286" t="str">
        <f t="shared" si="123"/>
        <v/>
      </c>
      <c r="N882" s="240" t="str">
        <f>IF($A882="","",IF(ABS(E882)&gt;0.000001,COUNT($N$1:N881)+1,""))</f>
        <v/>
      </c>
      <c r="O882" s="287" t="str">
        <f>IF($A882="","",SUMIFS(Transactions!$H$2:$H$1001,Transactions!$J$2:$J$1001,$A882,Transactions!$A$2:$A$1001,2)*$I882)</f>
        <v/>
      </c>
      <c r="P882" s="287" t="str">
        <f t="shared" si="124"/>
        <v/>
      </c>
      <c r="Q882" s="288" t="str">
        <f t="shared" si="125"/>
        <v/>
      </c>
    </row>
    <row r="883" spans="1:17" ht="15" customHeight="1" x14ac:dyDescent="0.2">
      <c r="A883" s="240" t="str">
        <f>IFERROR(INDEX(Txn[Key],MATCH(0,INDEX(COUNTIF($A$1:A882,Txn[Key])+(Txn[Key]=""),0),0)),"")</f>
        <v/>
      </c>
      <c r="B883" s="240" t="str">
        <f t="shared" si="117"/>
        <v/>
      </c>
      <c r="C883" s="240" t="str">
        <f t="shared" si="118"/>
        <v/>
      </c>
      <c r="D883" s="240" t="str">
        <f t="shared" si="119"/>
        <v/>
      </c>
      <c r="E883" s="261" t="str">
        <f>IF($A883="","",SUMIFS(Txn[Signed Units],Txn[Key],$A883))</f>
        <v/>
      </c>
      <c r="F883" s="283" t="str">
        <f>IF($A883="","",SUMIFS(Txn[Buy Cost],Txn[Key],$A883))</f>
        <v/>
      </c>
      <c r="G883" s="283" t="str">
        <f>IF($A883="","",SUMIFS(Txn[Sell Proceeds],Txn[Key],$A883))</f>
        <v/>
      </c>
      <c r="H883" s="284" t="str">
        <f>IF($A883="","",IFERROR(INDEX(Prices[Current Price],MATCH($A883,Prices[Key],0)),0))</f>
        <v/>
      </c>
      <c r="I883" s="285" t="str">
        <f>IF($A883="","",IFERROR(INDEX(Prices[FX to SGD],MATCH($A883,Prices[Key],0)),1))</f>
        <v/>
      </c>
      <c r="J883" s="283" t="str">
        <f t="shared" si="120"/>
        <v/>
      </c>
      <c r="K883" s="283" t="str">
        <f t="shared" si="121"/>
        <v/>
      </c>
      <c r="L883" s="283" t="str">
        <f t="shared" si="122"/>
        <v/>
      </c>
      <c r="M883" s="286" t="str">
        <f t="shared" si="123"/>
        <v/>
      </c>
      <c r="N883" s="240" t="str">
        <f>IF($A883="","",IF(ABS(E883)&gt;0.000001,COUNT($N$1:N882)+1,""))</f>
        <v/>
      </c>
      <c r="O883" s="287" t="str">
        <f>IF($A883="","",SUMIFS(Transactions!$H$2:$H$1001,Transactions!$J$2:$J$1001,$A883,Transactions!$A$2:$A$1001,2)*$I883)</f>
        <v/>
      </c>
      <c r="P883" s="287" t="str">
        <f t="shared" si="124"/>
        <v/>
      </c>
      <c r="Q883" s="288" t="str">
        <f t="shared" si="125"/>
        <v/>
      </c>
    </row>
    <row r="884" spans="1:17" ht="15" customHeight="1" x14ac:dyDescent="0.2">
      <c r="A884" s="240" t="str">
        <f>IFERROR(INDEX(Txn[Key],MATCH(0,INDEX(COUNTIF($A$1:A883,Txn[Key])+(Txn[Key]=""),0),0)),"")</f>
        <v/>
      </c>
      <c r="B884" s="240" t="str">
        <f t="shared" si="117"/>
        <v/>
      </c>
      <c r="C884" s="240" t="str">
        <f t="shared" si="118"/>
        <v/>
      </c>
      <c r="D884" s="240" t="str">
        <f t="shared" si="119"/>
        <v/>
      </c>
      <c r="E884" s="261" t="str">
        <f>IF($A884="","",SUMIFS(Txn[Signed Units],Txn[Key],$A884))</f>
        <v/>
      </c>
      <c r="F884" s="283" t="str">
        <f>IF($A884="","",SUMIFS(Txn[Buy Cost],Txn[Key],$A884))</f>
        <v/>
      </c>
      <c r="G884" s="283" t="str">
        <f>IF($A884="","",SUMIFS(Txn[Sell Proceeds],Txn[Key],$A884))</f>
        <v/>
      </c>
      <c r="H884" s="284" t="str">
        <f>IF($A884="","",IFERROR(INDEX(Prices[Current Price],MATCH($A884,Prices[Key],0)),0))</f>
        <v/>
      </c>
      <c r="I884" s="285" t="str">
        <f>IF($A884="","",IFERROR(INDEX(Prices[FX to SGD],MATCH($A884,Prices[Key],0)),1))</f>
        <v/>
      </c>
      <c r="J884" s="283" t="str">
        <f t="shared" si="120"/>
        <v/>
      </c>
      <c r="K884" s="283" t="str">
        <f t="shared" si="121"/>
        <v/>
      </c>
      <c r="L884" s="283" t="str">
        <f t="shared" si="122"/>
        <v/>
      </c>
      <c r="M884" s="286" t="str">
        <f t="shared" si="123"/>
        <v/>
      </c>
      <c r="N884" s="240" t="str">
        <f>IF($A884="","",IF(ABS(E884)&gt;0.000001,COUNT($N$1:N883)+1,""))</f>
        <v/>
      </c>
      <c r="O884" s="287" t="str">
        <f>IF($A884="","",SUMIFS(Transactions!$H$2:$H$1001,Transactions!$J$2:$J$1001,$A884,Transactions!$A$2:$A$1001,2)*$I884)</f>
        <v/>
      </c>
      <c r="P884" s="287" t="str">
        <f t="shared" si="124"/>
        <v/>
      </c>
      <c r="Q884" s="288" t="str">
        <f t="shared" si="125"/>
        <v/>
      </c>
    </row>
    <row r="885" spans="1:17" ht="15" customHeight="1" x14ac:dyDescent="0.2">
      <c r="A885" s="240" t="str">
        <f>IFERROR(INDEX(Txn[Key],MATCH(0,INDEX(COUNTIF($A$1:A884,Txn[Key])+(Txn[Key]=""),0),0)),"")</f>
        <v/>
      </c>
      <c r="B885" s="240" t="str">
        <f t="shared" si="117"/>
        <v/>
      </c>
      <c r="C885" s="240" t="str">
        <f t="shared" si="118"/>
        <v/>
      </c>
      <c r="D885" s="240" t="str">
        <f t="shared" si="119"/>
        <v/>
      </c>
      <c r="E885" s="261" t="str">
        <f>IF($A885="","",SUMIFS(Txn[Signed Units],Txn[Key],$A885))</f>
        <v/>
      </c>
      <c r="F885" s="283" t="str">
        <f>IF($A885="","",SUMIFS(Txn[Buy Cost],Txn[Key],$A885))</f>
        <v/>
      </c>
      <c r="G885" s="283" t="str">
        <f>IF($A885="","",SUMIFS(Txn[Sell Proceeds],Txn[Key],$A885))</f>
        <v/>
      </c>
      <c r="H885" s="284" t="str">
        <f>IF($A885="","",IFERROR(INDEX(Prices[Current Price],MATCH($A885,Prices[Key],0)),0))</f>
        <v/>
      </c>
      <c r="I885" s="285" t="str">
        <f>IF($A885="","",IFERROR(INDEX(Prices[FX to SGD],MATCH($A885,Prices[Key],0)),1))</f>
        <v/>
      </c>
      <c r="J885" s="283" t="str">
        <f t="shared" si="120"/>
        <v/>
      </c>
      <c r="K885" s="283" t="str">
        <f t="shared" si="121"/>
        <v/>
      </c>
      <c r="L885" s="283" t="str">
        <f t="shared" si="122"/>
        <v/>
      </c>
      <c r="M885" s="286" t="str">
        <f t="shared" si="123"/>
        <v/>
      </c>
      <c r="N885" s="240" t="str">
        <f>IF($A885="","",IF(ABS(E885)&gt;0.000001,COUNT($N$1:N884)+1,""))</f>
        <v/>
      </c>
      <c r="O885" s="287" t="str">
        <f>IF($A885="","",SUMIFS(Transactions!$H$2:$H$1001,Transactions!$J$2:$J$1001,$A885,Transactions!$A$2:$A$1001,2)*$I885)</f>
        <v/>
      </c>
      <c r="P885" s="287" t="str">
        <f t="shared" si="124"/>
        <v/>
      </c>
      <c r="Q885" s="288" t="str">
        <f t="shared" si="125"/>
        <v/>
      </c>
    </row>
    <row r="886" spans="1:17" ht="15" customHeight="1" x14ac:dyDescent="0.2">
      <c r="A886" s="240" t="str">
        <f>IFERROR(INDEX(Txn[Key],MATCH(0,INDEX(COUNTIF($A$1:A885,Txn[Key])+(Txn[Key]=""),0),0)),"")</f>
        <v/>
      </c>
      <c r="B886" s="240" t="str">
        <f t="shared" si="117"/>
        <v/>
      </c>
      <c r="C886" s="240" t="str">
        <f t="shared" si="118"/>
        <v/>
      </c>
      <c r="D886" s="240" t="str">
        <f t="shared" si="119"/>
        <v/>
      </c>
      <c r="E886" s="261" t="str">
        <f>IF($A886="","",SUMIFS(Txn[Signed Units],Txn[Key],$A886))</f>
        <v/>
      </c>
      <c r="F886" s="283" t="str">
        <f>IF($A886="","",SUMIFS(Txn[Buy Cost],Txn[Key],$A886))</f>
        <v/>
      </c>
      <c r="G886" s="283" t="str">
        <f>IF($A886="","",SUMIFS(Txn[Sell Proceeds],Txn[Key],$A886))</f>
        <v/>
      </c>
      <c r="H886" s="284" t="str">
        <f>IF($A886="","",IFERROR(INDEX(Prices[Current Price],MATCH($A886,Prices[Key],0)),0))</f>
        <v/>
      </c>
      <c r="I886" s="285" t="str">
        <f>IF($A886="","",IFERROR(INDEX(Prices[FX to SGD],MATCH($A886,Prices[Key],0)),1))</f>
        <v/>
      </c>
      <c r="J886" s="283" t="str">
        <f t="shared" si="120"/>
        <v/>
      </c>
      <c r="K886" s="283" t="str">
        <f t="shared" si="121"/>
        <v/>
      </c>
      <c r="L886" s="283" t="str">
        <f t="shared" si="122"/>
        <v/>
      </c>
      <c r="M886" s="286" t="str">
        <f t="shared" si="123"/>
        <v/>
      </c>
      <c r="N886" s="240" t="str">
        <f>IF($A886="","",IF(ABS(E886)&gt;0.000001,COUNT($N$1:N885)+1,""))</f>
        <v/>
      </c>
      <c r="O886" s="287" t="str">
        <f>IF($A886="","",SUMIFS(Transactions!$H$2:$H$1001,Transactions!$J$2:$J$1001,$A886,Transactions!$A$2:$A$1001,2)*$I886)</f>
        <v/>
      </c>
      <c r="P886" s="287" t="str">
        <f t="shared" si="124"/>
        <v/>
      </c>
      <c r="Q886" s="288" t="str">
        <f t="shared" si="125"/>
        <v/>
      </c>
    </row>
    <row r="887" spans="1:17" ht="15" customHeight="1" x14ac:dyDescent="0.2">
      <c r="A887" s="240" t="str">
        <f>IFERROR(INDEX(Txn[Key],MATCH(0,INDEX(COUNTIF($A$1:A886,Txn[Key])+(Txn[Key]=""),0),0)),"")</f>
        <v/>
      </c>
      <c r="B887" s="240" t="str">
        <f t="shared" si="117"/>
        <v/>
      </c>
      <c r="C887" s="240" t="str">
        <f t="shared" si="118"/>
        <v/>
      </c>
      <c r="D887" s="240" t="str">
        <f t="shared" si="119"/>
        <v/>
      </c>
      <c r="E887" s="261" t="str">
        <f>IF($A887="","",SUMIFS(Txn[Signed Units],Txn[Key],$A887))</f>
        <v/>
      </c>
      <c r="F887" s="283" t="str">
        <f>IF($A887="","",SUMIFS(Txn[Buy Cost],Txn[Key],$A887))</f>
        <v/>
      </c>
      <c r="G887" s="283" t="str">
        <f>IF($A887="","",SUMIFS(Txn[Sell Proceeds],Txn[Key],$A887))</f>
        <v/>
      </c>
      <c r="H887" s="284" t="str">
        <f>IF($A887="","",IFERROR(INDEX(Prices[Current Price],MATCH($A887,Prices[Key],0)),0))</f>
        <v/>
      </c>
      <c r="I887" s="285" t="str">
        <f>IF($A887="","",IFERROR(INDEX(Prices[FX to SGD],MATCH($A887,Prices[Key],0)),1))</f>
        <v/>
      </c>
      <c r="J887" s="283" t="str">
        <f t="shared" si="120"/>
        <v/>
      </c>
      <c r="K887" s="283" t="str">
        <f t="shared" si="121"/>
        <v/>
      </c>
      <c r="L887" s="283" t="str">
        <f t="shared" si="122"/>
        <v/>
      </c>
      <c r="M887" s="286" t="str">
        <f t="shared" si="123"/>
        <v/>
      </c>
      <c r="N887" s="240" t="str">
        <f>IF($A887="","",IF(ABS(E887)&gt;0.000001,COUNT($N$1:N886)+1,""))</f>
        <v/>
      </c>
      <c r="O887" s="287" t="str">
        <f>IF($A887="","",SUMIFS(Transactions!$H$2:$H$1001,Transactions!$J$2:$J$1001,$A887,Transactions!$A$2:$A$1001,2)*$I887)</f>
        <v/>
      </c>
      <c r="P887" s="287" t="str">
        <f t="shared" si="124"/>
        <v/>
      </c>
      <c r="Q887" s="288" t="str">
        <f t="shared" si="125"/>
        <v/>
      </c>
    </row>
    <row r="888" spans="1:17" ht="15" customHeight="1" x14ac:dyDescent="0.2">
      <c r="A888" s="240" t="str">
        <f>IFERROR(INDEX(Txn[Key],MATCH(0,INDEX(COUNTIF($A$1:A887,Txn[Key])+(Txn[Key]=""),0),0)),"")</f>
        <v/>
      </c>
      <c r="B888" s="240" t="str">
        <f t="shared" si="117"/>
        <v/>
      </c>
      <c r="C888" s="240" t="str">
        <f t="shared" si="118"/>
        <v/>
      </c>
      <c r="D888" s="240" t="str">
        <f t="shared" si="119"/>
        <v/>
      </c>
      <c r="E888" s="261" t="str">
        <f>IF($A888="","",SUMIFS(Txn[Signed Units],Txn[Key],$A888))</f>
        <v/>
      </c>
      <c r="F888" s="283" t="str">
        <f>IF($A888="","",SUMIFS(Txn[Buy Cost],Txn[Key],$A888))</f>
        <v/>
      </c>
      <c r="G888" s="283" t="str">
        <f>IF($A888="","",SUMIFS(Txn[Sell Proceeds],Txn[Key],$A888))</f>
        <v/>
      </c>
      <c r="H888" s="284" t="str">
        <f>IF($A888="","",IFERROR(INDEX(Prices[Current Price],MATCH($A888,Prices[Key],0)),0))</f>
        <v/>
      </c>
      <c r="I888" s="285" t="str">
        <f>IF($A888="","",IFERROR(INDEX(Prices[FX to SGD],MATCH($A888,Prices[Key],0)),1))</f>
        <v/>
      </c>
      <c r="J888" s="283" t="str">
        <f t="shared" si="120"/>
        <v/>
      </c>
      <c r="K888" s="283" t="str">
        <f t="shared" si="121"/>
        <v/>
      </c>
      <c r="L888" s="283" t="str">
        <f t="shared" si="122"/>
        <v/>
      </c>
      <c r="M888" s="286" t="str">
        <f t="shared" si="123"/>
        <v/>
      </c>
      <c r="N888" s="240" t="str">
        <f>IF($A888="","",IF(ABS(E888)&gt;0.000001,COUNT($N$1:N887)+1,""))</f>
        <v/>
      </c>
      <c r="O888" s="287" t="str">
        <f>IF($A888="","",SUMIFS(Transactions!$H$2:$H$1001,Transactions!$J$2:$J$1001,$A888,Transactions!$A$2:$A$1001,2)*$I888)</f>
        <v/>
      </c>
      <c r="P888" s="287" t="str">
        <f t="shared" si="124"/>
        <v/>
      </c>
      <c r="Q888" s="288" t="str">
        <f t="shared" si="125"/>
        <v/>
      </c>
    </row>
    <row r="889" spans="1:17" ht="15" customHeight="1" x14ac:dyDescent="0.2">
      <c r="A889" s="240" t="str">
        <f>IFERROR(INDEX(Txn[Key],MATCH(0,INDEX(COUNTIF($A$1:A888,Txn[Key])+(Txn[Key]=""),0),0)),"")</f>
        <v/>
      </c>
      <c r="B889" s="240" t="str">
        <f t="shared" si="117"/>
        <v/>
      </c>
      <c r="C889" s="240" t="str">
        <f t="shared" si="118"/>
        <v/>
      </c>
      <c r="D889" s="240" t="str">
        <f t="shared" si="119"/>
        <v/>
      </c>
      <c r="E889" s="261" t="str">
        <f>IF($A889="","",SUMIFS(Txn[Signed Units],Txn[Key],$A889))</f>
        <v/>
      </c>
      <c r="F889" s="283" t="str">
        <f>IF($A889="","",SUMIFS(Txn[Buy Cost],Txn[Key],$A889))</f>
        <v/>
      </c>
      <c r="G889" s="283" t="str">
        <f>IF($A889="","",SUMIFS(Txn[Sell Proceeds],Txn[Key],$A889))</f>
        <v/>
      </c>
      <c r="H889" s="284" t="str">
        <f>IF($A889="","",IFERROR(INDEX(Prices[Current Price],MATCH($A889,Prices[Key],0)),0))</f>
        <v/>
      </c>
      <c r="I889" s="285" t="str">
        <f>IF($A889="","",IFERROR(INDEX(Prices[FX to SGD],MATCH($A889,Prices[Key],0)),1))</f>
        <v/>
      </c>
      <c r="J889" s="283" t="str">
        <f t="shared" si="120"/>
        <v/>
      </c>
      <c r="K889" s="283" t="str">
        <f t="shared" si="121"/>
        <v/>
      </c>
      <c r="L889" s="283" t="str">
        <f t="shared" si="122"/>
        <v/>
      </c>
      <c r="M889" s="286" t="str">
        <f t="shared" si="123"/>
        <v/>
      </c>
      <c r="N889" s="240" t="str">
        <f>IF($A889="","",IF(ABS(E889)&gt;0.000001,COUNT($N$1:N888)+1,""))</f>
        <v/>
      </c>
      <c r="O889" s="287" t="str">
        <f>IF($A889="","",SUMIFS(Transactions!$H$2:$H$1001,Transactions!$J$2:$J$1001,$A889,Transactions!$A$2:$A$1001,2)*$I889)</f>
        <v/>
      </c>
      <c r="P889" s="287" t="str">
        <f t="shared" si="124"/>
        <v/>
      </c>
      <c r="Q889" s="288" t="str">
        <f t="shared" si="125"/>
        <v/>
      </c>
    </row>
    <row r="890" spans="1:17" ht="15" customHeight="1" x14ac:dyDescent="0.2">
      <c r="A890" s="240" t="str">
        <f>IFERROR(INDEX(Txn[Key],MATCH(0,INDEX(COUNTIF($A$1:A889,Txn[Key])+(Txn[Key]=""),0),0)),"")</f>
        <v/>
      </c>
      <c r="B890" s="240" t="str">
        <f t="shared" si="117"/>
        <v/>
      </c>
      <c r="C890" s="240" t="str">
        <f t="shared" si="118"/>
        <v/>
      </c>
      <c r="D890" s="240" t="str">
        <f t="shared" si="119"/>
        <v/>
      </c>
      <c r="E890" s="261" t="str">
        <f>IF($A890="","",SUMIFS(Txn[Signed Units],Txn[Key],$A890))</f>
        <v/>
      </c>
      <c r="F890" s="283" t="str">
        <f>IF($A890="","",SUMIFS(Txn[Buy Cost],Txn[Key],$A890))</f>
        <v/>
      </c>
      <c r="G890" s="283" t="str">
        <f>IF($A890="","",SUMIFS(Txn[Sell Proceeds],Txn[Key],$A890))</f>
        <v/>
      </c>
      <c r="H890" s="284" t="str">
        <f>IF($A890="","",IFERROR(INDEX(Prices[Current Price],MATCH($A890,Prices[Key],0)),0))</f>
        <v/>
      </c>
      <c r="I890" s="285" t="str">
        <f>IF($A890="","",IFERROR(INDEX(Prices[FX to SGD],MATCH($A890,Prices[Key],0)),1))</f>
        <v/>
      </c>
      <c r="J890" s="283" t="str">
        <f t="shared" si="120"/>
        <v/>
      </c>
      <c r="K890" s="283" t="str">
        <f t="shared" si="121"/>
        <v/>
      </c>
      <c r="L890" s="283" t="str">
        <f t="shared" si="122"/>
        <v/>
      </c>
      <c r="M890" s="286" t="str">
        <f t="shared" si="123"/>
        <v/>
      </c>
      <c r="N890" s="240" t="str">
        <f>IF($A890="","",IF(ABS(E890)&gt;0.000001,COUNT($N$1:N889)+1,""))</f>
        <v/>
      </c>
      <c r="O890" s="287" t="str">
        <f>IF($A890="","",SUMIFS(Transactions!$H$2:$H$1001,Transactions!$J$2:$J$1001,$A890,Transactions!$A$2:$A$1001,2)*$I890)</f>
        <v/>
      </c>
      <c r="P890" s="287" t="str">
        <f t="shared" si="124"/>
        <v/>
      </c>
      <c r="Q890" s="288" t="str">
        <f t="shared" si="125"/>
        <v/>
      </c>
    </row>
    <row r="891" spans="1:17" ht="15" customHeight="1" x14ac:dyDescent="0.2">
      <c r="A891" s="240" t="str">
        <f>IFERROR(INDEX(Txn[Key],MATCH(0,INDEX(COUNTIF($A$1:A890,Txn[Key])+(Txn[Key]=""),0),0)),"")</f>
        <v/>
      </c>
      <c r="B891" s="240" t="str">
        <f t="shared" si="117"/>
        <v/>
      </c>
      <c r="C891" s="240" t="str">
        <f t="shared" si="118"/>
        <v/>
      </c>
      <c r="D891" s="240" t="str">
        <f t="shared" si="119"/>
        <v/>
      </c>
      <c r="E891" s="261" t="str">
        <f>IF($A891="","",SUMIFS(Txn[Signed Units],Txn[Key],$A891))</f>
        <v/>
      </c>
      <c r="F891" s="283" t="str">
        <f>IF($A891="","",SUMIFS(Txn[Buy Cost],Txn[Key],$A891))</f>
        <v/>
      </c>
      <c r="G891" s="283" t="str">
        <f>IF($A891="","",SUMIFS(Txn[Sell Proceeds],Txn[Key],$A891))</f>
        <v/>
      </c>
      <c r="H891" s="284" t="str">
        <f>IF($A891="","",IFERROR(INDEX(Prices[Current Price],MATCH($A891,Prices[Key],0)),0))</f>
        <v/>
      </c>
      <c r="I891" s="285" t="str">
        <f>IF($A891="","",IFERROR(INDEX(Prices[FX to SGD],MATCH($A891,Prices[Key],0)),1))</f>
        <v/>
      </c>
      <c r="J891" s="283" t="str">
        <f t="shared" si="120"/>
        <v/>
      </c>
      <c r="K891" s="283" t="str">
        <f t="shared" si="121"/>
        <v/>
      </c>
      <c r="L891" s="283" t="str">
        <f t="shared" si="122"/>
        <v/>
      </c>
      <c r="M891" s="286" t="str">
        <f t="shared" si="123"/>
        <v/>
      </c>
      <c r="N891" s="240" t="str">
        <f>IF($A891="","",IF(ABS(E891)&gt;0.000001,COUNT($N$1:N890)+1,""))</f>
        <v/>
      </c>
      <c r="O891" s="287" t="str">
        <f>IF($A891="","",SUMIFS(Transactions!$H$2:$H$1001,Transactions!$J$2:$J$1001,$A891,Transactions!$A$2:$A$1001,2)*$I891)</f>
        <v/>
      </c>
      <c r="P891" s="287" t="str">
        <f t="shared" si="124"/>
        <v/>
      </c>
      <c r="Q891" s="288" t="str">
        <f t="shared" si="125"/>
        <v/>
      </c>
    </row>
    <row r="892" spans="1:17" ht="15" customHeight="1" x14ac:dyDescent="0.2">
      <c r="A892" s="240" t="str">
        <f>IFERROR(INDEX(Txn[Key],MATCH(0,INDEX(COUNTIF($A$1:A891,Txn[Key])+(Txn[Key]=""),0),0)),"")</f>
        <v/>
      </c>
      <c r="B892" s="240" t="str">
        <f t="shared" si="117"/>
        <v/>
      </c>
      <c r="C892" s="240" t="str">
        <f t="shared" si="118"/>
        <v/>
      </c>
      <c r="D892" s="240" t="str">
        <f t="shared" si="119"/>
        <v/>
      </c>
      <c r="E892" s="261" t="str">
        <f>IF($A892="","",SUMIFS(Txn[Signed Units],Txn[Key],$A892))</f>
        <v/>
      </c>
      <c r="F892" s="283" t="str">
        <f>IF($A892="","",SUMIFS(Txn[Buy Cost],Txn[Key],$A892))</f>
        <v/>
      </c>
      <c r="G892" s="283" t="str">
        <f>IF($A892="","",SUMIFS(Txn[Sell Proceeds],Txn[Key],$A892))</f>
        <v/>
      </c>
      <c r="H892" s="284" t="str">
        <f>IF($A892="","",IFERROR(INDEX(Prices[Current Price],MATCH($A892,Prices[Key],0)),0))</f>
        <v/>
      </c>
      <c r="I892" s="285" t="str">
        <f>IF($A892="","",IFERROR(INDEX(Prices[FX to SGD],MATCH($A892,Prices[Key],0)),1))</f>
        <v/>
      </c>
      <c r="J892" s="283" t="str">
        <f t="shared" si="120"/>
        <v/>
      </c>
      <c r="K892" s="283" t="str">
        <f t="shared" si="121"/>
        <v/>
      </c>
      <c r="L892" s="283" t="str">
        <f t="shared" si="122"/>
        <v/>
      </c>
      <c r="M892" s="286" t="str">
        <f t="shared" si="123"/>
        <v/>
      </c>
      <c r="N892" s="240" t="str">
        <f>IF($A892="","",IF(ABS(E892)&gt;0.000001,COUNT($N$1:N891)+1,""))</f>
        <v/>
      </c>
      <c r="O892" s="287" t="str">
        <f>IF($A892="","",SUMIFS(Transactions!$H$2:$H$1001,Transactions!$J$2:$J$1001,$A892,Transactions!$A$2:$A$1001,2)*$I892)</f>
        <v/>
      </c>
      <c r="P892" s="287" t="str">
        <f t="shared" si="124"/>
        <v/>
      </c>
      <c r="Q892" s="288" t="str">
        <f t="shared" si="125"/>
        <v/>
      </c>
    </row>
    <row r="893" spans="1:17" ht="15" customHeight="1" x14ac:dyDescent="0.2">
      <c r="A893" s="240" t="str">
        <f>IFERROR(INDEX(Txn[Key],MATCH(0,INDEX(COUNTIF($A$1:A892,Txn[Key])+(Txn[Key]=""),0),0)),"")</f>
        <v/>
      </c>
      <c r="B893" s="240" t="str">
        <f t="shared" si="117"/>
        <v/>
      </c>
      <c r="C893" s="240" t="str">
        <f t="shared" si="118"/>
        <v/>
      </c>
      <c r="D893" s="240" t="str">
        <f t="shared" si="119"/>
        <v/>
      </c>
      <c r="E893" s="261" t="str">
        <f>IF($A893="","",SUMIFS(Txn[Signed Units],Txn[Key],$A893))</f>
        <v/>
      </c>
      <c r="F893" s="283" t="str">
        <f>IF($A893="","",SUMIFS(Txn[Buy Cost],Txn[Key],$A893))</f>
        <v/>
      </c>
      <c r="G893" s="283" t="str">
        <f>IF($A893="","",SUMIFS(Txn[Sell Proceeds],Txn[Key],$A893))</f>
        <v/>
      </c>
      <c r="H893" s="284" t="str">
        <f>IF($A893="","",IFERROR(INDEX(Prices[Current Price],MATCH($A893,Prices[Key],0)),0))</f>
        <v/>
      </c>
      <c r="I893" s="285" t="str">
        <f>IF($A893="","",IFERROR(INDEX(Prices[FX to SGD],MATCH($A893,Prices[Key],0)),1))</f>
        <v/>
      </c>
      <c r="J893" s="283" t="str">
        <f t="shared" si="120"/>
        <v/>
      </c>
      <c r="K893" s="283" t="str">
        <f t="shared" si="121"/>
        <v/>
      </c>
      <c r="L893" s="283" t="str">
        <f t="shared" si="122"/>
        <v/>
      </c>
      <c r="M893" s="286" t="str">
        <f t="shared" si="123"/>
        <v/>
      </c>
      <c r="N893" s="240" t="str">
        <f>IF($A893="","",IF(ABS(E893)&gt;0.000001,COUNT($N$1:N892)+1,""))</f>
        <v/>
      </c>
      <c r="O893" s="287" t="str">
        <f>IF($A893="","",SUMIFS(Transactions!$H$2:$H$1001,Transactions!$J$2:$J$1001,$A893,Transactions!$A$2:$A$1001,2)*$I893)</f>
        <v/>
      </c>
      <c r="P893" s="287" t="str">
        <f t="shared" si="124"/>
        <v/>
      </c>
      <c r="Q893" s="288" t="str">
        <f t="shared" si="125"/>
        <v/>
      </c>
    </row>
    <row r="894" spans="1:17" ht="15" customHeight="1" x14ac:dyDescent="0.2">
      <c r="A894" s="240" t="str">
        <f>IFERROR(INDEX(Txn[Key],MATCH(0,INDEX(COUNTIF($A$1:A893,Txn[Key])+(Txn[Key]=""),0),0)),"")</f>
        <v/>
      </c>
      <c r="B894" s="240" t="str">
        <f t="shared" si="117"/>
        <v/>
      </c>
      <c r="C894" s="240" t="str">
        <f t="shared" si="118"/>
        <v/>
      </c>
      <c r="D894" s="240" t="str">
        <f t="shared" si="119"/>
        <v/>
      </c>
      <c r="E894" s="261" t="str">
        <f>IF($A894="","",SUMIFS(Txn[Signed Units],Txn[Key],$A894))</f>
        <v/>
      </c>
      <c r="F894" s="283" t="str">
        <f>IF($A894="","",SUMIFS(Txn[Buy Cost],Txn[Key],$A894))</f>
        <v/>
      </c>
      <c r="G894" s="283" t="str">
        <f>IF($A894="","",SUMIFS(Txn[Sell Proceeds],Txn[Key],$A894))</f>
        <v/>
      </c>
      <c r="H894" s="284" t="str">
        <f>IF($A894="","",IFERROR(INDEX(Prices[Current Price],MATCH($A894,Prices[Key],0)),0))</f>
        <v/>
      </c>
      <c r="I894" s="285" t="str">
        <f>IF($A894="","",IFERROR(INDEX(Prices[FX to SGD],MATCH($A894,Prices[Key],0)),1))</f>
        <v/>
      </c>
      <c r="J894" s="283" t="str">
        <f t="shared" si="120"/>
        <v/>
      </c>
      <c r="K894" s="283" t="str">
        <f t="shared" si="121"/>
        <v/>
      </c>
      <c r="L894" s="283" t="str">
        <f t="shared" si="122"/>
        <v/>
      </c>
      <c r="M894" s="286" t="str">
        <f t="shared" si="123"/>
        <v/>
      </c>
      <c r="N894" s="240" t="str">
        <f>IF($A894="","",IF(ABS(E894)&gt;0.000001,COUNT($N$1:N893)+1,""))</f>
        <v/>
      </c>
      <c r="O894" s="287" t="str">
        <f>IF($A894="","",SUMIFS(Transactions!$H$2:$H$1001,Transactions!$J$2:$J$1001,$A894,Transactions!$A$2:$A$1001,2)*$I894)</f>
        <v/>
      </c>
      <c r="P894" s="287" t="str">
        <f t="shared" si="124"/>
        <v/>
      </c>
      <c r="Q894" s="288" t="str">
        <f t="shared" si="125"/>
        <v/>
      </c>
    </row>
    <row r="895" spans="1:17" ht="15" customHeight="1" x14ac:dyDescent="0.2">
      <c r="A895" s="240" t="str">
        <f>IFERROR(INDEX(Txn[Key],MATCH(0,INDEX(COUNTIF($A$1:A894,Txn[Key])+(Txn[Key]=""),0),0)),"")</f>
        <v/>
      </c>
      <c r="B895" s="240" t="str">
        <f t="shared" si="117"/>
        <v/>
      </c>
      <c r="C895" s="240" t="str">
        <f t="shared" si="118"/>
        <v/>
      </c>
      <c r="D895" s="240" t="str">
        <f t="shared" si="119"/>
        <v/>
      </c>
      <c r="E895" s="261" t="str">
        <f>IF($A895="","",SUMIFS(Txn[Signed Units],Txn[Key],$A895))</f>
        <v/>
      </c>
      <c r="F895" s="283" t="str">
        <f>IF($A895="","",SUMIFS(Txn[Buy Cost],Txn[Key],$A895))</f>
        <v/>
      </c>
      <c r="G895" s="283" t="str">
        <f>IF($A895="","",SUMIFS(Txn[Sell Proceeds],Txn[Key],$A895))</f>
        <v/>
      </c>
      <c r="H895" s="284" t="str">
        <f>IF($A895="","",IFERROR(INDEX(Prices[Current Price],MATCH($A895,Prices[Key],0)),0))</f>
        <v/>
      </c>
      <c r="I895" s="285" t="str">
        <f>IF($A895="","",IFERROR(INDEX(Prices[FX to SGD],MATCH($A895,Prices[Key],0)),1))</f>
        <v/>
      </c>
      <c r="J895" s="283" t="str">
        <f t="shared" si="120"/>
        <v/>
      </c>
      <c r="K895" s="283" t="str">
        <f t="shared" si="121"/>
        <v/>
      </c>
      <c r="L895" s="283" t="str">
        <f t="shared" si="122"/>
        <v/>
      </c>
      <c r="M895" s="286" t="str">
        <f t="shared" si="123"/>
        <v/>
      </c>
      <c r="N895" s="240" t="str">
        <f>IF($A895="","",IF(ABS(E895)&gt;0.000001,COUNT($N$1:N894)+1,""))</f>
        <v/>
      </c>
      <c r="O895" s="287" t="str">
        <f>IF($A895="","",SUMIFS(Transactions!$H$2:$H$1001,Transactions!$J$2:$J$1001,$A895,Transactions!$A$2:$A$1001,2)*$I895)</f>
        <v/>
      </c>
      <c r="P895" s="287" t="str">
        <f t="shared" si="124"/>
        <v/>
      </c>
      <c r="Q895" s="288" t="str">
        <f t="shared" si="125"/>
        <v/>
      </c>
    </row>
    <row r="896" spans="1:17" ht="15" customHeight="1" x14ac:dyDescent="0.2">
      <c r="A896" s="240" t="str">
        <f>IFERROR(INDEX(Txn[Key],MATCH(0,INDEX(COUNTIF($A$1:A895,Txn[Key])+(Txn[Key]=""),0),0)),"")</f>
        <v/>
      </c>
      <c r="B896" s="240" t="str">
        <f t="shared" si="117"/>
        <v/>
      </c>
      <c r="C896" s="240" t="str">
        <f t="shared" si="118"/>
        <v/>
      </c>
      <c r="D896" s="240" t="str">
        <f t="shared" si="119"/>
        <v/>
      </c>
      <c r="E896" s="261" t="str">
        <f>IF($A896="","",SUMIFS(Txn[Signed Units],Txn[Key],$A896))</f>
        <v/>
      </c>
      <c r="F896" s="283" t="str">
        <f>IF($A896="","",SUMIFS(Txn[Buy Cost],Txn[Key],$A896))</f>
        <v/>
      </c>
      <c r="G896" s="283" t="str">
        <f>IF($A896="","",SUMIFS(Txn[Sell Proceeds],Txn[Key],$A896))</f>
        <v/>
      </c>
      <c r="H896" s="284" t="str">
        <f>IF($A896="","",IFERROR(INDEX(Prices[Current Price],MATCH($A896,Prices[Key],0)),0))</f>
        <v/>
      </c>
      <c r="I896" s="285" t="str">
        <f>IF($A896="","",IFERROR(INDEX(Prices[FX to SGD],MATCH($A896,Prices[Key],0)),1))</f>
        <v/>
      </c>
      <c r="J896" s="283" t="str">
        <f t="shared" si="120"/>
        <v/>
      </c>
      <c r="K896" s="283" t="str">
        <f t="shared" si="121"/>
        <v/>
      </c>
      <c r="L896" s="283" t="str">
        <f t="shared" si="122"/>
        <v/>
      </c>
      <c r="M896" s="286" t="str">
        <f t="shared" si="123"/>
        <v/>
      </c>
      <c r="N896" s="240" t="str">
        <f>IF($A896="","",IF(ABS(E896)&gt;0.000001,COUNT($N$1:N895)+1,""))</f>
        <v/>
      </c>
      <c r="O896" s="287" t="str">
        <f>IF($A896="","",SUMIFS(Transactions!$H$2:$H$1001,Transactions!$J$2:$J$1001,$A896,Transactions!$A$2:$A$1001,2)*$I896)</f>
        <v/>
      </c>
      <c r="P896" s="287" t="str">
        <f t="shared" si="124"/>
        <v/>
      </c>
      <c r="Q896" s="288" t="str">
        <f t="shared" si="125"/>
        <v/>
      </c>
    </row>
    <row r="897" spans="1:17" ht="15" customHeight="1" x14ac:dyDescent="0.2">
      <c r="A897" s="240" t="str">
        <f>IFERROR(INDEX(Txn[Key],MATCH(0,INDEX(COUNTIF($A$1:A896,Txn[Key])+(Txn[Key]=""),0),0)),"")</f>
        <v/>
      </c>
      <c r="B897" s="240" t="str">
        <f t="shared" si="117"/>
        <v/>
      </c>
      <c r="C897" s="240" t="str">
        <f t="shared" si="118"/>
        <v/>
      </c>
      <c r="D897" s="240" t="str">
        <f t="shared" si="119"/>
        <v/>
      </c>
      <c r="E897" s="261" t="str">
        <f>IF($A897="","",SUMIFS(Txn[Signed Units],Txn[Key],$A897))</f>
        <v/>
      </c>
      <c r="F897" s="283" t="str">
        <f>IF($A897="","",SUMIFS(Txn[Buy Cost],Txn[Key],$A897))</f>
        <v/>
      </c>
      <c r="G897" s="283" t="str">
        <f>IF($A897="","",SUMIFS(Txn[Sell Proceeds],Txn[Key],$A897))</f>
        <v/>
      </c>
      <c r="H897" s="284" t="str">
        <f>IF($A897="","",IFERROR(INDEX(Prices[Current Price],MATCH($A897,Prices[Key],0)),0))</f>
        <v/>
      </c>
      <c r="I897" s="285" t="str">
        <f>IF($A897="","",IFERROR(INDEX(Prices[FX to SGD],MATCH($A897,Prices[Key],0)),1))</f>
        <v/>
      </c>
      <c r="J897" s="283" t="str">
        <f t="shared" si="120"/>
        <v/>
      </c>
      <c r="K897" s="283" t="str">
        <f t="shared" si="121"/>
        <v/>
      </c>
      <c r="L897" s="283" t="str">
        <f t="shared" si="122"/>
        <v/>
      </c>
      <c r="M897" s="286" t="str">
        <f t="shared" si="123"/>
        <v/>
      </c>
      <c r="N897" s="240" t="str">
        <f>IF($A897="","",IF(ABS(E897)&gt;0.000001,COUNT($N$1:N896)+1,""))</f>
        <v/>
      </c>
      <c r="O897" s="287" t="str">
        <f>IF($A897="","",SUMIFS(Transactions!$H$2:$H$1001,Transactions!$J$2:$J$1001,$A897,Transactions!$A$2:$A$1001,2)*$I897)</f>
        <v/>
      </c>
      <c r="P897" s="287" t="str">
        <f t="shared" si="124"/>
        <v/>
      </c>
      <c r="Q897" s="288" t="str">
        <f t="shared" si="125"/>
        <v/>
      </c>
    </row>
    <row r="898" spans="1:17" ht="15" customHeight="1" x14ac:dyDescent="0.2">
      <c r="A898" s="240" t="str">
        <f>IFERROR(INDEX(Txn[Key],MATCH(0,INDEX(COUNTIF($A$1:A897,Txn[Key])+(Txn[Key]=""),0),0)),"")</f>
        <v/>
      </c>
      <c r="B898" s="240" t="str">
        <f t="shared" ref="B898:B961" si="126">IF($A898="","",LEFT($A898,FIND(":",$A898)-1))</f>
        <v/>
      </c>
      <c r="C898" s="240" t="str">
        <f t="shared" ref="C898:C961" si="127">IF($A898="","",MID($A898,FIND(":",$A898)+1,FIND(":",$A898,FIND(":",$A898)+1)-FIND(":",$A898)-1))</f>
        <v/>
      </c>
      <c r="D898" s="240" t="str">
        <f t="shared" ref="D898:D961" si="128">IF($A898="","",RIGHT($A898,LEN($A898)-FIND(":",$A898,FIND(":",$A898)+1)))</f>
        <v/>
      </c>
      <c r="E898" s="261" t="str">
        <f>IF($A898="","",SUMIFS(Txn[Signed Units],Txn[Key],$A898))</f>
        <v/>
      </c>
      <c r="F898" s="283" t="str">
        <f>IF($A898="","",SUMIFS(Txn[Buy Cost],Txn[Key],$A898))</f>
        <v/>
      </c>
      <c r="G898" s="283" t="str">
        <f>IF($A898="","",SUMIFS(Txn[Sell Proceeds],Txn[Key],$A898))</f>
        <v/>
      </c>
      <c r="H898" s="284" t="str">
        <f>IF($A898="","",IFERROR(INDEX(Prices[Current Price],MATCH($A898,Prices[Key],0)),0))</f>
        <v/>
      </c>
      <c r="I898" s="285" t="str">
        <f>IF($A898="","",IFERROR(INDEX(Prices[FX to SGD],MATCH($A898,Prices[Key],0)),1))</f>
        <v/>
      </c>
      <c r="J898" s="283" t="str">
        <f t="shared" ref="J898:J961" si="129">IF($A898="","",E898*H898)</f>
        <v/>
      </c>
      <c r="K898" s="283" t="str">
        <f t="shared" ref="K898:K961" si="130">IF($A898="","",J898+G898-F898)</f>
        <v/>
      </c>
      <c r="L898" s="283" t="str">
        <f t="shared" ref="L898:L961" si="131">IF($A898="","",K898*I898)</f>
        <v/>
      </c>
      <c r="M898" s="286" t="str">
        <f t="shared" ref="M898:M961" si="132">IF($A898="","",IFERROR(K898/F898,0))</f>
        <v/>
      </c>
      <c r="N898" s="240" t="str">
        <f>IF($A898="","",IF(ABS(E898)&gt;0.000001,COUNT($N$1:N897)+1,""))</f>
        <v/>
      </c>
      <c r="O898" s="287" t="str">
        <f>IF($A898="","",SUMIFS(Transactions!$H$2:$H$1001,Transactions!$J$2:$J$1001,$A898,Transactions!$A$2:$A$1001,2)*$I898)</f>
        <v/>
      </c>
      <c r="P898" s="287" t="str">
        <f t="shared" ref="P898:P961" si="133">IF($A898="","",$L898+$O898)</f>
        <v/>
      </c>
      <c r="Q898" s="288" t="str">
        <f t="shared" ref="Q898:Q961" si="134">IF($A898="","",IFERROR(($L898+$O898)/($F898*$I898),0))</f>
        <v/>
      </c>
    </row>
    <row r="899" spans="1:17" ht="15" customHeight="1" x14ac:dyDescent="0.2">
      <c r="A899" s="240" t="str">
        <f>IFERROR(INDEX(Txn[Key],MATCH(0,INDEX(COUNTIF($A$1:A898,Txn[Key])+(Txn[Key]=""),0),0)),"")</f>
        <v/>
      </c>
      <c r="B899" s="240" t="str">
        <f t="shared" si="126"/>
        <v/>
      </c>
      <c r="C899" s="240" t="str">
        <f t="shared" si="127"/>
        <v/>
      </c>
      <c r="D899" s="240" t="str">
        <f t="shared" si="128"/>
        <v/>
      </c>
      <c r="E899" s="261" t="str">
        <f>IF($A899="","",SUMIFS(Txn[Signed Units],Txn[Key],$A899))</f>
        <v/>
      </c>
      <c r="F899" s="283" t="str">
        <f>IF($A899="","",SUMIFS(Txn[Buy Cost],Txn[Key],$A899))</f>
        <v/>
      </c>
      <c r="G899" s="283" t="str">
        <f>IF($A899="","",SUMIFS(Txn[Sell Proceeds],Txn[Key],$A899))</f>
        <v/>
      </c>
      <c r="H899" s="284" t="str">
        <f>IF($A899="","",IFERROR(INDEX(Prices[Current Price],MATCH($A899,Prices[Key],0)),0))</f>
        <v/>
      </c>
      <c r="I899" s="285" t="str">
        <f>IF($A899="","",IFERROR(INDEX(Prices[FX to SGD],MATCH($A899,Prices[Key],0)),1))</f>
        <v/>
      </c>
      <c r="J899" s="283" t="str">
        <f t="shared" si="129"/>
        <v/>
      </c>
      <c r="K899" s="283" t="str">
        <f t="shared" si="130"/>
        <v/>
      </c>
      <c r="L899" s="283" t="str">
        <f t="shared" si="131"/>
        <v/>
      </c>
      <c r="M899" s="286" t="str">
        <f t="shared" si="132"/>
        <v/>
      </c>
      <c r="N899" s="240" t="str">
        <f>IF($A899="","",IF(ABS(E899)&gt;0.000001,COUNT($N$1:N898)+1,""))</f>
        <v/>
      </c>
      <c r="O899" s="287" t="str">
        <f>IF($A899="","",SUMIFS(Transactions!$H$2:$H$1001,Transactions!$J$2:$J$1001,$A899,Transactions!$A$2:$A$1001,2)*$I899)</f>
        <v/>
      </c>
      <c r="P899" s="287" t="str">
        <f t="shared" si="133"/>
        <v/>
      </c>
      <c r="Q899" s="288" t="str">
        <f t="shared" si="134"/>
        <v/>
      </c>
    </row>
    <row r="900" spans="1:17" ht="15" customHeight="1" x14ac:dyDescent="0.2">
      <c r="A900" s="240" t="str">
        <f>IFERROR(INDEX(Txn[Key],MATCH(0,INDEX(COUNTIF($A$1:A899,Txn[Key])+(Txn[Key]=""),0),0)),"")</f>
        <v/>
      </c>
      <c r="B900" s="240" t="str">
        <f t="shared" si="126"/>
        <v/>
      </c>
      <c r="C900" s="240" t="str">
        <f t="shared" si="127"/>
        <v/>
      </c>
      <c r="D900" s="240" t="str">
        <f t="shared" si="128"/>
        <v/>
      </c>
      <c r="E900" s="261" t="str">
        <f>IF($A900="","",SUMIFS(Txn[Signed Units],Txn[Key],$A900))</f>
        <v/>
      </c>
      <c r="F900" s="283" t="str">
        <f>IF($A900="","",SUMIFS(Txn[Buy Cost],Txn[Key],$A900))</f>
        <v/>
      </c>
      <c r="G900" s="283" t="str">
        <f>IF($A900="","",SUMIFS(Txn[Sell Proceeds],Txn[Key],$A900))</f>
        <v/>
      </c>
      <c r="H900" s="284" t="str">
        <f>IF($A900="","",IFERROR(INDEX(Prices[Current Price],MATCH($A900,Prices[Key],0)),0))</f>
        <v/>
      </c>
      <c r="I900" s="285" t="str">
        <f>IF($A900="","",IFERROR(INDEX(Prices[FX to SGD],MATCH($A900,Prices[Key],0)),1))</f>
        <v/>
      </c>
      <c r="J900" s="283" t="str">
        <f t="shared" si="129"/>
        <v/>
      </c>
      <c r="K900" s="283" t="str">
        <f t="shared" si="130"/>
        <v/>
      </c>
      <c r="L900" s="283" t="str">
        <f t="shared" si="131"/>
        <v/>
      </c>
      <c r="M900" s="286" t="str">
        <f t="shared" si="132"/>
        <v/>
      </c>
      <c r="N900" s="240" t="str">
        <f>IF($A900="","",IF(ABS(E900)&gt;0.000001,COUNT($N$1:N899)+1,""))</f>
        <v/>
      </c>
      <c r="O900" s="287" t="str">
        <f>IF($A900="","",SUMIFS(Transactions!$H$2:$H$1001,Transactions!$J$2:$J$1001,$A900,Transactions!$A$2:$A$1001,2)*$I900)</f>
        <v/>
      </c>
      <c r="P900" s="287" t="str">
        <f t="shared" si="133"/>
        <v/>
      </c>
      <c r="Q900" s="288" t="str">
        <f t="shared" si="134"/>
        <v/>
      </c>
    </row>
    <row r="901" spans="1:17" ht="15" customHeight="1" x14ac:dyDescent="0.2">
      <c r="A901" s="240" t="str">
        <f>IFERROR(INDEX(Txn[Key],MATCH(0,INDEX(COUNTIF($A$1:A900,Txn[Key])+(Txn[Key]=""),0),0)),"")</f>
        <v/>
      </c>
      <c r="B901" s="240" t="str">
        <f t="shared" si="126"/>
        <v/>
      </c>
      <c r="C901" s="240" t="str">
        <f t="shared" si="127"/>
        <v/>
      </c>
      <c r="D901" s="240" t="str">
        <f t="shared" si="128"/>
        <v/>
      </c>
      <c r="E901" s="261" t="str">
        <f>IF($A901="","",SUMIFS(Txn[Signed Units],Txn[Key],$A901))</f>
        <v/>
      </c>
      <c r="F901" s="283" t="str">
        <f>IF($A901="","",SUMIFS(Txn[Buy Cost],Txn[Key],$A901))</f>
        <v/>
      </c>
      <c r="G901" s="283" t="str">
        <f>IF($A901="","",SUMIFS(Txn[Sell Proceeds],Txn[Key],$A901))</f>
        <v/>
      </c>
      <c r="H901" s="284" t="str">
        <f>IF($A901="","",IFERROR(INDEX(Prices[Current Price],MATCH($A901,Prices[Key],0)),0))</f>
        <v/>
      </c>
      <c r="I901" s="285" t="str">
        <f>IF($A901="","",IFERROR(INDEX(Prices[FX to SGD],MATCH($A901,Prices[Key],0)),1))</f>
        <v/>
      </c>
      <c r="J901" s="283" t="str">
        <f t="shared" si="129"/>
        <v/>
      </c>
      <c r="K901" s="283" t="str">
        <f t="shared" si="130"/>
        <v/>
      </c>
      <c r="L901" s="283" t="str">
        <f t="shared" si="131"/>
        <v/>
      </c>
      <c r="M901" s="286" t="str">
        <f t="shared" si="132"/>
        <v/>
      </c>
      <c r="N901" s="240" t="str">
        <f>IF($A901="","",IF(ABS(E901)&gt;0.000001,COUNT($N$1:N900)+1,""))</f>
        <v/>
      </c>
      <c r="O901" s="287" t="str">
        <f>IF($A901="","",SUMIFS(Transactions!$H$2:$H$1001,Transactions!$J$2:$J$1001,$A901,Transactions!$A$2:$A$1001,2)*$I901)</f>
        <v/>
      </c>
      <c r="P901" s="287" t="str">
        <f t="shared" si="133"/>
        <v/>
      </c>
      <c r="Q901" s="288" t="str">
        <f t="shared" si="134"/>
        <v/>
      </c>
    </row>
    <row r="902" spans="1:17" ht="15" customHeight="1" x14ac:dyDescent="0.2">
      <c r="A902" s="240" t="str">
        <f>IFERROR(INDEX(Txn[Key],MATCH(0,INDEX(COUNTIF($A$1:A901,Txn[Key])+(Txn[Key]=""),0),0)),"")</f>
        <v/>
      </c>
      <c r="B902" s="240" t="str">
        <f t="shared" si="126"/>
        <v/>
      </c>
      <c r="C902" s="240" t="str">
        <f t="shared" si="127"/>
        <v/>
      </c>
      <c r="D902" s="240" t="str">
        <f t="shared" si="128"/>
        <v/>
      </c>
      <c r="E902" s="261" t="str">
        <f>IF($A902="","",SUMIFS(Txn[Signed Units],Txn[Key],$A902))</f>
        <v/>
      </c>
      <c r="F902" s="283" t="str">
        <f>IF($A902="","",SUMIFS(Txn[Buy Cost],Txn[Key],$A902))</f>
        <v/>
      </c>
      <c r="G902" s="283" t="str">
        <f>IF($A902="","",SUMIFS(Txn[Sell Proceeds],Txn[Key],$A902))</f>
        <v/>
      </c>
      <c r="H902" s="284" t="str">
        <f>IF($A902="","",IFERROR(INDEX(Prices[Current Price],MATCH($A902,Prices[Key],0)),0))</f>
        <v/>
      </c>
      <c r="I902" s="285" t="str">
        <f>IF($A902="","",IFERROR(INDEX(Prices[FX to SGD],MATCH($A902,Prices[Key],0)),1))</f>
        <v/>
      </c>
      <c r="J902" s="283" t="str">
        <f t="shared" si="129"/>
        <v/>
      </c>
      <c r="K902" s="283" t="str">
        <f t="shared" si="130"/>
        <v/>
      </c>
      <c r="L902" s="283" t="str">
        <f t="shared" si="131"/>
        <v/>
      </c>
      <c r="M902" s="286" t="str">
        <f t="shared" si="132"/>
        <v/>
      </c>
      <c r="N902" s="240" t="str">
        <f>IF($A902="","",IF(ABS(E902)&gt;0.000001,COUNT($N$1:N901)+1,""))</f>
        <v/>
      </c>
      <c r="O902" s="287" t="str">
        <f>IF($A902="","",SUMIFS(Transactions!$H$2:$H$1001,Transactions!$J$2:$J$1001,$A902,Transactions!$A$2:$A$1001,2)*$I902)</f>
        <v/>
      </c>
      <c r="P902" s="287" t="str">
        <f t="shared" si="133"/>
        <v/>
      </c>
      <c r="Q902" s="288" t="str">
        <f t="shared" si="134"/>
        <v/>
      </c>
    </row>
    <row r="903" spans="1:17" ht="15" customHeight="1" x14ac:dyDescent="0.2">
      <c r="A903" s="240" t="str">
        <f>IFERROR(INDEX(Txn[Key],MATCH(0,INDEX(COUNTIF($A$1:A902,Txn[Key])+(Txn[Key]=""),0),0)),"")</f>
        <v/>
      </c>
      <c r="B903" s="240" t="str">
        <f t="shared" si="126"/>
        <v/>
      </c>
      <c r="C903" s="240" t="str">
        <f t="shared" si="127"/>
        <v/>
      </c>
      <c r="D903" s="240" t="str">
        <f t="shared" si="128"/>
        <v/>
      </c>
      <c r="E903" s="261" t="str">
        <f>IF($A903="","",SUMIFS(Txn[Signed Units],Txn[Key],$A903))</f>
        <v/>
      </c>
      <c r="F903" s="283" t="str">
        <f>IF($A903="","",SUMIFS(Txn[Buy Cost],Txn[Key],$A903))</f>
        <v/>
      </c>
      <c r="G903" s="283" t="str">
        <f>IF($A903="","",SUMIFS(Txn[Sell Proceeds],Txn[Key],$A903))</f>
        <v/>
      </c>
      <c r="H903" s="284" t="str">
        <f>IF($A903="","",IFERROR(INDEX(Prices[Current Price],MATCH($A903,Prices[Key],0)),0))</f>
        <v/>
      </c>
      <c r="I903" s="285" t="str">
        <f>IF($A903="","",IFERROR(INDEX(Prices[FX to SGD],MATCH($A903,Prices[Key],0)),1))</f>
        <v/>
      </c>
      <c r="J903" s="283" t="str">
        <f t="shared" si="129"/>
        <v/>
      </c>
      <c r="K903" s="283" t="str">
        <f t="shared" si="130"/>
        <v/>
      </c>
      <c r="L903" s="283" t="str">
        <f t="shared" si="131"/>
        <v/>
      </c>
      <c r="M903" s="286" t="str">
        <f t="shared" si="132"/>
        <v/>
      </c>
      <c r="N903" s="240" t="str">
        <f>IF($A903="","",IF(ABS(E903)&gt;0.000001,COUNT($N$1:N902)+1,""))</f>
        <v/>
      </c>
      <c r="O903" s="287" t="str">
        <f>IF($A903="","",SUMIFS(Transactions!$H$2:$H$1001,Transactions!$J$2:$J$1001,$A903,Transactions!$A$2:$A$1001,2)*$I903)</f>
        <v/>
      </c>
      <c r="P903" s="287" t="str">
        <f t="shared" si="133"/>
        <v/>
      </c>
      <c r="Q903" s="288" t="str">
        <f t="shared" si="134"/>
        <v/>
      </c>
    </row>
    <row r="904" spans="1:17" ht="15" customHeight="1" x14ac:dyDescent="0.2">
      <c r="A904" s="240" t="str">
        <f>IFERROR(INDEX(Txn[Key],MATCH(0,INDEX(COUNTIF($A$1:A903,Txn[Key])+(Txn[Key]=""),0),0)),"")</f>
        <v/>
      </c>
      <c r="B904" s="240" t="str">
        <f t="shared" si="126"/>
        <v/>
      </c>
      <c r="C904" s="240" t="str">
        <f t="shared" si="127"/>
        <v/>
      </c>
      <c r="D904" s="240" t="str">
        <f t="shared" si="128"/>
        <v/>
      </c>
      <c r="E904" s="261" t="str">
        <f>IF($A904="","",SUMIFS(Txn[Signed Units],Txn[Key],$A904))</f>
        <v/>
      </c>
      <c r="F904" s="283" t="str">
        <f>IF($A904="","",SUMIFS(Txn[Buy Cost],Txn[Key],$A904))</f>
        <v/>
      </c>
      <c r="G904" s="283" t="str">
        <f>IF($A904="","",SUMIFS(Txn[Sell Proceeds],Txn[Key],$A904))</f>
        <v/>
      </c>
      <c r="H904" s="284" t="str">
        <f>IF($A904="","",IFERROR(INDEX(Prices[Current Price],MATCH($A904,Prices[Key],0)),0))</f>
        <v/>
      </c>
      <c r="I904" s="285" t="str">
        <f>IF($A904="","",IFERROR(INDEX(Prices[FX to SGD],MATCH($A904,Prices[Key],0)),1))</f>
        <v/>
      </c>
      <c r="J904" s="283" t="str">
        <f t="shared" si="129"/>
        <v/>
      </c>
      <c r="K904" s="283" t="str">
        <f t="shared" si="130"/>
        <v/>
      </c>
      <c r="L904" s="283" t="str">
        <f t="shared" si="131"/>
        <v/>
      </c>
      <c r="M904" s="286" t="str">
        <f t="shared" si="132"/>
        <v/>
      </c>
      <c r="N904" s="240" t="str">
        <f>IF($A904="","",IF(ABS(E904)&gt;0.000001,COUNT($N$1:N903)+1,""))</f>
        <v/>
      </c>
      <c r="O904" s="287" t="str">
        <f>IF($A904="","",SUMIFS(Transactions!$H$2:$H$1001,Transactions!$J$2:$J$1001,$A904,Transactions!$A$2:$A$1001,2)*$I904)</f>
        <v/>
      </c>
      <c r="P904" s="287" t="str">
        <f t="shared" si="133"/>
        <v/>
      </c>
      <c r="Q904" s="288" t="str">
        <f t="shared" si="134"/>
        <v/>
      </c>
    </row>
    <row r="905" spans="1:17" ht="15" customHeight="1" x14ac:dyDescent="0.2">
      <c r="A905" s="240" t="str">
        <f>IFERROR(INDEX(Txn[Key],MATCH(0,INDEX(COUNTIF($A$1:A904,Txn[Key])+(Txn[Key]=""),0),0)),"")</f>
        <v/>
      </c>
      <c r="B905" s="240" t="str">
        <f t="shared" si="126"/>
        <v/>
      </c>
      <c r="C905" s="240" t="str">
        <f t="shared" si="127"/>
        <v/>
      </c>
      <c r="D905" s="240" t="str">
        <f t="shared" si="128"/>
        <v/>
      </c>
      <c r="E905" s="261" t="str">
        <f>IF($A905="","",SUMIFS(Txn[Signed Units],Txn[Key],$A905))</f>
        <v/>
      </c>
      <c r="F905" s="283" t="str">
        <f>IF($A905="","",SUMIFS(Txn[Buy Cost],Txn[Key],$A905))</f>
        <v/>
      </c>
      <c r="G905" s="283" t="str">
        <f>IF($A905="","",SUMIFS(Txn[Sell Proceeds],Txn[Key],$A905))</f>
        <v/>
      </c>
      <c r="H905" s="284" t="str">
        <f>IF($A905="","",IFERROR(INDEX(Prices[Current Price],MATCH($A905,Prices[Key],0)),0))</f>
        <v/>
      </c>
      <c r="I905" s="285" t="str">
        <f>IF($A905="","",IFERROR(INDEX(Prices[FX to SGD],MATCH($A905,Prices[Key],0)),1))</f>
        <v/>
      </c>
      <c r="J905" s="283" t="str">
        <f t="shared" si="129"/>
        <v/>
      </c>
      <c r="K905" s="283" t="str">
        <f t="shared" si="130"/>
        <v/>
      </c>
      <c r="L905" s="283" t="str">
        <f t="shared" si="131"/>
        <v/>
      </c>
      <c r="M905" s="286" t="str">
        <f t="shared" si="132"/>
        <v/>
      </c>
      <c r="N905" s="240" t="str">
        <f>IF($A905="","",IF(ABS(E905)&gt;0.000001,COUNT($N$1:N904)+1,""))</f>
        <v/>
      </c>
      <c r="O905" s="287" t="str">
        <f>IF($A905="","",SUMIFS(Transactions!$H$2:$H$1001,Transactions!$J$2:$J$1001,$A905,Transactions!$A$2:$A$1001,2)*$I905)</f>
        <v/>
      </c>
      <c r="P905" s="287" t="str">
        <f t="shared" si="133"/>
        <v/>
      </c>
      <c r="Q905" s="288" t="str">
        <f t="shared" si="134"/>
        <v/>
      </c>
    </row>
    <row r="906" spans="1:17" ht="15" customHeight="1" x14ac:dyDescent="0.2">
      <c r="A906" s="240" t="str">
        <f>IFERROR(INDEX(Txn[Key],MATCH(0,INDEX(COUNTIF($A$1:A905,Txn[Key])+(Txn[Key]=""),0),0)),"")</f>
        <v/>
      </c>
      <c r="B906" s="240" t="str">
        <f t="shared" si="126"/>
        <v/>
      </c>
      <c r="C906" s="240" t="str">
        <f t="shared" si="127"/>
        <v/>
      </c>
      <c r="D906" s="240" t="str">
        <f t="shared" si="128"/>
        <v/>
      </c>
      <c r="E906" s="261" t="str">
        <f>IF($A906="","",SUMIFS(Txn[Signed Units],Txn[Key],$A906))</f>
        <v/>
      </c>
      <c r="F906" s="283" t="str">
        <f>IF($A906="","",SUMIFS(Txn[Buy Cost],Txn[Key],$A906))</f>
        <v/>
      </c>
      <c r="G906" s="283" t="str">
        <f>IF($A906="","",SUMIFS(Txn[Sell Proceeds],Txn[Key],$A906))</f>
        <v/>
      </c>
      <c r="H906" s="284" t="str">
        <f>IF($A906="","",IFERROR(INDEX(Prices[Current Price],MATCH($A906,Prices[Key],0)),0))</f>
        <v/>
      </c>
      <c r="I906" s="285" t="str">
        <f>IF($A906="","",IFERROR(INDEX(Prices[FX to SGD],MATCH($A906,Prices[Key],0)),1))</f>
        <v/>
      </c>
      <c r="J906" s="283" t="str">
        <f t="shared" si="129"/>
        <v/>
      </c>
      <c r="K906" s="283" t="str">
        <f t="shared" si="130"/>
        <v/>
      </c>
      <c r="L906" s="283" t="str">
        <f t="shared" si="131"/>
        <v/>
      </c>
      <c r="M906" s="286" t="str">
        <f t="shared" si="132"/>
        <v/>
      </c>
      <c r="N906" s="240" t="str">
        <f>IF($A906="","",IF(ABS(E906)&gt;0.000001,COUNT($N$1:N905)+1,""))</f>
        <v/>
      </c>
      <c r="O906" s="287" t="str">
        <f>IF($A906="","",SUMIFS(Transactions!$H$2:$H$1001,Transactions!$J$2:$J$1001,$A906,Transactions!$A$2:$A$1001,2)*$I906)</f>
        <v/>
      </c>
      <c r="P906" s="287" t="str">
        <f t="shared" si="133"/>
        <v/>
      </c>
      <c r="Q906" s="288" t="str">
        <f t="shared" si="134"/>
        <v/>
      </c>
    </row>
    <row r="907" spans="1:17" ht="15" customHeight="1" x14ac:dyDescent="0.2">
      <c r="A907" s="240" t="str">
        <f>IFERROR(INDEX(Txn[Key],MATCH(0,INDEX(COUNTIF($A$1:A906,Txn[Key])+(Txn[Key]=""),0),0)),"")</f>
        <v/>
      </c>
      <c r="B907" s="240" t="str">
        <f t="shared" si="126"/>
        <v/>
      </c>
      <c r="C907" s="240" t="str">
        <f t="shared" si="127"/>
        <v/>
      </c>
      <c r="D907" s="240" t="str">
        <f t="shared" si="128"/>
        <v/>
      </c>
      <c r="E907" s="261" t="str">
        <f>IF($A907="","",SUMIFS(Txn[Signed Units],Txn[Key],$A907))</f>
        <v/>
      </c>
      <c r="F907" s="283" t="str">
        <f>IF($A907="","",SUMIFS(Txn[Buy Cost],Txn[Key],$A907))</f>
        <v/>
      </c>
      <c r="G907" s="283" t="str">
        <f>IF($A907="","",SUMIFS(Txn[Sell Proceeds],Txn[Key],$A907))</f>
        <v/>
      </c>
      <c r="H907" s="284" t="str">
        <f>IF($A907="","",IFERROR(INDEX(Prices[Current Price],MATCH($A907,Prices[Key],0)),0))</f>
        <v/>
      </c>
      <c r="I907" s="285" t="str">
        <f>IF($A907="","",IFERROR(INDEX(Prices[FX to SGD],MATCH($A907,Prices[Key],0)),1))</f>
        <v/>
      </c>
      <c r="J907" s="283" t="str">
        <f t="shared" si="129"/>
        <v/>
      </c>
      <c r="K907" s="283" t="str">
        <f t="shared" si="130"/>
        <v/>
      </c>
      <c r="L907" s="283" t="str">
        <f t="shared" si="131"/>
        <v/>
      </c>
      <c r="M907" s="286" t="str">
        <f t="shared" si="132"/>
        <v/>
      </c>
      <c r="N907" s="240" t="str">
        <f>IF($A907="","",IF(ABS(E907)&gt;0.000001,COUNT($N$1:N906)+1,""))</f>
        <v/>
      </c>
      <c r="O907" s="287" t="str">
        <f>IF($A907="","",SUMIFS(Transactions!$H$2:$H$1001,Transactions!$J$2:$J$1001,$A907,Transactions!$A$2:$A$1001,2)*$I907)</f>
        <v/>
      </c>
      <c r="P907" s="287" t="str">
        <f t="shared" si="133"/>
        <v/>
      </c>
      <c r="Q907" s="288" t="str">
        <f t="shared" si="134"/>
        <v/>
      </c>
    </row>
    <row r="908" spans="1:17" ht="15" customHeight="1" x14ac:dyDescent="0.2">
      <c r="A908" s="240" t="str">
        <f>IFERROR(INDEX(Txn[Key],MATCH(0,INDEX(COUNTIF($A$1:A907,Txn[Key])+(Txn[Key]=""),0),0)),"")</f>
        <v/>
      </c>
      <c r="B908" s="240" t="str">
        <f t="shared" si="126"/>
        <v/>
      </c>
      <c r="C908" s="240" t="str">
        <f t="shared" si="127"/>
        <v/>
      </c>
      <c r="D908" s="240" t="str">
        <f t="shared" si="128"/>
        <v/>
      </c>
      <c r="E908" s="261" t="str">
        <f>IF($A908="","",SUMIFS(Txn[Signed Units],Txn[Key],$A908))</f>
        <v/>
      </c>
      <c r="F908" s="283" t="str">
        <f>IF($A908="","",SUMIFS(Txn[Buy Cost],Txn[Key],$A908))</f>
        <v/>
      </c>
      <c r="G908" s="283" t="str">
        <f>IF($A908="","",SUMIFS(Txn[Sell Proceeds],Txn[Key],$A908))</f>
        <v/>
      </c>
      <c r="H908" s="284" t="str">
        <f>IF($A908="","",IFERROR(INDEX(Prices[Current Price],MATCH($A908,Prices[Key],0)),0))</f>
        <v/>
      </c>
      <c r="I908" s="285" t="str">
        <f>IF($A908="","",IFERROR(INDEX(Prices[FX to SGD],MATCH($A908,Prices[Key],0)),1))</f>
        <v/>
      </c>
      <c r="J908" s="283" t="str">
        <f t="shared" si="129"/>
        <v/>
      </c>
      <c r="K908" s="283" t="str">
        <f t="shared" si="130"/>
        <v/>
      </c>
      <c r="L908" s="283" t="str">
        <f t="shared" si="131"/>
        <v/>
      </c>
      <c r="M908" s="286" t="str">
        <f t="shared" si="132"/>
        <v/>
      </c>
      <c r="N908" s="240" t="str">
        <f>IF($A908="","",IF(ABS(E908)&gt;0.000001,COUNT($N$1:N907)+1,""))</f>
        <v/>
      </c>
      <c r="O908" s="287" t="str">
        <f>IF($A908="","",SUMIFS(Transactions!$H$2:$H$1001,Transactions!$J$2:$J$1001,$A908,Transactions!$A$2:$A$1001,2)*$I908)</f>
        <v/>
      </c>
      <c r="P908" s="287" t="str">
        <f t="shared" si="133"/>
        <v/>
      </c>
      <c r="Q908" s="288" t="str">
        <f t="shared" si="134"/>
        <v/>
      </c>
    </row>
    <row r="909" spans="1:17" ht="15" customHeight="1" x14ac:dyDescent="0.2">
      <c r="A909" s="240" t="str">
        <f>IFERROR(INDEX(Txn[Key],MATCH(0,INDEX(COUNTIF($A$1:A908,Txn[Key])+(Txn[Key]=""),0),0)),"")</f>
        <v/>
      </c>
      <c r="B909" s="240" t="str">
        <f t="shared" si="126"/>
        <v/>
      </c>
      <c r="C909" s="240" t="str">
        <f t="shared" si="127"/>
        <v/>
      </c>
      <c r="D909" s="240" t="str">
        <f t="shared" si="128"/>
        <v/>
      </c>
      <c r="E909" s="261" t="str">
        <f>IF($A909="","",SUMIFS(Txn[Signed Units],Txn[Key],$A909))</f>
        <v/>
      </c>
      <c r="F909" s="283" t="str">
        <f>IF($A909="","",SUMIFS(Txn[Buy Cost],Txn[Key],$A909))</f>
        <v/>
      </c>
      <c r="G909" s="283" t="str">
        <f>IF($A909="","",SUMIFS(Txn[Sell Proceeds],Txn[Key],$A909))</f>
        <v/>
      </c>
      <c r="H909" s="284" t="str">
        <f>IF($A909="","",IFERROR(INDEX(Prices[Current Price],MATCH($A909,Prices[Key],0)),0))</f>
        <v/>
      </c>
      <c r="I909" s="285" t="str">
        <f>IF($A909="","",IFERROR(INDEX(Prices[FX to SGD],MATCH($A909,Prices[Key],0)),1))</f>
        <v/>
      </c>
      <c r="J909" s="283" t="str">
        <f t="shared" si="129"/>
        <v/>
      </c>
      <c r="K909" s="283" t="str">
        <f t="shared" si="130"/>
        <v/>
      </c>
      <c r="L909" s="283" t="str">
        <f t="shared" si="131"/>
        <v/>
      </c>
      <c r="M909" s="286" t="str">
        <f t="shared" si="132"/>
        <v/>
      </c>
      <c r="N909" s="240" t="str">
        <f>IF($A909="","",IF(ABS(E909)&gt;0.000001,COUNT($N$1:N908)+1,""))</f>
        <v/>
      </c>
      <c r="O909" s="287" t="str">
        <f>IF($A909="","",SUMIFS(Transactions!$H$2:$H$1001,Transactions!$J$2:$J$1001,$A909,Transactions!$A$2:$A$1001,2)*$I909)</f>
        <v/>
      </c>
      <c r="P909" s="287" t="str">
        <f t="shared" si="133"/>
        <v/>
      </c>
      <c r="Q909" s="288" t="str">
        <f t="shared" si="134"/>
        <v/>
      </c>
    </row>
    <row r="910" spans="1:17" ht="15" customHeight="1" x14ac:dyDescent="0.2">
      <c r="A910" s="240" t="str">
        <f>IFERROR(INDEX(Txn[Key],MATCH(0,INDEX(COUNTIF($A$1:A909,Txn[Key])+(Txn[Key]=""),0),0)),"")</f>
        <v/>
      </c>
      <c r="B910" s="240" t="str">
        <f t="shared" si="126"/>
        <v/>
      </c>
      <c r="C910" s="240" t="str">
        <f t="shared" si="127"/>
        <v/>
      </c>
      <c r="D910" s="240" t="str">
        <f t="shared" si="128"/>
        <v/>
      </c>
      <c r="E910" s="261" t="str">
        <f>IF($A910="","",SUMIFS(Txn[Signed Units],Txn[Key],$A910))</f>
        <v/>
      </c>
      <c r="F910" s="283" t="str">
        <f>IF($A910="","",SUMIFS(Txn[Buy Cost],Txn[Key],$A910))</f>
        <v/>
      </c>
      <c r="G910" s="283" t="str">
        <f>IF($A910="","",SUMIFS(Txn[Sell Proceeds],Txn[Key],$A910))</f>
        <v/>
      </c>
      <c r="H910" s="284" t="str">
        <f>IF($A910="","",IFERROR(INDEX(Prices[Current Price],MATCH($A910,Prices[Key],0)),0))</f>
        <v/>
      </c>
      <c r="I910" s="285" t="str">
        <f>IF($A910="","",IFERROR(INDEX(Prices[FX to SGD],MATCH($A910,Prices[Key],0)),1))</f>
        <v/>
      </c>
      <c r="J910" s="283" t="str">
        <f t="shared" si="129"/>
        <v/>
      </c>
      <c r="K910" s="283" t="str">
        <f t="shared" si="130"/>
        <v/>
      </c>
      <c r="L910" s="283" t="str">
        <f t="shared" si="131"/>
        <v/>
      </c>
      <c r="M910" s="286" t="str">
        <f t="shared" si="132"/>
        <v/>
      </c>
      <c r="N910" s="240" t="str">
        <f>IF($A910="","",IF(ABS(E910)&gt;0.000001,COUNT($N$1:N909)+1,""))</f>
        <v/>
      </c>
      <c r="O910" s="287" t="str">
        <f>IF($A910="","",SUMIFS(Transactions!$H$2:$H$1001,Transactions!$J$2:$J$1001,$A910,Transactions!$A$2:$A$1001,2)*$I910)</f>
        <v/>
      </c>
      <c r="P910" s="287" t="str">
        <f t="shared" si="133"/>
        <v/>
      </c>
      <c r="Q910" s="288" t="str">
        <f t="shared" si="134"/>
        <v/>
      </c>
    </row>
    <row r="911" spans="1:17" ht="15" customHeight="1" x14ac:dyDescent="0.2">
      <c r="A911" s="240" t="str">
        <f>IFERROR(INDEX(Txn[Key],MATCH(0,INDEX(COUNTIF($A$1:A910,Txn[Key])+(Txn[Key]=""),0),0)),"")</f>
        <v/>
      </c>
      <c r="B911" s="240" t="str">
        <f t="shared" si="126"/>
        <v/>
      </c>
      <c r="C911" s="240" t="str">
        <f t="shared" si="127"/>
        <v/>
      </c>
      <c r="D911" s="240" t="str">
        <f t="shared" si="128"/>
        <v/>
      </c>
      <c r="E911" s="261" t="str">
        <f>IF($A911="","",SUMIFS(Txn[Signed Units],Txn[Key],$A911))</f>
        <v/>
      </c>
      <c r="F911" s="283" t="str">
        <f>IF($A911="","",SUMIFS(Txn[Buy Cost],Txn[Key],$A911))</f>
        <v/>
      </c>
      <c r="G911" s="283" t="str">
        <f>IF($A911="","",SUMIFS(Txn[Sell Proceeds],Txn[Key],$A911))</f>
        <v/>
      </c>
      <c r="H911" s="284" t="str">
        <f>IF($A911="","",IFERROR(INDEX(Prices[Current Price],MATCH($A911,Prices[Key],0)),0))</f>
        <v/>
      </c>
      <c r="I911" s="285" t="str">
        <f>IF($A911="","",IFERROR(INDEX(Prices[FX to SGD],MATCH($A911,Prices[Key],0)),1))</f>
        <v/>
      </c>
      <c r="J911" s="283" t="str">
        <f t="shared" si="129"/>
        <v/>
      </c>
      <c r="K911" s="283" t="str">
        <f t="shared" si="130"/>
        <v/>
      </c>
      <c r="L911" s="283" t="str">
        <f t="shared" si="131"/>
        <v/>
      </c>
      <c r="M911" s="286" t="str">
        <f t="shared" si="132"/>
        <v/>
      </c>
      <c r="N911" s="240" t="str">
        <f>IF($A911="","",IF(ABS(E911)&gt;0.000001,COUNT($N$1:N910)+1,""))</f>
        <v/>
      </c>
      <c r="O911" s="287" t="str">
        <f>IF($A911="","",SUMIFS(Transactions!$H$2:$H$1001,Transactions!$J$2:$J$1001,$A911,Transactions!$A$2:$A$1001,2)*$I911)</f>
        <v/>
      </c>
      <c r="P911" s="287" t="str">
        <f t="shared" si="133"/>
        <v/>
      </c>
      <c r="Q911" s="288" t="str">
        <f t="shared" si="134"/>
        <v/>
      </c>
    </row>
    <row r="912" spans="1:17" ht="15" customHeight="1" x14ac:dyDescent="0.2">
      <c r="A912" s="240" t="str">
        <f>IFERROR(INDEX(Txn[Key],MATCH(0,INDEX(COUNTIF($A$1:A911,Txn[Key])+(Txn[Key]=""),0),0)),"")</f>
        <v/>
      </c>
      <c r="B912" s="240" t="str">
        <f t="shared" si="126"/>
        <v/>
      </c>
      <c r="C912" s="240" t="str">
        <f t="shared" si="127"/>
        <v/>
      </c>
      <c r="D912" s="240" t="str">
        <f t="shared" si="128"/>
        <v/>
      </c>
      <c r="E912" s="261" t="str">
        <f>IF($A912="","",SUMIFS(Txn[Signed Units],Txn[Key],$A912))</f>
        <v/>
      </c>
      <c r="F912" s="283" t="str">
        <f>IF($A912="","",SUMIFS(Txn[Buy Cost],Txn[Key],$A912))</f>
        <v/>
      </c>
      <c r="G912" s="283" t="str">
        <f>IF($A912="","",SUMIFS(Txn[Sell Proceeds],Txn[Key],$A912))</f>
        <v/>
      </c>
      <c r="H912" s="284" t="str">
        <f>IF($A912="","",IFERROR(INDEX(Prices[Current Price],MATCH($A912,Prices[Key],0)),0))</f>
        <v/>
      </c>
      <c r="I912" s="285" t="str">
        <f>IF($A912="","",IFERROR(INDEX(Prices[FX to SGD],MATCH($A912,Prices[Key],0)),1))</f>
        <v/>
      </c>
      <c r="J912" s="283" t="str">
        <f t="shared" si="129"/>
        <v/>
      </c>
      <c r="K912" s="283" t="str">
        <f t="shared" si="130"/>
        <v/>
      </c>
      <c r="L912" s="283" t="str">
        <f t="shared" si="131"/>
        <v/>
      </c>
      <c r="M912" s="286" t="str">
        <f t="shared" si="132"/>
        <v/>
      </c>
      <c r="N912" s="240" t="str">
        <f>IF($A912="","",IF(ABS(E912)&gt;0.000001,COUNT($N$1:N911)+1,""))</f>
        <v/>
      </c>
      <c r="O912" s="287" t="str">
        <f>IF($A912="","",SUMIFS(Transactions!$H$2:$H$1001,Transactions!$J$2:$J$1001,$A912,Transactions!$A$2:$A$1001,2)*$I912)</f>
        <v/>
      </c>
      <c r="P912" s="287" t="str">
        <f t="shared" si="133"/>
        <v/>
      </c>
      <c r="Q912" s="288" t="str">
        <f t="shared" si="134"/>
        <v/>
      </c>
    </row>
    <row r="913" spans="1:17" ht="15" customHeight="1" x14ac:dyDescent="0.2">
      <c r="A913" s="240" t="str">
        <f>IFERROR(INDEX(Txn[Key],MATCH(0,INDEX(COUNTIF($A$1:A912,Txn[Key])+(Txn[Key]=""),0),0)),"")</f>
        <v/>
      </c>
      <c r="B913" s="240" t="str">
        <f t="shared" si="126"/>
        <v/>
      </c>
      <c r="C913" s="240" t="str">
        <f t="shared" si="127"/>
        <v/>
      </c>
      <c r="D913" s="240" t="str">
        <f t="shared" si="128"/>
        <v/>
      </c>
      <c r="E913" s="261" t="str">
        <f>IF($A913="","",SUMIFS(Txn[Signed Units],Txn[Key],$A913))</f>
        <v/>
      </c>
      <c r="F913" s="283" t="str">
        <f>IF($A913="","",SUMIFS(Txn[Buy Cost],Txn[Key],$A913))</f>
        <v/>
      </c>
      <c r="G913" s="283" t="str">
        <f>IF($A913="","",SUMIFS(Txn[Sell Proceeds],Txn[Key],$A913))</f>
        <v/>
      </c>
      <c r="H913" s="284" t="str">
        <f>IF($A913="","",IFERROR(INDEX(Prices[Current Price],MATCH($A913,Prices[Key],0)),0))</f>
        <v/>
      </c>
      <c r="I913" s="285" t="str">
        <f>IF($A913="","",IFERROR(INDEX(Prices[FX to SGD],MATCH($A913,Prices[Key],0)),1))</f>
        <v/>
      </c>
      <c r="J913" s="283" t="str">
        <f t="shared" si="129"/>
        <v/>
      </c>
      <c r="K913" s="283" t="str">
        <f t="shared" si="130"/>
        <v/>
      </c>
      <c r="L913" s="283" t="str">
        <f t="shared" si="131"/>
        <v/>
      </c>
      <c r="M913" s="286" t="str">
        <f t="shared" si="132"/>
        <v/>
      </c>
      <c r="N913" s="240" t="str">
        <f>IF($A913="","",IF(ABS(E913)&gt;0.000001,COUNT($N$1:N912)+1,""))</f>
        <v/>
      </c>
      <c r="O913" s="287" t="str">
        <f>IF($A913="","",SUMIFS(Transactions!$H$2:$H$1001,Transactions!$J$2:$J$1001,$A913,Transactions!$A$2:$A$1001,2)*$I913)</f>
        <v/>
      </c>
      <c r="P913" s="287" t="str">
        <f t="shared" si="133"/>
        <v/>
      </c>
      <c r="Q913" s="288" t="str">
        <f t="shared" si="134"/>
        <v/>
      </c>
    </row>
    <row r="914" spans="1:17" ht="15" customHeight="1" x14ac:dyDescent="0.2">
      <c r="A914" s="240" t="str">
        <f>IFERROR(INDEX(Txn[Key],MATCH(0,INDEX(COUNTIF($A$1:A913,Txn[Key])+(Txn[Key]=""),0),0)),"")</f>
        <v/>
      </c>
      <c r="B914" s="240" t="str">
        <f t="shared" si="126"/>
        <v/>
      </c>
      <c r="C914" s="240" t="str">
        <f t="shared" si="127"/>
        <v/>
      </c>
      <c r="D914" s="240" t="str">
        <f t="shared" si="128"/>
        <v/>
      </c>
      <c r="E914" s="261" t="str">
        <f>IF($A914="","",SUMIFS(Txn[Signed Units],Txn[Key],$A914))</f>
        <v/>
      </c>
      <c r="F914" s="283" t="str">
        <f>IF($A914="","",SUMIFS(Txn[Buy Cost],Txn[Key],$A914))</f>
        <v/>
      </c>
      <c r="G914" s="283" t="str">
        <f>IF($A914="","",SUMIFS(Txn[Sell Proceeds],Txn[Key],$A914))</f>
        <v/>
      </c>
      <c r="H914" s="284" t="str">
        <f>IF($A914="","",IFERROR(INDEX(Prices[Current Price],MATCH($A914,Prices[Key],0)),0))</f>
        <v/>
      </c>
      <c r="I914" s="285" t="str">
        <f>IF($A914="","",IFERROR(INDEX(Prices[FX to SGD],MATCH($A914,Prices[Key],0)),1))</f>
        <v/>
      </c>
      <c r="J914" s="283" t="str">
        <f t="shared" si="129"/>
        <v/>
      </c>
      <c r="K914" s="283" t="str">
        <f t="shared" si="130"/>
        <v/>
      </c>
      <c r="L914" s="283" t="str">
        <f t="shared" si="131"/>
        <v/>
      </c>
      <c r="M914" s="286" t="str">
        <f t="shared" si="132"/>
        <v/>
      </c>
      <c r="N914" s="240" t="str">
        <f>IF($A914="","",IF(ABS(E914)&gt;0.000001,COUNT($N$1:N913)+1,""))</f>
        <v/>
      </c>
      <c r="O914" s="287" t="str">
        <f>IF($A914="","",SUMIFS(Transactions!$H$2:$H$1001,Transactions!$J$2:$J$1001,$A914,Transactions!$A$2:$A$1001,2)*$I914)</f>
        <v/>
      </c>
      <c r="P914" s="287" t="str">
        <f t="shared" si="133"/>
        <v/>
      </c>
      <c r="Q914" s="288" t="str">
        <f t="shared" si="134"/>
        <v/>
      </c>
    </row>
    <row r="915" spans="1:17" ht="15" customHeight="1" x14ac:dyDescent="0.2">
      <c r="A915" s="240" t="str">
        <f>IFERROR(INDEX(Txn[Key],MATCH(0,INDEX(COUNTIF($A$1:A914,Txn[Key])+(Txn[Key]=""),0),0)),"")</f>
        <v/>
      </c>
      <c r="B915" s="240" t="str">
        <f t="shared" si="126"/>
        <v/>
      </c>
      <c r="C915" s="240" t="str">
        <f t="shared" si="127"/>
        <v/>
      </c>
      <c r="D915" s="240" t="str">
        <f t="shared" si="128"/>
        <v/>
      </c>
      <c r="E915" s="261" t="str">
        <f>IF($A915="","",SUMIFS(Txn[Signed Units],Txn[Key],$A915))</f>
        <v/>
      </c>
      <c r="F915" s="283" t="str">
        <f>IF($A915="","",SUMIFS(Txn[Buy Cost],Txn[Key],$A915))</f>
        <v/>
      </c>
      <c r="G915" s="283" t="str">
        <f>IF($A915="","",SUMIFS(Txn[Sell Proceeds],Txn[Key],$A915))</f>
        <v/>
      </c>
      <c r="H915" s="284" t="str">
        <f>IF($A915="","",IFERROR(INDEX(Prices[Current Price],MATCH($A915,Prices[Key],0)),0))</f>
        <v/>
      </c>
      <c r="I915" s="285" t="str">
        <f>IF($A915="","",IFERROR(INDEX(Prices[FX to SGD],MATCH($A915,Prices[Key],0)),1))</f>
        <v/>
      </c>
      <c r="J915" s="283" t="str">
        <f t="shared" si="129"/>
        <v/>
      </c>
      <c r="K915" s="283" t="str">
        <f t="shared" si="130"/>
        <v/>
      </c>
      <c r="L915" s="283" t="str">
        <f t="shared" si="131"/>
        <v/>
      </c>
      <c r="M915" s="286" t="str">
        <f t="shared" si="132"/>
        <v/>
      </c>
      <c r="N915" s="240" t="str">
        <f>IF($A915="","",IF(ABS(E915)&gt;0.000001,COUNT($N$1:N914)+1,""))</f>
        <v/>
      </c>
      <c r="O915" s="287" t="str">
        <f>IF($A915="","",SUMIFS(Transactions!$H$2:$H$1001,Transactions!$J$2:$J$1001,$A915,Transactions!$A$2:$A$1001,2)*$I915)</f>
        <v/>
      </c>
      <c r="P915" s="287" t="str">
        <f t="shared" si="133"/>
        <v/>
      </c>
      <c r="Q915" s="288" t="str">
        <f t="shared" si="134"/>
        <v/>
      </c>
    </row>
    <row r="916" spans="1:17" ht="15" customHeight="1" x14ac:dyDescent="0.2">
      <c r="A916" s="240" t="str">
        <f>IFERROR(INDEX(Txn[Key],MATCH(0,INDEX(COUNTIF($A$1:A915,Txn[Key])+(Txn[Key]=""),0),0)),"")</f>
        <v/>
      </c>
      <c r="B916" s="240" t="str">
        <f t="shared" si="126"/>
        <v/>
      </c>
      <c r="C916" s="240" t="str">
        <f t="shared" si="127"/>
        <v/>
      </c>
      <c r="D916" s="240" t="str">
        <f t="shared" si="128"/>
        <v/>
      </c>
      <c r="E916" s="261" t="str">
        <f>IF($A916="","",SUMIFS(Txn[Signed Units],Txn[Key],$A916))</f>
        <v/>
      </c>
      <c r="F916" s="283" t="str">
        <f>IF($A916="","",SUMIFS(Txn[Buy Cost],Txn[Key],$A916))</f>
        <v/>
      </c>
      <c r="G916" s="283" t="str">
        <f>IF($A916="","",SUMIFS(Txn[Sell Proceeds],Txn[Key],$A916))</f>
        <v/>
      </c>
      <c r="H916" s="284" t="str">
        <f>IF($A916="","",IFERROR(INDEX(Prices[Current Price],MATCH($A916,Prices[Key],0)),0))</f>
        <v/>
      </c>
      <c r="I916" s="285" t="str">
        <f>IF($A916="","",IFERROR(INDEX(Prices[FX to SGD],MATCH($A916,Prices[Key],0)),1))</f>
        <v/>
      </c>
      <c r="J916" s="283" t="str">
        <f t="shared" si="129"/>
        <v/>
      </c>
      <c r="K916" s="283" t="str">
        <f t="shared" si="130"/>
        <v/>
      </c>
      <c r="L916" s="283" t="str">
        <f t="shared" si="131"/>
        <v/>
      </c>
      <c r="M916" s="286" t="str">
        <f t="shared" si="132"/>
        <v/>
      </c>
      <c r="N916" s="240" t="str">
        <f>IF($A916="","",IF(ABS(E916)&gt;0.000001,COUNT($N$1:N915)+1,""))</f>
        <v/>
      </c>
      <c r="O916" s="287" t="str">
        <f>IF($A916="","",SUMIFS(Transactions!$H$2:$H$1001,Transactions!$J$2:$J$1001,$A916,Transactions!$A$2:$A$1001,2)*$I916)</f>
        <v/>
      </c>
      <c r="P916" s="287" t="str">
        <f t="shared" si="133"/>
        <v/>
      </c>
      <c r="Q916" s="288" t="str">
        <f t="shared" si="134"/>
        <v/>
      </c>
    </row>
    <row r="917" spans="1:17" ht="15" customHeight="1" x14ac:dyDescent="0.2">
      <c r="A917" s="240" t="str">
        <f>IFERROR(INDEX(Txn[Key],MATCH(0,INDEX(COUNTIF($A$1:A916,Txn[Key])+(Txn[Key]=""),0),0)),"")</f>
        <v/>
      </c>
      <c r="B917" s="240" t="str">
        <f t="shared" si="126"/>
        <v/>
      </c>
      <c r="C917" s="240" t="str">
        <f t="shared" si="127"/>
        <v/>
      </c>
      <c r="D917" s="240" t="str">
        <f t="shared" si="128"/>
        <v/>
      </c>
      <c r="E917" s="261" t="str">
        <f>IF($A917="","",SUMIFS(Txn[Signed Units],Txn[Key],$A917))</f>
        <v/>
      </c>
      <c r="F917" s="283" t="str">
        <f>IF($A917="","",SUMIFS(Txn[Buy Cost],Txn[Key],$A917))</f>
        <v/>
      </c>
      <c r="G917" s="283" t="str">
        <f>IF($A917="","",SUMIFS(Txn[Sell Proceeds],Txn[Key],$A917))</f>
        <v/>
      </c>
      <c r="H917" s="284" t="str">
        <f>IF($A917="","",IFERROR(INDEX(Prices[Current Price],MATCH($A917,Prices[Key],0)),0))</f>
        <v/>
      </c>
      <c r="I917" s="285" t="str">
        <f>IF($A917="","",IFERROR(INDEX(Prices[FX to SGD],MATCH($A917,Prices[Key],0)),1))</f>
        <v/>
      </c>
      <c r="J917" s="283" t="str">
        <f t="shared" si="129"/>
        <v/>
      </c>
      <c r="K917" s="283" t="str">
        <f t="shared" si="130"/>
        <v/>
      </c>
      <c r="L917" s="283" t="str">
        <f t="shared" si="131"/>
        <v/>
      </c>
      <c r="M917" s="286" t="str">
        <f t="shared" si="132"/>
        <v/>
      </c>
      <c r="N917" s="240" t="str">
        <f>IF($A917="","",IF(ABS(E917)&gt;0.000001,COUNT($N$1:N916)+1,""))</f>
        <v/>
      </c>
      <c r="O917" s="287" t="str">
        <f>IF($A917="","",SUMIFS(Transactions!$H$2:$H$1001,Transactions!$J$2:$J$1001,$A917,Transactions!$A$2:$A$1001,2)*$I917)</f>
        <v/>
      </c>
      <c r="P917" s="287" t="str">
        <f t="shared" si="133"/>
        <v/>
      </c>
      <c r="Q917" s="288" t="str">
        <f t="shared" si="134"/>
        <v/>
      </c>
    </row>
    <row r="918" spans="1:17" ht="15" customHeight="1" x14ac:dyDescent="0.2">
      <c r="A918" s="240" t="str">
        <f>IFERROR(INDEX(Txn[Key],MATCH(0,INDEX(COUNTIF($A$1:A917,Txn[Key])+(Txn[Key]=""),0),0)),"")</f>
        <v/>
      </c>
      <c r="B918" s="240" t="str">
        <f t="shared" si="126"/>
        <v/>
      </c>
      <c r="C918" s="240" t="str">
        <f t="shared" si="127"/>
        <v/>
      </c>
      <c r="D918" s="240" t="str">
        <f t="shared" si="128"/>
        <v/>
      </c>
      <c r="E918" s="261" t="str">
        <f>IF($A918="","",SUMIFS(Txn[Signed Units],Txn[Key],$A918))</f>
        <v/>
      </c>
      <c r="F918" s="283" t="str">
        <f>IF($A918="","",SUMIFS(Txn[Buy Cost],Txn[Key],$A918))</f>
        <v/>
      </c>
      <c r="G918" s="283" t="str">
        <f>IF($A918="","",SUMIFS(Txn[Sell Proceeds],Txn[Key],$A918))</f>
        <v/>
      </c>
      <c r="H918" s="284" t="str">
        <f>IF($A918="","",IFERROR(INDEX(Prices[Current Price],MATCH($A918,Prices[Key],0)),0))</f>
        <v/>
      </c>
      <c r="I918" s="285" t="str">
        <f>IF($A918="","",IFERROR(INDEX(Prices[FX to SGD],MATCH($A918,Prices[Key],0)),1))</f>
        <v/>
      </c>
      <c r="J918" s="283" t="str">
        <f t="shared" si="129"/>
        <v/>
      </c>
      <c r="K918" s="283" t="str">
        <f t="shared" si="130"/>
        <v/>
      </c>
      <c r="L918" s="283" t="str">
        <f t="shared" si="131"/>
        <v/>
      </c>
      <c r="M918" s="286" t="str">
        <f t="shared" si="132"/>
        <v/>
      </c>
      <c r="N918" s="240" t="str">
        <f>IF($A918="","",IF(ABS(E918)&gt;0.000001,COUNT($N$1:N917)+1,""))</f>
        <v/>
      </c>
      <c r="O918" s="287" t="str">
        <f>IF($A918="","",SUMIFS(Transactions!$H$2:$H$1001,Transactions!$J$2:$J$1001,$A918,Transactions!$A$2:$A$1001,2)*$I918)</f>
        <v/>
      </c>
      <c r="P918" s="287" t="str">
        <f t="shared" si="133"/>
        <v/>
      </c>
      <c r="Q918" s="288" t="str">
        <f t="shared" si="134"/>
        <v/>
      </c>
    </row>
    <row r="919" spans="1:17" ht="15" customHeight="1" x14ac:dyDescent="0.2">
      <c r="A919" s="240" t="str">
        <f>IFERROR(INDEX(Txn[Key],MATCH(0,INDEX(COUNTIF($A$1:A918,Txn[Key])+(Txn[Key]=""),0),0)),"")</f>
        <v/>
      </c>
      <c r="B919" s="240" t="str">
        <f t="shared" si="126"/>
        <v/>
      </c>
      <c r="C919" s="240" t="str">
        <f t="shared" si="127"/>
        <v/>
      </c>
      <c r="D919" s="240" t="str">
        <f t="shared" si="128"/>
        <v/>
      </c>
      <c r="E919" s="261" t="str">
        <f>IF($A919="","",SUMIFS(Txn[Signed Units],Txn[Key],$A919))</f>
        <v/>
      </c>
      <c r="F919" s="283" t="str">
        <f>IF($A919="","",SUMIFS(Txn[Buy Cost],Txn[Key],$A919))</f>
        <v/>
      </c>
      <c r="G919" s="283" t="str">
        <f>IF($A919="","",SUMIFS(Txn[Sell Proceeds],Txn[Key],$A919))</f>
        <v/>
      </c>
      <c r="H919" s="284" t="str">
        <f>IF($A919="","",IFERROR(INDEX(Prices[Current Price],MATCH($A919,Prices[Key],0)),0))</f>
        <v/>
      </c>
      <c r="I919" s="285" t="str">
        <f>IF($A919="","",IFERROR(INDEX(Prices[FX to SGD],MATCH($A919,Prices[Key],0)),1))</f>
        <v/>
      </c>
      <c r="J919" s="283" t="str">
        <f t="shared" si="129"/>
        <v/>
      </c>
      <c r="K919" s="283" t="str">
        <f t="shared" si="130"/>
        <v/>
      </c>
      <c r="L919" s="283" t="str">
        <f t="shared" si="131"/>
        <v/>
      </c>
      <c r="M919" s="286" t="str">
        <f t="shared" si="132"/>
        <v/>
      </c>
      <c r="N919" s="240" t="str">
        <f>IF($A919="","",IF(ABS(E919)&gt;0.000001,COUNT($N$1:N918)+1,""))</f>
        <v/>
      </c>
      <c r="O919" s="287" t="str">
        <f>IF($A919="","",SUMIFS(Transactions!$H$2:$H$1001,Transactions!$J$2:$J$1001,$A919,Transactions!$A$2:$A$1001,2)*$I919)</f>
        <v/>
      </c>
      <c r="P919" s="287" t="str">
        <f t="shared" si="133"/>
        <v/>
      </c>
      <c r="Q919" s="288" t="str">
        <f t="shared" si="134"/>
        <v/>
      </c>
    </row>
    <row r="920" spans="1:17" ht="15" customHeight="1" x14ac:dyDescent="0.2">
      <c r="A920" s="240" t="str">
        <f>IFERROR(INDEX(Txn[Key],MATCH(0,INDEX(COUNTIF($A$1:A919,Txn[Key])+(Txn[Key]=""),0),0)),"")</f>
        <v/>
      </c>
      <c r="B920" s="240" t="str">
        <f t="shared" si="126"/>
        <v/>
      </c>
      <c r="C920" s="240" t="str">
        <f t="shared" si="127"/>
        <v/>
      </c>
      <c r="D920" s="240" t="str">
        <f t="shared" si="128"/>
        <v/>
      </c>
      <c r="E920" s="261" t="str">
        <f>IF($A920="","",SUMIFS(Txn[Signed Units],Txn[Key],$A920))</f>
        <v/>
      </c>
      <c r="F920" s="283" t="str">
        <f>IF($A920="","",SUMIFS(Txn[Buy Cost],Txn[Key],$A920))</f>
        <v/>
      </c>
      <c r="G920" s="283" t="str">
        <f>IF($A920="","",SUMIFS(Txn[Sell Proceeds],Txn[Key],$A920))</f>
        <v/>
      </c>
      <c r="H920" s="284" t="str">
        <f>IF($A920="","",IFERROR(INDEX(Prices[Current Price],MATCH($A920,Prices[Key],0)),0))</f>
        <v/>
      </c>
      <c r="I920" s="285" t="str">
        <f>IF($A920="","",IFERROR(INDEX(Prices[FX to SGD],MATCH($A920,Prices[Key],0)),1))</f>
        <v/>
      </c>
      <c r="J920" s="283" t="str">
        <f t="shared" si="129"/>
        <v/>
      </c>
      <c r="K920" s="283" t="str">
        <f t="shared" si="130"/>
        <v/>
      </c>
      <c r="L920" s="283" t="str">
        <f t="shared" si="131"/>
        <v/>
      </c>
      <c r="M920" s="286" t="str">
        <f t="shared" si="132"/>
        <v/>
      </c>
      <c r="N920" s="240" t="str">
        <f>IF($A920="","",IF(ABS(E920)&gt;0.000001,COUNT($N$1:N919)+1,""))</f>
        <v/>
      </c>
      <c r="O920" s="287" t="str">
        <f>IF($A920="","",SUMIFS(Transactions!$H$2:$H$1001,Transactions!$J$2:$J$1001,$A920,Transactions!$A$2:$A$1001,2)*$I920)</f>
        <v/>
      </c>
      <c r="P920" s="287" t="str">
        <f t="shared" si="133"/>
        <v/>
      </c>
      <c r="Q920" s="288" t="str">
        <f t="shared" si="134"/>
        <v/>
      </c>
    </row>
    <row r="921" spans="1:17" ht="15" customHeight="1" x14ac:dyDescent="0.2">
      <c r="A921" s="240" t="str">
        <f>IFERROR(INDEX(Txn[Key],MATCH(0,INDEX(COUNTIF($A$1:A920,Txn[Key])+(Txn[Key]=""),0),0)),"")</f>
        <v/>
      </c>
      <c r="B921" s="240" t="str">
        <f t="shared" si="126"/>
        <v/>
      </c>
      <c r="C921" s="240" t="str">
        <f t="shared" si="127"/>
        <v/>
      </c>
      <c r="D921" s="240" t="str">
        <f t="shared" si="128"/>
        <v/>
      </c>
      <c r="E921" s="261" t="str">
        <f>IF($A921="","",SUMIFS(Txn[Signed Units],Txn[Key],$A921))</f>
        <v/>
      </c>
      <c r="F921" s="283" t="str">
        <f>IF($A921="","",SUMIFS(Txn[Buy Cost],Txn[Key],$A921))</f>
        <v/>
      </c>
      <c r="G921" s="283" t="str">
        <f>IF($A921="","",SUMIFS(Txn[Sell Proceeds],Txn[Key],$A921))</f>
        <v/>
      </c>
      <c r="H921" s="284" t="str">
        <f>IF($A921="","",IFERROR(INDEX(Prices[Current Price],MATCH($A921,Prices[Key],0)),0))</f>
        <v/>
      </c>
      <c r="I921" s="285" t="str">
        <f>IF($A921="","",IFERROR(INDEX(Prices[FX to SGD],MATCH($A921,Prices[Key],0)),1))</f>
        <v/>
      </c>
      <c r="J921" s="283" t="str">
        <f t="shared" si="129"/>
        <v/>
      </c>
      <c r="K921" s="283" t="str">
        <f t="shared" si="130"/>
        <v/>
      </c>
      <c r="L921" s="283" t="str">
        <f t="shared" si="131"/>
        <v/>
      </c>
      <c r="M921" s="286" t="str">
        <f t="shared" si="132"/>
        <v/>
      </c>
      <c r="N921" s="240" t="str">
        <f>IF($A921="","",IF(ABS(E921)&gt;0.000001,COUNT($N$1:N920)+1,""))</f>
        <v/>
      </c>
      <c r="O921" s="287" t="str">
        <f>IF($A921="","",SUMIFS(Transactions!$H$2:$H$1001,Transactions!$J$2:$J$1001,$A921,Transactions!$A$2:$A$1001,2)*$I921)</f>
        <v/>
      </c>
      <c r="P921" s="287" t="str">
        <f t="shared" si="133"/>
        <v/>
      </c>
      <c r="Q921" s="288" t="str">
        <f t="shared" si="134"/>
        <v/>
      </c>
    </row>
    <row r="922" spans="1:17" ht="15" customHeight="1" x14ac:dyDescent="0.2">
      <c r="A922" s="240" t="str">
        <f>IFERROR(INDEX(Txn[Key],MATCH(0,INDEX(COUNTIF($A$1:A921,Txn[Key])+(Txn[Key]=""),0),0)),"")</f>
        <v/>
      </c>
      <c r="B922" s="240" t="str">
        <f t="shared" si="126"/>
        <v/>
      </c>
      <c r="C922" s="240" t="str">
        <f t="shared" si="127"/>
        <v/>
      </c>
      <c r="D922" s="240" t="str">
        <f t="shared" si="128"/>
        <v/>
      </c>
      <c r="E922" s="261" t="str">
        <f>IF($A922="","",SUMIFS(Txn[Signed Units],Txn[Key],$A922))</f>
        <v/>
      </c>
      <c r="F922" s="283" t="str">
        <f>IF($A922="","",SUMIFS(Txn[Buy Cost],Txn[Key],$A922))</f>
        <v/>
      </c>
      <c r="G922" s="283" t="str">
        <f>IF($A922="","",SUMIFS(Txn[Sell Proceeds],Txn[Key],$A922))</f>
        <v/>
      </c>
      <c r="H922" s="284" t="str">
        <f>IF($A922="","",IFERROR(INDEX(Prices[Current Price],MATCH($A922,Prices[Key],0)),0))</f>
        <v/>
      </c>
      <c r="I922" s="285" t="str">
        <f>IF($A922="","",IFERROR(INDEX(Prices[FX to SGD],MATCH($A922,Prices[Key],0)),1))</f>
        <v/>
      </c>
      <c r="J922" s="283" t="str">
        <f t="shared" si="129"/>
        <v/>
      </c>
      <c r="K922" s="283" t="str">
        <f t="shared" si="130"/>
        <v/>
      </c>
      <c r="L922" s="283" t="str">
        <f t="shared" si="131"/>
        <v/>
      </c>
      <c r="M922" s="286" t="str">
        <f t="shared" si="132"/>
        <v/>
      </c>
      <c r="N922" s="240" t="str">
        <f>IF($A922="","",IF(ABS(E922)&gt;0.000001,COUNT($N$1:N921)+1,""))</f>
        <v/>
      </c>
      <c r="O922" s="287" t="str">
        <f>IF($A922="","",SUMIFS(Transactions!$H$2:$H$1001,Transactions!$J$2:$J$1001,$A922,Transactions!$A$2:$A$1001,2)*$I922)</f>
        <v/>
      </c>
      <c r="P922" s="287" t="str">
        <f t="shared" si="133"/>
        <v/>
      </c>
      <c r="Q922" s="288" t="str">
        <f t="shared" si="134"/>
        <v/>
      </c>
    </row>
    <row r="923" spans="1:17" ht="15" customHeight="1" x14ac:dyDescent="0.2">
      <c r="A923" s="240" t="str">
        <f>IFERROR(INDEX(Txn[Key],MATCH(0,INDEX(COUNTIF($A$1:A922,Txn[Key])+(Txn[Key]=""),0),0)),"")</f>
        <v/>
      </c>
      <c r="B923" s="240" t="str">
        <f t="shared" si="126"/>
        <v/>
      </c>
      <c r="C923" s="240" t="str">
        <f t="shared" si="127"/>
        <v/>
      </c>
      <c r="D923" s="240" t="str">
        <f t="shared" si="128"/>
        <v/>
      </c>
      <c r="E923" s="261" t="str">
        <f>IF($A923="","",SUMIFS(Txn[Signed Units],Txn[Key],$A923))</f>
        <v/>
      </c>
      <c r="F923" s="283" t="str">
        <f>IF($A923="","",SUMIFS(Txn[Buy Cost],Txn[Key],$A923))</f>
        <v/>
      </c>
      <c r="G923" s="283" t="str">
        <f>IF($A923="","",SUMIFS(Txn[Sell Proceeds],Txn[Key],$A923))</f>
        <v/>
      </c>
      <c r="H923" s="284" t="str">
        <f>IF($A923="","",IFERROR(INDEX(Prices[Current Price],MATCH($A923,Prices[Key],0)),0))</f>
        <v/>
      </c>
      <c r="I923" s="285" t="str">
        <f>IF($A923="","",IFERROR(INDEX(Prices[FX to SGD],MATCH($A923,Prices[Key],0)),1))</f>
        <v/>
      </c>
      <c r="J923" s="283" t="str">
        <f t="shared" si="129"/>
        <v/>
      </c>
      <c r="K923" s="283" t="str">
        <f t="shared" si="130"/>
        <v/>
      </c>
      <c r="L923" s="283" t="str">
        <f t="shared" si="131"/>
        <v/>
      </c>
      <c r="M923" s="286" t="str">
        <f t="shared" si="132"/>
        <v/>
      </c>
      <c r="N923" s="240" t="str">
        <f>IF($A923="","",IF(ABS(E923)&gt;0.000001,COUNT($N$1:N922)+1,""))</f>
        <v/>
      </c>
      <c r="O923" s="287" t="str">
        <f>IF($A923="","",SUMIFS(Transactions!$H$2:$H$1001,Transactions!$J$2:$J$1001,$A923,Transactions!$A$2:$A$1001,2)*$I923)</f>
        <v/>
      </c>
      <c r="P923" s="287" t="str">
        <f t="shared" si="133"/>
        <v/>
      </c>
      <c r="Q923" s="288" t="str">
        <f t="shared" si="134"/>
        <v/>
      </c>
    </row>
    <row r="924" spans="1:17" ht="15" customHeight="1" x14ac:dyDescent="0.2">
      <c r="A924" s="240" t="str">
        <f>IFERROR(INDEX(Txn[Key],MATCH(0,INDEX(COUNTIF($A$1:A923,Txn[Key])+(Txn[Key]=""),0),0)),"")</f>
        <v/>
      </c>
      <c r="B924" s="240" t="str">
        <f t="shared" si="126"/>
        <v/>
      </c>
      <c r="C924" s="240" t="str">
        <f t="shared" si="127"/>
        <v/>
      </c>
      <c r="D924" s="240" t="str">
        <f t="shared" si="128"/>
        <v/>
      </c>
      <c r="E924" s="261" t="str">
        <f>IF($A924="","",SUMIFS(Txn[Signed Units],Txn[Key],$A924))</f>
        <v/>
      </c>
      <c r="F924" s="283" t="str">
        <f>IF($A924="","",SUMIFS(Txn[Buy Cost],Txn[Key],$A924))</f>
        <v/>
      </c>
      <c r="G924" s="283" t="str">
        <f>IF($A924="","",SUMIFS(Txn[Sell Proceeds],Txn[Key],$A924))</f>
        <v/>
      </c>
      <c r="H924" s="284" t="str">
        <f>IF($A924="","",IFERROR(INDEX(Prices[Current Price],MATCH($A924,Prices[Key],0)),0))</f>
        <v/>
      </c>
      <c r="I924" s="285" t="str">
        <f>IF($A924="","",IFERROR(INDEX(Prices[FX to SGD],MATCH($A924,Prices[Key],0)),1))</f>
        <v/>
      </c>
      <c r="J924" s="283" t="str">
        <f t="shared" si="129"/>
        <v/>
      </c>
      <c r="K924" s="283" t="str">
        <f t="shared" si="130"/>
        <v/>
      </c>
      <c r="L924" s="283" t="str">
        <f t="shared" si="131"/>
        <v/>
      </c>
      <c r="M924" s="286" t="str">
        <f t="shared" si="132"/>
        <v/>
      </c>
      <c r="N924" s="240" t="str">
        <f>IF($A924="","",IF(ABS(E924)&gt;0.000001,COUNT($N$1:N923)+1,""))</f>
        <v/>
      </c>
      <c r="O924" s="287" t="str">
        <f>IF($A924="","",SUMIFS(Transactions!$H$2:$H$1001,Transactions!$J$2:$J$1001,$A924,Transactions!$A$2:$A$1001,2)*$I924)</f>
        <v/>
      </c>
      <c r="P924" s="287" t="str">
        <f t="shared" si="133"/>
        <v/>
      </c>
      <c r="Q924" s="288" t="str">
        <f t="shared" si="134"/>
        <v/>
      </c>
    </row>
    <row r="925" spans="1:17" ht="15" customHeight="1" x14ac:dyDescent="0.2">
      <c r="A925" s="240" t="str">
        <f>IFERROR(INDEX(Txn[Key],MATCH(0,INDEX(COUNTIF($A$1:A924,Txn[Key])+(Txn[Key]=""),0),0)),"")</f>
        <v/>
      </c>
      <c r="B925" s="240" t="str">
        <f t="shared" si="126"/>
        <v/>
      </c>
      <c r="C925" s="240" t="str">
        <f t="shared" si="127"/>
        <v/>
      </c>
      <c r="D925" s="240" t="str">
        <f t="shared" si="128"/>
        <v/>
      </c>
      <c r="E925" s="261" t="str">
        <f>IF($A925="","",SUMIFS(Txn[Signed Units],Txn[Key],$A925))</f>
        <v/>
      </c>
      <c r="F925" s="283" t="str">
        <f>IF($A925="","",SUMIFS(Txn[Buy Cost],Txn[Key],$A925))</f>
        <v/>
      </c>
      <c r="G925" s="283" t="str">
        <f>IF($A925="","",SUMIFS(Txn[Sell Proceeds],Txn[Key],$A925))</f>
        <v/>
      </c>
      <c r="H925" s="284" t="str">
        <f>IF($A925="","",IFERROR(INDEX(Prices[Current Price],MATCH($A925,Prices[Key],0)),0))</f>
        <v/>
      </c>
      <c r="I925" s="285" t="str">
        <f>IF($A925="","",IFERROR(INDEX(Prices[FX to SGD],MATCH($A925,Prices[Key],0)),1))</f>
        <v/>
      </c>
      <c r="J925" s="283" t="str">
        <f t="shared" si="129"/>
        <v/>
      </c>
      <c r="K925" s="283" t="str">
        <f t="shared" si="130"/>
        <v/>
      </c>
      <c r="L925" s="283" t="str">
        <f t="shared" si="131"/>
        <v/>
      </c>
      <c r="M925" s="286" t="str">
        <f t="shared" si="132"/>
        <v/>
      </c>
      <c r="N925" s="240" t="str">
        <f>IF($A925="","",IF(ABS(E925)&gt;0.000001,COUNT($N$1:N924)+1,""))</f>
        <v/>
      </c>
      <c r="O925" s="287" t="str">
        <f>IF($A925="","",SUMIFS(Transactions!$H$2:$H$1001,Transactions!$J$2:$J$1001,$A925,Transactions!$A$2:$A$1001,2)*$I925)</f>
        <v/>
      </c>
      <c r="P925" s="287" t="str">
        <f t="shared" si="133"/>
        <v/>
      </c>
      <c r="Q925" s="288" t="str">
        <f t="shared" si="134"/>
        <v/>
      </c>
    </row>
    <row r="926" spans="1:17" ht="15" customHeight="1" x14ac:dyDescent="0.2">
      <c r="A926" s="240" t="str">
        <f>IFERROR(INDEX(Txn[Key],MATCH(0,INDEX(COUNTIF($A$1:A925,Txn[Key])+(Txn[Key]=""),0),0)),"")</f>
        <v/>
      </c>
      <c r="B926" s="240" t="str">
        <f t="shared" si="126"/>
        <v/>
      </c>
      <c r="C926" s="240" t="str">
        <f t="shared" si="127"/>
        <v/>
      </c>
      <c r="D926" s="240" t="str">
        <f t="shared" si="128"/>
        <v/>
      </c>
      <c r="E926" s="261" t="str">
        <f>IF($A926="","",SUMIFS(Txn[Signed Units],Txn[Key],$A926))</f>
        <v/>
      </c>
      <c r="F926" s="283" t="str">
        <f>IF($A926="","",SUMIFS(Txn[Buy Cost],Txn[Key],$A926))</f>
        <v/>
      </c>
      <c r="G926" s="283" t="str">
        <f>IF($A926="","",SUMIFS(Txn[Sell Proceeds],Txn[Key],$A926))</f>
        <v/>
      </c>
      <c r="H926" s="284" t="str">
        <f>IF($A926="","",IFERROR(INDEX(Prices[Current Price],MATCH($A926,Prices[Key],0)),0))</f>
        <v/>
      </c>
      <c r="I926" s="285" t="str">
        <f>IF($A926="","",IFERROR(INDEX(Prices[FX to SGD],MATCH($A926,Prices[Key],0)),1))</f>
        <v/>
      </c>
      <c r="J926" s="283" t="str">
        <f t="shared" si="129"/>
        <v/>
      </c>
      <c r="K926" s="283" t="str">
        <f t="shared" si="130"/>
        <v/>
      </c>
      <c r="L926" s="283" t="str">
        <f t="shared" si="131"/>
        <v/>
      </c>
      <c r="M926" s="286" t="str">
        <f t="shared" si="132"/>
        <v/>
      </c>
      <c r="N926" s="240" t="str">
        <f>IF($A926="","",IF(ABS(E926)&gt;0.000001,COUNT($N$1:N925)+1,""))</f>
        <v/>
      </c>
      <c r="O926" s="287" t="str">
        <f>IF($A926="","",SUMIFS(Transactions!$H$2:$H$1001,Transactions!$J$2:$J$1001,$A926,Transactions!$A$2:$A$1001,2)*$I926)</f>
        <v/>
      </c>
      <c r="P926" s="287" t="str">
        <f t="shared" si="133"/>
        <v/>
      </c>
      <c r="Q926" s="288" t="str">
        <f t="shared" si="134"/>
        <v/>
      </c>
    </row>
    <row r="927" spans="1:17" ht="15" customHeight="1" x14ac:dyDescent="0.2">
      <c r="A927" s="240" t="str">
        <f>IFERROR(INDEX(Txn[Key],MATCH(0,INDEX(COUNTIF($A$1:A926,Txn[Key])+(Txn[Key]=""),0),0)),"")</f>
        <v/>
      </c>
      <c r="B927" s="240" t="str">
        <f t="shared" si="126"/>
        <v/>
      </c>
      <c r="C927" s="240" t="str">
        <f t="shared" si="127"/>
        <v/>
      </c>
      <c r="D927" s="240" t="str">
        <f t="shared" si="128"/>
        <v/>
      </c>
      <c r="E927" s="261" t="str">
        <f>IF($A927="","",SUMIFS(Txn[Signed Units],Txn[Key],$A927))</f>
        <v/>
      </c>
      <c r="F927" s="283" t="str">
        <f>IF($A927="","",SUMIFS(Txn[Buy Cost],Txn[Key],$A927))</f>
        <v/>
      </c>
      <c r="G927" s="283" t="str">
        <f>IF($A927="","",SUMIFS(Txn[Sell Proceeds],Txn[Key],$A927))</f>
        <v/>
      </c>
      <c r="H927" s="284" t="str">
        <f>IF($A927="","",IFERROR(INDEX(Prices[Current Price],MATCH($A927,Prices[Key],0)),0))</f>
        <v/>
      </c>
      <c r="I927" s="285" t="str">
        <f>IF($A927="","",IFERROR(INDEX(Prices[FX to SGD],MATCH($A927,Prices[Key],0)),1))</f>
        <v/>
      </c>
      <c r="J927" s="283" t="str">
        <f t="shared" si="129"/>
        <v/>
      </c>
      <c r="K927" s="283" t="str">
        <f t="shared" si="130"/>
        <v/>
      </c>
      <c r="L927" s="283" t="str">
        <f t="shared" si="131"/>
        <v/>
      </c>
      <c r="M927" s="286" t="str">
        <f t="shared" si="132"/>
        <v/>
      </c>
      <c r="N927" s="240" t="str">
        <f>IF($A927="","",IF(ABS(E927)&gt;0.000001,COUNT($N$1:N926)+1,""))</f>
        <v/>
      </c>
      <c r="O927" s="287" t="str">
        <f>IF($A927="","",SUMIFS(Transactions!$H$2:$H$1001,Transactions!$J$2:$J$1001,$A927,Transactions!$A$2:$A$1001,2)*$I927)</f>
        <v/>
      </c>
      <c r="P927" s="287" t="str">
        <f t="shared" si="133"/>
        <v/>
      </c>
      <c r="Q927" s="288" t="str">
        <f t="shared" si="134"/>
        <v/>
      </c>
    </row>
    <row r="928" spans="1:17" ht="15" customHeight="1" x14ac:dyDescent="0.2">
      <c r="A928" s="240" t="str">
        <f>IFERROR(INDEX(Txn[Key],MATCH(0,INDEX(COUNTIF($A$1:A927,Txn[Key])+(Txn[Key]=""),0),0)),"")</f>
        <v/>
      </c>
      <c r="B928" s="240" t="str">
        <f t="shared" si="126"/>
        <v/>
      </c>
      <c r="C928" s="240" t="str">
        <f t="shared" si="127"/>
        <v/>
      </c>
      <c r="D928" s="240" t="str">
        <f t="shared" si="128"/>
        <v/>
      </c>
      <c r="E928" s="261" t="str">
        <f>IF($A928="","",SUMIFS(Txn[Signed Units],Txn[Key],$A928))</f>
        <v/>
      </c>
      <c r="F928" s="283" t="str">
        <f>IF($A928="","",SUMIFS(Txn[Buy Cost],Txn[Key],$A928))</f>
        <v/>
      </c>
      <c r="G928" s="283" t="str">
        <f>IF($A928="","",SUMIFS(Txn[Sell Proceeds],Txn[Key],$A928))</f>
        <v/>
      </c>
      <c r="H928" s="284" t="str">
        <f>IF($A928="","",IFERROR(INDEX(Prices[Current Price],MATCH($A928,Prices[Key],0)),0))</f>
        <v/>
      </c>
      <c r="I928" s="285" t="str">
        <f>IF($A928="","",IFERROR(INDEX(Prices[FX to SGD],MATCH($A928,Prices[Key],0)),1))</f>
        <v/>
      </c>
      <c r="J928" s="283" t="str">
        <f t="shared" si="129"/>
        <v/>
      </c>
      <c r="K928" s="283" t="str">
        <f t="shared" si="130"/>
        <v/>
      </c>
      <c r="L928" s="283" t="str">
        <f t="shared" si="131"/>
        <v/>
      </c>
      <c r="M928" s="286" t="str">
        <f t="shared" si="132"/>
        <v/>
      </c>
      <c r="N928" s="240" t="str">
        <f>IF($A928="","",IF(ABS(E928)&gt;0.000001,COUNT($N$1:N927)+1,""))</f>
        <v/>
      </c>
      <c r="O928" s="287" t="str">
        <f>IF($A928="","",SUMIFS(Transactions!$H$2:$H$1001,Transactions!$J$2:$J$1001,$A928,Transactions!$A$2:$A$1001,2)*$I928)</f>
        <v/>
      </c>
      <c r="P928" s="287" t="str">
        <f t="shared" si="133"/>
        <v/>
      </c>
      <c r="Q928" s="288" t="str">
        <f t="shared" si="134"/>
        <v/>
      </c>
    </row>
    <row r="929" spans="1:17" ht="15" customHeight="1" x14ac:dyDescent="0.2">
      <c r="A929" s="240" t="str">
        <f>IFERROR(INDEX(Txn[Key],MATCH(0,INDEX(COUNTIF($A$1:A928,Txn[Key])+(Txn[Key]=""),0),0)),"")</f>
        <v/>
      </c>
      <c r="B929" s="240" t="str">
        <f t="shared" si="126"/>
        <v/>
      </c>
      <c r="C929" s="240" t="str">
        <f t="shared" si="127"/>
        <v/>
      </c>
      <c r="D929" s="240" t="str">
        <f t="shared" si="128"/>
        <v/>
      </c>
      <c r="E929" s="261" t="str">
        <f>IF($A929="","",SUMIFS(Txn[Signed Units],Txn[Key],$A929))</f>
        <v/>
      </c>
      <c r="F929" s="283" t="str">
        <f>IF($A929="","",SUMIFS(Txn[Buy Cost],Txn[Key],$A929))</f>
        <v/>
      </c>
      <c r="G929" s="283" t="str">
        <f>IF($A929="","",SUMIFS(Txn[Sell Proceeds],Txn[Key],$A929))</f>
        <v/>
      </c>
      <c r="H929" s="284" t="str">
        <f>IF($A929="","",IFERROR(INDEX(Prices[Current Price],MATCH($A929,Prices[Key],0)),0))</f>
        <v/>
      </c>
      <c r="I929" s="285" t="str">
        <f>IF($A929="","",IFERROR(INDEX(Prices[FX to SGD],MATCH($A929,Prices[Key],0)),1))</f>
        <v/>
      </c>
      <c r="J929" s="283" t="str">
        <f t="shared" si="129"/>
        <v/>
      </c>
      <c r="K929" s="283" t="str">
        <f t="shared" si="130"/>
        <v/>
      </c>
      <c r="L929" s="283" t="str">
        <f t="shared" si="131"/>
        <v/>
      </c>
      <c r="M929" s="286" t="str">
        <f t="shared" si="132"/>
        <v/>
      </c>
      <c r="N929" s="240" t="str">
        <f>IF($A929="","",IF(ABS(E929)&gt;0.000001,COUNT($N$1:N928)+1,""))</f>
        <v/>
      </c>
      <c r="O929" s="287" t="str">
        <f>IF($A929="","",SUMIFS(Transactions!$H$2:$H$1001,Transactions!$J$2:$J$1001,$A929,Transactions!$A$2:$A$1001,2)*$I929)</f>
        <v/>
      </c>
      <c r="P929" s="287" t="str">
        <f t="shared" si="133"/>
        <v/>
      </c>
      <c r="Q929" s="288" t="str">
        <f t="shared" si="134"/>
        <v/>
      </c>
    </row>
    <row r="930" spans="1:17" ht="15" customHeight="1" x14ac:dyDescent="0.2">
      <c r="A930" s="240" t="str">
        <f>IFERROR(INDEX(Txn[Key],MATCH(0,INDEX(COUNTIF($A$1:A929,Txn[Key])+(Txn[Key]=""),0),0)),"")</f>
        <v/>
      </c>
      <c r="B930" s="240" t="str">
        <f t="shared" si="126"/>
        <v/>
      </c>
      <c r="C930" s="240" t="str">
        <f t="shared" si="127"/>
        <v/>
      </c>
      <c r="D930" s="240" t="str">
        <f t="shared" si="128"/>
        <v/>
      </c>
      <c r="E930" s="261" t="str">
        <f>IF($A930="","",SUMIFS(Txn[Signed Units],Txn[Key],$A930))</f>
        <v/>
      </c>
      <c r="F930" s="283" t="str">
        <f>IF($A930="","",SUMIFS(Txn[Buy Cost],Txn[Key],$A930))</f>
        <v/>
      </c>
      <c r="G930" s="283" t="str">
        <f>IF($A930="","",SUMIFS(Txn[Sell Proceeds],Txn[Key],$A930))</f>
        <v/>
      </c>
      <c r="H930" s="284" t="str">
        <f>IF($A930="","",IFERROR(INDEX(Prices[Current Price],MATCH($A930,Prices[Key],0)),0))</f>
        <v/>
      </c>
      <c r="I930" s="285" t="str">
        <f>IF($A930="","",IFERROR(INDEX(Prices[FX to SGD],MATCH($A930,Prices[Key],0)),1))</f>
        <v/>
      </c>
      <c r="J930" s="283" t="str">
        <f t="shared" si="129"/>
        <v/>
      </c>
      <c r="K930" s="283" t="str">
        <f t="shared" si="130"/>
        <v/>
      </c>
      <c r="L930" s="283" t="str">
        <f t="shared" si="131"/>
        <v/>
      </c>
      <c r="M930" s="286" t="str">
        <f t="shared" si="132"/>
        <v/>
      </c>
      <c r="N930" s="240" t="str">
        <f>IF($A930="","",IF(ABS(E930)&gt;0.000001,COUNT($N$1:N929)+1,""))</f>
        <v/>
      </c>
      <c r="O930" s="287" t="str">
        <f>IF($A930="","",SUMIFS(Transactions!$H$2:$H$1001,Transactions!$J$2:$J$1001,$A930,Transactions!$A$2:$A$1001,2)*$I930)</f>
        <v/>
      </c>
      <c r="P930" s="287" t="str">
        <f t="shared" si="133"/>
        <v/>
      </c>
      <c r="Q930" s="288" t="str">
        <f t="shared" si="134"/>
        <v/>
      </c>
    </row>
    <row r="931" spans="1:17" ht="15" customHeight="1" x14ac:dyDescent="0.2">
      <c r="A931" s="240" t="str">
        <f>IFERROR(INDEX(Txn[Key],MATCH(0,INDEX(COUNTIF($A$1:A930,Txn[Key])+(Txn[Key]=""),0),0)),"")</f>
        <v/>
      </c>
      <c r="B931" s="240" t="str">
        <f t="shared" si="126"/>
        <v/>
      </c>
      <c r="C931" s="240" t="str">
        <f t="shared" si="127"/>
        <v/>
      </c>
      <c r="D931" s="240" t="str">
        <f t="shared" si="128"/>
        <v/>
      </c>
      <c r="E931" s="261" t="str">
        <f>IF($A931="","",SUMIFS(Txn[Signed Units],Txn[Key],$A931))</f>
        <v/>
      </c>
      <c r="F931" s="283" t="str">
        <f>IF($A931="","",SUMIFS(Txn[Buy Cost],Txn[Key],$A931))</f>
        <v/>
      </c>
      <c r="G931" s="283" t="str">
        <f>IF($A931="","",SUMIFS(Txn[Sell Proceeds],Txn[Key],$A931))</f>
        <v/>
      </c>
      <c r="H931" s="284" t="str">
        <f>IF($A931="","",IFERROR(INDEX(Prices[Current Price],MATCH($A931,Prices[Key],0)),0))</f>
        <v/>
      </c>
      <c r="I931" s="285" t="str">
        <f>IF($A931="","",IFERROR(INDEX(Prices[FX to SGD],MATCH($A931,Prices[Key],0)),1))</f>
        <v/>
      </c>
      <c r="J931" s="283" t="str">
        <f t="shared" si="129"/>
        <v/>
      </c>
      <c r="K931" s="283" t="str">
        <f t="shared" si="130"/>
        <v/>
      </c>
      <c r="L931" s="283" t="str">
        <f t="shared" si="131"/>
        <v/>
      </c>
      <c r="M931" s="286" t="str">
        <f t="shared" si="132"/>
        <v/>
      </c>
      <c r="N931" s="240" t="str">
        <f>IF($A931="","",IF(ABS(E931)&gt;0.000001,COUNT($N$1:N930)+1,""))</f>
        <v/>
      </c>
      <c r="O931" s="287" t="str">
        <f>IF($A931="","",SUMIFS(Transactions!$H$2:$H$1001,Transactions!$J$2:$J$1001,$A931,Transactions!$A$2:$A$1001,2)*$I931)</f>
        <v/>
      </c>
      <c r="P931" s="287" t="str">
        <f t="shared" si="133"/>
        <v/>
      </c>
      <c r="Q931" s="288" t="str">
        <f t="shared" si="134"/>
        <v/>
      </c>
    </row>
    <row r="932" spans="1:17" ht="15" customHeight="1" x14ac:dyDescent="0.2">
      <c r="A932" s="240" t="str">
        <f>IFERROR(INDEX(Txn[Key],MATCH(0,INDEX(COUNTIF($A$1:A931,Txn[Key])+(Txn[Key]=""),0),0)),"")</f>
        <v/>
      </c>
      <c r="B932" s="240" t="str">
        <f t="shared" si="126"/>
        <v/>
      </c>
      <c r="C932" s="240" t="str">
        <f t="shared" si="127"/>
        <v/>
      </c>
      <c r="D932" s="240" t="str">
        <f t="shared" si="128"/>
        <v/>
      </c>
      <c r="E932" s="261" t="str">
        <f>IF($A932="","",SUMIFS(Txn[Signed Units],Txn[Key],$A932))</f>
        <v/>
      </c>
      <c r="F932" s="283" t="str">
        <f>IF($A932="","",SUMIFS(Txn[Buy Cost],Txn[Key],$A932))</f>
        <v/>
      </c>
      <c r="G932" s="283" t="str">
        <f>IF($A932="","",SUMIFS(Txn[Sell Proceeds],Txn[Key],$A932))</f>
        <v/>
      </c>
      <c r="H932" s="284" t="str">
        <f>IF($A932="","",IFERROR(INDEX(Prices[Current Price],MATCH($A932,Prices[Key],0)),0))</f>
        <v/>
      </c>
      <c r="I932" s="285" t="str">
        <f>IF($A932="","",IFERROR(INDEX(Prices[FX to SGD],MATCH($A932,Prices[Key],0)),1))</f>
        <v/>
      </c>
      <c r="J932" s="283" t="str">
        <f t="shared" si="129"/>
        <v/>
      </c>
      <c r="K932" s="283" t="str">
        <f t="shared" si="130"/>
        <v/>
      </c>
      <c r="L932" s="283" t="str">
        <f t="shared" si="131"/>
        <v/>
      </c>
      <c r="M932" s="286" t="str">
        <f t="shared" si="132"/>
        <v/>
      </c>
      <c r="N932" s="240" t="str">
        <f>IF($A932="","",IF(ABS(E932)&gt;0.000001,COUNT($N$1:N931)+1,""))</f>
        <v/>
      </c>
      <c r="O932" s="287" t="str">
        <f>IF($A932="","",SUMIFS(Transactions!$H$2:$H$1001,Transactions!$J$2:$J$1001,$A932,Transactions!$A$2:$A$1001,2)*$I932)</f>
        <v/>
      </c>
      <c r="P932" s="287" t="str">
        <f t="shared" si="133"/>
        <v/>
      </c>
      <c r="Q932" s="288" t="str">
        <f t="shared" si="134"/>
        <v/>
      </c>
    </row>
    <row r="933" spans="1:17" ht="15" customHeight="1" x14ac:dyDescent="0.2">
      <c r="A933" s="240" t="str">
        <f>IFERROR(INDEX(Txn[Key],MATCH(0,INDEX(COUNTIF($A$1:A932,Txn[Key])+(Txn[Key]=""),0),0)),"")</f>
        <v/>
      </c>
      <c r="B933" s="240" t="str">
        <f t="shared" si="126"/>
        <v/>
      </c>
      <c r="C933" s="240" t="str">
        <f t="shared" si="127"/>
        <v/>
      </c>
      <c r="D933" s="240" t="str">
        <f t="shared" si="128"/>
        <v/>
      </c>
      <c r="E933" s="261" t="str">
        <f>IF($A933="","",SUMIFS(Txn[Signed Units],Txn[Key],$A933))</f>
        <v/>
      </c>
      <c r="F933" s="283" t="str">
        <f>IF($A933="","",SUMIFS(Txn[Buy Cost],Txn[Key],$A933))</f>
        <v/>
      </c>
      <c r="G933" s="283" t="str">
        <f>IF($A933="","",SUMIFS(Txn[Sell Proceeds],Txn[Key],$A933))</f>
        <v/>
      </c>
      <c r="H933" s="284" t="str">
        <f>IF($A933="","",IFERROR(INDEX(Prices[Current Price],MATCH($A933,Prices[Key],0)),0))</f>
        <v/>
      </c>
      <c r="I933" s="285" t="str">
        <f>IF($A933="","",IFERROR(INDEX(Prices[FX to SGD],MATCH($A933,Prices[Key],0)),1))</f>
        <v/>
      </c>
      <c r="J933" s="283" t="str">
        <f t="shared" si="129"/>
        <v/>
      </c>
      <c r="K933" s="283" t="str">
        <f t="shared" si="130"/>
        <v/>
      </c>
      <c r="L933" s="283" t="str">
        <f t="shared" si="131"/>
        <v/>
      </c>
      <c r="M933" s="286" t="str">
        <f t="shared" si="132"/>
        <v/>
      </c>
      <c r="N933" s="240" t="str">
        <f>IF($A933="","",IF(ABS(E933)&gt;0.000001,COUNT($N$1:N932)+1,""))</f>
        <v/>
      </c>
      <c r="O933" s="287" t="str">
        <f>IF($A933="","",SUMIFS(Transactions!$H$2:$H$1001,Transactions!$J$2:$J$1001,$A933,Transactions!$A$2:$A$1001,2)*$I933)</f>
        <v/>
      </c>
      <c r="P933" s="287" t="str">
        <f t="shared" si="133"/>
        <v/>
      </c>
      <c r="Q933" s="288" t="str">
        <f t="shared" si="134"/>
        <v/>
      </c>
    </row>
    <row r="934" spans="1:17" ht="15" customHeight="1" x14ac:dyDescent="0.2">
      <c r="A934" s="240" t="str">
        <f>IFERROR(INDEX(Txn[Key],MATCH(0,INDEX(COUNTIF($A$1:A933,Txn[Key])+(Txn[Key]=""),0),0)),"")</f>
        <v/>
      </c>
      <c r="B934" s="240" t="str">
        <f t="shared" si="126"/>
        <v/>
      </c>
      <c r="C934" s="240" t="str">
        <f t="shared" si="127"/>
        <v/>
      </c>
      <c r="D934" s="240" t="str">
        <f t="shared" si="128"/>
        <v/>
      </c>
      <c r="E934" s="261" t="str">
        <f>IF($A934="","",SUMIFS(Txn[Signed Units],Txn[Key],$A934))</f>
        <v/>
      </c>
      <c r="F934" s="283" t="str">
        <f>IF($A934="","",SUMIFS(Txn[Buy Cost],Txn[Key],$A934))</f>
        <v/>
      </c>
      <c r="G934" s="283" t="str">
        <f>IF($A934="","",SUMIFS(Txn[Sell Proceeds],Txn[Key],$A934))</f>
        <v/>
      </c>
      <c r="H934" s="284" t="str">
        <f>IF($A934="","",IFERROR(INDEX(Prices[Current Price],MATCH($A934,Prices[Key],0)),0))</f>
        <v/>
      </c>
      <c r="I934" s="285" t="str">
        <f>IF($A934="","",IFERROR(INDEX(Prices[FX to SGD],MATCH($A934,Prices[Key],0)),1))</f>
        <v/>
      </c>
      <c r="J934" s="283" t="str">
        <f t="shared" si="129"/>
        <v/>
      </c>
      <c r="K934" s="283" t="str">
        <f t="shared" si="130"/>
        <v/>
      </c>
      <c r="L934" s="283" t="str">
        <f t="shared" si="131"/>
        <v/>
      </c>
      <c r="M934" s="286" t="str">
        <f t="shared" si="132"/>
        <v/>
      </c>
      <c r="N934" s="240" t="str">
        <f>IF($A934="","",IF(ABS(E934)&gt;0.000001,COUNT($N$1:N933)+1,""))</f>
        <v/>
      </c>
      <c r="O934" s="287" t="str">
        <f>IF($A934="","",SUMIFS(Transactions!$H$2:$H$1001,Transactions!$J$2:$J$1001,$A934,Transactions!$A$2:$A$1001,2)*$I934)</f>
        <v/>
      </c>
      <c r="P934" s="287" t="str">
        <f t="shared" si="133"/>
        <v/>
      </c>
      <c r="Q934" s="288" t="str">
        <f t="shared" si="134"/>
        <v/>
      </c>
    </row>
    <row r="935" spans="1:17" ht="15" customHeight="1" x14ac:dyDescent="0.2">
      <c r="A935" s="240" t="str">
        <f>IFERROR(INDEX(Txn[Key],MATCH(0,INDEX(COUNTIF($A$1:A934,Txn[Key])+(Txn[Key]=""),0),0)),"")</f>
        <v/>
      </c>
      <c r="B935" s="240" t="str">
        <f t="shared" si="126"/>
        <v/>
      </c>
      <c r="C935" s="240" t="str">
        <f t="shared" si="127"/>
        <v/>
      </c>
      <c r="D935" s="240" t="str">
        <f t="shared" si="128"/>
        <v/>
      </c>
      <c r="E935" s="261" t="str">
        <f>IF($A935="","",SUMIFS(Txn[Signed Units],Txn[Key],$A935))</f>
        <v/>
      </c>
      <c r="F935" s="283" t="str">
        <f>IF($A935="","",SUMIFS(Txn[Buy Cost],Txn[Key],$A935))</f>
        <v/>
      </c>
      <c r="G935" s="283" t="str">
        <f>IF($A935="","",SUMIFS(Txn[Sell Proceeds],Txn[Key],$A935))</f>
        <v/>
      </c>
      <c r="H935" s="284" t="str">
        <f>IF($A935="","",IFERROR(INDEX(Prices[Current Price],MATCH($A935,Prices[Key],0)),0))</f>
        <v/>
      </c>
      <c r="I935" s="285" t="str">
        <f>IF($A935="","",IFERROR(INDEX(Prices[FX to SGD],MATCH($A935,Prices[Key],0)),1))</f>
        <v/>
      </c>
      <c r="J935" s="283" t="str">
        <f t="shared" si="129"/>
        <v/>
      </c>
      <c r="K935" s="283" t="str">
        <f t="shared" si="130"/>
        <v/>
      </c>
      <c r="L935" s="283" t="str">
        <f t="shared" si="131"/>
        <v/>
      </c>
      <c r="M935" s="286" t="str">
        <f t="shared" si="132"/>
        <v/>
      </c>
      <c r="N935" s="240" t="str">
        <f>IF($A935="","",IF(ABS(E935)&gt;0.000001,COUNT($N$1:N934)+1,""))</f>
        <v/>
      </c>
      <c r="O935" s="287" t="str">
        <f>IF($A935="","",SUMIFS(Transactions!$H$2:$H$1001,Transactions!$J$2:$J$1001,$A935,Transactions!$A$2:$A$1001,2)*$I935)</f>
        <v/>
      </c>
      <c r="P935" s="287" t="str">
        <f t="shared" si="133"/>
        <v/>
      </c>
      <c r="Q935" s="288" t="str">
        <f t="shared" si="134"/>
        <v/>
      </c>
    </row>
    <row r="936" spans="1:17" ht="15" customHeight="1" x14ac:dyDescent="0.2">
      <c r="A936" s="240" t="str">
        <f>IFERROR(INDEX(Txn[Key],MATCH(0,INDEX(COUNTIF($A$1:A935,Txn[Key])+(Txn[Key]=""),0),0)),"")</f>
        <v/>
      </c>
      <c r="B936" s="240" t="str">
        <f t="shared" si="126"/>
        <v/>
      </c>
      <c r="C936" s="240" t="str">
        <f t="shared" si="127"/>
        <v/>
      </c>
      <c r="D936" s="240" t="str">
        <f t="shared" si="128"/>
        <v/>
      </c>
      <c r="E936" s="261" t="str">
        <f>IF($A936="","",SUMIFS(Txn[Signed Units],Txn[Key],$A936))</f>
        <v/>
      </c>
      <c r="F936" s="283" t="str">
        <f>IF($A936="","",SUMIFS(Txn[Buy Cost],Txn[Key],$A936))</f>
        <v/>
      </c>
      <c r="G936" s="283" t="str">
        <f>IF($A936="","",SUMIFS(Txn[Sell Proceeds],Txn[Key],$A936))</f>
        <v/>
      </c>
      <c r="H936" s="284" t="str">
        <f>IF($A936="","",IFERROR(INDEX(Prices[Current Price],MATCH($A936,Prices[Key],0)),0))</f>
        <v/>
      </c>
      <c r="I936" s="285" t="str">
        <f>IF($A936="","",IFERROR(INDEX(Prices[FX to SGD],MATCH($A936,Prices[Key],0)),1))</f>
        <v/>
      </c>
      <c r="J936" s="283" t="str">
        <f t="shared" si="129"/>
        <v/>
      </c>
      <c r="K936" s="283" t="str">
        <f t="shared" si="130"/>
        <v/>
      </c>
      <c r="L936" s="283" t="str">
        <f t="shared" si="131"/>
        <v/>
      </c>
      <c r="M936" s="286" t="str">
        <f t="shared" si="132"/>
        <v/>
      </c>
      <c r="N936" s="240" t="str">
        <f>IF($A936="","",IF(ABS(E936)&gt;0.000001,COUNT($N$1:N935)+1,""))</f>
        <v/>
      </c>
      <c r="O936" s="287" t="str">
        <f>IF($A936="","",SUMIFS(Transactions!$H$2:$H$1001,Transactions!$J$2:$J$1001,$A936,Transactions!$A$2:$A$1001,2)*$I936)</f>
        <v/>
      </c>
      <c r="P936" s="287" t="str">
        <f t="shared" si="133"/>
        <v/>
      </c>
      <c r="Q936" s="288" t="str">
        <f t="shared" si="134"/>
        <v/>
      </c>
    </row>
    <row r="937" spans="1:17" ht="15" customHeight="1" x14ac:dyDescent="0.2">
      <c r="A937" s="240" t="str">
        <f>IFERROR(INDEX(Txn[Key],MATCH(0,INDEX(COUNTIF($A$1:A936,Txn[Key])+(Txn[Key]=""),0),0)),"")</f>
        <v/>
      </c>
      <c r="B937" s="240" t="str">
        <f t="shared" si="126"/>
        <v/>
      </c>
      <c r="C937" s="240" t="str">
        <f t="shared" si="127"/>
        <v/>
      </c>
      <c r="D937" s="240" t="str">
        <f t="shared" si="128"/>
        <v/>
      </c>
      <c r="E937" s="261" t="str">
        <f>IF($A937="","",SUMIFS(Txn[Signed Units],Txn[Key],$A937))</f>
        <v/>
      </c>
      <c r="F937" s="283" t="str">
        <f>IF($A937="","",SUMIFS(Txn[Buy Cost],Txn[Key],$A937))</f>
        <v/>
      </c>
      <c r="G937" s="283" t="str">
        <f>IF($A937="","",SUMIFS(Txn[Sell Proceeds],Txn[Key],$A937))</f>
        <v/>
      </c>
      <c r="H937" s="284" t="str">
        <f>IF($A937="","",IFERROR(INDEX(Prices[Current Price],MATCH($A937,Prices[Key],0)),0))</f>
        <v/>
      </c>
      <c r="I937" s="285" t="str">
        <f>IF($A937="","",IFERROR(INDEX(Prices[FX to SGD],MATCH($A937,Prices[Key],0)),1))</f>
        <v/>
      </c>
      <c r="J937" s="283" t="str">
        <f t="shared" si="129"/>
        <v/>
      </c>
      <c r="K937" s="283" t="str">
        <f t="shared" si="130"/>
        <v/>
      </c>
      <c r="L937" s="283" t="str">
        <f t="shared" si="131"/>
        <v/>
      </c>
      <c r="M937" s="286" t="str">
        <f t="shared" si="132"/>
        <v/>
      </c>
      <c r="N937" s="240" t="str">
        <f>IF($A937="","",IF(ABS(E937)&gt;0.000001,COUNT($N$1:N936)+1,""))</f>
        <v/>
      </c>
      <c r="O937" s="287" t="str">
        <f>IF($A937="","",SUMIFS(Transactions!$H$2:$H$1001,Transactions!$J$2:$J$1001,$A937,Transactions!$A$2:$A$1001,2)*$I937)</f>
        <v/>
      </c>
      <c r="P937" s="287" t="str">
        <f t="shared" si="133"/>
        <v/>
      </c>
      <c r="Q937" s="288" t="str">
        <f t="shared" si="134"/>
        <v/>
      </c>
    </row>
    <row r="938" spans="1:17" ht="15" customHeight="1" x14ac:dyDescent="0.2">
      <c r="A938" s="240" t="str">
        <f>IFERROR(INDEX(Txn[Key],MATCH(0,INDEX(COUNTIF($A$1:A937,Txn[Key])+(Txn[Key]=""),0),0)),"")</f>
        <v/>
      </c>
      <c r="B938" s="240" t="str">
        <f t="shared" si="126"/>
        <v/>
      </c>
      <c r="C938" s="240" t="str">
        <f t="shared" si="127"/>
        <v/>
      </c>
      <c r="D938" s="240" t="str">
        <f t="shared" si="128"/>
        <v/>
      </c>
      <c r="E938" s="261" t="str">
        <f>IF($A938="","",SUMIFS(Txn[Signed Units],Txn[Key],$A938))</f>
        <v/>
      </c>
      <c r="F938" s="283" t="str">
        <f>IF($A938="","",SUMIFS(Txn[Buy Cost],Txn[Key],$A938))</f>
        <v/>
      </c>
      <c r="G938" s="283" t="str">
        <f>IF($A938="","",SUMIFS(Txn[Sell Proceeds],Txn[Key],$A938))</f>
        <v/>
      </c>
      <c r="H938" s="284" t="str">
        <f>IF($A938="","",IFERROR(INDEX(Prices[Current Price],MATCH($A938,Prices[Key],0)),0))</f>
        <v/>
      </c>
      <c r="I938" s="285" t="str">
        <f>IF($A938="","",IFERROR(INDEX(Prices[FX to SGD],MATCH($A938,Prices[Key],0)),1))</f>
        <v/>
      </c>
      <c r="J938" s="283" t="str">
        <f t="shared" si="129"/>
        <v/>
      </c>
      <c r="K938" s="283" t="str">
        <f t="shared" si="130"/>
        <v/>
      </c>
      <c r="L938" s="283" t="str">
        <f t="shared" si="131"/>
        <v/>
      </c>
      <c r="M938" s="286" t="str">
        <f t="shared" si="132"/>
        <v/>
      </c>
      <c r="N938" s="240" t="str">
        <f>IF($A938="","",IF(ABS(E938)&gt;0.000001,COUNT($N$1:N937)+1,""))</f>
        <v/>
      </c>
      <c r="O938" s="287" t="str">
        <f>IF($A938="","",SUMIFS(Transactions!$H$2:$H$1001,Transactions!$J$2:$J$1001,$A938,Transactions!$A$2:$A$1001,2)*$I938)</f>
        <v/>
      </c>
      <c r="P938" s="287" t="str">
        <f t="shared" si="133"/>
        <v/>
      </c>
      <c r="Q938" s="288" t="str">
        <f t="shared" si="134"/>
        <v/>
      </c>
    </row>
    <row r="939" spans="1:17" ht="15" customHeight="1" x14ac:dyDescent="0.2">
      <c r="A939" s="240" t="str">
        <f>IFERROR(INDEX(Txn[Key],MATCH(0,INDEX(COUNTIF($A$1:A938,Txn[Key])+(Txn[Key]=""),0),0)),"")</f>
        <v/>
      </c>
      <c r="B939" s="240" t="str">
        <f t="shared" si="126"/>
        <v/>
      </c>
      <c r="C939" s="240" t="str">
        <f t="shared" si="127"/>
        <v/>
      </c>
      <c r="D939" s="240" t="str">
        <f t="shared" si="128"/>
        <v/>
      </c>
      <c r="E939" s="261" t="str">
        <f>IF($A939="","",SUMIFS(Txn[Signed Units],Txn[Key],$A939))</f>
        <v/>
      </c>
      <c r="F939" s="283" t="str">
        <f>IF($A939="","",SUMIFS(Txn[Buy Cost],Txn[Key],$A939))</f>
        <v/>
      </c>
      <c r="G939" s="283" t="str">
        <f>IF($A939="","",SUMIFS(Txn[Sell Proceeds],Txn[Key],$A939))</f>
        <v/>
      </c>
      <c r="H939" s="284" t="str">
        <f>IF($A939="","",IFERROR(INDEX(Prices[Current Price],MATCH($A939,Prices[Key],0)),0))</f>
        <v/>
      </c>
      <c r="I939" s="285" t="str">
        <f>IF($A939="","",IFERROR(INDEX(Prices[FX to SGD],MATCH($A939,Prices[Key],0)),1))</f>
        <v/>
      </c>
      <c r="J939" s="283" t="str">
        <f t="shared" si="129"/>
        <v/>
      </c>
      <c r="K939" s="283" t="str">
        <f t="shared" si="130"/>
        <v/>
      </c>
      <c r="L939" s="283" t="str">
        <f t="shared" si="131"/>
        <v/>
      </c>
      <c r="M939" s="286" t="str">
        <f t="shared" si="132"/>
        <v/>
      </c>
      <c r="N939" s="240" t="str">
        <f>IF($A939="","",IF(ABS(E939)&gt;0.000001,COUNT($N$1:N938)+1,""))</f>
        <v/>
      </c>
      <c r="O939" s="287" t="str">
        <f>IF($A939="","",SUMIFS(Transactions!$H$2:$H$1001,Transactions!$J$2:$J$1001,$A939,Transactions!$A$2:$A$1001,2)*$I939)</f>
        <v/>
      </c>
      <c r="P939" s="287" t="str">
        <f t="shared" si="133"/>
        <v/>
      </c>
      <c r="Q939" s="288" t="str">
        <f t="shared" si="134"/>
        <v/>
      </c>
    </row>
    <row r="940" spans="1:17" ht="15" customHeight="1" x14ac:dyDescent="0.2">
      <c r="A940" s="240" t="str">
        <f>IFERROR(INDEX(Txn[Key],MATCH(0,INDEX(COUNTIF($A$1:A939,Txn[Key])+(Txn[Key]=""),0),0)),"")</f>
        <v/>
      </c>
      <c r="B940" s="240" t="str">
        <f t="shared" si="126"/>
        <v/>
      </c>
      <c r="C940" s="240" t="str">
        <f t="shared" si="127"/>
        <v/>
      </c>
      <c r="D940" s="240" t="str">
        <f t="shared" si="128"/>
        <v/>
      </c>
      <c r="E940" s="261" t="str">
        <f>IF($A940="","",SUMIFS(Txn[Signed Units],Txn[Key],$A940))</f>
        <v/>
      </c>
      <c r="F940" s="283" t="str">
        <f>IF($A940="","",SUMIFS(Txn[Buy Cost],Txn[Key],$A940))</f>
        <v/>
      </c>
      <c r="G940" s="283" t="str">
        <f>IF($A940="","",SUMIFS(Txn[Sell Proceeds],Txn[Key],$A940))</f>
        <v/>
      </c>
      <c r="H940" s="284" t="str">
        <f>IF($A940="","",IFERROR(INDEX(Prices[Current Price],MATCH($A940,Prices[Key],0)),0))</f>
        <v/>
      </c>
      <c r="I940" s="285" t="str">
        <f>IF($A940="","",IFERROR(INDEX(Prices[FX to SGD],MATCH($A940,Prices[Key],0)),1))</f>
        <v/>
      </c>
      <c r="J940" s="283" t="str">
        <f t="shared" si="129"/>
        <v/>
      </c>
      <c r="K940" s="283" t="str">
        <f t="shared" si="130"/>
        <v/>
      </c>
      <c r="L940" s="283" t="str">
        <f t="shared" si="131"/>
        <v/>
      </c>
      <c r="M940" s="286" t="str">
        <f t="shared" si="132"/>
        <v/>
      </c>
      <c r="N940" s="240" t="str">
        <f>IF($A940="","",IF(ABS(E940)&gt;0.000001,COUNT($N$1:N939)+1,""))</f>
        <v/>
      </c>
      <c r="O940" s="287" t="str">
        <f>IF($A940="","",SUMIFS(Transactions!$H$2:$H$1001,Transactions!$J$2:$J$1001,$A940,Transactions!$A$2:$A$1001,2)*$I940)</f>
        <v/>
      </c>
      <c r="P940" s="287" t="str">
        <f t="shared" si="133"/>
        <v/>
      </c>
      <c r="Q940" s="288" t="str">
        <f t="shared" si="134"/>
        <v/>
      </c>
    </row>
    <row r="941" spans="1:17" ht="15" customHeight="1" x14ac:dyDescent="0.2">
      <c r="A941" s="240" t="str">
        <f>IFERROR(INDEX(Txn[Key],MATCH(0,INDEX(COUNTIF($A$1:A940,Txn[Key])+(Txn[Key]=""),0),0)),"")</f>
        <v/>
      </c>
      <c r="B941" s="240" t="str">
        <f t="shared" si="126"/>
        <v/>
      </c>
      <c r="C941" s="240" t="str">
        <f t="shared" si="127"/>
        <v/>
      </c>
      <c r="D941" s="240" t="str">
        <f t="shared" si="128"/>
        <v/>
      </c>
      <c r="E941" s="261" t="str">
        <f>IF($A941="","",SUMIFS(Txn[Signed Units],Txn[Key],$A941))</f>
        <v/>
      </c>
      <c r="F941" s="283" t="str">
        <f>IF($A941="","",SUMIFS(Txn[Buy Cost],Txn[Key],$A941))</f>
        <v/>
      </c>
      <c r="G941" s="283" t="str">
        <f>IF($A941="","",SUMIFS(Txn[Sell Proceeds],Txn[Key],$A941))</f>
        <v/>
      </c>
      <c r="H941" s="284" t="str">
        <f>IF($A941="","",IFERROR(INDEX(Prices[Current Price],MATCH($A941,Prices[Key],0)),0))</f>
        <v/>
      </c>
      <c r="I941" s="285" t="str">
        <f>IF($A941="","",IFERROR(INDEX(Prices[FX to SGD],MATCH($A941,Prices[Key],0)),1))</f>
        <v/>
      </c>
      <c r="J941" s="283" t="str">
        <f t="shared" si="129"/>
        <v/>
      </c>
      <c r="K941" s="283" t="str">
        <f t="shared" si="130"/>
        <v/>
      </c>
      <c r="L941" s="283" t="str">
        <f t="shared" si="131"/>
        <v/>
      </c>
      <c r="M941" s="286" t="str">
        <f t="shared" si="132"/>
        <v/>
      </c>
      <c r="N941" s="240" t="str">
        <f>IF($A941="","",IF(ABS(E941)&gt;0.000001,COUNT($N$1:N940)+1,""))</f>
        <v/>
      </c>
      <c r="O941" s="287" t="str">
        <f>IF($A941="","",SUMIFS(Transactions!$H$2:$H$1001,Transactions!$J$2:$J$1001,$A941,Transactions!$A$2:$A$1001,2)*$I941)</f>
        <v/>
      </c>
      <c r="P941" s="287" t="str">
        <f t="shared" si="133"/>
        <v/>
      </c>
      <c r="Q941" s="288" t="str">
        <f t="shared" si="134"/>
        <v/>
      </c>
    </row>
    <row r="942" spans="1:17" ht="15" customHeight="1" x14ac:dyDescent="0.2">
      <c r="A942" s="240" t="str">
        <f>IFERROR(INDEX(Txn[Key],MATCH(0,INDEX(COUNTIF($A$1:A941,Txn[Key])+(Txn[Key]=""),0),0)),"")</f>
        <v/>
      </c>
      <c r="B942" s="240" t="str">
        <f t="shared" si="126"/>
        <v/>
      </c>
      <c r="C942" s="240" t="str">
        <f t="shared" si="127"/>
        <v/>
      </c>
      <c r="D942" s="240" t="str">
        <f t="shared" si="128"/>
        <v/>
      </c>
      <c r="E942" s="261" t="str">
        <f>IF($A942="","",SUMIFS(Txn[Signed Units],Txn[Key],$A942))</f>
        <v/>
      </c>
      <c r="F942" s="283" t="str">
        <f>IF($A942="","",SUMIFS(Txn[Buy Cost],Txn[Key],$A942))</f>
        <v/>
      </c>
      <c r="G942" s="283" t="str">
        <f>IF($A942="","",SUMIFS(Txn[Sell Proceeds],Txn[Key],$A942))</f>
        <v/>
      </c>
      <c r="H942" s="284" t="str">
        <f>IF($A942="","",IFERROR(INDEX(Prices[Current Price],MATCH($A942,Prices[Key],0)),0))</f>
        <v/>
      </c>
      <c r="I942" s="285" t="str">
        <f>IF($A942="","",IFERROR(INDEX(Prices[FX to SGD],MATCH($A942,Prices[Key],0)),1))</f>
        <v/>
      </c>
      <c r="J942" s="283" t="str">
        <f t="shared" si="129"/>
        <v/>
      </c>
      <c r="K942" s="283" t="str">
        <f t="shared" si="130"/>
        <v/>
      </c>
      <c r="L942" s="283" t="str">
        <f t="shared" si="131"/>
        <v/>
      </c>
      <c r="M942" s="286" t="str">
        <f t="shared" si="132"/>
        <v/>
      </c>
      <c r="N942" s="240" t="str">
        <f>IF($A942="","",IF(ABS(E942)&gt;0.000001,COUNT($N$1:N941)+1,""))</f>
        <v/>
      </c>
      <c r="O942" s="287" t="str">
        <f>IF($A942="","",SUMIFS(Transactions!$H$2:$H$1001,Transactions!$J$2:$J$1001,$A942,Transactions!$A$2:$A$1001,2)*$I942)</f>
        <v/>
      </c>
      <c r="P942" s="287" t="str">
        <f t="shared" si="133"/>
        <v/>
      </c>
      <c r="Q942" s="288" t="str">
        <f t="shared" si="134"/>
        <v/>
      </c>
    </row>
    <row r="943" spans="1:17" ht="15" customHeight="1" x14ac:dyDescent="0.2">
      <c r="A943" s="240" t="str">
        <f>IFERROR(INDEX(Txn[Key],MATCH(0,INDEX(COUNTIF($A$1:A942,Txn[Key])+(Txn[Key]=""),0),0)),"")</f>
        <v/>
      </c>
      <c r="B943" s="240" t="str">
        <f t="shared" si="126"/>
        <v/>
      </c>
      <c r="C943" s="240" t="str">
        <f t="shared" si="127"/>
        <v/>
      </c>
      <c r="D943" s="240" t="str">
        <f t="shared" si="128"/>
        <v/>
      </c>
      <c r="E943" s="261" t="str">
        <f>IF($A943="","",SUMIFS(Txn[Signed Units],Txn[Key],$A943))</f>
        <v/>
      </c>
      <c r="F943" s="283" t="str">
        <f>IF($A943="","",SUMIFS(Txn[Buy Cost],Txn[Key],$A943))</f>
        <v/>
      </c>
      <c r="G943" s="283" t="str">
        <f>IF($A943="","",SUMIFS(Txn[Sell Proceeds],Txn[Key],$A943))</f>
        <v/>
      </c>
      <c r="H943" s="284" t="str">
        <f>IF($A943="","",IFERROR(INDEX(Prices[Current Price],MATCH($A943,Prices[Key],0)),0))</f>
        <v/>
      </c>
      <c r="I943" s="285" t="str">
        <f>IF($A943="","",IFERROR(INDEX(Prices[FX to SGD],MATCH($A943,Prices[Key],0)),1))</f>
        <v/>
      </c>
      <c r="J943" s="283" t="str">
        <f t="shared" si="129"/>
        <v/>
      </c>
      <c r="K943" s="283" t="str">
        <f t="shared" si="130"/>
        <v/>
      </c>
      <c r="L943" s="283" t="str">
        <f t="shared" si="131"/>
        <v/>
      </c>
      <c r="M943" s="286" t="str">
        <f t="shared" si="132"/>
        <v/>
      </c>
      <c r="N943" s="240" t="str">
        <f>IF($A943="","",IF(ABS(E943)&gt;0.000001,COUNT($N$1:N942)+1,""))</f>
        <v/>
      </c>
      <c r="O943" s="287" t="str">
        <f>IF($A943="","",SUMIFS(Transactions!$H$2:$H$1001,Transactions!$J$2:$J$1001,$A943,Transactions!$A$2:$A$1001,2)*$I943)</f>
        <v/>
      </c>
      <c r="P943" s="287" t="str">
        <f t="shared" si="133"/>
        <v/>
      </c>
      <c r="Q943" s="288" t="str">
        <f t="shared" si="134"/>
        <v/>
      </c>
    </row>
    <row r="944" spans="1:17" ht="15" customHeight="1" x14ac:dyDescent="0.2">
      <c r="A944" s="240" t="str">
        <f>IFERROR(INDEX(Txn[Key],MATCH(0,INDEX(COUNTIF($A$1:A943,Txn[Key])+(Txn[Key]=""),0),0)),"")</f>
        <v/>
      </c>
      <c r="B944" s="240" t="str">
        <f t="shared" si="126"/>
        <v/>
      </c>
      <c r="C944" s="240" t="str">
        <f t="shared" si="127"/>
        <v/>
      </c>
      <c r="D944" s="240" t="str">
        <f t="shared" si="128"/>
        <v/>
      </c>
      <c r="E944" s="261" t="str">
        <f>IF($A944="","",SUMIFS(Txn[Signed Units],Txn[Key],$A944))</f>
        <v/>
      </c>
      <c r="F944" s="283" t="str">
        <f>IF($A944="","",SUMIFS(Txn[Buy Cost],Txn[Key],$A944))</f>
        <v/>
      </c>
      <c r="G944" s="283" t="str">
        <f>IF($A944="","",SUMIFS(Txn[Sell Proceeds],Txn[Key],$A944))</f>
        <v/>
      </c>
      <c r="H944" s="284" t="str">
        <f>IF($A944="","",IFERROR(INDEX(Prices[Current Price],MATCH($A944,Prices[Key],0)),0))</f>
        <v/>
      </c>
      <c r="I944" s="285" t="str">
        <f>IF($A944="","",IFERROR(INDEX(Prices[FX to SGD],MATCH($A944,Prices[Key],0)),1))</f>
        <v/>
      </c>
      <c r="J944" s="283" t="str">
        <f t="shared" si="129"/>
        <v/>
      </c>
      <c r="K944" s="283" t="str">
        <f t="shared" si="130"/>
        <v/>
      </c>
      <c r="L944" s="283" t="str">
        <f t="shared" si="131"/>
        <v/>
      </c>
      <c r="M944" s="286" t="str">
        <f t="shared" si="132"/>
        <v/>
      </c>
      <c r="N944" s="240" t="str">
        <f>IF($A944="","",IF(ABS(E944)&gt;0.000001,COUNT($N$1:N943)+1,""))</f>
        <v/>
      </c>
      <c r="O944" s="287" t="str">
        <f>IF($A944="","",SUMIFS(Transactions!$H$2:$H$1001,Transactions!$J$2:$J$1001,$A944,Transactions!$A$2:$A$1001,2)*$I944)</f>
        <v/>
      </c>
      <c r="P944" s="287" t="str">
        <f t="shared" si="133"/>
        <v/>
      </c>
      <c r="Q944" s="288" t="str">
        <f t="shared" si="134"/>
        <v/>
      </c>
    </row>
    <row r="945" spans="1:17" ht="15" customHeight="1" x14ac:dyDescent="0.2">
      <c r="A945" s="240" t="str">
        <f>IFERROR(INDEX(Txn[Key],MATCH(0,INDEX(COUNTIF($A$1:A944,Txn[Key])+(Txn[Key]=""),0),0)),"")</f>
        <v/>
      </c>
      <c r="B945" s="240" t="str">
        <f t="shared" si="126"/>
        <v/>
      </c>
      <c r="C945" s="240" t="str">
        <f t="shared" si="127"/>
        <v/>
      </c>
      <c r="D945" s="240" t="str">
        <f t="shared" si="128"/>
        <v/>
      </c>
      <c r="E945" s="261" t="str">
        <f>IF($A945="","",SUMIFS(Txn[Signed Units],Txn[Key],$A945))</f>
        <v/>
      </c>
      <c r="F945" s="283" t="str">
        <f>IF($A945="","",SUMIFS(Txn[Buy Cost],Txn[Key],$A945))</f>
        <v/>
      </c>
      <c r="G945" s="283" t="str">
        <f>IF($A945="","",SUMIFS(Txn[Sell Proceeds],Txn[Key],$A945))</f>
        <v/>
      </c>
      <c r="H945" s="284" t="str">
        <f>IF($A945="","",IFERROR(INDEX(Prices[Current Price],MATCH($A945,Prices[Key],0)),0))</f>
        <v/>
      </c>
      <c r="I945" s="285" t="str">
        <f>IF($A945="","",IFERROR(INDEX(Prices[FX to SGD],MATCH($A945,Prices[Key],0)),1))</f>
        <v/>
      </c>
      <c r="J945" s="283" t="str">
        <f t="shared" si="129"/>
        <v/>
      </c>
      <c r="K945" s="283" t="str">
        <f t="shared" si="130"/>
        <v/>
      </c>
      <c r="L945" s="283" t="str">
        <f t="shared" si="131"/>
        <v/>
      </c>
      <c r="M945" s="286" t="str">
        <f t="shared" si="132"/>
        <v/>
      </c>
      <c r="N945" s="240" t="str">
        <f>IF($A945="","",IF(ABS(E945)&gt;0.000001,COUNT($N$1:N944)+1,""))</f>
        <v/>
      </c>
      <c r="O945" s="287" t="str">
        <f>IF($A945="","",SUMIFS(Transactions!$H$2:$H$1001,Transactions!$J$2:$J$1001,$A945,Transactions!$A$2:$A$1001,2)*$I945)</f>
        <v/>
      </c>
      <c r="P945" s="287" t="str">
        <f t="shared" si="133"/>
        <v/>
      </c>
      <c r="Q945" s="288" t="str">
        <f t="shared" si="134"/>
        <v/>
      </c>
    </row>
    <row r="946" spans="1:17" ht="15" customHeight="1" x14ac:dyDescent="0.2">
      <c r="A946" s="240" t="str">
        <f>IFERROR(INDEX(Txn[Key],MATCH(0,INDEX(COUNTIF($A$1:A945,Txn[Key])+(Txn[Key]=""),0),0)),"")</f>
        <v/>
      </c>
      <c r="B946" s="240" t="str">
        <f t="shared" si="126"/>
        <v/>
      </c>
      <c r="C946" s="240" t="str">
        <f t="shared" si="127"/>
        <v/>
      </c>
      <c r="D946" s="240" t="str">
        <f t="shared" si="128"/>
        <v/>
      </c>
      <c r="E946" s="261" t="str">
        <f>IF($A946="","",SUMIFS(Txn[Signed Units],Txn[Key],$A946))</f>
        <v/>
      </c>
      <c r="F946" s="283" t="str">
        <f>IF($A946="","",SUMIFS(Txn[Buy Cost],Txn[Key],$A946))</f>
        <v/>
      </c>
      <c r="G946" s="283" t="str">
        <f>IF($A946="","",SUMIFS(Txn[Sell Proceeds],Txn[Key],$A946))</f>
        <v/>
      </c>
      <c r="H946" s="284" t="str">
        <f>IF($A946="","",IFERROR(INDEX(Prices[Current Price],MATCH($A946,Prices[Key],0)),0))</f>
        <v/>
      </c>
      <c r="I946" s="285" t="str">
        <f>IF($A946="","",IFERROR(INDEX(Prices[FX to SGD],MATCH($A946,Prices[Key],0)),1))</f>
        <v/>
      </c>
      <c r="J946" s="283" t="str">
        <f t="shared" si="129"/>
        <v/>
      </c>
      <c r="K946" s="283" t="str">
        <f t="shared" si="130"/>
        <v/>
      </c>
      <c r="L946" s="283" t="str">
        <f t="shared" si="131"/>
        <v/>
      </c>
      <c r="M946" s="286" t="str">
        <f t="shared" si="132"/>
        <v/>
      </c>
      <c r="N946" s="240" t="str">
        <f>IF($A946="","",IF(ABS(E946)&gt;0.000001,COUNT($N$1:N945)+1,""))</f>
        <v/>
      </c>
      <c r="O946" s="287" t="str">
        <f>IF($A946="","",SUMIFS(Transactions!$H$2:$H$1001,Transactions!$J$2:$J$1001,$A946,Transactions!$A$2:$A$1001,2)*$I946)</f>
        <v/>
      </c>
      <c r="P946" s="287" t="str">
        <f t="shared" si="133"/>
        <v/>
      </c>
      <c r="Q946" s="288" t="str">
        <f t="shared" si="134"/>
        <v/>
      </c>
    </row>
    <row r="947" spans="1:17" ht="15" customHeight="1" x14ac:dyDescent="0.2">
      <c r="A947" s="240" t="str">
        <f>IFERROR(INDEX(Txn[Key],MATCH(0,INDEX(COUNTIF($A$1:A946,Txn[Key])+(Txn[Key]=""),0),0)),"")</f>
        <v/>
      </c>
      <c r="B947" s="240" t="str">
        <f t="shared" si="126"/>
        <v/>
      </c>
      <c r="C947" s="240" t="str">
        <f t="shared" si="127"/>
        <v/>
      </c>
      <c r="D947" s="240" t="str">
        <f t="shared" si="128"/>
        <v/>
      </c>
      <c r="E947" s="261" t="str">
        <f>IF($A947="","",SUMIFS(Txn[Signed Units],Txn[Key],$A947))</f>
        <v/>
      </c>
      <c r="F947" s="283" t="str">
        <f>IF($A947="","",SUMIFS(Txn[Buy Cost],Txn[Key],$A947))</f>
        <v/>
      </c>
      <c r="G947" s="283" t="str">
        <f>IF($A947="","",SUMIFS(Txn[Sell Proceeds],Txn[Key],$A947))</f>
        <v/>
      </c>
      <c r="H947" s="284" t="str">
        <f>IF($A947="","",IFERROR(INDEX(Prices[Current Price],MATCH($A947,Prices[Key],0)),0))</f>
        <v/>
      </c>
      <c r="I947" s="285" t="str">
        <f>IF($A947="","",IFERROR(INDEX(Prices[FX to SGD],MATCH($A947,Prices[Key],0)),1))</f>
        <v/>
      </c>
      <c r="J947" s="283" t="str">
        <f t="shared" si="129"/>
        <v/>
      </c>
      <c r="K947" s="283" t="str">
        <f t="shared" si="130"/>
        <v/>
      </c>
      <c r="L947" s="283" t="str">
        <f t="shared" si="131"/>
        <v/>
      </c>
      <c r="M947" s="286" t="str">
        <f t="shared" si="132"/>
        <v/>
      </c>
      <c r="N947" s="240" t="str">
        <f>IF($A947="","",IF(ABS(E947)&gt;0.000001,COUNT($N$1:N946)+1,""))</f>
        <v/>
      </c>
      <c r="O947" s="287" t="str">
        <f>IF($A947="","",SUMIFS(Transactions!$H$2:$H$1001,Transactions!$J$2:$J$1001,$A947,Transactions!$A$2:$A$1001,2)*$I947)</f>
        <v/>
      </c>
      <c r="P947" s="287" t="str">
        <f t="shared" si="133"/>
        <v/>
      </c>
      <c r="Q947" s="288" t="str">
        <f t="shared" si="134"/>
        <v/>
      </c>
    </row>
    <row r="948" spans="1:17" ht="15" customHeight="1" x14ac:dyDescent="0.2">
      <c r="A948" s="240" t="str">
        <f>IFERROR(INDEX(Txn[Key],MATCH(0,INDEX(COUNTIF($A$1:A947,Txn[Key])+(Txn[Key]=""),0),0)),"")</f>
        <v/>
      </c>
      <c r="B948" s="240" t="str">
        <f t="shared" si="126"/>
        <v/>
      </c>
      <c r="C948" s="240" t="str">
        <f t="shared" si="127"/>
        <v/>
      </c>
      <c r="D948" s="240" t="str">
        <f t="shared" si="128"/>
        <v/>
      </c>
      <c r="E948" s="261" t="str">
        <f>IF($A948="","",SUMIFS(Txn[Signed Units],Txn[Key],$A948))</f>
        <v/>
      </c>
      <c r="F948" s="283" t="str">
        <f>IF($A948="","",SUMIFS(Txn[Buy Cost],Txn[Key],$A948))</f>
        <v/>
      </c>
      <c r="G948" s="283" t="str">
        <f>IF($A948="","",SUMIFS(Txn[Sell Proceeds],Txn[Key],$A948))</f>
        <v/>
      </c>
      <c r="H948" s="284" t="str">
        <f>IF($A948="","",IFERROR(INDEX(Prices[Current Price],MATCH($A948,Prices[Key],0)),0))</f>
        <v/>
      </c>
      <c r="I948" s="285" t="str">
        <f>IF($A948="","",IFERROR(INDEX(Prices[FX to SGD],MATCH($A948,Prices[Key],0)),1))</f>
        <v/>
      </c>
      <c r="J948" s="283" t="str">
        <f t="shared" si="129"/>
        <v/>
      </c>
      <c r="K948" s="283" t="str">
        <f t="shared" si="130"/>
        <v/>
      </c>
      <c r="L948" s="283" t="str">
        <f t="shared" si="131"/>
        <v/>
      </c>
      <c r="M948" s="286" t="str">
        <f t="shared" si="132"/>
        <v/>
      </c>
      <c r="N948" s="240" t="str">
        <f>IF($A948="","",IF(ABS(E948)&gt;0.000001,COUNT($N$1:N947)+1,""))</f>
        <v/>
      </c>
      <c r="O948" s="287" t="str">
        <f>IF($A948="","",SUMIFS(Transactions!$H$2:$H$1001,Transactions!$J$2:$J$1001,$A948,Transactions!$A$2:$A$1001,2)*$I948)</f>
        <v/>
      </c>
      <c r="P948" s="287" t="str">
        <f t="shared" si="133"/>
        <v/>
      </c>
      <c r="Q948" s="288" t="str">
        <f t="shared" si="134"/>
        <v/>
      </c>
    </row>
    <row r="949" spans="1:17" ht="15" customHeight="1" x14ac:dyDescent="0.2">
      <c r="A949" s="240" t="str">
        <f>IFERROR(INDEX(Txn[Key],MATCH(0,INDEX(COUNTIF($A$1:A948,Txn[Key])+(Txn[Key]=""),0),0)),"")</f>
        <v/>
      </c>
      <c r="B949" s="240" t="str">
        <f t="shared" si="126"/>
        <v/>
      </c>
      <c r="C949" s="240" t="str">
        <f t="shared" si="127"/>
        <v/>
      </c>
      <c r="D949" s="240" t="str">
        <f t="shared" si="128"/>
        <v/>
      </c>
      <c r="E949" s="261" t="str">
        <f>IF($A949="","",SUMIFS(Txn[Signed Units],Txn[Key],$A949))</f>
        <v/>
      </c>
      <c r="F949" s="283" t="str">
        <f>IF($A949="","",SUMIFS(Txn[Buy Cost],Txn[Key],$A949))</f>
        <v/>
      </c>
      <c r="G949" s="283" t="str">
        <f>IF($A949="","",SUMIFS(Txn[Sell Proceeds],Txn[Key],$A949))</f>
        <v/>
      </c>
      <c r="H949" s="284" t="str">
        <f>IF($A949="","",IFERROR(INDEX(Prices[Current Price],MATCH($A949,Prices[Key],0)),0))</f>
        <v/>
      </c>
      <c r="I949" s="285" t="str">
        <f>IF($A949="","",IFERROR(INDEX(Prices[FX to SGD],MATCH($A949,Prices[Key],0)),1))</f>
        <v/>
      </c>
      <c r="J949" s="283" t="str">
        <f t="shared" si="129"/>
        <v/>
      </c>
      <c r="K949" s="283" t="str">
        <f t="shared" si="130"/>
        <v/>
      </c>
      <c r="L949" s="283" t="str">
        <f t="shared" si="131"/>
        <v/>
      </c>
      <c r="M949" s="286" t="str">
        <f t="shared" si="132"/>
        <v/>
      </c>
      <c r="N949" s="240" t="str">
        <f>IF($A949="","",IF(ABS(E949)&gt;0.000001,COUNT($N$1:N948)+1,""))</f>
        <v/>
      </c>
      <c r="O949" s="287" t="str">
        <f>IF($A949="","",SUMIFS(Transactions!$H$2:$H$1001,Transactions!$J$2:$J$1001,$A949,Transactions!$A$2:$A$1001,2)*$I949)</f>
        <v/>
      </c>
      <c r="P949" s="287" t="str">
        <f t="shared" si="133"/>
        <v/>
      </c>
      <c r="Q949" s="288" t="str">
        <f t="shared" si="134"/>
        <v/>
      </c>
    </row>
    <row r="950" spans="1:17" ht="15" customHeight="1" x14ac:dyDescent="0.2">
      <c r="A950" s="240" t="str">
        <f>IFERROR(INDEX(Txn[Key],MATCH(0,INDEX(COUNTIF($A$1:A949,Txn[Key])+(Txn[Key]=""),0),0)),"")</f>
        <v/>
      </c>
      <c r="B950" s="240" t="str">
        <f t="shared" si="126"/>
        <v/>
      </c>
      <c r="C950" s="240" t="str">
        <f t="shared" si="127"/>
        <v/>
      </c>
      <c r="D950" s="240" t="str">
        <f t="shared" si="128"/>
        <v/>
      </c>
      <c r="E950" s="261" t="str">
        <f>IF($A950="","",SUMIFS(Txn[Signed Units],Txn[Key],$A950))</f>
        <v/>
      </c>
      <c r="F950" s="283" t="str">
        <f>IF($A950="","",SUMIFS(Txn[Buy Cost],Txn[Key],$A950))</f>
        <v/>
      </c>
      <c r="G950" s="283" t="str">
        <f>IF($A950="","",SUMIFS(Txn[Sell Proceeds],Txn[Key],$A950))</f>
        <v/>
      </c>
      <c r="H950" s="284" t="str">
        <f>IF($A950="","",IFERROR(INDEX(Prices[Current Price],MATCH($A950,Prices[Key],0)),0))</f>
        <v/>
      </c>
      <c r="I950" s="285" t="str">
        <f>IF($A950="","",IFERROR(INDEX(Prices[FX to SGD],MATCH($A950,Prices[Key],0)),1))</f>
        <v/>
      </c>
      <c r="J950" s="283" t="str">
        <f t="shared" si="129"/>
        <v/>
      </c>
      <c r="K950" s="283" t="str">
        <f t="shared" si="130"/>
        <v/>
      </c>
      <c r="L950" s="283" t="str">
        <f t="shared" si="131"/>
        <v/>
      </c>
      <c r="M950" s="286" t="str">
        <f t="shared" si="132"/>
        <v/>
      </c>
      <c r="N950" s="240" t="str">
        <f>IF($A950="","",IF(ABS(E950)&gt;0.000001,COUNT($N$1:N949)+1,""))</f>
        <v/>
      </c>
      <c r="O950" s="287" t="str">
        <f>IF($A950="","",SUMIFS(Transactions!$H$2:$H$1001,Transactions!$J$2:$J$1001,$A950,Transactions!$A$2:$A$1001,2)*$I950)</f>
        <v/>
      </c>
      <c r="P950" s="287" t="str">
        <f t="shared" si="133"/>
        <v/>
      </c>
      <c r="Q950" s="288" t="str">
        <f t="shared" si="134"/>
        <v/>
      </c>
    </row>
    <row r="951" spans="1:17" ht="15" customHeight="1" x14ac:dyDescent="0.2">
      <c r="A951" s="240" t="str">
        <f>IFERROR(INDEX(Txn[Key],MATCH(0,INDEX(COUNTIF($A$1:A950,Txn[Key])+(Txn[Key]=""),0),0)),"")</f>
        <v/>
      </c>
      <c r="B951" s="240" t="str">
        <f t="shared" si="126"/>
        <v/>
      </c>
      <c r="C951" s="240" t="str">
        <f t="shared" si="127"/>
        <v/>
      </c>
      <c r="D951" s="240" t="str">
        <f t="shared" si="128"/>
        <v/>
      </c>
      <c r="E951" s="261" t="str">
        <f>IF($A951="","",SUMIFS(Txn[Signed Units],Txn[Key],$A951))</f>
        <v/>
      </c>
      <c r="F951" s="283" t="str">
        <f>IF($A951="","",SUMIFS(Txn[Buy Cost],Txn[Key],$A951))</f>
        <v/>
      </c>
      <c r="G951" s="283" t="str">
        <f>IF($A951="","",SUMIFS(Txn[Sell Proceeds],Txn[Key],$A951))</f>
        <v/>
      </c>
      <c r="H951" s="284" t="str">
        <f>IF($A951="","",IFERROR(INDEX(Prices[Current Price],MATCH($A951,Prices[Key],0)),0))</f>
        <v/>
      </c>
      <c r="I951" s="285" t="str">
        <f>IF($A951="","",IFERROR(INDEX(Prices[FX to SGD],MATCH($A951,Prices[Key],0)),1))</f>
        <v/>
      </c>
      <c r="J951" s="283" t="str">
        <f t="shared" si="129"/>
        <v/>
      </c>
      <c r="K951" s="283" t="str">
        <f t="shared" si="130"/>
        <v/>
      </c>
      <c r="L951" s="283" t="str">
        <f t="shared" si="131"/>
        <v/>
      </c>
      <c r="M951" s="286" t="str">
        <f t="shared" si="132"/>
        <v/>
      </c>
      <c r="N951" s="240" t="str">
        <f>IF($A951="","",IF(ABS(E951)&gt;0.000001,COUNT($N$1:N950)+1,""))</f>
        <v/>
      </c>
      <c r="O951" s="287" t="str">
        <f>IF($A951="","",SUMIFS(Transactions!$H$2:$H$1001,Transactions!$J$2:$J$1001,$A951,Transactions!$A$2:$A$1001,2)*$I951)</f>
        <v/>
      </c>
      <c r="P951" s="287" t="str">
        <f t="shared" si="133"/>
        <v/>
      </c>
      <c r="Q951" s="288" t="str">
        <f t="shared" si="134"/>
        <v/>
      </c>
    </row>
    <row r="952" spans="1:17" ht="15" customHeight="1" x14ac:dyDescent="0.2">
      <c r="A952" s="240" t="str">
        <f>IFERROR(INDEX(Txn[Key],MATCH(0,INDEX(COUNTIF($A$1:A951,Txn[Key])+(Txn[Key]=""),0),0)),"")</f>
        <v/>
      </c>
      <c r="B952" s="240" t="str">
        <f t="shared" si="126"/>
        <v/>
      </c>
      <c r="C952" s="240" t="str">
        <f t="shared" si="127"/>
        <v/>
      </c>
      <c r="D952" s="240" t="str">
        <f t="shared" si="128"/>
        <v/>
      </c>
      <c r="E952" s="261" t="str">
        <f>IF($A952="","",SUMIFS(Txn[Signed Units],Txn[Key],$A952))</f>
        <v/>
      </c>
      <c r="F952" s="283" t="str">
        <f>IF($A952="","",SUMIFS(Txn[Buy Cost],Txn[Key],$A952))</f>
        <v/>
      </c>
      <c r="G952" s="283" t="str">
        <f>IF($A952="","",SUMIFS(Txn[Sell Proceeds],Txn[Key],$A952))</f>
        <v/>
      </c>
      <c r="H952" s="284" t="str">
        <f>IF($A952="","",IFERROR(INDEX(Prices[Current Price],MATCH($A952,Prices[Key],0)),0))</f>
        <v/>
      </c>
      <c r="I952" s="285" t="str">
        <f>IF($A952="","",IFERROR(INDEX(Prices[FX to SGD],MATCH($A952,Prices[Key],0)),1))</f>
        <v/>
      </c>
      <c r="J952" s="283" t="str">
        <f t="shared" si="129"/>
        <v/>
      </c>
      <c r="K952" s="283" t="str">
        <f t="shared" si="130"/>
        <v/>
      </c>
      <c r="L952" s="283" t="str">
        <f t="shared" si="131"/>
        <v/>
      </c>
      <c r="M952" s="286" t="str">
        <f t="shared" si="132"/>
        <v/>
      </c>
      <c r="N952" s="240" t="str">
        <f>IF($A952="","",IF(ABS(E952)&gt;0.000001,COUNT($N$1:N951)+1,""))</f>
        <v/>
      </c>
      <c r="O952" s="287" t="str">
        <f>IF($A952="","",SUMIFS(Transactions!$H$2:$H$1001,Transactions!$J$2:$J$1001,$A952,Transactions!$A$2:$A$1001,2)*$I952)</f>
        <v/>
      </c>
      <c r="P952" s="287" t="str">
        <f t="shared" si="133"/>
        <v/>
      </c>
      <c r="Q952" s="288" t="str">
        <f t="shared" si="134"/>
        <v/>
      </c>
    </row>
    <row r="953" spans="1:17" ht="15" customHeight="1" x14ac:dyDescent="0.2">
      <c r="A953" s="240" t="str">
        <f>IFERROR(INDEX(Txn[Key],MATCH(0,INDEX(COUNTIF($A$1:A952,Txn[Key])+(Txn[Key]=""),0),0)),"")</f>
        <v/>
      </c>
      <c r="B953" s="240" t="str">
        <f t="shared" si="126"/>
        <v/>
      </c>
      <c r="C953" s="240" t="str">
        <f t="shared" si="127"/>
        <v/>
      </c>
      <c r="D953" s="240" t="str">
        <f t="shared" si="128"/>
        <v/>
      </c>
      <c r="E953" s="261" t="str">
        <f>IF($A953="","",SUMIFS(Txn[Signed Units],Txn[Key],$A953))</f>
        <v/>
      </c>
      <c r="F953" s="283" t="str">
        <f>IF($A953="","",SUMIFS(Txn[Buy Cost],Txn[Key],$A953))</f>
        <v/>
      </c>
      <c r="G953" s="283" t="str">
        <f>IF($A953="","",SUMIFS(Txn[Sell Proceeds],Txn[Key],$A953))</f>
        <v/>
      </c>
      <c r="H953" s="284" t="str">
        <f>IF($A953="","",IFERROR(INDEX(Prices[Current Price],MATCH($A953,Prices[Key],0)),0))</f>
        <v/>
      </c>
      <c r="I953" s="285" t="str">
        <f>IF($A953="","",IFERROR(INDEX(Prices[FX to SGD],MATCH($A953,Prices[Key],0)),1))</f>
        <v/>
      </c>
      <c r="J953" s="283" t="str">
        <f t="shared" si="129"/>
        <v/>
      </c>
      <c r="K953" s="283" t="str">
        <f t="shared" si="130"/>
        <v/>
      </c>
      <c r="L953" s="283" t="str">
        <f t="shared" si="131"/>
        <v/>
      </c>
      <c r="M953" s="286" t="str">
        <f t="shared" si="132"/>
        <v/>
      </c>
      <c r="N953" s="240" t="str">
        <f>IF($A953="","",IF(ABS(E953)&gt;0.000001,COUNT($N$1:N952)+1,""))</f>
        <v/>
      </c>
      <c r="O953" s="287" t="str">
        <f>IF($A953="","",SUMIFS(Transactions!$H$2:$H$1001,Transactions!$J$2:$J$1001,$A953,Transactions!$A$2:$A$1001,2)*$I953)</f>
        <v/>
      </c>
      <c r="P953" s="287" t="str">
        <f t="shared" si="133"/>
        <v/>
      </c>
      <c r="Q953" s="288" t="str">
        <f t="shared" si="134"/>
        <v/>
      </c>
    </row>
    <row r="954" spans="1:17" ht="15" customHeight="1" x14ac:dyDescent="0.2">
      <c r="A954" s="240" t="str">
        <f>IFERROR(INDEX(Txn[Key],MATCH(0,INDEX(COUNTIF($A$1:A953,Txn[Key])+(Txn[Key]=""),0),0)),"")</f>
        <v/>
      </c>
      <c r="B954" s="240" t="str">
        <f t="shared" si="126"/>
        <v/>
      </c>
      <c r="C954" s="240" t="str">
        <f t="shared" si="127"/>
        <v/>
      </c>
      <c r="D954" s="240" t="str">
        <f t="shared" si="128"/>
        <v/>
      </c>
      <c r="E954" s="261" t="str">
        <f>IF($A954="","",SUMIFS(Txn[Signed Units],Txn[Key],$A954))</f>
        <v/>
      </c>
      <c r="F954" s="283" t="str">
        <f>IF($A954="","",SUMIFS(Txn[Buy Cost],Txn[Key],$A954))</f>
        <v/>
      </c>
      <c r="G954" s="283" t="str">
        <f>IF($A954="","",SUMIFS(Txn[Sell Proceeds],Txn[Key],$A954))</f>
        <v/>
      </c>
      <c r="H954" s="284" t="str">
        <f>IF($A954="","",IFERROR(INDEX(Prices[Current Price],MATCH($A954,Prices[Key],0)),0))</f>
        <v/>
      </c>
      <c r="I954" s="285" t="str">
        <f>IF($A954="","",IFERROR(INDEX(Prices[FX to SGD],MATCH($A954,Prices[Key],0)),1))</f>
        <v/>
      </c>
      <c r="J954" s="283" t="str">
        <f t="shared" si="129"/>
        <v/>
      </c>
      <c r="K954" s="283" t="str">
        <f t="shared" si="130"/>
        <v/>
      </c>
      <c r="L954" s="283" t="str">
        <f t="shared" si="131"/>
        <v/>
      </c>
      <c r="M954" s="286" t="str">
        <f t="shared" si="132"/>
        <v/>
      </c>
      <c r="N954" s="240" t="str">
        <f>IF($A954="","",IF(ABS(E954)&gt;0.000001,COUNT($N$1:N953)+1,""))</f>
        <v/>
      </c>
      <c r="O954" s="287" t="str">
        <f>IF($A954="","",SUMIFS(Transactions!$H$2:$H$1001,Transactions!$J$2:$J$1001,$A954,Transactions!$A$2:$A$1001,2)*$I954)</f>
        <v/>
      </c>
      <c r="P954" s="287" t="str">
        <f t="shared" si="133"/>
        <v/>
      </c>
      <c r="Q954" s="288" t="str">
        <f t="shared" si="134"/>
        <v/>
      </c>
    </row>
    <row r="955" spans="1:17" ht="15" customHeight="1" x14ac:dyDescent="0.2">
      <c r="A955" s="240" t="str">
        <f>IFERROR(INDEX(Txn[Key],MATCH(0,INDEX(COUNTIF($A$1:A954,Txn[Key])+(Txn[Key]=""),0),0)),"")</f>
        <v/>
      </c>
      <c r="B955" s="240" t="str">
        <f t="shared" si="126"/>
        <v/>
      </c>
      <c r="C955" s="240" t="str">
        <f t="shared" si="127"/>
        <v/>
      </c>
      <c r="D955" s="240" t="str">
        <f t="shared" si="128"/>
        <v/>
      </c>
      <c r="E955" s="261" t="str">
        <f>IF($A955="","",SUMIFS(Txn[Signed Units],Txn[Key],$A955))</f>
        <v/>
      </c>
      <c r="F955" s="283" t="str">
        <f>IF($A955="","",SUMIFS(Txn[Buy Cost],Txn[Key],$A955))</f>
        <v/>
      </c>
      <c r="G955" s="283" t="str">
        <f>IF($A955="","",SUMIFS(Txn[Sell Proceeds],Txn[Key],$A955))</f>
        <v/>
      </c>
      <c r="H955" s="284" t="str">
        <f>IF($A955="","",IFERROR(INDEX(Prices[Current Price],MATCH($A955,Prices[Key],0)),0))</f>
        <v/>
      </c>
      <c r="I955" s="285" t="str">
        <f>IF($A955="","",IFERROR(INDEX(Prices[FX to SGD],MATCH($A955,Prices[Key],0)),1))</f>
        <v/>
      </c>
      <c r="J955" s="283" t="str">
        <f t="shared" si="129"/>
        <v/>
      </c>
      <c r="K955" s="283" t="str">
        <f t="shared" si="130"/>
        <v/>
      </c>
      <c r="L955" s="283" t="str">
        <f t="shared" si="131"/>
        <v/>
      </c>
      <c r="M955" s="286" t="str">
        <f t="shared" si="132"/>
        <v/>
      </c>
      <c r="N955" s="240" t="str">
        <f>IF($A955="","",IF(ABS(E955)&gt;0.000001,COUNT($N$1:N954)+1,""))</f>
        <v/>
      </c>
      <c r="O955" s="287" t="str">
        <f>IF($A955="","",SUMIFS(Transactions!$H$2:$H$1001,Transactions!$J$2:$J$1001,$A955,Transactions!$A$2:$A$1001,2)*$I955)</f>
        <v/>
      </c>
      <c r="P955" s="287" t="str">
        <f t="shared" si="133"/>
        <v/>
      </c>
      <c r="Q955" s="288" t="str">
        <f t="shared" si="134"/>
        <v/>
      </c>
    </row>
    <row r="956" spans="1:17" ht="15" customHeight="1" x14ac:dyDescent="0.2">
      <c r="A956" s="240" t="str">
        <f>IFERROR(INDEX(Txn[Key],MATCH(0,INDEX(COUNTIF($A$1:A955,Txn[Key])+(Txn[Key]=""),0),0)),"")</f>
        <v/>
      </c>
      <c r="B956" s="240" t="str">
        <f t="shared" si="126"/>
        <v/>
      </c>
      <c r="C956" s="240" t="str">
        <f t="shared" si="127"/>
        <v/>
      </c>
      <c r="D956" s="240" t="str">
        <f t="shared" si="128"/>
        <v/>
      </c>
      <c r="E956" s="261" t="str">
        <f>IF($A956="","",SUMIFS(Txn[Signed Units],Txn[Key],$A956))</f>
        <v/>
      </c>
      <c r="F956" s="283" t="str">
        <f>IF($A956="","",SUMIFS(Txn[Buy Cost],Txn[Key],$A956))</f>
        <v/>
      </c>
      <c r="G956" s="283" t="str">
        <f>IF($A956="","",SUMIFS(Txn[Sell Proceeds],Txn[Key],$A956))</f>
        <v/>
      </c>
      <c r="H956" s="284" t="str">
        <f>IF($A956="","",IFERROR(INDEX(Prices[Current Price],MATCH($A956,Prices[Key],0)),0))</f>
        <v/>
      </c>
      <c r="I956" s="285" t="str">
        <f>IF($A956="","",IFERROR(INDEX(Prices[FX to SGD],MATCH($A956,Prices[Key],0)),1))</f>
        <v/>
      </c>
      <c r="J956" s="283" t="str">
        <f t="shared" si="129"/>
        <v/>
      </c>
      <c r="K956" s="283" t="str">
        <f t="shared" si="130"/>
        <v/>
      </c>
      <c r="L956" s="283" t="str">
        <f t="shared" si="131"/>
        <v/>
      </c>
      <c r="M956" s="286" t="str">
        <f t="shared" si="132"/>
        <v/>
      </c>
      <c r="N956" s="240" t="str">
        <f>IF($A956="","",IF(ABS(E956)&gt;0.000001,COUNT($N$1:N955)+1,""))</f>
        <v/>
      </c>
      <c r="O956" s="287" t="str">
        <f>IF($A956="","",SUMIFS(Transactions!$H$2:$H$1001,Transactions!$J$2:$J$1001,$A956,Transactions!$A$2:$A$1001,2)*$I956)</f>
        <v/>
      </c>
      <c r="P956" s="287" t="str">
        <f t="shared" si="133"/>
        <v/>
      </c>
      <c r="Q956" s="288" t="str">
        <f t="shared" si="134"/>
        <v/>
      </c>
    </row>
    <row r="957" spans="1:17" ht="15" customHeight="1" x14ac:dyDescent="0.2">
      <c r="A957" s="240" t="str">
        <f>IFERROR(INDEX(Txn[Key],MATCH(0,INDEX(COUNTIF($A$1:A956,Txn[Key])+(Txn[Key]=""),0),0)),"")</f>
        <v/>
      </c>
      <c r="B957" s="240" t="str">
        <f t="shared" si="126"/>
        <v/>
      </c>
      <c r="C957" s="240" t="str">
        <f t="shared" si="127"/>
        <v/>
      </c>
      <c r="D957" s="240" t="str">
        <f t="shared" si="128"/>
        <v/>
      </c>
      <c r="E957" s="261" t="str">
        <f>IF($A957="","",SUMIFS(Txn[Signed Units],Txn[Key],$A957))</f>
        <v/>
      </c>
      <c r="F957" s="283" t="str">
        <f>IF($A957="","",SUMIFS(Txn[Buy Cost],Txn[Key],$A957))</f>
        <v/>
      </c>
      <c r="G957" s="283" t="str">
        <f>IF($A957="","",SUMIFS(Txn[Sell Proceeds],Txn[Key],$A957))</f>
        <v/>
      </c>
      <c r="H957" s="284" t="str">
        <f>IF($A957="","",IFERROR(INDEX(Prices[Current Price],MATCH($A957,Prices[Key],0)),0))</f>
        <v/>
      </c>
      <c r="I957" s="285" t="str">
        <f>IF($A957="","",IFERROR(INDEX(Prices[FX to SGD],MATCH($A957,Prices[Key],0)),1))</f>
        <v/>
      </c>
      <c r="J957" s="283" t="str">
        <f t="shared" si="129"/>
        <v/>
      </c>
      <c r="K957" s="283" t="str">
        <f t="shared" si="130"/>
        <v/>
      </c>
      <c r="L957" s="283" t="str">
        <f t="shared" si="131"/>
        <v/>
      </c>
      <c r="M957" s="286" t="str">
        <f t="shared" si="132"/>
        <v/>
      </c>
      <c r="N957" s="240" t="str">
        <f>IF($A957="","",IF(ABS(E957)&gt;0.000001,COUNT($N$1:N956)+1,""))</f>
        <v/>
      </c>
      <c r="O957" s="287" t="str">
        <f>IF($A957="","",SUMIFS(Transactions!$H$2:$H$1001,Transactions!$J$2:$J$1001,$A957,Transactions!$A$2:$A$1001,2)*$I957)</f>
        <v/>
      </c>
      <c r="P957" s="287" t="str">
        <f t="shared" si="133"/>
        <v/>
      </c>
      <c r="Q957" s="288" t="str">
        <f t="shared" si="134"/>
        <v/>
      </c>
    </row>
    <row r="958" spans="1:17" ht="15" customHeight="1" x14ac:dyDescent="0.2">
      <c r="A958" s="240" t="str">
        <f>IFERROR(INDEX(Txn[Key],MATCH(0,INDEX(COUNTIF($A$1:A957,Txn[Key])+(Txn[Key]=""),0),0)),"")</f>
        <v/>
      </c>
      <c r="B958" s="240" t="str">
        <f t="shared" si="126"/>
        <v/>
      </c>
      <c r="C958" s="240" t="str">
        <f t="shared" si="127"/>
        <v/>
      </c>
      <c r="D958" s="240" t="str">
        <f t="shared" si="128"/>
        <v/>
      </c>
      <c r="E958" s="261" t="str">
        <f>IF($A958="","",SUMIFS(Txn[Signed Units],Txn[Key],$A958))</f>
        <v/>
      </c>
      <c r="F958" s="283" t="str">
        <f>IF($A958="","",SUMIFS(Txn[Buy Cost],Txn[Key],$A958))</f>
        <v/>
      </c>
      <c r="G958" s="283" t="str">
        <f>IF($A958="","",SUMIFS(Txn[Sell Proceeds],Txn[Key],$A958))</f>
        <v/>
      </c>
      <c r="H958" s="284" t="str">
        <f>IF($A958="","",IFERROR(INDEX(Prices[Current Price],MATCH($A958,Prices[Key],0)),0))</f>
        <v/>
      </c>
      <c r="I958" s="285" t="str">
        <f>IF($A958="","",IFERROR(INDEX(Prices[FX to SGD],MATCH($A958,Prices[Key],0)),1))</f>
        <v/>
      </c>
      <c r="J958" s="283" t="str">
        <f t="shared" si="129"/>
        <v/>
      </c>
      <c r="K958" s="283" t="str">
        <f t="shared" si="130"/>
        <v/>
      </c>
      <c r="L958" s="283" t="str">
        <f t="shared" si="131"/>
        <v/>
      </c>
      <c r="M958" s="286" t="str">
        <f t="shared" si="132"/>
        <v/>
      </c>
      <c r="N958" s="240" t="str">
        <f>IF($A958="","",IF(ABS(E958)&gt;0.000001,COUNT($N$1:N957)+1,""))</f>
        <v/>
      </c>
      <c r="O958" s="287" t="str">
        <f>IF($A958="","",SUMIFS(Transactions!$H$2:$H$1001,Transactions!$J$2:$J$1001,$A958,Transactions!$A$2:$A$1001,2)*$I958)</f>
        <v/>
      </c>
      <c r="P958" s="287" t="str">
        <f t="shared" si="133"/>
        <v/>
      </c>
      <c r="Q958" s="288" t="str">
        <f t="shared" si="134"/>
        <v/>
      </c>
    </row>
    <row r="959" spans="1:17" ht="15" customHeight="1" x14ac:dyDescent="0.2">
      <c r="A959" s="240" t="str">
        <f>IFERROR(INDEX(Txn[Key],MATCH(0,INDEX(COUNTIF($A$1:A958,Txn[Key])+(Txn[Key]=""),0),0)),"")</f>
        <v/>
      </c>
      <c r="B959" s="240" t="str">
        <f t="shared" si="126"/>
        <v/>
      </c>
      <c r="C959" s="240" t="str">
        <f t="shared" si="127"/>
        <v/>
      </c>
      <c r="D959" s="240" t="str">
        <f t="shared" si="128"/>
        <v/>
      </c>
      <c r="E959" s="261" t="str">
        <f>IF($A959="","",SUMIFS(Txn[Signed Units],Txn[Key],$A959))</f>
        <v/>
      </c>
      <c r="F959" s="283" t="str">
        <f>IF($A959="","",SUMIFS(Txn[Buy Cost],Txn[Key],$A959))</f>
        <v/>
      </c>
      <c r="G959" s="283" t="str">
        <f>IF($A959="","",SUMIFS(Txn[Sell Proceeds],Txn[Key],$A959))</f>
        <v/>
      </c>
      <c r="H959" s="284" t="str">
        <f>IF($A959="","",IFERROR(INDEX(Prices[Current Price],MATCH($A959,Prices[Key],0)),0))</f>
        <v/>
      </c>
      <c r="I959" s="285" t="str">
        <f>IF($A959="","",IFERROR(INDEX(Prices[FX to SGD],MATCH($A959,Prices[Key],0)),1))</f>
        <v/>
      </c>
      <c r="J959" s="283" t="str">
        <f t="shared" si="129"/>
        <v/>
      </c>
      <c r="K959" s="283" t="str">
        <f t="shared" si="130"/>
        <v/>
      </c>
      <c r="L959" s="283" t="str">
        <f t="shared" si="131"/>
        <v/>
      </c>
      <c r="M959" s="286" t="str">
        <f t="shared" si="132"/>
        <v/>
      </c>
      <c r="N959" s="240" t="str">
        <f>IF($A959="","",IF(ABS(E959)&gt;0.000001,COUNT($N$1:N958)+1,""))</f>
        <v/>
      </c>
      <c r="O959" s="287" t="str">
        <f>IF($A959="","",SUMIFS(Transactions!$H$2:$H$1001,Transactions!$J$2:$J$1001,$A959,Transactions!$A$2:$A$1001,2)*$I959)</f>
        <v/>
      </c>
      <c r="P959" s="287" t="str">
        <f t="shared" si="133"/>
        <v/>
      </c>
      <c r="Q959" s="288" t="str">
        <f t="shared" si="134"/>
        <v/>
      </c>
    </row>
    <row r="960" spans="1:17" ht="15" customHeight="1" x14ac:dyDescent="0.2">
      <c r="A960" s="240" t="str">
        <f>IFERROR(INDEX(Txn[Key],MATCH(0,INDEX(COUNTIF($A$1:A959,Txn[Key])+(Txn[Key]=""),0),0)),"")</f>
        <v/>
      </c>
      <c r="B960" s="240" t="str">
        <f t="shared" si="126"/>
        <v/>
      </c>
      <c r="C960" s="240" t="str">
        <f t="shared" si="127"/>
        <v/>
      </c>
      <c r="D960" s="240" t="str">
        <f t="shared" si="128"/>
        <v/>
      </c>
      <c r="E960" s="261" t="str">
        <f>IF($A960="","",SUMIFS(Txn[Signed Units],Txn[Key],$A960))</f>
        <v/>
      </c>
      <c r="F960" s="283" t="str">
        <f>IF($A960="","",SUMIFS(Txn[Buy Cost],Txn[Key],$A960))</f>
        <v/>
      </c>
      <c r="G960" s="283" t="str">
        <f>IF($A960="","",SUMIFS(Txn[Sell Proceeds],Txn[Key],$A960))</f>
        <v/>
      </c>
      <c r="H960" s="284" t="str">
        <f>IF($A960="","",IFERROR(INDEX(Prices[Current Price],MATCH($A960,Prices[Key],0)),0))</f>
        <v/>
      </c>
      <c r="I960" s="285" t="str">
        <f>IF($A960="","",IFERROR(INDEX(Prices[FX to SGD],MATCH($A960,Prices[Key],0)),1))</f>
        <v/>
      </c>
      <c r="J960" s="283" t="str">
        <f t="shared" si="129"/>
        <v/>
      </c>
      <c r="K960" s="283" t="str">
        <f t="shared" si="130"/>
        <v/>
      </c>
      <c r="L960" s="283" t="str">
        <f t="shared" si="131"/>
        <v/>
      </c>
      <c r="M960" s="286" t="str">
        <f t="shared" si="132"/>
        <v/>
      </c>
      <c r="N960" s="240" t="str">
        <f>IF($A960="","",IF(ABS(E960)&gt;0.000001,COUNT($N$1:N959)+1,""))</f>
        <v/>
      </c>
      <c r="O960" s="287" t="str">
        <f>IF($A960="","",SUMIFS(Transactions!$H$2:$H$1001,Transactions!$J$2:$J$1001,$A960,Transactions!$A$2:$A$1001,2)*$I960)</f>
        <v/>
      </c>
      <c r="P960" s="287" t="str">
        <f t="shared" si="133"/>
        <v/>
      </c>
      <c r="Q960" s="288" t="str">
        <f t="shared" si="134"/>
        <v/>
      </c>
    </row>
    <row r="961" spans="1:17" ht="15" customHeight="1" x14ac:dyDescent="0.2">
      <c r="A961" s="240" t="str">
        <f>IFERROR(INDEX(Txn[Key],MATCH(0,INDEX(COUNTIF($A$1:A960,Txn[Key])+(Txn[Key]=""),0),0)),"")</f>
        <v/>
      </c>
      <c r="B961" s="240" t="str">
        <f t="shared" si="126"/>
        <v/>
      </c>
      <c r="C961" s="240" t="str">
        <f t="shared" si="127"/>
        <v/>
      </c>
      <c r="D961" s="240" t="str">
        <f t="shared" si="128"/>
        <v/>
      </c>
      <c r="E961" s="261" t="str">
        <f>IF($A961="","",SUMIFS(Txn[Signed Units],Txn[Key],$A961))</f>
        <v/>
      </c>
      <c r="F961" s="283" t="str">
        <f>IF($A961="","",SUMIFS(Txn[Buy Cost],Txn[Key],$A961))</f>
        <v/>
      </c>
      <c r="G961" s="283" t="str">
        <f>IF($A961="","",SUMIFS(Txn[Sell Proceeds],Txn[Key],$A961))</f>
        <v/>
      </c>
      <c r="H961" s="284" t="str">
        <f>IF($A961="","",IFERROR(INDEX(Prices[Current Price],MATCH($A961,Prices[Key],0)),0))</f>
        <v/>
      </c>
      <c r="I961" s="285" t="str">
        <f>IF($A961="","",IFERROR(INDEX(Prices[FX to SGD],MATCH($A961,Prices[Key],0)),1))</f>
        <v/>
      </c>
      <c r="J961" s="283" t="str">
        <f t="shared" si="129"/>
        <v/>
      </c>
      <c r="K961" s="283" t="str">
        <f t="shared" si="130"/>
        <v/>
      </c>
      <c r="L961" s="283" t="str">
        <f t="shared" si="131"/>
        <v/>
      </c>
      <c r="M961" s="286" t="str">
        <f t="shared" si="132"/>
        <v/>
      </c>
      <c r="N961" s="240" t="str">
        <f>IF($A961="","",IF(ABS(E961)&gt;0.000001,COUNT($N$1:N960)+1,""))</f>
        <v/>
      </c>
      <c r="O961" s="287" t="str">
        <f>IF($A961="","",SUMIFS(Transactions!$H$2:$H$1001,Transactions!$J$2:$J$1001,$A961,Transactions!$A$2:$A$1001,2)*$I961)</f>
        <v/>
      </c>
      <c r="P961" s="287" t="str">
        <f t="shared" si="133"/>
        <v/>
      </c>
      <c r="Q961" s="288" t="str">
        <f t="shared" si="134"/>
        <v/>
      </c>
    </row>
    <row r="962" spans="1:17" ht="15" customHeight="1" x14ac:dyDescent="0.2">
      <c r="A962" s="240" t="str">
        <f>IFERROR(INDEX(Txn[Key],MATCH(0,INDEX(COUNTIF($A$1:A961,Txn[Key])+(Txn[Key]=""),0),0)),"")</f>
        <v/>
      </c>
      <c r="B962" s="240" t="str">
        <f t="shared" ref="B962:B1001" si="135">IF($A962="","",LEFT($A962,FIND(":",$A962)-1))</f>
        <v/>
      </c>
      <c r="C962" s="240" t="str">
        <f t="shared" ref="C962:C1001" si="136">IF($A962="","",MID($A962,FIND(":",$A962)+1,FIND(":",$A962,FIND(":",$A962)+1)-FIND(":",$A962)-1))</f>
        <v/>
      </c>
      <c r="D962" s="240" t="str">
        <f t="shared" ref="D962:D1001" si="137">IF($A962="","",RIGHT($A962,LEN($A962)-FIND(":",$A962,FIND(":",$A962)+1)))</f>
        <v/>
      </c>
      <c r="E962" s="261" t="str">
        <f>IF($A962="","",SUMIFS(Txn[Signed Units],Txn[Key],$A962))</f>
        <v/>
      </c>
      <c r="F962" s="283" t="str">
        <f>IF($A962="","",SUMIFS(Txn[Buy Cost],Txn[Key],$A962))</f>
        <v/>
      </c>
      <c r="G962" s="283" t="str">
        <f>IF($A962="","",SUMIFS(Txn[Sell Proceeds],Txn[Key],$A962))</f>
        <v/>
      </c>
      <c r="H962" s="284" t="str">
        <f>IF($A962="","",IFERROR(INDEX(Prices[Current Price],MATCH($A962,Prices[Key],0)),0))</f>
        <v/>
      </c>
      <c r="I962" s="285" t="str">
        <f>IF($A962="","",IFERROR(INDEX(Prices[FX to SGD],MATCH($A962,Prices[Key],0)),1))</f>
        <v/>
      </c>
      <c r="J962" s="283" t="str">
        <f t="shared" ref="J962:J1001" si="138">IF($A962="","",E962*H962)</f>
        <v/>
      </c>
      <c r="K962" s="283" t="str">
        <f t="shared" ref="K962:K1001" si="139">IF($A962="","",J962+G962-F962)</f>
        <v/>
      </c>
      <c r="L962" s="283" t="str">
        <f t="shared" ref="L962:L1001" si="140">IF($A962="","",K962*I962)</f>
        <v/>
      </c>
      <c r="M962" s="286" t="str">
        <f t="shared" ref="M962:M1001" si="141">IF($A962="","",IFERROR(K962/F962,0))</f>
        <v/>
      </c>
      <c r="N962" s="240" t="str">
        <f>IF($A962="","",IF(ABS(E962)&gt;0.000001,COUNT($N$1:N961)+1,""))</f>
        <v/>
      </c>
      <c r="O962" s="287" t="str">
        <f>IF($A962="","",SUMIFS(Transactions!$H$2:$H$1001,Transactions!$J$2:$J$1001,$A962,Transactions!$A$2:$A$1001,2)*$I962)</f>
        <v/>
      </c>
      <c r="P962" s="287" t="str">
        <f t="shared" ref="P962:P1001" si="142">IF($A962="","",$L962+$O962)</f>
        <v/>
      </c>
      <c r="Q962" s="288" t="str">
        <f t="shared" ref="Q962:Q1001" si="143">IF($A962="","",IFERROR(($L962+$O962)/($F962*$I962),0))</f>
        <v/>
      </c>
    </row>
    <row r="963" spans="1:17" ht="15" customHeight="1" x14ac:dyDescent="0.2">
      <c r="A963" s="240" t="str">
        <f>IFERROR(INDEX(Txn[Key],MATCH(0,INDEX(COUNTIF($A$1:A962,Txn[Key])+(Txn[Key]=""),0),0)),"")</f>
        <v/>
      </c>
      <c r="B963" s="240" t="str">
        <f t="shared" si="135"/>
        <v/>
      </c>
      <c r="C963" s="240" t="str">
        <f t="shared" si="136"/>
        <v/>
      </c>
      <c r="D963" s="240" t="str">
        <f t="shared" si="137"/>
        <v/>
      </c>
      <c r="E963" s="261" t="str">
        <f>IF($A963="","",SUMIFS(Txn[Signed Units],Txn[Key],$A963))</f>
        <v/>
      </c>
      <c r="F963" s="283" t="str">
        <f>IF($A963="","",SUMIFS(Txn[Buy Cost],Txn[Key],$A963))</f>
        <v/>
      </c>
      <c r="G963" s="283" t="str">
        <f>IF($A963="","",SUMIFS(Txn[Sell Proceeds],Txn[Key],$A963))</f>
        <v/>
      </c>
      <c r="H963" s="284" t="str">
        <f>IF($A963="","",IFERROR(INDEX(Prices[Current Price],MATCH($A963,Prices[Key],0)),0))</f>
        <v/>
      </c>
      <c r="I963" s="285" t="str">
        <f>IF($A963="","",IFERROR(INDEX(Prices[FX to SGD],MATCH($A963,Prices[Key],0)),1))</f>
        <v/>
      </c>
      <c r="J963" s="283" t="str">
        <f t="shared" si="138"/>
        <v/>
      </c>
      <c r="K963" s="283" t="str">
        <f t="shared" si="139"/>
        <v/>
      </c>
      <c r="L963" s="283" t="str">
        <f t="shared" si="140"/>
        <v/>
      </c>
      <c r="M963" s="286" t="str">
        <f t="shared" si="141"/>
        <v/>
      </c>
      <c r="N963" s="240" t="str">
        <f>IF($A963="","",IF(ABS(E963)&gt;0.000001,COUNT($N$1:N962)+1,""))</f>
        <v/>
      </c>
      <c r="O963" s="287" t="str">
        <f>IF($A963="","",SUMIFS(Transactions!$H$2:$H$1001,Transactions!$J$2:$J$1001,$A963,Transactions!$A$2:$A$1001,2)*$I963)</f>
        <v/>
      </c>
      <c r="P963" s="287" t="str">
        <f t="shared" si="142"/>
        <v/>
      </c>
      <c r="Q963" s="288" t="str">
        <f t="shared" si="143"/>
        <v/>
      </c>
    </row>
    <row r="964" spans="1:17" ht="15" customHeight="1" x14ac:dyDescent="0.2">
      <c r="A964" s="240" t="str">
        <f>IFERROR(INDEX(Txn[Key],MATCH(0,INDEX(COUNTIF($A$1:A963,Txn[Key])+(Txn[Key]=""),0),0)),"")</f>
        <v/>
      </c>
      <c r="B964" s="240" t="str">
        <f t="shared" si="135"/>
        <v/>
      </c>
      <c r="C964" s="240" t="str">
        <f t="shared" si="136"/>
        <v/>
      </c>
      <c r="D964" s="240" t="str">
        <f t="shared" si="137"/>
        <v/>
      </c>
      <c r="E964" s="261" t="str">
        <f>IF($A964="","",SUMIFS(Txn[Signed Units],Txn[Key],$A964))</f>
        <v/>
      </c>
      <c r="F964" s="283" t="str">
        <f>IF($A964="","",SUMIFS(Txn[Buy Cost],Txn[Key],$A964))</f>
        <v/>
      </c>
      <c r="G964" s="283" t="str">
        <f>IF($A964="","",SUMIFS(Txn[Sell Proceeds],Txn[Key],$A964))</f>
        <v/>
      </c>
      <c r="H964" s="284" t="str">
        <f>IF($A964="","",IFERROR(INDEX(Prices[Current Price],MATCH($A964,Prices[Key],0)),0))</f>
        <v/>
      </c>
      <c r="I964" s="285" t="str">
        <f>IF($A964="","",IFERROR(INDEX(Prices[FX to SGD],MATCH($A964,Prices[Key],0)),1))</f>
        <v/>
      </c>
      <c r="J964" s="283" t="str">
        <f t="shared" si="138"/>
        <v/>
      </c>
      <c r="K964" s="283" t="str">
        <f t="shared" si="139"/>
        <v/>
      </c>
      <c r="L964" s="283" t="str">
        <f t="shared" si="140"/>
        <v/>
      </c>
      <c r="M964" s="286" t="str">
        <f t="shared" si="141"/>
        <v/>
      </c>
      <c r="N964" s="240" t="str">
        <f>IF($A964="","",IF(ABS(E964)&gt;0.000001,COUNT($N$1:N963)+1,""))</f>
        <v/>
      </c>
      <c r="O964" s="287" t="str">
        <f>IF($A964="","",SUMIFS(Transactions!$H$2:$H$1001,Transactions!$J$2:$J$1001,$A964,Transactions!$A$2:$A$1001,2)*$I964)</f>
        <v/>
      </c>
      <c r="P964" s="287" t="str">
        <f t="shared" si="142"/>
        <v/>
      </c>
      <c r="Q964" s="288" t="str">
        <f t="shared" si="143"/>
        <v/>
      </c>
    </row>
    <row r="965" spans="1:17" ht="15" customHeight="1" x14ac:dyDescent="0.2">
      <c r="A965" s="240" t="str">
        <f>IFERROR(INDEX(Txn[Key],MATCH(0,INDEX(COUNTIF($A$1:A964,Txn[Key])+(Txn[Key]=""),0),0)),"")</f>
        <v/>
      </c>
      <c r="B965" s="240" t="str">
        <f t="shared" si="135"/>
        <v/>
      </c>
      <c r="C965" s="240" t="str">
        <f t="shared" si="136"/>
        <v/>
      </c>
      <c r="D965" s="240" t="str">
        <f t="shared" si="137"/>
        <v/>
      </c>
      <c r="E965" s="261" t="str">
        <f>IF($A965="","",SUMIFS(Txn[Signed Units],Txn[Key],$A965))</f>
        <v/>
      </c>
      <c r="F965" s="283" t="str">
        <f>IF($A965="","",SUMIFS(Txn[Buy Cost],Txn[Key],$A965))</f>
        <v/>
      </c>
      <c r="G965" s="283" t="str">
        <f>IF($A965="","",SUMIFS(Txn[Sell Proceeds],Txn[Key],$A965))</f>
        <v/>
      </c>
      <c r="H965" s="284" t="str">
        <f>IF($A965="","",IFERROR(INDEX(Prices[Current Price],MATCH($A965,Prices[Key],0)),0))</f>
        <v/>
      </c>
      <c r="I965" s="285" t="str">
        <f>IF($A965="","",IFERROR(INDEX(Prices[FX to SGD],MATCH($A965,Prices[Key],0)),1))</f>
        <v/>
      </c>
      <c r="J965" s="283" t="str">
        <f t="shared" si="138"/>
        <v/>
      </c>
      <c r="K965" s="283" t="str">
        <f t="shared" si="139"/>
        <v/>
      </c>
      <c r="L965" s="283" t="str">
        <f t="shared" si="140"/>
        <v/>
      </c>
      <c r="M965" s="286" t="str">
        <f t="shared" si="141"/>
        <v/>
      </c>
      <c r="N965" s="240" t="str">
        <f>IF($A965="","",IF(ABS(E965)&gt;0.000001,COUNT($N$1:N964)+1,""))</f>
        <v/>
      </c>
      <c r="O965" s="287" t="str">
        <f>IF($A965="","",SUMIFS(Transactions!$H$2:$H$1001,Transactions!$J$2:$J$1001,$A965,Transactions!$A$2:$A$1001,2)*$I965)</f>
        <v/>
      </c>
      <c r="P965" s="287" t="str">
        <f t="shared" si="142"/>
        <v/>
      </c>
      <c r="Q965" s="288" t="str">
        <f t="shared" si="143"/>
        <v/>
      </c>
    </row>
    <row r="966" spans="1:17" ht="15" customHeight="1" x14ac:dyDescent="0.2">
      <c r="A966" s="240" t="str">
        <f>IFERROR(INDEX(Txn[Key],MATCH(0,INDEX(COUNTIF($A$1:A965,Txn[Key])+(Txn[Key]=""),0),0)),"")</f>
        <v/>
      </c>
      <c r="B966" s="240" t="str">
        <f t="shared" si="135"/>
        <v/>
      </c>
      <c r="C966" s="240" t="str">
        <f t="shared" si="136"/>
        <v/>
      </c>
      <c r="D966" s="240" t="str">
        <f t="shared" si="137"/>
        <v/>
      </c>
      <c r="E966" s="261" t="str">
        <f>IF($A966="","",SUMIFS(Txn[Signed Units],Txn[Key],$A966))</f>
        <v/>
      </c>
      <c r="F966" s="283" t="str">
        <f>IF($A966="","",SUMIFS(Txn[Buy Cost],Txn[Key],$A966))</f>
        <v/>
      </c>
      <c r="G966" s="283" t="str">
        <f>IF($A966="","",SUMIFS(Txn[Sell Proceeds],Txn[Key],$A966))</f>
        <v/>
      </c>
      <c r="H966" s="284" t="str">
        <f>IF($A966="","",IFERROR(INDEX(Prices[Current Price],MATCH($A966,Prices[Key],0)),0))</f>
        <v/>
      </c>
      <c r="I966" s="285" t="str">
        <f>IF($A966="","",IFERROR(INDEX(Prices[FX to SGD],MATCH($A966,Prices[Key],0)),1))</f>
        <v/>
      </c>
      <c r="J966" s="283" t="str">
        <f t="shared" si="138"/>
        <v/>
      </c>
      <c r="K966" s="283" t="str">
        <f t="shared" si="139"/>
        <v/>
      </c>
      <c r="L966" s="283" t="str">
        <f t="shared" si="140"/>
        <v/>
      </c>
      <c r="M966" s="286" t="str">
        <f t="shared" si="141"/>
        <v/>
      </c>
      <c r="N966" s="240" t="str">
        <f>IF($A966="","",IF(ABS(E966)&gt;0.000001,COUNT($N$1:N965)+1,""))</f>
        <v/>
      </c>
      <c r="O966" s="287" t="str">
        <f>IF($A966="","",SUMIFS(Transactions!$H$2:$H$1001,Transactions!$J$2:$J$1001,$A966,Transactions!$A$2:$A$1001,2)*$I966)</f>
        <v/>
      </c>
      <c r="P966" s="287" t="str">
        <f t="shared" si="142"/>
        <v/>
      </c>
      <c r="Q966" s="288" t="str">
        <f t="shared" si="143"/>
        <v/>
      </c>
    </row>
    <row r="967" spans="1:17" ht="15" customHeight="1" x14ac:dyDescent="0.2">
      <c r="A967" s="240" t="str">
        <f>IFERROR(INDEX(Txn[Key],MATCH(0,INDEX(COUNTIF($A$1:A966,Txn[Key])+(Txn[Key]=""),0),0)),"")</f>
        <v/>
      </c>
      <c r="B967" s="240" t="str">
        <f t="shared" si="135"/>
        <v/>
      </c>
      <c r="C967" s="240" t="str">
        <f t="shared" si="136"/>
        <v/>
      </c>
      <c r="D967" s="240" t="str">
        <f t="shared" si="137"/>
        <v/>
      </c>
      <c r="E967" s="261" t="str">
        <f>IF($A967="","",SUMIFS(Txn[Signed Units],Txn[Key],$A967))</f>
        <v/>
      </c>
      <c r="F967" s="283" t="str">
        <f>IF($A967="","",SUMIFS(Txn[Buy Cost],Txn[Key],$A967))</f>
        <v/>
      </c>
      <c r="G967" s="283" t="str">
        <f>IF($A967="","",SUMIFS(Txn[Sell Proceeds],Txn[Key],$A967))</f>
        <v/>
      </c>
      <c r="H967" s="284" t="str">
        <f>IF($A967="","",IFERROR(INDEX(Prices[Current Price],MATCH($A967,Prices[Key],0)),0))</f>
        <v/>
      </c>
      <c r="I967" s="285" t="str">
        <f>IF($A967="","",IFERROR(INDEX(Prices[FX to SGD],MATCH($A967,Prices[Key],0)),1))</f>
        <v/>
      </c>
      <c r="J967" s="283" t="str">
        <f t="shared" si="138"/>
        <v/>
      </c>
      <c r="K967" s="283" t="str">
        <f t="shared" si="139"/>
        <v/>
      </c>
      <c r="L967" s="283" t="str">
        <f t="shared" si="140"/>
        <v/>
      </c>
      <c r="M967" s="286" t="str">
        <f t="shared" si="141"/>
        <v/>
      </c>
      <c r="N967" s="240" t="str">
        <f>IF($A967="","",IF(ABS(E967)&gt;0.000001,COUNT($N$1:N966)+1,""))</f>
        <v/>
      </c>
      <c r="O967" s="287" t="str">
        <f>IF($A967="","",SUMIFS(Transactions!$H$2:$H$1001,Transactions!$J$2:$J$1001,$A967,Transactions!$A$2:$A$1001,2)*$I967)</f>
        <v/>
      </c>
      <c r="P967" s="287" t="str">
        <f t="shared" si="142"/>
        <v/>
      </c>
      <c r="Q967" s="288" t="str">
        <f t="shared" si="143"/>
        <v/>
      </c>
    </row>
    <row r="968" spans="1:17" ht="15" customHeight="1" x14ac:dyDescent="0.2">
      <c r="A968" s="240" t="str">
        <f>IFERROR(INDEX(Txn[Key],MATCH(0,INDEX(COUNTIF($A$1:A967,Txn[Key])+(Txn[Key]=""),0),0)),"")</f>
        <v/>
      </c>
      <c r="B968" s="240" t="str">
        <f t="shared" si="135"/>
        <v/>
      </c>
      <c r="C968" s="240" t="str">
        <f t="shared" si="136"/>
        <v/>
      </c>
      <c r="D968" s="240" t="str">
        <f t="shared" si="137"/>
        <v/>
      </c>
      <c r="E968" s="261" t="str">
        <f>IF($A968="","",SUMIFS(Txn[Signed Units],Txn[Key],$A968))</f>
        <v/>
      </c>
      <c r="F968" s="283" t="str">
        <f>IF($A968="","",SUMIFS(Txn[Buy Cost],Txn[Key],$A968))</f>
        <v/>
      </c>
      <c r="G968" s="283" t="str">
        <f>IF($A968="","",SUMIFS(Txn[Sell Proceeds],Txn[Key],$A968))</f>
        <v/>
      </c>
      <c r="H968" s="284" t="str">
        <f>IF($A968="","",IFERROR(INDEX(Prices[Current Price],MATCH($A968,Prices[Key],0)),0))</f>
        <v/>
      </c>
      <c r="I968" s="285" t="str">
        <f>IF($A968="","",IFERROR(INDEX(Prices[FX to SGD],MATCH($A968,Prices[Key],0)),1))</f>
        <v/>
      </c>
      <c r="J968" s="283" t="str">
        <f t="shared" si="138"/>
        <v/>
      </c>
      <c r="K968" s="283" t="str">
        <f t="shared" si="139"/>
        <v/>
      </c>
      <c r="L968" s="283" t="str">
        <f t="shared" si="140"/>
        <v/>
      </c>
      <c r="M968" s="286" t="str">
        <f t="shared" si="141"/>
        <v/>
      </c>
      <c r="N968" s="240" t="str">
        <f>IF($A968="","",IF(ABS(E968)&gt;0.000001,COUNT($N$1:N967)+1,""))</f>
        <v/>
      </c>
      <c r="O968" s="287" t="str">
        <f>IF($A968="","",SUMIFS(Transactions!$H$2:$H$1001,Transactions!$J$2:$J$1001,$A968,Transactions!$A$2:$A$1001,2)*$I968)</f>
        <v/>
      </c>
      <c r="P968" s="287" t="str">
        <f t="shared" si="142"/>
        <v/>
      </c>
      <c r="Q968" s="288" t="str">
        <f t="shared" si="143"/>
        <v/>
      </c>
    </row>
    <row r="969" spans="1:17" ht="15" customHeight="1" x14ac:dyDescent="0.2">
      <c r="A969" s="240" t="str">
        <f>IFERROR(INDEX(Txn[Key],MATCH(0,INDEX(COUNTIF($A$1:A968,Txn[Key])+(Txn[Key]=""),0),0)),"")</f>
        <v/>
      </c>
      <c r="B969" s="240" t="str">
        <f t="shared" si="135"/>
        <v/>
      </c>
      <c r="C969" s="240" t="str">
        <f t="shared" si="136"/>
        <v/>
      </c>
      <c r="D969" s="240" t="str">
        <f t="shared" si="137"/>
        <v/>
      </c>
      <c r="E969" s="261" t="str">
        <f>IF($A969="","",SUMIFS(Txn[Signed Units],Txn[Key],$A969))</f>
        <v/>
      </c>
      <c r="F969" s="283" t="str">
        <f>IF($A969="","",SUMIFS(Txn[Buy Cost],Txn[Key],$A969))</f>
        <v/>
      </c>
      <c r="G969" s="283" t="str">
        <f>IF($A969="","",SUMIFS(Txn[Sell Proceeds],Txn[Key],$A969))</f>
        <v/>
      </c>
      <c r="H969" s="284" t="str">
        <f>IF($A969="","",IFERROR(INDEX(Prices[Current Price],MATCH($A969,Prices[Key],0)),0))</f>
        <v/>
      </c>
      <c r="I969" s="285" t="str">
        <f>IF($A969="","",IFERROR(INDEX(Prices[FX to SGD],MATCH($A969,Prices[Key],0)),1))</f>
        <v/>
      </c>
      <c r="J969" s="283" t="str">
        <f t="shared" si="138"/>
        <v/>
      </c>
      <c r="K969" s="283" t="str">
        <f t="shared" si="139"/>
        <v/>
      </c>
      <c r="L969" s="283" t="str">
        <f t="shared" si="140"/>
        <v/>
      </c>
      <c r="M969" s="286" t="str">
        <f t="shared" si="141"/>
        <v/>
      </c>
      <c r="N969" s="240" t="str">
        <f>IF($A969="","",IF(ABS(E969)&gt;0.000001,COUNT($N$1:N968)+1,""))</f>
        <v/>
      </c>
      <c r="O969" s="287" t="str">
        <f>IF($A969="","",SUMIFS(Transactions!$H$2:$H$1001,Transactions!$J$2:$J$1001,$A969,Transactions!$A$2:$A$1001,2)*$I969)</f>
        <v/>
      </c>
      <c r="P969" s="287" t="str">
        <f t="shared" si="142"/>
        <v/>
      </c>
      <c r="Q969" s="288" t="str">
        <f t="shared" si="143"/>
        <v/>
      </c>
    </row>
    <row r="970" spans="1:17" ht="15" customHeight="1" x14ac:dyDescent="0.2">
      <c r="A970" s="240" t="str">
        <f>IFERROR(INDEX(Txn[Key],MATCH(0,INDEX(COUNTIF($A$1:A969,Txn[Key])+(Txn[Key]=""),0),0)),"")</f>
        <v/>
      </c>
      <c r="B970" s="240" t="str">
        <f t="shared" si="135"/>
        <v/>
      </c>
      <c r="C970" s="240" t="str">
        <f t="shared" si="136"/>
        <v/>
      </c>
      <c r="D970" s="240" t="str">
        <f t="shared" si="137"/>
        <v/>
      </c>
      <c r="E970" s="261" t="str">
        <f>IF($A970="","",SUMIFS(Txn[Signed Units],Txn[Key],$A970))</f>
        <v/>
      </c>
      <c r="F970" s="283" t="str">
        <f>IF($A970="","",SUMIFS(Txn[Buy Cost],Txn[Key],$A970))</f>
        <v/>
      </c>
      <c r="G970" s="283" t="str">
        <f>IF($A970="","",SUMIFS(Txn[Sell Proceeds],Txn[Key],$A970))</f>
        <v/>
      </c>
      <c r="H970" s="284" t="str">
        <f>IF($A970="","",IFERROR(INDEX(Prices[Current Price],MATCH($A970,Prices[Key],0)),0))</f>
        <v/>
      </c>
      <c r="I970" s="285" t="str">
        <f>IF($A970="","",IFERROR(INDEX(Prices[FX to SGD],MATCH($A970,Prices[Key],0)),1))</f>
        <v/>
      </c>
      <c r="J970" s="283" t="str">
        <f t="shared" si="138"/>
        <v/>
      </c>
      <c r="K970" s="283" t="str">
        <f t="shared" si="139"/>
        <v/>
      </c>
      <c r="L970" s="283" t="str">
        <f t="shared" si="140"/>
        <v/>
      </c>
      <c r="M970" s="286" t="str">
        <f t="shared" si="141"/>
        <v/>
      </c>
      <c r="N970" s="240" t="str">
        <f>IF($A970="","",IF(ABS(E970)&gt;0.000001,COUNT($N$1:N969)+1,""))</f>
        <v/>
      </c>
      <c r="O970" s="287" t="str">
        <f>IF($A970="","",SUMIFS(Transactions!$H$2:$H$1001,Transactions!$J$2:$J$1001,$A970,Transactions!$A$2:$A$1001,2)*$I970)</f>
        <v/>
      </c>
      <c r="P970" s="287" t="str">
        <f t="shared" si="142"/>
        <v/>
      </c>
      <c r="Q970" s="288" t="str">
        <f t="shared" si="143"/>
        <v/>
      </c>
    </row>
    <row r="971" spans="1:17" ht="15" customHeight="1" x14ac:dyDescent="0.2">
      <c r="A971" s="240" t="str">
        <f>IFERROR(INDEX(Txn[Key],MATCH(0,INDEX(COUNTIF($A$1:A970,Txn[Key])+(Txn[Key]=""),0),0)),"")</f>
        <v/>
      </c>
      <c r="B971" s="240" t="str">
        <f t="shared" si="135"/>
        <v/>
      </c>
      <c r="C971" s="240" t="str">
        <f t="shared" si="136"/>
        <v/>
      </c>
      <c r="D971" s="240" t="str">
        <f t="shared" si="137"/>
        <v/>
      </c>
      <c r="E971" s="261" t="str">
        <f>IF($A971="","",SUMIFS(Txn[Signed Units],Txn[Key],$A971))</f>
        <v/>
      </c>
      <c r="F971" s="283" t="str">
        <f>IF($A971="","",SUMIFS(Txn[Buy Cost],Txn[Key],$A971))</f>
        <v/>
      </c>
      <c r="G971" s="283" t="str">
        <f>IF($A971="","",SUMIFS(Txn[Sell Proceeds],Txn[Key],$A971))</f>
        <v/>
      </c>
      <c r="H971" s="284" t="str">
        <f>IF($A971="","",IFERROR(INDEX(Prices[Current Price],MATCH($A971,Prices[Key],0)),0))</f>
        <v/>
      </c>
      <c r="I971" s="285" t="str">
        <f>IF($A971="","",IFERROR(INDEX(Prices[FX to SGD],MATCH($A971,Prices[Key],0)),1))</f>
        <v/>
      </c>
      <c r="J971" s="283" t="str">
        <f t="shared" si="138"/>
        <v/>
      </c>
      <c r="K971" s="283" t="str">
        <f t="shared" si="139"/>
        <v/>
      </c>
      <c r="L971" s="283" t="str">
        <f t="shared" si="140"/>
        <v/>
      </c>
      <c r="M971" s="286" t="str">
        <f t="shared" si="141"/>
        <v/>
      </c>
      <c r="N971" s="240" t="str">
        <f>IF($A971="","",IF(ABS(E971)&gt;0.000001,COUNT($N$1:N970)+1,""))</f>
        <v/>
      </c>
      <c r="O971" s="287" t="str">
        <f>IF($A971="","",SUMIFS(Transactions!$H$2:$H$1001,Transactions!$J$2:$J$1001,$A971,Transactions!$A$2:$A$1001,2)*$I971)</f>
        <v/>
      </c>
      <c r="P971" s="287" t="str">
        <f t="shared" si="142"/>
        <v/>
      </c>
      <c r="Q971" s="288" t="str">
        <f t="shared" si="143"/>
        <v/>
      </c>
    </row>
    <row r="972" spans="1:17" ht="15" customHeight="1" x14ac:dyDescent="0.2">
      <c r="A972" s="240" t="str">
        <f>IFERROR(INDEX(Txn[Key],MATCH(0,INDEX(COUNTIF($A$1:A971,Txn[Key])+(Txn[Key]=""),0),0)),"")</f>
        <v/>
      </c>
      <c r="B972" s="240" t="str">
        <f t="shared" si="135"/>
        <v/>
      </c>
      <c r="C972" s="240" t="str">
        <f t="shared" si="136"/>
        <v/>
      </c>
      <c r="D972" s="240" t="str">
        <f t="shared" si="137"/>
        <v/>
      </c>
      <c r="E972" s="261" t="str">
        <f>IF($A972="","",SUMIFS(Txn[Signed Units],Txn[Key],$A972))</f>
        <v/>
      </c>
      <c r="F972" s="283" t="str">
        <f>IF($A972="","",SUMIFS(Txn[Buy Cost],Txn[Key],$A972))</f>
        <v/>
      </c>
      <c r="G972" s="283" t="str">
        <f>IF($A972="","",SUMIFS(Txn[Sell Proceeds],Txn[Key],$A972))</f>
        <v/>
      </c>
      <c r="H972" s="284" t="str">
        <f>IF($A972="","",IFERROR(INDEX(Prices[Current Price],MATCH($A972,Prices[Key],0)),0))</f>
        <v/>
      </c>
      <c r="I972" s="285" t="str">
        <f>IF($A972="","",IFERROR(INDEX(Prices[FX to SGD],MATCH($A972,Prices[Key],0)),1))</f>
        <v/>
      </c>
      <c r="J972" s="283" t="str">
        <f t="shared" si="138"/>
        <v/>
      </c>
      <c r="K972" s="283" t="str">
        <f t="shared" si="139"/>
        <v/>
      </c>
      <c r="L972" s="283" t="str">
        <f t="shared" si="140"/>
        <v/>
      </c>
      <c r="M972" s="286" t="str">
        <f t="shared" si="141"/>
        <v/>
      </c>
      <c r="N972" s="240" t="str">
        <f>IF($A972="","",IF(ABS(E972)&gt;0.000001,COUNT($N$1:N971)+1,""))</f>
        <v/>
      </c>
      <c r="O972" s="287" t="str">
        <f>IF($A972="","",SUMIFS(Transactions!$H$2:$H$1001,Transactions!$J$2:$J$1001,$A972,Transactions!$A$2:$A$1001,2)*$I972)</f>
        <v/>
      </c>
      <c r="P972" s="287" t="str">
        <f t="shared" si="142"/>
        <v/>
      </c>
      <c r="Q972" s="288" t="str">
        <f t="shared" si="143"/>
        <v/>
      </c>
    </row>
    <row r="973" spans="1:17" ht="15" customHeight="1" x14ac:dyDescent="0.2">
      <c r="A973" s="240" t="str">
        <f>IFERROR(INDEX(Txn[Key],MATCH(0,INDEX(COUNTIF($A$1:A972,Txn[Key])+(Txn[Key]=""),0),0)),"")</f>
        <v/>
      </c>
      <c r="B973" s="240" t="str">
        <f t="shared" si="135"/>
        <v/>
      </c>
      <c r="C973" s="240" t="str">
        <f t="shared" si="136"/>
        <v/>
      </c>
      <c r="D973" s="240" t="str">
        <f t="shared" si="137"/>
        <v/>
      </c>
      <c r="E973" s="261" t="str">
        <f>IF($A973="","",SUMIFS(Txn[Signed Units],Txn[Key],$A973))</f>
        <v/>
      </c>
      <c r="F973" s="283" t="str">
        <f>IF($A973="","",SUMIFS(Txn[Buy Cost],Txn[Key],$A973))</f>
        <v/>
      </c>
      <c r="G973" s="283" t="str">
        <f>IF($A973="","",SUMIFS(Txn[Sell Proceeds],Txn[Key],$A973))</f>
        <v/>
      </c>
      <c r="H973" s="284" t="str">
        <f>IF($A973="","",IFERROR(INDEX(Prices[Current Price],MATCH($A973,Prices[Key],0)),0))</f>
        <v/>
      </c>
      <c r="I973" s="285" t="str">
        <f>IF($A973="","",IFERROR(INDEX(Prices[FX to SGD],MATCH($A973,Prices[Key],0)),1))</f>
        <v/>
      </c>
      <c r="J973" s="283" t="str">
        <f t="shared" si="138"/>
        <v/>
      </c>
      <c r="K973" s="283" t="str">
        <f t="shared" si="139"/>
        <v/>
      </c>
      <c r="L973" s="283" t="str">
        <f t="shared" si="140"/>
        <v/>
      </c>
      <c r="M973" s="286" t="str">
        <f t="shared" si="141"/>
        <v/>
      </c>
      <c r="N973" s="240" t="str">
        <f>IF($A973="","",IF(ABS(E973)&gt;0.000001,COUNT($N$1:N972)+1,""))</f>
        <v/>
      </c>
      <c r="O973" s="287" t="str">
        <f>IF($A973="","",SUMIFS(Transactions!$H$2:$H$1001,Transactions!$J$2:$J$1001,$A973,Transactions!$A$2:$A$1001,2)*$I973)</f>
        <v/>
      </c>
      <c r="P973" s="287" t="str">
        <f t="shared" si="142"/>
        <v/>
      </c>
      <c r="Q973" s="288" t="str">
        <f t="shared" si="143"/>
        <v/>
      </c>
    </row>
    <row r="974" spans="1:17" ht="15" customHeight="1" x14ac:dyDescent="0.2">
      <c r="A974" s="240" t="str">
        <f>IFERROR(INDEX(Txn[Key],MATCH(0,INDEX(COUNTIF($A$1:A973,Txn[Key])+(Txn[Key]=""),0),0)),"")</f>
        <v/>
      </c>
      <c r="B974" s="240" t="str">
        <f t="shared" si="135"/>
        <v/>
      </c>
      <c r="C974" s="240" t="str">
        <f t="shared" si="136"/>
        <v/>
      </c>
      <c r="D974" s="240" t="str">
        <f t="shared" si="137"/>
        <v/>
      </c>
      <c r="E974" s="261" t="str">
        <f>IF($A974="","",SUMIFS(Txn[Signed Units],Txn[Key],$A974))</f>
        <v/>
      </c>
      <c r="F974" s="283" t="str">
        <f>IF($A974="","",SUMIFS(Txn[Buy Cost],Txn[Key],$A974))</f>
        <v/>
      </c>
      <c r="G974" s="283" t="str">
        <f>IF($A974="","",SUMIFS(Txn[Sell Proceeds],Txn[Key],$A974))</f>
        <v/>
      </c>
      <c r="H974" s="284" t="str">
        <f>IF($A974="","",IFERROR(INDEX(Prices[Current Price],MATCH($A974,Prices[Key],0)),0))</f>
        <v/>
      </c>
      <c r="I974" s="285" t="str">
        <f>IF($A974="","",IFERROR(INDEX(Prices[FX to SGD],MATCH($A974,Prices[Key],0)),1))</f>
        <v/>
      </c>
      <c r="J974" s="283" t="str">
        <f t="shared" si="138"/>
        <v/>
      </c>
      <c r="K974" s="283" t="str">
        <f t="shared" si="139"/>
        <v/>
      </c>
      <c r="L974" s="283" t="str">
        <f t="shared" si="140"/>
        <v/>
      </c>
      <c r="M974" s="286" t="str">
        <f t="shared" si="141"/>
        <v/>
      </c>
      <c r="N974" s="240" t="str">
        <f>IF($A974="","",IF(ABS(E974)&gt;0.000001,COUNT($N$1:N973)+1,""))</f>
        <v/>
      </c>
      <c r="O974" s="287" t="str">
        <f>IF($A974="","",SUMIFS(Transactions!$H$2:$H$1001,Transactions!$J$2:$J$1001,$A974,Transactions!$A$2:$A$1001,2)*$I974)</f>
        <v/>
      </c>
      <c r="P974" s="287" t="str">
        <f t="shared" si="142"/>
        <v/>
      </c>
      <c r="Q974" s="288" t="str">
        <f t="shared" si="143"/>
        <v/>
      </c>
    </row>
    <row r="975" spans="1:17" ht="15" customHeight="1" x14ac:dyDescent="0.2">
      <c r="A975" s="240" t="str">
        <f>IFERROR(INDEX(Txn[Key],MATCH(0,INDEX(COUNTIF($A$1:A974,Txn[Key])+(Txn[Key]=""),0),0)),"")</f>
        <v/>
      </c>
      <c r="B975" s="240" t="str">
        <f t="shared" si="135"/>
        <v/>
      </c>
      <c r="C975" s="240" t="str">
        <f t="shared" si="136"/>
        <v/>
      </c>
      <c r="D975" s="240" t="str">
        <f t="shared" si="137"/>
        <v/>
      </c>
      <c r="E975" s="261" t="str">
        <f>IF($A975="","",SUMIFS(Txn[Signed Units],Txn[Key],$A975))</f>
        <v/>
      </c>
      <c r="F975" s="283" t="str">
        <f>IF($A975="","",SUMIFS(Txn[Buy Cost],Txn[Key],$A975))</f>
        <v/>
      </c>
      <c r="G975" s="283" t="str">
        <f>IF($A975="","",SUMIFS(Txn[Sell Proceeds],Txn[Key],$A975))</f>
        <v/>
      </c>
      <c r="H975" s="284" t="str">
        <f>IF($A975="","",IFERROR(INDEX(Prices[Current Price],MATCH($A975,Prices[Key],0)),0))</f>
        <v/>
      </c>
      <c r="I975" s="285" t="str">
        <f>IF($A975="","",IFERROR(INDEX(Prices[FX to SGD],MATCH($A975,Prices[Key],0)),1))</f>
        <v/>
      </c>
      <c r="J975" s="283" t="str">
        <f t="shared" si="138"/>
        <v/>
      </c>
      <c r="K975" s="283" t="str">
        <f t="shared" si="139"/>
        <v/>
      </c>
      <c r="L975" s="283" t="str">
        <f t="shared" si="140"/>
        <v/>
      </c>
      <c r="M975" s="286" t="str">
        <f t="shared" si="141"/>
        <v/>
      </c>
      <c r="N975" s="240" t="str">
        <f>IF($A975="","",IF(ABS(E975)&gt;0.000001,COUNT($N$1:N974)+1,""))</f>
        <v/>
      </c>
      <c r="O975" s="287" t="str">
        <f>IF($A975="","",SUMIFS(Transactions!$H$2:$H$1001,Transactions!$J$2:$J$1001,$A975,Transactions!$A$2:$A$1001,2)*$I975)</f>
        <v/>
      </c>
      <c r="P975" s="287" t="str">
        <f t="shared" si="142"/>
        <v/>
      </c>
      <c r="Q975" s="288" t="str">
        <f t="shared" si="143"/>
        <v/>
      </c>
    </row>
    <row r="976" spans="1:17" ht="15" customHeight="1" x14ac:dyDescent="0.2">
      <c r="A976" s="240" t="str">
        <f>IFERROR(INDEX(Txn[Key],MATCH(0,INDEX(COUNTIF($A$1:A975,Txn[Key])+(Txn[Key]=""),0),0)),"")</f>
        <v/>
      </c>
      <c r="B976" s="240" t="str">
        <f t="shared" si="135"/>
        <v/>
      </c>
      <c r="C976" s="240" t="str">
        <f t="shared" si="136"/>
        <v/>
      </c>
      <c r="D976" s="240" t="str">
        <f t="shared" si="137"/>
        <v/>
      </c>
      <c r="E976" s="261" t="str">
        <f>IF($A976="","",SUMIFS(Txn[Signed Units],Txn[Key],$A976))</f>
        <v/>
      </c>
      <c r="F976" s="283" t="str">
        <f>IF($A976="","",SUMIFS(Txn[Buy Cost],Txn[Key],$A976))</f>
        <v/>
      </c>
      <c r="G976" s="283" t="str">
        <f>IF($A976="","",SUMIFS(Txn[Sell Proceeds],Txn[Key],$A976))</f>
        <v/>
      </c>
      <c r="H976" s="284" t="str">
        <f>IF($A976="","",IFERROR(INDEX(Prices[Current Price],MATCH($A976,Prices[Key],0)),0))</f>
        <v/>
      </c>
      <c r="I976" s="285" t="str">
        <f>IF($A976="","",IFERROR(INDEX(Prices[FX to SGD],MATCH($A976,Prices[Key],0)),1))</f>
        <v/>
      </c>
      <c r="J976" s="283" t="str">
        <f t="shared" si="138"/>
        <v/>
      </c>
      <c r="K976" s="283" t="str">
        <f t="shared" si="139"/>
        <v/>
      </c>
      <c r="L976" s="283" t="str">
        <f t="shared" si="140"/>
        <v/>
      </c>
      <c r="M976" s="286" t="str">
        <f t="shared" si="141"/>
        <v/>
      </c>
      <c r="N976" s="240" t="str">
        <f>IF($A976="","",IF(ABS(E976)&gt;0.000001,COUNT($N$1:N975)+1,""))</f>
        <v/>
      </c>
      <c r="O976" s="287" t="str">
        <f>IF($A976="","",SUMIFS(Transactions!$H$2:$H$1001,Transactions!$J$2:$J$1001,$A976,Transactions!$A$2:$A$1001,2)*$I976)</f>
        <v/>
      </c>
      <c r="P976" s="287" t="str">
        <f t="shared" si="142"/>
        <v/>
      </c>
      <c r="Q976" s="288" t="str">
        <f t="shared" si="143"/>
        <v/>
      </c>
    </row>
    <row r="977" spans="1:17" ht="15" customHeight="1" x14ac:dyDescent="0.2">
      <c r="A977" s="240" t="str">
        <f>IFERROR(INDEX(Txn[Key],MATCH(0,INDEX(COUNTIF($A$1:A976,Txn[Key])+(Txn[Key]=""),0),0)),"")</f>
        <v/>
      </c>
      <c r="B977" s="240" t="str">
        <f t="shared" si="135"/>
        <v/>
      </c>
      <c r="C977" s="240" t="str">
        <f t="shared" si="136"/>
        <v/>
      </c>
      <c r="D977" s="240" t="str">
        <f t="shared" si="137"/>
        <v/>
      </c>
      <c r="E977" s="261" t="str">
        <f>IF($A977="","",SUMIFS(Txn[Signed Units],Txn[Key],$A977))</f>
        <v/>
      </c>
      <c r="F977" s="283" t="str">
        <f>IF($A977="","",SUMIFS(Txn[Buy Cost],Txn[Key],$A977))</f>
        <v/>
      </c>
      <c r="G977" s="283" t="str">
        <f>IF($A977="","",SUMIFS(Txn[Sell Proceeds],Txn[Key],$A977))</f>
        <v/>
      </c>
      <c r="H977" s="284" t="str">
        <f>IF($A977="","",IFERROR(INDEX(Prices[Current Price],MATCH($A977,Prices[Key],0)),0))</f>
        <v/>
      </c>
      <c r="I977" s="285" t="str">
        <f>IF($A977="","",IFERROR(INDEX(Prices[FX to SGD],MATCH($A977,Prices[Key],0)),1))</f>
        <v/>
      </c>
      <c r="J977" s="283" t="str">
        <f t="shared" si="138"/>
        <v/>
      </c>
      <c r="K977" s="283" t="str">
        <f t="shared" si="139"/>
        <v/>
      </c>
      <c r="L977" s="283" t="str">
        <f t="shared" si="140"/>
        <v/>
      </c>
      <c r="M977" s="286" t="str">
        <f t="shared" si="141"/>
        <v/>
      </c>
      <c r="N977" s="240" t="str">
        <f>IF($A977="","",IF(ABS(E977)&gt;0.000001,COUNT($N$1:N976)+1,""))</f>
        <v/>
      </c>
      <c r="O977" s="287" t="str">
        <f>IF($A977="","",SUMIFS(Transactions!$H$2:$H$1001,Transactions!$J$2:$J$1001,$A977,Transactions!$A$2:$A$1001,2)*$I977)</f>
        <v/>
      </c>
      <c r="P977" s="287" t="str">
        <f t="shared" si="142"/>
        <v/>
      </c>
      <c r="Q977" s="288" t="str">
        <f t="shared" si="143"/>
        <v/>
      </c>
    </row>
    <row r="978" spans="1:17" ht="15" customHeight="1" x14ac:dyDescent="0.2">
      <c r="A978" s="240" t="str">
        <f>IFERROR(INDEX(Txn[Key],MATCH(0,INDEX(COUNTIF($A$1:A977,Txn[Key])+(Txn[Key]=""),0),0)),"")</f>
        <v/>
      </c>
      <c r="B978" s="240" t="str">
        <f t="shared" si="135"/>
        <v/>
      </c>
      <c r="C978" s="240" t="str">
        <f t="shared" si="136"/>
        <v/>
      </c>
      <c r="D978" s="240" t="str">
        <f t="shared" si="137"/>
        <v/>
      </c>
      <c r="E978" s="261" t="str">
        <f>IF($A978="","",SUMIFS(Txn[Signed Units],Txn[Key],$A978))</f>
        <v/>
      </c>
      <c r="F978" s="283" t="str">
        <f>IF($A978="","",SUMIFS(Txn[Buy Cost],Txn[Key],$A978))</f>
        <v/>
      </c>
      <c r="G978" s="283" t="str">
        <f>IF($A978="","",SUMIFS(Txn[Sell Proceeds],Txn[Key],$A978))</f>
        <v/>
      </c>
      <c r="H978" s="284" t="str">
        <f>IF($A978="","",IFERROR(INDEX(Prices[Current Price],MATCH($A978,Prices[Key],0)),0))</f>
        <v/>
      </c>
      <c r="I978" s="285" t="str">
        <f>IF($A978="","",IFERROR(INDEX(Prices[FX to SGD],MATCH($A978,Prices[Key],0)),1))</f>
        <v/>
      </c>
      <c r="J978" s="283" t="str">
        <f t="shared" si="138"/>
        <v/>
      </c>
      <c r="K978" s="283" t="str">
        <f t="shared" si="139"/>
        <v/>
      </c>
      <c r="L978" s="283" t="str">
        <f t="shared" si="140"/>
        <v/>
      </c>
      <c r="M978" s="286" t="str">
        <f t="shared" si="141"/>
        <v/>
      </c>
      <c r="N978" s="240" t="str">
        <f>IF($A978="","",IF(ABS(E978)&gt;0.000001,COUNT($N$1:N977)+1,""))</f>
        <v/>
      </c>
      <c r="O978" s="287" t="str">
        <f>IF($A978="","",SUMIFS(Transactions!$H$2:$H$1001,Transactions!$J$2:$J$1001,$A978,Transactions!$A$2:$A$1001,2)*$I978)</f>
        <v/>
      </c>
      <c r="P978" s="287" t="str">
        <f t="shared" si="142"/>
        <v/>
      </c>
      <c r="Q978" s="288" t="str">
        <f t="shared" si="143"/>
        <v/>
      </c>
    </row>
    <row r="979" spans="1:17" ht="15" customHeight="1" x14ac:dyDescent="0.2">
      <c r="A979" s="240" t="str">
        <f>IFERROR(INDEX(Txn[Key],MATCH(0,INDEX(COUNTIF($A$1:A978,Txn[Key])+(Txn[Key]=""),0),0)),"")</f>
        <v/>
      </c>
      <c r="B979" s="240" t="str">
        <f t="shared" si="135"/>
        <v/>
      </c>
      <c r="C979" s="240" t="str">
        <f t="shared" si="136"/>
        <v/>
      </c>
      <c r="D979" s="240" t="str">
        <f t="shared" si="137"/>
        <v/>
      </c>
      <c r="E979" s="261" t="str">
        <f>IF($A979="","",SUMIFS(Txn[Signed Units],Txn[Key],$A979))</f>
        <v/>
      </c>
      <c r="F979" s="283" t="str">
        <f>IF($A979="","",SUMIFS(Txn[Buy Cost],Txn[Key],$A979))</f>
        <v/>
      </c>
      <c r="G979" s="283" t="str">
        <f>IF($A979="","",SUMIFS(Txn[Sell Proceeds],Txn[Key],$A979))</f>
        <v/>
      </c>
      <c r="H979" s="284" t="str">
        <f>IF($A979="","",IFERROR(INDEX(Prices[Current Price],MATCH($A979,Prices[Key],0)),0))</f>
        <v/>
      </c>
      <c r="I979" s="285" t="str">
        <f>IF($A979="","",IFERROR(INDEX(Prices[FX to SGD],MATCH($A979,Prices[Key],0)),1))</f>
        <v/>
      </c>
      <c r="J979" s="283" t="str">
        <f t="shared" si="138"/>
        <v/>
      </c>
      <c r="K979" s="283" t="str">
        <f t="shared" si="139"/>
        <v/>
      </c>
      <c r="L979" s="283" t="str">
        <f t="shared" si="140"/>
        <v/>
      </c>
      <c r="M979" s="286" t="str">
        <f t="shared" si="141"/>
        <v/>
      </c>
      <c r="N979" s="240" t="str">
        <f>IF($A979="","",IF(ABS(E979)&gt;0.000001,COUNT($N$1:N978)+1,""))</f>
        <v/>
      </c>
      <c r="O979" s="287" t="str">
        <f>IF($A979="","",SUMIFS(Transactions!$H$2:$H$1001,Transactions!$J$2:$J$1001,$A979,Transactions!$A$2:$A$1001,2)*$I979)</f>
        <v/>
      </c>
      <c r="P979" s="287" t="str">
        <f t="shared" si="142"/>
        <v/>
      </c>
      <c r="Q979" s="288" t="str">
        <f t="shared" si="143"/>
        <v/>
      </c>
    </row>
    <row r="980" spans="1:17" ht="15" customHeight="1" x14ac:dyDescent="0.2">
      <c r="A980" s="240" t="str">
        <f>IFERROR(INDEX(Txn[Key],MATCH(0,INDEX(COUNTIF($A$1:A979,Txn[Key])+(Txn[Key]=""),0),0)),"")</f>
        <v/>
      </c>
      <c r="B980" s="240" t="str">
        <f t="shared" si="135"/>
        <v/>
      </c>
      <c r="C980" s="240" t="str">
        <f t="shared" si="136"/>
        <v/>
      </c>
      <c r="D980" s="240" t="str">
        <f t="shared" si="137"/>
        <v/>
      </c>
      <c r="E980" s="261" t="str">
        <f>IF($A980="","",SUMIFS(Txn[Signed Units],Txn[Key],$A980))</f>
        <v/>
      </c>
      <c r="F980" s="283" t="str">
        <f>IF($A980="","",SUMIFS(Txn[Buy Cost],Txn[Key],$A980))</f>
        <v/>
      </c>
      <c r="G980" s="283" t="str">
        <f>IF($A980="","",SUMIFS(Txn[Sell Proceeds],Txn[Key],$A980))</f>
        <v/>
      </c>
      <c r="H980" s="284" t="str">
        <f>IF($A980="","",IFERROR(INDEX(Prices[Current Price],MATCH($A980,Prices[Key],0)),0))</f>
        <v/>
      </c>
      <c r="I980" s="285" t="str">
        <f>IF($A980="","",IFERROR(INDEX(Prices[FX to SGD],MATCH($A980,Prices[Key],0)),1))</f>
        <v/>
      </c>
      <c r="J980" s="283" t="str">
        <f t="shared" si="138"/>
        <v/>
      </c>
      <c r="K980" s="283" t="str">
        <f t="shared" si="139"/>
        <v/>
      </c>
      <c r="L980" s="283" t="str">
        <f t="shared" si="140"/>
        <v/>
      </c>
      <c r="M980" s="286" t="str">
        <f t="shared" si="141"/>
        <v/>
      </c>
      <c r="N980" s="240" t="str">
        <f>IF($A980="","",IF(ABS(E980)&gt;0.000001,COUNT($N$1:N979)+1,""))</f>
        <v/>
      </c>
      <c r="O980" s="287" t="str">
        <f>IF($A980="","",SUMIFS(Transactions!$H$2:$H$1001,Transactions!$J$2:$J$1001,$A980,Transactions!$A$2:$A$1001,2)*$I980)</f>
        <v/>
      </c>
      <c r="P980" s="287" t="str">
        <f t="shared" si="142"/>
        <v/>
      </c>
      <c r="Q980" s="288" t="str">
        <f t="shared" si="143"/>
        <v/>
      </c>
    </row>
    <row r="981" spans="1:17" ht="15" customHeight="1" x14ac:dyDescent="0.2">
      <c r="A981" s="240" t="str">
        <f>IFERROR(INDEX(Txn[Key],MATCH(0,INDEX(COUNTIF($A$1:A980,Txn[Key])+(Txn[Key]=""),0),0)),"")</f>
        <v/>
      </c>
      <c r="B981" s="240" t="str">
        <f t="shared" si="135"/>
        <v/>
      </c>
      <c r="C981" s="240" t="str">
        <f t="shared" si="136"/>
        <v/>
      </c>
      <c r="D981" s="240" t="str">
        <f t="shared" si="137"/>
        <v/>
      </c>
      <c r="E981" s="261" t="str">
        <f>IF($A981="","",SUMIFS(Txn[Signed Units],Txn[Key],$A981))</f>
        <v/>
      </c>
      <c r="F981" s="283" t="str">
        <f>IF($A981="","",SUMIFS(Txn[Buy Cost],Txn[Key],$A981))</f>
        <v/>
      </c>
      <c r="G981" s="283" t="str">
        <f>IF($A981="","",SUMIFS(Txn[Sell Proceeds],Txn[Key],$A981))</f>
        <v/>
      </c>
      <c r="H981" s="284" t="str">
        <f>IF($A981="","",IFERROR(INDEX(Prices[Current Price],MATCH($A981,Prices[Key],0)),0))</f>
        <v/>
      </c>
      <c r="I981" s="285" t="str">
        <f>IF($A981="","",IFERROR(INDEX(Prices[FX to SGD],MATCH($A981,Prices[Key],0)),1))</f>
        <v/>
      </c>
      <c r="J981" s="283" t="str">
        <f t="shared" si="138"/>
        <v/>
      </c>
      <c r="K981" s="283" t="str">
        <f t="shared" si="139"/>
        <v/>
      </c>
      <c r="L981" s="283" t="str">
        <f t="shared" si="140"/>
        <v/>
      </c>
      <c r="M981" s="286" t="str">
        <f t="shared" si="141"/>
        <v/>
      </c>
      <c r="N981" s="240" t="str">
        <f>IF($A981="","",IF(ABS(E981)&gt;0.000001,COUNT($N$1:N980)+1,""))</f>
        <v/>
      </c>
      <c r="O981" s="287" t="str">
        <f>IF($A981="","",SUMIFS(Transactions!$H$2:$H$1001,Transactions!$J$2:$J$1001,$A981,Transactions!$A$2:$A$1001,2)*$I981)</f>
        <v/>
      </c>
      <c r="P981" s="287" t="str">
        <f t="shared" si="142"/>
        <v/>
      </c>
      <c r="Q981" s="288" t="str">
        <f t="shared" si="143"/>
        <v/>
      </c>
    </row>
    <row r="982" spans="1:17" ht="15" customHeight="1" x14ac:dyDescent="0.2">
      <c r="A982" s="240" t="str">
        <f>IFERROR(INDEX(Txn[Key],MATCH(0,INDEX(COUNTIF($A$1:A981,Txn[Key])+(Txn[Key]=""),0),0)),"")</f>
        <v/>
      </c>
      <c r="B982" s="240" t="str">
        <f t="shared" si="135"/>
        <v/>
      </c>
      <c r="C982" s="240" t="str">
        <f t="shared" si="136"/>
        <v/>
      </c>
      <c r="D982" s="240" t="str">
        <f t="shared" si="137"/>
        <v/>
      </c>
      <c r="E982" s="261" t="str">
        <f>IF($A982="","",SUMIFS(Txn[Signed Units],Txn[Key],$A982))</f>
        <v/>
      </c>
      <c r="F982" s="283" t="str">
        <f>IF($A982="","",SUMIFS(Txn[Buy Cost],Txn[Key],$A982))</f>
        <v/>
      </c>
      <c r="G982" s="283" t="str">
        <f>IF($A982="","",SUMIFS(Txn[Sell Proceeds],Txn[Key],$A982))</f>
        <v/>
      </c>
      <c r="H982" s="284" t="str">
        <f>IF($A982="","",IFERROR(INDEX(Prices[Current Price],MATCH($A982,Prices[Key],0)),0))</f>
        <v/>
      </c>
      <c r="I982" s="285" t="str">
        <f>IF($A982="","",IFERROR(INDEX(Prices[FX to SGD],MATCH($A982,Prices[Key],0)),1))</f>
        <v/>
      </c>
      <c r="J982" s="283" t="str">
        <f t="shared" si="138"/>
        <v/>
      </c>
      <c r="K982" s="283" t="str">
        <f t="shared" si="139"/>
        <v/>
      </c>
      <c r="L982" s="283" t="str">
        <f t="shared" si="140"/>
        <v/>
      </c>
      <c r="M982" s="286" t="str">
        <f t="shared" si="141"/>
        <v/>
      </c>
      <c r="N982" s="240" t="str">
        <f>IF($A982="","",IF(ABS(E982)&gt;0.000001,COUNT($N$1:N981)+1,""))</f>
        <v/>
      </c>
      <c r="O982" s="287" t="str">
        <f>IF($A982="","",SUMIFS(Transactions!$H$2:$H$1001,Transactions!$J$2:$J$1001,$A982,Transactions!$A$2:$A$1001,2)*$I982)</f>
        <v/>
      </c>
      <c r="P982" s="287" t="str">
        <f t="shared" si="142"/>
        <v/>
      </c>
      <c r="Q982" s="288" t="str">
        <f t="shared" si="143"/>
        <v/>
      </c>
    </row>
    <row r="983" spans="1:17" ht="15" customHeight="1" x14ac:dyDescent="0.2">
      <c r="A983" s="240" t="str">
        <f>IFERROR(INDEX(Txn[Key],MATCH(0,INDEX(COUNTIF($A$1:A982,Txn[Key])+(Txn[Key]=""),0),0)),"")</f>
        <v/>
      </c>
      <c r="B983" s="240" t="str">
        <f t="shared" si="135"/>
        <v/>
      </c>
      <c r="C983" s="240" t="str">
        <f t="shared" si="136"/>
        <v/>
      </c>
      <c r="D983" s="240" t="str">
        <f t="shared" si="137"/>
        <v/>
      </c>
      <c r="E983" s="261" t="str">
        <f>IF($A983="","",SUMIFS(Txn[Signed Units],Txn[Key],$A983))</f>
        <v/>
      </c>
      <c r="F983" s="283" t="str">
        <f>IF($A983="","",SUMIFS(Txn[Buy Cost],Txn[Key],$A983))</f>
        <v/>
      </c>
      <c r="G983" s="283" t="str">
        <f>IF($A983="","",SUMIFS(Txn[Sell Proceeds],Txn[Key],$A983))</f>
        <v/>
      </c>
      <c r="H983" s="284" t="str">
        <f>IF($A983="","",IFERROR(INDEX(Prices[Current Price],MATCH($A983,Prices[Key],0)),0))</f>
        <v/>
      </c>
      <c r="I983" s="285" t="str">
        <f>IF($A983="","",IFERROR(INDEX(Prices[FX to SGD],MATCH($A983,Prices[Key],0)),1))</f>
        <v/>
      </c>
      <c r="J983" s="283" t="str">
        <f t="shared" si="138"/>
        <v/>
      </c>
      <c r="K983" s="283" t="str">
        <f t="shared" si="139"/>
        <v/>
      </c>
      <c r="L983" s="283" t="str">
        <f t="shared" si="140"/>
        <v/>
      </c>
      <c r="M983" s="286" t="str">
        <f t="shared" si="141"/>
        <v/>
      </c>
      <c r="N983" s="240" t="str">
        <f>IF($A983="","",IF(ABS(E983)&gt;0.000001,COUNT($N$1:N982)+1,""))</f>
        <v/>
      </c>
      <c r="O983" s="287" t="str">
        <f>IF($A983="","",SUMIFS(Transactions!$H$2:$H$1001,Transactions!$J$2:$J$1001,$A983,Transactions!$A$2:$A$1001,2)*$I983)</f>
        <v/>
      </c>
      <c r="P983" s="287" t="str">
        <f t="shared" si="142"/>
        <v/>
      </c>
      <c r="Q983" s="288" t="str">
        <f t="shared" si="143"/>
        <v/>
      </c>
    </row>
    <row r="984" spans="1:17" ht="15" customHeight="1" x14ac:dyDescent="0.2">
      <c r="A984" s="240" t="str">
        <f>IFERROR(INDEX(Txn[Key],MATCH(0,INDEX(COUNTIF($A$1:A983,Txn[Key])+(Txn[Key]=""),0),0)),"")</f>
        <v/>
      </c>
      <c r="B984" s="240" t="str">
        <f t="shared" si="135"/>
        <v/>
      </c>
      <c r="C984" s="240" t="str">
        <f t="shared" si="136"/>
        <v/>
      </c>
      <c r="D984" s="240" t="str">
        <f t="shared" si="137"/>
        <v/>
      </c>
      <c r="E984" s="261" t="str">
        <f>IF($A984="","",SUMIFS(Txn[Signed Units],Txn[Key],$A984))</f>
        <v/>
      </c>
      <c r="F984" s="283" t="str">
        <f>IF($A984="","",SUMIFS(Txn[Buy Cost],Txn[Key],$A984))</f>
        <v/>
      </c>
      <c r="G984" s="283" t="str">
        <f>IF($A984="","",SUMIFS(Txn[Sell Proceeds],Txn[Key],$A984))</f>
        <v/>
      </c>
      <c r="H984" s="284" t="str">
        <f>IF($A984="","",IFERROR(INDEX(Prices[Current Price],MATCH($A984,Prices[Key],0)),0))</f>
        <v/>
      </c>
      <c r="I984" s="285" t="str">
        <f>IF($A984="","",IFERROR(INDEX(Prices[FX to SGD],MATCH($A984,Prices[Key],0)),1))</f>
        <v/>
      </c>
      <c r="J984" s="283" t="str">
        <f t="shared" si="138"/>
        <v/>
      </c>
      <c r="K984" s="283" t="str">
        <f t="shared" si="139"/>
        <v/>
      </c>
      <c r="L984" s="283" t="str">
        <f t="shared" si="140"/>
        <v/>
      </c>
      <c r="M984" s="286" t="str">
        <f t="shared" si="141"/>
        <v/>
      </c>
      <c r="N984" s="240" t="str">
        <f>IF($A984="","",IF(ABS(E984)&gt;0.000001,COUNT($N$1:N983)+1,""))</f>
        <v/>
      </c>
      <c r="O984" s="287" t="str">
        <f>IF($A984="","",SUMIFS(Transactions!$H$2:$H$1001,Transactions!$J$2:$J$1001,$A984,Transactions!$A$2:$A$1001,2)*$I984)</f>
        <v/>
      </c>
      <c r="P984" s="287" t="str">
        <f t="shared" si="142"/>
        <v/>
      </c>
      <c r="Q984" s="288" t="str">
        <f t="shared" si="143"/>
        <v/>
      </c>
    </row>
    <row r="985" spans="1:17" ht="15" customHeight="1" x14ac:dyDescent="0.2">
      <c r="A985" s="240" t="str">
        <f>IFERROR(INDEX(Txn[Key],MATCH(0,INDEX(COUNTIF($A$1:A984,Txn[Key])+(Txn[Key]=""),0),0)),"")</f>
        <v/>
      </c>
      <c r="B985" s="240" t="str">
        <f t="shared" si="135"/>
        <v/>
      </c>
      <c r="C985" s="240" t="str">
        <f t="shared" si="136"/>
        <v/>
      </c>
      <c r="D985" s="240" t="str">
        <f t="shared" si="137"/>
        <v/>
      </c>
      <c r="E985" s="261" t="str">
        <f>IF($A985="","",SUMIFS(Txn[Signed Units],Txn[Key],$A985))</f>
        <v/>
      </c>
      <c r="F985" s="283" t="str">
        <f>IF($A985="","",SUMIFS(Txn[Buy Cost],Txn[Key],$A985))</f>
        <v/>
      </c>
      <c r="G985" s="283" t="str">
        <f>IF($A985="","",SUMIFS(Txn[Sell Proceeds],Txn[Key],$A985))</f>
        <v/>
      </c>
      <c r="H985" s="284" t="str">
        <f>IF($A985="","",IFERROR(INDEX(Prices[Current Price],MATCH($A985,Prices[Key],0)),0))</f>
        <v/>
      </c>
      <c r="I985" s="285" t="str">
        <f>IF($A985="","",IFERROR(INDEX(Prices[FX to SGD],MATCH($A985,Prices[Key],0)),1))</f>
        <v/>
      </c>
      <c r="J985" s="283" t="str">
        <f t="shared" si="138"/>
        <v/>
      </c>
      <c r="K985" s="283" t="str">
        <f t="shared" si="139"/>
        <v/>
      </c>
      <c r="L985" s="283" t="str">
        <f t="shared" si="140"/>
        <v/>
      </c>
      <c r="M985" s="286" t="str">
        <f t="shared" si="141"/>
        <v/>
      </c>
      <c r="N985" s="240" t="str">
        <f>IF($A985="","",IF(ABS(E985)&gt;0.000001,COUNT($N$1:N984)+1,""))</f>
        <v/>
      </c>
      <c r="O985" s="287" t="str">
        <f>IF($A985="","",SUMIFS(Transactions!$H$2:$H$1001,Transactions!$J$2:$J$1001,$A985,Transactions!$A$2:$A$1001,2)*$I985)</f>
        <v/>
      </c>
      <c r="P985" s="287" t="str">
        <f t="shared" si="142"/>
        <v/>
      </c>
      <c r="Q985" s="288" t="str">
        <f t="shared" si="143"/>
        <v/>
      </c>
    </row>
    <row r="986" spans="1:17" ht="15" customHeight="1" x14ac:dyDescent="0.2">
      <c r="A986" s="240" t="str">
        <f>IFERROR(INDEX(Txn[Key],MATCH(0,INDEX(COUNTIF($A$1:A985,Txn[Key])+(Txn[Key]=""),0),0)),"")</f>
        <v/>
      </c>
      <c r="B986" s="240" t="str">
        <f t="shared" si="135"/>
        <v/>
      </c>
      <c r="C986" s="240" t="str">
        <f t="shared" si="136"/>
        <v/>
      </c>
      <c r="D986" s="240" t="str">
        <f t="shared" si="137"/>
        <v/>
      </c>
      <c r="E986" s="261" t="str">
        <f>IF($A986="","",SUMIFS(Txn[Signed Units],Txn[Key],$A986))</f>
        <v/>
      </c>
      <c r="F986" s="283" t="str">
        <f>IF($A986="","",SUMIFS(Txn[Buy Cost],Txn[Key],$A986))</f>
        <v/>
      </c>
      <c r="G986" s="283" t="str">
        <f>IF($A986="","",SUMIFS(Txn[Sell Proceeds],Txn[Key],$A986))</f>
        <v/>
      </c>
      <c r="H986" s="284" t="str">
        <f>IF($A986="","",IFERROR(INDEX(Prices[Current Price],MATCH($A986,Prices[Key],0)),0))</f>
        <v/>
      </c>
      <c r="I986" s="285" t="str">
        <f>IF($A986="","",IFERROR(INDEX(Prices[FX to SGD],MATCH($A986,Prices[Key],0)),1))</f>
        <v/>
      </c>
      <c r="J986" s="283" t="str">
        <f t="shared" si="138"/>
        <v/>
      </c>
      <c r="K986" s="283" t="str">
        <f t="shared" si="139"/>
        <v/>
      </c>
      <c r="L986" s="283" t="str">
        <f t="shared" si="140"/>
        <v/>
      </c>
      <c r="M986" s="286" t="str">
        <f t="shared" si="141"/>
        <v/>
      </c>
      <c r="N986" s="240" t="str">
        <f>IF($A986="","",IF(ABS(E986)&gt;0.000001,COUNT($N$1:N985)+1,""))</f>
        <v/>
      </c>
      <c r="O986" s="287" t="str">
        <f>IF($A986="","",SUMIFS(Transactions!$H$2:$H$1001,Transactions!$J$2:$J$1001,$A986,Transactions!$A$2:$A$1001,2)*$I986)</f>
        <v/>
      </c>
      <c r="P986" s="287" t="str">
        <f t="shared" si="142"/>
        <v/>
      </c>
      <c r="Q986" s="288" t="str">
        <f t="shared" si="143"/>
        <v/>
      </c>
    </row>
    <row r="987" spans="1:17" ht="15" customHeight="1" x14ac:dyDescent="0.2">
      <c r="A987" s="240" t="str">
        <f>IFERROR(INDEX(Txn[Key],MATCH(0,INDEX(COUNTIF($A$1:A986,Txn[Key])+(Txn[Key]=""),0),0)),"")</f>
        <v/>
      </c>
      <c r="B987" s="240" t="str">
        <f t="shared" si="135"/>
        <v/>
      </c>
      <c r="C987" s="240" t="str">
        <f t="shared" si="136"/>
        <v/>
      </c>
      <c r="D987" s="240" t="str">
        <f t="shared" si="137"/>
        <v/>
      </c>
      <c r="E987" s="261" t="str">
        <f>IF($A987="","",SUMIFS(Txn[Signed Units],Txn[Key],$A987))</f>
        <v/>
      </c>
      <c r="F987" s="283" t="str">
        <f>IF($A987="","",SUMIFS(Txn[Buy Cost],Txn[Key],$A987))</f>
        <v/>
      </c>
      <c r="G987" s="283" t="str">
        <f>IF($A987="","",SUMIFS(Txn[Sell Proceeds],Txn[Key],$A987))</f>
        <v/>
      </c>
      <c r="H987" s="284" t="str">
        <f>IF($A987="","",IFERROR(INDEX(Prices[Current Price],MATCH($A987,Prices[Key],0)),0))</f>
        <v/>
      </c>
      <c r="I987" s="285" t="str">
        <f>IF($A987="","",IFERROR(INDEX(Prices[FX to SGD],MATCH($A987,Prices[Key],0)),1))</f>
        <v/>
      </c>
      <c r="J987" s="283" t="str">
        <f t="shared" si="138"/>
        <v/>
      </c>
      <c r="K987" s="283" t="str">
        <f t="shared" si="139"/>
        <v/>
      </c>
      <c r="L987" s="283" t="str">
        <f t="shared" si="140"/>
        <v/>
      </c>
      <c r="M987" s="286" t="str">
        <f t="shared" si="141"/>
        <v/>
      </c>
      <c r="N987" s="240" t="str">
        <f>IF($A987="","",IF(ABS(E987)&gt;0.000001,COUNT($N$1:N986)+1,""))</f>
        <v/>
      </c>
      <c r="O987" s="287" t="str">
        <f>IF($A987="","",SUMIFS(Transactions!$H$2:$H$1001,Transactions!$J$2:$J$1001,$A987,Transactions!$A$2:$A$1001,2)*$I987)</f>
        <v/>
      </c>
      <c r="P987" s="287" t="str">
        <f t="shared" si="142"/>
        <v/>
      </c>
      <c r="Q987" s="288" t="str">
        <f t="shared" si="143"/>
        <v/>
      </c>
    </row>
    <row r="988" spans="1:17" ht="15" customHeight="1" x14ac:dyDescent="0.2">
      <c r="A988" s="240" t="str">
        <f>IFERROR(INDEX(Txn[Key],MATCH(0,INDEX(COUNTIF($A$1:A987,Txn[Key])+(Txn[Key]=""),0),0)),"")</f>
        <v/>
      </c>
      <c r="B988" s="240" t="str">
        <f t="shared" si="135"/>
        <v/>
      </c>
      <c r="C988" s="240" t="str">
        <f t="shared" si="136"/>
        <v/>
      </c>
      <c r="D988" s="240" t="str">
        <f t="shared" si="137"/>
        <v/>
      </c>
      <c r="E988" s="261" t="str">
        <f>IF($A988="","",SUMIFS(Txn[Signed Units],Txn[Key],$A988))</f>
        <v/>
      </c>
      <c r="F988" s="283" t="str">
        <f>IF($A988="","",SUMIFS(Txn[Buy Cost],Txn[Key],$A988))</f>
        <v/>
      </c>
      <c r="G988" s="283" t="str">
        <f>IF($A988="","",SUMIFS(Txn[Sell Proceeds],Txn[Key],$A988))</f>
        <v/>
      </c>
      <c r="H988" s="284" t="str">
        <f>IF($A988="","",IFERROR(INDEX(Prices[Current Price],MATCH($A988,Prices[Key],0)),0))</f>
        <v/>
      </c>
      <c r="I988" s="285" t="str">
        <f>IF($A988="","",IFERROR(INDEX(Prices[FX to SGD],MATCH($A988,Prices[Key],0)),1))</f>
        <v/>
      </c>
      <c r="J988" s="283" t="str">
        <f t="shared" si="138"/>
        <v/>
      </c>
      <c r="K988" s="283" t="str">
        <f t="shared" si="139"/>
        <v/>
      </c>
      <c r="L988" s="283" t="str">
        <f t="shared" si="140"/>
        <v/>
      </c>
      <c r="M988" s="286" t="str">
        <f t="shared" si="141"/>
        <v/>
      </c>
      <c r="N988" s="240" t="str">
        <f>IF($A988="","",IF(ABS(E988)&gt;0.000001,COUNT($N$1:N987)+1,""))</f>
        <v/>
      </c>
      <c r="O988" s="287" t="str">
        <f>IF($A988="","",SUMIFS(Transactions!$H$2:$H$1001,Transactions!$J$2:$J$1001,$A988,Transactions!$A$2:$A$1001,2)*$I988)</f>
        <v/>
      </c>
      <c r="P988" s="287" t="str">
        <f t="shared" si="142"/>
        <v/>
      </c>
      <c r="Q988" s="288" t="str">
        <f t="shared" si="143"/>
        <v/>
      </c>
    </row>
    <row r="989" spans="1:17" ht="15" customHeight="1" x14ac:dyDescent="0.2">
      <c r="A989" s="240" t="str">
        <f>IFERROR(INDEX(Txn[Key],MATCH(0,INDEX(COUNTIF($A$1:A988,Txn[Key])+(Txn[Key]=""),0),0)),"")</f>
        <v/>
      </c>
      <c r="B989" s="240" t="str">
        <f t="shared" si="135"/>
        <v/>
      </c>
      <c r="C989" s="240" t="str">
        <f t="shared" si="136"/>
        <v/>
      </c>
      <c r="D989" s="240" t="str">
        <f t="shared" si="137"/>
        <v/>
      </c>
      <c r="E989" s="261" t="str">
        <f>IF($A989="","",SUMIFS(Txn[Signed Units],Txn[Key],$A989))</f>
        <v/>
      </c>
      <c r="F989" s="283" t="str">
        <f>IF($A989="","",SUMIFS(Txn[Buy Cost],Txn[Key],$A989))</f>
        <v/>
      </c>
      <c r="G989" s="283" t="str">
        <f>IF($A989="","",SUMIFS(Txn[Sell Proceeds],Txn[Key],$A989))</f>
        <v/>
      </c>
      <c r="H989" s="284" t="str">
        <f>IF($A989="","",IFERROR(INDEX(Prices[Current Price],MATCH($A989,Prices[Key],0)),0))</f>
        <v/>
      </c>
      <c r="I989" s="285" t="str">
        <f>IF($A989="","",IFERROR(INDEX(Prices[FX to SGD],MATCH($A989,Prices[Key],0)),1))</f>
        <v/>
      </c>
      <c r="J989" s="283" t="str">
        <f t="shared" si="138"/>
        <v/>
      </c>
      <c r="K989" s="283" t="str">
        <f t="shared" si="139"/>
        <v/>
      </c>
      <c r="L989" s="283" t="str">
        <f t="shared" si="140"/>
        <v/>
      </c>
      <c r="M989" s="286" t="str">
        <f t="shared" si="141"/>
        <v/>
      </c>
      <c r="N989" s="240" t="str">
        <f>IF($A989="","",IF(ABS(E989)&gt;0.000001,COUNT($N$1:N988)+1,""))</f>
        <v/>
      </c>
      <c r="O989" s="287" t="str">
        <f>IF($A989="","",SUMIFS(Transactions!$H$2:$H$1001,Transactions!$J$2:$J$1001,$A989,Transactions!$A$2:$A$1001,2)*$I989)</f>
        <v/>
      </c>
      <c r="P989" s="287" t="str">
        <f t="shared" si="142"/>
        <v/>
      </c>
      <c r="Q989" s="288" t="str">
        <f t="shared" si="143"/>
        <v/>
      </c>
    </row>
    <row r="990" spans="1:17" ht="15" customHeight="1" x14ac:dyDescent="0.2">
      <c r="A990" s="240" t="str">
        <f>IFERROR(INDEX(Txn[Key],MATCH(0,INDEX(COUNTIF($A$1:A989,Txn[Key])+(Txn[Key]=""),0),0)),"")</f>
        <v/>
      </c>
      <c r="B990" s="240" t="str">
        <f t="shared" si="135"/>
        <v/>
      </c>
      <c r="C990" s="240" t="str">
        <f t="shared" si="136"/>
        <v/>
      </c>
      <c r="D990" s="240" t="str">
        <f t="shared" si="137"/>
        <v/>
      </c>
      <c r="E990" s="261" t="str">
        <f>IF($A990="","",SUMIFS(Txn[Signed Units],Txn[Key],$A990))</f>
        <v/>
      </c>
      <c r="F990" s="283" t="str">
        <f>IF($A990="","",SUMIFS(Txn[Buy Cost],Txn[Key],$A990))</f>
        <v/>
      </c>
      <c r="G990" s="283" t="str">
        <f>IF($A990="","",SUMIFS(Txn[Sell Proceeds],Txn[Key],$A990))</f>
        <v/>
      </c>
      <c r="H990" s="284" t="str">
        <f>IF($A990="","",IFERROR(INDEX(Prices[Current Price],MATCH($A990,Prices[Key],0)),0))</f>
        <v/>
      </c>
      <c r="I990" s="285" t="str">
        <f>IF($A990="","",IFERROR(INDEX(Prices[FX to SGD],MATCH($A990,Prices[Key],0)),1))</f>
        <v/>
      </c>
      <c r="J990" s="283" t="str">
        <f t="shared" si="138"/>
        <v/>
      </c>
      <c r="K990" s="283" t="str">
        <f t="shared" si="139"/>
        <v/>
      </c>
      <c r="L990" s="283" t="str">
        <f t="shared" si="140"/>
        <v/>
      </c>
      <c r="M990" s="286" t="str">
        <f t="shared" si="141"/>
        <v/>
      </c>
      <c r="N990" s="240" t="str">
        <f>IF($A990="","",IF(ABS(E990)&gt;0.000001,COUNT($N$1:N989)+1,""))</f>
        <v/>
      </c>
      <c r="O990" s="287" t="str">
        <f>IF($A990="","",SUMIFS(Transactions!$H$2:$H$1001,Transactions!$J$2:$J$1001,$A990,Transactions!$A$2:$A$1001,2)*$I990)</f>
        <v/>
      </c>
      <c r="P990" s="287" t="str">
        <f t="shared" si="142"/>
        <v/>
      </c>
      <c r="Q990" s="288" t="str">
        <f t="shared" si="143"/>
        <v/>
      </c>
    </row>
    <row r="991" spans="1:17" ht="15" customHeight="1" x14ac:dyDescent="0.2">
      <c r="A991" s="240" t="str">
        <f>IFERROR(INDEX(Txn[Key],MATCH(0,INDEX(COUNTIF($A$1:A990,Txn[Key])+(Txn[Key]=""),0),0)),"")</f>
        <v/>
      </c>
      <c r="B991" s="240" t="str">
        <f t="shared" si="135"/>
        <v/>
      </c>
      <c r="C991" s="240" t="str">
        <f t="shared" si="136"/>
        <v/>
      </c>
      <c r="D991" s="240" t="str">
        <f t="shared" si="137"/>
        <v/>
      </c>
      <c r="E991" s="261" t="str">
        <f>IF($A991="","",SUMIFS(Txn[Signed Units],Txn[Key],$A991))</f>
        <v/>
      </c>
      <c r="F991" s="283" t="str">
        <f>IF($A991="","",SUMIFS(Txn[Buy Cost],Txn[Key],$A991))</f>
        <v/>
      </c>
      <c r="G991" s="283" t="str">
        <f>IF($A991="","",SUMIFS(Txn[Sell Proceeds],Txn[Key],$A991))</f>
        <v/>
      </c>
      <c r="H991" s="284" t="str">
        <f>IF($A991="","",IFERROR(INDEX(Prices[Current Price],MATCH($A991,Prices[Key],0)),0))</f>
        <v/>
      </c>
      <c r="I991" s="285" t="str">
        <f>IF($A991="","",IFERROR(INDEX(Prices[FX to SGD],MATCH($A991,Prices[Key],0)),1))</f>
        <v/>
      </c>
      <c r="J991" s="283" t="str">
        <f t="shared" si="138"/>
        <v/>
      </c>
      <c r="K991" s="283" t="str">
        <f t="shared" si="139"/>
        <v/>
      </c>
      <c r="L991" s="283" t="str">
        <f t="shared" si="140"/>
        <v/>
      </c>
      <c r="M991" s="286" t="str">
        <f t="shared" si="141"/>
        <v/>
      </c>
      <c r="N991" s="240" t="str">
        <f>IF($A991="","",IF(ABS(E991)&gt;0.000001,COUNT($N$1:N990)+1,""))</f>
        <v/>
      </c>
      <c r="O991" s="287" t="str">
        <f>IF($A991="","",SUMIFS(Transactions!$H$2:$H$1001,Transactions!$J$2:$J$1001,$A991,Transactions!$A$2:$A$1001,2)*$I991)</f>
        <v/>
      </c>
      <c r="P991" s="287" t="str">
        <f t="shared" si="142"/>
        <v/>
      </c>
      <c r="Q991" s="288" t="str">
        <f t="shared" si="143"/>
        <v/>
      </c>
    </row>
    <row r="992" spans="1:17" ht="15" customHeight="1" x14ac:dyDescent="0.2">
      <c r="A992" s="240" t="str">
        <f>IFERROR(INDEX(Txn[Key],MATCH(0,INDEX(COUNTIF($A$1:A991,Txn[Key])+(Txn[Key]=""),0),0)),"")</f>
        <v/>
      </c>
      <c r="B992" s="240" t="str">
        <f t="shared" si="135"/>
        <v/>
      </c>
      <c r="C992" s="240" t="str">
        <f t="shared" si="136"/>
        <v/>
      </c>
      <c r="D992" s="240" t="str">
        <f t="shared" si="137"/>
        <v/>
      </c>
      <c r="E992" s="261" t="str">
        <f>IF($A992="","",SUMIFS(Txn[Signed Units],Txn[Key],$A992))</f>
        <v/>
      </c>
      <c r="F992" s="283" t="str">
        <f>IF($A992="","",SUMIFS(Txn[Buy Cost],Txn[Key],$A992))</f>
        <v/>
      </c>
      <c r="G992" s="283" t="str">
        <f>IF($A992="","",SUMIFS(Txn[Sell Proceeds],Txn[Key],$A992))</f>
        <v/>
      </c>
      <c r="H992" s="284" t="str">
        <f>IF($A992="","",IFERROR(INDEX(Prices[Current Price],MATCH($A992,Prices[Key],0)),0))</f>
        <v/>
      </c>
      <c r="I992" s="285" t="str">
        <f>IF($A992="","",IFERROR(INDEX(Prices[FX to SGD],MATCH($A992,Prices[Key],0)),1))</f>
        <v/>
      </c>
      <c r="J992" s="283" t="str">
        <f t="shared" si="138"/>
        <v/>
      </c>
      <c r="K992" s="283" t="str">
        <f t="shared" si="139"/>
        <v/>
      </c>
      <c r="L992" s="283" t="str">
        <f t="shared" si="140"/>
        <v/>
      </c>
      <c r="M992" s="286" t="str">
        <f t="shared" si="141"/>
        <v/>
      </c>
      <c r="N992" s="240" t="str">
        <f>IF($A992="","",IF(ABS(E992)&gt;0.000001,COUNT($N$1:N991)+1,""))</f>
        <v/>
      </c>
      <c r="O992" s="287" t="str">
        <f>IF($A992="","",SUMIFS(Transactions!$H$2:$H$1001,Transactions!$J$2:$J$1001,$A992,Transactions!$A$2:$A$1001,2)*$I992)</f>
        <v/>
      </c>
      <c r="P992" s="287" t="str">
        <f t="shared" si="142"/>
        <v/>
      </c>
      <c r="Q992" s="288" t="str">
        <f t="shared" si="143"/>
        <v/>
      </c>
    </row>
    <row r="993" spans="1:17" ht="15" customHeight="1" x14ac:dyDescent="0.2">
      <c r="A993" s="240" t="str">
        <f>IFERROR(INDEX(Txn[Key],MATCH(0,INDEX(COUNTIF($A$1:A992,Txn[Key])+(Txn[Key]=""),0),0)),"")</f>
        <v/>
      </c>
      <c r="B993" s="240" t="str">
        <f t="shared" si="135"/>
        <v/>
      </c>
      <c r="C993" s="240" t="str">
        <f t="shared" si="136"/>
        <v/>
      </c>
      <c r="D993" s="240" t="str">
        <f t="shared" si="137"/>
        <v/>
      </c>
      <c r="E993" s="261" t="str">
        <f>IF($A993="","",SUMIFS(Txn[Signed Units],Txn[Key],$A993))</f>
        <v/>
      </c>
      <c r="F993" s="283" t="str">
        <f>IF($A993="","",SUMIFS(Txn[Buy Cost],Txn[Key],$A993))</f>
        <v/>
      </c>
      <c r="G993" s="283" t="str">
        <f>IF($A993="","",SUMIFS(Txn[Sell Proceeds],Txn[Key],$A993))</f>
        <v/>
      </c>
      <c r="H993" s="284" t="str">
        <f>IF($A993="","",IFERROR(INDEX(Prices[Current Price],MATCH($A993,Prices[Key],0)),0))</f>
        <v/>
      </c>
      <c r="I993" s="285" t="str">
        <f>IF($A993="","",IFERROR(INDEX(Prices[FX to SGD],MATCH($A993,Prices[Key],0)),1))</f>
        <v/>
      </c>
      <c r="J993" s="283" t="str">
        <f t="shared" si="138"/>
        <v/>
      </c>
      <c r="K993" s="283" t="str">
        <f t="shared" si="139"/>
        <v/>
      </c>
      <c r="L993" s="283" t="str">
        <f t="shared" si="140"/>
        <v/>
      </c>
      <c r="M993" s="286" t="str">
        <f t="shared" si="141"/>
        <v/>
      </c>
      <c r="N993" s="240" t="str">
        <f>IF($A993="","",IF(ABS(E993)&gt;0.000001,COUNT($N$1:N992)+1,""))</f>
        <v/>
      </c>
      <c r="O993" s="287" t="str">
        <f>IF($A993="","",SUMIFS(Transactions!$H$2:$H$1001,Transactions!$J$2:$J$1001,$A993,Transactions!$A$2:$A$1001,2)*$I993)</f>
        <v/>
      </c>
      <c r="P993" s="287" t="str">
        <f t="shared" si="142"/>
        <v/>
      </c>
      <c r="Q993" s="288" t="str">
        <f t="shared" si="143"/>
        <v/>
      </c>
    </row>
    <row r="994" spans="1:17" ht="15" customHeight="1" x14ac:dyDescent="0.2">
      <c r="A994" s="240" t="str">
        <f>IFERROR(INDEX(Txn[Key],MATCH(0,INDEX(COUNTIF($A$1:A993,Txn[Key])+(Txn[Key]=""),0),0)),"")</f>
        <v/>
      </c>
      <c r="B994" s="240" t="str">
        <f t="shared" si="135"/>
        <v/>
      </c>
      <c r="C994" s="240" t="str">
        <f t="shared" si="136"/>
        <v/>
      </c>
      <c r="D994" s="240" t="str">
        <f t="shared" si="137"/>
        <v/>
      </c>
      <c r="E994" s="261" t="str">
        <f>IF($A994="","",SUMIFS(Txn[Signed Units],Txn[Key],$A994))</f>
        <v/>
      </c>
      <c r="F994" s="283" t="str">
        <f>IF($A994="","",SUMIFS(Txn[Buy Cost],Txn[Key],$A994))</f>
        <v/>
      </c>
      <c r="G994" s="283" t="str">
        <f>IF($A994="","",SUMIFS(Txn[Sell Proceeds],Txn[Key],$A994))</f>
        <v/>
      </c>
      <c r="H994" s="284" t="str">
        <f>IF($A994="","",IFERROR(INDEX(Prices[Current Price],MATCH($A994,Prices[Key],0)),0))</f>
        <v/>
      </c>
      <c r="I994" s="285" t="str">
        <f>IF($A994="","",IFERROR(INDEX(Prices[FX to SGD],MATCH($A994,Prices[Key],0)),1))</f>
        <v/>
      </c>
      <c r="J994" s="283" t="str">
        <f t="shared" si="138"/>
        <v/>
      </c>
      <c r="K994" s="283" t="str">
        <f t="shared" si="139"/>
        <v/>
      </c>
      <c r="L994" s="283" t="str">
        <f t="shared" si="140"/>
        <v/>
      </c>
      <c r="M994" s="286" t="str">
        <f t="shared" si="141"/>
        <v/>
      </c>
      <c r="N994" s="240" t="str">
        <f>IF($A994="","",IF(ABS(E994)&gt;0.000001,COUNT($N$1:N993)+1,""))</f>
        <v/>
      </c>
      <c r="O994" s="287" t="str">
        <f>IF($A994="","",SUMIFS(Transactions!$H$2:$H$1001,Transactions!$J$2:$J$1001,$A994,Transactions!$A$2:$A$1001,2)*$I994)</f>
        <v/>
      </c>
      <c r="P994" s="287" t="str">
        <f t="shared" si="142"/>
        <v/>
      </c>
      <c r="Q994" s="288" t="str">
        <f t="shared" si="143"/>
        <v/>
      </c>
    </row>
    <row r="995" spans="1:17" ht="15" customHeight="1" x14ac:dyDescent="0.2">
      <c r="A995" s="240" t="str">
        <f>IFERROR(INDEX(Txn[Key],MATCH(0,INDEX(COUNTIF($A$1:A994,Txn[Key])+(Txn[Key]=""),0),0)),"")</f>
        <v/>
      </c>
      <c r="B995" s="240" t="str">
        <f t="shared" si="135"/>
        <v/>
      </c>
      <c r="C995" s="240" t="str">
        <f t="shared" si="136"/>
        <v/>
      </c>
      <c r="D995" s="240" t="str">
        <f t="shared" si="137"/>
        <v/>
      </c>
      <c r="E995" s="261" t="str">
        <f>IF($A995="","",SUMIFS(Txn[Signed Units],Txn[Key],$A995))</f>
        <v/>
      </c>
      <c r="F995" s="283" t="str">
        <f>IF($A995="","",SUMIFS(Txn[Buy Cost],Txn[Key],$A995))</f>
        <v/>
      </c>
      <c r="G995" s="283" t="str">
        <f>IF($A995="","",SUMIFS(Txn[Sell Proceeds],Txn[Key],$A995))</f>
        <v/>
      </c>
      <c r="H995" s="284" t="str">
        <f>IF($A995="","",IFERROR(INDEX(Prices[Current Price],MATCH($A995,Prices[Key],0)),0))</f>
        <v/>
      </c>
      <c r="I995" s="285" t="str">
        <f>IF($A995="","",IFERROR(INDEX(Prices[FX to SGD],MATCH($A995,Prices[Key],0)),1))</f>
        <v/>
      </c>
      <c r="J995" s="283" t="str">
        <f t="shared" si="138"/>
        <v/>
      </c>
      <c r="K995" s="283" t="str">
        <f t="shared" si="139"/>
        <v/>
      </c>
      <c r="L995" s="283" t="str">
        <f t="shared" si="140"/>
        <v/>
      </c>
      <c r="M995" s="286" t="str">
        <f t="shared" si="141"/>
        <v/>
      </c>
      <c r="N995" s="240" t="str">
        <f>IF($A995="","",IF(ABS(E995)&gt;0.000001,COUNT($N$1:N994)+1,""))</f>
        <v/>
      </c>
      <c r="O995" s="287" t="str">
        <f>IF($A995="","",SUMIFS(Transactions!$H$2:$H$1001,Transactions!$J$2:$J$1001,$A995,Transactions!$A$2:$A$1001,2)*$I995)</f>
        <v/>
      </c>
      <c r="P995" s="287" t="str">
        <f t="shared" si="142"/>
        <v/>
      </c>
      <c r="Q995" s="288" t="str">
        <f t="shared" si="143"/>
        <v/>
      </c>
    </row>
    <row r="996" spans="1:17" ht="15" customHeight="1" x14ac:dyDescent="0.2">
      <c r="A996" s="240" t="str">
        <f>IFERROR(INDEX(Txn[Key],MATCH(0,INDEX(COUNTIF($A$1:A995,Txn[Key])+(Txn[Key]=""),0),0)),"")</f>
        <v/>
      </c>
      <c r="B996" s="240" t="str">
        <f t="shared" si="135"/>
        <v/>
      </c>
      <c r="C996" s="240" t="str">
        <f t="shared" si="136"/>
        <v/>
      </c>
      <c r="D996" s="240" t="str">
        <f t="shared" si="137"/>
        <v/>
      </c>
      <c r="E996" s="261" t="str">
        <f>IF($A996="","",SUMIFS(Txn[Signed Units],Txn[Key],$A996))</f>
        <v/>
      </c>
      <c r="F996" s="283" t="str">
        <f>IF($A996="","",SUMIFS(Txn[Buy Cost],Txn[Key],$A996))</f>
        <v/>
      </c>
      <c r="G996" s="283" t="str">
        <f>IF($A996="","",SUMIFS(Txn[Sell Proceeds],Txn[Key],$A996))</f>
        <v/>
      </c>
      <c r="H996" s="284" t="str">
        <f>IF($A996="","",IFERROR(INDEX(Prices[Current Price],MATCH($A996,Prices[Key],0)),0))</f>
        <v/>
      </c>
      <c r="I996" s="285" t="str">
        <f>IF($A996="","",IFERROR(INDEX(Prices[FX to SGD],MATCH($A996,Prices[Key],0)),1))</f>
        <v/>
      </c>
      <c r="J996" s="283" t="str">
        <f t="shared" si="138"/>
        <v/>
      </c>
      <c r="K996" s="283" t="str">
        <f t="shared" si="139"/>
        <v/>
      </c>
      <c r="L996" s="283" t="str">
        <f t="shared" si="140"/>
        <v/>
      </c>
      <c r="M996" s="286" t="str">
        <f t="shared" si="141"/>
        <v/>
      </c>
      <c r="N996" s="240" t="str">
        <f>IF($A996="","",IF(ABS(E996)&gt;0.000001,COUNT($N$1:N995)+1,""))</f>
        <v/>
      </c>
      <c r="O996" s="287" t="str">
        <f>IF($A996="","",SUMIFS(Transactions!$H$2:$H$1001,Transactions!$J$2:$J$1001,$A996,Transactions!$A$2:$A$1001,2)*$I996)</f>
        <v/>
      </c>
      <c r="P996" s="287" t="str">
        <f t="shared" si="142"/>
        <v/>
      </c>
      <c r="Q996" s="288" t="str">
        <f t="shared" si="143"/>
        <v/>
      </c>
    </row>
    <row r="997" spans="1:17" ht="15" customHeight="1" x14ac:dyDescent="0.2">
      <c r="A997" s="240" t="str">
        <f>IFERROR(INDEX(Txn[Key],MATCH(0,INDEX(COUNTIF($A$1:A996,Txn[Key])+(Txn[Key]=""),0),0)),"")</f>
        <v/>
      </c>
      <c r="B997" s="240" t="str">
        <f t="shared" si="135"/>
        <v/>
      </c>
      <c r="C997" s="240" t="str">
        <f t="shared" si="136"/>
        <v/>
      </c>
      <c r="D997" s="240" t="str">
        <f t="shared" si="137"/>
        <v/>
      </c>
      <c r="E997" s="261" t="str">
        <f>IF($A997="","",SUMIFS(Txn[Signed Units],Txn[Key],$A997))</f>
        <v/>
      </c>
      <c r="F997" s="283" t="str">
        <f>IF($A997="","",SUMIFS(Txn[Buy Cost],Txn[Key],$A997))</f>
        <v/>
      </c>
      <c r="G997" s="283" t="str">
        <f>IF($A997="","",SUMIFS(Txn[Sell Proceeds],Txn[Key],$A997))</f>
        <v/>
      </c>
      <c r="H997" s="284" t="str">
        <f>IF($A997="","",IFERROR(INDEX(Prices[Current Price],MATCH($A997,Prices[Key],0)),0))</f>
        <v/>
      </c>
      <c r="I997" s="285" t="str">
        <f>IF($A997="","",IFERROR(INDEX(Prices[FX to SGD],MATCH($A997,Prices[Key],0)),1))</f>
        <v/>
      </c>
      <c r="J997" s="283" t="str">
        <f t="shared" si="138"/>
        <v/>
      </c>
      <c r="K997" s="283" t="str">
        <f t="shared" si="139"/>
        <v/>
      </c>
      <c r="L997" s="283" t="str">
        <f t="shared" si="140"/>
        <v/>
      </c>
      <c r="M997" s="286" t="str">
        <f t="shared" si="141"/>
        <v/>
      </c>
      <c r="N997" s="240" t="str">
        <f>IF($A997="","",IF(ABS(E997)&gt;0.000001,COUNT($N$1:N996)+1,""))</f>
        <v/>
      </c>
      <c r="O997" s="287" t="str">
        <f>IF($A997="","",SUMIFS(Transactions!$H$2:$H$1001,Transactions!$J$2:$J$1001,$A997,Transactions!$A$2:$A$1001,2)*$I997)</f>
        <v/>
      </c>
      <c r="P997" s="287" t="str">
        <f t="shared" si="142"/>
        <v/>
      </c>
      <c r="Q997" s="288" t="str">
        <f t="shared" si="143"/>
        <v/>
      </c>
    </row>
    <row r="998" spans="1:17" ht="15" customHeight="1" x14ac:dyDescent="0.2">
      <c r="A998" s="240" t="str">
        <f>IFERROR(INDEX(Txn[Key],MATCH(0,INDEX(COUNTIF($A$1:A997,Txn[Key])+(Txn[Key]=""),0),0)),"")</f>
        <v/>
      </c>
      <c r="B998" s="240" t="str">
        <f t="shared" si="135"/>
        <v/>
      </c>
      <c r="C998" s="240" t="str">
        <f t="shared" si="136"/>
        <v/>
      </c>
      <c r="D998" s="240" t="str">
        <f t="shared" si="137"/>
        <v/>
      </c>
      <c r="E998" s="261" t="str">
        <f>IF($A998="","",SUMIFS(Txn[Signed Units],Txn[Key],$A998))</f>
        <v/>
      </c>
      <c r="F998" s="283" t="str">
        <f>IF($A998="","",SUMIFS(Txn[Buy Cost],Txn[Key],$A998))</f>
        <v/>
      </c>
      <c r="G998" s="283" t="str">
        <f>IF($A998="","",SUMIFS(Txn[Sell Proceeds],Txn[Key],$A998))</f>
        <v/>
      </c>
      <c r="H998" s="284" t="str">
        <f>IF($A998="","",IFERROR(INDEX(Prices[Current Price],MATCH($A998,Prices[Key],0)),0))</f>
        <v/>
      </c>
      <c r="I998" s="285" t="str">
        <f>IF($A998="","",IFERROR(INDEX(Prices[FX to SGD],MATCH($A998,Prices[Key],0)),1))</f>
        <v/>
      </c>
      <c r="J998" s="283" t="str">
        <f t="shared" si="138"/>
        <v/>
      </c>
      <c r="K998" s="283" t="str">
        <f t="shared" si="139"/>
        <v/>
      </c>
      <c r="L998" s="283" t="str">
        <f t="shared" si="140"/>
        <v/>
      </c>
      <c r="M998" s="286" t="str">
        <f t="shared" si="141"/>
        <v/>
      </c>
      <c r="N998" s="240" t="str">
        <f>IF($A998="","",IF(ABS(E998)&gt;0.000001,COUNT($N$1:N997)+1,""))</f>
        <v/>
      </c>
      <c r="O998" s="287" t="str">
        <f>IF($A998="","",SUMIFS(Transactions!$H$2:$H$1001,Transactions!$J$2:$J$1001,$A998,Transactions!$A$2:$A$1001,2)*$I998)</f>
        <v/>
      </c>
      <c r="P998" s="287" t="str">
        <f t="shared" si="142"/>
        <v/>
      </c>
      <c r="Q998" s="288" t="str">
        <f t="shared" si="143"/>
        <v/>
      </c>
    </row>
    <row r="999" spans="1:17" ht="15" customHeight="1" x14ac:dyDescent="0.2">
      <c r="A999" s="240" t="str">
        <f>IFERROR(INDEX(Txn[Key],MATCH(0,INDEX(COUNTIF($A$1:A998,Txn[Key])+(Txn[Key]=""),0),0)),"")</f>
        <v/>
      </c>
      <c r="B999" s="240" t="str">
        <f t="shared" si="135"/>
        <v/>
      </c>
      <c r="C999" s="240" t="str">
        <f t="shared" si="136"/>
        <v/>
      </c>
      <c r="D999" s="240" t="str">
        <f t="shared" si="137"/>
        <v/>
      </c>
      <c r="E999" s="261" t="str">
        <f>IF($A999="","",SUMIFS(Txn[Signed Units],Txn[Key],$A999))</f>
        <v/>
      </c>
      <c r="F999" s="283" t="str">
        <f>IF($A999="","",SUMIFS(Txn[Buy Cost],Txn[Key],$A999))</f>
        <v/>
      </c>
      <c r="G999" s="283" t="str">
        <f>IF($A999="","",SUMIFS(Txn[Sell Proceeds],Txn[Key],$A999))</f>
        <v/>
      </c>
      <c r="H999" s="284" t="str">
        <f>IF($A999="","",IFERROR(INDEX(Prices[Current Price],MATCH($A999,Prices[Key],0)),0))</f>
        <v/>
      </c>
      <c r="I999" s="285" t="str">
        <f>IF($A999="","",IFERROR(INDEX(Prices[FX to SGD],MATCH($A999,Prices[Key],0)),1))</f>
        <v/>
      </c>
      <c r="J999" s="283" t="str">
        <f t="shared" si="138"/>
        <v/>
      </c>
      <c r="K999" s="283" t="str">
        <f t="shared" si="139"/>
        <v/>
      </c>
      <c r="L999" s="283" t="str">
        <f t="shared" si="140"/>
        <v/>
      </c>
      <c r="M999" s="286" t="str">
        <f t="shared" si="141"/>
        <v/>
      </c>
      <c r="N999" s="240" t="str">
        <f>IF($A999="","",IF(ABS(E999)&gt;0.000001,COUNT($N$1:N998)+1,""))</f>
        <v/>
      </c>
      <c r="O999" s="287" t="str">
        <f>IF($A999="","",SUMIFS(Transactions!$H$2:$H$1001,Transactions!$J$2:$J$1001,$A999,Transactions!$A$2:$A$1001,2)*$I999)</f>
        <v/>
      </c>
      <c r="P999" s="287" t="str">
        <f t="shared" si="142"/>
        <v/>
      </c>
      <c r="Q999" s="288" t="str">
        <f t="shared" si="143"/>
        <v/>
      </c>
    </row>
    <row r="1000" spans="1:17" ht="15" customHeight="1" x14ac:dyDescent="0.2">
      <c r="A1000" s="240" t="str">
        <f>IFERROR(INDEX(Txn[Key],MATCH(0,INDEX(COUNTIF($A$1:A999,Txn[Key])+(Txn[Key]=""),0),0)),"")</f>
        <v/>
      </c>
      <c r="B1000" s="240" t="str">
        <f t="shared" si="135"/>
        <v/>
      </c>
      <c r="C1000" s="240" t="str">
        <f t="shared" si="136"/>
        <v/>
      </c>
      <c r="D1000" s="240" t="str">
        <f t="shared" si="137"/>
        <v/>
      </c>
      <c r="E1000" s="261" t="str">
        <f>IF($A1000="","",SUMIFS(Txn[Signed Units],Txn[Key],$A1000))</f>
        <v/>
      </c>
      <c r="F1000" s="283" t="str">
        <f>IF($A1000="","",SUMIFS(Txn[Buy Cost],Txn[Key],$A1000))</f>
        <v/>
      </c>
      <c r="G1000" s="283" t="str">
        <f>IF($A1000="","",SUMIFS(Txn[Sell Proceeds],Txn[Key],$A1000))</f>
        <v/>
      </c>
      <c r="H1000" s="284" t="str">
        <f>IF($A1000="","",IFERROR(INDEX(Prices[Current Price],MATCH($A1000,Prices[Key],0)),0))</f>
        <v/>
      </c>
      <c r="I1000" s="285" t="str">
        <f>IF($A1000="","",IFERROR(INDEX(Prices[FX to SGD],MATCH($A1000,Prices[Key],0)),1))</f>
        <v/>
      </c>
      <c r="J1000" s="283" t="str">
        <f t="shared" si="138"/>
        <v/>
      </c>
      <c r="K1000" s="283" t="str">
        <f t="shared" si="139"/>
        <v/>
      </c>
      <c r="L1000" s="283" t="str">
        <f t="shared" si="140"/>
        <v/>
      </c>
      <c r="M1000" s="286" t="str">
        <f t="shared" si="141"/>
        <v/>
      </c>
      <c r="N1000" s="240" t="str">
        <f>IF($A1000="","",IF(ABS(E1000)&gt;0.000001,COUNT($N$1:N999)+1,""))</f>
        <v/>
      </c>
      <c r="O1000" s="287" t="str">
        <f>IF($A1000="","",SUMIFS(Transactions!$H$2:$H$1001,Transactions!$J$2:$J$1001,$A1000,Transactions!$A$2:$A$1001,2)*$I1000)</f>
        <v/>
      </c>
      <c r="P1000" s="287" t="str">
        <f t="shared" si="142"/>
        <v/>
      </c>
      <c r="Q1000" s="288" t="str">
        <f t="shared" si="143"/>
        <v/>
      </c>
    </row>
    <row r="1001" spans="1:17" ht="15" customHeight="1" x14ac:dyDescent="0.2">
      <c r="A1001" s="240" t="str">
        <f>IFERROR(INDEX(Txn[Key],MATCH(0,INDEX(COUNTIF($A$1:A1000,Txn[Key])+(Txn[Key]=""),0),0)),"")</f>
        <v/>
      </c>
      <c r="B1001" s="240" t="str">
        <f t="shared" si="135"/>
        <v/>
      </c>
      <c r="C1001" s="240" t="str">
        <f t="shared" si="136"/>
        <v/>
      </c>
      <c r="D1001" s="240" t="str">
        <f t="shared" si="137"/>
        <v/>
      </c>
      <c r="E1001" s="261" t="str">
        <f>IF($A1001="","",SUMIFS(Txn[Signed Units],Txn[Key],$A1001))</f>
        <v/>
      </c>
      <c r="F1001" s="283" t="str">
        <f>IF($A1001="","",SUMIFS(Txn[Buy Cost],Txn[Key],$A1001))</f>
        <v/>
      </c>
      <c r="G1001" s="283" t="str">
        <f>IF($A1001="","",SUMIFS(Txn[Sell Proceeds],Txn[Key],$A1001))</f>
        <v/>
      </c>
      <c r="H1001" s="284" t="str">
        <f>IF($A1001="","",IFERROR(INDEX(Prices[Current Price],MATCH($A1001,Prices[Key],0)),0))</f>
        <v/>
      </c>
      <c r="I1001" s="285" t="str">
        <f>IF($A1001="","",IFERROR(INDEX(Prices[FX to SGD],MATCH($A1001,Prices[Key],0)),1))</f>
        <v/>
      </c>
      <c r="J1001" s="283" t="str">
        <f t="shared" si="138"/>
        <v/>
      </c>
      <c r="K1001" s="283" t="str">
        <f t="shared" si="139"/>
        <v/>
      </c>
      <c r="L1001" s="283" t="str">
        <f t="shared" si="140"/>
        <v/>
      </c>
      <c r="M1001" s="286" t="str">
        <f t="shared" si="141"/>
        <v/>
      </c>
      <c r="N1001" s="240" t="str">
        <f>IF($A1001="","",IF(ABS(E1001)&gt;0.000001,COUNT($N$1:N1000)+1,""))</f>
        <v/>
      </c>
      <c r="O1001" s="287" t="str">
        <f>IF($A1001="","",SUMIFS(Transactions!$H$2:$H$1001,Transactions!$J$2:$J$1001,$A1001,Transactions!$A$2:$A$1001,2)*$I1001)</f>
        <v/>
      </c>
      <c r="P1001" s="287" t="str">
        <f t="shared" si="142"/>
        <v/>
      </c>
      <c r="Q1001" s="288" t="str">
        <f t="shared" si="143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10010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6640625" defaultRowHeight="13" x14ac:dyDescent="0.15"/>
  <cols>
    <col min="1" max="1" width="42" customWidth="1"/>
    <col min="2" max="2" width="12" customWidth="1"/>
    <col min="3" max="3" width="8" customWidth="1"/>
    <col min="4" max="4" width="14" customWidth="1"/>
    <col min="5" max="5" width="10" customWidth="1"/>
    <col min="6" max="6" width="14" customWidth="1"/>
    <col min="7" max="7" width="13" customWidth="1"/>
  </cols>
  <sheetData>
    <row r="1" spans="1:7" ht="15" customHeight="1" x14ac:dyDescent="0.2">
      <c r="A1" s="75" t="s">
        <v>515</v>
      </c>
    </row>
    <row r="2" spans="1:7" ht="15" customHeight="1" x14ac:dyDescent="0.15">
      <c r="A2" s="35" t="s">
        <v>516</v>
      </c>
    </row>
    <row r="3" spans="1:7" ht="15" customHeight="1" x14ac:dyDescent="0.15">
      <c r="A3" s="110" t="s">
        <v>517</v>
      </c>
      <c r="B3" s="112">
        <f ca="1">IFERROR(XIRR($F$10:$F$10010,$B$10:$B$10010,0.1),"n/a")</f>
        <v>7.5333347916603108E-2</v>
      </c>
    </row>
    <row r="4" spans="1:7" ht="15" customHeight="1" x14ac:dyDescent="0.15">
      <c r="A4" s="110" t="s">
        <v>471</v>
      </c>
      <c r="B4" s="127">
        <f>SUM(Txn[Dividend SGD])</f>
        <v>1090</v>
      </c>
    </row>
    <row r="5" spans="1:7" ht="15" customHeight="1" x14ac:dyDescent="0.15">
      <c r="A5" s="110" t="s">
        <v>518</v>
      </c>
      <c r="B5" s="127">
        <f>'Stock Dashboard'!$B$5</f>
        <v>177864.44309718916</v>
      </c>
    </row>
    <row r="9" spans="1:7" ht="15" customHeight="1" x14ac:dyDescent="0.15">
      <c r="A9" s="110" t="s">
        <v>383</v>
      </c>
      <c r="B9" s="110" t="s">
        <v>194</v>
      </c>
      <c r="C9" s="110" t="s">
        <v>519</v>
      </c>
      <c r="D9" s="110" t="s">
        <v>520</v>
      </c>
      <c r="E9" s="110" t="s">
        <v>412</v>
      </c>
      <c r="F9" s="110" t="s">
        <v>521</v>
      </c>
      <c r="G9" s="110" t="s">
        <v>522</v>
      </c>
    </row>
    <row r="10" spans="1:7" ht="15" customHeight="1" x14ac:dyDescent="0.15">
      <c r="A10" t="str">
        <f>IF(INDEX(Transactions!$J:$J,ROW()-8)="","",INDEX(Transactions!$J:$J,ROW()-8))</f>
        <v>CA:GOLD:SGD</v>
      </c>
      <c r="B10" s="293">
        <f ca="1">IF($A10="",TODAY(),INDEX(Transactions!$G:$G,ROW()-8))</f>
        <v>43525</v>
      </c>
      <c r="C10" s="294">
        <f>IF($A10="","",INDEX(Transactions!$A:$A,ROW()-8))</f>
        <v>1</v>
      </c>
      <c r="D10" s="27">
        <f>IF($A10="",0,INDEX(Transactions!$H:$H,ROW()-8))</f>
        <v>30000</v>
      </c>
      <c r="E10" s="295">
        <f>IF($A10="",1,INDEX(Transactions!$N:$N,ROW()-8))</f>
        <v>1</v>
      </c>
      <c r="F10" s="27">
        <f>IF($A10="",0,INDEX(Transactions!$O:$O,ROW()-8))</f>
        <v>-30000</v>
      </c>
      <c r="G10" s="27">
        <f>IF($A10="",0,INDEX(Transactions!$P:$P,ROW()-8))</f>
        <v>0</v>
      </c>
    </row>
    <row r="11" spans="1:7" ht="15" customHeight="1" x14ac:dyDescent="0.15">
      <c r="A11" t="str">
        <f>IF(INDEX(Transactions!$J:$J,ROW()-8)="","",INDEX(Transactions!$J:$J,ROW()-8))</f>
        <v>SGX:Z74:SGD</v>
      </c>
      <c r="B11" s="293">
        <f ca="1">IF($A11="",TODAY(),INDEX(Transactions!$G:$G,ROW()-8))</f>
        <v>43770</v>
      </c>
      <c r="C11" s="294">
        <f>IF($A11="","",INDEX(Transactions!$A:$A,ROW()-8))</f>
        <v>1</v>
      </c>
      <c r="D11" s="27">
        <f>IF($A11="",0,INDEX(Transactions!$H:$H,ROW()-8))</f>
        <v>9325</v>
      </c>
      <c r="E11" s="295">
        <f>IF($A11="",1,INDEX(Transactions!$N:$N,ROW()-8))</f>
        <v>1</v>
      </c>
      <c r="F11" s="27">
        <f>IF($A11="",0,INDEX(Transactions!$O:$O,ROW()-8))</f>
        <v>-9325</v>
      </c>
      <c r="G11" s="27">
        <f>IF($A11="",0,INDEX(Transactions!$P:$P,ROW()-8))</f>
        <v>0</v>
      </c>
    </row>
    <row r="12" spans="1:7" ht="15" customHeight="1" x14ac:dyDescent="0.15">
      <c r="A12" t="str">
        <f>IF(INDEX(Transactions!$J:$J,ROW()-8)="","",INDEX(Transactions!$J:$J,ROW()-8))</f>
        <v>USX:AAPL:USD</v>
      </c>
      <c r="B12" s="293">
        <f ca="1">IF($A12="",TODAY(),INDEX(Transactions!$G:$G,ROW()-8))</f>
        <v>43966</v>
      </c>
      <c r="C12" s="294">
        <f>IF($A12="","",INDEX(Transactions!$A:$A,ROW()-8))</f>
        <v>1</v>
      </c>
      <c r="D12" s="27">
        <f>IF($A12="",0,INDEX(Transactions!$H:$H,ROW()-8))</f>
        <v>4005</v>
      </c>
      <c r="E12" s="295">
        <f>IF($A12="",1,INDEX(Transactions!$N:$N,ROW()-8))</f>
        <v>1.2928081084924601</v>
      </c>
      <c r="F12" s="27">
        <f>IF($A12="",0,INDEX(Transactions!$O:$O,ROW()-8))</f>
        <v>-5177.6964745123023</v>
      </c>
      <c r="G12" s="27">
        <f>IF($A12="",0,INDEX(Transactions!$P:$P,ROW()-8))</f>
        <v>0</v>
      </c>
    </row>
    <row r="13" spans="1:7" ht="15" customHeight="1" x14ac:dyDescent="0.15">
      <c r="A13" t="str">
        <f>IF(INDEX(Transactions!$J:$J,ROW()-8)="","",INDEX(Transactions!$J:$J,ROW()-8))</f>
        <v>SGX:C38U:SGD</v>
      </c>
      <c r="B13" s="293">
        <f ca="1">IF($A13="",TODAY(),INDEX(Transactions!$G:$G,ROW()-8))</f>
        <v>44046</v>
      </c>
      <c r="C13" s="294">
        <f>IF($A13="","",INDEX(Transactions!$A:$A,ROW()-8))</f>
        <v>1</v>
      </c>
      <c r="D13" s="27">
        <f>IF($A13="",0,INDEX(Transactions!$H:$H,ROW()-8))</f>
        <v>9525</v>
      </c>
      <c r="E13" s="295">
        <f>IF($A13="",1,INDEX(Transactions!$N:$N,ROW()-8))</f>
        <v>1</v>
      </c>
      <c r="F13" s="27">
        <f>IF($A13="",0,INDEX(Transactions!$O:$O,ROW()-8))</f>
        <v>-9525</v>
      </c>
      <c r="G13" s="27">
        <f>IF($A13="",0,INDEX(Transactions!$P:$P,ROW()-8))</f>
        <v>0</v>
      </c>
    </row>
    <row r="14" spans="1:7" ht="15" customHeight="1" x14ac:dyDescent="0.15">
      <c r="A14" t="str">
        <f>IF(INDEX(Transactions!$J:$J,ROW()-8)="","",INDEX(Transactions!$J:$J,ROW()-8))</f>
        <v>CG:BITCOIN:USD</v>
      </c>
      <c r="B14" s="293">
        <f ca="1">IF($A14="",TODAY(),INDEX(Transactions!$G:$G,ROW()-8))</f>
        <v>44166</v>
      </c>
      <c r="C14" s="294">
        <f>IF($A14="","",INDEX(Transactions!$A:$A,ROW()-8))</f>
        <v>1</v>
      </c>
      <c r="D14" s="27">
        <f>IF($A14="",0,INDEX(Transactions!$H:$H,ROW()-8))</f>
        <v>1000</v>
      </c>
      <c r="E14" s="295">
        <f>IF($A14="",1,INDEX(Transactions!$N:$N,ROW()-8))</f>
        <v>1.2928081084924601</v>
      </c>
      <c r="F14" s="27">
        <f>IF($A14="",0,INDEX(Transactions!$O:$O,ROW()-8))</f>
        <v>-1292.8081084924602</v>
      </c>
      <c r="G14" s="27">
        <f>IF($A14="",0,INDEX(Transactions!$P:$P,ROW()-8))</f>
        <v>0</v>
      </c>
    </row>
    <row r="15" spans="1:7" ht="15" customHeight="1" x14ac:dyDescent="0.15">
      <c r="A15" t="str">
        <f>IF(INDEX(Transactions!$J:$J,ROW()-8)="","",INDEX(Transactions!$J:$J,ROW()-8))</f>
        <v>HKEX:700:HKD</v>
      </c>
      <c r="B15" s="293">
        <f ca="1">IF($A15="",TODAY(),INDEX(Transactions!$G:$G,ROW()-8))</f>
        <v>44228</v>
      </c>
      <c r="C15" s="294">
        <f>IF($A15="","",INDEX(Transactions!$A:$A,ROW()-8))</f>
        <v>1</v>
      </c>
      <c r="D15" s="27">
        <f>IF($A15="",0,INDEX(Transactions!$H:$H,ROW()-8))</f>
        <v>60100</v>
      </c>
      <c r="E15" s="295">
        <f>IF($A15="",1,INDEX(Transactions!$N:$N,ROW()-8))</f>
        <v>0.16489949375855401</v>
      </c>
      <c r="F15" s="27">
        <f>IF($A15="",0,INDEX(Transactions!$O:$O,ROW()-8))</f>
        <v>-9910.4595748890952</v>
      </c>
      <c r="G15" s="27">
        <f>IF($A15="",0,INDEX(Transactions!$P:$P,ROW()-8))</f>
        <v>0</v>
      </c>
    </row>
    <row r="16" spans="1:7" ht="15" customHeight="1" x14ac:dyDescent="0.15">
      <c r="A16" t="str">
        <f>IF(INDEX(Transactions!$J:$J,ROW()-8)="","",INDEX(Transactions!$J:$J,ROW()-8))</f>
        <v>USX:MSFT:USD</v>
      </c>
      <c r="B16" s="293">
        <f ca="1">IF($A16="",TODAY(),INDEX(Transactions!$G:$G,ROW()-8))</f>
        <v>44256</v>
      </c>
      <c r="C16" s="294">
        <f>IF($A16="","",INDEX(Transactions!$A:$A,ROW()-8))</f>
        <v>1</v>
      </c>
      <c r="D16" s="27">
        <f>IF($A16="",0,INDEX(Transactions!$H:$H,ROW()-8))</f>
        <v>4605</v>
      </c>
      <c r="E16" s="295">
        <f>IF($A16="",1,INDEX(Transactions!$N:$N,ROW()-8))</f>
        <v>1.2928081084924601</v>
      </c>
      <c r="F16" s="27">
        <f>IF($A16="",0,INDEX(Transactions!$O:$O,ROW()-8))</f>
        <v>-5953.3813396077785</v>
      </c>
      <c r="G16" s="27">
        <f>IF($A16="",0,INDEX(Transactions!$P:$P,ROW()-8))</f>
        <v>0</v>
      </c>
    </row>
    <row r="17" spans="1:7" ht="15" customHeight="1" x14ac:dyDescent="0.15">
      <c r="A17" t="str">
        <f>IF(INDEX(Transactions!$J:$J,ROW()-8)="","",INDEX(Transactions!$J:$J,ROW()-8))</f>
        <v>SGX:A17U:SGD</v>
      </c>
      <c r="B17" s="293">
        <f ca="1">IF($A17="",TODAY(),INDEX(Transactions!$G:$G,ROW()-8))</f>
        <v>44326</v>
      </c>
      <c r="C17" s="294">
        <f>IF($A17="","",INDEX(Transactions!$A:$A,ROW()-8))</f>
        <v>1</v>
      </c>
      <c r="D17" s="27">
        <f>IF($A17="",0,INDEX(Transactions!$H:$H,ROW()-8))</f>
        <v>11825</v>
      </c>
      <c r="E17" s="295">
        <f>IF($A17="",1,INDEX(Transactions!$N:$N,ROW()-8))</f>
        <v>1</v>
      </c>
      <c r="F17" s="27">
        <f>IF($A17="",0,INDEX(Transactions!$O:$O,ROW()-8))</f>
        <v>-11825</v>
      </c>
      <c r="G17" s="27">
        <f>IF($A17="",0,INDEX(Transactions!$P:$P,ROW()-8))</f>
        <v>0</v>
      </c>
    </row>
    <row r="18" spans="1:7" ht="15" customHeight="1" x14ac:dyDescent="0.15">
      <c r="A18" t="str">
        <f>IF(INDEX(Transactions!$J:$J,ROW()-8)="","",INDEX(Transactions!$J:$J,ROW()-8))</f>
        <v>SGX:A17U:SGD</v>
      </c>
      <c r="B18" s="293">
        <f ca="1">IF($A18="",TODAY(),INDEX(Transactions!$G:$G,ROW()-8))</f>
        <v>44326</v>
      </c>
      <c r="C18" s="294">
        <f>IF($A18="","",INDEX(Transactions!$A:$A,ROW()-8))</f>
        <v>0</v>
      </c>
      <c r="D18" s="27">
        <f>IF($A18="",0,INDEX(Transactions!$H:$H,ROW()-8))</f>
        <v>25</v>
      </c>
      <c r="E18" s="295">
        <f>IF($A18="",1,INDEX(Transactions!$N:$N,ROW()-8))</f>
        <v>1</v>
      </c>
      <c r="F18" s="27">
        <f>IF($A18="",0,INDEX(Transactions!$O:$O,ROW()-8))</f>
        <v>-25</v>
      </c>
      <c r="G18" s="27">
        <f>IF($A18="",0,INDEX(Transactions!$P:$P,ROW()-8))</f>
        <v>0</v>
      </c>
    </row>
    <row r="19" spans="1:7" ht="15" customHeight="1" x14ac:dyDescent="0.15">
      <c r="A19" t="str">
        <f>IF(INDEX(Transactions!$J:$J,ROW()-8)="","",INDEX(Transactions!$J:$J,ROW()-8))</f>
        <v>CA:GOLD:SGD</v>
      </c>
      <c r="B19" s="293">
        <f ca="1">IF($A19="",TODAY(),INDEX(Transactions!$G:$G,ROW()-8))</f>
        <v>44348</v>
      </c>
      <c r="C19" s="294">
        <f>IF($A19="","",INDEX(Transactions!$A:$A,ROW()-8))</f>
        <v>1</v>
      </c>
      <c r="D19" s="27">
        <f>IF($A19="",0,INDEX(Transactions!$H:$H,ROW()-8))</f>
        <v>25500</v>
      </c>
      <c r="E19" s="295">
        <f>IF($A19="",1,INDEX(Transactions!$N:$N,ROW()-8))</f>
        <v>1</v>
      </c>
      <c r="F19" s="27">
        <f>IF($A19="",0,INDEX(Transactions!$O:$O,ROW()-8))</f>
        <v>-25500</v>
      </c>
      <c r="G19" s="27">
        <f>IF($A19="",0,INDEX(Transactions!$P:$P,ROW()-8))</f>
        <v>0</v>
      </c>
    </row>
    <row r="20" spans="1:7" ht="15" customHeight="1" x14ac:dyDescent="0.15">
      <c r="A20" t="str">
        <f>IF(INDEX(Transactions!$J:$J,ROW()-8)="","",INDEX(Transactions!$J:$J,ROW()-8))</f>
        <v>USX:AAPL:USD</v>
      </c>
      <c r="B20" s="293">
        <f ca="1">IF($A20="",TODAY(),INDEX(Transactions!$G:$G,ROW()-8))</f>
        <v>44571</v>
      </c>
      <c r="C20" s="294">
        <f>IF($A20="","",INDEX(Transactions!$A:$A,ROW()-8))</f>
        <v>1</v>
      </c>
      <c r="D20" s="27">
        <f>IF($A20="",0,INDEX(Transactions!$H:$H,ROW()-8))</f>
        <v>5105</v>
      </c>
      <c r="E20" s="295">
        <f>IF($A20="",1,INDEX(Transactions!$N:$N,ROW()-8))</f>
        <v>1.2928081084924601</v>
      </c>
      <c r="F20" s="27">
        <f>IF($A20="",0,INDEX(Transactions!$O:$O,ROW()-8))</f>
        <v>-6599.7853938540084</v>
      </c>
      <c r="G20" s="27">
        <f>IF($A20="",0,INDEX(Transactions!$P:$P,ROW()-8))</f>
        <v>0</v>
      </c>
    </row>
    <row r="21" spans="1:7" ht="15" customHeight="1" x14ac:dyDescent="0.15">
      <c r="A21" t="str">
        <f>IF(INDEX(Transactions!$J:$J,ROW()-8)="","",INDEX(Transactions!$J:$J,ROW()-8))</f>
        <v>SGX:C38U:SGD</v>
      </c>
      <c r="B21" s="293">
        <f ca="1">IF($A21="",TODAY(),INDEX(Transactions!$G:$G,ROW()-8))</f>
        <v>44621</v>
      </c>
      <c r="C21" s="294">
        <f>IF($A21="","",INDEX(Transactions!$A:$A,ROW()-8))</f>
        <v>1</v>
      </c>
      <c r="D21" s="27">
        <f>IF($A21="",0,INDEX(Transactions!$H:$H,ROW()-8))</f>
        <v>6625</v>
      </c>
      <c r="E21" s="295">
        <f>IF($A21="",1,INDEX(Transactions!$N:$N,ROW()-8))</f>
        <v>1</v>
      </c>
      <c r="F21" s="27">
        <f>IF($A21="",0,INDEX(Transactions!$O:$O,ROW()-8))</f>
        <v>-6625</v>
      </c>
      <c r="G21" s="27">
        <f>IF($A21="",0,INDEX(Transactions!$P:$P,ROW()-8))</f>
        <v>0</v>
      </c>
    </row>
    <row r="22" spans="1:7" ht="15" customHeight="1" x14ac:dyDescent="0.15">
      <c r="A22" t="str">
        <f>IF(INDEX(Transactions!$J:$J,ROW()-8)="","",INDEX(Transactions!$J:$J,ROW()-8))</f>
        <v>USX:NVDA:USD</v>
      </c>
      <c r="B22" s="293">
        <f ca="1">IF($A22="",TODAY(),INDEX(Transactions!$G:$G,ROW()-8))</f>
        <v>44837</v>
      </c>
      <c r="C22" s="294">
        <f>IF($A22="","",INDEX(Transactions!$A:$A,ROW()-8))</f>
        <v>1</v>
      </c>
      <c r="D22" s="27">
        <f>IF($A22="",0,INDEX(Transactions!$H:$H,ROW()-8))</f>
        <v>4805</v>
      </c>
      <c r="E22" s="295">
        <f>IF($A22="",1,INDEX(Transactions!$N:$N,ROW()-8))</f>
        <v>1.2928081084924601</v>
      </c>
      <c r="F22" s="27">
        <f>IF($A22="",0,INDEX(Transactions!$O:$O,ROW()-8))</f>
        <v>-6211.9429613062703</v>
      </c>
      <c r="G22" s="27">
        <f>IF($A22="",0,INDEX(Transactions!$P:$P,ROW()-8))</f>
        <v>0</v>
      </c>
    </row>
    <row r="23" spans="1:7" ht="15" customHeight="1" x14ac:dyDescent="0.15">
      <c r="A23" t="str">
        <f>IF(INDEX(Transactions!$J:$J,ROW()-8)="","",INDEX(Transactions!$J:$J,ROW()-8))</f>
        <v>CG:BITCOIN:USD</v>
      </c>
      <c r="B23" s="293">
        <f ca="1">IF($A23="",TODAY(),INDEX(Transactions!$G:$G,ROW()-8))</f>
        <v>44942</v>
      </c>
      <c r="C23" s="294">
        <f>IF($A23="","",INDEX(Transactions!$A:$A,ROW()-8))</f>
        <v>1</v>
      </c>
      <c r="D23" s="27">
        <f>IF($A23="",0,INDEX(Transactions!$H:$H,ROW()-8))</f>
        <v>850</v>
      </c>
      <c r="E23" s="295">
        <f>IF($A23="",1,INDEX(Transactions!$N:$N,ROW()-8))</f>
        <v>1.2928081084924601</v>
      </c>
      <c r="F23" s="27">
        <f>IF($A23="",0,INDEX(Transactions!$O:$O,ROW()-8))</f>
        <v>-1098.8868922185911</v>
      </c>
      <c r="G23" s="27">
        <f>IF($A23="",0,INDEX(Transactions!$P:$P,ROW()-8))</f>
        <v>0</v>
      </c>
    </row>
    <row r="24" spans="1:7" ht="15" customHeight="1" x14ac:dyDescent="0.15">
      <c r="A24" t="str">
        <f>IF(INDEX(Transactions!$J:$J,ROW()-8)="","",INDEX(Transactions!$J:$J,ROW()-8))</f>
        <v>SGX:CLR:SGD</v>
      </c>
      <c r="B24" s="293">
        <f ca="1">IF($A24="",TODAY(),INDEX(Transactions!$G:$G,ROW()-8))</f>
        <v>45019</v>
      </c>
      <c r="C24" s="294">
        <f>IF($A24="","",INDEX(Transactions!$A:$A,ROW()-8))</f>
        <v>1</v>
      </c>
      <c r="D24" s="27">
        <f>IF($A24="",0,INDEX(Transactions!$H:$H,ROW()-8))</f>
        <v>7025</v>
      </c>
      <c r="E24" s="295">
        <f>IF($A24="",1,INDEX(Transactions!$N:$N,ROW()-8))</f>
        <v>1</v>
      </c>
      <c r="F24" s="27">
        <f>IF($A24="",0,INDEX(Transactions!$O:$O,ROW()-8))</f>
        <v>-7025</v>
      </c>
      <c r="G24" s="27">
        <f>IF($A24="",0,INDEX(Transactions!$P:$P,ROW()-8))</f>
        <v>0</v>
      </c>
    </row>
    <row r="25" spans="1:7" ht="15" customHeight="1" x14ac:dyDescent="0.15">
      <c r="A25" t="str">
        <f>IF(INDEX(Transactions!$J:$J,ROW()-8)="","",INDEX(Transactions!$J:$J,ROW()-8))</f>
        <v>USX:NVDA:USD</v>
      </c>
      <c r="B25" s="293">
        <f ca="1">IF($A25="",TODAY(),INDEX(Transactions!$G:$G,ROW()-8))</f>
        <v>45446</v>
      </c>
      <c r="C25" s="294">
        <f>IF($A25="","",INDEX(Transactions!$A:$A,ROW()-8))</f>
        <v>-1</v>
      </c>
      <c r="D25" s="27">
        <f>IF($A25="",0,INDEX(Transactions!$H:$H,ROW()-8))</f>
        <v>17995</v>
      </c>
      <c r="E25" s="296">
        <f>IF($A25="",1,INDEX(Transactions!$N:$N,ROW()-8))</f>
        <v>1.2928081084924601</v>
      </c>
      <c r="F25" s="27">
        <f>IF($A25="",0,INDEX(Transactions!$O:$O,ROW()-8))</f>
        <v>23264.081912321821</v>
      </c>
      <c r="G25" s="27">
        <f>IF($A25="",0,INDEX(Transactions!$P:$P,ROW()-8))</f>
        <v>0</v>
      </c>
    </row>
    <row r="26" spans="1:7" ht="15" customHeight="1" x14ac:dyDescent="0.15">
      <c r="A26" t="str">
        <f>IF(INDEX(Transactions!$J:$J,ROW()-8)="","",INDEX(Transactions!$J:$J,ROW()-8))</f>
        <v>SGX:C38U:SGD</v>
      </c>
      <c r="B26" s="293">
        <f ca="1">IF($A26="",TODAY(),INDEX(Transactions!$G:$G,ROW()-8))</f>
        <v>45889</v>
      </c>
      <c r="C26" s="294">
        <f>IF($A26="","",INDEX(Transactions!$A:$A,ROW()-8))</f>
        <v>2</v>
      </c>
      <c r="D26" s="27">
        <f>IF($A26="",0,INDEX(Transactions!$H:$H,ROW()-8))</f>
        <v>280</v>
      </c>
      <c r="E26" s="296">
        <f>IF($A26="",1,INDEX(Transactions!$N:$N,ROW()-8))</f>
        <v>1</v>
      </c>
      <c r="F26" s="27">
        <f>IF($A26="",0,INDEX(Transactions!$O:$O,ROW()-8))</f>
        <v>280</v>
      </c>
      <c r="G26" s="27">
        <f>IF($A26="",0,INDEX(Transactions!$P:$P,ROW()-8))</f>
        <v>280</v>
      </c>
    </row>
    <row r="27" spans="1:7" ht="15" customHeight="1" x14ac:dyDescent="0.15">
      <c r="A27" t="str">
        <f>IF(INDEX(Transactions!$J:$J,ROW()-8)="","",INDEX(Transactions!$J:$J,ROW()-8))</f>
        <v>SGX:Z74:SGD</v>
      </c>
      <c r="B27" s="293">
        <f ca="1">IF($A27="",TODAY(),INDEX(Transactions!$G:$G,ROW()-8))</f>
        <v>46037</v>
      </c>
      <c r="C27" s="294">
        <f>IF($A27="","",INDEX(Transactions!$A:$A,ROW()-8))</f>
        <v>2</v>
      </c>
      <c r="D27" s="27">
        <f>IF($A27="",0,INDEX(Transactions!$H:$H,ROW()-8))</f>
        <v>200</v>
      </c>
      <c r="E27" s="295">
        <f>IF($A27="",1,INDEX(Transactions!$N:$N,ROW()-8))</f>
        <v>1</v>
      </c>
      <c r="F27" s="27">
        <f>IF($A27="",0,INDEX(Transactions!$O:$O,ROW()-8))</f>
        <v>200</v>
      </c>
      <c r="G27" s="27">
        <f>IF($A27="",0,INDEX(Transactions!$P:$P,ROW()-8))</f>
        <v>200</v>
      </c>
    </row>
    <row r="28" spans="1:7" ht="15" customHeight="1" x14ac:dyDescent="0.15">
      <c r="A28" t="str">
        <f>IF(INDEX(Transactions!$J:$J,ROW()-8)="","",INDEX(Transactions!$J:$J,ROW()-8))</f>
        <v>SGX:C38U:SGD</v>
      </c>
      <c r="B28" s="293">
        <f ca="1">IF($A28="",TODAY(),INDEX(Transactions!$G:$G,ROW()-8))</f>
        <v>46073</v>
      </c>
      <c r="C28" s="294">
        <f>IF($A28="","",INDEX(Transactions!$A:$A,ROW()-8))</f>
        <v>2</v>
      </c>
      <c r="D28" s="27">
        <f>IF($A28="",0,INDEX(Transactions!$H:$H,ROW()-8))</f>
        <v>300</v>
      </c>
      <c r="E28" s="295">
        <f>IF($A28="",1,INDEX(Transactions!$N:$N,ROW()-8))</f>
        <v>1</v>
      </c>
      <c r="F28" s="27">
        <f>IF($A28="",0,INDEX(Transactions!$O:$O,ROW()-8))</f>
        <v>300</v>
      </c>
      <c r="G28" s="27">
        <f>IF($A28="",0,INDEX(Transactions!$P:$P,ROW()-8))</f>
        <v>300</v>
      </c>
    </row>
    <row r="29" spans="1:7" ht="15" customHeight="1" x14ac:dyDescent="0.15">
      <c r="A29" t="str">
        <f>IF(INDEX(Transactions!$J:$J,ROW()-8)="","",INDEX(Transactions!$J:$J,ROW()-8))</f>
        <v>SGX:A17U:SGD</v>
      </c>
      <c r="B29" s="293">
        <f ca="1">IF($A29="",TODAY(),INDEX(Transactions!$G:$G,ROW()-8))</f>
        <v>46203</v>
      </c>
      <c r="C29" s="294">
        <f>IF($A29="","",INDEX(Transactions!$A:$A,ROW()-8))</f>
        <v>2</v>
      </c>
      <c r="D29" s="27">
        <f>IF($A29="",0,INDEX(Transactions!$H:$H,ROW()-8))</f>
        <v>310</v>
      </c>
      <c r="E29" s="295">
        <f>IF($A29="",1,INDEX(Transactions!$N:$N,ROW()-8))</f>
        <v>1</v>
      </c>
      <c r="F29" s="27">
        <f>IF($A29="",0,INDEX(Transactions!$O:$O,ROW()-8))</f>
        <v>310</v>
      </c>
      <c r="G29" s="27">
        <f>IF($A29="",0,INDEX(Transactions!$P:$P,ROW()-8))</f>
        <v>310</v>
      </c>
    </row>
    <row r="30" spans="1:7" ht="15" customHeight="1" x14ac:dyDescent="0.15">
      <c r="A30" t="str">
        <f>IF(INDEX(Transactions!$J:$J,ROW()-8)="","",INDEX(Transactions!$J:$J,ROW()-8))</f>
        <v/>
      </c>
      <c r="B30" s="293">
        <f ca="1">IF($A30="",TODAY(),INDEX(Transactions!$G:$G,ROW()-8))</f>
        <v>46229</v>
      </c>
      <c r="C30" s="294" t="str">
        <f>IF($A30="","",INDEX(Transactions!$A:$A,ROW()-8))</f>
        <v/>
      </c>
      <c r="D30" s="27">
        <f>IF($A30="",0,INDEX(Transactions!$H:$H,ROW()-8))</f>
        <v>0</v>
      </c>
      <c r="E30" s="295">
        <f>IF($A30="",1,INDEX(Transactions!$N:$N,ROW()-8))</f>
        <v>1</v>
      </c>
      <c r="F30" s="27">
        <f>IF($A30="",0,INDEX(Transactions!$O:$O,ROW()-8))</f>
        <v>0</v>
      </c>
      <c r="G30" s="27">
        <f>IF($A30="",0,INDEX(Transactions!$P:$P,ROW()-8))</f>
        <v>0</v>
      </c>
    </row>
    <row r="31" spans="1:7" ht="15" customHeight="1" x14ac:dyDescent="0.15">
      <c r="A31" t="str">
        <f>IF(INDEX(Transactions!$J:$J,ROW()-8)="","",INDEX(Transactions!$J:$J,ROW()-8))</f>
        <v/>
      </c>
      <c r="B31" s="293">
        <f ca="1">IF($A31="",TODAY(),INDEX(Transactions!$G:$G,ROW()-8))</f>
        <v>46229</v>
      </c>
      <c r="C31" s="294" t="str">
        <f>IF($A31="","",INDEX(Transactions!$A:$A,ROW()-8))</f>
        <v/>
      </c>
      <c r="D31" s="27">
        <f>IF($A31="",0,INDEX(Transactions!$H:$H,ROW()-8))</f>
        <v>0</v>
      </c>
      <c r="E31" s="295">
        <f>IF($A31="",1,INDEX(Transactions!$N:$N,ROW()-8))</f>
        <v>1</v>
      </c>
      <c r="F31" s="27">
        <f>IF($A31="",0,INDEX(Transactions!$O:$O,ROW()-8))</f>
        <v>0</v>
      </c>
      <c r="G31" s="27">
        <f>IF($A31="",0,INDEX(Transactions!$P:$P,ROW()-8))</f>
        <v>0</v>
      </c>
    </row>
    <row r="32" spans="1:7" ht="15" customHeight="1" x14ac:dyDescent="0.15">
      <c r="A32" t="str">
        <f>IF(INDEX(Transactions!$J:$J,ROW()-8)="","",INDEX(Transactions!$J:$J,ROW()-8))</f>
        <v/>
      </c>
      <c r="B32" s="293">
        <f ca="1">IF($A32="",TODAY(),INDEX(Transactions!$G:$G,ROW()-8))</f>
        <v>46229</v>
      </c>
      <c r="C32" s="294" t="str">
        <f>IF($A32="","",INDEX(Transactions!$A:$A,ROW()-8))</f>
        <v/>
      </c>
      <c r="D32" s="27">
        <f>IF($A32="",0,INDEX(Transactions!$H:$H,ROW()-8))</f>
        <v>0</v>
      </c>
      <c r="E32" s="295">
        <f>IF($A32="",1,INDEX(Transactions!$N:$N,ROW()-8))</f>
        <v>1</v>
      </c>
      <c r="F32" s="27">
        <f>IF($A32="",0,INDEX(Transactions!$O:$O,ROW()-8))</f>
        <v>0</v>
      </c>
      <c r="G32" s="27">
        <f>IF($A32="",0,INDEX(Transactions!$P:$P,ROW()-8))</f>
        <v>0</v>
      </c>
    </row>
    <row r="33" spans="1:7" ht="15" customHeight="1" x14ac:dyDescent="0.15">
      <c r="A33" t="str">
        <f>IF(INDEX(Transactions!$J:$J,ROW()-8)="","",INDEX(Transactions!$J:$J,ROW()-8))</f>
        <v/>
      </c>
      <c r="B33" s="293">
        <f ca="1">IF($A33="",TODAY(),INDEX(Transactions!$G:$G,ROW()-8))</f>
        <v>46229</v>
      </c>
      <c r="C33" s="294" t="str">
        <f>IF($A33="","",INDEX(Transactions!$A:$A,ROW()-8))</f>
        <v/>
      </c>
      <c r="D33" s="27">
        <f>IF($A33="",0,INDEX(Transactions!$H:$H,ROW()-8))</f>
        <v>0</v>
      </c>
      <c r="E33" s="296">
        <f>IF($A33="",1,INDEX(Transactions!$N:$N,ROW()-8))</f>
        <v>1</v>
      </c>
      <c r="F33" s="27">
        <f>IF($A33="",0,INDEX(Transactions!$O:$O,ROW()-8))</f>
        <v>0</v>
      </c>
      <c r="G33" s="27">
        <f>IF($A33="",0,INDEX(Transactions!$P:$P,ROW()-8))</f>
        <v>0</v>
      </c>
    </row>
    <row r="34" spans="1:7" ht="15" customHeight="1" x14ac:dyDescent="0.15">
      <c r="A34" t="str">
        <f>IF(INDEX(Transactions!$J:$J,ROW()-8)="","",INDEX(Transactions!$J:$J,ROW()-8))</f>
        <v/>
      </c>
      <c r="B34" s="293">
        <f ca="1">IF($A34="",TODAY(),INDEX(Transactions!$G:$G,ROW()-8))</f>
        <v>46229</v>
      </c>
      <c r="C34" s="294" t="str">
        <f>IF($A34="","",INDEX(Transactions!$A:$A,ROW()-8))</f>
        <v/>
      </c>
      <c r="D34" s="27">
        <f>IF($A34="",0,INDEX(Transactions!$H:$H,ROW()-8))</f>
        <v>0</v>
      </c>
      <c r="E34" s="295">
        <f>IF($A34="",1,INDEX(Transactions!$N:$N,ROW()-8))</f>
        <v>1</v>
      </c>
      <c r="F34" s="27">
        <f>IF($A34="",0,INDEX(Transactions!$O:$O,ROW()-8))</f>
        <v>0</v>
      </c>
      <c r="G34" s="27">
        <f>IF($A34="",0,INDEX(Transactions!$P:$P,ROW()-8))</f>
        <v>0</v>
      </c>
    </row>
    <row r="35" spans="1:7" ht="15" customHeight="1" x14ac:dyDescent="0.15">
      <c r="A35" t="str">
        <f>IF(INDEX(Transactions!$J:$J,ROW()-8)="","",INDEX(Transactions!$J:$J,ROW()-8))</f>
        <v/>
      </c>
      <c r="B35" s="293">
        <f ca="1">IF($A35="",TODAY(),INDEX(Transactions!$G:$G,ROW()-8))</f>
        <v>46229</v>
      </c>
      <c r="C35" s="294" t="str">
        <f>IF($A35="","",INDEX(Transactions!$A:$A,ROW()-8))</f>
        <v/>
      </c>
      <c r="D35" s="27">
        <f>IF($A35="",0,INDEX(Transactions!$H:$H,ROW()-8))</f>
        <v>0</v>
      </c>
      <c r="E35" s="295">
        <f>IF($A35="",1,INDEX(Transactions!$N:$N,ROW()-8))</f>
        <v>1</v>
      </c>
      <c r="F35" s="27">
        <f>IF($A35="",0,INDEX(Transactions!$O:$O,ROW()-8))</f>
        <v>0</v>
      </c>
      <c r="G35" s="27">
        <f>IF($A35="",0,INDEX(Transactions!$P:$P,ROW()-8))</f>
        <v>0</v>
      </c>
    </row>
    <row r="36" spans="1:7" ht="15" customHeight="1" x14ac:dyDescent="0.15">
      <c r="A36" t="str">
        <f>IF(INDEX(Transactions!$J:$J,ROW()-8)="","",INDEX(Transactions!$J:$J,ROW()-8))</f>
        <v/>
      </c>
      <c r="B36" s="293">
        <f ca="1">IF($A36="",TODAY(),INDEX(Transactions!$G:$G,ROW()-8))</f>
        <v>46229</v>
      </c>
      <c r="C36" s="294" t="str">
        <f>IF($A36="","",INDEX(Transactions!$A:$A,ROW()-8))</f>
        <v/>
      </c>
      <c r="D36" s="27">
        <f>IF($A36="",0,INDEX(Transactions!$H:$H,ROW()-8))</f>
        <v>0</v>
      </c>
      <c r="E36" s="295">
        <f>IF($A36="",1,INDEX(Transactions!$N:$N,ROW()-8))</f>
        <v>1</v>
      </c>
      <c r="F36" s="27">
        <f>IF($A36="",0,INDEX(Transactions!$O:$O,ROW()-8))</f>
        <v>0</v>
      </c>
      <c r="G36" s="27">
        <f>IF($A36="",0,INDEX(Transactions!$P:$P,ROW()-8))</f>
        <v>0</v>
      </c>
    </row>
    <row r="37" spans="1:7" ht="15" customHeight="1" x14ac:dyDescent="0.15">
      <c r="A37" t="str">
        <f>IF(INDEX(Transactions!$J:$J,ROW()-8)="","",INDEX(Transactions!$J:$J,ROW()-8))</f>
        <v/>
      </c>
      <c r="B37" s="293">
        <f ca="1">IF($A37="",TODAY(),INDEX(Transactions!$G:$G,ROW()-8))</f>
        <v>46229</v>
      </c>
      <c r="C37" s="294" t="str">
        <f>IF($A37="","",INDEX(Transactions!$A:$A,ROW()-8))</f>
        <v/>
      </c>
      <c r="D37" s="27">
        <f>IF($A37="",0,INDEX(Transactions!$H:$H,ROW()-8))</f>
        <v>0</v>
      </c>
      <c r="E37" s="296">
        <f>IF($A37="",1,INDEX(Transactions!$N:$N,ROW()-8))</f>
        <v>1</v>
      </c>
      <c r="F37" s="27">
        <f>IF($A37="",0,INDEX(Transactions!$O:$O,ROW()-8))</f>
        <v>0</v>
      </c>
      <c r="G37" s="27">
        <f>IF($A37="",0,INDEX(Transactions!$P:$P,ROW()-8))</f>
        <v>0</v>
      </c>
    </row>
    <row r="38" spans="1:7" ht="15" customHeight="1" x14ac:dyDescent="0.15">
      <c r="A38" t="str">
        <f>IF(INDEX(Transactions!$J:$J,ROW()-8)="","",INDEX(Transactions!$J:$J,ROW()-8))</f>
        <v/>
      </c>
      <c r="B38" s="293">
        <f ca="1">IF($A38="",TODAY(),INDEX(Transactions!$G:$G,ROW()-8))</f>
        <v>46229</v>
      </c>
      <c r="C38" s="294" t="str">
        <f>IF($A38="","",INDEX(Transactions!$A:$A,ROW()-8))</f>
        <v/>
      </c>
      <c r="D38" s="27">
        <f>IF($A38="",0,INDEX(Transactions!$H:$H,ROW()-8))</f>
        <v>0</v>
      </c>
      <c r="E38" s="296">
        <f>IF($A38="",1,INDEX(Transactions!$N:$N,ROW()-8))</f>
        <v>1</v>
      </c>
      <c r="F38" s="27">
        <f>IF($A38="",0,INDEX(Transactions!$O:$O,ROW()-8))</f>
        <v>0</v>
      </c>
      <c r="G38" s="27">
        <f>IF($A38="",0,INDEX(Transactions!$P:$P,ROW()-8))</f>
        <v>0</v>
      </c>
    </row>
    <row r="39" spans="1:7" ht="15" customHeight="1" x14ac:dyDescent="0.15">
      <c r="A39" t="str">
        <f>IF(INDEX(Transactions!$J:$J,ROW()-8)="","",INDEX(Transactions!$J:$J,ROW()-8))</f>
        <v/>
      </c>
      <c r="B39" s="293">
        <f ca="1">IF($A39="",TODAY(),INDEX(Transactions!$G:$G,ROW()-8))</f>
        <v>46229</v>
      </c>
      <c r="C39" s="294" t="str">
        <f>IF($A39="","",INDEX(Transactions!$A:$A,ROW()-8))</f>
        <v/>
      </c>
      <c r="D39" s="27">
        <f>IF($A39="",0,INDEX(Transactions!$H:$H,ROW()-8))</f>
        <v>0</v>
      </c>
      <c r="E39" s="295">
        <f>IF($A39="",1,INDEX(Transactions!$N:$N,ROW()-8))</f>
        <v>1</v>
      </c>
      <c r="F39" s="27">
        <f>IF($A39="",0,INDEX(Transactions!$O:$O,ROW()-8))</f>
        <v>0</v>
      </c>
      <c r="G39" s="27">
        <f>IF($A39="",0,INDEX(Transactions!$P:$P,ROW()-8))</f>
        <v>0</v>
      </c>
    </row>
    <row r="40" spans="1:7" ht="15" customHeight="1" x14ac:dyDescent="0.15">
      <c r="A40" t="str">
        <f>IF(INDEX(Transactions!$J:$J,ROW()-8)="","",INDEX(Transactions!$J:$J,ROW()-8))</f>
        <v/>
      </c>
      <c r="B40" s="293">
        <f ca="1">IF($A40="",TODAY(),INDEX(Transactions!$G:$G,ROW()-8))</f>
        <v>46229</v>
      </c>
      <c r="C40" s="294" t="str">
        <f>IF($A40="","",INDEX(Transactions!$A:$A,ROW()-8))</f>
        <v/>
      </c>
      <c r="D40" s="27">
        <f>IF($A40="",0,INDEX(Transactions!$H:$H,ROW()-8))</f>
        <v>0</v>
      </c>
      <c r="E40" s="296">
        <f>IF($A40="",1,INDEX(Transactions!$N:$N,ROW()-8))</f>
        <v>1</v>
      </c>
      <c r="F40" s="27">
        <f>IF($A40="",0,INDEX(Transactions!$O:$O,ROW()-8))</f>
        <v>0</v>
      </c>
      <c r="G40" s="27">
        <f>IF($A40="",0,INDEX(Transactions!$P:$P,ROW()-8))</f>
        <v>0</v>
      </c>
    </row>
    <row r="41" spans="1:7" ht="15" customHeight="1" x14ac:dyDescent="0.15">
      <c r="A41" t="str">
        <f>IF(INDEX(Transactions!$J:$J,ROW()-8)="","",INDEX(Transactions!$J:$J,ROW()-8))</f>
        <v/>
      </c>
      <c r="B41" s="293">
        <f ca="1">IF($A41="",TODAY(),INDEX(Transactions!$G:$G,ROW()-8))</f>
        <v>46229</v>
      </c>
      <c r="C41" s="294" t="str">
        <f>IF($A41="","",INDEX(Transactions!$A:$A,ROW()-8))</f>
        <v/>
      </c>
      <c r="D41" s="27">
        <f>IF($A41="",0,INDEX(Transactions!$H:$H,ROW()-8))</f>
        <v>0</v>
      </c>
      <c r="E41" s="295">
        <f>IF($A41="",1,INDEX(Transactions!$N:$N,ROW()-8))</f>
        <v>1</v>
      </c>
      <c r="F41" s="27">
        <f>IF($A41="",0,INDEX(Transactions!$O:$O,ROW()-8))</f>
        <v>0</v>
      </c>
      <c r="G41" s="27">
        <f>IF($A41="",0,INDEX(Transactions!$P:$P,ROW()-8))</f>
        <v>0</v>
      </c>
    </row>
    <row r="42" spans="1:7" ht="15" customHeight="1" x14ac:dyDescent="0.15">
      <c r="A42" t="str">
        <f>IF(INDEX(Transactions!$J:$J,ROW()-8)="","",INDEX(Transactions!$J:$J,ROW()-8))</f>
        <v/>
      </c>
      <c r="B42" s="293">
        <f ca="1">IF($A42="",TODAY(),INDEX(Transactions!$G:$G,ROW()-8))</f>
        <v>46229</v>
      </c>
      <c r="C42" s="294" t="str">
        <f>IF($A42="","",INDEX(Transactions!$A:$A,ROW()-8))</f>
        <v/>
      </c>
      <c r="D42" s="27">
        <f>IF($A42="",0,INDEX(Transactions!$H:$H,ROW()-8))</f>
        <v>0</v>
      </c>
      <c r="E42" s="295">
        <f>IF($A42="",1,INDEX(Transactions!$N:$N,ROW()-8))</f>
        <v>1</v>
      </c>
      <c r="F42" s="27">
        <f>IF($A42="",0,INDEX(Transactions!$O:$O,ROW()-8))</f>
        <v>0</v>
      </c>
      <c r="G42" s="27">
        <f>IF($A42="",0,INDEX(Transactions!$P:$P,ROW()-8))</f>
        <v>0</v>
      </c>
    </row>
    <row r="43" spans="1:7" ht="15" customHeight="1" x14ac:dyDescent="0.15">
      <c r="A43" t="str">
        <f>IF(INDEX(Transactions!$J:$J,ROW()-8)="","",INDEX(Transactions!$J:$J,ROW()-8))</f>
        <v/>
      </c>
      <c r="B43" s="293">
        <f ca="1">IF($A43="",TODAY(),INDEX(Transactions!$G:$G,ROW()-8))</f>
        <v>46229</v>
      </c>
      <c r="C43" s="294" t="str">
        <f>IF($A43="","",INDEX(Transactions!$A:$A,ROW()-8))</f>
        <v/>
      </c>
      <c r="D43" s="27">
        <f>IF($A43="",0,INDEX(Transactions!$H:$H,ROW()-8))</f>
        <v>0</v>
      </c>
      <c r="E43" s="296">
        <f>IF($A43="",1,INDEX(Transactions!$N:$N,ROW()-8))</f>
        <v>1</v>
      </c>
      <c r="F43" s="27">
        <f>IF($A43="",0,INDEX(Transactions!$O:$O,ROW()-8))</f>
        <v>0</v>
      </c>
      <c r="G43" s="27">
        <f>IF($A43="",0,INDEX(Transactions!$P:$P,ROW()-8))</f>
        <v>0</v>
      </c>
    </row>
    <row r="44" spans="1:7" ht="15" customHeight="1" x14ac:dyDescent="0.15">
      <c r="A44" t="str">
        <f>IF(INDEX(Transactions!$J:$J,ROW()-8)="","",INDEX(Transactions!$J:$J,ROW()-8))</f>
        <v/>
      </c>
      <c r="B44" s="293">
        <f ca="1">IF($A44="",TODAY(),INDEX(Transactions!$G:$G,ROW()-8))</f>
        <v>46229</v>
      </c>
      <c r="C44" s="294" t="str">
        <f>IF($A44="","",INDEX(Transactions!$A:$A,ROW()-8))</f>
        <v/>
      </c>
      <c r="D44" s="27">
        <f>IF($A44="",0,INDEX(Transactions!$H:$H,ROW()-8))</f>
        <v>0</v>
      </c>
      <c r="E44" s="296">
        <f>IF($A44="",1,INDEX(Transactions!$N:$N,ROW()-8))</f>
        <v>1</v>
      </c>
      <c r="F44" s="27">
        <f>IF($A44="",0,INDEX(Transactions!$O:$O,ROW()-8))</f>
        <v>0</v>
      </c>
      <c r="G44" s="27">
        <f>IF($A44="",0,INDEX(Transactions!$P:$P,ROW()-8))</f>
        <v>0</v>
      </c>
    </row>
    <row r="45" spans="1:7" ht="15" customHeight="1" x14ac:dyDescent="0.15">
      <c r="A45" t="str">
        <f>IF(INDEX(Transactions!$J:$J,ROW()-8)="","",INDEX(Transactions!$J:$J,ROW()-8))</f>
        <v/>
      </c>
      <c r="B45" s="293">
        <f ca="1">IF($A45="",TODAY(),INDEX(Transactions!$G:$G,ROW()-8))</f>
        <v>46229</v>
      </c>
      <c r="C45" s="294" t="str">
        <f>IF($A45="","",INDEX(Transactions!$A:$A,ROW()-8))</f>
        <v/>
      </c>
      <c r="D45" s="27">
        <f>IF($A45="",0,INDEX(Transactions!$H:$H,ROW()-8))</f>
        <v>0</v>
      </c>
      <c r="E45" s="295">
        <f>IF($A45="",1,INDEX(Transactions!$N:$N,ROW()-8))</f>
        <v>1</v>
      </c>
      <c r="F45" s="27">
        <f>IF($A45="",0,INDEX(Transactions!$O:$O,ROW()-8))</f>
        <v>0</v>
      </c>
      <c r="G45" s="27">
        <f>IF($A45="",0,INDEX(Transactions!$P:$P,ROW()-8))</f>
        <v>0</v>
      </c>
    </row>
    <row r="46" spans="1:7" ht="15" customHeight="1" x14ac:dyDescent="0.15">
      <c r="A46" t="str">
        <f>IF(INDEX(Transactions!$J:$J,ROW()-8)="","",INDEX(Transactions!$J:$J,ROW()-8))</f>
        <v/>
      </c>
      <c r="B46" s="293">
        <f ca="1">IF($A46="",TODAY(),INDEX(Transactions!$G:$G,ROW()-8))</f>
        <v>46229</v>
      </c>
      <c r="C46" s="294" t="str">
        <f>IF($A46="","",INDEX(Transactions!$A:$A,ROW()-8))</f>
        <v/>
      </c>
      <c r="D46" s="27">
        <f>IF($A46="",0,INDEX(Transactions!$H:$H,ROW()-8))</f>
        <v>0</v>
      </c>
      <c r="E46" s="296">
        <f>IF($A46="",1,INDEX(Transactions!$N:$N,ROW()-8))</f>
        <v>1</v>
      </c>
      <c r="F46" s="27">
        <f>IF($A46="",0,INDEX(Transactions!$O:$O,ROW()-8))</f>
        <v>0</v>
      </c>
      <c r="G46" s="27">
        <f>IF($A46="",0,INDEX(Transactions!$P:$P,ROW()-8))</f>
        <v>0</v>
      </c>
    </row>
    <row r="47" spans="1:7" ht="15" customHeight="1" x14ac:dyDescent="0.15">
      <c r="A47" t="str">
        <f>IF(INDEX(Transactions!$J:$J,ROW()-8)="","",INDEX(Transactions!$J:$J,ROW()-8))</f>
        <v/>
      </c>
      <c r="B47" s="293">
        <f ca="1">IF($A47="",TODAY(),INDEX(Transactions!$G:$G,ROW()-8))</f>
        <v>46229</v>
      </c>
      <c r="C47" s="294" t="str">
        <f>IF($A47="","",INDEX(Transactions!$A:$A,ROW()-8))</f>
        <v/>
      </c>
      <c r="D47" s="27">
        <f>IF($A47="",0,INDEX(Transactions!$H:$H,ROW()-8))</f>
        <v>0</v>
      </c>
      <c r="E47" s="295">
        <f>IF($A47="",1,INDEX(Transactions!$N:$N,ROW()-8))</f>
        <v>1</v>
      </c>
      <c r="F47" s="27">
        <f>IF($A47="",0,INDEX(Transactions!$O:$O,ROW()-8))</f>
        <v>0</v>
      </c>
      <c r="G47" s="27">
        <f>IF($A47="",0,INDEX(Transactions!$P:$P,ROW()-8))</f>
        <v>0</v>
      </c>
    </row>
    <row r="48" spans="1:7" ht="15" customHeight="1" x14ac:dyDescent="0.15">
      <c r="A48" t="str">
        <f>IF(INDEX(Transactions!$J:$J,ROW()-8)="","",INDEX(Transactions!$J:$J,ROW()-8))</f>
        <v/>
      </c>
      <c r="B48" s="293">
        <f ca="1">IF($A48="",TODAY(),INDEX(Transactions!$G:$G,ROW()-8))</f>
        <v>46229</v>
      </c>
      <c r="C48" s="294" t="str">
        <f>IF($A48="","",INDEX(Transactions!$A:$A,ROW()-8))</f>
        <v/>
      </c>
      <c r="D48" s="27">
        <f>IF($A48="",0,INDEX(Transactions!$H:$H,ROW()-8))</f>
        <v>0</v>
      </c>
      <c r="E48" s="296">
        <f>IF($A48="",1,INDEX(Transactions!$N:$N,ROW()-8))</f>
        <v>1</v>
      </c>
      <c r="F48" s="27">
        <f>IF($A48="",0,INDEX(Transactions!$O:$O,ROW()-8))</f>
        <v>0</v>
      </c>
      <c r="G48" s="27">
        <f>IF($A48="",0,INDEX(Transactions!$P:$P,ROW()-8))</f>
        <v>0</v>
      </c>
    </row>
    <row r="49" spans="1:7" ht="15" customHeight="1" x14ac:dyDescent="0.15">
      <c r="A49" t="str">
        <f>IF(INDEX(Transactions!$J:$J,ROW()-8)="","",INDEX(Transactions!$J:$J,ROW()-8))</f>
        <v/>
      </c>
      <c r="B49" s="293">
        <f ca="1">IF($A49="",TODAY(),INDEX(Transactions!$G:$G,ROW()-8))</f>
        <v>46229</v>
      </c>
      <c r="C49" s="294" t="str">
        <f>IF($A49="","",INDEX(Transactions!$A:$A,ROW()-8))</f>
        <v/>
      </c>
      <c r="D49" s="27">
        <f>IF($A49="",0,INDEX(Transactions!$H:$H,ROW()-8))</f>
        <v>0</v>
      </c>
      <c r="E49" s="295">
        <f>IF($A49="",1,INDEX(Transactions!$N:$N,ROW()-8))</f>
        <v>1</v>
      </c>
      <c r="F49" s="27">
        <f>IF($A49="",0,INDEX(Transactions!$O:$O,ROW()-8))</f>
        <v>0</v>
      </c>
      <c r="G49" s="27">
        <f>IF($A49="",0,INDEX(Transactions!$P:$P,ROW()-8))</f>
        <v>0</v>
      </c>
    </row>
    <row r="50" spans="1:7" ht="15" customHeight="1" x14ac:dyDescent="0.15">
      <c r="A50" t="str">
        <f>IF(INDEX(Transactions!$J:$J,ROW()-8)="","",INDEX(Transactions!$J:$J,ROW()-8))</f>
        <v/>
      </c>
      <c r="B50" s="293">
        <f ca="1">IF($A50="",TODAY(),INDEX(Transactions!$G:$G,ROW()-8))</f>
        <v>46229</v>
      </c>
      <c r="C50" s="294" t="str">
        <f>IF($A50="","",INDEX(Transactions!$A:$A,ROW()-8))</f>
        <v/>
      </c>
      <c r="D50" s="27">
        <f>IF($A50="",0,INDEX(Transactions!$H:$H,ROW()-8))</f>
        <v>0</v>
      </c>
      <c r="E50" s="295">
        <f>IF($A50="",1,INDEX(Transactions!$N:$N,ROW()-8))</f>
        <v>1</v>
      </c>
      <c r="F50" s="27">
        <f>IF($A50="",0,INDEX(Transactions!$O:$O,ROW()-8))</f>
        <v>0</v>
      </c>
      <c r="G50" s="27">
        <f>IF($A50="",0,INDEX(Transactions!$P:$P,ROW()-8))</f>
        <v>0</v>
      </c>
    </row>
    <row r="51" spans="1:7" ht="15" customHeight="1" x14ac:dyDescent="0.15">
      <c r="A51" t="str">
        <f>IF(INDEX(Transactions!$J:$J,ROW()-8)="","",INDEX(Transactions!$J:$J,ROW()-8))</f>
        <v/>
      </c>
      <c r="B51" s="293">
        <f ca="1">IF($A51="",TODAY(),INDEX(Transactions!$G:$G,ROW()-8))</f>
        <v>46229</v>
      </c>
      <c r="C51" s="294" t="str">
        <f>IF($A51="","",INDEX(Transactions!$A:$A,ROW()-8))</f>
        <v/>
      </c>
      <c r="D51" s="27">
        <f>IF($A51="",0,INDEX(Transactions!$H:$H,ROW()-8))</f>
        <v>0</v>
      </c>
      <c r="E51" s="295">
        <f>IF($A51="",1,INDEX(Transactions!$N:$N,ROW()-8))</f>
        <v>1</v>
      </c>
      <c r="F51" s="27">
        <f>IF($A51="",0,INDEX(Transactions!$O:$O,ROW()-8))</f>
        <v>0</v>
      </c>
      <c r="G51" s="27">
        <f>IF($A51="",0,INDEX(Transactions!$P:$P,ROW()-8))</f>
        <v>0</v>
      </c>
    </row>
    <row r="52" spans="1:7" ht="15" customHeight="1" x14ac:dyDescent="0.15">
      <c r="A52" t="str">
        <f>IF(INDEX(Transactions!$J:$J,ROW()-8)="","",INDEX(Transactions!$J:$J,ROW()-8))</f>
        <v/>
      </c>
      <c r="B52" s="293">
        <f ca="1">IF($A52="",TODAY(),INDEX(Transactions!$G:$G,ROW()-8))</f>
        <v>46229</v>
      </c>
      <c r="C52" s="294" t="str">
        <f>IF($A52="","",INDEX(Transactions!$A:$A,ROW()-8))</f>
        <v/>
      </c>
      <c r="D52" s="27">
        <f>IF($A52="",0,INDEX(Transactions!$H:$H,ROW()-8))</f>
        <v>0</v>
      </c>
      <c r="E52" s="295">
        <f>IF($A52="",1,INDEX(Transactions!$N:$N,ROW()-8))</f>
        <v>1</v>
      </c>
      <c r="F52" s="27">
        <f>IF($A52="",0,INDEX(Transactions!$O:$O,ROW()-8))</f>
        <v>0</v>
      </c>
      <c r="G52" s="27">
        <f>IF($A52="",0,INDEX(Transactions!$P:$P,ROW()-8))</f>
        <v>0</v>
      </c>
    </row>
    <row r="53" spans="1:7" ht="15" customHeight="1" x14ac:dyDescent="0.15">
      <c r="A53" t="str">
        <f>IF(INDEX(Transactions!$J:$J,ROW()-8)="","",INDEX(Transactions!$J:$J,ROW()-8))</f>
        <v/>
      </c>
      <c r="B53" s="293">
        <f ca="1">IF($A53="",TODAY(),INDEX(Transactions!$G:$G,ROW()-8))</f>
        <v>46229</v>
      </c>
      <c r="C53" s="294" t="str">
        <f>IF($A53="","",INDEX(Transactions!$A:$A,ROW()-8))</f>
        <v/>
      </c>
      <c r="D53" s="27">
        <f>IF($A53="",0,INDEX(Transactions!$H:$H,ROW()-8))</f>
        <v>0</v>
      </c>
      <c r="E53" s="296">
        <f>IF($A53="",1,INDEX(Transactions!$N:$N,ROW()-8))</f>
        <v>1</v>
      </c>
      <c r="F53" s="27">
        <f>IF($A53="",0,INDEX(Transactions!$O:$O,ROW()-8))</f>
        <v>0</v>
      </c>
      <c r="G53" s="27">
        <f>IF($A53="",0,INDEX(Transactions!$P:$P,ROW()-8))</f>
        <v>0</v>
      </c>
    </row>
    <row r="54" spans="1:7" ht="15" customHeight="1" x14ac:dyDescent="0.15">
      <c r="A54" t="str">
        <f>IF(INDEX(Transactions!$J:$J,ROW()-8)="","",INDEX(Transactions!$J:$J,ROW()-8))</f>
        <v/>
      </c>
      <c r="B54" s="293">
        <f ca="1">IF($A54="",TODAY(),INDEX(Transactions!$G:$G,ROW()-8))</f>
        <v>46229</v>
      </c>
      <c r="C54" s="294" t="str">
        <f>IF($A54="","",INDEX(Transactions!$A:$A,ROW()-8))</f>
        <v/>
      </c>
      <c r="D54" s="27">
        <f>IF($A54="",0,INDEX(Transactions!$H:$H,ROW()-8))</f>
        <v>0</v>
      </c>
      <c r="E54" s="296">
        <f>IF($A54="",1,INDEX(Transactions!$N:$N,ROW()-8))</f>
        <v>1</v>
      </c>
      <c r="F54" s="27">
        <f>IF($A54="",0,INDEX(Transactions!$O:$O,ROW()-8))</f>
        <v>0</v>
      </c>
      <c r="G54" s="27">
        <f>IF($A54="",0,INDEX(Transactions!$P:$P,ROW()-8))</f>
        <v>0</v>
      </c>
    </row>
    <row r="55" spans="1:7" ht="15" customHeight="1" x14ac:dyDescent="0.15">
      <c r="A55" t="str">
        <f>IF(INDEX(Transactions!$J:$J,ROW()-8)="","",INDEX(Transactions!$J:$J,ROW()-8))</f>
        <v/>
      </c>
      <c r="B55" s="293">
        <f ca="1">IF($A55="",TODAY(),INDEX(Transactions!$G:$G,ROW()-8))</f>
        <v>46229</v>
      </c>
      <c r="C55" s="294" t="str">
        <f>IF($A55="","",INDEX(Transactions!$A:$A,ROW()-8))</f>
        <v/>
      </c>
      <c r="D55" s="27">
        <f>IF($A55="",0,INDEX(Transactions!$H:$H,ROW()-8))</f>
        <v>0</v>
      </c>
      <c r="E55" s="295">
        <f>IF($A55="",1,INDEX(Transactions!$N:$N,ROW()-8))</f>
        <v>1</v>
      </c>
      <c r="F55" s="27">
        <f>IF($A55="",0,INDEX(Transactions!$O:$O,ROW()-8))</f>
        <v>0</v>
      </c>
      <c r="G55" s="27">
        <f>IF($A55="",0,INDEX(Transactions!$P:$P,ROW()-8))</f>
        <v>0</v>
      </c>
    </row>
    <row r="56" spans="1:7" ht="15" customHeight="1" x14ac:dyDescent="0.15">
      <c r="A56" t="str">
        <f>IF(INDEX(Transactions!$J:$J,ROW()-8)="","",INDEX(Transactions!$J:$J,ROW()-8))</f>
        <v/>
      </c>
      <c r="B56" s="293">
        <f ca="1">IF($A56="",TODAY(),INDEX(Transactions!$G:$G,ROW()-8))</f>
        <v>46229</v>
      </c>
      <c r="C56" s="294" t="str">
        <f>IF($A56="","",INDEX(Transactions!$A:$A,ROW()-8))</f>
        <v/>
      </c>
      <c r="D56" s="27">
        <f>IF($A56="",0,INDEX(Transactions!$H:$H,ROW()-8))</f>
        <v>0</v>
      </c>
      <c r="E56" s="296">
        <f>IF($A56="",1,INDEX(Transactions!$N:$N,ROW()-8))</f>
        <v>1</v>
      </c>
      <c r="F56" s="27">
        <f>IF($A56="",0,INDEX(Transactions!$O:$O,ROW()-8))</f>
        <v>0</v>
      </c>
      <c r="G56" s="27">
        <f>IF($A56="",0,INDEX(Transactions!$P:$P,ROW()-8))</f>
        <v>0</v>
      </c>
    </row>
    <row r="57" spans="1:7" ht="15" customHeight="1" x14ac:dyDescent="0.15">
      <c r="A57" t="str">
        <f>IF(INDEX(Transactions!$J:$J,ROW()-8)="","",INDEX(Transactions!$J:$J,ROW()-8))</f>
        <v/>
      </c>
      <c r="B57" s="293">
        <f ca="1">IF($A57="",TODAY(),INDEX(Transactions!$G:$G,ROW()-8))</f>
        <v>46229</v>
      </c>
      <c r="C57" s="294" t="str">
        <f>IF($A57="","",INDEX(Transactions!$A:$A,ROW()-8))</f>
        <v/>
      </c>
      <c r="D57" s="27">
        <f>IF($A57="",0,INDEX(Transactions!$H:$H,ROW()-8))</f>
        <v>0</v>
      </c>
      <c r="E57" s="295">
        <f>IF($A57="",1,INDEX(Transactions!$N:$N,ROW()-8))</f>
        <v>1</v>
      </c>
      <c r="F57" s="27">
        <f>IF($A57="",0,INDEX(Transactions!$O:$O,ROW()-8))</f>
        <v>0</v>
      </c>
      <c r="G57" s="27">
        <f>IF($A57="",0,INDEX(Transactions!$P:$P,ROW()-8))</f>
        <v>0</v>
      </c>
    </row>
    <row r="58" spans="1:7" ht="15" customHeight="1" x14ac:dyDescent="0.15">
      <c r="A58" t="str">
        <f>IF(INDEX(Transactions!$J:$J,ROW()-8)="","",INDEX(Transactions!$J:$J,ROW()-8))</f>
        <v/>
      </c>
      <c r="B58" s="293">
        <f ca="1">IF($A58="",TODAY(),INDEX(Transactions!$G:$G,ROW()-8))</f>
        <v>46229</v>
      </c>
      <c r="C58" s="294" t="str">
        <f>IF($A58="","",INDEX(Transactions!$A:$A,ROW()-8))</f>
        <v/>
      </c>
      <c r="D58" s="27">
        <f>IF($A58="",0,INDEX(Transactions!$H:$H,ROW()-8))</f>
        <v>0</v>
      </c>
      <c r="E58" s="296">
        <f>IF($A58="",1,INDEX(Transactions!$N:$N,ROW()-8))</f>
        <v>1</v>
      </c>
      <c r="F58" s="27">
        <f>IF($A58="",0,INDEX(Transactions!$O:$O,ROW()-8))</f>
        <v>0</v>
      </c>
      <c r="G58" s="27">
        <f>IF($A58="",0,INDEX(Transactions!$P:$P,ROW()-8))</f>
        <v>0</v>
      </c>
    </row>
    <row r="59" spans="1:7" ht="15" customHeight="1" x14ac:dyDescent="0.15">
      <c r="A59" t="str">
        <f>IF(INDEX(Transactions!$J:$J,ROW()-8)="","",INDEX(Transactions!$J:$J,ROW()-8))</f>
        <v/>
      </c>
      <c r="B59" s="293">
        <f ca="1">IF($A59="",TODAY(),INDEX(Transactions!$G:$G,ROW()-8))</f>
        <v>46229</v>
      </c>
      <c r="C59" s="294" t="str">
        <f>IF($A59="","",INDEX(Transactions!$A:$A,ROW()-8))</f>
        <v/>
      </c>
      <c r="D59" s="27">
        <f>IF($A59="",0,INDEX(Transactions!$H:$H,ROW()-8))</f>
        <v>0</v>
      </c>
      <c r="E59" s="296">
        <f>IF($A59="",1,INDEX(Transactions!$N:$N,ROW()-8))</f>
        <v>1</v>
      </c>
      <c r="F59" s="27">
        <f>IF($A59="",0,INDEX(Transactions!$O:$O,ROW()-8))</f>
        <v>0</v>
      </c>
      <c r="G59" s="27">
        <f>IF($A59="",0,INDEX(Transactions!$P:$P,ROW()-8))</f>
        <v>0</v>
      </c>
    </row>
    <row r="60" spans="1:7" ht="15" customHeight="1" x14ac:dyDescent="0.15">
      <c r="A60" t="str">
        <f>IF(INDEX(Transactions!$J:$J,ROW()-8)="","",INDEX(Transactions!$J:$J,ROW()-8))</f>
        <v/>
      </c>
      <c r="B60" s="293">
        <f ca="1">IF($A60="",TODAY(),INDEX(Transactions!$G:$G,ROW()-8))</f>
        <v>46229</v>
      </c>
      <c r="C60" s="294" t="str">
        <f>IF($A60="","",INDEX(Transactions!$A:$A,ROW()-8))</f>
        <v/>
      </c>
      <c r="D60" s="27">
        <f>IF($A60="",0,INDEX(Transactions!$H:$H,ROW()-8))</f>
        <v>0</v>
      </c>
      <c r="E60" s="296">
        <f>IF($A60="",1,INDEX(Transactions!$N:$N,ROW()-8))</f>
        <v>1</v>
      </c>
      <c r="F60" s="27">
        <f>IF($A60="",0,INDEX(Transactions!$O:$O,ROW()-8))</f>
        <v>0</v>
      </c>
      <c r="G60" s="27">
        <f>IF($A60="",0,INDEX(Transactions!$P:$P,ROW()-8))</f>
        <v>0</v>
      </c>
    </row>
    <row r="61" spans="1:7" ht="15" customHeight="1" x14ac:dyDescent="0.15">
      <c r="A61" t="str">
        <f>IF(INDEX(Transactions!$J:$J,ROW()-8)="","",INDEX(Transactions!$J:$J,ROW()-8))</f>
        <v/>
      </c>
      <c r="B61" s="293">
        <f ca="1">IF($A61="",TODAY(),INDEX(Transactions!$G:$G,ROW()-8))</f>
        <v>46229</v>
      </c>
      <c r="C61" s="294" t="str">
        <f>IF($A61="","",INDEX(Transactions!$A:$A,ROW()-8))</f>
        <v/>
      </c>
      <c r="D61" s="27">
        <f>IF($A61="",0,INDEX(Transactions!$H:$H,ROW()-8))</f>
        <v>0</v>
      </c>
      <c r="E61" s="296">
        <f>IF($A61="",1,INDEX(Transactions!$N:$N,ROW()-8))</f>
        <v>1</v>
      </c>
      <c r="F61" s="27">
        <f>IF($A61="",0,INDEX(Transactions!$O:$O,ROW()-8))</f>
        <v>0</v>
      </c>
      <c r="G61" s="27">
        <f>IF($A61="",0,INDEX(Transactions!$P:$P,ROW()-8))</f>
        <v>0</v>
      </c>
    </row>
    <row r="62" spans="1:7" ht="15" customHeight="1" x14ac:dyDescent="0.15">
      <c r="A62" t="str">
        <f>IF(INDEX(Transactions!$J:$J,ROW()-8)="","",INDEX(Transactions!$J:$J,ROW()-8))</f>
        <v/>
      </c>
      <c r="B62" s="293">
        <f ca="1">IF($A62="",TODAY(),INDEX(Transactions!$G:$G,ROW()-8))</f>
        <v>46229</v>
      </c>
      <c r="C62" s="294" t="str">
        <f>IF($A62="","",INDEX(Transactions!$A:$A,ROW()-8))</f>
        <v/>
      </c>
      <c r="D62" s="27">
        <f>IF($A62="",0,INDEX(Transactions!$H:$H,ROW()-8))</f>
        <v>0</v>
      </c>
      <c r="E62" s="296">
        <f>IF($A62="",1,INDEX(Transactions!$N:$N,ROW()-8))</f>
        <v>1</v>
      </c>
      <c r="F62" s="27">
        <f>IF($A62="",0,INDEX(Transactions!$O:$O,ROW()-8))</f>
        <v>0</v>
      </c>
      <c r="G62" s="27">
        <f>IF($A62="",0,INDEX(Transactions!$P:$P,ROW()-8))</f>
        <v>0</v>
      </c>
    </row>
    <row r="63" spans="1:7" ht="15" customHeight="1" x14ac:dyDescent="0.15">
      <c r="A63" t="str">
        <f>IF(INDEX(Transactions!$J:$J,ROW()-8)="","",INDEX(Transactions!$J:$J,ROW()-8))</f>
        <v/>
      </c>
      <c r="B63" s="293">
        <f ca="1">IF($A63="",TODAY(),INDEX(Transactions!$G:$G,ROW()-8))</f>
        <v>46229</v>
      </c>
      <c r="C63" s="294" t="str">
        <f>IF($A63="","",INDEX(Transactions!$A:$A,ROW()-8))</f>
        <v/>
      </c>
      <c r="D63" s="27">
        <f>IF($A63="",0,INDEX(Transactions!$H:$H,ROW()-8))</f>
        <v>0</v>
      </c>
      <c r="E63" s="296">
        <f>IF($A63="",1,INDEX(Transactions!$N:$N,ROW()-8))</f>
        <v>1</v>
      </c>
      <c r="F63" s="27">
        <f>IF($A63="",0,INDEX(Transactions!$O:$O,ROW()-8))</f>
        <v>0</v>
      </c>
      <c r="G63" s="27">
        <f>IF($A63="",0,INDEX(Transactions!$P:$P,ROW()-8))</f>
        <v>0</v>
      </c>
    </row>
    <row r="64" spans="1:7" ht="15" customHeight="1" x14ac:dyDescent="0.15">
      <c r="A64" t="str">
        <f>IF(INDEX(Transactions!$J:$J,ROW()-8)="","",INDEX(Transactions!$J:$J,ROW()-8))</f>
        <v/>
      </c>
      <c r="B64" s="293">
        <f ca="1">IF($A64="",TODAY(),INDEX(Transactions!$G:$G,ROW()-8))</f>
        <v>46229</v>
      </c>
      <c r="C64" s="294" t="str">
        <f>IF($A64="","",INDEX(Transactions!$A:$A,ROW()-8))</f>
        <v/>
      </c>
      <c r="D64" s="27">
        <f>IF($A64="",0,INDEX(Transactions!$H:$H,ROW()-8))</f>
        <v>0</v>
      </c>
      <c r="E64" s="295">
        <f>IF($A64="",1,INDEX(Transactions!$N:$N,ROW()-8))</f>
        <v>1</v>
      </c>
      <c r="F64" s="27">
        <f>IF($A64="",0,INDEX(Transactions!$O:$O,ROW()-8))</f>
        <v>0</v>
      </c>
      <c r="G64" s="27">
        <f>IF($A64="",0,INDEX(Transactions!$P:$P,ROW()-8))</f>
        <v>0</v>
      </c>
    </row>
    <row r="65" spans="1:7" ht="15" customHeight="1" x14ac:dyDescent="0.15">
      <c r="A65" t="str">
        <f>IF(INDEX(Transactions!$J:$J,ROW()-8)="","",INDEX(Transactions!$J:$J,ROW()-8))</f>
        <v/>
      </c>
      <c r="B65" s="293">
        <f ca="1">IF($A65="",TODAY(),INDEX(Transactions!$G:$G,ROW()-8))</f>
        <v>46229</v>
      </c>
      <c r="C65" s="294" t="str">
        <f>IF($A65="","",INDEX(Transactions!$A:$A,ROW()-8))</f>
        <v/>
      </c>
      <c r="D65" s="27">
        <f>IF($A65="",0,INDEX(Transactions!$H:$H,ROW()-8))</f>
        <v>0</v>
      </c>
      <c r="E65" s="295">
        <f>IF($A65="",1,INDEX(Transactions!$N:$N,ROW()-8))</f>
        <v>1</v>
      </c>
      <c r="F65" s="27">
        <f>IF($A65="",0,INDEX(Transactions!$O:$O,ROW()-8))</f>
        <v>0</v>
      </c>
      <c r="G65" s="27">
        <f>IF($A65="",0,INDEX(Transactions!$P:$P,ROW()-8))</f>
        <v>0</v>
      </c>
    </row>
    <row r="66" spans="1:7" ht="15" customHeight="1" x14ac:dyDescent="0.15">
      <c r="A66" t="str">
        <f>IF(INDEX(Transactions!$J:$J,ROW()-8)="","",INDEX(Transactions!$J:$J,ROW()-8))</f>
        <v/>
      </c>
      <c r="B66" s="293">
        <f ca="1">IF($A66="",TODAY(),INDEX(Transactions!$G:$G,ROW()-8))</f>
        <v>46229</v>
      </c>
      <c r="C66" s="294" t="str">
        <f>IF($A66="","",INDEX(Transactions!$A:$A,ROW()-8))</f>
        <v/>
      </c>
      <c r="D66" s="27">
        <f>IF($A66="",0,INDEX(Transactions!$H:$H,ROW()-8))</f>
        <v>0</v>
      </c>
      <c r="E66" s="296">
        <f>IF($A66="",1,INDEX(Transactions!$N:$N,ROW()-8))</f>
        <v>1</v>
      </c>
      <c r="F66" s="27">
        <f>IF($A66="",0,INDEX(Transactions!$O:$O,ROW()-8))</f>
        <v>0</v>
      </c>
      <c r="G66" s="27">
        <f>IF($A66="",0,INDEX(Transactions!$P:$P,ROW()-8))</f>
        <v>0</v>
      </c>
    </row>
    <row r="67" spans="1:7" ht="15" customHeight="1" x14ac:dyDescent="0.15">
      <c r="A67" t="str">
        <f>IF(INDEX(Transactions!$J:$J,ROW()-8)="","",INDEX(Transactions!$J:$J,ROW()-8))</f>
        <v/>
      </c>
      <c r="B67" s="293">
        <f ca="1">IF($A67="",TODAY(),INDEX(Transactions!$G:$G,ROW()-8))</f>
        <v>46229</v>
      </c>
      <c r="C67" s="294" t="str">
        <f>IF($A67="","",INDEX(Transactions!$A:$A,ROW()-8))</f>
        <v/>
      </c>
      <c r="D67" s="27">
        <f>IF($A67="",0,INDEX(Transactions!$H:$H,ROW()-8))</f>
        <v>0</v>
      </c>
      <c r="E67" s="295">
        <f>IF($A67="",1,INDEX(Transactions!$N:$N,ROW()-8))</f>
        <v>1</v>
      </c>
      <c r="F67" s="27">
        <f>IF($A67="",0,INDEX(Transactions!$O:$O,ROW()-8))</f>
        <v>0</v>
      </c>
      <c r="G67" s="27">
        <f>IF($A67="",0,INDEX(Transactions!$P:$P,ROW()-8))</f>
        <v>0</v>
      </c>
    </row>
    <row r="68" spans="1:7" ht="15" customHeight="1" x14ac:dyDescent="0.15">
      <c r="A68" t="str">
        <f>IF(INDEX(Transactions!$J:$J,ROW()-8)="","",INDEX(Transactions!$J:$J,ROW()-8))</f>
        <v/>
      </c>
      <c r="B68" s="293">
        <f ca="1">IF($A68="",TODAY(),INDEX(Transactions!$G:$G,ROW()-8))</f>
        <v>46229</v>
      </c>
      <c r="C68" s="294" t="str">
        <f>IF($A68="","",INDEX(Transactions!$A:$A,ROW()-8))</f>
        <v/>
      </c>
      <c r="D68" s="27">
        <f>IF($A68="",0,INDEX(Transactions!$H:$H,ROW()-8))</f>
        <v>0</v>
      </c>
      <c r="E68" s="296">
        <f>IF($A68="",1,INDEX(Transactions!$N:$N,ROW()-8))</f>
        <v>1</v>
      </c>
      <c r="F68" s="27">
        <f>IF($A68="",0,INDEX(Transactions!$O:$O,ROW()-8))</f>
        <v>0</v>
      </c>
      <c r="G68" s="27">
        <f>IF($A68="",0,INDEX(Transactions!$P:$P,ROW()-8))</f>
        <v>0</v>
      </c>
    </row>
    <row r="69" spans="1:7" ht="15" customHeight="1" x14ac:dyDescent="0.15">
      <c r="A69" t="str">
        <f>IF(INDEX(Transactions!$J:$J,ROW()-8)="","",INDEX(Transactions!$J:$J,ROW()-8))</f>
        <v/>
      </c>
      <c r="B69" s="293">
        <f ca="1">IF($A69="",TODAY(),INDEX(Transactions!$G:$G,ROW()-8))</f>
        <v>46229</v>
      </c>
      <c r="C69" s="294" t="str">
        <f>IF($A69="","",INDEX(Transactions!$A:$A,ROW()-8))</f>
        <v/>
      </c>
      <c r="D69" s="27">
        <f>IF($A69="",0,INDEX(Transactions!$H:$H,ROW()-8))</f>
        <v>0</v>
      </c>
      <c r="E69" s="296">
        <f>IF($A69="",1,INDEX(Transactions!$N:$N,ROW()-8))</f>
        <v>1</v>
      </c>
      <c r="F69" s="27">
        <f>IF($A69="",0,INDEX(Transactions!$O:$O,ROW()-8))</f>
        <v>0</v>
      </c>
      <c r="G69" s="27">
        <f>IF($A69="",0,INDEX(Transactions!$P:$P,ROW()-8))</f>
        <v>0</v>
      </c>
    </row>
    <row r="70" spans="1:7" ht="15" customHeight="1" x14ac:dyDescent="0.15">
      <c r="A70" t="str">
        <f>IF(INDEX(Transactions!$J:$J,ROW()-8)="","",INDEX(Transactions!$J:$J,ROW()-8))</f>
        <v/>
      </c>
      <c r="B70" s="293">
        <f ca="1">IF($A70="",TODAY(),INDEX(Transactions!$G:$G,ROW()-8))</f>
        <v>46229</v>
      </c>
      <c r="C70" s="294" t="str">
        <f>IF($A70="","",INDEX(Transactions!$A:$A,ROW()-8))</f>
        <v/>
      </c>
      <c r="D70" s="27">
        <f>IF($A70="",0,INDEX(Transactions!$H:$H,ROW()-8))</f>
        <v>0</v>
      </c>
      <c r="E70" s="296">
        <f>IF($A70="",1,INDEX(Transactions!$N:$N,ROW()-8))</f>
        <v>1</v>
      </c>
      <c r="F70" s="27">
        <f>IF($A70="",0,INDEX(Transactions!$O:$O,ROW()-8))</f>
        <v>0</v>
      </c>
      <c r="G70" s="27">
        <f>IF($A70="",0,INDEX(Transactions!$P:$P,ROW()-8))</f>
        <v>0</v>
      </c>
    </row>
    <row r="71" spans="1:7" ht="15" customHeight="1" x14ac:dyDescent="0.15">
      <c r="A71" t="str">
        <f>IF(INDEX(Transactions!$J:$J,ROW()-8)="","",INDEX(Transactions!$J:$J,ROW()-8))</f>
        <v/>
      </c>
      <c r="B71" s="293">
        <f ca="1">IF($A71="",TODAY(),INDEX(Transactions!$G:$G,ROW()-8))</f>
        <v>46229</v>
      </c>
      <c r="C71" s="294" t="str">
        <f>IF($A71="","",INDEX(Transactions!$A:$A,ROW()-8))</f>
        <v/>
      </c>
      <c r="D71" s="27">
        <f>IF($A71="",0,INDEX(Transactions!$H:$H,ROW()-8))</f>
        <v>0</v>
      </c>
      <c r="E71" s="295">
        <f>IF($A71="",1,INDEX(Transactions!$N:$N,ROW()-8))</f>
        <v>1</v>
      </c>
      <c r="F71" s="27">
        <f>IF($A71="",0,INDEX(Transactions!$O:$O,ROW()-8))</f>
        <v>0</v>
      </c>
      <c r="G71" s="27">
        <f>IF($A71="",0,INDEX(Transactions!$P:$P,ROW()-8))</f>
        <v>0</v>
      </c>
    </row>
    <row r="72" spans="1:7" ht="15" customHeight="1" x14ac:dyDescent="0.15">
      <c r="A72" t="str">
        <f>IF(INDEX(Transactions!$J:$J,ROW()-8)="","",INDEX(Transactions!$J:$J,ROW()-8))</f>
        <v/>
      </c>
      <c r="B72" s="293">
        <f ca="1">IF($A72="",TODAY(),INDEX(Transactions!$G:$G,ROW()-8))</f>
        <v>46229</v>
      </c>
      <c r="C72" s="294" t="str">
        <f>IF($A72="","",INDEX(Transactions!$A:$A,ROW()-8))</f>
        <v/>
      </c>
      <c r="D72" s="27">
        <f>IF($A72="",0,INDEX(Transactions!$H:$H,ROW()-8))</f>
        <v>0</v>
      </c>
      <c r="E72" s="295">
        <f>IF($A72="",1,INDEX(Transactions!$N:$N,ROW()-8))</f>
        <v>1</v>
      </c>
      <c r="F72" s="27">
        <f>IF($A72="",0,INDEX(Transactions!$O:$O,ROW()-8))</f>
        <v>0</v>
      </c>
      <c r="G72" s="27">
        <f>IF($A72="",0,INDEX(Transactions!$P:$P,ROW()-8))</f>
        <v>0</v>
      </c>
    </row>
    <row r="73" spans="1:7" ht="15" customHeight="1" x14ac:dyDescent="0.15">
      <c r="A73" t="str">
        <f>IF(INDEX(Transactions!$J:$J,ROW()-8)="","",INDEX(Transactions!$J:$J,ROW()-8))</f>
        <v/>
      </c>
      <c r="B73" s="293">
        <f ca="1">IF($A73="",TODAY(),INDEX(Transactions!$G:$G,ROW()-8))</f>
        <v>46229</v>
      </c>
      <c r="C73" s="294" t="str">
        <f>IF($A73="","",INDEX(Transactions!$A:$A,ROW()-8))</f>
        <v/>
      </c>
      <c r="D73" s="27">
        <f>IF($A73="",0,INDEX(Transactions!$H:$H,ROW()-8))</f>
        <v>0</v>
      </c>
      <c r="E73" s="295">
        <f>IF($A73="",1,INDEX(Transactions!$N:$N,ROW()-8))</f>
        <v>1</v>
      </c>
      <c r="F73" s="27">
        <f>IF($A73="",0,INDEX(Transactions!$O:$O,ROW()-8))</f>
        <v>0</v>
      </c>
      <c r="G73" s="27">
        <f>IF($A73="",0,INDEX(Transactions!$P:$P,ROW()-8))</f>
        <v>0</v>
      </c>
    </row>
    <row r="74" spans="1:7" ht="15" customHeight="1" x14ac:dyDescent="0.15">
      <c r="A74" t="str">
        <f>IF(INDEX(Transactions!$J:$J,ROW()-8)="","",INDEX(Transactions!$J:$J,ROW()-8))</f>
        <v/>
      </c>
      <c r="B74" s="293">
        <f ca="1">IF($A74="",TODAY(),INDEX(Transactions!$G:$G,ROW()-8))</f>
        <v>46229</v>
      </c>
      <c r="C74" s="294" t="str">
        <f>IF($A74="","",INDEX(Transactions!$A:$A,ROW()-8))</f>
        <v/>
      </c>
      <c r="D74" s="27">
        <f>IF($A74="",0,INDEX(Transactions!$H:$H,ROW()-8))</f>
        <v>0</v>
      </c>
      <c r="E74" s="295">
        <f>IF($A74="",1,INDEX(Transactions!$N:$N,ROW()-8))</f>
        <v>1</v>
      </c>
      <c r="F74" s="27">
        <f>IF($A74="",0,INDEX(Transactions!$O:$O,ROW()-8))</f>
        <v>0</v>
      </c>
      <c r="G74" s="27">
        <f>IF($A74="",0,INDEX(Transactions!$P:$P,ROW()-8))</f>
        <v>0</v>
      </c>
    </row>
    <row r="75" spans="1:7" ht="15" customHeight="1" x14ac:dyDescent="0.15">
      <c r="A75" t="str">
        <f>IF(INDEX(Transactions!$J:$J,ROW()-8)="","",INDEX(Transactions!$J:$J,ROW()-8))</f>
        <v/>
      </c>
      <c r="B75" s="293">
        <f ca="1">IF($A75="",TODAY(),INDEX(Transactions!$G:$G,ROW()-8))</f>
        <v>46229</v>
      </c>
      <c r="C75" s="294" t="str">
        <f>IF($A75="","",INDEX(Transactions!$A:$A,ROW()-8))</f>
        <v/>
      </c>
      <c r="D75" s="27">
        <f>IF($A75="",0,INDEX(Transactions!$H:$H,ROW()-8))</f>
        <v>0</v>
      </c>
      <c r="E75" s="295">
        <f>IF($A75="",1,INDEX(Transactions!$N:$N,ROW()-8))</f>
        <v>1</v>
      </c>
      <c r="F75" s="27">
        <f>IF($A75="",0,INDEX(Transactions!$O:$O,ROW()-8))</f>
        <v>0</v>
      </c>
      <c r="G75" s="27">
        <f>IF($A75="",0,INDEX(Transactions!$P:$P,ROW()-8))</f>
        <v>0</v>
      </c>
    </row>
    <row r="76" spans="1:7" ht="15" customHeight="1" x14ac:dyDescent="0.15">
      <c r="A76" t="str">
        <f>IF(INDEX(Transactions!$J:$J,ROW()-8)="","",INDEX(Transactions!$J:$J,ROW()-8))</f>
        <v/>
      </c>
      <c r="B76" s="293">
        <f ca="1">IF($A76="",TODAY(),INDEX(Transactions!$G:$G,ROW()-8))</f>
        <v>46229</v>
      </c>
      <c r="C76" s="294" t="str">
        <f>IF($A76="","",INDEX(Transactions!$A:$A,ROW()-8))</f>
        <v/>
      </c>
      <c r="D76" s="27">
        <f>IF($A76="",0,INDEX(Transactions!$H:$H,ROW()-8))</f>
        <v>0</v>
      </c>
      <c r="E76" s="295">
        <f>IF($A76="",1,INDEX(Transactions!$N:$N,ROW()-8))</f>
        <v>1</v>
      </c>
      <c r="F76" s="27">
        <f>IF($A76="",0,INDEX(Transactions!$O:$O,ROW()-8))</f>
        <v>0</v>
      </c>
      <c r="G76" s="27">
        <f>IF($A76="",0,INDEX(Transactions!$P:$P,ROW()-8))</f>
        <v>0</v>
      </c>
    </row>
    <row r="77" spans="1:7" ht="15" customHeight="1" x14ac:dyDescent="0.15">
      <c r="A77" t="str">
        <f>IF(INDEX(Transactions!$J:$J,ROW()-8)="","",INDEX(Transactions!$J:$J,ROW()-8))</f>
        <v/>
      </c>
      <c r="B77" s="293">
        <f ca="1">IF($A77="",TODAY(),INDEX(Transactions!$G:$G,ROW()-8))</f>
        <v>46229</v>
      </c>
      <c r="C77" s="294" t="str">
        <f>IF($A77="","",INDEX(Transactions!$A:$A,ROW()-8))</f>
        <v/>
      </c>
      <c r="D77" s="27">
        <f>IF($A77="",0,INDEX(Transactions!$H:$H,ROW()-8))</f>
        <v>0</v>
      </c>
      <c r="E77" s="295">
        <f>IF($A77="",1,INDEX(Transactions!$N:$N,ROW()-8))</f>
        <v>1</v>
      </c>
      <c r="F77" s="27">
        <f>IF($A77="",0,INDEX(Transactions!$O:$O,ROW()-8))</f>
        <v>0</v>
      </c>
      <c r="G77" s="27">
        <f>IF($A77="",0,INDEX(Transactions!$P:$P,ROW()-8))</f>
        <v>0</v>
      </c>
    </row>
    <row r="78" spans="1:7" ht="15" customHeight="1" x14ac:dyDescent="0.15">
      <c r="A78" t="str">
        <f>IF(INDEX(Transactions!$J:$J,ROW()-8)="","",INDEX(Transactions!$J:$J,ROW()-8))</f>
        <v/>
      </c>
      <c r="B78" s="293">
        <f ca="1">IF($A78="",TODAY(),INDEX(Transactions!$G:$G,ROW()-8))</f>
        <v>46229</v>
      </c>
      <c r="C78" s="294" t="str">
        <f>IF($A78="","",INDEX(Transactions!$A:$A,ROW()-8))</f>
        <v/>
      </c>
      <c r="D78" s="27">
        <f>IF($A78="",0,INDEX(Transactions!$H:$H,ROW()-8))</f>
        <v>0</v>
      </c>
      <c r="E78" s="295">
        <f>IF($A78="",1,INDEX(Transactions!$N:$N,ROW()-8))</f>
        <v>1</v>
      </c>
      <c r="F78" s="27">
        <f>IF($A78="",0,INDEX(Transactions!$O:$O,ROW()-8))</f>
        <v>0</v>
      </c>
      <c r="G78" s="27">
        <f>IF($A78="",0,INDEX(Transactions!$P:$P,ROW()-8))</f>
        <v>0</v>
      </c>
    </row>
    <row r="79" spans="1:7" ht="15" customHeight="1" x14ac:dyDescent="0.15">
      <c r="A79" t="str">
        <f>IF(INDEX(Transactions!$J:$J,ROW()-8)="","",INDEX(Transactions!$J:$J,ROW()-8))</f>
        <v/>
      </c>
      <c r="B79" s="293">
        <f ca="1">IF($A79="",TODAY(),INDEX(Transactions!$G:$G,ROW()-8))</f>
        <v>46229</v>
      </c>
      <c r="C79" s="294" t="str">
        <f>IF($A79="","",INDEX(Transactions!$A:$A,ROW()-8))</f>
        <v/>
      </c>
      <c r="D79" s="27">
        <f>IF($A79="",0,INDEX(Transactions!$H:$H,ROW()-8))</f>
        <v>0</v>
      </c>
      <c r="E79" s="295">
        <f>IF($A79="",1,INDEX(Transactions!$N:$N,ROW()-8))</f>
        <v>1</v>
      </c>
      <c r="F79" s="27">
        <f>IF($A79="",0,INDEX(Transactions!$O:$O,ROW()-8))</f>
        <v>0</v>
      </c>
      <c r="G79" s="27">
        <f>IF($A79="",0,INDEX(Transactions!$P:$P,ROW()-8))</f>
        <v>0</v>
      </c>
    </row>
    <row r="80" spans="1:7" ht="15" customHeight="1" x14ac:dyDescent="0.15">
      <c r="A80" t="str">
        <f>IF(INDEX(Transactions!$J:$J,ROW()-8)="","",INDEX(Transactions!$J:$J,ROW()-8))</f>
        <v/>
      </c>
      <c r="B80" s="293">
        <f ca="1">IF($A80="",TODAY(),INDEX(Transactions!$G:$G,ROW()-8))</f>
        <v>46229</v>
      </c>
      <c r="C80" s="294" t="str">
        <f>IF($A80="","",INDEX(Transactions!$A:$A,ROW()-8))</f>
        <v/>
      </c>
      <c r="D80" s="27">
        <f>IF($A80="",0,INDEX(Transactions!$H:$H,ROW()-8))</f>
        <v>0</v>
      </c>
      <c r="E80" s="295">
        <f>IF($A80="",1,INDEX(Transactions!$N:$N,ROW()-8))</f>
        <v>1</v>
      </c>
      <c r="F80" s="27">
        <f>IF($A80="",0,INDEX(Transactions!$O:$O,ROW()-8))</f>
        <v>0</v>
      </c>
      <c r="G80" s="27">
        <f>IF($A80="",0,INDEX(Transactions!$P:$P,ROW()-8))</f>
        <v>0</v>
      </c>
    </row>
    <row r="81" spans="1:7" ht="15" customHeight="1" x14ac:dyDescent="0.15">
      <c r="A81" t="str">
        <f>IF(INDEX(Transactions!$J:$J,ROW()-8)="","",INDEX(Transactions!$J:$J,ROW()-8))</f>
        <v/>
      </c>
      <c r="B81" s="293">
        <f ca="1">IF($A81="",TODAY(),INDEX(Transactions!$G:$G,ROW()-8))</f>
        <v>46229</v>
      </c>
      <c r="C81" s="294" t="str">
        <f>IF($A81="","",INDEX(Transactions!$A:$A,ROW()-8))</f>
        <v/>
      </c>
      <c r="D81" s="27">
        <f>IF($A81="",0,INDEX(Transactions!$H:$H,ROW()-8))</f>
        <v>0</v>
      </c>
      <c r="E81" s="295">
        <f>IF($A81="",1,INDEX(Transactions!$N:$N,ROW()-8))</f>
        <v>1</v>
      </c>
      <c r="F81" s="27">
        <f>IF($A81="",0,INDEX(Transactions!$O:$O,ROW()-8))</f>
        <v>0</v>
      </c>
      <c r="G81" s="27">
        <f>IF($A81="",0,INDEX(Transactions!$P:$P,ROW()-8))</f>
        <v>0</v>
      </c>
    </row>
    <row r="82" spans="1:7" ht="15" customHeight="1" x14ac:dyDescent="0.15">
      <c r="A82" t="str">
        <f>IF(INDEX(Transactions!$J:$J,ROW()-8)="","",INDEX(Transactions!$J:$J,ROW()-8))</f>
        <v/>
      </c>
      <c r="B82" s="293">
        <f ca="1">IF($A82="",TODAY(),INDEX(Transactions!$G:$G,ROW()-8))</f>
        <v>46229</v>
      </c>
      <c r="C82" s="294" t="str">
        <f>IF($A82="","",INDEX(Transactions!$A:$A,ROW()-8))</f>
        <v/>
      </c>
      <c r="D82" s="27">
        <f>IF($A82="",0,INDEX(Transactions!$H:$H,ROW()-8))</f>
        <v>0</v>
      </c>
      <c r="E82" s="295">
        <f>IF($A82="",1,INDEX(Transactions!$N:$N,ROW()-8))</f>
        <v>1</v>
      </c>
      <c r="F82" s="27">
        <f>IF($A82="",0,INDEX(Transactions!$O:$O,ROW()-8))</f>
        <v>0</v>
      </c>
      <c r="G82" s="27">
        <f>IF($A82="",0,INDEX(Transactions!$P:$P,ROW()-8))</f>
        <v>0</v>
      </c>
    </row>
    <row r="83" spans="1:7" ht="15" customHeight="1" x14ac:dyDescent="0.15">
      <c r="A83" t="str">
        <f>IF(INDEX(Transactions!$J:$J,ROW()-8)="","",INDEX(Transactions!$J:$J,ROW()-8))</f>
        <v/>
      </c>
      <c r="B83" s="293">
        <f ca="1">IF($A83="",TODAY(),INDEX(Transactions!$G:$G,ROW()-8))</f>
        <v>46229</v>
      </c>
      <c r="C83" s="294" t="str">
        <f>IF($A83="","",INDEX(Transactions!$A:$A,ROW()-8))</f>
        <v/>
      </c>
      <c r="D83" s="27">
        <f>IF($A83="",0,INDEX(Transactions!$H:$H,ROW()-8))</f>
        <v>0</v>
      </c>
      <c r="E83" s="295">
        <f>IF($A83="",1,INDEX(Transactions!$N:$N,ROW()-8))</f>
        <v>1</v>
      </c>
      <c r="F83" s="27">
        <f>IF($A83="",0,INDEX(Transactions!$O:$O,ROW()-8))</f>
        <v>0</v>
      </c>
      <c r="G83" s="27">
        <f>IF($A83="",0,INDEX(Transactions!$P:$P,ROW()-8))</f>
        <v>0</v>
      </c>
    </row>
    <row r="84" spans="1:7" ht="15" customHeight="1" x14ac:dyDescent="0.15">
      <c r="A84" t="str">
        <f>IF(INDEX(Transactions!$J:$J,ROW()-8)="","",INDEX(Transactions!$J:$J,ROW()-8))</f>
        <v/>
      </c>
      <c r="B84" s="293">
        <f ca="1">IF($A84="",TODAY(),INDEX(Transactions!$G:$G,ROW()-8))</f>
        <v>46229</v>
      </c>
      <c r="C84" s="294" t="str">
        <f>IF($A84="","",INDEX(Transactions!$A:$A,ROW()-8))</f>
        <v/>
      </c>
      <c r="D84" s="27">
        <f>IF($A84="",0,INDEX(Transactions!$H:$H,ROW()-8))</f>
        <v>0</v>
      </c>
      <c r="E84" s="295">
        <f>IF($A84="",1,INDEX(Transactions!$N:$N,ROW()-8))</f>
        <v>1</v>
      </c>
      <c r="F84" s="27">
        <f>IF($A84="",0,INDEX(Transactions!$O:$O,ROW()-8))</f>
        <v>0</v>
      </c>
      <c r="G84" s="27">
        <f>IF($A84="",0,INDEX(Transactions!$P:$P,ROW()-8))</f>
        <v>0</v>
      </c>
    </row>
    <row r="85" spans="1:7" ht="15" customHeight="1" x14ac:dyDescent="0.15">
      <c r="A85" t="str">
        <f>IF(INDEX(Transactions!$J:$J,ROW()-8)="","",INDEX(Transactions!$J:$J,ROW()-8))</f>
        <v/>
      </c>
      <c r="B85" s="293">
        <f ca="1">IF($A85="",TODAY(),INDEX(Transactions!$G:$G,ROW()-8))</f>
        <v>46229</v>
      </c>
      <c r="C85" s="294" t="str">
        <f>IF($A85="","",INDEX(Transactions!$A:$A,ROW()-8))</f>
        <v/>
      </c>
      <c r="D85" s="27">
        <f>IF($A85="",0,INDEX(Transactions!$H:$H,ROW()-8))</f>
        <v>0</v>
      </c>
      <c r="E85" s="295">
        <f>IF($A85="",1,INDEX(Transactions!$N:$N,ROW()-8))</f>
        <v>1</v>
      </c>
      <c r="F85" s="27">
        <f>IF($A85="",0,INDEX(Transactions!$O:$O,ROW()-8))</f>
        <v>0</v>
      </c>
      <c r="G85" s="27">
        <f>IF($A85="",0,INDEX(Transactions!$P:$P,ROW()-8))</f>
        <v>0</v>
      </c>
    </row>
    <row r="86" spans="1:7" ht="15" customHeight="1" x14ac:dyDescent="0.15">
      <c r="A86" t="str">
        <f>IF(INDEX(Transactions!$J:$J,ROW()-8)="","",INDEX(Transactions!$J:$J,ROW()-8))</f>
        <v/>
      </c>
      <c r="B86" s="293">
        <f ca="1">IF($A86="",TODAY(),INDEX(Transactions!$G:$G,ROW()-8))</f>
        <v>46229</v>
      </c>
      <c r="C86" s="294" t="str">
        <f>IF($A86="","",INDEX(Transactions!$A:$A,ROW()-8))</f>
        <v/>
      </c>
      <c r="D86" s="27">
        <f>IF($A86="",0,INDEX(Transactions!$H:$H,ROW()-8))</f>
        <v>0</v>
      </c>
      <c r="E86" s="296">
        <f>IF($A86="",1,INDEX(Transactions!$N:$N,ROW()-8))</f>
        <v>1</v>
      </c>
      <c r="F86" s="27">
        <f>IF($A86="",0,INDEX(Transactions!$O:$O,ROW()-8))</f>
        <v>0</v>
      </c>
      <c r="G86" s="27">
        <f>IF($A86="",0,INDEX(Transactions!$P:$P,ROW()-8))</f>
        <v>0</v>
      </c>
    </row>
    <row r="87" spans="1:7" ht="15" customHeight="1" x14ac:dyDescent="0.15">
      <c r="A87" t="str">
        <f>IF(INDEX(Transactions!$J:$J,ROW()-8)="","",INDEX(Transactions!$J:$J,ROW()-8))</f>
        <v/>
      </c>
      <c r="B87" s="293">
        <f ca="1">IF($A87="",TODAY(),INDEX(Transactions!$G:$G,ROW()-8))</f>
        <v>46229</v>
      </c>
      <c r="C87" s="294" t="str">
        <f>IF($A87="","",INDEX(Transactions!$A:$A,ROW()-8))</f>
        <v/>
      </c>
      <c r="D87" s="27">
        <f>IF($A87="",0,INDEX(Transactions!$H:$H,ROW()-8))</f>
        <v>0</v>
      </c>
      <c r="E87" s="296">
        <f>IF($A87="",1,INDEX(Transactions!$N:$N,ROW()-8))</f>
        <v>1</v>
      </c>
      <c r="F87" s="27">
        <f>IF($A87="",0,INDEX(Transactions!$O:$O,ROW()-8))</f>
        <v>0</v>
      </c>
      <c r="G87" s="27">
        <f>IF($A87="",0,INDEX(Transactions!$P:$P,ROW()-8))</f>
        <v>0</v>
      </c>
    </row>
    <row r="88" spans="1:7" ht="15" customHeight="1" x14ac:dyDescent="0.15">
      <c r="A88" t="str">
        <f>IF(INDEX(Transactions!$J:$J,ROW()-8)="","",INDEX(Transactions!$J:$J,ROW()-8))</f>
        <v/>
      </c>
      <c r="B88" s="293">
        <f ca="1">IF($A88="",TODAY(),INDEX(Transactions!$G:$G,ROW()-8))</f>
        <v>46229</v>
      </c>
      <c r="C88" s="294" t="str">
        <f>IF($A88="","",INDEX(Transactions!$A:$A,ROW()-8))</f>
        <v/>
      </c>
      <c r="D88" s="27">
        <f>IF($A88="",0,INDEX(Transactions!$H:$H,ROW()-8))</f>
        <v>0</v>
      </c>
      <c r="E88" s="295">
        <f>IF($A88="",1,INDEX(Transactions!$N:$N,ROW()-8))</f>
        <v>1</v>
      </c>
      <c r="F88" s="27">
        <f>IF($A88="",0,INDEX(Transactions!$O:$O,ROW()-8))</f>
        <v>0</v>
      </c>
      <c r="G88" s="27">
        <f>IF($A88="",0,INDEX(Transactions!$P:$P,ROW()-8))</f>
        <v>0</v>
      </c>
    </row>
    <row r="89" spans="1:7" ht="15" customHeight="1" x14ac:dyDescent="0.15">
      <c r="A89" t="str">
        <f>IF(INDEX(Transactions!$J:$J,ROW()-8)="","",INDEX(Transactions!$J:$J,ROW()-8))</f>
        <v/>
      </c>
      <c r="B89" s="293">
        <f ca="1">IF($A89="",TODAY(),INDEX(Transactions!$G:$G,ROW()-8))</f>
        <v>46229</v>
      </c>
      <c r="C89" s="294" t="str">
        <f>IF($A89="","",INDEX(Transactions!$A:$A,ROW()-8))</f>
        <v/>
      </c>
      <c r="D89" s="27">
        <f>IF($A89="",0,INDEX(Transactions!$H:$H,ROW()-8))</f>
        <v>0</v>
      </c>
      <c r="E89" s="296">
        <f>IF($A89="",1,INDEX(Transactions!$N:$N,ROW()-8))</f>
        <v>1</v>
      </c>
      <c r="F89" s="27">
        <f>IF($A89="",0,INDEX(Transactions!$O:$O,ROW()-8))</f>
        <v>0</v>
      </c>
      <c r="G89" s="27">
        <f>IF($A89="",0,INDEX(Transactions!$P:$P,ROW()-8))</f>
        <v>0</v>
      </c>
    </row>
    <row r="90" spans="1:7" ht="15" customHeight="1" x14ac:dyDescent="0.15">
      <c r="A90" t="str">
        <f>IF(INDEX(Transactions!$J:$J,ROW()-8)="","",INDEX(Transactions!$J:$J,ROW()-8))</f>
        <v/>
      </c>
      <c r="B90" s="293">
        <f ca="1">IF($A90="",TODAY(),INDEX(Transactions!$G:$G,ROW()-8))</f>
        <v>46229</v>
      </c>
      <c r="C90" s="294" t="str">
        <f>IF($A90="","",INDEX(Transactions!$A:$A,ROW()-8))</f>
        <v/>
      </c>
      <c r="D90" s="27">
        <f>IF($A90="",0,INDEX(Transactions!$H:$H,ROW()-8))</f>
        <v>0</v>
      </c>
      <c r="E90" s="295">
        <f>IF($A90="",1,INDEX(Transactions!$N:$N,ROW()-8))</f>
        <v>1</v>
      </c>
      <c r="F90" s="27">
        <f>IF($A90="",0,INDEX(Transactions!$O:$O,ROW()-8))</f>
        <v>0</v>
      </c>
      <c r="G90" s="27">
        <f>IF($A90="",0,INDEX(Transactions!$P:$P,ROW()-8))</f>
        <v>0</v>
      </c>
    </row>
    <row r="91" spans="1:7" ht="15" customHeight="1" x14ac:dyDescent="0.15">
      <c r="A91" t="str">
        <f>IF(INDEX(Transactions!$J:$J,ROW()-8)="","",INDEX(Transactions!$J:$J,ROW()-8))</f>
        <v/>
      </c>
      <c r="B91" s="293">
        <f ca="1">IF($A91="",TODAY(),INDEX(Transactions!$G:$G,ROW()-8))</f>
        <v>46229</v>
      </c>
      <c r="C91" s="294" t="str">
        <f>IF($A91="","",INDEX(Transactions!$A:$A,ROW()-8))</f>
        <v/>
      </c>
      <c r="D91" s="27">
        <f>IF($A91="",0,INDEX(Transactions!$H:$H,ROW()-8))</f>
        <v>0</v>
      </c>
      <c r="E91" s="295">
        <f>IF($A91="",1,INDEX(Transactions!$N:$N,ROW()-8))</f>
        <v>1</v>
      </c>
      <c r="F91" s="27">
        <f>IF($A91="",0,INDEX(Transactions!$O:$O,ROW()-8))</f>
        <v>0</v>
      </c>
      <c r="G91" s="27">
        <f>IF($A91="",0,INDEX(Transactions!$P:$P,ROW()-8))</f>
        <v>0</v>
      </c>
    </row>
    <row r="92" spans="1:7" ht="15" customHeight="1" x14ac:dyDescent="0.15">
      <c r="A92" t="str">
        <f>IF(INDEX(Transactions!$J:$J,ROW()-8)="","",INDEX(Transactions!$J:$J,ROW()-8))</f>
        <v/>
      </c>
      <c r="B92" s="293">
        <f ca="1">IF($A92="",TODAY(),INDEX(Transactions!$G:$G,ROW()-8))</f>
        <v>46229</v>
      </c>
      <c r="C92" s="294" t="str">
        <f>IF($A92="","",INDEX(Transactions!$A:$A,ROW()-8))</f>
        <v/>
      </c>
      <c r="D92" s="27">
        <f>IF($A92="",0,INDEX(Transactions!$H:$H,ROW()-8))</f>
        <v>0</v>
      </c>
      <c r="E92" s="295">
        <f>IF($A92="",1,INDEX(Transactions!$N:$N,ROW()-8))</f>
        <v>1</v>
      </c>
      <c r="F92" s="27">
        <f>IF($A92="",0,INDEX(Transactions!$O:$O,ROW()-8))</f>
        <v>0</v>
      </c>
      <c r="G92" s="27">
        <f>IF($A92="",0,INDEX(Transactions!$P:$P,ROW()-8))</f>
        <v>0</v>
      </c>
    </row>
    <row r="93" spans="1:7" ht="15" customHeight="1" x14ac:dyDescent="0.15">
      <c r="A93" t="str">
        <f>IF(INDEX(Transactions!$J:$J,ROW()-8)="","",INDEX(Transactions!$J:$J,ROW()-8))</f>
        <v/>
      </c>
      <c r="B93" s="293">
        <f ca="1">IF($A93="",TODAY(),INDEX(Transactions!$G:$G,ROW()-8))</f>
        <v>46229</v>
      </c>
      <c r="C93" s="294" t="str">
        <f>IF($A93="","",INDEX(Transactions!$A:$A,ROW()-8))</f>
        <v/>
      </c>
      <c r="D93" s="27">
        <f>IF($A93="",0,INDEX(Transactions!$H:$H,ROW()-8))</f>
        <v>0</v>
      </c>
      <c r="E93" s="296">
        <f>IF($A93="",1,INDEX(Transactions!$N:$N,ROW()-8))</f>
        <v>1</v>
      </c>
      <c r="F93" s="27">
        <f>IF($A93="",0,INDEX(Transactions!$O:$O,ROW()-8))</f>
        <v>0</v>
      </c>
      <c r="G93" s="27">
        <f>IF($A93="",0,INDEX(Transactions!$P:$P,ROW()-8))</f>
        <v>0</v>
      </c>
    </row>
    <row r="94" spans="1:7" ht="15" customHeight="1" x14ac:dyDescent="0.15">
      <c r="A94" t="str">
        <f>IF(INDEX(Transactions!$J:$J,ROW()-8)="","",INDEX(Transactions!$J:$J,ROW()-8))</f>
        <v/>
      </c>
      <c r="B94" s="293">
        <f ca="1">IF($A94="",TODAY(),INDEX(Transactions!$G:$G,ROW()-8))</f>
        <v>46229</v>
      </c>
      <c r="C94" s="294" t="str">
        <f>IF($A94="","",INDEX(Transactions!$A:$A,ROW()-8))</f>
        <v/>
      </c>
      <c r="D94" s="27">
        <f>IF($A94="",0,INDEX(Transactions!$H:$H,ROW()-8))</f>
        <v>0</v>
      </c>
      <c r="E94" s="296">
        <f>IF($A94="",1,INDEX(Transactions!$N:$N,ROW()-8))</f>
        <v>1</v>
      </c>
      <c r="F94" s="27">
        <f>IF($A94="",0,INDEX(Transactions!$O:$O,ROW()-8))</f>
        <v>0</v>
      </c>
      <c r="G94" s="27">
        <f>IF($A94="",0,INDEX(Transactions!$P:$P,ROW()-8))</f>
        <v>0</v>
      </c>
    </row>
    <row r="95" spans="1:7" ht="15" customHeight="1" x14ac:dyDescent="0.15">
      <c r="A95" t="str">
        <f>IF(INDEX(Transactions!$J:$J,ROW()-8)="","",INDEX(Transactions!$J:$J,ROW()-8))</f>
        <v/>
      </c>
      <c r="B95" s="293">
        <f ca="1">IF($A95="",TODAY(),INDEX(Transactions!$G:$G,ROW()-8))</f>
        <v>46229</v>
      </c>
      <c r="C95" s="294" t="str">
        <f>IF($A95="","",INDEX(Transactions!$A:$A,ROW()-8))</f>
        <v/>
      </c>
      <c r="D95" s="27">
        <f>IF($A95="",0,INDEX(Transactions!$H:$H,ROW()-8))</f>
        <v>0</v>
      </c>
      <c r="E95" s="295">
        <f>IF($A95="",1,INDEX(Transactions!$N:$N,ROW()-8))</f>
        <v>1</v>
      </c>
      <c r="F95" s="27">
        <f>IF($A95="",0,INDEX(Transactions!$O:$O,ROW()-8))</f>
        <v>0</v>
      </c>
      <c r="G95" s="27">
        <f>IF($A95="",0,INDEX(Transactions!$P:$P,ROW()-8))</f>
        <v>0</v>
      </c>
    </row>
    <row r="96" spans="1:7" ht="15" customHeight="1" x14ac:dyDescent="0.15">
      <c r="A96" t="str">
        <f>IF(INDEX(Transactions!$J:$J,ROW()-8)="","",INDEX(Transactions!$J:$J,ROW()-8))</f>
        <v/>
      </c>
      <c r="B96" s="293">
        <f ca="1">IF($A96="",TODAY(),INDEX(Transactions!$G:$G,ROW()-8))</f>
        <v>46229</v>
      </c>
      <c r="C96" s="294" t="str">
        <f>IF($A96="","",INDEX(Transactions!$A:$A,ROW()-8))</f>
        <v/>
      </c>
      <c r="D96" s="27">
        <f>IF($A96="",0,INDEX(Transactions!$H:$H,ROW()-8))</f>
        <v>0</v>
      </c>
      <c r="E96" s="295">
        <f>IF($A96="",1,INDEX(Transactions!$N:$N,ROW()-8))</f>
        <v>1</v>
      </c>
      <c r="F96" s="27">
        <f>IF($A96="",0,INDEX(Transactions!$O:$O,ROW()-8))</f>
        <v>0</v>
      </c>
      <c r="G96" s="27">
        <f>IF($A96="",0,INDEX(Transactions!$P:$P,ROW()-8))</f>
        <v>0</v>
      </c>
    </row>
    <row r="97" spans="1:7" ht="15" customHeight="1" x14ac:dyDescent="0.15">
      <c r="A97" t="str">
        <f>IF(INDEX(Transactions!$J:$J,ROW()-8)="","",INDEX(Transactions!$J:$J,ROW()-8))</f>
        <v/>
      </c>
      <c r="B97" s="293">
        <f ca="1">IF($A97="",TODAY(),INDEX(Transactions!$G:$G,ROW()-8))</f>
        <v>46229</v>
      </c>
      <c r="C97" s="294" t="str">
        <f>IF($A97="","",INDEX(Transactions!$A:$A,ROW()-8))</f>
        <v/>
      </c>
      <c r="D97" s="27">
        <f>IF($A97="",0,INDEX(Transactions!$H:$H,ROW()-8))</f>
        <v>0</v>
      </c>
      <c r="E97" s="295">
        <f>IF($A97="",1,INDEX(Transactions!$N:$N,ROW()-8))</f>
        <v>1</v>
      </c>
      <c r="F97" s="27">
        <f>IF($A97="",0,INDEX(Transactions!$O:$O,ROW()-8))</f>
        <v>0</v>
      </c>
      <c r="G97" s="27">
        <f>IF($A97="",0,INDEX(Transactions!$P:$P,ROW()-8))</f>
        <v>0</v>
      </c>
    </row>
    <row r="98" spans="1:7" ht="15" customHeight="1" x14ac:dyDescent="0.15">
      <c r="A98" t="str">
        <f>IF(INDEX(Transactions!$J:$J,ROW()-8)="","",INDEX(Transactions!$J:$J,ROW()-8))</f>
        <v/>
      </c>
      <c r="B98" s="293">
        <f ca="1">IF($A98="",TODAY(),INDEX(Transactions!$G:$G,ROW()-8))</f>
        <v>46229</v>
      </c>
      <c r="C98" s="294" t="str">
        <f>IF($A98="","",INDEX(Transactions!$A:$A,ROW()-8))</f>
        <v/>
      </c>
      <c r="D98" s="27">
        <f>IF($A98="",0,INDEX(Transactions!$H:$H,ROW()-8))</f>
        <v>0</v>
      </c>
      <c r="E98" s="295">
        <f>IF($A98="",1,INDEX(Transactions!$N:$N,ROW()-8))</f>
        <v>1</v>
      </c>
      <c r="F98" s="27">
        <f>IF($A98="",0,INDEX(Transactions!$O:$O,ROW()-8))</f>
        <v>0</v>
      </c>
      <c r="G98" s="27">
        <f>IF($A98="",0,INDEX(Transactions!$P:$P,ROW()-8))</f>
        <v>0</v>
      </c>
    </row>
    <row r="99" spans="1:7" ht="15" customHeight="1" x14ac:dyDescent="0.15">
      <c r="A99" t="str">
        <f>IF(INDEX(Transactions!$J:$J,ROW()-8)="","",INDEX(Transactions!$J:$J,ROW()-8))</f>
        <v/>
      </c>
      <c r="B99" s="293">
        <f ca="1">IF($A99="",TODAY(),INDEX(Transactions!$G:$G,ROW()-8))</f>
        <v>46229</v>
      </c>
      <c r="C99" s="294" t="str">
        <f>IF($A99="","",INDEX(Transactions!$A:$A,ROW()-8))</f>
        <v/>
      </c>
      <c r="D99" s="27">
        <f>IF($A99="",0,INDEX(Transactions!$H:$H,ROW()-8))</f>
        <v>0</v>
      </c>
      <c r="E99" s="295">
        <f>IF($A99="",1,INDEX(Transactions!$N:$N,ROW()-8))</f>
        <v>1</v>
      </c>
      <c r="F99" s="27">
        <f>IF($A99="",0,INDEX(Transactions!$O:$O,ROW()-8))</f>
        <v>0</v>
      </c>
      <c r="G99" s="27">
        <f>IF($A99="",0,INDEX(Transactions!$P:$P,ROW()-8))</f>
        <v>0</v>
      </c>
    </row>
    <row r="100" spans="1:7" ht="15" customHeight="1" x14ac:dyDescent="0.15">
      <c r="A100" t="str">
        <f>IF(INDEX(Transactions!$J:$J,ROW()-8)="","",INDEX(Transactions!$J:$J,ROW()-8))</f>
        <v/>
      </c>
      <c r="B100" s="293">
        <f ca="1">IF($A100="",TODAY(),INDEX(Transactions!$G:$G,ROW()-8))</f>
        <v>46229</v>
      </c>
      <c r="C100" s="294" t="str">
        <f>IF($A100="","",INDEX(Transactions!$A:$A,ROW()-8))</f>
        <v/>
      </c>
      <c r="D100" s="27">
        <f>IF($A100="",0,INDEX(Transactions!$H:$H,ROW()-8))</f>
        <v>0</v>
      </c>
      <c r="E100" s="295">
        <f>IF($A100="",1,INDEX(Transactions!$N:$N,ROW()-8))</f>
        <v>1</v>
      </c>
      <c r="F100" s="27">
        <f>IF($A100="",0,INDEX(Transactions!$O:$O,ROW()-8))</f>
        <v>0</v>
      </c>
      <c r="G100" s="27">
        <f>IF($A100="",0,INDEX(Transactions!$P:$P,ROW()-8))</f>
        <v>0</v>
      </c>
    </row>
    <row r="101" spans="1:7" ht="15" customHeight="1" x14ac:dyDescent="0.15">
      <c r="A101" t="str">
        <f>IF(INDEX(Transactions!$J:$J,ROW()-8)="","",INDEX(Transactions!$J:$J,ROW()-8))</f>
        <v/>
      </c>
      <c r="B101" s="293">
        <f ca="1">IF($A101="",TODAY(),INDEX(Transactions!$G:$G,ROW()-8))</f>
        <v>46229</v>
      </c>
      <c r="C101" s="294" t="str">
        <f>IF($A101="","",INDEX(Transactions!$A:$A,ROW()-8))</f>
        <v/>
      </c>
      <c r="D101" s="27">
        <f>IF($A101="",0,INDEX(Transactions!$H:$H,ROW()-8))</f>
        <v>0</v>
      </c>
      <c r="E101" s="295">
        <f>IF($A101="",1,INDEX(Transactions!$N:$N,ROW()-8))</f>
        <v>1</v>
      </c>
      <c r="F101" s="27">
        <f>IF($A101="",0,INDEX(Transactions!$O:$O,ROW()-8))</f>
        <v>0</v>
      </c>
      <c r="G101" s="27">
        <f>IF($A101="",0,INDEX(Transactions!$P:$P,ROW()-8))</f>
        <v>0</v>
      </c>
    </row>
    <row r="102" spans="1:7" ht="15" customHeight="1" x14ac:dyDescent="0.15">
      <c r="A102" t="str">
        <f>IF(INDEX(Transactions!$J:$J,ROW()-8)="","",INDEX(Transactions!$J:$J,ROW()-8))</f>
        <v/>
      </c>
      <c r="B102" s="293">
        <f ca="1">IF($A102="",TODAY(),INDEX(Transactions!$G:$G,ROW()-8))</f>
        <v>46229</v>
      </c>
      <c r="C102" s="294" t="str">
        <f>IF($A102="","",INDEX(Transactions!$A:$A,ROW()-8))</f>
        <v/>
      </c>
      <c r="D102" s="27">
        <f>IF($A102="",0,INDEX(Transactions!$H:$H,ROW()-8))</f>
        <v>0</v>
      </c>
      <c r="E102" s="295">
        <f>IF($A102="",1,INDEX(Transactions!$N:$N,ROW()-8))</f>
        <v>1</v>
      </c>
      <c r="F102" s="27">
        <f>IF($A102="",0,INDEX(Transactions!$O:$O,ROW()-8))</f>
        <v>0</v>
      </c>
      <c r="G102" s="27">
        <f>IF($A102="",0,INDEX(Transactions!$P:$P,ROW()-8))</f>
        <v>0</v>
      </c>
    </row>
    <row r="103" spans="1:7" ht="15" customHeight="1" x14ac:dyDescent="0.15">
      <c r="A103" t="str">
        <f>IF(INDEX(Transactions!$J:$J,ROW()-8)="","",INDEX(Transactions!$J:$J,ROW()-8))</f>
        <v/>
      </c>
      <c r="B103" s="293">
        <f ca="1">IF($A103="",TODAY(),INDEX(Transactions!$G:$G,ROW()-8))</f>
        <v>46229</v>
      </c>
      <c r="C103" s="294" t="str">
        <f>IF($A103="","",INDEX(Transactions!$A:$A,ROW()-8))</f>
        <v/>
      </c>
      <c r="D103" s="27">
        <f>IF($A103="",0,INDEX(Transactions!$H:$H,ROW()-8))</f>
        <v>0</v>
      </c>
      <c r="E103" s="295">
        <f>IF($A103="",1,INDEX(Transactions!$N:$N,ROW()-8))</f>
        <v>1</v>
      </c>
      <c r="F103" s="27">
        <f>IF($A103="",0,INDEX(Transactions!$O:$O,ROW()-8))</f>
        <v>0</v>
      </c>
      <c r="G103" s="27">
        <f>IF($A103="",0,INDEX(Transactions!$P:$P,ROW()-8))</f>
        <v>0</v>
      </c>
    </row>
    <row r="104" spans="1:7" ht="15" customHeight="1" x14ac:dyDescent="0.15">
      <c r="A104" t="str">
        <f>IF(INDEX(Transactions!$J:$J,ROW()-8)="","",INDEX(Transactions!$J:$J,ROW()-8))</f>
        <v/>
      </c>
      <c r="B104" s="293">
        <f ca="1">IF($A104="",TODAY(),INDEX(Transactions!$G:$G,ROW()-8))</f>
        <v>46229</v>
      </c>
      <c r="C104" s="294" t="str">
        <f>IF($A104="","",INDEX(Transactions!$A:$A,ROW()-8))</f>
        <v/>
      </c>
      <c r="D104" s="27">
        <f>IF($A104="",0,INDEX(Transactions!$H:$H,ROW()-8))</f>
        <v>0</v>
      </c>
      <c r="E104" s="295">
        <f>IF($A104="",1,INDEX(Transactions!$N:$N,ROW()-8))</f>
        <v>1</v>
      </c>
      <c r="F104" s="27">
        <f>IF($A104="",0,INDEX(Transactions!$O:$O,ROW()-8))</f>
        <v>0</v>
      </c>
      <c r="G104" s="27">
        <f>IF($A104="",0,INDEX(Transactions!$P:$P,ROW()-8))</f>
        <v>0</v>
      </c>
    </row>
    <row r="105" spans="1:7" ht="15" customHeight="1" x14ac:dyDescent="0.15">
      <c r="A105" t="str">
        <f>IF(INDEX(Transactions!$J:$J,ROW()-8)="","",INDEX(Transactions!$J:$J,ROW()-8))</f>
        <v/>
      </c>
      <c r="B105" s="293">
        <f ca="1">IF($A105="",TODAY(),INDEX(Transactions!$G:$G,ROW()-8))</f>
        <v>46229</v>
      </c>
      <c r="C105" s="294" t="str">
        <f>IF($A105="","",INDEX(Transactions!$A:$A,ROW()-8))</f>
        <v/>
      </c>
      <c r="D105" s="27">
        <f>IF($A105="",0,INDEX(Transactions!$H:$H,ROW()-8))</f>
        <v>0</v>
      </c>
      <c r="E105" s="295">
        <f>IF($A105="",1,INDEX(Transactions!$N:$N,ROW()-8))</f>
        <v>1</v>
      </c>
      <c r="F105" s="27">
        <f>IF($A105="",0,INDEX(Transactions!$O:$O,ROW()-8))</f>
        <v>0</v>
      </c>
      <c r="G105" s="27">
        <f>IF($A105="",0,INDEX(Transactions!$P:$P,ROW()-8))</f>
        <v>0</v>
      </c>
    </row>
    <row r="106" spans="1:7" ht="15" customHeight="1" x14ac:dyDescent="0.15">
      <c r="A106" t="str">
        <f>IF(INDEX(Transactions!$J:$J,ROW()-8)="","",INDEX(Transactions!$J:$J,ROW()-8))</f>
        <v/>
      </c>
      <c r="B106" s="293">
        <f ca="1">IF($A106="",TODAY(),INDEX(Transactions!$G:$G,ROW()-8))</f>
        <v>46229</v>
      </c>
      <c r="C106" s="294" t="str">
        <f>IF($A106="","",INDEX(Transactions!$A:$A,ROW()-8))</f>
        <v/>
      </c>
      <c r="D106" s="27">
        <f>IF($A106="",0,INDEX(Transactions!$H:$H,ROW()-8))</f>
        <v>0</v>
      </c>
      <c r="E106" s="295">
        <f>IF($A106="",1,INDEX(Transactions!$N:$N,ROW()-8))</f>
        <v>1</v>
      </c>
      <c r="F106" s="27">
        <f>IF($A106="",0,INDEX(Transactions!$O:$O,ROW()-8))</f>
        <v>0</v>
      </c>
      <c r="G106" s="27">
        <f>IF($A106="",0,INDEX(Transactions!$P:$P,ROW()-8))</f>
        <v>0</v>
      </c>
    </row>
    <row r="107" spans="1:7" ht="15" customHeight="1" x14ac:dyDescent="0.15">
      <c r="A107" t="str">
        <f>IF(INDEX(Transactions!$J:$J,ROW()-8)="","",INDEX(Transactions!$J:$J,ROW()-8))</f>
        <v/>
      </c>
      <c r="B107" s="293">
        <f ca="1">IF($A107="",TODAY(),INDEX(Transactions!$G:$G,ROW()-8))</f>
        <v>46229</v>
      </c>
      <c r="C107" s="294" t="str">
        <f>IF($A107="","",INDEX(Transactions!$A:$A,ROW()-8))</f>
        <v/>
      </c>
      <c r="D107" s="27">
        <f>IF($A107="",0,INDEX(Transactions!$H:$H,ROW()-8))</f>
        <v>0</v>
      </c>
      <c r="E107" s="295">
        <f>IF($A107="",1,INDEX(Transactions!$N:$N,ROW()-8))</f>
        <v>1</v>
      </c>
      <c r="F107" s="27">
        <f>IF($A107="",0,INDEX(Transactions!$O:$O,ROW()-8))</f>
        <v>0</v>
      </c>
      <c r="G107" s="27">
        <f>IF($A107="",0,INDEX(Transactions!$P:$P,ROW()-8))</f>
        <v>0</v>
      </c>
    </row>
    <row r="108" spans="1:7" ht="15" customHeight="1" x14ac:dyDescent="0.15">
      <c r="A108" t="str">
        <f>IF(INDEX(Transactions!$J:$J,ROW()-8)="","",INDEX(Transactions!$J:$J,ROW()-8))</f>
        <v/>
      </c>
      <c r="B108" s="293">
        <f ca="1">IF($A108="",TODAY(),INDEX(Transactions!$G:$G,ROW()-8))</f>
        <v>46229</v>
      </c>
      <c r="C108" s="294" t="str">
        <f>IF($A108="","",INDEX(Transactions!$A:$A,ROW()-8))</f>
        <v/>
      </c>
      <c r="D108" s="27">
        <f>IF($A108="",0,INDEX(Transactions!$H:$H,ROW()-8))</f>
        <v>0</v>
      </c>
      <c r="E108" s="295">
        <f>IF($A108="",1,INDEX(Transactions!$N:$N,ROW()-8))</f>
        <v>1</v>
      </c>
      <c r="F108" s="27">
        <f>IF($A108="",0,INDEX(Transactions!$O:$O,ROW()-8))</f>
        <v>0</v>
      </c>
      <c r="G108" s="27">
        <f>IF($A108="",0,INDEX(Transactions!$P:$P,ROW()-8))</f>
        <v>0</v>
      </c>
    </row>
    <row r="109" spans="1:7" ht="15" customHeight="1" x14ac:dyDescent="0.15">
      <c r="A109" t="str">
        <f>IF(INDEX(Transactions!$J:$J,ROW()-8)="","",INDEX(Transactions!$J:$J,ROW()-8))</f>
        <v/>
      </c>
      <c r="B109" s="293">
        <f ca="1">IF($A109="",TODAY(),INDEX(Transactions!$G:$G,ROW()-8))</f>
        <v>46229</v>
      </c>
      <c r="C109" s="294" t="str">
        <f>IF($A109="","",INDEX(Transactions!$A:$A,ROW()-8))</f>
        <v/>
      </c>
      <c r="D109" s="27">
        <f>IF($A109="",0,INDEX(Transactions!$H:$H,ROW()-8))</f>
        <v>0</v>
      </c>
      <c r="E109" s="296">
        <f>IF($A109="",1,INDEX(Transactions!$N:$N,ROW()-8))</f>
        <v>1</v>
      </c>
      <c r="F109" s="27">
        <f>IF($A109="",0,INDEX(Transactions!$O:$O,ROW()-8))</f>
        <v>0</v>
      </c>
      <c r="G109" s="27">
        <f>IF($A109="",0,INDEX(Transactions!$P:$P,ROW()-8))</f>
        <v>0</v>
      </c>
    </row>
    <row r="110" spans="1:7" ht="15" customHeight="1" x14ac:dyDescent="0.15">
      <c r="A110" t="str">
        <f>IF(INDEX(Transactions!$J:$J,ROW()-8)="","",INDEX(Transactions!$J:$J,ROW()-8))</f>
        <v/>
      </c>
      <c r="B110" s="293">
        <f ca="1">IF($A110="",TODAY(),INDEX(Transactions!$G:$G,ROW()-8))</f>
        <v>46229</v>
      </c>
      <c r="C110" s="294" t="str">
        <f>IF($A110="","",INDEX(Transactions!$A:$A,ROW()-8))</f>
        <v/>
      </c>
      <c r="D110" s="27">
        <f>IF($A110="",0,INDEX(Transactions!$H:$H,ROW()-8))</f>
        <v>0</v>
      </c>
      <c r="E110" s="296">
        <f>IF($A110="",1,INDEX(Transactions!$N:$N,ROW()-8))</f>
        <v>1</v>
      </c>
      <c r="F110" s="27">
        <f>IF($A110="",0,INDEX(Transactions!$O:$O,ROW()-8))</f>
        <v>0</v>
      </c>
      <c r="G110" s="27">
        <f>IF($A110="",0,INDEX(Transactions!$P:$P,ROW()-8))</f>
        <v>0</v>
      </c>
    </row>
    <row r="111" spans="1:7" ht="15" customHeight="1" x14ac:dyDescent="0.15">
      <c r="A111" t="str">
        <f>IF(INDEX(Transactions!$J:$J,ROW()-8)="","",INDEX(Transactions!$J:$J,ROW()-8))</f>
        <v/>
      </c>
      <c r="B111" s="293">
        <f ca="1">IF($A111="",TODAY(),INDEX(Transactions!$G:$G,ROW()-8))</f>
        <v>46229</v>
      </c>
      <c r="C111" s="294" t="str">
        <f>IF($A111="","",INDEX(Transactions!$A:$A,ROW()-8))</f>
        <v/>
      </c>
      <c r="D111" s="27">
        <f>IF($A111="",0,INDEX(Transactions!$H:$H,ROW()-8))</f>
        <v>0</v>
      </c>
      <c r="E111" s="296">
        <f>IF($A111="",1,INDEX(Transactions!$N:$N,ROW()-8))</f>
        <v>1</v>
      </c>
      <c r="F111" s="27">
        <f>IF($A111="",0,INDEX(Transactions!$O:$O,ROW()-8))</f>
        <v>0</v>
      </c>
      <c r="G111" s="27">
        <f>IF($A111="",0,INDEX(Transactions!$P:$P,ROW()-8))</f>
        <v>0</v>
      </c>
    </row>
    <row r="112" spans="1:7" ht="15" customHeight="1" x14ac:dyDescent="0.15">
      <c r="A112" t="str">
        <f>IF(INDEX(Transactions!$J:$J,ROW()-8)="","",INDEX(Transactions!$J:$J,ROW()-8))</f>
        <v/>
      </c>
      <c r="B112" s="293">
        <f ca="1">IF($A112="",TODAY(),INDEX(Transactions!$G:$G,ROW()-8))</f>
        <v>46229</v>
      </c>
      <c r="C112" s="294" t="str">
        <f>IF($A112="","",INDEX(Transactions!$A:$A,ROW()-8))</f>
        <v/>
      </c>
      <c r="D112" s="27">
        <f>IF($A112="",0,INDEX(Transactions!$H:$H,ROW()-8))</f>
        <v>0</v>
      </c>
      <c r="E112" s="296">
        <f>IF($A112="",1,INDEX(Transactions!$N:$N,ROW()-8))</f>
        <v>1</v>
      </c>
      <c r="F112" s="27">
        <f>IF($A112="",0,INDEX(Transactions!$O:$O,ROW()-8))</f>
        <v>0</v>
      </c>
      <c r="G112" s="27">
        <f>IF($A112="",0,INDEX(Transactions!$P:$P,ROW()-8))</f>
        <v>0</v>
      </c>
    </row>
    <row r="113" spans="1:7" ht="15" customHeight="1" x14ac:dyDescent="0.15">
      <c r="A113" t="str">
        <f>IF(INDEX(Transactions!$J:$J,ROW()-8)="","",INDEX(Transactions!$J:$J,ROW()-8))</f>
        <v/>
      </c>
      <c r="B113" s="293">
        <f ca="1">IF($A113="",TODAY(),INDEX(Transactions!$G:$G,ROW()-8))</f>
        <v>46229</v>
      </c>
      <c r="C113" s="294" t="str">
        <f>IF($A113="","",INDEX(Transactions!$A:$A,ROW()-8))</f>
        <v/>
      </c>
      <c r="D113" s="27">
        <f>IF($A113="",0,INDEX(Transactions!$H:$H,ROW()-8))</f>
        <v>0</v>
      </c>
      <c r="E113" s="296">
        <f>IF($A113="",1,INDEX(Transactions!$N:$N,ROW()-8))</f>
        <v>1</v>
      </c>
      <c r="F113" s="27">
        <f>IF($A113="",0,INDEX(Transactions!$O:$O,ROW()-8))</f>
        <v>0</v>
      </c>
      <c r="G113" s="27">
        <f>IF($A113="",0,INDEX(Transactions!$P:$P,ROW()-8))</f>
        <v>0</v>
      </c>
    </row>
    <row r="114" spans="1:7" ht="15" customHeight="1" x14ac:dyDescent="0.15">
      <c r="A114" t="str">
        <f>IF(INDEX(Transactions!$J:$J,ROW()-8)="","",INDEX(Transactions!$J:$J,ROW()-8))</f>
        <v/>
      </c>
      <c r="B114" s="293">
        <f ca="1">IF($A114="",TODAY(),INDEX(Transactions!$G:$G,ROW()-8))</f>
        <v>46229</v>
      </c>
      <c r="C114" s="294" t="str">
        <f>IF($A114="","",INDEX(Transactions!$A:$A,ROW()-8))</f>
        <v/>
      </c>
      <c r="D114" s="27">
        <f>IF($A114="",0,INDEX(Transactions!$H:$H,ROW()-8))</f>
        <v>0</v>
      </c>
      <c r="E114" s="295">
        <f>IF($A114="",1,INDEX(Transactions!$N:$N,ROW()-8))</f>
        <v>1</v>
      </c>
      <c r="F114" s="27">
        <f>IF($A114="",0,INDEX(Transactions!$O:$O,ROW()-8))</f>
        <v>0</v>
      </c>
      <c r="G114" s="27">
        <f>IF($A114="",0,INDEX(Transactions!$P:$P,ROW()-8))</f>
        <v>0</v>
      </c>
    </row>
    <row r="115" spans="1:7" ht="15" customHeight="1" x14ac:dyDescent="0.15">
      <c r="A115" t="str">
        <f>IF(INDEX(Transactions!$J:$J,ROW()-8)="","",INDEX(Transactions!$J:$J,ROW()-8))</f>
        <v/>
      </c>
      <c r="B115" s="293">
        <f ca="1">IF($A115="",TODAY(),INDEX(Transactions!$G:$G,ROW()-8))</f>
        <v>46229</v>
      </c>
      <c r="C115" s="294" t="str">
        <f>IF($A115="","",INDEX(Transactions!$A:$A,ROW()-8))</f>
        <v/>
      </c>
      <c r="D115" s="27">
        <f>IF($A115="",0,INDEX(Transactions!$H:$H,ROW()-8))</f>
        <v>0</v>
      </c>
      <c r="E115" s="296">
        <f>IF($A115="",1,INDEX(Transactions!$N:$N,ROW()-8))</f>
        <v>1</v>
      </c>
      <c r="F115" s="27">
        <f>IF($A115="",0,INDEX(Transactions!$O:$O,ROW()-8))</f>
        <v>0</v>
      </c>
      <c r="G115" s="27">
        <f>IF($A115="",0,INDEX(Transactions!$P:$P,ROW()-8))</f>
        <v>0</v>
      </c>
    </row>
    <row r="116" spans="1:7" ht="15" customHeight="1" x14ac:dyDescent="0.15">
      <c r="A116" t="str">
        <f>IF(INDEX(Transactions!$J:$J,ROW()-8)="","",INDEX(Transactions!$J:$J,ROW()-8))</f>
        <v/>
      </c>
      <c r="B116" s="293">
        <f ca="1">IF($A116="",TODAY(),INDEX(Transactions!$G:$G,ROW()-8))</f>
        <v>46229</v>
      </c>
      <c r="C116" s="294" t="str">
        <f>IF($A116="","",INDEX(Transactions!$A:$A,ROW()-8))</f>
        <v/>
      </c>
      <c r="D116" s="27">
        <f>IF($A116="",0,INDEX(Transactions!$H:$H,ROW()-8))</f>
        <v>0</v>
      </c>
      <c r="E116" s="296">
        <f>IF($A116="",1,INDEX(Transactions!$N:$N,ROW()-8))</f>
        <v>1</v>
      </c>
      <c r="F116" s="27">
        <f>IF($A116="",0,INDEX(Transactions!$O:$O,ROW()-8))</f>
        <v>0</v>
      </c>
      <c r="G116" s="27">
        <f>IF($A116="",0,INDEX(Transactions!$P:$P,ROW()-8))</f>
        <v>0</v>
      </c>
    </row>
    <row r="117" spans="1:7" ht="15" customHeight="1" x14ac:dyDescent="0.15">
      <c r="A117" t="str">
        <f>IF(INDEX(Transactions!$J:$J,ROW()-8)="","",INDEX(Transactions!$J:$J,ROW()-8))</f>
        <v/>
      </c>
      <c r="B117" s="293">
        <f ca="1">IF($A117="",TODAY(),INDEX(Transactions!$G:$G,ROW()-8))</f>
        <v>46229</v>
      </c>
      <c r="C117" s="294" t="str">
        <f>IF($A117="","",INDEX(Transactions!$A:$A,ROW()-8))</f>
        <v/>
      </c>
      <c r="D117" s="27">
        <f>IF($A117="",0,INDEX(Transactions!$H:$H,ROW()-8))</f>
        <v>0</v>
      </c>
      <c r="E117" s="296">
        <f>IF($A117="",1,INDEX(Transactions!$N:$N,ROW()-8))</f>
        <v>1</v>
      </c>
      <c r="F117" s="27">
        <f>IF($A117="",0,INDEX(Transactions!$O:$O,ROW()-8))</f>
        <v>0</v>
      </c>
      <c r="G117" s="27">
        <f>IF($A117="",0,INDEX(Transactions!$P:$P,ROW()-8))</f>
        <v>0</v>
      </c>
    </row>
    <row r="118" spans="1:7" ht="15" customHeight="1" x14ac:dyDescent="0.15">
      <c r="A118" t="str">
        <f>IF(INDEX(Transactions!$J:$J,ROW()-8)="","",INDEX(Transactions!$J:$J,ROW()-8))</f>
        <v/>
      </c>
      <c r="B118" s="293">
        <f ca="1">IF($A118="",TODAY(),INDEX(Transactions!$G:$G,ROW()-8))</f>
        <v>46229</v>
      </c>
      <c r="C118" s="294" t="str">
        <f>IF($A118="","",INDEX(Transactions!$A:$A,ROW()-8))</f>
        <v/>
      </c>
      <c r="D118" s="27">
        <f>IF($A118="",0,INDEX(Transactions!$H:$H,ROW()-8))</f>
        <v>0</v>
      </c>
      <c r="E118" s="295">
        <f>IF($A118="",1,INDEX(Transactions!$N:$N,ROW()-8))</f>
        <v>1</v>
      </c>
      <c r="F118" s="27">
        <f>IF($A118="",0,INDEX(Transactions!$O:$O,ROW()-8))</f>
        <v>0</v>
      </c>
      <c r="G118" s="27">
        <f>IF($A118="",0,INDEX(Transactions!$P:$P,ROW()-8))</f>
        <v>0</v>
      </c>
    </row>
    <row r="119" spans="1:7" ht="15" customHeight="1" x14ac:dyDescent="0.15">
      <c r="A119" t="str">
        <f>IF(INDEX(Transactions!$J:$J,ROW()-8)="","",INDEX(Transactions!$J:$J,ROW()-8))</f>
        <v/>
      </c>
      <c r="B119" s="293">
        <f ca="1">IF($A119="",TODAY(),INDEX(Transactions!$G:$G,ROW()-8))</f>
        <v>46229</v>
      </c>
      <c r="C119" s="294" t="str">
        <f>IF($A119="","",INDEX(Transactions!$A:$A,ROW()-8))</f>
        <v/>
      </c>
      <c r="D119" s="27">
        <f>IF($A119="",0,INDEX(Transactions!$H:$H,ROW()-8))</f>
        <v>0</v>
      </c>
      <c r="E119" s="296">
        <f>IF($A119="",1,INDEX(Transactions!$N:$N,ROW()-8))</f>
        <v>1</v>
      </c>
      <c r="F119" s="27">
        <f>IF($A119="",0,INDEX(Transactions!$O:$O,ROW()-8))</f>
        <v>0</v>
      </c>
      <c r="G119" s="27">
        <f>IF($A119="",0,INDEX(Transactions!$P:$P,ROW()-8))</f>
        <v>0</v>
      </c>
    </row>
    <row r="120" spans="1:7" ht="15" customHeight="1" x14ac:dyDescent="0.15">
      <c r="A120" t="str">
        <f>IF(INDEX(Transactions!$J:$J,ROW()-8)="","",INDEX(Transactions!$J:$J,ROW()-8))</f>
        <v/>
      </c>
      <c r="B120" s="293">
        <f ca="1">IF($A120="",TODAY(),INDEX(Transactions!$G:$G,ROW()-8))</f>
        <v>46229</v>
      </c>
      <c r="C120" s="294" t="str">
        <f>IF($A120="","",INDEX(Transactions!$A:$A,ROW()-8))</f>
        <v/>
      </c>
      <c r="D120" s="27">
        <f>IF($A120="",0,INDEX(Transactions!$H:$H,ROW()-8))</f>
        <v>0</v>
      </c>
      <c r="E120" s="295">
        <f>IF($A120="",1,INDEX(Transactions!$N:$N,ROW()-8))</f>
        <v>1</v>
      </c>
      <c r="F120" s="27">
        <f>IF($A120="",0,INDEX(Transactions!$O:$O,ROW()-8))</f>
        <v>0</v>
      </c>
      <c r="G120" s="27">
        <f>IF($A120="",0,INDEX(Transactions!$P:$P,ROW()-8))</f>
        <v>0</v>
      </c>
    </row>
    <row r="121" spans="1:7" ht="15" customHeight="1" x14ac:dyDescent="0.15">
      <c r="A121" t="str">
        <f>IF(INDEX(Transactions!$J:$J,ROW()-8)="","",INDEX(Transactions!$J:$J,ROW()-8))</f>
        <v/>
      </c>
      <c r="B121" s="293">
        <f ca="1">IF($A121="",TODAY(),INDEX(Transactions!$G:$G,ROW()-8))</f>
        <v>46229</v>
      </c>
      <c r="C121" s="294" t="str">
        <f>IF($A121="","",INDEX(Transactions!$A:$A,ROW()-8))</f>
        <v/>
      </c>
      <c r="D121" s="27">
        <f>IF($A121="",0,INDEX(Transactions!$H:$H,ROW()-8))</f>
        <v>0</v>
      </c>
      <c r="E121" s="296">
        <f>IF($A121="",1,INDEX(Transactions!$N:$N,ROW()-8))</f>
        <v>1</v>
      </c>
      <c r="F121" s="27">
        <f>IF($A121="",0,INDEX(Transactions!$O:$O,ROW()-8))</f>
        <v>0</v>
      </c>
      <c r="G121" s="27">
        <f>IF($A121="",0,INDEX(Transactions!$P:$P,ROW()-8))</f>
        <v>0</v>
      </c>
    </row>
    <row r="122" spans="1:7" ht="15" customHeight="1" x14ac:dyDescent="0.15">
      <c r="A122" t="str">
        <f>IF(INDEX(Transactions!$J:$J,ROW()-8)="","",INDEX(Transactions!$J:$J,ROW()-8))</f>
        <v/>
      </c>
      <c r="B122" s="293">
        <f ca="1">IF($A122="",TODAY(),INDEX(Transactions!$G:$G,ROW()-8))</f>
        <v>46229</v>
      </c>
      <c r="C122" s="294" t="str">
        <f>IF($A122="","",INDEX(Transactions!$A:$A,ROW()-8))</f>
        <v/>
      </c>
      <c r="D122" s="27">
        <f>IF($A122="",0,INDEX(Transactions!$H:$H,ROW()-8))</f>
        <v>0</v>
      </c>
      <c r="E122" s="296">
        <f>IF($A122="",1,INDEX(Transactions!$N:$N,ROW()-8))</f>
        <v>1</v>
      </c>
      <c r="F122" s="27">
        <f>IF($A122="",0,INDEX(Transactions!$O:$O,ROW()-8))</f>
        <v>0</v>
      </c>
      <c r="G122" s="27">
        <f>IF($A122="",0,INDEX(Transactions!$P:$P,ROW()-8))</f>
        <v>0</v>
      </c>
    </row>
    <row r="123" spans="1:7" ht="15" customHeight="1" x14ac:dyDescent="0.15">
      <c r="A123" t="str">
        <f>IF(INDEX(Transactions!$J:$J,ROW()-8)="","",INDEX(Transactions!$J:$J,ROW()-8))</f>
        <v/>
      </c>
      <c r="B123" s="293">
        <f ca="1">IF($A123="",TODAY(),INDEX(Transactions!$G:$G,ROW()-8))</f>
        <v>46229</v>
      </c>
      <c r="C123" s="294" t="str">
        <f>IF($A123="","",INDEX(Transactions!$A:$A,ROW()-8))</f>
        <v/>
      </c>
      <c r="D123" s="27">
        <f>IF($A123="",0,INDEX(Transactions!$H:$H,ROW()-8))</f>
        <v>0</v>
      </c>
      <c r="E123" s="295">
        <f>IF($A123="",1,INDEX(Transactions!$N:$N,ROW()-8))</f>
        <v>1</v>
      </c>
      <c r="F123" s="27">
        <f>IF($A123="",0,INDEX(Transactions!$O:$O,ROW()-8))</f>
        <v>0</v>
      </c>
      <c r="G123" s="27">
        <f>IF($A123="",0,INDEX(Transactions!$P:$P,ROW()-8))</f>
        <v>0</v>
      </c>
    </row>
    <row r="124" spans="1:7" ht="15" customHeight="1" x14ac:dyDescent="0.15">
      <c r="A124" t="str">
        <f>IF(INDEX(Transactions!$J:$J,ROW()-8)="","",INDEX(Transactions!$J:$J,ROW()-8))</f>
        <v/>
      </c>
      <c r="B124" s="293">
        <f ca="1">IF($A124="",TODAY(),INDEX(Transactions!$G:$G,ROW()-8))</f>
        <v>46229</v>
      </c>
      <c r="C124" s="294" t="str">
        <f>IF($A124="","",INDEX(Transactions!$A:$A,ROW()-8))</f>
        <v/>
      </c>
      <c r="D124" s="27">
        <f>IF($A124="",0,INDEX(Transactions!$H:$H,ROW()-8))</f>
        <v>0</v>
      </c>
      <c r="E124" s="296">
        <f>IF($A124="",1,INDEX(Transactions!$N:$N,ROW()-8))</f>
        <v>1</v>
      </c>
      <c r="F124" s="27">
        <f>IF($A124="",0,INDEX(Transactions!$O:$O,ROW()-8))</f>
        <v>0</v>
      </c>
      <c r="G124" s="27">
        <f>IF($A124="",0,INDEX(Transactions!$P:$P,ROW()-8))</f>
        <v>0</v>
      </c>
    </row>
    <row r="125" spans="1:7" ht="15" customHeight="1" x14ac:dyDescent="0.15">
      <c r="A125" t="str">
        <f>IF(INDEX(Transactions!$J:$J,ROW()-8)="","",INDEX(Transactions!$J:$J,ROW()-8))</f>
        <v/>
      </c>
      <c r="B125" s="293">
        <f ca="1">IF($A125="",TODAY(),INDEX(Transactions!$G:$G,ROW()-8))</f>
        <v>46229</v>
      </c>
      <c r="C125" s="294" t="str">
        <f>IF($A125="","",INDEX(Transactions!$A:$A,ROW()-8))</f>
        <v/>
      </c>
      <c r="D125" s="27">
        <f>IF($A125="",0,INDEX(Transactions!$H:$H,ROW()-8))</f>
        <v>0</v>
      </c>
      <c r="E125" s="296">
        <f>IF($A125="",1,INDEX(Transactions!$N:$N,ROW()-8))</f>
        <v>1</v>
      </c>
      <c r="F125" s="27">
        <f>IF($A125="",0,INDEX(Transactions!$O:$O,ROW()-8))</f>
        <v>0</v>
      </c>
      <c r="G125" s="27">
        <f>IF($A125="",0,INDEX(Transactions!$P:$P,ROW()-8))</f>
        <v>0</v>
      </c>
    </row>
    <row r="126" spans="1:7" ht="15" customHeight="1" x14ac:dyDescent="0.15">
      <c r="A126" t="str">
        <f>IF(INDEX(Transactions!$J:$J,ROW()-8)="","",INDEX(Transactions!$J:$J,ROW()-8))</f>
        <v/>
      </c>
      <c r="B126" s="293">
        <f ca="1">IF($A126="",TODAY(),INDEX(Transactions!$G:$G,ROW()-8))</f>
        <v>46229</v>
      </c>
      <c r="C126" s="294" t="str">
        <f>IF($A126="","",INDEX(Transactions!$A:$A,ROW()-8))</f>
        <v/>
      </c>
      <c r="D126" s="27">
        <f>IF($A126="",0,INDEX(Transactions!$H:$H,ROW()-8))</f>
        <v>0</v>
      </c>
      <c r="E126" s="296">
        <f>IF($A126="",1,INDEX(Transactions!$N:$N,ROW()-8))</f>
        <v>1</v>
      </c>
      <c r="F126" s="27">
        <f>IF($A126="",0,INDEX(Transactions!$O:$O,ROW()-8))</f>
        <v>0</v>
      </c>
      <c r="G126" s="27">
        <f>IF($A126="",0,INDEX(Transactions!$P:$P,ROW()-8))</f>
        <v>0</v>
      </c>
    </row>
    <row r="127" spans="1:7" ht="15" customHeight="1" x14ac:dyDescent="0.15">
      <c r="A127" t="str">
        <f>IF(INDEX(Transactions!$J:$J,ROW()-8)="","",INDEX(Transactions!$J:$J,ROW()-8))</f>
        <v/>
      </c>
      <c r="B127" s="293">
        <f ca="1">IF($A127="",TODAY(),INDEX(Transactions!$G:$G,ROW()-8))</f>
        <v>46229</v>
      </c>
      <c r="C127" s="294" t="str">
        <f>IF($A127="","",INDEX(Transactions!$A:$A,ROW()-8))</f>
        <v/>
      </c>
      <c r="D127" s="27">
        <f>IF($A127="",0,INDEX(Transactions!$H:$H,ROW()-8))</f>
        <v>0</v>
      </c>
      <c r="E127" s="295">
        <f>IF($A127="",1,INDEX(Transactions!$N:$N,ROW()-8))</f>
        <v>1</v>
      </c>
      <c r="F127" s="27">
        <f>IF($A127="",0,INDEX(Transactions!$O:$O,ROW()-8))</f>
        <v>0</v>
      </c>
      <c r="G127" s="27">
        <f>IF($A127="",0,INDEX(Transactions!$P:$P,ROW()-8))</f>
        <v>0</v>
      </c>
    </row>
    <row r="128" spans="1:7" ht="15" customHeight="1" x14ac:dyDescent="0.15">
      <c r="A128" t="str">
        <f>IF(INDEX(Transactions!$J:$J,ROW()-8)="","",INDEX(Transactions!$J:$J,ROW()-8))</f>
        <v/>
      </c>
      <c r="B128" s="293">
        <f ca="1">IF($A128="",TODAY(),INDEX(Transactions!$G:$G,ROW()-8))</f>
        <v>46229</v>
      </c>
      <c r="C128" s="294" t="str">
        <f>IF($A128="","",INDEX(Transactions!$A:$A,ROW()-8))</f>
        <v/>
      </c>
      <c r="D128" s="27">
        <f>IF($A128="",0,INDEX(Transactions!$H:$H,ROW()-8))</f>
        <v>0</v>
      </c>
      <c r="E128" s="296">
        <f>IF($A128="",1,INDEX(Transactions!$N:$N,ROW()-8))</f>
        <v>1</v>
      </c>
      <c r="F128" s="27">
        <f>IF($A128="",0,INDEX(Transactions!$O:$O,ROW()-8))</f>
        <v>0</v>
      </c>
      <c r="G128" s="27">
        <f>IF($A128="",0,INDEX(Transactions!$P:$P,ROW()-8))</f>
        <v>0</v>
      </c>
    </row>
    <row r="129" spans="1:7" ht="15" customHeight="1" x14ac:dyDescent="0.15">
      <c r="A129" t="str">
        <f>IF(INDEX(Transactions!$J:$J,ROW()-8)="","",INDEX(Transactions!$J:$J,ROW()-8))</f>
        <v/>
      </c>
      <c r="B129" s="293">
        <f ca="1">IF($A129="",TODAY(),INDEX(Transactions!$G:$G,ROW()-8))</f>
        <v>46229</v>
      </c>
      <c r="C129" s="294" t="str">
        <f>IF($A129="","",INDEX(Transactions!$A:$A,ROW()-8))</f>
        <v/>
      </c>
      <c r="D129" s="27">
        <f>IF($A129="",0,INDEX(Transactions!$H:$H,ROW()-8))</f>
        <v>0</v>
      </c>
      <c r="E129" s="296">
        <f>IF($A129="",1,INDEX(Transactions!$N:$N,ROW()-8))</f>
        <v>1</v>
      </c>
      <c r="F129" s="27">
        <f>IF($A129="",0,INDEX(Transactions!$O:$O,ROW()-8))</f>
        <v>0</v>
      </c>
      <c r="G129" s="27">
        <f>IF($A129="",0,INDEX(Transactions!$P:$P,ROW()-8))</f>
        <v>0</v>
      </c>
    </row>
    <row r="130" spans="1:7" ht="15" customHeight="1" x14ac:dyDescent="0.15">
      <c r="A130" t="str">
        <f>IF(INDEX(Transactions!$J:$J,ROW()-8)="","",INDEX(Transactions!$J:$J,ROW()-8))</f>
        <v/>
      </c>
      <c r="B130" s="293">
        <f ca="1">IF($A130="",TODAY(),INDEX(Transactions!$G:$G,ROW()-8))</f>
        <v>46229</v>
      </c>
      <c r="C130" s="294" t="str">
        <f>IF($A130="","",INDEX(Transactions!$A:$A,ROW()-8))</f>
        <v/>
      </c>
      <c r="D130" s="27">
        <f>IF($A130="",0,INDEX(Transactions!$H:$H,ROW()-8))</f>
        <v>0</v>
      </c>
      <c r="E130" s="295">
        <f>IF($A130="",1,INDEX(Transactions!$N:$N,ROW()-8))</f>
        <v>1</v>
      </c>
      <c r="F130" s="27">
        <f>IF($A130="",0,INDEX(Transactions!$O:$O,ROW()-8))</f>
        <v>0</v>
      </c>
      <c r="G130" s="27">
        <f>IF($A130="",0,INDEX(Transactions!$P:$P,ROW()-8))</f>
        <v>0</v>
      </c>
    </row>
    <row r="131" spans="1:7" ht="15" customHeight="1" x14ac:dyDescent="0.15">
      <c r="A131" t="str">
        <f>IF(INDEX(Transactions!$J:$J,ROW()-8)="","",INDEX(Transactions!$J:$J,ROW()-8))</f>
        <v/>
      </c>
      <c r="B131" s="293">
        <f ca="1">IF($A131="",TODAY(),INDEX(Transactions!$G:$G,ROW()-8))</f>
        <v>46229</v>
      </c>
      <c r="C131" s="294" t="str">
        <f>IF($A131="","",INDEX(Transactions!$A:$A,ROW()-8))</f>
        <v/>
      </c>
      <c r="D131" s="27">
        <f>IF($A131="",0,INDEX(Transactions!$H:$H,ROW()-8))</f>
        <v>0</v>
      </c>
      <c r="E131" s="296">
        <f>IF($A131="",1,INDEX(Transactions!$N:$N,ROW()-8))</f>
        <v>1</v>
      </c>
      <c r="F131" s="27">
        <f>IF($A131="",0,INDEX(Transactions!$O:$O,ROW()-8))</f>
        <v>0</v>
      </c>
      <c r="G131" s="27">
        <f>IF($A131="",0,INDEX(Transactions!$P:$P,ROW()-8))</f>
        <v>0</v>
      </c>
    </row>
    <row r="132" spans="1:7" ht="15" customHeight="1" x14ac:dyDescent="0.15">
      <c r="A132" t="str">
        <f>IF(INDEX(Transactions!$J:$J,ROW()-8)="","",INDEX(Transactions!$J:$J,ROW()-8))</f>
        <v/>
      </c>
      <c r="B132" s="293">
        <f ca="1">IF($A132="",TODAY(),INDEX(Transactions!$G:$G,ROW()-8))</f>
        <v>46229</v>
      </c>
      <c r="C132" s="294" t="str">
        <f>IF($A132="","",INDEX(Transactions!$A:$A,ROW()-8))</f>
        <v/>
      </c>
      <c r="D132" s="27">
        <f>IF($A132="",0,INDEX(Transactions!$H:$H,ROW()-8))</f>
        <v>0</v>
      </c>
      <c r="E132" s="296">
        <f>IF($A132="",1,INDEX(Transactions!$N:$N,ROW()-8))</f>
        <v>1</v>
      </c>
      <c r="F132" s="27">
        <f>IF($A132="",0,INDEX(Transactions!$O:$O,ROW()-8))</f>
        <v>0</v>
      </c>
      <c r="G132" s="27">
        <f>IF($A132="",0,INDEX(Transactions!$P:$P,ROW()-8))</f>
        <v>0</v>
      </c>
    </row>
    <row r="133" spans="1:7" ht="15" customHeight="1" x14ac:dyDescent="0.15">
      <c r="A133" t="str">
        <f>IF(INDEX(Transactions!$J:$J,ROW()-8)="","",INDEX(Transactions!$J:$J,ROW()-8))</f>
        <v/>
      </c>
      <c r="B133" s="293">
        <f ca="1">IF($A133="",TODAY(),INDEX(Transactions!$G:$G,ROW()-8))</f>
        <v>46229</v>
      </c>
      <c r="C133" s="294" t="str">
        <f>IF($A133="","",INDEX(Transactions!$A:$A,ROW()-8))</f>
        <v/>
      </c>
      <c r="D133" s="27">
        <f>IF($A133="",0,INDEX(Transactions!$H:$H,ROW()-8))</f>
        <v>0</v>
      </c>
      <c r="E133" s="296">
        <f>IF($A133="",1,INDEX(Transactions!$N:$N,ROW()-8))</f>
        <v>1</v>
      </c>
      <c r="F133" s="27">
        <f>IF($A133="",0,INDEX(Transactions!$O:$O,ROW()-8))</f>
        <v>0</v>
      </c>
      <c r="G133" s="27">
        <f>IF($A133="",0,INDEX(Transactions!$P:$P,ROW()-8))</f>
        <v>0</v>
      </c>
    </row>
    <row r="134" spans="1:7" ht="15" customHeight="1" x14ac:dyDescent="0.15">
      <c r="A134" t="str">
        <f>IF(INDEX(Transactions!$J:$J,ROW()-8)="","",INDEX(Transactions!$J:$J,ROW()-8))</f>
        <v/>
      </c>
      <c r="B134" s="293">
        <f ca="1">IF($A134="",TODAY(),INDEX(Transactions!$G:$G,ROW()-8))</f>
        <v>46229</v>
      </c>
      <c r="C134" s="294" t="str">
        <f>IF($A134="","",INDEX(Transactions!$A:$A,ROW()-8))</f>
        <v/>
      </c>
      <c r="D134" s="27">
        <f>IF($A134="",0,INDEX(Transactions!$H:$H,ROW()-8))</f>
        <v>0</v>
      </c>
      <c r="E134" s="296">
        <f>IF($A134="",1,INDEX(Transactions!$N:$N,ROW()-8))</f>
        <v>1</v>
      </c>
      <c r="F134" s="27">
        <f>IF($A134="",0,INDEX(Transactions!$O:$O,ROW()-8))</f>
        <v>0</v>
      </c>
      <c r="G134" s="27">
        <f>IF($A134="",0,INDEX(Transactions!$P:$P,ROW()-8))</f>
        <v>0</v>
      </c>
    </row>
    <row r="135" spans="1:7" ht="15" customHeight="1" x14ac:dyDescent="0.15">
      <c r="A135" t="str">
        <f>IF(INDEX(Transactions!$J:$J,ROW()-8)="","",INDEX(Transactions!$J:$J,ROW()-8))</f>
        <v/>
      </c>
      <c r="B135" s="293">
        <f ca="1">IF($A135="",TODAY(),INDEX(Transactions!$G:$G,ROW()-8))</f>
        <v>46229</v>
      </c>
      <c r="C135" s="294" t="str">
        <f>IF($A135="","",INDEX(Transactions!$A:$A,ROW()-8))</f>
        <v/>
      </c>
      <c r="D135" s="27">
        <f>IF($A135="",0,INDEX(Transactions!$H:$H,ROW()-8))</f>
        <v>0</v>
      </c>
      <c r="E135" s="296">
        <f>IF($A135="",1,INDEX(Transactions!$N:$N,ROW()-8))</f>
        <v>1</v>
      </c>
      <c r="F135" s="27">
        <f>IF($A135="",0,INDEX(Transactions!$O:$O,ROW()-8))</f>
        <v>0</v>
      </c>
      <c r="G135" s="27">
        <f>IF($A135="",0,INDEX(Transactions!$P:$P,ROW()-8))</f>
        <v>0</v>
      </c>
    </row>
    <row r="136" spans="1:7" ht="15" customHeight="1" x14ac:dyDescent="0.15">
      <c r="A136" t="str">
        <f>IF(INDEX(Transactions!$J:$J,ROW()-8)="","",INDEX(Transactions!$J:$J,ROW()-8))</f>
        <v/>
      </c>
      <c r="B136" s="293">
        <f ca="1">IF($A136="",TODAY(),INDEX(Transactions!$G:$G,ROW()-8))</f>
        <v>46229</v>
      </c>
      <c r="C136" s="294" t="str">
        <f>IF($A136="","",INDEX(Transactions!$A:$A,ROW()-8))</f>
        <v/>
      </c>
      <c r="D136" s="27">
        <f>IF($A136="",0,INDEX(Transactions!$H:$H,ROW()-8))</f>
        <v>0</v>
      </c>
      <c r="E136" s="296">
        <f>IF($A136="",1,INDEX(Transactions!$N:$N,ROW()-8))</f>
        <v>1</v>
      </c>
      <c r="F136" s="27">
        <f>IF($A136="",0,INDEX(Transactions!$O:$O,ROW()-8))</f>
        <v>0</v>
      </c>
      <c r="G136" s="27">
        <f>IF($A136="",0,INDEX(Transactions!$P:$P,ROW()-8))</f>
        <v>0</v>
      </c>
    </row>
    <row r="137" spans="1:7" ht="15" customHeight="1" x14ac:dyDescent="0.15">
      <c r="A137" t="str">
        <f>IF(INDEX(Transactions!$J:$J,ROW()-8)="","",INDEX(Transactions!$J:$J,ROW()-8))</f>
        <v/>
      </c>
      <c r="B137" s="293">
        <f ca="1">IF($A137="",TODAY(),INDEX(Transactions!$G:$G,ROW()-8))</f>
        <v>46229</v>
      </c>
      <c r="C137" s="294" t="str">
        <f>IF($A137="","",INDEX(Transactions!$A:$A,ROW()-8))</f>
        <v/>
      </c>
      <c r="D137" s="27">
        <f>IF($A137="",0,INDEX(Transactions!$H:$H,ROW()-8))</f>
        <v>0</v>
      </c>
      <c r="E137" s="296">
        <f>IF($A137="",1,INDEX(Transactions!$N:$N,ROW()-8))</f>
        <v>1</v>
      </c>
      <c r="F137" s="27">
        <f>IF($A137="",0,INDEX(Transactions!$O:$O,ROW()-8))</f>
        <v>0</v>
      </c>
      <c r="G137" s="27">
        <f>IF($A137="",0,INDEX(Transactions!$P:$P,ROW()-8))</f>
        <v>0</v>
      </c>
    </row>
    <row r="138" spans="1:7" ht="15" customHeight="1" x14ac:dyDescent="0.15">
      <c r="A138" t="str">
        <f>IF(INDEX(Transactions!$J:$J,ROW()-8)="","",INDEX(Transactions!$J:$J,ROW()-8))</f>
        <v/>
      </c>
      <c r="B138" s="293">
        <f ca="1">IF($A138="",TODAY(),INDEX(Transactions!$G:$G,ROW()-8))</f>
        <v>46229</v>
      </c>
      <c r="C138" s="294" t="str">
        <f>IF($A138="","",INDEX(Transactions!$A:$A,ROW()-8))</f>
        <v/>
      </c>
      <c r="D138" s="27">
        <f>IF($A138="",0,INDEX(Transactions!$H:$H,ROW()-8))</f>
        <v>0</v>
      </c>
      <c r="E138" s="296">
        <f>IF($A138="",1,INDEX(Transactions!$N:$N,ROW()-8))</f>
        <v>1</v>
      </c>
      <c r="F138" s="27">
        <f>IF($A138="",0,INDEX(Transactions!$O:$O,ROW()-8))</f>
        <v>0</v>
      </c>
      <c r="G138" s="27">
        <f>IF($A138="",0,INDEX(Transactions!$P:$P,ROW()-8))</f>
        <v>0</v>
      </c>
    </row>
    <row r="139" spans="1:7" ht="15" customHeight="1" x14ac:dyDescent="0.15">
      <c r="A139" t="str">
        <f>IF(INDEX(Transactions!$J:$J,ROW()-8)="","",INDEX(Transactions!$J:$J,ROW()-8))</f>
        <v/>
      </c>
      <c r="B139" s="293">
        <f ca="1">IF($A139="",TODAY(),INDEX(Transactions!$G:$G,ROW()-8))</f>
        <v>46229</v>
      </c>
      <c r="C139" s="294" t="str">
        <f>IF($A139="","",INDEX(Transactions!$A:$A,ROW()-8))</f>
        <v/>
      </c>
      <c r="D139" s="27">
        <f>IF($A139="",0,INDEX(Transactions!$H:$H,ROW()-8))</f>
        <v>0</v>
      </c>
      <c r="E139" s="296">
        <f>IF($A139="",1,INDEX(Transactions!$N:$N,ROW()-8))</f>
        <v>1</v>
      </c>
      <c r="F139" s="27">
        <f>IF($A139="",0,INDEX(Transactions!$O:$O,ROW()-8))</f>
        <v>0</v>
      </c>
      <c r="G139" s="27">
        <f>IF($A139="",0,INDEX(Transactions!$P:$P,ROW()-8))</f>
        <v>0</v>
      </c>
    </row>
    <row r="140" spans="1:7" ht="15" customHeight="1" x14ac:dyDescent="0.15">
      <c r="A140" t="str">
        <f>IF(INDEX(Transactions!$J:$J,ROW()-8)="","",INDEX(Transactions!$J:$J,ROW()-8))</f>
        <v/>
      </c>
      <c r="B140" s="293">
        <f ca="1">IF($A140="",TODAY(),INDEX(Transactions!$G:$G,ROW()-8))</f>
        <v>46229</v>
      </c>
      <c r="C140" s="294" t="str">
        <f>IF($A140="","",INDEX(Transactions!$A:$A,ROW()-8))</f>
        <v/>
      </c>
      <c r="D140" s="27">
        <f>IF($A140="",0,INDEX(Transactions!$H:$H,ROW()-8))</f>
        <v>0</v>
      </c>
      <c r="E140" s="295">
        <f>IF($A140="",1,INDEX(Transactions!$N:$N,ROW()-8))</f>
        <v>1</v>
      </c>
      <c r="F140" s="27">
        <f>IF($A140="",0,INDEX(Transactions!$O:$O,ROW()-8))</f>
        <v>0</v>
      </c>
      <c r="G140" s="27">
        <f>IF($A140="",0,INDEX(Transactions!$P:$P,ROW()-8))</f>
        <v>0</v>
      </c>
    </row>
    <row r="141" spans="1:7" ht="15" customHeight="1" x14ac:dyDescent="0.15">
      <c r="A141" t="str">
        <f>IF(INDEX(Transactions!$J:$J,ROW()-8)="","",INDEX(Transactions!$J:$J,ROW()-8))</f>
        <v/>
      </c>
      <c r="B141" s="293">
        <f ca="1">IF($A141="",TODAY(),INDEX(Transactions!$G:$G,ROW()-8))</f>
        <v>46229</v>
      </c>
      <c r="C141" s="294" t="str">
        <f>IF($A141="","",INDEX(Transactions!$A:$A,ROW()-8))</f>
        <v/>
      </c>
      <c r="D141" s="27">
        <f>IF($A141="",0,INDEX(Transactions!$H:$H,ROW()-8))</f>
        <v>0</v>
      </c>
      <c r="E141" s="295">
        <f>IF($A141="",1,INDEX(Transactions!$N:$N,ROW()-8))</f>
        <v>1</v>
      </c>
      <c r="F141" s="27">
        <f>IF($A141="",0,INDEX(Transactions!$O:$O,ROW()-8))</f>
        <v>0</v>
      </c>
      <c r="G141" s="27">
        <f>IF($A141="",0,INDEX(Transactions!$P:$P,ROW()-8))</f>
        <v>0</v>
      </c>
    </row>
    <row r="142" spans="1:7" ht="15" customHeight="1" x14ac:dyDescent="0.15">
      <c r="A142" t="str">
        <f>IF(INDEX(Transactions!$J:$J,ROW()-8)="","",INDEX(Transactions!$J:$J,ROW()-8))</f>
        <v/>
      </c>
      <c r="B142" s="293">
        <f ca="1">IF($A142="",TODAY(),INDEX(Transactions!$G:$G,ROW()-8))</f>
        <v>46229</v>
      </c>
      <c r="C142" s="294" t="str">
        <f>IF($A142="","",INDEX(Transactions!$A:$A,ROW()-8))</f>
        <v/>
      </c>
      <c r="D142" s="27">
        <f>IF($A142="",0,INDEX(Transactions!$H:$H,ROW()-8))</f>
        <v>0</v>
      </c>
      <c r="E142" s="296">
        <f>IF($A142="",1,INDEX(Transactions!$N:$N,ROW()-8))</f>
        <v>1</v>
      </c>
      <c r="F142" s="27">
        <f>IF($A142="",0,INDEX(Transactions!$O:$O,ROW()-8))</f>
        <v>0</v>
      </c>
      <c r="G142" s="27">
        <f>IF($A142="",0,INDEX(Transactions!$P:$P,ROW()-8))</f>
        <v>0</v>
      </c>
    </row>
    <row r="143" spans="1:7" ht="15" customHeight="1" x14ac:dyDescent="0.15">
      <c r="A143" t="str">
        <f>IF(INDEX(Transactions!$J:$J,ROW()-8)="","",INDEX(Transactions!$J:$J,ROW()-8))</f>
        <v/>
      </c>
      <c r="B143" s="293">
        <f ca="1">IF($A143="",TODAY(),INDEX(Transactions!$G:$G,ROW()-8))</f>
        <v>46229</v>
      </c>
      <c r="C143" s="294" t="str">
        <f>IF($A143="","",INDEX(Transactions!$A:$A,ROW()-8))</f>
        <v/>
      </c>
      <c r="D143" s="27">
        <f>IF($A143="",0,INDEX(Transactions!$H:$H,ROW()-8))</f>
        <v>0</v>
      </c>
      <c r="E143" s="295">
        <f>IF($A143="",1,INDEX(Transactions!$N:$N,ROW()-8))</f>
        <v>1</v>
      </c>
      <c r="F143" s="27">
        <f>IF($A143="",0,INDEX(Transactions!$O:$O,ROW()-8))</f>
        <v>0</v>
      </c>
      <c r="G143" s="27">
        <f>IF($A143="",0,INDEX(Transactions!$P:$P,ROW()-8))</f>
        <v>0</v>
      </c>
    </row>
    <row r="144" spans="1:7" ht="15" customHeight="1" x14ac:dyDescent="0.15">
      <c r="A144" t="str">
        <f>IF(INDEX(Transactions!$J:$J,ROW()-8)="","",INDEX(Transactions!$J:$J,ROW()-8))</f>
        <v/>
      </c>
      <c r="B144" s="293">
        <f ca="1">IF($A144="",TODAY(),INDEX(Transactions!$G:$G,ROW()-8))</f>
        <v>46229</v>
      </c>
      <c r="C144" s="294" t="str">
        <f>IF($A144="","",INDEX(Transactions!$A:$A,ROW()-8))</f>
        <v/>
      </c>
      <c r="D144" s="27">
        <f>IF($A144="",0,INDEX(Transactions!$H:$H,ROW()-8))</f>
        <v>0</v>
      </c>
      <c r="E144" s="295">
        <f>IF($A144="",1,INDEX(Transactions!$N:$N,ROW()-8))</f>
        <v>1</v>
      </c>
      <c r="F144" s="27">
        <f>IF($A144="",0,INDEX(Transactions!$O:$O,ROW()-8))</f>
        <v>0</v>
      </c>
      <c r="G144" s="27">
        <f>IF($A144="",0,INDEX(Transactions!$P:$P,ROW()-8))</f>
        <v>0</v>
      </c>
    </row>
    <row r="145" spans="1:7" ht="15" customHeight="1" x14ac:dyDescent="0.15">
      <c r="A145" t="str">
        <f>IF(INDEX(Transactions!$J:$J,ROW()-8)="","",INDEX(Transactions!$J:$J,ROW()-8))</f>
        <v/>
      </c>
      <c r="B145" s="293">
        <f ca="1">IF($A145="",TODAY(),INDEX(Transactions!$G:$G,ROW()-8))</f>
        <v>46229</v>
      </c>
      <c r="C145" s="294" t="str">
        <f>IF($A145="","",INDEX(Transactions!$A:$A,ROW()-8))</f>
        <v/>
      </c>
      <c r="D145" s="27">
        <f>IF($A145="",0,INDEX(Transactions!$H:$H,ROW()-8))</f>
        <v>0</v>
      </c>
      <c r="E145" s="295">
        <f>IF($A145="",1,INDEX(Transactions!$N:$N,ROW()-8))</f>
        <v>1</v>
      </c>
      <c r="F145" s="27">
        <f>IF($A145="",0,INDEX(Transactions!$O:$O,ROW()-8))</f>
        <v>0</v>
      </c>
      <c r="G145" s="27">
        <f>IF($A145="",0,INDEX(Transactions!$P:$P,ROW()-8))</f>
        <v>0</v>
      </c>
    </row>
    <row r="146" spans="1:7" ht="15" customHeight="1" x14ac:dyDescent="0.15">
      <c r="A146" t="str">
        <f>IF(INDEX(Transactions!$J:$J,ROW()-8)="","",INDEX(Transactions!$J:$J,ROW()-8))</f>
        <v/>
      </c>
      <c r="B146" s="293">
        <f ca="1">IF($A146="",TODAY(),INDEX(Transactions!$G:$G,ROW()-8))</f>
        <v>46229</v>
      </c>
      <c r="C146" s="294" t="str">
        <f>IF($A146="","",INDEX(Transactions!$A:$A,ROW()-8))</f>
        <v/>
      </c>
      <c r="D146" s="27">
        <f>IF($A146="",0,INDEX(Transactions!$H:$H,ROW()-8))</f>
        <v>0</v>
      </c>
      <c r="E146" s="296">
        <f>IF($A146="",1,INDEX(Transactions!$N:$N,ROW()-8))</f>
        <v>1</v>
      </c>
      <c r="F146" s="27">
        <f>IF($A146="",0,INDEX(Transactions!$O:$O,ROW()-8))</f>
        <v>0</v>
      </c>
      <c r="G146" s="27">
        <f>IF($A146="",0,INDEX(Transactions!$P:$P,ROW()-8))</f>
        <v>0</v>
      </c>
    </row>
    <row r="147" spans="1:7" ht="15" customHeight="1" x14ac:dyDescent="0.15">
      <c r="A147" t="str">
        <f>IF(INDEX(Transactions!$J:$J,ROW()-8)="","",INDEX(Transactions!$J:$J,ROW()-8))</f>
        <v/>
      </c>
      <c r="B147" s="293">
        <f ca="1">IF($A147="",TODAY(),INDEX(Transactions!$G:$G,ROW()-8))</f>
        <v>46229</v>
      </c>
      <c r="C147" s="294" t="str">
        <f>IF($A147="","",INDEX(Transactions!$A:$A,ROW()-8))</f>
        <v/>
      </c>
      <c r="D147" s="27">
        <f>IF($A147="",0,INDEX(Transactions!$H:$H,ROW()-8))</f>
        <v>0</v>
      </c>
      <c r="E147" s="296">
        <f>IF($A147="",1,INDEX(Transactions!$N:$N,ROW()-8))</f>
        <v>1</v>
      </c>
      <c r="F147" s="27">
        <f>IF($A147="",0,INDEX(Transactions!$O:$O,ROW()-8))</f>
        <v>0</v>
      </c>
      <c r="G147" s="27">
        <f>IF($A147="",0,INDEX(Transactions!$P:$P,ROW()-8))</f>
        <v>0</v>
      </c>
    </row>
    <row r="148" spans="1:7" ht="15" customHeight="1" x14ac:dyDescent="0.15">
      <c r="A148" t="str">
        <f>IF(INDEX(Transactions!$J:$J,ROW()-8)="","",INDEX(Transactions!$J:$J,ROW()-8))</f>
        <v/>
      </c>
      <c r="B148" s="293">
        <f ca="1">IF($A148="",TODAY(),INDEX(Transactions!$G:$G,ROW()-8))</f>
        <v>46229</v>
      </c>
      <c r="C148" s="294" t="str">
        <f>IF($A148="","",INDEX(Transactions!$A:$A,ROW()-8))</f>
        <v/>
      </c>
      <c r="D148" s="27">
        <f>IF($A148="",0,INDEX(Transactions!$H:$H,ROW()-8))</f>
        <v>0</v>
      </c>
      <c r="E148" s="296">
        <f>IF($A148="",1,INDEX(Transactions!$N:$N,ROW()-8))</f>
        <v>1</v>
      </c>
      <c r="F148" s="27">
        <f>IF($A148="",0,INDEX(Transactions!$O:$O,ROW()-8))</f>
        <v>0</v>
      </c>
      <c r="G148" s="27">
        <f>IF($A148="",0,INDEX(Transactions!$P:$P,ROW()-8))</f>
        <v>0</v>
      </c>
    </row>
    <row r="149" spans="1:7" ht="15" customHeight="1" x14ac:dyDescent="0.15">
      <c r="A149" t="str">
        <f>IF(INDEX(Transactions!$J:$J,ROW()-8)="","",INDEX(Transactions!$J:$J,ROW()-8))</f>
        <v/>
      </c>
      <c r="B149" s="293">
        <f ca="1">IF($A149="",TODAY(),INDEX(Transactions!$G:$G,ROW()-8))</f>
        <v>46229</v>
      </c>
      <c r="C149" s="294" t="str">
        <f>IF($A149="","",INDEX(Transactions!$A:$A,ROW()-8))</f>
        <v/>
      </c>
      <c r="D149" s="27">
        <f>IF($A149="",0,INDEX(Transactions!$H:$H,ROW()-8))</f>
        <v>0</v>
      </c>
      <c r="E149" s="296">
        <f>IF($A149="",1,INDEX(Transactions!$N:$N,ROW()-8))</f>
        <v>1</v>
      </c>
      <c r="F149" s="27">
        <f>IF($A149="",0,INDEX(Transactions!$O:$O,ROW()-8))</f>
        <v>0</v>
      </c>
      <c r="G149" s="27">
        <f>IF($A149="",0,INDEX(Transactions!$P:$P,ROW()-8))</f>
        <v>0</v>
      </c>
    </row>
    <row r="150" spans="1:7" ht="15" customHeight="1" x14ac:dyDescent="0.15">
      <c r="A150" t="str">
        <f>IF(INDEX(Transactions!$J:$J,ROW()-8)="","",INDEX(Transactions!$J:$J,ROW()-8))</f>
        <v/>
      </c>
      <c r="B150" s="293">
        <f ca="1">IF($A150="",TODAY(),INDEX(Transactions!$G:$G,ROW()-8))</f>
        <v>46229</v>
      </c>
      <c r="C150" s="294" t="str">
        <f>IF($A150="","",INDEX(Transactions!$A:$A,ROW()-8))</f>
        <v/>
      </c>
      <c r="D150" s="27">
        <f>IF($A150="",0,INDEX(Transactions!$H:$H,ROW()-8))</f>
        <v>0</v>
      </c>
      <c r="E150" s="296">
        <f>IF($A150="",1,INDEX(Transactions!$N:$N,ROW()-8))</f>
        <v>1</v>
      </c>
      <c r="F150" s="27">
        <f>IF($A150="",0,INDEX(Transactions!$O:$O,ROW()-8))</f>
        <v>0</v>
      </c>
      <c r="G150" s="27">
        <f>IF($A150="",0,INDEX(Transactions!$P:$P,ROW()-8))</f>
        <v>0</v>
      </c>
    </row>
    <row r="151" spans="1:7" ht="15" customHeight="1" x14ac:dyDescent="0.15">
      <c r="A151" t="str">
        <f>IF(INDEX(Transactions!$J:$J,ROW()-8)="","",INDEX(Transactions!$J:$J,ROW()-8))</f>
        <v/>
      </c>
      <c r="B151" s="293">
        <f ca="1">IF($A151="",TODAY(),INDEX(Transactions!$G:$G,ROW()-8))</f>
        <v>46229</v>
      </c>
      <c r="C151" s="294" t="str">
        <f>IF($A151="","",INDEX(Transactions!$A:$A,ROW()-8))</f>
        <v/>
      </c>
      <c r="D151" s="27">
        <f>IF($A151="",0,INDEX(Transactions!$H:$H,ROW()-8))</f>
        <v>0</v>
      </c>
      <c r="E151" s="296">
        <f>IF($A151="",1,INDEX(Transactions!$N:$N,ROW()-8))</f>
        <v>1</v>
      </c>
      <c r="F151" s="27">
        <f>IF($A151="",0,INDEX(Transactions!$O:$O,ROW()-8))</f>
        <v>0</v>
      </c>
      <c r="G151" s="27">
        <f>IF($A151="",0,INDEX(Transactions!$P:$P,ROW()-8))</f>
        <v>0</v>
      </c>
    </row>
    <row r="152" spans="1:7" ht="15" customHeight="1" x14ac:dyDescent="0.15">
      <c r="A152" t="str">
        <f>IF(INDEX(Transactions!$J:$J,ROW()-8)="","",INDEX(Transactions!$J:$J,ROW()-8))</f>
        <v/>
      </c>
      <c r="B152" s="293">
        <f ca="1">IF($A152="",TODAY(),INDEX(Transactions!$G:$G,ROW()-8))</f>
        <v>46229</v>
      </c>
      <c r="C152" s="294" t="str">
        <f>IF($A152="","",INDEX(Transactions!$A:$A,ROW()-8))</f>
        <v/>
      </c>
      <c r="D152" s="27">
        <f>IF($A152="",0,INDEX(Transactions!$H:$H,ROW()-8))</f>
        <v>0</v>
      </c>
      <c r="E152" s="296">
        <f>IF($A152="",1,INDEX(Transactions!$N:$N,ROW()-8))</f>
        <v>1</v>
      </c>
      <c r="F152" s="27">
        <f>IF($A152="",0,INDEX(Transactions!$O:$O,ROW()-8))</f>
        <v>0</v>
      </c>
      <c r="G152" s="27">
        <f>IF($A152="",0,INDEX(Transactions!$P:$P,ROW()-8))</f>
        <v>0</v>
      </c>
    </row>
    <row r="153" spans="1:7" ht="15" customHeight="1" x14ac:dyDescent="0.15">
      <c r="A153" t="str">
        <f>IF(INDEX(Transactions!$J:$J,ROW()-8)="","",INDEX(Transactions!$J:$J,ROW()-8))</f>
        <v/>
      </c>
      <c r="B153" s="293">
        <f ca="1">IF($A153="",TODAY(),INDEX(Transactions!$G:$G,ROW()-8))</f>
        <v>46229</v>
      </c>
      <c r="C153" s="294" t="str">
        <f>IF($A153="","",INDEX(Transactions!$A:$A,ROW()-8))</f>
        <v/>
      </c>
      <c r="D153" s="27">
        <f>IF($A153="",0,INDEX(Transactions!$H:$H,ROW()-8))</f>
        <v>0</v>
      </c>
      <c r="E153" s="295">
        <f>IF($A153="",1,INDEX(Transactions!$N:$N,ROW()-8))</f>
        <v>1</v>
      </c>
      <c r="F153" s="27">
        <f>IF($A153="",0,INDEX(Transactions!$O:$O,ROW()-8))</f>
        <v>0</v>
      </c>
      <c r="G153" s="27">
        <f>IF($A153="",0,INDEX(Transactions!$P:$P,ROW()-8))</f>
        <v>0</v>
      </c>
    </row>
    <row r="154" spans="1:7" ht="15" customHeight="1" x14ac:dyDescent="0.15">
      <c r="A154" t="str">
        <f>IF(INDEX(Transactions!$J:$J,ROW()-8)="","",INDEX(Transactions!$J:$J,ROW()-8))</f>
        <v/>
      </c>
      <c r="B154" s="293">
        <f ca="1">IF($A154="",TODAY(),INDEX(Transactions!$G:$G,ROW()-8))</f>
        <v>46229</v>
      </c>
      <c r="C154" s="294" t="str">
        <f>IF($A154="","",INDEX(Transactions!$A:$A,ROW()-8))</f>
        <v/>
      </c>
      <c r="D154" s="27">
        <f>IF($A154="",0,INDEX(Transactions!$H:$H,ROW()-8))</f>
        <v>0</v>
      </c>
      <c r="E154" s="296">
        <f>IF($A154="",1,INDEX(Transactions!$N:$N,ROW()-8))</f>
        <v>1</v>
      </c>
      <c r="F154" s="27">
        <f>IF($A154="",0,INDEX(Transactions!$O:$O,ROW()-8))</f>
        <v>0</v>
      </c>
      <c r="G154" s="27">
        <f>IF($A154="",0,INDEX(Transactions!$P:$P,ROW()-8))</f>
        <v>0</v>
      </c>
    </row>
    <row r="155" spans="1:7" ht="15" customHeight="1" x14ac:dyDescent="0.15">
      <c r="A155" t="str">
        <f>IF(INDEX(Transactions!$J:$J,ROW()-8)="","",INDEX(Transactions!$J:$J,ROW()-8))</f>
        <v/>
      </c>
      <c r="B155" s="293">
        <f ca="1">IF($A155="",TODAY(),INDEX(Transactions!$G:$G,ROW()-8))</f>
        <v>46229</v>
      </c>
      <c r="C155" s="294" t="str">
        <f>IF($A155="","",INDEX(Transactions!$A:$A,ROW()-8))</f>
        <v/>
      </c>
      <c r="D155" s="27">
        <f>IF($A155="",0,INDEX(Transactions!$H:$H,ROW()-8))</f>
        <v>0</v>
      </c>
      <c r="E155" s="295">
        <f>IF($A155="",1,INDEX(Transactions!$N:$N,ROW()-8))</f>
        <v>1</v>
      </c>
      <c r="F155" s="27">
        <f>IF($A155="",0,INDEX(Transactions!$O:$O,ROW()-8))</f>
        <v>0</v>
      </c>
      <c r="G155" s="27">
        <f>IF($A155="",0,INDEX(Transactions!$P:$P,ROW()-8))</f>
        <v>0</v>
      </c>
    </row>
    <row r="156" spans="1:7" ht="15" customHeight="1" x14ac:dyDescent="0.15">
      <c r="A156" t="str">
        <f>IF(INDEX(Transactions!$J:$J,ROW()-8)="","",INDEX(Transactions!$J:$J,ROW()-8))</f>
        <v/>
      </c>
      <c r="B156" s="293">
        <f ca="1">IF($A156="",TODAY(),INDEX(Transactions!$G:$G,ROW()-8))</f>
        <v>46229</v>
      </c>
      <c r="C156" s="294" t="str">
        <f>IF($A156="","",INDEX(Transactions!$A:$A,ROW()-8))</f>
        <v/>
      </c>
      <c r="D156" s="27">
        <f>IF($A156="",0,INDEX(Transactions!$H:$H,ROW()-8))</f>
        <v>0</v>
      </c>
      <c r="E156" s="295">
        <f>IF($A156="",1,INDEX(Transactions!$N:$N,ROW()-8))</f>
        <v>1</v>
      </c>
      <c r="F156" s="27">
        <f>IF($A156="",0,INDEX(Transactions!$O:$O,ROW()-8))</f>
        <v>0</v>
      </c>
      <c r="G156" s="27">
        <f>IF($A156="",0,INDEX(Transactions!$P:$P,ROW()-8))</f>
        <v>0</v>
      </c>
    </row>
    <row r="157" spans="1:7" ht="15" customHeight="1" x14ac:dyDescent="0.15">
      <c r="A157" t="str">
        <f>IF(INDEX(Transactions!$J:$J,ROW()-8)="","",INDEX(Transactions!$J:$J,ROW()-8))</f>
        <v/>
      </c>
      <c r="B157" s="293">
        <f ca="1">IF($A157="",TODAY(),INDEX(Transactions!$G:$G,ROW()-8))</f>
        <v>46229</v>
      </c>
      <c r="C157" s="294" t="str">
        <f>IF($A157="","",INDEX(Transactions!$A:$A,ROW()-8))</f>
        <v/>
      </c>
      <c r="D157" s="27">
        <f>IF($A157="",0,INDEX(Transactions!$H:$H,ROW()-8))</f>
        <v>0</v>
      </c>
      <c r="E157" s="295">
        <f>IF($A157="",1,INDEX(Transactions!$N:$N,ROW()-8))</f>
        <v>1</v>
      </c>
      <c r="F157" s="27">
        <f>IF($A157="",0,INDEX(Transactions!$O:$O,ROW()-8))</f>
        <v>0</v>
      </c>
      <c r="G157" s="27">
        <f>IF($A157="",0,INDEX(Transactions!$P:$P,ROW()-8))</f>
        <v>0</v>
      </c>
    </row>
    <row r="158" spans="1:7" ht="15" customHeight="1" x14ac:dyDescent="0.15">
      <c r="A158" t="str">
        <f>IF(INDEX(Transactions!$J:$J,ROW()-8)="","",INDEX(Transactions!$J:$J,ROW()-8))</f>
        <v/>
      </c>
      <c r="B158" s="293">
        <f ca="1">IF($A158="",TODAY(),INDEX(Transactions!$G:$G,ROW()-8))</f>
        <v>46229</v>
      </c>
      <c r="C158" s="294" t="str">
        <f>IF($A158="","",INDEX(Transactions!$A:$A,ROW()-8))</f>
        <v/>
      </c>
      <c r="D158" s="27">
        <f>IF($A158="",0,INDEX(Transactions!$H:$H,ROW()-8))</f>
        <v>0</v>
      </c>
      <c r="E158" s="295">
        <f>IF($A158="",1,INDEX(Transactions!$N:$N,ROW()-8))</f>
        <v>1</v>
      </c>
      <c r="F158" s="27">
        <f>IF($A158="",0,INDEX(Transactions!$O:$O,ROW()-8))</f>
        <v>0</v>
      </c>
      <c r="G158" s="27">
        <f>IF($A158="",0,INDEX(Transactions!$P:$P,ROW()-8))</f>
        <v>0</v>
      </c>
    </row>
    <row r="159" spans="1:7" ht="15" customHeight="1" x14ac:dyDescent="0.15">
      <c r="A159" t="str">
        <f>IF(INDEX(Transactions!$J:$J,ROW()-8)="","",INDEX(Transactions!$J:$J,ROW()-8))</f>
        <v/>
      </c>
      <c r="B159" s="293">
        <f ca="1">IF($A159="",TODAY(),INDEX(Transactions!$G:$G,ROW()-8))</f>
        <v>46229</v>
      </c>
      <c r="C159" s="294" t="str">
        <f>IF($A159="","",INDEX(Transactions!$A:$A,ROW()-8))</f>
        <v/>
      </c>
      <c r="D159" s="27">
        <f>IF($A159="",0,INDEX(Transactions!$H:$H,ROW()-8))</f>
        <v>0</v>
      </c>
      <c r="E159" s="295">
        <f>IF($A159="",1,INDEX(Transactions!$N:$N,ROW()-8))</f>
        <v>1</v>
      </c>
      <c r="F159" s="27">
        <f>IF($A159="",0,INDEX(Transactions!$O:$O,ROW()-8))</f>
        <v>0</v>
      </c>
      <c r="G159" s="27">
        <f>IF($A159="",0,INDEX(Transactions!$P:$P,ROW()-8))</f>
        <v>0</v>
      </c>
    </row>
    <row r="160" spans="1:7" ht="15" customHeight="1" x14ac:dyDescent="0.15">
      <c r="A160" t="str">
        <f>IF(INDEX(Transactions!$J:$J,ROW()-8)="","",INDEX(Transactions!$J:$J,ROW()-8))</f>
        <v/>
      </c>
      <c r="B160" s="293">
        <f ca="1">IF($A160="",TODAY(),INDEX(Transactions!$G:$G,ROW()-8))</f>
        <v>46229</v>
      </c>
      <c r="C160" s="294" t="str">
        <f>IF($A160="","",INDEX(Transactions!$A:$A,ROW()-8))</f>
        <v/>
      </c>
      <c r="D160" s="27">
        <f>IF($A160="",0,INDEX(Transactions!$H:$H,ROW()-8))</f>
        <v>0</v>
      </c>
      <c r="E160" s="295">
        <f>IF($A160="",1,INDEX(Transactions!$N:$N,ROW()-8))</f>
        <v>1</v>
      </c>
      <c r="F160" s="27">
        <f>IF($A160="",0,INDEX(Transactions!$O:$O,ROW()-8))</f>
        <v>0</v>
      </c>
      <c r="G160" s="27">
        <f>IF($A160="",0,INDEX(Transactions!$P:$P,ROW()-8))</f>
        <v>0</v>
      </c>
    </row>
    <row r="161" spans="1:7" ht="15" customHeight="1" x14ac:dyDescent="0.15">
      <c r="A161" t="str">
        <f>IF(INDEX(Transactions!$J:$J,ROW()-8)="","",INDEX(Transactions!$J:$J,ROW()-8))</f>
        <v/>
      </c>
      <c r="B161" s="293">
        <f ca="1">IF($A161="",TODAY(),INDEX(Transactions!$G:$G,ROW()-8))</f>
        <v>46229</v>
      </c>
      <c r="C161" s="294" t="str">
        <f>IF($A161="","",INDEX(Transactions!$A:$A,ROW()-8))</f>
        <v/>
      </c>
      <c r="D161" s="27">
        <f>IF($A161="",0,INDEX(Transactions!$H:$H,ROW()-8))</f>
        <v>0</v>
      </c>
      <c r="E161" s="296">
        <f>IF($A161="",1,INDEX(Transactions!$N:$N,ROW()-8))</f>
        <v>1</v>
      </c>
      <c r="F161" s="27">
        <f>IF($A161="",0,INDEX(Transactions!$O:$O,ROW()-8))</f>
        <v>0</v>
      </c>
      <c r="G161" s="27">
        <f>IF($A161="",0,INDEX(Transactions!$P:$P,ROW()-8))</f>
        <v>0</v>
      </c>
    </row>
    <row r="162" spans="1:7" ht="15" customHeight="1" x14ac:dyDescent="0.15">
      <c r="A162" t="str">
        <f>IF(INDEX(Transactions!$J:$J,ROW()-8)="","",INDEX(Transactions!$J:$J,ROW()-8))</f>
        <v/>
      </c>
      <c r="B162" s="293">
        <f ca="1">IF($A162="",TODAY(),INDEX(Transactions!$G:$G,ROW()-8))</f>
        <v>46229</v>
      </c>
      <c r="C162" s="294" t="str">
        <f>IF($A162="","",INDEX(Transactions!$A:$A,ROW()-8))</f>
        <v/>
      </c>
      <c r="D162" s="27">
        <f>IF($A162="",0,INDEX(Transactions!$H:$H,ROW()-8))</f>
        <v>0</v>
      </c>
      <c r="E162" s="296">
        <f>IF($A162="",1,INDEX(Transactions!$N:$N,ROW()-8))</f>
        <v>1</v>
      </c>
      <c r="F162" s="27">
        <f>IF($A162="",0,INDEX(Transactions!$O:$O,ROW()-8))</f>
        <v>0</v>
      </c>
      <c r="G162" s="27">
        <f>IF($A162="",0,INDEX(Transactions!$P:$P,ROW()-8))</f>
        <v>0</v>
      </c>
    </row>
    <row r="163" spans="1:7" ht="15" customHeight="1" x14ac:dyDescent="0.15">
      <c r="A163" t="str">
        <f>IF(INDEX(Transactions!$J:$J,ROW()-8)="","",INDEX(Transactions!$J:$J,ROW()-8))</f>
        <v/>
      </c>
      <c r="B163" s="293">
        <f ca="1">IF($A163="",TODAY(),INDEX(Transactions!$G:$G,ROW()-8))</f>
        <v>46229</v>
      </c>
      <c r="C163" s="294" t="str">
        <f>IF($A163="","",INDEX(Transactions!$A:$A,ROW()-8))</f>
        <v/>
      </c>
      <c r="D163" s="27">
        <f>IF($A163="",0,INDEX(Transactions!$H:$H,ROW()-8))</f>
        <v>0</v>
      </c>
      <c r="E163" s="296">
        <f>IF($A163="",1,INDEX(Transactions!$N:$N,ROW()-8))</f>
        <v>1</v>
      </c>
      <c r="F163" s="27">
        <f>IF($A163="",0,INDEX(Transactions!$O:$O,ROW()-8))</f>
        <v>0</v>
      </c>
      <c r="G163" s="27">
        <f>IF($A163="",0,INDEX(Transactions!$P:$P,ROW()-8))</f>
        <v>0</v>
      </c>
    </row>
    <row r="164" spans="1:7" ht="15" customHeight="1" x14ac:dyDescent="0.15">
      <c r="A164" t="str">
        <f>IF(INDEX(Transactions!$J:$J,ROW()-8)="","",INDEX(Transactions!$J:$J,ROW()-8))</f>
        <v/>
      </c>
      <c r="B164" s="293">
        <f ca="1">IF($A164="",TODAY(),INDEX(Transactions!$G:$G,ROW()-8))</f>
        <v>46229</v>
      </c>
      <c r="C164" s="294" t="str">
        <f>IF($A164="","",INDEX(Transactions!$A:$A,ROW()-8))</f>
        <v/>
      </c>
      <c r="D164" s="27">
        <f>IF($A164="",0,INDEX(Transactions!$H:$H,ROW()-8))</f>
        <v>0</v>
      </c>
      <c r="E164" s="296">
        <f>IF($A164="",1,INDEX(Transactions!$N:$N,ROW()-8))</f>
        <v>1</v>
      </c>
      <c r="F164" s="27">
        <f>IF($A164="",0,INDEX(Transactions!$O:$O,ROW()-8))</f>
        <v>0</v>
      </c>
      <c r="G164" s="27">
        <f>IF($A164="",0,INDEX(Transactions!$P:$P,ROW()-8))</f>
        <v>0</v>
      </c>
    </row>
    <row r="165" spans="1:7" ht="15" customHeight="1" x14ac:dyDescent="0.15">
      <c r="A165" t="str">
        <f>IF(INDEX(Transactions!$J:$J,ROW()-8)="","",INDEX(Transactions!$J:$J,ROW()-8))</f>
        <v/>
      </c>
      <c r="B165" s="293">
        <f ca="1">IF($A165="",TODAY(),INDEX(Transactions!$G:$G,ROW()-8))</f>
        <v>46229</v>
      </c>
      <c r="C165" s="294" t="str">
        <f>IF($A165="","",INDEX(Transactions!$A:$A,ROW()-8))</f>
        <v/>
      </c>
      <c r="D165" s="27">
        <f>IF($A165="",0,INDEX(Transactions!$H:$H,ROW()-8))</f>
        <v>0</v>
      </c>
      <c r="E165" s="296">
        <f>IF($A165="",1,INDEX(Transactions!$N:$N,ROW()-8))</f>
        <v>1</v>
      </c>
      <c r="F165" s="27">
        <f>IF($A165="",0,INDEX(Transactions!$O:$O,ROW()-8))</f>
        <v>0</v>
      </c>
      <c r="G165" s="27">
        <f>IF($A165="",0,INDEX(Transactions!$P:$P,ROW()-8))</f>
        <v>0</v>
      </c>
    </row>
    <row r="166" spans="1:7" ht="15" customHeight="1" x14ac:dyDescent="0.15">
      <c r="A166" t="str">
        <f>IF(INDEX(Transactions!$J:$J,ROW()-8)="","",INDEX(Transactions!$J:$J,ROW()-8))</f>
        <v/>
      </c>
      <c r="B166" s="293">
        <f ca="1">IF($A166="",TODAY(),INDEX(Transactions!$G:$G,ROW()-8))</f>
        <v>46229</v>
      </c>
      <c r="C166" s="294" t="str">
        <f>IF($A166="","",INDEX(Transactions!$A:$A,ROW()-8))</f>
        <v/>
      </c>
      <c r="D166" s="27">
        <f>IF($A166="",0,INDEX(Transactions!$H:$H,ROW()-8))</f>
        <v>0</v>
      </c>
      <c r="E166" s="296">
        <f>IF($A166="",1,INDEX(Transactions!$N:$N,ROW()-8))</f>
        <v>1</v>
      </c>
      <c r="F166" s="27">
        <f>IF($A166="",0,INDEX(Transactions!$O:$O,ROW()-8))</f>
        <v>0</v>
      </c>
      <c r="G166" s="27">
        <f>IF($A166="",0,INDEX(Transactions!$P:$P,ROW()-8))</f>
        <v>0</v>
      </c>
    </row>
    <row r="167" spans="1:7" ht="15" customHeight="1" x14ac:dyDescent="0.15">
      <c r="A167" t="str">
        <f>IF(INDEX(Transactions!$J:$J,ROW()-8)="","",INDEX(Transactions!$J:$J,ROW()-8))</f>
        <v/>
      </c>
      <c r="B167" s="293">
        <f ca="1">IF($A167="",TODAY(),INDEX(Transactions!$G:$G,ROW()-8))</f>
        <v>46229</v>
      </c>
      <c r="C167" s="294" t="str">
        <f>IF($A167="","",INDEX(Transactions!$A:$A,ROW()-8))</f>
        <v/>
      </c>
      <c r="D167" s="27">
        <f>IF($A167="",0,INDEX(Transactions!$H:$H,ROW()-8))</f>
        <v>0</v>
      </c>
      <c r="E167" s="296">
        <f>IF($A167="",1,INDEX(Transactions!$N:$N,ROW()-8))</f>
        <v>1</v>
      </c>
      <c r="F167" s="27">
        <f>IF($A167="",0,INDEX(Transactions!$O:$O,ROW()-8))</f>
        <v>0</v>
      </c>
      <c r="G167" s="27">
        <f>IF($A167="",0,INDEX(Transactions!$P:$P,ROW()-8))</f>
        <v>0</v>
      </c>
    </row>
    <row r="168" spans="1:7" ht="15" customHeight="1" x14ac:dyDescent="0.15">
      <c r="A168" t="str">
        <f>IF(INDEX(Transactions!$J:$J,ROW()-8)="","",INDEX(Transactions!$J:$J,ROW()-8))</f>
        <v/>
      </c>
      <c r="B168" s="293">
        <f ca="1">IF($A168="",TODAY(),INDEX(Transactions!$G:$G,ROW()-8))</f>
        <v>46229</v>
      </c>
      <c r="C168" s="294" t="str">
        <f>IF($A168="","",INDEX(Transactions!$A:$A,ROW()-8))</f>
        <v/>
      </c>
      <c r="D168" s="27">
        <f>IF($A168="",0,INDEX(Transactions!$H:$H,ROW()-8))</f>
        <v>0</v>
      </c>
      <c r="E168" s="296">
        <f>IF($A168="",1,INDEX(Transactions!$N:$N,ROW()-8))</f>
        <v>1</v>
      </c>
      <c r="F168" s="27">
        <f>IF($A168="",0,INDEX(Transactions!$O:$O,ROW()-8))</f>
        <v>0</v>
      </c>
      <c r="G168" s="27">
        <f>IF($A168="",0,INDEX(Transactions!$P:$P,ROW()-8))</f>
        <v>0</v>
      </c>
    </row>
    <row r="169" spans="1:7" ht="15" customHeight="1" x14ac:dyDescent="0.15">
      <c r="A169" t="str">
        <f>IF(INDEX(Transactions!$J:$J,ROW()-8)="","",INDEX(Transactions!$J:$J,ROW()-8))</f>
        <v/>
      </c>
      <c r="B169" s="293">
        <f ca="1">IF($A169="",TODAY(),INDEX(Transactions!$G:$G,ROW()-8))</f>
        <v>46229</v>
      </c>
      <c r="C169" s="294" t="str">
        <f>IF($A169="","",INDEX(Transactions!$A:$A,ROW()-8))</f>
        <v/>
      </c>
      <c r="D169" s="27">
        <f>IF($A169="",0,INDEX(Transactions!$H:$H,ROW()-8))</f>
        <v>0</v>
      </c>
      <c r="E169" s="296">
        <f>IF($A169="",1,INDEX(Transactions!$N:$N,ROW()-8))</f>
        <v>1</v>
      </c>
      <c r="F169" s="27">
        <f>IF($A169="",0,INDEX(Transactions!$O:$O,ROW()-8))</f>
        <v>0</v>
      </c>
      <c r="G169" s="27">
        <f>IF($A169="",0,INDEX(Transactions!$P:$P,ROW()-8))</f>
        <v>0</v>
      </c>
    </row>
    <row r="170" spans="1:7" ht="15" customHeight="1" x14ac:dyDescent="0.15">
      <c r="A170" t="str">
        <f>IF(INDEX(Transactions!$J:$J,ROW()-8)="","",INDEX(Transactions!$J:$J,ROW()-8))</f>
        <v/>
      </c>
      <c r="B170" s="293">
        <f ca="1">IF($A170="",TODAY(),INDEX(Transactions!$G:$G,ROW()-8))</f>
        <v>46229</v>
      </c>
      <c r="C170" s="294" t="str">
        <f>IF($A170="","",INDEX(Transactions!$A:$A,ROW()-8))</f>
        <v/>
      </c>
      <c r="D170" s="27">
        <f>IF($A170="",0,INDEX(Transactions!$H:$H,ROW()-8))</f>
        <v>0</v>
      </c>
      <c r="E170" s="296">
        <f>IF($A170="",1,INDEX(Transactions!$N:$N,ROW()-8))</f>
        <v>1</v>
      </c>
      <c r="F170" s="27">
        <f>IF($A170="",0,INDEX(Transactions!$O:$O,ROW()-8))</f>
        <v>0</v>
      </c>
      <c r="G170" s="27">
        <f>IF($A170="",0,INDEX(Transactions!$P:$P,ROW()-8))</f>
        <v>0</v>
      </c>
    </row>
    <row r="171" spans="1:7" ht="15" customHeight="1" x14ac:dyDescent="0.15">
      <c r="A171" t="str">
        <f>IF(INDEX(Transactions!$J:$J,ROW()-8)="","",INDEX(Transactions!$J:$J,ROW()-8))</f>
        <v/>
      </c>
      <c r="B171" s="293">
        <f ca="1">IF($A171="",TODAY(),INDEX(Transactions!$G:$G,ROW()-8))</f>
        <v>46229</v>
      </c>
      <c r="C171" s="294" t="str">
        <f>IF($A171="","",INDEX(Transactions!$A:$A,ROW()-8))</f>
        <v/>
      </c>
      <c r="D171" s="27">
        <f>IF($A171="",0,INDEX(Transactions!$H:$H,ROW()-8))</f>
        <v>0</v>
      </c>
      <c r="E171" s="295">
        <f>IF($A171="",1,INDEX(Transactions!$N:$N,ROW()-8))</f>
        <v>1</v>
      </c>
      <c r="F171" s="27">
        <f>IF($A171="",0,INDEX(Transactions!$O:$O,ROW()-8))</f>
        <v>0</v>
      </c>
      <c r="G171" s="27">
        <f>IF($A171="",0,INDEX(Transactions!$P:$P,ROW()-8))</f>
        <v>0</v>
      </c>
    </row>
    <row r="172" spans="1:7" ht="15" customHeight="1" x14ac:dyDescent="0.15">
      <c r="A172" t="str">
        <f>IF(INDEX(Transactions!$J:$J,ROW()-8)="","",INDEX(Transactions!$J:$J,ROW()-8))</f>
        <v/>
      </c>
      <c r="B172" s="293">
        <f ca="1">IF($A172="",TODAY(),INDEX(Transactions!$G:$G,ROW()-8))</f>
        <v>46229</v>
      </c>
      <c r="C172" s="294" t="str">
        <f>IF($A172="","",INDEX(Transactions!$A:$A,ROW()-8))</f>
        <v/>
      </c>
      <c r="D172" s="27">
        <f>IF($A172="",0,INDEX(Transactions!$H:$H,ROW()-8))</f>
        <v>0</v>
      </c>
      <c r="E172" s="295">
        <f>IF($A172="",1,INDEX(Transactions!$N:$N,ROW()-8))</f>
        <v>1</v>
      </c>
      <c r="F172" s="27">
        <f>IF($A172="",0,INDEX(Transactions!$O:$O,ROW()-8))</f>
        <v>0</v>
      </c>
      <c r="G172" s="27">
        <f>IF($A172="",0,INDEX(Transactions!$P:$P,ROW()-8))</f>
        <v>0</v>
      </c>
    </row>
    <row r="173" spans="1:7" ht="15" customHeight="1" x14ac:dyDescent="0.15">
      <c r="A173" t="str">
        <f>IF(INDEX(Transactions!$J:$J,ROW()-8)="","",INDEX(Transactions!$J:$J,ROW()-8))</f>
        <v/>
      </c>
      <c r="B173" s="293">
        <f ca="1">IF($A173="",TODAY(),INDEX(Transactions!$G:$G,ROW()-8))</f>
        <v>46229</v>
      </c>
      <c r="C173" s="294" t="str">
        <f>IF($A173="","",INDEX(Transactions!$A:$A,ROW()-8))</f>
        <v/>
      </c>
      <c r="D173" s="27">
        <f>IF($A173="",0,INDEX(Transactions!$H:$H,ROW()-8))</f>
        <v>0</v>
      </c>
      <c r="E173" s="295">
        <f>IF($A173="",1,INDEX(Transactions!$N:$N,ROW()-8))</f>
        <v>1</v>
      </c>
      <c r="F173" s="27">
        <f>IF($A173="",0,INDEX(Transactions!$O:$O,ROW()-8))</f>
        <v>0</v>
      </c>
      <c r="G173" s="27">
        <f>IF($A173="",0,INDEX(Transactions!$P:$P,ROW()-8))</f>
        <v>0</v>
      </c>
    </row>
    <row r="174" spans="1:7" ht="15" customHeight="1" x14ac:dyDescent="0.15">
      <c r="A174" t="str">
        <f>IF(INDEX(Transactions!$J:$J,ROW()-8)="","",INDEX(Transactions!$J:$J,ROW()-8))</f>
        <v/>
      </c>
      <c r="B174" s="293">
        <f ca="1">IF($A174="",TODAY(),INDEX(Transactions!$G:$G,ROW()-8))</f>
        <v>46229</v>
      </c>
      <c r="C174" s="294" t="str">
        <f>IF($A174="","",INDEX(Transactions!$A:$A,ROW()-8))</f>
        <v/>
      </c>
      <c r="D174" s="27">
        <f>IF($A174="",0,INDEX(Transactions!$H:$H,ROW()-8))</f>
        <v>0</v>
      </c>
      <c r="E174" s="296">
        <f>IF($A174="",1,INDEX(Transactions!$N:$N,ROW()-8))</f>
        <v>1</v>
      </c>
      <c r="F174" s="27">
        <f>IF($A174="",0,INDEX(Transactions!$O:$O,ROW()-8))</f>
        <v>0</v>
      </c>
      <c r="G174" s="27">
        <f>IF($A174="",0,INDEX(Transactions!$P:$P,ROW()-8))</f>
        <v>0</v>
      </c>
    </row>
    <row r="175" spans="1:7" ht="15" customHeight="1" x14ac:dyDescent="0.15">
      <c r="A175" t="str">
        <f>IF(INDEX(Transactions!$J:$J,ROW()-8)="","",INDEX(Transactions!$J:$J,ROW()-8))</f>
        <v/>
      </c>
      <c r="B175" s="293">
        <f ca="1">IF($A175="",TODAY(),INDEX(Transactions!$G:$G,ROW()-8))</f>
        <v>46229</v>
      </c>
      <c r="C175" s="294" t="str">
        <f>IF($A175="","",INDEX(Transactions!$A:$A,ROW()-8))</f>
        <v/>
      </c>
      <c r="D175" s="27">
        <f>IF($A175="",0,INDEX(Transactions!$H:$H,ROW()-8))</f>
        <v>0</v>
      </c>
      <c r="E175" s="296">
        <f>IF($A175="",1,INDEX(Transactions!$N:$N,ROW()-8))</f>
        <v>1</v>
      </c>
      <c r="F175" s="27">
        <f>IF($A175="",0,INDEX(Transactions!$O:$O,ROW()-8))</f>
        <v>0</v>
      </c>
      <c r="G175" s="27">
        <f>IF($A175="",0,INDEX(Transactions!$P:$P,ROW()-8))</f>
        <v>0</v>
      </c>
    </row>
    <row r="176" spans="1:7" ht="15" customHeight="1" x14ac:dyDescent="0.15">
      <c r="A176" t="str">
        <f>IF(INDEX(Transactions!$J:$J,ROW()-8)="","",INDEX(Transactions!$J:$J,ROW()-8))</f>
        <v/>
      </c>
      <c r="B176" s="293">
        <f ca="1">IF($A176="",TODAY(),INDEX(Transactions!$G:$G,ROW()-8))</f>
        <v>46229</v>
      </c>
      <c r="C176" s="294" t="str">
        <f>IF($A176="","",INDEX(Transactions!$A:$A,ROW()-8))</f>
        <v/>
      </c>
      <c r="D176" s="27">
        <f>IF($A176="",0,INDEX(Transactions!$H:$H,ROW()-8))</f>
        <v>0</v>
      </c>
      <c r="E176" s="296">
        <f>IF($A176="",1,INDEX(Transactions!$N:$N,ROW()-8))</f>
        <v>1</v>
      </c>
      <c r="F176" s="27">
        <f>IF($A176="",0,INDEX(Transactions!$O:$O,ROW()-8))</f>
        <v>0</v>
      </c>
      <c r="G176" s="27">
        <f>IF($A176="",0,INDEX(Transactions!$P:$P,ROW()-8))</f>
        <v>0</v>
      </c>
    </row>
    <row r="177" spans="1:7" ht="15" customHeight="1" x14ac:dyDescent="0.15">
      <c r="A177" t="str">
        <f>IF(INDEX(Transactions!$J:$J,ROW()-8)="","",INDEX(Transactions!$J:$J,ROW()-8))</f>
        <v/>
      </c>
      <c r="B177" s="293">
        <f ca="1">IF($A177="",TODAY(),INDEX(Transactions!$G:$G,ROW()-8))</f>
        <v>46229</v>
      </c>
      <c r="C177" s="294" t="str">
        <f>IF($A177="","",INDEX(Transactions!$A:$A,ROW()-8))</f>
        <v/>
      </c>
      <c r="D177" s="27">
        <f>IF($A177="",0,INDEX(Transactions!$H:$H,ROW()-8))</f>
        <v>0</v>
      </c>
      <c r="E177" s="296">
        <f>IF($A177="",1,INDEX(Transactions!$N:$N,ROW()-8))</f>
        <v>1</v>
      </c>
      <c r="F177" s="27">
        <f>IF($A177="",0,INDEX(Transactions!$O:$O,ROW()-8))</f>
        <v>0</v>
      </c>
      <c r="G177" s="27">
        <f>IF($A177="",0,INDEX(Transactions!$P:$P,ROW()-8))</f>
        <v>0</v>
      </c>
    </row>
    <row r="178" spans="1:7" ht="15" customHeight="1" x14ac:dyDescent="0.15">
      <c r="A178" t="str">
        <f>IF(INDEX(Transactions!$J:$J,ROW()-8)="","",INDEX(Transactions!$J:$J,ROW()-8))</f>
        <v/>
      </c>
      <c r="B178" s="293">
        <f ca="1">IF($A178="",TODAY(),INDEX(Transactions!$G:$G,ROW()-8))</f>
        <v>46229</v>
      </c>
      <c r="C178" s="294" t="str">
        <f>IF($A178="","",INDEX(Transactions!$A:$A,ROW()-8))</f>
        <v/>
      </c>
      <c r="D178" s="27">
        <f>IF($A178="",0,INDEX(Transactions!$H:$H,ROW()-8))</f>
        <v>0</v>
      </c>
      <c r="E178" s="296">
        <f>IF($A178="",1,INDEX(Transactions!$N:$N,ROW()-8))</f>
        <v>1</v>
      </c>
      <c r="F178" s="27">
        <f>IF($A178="",0,INDEX(Transactions!$O:$O,ROW()-8))</f>
        <v>0</v>
      </c>
      <c r="G178" s="27">
        <f>IF($A178="",0,INDEX(Transactions!$P:$P,ROW()-8))</f>
        <v>0</v>
      </c>
    </row>
    <row r="179" spans="1:7" ht="15" customHeight="1" x14ac:dyDescent="0.15">
      <c r="A179" t="str">
        <f>IF(INDEX(Transactions!$J:$J,ROW()-8)="","",INDEX(Transactions!$J:$J,ROW()-8))</f>
        <v/>
      </c>
      <c r="B179" s="293">
        <f ca="1">IF($A179="",TODAY(),INDEX(Transactions!$G:$G,ROW()-8))</f>
        <v>46229</v>
      </c>
      <c r="C179" s="294" t="str">
        <f>IF($A179="","",INDEX(Transactions!$A:$A,ROW()-8))</f>
        <v/>
      </c>
      <c r="D179" s="27">
        <f>IF($A179="",0,INDEX(Transactions!$H:$H,ROW()-8))</f>
        <v>0</v>
      </c>
      <c r="E179" s="296">
        <f>IF($A179="",1,INDEX(Transactions!$N:$N,ROW()-8))</f>
        <v>1</v>
      </c>
      <c r="F179" s="27">
        <f>IF($A179="",0,INDEX(Transactions!$O:$O,ROW()-8))</f>
        <v>0</v>
      </c>
      <c r="G179" s="27">
        <f>IF($A179="",0,INDEX(Transactions!$P:$P,ROW()-8))</f>
        <v>0</v>
      </c>
    </row>
    <row r="180" spans="1:7" ht="15" customHeight="1" x14ac:dyDescent="0.15">
      <c r="A180" t="str">
        <f>IF(INDEX(Transactions!$J:$J,ROW()-8)="","",INDEX(Transactions!$J:$J,ROW()-8))</f>
        <v/>
      </c>
      <c r="B180" s="293">
        <f ca="1">IF($A180="",TODAY(),INDEX(Transactions!$G:$G,ROW()-8))</f>
        <v>46229</v>
      </c>
      <c r="C180" s="294" t="str">
        <f>IF($A180="","",INDEX(Transactions!$A:$A,ROW()-8))</f>
        <v/>
      </c>
      <c r="D180" s="27">
        <f>IF($A180="",0,INDEX(Transactions!$H:$H,ROW()-8))</f>
        <v>0</v>
      </c>
      <c r="E180" s="295">
        <f>IF($A180="",1,INDEX(Transactions!$N:$N,ROW()-8))</f>
        <v>1</v>
      </c>
      <c r="F180" s="27">
        <f>IF($A180="",0,INDEX(Transactions!$O:$O,ROW()-8))</f>
        <v>0</v>
      </c>
      <c r="G180" s="27">
        <f>IF($A180="",0,INDEX(Transactions!$P:$P,ROW()-8))</f>
        <v>0</v>
      </c>
    </row>
    <row r="181" spans="1:7" ht="15" customHeight="1" x14ac:dyDescent="0.15">
      <c r="A181" t="str">
        <f>IF(INDEX(Transactions!$J:$J,ROW()-8)="","",INDEX(Transactions!$J:$J,ROW()-8))</f>
        <v/>
      </c>
      <c r="B181" s="293">
        <f ca="1">IF($A181="",TODAY(),INDEX(Transactions!$G:$G,ROW()-8))</f>
        <v>46229</v>
      </c>
      <c r="C181" s="294" t="str">
        <f>IF($A181="","",INDEX(Transactions!$A:$A,ROW()-8))</f>
        <v/>
      </c>
      <c r="D181" s="27">
        <f>IF($A181="",0,INDEX(Transactions!$H:$H,ROW()-8))</f>
        <v>0</v>
      </c>
      <c r="E181" s="296">
        <f>IF($A181="",1,INDEX(Transactions!$N:$N,ROW()-8))</f>
        <v>1</v>
      </c>
      <c r="F181" s="27">
        <f>IF($A181="",0,INDEX(Transactions!$O:$O,ROW()-8))</f>
        <v>0</v>
      </c>
      <c r="G181" s="27">
        <f>IF($A181="",0,INDEX(Transactions!$P:$P,ROW()-8))</f>
        <v>0</v>
      </c>
    </row>
    <row r="182" spans="1:7" ht="15" customHeight="1" x14ac:dyDescent="0.15">
      <c r="A182" t="str">
        <f>IF(INDEX(Transactions!$J:$J,ROW()-8)="","",INDEX(Transactions!$J:$J,ROW()-8))</f>
        <v/>
      </c>
      <c r="B182" s="293">
        <f ca="1">IF($A182="",TODAY(),INDEX(Transactions!$G:$G,ROW()-8))</f>
        <v>46229</v>
      </c>
      <c r="C182" s="294" t="str">
        <f>IF($A182="","",INDEX(Transactions!$A:$A,ROW()-8))</f>
        <v/>
      </c>
      <c r="D182" s="27">
        <f>IF($A182="",0,INDEX(Transactions!$H:$H,ROW()-8))</f>
        <v>0</v>
      </c>
      <c r="E182" s="296">
        <f>IF($A182="",1,INDEX(Transactions!$N:$N,ROW()-8))</f>
        <v>1</v>
      </c>
      <c r="F182" s="27">
        <f>IF($A182="",0,INDEX(Transactions!$O:$O,ROW()-8))</f>
        <v>0</v>
      </c>
      <c r="G182" s="27">
        <f>IF($A182="",0,INDEX(Transactions!$P:$P,ROW()-8))</f>
        <v>0</v>
      </c>
    </row>
    <row r="183" spans="1:7" ht="15" customHeight="1" x14ac:dyDescent="0.15">
      <c r="A183" t="str">
        <f>IF(INDEX(Transactions!$J:$J,ROW()-8)="","",INDEX(Transactions!$J:$J,ROW()-8))</f>
        <v/>
      </c>
      <c r="B183" s="293">
        <f ca="1">IF($A183="",TODAY(),INDEX(Transactions!$G:$G,ROW()-8))</f>
        <v>46229</v>
      </c>
      <c r="C183" s="294" t="str">
        <f>IF($A183="","",INDEX(Transactions!$A:$A,ROW()-8))</f>
        <v/>
      </c>
      <c r="D183" s="27">
        <f>IF($A183="",0,INDEX(Transactions!$H:$H,ROW()-8))</f>
        <v>0</v>
      </c>
      <c r="E183" s="296">
        <f>IF($A183="",1,INDEX(Transactions!$N:$N,ROW()-8))</f>
        <v>1</v>
      </c>
      <c r="F183" s="27">
        <f>IF($A183="",0,INDEX(Transactions!$O:$O,ROW()-8))</f>
        <v>0</v>
      </c>
      <c r="G183" s="27">
        <f>IF($A183="",0,INDEX(Transactions!$P:$P,ROW()-8))</f>
        <v>0</v>
      </c>
    </row>
    <row r="184" spans="1:7" ht="15" customHeight="1" x14ac:dyDescent="0.15">
      <c r="A184" t="str">
        <f>IF(INDEX(Transactions!$J:$J,ROW()-8)="","",INDEX(Transactions!$J:$J,ROW()-8))</f>
        <v/>
      </c>
      <c r="B184" s="293">
        <f ca="1">IF($A184="",TODAY(),INDEX(Transactions!$G:$G,ROW()-8))</f>
        <v>46229</v>
      </c>
      <c r="C184" s="294" t="str">
        <f>IF($A184="","",INDEX(Transactions!$A:$A,ROW()-8))</f>
        <v/>
      </c>
      <c r="D184" s="27">
        <f>IF($A184="",0,INDEX(Transactions!$H:$H,ROW()-8))</f>
        <v>0</v>
      </c>
      <c r="E184" s="295">
        <f>IF($A184="",1,INDEX(Transactions!$N:$N,ROW()-8))</f>
        <v>1</v>
      </c>
      <c r="F184" s="27">
        <f>IF($A184="",0,INDEX(Transactions!$O:$O,ROW()-8))</f>
        <v>0</v>
      </c>
      <c r="G184" s="27">
        <f>IF($A184="",0,INDEX(Transactions!$P:$P,ROW()-8))</f>
        <v>0</v>
      </c>
    </row>
    <row r="185" spans="1:7" ht="15" customHeight="1" x14ac:dyDescent="0.15">
      <c r="A185" t="str">
        <f>IF(INDEX(Transactions!$J:$J,ROW()-8)="","",INDEX(Transactions!$J:$J,ROW()-8))</f>
        <v/>
      </c>
      <c r="B185" s="293">
        <f ca="1">IF($A185="",TODAY(),INDEX(Transactions!$G:$G,ROW()-8))</f>
        <v>46229</v>
      </c>
      <c r="C185" s="294" t="str">
        <f>IF($A185="","",INDEX(Transactions!$A:$A,ROW()-8))</f>
        <v/>
      </c>
      <c r="D185" s="27">
        <f>IF($A185="",0,INDEX(Transactions!$H:$H,ROW()-8))</f>
        <v>0</v>
      </c>
      <c r="E185" s="295">
        <f>IF($A185="",1,INDEX(Transactions!$N:$N,ROW()-8))</f>
        <v>1</v>
      </c>
      <c r="F185" s="27">
        <f>IF($A185="",0,INDEX(Transactions!$O:$O,ROW()-8))</f>
        <v>0</v>
      </c>
      <c r="G185" s="27">
        <f>IF($A185="",0,INDEX(Transactions!$P:$P,ROW()-8))</f>
        <v>0</v>
      </c>
    </row>
    <row r="186" spans="1:7" ht="15" customHeight="1" x14ac:dyDescent="0.15">
      <c r="A186" t="str">
        <f>IF(INDEX(Transactions!$J:$J,ROW()-8)="","",INDEX(Transactions!$J:$J,ROW()-8))</f>
        <v/>
      </c>
      <c r="B186" s="293">
        <f ca="1">IF($A186="",TODAY(),INDEX(Transactions!$G:$G,ROW()-8))</f>
        <v>46229</v>
      </c>
      <c r="C186" s="294" t="str">
        <f>IF($A186="","",INDEX(Transactions!$A:$A,ROW()-8))</f>
        <v/>
      </c>
      <c r="D186" s="27">
        <f>IF($A186="",0,INDEX(Transactions!$H:$H,ROW()-8))</f>
        <v>0</v>
      </c>
      <c r="E186" s="295">
        <f>IF($A186="",1,INDEX(Transactions!$N:$N,ROW()-8))</f>
        <v>1</v>
      </c>
      <c r="F186" s="27">
        <f>IF($A186="",0,INDEX(Transactions!$O:$O,ROW()-8))</f>
        <v>0</v>
      </c>
      <c r="G186" s="27">
        <f>IF($A186="",0,INDEX(Transactions!$P:$P,ROW()-8))</f>
        <v>0</v>
      </c>
    </row>
    <row r="187" spans="1:7" ht="15" customHeight="1" x14ac:dyDescent="0.15">
      <c r="A187" t="str">
        <f>IF(INDEX(Transactions!$J:$J,ROW()-8)="","",INDEX(Transactions!$J:$J,ROW()-8))</f>
        <v/>
      </c>
      <c r="B187" s="293">
        <f ca="1">IF($A187="",TODAY(),INDEX(Transactions!$G:$G,ROW()-8))</f>
        <v>46229</v>
      </c>
      <c r="C187" s="294" t="str">
        <f>IF($A187="","",INDEX(Transactions!$A:$A,ROW()-8))</f>
        <v/>
      </c>
      <c r="D187" s="27">
        <f>IF($A187="",0,INDEX(Transactions!$H:$H,ROW()-8))</f>
        <v>0</v>
      </c>
      <c r="E187" s="295">
        <f>IF($A187="",1,INDEX(Transactions!$N:$N,ROW()-8))</f>
        <v>1</v>
      </c>
      <c r="F187" s="27">
        <f>IF($A187="",0,INDEX(Transactions!$O:$O,ROW()-8))</f>
        <v>0</v>
      </c>
      <c r="G187" s="27">
        <f>IF($A187="",0,INDEX(Transactions!$P:$P,ROW()-8))</f>
        <v>0</v>
      </c>
    </row>
    <row r="188" spans="1:7" ht="15" customHeight="1" x14ac:dyDescent="0.15">
      <c r="A188" t="str">
        <f>IF(INDEX(Transactions!$J:$J,ROW()-8)="","",INDEX(Transactions!$J:$J,ROW()-8))</f>
        <v/>
      </c>
      <c r="B188" s="293">
        <f ca="1">IF($A188="",TODAY(),INDEX(Transactions!$G:$G,ROW()-8))</f>
        <v>46229</v>
      </c>
      <c r="C188" s="294" t="str">
        <f>IF($A188="","",INDEX(Transactions!$A:$A,ROW()-8))</f>
        <v/>
      </c>
      <c r="D188" s="27">
        <f>IF($A188="",0,INDEX(Transactions!$H:$H,ROW()-8))</f>
        <v>0</v>
      </c>
      <c r="E188" s="295">
        <f>IF($A188="",1,INDEX(Transactions!$N:$N,ROW()-8))</f>
        <v>1</v>
      </c>
      <c r="F188" s="27">
        <f>IF($A188="",0,INDEX(Transactions!$O:$O,ROW()-8))</f>
        <v>0</v>
      </c>
      <c r="G188" s="27">
        <f>IF($A188="",0,INDEX(Transactions!$P:$P,ROW()-8))</f>
        <v>0</v>
      </c>
    </row>
    <row r="189" spans="1:7" ht="15" customHeight="1" x14ac:dyDescent="0.15">
      <c r="A189" t="str">
        <f>IF(INDEX(Transactions!$J:$J,ROW()-8)="","",INDEX(Transactions!$J:$J,ROW()-8))</f>
        <v/>
      </c>
      <c r="B189" s="293">
        <f ca="1">IF($A189="",TODAY(),INDEX(Transactions!$G:$G,ROW()-8))</f>
        <v>46229</v>
      </c>
      <c r="C189" s="294" t="str">
        <f>IF($A189="","",INDEX(Transactions!$A:$A,ROW()-8))</f>
        <v/>
      </c>
      <c r="D189" s="27">
        <f>IF($A189="",0,INDEX(Transactions!$H:$H,ROW()-8))</f>
        <v>0</v>
      </c>
      <c r="E189" s="295">
        <f>IF($A189="",1,INDEX(Transactions!$N:$N,ROW()-8))</f>
        <v>1</v>
      </c>
      <c r="F189" s="27">
        <f>IF($A189="",0,INDEX(Transactions!$O:$O,ROW()-8))</f>
        <v>0</v>
      </c>
      <c r="G189" s="27">
        <f>IF($A189="",0,INDEX(Transactions!$P:$P,ROW()-8))</f>
        <v>0</v>
      </c>
    </row>
    <row r="190" spans="1:7" ht="15" customHeight="1" x14ac:dyDescent="0.15">
      <c r="A190" t="str">
        <f>IF(INDEX(Transactions!$J:$J,ROW()-8)="","",INDEX(Transactions!$J:$J,ROW()-8))</f>
        <v/>
      </c>
      <c r="B190" s="293">
        <f ca="1">IF($A190="",TODAY(),INDEX(Transactions!$G:$G,ROW()-8))</f>
        <v>46229</v>
      </c>
      <c r="C190" s="294" t="str">
        <f>IF($A190="","",INDEX(Transactions!$A:$A,ROW()-8))</f>
        <v/>
      </c>
      <c r="D190" s="27">
        <f>IF($A190="",0,INDEX(Transactions!$H:$H,ROW()-8))</f>
        <v>0</v>
      </c>
      <c r="E190" s="296">
        <f>IF($A190="",1,INDEX(Transactions!$N:$N,ROW()-8))</f>
        <v>1</v>
      </c>
      <c r="F190" s="27">
        <f>IF($A190="",0,INDEX(Transactions!$O:$O,ROW()-8))</f>
        <v>0</v>
      </c>
      <c r="G190" s="27">
        <f>IF($A190="",0,INDEX(Transactions!$P:$P,ROW()-8))</f>
        <v>0</v>
      </c>
    </row>
    <row r="191" spans="1:7" ht="15" customHeight="1" x14ac:dyDescent="0.15">
      <c r="A191" t="str">
        <f>IF(INDEX(Transactions!$J:$J,ROW()-8)="","",INDEX(Transactions!$J:$J,ROW()-8))</f>
        <v/>
      </c>
      <c r="B191" s="293">
        <f ca="1">IF($A191="",TODAY(),INDEX(Transactions!$G:$G,ROW()-8))</f>
        <v>46229</v>
      </c>
      <c r="C191" s="294" t="str">
        <f>IF($A191="","",INDEX(Transactions!$A:$A,ROW()-8))</f>
        <v/>
      </c>
      <c r="D191" s="27">
        <f>IF($A191="",0,INDEX(Transactions!$H:$H,ROW()-8))</f>
        <v>0</v>
      </c>
      <c r="E191" s="296">
        <f>IF($A191="",1,INDEX(Transactions!$N:$N,ROW()-8))</f>
        <v>1</v>
      </c>
      <c r="F191" s="27">
        <f>IF($A191="",0,INDEX(Transactions!$O:$O,ROW()-8))</f>
        <v>0</v>
      </c>
      <c r="G191" s="27">
        <f>IF($A191="",0,INDEX(Transactions!$P:$P,ROW()-8))</f>
        <v>0</v>
      </c>
    </row>
    <row r="192" spans="1:7" ht="15" customHeight="1" x14ac:dyDescent="0.15">
      <c r="A192" t="str">
        <f>IF(INDEX(Transactions!$J:$J,ROW()-8)="","",INDEX(Transactions!$J:$J,ROW()-8))</f>
        <v/>
      </c>
      <c r="B192" s="293">
        <f ca="1">IF($A192="",TODAY(),INDEX(Transactions!$G:$G,ROW()-8))</f>
        <v>46229</v>
      </c>
      <c r="C192" s="294" t="str">
        <f>IF($A192="","",INDEX(Transactions!$A:$A,ROW()-8))</f>
        <v/>
      </c>
      <c r="D192" s="27">
        <f>IF($A192="",0,INDEX(Transactions!$H:$H,ROW()-8))</f>
        <v>0</v>
      </c>
      <c r="E192" s="295">
        <f>IF($A192="",1,INDEX(Transactions!$N:$N,ROW()-8))</f>
        <v>1</v>
      </c>
      <c r="F192" s="27">
        <f>IF($A192="",0,INDEX(Transactions!$O:$O,ROW()-8))</f>
        <v>0</v>
      </c>
      <c r="G192" s="27">
        <f>IF($A192="",0,INDEX(Transactions!$P:$P,ROW()-8))</f>
        <v>0</v>
      </c>
    </row>
    <row r="193" spans="1:7" ht="15" customHeight="1" x14ac:dyDescent="0.15">
      <c r="A193" t="str">
        <f>IF(INDEX(Transactions!$J:$J,ROW()-8)="","",INDEX(Transactions!$J:$J,ROW()-8))</f>
        <v/>
      </c>
      <c r="B193" s="293">
        <f ca="1">IF($A193="",TODAY(),INDEX(Transactions!$G:$G,ROW()-8))</f>
        <v>46229</v>
      </c>
      <c r="C193" s="294" t="str">
        <f>IF($A193="","",INDEX(Transactions!$A:$A,ROW()-8))</f>
        <v/>
      </c>
      <c r="D193" s="27">
        <f>IF($A193="",0,INDEX(Transactions!$H:$H,ROW()-8))</f>
        <v>0</v>
      </c>
      <c r="E193" s="296">
        <f>IF($A193="",1,INDEX(Transactions!$N:$N,ROW()-8))</f>
        <v>1</v>
      </c>
      <c r="F193" s="27">
        <f>IF($A193="",0,INDEX(Transactions!$O:$O,ROW()-8))</f>
        <v>0</v>
      </c>
      <c r="G193" s="27">
        <f>IF($A193="",0,INDEX(Transactions!$P:$P,ROW()-8))</f>
        <v>0</v>
      </c>
    </row>
    <row r="194" spans="1:7" ht="15" customHeight="1" x14ac:dyDescent="0.15">
      <c r="A194" t="str">
        <f>IF(INDEX(Transactions!$J:$J,ROW()-8)="","",INDEX(Transactions!$J:$J,ROW()-8))</f>
        <v/>
      </c>
      <c r="B194" s="293">
        <f ca="1">IF($A194="",TODAY(),INDEX(Transactions!$G:$G,ROW()-8))</f>
        <v>46229</v>
      </c>
      <c r="C194" s="294" t="str">
        <f>IF($A194="","",INDEX(Transactions!$A:$A,ROW()-8))</f>
        <v/>
      </c>
      <c r="D194" s="27">
        <f>IF($A194="",0,INDEX(Transactions!$H:$H,ROW()-8))</f>
        <v>0</v>
      </c>
      <c r="E194" s="296">
        <f>IF($A194="",1,INDEX(Transactions!$N:$N,ROW()-8))</f>
        <v>1</v>
      </c>
      <c r="F194" s="27">
        <f>IF($A194="",0,INDEX(Transactions!$O:$O,ROW()-8))</f>
        <v>0</v>
      </c>
      <c r="G194" s="27">
        <f>IF($A194="",0,INDEX(Transactions!$P:$P,ROW()-8))</f>
        <v>0</v>
      </c>
    </row>
    <row r="195" spans="1:7" ht="15" customHeight="1" x14ac:dyDescent="0.15">
      <c r="A195" t="str">
        <f>IF(INDEX(Transactions!$J:$J,ROW()-8)="","",INDEX(Transactions!$J:$J,ROW()-8))</f>
        <v/>
      </c>
      <c r="B195" s="293">
        <f ca="1">IF($A195="",TODAY(),INDEX(Transactions!$G:$G,ROW()-8))</f>
        <v>46229</v>
      </c>
      <c r="C195" s="294" t="str">
        <f>IF($A195="","",INDEX(Transactions!$A:$A,ROW()-8))</f>
        <v/>
      </c>
      <c r="D195" s="27">
        <f>IF($A195="",0,INDEX(Transactions!$H:$H,ROW()-8))</f>
        <v>0</v>
      </c>
      <c r="E195" s="296">
        <f>IF($A195="",1,INDEX(Transactions!$N:$N,ROW()-8))</f>
        <v>1</v>
      </c>
      <c r="F195" s="27">
        <f>IF($A195="",0,INDEX(Transactions!$O:$O,ROW()-8))</f>
        <v>0</v>
      </c>
      <c r="G195" s="27">
        <f>IF($A195="",0,INDEX(Transactions!$P:$P,ROW()-8))</f>
        <v>0</v>
      </c>
    </row>
    <row r="196" spans="1:7" ht="15" customHeight="1" x14ac:dyDescent="0.15">
      <c r="A196" t="str">
        <f>IF(INDEX(Transactions!$J:$J,ROW()-8)="","",INDEX(Transactions!$J:$J,ROW()-8))</f>
        <v/>
      </c>
      <c r="B196" s="293">
        <f ca="1">IF($A196="",TODAY(),INDEX(Transactions!$G:$G,ROW()-8))</f>
        <v>46229</v>
      </c>
      <c r="C196" s="294" t="str">
        <f>IF($A196="","",INDEX(Transactions!$A:$A,ROW()-8))</f>
        <v/>
      </c>
      <c r="D196" s="27">
        <f>IF($A196="",0,INDEX(Transactions!$H:$H,ROW()-8))</f>
        <v>0</v>
      </c>
      <c r="E196" s="295">
        <f>IF($A196="",1,INDEX(Transactions!$N:$N,ROW()-8))</f>
        <v>1</v>
      </c>
      <c r="F196" s="27">
        <f>IF($A196="",0,INDEX(Transactions!$O:$O,ROW()-8))</f>
        <v>0</v>
      </c>
      <c r="G196" s="27">
        <f>IF($A196="",0,INDEX(Transactions!$P:$P,ROW()-8))</f>
        <v>0</v>
      </c>
    </row>
    <row r="197" spans="1:7" ht="15" customHeight="1" x14ac:dyDescent="0.15">
      <c r="A197" t="str">
        <f>IF(INDEX(Transactions!$J:$J,ROW()-8)="","",INDEX(Transactions!$J:$J,ROW()-8))</f>
        <v/>
      </c>
      <c r="B197" s="293">
        <f ca="1">IF($A197="",TODAY(),INDEX(Transactions!$G:$G,ROW()-8))</f>
        <v>46229</v>
      </c>
      <c r="C197" s="294" t="str">
        <f>IF($A197="","",INDEX(Transactions!$A:$A,ROW()-8))</f>
        <v/>
      </c>
      <c r="D197" s="27">
        <f>IF($A197="",0,INDEX(Transactions!$H:$H,ROW()-8))</f>
        <v>0</v>
      </c>
      <c r="E197" s="296">
        <f>IF($A197="",1,INDEX(Transactions!$N:$N,ROW()-8))</f>
        <v>1</v>
      </c>
      <c r="F197" s="27">
        <f>IF($A197="",0,INDEX(Transactions!$O:$O,ROW()-8))</f>
        <v>0</v>
      </c>
      <c r="G197" s="27">
        <f>IF($A197="",0,INDEX(Transactions!$P:$P,ROW()-8))</f>
        <v>0</v>
      </c>
    </row>
    <row r="198" spans="1:7" ht="15" customHeight="1" x14ac:dyDescent="0.15">
      <c r="A198" t="str">
        <f>IF(INDEX(Transactions!$J:$J,ROW()-8)="","",INDEX(Transactions!$J:$J,ROW()-8))</f>
        <v/>
      </c>
      <c r="B198" s="293">
        <f ca="1">IF($A198="",TODAY(),INDEX(Transactions!$G:$G,ROW()-8))</f>
        <v>46229</v>
      </c>
      <c r="C198" s="294" t="str">
        <f>IF($A198="","",INDEX(Transactions!$A:$A,ROW()-8))</f>
        <v/>
      </c>
      <c r="D198" s="27">
        <f>IF($A198="",0,INDEX(Transactions!$H:$H,ROW()-8))</f>
        <v>0</v>
      </c>
      <c r="E198" s="296">
        <f>IF($A198="",1,INDEX(Transactions!$N:$N,ROW()-8))</f>
        <v>1</v>
      </c>
      <c r="F198" s="27">
        <f>IF($A198="",0,INDEX(Transactions!$O:$O,ROW()-8))</f>
        <v>0</v>
      </c>
      <c r="G198" s="27">
        <f>IF($A198="",0,INDEX(Transactions!$P:$P,ROW()-8))</f>
        <v>0</v>
      </c>
    </row>
    <row r="199" spans="1:7" ht="15" customHeight="1" x14ac:dyDescent="0.15">
      <c r="A199" t="str">
        <f>IF(INDEX(Transactions!$J:$J,ROW()-8)="","",INDEX(Transactions!$J:$J,ROW()-8))</f>
        <v/>
      </c>
      <c r="B199" s="293">
        <f ca="1">IF($A199="",TODAY(),INDEX(Transactions!$G:$G,ROW()-8))</f>
        <v>46229</v>
      </c>
      <c r="C199" s="294" t="str">
        <f>IF($A199="","",INDEX(Transactions!$A:$A,ROW()-8))</f>
        <v/>
      </c>
      <c r="D199" s="27">
        <f>IF($A199="",0,INDEX(Transactions!$H:$H,ROW()-8))</f>
        <v>0</v>
      </c>
      <c r="E199" s="296">
        <f>IF($A199="",1,INDEX(Transactions!$N:$N,ROW()-8))</f>
        <v>1</v>
      </c>
      <c r="F199" s="27">
        <f>IF($A199="",0,INDEX(Transactions!$O:$O,ROW()-8))</f>
        <v>0</v>
      </c>
      <c r="G199" s="27">
        <f>IF($A199="",0,INDEX(Transactions!$P:$P,ROW()-8))</f>
        <v>0</v>
      </c>
    </row>
    <row r="200" spans="1:7" ht="15" customHeight="1" x14ac:dyDescent="0.15">
      <c r="A200" t="str">
        <f>IF(INDEX(Transactions!$J:$J,ROW()-8)="","",INDEX(Transactions!$J:$J,ROW()-8))</f>
        <v/>
      </c>
      <c r="B200" s="293">
        <f ca="1">IF($A200="",TODAY(),INDEX(Transactions!$G:$G,ROW()-8))</f>
        <v>46229</v>
      </c>
      <c r="C200" s="294" t="str">
        <f>IF($A200="","",INDEX(Transactions!$A:$A,ROW()-8))</f>
        <v/>
      </c>
      <c r="D200" s="27">
        <f>IF($A200="",0,INDEX(Transactions!$H:$H,ROW()-8))</f>
        <v>0</v>
      </c>
      <c r="E200" s="295">
        <f>IF($A200="",1,INDEX(Transactions!$N:$N,ROW()-8))</f>
        <v>1</v>
      </c>
      <c r="F200" s="27">
        <f>IF($A200="",0,INDEX(Transactions!$O:$O,ROW()-8))</f>
        <v>0</v>
      </c>
      <c r="G200" s="27">
        <f>IF($A200="",0,INDEX(Transactions!$P:$P,ROW()-8))</f>
        <v>0</v>
      </c>
    </row>
    <row r="201" spans="1:7" ht="15" customHeight="1" x14ac:dyDescent="0.15">
      <c r="A201" t="str">
        <f>IF(INDEX(Transactions!$J:$J,ROW()-8)="","",INDEX(Transactions!$J:$J,ROW()-8))</f>
        <v/>
      </c>
      <c r="B201" s="293">
        <f ca="1">IF($A201="",TODAY(),INDEX(Transactions!$G:$G,ROW()-8))</f>
        <v>46229</v>
      </c>
      <c r="C201" s="294" t="str">
        <f>IF($A201="","",INDEX(Transactions!$A:$A,ROW()-8))</f>
        <v/>
      </c>
      <c r="D201" s="27">
        <f>IF($A201="",0,INDEX(Transactions!$H:$H,ROW()-8))</f>
        <v>0</v>
      </c>
      <c r="E201" s="296">
        <f>IF($A201="",1,INDEX(Transactions!$N:$N,ROW()-8))</f>
        <v>1</v>
      </c>
      <c r="F201" s="27">
        <f>IF($A201="",0,INDEX(Transactions!$O:$O,ROW()-8))</f>
        <v>0</v>
      </c>
      <c r="G201" s="27">
        <f>IF($A201="",0,INDEX(Transactions!$P:$P,ROW()-8))</f>
        <v>0</v>
      </c>
    </row>
    <row r="202" spans="1:7" ht="15" customHeight="1" x14ac:dyDescent="0.15">
      <c r="A202" t="str">
        <f>IF(INDEX(Transactions!$J:$J,ROW()-8)="","",INDEX(Transactions!$J:$J,ROW()-8))</f>
        <v/>
      </c>
      <c r="B202" s="293">
        <f ca="1">IF($A202="",TODAY(),INDEX(Transactions!$G:$G,ROW()-8))</f>
        <v>46229</v>
      </c>
      <c r="C202" s="294" t="str">
        <f>IF($A202="","",INDEX(Transactions!$A:$A,ROW()-8))</f>
        <v/>
      </c>
      <c r="D202" s="27">
        <f>IF($A202="",0,INDEX(Transactions!$H:$H,ROW()-8))</f>
        <v>0</v>
      </c>
      <c r="E202" s="296">
        <f>IF($A202="",1,INDEX(Transactions!$N:$N,ROW()-8))</f>
        <v>1</v>
      </c>
      <c r="F202" s="27">
        <f>IF($A202="",0,INDEX(Transactions!$O:$O,ROW()-8))</f>
        <v>0</v>
      </c>
      <c r="G202" s="27">
        <f>IF($A202="",0,INDEX(Transactions!$P:$P,ROW()-8))</f>
        <v>0</v>
      </c>
    </row>
    <row r="203" spans="1:7" ht="15" customHeight="1" x14ac:dyDescent="0.15">
      <c r="A203" t="str">
        <f>IF(INDEX(Transactions!$J:$J,ROW()-8)="","",INDEX(Transactions!$J:$J,ROW()-8))</f>
        <v/>
      </c>
      <c r="B203" s="293">
        <f ca="1">IF($A203="",TODAY(),INDEX(Transactions!$G:$G,ROW()-8))</f>
        <v>46229</v>
      </c>
      <c r="C203" s="294" t="str">
        <f>IF($A203="","",INDEX(Transactions!$A:$A,ROW()-8))</f>
        <v/>
      </c>
      <c r="D203" s="27">
        <f>IF($A203="",0,INDEX(Transactions!$H:$H,ROW()-8))</f>
        <v>0</v>
      </c>
      <c r="E203" s="296">
        <f>IF($A203="",1,INDEX(Transactions!$N:$N,ROW()-8))</f>
        <v>1</v>
      </c>
      <c r="F203" s="27">
        <f>IF($A203="",0,INDEX(Transactions!$O:$O,ROW()-8))</f>
        <v>0</v>
      </c>
      <c r="G203" s="27">
        <f>IF($A203="",0,INDEX(Transactions!$P:$P,ROW()-8))</f>
        <v>0</v>
      </c>
    </row>
    <row r="204" spans="1:7" ht="15" customHeight="1" x14ac:dyDescent="0.15">
      <c r="A204" t="str">
        <f>IF(INDEX(Transactions!$J:$J,ROW()-8)="","",INDEX(Transactions!$J:$J,ROW()-8))</f>
        <v/>
      </c>
      <c r="B204" s="293">
        <f ca="1">IF($A204="",TODAY(),INDEX(Transactions!$G:$G,ROW()-8))</f>
        <v>46229</v>
      </c>
      <c r="C204" s="294" t="str">
        <f>IF($A204="","",INDEX(Transactions!$A:$A,ROW()-8))</f>
        <v/>
      </c>
      <c r="D204" s="27">
        <f>IF($A204="",0,INDEX(Transactions!$H:$H,ROW()-8))</f>
        <v>0</v>
      </c>
      <c r="E204" s="296">
        <f>IF($A204="",1,INDEX(Transactions!$N:$N,ROW()-8))</f>
        <v>1</v>
      </c>
      <c r="F204" s="27">
        <f>IF($A204="",0,INDEX(Transactions!$O:$O,ROW()-8))</f>
        <v>0</v>
      </c>
      <c r="G204" s="27">
        <f>IF($A204="",0,INDEX(Transactions!$P:$P,ROW()-8))</f>
        <v>0</v>
      </c>
    </row>
    <row r="205" spans="1:7" ht="15" customHeight="1" x14ac:dyDescent="0.15">
      <c r="A205" t="str">
        <f>IF(INDEX(Transactions!$J:$J,ROW()-8)="","",INDEX(Transactions!$J:$J,ROW()-8))</f>
        <v/>
      </c>
      <c r="B205" s="293">
        <f ca="1">IF($A205="",TODAY(),INDEX(Transactions!$G:$G,ROW()-8))</f>
        <v>46229</v>
      </c>
      <c r="C205" s="294" t="str">
        <f>IF($A205="","",INDEX(Transactions!$A:$A,ROW()-8))</f>
        <v/>
      </c>
      <c r="D205" s="27">
        <f>IF($A205="",0,INDEX(Transactions!$H:$H,ROW()-8))</f>
        <v>0</v>
      </c>
      <c r="E205" s="296">
        <f>IF($A205="",1,INDEX(Transactions!$N:$N,ROW()-8))</f>
        <v>1</v>
      </c>
      <c r="F205" s="27">
        <f>IF($A205="",0,INDEX(Transactions!$O:$O,ROW()-8))</f>
        <v>0</v>
      </c>
      <c r="G205" s="27">
        <f>IF($A205="",0,INDEX(Transactions!$P:$P,ROW()-8))</f>
        <v>0</v>
      </c>
    </row>
    <row r="206" spans="1:7" ht="15" customHeight="1" x14ac:dyDescent="0.15">
      <c r="A206" t="str">
        <f>IF(INDEX(Transactions!$J:$J,ROW()-8)="","",INDEX(Transactions!$J:$J,ROW()-8))</f>
        <v/>
      </c>
      <c r="B206" s="293">
        <f ca="1">IF($A206="",TODAY(),INDEX(Transactions!$G:$G,ROW()-8))</f>
        <v>46229</v>
      </c>
      <c r="C206" s="294" t="str">
        <f>IF($A206="","",INDEX(Transactions!$A:$A,ROW()-8))</f>
        <v/>
      </c>
      <c r="D206" s="27">
        <f>IF($A206="",0,INDEX(Transactions!$H:$H,ROW()-8))</f>
        <v>0</v>
      </c>
      <c r="E206" s="296">
        <f>IF($A206="",1,INDEX(Transactions!$N:$N,ROW()-8))</f>
        <v>1</v>
      </c>
      <c r="F206" s="27">
        <f>IF($A206="",0,INDEX(Transactions!$O:$O,ROW()-8))</f>
        <v>0</v>
      </c>
      <c r="G206" s="27">
        <f>IF($A206="",0,INDEX(Transactions!$P:$P,ROW()-8))</f>
        <v>0</v>
      </c>
    </row>
    <row r="207" spans="1:7" ht="15" customHeight="1" x14ac:dyDescent="0.15">
      <c r="A207" t="str">
        <f>IF(INDEX(Transactions!$J:$J,ROW()-8)="","",INDEX(Transactions!$J:$J,ROW()-8))</f>
        <v/>
      </c>
      <c r="B207" s="293">
        <f ca="1">IF($A207="",TODAY(),INDEX(Transactions!$G:$G,ROW()-8))</f>
        <v>46229</v>
      </c>
      <c r="C207" s="294" t="str">
        <f>IF($A207="","",INDEX(Transactions!$A:$A,ROW()-8))</f>
        <v/>
      </c>
      <c r="D207" s="27">
        <f>IF($A207="",0,INDEX(Transactions!$H:$H,ROW()-8))</f>
        <v>0</v>
      </c>
      <c r="E207" s="295">
        <f>IF($A207="",1,INDEX(Transactions!$N:$N,ROW()-8))</f>
        <v>1</v>
      </c>
      <c r="F207" s="27">
        <f>IF($A207="",0,INDEX(Transactions!$O:$O,ROW()-8))</f>
        <v>0</v>
      </c>
      <c r="G207" s="27">
        <f>IF($A207="",0,INDEX(Transactions!$P:$P,ROW()-8))</f>
        <v>0</v>
      </c>
    </row>
    <row r="208" spans="1:7" ht="15" customHeight="1" x14ac:dyDescent="0.15">
      <c r="A208" t="str">
        <f>IF(INDEX(Transactions!$J:$J,ROW()-8)="","",INDEX(Transactions!$J:$J,ROW()-8))</f>
        <v/>
      </c>
      <c r="B208" s="293">
        <f ca="1">IF($A208="",TODAY(),INDEX(Transactions!$G:$G,ROW()-8))</f>
        <v>46229</v>
      </c>
      <c r="C208" s="294" t="str">
        <f>IF($A208="","",INDEX(Transactions!$A:$A,ROW()-8))</f>
        <v/>
      </c>
      <c r="D208" s="27">
        <f>IF($A208="",0,INDEX(Transactions!$H:$H,ROW()-8))</f>
        <v>0</v>
      </c>
      <c r="E208" s="296">
        <f>IF($A208="",1,INDEX(Transactions!$N:$N,ROW()-8))</f>
        <v>1</v>
      </c>
      <c r="F208" s="27">
        <f>IF($A208="",0,INDEX(Transactions!$O:$O,ROW()-8))</f>
        <v>0</v>
      </c>
      <c r="G208" s="27">
        <f>IF($A208="",0,INDEX(Transactions!$P:$P,ROW()-8))</f>
        <v>0</v>
      </c>
    </row>
    <row r="209" spans="1:7" ht="15" customHeight="1" x14ac:dyDescent="0.15">
      <c r="A209" t="str">
        <f>IF(INDEX(Transactions!$J:$J,ROW()-8)="","",INDEX(Transactions!$J:$J,ROW()-8))</f>
        <v/>
      </c>
      <c r="B209" s="293">
        <f ca="1">IF($A209="",TODAY(),INDEX(Transactions!$G:$G,ROW()-8))</f>
        <v>46229</v>
      </c>
      <c r="C209" s="294" t="str">
        <f>IF($A209="","",INDEX(Transactions!$A:$A,ROW()-8))</f>
        <v/>
      </c>
      <c r="D209" s="27">
        <f>IF($A209="",0,INDEX(Transactions!$H:$H,ROW()-8))</f>
        <v>0</v>
      </c>
      <c r="E209" s="295">
        <f>IF($A209="",1,INDEX(Transactions!$N:$N,ROW()-8))</f>
        <v>1</v>
      </c>
      <c r="F209" s="27">
        <f>IF($A209="",0,INDEX(Transactions!$O:$O,ROW()-8))</f>
        <v>0</v>
      </c>
      <c r="G209" s="27">
        <f>IF($A209="",0,INDEX(Transactions!$P:$P,ROW()-8))</f>
        <v>0</v>
      </c>
    </row>
    <row r="210" spans="1:7" ht="15" customHeight="1" x14ac:dyDescent="0.15">
      <c r="A210" t="str">
        <f>IF(INDEX(Transactions!$J:$J,ROW()-8)="","",INDEX(Transactions!$J:$J,ROW()-8))</f>
        <v/>
      </c>
      <c r="B210" s="293">
        <f ca="1">IF($A210="",TODAY(),INDEX(Transactions!$G:$G,ROW()-8))</f>
        <v>46229</v>
      </c>
      <c r="C210" s="294" t="str">
        <f>IF($A210="","",INDEX(Transactions!$A:$A,ROW()-8))</f>
        <v/>
      </c>
      <c r="D210" s="27">
        <f>IF($A210="",0,INDEX(Transactions!$H:$H,ROW()-8))</f>
        <v>0</v>
      </c>
      <c r="E210" s="295">
        <f>IF($A210="",1,INDEX(Transactions!$N:$N,ROW()-8))</f>
        <v>1</v>
      </c>
      <c r="F210" s="27">
        <f>IF($A210="",0,INDEX(Transactions!$O:$O,ROW()-8))</f>
        <v>0</v>
      </c>
      <c r="G210" s="27">
        <f>IF($A210="",0,INDEX(Transactions!$P:$P,ROW()-8))</f>
        <v>0</v>
      </c>
    </row>
    <row r="211" spans="1:7" ht="15" customHeight="1" x14ac:dyDescent="0.15">
      <c r="A211" t="str">
        <f>IF(INDEX(Transactions!$J:$J,ROW()-8)="","",INDEX(Transactions!$J:$J,ROW()-8))</f>
        <v/>
      </c>
      <c r="B211" s="293">
        <f ca="1">IF($A211="",TODAY(),INDEX(Transactions!$G:$G,ROW()-8))</f>
        <v>46229</v>
      </c>
      <c r="C211" s="294" t="str">
        <f>IF($A211="","",INDEX(Transactions!$A:$A,ROW()-8))</f>
        <v/>
      </c>
      <c r="D211" s="27">
        <f>IF($A211="",0,INDEX(Transactions!$H:$H,ROW()-8))</f>
        <v>0</v>
      </c>
      <c r="E211" s="296">
        <f>IF($A211="",1,INDEX(Transactions!$N:$N,ROW()-8))</f>
        <v>1</v>
      </c>
      <c r="F211" s="27">
        <f>IF($A211="",0,INDEX(Transactions!$O:$O,ROW()-8))</f>
        <v>0</v>
      </c>
      <c r="G211" s="27">
        <f>IF($A211="",0,INDEX(Transactions!$P:$P,ROW()-8))</f>
        <v>0</v>
      </c>
    </row>
    <row r="212" spans="1:7" ht="15" customHeight="1" x14ac:dyDescent="0.15">
      <c r="A212" t="str">
        <f>IF(INDEX(Transactions!$J:$J,ROW()-8)="","",INDEX(Transactions!$J:$J,ROW()-8))</f>
        <v/>
      </c>
      <c r="B212" s="293">
        <f ca="1">IF($A212="",TODAY(),INDEX(Transactions!$G:$G,ROW()-8))</f>
        <v>46229</v>
      </c>
      <c r="C212" s="294" t="str">
        <f>IF($A212="","",INDEX(Transactions!$A:$A,ROW()-8))</f>
        <v/>
      </c>
      <c r="D212" s="27">
        <f>IF($A212="",0,INDEX(Transactions!$H:$H,ROW()-8))</f>
        <v>0</v>
      </c>
      <c r="E212" s="295">
        <f>IF($A212="",1,INDEX(Transactions!$N:$N,ROW()-8))</f>
        <v>1</v>
      </c>
      <c r="F212" s="27">
        <f>IF($A212="",0,INDEX(Transactions!$O:$O,ROW()-8))</f>
        <v>0</v>
      </c>
      <c r="G212" s="27">
        <f>IF($A212="",0,INDEX(Transactions!$P:$P,ROW()-8))</f>
        <v>0</v>
      </c>
    </row>
    <row r="213" spans="1:7" ht="15" customHeight="1" x14ac:dyDescent="0.15">
      <c r="A213" t="str">
        <f>IF(INDEX(Transactions!$J:$J,ROW()-8)="","",INDEX(Transactions!$J:$J,ROW()-8))</f>
        <v/>
      </c>
      <c r="B213" s="293">
        <f ca="1">IF($A213="",TODAY(),INDEX(Transactions!$G:$G,ROW()-8))</f>
        <v>46229</v>
      </c>
      <c r="C213" s="294" t="str">
        <f>IF($A213="","",INDEX(Transactions!$A:$A,ROW()-8))</f>
        <v/>
      </c>
      <c r="D213" s="27">
        <f>IF($A213="",0,INDEX(Transactions!$H:$H,ROW()-8))</f>
        <v>0</v>
      </c>
      <c r="E213" s="296">
        <f>IF($A213="",1,INDEX(Transactions!$N:$N,ROW()-8))</f>
        <v>1</v>
      </c>
      <c r="F213" s="27">
        <f>IF($A213="",0,INDEX(Transactions!$O:$O,ROW()-8))</f>
        <v>0</v>
      </c>
      <c r="G213" s="27">
        <f>IF($A213="",0,INDEX(Transactions!$P:$P,ROW()-8))</f>
        <v>0</v>
      </c>
    </row>
    <row r="214" spans="1:7" ht="15" customHeight="1" x14ac:dyDescent="0.15">
      <c r="A214" t="str">
        <f>IF(INDEX(Transactions!$J:$J,ROW()-8)="","",INDEX(Transactions!$J:$J,ROW()-8))</f>
        <v/>
      </c>
      <c r="B214" s="293">
        <f ca="1">IF($A214="",TODAY(),INDEX(Transactions!$G:$G,ROW()-8))</f>
        <v>46229</v>
      </c>
      <c r="C214" s="294" t="str">
        <f>IF($A214="","",INDEX(Transactions!$A:$A,ROW()-8))</f>
        <v/>
      </c>
      <c r="D214" s="27">
        <f>IF($A214="",0,INDEX(Transactions!$H:$H,ROW()-8))</f>
        <v>0</v>
      </c>
      <c r="E214" s="296">
        <f>IF($A214="",1,INDEX(Transactions!$N:$N,ROW()-8))</f>
        <v>1</v>
      </c>
      <c r="F214" s="27">
        <f>IF($A214="",0,INDEX(Transactions!$O:$O,ROW()-8))</f>
        <v>0</v>
      </c>
      <c r="G214" s="27">
        <f>IF($A214="",0,INDEX(Transactions!$P:$P,ROW()-8))</f>
        <v>0</v>
      </c>
    </row>
    <row r="215" spans="1:7" ht="15" customHeight="1" x14ac:dyDescent="0.15">
      <c r="A215" t="str">
        <f>IF(INDEX(Transactions!$J:$J,ROW()-8)="","",INDEX(Transactions!$J:$J,ROW()-8))</f>
        <v/>
      </c>
      <c r="B215" s="293">
        <f ca="1">IF($A215="",TODAY(),INDEX(Transactions!$G:$G,ROW()-8))</f>
        <v>46229</v>
      </c>
      <c r="C215" s="294" t="str">
        <f>IF($A215="","",INDEX(Transactions!$A:$A,ROW()-8))</f>
        <v/>
      </c>
      <c r="D215" s="27">
        <f>IF($A215="",0,INDEX(Transactions!$H:$H,ROW()-8))</f>
        <v>0</v>
      </c>
      <c r="E215" s="296">
        <f>IF($A215="",1,INDEX(Transactions!$N:$N,ROW()-8))</f>
        <v>1</v>
      </c>
      <c r="F215" s="27">
        <f>IF($A215="",0,INDEX(Transactions!$O:$O,ROW()-8))</f>
        <v>0</v>
      </c>
      <c r="G215" s="27">
        <f>IF($A215="",0,INDEX(Transactions!$P:$P,ROW()-8))</f>
        <v>0</v>
      </c>
    </row>
    <row r="216" spans="1:7" ht="15" customHeight="1" x14ac:dyDescent="0.15">
      <c r="A216" t="str">
        <f>IF(INDEX(Transactions!$J:$J,ROW()-8)="","",INDEX(Transactions!$J:$J,ROW()-8))</f>
        <v/>
      </c>
      <c r="B216" s="293">
        <f ca="1">IF($A216="",TODAY(),INDEX(Transactions!$G:$G,ROW()-8))</f>
        <v>46229</v>
      </c>
      <c r="C216" s="294" t="str">
        <f>IF($A216="","",INDEX(Transactions!$A:$A,ROW()-8))</f>
        <v/>
      </c>
      <c r="D216" s="27">
        <f>IF($A216="",0,INDEX(Transactions!$H:$H,ROW()-8))</f>
        <v>0</v>
      </c>
      <c r="E216" s="296">
        <f>IF($A216="",1,INDEX(Transactions!$N:$N,ROW()-8))</f>
        <v>1</v>
      </c>
      <c r="F216" s="27">
        <f>IF($A216="",0,INDEX(Transactions!$O:$O,ROW()-8))</f>
        <v>0</v>
      </c>
      <c r="G216" s="27">
        <f>IF($A216="",0,INDEX(Transactions!$P:$P,ROW()-8))</f>
        <v>0</v>
      </c>
    </row>
    <row r="217" spans="1:7" ht="15" customHeight="1" x14ac:dyDescent="0.15">
      <c r="A217" t="str">
        <f>IF(INDEX(Transactions!$J:$J,ROW()-8)="","",INDEX(Transactions!$J:$J,ROW()-8))</f>
        <v/>
      </c>
      <c r="B217" s="293">
        <f ca="1">IF($A217="",TODAY(),INDEX(Transactions!$G:$G,ROW()-8))</f>
        <v>46229</v>
      </c>
      <c r="C217" s="294" t="str">
        <f>IF($A217="","",INDEX(Transactions!$A:$A,ROW()-8))</f>
        <v/>
      </c>
      <c r="D217" s="27">
        <f>IF($A217="",0,INDEX(Transactions!$H:$H,ROW()-8))</f>
        <v>0</v>
      </c>
      <c r="E217" s="296">
        <f>IF($A217="",1,INDEX(Transactions!$N:$N,ROW()-8))</f>
        <v>1</v>
      </c>
      <c r="F217" s="27">
        <f>IF($A217="",0,INDEX(Transactions!$O:$O,ROW()-8))</f>
        <v>0</v>
      </c>
      <c r="G217" s="27">
        <f>IF($A217="",0,INDEX(Transactions!$P:$P,ROW()-8))</f>
        <v>0</v>
      </c>
    </row>
    <row r="218" spans="1:7" ht="15" customHeight="1" x14ac:dyDescent="0.15">
      <c r="A218" t="str">
        <f>IF(INDEX(Transactions!$J:$J,ROW()-8)="","",INDEX(Transactions!$J:$J,ROW()-8))</f>
        <v/>
      </c>
      <c r="B218" s="293">
        <f ca="1">IF($A218="",TODAY(),INDEX(Transactions!$G:$G,ROW()-8))</f>
        <v>46229</v>
      </c>
      <c r="C218" s="294" t="str">
        <f>IF($A218="","",INDEX(Transactions!$A:$A,ROW()-8))</f>
        <v/>
      </c>
      <c r="D218" s="27">
        <f>IF($A218="",0,INDEX(Transactions!$H:$H,ROW()-8))</f>
        <v>0</v>
      </c>
      <c r="E218" s="296">
        <f>IF($A218="",1,INDEX(Transactions!$N:$N,ROW()-8))</f>
        <v>1</v>
      </c>
      <c r="F218" s="27">
        <f>IF($A218="",0,INDEX(Transactions!$O:$O,ROW()-8))</f>
        <v>0</v>
      </c>
      <c r="G218" s="27">
        <f>IF($A218="",0,INDEX(Transactions!$P:$P,ROW()-8))</f>
        <v>0</v>
      </c>
    </row>
    <row r="219" spans="1:7" ht="15" customHeight="1" x14ac:dyDescent="0.15">
      <c r="A219" t="str">
        <f>IF(INDEX(Transactions!$J:$J,ROW()-8)="","",INDEX(Transactions!$J:$J,ROW()-8))</f>
        <v/>
      </c>
      <c r="B219" s="293">
        <f ca="1">IF($A219="",TODAY(),INDEX(Transactions!$G:$G,ROW()-8))</f>
        <v>46229</v>
      </c>
      <c r="C219" s="294" t="str">
        <f>IF($A219="","",INDEX(Transactions!$A:$A,ROW()-8))</f>
        <v/>
      </c>
      <c r="D219" s="27">
        <f>IF($A219="",0,INDEX(Transactions!$H:$H,ROW()-8))</f>
        <v>0</v>
      </c>
      <c r="E219" s="296">
        <f>IF($A219="",1,INDEX(Transactions!$N:$N,ROW()-8))</f>
        <v>1</v>
      </c>
      <c r="F219" s="27">
        <f>IF($A219="",0,INDEX(Transactions!$O:$O,ROW()-8))</f>
        <v>0</v>
      </c>
      <c r="G219" s="27">
        <f>IF($A219="",0,INDEX(Transactions!$P:$P,ROW()-8))</f>
        <v>0</v>
      </c>
    </row>
    <row r="220" spans="1:7" ht="15" customHeight="1" x14ac:dyDescent="0.15">
      <c r="A220" t="str">
        <f>IF(INDEX(Transactions!$J:$J,ROW()-8)="","",INDEX(Transactions!$J:$J,ROW()-8))</f>
        <v/>
      </c>
      <c r="B220" s="293">
        <f ca="1">IF($A220="",TODAY(),INDEX(Transactions!$G:$G,ROW()-8))</f>
        <v>46229</v>
      </c>
      <c r="C220" s="294" t="str">
        <f>IF($A220="","",INDEX(Transactions!$A:$A,ROW()-8))</f>
        <v/>
      </c>
      <c r="D220" s="27">
        <f>IF($A220="",0,INDEX(Transactions!$H:$H,ROW()-8))</f>
        <v>0</v>
      </c>
      <c r="E220" s="295">
        <f>IF($A220="",1,INDEX(Transactions!$N:$N,ROW()-8))</f>
        <v>1</v>
      </c>
      <c r="F220" s="27">
        <f>IF($A220="",0,INDEX(Transactions!$O:$O,ROW()-8))</f>
        <v>0</v>
      </c>
      <c r="G220" s="27">
        <f>IF($A220="",0,INDEX(Transactions!$P:$P,ROW()-8))</f>
        <v>0</v>
      </c>
    </row>
    <row r="221" spans="1:7" ht="15" customHeight="1" x14ac:dyDescent="0.15">
      <c r="A221" t="str">
        <f>IF(INDEX(Transactions!$J:$J,ROW()-8)="","",INDEX(Transactions!$J:$J,ROW()-8))</f>
        <v/>
      </c>
      <c r="B221" s="293">
        <f ca="1">IF($A221="",TODAY(),INDEX(Transactions!$G:$G,ROW()-8))</f>
        <v>46229</v>
      </c>
      <c r="C221" s="294" t="str">
        <f>IF($A221="","",INDEX(Transactions!$A:$A,ROW()-8))</f>
        <v/>
      </c>
      <c r="D221" s="27">
        <f>IF($A221="",0,INDEX(Transactions!$H:$H,ROW()-8))</f>
        <v>0</v>
      </c>
      <c r="E221" s="295">
        <f>IF($A221="",1,INDEX(Transactions!$N:$N,ROW()-8))</f>
        <v>1</v>
      </c>
      <c r="F221" s="27">
        <f>IF($A221="",0,INDEX(Transactions!$O:$O,ROW()-8))</f>
        <v>0</v>
      </c>
      <c r="G221" s="27">
        <f>IF($A221="",0,INDEX(Transactions!$P:$P,ROW()-8))</f>
        <v>0</v>
      </c>
    </row>
    <row r="222" spans="1:7" ht="15" customHeight="1" x14ac:dyDescent="0.15">
      <c r="A222" t="str">
        <f>IF(INDEX(Transactions!$J:$J,ROW()-8)="","",INDEX(Transactions!$J:$J,ROW()-8))</f>
        <v/>
      </c>
      <c r="B222" s="293">
        <f ca="1">IF($A222="",TODAY(),INDEX(Transactions!$G:$G,ROW()-8))</f>
        <v>46229</v>
      </c>
      <c r="C222" s="294" t="str">
        <f>IF($A222="","",INDEX(Transactions!$A:$A,ROW()-8))</f>
        <v/>
      </c>
      <c r="D222" s="27">
        <f>IF($A222="",0,INDEX(Transactions!$H:$H,ROW()-8))</f>
        <v>0</v>
      </c>
      <c r="E222" s="296">
        <f>IF($A222="",1,INDEX(Transactions!$N:$N,ROW()-8))</f>
        <v>1</v>
      </c>
      <c r="F222" s="27">
        <f>IF($A222="",0,INDEX(Transactions!$O:$O,ROW()-8))</f>
        <v>0</v>
      </c>
      <c r="G222" s="27">
        <f>IF($A222="",0,INDEX(Transactions!$P:$P,ROW()-8))</f>
        <v>0</v>
      </c>
    </row>
    <row r="223" spans="1:7" ht="15" customHeight="1" x14ac:dyDescent="0.15">
      <c r="A223" t="str">
        <f>IF(INDEX(Transactions!$J:$J,ROW()-8)="","",INDEX(Transactions!$J:$J,ROW()-8))</f>
        <v/>
      </c>
      <c r="B223" s="293">
        <f ca="1">IF($A223="",TODAY(),INDEX(Transactions!$G:$G,ROW()-8))</f>
        <v>46229</v>
      </c>
      <c r="C223" s="294" t="str">
        <f>IF($A223="","",INDEX(Transactions!$A:$A,ROW()-8))</f>
        <v/>
      </c>
      <c r="D223" s="27">
        <f>IF($A223="",0,INDEX(Transactions!$H:$H,ROW()-8))</f>
        <v>0</v>
      </c>
      <c r="E223" s="296">
        <f>IF($A223="",1,INDEX(Transactions!$N:$N,ROW()-8))</f>
        <v>1</v>
      </c>
      <c r="F223" s="27">
        <f>IF($A223="",0,INDEX(Transactions!$O:$O,ROW()-8))</f>
        <v>0</v>
      </c>
      <c r="G223" s="27">
        <f>IF($A223="",0,INDEX(Transactions!$P:$P,ROW()-8))</f>
        <v>0</v>
      </c>
    </row>
    <row r="224" spans="1:7" ht="15" customHeight="1" x14ac:dyDescent="0.15">
      <c r="A224" t="str">
        <f>IF(INDEX(Transactions!$J:$J,ROW()-8)="","",INDEX(Transactions!$J:$J,ROW()-8))</f>
        <v/>
      </c>
      <c r="B224" s="293">
        <f ca="1">IF($A224="",TODAY(),INDEX(Transactions!$G:$G,ROW()-8))</f>
        <v>46229</v>
      </c>
      <c r="C224" s="294" t="str">
        <f>IF($A224="","",INDEX(Transactions!$A:$A,ROW()-8))</f>
        <v/>
      </c>
      <c r="D224" s="27">
        <f>IF($A224="",0,INDEX(Transactions!$H:$H,ROW()-8))</f>
        <v>0</v>
      </c>
      <c r="E224" s="295">
        <f>IF($A224="",1,INDEX(Transactions!$N:$N,ROW()-8))</f>
        <v>1</v>
      </c>
      <c r="F224" s="27">
        <f>IF($A224="",0,INDEX(Transactions!$O:$O,ROW()-8))</f>
        <v>0</v>
      </c>
      <c r="G224" s="27">
        <f>IF($A224="",0,INDEX(Transactions!$P:$P,ROW()-8))</f>
        <v>0</v>
      </c>
    </row>
    <row r="225" spans="1:7" ht="15" customHeight="1" x14ac:dyDescent="0.15">
      <c r="A225" t="str">
        <f>IF(INDEX(Transactions!$J:$J,ROW()-8)="","",INDEX(Transactions!$J:$J,ROW()-8))</f>
        <v/>
      </c>
      <c r="B225" s="293">
        <f ca="1">IF($A225="",TODAY(),INDEX(Transactions!$G:$G,ROW()-8))</f>
        <v>46229</v>
      </c>
      <c r="C225" s="294" t="str">
        <f>IF($A225="","",INDEX(Transactions!$A:$A,ROW()-8))</f>
        <v/>
      </c>
      <c r="D225" s="27">
        <f>IF($A225="",0,INDEX(Transactions!$H:$H,ROW()-8))</f>
        <v>0</v>
      </c>
      <c r="E225" s="296">
        <f>IF($A225="",1,INDEX(Transactions!$N:$N,ROW()-8))</f>
        <v>1</v>
      </c>
      <c r="F225" s="27">
        <f>IF($A225="",0,INDEX(Transactions!$O:$O,ROW()-8))</f>
        <v>0</v>
      </c>
      <c r="G225" s="27">
        <f>IF($A225="",0,INDEX(Transactions!$P:$P,ROW()-8))</f>
        <v>0</v>
      </c>
    </row>
    <row r="226" spans="1:7" ht="15" customHeight="1" x14ac:dyDescent="0.15">
      <c r="A226" t="str">
        <f>IF(INDEX(Transactions!$J:$J,ROW()-8)="","",INDEX(Transactions!$J:$J,ROW()-8))</f>
        <v/>
      </c>
      <c r="B226" s="293">
        <f ca="1">IF($A226="",TODAY(),INDEX(Transactions!$G:$G,ROW()-8))</f>
        <v>46229</v>
      </c>
      <c r="C226" s="294" t="str">
        <f>IF($A226="","",INDEX(Transactions!$A:$A,ROW()-8))</f>
        <v/>
      </c>
      <c r="D226" s="27">
        <f>IF($A226="",0,INDEX(Transactions!$H:$H,ROW()-8))</f>
        <v>0</v>
      </c>
      <c r="E226" s="296">
        <f>IF($A226="",1,INDEX(Transactions!$N:$N,ROW()-8))</f>
        <v>1</v>
      </c>
      <c r="F226" s="27">
        <f>IF($A226="",0,INDEX(Transactions!$O:$O,ROW()-8))</f>
        <v>0</v>
      </c>
      <c r="G226" s="27">
        <f>IF($A226="",0,INDEX(Transactions!$P:$P,ROW()-8))</f>
        <v>0</v>
      </c>
    </row>
    <row r="227" spans="1:7" ht="15" customHeight="1" x14ac:dyDescent="0.15">
      <c r="A227" t="str">
        <f>IF(INDEX(Transactions!$J:$J,ROW()-8)="","",INDEX(Transactions!$J:$J,ROW()-8))</f>
        <v/>
      </c>
      <c r="B227" s="293">
        <f ca="1">IF($A227="",TODAY(),INDEX(Transactions!$G:$G,ROW()-8))</f>
        <v>46229</v>
      </c>
      <c r="C227" s="294" t="str">
        <f>IF($A227="","",INDEX(Transactions!$A:$A,ROW()-8))</f>
        <v/>
      </c>
      <c r="D227" s="27">
        <f>IF($A227="",0,INDEX(Transactions!$H:$H,ROW()-8))</f>
        <v>0</v>
      </c>
      <c r="E227" s="296">
        <f>IF($A227="",1,INDEX(Transactions!$N:$N,ROW()-8))</f>
        <v>1</v>
      </c>
      <c r="F227" s="27">
        <f>IF($A227="",0,INDEX(Transactions!$O:$O,ROW()-8))</f>
        <v>0</v>
      </c>
      <c r="G227" s="27">
        <f>IF($A227="",0,INDEX(Transactions!$P:$P,ROW()-8))</f>
        <v>0</v>
      </c>
    </row>
    <row r="228" spans="1:7" ht="15" customHeight="1" x14ac:dyDescent="0.15">
      <c r="A228" t="str">
        <f>IF(INDEX(Transactions!$J:$J,ROW()-8)="","",INDEX(Transactions!$J:$J,ROW()-8))</f>
        <v/>
      </c>
      <c r="B228" s="293">
        <f ca="1">IF($A228="",TODAY(),INDEX(Transactions!$G:$G,ROW()-8))</f>
        <v>46229</v>
      </c>
      <c r="C228" s="294" t="str">
        <f>IF($A228="","",INDEX(Transactions!$A:$A,ROW()-8))</f>
        <v/>
      </c>
      <c r="D228" s="27">
        <f>IF($A228="",0,INDEX(Transactions!$H:$H,ROW()-8))</f>
        <v>0</v>
      </c>
      <c r="E228" s="296">
        <f>IF($A228="",1,INDEX(Transactions!$N:$N,ROW()-8))</f>
        <v>1</v>
      </c>
      <c r="F228" s="27">
        <f>IF($A228="",0,INDEX(Transactions!$O:$O,ROW()-8))</f>
        <v>0</v>
      </c>
      <c r="G228" s="27">
        <f>IF($A228="",0,INDEX(Transactions!$P:$P,ROW()-8))</f>
        <v>0</v>
      </c>
    </row>
    <row r="229" spans="1:7" ht="15" customHeight="1" x14ac:dyDescent="0.15">
      <c r="A229" t="str">
        <f>IF(INDEX(Transactions!$J:$J,ROW()-8)="","",INDEX(Transactions!$J:$J,ROW()-8))</f>
        <v/>
      </c>
      <c r="B229" s="293">
        <f ca="1">IF($A229="",TODAY(),INDEX(Transactions!$G:$G,ROW()-8))</f>
        <v>46229</v>
      </c>
      <c r="C229" s="294" t="str">
        <f>IF($A229="","",INDEX(Transactions!$A:$A,ROW()-8))</f>
        <v/>
      </c>
      <c r="D229" s="27">
        <f>IF($A229="",0,INDEX(Transactions!$H:$H,ROW()-8))</f>
        <v>0</v>
      </c>
      <c r="E229" s="296">
        <f>IF($A229="",1,INDEX(Transactions!$N:$N,ROW()-8))</f>
        <v>1</v>
      </c>
      <c r="F229" s="27">
        <f>IF($A229="",0,INDEX(Transactions!$O:$O,ROW()-8))</f>
        <v>0</v>
      </c>
      <c r="G229" s="27">
        <f>IF($A229="",0,INDEX(Transactions!$P:$P,ROW()-8))</f>
        <v>0</v>
      </c>
    </row>
    <row r="230" spans="1:7" ht="15" customHeight="1" x14ac:dyDescent="0.15">
      <c r="A230" t="str">
        <f>IF(INDEX(Transactions!$J:$J,ROW()-8)="","",INDEX(Transactions!$J:$J,ROW()-8))</f>
        <v/>
      </c>
      <c r="B230" s="293">
        <f ca="1">IF($A230="",TODAY(),INDEX(Transactions!$G:$G,ROW()-8))</f>
        <v>46229</v>
      </c>
      <c r="C230" s="294" t="str">
        <f>IF($A230="","",INDEX(Transactions!$A:$A,ROW()-8))</f>
        <v/>
      </c>
      <c r="D230" s="27">
        <f>IF($A230="",0,INDEX(Transactions!$H:$H,ROW()-8))</f>
        <v>0</v>
      </c>
      <c r="E230" s="296">
        <f>IF($A230="",1,INDEX(Transactions!$N:$N,ROW()-8))</f>
        <v>1</v>
      </c>
      <c r="F230" s="27">
        <f>IF($A230="",0,INDEX(Transactions!$O:$O,ROW()-8))</f>
        <v>0</v>
      </c>
      <c r="G230" s="27">
        <f>IF($A230="",0,INDEX(Transactions!$P:$P,ROW()-8))</f>
        <v>0</v>
      </c>
    </row>
    <row r="231" spans="1:7" ht="15" customHeight="1" x14ac:dyDescent="0.15">
      <c r="A231" t="str">
        <f>IF(INDEX(Transactions!$J:$J,ROW()-8)="","",INDEX(Transactions!$J:$J,ROW()-8))</f>
        <v/>
      </c>
      <c r="B231" s="293">
        <f ca="1">IF($A231="",TODAY(),INDEX(Transactions!$G:$G,ROW()-8))</f>
        <v>46229</v>
      </c>
      <c r="C231" s="294" t="str">
        <f>IF($A231="","",INDEX(Transactions!$A:$A,ROW()-8))</f>
        <v/>
      </c>
      <c r="D231" s="27">
        <f>IF($A231="",0,INDEX(Transactions!$H:$H,ROW()-8))</f>
        <v>0</v>
      </c>
      <c r="E231" s="296">
        <f>IF($A231="",1,INDEX(Transactions!$N:$N,ROW()-8))</f>
        <v>1</v>
      </c>
      <c r="F231" s="27">
        <f>IF($A231="",0,INDEX(Transactions!$O:$O,ROW()-8))</f>
        <v>0</v>
      </c>
      <c r="G231" s="27">
        <f>IF($A231="",0,INDEX(Transactions!$P:$P,ROW()-8))</f>
        <v>0</v>
      </c>
    </row>
    <row r="232" spans="1:7" ht="15" customHeight="1" x14ac:dyDescent="0.15">
      <c r="A232" t="str">
        <f>IF(INDEX(Transactions!$J:$J,ROW()-8)="","",INDEX(Transactions!$J:$J,ROW()-8))</f>
        <v/>
      </c>
      <c r="B232" s="293">
        <f ca="1">IF($A232="",TODAY(),INDEX(Transactions!$G:$G,ROW()-8))</f>
        <v>46229</v>
      </c>
      <c r="C232" s="294" t="str">
        <f>IF($A232="","",INDEX(Transactions!$A:$A,ROW()-8))</f>
        <v/>
      </c>
      <c r="D232" s="27">
        <f>IF($A232="",0,INDEX(Transactions!$H:$H,ROW()-8))</f>
        <v>0</v>
      </c>
      <c r="E232" s="296">
        <f>IF($A232="",1,INDEX(Transactions!$N:$N,ROW()-8))</f>
        <v>1</v>
      </c>
      <c r="F232" s="27">
        <f>IF($A232="",0,INDEX(Transactions!$O:$O,ROW()-8))</f>
        <v>0</v>
      </c>
      <c r="G232" s="27">
        <f>IF($A232="",0,INDEX(Transactions!$P:$P,ROW()-8))</f>
        <v>0</v>
      </c>
    </row>
    <row r="233" spans="1:7" ht="15" customHeight="1" x14ac:dyDescent="0.15">
      <c r="A233" t="str">
        <f>IF(INDEX(Transactions!$J:$J,ROW()-8)="","",INDEX(Transactions!$J:$J,ROW()-8))</f>
        <v/>
      </c>
      <c r="B233" s="293">
        <f ca="1">IF($A233="",TODAY(),INDEX(Transactions!$G:$G,ROW()-8))</f>
        <v>46229</v>
      </c>
      <c r="C233" s="294" t="str">
        <f>IF($A233="","",INDEX(Transactions!$A:$A,ROW()-8))</f>
        <v/>
      </c>
      <c r="D233" s="27">
        <f>IF($A233="",0,INDEX(Transactions!$H:$H,ROW()-8))</f>
        <v>0</v>
      </c>
      <c r="E233" s="296">
        <f>IF($A233="",1,INDEX(Transactions!$N:$N,ROW()-8))</f>
        <v>1</v>
      </c>
      <c r="F233" s="27">
        <f>IF($A233="",0,INDEX(Transactions!$O:$O,ROW()-8))</f>
        <v>0</v>
      </c>
      <c r="G233" s="27">
        <f>IF($A233="",0,INDEX(Transactions!$P:$P,ROW()-8))</f>
        <v>0</v>
      </c>
    </row>
    <row r="234" spans="1:7" ht="15" customHeight="1" x14ac:dyDescent="0.15">
      <c r="A234" t="str">
        <f>IF(INDEX(Transactions!$J:$J,ROW()-8)="","",INDEX(Transactions!$J:$J,ROW()-8))</f>
        <v/>
      </c>
      <c r="B234" s="293">
        <f ca="1">IF($A234="",TODAY(),INDEX(Transactions!$G:$G,ROW()-8))</f>
        <v>46229</v>
      </c>
      <c r="C234" s="294" t="str">
        <f>IF($A234="","",INDEX(Transactions!$A:$A,ROW()-8))</f>
        <v/>
      </c>
      <c r="D234" s="27">
        <f>IF($A234="",0,INDEX(Transactions!$H:$H,ROW()-8))</f>
        <v>0</v>
      </c>
      <c r="E234" s="296">
        <f>IF($A234="",1,INDEX(Transactions!$N:$N,ROW()-8))</f>
        <v>1</v>
      </c>
      <c r="F234" s="27">
        <f>IF($A234="",0,INDEX(Transactions!$O:$O,ROW()-8))</f>
        <v>0</v>
      </c>
      <c r="G234" s="27">
        <f>IF($A234="",0,INDEX(Transactions!$P:$P,ROW()-8))</f>
        <v>0</v>
      </c>
    </row>
    <row r="235" spans="1:7" ht="15" customHeight="1" x14ac:dyDescent="0.15">
      <c r="A235" t="str">
        <f>IF(INDEX(Transactions!$J:$J,ROW()-8)="","",INDEX(Transactions!$J:$J,ROW()-8))</f>
        <v/>
      </c>
      <c r="B235" s="293">
        <f ca="1">IF($A235="",TODAY(),INDEX(Transactions!$G:$G,ROW()-8))</f>
        <v>46229</v>
      </c>
      <c r="C235" s="294" t="str">
        <f>IF($A235="","",INDEX(Transactions!$A:$A,ROW()-8))</f>
        <v/>
      </c>
      <c r="D235" s="27">
        <f>IF($A235="",0,INDEX(Transactions!$H:$H,ROW()-8))</f>
        <v>0</v>
      </c>
      <c r="E235" s="296">
        <f>IF($A235="",1,INDEX(Transactions!$N:$N,ROW()-8))</f>
        <v>1</v>
      </c>
      <c r="F235" s="27">
        <f>IF($A235="",0,INDEX(Transactions!$O:$O,ROW()-8))</f>
        <v>0</v>
      </c>
      <c r="G235" s="27">
        <f>IF($A235="",0,INDEX(Transactions!$P:$P,ROW()-8))</f>
        <v>0</v>
      </c>
    </row>
    <row r="236" spans="1:7" ht="15" customHeight="1" x14ac:dyDescent="0.15">
      <c r="A236" t="str">
        <f>IF(INDEX(Transactions!$J:$J,ROW()-8)="","",INDEX(Transactions!$J:$J,ROW()-8))</f>
        <v/>
      </c>
      <c r="B236" s="293">
        <f ca="1">IF($A236="",TODAY(),INDEX(Transactions!$G:$G,ROW()-8))</f>
        <v>46229</v>
      </c>
      <c r="C236" s="294" t="str">
        <f>IF($A236="","",INDEX(Transactions!$A:$A,ROW()-8))</f>
        <v/>
      </c>
      <c r="D236" s="27">
        <f>IF($A236="",0,INDEX(Transactions!$H:$H,ROW()-8))</f>
        <v>0</v>
      </c>
      <c r="E236" s="296">
        <f>IF($A236="",1,INDEX(Transactions!$N:$N,ROW()-8))</f>
        <v>1</v>
      </c>
      <c r="F236" s="27">
        <f>IF($A236="",0,INDEX(Transactions!$O:$O,ROW()-8))</f>
        <v>0</v>
      </c>
      <c r="G236" s="27">
        <f>IF($A236="",0,INDEX(Transactions!$P:$P,ROW()-8))</f>
        <v>0</v>
      </c>
    </row>
    <row r="237" spans="1:7" ht="15" customHeight="1" x14ac:dyDescent="0.15">
      <c r="A237" t="str">
        <f>IF(INDEX(Transactions!$J:$J,ROW()-8)="","",INDEX(Transactions!$J:$J,ROW()-8))</f>
        <v/>
      </c>
      <c r="B237" s="293">
        <f ca="1">IF($A237="",TODAY(),INDEX(Transactions!$G:$G,ROW()-8))</f>
        <v>46229</v>
      </c>
      <c r="C237" s="294" t="str">
        <f>IF($A237="","",INDEX(Transactions!$A:$A,ROW()-8))</f>
        <v/>
      </c>
      <c r="D237" s="27">
        <f>IF($A237="",0,INDEX(Transactions!$H:$H,ROW()-8))</f>
        <v>0</v>
      </c>
      <c r="E237" s="296">
        <f>IF($A237="",1,INDEX(Transactions!$N:$N,ROW()-8))</f>
        <v>1</v>
      </c>
      <c r="F237" s="27">
        <f>IF($A237="",0,INDEX(Transactions!$O:$O,ROW()-8))</f>
        <v>0</v>
      </c>
      <c r="G237" s="27">
        <f>IF($A237="",0,INDEX(Transactions!$P:$P,ROW()-8))</f>
        <v>0</v>
      </c>
    </row>
    <row r="238" spans="1:7" ht="15" customHeight="1" x14ac:dyDescent="0.15">
      <c r="A238" t="str">
        <f>IF(INDEX(Transactions!$J:$J,ROW()-8)="","",INDEX(Transactions!$J:$J,ROW()-8))</f>
        <v/>
      </c>
      <c r="B238" s="293">
        <f ca="1">IF($A238="",TODAY(),INDEX(Transactions!$G:$G,ROW()-8))</f>
        <v>46229</v>
      </c>
      <c r="C238" s="294" t="str">
        <f>IF($A238="","",INDEX(Transactions!$A:$A,ROW()-8))</f>
        <v/>
      </c>
      <c r="D238" s="27">
        <f>IF($A238="",0,INDEX(Transactions!$H:$H,ROW()-8))</f>
        <v>0</v>
      </c>
      <c r="E238" s="296">
        <f>IF($A238="",1,INDEX(Transactions!$N:$N,ROW()-8))</f>
        <v>1</v>
      </c>
      <c r="F238" s="27">
        <f>IF($A238="",0,INDEX(Transactions!$O:$O,ROW()-8))</f>
        <v>0</v>
      </c>
      <c r="G238" s="27">
        <f>IF($A238="",0,INDEX(Transactions!$P:$P,ROW()-8))</f>
        <v>0</v>
      </c>
    </row>
    <row r="239" spans="1:7" ht="15" customHeight="1" x14ac:dyDescent="0.15">
      <c r="A239" t="str">
        <f>IF(INDEX(Transactions!$J:$J,ROW()-8)="","",INDEX(Transactions!$J:$J,ROW()-8))</f>
        <v/>
      </c>
      <c r="B239" s="293">
        <f ca="1">IF($A239="",TODAY(),INDEX(Transactions!$G:$G,ROW()-8))</f>
        <v>46229</v>
      </c>
      <c r="C239" s="294" t="str">
        <f>IF($A239="","",INDEX(Transactions!$A:$A,ROW()-8))</f>
        <v/>
      </c>
      <c r="D239" s="27">
        <f>IF($A239="",0,INDEX(Transactions!$H:$H,ROW()-8))</f>
        <v>0</v>
      </c>
      <c r="E239" s="296">
        <f>IF($A239="",1,INDEX(Transactions!$N:$N,ROW()-8))</f>
        <v>1</v>
      </c>
      <c r="F239" s="27">
        <f>IF($A239="",0,INDEX(Transactions!$O:$O,ROW()-8))</f>
        <v>0</v>
      </c>
      <c r="G239" s="27">
        <f>IF($A239="",0,INDEX(Transactions!$P:$P,ROW()-8))</f>
        <v>0</v>
      </c>
    </row>
    <row r="240" spans="1:7" ht="15" customHeight="1" x14ac:dyDescent="0.15">
      <c r="A240" t="str">
        <f>IF(INDEX(Transactions!$J:$J,ROW()-8)="","",INDEX(Transactions!$J:$J,ROW()-8))</f>
        <v/>
      </c>
      <c r="B240" s="293">
        <f ca="1">IF($A240="",TODAY(),INDEX(Transactions!$G:$G,ROW()-8))</f>
        <v>46229</v>
      </c>
      <c r="C240" s="294" t="str">
        <f>IF($A240="","",INDEX(Transactions!$A:$A,ROW()-8))</f>
        <v/>
      </c>
      <c r="D240" s="27">
        <f>IF($A240="",0,INDEX(Transactions!$H:$H,ROW()-8))</f>
        <v>0</v>
      </c>
      <c r="E240" s="296">
        <f>IF($A240="",1,INDEX(Transactions!$N:$N,ROW()-8))</f>
        <v>1</v>
      </c>
      <c r="F240" s="27">
        <f>IF($A240="",0,INDEX(Transactions!$O:$O,ROW()-8))</f>
        <v>0</v>
      </c>
      <c r="G240" s="27">
        <f>IF($A240="",0,INDEX(Transactions!$P:$P,ROW()-8))</f>
        <v>0</v>
      </c>
    </row>
    <row r="241" spans="1:7" ht="15" customHeight="1" x14ac:dyDescent="0.15">
      <c r="A241" t="str">
        <f>IF(INDEX(Transactions!$J:$J,ROW()-8)="","",INDEX(Transactions!$J:$J,ROW()-8))</f>
        <v/>
      </c>
      <c r="B241" s="293">
        <f ca="1">IF($A241="",TODAY(),INDEX(Transactions!$G:$G,ROW()-8))</f>
        <v>46229</v>
      </c>
      <c r="C241" s="294" t="str">
        <f>IF($A241="","",INDEX(Transactions!$A:$A,ROW()-8))</f>
        <v/>
      </c>
      <c r="D241" s="27">
        <f>IF($A241="",0,INDEX(Transactions!$H:$H,ROW()-8))</f>
        <v>0</v>
      </c>
      <c r="E241" s="296">
        <f>IF($A241="",1,INDEX(Transactions!$N:$N,ROW()-8))</f>
        <v>1</v>
      </c>
      <c r="F241" s="27">
        <f>IF($A241="",0,INDEX(Transactions!$O:$O,ROW()-8))</f>
        <v>0</v>
      </c>
      <c r="G241" s="27">
        <f>IF($A241="",0,INDEX(Transactions!$P:$P,ROW()-8))</f>
        <v>0</v>
      </c>
    </row>
    <row r="242" spans="1:7" ht="15" customHeight="1" x14ac:dyDescent="0.15">
      <c r="A242" t="str">
        <f>IF(INDEX(Transactions!$J:$J,ROW()-8)="","",INDEX(Transactions!$J:$J,ROW()-8))</f>
        <v/>
      </c>
      <c r="B242" s="293">
        <f ca="1">IF($A242="",TODAY(),INDEX(Transactions!$G:$G,ROW()-8))</f>
        <v>46229</v>
      </c>
      <c r="C242" s="294" t="str">
        <f>IF($A242="","",INDEX(Transactions!$A:$A,ROW()-8))</f>
        <v/>
      </c>
      <c r="D242" s="27">
        <f>IF($A242="",0,INDEX(Transactions!$H:$H,ROW()-8))</f>
        <v>0</v>
      </c>
      <c r="E242" s="296">
        <f>IF($A242="",1,INDEX(Transactions!$N:$N,ROW()-8))</f>
        <v>1</v>
      </c>
      <c r="F242" s="27">
        <f>IF($A242="",0,INDEX(Transactions!$O:$O,ROW()-8))</f>
        <v>0</v>
      </c>
      <c r="G242" s="27">
        <f>IF($A242="",0,INDEX(Transactions!$P:$P,ROW()-8))</f>
        <v>0</v>
      </c>
    </row>
    <row r="243" spans="1:7" ht="15" customHeight="1" x14ac:dyDescent="0.15">
      <c r="A243" t="str">
        <f>IF(INDEX(Transactions!$J:$J,ROW()-8)="","",INDEX(Transactions!$J:$J,ROW()-8))</f>
        <v/>
      </c>
      <c r="B243" s="293">
        <f ca="1">IF($A243="",TODAY(),INDEX(Transactions!$G:$G,ROW()-8))</f>
        <v>46229</v>
      </c>
      <c r="C243" s="294" t="str">
        <f>IF($A243="","",INDEX(Transactions!$A:$A,ROW()-8))</f>
        <v/>
      </c>
      <c r="D243" s="27">
        <f>IF($A243="",0,INDEX(Transactions!$H:$H,ROW()-8))</f>
        <v>0</v>
      </c>
      <c r="E243" s="296">
        <f>IF($A243="",1,INDEX(Transactions!$N:$N,ROW()-8))</f>
        <v>1</v>
      </c>
      <c r="F243" s="27">
        <f>IF($A243="",0,INDEX(Transactions!$O:$O,ROW()-8))</f>
        <v>0</v>
      </c>
      <c r="G243" s="27">
        <f>IF($A243="",0,INDEX(Transactions!$P:$P,ROW()-8))</f>
        <v>0</v>
      </c>
    </row>
    <row r="244" spans="1:7" ht="15" customHeight="1" x14ac:dyDescent="0.15">
      <c r="A244" t="str">
        <f>IF(INDEX(Transactions!$J:$J,ROW()-8)="","",INDEX(Transactions!$J:$J,ROW()-8))</f>
        <v/>
      </c>
      <c r="B244" s="293">
        <f ca="1">IF($A244="",TODAY(),INDEX(Transactions!$G:$G,ROW()-8))</f>
        <v>46229</v>
      </c>
      <c r="C244" s="294" t="str">
        <f>IF($A244="","",INDEX(Transactions!$A:$A,ROW()-8))</f>
        <v/>
      </c>
      <c r="D244" s="27">
        <f>IF($A244="",0,INDEX(Transactions!$H:$H,ROW()-8))</f>
        <v>0</v>
      </c>
      <c r="E244" s="296">
        <f>IF($A244="",1,INDEX(Transactions!$N:$N,ROW()-8))</f>
        <v>1</v>
      </c>
      <c r="F244" s="27">
        <f>IF($A244="",0,INDEX(Transactions!$O:$O,ROW()-8))</f>
        <v>0</v>
      </c>
      <c r="G244" s="27">
        <f>IF($A244="",0,INDEX(Transactions!$P:$P,ROW()-8))</f>
        <v>0</v>
      </c>
    </row>
    <row r="245" spans="1:7" ht="15" customHeight="1" x14ac:dyDescent="0.15">
      <c r="A245" t="str">
        <f>IF(INDEX(Transactions!$J:$J,ROW()-8)="","",INDEX(Transactions!$J:$J,ROW()-8))</f>
        <v/>
      </c>
      <c r="B245" s="293">
        <f ca="1">IF($A245="",TODAY(),INDEX(Transactions!$G:$G,ROW()-8))</f>
        <v>46229</v>
      </c>
      <c r="C245" s="294" t="str">
        <f>IF($A245="","",INDEX(Transactions!$A:$A,ROW()-8))</f>
        <v/>
      </c>
      <c r="D245" s="27">
        <f>IF($A245="",0,INDEX(Transactions!$H:$H,ROW()-8))</f>
        <v>0</v>
      </c>
      <c r="E245" s="296">
        <f>IF($A245="",1,INDEX(Transactions!$N:$N,ROW()-8))</f>
        <v>1</v>
      </c>
      <c r="F245" s="27">
        <f>IF($A245="",0,INDEX(Transactions!$O:$O,ROW()-8))</f>
        <v>0</v>
      </c>
      <c r="G245" s="27">
        <f>IF($A245="",0,INDEX(Transactions!$P:$P,ROW()-8))</f>
        <v>0</v>
      </c>
    </row>
    <row r="246" spans="1:7" ht="15" customHeight="1" x14ac:dyDescent="0.15">
      <c r="A246" t="str">
        <f>IF(INDEX(Transactions!$J:$J,ROW()-8)="","",INDEX(Transactions!$J:$J,ROW()-8))</f>
        <v/>
      </c>
      <c r="B246" s="293">
        <f ca="1">IF($A246="",TODAY(),INDEX(Transactions!$G:$G,ROW()-8))</f>
        <v>46229</v>
      </c>
      <c r="C246" s="294" t="str">
        <f>IF($A246="","",INDEX(Transactions!$A:$A,ROW()-8))</f>
        <v/>
      </c>
      <c r="D246" s="27">
        <f>IF($A246="",0,INDEX(Transactions!$H:$H,ROW()-8))</f>
        <v>0</v>
      </c>
      <c r="E246" s="296">
        <f>IF($A246="",1,INDEX(Transactions!$N:$N,ROW()-8))</f>
        <v>1</v>
      </c>
      <c r="F246" s="27">
        <f>IF($A246="",0,INDEX(Transactions!$O:$O,ROW()-8))</f>
        <v>0</v>
      </c>
      <c r="G246" s="27">
        <f>IF($A246="",0,INDEX(Transactions!$P:$P,ROW()-8))</f>
        <v>0</v>
      </c>
    </row>
    <row r="247" spans="1:7" ht="15" customHeight="1" x14ac:dyDescent="0.15">
      <c r="A247" t="str">
        <f>IF(INDEX(Transactions!$J:$J,ROW()-8)="","",INDEX(Transactions!$J:$J,ROW()-8))</f>
        <v/>
      </c>
      <c r="B247" s="293">
        <f ca="1">IF($A247="",TODAY(),INDEX(Transactions!$G:$G,ROW()-8))</f>
        <v>46229</v>
      </c>
      <c r="C247" s="294" t="str">
        <f>IF($A247="","",INDEX(Transactions!$A:$A,ROW()-8))</f>
        <v/>
      </c>
      <c r="D247" s="27">
        <f>IF($A247="",0,INDEX(Transactions!$H:$H,ROW()-8))</f>
        <v>0</v>
      </c>
      <c r="E247" s="296">
        <f>IF($A247="",1,INDEX(Transactions!$N:$N,ROW()-8))</f>
        <v>1</v>
      </c>
      <c r="F247" s="27">
        <f>IF($A247="",0,INDEX(Transactions!$O:$O,ROW()-8))</f>
        <v>0</v>
      </c>
      <c r="G247" s="27">
        <f>IF($A247="",0,INDEX(Transactions!$P:$P,ROW()-8))</f>
        <v>0</v>
      </c>
    </row>
    <row r="248" spans="1:7" ht="15" customHeight="1" x14ac:dyDescent="0.15">
      <c r="A248" t="str">
        <f>IF(INDEX(Transactions!$J:$J,ROW()-8)="","",INDEX(Transactions!$J:$J,ROW()-8))</f>
        <v/>
      </c>
      <c r="B248" s="293">
        <f ca="1">IF($A248="",TODAY(),INDEX(Transactions!$G:$G,ROW()-8))</f>
        <v>46229</v>
      </c>
      <c r="C248" s="294" t="str">
        <f>IF($A248="","",INDEX(Transactions!$A:$A,ROW()-8))</f>
        <v/>
      </c>
      <c r="D248" s="27">
        <f>IF($A248="",0,INDEX(Transactions!$H:$H,ROW()-8))</f>
        <v>0</v>
      </c>
      <c r="E248" s="296">
        <f>IF($A248="",1,INDEX(Transactions!$N:$N,ROW()-8))</f>
        <v>1</v>
      </c>
      <c r="F248" s="27">
        <f>IF($A248="",0,INDEX(Transactions!$O:$O,ROW()-8))</f>
        <v>0</v>
      </c>
      <c r="G248" s="27">
        <f>IF($A248="",0,INDEX(Transactions!$P:$P,ROW()-8))</f>
        <v>0</v>
      </c>
    </row>
    <row r="249" spans="1:7" ht="15" customHeight="1" x14ac:dyDescent="0.15">
      <c r="A249" t="str">
        <f>IF(INDEX(Transactions!$J:$J,ROW()-8)="","",INDEX(Transactions!$J:$J,ROW()-8))</f>
        <v/>
      </c>
      <c r="B249" s="293">
        <f ca="1">IF($A249="",TODAY(),INDEX(Transactions!$G:$G,ROW()-8))</f>
        <v>46229</v>
      </c>
      <c r="C249" s="294" t="str">
        <f>IF($A249="","",INDEX(Transactions!$A:$A,ROW()-8))</f>
        <v/>
      </c>
      <c r="D249" s="27">
        <f>IF($A249="",0,INDEX(Transactions!$H:$H,ROW()-8))</f>
        <v>0</v>
      </c>
      <c r="E249" s="296">
        <f>IF($A249="",1,INDEX(Transactions!$N:$N,ROW()-8))</f>
        <v>1</v>
      </c>
      <c r="F249" s="27">
        <f>IF($A249="",0,INDEX(Transactions!$O:$O,ROW()-8))</f>
        <v>0</v>
      </c>
      <c r="G249" s="27">
        <f>IF($A249="",0,INDEX(Transactions!$P:$P,ROW()-8))</f>
        <v>0</v>
      </c>
    </row>
    <row r="250" spans="1:7" ht="15" customHeight="1" x14ac:dyDescent="0.15">
      <c r="A250" t="str">
        <f>IF(INDEX(Transactions!$J:$J,ROW()-8)="","",INDEX(Transactions!$J:$J,ROW()-8))</f>
        <v/>
      </c>
      <c r="B250" s="293">
        <f ca="1">IF($A250="",TODAY(),INDEX(Transactions!$G:$G,ROW()-8))</f>
        <v>46229</v>
      </c>
      <c r="C250" s="294" t="str">
        <f>IF($A250="","",INDEX(Transactions!$A:$A,ROW()-8))</f>
        <v/>
      </c>
      <c r="D250" s="27">
        <f>IF($A250="",0,INDEX(Transactions!$H:$H,ROW()-8))</f>
        <v>0</v>
      </c>
      <c r="E250" s="296">
        <f>IF($A250="",1,INDEX(Transactions!$N:$N,ROW()-8))</f>
        <v>1</v>
      </c>
      <c r="F250" s="27">
        <f>IF($A250="",0,INDEX(Transactions!$O:$O,ROW()-8))</f>
        <v>0</v>
      </c>
      <c r="G250" s="27">
        <f>IF($A250="",0,INDEX(Transactions!$P:$P,ROW()-8))</f>
        <v>0</v>
      </c>
    </row>
    <row r="251" spans="1:7" ht="15" customHeight="1" x14ac:dyDescent="0.15">
      <c r="A251" t="str">
        <f>IF(INDEX(Transactions!$J:$J,ROW()-8)="","",INDEX(Transactions!$J:$J,ROW()-8))</f>
        <v/>
      </c>
      <c r="B251" s="293">
        <f ca="1">IF($A251="",TODAY(),INDEX(Transactions!$G:$G,ROW()-8))</f>
        <v>46229</v>
      </c>
      <c r="C251" s="294" t="str">
        <f>IF($A251="","",INDEX(Transactions!$A:$A,ROW()-8))</f>
        <v/>
      </c>
      <c r="D251" s="27">
        <f>IF($A251="",0,INDEX(Transactions!$H:$H,ROW()-8))</f>
        <v>0</v>
      </c>
      <c r="E251" s="296">
        <f>IF($A251="",1,INDEX(Transactions!$N:$N,ROW()-8))</f>
        <v>1</v>
      </c>
      <c r="F251" s="27">
        <f>IF($A251="",0,INDEX(Transactions!$O:$O,ROW()-8))</f>
        <v>0</v>
      </c>
      <c r="G251" s="27">
        <f>IF($A251="",0,INDEX(Transactions!$P:$P,ROW()-8))</f>
        <v>0</v>
      </c>
    </row>
    <row r="252" spans="1:7" ht="15" customHeight="1" x14ac:dyDescent="0.15">
      <c r="A252" t="str">
        <f>IF(INDEX(Transactions!$J:$J,ROW()-8)="","",INDEX(Transactions!$J:$J,ROW()-8))</f>
        <v/>
      </c>
      <c r="B252" s="293">
        <f ca="1">IF($A252="",TODAY(),INDEX(Transactions!$G:$G,ROW()-8))</f>
        <v>46229</v>
      </c>
      <c r="C252" s="294" t="str">
        <f>IF($A252="","",INDEX(Transactions!$A:$A,ROW()-8))</f>
        <v/>
      </c>
      <c r="D252" s="27">
        <f>IF($A252="",0,INDEX(Transactions!$H:$H,ROW()-8))</f>
        <v>0</v>
      </c>
      <c r="E252" s="296">
        <f>IF($A252="",1,INDEX(Transactions!$N:$N,ROW()-8))</f>
        <v>1</v>
      </c>
      <c r="F252" s="27">
        <f>IF($A252="",0,INDEX(Transactions!$O:$O,ROW()-8))</f>
        <v>0</v>
      </c>
      <c r="G252" s="27">
        <f>IF($A252="",0,INDEX(Transactions!$P:$P,ROW()-8))</f>
        <v>0</v>
      </c>
    </row>
    <row r="253" spans="1:7" ht="15" customHeight="1" x14ac:dyDescent="0.15">
      <c r="A253" t="str">
        <f>IF(INDEX(Transactions!$J:$J,ROW()-8)="","",INDEX(Transactions!$J:$J,ROW()-8))</f>
        <v/>
      </c>
      <c r="B253" s="293">
        <f ca="1">IF($A253="",TODAY(),INDEX(Transactions!$G:$G,ROW()-8))</f>
        <v>46229</v>
      </c>
      <c r="C253" s="294" t="str">
        <f>IF($A253="","",INDEX(Transactions!$A:$A,ROW()-8))</f>
        <v/>
      </c>
      <c r="D253" s="27">
        <f>IF($A253="",0,INDEX(Transactions!$H:$H,ROW()-8))</f>
        <v>0</v>
      </c>
      <c r="E253" s="296">
        <f>IF($A253="",1,INDEX(Transactions!$N:$N,ROW()-8))</f>
        <v>1</v>
      </c>
      <c r="F253" s="27">
        <f>IF($A253="",0,INDEX(Transactions!$O:$O,ROW()-8))</f>
        <v>0</v>
      </c>
      <c r="G253" s="27">
        <f>IF($A253="",0,INDEX(Transactions!$P:$P,ROW()-8))</f>
        <v>0</v>
      </c>
    </row>
    <row r="254" spans="1:7" ht="15" customHeight="1" x14ac:dyDescent="0.15">
      <c r="A254" t="str">
        <f>IF(INDEX(Transactions!$J:$J,ROW()-8)="","",INDEX(Transactions!$J:$J,ROW()-8))</f>
        <v/>
      </c>
      <c r="B254" s="293">
        <f ca="1">IF($A254="",TODAY(),INDEX(Transactions!$G:$G,ROW()-8))</f>
        <v>46229</v>
      </c>
      <c r="C254" s="294" t="str">
        <f>IF($A254="","",INDEX(Transactions!$A:$A,ROW()-8))</f>
        <v/>
      </c>
      <c r="D254" s="27">
        <f>IF($A254="",0,INDEX(Transactions!$H:$H,ROW()-8))</f>
        <v>0</v>
      </c>
      <c r="E254" s="296">
        <f>IF($A254="",1,INDEX(Transactions!$N:$N,ROW()-8))</f>
        <v>1</v>
      </c>
      <c r="F254" s="27">
        <f>IF($A254="",0,INDEX(Transactions!$O:$O,ROW()-8))</f>
        <v>0</v>
      </c>
      <c r="G254" s="27">
        <f>IF($A254="",0,INDEX(Transactions!$P:$P,ROW()-8))</f>
        <v>0</v>
      </c>
    </row>
    <row r="255" spans="1:7" ht="15" customHeight="1" x14ac:dyDescent="0.15">
      <c r="A255" t="str">
        <f>IF(INDEX(Transactions!$J:$J,ROW()-8)="","",INDEX(Transactions!$J:$J,ROW()-8))</f>
        <v/>
      </c>
      <c r="B255" s="293">
        <f ca="1">IF($A255="",TODAY(),INDEX(Transactions!$G:$G,ROW()-8))</f>
        <v>46229</v>
      </c>
      <c r="C255" s="294" t="str">
        <f>IF($A255="","",INDEX(Transactions!$A:$A,ROW()-8))</f>
        <v/>
      </c>
      <c r="D255" s="27">
        <f>IF($A255="",0,INDEX(Transactions!$H:$H,ROW()-8))</f>
        <v>0</v>
      </c>
      <c r="E255" s="296">
        <f>IF($A255="",1,INDEX(Transactions!$N:$N,ROW()-8))</f>
        <v>1</v>
      </c>
      <c r="F255" s="27">
        <f>IF($A255="",0,INDEX(Transactions!$O:$O,ROW()-8))</f>
        <v>0</v>
      </c>
      <c r="G255" s="27">
        <f>IF($A255="",0,INDEX(Transactions!$P:$P,ROW()-8))</f>
        <v>0</v>
      </c>
    </row>
    <row r="256" spans="1:7" ht="15" customHeight="1" x14ac:dyDescent="0.15">
      <c r="A256" t="str">
        <f>IF(INDEX(Transactions!$J:$J,ROW()-8)="","",INDEX(Transactions!$J:$J,ROW()-8))</f>
        <v/>
      </c>
      <c r="B256" s="293">
        <f ca="1">IF($A256="",TODAY(),INDEX(Transactions!$G:$G,ROW()-8))</f>
        <v>46229</v>
      </c>
      <c r="C256" s="294" t="str">
        <f>IF($A256="","",INDEX(Transactions!$A:$A,ROW()-8))</f>
        <v/>
      </c>
      <c r="D256" s="27">
        <f>IF($A256="",0,INDEX(Transactions!$H:$H,ROW()-8))</f>
        <v>0</v>
      </c>
      <c r="E256" s="296">
        <f>IF($A256="",1,INDEX(Transactions!$N:$N,ROW()-8))</f>
        <v>1</v>
      </c>
      <c r="F256" s="27">
        <f>IF($A256="",0,INDEX(Transactions!$O:$O,ROW()-8))</f>
        <v>0</v>
      </c>
      <c r="G256" s="27">
        <f>IF($A256="",0,INDEX(Transactions!$P:$P,ROW()-8))</f>
        <v>0</v>
      </c>
    </row>
    <row r="257" spans="1:7" ht="15" customHeight="1" x14ac:dyDescent="0.15">
      <c r="A257" t="str">
        <f>IF(INDEX(Transactions!$J:$J,ROW()-8)="","",INDEX(Transactions!$J:$J,ROW()-8))</f>
        <v/>
      </c>
      <c r="B257" s="293">
        <f ca="1">IF($A257="",TODAY(),INDEX(Transactions!$G:$G,ROW()-8))</f>
        <v>46229</v>
      </c>
      <c r="C257" s="294" t="str">
        <f>IF($A257="","",INDEX(Transactions!$A:$A,ROW()-8))</f>
        <v/>
      </c>
      <c r="D257" s="27">
        <f>IF($A257="",0,INDEX(Transactions!$H:$H,ROW()-8))</f>
        <v>0</v>
      </c>
      <c r="E257" s="296">
        <f>IF($A257="",1,INDEX(Transactions!$N:$N,ROW()-8))</f>
        <v>1</v>
      </c>
      <c r="F257" s="27">
        <f>IF($A257="",0,INDEX(Transactions!$O:$O,ROW()-8))</f>
        <v>0</v>
      </c>
      <c r="G257" s="27">
        <f>IF($A257="",0,INDEX(Transactions!$P:$P,ROW()-8))</f>
        <v>0</v>
      </c>
    </row>
    <row r="258" spans="1:7" ht="15" customHeight="1" x14ac:dyDescent="0.15">
      <c r="A258" t="str">
        <f>IF(INDEX(Transactions!$J:$J,ROW()-8)="","",INDEX(Transactions!$J:$J,ROW()-8))</f>
        <v/>
      </c>
      <c r="B258" s="293">
        <f ca="1">IF($A258="",TODAY(),INDEX(Transactions!$G:$G,ROW()-8))</f>
        <v>46229</v>
      </c>
      <c r="C258" s="294" t="str">
        <f>IF($A258="","",INDEX(Transactions!$A:$A,ROW()-8))</f>
        <v/>
      </c>
      <c r="D258" s="27">
        <f>IF($A258="",0,INDEX(Transactions!$H:$H,ROW()-8))</f>
        <v>0</v>
      </c>
      <c r="E258" s="296">
        <f>IF($A258="",1,INDEX(Transactions!$N:$N,ROW()-8))</f>
        <v>1</v>
      </c>
      <c r="F258" s="27">
        <f>IF($A258="",0,INDEX(Transactions!$O:$O,ROW()-8))</f>
        <v>0</v>
      </c>
      <c r="G258" s="27">
        <f>IF($A258="",0,INDEX(Transactions!$P:$P,ROW()-8))</f>
        <v>0</v>
      </c>
    </row>
    <row r="259" spans="1:7" ht="15" customHeight="1" x14ac:dyDescent="0.15">
      <c r="A259" t="str">
        <f>IF(INDEX(Transactions!$J:$J,ROW()-8)="","",INDEX(Transactions!$J:$J,ROW()-8))</f>
        <v/>
      </c>
      <c r="B259" s="293">
        <f ca="1">IF($A259="",TODAY(),INDEX(Transactions!$G:$G,ROW()-8))</f>
        <v>46229</v>
      </c>
      <c r="C259" s="294" t="str">
        <f>IF($A259="","",INDEX(Transactions!$A:$A,ROW()-8))</f>
        <v/>
      </c>
      <c r="D259" s="27">
        <f>IF($A259="",0,INDEX(Transactions!$H:$H,ROW()-8))</f>
        <v>0</v>
      </c>
      <c r="E259" s="296">
        <f>IF($A259="",1,INDEX(Transactions!$N:$N,ROW()-8))</f>
        <v>1</v>
      </c>
      <c r="F259" s="27">
        <f>IF($A259="",0,INDEX(Transactions!$O:$O,ROW()-8))</f>
        <v>0</v>
      </c>
      <c r="G259" s="27">
        <f>IF($A259="",0,INDEX(Transactions!$P:$P,ROW()-8))</f>
        <v>0</v>
      </c>
    </row>
    <row r="260" spans="1:7" ht="15" customHeight="1" x14ac:dyDescent="0.15">
      <c r="A260" t="str">
        <f>IF(INDEX(Transactions!$J:$J,ROW()-8)="","",INDEX(Transactions!$J:$J,ROW()-8))</f>
        <v/>
      </c>
      <c r="B260" s="293">
        <f ca="1">IF($A260="",TODAY(),INDEX(Transactions!$G:$G,ROW()-8))</f>
        <v>46229</v>
      </c>
      <c r="C260" s="294" t="str">
        <f>IF($A260="","",INDEX(Transactions!$A:$A,ROW()-8))</f>
        <v/>
      </c>
      <c r="D260" s="27">
        <f>IF($A260="",0,INDEX(Transactions!$H:$H,ROW()-8))</f>
        <v>0</v>
      </c>
      <c r="E260" s="296">
        <f>IF($A260="",1,INDEX(Transactions!$N:$N,ROW()-8))</f>
        <v>1</v>
      </c>
      <c r="F260" s="27">
        <f>IF($A260="",0,INDEX(Transactions!$O:$O,ROW()-8))</f>
        <v>0</v>
      </c>
      <c r="G260" s="27">
        <f>IF($A260="",0,INDEX(Transactions!$P:$P,ROW()-8))</f>
        <v>0</v>
      </c>
    </row>
    <row r="261" spans="1:7" ht="15" customHeight="1" x14ac:dyDescent="0.15">
      <c r="A261" t="str">
        <f>IF(INDEX(Transactions!$J:$J,ROW()-8)="","",INDEX(Transactions!$J:$J,ROW()-8))</f>
        <v/>
      </c>
      <c r="B261" s="293">
        <f ca="1">IF($A261="",TODAY(),INDEX(Transactions!$G:$G,ROW()-8))</f>
        <v>46229</v>
      </c>
      <c r="C261" s="294" t="str">
        <f>IF($A261="","",INDEX(Transactions!$A:$A,ROW()-8))</f>
        <v/>
      </c>
      <c r="D261" s="27">
        <f>IF($A261="",0,INDEX(Transactions!$H:$H,ROW()-8))</f>
        <v>0</v>
      </c>
      <c r="E261" s="296">
        <f>IF($A261="",1,INDEX(Transactions!$N:$N,ROW()-8))</f>
        <v>1</v>
      </c>
      <c r="F261" s="27">
        <f>IF($A261="",0,INDEX(Transactions!$O:$O,ROW()-8))</f>
        <v>0</v>
      </c>
      <c r="G261" s="27">
        <f>IF($A261="",0,INDEX(Transactions!$P:$P,ROW()-8))</f>
        <v>0</v>
      </c>
    </row>
    <row r="262" spans="1:7" ht="15" customHeight="1" x14ac:dyDescent="0.15">
      <c r="A262" t="str">
        <f>IF(INDEX(Transactions!$J:$J,ROW()-8)="","",INDEX(Transactions!$J:$J,ROW()-8))</f>
        <v/>
      </c>
      <c r="B262" s="293">
        <f ca="1">IF($A262="",TODAY(),INDEX(Transactions!$G:$G,ROW()-8))</f>
        <v>46229</v>
      </c>
      <c r="C262" s="294" t="str">
        <f>IF($A262="","",INDEX(Transactions!$A:$A,ROW()-8))</f>
        <v/>
      </c>
      <c r="D262" s="27">
        <f>IF($A262="",0,INDEX(Transactions!$H:$H,ROW()-8))</f>
        <v>0</v>
      </c>
      <c r="E262" s="296">
        <f>IF($A262="",1,INDEX(Transactions!$N:$N,ROW()-8))</f>
        <v>1</v>
      </c>
      <c r="F262" s="27">
        <f>IF($A262="",0,INDEX(Transactions!$O:$O,ROW()-8))</f>
        <v>0</v>
      </c>
      <c r="G262" s="27">
        <f>IF($A262="",0,INDEX(Transactions!$P:$P,ROW()-8))</f>
        <v>0</v>
      </c>
    </row>
    <row r="263" spans="1:7" ht="15" customHeight="1" x14ac:dyDescent="0.15">
      <c r="A263" t="str">
        <f>IF(INDEX(Transactions!$J:$J,ROW()-8)="","",INDEX(Transactions!$J:$J,ROW()-8))</f>
        <v/>
      </c>
      <c r="B263" s="293">
        <f ca="1">IF($A263="",TODAY(),INDEX(Transactions!$G:$G,ROW()-8))</f>
        <v>46229</v>
      </c>
      <c r="C263" s="294" t="str">
        <f>IF($A263="","",INDEX(Transactions!$A:$A,ROW()-8))</f>
        <v/>
      </c>
      <c r="D263" s="27">
        <f>IF($A263="",0,INDEX(Transactions!$H:$H,ROW()-8))</f>
        <v>0</v>
      </c>
      <c r="E263" s="296">
        <f>IF($A263="",1,INDEX(Transactions!$N:$N,ROW()-8))</f>
        <v>1</v>
      </c>
      <c r="F263" s="27">
        <f>IF($A263="",0,INDEX(Transactions!$O:$O,ROW()-8))</f>
        <v>0</v>
      </c>
      <c r="G263" s="27">
        <f>IF($A263="",0,INDEX(Transactions!$P:$P,ROW()-8))</f>
        <v>0</v>
      </c>
    </row>
    <row r="264" spans="1:7" ht="15" customHeight="1" x14ac:dyDescent="0.15">
      <c r="A264" t="str">
        <f>IF(INDEX(Transactions!$J:$J,ROW()-8)="","",INDEX(Transactions!$J:$J,ROW()-8))</f>
        <v/>
      </c>
      <c r="B264" s="293">
        <f ca="1">IF($A264="",TODAY(),INDEX(Transactions!$G:$G,ROW()-8))</f>
        <v>46229</v>
      </c>
      <c r="C264" s="294" t="str">
        <f>IF($A264="","",INDEX(Transactions!$A:$A,ROW()-8))</f>
        <v/>
      </c>
      <c r="D264" s="27">
        <f>IF($A264="",0,INDEX(Transactions!$H:$H,ROW()-8))</f>
        <v>0</v>
      </c>
      <c r="E264" s="296">
        <f>IF($A264="",1,INDEX(Transactions!$N:$N,ROW()-8))</f>
        <v>1</v>
      </c>
      <c r="F264" s="27">
        <f>IF($A264="",0,INDEX(Transactions!$O:$O,ROW()-8))</f>
        <v>0</v>
      </c>
      <c r="G264" s="27">
        <f>IF($A264="",0,INDEX(Transactions!$P:$P,ROW()-8))</f>
        <v>0</v>
      </c>
    </row>
    <row r="265" spans="1:7" ht="15" customHeight="1" x14ac:dyDescent="0.15">
      <c r="A265" t="str">
        <f>IF(INDEX(Transactions!$J:$J,ROW()-8)="","",INDEX(Transactions!$J:$J,ROW()-8))</f>
        <v/>
      </c>
      <c r="B265" s="293">
        <f ca="1">IF($A265="",TODAY(),INDEX(Transactions!$G:$G,ROW()-8))</f>
        <v>46229</v>
      </c>
      <c r="C265" s="294" t="str">
        <f>IF($A265="","",INDEX(Transactions!$A:$A,ROW()-8))</f>
        <v/>
      </c>
      <c r="D265" s="27">
        <f>IF($A265="",0,INDEX(Transactions!$H:$H,ROW()-8))</f>
        <v>0</v>
      </c>
      <c r="E265" s="296">
        <f>IF($A265="",1,INDEX(Transactions!$N:$N,ROW()-8))</f>
        <v>1</v>
      </c>
      <c r="F265" s="27">
        <f>IF($A265="",0,INDEX(Transactions!$O:$O,ROW()-8))</f>
        <v>0</v>
      </c>
      <c r="G265" s="27">
        <f>IF($A265="",0,INDEX(Transactions!$P:$P,ROW()-8))</f>
        <v>0</v>
      </c>
    </row>
    <row r="266" spans="1:7" ht="15" customHeight="1" x14ac:dyDescent="0.15">
      <c r="A266" t="str">
        <f>IF(INDEX(Transactions!$J:$J,ROW()-8)="","",INDEX(Transactions!$J:$J,ROW()-8))</f>
        <v/>
      </c>
      <c r="B266" s="293">
        <f ca="1">IF($A266="",TODAY(),INDEX(Transactions!$G:$G,ROW()-8))</f>
        <v>46229</v>
      </c>
      <c r="C266" s="294" t="str">
        <f>IF($A266="","",INDEX(Transactions!$A:$A,ROW()-8))</f>
        <v/>
      </c>
      <c r="D266" s="27">
        <f>IF($A266="",0,INDEX(Transactions!$H:$H,ROW()-8))</f>
        <v>0</v>
      </c>
      <c r="E266" s="296">
        <f>IF($A266="",1,INDEX(Transactions!$N:$N,ROW()-8))</f>
        <v>1</v>
      </c>
      <c r="F266" s="27">
        <f>IF($A266="",0,INDEX(Transactions!$O:$O,ROW()-8))</f>
        <v>0</v>
      </c>
      <c r="G266" s="27">
        <f>IF($A266="",0,INDEX(Transactions!$P:$P,ROW()-8))</f>
        <v>0</v>
      </c>
    </row>
    <row r="267" spans="1:7" ht="15" customHeight="1" x14ac:dyDescent="0.15">
      <c r="A267" t="str">
        <f>IF(INDEX(Transactions!$J:$J,ROW()-8)="","",INDEX(Transactions!$J:$J,ROW()-8))</f>
        <v/>
      </c>
      <c r="B267" s="293">
        <f ca="1">IF($A267="",TODAY(),INDEX(Transactions!$G:$G,ROW()-8))</f>
        <v>46229</v>
      </c>
      <c r="C267" s="294" t="str">
        <f>IF($A267="","",INDEX(Transactions!$A:$A,ROW()-8))</f>
        <v/>
      </c>
      <c r="D267" s="27">
        <f>IF($A267="",0,INDEX(Transactions!$H:$H,ROW()-8))</f>
        <v>0</v>
      </c>
      <c r="E267" s="296">
        <f>IF($A267="",1,INDEX(Transactions!$N:$N,ROW()-8))</f>
        <v>1</v>
      </c>
      <c r="F267" s="27">
        <f>IF($A267="",0,INDEX(Transactions!$O:$O,ROW()-8))</f>
        <v>0</v>
      </c>
      <c r="G267" s="27">
        <f>IF($A267="",0,INDEX(Transactions!$P:$P,ROW()-8))</f>
        <v>0</v>
      </c>
    </row>
    <row r="268" spans="1:7" ht="15" customHeight="1" x14ac:dyDescent="0.15">
      <c r="A268" t="str">
        <f>IF(INDEX(Transactions!$J:$J,ROW()-8)="","",INDEX(Transactions!$J:$J,ROW()-8))</f>
        <v/>
      </c>
      <c r="B268" s="293">
        <f ca="1">IF($A268="",TODAY(),INDEX(Transactions!$G:$G,ROW()-8))</f>
        <v>46229</v>
      </c>
      <c r="C268" s="294" t="str">
        <f>IF($A268="","",INDEX(Transactions!$A:$A,ROW()-8))</f>
        <v/>
      </c>
      <c r="D268" s="27">
        <f>IF($A268="",0,INDEX(Transactions!$H:$H,ROW()-8))</f>
        <v>0</v>
      </c>
      <c r="E268" s="296">
        <f>IF($A268="",1,INDEX(Transactions!$N:$N,ROW()-8))</f>
        <v>1</v>
      </c>
      <c r="F268" s="27">
        <f>IF($A268="",0,INDEX(Transactions!$O:$O,ROW()-8))</f>
        <v>0</v>
      </c>
      <c r="G268" s="27">
        <f>IF($A268="",0,INDEX(Transactions!$P:$P,ROW()-8))</f>
        <v>0</v>
      </c>
    </row>
    <row r="269" spans="1:7" ht="15" customHeight="1" x14ac:dyDescent="0.15">
      <c r="A269" t="str">
        <f>IF(INDEX(Transactions!$J:$J,ROW()-8)="","",INDEX(Transactions!$J:$J,ROW()-8))</f>
        <v/>
      </c>
      <c r="B269" s="293">
        <f ca="1">IF($A269="",TODAY(),INDEX(Transactions!$G:$G,ROW()-8))</f>
        <v>46229</v>
      </c>
      <c r="C269" s="294" t="str">
        <f>IF($A269="","",INDEX(Transactions!$A:$A,ROW()-8))</f>
        <v/>
      </c>
      <c r="D269" s="27">
        <f>IF($A269="",0,INDEX(Transactions!$H:$H,ROW()-8))</f>
        <v>0</v>
      </c>
      <c r="E269" s="296">
        <f>IF($A269="",1,INDEX(Transactions!$N:$N,ROW()-8))</f>
        <v>1</v>
      </c>
      <c r="F269" s="27">
        <f>IF($A269="",0,INDEX(Transactions!$O:$O,ROW()-8))</f>
        <v>0</v>
      </c>
      <c r="G269" s="27">
        <f>IF($A269="",0,INDEX(Transactions!$P:$P,ROW()-8))</f>
        <v>0</v>
      </c>
    </row>
    <row r="270" spans="1:7" ht="15" customHeight="1" x14ac:dyDescent="0.15">
      <c r="A270" t="str">
        <f>IF(INDEX(Transactions!$J:$J,ROW()-8)="","",INDEX(Transactions!$J:$J,ROW()-8))</f>
        <v/>
      </c>
      <c r="B270" s="293">
        <f ca="1">IF($A270="",TODAY(),INDEX(Transactions!$G:$G,ROW()-8))</f>
        <v>46229</v>
      </c>
      <c r="C270" s="294" t="str">
        <f>IF($A270="","",INDEX(Transactions!$A:$A,ROW()-8))</f>
        <v/>
      </c>
      <c r="D270" s="27">
        <f>IF($A270="",0,INDEX(Transactions!$H:$H,ROW()-8))</f>
        <v>0</v>
      </c>
      <c r="E270" s="296">
        <f>IF($A270="",1,INDEX(Transactions!$N:$N,ROW()-8))</f>
        <v>1</v>
      </c>
      <c r="F270" s="27">
        <f>IF($A270="",0,INDEX(Transactions!$O:$O,ROW()-8))</f>
        <v>0</v>
      </c>
      <c r="G270" s="27">
        <f>IF($A270="",0,INDEX(Transactions!$P:$P,ROW()-8))</f>
        <v>0</v>
      </c>
    </row>
    <row r="271" spans="1:7" ht="15" customHeight="1" x14ac:dyDescent="0.15">
      <c r="A271" t="str">
        <f>IF(INDEX(Transactions!$J:$J,ROW()-8)="","",INDEX(Transactions!$J:$J,ROW()-8))</f>
        <v/>
      </c>
      <c r="B271" s="293">
        <f ca="1">IF($A271="",TODAY(),INDEX(Transactions!$G:$G,ROW()-8))</f>
        <v>46229</v>
      </c>
      <c r="C271" s="294" t="str">
        <f>IF($A271="","",INDEX(Transactions!$A:$A,ROW()-8))</f>
        <v/>
      </c>
      <c r="D271" s="27">
        <f>IF($A271="",0,INDEX(Transactions!$H:$H,ROW()-8))</f>
        <v>0</v>
      </c>
      <c r="E271" s="296">
        <f>IF($A271="",1,INDEX(Transactions!$N:$N,ROW()-8))</f>
        <v>1</v>
      </c>
      <c r="F271" s="27">
        <f>IF($A271="",0,INDEX(Transactions!$O:$O,ROW()-8))</f>
        <v>0</v>
      </c>
      <c r="G271" s="27">
        <f>IF($A271="",0,INDEX(Transactions!$P:$P,ROW()-8))</f>
        <v>0</v>
      </c>
    </row>
    <row r="272" spans="1:7" ht="15" customHeight="1" x14ac:dyDescent="0.15">
      <c r="A272" t="str">
        <f>IF(INDEX(Transactions!$J:$J,ROW()-8)="","",INDEX(Transactions!$J:$J,ROW()-8))</f>
        <v/>
      </c>
      <c r="B272" s="293">
        <f ca="1">IF($A272="",TODAY(),INDEX(Transactions!$G:$G,ROW()-8))</f>
        <v>46229</v>
      </c>
      <c r="C272" s="294" t="str">
        <f>IF($A272="","",INDEX(Transactions!$A:$A,ROW()-8))</f>
        <v/>
      </c>
      <c r="D272" s="27">
        <f>IF($A272="",0,INDEX(Transactions!$H:$H,ROW()-8))</f>
        <v>0</v>
      </c>
      <c r="E272" s="296">
        <f>IF($A272="",1,INDEX(Transactions!$N:$N,ROW()-8))</f>
        <v>1</v>
      </c>
      <c r="F272" s="27">
        <f>IF($A272="",0,INDEX(Transactions!$O:$O,ROW()-8))</f>
        <v>0</v>
      </c>
      <c r="G272" s="27">
        <f>IF($A272="",0,INDEX(Transactions!$P:$P,ROW()-8))</f>
        <v>0</v>
      </c>
    </row>
    <row r="273" spans="1:7" ht="15" customHeight="1" x14ac:dyDescent="0.15">
      <c r="A273" t="str">
        <f>IF(INDEX(Transactions!$J:$J,ROW()-8)="","",INDEX(Transactions!$J:$J,ROW()-8))</f>
        <v/>
      </c>
      <c r="B273" s="293">
        <f ca="1">IF($A273="",TODAY(),INDEX(Transactions!$G:$G,ROW()-8))</f>
        <v>46229</v>
      </c>
      <c r="C273" s="294" t="str">
        <f>IF($A273="","",INDEX(Transactions!$A:$A,ROW()-8))</f>
        <v/>
      </c>
      <c r="D273" s="27">
        <f>IF($A273="",0,INDEX(Transactions!$H:$H,ROW()-8))</f>
        <v>0</v>
      </c>
      <c r="E273" s="296">
        <f>IF($A273="",1,INDEX(Transactions!$N:$N,ROW()-8))</f>
        <v>1</v>
      </c>
      <c r="F273" s="27">
        <f>IF($A273="",0,INDEX(Transactions!$O:$O,ROW()-8))</f>
        <v>0</v>
      </c>
      <c r="G273" s="27">
        <f>IF($A273="",0,INDEX(Transactions!$P:$P,ROW()-8))</f>
        <v>0</v>
      </c>
    </row>
    <row r="274" spans="1:7" ht="15" customHeight="1" x14ac:dyDescent="0.15">
      <c r="A274" t="str">
        <f>IF(INDEX(Transactions!$J:$J,ROW()-8)="","",INDEX(Transactions!$J:$J,ROW()-8))</f>
        <v/>
      </c>
      <c r="B274" s="293">
        <f ca="1">IF($A274="",TODAY(),INDEX(Transactions!$G:$G,ROW()-8))</f>
        <v>46229</v>
      </c>
      <c r="C274" s="294" t="str">
        <f>IF($A274="","",INDEX(Transactions!$A:$A,ROW()-8))</f>
        <v/>
      </c>
      <c r="D274" s="27">
        <f>IF($A274="",0,INDEX(Transactions!$H:$H,ROW()-8))</f>
        <v>0</v>
      </c>
      <c r="E274" s="296">
        <f>IF($A274="",1,INDEX(Transactions!$N:$N,ROW()-8))</f>
        <v>1</v>
      </c>
      <c r="F274" s="27">
        <f>IF($A274="",0,INDEX(Transactions!$O:$O,ROW()-8))</f>
        <v>0</v>
      </c>
      <c r="G274" s="27">
        <f>IF($A274="",0,INDEX(Transactions!$P:$P,ROW()-8))</f>
        <v>0</v>
      </c>
    </row>
    <row r="275" spans="1:7" ht="15" customHeight="1" x14ac:dyDescent="0.15">
      <c r="A275" t="str">
        <f>IF(INDEX(Transactions!$J:$J,ROW()-8)="","",INDEX(Transactions!$J:$J,ROW()-8))</f>
        <v/>
      </c>
      <c r="B275" s="293">
        <f ca="1">IF($A275="",TODAY(),INDEX(Transactions!$G:$G,ROW()-8))</f>
        <v>46229</v>
      </c>
      <c r="C275" s="294" t="str">
        <f>IF($A275="","",INDEX(Transactions!$A:$A,ROW()-8))</f>
        <v/>
      </c>
      <c r="D275" s="27">
        <f>IF($A275="",0,INDEX(Transactions!$H:$H,ROW()-8))</f>
        <v>0</v>
      </c>
      <c r="E275" s="296">
        <f>IF($A275="",1,INDEX(Transactions!$N:$N,ROW()-8))</f>
        <v>1</v>
      </c>
      <c r="F275" s="27">
        <f>IF($A275="",0,INDEX(Transactions!$O:$O,ROW()-8))</f>
        <v>0</v>
      </c>
      <c r="G275" s="27">
        <f>IF($A275="",0,INDEX(Transactions!$P:$P,ROW()-8))</f>
        <v>0</v>
      </c>
    </row>
    <row r="276" spans="1:7" ht="15" customHeight="1" x14ac:dyDescent="0.15">
      <c r="A276" t="str">
        <f>IF(INDEX(Transactions!$J:$J,ROW()-8)="","",INDEX(Transactions!$J:$J,ROW()-8))</f>
        <v/>
      </c>
      <c r="B276" s="293">
        <f ca="1">IF($A276="",TODAY(),INDEX(Transactions!$G:$G,ROW()-8))</f>
        <v>46229</v>
      </c>
      <c r="C276" s="294" t="str">
        <f>IF($A276="","",INDEX(Transactions!$A:$A,ROW()-8))</f>
        <v/>
      </c>
      <c r="D276" s="27">
        <f>IF($A276="",0,INDEX(Transactions!$H:$H,ROW()-8))</f>
        <v>0</v>
      </c>
      <c r="E276" s="296">
        <f>IF($A276="",1,INDEX(Transactions!$N:$N,ROW()-8))</f>
        <v>1</v>
      </c>
      <c r="F276" s="27">
        <f>IF($A276="",0,INDEX(Transactions!$O:$O,ROW()-8))</f>
        <v>0</v>
      </c>
      <c r="G276" s="27">
        <f>IF($A276="",0,INDEX(Transactions!$P:$P,ROW()-8))</f>
        <v>0</v>
      </c>
    </row>
    <row r="277" spans="1:7" ht="15" customHeight="1" x14ac:dyDescent="0.15">
      <c r="A277" t="str">
        <f>IF(INDEX(Transactions!$J:$J,ROW()-8)="","",INDEX(Transactions!$J:$J,ROW()-8))</f>
        <v/>
      </c>
      <c r="B277" s="293">
        <f ca="1">IF($A277="",TODAY(),INDEX(Transactions!$G:$G,ROW()-8))</f>
        <v>46229</v>
      </c>
      <c r="C277" s="294" t="str">
        <f>IF($A277="","",INDEX(Transactions!$A:$A,ROW()-8))</f>
        <v/>
      </c>
      <c r="D277" s="27">
        <f>IF($A277="",0,INDEX(Transactions!$H:$H,ROW()-8))</f>
        <v>0</v>
      </c>
      <c r="E277" s="296">
        <f>IF($A277="",1,INDEX(Transactions!$N:$N,ROW()-8))</f>
        <v>1</v>
      </c>
      <c r="F277" s="27">
        <f>IF($A277="",0,INDEX(Transactions!$O:$O,ROW()-8))</f>
        <v>0</v>
      </c>
      <c r="G277" s="27">
        <f>IF($A277="",0,INDEX(Transactions!$P:$P,ROW()-8))</f>
        <v>0</v>
      </c>
    </row>
    <row r="278" spans="1:7" ht="15" customHeight="1" x14ac:dyDescent="0.15">
      <c r="A278" t="str">
        <f>IF(INDEX(Transactions!$J:$J,ROW()-8)="","",INDEX(Transactions!$J:$J,ROW()-8))</f>
        <v/>
      </c>
      <c r="B278" s="293">
        <f ca="1">IF($A278="",TODAY(),INDEX(Transactions!$G:$G,ROW()-8))</f>
        <v>46229</v>
      </c>
      <c r="C278" s="294" t="str">
        <f>IF($A278="","",INDEX(Transactions!$A:$A,ROW()-8))</f>
        <v/>
      </c>
      <c r="D278" s="27">
        <f>IF($A278="",0,INDEX(Transactions!$H:$H,ROW()-8))</f>
        <v>0</v>
      </c>
      <c r="E278" s="296">
        <f>IF($A278="",1,INDEX(Transactions!$N:$N,ROW()-8))</f>
        <v>1</v>
      </c>
      <c r="F278" s="27">
        <f>IF($A278="",0,INDEX(Transactions!$O:$O,ROW()-8))</f>
        <v>0</v>
      </c>
      <c r="G278" s="27">
        <f>IF($A278="",0,INDEX(Transactions!$P:$P,ROW()-8))</f>
        <v>0</v>
      </c>
    </row>
    <row r="279" spans="1:7" ht="15" customHeight="1" x14ac:dyDescent="0.15">
      <c r="A279" t="str">
        <f>IF(INDEX(Transactions!$J:$J,ROW()-8)="","",INDEX(Transactions!$J:$J,ROW()-8))</f>
        <v/>
      </c>
      <c r="B279" s="293">
        <f ca="1">IF($A279="",TODAY(),INDEX(Transactions!$G:$G,ROW()-8))</f>
        <v>46229</v>
      </c>
      <c r="C279" s="294" t="str">
        <f>IF($A279="","",INDEX(Transactions!$A:$A,ROW()-8))</f>
        <v/>
      </c>
      <c r="D279" s="27">
        <f>IF($A279="",0,INDEX(Transactions!$H:$H,ROW()-8))</f>
        <v>0</v>
      </c>
      <c r="E279" s="296">
        <f>IF($A279="",1,INDEX(Transactions!$N:$N,ROW()-8))</f>
        <v>1</v>
      </c>
      <c r="F279" s="27">
        <f>IF($A279="",0,INDEX(Transactions!$O:$O,ROW()-8))</f>
        <v>0</v>
      </c>
      <c r="G279" s="27">
        <f>IF($A279="",0,INDEX(Transactions!$P:$P,ROW()-8))</f>
        <v>0</v>
      </c>
    </row>
    <row r="280" spans="1:7" ht="15" customHeight="1" x14ac:dyDescent="0.15">
      <c r="A280" t="str">
        <f>IF(INDEX(Transactions!$J:$J,ROW()-8)="","",INDEX(Transactions!$J:$J,ROW()-8))</f>
        <v/>
      </c>
      <c r="B280" s="293">
        <f ca="1">IF($A280="",TODAY(),INDEX(Transactions!$G:$G,ROW()-8))</f>
        <v>46229</v>
      </c>
      <c r="C280" s="294" t="str">
        <f>IF($A280="","",INDEX(Transactions!$A:$A,ROW()-8))</f>
        <v/>
      </c>
      <c r="D280" s="27">
        <f>IF($A280="",0,INDEX(Transactions!$H:$H,ROW()-8))</f>
        <v>0</v>
      </c>
      <c r="E280" s="296">
        <f>IF($A280="",1,INDEX(Transactions!$N:$N,ROW()-8))</f>
        <v>1</v>
      </c>
      <c r="F280" s="27">
        <f>IF($A280="",0,INDEX(Transactions!$O:$O,ROW()-8))</f>
        <v>0</v>
      </c>
      <c r="G280" s="27">
        <f>IF($A280="",0,INDEX(Transactions!$P:$P,ROW()-8))</f>
        <v>0</v>
      </c>
    </row>
    <row r="281" spans="1:7" ht="15" customHeight="1" x14ac:dyDescent="0.15">
      <c r="A281" t="str">
        <f>IF(INDEX(Transactions!$J:$J,ROW()-8)="","",INDEX(Transactions!$J:$J,ROW()-8))</f>
        <v/>
      </c>
      <c r="B281" s="293">
        <f ca="1">IF($A281="",TODAY(),INDEX(Transactions!$G:$G,ROW()-8))</f>
        <v>46229</v>
      </c>
      <c r="C281" s="294" t="str">
        <f>IF($A281="","",INDEX(Transactions!$A:$A,ROW()-8))</f>
        <v/>
      </c>
      <c r="D281" s="27">
        <f>IF($A281="",0,INDEX(Transactions!$H:$H,ROW()-8))</f>
        <v>0</v>
      </c>
      <c r="E281" s="296">
        <f>IF($A281="",1,INDEX(Transactions!$N:$N,ROW()-8))</f>
        <v>1</v>
      </c>
      <c r="F281" s="27">
        <f>IF($A281="",0,INDEX(Transactions!$O:$O,ROW()-8))</f>
        <v>0</v>
      </c>
      <c r="G281" s="27">
        <f>IF($A281="",0,INDEX(Transactions!$P:$P,ROW()-8))</f>
        <v>0</v>
      </c>
    </row>
    <row r="282" spans="1:7" ht="15" customHeight="1" x14ac:dyDescent="0.15">
      <c r="A282" t="str">
        <f>IF(INDEX(Transactions!$J:$J,ROW()-8)="","",INDEX(Transactions!$J:$J,ROW()-8))</f>
        <v/>
      </c>
      <c r="B282" s="293">
        <f ca="1">IF($A282="",TODAY(),INDEX(Transactions!$G:$G,ROW()-8))</f>
        <v>46229</v>
      </c>
      <c r="C282" s="294" t="str">
        <f>IF($A282="","",INDEX(Transactions!$A:$A,ROW()-8))</f>
        <v/>
      </c>
      <c r="D282" s="27">
        <f>IF($A282="",0,INDEX(Transactions!$H:$H,ROW()-8))</f>
        <v>0</v>
      </c>
      <c r="E282" s="296">
        <f>IF($A282="",1,INDEX(Transactions!$N:$N,ROW()-8))</f>
        <v>1</v>
      </c>
      <c r="F282" s="27">
        <f>IF($A282="",0,INDEX(Transactions!$O:$O,ROW()-8))</f>
        <v>0</v>
      </c>
      <c r="G282" s="27">
        <f>IF($A282="",0,INDEX(Transactions!$P:$P,ROW()-8))</f>
        <v>0</v>
      </c>
    </row>
    <row r="283" spans="1:7" ht="15" customHeight="1" x14ac:dyDescent="0.15">
      <c r="A283" t="str">
        <f>IF(INDEX(Transactions!$J:$J,ROW()-8)="","",INDEX(Transactions!$J:$J,ROW()-8))</f>
        <v/>
      </c>
      <c r="B283" s="293">
        <f ca="1">IF($A283="",TODAY(),INDEX(Transactions!$G:$G,ROW()-8))</f>
        <v>46229</v>
      </c>
      <c r="C283" s="294" t="str">
        <f>IF($A283="","",INDEX(Transactions!$A:$A,ROW()-8))</f>
        <v/>
      </c>
      <c r="D283" s="27">
        <f>IF($A283="",0,INDEX(Transactions!$H:$H,ROW()-8))</f>
        <v>0</v>
      </c>
      <c r="E283" s="296">
        <f>IF($A283="",1,INDEX(Transactions!$N:$N,ROW()-8))</f>
        <v>1</v>
      </c>
      <c r="F283" s="27">
        <f>IF($A283="",0,INDEX(Transactions!$O:$O,ROW()-8))</f>
        <v>0</v>
      </c>
      <c r="G283" s="27">
        <f>IF($A283="",0,INDEX(Transactions!$P:$P,ROW()-8))</f>
        <v>0</v>
      </c>
    </row>
    <row r="284" spans="1:7" ht="15" customHeight="1" x14ac:dyDescent="0.15">
      <c r="A284" t="str">
        <f>IF(INDEX(Transactions!$J:$J,ROW()-8)="","",INDEX(Transactions!$J:$J,ROW()-8))</f>
        <v/>
      </c>
      <c r="B284" s="293">
        <f ca="1">IF($A284="",TODAY(),INDEX(Transactions!$G:$G,ROW()-8))</f>
        <v>46229</v>
      </c>
      <c r="C284" s="294" t="str">
        <f>IF($A284="","",INDEX(Transactions!$A:$A,ROW()-8))</f>
        <v/>
      </c>
      <c r="D284" s="27">
        <f>IF($A284="",0,INDEX(Transactions!$H:$H,ROW()-8))</f>
        <v>0</v>
      </c>
      <c r="E284" s="296">
        <f>IF($A284="",1,INDEX(Transactions!$N:$N,ROW()-8))</f>
        <v>1</v>
      </c>
      <c r="F284" s="27">
        <f>IF($A284="",0,INDEX(Transactions!$O:$O,ROW()-8))</f>
        <v>0</v>
      </c>
      <c r="G284" s="27">
        <f>IF($A284="",0,INDEX(Transactions!$P:$P,ROW()-8))</f>
        <v>0</v>
      </c>
    </row>
    <row r="285" spans="1:7" ht="15" customHeight="1" x14ac:dyDescent="0.15">
      <c r="A285" t="str">
        <f>IF(INDEX(Transactions!$J:$J,ROW()-8)="","",INDEX(Transactions!$J:$J,ROW()-8))</f>
        <v/>
      </c>
      <c r="B285" s="293">
        <f ca="1">IF($A285="",TODAY(),INDEX(Transactions!$G:$G,ROW()-8))</f>
        <v>46229</v>
      </c>
      <c r="C285" s="294" t="str">
        <f>IF($A285="","",INDEX(Transactions!$A:$A,ROW()-8))</f>
        <v/>
      </c>
      <c r="D285" s="27">
        <f>IF($A285="",0,INDEX(Transactions!$H:$H,ROW()-8))</f>
        <v>0</v>
      </c>
      <c r="E285" s="296">
        <f>IF($A285="",1,INDEX(Transactions!$N:$N,ROW()-8))</f>
        <v>1</v>
      </c>
      <c r="F285" s="27">
        <f>IF($A285="",0,INDEX(Transactions!$O:$O,ROW()-8))</f>
        <v>0</v>
      </c>
      <c r="G285" s="27">
        <f>IF($A285="",0,INDEX(Transactions!$P:$P,ROW()-8))</f>
        <v>0</v>
      </c>
    </row>
    <row r="286" spans="1:7" ht="15" customHeight="1" x14ac:dyDescent="0.15">
      <c r="A286" t="str">
        <f>IF(INDEX(Transactions!$J:$J,ROW()-8)="","",INDEX(Transactions!$J:$J,ROW()-8))</f>
        <v/>
      </c>
      <c r="B286" s="293">
        <f ca="1">IF($A286="",TODAY(),INDEX(Transactions!$G:$G,ROW()-8))</f>
        <v>46229</v>
      </c>
      <c r="C286" s="294" t="str">
        <f>IF($A286="","",INDEX(Transactions!$A:$A,ROW()-8))</f>
        <v/>
      </c>
      <c r="D286" s="27">
        <f>IF($A286="",0,INDEX(Transactions!$H:$H,ROW()-8))</f>
        <v>0</v>
      </c>
      <c r="E286" s="296">
        <f>IF($A286="",1,INDEX(Transactions!$N:$N,ROW()-8))</f>
        <v>1</v>
      </c>
      <c r="F286" s="27">
        <f>IF($A286="",0,INDEX(Transactions!$O:$O,ROW()-8))</f>
        <v>0</v>
      </c>
      <c r="G286" s="27">
        <f>IF($A286="",0,INDEX(Transactions!$P:$P,ROW()-8))</f>
        <v>0</v>
      </c>
    </row>
    <row r="287" spans="1:7" ht="15" customHeight="1" x14ac:dyDescent="0.15">
      <c r="A287" t="str">
        <f>IF(INDEX(Transactions!$J:$J,ROW()-8)="","",INDEX(Transactions!$J:$J,ROW()-8))</f>
        <v/>
      </c>
      <c r="B287" s="293">
        <f ca="1">IF($A287="",TODAY(),INDEX(Transactions!$G:$G,ROW()-8))</f>
        <v>46229</v>
      </c>
      <c r="C287" s="294" t="str">
        <f>IF($A287="","",INDEX(Transactions!$A:$A,ROW()-8))</f>
        <v/>
      </c>
      <c r="D287" s="27">
        <f>IF($A287="",0,INDEX(Transactions!$H:$H,ROW()-8))</f>
        <v>0</v>
      </c>
      <c r="E287" s="296">
        <f>IF($A287="",1,INDEX(Transactions!$N:$N,ROW()-8))</f>
        <v>1</v>
      </c>
      <c r="F287" s="27">
        <f>IF($A287="",0,INDEX(Transactions!$O:$O,ROW()-8))</f>
        <v>0</v>
      </c>
      <c r="G287" s="27">
        <f>IF($A287="",0,INDEX(Transactions!$P:$P,ROW()-8))</f>
        <v>0</v>
      </c>
    </row>
    <row r="288" spans="1:7" ht="15" customHeight="1" x14ac:dyDescent="0.15">
      <c r="A288" t="str">
        <f>IF(INDEX(Transactions!$J:$J,ROW()-8)="","",INDEX(Transactions!$J:$J,ROW()-8))</f>
        <v/>
      </c>
      <c r="B288" s="293">
        <f ca="1">IF($A288="",TODAY(),INDEX(Transactions!$G:$G,ROW()-8))</f>
        <v>46229</v>
      </c>
      <c r="C288" s="294" t="str">
        <f>IF($A288="","",INDEX(Transactions!$A:$A,ROW()-8))</f>
        <v/>
      </c>
      <c r="D288" s="27">
        <f>IF($A288="",0,INDEX(Transactions!$H:$H,ROW()-8))</f>
        <v>0</v>
      </c>
      <c r="E288" s="296">
        <f>IF($A288="",1,INDEX(Transactions!$N:$N,ROW()-8))</f>
        <v>1</v>
      </c>
      <c r="F288" s="27">
        <f>IF($A288="",0,INDEX(Transactions!$O:$O,ROW()-8))</f>
        <v>0</v>
      </c>
      <c r="G288" s="27">
        <f>IF($A288="",0,INDEX(Transactions!$P:$P,ROW()-8))</f>
        <v>0</v>
      </c>
    </row>
    <row r="289" spans="1:7" ht="15" customHeight="1" x14ac:dyDescent="0.15">
      <c r="A289" t="str">
        <f>IF(INDEX(Transactions!$J:$J,ROW()-8)="","",INDEX(Transactions!$J:$J,ROW()-8))</f>
        <v/>
      </c>
      <c r="B289" s="293">
        <f ca="1">IF($A289="",TODAY(),INDEX(Transactions!$G:$G,ROW()-8))</f>
        <v>46229</v>
      </c>
      <c r="C289" s="294" t="str">
        <f>IF($A289="","",INDEX(Transactions!$A:$A,ROW()-8))</f>
        <v/>
      </c>
      <c r="D289" s="27">
        <f>IF($A289="",0,INDEX(Transactions!$H:$H,ROW()-8))</f>
        <v>0</v>
      </c>
      <c r="E289" s="296">
        <f>IF($A289="",1,INDEX(Transactions!$N:$N,ROW()-8))</f>
        <v>1</v>
      </c>
      <c r="F289" s="27">
        <f>IF($A289="",0,INDEX(Transactions!$O:$O,ROW()-8))</f>
        <v>0</v>
      </c>
      <c r="G289" s="27">
        <f>IF($A289="",0,INDEX(Transactions!$P:$P,ROW()-8))</f>
        <v>0</v>
      </c>
    </row>
    <row r="290" spans="1:7" ht="15" customHeight="1" x14ac:dyDescent="0.15">
      <c r="A290" t="str">
        <f>IF(INDEX(Transactions!$J:$J,ROW()-8)="","",INDEX(Transactions!$J:$J,ROW()-8))</f>
        <v/>
      </c>
      <c r="B290" s="293">
        <f ca="1">IF($A290="",TODAY(),INDEX(Transactions!$G:$G,ROW()-8))</f>
        <v>46229</v>
      </c>
      <c r="C290" s="294" t="str">
        <f>IF($A290="","",INDEX(Transactions!$A:$A,ROW()-8))</f>
        <v/>
      </c>
      <c r="D290" s="27">
        <f>IF($A290="",0,INDEX(Transactions!$H:$H,ROW()-8))</f>
        <v>0</v>
      </c>
      <c r="E290" s="296">
        <f>IF($A290="",1,INDEX(Transactions!$N:$N,ROW()-8))</f>
        <v>1</v>
      </c>
      <c r="F290" s="27">
        <f>IF($A290="",0,INDEX(Transactions!$O:$O,ROW()-8))</f>
        <v>0</v>
      </c>
      <c r="G290" s="27">
        <f>IF($A290="",0,INDEX(Transactions!$P:$P,ROW()-8))</f>
        <v>0</v>
      </c>
    </row>
    <row r="291" spans="1:7" ht="15" customHeight="1" x14ac:dyDescent="0.15">
      <c r="A291" t="str">
        <f>IF(INDEX(Transactions!$J:$J,ROW()-8)="","",INDEX(Transactions!$J:$J,ROW()-8))</f>
        <v/>
      </c>
      <c r="B291" s="293">
        <f ca="1">IF($A291="",TODAY(),INDEX(Transactions!$G:$G,ROW()-8))</f>
        <v>46229</v>
      </c>
      <c r="C291" s="294" t="str">
        <f>IF($A291="","",INDEX(Transactions!$A:$A,ROW()-8))</f>
        <v/>
      </c>
      <c r="D291" s="27">
        <f>IF($A291="",0,INDEX(Transactions!$H:$H,ROW()-8))</f>
        <v>0</v>
      </c>
      <c r="E291" s="295">
        <f>IF($A291="",1,INDEX(Transactions!$N:$N,ROW()-8))</f>
        <v>1</v>
      </c>
      <c r="F291" s="27">
        <f>IF($A291="",0,INDEX(Transactions!$O:$O,ROW()-8))</f>
        <v>0</v>
      </c>
      <c r="G291" s="27">
        <f>IF($A291="",0,INDEX(Transactions!$P:$P,ROW()-8))</f>
        <v>0</v>
      </c>
    </row>
    <row r="292" spans="1:7" ht="15" customHeight="1" x14ac:dyDescent="0.15">
      <c r="A292" t="str">
        <f>IF(INDEX(Transactions!$J:$J,ROW()-8)="","",INDEX(Transactions!$J:$J,ROW()-8))</f>
        <v/>
      </c>
      <c r="B292" s="293">
        <f ca="1">IF($A292="",TODAY(),INDEX(Transactions!$G:$G,ROW()-8))</f>
        <v>46229</v>
      </c>
      <c r="C292" s="294" t="str">
        <f>IF($A292="","",INDEX(Transactions!$A:$A,ROW()-8))</f>
        <v/>
      </c>
      <c r="D292" s="27">
        <f>IF($A292="",0,INDEX(Transactions!$H:$H,ROW()-8))</f>
        <v>0</v>
      </c>
      <c r="E292" s="295">
        <f>IF($A292="",1,INDEX(Transactions!$N:$N,ROW()-8))</f>
        <v>1</v>
      </c>
      <c r="F292" s="27">
        <f>IF($A292="",0,INDEX(Transactions!$O:$O,ROW()-8))</f>
        <v>0</v>
      </c>
      <c r="G292" s="27">
        <f>IF($A292="",0,INDEX(Transactions!$P:$P,ROW()-8))</f>
        <v>0</v>
      </c>
    </row>
    <row r="293" spans="1:7" ht="15" customHeight="1" x14ac:dyDescent="0.15">
      <c r="A293" t="str">
        <f>IF(INDEX(Transactions!$J:$J,ROW()-8)="","",INDEX(Transactions!$J:$J,ROW()-8))</f>
        <v/>
      </c>
      <c r="B293" s="293">
        <f ca="1">IF($A293="",TODAY(),INDEX(Transactions!$G:$G,ROW()-8))</f>
        <v>46229</v>
      </c>
      <c r="C293" s="294" t="str">
        <f>IF($A293="","",INDEX(Transactions!$A:$A,ROW()-8))</f>
        <v/>
      </c>
      <c r="D293" s="27">
        <f>IF($A293="",0,INDEX(Transactions!$H:$H,ROW()-8))</f>
        <v>0</v>
      </c>
      <c r="E293" s="296">
        <f>IF($A293="",1,INDEX(Transactions!$N:$N,ROW()-8))</f>
        <v>1</v>
      </c>
      <c r="F293" s="27">
        <f>IF($A293="",0,INDEX(Transactions!$O:$O,ROW()-8))</f>
        <v>0</v>
      </c>
      <c r="G293" s="27">
        <f>IF($A293="",0,INDEX(Transactions!$P:$P,ROW()-8))</f>
        <v>0</v>
      </c>
    </row>
    <row r="294" spans="1:7" ht="15" customHeight="1" x14ac:dyDescent="0.15">
      <c r="A294" t="str">
        <f>IF(INDEX(Transactions!$J:$J,ROW()-8)="","",INDEX(Transactions!$J:$J,ROW()-8))</f>
        <v/>
      </c>
      <c r="B294" s="293">
        <f ca="1">IF($A294="",TODAY(),INDEX(Transactions!$G:$G,ROW()-8))</f>
        <v>46229</v>
      </c>
      <c r="C294" t="str">
        <f>IF($A294="","",INDEX(Transactions!$A:$A,ROW()-8))</f>
        <v/>
      </c>
      <c r="D294" s="27">
        <f>IF($A294="",0,INDEX(Transactions!$H:$H,ROW()-8))</f>
        <v>0</v>
      </c>
      <c r="E294">
        <f>IF($A294="",1,INDEX(Transactions!$N:$N,ROW()-8))</f>
        <v>1</v>
      </c>
      <c r="F294" s="27">
        <f>IF($A294="",0,INDEX(Transactions!$O:$O,ROW()-8))</f>
        <v>0</v>
      </c>
      <c r="G294" s="27">
        <f>IF($A294="",0,INDEX(Transactions!$P:$P,ROW()-8))</f>
        <v>0</v>
      </c>
    </row>
    <row r="295" spans="1:7" ht="15" customHeight="1" x14ac:dyDescent="0.15">
      <c r="A295" t="str">
        <f>IF(INDEX(Transactions!$J:$J,ROW()-8)="","",INDEX(Transactions!$J:$J,ROW()-8))</f>
        <v/>
      </c>
      <c r="B295" s="293">
        <f ca="1">IF($A295="",TODAY(),INDEX(Transactions!$G:$G,ROW()-8))</f>
        <v>46229</v>
      </c>
      <c r="C295" t="str">
        <f>IF($A295="","",INDEX(Transactions!$A:$A,ROW()-8))</f>
        <v/>
      </c>
      <c r="D295" s="27">
        <f>IF($A295="",0,INDEX(Transactions!$H:$H,ROW()-8))</f>
        <v>0</v>
      </c>
      <c r="E295">
        <f>IF($A295="",1,INDEX(Transactions!$N:$N,ROW()-8))</f>
        <v>1</v>
      </c>
      <c r="F295" s="27">
        <f>IF($A295="",0,INDEX(Transactions!$O:$O,ROW()-8))</f>
        <v>0</v>
      </c>
      <c r="G295" s="27">
        <f>IF($A295="",0,INDEX(Transactions!$P:$P,ROW()-8))</f>
        <v>0</v>
      </c>
    </row>
    <row r="296" spans="1:7" ht="15" customHeight="1" x14ac:dyDescent="0.15">
      <c r="A296" t="str">
        <f>IF(INDEX(Transactions!$J:$J,ROW()-8)="","",INDEX(Transactions!$J:$J,ROW()-8))</f>
        <v/>
      </c>
      <c r="B296" s="293">
        <f ca="1">IF($A296="",TODAY(),INDEX(Transactions!$G:$G,ROW()-8))</f>
        <v>46229</v>
      </c>
      <c r="C296" t="str">
        <f>IF($A296="","",INDEX(Transactions!$A:$A,ROW()-8))</f>
        <v/>
      </c>
      <c r="D296" s="27">
        <f>IF($A296="",0,INDEX(Transactions!$H:$H,ROW()-8))</f>
        <v>0</v>
      </c>
      <c r="E296">
        <f>IF($A296="",1,INDEX(Transactions!$N:$N,ROW()-8))</f>
        <v>1</v>
      </c>
      <c r="F296" s="27">
        <f>IF($A296="",0,INDEX(Transactions!$O:$O,ROW()-8))</f>
        <v>0</v>
      </c>
      <c r="G296" s="27">
        <f>IF($A296="",0,INDEX(Transactions!$P:$P,ROW()-8))</f>
        <v>0</v>
      </c>
    </row>
    <row r="297" spans="1:7" ht="15" customHeight="1" x14ac:dyDescent="0.15">
      <c r="A297" t="str">
        <f>IF(INDEX(Transactions!$J:$J,ROW()-8)="","",INDEX(Transactions!$J:$J,ROW()-8))</f>
        <v/>
      </c>
      <c r="B297" s="293">
        <f ca="1">IF($A297="",TODAY(),INDEX(Transactions!$G:$G,ROW()-8))</f>
        <v>46229</v>
      </c>
      <c r="C297" t="str">
        <f>IF($A297="","",INDEX(Transactions!$A:$A,ROW()-8))</f>
        <v/>
      </c>
      <c r="D297" s="27">
        <f>IF($A297="",0,INDEX(Transactions!$H:$H,ROW()-8))</f>
        <v>0</v>
      </c>
      <c r="E297">
        <f>IF($A297="",1,INDEX(Transactions!$N:$N,ROW()-8))</f>
        <v>1</v>
      </c>
      <c r="F297" s="27">
        <f>IF($A297="",0,INDEX(Transactions!$O:$O,ROW()-8))</f>
        <v>0</v>
      </c>
      <c r="G297" s="27">
        <f>IF($A297="",0,INDEX(Transactions!$P:$P,ROW()-8))</f>
        <v>0</v>
      </c>
    </row>
    <row r="298" spans="1:7" ht="15" customHeight="1" x14ac:dyDescent="0.15">
      <c r="A298" t="str">
        <f>IF(INDEX(Transactions!$J:$J,ROW()-8)="","",INDEX(Transactions!$J:$J,ROW()-8))</f>
        <v/>
      </c>
      <c r="B298" s="293">
        <f ca="1">IF($A298="",TODAY(),INDEX(Transactions!$G:$G,ROW()-8))</f>
        <v>46229</v>
      </c>
      <c r="C298" t="str">
        <f>IF($A298="","",INDEX(Transactions!$A:$A,ROW()-8))</f>
        <v/>
      </c>
      <c r="D298" s="27">
        <f>IF($A298="",0,INDEX(Transactions!$H:$H,ROW()-8))</f>
        <v>0</v>
      </c>
      <c r="E298">
        <f>IF($A298="",1,INDEX(Transactions!$N:$N,ROW()-8))</f>
        <v>1</v>
      </c>
      <c r="F298" s="27">
        <f>IF($A298="",0,INDEX(Transactions!$O:$O,ROW()-8))</f>
        <v>0</v>
      </c>
      <c r="G298" s="27">
        <f>IF($A298="",0,INDEX(Transactions!$P:$P,ROW()-8))</f>
        <v>0</v>
      </c>
    </row>
    <row r="299" spans="1:7" ht="15" customHeight="1" x14ac:dyDescent="0.15">
      <c r="A299" t="str">
        <f>IF(INDEX(Transactions!$J:$J,ROW()-8)="","",INDEX(Transactions!$J:$J,ROW()-8))</f>
        <v/>
      </c>
      <c r="B299" s="293">
        <f ca="1">IF($A299="",TODAY(),INDEX(Transactions!$G:$G,ROW()-8))</f>
        <v>46229</v>
      </c>
      <c r="C299" t="str">
        <f>IF($A299="","",INDEX(Transactions!$A:$A,ROW()-8))</f>
        <v/>
      </c>
      <c r="D299" s="27">
        <f>IF($A299="",0,INDEX(Transactions!$H:$H,ROW()-8))</f>
        <v>0</v>
      </c>
      <c r="E299">
        <f>IF($A299="",1,INDEX(Transactions!$N:$N,ROW()-8))</f>
        <v>1</v>
      </c>
      <c r="F299" s="27">
        <f>IF($A299="",0,INDEX(Transactions!$O:$O,ROW()-8))</f>
        <v>0</v>
      </c>
      <c r="G299" s="27">
        <f>IF($A299="",0,INDEX(Transactions!$P:$P,ROW()-8))</f>
        <v>0</v>
      </c>
    </row>
    <row r="300" spans="1:7" ht="15" customHeight="1" x14ac:dyDescent="0.15">
      <c r="A300" t="str">
        <f>IF(INDEX(Transactions!$J:$J,ROW()-8)="","",INDEX(Transactions!$J:$J,ROW()-8))</f>
        <v/>
      </c>
      <c r="B300" s="293">
        <f ca="1">IF($A300="",TODAY(),INDEX(Transactions!$G:$G,ROW()-8))</f>
        <v>46229</v>
      </c>
      <c r="C300" t="str">
        <f>IF($A300="","",INDEX(Transactions!$A:$A,ROW()-8))</f>
        <v/>
      </c>
      <c r="D300" s="27">
        <f>IF($A300="",0,INDEX(Transactions!$H:$H,ROW()-8))</f>
        <v>0</v>
      </c>
      <c r="E300">
        <f>IF($A300="",1,INDEX(Transactions!$N:$N,ROW()-8))</f>
        <v>1</v>
      </c>
      <c r="F300" s="27">
        <f>IF($A300="",0,INDEX(Transactions!$O:$O,ROW()-8))</f>
        <v>0</v>
      </c>
      <c r="G300" s="27">
        <f>IF($A300="",0,INDEX(Transactions!$P:$P,ROW()-8))</f>
        <v>0</v>
      </c>
    </row>
    <row r="301" spans="1:7" ht="15" customHeight="1" x14ac:dyDescent="0.15">
      <c r="A301" t="str">
        <f>IF(INDEX(Transactions!$J:$J,ROW()-8)="","",INDEX(Transactions!$J:$J,ROW()-8))</f>
        <v/>
      </c>
      <c r="B301" s="293">
        <f ca="1">IF($A301="",TODAY(),INDEX(Transactions!$G:$G,ROW()-8))</f>
        <v>46229</v>
      </c>
      <c r="C301" t="str">
        <f>IF($A301="","",INDEX(Transactions!$A:$A,ROW()-8))</f>
        <v/>
      </c>
      <c r="D301" s="27">
        <f>IF($A301="",0,INDEX(Transactions!$H:$H,ROW()-8))</f>
        <v>0</v>
      </c>
      <c r="E301">
        <f>IF($A301="",1,INDEX(Transactions!$N:$N,ROW()-8))</f>
        <v>1</v>
      </c>
      <c r="F301" s="27">
        <f>IF($A301="",0,INDEX(Transactions!$O:$O,ROW()-8))</f>
        <v>0</v>
      </c>
      <c r="G301" s="27">
        <f>IF($A301="",0,INDEX(Transactions!$P:$P,ROW()-8))</f>
        <v>0</v>
      </c>
    </row>
    <row r="302" spans="1:7" ht="15" customHeight="1" x14ac:dyDescent="0.15">
      <c r="A302" t="str">
        <f>IF(INDEX(Transactions!$J:$J,ROW()-8)="","",INDEX(Transactions!$J:$J,ROW()-8))</f>
        <v/>
      </c>
      <c r="B302" s="293">
        <f ca="1">IF($A302="",TODAY(),INDEX(Transactions!$G:$G,ROW()-8))</f>
        <v>46229</v>
      </c>
      <c r="C302" t="str">
        <f>IF($A302="","",INDEX(Transactions!$A:$A,ROW()-8))</f>
        <v/>
      </c>
      <c r="D302" s="27">
        <f>IF($A302="",0,INDEX(Transactions!$H:$H,ROW()-8))</f>
        <v>0</v>
      </c>
      <c r="E302">
        <f>IF($A302="",1,INDEX(Transactions!$N:$N,ROW()-8))</f>
        <v>1</v>
      </c>
      <c r="F302" s="27">
        <f>IF($A302="",0,INDEX(Transactions!$O:$O,ROW()-8))</f>
        <v>0</v>
      </c>
      <c r="G302" s="27">
        <f>IF($A302="",0,INDEX(Transactions!$P:$P,ROW()-8))</f>
        <v>0</v>
      </c>
    </row>
    <row r="303" spans="1:7" ht="15" customHeight="1" x14ac:dyDescent="0.15">
      <c r="A303" t="str">
        <f>IF(INDEX(Transactions!$J:$J,ROW()-8)="","",INDEX(Transactions!$J:$J,ROW()-8))</f>
        <v/>
      </c>
      <c r="B303" s="293">
        <f ca="1">IF($A303="",TODAY(),INDEX(Transactions!$G:$G,ROW()-8))</f>
        <v>46229</v>
      </c>
      <c r="C303" t="str">
        <f>IF($A303="","",INDEX(Transactions!$A:$A,ROW()-8))</f>
        <v/>
      </c>
      <c r="D303" s="27">
        <f>IF($A303="",0,INDEX(Transactions!$H:$H,ROW()-8))</f>
        <v>0</v>
      </c>
      <c r="E303">
        <f>IF($A303="",1,INDEX(Transactions!$N:$N,ROW()-8))</f>
        <v>1</v>
      </c>
      <c r="F303" s="27">
        <f>IF($A303="",0,INDEX(Transactions!$O:$O,ROW()-8))</f>
        <v>0</v>
      </c>
      <c r="G303" s="27">
        <f>IF($A303="",0,INDEX(Transactions!$P:$P,ROW()-8))</f>
        <v>0</v>
      </c>
    </row>
    <row r="304" spans="1:7" ht="15" customHeight="1" x14ac:dyDescent="0.15">
      <c r="A304" t="str">
        <f>IF(INDEX(Transactions!$J:$J,ROW()-8)="","",INDEX(Transactions!$J:$J,ROW()-8))</f>
        <v/>
      </c>
      <c r="B304" s="293">
        <f ca="1">IF($A304="",TODAY(),INDEX(Transactions!$G:$G,ROW()-8))</f>
        <v>46229</v>
      </c>
      <c r="C304" t="str">
        <f>IF($A304="","",INDEX(Transactions!$A:$A,ROW()-8))</f>
        <v/>
      </c>
      <c r="D304" s="27">
        <f>IF($A304="",0,INDEX(Transactions!$H:$H,ROW()-8))</f>
        <v>0</v>
      </c>
      <c r="E304">
        <f>IF($A304="",1,INDEX(Transactions!$N:$N,ROW()-8))</f>
        <v>1</v>
      </c>
      <c r="F304" s="27">
        <f>IF($A304="",0,INDEX(Transactions!$O:$O,ROW()-8))</f>
        <v>0</v>
      </c>
      <c r="G304" s="27">
        <f>IF($A304="",0,INDEX(Transactions!$P:$P,ROW()-8))</f>
        <v>0</v>
      </c>
    </row>
    <row r="305" spans="1:7" ht="15" customHeight="1" x14ac:dyDescent="0.15">
      <c r="A305" t="str">
        <f>IF(INDEX(Transactions!$J:$J,ROW()-8)="","",INDEX(Transactions!$J:$J,ROW()-8))</f>
        <v/>
      </c>
      <c r="B305" s="293">
        <f ca="1">IF($A305="",TODAY(),INDEX(Transactions!$G:$G,ROW()-8))</f>
        <v>46229</v>
      </c>
      <c r="C305" t="str">
        <f>IF($A305="","",INDEX(Transactions!$A:$A,ROW()-8))</f>
        <v/>
      </c>
      <c r="D305" s="27">
        <f>IF($A305="",0,INDEX(Transactions!$H:$H,ROW()-8))</f>
        <v>0</v>
      </c>
      <c r="E305">
        <f>IF($A305="",1,INDEX(Transactions!$N:$N,ROW()-8))</f>
        <v>1</v>
      </c>
      <c r="F305" s="27">
        <f>IF($A305="",0,INDEX(Transactions!$O:$O,ROW()-8))</f>
        <v>0</v>
      </c>
      <c r="G305" s="27">
        <f>IF($A305="",0,INDEX(Transactions!$P:$P,ROW()-8))</f>
        <v>0</v>
      </c>
    </row>
    <row r="306" spans="1:7" ht="15" customHeight="1" x14ac:dyDescent="0.15">
      <c r="A306" t="str">
        <f>IF(INDEX(Transactions!$J:$J,ROW()-8)="","",INDEX(Transactions!$J:$J,ROW()-8))</f>
        <v/>
      </c>
      <c r="B306" s="293">
        <f ca="1">IF($A306="",TODAY(),INDEX(Transactions!$G:$G,ROW()-8))</f>
        <v>46229</v>
      </c>
      <c r="C306" t="str">
        <f>IF($A306="","",INDEX(Transactions!$A:$A,ROW()-8))</f>
        <v/>
      </c>
      <c r="D306" s="27">
        <f>IF($A306="",0,INDEX(Transactions!$H:$H,ROW()-8))</f>
        <v>0</v>
      </c>
      <c r="E306">
        <f>IF($A306="",1,INDEX(Transactions!$N:$N,ROW()-8))</f>
        <v>1</v>
      </c>
      <c r="F306" s="27">
        <f>IF($A306="",0,INDEX(Transactions!$O:$O,ROW()-8))</f>
        <v>0</v>
      </c>
      <c r="G306" s="27">
        <f>IF($A306="",0,INDEX(Transactions!$P:$P,ROW()-8))</f>
        <v>0</v>
      </c>
    </row>
    <row r="307" spans="1:7" ht="15" customHeight="1" x14ac:dyDescent="0.15">
      <c r="A307" t="str">
        <f>IF(INDEX(Transactions!$J:$J,ROW()-8)="","",INDEX(Transactions!$J:$J,ROW()-8))</f>
        <v/>
      </c>
      <c r="B307" s="293">
        <f ca="1">IF($A307="",TODAY(),INDEX(Transactions!$G:$G,ROW()-8))</f>
        <v>46229</v>
      </c>
      <c r="C307" t="str">
        <f>IF($A307="","",INDEX(Transactions!$A:$A,ROW()-8))</f>
        <v/>
      </c>
      <c r="D307" s="27">
        <f>IF($A307="",0,INDEX(Transactions!$H:$H,ROW()-8))</f>
        <v>0</v>
      </c>
      <c r="E307">
        <f>IF($A307="",1,INDEX(Transactions!$N:$N,ROW()-8))</f>
        <v>1</v>
      </c>
      <c r="F307" s="27">
        <f>IF($A307="",0,INDEX(Transactions!$O:$O,ROW()-8))</f>
        <v>0</v>
      </c>
      <c r="G307" s="27">
        <f>IF($A307="",0,INDEX(Transactions!$P:$P,ROW()-8))</f>
        <v>0</v>
      </c>
    </row>
    <row r="308" spans="1:7" ht="15" customHeight="1" x14ac:dyDescent="0.15">
      <c r="A308" t="str">
        <f>IF(INDEX(Transactions!$J:$J,ROW()-8)="","",INDEX(Transactions!$J:$J,ROW()-8))</f>
        <v/>
      </c>
      <c r="B308" s="293">
        <f ca="1">IF($A308="",TODAY(),INDEX(Transactions!$G:$G,ROW()-8))</f>
        <v>46229</v>
      </c>
      <c r="C308" t="str">
        <f>IF($A308="","",INDEX(Transactions!$A:$A,ROW()-8))</f>
        <v/>
      </c>
      <c r="D308" s="27">
        <f>IF($A308="",0,INDEX(Transactions!$H:$H,ROW()-8))</f>
        <v>0</v>
      </c>
      <c r="E308">
        <f>IF($A308="",1,INDEX(Transactions!$N:$N,ROW()-8))</f>
        <v>1</v>
      </c>
      <c r="F308" s="27">
        <f>IF($A308="",0,INDEX(Transactions!$O:$O,ROW()-8))</f>
        <v>0</v>
      </c>
      <c r="G308" s="27">
        <f>IF($A308="",0,INDEX(Transactions!$P:$P,ROW()-8))</f>
        <v>0</v>
      </c>
    </row>
    <row r="309" spans="1:7" ht="15" customHeight="1" x14ac:dyDescent="0.15">
      <c r="A309" t="str">
        <f>IF(INDEX(Transactions!$J:$J,ROW()-8)="","",INDEX(Transactions!$J:$J,ROW()-8))</f>
        <v/>
      </c>
      <c r="B309" s="293">
        <f ca="1">IF($A309="",TODAY(),INDEX(Transactions!$G:$G,ROW()-8))</f>
        <v>46229</v>
      </c>
      <c r="C309" t="str">
        <f>IF($A309="","",INDEX(Transactions!$A:$A,ROW()-8))</f>
        <v/>
      </c>
      <c r="D309" s="27">
        <f>IF($A309="",0,INDEX(Transactions!$H:$H,ROW()-8))</f>
        <v>0</v>
      </c>
      <c r="E309">
        <f>IF($A309="",1,INDEX(Transactions!$N:$N,ROW()-8))</f>
        <v>1</v>
      </c>
      <c r="F309" s="27">
        <f>IF($A309="",0,INDEX(Transactions!$O:$O,ROW()-8))</f>
        <v>0</v>
      </c>
      <c r="G309" s="27">
        <f>IF($A309="",0,INDEX(Transactions!$P:$P,ROW()-8))</f>
        <v>0</v>
      </c>
    </row>
    <row r="310" spans="1:7" ht="15" customHeight="1" x14ac:dyDescent="0.15">
      <c r="A310" t="str">
        <f>IF(INDEX(Transactions!$J:$J,ROW()-8)="","",INDEX(Transactions!$J:$J,ROW()-8))</f>
        <v/>
      </c>
      <c r="B310" s="293">
        <f ca="1">IF($A310="",TODAY(),INDEX(Transactions!$G:$G,ROW()-8))</f>
        <v>46229</v>
      </c>
      <c r="C310" t="str">
        <f>IF($A310="","",INDEX(Transactions!$A:$A,ROW()-8))</f>
        <v/>
      </c>
      <c r="D310" s="27">
        <f>IF($A310="",0,INDEX(Transactions!$H:$H,ROW()-8))</f>
        <v>0</v>
      </c>
      <c r="E310">
        <f>IF($A310="",1,INDEX(Transactions!$N:$N,ROW()-8))</f>
        <v>1</v>
      </c>
      <c r="F310" s="27">
        <f>IF($A310="",0,INDEX(Transactions!$O:$O,ROW()-8))</f>
        <v>0</v>
      </c>
      <c r="G310" s="27">
        <f>IF($A310="",0,INDEX(Transactions!$P:$P,ROW()-8))</f>
        <v>0</v>
      </c>
    </row>
    <row r="311" spans="1:7" ht="15" customHeight="1" x14ac:dyDescent="0.15">
      <c r="A311" t="str">
        <f>IF(INDEX(Transactions!$J:$J,ROW()-8)="","",INDEX(Transactions!$J:$J,ROW()-8))</f>
        <v/>
      </c>
      <c r="B311" s="293">
        <f ca="1">IF($A311="",TODAY(),INDEX(Transactions!$G:$G,ROW()-8))</f>
        <v>46229</v>
      </c>
      <c r="C311" t="str">
        <f>IF($A311="","",INDEX(Transactions!$A:$A,ROW()-8))</f>
        <v/>
      </c>
      <c r="D311" s="27">
        <f>IF($A311="",0,INDEX(Transactions!$H:$H,ROW()-8))</f>
        <v>0</v>
      </c>
      <c r="E311">
        <f>IF($A311="",1,INDEX(Transactions!$N:$N,ROW()-8))</f>
        <v>1</v>
      </c>
      <c r="F311" s="27">
        <f>IF($A311="",0,INDEX(Transactions!$O:$O,ROW()-8))</f>
        <v>0</v>
      </c>
      <c r="G311" s="27">
        <f>IF($A311="",0,INDEX(Transactions!$P:$P,ROW()-8))</f>
        <v>0</v>
      </c>
    </row>
    <row r="312" spans="1:7" ht="15" customHeight="1" x14ac:dyDescent="0.15">
      <c r="A312" t="str">
        <f>IF(INDEX(Transactions!$J:$J,ROW()-8)="","",INDEX(Transactions!$J:$J,ROW()-8))</f>
        <v/>
      </c>
      <c r="B312" s="293">
        <f ca="1">IF($A312="",TODAY(),INDEX(Transactions!$G:$G,ROW()-8))</f>
        <v>46229</v>
      </c>
      <c r="C312" t="str">
        <f>IF($A312="","",INDEX(Transactions!$A:$A,ROW()-8))</f>
        <v/>
      </c>
      <c r="D312" s="27">
        <f>IF($A312="",0,INDEX(Transactions!$H:$H,ROW()-8))</f>
        <v>0</v>
      </c>
      <c r="E312">
        <f>IF($A312="",1,INDEX(Transactions!$N:$N,ROW()-8))</f>
        <v>1</v>
      </c>
      <c r="F312" s="27">
        <f>IF($A312="",0,INDEX(Transactions!$O:$O,ROW()-8))</f>
        <v>0</v>
      </c>
      <c r="G312" s="27">
        <f>IF($A312="",0,INDEX(Transactions!$P:$P,ROW()-8))</f>
        <v>0</v>
      </c>
    </row>
    <row r="313" spans="1:7" ht="15" customHeight="1" x14ac:dyDescent="0.15">
      <c r="A313" t="str">
        <f>IF(INDEX(Transactions!$J:$J,ROW()-8)="","",INDEX(Transactions!$J:$J,ROW()-8))</f>
        <v/>
      </c>
      <c r="B313" s="293">
        <f ca="1">IF($A313="",TODAY(),INDEX(Transactions!$G:$G,ROW()-8))</f>
        <v>46229</v>
      </c>
      <c r="C313" t="str">
        <f>IF($A313="","",INDEX(Transactions!$A:$A,ROW()-8))</f>
        <v/>
      </c>
      <c r="D313" s="27">
        <f>IF($A313="",0,INDEX(Transactions!$H:$H,ROW()-8))</f>
        <v>0</v>
      </c>
      <c r="E313">
        <f>IF($A313="",1,INDEX(Transactions!$N:$N,ROW()-8))</f>
        <v>1</v>
      </c>
      <c r="F313" s="27">
        <f>IF($A313="",0,INDEX(Transactions!$O:$O,ROW()-8))</f>
        <v>0</v>
      </c>
      <c r="G313" s="27">
        <f>IF($A313="",0,INDEX(Transactions!$P:$P,ROW()-8))</f>
        <v>0</v>
      </c>
    </row>
    <row r="314" spans="1:7" ht="15" customHeight="1" x14ac:dyDescent="0.15">
      <c r="A314" t="str">
        <f>IF(INDEX(Transactions!$J:$J,ROW()-8)="","",INDEX(Transactions!$J:$J,ROW()-8))</f>
        <v/>
      </c>
      <c r="B314" s="293">
        <f ca="1">IF($A314="",TODAY(),INDEX(Transactions!$G:$G,ROW()-8))</f>
        <v>46229</v>
      </c>
      <c r="C314" t="str">
        <f>IF($A314="","",INDEX(Transactions!$A:$A,ROW()-8))</f>
        <v/>
      </c>
      <c r="D314" s="27">
        <f>IF($A314="",0,INDEX(Transactions!$H:$H,ROW()-8))</f>
        <v>0</v>
      </c>
      <c r="E314">
        <f>IF($A314="",1,INDEX(Transactions!$N:$N,ROW()-8))</f>
        <v>1</v>
      </c>
      <c r="F314" s="27">
        <f>IF($A314="",0,INDEX(Transactions!$O:$O,ROW()-8))</f>
        <v>0</v>
      </c>
      <c r="G314" s="27">
        <f>IF($A314="",0,INDEX(Transactions!$P:$P,ROW()-8))</f>
        <v>0</v>
      </c>
    </row>
    <row r="315" spans="1:7" ht="15" customHeight="1" x14ac:dyDescent="0.15">
      <c r="A315" t="str">
        <f>IF(INDEX(Transactions!$J:$J,ROW()-8)="","",INDEX(Transactions!$J:$J,ROW()-8))</f>
        <v/>
      </c>
      <c r="B315" s="293">
        <f ca="1">IF($A315="",TODAY(),INDEX(Transactions!$G:$G,ROW()-8))</f>
        <v>46229</v>
      </c>
      <c r="C315" t="str">
        <f>IF($A315="","",INDEX(Transactions!$A:$A,ROW()-8))</f>
        <v/>
      </c>
      <c r="D315" s="27">
        <f>IF($A315="",0,INDEX(Transactions!$H:$H,ROW()-8))</f>
        <v>0</v>
      </c>
      <c r="E315">
        <f>IF($A315="",1,INDEX(Transactions!$N:$N,ROW()-8))</f>
        <v>1</v>
      </c>
      <c r="F315" s="27">
        <f>IF($A315="",0,INDEX(Transactions!$O:$O,ROW()-8))</f>
        <v>0</v>
      </c>
      <c r="G315" s="27">
        <f>IF($A315="",0,INDEX(Transactions!$P:$P,ROW()-8))</f>
        <v>0</v>
      </c>
    </row>
    <row r="316" spans="1:7" ht="15" customHeight="1" x14ac:dyDescent="0.15">
      <c r="A316" t="str">
        <f>IF(INDEX(Transactions!$J:$J,ROW()-8)="","",INDEX(Transactions!$J:$J,ROW()-8))</f>
        <v/>
      </c>
      <c r="B316" s="293">
        <f ca="1">IF($A316="",TODAY(),INDEX(Transactions!$G:$G,ROW()-8))</f>
        <v>46229</v>
      </c>
      <c r="C316" t="str">
        <f>IF($A316="","",INDEX(Transactions!$A:$A,ROW()-8))</f>
        <v/>
      </c>
      <c r="D316" s="27">
        <f>IF($A316="",0,INDEX(Transactions!$H:$H,ROW()-8))</f>
        <v>0</v>
      </c>
      <c r="E316">
        <f>IF($A316="",1,INDEX(Transactions!$N:$N,ROW()-8))</f>
        <v>1</v>
      </c>
      <c r="F316" s="27">
        <f>IF($A316="",0,INDEX(Transactions!$O:$O,ROW()-8))</f>
        <v>0</v>
      </c>
      <c r="G316" s="27">
        <f>IF($A316="",0,INDEX(Transactions!$P:$P,ROW()-8))</f>
        <v>0</v>
      </c>
    </row>
    <row r="317" spans="1:7" ht="15" customHeight="1" x14ac:dyDescent="0.15">
      <c r="A317" t="str">
        <f>IF(INDEX(Transactions!$J:$J,ROW()-8)="","",INDEX(Transactions!$J:$J,ROW()-8))</f>
        <v/>
      </c>
      <c r="B317" s="293">
        <f ca="1">IF($A317="",TODAY(),INDEX(Transactions!$G:$G,ROW()-8))</f>
        <v>46229</v>
      </c>
      <c r="C317" t="str">
        <f>IF($A317="","",INDEX(Transactions!$A:$A,ROW()-8))</f>
        <v/>
      </c>
      <c r="D317" s="27">
        <f>IF($A317="",0,INDEX(Transactions!$H:$H,ROW()-8))</f>
        <v>0</v>
      </c>
      <c r="E317">
        <f>IF($A317="",1,INDEX(Transactions!$N:$N,ROW()-8))</f>
        <v>1</v>
      </c>
      <c r="F317" s="27">
        <f>IF($A317="",0,INDEX(Transactions!$O:$O,ROW()-8))</f>
        <v>0</v>
      </c>
      <c r="G317" s="27">
        <f>IF($A317="",0,INDEX(Transactions!$P:$P,ROW()-8))</f>
        <v>0</v>
      </c>
    </row>
    <row r="318" spans="1:7" ht="15" customHeight="1" x14ac:dyDescent="0.15">
      <c r="A318" t="str">
        <f>IF(INDEX(Transactions!$J:$J,ROW()-8)="","",INDEX(Transactions!$J:$J,ROW()-8))</f>
        <v/>
      </c>
      <c r="B318" s="293">
        <f ca="1">IF($A318="",TODAY(),INDEX(Transactions!$G:$G,ROW()-8))</f>
        <v>46229</v>
      </c>
      <c r="C318" t="str">
        <f>IF($A318="","",INDEX(Transactions!$A:$A,ROW()-8))</f>
        <v/>
      </c>
      <c r="D318" s="27">
        <f>IF($A318="",0,INDEX(Transactions!$H:$H,ROW()-8))</f>
        <v>0</v>
      </c>
      <c r="E318">
        <f>IF($A318="",1,INDEX(Transactions!$N:$N,ROW()-8))</f>
        <v>1</v>
      </c>
      <c r="F318" s="27">
        <f>IF($A318="",0,INDEX(Transactions!$O:$O,ROW()-8))</f>
        <v>0</v>
      </c>
      <c r="G318" s="27">
        <f>IF($A318="",0,INDEX(Transactions!$P:$P,ROW()-8))</f>
        <v>0</v>
      </c>
    </row>
    <row r="319" spans="1:7" ht="15" customHeight="1" x14ac:dyDescent="0.15">
      <c r="A319" t="str">
        <f>IF(INDEX(Transactions!$J:$J,ROW()-8)="","",INDEX(Transactions!$J:$J,ROW()-8))</f>
        <v/>
      </c>
      <c r="B319" s="293">
        <f ca="1">IF($A319="",TODAY(),INDEX(Transactions!$G:$G,ROW()-8))</f>
        <v>46229</v>
      </c>
      <c r="C319" t="str">
        <f>IF($A319="","",INDEX(Transactions!$A:$A,ROW()-8))</f>
        <v/>
      </c>
      <c r="D319" s="27">
        <f>IF($A319="",0,INDEX(Transactions!$H:$H,ROW()-8))</f>
        <v>0</v>
      </c>
      <c r="E319">
        <f>IF($A319="",1,INDEX(Transactions!$N:$N,ROW()-8))</f>
        <v>1</v>
      </c>
      <c r="F319" s="27">
        <f>IF($A319="",0,INDEX(Transactions!$O:$O,ROW()-8))</f>
        <v>0</v>
      </c>
      <c r="G319" s="27">
        <f>IF($A319="",0,INDEX(Transactions!$P:$P,ROW()-8))</f>
        <v>0</v>
      </c>
    </row>
    <row r="320" spans="1:7" ht="15" customHeight="1" x14ac:dyDescent="0.15">
      <c r="A320" t="str">
        <f>IF(INDEX(Transactions!$J:$J,ROW()-8)="","",INDEX(Transactions!$J:$J,ROW()-8))</f>
        <v/>
      </c>
      <c r="B320" s="293">
        <f ca="1">IF($A320="",TODAY(),INDEX(Transactions!$G:$G,ROW()-8))</f>
        <v>46229</v>
      </c>
      <c r="C320" t="str">
        <f>IF($A320="","",INDEX(Transactions!$A:$A,ROW()-8))</f>
        <v/>
      </c>
      <c r="D320" s="27">
        <f>IF($A320="",0,INDEX(Transactions!$H:$H,ROW()-8))</f>
        <v>0</v>
      </c>
      <c r="E320">
        <f>IF($A320="",1,INDEX(Transactions!$N:$N,ROW()-8))</f>
        <v>1</v>
      </c>
      <c r="F320" s="27">
        <f>IF($A320="",0,INDEX(Transactions!$O:$O,ROW()-8))</f>
        <v>0</v>
      </c>
      <c r="G320" s="27">
        <f>IF($A320="",0,INDEX(Transactions!$P:$P,ROW()-8))</f>
        <v>0</v>
      </c>
    </row>
    <row r="321" spans="1:7" ht="15" customHeight="1" x14ac:dyDescent="0.15">
      <c r="A321" t="str">
        <f>IF(INDEX(Transactions!$J:$J,ROW()-8)="","",INDEX(Transactions!$J:$J,ROW()-8))</f>
        <v/>
      </c>
      <c r="B321" s="293">
        <f ca="1">IF($A321="",TODAY(),INDEX(Transactions!$G:$G,ROW()-8))</f>
        <v>46229</v>
      </c>
      <c r="C321" t="str">
        <f>IF($A321="","",INDEX(Transactions!$A:$A,ROW()-8))</f>
        <v/>
      </c>
      <c r="D321" s="27">
        <f>IF($A321="",0,INDEX(Transactions!$H:$H,ROW()-8))</f>
        <v>0</v>
      </c>
      <c r="E321">
        <f>IF($A321="",1,INDEX(Transactions!$N:$N,ROW()-8))</f>
        <v>1</v>
      </c>
      <c r="F321" s="27">
        <f>IF($A321="",0,INDEX(Transactions!$O:$O,ROW()-8))</f>
        <v>0</v>
      </c>
      <c r="G321" s="27">
        <f>IF($A321="",0,INDEX(Transactions!$P:$P,ROW()-8))</f>
        <v>0</v>
      </c>
    </row>
    <row r="322" spans="1:7" ht="15" customHeight="1" x14ac:dyDescent="0.15">
      <c r="A322" t="str">
        <f>IF(INDEX(Transactions!$J:$J,ROW()-8)="","",INDEX(Transactions!$J:$J,ROW()-8))</f>
        <v/>
      </c>
      <c r="B322" s="293">
        <f ca="1">IF($A322="",TODAY(),INDEX(Transactions!$G:$G,ROW()-8))</f>
        <v>46229</v>
      </c>
      <c r="C322" t="str">
        <f>IF($A322="","",INDEX(Transactions!$A:$A,ROW()-8))</f>
        <v/>
      </c>
      <c r="D322" s="27">
        <f>IF($A322="",0,INDEX(Transactions!$H:$H,ROW()-8))</f>
        <v>0</v>
      </c>
      <c r="E322">
        <f>IF($A322="",1,INDEX(Transactions!$N:$N,ROW()-8))</f>
        <v>1</v>
      </c>
      <c r="F322" s="27">
        <f>IF($A322="",0,INDEX(Transactions!$O:$O,ROW()-8))</f>
        <v>0</v>
      </c>
      <c r="G322" s="27">
        <f>IF($A322="",0,INDEX(Transactions!$P:$P,ROW()-8))</f>
        <v>0</v>
      </c>
    </row>
    <row r="323" spans="1:7" ht="15" customHeight="1" x14ac:dyDescent="0.15">
      <c r="A323" t="str">
        <f>IF(INDEX(Transactions!$J:$J,ROW()-8)="","",INDEX(Transactions!$J:$J,ROW()-8))</f>
        <v/>
      </c>
      <c r="B323" s="293">
        <f ca="1">IF($A323="",TODAY(),INDEX(Transactions!$G:$G,ROW()-8))</f>
        <v>46229</v>
      </c>
      <c r="C323" t="str">
        <f>IF($A323="","",INDEX(Transactions!$A:$A,ROW()-8))</f>
        <v/>
      </c>
      <c r="D323" s="27">
        <f>IF($A323="",0,INDEX(Transactions!$H:$H,ROW()-8))</f>
        <v>0</v>
      </c>
      <c r="E323">
        <f>IF($A323="",1,INDEX(Transactions!$N:$N,ROW()-8))</f>
        <v>1</v>
      </c>
      <c r="F323" s="27">
        <f>IF($A323="",0,INDEX(Transactions!$O:$O,ROW()-8))</f>
        <v>0</v>
      </c>
      <c r="G323" s="27">
        <f>IF($A323="",0,INDEX(Transactions!$P:$P,ROW()-8))</f>
        <v>0</v>
      </c>
    </row>
    <row r="324" spans="1:7" ht="15" customHeight="1" x14ac:dyDescent="0.15">
      <c r="A324" t="str">
        <f>IF(INDEX(Transactions!$J:$J,ROW()-8)="","",INDEX(Transactions!$J:$J,ROW()-8))</f>
        <v/>
      </c>
      <c r="B324" s="293">
        <f ca="1">IF($A324="",TODAY(),INDEX(Transactions!$G:$G,ROW()-8))</f>
        <v>46229</v>
      </c>
      <c r="C324" t="str">
        <f>IF($A324="","",INDEX(Transactions!$A:$A,ROW()-8))</f>
        <v/>
      </c>
      <c r="D324" s="27">
        <f>IF($A324="",0,INDEX(Transactions!$H:$H,ROW()-8))</f>
        <v>0</v>
      </c>
      <c r="E324">
        <f>IF($A324="",1,INDEX(Transactions!$N:$N,ROW()-8))</f>
        <v>1</v>
      </c>
      <c r="F324" s="27">
        <f>IF($A324="",0,INDEX(Transactions!$O:$O,ROW()-8))</f>
        <v>0</v>
      </c>
      <c r="G324" s="27">
        <f>IF($A324="",0,INDEX(Transactions!$P:$P,ROW()-8))</f>
        <v>0</v>
      </c>
    </row>
    <row r="325" spans="1:7" ht="15" customHeight="1" x14ac:dyDescent="0.15">
      <c r="A325" t="str">
        <f>IF(INDEX(Transactions!$J:$J,ROW()-8)="","",INDEX(Transactions!$J:$J,ROW()-8))</f>
        <v/>
      </c>
      <c r="B325" s="293">
        <f ca="1">IF($A325="",TODAY(),INDEX(Transactions!$G:$G,ROW()-8))</f>
        <v>46229</v>
      </c>
      <c r="C325" t="str">
        <f>IF($A325="","",INDEX(Transactions!$A:$A,ROW()-8))</f>
        <v/>
      </c>
      <c r="D325" s="27">
        <f>IF($A325="",0,INDEX(Transactions!$H:$H,ROW()-8))</f>
        <v>0</v>
      </c>
      <c r="E325">
        <f>IF($A325="",1,INDEX(Transactions!$N:$N,ROW()-8))</f>
        <v>1</v>
      </c>
      <c r="F325" s="27">
        <f>IF($A325="",0,INDEX(Transactions!$O:$O,ROW()-8))</f>
        <v>0</v>
      </c>
      <c r="G325" s="27">
        <f>IF($A325="",0,INDEX(Transactions!$P:$P,ROW()-8))</f>
        <v>0</v>
      </c>
    </row>
    <row r="326" spans="1:7" ht="15" customHeight="1" x14ac:dyDescent="0.15">
      <c r="A326" t="str">
        <f>IF(INDEX(Transactions!$J:$J,ROW()-8)="","",INDEX(Transactions!$J:$J,ROW()-8))</f>
        <v/>
      </c>
      <c r="B326" s="293">
        <f ca="1">IF($A326="",TODAY(),INDEX(Transactions!$G:$G,ROW()-8))</f>
        <v>46229</v>
      </c>
      <c r="C326" t="str">
        <f>IF($A326="","",INDEX(Transactions!$A:$A,ROW()-8))</f>
        <v/>
      </c>
      <c r="D326" s="27">
        <f>IF($A326="",0,INDEX(Transactions!$H:$H,ROW()-8))</f>
        <v>0</v>
      </c>
      <c r="E326">
        <f>IF($A326="",1,INDEX(Transactions!$N:$N,ROW()-8))</f>
        <v>1</v>
      </c>
      <c r="F326" s="27">
        <f>IF($A326="",0,INDEX(Transactions!$O:$O,ROW()-8))</f>
        <v>0</v>
      </c>
      <c r="G326" s="27">
        <f>IF($A326="",0,INDEX(Transactions!$P:$P,ROW()-8))</f>
        <v>0</v>
      </c>
    </row>
    <row r="327" spans="1:7" ht="15" customHeight="1" x14ac:dyDescent="0.15">
      <c r="A327" t="str">
        <f>IF(INDEX(Transactions!$J:$J,ROW()-8)="","",INDEX(Transactions!$J:$J,ROW()-8))</f>
        <v/>
      </c>
      <c r="B327" s="293">
        <f ca="1">IF($A327="",TODAY(),INDEX(Transactions!$G:$G,ROW()-8))</f>
        <v>46229</v>
      </c>
      <c r="C327" t="str">
        <f>IF($A327="","",INDEX(Transactions!$A:$A,ROW()-8))</f>
        <v/>
      </c>
      <c r="D327" s="27">
        <f>IF($A327="",0,INDEX(Transactions!$H:$H,ROW()-8))</f>
        <v>0</v>
      </c>
      <c r="E327">
        <f>IF($A327="",1,INDEX(Transactions!$N:$N,ROW()-8))</f>
        <v>1</v>
      </c>
      <c r="F327" s="27">
        <f>IF($A327="",0,INDEX(Transactions!$O:$O,ROW()-8))</f>
        <v>0</v>
      </c>
      <c r="G327" s="27">
        <f>IF($A327="",0,INDEX(Transactions!$P:$P,ROW()-8))</f>
        <v>0</v>
      </c>
    </row>
    <row r="328" spans="1:7" ht="15" customHeight="1" x14ac:dyDescent="0.15">
      <c r="A328" t="str">
        <f>IF(INDEX(Transactions!$J:$J,ROW()-8)="","",INDEX(Transactions!$J:$J,ROW()-8))</f>
        <v/>
      </c>
      <c r="B328" s="293">
        <f ca="1">IF($A328="",TODAY(),INDEX(Transactions!$G:$G,ROW()-8))</f>
        <v>46229</v>
      </c>
      <c r="C328" t="str">
        <f>IF($A328="","",INDEX(Transactions!$A:$A,ROW()-8))</f>
        <v/>
      </c>
      <c r="D328" s="27">
        <f>IF($A328="",0,INDEX(Transactions!$H:$H,ROW()-8))</f>
        <v>0</v>
      </c>
      <c r="E328">
        <f>IF($A328="",1,INDEX(Transactions!$N:$N,ROW()-8))</f>
        <v>1</v>
      </c>
      <c r="F328" s="27">
        <f>IF($A328="",0,INDEX(Transactions!$O:$O,ROW()-8))</f>
        <v>0</v>
      </c>
      <c r="G328" s="27">
        <f>IF($A328="",0,INDEX(Transactions!$P:$P,ROW()-8))</f>
        <v>0</v>
      </c>
    </row>
    <row r="329" spans="1:7" ht="15" customHeight="1" x14ac:dyDescent="0.15">
      <c r="A329" t="str">
        <f>IF(INDEX(Transactions!$J:$J,ROW()-8)="","",INDEX(Transactions!$J:$J,ROW()-8))</f>
        <v/>
      </c>
      <c r="B329" s="293">
        <f ca="1">IF($A329="",TODAY(),INDEX(Transactions!$G:$G,ROW()-8))</f>
        <v>46229</v>
      </c>
      <c r="C329" t="str">
        <f>IF($A329="","",INDEX(Transactions!$A:$A,ROW()-8))</f>
        <v/>
      </c>
      <c r="D329" s="27">
        <f>IF($A329="",0,INDEX(Transactions!$H:$H,ROW()-8))</f>
        <v>0</v>
      </c>
      <c r="E329">
        <f>IF($A329="",1,INDEX(Transactions!$N:$N,ROW()-8))</f>
        <v>1</v>
      </c>
      <c r="F329" s="27">
        <f>IF($A329="",0,INDEX(Transactions!$O:$O,ROW()-8))</f>
        <v>0</v>
      </c>
      <c r="G329" s="27">
        <f>IF($A329="",0,INDEX(Transactions!$P:$P,ROW()-8))</f>
        <v>0</v>
      </c>
    </row>
    <row r="330" spans="1:7" ht="15" customHeight="1" x14ac:dyDescent="0.15">
      <c r="A330" t="str">
        <f>IF(INDEX(Transactions!$J:$J,ROW()-8)="","",INDEX(Transactions!$J:$J,ROW()-8))</f>
        <v/>
      </c>
      <c r="B330" s="293">
        <f ca="1">IF($A330="",TODAY(),INDEX(Transactions!$G:$G,ROW()-8))</f>
        <v>46229</v>
      </c>
      <c r="C330" t="str">
        <f>IF($A330="","",INDEX(Transactions!$A:$A,ROW()-8))</f>
        <v/>
      </c>
      <c r="D330" s="27">
        <f>IF($A330="",0,INDEX(Transactions!$H:$H,ROW()-8))</f>
        <v>0</v>
      </c>
      <c r="E330">
        <f>IF($A330="",1,INDEX(Transactions!$N:$N,ROW()-8))</f>
        <v>1</v>
      </c>
      <c r="F330" s="27">
        <f>IF($A330="",0,INDEX(Transactions!$O:$O,ROW()-8))</f>
        <v>0</v>
      </c>
      <c r="G330" s="27">
        <f>IF($A330="",0,INDEX(Transactions!$P:$P,ROW()-8))</f>
        <v>0</v>
      </c>
    </row>
    <row r="331" spans="1:7" ht="15" customHeight="1" x14ac:dyDescent="0.15">
      <c r="A331" t="str">
        <f>IF(INDEX(Transactions!$J:$J,ROW()-8)="","",INDEX(Transactions!$J:$J,ROW()-8))</f>
        <v/>
      </c>
      <c r="B331" s="293">
        <f ca="1">IF($A331="",TODAY(),INDEX(Transactions!$G:$G,ROW()-8))</f>
        <v>46229</v>
      </c>
      <c r="C331" t="str">
        <f>IF($A331="","",INDEX(Transactions!$A:$A,ROW()-8))</f>
        <v/>
      </c>
      <c r="D331" s="27">
        <f>IF($A331="",0,INDEX(Transactions!$H:$H,ROW()-8))</f>
        <v>0</v>
      </c>
      <c r="E331">
        <f>IF($A331="",1,INDEX(Transactions!$N:$N,ROW()-8))</f>
        <v>1</v>
      </c>
      <c r="F331" s="27">
        <f>IF($A331="",0,INDEX(Transactions!$O:$O,ROW()-8))</f>
        <v>0</v>
      </c>
      <c r="G331" s="27">
        <f>IF($A331="",0,INDEX(Transactions!$P:$P,ROW()-8))</f>
        <v>0</v>
      </c>
    </row>
    <row r="332" spans="1:7" ht="15" customHeight="1" x14ac:dyDescent="0.15">
      <c r="A332" t="str">
        <f>IF(INDEX(Transactions!$J:$J,ROW()-8)="","",INDEX(Transactions!$J:$J,ROW()-8))</f>
        <v/>
      </c>
      <c r="B332" s="293">
        <f ca="1">IF($A332="",TODAY(),INDEX(Transactions!$G:$G,ROW()-8))</f>
        <v>46229</v>
      </c>
      <c r="C332" t="str">
        <f>IF($A332="","",INDEX(Transactions!$A:$A,ROW()-8))</f>
        <v/>
      </c>
      <c r="D332" s="27">
        <f>IF($A332="",0,INDEX(Transactions!$H:$H,ROW()-8))</f>
        <v>0</v>
      </c>
      <c r="E332">
        <f>IF($A332="",1,INDEX(Transactions!$N:$N,ROW()-8))</f>
        <v>1</v>
      </c>
      <c r="F332" s="27">
        <f>IF($A332="",0,INDEX(Transactions!$O:$O,ROW()-8))</f>
        <v>0</v>
      </c>
      <c r="G332" s="27">
        <f>IF($A332="",0,INDEX(Transactions!$P:$P,ROW()-8))</f>
        <v>0</v>
      </c>
    </row>
    <row r="333" spans="1:7" ht="15" customHeight="1" x14ac:dyDescent="0.15">
      <c r="A333" t="str">
        <f>IF(INDEX(Transactions!$J:$J,ROW()-8)="","",INDEX(Transactions!$J:$J,ROW()-8))</f>
        <v/>
      </c>
      <c r="B333" s="293">
        <f ca="1">IF($A333="",TODAY(),INDEX(Transactions!$G:$G,ROW()-8))</f>
        <v>46229</v>
      </c>
      <c r="C333" t="str">
        <f>IF($A333="","",INDEX(Transactions!$A:$A,ROW()-8))</f>
        <v/>
      </c>
      <c r="D333" s="27">
        <f>IF($A333="",0,INDEX(Transactions!$H:$H,ROW()-8))</f>
        <v>0</v>
      </c>
      <c r="E333">
        <f>IF($A333="",1,INDEX(Transactions!$N:$N,ROW()-8))</f>
        <v>1</v>
      </c>
      <c r="F333" s="27">
        <f>IF($A333="",0,INDEX(Transactions!$O:$O,ROW()-8))</f>
        <v>0</v>
      </c>
      <c r="G333" s="27">
        <f>IF($A333="",0,INDEX(Transactions!$P:$P,ROW()-8))</f>
        <v>0</v>
      </c>
    </row>
    <row r="334" spans="1:7" ht="15" customHeight="1" x14ac:dyDescent="0.15">
      <c r="A334" t="str">
        <f>IF(INDEX(Transactions!$J:$J,ROW()-8)="","",INDEX(Transactions!$J:$J,ROW()-8))</f>
        <v/>
      </c>
      <c r="B334" s="293">
        <f ca="1">IF($A334="",TODAY(),INDEX(Transactions!$G:$G,ROW()-8))</f>
        <v>46229</v>
      </c>
      <c r="C334" t="str">
        <f>IF($A334="","",INDEX(Transactions!$A:$A,ROW()-8))</f>
        <v/>
      </c>
      <c r="D334" s="27">
        <f>IF($A334="",0,INDEX(Transactions!$H:$H,ROW()-8))</f>
        <v>0</v>
      </c>
      <c r="E334">
        <f>IF($A334="",1,INDEX(Transactions!$N:$N,ROW()-8))</f>
        <v>1</v>
      </c>
      <c r="F334" s="27">
        <f>IF($A334="",0,INDEX(Transactions!$O:$O,ROW()-8))</f>
        <v>0</v>
      </c>
      <c r="G334" s="27">
        <f>IF($A334="",0,INDEX(Transactions!$P:$P,ROW()-8))</f>
        <v>0</v>
      </c>
    </row>
    <row r="335" spans="1:7" ht="15" customHeight="1" x14ac:dyDescent="0.15">
      <c r="A335" t="str">
        <f>IF(INDEX(Transactions!$J:$J,ROW()-8)="","",INDEX(Transactions!$J:$J,ROW()-8))</f>
        <v/>
      </c>
      <c r="B335" s="293">
        <f ca="1">IF($A335="",TODAY(),INDEX(Transactions!$G:$G,ROW()-8))</f>
        <v>46229</v>
      </c>
      <c r="C335" t="str">
        <f>IF($A335="","",INDEX(Transactions!$A:$A,ROW()-8))</f>
        <v/>
      </c>
      <c r="D335" s="27">
        <f>IF($A335="",0,INDEX(Transactions!$H:$H,ROW()-8))</f>
        <v>0</v>
      </c>
      <c r="E335">
        <f>IF($A335="",1,INDEX(Transactions!$N:$N,ROW()-8))</f>
        <v>1</v>
      </c>
      <c r="F335" s="27">
        <f>IF($A335="",0,INDEX(Transactions!$O:$O,ROW()-8))</f>
        <v>0</v>
      </c>
      <c r="G335" s="27">
        <f>IF($A335="",0,INDEX(Transactions!$P:$P,ROW()-8))</f>
        <v>0</v>
      </c>
    </row>
    <row r="336" spans="1:7" ht="15" customHeight="1" x14ac:dyDescent="0.15">
      <c r="A336" t="str">
        <f>IF(INDEX(Transactions!$J:$J,ROW()-8)="","",INDEX(Transactions!$J:$J,ROW()-8))</f>
        <v/>
      </c>
      <c r="B336" s="293">
        <f ca="1">IF($A336="",TODAY(),INDEX(Transactions!$G:$G,ROW()-8))</f>
        <v>46229</v>
      </c>
      <c r="C336" t="str">
        <f>IF($A336="","",INDEX(Transactions!$A:$A,ROW()-8))</f>
        <v/>
      </c>
      <c r="D336" s="27">
        <f>IF($A336="",0,INDEX(Transactions!$H:$H,ROW()-8))</f>
        <v>0</v>
      </c>
      <c r="E336">
        <f>IF($A336="",1,INDEX(Transactions!$N:$N,ROW()-8))</f>
        <v>1</v>
      </c>
      <c r="F336" s="27">
        <f>IF($A336="",0,INDEX(Transactions!$O:$O,ROW()-8))</f>
        <v>0</v>
      </c>
      <c r="G336" s="27">
        <f>IF($A336="",0,INDEX(Transactions!$P:$P,ROW()-8))</f>
        <v>0</v>
      </c>
    </row>
    <row r="337" spans="1:7" ht="15" customHeight="1" x14ac:dyDescent="0.15">
      <c r="A337" t="str">
        <f>IF(INDEX(Transactions!$J:$J,ROW()-8)="","",INDEX(Transactions!$J:$J,ROW()-8))</f>
        <v/>
      </c>
      <c r="B337" s="293">
        <f ca="1">IF($A337="",TODAY(),INDEX(Transactions!$G:$G,ROW()-8))</f>
        <v>46229</v>
      </c>
      <c r="C337" t="str">
        <f>IF($A337="","",INDEX(Transactions!$A:$A,ROW()-8))</f>
        <v/>
      </c>
      <c r="D337" s="27">
        <f>IF($A337="",0,INDEX(Transactions!$H:$H,ROW()-8))</f>
        <v>0</v>
      </c>
      <c r="E337">
        <f>IF($A337="",1,INDEX(Transactions!$N:$N,ROW()-8))</f>
        <v>1</v>
      </c>
      <c r="F337" s="27">
        <f>IF($A337="",0,INDEX(Transactions!$O:$O,ROW()-8))</f>
        <v>0</v>
      </c>
      <c r="G337" s="27">
        <f>IF($A337="",0,INDEX(Transactions!$P:$P,ROW()-8))</f>
        <v>0</v>
      </c>
    </row>
    <row r="338" spans="1:7" ht="15" customHeight="1" x14ac:dyDescent="0.15">
      <c r="A338" t="str">
        <f>IF(INDEX(Transactions!$J:$J,ROW()-8)="","",INDEX(Transactions!$J:$J,ROW()-8))</f>
        <v/>
      </c>
      <c r="B338" s="293">
        <f ca="1">IF($A338="",TODAY(),INDEX(Transactions!$G:$G,ROW()-8))</f>
        <v>46229</v>
      </c>
      <c r="C338" t="str">
        <f>IF($A338="","",INDEX(Transactions!$A:$A,ROW()-8))</f>
        <v/>
      </c>
      <c r="D338" s="27">
        <f>IF($A338="",0,INDEX(Transactions!$H:$H,ROW()-8))</f>
        <v>0</v>
      </c>
      <c r="E338">
        <f>IF($A338="",1,INDEX(Transactions!$N:$N,ROW()-8))</f>
        <v>1</v>
      </c>
      <c r="F338" s="27">
        <f>IF($A338="",0,INDEX(Transactions!$O:$O,ROW()-8))</f>
        <v>0</v>
      </c>
      <c r="G338" s="27">
        <f>IF($A338="",0,INDEX(Transactions!$P:$P,ROW()-8))</f>
        <v>0</v>
      </c>
    </row>
    <row r="339" spans="1:7" ht="15" customHeight="1" x14ac:dyDescent="0.15">
      <c r="A339" t="str">
        <f>IF(INDEX(Transactions!$J:$J,ROW()-8)="","",INDEX(Transactions!$J:$J,ROW()-8))</f>
        <v/>
      </c>
      <c r="B339" s="293">
        <f ca="1">IF($A339="",TODAY(),INDEX(Transactions!$G:$G,ROW()-8))</f>
        <v>46229</v>
      </c>
      <c r="C339" t="str">
        <f>IF($A339="","",INDEX(Transactions!$A:$A,ROW()-8))</f>
        <v/>
      </c>
      <c r="D339" s="27">
        <f>IF($A339="",0,INDEX(Transactions!$H:$H,ROW()-8))</f>
        <v>0</v>
      </c>
      <c r="E339">
        <f>IF($A339="",1,INDEX(Transactions!$N:$N,ROW()-8))</f>
        <v>1</v>
      </c>
      <c r="F339" s="27">
        <f>IF($A339="",0,INDEX(Transactions!$O:$O,ROW()-8))</f>
        <v>0</v>
      </c>
      <c r="G339" s="27">
        <f>IF($A339="",0,INDEX(Transactions!$P:$P,ROW()-8))</f>
        <v>0</v>
      </c>
    </row>
    <row r="340" spans="1:7" ht="15" customHeight="1" x14ac:dyDescent="0.15">
      <c r="A340" t="str">
        <f>IF(INDEX(Transactions!$J:$J,ROW()-8)="","",INDEX(Transactions!$J:$J,ROW()-8))</f>
        <v/>
      </c>
      <c r="B340" s="293">
        <f ca="1">IF($A340="",TODAY(),INDEX(Transactions!$G:$G,ROW()-8))</f>
        <v>46229</v>
      </c>
      <c r="C340" t="str">
        <f>IF($A340="","",INDEX(Transactions!$A:$A,ROW()-8))</f>
        <v/>
      </c>
      <c r="D340" s="27">
        <f>IF($A340="",0,INDEX(Transactions!$H:$H,ROW()-8))</f>
        <v>0</v>
      </c>
      <c r="E340">
        <f>IF($A340="",1,INDEX(Transactions!$N:$N,ROW()-8))</f>
        <v>1</v>
      </c>
      <c r="F340" s="27">
        <f>IF($A340="",0,INDEX(Transactions!$O:$O,ROW()-8))</f>
        <v>0</v>
      </c>
      <c r="G340" s="27">
        <f>IF($A340="",0,INDEX(Transactions!$P:$P,ROW()-8))</f>
        <v>0</v>
      </c>
    </row>
    <row r="341" spans="1:7" ht="15" customHeight="1" x14ac:dyDescent="0.15">
      <c r="A341" t="str">
        <f>IF(INDEX(Transactions!$J:$J,ROW()-8)="","",INDEX(Transactions!$J:$J,ROW()-8))</f>
        <v/>
      </c>
      <c r="B341" s="293">
        <f ca="1">IF($A341="",TODAY(),INDEX(Transactions!$G:$G,ROW()-8))</f>
        <v>46229</v>
      </c>
      <c r="C341" t="str">
        <f>IF($A341="","",INDEX(Transactions!$A:$A,ROW()-8))</f>
        <v/>
      </c>
      <c r="D341" s="27">
        <f>IF($A341="",0,INDEX(Transactions!$H:$H,ROW()-8))</f>
        <v>0</v>
      </c>
      <c r="E341">
        <f>IF($A341="",1,INDEX(Transactions!$N:$N,ROW()-8))</f>
        <v>1</v>
      </c>
      <c r="F341" s="27">
        <f>IF($A341="",0,INDEX(Transactions!$O:$O,ROW()-8))</f>
        <v>0</v>
      </c>
      <c r="G341" s="27">
        <f>IF($A341="",0,INDEX(Transactions!$P:$P,ROW()-8))</f>
        <v>0</v>
      </c>
    </row>
    <row r="342" spans="1:7" ht="15" customHeight="1" x14ac:dyDescent="0.15">
      <c r="A342" t="str">
        <f>IF(INDEX(Transactions!$J:$J,ROW()-8)="","",INDEX(Transactions!$J:$J,ROW()-8))</f>
        <v/>
      </c>
      <c r="B342" s="293">
        <f ca="1">IF($A342="",TODAY(),INDEX(Transactions!$G:$G,ROW()-8))</f>
        <v>46229</v>
      </c>
      <c r="C342" t="str">
        <f>IF($A342="","",INDEX(Transactions!$A:$A,ROW()-8))</f>
        <v/>
      </c>
      <c r="D342" s="27">
        <f>IF($A342="",0,INDEX(Transactions!$H:$H,ROW()-8))</f>
        <v>0</v>
      </c>
      <c r="E342">
        <f>IF($A342="",1,INDEX(Transactions!$N:$N,ROW()-8))</f>
        <v>1</v>
      </c>
      <c r="F342" s="27">
        <f>IF($A342="",0,INDEX(Transactions!$O:$O,ROW()-8))</f>
        <v>0</v>
      </c>
      <c r="G342" s="27">
        <f>IF($A342="",0,INDEX(Transactions!$P:$P,ROW()-8))</f>
        <v>0</v>
      </c>
    </row>
    <row r="343" spans="1:7" ht="15" customHeight="1" x14ac:dyDescent="0.15">
      <c r="A343" t="str">
        <f>IF(INDEX(Transactions!$J:$J,ROW()-8)="","",INDEX(Transactions!$J:$J,ROW()-8))</f>
        <v/>
      </c>
      <c r="B343" s="293">
        <f ca="1">IF($A343="",TODAY(),INDEX(Transactions!$G:$G,ROW()-8))</f>
        <v>46229</v>
      </c>
      <c r="C343" t="str">
        <f>IF($A343="","",INDEX(Transactions!$A:$A,ROW()-8))</f>
        <v/>
      </c>
      <c r="D343" s="27">
        <f>IF($A343="",0,INDEX(Transactions!$H:$H,ROW()-8))</f>
        <v>0</v>
      </c>
      <c r="E343">
        <f>IF($A343="",1,INDEX(Transactions!$N:$N,ROW()-8))</f>
        <v>1</v>
      </c>
      <c r="F343" s="27">
        <f>IF($A343="",0,INDEX(Transactions!$O:$O,ROW()-8))</f>
        <v>0</v>
      </c>
      <c r="G343" s="27">
        <f>IF($A343="",0,INDEX(Transactions!$P:$P,ROW()-8))</f>
        <v>0</v>
      </c>
    </row>
    <row r="344" spans="1:7" ht="15" customHeight="1" x14ac:dyDescent="0.15">
      <c r="A344" t="str">
        <f>IF(INDEX(Transactions!$J:$J,ROW()-8)="","",INDEX(Transactions!$J:$J,ROW()-8))</f>
        <v/>
      </c>
      <c r="B344" s="293">
        <f ca="1">IF($A344="",TODAY(),INDEX(Transactions!$G:$G,ROW()-8))</f>
        <v>46229</v>
      </c>
      <c r="C344" t="str">
        <f>IF($A344="","",INDEX(Transactions!$A:$A,ROW()-8))</f>
        <v/>
      </c>
      <c r="D344" s="27">
        <f>IF($A344="",0,INDEX(Transactions!$H:$H,ROW()-8))</f>
        <v>0</v>
      </c>
      <c r="E344">
        <f>IF($A344="",1,INDEX(Transactions!$N:$N,ROW()-8))</f>
        <v>1</v>
      </c>
      <c r="F344" s="27">
        <f>IF($A344="",0,INDEX(Transactions!$O:$O,ROW()-8))</f>
        <v>0</v>
      </c>
      <c r="G344" s="27">
        <f>IF($A344="",0,INDEX(Transactions!$P:$P,ROW()-8))</f>
        <v>0</v>
      </c>
    </row>
    <row r="345" spans="1:7" ht="15" customHeight="1" x14ac:dyDescent="0.15">
      <c r="A345" t="str">
        <f>IF(INDEX(Transactions!$J:$J,ROW()-8)="","",INDEX(Transactions!$J:$J,ROW()-8))</f>
        <v/>
      </c>
      <c r="B345" s="293">
        <f ca="1">IF($A345="",TODAY(),INDEX(Transactions!$G:$G,ROW()-8))</f>
        <v>46229</v>
      </c>
      <c r="C345" t="str">
        <f>IF($A345="","",INDEX(Transactions!$A:$A,ROW()-8))</f>
        <v/>
      </c>
      <c r="D345" s="27">
        <f>IF($A345="",0,INDEX(Transactions!$H:$H,ROW()-8))</f>
        <v>0</v>
      </c>
      <c r="E345">
        <f>IF($A345="",1,INDEX(Transactions!$N:$N,ROW()-8))</f>
        <v>1</v>
      </c>
      <c r="F345" s="27">
        <f>IF($A345="",0,INDEX(Transactions!$O:$O,ROW()-8))</f>
        <v>0</v>
      </c>
      <c r="G345" s="27">
        <f>IF($A345="",0,INDEX(Transactions!$P:$P,ROW()-8))</f>
        <v>0</v>
      </c>
    </row>
    <row r="346" spans="1:7" ht="15" customHeight="1" x14ac:dyDescent="0.15">
      <c r="A346" t="str">
        <f>IF(INDEX(Transactions!$J:$J,ROW()-8)="","",INDEX(Transactions!$J:$J,ROW()-8))</f>
        <v/>
      </c>
      <c r="B346" s="293">
        <f ca="1">IF($A346="",TODAY(),INDEX(Transactions!$G:$G,ROW()-8))</f>
        <v>46229</v>
      </c>
      <c r="C346" t="str">
        <f>IF($A346="","",INDEX(Transactions!$A:$A,ROW()-8))</f>
        <v/>
      </c>
      <c r="D346" s="27">
        <f>IF($A346="",0,INDEX(Transactions!$H:$H,ROW()-8))</f>
        <v>0</v>
      </c>
      <c r="E346">
        <f>IF($A346="",1,INDEX(Transactions!$N:$N,ROW()-8))</f>
        <v>1</v>
      </c>
      <c r="F346" s="27">
        <f>IF($A346="",0,INDEX(Transactions!$O:$O,ROW()-8))</f>
        <v>0</v>
      </c>
      <c r="G346" s="27">
        <f>IF($A346="",0,INDEX(Transactions!$P:$P,ROW()-8))</f>
        <v>0</v>
      </c>
    </row>
    <row r="347" spans="1:7" ht="15" customHeight="1" x14ac:dyDescent="0.15">
      <c r="A347" t="str">
        <f>IF(INDEX(Transactions!$J:$J,ROW()-8)="","",INDEX(Transactions!$J:$J,ROW()-8))</f>
        <v/>
      </c>
      <c r="B347" s="293">
        <f ca="1">IF($A347="",TODAY(),INDEX(Transactions!$G:$G,ROW()-8))</f>
        <v>46229</v>
      </c>
      <c r="C347" t="str">
        <f>IF($A347="","",INDEX(Transactions!$A:$A,ROW()-8))</f>
        <v/>
      </c>
      <c r="D347" s="27">
        <f>IF($A347="",0,INDEX(Transactions!$H:$H,ROW()-8))</f>
        <v>0</v>
      </c>
      <c r="E347">
        <f>IF($A347="",1,INDEX(Transactions!$N:$N,ROW()-8))</f>
        <v>1</v>
      </c>
      <c r="F347" s="27">
        <f>IF($A347="",0,INDEX(Transactions!$O:$O,ROW()-8))</f>
        <v>0</v>
      </c>
      <c r="G347" s="27">
        <f>IF($A347="",0,INDEX(Transactions!$P:$P,ROW()-8))</f>
        <v>0</v>
      </c>
    </row>
    <row r="348" spans="1:7" ht="15" customHeight="1" x14ac:dyDescent="0.15">
      <c r="A348" t="str">
        <f>IF(INDEX(Transactions!$J:$J,ROW()-8)="","",INDEX(Transactions!$J:$J,ROW()-8))</f>
        <v/>
      </c>
      <c r="B348" s="293">
        <f ca="1">IF($A348="",TODAY(),INDEX(Transactions!$G:$G,ROW()-8))</f>
        <v>46229</v>
      </c>
      <c r="C348" t="str">
        <f>IF($A348="","",INDEX(Transactions!$A:$A,ROW()-8))</f>
        <v/>
      </c>
      <c r="D348" s="27">
        <f>IF($A348="",0,INDEX(Transactions!$H:$H,ROW()-8))</f>
        <v>0</v>
      </c>
      <c r="E348">
        <f>IF($A348="",1,INDEX(Transactions!$N:$N,ROW()-8))</f>
        <v>1</v>
      </c>
      <c r="F348" s="27">
        <f>IF($A348="",0,INDEX(Transactions!$O:$O,ROW()-8))</f>
        <v>0</v>
      </c>
      <c r="G348" s="27">
        <f>IF($A348="",0,INDEX(Transactions!$P:$P,ROW()-8))</f>
        <v>0</v>
      </c>
    </row>
    <row r="349" spans="1:7" ht="15" customHeight="1" x14ac:dyDescent="0.15">
      <c r="A349" t="str">
        <f>IF(INDEX(Transactions!$J:$J,ROW()-8)="","",INDEX(Transactions!$J:$J,ROW()-8))</f>
        <v/>
      </c>
      <c r="B349" s="293">
        <f ca="1">IF($A349="",TODAY(),INDEX(Transactions!$G:$G,ROW()-8))</f>
        <v>46229</v>
      </c>
      <c r="C349" t="str">
        <f>IF($A349="","",INDEX(Transactions!$A:$A,ROW()-8))</f>
        <v/>
      </c>
      <c r="D349" s="27">
        <f>IF($A349="",0,INDEX(Transactions!$H:$H,ROW()-8))</f>
        <v>0</v>
      </c>
      <c r="E349">
        <f>IF($A349="",1,INDEX(Transactions!$N:$N,ROW()-8))</f>
        <v>1</v>
      </c>
      <c r="F349" s="27">
        <f>IF($A349="",0,INDEX(Transactions!$O:$O,ROW()-8))</f>
        <v>0</v>
      </c>
      <c r="G349" s="27">
        <f>IF($A349="",0,INDEX(Transactions!$P:$P,ROW()-8))</f>
        <v>0</v>
      </c>
    </row>
    <row r="350" spans="1:7" ht="15" customHeight="1" x14ac:dyDescent="0.15">
      <c r="A350" t="str">
        <f>IF(INDEX(Transactions!$J:$J,ROW()-8)="","",INDEX(Transactions!$J:$J,ROW()-8))</f>
        <v/>
      </c>
      <c r="B350" s="293">
        <f ca="1">IF($A350="",TODAY(),INDEX(Transactions!$G:$G,ROW()-8))</f>
        <v>46229</v>
      </c>
      <c r="C350" t="str">
        <f>IF($A350="","",INDEX(Transactions!$A:$A,ROW()-8))</f>
        <v/>
      </c>
      <c r="D350" s="27">
        <f>IF($A350="",0,INDEX(Transactions!$H:$H,ROW()-8))</f>
        <v>0</v>
      </c>
      <c r="E350">
        <f>IF($A350="",1,INDEX(Transactions!$N:$N,ROW()-8))</f>
        <v>1</v>
      </c>
      <c r="F350" s="27">
        <f>IF($A350="",0,INDEX(Transactions!$O:$O,ROW()-8))</f>
        <v>0</v>
      </c>
      <c r="G350" s="27">
        <f>IF($A350="",0,INDEX(Transactions!$P:$P,ROW()-8))</f>
        <v>0</v>
      </c>
    </row>
    <row r="351" spans="1:7" ht="15" customHeight="1" x14ac:dyDescent="0.15">
      <c r="A351" t="str">
        <f>IF(INDEX(Transactions!$J:$J,ROW()-8)="","",INDEX(Transactions!$J:$J,ROW()-8))</f>
        <v/>
      </c>
      <c r="B351" s="293">
        <f ca="1">IF($A351="",TODAY(),INDEX(Transactions!$G:$G,ROW()-8))</f>
        <v>46229</v>
      </c>
      <c r="C351" t="str">
        <f>IF($A351="","",INDEX(Transactions!$A:$A,ROW()-8))</f>
        <v/>
      </c>
      <c r="D351" s="27">
        <f>IF($A351="",0,INDEX(Transactions!$H:$H,ROW()-8))</f>
        <v>0</v>
      </c>
      <c r="E351">
        <f>IF($A351="",1,INDEX(Transactions!$N:$N,ROW()-8))</f>
        <v>1</v>
      </c>
      <c r="F351" s="27">
        <f>IF($A351="",0,INDEX(Transactions!$O:$O,ROW()-8))</f>
        <v>0</v>
      </c>
      <c r="G351" s="27">
        <f>IF($A351="",0,INDEX(Transactions!$P:$P,ROW()-8))</f>
        <v>0</v>
      </c>
    </row>
    <row r="352" spans="1:7" ht="15" customHeight="1" x14ac:dyDescent="0.15">
      <c r="A352" t="str">
        <f>IF(INDEX(Transactions!$J:$J,ROW()-8)="","",INDEX(Transactions!$J:$J,ROW()-8))</f>
        <v/>
      </c>
      <c r="B352" s="293">
        <f ca="1">IF($A352="",TODAY(),INDEX(Transactions!$G:$G,ROW()-8))</f>
        <v>46229</v>
      </c>
      <c r="C352" t="str">
        <f>IF($A352="","",INDEX(Transactions!$A:$A,ROW()-8))</f>
        <v/>
      </c>
      <c r="D352" s="27">
        <f>IF($A352="",0,INDEX(Transactions!$H:$H,ROW()-8))</f>
        <v>0</v>
      </c>
      <c r="E352">
        <f>IF($A352="",1,INDEX(Transactions!$N:$N,ROW()-8))</f>
        <v>1</v>
      </c>
      <c r="F352" s="27">
        <f>IF($A352="",0,INDEX(Transactions!$O:$O,ROW()-8))</f>
        <v>0</v>
      </c>
      <c r="G352" s="27">
        <f>IF($A352="",0,INDEX(Transactions!$P:$P,ROW()-8))</f>
        <v>0</v>
      </c>
    </row>
    <row r="353" spans="1:7" ht="15" customHeight="1" x14ac:dyDescent="0.15">
      <c r="A353" t="str">
        <f>IF(INDEX(Transactions!$J:$J,ROW()-8)="","",INDEX(Transactions!$J:$J,ROW()-8))</f>
        <v/>
      </c>
      <c r="B353" s="293">
        <f ca="1">IF($A353="",TODAY(),INDEX(Transactions!$G:$G,ROW()-8))</f>
        <v>46229</v>
      </c>
      <c r="C353" t="str">
        <f>IF($A353="","",INDEX(Transactions!$A:$A,ROW()-8))</f>
        <v/>
      </c>
      <c r="D353" s="27">
        <f>IF($A353="",0,INDEX(Transactions!$H:$H,ROW()-8))</f>
        <v>0</v>
      </c>
      <c r="E353">
        <f>IF($A353="",1,INDEX(Transactions!$N:$N,ROW()-8))</f>
        <v>1</v>
      </c>
      <c r="F353" s="27">
        <f>IF($A353="",0,INDEX(Transactions!$O:$O,ROW()-8))</f>
        <v>0</v>
      </c>
      <c r="G353" s="27">
        <f>IF($A353="",0,INDEX(Transactions!$P:$P,ROW()-8))</f>
        <v>0</v>
      </c>
    </row>
    <row r="354" spans="1:7" ht="15" customHeight="1" x14ac:dyDescent="0.15">
      <c r="A354" t="str">
        <f>IF(INDEX(Transactions!$J:$J,ROW()-8)="","",INDEX(Transactions!$J:$J,ROW()-8))</f>
        <v/>
      </c>
      <c r="B354" s="293">
        <f ca="1">IF($A354="",TODAY(),INDEX(Transactions!$G:$G,ROW()-8))</f>
        <v>46229</v>
      </c>
      <c r="C354" t="str">
        <f>IF($A354="","",INDEX(Transactions!$A:$A,ROW()-8))</f>
        <v/>
      </c>
      <c r="D354" s="27">
        <f>IF($A354="",0,INDEX(Transactions!$H:$H,ROW()-8))</f>
        <v>0</v>
      </c>
      <c r="E354">
        <f>IF($A354="",1,INDEX(Transactions!$N:$N,ROW()-8))</f>
        <v>1</v>
      </c>
      <c r="F354" s="27">
        <f>IF($A354="",0,INDEX(Transactions!$O:$O,ROW()-8))</f>
        <v>0</v>
      </c>
      <c r="G354" s="27">
        <f>IF($A354="",0,INDEX(Transactions!$P:$P,ROW()-8))</f>
        <v>0</v>
      </c>
    </row>
    <row r="355" spans="1:7" ht="15" customHeight="1" x14ac:dyDescent="0.15">
      <c r="A355" t="str">
        <f>IF(INDEX(Transactions!$J:$J,ROW()-8)="","",INDEX(Transactions!$J:$J,ROW()-8))</f>
        <v/>
      </c>
      <c r="B355" s="293">
        <f ca="1">IF($A355="",TODAY(),INDEX(Transactions!$G:$G,ROW()-8))</f>
        <v>46229</v>
      </c>
      <c r="C355" t="str">
        <f>IF($A355="","",INDEX(Transactions!$A:$A,ROW()-8))</f>
        <v/>
      </c>
      <c r="D355" s="27">
        <f>IF($A355="",0,INDEX(Transactions!$H:$H,ROW()-8))</f>
        <v>0</v>
      </c>
      <c r="E355">
        <f>IF($A355="",1,INDEX(Transactions!$N:$N,ROW()-8))</f>
        <v>1</v>
      </c>
      <c r="F355" s="27">
        <f>IF($A355="",0,INDEX(Transactions!$O:$O,ROW()-8))</f>
        <v>0</v>
      </c>
      <c r="G355" s="27">
        <f>IF($A355="",0,INDEX(Transactions!$P:$P,ROW()-8))</f>
        <v>0</v>
      </c>
    </row>
    <row r="356" spans="1:7" ht="15" customHeight="1" x14ac:dyDescent="0.15">
      <c r="A356" t="str">
        <f>IF(INDEX(Transactions!$J:$J,ROW()-8)="","",INDEX(Transactions!$J:$J,ROW()-8))</f>
        <v/>
      </c>
      <c r="B356" s="293">
        <f ca="1">IF($A356="",TODAY(),INDEX(Transactions!$G:$G,ROW()-8))</f>
        <v>46229</v>
      </c>
      <c r="C356" t="str">
        <f>IF($A356="","",INDEX(Transactions!$A:$A,ROW()-8))</f>
        <v/>
      </c>
      <c r="D356" s="27">
        <f>IF($A356="",0,INDEX(Transactions!$H:$H,ROW()-8))</f>
        <v>0</v>
      </c>
      <c r="E356">
        <f>IF($A356="",1,INDEX(Transactions!$N:$N,ROW()-8))</f>
        <v>1</v>
      </c>
      <c r="F356" s="27">
        <f>IF($A356="",0,INDEX(Transactions!$O:$O,ROW()-8))</f>
        <v>0</v>
      </c>
      <c r="G356" s="27">
        <f>IF($A356="",0,INDEX(Transactions!$P:$P,ROW()-8))</f>
        <v>0</v>
      </c>
    </row>
    <row r="357" spans="1:7" ht="15" customHeight="1" x14ac:dyDescent="0.15">
      <c r="A357" t="str">
        <f>IF(INDEX(Transactions!$J:$J,ROW()-8)="","",INDEX(Transactions!$J:$J,ROW()-8))</f>
        <v/>
      </c>
      <c r="B357" s="293">
        <f ca="1">IF($A357="",TODAY(),INDEX(Transactions!$G:$G,ROW()-8))</f>
        <v>46229</v>
      </c>
      <c r="C357" t="str">
        <f>IF($A357="","",INDEX(Transactions!$A:$A,ROW()-8))</f>
        <v/>
      </c>
      <c r="D357" s="27">
        <f>IF($A357="",0,INDEX(Transactions!$H:$H,ROW()-8))</f>
        <v>0</v>
      </c>
      <c r="E357">
        <f>IF($A357="",1,INDEX(Transactions!$N:$N,ROW()-8))</f>
        <v>1</v>
      </c>
      <c r="F357" s="27">
        <f>IF($A357="",0,INDEX(Transactions!$O:$O,ROW()-8))</f>
        <v>0</v>
      </c>
      <c r="G357" s="27">
        <f>IF($A357="",0,INDEX(Transactions!$P:$P,ROW()-8))</f>
        <v>0</v>
      </c>
    </row>
    <row r="358" spans="1:7" ht="15" customHeight="1" x14ac:dyDescent="0.15">
      <c r="A358" t="str">
        <f>IF(INDEX(Transactions!$J:$J,ROW()-8)="","",INDEX(Transactions!$J:$J,ROW()-8))</f>
        <v/>
      </c>
      <c r="B358" s="293">
        <f ca="1">IF($A358="",TODAY(),INDEX(Transactions!$G:$G,ROW()-8))</f>
        <v>46229</v>
      </c>
      <c r="C358" t="str">
        <f>IF($A358="","",INDEX(Transactions!$A:$A,ROW()-8))</f>
        <v/>
      </c>
      <c r="D358" s="27">
        <f>IF($A358="",0,INDEX(Transactions!$H:$H,ROW()-8))</f>
        <v>0</v>
      </c>
      <c r="E358">
        <f>IF($A358="",1,INDEX(Transactions!$N:$N,ROW()-8))</f>
        <v>1</v>
      </c>
      <c r="F358" s="27">
        <f>IF($A358="",0,INDEX(Transactions!$O:$O,ROW()-8))</f>
        <v>0</v>
      </c>
      <c r="G358" s="27">
        <f>IF($A358="",0,INDEX(Transactions!$P:$P,ROW()-8))</f>
        <v>0</v>
      </c>
    </row>
    <row r="359" spans="1:7" ht="15" customHeight="1" x14ac:dyDescent="0.15">
      <c r="A359" t="str">
        <f>IF(INDEX(Transactions!$J:$J,ROW()-8)="","",INDEX(Transactions!$J:$J,ROW()-8))</f>
        <v/>
      </c>
      <c r="B359" s="293">
        <f ca="1">IF($A359="",TODAY(),INDEX(Transactions!$G:$G,ROW()-8))</f>
        <v>46229</v>
      </c>
      <c r="C359" t="str">
        <f>IF($A359="","",INDEX(Transactions!$A:$A,ROW()-8))</f>
        <v/>
      </c>
      <c r="D359" s="27">
        <f>IF($A359="",0,INDEX(Transactions!$H:$H,ROW()-8))</f>
        <v>0</v>
      </c>
      <c r="E359">
        <f>IF($A359="",1,INDEX(Transactions!$N:$N,ROW()-8))</f>
        <v>1</v>
      </c>
      <c r="F359" s="27">
        <f>IF($A359="",0,INDEX(Transactions!$O:$O,ROW()-8))</f>
        <v>0</v>
      </c>
      <c r="G359" s="27">
        <f>IF($A359="",0,INDEX(Transactions!$P:$P,ROW()-8))</f>
        <v>0</v>
      </c>
    </row>
    <row r="360" spans="1:7" ht="15" customHeight="1" x14ac:dyDescent="0.15">
      <c r="A360" t="str">
        <f>IF(INDEX(Transactions!$J:$J,ROW()-8)="","",INDEX(Transactions!$J:$J,ROW()-8))</f>
        <v/>
      </c>
      <c r="B360" s="293">
        <f ca="1">IF($A360="",TODAY(),INDEX(Transactions!$G:$G,ROW()-8))</f>
        <v>46229</v>
      </c>
      <c r="C360" t="str">
        <f>IF($A360="","",INDEX(Transactions!$A:$A,ROW()-8))</f>
        <v/>
      </c>
      <c r="D360" s="27">
        <f>IF($A360="",0,INDEX(Transactions!$H:$H,ROW()-8))</f>
        <v>0</v>
      </c>
      <c r="E360">
        <f>IF($A360="",1,INDEX(Transactions!$N:$N,ROW()-8))</f>
        <v>1</v>
      </c>
      <c r="F360" s="27">
        <f>IF($A360="",0,INDEX(Transactions!$O:$O,ROW()-8))</f>
        <v>0</v>
      </c>
      <c r="G360" s="27">
        <f>IF($A360="",0,INDEX(Transactions!$P:$P,ROW()-8))</f>
        <v>0</v>
      </c>
    </row>
    <row r="361" spans="1:7" ht="15" customHeight="1" x14ac:dyDescent="0.15">
      <c r="A361" t="str">
        <f>IF(INDEX(Transactions!$J:$J,ROW()-8)="","",INDEX(Transactions!$J:$J,ROW()-8))</f>
        <v/>
      </c>
      <c r="B361" s="293">
        <f ca="1">IF($A361="",TODAY(),INDEX(Transactions!$G:$G,ROW()-8))</f>
        <v>46229</v>
      </c>
      <c r="C361" t="str">
        <f>IF($A361="","",INDEX(Transactions!$A:$A,ROW()-8))</f>
        <v/>
      </c>
      <c r="D361" s="27">
        <f>IF($A361="",0,INDEX(Transactions!$H:$H,ROW()-8))</f>
        <v>0</v>
      </c>
      <c r="E361">
        <f>IF($A361="",1,INDEX(Transactions!$N:$N,ROW()-8))</f>
        <v>1</v>
      </c>
      <c r="F361" s="27">
        <f>IF($A361="",0,INDEX(Transactions!$O:$O,ROW()-8))</f>
        <v>0</v>
      </c>
      <c r="G361" s="27">
        <f>IF($A361="",0,INDEX(Transactions!$P:$P,ROW()-8))</f>
        <v>0</v>
      </c>
    </row>
    <row r="362" spans="1:7" ht="15" customHeight="1" x14ac:dyDescent="0.15">
      <c r="A362" t="str">
        <f>IF(INDEX(Transactions!$J:$J,ROW()-8)="","",INDEX(Transactions!$J:$J,ROW()-8))</f>
        <v/>
      </c>
      <c r="B362" s="293">
        <f ca="1">IF($A362="",TODAY(),INDEX(Transactions!$G:$G,ROW()-8))</f>
        <v>46229</v>
      </c>
      <c r="C362" t="str">
        <f>IF($A362="","",INDEX(Transactions!$A:$A,ROW()-8))</f>
        <v/>
      </c>
      <c r="D362" s="27">
        <f>IF($A362="",0,INDEX(Transactions!$H:$H,ROW()-8))</f>
        <v>0</v>
      </c>
      <c r="E362">
        <f>IF($A362="",1,INDEX(Transactions!$N:$N,ROW()-8))</f>
        <v>1</v>
      </c>
      <c r="F362" s="27">
        <f>IF($A362="",0,INDEX(Transactions!$O:$O,ROW()-8))</f>
        <v>0</v>
      </c>
      <c r="G362" s="27">
        <f>IF($A362="",0,INDEX(Transactions!$P:$P,ROW()-8))</f>
        <v>0</v>
      </c>
    </row>
    <row r="363" spans="1:7" ht="15" customHeight="1" x14ac:dyDescent="0.15">
      <c r="A363" t="str">
        <f>IF(INDEX(Transactions!$J:$J,ROW()-8)="","",INDEX(Transactions!$J:$J,ROW()-8))</f>
        <v/>
      </c>
      <c r="B363" s="293">
        <f ca="1">IF($A363="",TODAY(),INDEX(Transactions!$G:$G,ROW()-8))</f>
        <v>46229</v>
      </c>
      <c r="C363" t="str">
        <f>IF($A363="","",INDEX(Transactions!$A:$A,ROW()-8))</f>
        <v/>
      </c>
      <c r="D363" s="27">
        <f>IF($A363="",0,INDEX(Transactions!$H:$H,ROW()-8))</f>
        <v>0</v>
      </c>
      <c r="E363">
        <f>IF($A363="",1,INDEX(Transactions!$N:$N,ROW()-8))</f>
        <v>1</v>
      </c>
      <c r="F363" s="27">
        <f>IF($A363="",0,INDEX(Transactions!$O:$O,ROW()-8))</f>
        <v>0</v>
      </c>
      <c r="G363" s="27">
        <f>IF($A363="",0,INDEX(Transactions!$P:$P,ROW()-8))</f>
        <v>0</v>
      </c>
    </row>
    <row r="364" spans="1:7" ht="15" customHeight="1" x14ac:dyDescent="0.15">
      <c r="A364" t="str">
        <f>IF(INDEX(Transactions!$J:$J,ROW()-8)="","",INDEX(Transactions!$J:$J,ROW()-8))</f>
        <v/>
      </c>
      <c r="B364" s="293">
        <f ca="1">IF($A364="",TODAY(),INDEX(Transactions!$G:$G,ROW()-8))</f>
        <v>46229</v>
      </c>
      <c r="C364" t="str">
        <f>IF($A364="","",INDEX(Transactions!$A:$A,ROW()-8))</f>
        <v/>
      </c>
      <c r="D364" s="27">
        <f>IF($A364="",0,INDEX(Transactions!$H:$H,ROW()-8))</f>
        <v>0</v>
      </c>
      <c r="E364">
        <f>IF($A364="",1,INDEX(Transactions!$N:$N,ROW()-8))</f>
        <v>1</v>
      </c>
      <c r="F364" s="27">
        <f>IF($A364="",0,INDEX(Transactions!$O:$O,ROW()-8))</f>
        <v>0</v>
      </c>
      <c r="G364" s="27">
        <f>IF($A364="",0,INDEX(Transactions!$P:$P,ROW()-8))</f>
        <v>0</v>
      </c>
    </row>
    <row r="365" spans="1:7" ht="15" customHeight="1" x14ac:dyDescent="0.15">
      <c r="A365" t="str">
        <f>IF(INDEX(Transactions!$J:$J,ROW()-8)="","",INDEX(Transactions!$J:$J,ROW()-8))</f>
        <v/>
      </c>
      <c r="B365" s="293">
        <f ca="1">IF($A365="",TODAY(),INDEX(Transactions!$G:$G,ROW()-8))</f>
        <v>46229</v>
      </c>
      <c r="C365" t="str">
        <f>IF($A365="","",INDEX(Transactions!$A:$A,ROW()-8))</f>
        <v/>
      </c>
      <c r="D365" s="27">
        <f>IF($A365="",0,INDEX(Transactions!$H:$H,ROW()-8))</f>
        <v>0</v>
      </c>
      <c r="E365">
        <f>IF($A365="",1,INDEX(Transactions!$N:$N,ROW()-8))</f>
        <v>1</v>
      </c>
      <c r="F365" s="27">
        <f>IF($A365="",0,INDEX(Transactions!$O:$O,ROW()-8))</f>
        <v>0</v>
      </c>
      <c r="G365" s="27">
        <f>IF($A365="",0,INDEX(Transactions!$P:$P,ROW()-8))</f>
        <v>0</v>
      </c>
    </row>
    <row r="366" spans="1:7" ht="15" customHeight="1" x14ac:dyDescent="0.15">
      <c r="A366" t="str">
        <f>IF(INDEX(Transactions!$J:$J,ROW()-8)="","",INDEX(Transactions!$J:$J,ROW()-8))</f>
        <v/>
      </c>
      <c r="B366" s="293">
        <f ca="1">IF($A366="",TODAY(),INDEX(Transactions!$G:$G,ROW()-8))</f>
        <v>46229</v>
      </c>
      <c r="C366" t="str">
        <f>IF($A366="","",INDEX(Transactions!$A:$A,ROW()-8))</f>
        <v/>
      </c>
      <c r="D366" s="27">
        <f>IF($A366="",0,INDEX(Transactions!$H:$H,ROW()-8))</f>
        <v>0</v>
      </c>
      <c r="E366">
        <f>IF($A366="",1,INDEX(Transactions!$N:$N,ROW()-8))</f>
        <v>1</v>
      </c>
      <c r="F366" s="27">
        <f>IF($A366="",0,INDEX(Transactions!$O:$O,ROW()-8))</f>
        <v>0</v>
      </c>
      <c r="G366" s="27">
        <f>IF($A366="",0,INDEX(Transactions!$P:$P,ROW()-8))</f>
        <v>0</v>
      </c>
    </row>
    <row r="367" spans="1:7" ht="15" customHeight="1" x14ac:dyDescent="0.15">
      <c r="A367" t="str">
        <f>IF(INDEX(Transactions!$J:$J,ROW()-8)="","",INDEX(Transactions!$J:$J,ROW()-8))</f>
        <v/>
      </c>
      <c r="B367" s="293">
        <f ca="1">IF($A367="",TODAY(),INDEX(Transactions!$G:$G,ROW()-8))</f>
        <v>46229</v>
      </c>
      <c r="C367" t="str">
        <f>IF($A367="","",INDEX(Transactions!$A:$A,ROW()-8))</f>
        <v/>
      </c>
      <c r="D367" s="27">
        <f>IF($A367="",0,INDEX(Transactions!$H:$H,ROW()-8))</f>
        <v>0</v>
      </c>
      <c r="E367">
        <f>IF($A367="",1,INDEX(Transactions!$N:$N,ROW()-8))</f>
        <v>1</v>
      </c>
      <c r="F367" s="27">
        <f>IF($A367="",0,INDEX(Transactions!$O:$O,ROW()-8))</f>
        <v>0</v>
      </c>
      <c r="G367" s="27">
        <f>IF($A367="",0,INDEX(Transactions!$P:$P,ROW()-8))</f>
        <v>0</v>
      </c>
    </row>
    <row r="368" spans="1:7" ht="15" customHeight="1" x14ac:dyDescent="0.15">
      <c r="A368" t="str">
        <f>IF(INDEX(Transactions!$J:$J,ROW()-8)="","",INDEX(Transactions!$J:$J,ROW()-8))</f>
        <v/>
      </c>
      <c r="B368" s="293">
        <f ca="1">IF($A368="",TODAY(),INDEX(Transactions!$G:$G,ROW()-8))</f>
        <v>46229</v>
      </c>
      <c r="C368" t="str">
        <f>IF($A368="","",INDEX(Transactions!$A:$A,ROW()-8))</f>
        <v/>
      </c>
      <c r="D368" s="27">
        <f>IF($A368="",0,INDEX(Transactions!$H:$H,ROW()-8))</f>
        <v>0</v>
      </c>
      <c r="E368">
        <f>IF($A368="",1,INDEX(Transactions!$N:$N,ROW()-8))</f>
        <v>1</v>
      </c>
      <c r="F368" s="27">
        <f>IF($A368="",0,INDEX(Transactions!$O:$O,ROW()-8))</f>
        <v>0</v>
      </c>
      <c r="G368" s="27">
        <f>IF($A368="",0,INDEX(Transactions!$P:$P,ROW()-8))</f>
        <v>0</v>
      </c>
    </row>
    <row r="369" spans="1:7" ht="15" customHeight="1" x14ac:dyDescent="0.15">
      <c r="A369" t="str">
        <f>IF(INDEX(Transactions!$J:$J,ROW()-8)="","",INDEX(Transactions!$J:$J,ROW()-8))</f>
        <v/>
      </c>
      <c r="B369" s="293">
        <f ca="1">IF($A369="",TODAY(),INDEX(Transactions!$G:$G,ROW()-8))</f>
        <v>46229</v>
      </c>
      <c r="C369" t="str">
        <f>IF($A369="","",INDEX(Transactions!$A:$A,ROW()-8))</f>
        <v/>
      </c>
      <c r="D369" s="27">
        <f>IF($A369="",0,INDEX(Transactions!$H:$H,ROW()-8))</f>
        <v>0</v>
      </c>
      <c r="E369">
        <f>IF($A369="",1,INDEX(Transactions!$N:$N,ROW()-8))</f>
        <v>1</v>
      </c>
      <c r="F369" s="27">
        <f>IF($A369="",0,INDEX(Transactions!$O:$O,ROW()-8))</f>
        <v>0</v>
      </c>
      <c r="G369" s="27">
        <f>IF($A369="",0,INDEX(Transactions!$P:$P,ROW()-8))</f>
        <v>0</v>
      </c>
    </row>
    <row r="370" spans="1:7" ht="15" customHeight="1" x14ac:dyDescent="0.15">
      <c r="A370" t="str">
        <f>IF(INDEX(Transactions!$J:$J,ROW()-8)="","",INDEX(Transactions!$J:$J,ROW()-8))</f>
        <v/>
      </c>
      <c r="B370" s="293">
        <f ca="1">IF($A370="",TODAY(),INDEX(Transactions!$G:$G,ROW()-8))</f>
        <v>46229</v>
      </c>
      <c r="C370" t="str">
        <f>IF($A370="","",INDEX(Transactions!$A:$A,ROW()-8))</f>
        <v/>
      </c>
      <c r="D370" s="27">
        <f>IF($A370="",0,INDEX(Transactions!$H:$H,ROW()-8))</f>
        <v>0</v>
      </c>
      <c r="E370">
        <f>IF($A370="",1,INDEX(Transactions!$N:$N,ROW()-8))</f>
        <v>1</v>
      </c>
      <c r="F370" s="27">
        <f>IF($A370="",0,INDEX(Transactions!$O:$O,ROW()-8))</f>
        <v>0</v>
      </c>
      <c r="G370" s="27">
        <f>IF($A370="",0,INDEX(Transactions!$P:$P,ROW()-8))</f>
        <v>0</v>
      </c>
    </row>
    <row r="371" spans="1:7" ht="15" customHeight="1" x14ac:dyDescent="0.15">
      <c r="A371" t="str">
        <f>IF(INDEX(Transactions!$J:$J,ROW()-8)="","",INDEX(Transactions!$J:$J,ROW()-8))</f>
        <v/>
      </c>
      <c r="B371" s="293">
        <f ca="1">IF($A371="",TODAY(),INDEX(Transactions!$G:$G,ROW()-8))</f>
        <v>46229</v>
      </c>
      <c r="C371" t="str">
        <f>IF($A371="","",INDEX(Transactions!$A:$A,ROW()-8))</f>
        <v/>
      </c>
      <c r="D371" s="27">
        <f>IF($A371="",0,INDEX(Transactions!$H:$H,ROW()-8))</f>
        <v>0</v>
      </c>
      <c r="E371">
        <f>IF($A371="",1,INDEX(Transactions!$N:$N,ROW()-8))</f>
        <v>1</v>
      </c>
      <c r="F371" s="27">
        <f>IF($A371="",0,INDEX(Transactions!$O:$O,ROW()-8))</f>
        <v>0</v>
      </c>
      <c r="G371" s="27">
        <f>IF($A371="",0,INDEX(Transactions!$P:$P,ROW()-8))</f>
        <v>0</v>
      </c>
    </row>
    <row r="372" spans="1:7" ht="15" customHeight="1" x14ac:dyDescent="0.15">
      <c r="A372" t="str">
        <f>IF(INDEX(Transactions!$J:$J,ROW()-8)="","",INDEX(Transactions!$J:$J,ROW()-8))</f>
        <v/>
      </c>
      <c r="B372" s="293">
        <f ca="1">IF($A372="",TODAY(),INDEX(Transactions!$G:$G,ROW()-8))</f>
        <v>46229</v>
      </c>
      <c r="C372" t="str">
        <f>IF($A372="","",INDEX(Transactions!$A:$A,ROW()-8))</f>
        <v/>
      </c>
      <c r="D372" s="27">
        <f>IF($A372="",0,INDEX(Transactions!$H:$H,ROW()-8))</f>
        <v>0</v>
      </c>
      <c r="E372">
        <f>IF($A372="",1,INDEX(Transactions!$N:$N,ROW()-8))</f>
        <v>1</v>
      </c>
      <c r="F372" s="27">
        <f>IF($A372="",0,INDEX(Transactions!$O:$O,ROW()-8))</f>
        <v>0</v>
      </c>
      <c r="G372" s="27">
        <f>IF($A372="",0,INDEX(Transactions!$P:$P,ROW()-8))</f>
        <v>0</v>
      </c>
    </row>
    <row r="373" spans="1:7" ht="15" customHeight="1" x14ac:dyDescent="0.15">
      <c r="A373" t="str">
        <f>IF(INDEX(Transactions!$J:$J,ROW()-8)="","",INDEX(Transactions!$J:$J,ROW()-8))</f>
        <v/>
      </c>
      <c r="B373" s="293">
        <f ca="1">IF($A373="",TODAY(),INDEX(Transactions!$G:$G,ROW()-8))</f>
        <v>46229</v>
      </c>
      <c r="C373" t="str">
        <f>IF($A373="","",INDEX(Transactions!$A:$A,ROW()-8))</f>
        <v/>
      </c>
      <c r="D373" s="27">
        <f>IF($A373="",0,INDEX(Transactions!$H:$H,ROW()-8))</f>
        <v>0</v>
      </c>
      <c r="E373">
        <f>IF($A373="",1,INDEX(Transactions!$N:$N,ROW()-8))</f>
        <v>1</v>
      </c>
      <c r="F373" s="27">
        <f>IF($A373="",0,INDEX(Transactions!$O:$O,ROW()-8))</f>
        <v>0</v>
      </c>
      <c r="G373" s="27">
        <f>IF($A373="",0,INDEX(Transactions!$P:$P,ROW()-8))</f>
        <v>0</v>
      </c>
    </row>
    <row r="374" spans="1:7" ht="15" customHeight="1" x14ac:dyDescent="0.15">
      <c r="A374" t="str">
        <f>IF(INDEX(Transactions!$J:$J,ROW()-8)="","",INDEX(Transactions!$J:$J,ROW()-8))</f>
        <v/>
      </c>
      <c r="B374" s="293">
        <f ca="1">IF($A374="",TODAY(),INDEX(Transactions!$G:$G,ROW()-8))</f>
        <v>46229</v>
      </c>
      <c r="C374" t="str">
        <f>IF($A374="","",INDEX(Transactions!$A:$A,ROW()-8))</f>
        <v/>
      </c>
      <c r="D374" s="27">
        <f>IF($A374="",0,INDEX(Transactions!$H:$H,ROW()-8))</f>
        <v>0</v>
      </c>
      <c r="E374">
        <f>IF($A374="",1,INDEX(Transactions!$N:$N,ROW()-8))</f>
        <v>1</v>
      </c>
      <c r="F374" s="27">
        <f>IF($A374="",0,INDEX(Transactions!$O:$O,ROW()-8))</f>
        <v>0</v>
      </c>
      <c r="G374" s="27">
        <f>IF($A374="",0,INDEX(Transactions!$P:$P,ROW()-8))</f>
        <v>0</v>
      </c>
    </row>
    <row r="375" spans="1:7" ht="15" customHeight="1" x14ac:dyDescent="0.15">
      <c r="A375" t="str">
        <f>IF(INDEX(Transactions!$J:$J,ROW()-8)="","",INDEX(Transactions!$J:$J,ROW()-8))</f>
        <v/>
      </c>
      <c r="B375" s="293">
        <f ca="1">IF($A375="",TODAY(),INDEX(Transactions!$G:$G,ROW()-8))</f>
        <v>46229</v>
      </c>
      <c r="C375" t="str">
        <f>IF($A375="","",INDEX(Transactions!$A:$A,ROW()-8))</f>
        <v/>
      </c>
      <c r="D375" s="27">
        <f>IF($A375="",0,INDEX(Transactions!$H:$H,ROW()-8))</f>
        <v>0</v>
      </c>
      <c r="E375">
        <f>IF($A375="",1,INDEX(Transactions!$N:$N,ROW()-8))</f>
        <v>1</v>
      </c>
      <c r="F375" s="27">
        <f>IF($A375="",0,INDEX(Transactions!$O:$O,ROW()-8))</f>
        <v>0</v>
      </c>
      <c r="G375" s="27">
        <f>IF($A375="",0,INDEX(Transactions!$P:$P,ROW()-8))</f>
        <v>0</v>
      </c>
    </row>
    <row r="376" spans="1:7" ht="15" customHeight="1" x14ac:dyDescent="0.15">
      <c r="A376" t="str">
        <f>IF(INDEX(Transactions!$J:$J,ROW()-8)="","",INDEX(Transactions!$J:$J,ROW()-8))</f>
        <v/>
      </c>
      <c r="B376" s="293">
        <f ca="1">IF($A376="",TODAY(),INDEX(Transactions!$G:$G,ROW()-8))</f>
        <v>46229</v>
      </c>
      <c r="C376" t="str">
        <f>IF($A376="","",INDEX(Transactions!$A:$A,ROW()-8))</f>
        <v/>
      </c>
      <c r="D376" s="27">
        <f>IF($A376="",0,INDEX(Transactions!$H:$H,ROW()-8))</f>
        <v>0</v>
      </c>
      <c r="E376">
        <f>IF($A376="",1,INDEX(Transactions!$N:$N,ROW()-8))</f>
        <v>1</v>
      </c>
      <c r="F376" s="27">
        <f>IF($A376="",0,INDEX(Transactions!$O:$O,ROW()-8))</f>
        <v>0</v>
      </c>
      <c r="G376" s="27">
        <f>IF($A376="",0,INDEX(Transactions!$P:$P,ROW()-8))</f>
        <v>0</v>
      </c>
    </row>
    <row r="377" spans="1:7" ht="15" customHeight="1" x14ac:dyDescent="0.15">
      <c r="A377" t="str">
        <f>IF(INDEX(Transactions!$J:$J,ROW()-8)="","",INDEX(Transactions!$J:$J,ROW()-8))</f>
        <v/>
      </c>
      <c r="B377" s="293">
        <f ca="1">IF($A377="",TODAY(),INDEX(Transactions!$G:$G,ROW()-8))</f>
        <v>46229</v>
      </c>
      <c r="C377" t="str">
        <f>IF($A377="","",INDEX(Transactions!$A:$A,ROW()-8))</f>
        <v/>
      </c>
      <c r="D377" s="27">
        <f>IF($A377="",0,INDEX(Transactions!$H:$H,ROW()-8))</f>
        <v>0</v>
      </c>
      <c r="E377">
        <f>IF($A377="",1,INDEX(Transactions!$N:$N,ROW()-8))</f>
        <v>1</v>
      </c>
      <c r="F377" s="27">
        <f>IF($A377="",0,INDEX(Transactions!$O:$O,ROW()-8))</f>
        <v>0</v>
      </c>
      <c r="G377" s="27">
        <f>IF($A377="",0,INDEX(Transactions!$P:$P,ROW()-8))</f>
        <v>0</v>
      </c>
    </row>
    <row r="378" spans="1:7" ht="15" customHeight="1" x14ac:dyDescent="0.15">
      <c r="A378" t="str">
        <f>IF(INDEX(Transactions!$J:$J,ROW()-8)="","",INDEX(Transactions!$J:$J,ROW()-8))</f>
        <v/>
      </c>
      <c r="B378" s="293">
        <f ca="1">IF($A378="",TODAY(),INDEX(Transactions!$G:$G,ROW()-8))</f>
        <v>46229</v>
      </c>
      <c r="C378" t="str">
        <f>IF($A378="","",INDEX(Transactions!$A:$A,ROW()-8))</f>
        <v/>
      </c>
      <c r="D378" s="27">
        <f>IF($A378="",0,INDEX(Transactions!$H:$H,ROW()-8))</f>
        <v>0</v>
      </c>
      <c r="E378">
        <f>IF($A378="",1,INDEX(Transactions!$N:$N,ROW()-8))</f>
        <v>1</v>
      </c>
      <c r="F378" s="27">
        <f>IF($A378="",0,INDEX(Transactions!$O:$O,ROW()-8))</f>
        <v>0</v>
      </c>
      <c r="G378" s="27">
        <f>IF($A378="",0,INDEX(Transactions!$P:$P,ROW()-8))</f>
        <v>0</v>
      </c>
    </row>
    <row r="379" spans="1:7" ht="15" customHeight="1" x14ac:dyDescent="0.15">
      <c r="A379" t="str">
        <f>IF(INDEX(Transactions!$J:$J,ROW()-8)="","",INDEX(Transactions!$J:$J,ROW()-8))</f>
        <v/>
      </c>
      <c r="B379" s="293">
        <f ca="1">IF($A379="",TODAY(),INDEX(Transactions!$G:$G,ROW()-8))</f>
        <v>46229</v>
      </c>
      <c r="C379" t="str">
        <f>IF($A379="","",INDEX(Transactions!$A:$A,ROW()-8))</f>
        <v/>
      </c>
      <c r="D379" s="27">
        <f>IF($A379="",0,INDEX(Transactions!$H:$H,ROW()-8))</f>
        <v>0</v>
      </c>
      <c r="E379">
        <f>IF($A379="",1,INDEX(Transactions!$N:$N,ROW()-8))</f>
        <v>1</v>
      </c>
      <c r="F379" s="27">
        <f>IF($A379="",0,INDEX(Transactions!$O:$O,ROW()-8))</f>
        <v>0</v>
      </c>
      <c r="G379" s="27">
        <f>IF($A379="",0,INDEX(Transactions!$P:$P,ROW()-8))</f>
        <v>0</v>
      </c>
    </row>
    <row r="380" spans="1:7" ht="15" customHeight="1" x14ac:dyDescent="0.15">
      <c r="A380" t="str">
        <f>IF(INDEX(Transactions!$J:$J,ROW()-8)="","",INDEX(Transactions!$J:$J,ROW()-8))</f>
        <v/>
      </c>
      <c r="B380" s="293">
        <f ca="1">IF($A380="",TODAY(),INDEX(Transactions!$G:$G,ROW()-8))</f>
        <v>46229</v>
      </c>
      <c r="C380" t="str">
        <f>IF($A380="","",INDEX(Transactions!$A:$A,ROW()-8))</f>
        <v/>
      </c>
      <c r="D380" s="27">
        <f>IF($A380="",0,INDEX(Transactions!$H:$H,ROW()-8))</f>
        <v>0</v>
      </c>
      <c r="E380">
        <f>IF($A380="",1,INDEX(Transactions!$N:$N,ROW()-8))</f>
        <v>1</v>
      </c>
      <c r="F380" s="27">
        <f>IF($A380="",0,INDEX(Transactions!$O:$O,ROW()-8))</f>
        <v>0</v>
      </c>
      <c r="G380" s="27">
        <f>IF($A380="",0,INDEX(Transactions!$P:$P,ROW()-8))</f>
        <v>0</v>
      </c>
    </row>
    <row r="381" spans="1:7" ht="15" customHeight="1" x14ac:dyDescent="0.15">
      <c r="A381" t="str">
        <f>IF(INDEX(Transactions!$J:$J,ROW()-8)="","",INDEX(Transactions!$J:$J,ROW()-8))</f>
        <v/>
      </c>
      <c r="B381" s="293">
        <f ca="1">IF($A381="",TODAY(),INDEX(Transactions!$G:$G,ROW()-8))</f>
        <v>46229</v>
      </c>
      <c r="C381" t="str">
        <f>IF($A381="","",INDEX(Transactions!$A:$A,ROW()-8))</f>
        <v/>
      </c>
      <c r="D381" s="27">
        <f>IF($A381="",0,INDEX(Transactions!$H:$H,ROW()-8))</f>
        <v>0</v>
      </c>
      <c r="E381">
        <f>IF($A381="",1,INDEX(Transactions!$N:$N,ROW()-8))</f>
        <v>1</v>
      </c>
      <c r="F381" s="27">
        <f>IF($A381="",0,INDEX(Transactions!$O:$O,ROW()-8))</f>
        <v>0</v>
      </c>
      <c r="G381" s="27">
        <f>IF($A381="",0,INDEX(Transactions!$P:$P,ROW()-8))</f>
        <v>0</v>
      </c>
    </row>
    <row r="382" spans="1:7" ht="15" customHeight="1" x14ac:dyDescent="0.15">
      <c r="A382" t="str">
        <f>IF(INDEX(Transactions!$J:$J,ROW()-8)="","",INDEX(Transactions!$J:$J,ROW()-8))</f>
        <v/>
      </c>
      <c r="B382" s="293">
        <f ca="1">IF($A382="",TODAY(),INDEX(Transactions!$G:$G,ROW()-8))</f>
        <v>46229</v>
      </c>
      <c r="C382" t="str">
        <f>IF($A382="","",INDEX(Transactions!$A:$A,ROW()-8))</f>
        <v/>
      </c>
      <c r="D382" s="27">
        <f>IF($A382="",0,INDEX(Transactions!$H:$H,ROW()-8))</f>
        <v>0</v>
      </c>
      <c r="E382">
        <f>IF($A382="",1,INDEX(Transactions!$N:$N,ROW()-8))</f>
        <v>1</v>
      </c>
      <c r="F382" s="27">
        <f>IF($A382="",0,INDEX(Transactions!$O:$O,ROW()-8))</f>
        <v>0</v>
      </c>
      <c r="G382" s="27">
        <f>IF($A382="",0,INDEX(Transactions!$P:$P,ROW()-8))</f>
        <v>0</v>
      </c>
    </row>
    <row r="383" spans="1:7" ht="15" customHeight="1" x14ac:dyDescent="0.15">
      <c r="A383" t="str">
        <f>IF(INDEX(Transactions!$J:$J,ROW()-8)="","",INDEX(Transactions!$J:$J,ROW()-8))</f>
        <v/>
      </c>
      <c r="B383" s="293">
        <f ca="1">IF($A383="",TODAY(),INDEX(Transactions!$G:$G,ROW()-8))</f>
        <v>46229</v>
      </c>
      <c r="C383" t="str">
        <f>IF($A383="","",INDEX(Transactions!$A:$A,ROW()-8))</f>
        <v/>
      </c>
      <c r="D383" s="27">
        <f>IF($A383="",0,INDEX(Transactions!$H:$H,ROW()-8))</f>
        <v>0</v>
      </c>
      <c r="E383">
        <f>IF($A383="",1,INDEX(Transactions!$N:$N,ROW()-8))</f>
        <v>1</v>
      </c>
      <c r="F383" s="27">
        <f>IF($A383="",0,INDEX(Transactions!$O:$O,ROW()-8))</f>
        <v>0</v>
      </c>
      <c r="G383" s="27">
        <f>IF($A383="",0,INDEX(Transactions!$P:$P,ROW()-8))</f>
        <v>0</v>
      </c>
    </row>
    <row r="384" spans="1:7" ht="15" customHeight="1" x14ac:dyDescent="0.15">
      <c r="A384" t="str">
        <f>IF(INDEX(Transactions!$J:$J,ROW()-8)="","",INDEX(Transactions!$J:$J,ROW()-8))</f>
        <v/>
      </c>
      <c r="B384" s="293">
        <f ca="1">IF($A384="",TODAY(),INDEX(Transactions!$G:$G,ROW()-8))</f>
        <v>46229</v>
      </c>
      <c r="C384" t="str">
        <f>IF($A384="","",INDEX(Transactions!$A:$A,ROW()-8))</f>
        <v/>
      </c>
      <c r="D384" s="27">
        <f>IF($A384="",0,INDEX(Transactions!$H:$H,ROW()-8))</f>
        <v>0</v>
      </c>
      <c r="E384">
        <f>IF($A384="",1,INDEX(Transactions!$N:$N,ROW()-8))</f>
        <v>1</v>
      </c>
      <c r="F384" s="27">
        <f>IF($A384="",0,INDEX(Transactions!$O:$O,ROW()-8))</f>
        <v>0</v>
      </c>
      <c r="G384" s="27">
        <f>IF($A384="",0,INDEX(Transactions!$P:$P,ROW()-8))</f>
        <v>0</v>
      </c>
    </row>
    <row r="385" spans="1:7" ht="15" customHeight="1" x14ac:dyDescent="0.15">
      <c r="A385" t="str">
        <f>IF(INDEX(Transactions!$J:$J,ROW()-8)="","",INDEX(Transactions!$J:$J,ROW()-8))</f>
        <v/>
      </c>
      <c r="B385" s="293">
        <f ca="1">IF($A385="",TODAY(),INDEX(Transactions!$G:$G,ROW()-8))</f>
        <v>46229</v>
      </c>
      <c r="C385" t="str">
        <f>IF($A385="","",INDEX(Transactions!$A:$A,ROW()-8))</f>
        <v/>
      </c>
      <c r="D385" s="27">
        <f>IF($A385="",0,INDEX(Transactions!$H:$H,ROW()-8))</f>
        <v>0</v>
      </c>
      <c r="E385">
        <f>IF($A385="",1,INDEX(Transactions!$N:$N,ROW()-8))</f>
        <v>1</v>
      </c>
      <c r="F385" s="27">
        <f>IF($A385="",0,INDEX(Transactions!$O:$O,ROW()-8))</f>
        <v>0</v>
      </c>
      <c r="G385" s="27">
        <f>IF($A385="",0,INDEX(Transactions!$P:$P,ROW()-8))</f>
        <v>0</v>
      </c>
    </row>
    <row r="386" spans="1:7" ht="15" customHeight="1" x14ac:dyDescent="0.15">
      <c r="A386" t="str">
        <f>IF(INDEX(Transactions!$J:$J,ROW()-8)="","",INDEX(Transactions!$J:$J,ROW()-8))</f>
        <v/>
      </c>
      <c r="B386" s="293">
        <f ca="1">IF($A386="",TODAY(),INDEX(Transactions!$G:$G,ROW()-8))</f>
        <v>46229</v>
      </c>
      <c r="C386" t="str">
        <f>IF($A386="","",INDEX(Transactions!$A:$A,ROW()-8))</f>
        <v/>
      </c>
      <c r="D386" s="27">
        <f>IF($A386="",0,INDEX(Transactions!$H:$H,ROW()-8))</f>
        <v>0</v>
      </c>
      <c r="E386">
        <f>IF($A386="",1,INDEX(Transactions!$N:$N,ROW()-8))</f>
        <v>1</v>
      </c>
      <c r="F386" s="27">
        <f>IF($A386="",0,INDEX(Transactions!$O:$O,ROW()-8))</f>
        <v>0</v>
      </c>
      <c r="G386" s="27">
        <f>IF($A386="",0,INDEX(Transactions!$P:$P,ROW()-8))</f>
        <v>0</v>
      </c>
    </row>
    <row r="387" spans="1:7" ht="15" customHeight="1" x14ac:dyDescent="0.15">
      <c r="A387" t="str">
        <f>IF(INDEX(Transactions!$J:$J,ROW()-8)="","",INDEX(Transactions!$J:$J,ROW()-8))</f>
        <v/>
      </c>
      <c r="B387" s="293">
        <f ca="1">IF($A387="",TODAY(),INDEX(Transactions!$G:$G,ROW()-8))</f>
        <v>46229</v>
      </c>
      <c r="C387" t="str">
        <f>IF($A387="","",INDEX(Transactions!$A:$A,ROW()-8))</f>
        <v/>
      </c>
      <c r="D387" s="27">
        <f>IF($A387="",0,INDEX(Transactions!$H:$H,ROW()-8))</f>
        <v>0</v>
      </c>
      <c r="E387">
        <f>IF($A387="",1,INDEX(Transactions!$N:$N,ROW()-8))</f>
        <v>1</v>
      </c>
      <c r="F387" s="27">
        <f>IF($A387="",0,INDEX(Transactions!$O:$O,ROW()-8))</f>
        <v>0</v>
      </c>
      <c r="G387" s="27">
        <f>IF($A387="",0,INDEX(Transactions!$P:$P,ROW()-8))</f>
        <v>0</v>
      </c>
    </row>
    <row r="388" spans="1:7" ht="15" customHeight="1" x14ac:dyDescent="0.15">
      <c r="A388" t="str">
        <f>IF(INDEX(Transactions!$J:$J,ROW()-8)="","",INDEX(Transactions!$J:$J,ROW()-8))</f>
        <v/>
      </c>
      <c r="B388" s="293">
        <f ca="1">IF($A388="",TODAY(),INDEX(Transactions!$G:$G,ROW()-8))</f>
        <v>46229</v>
      </c>
      <c r="C388" t="str">
        <f>IF($A388="","",INDEX(Transactions!$A:$A,ROW()-8))</f>
        <v/>
      </c>
      <c r="D388" s="27">
        <f>IF($A388="",0,INDEX(Transactions!$H:$H,ROW()-8))</f>
        <v>0</v>
      </c>
      <c r="E388">
        <f>IF($A388="",1,INDEX(Transactions!$N:$N,ROW()-8))</f>
        <v>1</v>
      </c>
      <c r="F388" s="27">
        <f>IF($A388="",0,INDEX(Transactions!$O:$O,ROW()-8))</f>
        <v>0</v>
      </c>
      <c r="G388" s="27">
        <f>IF($A388="",0,INDEX(Transactions!$P:$P,ROW()-8))</f>
        <v>0</v>
      </c>
    </row>
    <row r="389" spans="1:7" ht="15" customHeight="1" x14ac:dyDescent="0.15">
      <c r="A389" t="str">
        <f>IF(INDEX(Transactions!$J:$J,ROW()-8)="","",INDEX(Transactions!$J:$J,ROW()-8))</f>
        <v/>
      </c>
      <c r="B389" s="293">
        <f ca="1">IF($A389="",TODAY(),INDEX(Transactions!$G:$G,ROW()-8))</f>
        <v>46229</v>
      </c>
      <c r="C389" t="str">
        <f>IF($A389="","",INDEX(Transactions!$A:$A,ROW()-8))</f>
        <v/>
      </c>
      <c r="D389" s="27">
        <f>IF($A389="",0,INDEX(Transactions!$H:$H,ROW()-8))</f>
        <v>0</v>
      </c>
      <c r="E389">
        <f>IF($A389="",1,INDEX(Transactions!$N:$N,ROW()-8))</f>
        <v>1</v>
      </c>
      <c r="F389" s="27">
        <f>IF($A389="",0,INDEX(Transactions!$O:$O,ROW()-8))</f>
        <v>0</v>
      </c>
      <c r="G389" s="27">
        <f>IF($A389="",0,INDEX(Transactions!$P:$P,ROW()-8))</f>
        <v>0</v>
      </c>
    </row>
    <row r="390" spans="1:7" ht="15" customHeight="1" x14ac:dyDescent="0.15">
      <c r="A390" t="str">
        <f>IF(INDEX(Transactions!$J:$J,ROW()-8)="","",INDEX(Transactions!$J:$J,ROW()-8))</f>
        <v/>
      </c>
      <c r="B390" s="293">
        <f ca="1">IF($A390="",TODAY(),INDEX(Transactions!$G:$G,ROW()-8))</f>
        <v>46229</v>
      </c>
      <c r="C390" t="str">
        <f>IF($A390="","",INDEX(Transactions!$A:$A,ROW()-8))</f>
        <v/>
      </c>
      <c r="D390" s="27">
        <f>IF($A390="",0,INDEX(Transactions!$H:$H,ROW()-8))</f>
        <v>0</v>
      </c>
      <c r="E390">
        <f>IF($A390="",1,INDEX(Transactions!$N:$N,ROW()-8))</f>
        <v>1</v>
      </c>
      <c r="F390" s="27">
        <f>IF($A390="",0,INDEX(Transactions!$O:$O,ROW()-8))</f>
        <v>0</v>
      </c>
      <c r="G390" s="27">
        <f>IF($A390="",0,INDEX(Transactions!$P:$P,ROW()-8))</f>
        <v>0</v>
      </c>
    </row>
    <row r="391" spans="1:7" ht="15" customHeight="1" x14ac:dyDescent="0.15">
      <c r="A391" t="str">
        <f>IF(INDEX(Transactions!$J:$J,ROW()-8)="","",INDEX(Transactions!$J:$J,ROW()-8))</f>
        <v/>
      </c>
      <c r="B391" s="293">
        <f ca="1">IF($A391="",TODAY(),INDEX(Transactions!$G:$G,ROW()-8))</f>
        <v>46229</v>
      </c>
      <c r="C391" t="str">
        <f>IF($A391="","",INDEX(Transactions!$A:$A,ROW()-8))</f>
        <v/>
      </c>
      <c r="D391" s="27">
        <f>IF($A391="",0,INDEX(Transactions!$H:$H,ROW()-8))</f>
        <v>0</v>
      </c>
      <c r="E391">
        <f>IF($A391="",1,INDEX(Transactions!$N:$N,ROW()-8))</f>
        <v>1</v>
      </c>
      <c r="F391" s="27">
        <f>IF($A391="",0,INDEX(Transactions!$O:$O,ROW()-8))</f>
        <v>0</v>
      </c>
      <c r="G391" s="27">
        <f>IF($A391="",0,INDEX(Transactions!$P:$P,ROW()-8))</f>
        <v>0</v>
      </c>
    </row>
    <row r="392" spans="1:7" ht="15" customHeight="1" x14ac:dyDescent="0.15">
      <c r="A392" t="str">
        <f>IF(INDEX(Transactions!$J:$J,ROW()-8)="","",INDEX(Transactions!$J:$J,ROW()-8))</f>
        <v/>
      </c>
      <c r="B392" s="293">
        <f ca="1">IF($A392="",TODAY(),INDEX(Transactions!$G:$G,ROW()-8))</f>
        <v>46229</v>
      </c>
      <c r="C392" t="str">
        <f>IF($A392="","",INDEX(Transactions!$A:$A,ROW()-8))</f>
        <v/>
      </c>
      <c r="D392" s="27">
        <f>IF($A392="",0,INDEX(Transactions!$H:$H,ROW()-8))</f>
        <v>0</v>
      </c>
      <c r="E392">
        <f>IF($A392="",1,INDEX(Transactions!$N:$N,ROW()-8))</f>
        <v>1</v>
      </c>
      <c r="F392" s="27">
        <f>IF($A392="",0,INDEX(Transactions!$O:$O,ROW()-8))</f>
        <v>0</v>
      </c>
      <c r="G392" s="27">
        <f>IF($A392="",0,INDEX(Transactions!$P:$P,ROW()-8))</f>
        <v>0</v>
      </c>
    </row>
    <row r="393" spans="1:7" ht="15" customHeight="1" x14ac:dyDescent="0.15">
      <c r="A393" t="str">
        <f>IF(INDEX(Transactions!$J:$J,ROW()-8)="","",INDEX(Transactions!$J:$J,ROW()-8))</f>
        <v/>
      </c>
      <c r="B393" s="293">
        <f ca="1">IF($A393="",TODAY(),INDEX(Transactions!$G:$G,ROW()-8))</f>
        <v>46229</v>
      </c>
      <c r="C393" t="str">
        <f>IF($A393="","",INDEX(Transactions!$A:$A,ROW()-8))</f>
        <v/>
      </c>
      <c r="D393" s="27">
        <f>IF($A393="",0,INDEX(Transactions!$H:$H,ROW()-8))</f>
        <v>0</v>
      </c>
      <c r="E393">
        <f>IF($A393="",1,INDEX(Transactions!$N:$N,ROW()-8))</f>
        <v>1</v>
      </c>
      <c r="F393" s="27">
        <f>IF($A393="",0,INDEX(Transactions!$O:$O,ROW()-8))</f>
        <v>0</v>
      </c>
      <c r="G393" s="27">
        <f>IF($A393="",0,INDEX(Transactions!$P:$P,ROW()-8))</f>
        <v>0</v>
      </c>
    </row>
    <row r="394" spans="1:7" ht="15" customHeight="1" x14ac:dyDescent="0.15">
      <c r="A394" t="str">
        <f>IF(INDEX(Transactions!$J:$J,ROW()-8)="","",INDEX(Transactions!$J:$J,ROW()-8))</f>
        <v/>
      </c>
      <c r="B394" s="293">
        <f ca="1">IF($A394="",TODAY(),INDEX(Transactions!$G:$G,ROW()-8))</f>
        <v>46229</v>
      </c>
      <c r="C394" t="str">
        <f>IF($A394="","",INDEX(Transactions!$A:$A,ROW()-8))</f>
        <v/>
      </c>
      <c r="D394" s="27">
        <f>IF($A394="",0,INDEX(Transactions!$H:$H,ROW()-8))</f>
        <v>0</v>
      </c>
      <c r="E394">
        <f>IF($A394="",1,INDEX(Transactions!$N:$N,ROW()-8))</f>
        <v>1</v>
      </c>
      <c r="F394" s="27">
        <f>IF($A394="",0,INDEX(Transactions!$O:$O,ROW()-8))</f>
        <v>0</v>
      </c>
      <c r="G394" s="27">
        <f>IF($A394="",0,INDEX(Transactions!$P:$P,ROW()-8))</f>
        <v>0</v>
      </c>
    </row>
    <row r="395" spans="1:7" ht="15" customHeight="1" x14ac:dyDescent="0.15">
      <c r="A395" t="str">
        <f>IF(INDEX(Transactions!$J:$J,ROW()-8)="","",INDEX(Transactions!$J:$J,ROW()-8))</f>
        <v/>
      </c>
      <c r="B395" s="293">
        <f ca="1">IF($A395="",TODAY(),INDEX(Transactions!$G:$G,ROW()-8))</f>
        <v>46229</v>
      </c>
      <c r="C395" t="str">
        <f>IF($A395="","",INDEX(Transactions!$A:$A,ROW()-8))</f>
        <v/>
      </c>
      <c r="D395" s="27">
        <f>IF($A395="",0,INDEX(Transactions!$H:$H,ROW()-8))</f>
        <v>0</v>
      </c>
      <c r="E395">
        <f>IF($A395="",1,INDEX(Transactions!$N:$N,ROW()-8))</f>
        <v>1</v>
      </c>
      <c r="F395" s="27">
        <f>IF($A395="",0,INDEX(Transactions!$O:$O,ROW()-8))</f>
        <v>0</v>
      </c>
      <c r="G395" s="27">
        <f>IF($A395="",0,INDEX(Transactions!$P:$P,ROW()-8))</f>
        <v>0</v>
      </c>
    </row>
    <row r="396" spans="1:7" ht="15" customHeight="1" x14ac:dyDescent="0.15">
      <c r="A396" t="str">
        <f>IF(INDEX(Transactions!$J:$J,ROW()-8)="","",INDEX(Transactions!$J:$J,ROW()-8))</f>
        <v/>
      </c>
      <c r="B396" s="293">
        <f ca="1">IF($A396="",TODAY(),INDEX(Transactions!$G:$G,ROW()-8))</f>
        <v>46229</v>
      </c>
      <c r="C396" t="str">
        <f>IF($A396="","",INDEX(Transactions!$A:$A,ROW()-8))</f>
        <v/>
      </c>
      <c r="D396" s="27">
        <f>IF($A396="",0,INDEX(Transactions!$H:$H,ROW()-8))</f>
        <v>0</v>
      </c>
      <c r="E396">
        <f>IF($A396="",1,INDEX(Transactions!$N:$N,ROW()-8))</f>
        <v>1</v>
      </c>
      <c r="F396" s="27">
        <f>IF($A396="",0,INDEX(Transactions!$O:$O,ROW()-8))</f>
        <v>0</v>
      </c>
      <c r="G396" s="27">
        <f>IF($A396="",0,INDEX(Transactions!$P:$P,ROW()-8))</f>
        <v>0</v>
      </c>
    </row>
    <row r="397" spans="1:7" ht="15" customHeight="1" x14ac:dyDescent="0.15">
      <c r="A397" t="str">
        <f>IF(INDEX(Transactions!$J:$J,ROW()-8)="","",INDEX(Transactions!$J:$J,ROW()-8))</f>
        <v/>
      </c>
      <c r="B397" s="293">
        <f ca="1">IF($A397="",TODAY(),INDEX(Transactions!$G:$G,ROW()-8))</f>
        <v>46229</v>
      </c>
      <c r="C397" t="str">
        <f>IF($A397="","",INDEX(Transactions!$A:$A,ROW()-8))</f>
        <v/>
      </c>
      <c r="D397" s="27">
        <f>IF($A397="",0,INDEX(Transactions!$H:$H,ROW()-8))</f>
        <v>0</v>
      </c>
      <c r="E397">
        <f>IF($A397="",1,INDEX(Transactions!$N:$N,ROW()-8))</f>
        <v>1</v>
      </c>
      <c r="F397" s="27">
        <f>IF($A397="",0,INDEX(Transactions!$O:$O,ROW()-8))</f>
        <v>0</v>
      </c>
      <c r="G397" s="27">
        <f>IF($A397="",0,INDEX(Transactions!$P:$P,ROW()-8))</f>
        <v>0</v>
      </c>
    </row>
    <row r="398" spans="1:7" ht="15" customHeight="1" x14ac:dyDescent="0.15">
      <c r="A398" t="str">
        <f>IF(INDEX(Transactions!$J:$J,ROW()-8)="","",INDEX(Transactions!$J:$J,ROW()-8))</f>
        <v/>
      </c>
      <c r="B398" s="293">
        <f ca="1">IF($A398="",TODAY(),INDEX(Transactions!$G:$G,ROW()-8))</f>
        <v>46229</v>
      </c>
      <c r="C398" t="str">
        <f>IF($A398="","",INDEX(Transactions!$A:$A,ROW()-8))</f>
        <v/>
      </c>
      <c r="D398" s="27">
        <f>IF($A398="",0,INDEX(Transactions!$H:$H,ROW()-8))</f>
        <v>0</v>
      </c>
      <c r="E398">
        <f>IF($A398="",1,INDEX(Transactions!$N:$N,ROW()-8))</f>
        <v>1</v>
      </c>
      <c r="F398" s="27">
        <f>IF($A398="",0,INDEX(Transactions!$O:$O,ROW()-8))</f>
        <v>0</v>
      </c>
      <c r="G398" s="27">
        <f>IF($A398="",0,INDEX(Transactions!$P:$P,ROW()-8))</f>
        <v>0</v>
      </c>
    </row>
    <row r="399" spans="1:7" ht="15" customHeight="1" x14ac:dyDescent="0.15">
      <c r="A399" t="str">
        <f>IF(INDEX(Transactions!$J:$J,ROW()-8)="","",INDEX(Transactions!$J:$J,ROW()-8))</f>
        <v/>
      </c>
      <c r="B399" s="293">
        <f ca="1">IF($A399="",TODAY(),INDEX(Transactions!$G:$G,ROW()-8))</f>
        <v>46229</v>
      </c>
      <c r="C399" t="str">
        <f>IF($A399="","",INDEX(Transactions!$A:$A,ROW()-8))</f>
        <v/>
      </c>
      <c r="D399" s="27">
        <f>IF($A399="",0,INDEX(Transactions!$H:$H,ROW()-8))</f>
        <v>0</v>
      </c>
      <c r="E399">
        <f>IF($A399="",1,INDEX(Transactions!$N:$N,ROW()-8))</f>
        <v>1</v>
      </c>
      <c r="F399" s="27">
        <f>IF($A399="",0,INDEX(Transactions!$O:$O,ROW()-8))</f>
        <v>0</v>
      </c>
      <c r="G399" s="27">
        <f>IF($A399="",0,INDEX(Transactions!$P:$P,ROW()-8))</f>
        <v>0</v>
      </c>
    </row>
    <row r="400" spans="1:7" ht="15" customHeight="1" x14ac:dyDescent="0.15">
      <c r="A400" t="str">
        <f>IF(INDEX(Transactions!$J:$J,ROW()-8)="","",INDEX(Transactions!$J:$J,ROW()-8))</f>
        <v/>
      </c>
      <c r="B400" s="293">
        <f ca="1">IF($A400="",TODAY(),INDEX(Transactions!$G:$G,ROW()-8))</f>
        <v>46229</v>
      </c>
      <c r="C400" t="str">
        <f>IF($A400="","",INDEX(Transactions!$A:$A,ROW()-8))</f>
        <v/>
      </c>
      <c r="D400" s="27">
        <f>IF($A400="",0,INDEX(Transactions!$H:$H,ROW()-8))</f>
        <v>0</v>
      </c>
      <c r="E400">
        <f>IF($A400="",1,INDEX(Transactions!$N:$N,ROW()-8))</f>
        <v>1</v>
      </c>
      <c r="F400" s="27">
        <f>IF($A400="",0,INDEX(Transactions!$O:$O,ROW()-8))</f>
        <v>0</v>
      </c>
      <c r="G400" s="27">
        <f>IF($A400="",0,INDEX(Transactions!$P:$P,ROW()-8))</f>
        <v>0</v>
      </c>
    </row>
    <row r="401" spans="1:7" ht="15" customHeight="1" x14ac:dyDescent="0.15">
      <c r="A401" t="str">
        <f>IF(INDEX(Transactions!$J:$J,ROW()-8)="","",INDEX(Transactions!$J:$J,ROW()-8))</f>
        <v/>
      </c>
      <c r="B401" s="293">
        <f ca="1">IF($A401="",TODAY(),INDEX(Transactions!$G:$G,ROW()-8))</f>
        <v>46229</v>
      </c>
      <c r="C401" t="str">
        <f>IF($A401="","",INDEX(Transactions!$A:$A,ROW()-8))</f>
        <v/>
      </c>
      <c r="D401" s="27">
        <f>IF($A401="",0,INDEX(Transactions!$H:$H,ROW()-8))</f>
        <v>0</v>
      </c>
      <c r="E401">
        <f>IF($A401="",1,INDEX(Transactions!$N:$N,ROW()-8))</f>
        <v>1</v>
      </c>
      <c r="F401" s="27">
        <f>IF($A401="",0,INDEX(Transactions!$O:$O,ROW()-8))</f>
        <v>0</v>
      </c>
      <c r="G401" s="27">
        <f>IF($A401="",0,INDEX(Transactions!$P:$P,ROW()-8))</f>
        <v>0</v>
      </c>
    </row>
    <row r="402" spans="1:7" ht="15" customHeight="1" x14ac:dyDescent="0.15">
      <c r="A402" t="str">
        <f>IF(INDEX(Transactions!$J:$J,ROW()-8)="","",INDEX(Transactions!$J:$J,ROW()-8))</f>
        <v/>
      </c>
      <c r="B402" s="293">
        <f ca="1">IF($A402="",TODAY(),INDEX(Transactions!$G:$G,ROW()-8))</f>
        <v>46229</v>
      </c>
      <c r="C402" t="str">
        <f>IF($A402="","",INDEX(Transactions!$A:$A,ROW()-8))</f>
        <v/>
      </c>
      <c r="D402" s="27">
        <f>IF($A402="",0,INDEX(Transactions!$H:$H,ROW()-8))</f>
        <v>0</v>
      </c>
      <c r="E402">
        <f>IF($A402="",1,INDEX(Transactions!$N:$N,ROW()-8))</f>
        <v>1</v>
      </c>
      <c r="F402" s="27">
        <f>IF($A402="",0,INDEX(Transactions!$O:$O,ROW()-8))</f>
        <v>0</v>
      </c>
      <c r="G402" s="27">
        <f>IF($A402="",0,INDEX(Transactions!$P:$P,ROW()-8))</f>
        <v>0</v>
      </c>
    </row>
    <row r="403" spans="1:7" ht="15" customHeight="1" x14ac:dyDescent="0.15">
      <c r="A403" t="str">
        <f>IF(INDEX(Transactions!$J:$J,ROW()-8)="","",INDEX(Transactions!$J:$J,ROW()-8))</f>
        <v/>
      </c>
      <c r="B403" s="293">
        <f ca="1">IF($A403="",TODAY(),INDEX(Transactions!$G:$G,ROW()-8))</f>
        <v>46229</v>
      </c>
      <c r="C403" t="str">
        <f>IF($A403="","",INDEX(Transactions!$A:$A,ROW()-8))</f>
        <v/>
      </c>
      <c r="D403" s="27">
        <f>IF($A403="",0,INDEX(Transactions!$H:$H,ROW()-8))</f>
        <v>0</v>
      </c>
      <c r="E403">
        <f>IF($A403="",1,INDEX(Transactions!$N:$N,ROW()-8))</f>
        <v>1</v>
      </c>
      <c r="F403" s="27">
        <f>IF($A403="",0,INDEX(Transactions!$O:$O,ROW()-8))</f>
        <v>0</v>
      </c>
      <c r="G403" s="27">
        <f>IF($A403="",0,INDEX(Transactions!$P:$P,ROW()-8))</f>
        <v>0</v>
      </c>
    </row>
    <row r="404" spans="1:7" ht="15" customHeight="1" x14ac:dyDescent="0.15">
      <c r="A404" t="str">
        <f>IF(INDEX(Transactions!$J:$J,ROW()-8)="","",INDEX(Transactions!$J:$J,ROW()-8))</f>
        <v/>
      </c>
      <c r="B404" s="293">
        <f ca="1">IF($A404="",TODAY(),INDEX(Transactions!$G:$G,ROW()-8))</f>
        <v>46229</v>
      </c>
      <c r="C404" t="str">
        <f>IF($A404="","",INDEX(Transactions!$A:$A,ROW()-8))</f>
        <v/>
      </c>
      <c r="D404" s="27">
        <f>IF($A404="",0,INDEX(Transactions!$H:$H,ROW()-8))</f>
        <v>0</v>
      </c>
      <c r="E404">
        <f>IF($A404="",1,INDEX(Transactions!$N:$N,ROW()-8))</f>
        <v>1</v>
      </c>
      <c r="F404" s="27">
        <f>IF($A404="",0,INDEX(Transactions!$O:$O,ROW()-8))</f>
        <v>0</v>
      </c>
      <c r="G404" s="27">
        <f>IF($A404="",0,INDEX(Transactions!$P:$P,ROW()-8))</f>
        <v>0</v>
      </c>
    </row>
    <row r="405" spans="1:7" ht="15" customHeight="1" x14ac:dyDescent="0.15">
      <c r="A405" t="str">
        <f>IF(INDEX(Transactions!$J:$J,ROW()-8)="","",INDEX(Transactions!$J:$J,ROW()-8))</f>
        <v/>
      </c>
      <c r="B405" s="293">
        <f ca="1">IF($A405="",TODAY(),INDEX(Transactions!$G:$G,ROW()-8))</f>
        <v>46229</v>
      </c>
      <c r="C405" t="str">
        <f>IF($A405="","",INDEX(Transactions!$A:$A,ROW()-8))</f>
        <v/>
      </c>
      <c r="D405" s="27">
        <f>IF($A405="",0,INDEX(Transactions!$H:$H,ROW()-8))</f>
        <v>0</v>
      </c>
      <c r="E405">
        <f>IF($A405="",1,INDEX(Transactions!$N:$N,ROW()-8))</f>
        <v>1</v>
      </c>
      <c r="F405" s="27">
        <f>IF($A405="",0,INDEX(Transactions!$O:$O,ROW()-8))</f>
        <v>0</v>
      </c>
      <c r="G405" s="27">
        <f>IF($A405="",0,INDEX(Transactions!$P:$P,ROW()-8))</f>
        <v>0</v>
      </c>
    </row>
    <row r="406" spans="1:7" ht="15" customHeight="1" x14ac:dyDescent="0.15">
      <c r="A406" t="str">
        <f>IF(INDEX(Transactions!$J:$J,ROW()-8)="","",INDEX(Transactions!$J:$J,ROW()-8))</f>
        <v/>
      </c>
      <c r="B406" s="293">
        <f ca="1">IF($A406="",TODAY(),INDEX(Transactions!$G:$G,ROW()-8))</f>
        <v>46229</v>
      </c>
      <c r="C406" t="str">
        <f>IF($A406="","",INDEX(Transactions!$A:$A,ROW()-8))</f>
        <v/>
      </c>
      <c r="D406" s="27">
        <f>IF($A406="",0,INDEX(Transactions!$H:$H,ROW()-8))</f>
        <v>0</v>
      </c>
      <c r="E406">
        <f>IF($A406="",1,INDEX(Transactions!$N:$N,ROW()-8))</f>
        <v>1</v>
      </c>
      <c r="F406" s="27">
        <f>IF($A406="",0,INDEX(Transactions!$O:$O,ROW()-8))</f>
        <v>0</v>
      </c>
      <c r="G406" s="27">
        <f>IF($A406="",0,INDEX(Transactions!$P:$P,ROW()-8))</f>
        <v>0</v>
      </c>
    </row>
    <row r="407" spans="1:7" ht="15" customHeight="1" x14ac:dyDescent="0.15">
      <c r="A407" t="str">
        <f>IF(INDEX(Transactions!$J:$J,ROW()-8)="","",INDEX(Transactions!$J:$J,ROW()-8))</f>
        <v/>
      </c>
      <c r="B407" s="293">
        <f ca="1">IF($A407="",TODAY(),INDEX(Transactions!$G:$G,ROW()-8))</f>
        <v>46229</v>
      </c>
      <c r="C407" t="str">
        <f>IF($A407="","",INDEX(Transactions!$A:$A,ROW()-8))</f>
        <v/>
      </c>
      <c r="D407" s="27">
        <f>IF($A407="",0,INDEX(Transactions!$H:$H,ROW()-8))</f>
        <v>0</v>
      </c>
      <c r="E407">
        <f>IF($A407="",1,INDEX(Transactions!$N:$N,ROW()-8))</f>
        <v>1</v>
      </c>
      <c r="F407" s="27">
        <f>IF($A407="",0,INDEX(Transactions!$O:$O,ROW()-8))</f>
        <v>0</v>
      </c>
      <c r="G407" s="27">
        <f>IF($A407="",0,INDEX(Transactions!$P:$P,ROW()-8))</f>
        <v>0</v>
      </c>
    </row>
    <row r="408" spans="1:7" ht="15" customHeight="1" x14ac:dyDescent="0.15">
      <c r="A408" t="str">
        <f>IF(INDEX(Transactions!$J:$J,ROW()-8)="","",INDEX(Transactions!$J:$J,ROW()-8))</f>
        <v/>
      </c>
      <c r="B408" s="293">
        <f ca="1">IF($A408="",TODAY(),INDEX(Transactions!$G:$G,ROW()-8))</f>
        <v>46229</v>
      </c>
      <c r="C408" t="str">
        <f>IF($A408="","",INDEX(Transactions!$A:$A,ROW()-8))</f>
        <v/>
      </c>
      <c r="D408" s="27">
        <f>IF($A408="",0,INDEX(Transactions!$H:$H,ROW()-8))</f>
        <v>0</v>
      </c>
      <c r="E408">
        <f>IF($A408="",1,INDEX(Transactions!$N:$N,ROW()-8))</f>
        <v>1</v>
      </c>
      <c r="F408" s="27">
        <f>IF($A408="",0,INDEX(Transactions!$O:$O,ROW()-8))</f>
        <v>0</v>
      </c>
      <c r="G408" s="27">
        <f>IF($A408="",0,INDEX(Transactions!$P:$P,ROW()-8))</f>
        <v>0</v>
      </c>
    </row>
    <row r="409" spans="1:7" ht="15" customHeight="1" x14ac:dyDescent="0.15">
      <c r="A409" t="str">
        <f>IF(INDEX(Transactions!$J:$J,ROW()-8)="","",INDEX(Transactions!$J:$J,ROW()-8))</f>
        <v/>
      </c>
      <c r="B409" s="293">
        <f ca="1">IF($A409="",TODAY(),INDEX(Transactions!$G:$G,ROW()-8))</f>
        <v>46229</v>
      </c>
      <c r="C409" t="str">
        <f>IF($A409="","",INDEX(Transactions!$A:$A,ROW()-8))</f>
        <v/>
      </c>
      <c r="D409" s="27">
        <f>IF($A409="",0,INDEX(Transactions!$H:$H,ROW()-8))</f>
        <v>0</v>
      </c>
      <c r="E409">
        <f>IF($A409="",1,INDEX(Transactions!$N:$N,ROW()-8))</f>
        <v>1</v>
      </c>
      <c r="F409" s="27">
        <f>IF($A409="",0,INDEX(Transactions!$O:$O,ROW()-8))</f>
        <v>0</v>
      </c>
      <c r="G409" s="27">
        <f>IF($A409="",0,INDEX(Transactions!$P:$P,ROW()-8))</f>
        <v>0</v>
      </c>
    </row>
    <row r="410" spans="1:7" ht="15" customHeight="1" x14ac:dyDescent="0.15">
      <c r="A410" t="str">
        <f>IF(INDEX(Transactions!$J:$J,ROW()-8)="","",INDEX(Transactions!$J:$J,ROW()-8))</f>
        <v/>
      </c>
      <c r="B410" s="293">
        <f ca="1">IF($A410="",TODAY(),INDEX(Transactions!$G:$G,ROW()-8))</f>
        <v>46229</v>
      </c>
      <c r="C410" t="str">
        <f>IF($A410="","",INDEX(Transactions!$A:$A,ROW()-8))</f>
        <v/>
      </c>
      <c r="D410" s="27">
        <f>IF($A410="",0,INDEX(Transactions!$H:$H,ROW()-8))</f>
        <v>0</v>
      </c>
      <c r="E410">
        <f>IF($A410="",1,INDEX(Transactions!$N:$N,ROW()-8))</f>
        <v>1</v>
      </c>
      <c r="F410" s="27">
        <f>IF($A410="",0,INDEX(Transactions!$O:$O,ROW()-8))</f>
        <v>0</v>
      </c>
      <c r="G410" s="27">
        <f>IF($A410="",0,INDEX(Transactions!$P:$P,ROW()-8))</f>
        <v>0</v>
      </c>
    </row>
    <row r="411" spans="1:7" ht="15" customHeight="1" x14ac:dyDescent="0.15">
      <c r="A411" t="str">
        <f>IF(INDEX(Transactions!$J:$J,ROW()-8)="","",INDEX(Transactions!$J:$J,ROW()-8))</f>
        <v/>
      </c>
      <c r="B411" s="293">
        <f ca="1">IF($A411="",TODAY(),INDEX(Transactions!$G:$G,ROW()-8))</f>
        <v>46229</v>
      </c>
      <c r="C411" t="str">
        <f>IF($A411="","",INDEX(Transactions!$A:$A,ROW()-8))</f>
        <v/>
      </c>
      <c r="D411" s="27">
        <f>IF($A411="",0,INDEX(Transactions!$H:$H,ROW()-8))</f>
        <v>0</v>
      </c>
      <c r="E411">
        <f>IF($A411="",1,INDEX(Transactions!$N:$N,ROW()-8))</f>
        <v>1</v>
      </c>
      <c r="F411" s="27">
        <f>IF($A411="",0,INDEX(Transactions!$O:$O,ROW()-8))</f>
        <v>0</v>
      </c>
      <c r="G411" s="27">
        <f>IF($A411="",0,INDEX(Transactions!$P:$P,ROW()-8))</f>
        <v>0</v>
      </c>
    </row>
    <row r="412" spans="1:7" ht="15" customHeight="1" x14ac:dyDescent="0.15">
      <c r="A412" t="str">
        <f>IF(INDEX(Transactions!$J:$J,ROW()-8)="","",INDEX(Transactions!$J:$J,ROW()-8))</f>
        <v/>
      </c>
      <c r="B412" s="293">
        <f ca="1">IF($A412="",TODAY(),INDEX(Transactions!$G:$G,ROW()-8))</f>
        <v>46229</v>
      </c>
      <c r="C412" t="str">
        <f>IF($A412="","",INDEX(Transactions!$A:$A,ROW()-8))</f>
        <v/>
      </c>
      <c r="D412" s="27">
        <f>IF($A412="",0,INDEX(Transactions!$H:$H,ROW()-8))</f>
        <v>0</v>
      </c>
      <c r="E412">
        <f>IF($A412="",1,INDEX(Transactions!$N:$N,ROW()-8))</f>
        <v>1</v>
      </c>
      <c r="F412" s="27">
        <f>IF($A412="",0,INDEX(Transactions!$O:$O,ROW()-8))</f>
        <v>0</v>
      </c>
      <c r="G412" s="27">
        <f>IF($A412="",0,INDEX(Transactions!$P:$P,ROW()-8))</f>
        <v>0</v>
      </c>
    </row>
    <row r="413" spans="1:7" ht="15" customHeight="1" x14ac:dyDescent="0.15">
      <c r="A413" t="str">
        <f>IF(INDEX(Transactions!$J:$J,ROW()-8)="","",INDEX(Transactions!$J:$J,ROW()-8))</f>
        <v/>
      </c>
      <c r="B413" s="293">
        <f ca="1">IF($A413="",TODAY(),INDEX(Transactions!$G:$G,ROW()-8))</f>
        <v>46229</v>
      </c>
      <c r="C413" t="str">
        <f>IF($A413="","",INDEX(Transactions!$A:$A,ROW()-8))</f>
        <v/>
      </c>
      <c r="D413" s="27">
        <f>IF($A413="",0,INDEX(Transactions!$H:$H,ROW()-8))</f>
        <v>0</v>
      </c>
      <c r="E413">
        <f>IF($A413="",1,INDEX(Transactions!$N:$N,ROW()-8))</f>
        <v>1</v>
      </c>
      <c r="F413" s="27">
        <f>IF($A413="",0,INDEX(Transactions!$O:$O,ROW()-8))</f>
        <v>0</v>
      </c>
      <c r="G413" s="27">
        <f>IF($A413="",0,INDEX(Transactions!$P:$P,ROW()-8))</f>
        <v>0</v>
      </c>
    </row>
    <row r="414" spans="1:7" ht="15" customHeight="1" x14ac:dyDescent="0.15">
      <c r="A414" t="str">
        <f>IF(INDEX(Transactions!$J:$J,ROW()-8)="","",INDEX(Transactions!$J:$J,ROW()-8))</f>
        <v/>
      </c>
      <c r="B414" s="293">
        <f ca="1">IF($A414="",TODAY(),INDEX(Transactions!$G:$G,ROW()-8))</f>
        <v>46229</v>
      </c>
      <c r="C414" t="str">
        <f>IF($A414="","",INDEX(Transactions!$A:$A,ROW()-8))</f>
        <v/>
      </c>
      <c r="D414" s="27">
        <f>IF($A414="",0,INDEX(Transactions!$H:$H,ROW()-8))</f>
        <v>0</v>
      </c>
      <c r="E414">
        <f>IF($A414="",1,INDEX(Transactions!$N:$N,ROW()-8))</f>
        <v>1</v>
      </c>
      <c r="F414" s="27">
        <f>IF($A414="",0,INDEX(Transactions!$O:$O,ROW()-8))</f>
        <v>0</v>
      </c>
      <c r="G414" s="27">
        <f>IF($A414="",0,INDEX(Transactions!$P:$P,ROW()-8))</f>
        <v>0</v>
      </c>
    </row>
    <row r="415" spans="1:7" ht="15" customHeight="1" x14ac:dyDescent="0.15">
      <c r="A415" t="str">
        <f>IF(INDEX(Transactions!$J:$J,ROW()-8)="","",INDEX(Transactions!$J:$J,ROW()-8))</f>
        <v/>
      </c>
      <c r="B415" s="293">
        <f ca="1">IF($A415="",TODAY(),INDEX(Transactions!$G:$G,ROW()-8))</f>
        <v>46229</v>
      </c>
      <c r="C415" t="str">
        <f>IF($A415="","",INDEX(Transactions!$A:$A,ROW()-8))</f>
        <v/>
      </c>
      <c r="D415" s="27">
        <f>IF($A415="",0,INDEX(Transactions!$H:$H,ROW()-8))</f>
        <v>0</v>
      </c>
      <c r="E415">
        <f>IF($A415="",1,INDEX(Transactions!$N:$N,ROW()-8))</f>
        <v>1</v>
      </c>
      <c r="F415" s="27">
        <f>IF($A415="",0,INDEX(Transactions!$O:$O,ROW()-8))</f>
        <v>0</v>
      </c>
      <c r="G415" s="27">
        <f>IF($A415="",0,INDEX(Transactions!$P:$P,ROW()-8))</f>
        <v>0</v>
      </c>
    </row>
    <row r="416" spans="1:7" ht="15" customHeight="1" x14ac:dyDescent="0.15">
      <c r="A416" t="str">
        <f>IF(INDEX(Transactions!$J:$J,ROW()-8)="","",INDEX(Transactions!$J:$J,ROW()-8))</f>
        <v/>
      </c>
      <c r="B416" s="293">
        <f ca="1">IF($A416="",TODAY(),INDEX(Transactions!$G:$G,ROW()-8))</f>
        <v>46229</v>
      </c>
      <c r="C416" t="str">
        <f>IF($A416="","",INDEX(Transactions!$A:$A,ROW()-8))</f>
        <v/>
      </c>
      <c r="D416" s="27">
        <f>IF($A416="",0,INDEX(Transactions!$H:$H,ROW()-8))</f>
        <v>0</v>
      </c>
      <c r="E416">
        <f>IF($A416="",1,INDEX(Transactions!$N:$N,ROW()-8))</f>
        <v>1</v>
      </c>
      <c r="F416" s="27">
        <f>IF($A416="",0,INDEX(Transactions!$O:$O,ROW()-8))</f>
        <v>0</v>
      </c>
      <c r="G416" s="27">
        <f>IF($A416="",0,INDEX(Transactions!$P:$P,ROW()-8))</f>
        <v>0</v>
      </c>
    </row>
    <row r="417" spans="1:7" ht="15" customHeight="1" x14ac:dyDescent="0.15">
      <c r="A417" t="str">
        <f>IF(INDEX(Transactions!$J:$J,ROW()-8)="","",INDEX(Transactions!$J:$J,ROW()-8))</f>
        <v/>
      </c>
      <c r="B417" s="293">
        <f ca="1">IF($A417="",TODAY(),INDEX(Transactions!$G:$G,ROW()-8))</f>
        <v>46229</v>
      </c>
      <c r="C417" t="str">
        <f>IF($A417="","",INDEX(Transactions!$A:$A,ROW()-8))</f>
        <v/>
      </c>
      <c r="D417" s="27">
        <f>IF($A417="",0,INDEX(Transactions!$H:$H,ROW()-8))</f>
        <v>0</v>
      </c>
      <c r="E417">
        <f>IF($A417="",1,INDEX(Transactions!$N:$N,ROW()-8))</f>
        <v>1</v>
      </c>
      <c r="F417" s="27">
        <f>IF($A417="",0,INDEX(Transactions!$O:$O,ROW()-8))</f>
        <v>0</v>
      </c>
      <c r="G417" s="27">
        <f>IF($A417="",0,INDEX(Transactions!$P:$P,ROW()-8))</f>
        <v>0</v>
      </c>
    </row>
    <row r="418" spans="1:7" ht="15" customHeight="1" x14ac:dyDescent="0.15">
      <c r="A418" t="str">
        <f>IF(INDEX(Transactions!$J:$J,ROW()-8)="","",INDEX(Transactions!$J:$J,ROW()-8))</f>
        <v/>
      </c>
      <c r="B418" s="293">
        <f ca="1">IF($A418="",TODAY(),INDEX(Transactions!$G:$G,ROW()-8))</f>
        <v>46229</v>
      </c>
      <c r="C418" t="str">
        <f>IF($A418="","",INDEX(Transactions!$A:$A,ROW()-8))</f>
        <v/>
      </c>
      <c r="D418" s="27">
        <f>IF($A418="",0,INDEX(Transactions!$H:$H,ROW()-8))</f>
        <v>0</v>
      </c>
      <c r="E418">
        <f>IF($A418="",1,INDEX(Transactions!$N:$N,ROW()-8))</f>
        <v>1</v>
      </c>
      <c r="F418" s="27">
        <f>IF($A418="",0,INDEX(Transactions!$O:$O,ROW()-8))</f>
        <v>0</v>
      </c>
      <c r="G418" s="27">
        <f>IF($A418="",0,INDEX(Transactions!$P:$P,ROW()-8))</f>
        <v>0</v>
      </c>
    </row>
    <row r="419" spans="1:7" ht="15" customHeight="1" x14ac:dyDescent="0.15">
      <c r="A419" t="str">
        <f>IF(INDEX(Transactions!$J:$J,ROW()-8)="","",INDEX(Transactions!$J:$J,ROW()-8))</f>
        <v/>
      </c>
      <c r="B419" s="293">
        <f ca="1">IF($A419="",TODAY(),INDEX(Transactions!$G:$G,ROW()-8))</f>
        <v>46229</v>
      </c>
      <c r="C419" t="str">
        <f>IF($A419="","",INDEX(Transactions!$A:$A,ROW()-8))</f>
        <v/>
      </c>
      <c r="D419" s="27">
        <f>IF($A419="",0,INDEX(Transactions!$H:$H,ROW()-8))</f>
        <v>0</v>
      </c>
      <c r="E419">
        <f>IF($A419="",1,INDEX(Transactions!$N:$N,ROW()-8))</f>
        <v>1</v>
      </c>
      <c r="F419" s="27">
        <f>IF($A419="",0,INDEX(Transactions!$O:$O,ROW()-8))</f>
        <v>0</v>
      </c>
      <c r="G419" s="27">
        <f>IF($A419="",0,INDEX(Transactions!$P:$P,ROW()-8))</f>
        <v>0</v>
      </c>
    </row>
    <row r="420" spans="1:7" ht="15" customHeight="1" x14ac:dyDescent="0.15">
      <c r="A420" t="str">
        <f>IF(INDEX(Transactions!$J:$J,ROW()-8)="","",INDEX(Transactions!$J:$J,ROW()-8))</f>
        <v/>
      </c>
      <c r="B420" s="293">
        <f ca="1">IF($A420="",TODAY(),INDEX(Transactions!$G:$G,ROW()-8))</f>
        <v>46229</v>
      </c>
      <c r="C420" t="str">
        <f>IF($A420="","",INDEX(Transactions!$A:$A,ROW()-8))</f>
        <v/>
      </c>
      <c r="D420" s="27">
        <f>IF($A420="",0,INDEX(Transactions!$H:$H,ROW()-8))</f>
        <v>0</v>
      </c>
      <c r="E420">
        <f>IF($A420="",1,INDEX(Transactions!$N:$N,ROW()-8))</f>
        <v>1</v>
      </c>
      <c r="F420" s="27">
        <f>IF($A420="",0,INDEX(Transactions!$O:$O,ROW()-8))</f>
        <v>0</v>
      </c>
      <c r="G420" s="27">
        <f>IF($A420="",0,INDEX(Transactions!$P:$P,ROW()-8))</f>
        <v>0</v>
      </c>
    </row>
    <row r="421" spans="1:7" ht="15" customHeight="1" x14ac:dyDescent="0.15">
      <c r="A421" t="str">
        <f>IF(INDEX(Transactions!$J:$J,ROW()-8)="","",INDEX(Transactions!$J:$J,ROW()-8))</f>
        <v/>
      </c>
      <c r="B421" s="293">
        <f ca="1">IF($A421="",TODAY(),INDEX(Transactions!$G:$G,ROW()-8))</f>
        <v>46229</v>
      </c>
      <c r="C421" t="str">
        <f>IF($A421="","",INDEX(Transactions!$A:$A,ROW()-8))</f>
        <v/>
      </c>
      <c r="D421" s="27">
        <f>IF($A421="",0,INDEX(Transactions!$H:$H,ROW()-8))</f>
        <v>0</v>
      </c>
      <c r="E421">
        <f>IF($A421="",1,INDEX(Transactions!$N:$N,ROW()-8))</f>
        <v>1</v>
      </c>
      <c r="F421" s="27">
        <f>IF($A421="",0,INDEX(Transactions!$O:$O,ROW()-8))</f>
        <v>0</v>
      </c>
      <c r="G421" s="27">
        <f>IF($A421="",0,INDEX(Transactions!$P:$P,ROW()-8))</f>
        <v>0</v>
      </c>
    </row>
    <row r="422" spans="1:7" ht="15" customHeight="1" x14ac:dyDescent="0.15">
      <c r="A422" t="str">
        <f>IF(INDEX(Transactions!$J:$J,ROW()-8)="","",INDEX(Transactions!$J:$J,ROW()-8))</f>
        <v/>
      </c>
      <c r="B422" s="293">
        <f ca="1">IF($A422="",TODAY(),INDEX(Transactions!$G:$G,ROW()-8))</f>
        <v>46229</v>
      </c>
      <c r="C422" t="str">
        <f>IF($A422="","",INDEX(Transactions!$A:$A,ROW()-8))</f>
        <v/>
      </c>
      <c r="D422" s="27">
        <f>IF($A422="",0,INDEX(Transactions!$H:$H,ROW()-8))</f>
        <v>0</v>
      </c>
      <c r="E422">
        <f>IF($A422="",1,INDEX(Transactions!$N:$N,ROW()-8))</f>
        <v>1</v>
      </c>
      <c r="F422" s="27">
        <f>IF($A422="",0,INDEX(Transactions!$O:$O,ROW()-8))</f>
        <v>0</v>
      </c>
      <c r="G422" s="27">
        <f>IF($A422="",0,INDEX(Transactions!$P:$P,ROW()-8))</f>
        <v>0</v>
      </c>
    </row>
    <row r="423" spans="1:7" ht="15" customHeight="1" x14ac:dyDescent="0.15">
      <c r="A423" t="str">
        <f>IF(INDEX(Transactions!$J:$J,ROW()-8)="","",INDEX(Transactions!$J:$J,ROW()-8))</f>
        <v/>
      </c>
      <c r="B423" s="293">
        <f ca="1">IF($A423="",TODAY(),INDEX(Transactions!$G:$G,ROW()-8))</f>
        <v>46229</v>
      </c>
      <c r="C423" t="str">
        <f>IF($A423="","",INDEX(Transactions!$A:$A,ROW()-8))</f>
        <v/>
      </c>
      <c r="D423" s="27">
        <f>IF($A423="",0,INDEX(Transactions!$H:$H,ROW()-8))</f>
        <v>0</v>
      </c>
      <c r="E423">
        <f>IF($A423="",1,INDEX(Transactions!$N:$N,ROW()-8))</f>
        <v>1</v>
      </c>
      <c r="F423" s="27">
        <f>IF($A423="",0,INDEX(Transactions!$O:$O,ROW()-8))</f>
        <v>0</v>
      </c>
      <c r="G423" s="27">
        <f>IF($A423="",0,INDEX(Transactions!$P:$P,ROW()-8))</f>
        <v>0</v>
      </c>
    </row>
    <row r="424" spans="1:7" ht="15" customHeight="1" x14ac:dyDescent="0.15">
      <c r="A424" t="str">
        <f>IF(INDEX(Transactions!$J:$J,ROW()-8)="","",INDEX(Transactions!$J:$J,ROW()-8))</f>
        <v/>
      </c>
      <c r="B424" s="293">
        <f ca="1">IF($A424="",TODAY(),INDEX(Transactions!$G:$G,ROW()-8))</f>
        <v>46229</v>
      </c>
      <c r="C424" t="str">
        <f>IF($A424="","",INDEX(Transactions!$A:$A,ROW()-8))</f>
        <v/>
      </c>
      <c r="D424" s="27">
        <f>IF($A424="",0,INDEX(Transactions!$H:$H,ROW()-8))</f>
        <v>0</v>
      </c>
      <c r="E424">
        <f>IF($A424="",1,INDEX(Transactions!$N:$N,ROW()-8))</f>
        <v>1</v>
      </c>
      <c r="F424" s="27">
        <f>IF($A424="",0,INDEX(Transactions!$O:$O,ROW()-8))</f>
        <v>0</v>
      </c>
      <c r="G424" s="27">
        <f>IF($A424="",0,INDEX(Transactions!$P:$P,ROW()-8))</f>
        <v>0</v>
      </c>
    </row>
    <row r="425" spans="1:7" ht="15" customHeight="1" x14ac:dyDescent="0.15">
      <c r="A425" t="str">
        <f>IF(INDEX(Transactions!$J:$J,ROW()-8)="","",INDEX(Transactions!$J:$J,ROW()-8))</f>
        <v/>
      </c>
      <c r="B425" s="293">
        <f ca="1">IF($A425="",TODAY(),INDEX(Transactions!$G:$G,ROW()-8))</f>
        <v>46229</v>
      </c>
      <c r="C425" t="str">
        <f>IF($A425="","",INDEX(Transactions!$A:$A,ROW()-8))</f>
        <v/>
      </c>
      <c r="D425" s="27">
        <f>IF($A425="",0,INDEX(Transactions!$H:$H,ROW()-8))</f>
        <v>0</v>
      </c>
      <c r="E425">
        <f>IF($A425="",1,INDEX(Transactions!$N:$N,ROW()-8))</f>
        <v>1</v>
      </c>
      <c r="F425" s="27">
        <f>IF($A425="",0,INDEX(Transactions!$O:$O,ROW()-8))</f>
        <v>0</v>
      </c>
      <c r="G425" s="27">
        <f>IF($A425="",0,INDEX(Transactions!$P:$P,ROW()-8))</f>
        <v>0</v>
      </c>
    </row>
    <row r="426" spans="1:7" ht="15" customHeight="1" x14ac:dyDescent="0.15">
      <c r="A426" t="str">
        <f>IF(INDEX(Transactions!$J:$J,ROW()-8)="","",INDEX(Transactions!$J:$J,ROW()-8))</f>
        <v/>
      </c>
      <c r="B426" s="293">
        <f ca="1">IF($A426="",TODAY(),INDEX(Transactions!$G:$G,ROW()-8))</f>
        <v>46229</v>
      </c>
      <c r="C426" t="str">
        <f>IF($A426="","",INDEX(Transactions!$A:$A,ROW()-8))</f>
        <v/>
      </c>
      <c r="D426" s="27">
        <f>IF($A426="",0,INDEX(Transactions!$H:$H,ROW()-8))</f>
        <v>0</v>
      </c>
      <c r="E426">
        <f>IF($A426="",1,INDEX(Transactions!$N:$N,ROW()-8))</f>
        <v>1</v>
      </c>
      <c r="F426" s="27">
        <f>IF($A426="",0,INDEX(Transactions!$O:$O,ROW()-8))</f>
        <v>0</v>
      </c>
      <c r="G426" s="27">
        <f>IF($A426="",0,INDEX(Transactions!$P:$P,ROW()-8))</f>
        <v>0</v>
      </c>
    </row>
    <row r="427" spans="1:7" ht="15" customHeight="1" x14ac:dyDescent="0.15">
      <c r="A427" t="str">
        <f>IF(INDEX(Transactions!$J:$J,ROW()-8)="","",INDEX(Transactions!$J:$J,ROW()-8))</f>
        <v/>
      </c>
      <c r="B427" s="293">
        <f ca="1">IF($A427="",TODAY(),INDEX(Transactions!$G:$G,ROW()-8))</f>
        <v>46229</v>
      </c>
      <c r="C427" t="str">
        <f>IF($A427="","",INDEX(Transactions!$A:$A,ROW()-8))</f>
        <v/>
      </c>
      <c r="D427" s="27">
        <f>IF($A427="",0,INDEX(Transactions!$H:$H,ROW()-8))</f>
        <v>0</v>
      </c>
      <c r="E427">
        <f>IF($A427="",1,INDEX(Transactions!$N:$N,ROW()-8))</f>
        <v>1</v>
      </c>
      <c r="F427" s="27">
        <f>IF($A427="",0,INDEX(Transactions!$O:$O,ROW()-8))</f>
        <v>0</v>
      </c>
      <c r="G427" s="27">
        <f>IF($A427="",0,INDEX(Transactions!$P:$P,ROW()-8))</f>
        <v>0</v>
      </c>
    </row>
    <row r="428" spans="1:7" ht="15" customHeight="1" x14ac:dyDescent="0.15">
      <c r="A428" t="str">
        <f>IF(INDEX(Transactions!$J:$J,ROW()-8)="","",INDEX(Transactions!$J:$J,ROW()-8))</f>
        <v/>
      </c>
      <c r="B428" s="293">
        <f ca="1">IF($A428="",TODAY(),INDEX(Transactions!$G:$G,ROW()-8))</f>
        <v>46229</v>
      </c>
      <c r="C428" t="str">
        <f>IF($A428="","",INDEX(Transactions!$A:$A,ROW()-8))</f>
        <v/>
      </c>
      <c r="D428" s="27">
        <f>IF($A428="",0,INDEX(Transactions!$H:$H,ROW()-8))</f>
        <v>0</v>
      </c>
      <c r="E428">
        <f>IF($A428="",1,INDEX(Transactions!$N:$N,ROW()-8))</f>
        <v>1</v>
      </c>
      <c r="F428" s="27">
        <f>IF($A428="",0,INDEX(Transactions!$O:$O,ROW()-8))</f>
        <v>0</v>
      </c>
      <c r="G428" s="27">
        <f>IF($A428="",0,INDEX(Transactions!$P:$P,ROW()-8))</f>
        <v>0</v>
      </c>
    </row>
    <row r="429" spans="1:7" ht="15" customHeight="1" x14ac:dyDescent="0.15">
      <c r="A429" t="str">
        <f>IF(INDEX(Transactions!$J:$J,ROW()-8)="","",INDEX(Transactions!$J:$J,ROW()-8))</f>
        <v/>
      </c>
      <c r="B429" s="293">
        <f ca="1">IF($A429="",TODAY(),INDEX(Transactions!$G:$G,ROW()-8))</f>
        <v>46229</v>
      </c>
      <c r="C429" t="str">
        <f>IF($A429="","",INDEX(Transactions!$A:$A,ROW()-8))</f>
        <v/>
      </c>
      <c r="D429" s="27">
        <f>IF($A429="",0,INDEX(Transactions!$H:$H,ROW()-8))</f>
        <v>0</v>
      </c>
      <c r="E429">
        <f>IF($A429="",1,INDEX(Transactions!$N:$N,ROW()-8))</f>
        <v>1</v>
      </c>
      <c r="F429" s="27">
        <f>IF($A429="",0,INDEX(Transactions!$O:$O,ROW()-8))</f>
        <v>0</v>
      </c>
      <c r="G429" s="27">
        <f>IF($A429="",0,INDEX(Transactions!$P:$P,ROW()-8))</f>
        <v>0</v>
      </c>
    </row>
    <row r="430" spans="1:7" ht="15" customHeight="1" x14ac:dyDescent="0.15">
      <c r="A430" t="str">
        <f>IF(INDEX(Transactions!$J:$J,ROW()-8)="","",INDEX(Transactions!$J:$J,ROW()-8))</f>
        <v/>
      </c>
      <c r="B430" s="293">
        <f ca="1">IF($A430="",TODAY(),INDEX(Transactions!$G:$G,ROW()-8))</f>
        <v>46229</v>
      </c>
      <c r="C430" t="str">
        <f>IF($A430="","",INDEX(Transactions!$A:$A,ROW()-8))</f>
        <v/>
      </c>
      <c r="D430" s="27">
        <f>IF($A430="",0,INDEX(Transactions!$H:$H,ROW()-8))</f>
        <v>0</v>
      </c>
      <c r="E430">
        <f>IF($A430="",1,INDEX(Transactions!$N:$N,ROW()-8))</f>
        <v>1</v>
      </c>
      <c r="F430" s="27">
        <f>IF($A430="",0,INDEX(Transactions!$O:$O,ROW()-8))</f>
        <v>0</v>
      </c>
      <c r="G430" s="27">
        <f>IF($A430="",0,INDEX(Transactions!$P:$P,ROW()-8))</f>
        <v>0</v>
      </c>
    </row>
    <row r="431" spans="1:7" ht="15" customHeight="1" x14ac:dyDescent="0.15">
      <c r="A431" t="str">
        <f>IF(INDEX(Transactions!$J:$J,ROW()-8)="","",INDEX(Transactions!$J:$J,ROW()-8))</f>
        <v/>
      </c>
      <c r="B431" s="293">
        <f ca="1">IF($A431="",TODAY(),INDEX(Transactions!$G:$G,ROW()-8))</f>
        <v>46229</v>
      </c>
      <c r="C431" t="str">
        <f>IF($A431="","",INDEX(Transactions!$A:$A,ROW()-8))</f>
        <v/>
      </c>
      <c r="D431" s="27">
        <f>IF($A431="",0,INDEX(Transactions!$H:$H,ROW()-8))</f>
        <v>0</v>
      </c>
      <c r="E431">
        <f>IF($A431="",1,INDEX(Transactions!$N:$N,ROW()-8))</f>
        <v>1</v>
      </c>
      <c r="F431" s="27">
        <f>IF($A431="",0,INDEX(Transactions!$O:$O,ROW()-8))</f>
        <v>0</v>
      </c>
      <c r="G431" s="27">
        <f>IF($A431="",0,INDEX(Transactions!$P:$P,ROW()-8))</f>
        <v>0</v>
      </c>
    </row>
    <row r="432" spans="1:7" ht="15" customHeight="1" x14ac:dyDescent="0.15">
      <c r="A432" t="str">
        <f>IF(INDEX(Transactions!$J:$J,ROW()-8)="","",INDEX(Transactions!$J:$J,ROW()-8))</f>
        <v/>
      </c>
      <c r="B432" s="293">
        <f ca="1">IF($A432="",TODAY(),INDEX(Transactions!$G:$G,ROW()-8))</f>
        <v>46229</v>
      </c>
      <c r="C432" t="str">
        <f>IF($A432="","",INDEX(Transactions!$A:$A,ROW()-8))</f>
        <v/>
      </c>
      <c r="D432" s="27">
        <f>IF($A432="",0,INDEX(Transactions!$H:$H,ROW()-8))</f>
        <v>0</v>
      </c>
      <c r="E432">
        <f>IF($A432="",1,INDEX(Transactions!$N:$N,ROW()-8))</f>
        <v>1</v>
      </c>
      <c r="F432" s="27">
        <f>IF($A432="",0,INDEX(Transactions!$O:$O,ROW()-8))</f>
        <v>0</v>
      </c>
      <c r="G432" s="27">
        <f>IF($A432="",0,INDEX(Transactions!$P:$P,ROW()-8))</f>
        <v>0</v>
      </c>
    </row>
    <row r="433" spans="1:7" ht="15" customHeight="1" x14ac:dyDescent="0.15">
      <c r="A433" t="str">
        <f>IF(INDEX(Transactions!$J:$J,ROW()-8)="","",INDEX(Transactions!$J:$J,ROW()-8))</f>
        <v/>
      </c>
      <c r="B433" s="293">
        <f ca="1">IF($A433="",TODAY(),INDEX(Transactions!$G:$G,ROW()-8))</f>
        <v>46229</v>
      </c>
      <c r="C433" t="str">
        <f>IF($A433="","",INDEX(Transactions!$A:$A,ROW()-8))</f>
        <v/>
      </c>
      <c r="D433" s="27">
        <f>IF($A433="",0,INDEX(Transactions!$H:$H,ROW()-8))</f>
        <v>0</v>
      </c>
      <c r="E433">
        <f>IF($A433="",1,INDEX(Transactions!$N:$N,ROW()-8))</f>
        <v>1</v>
      </c>
      <c r="F433" s="27">
        <f>IF($A433="",0,INDEX(Transactions!$O:$O,ROW()-8))</f>
        <v>0</v>
      </c>
      <c r="G433" s="27">
        <f>IF($A433="",0,INDEX(Transactions!$P:$P,ROW()-8))</f>
        <v>0</v>
      </c>
    </row>
    <row r="434" spans="1:7" ht="15" customHeight="1" x14ac:dyDescent="0.15">
      <c r="A434" t="str">
        <f>IF(INDEX(Transactions!$J:$J,ROW()-8)="","",INDEX(Transactions!$J:$J,ROW()-8))</f>
        <v/>
      </c>
      <c r="B434" s="293">
        <f ca="1">IF($A434="",TODAY(),INDEX(Transactions!$G:$G,ROW()-8))</f>
        <v>46229</v>
      </c>
      <c r="C434" t="str">
        <f>IF($A434="","",INDEX(Transactions!$A:$A,ROW()-8))</f>
        <v/>
      </c>
      <c r="D434" s="27">
        <f>IF($A434="",0,INDEX(Transactions!$H:$H,ROW()-8))</f>
        <v>0</v>
      </c>
      <c r="E434">
        <f>IF($A434="",1,INDEX(Transactions!$N:$N,ROW()-8))</f>
        <v>1</v>
      </c>
      <c r="F434" s="27">
        <f>IF($A434="",0,INDEX(Transactions!$O:$O,ROW()-8))</f>
        <v>0</v>
      </c>
      <c r="G434" s="27">
        <f>IF($A434="",0,INDEX(Transactions!$P:$P,ROW()-8))</f>
        <v>0</v>
      </c>
    </row>
    <row r="435" spans="1:7" ht="15" customHeight="1" x14ac:dyDescent="0.15">
      <c r="A435" t="str">
        <f>IF(INDEX(Transactions!$J:$J,ROW()-8)="","",INDEX(Transactions!$J:$J,ROW()-8))</f>
        <v/>
      </c>
      <c r="B435" s="293">
        <f ca="1">IF($A435="",TODAY(),INDEX(Transactions!$G:$G,ROW()-8))</f>
        <v>46229</v>
      </c>
      <c r="C435" t="str">
        <f>IF($A435="","",INDEX(Transactions!$A:$A,ROW()-8))</f>
        <v/>
      </c>
      <c r="D435" s="27">
        <f>IF($A435="",0,INDEX(Transactions!$H:$H,ROW()-8))</f>
        <v>0</v>
      </c>
      <c r="E435">
        <f>IF($A435="",1,INDEX(Transactions!$N:$N,ROW()-8))</f>
        <v>1</v>
      </c>
      <c r="F435" s="27">
        <f>IF($A435="",0,INDEX(Transactions!$O:$O,ROW()-8))</f>
        <v>0</v>
      </c>
      <c r="G435" s="27">
        <f>IF($A435="",0,INDEX(Transactions!$P:$P,ROW()-8))</f>
        <v>0</v>
      </c>
    </row>
    <row r="436" spans="1:7" ht="15" customHeight="1" x14ac:dyDescent="0.15">
      <c r="A436" t="str">
        <f>IF(INDEX(Transactions!$J:$J,ROW()-8)="","",INDEX(Transactions!$J:$J,ROW()-8))</f>
        <v/>
      </c>
      <c r="B436" s="293">
        <f ca="1">IF($A436="",TODAY(),INDEX(Transactions!$G:$G,ROW()-8))</f>
        <v>46229</v>
      </c>
      <c r="C436" t="str">
        <f>IF($A436="","",INDEX(Transactions!$A:$A,ROW()-8))</f>
        <v/>
      </c>
      <c r="D436" s="27">
        <f>IF($A436="",0,INDEX(Transactions!$H:$H,ROW()-8))</f>
        <v>0</v>
      </c>
      <c r="E436">
        <f>IF($A436="",1,INDEX(Transactions!$N:$N,ROW()-8))</f>
        <v>1</v>
      </c>
      <c r="F436" s="27">
        <f>IF($A436="",0,INDEX(Transactions!$O:$O,ROW()-8))</f>
        <v>0</v>
      </c>
      <c r="G436" s="27">
        <f>IF($A436="",0,INDEX(Transactions!$P:$P,ROW()-8))</f>
        <v>0</v>
      </c>
    </row>
    <row r="437" spans="1:7" ht="15" customHeight="1" x14ac:dyDescent="0.15">
      <c r="A437" t="str">
        <f>IF(INDEX(Transactions!$J:$J,ROW()-8)="","",INDEX(Transactions!$J:$J,ROW()-8))</f>
        <v/>
      </c>
      <c r="B437" s="293">
        <f ca="1">IF($A437="",TODAY(),INDEX(Transactions!$G:$G,ROW()-8))</f>
        <v>46229</v>
      </c>
      <c r="C437" t="str">
        <f>IF($A437="","",INDEX(Transactions!$A:$A,ROW()-8))</f>
        <v/>
      </c>
      <c r="D437" s="27">
        <f>IF($A437="",0,INDEX(Transactions!$H:$H,ROW()-8))</f>
        <v>0</v>
      </c>
      <c r="E437">
        <f>IF($A437="",1,INDEX(Transactions!$N:$N,ROW()-8))</f>
        <v>1</v>
      </c>
      <c r="F437" s="27">
        <f>IF($A437="",0,INDEX(Transactions!$O:$O,ROW()-8))</f>
        <v>0</v>
      </c>
      <c r="G437" s="27">
        <f>IF($A437="",0,INDEX(Transactions!$P:$P,ROW()-8))</f>
        <v>0</v>
      </c>
    </row>
    <row r="438" spans="1:7" ht="15" customHeight="1" x14ac:dyDescent="0.15">
      <c r="A438" t="str">
        <f>IF(INDEX(Transactions!$J:$J,ROW()-8)="","",INDEX(Transactions!$J:$J,ROW()-8))</f>
        <v/>
      </c>
      <c r="B438" s="293">
        <f ca="1">IF($A438="",TODAY(),INDEX(Transactions!$G:$G,ROW()-8))</f>
        <v>46229</v>
      </c>
      <c r="C438" t="str">
        <f>IF($A438="","",INDEX(Transactions!$A:$A,ROW()-8))</f>
        <v/>
      </c>
      <c r="D438" s="27">
        <f>IF($A438="",0,INDEX(Transactions!$H:$H,ROW()-8))</f>
        <v>0</v>
      </c>
      <c r="E438">
        <f>IF($A438="",1,INDEX(Transactions!$N:$N,ROW()-8))</f>
        <v>1</v>
      </c>
      <c r="F438" s="27">
        <f>IF($A438="",0,INDEX(Transactions!$O:$O,ROW()-8))</f>
        <v>0</v>
      </c>
      <c r="G438" s="27">
        <f>IF($A438="",0,INDEX(Transactions!$P:$P,ROW()-8))</f>
        <v>0</v>
      </c>
    </row>
    <row r="439" spans="1:7" ht="15" customHeight="1" x14ac:dyDescent="0.15">
      <c r="A439" t="str">
        <f>IF(INDEX(Transactions!$J:$J,ROW()-8)="","",INDEX(Transactions!$J:$J,ROW()-8))</f>
        <v/>
      </c>
      <c r="B439" s="293">
        <f ca="1">IF($A439="",TODAY(),INDEX(Transactions!$G:$G,ROW()-8))</f>
        <v>46229</v>
      </c>
      <c r="C439" t="str">
        <f>IF($A439="","",INDEX(Transactions!$A:$A,ROW()-8))</f>
        <v/>
      </c>
      <c r="D439" s="27">
        <f>IF($A439="",0,INDEX(Transactions!$H:$H,ROW()-8))</f>
        <v>0</v>
      </c>
      <c r="E439">
        <f>IF($A439="",1,INDEX(Transactions!$N:$N,ROW()-8))</f>
        <v>1</v>
      </c>
      <c r="F439" s="27">
        <f>IF($A439="",0,INDEX(Transactions!$O:$O,ROW()-8))</f>
        <v>0</v>
      </c>
      <c r="G439" s="27">
        <f>IF($A439="",0,INDEX(Transactions!$P:$P,ROW()-8))</f>
        <v>0</v>
      </c>
    </row>
    <row r="440" spans="1:7" ht="15" customHeight="1" x14ac:dyDescent="0.15">
      <c r="A440" t="str">
        <f>IF(INDEX(Transactions!$J:$J,ROW()-8)="","",INDEX(Transactions!$J:$J,ROW()-8))</f>
        <v/>
      </c>
      <c r="B440" s="293">
        <f ca="1">IF($A440="",TODAY(),INDEX(Transactions!$G:$G,ROW()-8))</f>
        <v>46229</v>
      </c>
      <c r="C440" t="str">
        <f>IF($A440="","",INDEX(Transactions!$A:$A,ROW()-8))</f>
        <v/>
      </c>
      <c r="D440" s="27">
        <f>IF($A440="",0,INDEX(Transactions!$H:$H,ROW()-8))</f>
        <v>0</v>
      </c>
      <c r="E440">
        <f>IF($A440="",1,INDEX(Transactions!$N:$N,ROW()-8))</f>
        <v>1</v>
      </c>
      <c r="F440" s="27">
        <f>IF($A440="",0,INDEX(Transactions!$O:$O,ROW()-8))</f>
        <v>0</v>
      </c>
      <c r="G440" s="27">
        <f>IF($A440="",0,INDEX(Transactions!$P:$P,ROW()-8))</f>
        <v>0</v>
      </c>
    </row>
    <row r="441" spans="1:7" ht="15" customHeight="1" x14ac:dyDescent="0.15">
      <c r="A441" t="str">
        <f>IF(INDEX(Transactions!$J:$J,ROW()-8)="","",INDEX(Transactions!$J:$J,ROW()-8))</f>
        <v/>
      </c>
      <c r="B441" s="293">
        <f ca="1">IF($A441="",TODAY(),INDEX(Transactions!$G:$G,ROW()-8))</f>
        <v>46229</v>
      </c>
      <c r="C441" t="str">
        <f>IF($A441="","",INDEX(Transactions!$A:$A,ROW()-8))</f>
        <v/>
      </c>
      <c r="D441" s="27">
        <f>IF($A441="",0,INDEX(Transactions!$H:$H,ROW()-8))</f>
        <v>0</v>
      </c>
      <c r="E441">
        <f>IF($A441="",1,INDEX(Transactions!$N:$N,ROW()-8))</f>
        <v>1</v>
      </c>
      <c r="F441" s="27">
        <f>IF($A441="",0,INDEX(Transactions!$O:$O,ROW()-8))</f>
        <v>0</v>
      </c>
      <c r="G441" s="27">
        <f>IF($A441="",0,INDEX(Transactions!$P:$P,ROW()-8))</f>
        <v>0</v>
      </c>
    </row>
    <row r="442" spans="1:7" ht="15" customHeight="1" x14ac:dyDescent="0.15">
      <c r="A442" t="str">
        <f>IF(INDEX(Transactions!$J:$J,ROW()-8)="","",INDEX(Transactions!$J:$J,ROW()-8))</f>
        <v/>
      </c>
      <c r="B442" s="293">
        <f ca="1">IF($A442="",TODAY(),INDEX(Transactions!$G:$G,ROW()-8))</f>
        <v>46229</v>
      </c>
      <c r="C442" t="str">
        <f>IF($A442="","",INDEX(Transactions!$A:$A,ROW()-8))</f>
        <v/>
      </c>
      <c r="D442" s="27">
        <f>IF($A442="",0,INDEX(Transactions!$H:$H,ROW()-8))</f>
        <v>0</v>
      </c>
      <c r="E442">
        <f>IF($A442="",1,INDEX(Transactions!$N:$N,ROW()-8))</f>
        <v>1</v>
      </c>
      <c r="F442" s="27">
        <f>IF($A442="",0,INDEX(Transactions!$O:$O,ROW()-8))</f>
        <v>0</v>
      </c>
      <c r="G442" s="27">
        <f>IF($A442="",0,INDEX(Transactions!$P:$P,ROW()-8))</f>
        <v>0</v>
      </c>
    </row>
    <row r="443" spans="1:7" ht="15" customHeight="1" x14ac:dyDescent="0.15">
      <c r="A443" t="str">
        <f>IF(INDEX(Transactions!$J:$J,ROW()-8)="","",INDEX(Transactions!$J:$J,ROW()-8))</f>
        <v/>
      </c>
      <c r="B443" s="293">
        <f ca="1">IF($A443="",TODAY(),INDEX(Transactions!$G:$G,ROW()-8))</f>
        <v>46229</v>
      </c>
      <c r="C443" t="str">
        <f>IF($A443="","",INDEX(Transactions!$A:$A,ROW()-8))</f>
        <v/>
      </c>
      <c r="D443" s="27">
        <f>IF($A443="",0,INDEX(Transactions!$H:$H,ROW()-8))</f>
        <v>0</v>
      </c>
      <c r="E443">
        <f>IF($A443="",1,INDEX(Transactions!$N:$N,ROW()-8))</f>
        <v>1</v>
      </c>
      <c r="F443" s="27">
        <f>IF($A443="",0,INDEX(Transactions!$O:$O,ROW()-8))</f>
        <v>0</v>
      </c>
      <c r="G443" s="27">
        <f>IF($A443="",0,INDEX(Transactions!$P:$P,ROW()-8))</f>
        <v>0</v>
      </c>
    </row>
    <row r="444" spans="1:7" ht="15" customHeight="1" x14ac:dyDescent="0.15">
      <c r="A444" t="str">
        <f>IF(INDEX(Transactions!$J:$J,ROW()-8)="","",INDEX(Transactions!$J:$J,ROW()-8))</f>
        <v/>
      </c>
      <c r="B444" s="293">
        <f ca="1">IF($A444="",TODAY(),INDEX(Transactions!$G:$G,ROW()-8))</f>
        <v>46229</v>
      </c>
      <c r="C444" t="str">
        <f>IF($A444="","",INDEX(Transactions!$A:$A,ROW()-8))</f>
        <v/>
      </c>
      <c r="D444" s="27">
        <f>IF($A444="",0,INDEX(Transactions!$H:$H,ROW()-8))</f>
        <v>0</v>
      </c>
      <c r="E444">
        <f>IF($A444="",1,INDEX(Transactions!$N:$N,ROW()-8))</f>
        <v>1</v>
      </c>
      <c r="F444" s="27">
        <f>IF($A444="",0,INDEX(Transactions!$O:$O,ROW()-8))</f>
        <v>0</v>
      </c>
      <c r="G444" s="27">
        <f>IF($A444="",0,INDEX(Transactions!$P:$P,ROW()-8))</f>
        <v>0</v>
      </c>
    </row>
    <row r="445" spans="1:7" ht="15" customHeight="1" x14ac:dyDescent="0.15">
      <c r="A445" t="str">
        <f>IF(INDEX(Transactions!$J:$J,ROW()-8)="","",INDEX(Transactions!$J:$J,ROW()-8))</f>
        <v/>
      </c>
      <c r="B445" s="293">
        <f ca="1">IF($A445="",TODAY(),INDEX(Transactions!$G:$G,ROW()-8))</f>
        <v>46229</v>
      </c>
      <c r="C445" t="str">
        <f>IF($A445="","",INDEX(Transactions!$A:$A,ROW()-8))</f>
        <v/>
      </c>
      <c r="D445" s="27">
        <f>IF($A445="",0,INDEX(Transactions!$H:$H,ROW()-8))</f>
        <v>0</v>
      </c>
      <c r="E445">
        <f>IF($A445="",1,INDEX(Transactions!$N:$N,ROW()-8))</f>
        <v>1</v>
      </c>
      <c r="F445" s="27">
        <f>IF($A445="",0,INDEX(Transactions!$O:$O,ROW()-8))</f>
        <v>0</v>
      </c>
      <c r="G445" s="27">
        <f>IF($A445="",0,INDEX(Transactions!$P:$P,ROW()-8))</f>
        <v>0</v>
      </c>
    </row>
    <row r="446" spans="1:7" ht="15" customHeight="1" x14ac:dyDescent="0.15">
      <c r="A446" t="str">
        <f>IF(INDEX(Transactions!$J:$J,ROW()-8)="","",INDEX(Transactions!$J:$J,ROW()-8))</f>
        <v/>
      </c>
      <c r="B446" s="293">
        <f ca="1">IF($A446="",TODAY(),INDEX(Transactions!$G:$G,ROW()-8))</f>
        <v>46229</v>
      </c>
      <c r="C446" t="str">
        <f>IF($A446="","",INDEX(Transactions!$A:$A,ROW()-8))</f>
        <v/>
      </c>
      <c r="D446" s="27">
        <f>IF($A446="",0,INDEX(Transactions!$H:$H,ROW()-8))</f>
        <v>0</v>
      </c>
      <c r="E446">
        <f>IF($A446="",1,INDEX(Transactions!$N:$N,ROW()-8))</f>
        <v>1</v>
      </c>
      <c r="F446" s="27">
        <f>IF($A446="",0,INDEX(Transactions!$O:$O,ROW()-8))</f>
        <v>0</v>
      </c>
      <c r="G446" s="27">
        <f>IF($A446="",0,INDEX(Transactions!$P:$P,ROW()-8))</f>
        <v>0</v>
      </c>
    </row>
    <row r="447" spans="1:7" ht="15" customHeight="1" x14ac:dyDescent="0.15">
      <c r="A447" t="str">
        <f>IF(INDEX(Transactions!$J:$J,ROW()-8)="","",INDEX(Transactions!$J:$J,ROW()-8))</f>
        <v/>
      </c>
      <c r="B447" s="293">
        <f ca="1">IF($A447="",TODAY(),INDEX(Transactions!$G:$G,ROW()-8))</f>
        <v>46229</v>
      </c>
      <c r="C447" t="str">
        <f>IF($A447="","",INDEX(Transactions!$A:$A,ROW()-8))</f>
        <v/>
      </c>
      <c r="D447" s="27">
        <f>IF($A447="",0,INDEX(Transactions!$H:$H,ROW()-8))</f>
        <v>0</v>
      </c>
      <c r="E447">
        <f>IF($A447="",1,INDEX(Transactions!$N:$N,ROW()-8))</f>
        <v>1</v>
      </c>
      <c r="F447" s="27">
        <f>IF($A447="",0,INDEX(Transactions!$O:$O,ROW()-8))</f>
        <v>0</v>
      </c>
      <c r="G447" s="27">
        <f>IF($A447="",0,INDEX(Transactions!$P:$P,ROW()-8))</f>
        <v>0</v>
      </c>
    </row>
    <row r="448" spans="1:7" ht="15" customHeight="1" x14ac:dyDescent="0.15">
      <c r="A448" t="str">
        <f>IF(INDEX(Transactions!$J:$J,ROW()-8)="","",INDEX(Transactions!$J:$J,ROW()-8))</f>
        <v/>
      </c>
      <c r="B448" s="293">
        <f ca="1">IF($A448="",TODAY(),INDEX(Transactions!$G:$G,ROW()-8))</f>
        <v>46229</v>
      </c>
      <c r="C448" t="str">
        <f>IF($A448="","",INDEX(Transactions!$A:$A,ROW()-8))</f>
        <v/>
      </c>
      <c r="D448" s="27">
        <f>IF($A448="",0,INDEX(Transactions!$H:$H,ROW()-8))</f>
        <v>0</v>
      </c>
      <c r="E448">
        <f>IF($A448="",1,INDEX(Transactions!$N:$N,ROW()-8))</f>
        <v>1</v>
      </c>
      <c r="F448" s="27">
        <f>IF($A448="",0,INDEX(Transactions!$O:$O,ROW()-8))</f>
        <v>0</v>
      </c>
      <c r="G448" s="27">
        <f>IF($A448="",0,INDEX(Transactions!$P:$P,ROW()-8))</f>
        <v>0</v>
      </c>
    </row>
    <row r="449" spans="1:7" ht="15" customHeight="1" x14ac:dyDescent="0.15">
      <c r="A449" t="str">
        <f>IF(INDEX(Transactions!$J:$J,ROW()-8)="","",INDEX(Transactions!$J:$J,ROW()-8))</f>
        <v/>
      </c>
      <c r="B449" s="293">
        <f ca="1">IF($A449="",TODAY(),INDEX(Transactions!$G:$G,ROW()-8))</f>
        <v>46229</v>
      </c>
      <c r="C449" t="str">
        <f>IF($A449="","",INDEX(Transactions!$A:$A,ROW()-8))</f>
        <v/>
      </c>
      <c r="D449" s="27">
        <f>IF($A449="",0,INDEX(Transactions!$H:$H,ROW()-8))</f>
        <v>0</v>
      </c>
      <c r="E449">
        <f>IF($A449="",1,INDEX(Transactions!$N:$N,ROW()-8))</f>
        <v>1</v>
      </c>
      <c r="F449" s="27">
        <f>IF($A449="",0,INDEX(Transactions!$O:$O,ROW()-8))</f>
        <v>0</v>
      </c>
      <c r="G449" s="27">
        <f>IF($A449="",0,INDEX(Transactions!$P:$P,ROW()-8))</f>
        <v>0</v>
      </c>
    </row>
    <row r="450" spans="1:7" ht="15" customHeight="1" x14ac:dyDescent="0.15">
      <c r="A450" t="str">
        <f>IF(INDEX(Transactions!$J:$J,ROW()-8)="","",INDEX(Transactions!$J:$J,ROW()-8))</f>
        <v/>
      </c>
      <c r="B450" s="293">
        <f ca="1">IF($A450="",TODAY(),INDEX(Transactions!$G:$G,ROW()-8))</f>
        <v>46229</v>
      </c>
      <c r="C450" t="str">
        <f>IF($A450="","",INDEX(Transactions!$A:$A,ROW()-8))</f>
        <v/>
      </c>
      <c r="D450" s="27">
        <f>IF($A450="",0,INDEX(Transactions!$H:$H,ROW()-8))</f>
        <v>0</v>
      </c>
      <c r="E450">
        <f>IF($A450="",1,INDEX(Transactions!$N:$N,ROW()-8))</f>
        <v>1</v>
      </c>
      <c r="F450" s="27">
        <f>IF($A450="",0,INDEX(Transactions!$O:$O,ROW()-8))</f>
        <v>0</v>
      </c>
      <c r="G450" s="27">
        <f>IF($A450="",0,INDEX(Transactions!$P:$P,ROW()-8))</f>
        <v>0</v>
      </c>
    </row>
    <row r="451" spans="1:7" ht="15" customHeight="1" x14ac:dyDescent="0.15">
      <c r="A451" t="str">
        <f>IF(INDEX(Transactions!$J:$J,ROW()-8)="","",INDEX(Transactions!$J:$J,ROW()-8))</f>
        <v/>
      </c>
      <c r="B451" s="293">
        <f ca="1">IF($A451="",TODAY(),INDEX(Transactions!$G:$G,ROW()-8))</f>
        <v>46229</v>
      </c>
      <c r="C451" t="str">
        <f>IF($A451="","",INDEX(Transactions!$A:$A,ROW()-8))</f>
        <v/>
      </c>
      <c r="D451" s="27">
        <f>IF($A451="",0,INDEX(Transactions!$H:$H,ROW()-8))</f>
        <v>0</v>
      </c>
      <c r="E451">
        <f>IF($A451="",1,INDEX(Transactions!$N:$N,ROW()-8))</f>
        <v>1</v>
      </c>
      <c r="F451" s="27">
        <f>IF($A451="",0,INDEX(Transactions!$O:$O,ROW()-8))</f>
        <v>0</v>
      </c>
      <c r="G451" s="27">
        <f>IF($A451="",0,INDEX(Transactions!$P:$P,ROW()-8))</f>
        <v>0</v>
      </c>
    </row>
    <row r="452" spans="1:7" ht="15" customHeight="1" x14ac:dyDescent="0.15">
      <c r="A452" t="str">
        <f>IF(INDEX(Transactions!$J:$J,ROW()-8)="","",INDEX(Transactions!$J:$J,ROW()-8))</f>
        <v/>
      </c>
      <c r="B452" s="293">
        <f ca="1">IF($A452="",TODAY(),INDEX(Transactions!$G:$G,ROW()-8))</f>
        <v>46229</v>
      </c>
      <c r="C452" t="str">
        <f>IF($A452="","",INDEX(Transactions!$A:$A,ROW()-8))</f>
        <v/>
      </c>
      <c r="D452" s="27">
        <f>IF($A452="",0,INDEX(Transactions!$H:$H,ROW()-8))</f>
        <v>0</v>
      </c>
      <c r="E452">
        <f>IF($A452="",1,INDEX(Transactions!$N:$N,ROW()-8))</f>
        <v>1</v>
      </c>
      <c r="F452" s="27">
        <f>IF($A452="",0,INDEX(Transactions!$O:$O,ROW()-8))</f>
        <v>0</v>
      </c>
      <c r="G452" s="27">
        <f>IF($A452="",0,INDEX(Transactions!$P:$P,ROW()-8))</f>
        <v>0</v>
      </c>
    </row>
    <row r="453" spans="1:7" ht="15" customHeight="1" x14ac:dyDescent="0.15">
      <c r="A453" t="str">
        <f>IF(INDEX(Transactions!$J:$J,ROW()-8)="","",INDEX(Transactions!$J:$J,ROW()-8))</f>
        <v/>
      </c>
      <c r="B453" s="293">
        <f ca="1">IF($A453="",TODAY(),INDEX(Transactions!$G:$G,ROW()-8))</f>
        <v>46229</v>
      </c>
      <c r="C453" t="str">
        <f>IF($A453="","",INDEX(Transactions!$A:$A,ROW()-8))</f>
        <v/>
      </c>
      <c r="D453" s="27">
        <f>IF($A453="",0,INDEX(Transactions!$H:$H,ROW()-8))</f>
        <v>0</v>
      </c>
      <c r="E453">
        <f>IF($A453="",1,INDEX(Transactions!$N:$N,ROW()-8))</f>
        <v>1</v>
      </c>
      <c r="F453" s="27">
        <f>IF($A453="",0,INDEX(Transactions!$O:$O,ROW()-8))</f>
        <v>0</v>
      </c>
      <c r="G453" s="27">
        <f>IF($A453="",0,INDEX(Transactions!$P:$P,ROW()-8))</f>
        <v>0</v>
      </c>
    </row>
    <row r="454" spans="1:7" ht="15" customHeight="1" x14ac:dyDescent="0.15">
      <c r="A454" t="str">
        <f>IF(INDEX(Transactions!$J:$J,ROW()-8)="","",INDEX(Transactions!$J:$J,ROW()-8))</f>
        <v/>
      </c>
      <c r="B454" s="293">
        <f ca="1">IF($A454="",TODAY(),INDEX(Transactions!$G:$G,ROW()-8))</f>
        <v>46229</v>
      </c>
      <c r="C454" t="str">
        <f>IF($A454="","",INDEX(Transactions!$A:$A,ROW()-8))</f>
        <v/>
      </c>
      <c r="D454" s="27">
        <f>IF($A454="",0,INDEX(Transactions!$H:$H,ROW()-8))</f>
        <v>0</v>
      </c>
      <c r="E454">
        <f>IF($A454="",1,INDEX(Transactions!$N:$N,ROW()-8))</f>
        <v>1</v>
      </c>
      <c r="F454" s="27">
        <f>IF($A454="",0,INDEX(Transactions!$O:$O,ROW()-8))</f>
        <v>0</v>
      </c>
      <c r="G454" s="27">
        <f>IF($A454="",0,INDEX(Transactions!$P:$P,ROW()-8))</f>
        <v>0</v>
      </c>
    </row>
    <row r="455" spans="1:7" ht="15" customHeight="1" x14ac:dyDescent="0.15">
      <c r="A455" t="str">
        <f>IF(INDEX(Transactions!$J:$J,ROW()-8)="","",INDEX(Transactions!$J:$J,ROW()-8))</f>
        <v/>
      </c>
      <c r="B455" s="293">
        <f ca="1">IF($A455="",TODAY(),INDEX(Transactions!$G:$G,ROW()-8))</f>
        <v>46229</v>
      </c>
      <c r="C455" t="str">
        <f>IF($A455="","",INDEX(Transactions!$A:$A,ROW()-8))</f>
        <v/>
      </c>
      <c r="D455" s="27">
        <f>IF($A455="",0,INDEX(Transactions!$H:$H,ROW()-8))</f>
        <v>0</v>
      </c>
      <c r="E455">
        <f>IF($A455="",1,INDEX(Transactions!$N:$N,ROW()-8))</f>
        <v>1</v>
      </c>
      <c r="F455" s="27">
        <f>IF($A455="",0,INDEX(Transactions!$O:$O,ROW()-8))</f>
        <v>0</v>
      </c>
      <c r="G455" s="27">
        <f>IF($A455="",0,INDEX(Transactions!$P:$P,ROW()-8))</f>
        <v>0</v>
      </c>
    </row>
    <row r="456" spans="1:7" ht="15" customHeight="1" x14ac:dyDescent="0.15">
      <c r="A456" t="str">
        <f>IF(INDEX(Transactions!$J:$J,ROW()-8)="","",INDEX(Transactions!$J:$J,ROW()-8))</f>
        <v/>
      </c>
      <c r="B456" s="293">
        <f ca="1">IF($A456="",TODAY(),INDEX(Transactions!$G:$G,ROW()-8))</f>
        <v>46229</v>
      </c>
      <c r="C456" t="str">
        <f>IF($A456="","",INDEX(Transactions!$A:$A,ROW()-8))</f>
        <v/>
      </c>
      <c r="D456" s="27">
        <f>IF($A456="",0,INDEX(Transactions!$H:$H,ROW()-8))</f>
        <v>0</v>
      </c>
      <c r="E456">
        <f>IF($A456="",1,INDEX(Transactions!$N:$N,ROW()-8))</f>
        <v>1</v>
      </c>
      <c r="F456" s="27">
        <f>IF($A456="",0,INDEX(Transactions!$O:$O,ROW()-8))</f>
        <v>0</v>
      </c>
      <c r="G456" s="27">
        <f>IF($A456="",0,INDEX(Transactions!$P:$P,ROW()-8))</f>
        <v>0</v>
      </c>
    </row>
    <row r="457" spans="1:7" ht="15" customHeight="1" x14ac:dyDescent="0.15">
      <c r="A457" t="str">
        <f>IF(INDEX(Transactions!$J:$J,ROW()-8)="","",INDEX(Transactions!$J:$J,ROW()-8))</f>
        <v/>
      </c>
      <c r="B457" s="293">
        <f ca="1">IF($A457="",TODAY(),INDEX(Transactions!$G:$G,ROW()-8))</f>
        <v>46229</v>
      </c>
      <c r="C457" t="str">
        <f>IF($A457="","",INDEX(Transactions!$A:$A,ROW()-8))</f>
        <v/>
      </c>
      <c r="D457" s="27">
        <f>IF($A457="",0,INDEX(Transactions!$H:$H,ROW()-8))</f>
        <v>0</v>
      </c>
      <c r="E457">
        <f>IF($A457="",1,INDEX(Transactions!$N:$N,ROW()-8))</f>
        <v>1</v>
      </c>
      <c r="F457" s="27">
        <f>IF($A457="",0,INDEX(Transactions!$O:$O,ROW()-8))</f>
        <v>0</v>
      </c>
      <c r="G457" s="27">
        <f>IF($A457="",0,INDEX(Transactions!$P:$P,ROW()-8))</f>
        <v>0</v>
      </c>
    </row>
    <row r="458" spans="1:7" ht="15" customHeight="1" x14ac:dyDescent="0.15">
      <c r="A458" t="str">
        <f>IF(INDEX(Transactions!$J:$J,ROW()-8)="","",INDEX(Transactions!$J:$J,ROW()-8))</f>
        <v/>
      </c>
      <c r="B458" s="293">
        <f ca="1">IF($A458="",TODAY(),INDEX(Transactions!$G:$G,ROW()-8))</f>
        <v>46229</v>
      </c>
      <c r="C458" t="str">
        <f>IF($A458="","",INDEX(Transactions!$A:$A,ROW()-8))</f>
        <v/>
      </c>
      <c r="D458" s="27">
        <f>IF($A458="",0,INDEX(Transactions!$H:$H,ROW()-8))</f>
        <v>0</v>
      </c>
      <c r="E458">
        <f>IF($A458="",1,INDEX(Transactions!$N:$N,ROW()-8))</f>
        <v>1</v>
      </c>
      <c r="F458" s="27">
        <f>IF($A458="",0,INDEX(Transactions!$O:$O,ROW()-8))</f>
        <v>0</v>
      </c>
      <c r="G458" s="27">
        <f>IF($A458="",0,INDEX(Transactions!$P:$P,ROW()-8))</f>
        <v>0</v>
      </c>
    </row>
    <row r="459" spans="1:7" ht="15" customHeight="1" x14ac:dyDescent="0.15">
      <c r="A459" t="str">
        <f>IF(INDEX(Transactions!$J:$J,ROW()-8)="","",INDEX(Transactions!$J:$J,ROW()-8))</f>
        <v/>
      </c>
      <c r="B459" s="293">
        <f ca="1">IF($A459="",TODAY(),INDEX(Transactions!$G:$G,ROW()-8))</f>
        <v>46229</v>
      </c>
      <c r="C459" t="str">
        <f>IF($A459="","",INDEX(Transactions!$A:$A,ROW()-8))</f>
        <v/>
      </c>
      <c r="D459" s="27">
        <f>IF($A459="",0,INDEX(Transactions!$H:$H,ROW()-8))</f>
        <v>0</v>
      </c>
      <c r="E459">
        <f>IF($A459="",1,INDEX(Transactions!$N:$N,ROW()-8))</f>
        <v>1</v>
      </c>
      <c r="F459" s="27">
        <f>IF($A459="",0,INDEX(Transactions!$O:$O,ROW()-8))</f>
        <v>0</v>
      </c>
      <c r="G459" s="27">
        <f>IF($A459="",0,INDEX(Transactions!$P:$P,ROW()-8))</f>
        <v>0</v>
      </c>
    </row>
    <row r="460" spans="1:7" ht="15" customHeight="1" x14ac:dyDescent="0.15">
      <c r="A460" t="str">
        <f>IF(INDEX(Transactions!$J:$J,ROW()-8)="","",INDEX(Transactions!$J:$J,ROW()-8))</f>
        <v/>
      </c>
      <c r="B460" s="293">
        <f ca="1">IF($A460="",TODAY(),INDEX(Transactions!$G:$G,ROW()-8))</f>
        <v>46229</v>
      </c>
      <c r="C460" t="str">
        <f>IF($A460="","",INDEX(Transactions!$A:$A,ROW()-8))</f>
        <v/>
      </c>
      <c r="D460" s="27">
        <f>IF($A460="",0,INDEX(Transactions!$H:$H,ROW()-8))</f>
        <v>0</v>
      </c>
      <c r="E460">
        <f>IF($A460="",1,INDEX(Transactions!$N:$N,ROW()-8))</f>
        <v>1</v>
      </c>
      <c r="F460" s="27">
        <f>IF($A460="",0,INDEX(Transactions!$O:$O,ROW()-8))</f>
        <v>0</v>
      </c>
      <c r="G460" s="27">
        <f>IF($A460="",0,INDEX(Transactions!$P:$P,ROW()-8))</f>
        <v>0</v>
      </c>
    </row>
    <row r="461" spans="1:7" ht="15" customHeight="1" x14ac:dyDescent="0.15">
      <c r="A461" t="str">
        <f>IF(INDEX(Transactions!$J:$J,ROW()-8)="","",INDEX(Transactions!$J:$J,ROW()-8))</f>
        <v/>
      </c>
      <c r="B461" s="293">
        <f ca="1">IF($A461="",TODAY(),INDEX(Transactions!$G:$G,ROW()-8))</f>
        <v>46229</v>
      </c>
      <c r="C461" t="str">
        <f>IF($A461="","",INDEX(Transactions!$A:$A,ROW()-8))</f>
        <v/>
      </c>
      <c r="D461" s="27">
        <f>IF($A461="",0,INDEX(Transactions!$H:$H,ROW()-8))</f>
        <v>0</v>
      </c>
      <c r="E461">
        <f>IF($A461="",1,INDEX(Transactions!$N:$N,ROW()-8))</f>
        <v>1</v>
      </c>
      <c r="F461" s="27">
        <f>IF($A461="",0,INDEX(Transactions!$O:$O,ROW()-8))</f>
        <v>0</v>
      </c>
      <c r="G461" s="27">
        <f>IF($A461="",0,INDEX(Transactions!$P:$P,ROW()-8))</f>
        <v>0</v>
      </c>
    </row>
    <row r="462" spans="1:7" ht="15" customHeight="1" x14ac:dyDescent="0.15">
      <c r="A462" t="str">
        <f>IF(INDEX(Transactions!$J:$J,ROW()-8)="","",INDEX(Transactions!$J:$J,ROW()-8))</f>
        <v/>
      </c>
      <c r="B462" s="293">
        <f ca="1">IF($A462="",TODAY(),INDEX(Transactions!$G:$G,ROW()-8))</f>
        <v>46229</v>
      </c>
      <c r="C462" t="str">
        <f>IF($A462="","",INDEX(Transactions!$A:$A,ROW()-8))</f>
        <v/>
      </c>
      <c r="D462" s="27">
        <f>IF($A462="",0,INDEX(Transactions!$H:$H,ROW()-8))</f>
        <v>0</v>
      </c>
      <c r="E462">
        <f>IF($A462="",1,INDEX(Transactions!$N:$N,ROW()-8))</f>
        <v>1</v>
      </c>
      <c r="F462" s="27">
        <f>IF($A462="",0,INDEX(Transactions!$O:$O,ROW()-8))</f>
        <v>0</v>
      </c>
      <c r="G462" s="27">
        <f>IF($A462="",0,INDEX(Transactions!$P:$P,ROW()-8))</f>
        <v>0</v>
      </c>
    </row>
    <row r="463" spans="1:7" ht="15" customHeight="1" x14ac:dyDescent="0.15">
      <c r="A463" t="str">
        <f>IF(INDEX(Transactions!$J:$J,ROW()-8)="","",INDEX(Transactions!$J:$J,ROW()-8))</f>
        <v/>
      </c>
      <c r="B463" s="293">
        <f ca="1">IF($A463="",TODAY(),INDEX(Transactions!$G:$G,ROW()-8))</f>
        <v>46229</v>
      </c>
      <c r="C463" t="str">
        <f>IF($A463="","",INDEX(Transactions!$A:$A,ROW()-8))</f>
        <v/>
      </c>
      <c r="D463" s="27">
        <f>IF($A463="",0,INDEX(Transactions!$H:$H,ROW()-8))</f>
        <v>0</v>
      </c>
      <c r="E463">
        <f>IF($A463="",1,INDEX(Transactions!$N:$N,ROW()-8))</f>
        <v>1</v>
      </c>
      <c r="F463" s="27">
        <f>IF($A463="",0,INDEX(Transactions!$O:$O,ROW()-8))</f>
        <v>0</v>
      </c>
      <c r="G463" s="27">
        <f>IF($A463="",0,INDEX(Transactions!$P:$P,ROW()-8))</f>
        <v>0</v>
      </c>
    </row>
    <row r="464" spans="1:7" ht="15" customHeight="1" x14ac:dyDescent="0.15">
      <c r="A464" t="str">
        <f>IF(INDEX(Transactions!$J:$J,ROW()-8)="","",INDEX(Transactions!$J:$J,ROW()-8))</f>
        <v/>
      </c>
      <c r="B464" s="293">
        <f ca="1">IF($A464="",TODAY(),INDEX(Transactions!$G:$G,ROW()-8))</f>
        <v>46229</v>
      </c>
      <c r="C464" t="str">
        <f>IF($A464="","",INDEX(Transactions!$A:$A,ROW()-8))</f>
        <v/>
      </c>
      <c r="D464" s="27">
        <f>IF($A464="",0,INDEX(Transactions!$H:$H,ROW()-8))</f>
        <v>0</v>
      </c>
      <c r="E464">
        <f>IF($A464="",1,INDEX(Transactions!$N:$N,ROW()-8))</f>
        <v>1</v>
      </c>
      <c r="F464" s="27">
        <f>IF($A464="",0,INDEX(Transactions!$O:$O,ROW()-8))</f>
        <v>0</v>
      </c>
      <c r="G464" s="27">
        <f>IF($A464="",0,INDEX(Transactions!$P:$P,ROW()-8))</f>
        <v>0</v>
      </c>
    </row>
    <row r="465" spans="1:7" ht="15" customHeight="1" x14ac:dyDescent="0.15">
      <c r="A465" t="str">
        <f>IF(INDEX(Transactions!$J:$J,ROW()-8)="","",INDEX(Transactions!$J:$J,ROW()-8))</f>
        <v/>
      </c>
      <c r="B465" s="293">
        <f ca="1">IF($A465="",TODAY(),INDEX(Transactions!$G:$G,ROW()-8))</f>
        <v>46229</v>
      </c>
      <c r="C465" t="str">
        <f>IF($A465="","",INDEX(Transactions!$A:$A,ROW()-8))</f>
        <v/>
      </c>
      <c r="D465" s="27">
        <f>IF($A465="",0,INDEX(Transactions!$H:$H,ROW()-8))</f>
        <v>0</v>
      </c>
      <c r="E465">
        <f>IF($A465="",1,INDEX(Transactions!$N:$N,ROW()-8))</f>
        <v>1</v>
      </c>
      <c r="F465" s="27">
        <f>IF($A465="",0,INDEX(Transactions!$O:$O,ROW()-8))</f>
        <v>0</v>
      </c>
      <c r="G465" s="27">
        <f>IF($A465="",0,INDEX(Transactions!$P:$P,ROW()-8))</f>
        <v>0</v>
      </c>
    </row>
    <row r="466" spans="1:7" ht="15" customHeight="1" x14ac:dyDescent="0.15">
      <c r="A466" t="str">
        <f>IF(INDEX(Transactions!$J:$J,ROW()-8)="","",INDEX(Transactions!$J:$J,ROW()-8))</f>
        <v/>
      </c>
      <c r="B466" s="293">
        <f ca="1">IF($A466="",TODAY(),INDEX(Transactions!$G:$G,ROW()-8))</f>
        <v>46229</v>
      </c>
      <c r="C466" t="str">
        <f>IF($A466="","",INDEX(Transactions!$A:$A,ROW()-8))</f>
        <v/>
      </c>
      <c r="D466" s="27">
        <f>IF($A466="",0,INDEX(Transactions!$H:$H,ROW()-8))</f>
        <v>0</v>
      </c>
      <c r="E466">
        <f>IF($A466="",1,INDEX(Transactions!$N:$N,ROW()-8))</f>
        <v>1</v>
      </c>
      <c r="F466" s="27">
        <f>IF($A466="",0,INDEX(Transactions!$O:$O,ROW()-8))</f>
        <v>0</v>
      </c>
      <c r="G466" s="27">
        <f>IF($A466="",0,INDEX(Transactions!$P:$P,ROW()-8))</f>
        <v>0</v>
      </c>
    </row>
    <row r="467" spans="1:7" ht="15" customHeight="1" x14ac:dyDescent="0.15">
      <c r="A467" t="str">
        <f>IF(INDEX(Transactions!$J:$J,ROW()-8)="","",INDEX(Transactions!$J:$J,ROW()-8))</f>
        <v/>
      </c>
      <c r="B467" s="293">
        <f ca="1">IF($A467="",TODAY(),INDEX(Transactions!$G:$G,ROW()-8))</f>
        <v>46229</v>
      </c>
      <c r="C467" t="str">
        <f>IF($A467="","",INDEX(Transactions!$A:$A,ROW()-8))</f>
        <v/>
      </c>
      <c r="D467" s="27">
        <f>IF($A467="",0,INDEX(Transactions!$H:$H,ROW()-8))</f>
        <v>0</v>
      </c>
      <c r="E467">
        <f>IF($A467="",1,INDEX(Transactions!$N:$N,ROW()-8))</f>
        <v>1</v>
      </c>
      <c r="F467" s="27">
        <f>IF($A467="",0,INDEX(Transactions!$O:$O,ROW()-8))</f>
        <v>0</v>
      </c>
      <c r="G467" s="27">
        <f>IF($A467="",0,INDEX(Transactions!$P:$P,ROW()-8))</f>
        <v>0</v>
      </c>
    </row>
    <row r="468" spans="1:7" ht="15" customHeight="1" x14ac:dyDescent="0.15">
      <c r="A468" t="str">
        <f>IF(INDEX(Transactions!$J:$J,ROW()-8)="","",INDEX(Transactions!$J:$J,ROW()-8))</f>
        <v/>
      </c>
      <c r="B468" s="293">
        <f ca="1">IF($A468="",TODAY(),INDEX(Transactions!$G:$G,ROW()-8))</f>
        <v>46229</v>
      </c>
      <c r="C468" t="str">
        <f>IF($A468="","",INDEX(Transactions!$A:$A,ROW()-8))</f>
        <v/>
      </c>
      <c r="D468" s="27">
        <f>IF($A468="",0,INDEX(Transactions!$H:$H,ROW()-8))</f>
        <v>0</v>
      </c>
      <c r="E468">
        <f>IF($A468="",1,INDEX(Transactions!$N:$N,ROW()-8))</f>
        <v>1</v>
      </c>
      <c r="F468" s="27">
        <f>IF($A468="",0,INDEX(Transactions!$O:$O,ROW()-8))</f>
        <v>0</v>
      </c>
      <c r="G468" s="27">
        <f>IF($A468="",0,INDEX(Transactions!$P:$P,ROW()-8))</f>
        <v>0</v>
      </c>
    </row>
    <row r="469" spans="1:7" ht="15" customHeight="1" x14ac:dyDescent="0.15">
      <c r="A469" t="str">
        <f>IF(INDEX(Transactions!$J:$J,ROW()-8)="","",INDEX(Transactions!$J:$J,ROW()-8))</f>
        <v/>
      </c>
      <c r="B469" s="293">
        <f ca="1">IF($A469="",TODAY(),INDEX(Transactions!$G:$G,ROW()-8))</f>
        <v>46229</v>
      </c>
      <c r="C469" t="str">
        <f>IF($A469="","",INDEX(Transactions!$A:$A,ROW()-8))</f>
        <v/>
      </c>
      <c r="D469" s="27">
        <f>IF($A469="",0,INDEX(Transactions!$H:$H,ROW()-8))</f>
        <v>0</v>
      </c>
      <c r="E469">
        <f>IF($A469="",1,INDEX(Transactions!$N:$N,ROW()-8))</f>
        <v>1</v>
      </c>
      <c r="F469" s="27">
        <f>IF($A469="",0,INDEX(Transactions!$O:$O,ROW()-8))</f>
        <v>0</v>
      </c>
      <c r="G469" s="27">
        <f>IF($A469="",0,INDEX(Transactions!$P:$P,ROW()-8))</f>
        <v>0</v>
      </c>
    </row>
    <row r="470" spans="1:7" ht="15" customHeight="1" x14ac:dyDescent="0.15">
      <c r="A470" t="str">
        <f>IF(INDEX(Transactions!$J:$J,ROW()-8)="","",INDEX(Transactions!$J:$J,ROW()-8))</f>
        <v/>
      </c>
      <c r="B470" s="293">
        <f ca="1">IF($A470="",TODAY(),INDEX(Transactions!$G:$G,ROW()-8))</f>
        <v>46229</v>
      </c>
      <c r="C470" t="str">
        <f>IF($A470="","",INDEX(Transactions!$A:$A,ROW()-8))</f>
        <v/>
      </c>
      <c r="D470" s="27">
        <f>IF($A470="",0,INDEX(Transactions!$H:$H,ROW()-8))</f>
        <v>0</v>
      </c>
      <c r="E470">
        <f>IF($A470="",1,INDEX(Transactions!$N:$N,ROW()-8))</f>
        <v>1</v>
      </c>
      <c r="F470" s="27">
        <f>IF($A470="",0,INDEX(Transactions!$O:$O,ROW()-8))</f>
        <v>0</v>
      </c>
      <c r="G470" s="27">
        <f>IF($A470="",0,INDEX(Transactions!$P:$P,ROW()-8))</f>
        <v>0</v>
      </c>
    </row>
    <row r="471" spans="1:7" ht="15" customHeight="1" x14ac:dyDescent="0.15">
      <c r="A471" t="str">
        <f>IF(INDEX(Transactions!$J:$J,ROW()-8)="","",INDEX(Transactions!$J:$J,ROW()-8))</f>
        <v/>
      </c>
      <c r="B471" s="293">
        <f ca="1">IF($A471="",TODAY(),INDEX(Transactions!$G:$G,ROW()-8))</f>
        <v>46229</v>
      </c>
      <c r="C471" t="str">
        <f>IF($A471="","",INDEX(Transactions!$A:$A,ROW()-8))</f>
        <v/>
      </c>
      <c r="D471" s="27">
        <f>IF($A471="",0,INDEX(Transactions!$H:$H,ROW()-8))</f>
        <v>0</v>
      </c>
      <c r="E471">
        <f>IF($A471="",1,INDEX(Transactions!$N:$N,ROW()-8))</f>
        <v>1</v>
      </c>
      <c r="F471" s="27">
        <f>IF($A471="",0,INDEX(Transactions!$O:$O,ROW()-8))</f>
        <v>0</v>
      </c>
      <c r="G471" s="27">
        <f>IF($A471="",0,INDEX(Transactions!$P:$P,ROW()-8))</f>
        <v>0</v>
      </c>
    </row>
    <row r="472" spans="1:7" ht="15" customHeight="1" x14ac:dyDescent="0.15">
      <c r="A472" t="str">
        <f>IF(INDEX(Transactions!$J:$J,ROW()-8)="","",INDEX(Transactions!$J:$J,ROW()-8))</f>
        <v/>
      </c>
      <c r="B472" s="293">
        <f ca="1">IF($A472="",TODAY(),INDEX(Transactions!$G:$G,ROW()-8))</f>
        <v>46229</v>
      </c>
      <c r="C472" t="str">
        <f>IF($A472="","",INDEX(Transactions!$A:$A,ROW()-8))</f>
        <v/>
      </c>
      <c r="D472" s="27">
        <f>IF($A472="",0,INDEX(Transactions!$H:$H,ROW()-8))</f>
        <v>0</v>
      </c>
      <c r="E472">
        <f>IF($A472="",1,INDEX(Transactions!$N:$N,ROW()-8))</f>
        <v>1</v>
      </c>
      <c r="F472" s="27">
        <f>IF($A472="",0,INDEX(Transactions!$O:$O,ROW()-8))</f>
        <v>0</v>
      </c>
      <c r="G472" s="27">
        <f>IF($A472="",0,INDEX(Transactions!$P:$P,ROW()-8))</f>
        <v>0</v>
      </c>
    </row>
    <row r="473" spans="1:7" ht="15" customHeight="1" x14ac:dyDescent="0.15">
      <c r="A473" t="str">
        <f>IF(INDEX(Transactions!$J:$J,ROW()-8)="","",INDEX(Transactions!$J:$J,ROW()-8))</f>
        <v/>
      </c>
      <c r="B473" s="293">
        <f ca="1">IF($A473="",TODAY(),INDEX(Transactions!$G:$G,ROW()-8))</f>
        <v>46229</v>
      </c>
      <c r="C473" t="str">
        <f>IF($A473="","",INDEX(Transactions!$A:$A,ROW()-8))</f>
        <v/>
      </c>
      <c r="D473" s="27">
        <f>IF($A473="",0,INDEX(Transactions!$H:$H,ROW()-8))</f>
        <v>0</v>
      </c>
      <c r="E473">
        <f>IF($A473="",1,INDEX(Transactions!$N:$N,ROW()-8))</f>
        <v>1</v>
      </c>
      <c r="F473" s="27">
        <f>IF($A473="",0,INDEX(Transactions!$O:$O,ROW()-8))</f>
        <v>0</v>
      </c>
      <c r="G473" s="27">
        <f>IF($A473="",0,INDEX(Transactions!$P:$P,ROW()-8))</f>
        <v>0</v>
      </c>
    </row>
    <row r="474" spans="1:7" ht="15" customHeight="1" x14ac:dyDescent="0.15">
      <c r="A474" t="str">
        <f>IF(INDEX(Transactions!$J:$J,ROW()-8)="","",INDEX(Transactions!$J:$J,ROW()-8))</f>
        <v/>
      </c>
      <c r="B474" s="293">
        <f ca="1">IF($A474="",TODAY(),INDEX(Transactions!$G:$G,ROW()-8))</f>
        <v>46229</v>
      </c>
      <c r="C474" t="str">
        <f>IF($A474="","",INDEX(Transactions!$A:$A,ROW()-8))</f>
        <v/>
      </c>
      <c r="D474" s="27">
        <f>IF($A474="",0,INDEX(Transactions!$H:$H,ROW()-8))</f>
        <v>0</v>
      </c>
      <c r="E474">
        <f>IF($A474="",1,INDEX(Transactions!$N:$N,ROW()-8))</f>
        <v>1</v>
      </c>
      <c r="F474" s="27">
        <f>IF($A474="",0,INDEX(Transactions!$O:$O,ROW()-8))</f>
        <v>0</v>
      </c>
      <c r="G474" s="27">
        <f>IF($A474="",0,INDEX(Transactions!$P:$P,ROW()-8))</f>
        <v>0</v>
      </c>
    </row>
    <row r="475" spans="1:7" ht="15" customHeight="1" x14ac:dyDescent="0.15">
      <c r="A475" t="str">
        <f>IF(INDEX(Transactions!$J:$J,ROW()-8)="","",INDEX(Transactions!$J:$J,ROW()-8))</f>
        <v/>
      </c>
      <c r="B475" s="293">
        <f ca="1">IF($A475="",TODAY(),INDEX(Transactions!$G:$G,ROW()-8))</f>
        <v>46229</v>
      </c>
      <c r="C475" t="str">
        <f>IF($A475="","",INDEX(Transactions!$A:$A,ROW()-8))</f>
        <v/>
      </c>
      <c r="D475" s="27">
        <f>IF($A475="",0,INDEX(Transactions!$H:$H,ROW()-8))</f>
        <v>0</v>
      </c>
      <c r="E475">
        <f>IF($A475="",1,INDEX(Transactions!$N:$N,ROW()-8))</f>
        <v>1</v>
      </c>
      <c r="F475" s="27">
        <f>IF($A475="",0,INDEX(Transactions!$O:$O,ROW()-8))</f>
        <v>0</v>
      </c>
      <c r="G475" s="27">
        <f>IF($A475="",0,INDEX(Transactions!$P:$P,ROW()-8))</f>
        <v>0</v>
      </c>
    </row>
    <row r="476" spans="1:7" ht="15" customHeight="1" x14ac:dyDescent="0.15">
      <c r="A476" t="str">
        <f>IF(INDEX(Transactions!$J:$J,ROW()-8)="","",INDEX(Transactions!$J:$J,ROW()-8))</f>
        <v/>
      </c>
      <c r="B476" s="293">
        <f ca="1">IF($A476="",TODAY(),INDEX(Transactions!$G:$G,ROW()-8))</f>
        <v>46229</v>
      </c>
      <c r="C476" t="str">
        <f>IF($A476="","",INDEX(Transactions!$A:$A,ROW()-8))</f>
        <v/>
      </c>
      <c r="D476" s="27">
        <f>IF($A476="",0,INDEX(Transactions!$H:$H,ROW()-8))</f>
        <v>0</v>
      </c>
      <c r="E476">
        <f>IF($A476="",1,INDEX(Transactions!$N:$N,ROW()-8))</f>
        <v>1</v>
      </c>
      <c r="F476" s="27">
        <f>IF($A476="",0,INDEX(Transactions!$O:$O,ROW()-8))</f>
        <v>0</v>
      </c>
      <c r="G476" s="27">
        <f>IF($A476="",0,INDEX(Transactions!$P:$P,ROW()-8))</f>
        <v>0</v>
      </c>
    </row>
    <row r="477" spans="1:7" ht="15" customHeight="1" x14ac:dyDescent="0.15">
      <c r="A477" t="str">
        <f>IF(INDEX(Transactions!$J:$J,ROW()-8)="","",INDEX(Transactions!$J:$J,ROW()-8))</f>
        <v/>
      </c>
      <c r="B477" s="293">
        <f ca="1">IF($A477="",TODAY(),INDEX(Transactions!$G:$G,ROW()-8))</f>
        <v>46229</v>
      </c>
      <c r="C477" t="str">
        <f>IF($A477="","",INDEX(Transactions!$A:$A,ROW()-8))</f>
        <v/>
      </c>
      <c r="D477" s="27">
        <f>IF($A477="",0,INDEX(Transactions!$H:$H,ROW()-8))</f>
        <v>0</v>
      </c>
      <c r="E477">
        <f>IF($A477="",1,INDEX(Transactions!$N:$N,ROW()-8))</f>
        <v>1</v>
      </c>
      <c r="F477" s="27">
        <f>IF($A477="",0,INDEX(Transactions!$O:$O,ROW()-8))</f>
        <v>0</v>
      </c>
      <c r="G477" s="27">
        <f>IF($A477="",0,INDEX(Transactions!$P:$P,ROW()-8))</f>
        <v>0</v>
      </c>
    </row>
    <row r="478" spans="1:7" ht="15" customHeight="1" x14ac:dyDescent="0.15">
      <c r="A478" t="str">
        <f>IF(INDEX(Transactions!$J:$J,ROW()-8)="","",INDEX(Transactions!$J:$J,ROW()-8))</f>
        <v/>
      </c>
      <c r="B478" s="293">
        <f ca="1">IF($A478="",TODAY(),INDEX(Transactions!$G:$G,ROW()-8))</f>
        <v>46229</v>
      </c>
      <c r="C478" t="str">
        <f>IF($A478="","",INDEX(Transactions!$A:$A,ROW()-8))</f>
        <v/>
      </c>
      <c r="D478" s="27">
        <f>IF($A478="",0,INDEX(Transactions!$H:$H,ROW()-8))</f>
        <v>0</v>
      </c>
      <c r="E478">
        <f>IF($A478="",1,INDEX(Transactions!$N:$N,ROW()-8))</f>
        <v>1</v>
      </c>
      <c r="F478" s="27">
        <f>IF($A478="",0,INDEX(Transactions!$O:$O,ROW()-8))</f>
        <v>0</v>
      </c>
      <c r="G478" s="27">
        <f>IF($A478="",0,INDEX(Transactions!$P:$P,ROW()-8))</f>
        <v>0</v>
      </c>
    </row>
    <row r="479" spans="1:7" ht="15" customHeight="1" x14ac:dyDescent="0.15">
      <c r="A479" t="str">
        <f>IF(INDEX(Transactions!$J:$J,ROW()-8)="","",INDEX(Transactions!$J:$J,ROW()-8))</f>
        <v/>
      </c>
      <c r="B479" s="293">
        <f ca="1">IF($A479="",TODAY(),INDEX(Transactions!$G:$G,ROW()-8))</f>
        <v>46229</v>
      </c>
      <c r="C479" t="str">
        <f>IF($A479="","",INDEX(Transactions!$A:$A,ROW()-8))</f>
        <v/>
      </c>
      <c r="D479" s="27">
        <f>IF($A479="",0,INDEX(Transactions!$H:$H,ROW()-8))</f>
        <v>0</v>
      </c>
      <c r="E479">
        <f>IF($A479="",1,INDEX(Transactions!$N:$N,ROW()-8))</f>
        <v>1</v>
      </c>
      <c r="F479" s="27">
        <f>IF($A479="",0,INDEX(Transactions!$O:$O,ROW()-8))</f>
        <v>0</v>
      </c>
      <c r="G479" s="27">
        <f>IF($A479="",0,INDEX(Transactions!$P:$P,ROW()-8))</f>
        <v>0</v>
      </c>
    </row>
    <row r="480" spans="1:7" ht="15" customHeight="1" x14ac:dyDescent="0.15">
      <c r="A480" t="str">
        <f>IF(INDEX(Transactions!$J:$J,ROW()-8)="","",INDEX(Transactions!$J:$J,ROW()-8))</f>
        <v/>
      </c>
      <c r="B480" s="293">
        <f ca="1">IF($A480="",TODAY(),INDEX(Transactions!$G:$G,ROW()-8))</f>
        <v>46229</v>
      </c>
      <c r="C480" t="str">
        <f>IF($A480="","",INDEX(Transactions!$A:$A,ROW()-8))</f>
        <v/>
      </c>
      <c r="D480" s="27">
        <f>IF($A480="",0,INDEX(Transactions!$H:$H,ROW()-8))</f>
        <v>0</v>
      </c>
      <c r="E480">
        <f>IF($A480="",1,INDEX(Transactions!$N:$N,ROW()-8))</f>
        <v>1</v>
      </c>
      <c r="F480" s="27">
        <f>IF($A480="",0,INDEX(Transactions!$O:$O,ROW()-8))</f>
        <v>0</v>
      </c>
      <c r="G480" s="27">
        <f>IF($A480="",0,INDEX(Transactions!$P:$P,ROW()-8))</f>
        <v>0</v>
      </c>
    </row>
    <row r="481" spans="1:7" ht="15" customHeight="1" x14ac:dyDescent="0.15">
      <c r="A481" t="str">
        <f>IF(INDEX(Transactions!$J:$J,ROW()-8)="","",INDEX(Transactions!$J:$J,ROW()-8))</f>
        <v/>
      </c>
      <c r="B481" s="293">
        <f ca="1">IF($A481="",TODAY(),INDEX(Transactions!$G:$G,ROW()-8))</f>
        <v>46229</v>
      </c>
      <c r="C481" t="str">
        <f>IF($A481="","",INDEX(Transactions!$A:$A,ROW()-8))</f>
        <v/>
      </c>
      <c r="D481" s="27">
        <f>IF($A481="",0,INDEX(Transactions!$H:$H,ROW()-8))</f>
        <v>0</v>
      </c>
      <c r="E481">
        <f>IF($A481="",1,INDEX(Transactions!$N:$N,ROW()-8))</f>
        <v>1</v>
      </c>
      <c r="F481" s="27">
        <f>IF($A481="",0,INDEX(Transactions!$O:$O,ROW()-8))</f>
        <v>0</v>
      </c>
      <c r="G481" s="27">
        <f>IF($A481="",0,INDEX(Transactions!$P:$P,ROW()-8))</f>
        <v>0</v>
      </c>
    </row>
    <row r="482" spans="1:7" ht="15" customHeight="1" x14ac:dyDescent="0.15">
      <c r="A482" t="str">
        <f>IF(INDEX(Transactions!$J:$J,ROW()-8)="","",INDEX(Transactions!$J:$J,ROW()-8))</f>
        <v/>
      </c>
      <c r="B482" s="293">
        <f ca="1">IF($A482="",TODAY(),INDEX(Transactions!$G:$G,ROW()-8))</f>
        <v>46229</v>
      </c>
      <c r="C482" t="str">
        <f>IF($A482="","",INDEX(Transactions!$A:$A,ROW()-8))</f>
        <v/>
      </c>
      <c r="D482" s="27">
        <f>IF($A482="",0,INDEX(Transactions!$H:$H,ROW()-8))</f>
        <v>0</v>
      </c>
      <c r="E482">
        <f>IF($A482="",1,INDEX(Transactions!$N:$N,ROW()-8))</f>
        <v>1</v>
      </c>
      <c r="F482" s="27">
        <f>IF($A482="",0,INDEX(Transactions!$O:$O,ROW()-8))</f>
        <v>0</v>
      </c>
      <c r="G482" s="27">
        <f>IF($A482="",0,INDEX(Transactions!$P:$P,ROW()-8))</f>
        <v>0</v>
      </c>
    </row>
    <row r="483" spans="1:7" ht="15" customHeight="1" x14ac:dyDescent="0.15">
      <c r="A483" t="str">
        <f>IF(INDEX(Transactions!$J:$J,ROW()-8)="","",INDEX(Transactions!$J:$J,ROW()-8))</f>
        <v/>
      </c>
      <c r="B483" s="293">
        <f ca="1">IF($A483="",TODAY(),INDEX(Transactions!$G:$G,ROW()-8))</f>
        <v>46229</v>
      </c>
      <c r="C483" t="str">
        <f>IF($A483="","",INDEX(Transactions!$A:$A,ROW()-8))</f>
        <v/>
      </c>
      <c r="D483" s="27">
        <f>IF($A483="",0,INDEX(Transactions!$H:$H,ROW()-8))</f>
        <v>0</v>
      </c>
      <c r="E483">
        <f>IF($A483="",1,INDEX(Transactions!$N:$N,ROW()-8))</f>
        <v>1</v>
      </c>
      <c r="F483" s="27">
        <f>IF($A483="",0,INDEX(Transactions!$O:$O,ROW()-8))</f>
        <v>0</v>
      </c>
      <c r="G483" s="27">
        <f>IF($A483="",0,INDEX(Transactions!$P:$P,ROW()-8))</f>
        <v>0</v>
      </c>
    </row>
    <row r="484" spans="1:7" ht="15" customHeight="1" x14ac:dyDescent="0.15">
      <c r="A484" t="str">
        <f>IF(INDEX(Transactions!$J:$J,ROW()-8)="","",INDEX(Transactions!$J:$J,ROW()-8))</f>
        <v/>
      </c>
      <c r="B484" s="293">
        <f ca="1">IF($A484="",TODAY(),INDEX(Transactions!$G:$G,ROW()-8))</f>
        <v>46229</v>
      </c>
      <c r="C484" t="str">
        <f>IF($A484="","",INDEX(Transactions!$A:$A,ROW()-8))</f>
        <v/>
      </c>
      <c r="D484" s="27">
        <f>IF($A484="",0,INDEX(Transactions!$H:$H,ROW()-8))</f>
        <v>0</v>
      </c>
      <c r="E484">
        <f>IF($A484="",1,INDEX(Transactions!$N:$N,ROW()-8))</f>
        <v>1</v>
      </c>
      <c r="F484" s="27">
        <f>IF($A484="",0,INDEX(Transactions!$O:$O,ROW()-8))</f>
        <v>0</v>
      </c>
      <c r="G484" s="27">
        <f>IF($A484="",0,INDEX(Transactions!$P:$P,ROW()-8))</f>
        <v>0</v>
      </c>
    </row>
    <row r="485" spans="1:7" ht="15" customHeight="1" x14ac:dyDescent="0.15">
      <c r="A485" t="str">
        <f>IF(INDEX(Transactions!$J:$J,ROW()-8)="","",INDEX(Transactions!$J:$J,ROW()-8))</f>
        <v/>
      </c>
      <c r="B485" s="293">
        <f ca="1">IF($A485="",TODAY(),INDEX(Transactions!$G:$G,ROW()-8))</f>
        <v>46229</v>
      </c>
      <c r="C485" t="str">
        <f>IF($A485="","",INDEX(Transactions!$A:$A,ROW()-8))</f>
        <v/>
      </c>
      <c r="D485" s="27">
        <f>IF($A485="",0,INDEX(Transactions!$H:$H,ROW()-8))</f>
        <v>0</v>
      </c>
      <c r="E485">
        <f>IF($A485="",1,INDEX(Transactions!$N:$N,ROW()-8))</f>
        <v>1</v>
      </c>
      <c r="F485" s="27">
        <f>IF($A485="",0,INDEX(Transactions!$O:$O,ROW()-8))</f>
        <v>0</v>
      </c>
      <c r="G485" s="27">
        <f>IF($A485="",0,INDEX(Transactions!$P:$P,ROW()-8))</f>
        <v>0</v>
      </c>
    </row>
    <row r="486" spans="1:7" ht="15" customHeight="1" x14ac:dyDescent="0.15">
      <c r="A486" t="str">
        <f>IF(INDEX(Transactions!$J:$J,ROW()-8)="","",INDEX(Transactions!$J:$J,ROW()-8))</f>
        <v/>
      </c>
      <c r="B486" s="293">
        <f ca="1">IF($A486="",TODAY(),INDEX(Transactions!$G:$G,ROW()-8))</f>
        <v>46229</v>
      </c>
      <c r="C486" t="str">
        <f>IF($A486="","",INDEX(Transactions!$A:$A,ROW()-8))</f>
        <v/>
      </c>
      <c r="D486" s="27">
        <f>IF($A486="",0,INDEX(Transactions!$H:$H,ROW()-8))</f>
        <v>0</v>
      </c>
      <c r="E486">
        <f>IF($A486="",1,INDEX(Transactions!$N:$N,ROW()-8))</f>
        <v>1</v>
      </c>
      <c r="F486" s="27">
        <f>IF($A486="",0,INDEX(Transactions!$O:$O,ROW()-8))</f>
        <v>0</v>
      </c>
      <c r="G486" s="27">
        <f>IF($A486="",0,INDEX(Transactions!$P:$P,ROW()-8))</f>
        <v>0</v>
      </c>
    </row>
    <row r="487" spans="1:7" ht="15" customHeight="1" x14ac:dyDescent="0.15">
      <c r="A487" t="str">
        <f>IF(INDEX(Transactions!$J:$J,ROW()-8)="","",INDEX(Transactions!$J:$J,ROW()-8))</f>
        <v/>
      </c>
      <c r="B487" s="293">
        <f ca="1">IF($A487="",TODAY(),INDEX(Transactions!$G:$G,ROW()-8))</f>
        <v>46229</v>
      </c>
      <c r="C487" t="str">
        <f>IF($A487="","",INDEX(Transactions!$A:$A,ROW()-8))</f>
        <v/>
      </c>
      <c r="D487" s="27">
        <f>IF($A487="",0,INDEX(Transactions!$H:$H,ROW()-8))</f>
        <v>0</v>
      </c>
      <c r="E487">
        <f>IF($A487="",1,INDEX(Transactions!$N:$N,ROW()-8))</f>
        <v>1</v>
      </c>
      <c r="F487" s="27">
        <f>IF($A487="",0,INDEX(Transactions!$O:$O,ROW()-8))</f>
        <v>0</v>
      </c>
      <c r="G487" s="27">
        <f>IF($A487="",0,INDEX(Transactions!$P:$P,ROW()-8))</f>
        <v>0</v>
      </c>
    </row>
    <row r="488" spans="1:7" ht="15" customHeight="1" x14ac:dyDescent="0.15">
      <c r="A488" t="str">
        <f>IF(INDEX(Transactions!$J:$J,ROW()-8)="","",INDEX(Transactions!$J:$J,ROW()-8))</f>
        <v/>
      </c>
      <c r="B488" s="293">
        <f ca="1">IF($A488="",TODAY(),INDEX(Transactions!$G:$G,ROW()-8))</f>
        <v>46229</v>
      </c>
      <c r="C488" t="str">
        <f>IF($A488="","",INDEX(Transactions!$A:$A,ROW()-8))</f>
        <v/>
      </c>
      <c r="D488" s="27">
        <f>IF($A488="",0,INDEX(Transactions!$H:$H,ROW()-8))</f>
        <v>0</v>
      </c>
      <c r="E488">
        <f>IF($A488="",1,INDEX(Transactions!$N:$N,ROW()-8))</f>
        <v>1</v>
      </c>
      <c r="F488" s="27">
        <f>IF($A488="",0,INDEX(Transactions!$O:$O,ROW()-8))</f>
        <v>0</v>
      </c>
      <c r="G488" s="27">
        <f>IF($A488="",0,INDEX(Transactions!$P:$P,ROW()-8))</f>
        <v>0</v>
      </c>
    </row>
    <row r="489" spans="1:7" ht="15" customHeight="1" x14ac:dyDescent="0.15">
      <c r="A489" t="str">
        <f>IF(INDEX(Transactions!$J:$J,ROW()-8)="","",INDEX(Transactions!$J:$J,ROW()-8))</f>
        <v/>
      </c>
      <c r="B489" s="293">
        <f ca="1">IF($A489="",TODAY(),INDEX(Transactions!$G:$G,ROW()-8))</f>
        <v>46229</v>
      </c>
      <c r="C489" t="str">
        <f>IF($A489="","",INDEX(Transactions!$A:$A,ROW()-8))</f>
        <v/>
      </c>
      <c r="D489" s="27">
        <f>IF($A489="",0,INDEX(Transactions!$H:$H,ROW()-8))</f>
        <v>0</v>
      </c>
      <c r="E489">
        <f>IF($A489="",1,INDEX(Transactions!$N:$N,ROW()-8))</f>
        <v>1</v>
      </c>
      <c r="F489" s="27">
        <f>IF($A489="",0,INDEX(Transactions!$O:$O,ROW()-8))</f>
        <v>0</v>
      </c>
      <c r="G489" s="27">
        <f>IF($A489="",0,INDEX(Transactions!$P:$P,ROW()-8))</f>
        <v>0</v>
      </c>
    </row>
    <row r="490" spans="1:7" ht="15" customHeight="1" x14ac:dyDescent="0.15">
      <c r="A490" t="str">
        <f>IF(INDEX(Transactions!$J:$J,ROW()-8)="","",INDEX(Transactions!$J:$J,ROW()-8))</f>
        <v/>
      </c>
      <c r="B490" s="293">
        <f ca="1">IF($A490="",TODAY(),INDEX(Transactions!$G:$G,ROW()-8))</f>
        <v>46229</v>
      </c>
      <c r="C490" t="str">
        <f>IF($A490="","",INDEX(Transactions!$A:$A,ROW()-8))</f>
        <v/>
      </c>
      <c r="D490" s="27">
        <f>IF($A490="",0,INDEX(Transactions!$H:$H,ROW()-8))</f>
        <v>0</v>
      </c>
      <c r="E490">
        <f>IF($A490="",1,INDEX(Transactions!$N:$N,ROW()-8))</f>
        <v>1</v>
      </c>
      <c r="F490" s="27">
        <f>IF($A490="",0,INDEX(Transactions!$O:$O,ROW()-8))</f>
        <v>0</v>
      </c>
      <c r="G490" s="27">
        <f>IF($A490="",0,INDEX(Transactions!$P:$P,ROW()-8))</f>
        <v>0</v>
      </c>
    </row>
    <row r="491" spans="1:7" ht="15" customHeight="1" x14ac:dyDescent="0.15">
      <c r="A491" t="str">
        <f>IF(INDEX(Transactions!$J:$J,ROW()-8)="","",INDEX(Transactions!$J:$J,ROW()-8))</f>
        <v/>
      </c>
      <c r="B491" s="293">
        <f ca="1">IF($A491="",TODAY(),INDEX(Transactions!$G:$G,ROW()-8))</f>
        <v>46229</v>
      </c>
      <c r="C491" t="str">
        <f>IF($A491="","",INDEX(Transactions!$A:$A,ROW()-8))</f>
        <v/>
      </c>
      <c r="D491" s="27">
        <f>IF($A491="",0,INDEX(Transactions!$H:$H,ROW()-8))</f>
        <v>0</v>
      </c>
      <c r="E491">
        <f>IF($A491="",1,INDEX(Transactions!$N:$N,ROW()-8))</f>
        <v>1</v>
      </c>
      <c r="F491" s="27">
        <f>IF($A491="",0,INDEX(Transactions!$O:$O,ROW()-8))</f>
        <v>0</v>
      </c>
      <c r="G491" s="27">
        <f>IF($A491="",0,INDEX(Transactions!$P:$P,ROW()-8))</f>
        <v>0</v>
      </c>
    </row>
    <row r="492" spans="1:7" ht="15" customHeight="1" x14ac:dyDescent="0.15">
      <c r="A492" t="str">
        <f>IF(INDEX(Transactions!$J:$J,ROW()-8)="","",INDEX(Transactions!$J:$J,ROW()-8))</f>
        <v/>
      </c>
      <c r="B492" s="293">
        <f ca="1">IF($A492="",TODAY(),INDEX(Transactions!$G:$G,ROW()-8))</f>
        <v>46229</v>
      </c>
      <c r="C492" t="str">
        <f>IF($A492="","",INDEX(Transactions!$A:$A,ROW()-8))</f>
        <v/>
      </c>
      <c r="D492" s="27">
        <f>IF($A492="",0,INDEX(Transactions!$H:$H,ROW()-8))</f>
        <v>0</v>
      </c>
      <c r="E492">
        <f>IF($A492="",1,INDEX(Transactions!$N:$N,ROW()-8))</f>
        <v>1</v>
      </c>
      <c r="F492" s="27">
        <f>IF($A492="",0,INDEX(Transactions!$O:$O,ROW()-8))</f>
        <v>0</v>
      </c>
      <c r="G492" s="27">
        <f>IF($A492="",0,INDEX(Transactions!$P:$P,ROW()-8))</f>
        <v>0</v>
      </c>
    </row>
    <row r="493" spans="1:7" ht="15" customHeight="1" x14ac:dyDescent="0.15">
      <c r="A493" t="str">
        <f>IF(INDEX(Transactions!$J:$J,ROW()-8)="","",INDEX(Transactions!$J:$J,ROW()-8))</f>
        <v/>
      </c>
      <c r="B493" s="293">
        <f ca="1">IF($A493="",TODAY(),INDEX(Transactions!$G:$G,ROW()-8))</f>
        <v>46229</v>
      </c>
      <c r="C493" t="str">
        <f>IF($A493="","",INDEX(Transactions!$A:$A,ROW()-8))</f>
        <v/>
      </c>
      <c r="D493" s="27">
        <f>IF($A493="",0,INDEX(Transactions!$H:$H,ROW()-8))</f>
        <v>0</v>
      </c>
      <c r="E493">
        <f>IF($A493="",1,INDEX(Transactions!$N:$N,ROW()-8))</f>
        <v>1</v>
      </c>
      <c r="F493" s="27">
        <f>IF($A493="",0,INDEX(Transactions!$O:$O,ROW()-8))</f>
        <v>0</v>
      </c>
      <c r="G493" s="27">
        <f>IF($A493="",0,INDEX(Transactions!$P:$P,ROW()-8))</f>
        <v>0</v>
      </c>
    </row>
    <row r="494" spans="1:7" ht="15" customHeight="1" x14ac:dyDescent="0.15">
      <c r="A494" t="str">
        <f>IF(INDEX(Transactions!$J:$J,ROW()-8)="","",INDEX(Transactions!$J:$J,ROW()-8))</f>
        <v/>
      </c>
      <c r="B494" s="293">
        <f ca="1">IF($A494="",TODAY(),INDEX(Transactions!$G:$G,ROW()-8))</f>
        <v>46229</v>
      </c>
      <c r="C494" t="str">
        <f>IF($A494="","",INDEX(Transactions!$A:$A,ROW()-8))</f>
        <v/>
      </c>
      <c r="D494" s="27">
        <f>IF($A494="",0,INDEX(Transactions!$H:$H,ROW()-8))</f>
        <v>0</v>
      </c>
      <c r="E494">
        <f>IF($A494="",1,INDEX(Transactions!$N:$N,ROW()-8))</f>
        <v>1</v>
      </c>
      <c r="F494" s="27">
        <f>IF($A494="",0,INDEX(Transactions!$O:$O,ROW()-8))</f>
        <v>0</v>
      </c>
      <c r="G494" s="27">
        <f>IF($A494="",0,INDEX(Transactions!$P:$P,ROW()-8))</f>
        <v>0</v>
      </c>
    </row>
    <row r="495" spans="1:7" ht="15" customHeight="1" x14ac:dyDescent="0.15">
      <c r="A495" t="str">
        <f>IF(INDEX(Transactions!$J:$J,ROW()-8)="","",INDEX(Transactions!$J:$J,ROW()-8))</f>
        <v/>
      </c>
      <c r="B495" s="293">
        <f ca="1">IF($A495="",TODAY(),INDEX(Transactions!$G:$G,ROW()-8))</f>
        <v>46229</v>
      </c>
      <c r="C495" t="str">
        <f>IF($A495="","",INDEX(Transactions!$A:$A,ROW()-8))</f>
        <v/>
      </c>
      <c r="D495" s="27">
        <f>IF($A495="",0,INDEX(Transactions!$H:$H,ROW()-8))</f>
        <v>0</v>
      </c>
      <c r="E495">
        <f>IF($A495="",1,INDEX(Transactions!$N:$N,ROW()-8))</f>
        <v>1</v>
      </c>
      <c r="F495" s="27">
        <f>IF($A495="",0,INDEX(Transactions!$O:$O,ROW()-8))</f>
        <v>0</v>
      </c>
      <c r="G495" s="27">
        <f>IF($A495="",0,INDEX(Transactions!$P:$P,ROW()-8))</f>
        <v>0</v>
      </c>
    </row>
    <row r="496" spans="1:7" ht="15" customHeight="1" x14ac:dyDescent="0.15">
      <c r="A496" t="str">
        <f>IF(INDEX(Transactions!$J:$J,ROW()-8)="","",INDEX(Transactions!$J:$J,ROW()-8))</f>
        <v/>
      </c>
      <c r="B496" s="293">
        <f ca="1">IF($A496="",TODAY(),INDEX(Transactions!$G:$G,ROW()-8))</f>
        <v>46229</v>
      </c>
      <c r="C496" t="str">
        <f>IF($A496="","",INDEX(Transactions!$A:$A,ROW()-8))</f>
        <v/>
      </c>
      <c r="D496" s="27">
        <f>IF($A496="",0,INDEX(Transactions!$H:$H,ROW()-8))</f>
        <v>0</v>
      </c>
      <c r="E496">
        <f>IF($A496="",1,INDEX(Transactions!$N:$N,ROW()-8))</f>
        <v>1</v>
      </c>
      <c r="F496" s="27">
        <f>IF($A496="",0,INDEX(Transactions!$O:$O,ROW()-8))</f>
        <v>0</v>
      </c>
      <c r="G496" s="27">
        <f>IF($A496="",0,INDEX(Transactions!$P:$P,ROW()-8))</f>
        <v>0</v>
      </c>
    </row>
    <row r="497" spans="1:7" ht="15" customHeight="1" x14ac:dyDescent="0.15">
      <c r="A497" t="str">
        <f>IF(INDEX(Transactions!$J:$J,ROW()-8)="","",INDEX(Transactions!$J:$J,ROW()-8))</f>
        <v/>
      </c>
      <c r="B497" s="293">
        <f ca="1">IF($A497="",TODAY(),INDEX(Transactions!$G:$G,ROW()-8))</f>
        <v>46229</v>
      </c>
      <c r="C497" t="str">
        <f>IF($A497="","",INDEX(Transactions!$A:$A,ROW()-8))</f>
        <v/>
      </c>
      <c r="D497" s="27">
        <f>IF($A497="",0,INDEX(Transactions!$H:$H,ROW()-8))</f>
        <v>0</v>
      </c>
      <c r="E497">
        <f>IF($A497="",1,INDEX(Transactions!$N:$N,ROW()-8))</f>
        <v>1</v>
      </c>
      <c r="F497" s="27">
        <f>IF($A497="",0,INDEX(Transactions!$O:$O,ROW()-8))</f>
        <v>0</v>
      </c>
      <c r="G497" s="27">
        <f>IF($A497="",0,INDEX(Transactions!$P:$P,ROW()-8))</f>
        <v>0</v>
      </c>
    </row>
    <row r="498" spans="1:7" ht="15" customHeight="1" x14ac:dyDescent="0.15">
      <c r="A498" t="str">
        <f>IF(INDEX(Transactions!$J:$J,ROW()-8)="","",INDEX(Transactions!$J:$J,ROW()-8))</f>
        <v/>
      </c>
      <c r="B498" s="293">
        <f ca="1">IF($A498="",TODAY(),INDEX(Transactions!$G:$G,ROW()-8))</f>
        <v>46229</v>
      </c>
      <c r="C498" t="str">
        <f>IF($A498="","",INDEX(Transactions!$A:$A,ROW()-8))</f>
        <v/>
      </c>
      <c r="D498" s="27">
        <f>IF($A498="",0,INDEX(Transactions!$H:$H,ROW()-8))</f>
        <v>0</v>
      </c>
      <c r="E498">
        <f>IF($A498="",1,INDEX(Transactions!$N:$N,ROW()-8))</f>
        <v>1</v>
      </c>
      <c r="F498" s="27">
        <f>IF($A498="",0,INDEX(Transactions!$O:$O,ROW()-8))</f>
        <v>0</v>
      </c>
      <c r="G498" s="27">
        <f>IF($A498="",0,INDEX(Transactions!$P:$P,ROW()-8))</f>
        <v>0</v>
      </c>
    </row>
    <row r="499" spans="1:7" ht="15" customHeight="1" x14ac:dyDescent="0.15">
      <c r="A499" t="str">
        <f>IF(INDEX(Transactions!$J:$J,ROW()-8)="","",INDEX(Transactions!$J:$J,ROW()-8))</f>
        <v/>
      </c>
      <c r="B499" s="293">
        <f ca="1">IF($A499="",TODAY(),INDEX(Transactions!$G:$G,ROW()-8))</f>
        <v>46229</v>
      </c>
      <c r="C499" t="str">
        <f>IF($A499="","",INDEX(Transactions!$A:$A,ROW()-8))</f>
        <v/>
      </c>
      <c r="D499" s="27">
        <f>IF($A499="",0,INDEX(Transactions!$H:$H,ROW()-8))</f>
        <v>0</v>
      </c>
      <c r="E499">
        <f>IF($A499="",1,INDEX(Transactions!$N:$N,ROW()-8))</f>
        <v>1</v>
      </c>
      <c r="F499" s="27">
        <f>IF($A499="",0,INDEX(Transactions!$O:$O,ROW()-8))</f>
        <v>0</v>
      </c>
      <c r="G499" s="27">
        <f>IF($A499="",0,INDEX(Transactions!$P:$P,ROW()-8))</f>
        <v>0</v>
      </c>
    </row>
    <row r="500" spans="1:7" ht="15" customHeight="1" x14ac:dyDescent="0.15">
      <c r="A500" t="str">
        <f>IF(INDEX(Transactions!$J:$J,ROW()-8)="","",INDEX(Transactions!$J:$J,ROW()-8))</f>
        <v/>
      </c>
      <c r="B500" s="293">
        <f ca="1">IF($A500="",TODAY(),INDEX(Transactions!$G:$G,ROW()-8))</f>
        <v>46229</v>
      </c>
      <c r="C500" t="str">
        <f>IF($A500="","",INDEX(Transactions!$A:$A,ROW()-8))</f>
        <v/>
      </c>
      <c r="D500" s="27">
        <f>IF($A500="",0,INDEX(Transactions!$H:$H,ROW()-8))</f>
        <v>0</v>
      </c>
      <c r="E500">
        <f>IF($A500="",1,INDEX(Transactions!$N:$N,ROW()-8))</f>
        <v>1</v>
      </c>
      <c r="F500" s="27">
        <f>IF($A500="",0,INDEX(Transactions!$O:$O,ROW()-8))</f>
        <v>0</v>
      </c>
      <c r="G500" s="27">
        <f>IF($A500="",0,INDEX(Transactions!$P:$P,ROW()-8))</f>
        <v>0</v>
      </c>
    </row>
    <row r="501" spans="1:7" ht="15" customHeight="1" x14ac:dyDescent="0.15">
      <c r="A501" t="str">
        <f>IF(INDEX(Transactions!$J:$J,ROW()-8)="","",INDEX(Transactions!$J:$J,ROW()-8))</f>
        <v/>
      </c>
      <c r="B501" s="293">
        <f ca="1">IF($A501="",TODAY(),INDEX(Transactions!$G:$G,ROW()-8))</f>
        <v>46229</v>
      </c>
      <c r="C501" t="str">
        <f>IF($A501="","",INDEX(Transactions!$A:$A,ROW()-8))</f>
        <v/>
      </c>
      <c r="D501" s="27">
        <f>IF($A501="",0,INDEX(Transactions!$H:$H,ROW()-8))</f>
        <v>0</v>
      </c>
      <c r="E501">
        <f>IF($A501="",1,INDEX(Transactions!$N:$N,ROW()-8))</f>
        <v>1</v>
      </c>
      <c r="F501" s="27">
        <f>IF($A501="",0,INDEX(Transactions!$O:$O,ROW()-8))</f>
        <v>0</v>
      </c>
      <c r="G501" s="27">
        <f>IF($A501="",0,INDEX(Transactions!$P:$P,ROW()-8))</f>
        <v>0</v>
      </c>
    </row>
    <row r="502" spans="1:7" ht="15" customHeight="1" x14ac:dyDescent="0.15">
      <c r="A502" t="str">
        <f>IF(INDEX(Transactions!$J:$J,ROW()-8)="","",INDEX(Transactions!$J:$J,ROW()-8))</f>
        <v/>
      </c>
      <c r="B502" s="293">
        <f ca="1">IF($A502="",TODAY(),INDEX(Transactions!$G:$G,ROW()-8))</f>
        <v>46229</v>
      </c>
      <c r="C502" t="str">
        <f>IF($A502="","",INDEX(Transactions!$A:$A,ROW()-8))</f>
        <v/>
      </c>
      <c r="D502" s="27">
        <f>IF($A502="",0,INDEX(Transactions!$H:$H,ROW()-8))</f>
        <v>0</v>
      </c>
      <c r="E502">
        <f>IF($A502="",1,INDEX(Transactions!$N:$N,ROW()-8))</f>
        <v>1</v>
      </c>
      <c r="F502" s="27">
        <f>IF($A502="",0,INDEX(Transactions!$O:$O,ROW()-8))</f>
        <v>0</v>
      </c>
      <c r="G502" s="27">
        <f>IF($A502="",0,INDEX(Transactions!$P:$P,ROW()-8))</f>
        <v>0</v>
      </c>
    </row>
    <row r="503" spans="1:7" ht="15" customHeight="1" x14ac:dyDescent="0.15">
      <c r="A503" t="str">
        <f>IF(INDEX(Transactions!$J:$J,ROW()-8)="","",INDEX(Transactions!$J:$J,ROW()-8))</f>
        <v/>
      </c>
      <c r="B503" s="293">
        <f ca="1">IF($A503="",TODAY(),INDEX(Transactions!$G:$G,ROW()-8))</f>
        <v>46229</v>
      </c>
      <c r="C503" t="str">
        <f>IF($A503="","",INDEX(Transactions!$A:$A,ROW()-8))</f>
        <v/>
      </c>
      <c r="D503" s="27">
        <f>IF($A503="",0,INDEX(Transactions!$H:$H,ROW()-8))</f>
        <v>0</v>
      </c>
      <c r="E503">
        <f>IF($A503="",1,INDEX(Transactions!$N:$N,ROW()-8))</f>
        <v>1</v>
      </c>
      <c r="F503" s="27">
        <f>IF($A503="",0,INDEX(Transactions!$O:$O,ROW()-8))</f>
        <v>0</v>
      </c>
      <c r="G503" s="27">
        <f>IF($A503="",0,INDEX(Transactions!$P:$P,ROW()-8))</f>
        <v>0</v>
      </c>
    </row>
    <row r="504" spans="1:7" ht="15" customHeight="1" x14ac:dyDescent="0.15">
      <c r="A504" t="str">
        <f>IF(INDEX(Transactions!$J:$J,ROW()-8)="","",INDEX(Transactions!$J:$J,ROW()-8))</f>
        <v/>
      </c>
      <c r="B504" s="293">
        <f ca="1">IF($A504="",TODAY(),INDEX(Transactions!$G:$G,ROW()-8))</f>
        <v>46229</v>
      </c>
      <c r="C504" t="str">
        <f>IF($A504="","",INDEX(Transactions!$A:$A,ROW()-8))</f>
        <v/>
      </c>
      <c r="D504" s="27">
        <f>IF($A504="",0,INDEX(Transactions!$H:$H,ROW()-8))</f>
        <v>0</v>
      </c>
      <c r="E504">
        <f>IF($A504="",1,INDEX(Transactions!$N:$N,ROW()-8))</f>
        <v>1</v>
      </c>
      <c r="F504" s="27">
        <f>IF($A504="",0,INDEX(Transactions!$O:$O,ROW()-8))</f>
        <v>0</v>
      </c>
      <c r="G504" s="27">
        <f>IF($A504="",0,INDEX(Transactions!$P:$P,ROW()-8))</f>
        <v>0</v>
      </c>
    </row>
    <row r="505" spans="1:7" ht="15" customHeight="1" x14ac:dyDescent="0.15">
      <c r="A505" t="str">
        <f>IF(INDEX(Transactions!$J:$J,ROW()-8)="","",INDEX(Transactions!$J:$J,ROW()-8))</f>
        <v/>
      </c>
      <c r="B505" s="293">
        <f ca="1">IF($A505="",TODAY(),INDEX(Transactions!$G:$G,ROW()-8))</f>
        <v>46229</v>
      </c>
      <c r="C505" t="str">
        <f>IF($A505="","",INDEX(Transactions!$A:$A,ROW()-8))</f>
        <v/>
      </c>
      <c r="D505" s="27">
        <f>IF($A505="",0,INDEX(Transactions!$H:$H,ROW()-8))</f>
        <v>0</v>
      </c>
      <c r="E505">
        <f>IF($A505="",1,INDEX(Transactions!$N:$N,ROW()-8))</f>
        <v>1</v>
      </c>
      <c r="F505" s="27">
        <f>IF($A505="",0,INDEX(Transactions!$O:$O,ROW()-8))</f>
        <v>0</v>
      </c>
      <c r="G505" s="27">
        <f>IF($A505="",0,INDEX(Transactions!$P:$P,ROW()-8))</f>
        <v>0</v>
      </c>
    </row>
    <row r="506" spans="1:7" ht="15" customHeight="1" x14ac:dyDescent="0.15">
      <c r="A506" t="str">
        <f>IF(INDEX(Transactions!$J:$J,ROW()-8)="","",INDEX(Transactions!$J:$J,ROW()-8))</f>
        <v/>
      </c>
      <c r="B506" s="293">
        <f ca="1">IF($A506="",TODAY(),INDEX(Transactions!$G:$G,ROW()-8))</f>
        <v>46229</v>
      </c>
      <c r="C506" t="str">
        <f>IF($A506="","",INDEX(Transactions!$A:$A,ROW()-8))</f>
        <v/>
      </c>
      <c r="D506" s="27">
        <f>IF($A506="",0,INDEX(Transactions!$H:$H,ROW()-8))</f>
        <v>0</v>
      </c>
      <c r="E506">
        <f>IF($A506="",1,INDEX(Transactions!$N:$N,ROW()-8))</f>
        <v>1</v>
      </c>
      <c r="F506" s="27">
        <f>IF($A506="",0,INDEX(Transactions!$O:$O,ROW()-8))</f>
        <v>0</v>
      </c>
      <c r="G506" s="27">
        <f>IF($A506="",0,INDEX(Transactions!$P:$P,ROW()-8))</f>
        <v>0</v>
      </c>
    </row>
    <row r="507" spans="1:7" ht="15" customHeight="1" x14ac:dyDescent="0.15">
      <c r="A507" t="str">
        <f>IF(INDEX(Transactions!$J:$J,ROW()-8)="","",INDEX(Transactions!$J:$J,ROW()-8))</f>
        <v/>
      </c>
      <c r="B507" s="293">
        <f ca="1">IF($A507="",TODAY(),INDEX(Transactions!$G:$G,ROW()-8))</f>
        <v>46229</v>
      </c>
      <c r="C507" t="str">
        <f>IF($A507="","",INDEX(Transactions!$A:$A,ROW()-8))</f>
        <v/>
      </c>
      <c r="D507" s="27">
        <f>IF($A507="",0,INDEX(Transactions!$H:$H,ROW()-8))</f>
        <v>0</v>
      </c>
      <c r="E507">
        <f>IF($A507="",1,INDEX(Transactions!$N:$N,ROW()-8))</f>
        <v>1</v>
      </c>
      <c r="F507" s="27">
        <f>IF($A507="",0,INDEX(Transactions!$O:$O,ROW()-8))</f>
        <v>0</v>
      </c>
      <c r="G507" s="27">
        <f>IF($A507="",0,INDEX(Transactions!$P:$P,ROW()-8))</f>
        <v>0</v>
      </c>
    </row>
    <row r="508" spans="1:7" ht="15" customHeight="1" x14ac:dyDescent="0.15">
      <c r="A508" t="str">
        <f>IF(INDEX(Transactions!$J:$J,ROW()-8)="","",INDEX(Transactions!$J:$J,ROW()-8))</f>
        <v/>
      </c>
      <c r="B508" s="293">
        <f ca="1">IF($A508="",TODAY(),INDEX(Transactions!$G:$G,ROW()-8))</f>
        <v>46229</v>
      </c>
      <c r="C508" t="str">
        <f>IF($A508="","",INDEX(Transactions!$A:$A,ROW()-8))</f>
        <v/>
      </c>
      <c r="D508" s="27">
        <f>IF($A508="",0,INDEX(Transactions!$H:$H,ROW()-8))</f>
        <v>0</v>
      </c>
      <c r="E508">
        <f>IF($A508="",1,INDEX(Transactions!$N:$N,ROW()-8))</f>
        <v>1</v>
      </c>
      <c r="F508" s="27">
        <f>IF($A508="",0,INDEX(Transactions!$O:$O,ROW()-8))</f>
        <v>0</v>
      </c>
      <c r="G508" s="27">
        <f>IF($A508="",0,INDEX(Transactions!$P:$P,ROW()-8))</f>
        <v>0</v>
      </c>
    </row>
    <row r="509" spans="1:7" ht="15" customHeight="1" x14ac:dyDescent="0.15">
      <c r="A509" t="str">
        <f>IF(INDEX(Transactions!$J:$J,ROW()-8)="","",INDEX(Transactions!$J:$J,ROW()-8))</f>
        <v/>
      </c>
      <c r="B509" s="293">
        <f ca="1">IF($A509="",TODAY(),INDEX(Transactions!$G:$G,ROW()-8))</f>
        <v>46229</v>
      </c>
      <c r="C509" t="str">
        <f>IF($A509="","",INDEX(Transactions!$A:$A,ROW()-8))</f>
        <v/>
      </c>
      <c r="D509" s="27">
        <f>IF($A509="",0,INDEX(Transactions!$H:$H,ROW()-8))</f>
        <v>0</v>
      </c>
      <c r="E509">
        <f>IF($A509="",1,INDEX(Transactions!$N:$N,ROW()-8))</f>
        <v>1</v>
      </c>
      <c r="F509" s="27">
        <f>IF($A509="",0,INDEX(Transactions!$O:$O,ROW()-8))</f>
        <v>0</v>
      </c>
      <c r="G509" s="27">
        <f>IF($A509="",0,INDEX(Transactions!$P:$P,ROW()-8))</f>
        <v>0</v>
      </c>
    </row>
    <row r="510" spans="1:7" ht="15" customHeight="1" x14ac:dyDescent="0.15">
      <c r="A510" t="str">
        <f>IF(INDEX(Transactions!$J:$J,ROW()-8)="","",INDEX(Transactions!$J:$J,ROW()-8))</f>
        <v/>
      </c>
      <c r="B510" s="293">
        <f ca="1">IF($A510="",TODAY(),INDEX(Transactions!$G:$G,ROW()-8))</f>
        <v>46229</v>
      </c>
      <c r="C510" t="str">
        <f>IF($A510="","",INDEX(Transactions!$A:$A,ROW()-8))</f>
        <v/>
      </c>
      <c r="D510" s="27">
        <f>IF($A510="",0,INDEX(Transactions!$H:$H,ROW()-8))</f>
        <v>0</v>
      </c>
      <c r="E510">
        <f>IF($A510="",1,INDEX(Transactions!$N:$N,ROW()-8))</f>
        <v>1</v>
      </c>
      <c r="F510" s="27">
        <f>IF($A510="",0,INDEX(Transactions!$O:$O,ROW()-8))</f>
        <v>0</v>
      </c>
      <c r="G510" s="27">
        <f>IF($A510="",0,INDEX(Transactions!$P:$P,ROW()-8))</f>
        <v>0</v>
      </c>
    </row>
    <row r="511" spans="1:7" ht="15" customHeight="1" x14ac:dyDescent="0.15">
      <c r="A511" t="str">
        <f>IF(INDEX(Transactions!$J:$J,ROW()-8)="","",INDEX(Transactions!$J:$J,ROW()-8))</f>
        <v/>
      </c>
      <c r="B511" s="293">
        <f ca="1">IF($A511="",TODAY(),INDEX(Transactions!$G:$G,ROW()-8))</f>
        <v>46229</v>
      </c>
      <c r="C511" t="str">
        <f>IF($A511="","",INDEX(Transactions!$A:$A,ROW()-8))</f>
        <v/>
      </c>
      <c r="D511" s="27">
        <f>IF($A511="",0,INDEX(Transactions!$H:$H,ROW()-8))</f>
        <v>0</v>
      </c>
      <c r="E511">
        <f>IF($A511="",1,INDEX(Transactions!$N:$N,ROW()-8))</f>
        <v>1</v>
      </c>
      <c r="F511" s="27">
        <f>IF($A511="",0,INDEX(Transactions!$O:$O,ROW()-8))</f>
        <v>0</v>
      </c>
      <c r="G511" s="27">
        <f>IF($A511="",0,INDEX(Transactions!$P:$P,ROW()-8))</f>
        <v>0</v>
      </c>
    </row>
    <row r="512" spans="1:7" ht="15" customHeight="1" x14ac:dyDescent="0.15">
      <c r="A512" t="str">
        <f>IF(INDEX(Transactions!$J:$J,ROW()-8)="","",INDEX(Transactions!$J:$J,ROW()-8))</f>
        <v/>
      </c>
      <c r="B512" s="293">
        <f ca="1">IF($A512="",TODAY(),INDEX(Transactions!$G:$G,ROW()-8))</f>
        <v>46229</v>
      </c>
      <c r="C512" t="str">
        <f>IF($A512="","",INDEX(Transactions!$A:$A,ROW()-8))</f>
        <v/>
      </c>
      <c r="D512" s="27">
        <f>IF($A512="",0,INDEX(Transactions!$H:$H,ROW()-8))</f>
        <v>0</v>
      </c>
      <c r="E512">
        <f>IF($A512="",1,INDEX(Transactions!$N:$N,ROW()-8))</f>
        <v>1</v>
      </c>
      <c r="F512" s="27">
        <f>IF($A512="",0,INDEX(Transactions!$O:$O,ROW()-8))</f>
        <v>0</v>
      </c>
      <c r="G512" s="27">
        <f>IF($A512="",0,INDEX(Transactions!$P:$P,ROW()-8))</f>
        <v>0</v>
      </c>
    </row>
    <row r="513" spans="1:7" ht="15" customHeight="1" x14ac:dyDescent="0.15">
      <c r="A513" t="str">
        <f>IF(INDEX(Transactions!$J:$J,ROW()-8)="","",INDEX(Transactions!$J:$J,ROW()-8))</f>
        <v/>
      </c>
      <c r="B513" s="293">
        <f ca="1">IF($A513="",TODAY(),INDEX(Transactions!$G:$G,ROW()-8))</f>
        <v>46229</v>
      </c>
      <c r="C513" t="str">
        <f>IF($A513="","",INDEX(Transactions!$A:$A,ROW()-8))</f>
        <v/>
      </c>
      <c r="D513" s="27">
        <f>IF($A513="",0,INDEX(Transactions!$H:$H,ROW()-8))</f>
        <v>0</v>
      </c>
      <c r="E513">
        <f>IF($A513="",1,INDEX(Transactions!$N:$N,ROW()-8))</f>
        <v>1</v>
      </c>
      <c r="F513" s="27">
        <f>IF($A513="",0,INDEX(Transactions!$O:$O,ROW()-8))</f>
        <v>0</v>
      </c>
      <c r="G513" s="27">
        <f>IF($A513="",0,INDEX(Transactions!$P:$P,ROW()-8))</f>
        <v>0</v>
      </c>
    </row>
    <row r="514" spans="1:7" ht="15" customHeight="1" x14ac:dyDescent="0.15">
      <c r="A514" t="str">
        <f>IF(INDEX(Transactions!$J:$J,ROW()-8)="","",INDEX(Transactions!$J:$J,ROW()-8))</f>
        <v/>
      </c>
      <c r="B514" s="293">
        <f ca="1">IF($A514="",TODAY(),INDEX(Transactions!$G:$G,ROW()-8))</f>
        <v>46229</v>
      </c>
      <c r="C514" t="str">
        <f>IF($A514="","",INDEX(Transactions!$A:$A,ROW()-8))</f>
        <v/>
      </c>
      <c r="D514" s="27">
        <f>IF($A514="",0,INDEX(Transactions!$H:$H,ROW()-8))</f>
        <v>0</v>
      </c>
      <c r="E514">
        <f>IF($A514="",1,INDEX(Transactions!$N:$N,ROW()-8))</f>
        <v>1</v>
      </c>
      <c r="F514" s="27">
        <f>IF($A514="",0,INDEX(Transactions!$O:$O,ROW()-8))</f>
        <v>0</v>
      </c>
      <c r="G514" s="27">
        <f>IF($A514="",0,INDEX(Transactions!$P:$P,ROW()-8))</f>
        <v>0</v>
      </c>
    </row>
    <row r="515" spans="1:7" ht="15" customHeight="1" x14ac:dyDescent="0.15">
      <c r="A515" t="str">
        <f>IF(INDEX(Transactions!$J:$J,ROW()-8)="","",INDEX(Transactions!$J:$J,ROW()-8))</f>
        <v/>
      </c>
      <c r="B515" s="293">
        <f ca="1">IF($A515="",TODAY(),INDEX(Transactions!$G:$G,ROW()-8))</f>
        <v>46229</v>
      </c>
      <c r="C515" t="str">
        <f>IF($A515="","",INDEX(Transactions!$A:$A,ROW()-8))</f>
        <v/>
      </c>
      <c r="D515" s="27">
        <f>IF($A515="",0,INDEX(Transactions!$H:$H,ROW()-8))</f>
        <v>0</v>
      </c>
      <c r="E515">
        <f>IF($A515="",1,INDEX(Transactions!$N:$N,ROW()-8))</f>
        <v>1</v>
      </c>
      <c r="F515" s="27">
        <f>IF($A515="",0,INDEX(Transactions!$O:$O,ROW()-8))</f>
        <v>0</v>
      </c>
      <c r="G515" s="27">
        <f>IF($A515="",0,INDEX(Transactions!$P:$P,ROW()-8))</f>
        <v>0</v>
      </c>
    </row>
    <row r="516" spans="1:7" ht="15" customHeight="1" x14ac:dyDescent="0.15">
      <c r="A516" t="str">
        <f>IF(INDEX(Transactions!$J:$J,ROW()-8)="","",INDEX(Transactions!$J:$J,ROW()-8))</f>
        <v/>
      </c>
      <c r="B516" s="293">
        <f ca="1">IF($A516="",TODAY(),INDEX(Transactions!$G:$G,ROW()-8))</f>
        <v>46229</v>
      </c>
      <c r="C516" t="str">
        <f>IF($A516="","",INDEX(Transactions!$A:$A,ROW()-8))</f>
        <v/>
      </c>
      <c r="D516" s="27">
        <f>IF($A516="",0,INDEX(Transactions!$H:$H,ROW()-8))</f>
        <v>0</v>
      </c>
      <c r="E516">
        <f>IF($A516="",1,INDEX(Transactions!$N:$N,ROW()-8))</f>
        <v>1</v>
      </c>
      <c r="F516" s="27">
        <f>IF($A516="",0,INDEX(Transactions!$O:$O,ROW()-8))</f>
        <v>0</v>
      </c>
      <c r="G516" s="27">
        <f>IF($A516="",0,INDEX(Transactions!$P:$P,ROW()-8))</f>
        <v>0</v>
      </c>
    </row>
    <row r="517" spans="1:7" ht="15" customHeight="1" x14ac:dyDescent="0.15">
      <c r="A517" t="str">
        <f>IF(INDEX(Transactions!$J:$J,ROW()-8)="","",INDEX(Transactions!$J:$J,ROW()-8))</f>
        <v/>
      </c>
      <c r="B517" s="293">
        <f ca="1">IF($A517="",TODAY(),INDEX(Transactions!$G:$G,ROW()-8))</f>
        <v>46229</v>
      </c>
      <c r="C517" t="str">
        <f>IF($A517="","",INDEX(Transactions!$A:$A,ROW()-8))</f>
        <v/>
      </c>
      <c r="D517" s="27">
        <f>IF($A517="",0,INDEX(Transactions!$H:$H,ROW()-8))</f>
        <v>0</v>
      </c>
      <c r="E517">
        <f>IF($A517="",1,INDEX(Transactions!$N:$N,ROW()-8))</f>
        <v>1</v>
      </c>
      <c r="F517" s="27">
        <f>IF($A517="",0,INDEX(Transactions!$O:$O,ROW()-8))</f>
        <v>0</v>
      </c>
      <c r="G517" s="27">
        <f>IF($A517="",0,INDEX(Transactions!$P:$P,ROW()-8))</f>
        <v>0</v>
      </c>
    </row>
    <row r="518" spans="1:7" ht="15" customHeight="1" x14ac:dyDescent="0.15">
      <c r="A518" t="str">
        <f>IF(INDEX(Transactions!$J:$J,ROW()-8)="","",INDEX(Transactions!$J:$J,ROW()-8))</f>
        <v/>
      </c>
      <c r="B518" s="293">
        <f ca="1">IF($A518="",TODAY(),INDEX(Transactions!$G:$G,ROW()-8))</f>
        <v>46229</v>
      </c>
      <c r="C518" t="str">
        <f>IF($A518="","",INDEX(Transactions!$A:$A,ROW()-8))</f>
        <v/>
      </c>
      <c r="D518" s="27">
        <f>IF($A518="",0,INDEX(Transactions!$H:$H,ROW()-8))</f>
        <v>0</v>
      </c>
      <c r="E518">
        <f>IF($A518="",1,INDEX(Transactions!$N:$N,ROW()-8))</f>
        <v>1</v>
      </c>
      <c r="F518" s="27">
        <f>IF($A518="",0,INDEX(Transactions!$O:$O,ROW()-8))</f>
        <v>0</v>
      </c>
      <c r="G518" s="27">
        <f>IF($A518="",0,INDEX(Transactions!$P:$P,ROW()-8))</f>
        <v>0</v>
      </c>
    </row>
    <row r="519" spans="1:7" ht="15" customHeight="1" x14ac:dyDescent="0.15">
      <c r="A519" t="str">
        <f>IF(INDEX(Transactions!$J:$J,ROW()-8)="","",INDEX(Transactions!$J:$J,ROW()-8))</f>
        <v/>
      </c>
      <c r="B519" s="293">
        <f ca="1">IF($A519="",TODAY(),INDEX(Transactions!$G:$G,ROW()-8))</f>
        <v>46229</v>
      </c>
      <c r="C519" t="str">
        <f>IF($A519="","",INDEX(Transactions!$A:$A,ROW()-8))</f>
        <v/>
      </c>
      <c r="D519" s="27">
        <f>IF($A519="",0,INDEX(Transactions!$H:$H,ROW()-8))</f>
        <v>0</v>
      </c>
      <c r="E519">
        <f>IF($A519="",1,INDEX(Transactions!$N:$N,ROW()-8))</f>
        <v>1</v>
      </c>
      <c r="F519" s="27">
        <f>IF($A519="",0,INDEX(Transactions!$O:$O,ROW()-8))</f>
        <v>0</v>
      </c>
      <c r="G519" s="27">
        <f>IF($A519="",0,INDEX(Transactions!$P:$P,ROW()-8))</f>
        <v>0</v>
      </c>
    </row>
    <row r="520" spans="1:7" ht="15" customHeight="1" x14ac:dyDescent="0.15">
      <c r="A520" t="str">
        <f>IF(INDEX(Transactions!$J:$J,ROW()-8)="","",INDEX(Transactions!$J:$J,ROW()-8))</f>
        <v/>
      </c>
      <c r="B520" s="293">
        <f ca="1">IF($A520="",TODAY(),INDEX(Transactions!$G:$G,ROW()-8))</f>
        <v>46229</v>
      </c>
      <c r="C520" t="str">
        <f>IF($A520="","",INDEX(Transactions!$A:$A,ROW()-8))</f>
        <v/>
      </c>
      <c r="D520" s="27">
        <f>IF($A520="",0,INDEX(Transactions!$H:$H,ROW()-8))</f>
        <v>0</v>
      </c>
      <c r="E520">
        <f>IF($A520="",1,INDEX(Transactions!$N:$N,ROW()-8))</f>
        <v>1</v>
      </c>
      <c r="F520" s="27">
        <f>IF($A520="",0,INDEX(Transactions!$O:$O,ROW()-8))</f>
        <v>0</v>
      </c>
      <c r="G520" s="27">
        <f>IF($A520="",0,INDEX(Transactions!$P:$P,ROW()-8))</f>
        <v>0</v>
      </c>
    </row>
    <row r="521" spans="1:7" ht="15" customHeight="1" x14ac:dyDescent="0.15">
      <c r="A521" t="str">
        <f>IF(INDEX(Transactions!$J:$J,ROW()-8)="","",INDEX(Transactions!$J:$J,ROW()-8))</f>
        <v/>
      </c>
      <c r="B521" s="293">
        <f ca="1">IF($A521="",TODAY(),INDEX(Transactions!$G:$G,ROW()-8))</f>
        <v>46229</v>
      </c>
      <c r="C521" t="str">
        <f>IF($A521="","",INDEX(Transactions!$A:$A,ROW()-8))</f>
        <v/>
      </c>
      <c r="D521" s="27">
        <f>IF($A521="",0,INDEX(Transactions!$H:$H,ROW()-8))</f>
        <v>0</v>
      </c>
      <c r="E521">
        <f>IF($A521="",1,INDEX(Transactions!$N:$N,ROW()-8))</f>
        <v>1</v>
      </c>
      <c r="F521" s="27">
        <f>IF($A521="",0,INDEX(Transactions!$O:$O,ROW()-8))</f>
        <v>0</v>
      </c>
      <c r="G521" s="27">
        <f>IF($A521="",0,INDEX(Transactions!$P:$P,ROW()-8))</f>
        <v>0</v>
      </c>
    </row>
    <row r="522" spans="1:7" ht="15" customHeight="1" x14ac:dyDescent="0.15">
      <c r="A522" t="str">
        <f>IF(INDEX(Transactions!$J:$J,ROW()-8)="","",INDEX(Transactions!$J:$J,ROW()-8))</f>
        <v/>
      </c>
      <c r="B522" s="293">
        <f ca="1">IF($A522="",TODAY(),INDEX(Transactions!$G:$G,ROW()-8))</f>
        <v>46229</v>
      </c>
      <c r="C522" t="str">
        <f>IF($A522="","",INDEX(Transactions!$A:$A,ROW()-8))</f>
        <v/>
      </c>
      <c r="D522" s="27">
        <f>IF($A522="",0,INDEX(Transactions!$H:$H,ROW()-8))</f>
        <v>0</v>
      </c>
      <c r="E522">
        <f>IF($A522="",1,INDEX(Transactions!$N:$N,ROW()-8))</f>
        <v>1</v>
      </c>
      <c r="F522" s="27">
        <f>IF($A522="",0,INDEX(Transactions!$O:$O,ROW()-8))</f>
        <v>0</v>
      </c>
      <c r="G522" s="27">
        <f>IF($A522="",0,INDEX(Transactions!$P:$P,ROW()-8))</f>
        <v>0</v>
      </c>
    </row>
    <row r="523" spans="1:7" ht="15" customHeight="1" x14ac:dyDescent="0.15">
      <c r="A523" t="str">
        <f>IF(INDEX(Transactions!$J:$J,ROW()-8)="","",INDEX(Transactions!$J:$J,ROW()-8))</f>
        <v/>
      </c>
      <c r="B523" s="293">
        <f ca="1">IF($A523="",TODAY(),INDEX(Transactions!$G:$G,ROW()-8))</f>
        <v>46229</v>
      </c>
      <c r="C523" t="str">
        <f>IF($A523="","",INDEX(Transactions!$A:$A,ROW()-8))</f>
        <v/>
      </c>
      <c r="D523" s="27">
        <f>IF($A523="",0,INDEX(Transactions!$H:$H,ROW()-8))</f>
        <v>0</v>
      </c>
      <c r="E523">
        <f>IF($A523="",1,INDEX(Transactions!$N:$N,ROW()-8))</f>
        <v>1</v>
      </c>
      <c r="F523" s="27">
        <f>IF($A523="",0,INDEX(Transactions!$O:$O,ROW()-8))</f>
        <v>0</v>
      </c>
      <c r="G523" s="27">
        <f>IF($A523="",0,INDEX(Transactions!$P:$P,ROW()-8))</f>
        <v>0</v>
      </c>
    </row>
    <row r="524" spans="1:7" ht="15" customHeight="1" x14ac:dyDescent="0.15">
      <c r="A524" t="str">
        <f>IF(INDEX(Transactions!$J:$J,ROW()-8)="","",INDEX(Transactions!$J:$J,ROW()-8))</f>
        <v/>
      </c>
      <c r="B524" s="293">
        <f ca="1">IF($A524="",TODAY(),INDEX(Transactions!$G:$G,ROW()-8))</f>
        <v>46229</v>
      </c>
      <c r="C524" t="str">
        <f>IF($A524="","",INDEX(Transactions!$A:$A,ROW()-8))</f>
        <v/>
      </c>
      <c r="D524" s="27">
        <f>IF($A524="",0,INDEX(Transactions!$H:$H,ROW()-8))</f>
        <v>0</v>
      </c>
      <c r="E524">
        <f>IF($A524="",1,INDEX(Transactions!$N:$N,ROW()-8))</f>
        <v>1</v>
      </c>
      <c r="F524" s="27">
        <f>IF($A524="",0,INDEX(Transactions!$O:$O,ROW()-8))</f>
        <v>0</v>
      </c>
      <c r="G524" s="27">
        <f>IF($A524="",0,INDEX(Transactions!$P:$P,ROW()-8))</f>
        <v>0</v>
      </c>
    </row>
    <row r="525" spans="1:7" ht="15" customHeight="1" x14ac:dyDescent="0.15">
      <c r="A525" t="str">
        <f>IF(INDEX(Transactions!$J:$J,ROW()-8)="","",INDEX(Transactions!$J:$J,ROW()-8))</f>
        <v/>
      </c>
      <c r="B525" s="293">
        <f ca="1">IF($A525="",TODAY(),INDEX(Transactions!$G:$G,ROW()-8))</f>
        <v>46229</v>
      </c>
      <c r="C525" t="str">
        <f>IF($A525="","",INDEX(Transactions!$A:$A,ROW()-8))</f>
        <v/>
      </c>
      <c r="D525" s="27">
        <f>IF($A525="",0,INDEX(Transactions!$H:$H,ROW()-8))</f>
        <v>0</v>
      </c>
      <c r="E525">
        <f>IF($A525="",1,INDEX(Transactions!$N:$N,ROW()-8))</f>
        <v>1</v>
      </c>
      <c r="F525" s="27">
        <f>IF($A525="",0,INDEX(Transactions!$O:$O,ROW()-8))</f>
        <v>0</v>
      </c>
      <c r="G525" s="27">
        <f>IF($A525="",0,INDEX(Transactions!$P:$P,ROW()-8))</f>
        <v>0</v>
      </c>
    </row>
    <row r="526" spans="1:7" ht="15" customHeight="1" x14ac:dyDescent="0.15">
      <c r="A526" t="str">
        <f>IF(INDEX(Transactions!$J:$J,ROW()-8)="","",INDEX(Transactions!$J:$J,ROW()-8))</f>
        <v/>
      </c>
      <c r="B526" s="293">
        <f ca="1">IF($A526="",TODAY(),INDEX(Transactions!$G:$G,ROW()-8))</f>
        <v>46229</v>
      </c>
      <c r="C526" t="str">
        <f>IF($A526="","",INDEX(Transactions!$A:$A,ROW()-8))</f>
        <v/>
      </c>
      <c r="D526" s="27">
        <f>IF($A526="",0,INDEX(Transactions!$H:$H,ROW()-8))</f>
        <v>0</v>
      </c>
      <c r="E526">
        <f>IF($A526="",1,INDEX(Transactions!$N:$N,ROW()-8))</f>
        <v>1</v>
      </c>
      <c r="F526" s="27">
        <f>IF($A526="",0,INDEX(Transactions!$O:$O,ROW()-8))</f>
        <v>0</v>
      </c>
      <c r="G526" s="27">
        <f>IF($A526="",0,INDEX(Transactions!$P:$P,ROW()-8))</f>
        <v>0</v>
      </c>
    </row>
    <row r="527" spans="1:7" ht="15" customHeight="1" x14ac:dyDescent="0.15">
      <c r="A527" t="str">
        <f>IF(INDEX(Transactions!$J:$J,ROW()-8)="","",INDEX(Transactions!$J:$J,ROW()-8))</f>
        <v/>
      </c>
      <c r="B527" s="293">
        <f ca="1">IF($A527="",TODAY(),INDEX(Transactions!$G:$G,ROW()-8))</f>
        <v>46229</v>
      </c>
      <c r="C527" t="str">
        <f>IF($A527="","",INDEX(Transactions!$A:$A,ROW()-8))</f>
        <v/>
      </c>
      <c r="D527" s="27">
        <f>IF($A527="",0,INDEX(Transactions!$H:$H,ROW()-8))</f>
        <v>0</v>
      </c>
      <c r="E527">
        <f>IF($A527="",1,INDEX(Transactions!$N:$N,ROW()-8))</f>
        <v>1</v>
      </c>
      <c r="F527" s="27">
        <f>IF($A527="",0,INDEX(Transactions!$O:$O,ROW()-8))</f>
        <v>0</v>
      </c>
      <c r="G527" s="27">
        <f>IF($A527="",0,INDEX(Transactions!$P:$P,ROW()-8))</f>
        <v>0</v>
      </c>
    </row>
    <row r="528" spans="1:7" ht="15" customHeight="1" x14ac:dyDescent="0.15">
      <c r="A528" t="str">
        <f>IF(INDEX(Transactions!$J:$J,ROW()-8)="","",INDEX(Transactions!$J:$J,ROW()-8))</f>
        <v/>
      </c>
      <c r="B528" s="293">
        <f ca="1">IF($A528="",TODAY(),INDEX(Transactions!$G:$G,ROW()-8))</f>
        <v>46229</v>
      </c>
      <c r="C528" t="str">
        <f>IF($A528="","",INDEX(Transactions!$A:$A,ROW()-8))</f>
        <v/>
      </c>
      <c r="D528" s="27">
        <f>IF($A528="",0,INDEX(Transactions!$H:$H,ROW()-8))</f>
        <v>0</v>
      </c>
      <c r="E528">
        <f>IF($A528="",1,INDEX(Transactions!$N:$N,ROW()-8))</f>
        <v>1</v>
      </c>
      <c r="F528" s="27">
        <f>IF($A528="",0,INDEX(Transactions!$O:$O,ROW()-8))</f>
        <v>0</v>
      </c>
      <c r="G528" s="27">
        <f>IF($A528="",0,INDEX(Transactions!$P:$P,ROW()-8))</f>
        <v>0</v>
      </c>
    </row>
    <row r="529" spans="1:7" ht="15" customHeight="1" x14ac:dyDescent="0.15">
      <c r="A529" t="str">
        <f>IF(INDEX(Transactions!$J:$J,ROW()-8)="","",INDEX(Transactions!$J:$J,ROW()-8))</f>
        <v/>
      </c>
      <c r="B529" s="293">
        <f ca="1">IF($A529="",TODAY(),INDEX(Transactions!$G:$G,ROW()-8))</f>
        <v>46229</v>
      </c>
      <c r="C529" t="str">
        <f>IF($A529="","",INDEX(Transactions!$A:$A,ROW()-8))</f>
        <v/>
      </c>
      <c r="D529" s="27">
        <f>IF($A529="",0,INDEX(Transactions!$H:$H,ROW()-8))</f>
        <v>0</v>
      </c>
      <c r="E529">
        <f>IF($A529="",1,INDEX(Transactions!$N:$N,ROW()-8))</f>
        <v>1</v>
      </c>
      <c r="F529" s="27">
        <f>IF($A529="",0,INDEX(Transactions!$O:$O,ROW()-8))</f>
        <v>0</v>
      </c>
      <c r="G529" s="27">
        <f>IF($A529="",0,INDEX(Transactions!$P:$P,ROW()-8))</f>
        <v>0</v>
      </c>
    </row>
    <row r="530" spans="1:7" ht="15" customHeight="1" x14ac:dyDescent="0.15">
      <c r="A530" t="str">
        <f>IF(INDEX(Transactions!$J:$J,ROW()-8)="","",INDEX(Transactions!$J:$J,ROW()-8))</f>
        <v/>
      </c>
      <c r="B530" s="293">
        <f ca="1">IF($A530="",TODAY(),INDEX(Transactions!$G:$G,ROW()-8))</f>
        <v>46229</v>
      </c>
      <c r="C530" t="str">
        <f>IF($A530="","",INDEX(Transactions!$A:$A,ROW()-8))</f>
        <v/>
      </c>
      <c r="D530" s="27">
        <f>IF($A530="",0,INDEX(Transactions!$H:$H,ROW()-8))</f>
        <v>0</v>
      </c>
      <c r="E530">
        <f>IF($A530="",1,INDEX(Transactions!$N:$N,ROW()-8))</f>
        <v>1</v>
      </c>
      <c r="F530" s="27">
        <f>IF($A530="",0,INDEX(Transactions!$O:$O,ROW()-8))</f>
        <v>0</v>
      </c>
      <c r="G530" s="27">
        <f>IF($A530="",0,INDEX(Transactions!$P:$P,ROW()-8))</f>
        <v>0</v>
      </c>
    </row>
    <row r="531" spans="1:7" ht="15" customHeight="1" x14ac:dyDescent="0.15">
      <c r="A531" t="str">
        <f>IF(INDEX(Transactions!$J:$J,ROW()-8)="","",INDEX(Transactions!$J:$J,ROW()-8))</f>
        <v/>
      </c>
      <c r="B531" s="293">
        <f ca="1">IF($A531="",TODAY(),INDEX(Transactions!$G:$G,ROW()-8))</f>
        <v>46229</v>
      </c>
      <c r="C531" t="str">
        <f>IF($A531="","",INDEX(Transactions!$A:$A,ROW()-8))</f>
        <v/>
      </c>
      <c r="D531" s="27">
        <f>IF($A531="",0,INDEX(Transactions!$H:$H,ROW()-8))</f>
        <v>0</v>
      </c>
      <c r="E531">
        <f>IF($A531="",1,INDEX(Transactions!$N:$N,ROW()-8))</f>
        <v>1</v>
      </c>
      <c r="F531" s="27">
        <f>IF($A531="",0,INDEX(Transactions!$O:$O,ROW()-8))</f>
        <v>0</v>
      </c>
      <c r="G531" s="27">
        <f>IF($A531="",0,INDEX(Transactions!$P:$P,ROW()-8))</f>
        <v>0</v>
      </c>
    </row>
    <row r="532" spans="1:7" ht="15" customHeight="1" x14ac:dyDescent="0.15">
      <c r="A532" t="str">
        <f>IF(INDEX(Transactions!$J:$J,ROW()-8)="","",INDEX(Transactions!$J:$J,ROW()-8))</f>
        <v/>
      </c>
      <c r="B532" s="293">
        <f ca="1">IF($A532="",TODAY(),INDEX(Transactions!$G:$G,ROW()-8))</f>
        <v>46229</v>
      </c>
      <c r="C532" t="str">
        <f>IF($A532="","",INDEX(Transactions!$A:$A,ROW()-8))</f>
        <v/>
      </c>
      <c r="D532" s="27">
        <f>IF($A532="",0,INDEX(Transactions!$H:$H,ROW()-8))</f>
        <v>0</v>
      </c>
      <c r="E532">
        <f>IF($A532="",1,INDEX(Transactions!$N:$N,ROW()-8))</f>
        <v>1</v>
      </c>
      <c r="F532" s="27">
        <f>IF($A532="",0,INDEX(Transactions!$O:$O,ROW()-8))</f>
        <v>0</v>
      </c>
      <c r="G532" s="27">
        <f>IF($A532="",0,INDEX(Transactions!$P:$P,ROW()-8))</f>
        <v>0</v>
      </c>
    </row>
    <row r="533" spans="1:7" ht="15" customHeight="1" x14ac:dyDescent="0.15">
      <c r="A533" t="str">
        <f>IF(INDEX(Transactions!$J:$J,ROW()-8)="","",INDEX(Transactions!$J:$J,ROW()-8))</f>
        <v/>
      </c>
      <c r="B533" s="293">
        <f ca="1">IF($A533="",TODAY(),INDEX(Transactions!$G:$G,ROW()-8))</f>
        <v>46229</v>
      </c>
      <c r="C533" t="str">
        <f>IF($A533="","",INDEX(Transactions!$A:$A,ROW()-8))</f>
        <v/>
      </c>
      <c r="D533" s="27">
        <f>IF($A533="",0,INDEX(Transactions!$H:$H,ROW()-8))</f>
        <v>0</v>
      </c>
      <c r="E533">
        <f>IF($A533="",1,INDEX(Transactions!$N:$N,ROW()-8))</f>
        <v>1</v>
      </c>
      <c r="F533" s="27">
        <f>IF($A533="",0,INDEX(Transactions!$O:$O,ROW()-8))</f>
        <v>0</v>
      </c>
      <c r="G533" s="27">
        <f>IF($A533="",0,INDEX(Transactions!$P:$P,ROW()-8))</f>
        <v>0</v>
      </c>
    </row>
    <row r="534" spans="1:7" ht="15" customHeight="1" x14ac:dyDescent="0.15">
      <c r="A534" t="str">
        <f>IF(INDEX(Transactions!$J:$J,ROW()-8)="","",INDEX(Transactions!$J:$J,ROW()-8))</f>
        <v/>
      </c>
      <c r="B534" s="293">
        <f ca="1">IF($A534="",TODAY(),INDEX(Transactions!$G:$G,ROW()-8))</f>
        <v>46229</v>
      </c>
      <c r="C534" t="str">
        <f>IF($A534="","",INDEX(Transactions!$A:$A,ROW()-8))</f>
        <v/>
      </c>
      <c r="D534" s="27">
        <f>IF($A534="",0,INDEX(Transactions!$H:$H,ROW()-8))</f>
        <v>0</v>
      </c>
      <c r="E534">
        <f>IF($A534="",1,INDEX(Transactions!$N:$N,ROW()-8))</f>
        <v>1</v>
      </c>
      <c r="F534" s="27">
        <f>IF($A534="",0,INDEX(Transactions!$O:$O,ROW()-8))</f>
        <v>0</v>
      </c>
      <c r="G534" s="27">
        <f>IF($A534="",0,INDEX(Transactions!$P:$P,ROW()-8))</f>
        <v>0</v>
      </c>
    </row>
    <row r="535" spans="1:7" ht="15" customHeight="1" x14ac:dyDescent="0.15">
      <c r="A535" t="str">
        <f>IF(INDEX(Transactions!$J:$J,ROW()-8)="","",INDEX(Transactions!$J:$J,ROW()-8))</f>
        <v/>
      </c>
      <c r="B535" s="293">
        <f ca="1">IF($A535="",TODAY(),INDEX(Transactions!$G:$G,ROW()-8))</f>
        <v>46229</v>
      </c>
      <c r="C535" t="str">
        <f>IF($A535="","",INDEX(Transactions!$A:$A,ROW()-8))</f>
        <v/>
      </c>
      <c r="D535" s="27">
        <f>IF($A535="",0,INDEX(Transactions!$H:$H,ROW()-8))</f>
        <v>0</v>
      </c>
      <c r="E535">
        <f>IF($A535="",1,INDEX(Transactions!$N:$N,ROW()-8))</f>
        <v>1</v>
      </c>
      <c r="F535" s="27">
        <f>IF($A535="",0,INDEX(Transactions!$O:$O,ROW()-8))</f>
        <v>0</v>
      </c>
      <c r="G535" s="27">
        <f>IF($A535="",0,INDEX(Transactions!$P:$P,ROW()-8))</f>
        <v>0</v>
      </c>
    </row>
    <row r="536" spans="1:7" ht="15" customHeight="1" x14ac:dyDescent="0.15">
      <c r="A536" t="str">
        <f>IF(INDEX(Transactions!$J:$J,ROW()-8)="","",INDEX(Transactions!$J:$J,ROW()-8))</f>
        <v/>
      </c>
      <c r="B536" s="293">
        <f ca="1">IF($A536="",TODAY(),INDEX(Transactions!$G:$G,ROW()-8))</f>
        <v>46229</v>
      </c>
      <c r="C536" t="str">
        <f>IF($A536="","",INDEX(Transactions!$A:$A,ROW()-8))</f>
        <v/>
      </c>
      <c r="D536" s="27">
        <f>IF($A536="",0,INDEX(Transactions!$H:$H,ROW()-8))</f>
        <v>0</v>
      </c>
      <c r="E536">
        <f>IF($A536="",1,INDEX(Transactions!$N:$N,ROW()-8))</f>
        <v>1</v>
      </c>
      <c r="F536" s="27">
        <f>IF($A536="",0,INDEX(Transactions!$O:$O,ROW()-8))</f>
        <v>0</v>
      </c>
      <c r="G536" s="27">
        <f>IF($A536="",0,INDEX(Transactions!$P:$P,ROW()-8))</f>
        <v>0</v>
      </c>
    </row>
    <row r="537" spans="1:7" ht="15" customHeight="1" x14ac:dyDescent="0.15">
      <c r="A537" t="str">
        <f>IF(INDEX(Transactions!$J:$J,ROW()-8)="","",INDEX(Transactions!$J:$J,ROW()-8))</f>
        <v/>
      </c>
      <c r="B537" s="293">
        <f ca="1">IF($A537="",TODAY(),INDEX(Transactions!$G:$G,ROW()-8))</f>
        <v>46229</v>
      </c>
      <c r="C537" t="str">
        <f>IF($A537="","",INDEX(Transactions!$A:$A,ROW()-8))</f>
        <v/>
      </c>
      <c r="D537" s="27">
        <f>IF($A537="",0,INDEX(Transactions!$H:$H,ROW()-8))</f>
        <v>0</v>
      </c>
      <c r="E537">
        <f>IF($A537="",1,INDEX(Transactions!$N:$N,ROW()-8))</f>
        <v>1</v>
      </c>
      <c r="F537" s="27">
        <f>IF($A537="",0,INDEX(Transactions!$O:$O,ROW()-8))</f>
        <v>0</v>
      </c>
      <c r="G537" s="27">
        <f>IF($A537="",0,INDEX(Transactions!$P:$P,ROW()-8))</f>
        <v>0</v>
      </c>
    </row>
    <row r="538" spans="1:7" ht="15" customHeight="1" x14ac:dyDescent="0.15">
      <c r="A538" t="str">
        <f>IF(INDEX(Transactions!$J:$J,ROW()-8)="","",INDEX(Transactions!$J:$J,ROW()-8))</f>
        <v/>
      </c>
      <c r="B538" s="293">
        <f ca="1">IF($A538="",TODAY(),INDEX(Transactions!$G:$G,ROW()-8))</f>
        <v>46229</v>
      </c>
      <c r="C538" t="str">
        <f>IF($A538="","",INDEX(Transactions!$A:$A,ROW()-8))</f>
        <v/>
      </c>
      <c r="D538" s="27">
        <f>IF($A538="",0,INDEX(Transactions!$H:$H,ROW()-8))</f>
        <v>0</v>
      </c>
      <c r="E538">
        <f>IF($A538="",1,INDEX(Transactions!$N:$N,ROW()-8))</f>
        <v>1</v>
      </c>
      <c r="F538" s="27">
        <f>IF($A538="",0,INDEX(Transactions!$O:$O,ROW()-8))</f>
        <v>0</v>
      </c>
      <c r="G538" s="27">
        <f>IF($A538="",0,INDEX(Transactions!$P:$P,ROW()-8))</f>
        <v>0</v>
      </c>
    </row>
    <row r="539" spans="1:7" ht="15" customHeight="1" x14ac:dyDescent="0.15">
      <c r="A539" t="str">
        <f>IF(INDEX(Transactions!$J:$J,ROW()-8)="","",INDEX(Transactions!$J:$J,ROW()-8))</f>
        <v/>
      </c>
      <c r="B539" s="293">
        <f ca="1">IF($A539="",TODAY(),INDEX(Transactions!$G:$G,ROW()-8))</f>
        <v>46229</v>
      </c>
      <c r="C539" t="str">
        <f>IF($A539="","",INDEX(Transactions!$A:$A,ROW()-8))</f>
        <v/>
      </c>
      <c r="D539" s="27">
        <f>IF($A539="",0,INDEX(Transactions!$H:$H,ROW()-8))</f>
        <v>0</v>
      </c>
      <c r="E539">
        <f>IF($A539="",1,INDEX(Transactions!$N:$N,ROW()-8))</f>
        <v>1</v>
      </c>
      <c r="F539" s="27">
        <f>IF($A539="",0,INDEX(Transactions!$O:$O,ROW()-8))</f>
        <v>0</v>
      </c>
      <c r="G539" s="27">
        <f>IF($A539="",0,INDEX(Transactions!$P:$P,ROW()-8))</f>
        <v>0</v>
      </c>
    </row>
    <row r="540" spans="1:7" ht="15" customHeight="1" x14ac:dyDescent="0.15">
      <c r="A540" t="str">
        <f>IF(INDEX(Transactions!$J:$J,ROW()-8)="","",INDEX(Transactions!$J:$J,ROW()-8))</f>
        <v/>
      </c>
      <c r="B540" s="293">
        <f ca="1">IF($A540="",TODAY(),INDEX(Transactions!$G:$G,ROW()-8))</f>
        <v>46229</v>
      </c>
      <c r="C540" t="str">
        <f>IF($A540="","",INDEX(Transactions!$A:$A,ROW()-8))</f>
        <v/>
      </c>
      <c r="D540" s="27">
        <f>IF($A540="",0,INDEX(Transactions!$H:$H,ROW()-8))</f>
        <v>0</v>
      </c>
      <c r="E540">
        <f>IF($A540="",1,INDEX(Transactions!$N:$N,ROW()-8))</f>
        <v>1</v>
      </c>
      <c r="F540" s="27">
        <f>IF($A540="",0,INDEX(Transactions!$O:$O,ROW()-8))</f>
        <v>0</v>
      </c>
      <c r="G540" s="27">
        <f>IF($A540="",0,INDEX(Transactions!$P:$P,ROW()-8))</f>
        <v>0</v>
      </c>
    </row>
    <row r="541" spans="1:7" ht="15" customHeight="1" x14ac:dyDescent="0.15">
      <c r="A541" t="str">
        <f>IF(INDEX(Transactions!$J:$J,ROW()-8)="","",INDEX(Transactions!$J:$J,ROW()-8))</f>
        <v/>
      </c>
      <c r="B541" s="293">
        <f ca="1">IF($A541="",TODAY(),INDEX(Transactions!$G:$G,ROW()-8))</f>
        <v>46229</v>
      </c>
      <c r="C541" t="str">
        <f>IF($A541="","",INDEX(Transactions!$A:$A,ROW()-8))</f>
        <v/>
      </c>
      <c r="D541" s="27">
        <f>IF($A541="",0,INDEX(Transactions!$H:$H,ROW()-8))</f>
        <v>0</v>
      </c>
      <c r="E541">
        <f>IF($A541="",1,INDEX(Transactions!$N:$N,ROW()-8))</f>
        <v>1</v>
      </c>
      <c r="F541" s="27">
        <f>IF($A541="",0,INDEX(Transactions!$O:$O,ROW()-8))</f>
        <v>0</v>
      </c>
      <c r="G541" s="27">
        <f>IF($A541="",0,INDEX(Transactions!$P:$P,ROW()-8))</f>
        <v>0</v>
      </c>
    </row>
    <row r="542" spans="1:7" ht="15" customHeight="1" x14ac:dyDescent="0.15">
      <c r="A542" t="str">
        <f>IF(INDEX(Transactions!$J:$J,ROW()-8)="","",INDEX(Transactions!$J:$J,ROW()-8))</f>
        <v/>
      </c>
      <c r="B542" s="293">
        <f ca="1">IF($A542="",TODAY(),INDEX(Transactions!$G:$G,ROW()-8))</f>
        <v>46229</v>
      </c>
      <c r="C542" t="str">
        <f>IF($A542="","",INDEX(Transactions!$A:$A,ROW()-8))</f>
        <v/>
      </c>
      <c r="D542" s="27">
        <f>IF($A542="",0,INDEX(Transactions!$H:$H,ROW()-8))</f>
        <v>0</v>
      </c>
      <c r="E542">
        <f>IF($A542="",1,INDEX(Transactions!$N:$N,ROW()-8))</f>
        <v>1</v>
      </c>
      <c r="F542" s="27">
        <f>IF($A542="",0,INDEX(Transactions!$O:$O,ROW()-8))</f>
        <v>0</v>
      </c>
      <c r="G542" s="27">
        <f>IF($A542="",0,INDEX(Transactions!$P:$P,ROW()-8))</f>
        <v>0</v>
      </c>
    </row>
    <row r="543" spans="1:7" ht="15" customHeight="1" x14ac:dyDescent="0.15">
      <c r="A543" t="str">
        <f>IF(INDEX(Transactions!$J:$J,ROW()-8)="","",INDEX(Transactions!$J:$J,ROW()-8))</f>
        <v/>
      </c>
      <c r="B543" s="293">
        <f ca="1">IF($A543="",TODAY(),INDEX(Transactions!$G:$G,ROW()-8))</f>
        <v>46229</v>
      </c>
      <c r="C543" t="str">
        <f>IF($A543="","",INDEX(Transactions!$A:$A,ROW()-8))</f>
        <v/>
      </c>
      <c r="D543" s="27">
        <f>IF($A543="",0,INDEX(Transactions!$H:$H,ROW()-8))</f>
        <v>0</v>
      </c>
      <c r="E543">
        <f>IF($A543="",1,INDEX(Transactions!$N:$N,ROW()-8))</f>
        <v>1</v>
      </c>
      <c r="F543" s="27">
        <f>IF($A543="",0,INDEX(Transactions!$O:$O,ROW()-8))</f>
        <v>0</v>
      </c>
      <c r="G543" s="27">
        <f>IF($A543="",0,INDEX(Transactions!$P:$P,ROW()-8))</f>
        <v>0</v>
      </c>
    </row>
    <row r="544" spans="1:7" ht="15" customHeight="1" x14ac:dyDescent="0.15">
      <c r="A544" t="str">
        <f>IF(INDEX(Transactions!$J:$J,ROW()-8)="","",INDEX(Transactions!$J:$J,ROW()-8))</f>
        <v/>
      </c>
      <c r="B544" s="293">
        <f ca="1">IF($A544="",TODAY(),INDEX(Transactions!$G:$G,ROW()-8))</f>
        <v>46229</v>
      </c>
      <c r="C544" t="str">
        <f>IF($A544="","",INDEX(Transactions!$A:$A,ROW()-8))</f>
        <v/>
      </c>
      <c r="D544" s="27">
        <f>IF($A544="",0,INDEX(Transactions!$H:$H,ROW()-8))</f>
        <v>0</v>
      </c>
      <c r="E544">
        <f>IF($A544="",1,INDEX(Transactions!$N:$N,ROW()-8))</f>
        <v>1</v>
      </c>
      <c r="F544" s="27">
        <f>IF($A544="",0,INDEX(Transactions!$O:$O,ROW()-8))</f>
        <v>0</v>
      </c>
      <c r="G544" s="27">
        <f>IF($A544="",0,INDEX(Transactions!$P:$P,ROW()-8))</f>
        <v>0</v>
      </c>
    </row>
    <row r="545" spans="1:7" ht="15" customHeight="1" x14ac:dyDescent="0.15">
      <c r="A545" t="str">
        <f>IF(INDEX(Transactions!$J:$J,ROW()-8)="","",INDEX(Transactions!$J:$J,ROW()-8))</f>
        <v/>
      </c>
      <c r="B545" s="293">
        <f ca="1">IF($A545="",TODAY(),INDEX(Transactions!$G:$G,ROW()-8))</f>
        <v>46229</v>
      </c>
      <c r="C545" t="str">
        <f>IF($A545="","",INDEX(Transactions!$A:$A,ROW()-8))</f>
        <v/>
      </c>
      <c r="D545" s="27">
        <f>IF($A545="",0,INDEX(Transactions!$H:$H,ROW()-8))</f>
        <v>0</v>
      </c>
      <c r="E545">
        <f>IF($A545="",1,INDEX(Transactions!$N:$N,ROW()-8))</f>
        <v>1</v>
      </c>
      <c r="F545" s="27">
        <f>IF($A545="",0,INDEX(Transactions!$O:$O,ROW()-8))</f>
        <v>0</v>
      </c>
      <c r="G545" s="27">
        <f>IF($A545="",0,INDEX(Transactions!$P:$P,ROW()-8))</f>
        <v>0</v>
      </c>
    </row>
    <row r="546" spans="1:7" ht="15" customHeight="1" x14ac:dyDescent="0.15">
      <c r="A546" t="str">
        <f>IF(INDEX(Transactions!$J:$J,ROW()-8)="","",INDEX(Transactions!$J:$J,ROW()-8))</f>
        <v/>
      </c>
      <c r="B546" s="293">
        <f ca="1">IF($A546="",TODAY(),INDEX(Transactions!$G:$G,ROW()-8))</f>
        <v>46229</v>
      </c>
      <c r="C546" t="str">
        <f>IF($A546="","",INDEX(Transactions!$A:$A,ROW()-8))</f>
        <v/>
      </c>
      <c r="D546" s="27">
        <f>IF($A546="",0,INDEX(Transactions!$H:$H,ROW()-8))</f>
        <v>0</v>
      </c>
      <c r="E546">
        <f>IF($A546="",1,INDEX(Transactions!$N:$N,ROW()-8))</f>
        <v>1</v>
      </c>
      <c r="F546" s="27">
        <f>IF($A546="",0,INDEX(Transactions!$O:$O,ROW()-8))</f>
        <v>0</v>
      </c>
      <c r="G546" s="27">
        <f>IF($A546="",0,INDEX(Transactions!$P:$P,ROW()-8))</f>
        <v>0</v>
      </c>
    </row>
    <row r="547" spans="1:7" ht="15" customHeight="1" x14ac:dyDescent="0.15">
      <c r="A547" t="str">
        <f>IF(INDEX(Transactions!$J:$J,ROW()-8)="","",INDEX(Transactions!$J:$J,ROW()-8))</f>
        <v/>
      </c>
      <c r="B547" s="293">
        <f ca="1">IF($A547="",TODAY(),INDEX(Transactions!$G:$G,ROW()-8))</f>
        <v>46229</v>
      </c>
      <c r="C547" t="str">
        <f>IF($A547="","",INDEX(Transactions!$A:$A,ROW()-8))</f>
        <v/>
      </c>
      <c r="D547" s="27">
        <f>IF($A547="",0,INDEX(Transactions!$H:$H,ROW()-8))</f>
        <v>0</v>
      </c>
      <c r="E547">
        <f>IF($A547="",1,INDEX(Transactions!$N:$N,ROW()-8))</f>
        <v>1</v>
      </c>
      <c r="F547" s="27">
        <f>IF($A547="",0,INDEX(Transactions!$O:$O,ROW()-8))</f>
        <v>0</v>
      </c>
      <c r="G547" s="27">
        <f>IF($A547="",0,INDEX(Transactions!$P:$P,ROW()-8))</f>
        <v>0</v>
      </c>
    </row>
    <row r="548" spans="1:7" ht="15" customHeight="1" x14ac:dyDescent="0.15">
      <c r="A548" t="str">
        <f>IF(INDEX(Transactions!$J:$J,ROW()-8)="","",INDEX(Transactions!$J:$J,ROW()-8))</f>
        <v/>
      </c>
      <c r="B548" s="293">
        <f ca="1">IF($A548="",TODAY(),INDEX(Transactions!$G:$G,ROW()-8))</f>
        <v>46229</v>
      </c>
      <c r="C548" t="str">
        <f>IF($A548="","",INDEX(Transactions!$A:$A,ROW()-8))</f>
        <v/>
      </c>
      <c r="D548" s="27">
        <f>IF($A548="",0,INDEX(Transactions!$H:$H,ROW()-8))</f>
        <v>0</v>
      </c>
      <c r="E548">
        <f>IF($A548="",1,INDEX(Transactions!$N:$N,ROW()-8))</f>
        <v>1</v>
      </c>
      <c r="F548" s="27">
        <f>IF($A548="",0,INDEX(Transactions!$O:$O,ROW()-8))</f>
        <v>0</v>
      </c>
      <c r="G548" s="27">
        <f>IF($A548="",0,INDEX(Transactions!$P:$P,ROW()-8))</f>
        <v>0</v>
      </c>
    </row>
    <row r="549" spans="1:7" ht="15" customHeight="1" x14ac:dyDescent="0.15">
      <c r="A549" t="str">
        <f>IF(INDEX(Transactions!$J:$J,ROW()-8)="","",INDEX(Transactions!$J:$J,ROW()-8))</f>
        <v/>
      </c>
      <c r="B549" s="293">
        <f ca="1">IF($A549="",TODAY(),INDEX(Transactions!$G:$G,ROW()-8))</f>
        <v>46229</v>
      </c>
      <c r="C549" t="str">
        <f>IF($A549="","",INDEX(Transactions!$A:$A,ROW()-8))</f>
        <v/>
      </c>
      <c r="D549" s="27">
        <f>IF($A549="",0,INDEX(Transactions!$H:$H,ROW()-8))</f>
        <v>0</v>
      </c>
      <c r="E549">
        <f>IF($A549="",1,INDEX(Transactions!$N:$N,ROW()-8))</f>
        <v>1</v>
      </c>
      <c r="F549" s="27">
        <f>IF($A549="",0,INDEX(Transactions!$O:$O,ROW()-8))</f>
        <v>0</v>
      </c>
      <c r="G549" s="27">
        <f>IF($A549="",0,INDEX(Transactions!$P:$P,ROW()-8))</f>
        <v>0</v>
      </c>
    </row>
    <row r="550" spans="1:7" ht="15" customHeight="1" x14ac:dyDescent="0.15">
      <c r="A550" t="str">
        <f>IF(INDEX(Transactions!$J:$J,ROW()-8)="","",INDEX(Transactions!$J:$J,ROW()-8))</f>
        <v/>
      </c>
      <c r="B550" s="293">
        <f ca="1">IF($A550="",TODAY(),INDEX(Transactions!$G:$G,ROW()-8))</f>
        <v>46229</v>
      </c>
      <c r="C550" t="str">
        <f>IF($A550="","",INDEX(Transactions!$A:$A,ROW()-8))</f>
        <v/>
      </c>
      <c r="D550" s="27">
        <f>IF($A550="",0,INDEX(Transactions!$H:$H,ROW()-8))</f>
        <v>0</v>
      </c>
      <c r="E550">
        <f>IF($A550="",1,INDEX(Transactions!$N:$N,ROW()-8))</f>
        <v>1</v>
      </c>
      <c r="F550" s="27">
        <f>IF($A550="",0,INDEX(Transactions!$O:$O,ROW()-8))</f>
        <v>0</v>
      </c>
      <c r="G550" s="27">
        <f>IF($A550="",0,INDEX(Transactions!$P:$P,ROW()-8))</f>
        <v>0</v>
      </c>
    </row>
    <row r="551" spans="1:7" ht="15" customHeight="1" x14ac:dyDescent="0.15">
      <c r="A551" t="str">
        <f>IF(INDEX(Transactions!$J:$J,ROW()-8)="","",INDEX(Transactions!$J:$J,ROW()-8))</f>
        <v/>
      </c>
      <c r="B551" s="293">
        <f ca="1">IF($A551="",TODAY(),INDEX(Transactions!$G:$G,ROW()-8))</f>
        <v>46229</v>
      </c>
      <c r="C551" t="str">
        <f>IF($A551="","",INDEX(Transactions!$A:$A,ROW()-8))</f>
        <v/>
      </c>
      <c r="D551" s="27">
        <f>IF($A551="",0,INDEX(Transactions!$H:$H,ROW()-8))</f>
        <v>0</v>
      </c>
      <c r="E551">
        <f>IF($A551="",1,INDEX(Transactions!$N:$N,ROW()-8))</f>
        <v>1</v>
      </c>
      <c r="F551" s="27">
        <f>IF($A551="",0,INDEX(Transactions!$O:$O,ROW()-8))</f>
        <v>0</v>
      </c>
      <c r="G551" s="27">
        <f>IF($A551="",0,INDEX(Transactions!$P:$P,ROW()-8))</f>
        <v>0</v>
      </c>
    </row>
    <row r="552" spans="1:7" ht="15" customHeight="1" x14ac:dyDescent="0.15">
      <c r="A552" t="str">
        <f>IF(INDEX(Transactions!$J:$J,ROW()-8)="","",INDEX(Transactions!$J:$J,ROW()-8))</f>
        <v/>
      </c>
      <c r="B552" s="293">
        <f ca="1">IF($A552="",TODAY(),INDEX(Transactions!$G:$G,ROW()-8))</f>
        <v>46229</v>
      </c>
      <c r="C552" t="str">
        <f>IF($A552="","",INDEX(Transactions!$A:$A,ROW()-8))</f>
        <v/>
      </c>
      <c r="D552" s="27">
        <f>IF($A552="",0,INDEX(Transactions!$H:$H,ROW()-8))</f>
        <v>0</v>
      </c>
      <c r="E552">
        <f>IF($A552="",1,INDEX(Transactions!$N:$N,ROW()-8))</f>
        <v>1</v>
      </c>
      <c r="F552" s="27">
        <f>IF($A552="",0,INDEX(Transactions!$O:$O,ROW()-8))</f>
        <v>0</v>
      </c>
      <c r="G552" s="27">
        <f>IF($A552="",0,INDEX(Transactions!$P:$P,ROW()-8))</f>
        <v>0</v>
      </c>
    </row>
    <row r="553" spans="1:7" ht="15" customHeight="1" x14ac:dyDescent="0.15">
      <c r="A553" t="str">
        <f>IF(INDEX(Transactions!$J:$J,ROW()-8)="","",INDEX(Transactions!$J:$J,ROW()-8))</f>
        <v/>
      </c>
      <c r="B553" s="293">
        <f ca="1">IF($A553="",TODAY(),INDEX(Transactions!$G:$G,ROW()-8))</f>
        <v>46229</v>
      </c>
      <c r="C553" t="str">
        <f>IF($A553="","",INDEX(Transactions!$A:$A,ROW()-8))</f>
        <v/>
      </c>
      <c r="D553" s="27">
        <f>IF($A553="",0,INDEX(Transactions!$H:$H,ROW()-8))</f>
        <v>0</v>
      </c>
      <c r="E553">
        <f>IF($A553="",1,INDEX(Transactions!$N:$N,ROW()-8))</f>
        <v>1</v>
      </c>
      <c r="F553" s="27">
        <f>IF($A553="",0,INDEX(Transactions!$O:$O,ROW()-8))</f>
        <v>0</v>
      </c>
      <c r="G553" s="27">
        <f>IF($A553="",0,INDEX(Transactions!$P:$P,ROW()-8))</f>
        <v>0</v>
      </c>
    </row>
    <row r="554" spans="1:7" ht="15" customHeight="1" x14ac:dyDescent="0.15">
      <c r="A554" t="str">
        <f>IF(INDEX(Transactions!$J:$J,ROW()-8)="","",INDEX(Transactions!$J:$J,ROW()-8))</f>
        <v/>
      </c>
      <c r="B554" s="293">
        <f ca="1">IF($A554="",TODAY(),INDEX(Transactions!$G:$G,ROW()-8))</f>
        <v>46229</v>
      </c>
      <c r="C554" t="str">
        <f>IF($A554="","",INDEX(Transactions!$A:$A,ROW()-8))</f>
        <v/>
      </c>
      <c r="D554" s="27">
        <f>IF($A554="",0,INDEX(Transactions!$H:$H,ROW()-8))</f>
        <v>0</v>
      </c>
      <c r="E554">
        <f>IF($A554="",1,INDEX(Transactions!$N:$N,ROW()-8))</f>
        <v>1</v>
      </c>
      <c r="F554" s="27">
        <f>IF($A554="",0,INDEX(Transactions!$O:$O,ROW()-8))</f>
        <v>0</v>
      </c>
      <c r="G554" s="27">
        <f>IF($A554="",0,INDEX(Transactions!$P:$P,ROW()-8))</f>
        <v>0</v>
      </c>
    </row>
    <row r="555" spans="1:7" ht="15" customHeight="1" x14ac:dyDescent="0.15">
      <c r="A555" t="str">
        <f>IF(INDEX(Transactions!$J:$J,ROW()-8)="","",INDEX(Transactions!$J:$J,ROW()-8))</f>
        <v/>
      </c>
      <c r="B555" s="293">
        <f ca="1">IF($A555="",TODAY(),INDEX(Transactions!$G:$G,ROW()-8))</f>
        <v>46229</v>
      </c>
      <c r="C555" t="str">
        <f>IF($A555="","",INDEX(Transactions!$A:$A,ROW()-8))</f>
        <v/>
      </c>
      <c r="D555" s="27">
        <f>IF($A555="",0,INDEX(Transactions!$H:$H,ROW()-8))</f>
        <v>0</v>
      </c>
      <c r="E555">
        <f>IF($A555="",1,INDEX(Transactions!$N:$N,ROW()-8))</f>
        <v>1</v>
      </c>
      <c r="F555" s="27">
        <f>IF($A555="",0,INDEX(Transactions!$O:$O,ROW()-8))</f>
        <v>0</v>
      </c>
      <c r="G555" s="27">
        <f>IF($A555="",0,INDEX(Transactions!$P:$P,ROW()-8))</f>
        <v>0</v>
      </c>
    </row>
    <row r="556" spans="1:7" ht="15" customHeight="1" x14ac:dyDescent="0.15">
      <c r="A556" t="str">
        <f>IF(INDEX(Transactions!$J:$J,ROW()-8)="","",INDEX(Transactions!$J:$J,ROW()-8))</f>
        <v/>
      </c>
      <c r="B556" s="293">
        <f ca="1">IF($A556="",TODAY(),INDEX(Transactions!$G:$G,ROW()-8))</f>
        <v>46229</v>
      </c>
      <c r="C556" t="str">
        <f>IF($A556="","",INDEX(Transactions!$A:$A,ROW()-8))</f>
        <v/>
      </c>
      <c r="D556" s="27">
        <f>IF($A556="",0,INDEX(Transactions!$H:$H,ROW()-8))</f>
        <v>0</v>
      </c>
      <c r="E556">
        <f>IF($A556="",1,INDEX(Transactions!$N:$N,ROW()-8))</f>
        <v>1</v>
      </c>
      <c r="F556" s="27">
        <f>IF($A556="",0,INDEX(Transactions!$O:$O,ROW()-8))</f>
        <v>0</v>
      </c>
      <c r="G556" s="27">
        <f>IF($A556="",0,INDEX(Transactions!$P:$P,ROW()-8))</f>
        <v>0</v>
      </c>
    </row>
    <row r="557" spans="1:7" ht="15" customHeight="1" x14ac:dyDescent="0.15">
      <c r="A557" t="str">
        <f>IF(INDEX(Transactions!$J:$J,ROW()-8)="","",INDEX(Transactions!$J:$J,ROW()-8))</f>
        <v/>
      </c>
      <c r="B557" s="293">
        <f ca="1">IF($A557="",TODAY(),INDEX(Transactions!$G:$G,ROW()-8))</f>
        <v>46229</v>
      </c>
      <c r="C557" t="str">
        <f>IF($A557="","",INDEX(Transactions!$A:$A,ROW()-8))</f>
        <v/>
      </c>
      <c r="D557" s="27">
        <f>IF($A557="",0,INDEX(Transactions!$H:$H,ROW()-8))</f>
        <v>0</v>
      </c>
      <c r="E557">
        <f>IF($A557="",1,INDEX(Transactions!$N:$N,ROW()-8))</f>
        <v>1</v>
      </c>
      <c r="F557" s="27">
        <f>IF($A557="",0,INDEX(Transactions!$O:$O,ROW()-8))</f>
        <v>0</v>
      </c>
      <c r="G557" s="27">
        <f>IF($A557="",0,INDEX(Transactions!$P:$P,ROW()-8))</f>
        <v>0</v>
      </c>
    </row>
    <row r="558" spans="1:7" ht="15" customHeight="1" x14ac:dyDescent="0.15">
      <c r="A558" t="str">
        <f>IF(INDEX(Transactions!$J:$J,ROW()-8)="","",INDEX(Transactions!$J:$J,ROW()-8))</f>
        <v/>
      </c>
      <c r="B558" s="293">
        <f ca="1">IF($A558="",TODAY(),INDEX(Transactions!$G:$G,ROW()-8))</f>
        <v>46229</v>
      </c>
      <c r="C558" t="str">
        <f>IF($A558="","",INDEX(Transactions!$A:$A,ROW()-8))</f>
        <v/>
      </c>
      <c r="D558" s="27">
        <f>IF($A558="",0,INDEX(Transactions!$H:$H,ROW()-8))</f>
        <v>0</v>
      </c>
      <c r="E558">
        <f>IF($A558="",1,INDEX(Transactions!$N:$N,ROW()-8))</f>
        <v>1</v>
      </c>
      <c r="F558" s="27">
        <f>IF($A558="",0,INDEX(Transactions!$O:$O,ROW()-8))</f>
        <v>0</v>
      </c>
      <c r="G558" s="27">
        <f>IF($A558="",0,INDEX(Transactions!$P:$P,ROW()-8))</f>
        <v>0</v>
      </c>
    </row>
    <row r="559" spans="1:7" ht="15" customHeight="1" x14ac:dyDescent="0.15">
      <c r="A559" t="str">
        <f>IF(INDEX(Transactions!$J:$J,ROW()-8)="","",INDEX(Transactions!$J:$J,ROW()-8))</f>
        <v/>
      </c>
      <c r="B559" s="293">
        <f ca="1">IF($A559="",TODAY(),INDEX(Transactions!$G:$G,ROW()-8))</f>
        <v>46229</v>
      </c>
      <c r="C559" t="str">
        <f>IF($A559="","",INDEX(Transactions!$A:$A,ROW()-8))</f>
        <v/>
      </c>
      <c r="D559" s="27">
        <f>IF($A559="",0,INDEX(Transactions!$H:$H,ROW()-8))</f>
        <v>0</v>
      </c>
      <c r="E559">
        <f>IF($A559="",1,INDEX(Transactions!$N:$N,ROW()-8))</f>
        <v>1</v>
      </c>
      <c r="F559" s="27">
        <f>IF($A559="",0,INDEX(Transactions!$O:$O,ROW()-8))</f>
        <v>0</v>
      </c>
      <c r="G559" s="27">
        <f>IF($A559="",0,INDEX(Transactions!$P:$P,ROW()-8))</f>
        <v>0</v>
      </c>
    </row>
    <row r="560" spans="1:7" ht="15" customHeight="1" x14ac:dyDescent="0.15">
      <c r="A560" t="str">
        <f>IF(INDEX(Transactions!$J:$J,ROW()-8)="","",INDEX(Transactions!$J:$J,ROW()-8))</f>
        <v/>
      </c>
      <c r="B560" s="293">
        <f ca="1">IF($A560="",TODAY(),INDEX(Transactions!$G:$G,ROW()-8))</f>
        <v>46229</v>
      </c>
      <c r="C560" t="str">
        <f>IF($A560="","",INDEX(Transactions!$A:$A,ROW()-8))</f>
        <v/>
      </c>
      <c r="D560" s="27">
        <f>IF($A560="",0,INDEX(Transactions!$H:$H,ROW()-8))</f>
        <v>0</v>
      </c>
      <c r="E560">
        <f>IF($A560="",1,INDEX(Transactions!$N:$N,ROW()-8))</f>
        <v>1</v>
      </c>
      <c r="F560" s="27">
        <f>IF($A560="",0,INDEX(Transactions!$O:$O,ROW()-8))</f>
        <v>0</v>
      </c>
      <c r="G560" s="27">
        <f>IF($A560="",0,INDEX(Transactions!$P:$P,ROW()-8))</f>
        <v>0</v>
      </c>
    </row>
    <row r="561" spans="1:7" ht="15" customHeight="1" x14ac:dyDescent="0.15">
      <c r="A561" t="str">
        <f>IF(INDEX(Transactions!$J:$J,ROW()-8)="","",INDEX(Transactions!$J:$J,ROW()-8))</f>
        <v/>
      </c>
      <c r="B561" s="293">
        <f ca="1">IF($A561="",TODAY(),INDEX(Transactions!$G:$G,ROW()-8))</f>
        <v>46229</v>
      </c>
      <c r="C561" t="str">
        <f>IF($A561="","",INDEX(Transactions!$A:$A,ROW()-8))</f>
        <v/>
      </c>
      <c r="D561" s="27">
        <f>IF($A561="",0,INDEX(Transactions!$H:$H,ROW()-8))</f>
        <v>0</v>
      </c>
      <c r="E561">
        <f>IF($A561="",1,INDEX(Transactions!$N:$N,ROW()-8))</f>
        <v>1</v>
      </c>
      <c r="F561" s="27">
        <f>IF($A561="",0,INDEX(Transactions!$O:$O,ROW()-8))</f>
        <v>0</v>
      </c>
      <c r="G561" s="27">
        <f>IF($A561="",0,INDEX(Transactions!$P:$P,ROW()-8))</f>
        <v>0</v>
      </c>
    </row>
    <row r="562" spans="1:7" ht="15" customHeight="1" x14ac:dyDescent="0.15">
      <c r="A562" t="str">
        <f>IF(INDEX(Transactions!$J:$J,ROW()-8)="","",INDEX(Transactions!$J:$J,ROW()-8))</f>
        <v/>
      </c>
      <c r="B562" s="293">
        <f ca="1">IF($A562="",TODAY(),INDEX(Transactions!$G:$G,ROW()-8))</f>
        <v>46229</v>
      </c>
      <c r="C562" t="str">
        <f>IF($A562="","",INDEX(Transactions!$A:$A,ROW()-8))</f>
        <v/>
      </c>
      <c r="D562" s="27">
        <f>IF($A562="",0,INDEX(Transactions!$H:$H,ROW()-8))</f>
        <v>0</v>
      </c>
      <c r="E562">
        <f>IF($A562="",1,INDEX(Transactions!$N:$N,ROW()-8))</f>
        <v>1</v>
      </c>
      <c r="F562" s="27">
        <f>IF($A562="",0,INDEX(Transactions!$O:$O,ROW()-8))</f>
        <v>0</v>
      </c>
      <c r="G562" s="27">
        <f>IF($A562="",0,INDEX(Transactions!$P:$P,ROW()-8))</f>
        <v>0</v>
      </c>
    </row>
    <row r="563" spans="1:7" ht="15" customHeight="1" x14ac:dyDescent="0.15">
      <c r="A563" t="str">
        <f>IF(INDEX(Transactions!$J:$J,ROW()-8)="","",INDEX(Transactions!$J:$J,ROW()-8))</f>
        <v/>
      </c>
      <c r="B563" s="293">
        <f ca="1">IF($A563="",TODAY(),INDEX(Transactions!$G:$G,ROW()-8))</f>
        <v>46229</v>
      </c>
      <c r="C563" t="str">
        <f>IF($A563="","",INDEX(Transactions!$A:$A,ROW()-8))</f>
        <v/>
      </c>
      <c r="D563" s="27">
        <f>IF($A563="",0,INDEX(Transactions!$H:$H,ROW()-8))</f>
        <v>0</v>
      </c>
      <c r="E563">
        <f>IF($A563="",1,INDEX(Transactions!$N:$N,ROW()-8))</f>
        <v>1</v>
      </c>
      <c r="F563" s="27">
        <f>IF($A563="",0,INDEX(Transactions!$O:$O,ROW()-8))</f>
        <v>0</v>
      </c>
      <c r="G563" s="27">
        <f>IF($A563="",0,INDEX(Transactions!$P:$P,ROW()-8))</f>
        <v>0</v>
      </c>
    </row>
    <row r="564" spans="1:7" ht="15" customHeight="1" x14ac:dyDescent="0.15">
      <c r="A564" t="str">
        <f>IF(INDEX(Transactions!$J:$J,ROW()-8)="","",INDEX(Transactions!$J:$J,ROW()-8))</f>
        <v/>
      </c>
      <c r="B564" s="293">
        <f ca="1">IF($A564="",TODAY(),INDEX(Transactions!$G:$G,ROW()-8))</f>
        <v>46229</v>
      </c>
      <c r="C564" t="str">
        <f>IF($A564="","",INDEX(Transactions!$A:$A,ROW()-8))</f>
        <v/>
      </c>
      <c r="D564" s="27">
        <f>IF($A564="",0,INDEX(Transactions!$H:$H,ROW()-8))</f>
        <v>0</v>
      </c>
      <c r="E564">
        <f>IF($A564="",1,INDEX(Transactions!$N:$N,ROW()-8))</f>
        <v>1</v>
      </c>
      <c r="F564" s="27">
        <f>IF($A564="",0,INDEX(Transactions!$O:$O,ROW()-8))</f>
        <v>0</v>
      </c>
      <c r="G564" s="27">
        <f>IF($A564="",0,INDEX(Transactions!$P:$P,ROW()-8))</f>
        <v>0</v>
      </c>
    </row>
    <row r="565" spans="1:7" ht="15" customHeight="1" x14ac:dyDescent="0.15">
      <c r="A565" t="str">
        <f>IF(INDEX(Transactions!$J:$J,ROW()-8)="","",INDEX(Transactions!$J:$J,ROW()-8))</f>
        <v/>
      </c>
      <c r="B565" s="293">
        <f ca="1">IF($A565="",TODAY(),INDEX(Transactions!$G:$G,ROW()-8))</f>
        <v>46229</v>
      </c>
      <c r="C565" t="str">
        <f>IF($A565="","",INDEX(Transactions!$A:$A,ROW()-8))</f>
        <v/>
      </c>
      <c r="D565" s="27">
        <f>IF($A565="",0,INDEX(Transactions!$H:$H,ROW()-8))</f>
        <v>0</v>
      </c>
      <c r="E565">
        <f>IF($A565="",1,INDEX(Transactions!$N:$N,ROW()-8))</f>
        <v>1</v>
      </c>
      <c r="F565" s="27">
        <f>IF($A565="",0,INDEX(Transactions!$O:$O,ROW()-8))</f>
        <v>0</v>
      </c>
      <c r="G565" s="27">
        <f>IF($A565="",0,INDEX(Transactions!$P:$P,ROW()-8))</f>
        <v>0</v>
      </c>
    </row>
    <row r="566" spans="1:7" ht="15" customHeight="1" x14ac:dyDescent="0.15">
      <c r="A566" t="str">
        <f>IF(INDEX(Transactions!$J:$J,ROW()-8)="","",INDEX(Transactions!$J:$J,ROW()-8))</f>
        <v/>
      </c>
      <c r="B566" s="293">
        <f ca="1">IF($A566="",TODAY(),INDEX(Transactions!$G:$G,ROW()-8))</f>
        <v>46229</v>
      </c>
      <c r="C566" t="str">
        <f>IF($A566="","",INDEX(Transactions!$A:$A,ROW()-8))</f>
        <v/>
      </c>
      <c r="D566" s="27">
        <f>IF($A566="",0,INDEX(Transactions!$H:$H,ROW()-8))</f>
        <v>0</v>
      </c>
      <c r="E566">
        <f>IF($A566="",1,INDEX(Transactions!$N:$N,ROW()-8))</f>
        <v>1</v>
      </c>
      <c r="F566" s="27">
        <f>IF($A566="",0,INDEX(Transactions!$O:$O,ROW()-8))</f>
        <v>0</v>
      </c>
      <c r="G566" s="27">
        <f>IF($A566="",0,INDEX(Transactions!$P:$P,ROW()-8))</f>
        <v>0</v>
      </c>
    </row>
    <row r="567" spans="1:7" ht="15" customHeight="1" x14ac:dyDescent="0.15">
      <c r="A567" t="str">
        <f>IF(INDEX(Transactions!$J:$J,ROW()-8)="","",INDEX(Transactions!$J:$J,ROW()-8))</f>
        <v/>
      </c>
      <c r="B567" s="293">
        <f ca="1">IF($A567="",TODAY(),INDEX(Transactions!$G:$G,ROW()-8))</f>
        <v>46229</v>
      </c>
      <c r="C567" t="str">
        <f>IF($A567="","",INDEX(Transactions!$A:$A,ROW()-8))</f>
        <v/>
      </c>
      <c r="D567" s="27">
        <f>IF($A567="",0,INDEX(Transactions!$H:$H,ROW()-8))</f>
        <v>0</v>
      </c>
      <c r="E567">
        <f>IF($A567="",1,INDEX(Transactions!$N:$N,ROW()-8))</f>
        <v>1</v>
      </c>
      <c r="F567" s="27">
        <f>IF($A567="",0,INDEX(Transactions!$O:$O,ROW()-8))</f>
        <v>0</v>
      </c>
      <c r="G567" s="27">
        <f>IF($A567="",0,INDEX(Transactions!$P:$P,ROW()-8))</f>
        <v>0</v>
      </c>
    </row>
    <row r="568" spans="1:7" ht="15" customHeight="1" x14ac:dyDescent="0.15">
      <c r="A568" t="str">
        <f>IF(INDEX(Transactions!$J:$J,ROW()-8)="","",INDEX(Transactions!$J:$J,ROW()-8))</f>
        <v/>
      </c>
      <c r="B568" s="293">
        <f ca="1">IF($A568="",TODAY(),INDEX(Transactions!$G:$G,ROW()-8))</f>
        <v>46229</v>
      </c>
      <c r="C568" t="str">
        <f>IF($A568="","",INDEX(Transactions!$A:$A,ROW()-8))</f>
        <v/>
      </c>
      <c r="D568" s="27">
        <f>IF($A568="",0,INDEX(Transactions!$H:$H,ROW()-8))</f>
        <v>0</v>
      </c>
      <c r="E568">
        <f>IF($A568="",1,INDEX(Transactions!$N:$N,ROW()-8))</f>
        <v>1</v>
      </c>
      <c r="F568" s="27">
        <f>IF($A568="",0,INDEX(Transactions!$O:$O,ROW()-8))</f>
        <v>0</v>
      </c>
      <c r="G568" s="27">
        <f>IF($A568="",0,INDEX(Transactions!$P:$P,ROW()-8))</f>
        <v>0</v>
      </c>
    </row>
    <row r="569" spans="1:7" ht="15" customHeight="1" x14ac:dyDescent="0.15">
      <c r="A569" t="str">
        <f>IF(INDEX(Transactions!$J:$J,ROW()-8)="","",INDEX(Transactions!$J:$J,ROW()-8))</f>
        <v/>
      </c>
      <c r="B569" s="293">
        <f ca="1">IF($A569="",TODAY(),INDEX(Transactions!$G:$G,ROW()-8))</f>
        <v>46229</v>
      </c>
      <c r="C569" t="str">
        <f>IF($A569="","",INDEX(Transactions!$A:$A,ROW()-8))</f>
        <v/>
      </c>
      <c r="D569" s="27">
        <f>IF($A569="",0,INDEX(Transactions!$H:$H,ROW()-8))</f>
        <v>0</v>
      </c>
      <c r="E569">
        <f>IF($A569="",1,INDEX(Transactions!$N:$N,ROW()-8))</f>
        <v>1</v>
      </c>
      <c r="F569" s="27">
        <f>IF($A569="",0,INDEX(Transactions!$O:$O,ROW()-8))</f>
        <v>0</v>
      </c>
      <c r="G569" s="27">
        <f>IF($A569="",0,INDEX(Transactions!$P:$P,ROW()-8))</f>
        <v>0</v>
      </c>
    </row>
    <row r="570" spans="1:7" ht="15" customHeight="1" x14ac:dyDescent="0.15">
      <c r="A570" t="str">
        <f>IF(INDEX(Transactions!$J:$J,ROW()-8)="","",INDEX(Transactions!$J:$J,ROW()-8))</f>
        <v/>
      </c>
      <c r="B570" s="293">
        <f ca="1">IF($A570="",TODAY(),INDEX(Transactions!$G:$G,ROW()-8))</f>
        <v>46229</v>
      </c>
      <c r="C570" t="str">
        <f>IF($A570="","",INDEX(Transactions!$A:$A,ROW()-8))</f>
        <v/>
      </c>
      <c r="D570" s="27">
        <f>IF($A570="",0,INDEX(Transactions!$H:$H,ROW()-8))</f>
        <v>0</v>
      </c>
      <c r="E570">
        <f>IF($A570="",1,INDEX(Transactions!$N:$N,ROW()-8))</f>
        <v>1</v>
      </c>
      <c r="F570" s="27">
        <f>IF($A570="",0,INDEX(Transactions!$O:$O,ROW()-8))</f>
        <v>0</v>
      </c>
      <c r="G570" s="27">
        <f>IF($A570="",0,INDEX(Transactions!$P:$P,ROW()-8))</f>
        <v>0</v>
      </c>
    </row>
    <row r="571" spans="1:7" ht="15" customHeight="1" x14ac:dyDescent="0.15">
      <c r="A571" t="str">
        <f>IF(INDEX(Transactions!$J:$J,ROW()-8)="","",INDEX(Transactions!$J:$J,ROW()-8))</f>
        <v/>
      </c>
      <c r="B571" s="293">
        <f ca="1">IF($A571="",TODAY(),INDEX(Transactions!$G:$G,ROW()-8))</f>
        <v>46229</v>
      </c>
      <c r="C571" t="str">
        <f>IF($A571="","",INDEX(Transactions!$A:$A,ROW()-8))</f>
        <v/>
      </c>
      <c r="D571" s="27">
        <f>IF($A571="",0,INDEX(Transactions!$H:$H,ROW()-8))</f>
        <v>0</v>
      </c>
      <c r="E571">
        <f>IF($A571="",1,INDEX(Transactions!$N:$N,ROW()-8))</f>
        <v>1</v>
      </c>
      <c r="F571" s="27">
        <f>IF($A571="",0,INDEX(Transactions!$O:$O,ROW()-8))</f>
        <v>0</v>
      </c>
      <c r="G571" s="27">
        <f>IF($A571="",0,INDEX(Transactions!$P:$P,ROW()-8))</f>
        <v>0</v>
      </c>
    </row>
    <row r="572" spans="1:7" ht="15" customHeight="1" x14ac:dyDescent="0.15">
      <c r="A572" t="str">
        <f>IF(INDEX(Transactions!$J:$J,ROW()-8)="","",INDEX(Transactions!$J:$J,ROW()-8))</f>
        <v/>
      </c>
      <c r="B572" s="293">
        <f ca="1">IF($A572="",TODAY(),INDEX(Transactions!$G:$G,ROW()-8))</f>
        <v>46229</v>
      </c>
      <c r="C572" t="str">
        <f>IF($A572="","",INDEX(Transactions!$A:$A,ROW()-8))</f>
        <v/>
      </c>
      <c r="D572" s="27">
        <f>IF($A572="",0,INDEX(Transactions!$H:$H,ROW()-8))</f>
        <v>0</v>
      </c>
      <c r="E572">
        <f>IF($A572="",1,INDEX(Transactions!$N:$N,ROW()-8))</f>
        <v>1</v>
      </c>
      <c r="F572" s="27">
        <f>IF($A572="",0,INDEX(Transactions!$O:$O,ROW()-8))</f>
        <v>0</v>
      </c>
      <c r="G572" s="27">
        <f>IF($A572="",0,INDEX(Transactions!$P:$P,ROW()-8))</f>
        <v>0</v>
      </c>
    </row>
    <row r="573" spans="1:7" ht="15" customHeight="1" x14ac:dyDescent="0.15">
      <c r="A573" t="str">
        <f>IF(INDEX(Transactions!$J:$J,ROW()-8)="","",INDEX(Transactions!$J:$J,ROW()-8))</f>
        <v/>
      </c>
      <c r="B573" s="293">
        <f ca="1">IF($A573="",TODAY(),INDEX(Transactions!$G:$G,ROW()-8))</f>
        <v>46229</v>
      </c>
      <c r="C573" t="str">
        <f>IF($A573="","",INDEX(Transactions!$A:$A,ROW()-8))</f>
        <v/>
      </c>
      <c r="D573" s="27">
        <f>IF($A573="",0,INDEX(Transactions!$H:$H,ROW()-8))</f>
        <v>0</v>
      </c>
      <c r="E573">
        <f>IF($A573="",1,INDEX(Transactions!$N:$N,ROW()-8))</f>
        <v>1</v>
      </c>
      <c r="F573" s="27">
        <f>IF($A573="",0,INDEX(Transactions!$O:$O,ROW()-8))</f>
        <v>0</v>
      </c>
      <c r="G573" s="27">
        <f>IF($A573="",0,INDEX(Transactions!$P:$P,ROW()-8))</f>
        <v>0</v>
      </c>
    </row>
    <row r="574" spans="1:7" ht="15" customHeight="1" x14ac:dyDescent="0.15">
      <c r="A574" t="str">
        <f>IF(INDEX(Transactions!$J:$J,ROW()-8)="","",INDEX(Transactions!$J:$J,ROW()-8))</f>
        <v/>
      </c>
      <c r="B574" s="293">
        <f ca="1">IF($A574="",TODAY(),INDEX(Transactions!$G:$G,ROW()-8))</f>
        <v>46229</v>
      </c>
      <c r="C574" t="str">
        <f>IF($A574="","",INDEX(Transactions!$A:$A,ROW()-8))</f>
        <v/>
      </c>
      <c r="D574" s="27">
        <f>IF($A574="",0,INDEX(Transactions!$H:$H,ROW()-8))</f>
        <v>0</v>
      </c>
      <c r="E574">
        <f>IF($A574="",1,INDEX(Transactions!$N:$N,ROW()-8))</f>
        <v>1</v>
      </c>
      <c r="F574" s="27">
        <f>IF($A574="",0,INDEX(Transactions!$O:$O,ROW()-8))</f>
        <v>0</v>
      </c>
      <c r="G574" s="27">
        <f>IF($A574="",0,INDEX(Transactions!$P:$P,ROW()-8))</f>
        <v>0</v>
      </c>
    </row>
    <row r="575" spans="1:7" ht="15" customHeight="1" x14ac:dyDescent="0.15">
      <c r="A575" t="str">
        <f>IF(INDEX(Transactions!$J:$J,ROW()-8)="","",INDEX(Transactions!$J:$J,ROW()-8))</f>
        <v/>
      </c>
      <c r="B575" s="293">
        <f ca="1">IF($A575="",TODAY(),INDEX(Transactions!$G:$G,ROW()-8))</f>
        <v>46229</v>
      </c>
      <c r="C575" t="str">
        <f>IF($A575="","",INDEX(Transactions!$A:$A,ROW()-8))</f>
        <v/>
      </c>
      <c r="D575" s="27">
        <f>IF($A575="",0,INDEX(Transactions!$H:$H,ROW()-8))</f>
        <v>0</v>
      </c>
      <c r="E575">
        <f>IF($A575="",1,INDEX(Transactions!$N:$N,ROW()-8))</f>
        <v>1</v>
      </c>
      <c r="F575" s="27">
        <f>IF($A575="",0,INDEX(Transactions!$O:$O,ROW()-8))</f>
        <v>0</v>
      </c>
      <c r="G575" s="27">
        <f>IF($A575="",0,INDEX(Transactions!$P:$P,ROW()-8))</f>
        <v>0</v>
      </c>
    </row>
    <row r="576" spans="1:7" ht="15" customHeight="1" x14ac:dyDescent="0.15">
      <c r="A576" t="str">
        <f>IF(INDEX(Transactions!$J:$J,ROW()-8)="","",INDEX(Transactions!$J:$J,ROW()-8))</f>
        <v/>
      </c>
      <c r="B576" s="293">
        <f ca="1">IF($A576="",TODAY(),INDEX(Transactions!$G:$G,ROW()-8))</f>
        <v>46229</v>
      </c>
      <c r="C576" t="str">
        <f>IF($A576="","",INDEX(Transactions!$A:$A,ROW()-8))</f>
        <v/>
      </c>
      <c r="D576" s="27">
        <f>IF($A576="",0,INDEX(Transactions!$H:$H,ROW()-8))</f>
        <v>0</v>
      </c>
      <c r="E576">
        <f>IF($A576="",1,INDEX(Transactions!$N:$N,ROW()-8))</f>
        <v>1</v>
      </c>
      <c r="F576" s="27">
        <f>IF($A576="",0,INDEX(Transactions!$O:$O,ROW()-8))</f>
        <v>0</v>
      </c>
      <c r="G576" s="27">
        <f>IF($A576="",0,INDEX(Transactions!$P:$P,ROW()-8))</f>
        <v>0</v>
      </c>
    </row>
    <row r="577" spans="1:7" ht="15" customHeight="1" x14ac:dyDescent="0.15">
      <c r="A577" t="str">
        <f>IF(INDEX(Transactions!$J:$J,ROW()-8)="","",INDEX(Transactions!$J:$J,ROW()-8))</f>
        <v/>
      </c>
      <c r="B577" s="293">
        <f ca="1">IF($A577="",TODAY(),INDEX(Transactions!$G:$G,ROW()-8))</f>
        <v>46229</v>
      </c>
      <c r="C577" t="str">
        <f>IF($A577="","",INDEX(Transactions!$A:$A,ROW()-8))</f>
        <v/>
      </c>
      <c r="D577" s="27">
        <f>IF($A577="",0,INDEX(Transactions!$H:$H,ROW()-8))</f>
        <v>0</v>
      </c>
      <c r="E577">
        <f>IF($A577="",1,INDEX(Transactions!$N:$N,ROW()-8))</f>
        <v>1</v>
      </c>
      <c r="F577" s="27">
        <f>IF($A577="",0,INDEX(Transactions!$O:$O,ROW()-8))</f>
        <v>0</v>
      </c>
      <c r="G577" s="27">
        <f>IF($A577="",0,INDEX(Transactions!$P:$P,ROW()-8))</f>
        <v>0</v>
      </c>
    </row>
    <row r="578" spans="1:7" ht="15" customHeight="1" x14ac:dyDescent="0.15">
      <c r="A578" t="str">
        <f>IF(INDEX(Transactions!$J:$J,ROW()-8)="","",INDEX(Transactions!$J:$J,ROW()-8))</f>
        <v/>
      </c>
      <c r="B578" s="293">
        <f ca="1">IF($A578="",TODAY(),INDEX(Transactions!$G:$G,ROW()-8))</f>
        <v>46229</v>
      </c>
      <c r="C578" t="str">
        <f>IF($A578="","",INDEX(Transactions!$A:$A,ROW()-8))</f>
        <v/>
      </c>
      <c r="D578" s="27">
        <f>IF($A578="",0,INDEX(Transactions!$H:$H,ROW()-8))</f>
        <v>0</v>
      </c>
      <c r="E578">
        <f>IF($A578="",1,INDEX(Transactions!$N:$N,ROW()-8))</f>
        <v>1</v>
      </c>
      <c r="F578" s="27">
        <f>IF($A578="",0,INDEX(Transactions!$O:$O,ROW()-8))</f>
        <v>0</v>
      </c>
      <c r="G578" s="27">
        <f>IF($A578="",0,INDEX(Transactions!$P:$P,ROW()-8))</f>
        <v>0</v>
      </c>
    </row>
    <row r="579" spans="1:7" ht="15" customHeight="1" x14ac:dyDescent="0.15">
      <c r="A579" t="str">
        <f>IF(INDEX(Transactions!$J:$J,ROW()-8)="","",INDEX(Transactions!$J:$J,ROW()-8))</f>
        <v/>
      </c>
      <c r="B579" s="293">
        <f ca="1">IF($A579="",TODAY(),INDEX(Transactions!$G:$G,ROW()-8))</f>
        <v>46229</v>
      </c>
      <c r="C579" t="str">
        <f>IF($A579="","",INDEX(Transactions!$A:$A,ROW()-8))</f>
        <v/>
      </c>
      <c r="D579" s="27">
        <f>IF($A579="",0,INDEX(Transactions!$H:$H,ROW()-8))</f>
        <v>0</v>
      </c>
      <c r="E579">
        <f>IF($A579="",1,INDEX(Transactions!$N:$N,ROW()-8))</f>
        <v>1</v>
      </c>
      <c r="F579" s="27">
        <f>IF($A579="",0,INDEX(Transactions!$O:$O,ROW()-8))</f>
        <v>0</v>
      </c>
      <c r="G579" s="27">
        <f>IF($A579="",0,INDEX(Transactions!$P:$P,ROW()-8))</f>
        <v>0</v>
      </c>
    </row>
    <row r="580" spans="1:7" ht="15" customHeight="1" x14ac:dyDescent="0.15">
      <c r="A580" t="str">
        <f>IF(INDEX(Transactions!$J:$J,ROW()-8)="","",INDEX(Transactions!$J:$J,ROW()-8))</f>
        <v/>
      </c>
      <c r="B580" s="293">
        <f ca="1">IF($A580="",TODAY(),INDEX(Transactions!$G:$G,ROW()-8))</f>
        <v>46229</v>
      </c>
      <c r="C580" t="str">
        <f>IF($A580="","",INDEX(Transactions!$A:$A,ROW()-8))</f>
        <v/>
      </c>
      <c r="D580" s="27">
        <f>IF($A580="",0,INDEX(Transactions!$H:$H,ROW()-8))</f>
        <v>0</v>
      </c>
      <c r="E580">
        <f>IF($A580="",1,INDEX(Transactions!$N:$N,ROW()-8))</f>
        <v>1</v>
      </c>
      <c r="F580" s="27">
        <f>IF($A580="",0,INDEX(Transactions!$O:$O,ROW()-8))</f>
        <v>0</v>
      </c>
      <c r="G580" s="27">
        <f>IF($A580="",0,INDEX(Transactions!$P:$P,ROW()-8))</f>
        <v>0</v>
      </c>
    </row>
    <row r="581" spans="1:7" ht="15" customHeight="1" x14ac:dyDescent="0.15">
      <c r="A581" t="str">
        <f>IF(INDEX(Transactions!$J:$J,ROW()-8)="","",INDEX(Transactions!$J:$J,ROW()-8))</f>
        <v/>
      </c>
      <c r="B581" s="293">
        <f ca="1">IF($A581="",TODAY(),INDEX(Transactions!$G:$G,ROW()-8))</f>
        <v>46229</v>
      </c>
      <c r="C581" t="str">
        <f>IF($A581="","",INDEX(Transactions!$A:$A,ROW()-8))</f>
        <v/>
      </c>
      <c r="D581" s="27">
        <f>IF($A581="",0,INDEX(Transactions!$H:$H,ROW()-8))</f>
        <v>0</v>
      </c>
      <c r="E581">
        <f>IF($A581="",1,INDEX(Transactions!$N:$N,ROW()-8))</f>
        <v>1</v>
      </c>
      <c r="F581" s="27">
        <f>IF($A581="",0,INDEX(Transactions!$O:$O,ROW()-8))</f>
        <v>0</v>
      </c>
      <c r="G581" s="27">
        <f>IF($A581="",0,INDEX(Transactions!$P:$P,ROW()-8))</f>
        <v>0</v>
      </c>
    </row>
    <row r="582" spans="1:7" ht="15" customHeight="1" x14ac:dyDescent="0.15">
      <c r="A582" t="str">
        <f>IF(INDEX(Transactions!$J:$J,ROW()-8)="","",INDEX(Transactions!$J:$J,ROW()-8))</f>
        <v/>
      </c>
      <c r="B582" s="293">
        <f ca="1">IF($A582="",TODAY(),INDEX(Transactions!$G:$G,ROW()-8))</f>
        <v>46229</v>
      </c>
      <c r="C582" t="str">
        <f>IF($A582="","",INDEX(Transactions!$A:$A,ROW()-8))</f>
        <v/>
      </c>
      <c r="D582" s="27">
        <f>IF($A582="",0,INDEX(Transactions!$H:$H,ROW()-8))</f>
        <v>0</v>
      </c>
      <c r="E582">
        <f>IF($A582="",1,INDEX(Transactions!$N:$N,ROW()-8))</f>
        <v>1</v>
      </c>
      <c r="F582" s="27">
        <f>IF($A582="",0,INDEX(Transactions!$O:$O,ROW()-8))</f>
        <v>0</v>
      </c>
      <c r="G582" s="27">
        <f>IF($A582="",0,INDEX(Transactions!$P:$P,ROW()-8))</f>
        <v>0</v>
      </c>
    </row>
    <row r="583" spans="1:7" ht="15" customHeight="1" x14ac:dyDescent="0.15">
      <c r="A583" t="str">
        <f>IF(INDEX(Transactions!$J:$J,ROW()-8)="","",INDEX(Transactions!$J:$J,ROW()-8))</f>
        <v/>
      </c>
      <c r="B583" s="293">
        <f ca="1">IF($A583="",TODAY(),INDEX(Transactions!$G:$G,ROW()-8))</f>
        <v>46229</v>
      </c>
      <c r="C583" t="str">
        <f>IF($A583="","",INDEX(Transactions!$A:$A,ROW()-8))</f>
        <v/>
      </c>
      <c r="D583" s="27">
        <f>IF($A583="",0,INDEX(Transactions!$H:$H,ROW()-8))</f>
        <v>0</v>
      </c>
      <c r="E583">
        <f>IF($A583="",1,INDEX(Transactions!$N:$N,ROW()-8))</f>
        <v>1</v>
      </c>
      <c r="F583" s="27">
        <f>IF($A583="",0,INDEX(Transactions!$O:$O,ROW()-8))</f>
        <v>0</v>
      </c>
      <c r="G583" s="27">
        <f>IF($A583="",0,INDEX(Transactions!$P:$P,ROW()-8))</f>
        <v>0</v>
      </c>
    </row>
    <row r="584" spans="1:7" ht="15" customHeight="1" x14ac:dyDescent="0.15">
      <c r="A584" t="str">
        <f>IF(INDEX(Transactions!$J:$J,ROW()-8)="","",INDEX(Transactions!$J:$J,ROW()-8))</f>
        <v/>
      </c>
      <c r="B584" s="293">
        <f ca="1">IF($A584="",TODAY(),INDEX(Transactions!$G:$G,ROW()-8))</f>
        <v>46229</v>
      </c>
      <c r="C584" t="str">
        <f>IF($A584="","",INDEX(Transactions!$A:$A,ROW()-8))</f>
        <v/>
      </c>
      <c r="D584" s="27">
        <f>IF($A584="",0,INDEX(Transactions!$H:$H,ROW()-8))</f>
        <v>0</v>
      </c>
      <c r="E584">
        <f>IF($A584="",1,INDEX(Transactions!$N:$N,ROW()-8))</f>
        <v>1</v>
      </c>
      <c r="F584" s="27">
        <f>IF($A584="",0,INDEX(Transactions!$O:$O,ROW()-8))</f>
        <v>0</v>
      </c>
      <c r="G584" s="27">
        <f>IF($A584="",0,INDEX(Transactions!$P:$P,ROW()-8))</f>
        <v>0</v>
      </c>
    </row>
    <row r="585" spans="1:7" ht="15" customHeight="1" x14ac:dyDescent="0.15">
      <c r="A585" t="str">
        <f>IF(INDEX(Transactions!$J:$J,ROW()-8)="","",INDEX(Transactions!$J:$J,ROW()-8))</f>
        <v/>
      </c>
      <c r="B585" s="293">
        <f ca="1">IF($A585="",TODAY(),INDEX(Transactions!$G:$G,ROW()-8))</f>
        <v>46229</v>
      </c>
      <c r="C585" t="str">
        <f>IF($A585="","",INDEX(Transactions!$A:$A,ROW()-8))</f>
        <v/>
      </c>
      <c r="D585" s="27">
        <f>IF($A585="",0,INDEX(Transactions!$H:$H,ROW()-8))</f>
        <v>0</v>
      </c>
      <c r="E585">
        <f>IF($A585="",1,INDEX(Transactions!$N:$N,ROW()-8))</f>
        <v>1</v>
      </c>
      <c r="F585" s="27">
        <f>IF($A585="",0,INDEX(Transactions!$O:$O,ROW()-8))</f>
        <v>0</v>
      </c>
      <c r="G585" s="27">
        <f>IF($A585="",0,INDEX(Transactions!$P:$P,ROW()-8))</f>
        <v>0</v>
      </c>
    </row>
    <row r="586" spans="1:7" ht="15" customHeight="1" x14ac:dyDescent="0.15">
      <c r="A586" t="str">
        <f>IF(INDEX(Transactions!$J:$J,ROW()-8)="","",INDEX(Transactions!$J:$J,ROW()-8))</f>
        <v/>
      </c>
      <c r="B586" s="293">
        <f ca="1">IF($A586="",TODAY(),INDEX(Transactions!$G:$G,ROW()-8))</f>
        <v>46229</v>
      </c>
      <c r="C586" t="str">
        <f>IF($A586="","",INDEX(Transactions!$A:$A,ROW()-8))</f>
        <v/>
      </c>
      <c r="D586" s="27">
        <f>IF($A586="",0,INDEX(Transactions!$H:$H,ROW()-8))</f>
        <v>0</v>
      </c>
      <c r="E586">
        <f>IF($A586="",1,INDEX(Transactions!$N:$N,ROW()-8))</f>
        <v>1</v>
      </c>
      <c r="F586" s="27">
        <f>IF($A586="",0,INDEX(Transactions!$O:$O,ROW()-8))</f>
        <v>0</v>
      </c>
      <c r="G586" s="27">
        <f>IF($A586="",0,INDEX(Transactions!$P:$P,ROW()-8))</f>
        <v>0</v>
      </c>
    </row>
    <row r="587" spans="1:7" ht="15" customHeight="1" x14ac:dyDescent="0.15">
      <c r="A587" t="str">
        <f>IF(INDEX(Transactions!$J:$J,ROW()-8)="","",INDEX(Transactions!$J:$J,ROW()-8))</f>
        <v/>
      </c>
      <c r="B587" s="293">
        <f ca="1">IF($A587="",TODAY(),INDEX(Transactions!$G:$G,ROW()-8))</f>
        <v>46229</v>
      </c>
      <c r="C587" t="str">
        <f>IF($A587="","",INDEX(Transactions!$A:$A,ROW()-8))</f>
        <v/>
      </c>
      <c r="D587" s="27">
        <f>IF($A587="",0,INDEX(Transactions!$H:$H,ROW()-8))</f>
        <v>0</v>
      </c>
      <c r="E587">
        <f>IF($A587="",1,INDEX(Transactions!$N:$N,ROW()-8))</f>
        <v>1</v>
      </c>
      <c r="F587" s="27">
        <f>IF($A587="",0,INDEX(Transactions!$O:$O,ROW()-8))</f>
        <v>0</v>
      </c>
      <c r="G587" s="27">
        <f>IF($A587="",0,INDEX(Transactions!$P:$P,ROW()-8))</f>
        <v>0</v>
      </c>
    </row>
    <row r="588" spans="1:7" ht="15" customHeight="1" x14ac:dyDescent="0.15">
      <c r="A588" t="str">
        <f>IF(INDEX(Transactions!$J:$J,ROW()-8)="","",INDEX(Transactions!$J:$J,ROW()-8))</f>
        <v/>
      </c>
      <c r="B588" s="293">
        <f ca="1">IF($A588="",TODAY(),INDEX(Transactions!$G:$G,ROW()-8))</f>
        <v>46229</v>
      </c>
      <c r="C588" t="str">
        <f>IF($A588="","",INDEX(Transactions!$A:$A,ROW()-8))</f>
        <v/>
      </c>
      <c r="D588" s="27">
        <f>IF($A588="",0,INDEX(Transactions!$H:$H,ROW()-8))</f>
        <v>0</v>
      </c>
      <c r="E588">
        <f>IF($A588="",1,INDEX(Transactions!$N:$N,ROW()-8))</f>
        <v>1</v>
      </c>
      <c r="F588" s="27">
        <f>IF($A588="",0,INDEX(Transactions!$O:$O,ROW()-8))</f>
        <v>0</v>
      </c>
      <c r="G588" s="27">
        <f>IF($A588="",0,INDEX(Transactions!$P:$P,ROW()-8))</f>
        <v>0</v>
      </c>
    </row>
    <row r="589" spans="1:7" ht="15" customHeight="1" x14ac:dyDescent="0.15">
      <c r="A589" t="str">
        <f>IF(INDEX(Transactions!$J:$J,ROW()-8)="","",INDEX(Transactions!$J:$J,ROW()-8))</f>
        <v/>
      </c>
      <c r="B589" s="293">
        <f ca="1">IF($A589="",TODAY(),INDEX(Transactions!$G:$G,ROW()-8))</f>
        <v>46229</v>
      </c>
      <c r="C589" t="str">
        <f>IF($A589="","",INDEX(Transactions!$A:$A,ROW()-8))</f>
        <v/>
      </c>
      <c r="D589" s="27">
        <f>IF($A589="",0,INDEX(Transactions!$H:$H,ROW()-8))</f>
        <v>0</v>
      </c>
      <c r="E589">
        <f>IF($A589="",1,INDEX(Transactions!$N:$N,ROW()-8))</f>
        <v>1</v>
      </c>
      <c r="F589" s="27">
        <f>IF($A589="",0,INDEX(Transactions!$O:$O,ROW()-8))</f>
        <v>0</v>
      </c>
      <c r="G589" s="27">
        <f>IF($A589="",0,INDEX(Transactions!$P:$P,ROW()-8))</f>
        <v>0</v>
      </c>
    </row>
    <row r="590" spans="1:7" ht="15" customHeight="1" x14ac:dyDescent="0.15">
      <c r="A590" t="str">
        <f>IF(INDEX(Transactions!$J:$J,ROW()-8)="","",INDEX(Transactions!$J:$J,ROW()-8))</f>
        <v/>
      </c>
      <c r="B590" s="293">
        <f ca="1">IF($A590="",TODAY(),INDEX(Transactions!$G:$G,ROW()-8))</f>
        <v>46229</v>
      </c>
      <c r="C590" t="str">
        <f>IF($A590="","",INDEX(Transactions!$A:$A,ROW()-8))</f>
        <v/>
      </c>
      <c r="D590" s="27">
        <f>IF($A590="",0,INDEX(Transactions!$H:$H,ROW()-8))</f>
        <v>0</v>
      </c>
      <c r="E590">
        <f>IF($A590="",1,INDEX(Transactions!$N:$N,ROW()-8))</f>
        <v>1</v>
      </c>
      <c r="F590" s="27">
        <f>IF($A590="",0,INDEX(Transactions!$O:$O,ROW()-8))</f>
        <v>0</v>
      </c>
      <c r="G590" s="27">
        <f>IF($A590="",0,INDEX(Transactions!$P:$P,ROW()-8))</f>
        <v>0</v>
      </c>
    </row>
    <row r="591" spans="1:7" ht="15" customHeight="1" x14ac:dyDescent="0.15">
      <c r="A591" t="str">
        <f>IF(INDEX(Transactions!$J:$J,ROW()-8)="","",INDEX(Transactions!$J:$J,ROW()-8))</f>
        <v/>
      </c>
      <c r="B591" s="293">
        <f ca="1">IF($A591="",TODAY(),INDEX(Transactions!$G:$G,ROW()-8))</f>
        <v>46229</v>
      </c>
      <c r="C591" t="str">
        <f>IF($A591="","",INDEX(Transactions!$A:$A,ROW()-8))</f>
        <v/>
      </c>
      <c r="D591" s="27">
        <f>IF($A591="",0,INDEX(Transactions!$H:$H,ROW()-8))</f>
        <v>0</v>
      </c>
      <c r="E591">
        <f>IF($A591="",1,INDEX(Transactions!$N:$N,ROW()-8))</f>
        <v>1</v>
      </c>
      <c r="F591" s="27">
        <f>IF($A591="",0,INDEX(Transactions!$O:$O,ROW()-8))</f>
        <v>0</v>
      </c>
      <c r="G591" s="27">
        <f>IF($A591="",0,INDEX(Transactions!$P:$P,ROW()-8))</f>
        <v>0</v>
      </c>
    </row>
    <row r="592" spans="1:7" ht="15" customHeight="1" x14ac:dyDescent="0.15">
      <c r="A592" t="str">
        <f>IF(INDEX(Transactions!$J:$J,ROW()-8)="","",INDEX(Transactions!$J:$J,ROW()-8))</f>
        <v/>
      </c>
      <c r="B592" s="293">
        <f ca="1">IF($A592="",TODAY(),INDEX(Transactions!$G:$G,ROW()-8))</f>
        <v>46229</v>
      </c>
      <c r="C592" t="str">
        <f>IF($A592="","",INDEX(Transactions!$A:$A,ROW()-8))</f>
        <v/>
      </c>
      <c r="D592" s="27">
        <f>IF($A592="",0,INDEX(Transactions!$H:$H,ROW()-8))</f>
        <v>0</v>
      </c>
      <c r="E592">
        <f>IF($A592="",1,INDEX(Transactions!$N:$N,ROW()-8))</f>
        <v>1</v>
      </c>
      <c r="F592" s="27">
        <f>IF($A592="",0,INDEX(Transactions!$O:$O,ROW()-8))</f>
        <v>0</v>
      </c>
      <c r="G592" s="27">
        <f>IF($A592="",0,INDEX(Transactions!$P:$P,ROW()-8))</f>
        <v>0</v>
      </c>
    </row>
    <row r="593" spans="1:7" ht="15" customHeight="1" x14ac:dyDescent="0.15">
      <c r="A593" t="str">
        <f>IF(INDEX(Transactions!$J:$J,ROW()-8)="","",INDEX(Transactions!$J:$J,ROW()-8))</f>
        <v/>
      </c>
      <c r="B593" s="293">
        <f ca="1">IF($A593="",TODAY(),INDEX(Transactions!$G:$G,ROW()-8))</f>
        <v>46229</v>
      </c>
      <c r="C593" t="str">
        <f>IF($A593="","",INDEX(Transactions!$A:$A,ROW()-8))</f>
        <v/>
      </c>
      <c r="D593" s="27">
        <f>IF($A593="",0,INDEX(Transactions!$H:$H,ROW()-8))</f>
        <v>0</v>
      </c>
      <c r="E593">
        <f>IF($A593="",1,INDEX(Transactions!$N:$N,ROW()-8))</f>
        <v>1</v>
      </c>
      <c r="F593" s="27">
        <f>IF($A593="",0,INDEX(Transactions!$O:$O,ROW()-8))</f>
        <v>0</v>
      </c>
      <c r="G593" s="27">
        <f>IF($A593="",0,INDEX(Transactions!$P:$P,ROW()-8))</f>
        <v>0</v>
      </c>
    </row>
    <row r="594" spans="1:7" ht="15" customHeight="1" x14ac:dyDescent="0.15">
      <c r="A594" t="str">
        <f>IF(INDEX(Transactions!$J:$J,ROW()-8)="","",INDEX(Transactions!$J:$J,ROW()-8))</f>
        <v/>
      </c>
      <c r="B594" s="293">
        <f ca="1">IF($A594="",TODAY(),INDEX(Transactions!$G:$G,ROW()-8))</f>
        <v>46229</v>
      </c>
      <c r="C594" t="str">
        <f>IF($A594="","",INDEX(Transactions!$A:$A,ROW()-8))</f>
        <v/>
      </c>
      <c r="D594" s="27">
        <f>IF($A594="",0,INDEX(Transactions!$H:$H,ROW()-8))</f>
        <v>0</v>
      </c>
      <c r="E594">
        <f>IF($A594="",1,INDEX(Transactions!$N:$N,ROW()-8))</f>
        <v>1</v>
      </c>
      <c r="F594" s="27">
        <f>IF($A594="",0,INDEX(Transactions!$O:$O,ROW()-8))</f>
        <v>0</v>
      </c>
      <c r="G594" s="27">
        <f>IF($A594="",0,INDEX(Transactions!$P:$P,ROW()-8))</f>
        <v>0</v>
      </c>
    </row>
    <row r="595" spans="1:7" ht="15" customHeight="1" x14ac:dyDescent="0.15">
      <c r="A595" t="str">
        <f>IF(INDEX(Transactions!$J:$J,ROW()-8)="","",INDEX(Transactions!$J:$J,ROW()-8))</f>
        <v/>
      </c>
      <c r="B595" s="293">
        <f ca="1">IF($A595="",TODAY(),INDEX(Transactions!$G:$G,ROW()-8))</f>
        <v>46229</v>
      </c>
      <c r="C595" t="str">
        <f>IF($A595="","",INDEX(Transactions!$A:$A,ROW()-8))</f>
        <v/>
      </c>
      <c r="D595" s="27">
        <f>IF($A595="",0,INDEX(Transactions!$H:$H,ROW()-8))</f>
        <v>0</v>
      </c>
      <c r="E595">
        <f>IF($A595="",1,INDEX(Transactions!$N:$N,ROW()-8))</f>
        <v>1</v>
      </c>
      <c r="F595" s="27">
        <f>IF($A595="",0,INDEX(Transactions!$O:$O,ROW()-8))</f>
        <v>0</v>
      </c>
      <c r="G595" s="27">
        <f>IF($A595="",0,INDEX(Transactions!$P:$P,ROW()-8))</f>
        <v>0</v>
      </c>
    </row>
    <row r="596" spans="1:7" ht="15" customHeight="1" x14ac:dyDescent="0.15">
      <c r="A596" t="str">
        <f>IF(INDEX(Transactions!$J:$J,ROW()-8)="","",INDEX(Transactions!$J:$J,ROW()-8))</f>
        <v/>
      </c>
      <c r="B596" s="293">
        <f ca="1">IF($A596="",TODAY(),INDEX(Transactions!$G:$G,ROW()-8))</f>
        <v>46229</v>
      </c>
      <c r="C596" t="str">
        <f>IF($A596="","",INDEX(Transactions!$A:$A,ROW()-8))</f>
        <v/>
      </c>
      <c r="D596" s="27">
        <f>IF($A596="",0,INDEX(Transactions!$H:$H,ROW()-8))</f>
        <v>0</v>
      </c>
      <c r="E596">
        <f>IF($A596="",1,INDEX(Transactions!$N:$N,ROW()-8))</f>
        <v>1</v>
      </c>
      <c r="F596" s="27">
        <f>IF($A596="",0,INDEX(Transactions!$O:$O,ROW()-8))</f>
        <v>0</v>
      </c>
      <c r="G596" s="27">
        <f>IF($A596="",0,INDEX(Transactions!$P:$P,ROW()-8))</f>
        <v>0</v>
      </c>
    </row>
    <row r="597" spans="1:7" ht="15" customHeight="1" x14ac:dyDescent="0.15">
      <c r="A597" t="str">
        <f>IF(INDEX(Transactions!$J:$J,ROW()-8)="","",INDEX(Transactions!$J:$J,ROW()-8))</f>
        <v/>
      </c>
      <c r="B597" s="293">
        <f ca="1">IF($A597="",TODAY(),INDEX(Transactions!$G:$G,ROW()-8))</f>
        <v>46229</v>
      </c>
      <c r="C597" t="str">
        <f>IF($A597="","",INDEX(Transactions!$A:$A,ROW()-8))</f>
        <v/>
      </c>
      <c r="D597" s="27">
        <f>IF($A597="",0,INDEX(Transactions!$H:$H,ROW()-8))</f>
        <v>0</v>
      </c>
      <c r="E597">
        <f>IF($A597="",1,INDEX(Transactions!$N:$N,ROW()-8))</f>
        <v>1</v>
      </c>
      <c r="F597" s="27">
        <f>IF($A597="",0,INDEX(Transactions!$O:$O,ROW()-8))</f>
        <v>0</v>
      </c>
      <c r="G597" s="27">
        <f>IF($A597="",0,INDEX(Transactions!$P:$P,ROW()-8))</f>
        <v>0</v>
      </c>
    </row>
    <row r="598" spans="1:7" ht="15" customHeight="1" x14ac:dyDescent="0.15">
      <c r="A598" t="str">
        <f>IF(INDEX(Transactions!$J:$J,ROW()-8)="","",INDEX(Transactions!$J:$J,ROW()-8))</f>
        <v/>
      </c>
      <c r="B598" s="293">
        <f ca="1">IF($A598="",TODAY(),INDEX(Transactions!$G:$G,ROW()-8))</f>
        <v>46229</v>
      </c>
      <c r="C598" t="str">
        <f>IF($A598="","",INDEX(Transactions!$A:$A,ROW()-8))</f>
        <v/>
      </c>
      <c r="D598" s="27">
        <f>IF($A598="",0,INDEX(Transactions!$H:$H,ROW()-8))</f>
        <v>0</v>
      </c>
      <c r="E598">
        <f>IF($A598="",1,INDEX(Transactions!$N:$N,ROW()-8))</f>
        <v>1</v>
      </c>
      <c r="F598" s="27">
        <f>IF($A598="",0,INDEX(Transactions!$O:$O,ROW()-8))</f>
        <v>0</v>
      </c>
      <c r="G598" s="27">
        <f>IF($A598="",0,INDEX(Transactions!$P:$P,ROW()-8))</f>
        <v>0</v>
      </c>
    </row>
    <row r="599" spans="1:7" ht="15" customHeight="1" x14ac:dyDescent="0.15">
      <c r="A599" t="str">
        <f>IF(INDEX(Transactions!$J:$J,ROW()-8)="","",INDEX(Transactions!$J:$J,ROW()-8))</f>
        <v/>
      </c>
      <c r="B599" s="293">
        <f ca="1">IF($A599="",TODAY(),INDEX(Transactions!$G:$G,ROW()-8))</f>
        <v>46229</v>
      </c>
      <c r="C599" t="str">
        <f>IF($A599="","",INDEX(Transactions!$A:$A,ROW()-8))</f>
        <v/>
      </c>
      <c r="D599" s="27">
        <f>IF($A599="",0,INDEX(Transactions!$H:$H,ROW()-8))</f>
        <v>0</v>
      </c>
      <c r="E599">
        <f>IF($A599="",1,INDEX(Transactions!$N:$N,ROW()-8))</f>
        <v>1</v>
      </c>
      <c r="F599" s="27">
        <f>IF($A599="",0,INDEX(Transactions!$O:$O,ROW()-8))</f>
        <v>0</v>
      </c>
      <c r="G599" s="27">
        <f>IF($A599="",0,INDEX(Transactions!$P:$P,ROW()-8))</f>
        <v>0</v>
      </c>
    </row>
    <row r="600" spans="1:7" ht="15" customHeight="1" x14ac:dyDescent="0.15">
      <c r="A600" t="str">
        <f>IF(INDEX(Transactions!$J:$J,ROW()-8)="","",INDEX(Transactions!$J:$J,ROW()-8))</f>
        <v/>
      </c>
      <c r="B600" s="293">
        <f ca="1">IF($A600="",TODAY(),INDEX(Transactions!$G:$G,ROW()-8))</f>
        <v>46229</v>
      </c>
      <c r="C600" t="str">
        <f>IF($A600="","",INDEX(Transactions!$A:$A,ROW()-8))</f>
        <v/>
      </c>
      <c r="D600" s="27">
        <f>IF($A600="",0,INDEX(Transactions!$H:$H,ROW()-8))</f>
        <v>0</v>
      </c>
      <c r="E600">
        <f>IF($A600="",1,INDEX(Transactions!$N:$N,ROW()-8))</f>
        <v>1</v>
      </c>
      <c r="F600" s="27">
        <f>IF($A600="",0,INDEX(Transactions!$O:$O,ROW()-8))</f>
        <v>0</v>
      </c>
      <c r="G600" s="27">
        <f>IF($A600="",0,INDEX(Transactions!$P:$P,ROW()-8))</f>
        <v>0</v>
      </c>
    </row>
    <row r="601" spans="1:7" ht="15" customHeight="1" x14ac:dyDescent="0.15">
      <c r="A601" t="str">
        <f>IF(INDEX(Transactions!$J:$J,ROW()-8)="","",INDEX(Transactions!$J:$J,ROW()-8))</f>
        <v/>
      </c>
      <c r="B601" s="293">
        <f ca="1">IF($A601="",TODAY(),INDEX(Transactions!$G:$G,ROW()-8))</f>
        <v>46229</v>
      </c>
      <c r="C601" t="str">
        <f>IF($A601="","",INDEX(Transactions!$A:$A,ROW()-8))</f>
        <v/>
      </c>
      <c r="D601" s="27">
        <f>IF($A601="",0,INDEX(Transactions!$H:$H,ROW()-8))</f>
        <v>0</v>
      </c>
      <c r="E601">
        <f>IF($A601="",1,INDEX(Transactions!$N:$N,ROW()-8))</f>
        <v>1</v>
      </c>
      <c r="F601" s="27">
        <f>IF($A601="",0,INDEX(Transactions!$O:$O,ROW()-8))</f>
        <v>0</v>
      </c>
      <c r="G601" s="27">
        <f>IF($A601="",0,INDEX(Transactions!$P:$P,ROW()-8))</f>
        <v>0</v>
      </c>
    </row>
    <row r="602" spans="1:7" ht="15" customHeight="1" x14ac:dyDescent="0.15">
      <c r="A602" t="str">
        <f>IF(INDEX(Transactions!$J:$J,ROW()-8)="","",INDEX(Transactions!$J:$J,ROW()-8))</f>
        <v/>
      </c>
      <c r="B602" s="293">
        <f ca="1">IF($A602="",TODAY(),INDEX(Transactions!$G:$G,ROW()-8))</f>
        <v>46229</v>
      </c>
      <c r="C602" t="str">
        <f>IF($A602="","",INDEX(Transactions!$A:$A,ROW()-8))</f>
        <v/>
      </c>
      <c r="D602" s="27">
        <f>IF($A602="",0,INDEX(Transactions!$H:$H,ROW()-8))</f>
        <v>0</v>
      </c>
      <c r="E602">
        <f>IF($A602="",1,INDEX(Transactions!$N:$N,ROW()-8))</f>
        <v>1</v>
      </c>
      <c r="F602" s="27">
        <f>IF($A602="",0,INDEX(Transactions!$O:$O,ROW()-8))</f>
        <v>0</v>
      </c>
      <c r="G602" s="27">
        <f>IF($A602="",0,INDEX(Transactions!$P:$P,ROW()-8))</f>
        <v>0</v>
      </c>
    </row>
    <row r="603" spans="1:7" ht="15" customHeight="1" x14ac:dyDescent="0.15">
      <c r="A603" t="str">
        <f>IF(INDEX(Transactions!$J:$J,ROW()-8)="","",INDEX(Transactions!$J:$J,ROW()-8))</f>
        <v/>
      </c>
      <c r="B603" s="293">
        <f ca="1">IF($A603="",TODAY(),INDEX(Transactions!$G:$G,ROW()-8))</f>
        <v>46229</v>
      </c>
      <c r="C603" t="str">
        <f>IF($A603="","",INDEX(Transactions!$A:$A,ROW()-8))</f>
        <v/>
      </c>
      <c r="D603" s="27">
        <f>IF($A603="",0,INDEX(Transactions!$H:$H,ROW()-8))</f>
        <v>0</v>
      </c>
      <c r="E603">
        <f>IF($A603="",1,INDEX(Transactions!$N:$N,ROW()-8))</f>
        <v>1</v>
      </c>
      <c r="F603" s="27">
        <f>IF($A603="",0,INDEX(Transactions!$O:$O,ROW()-8))</f>
        <v>0</v>
      </c>
      <c r="G603" s="27">
        <f>IF($A603="",0,INDEX(Transactions!$P:$P,ROW()-8))</f>
        <v>0</v>
      </c>
    </row>
    <row r="604" spans="1:7" ht="15" customHeight="1" x14ac:dyDescent="0.15">
      <c r="A604" t="str">
        <f>IF(INDEX(Transactions!$J:$J,ROW()-8)="","",INDEX(Transactions!$J:$J,ROW()-8))</f>
        <v/>
      </c>
      <c r="B604" s="293">
        <f ca="1">IF($A604="",TODAY(),INDEX(Transactions!$G:$G,ROW()-8))</f>
        <v>46229</v>
      </c>
      <c r="C604" t="str">
        <f>IF($A604="","",INDEX(Transactions!$A:$A,ROW()-8))</f>
        <v/>
      </c>
      <c r="D604" s="27">
        <f>IF($A604="",0,INDEX(Transactions!$H:$H,ROW()-8))</f>
        <v>0</v>
      </c>
      <c r="E604">
        <f>IF($A604="",1,INDEX(Transactions!$N:$N,ROW()-8))</f>
        <v>1</v>
      </c>
      <c r="F604" s="27">
        <f>IF($A604="",0,INDEX(Transactions!$O:$O,ROW()-8))</f>
        <v>0</v>
      </c>
      <c r="G604" s="27">
        <f>IF($A604="",0,INDEX(Transactions!$P:$P,ROW()-8))</f>
        <v>0</v>
      </c>
    </row>
    <row r="605" spans="1:7" ht="15" customHeight="1" x14ac:dyDescent="0.15">
      <c r="A605" t="str">
        <f>IF(INDEX(Transactions!$J:$J,ROW()-8)="","",INDEX(Transactions!$J:$J,ROW()-8))</f>
        <v/>
      </c>
      <c r="B605" s="293">
        <f ca="1">IF($A605="",TODAY(),INDEX(Transactions!$G:$G,ROW()-8))</f>
        <v>46229</v>
      </c>
      <c r="C605" t="str">
        <f>IF($A605="","",INDEX(Transactions!$A:$A,ROW()-8))</f>
        <v/>
      </c>
      <c r="D605" s="27">
        <f>IF($A605="",0,INDEX(Transactions!$H:$H,ROW()-8))</f>
        <v>0</v>
      </c>
      <c r="E605">
        <f>IF($A605="",1,INDEX(Transactions!$N:$N,ROW()-8))</f>
        <v>1</v>
      </c>
      <c r="F605" s="27">
        <f>IF($A605="",0,INDEX(Transactions!$O:$O,ROW()-8))</f>
        <v>0</v>
      </c>
      <c r="G605" s="27">
        <f>IF($A605="",0,INDEX(Transactions!$P:$P,ROW()-8))</f>
        <v>0</v>
      </c>
    </row>
    <row r="606" spans="1:7" ht="15" customHeight="1" x14ac:dyDescent="0.15">
      <c r="A606" t="str">
        <f>IF(INDEX(Transactions!$J:$J,ROW()-8)="","",INDEX(Transactions!$J:$J,ROW()-8))</f>
        <v/>
      </c>
      <c r="B606" s="293">
        <f ca="1">IF($A606="",TODAY(),INDEX(Transactions!$G:$G,ROW()-8))</f>
        <v>46229</v>
      </c>
      <c r="C606" t="str">
        <f>IF($A606="","",INDEX(Transactions!$A:$A,ROW()-8))</f>
        <v/>
      </c>
      <c r="D606" s="27">
        <f>IF($A606="",0,INDEX(Transactions!$H:$H,ROW()-8))</f>
        <v>0</v>
      </c>
      <c r="E606">
        <f>IF($A606="",1,INDEX(Transactions!$N:$N,ROW()-8))</f>
        <v>1</v>
      </c>
      <c r="F606" s="27">
        <f>IF($A606="",0,INDEX(Transactions!$O:$O,ROW()-8))</f>
        <v>0</v>
      </c>
      <c r="G606" s="27">
        <f>IF($A606="",0,INDEX(Transactions!$P:$P,ROW()-8))</f>
        <v>0</v>
      </c>
    </row>
    <row r="607" spans="1:7" ht="15" customHeight="1" x14ac:dyDescent="0.15">
      <c r="A607" t="str">
        <f>IF(INDEX(Transactions!$J:$J,ROW()-8)="","",INDEX(Transactions!$J:$J,ROW()-8))</f>
        <v/>
      </c>
      <c r="B607" s="293">
        <f ca="1">IF($A607="",TODAY(),INDEX(Transactions!$G:$G,ROW()-8))</f>
        <v>46229</v>
      </c>
      <c r="C607" t="str">
        <f>IF($A607="","",INDEX(Transactions!$A:$A,ROW()-8))</f>
        <v/>
      </c>
      <c r="D607" s="27">
        <f>IF($A607="",0,INDEX(Transactions!$H:$H,ROW()-8))</f>
        <v>0</v>
      </c>
      <c r="E607">
        <f>IF($A607="",1,INDEX(Transactions!$N:$N,ROW()-8))</f>
        <v>1</v>
      </c>
      <c r="F607" s="27">
        <f>IF($A607="",0,INDEX(Transactions!$O:$O,ROW()-8))</f>
        <v>0</v>
      </c>
      <c r="G607" s="27">
        <f>IF($A607="",0,INDEX(Transactions!$P:$P,ROW()-8))</f>
        <v>0</v>
      </c>
    </row>
    <row r="608" spans="1:7" ht="15" customHeight="1" x14ac:dyDescent="0.15">
      <c r="A608" t="str">
        <f>IF(INDEX(Transactions!$J:$J,ROW()-8)="","",INDEX(Transactions!$J:$J,ROW()-8))</f>
        <v/>
      </c>
      <c r="B608" s="293">
        <f ca="1">IF($A608="",TODAY(),INDEX(Transactions!$G:$G,ROW()-8))</f>
        <v>46229</v>
      </c>
      <c r="C608" t="str">
        <f>IF($A608="","",INDEX(Transactions!$A:$A,ROW()-8))</f>
        <v/>
      </c>
      <c r="D608" s="27">
        <f>IF($A608="",0,INDEX(Transactions!$H:$H,ROW()-8))</f>
        <v>0</v>
      </c>
      <c r="E608">
        <f>IF($A608="",1,INDEX(Transactions!$N:$N,ROW()-8))</f>
        <v>1</v>
      </c>
      <c r="F608" s="27">
        <f>IF($A608="",0,INDEX(Transactions!$O:$O,ROW()-8))</f>
        <v>0</v>
      </c>
      <c r="G608" s="27">
        <f>IF($A608="",0,INDEX(Transactions!$P:$P,ROW()-8))</f>
        <v>0</v>
      </c>
    </row>
    <row r="609" spans="1:7" ht="15" customHeight="1" x14ac:dyDescent="0.15">
      <c r="A609" t="str">
        <f>IF(INDEX(Transactions!$J:$J,ROW()-8)="","",INDEX(Transactions!$J:$J,ROW()-8))</f>
        <v/>
      </c>
      <c r="B609" s="293">
        <f ca="1">IF($A609="",TODAY(),INDEX(Transactions!$G:$G,ROW()-8))</f>
        <v>46229</v>
      </c>
      <c r="C609" t="str">
        <f>IF($A609="","",INDEX(Transactions!$A:$A,ROW()-8))</f>
        <v/>
      </c>
      <c r="D609" s="27">
        <f>IF($A609="",0,INDEX(Transactions!$H:$H,ROW()-8))</f>
        <v>0</v>
      </c>
      <c r="E609">
        <f>IF($A609="",1,INDEX(Transactions!$N:$N,ROW()-8))</f>
        <v>1</v>
      </c>
      <c r="F609" s="27">
        <f>IF($A609="",0,INDEX(Transactions!$O:$O,ROW()-8))</f>
        <v>0</v>
      </c>
      <c r="G609" s="27">
        <f>IF($A609="",0,INDEX(Transactions!$P:$P,ROW()-8))</f>
        <v>0</v>
      </c>
    </row>
    <row r="610" spans="1:7" ht="15" customHeight="1" x14ac:dyDescent="0.15">
      <c r="A610" t="str">
        <f>IF(INDEX(Transactions!$J:$J,ROW()-8)="","",INDEX(Transactions!$J:$J,ROW()-8))</f>
        <v/>
      </c>
      <c r="B610" s="293">
        <f ca="1">IF($A610="",TODAY(),INDEX(Transactions!$G:$G,ROW()-8))</f>
        <v>46229</v>
      </c>
      <c r="C610" t="str">
        <f>IF($A610="","",INDEX(Transactions!$A:$A,ROW()-8))</f>
        <v/>
      </c>
      <c r="D610" s="27">
        <f>IF($A610="",0,INDEX(Transactions!$H:$H,ROW()-8))</f>
        <v>0</v>
      </c>
      <c r="E610">
        <f>IF($A610="",1,INDEX(Transactions!$N:$N,ROW()-8))</f>
        <v>1</v>
      </c>
      <c r="F610" s="27">
        <f>IF($A610="",0,INDEX(Transactions!$O:$O,ROW()-8))</f>
        <v>0</v>
      </c>
      <c r="G610" s="27">
        <f>IF($A610="",0,INDEX(Transactions!$P:$P,ROW()-8))</f>
        <v>0</v>
      </c>
    </row>
    <row r="611" spans="1:7" ht="15" customHeight="1" x14ac:dyDescent="0.15">
      <c r="A611" t="str">
        <f>IF(INDEX(Transactions!$J:$J,ROW()-8)="","",INDEX(Transactions!$J:$J,ROW()-8))</f>
        <v/>
      </c>
      <c r="B611" s="293">
        <f ca="1">IF($A611="",TODAY(),INDEX(Transactions!$G:$G,ROW()-8))</f>
        <v>46229</v>
      </c>
      <c r="C611" t="str">
        <f>IF($A611="","",INDEX(Transactions!$A:$A,ROW()-8))</f>
        <v/>
      </c>
      <c r="D611" s="27">
        <f>IF($A611="",0,INDEX(Transactions!$H:$H,ROW()-8))</f>
        <v>0</v>
      </c>
      <c r="E611">
        <f>IF($A611="",1,INDEX(Transactions!$N:$N,ROW()-8))</f>
        <v>1</v>
      </c>
      <c r="F611" s="27">
        <f>IF($A611="",0,INDEX(Transactions!$O:$O,ROW()-8))</f>
        <v>0</v>
      </c>
      <c r="G611" s="27">
        <f>IF($A611="",0,INDEX(Transactions!$P:$P,ROW()-8))</f>
        <v>0</v>
      </c>
    </row>
    <row r="612" spans="1:7" ht="15" customHeight="1" x14ac:dyDescent="0.15">
      <c r="A612" t="str">
        <f>IF(INDEX(Transactions!$J:$J,ROW()-8)="","",INDEX(Transactions!$J:$J,ROW()-8))</f>
        <v/>
      </c>
      <c r="B612" s="293">
        <f ca="1">IF($A612="",TODAY(),INDEX(Transactions!$G:$G,ROW()-8))</f>
        <v>46229</v>
      </c>
      <c r="C612" t="str">
        <f>IF($A612="","",INDEX(Transactions!$A:$A,ROW()-8))</f>
        <v/>
      </c>
      <c r="D612" s="27">
        <f>IF($A612="",0,INDEX(Transactions!$H:$H,ROW()-8))</f>
        <v>0</v>
      </c>
      <c r="E612">
        <f>IF($A612="",1,INDEX(Transactions!$N:$N,ROW()-8))</f>
        <v>1</v>
      </c>
      <c r="F612" s="27">
        <f>IF($A612="",0,INDEX(Transactions!$O:$O,ROW()-8))</f>
        <v>0</v>
      </c>
      <c r="G612" s="27">
        <f>IF($A612="",0,INDEX(Transactions!$P:$P,ROW()-8))</f>
        <v>0</v>
      </c>
    </row>
    <row r="613" spans="1:7" ht="15" customHeight="1" x14ac:dyDescent="0.15">
      <c r="A613" t="str">
        <f>IF(INDEX(Transactions!$J:$J,ROW()-8)="","",INDEX(Transactions!$J:$J,ROW()-8))</f>
        <v/>
      </c>
      <c r="B613" s="293">
        <f ca="1">IF($A613="",TODAY(),INDEX(Transactions!$G:$G,ROW()-8))</f>
        <v>46229</v>
      </c>
      <c r="C613" t="str">
        <f>IF($A613="","",INDEX(Transactions!$A:$A,ROW()-8))</f>
        <v/>
      </c>
      <c r="D613" s="27">
        <f>IF($A613="",0,INDEX(Transactions!$H:$H,ROW()-8))</f>
        <v>0</v>
      </c>
      <c r="E613">
        <f>IF($A613="",1,INDEX(Transactions!$N:$N,ROW()-8))</f>
        <v>1</v>
      </c>
      <c r="F613" s="27">
        <f>IF($A613="",0,INDEX(Transactions!$O:$O,ROW()-8))</f>
        <v>0</v>
      </c>
      <c r="G613" s="27">
        <f>IF($A613="",0,INDEX(Transactions!$P:$P,ROW()-8))</f>
        <v>0</v>
      </c>
    </row>
    <row r="614" spans="1:7" ht="15" customHeight="1" x14ac:dyDescent="0.15">
      <c r="A614" t="str">
        <f>IF(INDEX(Transactions!$J:$J,ROW()-8)="","",INDEX(Transactions!$J:$J,ROW()-8))</f>
        <v/>
      </c>
      <c r="B614" s="293">
        <f ca="1">IF($A614="",TODAY(),INDEX(Transactions!$G:$G,ROW()-8))</f>
        <v>46229</v>
      </c>
      <c r="C614" t="str">
        <f>IF($A614="","",INDEX(Transactions!$A:$A,ROW()-8))</f>
        <v/>
      </c>
      <c r="D614" s="27">
        <f>IF($A614="",0,INDEX(Transactions!$H:$H,ROW()-8))</f>
        <v>0</v>
      </c>
      <c r="E614">
        <f>IF($A614="",1,INDEX(Transactions!$N:$N,ROW()-8))</f>
        <v>1</v>
      </c>
      <c r="F614" s="27">
        <f>IF($A614="",0,INDEX(Transactions!$O:$O,ROW()-8))</f>
        <v>0</v>
      </c>
      <c r="G614" s="27">
        <f>IF($A614="",0,INDEX(Transactions!$P:$P,ROW()-8))</f>
        <v>0</v>
      </c>
    </row>
    <row r="615" spans="1:7" ht="15" customHeight="1" x14ac:dyDescent="0.15">
      <c r="A615" t="str">
        <f>IF(INDEX(Transactions!$J:$J,ROW()-8)="","",INDEX(Transactions!$J:$J,ROW()-8))</f>
        <v/>
      </c>
      <c r="B615" s="293">
        <f ca="1">IF($A615="",TODAY(),INDEX(Transactions!$G:$G,ROW()-8))</f>
        <v>46229</v>
      </c>
      <c r="C615" t="str">
        <f>IF($A615="","",INDEX(Transactions!$A:$A,ROW()-8))</f>
        <v/>
      </c>
      <c r="D615" s="27">
        <f>IF($A615="",0,INDEX(Transactions!$H:$H,ROW()-8))</f>
        <v>0</v>
      </c>
      <c r="E615">
        <f>IF($A615="",1,INDEX(Transactions!$N:$N,ROW()-8))</f>
        <v>1</v>
      </c>
      <c r="F615" s="27">
        <f>IF($A615="",0,INDEX(Transactions!$O:$O,ROW()-8))</f>
        <v>0</v>
      </c>
      <c r="G615" s="27">
        <f>IF($A615="",0,INDEX(Transactions!$P:$P,ROW()-8))</f>
        <v>0</v>
      </c>
    </row>
    <row r="616" spans="1:7" ht="15" customHeight="1" x14ac:dyDescent="0.15">
      <c r="A616" t="str">
        <f>IF(INDEX(Transactions!$J:$J,ROW()-8)="","",INDEX(Transactions!$J:$J,ROW()-8))</f>
        <v/>
      </c>
      <c r="B616" s="293">
        <f ca="1">IF($A616="",TODAY(),INDEX(Transactions!$G:$G,ROW()-8))</f>
        <v>46229</v>
      </c>
      <c r="C616" t="str">
        <f>IF($A616="","",INDEX(Transactions!$A:$A,ROW()-8))</f>
        <v/>
      </c>
      <c r="D616" s="27">
        <f>IF($A616="",0,INDEX(Transactions!$H:$H,ROW()-8))</f>
        <v>0</v>
      </c>
      <c r="E616">
        <f>IF($A616="",1,INDEX(Transactions!$N:$N,ROW()-8))</f>
        <v>1</v>
      </c>
      <c r="F616" s="27">
        <f>IF($A616="",0,INDEX(Transactions!$O:$O,ROW()-8))</f>
        <v>0</v>
      </c>
      <c r="G616" s="27">
        <f>IF($A616="",0,INDEX(Transactions!$P:$P,ROW()-8))</f>
        <v>0</v>
      </c>
    </row>
    <row r="617" spans="1:7" ht="15" customHeight="1" x14ac:dyDescent="0.15">
      <c r="A617" t="str">
        <f>IF(INDEX(Transactions!$J:$J,ROW()-8)="","",INDEX(Transactions!$J:$J,ROW()-8))</f>
        <v/>
      </c>
      <c r="B617" s="293">
        <f ca="1">IF($A617="",TODAY(),INDEX(Transactions!$G:$G,ROW()-8))</f>
        <v>46229</v>
      </c>
      <c r="C617" t="str">
        <f>IF($A617="","",INDEX(Transactions!$A:$A,ROW()-8))</f>
        <v/>
      </c>
      <c r="D617" s="27">
        <f>IF($A617="",0,INDEX(Transactions!$H:$H,ROW()-8))</f>
        <v>0</v>
      </c>
      <c r="E617">
        <f>IF($A617="",1,INDEX(Transactions!$N:$N,ROW()-8))</f>
        <v>1</v>
      </c>
      <c r="F617" s="27">
        <f>IF($A617="",0,INDEX(Transactions!$O:$O,ROW()-8))</f>
        <v>0</v>
      </c>
      <c r="G617" s="27">
        <f>IF($A617="",0,INDEX(Transactions!$P:$P,ROW()-8))</f>
        <v>0</v>
      </c>
    </row>
    <row r="618" spans="1:7" ht="15" customHeight="1" x14ac:dyDescent="0.15">
      <c r="A618" t="str">
        <f>IF(INDEX(Transactions!$J:$J,ROW()-8)="","",INDEX(Transactions!$J:$J,ROW()-8))</f>
        <v/>
      </c>
      <c r="B618" s="293">
        <f ca="1">IF($A618="",TODAY(),INDEX(Transactions!$G:$G,ROW()-8))</f>
        <v>46229</v>
      </c>
      <c r="C618" t="str">
        <f>IF($A618="","",INDEX(Transactions!$A:$A,ROW()-8))</f>
        <v/>
      </c>
      <c r="D618" s="27">
        <f>IF($A618="",0,INDEX(Transactions!$H:$H,ROW()-8))</f>
        <v>0</v>
      </c>
      <c r="E618">
        <f>IF($A618="",1,INDEX(Transactions!$N:$N,ROW()-8))</f>
        <v>1</v>
      </c>
      <c r="F618" s="27">
        <f>IF($A618="",0,INDEX(Transactions!$O:$O,ROW()-8))</f>
        <v>0</v>
      </c>
      <c r="G618" s="27">
        <f>IF($A618="",0,INDEX(Transactions!$P:$P,ROW()-8))</f>
        <v>0</v>
      </c>
    </row>
    <row r="619" spans="1:7" ht="15" customHeight="1" x14ac:dyDescent="0.15">
      <c r="A619" t="str">
        <f>IF(INDEX(Transactions!$J:$J,ROW()-8)="","",INDEX(Transactions!$J:$J,ROW()-8))</f>
        <v/>
      </c>
      <c r="B619" s="293">
        <f ca="1">IF($A619="",TODAY(),INDEX(Transactions!$G:$G,ROW()-8))</f>
        <v>46229</v>
      </c>
      <c r="C619" t="str">
        <f>IF($A619="","",INDEX(Transactions!$A:$A,ROW()-8))</f>
        <v/>
      </c>
      <c r="D619" s="27">
        <f>IF($A619="",0,INDEX(Transactions!$H:$H,ROW()-8))</f>
        <v>0</v>
      </c>
      <c r="E619">
        <f>IF($A619="",1,INDEX(Transactions!$N:$N,ROW()-8))</f>
        <v>1</v>
      </c>
      <c r="F619" s="27">
        <f>IF($A619="",0,INDEX(Transactions!$O:$O,ROW()-8))</f>
        <v>0</v>
      </c>
      <c r="G619" s="27">
        <f>IF($A619="",0,INDEX(Transactions!$P:$P,ROW()-8))</f>
        <v>0</v>
      </c>
    </row>
    <row r="620" spans="1:7" ht="15" customHeight="1" x14ac:dyDescent="0.15">
      <c r="A620" t="str">
        <f>IF(INDEX(Transactions!$J:$J,ROW()-8)="","",INDEX(Transactions!$J:$J,ROW()-8))</f>
        <v/>
      </c>
      <c r="B620" s="293">
        <f ca="1">IF($A620="",TODAY(),INDEX(Transactions!$G:$G,ROW()-8))</f>
        <v>46229</v>
      </c>
      <c r="C620" t="str">
        <f>IF($A620="","",INDEX(Transactions!$A:$A,ROW()-8))</f>
        <v/>
      </c>
      <c r="D620" s="27">
        <f>IF($A620="",0,INDEX(Transactions!$H:$H,ROW()-8))</f>
        <v>0</v>
      </c>
      <c r="E620">
        <f>IF($A620="",1,INDEX(Transactions!$N:$N,ROW()-8))</f>
        <v>1</v>
      </c>
      <c r="F620" s="27">
        <f>IF($A620="",0,INDEX(Transactions!$O:$O,ROW()-8))</f>
        <v>0</v>
      </c>
      <c r="G620" s="27">
        <f>IF($A620="",0,INDEX(Transactions!$P:$P,ROW()-8))</f>
        <v>0</v>
      </c>
    </row>
    <row r="621" spans="1:7" ht="15" customHeight="1" x14ac:dyDescent="0.15">
      <c r="A621" t="str">
        <f>IF(INDEX(Transactions!$J:$J,ROW()-8)="","",INDEX(Transactions!$J:$J,ROW()-8))</f>
        <v/>
      </c>
      <c r="B621" s="293">
        <f ca="1">IF($A621="",TODAY(),INDEX(Transactions!$G:$G,ROW()-8))</f>
        <v>46229</v>
      </c>
      <c r="C621" t="str">
        <f>IF($A621="","",INDEX(Transactions!$A:$A,ROW()-8))</f>
        <v/>
      </c>
      <c r="D621" s="27">
        <f>IF($A621="",0,INDEX(Transactions!$H:$H,ROW()-8))</f>
        <v>0</v>
      </c>
      <c r="E621">
        <f>IF($A621="",1,INDEX(Transactions!$N:$N,ROW()-8))</f>
        <v>1</v>
      </c>
      <c r="F621" s="27">
        <f>IF($A621="",0,INDEX(Transactions!$O:$O,ROW()-8))</f>
        <v>0</v>
      </c>
      <c r="G621" s="27">
        <f>IF($A621="",0,INDEX(Transactions!$P:$P,ROW()-8))</f>
        <v>0</v>
      </c>
    </row>
    <row r="622" spans="1:7" ht="15" customHeight="1" x14ac:dyDescent="0.15">
      <c r="A622" t="str">
        <f>IF(INDEX(Transactions!$J:$J,ROW()-8)="","",INDEX(Transactions!$J:$J,ROW()-8))</f>
        <v/>
      </c>
      <c r="B622" s="293">
        <f ca="1">IF($A622="",TODAY(),INDEX(Transactions!$G:$G,ROW()-8))</f>
        <v>46229</v>
      </c>
      <c r="C622" t="str">
        <f>IF($A622="","",INDEX(Transactions!$A:$A,ROW()-8))</f>
        <v/>
      </c>
      <c r="D622" s="27">
        <f>IF($A622="",0,INDEX(Transactions!$H:$H,ROW()-8))</f>
        <v>0</v>
      </c>
      <c r="E622">
        <f>IF($A622="",1,INDEX(Transactions!$N:$N,ROW()-8))</f>
        <v>1</v>
      </c>
      <c r="F622" s="27">
        <f>IF($A622="",0,INDEX(Transactions!$O:$O,ROW()-8))</f>
        <v>0</v>
      </c>
      <c r="G622" s="27">
        <f>IF($A622="",0,INDEX(Transactions!$P:$P,ROW()-8))</f>
        <v>0</v>
      </c>
    </row>
    <row r="623" spans="1:7" ht="15" customHeight="1" x14ac:dyDescent="0.15">
      <c r="A623" t="str">
        <f>IF(INDEX(Transactions!$J:$J,ROW()-8)="","",INDEX(Transactions!$J:$J,ROW()-8))</f>
        <v/>
      </c>
      <c r="B623" s="293">
        <f ca="1">IF($A623="",TODAY(),INDEX(Transactions!$G:$G,ROW()-8))</f>
        <v>46229</v>
      </c>
      <c r="C623" t="str">
        <f>IF($A623="","",INDEX(Transactions!$A:$A,ROW()-8))</f>
        <v/>
      </c>
      <c r="D623" s="27">
        <f>IF($A623="",0,INDEX(Transactions!$H:$H,ROW()-8))</f>
        <v>0</v>
      </c>
      <c r="E623">
        <f>IF($A623="",1,INDEX(Transactions!$N:$N,ROW()-8))</f>
        <v>1</v>
      </c>
      <c r="F623" s="27">
        <f>IF($A623="",0,INDEX(Transactions!$O:$O,ROW()-8))</f>
        <v>0</v>
      </c>
      <c r="G623" s="27">
        <f>IF($A623="",0,INDEX(Transactions!$P:$P,ROW()-8))</f>
        <v>0</v>
      </c>
    </row>
    <row r="624" spans="1:7" ht="15" customHeight="1" x14ac:dyDescent="0.15">
      <c r="A624" t="str">
        <f>IF(INDEX(Transactions!$J:$J,ROW()-8)="","",INDEX(Transactions!$J:$J,ROW()-8))</f>
        <v/>
      </c>
      <c r="B624" s="293">
        <f ca="1">IF($A624="",TODAY(),INDEX(Transactions!$G:$G,ROW()-8))</f>
        <v>46229</v>
      </c>
      <c r="C624" t="str">
        <f>IF($A624="","",INDEX(Transactions!$A:$A,ROW()-8))</f>
        <v/>
      </c>
      <c r="D624" s="27">
        <f>IF($A624="",0,INDEX(Transactions!$H:$H,ROW()-8))</f>
        <v>0</v>
      </c>
      <c r="E624">
        <f>IF($A624="",1,INDEX(Transactions!$N:$N,ROW()-8))</f>
        <v>1</v>
      </c>
      <c r="F624" s="27">
        <f>IF($A624="",0,INDEX(Transactions!$O:$O,ROW()-8))</f>
        <v>0</v>
      </c>
      <c r="G624" s="27">
        <f>IF($A624="",0,INDEX(Transactions!$P:$P,ROW()-8))</f>
        <v>0</v>
      </c>
    </row>
    <row r="625" spans="1:7" ht="15" customHeight="1" x14ac:dyDescent="0.15">
      <c r="A625" t="str">
        <f>IF(INDEX(Transactions!$J:$J,ROW()-8)="","",INDEX(Transactions!$J:$J,ROW()-8))</f>
        <v/>
      </c>
      <c r="B625" s="293">
        <f ca="1">IF($A625="",TODAY(),INDEX(Transactions!$G:$G,ROW()-8))</f>
        <v>46229</v>
      </c>
      <c r="C625" t="str">
        <f>IF($A625="","",INDEX(Transactions!$A:$A,ROW()-8))</f>
        <v/>
      </c>
      <c r="D625" s="27">
        <f>IF($A625="",0,INDEX(Transactions!$H:$H,ROW()-8))</f>
        <v>0</v>
      </c>
      <c r="E625">
        <f>IF($A625="",1,INDEX(Transactions!$N:$N,ROW()-8))</f>
        <v>1</v>
      </c>
      <c r="F625" s="27">
        <f>IF($A625="",0,INDEX(Transactions!$O:$O,ROW()-8))</f>
        <v>0</v>
      </c>
      <c r="G625" s="27">
        <f>IF($A625="",0,INDEX(Transactions!$P:$P,ROW()-8))</f>
        <v>0</v>
      </c>
    </row>
    <row r="626" spans="1:7" ht="15" customHeight="1" x14ac:dyDescent="0.15">
      <c r="A626" t="str">
        <f>IF(INDEX(Transactions!$J:$J,ROW()-8)="","",INDEX(Transactions!$J:$J,ROW()-8))</f>
        <v/>
      </c>
      <c r="B626" s="293">
        <f ca="1">IF($A626="",TODAY(),INDEX(Transactions!$G:$G,ROW()-8))</f>
        <v>46229</v>
      </c>
      <c r="C626" t="str">
        <f>IF($A626="","",INDEX(Transactions!$A:$A,ROW()-8))</f>
        <v/>
      </c>
      <c r="D626" s="27">
        <f>IF($A626="",0,INDEX(Transactions!$H:$H,ROW()-8))</f>
        <v>0</v>
      </c>
      <c r="E626">
        <f>IF($A626="",1,INDEX(Transactions!$N:$N,ROW()-8))</f>
        <v>1</v>
      </c>
      <c r="F626" s="27">
        <f>IF($A626="",0,INDEX(Transactions!$O:$O,ROW()-8))</f>
        <v>0</v>
      </c>
      <c r="G626" s="27">
        <f>IF($A626="",0,INDEX(Transactions!$P:$P,ROW()-8))</f>
        <v>0</v>
      </c>
    </row>
    <row r="627" spans="1:7" ht="15" customHeight="1" x14ac:dyDescent="0.15">
      <c r="A627" t="str">
        <f>IF(INDEX(Transactions!$J:$J,ROW()-8)="","",INDEX(Transactions!$J:$J,ROW()-8))</f>
        <v/>
      </c>
      <c r="B627" s="293">
        <f ca="1">IF($A627="",TODAY(),INDEX(Transactions!$G:$G,ROW()-8))</f>
        <v>46229</v>
      </c>
      <c r="C627" t="str">
        <f>IF($A627="","",INDEX(Transactions!$A:$A,ROW()-8))</f>
        <v/>
      </c>
      <c r="D627" s="27">
        <f>IF($A627="",0,INDEX(Transactions!$H:$H,ROW()-8))</f>
        <v>0</v>
      </c>
      <c r="E627">
        <f>IF($A627="",1,INDEX(Transactions!$N:$N,ROW()-8))</f>
        <v>1</v>
      </c>
      <c r="F627" s="27">
        <f>IF($A627="",0,INDEX(Transactions!$O:$O,ROW()-8))</f>
        <v>0</v>
      </c>
      <c r="G627" s="27">
        <f>IF($A627="",0,INDEX(Transactions!$P:$P,ROW()-8))</f>
        <v>0</v>
      </c>
    </row>
    <row r="628" spans="1:7" ht="15" customHeight="1" x14ac:dyDescent="0.15">
      <c r="A628" t="str">
        <f>IF(INDEX(Transactions!$J:$J,ROW()-8)="","",INDEX(Transactions!$J:$J,ROW()-8))</f>
        <v/>
      </c>
      <c r="B628" s="293">
        <f ca="1">IF($A628="",TODAY(),INDEX(Transactions!$G:$G,ROW()-8))</f>
        <v>46229</v>
      </c>
      <c r="C628" t="str">
        <f>IF($A628="","",INDEX(Transactions!$A:$A,ROW()-8))</f>
        <v/>
      </c>
      <c r="D628" s="27">
        <f>IF($A628="",0,INDEX(Transactions!$H:$H,ROW()-8))</f>
        <v>0</v>
      </c>
      <c r="E628">
        <f>IF($A628="",1,INDEX(Transactions!$N:$N,ROW()-8))</f>
        <v>1</v>
      </c>
      <c r="F628" s="27">
        <f>IF($A628="",0,INDEX(Transactions!$O:$O,ROW()-8))</f>
        <v>0</v>
      </c>
      <c r="G628" s="27">
        <f>IF($A628="",0,INDEX(Transactions!$P:$P,ROW()-8))</f>
        <v>0</v>
      </c>
    </row>
    <row r="629" spans="1:7" ht="15" customHeight="1" x14ac:dyDescent="0.15">
      <c r="A629" t="str">
        <f>IF(INDEX(Transactions!$J:$J,ROW()-8)="","",INDEX(Transactions!$J:$J,ROW()-8))</f>
        <v/>
      </c>
      <c r="B629" s="293">
        <f ca="1">IF($A629="",TODAY(),INDEX(Transactions!$G:$G,ROW()-8))</f>
        <v>46229</v>
      </c>
      <c r="C629" t="str">
        <f>IF($A629="","",INDEX(Transactions!$A:$A,ROW()-8))</f>
        <v/>
      </c>
      <c r="D629" s="27">
        <f>IF($A629="",0,INDEX(Transactions!$H:$H,ROW()-8))</f>
        <v>0</v>
      </c>
      <c r="E629">
        <f>IF($A629="",1,INDEX(Transactions!$N:$N,ROW()-8))</f>
        <v>1</v>
      </c>
      <c r="F629" s="27">
        <f>IF($A629="",0,INDEX(Transactions!$O:$O,ROW()-8))</f>
        <v>0</v>
      </c>
      <c r="G629" s="27">
        <f>IF($A629="",0,INDEX(Transactions!$P:$P,ROW()-8))</f>
        <v>0</v>
      </c>
    </row>
    <row r="630" spans="1:7" ht="15" customHeight="1" x14ac:dyDescent="0.15">
      <c r="A630" t="str">
        <f>IF(INDEX(Transactions!$J:$J,ROW()-8)="","",INDEX(Transactions!$J:$J,ROW()-8))</f>
        <v/>
      </c>
      <c r="B630" s="293">
        <f ca="1">IF($A630="",TODAY(),INDEX(Transactions!$G:$G,ROW()-8))</f>
        <v>46229</v>
      </c>
      <c r="C630" t="str">
        <f>IF($A630="","",INDEX(Transactions!$A:$A,ROW()-8))</f>
        <v/>
      </c>
      <c r="D630" s="27">
        <f>IF($A630="",0,INDEX(Transactions!$H:$H,ROW()-8))</f>
        <v>0</v>
      </c>
      <c r="E630">
        <f>IF($A630="",1,INDEX(Transactions!$N:$N,ROW()-8))</f>
        <v>1</v>
      </c>
      <c r="F630" s="27">
        <f>IF($A630="",0,INDEX(Transactions!$O:$O,ROW()-8))</f>
        <v>0</v>
      </c>
      <c r="G630" s="27">
        <f>IF($A630="",0,INDEX(Transactions!$P:$P,ROW()-8))</f>
        <v>0</v>
      </c>
    </row>
    <row r="631" spans="1:7" ht="15" customHeight="1" x14ac:dyDescent="0.15">
      <c r="A631" t="str">
        <f>IF(INDEX(Transactions!$J:$J,ROW()-8)="","",INDEX(Transactions!$J:$J,ROW()-8))</f>
        <v/>
      </c>
      <c r="B631" s="293">
        <f ca="1">IF($A631="",TODAY(),INDEX(Transactions!$G:$G,ROW()-8))</f>
        <v>46229</v>
      </c>
      <c r="C631" t="str">
        <f>IF($A631="","",INDEX(Transactions!$A:$A,ROW()-8))</f>
        <v/>
      </c>
      <c r="D631" s="27">
        <f>IF($A631="",0,INDEX(Transactions!$H:$H,ROW()-8))</f>
        <v>0</v>
      </c>
      <c r="E631">
        <f>IF($A631="",1,INDEX(Transactions!$N:$N,ROW()-8))</f>
        <v>1</v>
      </c>
      <c r="F631" s="27">
        <f>IF($A631="",0,INDEX(Transactions!$O:$O,ROW()-8))</f>
        <v>0</v>
      </c>
      <c r="G631" s="27">
        <f>IF($A631="",0,INDEX(Transactions!$P:$P,ROW()-8))</f>
        <v>0</v>
      </c>
    </row>
    <row r="632" spans="1:7" ht="15" customHeight="1" x14ac:dyDescent="0.15">
      <c r="A632" t="str">
        <f>IF(INDEX(Transactions!$J:$J,ROW()-8)="","",INDEX(Transactions!$J:$J,ROW()-8))</f>
        <v/>
      </c>
      <c r="B632" s="293">
        <f ca="1">IF($A632="",TODAY(),INDEX(Transactions!$G:$G,ROW()-8))</f>
        <v>46229</v>
      </c>
      <c r="C632" t="str">
        <f>IF($A632="","",INDEX(Transactions!$A:$A,ROW()-8))</f>
        <v/>
      </c>
      <c r="D632" s="27">
        <f>IF($A632="",0,INDEX(Transactions!$H:$H,ROW()-8))</f>
        <v>0</v>
      </c>
      <c r="E632">
        <f>IF($A632="",1,INDEX(Transactions!$N:$N,ROW()-8))</f>
        <v>1</v>
      </c>
      <c r="F632" s="27">
        <f>IF($A632="",0,INDEX(Transactions!$O:$O,ROW()-8))</f>
        <v>0</v>
      </c>
      <c r="G632" s="27">
        <f>IF($A632="",0,INDEX(Transactions!$P:$P,ROW()-8))</f>
        <v>0</v>
      </c>
    </row>
    <row r="633" spans="1:7" ht="15" customHeight="1" x14ac:dyDescent="0.15">
      <c r="A633" t="str">
        <f>IF(INDEX(Transactions!$J:$J,ROW()-8)="","",INDEX(Transactions!$J:$J,ROW()-8))</f>
        <v/>
      </c>
      <c r="B633" s="293">
        <f ca="1">IF($A633="",TODAY(),INDEX(Transactions!$G:$G,ROW()-8))</f>
        <v>46229</v>
      </c>
      <c r="C633" t="str">
        <f>IF($A633="","",INDEX(Transactions!$A:$A,ROW()-8))</f>
        <v/>
      </c>
      <c r="D633" s="27">
        <f>IF($A633="",0,INDEX(Transactions!$H:$H,ROW()-8))</f>
        <v>0</v>
      </c>
      <c r="E633">
        <f>IF($A633="",1,INDEX(Transactions!$N:$N,ROW()-8))</f>
        <v>1</v>
      </c>
      <c r="F633" s="27">
        <f>IF($A633="",0,INDEX(Transactions!$O:$O,ROW()-8))</f>
        <v>0</v>
      </c>
      <c r="G633" s="27">
        <f>IF($A633="",0,INDEX(Transactions!$P:$P,ROW()-8))</f>
        <v>0</v>
      </c>
    </row>
    <row r="634" spans="1:7" ht="15" customHeight="1" x14ac:dyDescent="0.15">
      <c r="A634" t="str">
        <f>IF(INDEX(Transactions!$J:$J,ROW()-8)="","",INDEX(Transactions!$J:$J,ROW()-8))</f>
        <v/>
      </c>
      <c r="B634" s="293">
        <f ca="1">IF($A634="",TODAY(),INDEX(Transactions!$G:$G,ROW()-8))</f>
        <v>46229</v>
      </c>
      <c r="C634" t="str">
        <f>IF($A634="","",INDEX(Transactions!$A:$A,ROW()-8))</f>
        <v/>
      </c>
      <c r="D634" s="27">
        <f>IF($A634="",0,INDEX(Transactions!$H:$H,ROW()-8))</f>
        <v>0</v>
      </c>
      <c r="E634">
        <f>IF($A634="",1,INDEX(Transactions!$N:$N,ROW()-8))</f>
        <v>1</v>
      </c>
      <c r="F634" s="27">
        <f>IF($A634="",0,INDEX(Transactions!$O:$O,ROW()-8))</f>
        <v>0</v>
      </c>
      <c r="G634" s="27">
        <f>IF($A634="",0,INDEX(Transactions!$P:$P,ROW()-8))</f>
        <v>0</v>
      </c>
    </row>
    <row r="635" spans="1:7" ht="15" customHeight="1" x14ac:dyDescent="0.15">
      <c r="A635" t="str">
        <f>IF(INDEX(Transactions!$J:$J,ROW()-8)="","",INDEX(Transactions!$J:$J,ROW()-8))</f>
        <v/>
      </c>
      <c r="B635" s="293">
        <f ca="1">IF($A635="",TODAY(),INDEX(Transactions!$G:$G,ROW()-8))</f>
        <v>46229</v>
      </c>
      <c r="C635" t="str">
        <f>IF($A635="","",INDEX(Transactions!$A:$A,ROW()-8))</f>
        <v/>
      </c>
      <c r="D635" s="27">
        <f>IF($A635="",0,INDEX(Transactions!$H:$H,ROW()-8))</f>
        <v>0</v>
      </c>
      <c r="E635">
        <f>IF($A635="",1,INDEX(Transactions!$N:$N,ROW()-8))</f>
        <v>1</v>
      </c>
      <c r="F635" s="27">
        <f>IF($A635="",0,INDEX(Transactions!$O:$O,ROW()-8))</f>
        <v>0</v>
      </c>
      <c r="G635" s="27">
        <f>IF($A635="",0,INDEX(Transactions!$P:$P,ROW()-8))</f>
        <v>0</v>
      </c>
    </row>
    <row r="636" spans="1:7" ht="15" customHeight="1" x14ac:dyDescent="0.15">
      <c r="A636" t="str">
        <f>IF(INDEX(Transactions!$J:$J,ROW()-8)="","",INDEX(Transactions!$J:$J,ROW()-8))</f>
        <v/>
      </c>
      <c r="B636" s="293">
        <f ca="1">IF($A636="",TODAY(),INDEX(Transactions!$G:$G,ROW()-8))</f>
        <v>46229</v>
      </c>
      <c r="C636" t="str">
        <f>IF($A636="","",INDEX(Transactions!$A:$A,ROW()-8))</f>
        <v/>
      </c>
      <c r="D636" s="27">
        <f>IF($A636="",0,INDEX(Transactions!$H:$H,ROW()-8))</f>
        <v>0</v>
      </c>
      <c r="E636">
        <f>IF($A636="",1,INDEX(Transactions!$N:$N,ROW()-8))</f>
        <v>1</v>
      </c>
      <c r="F636" s="27">
        <f>IF($A636="",0,INDEX(Transactions!$O:$O,ROW()-8))</f>
        <v>0</v>
      </c>
      <c r="G636" s="27">
        <f>IF($A636="",0,INDEX(Transactions!$P:$P,ROW()-8))</f>
        <v>0</v>
      </c>
    </row>
    <row r="637" spans="1:7" ht="15" customHeight="1" x14ac:dyDescent="0.15">
      <c r="A637" t="str">
        <f>IF(INDEX(Transactions!$J:$J,ROW()-8)="","",INDEX(Transactions!$J:$J,ROW()-8))</f>
        <v/>
      </c>
      <c r="B637" s="293">
        <f ca="1">IF($A637="",TODAY(),INDEX(Transactions!$G:$G,ROW()-8))</f>
        <v>46229</v>
      </c>
      <c r="C637" t="str">
        <f>IF($A637="","",INDEX(Transactions!$A:$A,ROW()-8))</f>
        <v/>
      </c>
      <c r="D637" s="27">
        <f>IF($A637="",0,INDEX(Transactions!$H:$H,ROW()-8))</f>
        <v>0</v>
      </c>
      <c r="E637">
        <f>IF($A637="",1,INDEX(Transactions!$N:$N,ROW()-8))</f>
        <v>1</v>
      </c>
      <c r="F637" s="27">
        <f>IF($A637="",0,INDEX(Transactions!$O:$O,ROW()-8))</f>
        <v>0</v>
      </c>
      <c r="G637" s="27">
        <f>IF($A637="",0,INDEX(Transactions!$P:$P,ROW()-8))</f>
        <v>0</v>
      </c>
    </row>
    <row r="638" spans="1:7" ht="15" customHeight="1" x14ac:dyDescent="0.15">
      <c r="A638" t="str">
        <f>IF(INDEX(Transactions!$J:$J,ROW()-8)="","",INDEX(Transactions!$J:$J,ROW()-8))</f>
        <v/>
      </c>
      <c r="B638" s="293">
        <f ca="1">IF($A638="",TODAY(),INDEX(Transactions!$G:$G,ROW()-8))</f>
        <v>46229</v>
      </c>
      <c r="C638" t="str">
        <f>IF($A638="","",INDEX(Transactions!$A:$A,ROW()-8))</f>
        <v/>
      </c>
      <c r="D638" s="27">
        <f>IF($A638="",0,INDEX(Transactions!$H:$H,ROW()-8))</f>
        <v>0</v>
      </c>
      <c r="E638">
        <f>IF($A638="",1,INDEX(Transactions!$N:$N,ROW()-8))</f>
        <v>1</v>
      </c>
      <c r="F638" s="27">
        <f>IF($A638="",0,INDEX(Transactions!$O:$O,ROW()-8))</f>
        <v>0</v>
      </c>
      <c r="G638" s="27">
        <f>IF($A638="",0,INDEX(Transactions!$P:$P,ROW()-8))</f>
        <v>0</v>
      </c>
    </row>
    <row r="639" spans="1:7" ht="15" customHeight="1" x14ac:dyDescent="0.15">
      <c r="A639" t="str">
        <f>IF(INDEX(Transactions!$J:$J,ROW()-8)="","",INDEX(Transactions!$J:$J,ROW()-8))</f>
        <v/>
      </c>
      <c r="B639" s="293">
        <f ca="1">IF($A639="",TODAY(),INDEX(Transactions!$G:$G,ROW()-8))</f>
        <v>46229</v>
      </c>
      <c r="C639" t="str">
        <f>IF($A639="","",INDEX(Transactions!$A:$A,ROW()-8))</f>
        <v/>
      </c>
      <c r="D639" s="27">
        <f>IF($A639="",0,INDEX(Transactions!$H:$H,ROW()-8))</f>
        <v>0</v>
      </c>
      <c r="E639">
        <f>IF($A639="",1,INDEX(Transactions!$N:$N,ROW()-8))</f>
        <v>1</v>
      </c>
      <c r="F639" s="27">
        <f>IF($A639="",0,INDEX(Transactions!$O:$O,ROW()-8))</f>
        <v>0</v>
      </c>
      <c r="G639" s="27">
        <f>IF($A639="",0,INDEX(Transactions!$P:$P,ROW()-8))</f>
        <v>0</v>
      </c>
    </row>
    <row r="640" spans="1:7" ht="15" customHeight="1" x14ac:dyDescent="0.15">
      <c r="A640" t="str">
        <f>IF(INDEX(Transactions!$J:$J,ROW()-8)="","",INDEX(Transactions!$J:$J,ROW()-8))</f>
        <v/>
      </c>
      <c r="B640" s="293">
        <f ca="1">IF($A640="",TODAY(),INDEX(Transactions!$G:$G,ROW()-8))</f>
        <v>46229</v>
      </c>
      <c r="C640" t="str">
        <f>IF($A640="","",INDEX(Transactions!$A:$A,ROW()-8))</f>
        <v/>
      </c>
      <c r="D640" s="27">
        <f>IF($A640="",0,INDEX(Transactions!$H:$H,ROW()-8))</f>
        <v>0</v>
      </c>
      <c r="E640">
        <f>IF($A640="",1,INDEX(Transactions!$N:$N,ROW()-8))</f>
        <v>1</v>
      </c>
      <c r="F640" s="27">
        <f>IF($A640="",0,INDEX(Transactions!$O:$O,ROW()-8))</f>
        <v>0</v>
      </c>
      <c r="G640" s="27">
        <f>IF($A640="",0,INDEX(Transactions!$P:$P,ROW()-8))</f>
        <v>0</v>
      </c>
    </row>
    <row r="641" spans="1:7" ht="15" customHeight="1" x14ac:dyDescent="0.15">
      <c r="A641" t="str">
        <f>IF(INDEX(Transactions!$J:$J,ROW()-8)="","",INDEX(Transactions!$J:$J,ROW()-8))</f>
        <v/>
      </c>
      <c r="B641" s="293">
        <f ca="1">IF($A641="",TODAY(),INDEX(Transactions!$G:$G,ROW()-8))</f>
        <v>46229</v>
      </c>
      <c r="C641" t="str">
        <f>IF($A641="","",INDEX(Transactions!$A:$A,ROW()-8))</f>
        <v/>
      </c>
      <c r="D641" s="27">
        <f>IF($A641="",0,INDEX(Transactions!$H:$H,ROW()-8))</f>
        <v>0</v>
      </c>
      <c r="E641">
        <f>IF($A641="",1,INDEX(Transactions!$N:$N,ROW()-8))</f>
        <v>1</v>
      </c>
      <c r="F641" s="27">
        <f>IF($A641="",0,INDEX(Transactions!$O:$O,ROW()-8))</f>
        <v>0</v>
      </c>
      <c r="G641" s="27">
        <f>IF($A641="",0,INDEX(Transactions!$P:$P,ROW()-8))</f>
        <v>0</v>
      </c>
    </row>
    <row r="642" spans="1:7" ht="15" customHeight="1" x14ac:dyDescent="0.15">
      <c r="A642" t="str">
        <f>IF(INDEX(Transactions!$J:$J,ROW()-8)="","",INDEX(Transactions!$J:$J,ROW()-8))</f>
        <v/>
      </c>
      <c r="B642" s="293">
        <f ca="1">IF($A642="",TODAY(),INDEX(Transactions!$G:$G,ROW()-8))</f>
        <v>46229</v>
      </c>
      <c r="C642" t="str">
        <f>IF($A642="","",INDEX(Transactions!$A:$A,ROW()-8))</f>
        <v/>
      </c>
      <c r="D642" s="27">
        <f>IF($A642="",0,INDEX(Transactions!$H:$H,ROW()-8))</f>
        <v>0</v>
      </c>
      <c r="E642">
        <f>IF($A642="",1,INDEX(Transactions!$N:$N,ROW()-8))</f>
        <v>1</v>
      </c>
      <c r="F642" s="27">
        <f>IF($A642="",0,INDEX(Transactions!$O:$O,ROW()-8))</f>
        <v>0</v>
      </c>
      <c r="G642" s="27">
        <f>IF($A642="",0,INDEX(Transactions!$P:$P,ROW()-8))</f>
        <v>0</v>
      </c>
    </row>
    <row r="643" spans="1:7" ht="15" customHeight="1" x14ac:dyDescent="0.15">
      <c r="A643" t="str">
        <f>IF(INDEX(Transactions!$J:$J,ROW()-8)="","",INDEX(Transactions!$J:$J,ROW()-8))</f>
        <v/>
      </c>
      <c r="B643" s="293">
        <f ca="1">IF($A643="",TODAY(),INDEX(Transactions!$G:$G,ROW()-8))</f>
        <v>46229</v>
      </c>
      <c r="C643" t="str">
        <f>IF($A643="","",INDEX(Transactions!$A:$A,ROW()-8))</f>
        <v/>
      </c>
      <c r="D643" s="27">
        <f>IF($A643="",0,INDEX(Transactions!$H:$H,ROW()-8))</f>
        <v>0</v>
      </c>
      <c r="E643">
        <f>IF($A643="",1,INDEX(Transactions!$N:$N,ROW()-8))</f>
        <v>1</v>
      </c>
      <c r="F643" s="27">
        <f>IF($A643="",0,INDEX(Transactions!$O:$O,ROW()-8))</f>
        <v>0</v>
      </c>
      <c r="G643" s="27">
        <f>IF($A643="",0,INDEX(Transactions!$P:$P,ROW()-8))</f>
        <v>0</v>
      </c>
    </row>
    <row r="644" spans="1:7" ht="15" customHeight="1" x14ac:dyDescent="0.15">
      <c r="A644" t="str">
        <f>IF(INDEX(Transactions!$J:$J,ROW()-8)="","",INDEX(Transactions!$J:$J,ROW()-8))</f>
        <v/>
      </c>
      <c r="B644" s="293">
        <f ca="1">IF($A644="",TODAY(),INDEX(Transactions!$G:$G,ROW()-8))</f>
        <v>46229</v>
      </c>
      <c r="C644" t="str">
        <f>IF($A644="","",INDEX(Transactions!$A:$A,ROW()-8))</f>
        <v/>
      </c>
      <c r="D644" s="27">
        <f>IF($A644="",0,INDEX(Transactions!$H:$H,ROW()-8))</f>
        <v>0</v>
      </c>
      <c r="E644">
        <f>IF($A644="",1,INDEX(Transactions!$N:$N,ROW()-8))</f>
        <v>1</v>
      </c>
      <c r="F644" s="27">
        <f>IF($A644="",0,INDEX(Transactions!$O:$O,ROW()-8))</f>
        <v>0</v>
      </c>
      <c r="G644" s="27">
        <f>IF($A644="",0,INDEX(Transactions!$P:$P,ROW()-8))</f>
        <v>0</v>
      </c>
    </row>
    <row r="645" spans="1:7" ht="15" customHeight="1" x14ac:dyDescent="0.15">
      <c r="A645" t="str">
        <f>IF(INDEX(Transactions!$J:$J,ROW()-8)="","",INDEX(Transactions!$J:$J,ROW()-8))</f>
        <v/>
      </c>
      <c r="B645" s="293">
        <f ca="1">IF($A645="",TODAY(),INDEX(Transactions!$G:$G,ROW()-8))</f>
        <v>46229</v>
      </c>
      <c r="C645" t="str">
        <f>IF($A645="","",INDEX(Transactions!$A:$A,ROW()-8))</f>
        <v/>
      </c>
      <c r="D645" s="27">
        <f>IF($A645="",0,INDEX(Transactions!$H:$H,ROW()-8))</f>
        <v>0</v>
      </c>
      <c r="E645">
        <f>IF($A645="",1,INDEX(Transactions!$N:$N,ROW()-8))</f>
        <v>1</v>
      </c>
      <c r="F645" s="27">
        <f>IF($A645="",0,INDEX(Transactions!$O:$O,ROW()-8))</f>
        <v>0</v>
      </c>
      <c r="G645" s="27">
        <f>IF($A645="",0,INDEX(Transactions!$P:$P,ROW()-8))</f>
        <v>0</v>
      </c>
    </row>
    <row r="646" spans="1:7" ht="15" customHeight="1" x14ac:dyDescent="0.15">
      <c r="A646" t="str">
        <f>IF(INDEX(Transactions!$J:$J,ROW()-8)="","",INDEX(Transactions!$J:$J,ROW()-8))</f>
        <v/>
      </c>
      <c r="B646" s="293">
        <f ca="1">IF($A646="",TODAY(),INDEX(Transactions!$G:$G,ROW()-8))</f>
        <v>46229</v>
      </c>
      <c r="C646" t="str">
        <f>IF($A646="","",INDEX(Transactions!$A:$A,ROW()-8))</f>
        <v/>
      </c>
      <c r="D646" s="27">
        <f>IF($A646="",0,INDEX(Transactions!$H:$H,ROW()-8))</f>
        <v>0</v>
      </c>
      <c r="E646">
        <f>IF($A646="",1,INDEX(Transactions!$N:$N,ROW()-8))</f>
        <v>1</v>
      </c>
      <c r="F646" s="27">
        <f>IF($A646="",0,INDEX(Transactions!$O:$O,ROW()-8))</f>
        <v>0</v>
      </c>
      <c r="G646" s="27">
        <f>IF($A646="",0,INDEX(Transactions!$P:$P,ROW()-8))</f>
        <v>0</v>
      </c>
    </row>
    <row r="647" spans="1:7" ht="15" customHeight="1" x14ac:dyDescent="0.15">
      <c r="A647" t="str">
        <f>IF(INDEX(Transactions!$J:$J,ROW()-8)="","",INDEX(Transactions!$J:$J,ROW()-8))</f>
        <v/>
      </c>
      <c r="B647" s="293">
        <f ca="1">IF($A647="",TODAY(),INDEX(Transactions!$G:$G,ROW()-8))</f>
        <v>46229</v>
      </c>
      <c r="C647" t="str">
        <f>IF($A647="","",INDEX(Transactions!$A:$A,ROW()-8))</f>
        <v/>
      </c>
      <c r="D647" s="27">
        <f>IF($A647="",0,INDEX(Transactions!$H:$H,ROW()-8))</f>
        <v>0</v>
      </c>
      <c r="E647">
        <f>IF($A647="",1,INDEX(Transactions!$N:$N,ROW()-8))</f>
        <v>1</v>
      </c>
      <c r="F647" s="27">
        <f>IF($A647="",0,INDEX(Transactions!$O:$O,ROW()-8))</f>
        <v>0</v>
      </c>
      <c r="G647" s="27">
        <f>IF($A647="",0,INDEX(Transactions!$P:$P,ROW()-8))</f>
        <v>0</v>
      </c>
    </row>
    <row r="648" spans="1:7" ht="15" customHeight="1" x14ac:dyDescent="0.15">
      <c r="A648" t="str">
        <f>IF(INDEX(Transactions!$J:$J,ROW()-8)="","",INDEX(Transactions!$J:$J,ROW()-8))</f>
        <v/>
      </c>
      <c r="B648" s="293">
        <f ca="1">IF($A648="",TODAY(),INDEX(Transactions!$G:$G,ROW()-8))</f>
        <v>46229</v>
      </c>
      <c r="C648" t="str">
        <f>IF($A648="","",INDEX(Transactions!$A:$A,ROW()-8))</f>
        <v/>
      </c>
      <c r="D648" s="27">
        <f>IF($A648="",0,INDEX(Transactions!$H:$H,ROW()-8))</f>
        <v>0</v>
      </c>
      <c r="E648">
        <f>IF($A648="",1,INDEX(Transactions!$N:$N,ROW()-8))</f>
        <v>1</v>
      </c>
      <c r="F648" s="27">
        <f>IF($A648="",0,INDEX(Transactions!$O:$O,ROW()-8))</f>
        <v>0</v>
      </c>
      <c r="G648" s="27">
        <f>IF($A648="",0,INDEX(Transactions!$P:$P,ROW()-8))</f>
        <v>0</v>
      </c>
    </row>
    <row r="649" spans="1:7" ht="15" customHeight="1" x14ac:dyDescent="0.15">
      <c r="A649" t="str">
        <f>IF(INDEX(Transactions!$J:$J,ROW()-8)="","",INDEX(Transactions!$J:$J,ROW()-8))</f>
        <v/>
      </c>
      <c r="B649" s="293">
        <f ca="1">IF($A649="",TODAY(),INDEX(Transactions!$G:$G,ROW()-8))</f>
        <v>46229</v>
      </c>
      <c r="C649" t="str">
        <f>IF($A649="","",INDEX(Transactions!$A:$A,ROW()-8))</f>
        <v/>
      </c>
      <c r="D649" s="27">
        <f>IF($A649="",0,INDEX(Transactions!$H:$H,ROW()-8))</f>
        <v>0</v>
      </c>
      <c r="E649">
        <f>IF($A649="",1,INDEX(Transactions!$N:$N,ROW()-8))</f>
        <v>1</v>
      </c>
      <c r="F649" s="27">
        <f>IF($A649="",0,INDEX(Transactions!$O:$O,ROW()-8))</f>
        <v>0</v>
      </c>
      <c r="G649" s="27">
        <f>IF($A649="",0,INDEX(Transactions!$P:$P,ROW()-8))</f>
        <v>0</v>
      </c>
    </row>
    <row r="650" spans="1:7" ht="15" customHeight="1" x14ac:dyDescent="0.15">
      <c r="A650" t="str">
        <f>IF(INDEX(Transactions!$J:$J,ROW()-8)="","",INDEX(Transactions!$J:$J,ROW()-8))</f>
        <v/>
      </c>
      <c r="B650" s="293">
        <f ca="1">IF($A650="",TODAY(),INDEX(Transactions!$G:$G,ROW()-8))</f>
        <v>46229</v>
      </c>
      <c r="C650" t="str">
        <f>IF($A650="","",INDEX(Transactions!$A:$A,ROW()-8))</f>
        <v/>
      </c>
      <c r="D650" s="27">
        <f>IF($A650="",0,INDEX(Transactions!$H:$H,ROW()-8))</f>
        <v>0</v>
      </c>
      <c r="E650">
        <f>IF($A650="",1,INDEX(Transactions!$N:$N,ROW()-8))</f>
        <v>1</v>
      </c>
      <c r="F650" s="27">
        <f>IF($A650="",0,INDEX(Transactions!$O:$O,ROW()-8))</f>
        <v>0</v>
      </c>
      <c r="G650" s="27">
        <f>IF($A650="",0,INDEX(Transactions!$P:$P,ROW()-8))</f>
        <v>0</v>
      </c>
    </row>
    <row r="651" spans="1:7" ht="15" customHeight="1" x14ac:dyDescent="0.15">
      <c r="A651" t="str">
        <f>IF(INDEX(Transactions!$J:$J,ROW()-8)="","",INDEX(Transactions!$J:$J,ROW()-8))</f>
        <v/>
      </c>
      <c r="B651" s="293">
        <f ca="1">IF($A651="",TODAY(),INDEX(Transactions!$G:$G,ROW()-8))</f>
        <v>46229</v>
      </c>
      <c r="C651" t="str">
        <f>IF($A651="","",INDEX(Transactions!$A:$A,ROW()-8))</f>
        <v/>
      </c>
      <c r="D651" s="27">
        <f>IF($A651="",0,INDEX(Transactions!$H:$H,ROW()-8))</f>
        <v>0</v>
      </c>
      <c r="E651">
        <f>IF($A651="",1,INDEX(Transactions!$N:$N,ROW()-8))</f>
        <v>1</v>
      </c>
      <c r="F651" s="27">
        <f>IF($A651="",0,INDEX(Transactions!$O:$O,ROW()-8))</f>
        <v>0</v>
      </c>
      <c r="G651" s="27">
        <f>IF($A651="",0,INDEX(Transactions!$P:$P,ROW()-8))</f>
        <v>0</v>
      </c>
    </row>
    <row r="652" spans="1:7" ht="15" customHeight="1" x14ac:dyDescent="0.15">
      <c r="A652" t="str">
        <f>IF(INDEX(Transactions!$J:$J,ROW()-8)="","",INDEX(Transactions!$J:$J,ROW()-8))</f>
        <v/>
      </c>
      <c r="B652" s="293">
        <f ca="1">IF($A652="",TODAY(),INDEX(Transactions!$G:$G,ROW()-8))</f>
        <v>46229</v>
      </c>
      <c r="C652" t="str">
        <f>IF($A652="","",INDEX(Transactions!$A:$A,ROW()-8))</f>
        <v/>
      </c>
      <c r="D652" s="27">
        <f>IF($A652="",0,INDEX(Transactions!$H:$H,ROW()-8))</f>
        <v>0</v>
      </c>
      <c r="E652">
        <f>IF($A652="",1,INDEX(Transactions!$N:$N,ROW()-8))</f>
        <v>1</v>
      </c>
      <c r="F652" s="27">
        <f>IF($A652="",0,INDEX(Transactions!$O:$O,ROW()-8))</f>
        <v>0</v>
      </c>
      <c r="G652" s="27">
        <f>IF($A652="",0,INDEX(Transactions!$P:$P,ROW()-8))</f>
        <v>0</v>
      </c>
    </row>
    <row r="653" spans="1:7" ht="15" customHeight="1" x14ac:dyDescent="0.15">
      <c r="A653" t="str">
        <f>IF(INDEX(Transactions!$J:$J,ROW()-8)="","",INDEX(Transactions!$J:$J,ROW()-8))</f>
        <v/>
      </c>
      <c r="B653" s="293">
        <f ca="1">IF($A653="",TODAY(),INDEX(Transactions!$G:$G,ROW()-8))</f>
        <v>46229</v>
      </c>
      <c r="C653" t="str">
        <f>IF($A653="","",INDEX(Transactions!$A:$A,ROW()-8))</f>
        <v/>
      </c>
      <c r="D653" s="27">
        <f>IF($A653="",0,INDEX(Transactions!$H:$H,ROW()-8))</f>
        <v>0</v>
      </c>
      <c r="E653">
        <f>IF($A653="",1,INDEX(Transactions!$N:$N,ROW()-8))</f>
        <v>1</v>
      </c>
      <c r="F653" s="27">
        <f>IF($A653="",0,INDEX(Transactions!$O:$O,ROW()-8))</f>
        <v>0</v>
      </c>
      <c r="G653" s="27">
        <f>IF($A653="",0,INDEX(Transactions!$P:$P,ROW()-8))</f>
        <v>0</v>
      </c>
    </row>
    <row r="654" spans="1:7" ht="15" customHeight="1" x14ac:dyDescent="0.15">
      <c r="A654" t="str">
        <f>IF(INDEX(Transactions!$J:$J,ROW()-8)="","",INDEX(Transactions!$J:$J,ROW()-8))</f>
        <v/>
      </c>
      <c r="B654" s="293">
        <f ca="1">IF($A654="",TODAY(),INDEX(Transactions!$G:$G,ROW()-8))</f>
        <v>46229</v>
      </c>
      <c r="C654" t="str">
        <f>IF($A654="","",INDEX(Transactions!$A:$A,ROW()-8))</f>
        <v/>
      </c>
      <c r="D654" s="27">
        <f>IF($A654="",0,INDEX(Transactions!$H:$H,ROW()-8))</f>
        <v>0</v>
      </c>
      <c r="E654">
        <f>IF($A654="",1,INDEX(Transactions!$N:$N,ROW()-8))</f>
        <v>1</v>
      </c>
      <c r="F654" s="27">
        <f>IF($A654="",0,INDEX(Transactions!$O:$O,ROW()-8))</f>
        <v>0</v>
      </c>
      <c r="G654" s="27">
        <f>IF($A654="",0,INDEX(Transactions!$P:$P,ROW()-8))</f>
        <v>0</v>
      </c>
    </row>
    <row r="655" spans="1:7" ht="15" customHeight="1" x14ac:dyDescent="0.15">
      <c r="A655" t="str">
        <f>IF(INDEX(Transactions!$J:$J,ROW()-8)="","",INDEX(Transactions!$J:$J,ROW()-8))</f>
        <v/>
      </c>
      <c r="B655" s="293">
        <f ca="1">IF($A655="",TODAY(),INDEX(Transactions!$G:$G,ROW()-8))</f>
        <v>46229</v>
      </c>
      <c r="C655" t="str">
        <f>IF($A655="","",INDEX(Transactions!$A:$A,ROW()-8))</f>
        <v/>
      </c>
      <c r="D655" s="27">
        <f>IF($A655="",0,INDEX(Transactions!$H:$H,ROW()-8))</f>
        <v>0</v>
      </c>
      <c r="E655">
        <f>IF($A655="",1,INDEX(Transactions!$N:$N,ROW()-8))</f>
        <v>1</v>
      </c>
      <c r="F655" s="27">
        <f>IF($A655="",0,INDEX(Transactions!$O:$O,ROW()-8))</f>
        <v>0</v>
      </c>
      <c r="G655" s="27">
        <f>IF($A655="",0,INDEX(Transactions!$P:$P,ROW()-8))</f>
        <v>0</v>
      </c>
    </row>
    <row r="656" spans="1:7" ht="15" customHeight="1" x14ac:dyDescent="0.15">
      <c r="A656" t="str">
        <f>IF(INDEX(Transactions!$J:$J,ROW()-8)="","",INDEX(Transactions!$J:$J,ROW()-8))</f>
        <v/>
      </c>
      <c r="B656" s="293">
        <f ca="1">IF($A656="",TODAY(),INDEX(Transactions!$G:$G,ROW()-8))</f>
        <v>46229</v>
      </c>
      <c r="C656" t="str">
        <f>IF($A656="","",INDEX(Transactions!$A:$A,ROW()-8))</f>
        <v/>
      </c>
      <c r="D656" s="27">
        <f>IF($A656="",0,INDEX(Transactions!$H:$H,ROW()-8))</f>
        <v>0</v>
      </c>
      <c r="E656">
        <f>IF($A656="",1,INDEX(Transactions!$N:$N,ROW()-8))</f>
        <v>1</v>
      </c>
      <c r="F656" s="27">
        <f>IF($A656="",0,INDEX(Transactions!$O:$O,ROW()-8))</f>
        <v>0</v>
      </c>
      <c r="G656" s="27">
        <f>IF($A656="",0,INDEX(Transactions!$P:$P,ROW()-8))</f>
        <v>0</v>
      </c>
    </row>
    <row r="657" spans="1:7" ht="15" customHeight="1" x14ac:dyDescent="0.15">
      <c r="A657" t="str">
        <f>IF(INDEX(Transactions!$J:$J,ROW()-8)="","",INDEX(Transactions!$J:$J,ROW()-8))</f>
        <v/>
      </c>
      <c r="B657" s="293">
        <f ca="1">IF($A657="",TODAY(),INDEX(Transactions!$G:$G,ROW()-8))</f>
        <v>46229</v>
      </c>
      <c r="C657" t="str">
        <f>IF($A657="","",INDEX(Transactions!$A:$A,ROW()-8))</f>
        <v/>
      </c>
      <c r="D657" s="27">
        <f>IF($A657="",0,INDEX(Transactions!$H:$H,ROW()-8))</f>
        <v>0</v>
      </c>
      <c r="E657">
        <f>IF($A657="",1,INDEX(Transactions!$N:$N,ROW()-8))</f>
        <v>1</v>
      </c>
      <c r="F657" s="27">
        <f>IF($A657="",0,INDEX(Transactions!$O:$O,ROW()-8))</f>
        <v>0</v>
      </c>
      <c r="G657" s="27">
        <f>IF($A657="",0,INDEX(Transactions!$P:$P,ROW()-8))</f>
        <v>0</v>
      </c>
    </row>
    <row r="658" spans="1:7" ht="15" customHeight="1" x14ac:dyDescent="0.15">
      <c r="A658" t="str">
        <f>IF(INDEX(Transactions!$J:$J,ROW()-8)="","",INDEX(Transactions!$J:$J,ROW()-8))</f>
        <v/>
      </c>
      <c r="B658" s="293">
        <f ca="1">IF($A658="",TODAY(),INDEX(Transactions!$G:$G,ROW()-8))</f>
        <v>46229</v>
      </c>
      <c r="C658" t="str">
        <f>IF($A658="","",INDEX(Transactions!$A:$A,ROW()-8))</f>
        <v/>
      </c>
      <c r="D658" s="27">
        <f>IF($A658="",0,INDEX(Transactions!$H:$H,ROW()-8))</f>
        <v>0</v>
      </c>
      <c r="E658">
        <f>IF($A658="",1,INDEX(Transactions!$N:$N,ROW()-8))</f>
        <v>1</v>
      </c>
      <c r="F658" s="27">
        <f>IF($A658="",0,INDEX(Transactions!$O:$O,ROW()-8))</f>
        <v>0</v>
      </c>
      <c r="G658" s="27">
        <f>IF($A658="",0,INDEX(Transactions!$P:$P,ROW()-8))</f>
        <v>0</v>
      </c>
    </row>
    <row r="659" spans="1:7" ht="15" customHeight="1" x14ac:dyDescent="0.15">
      <c r="A659" t="str">
        <f>IF(INDEX(Transactions!$J:$J,ROW()-8)="","",INDEX(Transactions!$J:$J,ROW()-8))</f>
        <v/>
      </c>
      <c r="B659" s="293">
        <f ca="1">IF($A659="",TODAY(),INDEX(Transactions!$G:$G,ROW()-8))</f>
        <v>46229</v>
      </c>
      <c r="C659" t="str">
        <f>IF($A659="","",INDEX(Transactions!$A:$A,ROW()-8))</f>
        <v/>
      </c>
      <c r="D659" s="27">
        <f>IF($A659="",0,INDEX(Transactions!$H:$H,ROW()-8))</f>
        <v>0</v>
      </c>
      <c r="E659">
        <f>IF($A659="",1,INDEX(Transactions!$N:$N,ROW()-8))</f>
        <v>1</v>
      </c>
      <c r="F659" s="27">
        <f>IF($A659="",0,INDEX(Transactions!$O:$O,ROW()-8))</f>
        <v>0</v>
      </c>
      <c r="G659" s="27">
        <f>IF($A659="",0,INDEX(Transactions!$P:$P,ROW()-8))</f>
        <v>0</v>
      </c>
    </row>
    <row r="660" spans="1:7" ht="15" customHeight="1" x14ac:dyDescent="0.15">
      <c r="A660" t="str">
        <f>IF(INDEX(Transactions!$J:$J,ROW()-8)="","",INDEX(Transactions!$J:$J,ROW()-8))</f>
        <v/>
      </c>
      <c r="B660" s="293">
        <f ca="1">IF($A660="",TODAY(),INDEX(Transactions!$G:$G,ROW()-8))</f>
        <v>46229</v>
      </c>
      <c r="C660" t="str">
        <f>IF($A660="","",INDEX(Transactions!$A:$A,ROW()-8))</f>
        <v/>
      </c>
      <c r="D660" s="27">
        <f>IF($A660="",0,INDEX(Transactions!$H:$H,ROW()-8))</f>
        <v>0</v>
      </c>
      <c r="E660">
        <f>IF($A660="",1,INDEX(Transactions!$N:$N,ROW()-8))</f>
        <v>1</v>
      </c>
      <c r="F660" s="27">
        <f>IF($A660="",0,INDEX(Transactions!$O:$O,ROW()-8))</f>
        <v>0</v>
      </c>
      <c r="G660" s="27">
        <f>IF($A660="",0,INDEX(Transactions!$P:$P,ROW()-8))</f>
        <v>0</v>
      </c>
    </row>
    <row r="661" spans="1:7" ht="15" customHeight="1" x14ac:dyDescent="0.15">
      <c r="A661" t="str">
        <f>IF(INDEX(Transactions!$J:$J,ROW()-8)="","",INDEX(Transactions!$J:$J,ROW()-8))</f>
        <v/>
      </c>
      <c r="B661" s="293">
        <f ca="1">IF($A661="",TODAY(),INDEX(Transactions!$G:$G,ROW()-8))</f>
        <v>46229</v>
      </c>
      <c r="C661" t="str">
        <f>IF($A661="","",INDEX(Transactions!$A:$A,ROW()-8))</f>
        <v/>
      </c>
      <c r="D661" s="27">
        <f>IF($A661="",0,INDEX(Transactions!$H:$H,ROW()-8))</f>
        <v>0</v>
      </c>
      <c r="E661">
        <f>IF($A661="",1,INDEX(Transactions!$N:$N,ROW()-8))</f>
        <v>1</v>
      </c>
      <c r="F661" s="27">
        <f>IF($A661="",0,INDEX(Transactions!$O:$O,ROW()-8))</f>
        <v>0</v>
      </c>
      <c r="G661" s="27">
        <f>IF($A661="",0,INDEX(Transactions!$P:$P,ROW()-8))</f>
        <v>0</v>
      </c>
    </row>
    <row r="662" spans="1:7" ht="15" customHeight="1" x14ac:dyDescent="0.15">
      <c r="A662" t="str">
        <f>IF(INDEX(Transactions!$J:$J,ROW()-8)="","",INDEX(Transactions!$J:$J,ROW()-8))</f>
        <v/>
      </c>
      <c r="B662" s="293">
        <f ca="1">IF($A662="",TODAY(),INDEX(Transactions!$G:$G,ROW()-8))</f>
        <v>46229</v>
      </c>
      <c r="C662" t="str">
        <f>IF($A662="","",INDEX(Transactions!$A:$A,ROW()-8))</f>
        <v/>
      </c>
      <c r="D662" s="27">
        <f>IF($A662="",0,INDEX(Transactions!$H:$H,ROW()-8))</f>
        <v>0</v>
      </c>
      <c r="E662">
        <f>IF($A662="",1,INDEX(Transactions!$N:$N,ROW()-8))</f>
        <v>1</v>
      </c>
      <c r="F662" s="27">
        <f>IF($A662="",0,INDEX(Transactions!$O:$O,ROW()-8))</f>
        <v>0</v>
      </c>
      <c r="G662" s="27">
        <f>IF($A662="",0,INDEX(Transactions!$P:$P,ROW()-8))</f>
        <v>0</v>
      </c>
    </row>
    <row r="663" spans="1:7" ht="15" customHeight="1" x14ac:dyDescent="0.15">
      <c r="A663" t="str">
        <f>IF(INDEX(Transactions!$J:$J,ROW()-8)="","",INDEX(Transactions!$J:$J,ROW()-8))</f>
        <v/>
      </c>
      <c r="B663" s="293">
        <f ca="1">IF($A663="",TODAY(),INDEX(Transactions!$G:$G,ROW()-8))</f>
        <v>46229</v>
      </c>
      <c r="C663" t="str">
        <f>IF($A663="","",INDEX(Transactions!$A:$A,ROW()-8))</f>
        <v/>
      </c>
      <c r="D663" s="27">
        <f>IF($A663="",0,INDEX(Transactions!$H:$H,ROW()-8))</f>
        <v>0</v>
      </c>
      <c r="E663">
        <f>IF($A663="",1,INDEX(Transactions!$N:$N,ROW()-8))</f>
        <v>1</v>
      </c>
      <c r="F663" s="27">
        <f>IF($A663="",0,INDEX(Transactions!$O:$O,ROW()-8))</f>
        <v>0</v>
      </c>
      <c r="G663" s="27">
        <f>IF($A663="",0,INDEX(Transactions!$P:$P,ROW()-8))</f>
        <v>0</v>
      </c>
    </row>
    <row r="664" spans="1:7" ht="15" customHeight="1" x14ac:dyDescent="0.15">
      <c r="A664" t="str">
        <f>IF(INDEX(Transactions!$J:$J,ROW()-8)="","",INDEX(Transactions!$J:$J,ROW()-8))</f>
        <v/>
      </c>
      <c r="B664" s="293">
        <f ca="1">IF($A664="",TODAY(),INDEX(Transactions!$G:$G,ROW()-8))</f>
        <v>46229</v>
      </c>
      <c r="C664" t="str">
        <f>IF($A664="","",INDEX(Transactions!$A:$A,ROW()-8))</f>
        <v/>
      </c>
      <c r="D664" s="27">
        <f>IF($A664="",0,INDEX(Transactions!$H:$H,ROW()-8))</f>
        <v>0</v>
      </c>
      <c r="E664">
        <f>IF($A664="",1,INDEX(Transactions!$N:$N,ROW()-8))</f>
        <v>1</v>
      </c>
      <c r="F664" s="27">
        <f>IF($A664="",0,INDEX(Transactions!$O:$O,ROW()-8))</f>
        <v>0</v>
      </c>
      <c r="G664" s="27">
        <f>IF($A664="",0,INDEX(Transactions!$P:$P,ROW()-8))</f>
        <v>0</v>
      </c>
    </row>
    <row r="665" spans="1:7" ht="15" customHeight="1" x14ac:dyDescent="0.15">
      <c r="A665" t="str">
        <f>IF(INDEX(Transactions!$J:$J,ROW()-8)="","",INDEX(Transactions!$J:$J,ROW()-8))</f>
        <v/>
      </c>
      <c r="B665" s="293">
        <f ca="1">IF($A665="",TODAY(),INDEX(Transactions!$G:$G,ROW()-8))</f>
        <v>46229</v>
      </c>
      <c r="C665" t="str">
        <f>IF($A665="","",INDEX(Transactions!$A:$A,ROW()-8))</f>
        <v/>
      </c>
      <c r="D665" s="27">
        <f>IF($A665="",0,INDEX(Transactions!$H:$H,ROW()-8))</f>
        <v>0</v>
      </c>
      <c r="E665">
        <f>IF($A665="",1,INDEX(Transactions!$N:$N,ROW()-8))</f>
        <v>1</v>
      </c>
      <c r="F665" s="27">
        <f>IF($A665="",0,INDEX(Transactions!$O:$O,ROW()-8))</f>
        <v>0</v>
      </c>
      <c r="G665" s="27">
        <f>IF($A665="",0,INDEX(Transactions!$P:$P,ROW()-8))</f>
        <v>0</v>
      </c>
    </row>
    <row r="666" spans="1:7" ht="15" customHeight="1" x14ac:dyDescent="0.15">
      <c r="A666" t="str">
        <f>IF(INDEX(Transactions!$J:$J,ROW()-8)="","",INDEX(Transactions!$J:$J,ROW()-8))</f>
        <v/>
      </c>
      <c r="B666" s="293">
        <f ca="1">IF($A666="",TODAY(),INDEX(Transactions!$G:$G,ROW()-8))</f>
        <v>46229</v>
      </c>
      <c r="C666" t="str">
        <f>IF($A666="","",INDEX(Transactions!$A:$A,ROW()-8))</f>
        <v/>
      </c>
      <c r="D666" s="27">
        <f>IF($A666="",0,INDEX(Transactions!$H:$H,ROW()-8))</f>
        <v>0</v>
      </c>
      <c r="E666">
        <f>IF($A666="",1,INDEX(Transactions!$N:$N,ROW()-8))</f>
        <v>1</v>
      </c>
      <c r="F666" s="27">
        <f>IF($A666="",0,INDEX(Transactions!$O:$O,ROW()-8))</f>
        <v>0</v>
      </c>
      <c r="G666" s="27">
        <f>IF($A666="",0,INDEX(Transactions!$P:$P,ROW()-8))</f>
        <v>0</v>
      </c>
    </row>
    <row r="667" spans="1:7" ht="15" customHeight="1" x14ac:dyDescent="0.15">
      <c r="A667" t="str">
        <f>IF(INDEX(Transactions!$J:$J,ROW()-8)="","",INDEX(Transactions!$J:$J,ROW()-8))</f>
        <v/>
      </c>
      <c r="B667" s="293">
        <f ca="1">IF($A667="",TODAY(),INDEX(Transactions!$G:$G,ROW()-8))</f>
        <v>46229</v>
      </c>
      <c r="C667" t="str">
        <f>IF($A667="","",INDEX(Transactions!$A:$A,ROW()-8))</f>
        <v/>
      </c>
      <c r="D667" s="27">
        <f>IF($A667="",0,INDEX(Transactions!$H:$H,ROW()-8))</f>
        <v>0</v>
      </c>
      <c r="E667">
        <f>IF($A667="",1,INDEX(Transactions!$N:$N,ROW()-8))</f>
        <v>1</v>
      </c>
      <c r="F667" s="27">
        <f>IF($A667="",0,INDEX(Transactions!$O:$O,ROW()-8))</f>
        <v>0</v>
      </c>
      <c r="G667" s="27">
        <f>IF($A667="",0,INDEX(Transactions!$P:$P,ROW()-8))</f>
        <v>0</v>
      </c>
    </row>
    <row r="668" spans="1:7" ht="15" customHeight="1" x14ac:dyDescent="0.15">
      <c r="A668" t="str">
        <f>IF(INDEX(Transactions!$J:$J,ROW()-8)="","",INDEX(Transactions!$J:$J,ROW()-8))</f>
        <v/>
      </c>
      <c r="B668" s="293">
        <f ca="1">IF($A668="",TODAY(),INDEX(Transactions!$G:$G,ROW()-8))</f>
        <v>46229</v>
      </c>
      <c r="C668" t="str">
        <f>IF($A668="","",INDEX(Transactions!$A:$A,ROW()-8))</f>
        <v/>
      </c>
      <c r="D668" s="27">
        <f>IF($A668="",0,INDEX(Transactions!$H:$H,ROW()-8))</f>
        <v>0</v>
      </c>
      <c r="E668">
        <f>IF($A668="",1,INDEX(Transactions!$N:$N,ROW()-8))</f>
        <v>1</v>
      </c>
      <c r="F668" s="27">
        <f>IF($A668="",0,INDEX(Transactions!$O:$O,ROW()-8))</f>
        <v>0</v>
      </c>
      <c r="G668" s="27">
        <f>IF($A668="",0,INDEX(Transactions!$P:$P,ROW()-8))</f>
        <v>0</v>
      </c>
    </row>
    <row r="669" spans="1:7" ht="15" customHeight="1" x14ac:dyDescent="0.15">
      <c r="A669" t="str">
        <f>IF(INDEX(Transactions!$J:$J,ROW()-8)="","",INDEX(Transactions!$J:$J,ROW()-8))</f>
        <v/>
      </c>
      <c r="B669" s="293">
        <f ca="1">IF($A669="",TODAY(),INDEX(Transactions!$G:$G,ROW()-8))</f>
        <v>46229</v>
      </c>
      <c r="C669" t="str">
        <f>IF($A669="","",INDEX(Transactions!$A:$A,ROW()-8))</f>
        <v/>
      </c>
      <c r="D669" s="27">
        <f>IF($A669="",0,INDEX(Transactions!$H:$H,ROW()-8))</f>
        <v>0</v>
      </c>
      <c r="E669">
        <f>IF($A669="",1,INDEX(Transactions!$N:$N,ROW()-8))</f>
        <v>1</v>
      </c>
      <c r="F669" s="27">
        <f>IF($A669="",0,INDEX(Transactions!$O:$O,ROW()-8))</f>
        <v>0</v>
      </c>
      <c r="G669" s="27">
        <f>IF($A669="",0,INDEX(Transactions!$P:$P,ROW()-8))</f>
        <v>0</v>
      </c>
    </row>
    <row r="670" spans="1:7" ht="15" customHeight="1" x14ac:dyDescent="0.15">
      <c r="A670" t="str">
        <f>IF(INDEX(Transactions!$J:$J,ROW()-8)="","",INDEX(Transactions!$J:$J,ROW()-8))</f>
        <v/>
      </c>
      <c r="B670" s="293">
        <f ca="1">IF($A670="",TODAY(),INDEX(Transactions!$G:$G,ROW()-8))</f>
        <v>46229</v>
      </c>
      <c r="C670" t="str">
        <f>IF($A670="","",INDEX(Transactions!$A:$A,ROW()-8))</f>
        <v/>
      </c>
      <c r="D670" s="27">
        <f>IF($A670="",0,INDEX(Transactions!$H:$H,ROW()-8))</f>
        <v>0</v>
      </c>
      <c r="E670">
        <f>IF($A670="",1,INDEX(Transactions!$N:$N,ROW()-8))</f>
        <v>1</v>
      </c>
      <c r="F670" s="27">
        <f>IF($A670="",0,INDEX(Transactions!$O:$O,ROW()-8))</f>
        <v>0</v>
      </c>
      <c r="G670" s="27">
        <f>IF($A670="",0,INDEX(Transactions!$P:$P,ROW()-8))</f>
        <v>0</v>
      </c>
    </row>
    <row r="671" spans="1:7" ht="15" customHeight="1" x14ac:dyDescent="0.15">
      <c r="A671" t="str">
        <f>IF(INDEX(Transactions!$J:$J,ROW()-8)="","",INDEX(Transactions!$J:$J,ROW()-8))</f>
        <v/>
      </c>
      <c r="B671" s="293">
        <f ca="1">IF($A671="",TODAY(),INDEX(Transactions!$G:$G,ROW()-8))</f>
        <v>46229</v>
      </c>
      <c r="C671" t="str">
        <f>IF($A671="","",INDEX(Transactions!$A:$A,ROW()-8))</f>
        <v/>
      </c>
      <c r="D671" s="27">
        <f>IF($A671="",0,INDEX(Transactions!$H:$H,ROW()-8))</f>
        <v>0</v>
      </c>
      <c r="E671">
        <f>IF($A671="",1,INDEX(Transactions!$N:$N,ROW()-8))</f>
        <v>1</v>
      </c>
      <c r="F671" s="27">
        <f>IF($A671="",0,INDEX(Transactions!$O:$O,ROW()-8))</f>
        <v>0</v>
      </c>
      <c r="G671" s="27">
        <f>IF($A671="",0,INDEX(Transactions!$P:$P,ROW()-8))</f>
        <v>0</v>
      </c>
    </row>
    <row r="672" spans="1:7" ht="15" customHeight="1" x14ac:dyDescent="0.15">
      <c r="A672" t="str">
        <f>IF(INDEX(Transactions!$J:$J,ROW()-8)="","",INDEX(Transactions!$J:$J,ROW()-8))</f>
        <v/>
      </c>
      <c r="B672" s="293">
        <f ca="1">IF($A672="",TODAY(),INDEX(Transactions!$G:$G,ROW()-8))</f>
        <v>46229</v>
      </c>
      <c r="C672" t="str">
        <f>IF($A672="","",INDEX(Transactions!$A:$A,ROW()-8))</f>
        <v/>
      </c>
      <c r="D672" s="27">
        <f>IF($A672="",0,INDEX(Transactions!$H:$H,ROW()-8))</f>
        <v>0</v>
      </c>
      <c r="E672">
        <f>IF($A672="",1,INDEX(Transactions!$N:$N,ROW()-8))</f>
        <v>1</v>
      </c>
      <c r="F672" s="27">
        <f>IF($A672="",0,INDEX(Transactions!$O:$O,ROW()-8))</f>
        <v>0</v>
      </c>
      <c r="G672" s="27">
        <f>IF($A672="",0,INDEX(Transactions!$P:$P,ROW()-8))</f>
        <v>0</v>
      </c>
    </row>
    <row r="673" spans="1:7" ht="15" customHeight="1" x14ac:dyDescent="0.15">
      <c r="A673" t="str">
        <f>IF(INDEX(Transactions!$J:$J,ROW()-8)="","",INDEX(Transactions!$J:$J,ROW()-8))</f>
        <v/>
      </c>
      <c r="B673" s="293">
        <f ca="1">IF($A673="",TODAY(),INDEX(Transactions!$G:$G,ROW()-8))</f>
        <v>46229</v>
      </c>
      <c r="C673" t="str">
        <f>IF($A673="","",INDEX(Transactions!$A:$A,ROW()-8))</f>
        <v/>
      </c>
      <c r="D673" s="27">
        <f>IF($A673="",0,INDEX(Transactions!$H:$H,ROW()-8))</f>
        <v>0</v>
      </c>
      <c r="E673">
        <f>IF($A673="",1,INDEX(Transactions!$N:$N,ROW()-8))</f>
        <v>1</v>
      </c>
      <c r="F673" s="27">
        <f>IF($A673="",0,INDEX(Transactions!$O:$O,ROW()-8))</f>
        <v>0</v>
      </c>
      <c r="G673" s="27">
        <f>IF($A673="",0,INDEX(Transactions!$P:$P,ROW()-8))</f>
        <v>0</v>
      </c>
    </row>
    <row r="674" spans="1:7" ht="15" customHeight="1" x14ac:dyDescent="0.15">
      <c r="A674" t="str">
        <f>IF(INDEX(Transactions!$J:$J,ROW()-8)="","",INDEX(Transactions!$J:$J,ROW()-8))</f>
        <v/>
      </c>
      <c r="B674" s="293">
        <f ca="1">IF($A674="",TODAY(),INDEX(Transactions!$G:$G,ROW()-8))</f>
        <v>46229</v>
      </c>
      <c r="C674" t="str">
        <f>IF($A674="","",INDEX(Transactions!$A:$A,ROW()-8))</f>
        <v/>
      </c>
      <c r="D674" s="27">
        <f>IF($A674="",0,INDEX(Transactions!$H:$H,ROW()-8))</f>
        <v>0</v>
      </c>
      <c r="E674">
        <f>IF($A674="",1,INDEX(Transactions!$N:$N,ROW()-8))</f>
        <v>1</v>
      </c>
      <c r="F674" s="27">
        <f>IF($A674="",0,INDEX(Transactions!$O:$O,ROW()-8))</f>
        <v>0</v>
      </c>
      <c r="G674" s="27">
        <f>IF($A674="",0,INDEX(Transactions!$P:$P,ROW()-8))</f>
        <v>0</v>
      </c>
    </row>
    <row r="675" spans="1:7" ht="15" customHeight="1" x14ac:dyDescent="0.15">
      <c r="A675" t="str">
        <f>IF(INDEX(Transactions!$J:$J,ROW()-8)="","",INDEX(Transactions!$J:$J,ROW()-8))</f>
        <v/>
      </c>
      <c r="B675" s="293">
        <f ca="1">IF($A675="",TODAY(),INDEX(Transactions!$G:$G,ROW()-8))</f>
        <v>46229</v>
      </c>
      <c r="C675" t="str">
        <f>IF($A675="","",INDEX(Transactions!$A:$A,ROW()-8))</f>
        <v/>
      </c>
      <c r="D675" s="27">
        <f>IF($A675="",0,INDEX(Transactions!$H:$H,ROW()-8))</f>
        <v>0</v>
      </c>
      <c r="E675">
        <f>IF($A675="",1,INDEX(Transactions!$N:$N,ROW()-8))</f>
        <v>1</v>
      </c>
      <c r="F675" s="27">
        <f>IF($A675="",0,INDEX(Transactions!$O:$O,ROW()-8))</f>
        <v>0</v>
      </c>
      <c r="G675" s="27">
        <f>IF($A675="",0,INDEX(Transactions!$P:$P,ROW()-8))</f>
        <v>0</v>
      </c>
    </row>
    <row r="676" spans="1:7" ht="15" customHeight="1" x14ac:dyDescent="0.15">
      <c r="A676" t="str">
        <f>IF(INDEX(Transactions!$J:$J,ROW()-8)="","",INDEX(Transactions!$J:$J,ROW()-8))</f>
        <v/>
      </c>
      <c r="B676" s="293">
        <f ca="1">IF($A676="",TODAY(),INDEX(Transactions!$G:$G,ROW()-8))</f>
        <v>46229</v>
      </c>
      <c r="C676" t="str">
        <f>IF($A676="","",INDEX(Transactions!$A:$A,ROW()-8))</f>
        <v/>
      </c>
      <c r="D676" s="27">
        <f>IF($A676="",0,INDEX(Transactions!$H:$H,ROW()-8))</f>
        <v>0</v>
      </c>
      <c r="E676">
        <f>IF($A676="",1,INDEX(Transactions!$N:$N,ROW()-8))</f>
        <v>1</v>
      </c>
      <c r="F676" s="27">
        <f>IF($A676="",0,INDEX(Transactions!$O:$O,ROW()-8))</f>
        <v>0</v>
      </c>
      <c r="G676" s="27">
        <f>IF($A676="",0,INDEX(Transactions!$P:$P,ROW()-8))</f>
        <v>0</v>
      </c>
    </row>
    <row r="677" spans="1:7" ht="15" customHeight="1" x14ac:dyDescent="0.15">
      <c r="A677" t="str">
        <f>IF(INDEX(Transactions!$J:$J,ROW()-8)="","",INDEX(Transactions!$J:$J,ROW()-8))</f>
        <v/>
      </c>
      <c r="B677" s="293">
        <f ca="1">IF($A677="",TODAY(),INDEX(Transactions!$G:$G,ROW()-8))</f>
        <v>46229</v>
      </c>
      <c r="C677" t="str">
        <f>IF($A677="","",INDEX(Transactions!$A:$A,ROW()-8))</f>
        <v/>
      </c>
      <c r="D677" s="27">
        <f>IF($A677="",0,INDEX(Transactions!$H:$H,ROW()-8))</f>
        <v>0</v>
      </c>
      <c r="E677">
        <f>IF($A677="",1,INDEX(Transactions!$N:$N,ROW()-8))</f>
        <v>1</v>
      </c>
      <c r="F677" s="27">
        <f>IF($A677="",0,INDEX(Transactions!$O:$O,ROW()-8))</f>
        <v>0</v>
      </c>
      <c r="G677" s="27">
        <f>IF($A677="",0,INDEX(Transactions!$P:$P,ROW()-8))</f>
        <v>0</v>
      </c>
    </row>
    <row r="678" spans="1:7" ht="15" customHeight="1" x14ac:dyDescent="0.15">
      <c r="A678" t="str">
        <f>IF(INDEX(Transactions!$J:$J,ROW()-8)="","",INDEX(Transactions!$J:$J,ROW()-8))</f>
        <v/>
      </c>
      <c r="B678" s="293">
        <f ca="1">IF($A678="",TODAY(),INDEX(Transactions!$G:$G,ROW()-8))</f>
        <v>46229</v>
      </c>
      <c r="C678" t="str">
        <f>IF($A678="","",INDEX(Transactions!$A:$A,ROW()-8))</f>
        <v/>
      </c>
      <c r="D678" s="27">
        <f>IF($A678="",0,INDEX(Transactions!$H:$H,ROW()-8))</f>
        <v>0</v>
      </c>
      <c r="E678">
        <f>IF($A678="",1,INDEX(Transactions!$N:$N,ROW()-8))</f>
        <v>1</v>
      </c>
      <c r="F678" s="27">
        <f>IF($A678="",0,INDEX(Transactions!$O:$O,ROW()-8))</f>
        <v>0</v>
      </c>
      <c r="G678" s="27">
        <f>IF($A678="",0,INDEX(Transactions!$P:$P,ROW()-8))</f>
        <v>0</v>
      </c>
    </row>
    <row r="679" spans="1:7" ht="15" customHeight="1" x14ac:dyDescent="0.15">
      <c r="A679" t="str">
        <f>IF(INDEX(Transactions!$J:$J,ROW()-8)="","",INDEX(Transactions!$J:$J,ROW()-8))</f>
        <v/>
      </c>
      <c r="B679" s="293">
        <f ca="1">IF($A679="",TODAY(),INDEX(Transactions!$G:$G,ROW()-8))</f>
        <v>46229</v>
      </c>
      <c r="C679" t="str">
        <f>IF($A679="","",INDEX(Transactions!$A:$A,ROW()-8))</f>
        <v/>
      </c>
      <c r="D679" s="27">
        <f>IF($A679="",0,INDEX(Transactions!$H:$H,ROW()-8))</f>
        <v>0</v>
      </c>
      <c r="E679">
        <f>IF($A679="",1,INDEX(Transactions!$N:$N,ROW()-8))</f>
        <v>1</v>
      </c>
      <c r="F679" s="27">
        <f>IF($A679="",0,INDEX(Transactions!$O:$O,ROW()-8))</f>
        <v>0</v>
      </c>
      <c r="G679" s="27">
        <f>IF($A679="",0,INDEX(Transactions!$P:$P,ROW()-8))</f>
        <v>0</v>
      </c>
    </row>
    <row r="680" spans="1:7" ht="15" customHeight="1" x14ac:dyDescent="0.15">
      <c r="A680" t="str">
        <f>IF(INDEX(Transactions!$J:$J,ROW()-8)="","",INDEX(Transactions!$J:$J,ROW()-8))</f>
        <v/>
      </c>
      <c r="B680" s="293">
        <f ca="1">IF($A680="",TODAY(),INDEX(Transactions!$G:$G,ROW()-8))</f>
        <v>46229</v>
      </c>
      <c r="C680" t="str">
        <f>IF($A680="","",INDEX(Transactions!$A:$A,ROW()-8))</f>
        <v/>
      </c>
      <c r="D680" s="27">
        <f>IF($A680="",0,INDEX(Transactions!$H:$H,ROW()-8))</f>
        <v>0</v>
      </c>
      <c r="E680">
        <f>IF($A680="",1,INDEX(Transactions!$N:$N,ROW()-8))</f>
        <v>1</v>
      </c>
      <c r="F680" s="27">
        <f>IF($A680="",0,INDEX(Transactions!$O:$O,ROW()-8))</f>
        <v>0</v>
      </c>
      <c r="G680" s="27">
        <f>IF($A680="",0,INDEX(Transactions!$P:$P,ROW()-8))</f>
        <v>0</v>
      </c>
    </row>
    <row r="681" spans="1:7" ht="15" customHeight="1" x14ac:dyDescent="0.15">
      <c r="A681" t="str">
        <f>IF(INDEX(Transactions!$J:$J,ROW()-8)="","",INDEX(Transactions!$J:$J,ROW()-8))</f>
        <v/>
      </c>
      <c r="B681" s="293">
        <f ca="1">IF($A681="",TODAY(),INDEX(Transactions!$G:$G,ROW()-8))</f>
        <v>46229</v>
      </c>
      <c r="C681" t="str">
        <f>IF($A681="","",INDEX(Transactions!$A:$A,ROW()-8))</f>
        <v/>
      </c>
      <c r="D681" s="27">
        <f>IF($A681="",0,INDEX(Transactions!$H:$H,ROW()-8))</f>
        <v>0</v>
      </c>
      <c r="E681">
        <f>IF($A681="",1,INDEX(Transactions!$N:$N,ROW()-8))</f>
        <v>1</v>
      </c>
      <c r="F681" s="27">
        <f>IF($A681="",0,INDEX(Transactions!$O:$O,ROW()-8))</f>
        <v>0</v>
      </c>
      <c r="G681" s="27">
        <f>IF($A681="",0,INDEX(Transactions!$P:$P,ROW()-8))</f>
        <v>0</v>
      </c>
    </row>
    <row r="682" spans="1:7" ht="15" customHeight="1" x14ac:dyDescent="0.15">
      <c r="A682" t="str">
        <f>IF(INDEX(Transactions!$J:$J,ROW()-8)="","",INDEX(Transactions!$J:$J,ROW()-8))</f>
        <v/>
      </c>
      <c r="B682" s="293">
        <f ca="1">IF($A682="",TODAY(),INDEX(Transactions!$G:$G,ROW()-8))</f>
        <v>46229</v>
      </c>
      <c r="C682" t="str">
        <f>IF($A682="","",INDEX(Transactions!$A:$A,ROW()-8))</f>
        <v/>
      </c>
      <c r="D682" s="27">
        <f>IF($A682="",0,INDEX(Transactions!$H:$H,ROW()-8))</f>
        <v>0</v>
      </c>
      <c r="E682">
        <f>IF($A682="",1,INDEX(Transactions!$N:$N,ROW()-8))</f>
        <v>1</v>
      </c>
      <c r="F682" s="27">
        <f>IF($A682="",0,INDEX(Transactions!$O:$O,ROW()-8))</f>
        <v>0</v>
      </c>
      <c r="G682" s="27">
        <f>IF($A682="",0,INDEX(Transactions!$P:$P,ROW()-8))</f>
        <v>0</v>
      </c>
    </row>
    <row r="683" spans="1:7" ht="15" customHeight="1" x14ac:dyDescent="0.15">
      <c r="A683" t="str">
        <f>IF(INDEX(Transactions!$J:$J,ROW()-8)="","",INDEX(Transactions!$J:$J,ROW()-8))</f>
        <v/>
      </c>
      <c r="B683" s="293">
        <f ca="1">IF($A683="",TODAY(),INDEX(Transactions!$G:$G,ROW()-8))</f>
        <v>46229</v>
      </c>
      <c r="C683" t="str">
        <f>IF($A683="","",INDEX(Transactions!$A:$A,ROW()-8))</f>
        <v/>
      </c>
      <c r="D683" s="27">
        <f>IF($A683="",0,INDEX(Transactions!$H:$H,ROW()-8))</f>
        <v>0</v>
      </c>
      <c r="E683">
        <f>IF($A683="",1,INDEX(Transactions!$N:$N,ROW()-8))</f>
        <v>1</v>
      </c>
      <c r="F683" s="27">
        <f>IF($A683="",0,INDEX(Transactions!$O:$O,ROW()-8))</f>
        <v>0</v>
      </c>
      <c r="G683" s="27">
        <f>IF($A683="",0,INDEX(Transactions!$P:$P,ROW()-8))</f>
        <v>0</v>
      </c>
    </row>
    <row r="684" spans="1:7" ht="15" customHeight="1" x14ac:dyDescent="0.15">
      <c r="A684" t="str">
        <f>IF(INDEX(Transactions!$J:$J,ROW()-8)="","",INDEX(Transactions!$J:$J,ROW()-8))</f>
        <v/>
      </c>
      <c r="B684" s="293">
        <f ca="1">IF($A684="",TODAY(),INDEX(Transactions!$G:$G,ROW()-8))</f>
        <v>46229</v>
      </c>
      <c r="C684" t="str">
        <f>IF($A684="","",INDEX(Transactions!$A:$A,ROW()-8))</f>
        <v/>
      </c>
      <c r="D684" s="27">
        <f>IF($A684="",0,INDEX(Transactions!$H:$H,ROW()-8))</f>
        <v>0</v>
      </c>
      <c r="E684">
        <f>IF($A684="",1,INDEX(Transactions!$N:$N,ROW()-8))</f>
        <v>1</v>
      </c>
      <c r="F684" s="27">
        <f>IF($A684="",0,INDEX(Transactions!$O:$O,ROW()-8))</f>
        <v>0</v>
      </c>
      <c r="G684" s="27">
        <f>IF($A684="",0,INDEX(Transactions!$P:$P,ROW()-8))</f>
        <v>0</v>
      </c>
    </row>
    <row r="685" spans="1:7" ht="15" customHeight="1" x14ac:dyDescent="0.15">
      <c r="A685" t="str">
        <f>IF(INDEX(Transactions!$J:$J,ROW()-8)="","",INDEX(Transactions!$J:$J,ROW()-8))</f>
        <v/>
      </c>
      <c r="B685" s="293">
        <f ca="1">IF($A685="",TODAY(),INDEX(Transactions!$G:$G,ROW()-8))</f>
        <v>46229</v>
      </c>
      <c r="C685" t="str">
        <f>IF($A685="","",INDEX(Transactions!$A:$A,ROW()-8))</f>
        <v/>
      </c>
      <c r="D685" s="27">
        <f>IF($A685="",0,INDEX(Transactions!$H:$H,ROW()-8))</f>
        <v>0</v>
      </c>
      <c r="E685">
        <f>IF($A685="",1,INDEX(Transactions!$N:$N,ROW()-8))</f>
        <v>1</v>
      </c>
      <c r="F685" s="27">
        <f>IF($A685="",0,INDEX(Transactions!$O:$O,ROW()-8))</f>
        <v>0</v>
      </c>
      <c r="G685" s="27">
        <f>IF($A685="",0,INDEX(Transactions!$P:$P,ROW()-8))</f>
        <v>0</v>
      </c>
    </row>
    <row r="686" spans="1:7" ht="15" customHeight="1" x14ac:dyDescent="0.15">
      <c r="A686" t="str">
        <f>IF(INDEX(Transactions!$J:$J,ROW()-8)="","",INDEX(Transactions!$J:$J,ROW()-8))</f>
        <v/>
      </c>
      <c r="B686" s="293">
        <f ca="1">IF($A686="",TODAY(),INDEX(Transactions!$G:$G,ROW()-8))</f>
        <v>46229</v>
      </c>
      <c r="C686" t="str">
        <f>IF($A686="","",INDEX(Transactions!$A:$A,ROW()-8))</f>
        <v/>
      </c>
      <c r="D686" s="27">
        <f>IF($A686="",0,INDEX(Transactions!$H:$H,ROW()-8))</f>
        <v>0</v>
      </c>
      <c r="E686">
        <f>IF($A686="",1,INDEX(Transactions!$N:$N,ROW()-8))</f>
        <v>1</v>
      </c>
      <c r="F686" s="27">
        <f>IF($A686="",0,INDEX(Transactions!$O:$O,ROW()-8))</f>
        <v>0</v>
      </c>
      <c r="G686" s="27">
        <f>IF($A686="",0,INDEX(Transactions!$P:$P,ROW()-8))</f>
        <v>0</v>
      </c>
    </row>
    <row r="687" spans="1:7" ht="15" customHeight="1" x14ac:dyDescent="0.15">
      <c r="A687" t="str">
        <f>IF(INDEX(Transactions!$J:$J,ROW()-8)="","",INDEX(Transactions!$J:$J,ROW()-8))</f>
        <v/>
      </c>
      <c r="B687" s="293">
        <f ca="1">IF($A687="",TODAY(),INDEX(Transactions!$G:$G,ROW()-8))</f>
        <v>46229</v>
      </c>
      <c r="C687" t="str">
        <f>IF($A687="","",INDEX(Transactions!$A:$A,ROW()-8))</f>
        <v/>
      </c>
      <c r="D687" s="27">
        <f>IF($A687="",0,INDEX(Transactions!$H:$H,ROW()-8))</f>
        <v>0</v>
      </c>
      <c r="E687">
        <f>IF($A687="",1,INDEX(Transactions!$N:$N,ROW()-8))</f>
        <v>1</v>
      </c>
      <c r="F687" s="27">
        <f>IF($A687="",0,INDEX(Transactions!$O:$O,ROW()-8))</f>
        <v>0</v>
      </c>
      <c r="G687" s="27">
        <f>IF($A687="",0,INDEX(Transactions!$P:$P,ROW()-8))</f>
        <v>0</v>
      </c>
    </row>
    <row r="688" spans="1:7" ht="15" customHeight="1" x14ac:dyDescent="0.15">
      <c r="A688" t="str">
        <f>IF(INDEX(Transactions!$J:$J,ROW()-8)="","",INDEX(Transactions!$J:$J,ROW()-8))</f>
        <v/>
      </c>
      <c r="B688" s="293">
        <f ca="1">IF($A688="",TODAY(),INDEX(Transactions!$G:$G,ROW()-8))</f>
        <v>46229</v>
      </c>
      <c r="C688" t="str">
        <f>IF($A688="","",INDEX(Transactions!$A:$A,ROW()-8))</f>
        <v/>
      </c>
      <c r="D688" s="27">
        <f>IF($A688="",0,INDEX(Transactions!$H:$H,ROW()-8))</f>
        <v>0</v>
      </c>
      <c r="E688">
        <f>IF($A688="",1,INDEX(Transactions!$N:$N,ROW()-8))</f>
        <v>1</v>
      </c>
      <c r="F688" s="27">
        <f>IF($A688="",0,INDEX(Transactions!$O:$O,ROW()-8))</f>
        <v>0</v>
      </c>
      <c r="G688" s="27">
        <f>IF($A688="",0,INDEX(Transactions!$P:$P,ROW()-8))</f>
        <v>0</v>
      </c>
    </row>
    <row r="689" spans="1:7" ht="15" customHeight="1" x14ac:dyDescent="0.15">
      <c r="A689" t="str">
        <f>IF(INDEX(Transactions!$J:$J,ROW()-8)="","",INDEX(Transactions!$J:$J,ROW()-8))</f>
        <v/>
      </c>
      <c r="B689" s="293">
        <f ca="1">IF($A689="",TODAY(),INDEX(Transactions!$G:$G,ROW()-8))</f>
        <v>46229</v>
      </c>
      <c r="C689" t="str">
        <f>IF($A689="","",INDEX(Transactions!$A:$A,ROW()-8))</f>
        <v/>
      </c>
      <c r="D689" s="27">
        <f>IF($A689="",0,INDEX(Transactions!$H:$H,ROW()-8))</f>
        <v>0</v>
      </c>
      <c r="E689">
        <f>IF($A689="",1,INDEX(Transactions!$N:$N,ROW()-8))</f>
        <v>1</v>
      </c>
      <c r="F689" s="27">
        <f>IF($A689="",0,INDEX(Transactions!$O:$O,ROW()-8))</f>
        <v>0</v>
      </c>
      <c r="G689" s="27">
        <f>IF($A689="",0,INDEX(Transactions!$P:$P,ROW()-8))</f>
        <v>0</v>
      </c>
    </row>
    <row r="690" spans="1:7" ht="15" customHeight="1" x14ac:dyDescent="0.15">
      <c r="A690" t="str">
        <f>IF(INDEX(Transactions!$J:$J,ROW()-8)="","",INDEX(Transactions!$J:$J,ROW()-8))</f>
        <v/>
      </c>
      <c r="B690" s="293">
        <f ca="1">IF($A690="",TODAY(),INDEX(Transactions!$G:$G,ROW()-8))</f>
        <v>46229</v>
      </c>
      <c r="C690" t="str">
        <f>IF($A690="","",INDEX(Transactions!$A:$A,ROW()-8))</f>
        <v/>
      </c>
      <c r="D690" s="27">
        <f>IF($A690="",0,INDEX(Transactions!$H:$H,ROW()-8))</f>
        <v>0</v>
      </c>
      <c r="E690">
        <f>IF($A690="",1,INDEX(Transactions!$N:$N,ROW()-8))</f>
        <v>1</v>
      </c>
      <c r="F690" s="27">
        <f>IF($A690="",0,INDEX(Transactions!$O:$O,ROW()-8))</f>
        <v>0</v>
      </c>
      <c r="G690" s="27">
        <f>IF($A690="",0,INDEX(Transactions!$P:$P,ROW()-8))</f>
        <v>0</v>
      </c>
    </row>
    <row r="691" spans="1:7" ht="15" customHeight="1" x14ac:dyDescent="0.15">
      <c r="A691" t="str">
        <f>IF(INDEX(Transactions!$J:$J,ROW()-8)="","",INDEX(Transactions!$J:$J,ROW()-8))</f>
        <v/>
      </c>
      <c r="B691" s="293">
        <f ca="1">IF($A691="",TODAY(),INDEX(Transactions!$G:$G,ROW()-8))</f>
        <v>46229</v>
      </c>
      <c r="C691" t="str">
        <f>IF($A691="","",INDEX(Transactions!$A:$A,ROW()-8))</f>
        <v/>
      </c>
      <c r="D691" s="27">
        <f>IF($A691="",0,INDEX(Transactions!$H:$H,ROW()-8))</f>
        <v>0</v>
      </c>
      <c r="E691">
        <f>IF($A691="",1,INDEX(Transactions!$N:$N,ROW()-8))</f>
        <v>1</v>
      </c>
      <c r="F691" s="27">
        <f>IF($A691="",0,INDEX(Transactions!$O:$O,ROW()-8))</f>
        <v>0</v>
      </c>
      <c r="G691" s="27">
        <f>IF($A691="",0,INDEX(Transactions!$P:$P,ROW()-8))</f>
        <v>0</v>
      </c>
    </row>
    <row r="692" spans="1:7" ht="15" customHeight="1" x14ac:dyDescent="0.15">
      <c r="A692" t="str">
        <f>IF(INDEX(Transactions!$J:$J,ROW()-8)="","",INDEX(Transactions!$J:$J,ROW()-8))</f>
        <v/>
      </c>
      <c r="B692" s="293">
        <f ca="1">IF($A692="",TODAY(),INDEX(Transactions!$G:$G,ROW()-8))</f>
        <v>46229</v>
      </c>
      <c r="C692" t="str">
        <f>IF($A692="","",INDEX(Transactions!$A:$A,ROW()-8))</f>
        <v/>
      </c>
      <c r="D692" s="27">
        <f>IF($A692="",0,INDEX(Transactions!$H:$H,ROW()-8))</f>
        <v>0</v>
      </c>
      <c r="E692">
        <f>IF($A692="",1,INDEX(Transactions!$N:$N,ROW()-8))</f>
        <v>1</v>
      </c>
      <c r="F692" s="27">
        <f>IF($A692="",0,INDEX(Transactions!$O:$O,ROW()-8))</f>
        <v>0</v>
      </c>
      <c r="G692" s="27">
        <f>IF($A692="",0,INDEX(Transactions!$P:$P,ROW()-8))</f>
        <v>0</v>
      </c>
    </row>
    <row r="693" spans="1:7" ht="15" customHeight="1" x14ac:dyDescent="0.15">
      <c r="A693" t="str">
        <f>IF(INDEX(Transactions!$J:$J,ROW()-8)="","",INDEX(Transactions!$J:$J,ROW()-8))</f>
        <v/>
      </c>
      <c r="B693" s="293">
        <f ca="1">IF($A693="",TODAY(),INDEX(Transactions!$G:$G,ROW()-8))</f>
        <v>46229</v>
      </c>
      <c r="C693" t="str">
        <f>IF($A693="","",INDEX(Transactions!$A:$A,ROW()-8))</f>
        <v/>
      </c>
      <c r="D693" s="27">
        <f>IF($A693="",0,INDEX(Transactions!$H:$H,ROW()-8))</f>
        <v>0</v>
      </c>
      <c r="E693">
        <f>IF($A693="",1,INDEX(Transactions!$N:$N,ROW()-8))</f>
        <v>1</v>
      </c>
      <c r="F693" s="27">
        <f>IF($A693="",0,INDEX(Transactions!$O:$O,ROW()-8))</f>
        <v>0</v>
      </c>
      <c r="G693" s="27">
        <f>IF($A693="",0,INDEX(Transactions!$P:$P,ROW()-8))</f>
        <v>0</v>
      </c>
    </row>
    <row r="694" spans="1:7" ht="15" customHeight="1" x14ac:dyDescent="0.15">
      <c r="A694" t="str">
        <f>IF(INDEX(Transactions!$J:$J,ROW()-8)="","",INDEX(Transactions!$J:$J,ROW()-8))</f>
        <v/>
      </c>
      <c r="B694" s="293">
        <f ca="1">IF($A694="",TODAY(),INDEX(Transactions!$G:$G,ROW()-8))</f>
        <v>46229</v>
      </c>
      <c r="C694" t="str">
        <f>IF($A694="","",INDEX(Transactions!$A:$A,ROW()-8))</f>
        <v/>
      </c>
      <c r="D694" s="27">
        <f>IF($A694="",0,INDEX(Transactions!$H:$H,ROW()-8))</f>
        <v>0</v>
      </c>
      <c r="E694">
        <f>IF($A694="",1,INDEX(Transactions!$N:$N,ROW()-8))</f>
        <v>1</v>
      </c>
      <c r="F694" s="27">
        <f>IF($A694="",0,INDEX(Transactions!$O:$O,ROW()-8))</f>
        <v>0</v>
      </c>
      <c r="G694" s="27">
        <f>IF($A694="",0,INDEX(Transactions!$P:$P,ROW()-8))</f>
        <v>0</v>
      </c>
    </row>
    <row r="695" spans="1:7" ht="15" customHeight="1" x14ac:dyDescent="0.15">
      <c r="A695" t="str">
        <f>IF(INDEX(Transactions!$J:$J,ROW()-8)="","",INDEX(Transactions!$J:$J,ROW()-8))</f>
        <v/>
      </c>
      <c r="B695" s="293">
        <f ca="1">IF($A695="",TODAY(),INDEX(Transactions!$G:$G,ROW()-8))</f>
        <v>46229</v>
      </c>
      <c r="C695" t="str">
        <f>IF($A695="","",INDEX(Transactions!$A:$A,ROW()-8))</f>
        <v/>
      </c>
      <c r="D695" s="27">
        <f>IF($A695="",0,INDEX(Transactions!$H:$H,ROW()-8))</f>
        <v>0</v>
      </c>
      <c r="E695">
        <f>IF($A695="",1,INDEX(Transactions!$N:$N,ROW()-8))</f>
        <v>1</v>
      </c>
      <c r="F695" s="27">
        <f>IF($A695="",0,INDEX(Transactions!$O:$O,ROW()-8))</f>
        <v>0</v>
      </c>
      <c r="G695" s="27">
        <f>IF($A695="",0,INDEX(Transactions!$P:$P,ROW()-8))</f>
        <v>0</v>
      </c>
    </row>
    <row r="696" spans="1:7" ht="15" customHeight="1" x14ac:dyDescent="0.15">
      <c r="A696" t="str">
        <f>IF(INDEX(Transactions!$J:$J,ROW()-8)="","",INDEX(Transactions!$J:$J,ROW()-8))</f>
        <v/>
      </c>
      <c r="B696" s="293">
        <f ca="1">IF($A696="",TODAY(),INDEX(Transactions!$G:$G,ROW()-8))</f>
        <v>46229</v>
      </c>
      <c r="C696" t="str">
        <f>IF($A696="","",INDEX(Transactions!$A:$A,ROW()-8))</f>
        <v/>
      </c>
      <c r="D696" s="27">
        <f>IF($A696="",0,INDEX(Transactions!$H:$H,ROW()-8))</f>
        <v>0</v>
      </c>
      <c r="E696">
        <f>IF($A696="",1,INDEX(Transactions!$N:$N,ROW()-8))</f>
        <v>1</v>
      </c>
      <c r="F696" s="27">
        <f>IF($A696="",0,INDEX(Transactions!$O:$O,ROW()-8))</f>
        <v>0</v>
      </c>
      <c r="G696" s="27">
        <f>IF($A696="",0,INDEX(Transactions!$P:$P,ROW()-8))</f>
        <v>0</v>
      </c>
    </row>
    <row r="697" spans="1:7" ht="15" customHeight="1" x14ac:dyDescent="0.15">
      <c r="A697" t="str">
        <f>IF(INDEX(Transactions!$J:$J,ROW()-8)="","",INDEX(Transactions!$J:$J,ROW()-8))</f>
        <v/>
      </c>
      <c r="B697" s="293">
        <f ca="1">IF($A697="",TODAY(),INDEX(Transactions!$G:$G,ROW()-8))</f>
        <v>46229</v>
      </c>
      <c r="C697" t="str">
        <f>IF($A697="","",INDEX(Transactions!$A:$A,ROW()-8))</f>
        <v/>
      </c>
      <c r="D697" s="27">
        <f>IF($A697="",0,INDEX(Transactions!$H:$H,ROW()-8))</f>
        <v>0</v>
      </c>
      <c r="E697">
        <f>IF($A697="",1,INDEX(Transactions!$N:$N,ROW()-8))</f>
        <v>1</v>
      </c>
      <c r="F697" s="27">
        <f>IF($A697="",0,INDEX(Transactions!$O:$O,ROW()-8))</f>
        <v>0</v>
      </c>
      <c r="G697" s="27">
        <f>IF($A697="",0,INDEX(Transactions!$P:$P,ROW()-8))</f>
        <v>0</v>
      </c>
    </row>
    <row r="698" spans="1:7" ht="15" customHeight="1" x14ac:dyDescent="0.15">
      <c r="A698" t="str">
        <f>IF(INDEX(Transactions!$J:$J,ROW()-8)="","",INDEX(Transactions!$J:$J,ROW()-8))</f>
        <v/>
      </c>
      <c r="B698" s="293">
        <f ca="1">IF($A698="",TODAY(),INDEX(Transactions!$G:$G,ROW()-8))</f>
        <v>46229</v>
      </c>
      <c r="C698" t="str">
        <f>IF($A698="","",INDEX(Transactions!$A:$A,ROW()-8))</f>
        <v/>
      </c>
      <c r="D698" s="27">
        <f>IF($A698="",0,INDEX(Transactions!$H:$H,ROW()-8))</f>
        <v>0</v>
      </c>
      <c r="E698">
        <f>IF($A698="",1,INDEX(Transactions!$N:$N,ROW()-8))</f>
        <v>1</v>
      </c>
      <c r="F698" s="27">
        <f>IF($A698="",0,INDEX(Transactions!$O:$O,ROW()-8))</f>
        <v>0</v>
      </c>
      <c r="G698" s="27">
        <f>IF($A698="",0,INDEX(Transactions!$P:$P,ROW()-8))</f>
        <v>0</v>
      </c>
    </row>
    <row r="699" spans="1:7" ht="15" customHeight="1" x14ac:dyDescent="0.15">
      <c r="A699" t="str">
        <f>IF(INDEX(Transactions!$J:$J,ROW()-8)="","",INDEX(Transactions!$J:$J,ROW()-8))</f>
        <v/>
      </c>
      <c r="B699" s="293">
        <f ca="1">IF($A699="",TODAY(),INDEX(Transactions!$G:$G,ROW()-8))</f>
        <v>46229</v>
      </c>
      <c r="C699" t="str">
        <f>IF($A699="","",INDEX(Transactions!$A:$A,ROW()-8))</f>
        <v/>
      </c>
      <c r="D699" s="27">
        <f>IF($A699="",0,INDEX(Transactions!$H:$H,ROW()-8))</f>
        <v>0</v>
      </c>
      <c r="E699">
        <f>IF($A699="",1,INDEX(Transactions!$N:$N,ROW()-8))</f>
        <v>1</v>
      </c>
      <c r="F699" s="27">
        <f>IF($A699="",0,INDEX(Transactions!$O:$O,ROW()-8))</f>
        <v>0</v>
      </c>
      <c r="G699" s="27">
        <f>IF($A699="",0,INDEX(Transactions!$P:$P,ROW()-8))</f>
        <v>0</v>
      </c>
    </row>
    <row r="700" spans="1:7" ht="15" customHeight="1" x14ac:dyDescent="0.15">
      <c r="A700" t="str">
        <f>IF(INDEX(Transactions!$J:$J,ROW()-8)="","",INDEX(Transactions!$J:$J,ROW()-8))</f>
        <v/>
      </c>
      <c r="B700" s="293">
        <f ca="1">IF($A700="",TODAY(),INDEX(Transactions!$G:$G,ROW()-8))</f>
        <v>46229</v>
      </c>
      <c r="C700" t="str">
        <f>IF($A700="","",INDEX(Transactions!$A:$A,ROW()-8))</f>
        <v/>
      </c>
      <c r="D700" s="27">
        <f>IF($A700="",0,INDEX(Transactions!$H:$H,ROW()-8))</f>
        <v>0</v>
      </c>
      <c r="E700">
        <f>IF($A700="",1,INDEX(Transactions!$N:$N,ROW()-8))</f>
        <v>1</v>
      </c>
      <c r="F700" s="27">
        <f>IF($A700="",0,INDEX(Transactions!$O:$O,ROW()-8))</f>
        <v>0</v>
      </c>
      <c r="G700" s="27">
        <f>IF($A700="",0,INDEX(Transactions!$P:$P,ROW()-8))</f>
        <v>0</v>
      </c>
    </row>
    <row r="701" spans="1:7" ht="15" customHeight="1" x14ac:dyDescent="0.15">
      <c r="A701" t="str">
        <f>IF(INDEX(Transactions!$J:$J,ROW()-8)="","",INDEX(Transactions!$J:$J,ROW()-8))</f>
        <v/>
      </c>
      <c r="B701" s="293">
        <f ca="1">IF($A701="",TODAY(),INDEX(Transactions!$G:$G,ROW()-8))</f>
        <v>46229</v>
      </c>
      <c r="C701" t="str">
        <f>IF($A701="","",INDEX(Transactions!$A:$A,ROW()-8))</f>
        <v/>
      </c>
      <c r="D701" s="27">
        <f>IF($A701="",0,INDEX(Transactions!$H:$H,ROW()-8))</f>
        <v>0</v>
      </c>
      <c r="E701">
        <f>IF($A701="",1,INDEX(Transactions!$N:$N,ROW()-8))</f>
        <v>1</v>
      </c>
      <c r="F701" s="27">
        <f>IF($A701="",0,INDEX(Transactions!$O:$O,ROW()-8))</f>
        <v>0</v>
      </c>
      <c r="G701" s="27">
        <f>IF($A701="",0,INDEX(Transactions!$P:$P,ROW()-8))</f>
        <v>0</v>
      </c>
    </row>
    <row r="702" spans="1:7" ht="15" customHeight="1" x14ac:dyDescent="0.15">
      <c r="A702" t="str">
        <f>IF(INDEX(Transactions!$J:$J,ROW()-8)="","",INDEX(Transactions!$J:$J,ROW()-8))</f>
        <v/>
      </c>
      <c r="B702" s="293">
        <f ca="1">IF($A702="",TODAY(),INDEX(Transactions!$G:$G,ROW()-8))</f>
        <v>46229</v>
      </c>
      <c r="C702" t="str">
        <f>IF($A702="","",INDEX(Transactions!$A:$A,ROW()-8))</f>
        <v/>
      </c>
      <c r="D702" s="27">
        <f>IF($A702="",0,INDEX(Transactions!$H:$H,ROW()-8))</f>
        <v>0</v>
      </c>
      <c r="E702">
        <f>IF($A702="",1,INDEX(Transactions!$N:$N,ROW()-8))</f>
        <v>1</v>
      </c>
      <c r="F702" s="27">
        <f>IF($A702="",0,INDEX(Transactions!$O:$O,ROW()-8))</f>
        <v>0</v>
      </c>
      <c r="G702" s="27">
        <f>IF($A702="",0,INDEX(Transactions!$P:$P,ROW()-8))</f>
        <v>0</v>
      </c>
    </row>
    <row r="703" spans="1:7" ht="15" customHeight="1" x14ac:dyDescent="0.15">
      <c r="A703" t="str">
        <f>IF(INDEX(Transactions!$J:$J,ROW()-8)="","",INDEX(Transactions!$J:$J,ROW()-8))</f>
        <v/>
      </c>
      <c r="B703" s="293">
        <f ca="1">IF($A703="",TODAY(),INDEX(Transactions!$G:$G,ROW()-8))</f>
        <v>46229</v>
      </c>
      <c r="C703" t="str">
        <f>IF($A703="","",INDEX(Transactions!$A:$A,ROW()-8))</f>
        <v/>
      </c>
      <c r="D703" s="27">
        <f>IF($A703="",0,INDEX(Transactions!$H:$H,ROW()-8))</f>
        <v>0</v>
      </c>
      <c r="E703">
        <f>IF($A703="",1,INDEX(Transactions!$N:$N,ROW()-8))</f>
        <v>1</v>
      </c>
      <c r="F703" s="27">
        <f>IF($A703="",0,INDEX(Transactions!$O:$O,ROW()-8))</f>
        <v>0</v>
      </c>
      <c r="G703" s="27">
        <f>IF($A703="",0,INDEX(Transactions!$P:$P,ROW()-8))</f>
        <v>0</v>
      </c>
    </row>
    <row r="704" spans="1:7" ht="15" customHeight="1" x14ac:dyDescent="0.15">
      <c r="A704" t="str">
        <f>IF(INDEX(Transactions!$J:$J,ROW()-8)="","",INDEX(Transactions!$J:$J,ROW()-8))</f>
        <v/>
      </c>
      <c r="B704" s="293">
        <f ca="1">IF($A704="",TODAY(),INDEX(Transactions!$G:$G,ROW()-8))</f>
        <v>46229</v>
      </c>
      <c r="C704" t="str">
        <f>IF($A704="","",INDEX(Transactions!$A:$A,ROW()-8))</f>
        <v/>
      </c>
      <c r="D704" s="27">
        <f>IF($A704="",0,INDEX(Transactions!$H:$H,ROW()-8))</f>
        <v>0</v>
      </c>
      <c r="E704">
        <f>IF($A704="",1,INDEX(Transactions!$N:$N,ROW()-8))</f>
        <v>1</v>
      </c>
      <c r="F704" s="27">
        <f>IF($A704="",0,INDEX(Transactions!$O:$O,ROW()-8))</f>
        <v>0</v>
      </c>
      <c r="G704" s="27">
        <f>IF($A704="",0,INDEX(Transactions!$P:$P,ROW()-8))</f>
        <v>0</v>
      </c>
    </row>
    <row r="705" spans="1:7" ht="15" customHeight="1" x14ac:dyDescent="0.15">
      <c r="A705" t="str">
        <f>IF(INDEX(Transactions!$J:$J,ROW()-8)="","",INDEX(Transactions!$J:$J,ROW()-8))</f>
        <v/>
      </c>
      <c r="B705" s="293">
        <f ca="1">IF($A705="",TODAY(),INDEX(Transactions!$G:$G,ROW()-8))</f>
        <v>46229</v>
      </c>
      <c r="C705" t="str">
        <f>IF($A705="","",INDEX(Transactions!$A:$A,ROW()-8))</f>
        <v/>
      </c>
      <c r="D705" s="27">
        <f>IF($A705="",0,INDEX(Transactions!$H:$H,ROW()-8))</f>
        <v>0</v>
      </c>
      <c r="E705">
        <f>IF($A705="",1,INDEX(Transactions!$N:$N,ROW()-8))</f>
        <v>1</v>
      </c>
      <c r="F705" s="27">
        <f>IF($A705="",0,INDEX(Transactions!$O:$O,ROW()-8))</f>
        <v>0</v>
      </c>
      <c r="G705" s="27">
        <f>IF($A705="",0,INDEX(Transactions!$P:$P,ROW()-8))</f>
        <v>0</v>
      </c>
    </row>
    <row r="706" spans="1:7" ht="15" customHeight="1" x14ac:dyDescent="0.15">
      <c r="A706" t="str">
        <f>IF(INDEX(Transactions!$J:$J,ROW()-8)="","",INDEX(Transactions!$J:$J,ROW()-8))</f>
        <v/>
      </c>
      <c r="B706" s="293">
        <f ca="1">IF($A706="",TODAY(),INDEX(Transactions!$G:$G,ROW()-8))</f>
        <v>46229</v>
      </c>
      <c r="C706" t="str">
        <f>IF($A706="","",INDEX(Transactions!$A:$A,ROW()-8))</f>
        <v/>
      </c>
      <c r="D706" s="27">
        <f>IF($A706="",0,INDEX(Transactions!$H:$H,ROW()-8))</f>
        <v>0</v>
      </c>
      <c r="E706">
        <f>IF($A706="",1,INDEX(Transactions!$N:$N,ROW()-8))</f>
        <v>1</v>
      </c>
      <c r="F706" s="27">
        <f>IF($A706="",0,INDEX(Transactions!$O:$O,ROW()-8))</f>
        <v>0</v>
      </c>
      <c r="G706" s="27">
        <f>IF($A706="",0,INDEX(Transactions!$P:$P,ROW()-8))</f>
        <v>0</v>
      </c>
    </row>
    <row r="707" spans="1:7" ht="15" customHeight="1" x14ac:dyDescent="0.15">
      <c r="A707" t="str">
        <f>IF(INDEX(Transactions!$J:$J,ROW()-8)="","",INDEX(Transactions!$J:$J,ROW()-8))</f>
        <v/>
      </c>
      <c r="B707" s="293">
        <f ca="1">IF($A707="",TODAY(),INDEX(Transactions!$G:$G,ROW()-8))</f>
        <v>46229</v>
      </c>
      <c r="C707" t="str">
        <f>IF($A707="","",INDEX(Transactions!$A:$A,ROW()-8))</f>
        <v/>
      </c>
      <c r="D707" s="27">
        <f>IF($A707="",0,INDEX(Transactions!$H:$H,ROW()-8))</f>
        <v>0</v>
      </c>
      <c r="E707">
        <f>IF($A707="",1,INDEX(Transactions!$N:$N,ROW()-8))</f>
        <v>1</v>
      </c>
      <c r="F707" s="27">
        <f>IF($A707="",0,INDEX(Transactions!$O:$O,ROW()-8))</f>
        <v>0</v>
      </c>
      <c r="G707" s="27">
        <f>IF($A707="",0,INDEX(Transactions!$P:$P,ROW()-8))</f>
        <v>0</v>
      </c>
    </row>
    <row r="708" spans="1:7" ht="15" customHeight="1" x14ac:dyDescent="0.15">
      <c r="A708" t="str">
        <f>IF(INDEX(Transactions!$J:$J,ROW()-8)="","",INDEX(Transactions!$J:$J,ROW()-8))</f>
        <v/>
      </c>
      <c r="B708" s="293">
        <f ca="1">IF($A708="",TODAY(),INDEX(Transactions!$G:$G,ROW()-8))</f>
        <v>46229</v>
      </c>
      <c r="C708" t="str">
        <f>IF($A708="","",INDEX(Transactions!$A:$A,ROW()-8))</f>
        <v/>
      </c>
      <c r="D708" s="27">
        <f>IF($A708="",0,INDEX(Transactions!$H:$H,ROW()-8))</f>
        <v>0</v>
      </c>
      <c r="E708">
        <f>IF($A708="",1,INDEX(Transactions!$N:$N,ROW()-8))</f>
        <v>1</v>
      </c>
      <c r="F708" s="27">
        <f>IF($A708="",0,INDEX(Transactions!$O:$O,ROW()-8))</f>
        <v>0</v>
      </c>
      <c r="G708" s="27">
        <f>IF($A708="",0,INDEX(Transactions!$P:$P,ROW()-8))</f>
        <v>0</v>
      </c>
    </row>
    <row r="709" spans="1:7" ht="15" customHeight="1" x14ac:dyDescent="0.15">
      <c r="A709" t="str">
        <f>IF(INDEX(Transactions!$J:$J,ROW()-8)="","",INDEX(Transactions!$J:$J,ROW()-8))</f>
        <v/>
      </c>
      <c r="B709" s="293">
        <f ca="1">IF($A709="",TODAY(),INDEX(Transactions!$G:$G,ROW()-8))</f>
        <v>46229</v>
      </c>
      <c r="C709" t="str">
        <f>IF($A709="","",INDEX(Transactions!$A:$A,ROW()-8))</f>
        <v/>
      </c>
      <c r="D709" s="27">
        <f>IF($A709="",0,INDEX(Transactions!$H:$H,ROW()-8))</f>
        <v>0</v>
      </c>
      <c r="E709">
        <f>IF($A709="",1,INDEX(Transactions!$N:$N,ROW()-8))</f>
        <v>1</v>
      </c>
      <c r="F709" s="27">
        <f>IF($A709="",0,INDEX(Transactions!$O:$O,ROW()-8))</f>
        <v>0</v>
      </c>
      <c r="G709" s="27">
        <f>IF($A709="",0,INDEX(Transactions!$P:$P,ROW()-8))</f>
        <v>0</v>
      </c>
    </row>
    <row r="710" spans="1:7" ht="15" customHeight="1" x14ac:dyDescent="0.15">
      <c r="A710" t="str">
        <f>IF(INDEX(Transactions!$J:$J,ROW()-8)="","",INDEX(Transactions!$J:$J,ROW()-8))</f>
        <v/>
      </c>
      <c r="B710" s="293">
        <f ca="1">IF($A710="",TODAY(),INDEX(Transactions!$G:$G,ROW()-8))</f>
        <v>46229</v>
      </c>
      <c r="C710" t="str">
        <f>IF($A710="","",INDEX(Transactions!$A:$A,ROW()-8))</f>
        <v/>
      </c>
      <c r="D710" s="27">
        <f>IF($A710="",0,INDEX(Transactions!$H:$H,ROW()-8))</f>
        <v>0</v>
      </c>
      <c r="E710">
        <f>IF($A710="",1,INDEX(Transactions!$N:$N,ROW()-8))</f>
        <v>1</v>
      </c>
      <c r="F710" s="27">
        <f>IF($A710="",0,INDEX(Transactions!$O:$O,ROW()-8))</f>
        <v>0</v>
      </c>
      <c r="G710" s="27">
        <f>IF($A710="",0,INDEX(Transactions!$P:$P,ROW()-8))</f>
        <v>0</v>
      </c>
    </row>
    <row r="711" spans="1:7" ht="15" customHeight="1" x14ac:dyDescent="0.15">
      <c r="A711" t="str">
        <f>IF(INDEX(Transactions!$J:$J,ROW()-8)="","",INDEX(Transactions!$J:$J,ROW()-8))</f>
        <v/>
      </c>
      <c r="B711" s="293">
        <f ca="1">IF($A711="",TODAY(),INDEX(Transactions!$G:$G,ROW()-8))</f>
        <v>46229</v>
      </c>
      <c r="C711" t="str">
        <f>IF($A711="","",INDEX(Transactions!$A:$A,ROW()-8))</f>
        <v/>
      </c>
      <c r="D711" s="27">
        <f>IF($A711="",0,INDEX(Transactions!$H:$H,ROW()-8))</f>
        <v>0</v>
      </c>
      <c r="E711">
        <f>IF($A711="",1,INDEX(Transactions!$N:$N,ROW()-8))</f>
        <v>1</v>
      </c>
      <c r="F711" s="27">
        <f>IF($A711="",0,INDEX(Transactions!$O:$O,ROW()-8))</f>
        <v>0</v>
      </c>
      <c r="G711" s="27">
        <f>IF($A711="",0,INDEX(Transactions!$P:$P,ROW()-8))</f>
        <v>0</v>
      </c>
    </row>
    <row r="712" spans="1:7" ht="15" customHeight="1" x14ac:dyDescent="0.15">
      <c r="A712" t="str">
        <f>IF(INDEX(Transactions!$J:$J,ROW()-8)="","",INDEX(Transactions!$J:$J,ROW()-8))</f>
        <v/>
      </c>
      <c r="B712" s="293">
        <f ca="1">IF($A712="",TODAY(),INDEX(Transactions!$G:$G,ROW()-8))</f>
        <v>46229</v>
      </c>
      <c r="C712" t="str">
        <f>IF($A712="","",INDEX(Transactions!$A:$A,ROW()-8))</f>
        <v/>
      </c>
      <c r="D712" s="27">
        <f>IF($A712="",0,INDEX(Transactions!$H:$H,ROW()-8))</f>
        <v>0</v>
      </c>
      <c r="E712">
        <f>IF($A712="",1,INDEX(Transactions!$N:$N,ROW()-8))</f>
        <v>1</v>
      </c>
      <c r="F712" s="27">
        <f>IF($A712="",0,INDEX(Transactions!$O:$O,ROW()-8))</f>
        <v>0</v>
      </c>
      <c r="G712" s="27">
        <f>IF($A712="",0,INDEX(Transactions!$P:$P,ROW()-8))</f>
        <v>0</v>
      </c>
    </row>
    <row r="713" spans="1:7" ht="15" customHeight="1" x14ac:dyDescent="0.15">
      <c r="A713" t="str">
        <f>IF(INDEX(Transactions!$J:$J,ROW()-8)="","",INDEX(Transactions!$J:$J,ROW()-8))</f>
        <v/>
      </c>
      <c r="B713" s="293">
        <f ca="1">IF($A713="",TODAY(),INDEX(Transactions!$G:$G,ROW()-8))</f>
        <v>46229</v>
      </c>
      <c r="C713" t="str">
        <f>IF($A713="","",INDEX(Transactions!$A:$A,ROW()-8))</f>
        <v/>
      </c>
      <c r="D713" s="27">
        <f>IF($A713="",0,INDEX(Transactions!$H:$H,ROW()-8))</f>
        <v>0</v>
      </c>
      <c r="E713">
        <f>IF($A713="",1,INDEX(Transactions!$N:$N,ROW()-8))</f>
        <v>1</v>
      </c>
      <c r="F713" s="27">
        <f>IF($A713="",0,INDEX(Transactions!$O:$O,ROW()-8))</f>
        <v>0</v>
      </c>
      <c r="G713" s="27">
        <f>IF($A713="",0,INDEX(Transactions!$P:$P,ROW()-8))</f>
        <v>0</v>
      </c>
    </row>
    <row r="714" spans="1:7" ht="15" customHeight="1" x14ac:dyDescent="0.15">
      <c r="A714" t="str">
        <f>IF(INDEX(Transactions!$J:$J,ROW()-8)="","",INDEX(Transactions!$J:$J,ROW()-8))</f>
        <v/>
      </c>
      <c r="B714" s="293">
        <f ca="1">IF($A714="",TODAY(),INDEX(Transactions!$G:$G,ROW()-8))</f>
        <v>46229</v>
      </c>
      <c r="C714" t="str">
        <f>IF($A714="","",INDEX(Transactions!$A:$A,ROW()-8))</f>
        <v/>
      </c>
      <c r="D714" s="27">
        <f>IF($A714="",0,INDEX(Transactions!$H:$H,ROW()-8))</f>
        <v>0</v>
      </c>
      <c r="E714">
        <f>IF($A714="",1,INDEX(Transactions!$N:$N,ROW()-8))</f>
        <v>1</v>
      </c>
      <c r="F714" s="27">
        <f>IF($A714="",0,INDEX(Transactions!$O:$O,ROW()-8))</f>
        <v>0</v>
      </c>
      <c r="G714" s="27">
        <f>IF($A714="",0,INDEX(Transactions!$P:$P,ROW()-8))</f>
        <v>0</v>
      </c>
    </row>
    <row r="715" spans="1:7" ht="15" customHeight="1" x14ac:dyDescent="0.15">
      <c r="A715" t="str">
        <f>IF(INDEX(Transactions!$J:$J,ROW()-8)="","",INDEX(Transactions!$J:$J,ROW()-8))</f>
        <v/>
      </c>
      <c r="B715" s="293">
        <f ca="1">IF($A715="",TODAY(),INDEX(Transactions!$G:$G,ROW()-8))</f>
        <v>46229</v>
      </c>
      <c r="C715" t="str">
        <f>IF($A715="","",INDEX(Transactions!$A:$A,ROW()-8))</f>
        <v/>
      </c>
      <c r="D715" s="27">
        <f>IF($A715="",0,INDEX(Transactions!$H:$H,ROW()-8))</f>
        <v>0</v>
      </c>
      <c r="E715">
        <f>IF($A715="",1,INDEX(Transactions!$N:$N,ROW()-8))</f>
        <v>1</v>
      </c>
      <c r="F715" s="27">
        <f>IF($A715="",0,INDEX(Transactions!$O:$O,ROW()-8))</f>
        <v>0</v>
      </c>
      <c r="G715" s="27">
        <f>IF($A715="",0,INDEX(Transactions!$P:$P,ROW()-8))</f>
        <v>0</v>
      </c>
    </row>
    <row r="716" spans="1:7" ht="15" customHeight="1" x14ac:dyDescent="0.15">
      <c r="A716" t="str">
        <f>IF(INDEX(Transactions!$J:$J,ROW()-8)="","",INDEX(Transactions!$J:$J,ROW()-8))</f>
        <v/>
      </c>
      <c r="B716" s="293">
        <f ca="1">IF($A716="",TODAY(),INDEX(Transactions!$G:$G,ROW()-8))</f>
        <v>46229</v>
      </c>
      <c r="C716" t="str">
        <f>IF($A716="","",INDEX(Transactions!$A:$A,ROW()-8))</f>
        <v/>
      </c>
      <c r="D716" s="27">
        <f>IF($A716="",0,INDEX(Transactions!$H:$H,ROW()-8))</f>
        <v>0</v>
      </c>
      <c r="E716">
        <f>IF($A716="",1,INDEX(Transactions!$N:$N,ROW()-8))</f>
        <v>1</v>
      </c>
      <c r="F716" s="27">
        <f>IF($A716="",0,INDEX(Transactions!$O:$O,ROW()-8))</f>
        <v>0</v>
      </c>
      <c r="G716" s="27">
        <f>IF($A716="",0,INDEX(Transactions!$P:$P,ROW()-8))</f>
        <v>0</v>
      </c>
    </row>
    <row r="717" spans="1:7" ht="15" customHeight="1" x14ac:dyDescent="0.15">
      <c r="A717" t="str">
        <f>IF(INDEX(Transactions!$J:$J,ROW()-8)="","",INDEX(Transactions!$J:$J,ROW()-8))</f>
        <v/>
      </c>
      <c r="B717" s="293">
        <f ca="1">IF($A717="",TODAY(),INDEX(Transactions!$G:$G,ROW()-8))</f>
        <v>46229</v>
      </c>
      <c r="C717" t="str">
        <f>IF($A717="","",INDEX(Transactions!$A:$A,ROW()-8))</f>
        <v/>
      </c>
      <c r="D717" s="27">
        <f>IF($A717="",0,INDEX(Transactions!$H:$H,ROW()-8))</f>
        <v>0</v>
      </c>
      <c r="E717">
        <f>IF($A717="",1,INDEX(Transactions!$N:$N,ROW()-8))</f>
        <v>1</v>
      </c>
      <c r="F717" s="27">
        <f>IF($A717="",0,INDEX(Transactions!$O:$O,ROW()-8))</f>
        <v>0</v>
      </c>
      <c r="G717" s="27">
        <f>IF($A717="",0,INDEX(Transactions!$P:$P,ROW()-8))</f>
        <v>0</v>
      </c>
    </row>
    <row r="718" spans="1:7" ht="15" customHeight="1" x14ac:dyDescent="0.15">
      <c r="A718" t="str">
        <f>IF(INDEX(Transactions!$J:$J,ROW()-8)="","",INDEX(Transactions!$J:$J,ROW()-8))</f>
        <v/>
      </c>
      <c r="B718" s="293">
        <f ca="1">IF($A718="",TODAY(),INDEX(Transactions!$G:$G,ROW()-8))</f>
        <v>46229</v>
      </c>
      <c r="C718" t="str">
        <f>IF($A718="","",INDEX(Transactions!$A:$A,ROW()-8))</f>
        <v/>
      </c>
      <c r="D718" s="27">
        <f>IF($A718="",0,INDEX(Transactions!$H:$H,ROW()-8))</f>
        <v>0</v>
      </c>
      <c r="E718">
        <f>IF($A718="",1,INDEX(Transactions!$N:$N,ROW()-8))</f>
        <v>1</v>
      </c>
      <c r="F718" s="27">
        <f>IF($A718="",0,INDEX(Transactions!$O:$O,ROW()-8))</f>
        <v>0</v>
      </c>
      <c r="G718" s="27">
        <f>IF($A718="",0,INDEX(Transactions!$P:$P,ROW()-8))</f>
        <v>0</v>
      </c>
    </row>
    <row r="719" spans="1:7" ht="15" customHeight="1" x14ac:dyDescent="0.15">
      <c r="A719" t="str">
        <f>IF(INDEX(Transactions!$J:$J,ROW()-8)="","",INDEX(Transactions!$J:$J,ROW()-8))</f>
        <v/>
      </c>
      <c r="B719" s="293">
        <f ca="1">IF($A719="",TODAY(),INDEX(Transactions!$G:$G,ROW()-8))</f>
        <v>46229</v>
      </c>
      <c r="C719" t="str">
        <f>IF($A719="","",INDEX(Transactions!$A:$A,ROW()-8))</f>
        <v/>
      </c>
      <c r="D719" s="27">
        <f>IF($A719="",0,INDEX(Transactions!$H:$H,ROW()-8))</f>
        <v>0</v>
      </c>
      <c r="E719">
        <f>IF($A719="",1,INDEX(Transactions!$N:$N,ROW()-8))</f>
        <v>1</v>
      </c>
      <c r="F719" s="27">
        <f>IF($A719="",0,INDEX(Transactions!$O:$O,ROW()-8))</f>
        <v>0</v>
      </c>
      <c r="G719" s="27">
        <f>IF($A719="",0,INDEX(Transactions!$P:$P,ROW()-8))</f>
        <v>0</v>
      </c>
    </row>
    <row r="720" spans="1:7" ht="15" customHeight="1" x14ac:dyDescent="0.15">
      <c r="A720" t="str">
        <f>IF(INDEX(Transactions!$J:$J,ROW()-8)="","",INDEX(Transactions!$J:$J,ROW()-8))</f>
        <v/>
      </c>
      <c r="B720" s="293">
        <f ca="1">IF($A720="",TODAY(),INDEX(Transactions!$G:$G,ROW()-8))</f>
        <v>46229</v>
      </c>
      <c r="C720" t="str">
        <f>IF($A720="","",INDEX(Transactions!$A:$A,ROW()-8))</f>
        <v/>
      </c>
      <c r="D720" s="27">
        <f>IF($A720="",0,INDEX(Transactions!$H:$H,ROW()-8))</f>
        <v>0</v>
      </c>
      <c r="E720">
        <f>IF($A720="",1,INDEX(Transactions!$N:$N,ROW()-8))</f>
        <v>1</v>
      </c>
      <c r="F720" s="27">
        <f>IF($A720="",0,INDEX(Transactions!$O:$O,ROW()-8))</f>
        <v>0</v>
      </c>
      <c r="G720" s="27">
        <f>IF($A720="",0,INDEX(Transactions!$P:$P,ROW()-8))</f>
        <v>0</v>
      </c>
    </row>
    <row r="721" spans="1:7" ht="15" customHeight="1" x14ac:dyDescent="0.15">
      <c r="A721" t="str">
        <f>IF(INDEX(Transactions!$J:$J,ROW()-8)="","",INDEX(Transactions!$J:$J,ROW()-8))</f>
        <v/>
      </c>
      <c r="B721" s="293">
        <f ca="1">IF($A721="",TODAY(),INDEX(Transactions!$G:$G,ROW()-8))</f>
        <v>46229</v>
      </c>
      <c r="C721" t="str">
        <f>IF($A721="","",INDEX(Transactions!$A:$A,ROW()-8))</f>
        <v/>
      </c>
      <c r="D721" s="27">
        <f>IF($A721="",0,INDEX(Transactions!$H:$H,ROW()-8))</f>
        <v>0</v>
      </c>
      <c r="E721">
        <f>IF($A721="",1,INDEX(Transactions!$N:$N,ROW()-8))</f>
        <v>1</v>
      </c>
      <c r="F721" s="27">
        <f>IF($A721="",0,INDEX(Transactions!$O:$O,ROW()-8))</f>
        <v>0</v>
      </c>
      <c r="G721" s="27">
        <f>IF($A721="",0,INDEX(Transactions!$P:$P,ROW()-8))</f>
        <v>0</v>
      </c>
    </row>
    <row r="722" spans="1:7" ht="15" customHeight="1" x14ac:dyDescent="0.15">
      <c r="A722" t="str">
        <f>IF(INDEX(Transactions!$J:$J,ROW()-8)="","",INDEX(Transactions!$J:$J,ROW()-8))</f>
        <v/>
      </c>
      <c r="B722" s="293">
        <f ca="1">IF($A722="",TODAY(),INDEX(Transactions!$G:$G,ROW()-8))</f>
        <v>46229</v>
      </c>
      <c r="C722" t="str">
        <f>IF($A722="","",INDEX(Transactions!$A:$A,ROW()-8))</f>
        <v/>
      </c>
      <c r="D722" s="27">
        <f>IF($A722="",0,INDEX(Transactions!$H:$H,ROW()-8))</f>
        <v>0</v>
      </c>
      <c r="E722">
        <f>IF($A722="",1,INDEX(Transactions!$N:$N,ROW()-8))</f>
        <v>1</v>
      </c>
      <c r="F722" s="27">
        <f>IF($A722="",0,INDEX(Transactions!$O:$O,ROW()-8))</f>
        <v>0</v>
      </c>
      <c r="G722" s="27">
        <f>IF($A722="",0,INDEX(Transactions!$P:$P,ROW()-8))</f>
        <v>0</v>
      </c>
    </row>
    <row r="723" spans="1:7" ht="15" customHeight="1" x14ac:dyDescent="0.15">
      <c r="A723" t="str">
        <f>IF(INDEX(Transactions!$J:$J,ROW()-8)="","",INDEX(Transactions!$J:$J,ROW()-8))</f>
        <v/>
      </c>
      <c r="B723" s="293">
        <f ca="1">IF($A723="",TODAY(),INDEX(Transactions!$G:$G,ROW()-8))</f>
        <v>46229</v>
      </c>
      <c r="C723" t="str">
        <f>IF($A723="","",INDEX(Transactions!$A:$A,ROW()-8))</f>
        <v/>
      </c>
      <c r="D723" s="27">
        <f>IF($A723="",0,INDEX(Transactions!$H:$H,ROW()-8))</f>
        <v>0</v>
      </c>
      <c r="E723">
        <f>IF($A723="",1,INDEX(Transactions!$N:$N,ROW()-8))</f>
        <v>1</v>
      </c>
      <c r="F723" s="27">
        <f>IF($A723="",0,INDEX(Transactions!$O:$O,ROW()-8))</f>
        <v>0</v>
      </c>
      <c r="G723" s="27">
        <f>IF($A723="",0,INDEX(Transactions!$P:$P,ROW()-8))</f>
        <v>0</v>
      </c>
    </row>
    <row r="724" spans="1:7" ht="15" customHeight="1" x14ac:dyDescent="0.15">
      <c r="A724" t="str">
        <f>IF(INDEX(Transactions!$J:$J,ROW()-8)="","",INDEX(Transactions!$J:$J,ROW()-8))</f>
        <v/>
      </c>
      <c r="B724" s="293">
        <f ca="1">IF($A724="",TODAY(),INDEX(Transactions!$G:$G,ROW()-8))</f>
        <v>46229</v>
      </c>
      <c r="C724" t="str">
        <f>IF($A724="","",INDEX(Transactions!$A:$A,ROW()-8))</f>
        <v/>
      </c>
      <c r="D724" s="27">
        <f>IF($A724="",0,INDEX(Transactions!$H:$H,ROW()-8))</f>
        <v>0</v>
      </c>
      <c r="E724">
        <f>IF($A724="",1,INDEX(Transactions!$N:$N,ROW()-8))</f>
        <v>1</v>
      </c>
      <c r="F724" s="27">
        <f>IF($A724="",0,INDEX(Transactions!$O:$O,ROW()-8))</f>
        <v>0</v>
      </c>
      <c r="G724" s="27">
        <f>IF($A724="",0,INDEX(Transactions!$P:$P,ROW()-8))</f>
        <v>0</v>
      </c>
    </row>
    <row r="725" spans="1:7" ht="15" customHeight="1" x14ac:dyDescent="0.15">
      <c r="A725" t="str">
        <f>IF(INDEX(Transactions!$J:$J,ROW()-8)="","",INDEX(Transactions!$J:$J,ROW()-8))</f>
        <v/>
      </c>
      <c r="B725" s="293">
        <f ca="1">IF($A725="",TODAY(),INDEX(Transactions!$G:$G,ROW()-8))</f>
        <v>46229</v>
      </c>
      <c r="C725" t="str">
        <f>IF($A725="","",INDEX(Transactions!$A:$A,ROW()-8))</f>
        <v/>
      </c>
      <c r="D725" s="27">
        <f>IF($A725="",0,INDEX(Transactions!$H:$H,ROW()-8))</f>
        <v>0</v>
      </c>
      <c r="E725">
        <f>IF($A725="",1,INDEX(Transactions!$N:$N,ROW()-8))</f>
        <v>1</v>
      </c>
      <c r="F725" s="27">
        <f>IF($A725="",0,INDEX(Transactions!$O:$O,ROW()-8))</f>
        <v>0</v>
      </c>
      <c r="G725" s="27">
        <f>IF($A725="",0,INDEX(Transactions!$P:$P,ROW()-8))</f>
        <v>0</v>
      </c>
    </row>
    <row r="726" spans="1:7" ht="15" customHeight="1" x14ac:dyDescent="0.15">
      <c r="A726" t="str">
        <f>IF(INDEX(Transactions!$J:$J,ROW()-8)="","",INDEX(Transactions!$J:$J,ROW()-8))</f>
        <v/>
      </c>
      <c r="B726" s="293">
        <f ca="1">IF($A726="",TODAY(),INDEX(Transactions!$G:$G,ROW()-8))</f>
        <v>46229</v>
      </c>
      <c r="C726" t="str">
        <f>IF($A726="","",INDEX(Transactions!$A:$A,ROW()-8))</f>
        <v/>
      </c>
      <c r="D726" s="27">
        <f>IF($A726="",0,INDEX(Transactions!$H:$H,ROW()-8))</f>
        <v>0</v>
      </c>
      <c r="E726">
        <f>IF($A726="",1,INDEX(Transactions!$N:$N,ROW()-8))</f>
        <v>1</v>
      </c>
      <c r="F726" s="27">
        <f>IF($A726="",0,INDEX(Transactions!$O:$O,ROW()-8))</f>
        <v>0</v>
      </c>
      <c r="G726" s="27">
        <f>IF($A726="",0,INDEX(Transactions!$P:$P,ROW()-8))</f>
        <v>0</v>
      </c>
    </row>
    <row r="727" spans="1:7" ht="15" customHeight="1" x14ac:dyDescent="0.15">
      <c r="A727" t="str">
        <f>IF(INDEX(Transactions!$J:$J,ROW()-8)="","",INDEX(Transactions!$J:$J,ROW()-8))</f>
        <v/>
      </c>
      <c r="B727" s="293">
        <f ca="1">IF($A727="",TODAY(),INDEX(Transactions!$G:$G,ROW()-8))</f>
        <v>46229</v>
      </c>
      <c r="C727" t="str">
        <f>IF($A727="","",INDEX(Transactions!$A:$A,ROW()-8))</f>
        <v/>
      </c>
      <c r="D727" s="27">
        <f>IF($A727="",0,INDEX(Transactions!$H:$H,ROW()-8))</f>
        <v>0</v>
      </c>
      <c r="E727">
        <f>IF($A727="",1,INDEX(Transactions!$N:$N,ROW()-8))</f>
        <v>1</v>
      </c>
      <c r="F727" s="27">
        <f>IF($A727="",0,INDEX(Transactions!$O:$O,ROW()-8))</f>
        <v>0</v>
      </c>
      <c r="G727" s="27">
        <f>IF($A727="",0,INDEX(Transactions!$P:$P,ROW()-8))</f>
        <v>0</v>
      </c>
    </row>
    <row r="728" spans="1:7" ht="15" customHeight="1" x14ac:dyDescent="0.15">
      <c r="A728" t="str">
        <f>IF(INDEX(Transactions!$J:$J,ROW()-8)="","",INDEX(Transactions!$J:$J,ROW()-8))</f>
        <v/>
      </c>
      <c r="B728" s="293">
        <f ca="1">IF($A728="",TODAY(),INDEX(Transactions!$G:$G,ROW()-8))</f>
        <v>46229</v>
      </c>
      <c r="C728" t="str">
        <f>IF($A728="","",INDEX(Transactions!$A:$A,ROW()-8))</f>
        <v/>
      </c>
      <c r="D728" s="27">
        <f>IF($A728="",0,INDEX(Transactions!$H:$H,ROW()-8))</f>
        <v>0</v>
      </c>
      <c r="E728">
        <f>IF($A728="",1,INDEX(Transactions!$N:$N,ROW()-8))</f>
        <v>1</v>
      </c>
      <c r="F728" s="27">
        <f>IF($A728="",0,INDEX(Transactions!$O:$O,ROW()-8))</f>
        <v>0</v>
      </c>
      <c r="G728" s="27">
        <f>IF($A728="",0,INDEX(Transactions!$P:$P,ROW()-8))</f>
        <v>0</v>
      </c>
    </row>
    <row r="729" spans="1:7" ht="15" customHeight="1" x14ac:dyDescent="0.15">
      <c r="A729" t="str">
        <f>IF(INDEX(Transactions!$J:$J,ROW()-8)="","",INDEX(Transactions!$J:$J,ROW()-8))</f>
        <v/>
      </c>
      <c r="B729" s="293">
        <f ca="1">IF($A729="",TODAY(),INDEX(Transactions!$G:$G,ROW()-8))</f>
        <v>46229</v>
      </c>
      <c r="C729" t="str">
        <f>IF($A729="","",INDEX(Transactions!$A:$A,ROW()-8))</f>
        <v/>
      </c>
      <c r="D729" s="27">
        <f>IF($A729="",0,INDEX(Transactions!$H:$H,ROW()-8))</f>
        <v>0</v>
      </c>
      <c r="E729">
        <f>IF($A729="",1,INDEX(Transactions!$N:$N,ROW()-8))</f>
        <v>1</v>
      </c>
      <c r="F729" s="27">
        <f>IF($A729="",0,INDEX(Transactions!$O:$O,ROW()-8))</f>
        <v>0</v>
      </c>
      <c r="G729" s="27">
        <f>IF($A729="",0,INDEX(Transactions!$P:$P,ROW()-8))</f>
        <v>0</v>
      </c>
    </row>
    <row r="730" spans="1:7" ht="15" customHeight="1" x14ac:dyDescent="0.15">
      <c r="A730" t="str">
        <f>IF(INDEX(Transactions!$J:$J,ROW()-8)="","",INDEX(Transactions!$J:$J,ROW()-8))</f>
        <v/>
      </c>
      <c r="B730" s="293">
        <f ca="1">IF($A730="",TODAY(),INDEX(Transactions!$G:$G,ROW()-8))</f>
        <v>46229</v>
      </c>
      <c r="C730" t="str">
        <f>IF($A730="","",INDEX(Transactions!$A:$A,ROW()-8))</f>
        <v/>
      </c>
      <c r="D730" s="27">
        <f>IF($A730="",0,INDEX(Transactions!$H:$H,ROW()-8))</f>
        <v>0</v>
      </c>
      <c r="E730">
        <f>IF($A730="",1,INDEX(Transactions!$N:$N,ROW()-8))</f>
        <v>1</v>
      </c>
      <c r="F730" s="27">
        <f>IF($A730="",0,INDEX(Transactions!$O:$O,ROW()-8))</f>
        <v>0</v>
      </c>
      <c r="G730" s="27">
        <f>IF($A730="",0,INDEX(Transactions!$P:$P,ROW()-8))</f>
        <v>0</v>
      </c>
    </row>
    <row r="731" spans="1:7" ht="15" customHeight="1" x14ac:dyDescent="0.15">
      <c r="A731" t="str">
        <f>IF(INDEX(Transactions!$J:$J,ROW()-8)="","",INDEX(Transactions!$J:$J,ROW()-8))</f>
        <v/>
      </c>
      <c r="B731" s="293">
        <f ca="1">IF($A731="",TODAY(),INDEX(Transactions!$G:$G,ROW()-8))</f>
        <v>46229</v>
      </c>
      <c r="C731" t="str">
        <f>IF($A731="","",INDEX(Transactions!$A:$A,ROW()-8))</f>
        <v/>
      </c>
      <c r="D731" s="27">
        <f>IF($A731="",0,INDEX(Transactions!$H:$H,ROW()-8))</f>
        <v>0</v>
      </c>
      <c r="E731">
        <f>IF($A731="",1,INDEX(Transactions!$N:$N,ROW()-8))</f>
        <v>1</v>
      </c>
      <c r="F731" s="27">
        <f>IF($A731="",0,INDEX(Transactions!$O:$O,ROW()-8))</f>
        <v>0</v>
      </c>
      <c r="G731" s="27">
        <f>IF($A731="",0,INDEX(Transactions!$P:$P,ROW()-8))</f>
        <v>0</v>
      </c>
    </row>
    <row r="732" spans="1:7" ht="15" customHeight="1" x14ac:dyDescent="0.15">
      <c r="A732" t="str">
        <f>IF(INDEX(Transactions!$J:$J,ROW()-8)="","",INDEX(Transactions!$J:$J,ROW()-8))</f>
        <v/>
      </c>
      <c r="B732" s="293">
        <f ca="1">IF($A732="",TODAY(),INDEX(Transactions!$G:$G,ROW()-8))</f>
        <v>46229</v>
      </c>
      <c r="C732" t="str">
        <f>IF($A732="","",INDEX(Transactions!$A:$A,ROW()-8))</f>
        <v/>
      </c>
      <c r="D732" s="27">
        <f>IF($A732="",0,INDEX(Transactions!$H:$H,ROW()-8))</f>
        <v>0</v>
      </c>
      <c r="E732">
        <f>IF($A732="",1,INDEX(Transactions!$N:$N,ROW()-8))</f>
        <v>1</v>
      </c>
      <c r="F732" s="27">
        <f>IF($A732="",0,INDEX(Transactions!$O:$O,ROW()-8))</f>
        <v>0</v>
      </c>
      <c r="G732" s="27">
        <f>IF($A732="",0,INDEX(Transactions!$P:$P,ROW()-8))</f>
        <v>0</v>
      </c>
    </row>
    <row r="733" spans="1:7" ht="15" customHeight="1" x14ac:dyDescent="0.15">
      <c r="A733" t="str">
        <f>IF(INDEX(Transactions!$J:$J,ROW()-8)="","",INDEX(Transactions!$J:$J,ROW()-8))</f>
        <v/>
      </c>
      <c r="B733" s="293">
        <f ca="1">IF($A733="",TODAY(),INDEX(Transactions!$G:$G,ROW()-8))</f>
        <v>46229</v>
      </c>
      <c r="C733" t="str">
        <f>IF($A733="","",INDEX(Transactions!$A:$A,ROW()-8))</f>
        <v/>
      </c>
      <c r="D733" s="27">
        <f>IF($A733="",0,INDEX(Transactions!$H:$H,ROW()-8))</f>
        <v>0</v>
      </c>
      <c r="E733">
        <f>IF($A733="",1,INDEX(Transactions!$N:$N,ROW()-8))</f>
        <v>1</v>
      </c>
      <c r="F733" s="27">
        <f>IF($A733="",0,INDEX(Transactions!$O:$O,ROW()-8))</f>
        <v>0</v>
      </c>
      <c r="G733" s="27">
        <f>IF($A733="",0,INDEX(Transactions!$P:$P,ROW()-8))</f>
        <v>0</v>
      </c>
    </row>
    <row r="734" spans="1:7" ht="15" customHeight="1" x14ac:dyDescent="0.15">
      <c r="A734" t="str">
        <f>IF(INDEX(Transactions!$J:$J,ROW()-8)="","",INDEX(Transactions!$J:$J,ROW()-8))</f>
        <v/>
      </c>
      <c r="B734" s="293">
        <f ca="1">IF($A734="",TODAY(),INDEX(Transactions!$G:$G,ROW()-8))</f>
        <v>46229</v>
      </c>
      <c r="C734" t="str">
        <f>IF($A734="","",INDEX(Transactions!$A:$A,ROW()-8))</f>
        <v/>
      </c>
      <c r="D734" s="27">
        <f>IF($A734="",0,INDEX(Transactions!$H:$H,ROW()-8))</f>
        <v>0</v>
      </c>
      <c r="E734">
        <f>IF($A734="",1,INDEX(Transactions!$N:$N,ROW()-8))</f>
        <v>1</v>
      </c>
      <c r="F734" s="27">
        <f>IF($A734="",0,INDEX(Transactions!$O:$O,ROW()-8))</f>
        <v>0</v>
      </c>
      <c r="G734" s="27">
        <f>IF($A734="",0,INDEX(Transactions!$P:$P,ROW()-8))</f>
        <v>0</v>
      </c>
    </row>
    <row r="735" spans="1:7" ht="15" customHeight="1" x14ac:dyDescent="0.15">
      <c r="A735" t="str">
        <f>IF(INDEX(Transactions!$J:$J,ROW()-8)="","",INDEX(Transactions!$J:$J,ROW()-8))</f>
        <v/>
      </c>
      <c r="B735" s="293">
        <f ca="1">IF($A735="",TODAY(),INDEX(Transactions!$G:$G,ROW()-8))</f>
        <v>46229</v>
      </c>
      <c r="C735" t="str">
        <f>IF($A735="","",INDEX(Transactions!$A:$A,ROW()-8))</f>
        <v/>
      </c>
      <c r="D735" s="27">
        <f>IF($A735="",0,INDEX(Transactions!$H:$H,ROW()-8))</f>
        <v>0</v>
      </c>
      <c r="E735">
        <f>IF($A735="",1,INDEX(Transactions!$N:$N,ROW()-8))</f>
        <v>1</v>
      </c>
      <c r="F735" s="27">
        <f>IF($A735="",0,INDEX(Transactions!$O:$O,ROW()-8))</f>
        <v>0</v>
      </c>
      <c r="G735" s="27">
        <f>IF($A735="",0,INDEX(Transactions!$P:$P,ROW()-8))</f>
        <v>0</v>
      </c>
    </row>
    <row r="736" spans="1:7" ht="15" customHeight="1" x14ac:dyDescent="0.15">
      <c r="A736" t="str">
        <f>IF(INDEX(Transactions!$J:$J,ROW()-8)="","",INDEX(Transactions!$J:$J,ROW()-8))</f>
        <v/>
      </c>
      <c r="B736" s="293">
        <f ca="1">IF($A736="",TODAY(),INDEX(Transactions!$G:$G,ROW()-8))</f>
        <v>46229</v>
      </c>
      <c r="C736" t="str">
        <f>IF($A736="","",INDEX(Transactions!$A:$A,ROW()-8))</f>
        <v/>
      </c>
      <c r="D736" s="27">
        <f>IF($A736="",0,INDEX(Transactions!$H:$H,ROW()-8))</f>
        <v>0</v>
      </c>
      <c r="E736">
        <f>IF($A736="",1,INDEX(Transactions!$N:$N,ROW()-8))</f>
        <v>1</v>
      </c>
      <c r="F736" s="27">
        <f>IF($A736="",0,INDEX(Transactions!$O:$O,ROW()-8))</f>
        <v>0</v>
      </c>
      <c r="G736" s="27">
        <f>IF($A736="",0,INDEX(Transactions!$P:$P,ROW()-8))</f>
        <v>0</v>
      </c>
    </row>
    <row r="737" spans="1:7" ht="15" customHeight="1" x14ac:dyDescent="0.15">
      <c r="A737" t="str">
        <f>IF(INDEX(Transactions!$J:$J,ROW()-8)="","",INDEX(Transactions!$J:$J,ROW()-8))</f>
        <v/>
      </c>
      <c r="B737" s="293">
        <f ca="1">IF($A737="",TODAY(),INDEX(Transactions!$G:$G,ROW()-8))</f>
        <v>46229</v>
      </c>
      <c r="C737" t="str">
        <f>IF($A737="","",INDEX(Transactions!$A:$A,ROW()-8))</f>
        <v/>
      </c>
      <c r="D737" s="27">
        <f>IF($A737="",0,INDEX(Transactions!$H:$H,ROW()-8))</f>
        <v>0</v>
      </c>
      <c r="E737">
        <f>IF($A737="",1,INDEX(Transactions!$N:$N,ROW()-8))</f>
        <v>1</v>
      </c>
      <c r="F737" s="27">
        <f>IF($A737="",0,INDEX(Transactions!$O:$O,ROW()-8))</f>
        <v>0</v>
      </c>
      <c r="G737" s="27">
        <f>IF($A737="",0,INDEX(Transactions!$P:$P,ROW()-8))</f>
        <v>0</v>
      </c>
    </row>
    <row r="738" spans="1:7" ht="15" customHeight="1" x14ac:dyDescent="0.15">
      <c r="A738" t="str">
        <f>IF(INDEX(Transactions!$J:$J,ROW()-8)="","",INDEX(Transactions!$J:$J,ROW()-8))</f>
        <v/>
      </c>
      <c r="B738" s="293">
        <f ca="1">IF($A738="",TODAY(),INDEX(Transactions!$G:$G,ROW()-8))</f>
        <v>46229</v>
      </c>
      <c r="C738" t="str">
        <f>IF($A738="","",INDEX(Transactions!$A:$A,ROW()-8))</f>
        <v/>
      </c>
      <c r="D738" s="27">
        <f>IF($A738="",0,INDEX(Transactions!$H:$H,ROW()-8))</f>
        <v>0</v>
      </c>
      <c r="E738">
        <f>IF($A738="",1,INDEX(Transactions!$N:$N,ROW()-8))</f>
        <v>1</v>
      </c>
      <c r="F738" s="27">
        <f>IF($A738="",0,INDEX(Transactions!$O:$O,ROW()-8))</f>
        <v>0</v>
      </c>
      <c r="G738" s="27">
        <f>IF($A738="",0,INDEX(Transactions!$P:$P,ROW()-8))</f>
        <v>0</v>
      </c>
    </row>
    <row r="739" spans="1:7" ht="15" customHeight="1" x14ac:dyDescent="0.15">
      <c r="A739" t="str">
        <f>IF(INDEX(Transactions!$J:$J,ROW()-8)="","",INDEX(Transactions!$J:$J,ROW()-8))</f>
        <v/>
      </c>
      <c r="B739" s="293">
        <f ca="1">IF($A739="",TODAY(),INDEX(Transactions!$G:$G,ROW()-8))</f>
        <v>46229</v>
      </c>
      <c r="C739" t="str">
        <f>IF($A739="","",INDEX(Transactions!$A:$A,ROW()-8))</f>
        <v/>
      </c>
      <c r="D739" s="27">
        <f>IF($A739="",0,INDEX(Transactions!$H:$H,ROW()-8))</f>
        <v>0</v>
      </c>
      <c r="E739">
        <f>IF($A739="",1,INDEX(Transactions!$N:$N,ROW()-8))</f>
        <v>1</v>
      </c>
      <c r="F739" s="27">
        <f>IF($A739="",0,INDEX(Transactions!$O:$O,ROW()-8))</f>
        <v>0</v>
      </c>
      <c r="G739" s="27">
        <f>IF($A739="",0,INDEX(Transactions!$P:$P,ROW()-8))</f>
        <v>0</v>
      </c>
    </row>
    <row r="740" spans="1:7" ht="15" customHeight="1" x14ac:dyDescent="0.15">
      <c r="A740" t="str">
        <f>IF(INDEX(Transactions!$J:$J,ROW()-8)="","",INDEX(Transactions!$J:$J,ROW()-8))</f>
        <v/>
      </c>
      <c r="B740" s="293">
        <f ca="1">IF($A740="",TODAY(),INDEX(Transactions!$G:$G,ROW()-8))</f>
        <v>46229</v>
      </c>
      <c r="C740" t="str">
        <f>IF($A740="","",INDEX(Transactions!$A:$A,ROW()-8))</f>
        <v/>
      </c>
      <c r="D740" s="27">
        <f>IF($A740="",0,INDEX(Transactions!$H:$H,ROW()-8))</f>
        <v>0</v>
      </c>
      <c r="E740">
        <f>IF($A740="",1,INDEX(Transactions!$N:$N,ROW()-8))</f>
        <v>1</v>
      </c>
      <c r="F740" s="27">
        <f>IF($A740="",0,INDEX(Transactions!$O:$O,ROW()-8))</f>
        <v>0</v>
      </c>
      <c r="G740" s="27">
        <f>IF($A740="",0,INDEX(Transactions!$P:$P,ROW()-8))</f>
        <v>0</v>
      </c>
    </row>
    <row r="741" spans="1:7" ht="15" customHeight="1" x14ac:dyDescent="0.15">
      <c r="A741" t="str">
        <f>IF(INDEX(Transactions!$J:$J,ROW()-8)="","",INDEX(Transactions!$J:$J,ROW()-8))</f>
        <v/>
      </c>
      <c r="B741" s="293">
        <f ca="1">IF($A741="",TODAY(),INDEX(Transactions!$G:$G,ROW()-8))</f>
        <v>46229</v>
      </c>
      <c r="C741" t="str">
        <f>IF($A741="","",INDEX(Transactions!$A:$A,ROW()-8))</f>
        <v/>
      </c>
      <c r="D741" s="27">
        <f>IF($A741="",0,INDEX(Transactions!$H:$H,ROW()-8))</f>
        <v>0</v>
      </c>
      <c r="E741">
        <f>IF($A741="",1,INDEX(Transactions!$N:$N,ROW()-8))</f>
        <v>1</v>
      </c>
      <c r="F741" s="27">
        <f>IF($A741="",0,INDEX(Transactions!$O:$O,ROW()-8))</f>
        <v>0</v>
      </c>
      <c r="G741" s="27">
        <f>IF($A741="",0,INDEX(Transactions!$P:$P,ROW()-8))</f>
        <v>0</v>
      </c>
    </row>
    <row r="742" spans="1:7" ht="15" customHeight="1" x14ac:dyDescent="0.15">
      <c r="A742" t="str">
        <f>IF(INDEX(Transactions!$J:$J,ROW()-8)="","",INDEX(Transactions!$J:$J,ROW()-8))</f>
        <v/>
      </c>
      <c r="B742" s="293">
        <f ca="1">IF($A742="",TODAY(),INDEX(Transactions!$G:$G,ROW()-8))</f>
        <v>46229</v>
      </c>
      <c r="C742" t="str">
        <f>IF($A742="","",INDEX(Transactions!$A:$A,ROW()-8))</f>
        <v/>
      </c>
      <c r="D742" s="27">
        <f>IF($A742="",0,INDEX(Transactions!$H:$H,ROW()-8))</f>
        <v>0</v>
      </c>
      <c r="E742">
        <f>IF($A742="",1,INDEX(Transactions!$N:$N,ROW()-8))</f>
        <v>1</v>
      </c>
      <c r="F742" s="27">
        <f>IF($A742="",0,INDEX(Transactions!$O:$O,ROW()-8))</f>
        <v>0</v>
      </c>
      <c r="G742" s="27">
        <f>IF($A742="",0,INDEX(Transactions!$P:$P,ROW()-8))</f>
        <v>0</v>
      </c>
    </row>
    <row r="743" spans="1:7" ht="15" customHeight="1" x14ac:dyDescent="0.15">
      <c r="A743" t="str">
        <f>IF(INDEX(Transactions!$J:$J,ROW()-8)="","",INDEX(Transactions!$J:$J,ROW()-8))</f>
        <v/>
      </c>
      <c r="B743" s="293">
        <f ca="1">IF($A743="",TODAY(),INDEX(Transactions!$G:$G,ROW()-8))</f>
        <v>46229</v>
      </c>
      <c r="C743" t="str">
        <f>IF($A743="","",INDEX(Transactions!$A:$A,ROW()-8))</f>
        <v/>
      </c>
      <c r="D743" s="27">
        <f>IF($A743="",0,INDEX(Transactions!$H:$H,ROW()-8))</f>
        <v>0</v>
      </c>
      <c r="E743">
        <f>IF($A743="",1,INDEX(Transactions!$N:$N,ROW()-8))</f>
        <v>1</v>
      </c>
      <c r="F743" s="27">
        <f>IF($A743="",0,INDEX(Transactions!$O:$O,ROW()-8))</f>
        <v>0</v>
      </c>
      <c r="G743" s="27">
        <f>IF($A743="",0,INDEX(Transactions!$P:$P,ROW()-8))</f>
        <v>0</v>
      </c>
    </row>
    <row r="744" spans="1:7" ht="15" customHeight="1" x14ac:dyDescent="0.15">
      <c r="A744" t="str">
        <f>IF(INDEX(Transactions!$J:$J,ROW()-8)="","",INDEX(Transactions!$J:$J,ROW()-8))</f>
        <v/>
      </c>
      <c r="B744" s="293">
        <f ca="1">IF($A744="",TODAY(),INDEX(Transactions!$G:$G,ROW()-8))</f>
        <v>46229</v>
      </c>
      <c r="C744" t="str">
        <f>IF($A744="","",INDEX(Transactions!$A:$A,ROW()-8))</f>
        <v/>
      </c>
      <c r="D744" s="27">
        <f>IF($A744="",0,INDEX(Transactions!$H:$H,ROW()-8))</f>
        <v>0</v>
      </c>
      <c r="E744">
        <f>IF($A744="",1,INDEX(Transactions!$N:$N,ROW()-8))</f>
        <v>1</v>
      </c>
      <c r="F744" s="27">
        <f>IF($A744="",0,INDEX(Transactions!$O:$O,ROW()-8))</f>
        <v>0</v>
      </c>
      <c r="G744" s="27">
        <f>IF($A744="",0,INDEX(Transactions!$P:$P,ROW()-8))</f>
        <v>0</v>
      </c>
    </row>
    <row r="745" spans="1:7" ht="15" customHeight="1" x14ac:dyDescent="0.15">
      <c r="A745" t="str">
        <f>IF(INDEX(Transactions!$J:$J,ROW()-8)="","",INDEX(Transactions!$J:$J,ROW()-8))</f>
        <v/>
      </c>
      <c r="B745" s="293">
        <f ca="1">IF($A745="",TODAY(),INDEX(Transactions!$G:$G,ROW()-8))</f>
        <v>46229</v>
      </c>
      <c r="C745" t="str">
        <f>IF($A745="","",INDEX(Transactions!$A:$A,ROW()-8))</f>
        <v/>
      </c>
      <c r="D745" s="27">
        <f>IF($A745="",0,INDEX(Transactions!$H:$H,ROW()-8))</f>
        <v>0</v>
      </c>
      <c r="E745">
        <f>IF($A745="",1,INDEX(Transactions!$N:$N,ROW()-8))</f>
        <v>1</v>
      </c>
      <c r="F745" s="27">
        <f>IF($A745="",0,INDEX(Transactions!$O:$O,ROW()-8))</f>
        <v>0</v>
      </c>
      <c r="G745" s="27">
        <f>IF($A745="",0,INDEX(Transactions!$P:$P,ROW()-8))</f>
        <v>0</v>
      </c>
    </row>
    <row r="746" spans="1:7" ht="15" customHeight="1" x14ac:dyDescent="0.15">
      <c r="A746" t="str">
        <f>IF(INDEX(Transactions!$J:$J,ROW()-8)="","",INDEX(Transactions!$J:$J,ROW()-8))</f>
        <v/>
      </c>
      <c r="B746" s="293">
        <f ca="1">IF($A746="",TODAY(),INDEX(Transactions!$G:$G,ROW()-8))</f>
        <v>46229</v>
      </c>
      <c r="C746" t="str">
        <f>IF($A746="","",INDEX(Transactions!$A:$A,ROW()-8))</f>
        <v/>
      </c>
      <c r="D746" s="27">
        <f>IF($A746="",0,INDEX(Transactions!$H:$H,ROW()-8))</f>
        <v>0</v>
      </c>
      <c r="E746">
        <f>IF($A746="",1,INDEX(Transactions!$N:$N,ROW()-8))</f>
        <v>1</v>
      </c>
      <c r="F746" s="27">
        <f>IF($A746="",0,INDEX(Transactions!$O:$O,ROW()-8))</f>
        <v>0</v>
      </c>
      <c r="G746" s="27">
        <f>IF($A746="",0,INDEX(Transactions!$P:$P,ROW()-8))</f>
        <v>0</v>
      </c>
    </row>
    <row r="747" spans="1:7" ht="15" customHeight="1" x14ac:dyDescent="0.15">
      <c r="A747" t="str">
        <f>IF(INDEX(Transactions!$J:$J,ROW()-8)="","",INDEX(Transactions!$J:$J,ROW()-8))</f>
        <v/>
      </c>
      <c r="B747" s="293">
        <f ca="1">IF($A747="",TODAY(),INDEX(Transactions!$G:$G,ROW()-8))</f>
        <v>46229</v>
      </c>
      <c r="C747" t="str">
        <f>IF($A747="","",INDEX(Transactions!$A:$A,ROW()-8))</f>
        <v/>
      </c>
      <c r="D747" s="27">
        <f>IF($A747="",0,INDEX(Transactions!$H:$H,ROW()-8))</f>
        <v>0</v>
      </c>
      <c r="E747">
        <f>IF($A747="",1,INDEX(Transactions!$N:$N,ROW()-8))</f>
        <v>1</v>
      </c>
      <c r="F747" s="27">
        <f>IF($A747="",0,INDEX(Transactions!$O:$O,ROW()-8))</f>
        <v>0</v>
      </c>
      <c r="G747" s="27">
        <f>IF($A747="",0,INDEX(Transactions!$P:$P,ROW()-8))</f>
        <v>0</v>
      </c>
    </row>
    <row r="748" spans="1:7" ht="15" customHeight="1" x14ac:dyDescent="0.15">
      <c r="A748" t="str">
        <f>IF(INDEX(Transactions!$J:$J,ROW()-8)="","",INDEX(Transactions!$J:$J,ROW()-8))</f>
        <v/>
      </c>
      <c r="B748" s="293">
        <f ca="1">IF($A748="",TODAY(),INDEX(Transactions!$G:$G,ROW()-8))</f>
        <v>46229</v>
      </c>
      <c r="C748" t="str">
        <f>IF($A748="","",INDEX(Transactions!$A:$A,ROW()-8))</f>
        <v/>
      </c>
      <c r="D748" s="27">
        <f>IF($A748="",0,INDEX(Transactions!$H:$H,ROW()-8))</f>
        <v>0</v>
      </c>
      <c r="E748">
        <f>IF($A748="",1,INDEX(Transactions!$N:$N,ROW()-8))</f>
        <v>1</v>
      </c>
      <c r="F748" s="27">
        <f>IF($A748="",0,INDEX(Transactions!$O:$O,ROW()-8))</f>
        <v>0</v>
      </c>
      <c r="G748" s="27">
        <f>IF($A748="",0,INDEX(Transactions!$P:$P,ROW()-8))</f>
        <v>0</v>
      </c>
    </row>
    <row r="749" spans="1:7" ht="15" customHeight="1" x14ac:dyDescent="0.15">
      <c r="A749" t="str">
        <f>IF(INDEX(Transactions!$J:$J,ROW()-8)="","",INDEX(Transactions!$J:$J,ROW()-8))</f>
        <v/>
      </c>
      <c r="B749" s="293">
        <f ca="1">IF($A749="",TODAY(),INDEX(Transactions!$G:$G,ROW()-8))</f>
        <v>46229</v>
      </c>
      <c r="C749" t="str">
        <f>IF($A749="","",INDEX(Transactions!$A:$A,ROW()-8))</f>
        <v/>
      </c>
      <c r="D749" s="27">
        <f>IF($A749="",0,INDEX(Transactions!$H:$H,ROW()-8))</f>
        <v>0</v>
      </c>
      <c r="E749">
        <f>IF($A749="",1,INDEX(Transactions!$N:$N,ROW()-8))</f>
        <v>1</v>
      </c>
      <c r="F749" s="27">
        <f>IF($A749="",0,INDEX(Transactions!$O:$O,ROW()-8))</f>
        <v>0</v>
      </c>
      <c r="G749" s="27">
        <f>IF($A749="",0,INDEX(Transactions!$P:$P,ROW()-8))</f>
        <v>0</v>
      </c>
    </row>
    <row r="750" spans="1:7" ht="15" customHeight="1" x14ac:dyDescent="0.15">
      <c r="A750" t="str">
        <f>IF(INDEX(Transactions!$J:$J,ROW()-8)="","",INDEX(Transactions!$J:$J,ROW()-8))</f>
        <v/>
      </c>
      <c r="B750" s="293">
        <f ca="1">IF($A750="",TODAY(),INDEX(Transactions!$G:$G,ROW()-8))</f>
        <v>46229</v>
      </c>
      <c r="C750" t="str">
        <f>IF($A750="","",INDEX(Transactions!$A:$A,ROW()-8))</f>
        <v/>
      </c>
      <c r="D750" s="27">
        <f>IF($A750="",0,INDEX(Transactions!$H:$H,ROW()-8))</f>
        <v>0</v>
      </c>
      <c r="E750">
        <f>IF($A750="",1,INDEX(Transactions!$N:$N,ROW()-8))</f>
        <v>1</v>
      </c>
      <c r="F750" s="27">
        <f>IF($A750="",0,INDEX(Transactions!$O:$O,ROW()-8))</f>
        <v>0</v>
      </c>
      <c r="G750" s="27">
        <f>IF($A750="",0,INDEX(Transactions!$P:$P,ROW()-8))</f>
        <v>0</v>
      </c>
    </row>
    <row r="751" spans="1:7" ht="15" customHeight="1" x14ac:dyDescent="0.15">
      <c r="A751" t="str">
        <f>IF(INDEX(Transactions!$J:$J,ROW()-8)="","",INDEX(Transactions!$J:$J,ROW()-8))</f>
        <v/>
      </c>
      <c r="B751" s="293">
        <f ca="1">IF($A751="",TODAY(),INDEX(Transactions!$G:$G,ROW()-8))</f>
        <v>46229</v>
      </c>
      <c r="C751" t="str">
        <f>IF($A751="","",INDEX(Transactions!$A:$A,ROW()-8))</f>
        <v/>
      </c>
      <c r="D751" s="27">
        <f>IF($A751="",0,INDEX(Transactions!$H:$H,ROW()-8))</f>
        <v>0</v>
      </c>
      <c r="E751">
        <f>IF($A751="",1,INDEX(Transactions!$N:$N,ROW()-8))</f>
        <v>1</v>
      </c>
      <c r="F751" s="27">
        <f>IF($A751="",0,INDEX(Transactions!$O:$O,ROW()-8))</f>
        <v>0</v>
      </c>
      <c r="G751" s="27">
        <f>IF($A751="",0,INDEX(Transactions!$P:$P,ROW()-8))</f>
        <v>0</v>
      </c>
    </row>
    <row r="752" spans="1:7" ht="15" customHeight="1" x14ac:dyDescent="0.15">
      <c r="A752" t="str">
        <f>IF(INDEX(Transactions!$J:$J,ROW()-8)="","",INDEX(Transactions!$J:$J,ROW()-8))</f>
        <v/>
      </c>
      <c r="B752" s="293">
        <f ca="1">IF($A752="",TODAY(),INDEX(Transactions!$G:$G,ROW()-8))</f>
        <v>46229</v>
      </c>
      <c r="C752" t="str">
        <f>IF($A752="","",INDEX(Transactions!$A:$A,ROW()-8))</f>
        <v/>
      </c>
      <c r="D752" s="27">
        <f>IF($A752="",0,INDEX(Transactions!$H:$H,ROW()-8))</f>
        <v>0</v>
      </c>
      <c r="E752">
        <f>IF($A752="",1,INDEX(Transactions!$N:$N,ROW()-8))</f>
        <v>1</v>
      </c>
      <c r="F752" s="27">
        <f>IF($A752="",0,INDEX(Transactions!$O:$O,ROW()-8))</f>
        <v>0</v>
      </c>
      <c r="G752" s="27">
        <f>IF($A752="",0,INDEX(Transactions!$P:$P,ROW()-8))</f>
        <v>0</v>
      </c>
    </row>
    <row r="753" spans="1:7" ht="15" customHeight="1" x14ac:dyDescent="0.15">
      <c r="A753" t="str">
        <f>IF(INDEX(Transactions!$J:$J,ROW()-8)="","",INDEX(Transactions!$J:$J,ROW()-8))</f>
        <v/>
      </c>
      <c r="B753" s="293">
        <f ca="1">IF($A753="",TODAY(),INDEX(Transactions!$G:$G,ROW()-8))</f>
        <v>46229</v>
      </c>
      <c r="C753" t="str">
        <f>IF($A753="","",INDEX(Transactions!$A:$A,ROW()-8))</f>
        <v/>
      </c>
      <c r="D753" s="27">
        <f>IF($A753="",0,INDEX(Transactions!$H:$H,ROW()-8))</f>
        <v>0</v>
      </c>
      <c r="E753">
        <f>IF($A753="",1,INDEX(Transactions!$N:$N,ROW()-8))</f>
        <v>1</v>
      </c>
      <c r="F753" s="27">
        <f>IF($A753="",0,INDEX(Transactions!$O:$O,ROW()-8))</f>
        <v>0</v>
      </c>
      <c r="G753" s="27">
        <f>IF($A753="",0,INDEX(Transactions!$P:$P,ROW()-8))</f>
        <v>0</v>
      </c>
    </row>
    <row r="754" spans="1:7" ht="15" customHeight="1" x14ac:dyDescent="0.15">
      <c r="A754" t="str">
        <f>IF(INDEX(Transactions!$J:$J,ROW()-8)="","",INDEX(Transactions!$J:$J,ROW()-8))</f>
        <v/>
      </c>
      <c r="B754" s="293">
        <f ca="1">IF($A754="",TODAY(),INDEX(Transactions!$G:$G,ROW()-8))</f>
        <v>46229</v>
      </c>
      <c r="C754" t="str">
        <f>IF($A754="","",INDEX(Transactions!$A:$A,ROW()-8))</f>
        <v/>
      </c>
      <c r="D754" s="27">
        <f>IF($A754="",0,INDEX(Transactions!$H:$H,ROW()-8))</f>
        <v>0</v>
      </c>
      <c r="E754">
        <f>IF($A754="",1,INDEX(Transactions!$N:$N,ROW()-8))</f>
        <v>1</v>
      </c>
      <c r="F754" s="27">
        <f>IF($A754="",0,INDEX(Transactions!$O:$O,ROW()-8))</f>
        <v>0</v>
      </c>
      <c r="G754" s="27">
        <f>IF($A754="",0,INDEX(Transactions!$P:$P,ROW()-8))</f>
        <v>0</v>
      </c>
    </row>
    <row r="755" spans="1:7" ht="15" customHeight="1" x14ac:dyDescent="0.15">
      <c r="A755" t="str">
        <f>IF(INDEX(Transactions!$J:$J,ROW()-8)="","",INDEX(Transactions!$J:$J,ROW()-8))</f>
        <v/>
      </c>
      <c r="B755" s="293">
        <f ca="1">IF($A755="",TODAY(),INDEX(Transactions!$G:$G,ROW()-8))</f>
        <v>46229</v>
      </c>
      <c r="C755" t="str">
        <f>IF($A755="","",INDEX(Transactions!$A:$A,ROW()-8))</f>
        <v/>
      </c>
      <c r="D755" s="27">
        <f>IF($A755="",0,INDEX(Transactions!$H:$H,ROW()-8))</f>
        <v>0</v>
      </c>
      <c r="E755">
        <f>IF($A755="",1,INDEX(Transactions!$N:$N,ROW()-8))</f>
        <v>1</v>
      </c>
      <c r="F755" s="27">
        <f>IF($A755="",0,INDEX(Transactions!$O:$O,ROW()-8))</f>
        <v>0</v>
      </c>
      <c r="G755" s="27">
        <f>IF($A755="",0,INDEX(Transactions!$P:$P,ROW()-8))</f>
        <v>0</v>
      </c>
    </row>
    <row r="756" spans="1:7" ht="15" customHeight="1" x14ac:dyDescent="0.15">
      <c r="A756" t="str">
        <f>IF(INDEX(Transactions!$J:$J,ROW()-8)="","",INDEX(Transactions!$J:$J,ROW()-8))</f>
        <v/>
      </c>
      <c r="B756" s="293">
        <f ca="1">IF($A756="",TODAY(),INDEX(Transactions!$G:$G,ROW()-8))</f>
        <v>46229</v>
      </c>
      <c r="C756" t="str">
        <f>IF($A756="","",INDEX(Transactions!$A:$A,ROW()-8))</f>
        <v/>
      </c>
      <c r="D756" s="27">
        <f>IF($A756="",0,INDEX(Transactions!$H:$H,ROW()-8))</f>
        <v>0</v>
      </c>
      <c r="E756">
        <f>IF($A756="",1,INDEX(Transactions!$N:$N,ROW()-8))</f>
        <v>1</v>
      </c>
      <c r="F756" s="27">
        <f>IF($A756="",0,INDEX(Transactions!$O:$O,ROW()-8))</f>
        <v>0</v>
      </c>
      <c r="G756" s="27">
        <f>IF($A756="",0,INDEX(Transactions!$P:$P,ROW()-8))</f>
        <v>0</v>
      </c>
    </row>
    <row r="757" spans="1:7" ht="15" customHeight="1" x14ac:dyDescent="0.15">
      <c r="A757" t="str">
        <f>IF(INDEX(Transactions!$J:$J,ROW()-8)="","",INDEX(Transactions!$J:$J,ROW()-8))</f>
        <v/>
      </c>
      <c r="B757" s="293">
        <f ca="1">IF($A757="",TODAY(),INDEX(Transactions!$G:$G,ROW()-8))</f>
        <v>46229</v>
      </c>
      <c r="C757" t="str">
        <f>IF($A757="","",INDEX(Transactions!$A:$A,ROW()-8))</f>
        <v/>
      </c>
      <c r="D757" s="27">
        <f>IF($A757="",0,INDEX(Transactions!$H:$H,ROW()-8))</f>
        <v>0</v>
      </c>
      <c r="E757">
        <f>IF($A757="",1,INDEX(Transactions!$N:$N,ROW()-8))</f>
        <v>1</v>
      </c>
      <c r="F757" s="27">
        <f>IF($A757="",0,INDEX(Transactions!$O:$O,ROW()-8))</f>
        <v>0</v>
      </c>
      <c r="G757" s="27">
        <f>IF($A757="",0,INDEX(Transactions!$P:$P,ROW()-8))</f>
        <v>0</v>
      </c>
    </row>
    <row r="758" spans="1:7" ht="15" customHeight="1" x14ac:dyDescent="0.15">
      <c r="A758" t="str">
        <f>IF(INDEX(Transactions!$J:$J,ROW()-8)="","",INDEX(Transactions!$J:$J,ROW()-8))</f>
        <v/>
      </c>
      <c r="B758" s="293">
        <f ca="1">IF($A758="",TODAY(),INDEX(Transactions!$G:$G,ROW()-8))</f>
        <v>46229</v>
      </c>
      <c r="C758" t="str">
        <f>IF($A758="","",INDEX(Transactions!$A:$A,ROW()-8))</f>
        <v/>
      </c>
      <c r="D758" s="27">
        <f>IF($A758="",0,INDEX(Transactions!$H:$H,ROW()-8))</f>
        <v>0</v>
      </c>
      <c r="E758">
        <f>IF($A758="",1,INDEX(Transactions!$N:$N,ROW()-8))</f>
        <v>1</v>
      </c>
      <c r="F758" s="27">
        <f>IF($A758="",0,INDEX(Transactions!$O:$O,ROW()-8))</f>
        <v>0</v>
      </c>
      <c r="G758" s="27">
        <f>IF($A758="",0,INDEX(Transactions!$P:$P,ROW()-8))</f>
        <v>0</v>
      </c>
    </row>
    <row r="759" spans="1:7" ht="15" customHeight="1" x14ac:dyDescent="0.15">
      <c r="A759" t="str">
        <f>IF(INDEX(Transactions!$J:$J,ROW()-8)="","",INDEX(Transactions!$J:$J,ROW()-8))</f>
        <v/>
      </c>
      <c r="B759" s="293">
        <f ca="1">IF($A759="",TODAY(),INDEX(Transactions!$G:$G,ROW()-8))</f>
        <v>46229</v>
      </c>
      <c r="C759" t="str">
        <f>IF($A759="","",INDEX(Transactions!$A:$A,ROW()-8))</f>
        <v/>
      </c>
      <c r="D759" s="27">
        <f>IF($A759="",0,INDEX(Transactions!$H:$H,ROW()-8))</f>
        <v>0</v>
      </c>
      <c r="E759">
        <f>IF($A759="",1,INDEX(Transactions!$N:$N,ROW()-8))</f>
        <v>1</v>
      </c>
      <c r="F759" s="27">
        <f>IF($A759="",0,INDEX(Transactions!$O:$O,ROW()-8))</f>
        <v>0</v>
      </c>
      <c r="G759" s="27">
        <f>IF($A759="",0,INDEX(Transactions!$P:$P,ROW()-8))</f>
        <v>0</v>
      </c>
    </row>
    <row r="760" spans="1:7" ht="15" customHeight="1" x14ac:dyDescent="0.15">
      <c r="A760" t="str">
        <f>IF(INDEX(Transactions!$J:$J,ROW()-8)="","",INDEX(Transactions!$J:$J,ROW()-8))</f>
        <v/>
      </c>
      <c r="B760" s="293">
        <f ca="1">IF($A760="",TODAY(),INDEX(Transactions!$G:$G,ROW()-8))</f>
        <v>46229</v>
      </c>
      <c r="C760" t="str">
        <f>IF($A760="","",INDEX(Transactions!$A:$A,ROW()-8))</f>
        <v/>
      </c>
      <c r="D760" s="27">
        <f>IF($A760="",0,INDEX(Transactions!$H:$H,ROW()-8))</f>
        <v>0</v>
      </c>
      <c r="E760">
        <f>IF($A760="",1,INDEX(Transactions!$N:$N,ROW()-8))</f>
        <v>1</v>
      </c>
      <c r="F760" s="27">
        <f>IF($A760="",0,INDEX(Transactions!$O:$O,ROW()-8))</f>
        <v>0</v>
      </c>
      <c r="G760" s="27">
        <f>IF($A760="",0,INDEX(Transactions!$P:$P,ROW()-8))</f>
        <v>0</v>
      </c>
    </row>
    <row r="761" spans="1:7" ht="15" customHeight="1" x14ac:dyDescent="0.15">
      <c r="A761" t="str">
        <f>IF(INDEX(Transactions!$J:$J,ROW()-8)="","",INDEX(Transactions!$J:$J,ROW()-8))</f>
        <v/>
      </c>
      <c r="B761" s="293">
        <f ca="1">IF($A761="",TODAY(),INDEX(Transactions!$G:$G,ROW()-8))</f>
        <v>46229</v>
      </c>
      <c r="C761" t="str">
        <f>IF($A761="","",INDEX(Transactions!$A:$A,ROW()-8))</f>
        <v/>
      </c>
      <c r="D761" s="27">
        <f>IF($A761="",0,INDEX(Transactions!$H:$H,ROW()-8))</f>
        <v>0</v>
      </c>
      <c r="E761">
        <f>IF($A761="",1,INDEX(Transactions!$N:$N,ROW()-8))</f>
        <v>1</v>
      </c>
      <c r="F761" s="27">
        <f>IF($A761="",0,INDEX(Transactions!$O:$O,ROW()-8))</f>
        <v>0</v>
      </c>
      <c r="G761" s="27">
        <f>IF($A761="",0,INDEX(Transactions!$P:$P,ROW()-8))</f>
        <v>0</v>
      </c>
    </row>
    <row r="762" spans="1:7" ht="15" customHeight="1" x14ac:dyDescent="0.15">
      <c r="A762" t="str">
        <f>IF(INDEX(Transactions!$J:$J,ROW()-8)="","",INDEX(Transactions!$J:$J,ROW()-8))</f>
        <v/>
      </c>
      <c r="B762" s="293">
        <f ca="1">IF($A762="",TODAY(),INDEX(Transactions!$G:$G,ROW()-8))</f>
        <v>46229</v>
      </c>
      <c r="C762" t="str">
        <f>IF($A762="","",INDEX(Transactions!$A:$A,ROW()-8))</f>
        <v/>
      </c>
      <c r="D762" s="27">
        <f>IF($A762="",0,INDEX(Transactions!$H:$H,ROW()-8))</f>
        <v>0</v>
      </c>
      <c r="E762">
        <f>IF($A762="",1,INDEX(Transactions!$N:$N,ROW()-8))</f>
        <v>1</v>
      </c>
      <c r="F762" s="27">
        <f>IF($A762="",0,INDEX(Transactions!$O:$O,ROW()-8))</f>
        <v>0</v>
      </c>
      <c r="G762" s="27">
        <f>IF($A762="",0,INDEX(Transactions!$P:$P,ROW()-8))</f>
        <v>0</v>
      </c>
    </row>
    <row r="763" spans="1:7" ht="15" customHeight="1" x14ac:dyDescent="0.15">
      <c r="A763" t="str">
        <f>IF(INDEX(Transactions!$J:$J,ROW()-8)="","",INDEX(Transactions!$J:$J,ROW()-8))</f>
        <v/>
      </c>
      <c r="B763" s="293">
        <f ca="1">IF($A763="",TODAY(),INDEX(Transactions!$G:$G,ROW()-8))</f>
        <v>46229</v>
      </c>
      <c r="C763" t="str">
        <f>IF($A763="","",INDEX(Transactions!$A:$A,ROW()-8))</f>
        <v/>
      </c>
      <c r="D763" s="27">
        <f>IF($A763="",0,INDEX(Transactions!$H:$H,ROW()-8))</f>
        <v>0</v>
      </c>
      <c r="E763">
        <f>IF($A763="",1,INDEX(Transactions!$N:$N,ROW()-8))</f>
        <v>1</v>
      </c>
      <c r="F763" s="27">
        <f>IF($A763="",0,INDEX(Transactions!$O:$O,ROW()-8))</f>
        <v>0</v>
      </c>
      <c r="G763" s="27">
        <f>IF($A763="",0,INDEX(Transactions!$P:$P,ROW()-8))</f>
        <v>0</v>
      </c>
    </row>
    <row r="764" spans="1:7" ht="15" customHeight="1" x14ac:dyDescent="0.15">
      <c r="A764" t="str">
        <f>IF(INDEX(Transactions!$J:$J,ROW()-8)="","",INDEX(Transactions!$J:$J,ROW()-8))</f>
        <v/>
      </c>
      <c r="B764" s="293">
        <f ca="1">IF($A764="",TODAY(),INDEX(Transactions!$G:$G,ROW()-8))</f>
        <v>46229</v>
      </c>
      <c r="C764" t="str">
        <f>IF($A764="","",INDEX(Transactions!$A:$A,ROW()-8))</f>
        <v/>
      </c>
      <c r="D764" s="27">
        <f>IF($A764="",0,INDEX(Transactions!$H:$H,ROW()-8))</f>
        <v>0</v>
      </c>
      <c r="E764">
        <f>IF($A764="",1,INDEX(Transactions!$N:$N,ROW()-8))</f>
        <v>1</v>
      </c>
      <c r="F764" s="27">
        <f>IF($A764="",0,INDEX(Transactions!$O:$O,ROW()-8))</f>
        <v>0</v>
      </c>
      <c r="G764" s="27">
        <f>IF($A764="",0,INDEX(Transactions!$P:$P,ROW()-8))</f>
        <v>0</v>
      </c>
    </row>
    <row r="765" spans="1:7" ht="15" customHeight="1" x14ac:dyDescent="0.15">
      <c r="A765" t="str">
        <f>IF(INDEX(Transactions!$J:$J,ROW()-8)="","",INDEX(Transactions!$J:$J,ROW()-8))</f>
        <v/>
      </c>
      <c r="B765" s="293">
        <f ca="1">IF($A765="",TODAY(),INDEX(Transactions!$G:$G,ROW()-8))</f>
        <v>46229</v>
      </c>
      <c r="C765" t="str">
        <f>IF($A765="","",INDEX(Transactions!$A:$A,ROW()-8))</f>
        <v/>
      </c>
      <c r="D765" s="27">
        <f>IF($A765="",0,INDEX(Transactions!$H:$H,ROW()-8))</f>
        <v>0</v>
      </c>
      <c r="E765">
        <f>IF($A765="",1,INDEX(Transactions!$N:$N,ROW()-8))</f>
        <v>1</v>
      </c>
      <c r="F765" s="27">
        <f>IF($A765="",0,INDEX(Transactions!$O:$O,ROW()-8))</f>
        <v>0</v>
      </c>
      <c r="G765" s="27">
        <f>IF($A765="",0,INDEX(Transactions!$P:$P,ROW()-8))</f>
        <v>0</v>
      </c>
    </row>
    <row r="766" spans="1:7" ht="15" customHeight="1" x14ac:dyDescent="0.15">
      <c r="A766" t="str">
        <f>IF(INDEX(Transactions!$J:$J,ROW()-8)="","",INDEX(Transactions!$J:$J,ROW()-8))</f>
        <v/>
      </c>
      <c r="B766" s="293">
        <f ca="1">IF($A766="",TODAY(),INDEX(Transactions!$G:$G,ROW()-8))</f>
        <v>46229</v>
      </c>
      <c r="C766" t="str">
        <f>IF($A766="","",INDEX(Transactions!$A:$A,ROW()-8))</f>
        <v/>
      </c>
      <c r="D766" s="27">
        <f>IF($A766="",0,INDEX(Transactions!$H:$H,ROW()-8))</f>
        <v>0</v>
      </c>
      <c r="E766">
        <f>IF($A766="",1,INDEX(Transactions!$N:$N,ROW()-8))</f>
        <v>1</v>
      </c>
      <c r="F766" s="27">
        <f>IF($A766="",0,INDEX(Transactions!$O:$O,ROW()-8))</f>
        <v>0</v>
      </c>
      <c r="G766" s="27">
        <f>IF($A766="",0,INDEX(Transactions!$P:$P,ROW()-8))</f>
        <v>0</v>
      </c>
    </row>
    <row r="767" spans="1:7" ht="15" customHeight="1" x14ac:dyDescent="0.15">
      <c r="A767" t="str">
        <f>IF(INDEX(Transactions!$J:$J,ROW()-8)="","",INDEX(Transactions!$J:$J,ROW()-8))</f>
        <v/>
      </c>
      <c r="B767" s="293">
        <f ca="1">IF($A767="",TODAY(),INDEX(Transactions!$G:$G,ROW()-8))</f>
        <v>46229</v>
      </c>
      <c r="C767" t="str">
        <f>IF($A767="","",INDEX(Transactions!$A:$A,ROW()-8))</f>
        <v/>
      </c>
      <c r="D767" s="27">
        <f>IF($A767="",0,INDEX(Transactions!$H:$H,ROW()-8))</f>
        <v>0</v>
      </c>
      <c r="E767">
        <f>IF($A767="",1,INDEX(Transactions!$N:$N,ROW()-8))</f>
        <v>1</v>
      </c>
      <c r="F767" s="27">
        <f>IF($A767="",0,INDEX(Transactions!$O:$O,ROW()-8))</f>
        <v>0</v>
      </c>
      <c r="G767" s="27">
        <f>IF($A767="",0,INDEX(Transactions!$P:$P,ROW()-8))</f>
        <v>0</v>
      </c>
    </row>
    <row r="768" spans="1:7" ht="15" customHeight="1" x14ac:dyDescent="0.15">
      <c r="A768" t="str">
        <f>IF(INDEX(Transactions!$J:$J,ROW()-8)="","",INDEX(Transactions!$J:$J,ROW()-8))</f>
        <v/>
      </c>
      <c r="B768" s="293">
        <f ca="1">IF($A768="",TODAY(),INDEX(Transactions!$G:$G,ROW()-8))</f>
        <v>46229</v>
      </c>
      <c r="C768" t="str">
        <f>IF($A768="","",INDEX(Transactions!$A:$A,ROW()-8))</f>
        <v/>
      </c>
      <c r="D768" s="27">
        <f>IF($A768="",0,INDEX(Transactions!$H:$H,ROW()-8))</f>
        <v>0</v>
      </c>
      <c r="E768">
        <f>IF($A768="",1,INDEX(Transactions!$N:$N,ROW()-8))</f>
        <v>1</v>
      </c>
      <c r="F768" s="27">
        <f>IF($A768="",0,INDEX(Transactions!$O:$O,ROW()-8))</f>
        <v>0</v>
      </c>
      <c r="G768" s="27">
        <f>IF($A768="",0,INDEX(Transactions!$P:$P,ROW()-8))</f>
        <v>0</v>
      </c>
    </row>
    <row r="769" spans="1:7" ht="15" customHeight="1" x14ac:dyDescent="0.15">
      <c r="A769" t="str">
        <f>IF(INDEX(Transactions!$J:$J,ROW()-8)="","",INDEX(Transactions!$J:$J,ROW()-8))</f>
        <v/>
      </c>
      <c r="B769" s="293">
        <f ca="1">IF($A769="",TODAY(),INDEX(Transactions!$G:$G,ROW()-8))</f>
        <v>46229</v>
      </c>
      <c r="C769" t="str">
        <f>IF($A769="","",INDEX(Transactions!$A:$A,ROW()-8))</f>
        <v/>
      </c>
      <c r="D769" s="27">
        <f>IF($A769="",0,INDEX(Transactions!$H:$H,ROW()-8))</f>
        <v>0</v>
      </c>
      <c r="E769">
        <f>IF($A769="",1,INDEX(Transactions!$N:$N,ROW()-8))</f>
        <v>1</v>
      </c>
      <c r="F769" s="27">
        <f>IF($A769="",0,INDEX(Transactions!$O:$O,ROW()-8))</f>
        <v>0</v>
      </c>
      <c r="G769" s="27">
        <f>IF($A769="",0,INDEX(Transactions!$P:$P,ROW()-8))</f>
        <v>0</v>
      </c>
    </row>
    <row r="770" spans="1:7" ht="15" customHeight="1" x14ac:dyDescent="0.15">
      <c r="A770" t="str">
        <f>IF(INDEX(Transactions!$J:$J,ROW()-8)="","",INDEX(Transactions!$J:$J,ROW()-8))</f>
        <v/>
      </c>
      <c r="B770" s="293">
        <f ca="1">IF($A770="",TODAY(),INDEX(Transactions!$G:$G,ROW()-8))</f>
        <v>46229</v>
      </c>
      <c r="C770" t="str">
        <f>IF($A770="","",INDEX(Transactions!$A:$A,ROW()-8))</f>
        <v/>
      </c>
      <c r="D770" s="27">
        <f>IF($A770="",0,INDEX(Transactions!$H:$H,ROW()-8))</f>
        <v>0</v>
      </c>
      <c r="E770">
        <f>IF($A770="",1,INDEX(Transactions!$N:$N,ROW()-8))</f>
        <v>1</v>
      </c>
      <c r="F770" s="27">
        <f>IF($A770="",0,INDEX(Transactions!$O:$O,ROW()-8))</f>
        <v>0</v>
      </c>
      <c r="G770" s="27">
        <f>IF($A770="",0,INDEX(Transactions!$P:$P,ROW()-8))</f>
        <v>0</v>
      </c>
    </row>
    <row r="771" spans="1:7" ht="15" customHeight="1" x14ac:dyDescent="0.15">
      <c r="A771" t="str">
        <f>IF(INDEX(Transactions!$J:$J,ROW()-8)="","",INDEX(Transactions!$J:$J,ROW()-8))</f>
        <v/>
      </c>
      <c r="B771" s="293">
        <f ca="1">IF($A771="",TODAY(),INDEX(Transactions!$G:$G,ROW()-8))</f>
        <v>46229</v>
      </c>
      <c r="C771" t="str">
        <f>IF($A771="","",INDEX(Transactions!$A:$A,ROW()-8))</f>
        <v/>
      </c>
      <c r="D771" s="27">
        <f>IF($A771="",0,INDEX(Transactions!$H:$H,ROW()-8))</f>
        <v>0</v>
      </c>
      <c r="E771">
        <f>IF($A771="",1,INDEX(Transactions!$N:$N,ROW()-8))</f>
        <v>1</v>
      </c>
      <c r="F771" s="27">
        <f>IF($A771="",0,INDEX(Transactions!$O:$O,ROW()-8))</f>
        <v>0</v>
      </c>
      <c r="G771" s="27">
        <f>IF($A771="",0,INDEX(Transactions!$P:$P,ROW()-8))</f>
        <v>0</v>
      </c>
    </row>
    <row r="772" spans="1:7" ht="15" customHeight="1" x14ac:dyDescent="0.15">
      <c r="A772" t="str">
        <f>IF(INDEX(Transactions!$J:$J,ROW()-8)="","",INDEX(Transactions!$J:$J,ROW()-8))</f>
        <v/>
      </c>
      <c r="B772" s="293">
        <f ca="1">IF($A772="",TODAY(),INDEX(Transactions!$G:$G,ROW()-8))</f>
        <v>46229</v>
      </c>
      <c r="C772" t="str">
        <f>IF($A772="","",INDEX(Transactions!$A:$A,ROW()-8))</f>
        <v/>
      </c>
      <c r="D772" s="27">
        <f>IF($A772="",0,INDEX(Transactions!$H:$H,ROW()-8))</f>
        <v>0</v>
      </c>
      <c r="E772">
        <f>IF($A772="",1,INDEX(Transactions!$N:$N,ROW()-8))</f>
        <v>1</v>
      </c>
      <c r="F772" s="27">
        <f>IF($A772="",0,INDEX(Transactions!$O:$O,ROW()-8))</f>
        <v>0</v>
      </c>
      <c r="G772" s="27">
        <f>IF($A772="",0,INDEX(Transactions!$P:$P,ROW()-8))</f>
        <v>0</v>
      </c>
    </row>
    <row r="773" spans="1:7" ht="15" customHeight="1" x14ac:dyDescent="0.15">
      <c r="A773" t="str">
        <f>IF(INDEX(Transactions!$J:$J,ROW()-8)="","",INDEX(Transactions!$J:$J,ROW()-8))</f>
        <v/>
      </c>
      <c r="B773" s="293">
        <f ca="1">IF($A773="",TODAY(),INDEX(Transactions!$G:$G,ROW()-8))</f>
        <v>46229</v>
      </c>
      <c r="C773" t="str">
        <f>IF($A773="","",INDEX(Transactions!$A:$A,ROW()-8))</f>
        <v/>
      </c>
      <c r="D773" s="27">
        <f>IF($A773="",0,INDEX(Transactions!$H:$H,ROW()-8))</f>
        <v>0</v>
      </c>
      <c r="E773">
        <f>IF($A773="",1,INDEX(Transactions!$N:$N,ROW()-8))</f>
        <v>1</v>
      </c>
      <c r="F773" s="27">
        <f>IF($A773="",0,INDEX(Transactions!$O:$O,ROW()-8))</f>
        <v>0</v>
      </c>
      <c r="G773" s="27">
        <f>IF($A773="",0,INDEX(Transactions!$P:$P,ROW()-8))</f>
        <v>0</v>
      </c>
    </row>
    <row r="774" spans="1:7" ht="15" customHeight="1" x14ac:dyDescent="0.15">
      <c r="A774" t="str">
        <f>IF(INDEX(Transactions!$J:$J,ROW()-8)="","",INDEX(Transactions!$J:$J,ROW()-8))</f>
        <v/>
      </c>
      <c r="B774" s="293">
        <f ca="1">IF($A774="",TODAY(),INDEX(Transactions!$G:$G,ROW()-8))</f>
        <v>46229</v>
      </c>
      <c r="C774" t="str">
        <f>IF($A774="","",INDEX(Transactions!$A:$A,ROW()-8))</f>
        <v/>
      </c>
      <c r="D774" s="27">
        <f>IF($A774="",0,INDEX(Transactions!$H:$H,ROW()-8))</f>
        <v>0</v>
      </c>
      <c r="E774">
        <f>IF($A774="",1,INDEX(Transactions!$N:$N,ROW()-8))</f>
        <v>1</v>
      </c>
      <c r="F774" s="27">
        <f>IF($A774="",0,INDEX(Transactions!$O:$O,ROW()-8))</f>
        <v>0</v>
      </c>
      <c r="G774" s="27">
        <f>IF($A774="",0,INDEX(Transactions!$P:$P,ROW()-8))</f>
        <v>0</v>
      </c>
    </row>
    <row r="775" spans="1:7" ht="15" customHeight="1" x14ac:dyDescent="0.15">
      <c r="A775" t="str">
        <f>IF(INDEX(Transactions!$J:$J,ROW()-8)="","",INDEX(Transactions!$J:$J,ROW()-8))</f>
        <v/>
      </c>
      <c r="B775" s="293">
        <f ca="1">IF($A775="",TODAY(),INDEX(Transactions!$G:$G,ROW()-8))</f>
        <v>46229</v>
      </c>
      <c r="C775" t="str">
        <f>IF($A775="","",INDEX(Transactions!$A:$A,ROW()-8))</f>
        <v/>
      </c>
      <c r="D775" s="27">
        <f>IF($A775="",0,INDEX(Transactions!$H:$H,ROW()-8))</f>
        <v>0</v>
      </c>
      <c r="E775">
        <f>IF($A775="",1,INDEX(Transactions!$N:$N,ROW()-8))</f>
        <v>1</v>
      </c>
      <c r="F775" s="27">
        <f>IF($A775="",0,INDEX(Transactions!$O:$O,ROW()-8))</f>
        <v>0</v>
      </c>
      <c r="G775" s="27">
        <f>IF($A775="",0,INDEX(Transactions!$P:$P,ROW()-8))</f>
        <v>0</v>
      </c>
    </row>
    <row r="776" spans="1:7" ht="15" customHeight="1" x14ac:dyDescent="0.15">
      <c r="A776" t="str">
        <f>IF(INDEX(Transactions!$J:$J,ROW()-8)="","",INDEX(Transactions!$J:$J,ROW()-8))</f>
        <v/>
      </c>
      <c r="B776" s="293">
        <f ca="1">IF($A776="",TODAY(),INDEX(Transactions!$G:$G,ROW()-8))</f>
        <v>46229</v>
      </c>
      <c r="C776" t="str">
        <f>IF($A776="","",INDEX(Transactions!$A:$A,ROW()-8))</f>
        <v/>
      </c>
      <c r="D776" s="27">
        <f>IF($A776="",0,INDEX(Transactions!$H:$H,ROW()-8))</f>
        <v>0</v>
      </c>
      <c r="E776">
        <f>IF($A776="",1,INDEX(Transactions!$N:$N,ROW()-8))</f>
        <v>1</v>
      </c>
      <c r="F776" s="27">
        <f>IF($A776="",0,INDEX(Transactions!$O:$O,ROW()-8))</f>
        <v>0</v>
      </c>
      <c r="G776" s="27">
        <f>IF($A776="",0,INDEX(Transactions!$P:$P,ROW()-8))</f>
        <v>0</v>
      </c>
    </row>
    <row r="777" spans="1:7" ht="15" customHeight="1" x14ac:dyDescent="0.15">
      <c r="A777" t="str">
        <f>IF(INDEX(Transactions!$J:$J,ROW()-8)="","",INDEX(Transactions!$J:$J,ROW()-8))</f>
        <v/>
      </c>
      <c r="B777" s="293">
        <f ca="1">IF($A777="",TODAY(),INDEX(Transactions!$G:$G,ROW()-8))</f>
        <v>46229</v>
      </c>
      <c r="C777" t="str">
        <f>IF($A777="","",INDEX(Transactions!$A:$A,ROW()-8))</f>
        <v/>
      </c>
      <c r="D777" s="27">
        <f>IF($A777="",0,INDEX(Transactions!$H:$H,ROW()-8))</f>
        <v>0</v>
      </c>
      <c r="E777">
        <f>IF($A777="",1,INDEX(Transactions!$N:$N,ROW()-8))</f>
        <v>1</v>
      </c>
      <c r="F777" s="27">
        <f>IF($A777="",0,INDEX(Transactions!$O:$O,ROW()-8))</f>
        <v>0</v>
      </c>
      <c r="G777" s="27">
        <f>IF($A777="",0,INDEX(Transactions!$P:$P,ROW()-8))</f>
        <v>0</v>
      </c>
    </row>
    <row r="778" spans="1:7" ht="15" customHeight="1" x14ac:dyDescent="0.15">
      <c r="A778" t="str">
        <f>IF(INDEX(Transactions!$J:$J,ROW()-8)="","",INDEX(Transactions!$J:$J,ROW()-8))</f>
        <v/>
      </c>
      <c r="B778" s="293">
        <f ca="1">IF($A778="",TODAY(),INDEX(Transactions!$G:$G,ROW()-8))</f>
        <v>46229</v>
      </c>
      <c r="C778" t="str">
        <f>IF($A778="","",INDEX(Transactions!$A:$A,ROW()-8))</f>
        <v/>
      </c>
      <c r="D778" s="27">
        <f>IF($A778="",0,INDEX(Transactions!$H:$H,ROW()-8))</f>
        <v>0</v>
      </c>
      <c r="E778">
        <f>IF($A778="",1,INDEX(Transactions!$N:$N,ROW()-8))</f>
        <v>1</v>
      </c>
      <c r="F778" s="27">
        <f>IF($A778="",0,INDEX(Transactions!$O:$O,ROW()-8))</f>
        <v>0</v>
      </c>
      <c r="G778" s="27">
        <f>IF($A778="",0,INDEX(Transactions!$P:$P,ROW()-8))</f>
        <v>0</v>
      </c>
    </row>
    <row r="779" spans="1:7" ht="15" customHeight="1" x14ac:dyDescent="0.15">
      <c r="A779" t="str">
        <f>IF(INDEX(Transactions!$J:$J,ROW()-8)="","",INDEX(Transactions!$J:$J,ROW()-8))</f>
        <v/>
      </c>
      <c r="B779" s="293">
        <f ca="1">IF($A779="",TODAY(),INDEX(Transactions!$G:$G,ROW()-8))</f>
        <v>46229</v>
      </c>
      <c r="C779" t="str">
        <f>IF($A779="","",INDEX(Transactions!$A:$A,ROW()-8))</f>
        <v/>
      </c>
      <c r="D779" s="27">
        <f>IF($A779="",0,INDEX(Transactions!$H:$H,ROW()-8))</f>
        <v>0</v>
      </c>
      <c r="E779">
        <f>IF($A779="",1,INDEX(Transactions!$N:$N,ROW()-8))</f>
        <v>1</v>
      </c>
      <c r="F779" s="27">
        <f>IF($A779="",0,INDEX(Transactions!$O:$O,ROW()-8))</f>
        <v>0</v>
      </c>
      <c r="G779" s="27">
        <f>IF($A779="",0,INDEX(Transactions!$P:$P,ROW()-8))</f>
        <v>0</v>
      </c>
    </row>
    <row r="780" spans="1:7" ht="15" customHeight="1" x14ac:dyDescent="0.15">
      <c r="A780" t="str">
        <f>IF(INDEX(Transactions!$J:$J,ROW()-8)="","",INDEX(Transactions!$J:$J,ROW()-8))</f>
        <v/>
      </c>
      <c r="B780" s="293">
        <f ca="1">IF($A780="",TODAY(),INDEX(Transactions!$G:$G,ROW()-8))</f>
        <v>46229</v>
      </c>
      <c r="C780" t="str">
        <f>IF($A780="","",INDEX(Transactions!$A:$A,ROW()-8))</f>
        <v/>
      </c>
      <c r="D780" s="27">
        <f>IF($A780="",0,INDEX(Transactions!$H:$H,ROW()-8))</f>
        <v>0</v>
      </c>
      <c r="E780">
        <f>IF($A780="",1,INDEX(Transactions!$N:$N,ROW()-8))</f>
        <v>1</v>
      </c>
      <c r="F780" s="27">
        <f>IF($A780="",0,INDEX(Transactions!$O:$O,ROW()-8))</f>
        <v>0</v>
      </c>
      <c r="G780" s="27">
        <f>IF($A780="",0,INDEX(Transactions!$P:$P,ROW()-8))</f>
        <v>0</v>
      </c>
    </row>
    <row r="781" spans="1:7" ht="15" customHeight="1" x14ac:dyDescent="0.15">
      <c r="A781" t="str">
        <f>IF(INDEX(Transactions!$J:$J,ROW()-8)="","",INDEX(Transactions!$J:$J,ROW()-8))</f>
        <v/>
      </c>
      <c r="B781" s="293">
        <f ca="1">IF($A781="",TODAY(),INDEX(Transactions!$G:$G,ROW()-8))</f>
        <v>46229</v>
      </c>
      <c r="C781" t="str">
        <f>IF($A781="","",INDEX(Transactions!$A:$A,ROW()-8))</f>
        <v/>
      </c>
      <c r="D781" s="27">
        <f>IF($A781="",0,INDEX(Transactions!$H:$H,ROW()-8))</f>
        <v>0</v>
      </c>
      <c r="E781">
        <f>IF($A781="",1,INDEX(Transactions!$N:$N,ROW()-8))</f>
        <v>1</v>
      </c>
      <c r="F781" s="27">
        <f>IF($A781="",0,INDEX(Transactions!$O:$O,ROW()-8))</f>
        <v>0</v>
      </c>
      <c r="G781" s="27">
        <f>IF($A781="",0,INDEX(Transactions!$P:$P,ROW()-8))</f>
        <v>0</v>
      </c>
    </row>
    <row r="782" spans="1:7" ht="15" customHeight="1" x14ac:dyDescent="0.15">
      <c r="A782" t="str">
        <f>IF(INDEX(Transactions!$J:$J,ROW()-8)="","",INDEX(Transactions!$J:$J,ROW()-8))</f>
        <v/>
      </c>
      <c r="B782" s="293">
        <f ca="1">IF($A782="",TODAY(),INDEX(Transactions!$G:$G,ROW()-8))</f>
        <v>46229</v>
      </c>
      <c r="C782" t="str">
        <f>IF($A782="","",INDEX(Transactions!$A:$A,ROW()-8))</f>
        <v/>
      </c>
      <c r="D782" s="27">
        <f>IF($A782="",0,INDEX(Transactions!$H:$H,ROW()-8))</f>
        <v>0</v>
      </c>
      <c r="E782">
        <f>IF($A782="",1,INDEX(Transactions!$N:$N,ROW()-8))</f>
        <v>1</v>
      </c>
      <c r="F782" s="27">
        <f>IF($A782="",0,INDEX(Transactions!$O:$O,ROW()-8))</f>
        <v>0</v>
      </c>
      <c r="G782" s="27">
        <f>IF($A782="",0,INDEX(Transactions!$P:$P,ROW()-8))</f>
        <v>0</v>
      </c>
    </row>
    <row r="783" spans="1:7" ht="15" customHeight="1" x14ac:dyDescent="0.15">
      <c r="A783" t="str">
        <f>IF(INDEX(Transactions!$J:$J,ROW()-8)="","",INDEX(Transactions!$J:$J,ROW()-8))</f>
        <v/>
      </c>
      <c r="B783" s="293">
        <f ca="1">IF($A783="",TODAY(),INDEX(Transactions!$G:$G,ROW()-8))</f>
        <v>46229</v>
      </c>
      <c r="C783" t="str">
        <f>IF($A783="","",INDEX(Transactions!$A:$A,ROW()-8))</f>
        <v/>
      </c>
      <c r="D783" s="27">
        <f>IF($A783="",0,INDEX(Transactions!$H:$H,ROW()-8))</f>
        <v>0</v>
      </c>
      <c r="E783">
        <f>IF($A783="",1,INDEX(Transactions!$N:$N,ROW()-8))</f>
        <v>1</v>
      </c>
      <c r="F783" s="27">
        <f>IF($A783="",0,INDEX(Transactions!$O:$O,ROW()-8))</f>
        <v>0</v>
      </c>
      <c r="G783" s="27">
        <f>IF($A783="",0,INDEX(Transactions!$P:$P,ROW()-8))</f>
        <v>0</v>
      </c>
    </row>
    <row r="784" spans="1:7" ht="15" customHeight="1" x14ac:dyDescent="0.15">
      <c r="A784" t="str">
        <f>IF(INDEX(Transactions!$J:$J,ROW()-8)="","",INDEX(Transactions!$J:$J,ROW()-8))</f>
        <v/>
      </c>
      <c r="B784" s="293">
        <f ca="1">IF($A784="",TODAY(),INDEX(Transactions!$G:$G,ROW()-8))</f>
        <v>46229</v>
      </c>
      <c r="C784" t="str">
        <f>IF($A784="","",INDEX(Transactions!$A:$A,ROW()-8))</f>
        <v/>
      </c>
      <c r="D784" s="27">
        <f>IF($A784="",0,INDEX(Transactions!$H:$H,ROW()-8))</f>
        <v>0</v>
      </c>
      <c r="E784">
        <f>IF($A784="",1,INDEX(Transactions!$N:$N,ROW()-8))</f>
        <v>1</v>
      </c>
      <c r="F784" s="27">
        <f>IF($A784="",0,INDEX(Transactions!$O:$O,ROW()-8))</f>
        <v>0</v>
      </c>
      <c r="G784" s="27">
        <f>IF($A784="",0,INDEX(Transactions!$P:$P,ROW()-8))</f>
        <v>0</v>
      </c>
    </row>
    <row r="785" spans="1:7" ht="15" customHeight="1" x14ac:dyDescent="0.15">
      <c r="A785" t="str">
        <f>IF(INDEX(Transactions!$J:$J,ROW()-8)="","",INDEX(Transactions!$J:$J,ROW()-8))</f>
        <v/>
      </c>
      <c r="B785" s="293">
        <f ca="1">IF($A785="",TODAY(),INDEX(Transactions!$G:$G,ROW()-8))</f>
        <v>46229</v>
      </c>
      <c r="C785" t="str">
        <f>IF($A785="","",INDEX(Transactions!$A:$A,ROW()-8))</f>
        <v/>
      </c>
      <c r="D785" s="27">
        <f>IF($A785="",0,INDEX(Transactions!$H:$H,ROW()-8))</f>
        <v>0</v>
      </c>
      <c r="E785">
        <f>IF($A785="",1,INDEX(Transactions!$N:$N,ROW()-8))</f>
        <v>1</v>
      </c>
      <c r="F785" s="27">
        <f>IF($A785="",0,INDEX(Transactions!$O:$O,ROW()-8))</f>
        <v>0</v>
      </c>
      <c r="G785" s="27">
        <f>IF($A785="",0,INDEX(Transactions!$P:$P,ROW()-8))</f>
        <v>0</v>
      </c>
    </row>
    <row r="786" spans="1:7" ht="15" customHeight="1" x14ac:dyDescent="0.15">
      <c r="A786" t="str">
        <f>IF(INDEX(Transactions!$J:$J,ROW()-8)="","",INDEX(Transactions!$J:$J,ROW()-8))</f>
        <v/>
      </c>
      <c r="B786" s="293">
        <f ca="1">IF($A786="",TODAY(),INDEX(Transactions!$G:$G,ROW()-8))</f>
        <v>46229</v>
      </c>
      <c r="C786" t="str">
        <f>IF($A786="","",INDEX(Transactions!$A:$A,ROW()-8))</f>
        <v/>
      </c>
      <c r="D786" s="27">
        <f>IF($A786="",0,INDEX(Transactions!$H:$H,ROW()-8))</f>
        <v>0</v>
      </c>
      <c r="E786">
        <f>IF($A786="",1,INDEX(Transactions!$N:$N,ROW()-8))</f>
        <v>1</v>
      </c>
      <c r="F786" s="27">
        <f>IF($A786="",0,INDEX(Transactions!$O:$O,ROW()-8))</f>
        <v>0</v>
      </c>
      <c r="G786" s="27">
        <f>IF($A786="",0,INDEX(Transactions!$P:$P,ROW()-8))</f>
        <v>0</v>
      </c>
    </row>
    <row r="787" spans="1:7" ht="15" customHeight="1" x14ac:dyDescent="0.15">
      <c r="A787" t="str">
        <f>IF(INDEX(Transactions!$J:$J,ROW()-8)="","",INDEX(Transactions!$J:$J,ROW()-8))</f>
        <v/>
      </c>
      <c r="B787" s="293">
        <f ca="1">IF($A787="",TODAY(),INDEX(Transactions!$G:$G,ROW()-8))</f>
        <v>46229</v>
      </c>
      <c r="C787" t="str">
        <f>IF($A787="","",INDEX(Transactions!$A:$A,ROW()-8))</f>
        <v/>
      </c>
      <c r="D787" s="27">
        <f>IF($A787="",0,INDEX(Transactions!$H:$H,ROW()-8))</f>
        <v>0</v>
      </c>
      <c r="E787">
        <f>IF($A787="",1,INDEX(Transactions!$N:$N,ROW()-8))</f>
        <v>1</v>
      </c>
      <c r="F787" s="27">
        <f>IF($A787="",0,INDEX(Transactions!$O:$O,ROW()-8))</f>
        <v>0</v>
      </c>
      <c r="G787" s="27">
        <f>IF($A787="",0,INDEX(Transactions!$P:$P,ROW()-8))</f>
        <v>0</v>
      </c>
    </row>
    <row r="788" spans="1:7" ht="15" customHeight="1" x14ac:dyDescent="0.15">
      <c r="A788" t="str">
        <f>IF(INDEX(Transactions!$J:$J,ROW()-8)="","",INDEX(Transactions!$J:$J,ROW()-8))</f>
        <v/>
      </c>
      <c r="B788" s="293">
        <f ca="1">IF($A788="",TODAY(),INDEX(Transactions!$G:$G,ROW()-8))</f>
        <v>46229</v>
      </c>
      <c r="C788" t="str">
        <f>IF($A788="","",INDEX(Transactions!$A:$A,ROW()-8))</f>
        <v/>
      </c>
      <c r="D788" s="27">
        <f>IF($A788="",0,INDEX(Transactions!$H:$H,ROW()-8))</f>
        <v>0</v>
      </c>
      <c r="E788">
        <f>IF($A788="",1,INDEX(Transactions!$N:$N,ROW()-8))</f>
        <v>1</v>
      </c>
      <c r="F788" s="27">
        <f>IF($A788="",0,INDEX(Transactions!$O:$O,ROW()-8))</f>
        <v>0</v>
      </c>
      <c r="G788" s="27">
        <f>IF($A788="",0,INDEX(Transactions!$P:$P,ROW()-8))</f>
        <v>0</v>
      </c>
    </row>
    <row r="789" spans="1:7" ht="15" customHeight="1" x14ac:dyDescent="0.15">
      <c r="A789" t="str">
        <f>IF(INDEX(Transactions!$J:$J,ROW()-8)="","",INDEX(Transactions!$J:$J,ROW()-8))</f>
        <v/>
      </c>
      <c r="B789" s="293">
        <f ca="1">IF($A789="",TODAY(),INDEX(Transactions!$G:$G,ROW()-8))</f>
        <v>46229</v>
      </c>
      <c r="C789" t="str">
        <f>IF($A789="","",INDEX(Transactions!$A:$A,ROW()-8))</f>
        <v/>
      </c>
      <c r="D789" s="27">
        <f>IF($A789="",0,INDEX(Transactions!$H:$H,ROW()-8))</f>
        <v>0</v>
      </c>
      <c r="E789">
        <f>IF($A789="",1,INDEX(Transactions!$N:$N,ROW()-8))</f>
        <v>1</v>
      </c>
      <c r="F789" s="27">
        <f>IF($A789="",0,INDEX(Transactions!$O:$O,ROW()-8))</f>
        <v>0</v>
      </c>
      <c r="G789" s="27">
        <f>IF($A789="",0,INDEX(Transactions!$P:$P,ROW()-8))</f>
        <v>0</v>
      </c>
    </row>
    <row r="790" spans="1:7" ht="15" customHeight="1" x14ac:dyDescent="0.15">
      <c r="A790" t="str">
        <f>IF(INDEX(Transactions!$J:$J,ROW()-8)="","",INDEX(Transactions!$J:$J,ROW()-8))</f>
        <v/>
      </c>
      <c r="B790" s="293">
        <f ca="1">IF($A790="",TODAY(),INDEX(Transactions!$G:$G,ROW()-8))</f>
        <v>46229</v>
      </c>
      <c r="C790" t="str">
        <f>IF($A790="","",INDEX(Transactions!$A:$A,ROW()-8))</f>
        <v/>
      </c>
      <c r="D790" s="27">
        <f>IF($A790="",0,INDEX(Transactions!$H:$H,ROW()-8))</f>
        <v>0</v>
      </c>
      <c r="E790">
        <f>IF($A790="",1,INDEX(Transactions!$N:$N,ROW()-8))</f>
        <v>1</v>
      </c>
      <c r="F790" s="27">
        <f>IF($A790="",0,INDEX(Transactions!$O:$O,ROW()-8))</f>
        <v>0</v>
      </c>
      <c r="G790" s="27">
        <f>IF($A790="",0,INDEX(Transactions!$P:$P,ROW()-8))</f>
        <v>0</v>
      </c>
    </row>
    <row r="791" spans="1:7" ht="15" customHeight="1" x14ac:dyDescent="0.15">
      <c r="A791" t="str">
        <f>IF(INDEX(Transactions!$J:$J,ROW()-8)="","",INDEX(Transactions!$J:$J,ROW()-8))</f>
        <v/>
      </c>
      <c r="B791" s="293">
        <f ca="1">IF($A791="",TODAY(),INDEX(Transactions!$G:$G,ROW()-8))</f>
        <v>46229</v>
      </c>
      <c r="C791" t="str">
        <f>IF($A791="","",INDEX(Transactions!$A:$A,ROW()-8))</f>
        <v/>
      </c>
      <c r="D791" s="27">
        <f>IF($A791="",0,INDEX(Transactions!$H:$H,ROW()-8))</f>
        <v>0</v>
      </c>
      <c r="E791">
        <f>IF($A791="",1,INDEX(Transactions!$N:$N,ROW()-8))</f>
        <v>1</v>
      </c>
      <c r="F791" s="27">
        <f>IF($A791="",0,INDEX(Transactions!$O:$O,ROW()-8))</f>
        <v>0</v>
      </c>
      <c r="G791" s="27">
        <f>IF($A791="",0,INDEX(Transactions!$P:$P,ROW()-8))</f>
        <v>0</v>
      </c>
    </row>
    <row r="792" spans="1:7" ht="15" customHeight="1" x14ac:dyDescent="0.15">
      <c r="A792" t="str">
        <f>IF(INDEX(Transactions!$J:$J,ROW()-8)="","",INDEX(Transactions!$J:$J,ROW()-8))</f>
        <v/>
      </c>
      <c r="B792" s="293">
        <f ca="1">IF($A792="",TODAY(),INDEX(Transactions!$G:$G,ROW()-8))</f>
        <v>46229</v>
      </c>
      <c r="C792" t="str">
        <f>IF($A792="","",INDEX(Transactions!$A:$A,ROW()-8))</f>
        <v/>
      </c>
      <c r="D792" s="27">
        <f>IF($A792="",0,INDEX(Transactions!$H:$H,ROW()-8))</f>
        <v>0</v>
      </c>
      <c r="E792">
        <f>IF($A792="",1,INDEX(Transactions!$N:$N,ROW()-8))</f>
        <v>1</v>
      </c>
      <c r="F792" s="27">
        <f>IF($A792="",0,INDEX(Transactions!$O:$O,ROW()-8))</f>
        <v>0</v>
      </c>
      <c r="G792" s="27">
        <f>IF($A792="",0,INDEX(Transactions!$P:$P,ROW()-8))</f>
        <v>0</v>
      </c>
    </row>
    <row r="793" spans="1:7" ht="15" customHeight="1" x14ac:dyDescent="0.15">
      <c r="A793" t="str">
        <f>IF(INDEX(Transactions!$J:$J,ROW()-8)="","",INDEX(Transactions!$J:$J,ROW()-8))</f>
        <v/>
      </c>
      <c r="B793" s="293">
        <f ca="1">IF($A793="",TODAY(),INDEX(Transactions!$G:$G,ROW()-8))</f>
        <v>46229</v>
      </c>
      <c r="C793" t="str">
        <f>IF($A793="","",INDEX(Transactions!$A:$A,ROW()-8))</f>
        <v/>
      </c>
      <c r="D793" s="27">
        <f>IF($A793="",0,INDEX(Transactions!$H:$H,ROW()-8))</f>
        <v>0</v>
      </c>
      <c r="E793">
        <f>IF($A793="",1,INDEX(Transactions!$N:$N,ROW()-8))</f>
        <v>1</v>
      </c>
      <c r="F793" s="27">
        <f>IF($A793="",0,INDEX(Transactions!$O:$O,ROW()-8))</f>
        <v>0</v>
      </c>
      <c r="G793" s="27">
        <f>IF($A793="",0,INDEX(Transactions!$P:$P,ROW()-8))</f>
        <v>0</v>
      </c>
    </row>
    <row r="794" spans="1:7" ht="15" customHeight="1" x14ac:dyDescent="0.15">
      <c r="A794" t="str">
        <f>IF(INDEX(Transactions!$J:$J,ROW()-8)="","",INDEX(Transactions!$J:$J,ROW()-8))</f>
        <v/>
      </c>
      <c r="B794" s="293">
        <f ca="1">IF($A794="",TODAY(),INDEX(Transactions!$G:$G,ROW()-8))</f>
        <v>46229</v>
      </c>
      <c r="C794" t="str">
        <f>IF($A794="","",INDEX(Transactions!$A:$A,ROW()-8))</f>
        <v/>
      </c>
      <c r="D794" s="27">
        <f>IF($A794="",0,INDEX(Transactions!$H:$H,ROW()-8))</f>
        <v>0</v>
      </c>
      <c r="E794">
        <f>IF($A794="",1,INDEX(Transactions!$N:$N,ROW()-8))</f>
        <v>1</v>
      </c>
      <c r="F794" s="27">
        <f>IF($A794="",0,INDEX(Transactions!$O:$O,ROW()-8))</f>
        <v>0</v>
      </c>
      <c r="G794" s="27">
        <f>IF($A794="",0,INDEX(Transactions!$P:$P,ROW()-8))</f>
        <v>0</v>
      </c>
    </row>
    <row r="795" spans="1:7" ht="15" customHeight="1" x14ac:dyDescent="0.15">
      <c r="A795" t="str">
        <f>IF(INDEX(Transactions!$J:$J,ROW()-8)="","",INDEX(Transactions!$J:$J,ROW()-8))</f>
        <v/>
      </c>
      <c r="B795" s="293">
        <f ca="1">IF($A795="",TODAY(),INDEX(Transactions!$G:$G,ROW()-8))</f>
        <v>46229</v>
      </c>
      <c r="C795" t="str">
        <f>IF($A795="","",INDEX(Transactions!$A:$A,ROW()-8))</f>
        <v/>
      </c>
      <c r="D795" s="27">
        <f>IF($A795="",0,INDEX(Transactions!$H:$H,ROW()-8))</f>
        <v>0</v>
      </c>
      <c r="E795">
        <f>IF($A795="",1,INDEX(Transactions!$N:$N,ROW()-8))</f>
        <v>1</v>
      </c>
      <c r="F795" s="27">
        <f>IF($A795="",0,INDEX(Transactions!$O:$O,ROW()-8))</f>
        <v>0</v>
      </c>
      <c r="G795" s="27">
        <f>IF($A795="",0,INDEX(Transactions!$P:$P,ROW()-8))</f>
        <v>0</v>
      </c>
    </row>
    <row r="796" spans="1:7" ht="15" customHeight="1" x14ac:dyDescent="0.15">
      <c r="A796" t="str">
        <f>IF(INDEX(Transactions!$J:$J,ROW()-8)="","",INDEX(Transactions!$J:$J,ROW()-8))</f>
        <v/>
      </c>
      <c r="B796" s="293">
        <f ca="1">IF($A796="",TODAY(),INDEX(Transactions!$G:$G,ROW()-8))</f>
        <v>46229</v>
      </c>
      <c r="C796" t="str">
        <f>IF($A796="","",INDEX(Transactions!$A:$A,ROW()-8))</f>
        <v/>
      </c>
      <c r="D796" s="27">
        <f>IF($A796="",0,INDEX(Transactions!$H:$H,ROW()-8))</f>
        <v>0</v>
      </c>
      <c r="E796">
        <f>IF($A796="",1,INDEX(Transactions!$N:$N,ROW()-8))</f>
        <v>1</v>
      </c>
      <c r="F796" s="27">
        <f>IF($A796="",0,INDEX(Transactions!$O:$O,ROW()-8))</f>
        <v>0</v>
      </c>
      <c r="G796" s="27">
        <f>IF($A796="",0,INDEX(Transactions!$P:$P,ROW()-8))</f>
        <v>0</v>
      </c>
    </row>
    <row r="797" spans="1:7" ht="15" customHeight="1" x14ac:dyDescent="0.15">
      <c r="A797" t="str">
        <f>IF(INDEX(Transactions!$J:$J,ROW()-8)="","",INDEX(Transactions!$J:$J,ROW()-8))</f>
        <v/>
      </c>
      <c r="B797" s="293">
        <f ca="1">IF($A797="",TODAY(),INDEX(Transactions!$G:$G,ROW()-8))</f>
        <v>46229</v>
      </c>
      <c r="C797" t="str">
        <f>IF($A797="","",INDEX(Transactions!$A:$A,ROW()-8))</f>
        <v/>
      </c>
      <c r="D797" s="27">
        <f>IF($A797="",0,INDEX(Transactions!$H:$H,ROW()-8))</f>
        <v>0</v>
      </c>
      <c r="E797">
        <f>IF($A797="",1,INDEX(Transactions!$N:$N,ROW()-8))</f>
        <v>1</v>
      </c>
      <c r="F797" s="27">
        <f>IF($A797="",0,INDEX(Transactions!$O:$O,ROW()-8))</f>
        <v>0</v>
      </c>
      <c r="G797" s="27">
        <f>IF($A797="",0,INDEX(Transactions!$P:$P,ROW()-8))</f>
        <v>0</v>
      </c>
    </row>
    <row r="798" spans="1:7" ht="15" customHeight="1" x14ac:dyDescent="0.15">
      <c r="A798" t="str">
        <f>IF(INDEX(Transactions!$J:$J,ROW()-8)="","",INDEX(Transactions!$J:$J,ROW()-8))</f>
        <v/>
      </c>
      <c r="B798" s="293">
        <f ca="1">IF($A798="",TODAY(),INDEX(Transactions!$G:$G,ROW()-8))</f>
        <v>46229</v>
      </c>
      <c r="C798" t="str">
        <f>IF($A798="","",INDEX(Transactions!$A:$A,ROW()-8))</f>
        <v/>
      </c>
      <c r="D798" s="27">
        <f>IF($A798="",0,INDEX(Transactions!$H:$H,ROW()-8))</f>
        <v>0</v>
      </c>
      <c r="E798">
        <f>IF($A798="",1,INDEX(Transactions!$N:$N,ROW()-8))</f>
        <v>1</v>
      </c>
      <c r="F798" s="27">
        <f>IF($A798="",0,INDEX(Transactions!$O:$O,ROW()-8))</f>
        <v>0</v>
      </c>
      <c r="G798" s="27">
        <f>IF($A798="",0,INDEX(Transactions!$P:$P,ROW()-8))</f>
        <v>0</v>
      </c>
    </row>
    <row r="799" spans="1:7" ht="15" customHeight="1" x14ac:dyDescent="0.15">
      <c r="A799" t="str">
        <f>IF(INDEX(Transactions!$J:$J,ROW()-8)="","",INDEX(Transactions!$J:$J,ROW()-8))</f>
        <v/>
      </c>
      <c r="B799" s="293">
        <f ca="1">IF($A799="",TODAY(),INDEX(Transactions!$G:$G,ROW()-8))</f>
        <v>46229</v>
      </c>
      <c r="C799" t="str">
        <f>IF($A799="","",INDEX(Transactions!$A:$A,ROW()-8))</f>
        <v/>
      </c>
      <c r="D799" s="27">
        <f>IF($A799="",0,INDEX(Transactions!$H:$H,ROW()-8))</f>
        <v>0</v>
      </c>
      <c r="E799">
        <f>IF($A799="",1,INDEX(Transactions!$N:$N,ROW()-8))</f>
        <v>1</v>
      </c>
      <c r="F799" s="27">
        <f>IF($A799="",0,INDEX(Transactions!$O:$O,ROW()-8))</f>
        <v>0</v>
      </c>
      <c r="G799" s="27">
        <f>IF($A799="",0,INDEX(Transactions!$P:$P,ROW()-8))</f>
        <v>0</v>
      </c>
    </row>
    <row r="800" spans="1:7" ht="15" customHeight="1" x14ac:dyDescent="0.15">
      <c r="A800" t="str">
        <f>IF(INDEX(Transactions!$J:$J,ROW()-8)="","",INDEX(Transactions!$J:$J,ROW()-8))</f>
        <v/>
      </c>
      <c r="B800" s="293">
        <f ca="1">IF($A800="",TODAY(),INDEX(Transactions!$G:$G,ROW()-8))</f>
        <v>46229</v>
      </c>
      <c r="C800" t="str">
        <f>IF($A800="","",INDEX(Transactions!$A:$A,ROW()-8))</f>
        <v/>
      </c>
      <c r="D800" s="27">
        <f>IF($A800="",0,INDEX(Transactions!$H:$H,ROW()-8))</f>
        <v>0</v>
      </c>
      <c r="E800">
        <f>IF($A800="",1,INDEX(Transactions!$N:$N,ROW()-8))</f>
        <v>1</v>
      </c>
      <c r="F800" s="27">
        <f>IF($A800="",0,INDEX(Transactions!$O:$O,ROW()-8))</f>
        <v>0</v>
      </c>
      <c r="G800" s="27">
        <f>IF($A800="",0,INDEX(Transactions!$P:$P,ROW()-8))</f>
        <v>0</v>
      </c>
    </row>
    <row r="801" spans="1:7" ht="15" customHeight="1" x14ac:dyDescent="0.15">
      <c r="A801" t="str">
        <f>IF(INDEX(Transactions!$J:$J,ROW()-8)="","",INDEX(Transactions!$J:$J,ROW()-8))</f>
        <v/>
      </c>
      <c r="B801" s="293">
        <f ca="1">IF($A801="",TODAY(),INDEX(Transactions!$G:$G,ROW()-8))</f>
        <v>46229</v>
      </c>
      <c r="C801" t="str">
        <f>IF($A801="","",INDEX(Transactions!$A:$A,ROW()-8))</f>
        <v/>
      </c>
      <c r="D801" s="27">
        <f>IF($A801="",0,INDEX(Transactions!$H:$H,ROW()-8))</f>
        <v>0</v>
      </c>
      <c r="E801">
        <f>IF($A801="",1,INDEX(Transactions!$N:$N,ROW()-8))</f>
        <v>1</v>
      </c>
      <c r="F801" s="27">
        <f>IF($A801="",0,INDEX(Transactions!$O:$O,ROW()-8))</f>
        <v>0</v>
      </c>
      <c r="G801" s="27">
        <f>IF($A801="",0,INDEX(Transactions!$P:$P,ROW()-8))</f>
        <v>0</v>
      </c>
    </row>
    <row r="802" spans="1:7" ht="15" customHeight="1" x14ac:dyDescent="0.15">
      <c r="A802" t="str">
        <f>IF(INDEX(Transactions!$J:$J,ROW()-8)="","",INDEX(Transactions!$J:$J,ROW()-8))</f>
        <v/>
      </c>
      <c r="B802" s="293">
        <f ca="1">IF($A802="",TODAY(),INDEX(Transactions!$G:$G,ROW()-8))</f>
        <v>46229</v>
      </c>
      <c r="C802" t="str">
        <f>IF($A802="","",INDEX(Transactions!$A:$A,ROW()-8))</f>
        <v/>
      </c>
      <c r="D802" s="27">
        <f>IF($A802="",0,INDEX(Transactions!$H:$H,ROW()-8))</f>
        <v>0</v>
      </c>
      <c r="E802">
        <f>IF($A802="",1,INDEX(Transactions!$N:$N,ROW()-8))</f>
        <v>1</v>
      </c>
      <c r="F802" s="27">
        <f>IF($A802="",0,INDEX(Transactions!$O:$O,ROW()-8))</f>
        <v>0</v>
      </c>
      <c r="G802" s="27">
        <f>IF($A802="",0,INDEX(Transactions!$P:$P,ROW()-8))</f>
        <v>0</v>
      </c>
    </row>
    <row r="803" spans="1:7" ht="15" customHeight="1" x14ac:dyDescent="0.15">
      <c r="A803" t="str">
        <f>IF(INDEX(Transactions!$J:$J,ROW()-8)="","",INDEX(Transactions!$J:$J,ROW()-8))</f>
        <v/>
      </c>
      <c r="B803" s="293">
        <f ca="1">IF($A803="",TODAY(),INDEX(Transactions!$G:$G,ROW()-8))</f>
        <v>46229</v>
      </c>
      <c r="C803" t="str">
        <f>IF($A803="","",INDEX(Transactions!$A:$A,ROW()-8))</f>
        <v/>
      </c>
      <c r="D803" s="27">
        <f>IF($A803="",0,INDEX(Transactions!$H:$H,ROW()-8))</f>
        <v>0</v>
      </c>
      <c r="E803">
        <f>IF($A803="",1,INDEX(Transactions!$N:$N,ROW()-8))</f>
        <v>1</v>
      </c>
      <c r="F803" s="27">
        <f>IF($A803="",0,INDEX(Transactions!$O:$O,ROW()-8))</f>
        <v>0</v>
      </c>
      <c r="G803" s="27">
        <f>IF($A803="",0,INDEX(Transactions!$P:$P,ROW()-8))</f>
        <v>0</v>
      </c>
    </row>
    <row r="804" spans="1:7" ht="15" customHeight="1" x14ac:dyDescent="0.15">
      <c r="A804" t="str">
        <f>IF(INDEX(Transactions!$J:$J,ROW()-8)="","",INDEX(Transactions!$J:$J,ROW()-8))</f>
        <v/>
      </c>
      <c r="B804" s="293">
        <f ca="1">IF($A804="",TODAY(),INDEX(Transactions!$G:$G,ROW()-8))</f>
        <v>46229</v>
      </c>
      <c r="C804" t="str">
        <f>IF($A804="","",INDEX(Transactions!$A:$A,ROW()-8))</f>
        <v/>
      </c>
      <c r="D804" s="27">
        <f>IF($A804="",0,INDEX(Transactions!$H:$H,ROW()-8))</f>
        <v>0</v>
      </c>
      <c r="E804">
        <f>IF($A804="",1,INDEX(Transactions!$N:$N,ROW()-8))</f>
        <v>1</v>
      </c>
      <c r="F804" s="27">
        <f>IF($A804="",0,INDEX(Transactions!$O:$O,ROW()-8))</f>
        <v>0</v>
      </c>
      <c r="G804" s="27">
        <f>IF($A804="",0,INDEX(Transactions!$P:$P,ROW()-8))</f>
        <v>0</v>
      </c>
    </row>
    <row r="805" spans="1:7" ht="15" customHeight="1" x14ac:dyDescent="0.15">
      <c r="A805" t="str">
        <f>IF(INDEX(Transactions!$J:$J,ROW()-8)="","",INDEX(Transactions!$J:$J,ROW()-8))</f>
        <v/>
      </c>
      <c r="B805" s="293">
        <f ca="1">IF($A805="",TODAY(),INDEX(Transactions!$G:$G,ROW()-8))</f>
        <v>46229</v>
      </c>
      <c r="C805" t="str">
        <f>IF($A805="","",INDEX(Transactions!$A:$A,ROW()-8))</f>
        <v/>
      </c>
      <c r="D805" s="27">
        <f>IF($A805="",0,INDEX(Transactions!$H:$H,ROW()-8))</f>
        <v>0</v>
      </c>
      <c r="E805">
        <f>IF($A805="",1,INDEX(Transactions!$N:$N,ROW()-8))</f>
        <v>1</v>
      </c>
      <c r="F805" s="27">
        <f>IF($A805="",0,INDEX(Transactions!$O:$O,ROW()-8))</f>
        <v>0</v>
      </c>
      <c r="G805" s="27">
        <f>IF($A805="",0,INDEX(Transactions!$P:$P,ROW()-8))</f>
        <v>0</v>
      </c>
    </row>
    <row r="806" spans="1:7" ht="15" customHeight="1" x14ac:dyDescent="0.15">
      <c r="A806" t="str">
        <f>IF(INDEX(Transactions!$J:$J,ROW()-8)="","",INDEX(Transactions!$J:$J,ROW()-8))</f>
        <v/>
      </c>
      <c r="B806" s="293">
        <f ca="1">IF($A806="",TODAY(),INDEX(Transactions!$G:$G,ROW()-8))</f>
        <v>46229</v>
      </c>
      <c r="C806" t="str">
        <f>IF($A806="","",INDEX(Transactions!$A:$A,ROW()-8))</f>
        <v/>
      </c>
      <c r="D806" s="27">
        <f>IF($A806="",0,INDEX(Transactions!$H:$H,ROW()-8))</f>
        <v>0</v>
      </c>
      <c r="E806">
        <f>IF($A806="",1,INDEX(Transactions!$N:$N,ROW()-8))</f>
        <v>1</v>
      </c>
      <c r="F806" s="27">
        <f>IF($A806="",0,INDEX(Transactions!$O:$O,ROW()-8))</f>
        <v>0</v>
      </c>
      <c r="G806" s="27">
        <f>IF($A806="",0,INDEX(Transactions!$P:$P,ROW()-8))</f>
        <v>0</v>
      </c>
    </row>
    <row r="807" spans="1:7" ht="15" customHeight="1" x14ac:dyDescent="0.15">
      <c r="A807" t="str">
        <f>IF(INDEX(Transactions!$J:$J,ROW()-8)="","",INDEX(Transactions!$J:$J,ROW()-8))</f>
        <v/>
      </c>
      <c r="B807" s="293">
        <f ca="1">IF($A807="",TODAY(),INDEX(Transactions!$G:$G,ROW()-8))</f>
        <v>46229</v>
      </c>
      <c r="C807" t="str">
        <f>IF($A807="","",INDEX(Transactions!$A:$A,ROW()-8))</f>
        <v/>
      </c>
      <c r="D807" s="27">
        <f>IF($A807="",0,INDEX(Transactions!$H:$H,ROW()-8))</f>
        <v>0</v>
      </c>
      <c r="E807">
        <f>IF($A807="",1,INDEX(Transactions!$N:$N,ROW()-8))</f>
        <v>1</v>
      </c>
      <c r="F807" s="27">
        <f>IF($A807="",0,INDEX(Transactions!$O:$O,ROW()-8))</f>
        <v>0</v>
      </c>
      <c r="G807" s="27">
        <f>IF($A807="",0,INDEX(Transactions!$P:$P,ROW()-8))</f>
        <v>0</v>
      </c>
    </row>
    <row r="808" spans="1:7" ht="15" customHeight="1" x14ac:dyDescent="0.15">
      <c r="A808" t="str">
        <f>IF(INDEX(Transactions!$J:$J,ROW()-8)="","",INDEX(Transactions!$J:$J,ROW()-8))</f>
        <v/>
      </c>
      <c r="B808" s="293">
        <f ca="1">IF($A808="",TODAY(),INDEX(Transactions!$G:$G,ROW()-8))</f>
        <v>46229</v>
      </c>
      <c r="C808" t="str">
        <f>IF($A808="","",INDEX(Transactions!$A:$A,ROW()-8))</f>
        <v/>
      </c>
      <c r="D808" s="27">
        <f>IF($A808="",0,INDEX(Transactions!$H:$H,ROW()-8))</f>
        <v>0</v>
      </c>
      <c r="E808">
        <f>IF($A808="",1,INDEX(Transactions!$N:$N,ROW()-8))</f>
        <v>1</v>
      </c>
      <c r="F808" s="27">
        <f>IF($A808="",0,INDEX(Transactions!$O:$O,ROW()-8))</f>
        <v>0</v>
      </c>
      <c r="G808" s="27">
        <f>IF($A808="",0,INDEX(Transactions!$P:$P,ROW()-8))</f>
        <v>0</v>
      </c>
    </row>
    <row r="809" spans="1:7" ht="15" customHeight="1" x14ac:dyDescent="0.15">
      <c r="A809" t="str">
        <f>IF(INDEX(Transactions!$J:$J,ROW()-8)="","",INDEX(Transactions!$J:$J,ROW()-8))</f>
        <v/>
      </c>
      <c r="B809" s="293">
        <f ca="1">IF($A809="",TODAY(),INDEX(Transactions!$G:$G,ROW()-8))</f>
        <v>46229</v>
      </c>
      <c r="C809" t="str">
        <f>IF($A809="","",INDEX(Transactions!$A:$A,ROW()-8))</f>
        <v/>
      </c>
      <c r="D809" s="27">
        <f>IF($A809="",0,INDEX(Transactions!$H:$H,ROW()-8))</f>
        <v>0</v>
      </c>
      <c r="E809">
        <f>IF($A809="",1,INDEX(Transactions!$N:$N,ROW()-8))</f>
        <v>1</v>
      </c>
      <c r="F809" s="27">
        <f>IF($A809="",0,INDEX(Transactions!$O:$O,ROW()-8))</f>
        <v>0</v>
      </c>
      <c r="G809" s="27">
        <f>IF($A809="",0,INDEX(Transactions!$P:$P,ROW()-8))</f>
        <v>0</v>
      </c>
    </row>
    <row r="810" spans="1:7" ht="15" customHeight="1" x14ac:dyDescent="0.15">
      <c r="A810" t="str">
        <f>IF(INDEX(Transactions!$J:$J,ROW()-8)="","",INDEX(Transactions!$J:$J,ROW()-8))</f>
        <v/>
      </c>
      <c r="B810" s="293">
        <f ca="1">IF($A810="",TODAY(),INDEX(Transactions!$G:$G,ROW()-8))</f>
        <v>46229</v>
      </c>
      <c r="C810" t="str">
        <f>IF($A810="","",INDEX(Transactions!$A:$A,ROW()-8))</f>
        <v/>
      </c>
      <c r="D810" s="27">
        <f>IF($A810="",0,INDEX(Transactions!$H:$H,ROW()-8))</f>
        <v>0</v>
      </c>
      <c r="E810">
        <f>IF($A810="",1,INDEX(Transactions!$N:$N,ROW()-8))</f>
        <v>1</v>
      </c>
      <c r="F810" s="27">
        <f>IF($A810="",0,INDEX(Transactions!$O:$O,ROW()-8))</f>
        <v>0</v>
      </c>
      <c r="G810" s="27">
        <f>IF($A810="",0,INDEX(Transactions!$P:$P,ROW()-8))</f>
        <v>0</v>
      </c>
    </row>
    <row r="811" spans="1:7" ht="15" customHeight="1" x14ac:dyDescent="0.15">
      <c r="A811" t="str">
        <f>IF(INDEX(Transactions!$J:$J,ROW()-8)="","",INDEX(Transactions!$J:$J,ROW()-8))</f>
        <v/>
      </c>
      <c r="B811" s="293">
        <f ca="1">IF($A811="",TODAY(),INDEX(Transactions!$G:$G,ROW()-8))</f>
        <v>46229</v>
      </c>
      <c r="C811" t="str">
        <f>IF($A811="","",INDEX(Transactions!$A:$A,ROW()-8))</f>
        <v/>
      </c>
      <c r="D811" s="27">
        <f>IF($A811="",0,INDEX(Transactions!$H:$H,ROW()-8))</f>
        <v>0</v>
      </c>
      <c r="E811">
        <f>IF($A811="",1,INDEX(Transactions!$N:$N,ROW()-8))</f>
        <v>1</v>
      </c>
      <c r="F811" s="27">
        <f>IF($A811="",0,INDEX(Transactions!$O:$O,ROW()-8))</f>
        <v>0</v>
      </c>
      <c r="G811" s="27">
        <f>IF($A811="",0,INDEX(Transactions!$P:$P,ROW()-8))</f>
        <v>0</v>
      </c>
    </row>
    <row r="812" spans="1:7" ht="15" customHeight="1" x14ac:dyDescent="0.15">
      <c r="A812" t="str">
        <f>IF(INDEX(Transactions!$J:$J,ROW()-8)="","",INDEX(Transactions!$J:$J,ROW()-8))</f>
        <v/>
      </c>
      <c r="B812" s="293">
        <f ca="1">IF($A812="",TODAY(),INDEX(Transactions!$G:$G,ROW()-8))</f>
        <v>46229</v>
      </c>
      <c r="C812" t="str">
        <f>IF($A812="","",INDEX(Transactions!$A:$A,ROW()-8))</f>
        <v/>
      </c>
      <c r="D812" s="27">
        <f>IF($A812="",0,INDEX(Transactions!$H:$H,ROW()-8))</f>
        <v>0</v>
      </c>
      <c r="E812">
        <f>IF($A812="",1,INDEX(Transactions!$N:$N,ROW()-8))</f>
        <v>1</v>
      </c>
      <c r="F812" s="27">
        <f>IF($A812="",0,INDEX(Transactions!$O:$O,ROW()-8))</f>
        <v>0</v>
      </c>
      <c r="G812" s="27">
        <f>IF($A812="",0,INDEX(Transactions!$P:$P,ROW()-8))</f>
        <v>0</v>
      </c>
    </row>
    <row r="813" spans="1:7" ht="15" customHeight="1" x14ac:dyDescent="0.15">
      <c r="A813" t="str">
        <f>IF(INDEX(Transactions!$J:$J,ROW()-8)="","",INDEX(Transactions!$J:$J,ROW()-8))</f>
        <v/>
      </c>
      <c r="B813" s="293">
        <f ca="1">IF($A813="",TODAY(),INDEX(Transactions!$G:$G,ROW()-8))</f>
        <v>46229</v>
      </c>
      <c r="C813" t="str">
        <f>IF($A813="","",INDEX(Transactions!$A:$A,ROW()-8))</f>
        <v/>
      </c>
      <c r="D813" s="27">
        <f>IF($A813="",0,INDEX(Transactions!$H:$H,ROW()-8))</f>
        <v>0</v>
      </c>
      <c r="E813">
        <f>IF($A813="",1,INDEX(Transactions!$N:$N,ROW()-8))</f>
        <v>1</v>
      </c>
      <c r="F813" s="27">
        <f>IF($A813="",0,INDEX(Transactions!$O:$O,ROW()-8))</f>
        <v>0</v>
      </c>
      <c r="G813" s="27">
        <f>IF($A813="",0,INDEX(Transactions!$P:$P,ROW()-8))</f>
        <v>0</v>
      </c>
    </row>
    <row r="814" spans="1:7" ht="15" customHeight="1" x14ac:dyDescent="0.15">
      <c r="A814" t="str">
        <f>IF(INDEX(Transactions!$J:$J,ROW()-8)="","",INDEX(Transactions!$J:$J,ROW()-8))</f>
        <v/>
      </c>
      <c r="B814" s="293">
        <f ca="1">IF($A814="",TODAY(),INDEX(Transactions!$G:$G,ROW()-8))</f>
        <v>46229</v>
      </c>
      <c r="C814" t="str">
        <f>IF($A814="","",INDEX(Transactions!$A:$A,ROW()-8))</f>
        <v/>
      </c>
      <c r="D814" s="27">
        <f>IF($A814="",0,INDEX(Transactions!$H:$H,ROW()-8))</f>
        <v>0</v>
      </c>
      <c r="E814">
        <f>IF($A814="",1,INDEX(Transactions!$N:$N,ROW()-8))</f>
        <v>1</v>
      </c>
      <c r="F814" s="27">
        <f>IF($A814="",0,INDEX(Transactions!$O:$O,ROW()-8))</f>
        <v>0</v>
      </c>
      <c r="G814" s="27">
        <f>IF($A814="",0,INDEX(Transactions!$P:$P,ROW()-8))</f>
        <v>0</v>
      </c>
    </row>
    <row r="815" spans="1:7" ht="15" customHeight="1" x14ac:dyDescent="0.15">
      <c r="A815" t="str">
        <f>IF(INDEX(Transactions!$J:$J,ROW()-8)="","",INDEX(Transactions!$J:$J,ROW()-8))</f>
        <v/>
      </c>
      <c r="B815" s="293">
        <f ca="1">IF($A815="",TODAY(),INDEX(Transactions!$G:$G,ROW()-8))</f>
        <v>46229</v>
      </c>
      <c r="C815" t="str">
        <f>IF($A815="","",INDEX(Transactions!$A:$A,ROW()-8))</f>
        <v/>
      </c>
      <c r="D815" s="27">
        <f>IF($A815="",0,INDEX(Transactions!$H:$H,ROW()-8))</f>
        <v>0</v>
      </c>
      <c r="E815">
        <f>IF($A815="",1,INDEX(Transactions!$N:$N,ROW()-8))</f>
        <v>1</v>
      </c>
      <c r="F815" s="27">
        <f>IF($A815="",0,INDEX(Transactions!$O:$O,ROW()-8))</f>
        <v>0</v>
      </c>
      <c r="G815" s="27">
        <f>IF($A815="",0,INDEX(Transactions!$P:$P,ROW()-8))</f>
        <v>0</v>
      </c>
    </row>
    <row r="816" spans="1:7" ht="15" customHeight="1" x14ac:dyDescent="0.15">
      <c r="A816" t="str">
        <f>IF(INDEX(Transactions!$J:$J,ROW()-8)="","",INDEX(Transactions!$J:$J,ROW()-8))</f>
        <v/>
      </c>
      <c r="B816" s="293">
        <f ca="1">IF($A816="",TODAY(),INDEX(Transactions!$G:$G,ROW()-8))</f>
        <v>46229</v>
      </c>
      <c r="C816" t="str">
        <f>IF($A816="","",INDEX(Transactions!$A:$A,ROW()-8))</f>
        <v/>
      </c>
      <c r="D816" s="27">
        <f>IF($A816="",0,INDEX(Transactions!$H:$H,ROW()-8))</f>
        <v>0</v>
      </c>
      <c r="E816">
        <f>IF($A816="",1,INDEX(Transactions!$N:$N,ROW()-8))</f>
        <v>1</v>
      </c>
      <c r="F816" s="27">
        <f>IF($A816="",0,INDEX(Transactions!$O:$O,ROW()-8))</f>
        <v>0</v>
      </c>
      <c r="G816" s="27">
        <f>IF($A816="",0,INDEX(Transactions!$P:$P,ROW()-8))</f>
        <v>0</v>
      </c>
    </row>
    <row r="817" spans="1:7" ht="15" customHeight="1" x14ac:dyDescent="0.15">
      <c r="A817" t="str">
        <f>IF(INDEX(Transactions!$J:$J,ROW()-8)="","",INDEX(Transactions!$J:$J,ROW()-8))</f>
        <v/>
      </c>
      <c r="B817" s="293">
        <f ca="1">IF($A817="",TODAY(),INDEX(Transactions!$G:$G,ROW()-8))</f>
        <v>46229</v>
      </c>
      <c r="C817" t="str">
        <f>IF($A817="","",INDEX(Transactions!$A:$A,ROW()-8))</f>
        <v/>
      </c>
      <c r="D817" s="27">
        <f>IF($A817="",0,INDEX(Transactions!$H:$H,ROW()-8))</f>
        <v>0</v>
      </c>
      <c r="E817">
        <f>IF($A817="",1,INDEX(Transactions!$N:$N,ROW()-8))</f>
        <v>1</v>
      </c>
      <c r="F817" s="27">
        <f>IF($A817="",0,INDEX(Transactions!$O:$O,ROW()-8))</f>
        <v>0</v>
      </c>
      <c r="G817" s="27">
        <f>IF($A817="",0,INDEX(Transactions!$P:$P,ROW()-8))</f>
        <v>0</v>
      </c>
    </row>
    <row r="818" spans="1:7" ht="15" customHeight="1" x14ac:dyDescent="0.15">
      <c r="A818" t="str">
        <f>IF(INDEX(Transactions!$J:$J,ROW()-8)="","",INDEX(Transactions!$J:$J,ROW()-8))</f>
        <v/>
      </c>
      <c r="B818" s="293">
        <f ca="1">IF($A818="",TODAY(),INDEX(Transactions!$G:$G,ROW()-8))</f>
        <v>46229</v>
      </c>
      <c r="C818" t="str">
        <f>IF($A818="","",INDEX(Transactions!$A:$A,ROW()-8))</f>
        <v/>
      </c>
      <c r="D818" s="27">
        <f>IF($A818="",0,INDEX(Transactions!$H:$H,ROW()-8))</f>
        <v>0</v>
      </c>
      <c r="E818">
        <f>IF($A818="",1,INDEX(Transactions!$N:$N,ROW()-8))</f>
        <v>1</v>
      </c>
      <c r="F818" s="27">
        <f>IF($A818="",0,INDEX(Transactions!$O:$O,ROW()-8))</f>
        <v>0</v>
      </c>
      <c r="G818" s="27">
        <f>IF($A818="",0,INDEX(Transactions!$P:$P,ROW()-8))</f>
        <v>0</v>
      </c>
    </row>
    <row r="819" spans="1:7" ht="15" customHeight="1" x14ac:dyDescent="0.15">
      <c r="A819" t="str">
        <f>IF(INDEX(Transactions!$J:$J,ROW()-8)="","",INDEX(Transactions!$J:$J,ROW()-8))</f>
        <v/>
      </c>
      <c r="B819" s="293">
        <f ca="1">IF($A819="",TODAY(),INDEX(Transactions!$G:$G,ROW()-8))</f>
        <v>46229</v>
      </c>
      <c r="C819" t="str">
        <f>IF($A819="","",INDEX(Transactions!$A:$A,ROW()-8))</f>
        <v/>
      </c>
      <c r="D819" s="27">
        <f>IF($A819="",0,INDEX(Transactions!$H:$H,ROW()-8))</f>
        <v>0</v>
      </c>
      <c r="E819">
        <f>IF($A819="",1,INDEX(Transactions!$N:$N,ROW()-8))</f>
        <v>1</v>
      </c>
      <c r="F819" s="27">
        <f>IF($A819="",0,INDEX(Transactions!$O:$O,ROW()-8))</f>
        <v>0</v>
      </c>
      <c r="G819" s="27">
        <f>IF($A819="",0,INDEX(Transactions!$P:$P,ROW()-8))</f>
        <v>0</v>
      </c>
    </row>
    <row r="820" spans="1:7" ht="15" customHeight="1" x14ac:dyDescent="0.15">
      <c r="A820" t="str">
        <f>IF(INDEX(Transactions!$J:$J,ROW()-8)="","",INDEX(Transactions!$J:$J,ROW()-8))</f>
        <v/>
      </c>
      <c r="B820" s="293">
        <f ca="1">IF($A820="",TODAY(),INDEX(Transactions!$G:$G,ROW()-8))</f>
        <v>46229</v>
      </c>
      <c r="C820" t="str">
        <f>IF($A820="","",INDEX(Transactions!$A:$A,ROW()-8))</f>
        <v/>
      </c>
      <c r="D820" s="27">
        <f>IF($A820="",0,INDEX(Transactions!$H:$H,ROW()-8))</f>
        <v>0</v>
      </c>
      <c r="E820">
        <f>IF($A820="",1,INDEX(Transactions!$N:$N,ROW()-8))</f>
        <v>1</v>
      </c>
      <c r="F820" s="27">
        <f>IF($A820="",0,INDEX(Transactions!$O:$O,ROW()-8))</f>
        <v>0</v>
      </c>
      <c r="G820" s="27">
        <f>IF($A820="",0,INDEX(Transactions!$P:$P,ROW()-8))</f>
        <v>0</v>
      </c>
    </row>
    <row r="821" spans="1:7" ht="15" customHeight="1" x14ac:dyDescent="0.15">
      <c r="A821" t="str">
        <f>IF(INDEX(Transactions!$J:$J,ROW()-8)="","",INDEX(Transactions!$J:$J,ROW()-8))</f>
        <v/>
      </c>
      <c r="B821" s="293">
        <f ca="1">IF($A821="",TODAY(),INDEX(Transactions!$G:$G,ROW()-8))</f>
        <v>46229</v>
      </c>
      <c r="C821" t="str">
        <f>IF($A821="","",INDEX(Transactions!$A:$A,ROW()-8))</f>
        <v/>
      </c>
      <c r="D821" s="27">
        <f>IF($A821="",0,INDEX(Transactions!$H:$H,ROW()-8))</f>
        <v>0</v>
      </c>
      <c r="E821">
        <f>IF($A821="",1,INDEX(Transactions!$N:$N,ROW()-8))</f>
        <v>1</v>
      </c>
      <c r="F821" s="27">
        <f>IF($A821="",0,INDEX(Transactions!$O:$O,ROW()-8))</f>
        <v>0</v>
      </c>
      <c r="G821" s="27">
        <f>IF($A821="",0,INDEX(Transactions!$P:$P,ROW()-8))</f>
        <v>0</v>
      </c>
    </row>
    <row r="822" spans="1:7" ht="15" customHeight="1" x14ac:dyDescent="0.15">
      <c r="A822" t="str">
        <f>IF(INDEX(Transactions!$J:$J,ROW()-8)="","",INDEX(Transactions!$J:$J,ROW()-8))</f>
        <v/>
      </c>
      <c r="B822" s="293">
        <f ca="1">IF($A822="",TODAY(),INDEX(Transactions!$G:$G,ROW()-8))</f>
        <v>46229</v>
      </c>
      <c r="C822" t="str">
        <f>IF($A822="","",INDEX(Transactions!$A:$A,ROW()-8))</f>
        <v/>
      </c>
      <c r="D822" s="27">
        <f>IF($A822="",0,INDEX(Transactions!$H:$H,ROW()-8))</f>
        <v>0</v>
      </c>
      <c r="E822">
        <f>IF($A822="",1,INDEX(Transactions!$N:$N,ROW()-8))</f>
        <v>1</v>
      </c>
      <c r="F822" s="27">
        <f>IF($A822="",0,INDEX(Transactions!$O:$O,ROW()-8))</f>
        <v>0</v>
      </c>
      <c r="G822" s="27">
        <f>IF($A822="",0,INDEX(Transactions!$P:$P,ROW()-8))</f>
        <v>0</v>
      </c>
    </row>
    <row r="823" spans="1:7" ht="15" customHeight="1" x14ac:dyDescent="0.15">
      <c r="A823" t="str">
        <f>IF(INDEX(Transactions!$J:$J,ROW()-8)="","",INDEX(Transactions!$J:$J,ROW()-8))</f>
        <v/>
      </c>
      <c r="B823" s="293">
        <f ca="1">IF($A823="",TODAY(),INDEX(Transactions!$G:$G,ROW()-8))</f>
        <v>46229</v>
      </c>
      <c r="C823" t="str">
        <f>IF($A823="","",INDEX(Transactions!$A:$A,ROW()-8))</f>
        <v/>
      </c>
      <c r="D823" s="27">
        <f>IF($A823="",0,INDEX(Transactions!$H:$H,ROW()-8))</f>
        <v>0</v>
      </c>
      <c r="E823">
        <f>IF($A823="",1,INDEX(Transactions!$N:$N,ROW()-8))</f>
        <v>1</v>
      </c>
      <c r="F823" s="27">
        <f>IF($A823="",0,INDEX(Transactions!$O:$O,ROW()-8))</f>
        <v>0</v>
      </c>
      <c r="G823" s="27">
        <f>IF($A823="",0,INDEX(Transactions!$P:$P,ROW()-8))</f>
        <v>0</v>
      </c>
    </row>
    <row r="824" spans="1:7" ht="15" customHeight="1" x14ac:dyDescent="0.15">
      <c r="A824" t="str">
        <f>IF(INDEX(Transactions!$J:$J,ROW()-8)="","",INDEX(Transactions!$J:$J,ROW()-8))</f>
        <v/>
      </c>
      <c r="B824" s="293">
        <f ca="1">IF($A824="",TODAY(),INDEX(Transactions!$G:$G,ROW()-8))</f>
        <v>46229</v>
      </c>
      <c r="C824" t="str">
        <f>IF($A824="","",INDEX(Transactions!$A:$A,ROW()-8))</f>
        <v/>
      </c>
      <c r="D824" s="27">
        <f>IF($A824="",0,INDEX(Transactions!$H:$H,ROW()-8))</f>
        <v>0</v>
      </c>
      <c r="E824">
        <f>IF($A824="",1,INDEX(Transactions!$N:$N,ROW()-8))</f>
        <v>1</v>
      </c>
      <c r="F824" s="27">
        <f>IF($A824="",0,INDEX(Transactions!$O:$O,ROW()-8))</f>
        <v>0</v>
      </c>
      <c r="G824" s="27">
        <f>IF($A824="",0,INDEX(Transactions!$P:$P,ROW()-8))</f>
        <v>0</v>
      </c>
    </row>
    <row r="825" spans="1:7" ht="15" customHeight="1" x14ac:dyDescent="0.15">
      <c r="A825" t="str">
        <f>IF(INDEX(Transactions!$J:$J,ROW()-8)="","",INDEX(Transactions!$J:$J,ROW()-8))</f>
        <v/>
      </c>
      <c r="B825" s="293">
        <f ca="1">IF($A825="",TODAY(),INDEX(Transactions!$G:$G,ROW()-8))</f>
        <v>46229</v>
      </c>
      <c r="C825" t="str">
        <f>IF($A825="","",INDEX(Transactions!$A:$A,ROW()-8))</f>
        <v/>
      </c>
      <c r="D825" s="27">
        <f>IF($A825="",0,INDEX(Transactions!$H:$H,ROW()-8))</f>
        <v>0</v>
      </c>
      <c r="E825">
        <f>IF($A825="",1,INDEX(Transactions!$N:$N,ROW()-8))</f>
        <v>1</v>
      </c>
      <c r="F825" s="27">
        <f>IF($A825="",0,INDEX(Transactions!$O:$O,ROW()-8))</f>
        <v>0</v>
      </c>
      <c r="G825" s="27">
        <f>IF($A825="",0,INDEX(Transactions!$P:$P,ROW()-8))</f>
        <v>0</v>
      </c>
    </row>
    <row r="826" spans="1:7" ht="15" customHeight="1" x14ac:dyDescent="0.15">
      <c r="A826" t="str">
        <f>IF(INDEX(Transactions!$J:$J,ROW()-8)="","",INDEX(Transactions!$J:$J,ROW()-8))</f>
        <v/>
      </c>
      <c r="B826" s="293">
        <f ca="1">IF($A826="",TODAY(),INDEX(Transactions!$G:$G,ROW()-8))</f>
        <v>46229</v>
      </c>
      <c r="C826" t="str">
        <f>IF($A826="","",INDEX(Transactions!$A:$A,ROW()-8))</f>
        <v/>
      </c>
      <c r="D826" s="27">
        <f>IF($A826="",0,INDEX(Transactions!$H:$H,ROW()-8))</f>
        <v>0</v>
      </c>
      <c r="E826">
        <f>IF($A826="",1,INDEX(Transactions!$N:$N,ROW()-8))</f>
        <v>1</v>
      </c>
      <c r="F826" s="27">
        <f>IF($A826="",0,INDEX(Transactions!$O:$O,ROW()-8))</f>
        <v>0</v>
      </c>
      <c r="G826" s="27">
        <f>IF($A826="",0,INDEX(Transactions!$P:$P,ROW()-8))</f>
        <v>0</v>
      </c>
    </row>
    <row r="827" spans="1:7" ht="15" customHeight="1" x14ac:dyDescent="0.15">
      <c r="A827" t="str">
        <f>IF(INDEX(Transactions!$J:$J,ROW()-8)="","",INDEX(Transactions!$J:$J,ROW()-8))</f>
        <v/>
      </c>
      <c r="B827" s="293">
        <f ca="1">IF($A827="",TODAY(),INDEX(Transactions!$G:$G,ROW()-8))</f>
        <v>46229</v>
      </c>
      <c r="C827" t="str">
        <f>IF($A827="","",INDEX(Transactions!$A:$A,ROW()-8))</f>
        <v/>
      </c>
      <c r="D827" s="27">
        <f>IF($A827="",0,INDEX(Transactions!$H:$H,ROW()-8))</f>
        <v>0</v>
      </c>
      <c r="E827">
        <f>IF($A827="",1,INDEX(Transactions!$N:$N,ROW()-8))</f>
        <v>1</v>
      </c>
      <c r="F827" s="27">
        <f>IF($A827="",0,INDEX(Transactions!$O:$O,ROW()-8))</f>
        <v>0</v>
      </c>
      <c r="G827" s="27">
        <f>IF($A827="",0,INDEX(Transactions!$P:$P,ROW()-8))</f>
        <v>0</v>
      </c>
    </row>
    <row r="828" spans="1:7" ht="15" customHeight="1" x14ac:dyDescent="0.15">
      <c r="A828" t="str">
        <f>IF(INDEX(Transactions!$J:$J,ROW()-8)="","",INDEX(Transactions!$J:$J,ROW()-8))</f>
        <v/>
      </c>
      <c r="B828" s="293">
        <f ca="1">IF($A828="",TODAY(),INDEX(Transactions!$G:$G,ROW()-8))</f>
        <v>46229</v>
      </c>
      <c r="C828" t="str">
        <f>IF($A828="","",INDEX(Transactions!$A:$A,ROW()-8))</f>
        <v/>
      </c>
      <c r="D828" s="27">
        <f>IF($A828="",0,INDEX(Transactions!$H:$H,ROW()-8))</f>
        <v>0</v>
      </c>
      <c r="E828">
        <f>IF($A828="",1,INDEX(Transactions!$N:$N,ROW()-8))</f>
        <v>1</v>
      </c>
      <c r="F828" s="27">
        <f>IF($A828="",0,INDEX(Transactions!$O:$O,ROW()-8))</f>
        <v>0</v>
      </c>
      <c r="G828" s="27">
        <f>IF($A828="",0,INDEX(Transactions!$P:$P,ROW()-8))</f>
        <v>0</v>
      </c>
    </row>
    <row r="829" spans="1:7" ht="15" customHeight="1" x14ac:dyDescent="0.15">
      <c r="A829" t="str">
        <f>IF(INDEX(Transactions!$J:$J,ROW()-8)="","",INDEX(Transactions!$J:$J,ROW()-8))</f>
        <v/>
      </c>
      <c r="B829" s="293">
        <f ca="1">IF($A829="",TODAY(),INDEX(Transactions!$G:$G,ROW()-8))</f>
        <v>46229</v>
      </c>
      <c r="C829" t="str">
        <f>IF($A829="","",INDEX(Transactions!$A:$A,ROW()-8))</f>
        <v/>
      </c>
      <c r="D829" s="27">
        <f>IF($A829="",0,INDEX(Transactions!$H:$H,ROW()-8))</f>
        <v>0</v>
      </c>
      <c r="E829">
        <f>IF($A829="",1,INDEX(Transactions!$N:$N,ROW()-8))</f>
        <v>1</v>
      </c>
      <c r="F829" s="27">
        <f>IF($A829="",0,INDEX(Transactions!$O:$O,ROW()-8))</f>
        <v>0</v>
      </c>
      <c r="G829" s="27">
        <f>IF($A829="",0,INDEX(Transactions!$P:$P,ROW()-8))</f>
        <v>0</v>
      </c>
    </row>
    <row r="830" spans="1:7" ht="15" customHeight="1" x14ac:dyDescent="0.15">
      <c r="A830" t="str">
        <f>IF(INDEX(Transactions!$J:$J,ROW()-8)="","",INDEX(Transactions!$J:$J,ROW()-8))</f>
        <v/>
      </c>
      <c r="B830" s="293">
        <f ca="1">IF($A830="",TODAY(),INDEX(Transactions!$G:$G,ROW()-8))</f>
        <v>46229</v>
      </c>
      <c r="C830" t="str">
        <f>IF($A830="","",INDEX(Transactions!$A:$A,ROW()-8))</f>
        <v/>
      </c>
      <c r="D830" s="27">
        <f>IF($A830="",0,INDEX(Transactions!$H:$H,ROW()-8))</f>
        <v>0</v>
      </c>
      <c r="E830">
        <f>IF($A830="",1,INDEX(Transactions!$N:$N,ROW()-8))</f>
        <v>1</v>
      </c>
      <c r="F830" s="27">
        <f>IF($A830="",0,INDEX(Transactions!$O:$O,ROW()-8))</f>
        <v>0</v>
      </c>
      <c r="G830" s="27">
        <f>IF($A830="",0,INDEX(Transactions!$P:$P,ROW()-8))</f>
        <v>0</v>
      </c>
    </row>
    <row r="831" spans="1:7" ht="15" customHeight="1" x14ac:dyDescent="0.15">
      <c r="A831" t="str">
        <f>IF(INDEX(Transactions!$J:$J,ROW()-8)="","",INDEX(Transactions!$J:$J,ROW()-8))</f>
        <v/>
      </c>
      <c r="B831" s="293">
        <f ca="1">IF($A831="",TODAY(),INDEX(Transactions!$G:$G,ROW()-8))</f>
        <v>46229</v>
      </c>
      <c r="C831" t="str">
        <f>IF($A831="","",INDEX(Transactions!$A:$A,ROW()-8))</f>
        <v/>
      </c>
      <c r="D831" s="27">
        <f>IF($A831="",0,INDEX(Transactions!$H:$H,ROW()-8))</f>
        <v>0</v>
      </c>
      <c r="E831">
        <f>IF($A831="",1,INDEX(Transactions!$N:$N,ROW()-8))</f>
        <v>1</v>
      </c>
      <c r="F831" s="27">
        <f>IF($A831="",0,INDEX(Transactions!$O:$O,ROW()-8))</f>
        <v>0</v>
      </c>
      <c r="G831" s="27">
        <f>IF($A831="",0,INDEX(Transactions!$P:$P,ROW()-8))</f>
        <v>0</v>
      </c>
    </row>
    <row r="832" spans="1:7" ht="15" customHeight="1" x14ac:dyDescent="0.15">
      <c r="A832" t="str">
        <f>IF(INDEX(Transactions!$J:$J,ROW()-8)="","",INDEX(Transactions!$J:$J,ROW()-8))</f>
        <v/>
      </c>
      <c r="B832" s="293">
        <f ca="1">IF($A832="",TODAY(),INDEX(Transactions!$G:$G,ROW()-8))</f>
        <v>46229</v>
      </c>
      <c r="C832" t="str">
        <f>IF($A832="","",INDEX(Transactions!$A:$A,ROW()-8))</f>
        <v/>
      </c>
      <c r="D832" s="27">
        <f>IF($A832="",0,INDEX(Transactions!$H:$H,ROW()-8))</f>
        <v>0</v>
      </c>
      <c r="E832">
        <f>IF($A832="",1,INDEX(Transactions!$N:$N,ROW()-8))</f>
        <v>1</v>
      </c>
      <c r="F832" s="27">
        <f>IF($A832="",0,INDEX(Transactions!$O:$O,ROW()-8))</f>
        <v>0</v>
      </c>
      <c r="G832" s="27">
        <f>IF($A832="",0,INDEX(Transactions!$P:$P,ROW()-8))</f>
        <v>0</v>
      </c>
    </row>
    <row r="833" spans="1:7" ht="15" customHeight="1" x14ac:dyDescent="0.15">
      <c r="A833" t="str">
        <f>IF(INDEX(Transactions!$J:$J,ROW()-8)="","",INDEX(Transactions!$J:$J,ROW()-8))</f>
        <v/>
      </c>
      <c r="B833" s="293">
        <f ca="1">IF($A833="",TODAY(),INDEX(Transactions!$G:$G,ROW()-8))</f>
        <v>46229</v>
      </c>
      <c r="C833" t="str">
        <f>IF($A833="","",INDEX(Transactions!$A:$A,ROW()-8))</f>
        <v/>
      </c>
      <c r="D833" s="27">
        <f>IF($A833="",0,INDEX(Transactions!$H:$H,ROW()-8))</f>
        <v>0</v>
      </c>
      <c r="E833">
        <f>IF($A833="",1,INDEX(Transactions!$N:$N,ROW()-8))</f>
        <v>1</v>
      </c>
      <c r="F833" s="27">
        <f>IF($A833="",0,INDEX(Transactions!$O:$O,ROW()-8))</f>
        <v>0</v>
      </c>
      <c r="G833" s="27">
        <f>IF($A833="",0,INDEX(Transactions!$P:$P,ROW()-8))</f>
        <v>0</v>
      </c>
    </row>
    <row r="834" spans="1:7" ht="15" customHeight="1" x14ac:dyDescent="0.15">
      <c r="A834" t="str">
        <f>IF(INDEX(Transactions!$J:$J,ROW()-8)="","",INDEX(Transactions!$J:$J,ROW()-8))</f>
        <v/>
      </c>
      <c r="B834" s="293">
        <f ca="1">IF($A834="",TODAY(),INDEX(Transactions!$G:$G,ROW()-8))</f>
        <v>46229</v>
      </c>
      <c r="C834" t="str">
        <f>IF($A834="","",INDEX(Transactions!$A:$A,ROW()-8))</f>
        <v/>
      </c>
      <c r="D834" s="27">
        <f>IF($A834="",0,INDEX(Transactions!$H:$H,ROW()-8))</f>
        <v>0</v>
      </c>
      <c r="E834">
        <f>IF($A834="",1,INDEX(Transactions!$N:$N,ROW()-8))</f>
        <v>1</v>
      </c>
      <c r="F834" s="27">
        <f>IF($A834="",0,INDEX(Transactions!$O:$O,ROW()-8))</f>
        <v>0</v>
      </c>
      <c r="G834" s="27">
        <f>IF($A834="",0,INDEX(Transactions!$P:$P,ROW()-8))</f>
        <v>0</v>
      </c>
    </row>
    <row r="835" spans="1:7" ht="15" customHeight="1" x14ac:dyDescent="0.15">
      <c r="A835" t="str">
        <f>IF(INDEX(Transactions!$J:$J,ROW()-8)="","",INDEX(Transactions!$J:$J,ROW()-8))</f>
        <v/>
      </c>
      <c r="B835" s="293">
        <f ca="1">IF($A835="",TODAY(),INDEX(Transactions!$G:$G,ROW()-8))</f>
        <v>46229</v>
      </c>
      <c r="C835" t="str">
        <f>IF($A835="","",INDEX(Transactions!$A:$A,ROW()-8))</f>
        <v/>
      </c>
      <c r="D835" s="27">
        <f>IF($A835="",0,INDEX(Transactions!$H:$H,ROW()-8))</f>
        <v>0</v>
      </c>
      <c r="E835">
        <f>IF($A835="",1,INDEX(Transactions!$N:$N,ROW()-8))</f>
        <v>1</v>
      </c>
      <c r="F835" s="27">
        <f>IF($A835="",0,INDEX(Transactions!$O:$O,ROW()-8))</f>
        <v>0</v>
      </c>
      <c r="G835" s="27">
        <f>IF($A835="",0,INDEX(Transactions!$P:$P,ROW()-8))</f>
        <v>0</v>
      </c>
    </row>
    <row r="836" spans="1:7" ht="15" customHeight="1" x14ac:dyDescent="0.15">
      <c r="A836" t="str">
        <f>IF(INDEX(Transactions!$J:$J,ROW()-8)="","",INDEX(Transactions!$J:$J,ROW()-8))</f>
        <v/>
      </c>
      <c r="B836" s="293">
        <f ca="1">IF($A836="",TODAY(),INDEX(Transactions!$G:$G,ROW()-8))</f>
        <v>46229</v>
      </c>
      <c r="C836" t="str">
        <f>IF($A836="","",INDEX(Transactions!$A:$A,ROW()-8))</f>
        <v/>
      </c>
      <c r="D836" s="27">
        <f>IF($A836="",0,INDEX(Transactions!$H:$H,ROW()-8))</f>
        <v>0</v>
      </c>
      <c r="E836">
        <f>IF($A836="",1,INDEX(Transactions!$N:$N,ROW()-8))</f>
        <v>1</v>
      </c>
      <c r="F836" s="27">
        <f>IF($A836="",0,INDEX(Transactions!$O:$O,ROW()-8))</f>
        <v>0</v>
      </c>
      <c r="G836" s="27">
        <f>IF($A836="",0,INDEX(Transactions!$P:$P,ROW()-8))</f>
        <v>0</v>
      </c>
    </row>
    <row r="837" spans="1:7" ht="15" customHeight="1" x14ac:dyDescent="0.15">
      <c r="A837" t="str">
        <f>IF(INDEX(Transactions!$J:$J,ROW()-8)="","",INDEX(Transactions!$J:$J,ROW()-8))</f>
        <v/>
      </c>
      <c r="B837" s="293">
        <f ca="1">IF($A837="",TODAY(),INDEX(Transactions!$G:$G,ROW()-8))</f>
        <v>46229</v>
      </c>
      <c r="C837" t="str">
        <f>IF($A837="","",INDEX(Transactions!$A:$A,ROW()-8))</f>
        <v/>
      </c>
      <c r="D837" s="27">
        <f>IF($A837="",0,INDEX(Transactions!$H:$H,ROW()-8))</f>
        <v>0</v>
      </c>
      <c r="E837">
        <f>IF($A837="",1,INDEX(Transactions!$N:$N,ROW()-8))</f>
        <v>1</v>
      </c>
      <c r="F837" s="27">
        <f>IF($A837="",0,INDEX(Transactions!$O:$O,ROW()-8))</f>
        <v>0</v>
      </c>
      <c r="G837" s="27">
        <f>IF($A837="",0,INDEX(Transactions!$P:$P,ROW()-8))</f>
        <v>0</v>
      </c>
    </row>
    <row r="838" spans="1:7" ht="15" customHeight="1" x14ac:dyDescent="0.15">
      <c r="A838" t="str">
        <f>IF(INDEX(Transactions!$J:$J,ROW()-8)="","",INDEX(Transactions!$J:$J,ROW()-8))</f>
        <v/>
      </c>
      <c r="B838" s="293">
        <f ca="1">IF($A838="",TODAY(),INDEX(Transactions!$G:$G,ROW()-8))</f>
        <v>46229</v>
      </c>
      <c r="C838" t="str">
        <f>IF($A838="","",INDEX(Transactions!$A:$A,ROW()-8))</f>
        <v/>
      </c>
      <c r="D838" s="27">
        <f>IF($A838="",0,INDEX(Transactions!$H:$H,ROW()-8))</f>
        <v>0</v>
      </c>
      <c r="E838">
        <f>IF($A838="",1,INDEX(Transactions!$N:$N,ROW()-8))</f>
        <v>1</v>
      </c>
      <c r="F838" s="27">
        <f>IF($A838="",0,INDEX(Transactions!$O:$O,ROW()-8))</f>
        <v>0</v>
      </c>
      <c r="G838" s="27">
        <f>IF($A838="",0,INDEX(Transactions!$P:$P,ROW()-8))</f>
        <v>0</v>
      </c>
    </row>
    <row r="839" spans="1:7" ht="15" customHeight="1" x14ac:dyDescent="0.15">
      <c r="A839" t="str">
        <f>IF(INDEX(Transactions!$J:$J,ROW()-8)="","",INDEX(Transactions!$J:$J,ROW()-8))</f>
        <v/>
      </c>
      <c r="B839" s="293">
        <f ca="1">IF($A839="",TODAY(),INDEX(Transactions!$G:$G,ROW()-8))</f>
        <v>46229</v>
      </c>
      <c r="C839" t="str">
        <f>IF($A839="","",INDEX(Transactions!$A:$A,ROW()-8))</f>
        <v/>
      </c>
      <c r="D839" s="27">
        <f>IF($A839="",0,INDEX(Transactions!$H:$H,ROW()-8))</f>
        <v>0</v>
      </c>
      <c r="E839">
        <f>IF($A839="",1,INDEX(Transactions!$N:$N,ROW()-8))</f>
        <v>1</v>
      </c>
      <c r="F839" s="27">
        <f>IF($A839="",0,INDEX(Transactions!$O:$O,ROW()-8))</f>
        <v>0</v>
      </c>
      <c r="G839" s="27">
        <f>IF($A839="",0,INDEX(Transactions!$P:$P,ROW()-8))</f>
        <v>0</v>
      </c>
    </row>
    <row r="840" spans="1:7" ht="15" customHeight="1" x14ac:dyDescent="0.15">
      <c r="A840" t="str">
        <f>IF(INDEX(Transactions!$J:$J,ROW()-8)="","",INDEX(Transactions!$J:$J,ROW()-8))</f>
        <v/>
      </c>
      <c r="B840" s="293">
        <f ca="1">IF($A840="",TODAY(),INDEX(Transactions!$G:$G,ROW()-8))</f>
        <v>46229</v>
      </c>
      <c r="C840" t="str">
        <f>IF($A840="","",INDEX(Transactions!$A:$A,ROW()-8))</f>
        <v/>
      </c>
      <c r="D840" s="27">
        <f>IF($A840="",0,INDEX(Transactions!$H:$H,ROW()-8))</f>
        <v>0</v>
      </c>
      <c r="E840">
        <f>IF($A840="",1,INDEX(Transactions!$N:$N,ROW()-8))</f>
        <v>1</v>
      </c>
      <c r="F840" s="27">
        <f>IF($A840="",0,INDEX(Transactions!$O:$O,ROW()-8))</f>
        <v>0</v>
      </c>
      <c r="G840" s="27">
        <f>IF($A840="",0,INDEX(Transactions!$P:$P,ROW()-8))</f>
        <v>0</v>
      </c>
    </row>
    <row r="841" spans="1:7" ht="15" customHeight="1" x14ac:dyDescent="0.15">
      <c r="A841" t="str">
        <f>IF(INDEX(Transactions!$J:$J,ROW()-8)="","",INDEX(Transactions!$J:$J,ROW()-8))</f>
        <v/>
      </c>
      <c r="B841" s="293">
        <f ca="1">IF($A841="",TODAY(),INDEX(Transactions!$G:$G,ROW()-8))</f>
        <v>46229</v>
      </c>
      <c r="C841" t="str">
        <f>IF($A841="","",INDEX(Transactions!$A:$A,ROW()-8))</f>
        <v/>
      </c>
      <c r="D841" s="27">
        <f>IF($A841="",0,INDEX(Transactions!$H:$H,ROW()-8))</f>
        <v>0</v>
      </c>
      <c r="E841">
        <f>IF($A841="",1,INDEX(Transactions!$N:$N,ROW()-8))</f>
        <v>1</v>
      </c>
      <c r="F841" s="27">
        <f>IF($A841="",0,INDEX(Transactions!$O:$O,ROW()-8))</f>
        <v>0</v>
      </c>
      <c r="G841" s="27">
        <f>IF($A841="",0,INDEX(Transactions!$P:$P,ROW()-8))</f>
        <v>0</v>
      </c>
    </row>
    <row r="842" spans="1:7" ht="15" customHeight="1" x14ac:dyDescent="0.15">
      <c r="A842" t="str">
        <f>IF(INDEX(Transactions!$J:$J,ROW()-8)="","",INDEX(Transactions!$J:$J,ROW()-8))</f>
        <v/>
      </c>
      <c r="B842" s="293">
        <f ca="1">IF($A842="",TODAY(),INDEX(Transactions!$G:$G,ROW()-8))</f>
        <v>46229</v>
      </c>
      <c r="C842" t="str">
        <f>IF($A842="","",INDEX(Transactions!$A:$A,ROW()-8))</f>
        <v/>
      </c>
      <c r="D842" s="27">
        <f>IF($A842="",0,INDEX(Transactions!$H:$H,ROW()-8))</f>
        <v>0</v>
      </c>
      <c r="E842">
        <f>IF($A842="",1,INDEX(Transactions!$N:$N,ROW()-8))</f>
        <v>1</v>
      </c>
      <c r="F842" s="27">
        <f>IF($A842="",0,INDEX(Transactions!$O:$O,ROW()-8))</f>
        <v>0</v>
      </c>
      <c r="G842" s="27">
        <f>IF($A842="",0,INDEX(Transactions!$P:$P,ROW()-8))</f>
        <v>0</v>
      </c>
    </row>
    <row r="843" spans="1:7" ht="15" customHeight="1" x14ac:dyDescent="0.15">
      <c r="A843" t="str">
        <f>IF(INDEX(Transactions!$J:$J,ROW()-8)="","",INDEX(Transactions!$J:$J,ROW()-8))</f>
        <v/>
      </c>
      <c r="B843" s="293">
        <f ca="1">IF($A843="",TODAY(),INDEX(Transactions!$G:$G,ROW()-8))</f>
        <v>46229</v>
      </c>
      <c r="C843" t="str">
        <f>IF($A843="","",INDEX(Transactions!$A:$A,ROW()-8))</f>
        <v/>
      </c>
      <c r="D843" s="27">
        <f>IF($A843="",0,INDEX(Transactions!$H:$H,ROW()-8))</f>
        <v>0</v>
      </c>
      <c r="E843">
        <f>IF($A843="",1,INDEX(Transactions!$N:$N,ROW()-8))</f>
        <v>1</v>
      </c>
      <c r="F843" s="27">
        <f>IF($A843="",0,INDEX(Transactions!$O:$O,ROW()-8))</f>
        <v>0</v>
      </c>
      <c r="G843" s="27">
        <f>IF($A843="",0,INDEX(Transactions!$P:$P,ROW()-8))</f>
        <v>0</v>
      </c>
    </row>
    <row r="844" spans="1:7" ht="15" customHeight="1" x14ac:dyDescent="0.15">
      <c r="A844" t="str">
        <f>IF(INDEX(Transactions!$J:$J,ROW()-8)="","",INDEX(Transactions!$J:$J,ROW()-8))</f>
        <v/>
      </c>
      <c r="B844" s="293">
        <f ca="1">IF($A844="",TODAY(),INDEX(Transactions!$G:$G,ROW()-8))</f>
        <v>46229</v>
      </c>
      <c r="C844" t="str">
        <f>IF($A844="","",INDEX(Transactions!$A:$A,ROW()-8))</f>
        <v/>
      </c>
      <c r="D844" s="27">
        <f>IF($A844="",0,INDEX(Transactions!$H:$H,ROW()-8))</f>
        <v>0</v>
      </c>
      <c r="E844">
        <f>IF($A844="",1,INDEX(Transactions!$N:$N,ROW()-8))</f>
        <v>1</v>
      </c>
      <c r="F844" s="27">
        <f>IF($A844="",0,INDEX(Transactions!$O:$O,ROW()-8))</f>
        <v>0</v>
      </c>
      <c r="G844" s="27">
        <f>IF($A844="",0,INDEX(Transactions!$P:$P,ROW()-8))</f>
        <v>0</v>
      </c>
    </row>
    <row r="845" spans="1:7" ht="15" customHeight="1" x14ac:dyDescent="0.15">
      <c r="A845" t="str">
        <f>IF(INDEX(Transactions!$J:$J,ROW()-8)="","",INDEX(Transactions!$J:$J,ROW()-8))</f>
        <v/>
      </c>
      <c r="B845" s="293">
        <f ca="1">IF($A845="",TODAY(),INDEX(Transactions!$G:$G,ROW()-8))</f>
        <v>46229</v>
      </c>
      <c r="C845" t="str">
        <f>IF($A845="","",INDEX(Transactions!$A:$A,ROW()-8))</f>
        <v/>
      </c>
      <c r="D845" s="27">
        <f>IF($A845="",0,INDEX(Transactions!$H:$H,ROW()-8))</f>
        <v>0</v>
      </c>
      <c r="E845">
        <f>IF($A845="",1,INDEX(Transactions!$N:$N,ROW()-8))</f>
        <v>1</v>
      </c>
      <c r="F845" s="27">
        <f>IF($A845="",0,INDEX(Transactions!$O:$O,ROW()-8))</f>
        <v>0</v>
      </c>
      <c r="G845" s="27">
        <f>IF($A845="",0,INDEX(Transactions!$P:$P,ROW()-8))</f>
        <v>0</v>
      </c>
    </row>
    <row r="846" spans="1:7" ht="15" customHeight="1" x14ac:dyDescent="0.15">
      <c r="A846" t="str">
        <f>IF(INDEX(Transactions!$J:$J,ROW()-8)="","",INDEX(Transactions!$J:$J,ROW()-8))</f>
        <v/>
      </c>
      <c r="B846" s="293">
        <f ca="1">IF($A846="",TODAY(),INDEX(Transactions!$G:$G,ROW()-8))</f>
        <v>46229</v>
      </c>
      <c r="C846" t="str">
        <f>IF($A846="","",INDEX(Transactions!$A:$A,ROW()-8))</f>
        <v/>
      </c>
      <c r="D846" s="27">
        <f>IF($A846="",0,INDEX(Transactions!$H:$H,ROW()-8))</f>
        <v>0</v>
      </c>
      <c r="E846">
        <f>IF($A846="",1,INDEX(Transactions!$N:$N,ROW()-8))</f>
        <v>1</v>
      </c>
      <c r="F846" s="27">
        <f>IF($A846="",0,INDEX(Transactions!$O:$O,ROW()-8))</f>
        <v>0</v>
      </c>
      <c r="G846" s="27">
        <f>IF($A846="",0,INDEX(Transactions!$P:$P,ROW()-8))</f>
        <v>0</v>
      </c>
    </row>
    <row r="847" spans="1:7" ht="15" customHeight="1" x14ac:dyDescent="0.15">
      <c r="A847" t="str">
        <f>IF(INDEX(Transactions!$J:$J,ROW()-8)="","",INDEX(Transactions!$J:$J,ROW()-8))</f>
        <v/>
      </c>
      <c r="B847" s="293">
        <f ca="1">IF($A847="",TODAY(),INDEX(Transactions!$G:$G,ROW()-8))</f>
        <v>46229</v>
      </c>
      <c r="C847" t="str">
        <f>IF($A847="","",INDEX(Transactions!$A:$A,ROW()-8))</f>
        <v/>
      </c>
      <c r="D847" s="27">
        <f>IF($A847="",0,INDEX(Transactions!$H:$H,ROW()-8))</f>
        <v>0</v>
      </c>
      <c r="E847">
        <f>IF($A847="",1,INDEX(Transactions!$N:$N,ROW()-8))</f>
        <v>1</v>
      </c>
      <c r="F847" s="27">
        <f>IF($A847="",0,INDEX(Transactions!$O:$O,ROW()-8))</f>
        <v>0</v>
      </c>
      <c r="G847" s="27">
        <f>IF($A847="",0,INDEX(Transactions!$P:$P,ROW()-8))</f>
        <v>0</v>
      </c>
    </row>
    <row r="848" spans="1:7" ht="15" customHeight="1" x14ac:dyDescent="0.15">
      <c r="A848" t="str">
        <f>IF(INDEX(Transactions!$J:$J,ROW()-8)="","",INDEX(Transactions!$J:$J,ROW()-8))</f>
        <v/>
      </c>
      <c r="B848" s="293">
        <f ca="1">IF($A848="",TODAY(),INDEX(Transactions!$G:$G,ROW()-8))</f>
        <v>46229</v>
      </c>
      <c r="C848" t="str">
        <f>IF($A848="","",INDEX(Transactions!$A:$A,ROW()-8))</f>
        <v/>
      </c>
      <c r="D848" s="27">
        <f>IF($A848="",0,INDEX(Transactions!$H:$H,ROW()-8))</f>
        <v>0</v>
      </c>
      <c r="E848">
        <f>IF($A848="",1,INDEX(Transactions!$N:$N,ROW()-8))</f>
        <v>1</v>
      </c>
      <c r="F848" s="27">
        <f>IF($A848="",0,INDEX(Transactions!$O:$O,ROW()-8))</f>
        <v>0</v>
      </c>
      <c r="G848" s="27">
        <f>IF($A848="",0,INDEX(Transactions!$P:$P,ROW()-8))</f>
        <v>0</v>
      </c>
    </row>
    <row r="849" spans="1:7" ht="15" customHeight="1" x14ac:dyDescent="0.15">
      <c r="A849" t="str">
        <f>IF(INDEX(Transactions!$J:$J,ROW()-8)="","",INDEX(Transactions!$J:$J,ROW()-8))</f>
        <v/>
      </c>
      <c r="B849" s="293">
        <f ca="1">IF($A849="",TODAY(),INDEX(Transactions!$G:$G,ROW()-8))</f>
        <v>46229</v>
      </c>
      <c r="C849" t="str">
        <f>IF($A849="","",INDEX(Transactions!$A:$A,ROW()-8))</f>
        <v/>
      </c>
      <c r="D849" s="27">
        <f>IF($A849="",0,INDEX(Transactions!$H:$H,ROW()-8))</f>
        <v>0</v>
      </c>
      <c r="E849">
        <f>IF($A849="",1,INDEX(Transactions!$N:$N,ROW()-8))</f>
        <v>1</v>
      </c>
      <c r="F849" s="27">
        <f>IF($A849="",0,INDEX(Transactions!$O:$O,ROW()-8))</f>
        <v>0</v>
      </c>
      <c r="G849" s="27">
        <f>IF($A849="",0,INDEX(Transactions!$P:$P,ROW()-8))</f>
        <v>0</v>
      </c>
    </row>
    <row r="850" spans="1:7" ht="15" customHeight="1" x14ac:dyDescent="0.15">
      <c r="A850" t="str">
        <f>IF(INDEX(Transactions!$J:$J,ROW()-8)="","",INDEX(Transactions!$J:$J,ROW()-8))</f>
        <v/>
      </c>
      <c r="B850" s="293">
        <f ca="1">IF($A850="",TODAY(),INDEX(Transactions!$G:$G,ROW()-8))</f>
        <v>46229</v>
      </c>
      <c r="C850" t="str">
        <f>IF($A850="","",INDEX(Transactions!$A:$A,ROW()-8))</f>
        <v/>
      </c>
      <c r="D850" s="27">
        <f>IF($A850="",0,INDEX(Transactions!$H:$H,ROW()-8))</f>
        <v>0</v>
      </c>
      <c r="E850">
        <f>IF($A850="",1,INDEX(Transactions!$N:$N,ROW()-8))</f>
        <v>1</v>
      </c>
      <c r="F850" s="27">
        <f>IF($A850="",0,INDEX(Transactions!$O:$O,ROW()-8))</f>
        <v>0</v>
      </c>
      <c r="G850" s="27">
        <f>IF($A850="",0,INDEX(Transactions!$P:$P,ROW()-8))</f>
        <v>0</v>
      </c>
    </row>
    <row r="851" spans="1:7" ht="15" customHeight="1" x14ac:dyDescent="0.15">
      <c r="A851" t="str">
        <f>IF(INDEX(Transactions!$J:$J,ROW()-8)="","",INDEX(Transactions!$J:$J,ROW()-8))</f>
        <v/>
      </c>
      <c r="B851" s="293">
        <f ca="1">IF($A851="",TODAY(),INDEX(Transactions!$G:$G,ROW()-8))</f>
        <v>46229</v>
      </c>
      <c r="C851" t="str">
        <f>IF($A851="","",INDEX(Transactions!$A:$A,ROW()-8))</f>
        <v/>
      </c>
      <c r="D851" s="27">
        <f>IF($A851="",0,INDEX(Transactions!$H:$H,ROW()-8))</f>
        <v>0</v>
      </c>
      <c r="E851">
        <f>IF($A851="",1,INDEX(Transactions!$N:$N,ROW()-8))</f>
        <v>1</v>
      </c>
      <c r="F851" s="27">
        <f>IF($A851="",0,INDEX(Transactions!$O:$O,ROW()-8))</f>
        <v>0</v>
      </c>
      <c r="G851" s="27">
        <f>IF($A851="",0,INDEX(Transactions!$P:$P,ROW()-8))</f>
        <v>0</v>
      </c>
    </row>
    <row r="852" spans="1:7" ht="15" customHeight="1" x14ac:dyDescent="0.15">
      <c r="A852" t="str">
        <f>IF(INDEX(Transactions!$J:$J,ROW()-8)="","",INDEX(Transactions!$J:$J,ROW()-8))</f>
        <v/>
      </c>
      <c r="B852" s="293">
        <f ca="1">IF($A852="",TODAY(),INDEX(Transactions!$G:$G,ROW()-8))</f>
        <v>46229</v>
      </c>
      <c r="C852" t="str">
        <f>IF($A852="","",INDEX(Transactions!$A:$A,ROW()-8))</f>
        <v/>
      </c>
      <c r="D852" s="27">
        <f>IF($A852="",0,INDEX(Transactions!$H:$H,ROW()-8))</f>
        <v>0</v>
      </c>
      <c r="E852">
        <f>IF($A852="",1,INDEX(Transactions!$N:$N,ROW()-8))</f>
        <v>1</v>
      </c>
      <c r="F852" s="27">
        <f>IF($A852="",0,INDEX(Transactions!$O:$O,ROW()-8))</f>
        <v>0</v>
      </c>
      <c r="G852" s="27">
        <f>IF($A852="",0,INDEX(Transactions!$P:$P,ROW()-8))</f>
        <v>0</v>
      </c>
    </row>
    <row r="853" spans="1:7" ht="15" customHeight="1" x14ac:dyDescent="0.15">
      <c r="A853" t="str">
        <f>IF(INDEX(Transactions!$J:$J,ROW()-8)="","",INDEX(Transactions!$J:$J,ROW()-8))</f>
        <v/>
      </c>
      <c r="B853" s="293">
        <f ca="1">IF($A853="",TODAY(),INDEX(Transactions!$G:$G,ROW()-8))</f>
        <v>46229</v>
      </c>
      <c r="C853" t="str">
        <f>IF($A853="","",INDEX(Transactions!$A:$A,ROW()-8))</f>
        <v/>
      </c>
      <c r="D853" s="27">
        <f>IF($A853="",0,INDEX(Transactions!$H:$H,ROW()-8))</f>
        <v>0</v>
      </c>
      <c r="E853">
        <f>IF($A853="",1,INDEX(Transactions!$N:$N,ROW()-8))</f>
        <v>1</v>
      </c>
      <c r="F853" s="27">
        <f>IF($A853="",0,INDEX(Transactions!$O:$O,ROW()-8))</f>
        <v>0</v>
      </c>
      <c r="G853" s="27">
        <f>IF($A853="",0,INDEX(Transactions!$P:$P,ROW()-8))</f>
        <v>0</v>
      </c>
    </row>
    <row r="854" spans="1:7" ht="15" customHeight="1" x14ac:dyDescent="0.15">
      <c r="A854" t="str">
        <f>IF(INDEX(Transactions!$J:$J,ROW()-8)="","",INDEX(Transactions!$J:$J,ROW()-8))</f>
        <v/>
      </c>
      <c r="B854" s="293">
        <f ca="1">IF($A854="",TODAY(),INDEX(Transactions!$G:$G,ROW()-8))</f>
        <v>46229</v>
      </c>
      <c r="C854" t="str">
        <f>IF($A854="","",INDEX(Transactions!$A:$A,ROW()-8))</f>
        <v/>
      </c>
      <c r="D854" s="27">
        <f>IF($A854="",0,INDEX(Transactions!$H:$H,ROW()-8))</f>
        <v>0</v>
      </c>
      <c r="E854">
        <f>IF($A854="",1,INDEX(Transactions!$N:$N,ROW()-8))</f>
        <v>1</v>
      </c>
      <c r="F854" s="27">
        <f>IF($A854="",0,INDEX(Transactions!$O:$O,ROW()-8))</f>
        <v>0</v>
      </c>
      <c r="G854" s="27">
        <f>IF($A854="",0,INDEX(Transactions!$P:$P,ROW()-8))</f>
        <v>0</v>
      </c>
    </row>
    <row r="855" spans="1:7" ht="15" customHeight="1" x14ac:dyDescent="0.15">
      <c r="A855" t="str">
        <f>IF(INDEX(Transactions!$J:$J,ROW()-8)="","",INDEX(Transactions!$J:$J,ROW()-8))</f>
        <v/>
      </c>
      <c r="B855" s="293">
        <f ca="1">IF($A855="",TODAY(),INDEX(Transactions!$G:$G,ROW()-8))</f>
        <v>46229</v>
      </c>
      <c r="C855" t="str">
        <f>IF($A855="","",INDEX(Transactions!$A:$A,ROW()-8))</f>
        <v/>
      </c>
      <c r="D855" s="27">
        <f>IF($A855="",0,INDEX(Transactions!$H:$H,ROW()-8))</f>
        <v>0</v>
      </c>
      <c r="E855">
        <f>IF($A855="",1,INDEX(Transactions!$N:$N,ROW()-8))</f>
        <v>1</v>
      </c>
      <c r="F855" s="27">
        <f>IF($A855="",0,INDEX(Transactions!$O:$O,ROW()-8))</f>
        <v>0</v>
      </c>
      <c r="G855" s="27">
        <f>IF($A855="",0,INDEX(Transactions!$P:$P,ROW()-8))</f>
        <v>0</v>
      </c>
    </row>
    <row r="856" spans="1:7" ht="15" customHeight="1" x14ac:dyDescent="0.15">
      <c r="A856" t="str">
        <f>IF(INDEX(Transactions!$J:$J,ROW()-8)="","",INDEX(Transactions!$J:$J,ROW()-8))</f>
        <v/>
      </c>
      <c r="B856" s="293">
        <f ca="1">IF($A856="",TODAY(),INDEX(Transactions!$G:$G,ROW()-8))</f>
        <v>46229</v>
      </c>
      <c r="C856" t="str">
        <f>IF($A856="","",INDEX(Transactions!$A:$A,ROW()-8))</f>
        <v/>
      </c>
      <c r="D856" s="27">
        <f>IF($A856="",0,INDEX(Transactions!$H:$H,ROW()-8))</f>
        <v>0</v>
      </c>
      <c r="E856">
        <f>IF($A856="",1,INDEX(Transactions!$N:$N,ROW()-8))</f>
        <v>1</v>
      </c>
      <c r="F856" s="27">
        <f>IF($A856="",0,INDEX(Transactions!$O:$O,ROW()-8))</f>
        <v>0</v>
      </c>
      <c r="G856" s="27">
        <f>IF($A856="",0,INDEX(Transactions!$P:$P,ROW()-8))</f>
        <v>0</v>
      </c>
    </row>
    <row r="857" spans="1:7" ht="15" customHeight="1" x14ac:dyDescent="0.15">
      <c r="A857" t="str">
        <f>IF(INDEX(Transactions!$J:$J,ROW()-8)="","",INDEX(Transactions!$J:$J,ROW()-8))</f>
        <v/>
      </c>
      <c r="B857" s="293">
        <f ca="1">IF($A857="",TODAY(),INDEX(Transactions!$G:$G,ROW()-8))</f>
        <v>46229</v>
      </c>
      <c r="C857" t="str">
        <f>IF($A857="","",INDEX(Transactions!$A:$A,ROW()-8))</f>
        <v/>
      </c>
      <c r="D857" s="27">
        <f>IF($A857="",0,INDEX(Transactions!$H:$H,ROW()-8))</f>
        <v>0</v>
      </c>
      <c r="E857">
        <f>IF($A857="",1,INDEX(Transactions!$N:$N,ROW()-8))</f>
        <v>1</v>
      </c>
      <c r="F857" s="27">
        <f>IF($A857="",0,INDEX(Transactions!$O:$O,ROW()-8))</f>
        <v>0</v>
      </c>
      <c r="G857" s="27">
        <f>IF($A857="",0,INDEX(Transactions!$P:$P,ROW()-8))</f>
        <v>0</v>
      </c>
    </row>
    <row r="858" spans="1:7" ht="15" customHeight="1" x14ac:dyDescent="0.15">
      <c r="A858" t="str">
        <f>IF(INDEX(Transactions!$J:$J,ROW()-8)="","",INDEX(Transactions!$J:$J,ROW()-8))</f>
        <v/>
      </c>
      <c r="B858" s="293">
        <f ca="1">IF($A858="",TODAY(),INDEX(Transactions!$G:$G,ROW()-8))</f>
        <v>46229</v>
      </c>
      <c r="C858" t="str">
        <f>IF($A858="","",INDEX(Transactions!$A:$A,ROW()-8))</f>
        <v/>
      </c>
      <c r="D858" s="27">
        <f>IF($A858="",0,INDEX(Transactions!$H:$H,ROW()-8))</f>
        <v>0</v>
      </c>
      <c r="E858">
        <f>IF($A858="",1,INDEX(Transactions!$N:$N,ROW()-8))</f>
        <v>1</v>
      </c>
      <c r="F858" s="27">
        <f>IF($A858="",0,INDEX(Transactions!$O:$O,ROW()-8))</f>
        <v>0</v>
      </c>
      <c r="G858" s="27">
        <f>IF($A858="",0,INDEX(Transactions!$P:$P,ROW()-8))</f>
        <v>0</v>
      </c>
    </row>
    <row r="859" spans="1:7" ht="15" customHeight="1" x14ac:dyDescent="0.15">
      <c r="A859" t="str">
        <f>IF(INDEX(Transactions!$J:$J,ROW()-8)="","",INDEX(Transactions!$J:$J,ROW()-8))</f>
        <v/>
      </c>
      <c r="B859" s="293">
        <f ca="1">IF($A859="",TODAY(),INDEX(Transactions!$G:$G,ROW()-8))</f>
        <v>46229</v>
      </c>
      <c r="C859" t="str">
        <f>IF($A859="","",INDEX(Transactions!$A:$A,ROW()-8))</f>
        <v/>
      </c>
      <c r="D859" s="27">
        <f>IF($A859="",0,INDEX(Transactions!$H:$H,ROW()-8))</f>
        <v>0</v>
      </c>
      <c r="E859">
        <f>IF($A859="",1,INDEX(Transactions!$N:$N,ROW()-8))</f>
        <v>1</v>
      </c>
      <c r="F859" s="27">
        <f>IF($A859="",0,INDEX(Transactions!$O:$O,ROW()-8))</f>
        <v>0</v>
      </c>
      <c r="G859" s="27">
        <f>IF($A859="",0,INDEX(Transactions!$P:$P,ROW()-8))</f>
        <v>0</v>
      </c>
    </row>
    <row r="860" spans="1:7" ht="15" customHeight="1" x14ac:dyDescent="0.15">
      <c r="A860" t="str">
        <f>IF(INDEX(Transactions!$J:$J,ROW()-8)="","",INDEX(Transactions!$J:$J,ROW()-8))</f>
        <v/>
      </c>
      <c r="B860" s="293">
        <f ca="1">IF($A860="",TODAY(),INDEX(Transactions!$G:$G,ROW()-8))</f>
        <v>46229</v>
      </c>
      <c r="C860" t="str">
        <f>IF($A860="","",INDEX(Transactions!$A:$A,ROW()-8))</f>
        <v/>
      </c>
      <c r="D860" s="27">
        <f>IF($A860="",0,INDEX(Transactions!$H:$H,ROW()-8))</f>
        <v>0</v>
      </c>
      <c r="E860">
        <f>IF($A860="",1,INDEX(Transactions!$N:$N,ROW()-8))</f>
        <v>1</v>
      </c>
      <c r="F860" s="27">
        <f>IF($A860="",0,INDEX(Transactions!$O:$O,ROW()-8))</f>
        <v>0</v>
      </c>
      <c r="G860" s="27">
        <f>IF($A860="",0,INDEX(Transactions!$P:$P,ROW()-8))</f>
        <v>0</v>
      </c>
    </row>
    <row r="861" spans="1:7" ht="15" customHeight="1" x14ac:dyDescent="0.15">
      <c r="A861" t="str">
        <f>IF(INDEX(Transactions!$J:$J,ROW()-8)="","",INDEX(Transactions!$J:$J,ROW()-8))</f>
        <v/>
      </c>
      <c r="B861" s="293">
        <f ca="1">IF($A861="",TODAY(),INDEX(Transactions!$G:$G,ROW()-8))</f>
        <v>46229</v>
      </c>
      <c r="C861" t="str">
        <f>IF($A861="","",INDEX(Transactions!$A:$A,ROW()-8))</f>
        <v/>
      </c>
      <c r="D861" s="27">
        <f>IF($A861="",0,INDEX(Transactions!$H:$H,ROW()-8))</f>
        <v>0</v>
      </c>
      <c r="E861">
        <f>IF($A861="",1,INDEX(Transactions!$N:$N,ROW()-8))</f>
        <v>1</v>
      </c>
      <c r="F861" s="27">
        <f>IF($A861="",0,INDEX(Transactions!$O:$O,ROW()-8))</f>
        <v>0</v>
      </c>
      <c r="G861" s="27">
        <f>IF($A861="",0,INDEX(Transactions!$P:$P,ROW()-8))</f>
        <v>0</v>
      </c>
    </row>
    <row r="862" spans="1:7" ht="15" customHeight="1" x14ac:dyDescent="0.15">
      <c r="A862" t="str">
        <f>IF(INDEX(Transactions!$J:$J,ROW()-8)="","",INDEX(Transactions!$J:$J,ROW()-8))</f>
        <v/>
      </c>
      <c r="B862" s="293">
        <f ca="1">IF($A862="",TODAY(),INDEX(Transactions!$G:$G,ROW()-8))</f>
        <v>46229</v>
      </c>
      <c r="C862" t="str">
        <f>IF($A862="","",INDEX(Transactions!$A:$A,ROW()-8))</f>
        <v/>
      </c>
      <c r="D862" s="27">
        <f>IF($A862="",0,INDEX(Transactions!$H:$H,ROW()-8))</f>
        <v>0</v>
      </c>
      <c r="E862">
        <f>IF($A862="",1,INDEX(Transactions!$N:$N,ROW()-8))</f>
        <v>1</v>
      </c>
      <c r="F862" s="27">
        <f>IF($A862="",0,INDEX(Transactions!$O:$O,ROW()-8))</f>
        <v>0</v>
      </c>
      <c r="G862" s="27">
        <f>IF($A862="",0,INDEX(Transactions!$P:$P,ROW()-8))</f>
        <v>0</v>
      </c>
    </row>
    <row r="863" spans="1:7" ht="15" customHeight="1" x14ac:dyDescent="0.15">
      <c r="A863" t="str">
        <f>IF(INDEX(Transactions!$J:$J,ROW()-8)="","",INDEX(Transactions!$J:$J,ROW()-8))</f>
        <v/>
      </c>
      <c r="B863" s="293">
        <f ca="1">IF($A863="",TODAY(),INDEX(Transactions!$G:$G,ROW()-8))</f>
        <v>46229</v>
      </c>
      <c r="C863" t="str">
        <f>IF($A863="","",INDEX(Transactions!$A:$A,ROW()-8))</f>
        <v/>
      </c>
      <c r="D863" s="27">
        <f>IF($A863="",0,INDEX(Transactions!$H:$H,ROW()-8))</f>
        <v>0</v>
      </c>
      <c r="E863">
        <f>IF($A863="",1,INDEX(Transactions!$N:$N,ROW()-8))</f>
        <v>1</v>
      </c>
      <c r="F863" s="27">
        <f>IF($A863="",0,INDEX(Transactions!$O:$O,ROW()-8))</f>
        <v>0</v>
      </c>
      <c r="G863" s="27">
        <f>IF($A863="",0,INDEX(Transactions!$P:$P,ROW()-8))</f>
        <v>0</v>
      </c>
    </row>
    <row r="864" spans="1:7" ht="15" customHeight="1" x14ac:dyDescent="0.15">
      <c r="A864" t="str">
        <f>IF(INDEX(Transactions!$J:$J,ROW()-8)="","",INDEX(Transactions!$J:$J,ROW()-8))</f>
        <v/>
      </c>
      <c r="B864" s="293">
        <f ca="1">IF($A864="",TODAY(),INDEX(Transactions!$G:$G,ROW()-8))</f>
        <v>46229</v>
      </c>
      <c r="C864" t="str">
        <f>IF($A864="","",INDEX(Transactions!$A:$A,ROW()-8))</f>
        <v/>
      </c>
      <c r="D864" s="27">
        <f>IF($A864="",0,INDEX(Transactions!$H:$H,ROW()-8))</f>
        <v>0</v>
      </c>
      <c r="E864">
        <f>IF($A864="",1,INDEX(Transactions!$N:$N,ROW()-8))</f>
        <v>1</v>
      </c>
      <c r="F864" s="27">
        <f>IF($A864="",0,INDEX(Transactions!$O:$O,ROW()-8))</f>
        <v>0</v>
      </c>
      <c r="G864" s="27">
        <f>IF($A864="",0,INDEX(Transactions!$P:$P,ROW()-8))</f>
        <v>0</v>
      </c>
    </row>
    <row r="865" spans="1:7" ht="15" customHeight="1" x14ac:dyDescent="0.15">
      <c r="A865" t="str">
        <f>IF(INDEX(Transactions!$J:$J,ROW()-8)="","",INDEX(Transactions!$J:$J,ROW()-8))</f>
        <v/>
      </c>
      <c r="B865" s="293">
        <f ca="1">IF($A865="",TODAY(),INDEX(Transactions!$G:$G,ROW()-8))</f>
        <v>46229</v>
      </c>
      <c r="C865" t="str">
        <f>IF($A865="","",INDEX(Transactions!$A:$A,ROW()-8))</f>
        <v/>
      </c>
      <c r="D865" s="27">
        <f>IF($A865="",0,INDEX(Transactions!$H:$H,ROW()-8))</f>
        <v>0</v>
      </c>
      <c r="E865">
        <f>IF($A865="",1,INDEX(Transactions!$N:$N,ROW()-8))</f>
        <v>1</v>
      </c>
      <c r="F865" s="27">
        <f>IF($A865="",0,INDEX(Transactions!$O:$O,ROW()-8))</f>
        <v>0</v>
      </c>
      <c r="G865" s="27">
        <f>IF($A865="",0,INDEX(Transactions!$P:$P,ROW()-8))</f>
        <v>0</v>
      </c>
    </row>
    <row r="866" spans="1:7" ht="15" customHeight="1" x14ac:dyDescent="0.15">
      <c r="A866" t="str">
        <f>IF(INDEX(Transactions!$J:$J,ROW()-8)="","",INDEX(Transactions!$J:$J,ROW()-8))</f>
        <v/>
      </c>
      <c r="B866" s="293">
        <f ca="1">IF($A866="",TODAY(),INDEX(Transactions!$G:$G,ROW()-8))</f>
        <v>46229</v>
      </c>
      <c r="C866" t="str">
        <f>IF($A866="","",INDEX(Transactions!$A:$A,ROW()-8))</f>
        <v/>
      </c>
      <c r="D866" s="27">
        <f>IF($A866="",0,INDEX(Transactions!$H:$H,ROW()-8))</f>
        <v>0</v>
      </c>
      <c r="E866">
        <f>IF($A866="",1,INDEX(Transactions!$N:$N,ROW()-8))</f>
        <v>1</v>
      </c>
      <c r="F866" s="27">
        <f>IF($A866="",0,INDEX(Transactions!$O:$O,ROW()-8))</f>
        <v>0</v>
      </c>
      <c r="G866" s="27">
        <f>IF($A866="",0,INDEX(Transactions!$P:$P,ROW()-8))</f>
        <v>0</v>
      </c>
    </row>
    <row r="867" spans="1:7" ht="15" customHeight="1" x14ac:dyDescent="0.15">
      <c r="A867" t="str">
        <f>IF(INDEX(Transactions!$J:$J,ROW()-8)="","",INDEX(Transactions!$J:$J,ROW()-8))</f>
        <v/>
      </c>
      <c r="B867" s="293">
        <f ca="1">IF($A867="",TODAY(),INDEX(Transactions!$G:$G,ROW()-8))</f>
        <v>46229</v>
      </c>
      <c r="C867" t="str">
        <f>IF($A867="","",INDEX(Transactions!$A:$A,ROW()-8))</f>
        <v/>
      </c>
      <c r="D867" s="27">
        <f>IF($A867="",0,INDEX(Transactions!$H:$H,ROW()-8))</f>
        <v>0</v>
      </c>
      <c r="E867">
        <f>IF($A867="",1,INDEX(Transactions!$N:$N,ROW()-8))</f>
        <v>1</v>
      </c>
      <c r="F867" s="27">
        <f>IF($A867="",0,INDEX(Transactions!$O:$O,ROW()-8))</f>
        <v>0</v>
      </c>
      <c r="G867" s="27">
        <f>IF($A867="",0,INDEX(Transactions!$P:$P,ROW()-8))</f>
        <v>0</v>
      </c>
    </row>
    <row r="868" spans="1:7" ht="15" customHeight="1" x14ac:dyDescent="0.15">
      <c r="A868" t="str">
        <f>IF(INDEX(Transactions!$J:$J,ROW()-8)="","",INDEX(Transactions!$J:$J,ROW()-8))</f>
        <v/>
      </c>
      <c r="B868" s="293">
        <f ca="1">IF($A868="",TODAY(),INDEX(Transactions!$G:$G,ROW()-8))</f>
        <v>46229</v>
      </c>
      <c r="C868" t="str">
        <f>IF($A868="","",INDEX(Transactions!$A:$A,ROW()-8))</f>
        <v/>
      </c>
      <c r="D868" s="27">
        <f>IF($A868="",0,INDEX(Transactions!$H:$H,ROW()-8))</f>
        <v>0</v>
      </c>
      <c r="E868">
        <f>IF($A868="",1,INDEX(Transactions!$N:$N,ROW()-8))</f>
        <v>1</v>
      </c>
      <c r="F868" s="27">
        <f>IF($A868="",0,INDEX(Transactions!$O:$O,ROW()-8))</f>
        <v>0</v>
      </c>
      <c r="G868" s="27">
        <f>IF($A868="",0,INDEX(Transactions!$P:$P,ROW()-8))</f>
        <v>0</v>
      </c>
    </row>
    <row r="869" spans="1:7" ht="15" customHeight="1" x14ac:dyDescent="0.15">
      <c r="A869" t="str">
        <f>IF(INDEX(Transactions!$J:$J,ROW()-8)="","",INDEX(Transactions!$J:$J,ROW()-8))</f>
        <v/>
      </c>
      <c r="B869" s="293">
        <f ca="1">IF($A869="",TODAY(),INDEX(Transactions!$G:$G,ROW()-8))</f>
        <v>46229</v>
      </c>
      <c r="C869" t="str">
        <f>IF($A869="","",INDEX(Transactions!$A:$A,ROW()-8))</f>
        <v/>
      </c>
      <c r="D869" s="27">
        <f>IF($A869="",0,INDEX(Transactions!$H:$H,ROW()-8))</f>
        <v>0</v>
      </c>
      <c r="E869">
        <f>IF($A869="",1,INDEX(Transactions!$N:$N,ROW()-8))</f>
        <v>1</v>
      </c>
      <c r="F869" s="27">
        <f>IF($A869="",0,INDEX(Transactions!$O:$O,ROW()-8))</f>
        <v>0</v>
      </c>
      <c r="G869" s="27">
        <f>IF($A869="",0,INDEX(Transactions!$P:$P,ROW()-8))</f>
        <v>0</v>
      </c>
    </row>
    <row r="870" spans="1:7" ht="15" customHeight="1" x14ac:dyDescent="0.15">
      <c r="A870" t="str">
        <f>IF(INDEX(Transactions!$J:$J,ROW()-8)="","",INDEX(Transactions!$J:$J,ROW()-8))</f>
        <v/>
      </c>
      <c r="B870" s="293">
        <f ca="1">IF($A870="",TODAY(),INDEX(Transactions!$G:$G,ROW()-8))</f>
        <v>46229</v>
      </c>
      <c r="C870" t="str">
        <f>IF($A870="","",INDEX(Transactions!$A:$A,ROW()-8))</f>
        <v/>
      </c>
      <c r="D870" s="27">
        <f>IF($A870="",0,INDEX(Transactions!$H:$H,ROW()-8))</f>
        <v>0</v>
      </c>
      <c r="E870">
        <f>IF($A870="",1,INDEX(Transactions!$N:$N,ROW()-8))</f>
        <v>1</v>
      </c>
      <c r="F870" s="27">
        <f>IF($A870="",0,INDEX(Transactions!$O:$O,ROW()-8))</f>
        <v>0</v>
      </c>
      <c r="G870" s="27">
        <f>IF($A870="",0,INDEX(Transactions!$P:$P,ROW()-8))</f>
        <v>0</v>
      </c>
    </row>
    <row r="871" spans="1:7" ht="15" customHeight="1" x14ac:dyDescent="0.15">
      <c r="A871" t="str">
        <f>IF(INDEX(Transactions!$J:$J,ROW()-8)="","",INDEX(Transactions!$J:$J,ROW()-8))</f>
        <v/>
      </c>
      <c r="B871" s="293">
        <f ca="1">IF($A871="",TODAY(),INDEX(Transactions!$G:$G,ROW()-8))</f>
        <v>46229</v>
      </c>
      <c r="C871" t="str">
        <f>IF($A871="","",INDEX(Transactions!$A:$A,ROW()-8))</f>
        <v/>
      </c>
      <c r="D871" s="27">
        <f>IF($A871="",0,INDEX(Transactions!$H:$H,ROW()-8))</f>
        <v>0</v>
      </c>
      <c r="E871">
        <f>IF($A871="",1,INDEX(Transactions!$N:$N,ROW()-8))</f>
        <v>1</v>
      </c>
      <c r="F871" s="27">
        <f>IF($A871="",0,INDEX(Transactions!$O:$O,ROW()-8))</f>
        <v>0</v>
      </c>
      <c r="G871" s="27">
        <f>IF($A871="",0,INDEX(Transactions!$P:$P,ROW()-8))</f>
        <v>0</v>
      </c>
    </row>
    <row r="872" spans="1:7" ht="15" customHeight="1" x14ac:dyDescent="0.15">
      <c r="A872" t="str">
        <f>IF(INDEX(Transactions!$J:$J,ROW()-8)="","",INDEX(Transactions!$J:$J,ROW()-8))</f>
        <v/>
      </c>
      <c r="B872" s="293">
        <f ca="1">IF($A872="",TODAY(),INDEX(Transactions!$G:$G,ROW()-8))</f>
        <v>46229</v>
      </c>
      <c r="C872" t="str">
        <f>IF($A872="","",INDEX(Transactions!$A:$A,ROW()-8))</f>
        <v/>
      </c>
      <c r="D872" s="27">
        <f>IF($A872="",0,INDEX(Transactions!$H:$H,ROW()-8))</f>
        <v>0</v>
      </c>
      <c r="E872">
        <f>IF($A872="",1,INDEX(Transactions!$N:$N,ROW()-8))</f>
        <v>1</v>
      </c>
      <c r="F872" s="27">
        <f>IF($A872="",0,INDEX(Transactions!$O:$O,ROW()-8))</f>
        <v>0</v>
      </c>
      <c r="G872" s="27">
        <f>IF($A872="",0,INDEX(Transactions!$P:$P,ROW()-8))</f>
        <v>0</v>
      </c>
    </row>
    <row r="873" spans="1:7" ht="15" customHeight="1" x14ac:dyDescent="0.15">
      <c r="A873" t="str">
        <f>IF(INDEX(Transactions!$J:$J,ROW()-8)="","",INDEX(Transactions!$J:$J,ROW()-8))</f>
        <v/>
      </c>
      <c r="B873" s="293">
        <f ca="1">IF($A873="",TODAY(),INDEX(Transactions!$G:$G,ROW()-8))</f>
        <v>46229</v>
      </c>
      <c r="C873" t="str">
        <f>IF($A873="","",INDEX(Transactions!$A:$A,ROW()-8))</f>
        <v/>
      </c>
      <c r="D873" s="27">
        <f>IF($A873="",0,INDEX(Transactions!$H:$H,ROW()-8))</f>
        <v>0</v>
      </c>
      <c r="E873">
        <f>IF($A873="",1,INDEX(Transactions!$N:$N,ROW()-8))</f>
        <v>1</v>
      </c>
      <c r="F873" s="27">
        <f>IF($A873="",0,INDEX(Transactions!$O:$O,ROW()-8))</f>
        <v>0</v>
      </c>
      <c r="G873" s="27">
        <f>IF($A873="",0,INDEX(Transactions!$P:$P,ROW()-8))</f>
        <v>0</v>
      </c>
    </row>
    <row r="874" spans="1:7" ht="15" customHeight="1" x14ac:dyDescent="0.15">
      <c r="A874" t="str">
        <f>IF(INDEX(Transactions!$J:$J,ROW()-8)="","",INDEX(Transactions!$J:$J,ROW()-8))</f>
        <v/>
      </c>
      <c r="B874" s="293">
        <f ca="1">IF($A874="",TODAY(),INDEX(Transactions!$G:$G,ROW()-8))</f>
        <v>46229</v>
      </c>
      <c r="C874" t="str">
        <f>IF($A874="","",INDEX(Transactions!$A:$A,ROW()-8))</f>
        <v/>
      </c>
      <c r="D874" s="27">
        <f>IF($A874="",0,INDEX(Transactions!$H:$H,ROW()-8))</f>
        <v>0</v>
      </c>
      <c r="E874">
        <f>IF($A874="",1,INDEX(Transactions!$N:$N,ROW()-8))</f>
        <v>1</v>
      </c>
      <c r="F874" s="27">
        <f>IF($A874="",0,INDEX(Transactions!$O:$O,ROW()-8))</f>
        <v>0</v>
      </c>
      <c r="G874" s="27">
        <f>IF($A874="",0,INDEX(Transactions!$P:$P,ROW()-8))</f>
        <v>0</v>
      </c>
    </row>
    <row r="875" spans="1:7" ht="15" customHeight="1" x14ac:dyDescent="0.15">
      <c r="A875" t="str">
        <f>IF(INDEX(Transactions!$J:$J,ROW()-8)="","",INDEX(Transactions!$J:$J,ROW()-8))</f>
        <v/>
      </c>
      <c r="B875" s="293">
        <f ca="1">IF($A875="",TODAY(),INDEX(Transactions!$G:$G,ROW()-8))</f>
        <v>46229</v>
      </c>
      <c r="C875" t="str">
        <f>IF($A875="","",INDEX(Transactions!$A:$A,ROW()-8))</f>
        <v/>
      </c>
      <c r="D875" s="27">
        <f>IF($A875="",0,INDEX(Transactions!$H:$H,ROW()-8))</f>
        <v>0</v>
      </c>
      <c r="E875">
        <f>IF($A875="",1,INDEX(Transactions!$N:$N,ROW()-8))</f>
        <v>1</v>
      </c>
      <c r="F875" s="27">
        <f>IF($A875="",0,INDEX(Transactions!$O:$O,ROW()-8))</f>
        <v>0</v>
      </c>
      <c r="G875" s="27">
        <f>IF($A875="",0,INDEX(Transactions!$P:$P,ROW()-8))</f>
        <v>0</v>
      </c>
    </row>
    <row r="876" spans="1:7" ht="15" customHeight="1" x14ac:dyDescent="0.15">
      <c r="A876" t="str">
        <f>IF(INDEX(Transactions!$J:$J,ROW()-8)="","",INDEX(Transactions!$J:$J,ROW()-8))</f>
        <v/>
      </c>
      <c r="B876" s="293">
        <f ca="1">IF($A876="",TODAY(),INDEX(Transactions!$G:$G,ROW()-8))</f>
        <v>46229</v>
      </c>
      <c r="C876" t="str">
        <f>IF($A876="","",INDEX(Transactions!$A:$A,ROW()-8))</f>
        <v/>
      </c>
      <c r="D876" s="27">
        <f>IF($A876="",0,INDEX(Transactions!$H:$H,ROW()-8))</f>
        <v>0</v>
      </c>
      <c r="E876">
        <f>IF($A876="",1,INDEX(Transactions!$N:$N,ROW()-8))</f>
        <v>1</v>
      </c>
      <c r="F876" s="27">
        <f>IF($A876="",0,INDEX(Transactions!$O:$O,ROW()-8))</f>
        <v>0</v>
      </c>
      <c r="G876" s="27">
        <f>IF($A876="",0,INDEX(Transactions!$P:$P,ROW()-8))</f>
        <v>0</v>
      </c>
    </row>
    <row r="877" spans="1:7" ht="15" customHeight="1" x14ac:dyDescent="0.15">
      <c r="A877" t="str">
        <f>IF(INDEX(Transactions!$J:$J,ROW()-8)="","",INDEX(Transactions!$J:$J,ROW()-8))</f>
        <v/>
      </c>
      <c r="B877" s="293">
        <f ca="1">IF($A877="",TODAY(),INDEX(Transactions!$G:$G,ROW()-8))</f>
        <v>46229</v>
      </c>
      <c r="C877" t="str">
        <f>IF($A877="","",INDEX(Transactions!$A:$A,ROW()-8))</f>
        <v/>
      </c>
      <c r="D877" s="27">
        <f>IF($A877="",0,INDEX(Transactions!$H:$H,ROW()-8))</f>
        <v>0</v>
      </c>
      <c r="E877">
        <f>IF($A877="",1,INDEX(Transactions!$N:$N,ROW()-8))</f>
        <v>1</v>
      </c>
      <c r="F877" s="27">
        <f>IF($A877="",0,INDEX(Transactions!$O:$O,ROW()-8))</f>
        <v>0</v>
      </c>
      <c r="G877" s="27">
        <f>IF($A877="",0,INDEX(Transactions!$P:$P,ROW()-8))</f>
        <v>0</v>
      </c>
    </row>
    <row r="878" spans="1:7" ht="15" customHeight="1" x14ac:dyDescent="0.15">
      <c r="A878" t="str">
        <f>IF(INDEX(Transactions!$J:$J,ROW()-8)="","",INDEX(Transactions!$J:$J,ROW()-8))</f>
        <v/>
      </c>
      <c r="B878" s="293">
        <f ca="1">IF($A878="",TODAY(),INDEX(Transactions!$G:$G,ROW()-8))</f>
        <v>46229</v>
      </c>
      <c r="C878" t="str">
        <f>IF($A878="","",INDEX(Transactions!$A:$A,ROW()-8))</f>
        <v/>
      </c>
      <c r="D878" s="27">
        <f>IF($A878="",0,INDEX(Transactions!$H:$H,ROW()-8))</f>
        <v>0</v>
      </c>
      <c r="E878">
        <f>IF($A878="",1,INDEX(Transactions!$N:$N,ROW()-8))</f>
        <v>1</v>
      </c>
      <c r="F878" s="27">
        <f>IF($A878="",0,INDEX(Transactions!$O:$O,ROW()-8))</f>
        <v>0</v>
      </c>
      <c r="G878" s="27">
        <f>IF($A878="",0,INDEX(Transactions!$P:$P,ROW()-8))</f>
        <v>0</v>
      </c>
    </row>
    <row r="879" spans="1:7" ht="15" customHeight="1" x14ac:dyDescent="0.15">
      <c r="A879" t="str">
        <f>IF(INDEX(Transactions!$J:$J,ROW()-8)="","",INDEX(Transactions!$J:$J,ROW()-8))</f>
        <v/>
      </c>
      <c r="B879" s="293">
        <f ca="1">IF($A879="",TODAY(),INDEX(Transactions!$G:$G,ROW()-8))</f>
        <v>46229</v>
      </c>
      <c r="C879" t="str">
        <f>IF($A879="","",INDEX(Transactions!$A:$A,ROW()-8))</f>
        <v/>
      </c>
      <c r="D879" s="27">
        <f>IF($A879="",0,INDEX(Transactions!$H:$H,ROW()-8))</f>
        <v>0</v>
      </c>
      <c r="E879">
        <f>IF($A879="",1,INDEX(Transactions!$N:$N,ROW()-8))</f>
        <v>1</v>
      </c>
      <c r="F879" s="27">
        <f>IF($A879="",0,INDEX(Transactions!$O:$O,ROW()-8))</f>
        <v>0</v>
      </c>
      <c r="G879" s="27">
        <f>IF($A879="",0,INDEX(Transactions!$P:$P,ROW()-8))</f>
        <v>0</v>
      </c>
    </row>
    <row r="880" spans="1:7" ht="15" customHeight="1" x14ac:dyDescent="0.15">
      <c r="A880" t="str">
        <f>IF(INDEX(Transactions!$J:$J,ROW()-8)="","",INDEX(Transactions!$J:$J,ROW()-8))</f>
        <v/>
      </c>
      <c r="B880" s="293">
        <f ca="1">IF($A880="",TODAY(),INDEX(Transactions!$G:$G,ROW()-8))</f>
        <v>46229</v>
      </c>
      <c r="C880" t="str">
        <f>IF($A880="","",INDEX(Transactions!$A:$A,ROW()-8))</f>
        <v/>
      </c>
      <c r="D880" s="27">
        <f>IF($A880="",0,INDEX(Transactions!$H:$H,ROW()-8))</f>
        <v>0</v>
      </c>
      <c r="E880">
        <f>IF($A880="",1,INDEX(Transactions!$N:$N,ROW()-8))</f>
        <v>1</v>
      </c>
      <c r="F880" s="27">
        <f>IF($A880="",0,INDEX(Transactions!$O:$O,ROW()-8))</f>
        <v>0</v>
      </c>
      <c r="G880" s="27">
        <f>IF($A880="",0,INDEX(Transactions!$P:$P,ROW()-8))</f>
        <v>0</v>
      </c>
    </row>
    <row r="881" spans="1:7" ht="15" customHeight="1" x14ac:dyDescent="0.15">
      <c r="A881" t="str">
        <f>IF(INDEX(Transactions!$J:$J,ROW()-8)="","",INDEX(Transactions!$J:$J,ROW()-8))</f>
        <v/>
      </c>
      <c r="B881" s="293">
        <f ca="1">IF($A881="",TODAY(),INDEX(Transactions!$G:$G,ROW()-8))</f>
        <v>46229</v>
      </c>
      <c r="C881" t="str">
        <f>IF($A881="","",INDEX(Transactions!$A:$A,ROW()-8))</f>
        <v/>
      </c>
      <c r="D881" s="27">
        <f>IF($A881="",0,INDEX(Transactions!$H:$H,ROW()-8))</f>
        <v>0</v>
      </c>
      <c r="E881">
        <f>IF($A881="",1,INDEX(Transactions!$N:$N,ROW()-8))</f>
        <v>1</v>
      </c>
      <c r="F881" s="27">
        <f>IF($A881="",0,INDEX(Transactions!$O:$O,ROW()-8))</f>
        <v>0</v>
      </c>
      <c r="G881" s="27">
        <f>IF($A881="",0,INDEX(Transactions!$P:$P,ROW()-8))</f>
        <v>0</v>
      </c>
    </row>
    <row r="882" spans="1:7" ht="15" customHeight="1" x14ac:dyDescent="0.15">
      <c r="A882" t="str">
        <f>IF(INDEX(Transactions!$J:$J,ROW()-8)="","",INDEX(Transactions!$J:$J,ROW()-8))</f>
        <v/>
      </c>
      <c r="B882" s="293">
        <f ca="1">IF($A882="",TODAY(),INDEX(Transactions!$G:$G,ROW()-8))</f>
        <v>46229</v>
      </c>
      <c r="C882" t="str">
        <f>IF($A882="","",INDEX(Transactions!$A:$A,ROW()-8))</f>
        <v/>
      </c>
      <c r="D882" s="27">
        <f>IF($A882="",0,INDEX(Transactions!$H:$H,ROW()-8))</f>
        <v>0</v>
      </c>
      <c r="E882">
        <f>IF($A882="",1,INDEX(Transactions!$N:$N,ROW()-8))</f>
        <v>1</v>
      </c>
      <c r="F882" s="27">
        <f>IF($A882="",0,INDEX(Transactions!$O:$O,ROW()-8))</f>
        <v>0</v>
      </c>
      <c r="G882" s="27">
        <f>IF($A882="",0,INDEX(Transactions!$P:$P,ROW()-8))</f>
        <v>0</v>
      </c>
    </row>
    <row r="883" spans="1:7" ht="15" customHeight="1" x14ac:dyDescent="0.15">
      <c r="A883" t="str">
        <f>IF(INDEX(Transactions!$J:$J,ROW()-8)="","",INDEX(Transactions!$J:$J,ROW()-8))</f>
        <v/>
      </c>
      <c r="B883" s="293">
        <f ca="1">IF($A883="",TODAY(),INDEX(Transactions!$G:$G,ROW()-8))</f>
        <v>46229</v>
      </c>
      <c r="C883" t="str">
        <f>IF($A883="","",INDEX(Transactions!$A:$A,ROW()-8))</f>
        <v/>
      </c>
      <c r="D883" s="27">
        <f>IF($A883="",0,INDEX(Transactions!$H:$H,ROW()-8))</f>
        <v>0</v>
      </c>
      <c r="E883">
        <f>IF($A883="",1,INDEX(Transactions!$N:$N,ROW()-8))</f>
        <v>1</v>
      </c>
      <c r="F883" s="27">
        <f>IF($A883="",0,INDEX(Transactions!$O:$O,ROW()-8))</f>
        <v>0</v>
      </c>
      <c r="G883" s="27">
        <f>IF($A883="",0,INDEX(Transactions!$P:$P,ROW()-8))</f>
        <v>0</v>
      </c>
    </row>
    <row r="884" spans="1:7" ht="15" customHeight="1" x14ac:dyDescent="0.15">
      <c r="A884" t="str">
        <f>IF(INDEX(Transactions!$J:$J,ROW()-8)="","",INDEX(Transactions!$J:$J,ROW()-8))</f>
        <v/>
      </c>
      <c r="B884" s="293">
        <f ca="1">IF($A884="",TODAY(),INDEX(Transactions!$G:$G,ROW()-8))</f>
        <v>46229</v>
      </c>
      <c r="C884" t="str">
        <f>IF($A884="","",INDEX(Transactions!$A:$A,ROW()-8))</f>
        <v/>
      </c>
      <c r="D884" s="27">
        <f>IF($A884="",0,INDEX(Transactions!$H:$H,ROW()-8))</f>
        <v>0</v>
      </c>
      <c r="E884">
        <f>IF($A884="",1,INDEX(Transactions!$N:$N,ROW()-8))</f>
        <v>1</v>
      </c>
      <c r="F884" s="27">
        <f>IF($A884="",0,INDEX(Transactions!$O:$O,ROW()-8))</f>
        <v>0</v>
      </c>
      <c r="G884" s="27">
        <f>IF($A884="",0,INDEX(Transactions!$P:$P,ROW()-8))</f>
        <v>0</v>
      </c>
    </row>
    <row r="885" spans="1:7" ht="15" customHeight="1" x14ac:dyDescent="0.15">
      <c r="A885" t="str">
        <f>IF(INDEX(Transactions!$J:$J,ROW()-8)="","",INDEX(Transactions!$J:$J,ROW()-8))</f>
        <v/>
      </c>
      <c r="B885" s="293">
        <f ca="1">IF($A885="",TODAY(),INDEX(Transactions!$G:$G,ROW()-8))</f>
        <v>46229</v>
      </c>
      <c r="C885" t="str">
        <f>IF($A885="","",INDEX(Transactions!$A:$A,ROW()-8))</f>
        <v/>
      </c>
      <c r="D885" s="27">
        <f>IF($A885="",0,INDEX(Transactions!$H:$H,ROW()-8))</f>
        <v>0</v>
      </c>
      <c r="E885">
        <f>IF($A885="",1,INDEX(Transactions!$N:$N,ROW()-8))</f>
        <v>1</v>
      </c>
      <c r="F885" s="27">
        <f>IF($A885="",0,INDEX(Transactions!$O:$O,ROW()-8))</f>
        <v>0</v>
      </c>
      <c r="G885" s="27">
        <f>IF($A885="",0,INDEX(Transactions!$P:$P,ROW()-8))</f>
        <v>0</v>
      </c>
    </row>
    <row r="886" spans="1:7" ht="15" customHeight="1" x14ac:dyDescent="0.15">
      <c r="A886" t="str">
        <f>IF(INDEX(Transactions!$J:$J,ROW()-8)="","",INDEX(Transactions!$J:$J,ROW()-8))</f>
        <v/>
      </c>
      <c r="B886" s="293">
        <f ca="1">IF($A886="",TODAY(),INDEX(Transactions!$G:$G,ROW()-8))</f>
        <v>46229</v>
      </c>
      <c r="C886" t="str">
        <f>IF($A886="","",INDEX(Transactions!$A:$A,ROW()-8))</f>
        <v/>
      </c>
      <c r="D886" s="27">
        <f>IF($A886="",0,INDEX(Transactions!$H:$H,ROW()-8))</f>
        <v>0</v>
      </c>
      <c r="E886">
        <f>IF($A886="",1,INDEX(Transactions!$N:$N,ROW()-8))</f>
        <v>1</v>
      </c>
      <c r="F886" s="27">
        <f>IF($A886="",0,INDEX(Transactions!$O:$O,ROW()-8))</f>
        <v>0</v>
      </c>
      <c r="G886" s="27">
        <f>IF($A886="",0,INDEX(Transactions!$P:$P,ROW()-8))</f>
        <v>0</v>
      </c>
    </row>
    <row r="887" spans="1:7" ht="15" customHeight="1" x14ac:dyDescent="0.15">
      <c r="A887" t="str">
        <f>IF(INDEX(Transactions!$J:$J,ROW()-8)="","",INDEX(Transactions!$J:$J,ROW()-8))</f>
        <v/>
      </c>
      <c r="B887" s="293">
        <f ca="1">IF($A887="",TODAY(),INDEX(Transactions!$G:$G,ROW()-8))</f>
        <v>46229</v>
      </c>
      <c r="C887" t="str">
        <f>IF($A887="","",INDEX(Transactions!$A:$A,ROW()-8))</f>
        <v/>
      </c>
      <c r="D887" s="27">
        <f>IF($A887="",0,INDEX(Transactions!$H:$H,ROW()-8))</f>
        <v>0</v>
      </c>
      <c r="E887">
        <f>IF($A887="",1,INDEX(Transactions!$N:$N,ROW()-8))</f>
        <v>1</v>
      </c>
      <c r="F887" s="27">
        <f>IF($A887="",0,INDEX(Transactions!$O:$O,ROW()-8))</f>
        <v>0</v>
      </c>
      <c r="G887" s="27">
        <f>IF($A887="",0,INDEX(Transactions!$P:$P,ROW()-8))</f>
        <v>0</v>
      </c>
    </row>
    <row r="888" spans="1:7" ht="15" customHeight="1" x14ac:dyDescent="0.15">
      <c r="A888" t="str">
        <f>IF(INDEX(Transactions!$J:$J,ROW()-8)="","",INDEX(Transactions!$J:$J,ROW()-8))</f>
        <v/>
      </c>
      <c r="B888" s="293">
        <f ca="1">IF($A888="",TODAY(),INDEX(Transactions!$G:$G,ROW()-8))</f>
        <v>46229</v>
      </c>
      <c r="C888" t="str">
        <f>IF($A888="","",INDEX(Transactions!$A:$A,ROW()-8))</f>
        <v/>
      </c>
      <c r="D888" s="27">
        <f>IF($A888="",0,INDEX(Transactions!$H:$H,ROW()-8))</f>
        <v>0</v>
      </c>
      <c r="E888">
        <f>IF($A888="",1,INDEX(Transactions!$N:$N,ROW()-8))</f>
        <v>1</v>
      </c>
      <c r="F888" s="27">
        <f>IF($A888="",0,INDEX(Transactions!$O:$O,ROW()-8))</f>
        <v>0</v>
      </c>
      <c r="G888" s="27">
        <f>IF($A888="",0,INDEX(Transactions!$P:$P,ROW()-8))</f>
        <v>0</v>
      </c>
    </row>
    <row r="889" spans="1:7" ht="15" customHeight="1" x14ac:dyDescent="0.15">
      <c r="A889" t="str">
        <f>IF(INDEX(Transactions!$J:$J,ROW()-8)="","",INDEX(Transactions!$J:$J,ROW()-8))</f>
        <v/>
      </c>
      <c r="B889" s="293">
        <f ca="1">IF($A889="",TODAY(),INDEX(Transactions!$G:$G,ROW()-8))</f>
        <v>46229</v>
      </c>
      <c r="C889" t="str">
        <f>IF($A889="","",INDEX(Transactions!$A:$A,ROW()-8))</f>
        <v/>
      </c>
      <c r="D889" s="27">
        <f>IF($A889="",0,INDEX(Transactions!$H:$H,ROW()-8))</f>
        <v>0</v>
      </c>
      <c r="E889">
        <f>IF($A889="",1,INDEX(Transactions!$N:$N,ROW()-8))</f>
        <v>1</v>
      </c>
      <c r="F889" s="27">
        <f>IF($A889="",0,INDEX(Transactions!$O:$O,ROW()-8))</f>
        <v>0</v>
      </c>
      <c r="G889" s="27">
        <f>IF($A889="",0,INDEX(Transactions!$P:$P,ROW()-8))</f>
        <v>0</v>
      </c>
    </row>
    <row r="890" spans="1:7" ht="15" customHeight="1" x14ac:dyDescent="0.15">
      <c r="A890" t="str">
        <f>IF(INDEX(Transactions!$J:$J,ROW()-8)="","",INDEX(Transactions!$J:$J,ROW()-8))</f>
        <v/>
      </c>
      <c r="B890" s="293">
        <f ca="1">IF($A890="",TODAY(),INDEX(Transactions!$G:$G,ROW()-8))</f>
        <v>46229</v>
      </c>
      <c r="C890" t="str">
        <f>IF($A890="","",INDEX(Transactions!$A:$A,ROW()-8))</f>
        <v/>
      </c>
      <c r="D890" s="27">
        <f>IF($A890="",0,INDEX(Transactions!$H:$H,ROW()-8))</f>
        <v>0</v>
      </c>
      <c r="E890">
        <f>IF($A890="",1,INDEX(Transactions!$N:$N,ROW()-8))</f>
        <v>1</v>
      </c>
      <c r="F890" s="27">
        <f>IF($A890="",0,INDEX(Transactions!$O:$O,ROW()-8))</f>
        <v>0</v>
      </c>
      <c r="G890" s="27">
        <f>IF($A890="",0,INDEX(Transactions!$P:$P,ROW()-8))</f>
        <v>0</v>
      </c>
    </row>
    <row r="891" spans="1:7" ht="15" customHeight="1" x14ac:dyDescent="0.15">
      <c r="A891" t="str">
        <f>IF(INDEX(Transactions!$J:$J,ROW()-8)="","",INDEX(Transactions!$J:$J,ROW()-8))</f>
        <v/>
      </c>
      <c r="B891" s="293">
        <f ca="1">IF($A891="",TODAY(),INDEX(Transactions!$G:$G,ROW()-8))</f>
        <v>46229</v>
      </c>
      <c r="C891" t="str">
        <f>IF($A891="","",INDEX(Transactions!$A:$A,ROW()-8))</f>
        <v/>
      </c>
      <c r="D891" s="27">
        <f>IF($A891="",0,INDEX(Transactions!$H:$H,ROW()-8))</f>
        <v>0</v>
      </c>
      <c r="E891">
        <f>IF($A891="",1,INDEX(Transactions!$N:$N,ROW()-8))</f>
        <v>1</v>
      </c>
      <c r="F891" s="27">
        <f>IF($A891="",0,INDEX(Transactions!$O:$O,ROW()-8))</f>
        <v>0</v>
      </c>
      <c r="G891" s="27">
        <f>IF($A891="",0,INDEX(Transactions!$P:$P,ROW()-8))</f>
        <v>0</v>
      </c>
    </row>
    <row r="892" spans="1:7" ht="15" customHeight="1" x14ac:dyDescent="0.15">
      <c r="A892" t="str">
        <f>IF(INDEX(Transactions!$J:$J,ROW()-8)="","",INDEX(Transactions!$J:$J,ROW()-8))</f>
        <v/>
      </c>
      <c r="B892" s="293">
        <f ca="1">IF($A892="",TODAY(),INDEX(Transactions!$G:$G,ROW()-8))</f>
        <v>46229</v>
      </c>
      <c r="C892" t="str">
        <f>IF($A892="","",INDEX(Transactions!$A:$A,ROW()-8))</f>
        <v/>
      </c>
      <c r="D892" s="27">
        <f>IF($A892="",0,INDEX(Transactions!$H:$H,ROW()-8))</f>
        <v>0</v>
      </c>
      <c r="E892">
        <f>IF($A892="",1,INDEX(Transactions!$N:$N,ROW()-8))</f>
        <v>1</v>
      </c>
      <c r="F892" s="27">
        <f>IF($A892="",0,INDEX(Transactions!$O:$O,ROW()-8))</f>
        <v>0</v>
      </c>
      <c r="G892" s="27">
        <f>IF($A892="",0,INDEX(Transactions!$P:$P,ROW()-8))</f>
        <v>0</v>
      </c>
    </row>
    <row r="893" spans="1:7" ht="15" customHeight="1" x14ac:dyDescent="0.15">
      <c r="A893" t="str">
        <f>IF(INDEX(Transactions!$J:$J,ROW()-8)="","",INDEX(Transactions!$J:$J,ROW()-8))</f>
        <v/>
      </c>
      <c r="B893" s="293">
        <f ca="1">IF($A893="",TODAY(),INDEX(Transactions!$G:$G,ROW()-8))</f>
        <v>46229</v>
      </c>
      <c r="C893" t="str">
        <f>IF($A893="","",INDEX(Transactions!$A:$A,ROW()-8))</f>
        <v/>
      </c>
      <c r="D893" s="27">
        <f>IF($A893="",0,INDEX(Transactions!$H:$H,ROW()-8))</f>
        <v>0</v>
      </c>
      <c r="E893">
        <f>IF($A893="",1,INDEX(Transactions!$N:$N,ROW()-8))</f>
        <v>1</v>
      </c>
      <c r="F893" s="27">
        <f>IF($A893="",0,INDEX(Transactions!$O:$O,ROW()-8))</f>
        <v>0</v>
      </c>
      <c r="G893" s="27">
        <f>IF($A893="",0,INDEX(Transactions!$P:$P,ROW()-8))</f>
        <v>0</v>
      </c>
    </row>
    <row r="894" spans="1:7" ht="15" customHeight="1" x14ac:dyDescent="0.15">
      <c r="A894" t="str">
        <f>IF(INDEX(Transactions!$J:$J,ROW()-8)="","",INDEX(Transactions!$J:$J,ROW()-8))</f>
        <v/>
      </c>
      <c r="B894" s="293">
        <f ca="1">IF($A894="",TODAY(),INDEX(Transactions!$G:$G,ROW()-8))</f>
        <v>46229</v>
      </c>
      <c r="C894" t="str">
        <f>IF($A894="","",INDEX(Transactions!$A:$A,ROW()-8))</f>
        <v/>
      </c>
      <c r="D894" s="27">
        <f>IF($A894="",0,INDEX(Transactions!$H:$H,ROW()-8))</f>
        <v>0</v>
      </c>
      <c r="E894">
        <f>IF($A894="",1,INDEX(Transactions!$N:$N,ROW()-8))</f>
        <v>1</v>
      </c>
      <c r="F894" s="27">
        <f>IF($A894="",0,INDEX(Transactions!$O:$O,ROW()-8))</f>
        <v>0</v>
      </c>
      <c r="G894" s="27">
        <f>IF($A894="",0,INDEX(Transactions!$P:$P,ROW()-8))</f>
        <v>0</v>
      </c>
    </row>
    <row r="895" spans="1:7" ht="15" customHeight="1" x14ac:dyDescent="0.15">
      <c r="A895" t="str">
        <f>IF(INDEX(Transactions!$J:$J,ROW()-8)="","",INDEX(Transactions!$J:$J,ROW()-8))</f>
        <v/>
      </c>
      <c r="B895" s="293">
        <f ca="1">IF($A895="",TODAY(),INDEX(Transactions!$G:$G,ROW()-8))</f>
        <v>46229</v>
      </c>
      <c r="C895" t="str">
        <f>IF($A895="","",INDEX(Transactions!$A:$A,ROW()-8))</f>
        <v/>
      </c>
      <c r="D895" s="27">
        <f>IF($A895="",0,INDEX(Transactions!$H:$H,ROW()-8))</f>
        <v>0</v>
      </c>
      <c r="E895">
        <f>IF($A895="",1,INDEX(Transactions!$N:$N,ROW()-8))</f>
        <v>1</v>
      </c>
      <c r="F895" s="27">
        <f>IF($A895="",0,INDEX(Transactions!$O:$O,ROW()-8))</f>
        <v>0</v>
      </c>
      <c r="G895" s="27">
        <f>IF($A895="",0,INDEX(Transactions!$P:$P,ROW()-8))</f>
        <v>0</v>
      </c>
    </row>
    <row r="896" spans="1:7" ht="15" customHeight="1" x14ac:dyDescent="0.15">
      <c r="A896" t="str">
        <f>IF(INDEX(Transactions!$J:$J,ROW()-8)="","",INDEX(Transactions!$J:$J,ROW()-8))</f>
        <v/>
      </c>
      <c r="B896" s="293">
        <f ca="1">IF($A896="",TODAY(),INDEX(Transactions!$G:$G,ROW()-8))</f>
        <v>46229</v>
      </c>
      <c r="C896" t="str">
        <f>IF($A896="","",INDEX(Transactions!$A:$A,ROW()-8))</f>
        <v/>
      </c>
      <c r="D896" s="27">
        <f>IF($A896="",0,INDEX(Transactions!$H:$H,ROW()-8))</f>
        <v>0</v>
      </c>
      <c r="E896">
        <f>IF($A896="",1,INDEX(Transactions!$N:$N,ROW()-8))</f>
        <v>1</v>
      </c>
      <c r="F896" s="27">
        <f>IF($A896="",0,INDEX(Transactions!$O:$O,ROW()-8))</f>
        <v>0</v>
      </c>
      <c r="G896" s="27">
        <f>IF($A896="",0,INDEX(Transactions!$P:$P,ROW()-8))</f>
        <v>0</v>
      </c>
    </row>
    <row r="897" spans="1:7" ht="15" customHeight="1" x14ac:dyDescent="0.15">
      <c r="A897" t="str">
        <f>IF(INDEX(Transactions!$J:$J,ROW()-8)="","",INDEX(Transactions!$J:$J,ROW()-8))</f>
        <v/>
      </c>
      <c r="B897" s="293">
        <f ca="1">IF($A897="",TODAY(),INDEX(Transactions!$G:$G,ROW()-8))</f>
        <v>46229</v>
      </c>
      <c r="C897" t="str">
        <f>IF($A897="","",INDEX(Transactions!$A:$A,ROW()-8))</f>
        <v/>
      </c>
      <c r="D897" s="27">
        <f>IF($A897="",0,INDEX(Transactions!$H:$H,ROW()-8))</f>
        <v>0</v>
      </c>
      <c r="E897">
        <f>IF($A897="",1,INDEX(Transactions!$N:$N,ROW()-8))</f>
        <v>1</v>
      </c>
      <c r="F897" s="27">
        <f>IF($A897="",0,INDEX(Transactions!$O:$O,ROW()-8))</f>
        <v>0</v>
      </c>
      <c r="G897" s="27">
        <f>IF($A897="",0,INDEX(Transactions!$P:$P,ROW()-8))</f>
        <v>0</v>
      </c>
    </row>
    <row r="898" spans="1:7" ht="15" customHeight="1" x14ac:dyDescent="0.15">
      <c r="A898" t="str">
        <f>IF(INDEX(Transactions!$J:$J,ROW()-8)="","",INDEX(Transactions!$J:$J,ROW()-8))</f>
        <v/>
      </c>
      <c r="B898" s="293">
        <f ca="1">IF($A898="",TODAY(),INDEX(Transactions!$G:$G,ROW()-8))</f>
        <v>46229</v>
      </c>
      <c r="C898" t="str">
        <f>IF($A898="","",INDEX(Transactions!$A:$A,ROW()-8))</f>
        <v/>
      </c>
      <c r="D898" s="27">
        <f>IF($A898="",0,INDEX(Transactions!$H:$H,ROW()-8))</f>
        <v>0</v>
      </c>
      <c r="E898">
        <f>IF($A898="",1,INDEX(Transactions!$N:$N,ROW()-8))</f>
        <v>1</v>
      </c>
      <c r="F898" s="27">
        <f>IF($A898="",0,INDEX(Transactions!$O:$O,ROW()-8))</f>
        <v>0</v>
      </c>
      <c r="G898" s="27">
        <f>IF($A898="",0,INDEX(Transactions!$P:$P,ROW()-8))</f>
        <v>0</v>
      </c>
    </row>
    <row r="899" spans="1:7" ht="15" customHeight="1" x14ac:dyDescent="0.15">
      <c r="A899" t="str">
        <f>IF(INDEX(Transactions!$J:$J,ROW()-8)="","",INDEX(Transactions!$J:$J,ROW()-8))</f>
        <v/>
      </c>
      <c r="B899" s="293">
        <f ca="1">IF($A899="",TODAY(),INDEX(Transactions!$G:$G,ROW()-8))</f>
        <v>46229</v>
      </c>
      <c r="C899" t="str">
        <f>IF($A899="","",INDEX(Transactions!$A:$A,ROW()-8))</f>
        <v/>
      </c>
      <c r="D899" s="27">
        <f>IF($A899="",0,INDEX(Transactions!$H:$H,ROW()-8))</f>
        <v>0</v>
      </c>
      <c r="E899">
        <f>IF($A899="",1,INDEX(Transactions!$N:$N,ROW()-8))</f>
        <v>1</v>
      </c>
      <c r="F899" s="27">
        <f>IF($A899="",0,INDEX(Transactions!$O:$O,ROW()-8))</f>
        <v>0</v>
      </c>
      <c r="G899" s="27">
        <f>IF($A899="",0,INDEX(Transactions!$P:$P,ROW()-8))</f>
        <v>0</v>
      </c>
    </row>
    <row r="900" spans="1:7" ht="15" customHeight="1" x14ac:dyDescent="0.15">
      <c r="A900" t="str">
        <f>IF(INDEX(Transactions!$J:$J,ROW()-8)="","",INDEX(Transactions!$J:$J,ROW()-8))</f>
        <v/>
      </c>
      <c r="B900" s="293">
        <f ca="1">IF($A900="",TODAY(),INDEX(Transactions!$G:$G,ROW()-8))</f>
        <v>46229</v>
      </c>
      <c r="C900" t="str">
        <f>IF($A900="","",INDEX(Transactions!$A:$A,ROW()-8))</f>
        <v/>
      </c>
      <c r="D900" s="27">
        <f>IF($A900="",0,INDEX(Transactions!$H:$H,ROW()-8))</f>
        <v>0</v>
      </c>
      <c r="E900">
        <f>IF($A900="",1,INDEX(Transactions!$N:$N,ROW()-8))</f>
        <v>1</v>
      </c>
      <c r="F900" s="27">
        <f>IF($A900="",0,INDEX(Transactions!$O:$O,ROW()-8))</f>
        <v>0</v>
      </c>
      <c r="G900" s="27">
        <f>IF($A900="",0,INDEX(Transactions!$P:$P,ROW()-8))</f>
        <v>0</v>
      </c>
    </row>
    <row r="901" spans="1:7" ht="15" customHeight="1" x14ac:dyDescent="0.15">
      <c r="A901" t="str">
        <f>IF(INDEX(Transactions!$J:$J,ROW()-8)="","",INDEX(Transactions!$J:$J,ROW()-8))</f>
        <v/>
      </c>
      <c r="B901" s="293">
        <f ca="1">IF($A901="",TODAY(),INDEX(Transactions!$G:$G,ROW()-8))</f>
        <v>46229</v>
      </c>
      <c r="C901" t="str">
        <f>IF($A901="","",INDEX(Transactions!$A:$A,ROW()-8))</f>
        <v/>
      </c>
      <c r="D901" s="27">
        <f>IF($A901="",0,INDEX(Transactions!$H:$H,ROW()-8))</f>
        <v>0</v>
      </c>
      <c r="E901">
        <f>IF($A901="",1,INDEX(Transactions!$N:$N,ROW()-8))</f>
        <v>1</v>
      </c>
      <c r="F901" s="27">
        <f>IF($A901="",0,INDEX(Transactions!$O:$O,ROW()-8))</f>
        <v>0</v>
      </c>
      <c r="G901" s="27">
        <f>IF($A901="",0,INDEX(Transactions!$P:$P,ROW()-8))</f>
        <v>0</v>
      </c>
    </row>
    <row r="902" spans="1:7" ht="15" customHeight="1" x14ac:dyDescent="0.15">
      <c r="A902" t="str">
        <f>IF(INDEX(Transactions!$J:$J,ROW()-8)="","",INDEX(Transactions!$J:$J,ROW()-8))</f>
        <v/>
      </c>
      <c r="B902" s="293">
        <f ca="1">IF($A902="",TODAY(),INDEX(Transactions!$G:$G,ROW()-8))</f>
        <v>46229</v>
      </c>
      <c r="C902" t="str">
        <f>IF($A902="","",INDEX(Transactions!$A:$A,ROW()-8))</f>
        <v/>
      </c>
      <c r="D902" s="27">
        <f>IF($A902="",0,INDEX(Transactions!$H:$H,ROW()-8))</f>
        <v>0</v>
      </c>
      <c r="E902">
        <f>IF($A902="",1,INDEX(Transactions!$N:$N,ROW()-8))</f>
        <v>1</v>
      </c>
      <c r="F902" s="27">
        <f>IF($A902="",0,INDEX(Transactions!$O:$O,ROW()-8))</f>
        <v>0</v>
      </c>
      <c r="G902" s="27">
        <f>IF($A902="",0,INDEX(Transactions!$P:$P,ROW()-8))</f>
        <v>0</v>
      </c>
    </row>
    <row r="903" spans="1:7" ht="15" customHeight="1" x14ac:dyDescent="0.15">
      <c r="A903" t="str">
        <f>IF(INDEX(Transactions!$J:$J,ROW()-8)="","",INDEX(Transactions!$J:$J,ROW()-8))</f>
        <v/>
      </c>
      <c r="B903" s="293">
        <f ca="1">IF($A903="",TODAY(),INDEX(Transactions!$G:$G,ROW()-8))</f>
        <v>46229</v>
      </c>
      <c r="C903" t="str">
        <f>IF($A903="","",INDEX(Transactions!$A:$A,ROW()-8))</f>
        <v/>
      </c>
      <c r="D903" s="27">
        <f>IF($A903="",0,INDEX(Transactions!$H:$H,ROW()-8))</f>
        <v>0</v>
      </c>
      <c r="E903">
        <f>IF($A903="",1,INDEX(Transactions!$N:$N,ROW()-8))</f>
        <v>1</v>
      </c>
      <c r="F903" s="27">
        <f>IF($A903="",0,INDEX(Transactions!$O:$O,ROW()-8))</f>
        <v>0</v>
      </c>
      <c r="G903" s="27">
        <f>IF($A903="",0,INDEX(Transactions!$P:$P,ROW()-8))</f>
        <v>0</v>
      </c>
    </row>
    <row r="904" spans="1:7" ht="15" customHeight="1" x14ac:dyDescent="0.15">
      <c r="A904" t="str">
        <f>IF(INDEX(Transactions!$J:$J,ROW()-8)="","",INDEX(Transactions!$J:$J,ROW()-8))</f>
        <v/>
      </c>
      <c r="B904" s="293">
        <f ca="1">IF($A904="",TODAY(),INDEX(Transactions!$G:$G,ROW()-8))</f>
        <v>46229</v>
      </c>
      <c r="C904" t="str">
        <f>IF($A904="","",INDEX(Transactions!$A:$A,ROW()-8))</f>
        <v/>
      </c>
      <c r="D904" s="27">
        <f>IF($A904="",0,INDEX(Transactions!$H:$H,ROW()-8))</f>
        <v>0</v>
      </c>
      <c r="E904">
        <f>IF($A904="",1,INDEX(Transactions!$N:$N,ROW()-8))</f>
        <v>1</v>
      </c>
      <c r="F904" s="27">
        <f>IF($A904="",0,INDEX(Transactions!$O:$O,ROW()-8))</f>
        <v>0</v>
      </c>
      <c r="G904" s="27">
        <f>IF($A904="",0,INDEX(Transactions!$P:$P,ROW()-8))</f>
        <v>0</v>
      </c>
    </row>
    <row r="905" spans="1:7" ht="15" customHeight="1" x14ac:dyDescent="0.15">
      <c r="A905" t="str">
        <f>IF(INDEX(Transactions!$J:$J,ROW()-8)="","",INDEX(Transactions!$J:$J,ROW()-8))</f>
        <v/>
      </c>
      <c r="B905" s="293">
        <f ca="1">IF($A905="",TODAY(),INDEX(Transactions!$G:$G,ROW()-8))</f>
        <v>46229</v>
      </c>
      <c r="C905" t="str">
        <f>IF($A905="","",INDEX(Transactions!$A:$A,ROW()-8))</f>
        <v/>
      </c>
      <c r="D905" s="27">
        <f>IF($A905="",0,INDEX(Transactions!$H:$H,ROW()-8))</f>
        <v>0</v>
      </c>
      <c r="E905">
        <f>IF($A905="",1,INDEX(Transactions!$N:$N,ROW()-8))</f>
        <v>1</v>
      </c>
      <c r="F905" s="27">
        <f>IF($A905="",0,INDEX(Transactions!$O:$O,ROW()-8))</f>
        <v>0</v>
      </c>
      <c r="G905" s="27">
        <f>IF($A905="",0,INDEX(Transactions!$P:$P,ROW()-8))</f>
        <v>0</v>
      </c>
    </row>
    <row r="906" spans="1:7" ht="15" customHeight="1" x14ac:dyDescent="0.15">
      <c r="A906" t="str">
        <f>IF(INDEX(Transactions!$J:$J,ROW()-8)="","",INDEX(Transactions!$J:$J,ROW()-8))</f>
        <v/>
      </c>
      <c r="B906" s="293">
        <f ca="1">IF($A906="",TODAY(),INDEX(Transactions!$G:$G,ROW()-8))</f>
        <v>46229</v>
      </c>
      <c r="C906" t="str">
        <f>IF($A906="","",INDEX(Transactions!$A:$A,ROW()-8))</f>
        <v/>
      </c>
      <c r="D906" s="27">
        <f>IF($A906="",0,INDEX(Transactions!$H:$H,ROW()-8))</f>
        <v>0</v>
      </c>
      <c r="E906">
        <f>IF($A906="",1,INDEX(Transactions!$N:$N,ROW()-8))</f>
        <v>1</v>
      </c>
      <c r="F906" s="27">
        <f>IF($A906="",0,INDEX(Transactions!$O:$O,ROW()-8))</f>
        <v>0</v>
      </c>
      <c r="G906" s="27">
        <f>IF($A906="",0,INDEX(Transactions!$P:$P,ROW()-8))</f>
        <v>0</v>
      </c>
    </row>
    <row r="907" spans="1:7" ht="15" customHeight="1" x14ac:dyDescent="0.15">
      <c r="A907" t="str">
        <f>IF(INDEX(Transactions!$J:$J,ROW()-8)="","",INDEX(Transactions!$J:$J,ROW()-8))</f>
        <v/>
      </c>
      <c r="B907" s="293">
        <f ca="1">IF($A907="",TODAY(),INDEX(Transactions!$G:$G,ROW()-8))</f>
        <v>46229</v>
      </c>
      <c r="C907" t="str">
        <f>IF($A907="","",INDEX(Transactions!$A:$A,ROW()-8))</f>
        <v/>
      </c>
      <c r="D907" s="27">
        <f>IF($A907="",0,INDEX(Transactions!$H:$H,ROW()-8))</f>
        <v>0</v>
      </c>
      <c r="E907">
        <f>IF($A907="",1,INDEX(Transactions!$N:$N,ROW()-8))</f>
        <v>1</v>
      </c>
      <c r="F907" s="27">
        <f>IF($A907="",0,INDEX(Transactions!$O:$O,ROW()-8))</f>
        <v>0</v>
      </c>
      <c r="G907" s="27">
        <f>IF($A907="",0,INDEX(Transactions!$P:$P,ROW()-8))</f>
        <v>0</v>
      </c>
    </row>
    <row r="908" spans="1:7" ht="15" customHeight="1" x14ac:dyDescent="0.15">
      <c r="A908" t="str">
        <f>IF(INDEX(Transactions!$J:$J,ROW()-8)="","",INDEX(Transactions!$J:$J,ROW()-8))</f>
        <v/>
      </c>
      <c r="B908" s="293">
        <f ca="1">IF($A908="",TODAY(),INDEX(Transactions!$G:$G,ROW()-8))</f>
        <v>46229</v>
      </c>
      <c r="C908" t="str">
        <f>IF($A908="","",INDEX(Transactions!$A:$A,ROW()-8))</f>
        <v/>
      </c>
      <c r="D908" s="27">
        <f>IF($A908="",0,INDEX(Transactions!$H:$H,ROW()-8))</f>
        <v>0</v>
      </c>
      <c r="E908">
        <f>IF($A908="",1,INDEX(Transactions!$N:$N,ROW()-8))</f>
        <v>1</v>
      </c>
      <c r="F908" s="27">
        <f>IF($A908="",0,INDEX(Transactions!$O:$O,ROW()-8))</f>
        <v>0</v>
      </c>
      <c r="G908" s="27">
        <f>IF($A908="",0,INDEX(Transactions!$P:$P,ROW()-8))</f>
        <v>0</v>
      </c>
    </row>
    <row r="909" spans="1:7" ht="15" customHeight="1" x14ac:dyDescent="0.15">
      <c r="A909" t="str">
        <f>IF(INDEX(Transactions!$J:$J,ROW()-8)="","",INDEX(Transactions!$J:$J,ROW()-8))</f>
        <v/>
      </c>
      <c r="B909" s="293">
        <f ca="1">IF($A909="",TODAY(),INDEX(Transactions!$G:$G,ROW()-8))</f>
        <v>46229</v>
      </c>
      <c r="C909" t="str">
        <f>IF($A909="","",INDEX(Transactions!$A:$A,ROW()-8))</f>
        <v/>
      </c>
      <c r="D909" s="27">
        <f>IF($A909="",0,INDEX(Transactions!$H:$H,ROW()-8))</f>
        <v>0</v>
      </c>
      <c r="E909">
        <f>IF($A909="",1,INDEX(Transactions!$N:$N,ROW()-8))</f>
        <v>1</v>
      </c>
      <c r="F909" s="27">
        <f>IF($A909="",0,INDEX(Transactions!$O:$O,ROW()-8))</f>
        <v>0</v>
      </c>
      <c r="G909" s="27">
        <f>IF($A909="",0,INDEX(Transactions!$P:$P,ROW()-8))</f>
        <v>0</v>
      </c>
    </row>
    <row r="910" spans="1:7" ht="15" customHeight="1" x14ac:dyDescent="0.15">
      <c r="A910" t="str">
        <f>IF(INDEX(Transactions!$J:$J,ROW()-8)="","",INDEX(Transactions!$J:$J,ROW()-8))</f>
        <v/>
      </c>
      <c r="B910" s="293">
        <f ca="1">IF($A910="",TODAY(),INDEX(Transactions!$G:$G,ROW()-8))</f>
        <v>46229</v>
      </c>
      <c r="C910" t="str">
        <f>IF($A910="","",INDEX(Transactions!$A:$A,ROW()-8))</f>
        <v/>
      </c>
      <c r="D910" s="27">
        <f>IF($A910="",0,INDEX(Transactions!$H:$H,ROW()-8))</f>
        <v>0</v>
      </c>
      <c r="E910">
        <f>IF($A910="",1,INDEX(Transactions!$N:$N,ROW()-8))</f>
        <v>1</v>
      </c>
      <c r="F910" s="27">
        <f>IF($A910="",0,INDEX(Transactions!$O:$O,ROW()-8))</f>
        <v>0</v>
      </c>
      <c r="G910" s="27">
        <f>IF($A910="",0,INDEX(Transactions!$P:$P,ROW()-8))</f>
        <v>0</v>
      </c>
    </row>
    <row r="911" spans="1:7" ht="15" customHeight="1" x14ac:dyDescent="0.15">
      <c r="A911" t="str">
        <f>IF(INDEX(Transactions!$J:$J,ROW()-8)="","",INDEX(Transactions!$J:$J,ROW()-8))</f>
        <v/>
      </c>
      <c r="B911" s="293">
        <f ca="1">IF($A911="",TODAY(),INDEX(Transactions!$G:$G,ROW()-8))</f>
        <v>46229</v>
      </c>
      <c r="C911" t="str">
        <f>IF($A911="","",INDEX(Transactions!$A:$A,ROW()-8))</f>
        <v/>
      </c>
      <c r="D911" s="27">
        <f>IF($A911="",0,INDEX(Transactions!$H:$H,ROW()-8))</f>
        <v>0</v>
      </c>
      <c r="E911">
        <f>IF($A911="",1,INDEX(Transactions!$N:$N,ROW()-8))</f>
        <v>1</v>
      </c>
      <c r="F911" s="27">
        <f>IF($A911="",0,INDEX(Transactions!$O:$O,ROW()-8))</f>
        <v>0</v>
      </c>
      <c r="G911" s="27">
        <f>IF($A911="",0,INDEX(Transactions!$P:$P,ROW()-8))</f>
        <v>0</v>
      </c>
    </row>
    <row r="912" spans="1:7" ht="15" customHeight="1" x14ac:dyDescent="0.15">
      <c r="A912" t="str">
        <f>IF(INDEX(Transactions!$J:$J,ROW()-8)="","",INDEX(Transactions!$J:$J,ROW()-8))</f>
        <v/>
      </c>
      <c r="B912" s="293">
        <f ca="1">IF($A912="",TODAY(),INDEX(Transactions!$G:$G,ROW()-8))</f>
        <v>46229</v>
      </c>
      <c r="C912" t="str">
        <f>IF($A912="","",INDEX(Transactions!$A:$A,ROW()-8))</f>
        <v/>
      </c>
      <c r="D912" s="27">
        <f>IF($A912="",0,INDEX(Transactions!$H:$H,ROW()-8))</f>
        <v>0</v>
      </c>
      <c r="E912">
        <f>IF($A912="",1,INDEX(Transactions!$N:$N,ROW()-8))</f>
        <v>1</v>
      </c>
      <c r="F912" s="27">
        <f>IF($A912="",0,INDEX(Transactions!$O:$O,ROW()-8))</f>
        <v>0</v>
      </c>
      <c r="G912" s="27">
        <f>IF($A912="",0,INDEX(Transactions!$P:$P,ROW()-8))</f>
        <v>0</v>
      </c>
    </row>
    <row r="913" spans="1:7" ht="15" customHeight="1" x14ac:dyDescent="0.15">
      <c r="A913" t="str">
        <f>IF(INDEX(Transactions!$J:$J,ROW()-8)="","",INDEX(Transactions!$J:$J,ROW()-8))</f>
        <v/>
      </c>
      <c r="B913" s="293">
        <f ca="1">IF($A913="",TODAY(),INDEX(Transactions!$G:$G,ROW()-8))</f>
        <v>46229</v>
      </c>
      <c r="C913" t="str">
        <f>IF($A913="","",INDEX(Transactions!$A:$A,ROW()-8))</f>
        <v/>
      </c>
      <c r="D913" s="27">
        <f>IF($A913="",0,INDEX(Transactions!$H:$H,ROW()-8))</f>
        <v>0</v>
      </c>
      <c r="E913">
        <f>IF($A913="",1,INDEX(Transactions!$N:$N,ROW()-8))</f>
        <v>1</v>
      </c>
      <c r="F913" s="27">
        <f>IF($A913="",0,INDEX(Transactions!$O:$O,ROW()-8))</f>
        <v>0</v>
      </c>
      <c r="G913" s="27">
        <f>IF($A913="",0,INDEX(Transactions!$P:$P,ROW()-8))</f>
        <v>0</v>
      </c>
    </row>
    <row r="914" spans="1:7" ht="15" customHeight="1" x14ac:dyDescent="0.15">
      <c r="A914" t="str">
        <f>IF(INDEX(Transactions!$J:$J,ROW()-8)="","",INDEX(Transactions!$J:$J,ROW()-8))</f>
        <v/>
      </c>
      <c r="B914" s="293">
        <f ca="1">IF($A914="",TODAY(),INDEX(Transactions!$G:$G,ROW()-8))</f>
        <v>46229</v>
      </c>
      <c r="C914" t="str">
        <f>IF($A914="","",INDEX(Transactions!$A:$A,ROW()-8))</f>
        <v/>
      </c>
      <c r="D914" s="27">
        <f>IF($A914="",0,INDEX(Transactions!$H:$H,ROW()-8))</f>
        <v>0</v>
      </c>
      <c r="E914">
        <f>IF($A914="",1,INDEX(Transactions!$N:$N,ROW()-8))</f>
        <v>1</v>
      </c>
      <c r="F914" s="27">
        <f>IF($A914="",0,INDEX(Transactions!$O:$O,ROW()-8))</f>
        <v>0</v>
      </c>
      <c r="G914" s="27">
        <f>IF($A914="",0,INDEX(Transactions!$P:$P,ROW()-8))</f>
        <v>0</v>
      </c>
    </row>
    <row r="915" spans="1:7" ht="15" customHeight="1" x14ac:dyDescent="0.15">
      <c r="A915" t="str">
        <f>IF(INDEX(Transactions!$J:$J,ROW()-8)="","",INDEX(Transactions!$J:$J,ROW()-8))</f>
        <v/>
      </c>
      <c r="B915" s="293">
        <f ca="1">IF($A915="",TODAY(),INDEX(Transactions!$G:$G,ROW()-8))</f>
        <v>46229</v>
      </c>
      <c r="C915" t="str">
        <f>IF($A915="","",INDEX(Transactions!$A:$A,ROW()-8))</f>
        <v/>
      </c>
      <c r="D915" s="27">
        <f>IF($A915="",0,INDEX(Transactions!$H:$H,ROW()-8))</f>
        <v>0</v>
      </c>
      <c r="E915">
        <f>IF($A915="",1,INDEX(Transactions!$N:$N,ROW()-8))</f>
        <v>1</v>
      </c>
      <c r="F915" s="27">
        <f>IF($A915="",0,INDEX(Transactions!$O:$O,ROW()-8))</f>
        <v>0</v>
      </c>
      <c r="G915" s="27">
        <f>IF($A915="",0,INDEX(Transactions!$P:$P,ROW()-8))</f>
        <v>0</v>
      </c>
    </row>
    <row r="916" spans="1:7" ht="15" customHeight="1" x14ac:dyDescent="0.15">
      <c r="A916" t="str">
        <f>IF(INDEX(Transactions!$J:$J,ROW()-8)="","",INDEX(Transactions!$J:$J,ROW()-8))</f>
        <v/>
      </c>
      <c r="B916" s="293">
        <f ca="1">IF($A916="",TODAY(),INDEX(Transactions!$G:$G,ROW()-8))</f>
        <v>46229</v>
      </c>
      <c r="C916" t="str">
        <f>IF($A916="","",INDEX(Transactions!$A:$A,ROW()-8))</f>
        <v/>
      </c>
      <c r="D916" s="27">
        <f>IF($A916="",0,INDEX(Transactions!$H:$H,ROW()-8))</f>
        <v>0</v>
      </c>
      <c r="E916">
        <f>IF($A916="",1,INDEX(Transactions!$N:$N,ROW()-8))</f>
        <v>1</v>
      </c>
      <c r="F916" s="27">
        <f>IF($A916="",0,INDEX(Transactions!$O:$O,ROW()-8))</f>
        <v>0</v>
      </c>
      <c r="G916" s="27">
        <f>IF($A916="",0,INDEX(Transactions!$P:$P,ROW()-8))</f>
        <v>0</v>
      </c>
    </row>
    <row r="917" spans="1:7" ht="15" customHeight="1" x14ac:dyDescent="0.15">
      <c r="A917" t="str">
        <f>IF(INDEX(Transactions!$J:$J,ROW()-8)="","",INDEX(Transactions!$J:$J,ROW()-8))</f>
        <v/>
      </c>
      <c r="B917" s="293">
        <f ca="1">IF($A917="",TODAY(),INDEX(Transactions!$G:$G,ROW()-8))</f>
        <v>46229</v>
      </c>
      <c r="C917" t="str">
        <f>IF($A917="","",INDEX(Transactions!$A:$A,ROW()-8))</f>
        <v/>
      </c>
      <c r="D917" s="27">
        <f>IF($A917="",0,INDEX(Transactions!$H:$H,ROW()-8))</f>
        <v>0</v>
      </c>
      <c r="E917">
        <f>IF($A917="",1,INDEX(Transactions!$N:$N,ROW()-8))</f>
        <v>1</v>
      </c>
      <c r="F917" s="27">
        <f>IF($A917="",0,INDEX(Transactions!$O:$O,ROW()-8))</f>
        <v>0</v>
      </c>
      <c r="G917" s="27">
        <f>IF($A917="",0,INDEX(Transactions!$P:$P,ROW()-8))</f>
        <v>0</v>
      </c>
    </row>
    <row r="918" spans="1:7" ht="15" customHeight="1" x14ac:dyDescent="0.15">
      <c r="A918" t="str">
        <f>IF(INDEX(Transactions!$J:$J,ROW()-8)="","",INDEX(Transactions!$J:$J,ROW()-8))</f>
        <v/>
      </c>
      <c r="B918" s="293">
        <f ca="1">IF($A918="",TODAY(),INDEX(Transactions!$G:$G,ROW()-8))</f>
        <v>46229</v>
      </c>
      <c r="C918" t="str">
        <f>IF($A918="","",INDEX(Transactions!$A:$A,ROW()-8))</f>
        <v/>
      </c>
      <c r="D918" s="27">
        <f>IF($A918="",0,INDEX(Transactions!$H:$H,ROW()-8))</f>
        <v>0</v>
      </c>
      <c r="E918">
        <f>IF($A918="",1,INDEX(Transactions!$N:$N,ROW()-8))</f>
        <v>1</v>
      </c>
      <c r="F918" s="27">
        <f>IF($A918="",0,INDEX(Transactions!$O:$O,ROW()-8))</f>
        <v>0</v>
      </c>
      <c r="G918" s="27">
        <f>IF($A918="",0,INDEX(Transactions!$P:$P,ROW()-8))</f>
        <v>0</v>
      </c>
    </row>
    <row r="919" spans="1:7" ht="15" customHeight="1" x14ac:dyDescent="0.15">
      <c r="A919" t="str">
        <f>IF(INDEX(Transactions!$J:$J,ROW()-8)="","",INDEX(Transactions!$J:$J,ROW()-8))</f>
        <v/>
      </c>
      <c r="B919" s="293">
        <f ca="1">IF($A919="",TODAY(),INDEX(Transactions!$G:$G,ROW()-8))</f>
        <v>46229</v>
      </c>
      <c r="C919" t="str">
        <f>IF($A919="","",INDEX(Transactions!$A:$A,ROW()-8))</f>
        <v/>
      </c>
      <c r="D919" s="27">
        <f>IF($A919="",0,INDEX(Transactions!$H:$H,ROW()-8))</f>
        <v>0</v>
      </c>
      <c r="E919">
        <f>IF($A919="",1,INDEX(Transactions!$N:$N,ROW()-8))</f>
        <v>1</v>
      </c>
      <c r="F919" s="27">
        <f>IF($A919="",0,INDEX(Transactions!$O:$O,ROW()-8))</f>
        <v>0</v>
      </c>
      <c r="G919" s="27">
        <f>IF($A919="",0,INDEX(Transactions!$P:$P,ROW()-8))</f>
        <v>0</v>
      </c>
    </row>
    <row r="920" spans="1:7" ht="15" customHeight="1" x14ac:dyDescent="0.15">
      <c r="A920" t="str">
        <f>IF(INDEX(Transactions!$J:$J,ROW()-8)="","",INDEX(Transactions!$J:$J,ROW()-8))</f>
        <v/>
      </c>
      <c r="B920" s="293">
        <f ca="1">IF($A920="",TODAY(),INDEX(Transactions!$G:$G,ROW()-8))</f>
        <v>46229</v>
      </c>
      <c r="C920" t="str">
        <f>IF($A920="","",INDEX(Transactions!$A:$A,ROW()-8))</f>
        <v/>
      </c>
      <c r="D920" s="27">
        <f>IF($A920="",0,INDEX(Transactions!$H:$H,ROW()-8))</f>
        <v>0</v>
      </c>
      <c r="E920">
        <f>IF($A920="",1,INDEX(Transactions!$N:$N,ROW()-8))</f>
        <v>1</v>
      </c>
      <c r="F920" s="27">
        <f>IF($A920="",0,INDEX(Transactions!$O:$O,ROW()-8))</f>
        <v>0</v>
      </c>
      <c r="G920" s="27">
        <f>IF($A920="",0,INDEX(Transactions!$P:$P,ROW()-8))</f>
        <v>0</v>
      </c>
    </row>
    <row r="921" spans="1:7" ht="15" customHeight="1" x14ac:dyDescent="0.15">
      <c r="A921" t="str">
        <f>IF(INDEX(Transactions!$J:$J,ROW()-8)="","",INDEX(Transactions!$J:$J,ROW()-8))</f>
        <v/>
      </c>
      <c r="B921" s="293">
        <f ca="1">IF($A921="",TODAY(),INDEX(Transactions!$G:$G,ROW()-8))</f>
        <v>46229</v>
      </c>
      <c r="C921" t="str">
        <f>IF($A921="","",INDEX(Transactions!$A:$A,ROW()-8))</f>
        <v/>
      </c>
      <c r="D921" s="27">
        <f>IF($A921="",0,INDEX(Transactions!$H:$H,ROW()-8))</f>
        <v>0</v>
      </c>
      <c r="E921">
        <f>IF($A921="",1,INDEX(Transactions!$N:$N,ROW()-8))</f>
        <v>1</v>
      </c>
      <c r="F921" s="27">
        <f>IF($A921="",0,INDEX(Transactions!$O:$O,ROW()-8))</f>
        <v>0</v>
      </c>
      <c r="G921" s="27">
        <f>IF($A921="",0,INDEX(Transactions!$P:$P,ROW()-8))</f>
        <v>0</v>
      </c>
    </row>
    <row r="922" spans="1:7" ht="15" customHeight="1" x14ac:dyDescent="0.15">
      <c r="A922" t="str">
        <f>IF(INDEX(Transactions!$J:$J,ROW()-8)="","",INDEX(Transactions!$J:$J,ROW()-8))</f>
        <v/>
      </c>
      <c r="B922" s="293">
        <f ca="1">IF($A922="",TODAY(),INDEX(Transactions!$G:$G,ROW()-8))</f>
        <v>46229</v>
      </c>
      <c r="C922" t="str">
        <f>IF($A922="","",INDEX(Transactions!$A:$A,ROW()-8))</f>
        <v/>
      </c>
      <c r="D922" s="27">
        <f>IF($A922="",0,INDEX(Transactions!$H:$H,ROW()-8))</f>
        <v>0</v>
      </c>
      <c r="E922">
        <f>IF($A922="",1,INDEX(Transactions!$N:$N,ROW()-8))</f>
        <v>1</v>
      </c>
      <c r="F922" s="27">
        <f>IF($A922="",0,INDEX(Transactions!$O:$O,ROW()-8))</f>
        <v>0</v>
      </c>
      <c r="G922" s="27">
        <f>IF($A922="",0,INDEX(Transactions!$P:$P,ROW()-8))</f>
        <v>0</v>
      </c>
    </row>
    <row r="923" spans="1:7" ht="15" customHeight="1" x14ac:dyDescent="0.15">
      <c r="A923" t="str">
        <f>IF(INDEX(Transactions!$J:$J,ROW()-8)="","",INDEX(Transactions!$J:$J,ROW()-8))</f>
        <v/>
      </c>
      <c r="B923" s="293">
        <f ca="1">IF($A923="",TODAY(),INDEX(Transactions!$G:$G,ROW()-8))</f>
        <v>46229</v>
      </c>
      <c r="C923" t="str">
        <f>IF($A923="","",INDEX(Transactions!$A:$A,ROW()-8))</f>
        <v/>
      </c>
      <c r="D923" s="27">
        <f>IF($A923="",0,INDEX(Transactions!$H:$H,ROW()-8))</f>
        <v>0</v>
      </c>
      <c r="E923">
        <f>IF($A923="",1,INDEX(Transactions!$N:$N,ROW()-8))</f>
        <v>1</v>
      </c>
      <c r="F923" s="27">
        <f>IF($A923="",0,INDEX(Transactions!$O:$O,ROW()-8))</f>
        <v>0</v>
      </c>
      <c r="G923" s="27">
        <f>IF($A923="",0,INDEX(Transactions!$P:$P,ROW()-8))</f>
        <v>0</v>
      </c>
    </row>
    <row r="924" spans="1:7" ht="15" customHeight="1" x14ac:dyDescent="0.15">
      <c r="A924" t="str">
        <f>IF(INDEX(Transactions!$J:$J,ROW()-8)="","",INDEX(Transactions!$J:$J,ROW()-8))</f>
        <v/>
      </c>
      <c r="B924" s="293">
        <f ca="1">IF($A924="",TODAY(),INDEX(Transactions!$G:$G,ROW()-8))</f>
        <v>46229</v>
      </c>
      <c r="C924" t="str">
        <f>IF($A924="","",INDEX(Transactions!$A:$A,ROW()-8))</f>
        <v/>
      </c>
      <c r="D924" s="27">
        <f>IF($A924="",0,INDEX(Transactions!$H:$H,ROW()-8))</f>
        <v>0</v>
      </c>
      <c r="E924">
        <f>IF($A924="",1,INDEX(Transactions!$N:$N,ROW()-8))</f>
        <v>1</v>
      </c>
      <c r="F924" s="27">
        <f>IF($A924="",0,INDEX(Transactions!$O:$O,ROW()-8))</f>
        <v>0</v>
      </c>
      <c r="G924" s="27">
        <f>IF($A924="",0,INDEX(Transactions!$P:$P,ROW()-8))</f>
        <v>0</v>
      </c>
    </row>
    <row r="925" spans="1:7" ht="15" customHeight="1" x14ac:dyDescent="0.15">
      <c r="A925" t="str">
        <f>IF(INDEX(Transactions!$J:$J,ROW()-8)="","",INDEX(Transactions!$J:$J,ROW()-8))</f>
        <v/>
      </c>
      <c r="B925" s="293">
        <f ca="1">IF($A925="",TODAY(),INDEX(Transactions!$G:$G,ROW()-8))</f>
        <v>46229</v>
      </c>
      <c r="C925" t="str">
        <f>IF($A925="","",INDEX(Transactions!$A:$A,ROW()-8))</f>
        <v/>
      </c>
      <c r="D925" s="27">
        <f>IF($A925="",0,INDEX(Transactions!$H:$H,ROW()-8))</f>
        <v>0</v>
      </c>
      <c r="E925">
        <f>IF($A925="",1,INDEX(Transactions!$N:$N,ROW()-8))</f>
        <v>1</v>
      </c>
      <c r="F925" s="27">
        <f>IF($A925="",0,INDEX(Transactions!$O:$O,ROW()-8))</f>
        <v>0</v>
      </c>
      <c r="G925" s="27">
        <f>IF($A925="",0,INDEX(Transactions!$P:$P,ROW()-8))</f>
        <v>0</v>
      </c>
    </row>
    <row r="926" spans="1:7" ht="15" customHeight="1" x14ac:dyDescent="0.15">
      <c r="A926" t="str">
        <f>IF(INDEX(Transactions!$J:$J,ROW()-8)="","",INDEX(Transactions!$J:$J,ROW()-8))</f>
        <v/>
      </c>
      <c r="B926" s="293">
        <f ca="1">IF($A926="",TODAY(),INDEX(Transactions!$G:$G,ROW()-8))</f>
        <v>46229</v>
      </c>
      <c r="C926" t="str">
        <f>IF($A926="","",INDEX(Transactions!$A:$A,ROW()-8))</f>
        <v/>
      </c>
      <c r="D926" s="27">
        <f>IF($A926="",0,INDEX(Transactions!$H:$H,ROW()-8))</f>
        <v>0</v>
      </c>
      <c r="E926">
        <f>IF($A926="",1,INDEX(Transactions!$N:$N,ROW()-8))</f>
        <v>1</v>
      </c>
      <c r="F926" s="27">
        <f>IF($A926="",0,INDEX(Transactions!$O:$O,ROW()-8))</f>
        <v>0</v>
      </c>
      <c r="G926" s="27">
        <f>IF($A926="",0,INDEX(Transactions!$P:$P,ROW()-8))</f>
        <v>0</v>
      </c>
    </row>
    <row r="927" spans="1:7" ht="15" customHeight="1" x14ac:dyDescent="0.15">
      <c r="A927" t="str">
        <f>IF(INDEX(Transactions!$J:$J,ROW()-8)="","",INDEX(Transactions!$J:$J,ROW()-8))</f>
        <v/>
      </c>
      <c r="B927" s="293">
        <f ca="1">IF($A927="",TODAY(),INDEX(Transactions!$G:$G,ROW()-8))</f>
        <v>46229</v>
      </c>
      <c r="C927" t="str">
        <f>IF($A927="","",INDEX(Transactions!$A:$A,ROW()-8))</f>
        <v/>
      </c>
      <c r="D927" s="27">
        <f>IF($A927="",0,INDEX(Transactions!$H:$H,ROW()-8))</f>
        <v>0</v>
      </c>
      <c r="E927">
        <f>IF($A927="",1,INDEX(Transactions!$N:$N,ROW()-8))</f>
        <v>1</v>
      </c>
      <c r="F927" s="27">
        <f>IF($A927="",0,INDEX(Transactions!$O:$O,ROW()-8))</f>
        <v>0</v>
      </c>
      <c r="G927" s="27">
        <f>IF($A927="",0,INDEX(Transactions!$P:$P,ROW()-8))</f>
        <v>0</v>
      </c>
    </row>
    <row r="928" spans="1:7" ht="15" customHeight="1" x14ac:dyDescent="0.15">
      <c r="A928" t="str">
        <f>IF(INDEX(Transactions!$J:$J,ROW()-8)="","",INDEX(Transactions!$J:$J,ROW()-8))</f>
        <v/>
      </c>
      <c r="B928" s="293">
        <f ca="1">IF($A928="",TODAY(),INDEX(Transactions!$G:$G,ROW()-8))</f>
        <v>46229</v>
      </c>
      <c r="C928" t="str">
        <f>IF($A928="","",INDEX(Transactions!$A:$A,ROW()-8))</f>
        <v/>
      </c>
      <c r="D928" s="27">
        <f>IF($A928="",0,INDEX(Transactions!$H:$H,ROW()-8))</f>
        <v>0</v>
      </c>
      <c r="E928">
        <f>IF($A928="",1,INDEX(Transactions!$N:$N,ROW()-8))</f>
        <v>1</v>
      </c>
      <c r="F928" s="27">
        <f>IF($A928="",0,INDEX(Transactions!$O:$O,ROW()-8))</f>
        <v>0</v>
      </c>
      <c r="G928" s="27">
        <f>IF($A928="",0,INDEX(Transactions!$P:$P,ROW()-8))</f>
        <v>0</v>
      </c>
    </row>
    <row r="929" spans="1:7" ht="15" customHeight="1" x14ac:dyDescent="0.15">
      <c r="A929" t="str">
        <f>IF(INDEX(Transactions!$J:$J,ROW()-8)="","",INDEX(Transactions!$J:$J,ROW()-8))</f>
        <v/>
      </c>
      <c r="B929" s="293">
        <f ca="1">IF($A929="",TODAY(),INDEX(Transactions!$G:$G,ROW()-8))</f>
        <v>46229</v>
      </c>
      <c r="C929" t="str">
        <f>IF($A929="","",INDEX(Transactions!$A:$A,ROW()-8))</f>
        <v/>
      </c>
      <c r="D929" s="27">
        <f>IF($A929="",0,INDEX(Transactions!$H:$H,ROW()-8))</f>
        <v>0</v>
      </c>
      <c r="E929">
        <f>IF($A929="",1,INDEX(Transactions!$N:$N,ROW()-8))</f>
        <v>1</v>
      </c>
      <c r="F929" s="27">
        <f>IF($A929="",0,INDEX(Transactions!$O:$O,ROW()-8))</f>
        <v>0</v>
      </c>
      <c r="G929" s="27">
        <f>IF($A929="",0,INDEX(Transactions!$P:$P,ROW()-8))</f>
        <v>0</v>
      </c>
    </row>
    <row r="930" spans="1:7" ht="15" customHeight="1" x14ac:dyDescent="0.15">
      <c r="A930" t="str">
        <f>IF(INDEX(Transactions!$J:$J,ROW()-8)="","",INDEX(Transactions!$J:$J,ROW()-8))</f>
        <v/>
      </c>
      <c r="B930" s="293">
        <f ca="1">IF($A930="",TODAY(),INDEX(Transactions!$G:$G,ROW()-8))</f>
        <v>46229</v>
      </c>
      <c r="C930" t="str">
        <f>IF($A930="","",INDEX(Transactions!$A:$A,ROW()-8))</f>
        <v/>
      </c>
      <c r="D930" s="27">
        <f>IF($A930="",0,INDEX(Transactions!$H:$H,ROW()-8))</f>
        <v>0</v>
      </c>
      <c r="E930">
        <f>IF($A930="",1,INDEX(Transactions!$N:$N,ROW()-8))</f>
        <v>1</v>
      </c>
      <c r="F930" s="27">
        <f>IF($A930="",0,INDEX(Transactions!$O:$O,ROW()-8))</f>
        <v>0</v>
      </c>
      <c r="G930" s="27">
        <f>IF($A930="",0,INDEX(Transactions!$P:$P,ROW()-8))</f>
        <v>0</v>
      </c>
    </row>
    <row r="931" spans="1:7" ht="15" customHeight="1" x14ac:dyDescent="0.15">
      <c r="A931" t="str">
        <f>IF(INDEX(Transactions!$J:$J,ROW()-8)="","",INDEX(Transactions!$J:$J,ROW()-8))</f>
        <v/>
      </c>
      <c r="B931" s="293">
        <f ca="1">IF($A931="",TODAY(),INDEX(Transactions!$G:$G,ROW()-8))</f>
        <v>46229</v>
      </c>
      <c r="C931" t="str">
        <f>IF($A931="","",INDEX(Transactions!$A:$A,ROW()-8))</f>
        <v/>
      </c>
      <c r="D931" s="27">
        <f>IF($A931="",0,INDEX(Transactions!$H:$H,ROW()-8))</f>
        <v>0</v>
      </c>
      <c r="E931">
        <f>IF($A931="",1,INDEX(Transactions!$N:$N,ROW()-8))</f>
        <v>1</v>
      </c>
      <c r="F931" s="27">
        <f>IF($A931="",0,INDEX(Transactions!$O:$O,ROW()-8))</f>
        <v>0</v>
      </c>
      <c r="G931" s="27">
        <f>IF($A931="",0,INDEX(Transactions!$P:$P,ROW()-8))</f>
        <v>0</v>
      </c>
    </row>
    <row r="932" spans="1:7" ht="15" customHeight="1" x14ac:dyDescent="0.15">
      <c r="A932" t="str">
        <f>IF(INDEX(Transactions!$J:$J,ROW()-8)="","",INDEX(Transactions!$J:$J,ROW()-8))</f>
        <v/>
      </c>
      <c r="B932" s="293">
        <f ca="1">IF($A932="",TODAY(),INDEX(Transactions!$G:$G,ROW()-8))</f>
        <v>46229</v>
      </c>
      <c r="C932" t="str">
        <f>IF($A932="","",INDEX(Transactions!$A:$A,ROW()-8))</f>
        <v/>
      </c>
      <c r="D932" s="27">
        <f>IF($A932="",0,INDEX(Transactions!$H:$H,ROW()-8))</f>
        <v>0</v>
      </c>
      <c r="E932">
        <f>IF($A932="",1,INDEX(Transactions!$N:$N,ROW()-8))</f>
        <v>1</v>
      </c>
      <c r="F932" s="27">
        <f>IF($A932="",0,INDEX(Transactions!$O:$O,ROW()-8))</f>
        <v>0</v>
      </c>
      <c r="G932" s="27">
        <f>IF($A932="",0,INDEX(Transactions!$P:$P,ROW()-8))</f>
        <v>0</v>
      </c>
    </row>
    <row r="933" spans="1:7" ht="15" customHeight="1" x14ac:dyDescent="0.15">
      <c r="A933" t="str">
        <f>IF(INDEX(Transactions!$J:$J,ROW()-8)="","",INDEX(Transactions!$J:$J,ROW()-8))</f>
        <v/>
      </c>
      <c r="B933" s="293">
        <f ca="1">IF($A933="",TODAY(),INDEX(Transactions!$G:$G,ROW()-8))</f>
        <v>46229</v>
      </c>
      <c r="C933" t="str">
        <f>IF($A933="","",INDEX(Transactions!$A:$A,ROW()-8))</f>
        <v/>
      </c>
      <c r="D933" s="27">
        <f>IF($A933="",0,INDEX(Transactions!$H:$H,ROW()-8))</f>
        <v>0</v>
      </c>
      <c r="E933">
        <f>IF($A933="",1,INDEX(Transactions!$N:$N,ROW()-8))</f>
        <v>1</v>
      </c>
      <c r="F933" s="27">
        <f>IF($A933="",0,INDEX(Transactions!$O:$O,ROW()-8))</f>
        <v>0</v>
      </c>
      <c r="G933" s="27">
        <f>IF($A933="",0,INDEX(Transactions!$P:$P,ROW()-8))</f>
        <v>0</v>
      </c>
    </row>
    <row r="934" spans="1:7" ht="15" customHeight="1" x14ac:dyDescent="0.15">
      <c r="A934" t="str">
        <f>IF(INDEX(Transactions!$J:$J,ROW()-8)="","",INDEX(Transactions!$J:$J,ROW()-8))</f>
        <v/>
      </c>
      <c r="B934" s="293">
        <f ca="1">IF($A934="",TODAY(),INDEX(Transactions!$G:$G,ROW()-8))</f>
        <v>46229</v>
      </c>
      <c r="C934" t="str">
        <f>IF($A934="","",INDEX(Transactions!$A:$A,ROW()-8))</f>
        <v/>
      </c>
      <c r="D934" s="27">
        <f>IF($A934="",0,INDEX(Transactions!$H:$H,ROW()-8))</f>
        <v>0</v>
      </c>
      <c r="E934">
        <f>IF($A934="",1,INDEX(Transactions!$N:$N,ROW()-8))</f>
        <v>1</v>
      </c>
      <c r="F934" s="27">
        <f>IF($A934="",0,INDEX(Transactions!$O:$O,ROW()-8))</f>
        <v>0</v>
      </c>
      <c r="G934" s="27">
        <f>IF($A934="",0,INDEX(Transactions!$P:$P,ROW()-8))</f>
        <v>0</v>
      </c>
    </row>
    <row r="935" spans="1:7" ht="15" customHeight="1" x14ac:dyDescent="0.15">
      <c r="A935" t="str">
        <f>IF(INDEX(Transactions!$J:$J,ROW()-8)="","",INDEX(Transactions!$J:$J,ROW()-8))</f>
        <v/>
      </c>
      <c r="B935" s="293">
        <f ca="1">IF($A935="",TODAY(),INDEX(Transactions!$G:$G,ROW()-8))</f>
        <v>46229</v>
      </c>
      <c r="C935" t="str">
        <f>IF($A935="","",INDEX(Transactions!$A:$A,ROW()-8))</f>
        <v/>
      </c>
      <c r="D935" s="27">
        <f>IF($A935="",0,INDEX(Transactions!$H:$H,ROW()-8))</f>
        <v>0</v>
      </c>
      <c r="E935">
        <f>IF($A935="",1,INDEX(Transactions!$N:$N,ROW()-8))</f>
        <v>1</v>
      </c>
      <c r="F935" s="27">
        <f>IF($A935="",0,INDEX(Transactions!$O:$O,ROW()-8))</f>
        <v>0</v>
      </c>
      <c r="G935" s="27">
        <f>IF($A935="",0,INDEX(Transactions!$P:$P,ROW()-8))</f>
        <v>0</v>
      </c>
    </row>
    <row r="936" spans="1:7" ht="15" customHeight="1" x14ac:dyDescent="0.15">
      <c r="A936" t="str">
        <f>IF(INDEX(Transactions!$J:$J,ROW()-8)="","",INDEX(Transactions!$J:$J,ROW()-8))</f>
        <v/>
      </c>
      <c r="B936" s="293">
        <f ca="1">IF($A936="",TODAY(),INDEX(Transactions!$G:$G,ROW()-8))</f>
        <v>46229</v>
      </c>
      <c r="C936" t="str">
        <f>IF($A936="","",INDEX(Transactions!$A:$A,ROW()-8))</f>
        <v/>
      </c>
      <c r="D936" s="27">
        <f>IF($A936="",0,INDEX(Transactions!$H:$H,ROW()-8))</f>
        <v>0</v>
      </c>
      <c r="E936">
        <f>IF($A936="",1,INDEX(Transactions!$N:$N,ROW()-8))</f>
        <v>1</v>
      </c>
      <c r="F936" s="27">
        <f>IF($A936="",0,INDEX(Transactions!$O:$O,ROW()-8))</f>
        <v>0</v>
      </c>
      <c r="G936" s="27">
        <f>IF($A936="",0,INDEX(Transactions!$P:$P,ROW()-8))</f>
        <v>0</v>
      </c>
    </row>
    <row r="937" spans="1:7" ht="15" customHeight="1" x14ac:dyDescent="0.15">
      <c r="A937" t="str">
        <f>IF(INDEX(Transactions!$J:$J,ROW()-8)="","",INDEX(Transactions!$J:$J,ROW()-8))</f>
        <v/>
      </c>
      <c r="B937" s="293">
        <f ca="1">IF($A937="",TODAY(),INDEX(Transactions!$G:$G,ROW()-8))</f>
        <v>46229</v>
      </c>
      <c r="C937" t="str">
        <f>IF($A937="","",INDEX(Transactions!$A:$A,ROW()-8))</f>
        <v/>
      </c>
      <c r="D937" s="27">
        <f>IF($A937="",0,INDEX(Transactions!$H:$H,ROW()-8))</f>
        <v>0</v>
      </c>
      <c r="E937">
        <f>IF($A937="",1,INDEX(Transactions!$N:$N,ROW()-8))</f>
        <v>1</v>
      </c>
      <c r="F937" s="27">
        <f>IF($A937="",0,INDEX(Transactions!$O:$O,ROW()-8))</f>
        <v>0</v>
      </c>
      <c r="G937" s="27">
        <f>IF($A937="",0,INDEX(Transactions!$P:$P,ROW()-8))</f>
        <v>0</v>
      </c>
    </row>
    <row r="938" spans="1:7" ht="15" customHeight="1" x14ac:dyDescent="0.15">
      <c r="A938" t="str">
        <f>IF(INDEX(Transactions!$J:$J,ROW()-8)="","",INDEX(Transactions!$J:$J,ROW()-8))</f>
        <v/>
      </c>
      <c r="B938" s="293">
        <f ca="1">IF($A938="",TODAY(),INDEX(Transactions!$G:$G,ROW()-8))</f>
        <v>46229</v>
      </c>
      <c r="C938" t="str">
        <f>IF($A938="","",INDEX(Transactions!$A:$A,ROW()-8))</f>
        <v/>
      </c>
      <c r="D938" s="27">
        <f>IF($A938="",0,INDEX(Transactions!$H:$H,ROW()-8))</f>
        <v>0</v>
      </c>
      <c r="E938">
        <f>IF($A938="",1,INDEX(Transactions!$N:$N,ROW()-8))</f>
        <v>1</v>
      </c>
      <c r="F938" s="27">
        <f>IF($A938="",0,INDEX(Transactions!$O:$O,ROW()-8))</f>
        <v>0</v>
      </c>
      <c r="G938" s="27">
        <f>IF($A938="",0,INDEX(Transactions!$P:$P,ROW()-8))</f>
        <v>0</v>
      </c>
    </row>
    <row r="939" spans="1:7" ht="15" customHeight="1" x14ac:dyDescent="0.15">
      <c r="A939" t="str">
        <f>IF(INDEX(Transactions!$J:$J,ROW()-8)="","",INDEX(Transactions!$J:$J,ROW()-8))</f>
        <v/>
      </c>
      <c r="B939" s="293">
        <f ca="1">IF($A939="",TODAY(),INDEX(Transactions!$G:$G,ROW()-8))</f>
        <v>46229</v>
      </c>
      <c r="C939" t="str">
        <f>IF($A939="","",INDEX(Transactions!$A:$A,ROW()-8))</f>
        <v/>
      </c>
      <c r="D939" s="27">
        <f>IF($A939="",0,INDEX(Transactions!$H:$H,ROW()-8))</f>
        <v>0</v>
      </c>
      <c r="E939">
        <f>IF($A939="",1,INDEX(Transactions!$N:$N,ROW()-8))</f>
        <v>1</v>
      </c>
      <c r="F939" s="27">
        <f>IF($A939="",0,INDEX(Transactions!$O:$O,ROW()-8))</f>
        <v>0</v>
      </c>
      <c r="G939" s="27">
        <f>IF($A939="",0,INDEX(Transactions!$P:$P,ROW()-8))</f>
        <v>0</v>
      </c>
    </row>
    <row r="940" spans="1:7" ht="15" customHeight="1" x14ac:dyDescent="0.15">
      <c r="A940" t="str">
        <f>IF(INDEX(Transactions!$J:$J,ROW()-8)="","",INDEX(Transactions!$J:$J,ROW()-8))</f>
        <v/>
      </c>
      <c r="B940" s="293">
        <f ca="1">IF($A940="",TODAY(),INDEX(Transactions!$G:$G,ROW()-8))</f>
        <v>46229</v>
      </c>
      <c r="C940" t="str">
        <f>IF($A940="","",INDEX(Transactions!$A:$A,ROW()-8))</f>
        <v/>
      </c>
      <c r="D940" s="27">
        <f>IF($A940="",0,INDEX(Transactions!$H:$H,ROW()-8))</f>
        <v>0</v>
      </c>
      <c r="E940">
        <f>IF($A940="",1,INDEX(Transactions!$N:$N,ROW()-8))</f>
        <v>1</v>
      </c>
      <c r="F940" s="27">
        <f>IF($A940="",0,INDEX(Transactions!$O:$O,ROW()-8))</f>
        <v>0</v>
      </c>
      <c r="G940" s="27">
        <f>IF($A940="",0,INDEX(Transactions!$P:$P,ROW()-8))</f>
        <v>0</v>
      </c>
    </row>
    <row r="941" spans="1:7" ht="15" customHeight="1" x14ac:dyDescent="0.15">
      <c r="A941" t="str">
        <f>IF(INDEX(Transactions!$J:$J,ROW()-8)="","",INDEX(Transactions!$J:$J,ROW()-8))</f>
        <v/>
      </c>
      <c r="B941" s="293">
        <f ca="1">IF($A941="",TODAY(),INDEX(Transactions!$G:$G,ROW()-8))</f>
        <v>46229</v>
      </c>
      <c r="C941" t="str">
        <f>IF($A941="","",INDEX(Transactions!$A:$A,ROW()-8))</f>
        <v/>
      </c>
      <c r="D941" s="27">
        <f>IF($A941="",0,INDEX(Transactions!$H:$H,ROW()-8))</f>
        <v>0</v>
      </c>
      <c r="E941">
        <f>IF($A941="",1,INDEX(Transactions!$N:$N,ROW()-8))</f>
        <v>1</v>
      </c>
      <c r="F941" s="27">
        <f>IF($A941="",0,INDEX(Transactions!$O:$O,ROW()-8))</f>
        <v>0</v>
      </c>
      <c r="G941" s="27">
        <f>IF($A941="",0,INDEX(Transactions!$P:$P,ROW()-8))</f>
        <v>0</v>
      </c>
    </row>
    <row r="942" spans="1:7" ht="15" customHeight="1" x14ac:dyDescent="0.15">
      <c r="A942" t="str">
        <f>IF(INDEX(Transactions!$J:$J,ROW()-8)="","",INDEX(Transactions!$J:$J,ROW()-8))</f>
        <v/>
      </c>
      <c r="B942" s="293">
        <f ca="1">IF($A942="",TODAY(),INDEX(Transactions!$G:$G,ROW()-8))</f>
        <v>46229</v>
      </c>
      <c r="C942" t="str">
        <f>IF($A942="","",INDEX(Transactions!$A:$A,ROW()-8))</f>
        <v/>
      </c>
      <c r="D942" s="27">
        <f>IF($A942="",0,INDEX(Transactions!$H:$H,ROW()-8))</f>
        <v>0</v>
      </c>
      <c r="E942">
        <f>IF($A942="",1,INDEX(Transactions!$N:$N,ROW()-8))</f>
        <v>1</v>
      </c>
      <c r="F942" s="27">
        <f>IF($A942="",0,INDEX(Transactions!$O:$O,ROW()-8))</f>
        <v>0</v>
      </c>
      <c r="G942" s="27">
        <f>IF($A942="",0,INDEX(Transactions!$P:$P,ROW()-8))</f>
        <v>0</v>
      </c>
    </row>
    <row r="943" spans="1:7" ht="15" customHeight="1" x14ac:dyDescent="0.15">
      <c r="A943" t="str">
        <f>IF(INDEX(Transactions!$J:$J,ROW()-8)="","",INDEX(Transactions!$J:$J,ROW()-8))</f>
        <v/>
      </c>
      <c r="B943" s="293">
        <f ca="1">IF($A943="",TODAY(),INDEX(Transactions!$G:$G,ROW()-8))</f>
        <v>46229</v>
      </c>
      <c r="C943" t="str">
        <f>IF($A943="","",INDEX(Transactions!$A:$A,ROW()-8))</f>
        <v/>
      </c>
      <c r="D943" s="27">
        <f>IF($A943="",0,INDEX(Transactions!$H:$H,ROW()-8))</f>
        <v>0</v>
      </c>
      <c r="E943">
        <f>IF($A943="",1,INDEX(Transactions!$N:$N,ROW()-8))</f>
        <v>1</v>
      </c>
      <c r="F943" s="27">
        <f>IF($A943="",0,INDEX(Transactions!$O:$O,ROW()-8))</f>
        <v>0</v>
      </c>
      <c r="G943" s="27">
        <f>IF($A943="",0,INDEX(Transactions!$P:$P,ROW()-8))</f>
        <v>0</v>
      </c>
    </row>
    <row r="944" spans="1:7" ht="15" customHeight="1" x14ac:dyDescent="0.15">
      <c r="A944" t="str">
        <f>IF(INDEX(Transactions!$J:$J,ROW()-8)="","",INDEX(Transactions!$J:$J,ROW()-8))</f>
        <v/>
      </c>
      <c r="B944" s="293">
        <f ca="1">IF($A944="",TODAY(),INDEX(Transactions!$G:$G,ROW()-8))</f>
        <v>46229</v>
      </c>
      <c r="C944" t="str">
        <f>IF($A944="","",INDEX(Transactions!$A:$A,ROW()-8))</f>
        <v/>
      </c>
      <c r="D944" s="27">
        <f>IF($A944="",0,INDEX(Transactions!$H:$H,ROW()-8))</f>
        <v>0</v>
      </c>
      <c r="E944">
        <f>IF($A944="",1,INDEX(Transactions!$N:$N,ROW()-8))</f>
        <v>1</v>
      </c>
      <c r="F944" s="27">
        <f>IF($A944="",0,INDEX(Transactions!$O:$O,ROW()-8))</f>
        <v>0</v>
      </c>
      <c r="G944" s="27">
        <f>IF($A944="",0,INDEX(Transactions!$P:$P,ROW()-8))</f>
        <v>0</v>
      </c>
    </row>
    <row r="945" spans="1:7" ht="15" customHeight="1" x14ac:dyDescent="0.15">
      <c r="A945" t="str">
        <f>IF(INDEX(Transactions!$J:$J,ROW()-8)="","",INDEX(Transactions!$J:$J,ROW()-8))</f>
        <v/>
      </c>
      <c r="B945" s="293">
        <f ca="1">IF($A945="",TODAY(),INDEX(Transactions!$G:$G,ROW()-8))</f>
        <v>46229</v>
      </c>
      <c r="C945" t="str">
        <f>IF($A945="","",INDEX(Transactions!$A:$A,ROW()-8))</f>
        <v/>
      </c>
      <c r="D945" s="27">
        <f>IF($A945="",0,INDEX(Transactions!$H:$H,ROW()-8))</f>
        <v>0</v>
      </c>
      <c r="E945">
        <f>IF($A945="",1,INDEX(Transactions!$N:$N,ROW()-8))</f>
        <v>1</v>
      </c>
      <c r="F945" s="27">
        <f>IF($A945="",0,INDEX(Transactions!$O:$O,ROW()-8))</f>
        <v>0</v>
      </c>
      <c r="G945" s="27">
        <f>IF($A945="",0,INDEX(Transactions!$P:$P,ROW()-8))</f>
        <v>0</v>
      </c>
    </row>
    <row r="946" spans="1:7" ht="15" customHeight="1" x14ac:dyDescent="0.15">
      <c r="A946" t="str">
        <f>IF(INDEX(Transactions!$J:$J,ROW()-8)="","",INDEX(Transactions!$J:$J,ROW()-8))</f>
        <v/>
      </c>
      <c r="B946" s="293">
        <f ca="1">IF($A946="",TODAY(),INDEX(Transactions!$G:$G,ROW()-8))</f>
        <v>46229</v>
      </c>
      <c r="C946" t="str">
        <f>IF($A946="","",INDEX(Transactions!$A:$A,ROW()-8))</f>
        <v/>
      </c>
      <c r="D946" s="27">
        <f>IF($A946="",0,INDEX(Transactions!$H:$H,ROW()-8))</f>
        <v>0</v>
      </c>
      <c r="E946">
        <f>IF($A946="",1,INDEX(Transactions!$N:$N,ROW()-8))</f>
        <v>1</v>
      </c>
      <c r="F946" s="27">
        <f>IF($A946="",0,INDEX(Transactions!$O:$O,ROW()-8))</f>
        <v>0</v>
      </c>
      <c r="G946" s="27">
        <f>IF($A946="",0,INDEX(Transactions!$P:$P,ROW()-8))</f>
        <v>0</v>
      </c>
    </row>
    <row r="947" spans="1:7" ht="15" customHeight="1" x14ac:dyDescent="0.15">
      <c r="A947" t="str">
        <f>IF(INDEX(Transactions!$J:$J,ROW()-8)="","",INDEX(Transactions!$J:$J,ROW()-8))</f>
        <v/>
      </c>
      <c r="B947" s="293">
        <f ca="1">IF($A947="",TODAY(),INDEX(Transactions!$G:$G,ROW()-8))</f>
        <v>46229</v>
      </c>
      <c r="C947" t="str">
        <f>IF($A947="","",INDEX(Transactions!$A:$A,ROW()-8))</f>
        <v/>
      </c>
      <c r="D947" s="27">
        <f>IF($A947="",0,INDEX(Transactions!$H:$H,ROW()-8))</f>
        <v>0</v>
      </c>
      <c r="E947">
        <f>IF($A947="",1,INDEX(Transactions!$N:$N,ROW()-8))</f>
        <v>1</v>
      </c>
      <c r="F947" s="27">
        <f>IF($A947="",0,INDEX(Transactions!$O:$O,ROW()-8))</f>
        <v>0</v>
      </c>
      <c r="G947" s="27">
        <f>IF($A947="",0,INDEX(Transactions!$P:$P,ROW()-8))</f>
        <v>0</v>
      </c>
    </row>
    <row r="948" spans="1:7" ht="15" customHeight="1" x14ac:dyDescent="0.15">
      <c r="A948" t="str">
        <f>IF(INDEX(Transactions!$J:$J,ROW()-8)="","",INDEX(Transactions!$J:$J,ROW()-8))</f>
        <v/>
      </c>
      <c r="B948" s="293">
        <f ca="1">IF($A948="",TODAY(),INDEX(Transactions!$G:$G,ROW()-8))</f>
        <v>46229</v>
      </c>
      <c r="C948" t="str">
        <f>IF($A948="","",INDEX(Transactions!$A:$A,ROW()-8))</f>
        <v/>
      </c>
      <c r="D948" s="27">
        <f>IF($A948="",0,INDEX(Transactions!$H:$H,ROW()-8))</f>
        <v>0</v>
      </c>
      <c r="E948">
        <f>IF($A948="",1,INDEX(Transactions!$N:$N,ROW()-8))</f>
        <v>1</v>
      </c>
      <c r="F948" s="27">
        <f>IF($A948="",0,INDEX(Transactions!$O:$O,ROW()-8))</f>
        <v>0</v>
      </c>
      <c r="G948" s="27">
        <f>IF($A948="",0,INDEX(Transactions!$P:$P,ROW()-8))</f>
        <v>0</v>
      </c>
    </row>
    <row r="949" spans="1:7" ht="15" customHeight="1" x14ac:dyDescent="0.15">
      <c r="A949" t="str">
        <f>IF(INDEX(Transactions!$J:$J,ROW()-8)="","",INDEX(Transactions!$J:$J,ROW()-8))</f>
        <v/>
      </c>
      <c r="B949" s="293">
        <f ca="1">IF($A949="",TODAY(),INDEX(Transactions!$G:$G,ROW()-8))</f>
        <v>46229</v>
      </c>
      <c r="C949" t="str">
        <f>IF($A949="","",INDEX(Transactions!$A:$A,ROW()-8))</f>
        <v/>
      </c>
      <c r="D949" s="27">
        <f>IF($A949="",0,INDEX(Transactions!$H:$H,ROW()-8))</f>
        <v>0</v>
      </c>
      <c r="E949">
        <f>IF($A949="",1,INDEX(Transactions!$N:$N,ROW()-8))</f>
        <v>1</v>
      </c>
      <c r="F949" s="27">
        <f>IF($A949="",0,INDEX(Transactions!$O:$O,ROW()-8))</f>
        <v>0</v>
      </c>
      <c r="G949" s="27">
        <f>IF($A949="",0,INDEX(Transactions!$P:$P,ROW()-8))</f>
        <v>0</v>
      </c>
    </row>
    <row r="950" spans="1:7" ht="15" customHeight="1" x14ac:dyDescent="0.15">
      <c r="A950" t="str">
        <f>IF(INDEX(Transactions!$J:$J,ROW()-8)="","",INDEX(Transactions!$J:$J,ROW()-8))</f>
        <v/>
      </c>
      <c r="B950" s="293">
        <f ca="1">IF($A950="",TODAY(),INDEX(Transactions!$G:$G,ROW()-8))</f>
        <v>46229</v>
      </c>
      <c r="C950" t="str">
        <f>IF($A950="","",INDEX(Transactions!$A:$A,ROW()-8))</f>
        <v/>
      </c>
      <c r="D950" s="27">
        <f>IF($A950="",0,INDEX(Transactions!$H:$H,ROW()-8))</f>
        <v>0</v>
      </c>
      <c r="E950">
        <f>IF($A950="",1,INDEX(Transactions!$N:$N,ROW()-8))</f>
        <v>1</v>
      </c>
      <c r="F950" s="27">
        <f>IF($A950="",0,INDEX(Transactions!$O:$O,ROW()-8))</f>
        <v>0</v>
      </c>
      <c r="G950" s="27">
        <f>IF($A950="",0,INDEX(Transactions!$P:$P,ROW()-8))</f>
        <v>0</v>
      </c>
    </row>
    <row r="951" spans="1:7" ht="15" customHeight="1" x14ac:dyDescent="0.15">
      <c r="A951" t="str">
        <f>IF(INDEX(Transactions!$J:$J,ROW()-8)="","",INDEX(Transactions!$J:$J,ROW()-8))</f>
        <v/>
      </c>
      <c r="B951" s="293">
        <f ca="1">IF($A951="",TODAY(),INDEX(Transactions!$G:$G,ROW()-8))</f>
        <v>46229</v>
      </c>
      <c r="C951" t="str">
        <f>IF($A951="","",INDEX(Transactions!$A:$A,ROW()-8))</f>
        <v/>
      </c>
      <c r="D951" s="27">
        <f>IF($A951="",0,INDEX(Transactions!$H:$H,ROW()-8))</f>
        <v>0</v>
      </c>
      <c r="E951">
        <f>IF($A951="",1,INDEX(Transactions!$N:$N,ROW()-8))</f>
        <v>1</v>
      </c>
      <c r="F951" s="27">
        <f>IF($A951="",0,INDEX(Transactions!$O:$O,ROW()-8))</f>
        <v>0</v>
      </c>
      <c r="G951" s="27">
        <f>IF($A951="",0,INDEX(Transactions!$P:$P,ROW()-8))</f>
        <v>0</v>
      </c>
    </row>
    <row r="952" spans="1:7" ht="15" customHeight="1" x14ac:dyDescent="0.15">
      <c r="A952" t="str">
        <f>IF(INDEX(Transactions!$J:$J,ROW()-8)="","",INDEX(Transactions!$J:$J,ROW()-8))</f>
        <v/>
      </c>
      <c r="B952" s="293">
        <f ca="1">IF($A952="",TODAY(),INDEX(Transactions!$G:$G,ROW()-8))</f>
        <v>46229</v>
      </c>
      <c r="C952" t="str">
        <f>IF($A952="","",INDEX(Transactions!$A:$A,ROW()-8))</f>
        <v/>
      </c>
      <c r="D952" s="27">
        <f>IF($A952="",0,INDEX(Transactions!$H:$H,ROW()-8))</f>
        <v>0</v>
      </c>
      <c r="E952">
        <f>IF($A952="",1,INDEX(Transactions!$N:$N,ROW()-8))</f>
        <v>1</v>
      </c>
      <c r="F952" s="27">
        <f>IF($A952="",0,INDEX(Transactions!$O:$O,ROW()-8))</f>
        <v>0</v>
      </c>
      <c r="G952" s="27">
        <f>IF($A952="",0,INDEX(Transactions!$P:$P,ROW()-8))</f>
        <v>0</v>
      </c>
    </row>
    <row r="953" spans="1:7" ht="15" customHeight="1" x14ac:dyDescent="0.15">
      <c r="A953" t="str">
        <f>IF(INDEX(Transactions!$J:$J,ROW()-8)="","",INDEX(Transactions!$J:$J,ROW()-8))</f>
        <v/>
      </c>
      <c r="B953" s="293">
        <f ca="1">IF($A953="",TODAY(),INDEX(Transactions!$G:$G,ROW()-8))</f>
        <v>46229</v>
      </c>
      <c r="C953" t="str">
        <f>IF($A953="","",INDEX(Transactions!$A:$A,ROW()-8))</f>
        <v/>
      </c>
      <c r="D953" s="27">
        <f>IF($A953="",0,INDEX(Transactions!$H:$H,ROW()-8))</f>
        <v>0</v>
      </c>
      <c r="E953">
        <f>IF($A953="",1,INDEX(Transactions!$N:$N,ROW()-8))</f>
        <v>1</v>
      </c>
      <c r="F953" s="27">
        <f>IF($A953="",0,INDEX(Transactions!$O:$O,ROW()-8))</f>
        <v>0</v>
      </c>
      <c r="G953" s="27">
        <f>IF($A953="",0,INDEX(Transactions!$P:$P,ROW()-8))</f>
        <v>0</v>
      </c>
    </row>
    <row r="954" spans="1:7" ht="15" customHeight="1" x14ac:dyDescent="0.15">
      <c r="A954" t="str">
        <f>IF(INDEX(Transactions!$J:$J,ROW()-8)="","",INDEX(Transactions!$J:$J,ROW()-8))</f>
        <v/>
      </c>
      <c r="B954" s="293">
        <f ca="1">IF($A954="",TODAY(),INDEX(Transactions!$G:$G,ROW()-8))</f>
        <v>46229</v>
      </c>
      <c r="C954" t="str">
        <f>IF($A954="","",INDEX(Transactions!$A:$A,ROW()-8))</f>
        <v/>
      </c>
      <c r="D954" s="27">
        <f>IF($A954="",0,INDEX(Transactions!$H:$H,ROW()-8))</f>
        <v>0</v>
      </c>
      <c r="E954">
        <f>IF($A954="",1,INDEX(Transactions!$N:$N,ROW()-8))</f>
        <v>1</v>
      </c>
      <c r="F954" s="27">
        <f>IF($A954="",0,INDEX(Transactions!$O:$O,ROW()-8))</f>
        <v>0</v>
      </c>
      <c r="G954" s="27">
        <f>IF($A954="",0,INDEX(Transactions!$P:$P,ROW()-8))</f>
        <v>0</v>
      </c>
    </row>
    <row r="955" spans="1:7" ht="15" customHeight="1" x14ac:dyDescent="0.15">
      <c r="A955" t="str">
        <f>IF(INDEX(Transactions!$J:$J,ROW()-8)="","",INDEX(Transactions!$J:$J,ROW()-8))</f>
        <v/>
      </c>
      <c r="B955" s="293">
        <f ca="1">IF($A955="",TODAY(),INDEX(Transactions!$G:$G,ROW()-8))</f>
        <v>46229</v>
      </c>
      <c r="C955" t="str">
        <f>IF($A955="","",INDEX(Transactions!$A:$A,ROW()-8))</f>
        <v/>
      </c>
      <c r="D955" s="27">
        <f>IF($A955="",0,INDEX(Transactions!$H:$H,ROW()-8))</f>
        <v>0</v>
      </c>
      <c r="E955">
        <f>IF($A955="",1,INDEX(Transactions!$N:$N,ROW()-8))</f>
        <v>1</v>
      </c>
      <c r="F955" s="27">
        <f>IF($A955="",0,INDEX(Transactions!$O:$O,ROW()-8))</f>
        <v>0</v>
      </c>
      <c r="G955" s="27">
        <f>IF($A955="",0,INDEX(Transactions!$P:$P,ROW()-8))</f>
        <v>0</v>
      </c>
    </row>
    <row r="956" spans="1:7" ht="15" customHeight="1" x14ac:dyDescent="0.15">
      <c r="A956" t="str">
        <f>IF(INDEX(Transactions!$J:$J,ROW()-8)="","",INDEX(Transactions!$J:$J,ROW()-8))</f>
        <v/>
      </c>
      <c r="B956" s="293">
        <f ca="1">IF($A956="",TODAY(),INDEX(Transactions!$G:$G,ROW()-8))</f>
        <v>46229</v>
      </c>
      <c r="C956" t="str">
        <f>IF($A956="","",INDEX(Transactions!$A:$A,ROW()-8))</f>
        <v/>
      </c>
      <c r="D956" s="27">
        <f>IF($A956="",0,INDEX(Transactions!$H:$H,ROW()-8))</f>
        <v>0</v>
      </c>
      <c r="E956">
        <f>IF($A956="",1,INDEX(Transactions!$N:$N,ROW()-8))</f>
        <v>1</v>
      </c>
      <c r="F956" s="27">
        <f>IF($A956="",0,INDEX(Transactions!$O:$O,ROW()-8))</f>
        <v>0</v>
      </c>
      <c r="G956" s="27">
        <f>IF($A956="",0,INDEX(Transactions!$P:$P,ROW()-8))</f>
        <v>0</v>
      </c>
    </row>
    <row r="957" spans="1:7" ht="15" customHeight="1" x14ac:dyDescent="0.15">
      <c r="A957" t="str">
        <f>IF(INDEX(Transactions!$J:$J,ROW()-8)="","",INDEX(Transactions!$J:$J,ROW()-8))</f>
        <v/>
      </c>
      <c r="B957" s="293">
        <f ca="1">IF($A957="",TODAY(),INDEX(Transactions!$G:$G,ROW()-8))</f>
        <v>46229</v>
      </c>
      <c r="C957" t="str">
        <f>IF($A957="","",INDEX(Transactions!$A:$A,ROW()-8))</f>
        <v/>
      </c>
      <c r="D957" s="27">
        <f>IF($A957="",0,INDEX(Transactions!$H:$H,ROW()-8))</f>
        <v>0</v>
      </c>
      <c r="E957">
        <f>IF($A957="",1,INDEX(Transactions!$N:$N,ROW()-8))</f>
        <v>1</v>
      </c>
      <c r="F957" s="27">
        <f>IF($A957="",0,INDEX(Transactions!$O:$O,ROW()-8))</f>
        <v>0</v>
      </c>
      <c r="G957" s="27">
        <f>IF($A957="",0,INDEX(Transactions!$P:$P,ROW()-8))</f>
        <v>0</v>
      </c>
    </row>
    <row r="958" spans="1:7" ht="15" customHeight="1" x14ac:dyDescent="0.15">
      <c r="A958" t="str">
        <f>IF(INDEX(Transactions!$J:$J,ROW()-8)="","",INDEX(Transactions!$J:$J,ROW()-8))</f>
        <v/>
      </c>
      <c r="B958" s="293">
        <f ca="1">IF($A958="",TODAY(),INDEX(Transactions!$G:$G,ROW()-8))</f>
        <v>46229</v>
      </c>
      <c r="C958" t="str">
        <f>IF($A958="","",INDEX(Transactions!$A:$A,ROW()-8))</f>
        <v/>
      </c>
      <c r="D958" s="27">
        <f>IF($A958="",0,INDEX(Transactions!$H:$H,ROW()-8))</f>
        <v>0</v>
      </c>
      <c r="E958">
        <f>IF($A958="",1,INDEX(Transactions!$N:$N,ROW()-8))</f>
        <v>1</v>
      </c>
      <c r="F958" s="27">
        <f>IF($A958="",0,INDEX(Transactions!$O:$O,ROW()-8))</f>
        <v>0</v>
      </c>
      <c r="G958" s="27">
        <f>IF($A958="",0,INDEX(Transactions!$P:$P,ROW()-8))</f>
        <v>0</v>
      </c>
    </row>
    <row r="959" spans="1:7" ht="15" customHeight="1" x14ac:dyDescent="0.15">
      <c r="A959" t="str">
        <f>IF(INDEX(Transactions!$J:$J,ROW()-8)="","",INDEX(Transactions!$J:$J,ROW()-8))</f>
        <v/>
      </c>
      <c r="B959" s="293">
        <f ca="1">IF($A959="",TODAY(),INDEX(Transactions!$G:$G,ROW()-8))</f>
        <v>46229</v>
      </c>
      <c r="C959" t="str">
        <f>IF($A959="","",INDEX(Transactions!$A:$A,ROW()-8))</f>
        <v/>
      </c>
      <c r="D959" s="27">
        <f>IF($A959="",0,INDEX(Transactions!$H:$H,ROW()-8))</f>
        <v>0</v>
      </c>
      <c r="E959">
        <f>IF($A959="",1,INDEX(Transactions!$N:$N,ROW()-8))</f>
        <v>1</v>
      </c>
      <c r="F959" s="27">
        <f>IF($A959="",0,INDEX(Transactions!$O:$O,ROW()-8))</f>
        <v>0</v>
      </c>
      <c r="G959" s="27">
        <f>IF($A959="",0,INDEX(Transactions!$P:$P,ROW()-8))</f>
        <v>0</v>
      </c>
    </row>
    <row r="960" spans="1:7" ht="15" customHeight="1" x14ac:dyDescent="0.15">
      <c r="A960" t="str">
        <f>IF(INDEX(Transactions!$J:$J,ROW()-8)="","",INDEX(Transactions!$J:$J,ROW()-8))</f>
        <v/>
      </c>
      <c r="B960" s="293">
        <f ca="1">IF($A960="",TODAY(),INDEX(Transactions!$G:$G,ROW()-8))</f>
        <v>46229</v>
      </c>
      <c r="C960" t="str">
        <f>IF($A960="","",INDEX(Transactions!$A:$A,ROW()-8))</f>
        <v/>
      </c>
      <c r="D960" s="27">
        <f>IF($A960="",0,INDEX(Transactions!$H:$H,ROW()-8))</f>
        <v>0</v>
      </c>
      <c r="E960">
        <f>IF($A960="",1,INDEX(Transactions!$N:$N,ROW()-8))</f>
        <v>1</v>
      </c>
      <c r="F960" s="27">
        <f>IF($A960="",0,INDEX(Transactions!$O:$O,ROW()-8))</f>
        <v>0</v>
      </c>
      <c r="G960" s="27">
        <f>IF($A960="",0,INDEX(Transactions!$P:$P,ROW()-8))</f>
        <v>0</v>
      </c>
    </row>
    <row r="961" spans="1:7" ht="15" customHeight="1" x14ac:dyDescent="0.15">
      <c r="A961" t="str">
        <f>IF(INDEX(Transactions!$J:$J,ROW()-8)="","",INDEX(Transactions!$J:$J,ROW()-8))</f>
        <v/>
      </c>
      <c r="B961" s="293">
        <f ca="1">IF($A961="",TODAY(),INDEX(Transactions!$G:$G,ROW()-8))</f>
        <v>46229</v>
      </c>
      <c r="C961" t="str">
        <f>IF($A961="","",INDEX(Transactions!$A:$A,ROW()-8))</f>
        <v/>
      </c>
      <c r="D961" s="27">
        <f>IF($A961="",0,INDEX(Transactions!$H:$H,ROW()-8))</f>
        <v>0</v>
      </c>
      <c r="E961">
        <f>IF($A961="",1,INDEX(Transactions!$N:$N,ROW()-8))</f>
        <v>1</v>
      </c>
      <c r="F961" s="27">
        <f>IF($A961="",0,INDEX(Transactions!$O:$O,ROW()-8))</f>
        <v>0</v>
      </c>
      <c r="G961" s="27">
        <f>IF($A961="",0,INDEX(Transactions!$P:$P,ROW()-8))</f>
        <v>0</v>
      </c>
    </row>
    <row r="962" spans="1:7" ht="15" customHeight="1" x14ac:dyDescent="0.15">
      <c r="A962" t="str">
        <f>IF(INDEX(Transactions!$J:$J,ROW()-8)="","",INDEX(Transactions!$J:$J,ROW()-8))</f>
        <v/>
      </c>
      <c r="B962" s="293">
        <f ca="1">IF($A962="",TODAY(),INDEX(Transactions!$G:$G,ROW()-8))</f>
        <v>46229</v>
      </c>
      <c r="C962" t="str">
        <f>IF($A962="","",INDEX(Transactions!$A:$A,ROW()-8))</f>
        <v/>
      </c>
      <c r="D962" s="27">
        <f>IF($A962="",0,INDEX(Transactions!$H:$H,ROW()-8))</f>
        <v>0</v>
      </c>
      <c r="E962">
        <f>IF($A962="",1,INDEX(Transactions!$N:$N,ROW()-8))</f>
        <v>1</v>
      </c>
      <c r="F962" s="27">
        <f>IF($A962="",0,INDEX(Transactions!$O:$O,ROW()-8))</f>
        <v>0</v>
      </c>
      <c r="G962" s="27">
        <f>IF($A962="",0,INDEX(Transactions!$P:$P,ROW()-8))</f>
        <v>0</v>
      </c>
    </row>
    <row r="963" spans="1:7" ht="15" customHeight="1" x14ac:dyDescent="0.15">
      <c r="A963" t="str">
        <f>IF(INDEX(Transactions!$J:$J,ROW()-8)="","",INDEX(Transactions!$J:$J,ROW()-8))</f>
        <v/>
      </c>
      <c r="B963" s="293">
        <f ca="1">IF($A963="",TODAY(),INDEX(Transactions!$G:$G,ROW()-8))</f>
        <v>46229</v>
      </c>
      <c r="C963" t="str">
        <f>IF($A963="","",INDEX(Transactions!$A:$A,ROW()-8))</f>
        <v/>
      </c>
      <c r="D963" s="27">
        <f>IF($A963="",0,INDEX(Transactions!$H:$H,ROW()-8))</f>
        <v>0</v>
      </c>
      <c r="E963">
        <f>IF($A963="",1,INDEX(Transactions!$N:$N,ROW()-8))</f>
        <v>1</v>
      </c>
      <c r="F963" s="27">
        <f>IF($A963="",0,INDEX(Transactions!$O:$O,ROW()-8))</f>
        <v>0</v>
      </c>
      <c r="G963" s="27">
        <f>IF($A963="",0,INDEX(Transactions!$P:$P,ROW()-8))</f>
        <v>0</v>
      </c>
    </row>
    <row r="964" spans="1:7" ht="15" customHeight="1" x14ac:dyDescent="0.15">
      <c r="A964" t="str">
        <f>IF(INDEX(Transactions!$J:$J,ROW()-8)="","",INDEX(Transactions!$J:$J,ROW()-8))</f>
        <v/>
      </c>
      <c r="B964" s="293">
        <f ca="1">IF($A964="",TODAY(),INDEX(Transactions!$G:$G,ROW()-8))</f>
        <v>46229</v>
      </c>
      <c r="C964" t="str">
        <f>IF($A964="","",INDEX(Transactions!$A:$A,ROW()-8))</f>
        <v/>
      </c>
      <c r="D964" s="27">
        <f>IF($A964="",0,INDEX(Transactions!$H:$H,ROW()-8))</f>
        <v>0</v>
      </c>
      <c r="E964">
        <f>IF($A964="",1,INDEX(Transactions!$N:$N,ROW()-8))</f>
        <v>1</v>
      </c>
      <c r="F964" s="27">
        <f>IF($A964="",0,INDEX(Transactions!$O:$O,ROW()-8))</f>
        <v>0</v>
      </c>
      <c r="G964" s="27">
        <f>IF($A964="",0,INDEX(Transactions!$P:$P,ROW()-8))</f>
        <v>0</v>
      </c>
    </row>
    <row r="965" spans="1:7" ht="15" customHeight="1" x14ac:dyDescent="0.15">
      <c r="A965" t="str">
        <f>IF(INDEX(Transactions!$J:$J,ROW()-8)="","",INDEX(Transactions!$J:$J,ROW()-8))</f>
        <v/>
      </c>
      <c r="B965" s="293">
        <f ca="1">IF($A965="",TODAY(),INDEX(Transactions!$G:$G,ROW()-8))</f>
        <v>46229</v>
      </c>
      <c r="C965" t="str">
        <f>IF($A965="","",INDEX(Transactions!$A:$A,ROW()-8))</f>
        <v/>
      </c>
      <c r="D965" s="27">
        <f>IF($A965="",0,INDEX(Transactions!$H:$H,ROW()-8))</f>
        <v>0</v>
      </c>
      <c r="E965">
        <f>IF($A965="",1,INDEX(Transactions!$N:$N,ROW()-8))</f>
        <v>1</v>
      </c>
      <c r="F965" s="27">
        <f>IF($A965="",0,INDEX(Transactions!$O:$O,ROW()-8))</f>
        <v>0</v>
      </c>
      <c r="G965" s="27">
        <f>IF($A965="",0,INDEX(Transactions!$P:$P,ROW()-8))</f>
        <v>0</v>
      </c>
    </row>
    <row r="966" spans="1:7" ht="15" customHeight="1" x14ac:dyDescent="0.15">
      <c r="A966" t="str">
        <f>IF(INDEX(Transactions!$J:$J,ROW()-8)="","",INDEX(Transactions!$J:$J,ROW()-8))</f>
        <v/>
      </c>
      <c r="B966" s="293">
        <f ca="1">IF($A966="",TODAY(),INDEX(Transactions!$G:$G,ROW()-8))</f>
        <v>46229</v>
      </c>
      <c r="C966" t="str">
        <f>IF($A966="","",INDEX(Transactions!$A:$A,ROW()-8))</f>
        <v/>
      </c>
      <c r="D966" s="27">
        <f>IF($A966="",0,INDEX(Transactions!$H:$H,ROW()-8))</f>
        <v>0</v>
      </c>
      <c r="E966">
        <f>IF($A966="",1,INDEX(Transactions!$N:$N,ROW()-8))</f>
        <v>1</v>
      </c>
      <c r="F966" s="27">
        <f>IF($A966="",0,INDEX(Transactions!$O:$O,ROW()-8))</f>
        <v>0</v>
      </c>
      <c r="G966" s="27">
        <f>IF($A966="",0,INDEX(Transactions!$P:$P,ROW()-8))</f>
        <v>0</v>
      </c>
    </row>
    <row r="967" spans="1:7" ht="15" customHeight="1" x14ac:dyDescent="0.15">
      <c r="A967" t="str">
        <f>IF(INDEX(Transactions!$J:$J,ROW()-8)="","",INDEX(Transactions!$J:$J,ROW()-8))</f>
        <v/>
      </c>
      <c r="B967" s="293">
        <f ca="1">IF($A967="",TODAY(),INDEX(Transactions!$G:$G,ROW()-8))</f>
        <v>46229</v>
      </c>
      <c r="C967" t="str">
        <f>IF($A967="","",INDEX(Transactions!$A:$A,ROW()-8))</f>
        <v/>
      </c>
      <c r="D967" s="27">
        <f>IF($A967="",0,INDEX(Transactions!$H:$H,ROW()-8))</f>
        <v>0</v>
      </c>
      <c r="E967">
        <f>IF($A967="",1,INDEX(Transactions!$N:$N,ROW()-8))</f>
        <v>1</v>
      </c>
      <c r="F967" s="27">
        <f>IF($A967="",0,INDEX(Transactions!$O:$O,ROW()-8))</f>
        <v>0</v>
      </c>
      <c r="G967" s="27">
        <f>IF($A967="",0,INDEX(Transactions!$P:$P,ROW()-8))</f>
        <v>0</v>
      </c>
    </row>
    <row r="968" spans="1:7" ht="15" customHeight="1" x14ac:dyDescent="0.15">
      <c r="A968" t="str">
        <f>IF(INDEX(Transactions!$J:$J,ROW()-8)="","",INDEX(Transactions!$J:$J,ROW()-8))</f>
        <v/>
      </c>
      <c r="B968" s="293">
        <f ca="1">IF($A968="",TODAY(),INDEX(Transactions!$G:$G,ROW()-8))</f>
        <v>46229</v>
      </c>
      <c r="C968" t="str">
        <f>IF($A968="","",INDEX(Transactions!$A:$A,ROW()-8))</f>
        <v/>
      </c>
      <c r="D968" s="27">
        <f>IF($A968="",0,INDEX(Transactions!$H:$H,ROW()-8))</f>
        <v>0</v>
      </c>
      <c r="E968">
        <f>IF($A968="",1,INDEX(Transactions!$N:$N,ROW()-8))</f>
        <v>1</v>
      </c>
      <c r="F968" s="27">
        <f>IF($A968="",0,INDEX(Transactions!$O:$O,ROW()-8))</f>
        <v>0</v>
      </c>
      <c r="G968" s="27">
        <f>IF($A968="",0,INDEX(Transactions!$P:$P,ROW()-8))</f>
        <v>0</v>
      </c>
    </row>
    <row r="969" spans="1:7" ht="15" customHeight="1" x14ac:dyDescent="0.15">
      <c r="A969" t="str">
        <f>IF(INDEX(Transactions!$J:$J,ROW()-8)="","",INDEX(Transactions!$J:$J,ROW()-8))</f>
        <v/>
      </c>
      <c r="B969" s="293">
        <f ca="1">IF($A969="",TODAY(),INDEX(Transactions!$G:$G,ROW()-8))</f>
        <v>46229</v>
      </c>
      <c r="C969" t="str">
        <f>IF($A969="","",INDEX(Transactions!$A:$A,ROW()-8))</f>
        <v/>
      </c>
      <c r="D969" s="27">
        <f>IF($A969="",0,INDEX(Transactions!$H:$H,ROW()-8))</f>
        <v>0</v>
      </c>
      <c r="E969">
        <f>IF($A969="",1,INDEX(Transactions!$N:$N,ROW()-8))</f>
        <v>1</v>
      </c>
      <c r="F969" s="27">
        <f>IF($A969="",0,INDEX(Transactions!$O:$O,ROW()-8))</f>
        <v>0</v>
      </c>
      <c r="G969" s="27">
        <f>IF($A969="",0,INDEX(Transactions!$P:$P,ROW()-8))</f>
        <v>0</v>
      </c>
    </row>
    <row r="970" spans="1:7" ht="15" customHeight="1" x14ac:dyDescent="0.15">
      <c r="A970" t="str">
        <f>IF(INDEX(Transactions!$J:$J,ROW()-8)="","",INDEX(Transactions!$J:$J,ROW()-8))</f>
        <v/>
      </c>
      <c r="B970" s="293">
        <f ca="1">IF($A970="",TODAY(),INDEX(Transactions!$G:$G,ROW()-8))</f>
        <v>46229</v>
      </c>
      <c r="C970" t="str">
        <f>IF($A970="","",INDEX(Transactions!$A:$A,ROW()-8))</f>
        <v/>
      </c>
      <c r="D970" s="27">
        <f>IF($A970="",0,INDEX(Transactions!$H:$H,ROW()-8))</f>
        <v>0</v>
      </c>
      <c r="E970">
        <f>IF($A970="",1,INDEX(Transactions!$N:$N,ROW()-8))</f>
        <v>1</v>
      </c>
      <c r="F970" s="27">
        <f>IF($A970="",0,INDEX(Transactions!$O:$O,ROW()-8))</f>
        <v>0</v>
      </c>
      <c r="G970" s="27">
        <f>IF($A970="",0,INDEX(Transactions!$P:$P,ROW()-8))</f>
        <v>0</v>
      </c>
    </row>
    <row r="971" spans="1:7" ht="15" customHeight="1" x14ac:dyDescent="0.15">
      <c r="A971" t="str">
        <f>IF(INDEX(Transactions!$J:$J,ROW()-8)="","",INDEX(Transactions!$J:$J,ROW()-8))</f>
        <v/>
      </c>
      <c r="B971" s="293">
        <f ca="1">IF($A971="",TODAY(),INDEX(Transactions!$G:$G,ROW()-8))</f>
        <v>46229</v>
      </c>
      <c r="C971" t="str">
        <f>IF($A971="","",INDEX(Transactions!$A:$A,ROW()-8))</f>
        <v/>
      </c>
      <c r="D971" s="27">
        <f>IF($A971="",0,INDEX(Transactions!$H:$H,ROW()-8))</f>
        <v>0</v>
      </c>
      <c r="E971">
        <f>IF($A971="",1,INDEX(Transactions!$N:$N,ROW()-8))</f>
        <v>1</v>
      </c>
      <c r="F971" s="27">
        <f>IF($A971="",0,INDEX(Transactions!$O:$O,ROW()-8))</f>
        <v>0</v>
      </c>
      <c r="G971" s="27">
        <f>IF($A971="",0,INDEX(Transactions!$P:$P,ROW()-8))</f>
        <v>0</v>
      </c>
    </row>
    <row r="972" spans="1:7" ht="15" customHeight="1" x14ac:dyDescent="0.15">
      <c r="A972" t="str">
        <f>IF(INDEX(Transactions!$J:$J,ROW()-8)="","",INDEX(Transactions!$J:$J,ROW()-8))</f>
        <v/>
      </c>
      <c r="B972" s="293">
        <f ca="1">IF($A972="",TODAY(),INDEX(Transactions!$G:$G,ROW()-8))</f>
        <v>46229</v>
      </c>
      <c r="C972" t="str">
        <f>IF($A972="","",INDEX(Transactions!$A:$A,ROW()-8))</f>
        <v/>
      </c>
      <c r="D972" s="27">
        <f>IF($A972="",0,INDEX(Transactions!$H:$H,ROW()-8))</f>
        <v>0</v>
      </c>
      <c r="E972">
        <f>IF($A972="",1,INDEX(Transactions!$N:$N,ROW()-8))</f>
        <v>1</v>
      </c>
      <c r="F972" s="27">
        <f>IF($A972="",0,INDEX(Transactions!$O:$O,ROW()-8))</f>
        <v>0</v>
      </c>
      <c r="G972" s="27">
        <f>IF($A972="",0,INDEX(Transactions!$P:$P,ROW()-8))</f>
        <v>0</v>
      </c>
    </row>
    <row r="973" spans="1:7" ht="15" customHeight="1" x14ac:dyDescent="0.15">
      <c r="A973" t="str">
        <f>IF(INDEX(Transactions!$J:$J,ROW()-8)="","",INDEX(Transactions!$J:$J,ROW()-8))</f>
        <v/>
      </c>
      <c r="B973" s="293">
        <f ca="1">IF($A973="",TODAY(),INDEX(Transactions!$G:$G,ROW()-8))</f>
        <v>46229</v>
      </c>
      <c r="C973" t="str">
        <f>IF($A973="","",INDEX(Transactions!$A:$A,ROW()-8))</f>
        <v/>
      </c>
      <c r="D973" s="27">
        <f>IF($A973="",0,INDEX(Transactions!$H:$H,ROW()-8))</f>
        <v>0</v>
      </c>
      <c r="E973">
        <f>IF($A973="",1,INDEX(Transactions!$N:$N,ROW()-8))</f>
        <v>1</v>
      </c>
      <c r="F973" s="27">
        <f>IF($A973="",0,INDEX(Transactions!$O:$O,ROW()-8))</f>
        <v>0</v>
      </c>
      <c r="G973" s="27">
        <f>IF($A973="",0,INDEX(Transactions!$P:$P,ROW()-8))</f>
        <v>0</v>
      </c>
    </row>
    <row r="974" spans="1:7" ht="15" customHeight="1" x14ac:dyDescent="0.15">
      <c r="A974" t="str">
        <f>IF(INDEX(Transactions!$J:$J,ROW()-8)="","",INDEX(Transactions!$J:$J,ROW()-8))</f>
        <v/>
      </c>
      <c r="B974" s="293">
        <f ca="1">IF($A974="",TODAY(),INDEX(Transactions!$G:$G,ROW()-8))</f>
        <v>46229</v>
      </c>
      <c r="C974" t="str">
        <f>IF($A974="","",INDEX(Transactions!$A:$A,ROW()-8))</f>
        <v/>
      </c>
      <c r="D974" s="27">
        <f>IF($A974="",0,INDEX(Transactions!$H:$H,ROW()-8))</f>
        <v>0</v>
      </c>
      <c r="E974">
        <f>IF($A974="",1,INDEX(Transactions!$N:$N,ROW()-8))</f>
        <v>1</v>
      </c>
      <c r="F974" s="27">
        <f>IF($A974="",0,INDEX(Transactions!$O:$O,ROW()-8))</f>
        <v>0</v>
      </c>
      <c r="G974" s="27">
        <f>IF($A974="",0,INDEX(Transactions!$P:$P,ROW()-8))</f>
        <v>0</v>
      </c>
    </row>
    <row r="975" spans="1:7" ht="15" customHeight="1" x14ac:dyDescent="0.15">
      <c r="A975" t="str">
        <f>IF(INDEX(Transactions!$J:$J,ROW()-8)="","",INDEX(Transactions!$J:$J,ROW()-8))</f>
        <v/>
      </c>
      <c r="B975" s="293">
        <f ca="1">IF($A975="",TODAY(),INDEX(Transactions!$G:$G,ROW()-8))</f>
        <v>46229</v>
      </c>
      <c r="C975" t="str">
        <f>IF($A975="","",INDEX(Transactions!$A:$A,ROW()-8))</f>
        <v/>
      </c>
      <c r="D975" s="27">
        <f>IF($A975="",0,INDEX(Transactions!$H:$H,ROW()-8))</f>
        <v>0</v>
      </c>
      <c r="E975">
        <f>IF($A975="",1,INDEX(Transactions!$N:$N,ROW()-8))</f>
        <v>1</v>
      </c>
      <c r="F975" s="27">
        <f>IF($A975="",0,INDEX(Transactions!$O:$O,ROW()-8))</f>
        <v>0</v>
      </c>
      <c r="G975" s="27">
        <f>IF($A975="",0,INDEX(Transactions!$P:$P,ROW()-8))</f>
        <v>0</v>
      </c>
    </row>
    <row r="976" spans="1:7" ht="15" customHeight="1" x14ac:dyDescent="0.15">
      <c r="A976" t="str">
        <f>IF(INDEX(Transactions!$J:$J,ROW()-8)="","",INDEX(Transactions!$J:$J,ROW()-8))</f>
        <v/>
      </c>
      <c r="B976" s="293">
        <f ca="1">IF($A976="",TODAY(),INDEX(Transactions!$G:$G,ROW()-8))</f>
        <v>46229</v>
      </c>
      <c r="C976" t="str">
        <f>IF($A976="","",INDEX(Transactions!$A:$A,ROW()-8))</f>
        <v/>
      </c>
      <c r="D976" s="27">
        <f>IF($A976="",0,INDEX(Transactions!$H:$H,ROW()-8))</f>
        <v>0</v>
      </c>
      <c r="E976">
        <f>IF($A976="",1,INDEX(Transactions!$N:$N,ROW()-8))</f>
        <v>1</v>
      </c>
      <c r="F976" s="27">
        <f>IF($A976="",0,INDEX(Transactions!$O:$O,ROW()-8))</f>
        <v>0</v>
      </c>
      <c r="G976" s="27">
        <f>IF($A976="",0,INDEX(Transactions!$P:$P,ROW()-8))</f>
        <v>0</v>
      </c>
    </row>
    <row r="977" spans="1:7" ht="15" customHeight="1" x14ac:dyDescent="0.15">
      <c r="A977" t="str">
        <f>IF(INDEX(Transactions!$J:$J,ROW()-8)="","",INDEX(Transactions!$J:$J,ROW()-8))</f>
        <v/>
      </c>
      <c r="B977" s="293">
        <f ca="1">IF($A977="",TODAY(),INDEX(Transactions!$G:$G,ROW()-8))</f>
        <v>46229</v>
      </c>
      <c r="C977" t="str">
        <f>IF($A977="","",INDEX(Transactions!$A:$A,ROW()-8))</f>
        <v/>
      </c>
      <c r="D977" s="27">
        <f>IF($A977="",0,INDEX(Transactions!$H:$H,ROW()-8))</f>
        <v>0</v>
      </c>
      <c r="E977">
        <f>IF($A977="",1,INDEX(Transactions!$N:$N,ROW()-8))</f>
        <v>1</v>
      </c>
      <c r="F977" s="27">
        <f>IF($A977="",0,INDEX(Transactions!$O:$O,ROW()-8))</f>
        <v>0</v>
      </c>
      <c r="G977" s="27">
        <f>IF($A977="",0,INDEX(Transactions!$P:$P,ROW()-8))</f>
        <v>0</v>
      </c>
    </row>
    <row r="978" spans="1:7" ht="15" customHeight="1" x14ac:dyDescent="0.15">
      <c r="A978" t="str">
        <f>IF(INDEX(Transactions!$J:$J,ROW()-8)="","",INDEX(Transactions!$J:$J,ROW()-8))</f>
        <v/>
      </c>
      <c r="B978" s="293">
        <f ca="1">IF($A978="",TODAY(),INDEX(Transactions!$G:$G,ROW()-8))</f>
        <v>46229</v>
      </c>
      <c r="C978" t="str">
        <f>IF($A978="","",INDEX(Transactions!$A:$A,ROW()-8))</f>
        <v/>
      </c>
      <c r="D978" s="27">
        <f>IF($A978="",0,INDEX(Transactions!$H:$H,ROW()-8))</f>
        <v>0</v>
      </c>
      <c r="E978">
        <f>IF($A978="",1,INDEX(Transactions!$N:$N,ROW()-8))</f>
        <v>1</v>
      </c>
      <c r="F978" s="27">
        <f>IF($A978="",0,INDEX(Transactions!$O:$O,ROW()-8))</f>
        <v>0</v>
      </c>
      <c r="G978" s="27">
        <f>IF($A978="",0,INDEX(Transactions!$P:$P,ROW()-8))</f>
        <v>0</v>
      </c>
    </row>
    <row r="979" spans="1:7" ht="15" customHeight="1" x14ac:dyDescent="0.15">
      <c r="A979" t="str">
        <f>IF(INDEX(Transactions!$J:$J,ROW()-8)="","",INDEX(Transactions!$J:$J,ROW()-8))</f>
        <v/>
      </c>
      <c r="B979" s="293">
        <f ca="1">IF($A979="",TODAY(),INDEX(Transactions!$G:$G,ROW()-8))</f>
        <v>46229</v>
      </c>
      <c r="C979" t="str">
        <f>IF($A979="","",INDEX(Transactions!$A:$A,ROW()-8))</f>
        <v/>
      </c>
      <c r="D979" s="27">
        <f>IF($A979="",0,INDEX(Transactions!$H:$H,ROW()-8))</f>
        <v>0</v>
      </c>
      <c r="E979">
        <f>IF($A979="",1,INDEX(Transactions!$N:$N,ROW()-8))</f>
        <v>1</v>
      </c>
      <c r="F979" s="27">
        <f>IF($A979="",0,INDEX(Transactions!$O:$O,ROW()-8))</f>
        <v>0</v>
      </c>
      <c r="G979" s="27">
        <f>IF($A979="",0,INDEX(Transactions!$P:$P,ROW()-8))</f>
        <v>0</v>
      </c>
    </row>
    <row r="980" spans="1:7" ht="15" customHeight="1" x14ac:dyDescent="0.15">
      <c r="A980" t="str">
        <f>IF(INDEX(Transactions!$J:$J,ROW()-8)="","",INDEX(Transactions!$J:$J,ROW()-8))</f>
        <v/>
      </c>
      <c r="B980" s="293">
        <f ca="1">IF($A980="",TODAY(),INDEX(Transactions!$G:$G,ROW()-8))</f>
        <v>46229</v>
      </c>
      <c r="C980" t="str">
        <f>IF($A980="","",INDEX(Transactions!$A:$A,ROW()-8))</f>
        <v/>
      </c>
      <c r="D980" s="27">
        <f>IF($A980="",0,INDEX(Transactions!$H:$H,ROW()-8))</f>
        <v>0</v>
      </c>
      <c r="E980">
        <f>IF($A980="",1,INDEX(Transactions!$N:$N,ROW()-8))</f>
        <v>1</v>
      </c>
      <c r="F980" s="27">
        <f>IF($A980="",0,INDEX(Transactions!$O:$O,ROW()-8))</f>
        <v>0</v>
      </c>
      <c r="G980" s="27">
        <f>IF($A980="",0,INDEX(Transactions!$P:$P,ROW()-8))</f>
        <v>0</v>
      </c>
    </row>
    <row r="981" spans="1:7" ht="15" customHeight="1" x14ac:dyDescent="0.15">
      <c r="A981" t="str">
        <f>IF(INDEX(Transactions!$J:$J,ROW()-8)="","",INDEX(Transactions!$J:$J,ROW()-8))</f>
        <v/>
      </c>
      <c r="B981" s="293">
        <f ca="1">IF($A981="",TODAY(),INDEX(Transactions!$G:$G,ROW()-8))</f>
        <v>46229</v>
      </c>
      <c r="C981" t="str">
        <f>IF($A981="","",INDEX(Transactions!$A:$A,ROW()-8))</f>
        <v/>
      </c>
      <c r="D981" s="27">
        <f>IF($A981="",0,INDEX(Transactions!$H:$H,ROW()-8))</f>
        <v>0</v>
      </c>
      <c r="E981">
        <f>IF($A981="",1,INDEX(Transactions!$N:$N,ROW()-8))</f>
        <v>1</v>
      </c>
      <c r="F981" s="27">
        <f>IF($A981="",0,INDEX(Transactions!$O:$O,ROW()-8))</f>
        <v>0</v>
      </c>
      <c r="G981" s="27">
        <f>IF($A981="",0,INDEX(Transactions!$P:$P,ROW()-8))</f>
        <v>0</v>
      </c>
    </row>
    <row r="982" spans="1:7" ht="15" customHeight="1" x14ac:dyDescent="0.15">
      <c r="A982" t="str">
        <f>IF(INDEX(Transactions!$J:$J,ROW()-8)="","",INDEX(Transactions!$J:$J,ROW()-8))</f>
        <v/>
      </c>
      <c r="B982" s="293">
        <f ca="1">IF($A982="",TODAY(),INDEX(Transactions!$G:$G,ROW()-8))</f>
        <v>46229</v>
      </c>
      <c r="C982" t="str">
        <f>IF($A982="","",INDEX(Transactions!$A:$A,ROW()-8))</f>
        <v/>
      </c>
      <c r="D982" s="27">
        <f>IF($A982="",0,INDEX(Transactions!$H:$H,ROW()-8))</f>
        <v>0</v>
      </c>
      <c r="E982">
        <f>IF($A982="",1,INDEX(Transactions!$N:$N,ROW()-8))</f>
        <v>1</v>
      </c>
      <c r="F982" s="27">
        <f>IF($A982="",0,INDEX(Transactions!$O:$O,ROW()-8))</f>
        <v>0</v>
      </c>
      <c r="G982" s="27">
        <f>IF($A982="",0,INDEX(Transactions!$P:$P,ROW()-8))</f>
        <v>0</v>
      </c>
    </row>
    <row r="983" spans="1:7" ht="15" customHeight="1" x14ac:dyDescent="0.15">
      <c r="A983" t="str">
        <f>IF(INDEX(Transactions!$J:$J,ROW()-8)="","",INDEX(Transactions!$J:$J,ROW()-8))</f>
        <v/>
      </c>
      <c r="B983" s="293">
        <f ca="1">IF($A983="",TODAY(),INDEX(Transactions!$G:$G,ROW()-8))</f>
        <v>46229</v>
      </c>
      <c r="C983" t="str">
        <f>IF($A983="","",INDEX(Transactions!$A:$A,ROW()-8))</f>
        <v/>
      </c>
      <c r="D983" s="27">
        <f>IF($A983="",0,INDEX(Transactions!$H:$H,ROW()-8))</f>
        <v>0</v>
      </c>
      <c r="E983">
        <f>IF($A983="",1,INDEX(Transactions!$N:$N,ROW()-8))</f>
        <v>1</v>
      </c>
      <c r="F983" s="27">
        <f>IF($A983="",0,INDEX(Transactions!$O:$O,ROW()-8))</f>
        <v>0</v>
      </c>
      <c r="G983" s="27">
        <f>IF($A983="",0,INDEX(Transactions!$P:$P,ROW()-8))</f>
        <v>0</v>
      </c>
    </row>
    <row r="984" spans="1:7" ht="15" customHeight="1" x14ac:dyDescent="0.15">
      <c r="A984" t="str">
        <f>IF(INDEX(Transactions!$J:$J,ROW()-8)="","",INDEX(Transactions!$J:$J,ROW()-8))</f>
        <v/>
      </c>
      <c r="B984" s="293">
        <f ca="1">IF($A984="",TODAY(),INDEX(Transactions!$G:$G,ROW()-8))</f>
        <v>46229</v>
      </c>
      <c r="C984" t="str">
        <f>IF($A984="","",INDEX(Transactions!$A:$A,ROW()-8))</f>
        <v/>
      </c>
      <c r="D984" s="27">
        <f>IF($A984="",0,INDEX(Transactions!$H:$H,ROW()-8))</f>
        <v>0</v>
      </c>
      <c r="E984">
        <f>IF($A984="",1,INDEX(Transactions!$N:$N,ROW()-8))</f>
        <v>1</v>
      </c>
      <c r="F984" s="27">
        <f>IF($A984="",0,INDEX(Transactions!$O:$O,ROW()-8))</f>
        <v>0</v>
      </c>
      <c r="G984" s="27">
        <f>IF($A984="",0,INDEX(Transactions!$P:$P,ROW()-8))</f>
        <v>0</v>
      </c>
    </row>
    <row r="985" spans="1:7" ht="15" customHeight="1" x14ac:dyDescent="0.15">
      <c r="A985" t="str">
        <f>IF(INDEX(Transactions!$J:$J,ROW()-8)="","",INDEX(Transactions!$J:$J,ROW()-8))</f>
        <v/>
      </c>
      <c r="B985" s="293">
        <f ca="1">IF($A985="",TODAY(),INDEX(Transactions!$G:$G,ROW()-8))</f>
        <v>46229</v>
      </c>
      <c r="C985" t="str">
        <f>IF($A985="","",INDEX(Transactions!$A:$A,ROW()-8))</f>
        <v/>
      </c>
      <c r="D985" s="27">
        <f>IF($A985="",0,INDEX(Transactions!$H:$H,ROW()-8))</f>
        <v>0</v>
      </c>
      <c r="E985">
        <f>IF($A985="",1,INDEX(Transactions!$N:$N,ROW()-8))</f>
        <v>1</v>
      </c>
      <c r="F985" s="27">
        <f>IF($A985="",0,INDEX(Transactions!$O:$O,ROW()-8))</f>
        <v>0</v>
      </c>
      <c r="G985" s="27">
        <f>IF($A985="",0,INDEX(Transactions!$P:$P,ROW()-8))</f>
        <v>0</v>
      </c>
    </row>
    <row r="986" spans="1:7" ht="15" customHeight="1" x14ac:dyDescent="0.15">
      <c r="A986" t="str">
        <f>IF(INDEX(Transactions!$J:$J,ROW()-8)="","",INDEX(Transactions!$J:$J,ROW()-8))</f>
        <v/>
      </c>
      <c r="B986" s="293">
        <f ca="1">IF($A986="",TODAY(),INDEX(Transactions!$G:$G,ROW()-8))</f>
        <v>46229</v>
      </c>
      <c r="C986" t="str">
        <f>IF($A986="","",INDEX(Transactions!$A:$A,ROW()-8))</f>
        <v/>
      </c>
      <c r="D986" s="27">
        <f>IF($A986="",0,INDEX(Transactions!$H:$H,ROW()-8))</f>
        <v>0</v>
      </c>
      <c r="E986">
        <f>IF($A986="",1,INDEX(Transactions!$N:$N,ROW()-8))</f>
        <v>1</v>
      </c>
      <c r="F986" s="27">
        <f>IF($A986="",0,INDEX(Transactions!$O:$O,ROW()-8))</f>
        <v>0</v>
      </c>
      <c r="G986" s="27">
        <f>IF($A986="",0,INDEX(Transactions!$P:$P,ROW()-8))</f>
        <v>0</v>
      </c>
    </row>
    <row r="987" spans="1:7" ht="15" customHeight="1" x14ac:dyDescent="0.15">
      <c r="A987" t="str">
        <f>IF(INDEX(Transactions!$J:$J,ROW()-8)="","",INDEX(Transactions!$J:$J,ROW()-8))</f>
        <v/>
      </c>
      <c r="B987" s="293">
        <f ca="1">IF($A987="",TODAY(),INDEX(Transactions!$G:$G,ROW()-8))</f>
        <v>46229</v>
      </c>
      <c r="C987" t="str">
        <f>IF($A987="","",INDEX(Transactions!$A:$A,ROW()-8))</f>
        <v/>
      </c>
      <c r="D987" s="27">
        <f>IF($A987="",0,INDEX(Transactions!$H:$H,ROW()-8))</f>
        <v>0</v>
      </c>
      <c r="E987">
        <f>IF($A987="",1,INDEX(Transactions!$N:$N,ROW()-8))</f>
        <v>1</v>
      </c>
      <c r="F987" s="27">
        <f>IF($A987="",0,INDEX(Transactions!$O:$O,ROW()-8))</f>
        <v>0</v>
      </c>
      <c r="G987" s="27">
        <f>IF($A987="",0,INDEX(Transactions!$P:$P,ROW()-8))</f>
        <v>0</v>
      </c>
    </row>
    <row r="988" spans="1:7" ht="15" customHeight="1" x14ac:dyDescent="0.15">
      <c r="A988" t="str">
        <f>IF(INDEX(Transactions!$J:$J,ROW()-8)="","",INDEX(Transactions!$J:$J,ROW()-8))</f>
        <v/>
      </c>
      <c r="B988" s="293">
        <f ca="1">IF($A988="",TODAY(),INDEX(Transactions!$G:$G,ROW()-8))</f>
        <v>46229</v>
      </c>
      <c r="C988" t="str">
        <f>IF($A988="","",INDEX(Transactions!$A:$A,ROW()-8))</f>
        <v/>
      </c>
      <c r="D988" s="27">
        <f>IF($A988="",0,INDEX(Transactions!$H:$H,ROW()-8))</f>
        <v>0</v>
      </c>
      <c r="E988">
        <f>IF($A988="",1,INDEX(Transactions!$N:$N,ROW()-8))</f>
        <v>1</v>
      </c>
      <c r="F988" s="27">
        <f>IF($A988="",0,INDEX(Transactions!$O:$O,ROW()-8))</f>
        <v>0</v>
      </c>
      <c r="G988" s="27">
        <f>IF($A988="",0,INDEX(Transactions!$P:$P,ROW()-8))</f>
        <v>0</v>
      </c>
    </row>
    <row r="989" spans="1:7" ht="15" customHeight="1" x14ac:dyDescent="0.15">
      <c r="A989" t="str">
        <f>IF(INDEX(Transactions!$J:$J,ROW()-8)="","",INDEX(Transactions!$J:$J,ROW()-8))</f>
        <v/>
      </c>
      <c r="B989" s="293">
        <f ca="1">IF($A989="",TODAY(),INDEX(Transactions!$G:$G,ROW()-8))</f>
        <v>46229</v>
      </c>
      <c r="C989" t="str">
        <f>IF($A989="","",INDEX(Transactions!$A:$A,ROW()-8))</f>
        <v/>
      </c>
      <c r="D989" s="27">
        <f>IF($A989="",0,INDEX(Transactions!$H:$H,ROW()-8))</f>
        <v>0</v>
      </c>
      <c r="E989">
        <f>IF($A989="",1,INDEX(Transactions!$N:$N,ROW()-8))</f>
        <v>1</v>
      </c>
      <c r="F989" s="27">
        <f>IF($A989="",0,INDEX(Transactions!$O:$O,ROW()-8))</f>
        <v>0</v>
      </c>
      <c r="G989" s="27">
        <f>IF($A989="",0,INDEX(Transactions!$P:$P,ROW()-8))</f>
        <v>0</v>
      </c>
    </row>
    <row r="990" spans="1:7" ht="15" customHeight="1" x14ac:dyDescent="0.15">
      <c r="A990" t="str">
        <f>IF(INDEX(Transactions!$J:$J,ROW()-8)="","",INDEX(Transactions!$J:$J,ROW()-8))</f>
        <v/>
      </c>
      <c r="B990" s="293">
        <f ca="1">IF($A990="",TODAY(),INDEX(Transactions!$G:$G,ROW()-8))</f>
        <v>46229</v>
      </c>
      <c r="C990" t="str">
        <f>IF($A990="","",INDEX(Transactions!$A:$A,ROW()-8))</f>
        <v/>
      </c>
      <c r="D990" s="27">
        <f>IF($A990="",0,INDEX(Transactions!$H:$H,ROW()-8))</f>
        <v>0</v>
      </c>
      <c r="E990">
        <f>IF($A990="",1,INDEX(Transactions!$N:$N,ROW()-8))</f>
        <v>1</v>
      </c>
      <c r="F990" s="27">
        <f>IF($A990="",0,INDEX(Transactions!$O:$O,ROW()-8))</f>
        <v>0</v>
      </c>
      <c r="G990" s="27">
        <f>IF($A990="",0,INDEX(Transactions!$P:$P,ROW()-8))</f>
        <v>0</v>
      </c>
    </row>
    <row r="991" spans="1:7" ht="15" customHeight="1" x14ac:dyDescent="0.15">
      <c r="A991" t="str">
        <f>IF(INDEX(Transactions!$J:$J,ROW()-8)="","",INDEX(Transactions!$J:$J,ROW()-8))</f>
        <v/>
      </c>
      <c r="B991" s="293">
        <f ca="1">IF($A991="",TODAY(),INDEX(Transactions!$G:$G,ROW()-8))</f>
        <v>46229</v>
      </c>
      <c r="C991" t="str">
        <f>IF($A991="","",INDEX(Transactions!$A:$A,ROW()-8))</f>
        <v/>
      </c>
      <c r="D991" s="27">
        <f>IF($A991="",0,INDEX(Transactions!$H:$H,ROW()-8))</f>
        <v>0</v>
      </c>
      <c r="E991">
        <f>IF($A991="",1,INDEX(Transactions!$N:$N,ROW()-8))</f>
        <v>1</v>
      </c>
      <c r="F991" s="27">
        <f>IF($A991="",0,INDEX(Transactions!$O:$O,ROW()-8))</f>
        <v>0</v>
      </c>
      <c r="G991" s="27">
        <f>IF($A991="",0,INDEX(Transactions!$P:$P,ROW()-8))</f>
        <v>0</v>
      </c>
    </row>
    <row r="992" spans="1:7" ht="15" customHeight="1" x14ac:dyDescent="0.15">
      <c r="A992" t="str">
        <f>IF(INDEX(Transactions!$J:$J,ROW()-8)="","",INDEX(Transactions!$J:$J,ROW()-8))</f>
        <v/>
      </c>
      <c r="B992" s="293">
        <f ca="1">IF($A992="",TODAY(),INDEX(Transactions!$G:$G,ROW()-8))</f>
        <v>46229</v>
      </c>
      <c r="C992" t="str">
        <f>IF($A992="","",INDEX(Transactions!$A:$A,ROW()-8))</f>
        <v/>
      </c>
      <c r="D992" s="27">
        <f>IF($A992="",0,INDEX(Transactions!$H:$H,ROW()-8))</f>
        <v>0</v>
      </c>
      <c r="E992">
        <f>IF($A992="",1,INDEX(Transactions!$N:$N,ROW()-8))</f>
        <v>1</v>
      </c>
      <c r="F992" s="27">
        <f>IF($A992="",0,INDEX(Transactions!$O:$O,ROW()-8))</f>
        <v>0</v>
      </c>
      <c r="G992" s="27">
        <f>IF($A992="",0,INDEX(Transactions!$P:$P,ROW()-8))</f>
        <v>0</v>
      </c>
    </row>
    <row r="993" spans="1:7" ht="15" customHeight="1" x14ac:dyDescent="0.15">
      <c r="A993" t="str">
        <f>IF(INDEX(Transactions!$J:$J,ROW()-8)="","",INDEX(Transactions!$J:$J,ROW()-8))</f>
        <v/>
      </c>
      <c r="B993" s="293">
        <f ca="1">IF($A993="",TODAY(),INDEX(Transactions!$G:$G,ROW()-8))</f>
        <v>46229</v>
      </c>
      <c r="C993" t="str">
        <f>IF($A993="","",INDEX(Transactions!$A:$A,ROW()-8))</f>
        <v/>
      </c>
      <c r="D993" s="27">
        <f>IF($A993="",0,INDEX(Transactions!$H:$H,ROW()-8))</f>
        <v>0</v>
      </c>
      <c r="E993">
        <f>IF($A993="",1,INDEX(Transactions!$N:$N,ROW()-8))</f>
        <v>1</v>
      </c>
      <c r="F993" s="27">
        <f>IF($A993="",0,INDEX(Transactions!$O:$O,ROW()-8))</f>
        <v>0</v>
      </c>
      <c r="G993" s="27">
        <f>IF($A993="",0,INDEX(Transactions!$P:$P,ROW()-8))</f>
        <v>0</v>
      </c>
    </row>
    <row r="994" spans="1:7" ht="15" customHeight="1" x14ac:dyDescent="0.15">
      <c r="A994" t="str">
        <f>IF(INDEX(Transactions!$J:$J,ROW()-8)="","",INDEX(Transactions!$J:$J,ROW()-8))</f>
        <v/>
      </c>
      <c r="B994" s="293">
        <f ca="1">IF($A994="",TODAY(),INDEX(Transactions!$G:$G,ROW()-8))</f>
        <v>46229</v>
      </c>
      <c r="C994" t="str">
        <f>IF($A994="","",INDEX(Transactions!$A:$A,ROW()-8))</f>
        <v/>
      </c>
      <c r="D994" s="27">
        <f>IF($A994="",0,INDEX(Transactions!$H:$H,ROW()-8))</f>
        <v>0</v>
      </c>
      <c r="E994">
        <f>IF($A994="",1,INDEX(Transactions!$N:$N,ROW()-8))</f>
        <v>1</v>
      </c>
      <c r="F994" s="27">
        <f>IF($A994="",0,INDEX(Transactions!$O:$O,ROW()-8))</f>
        <v>0</v>
      </c>
      <c r="G994" s="27">
        <f>IF($A994="",0,INDEX(Transactions!$P:$P,ROW()-8))</f>
        <v>0</v>
      </c>
    </row>
    <row r="995" spans="1:7" ht="15" customHeight="1" x14ac:dyDescent="0.15">
      <c r="A995" t="str">
        <f>IF(INDEX(Transactions!$J:$J,ROW()-8)="","",INDEX(Transactions!$J:$J,ROW()-8))</f>
        <v/>
      </c>
      <c r="B995" s="293">
        <f ca="1">IF($A995="",TODAY(),INDEX(Transactions!$G:$G,ROW()-8))</f>
        <v>46229</v>
      </c>
      <c r="C995" t="str">
        <f>IF($A995="","",INDEX(Transactions!$A:$A,ROW()-8))</f>
        <v/>
      </c>
      <c r="D995" s="27">
        <f>IF($A995="",0,INDEX(Transactions!$H:$H,ROW()-8))</f>
        <v>0</v>
      </c>
      <c r="E995">
        <f>IF($A995="",1,INDEX(Transactions!$N:$N,ROW()-8))</f>
        <v>1</v>
      </c>
      <c r="F995" s="27">
        <f>IF($A995="",0,INDEX(Transactions!$O:$O,ROW()-8))</f>
        <v>0</v>
      </c>
      <c r="G995" s="27">
        <f>IF($A995="",0,INDEX(Transactions!$P:$P,ROW()-8))</f>
        <v>0</v>
      </c>
    </row>
    <row r="996" spans="1:7" ht="15" customHeight="1" x14ac:dyDescent="0.15">
      <c r="A996" t="str">
        <f>IF(INDEX(Transactions!$J:$J,ROW()-8)="","",INDEX(Transactions!$J:$J,ROW()-8))</f>
        <v/>
      </c>
      <c r="B996" s="293">
        <f ca="1">IF($A996="",TODAY(),INDEX(Transactions!$G:$G,ROW()-8))</f>
        <v>46229</v>
      </c>
      <c r="C996" t="str">
        <f>IF($A996="","",INDEX(Transactions!$A:$A,ROW()-8))</f>
        <v/>
      </c>
      <c r="D996" s="27">
        <f>IF($A996="",0,INDEX(Transactions!$H:$H,ROW()-8))</f>
        <v>0</v>
      </c>
      <c r="E996">
        <f>IF($A996="",1,INDEX(Transactions!$N:$N,ROW()-8))</f>
        <v>1</v>
      </c>
      <c r="F996" s="27">
        <f>IF($A996="",0,INDEX(Transactions!$O:$O,ROW()-8))</f>
        <v>0</v>
      </c>
      <c r="G996" s="27">
        <f>IF($A996="",0,INDEX(Transactions!$P:$P,ROW()-8))</f>
        <v>0</v>
      </c>
    </row>
    <row r="997" spans="1:7" ht="15" customHeight="1" x14ac:dyDescent="0.15">
      <c r="A997" t="str">
        <f>IF(INDEX(Transactions!$J:$J,ROW()-8)="","",INDEX(Transactions!$J:$J,ROW()-8))</f>
        <v/>
      </c>
      <c r="B997" s="293">
        <f ca="1">IF($A997="",TODAY(),INDEX(Transactions!$G:$G,ROW()-8))</f>
        <v>46229</v>
      </c>
      <c r="C997" t="str">
        <f>IF($A997="","",INDEX(Transactions!$A:$A,ROW()-8))</f>
        <v/>
      </c>
      <c r="D997" s="27">
        <f>IF($A997="",0,INDEX(Transactions!$H:$H,ROW()-8))</f>
        <v>0</v>
      </c>
      <c r="E997">
        <f>IF($A997="",1,INDEX(Transactions!$N:$N,ROW()-8))</f>
        <v>1</v>
      </c>
      <c r="F997" s="27">
        <f>IF($A997="",0,INDEX(Transactions!$O:$O,ROW()-8))</f>
        <v>0</v>
      </c>
      <c r="G997" s="27">
        <f>IF($A997="",0,INDEX(Transactions!$P:$P,ROW()-8))</f>
        <v>0</v>
      </c>
    </row>
    <row r="998" spans="1:7" ht="15" customHeight="1" x14ac:dyDescent="0.15">
      <c r="A998" t="str">
        <f>IF(INDEX(Transactions!$J:$J,ROW()-8)="","",INDEX(Transactions!$J:$J,ROW()-8))</f>
        <v/>
      </c>
      <c r="B998" s="293">
        <f ca="1">IF($A998="",TODAY(),INDEX(Transactions!$G:$G,ROW()-8))</f>
        <v>46229</v>
      </c>
      <c r="C998" t="str">
        <f>IF($A998="","",INDEX(Transactions!$A:$A,ROW()-8))</f>
        <v/>
      </c>
      <c r="D998" s="27">
        <f>IF($A998="",0,INDEX(Transactions!$H:$H,ROW()-8))</f>
        <v>0</v>
      </c>
      <c r="E998">
        <f>IF($A998="",1,INDEX(Transactions!$N:$N,ROW()-8))</f>
        <v>1</v>
      </c>
      <c r="F998" s="27">
        <f>IF($A998="",0,INDEX(Transactions!$O:$O,ROW()-8))</f>
        <v>0</v>
      </c>
      <c r="G998" s="27">
        <f>IF($A998="",0,INDEX(Transactions!$P:$P,ROW()-8))</f>
        <v>0</v>
      </c>
    </row>
    <row r="999" spans="1:7" ht="15" customHeight="1" x14ac:dyDescent="0.15">
      <c r="A999" t="str">
        <f>IF(INDEX(Transactions!$J:$J,ROW()-8)="","",INDEX(Transactions!$J:$J,ROW()-8))</f>
        <v/>
      </c>
      <c r="B999" s="293">
        <f ca="1">IF($A999="",TODAY(),INDEX(Transactions!$G:$G,ROW()-8))</f>
        <v>46229</v>
      </c>
      <c r="C999" t="str">
        <f>IF($A999="","",INDEX(Transactions!$A:$A,ROW()-8))</f>
        <v/>
      </c>
      <c r="D999" s="27">
        <f>IF($A999="",0,INDEX(Transactions!$H:$H,ROW()-8))</f>
        <v>0</v>
      </c>
      <c r="E999">
        <f>IF($A999="",1,INDEX(Transactions!$N:$N,ROW()-8))</f>
        <v>1</v>
      </c>
      <c r="F999" s="27">
        <f>IF($A999="",0,INDEX(Transactions!$O:$O,ROW()-8))</f>
        <v>0</v>
      </c>
      <c r="G999" s="27">
        <f>IF($A999="",0,INDEX(Transactions!$P:$P,ROW()-8))</f>
        <v>0</v>
      </c>
    </row>
    <row r="1000" spans="1:7" ht="15" customHeight="1" x14ac:dyDescent="0.15">
      <c r="A1000" t="str">
        <f>IF(INDEX(Transactions!$J:$J,ROW()-8)="","",INDEX(Transactions!$J:$J,ROW()-8))</f>
        <v/>
      </c>
      <c r="B1000" s="293">
        <f ca="1">IF($A1000="",TODAY(),INDEX(Transactions!$G:$G,ROW()-8))</f>
        <v>46229</v>
      </c>
      <c r="C1000" t="str">
        <f>IF($A1000="","",INDEX(Transactions!$A:$A,ROW()-8))</f>
        <v/>
      </c>
      <c r="D1000" s="27">
        <f>IF($A1000="",0,INDEX(Transactions!$H:$H,ROW()-8))</f>
        <v>0</v>
      </c>
      <c r="E1000">
        <f>IF($A1000="",1,INDEX(Transactions!$N:$N,ROW()-8))</f>
        <v>1</v>
      </c>
      <c r="F1000" s="27">
        <f>IF($A1000="",0,INDEX(Transactions!$O:$O,ROW()-8))</f>
        <v>0</v>
      </c>
      <c r="G1000" s="27">
        <f>IF($A1000="",0,INDEX(Transactions!$P:$P,ROW()-8))</f>
        <v>0</v>
      </c>
    </row>
    <row r="1001" spans="1:7" ht="15" customHeight="1" x14ac:dyDescent="0.15">
      <c r="A1001" t="str">
        <f>IF(INDEX(Transactions!$J:$J,ROW()-8)="","",INDEX(Transactions!$J:$J,ROW()-8))</f>
        <v/>
      </c>
      <c r="B1001" s="293">
        <f ca="1">IF($A1001="",TODAY(),INDEX(Transactions!$G:$G,ROW()-8))</f>
        <v>46229</v>
      </c>
      <c r="C1001" t="str">
        <f>IF($A1001="","",INDEX(Transactions!$A:$A,ROW()-8))</f>
        <v/>
      </c>
      <c r="D1001" s="27">
        <f>IF($A1001="",0,INDEX(Transactions!$H:$H,ROW()-8))</f>
        <v>0</v>
      </c>
      <c r="E1001">
        <f>IF($A1001="",1,INDEX(Transactions!$N:$N,ROW()-8))</f>
        <v>1</v>
      </c>
      <c r="F1001" s="27">
        <f>IF($A1001="",0,INDEX(Transactions!$O:$O,ROW()-8))</f>
        <v>0</v>
      </c>
      <c r="G1001" s="27">
        <f>IF($A1001="",0,INDEX(Transactions!$P:$P,ROW()-8))</f>
        <v>0</v>
      </c>
    </row>
    <row r="1002" spans="1:7" ht="15" customHeight="1" x14ac:dyDescent="0.15">
      <c r="A1002" t="str">
        <f>IF(INDEX(Transactions!$J:$J,ROW()-8)="","",INDEX(Transactions!$J:$J,ROW()-8))</f>
        <v/>
      </c>
      <c r="B1002" s="293">
        <f ca="1">IF($A1002="",TODAY(),INDEX(Transactions!$G:$G,ROW()-8))</f>
        <v>46229</v>
      </c>
      <c r="C1002" t="str">
        <f>IF($A1002="","",INDEX(Transactions!$A:$A,ROW()-8))</f>
        <v/>
      </c>
      <c r="D1002" s="27">
        <f>IF($A1002="",0,INDEX(Transactions!$H:$H,ROW()-8))</f>
        <v>0</v>
      </c>
      <c r="E1002">
        <f>IF($A1002="",1,INDEX(Transactions!$N:$N,ROW()-8))</f>
        <v>1</v>
      </c>
      <c r="F1002" s="27">
        <f>IF($A1002="",0,INDEX(Transactions!$O:$O,ROW()-8))</f>
        <v>0</v>
      </c>
      <c r="G1002" s="27">
        <f>IF($A1002="",0,INDEX(Transactions!$P:$P,ROW()-8))</f>
        <v>0</v>
      </c>
    </row>
    <row r="1003" spans="1:7" ht="15" customHeight="1" x14ac:dyDescent="0.15">
      <c r="A1003" t="str">
        <f>IF(INDEX(Transactions!$J:$J,ROW()-8)="","",INDEX(Transactions!$J:$J,ROW()-8))</f>
        <v/>
      </c>
      <c r="B1003" s="293">
        <f ca="1">IF($A1003="",TODAY(),INDEX(Transactions!$G:$G,ROW()-8))</f>
        <v>46229</v>
      </c>
      <c r="C1003" t="str">
        <f>IF($A1003="","",INDEX(Transactions!$A:$A,ROW()-8))</f>
        <v/>
      </c>
      <c r="D1003" s="27">
        <f>IF($A1003="",0,INDEX(Transactions!$H:$H,ROW()-8))</f>
        <v>0</v>
      </c>
      <c r="E1003">
        <f>IF($A1003="",1,INDEX(Transactions!$N:$N,ROW()-8))</f>
        <v>1</v>
      </c>
      <c r="F1003" s="27">
        <f>IF($A1003="",0,INDEX(Transactions!$O:$O,ROW()-8))</f>
        <v>0</v>
      </c>
      <c r="G1003" s="27">
        <f>IF($A1003="",0,INDEX(Transactions!$P:$P,ROW()-8))</f>
        <v>0</v>
      </c>
    </row>
    <row r="1004" spans="1:7" ht="15" customHeight="1" x14ac:dyDescent="0.15">
      <c r="A1004" t="str">
        <f>IF(INDEX(Transactions!$J:$J,ROW()-8)="","",INDEX(Transactions!$J:$J,ROW()-8))</f>
        <v/>
      </c>
      <c r="B1004" s="293">
        <f ca="1">IF($A1004="",TODAY(),INDEX(Transactions!$G:$G,ROW()-8))</f>
        <v>46229</v>
      </c>
      <c r="C1004" t="str">
        <f>IF($A1004="","",INDEX(Transactions!$A:$A,ROW()-8))</f>
        <v/>
      </c>
      <c r="D1004" s="27">
        <f>IF($A1004="",0,INDEX(Transactions!$H:$H,ROW()-8))</f>
        <v>0</v>
      </c>
      <c r="E1004">
        <f>IF($A1004="",1,INDEX(Transactions!$N:$N,ROW()-8))</f>
        <v>1</v>
      </c>
      <c r="F1004" s="27">
        <f>IF($A1004="",0,INDEX(Transactions!$O:$O,ROW()-8))</f>
        <v>0</v>
      </c>
      <c r="G1004" s="27">
        <f>IF($A1004="",0,INDEX(Transactions!$P:$P,ROW()-8))</f>
        <v>0</v>
      </c>
    </row>
    <row r="1005" spans="1:7" ht="15" customHeight="1" x14ac:dyDescent="0.15">
      <c r="A1005" t="str">
        <f>IF(INDEX(Transactions!$J:$J,ROW()-8)="","",INDEX(Transactions!$J:$J,ROW()-8))</f>
        <v/>
      </c>
      <c r="B1005" s="293">
        <f ca="1">IF($A1005="",TODAY(),INDEX(Transactions!$G:$G,ROW()-8))</f>
        <v>46229</v>
      </c>
      <c r="C1005" t="str">
        <f>IF($A1005="","",INDEX(Transactions!$A:$A,ROW()-8))</f>
        <v/>
      </c>
      <c r="D1005" s="27">
        <f>IF($A1005="",0,INDEX(Transactions!$H:$H,ROW()-8))</f>
        <v>0</v>
      </c>
      <c r="E1005">
        <f>IF($A1005="",1,INDEX(Transactions!$N:$N,ROW()-8))</f>
        <v>1</v>
      </c>
      <c r="F1005" s="27">
        <f>IF($A1005="",0,INDEX(Transactions!$O:$O,ROW()-8))</f>
        <v>0</v>
      </c>
      <c r="G1005" s="27">
        <f>IF($A1005="",0,INDEX(Transactions!$P:$P,ROW()-8))</f>
        <v>0</v>
      </c>
    </row>
    <row r="1006" spans="1:7" ht="15" customHeight="1" x14ac:dyDescent="0.15">
      <c r="A1006" t="str">
        <f>IF(INDEX(Transactions!$J:$J,ROW()-8)="","",INDEX(Transactions!$J:$J,ROW()-8))</f>
        <v/>
      </c>
      <c r="B1006" s="293">
        <f ca="1">IF($A1006="",TODAY(),INDEX(Transactions!$G:$G,ROW()-8))</f>
        <v>46229</v>
      </c>
      <c r="C1006" t="str">
        <f>IF($A1006="","",INDEX(Transactions!$A:$A,ROW()-8))</f>
        <v/>
      </c>
      <c r="D1006" s="27">
        <f>IF($A1006="",0,INDEX(Transactions!$H:$H,ROW()-8))</f>
        <v>0</v>
      </c>
      <c r="E1006">
        <f>IF($A1006="",1,INDEX(Transactions!$N:$N,ROW()-8))</f>
        <v>1</v>
      </c>
      <c r="F1006" s="27">
        <f>IF($A1006="",0,INDEX(Transactions!$O:$O,ROW()-8))</f>
        <v>0</v>
      </c>
      <c r="G1006" s="27">
        <f>IF($A1006="",0,INDEX(Transactions!$P:$P,ROW()-8))</f>
        <v>0</v>
      </c>
    </row>
    <row r="1007" spans="1:7" ht="15" customHeight="1" x14ac:dyDescent="0.15">
      <c r="A1007" t="str">
        <f>IF(INDEX(Transactions!$J:$J,ROW()-8)="","",INDEX(Transactions!$J:$J,ROW()-8))</f>
        <v/>
      </c>
      <c r="B1007" s="293">
        <f ca="1">IF($A1007="",TODAY(),INDEX(Transactions!$G:$G,ROW()-8))</f>
        <v>46229</v>
      </c>
      <c r="C1007" t="str">
        <f>IF($A1007="","",INDEX(Transactions!$A:$A,ROW()-8))</f>
        <v/>
      </c>
      <c r="D1007" s="27">
        <f>IF($A1007="",0,INDEX(Transactions!$H:$H,ROW()-8))</f>
        <v>0</v>
      </c>
      <c r="E1007">
        <f>IF($A1007="",1,INDEX(Transactions!$N:$N,ROW()-8))</f>
        <v>1</v>
      </c>
      <c r="F1007" s="27">
        <f>IF($A1007="",0,INDEX(Transactions!$O:$O,ROW()-8))</f>
        <v>0</v>
      </c>
      <c r="G1007" s="27">
        <f>IF($A1007="",0,INDEX(Transactions!$P:$P,ROW()-8))</f>
        <v>0</v>
      </c>
    </row>
    <row r="1008" spans="1:7" ht="15" customHeight="1" x14ac:dyDescent="0.15">
      <c r="A1008" t="str">
        <f>IF(INDEX(Transactions!$J:$J,ROW()-8)="","",INDEX(Transactions!$J:$J,ROW()-8))</f>
        <v/>
      </c>
      <c r="B1008" s="293">
        <f ca="1">IF($A1008="",TODAY(),INDEX(Transactions!$G:$G,ROW()-8))</f>
        <v>46229</v>
      </c>
      <c r="C1008" t="str">
        <f>IF($A1008="","",INDEX(Transactions!$A:$A,ROW()-8))</f>
        <v/>
      </c>
      <c r="D1008" s="27">
        <f>IF($A1008="",0,INDEX(Transactions!$H:$H,ROW()-8))</f>
        <v>0</v>
      </c>
      <c r="E1008">
        <f>IF($A1008="",1,INDEX(Transactions!$N:$N,ROW()-8))</f>
        <v>1</v>
      </c>
      <c r="F1008" s="27">
        <f>IF($A1008="",0,INDEX(Transactions!$O:$O,ROW()-8))</f>
        <v>0</v>
      </c>
      <c r="G1008" s="27">
        <f>IF($A1008="",0,INDEX(Transactions!$P:$P,ROW()-8))</f>
        <v>0</v>
      </c>
    </row>
    <row r="1009" spans="1:7" ht="15" customHeight="1" x14ac:dyDescent="0.15">
      <c r="A1009" t="str">
        <f>IF(INDEX(Transactions!$J:$J,ROW()-8)="","",INDEX(Transactions!$J:$J,ROW()-8))</f>
        <v/>
      </c>
      <c r="B1009" s="293">
        <f ca="1">IF($A1009="",TODAY(),INDEX(Transactions!$G:$G,ROW()-8))</f>
        <v>46229</v>
      </c>
      <c r="C1009" t="str">
        <f>IF($A1009="","",INDEX(Transactions!$A:$A,ROW()-8))</f>
        <v/>
      </c>
      <c r="D1009" s="27">
        <f>IF($A1009="",0,INDEX(Transactions!$H:$H,ROW()-8))</f>
        <v>0</v>
      </c>
      <c r="E1009">
        <f>IF($A1009="",1,INDEX(Transactions!$N:$N,ROW()-8))</f>
        <v>1</v>
      </c>
      <c r="F1009" s="27">
        <f>IF($A1009="",0,INDEX(Transactions!$O:$O,ROW()-8))</f>
        <v>0</v>
      </c>
      <c r="G1009" s="27">
        <f>IF($A1009="",0,INDEX(Transactions!$P:$P,ROW()-8))</f>
        <v>0</v>
      </c>
    </row>
    <row r="1010" spans="1:7" x14ac:dyDescent="0.15">
      <c r="B1010">
        <f ca="1">IF(INDEX(Transactions!$J:$J,ROW()-8)="",TODAY(),INDEX(Transactions!$G:$G,ROW()-8))</f>
        <v>46229</v>
      </c>
      <c r="F1010">
        <f>IF(INDEX(Transactions!$J:$J,ROW()-8)="",0,INDEX(Transactions!$O:$O,ROW()-8))</f>
        <v>0</v>
      </c>
    </row>
    <row r="1011" spans="1:7" x14ac:dyDescent="0.15">
      <c r="B1011">
        <f ca="1">IF(INDEX(Transactions!$J:$J,ROW()-8)="",TODAY(),INDEX(Transactions!$G:$G,ROW()-8))</f>
        <v>46229</v>
      </c>
      <c r="F1011">
        <f>IF(INDEX(Transactions!$J:$J,ROW()-8)="",0,INDEX(Transactions!$O:$O,ROW()-8))</f>
        <v>0</v>
      </c>
    </row>
    <row r="1012" spans="1:7" x14ac:dyDescent="0.15">
      <c r="B1012">
        <f ca="1">IF(INDEX(Transactions!$J:$J,ROW()-8)="",TODAY(),INDEX(Transactions!$G:$G,ROW()-8))</f>
        <v>46229</v>
      </c>
      <c r="F1012">
        <f>IF(INDEX(Transactions!$J:$J,ROW()-8)="",0,INDEX(Transactions!$O:$O,ROW()-8))</f>
        <v>0</v>
      </c>
    </row>
    <row r="1013" spans="1:7" x14ac:dyDescent="0.15">
      <c r="B1013">
        <f ca="1">IF(INDEX(Transactions!$J:$J,ROW()-8)="",TODAY(),INDEX(Transactions!$G:$G,ROW()-8))</f>
        <v>46229</v>
      </c>
      <c r="F1013">
        <f>IF(INDEX(Transactions!$J:$J,ROW()-8)="",0,INDEX(Transactions!$O:$O,ROW()-8))</f>
        <v>0</v>
      </c>
    </row>
    <row r="1014" spans="1:7" x14ac:dyDescent="0.15">
      <c r="B1014">
        <f ca="1">IF(INDEX(Transactions!$J:$J,ROW()-8)="",TODAY(),INDEX(Transactions!$G:$G,ROW()-8))</f>
        <v>46229</v>
      </c>
      <c r="F1014">
        <f>IF(INDEX(Transactions!$J:$J,ROW()-8)="",0,INDEX(Transactions!$O:$O,ROW()-8))</f>
        <v>0</v>
      </c>
    </row>
    <row r="1015" spans="1:7" x14ac:dyDescent="0.15">
      <c r="B1015">
        <f ca="1">IF(INDEX(Transactions!$J:$J,ROW()-8)="",TODAY(),INDEX(Transactions!$G:$G,ROW()-8))</f>
        <v>46229</v>
      </c>
      <c r="F1015">
        <f>IF(INDEX(Transactions!$J:$J,ROW()-8)="",0,INDEX(Transactions!$O:$O,ROW()-8))</f>
        <v>0</v>
      </c>
    </row>
    <row r="1016" spans="1:7" x14ac:dyDescent="0.15">
      <c r="B1016">
        <f ca="1">IF(INDEX(Transactions!$J:$J,ROW()-8)="",TODAY(),INDEX(Transactions!$G:$G,ROW()-8))</f>
        <v>46229</v>
      </c>
      <c r="F1016">
        <f>IF(INDEX(Transactions!$J:$J,ROW()-8)="",0,INDEX(Transactions!$O:$O,ROW()-8))</f>
        <v>0</v>
      </c>
    </row>
    <row r="1017" spans="1:7" x14ac:dyDescent="0.15">
      <c r="B1017">
        <f ca="1">IF(INDEX(Transactions!$J:$J,ROW()-8)="",TODAY(),INDEX(Transactions!$G:$G,ROW()-8))</f>
        <v>46229</v>
      </c>
      <c r="F1017">
        <f>IF(INDEX(Transactions!$J:$J,ROW()-8)="",0,INDEX(Transactions!$O:$O,ROW()-8))</f>
        <v>0</v>
      </c>
    </row>
    <row r="1018" spans="1:7" x14ac:dyDescent="0.15">
      <c r="B1018">
        <f ca="1">IF(INDEX(Transactions!$J:$J,ROW()-8)="",TODAY(),INDEX(Transactions!$G:$G,ROW()-8))</f>
        <v>46229</v>
      </c>
      <c r="F1018">
        <f>IF(INDEX(Transactions!$J:$J,ROW()-8)="",0,INDEX(Transactions!$O:$O,ROW()-8))</f>
        <v>0</v>
      </c>
    </row>
    <row r="1019" spans="1:7" x14ac:dyDescent="0.15">
      <c r="B1019">
        <f ca="1">IF(INDEX(Transactions!$J:$J,ROW()-8)="",TODAY(),INDEX(Transactions!$G:$G,ROW()-8))</f>
        <v>46229</v>
      </c>
      <c r="F1019">
        <f>IF(INDEX(Transactions!$J:$J,ROW()-8)="",0,INDEX(Transactions!$O:$O,ROW()-8))</f>
        <v>0</v>
      </c>
    </row>
    <row r="1020" spans="1:7" x14ac:dyDescent="0.15">
      <c r="B1020">
        <f ca="1">IF(INDEX(Transactions!$J:$J,ROW()-8)="",TODAY(),INDEX(Transactions!$G:$G,ROW()-8))</f>
        <v>46229</v>
      </c>
      <c r="F1020">
        <f>IF(INDEX(Transactions!$J:$J,ROW()-8)="",0,INDEX(Transactions!$O:$O,ROW()-8))</f>
        <v>0</v>
      </c>
    </row>
    <row r="1021" spans="1:7" x14ac:dyDescent="0.15">
      <c r="B1021">
        <f ca="1">IF(INDEX(Transactions!$J:$J,ROW()-8)="",TODAY(),INDEX(Transactions!$G:$G,ROW()-8))</f>
        <v>46229</v>
      </c>
      <c r="F1021">
        <f>IF(INDEX(Transactions!$J:$J,ROW()-8)="",0,INDEX(Transactions!$O:$O,ROW()-8))</f>
        <v>0</v>
      </c>
    </row>
    <row r="1022" spans="1:7" x14ac:dyDescent="0.15">
      <c r="B1022">
        <f ca="1">IF(INDEX(Transactions!$J:$J,ROW()-8)="",TODAY(),INDEX(Transactions!$G:$G,ROW()-8))</f>
        <v>46229</v>
      </c>
      <c r="F1022">
        <f>IF(INDEX(Transactions!$J:$J,ROW()-8)="",0,INDEX(Transactions!$O:$O,ROW()-8))</f>
        <v>0</v>
      </c>
    </row>
    <row r="1023" spans="1:7" x14ac:dyDescent="0.15">
      <c r="B1023">
        <f ca="1">IF(INDEX(Transactions!$J:$J,ROW()-8)="",TODAY(),INDEX(Transactions!$G:$G,ROW()-8))</f>
        <v>46229</v>
      </c>
      <c r="F1023">
        <f>IF(INDEX(Transactions!$J:$J,ROW()-8)="",0,INDEX(Transactions!$O:$O,ROW()-8))</f>
        <v>0</v>
      </c>
    </row>
    <row r="1024" spans="1:7" x14ac:dyDescent="0.15">
      <c r="B1024">
        <f ca="1">IF(INDEX(Transactions!$J:$J,ROW()-8)="",TODAY(),INDEX(Transactions!$G:$G,ROW()-8))</f>
        <v>46229</v>
      </c>
      <c r="F1024">
        <f>IF(INDEX(Transactions!$J:$J,ROW()-8)="",0,INDEX(Transactions!$O:$O,ROW()-8))</f>
        <v>0</v>
      </c>
    </row>
    <row r="1025" spans="2:6" x14ac:dyDescent="0.15">
      <c r="B1025">
        <f ca="1">IF(INDEX(Transactions!$J:$J,ROW()-8)="",TODAY(),INDEX(Transactions!$G:$G,ROW()-8))</f>
        <v>46229</v>
      </c>
      <c r="F1025">
        <f>IF(INDEX(Transactions!$J:$J,ROW()-8)="",0,INDEX(Transactions!$O:$O,ROW()-8))</f>
        <v>0</v>
      </c>
    </row>
    <row r="1026" spans="2:6" x14ac:dyDescent="0.15">
      <c r="B1026">
        <f ca="1">IF(INDEX(Transactions!$J:$J,ROW()-8)="",TODAY(),INDEX(Transactions!$G:$G,ROW()-8))</f>
        <v>46229</v>
      </c>
      <c r="F1026">
        <f>IF(INDEX(Transactions!$J:$J,ROW()-8)="",0,INDEX(Transactions!$O:$O,ROW()-8))</f>
        <v>0</v>
      </c>
    </row>
    <row r="1027" spans="2:6" x14ac:dyDescent="0.15">
      <c r="B1027">
        <f ca="1">IF(INDEX(Transactions!$J:$J,ROW()-8)="",TODAY(),INDEX(Transactions!$G:$G,ROW()-8))</f>
        <v>46229</v>
      </c>
      <c r="F1027">
        <f>IF(INDEX(Transactions!$J:$J,ROW()-8)="",0,INDEX(Transactions!$O:$O,ROW()-8))</f>
        <v>0</v>
      </c>
    </row>
    <row r="1028" spans="2:6" x14ac:dyDescent="0.15">
      <c r="B1028">
        <f ca="1">IF(INDEX(Transactions!$J:$J,ROW()-8)="",TODAY(),INDEX(Transactions!$G:$G,ROW()-8))</f>
        <v>46229</v>
      </c>
      <c r="F1028">
        <f>IF(INDEX(Transactions!$J:$J,ROW()-8)="",0,INDEX(Transactions!$O:$O,ROW()-8))</f>
        <v>0</v>
      </c>
    </row>
    <row r="1029" spans="2:6" x14ac:dyDescent="0.15">
      <c r="B1029">
        <f ca="1">IF(INDEX(Transactions!$J:$J,ROW()-8)="",TODAY(),INDEX(Transactions!$G:$G,ROW()-8))</f>
        <v>46229</v>
      </c>
      <c r="F1029">
        <f>IF(INDEX(Transactions!$J:$J,ROW()-8)="",0,INDEX(Transactions!$O:$O,ROW()-8))</f>
        <v>0</v>
      </c>
    </row>
    <row r="1030" spans="2:6" x14ac:dyDescent="0.15">
      <c r="B1030">
        <f ca="1">IF(INDEX(Transactions!$J:$J,ROW()-8)="",TODAY(),INDEX(Transactions!$G:$G,ROW()-8))</f>
        <v>46229</v>
      </c>
      <c r="F1030">
        <f>IF(INDEX(Transactions!$J:$J,ROW()-8)="",0,INDEX(Transactions!$O:$O,ROW()-8))</f>
        <v>0</v>
      </c>
    </row>
    <row r="1031" spans="2:6" x14ac:dyDescent="0.15">
      <c r="B1031">
        <f ca="1">IF(INDEX(Transactions!$J:$J,ROW()-8)="",TODAY(),INDEX(Transactions!$G:$G,ROW()-8))</f>
        <v>46229</v>
      </c>
      <c r="F1031">
        <f>IF(INDEX(Transactions!$J:$J,ROW()-8)="",0,INDEX(Transactions!$O:$O,ROW()-8))</f>
        <v>0</v>
      </c>
    </row>
    <row r="1032" spans="2:6" x14ac:dyDescent="0.15">
      <c r="B1032">
        <f ca="1">IF(INDEX(Transactions!$J:$J,ROW()-8)="",TODAY(),INDEX(Transactions!$G:$G,ROW()-8))</f>
        <v>46229</v>
      </c>
      <c r="F1032">
        <f>IF(INDEX(Transactions!$J:$J,ROW()-8)="",0,INDEX(Transactions!$O:$O,ROW()-8))</f>
        <v>0</v>
      </c>
    </row>
    <row r="1033" spans="2:6" x14ac:dyDescent="0.15">
      <c r="B1033">
        <f ca="1">IF(INDEX(Transactions!$J:$J,ROW()-8)="",TODAY(),INDEX(Transactions!$G:$G,ROW()-8))</f>
        <v>46229</v>
      </c>
      <c r="F1033">
        <f>IF(INDEX(Transactions!$J:$J,ROW()-8)="",0,INDEX(Transactions!$O:$O,ROW()-8))</f>
        <v>0</v>
      </c>
    </row>
    <row r="1034" spans="2:6" x14ac:dyDescent="0.15">
      <c r="B1034">
        <f ca="1">IF(INDEX(Transactions!$J:$J,ROW()-8)="",TODAY(),INDEX(Transactions!$G:$G,ROW()-8))</f>
        <v>46229</v>
      </c>
      <c r="F1034">
        <f>IF(INDEX(Transactions!$J:$J,ROW()-8)="",0,INDEX(Transactions!$O:$O,ROW()-8))</f>
        <v>0</v>
      </c>
    </row>
    <row r="1035" spans="2:6" x14ac:dyDescent="0.15">
      <c r="B1035">
        <f ca="1">IF(INDEX(Transactions!$J:$J,ROW()-8)="",TODAY(),INDEX(Transactions!$G:$G,ROW()-8))</f>
        <v>46229</v>
      </c>
      <c r="F1035">
        <f>IF(INDEX(Transactions!$J:$J,ROW()-8)="",0,INDEX(Transactions!$O:$O,ROW()-8))</f>
        <v>0</v>
      </c>
    </row>
    <row r="1036" spans="2:6" x14ac:dyDescent="0.15">
      <c r="B1036">
        <f ca="1">IF(INDEX(Transactions!$J:$J,ROW()-8)="",TODAY(),INDEX(Transactions!$G:$G,ROW()-8))</f>
        <v>46229</v>
      </c>
      <c r="F1036">
        <f>IF(INDEX(Transactions!$J:$J,ROW()-8)="",0,INDEX(Transactions!$O:$O,ROW()-8))</f>
        <v>0</v>
      </c>
    </row>
    <row r="1037" spans="2:6" x14ac:dyDescent="0.15">
      <c r="B1037">
        <f ca="1">IF(INDEX(Transactions!$J:$J,ROW()-8)="",TODAY(),INDEX(Transactions!$G:$G,ROW()-8))</f>
        <v>46229</v>
      </c>
      <c r="F1037">
        <f>IF(INDEX(Transactions!$J:$J,ROW()-8)="",0,INDEX(Transactions!$O:$O,ROW()-8))</f>
        <v>0</v>
      </c>
    </row>
    <row r="1038" spans="2:6" x14ac:dyDescent="0.15">
      <c r="B1038">
        <f ca="1">IF(INDEX(Transactions!$J:$J,ROW()-8)="",TODAY(),INDEX(Transactions!$G:$G,ROW()-8))</f>
        <v>46229</v>
      </c>
      <c r="F1038">
        <f>IF(INDEX(Transactions!$J:$J,ROW()-8)="",0,INDEX(Transactions!$O:$O,ROW()-8))</f>
        <v>0</v>
      </c>
    </row>
    <row r="1039" spans="2:6" x14ac:dyDescent="0.15">
      <c r="B1039">
        <f ca="1">IF(INDEX(Transactions!$J:$J,ROW()-8)="",TODAY(),INDEX(Transactions!$G:$G,ROW()-8))</f>
        <v>46229</v>
      </c>
      <c r="F1039">
        <f>IF(INDEX(Transactions!$J:$J,ROW()-8)="",0,INDEX(Transactions!$O:$O,ROW()-8))</f>
        <v>0</v>
      </c>
    </row>
    <row r="1040" spans="2:6" x14ac:dyDescent="0.15">
      <c r="B1040">
        <f ca="1">IF(INDEX(Transactions!$J:$J,ROW()-8)="",TODAY(),INDEX(Transactions!$G:$G,ROW()-8))</f>
        <v>46229</v>
      </c>
      <c r="F1040">
        <f>IF(INDEX(Transactions!$J:$J,ROW()-8)="",0,INDEX(Transactions!$O:$O,ROW()-8))</f>
        <v>0</v>
      </c>
    </row>
    <row r="1041" spans="2:6" x14ac:dyDescent="0.15">
      <c r="B1041">
        <f ca="1">IF(INDEX(Transactions!$J:$J,ROW()-8)="",TODAY(),INDEX(Transactions!$G:$G,ROW()-8))</f>
        <v>46229</v>
      </c>
      <c r="F1041">
        <f>IF(INDEX(Transactions!$J:$J,ROW()-8)="",0,INDEX(Transactions!$O:$O,ROW()-8))</f>
        <v>0</v>
      </c>
    </row>
    <row r="1042" spans="2:6" x14ac:dyDescent="0.15">
      <c r="B1042">
        <f ca="1">IF(INDEX(Transactions!$J:$J,ROW()-8)="",TODAY(),INDEX(Transactions!$G:$G,ROW()-8))</f>
        <v>46229</v>
      </c>
      <c r="F1042">
        <f>IF(INDEX(Transactions!$J:$J,ROW()-8)="",0,INDEX(Transactions!$O:$O,ROW()-8))</f>
        <v>0</v>
      </c>
    </row>
    <row r="1043" spans="2:6" x14ac:dyDescent="0.15">
      <c r="B1043">
        <f ca="1">IF(INDEX(Transactions!$J:$J,ROW()-8)="",TODAY(),INDEX(Transactions!$G:$G,ROW()-8))</f>
        <v>46229</v>
      </c>
      <c r="F1043">
        <f>IF(INDEX(Transactions!$J:$J,ROW()-8)="",0,INDEX(Transactions!$O:$O,ROW()-8))</f>
        <v>0</v>
      </c>
    </row>
    <row r="1044" spans="2:6" x14ac:dyDescent="0.15">
      <c r="B1044">
        <f ca="1">IF(INDEX(Transactions!$J:$J,ROW()-8)="",TODAY(),INDEX(Transactions!$G:$G,ROW()-8))</f>
        <v>46229</v>
      </c>
      <c r="F1044">
        <f>IF(INDEX(Transactions!$J:$J,ROW()-8)="",0,INDEX(Transactions!$O:$O,ROW()-8))</f>
        <v>0</v>
      </c>
    </row>
    <row r="1045" spans="2:6" x14ac:dyDescent="0.15">
      <c r="B1045">
        <f ca="1">IF(INDEX(Transactions!$J:$J,ROW()-8)="",TODAY(),INDEX(Transactions!$G:$G,ROW()-8))</f>
        <v>46229</v>
      </c>
      <c r="F1045">
        <f>IF(INDEX(Transactions!$J:$J,ROW()-8)="",0,INDEX(Transactions!$O:$O,ROW()-8))</f>
        <v>0</v>
      </c>
    </row>
    <row r="1046" spans="2:6" x14ac:dyDescent="0.15">
      <c r="B1046">
        <f ca="1">IF(INDEX(Transactions!$J:$J,ROW()-8)="",TODAY(),INDEX(Transactions!$G:$G,ROW()-8))</f>
        <v>46229</v>
      </c>
      <c r="F1046">
        <f>IF(INDEX(Transactions!$J:$J,ROW()-8)="",0,INDEX(Transactions!$O:$O,ROW()-8))</f>
        <v>0</v>
      </c>
    </row>
    <row r="1047" spans="2:6" x14ac:dyDescent="0.15">
      <c r="B1047">
        <f ca="1">IF(INDEX(Transactions!$J:$J,ROW()-8)="",TODAY(),INDEX(Transactions!$G:$G,ROW()-8))</f>
        <v>46229</v>
      </c>
      <c r="F1047">
        <f>IF(INDEX(Transactions!$J:$J,ROW()-8)="",0,INDEX(Transactions!$O:$O,ROW()-8))</f>
        <v>0</v>
      </c>
    </row>
    <row r="1048" spans="2:6" x14ac:dyDescent="0.15">
      <c r="B1048">
        <f ca="1">IF(INDEX(Transactions!$J:$J,ROW()-8)="",TODAY(),INDEX(Transactions!$G:$G,ROW()-8))</f>
        <v>46229</v>
      </c>
      <c r="F1048">
        <f>IF(INDEX(Transactions!$J:$J,ROW()-8)="",0,INDEX(Transactions!$O:$O,ROW()-8))</f>
        <v>0</v>
      </c>
    </row>
    <row r="1049" spans="2:6" x14ac:dyDescent="0.15">
      <c r="B1049">
        <f ca="1">IF(INDEX(Transactions!$J:$J,ROW()-8)="",TODAY(),INDEX(Transactions!$G:$G,ROW()-8))</f>
        <v>46229</v>
      </c>
      <c r="F1049">
        <f>IF(INDEX(Transactions!$J:$J,ROW()-8)="",0,INDEX(Transactions!$O:$O,ROW()-8))</f>
        <v>0</v>
      </c>
    </row>
    <row r="1050" spans="2:6" x14ac:dyDescent="0.15">
      <c r="B1050">
        <f ca="1">IF(INDEX(Transactions!$J:$J,ROW()-8)="",TODAY(),INDEX(Transactions!$G:$G,ROW()-8))</f>
        <v>46229</v>
      </c>
      <c r="F1050">
        <f>IF(INDEX(Transactions!$J:$J,ROW()-8)="",0,INDEX(Transactions!$O:$O,ROW()-8))</f>
        <v>0</v>
      </c>
    </row>
    <row r="1051" spans="2:6" x14ac:dyDescent="0.15">
      <c r="B1051">
        <f ca="1">IF(INDEX(Transactions!$J:$J,ROW()-8)="",TODAY(),INDEX(Transactions!$G:$G,ROW()-8))</f>
        <v>46229</v>
      </c>
      <c r="F1051">
        <f>IF(INDEX(Transactions!$J:$J,ROW()-8)="",0,INDEX(Transactions!$O:$O,ROW()-8))</f>
        <v>0</v>
      </c>
    </row>
    <row r="1052" spans="2:6" x14ac:dyDescent="0.15">
      <c r="B1052">
        <f ca="1">IF(INDEX(Transactions!$J:$J,ROW()-8)="",TODAY(),INDEX(Transactions!$G:$G,ROW()-8))</f>
        <v>46229</v>
      </c>
      <c r="F1052">
        <f>IF(INDEX(Transactions!$J:$J,ROW()-8)="",0,INDEX(Transactions!$O:$O,ROW()-8))</f>
        <v>0</v>
      </c>
    </row>
    <row r="1053" spans="2:6" x14ac:dyDescent="0.15">
      <c r="B1053">
        <f ca="1">IF(INDEX(Transactions!$J:$J,ROW()-8)="",TODAY(),INDEX(Transactions!$G:$G,ROW()-8))</f>
        <v>46229</v>
      </c>
      <c r="F1053">
        <f>IF(INDEX(Transactions!$J:$J,ROW()-8)="",0,INDEX(Transactions!$O:$O,ROW()-8))</f>
        <v>0</v>
      </c>
    </row>
    <row r="1054" spans="2:6" x14ac:dyDescent="0.15">
      <c r="B1054">
        <f ca="1">IF(INDEX(Transactions!$J:$J,ROW()-8)="",TODAY(),INDEX(Transactions!$G:$G,ROW()-8))</f>
        <v>46229</v>
      </c>
      <c r="F1054">
        <f>IF(INDEX(Transactions!$J:$J,ROW()-8)="",0,INDEX(Transactions!$O:$O,ROW()-8))</f>
        <v>0</v>
      </c>
    </row>
    <row r="1055" spans="2:6" x14ac:dyDescent="0.15">
      <c r="B1055">
        <f ca="1">IF(INDEX(Transactions!$J:$J,ROW()-8)="",TODAY(),INDEX(Transactions!$G:$G,ROW()-8))</f>
        <v>46229</v>
      </c>
      <c r="F1055">
        <f>IF(INDEX(Transactions!$J:$J,ROW()-8)="",0,INDEX(Transactions!$O:$O,ROW()-8))</f>
        <v>0</v>
      </c>
    </row>
    <row r="1056" spans="2:6" x14ac:dyDescent="0.15">
      <c r="B1056">
        <f ca="1">IF(INDEX(Transactions!$J:$J,ROW()-8)="",TODAY(),INDEX(Transactions!$G:$G,ROW()-8))</f>
        <v>46229</v>
      </c>
      <c r="F1056">
        <f>IF(INDEX(Transactions!$J:$J,ROW()-8)="",0,INDEX(Transactions!$O:$O,ROW()-8))</f>
        <v>0</v>
      </c>
    </row>
    <row r="1057" spans="2:6" x14ac:dyDescent="0.15">
      <c r="B1057">
        <f ca="1">IF(INDEX(Transactions!$J:$J,ROW()-8)="",TODAY(),INDEX(Transactions!$G:$G,ROW()-8))</f>
        <v>46229</v>
      </c>
      <c r="F1057">
        <f>IF(INDEX(Transactions!$J:$J,ROW()-8)="",0,INDEX(Transactions!$O:$O,ROW()-8))</f>
        <v>0</v>
      </c>
    </row>
    <row r="1058" spans="2:6" x14ac:dyDescent="0.15">
      <c r="B1058">
        <f ca="1">IF(INDEX(Transactions!$J:$J,ROW()-8)="",TODAY(),INDEX(Transactions!$G:$G,ROW()-8))</f>
        <v>46229</v>
      </c>
      <c r="F1058">
        <f>IF(INDEX(Transactions!$J:$J,ROW()-8)="",0,INDEX(Transactions!$O:$O,ROW()-8))</f>
        <v>0</v>
      </c>
    </row>
    <row r="1059" spans="2:6" x14ac:dyDescent="0.15">
      <c r="B1059">
        <f ca="1">IF(INDEX(Transactions!$J:$J,ROW()-8)="",TODAY(),INDEX(Transactions!$G:$G,ROW()-8))</f>
        <v>46229</v>
      </c>
      <c r="F1059">
        <f>IF(INDEX(Transactions!$J:$J,ROW()-8)="",0,INDEX(Transactions!$O:$O,ROW()-8))</f>
        <v>0</v>
      </c>
    </row>
    <row r="1060" spans="2:6" x14ac:dyDescent="0.15">
      <c r="B1060">
        <f ca="1">IF(INDEX(Transactions!$J:$J,ROW()-8)="",TODAY(),INDEX(Transactions!$G:$G,ROW()-8))</f>
        <v>46229</v>
      </c>
      <c r="F1060">
        <f>IF(INDEX(Transactions!$J:$J,ROW()-8)="",0,INDEX(Transactions!$O:$O,ROW()-8))</f>
        <v>0</v>
      </c>
    </row>
    <row r="1061" spans="2:6" x14ac:dyDescent="0.15">
      <c r="B1061">
        <f ca="1">IF(INDEX(Transactions!$J:$J,ROW()-8)="",TODAY(),INDEX(Transactions!$G:$G,ROW()-8))</f>
        <v>46229</v>
      </c>
      <c r="F1061">
        <f>IF(INDEX(Transactions!$J:$J,ROW()-8)="",0,INDEX(Transactions!$O:$O,ROW()-8))</f>
        <v>0</v>
      </c>
    </row>
    <row r="1062" spans="2:6" x14ac:dyDescent="0.15">
      <c r="B1062">
        <f ca="1">IF(INDEX(Transactions!$J:$J,ROW()-8)="",TODAY(),INDEX(Transactions!$G:$G,ROW()-8))</f>
        <v>46229</v>
      </c>
      <c r="F1062">
        <f>IF(INDEX(Transactions!$J:$J,ROW()-8)="",0,INDEX(Transactions!$O:$O,ROW()-8))</f>
        <v>0</v>
      </c>
    </row>
    <row r="1063" spans="2:6" x14ac:dyDescent="0.15">
      <c r="B1063">
        <f ca="1">IF(INDEX(Transactions!$J:$J,ROW()-8)="",TODAY(),INDEX(Transactions!$G:$G,ROW()-8))</f>
        <v>46229</v>
      </c>
      <c r="F1063">
        <f>IF(INDEX(Transactions!$J:$J,ROW()-8)="",0,INDEX(Transactions!$O:$O,ROW()-8))</f>
        <v>0</v>
      </c>
    </row>
    <row r="1064" spans="2:6" x14ac:dyDescent="0.15">
      <c r="B1064">
        <f ca="1">IF(INDEX(Transactions!$J:$J,ROW()-8)="",TODAY(),INDEX(Transactions!$G:$G,ROW()-8))</f>
        <v>46229</v>
      </c>
      <c r="F1064">
        <f>IF(INDEX(Transactions!$J:$J,ROW()-8)="",0,INDEX(Transactions!$O:$O,ROW()-8))</f>
        <v>0</v>
      </c>
    </row>
    <row r="1065" spans="2:6" x14ac:dyDescent="0.15">
      <c r="B1065">
        <f ca="1">IF(INDEX(Transactions!$J:$J,ROW()-8)="",TODAY(),INDEX(Transactions!$G:$G,ROW()-8))</f>
        <v>46229</v>
      </c>
      <c r="F1065">
        <f>IF(INDEX(Transactions!$J:$J,ROW()-8)="",0,INDEX(Transactions!$O:$O,ROW()-8))</f>
        <v>0</v>
      </c>
    </row>
    <row r="1066" spans="2:6" x14ac:dyDescent="0.15">
      <c r="B1066">
        <f ca="1">IF(INDEX(Transactions!$J:$J,ROW()-8)="",TODAY(),INDEX(Transactions!$G:$G,ROW()-8))</f>
        <v>46229</v>
      </c>
      <c r="F1066">
        <f>IF(INDEX(Transactions!$J:$J,ROW()-8)="",0,INDEX(Transactions!$O:$O,ROW()-8))</f>
        <v>0</v>
      </c>
    </row>
    <row r="1067" spans="2:6" x14ac:dyDescent="0.15">
      <c r="B1067">
        <f ca="1">IF(INDEX(Transactions!$J:$J,ROW()-8)="",TODAY(),INDEX(Transactions!$G:$G,ROW()-8))</f>
        <v>46229</v>
      </c>
      <c r="F1067">
        <f>IF(INDEX(Transactions!$J:$J,ROW()-8)="",0,INDEX(Transactions!$O:$O,ROW()-8))</f>
        <v>0</v>
      </c>
    </row>
    <row r="1068" spans="2:6" x14ac:dyDescent="0.15">
      <c r="B1068">
        <f ca="1">IF(INDEX(Transactions!$J:$J,ROW()-8)="",TODAY(),INDEX(Transactions!$G:$G,ROW()-8))</f>
        <v>46229</v>
      </c>
      <c r="F1068">
        <f>IF(INDEX(Transactions!$J:$J,ROW()-8)="",0,INDEX(Transactions!$O:$O,ROW()-8))</f>
        <v>0</v>
      </c>
    </row>
    <row r="1069" spans="2:6" x14ac:dyDescent="0.15">
      <c r="B1069">
        <f ca="1">IF(INDEX(Transactions!$J:$J,ROW()-8)="",TODAY(),INDEX(Transactions!$G:$G,ROW()-8))</f>
        <v>46229</v>
      </c>
      <c r="F1069">
        <f>IF(INDEX(Transactions!$J:$J,ROW()-8)="",0,INDEX(Transactions!$O:$O,ROW()-8))</f>
        <v>0</v>
      </c>
    </row>
    <row r="1070" spans="2:6" x14ac:dyDescent="0.15">
      <c r="B1070">
        <f ca="1">IF(INDEX(Transactions!$J:$J,ROW()-8)="",TODAY(),INDEX(Transactions!$G:$G,ROW()-8))</f>
        <v>46229</v>
      </c>
      <c r="F1070">
        <f>IF(INDEX(Transactions!$J:$J,ROW()-8)="",0,INDEX(Transactions!$O:$O,ROW()-8))</f>
        <v>0</v>
      </c>
    </row>
    <row r="1071" spans="2:6" x14ac:dyDescent="0.15">
      <c r="B1071">
        <f ca="1">IF(INDEX(Transactions!$J:$J,ROW()-8)="",TODAY(),INDEX(Transactions!$G:$G,ROW()-8))</f>
        <v>46229</v>
      </c>
      <c r="F1071">
        <f>IF(INDEX(Transactions!$J:$J,ROW()-8)="",0,INDEX(Transactions!$O:$O,ROW()-8))</f>
        <v>0</v>
      </c>
    </row>
    <row r="1072" spans="2:6" x14ac:dyDescent="0.15">
      <c r="B1072">
        <f ca="1">IF(INDEX(Transactions!$J:$J,ROW()-8)="",TODAY(),INDEX(Transactions!$G:$G,ROW()-8))</f>
        <v>46229</v>
      </c>
      <c r="F1072">
        <f>IF(INDEX(Transactions!$J:$J,ROW()-8)="",0,INDEX(Transactions!$O:$O,ROW()-8))</f>
        <v>0</v>
      </c>
    </row>
    <row r="1073" spans="2:6" x14ac:dyDescent="0.15">
      <c r="B1073">
        <f ca="1">IF(INDEX(Transactions!$J:$J,ROW()-8)="",TODAY(),INDEX(Transactions!$G:$G,ROW()-8))</f>
        <v>46229</v>
      </c>
      <c r="F1073">
        <f>IF(INDEX(Transactions!$J:$J,ROW()-8)="",0,INDEX(Transactions!$O:$O,ROW()-8))</f>
        <v>0</v>
      </c>
    </row>
    <row r="1074" spans="2:6" x14ac:dyDescent="0.15">
      <c r="B1074">
        <f ca="1">IF(INDEX(Transactions!$J:$J,ROW()-8)="",TODAY(),INDEX(Transactions!$G:$G,ROW()-8))</f>
        <v>46229</v>
      </c>
      <c r="F1074">
        <f>IF(INDEX(Transactions!$J:$J,ROW()-8)="",0,INDEX(Transactions!$O:$O,ROW()-8))</f>
        <v>0</v>
      </c>
    </row>
    <row r="1075" spans="2:6" x14ac:dyDescent="0.15">
      <c r="B1075">
        <f ca="1">IF(INDEX(Transactions!$J:$J,ROW()-8)="",TODAY(),INDEX(Transactions!$G:$G,ROW()-8))</f>
        <v>46229</v>
      </c>
      <c r="F1075">
        <f>IF(INDEX(Transactions!$J:$J,ROW()-8)="",0,INDEX(Transactions!$O:$O,ROW()-8))</f>
        <v>0</v>
      </c>
    </row>
    <row r="1076" spans="2:6" x14ac:dyDescent="0.15">
      <c r="B1076">
        <f ca="1">IF(INDEX(Transactions!$J:$J,ROW()-8)="",TODAY(),INDEX(Transactions!$G:$G,ROW()-8))</f>
        <v>46229</v>
      </c>
      <c r="F1076">
        <f>IF(INDEX(Transactions!$J:$J,ROW()-8)="",0,INDEX(Transactions!$O:$O,ROW()-8))</f>
        <v>0</v>
      </c>
    </row>
    <row r="1077" spans="2:6" x14ac:dyDescent="0.15">
      <c r="B1077">
        <f ca="1">IF(INDEX(Transactions!$J:$J,ROW()-8)="",TODAY(),INDEX(Transactions!$G:$G,ROW()-8))</f>
        <v>46229</v>
      </c>
      <c r="F1077">
        <f>IF(INDEX(Transactions!$J:$J,ROW()-8)="",0,INDEX(Transactions!$O:$O,ROW()-8))</f>
        <v>0</v>
      </c>
    </row>
    <row r="1078" spans="2:6" x14ac:dyDescent="0.15">
      <c r="B1078">
        <f ca="1">IF(INDEX(Transactions!$J:$J,ROW()-8)="",TODAY(),INDEX(Transactions!$G:$G,ROW()-8))</f>
        <v>46229</v>
      </c>
      <c r="F1078">
        <f>IF(INDEX(Transactions!$J:$J,ROW()-8)="",0,INDEX(Transactions!$O:$O,ROW()-8))</f>
        <v>0</v>
      </c>
    </row>
    <row r="1079" spans="2:6" x14ac:dyDescent="0.15">
      <c r="B1079">
        <f ca="1">IF(INDEX(Transactions!$J:$J,ROW()-8)="",TODAY(),INDEX(Transactions!$G:$G,ROW()-8))</f>
        <v>46229</v>
      </c>
      <c r="F1079">
        <f>IF(INDEX(Transactions!$J:$J,ROW()-8)="",0,INDEX(Transactions!$O:$O,ROW()-8))</f>
        <v>0</v>
      </c>
    </row>
    <row r="1080" spans="2:6" x14ac:dyDescent="0.15">
      <c r="B1080">
        <f ca="1">IF(INDEX(Transactions!$J:$J,ROW()-8)="",TODAY(),INDEX(Transactions!$G:$G,ROW()-8))</f>
        <v>46229</v>
      </c>
      <c r="F1080">
        <f>IF(INDEX(Transactions!$J:$J,ROW()-8)="",0,INDEX(Transactions!$O:$O,ROW()-8))</f>
        <v>0</v>
      </c>
    </row>
    <row r="1081" spans="2:6" x14ac:dyDescent="0.15">
      <c r="B1081">
        <f ca="1">IF(INDEX(Transactions!$J:$J,ROW()-8)="",TODAY(),INDEX(Transactions!$G:$G,ROW()-8))</f>
        <v>46229</v>
      </c>
      <c r="F1081">
        <f>IF(INDEX(Transactions!$J:$J,ROW()-8)="",0,INDEX(Transactions!$O:$O,ROW()-8))</f>
        <v>0</v>
      </c>
    </row>
    <row r="1082" spans="2:6" x14ac:dyDescent="0.15">
      <c r="B1082">
        <f ca="1">IF(INDEX(Transactions!$J:$J,ROW()-8)="",TODAY(),INDEX(Transactions!$G:$G,ROW()-8))</f>
        <v>46229</v>
      </c>
      <c r="F1082">
        <f>IF(INDEX(Transactions!$J:$J,ROW()-8)="",0,INDEX(Transactions!$O:$O,ROW()-8))</f>
        <v>0</v>
      </c>
    </row>
    <row r="1083" spans="2:6" x14ac:dyDescent="0.15">
      <c r="B1083">
        <f ca="1">IF(INDEX(Transactions!$J:$J,ROW()-8)="",TODAY(),INDEX(Transactions!$G:$G,ROW()-8))</f>
        <v>46229</v>
      </c>
      <c r="F1083">
        <f>IF(INDEX(Transactions!$J:$J,ROW()-8)="",0,INDEX(Transactions!$O:$O,ROW()-8))</f>
        <v>0</v>
      </c>
    </row>
    <row r="1084" spans="2:6" x14ac:dyDescent="0.15">
      <c r="B1084">
        <f ca="1">IF(INDEX(Transactions!$J:$J,ROW()-8)="",TODAY(),INDEX(Transactions!$G:$G,ROW()-8))</f>
        <v>46229</v>
      </c>
      <c r="F1084">
        <f>IF(INDEX(Transactions!$J:$J,ROW()-8)="",0,INDEX(Transactions!$O:$O,ROW()-8))</f>
        <v>0</v>
      </c>
    </row>
    <row r="1085" spans="2:6" x14ac:dyDescent="0.15">
      <c r="B1085">
        <f ca="1">IF(INDEX(Transactions!$J:$J,ROW()-8)="",TODAY(),INDEX(Transactions!$G:$G,ROW()-8))</f>
        <v>46229</v>
      </c>
      <c r="F1085">
        <f>IF(INDEX(Transactions!$J:$J,ROW()-8)="",0,INDEX(Transactions!$O:$O,ROW()-8))</f>
        <v>0</v>
      </c>
    </row>
    <row r="1086" spans="2:6" x14ac:dyDescent="0.15">
      <c r="B1086">
        <f ca="1">IF(INDEX(Transactions!$J:$J,ROW()-8)="",TODAY(),INDEX(Transactions!$G:$G,ROW()-8))</f>
        <v>46229</v>
      </c>
      <c r="F1086">
        <f>IF(INDEX(Transactions!$J:$J,ROW()-8)="",0,INDEX(Transactions!$O:$O,ROW()-8))</f>
        <v>0</v>
      </c>
    </row>
    <row r="1087" spans="2:6" x14ac:dyDescent="0.15">
      <c r="B1087">
        <f ca="1">IF(INDEX(Transactions!$J:$J,ROW()-8)="",TODAY(),INDEX(Transactions!$G:$G,ROW()-8))</f>
        <v>46229</v>
      </c>
      <c r="F1087">
        <f>IF(INDEX(Transactions!$J:$J,ROW()-8)="",0,INDEX(Transactions!$O:$O,ROW()-8))</f>
        <v>0</v>
      </c>
    </row>
    <row r="1088" spans="2:6" x14ac:dyDescent="0.15">
      <c r="B1088">
        <f ca="1">IF(INDEX(Transactions!$J:$J,ROW()-8)="",TODAY(),INDEX(Transactions!$G:$G,ROW()-8))</f>
        <v>46229</v>
      </c>
      <c r="F1088">
        <f>IF(INDEX(Transactions!$J:$J,ROW()-8)="",0,INDEX(Transactions!$O:$O,ROW()-8))</f>
        <v>0</v>
      </c>
    </row>
    <row r="1089" spans="2:6" x14ac:dyDescent="0.15">
      <c r="B1089">
        <f ca="1">IF(INDEX(Transactions!$J:$J,ROW()-8)="",TODAY(),INDEX(Transactions!$G:$G,ROW()-8))</f>
        <v>46229</v>
      </c>
      <c r="F1089">
        <f>IF(INDEX(Transactions!$J:$J,ROW()-8)="",0,INDEX(Transactions!$O:$O,ROW()-8))</f>
        <v>0</v>
      </c>
    </row>
    <row r="1090" spans="2:6" x14ac:dyDescent="0.15">
      <c r="B1090">
        <f ca="1">IF(INDEX(Transactions!$J:$J,ROW()-8)="",TODAY(),INDEX(Transactions!$G:$G,ROW()-8))</f>
        <v>46229</v>
      </c>
      <c r="F1090">
        <f>IF(INDEX(Transactions!$J:$J,ROW()-8)="",0,INDEX(Transactions!$O:$O,ROW()-8))</f>
        <v>0</v>
      </c>
    </row>
    <row r="1091" spans="2:6" x14ac:dyDescent="0.15">
      <c r="B1091">
        <f ca="1">IF(INDEX(Transactions!$J:$J,ROW()-8)="",TODAY(),INDEX(Transactions!$G:$G,ROW()-8))</f>
        <v>46229</v>
      </c>
      <c r="F1091">
        <f>IF(INDEX(Transactions!$J:$J,ROW()-8)="",0,INDEX(Transactions!$O:$O,ROW()-8))</f>
        <v>0</v>
      </c>
    </row>
    <row r="1092" spans="2:6" x14ac:dyDescent="0.15">
      <c r="B1092">
        <f ca="1">IF(INDEX(Transactions!$J:$J,ROW()-8)="",TODAY(),INDEX(Transactions!$G:$G,ROW()-8))</f>
        <v>46229</v>
      </c>
      <c r="F1092">
        <f>IF(INDEX(Transactions!$J:$J,ROW()-8)="",0,INDEX(Transactions!$O:$O,ROW()-8))</f>
        <v>0</v>
      </c>
    </row>
    <row r="1093" spans="2:6" x14ac:dyDescent="0.15">
      <c r="B1093">
        <f ca="1">IF(INDEX(Transactions!$J:$J,ROW()-8)="",TODAY(),INDEX(Transactions!$G:$G,ROW()-8))</f>
        <v>46229</v>
      </c>
      <c r="F1093">
        <f>IF(INDEX(Transactions!$J:$J,ROW()-8)="",0,INDEX(Transactions!$O:$O,ROW()-8))</f>
        <v>0</v>
      </c>
    </row>
    <row r="1094" spans="2:6" x14ac:dyDescent="0.15">
      <c r="B1094">
        <f ca="1">IF(INDEX(Transactions!$J:$J,ROW()-8)="",TODAY(),INDEX(Transactions!$G:$G,ROW()-8))</f>
        <v>46229</v>
      </c>
      <c r="F1094">
        <f>IF(INDEX(Transactions!$J:$J,ROW()-8)="",0,INDEX(Transactions!$O:$O,ROW()-8))</f>
        <v>0</v>
      </c>
    </row>
    <row r="1095" spans="2:6" x14ac:dyDescent="0.15">
      <c r="B1095">
        <f ca="1">IF(INDEX(Transactions!$J:$J,ROW()-8)="",TODAY(),INDEX(Transactions!$G:$G,ROW()-8))</f>
        <v>46229</v>
      </c>
      <c r="F1095">
        <f>IF(INDEX(Transactions!$J:$J,ROW()-8)="",0,INDEX(Transactions!$O:$O,ROW()-8))</f>
        <v>0</v>
      </c>
    </row>
    <row r="1096" spans="2:6" x14ac:dyDescent="0.15">
      <c r="B1096">
        <f ca="1">IF(INDEX(Transactions!$J:$J,ROW()-8)="",TODAY(),INDEX(Transactions!$G:$G,ROW()-8))</f>
        <v>46229</v>
      </c>
      <c r="F1096">
        <f>IF(INDEX(Transactions!$J:$J,ROW()-8)="",0,INDEX(Transactions!$O:$O,ROW()-8))</f>
        <v>0</v>
      </c>
    </row>
    <row r="1097" spans="2:6" x14ac:dyDescent="0.15">
      <c r="B1097">
        <f ca="1">IF(INDEX(Transactions!$J:$J,ROW()-8)="",TODAY(),INDEX(Transactions!$G:$G,ROW()-8))</f>
        <v>46229</v>
      </c>
      <c r="F1097">
        <f>IF(INDEX(Transactions!$J:$J,ROW()-8)="",0,INDEX(Transactions!$O:$O,ROW()-8))</f>
        <v>0</v>
      </c>
    </row>
    <row r="1098" spans="2:6" x14ac:dyDescent="0.15">
      <c r="B1098">
        <f ca="1">IF(INDEX(Transactions!$J:$J,ROW()-8)="",TODAY(),INDEX(Transactions!$G:$G,ROW()-8))</f>
        <v>46229</v>
      </c>
      <c r="F1098">
        <f>IF(INDEX(Transactions!$J:$J,ROW()-8)="",0,INDEX(Transactions!$O:$O,ROW()-8))</f>
        <v>0</v>
      </c>
    </row>
    <row r="1099" spans="2:6" x14ac:dyDescent="0.15">
      <c r="B1099">
        <f ca="1">IF(INDEX(Transactions!$J:$J,ROW()-8)="",TODAY(),INDEX(Transactions!$G:$G,ROW()-8))</f>
        <v>46229</v>
      </c>
      <c r="F1099">
        <f>IF(INDEX(Transactions!$J:$J,ROW()-8)="",0,INDEX(Transactions!$O:$O,ROW()-8))</f>
        <v>0</v>
      </c>
    </row>
    <row r="1100" spans="2:6" x14ac:dyDescent="0.15">
      <c r="B1100">
        <f ca="1">IF(INDEX(Transactions!$J:$J,ROW()-8)="",TODAY(),INDEX(Transactions!$G:$G,ROW()-8))</f>
        <v>46229</v>
      </c>
      <c r="F1100">
        <f>IF(INDEX(Transactions!$J:$J,ROW()-8)="",0,INDEX(Transactions!$O:$O,ROW()-8))</f>
        <v>0</v>
      </c>
    </row>
    <row r="1101" spans="2:6" x14ac:dyDescent="0.15">
      <c r="B1101">
        <f ca="1">IF(INDEX(Transactions!$J:$J,ROW()-8)="",TODAY(),INDEX(Transactions!$G:$G,ROW()-8))</f>
        <v>46229</v>
      </c>
      <c r="F1101">
        <f>IF(INDEX(Transactions!$J:$J,ROW()-8)="",0,INDEX(Transactions!$O:$O,ROW()-8))</f>
        <v>0</v>
      </c>
    </row>
    <row r="1102" spans="2:6" x14ac:dyDescent="0.15">
      <c r="B1102">
        <f ca="1">IF(INDEX(Transactions!$J:$J,ROW()-8)="",TODAY(),INDEX(Transactions!$G:$G,ROW()-8))</f>
        <v>46229</v>
      </c>
      <c r="F1102">
        <f>IF(INDEX(Transactions!$J:$J,ROW()-8)="",0,INDEX(Transactions!$O:$O,ROW()-8))</f>
        <v>0</v>
      </c>
    </row>
    <row r="1103" spans="2:6" x14ac:dyDescent="0.15">
      <c r="B1103">
        <f ca="1">IF(INDEX(Transactions!$J:$J,ROW()-8)="",TODAY(),INDEX(Transactions!$G:$G,ROW()-8))</f>
        <v>46229</v>
      </c>
      <c r="F1103">
        <f>IF(INDEX(Transactions!$J:$J,ROW()-8)="",0,INDEX(Transactions!$O:$O,ROW()-8))</f>
        <v>0</v>
      </c>
    </row>
    <row r="1104" spans="2:6" x14ac:dyDescent="0.15">
      <c r="B1104">
        <f ca="1">IF(INDEX(Transactions!$J:$J,ROW()-8)="",TODAY(),INDEX(Transactions!$G:$G,ROW()-8))</f>
        <v>46229</v>
      </c>
      <c r="F1104">
        <f>IF(INDEX(Transactions!$J:$J,ROW()-8)="",0,INDEX(Transactions!$O:$O,ROW()-8))</f>
        <v>0</v>
      </c>
    </row>
    <row r="1105" spans="2:6" x14ac:dyDescent="0.15">
      <c r="B1105">
        <f ca="1">IF(INDEX(Transactions!$J:$J,ROW()-8)="",TODAY(),INDEX(Transactions!$G:$G,ROW()-8))</f>
        <v>46229</v>
      </c>
      <c r="F1105">
        <f>IF(INDEX(Transactions!$J:$J,ROW()-8)="",0,INDEX(Transactions!$O:$O,ROW()-8))</f>
        <v>0</v>
      </c>
    </row>
    <row r="1106" spans="2:6" x14ac:dyDescent="0.15">
      <c r="B1106">
        <f ca="1">IF(INDEX(Transactions!$J:$J,ROW()-8)="",TODAY(),INDEX(Transactions!$G:$G,ROW()-8))</f>
        <v>46229</v>
      </c>
      <c r="F1106">
        <f>IF(INDEX(Transactions!$J:$J,ROW()-8)="",0,INDEX(Transactions!$O:$O,ROW()-8))</f>
        <v>0</v>
      </c>
    </row>
    <row r="1107" spans="2:6" x14ac:dyDescent="0.15">
      <c r="B1107">
        <f ca="1">IF(INDEX(Transactions!$J:$J,ROW()-8)="",TODAY(),INDEX(Transactions!$G:$G,ROW()-8))</f>
        <v>46229</v>
      </c>
      <c r="F1107">
        <f>IF(INDEX(Transactions!$J:$J,ROW()-8)="",0,INDEX(Transactions!$O:$O,ROW()-8))</f>
        <v>0</v>
      </c>
    </row>
    <row r="1108" spans="2:6" x14ac:dyDescent="0.15">
      <c r="B1108">
        <f ca="1">IF(INDEX(Transactions!$J:$J,ROW()-8)="",TODAY(),INDEX(Transactions!$G:$G,ROW()-8))</f>
        <v>46229</v>
      </c>
      <c r="F1108">
        <f>IF(INDEX(Transactions!$J:$J,ROW()-8)="",0,INDEX(Transactions!$O:$O,ROW()-8))</f>
        <v>0</v>
      </c>
    </row>
    <row r="1109" spans="2:6" x14ac:dyDescent="0.15">
      <c r="B1109">
        <f ca="1">IF(INDEX(Transactions!$J:$J,ROW()-8)="",TODAY(),INDEX(Transactions!$G:$G,ROW()-8))</f>
        <v>46229</v>
      </c>
      <c r="F1109">
        <f>IF(INDEX(Transactions!$J:$J,ROW()-8)="",0,INDEX(Transactions!$O:$O,ROW()-8))</f>
        <v>0</v>
      </c>
    </row>
    <row r="1110" spans="2:6" x14ac:dyDescent="0.15">
      <c r="B1110">
        <f ca="1">IF(INDEX(Transactions!$J:$J,ROW()-8)="",TODAY(),INDEX(Transactions!$G:$G,ROW()-8))</f>
        <v>46229</v>
      </c>
      <c r="F1110">
        <f>IF(INDEX(Transactions!$J:$J,ROW()-8)="",0,INDEX(Transactions!$O:$O,ROW()-8))</f>
        <v>0</v>
      </c>
    </row>
    <row r="1111" spans="2:6" x14ac:dyDescent="0.15">
      <c r="B1111">
        <f ca="1">IF(INDEX(Transactions!$J:$J,ROW()-8)="",TODAY(),INDEX(Transactions!$G:$G,ROW()-8))</f>
        <v>46229</v>
      </c>
      <c r="F1111">
        <f>IF(INDEX(Transactions!$J:$J,ROW()-8)="",0,INDEX(Transactions!$O:$O,ROW()-8))</f>
        <v>0</v>
      </c>
    </row>
    <row r="1112" spans="2:6" x14ac:dyDescent="0.15">
      <c r="B1112">
        <f ca="1">IF(INDEX(Transactions!$J:$J,ROW()-8)="",TODAY(),INDEX(Transactions!$G:$G,ROW()-8))</f>
        <v>46229</v>
      </c>
      <c r="F1112">
        <f>IF(INDEX(Transactions!$J:$J,ROW()-8)="",0,INDEX(Transactions!$O:$O,ROW()-8))</f>
        <v>0</v>
      </c>
    </row>
    <row r="1113" spans="2:6" x14ac:dyDescent="0.15">
      <c r="B1113">
        <f ca="1">IF(INDEX(Transactions!$J:$J,ROW()-8)="",TODAY(),INDEX(Transactions!$G:$G,ROW()-8))</f>
        <v>46229</v>
      </c>
      <c r="F1113">
        <f>IF(INDEX(Transactions!$J:$J,ROW()-8)="",0,INDEX(Transactions!$O:$O,ROW()-8))</f>
        <v>0</v>
      </c>
    </row>
    <row r="1114" spans="2:6" x14ac:dyDescent="0.15">
      <c r="B1114">
        <f ca="1">IF(INDEX(Transactions!$J:$J,ROW()-8)="",TODAY(),INDEX(Transactions!$G:$G,ROW()-8))</f>
        <v>46229</v>
      </c>
      <c r="F1114">
        <f>IF(INDEX(Transactions!$J:$J,ROW()-8)="",0,INDEX(Transactions!$O:$O,ROW()-8))</f>
        <v>0</v>
      </c>
    </row>
    <row r="1115" spans="2:6" x14ac:dyDescent="0.15">
      <c r="B1115">
        <f ca="1">IF(INDEX(Transactions!$J:$J,ROW()-8)="",TODAY(),INDEX(Transactions!$G:$G,ROW()-8))</f>
        <v>46229</v>
      </c>
      <c r="F1115">
        <f>IF(INDEX(Transactions!$J:$J,ROW()-8)="",0,INDEX(Transactions!$O:$O,ROW()-8))</f>
        <v>0</v>
      </c>
    </row>
    <row r="1116" spans="2:6" x14ac:dyDescent="0.15">
      <c r="B1116">
        <f ca="1">IF(INDEX(Transactions!$J:$J,ROW()-8)="",TODAY(),INDEX(Transactions!$G:$G,ROW()-8))</f>
        <v>46229</v>
      </c>
      <c r="F1116">
        <f>IF(INDEX(Transactions!$J:$J,ROW()-8)="",0,INDEX(Transactions!$O:$O,ROW()-8))</f>
        <v>0</v>
      </c>
    </row>
    <row r="1117" spans="2:6" x14ac:dyDescent="0.15">
      <c r="B1117">
        <f ca="1">IF(INDEX(Transactions!$J:$J,ROW()-8)="",TODAY(),INDEX(Transactions!$G:$G,ROW()-8))</f>
        <v>46229</v>
      </c>
      <c r="F1117">
        <f>IF(INDEX(Transactions!$J:$J,ROW()-8)="",0,INDEX(Transactions!$O:$O,ROW()-8))</f>
        <v>0</v>
      </c>
    </row>
    <row r="1118" spans="2:6" x14ac:dyDescent="0.15">
      <c r="B1118">
        <f ca="1">IF(INDEX(Transactions!$J:$J,ROW()-8)="",TODAY(),INDEX(Transactions!$G:$G,ROW()-8))</f>
        <v>46229</v>
      </c>
      <c r="F1118">
        <f>IF(INDEX(Transactions!$J:$J,ROW()-8)="",0,INDEX(Transactions!$O:$O,ROW()-8))</f>
        <v>0</v>
      </c>
    </row>
    <row r="1119" spans="2:6" x14ac:dyDescent="0.15">
      <c r="B1119">
        <f ca="1">IF(INDEX(Transactions!$J:$J,ROW()-8)="",TODAY(),INDEX(Transactions!$G:$G,ROW()-8))</f>
        <v>46229</v>
      </c>
      <c r="F1119">
        <f>IF(INDEX(Transactions!$J:$J,ROW()-8)="",0,INDEX(Transactions!$O:$O,ROW()-8))</f>
        <v>0</v>
      </c>
    </row>
    <row r="1120" spans="2:6" x14ac:dyDescent="0.15">
      <c r="B1120">
        <f ca="1">IF(INDEX(Transactions!$J:$J,ROW()-8)="",TODAY(),INDEX(Transactions!$G:$G,ROW()-8))</f>
        <v>46229</v>
      </c>
      <c r="F1120">
        <f>IF(INDEX(Transactions!$J:$J,ROW()-8)="",0,INDEX(Transactions!$O:$O,ROW()-8))</f>
        <v>0</v>
      </c>
    </row>
    <row r="1121" spans="2:6" x14ac:dyDescent="0.15">
      <c r="B1121">
        <f ca="1">IF(INDEX(Transactions!$J:$J,ROW()-8)="",TODAY(),INDEX(Transactions!$G:$G,ROW()-8))</f>
        <v>46229</v>
      </c>
      <c r="F1121">
        <f>IF(INDEX(Transactions!$J:$J,ROW()-8)="",0,INDEX(Transactions!$O:$O,ROW()-8))</f>
        <v>0</v>
      </c>
    </row>
    <row r="1122" spans="2:6" x14ac:dyDescent="0.15">
      <c r="B1122">
        <f ca="1">IF(INDEX(Transactions!$J:$J,ROW()-8)="",TODAY(),INDEX(Transactions!$G:$G,ROW()-8))</f>
        <v>46229</v>
      </c>
      <c r="F1122">
        <f>IF(INDEX(Transactions!$J:$J,ROW()-8)="",0,INDEX(Transactions!$O:$O,ROW()-8))</f>
        <v>0</v>
      </c>
    </row>
    <row r="1123" spans="2:6" x14ac:dyDescent="0.15">
      <c r="B1123">
        <f ca="1">IF(INDEX(Transactions!$J:$J,ROW()-8)="",TODAY(),INDEX(Transactions!$G:$G,ROW()-8))</f>
        <v>46229</v>
      </c>
      <c r="F1123">
        <f>IF(INDEX(Transactions!$J:$J,ROW()-8)="",0,INDEX(Transactions!$O:$O,ROW()-8))</f>
        <v>0</v>
      </c>
    </row>
    <row r="1124" spans="2:6" x14ac:dyDescent="0.15">
      <c r="B1124">
        <f ca="1">IF(INDEX(Transactions!$J:$J,ROW()-8)="",TODAY(),INDEX(Transactions!$G:$G,ROW()-8))</f>
        <v>46229</v>
      </c>
      <c r="F1124">
        <f>IF(INDEX(Transactions!$J:$J,ROW()-8)="",0,INDEX(Transactions!$O:$O,ROW()-8))</f>
        <v>0</v>
      </c>
    </row>
    <row r="1125" spans="2:6" x14ac:dyDescent="0.15">
      <c r="B1125">
        <f ca="1">IF(INDEX(Transactions!$J:$J,ROW()-8)="",TODAY(),INDEX(Transactions!$G:$G,ROW()-8))</f>
        <v>46229</v>
      </c>
      <c r="F1125">
        <f>IF(INDEX(Transactions!$J:$J,ROW()-8)="",0,INDEX(Transactions!$O:$O,ROW()-8))</f>
        <v>0</v>
      </c>
    </row>
    <row r="1126" spans="2:6" x14ac:dyDescent="0.15">
      <c r="B1126">
        <f ca="1">IF(INDEX(Transactions!$J:$J,ROW()-8)="",TODAY(),INDEX(Transactions!$G:$G,ROW()-8))</f>
        <v>46229</v>
      </c>
      <c r="F1126">
        <f>IF(INDEX(Transactions!$J:$J,ROW()-8)="",0,INDEX(Transactions!$O:$O,ROW()-8))</f>
        <v>0</v>
      </c>
    </row>
    <row r="1127" spans="2:6" x14ac:dyDescent="0.15">
      <c r="B1127">
        <f ca="1">IF(INDEX(Transactions!$J:$J,ROW()-8)="",TODAY(),INDEX(Transactions!$G:$G,ROW()-8))</f>
        <v>46229</v>
      </c>
      <c r="F1127">
        <f>IF(INDEX(Transactions!$J:$J,ROW()-8)="",0,INDEX(Transactions!$O:$O,ROW()-8))</f>
        <v>0</v>
      </c>
    </row>
    <row r="1128" spans="2:6" x14ac:dyDescent="0.15">
      <c r="B1128">
        <f ca="1">IF(INDEX(Transactions!$J:$J,ROW()-8)="",TODAY(),INDEX(Transactions!$G:$G,ROW()-8))</f>
        <v>46229</v>
      </c>
      <c r="F1128">
        <f>IF(INDEX(Transactions!$J:$J,ROW()-8)="",0,INDEX(Transactions!$O:$O,ROW()-8))</f>
        <v>0</v>
      </c>
    </row>
    <row r="1129" spans="2:6" x14ac:dyDescent="0.15">
      <c r="B1129">
        <f ca="1">IF(INDEX(Transactions!$J:$J,ROW()-8)="",TODAY(),INDEX(Transactions!$G:$G,ROW()-8))</f>
        <v>46229</v>
      </c>
      <c r="F1129">
        <f>IF(INDEX(Transactions!$J:$J,ROW()-8)="",0,INDEX(Transactions!$O:$O,ROW()-8))</f>
        <v>0</v>
      </c>
    </row>
    <row r="1130" spans="2:6" x14ac:dyDescent="0.15">
      <c r="B1130">
        <f ca="1">IF(INDEX(Transactions!$J:$J,ROW()-8)="",TODAY(),INDEX(Transactions!$G:$G,ROW()-8))</f>
        <v>46229</v>
      </c>
      <c r="F1130">
        <f>IF(INDEX(Transactions!$J:$J,ROW()-8)="",0,INDEX(Transactions!$O:$O,ROW()-8))</f>
        <v>0</v>
      </c>
    </row>
    <row r="1131" spans="2:6" x14ac:dyDescent="0.15">
      <c r="B1131">
        <f ca="1">IF(INDEX(Transactions!$J:$J,ROW()-8)="",TODAY(),INDEX(Transactions!$G:$G,ROW()-8))</f>
        <v>46229</v>
      </c>
      <c r="F1131">
        <f>IF(INDEX(Transactions!$J:$J,ROW()-8)="",0,INDEX(Transactions!$O:$O,ROW()-8))</f>
        <v>0</v>
      </c>
    </row>
    <row r="1132" spans="2:6" x14ac:dyDescent="0.15">
      <c r="B1132">
        <f ca="1">IF(INDEX(Transactions!$J:$J,ROW()-8)="",TODAY(),INDEX(Transactions!$G:$G,ROW()-8))</f>
        <v>46229</v>
      </c>
      <c r="F1132">
        <f>IF(INDEX(Transactions!$J:$J,ROW()-8)="",0,INDEX(Transactions!$O:$O,ROW()-8))</f>
        <v>0</v>
      </c>
    </row>
    <row r="1133" spans="2:6" x14ac:dyDescent="0.15">
      <c r="B1133">
        <f ca="1">IF(INDEX(Transactions!$J:$J,ROW()-8)="",TODAY(),INDEX(Transactions!$G:$G,ROW()-8))</f>
        <v>46229</v>
      </c>
      <c r="F1133">
        <f>IF(INDEX(Transactions!$J:$J,ROW()-8)="",0,INDEX(Transactions!$O:$O,ROW()-8))</f>
        <v>0</v>
      </c>
    </row>
    <row r="1134" spans="2:6" x14ac:dyDescent="0.15">
      <c r="B1134">
        <f ca="1">IF(INDEX(Transactions!$J:$J,ROW()-8)="",TODAY(),INDEX(Transactions!$G:$G,ROW()-8))</f>
        <v>46229</v>
      </c>
      <c r="F1134">
        <f>IF(INDEX(Transactions!$J:$J,ROW()-8)="",0,INDEX(Transactions!$O:$O,ROW()-8))</f>
        <v>0</v>
      </c>
    </row>
    <row r="1135" spans="2:6" x14ac:dyDescent="0.15">
      <c r="B1135">
        <f ca="1">IF(INDEX(Transactions!$J:$J,ROW()-8)="",TODAY(),INDEX(Transactions!$G:$G,ROW()-8))</f>
        <v>46229</v>
      </c>
      <c r="F1135">
        <f>IF(INDEX(Transactions!$J:$J,ROW()-8)="",0,INDEX(Transactions!$O:$O,ROW()-8))</f>
        <v>0</v>
      </c>
    </row>
    <row r="1136" spans="2:6" x14ac:dyDescent="0.15">
      <c r="B1136">
        <f ca="1">IF(INDEX(Transactions!$J:$J,ROW()-8)="",TODAY(),INDEX(Transactions!$G:$G,ROW()-8))</f>
        <v>46229</v>
      </c>
      <c r="F1136">
        <f>IF(INDEX(Transactions!$J:$J,ROW()-8)="",0,INDEX(Transactions!$O:$O,ROW()-8))</f>
        <v>0</v>
      </c>
    </row>
    <row r="1137" spans="2:6" x14ac:dyDescent="0.15">
      <c r="B1137">
        <f ca="1">IF(INDEX(Transactions!$J:$J,ROW()-8)="",TODAY(),INDEX(Transactions!$G:$G,ROW()-8))</f>
        <v>46229</v>
      </c>
      <c r="F1137">
        <f>IF(INDEX(Transactions!$J:$J,ROW()-8)="",0,INDEX(Transactions!$O:$O,ROW()-8))</f>
        <v>0</v>
      </c>
    </row>
    <row r="1138" spans="2:6" x14ac:dyDescent="0.15">
      <c r="B1138">
        <f ca="1">IF(INDEX(Transactions!$J:$J,ROW()-8)="",TODAY(),INDEX(Transactions!$G:$G,ROW()-8))</f>
        <v>46229</v>
      </c>
      <c r="F1138">
        <f>IF(INDEX(Transactions!$J:$J,ROW()-8)="",0,INDEX(Transactions!$O:$O,ROW()-8))</f>
        <v>0</v>
      </c>
    </row>
    <row r="1139" spans="2:6" x14ac:dyDescent="0.15">
      <c r="B1139">
        <f ca="1">IF(INDEX(Transactions!$J:$J,ROW()-8)="",TODAY(),INDEX(Transactions!$G:$G,ROW()-8))</f>
        <v>46229</v>
      </c>
      <c r="F1139">
        <f>IF(INDEX(Transactions!$J:$J,ROW()-8)="",0,INDEX(Transactions!$O:$O,ROW()-8))</f>
        <v>0</v>
      </c>
    </row>
    <row r="1140" spans="2:6" x14ac:dyDescent="0.15">
      <c r="B1140">
        <f ca="1">IF(INDEX(Transactions!$J:$J,ROW()-8)="",TODAY(),INDEX(Transactions!$G:$G,ROW()-8))</f>
        <v>46229</v>
      </c>
      <c r="F1140">
        <f>IF(INDEX(Transactions!$J:$J,ROW()-8)="",0,INDEX(Transactions!$O:$O,ROW()-8))</f>
        <v>0</v>
      </c>
    </row>
    <row r="1141" spans="2:6" x14ac:dyDescent="0.15">
      <c r="B1141">
        <f ca="1">IF(INDEX(Transactions!$J:$J,ROW()-8)="",TODAY(),INDEX(Transactions!$G:$G,ROW()-8))</f>
        <v>46229</v>
      </c>
      <c r="F1141">
        <f>IF(INDEX(Transactions!$J:$J,ROW()-8)="",0,INDEX(Transactions!$O:$O,ROW()-8))</f>
        <v>0</v>
      </c>
    </row>
    <row r="1142" spans="2:6" x14ac:dyDescent="0.15">
      <c r="B1142">
        <f ca="1">IF(INDEX(Transactions!$J:$J,ROW()-8)="",TODAY(),INDEX(Transactions!$G:$G,ROW()-8))</f>
        <v>46229</v>
      </c>
      <c r="F1142">
        <f>IF(INDEX(Transactions!$J:$J,ROW()-8)="",0,INDEX(Transactions!$O:$O,ROW()-8))</f>
        <v>0</v>
      </c>
    </row>
    <row r="1143" spans="2:6" x14ac:dyDescent="0.15">
      <c r="B1143">
        <f ca="1">IF(INDEX(Transactions!$J:$J,ROW()-8)="",TODAY(),INDEX(Transactions!$G:$G,ROW()-8))</f>
        <v>46229</v>
      </c>
      <c r="F1143">
        <f>IF(INDEX(Transactions!$J:$J,ROW()-8)="",0,INDEX(Transactions!$O:$O,ROW()-8))</f>
        <v>0</v>
      </c>
    </row>
    <row r="1144" spans="2:6" x14ac:dyDescent="0.15">
      <c r="B1144">
        <f ca="1">IF(INDEX(Transactions!$J:$J,ROW()-8)="",TODAY(),INDEX(Transactions!$G:$G,ROW()-8))</f>
        <v>46229</v>
      </c>
      <c r="F1144">
        <f>IF(INDEX(Transactions!$J:$J,ROW()-8)="",0,INDEX(Transactions!$O:$O,ROW()-8))</f>
        <v>0</v>
      </c>
    </row>
    <row r="1145" spans="2:6" x14ac:dyDescent="0.15">
      <c r="B1145">
        <f ca="1">IF(INDEX(Transactions!$J:$J,ROW()-8)="",TODAY(),INDEX(Transactions!$G:$G,ROW()-8))</f>
        <v>46229</v>
      </c>
      <c r="F1145">
        <f>IF(INDEX(Transactions!$J:$J,ROW()-8)="",0,INDEX(Transactions!$O:$O,ROW()-8))</f>
        <v>0</v>
      </c>
    </row>
    <row r="1146" spans="2:6" x14ac:dyDescent="0.15">
      <c r="B1146">
        <f ca="1">IF(INDEX(Transactions!$J:$J,ROW()-8)="",TODAY(),INDEX(Transactions!$G:$G,ROW()-8))</f>
        <v>46229</v>
      </c>
      <c r="F1146">
        <f>IF(INDEX(Transactions!$J:$J,ROW()-8)="",0,INDEX(Transactions!$O:$O,ROW()-8))</f>
        <v>0</v>
      </c>
    </row>
    <row r="1147" spans="2:6" x14ac:dyDescent="0.15">
      <c r="B1147">
        <f ca="1">IF(INDEX(Transactions!$J:$J,ROW()-8)="",TODAY(),INDEX(Transactions!$G:$G,ROW()-8))</f>
        <v>46229</v>
      </c>
      <c r="F1147">
        <f>IF(INDEX(Transactions!$J:$J,ROW()-8)="",0,INDEX(Transactions!$O:$O,ROW()-8))</f>
        <v>0</v>
      </c>
    </row>
    <row r="1148" spans="2:6" x14ac:dyDescent="0.15">
      <c r="B1148">
        <f ca="1">IF(INDEX(Transactions!$J:$J,ROW()-8)="",TODAY(),INDEX(Transactions!$G:$G,ROW()-8))</f>
        <v>46229</v>
      </c>
      <c r="F1148">
        <f>IF(INDEX(Transactions!$J:$J,ROW()-8)="",0,INDEX(Transactions!$O:$O,ROW()-8))</f>
        <v>0</v>
      </c>
    </row>
    <row r="1149" spans="2:6" x14ac:dyDescent="0.15">
      <c r="B1149">
        <f ca="1">IF(INDEX(Transactions!$J:$J,ROW()-8)="",TODAY(),INDEX(Transactions!$G:$G,ROW()-8))</f>
        <v>46229</v>
      </c>
      <c r="F1149">
        <f>IF(INDEX(Transactions!$J:$J,ROW()-8)="",0,INDEX(Transactions!$O:$O,ROW()-8))</f>
        <v>0</v>
      </c>
    </row>
    <row r="1150" spans="2:6" x14ac:dyDescent="0.15">
      <c r="B1150">
        <f ca="1">IF(INDEX(Transactions!$J:$J,ROW()-8)="",TODAY(),INDEX(Transactions!$G:$G,ROW()-8))</f>
        <v>46229</v>
      </c>
      <c r="F1150">
        <f>IF(INDEX(Transactions!$J:$J,ROW()-8)="",0,INDEX(Transactions!$O:$O,ROW()-8))</f>
        <v>0</v>
      </c>
    </row>
    <row r="1151" spans="2:6" x14ac:dyDescent="0.15">
      <c r="B1151">
        <f ca="1">IF(INDEX(Transactions!$J:$J,ROW()-8)="",TODAY(),INDEX(Transactions!$G:$G,ROW()-8))</f>
        <v>46229</v>
      </c>
      <c r="F1151">
        <f>IF(INDEX(Transactions!$J:$J,ROW()-8)="",0,INDEX(Transactions!$O:$O,ROW()-8))</f>
        <v>0</v>
      </c>
    </row>
    <row r="1152" spans="2:6" x14ac:dyDescent="0.15">
      <c r="B1152">
        <f ca="1">IF(INDEX(Transactions!$J:$J,ROW()-8)="",TODAY(),INDEX(Transactions!$G:$G,ROW()-8))</f>
        <v>46229</v>
      </c>
      <c r="F1152">
        <f>IF(INDEX(Transactions!$J:$J,ROW()-8)="",0,INDEX(Transactions!$O:$O,ROW()-8))</f>
        <v>0</v>
      </c>
    </row>
    <row r="1153" spans="2:6" x14ac:dyDescent="0.15">
      <c r="B1153">
        <f ca="1">IF(INDEX(Transactions!$J:$J,ROW()-8)="",TODAY(),INDEX(Transactions!$G:$G,ROW()-8))</f>
        <v>46229</v>
      </c>
      <c r="F1153">
        <f>IF(INDEX(Transactions!$J:$J,ROW()-8)="",0,INDEX(Transactions!$O:$O,ROW()-8))</f>
        <v>0</v>
      </c>
    </row>
    <row r="1154" spans="2:6" x14ac:dyDescent="0.15">
      <c r="B1154">
        <f ca="1">IF(INDEX(Transactions!$J:$J,ROW()-8)="",TODAY(),INDEX(Transactions!$G:$G,ROW()-8))</f>
        <v>46229</v>
      </c>
      <c r="F1154">
        <f>IF(INDEX(Transactions!$J:$J,ROW()-8)="",0,INDEX(Transactions!$O:$O,ROW()-8))</f>
        <v>0</v>
      </c>
    </row>
    <row r="1155" spans="2:6" x14ac:dyDescent="0.15">
      <c r="B1155">
        <f ca="1">IF(INDEX(Transactions!$J:$J,ROW()-8)="",TODAY(),INDEX(Transactions!$G:$G,ROW()-8))</f>
        <v>46229</v>
      </c>
      <c r="F1155">
        <f>IF(INDEX(Transactions!$J:$J,ROW()-8)="",0,INDEX(Transactions!$O:$O,ROW()-8))</f>
        <v>0</v>
      </c>
    </row>
    <row r="1156" spans="2:6" x14ac:dyDescent="0.15">
      <c r="B1156">
        <f ca="1">IF(INDEX(Transactions!$J:$J,ROW()-8)="",TODAY(),INDEX(Transactions!$G:$G,ROW()-8))</f>
        <v>46229</v>
      </c>
      <c r="F1156">
        <f>IF(INDEX(Transactions!$J:$J,ROW()-8)="",0,INDEX(Transactions!$O:$O,ROW()-8))</f>
        <v>0</v>
      </c>
    </row>
    <row r="1157" spans="2:6" x14ac:dyDescent="0.15">
      <c r="B1157">
        <f ca="1">IF(INDEX(Transactions!$J:$J,ROW()-8)="",TODAY(),INDEX(Transactions!$G:$G,ROW()-8))</f>
        <v>46229</v>
      </c>
      <c r="F1157">
        <f>IF(INDEX(Transactions!$J:$J,ROW()-8)="",0,INDEX(Transactions!$O:$O,ROW()-8))</f>
        <v>0</v>
      </c>
    </row>
    <row r="1158" spans="2:6" x14ac:dyDescent="0.15">
      <c r="B1158">
        <f ca="1">IF(INDEX(Transactions!$J:$J,ROW()-8)="",TODAY(),INDEX(Transactions!$G:$G,ROW()-8))</f>
        <v>46229</v>
      </c>
      <c r="F1158">
        <f>IF(INDEX(Transactions!$J:$J,ROW()-8)="",0,INDEX(Transactions!$O:$O,ROW()-8))</f>
        <v>0</v>
      </c>
    </row>
    <row r="1159" spans="2:6" x14ac:dyDescent="0.15">
      <c r="B1159">
        <f ca="1">IF(INDEX(Transactions!$J:$J,ROW()-8)="",TODAY(),INDEX(Transactions!$G:$G,ROW()-8))</f>
        <v>46229</v>
      </c>
      <c r="F1159">
        <f>IF(INDEX(Transactions!$J:$J,ROW()-8)="",0,INDEX(Transactions!$O:$O,ROW()-8))</f>
        <v>0</v>
      </c>
    </row>
    <row r="1160" spans="2:6" x14ac:dyDescent="0.15">
      <c r="B1160">
        <f ca="1">IF(INDEX(Transactions!$J:$J,ROW()-8)="",TODAY(),INDEX(Transactions!$G:$G,ROW()-8))</f>
        <v>46229</v>
      </c>
      <c r="F1160">
        <f>IF(INDEX(Transactions!$J:$J,ROW()-8)="",0,INDEX(Transactions!$O:$O,ROW()-8))</f>
        <v>0</v>
      </c>
    </row>
    <row r="1161" spans="2:6" x14ac:dyDescent="0.15">
      <c r="B1161">
        <f ca="1">IF(INDEX(Transactions!$J:$J,ROW()-8)="",TODAY(),INDEX(Transactions!$G:$G,ROW()-8))</f>
        <v>46229</v>
      </c>
      <c r="F1161">
        <f>IF(INDEX(Transactions!$J:$J,ROW()-8)="",0,INDEX(Transactions!$O:$O,ROW()-8))</f>
        <v>0</v>
      </c>
    </row>
    <row r="1162" spans="2:6" x14ac:dyDescent="0.15">
      <c r="B1162">
        <f ca="1">IF(INDEX(Transactions!$J:$J,ROW()-8)="",TODAY(),INDEX(Transactions!$G:$G,ROW()-8))</f>
        <v>46229</v>
      </c>
      <c r="F1162">
        <f>IF(INDEX(Transactions!$J:$J,ROW()-8)="",0,INDEX(Transactions!$O:$O,ROW()-8))</f>
        <v>0</v>
      </c>
    </row>
    <row r="1163" spans="2:6" x14ac:dyDescent="0.15">
      <c r="B1163">
        <f ca="1">IF(INDEX(Transactions!$J:$J,ROW()-8)="",TODAY(),INDEX(Transactions!$G:$G,ROW()-8))</f>
        <v>46229</v>
      </c>
      <c r="F1163">
        <f>IF(INDEX(Transactions!$J:$J,ROW()-8)="",0,INDEX(Transactions!$O:$O,ROW()-8))</f>
        <v>0</v>
      </c>
    </row>
    <row r="1164" spans="2:6" x14ac:dyDescent="0.15">
      <c r="B1164">
        <f ca="1">IF(INDEX(Transactions!$J:$J,ROW()-8)="",TODAY(),INDEX(Transactions!$G:$G,ROW()-8))</f>
        <v>46229</v>
      </c>
      <c r="F1164">
        <f>IF(INDEX(Transactions!$J:$J,ROW()-8)="",0,INDEX(Transactions!$O:$O,ROW()-8))</f>
        <v>0</v>
      </c>
    </row>
    <row r="1165" spans="2:6" x14ac:dyDescent="0.15">
      <c r="B1165">
        <f ca="1">IF(INDEX(Transactions!$J:$J,ROW()-8)="",TODAY(),INDEX(Transactions!$G:$G,ROW()-8))</f>
        <v>46229</v>
      </c>
      <c r="F1165">
        <f>IF(INDEX(Transactions!$J:$J,ROW()-8)="",0,INDEX(Transactions!$O:$O,ROW()-8))</f>
        <v>0</v>
      </c>
    </row>
    <row r="1166" spans="2:6" x14ac:dyDescent="0.15">
      <c r="B1166">
        <f ca="1">IF(INDEX(Transactions!$J:$J,ROW()-8)="",TODAY(),INDEX(Transactions!$G:$G,ROW()-8))</f>
        <v>46229</v>
      </c>
      <c r="F1166">
        <f>IF(INDEX(Transactions!$J:$J,ROW()-8)="",0,INDEX(Transactions!$O:$O,ROW()-8))</f>
        <v>0</v>
      </c>
    </row>
    <row r="1167" spans="2:6" x14ac:dyDescent="0.15">
      <c r="B1167">
        <f ca="1">IF(INDEX(Transactions!$J:$J,ROW()-8)="",TODAY(),INDEX(Transactions!$G:$G,ROW()-8))</f>
        <v>46229</v>
      </c>
      <c r="F1167">
        <f>IF(INDEX(Transactions!$J:$J,ROW()-8)="",0,INDEX(Transactions!$O:$O,ROW()-8))</f>
        <v>0</v>
      </c>
    </row>
    <row r="1168" spans="2:6" x14ac:dyDescent="0.15">
      <c r="B1168">
        <f ca="1">IF(INDEX(Transactions!$J:$J,ROW()-8)="",TODAY(),INDEX(Transactions!$G:$G,ROW()-8))</f>
        <v>46229</v>
      </c>
      <c r="F1168">
        <f>IF(INDEX(Transactions!$J:$J,ROW()-8)="",0,INDEX(Transactions!$O:$O,ROW()-8))</f>
        <v>0</v>
      </c>
    </row>
    <row r="1169" spans="2:6" x14ac:dyDescent="0.15">
      <c r="B1169">
        <f ca="1">IF(INDEX(Transactions!$J:$J,ROW()-8)="",TODAY(),INDEX(Transactions!$G:$G,ROW()-8))</f>
        <v>46229</v>
      </c>
      <c r="F1169">
        <f>IF(INDEX(Transactions!$J:$J,ROW()-8)="",0,INDEX(Transactions!$O:$O,ROW()-8))</f>
        <v>0</v>
      </c>
    </row>
    <row r="1170" spans="2:6" x14ac:dyDescent="0.15">
      <c r="B1170">
        <f ca="1">IF(INDEX(Transactions!$J:$J,ROW()-8)="",TODAY(),INDEX(Transactions!$G:$G,ROW()-8))</f>
        <v>46229</v>
      </c>
      <c r="F1170">
        <f>IF(INDEX(Transactions!$J:$J,ROW()-8)="",0,INDEX(Transactions!$O:$O,ROW()-8))</f>
        <v>0</v>
      </c>
    </row>
    <row r="1171" spans="2:6" x14ac:dyDescent="0.15">
      <c r="B1171">
        <f ca="1">IF(INDEX(Transactions!$J:$J,ROW()-8)="",TODAY(),INDEX(Transactions!$G:$G,ROW()-8))</f>
        <v>46229</v>
      </c>
      <c r="F1171">
        <f>IF(INDEX(Transactions!$J:$J,ROW()-8)="",0,INDEX(Transactions!$O:$O,ROW()-8))</f>
        <v>0</v>
      </c>
    </row>
    <row r="1172" spans="2:6" x14ac:dyDescent="0.15">
      <c r="B1172">
        <f ca="1">IF(INDEX(Transactions!$J:$J,ROW()-8)="",TODAY(),INDEX(Transactions!$G:$G,ROW()-8))</f>
        <v>46229</v>
      </c>
      <c r="F1172">
        <f>IF(INDEX(Transactions!$J:$J,ROW()-8)="",0,INDEX(Transactions!$O:$O,ROW()-8))</f>
        <v>0</v>
      </c>
    </row>
    <row r="1173" spans="2:6" x14ac:dyDescent="0.15">
      <c r="B1173">
        <f ca="1">IF(INDEX(Transactions!$J:$J,ROW()-8)="",TODAY(),INDEX(Transactions!$G:$G,ROW()-8))</f>
        <v>46229</v>
      </c>
      <c r="F1173">
        <f>IF(INDEX(Transactions!$J:$J,ROW()-8)="",0,INDEX(Transactions!$O:$O,ROW()-8))</f>
        <v>0</v>
      </c>
    </row>
    <row r="1174" spans="2:6" x14ac:dyDescent="0.15">
      <c r="B1174">
        <f ca="1">IF(INDEX(Transactions!$J:$J,ROW()-8)="",TODAY(),INDEX(Transactions!$G:$G,ROW()-8))</f>
        <v>46229</v>
      </c>
      <c r="F1174">
        <f>IF(INDEX(Transactions!$J:$J,ROW()-8)="",0,INDEX(Transactions!$O:$O,ROW()-8))</f>
        <v>0</v>
      </c>
    </row>
    <row r="1175" spans="2:6" x14ac:dyDescent="0.15">
      <c r="B1175">
        <f ca="1">IF(INDEX(Transactions!$J:$J,ROW()-8)="",TODAY(),INDEX(Transactions!$G:$G,ROW()-8))</f>
        <v>46229</v>
      </c>
      <c r="F1175">
        <f>IF(INDEX(Transactions!$J:$J,ROW()-8)="",0,INDEX(Transactions!$O:$O,ROW()-8))</f>
        <v>0</v>
      </c>
    </row>
    <row r="1176" spans="2:6" x14ac:dyDescent="0.15">
      <c r="B1176">
        <f ca="1">IF(INDEX(Transactions!$J:$J,ROW()-8)="",TODAY(),INDEX(Transactions!$G:$G,ROW()-8))</f>
        <v>46229</v>
      </c>
      <c r="F1176">
        <f>IF(INDEX(Transactions!$J:$J,ROW()-8)="",0,INDEX(Transactions!$O:$O,ROW()-8))</f>
        <v>0</v>
      </c>
    </row>
    <row r="1177" spans="2:6" x14ac:dyDescent="0.15">
      <c r="B1177">
        <f ca="1">IF(INDEX(Transactions!$J:$J,ROW()-8)="",TODAY(),INDEX(Transactions!$G:$G,ROW()-8))</f>
        <v>46229</v>
      </c>
      <c r="F1177">
        <f>IF(INDEX(Transactions!$J:$J,ROW()-8)="",0,INDEX(Transactions!$O:$O,ROW()-8))</f>
        <v>0</v>
      </c>
    </row>
    <row r="1178" spans="2:6" x14ac:dyDescent="0.15">
      <c r="B1178">
        <f ca="1">IF(INDEX(Transactions!$J:$J,ROW()-8)="",TODAY(),INDEX(Transactions!$G:$G,ROW()-8))</f>
        <v>46229</v>
      </c>
      <c r="F1178">
        <f>IF(INDEX(Transactions!$J:$J,ROW()-8)="",0,INDEX(Transactions!$O:$O,ROW()-8))</f>
        <v>0</v>
      </c>
    </row>
    <row r="1179" spans="2:6" x14ac:dyDescent="0.15">
      <c r="B1179">
        <f ca="1">IF(INDEX(Transactions!$J:$J,ROW()-8)="",TODAY(),INDEX(Transactions!$G:$G,ROW()-8))</f>
        <v>46229</v>
      </c>
      <c r="F1179">
        <f>IF(INDEX(Transactions!$J:$J,ROW()-8)="",0,INDEX(Transactions!$O:$O,ROW()-8))</f>
        <v>0</v>
      </c>
    </row>
    <row r="1180" spans="2:6" x14ac:dyDescent="0.15">
      <c r="B1180">
        <f ca="1">IF(INDEX(Transactions!$J:$J,ROW()-8)="",TODAY(),INDEX(Transactions!$G:$G,ROW()-8))</f>
        <v>46229</v>
      </c>
      <c r="F1180">
        <f>IF(INDEX(Transactions!$J:$J,ROW()-8)="",0,INDEX(Transactions!$O:$O,ROW()-8))</f>
        <v>0</v>
      </c>
    </row>
    <row r="1181" spans="2:6" x14ac:dyDescent="0.15">
      <c r="B1181">
        <f ca="1">IF(INDEX(Transactions!$J:$J,ROW()-8)="",TODAY(),INDEX(Transactions!$G:$G,ROW()-8))</f>
        <v>46229</v>
      </c>
      <c r="F1181">
        <f>IF(INDEX(Transactions!$J:$J,ROW()-8)="",0,INDEX(Transactions!$O:$O,ROW()-8))</f>
        <v>0</v>
      </c>
    </row>
    <row r="1182" spans="2:6" x14ac:dyDescent="0.15">
      <c r="B1182">
        <f ca="1">IF(INDEX(Transactions!$J:$J,ROW()-8)="",TODAY(),INDEX(Transactions!$G:$G,ROW()-8))</f>
        <v>46229</v>
      </c>
      <c r="F1182">
        <f>IF(INDEX(Transactions!$J:$J,ROW()-8)="",0,INDEX(Transactions!$O:$O,ROW()-8))</f>
        <v>0</v>
      </c>
    </row>
    <row r="1183" spans="2:6" x14ac:dyDescent="0.15">
      <c r="B1183">
        <f ca="1">IF(INDEX(Transactions!$J:$J,ROW()-8)="",TODAY(),INDEX(Transactions!$G:$G,ROW()-8))</f>
        <v>46229</v>
      </c>
      <c r="F1183">
        <f>IF(INDEX(Transactions!$J:$J,ROW()-8)="",0,INDEX(Transactions!$O:$O,ROW()-8))</f>
        <v>0</v>
      </c>
    </row>
    <row r="1184" spans="2:6" x14ac:dyDescent="0.15">
      <c r="B1184">
        <f ca="1">IF(INDEX(Transactions!$J:$J,ROW()-8)="",TODAY(),INDEX(Transactions!$G:$G,ROW()-8))</f>
        <v>46229</v>
      </c>
      <c r="F1184">
        <f>IF(INDEX(Transactions!$J:$J,ROW()-8)="",0,INDEX(Transactions!$O:$O,ROW()-8))</f>
        <v>0</v>
      </c>
    </row>
    <row r="1185" spans="2:6" x14ac:dyDescent="0.15">
      <c r="B1185">
        <f ca="1">IF(INDEX(Transactions!$J:$J,ROW()-8)="",TODAY(),INDEX(Transactions!$G:$G,ROW()-8))</f>
        <v>46229</v>
      </c>
      <c r="F1185">
        <f>IF(INDEX(Transactions!$J:$J,ROW()-8)="",0,INDEX(Transactions!$O:$O,ROW()-8))</f>
        <v>0</v>
      </c>
    </row>
    <row r="1186" spans="2:6" x14ac:dyDescent="0.15">
      <c r="B1186">
        <f ca="1">IF(INDEX(Transactions!$J:$J,ROW()-8)="",TODAY(),INDEX(Transactions!$G:$G,ROW()-8))</f>
        <v>46229</v>
      </c>
      <c r="F1186">
        <f>IF(INDEX(Transactions!$J:$J,ROW()-8)="",0,INDEX(Transactions!$O:$O,ROW()-8))</f>
        <v>0</v>
      </c>
    </row>
    <row r="1187" spans="2:6" x14ac:dyDescent="0.15">
      <c r="B1187">
        <f ca="1">IF(INDEX(Transactions!$J:$J,ROW()-8)="",TODAY(),INDEX(Transactions!$G:$G,ROW()-8))</f>
        <v>46229</v>
      </c>
      <c r="F1187">
        <f>IF(INDEX(Transactions!$J:$J,ROW()-8)="",0,INDEX(Transactions!$O:$O,ROW()-8))</f>
        <v>0</v>
      </c>
    </row>
    <row r="1188" spans="2:6" x14ac:dyDescent="0.15">
      <c r="B1188">
        <f ca="1">IF(INDEX(Transactions!$J:$J,ROW()-8)="",TODAY(),INDEX(Transactions!$G:$G,ROW()-8))</f>
        <v>46229</v>
      </c>
      <c r="F1188">
        <f>IF(INDEX(Transactions!$J:$J,ROW()-8)="",0,INDEX(Transactions!$O:$O,ROW()-8))</f>
        <v>0</v>
      </c>
    </row>
    <row r="1189" spans="2:6" x14ac:dyDescent="0.15">
      <c r="B1189">
        <f ca="1">IF(INDEX(Transactions!$J:$J,ROW()-8)="",TODAY(),INDEX(Transactions!$G:$G,ROW()-8))</f>
        <v>46229</v>
      </c>
      <c r="F1189">
        <f>IF(INDEX(Transactions!$J:$J,ROW()-8)="",0,INDEX(Transactions!$O:$O,ROW()-8))</f>
        <v>0</v>
      </c>
    </row>
    <row r="1190" spans="2:6" x14ac:dyDescent="0.15">
      <c r="B1190">
        <f ca="1">IF(INDEX(Transactions!$J:$J,ROW()-8)="",TODAY(),INDEX(Transactions!$G:$G,ROW()-8))</f>
        <v>46229</v>
      </c>
      <c r="F1190">
        <f>IF(INDEX(Transactions!$J:$J,ROW()-8)="",0,INDEX(Transactions!$O:$O,ROW()-8))</f>
        <v>0</v>
      </c>
    </row>
    <row r="1191" spans="2:6" x14ac:dyDescent="0.15">
      <c r="B1191">
        <f ca="1">IF(INDEX(Transactions!$J:$J,ROW()-8)="",TODAY(),INDEX(Transactions!$G:$G,ROW()-8))</f>
        <v>46229</v>
      </c>
      <c r="F1191">
        <f>IF(INDEX(Transactions!$J:$J,ROW()-8)="",0,INDEX(Transactions!$O:$O,ROW()-8))</f>
        <v>0</v>
      </c>
    </row>
    <row r="1192" spans="2:6" x14ac:dyDescent="0.15">
      <c r="B1192">
        <f ca="1">IF(INDEX(Transactions!$J:$J,ROW()-8)="",TODAY(),INDEX(Transactions!$G:$G,ROW()-8))</f>
        <v>46229</v>
      </c>
      <c r="F1192">
        <f>IF(INDEX(Transactions!$J:$J,ROW()-8)="",0,INDEX(Transactions!$O:$O,ROW()-8))</f>
        <v>0</v>
      </c>
    </row>
    <row r="1193" spans="2:6" x14ac:dyDescent="0.15">
      <c r="B1193">
        <f ca="1">IF(INDEX(Transactions!$J:$J,ROW()-8)="",TODAY(),INDEX(Transactions!$G:$G,ROW()-8))</f>
        <v>46229</v>
      </c>
      <c r="F1193">
        <f>IF(INDEX(Transactions!$J:$J,ROW()-8)="",0,INDEX(Transactions!$O:$O,ROW()-8))</f>
        <v>0</v>
      </c>
    </row>
    <row r="1194" spans="2:6" x14ac:dyDescent="0.15">
      <c r="B1194">
        <f ca="1">IF(INDEX(Transactions!$J:$J,ROW()-8)="",TODAY(),INDEX(Transactions!$G:$G,ROW()-8))</f>
        <v>46229</v>
      </c>
      <c r="F1194">
        <f>IF(INDEX(Transactions!$J:$J,ROW()-8)="",0,INDEX(Transactions!$O:$O,ROW()-8))</f>
        <v>0</v>
      </c>
    </row>
    <row r="1195" spans="2:6" x14ac:dyDescent="0.15">
      <c r="B1195">
        <f ca="1">IF(INDEX(Transactions!$J:$J,ROW()-8)="",TODAY(),INDEX(Transactions!$G:$G,ROW()-8))</f>
        <v>46229</v>
      </c>
      <c r="F1195">
        <f>IF(INDEX(Transactions!$J:$J,ROW()-8)="",0,INDEX(Transactions!$O:$O,ROW()-8))</f>
        <v>0</v>
      </c>
    </row>
    <row r="1196" spans="2:6" x14ac:dyDescent="0.15">
      <c r="B1196">
        <f ca="1">IF(INDEX(Transactions!$J:$J,ROW()-8)="",TODAY(),INDEX(Transactions!$G:$G,ROW()-8))</f>
        <v>46229</v>
      </c>
      <c r="F1196">
        <f>IF(INDEX(Transactions!$J:$J,ROW()-8)="",0,INDEX(Transactions!$O:$O,ROW()-8))</f>
        <v>0</v>
      </c>
    </row>
    <row r="1197" spans="2:6" x14ac:dyDescent="0.15">
      <c r="B1197">
        <f ca="1">IF(INDEX(Transactions!$J:$J,ROW()-8)="",TODAY(),INDEX(Transactions!$G:$G,ROW()-8))</f>
        <v>46229</v>
      </c>
      <c r="F1197">
        <f>IF(INDEX(Transactions!$J:$J,ROW()-8)="",0,INDEX(Transactions!$O:$O,ROW()-8))</f>
        <v>0</v>
      </c>
    </row>
    <row r="1198" spans="2:6" x14ac:dyDescent="0.15">
      <c r="B1198">
        <f ca="1">IF(INDEX(Transactions!$J:$J,ROW()-8)="",TODAY(),INDEX(Transactions!$G:$G,ROW()-8))</f>
        <v>46229</v>
      </c>
      <c r="F1198">
        <f>IF(INDEX(Transactions!$J:$J,ROW()-8)="",0,INDEX(Transactions!$O:$O,ROW()-8))</f>
        <v>0</v>
      </c>
    </row>
    <row r="1199" spans="2:6" x14ac:dyDescent="0.15">
      <c r="B1199">
        <f ca="1">IF(INDEX(Transactions!$J:$J,ROW()-8)="",TODAY(),INDEX(Transactions!$G:$G,ROW()-8))</f>
        <v>46229</v>
      </c>
      <c r="F1199">
        <f>IF(INDEX(Transactions!$J:$J,ROW()-8)="",0,INDEX(Transactions!$O:$O,ROW()-8))</f>
        <v>0</v>
      </c>
    </row>
    <row r="1200" spans="2:6" x14ac:dyDescent="0.15">
      <c r="B1200">
        <f ca="1">IF(INDEX(Transactions!$J:$J,ROW()-8)="",TODAY(),INDEX(Transactions!$G:$G,ROW()-8))</f>
        <v>46229</v>
      </c>
      <c r="F1200">
        <f>IF(INDEX(Transactions!$J:$J,ROW()-8)="",0,INDEX(Transactions!$O:$O,ROW()-8))</f>
        <v>0</v>
      </c>
    </row>
    <row r="1201" spans="2:6" x14ac:dyDescent="0.15">
      <c r="B1201">
        <f ca="1">IF(INDEX(Transactions!$J:$J,ROW()-8)="",TODAY(),INDEX(Transactions!$G:$G,ROW()-8))</f>
        <v>46229</v>
      </c>
      <c r="F1201">
        <f>IF(INDEX(Transactions!$J:$J,ROW()-8)="",0,INDEX(Transactions!$O:$O,ROW()-8))</f>
        <v>0</v>
      </c>
    </row>
    <row r="1202" spans="2:6" x14ac:dyDescent="0.15">
      <c r="B1202">
        <f ca="1">IF(INDEX(Transactions!$J:$J,ROW()-8)="",TODAY(),INDEX(Transactions!$G:$G,ROW()-8))</f>
        <v>46229</v>
      </c>
      <c r="F1202">
        <f>IF(INDEX(Transactions!$J:$J,ROW()-8)="",0,INDEX(Transactions!$O:$O,ROW()-8))</f>
        <v>0</v>
      </c>
    </row>
    <row r="1203" spans="2:6" x14ac:dyDescent="0.15">
      <c r="B1203">
        <f ca="1">IF(INDEX(Transactions!$J:$J,ROW()-8)="",TODAY(),INDEX(Transactions!$G:$G,ROW()-8))</f>
        <v>46229</v>
      </c>
      <c r="F1203">
        <f>IF(INDEX(Transactions!$J:$J,ROW()-8)="",0,INDEX(Transactions!$O:$O,ROW()-8))</f>
        <v>0</v>
      </c>
    </row>
    <row r="1204" spans="2:6" x14ac:dyDescent="0.15">
      <c r="B1204">
        <f ca="1">IF(INDEX(Transactions!$J:$J,ROW()-8)="",TODAY(),INDEX(Transactions!$G:$G,ROW()-8))</f>
        <v>46229</v>
      </c>
      <c r="F1204">
        <f>IF(INDEX(Transactions!$J:$J,ROW()-8)="",0,INDEX(Transactions!$O:$O,ROW()-8))</f>
        <v>0</v>
      </c>
    </row>
    <row r="1205" spans="2:6" x14ac:dyDescent="0.15">
      <c r="B1205">
        <f ca="1">IF(INDEX(Transactions!$J:$J,ROW()-8)="",TODAY(),INDEX(Transactions!$G:$G,ROW()-8))</f>
        <v>46229</v>
      </c>
      <c r="F1205">
        <f>IF(INDEX(Transactions!$J:$J,ROW()-8)="",0,INDEX(Transactions!$O:$O,ROW()-8))</f>
        <v>0</v>
      </c>
    </row>
    <row r="1206" spans="2:6" x14ac:dyDescent="0.15">
      <c r="B1206">
        <f ca="1">IF(INDEX(Transactions!$J:$J,ROW()-8)="",TODAY(),INDEX(Transactions!$G:$G,ROW()-8))</f>
        <v>46229</v>
      </c>
      <c r="F1206">
        <f>IF(INDEX(Transactions!$J:$J,ROW()-8)="",0,INDEX(Transactions!$O:$O,ROW()-8))</f>
        <v>0</v>
      </c>
    </row>
    <row r="1207" spans="2:6" x14ac:dyDescent="0.15">
      <c r="B1207">
        <f ca="1">IF(INDEX(Transactions!$J:$J,ROW()-8)="",TODAY(),INDEX(Transactions!$G:$G,ROW()-8))</f>
        <v>46229</v>
      </c>
      <c r="F1207">
        <f>IF(INDEX(Transactions!$J:$J,ROW()-8)="",0,INDEX(Transactions!$O:$O,ROW()-8))</f>
        <v>0</v>
      </c>
    </row>
    <row r="1208" spans="2:6" x14ac:dyDescent="0.15">
      <c r="B1208">
        <f ca="1">IF(INDEX(Transactions!$J:$J,ROW()-8)="",TODAY(),INDEX(Transactions!$G:$G,ROW()-8))</f>
        <v>46229</v>
      </c>
      <c r="F1208">
        <f>IF(INDEX(Transactions!$J:$J,ROW()-8)="",0,INDEX(Transactions!$O:$O,ROW()-8))</f>
        <v>0</v>
      </c>
    </row>
    <row r="1209" spans="2:6" x14ac:dyDescent="0.15">
      <c r="B1209">
        <f ca="1">IF(INDEX(Transactions!$J:$J,ROW()-8)="",TODAY(),INDEX(Transactions!$G:$G,ROW()-8))</f>
        <v>46229</v>
      </c>
      <c r="F1209">
        <f>IF(INDEX(Transactions!$J:$J,ROW()-8)="",0,INDEX(Transactions!$O:$O,ROW()-8))</f>
        <v>0</v>
      </c>
    </row>
    <row r="1210" spans="2:6" x14ac:dyDescent="0.15">
      <c r="B1210">
        <f ca="1">IF(INDEX(Transactions!$J:$J,ROW()-8)="",TODAY(),INDEX(Transactions!$G:$G,ROW()-8))</f>
        <v>46229</v>
      </c>
      <c r="F1210">
        <f>IF(INDEX(Transactions!$J:$J,ROW()-8)="",0,INDEX(Transactions!$O:$O,ROW()-8))</f>
        <v>0</v>
      </c>
    </row>
    <row r="1211" spans="2:6" x14ac:dyDescent="0.15">
      <c r="B1211">
        <f ca="1">IF(INDEX(Transactions!$J:$J,ROW()-8)="",TODAY(),INDEX(Transactions!$G:$G,ROW()-8))</f>
        <v>46229</v>
      </c>
      <c r="F1211">
        <f>IF(INDEX(Transactions!$J:$J,ROW()-8)="",0,INDEX(Transactions!$O:$O,ROW()-8))</f>
        <v>0</v>
      </c>
    </row>
    <row r="1212" spans="2:6" x14ac:dyDescent="0.15">
      <c r="B1212">
        <f ca="1">IF(INDEX(Transactions!$J:$J,ROW()-8)="",TODAY(),INDEX(Transactions!$G:$G,ROW()-8))</f>
        <v>46229</v>
      </c>
      <c r="F1212">
        <f>IF(INDEX(Transactions!$J:$J,ROW()-8)="",0,INDEX(Transactions!$O:$O,ROW()-8))</f>
        <v>0</v>
      </c>
    </row>
    <row r="1213" spans="2:6" x14ac:dyDescent="0.15">
      <c r="B1213">
        <f ca="1">IF(INDEX(Transactions!$J:$J,ROW()-8)="",TODAY(),INDEX(Transactions!$G:$G,ROW()-8))</f>
        <v>46229</v>
      </c>
      <c r="F1213">
        <f>IF(INDEX(Transactions!$J:$J,ROW()-8)="",0,INDEX(Transactions!$O:$O,ROW()-8))</f>
        <v>0</v>
      </c>
    </row>
    <row r="1214" spans="2:6" x14ac:dyDescent="0.15">
      <c r="B1214">
        <f ca="1">IF(INDEX(Transactions!$J:$J,ROW()-8)="",TODAY(),INDEX(Transactions!$G:$G,ROW()-8))</f>
        <v>46229</v>
      </c>
      <c r="F1214">
        <f>IF(INDEX(Transactions!$J:$J,ROW()-8)="",0,INDEX(Transactions!$O:$O,ROW()-8))</f>
        <v>0</v>
      </c>
    </row>
    <row r="1215" spans="2:6" x14ac:dyDescent="0.15">
      <c r="B1215">
        <f ca="1">IF(INDEX(Transactions!$J:$J,ROW()-8)="",TODAY(),INDEX(Transactions!$G:$G,ROW()-8))</f>
        <v>46229</v>
      </c>
      <c r="F1215">
        <f>IF(INDEX(Transactions!$J:$J,ROW()-8)="",0,INDEX(Transactions!$O:$O,ROW()-8))</f>
        <v>0</v>
      </c>
    </row>
    <row r="1216" spans="2:6" x14ac:dyDescent="0.15">
      <c r="B1216">
        <f ca="1">IF(INDEX(Transactions!$J:$J,ROW()-8)="",TODAY(),INDEX(Transactions!$G:$G,ROW()-8))</f>
        <v>46229</v>
      </c>
      <c r="F1216">
        <f>IF(INDEX(Transactions!$J:$J,ROW()-8)="",0,INDEX(Transactions!$O:$O,ROW()-8))</f>
        <v>0</v>
      </c>
    </row>
    <row r="1217" spans="2:6" x14ac:dyDescent="0.15">
      <c r="B1217">
        <f ca="1">IF(INDEX(Transactions!$J:$J,ROW()-8)="",TODAY(),INDEX(Transactions!$G:$G,ROW()-8))</f>
        <v>46229</v>
      </c>
      <c r="F1217">
        <f>IF(INDEX(Transactions!$J:$J,ROW()-8)="",0,INDEX(Transactions!$O:$O,ROW()-8))</f>
        <v>0</v>
      </c>
    </row>
    <row r="1218" spans="2:6" x14ac:dyDescent="0.15">
      <c r="B1218">
        <f ca="1">IF(INDEX(Transactions!$J:$J,ROW()-8)="",TODAY(),INDEX(Transactions!$G:$G,ROW()-8))</f>
        <v>46229</v>
      </c>
      <c r="F1218">
        <f>IF(INDEX(Transactions!$J:$J,ROW()-8)="",0,INDEX(Transactions!$O:$O,ROW()-8))</f>
        <v>0</v>
      </c>
    </row>
    <row r="1219" spans="2:6" x14ac:dyDescent="0.15">
      <c r="B1219">
        <f ca="1">IF(INDEX(Transactions!$J:$J,ROW()-8)="",TODAY(),INDEX(Transactions!$G:$G,ROW()-8))</f>
        <v>46229</v>
      </c>
      <c r="F1219">
        <f>IF(INDEX(Transactions!$J:$J,ROW()-8)="",0,INDEX(Transactions!$O:$O,ROW()-8))</f>
        <v>0</v>
      </c>
    </row>
    <row r="1220" spans="2:6" x14ac:dyDescent="0.15">
      <c r="B1220">
        <f ca="1">IF(INDEX(Transactions!$J:$J,ROW()-8)="",TODAY(),INDEX(Transactions!$G:$G,ROW()-8))</f>
        <v>46229</v>
      </c>
      <c r="F1220">
        <f>IF(INDEX(Transactions!$J:$J,ROW()-8)="",0,INDEX(Transactions!$O:$O,ROW()-8))</f>
        <v>0</v>
      </c>
    </row>
    <row r="1221" spans="2:6" x14ac:dyDescent="0.15">
      <c r="B1221">
        <f ca="1">IF(INDEX(Transactions!$J:$J,ROW()-8)="",TODAY(),INDEX(Transactions!$G:$G,ROW()-8))</f>
        <v>46229</v>
      </c>
      <c r="F1221">
        <f>IF(INDEX(Transactions!$J:$J,ROW()-8)="",0,INDEX(Transactions!$O:$O,ROW()-8))</f>
        <v>0</v>
      </c>
    </row>
    <row r="1222" spans="2:6" x14ac:dyDescent="0.15">
      <c r="B1222">
        <f ca="1">IF(INDEX(Transactions!$J:$J,ROW()-8)="",TODAY(),INDEX(Transactions!$G:$G,ROW()-8))</f>
        <v>46229</v>
      </c>
      <c r="F1222">
        <f>IF(INDEX(Transactions!$J:$J,ROW()-8)="",0,INDEX(Transactions!$O:$O,ROW()-8))</f>
        <v>0</v>
      </c>
    </row>
    <row r="1223" spans="2:6" x14ac:dyDescent="0.15">
      <c r="B1223">
        <f ca="1">IF(INDEX(Transactions!$J:$J,ROW()-8)="",TODAY(),INDEX(Transactions!$G:$G,ROW()-8))</f>
        <v>46229</v>
      </c>
      <c r="F1223">
        <f>IF(INDEX(Transactions!$J:$J,ROW()-8)="",0,INDEX(Transactions!$O:$O,ROW()-8))</f>
        <v>0</v>
      </c>
    </row>
    <row r="1224" spans="2:6" x14ac:dyDescent="0.15">
      <c r="B1224">
        <f ca="1">IF(INDEX(Transactions!$J:$J,ROW()-8)="",TODAY(),INDEX(Transactions!$G:$G,ROW()-8))</f>
        <v>46229</v>
      </c>
      <c r="F1224">
        <f>IF(INDEX(Transactions!$J:$J,ROW()-8)="",0,INDEX(Transactions!$O:$O,ROW()-8))</f>
        <v>0</v>
      </c>
    </row>
    <row r="1225" spans="2:6" x14ac:dyDescent="0.15">
      <c r="B1225">
        <f ca="1">IF(INDEX(Transactions!$J:$J,ROW()-8)="",TODAY(),INDEX(Transactions!$G:$G,ROW()-8))</f>
        <v>46229</v>
      </c>
      <c r="F1225">
        <f>IF(INDEX(Transactions!$J:$J,ROW()-8)="",0,INDEX(Transactions!$O:$O,ROW()-8))</f>
        <v>0</v>
      </c>
    </row>
    <row r="1226" spans="2:6" x14ac:dyDescent="0.15">
      <c r="B1226">
        <f ca="1">IF(INDEX(Transactions!$J:$J,ROW()-8)="",TODAY(),INDEX(Transactions!$G:$G,ROW()-8))</f>
        <v>46229</v>
      </c>
      <c r="F1226">
        <f>IF(INDEX(Transactions!$J:$J,ROW()-8)="",0,INDEX(Transactions!$O:$O,ROW()-8))</f>
        <v>0</v>
      </c>
    </row>
    <row r="1227" spans="2:6" x14ac:dyDescent="0.15">
      <c r="B1227">
        <f ca="1">IF(INDEX(Transactions!$J:$J,ROW()-8)="",TODAY(),INDEX(Transactions!$G:$G,ROW()-8))</f>
        <v>46229</v>
      </c>
      <c r="F1227">
        <f>IF(INDEX(Transactions!$J:$J,ROW()-8)="",0,INDEX(Transactions!$O:$O,ROW()-8))</f>
        <v>0</v>
      </c>
    </row>
    <row r="1228" spans="2:6" x14ac:dyDescent="0.15">
      <c r="B1228">
        <f ca="1">IF(INDEX(Transactions!$J:$J,ROW()-8)="",TODAY(),INDEX(Transactions!$G:$G,ROW()-8))</f>
        <v>46229</v>
      </c>
      <c r="F1228">
        <f>IF(INDEX(Transactions!$J:$J,ROW()-8)="",0,INDEX(Transactions!$O:$O,ROW()-8))</f>
        <v>0</v>
      </c>
    </row>
    <row r="1229" spans="2:6" x14ac:dyDescent="0.15">
      <c r="B1229">
        <f ca="1">IF(INDEX(Transactions!$J:$J,ROW()-8)="",TODAY(),INDEX(Transactions!$G:$G,ROW()-8))</f>
        <v>46229</v>
      </c>
      <c r="F1229">
        <f>IF(INDEX(Transactions!$J:$J,ROW()-8)="",0,INDEX(Transactions!$O:$O,ROW()-8))</f>
        <v>0</v>
      </c>
    </row>
    <row r="1230" spans="2:6" x14ac:dyDescent="0.15">
      <c r="B1230">
        <f ca="1">IF(INDEX(Transactions!$J:$J,ROW()-8)="",TODAY(),INDEX(Transactions!$G:$G,ROW()-8))</f>
        <v>46229</v>
      </c>
      <c r="F1230">
        <f>IF(INDEX(Transactions!$J:$J,ROW()-8)="",0,INDEX(Transactions!$O:$O,ROW()-8))</f>
        <v>0</v>
      </c>
    </row>
    <row r="1231" spans="2:6" x14ac:dyDescent="0.15">
      <c r="B1231">
        <f ca="1">IF(INDEX(Transactions!$J:$J,ROW()-8)="",TODAY(),INDEX(Transactions!$G:$G,ROW()-8))</f>
        <v>46229</v>
      </c>
      <c r="F1231">
        <f>IF(INDEX(Transactions!$J:$J,ROW()-8)="",0,INDEX(Transactions!$O:$O,ROW()-8))</f>
        <v>0</v>
      </c>
    </row>
    <row r="1232" spans="2:6" x14ac:dyDescent="0.15">
      <c r="B1232">
        <f ca="1">IF(INDEX(Transactions!$J:$J,ROW()-8)="",TODAY(),INDEX(Transactions!$G:$G,ROW()-8))</f>
        <v>46229</v>
      </c>
      <c r="F1232">
        <f>IF(INDEX(Transactions!$J:$J,ROW()-8)="",0,INDEX(Transactions!$O:$O,ROW()-8))</f>
        <v>0</v>
      </c>
    </row>
    <row r="1233" spans="2:6" x14ac:dyDescent="0.15">
      <c r="B1233">
        <f ca="1">IF(INDEX(Transactions!$J:$J,ROW()-8)="",TODAY(),INDEX(Transactions!$G:$G,ROW()-8))</f>
        <v>46229</v>
      </c>
      <c r="F1233">
        <f>IF(INDEX(Transactions!$J:$J,ROW()-8)="",0,INDEX(Transactions!$O:$O,ROW()-8))</f>
        <v>0</v>
      </c>
    </row>
    <row r="1234" spans="2:6" x14ac:dyDescent="0.15">
      <c r="B1234">
        <f ca="1">IF(INDEX(Transactions!$J:$J,ROW()-8)="",TODAY(),INDEX(Transactions!$G:$G,ROW()-8))</f>
        <v>46229</v>
      </c>
      <c r="F1234">
        <f>IF(INDEX(Transactions!$J:$J,ROW()-8)="",0,INDEX(Transactions!$O:$O,ROW()-8))</f>
        <v>0</v>
      </c>
    </row>
    <row r="1235" spans="2:6" x14ac:dyDescent="0.15">
      <c r="B1235">
        <f ca="1">IF(INDEX(Transactions!$J:$J,ROW()-8)="",TODAY(),INDEX(Transactions!$G:$G,ROW()-8))</f>
        <v>46229</v>
      </c>
      <c r="F1235">
        <f>IF(INDEX(Transactions!$J:$J,ROW()-8)="",0,INDEX(Transactions!$O:$O,ROW()-8))</f>
        <v>0</v>
      </c>
    </row>
    <row r="1236" spans="2:6" x14ac:dyDescent="0.15">
      <c r="B1236">
        <f ca="1">IF(INDEX(Transactions!$J:$J,ROW()-8)="",TODAY(),INDEX(Transactions!$G:$G,ROW()-8))</f>
        <v>46229</v>
      </c>
      <c r="F1236">
        <f>IF(INDEX(Transactions!$J:$J,ROW()-8)="",0,INDEX(Transactions!$O:$O,ROW()-8))</f>
        <v>0</v>
      </c>
    </row>
    <row r="1237" spans="2:6" x14ac:dyDescent="0.15">
      <c r="B1237">
        <f ca="1">IF(INDEX(Transactions!$J:$J,ROW()-8)="",TODAY(),INDEX(Transactions!$G:$G,ROW()-8))</f>
        <v>46229</v>
      </c>
      <c r="F1237">
        <f>IF(INDEX(Transactions!$J:$J,ROW()-8)="",0,INDEX(Transactions!$O:$O,ROW()-8))</f>
        <v>0</v>
      </c>
    </row>
    <row r="1238" spans="2:6" x14ac:dyDescent="0.15">
      <c r="B1238">
        <f ca="1">IF(INDEX(Transactions!$J:$J,ROW()-8)="",TODAY(),INDEX(Transactions!$G:$G,ROW()-8))</f>
        <v>46229</v>
      </c>
      <c r="F1238">
        <f>IF(INDEX(Transactions!$J:$J,ROW()-8)="",0,INDEX(Transactions!$O:$O,ROW()-8))</f>
        <v>0</v>
      </c>
    </row>
    <row r="1239" spans="2:6" x14ac:dyDescent="0.15">
      <c r="B1239">
        <f ca="1">IF(INDEX(Transactions!$J:$J,ROW()-8)="",TODAY(),INDEX(Transactions!$G:$G,ROW()-8))</f>
        <v>46229</v>
      </c>
      <c r="F1239">
        <f>IF(INDEX(Transactions!$J:$J,ROW()-8)="",0,INDEX(Transactions!$O:$O,ROW()-8))</f>
        <v>0</v>
      </c>
    </row>
    <row r="1240" spans="2:6" x14ac:dyDescent="0.15">
      <c r="B1240">
        <f ca="1">IF(INDEX(Transactions!$J:$J,ROW()-8)="",TODAY(),INDEX(Transactions!$G:$G,ROW()-8))</f>
        <v>46229</v>
      </c>
      <c r="F1240">
        <f>IF(INDEX(Transactions!$J:$J,ROW()-8)="",0,INDEX(Transactions!$O:$O,ROW()-8))</f>
        <v>0</v>
      </c>
    </row>
    <row r="1241" spans="2:6" x14ac:dyDescent="0.15">
      <c r="B1241">
        <f ca="1">IF(INDEX(Transactions!$J:$J,ROW()-8)="",TODAY(),INDEX(Transactions!$G:$G,ROW()-8))</f>
        <v>46229</v>
      </c>
      <c r="F1241">
        <f>IF(INDEX(Transactions!$J:$J,ROW()-8)="",0,INDEX(Transactions!$O:$O,ROW()-8))</f>
        <v>0</v>
      </c>
    </row>
    <row r="1242" spans="2:6" x14ac:dyDescent="0.15">
      <c r="B1242">
        <f ca="1">IF(INDEX(Transactions!$J:$J,ROW()-8)="",TODAY(),INDEX(Transactions!$G:$G,ROW()-8))</f>
        <v>46229</v>
      </c>
      <c r="F1242">
        <f>IF(INDEX(Transactions!$J:$J,ROW()-8)="",0,INDEX(Transactions!$O:$O,ROW()-8))</f>
        <v>0</v>
      </c>
    </row>
    <row r="1243" spans="2:6" x14ac:dyDescent="0.15">
      <c r="B1243">
        <f ca="1">IF(INDEX(Transactions!$J:$J,ROW()-8)="",TODAY(),INDEX(Transactions!$G:$G,ROW()-8))</f>
        <v>46229</v>
      </c>
      <c r="F1243">
        <f>IF(INDEX(Transactions!$J:$J,ROW()-8)="",0,INDEX(Transactions!$O:$O,ROW()-8))</f>
        <v>0</v>
      </c>
    </row>
    <row r="1244" spans="2:6" x14ac:dyDescent="0.15">
      <c r="B1244">
        <f ca="1">IF(INDEX(Transactions!$J:$J,ROW()-8)="",TODAY(),INDEX(Transactions!$G:$G,ROW()-8))</f>
        <v>46229</v>
      </c>
      <c r="F1244">
        <f>IF(INDEX(Transactions!$J:$J,ROW()-8)="",0,INDEX(Transactions!$O:$O,ROW()-8))</f>
        <v>0</v>
      </c>
    </row>
    <row r="1245" spans="2:6" x14ac:dyDescent="0.15">
      <c r="B1245">
        <f ca="1">IF(INDEX(Transactions!$J:$J,ROW()-8)="",TODAY(),INDEX(Transactions!$G:$G,ROW()-8))</f>
        <v>46229</v>
      </c>
      <c r="F1245">
        <f>IF(INDEX(Transactions!$J:$J,ROW()-8)="",0,INDEX(Transactions!$O:$O,ROW()-8))</f>
        <v>0</v>
      </c>
    </row>
    <row r="1246" spans="2:6" x14ac:dyDescent="0.15">
      <c r="B1246">
        <f ca="1">IF(INDEX(Transactions!$J:$J,ROW()-8)="",TODAY(),INDEX(Transactions!$G:$G,ROW()-8))</f>
        <v>46229</v>
      </c>
      <c r="F1246">
        <f>IF(INDEX(Transactions!$J:$J,ROW()-8)="",0,INDEX(Transactions!$O:$O,ROW()-8))</f>
        <v>0</v>
      </c>
    </row>
    <row r="1247" spans="2:6" x14ac:dyDescent="0.15">
      <c r="B1247">
        <f ca="1">IF(INDEX(Transactions!$J:$J,ROW()-8)="",TODAY(),INDEX(Transactions!$G:$G,ROW()-8))</f>
        <v>46229</v>
      </c>
      <c r="F1247">
        <f>IF(INDEX(Transactions!$J:$J,ROW()-8)="",0,INDEX(Transactions!$O:$O,ROW()-8))</f>
        <v>0</v>
      </c>
    </row>
    <row r="1248" spans="2:6" x14ac:dyDescent="0.15">
      <c r="B1248">
        <f ca="1">IF(INDEX(Transactions!$J:$J,ROW()-8)="",TODAY(),INDEX(Transactions!$G:$G,ROW()-8))</f>
        <v>46229</v>
      </c>
      <c r="F1248">
        <f>IF(INDEX(Transactions!$J:$J,ROW()-8)="",0,INDEX(Transactions!$O:$O,ROW()-8))</f>
        <v>0</v>
      </c>
    </row>
    <row r="1249" spans="2:6" x14ac:dyDescent="0.15">
      <c r="B1249">
        <f ca="1">IF(INDEX(Transactions!$J:$J,ROW()-8)="",TODAY(),INDEX(Transactions!$G:$G,ROW()-8))</f>
        <v>46229</v>
      </c>
      <c r="F1249">
        <f>IF(INDEX(Transactions!$J:$J,ROW()-8)="",0,INDEX(Transactions!$O:$O,ROW()-8))</f>
        <v>0</v>
      </c>
    </row>
    <row r="1250" spans="2:6" x14ac:dyDescent="0.15">
      <c r="B1250">
        <f ca="1">IF(INDEX(Transactions!$J:$J,ROW()-8)="",TODAY(),INDEX(Transactions!$G:$G,ROW()-8))</f>
        <v>46229</v>
      </c>
      <c r="F1250">
        <f>IF(INDEX(Transactions!$J:$J,ROW()-8)="",0,INDEX(Transactions!$O:$O,ROW()-8))</f>
        <v>0</v>
      </c>
    </row>
    <row r="1251" spans="2:6" x14ac:dyDescent="0.15">
      <c r="B1251">
        <f ca="1">IF(INDEX(Transactions!$J:$J,ROW()-8)="",TODAY(),INDEX(Transactions!$G:$G,ROW()-8))</f>
        <v>46229</v>
      </c>
      <c r="F1251">
        <f>IF(INDEX(Transactions!$J:$J,ROW()-8)="",0,INDEX(Transactions!$O:$O,ROW()-8))</f>
        <v>0</v>
      </c>
    </row>
    <row r="1252" spans="2:6" x14ac:dyDescent="0.15">
      <c r="B1252">
        <f ca="1">IF(INDEX(Transactions!$J:$J,ROW()-8)="",TODAY(),INDEX(Transactions!$G:$G,ROW()-8))</f>
        <v>46229</v>
      </c>
      <c r="F1252">
        <f>IF(INDEX(Transactions!$J:$J,ROW()-8)="",0,INDEX(Transactions!$O:$O,ROW()-8))</f>
        <v>0</v>
      </c>
    </row>
    <row r="1253" spans="2:6" x14ac:dyDescent="0.15">
      <c r="B1253">
        <f ca="1">IF(INDEX(Transactions!$J:$J,ROW()-8)="",TODAY(),INDEX(Transactions!$G:$G,ROW()-8))</f>
        <v>46229</v>
      </c>
      <c r="F1253">
        <f>IF(INDEX(Transactions!$J:$J,ROW()-8)="",0,INDEX(Transactions!$O:$O,ROW()-8))</f>
        <v>0</v>
      </c>
    </row>
    <row r="1254" spans="2:6" x14ac:dyDescent="0.15">
      <c r="B1254">
        <f ca="1">IF(INDEX(Transactions!$J:$J,ROW()-8)="",TODAY(),INDEX(Transactions!$G:$G,ROW()-8))</f>
        <v>46229</v>
      </c>
      <c r="F1254">
        <f>IF(INDEX(Transactions!$J:$J,ROW()-8)="",0,INDEX(Transactions!$O:$O,ROW()-8))</f>
        <v>0</v>
      </c>
    </row>
    <row r="1255" spans="2:6" x14ac:dyDescent="0.15">
      <c r="B1255">
        <f ca="1">IF(INDEX(Transactions!$J:$J,ROW()-8)="",TODAY(),INDEX(Transactions!$G:$G,ROW()-8))</f>
        <v>46229</v>
      </c>
      <c r="F1255">
        <f>IF(INDEX(Transactions!$J:$J,ROW()-8)="",0,INDEX(Transactions!$O:$O,ROW()-8))</f>
        <v>0</v>
      </c>
    </row>
    <row r="1256" spans="2:6" x14ac:dyDescent="0.15">
      <c r="B1256">
        <f ca="1">IF(INDEX(Transactions!$J:$J,ROW()-8)="",TODAY(),INDEX(Transactions!$G:$G,ROW()-8))</f>
        <v>46229</v>
      </c>
      <c r="F1256">
        <f>IF(INDEX(Transactions!$J:$J,ROW()-8)="",0,INDEX(Transactions!$O:$O,ROW()-8))</f>
        <v>0</v>
      </c>
    </row>
    <row r="1257" spans="2:6" x14ac:dyDescent="0.15">
      <c r="B1257">
        <f ca="1">IF(INDEX(Transactions!$J:$J,ROW()-8)="",TODAY(),INDEX(Transactions!$G:$G,ROW()-8))</f>
        <v>46229</v>
      </c>
      <c r="F1257">
        <f>IF(INDEX(Transactions!$J:$J,ROW()-8)="",0,INDEX(Transactions!$O:$O,ROW()-8))</f>
        <v>0</v>
      </c>
    </row>
    <row r="1258" spans="2:6" x14ac:dyDescent="0.15">
      <c r="B1258">
        <f ca="1">IF(INDEX(Transactions!$J:$J,ROW()-8)="",TODAY(),INDEX(Transactions!$G:$G,ROW()-8))</f>
        <v>46229</v>
      </c>
      <c r="F1258">
        <f>IF(INDEX(Transactions!$J:$J,ROW()-8)="",0,INDEX(Transactions!$O:$O,ROW()-8))</f>
        <v>0</v>
      </c>
    </row>
    <row r="1259" spans="2:6" x14ac:dyDescent="0.15">
      <c r="B1259">
        <f ca="1">IF(INDEX(Transactions!$J:$J,ROW()-8)="",TODAY(),INDEX(Transactions!$G:$G,ROW()-8))</f>
        <v>46229</v>
      </c>
      <c r="F1259">
        <f>IF(INDEX(Transactions!$J:$J,ROW()-8)="",0,INDEX(Transactions!$O:$O,ROW()-8))</f>
        <v>0</v>
      </c>
    </row>
    <row r="1260" spans="2:6" x14ac:dyDescent="0.15">
      <c r="B1260">
        <f ca="1">IF(INDEX(Transactions!$J:$J,ROW()-8)="",TODAY(),INDEX(Transactions!$G:$G,ROW()-8))</f>
        <v>46229</v>
      </c>
      <c r="F1260">
        <f>IF(INDEX(Transactions!$J:$J,ROW()-8)="",0,INDEX(Transactions!$O:$O,ROW()-8))</f>
        <v>0</v>
      </c>
    </row>
    <row r="1261" spans="2:6" x14ac:dyDescent="0.15">
      <c r="B1261">
        <f ca="1">IF(INDEX(Transactions!$J:$J,ROW()-8)="",TODAY(),INDEX(Transactions!$G:$G,ROW()-8))</f>
        <v>46229</v>
      </c>
      <c r="F1261">
        <f>IF(INDEX(Transactions!$J:$J,ROW()-8)="",0,INDEX(Transactions!$O:$O,ROW()-8))</f>
        <v>0</v>
      </c>
    </row>
    <row r="1262" spans="2:6" x14ac:dyDescent="0.15">
      <c r="B1262">
        <f ca="1">IF(INDEX(Transactions!$J:$J,ROW()-8)="",TODAY(),INDEX(Transactions!$G:$G,ROW()-8))</f>
        <v>46229</v>
      </c>
      <c r="F1262">
        <f>IF(INDEX(Transactions!$J:$J,ROW()-8)="",0,INDEX(Transactions!$O:$O,ROW()-8))</f>
        <v>0</v>
      </c>
    </row>
    <row r="1263" spans="2:6" x14ac:dyDescent="0.15">
      <c r="B1263">
        <f ca="1">IF(INDEX(Transactions!$J:$J,ROW()-8)="",TODAY(),INDEX(Transactions!$G:$G,ROW()-8))</f>
        <v>46229</v>
      </c>
      <c r="F1263">
        <f>IF(INDEX(Transactions!$J:$J,ROW()-8)="",0,INDEX(Transactions!$O:$O,ROW()-8))</f>
        <v>0</v>
      </c>
    </row>
    <row r="1264" spans="2:6" x14ac:dyDescent="0.15">
      <c r="B1264">
        <f ca="1">IF(INDEX(Transactions!$J:$J,ROW()-8)="",TODAY(),INDEX(Transactions!$G:$G,ROW()-8))</f>
        <v>46229</v>
      </c>
      <c r="F1264">
        <f>IF(INDEX(Transactions!$J:$J,ROW()-8)="",0,INDEX(Transactions!$O:$O,ROW()-8))</f>
        <v>0</v>
      </c>
    </row>
    <row r="1265" spans="2:6" x14ac:dyDescent="0.15">
      <c r="B1265">
        <f ca="1">IF(INDEX(Transactions!$J:$J,ROW()-8)="",TODAY(),INDEX(Transactions!$G:$G,ROW()-8))</f>
        <v>46229</v>
      </c>
      <c r="F1265">
        <f>IF(INDEX(Transactions!$J:$J,ROW()-8)="",0,INDEX(Transactions!$O:$O,ROW()-8))</f>
        <v>0</v>
      </c>
    </row>
    <row r="1266" spans="2:6" x14ac:dyDescent="0.15">
      <c r="B1266">
        <f ca="1">IF(INDEX(Transactions!$J:$J,ROW()-8)="",TODAY(),INDEX(Transactions!$G:$G,ROW()-8))</f>
        <v>46229</v>
      </c>
      <c r="F1266">
        <f>IF(INDEX(Transactions!$J:$J,ROW()-8)="",0,INDEX(Transactions!$O:$O,ROW()-8))</f>
        <v>0</v>
      </c>
    </row>
    <row r="1267" spans="2:6" x14ac:dyDescent="0.15">
      <c r="B1267">
        <f ca="1">IF(INDEX(Transactions!$J:$J,ROW()-8)="",TODAY(),INDEX(Transactions!$G:$G,ROW()-8))</f>
        <v>46229</v>
      </c>
      <c r="F1267">
        <f>IF(INDEX(Transactions!$J:$J,ROW()-8)="",0,INDEX(Transactions!$O:$O,ROW()-8))</f>
        <v>0</v>
      </c>
    </row>
    <row r="1268" spans="2:6" x14ac:dyDescent="0.15">
      <c r="B1268">
        <f ca="1">IF(INDEX(Transactions!$J:$J,ROW()-8)="",TODAY(),INDEX(Transactions!$G:$G,ROW()-8))</f>
        <v>46229</v>
      </c>
      <c r="F1268">
        <f>IF(INDEX(Transactions!$J:$J,ROW()-8)="",0,INDEX(Transactions!$O:$O,ROW()-8))</f>
        <v>0</v>
      </c>
    </row>
    <row r="1269" spans="2:6" x14ac:dyDescent="0.15">
      <c r="B1269">
        <f ca="1">IF(INDEX(Transactions!$J:$J,ROW()-8)="",TODAY(),INDEX(Transactions!$G:$G,ROW()-8))</f>
        <v>46229</v>
      </c>
      <c r="F1269">
        <f>IF(INDEX(Transactions!$J:$J,ROW()-8)="",0,INDEX(Transactions!$O:$O,ROW()-8))</f>
        <v>0</v>
      </c>
    </row>
    <row r="1270" spans="2:6" x14ac:dyDescent="0.15">
      <c r="B1270">
        <f ca="1">IF(INDEX(Transactions!$J:$J,ROW()-8)="",TODAY(),INDEX(Transactions!$G:$G,ROW()-8))</f>
        <v>46229</v>
      </c>
      <c r="F1270">
        <f>IF(INDEX(Transactions!$J:$J,ROW()-8)="",0,INDEX(Transactions!$O:$O,ROW()-8))</f>
        <v>0</v>
      </c>
    </row>
    <row r="1271" spans="2:6" x14ac:dyDescent="0.15">
      <c r="B1271">
        <f ca="1">IF(INDEX(Transactions!$J:$J,ROW()-8)="",TODAY(),INDEX(Transactions!$G:$G,ROW()-8))</f>
        <v>46229</v>
      </c>
      <c r="F1271">
        <f>IF(INDEX(Transactions!$J:$J,ROW()-8)="",0,INDEX(Transactions!$O:$O,ROW()-8))</f>
        <v>0</v>
      </c>
    </row>
    <row r="1272" spans="2:6" x14ac:dyDescent="0.15">
      <c r="B1272">
        <f ca="1">IF(INDEX(Transactions!$J:$J,ROW()-8)="",TODAY(),INDEX(Transactions!$G:$G,ROW()-8))</f>
        <v>46229</v>
      </c>
      <c r="F1272">
        <f>IF(INDEX(Transactions!$J:$J,ROW()-8)="",0,INDEX(Transactions!$O:$O,ROW()-8))</f>
        <v>0</v>
      </c>
    </row>
    <row r="1273" spans="2:6" x14ac:dyDescent="0.15">
      <c r="B1273">
        <f ca="1">IF(INDEX(Transactions!$J:$J,ROW()-8)="",TODAY(),INDEX(Transactions!$G:$G,ROW()-8))</f>
        <v>46229</v>
      </c>
      <c r="F1273">
        <f>IF(INDEX(Transactions!$J:$J,ROW()-8)="",0,INDEX(Transactions!$O:$O,ROW()-8))</f>
        <v>0</v>
      </c>
    </row>
    <row r="1274" spans="2:6" x14ac:dyDescent="0.15">
      <c r="B1274">
        <f ca="1">IF(INDEX(Transactions!$J:$J,ROW()-8)="",TODAY(),INDEX(Transactions!$G:$G,ROW()-8))</f>
        <v>46229</v>
      </c>
      <c r="F1274">
        <f>IF(INDEX(Transactions!$J:$J,ROW()-8)="",0,INDEX(Transactions!$O:$O,ROW()-8))</f>
        <v>0</v>
      </c>
    </row>
    <row r="1275" spans="2:6" x14ac:dyDescent="0.15">
      <c r="B1275">
        <f ca="1">IF(INDEX(Transactions!$J:$J,ROW()-8)="",TODAY(),INDEX(Transactions!$G:$G,ROW()-8))</f>
        <v>46229</v>
      </c>
      <c r="F1275">
        <f>IF(INDEX(Transactions!$J:$J,ROW()-8)="",0,INDEX(Transactions!$O:$O,ROW()-8))</f>
        <v>0</v>
      </c>
    </row>
    <row r="1276" spans="2:6" x14ac:dyDescent="0.15">
      <c r="B1276">
        <f ca="1">IF(INDEX(Transactions!$J:$J,ROW()-8)="",TODAY(),INDEX(Transactions!$G:$G,ROW()-8))</f>
        <v>46229</v>
      </c>
      <c r="F1276">
        <f>IF(INDEX(Transactions!$J:$J,ROW()-8)="",0,INDEX(Transactions!$O:$O,ROW()-8))</f>
        <v>0</v>
      </c>
    </row>
    <row r="1277" spans="2:6" x14ac:dyDescent="0.15">
      <c r="B1277">
        <f ca="1">IF(INDEX(Transactions!$J:$J,ROW()-8)="",TODAY(),INDEX(Transactions!$G:$G,ROW()-8))</f>
        <v>46229</v>
      </c>
      <c r="F1277">
        <f>IF(INDEX(Transactions!$J:$J,ROW()-8)="",0,INDEX(Transactions!$O:$O,ROW()-8))</f>
        <v>0</v>
      </c>
    </row>
    <row r="1278" spans="2:6" x14ac:dyDescent="0.15">
      <c r="B1278">
        <f ca="1">IF(INDEX(Transactions!$J:$J,ROW()-8)="",TODAY(),INDEX(Transactions!$G:$G,ROW()-8))</f>
        <v>46229</v>
      </c>
      <c r="F1278">
        <f>IF(INDEX(Transactions!$J:$J,ROW()-8)="",0,INDEX(Transactions!$O:$O,ROW()-8))</f>
        <v>0</v>
      </c>
    </row>
    <row r="1279" spans="2:6" x14ac:dyDescent="0.15">
      <c r="B1279">
        <f ca="1">IF(INDEX(Transactions!$J:$J,ROW()-8)="",TODAY(),INDEX(Transactions!$G:$G,ROW()-8))</f>
        <v>46229</v>
      </c>
      <c r="F1279">
        <f>IF(INDEX(Transactions!$J:$J,ROW()-8)="",0,INDEX(Transactions!$O:$O,ROW()-8))</f>
        <v>0</v>
      </c>
    </row>
    <row r="1280" spans="2:6" x14ac:dyDescent="0.15">
      <c r="B1280">
        <f ca="1">IF(INDEX(Transactions!$J:$J,ROW()-8)="",TODAY(),INDEX(Transactions!$G:$G,ROW()-8))</f>
        <v>46229</v>
      </c>
      <c r="F1280">
        <f>IF(INDEX(Transactions!$J:$J,ROW()-8)="",0,INDEX(Transactions!$O:$O,ROW()-8))</f>
        <v>0</v>
      </c>
    </row>
    <row r="1281" spans="2:6" x14ac:dyDescent="0.15">
      <c r="B1281">
        <f ca="1">IF(INDEX(Transactions!$J:$J,ROW()-8)="",TODAY(),INDEX(Transactions!$G:$G,ROW()-8))</f>
        <v>46229</v>
      </c>
      <c r="F1281">
        <f>IF(INDEX(Transactions!$J:$J,ROW()-8)="",0,INDEX(Transactions!$O:$O,ROW()-8))</f>
        <v>0</v>
      </c>
    </row>
    <row r="1282" spans="2:6" x14ac:dyDescent="0.15">
      <c r="B1282">
        <f ca="1">IF(INDEX(Transactions!$J:$J,ROW()-8)="",TODAY(),INDEX(Transactions!$G:$G,ROW()-8))</f>
        <v>46229</v>
      </c>
      <c r="F1282">
        <f>IF(INDEX(Transactions!$J:$J,ROW()-8)="",0,INDEX(Transactions!$O:$O,ROW()-8))</f>
        <v>0</v>
      </c>
    </row>
    <row r="1283" spans="2:6" x14ac:dyDescent="0.15">
      <c r="B1283">
        <f ca="1">IF(INDEX(Transactions!$J:$J,ROW()-8)="",TODAY(),INDEX(Transactions!$G:$G,ROW()-8))</f>
        <v>46229</v>
      </c>
      <c r="F1283">
        <f>IF(INDEX(Transactions!$J:$J,ROW()-8)="",0,INDEX(Transactions!$O:$O,ROW()-8))</f>
        <v>0</v>
      </c>
    </row>
    <row r="1284" spans="2:6" x14ac:dyDescent="0.15">
      <c r="B1284">
        <f ca="1">IF(INDEX(Transactions!$J:$J,ROW()-8)="",TODAY(),INDEX(Transactions!$G:$G,ROW()-8))</f>
        <v>46229</v>
      </c>
      <c r="F1284">
        <f>IF(INDEX(Transactions!$J:$J,ROW()-8)="",0,INDEX(Transactions!$O:$O,ROW()-8))</f>
        <v>0</v>
      </c>
    </row>
    <row r="1285" spans="2:6" x14ac:dyDescent="0.15">
      <c r="B1285">
        <f ca="1">IF(INDEX(Transactions!$J:$J,ROW()-8)="",TODAY(),INDEX(Transactions!$G:$G,ROW()-8))</f>
        <v>46229</v>
      </c>
      <c r="F1285">
        <f>IF(INDEX(Transactions!$J:$J,ROW()-8)="",0,INDEX(Transactions!$O:$O,ROW()-8))</f>
        <v>0</v>
      </c>
    </row>
    <row r="1286" spans="2:6" x14ac:dyDescent="0.15">
      <c r="B1286">
        <f ca="1">IF(INDEX(Transactions!$J:$J,ROW()-8)="",TODAY(),INDEX(Transactions!$G:$G,ROW()-8))</f>
        <v>46229</v>
      </c>
      <c r="F1286">
        <f>IF(INDEX(Transactions!$J:$J,ROW()-8)="",0,INDEX(Transactions!$O:$O,ROW()-8))</f>
        <v>0</v>
      </c>
    </row>
    <row r="1287" spans="2:6" x14ac:dyDescent="0.15">
      <c r="B1287">
        <f ca="1">IF(INDEX(Transactions!$J:$J,ROW()-8)="",TODAY(),INDEX(Transactions!$G:$G,ROW()-8))</f>
        <v>46229</v>
      </c>
      <c r="F1287">
        <f>IF(INDEX(Transactions!$J:$J,ROW()-8)="",0,INDEX(Transactions!$O:$O,ROW()-8))</f>
        <v>0</v>
      </c>
    </row>
    <row r="1288" spans="2:6" x14ac:dyDescent="0.15">
      <c r="B1288">
        <f ca="1">IF(INDEX(Transactions!$J:$J,ROW()-8)="",TODAY(),INDEX(Transactions!$G:$G,ROW()-8))</f>
        <v>46229</v>
      </c>
      <c r="F1288">
        <f>IF(INDEX(Transactions!$J:$J,ROW()-8)="",0,INDEX(Transactions!$O:$O,ROW()-8))</f>
        <v>0</v>
      </c>
    </row>
    <row r="1289" spans="2:6" x14ac:dyDescent="0.15">
      <c r="B1289">
        <f ca="1">IF(INDEX(Transactions!$J:$J,ROW()-8)="",TODAY(),INDEX(Transactions!$G:$G,ROW()-8))</f>
        <v>46229</v>
      </c>
      <c r="F1289">
        <f>IF(INDEX(Transactions!$J:$J,ROW()-8)="",0,INDEX(Transactions!$O:$O,ROW()-8))</f>
        <v>0</v>
      </c>
    </row>
    <row r="1290" spans="2:6" x14ac:dyDescent="0.15">
      <c r="B1290">
        <f ca="1">IF(INDEX(Transactions!$J:$J,ROW()-8)="",TODAY(),INDEX(Transactions!$G:$G,ROW()-8))</f>
        <v>46229</v>
      </c>
      <c r="F1290">
        <f>IF(INDEX(Transactions!$J:$J,ROW()-8)="",0,INDEX(Transactions!$O:$O,ROW()-8))</f>
        <v>0</v>
      </c>
    </row>
    <row r="1291" spans="2:6" x14ac:dyDescent="0.15">
      <c r="B1291">
        <f ca="1">IF(INDEX(Transactions!$J:$J,ROW()-8)="",TODAY(),INDEX(Transactions!$G:$G,ROW()-8))</f>
        <v>46229</v>
      </c>
      <c r="F1291">
        <f>IF(INDEX(Transactions!$J:$J,ROW()-8)="",0,INDEX(Transactions!$O:$O,ROW()-8))</f>
        <v>0</v>
      </c>
    </row>
    <row r="1292" spans="2:6" x14ac:dyDescent="0.15">
      <c r="B1292">
        <f ca="1">IF(INDEX(Transactions!$J:$J,ROW()-8)="",TODAY(),INDEX(Transactions!$G:$G,ROW()-8))</f>
        <v>46229</v>
      </c>
      <c r="F1292">
        <f>IF(INDEX(Transactions!$J:$J,ROW()-8)="",0,INDEX(Transactions!$O:$O,ROW()-8))</f>
        <v>0</v>
      </c>
    </row>
    <row r="1293" spans="2:6" x14ac:dyDescent="0.15">
      <c r="B1293">
        <f ca="1">IF(INDEX(Transactions!$J:$J,ROW()-8)="",TODAY(),INDEX(Transactions!$G:$G,ROW()-8))</f>
        <v>46229</v>
      </c>
      <c r="F1293">
        <f>IF(INDEX(Transactions!$J:$J,ROW()-8)="",0,INDEX(Transactions!$O:$O,ROW()-8))</f>
        <v>0</v>
      </c>
    </row>
    <row r="1294" spans="2:6" x14ac:dyDescent="0.15">
      <c r="B1294">
        <f ca="1">IF(INDEX(Transactions!$J:$J,ROW()-8)="",TODAY(),INDEX(Transactions!$G:$G,ROW()-8))</f>
        <v>46229</v>
      </c>
      <c r="F1294">
        <f>IF(INDEX(Transactions!$J:$J,ROW()-8)="",0,INDEX(Transactions!$O:$O,ROW()-8))</f>
        <v>0</v>
      </c>
    </row>
    <row r="1295" spans="2:6" x14ac:dyDescent="0.15">
      <c r="B1295">
        <f ca="1">IF(INDEX(Transactions!$J:$J,ROW()-8)="",TODAY(),INDEX(Transactions!$G:$G,ROW()-8))</f>
        <v>46229</v>
      </c>
      <c r="F1295">
        <f>IF(INDEX(Transactions!$J:$J,ROW()-8)="",0,INDEX(Transactions!$O:$O,ROW()-8))</f>
        <v>0</v>
      </c>
    </row>
    <row r="1296" spans="2:6" x14ac:dyDescent="0.15">
      <c r="B1296">
        <f ca="1">IF(INDEX(Transactions!$J:$J,ROW()-8)="",TODAY(),INDEX(Transactions!$G:$G,ROW()-8))</f>
        <v>46229</v>
      </c>
      <c r="F1296">
        <f>IF(INDEX(Transactions!$J:$J,ROW()-8)="",0,INDEX(Transactions!$O:$O,ROW()-8))</f>
        <v>0</v>
      </c>
    </row>
    <row r="1297" spans="2:6" x14ac:dyDescent="0.15">
      <c r="B1297">
        <f ca="1">IF(INDEX(Transactions!$J:$J,ROW()-8)="",TODAY(),INDEX(Transactions!$G:$G,ROW()-8))</f>
        <v>46229</v>
      </c>
      <c r="F1297">
        <f>IF(INDEX(Transactions!$J:$J,ROW()-8)="",0,INDEX(Transactions!$O:$O,ROW()-8))</f>
        <v>0</v>
      </c>
    </row>
    <row r="1298" spans="2:6" x14ac:dyDescent="0.15">
      <c r="B1298">
        <f ca="1">IF(INDEX(Transactions!$J:$J,ROW()-8)="",TODAY(),INDEX(Transactions!$G:$G,ROW()-8))</f>
        <v>46229</v>
      </c>
      <c r="F1298">
        <f>IF(INDEX(Transactions!$J:$J,ROW()-8)="",0,INDEX(Transactions!$O:$O,ROW()-8))</f>
        <v>0</v>
      </c>
    </row>
    <row r="1299" spans="2:6" x14ac:dyDescent="0.15">
      <c r="B1299">
        <f ca="1">IF(INDEX(Transactions!$J:$J,ROW()-8)="",TODAY(),INDEX(Transactions!$G:$G,ROW()-8))</f>
        <v>46229</v>
      </c>
      <c r="F1299">
        <f>IF(INDEX(Transactions!$J:$J,ROW()-8)="",0,INDEX(Transactions!$O:$O,ROW()-8))</f>
        <v>0</v>
      </c>
    </row>
    <row r="1300" spans="2:6" x14ac:dyDescent="0.15">
      <c r="B1300">
        <f ca="1">IF(INDEX(Transactions!$J:$J,ROW()-8)="",TODAY(),INDEX(Transactions!$G:$G,ROW()-8))</f>
        <v>46229</v>
      </c>
      <c r="F1300">
        <f>IF(INDEX(Transactions!$J:$J,ROW()-8)="",0,INDEX(Transactions!$O:$O,ROW()-8))</f>
        <v>0</v>
      </c>
    </row>
    <row r="1301" spans="2:6" x14ac:dyDescent="0.15">
      <c r="B1301">
        <f ca="1">IF(INDEX(Transactions!$J:$J,ROW()-8)="",TODAY(),INDEX(Transactions!$G:$G,ROW()-8))</f>
        <v>46229</v>
      </c>
      <c r="F1301">
        <f>IF(INDEX(Transactions!$J:$J,ROW()-8)="",0,INDEX(Transactions!$O:$O,ROW()-8))</f>
        <v>0</v>
      </c>
    </row>
    <row r="1302" spans="2:6" x14ac:dyDescent="0.15">
      <c r="B1302">
        <f ca="1">IF(INDEX(Transactions!$J:$J,ROW()-8)="",TODAY(),INDEX(Transactions!$G:$G,ROW()-8))</f>
        <v>46229</v>
      </c>
      <c r="F1302">
        <f>IF(INDEX(Transactions!$J:$J,ROW()-8)="",0,INDEX(Transactions!$O:$O,ROW()-8))</f>
        <v>0</v>
      </c>
    </row>
    <row r="1303" spans="2:6" x14ac:dyDescent="0.15">
      <c r="B1303">
        <f ca="1">IF(INDEX(Transactions!$J:$J,ROW()-8)="",TODAY(),INDEX(Transactions!$G:$G,ROW()-8))</f>
        <v>46229</v>
      </c>
      <c r="F1303">
        <f>IF(INDEX(Transactions!$J:$J,ROW()-8)="",0,INDEX(Transactions!$O:$O,ROW()-8))</f>
        <v>0</v>
      </c>
    </row>
    <row r="1304" spans="2:6" x14ac:dyDescent="0.15">
      <c r="B1304">
        <f ca="1">IF(INDEX(Transactions!$J:$J,ROW()-8)="",TODAY(),INDEX(Transactions!$G:$G,ROW()-8))</f>
        <v>46229</v>
      </c>
      <c r="F1304">
        <f>IF(INDEX(Transactions!$J:$J,ROW()-8)="",0,INDEX(Transactions!$O:$O,ROW()-8))</f>
        <v>0</v>
      </c>
    </row>
    <row r="1305" spans="2:6" x14ac:dyDescent="0.15">
      <c r="B1305">
        <f ca="1">IF(INDEX(Transactions!$J:$J,ROW()-8)="",TODAY(),INDEX(Transactions!$G:$G,ROW()-8))</f>
        <v>46229</v>
      </c>
      <c r="F1305">
        <f>IF(INDEX(Transactions!$J:$J,ROW()-8)="",0,INDEX(Transactions!$O:$O,ROW()-8))</f>
        <v>0</v>
      </c>
    </row>
    <row r="1306" spans="2:6" x14ac:dyDescent="0.15">
      <c r="B1306">
        <f ca="1">IF(INDEX(Transactions!$J:$J,ROW()-8)="",TODAY(),INDEX(Transactions!$G:$G,ROW()-8))</f>
        <v>46229</v>
      </c>
      <c r="F1306">
        <f>IF(INDEX(Transactions!$J:$J,ROW()-8)="",0,INDEX(Transactions!$O:$O,ROW()-8))</f>
        <v>0</v>
      </c>
    </row>
    <row r="1307" spans="2:6" x14ac:dyDescent="0.15">
      <c r="B1307">
        <f ca="1">IF(INDEX(Transactions!$J:$J,ROW()-8)="",TODAY(),INDEX(Transactions!$G:$G,ROW()-8))</f>
        <v>46229</v>
      </c>
      <c r="F1307">
        <f>IF(INDEX(Transactions!$J:$J,ROW()-8)="",0,INDEX(Transactions!$O:$O,ROW()-8))</f>
        <v>0</v>
      </c>
    </row>
    <row r="1308" spans="2:6" x14ac:dyDescent="0.15">
      <c r="B1308">
        <f ca="1">IF(INDEX(Transactions!$J:$J,ROW()-8)="",TODAY(),INDEX(Transactions!$G:$G,ROW()-8))</f>
        <v>46229</v>
      </c>
      <c r="F1308">
        <f>IF(INDEX(Transactions!$J:$J,ROW()-8)="",0,INDEX(Transactions!$O:$O,ROW()-8))</f>
        <v>0</v>
      </c>
    </row>
    <row r="1309" spans="2:6" x14ac:dyDescent="0.15">
      <c r="B1309">
        <f ca="1">IF(INDEX(Transactions!$J:$J,ROW()-8)="",TODAY(),INDEX(Transactions!$G:$G,ROW()-8))</f>
        <v>46229</v>
      </c>
      <c r="F1309">
        <f>IF(INDEX(Transactions!$J:$J,ROW()-8)="",0,INDEX(Transactions!$O:$O,ROW()-8))</f>
        <v>0</v>
      </c>
    </row>
    <row r="1310" spans="2:6" x14ac:dyDescent="0.15">
      <c r="B1310">
        <f ca="1">IF(INDEX(Transactions!$J:$J,ROW()-8)="",TODAY(),INDEX(Transactions!$G:$G,ROW()-8))</f>
        <v>46229</v>
      </c>
      <c r="F1310">
        <f>IF(INDEX(Transactions!$J:$J,ROW()-8)="",0,INDEX(Transactions!$O:$O,ROW()-8))</f>
        <v>0</v>
      </c>
    </row>
    <row r="1311" spans="2:6" x14ac:dyDescent="0.15">
      <c r="B1311">
        <f ca="1">IF(INDEX(Transactions!$J:$J,ROW()-8)="",TODAY(),INDEX(Transactions!$G:$G,ROW()-8))</f>
        <v>46229</v>
      </c>
      <c r="F1311">
        <f>IF(INDEX(Transactions!$J:$J,ROW()-8)="",0,INDEX(Transactions!$O:$O,ROW()-8))</f>
        <v>0</v>
      </c>
    </row>
    <row r="1312" spans="2:6" x14ac:dyDescent="0.15">
      <c r="B1312">
        <f ca="1">IF(INDEX(Transactions!$J:$J,ROW()-8)="",TODAY(),INDEX(Transactions!$G:$G,ROW()-8))</f>
        <v>46229</v>
      </c>
      <c r="F1312">
        <f>IF(INDEX(Transactions!$J:$J,ROW()-8)="",0,INDEX(Transactions!$O:$O,ROW()-8))</f>
        <v>0</v>
      </c>
    </row>
    <row r="1313" spans="2:6" x14ac:dyDescent="0.15">
      <c r="B1313">
        <f ca="1">IF(INDEX(Transactions!$J:$J,ROW()-8)="",TODAY(),INDEX(Transactions!$G:$G,ROW()-8))</f>
        <v>46229</v>
      </c>
      <c r="F1313">
        <f>IF(INDEX(Transactions!$J:$J,ROW()-8)="",0,INDEX(Transactions!$O:$O,ROW()-8))</f>
        <v>0</v>
      </c>
    </row>
    <row r="1314" spans="2:6" x14ac:dyDescent="0.15">
      <c r="B1314">
        <f ca="1">IF(INDEX(Transactions!$J:$J,ROW()-8)="",TODAY(),INDEX(Transactions!$G:$G,ROW()-8))</f>
        <v>46229</v>
      </c>
      <c r="F1314">
        <f>IF(INDEX(Transactions!$J:$J,ROW()-8)="",0,INDEX(Transactions!$O:$O,ROW()-8))</f>
        <v>0</v>
      </c>
    </row>
    <row r="1315" spans="2:6" x14ac:dyDescent="0.15">
      <c r="B1315">
        <f ca="1">IF(INDEX(Transactions!$J:$J,ROW()-8)="",TODAY(),INDEX(Transactions!$G:$G,ROW()-8))</f>
        <v>46229</v>
      </c>
      <c r="F1315">
        <f>IF(INDEX(Transactions!$J:$J,ROW()-8)="",0,INDEX(Transactions!$O:$O,ROW()-8))</f>
        <v>0</v>
      </c>
    </row>
    <row r="1316" spans="2:6" x14ac:dyDescent="0.15">
      <c r="B1316">
        <f ca="1">IF(INDEX(Transactions!$J:$J,ROW()-8)="",TODAY(),INDEX(Transactions!$G:$G,ROW()-8))</f>
        <v>46229</v>
      </c>
      <c r="F1316">
        <f>IF(INDEX(Transactions!$J:$J,ROW()-8)="",0,INDEX(Transactions!$O:$O,ROW()-8))</f>
        <v>0</v>
      </c>
    </row>
    <row r="1317" spans="2:6" x14ac:dyDescent="0.15">
      <c r="B1317">
        <f ca="1">IF(INDEX(Transactions!$J:$J,ROW()-8)="",TODAY(),INDEX(Transactions!$G:$G,ROW()-8))</f>
        <v>46229</v>
      </c>
      <c r="F1317">
        <f>IF(INDEX(Transactions!$J:$J,ROW()-8)="",0,INDEX(Transactions!$O:$O,ROW()-8))</f>
        <v>0</v>
      </c>
    </row>
    <row r="1318" spans="2:6" x14ac:dyDescent="0.15">
      <c r="B1318">
        <f ca="1">IF(INDEX(Transactions!$J:$J,ROW()-8)="",TODAY(),INDEX(Transactions!$G:$G,ROW()-8))</f>
        <v>46229</v>
      </c>
      <c r="F1318">
        <f>IF(INDEX(Transactions!$J:$J,ROW()-8)="",0,INDEX(Transactions!$O:$O,ROW()-8))</f>
        <v>0</v>
      </c>
    </row>
    <row r="1319" spans="2:6" x14ac:dyDescent="0.15">
      <c r="B1319">
        <f ca="1">IF(INDEX(Transactions!$J:$J,ROW()-8)="",TODAY(),INDEX(Transactions!$G:$G,ROW()-8))</f>
        <v>46229</v>
      </c>
      <c r="F1319">
        <f>IF(INDEX(Transactions!$J:$J,ROW()-8)="",0,INDEX(Transactions!$O:$O,ROW()-8))</f>
        <v>0</v>
      </c>
    </row>
    <row r="1320" spans="2:6" x14ac:dyDescent="0.15">
      <c r="B1320">
        <f ca="1">IF(INDEX(Transactions!$J:$J,ROW()-8)="",TODAY(),INDEX(Transactions!$G:$G,ROW()-8))</f>
        <v>46229</v>
      </c>
      <c r="F1320">
        <f>IF(INDEX(Transactions!$J:$J,ROW()-8)="",0,INDEX(Transactions!$O:$O,ROW()-8))</f>
        <v>0</v>
      </c>
    </row>
    <row r="1321" spans="2:6" x14ac:dyDescent="0.15">
      <c r="B1321">
        <f ca="1">IF(INDEX(Transactions!$J:$J,ROW()-8)="",TODAY(),INDEX(Transactions!$G:$G,ROW()-8))</f>
        <v>46229</v>
      </c>
      <c r="F1321">
        <f>IF(INDEX(Transactions!$J:$J,ROW()-8)="",0,INDEX(Transactions!$O:$O,ROW()-8))</f>
        <v>0</v>
      </c>
    </row>
    <row r="1322" spans="2:6" x14ac:dyDescent="0.15">
      <c r="B1322">
        <f ca="1">IF(INDEX(Transactions!$J:$J,ROW()-8)="",TODAY(),INDEX(Transactions!$G:$G,ROW()-8))</f>
        <v>46229</v>
      </c>
      <c r="F1322">
        <f>IF(INDEX(Transactions!$J:$J,ROW()-8)="",0,INDEX(Transactions!$O:$O,ROW()-8))</f>
        <v>0</v>
      </c>
    </row>
    <row r="1323" spans="2:6" x14ac:dyDescent="0.15">
      <c r="B1323">
        <f ca="1">IF(INDEX(Transactions!$J:$J,ROW()-8)="",TODAY(),INDEX(Transactions!$G:$G,ROW()-8))</f>
        <v>46229</v>
      </c>
      <c r="F1323">
        <f>IF(INDEX(Transactions!$J:$J,ROW()-8)="",0,INDEX(Transactions!$O:$O,ROW()-8))</f>
        <v>0</v>
      </c>
    </row>
    <row r="1324" spans="2:6" x14ac:dyDescent="0.15">
      <c r="B1324">
        <f ca="1">IF(INDEX(Transactions!$J:$J,ROW()-8)="",TODAY(),INDEX(Transactions!$G:$G,ROW()-8))</f>
        <v>46229</v>
      </c>
      <c r="F1324">
        <f>IF(INDEX(Transactions!$J:$J,ROW()-8)="",0,INDEX(Transactions!$O:$O,ROW()-8))</f>
        <v>0</v>
      </c>
    </row>
    <row r="1325" spans="2:6" x14ac:dyDescent="0.15">
      <c r="B1325">
        <f ca="1">IF(INDEX(Transactions!$J:$J,ROW()-8)="",TODAY(),INDEX(Transactions!$G:$G,ROW()-8))</f>
        <v>46229</v>
      </c>
      <c r="F1325">
        <f>IF(INDEX(Transactions!$J:$J,ROW()-8)="",0,INDEX(Transactions!$O:$O,ROW()-8))</f>
        <v>0</v>
      </c>
    </row>
    <row r="1326" spans="2:6" x14ac:dyDescent="0.15">
      <c r="B1326">
        <f ca="1">IF(INDEX(Transactions!$J:$J,ROW()-8)="",TODAY(),INDEX(Transactions!$G:$G,ROW()-8))</f>
        <v>46229</v>
      </c>
      <c r="F1326">
        <f>IF(INDEX(Transactions!$J:$J,ROW()-8)="",0,INDEX(Transactions!$O:$O,ROW()-8))</f>
        <v>0</v>
      </c>
    </row>
    <row r="1327" spans="2:6" x14ac:dyDescent="0.15">
      <c r="B1327">
        <f ca="1">IF(INDEX(Transactions!$J:$J,ROW()-8)="",TODAY(),INDEX(Transactions!$G:$G,ROW()-8))</f>
        <v>46229</v>
      </c>
      <c r="F1327">
        <f>IF(INDEX(Transactions!$J:$J,ROW()-8)="",0,INDEX(Transactions!$O:$O,ROW()-8))</f>
        <v>0</v>
      </c>
    </row>
    <row r="1328" spans="2:6" x14ac:dyDescent="0.15">
      <c r="B1328">
        <f ca="1">IF(INDEX(Transactions!$J:$J,ROW()-8)="",TODAY(),INDEX(Transactions!$G:$G,ROW()-8))</f>
        <v>46229</v>
      </c>
      <c r="F1328">
        <f>IF(INDEX(Transactions!$J:$J,ROW()-8)="",0,INDEX(Transactions!$O:$O,ROW()-8))</f>
        <v>0</v>
      </c>
    </row>
    <row r="1329" spans="2:6" x14ac:dyDescent="0.15">
      <c r="B1329">
        <f ca="1">IF(INDEX(Transactions!$J:$J,ROW()-8)="",TODAY(),INDEX(Transactions!$G:$G,ROW()-8))</f>
        <v>46229</v>
      </c>
      <c r="F1329">
        <f>IF(INDEX(Transactions!$J:$J,ROW()-8)="",0,INDEX(Transactions!$O:$O,ROW()-8))</f>
        <v>0</v>
      </c>
    </row>
    <row r="1330" spans="2:6" x14ac:dyDescent="0.15">
      <c r="B1330">
        <f ca="1">IF(INDEX(Transactions!$J:$J,ROW()-8)="",TODAY(),INDEX(Transactions!$G:$G,ROW()-8))</f>
        <v>46229</v>
      </c>
      <c r="F1330">
        <f>IF(INDEX(Transactions!$J:$J,ROW()-8)="",0,INDEX(Transactions!$O:$O,ROW()-8))</f>
        <v>0</v>
      </c>
    </row>
    <row r="1331" spans="2:6" x14ac:dyDescent="0.15">
      <c r="B1331">
        <f ca="1">IF(INDEX(Transactions!$J:$J,ROW()-8)="",TODAY(),INDEX(Transactions!$G:$G,ROW()-8))</f>
        <v>46229</v>
      </c>
      <c r="F1331">
        <f>IF(INDEX(Transactions!$J:$J,ROW()-8)="",0,INDEX(Transactions!$O:$O,ROW()-8))</f>
        <v>0</v>
      </c>
    </row>
    <row r="1332" spans="2:6" x14ac:dyDescent="0.15">
      <c r="B1332">
        <f ca="1">IF(INDEX(Transactions!$J:$J,ROW()-8)="",TODAY(),INDEX(Transactions!$G:$G,ROW()-8))</f>
        <v>46229</v>
      </c>
      <c r="F1332">
        <f>IF(INDEX(Transactions!$J:$J,ROW()-8)="",0,INDEX(Transactions!$O:$O,ROW()-8))</f>
        <v>0</v>
      </c>
    </row>
    <row r="1333" spans="2:6" x14ac:dyDescent="0.15">
      <c r="B1333">
        <f ca="1">IF(INDEX(Transactions!$J:$J,ROW()-8)="",TODAY(),INDEX(Transactions!$G:$G,ROW()-8))</f>
        <v>46229</v>
      </c>
      <c r="F1333">
        <f>IF(INDEX(Transactions!$J:$J,ROW()-8)="",0,INDEX(Transactions!$O:$O,ROW()-8))</f>
        <v>0</v>
      </c>
    </row>
    <row r="1334" spans="2:6" x14ac:dyDescent="0.15">
      <c r="B1334">
        <f ca="1">IF(INDEX(Transactions!$J:$J,ROW()-8)="",TODAY(),INDEX(Transactions!$G:$G,ROW()-8))</f>
        <v>46229</v>
      </c>
      <c r="F1334">
        <f>IF(INDEX(Transactions!$J:$J,ROW()-8)="",0,INDEX(Transactions!$O:$O,ROW()-8))</f>
        <v>0</v>
      </c>
    </row>
    <row r="1335" spans="2:6" x14ac:dyDescent="0.15">
      <c r="B1335">
        <f ca="1">IF(INDEX(Transactions!$J:$J,ROW()-8)="",TODAY(),INDEX(Transactions!$G:$G,ROW()-8))</f>
        <v>46229</v>
      </c>
      <c r="F1335">
        <f>IF(INDEX(Transactions!$J:$J,ROW()-8)="",0,INDEX(Transactions!$O:$O,ROW()-8))</f>
        <v>0</v>
      </c>
    </row>
    <row r="1336" spans="2:6" x14ac:dyDescent="0.15">
      <c r="B1336">
        <f ca="1">IF(INDEX(Transactions!$J:$J,ROW()-8)="",TODAY(),INDEX(Transactions!$G:$G,ROW()-8))</f>
        <v>46229</v>
      </c>
      <c r="F1336">
        <f>IF(INDEX(Transactions!$J:$J,ROW()-8)="",0,INDEX(Transactions!$O:$O,ROW()-8))</f>
        <v>0</v>
      </c>
    </row>
    <row r="1337" spans="2:6" x14ac:dyDescent="0.15">
      <c r="B1337">
        <f ca="1">IF(INDEX(Transactions!$J:$J,ROW()-8)="",TODAY(),INDEX(Transactions!$G:$G,ROW()-8))</f>
        <v>46229</v>
      </c>
      <c r="F1337">
        <f>IF(INDEX(Transactions!$J:$J,ROW()-8)="",0,INDEX(Transactions!$O:$O,ROW()-8))</f>
        <v>0</v>
      </c>
    </row>
    <row r="1338" spans="2:6" x14ac:dyDescent="0.15">
      <c r="B1338">
        <f ca="1">IF(INDEX(Transactions!$J:$J,ROW()-8)="",TODAY(),INDEX(Transactions!$G:$G,ROW()-8))</f>
        <v>46229</v>
      </c>
      <c r="F1338">
        <f>IF(INDEX(Transactions!$J:$J,ROW()-8)="",0,INDEX(Transactions!$O:$O,ROW()-8))</f>
        <v>0</v>
      </c>
    </row>
    <row r="1339" spans="2:6" x14ac:dyDescent="0.15">
      <c r="B1339">
        <f ca="1">IF(INDEX(Transactions!$J:$J,ROW()-8)="",TODAY(),INDEX(Transactions!$G:$G,ROW()-8))</f>
        <v>46229</v>
      </c>
      <c r="F1339">
        <f>IF(INDEX(Transactions!$J:$J,ROW()-8)="",0,INDEX(Transactions!$O:$O,ROW()-8))</f>
        <v>0</v>
      </c>
    </row>
    <row r="1340" spans="2:6" x14ac:dyDescent="0.15">
      <c r="B1340">
        <f ca="1">IF(INDEX(Transactions!$J:$J,ROW()-8)="",TODAY(),INDEX(Transactions!$G:$G,ROW()-8))</f>
        <v>46229</v>
      </c>
      <c r="F1340">
        <f>IF(INDEX(Transactions!$J:$J,ROW()-8)="",0,INDEX(Transactions!$O:$O,ROW()-8))</f>
        <v>0</v>
      </c>
    </row>
    <row r="1341" spans="2:6" x14ac:dyDescent="0.15">
      <c r="B1341">
        <f ca="1">IF(INDEX(Transactions!$J:$J,ROW()-8)="",TODAY(),INDEX(Transactions!$G:$G,ROW()-8))</f>
        <v>46229</v>
      </c>
      <c r="F1341">
        <f>IF(INDEX(Transactions!$J:$J,ROW()-8)="",0,INDEX(Transactions!$O:$O,ROW()-8))</f>
        <v>0</v>
      </c>
    </row>
    <row r="1342" spans="2:6" x14ac:dyDescent="0.15">
      <c r="B1342">
        <f ca="1">IF(INDEX(Transactions!$J:$J,ROW()-8)="",TODAY(),INDEX(Transactions!$G:$G,ROW()-8))</f>
        <v>46229</v>
      </c>
      <c r="F1342">
        <f>IF(INDEX(Transactions!$J:$J,ROW()-8)="",0,INDEX(Transactions!$O:$O,ROW()-8))</f>
        <v>0</v>
      </c>
    </row>
    <row r="1343" spans="2:6" x14ac:dyDescent="0.15">
      <c r="B1343">
        <f ca="1">IF(INDEX(Transactions!$J:$J,ROW()-8)="",TODAY(),INDEX(Transactions!$G:$G,ROW()-8))</f>
        <v>46229</v>
      </c>
      <c r="F1343">
        <f>IF(INDEX(Transactions!$J:$J,ROW()-8)="",0,INDEX(Transactions!$O:$O,ROW()-8))</f>
        <v>0</v>
      </c>
    </row>
    <row r="1344" spans="2:6" x14ac:dyDescent="0.15">
      <c r="B1344">
        <f ca="1">IF(INDEX(Transactions!$J:$J,ROW()-8)="",TODAY(),INDEX(Transactions!$G:$G,ROW()-8))</f>
        <v>46229</v>
      </c>
      <c r="F1344">
        <f>IF(INDEX(Transactions!$J:$J,ROW()-8)="",0,INDEX(Transactions!$O:$O,ROW()-8))</f>
        <v>0</v>
      </c>
    </row>
    <row r="1345" spans="2:6" x14ac:dyDescent="0.15">
      <c r="B1345">
        <f ca="1">IF(INDEX(Transactions!$J:$J,ROW()-8)="",TODAY(),INDEX(Transactions!$G:$G,ROW()-8))</f>
        <v>46229</v>
      </c>
      <c r="F1345">
        <f>IF(INDEX(Transactions!$J:$J,ROW()-8)="",0,INDEX(Transactions!$O:$O,ROW()-8))</f>
        <v>0</v>
      </c>
    </row>
    <row r="1346" spans="2:6" x14ac:dyDescent="0.15">
      <c r="B1346">
        <f ca="1">IF(INDEX(Transactions!$J:$J,ROW()-8)="",TODAY(),INDEX(Transactions!$G:$G,ROW()-8))</f>
        <v>46229</v>
      </c>
      <c r="F1346">
        <f>IF(INDEX(Transactions!$J:$J,ROW()-8)="",0,INDEX(Transactions!$O:$O,ROW()-8))</f>
        <v>0</v>
      </c>
    </row>
    <row r="1347" spans="2:6" x14ac:dyDescent="0.15">
      <c r="B1347">
        <f ca="1">IF(INDEX(Transactions!$J:$J,ROW()-8)="",TODAY(),INDEX(Transactions!$G:$G,ROW()-8))</f>
        <v>46229</v>
      </c>
      <c r="F1347">
        <f>IF(INDEX(Transactions!$J:$J,ROW()-8)="",0,INDEX(Transactions!$O:$O,ROW()-8))</f>
        <v>0</v>
      </c>
    </row>
    <row r="1348" spans="2:6" x14ac:dyDescent="0.15">
      <c r="B1348">
        <f ca="1">IF(INDEX(Transactions!$J:$J,ROW()-8)="",TODAY(),INDEX(Transactions!$G:$G,ROW()-8))</f>
        <v>46229</v>
      </c>
      <c r="F1348">
        <f>IF(INDEX(Transactions!$J:$J,ROW()-8)="",0,INDEX(Transactions!$O:$O,ROW()-8))</f>
        <v>0</v>
      </c>
    </row>
    <row r="1349" spans="2:6" x14ac:dyDescent="0.15">
      <c r="B1349">
        <f ca="1">IF(INDEX(Transactions!$J:$J,ROW()-8)="",TODAY(),INDEX(Transactions!$G:$G,ROW()-8))</f>
        <v>46229</v>
      </c>
      <c r="F1349">
        <f>IF(INDEX(Transactions!$J:$J,ROW()-8)="",0,INDEX(Transactions!$O:$O,ROW()-8))</f>
        <v>0</v>
      </c>
    </row>
    <row r="1350" spans="2:6" x14ac:dyDescent="0.15">
      <c r="B1350">
        <f ca="1">IF(INDEX(Transactions!$J:$J,ROW()-8)="",TODAY(),INDEX(Transactions!$G:$G,ROW()-8))</f>
        <v>46229</v>
      </c>
      <c r="F1350">
        <f>IF(INDEX(Transactions!$J:$J,ROW()-8)="",0,INDEX(Transactions!$O:$O,ROW()-8))</f>
        <v>0</v>
      </c>
    </row>
    <row r="1351" spans="2:6" x14ac:dyDescent="0.15">
      <c r="B1351">
        <f ca="1">IF(INDEX(Transactions!$J:$J,ROW()-8)="",TODAY(),INDEX(Transactions!$G:$G,ROW()-8))</f>
        <v>46229</v>
      </c>
      <c r="F1351">
        <f>IF(INDEX(Transactions!$J:$J,ROW()-8)="",0,INDEX(Transactions!$O:$O,ROW()-8))</f>
        <v>0</v>
      </c>
    </row>
    <row r="1352" spans="2:6" x14ac:dyDescent="0.15">
      <c r="B1352">
        <f ca="1">IF(INDEX(Transactions!$J:$J,ROW()-8)="",TODAY(),INDEX(Transactions!$G:$G,ROW()-8))</f>
        <v>46229</v>
      </c>
      <c r="F1352">
        <f>IF(INDEX(Transactions!$J:$J,ROW()-8)="",0,INDEX(Transactions!$O:$O,ROW()-8))</f>
        <v>0</v>
      </c>
    </row>
    <row r="1353" spans="2:6" x14ac:dyDescent="0.15">
      <c r="B1353">
        <f ca="1">IF(INDEX(Transactions!$J:$J,ROW()-8)="",TODAY(),INDEX(Transactions!$G:$G,ROW()-8))</f>
        <v>46229</v>
      </c>
      <c r="F1353">
        <f>IF(INDEX(Transactions!$J:$J,ROW()-8)="",0,INDEX(Transactions!$O:$O,ROW()-8))</f>
        <v>0</v>
      </c>
    </row>
    <row r="1354" spans="2:6" x14ac:dyDescent="0.15">
      <c r="B1354">
        <f ca="1">IF(INDEX(Transactions!$J:$J,ROW()-8)="",TODAY(),INDEX(Transactions!$G:$G,ROW()-8))</f>
        <v>46229</v>
      </c>
      <c r="F1354">
        <f>IF(INDEX(Transactions!$J:$J,ROW()-8)="",0,INDEX(Transactions!$O:$O,ROW()-8))</f>
        <v>0</v>
      </c>
    </row>
    <row r="1355" spans="2:6" x14ac:dyDescent="0.15">
      <c r="B1355">
        <f ca="1">IF(INDEX(Transactions!$J:$J,ROW()-8)="",TODAY(),INDEX(Transactions!$G:$G,ROW()-8))</f>
        <v>46229</v>
      </c>
      <c r="F1355">
        <f>IF(INDEX(Transactions!$J:$J,ROW()-8)="",0,INDEX(Transactions!$O:$O,ROW()-8))</f>
        <v>0</v>
      </c>
    </row>
    <row r="1356" spans="2:6" x14ac:dyDescent="0.15">
      <c r="B1356">
        <f ca="1">IF(INDEX(Transactions!$J:$J,ROW()-8)="",TODAY(),INDEX(Transactions!$G:$G,ROW()-8))</f>
        <v>46229</v>
      </c>
      <c r="F1356">
        <f>IF(INDEX(Transactions!$J:$J,ROW()-8)="",0,INDEX(Transactions!$O:$O,ROW()-8))</f>
        <v>0</v>
      </c>
    </row>
    <row r="1357" spans="2:6" x14ac:dyDescent="0.15">
      <c r="B1357">
        <f ca="1">IF(INDEX(Transactions!$J:$J,ROW()-8)="",TODAY(),INDEX(Transactions!$G:$G,ROW()-8))</f>
        <v>46229</v>
      </c>
      <c r="F1357">
        <f>IF(INDEX(Transactions!$J:$J,ROW()-8)="",0,INDEX(Transactions!$O:$O,ROW()-8))</f>
        <v>0</v>
      </c>
    </row>
    <row r="1358" spans="2:6" x14ac:dyDescent="0.15">
      <c r="B1358">
        <f ca="1">IF(INDEX(Transactions!$J:$J,ROW()-8)="",TODAY(),INDEX(Transactions!$G:$G,ROW()-8))</f>
        <v>46229</v>
      </c>
      <c r="F1358">
        <f>IF(INDEX(Transactions!$J:$J,ROW()-8)="",0,INDEX(Transactions!$O:$O,ROW()-8))</f>
        <v>0</v>
      </c>
    </row>
    <row r="1359" spans="2:6" x14ac:dyDescent="0.15">
      <c r="B1359">
        <f ca="1">IF(INDEX(Transactions!$J:$J,ROW()-8)="",TODAY(),INDEX(Transactions!$G:$G,ROW()-8))</f>
        <v>46229</v>
      </c>
      <c r="F1359">
        <f>IF(INDEX(Transactions!$J:$J,ROW()-8)="",0,INDEX(Transactions!$O:$O,ROW()-8))</f>
        <v>0</v>
      </c>
    </row>
    <row r="1360" spans="2:6" x14ac:dyDescent="0.15">
      <c r="B1360">
        <f ca="1">IF(INDEX(Transactions!$J:$J,ROW()-8)="",TODAY(),INDEX(Transactions!$G:$G,ROW()-8))</f>
        <v>46229</v>
      </c>
      <c r="F1360">
        <f>IF(INDEX(Transactions!$J:$J,ROW()-8)="",0,INDEX(Transactions!$O:$O,ROW()-8))</f>
        <v>0</v>
      </c>
    </row>
    <row r="1361" spans="2:6" x14ac:dyDescent="0.15">
      <c r="B1361">
        <f ca="1">IF(INDEX(Transactions!$J:$J,ROW()-8)="",TODAY(),INDEX(Transactions!$G:$G,ROW()-8))</f>
        <v>46229</v>
      </c>
      <c r="F1361">
        <f>IF(INDEX(Transactions!$J:$J,ROW()-8)="",0,INDEX(Transactions!$O:$O,ROW()-8))</f>
        <v>0</v>
      </c>
    </row>
    <row r="1362" spans="2:6" x14ac:dyDescent="0.15">
      <c r="B1362">
        <f ca="1">IF(INDEX(Transactions!$J:$J,ROW()-8)="",TODAY(),INDEX(Transactions!$G:$G,ROW()-8))</f>
        <v>46229</v>
      </c>
      <c r="F1362">
        <f>IF(INDEX(Transactions!$J:$J,ROW()-8)="",0,INDEX(Transactions!$O:$O,ROW()-8))</f>
        <v>0</v>
      </c>
    </row>
    <row r="1363" spans="2:6" x14ac:dyDescent="0.15">
      <c r="B1363">
        <f ca="1">IF(INDEX(Transactions!$J:$J,ROW()-8)="",TODAY(),INDEX(Transactions!$G:$G,ROW()-8))</f>
        <v>46229</v>
      </c>
      <c r="F1363">
        <f>IF(INDEX(Transactions!$J:$J,ROW()-8)="",0,INDEX(Transactions!$O:$O,ROW()-8))</f>
        <v>0</v>
      </c>
    </row>
    <row r="1364" spans="2:6" x14ac:dyDescent="0.15">
      <c r="B1364">
        <f ca="1">IF(INDEX(Transactions!$J:$J,ROW()-8)="",TODAY(),INDEX(Transactions!$G:$G,ROW()-8))</f>
        <v>46229</v>
      </c>
      <c r="F1364">
        <f>IF(INDEX(Transactions!$J:$J,ROW()-8)="",0,INDEX(Transactions!$O:$O,ROW()-8))</f>
        <v>0</v>
      </c>
    </row>
    <row r="1365" spans="2:6" x14ac:dyDescent="0.15">
      <c r="B1365">
        <f ca="1">IF(INDEX(Transactions!$J:$J,ROW()-8)="",TODAY(),INDEX(Transactions!$G:$G,ROW()-8))</f>
        <v>46229</v>
      </c>
      <c r="F1365">
        <f>IF(INDEX(Transactions!$J:$J,ROW()-8)="",0,INDEX(Transactions!$O:$O,ROW()-8))</f>
        <v>0</v>
      </c>
    </row>
    <row r="1366" spans="2:6" x14ac:dyDescent="0.15">
      <c r="B1366">
        <f ca="1">IF(INDEX(Transactions!$J:$J,ROW()-8)="",TODAY(),INDEX(Transactions!$G:$G,ROW()-8))</f>
        <v>46229</v>
      </c>
      <c r="F1366">
        <f>IF(INDEX(Transactions!$J:$J,ROW()-8)="",0,INDEX(Transactions!$O:$O,ROW()-8))</f>
        <v>0</v>
      </c>
    </row>
    <row r="1367" spans="2:6" x14ac:dyDescent="0.15">
      <c r="B1367">
        <f ca="1">IF(INDEX(Transactions!$J:$J,ROW()-8)="",TODAY(),INDEX(Transactions!$G:$G,ROW()-8))</f>
        <v>46229</v>
      </c>
      <c r="F1367">
        <f>IF(INDEX(Transactions!$J:$J,ROW()-8)="",0,INDEX(Transactions!$O:$O,ROW()-8))</f>
        <v>0</v>
      </c>
    </row>
    <row r="1368" spans="2:6" x14ac:dyDescent="0.15">
      <c r="B1368">
        <f ca="1">IF(INDEX(Transactions!$J:$J,ROW()-8)="",TODAY(),INDEX(Transactions!$G:$G,ROW()-8))</f>
        <v>46229</v>
      </c>
      <c r="F1368">
        <f>IF(INDEX(Transactions!$J:$J,ROW()-8)="",0,INDEX(Transactions!$O:$O,ROW()-8))</f>
        <v>0</v>
      </c>
    </row>
    <row r="1369" spans="2:6" x14ac:dyDescent="0.15">
      <c r="B1369">
        <f ca="1">IF(INDEX(Transactions!$J:$J,ROW()-8)="",TODAY(),INDEX(Transactions!$G:$G,ROW()-8))</f>
        <v>46229</v>
      </c>
      <c r="F1369">
        <f>IF(INDEX(Transactions!$J:$J,ROW()-8)="",0,INDEX(Transactions!$O:$O,ROW()-8))</f>
        <v>0</v>
      </c>
    </row>
    <row r="1370" spans="2:6" x14ac:dyDescent="0.15">
      <c r="B1370">
        <f ca="1">IF(INDEX(Transactions!$J:$J,ROW()-8)="",TODAY(),INDEX(Transactions!$G:$G,ROW()-8))</f>
        <v>46229</v>
      </c>
      <c r="F1370">
        <f>IF(INDEX(Transactions!$J:$J,ROW()-8)="",0,INDEX(Transactions!$O:$O,ROW()-8))</f>
        <v>0</v>
      </c>
    </row>
    <row r="1371" spans="2:6" x14ac:dyDescent="0.15">
      <c r="B1371">
        <f ca="1">IF(INDEX(Transactions!$J:$J,ROW()-8)="",TODAY(),INDEX(Transactions!$G:$G,ROW()-8))</f>
        <v>46229</v>
      </c>
      <c r="F1371">
        <f>IF(INDEX(Transactions!$J:$J,ROW()-8)="",0,INDEX(Transactions!$O:$O,ROW()-8))</f>
        <v>0</v>
      </c>
    </row>
    <row r="1372" spans="2:6" x14ac:dyDescent="0.15">
      <c r="B1372">
        <f ca="1">IF(INDEX(Transactions!$J:$J,ROW()-8)="",TODAY(),INDEX(Transactions!$G:$G,ROW()-8))</f>
        <v>46229</v>
      </c>
      <c r="F1372">
        <f>IF(INDEX(Transactions!$J:$J,ROW()-8)="",0,INDEX(Transactions!$O:$O,ROW()-8))</f>
        <v>0</v>
      </c>
    </row>
    <row r="1373" spans="2:6" x14ac:dyDescent="0.15">
      <c r="B1373">
        <f ca="1">IF(INDEX(Transactions!$J:$J,ROW()-8)="",TODAY(),INDEX(Transactions!$G:$G,ROW()-8))</f>
        <v>46229</v>
      </c>
      <c r="F1373">
        <f>IF(INDEX(Transactions!$J:$J,ROW()-8)="",0,INDEX(Transactions!$O:$O,ROW()-8))</f>
        <v>0</v>
      </c>
    </row>
    <row r="1374" spans="2:6" x14ac:dyDescent="0.15">
      <c r="B1374">
        <f ca="1">IF(INDEX(Transactions!$J:$J,ROW()-8)="",TODAY(),INDEX(Transactions!$G:$G,ROW()-8))</f>
        <v>46229</v>
      </c>
      <c r="F1374">
        <f>IF(INDEX(Transactions!$J:$J,ROW()-8)="",0,INDEX(Transactions!$O:$O,ROW()-8))</f>
        <v>0</v>
      </c>
    </row>
    <row r="1375" spans="2:6" x14ac:dyDescent="0.15">
      <c r="B1375">
        <f ca="1">IF(INDEX(Transactions!$J:$J,ROW()-8)="",TODAY(),INDEX(Transactions!$G:$G,ROW()-8))</f>
        <v>46229</v>
      </c>
      <c r="F1375">
        <f>IF(INDEX(Transactions!$J:$J,ROW()-8)="",0,INDEX(Transactions!$O:$O,ROW()-8))</f>
        <v>0</v>
      </c>
    </row>
    <row r="1376" spans="2:6" x14ac:dyDescent="0.15">
      <c r="B1376">
        <f ca="1">IF(INDEX(Transactions!$J:$J,ROW()-8)="",TODAY(),INDEX(Transactions!$G:$G,ROW()-8))</f>
        <v>46229</v>
      </c>
      <c r="F1376">
        <f>IF(INDEX(Transactions!$J:$J,ROW()-8)="",0,INDEX(Transactions!$O:$O,ROW()-8))</f>
        <v>0</v>
      </c>
    </row>
    <row r="1377" spans="2:6" x14ac:dyDescent="0.15">
      <c r="B1377">
        <f ca="1">IF(INDEX(Transactions!$J:$J,ROW()-8)="",TODAY(),INDEX(Transactions!$G:$G,ROW()-8))</f>
        <v>46229</v>
      </c>
      <c r="F1377">
        <f>IF(INDEX(Transactions!$J:$J,ROW()-8)="",0,INDEX(Transactions!$O:$O,ROW()-8))</f>
        <v>0</v>
      </c>
    </row>
    <row r="1378" spans="2:6" x14ac:dyDescent="0.15">
      <c r="B1378">
        <f ca="1">IF(INDEX(Transactions!$J:$J,ROW()-8)="",TODAY(),INDEX(Transactions!$G:$G,ROW()-8))</f>
        <v>46229</v>
      </c>
      <c r="F1378">
        <f>IF(INDEX(Transactions!$J:$J,ROW()-8)="",0,INDEX(Transactions!$O:$O,ROW()-8))</f>
        <v>0</v>
      </c>
    </row>
    <row r="1379" spans="2:6" x14ac:dyDescent="0.15">
      <c r="B1379">
        <f ca="1">IF(INDEX(Transactions!$J:$J,ROW()-8)="",TODAY(),INDEX(Transactions!$G:$G,ROW()-8))</f>
        <v>46229</v>
      </c>
      <c r="F1379">
        <f>IF(INDEX(Transactions!$J:$J,ROW()-8)="",0,INDEX(Transactions!$O:$O,ROW()-8))</f>
        <v>0</v>
      </c>
    </row>
    <row r="1380" spans="2:6" x14ac:dyDescent="0.15">
      <c r="B1380">
        <f ca="1">IF(INDEX(Transactions!$J:$J,ROW()-8)="",TODAY(),INDEX(Transactions!$G:$G,ROW()-8))</f>
        <v>46229</v>
      </c>
      <c r="F1380">
        <f>IF(INDEX(Transactions!$J:$J,ROW()-8)="",0,INDEX(Transactions!$O:$O,ROW()-8))</f>
        <v>0</v>
      </c>
    </row>
    <row r="1381" spans="2:6" x14ac:dyDescent="0.15">
      <c r="B1381">
        <f ca="1">IF(INDEX(Transactions!$J:$J,ROW()-8)="",TODAY(),INDEX(Transactions!$G:$G,ROW()-8))</f>
        <v>46229</v>
      </c>
      <c r="F1381">
        <f>IF(INDEX(Transactions!$J:$J,ROW()-8)="",0,INDEX(Transactions!$O:$O,ROW()-8))</f>
        <v>0</v>
      </c>
    </row>
    <row r="1382" spans="2:6" x14ac:dyDescent="0.15">
      <c r="B1382">
        <f ca="1">IF(INDEX(Transactions!$J:$J,ROW()-8)="",TODAY(),INDEX(Transactions!$G:$G,ROW()-8))</f>
        <v>46229</v>
      </c>
      <c r="F1382">
        <f>IF(INDEX(Transactions!$J:$J,ROW()-8)="",0,INDEX(Transactions!$O:$O,ROW()-8))</f>
        <v>0</v>
      </c>
    </row>
    <row r="1383" spans="2:6" x14ac:dyDescent="0.15">
      <c r="B1383">
        <f ca="1">IF(INDEX(Transactions!$J:$J,ROW()-8)="",TODAY(),INDEX(Transactions!$G:$G,ROW()-8))</f>
        <v>46229</v>
      </c>
      <c r="F1383">
        <f>IF(INDEX(Transactions!$J:$J,ROW()-8)="",0,INDEX(Transactions!$O:$O,ROW()-8))</f>
        <v>0</v>
      </c>
    </row>
    <row r="1384" spans="2:6" x14ac:dyDescent="0.15">
      <c r="B1384">
        <f ca="1">IF(INDEX(Transactions!$J:$J,ROW()-8)="",TODAY(),INDEX(Transactions!$G:$G,ROW()-8))</f>
        <v>46229</v>
      </c>
      <c r="F1384">
        <f>IF(INDEX(Transactions!$J:$J,ROW()-8)="",0,INDEX(Transactions!$O:$O,ROW()-8))</f>
        <v>0</v>
      </c>
    </row>
    <row r="1385" spans="2:6" x14ac:dyDescent="0.15">
      <c r="B1385">
        <f ca="1">IF(INDEX(Transactions!$J:$J,ROW()-8)="",TODAY(),INDEX(Transactions!$G:$G,ROW()-8))</f>
        <v>46229</v>
      </c>
      <c r="F1385">
        <f>IF(INDEX(Transactions!$J:$J,ROW()-8)="",0,INDEX(Transactions!$O:$O,ROW()-8))</f>
        <v>0</v>
      </c>
    </row>
    <row r="1386" spans="2:6" x14ac:dyDescent="0.15">
      <c r="B1386">
        <f ca="1">IF(INDEX(Transactions!$J:$J,ROW()-8)="",TODAY(),INDEX(Transactions!$G:$G,ROW()-8))</f>
        <v>46229</v>
      </c>
      <c r="F1386">
        <f>IF(INDEX(Transactions!$J:$J,ROW()-8)="",0,INDEX(Transactions!$O:$O,ROW()-8))</f>
        <v>0</v>
      </c>
    </row>
    <row r="1387" spans="2:6" x14ac:dyDescent="0.15">
      <c r="B1387">
        <f ca="1">IF(INDEX(Transactions!$J:$J,ROW()-8)="",TODAY(),INDEX(Transactions!$G:$G,ROW()-8))</f>
        <v>46229</v>
      </c>
      <c r="F1387">
        <f>IF(INDEX(Transactions!$J:$J,ROW()-8)="",0,INDEX(Transactions!$O:$O,ROW()-8))</f>
        <v>0</v>
      </c>
    </row>
    <row r="1388" spans="2:6" x14ac:dyDescent="0.15">
      <c r="B1388">
        <f ca="1">IF(INDEX(Transactions!$J:$J,ROW()-8)="",TODAY(),INDEX(Transactions!$G:$G,ROW()-8))</f>
        <v>46229</v>
      </c>
      <c r="F1388">
        <f>IF(INDEX(Transactions!$J:$J,ROW()-8)="",0,INDEX(Transactions!$O:$O,ROW()-8))</f>
        <v>0</v>
      </c>
    </row>
    <row r="1389" spans="2:6" x14ac:dyDescent="0.15">
      <c r="B1389">
        <f ca="1">IF(INDEX(Transactions!$J:$J,ROW()-8)="",TODAY(),INDEX(Transactions!$G:$G,ROW()-8))</f>
        <v>46229</v>
      </c>
      <c r="F1389">
        <f>IF(INDEX(Transactions!$J:$J,ROW()-8)="",0,INDEX(Transactions!$O:$O,ROW()-8))</f>
        <v>0</v>
      </c>
    </row>
    <row r="1390" spans="2:6" x14ac:dyDescent="0.15">
      <c r="B1390">
        <f ca="1">IF(INDEX(Transactions!$J:$J,ROW()-8)="",TODAY(),INDEX(Transactions!$G:$G,ROW()-8))</f>
        <v>46229</v>
      </c>
      <c r="F1390">
        <f>IF(INDEX(Transactions!$J:$J,ROW()-8)="",0,INDEX(Transactions!$O:$O,ROW()-8))</f>
        <v>0</v>
      </c>
    </row>
    <row r="1391" spans="2:6" x14ac:dyDescent="0.15">
      <c r="B1391">
        <f ca="1">IF(INDEX(Transactions!$J:$J,ROW()-8)="",TODAY(),INDEX(Transactions!$G:$G,ROW()-8))</f>
        <v>46229</v>
      </c>
      <c r="F1391">
        <f>IF(INDEX(Transactions!$J:$J,ROW()-8)="",0,INDEX(Transactions!$O:$O,ROW()-8))</f>
        <v>0</v>
      </c>
    </row>
    <row r="1392" spans="2:6" x14ac:dyDescent="0.15">
      <c r="B1392">
        <f ca="1">IF(INDEX(Transactions!$J:$J,ROW()-8)="",TODAY(),INDEX(Transactions!$G:$G,ROW()-8))</f>
        <v>46229</v>
      </c>
      <c r="F1392">
        <f>IF(INDEX(Transactions!$J:$J,ROW()-8)="",0,INDEX(Transactions!$O:$O,ROW()-8))</f>
        <v>0</v>
      </c>
    </row>
    <row r="1393" spans="2:6" x14ac:dyDescent="0.15">
      <c r="B1393">
        <f ca="1">IF(INDEX(Transactions!$J:$J,ROW()-8)="",TODAY(),INDEX(Transactions!$G:$G,ROW()-8))</f>
        <v>46229</v>
      </c>
      <c r="F1393">
        <f>IF(INDEX(Transactions!$J:$J,ROW()-8)="",0,INDEX(Transactions!$O:$O,ROW()-8))</f>
        <v>0</v>
      </c>
    </row>
    <row r="1394" spans="2:6" x14ac:dyDescent="0.15">
      <c r="B1394">
        <f ca="1">IF(INDEX(Transactions!$J:$J,ROW()-8)="",TODAY(),INDEX(Transactions!$G:$G,ROW()-8))</f>
        <v>46229</v>
      </c>
      <c r="F1394">
        <f>IF(INDEX(Transactions!$J:$J,ROW()-8)="",0,INDEX(Transactions!$O:$O,ROW()-8))</f>
        <v>0</v>
      </c>
    </row>
    <row r="1395" spans="2:6" x14ac:dyDescent="0.15">
      <c r="B1395">
        <f ca="1">IF(INDEX(Transactions!$J:$J,ROW()-8)="",TODAY(),INDEX(Transactions!$G:$G,ROW()-8))</f>
        <v>46229</v>
      </c>
      <c r="F1395">
        <f>IF(INDEX(Transactions!$J:$J,ROW()-8)="",0,INDEX(Transactions!$O:$O,ROW()-8))</f>
        <v>0</v>
      </c>
    </row>
    <row r="1396" spans="2:6" x14ac:dyDescent="0.15">
      <c r="B1396">
        <f ca="1">IF(INDEX(Transactions!$J:$J,ROW()-8)="",TODAY(),INDEX(Transactions!$G:$G,ROW()-8))</f>
        <v>46229</v>
      </c>
      <c r="F1396">
        <f>IF(INDEX(Transactions!$J:$J,ROW()-8)="",0,INDEX(Transactions!$O:$O,ROW()-8))</f>
        <v>0</v>
      </c>
    </row>
    <row r="1397" spans="2:6" x14ac:dyDescent="0.15">
      <c r="B1397">
        <f ca="1">IF(INDEX(Transactions!$J:$J,ROW()-8)="",TODAY(),INDEX(Transactions!$G:$G,ROW()-8))</f>
        <v>46229</v>
      </c>
      <c r="F1397">
        <f>IF(INDEX(Transactions!$J:$J,ROW()-8)="",0,INDEX(Transactions!$O:$O,ROW()-8))</f>
        <v>0</v>
      </c>
    </row>
    <row r="1398" spans="2:6" x14ac:dyDescent="0.15">
      <c r="B1398">
        <f ca="1">IF(INDEX(Transactions!$J:$J,ROW()-8)="",TODAY(),INDEX(Transactions!$G:$G,ROW()-8))</f>
        <v>46229</v>
      </c>
      <c r="F1398">
        <f>IF(INDEX(Transactions!$J:$J,ROW()-8)="",0,INDEX(Transactions!$O:$O,ROW()-8))</f>
        <v>0</v>
      </c>
    </row>
    <row r="1399" spans="2:6" x14ac:dyDescent="0.15">
      <c r="B1399">
        <f ca="1">IF(INDEX(Transactions!$J:$J,ROW()-8)="",TODAY(),INDEX(Transactions!$G:$G,ROW()-8))</f>
        <v>46229</v>
      </c>
      <c r="F1399">
        <f>IF(INDEX(Transactions!$J:$J,ROW()-8)="",0,INDEX(Transactions!$O:$O,ROW()-8))</f>
        <v>0</v>
      </c>
    </row>
    <row r="1400" spans="2:6" x14ac:dyDescent="0.15">
      <c r="B1400">
        <f ca="1">IF(INDEX(Transactions!$J:$J,ROW()-8)="",TODAY(),INDEX(Transactions!$G:$G,ROW()-8))</f>
        <v>46229</v>
      </c>
      <c r="F1400">
        <f>IF(INDEX(Transactions!$J:$J,ROW()-8)="",0,INDEX(Transactions!$O:$O,ROW()-8))</f>
        <v>0</v>
      </c>
    </row>
    <row r="1401" spans="2:6" x14ac:dyDescent="0.15">
      <c r="B1401">
        <f ca="1">IF(INDEX(Transactions!$J:$J,ROW()-8)="",TODAY(),INDEX(Transactions!$G:$G,ROW()-8))</f>
        <v>46229</v>
      </c>
      <c r="F1401">
        <f>IF(INDEX(Transactions!$J:$J,ROW()-8)="",0,INDEX(Transactions!$O:$O,ROW()-8))</f>
        <v>0</v>
      </c>
    </row>
    <row r="1402" spans="2:6" x14ac:dyDescent="0.15">
      <c r="B1402">
        <f ca="1">IF(INDEX(Transactions!$J:$J,ROW()-8)="",TODAY(),INDEX(Transactions!$G:$G,ROW()-8))</f>
        <v>46229</v>
      </c>
      <c r="F1402">
        <f>IF(INDEX(Transactions!$J:$J,ROW()-8)="",0,INDEX(Transactions!$O:$O,ROW()-8))</f>
        <v>0</v>
      </c>
    </row>
    <row r="1403" spans="2:6" x14ac:dyDescent="0.15">
      <c r="B1403">
        <f ca="1">IF(INDEX(Transactions!$J:$J,ROW()-8)="",TODAY(),INDEX(Transactions!$G:$G,ROW()-8))</f>
        <v>46229</v>
      </c>
      <c r="F1403">
        <f>IF(INDEX(Transactions!$J:$J,ROW()-8)="",0,INDEX(Transactions!$O:$O,ROW()-8))</f>
        <v>0</v>
      </c>
    </row>
    <row r="1404" spans="2:6" x14ac:dyDescent="0.15">
      <c r="B1404">
        <f ca="1">IF(INDEX(Transactions!$J:$J,ROW()-8)="",TODAY(),INDEX(Transactions!$G:$G,ROW()-8))</f>
        <v>46229</v>
      </c>
      <c r="F1404">
        <f>IF(INDEX(Transactions!$J:$J,ROW()-8)="",0,INDEX(Transactions!$O:$O,ROW()-8))</f>
        <v>0</v>
      </c>
    </row>
    <row r="1405" spans="2:6" x14ac:dyDescent="0.15">
      <c r="B1405">
        <f ca="1">IF(INDEX(Transactions!$J:$J,ROW()-8)="",TODAY(),INDEX(Transactions!$G:$G,ROW()-8))</f>
        <v>46229</v>
      </c>
      <c r="F1405">
        <f>IF(INDEX(Transactions!$J:$J,ROW()-8)="",0,INDEX(Transactions!$O:$O,ROW()-8))</f>
        <v>0</v>
      </c>
    </row>
    <row r="1406" spans="2:6" x14ac:dyDescent="0.15">
      <c r="B1406">
        <f ca="1">IF(INDEX(Transactions!$J:$J,ROW()-8)="",TODAY(),INDEX(Transactions!$G:$G,ROW()-8))</f>
        <v>46229</v>
      </c>
      <c r="F1406">
        <f>IF(INDEX(Transactions!$J:$J,ROW()-8)="",0,INDEX(Transactions!$O:$O,ROW()-8))</f>
        <v>0</v>
      </c>
    </row>
    <row r="1407" spans="2:6" x14ac:dyDescent="0.15">
      <c r="B1407">
        <f ca="1">IF(INDEX(Transactions!$J:$J,ROW()-8)="",TODAY(),INDEX(Transactions!$G:$G,ROW()-8))</f>
        <v>46229</v>
      </c>
      <c r="F1407">
        <f>IF(INDEX(Transactions!$J:$J,ROW()-8)="",0,INDEX(Transactions!$O:$O,ROW()-8))</f>
        <v>0</v>
      </c>
    </row>
    <row r="1408" spans="2:6" x14ac:dyDescent="0.15">
      <c r="B1408">
        <f ca="1">IF(INDEX(Transactions!$J:$J,ROW()-8)="",TODAY(),INDEX(Transactions!$G:$G,ROW()-8))</f>
        <v>46229</v>
      </c>
      <c r="F1408">
        <f>IF(INDEX(Transactions!$J:$J,ROW()-8)="",0,INDEX(Transactions!$O:$O,ROW()-8))</f>
        <v>0</v>
      </c>
    </row>
    <row r="1409" spans="2:6" x14ac:dyDescent="0.15">
      <c r="B1409">
        <f ca="1">IF(INDEX(Transactions!$J:$J,ROW()-8)="",TODAY(),INDEX(Transactions!$G:$G,ROW()-8))</f>
        <v>46229</v>
      </c>
      <c r="F1409">
        <f>IF(INDEX(Transactions!$J:$J,ROW()-8)="",0,INDEX(Transactions!$O:$O,ROW()-8))</f>
        <v>0</v>
      </c>
    </row>
    <row r="1410" spans="2:6" x14ac:dyDescent="0.15">
      <c r="B1410">
        <f ca="1">IF(INDEX(Transactions!$J:$J,ROW()-8)="",TODAY(),INDEX(Transactions!$G:$G,ROW()-8))</f>
        <v>46229</v>
      </c>
      <c r="F1410">
        <f>IF(INDEX(Transactions!$J:$J,ROW()-8)="",0,INDEX(Transactions!$O:$O,ROW()-8))</f>
        <v>0</v>
      </c>
    </row>
    <row r="1411" spans="2:6" x14ac:dyDescent="0.15">
      <c r="B1411">
        <f ca="1">IF(INDEX(Transactions!$J:$J,ROW()-8)="",TODAY(),INDEX(Transactions!$G:$G,ROW()-8))</f>
        <v>46229</v>
      </c>
      <c r="F1411">
        <f>IF(INDEX(Transactions!$J:$J,ROW()-8)="",0,INDEX(Transactions!$O:$O,ROW()-8))</f>
        <v>0</v>
      </c>
    </row>
    <row r="1412" spans="2:6" x14ac:dyDescent="0.15">
      <c r="B1412">
        <f ca="1">IF(INDEX(Transactions!$J:$J,ROW()-8)="",TODAY(),INDEX(Transactions!$G:$G,ROW()-8))</f>
        <v>46229</v>
      </c>
      <c r="F1412">
        <f>IF(INDEX(Transactions!$J:$J,ROW()-8)="",0,INDEX(Transactions!$O:$O,ROW()-8))</f>
        <v>0</v>
      </c>
    </row>
    <row r="1413" spans="2:6" x14ac:dyDescent="0.15">
      <c r="B1413">
        <f ca="1">IF(INDEX(Transactions!$J:$J,ROW()-8)="",TODAY(),INDEX(Transactions!$G:$G,ROW()-8))</f>
        <v>46229</v>
      </c>
      <c r="F1413">
        <f>IF(INDEX(Transactions!$J:$J,ROW()-8)="",0,INDEX(Transactions!$O:$O,ROW()-8))</f>
        <v>0</v>
      </c>
    </row>
    <row r="1414" spans="2:6" x14ac:dyDescent="0.15">
      <c r="B1414">
        <f ca="1">IF(INDEX(Transactions!$J:$J,ROW()-8)="",TODAY(),INDEX(Transactions!$G:$G,ROW()-8))</f>
        <v>46229</v>
      </c>
      <c r="F1414">
        <f>IF(INDEX(Transactions!$J:$J,ROW()-8)="",0,INDEX(Transactions!$O:$O,ROW()-8))</f>
        <v>0</v>
      </c>
    </row>
    <row r="1415" spans="2:6" x14ac:dyDescent="0.15">
      <c r="B1415">
        <f ca="1">IF(INDEX(Transactions!$J:$J,ROW()-8)="",TODAY(),INDEX(Transactions!$G:$G,ROW()-8))</f>
        <v>46229</v>
      </c>
      <c r="F1415">
        <f>IF(INDEX(Transactions!$J:$J,ROW()-8)="",0,INDEX(Transactions!$O:$O,ROW()-8))</f>
        <v>0</v>
      </c>
    </row>
    <row r="1416" spans="2:6" x14ac:dyDescent="0.15">
      <c r="B1416">
        <f ca="1">IF(INDEX(Transactions!$J:$J,ROW()-8)="",TODAY(),INDEX(Transactions!$G:$G,ROW()-8))</f>
        <v>46229</v>
      </c>
      <c r="F1416">
        <f>IF(INDEX(Transactions!$J:$J,ROW()-8)="",0,INDEX(Transactions!$O:$O,ROW()-8))</f>
        <v>0</v>
      </c>
    </row>
    <row r="1417" spans="2:6" x14ac:dyDescent="0.15">
      <c r="B1417">
        <f ca="1">IF(INDEX(Transactions!$J:$J,ROW()-8)="",TODAY(),INDEX(Transactions!$G:$G,ROW()-8))</f>
        <v>46229</v>
      </c>
      <c r="F1417">
        <f>IF(INDEX(Transactions!$J:$J,ROW()-8)="",0,INDEX(Transactions!$O:$O,ROW()-8))</f>
        <v>0</v>
      </c>
    </row>
    <row r="1418" spans="2:6" x14ac:dyDescent="0.15">
      <c r="B1418">
        <f ca="1">IF(INDEX(Transactions!$J:$J,ROW()-8)="",TODAY(),INDEX(Transactions!$G:$G,ROW()-8))</f>
        <v>46229</v>
      </c>
      <c r="F1418">
        <f>IF(INDEX(Transactions!$J:$J,ROW()-8)="",0,INDEX(Transactions!$O:$O,ROW()-8))</f>
        <v>0</v>
      </c>
    </row>
    <row r="1419" spans="2:6" x14ac:dyDescent="0.15">
      <c r="B1419">
        <f ca="1">IF(INDEX(Transactions!$J:$J,ROW()-8)="",TODAY(),INDEX(Transactions!$G:$G,ROW()-8))</f>
        <v>46229</v>
      </c>
      <c r="F1419">
        <f>IF(INDEX(Transactions!$J:$J,ROW()-8)="",0,INDEX(Transactions!$O:$O,ROW()-8))</f>
        <v>0</v>
      </c>
    </row>
    <row r="1420" spans="2:6" x14ac:dyDescent="0.15">
      <c r="B1420">
        <f ca="1">IF(INDEX(Transactions!$J:$J,ROW()-8)="",TODAY(),INDEX(Transactions!$G:$G,ROW()-8))</f>
        <v>46229</v>
      </c>
      <c r="F1420">
        <f>IF(INDEX(Transactions!$J:$J,ROW()-8)="",0,INDEX(Transactions!$O:$O,ROW()-8))</f>
        <v>0</v>
      </c>
    </row>
    <row r="1421" spans="2:6" x14ac:dyDescent="0.15">
      <c r="B1421">
        <f ca="1">IF(INDEX(Transactions!$J:$J,ROW()-8)="",TODAY(),INDEX(Transactions!$G:$G,ROW()-8))</f>
        <v>46229</v>
      </c>
      <c r="F1421">
        <f>IF(INDEX(Transactions!$J:$J,ROW()-8)="",0,INDEX(Transactions!$O:$O,ROW()-8))</f>
        <v>0</v>
      </c>
    </row>
    <row r="1422" spans="2:6" x14ac:dyDescent="0.15">
      <c r="B1422">
        <f ca="1">IF(INDEX(Transactions!$J:$J,ROW()-8)="",TODAY(),INDEX(Transactions!$G:$G,ROW()-8))</f>
        <v>46229</v>
      </c>
      <c r="F1422">
        <f>IF(INDEX(Transactions!$J:$J,ROW()-8)="",0,INDEX(Transactions!$O:$O,ROW()-8))</f>
        <v>0</v>
      </c>
    </row>
    <row r="1423" spans="2:6" x14ac:dyDescent="0.15">
      <c r="B1423">
        <f ca="1">IF(INDEX(Transactions!$J:$J,ROW()-8)="",TODAY(),INDEX(Transactions!$G:$G,ROW()-8))</f>
        <v>46229</v>
      </c>
      <c r="F1423">
        <f>IF(INDEX(Transactions!$J:$J,ROW()-8)="",0,INDEX(Transactions!$O:$O,ROW()-8))</f>
        <v>0</v>
      </c>
    </row>
    <row r="1424" spans="2:6" x14ac:dyDescent="0.15">
      <c r="B1424">
        <f ca="1">IF(INDEX(Transactions!$J:$J,ROW()-8)="",TODAY(),INDEX(Transactions!$G:$G,ROW()-8))</f>
        <v>46229</v>
      </c>
      <c r="F1424">
        <f>IF(INDEX(Transactions!$J:$J,ROW()-8)="",0,INDEX(Transactions!$O:$O,ROW()-8))</f>
        <v>0</v>
      </c>
    </row>
    <row r="1425" spans="2:6" x14ac:dyDescent="0.15">
      <c r="B1425">
        <f ca="1">IF(INDEX(Transactions!$J:$J,ROW()-8)="",TODAY(),INDEX(Transactions!$G:$G,ROW()-8))</f>
        <v>46229</v>
      </c>
      <c r="F1425">
        <f>IF(INDEX(Transactions!$J:$J,ROW()-8)="",0,INDEX(Transactions!$O:$O,ROW()-8))</f>
        <v>0</v>
      </c>
    </row>
    <row r="1426" spans="2:6" x14ac:dyDescent="0.15">
      <c r="B1426">
        <f ca="1">IF(INDEX(Transactions!$J:$J,ROW()-8)="",TODAY(),INDEX(Transactions!$G:$G,ROW()-8))</f>
        <v>46229</v>
      </c>
      <c r="F1426">
        <f>IF(INDEX(Transactions!$J:$J,ROW()-8)="",0,INDEX(Transactions!$O:$O,ROW()-8))</f>
        <v>0</v>
      </c>
    </row>
    <row r="1427" spans="2:6" x14ac:dyDescent="0.15">
      <c r="B1427">
        <f ca="1">IF(INDEX(Transactions!$J:$J,ROW()-8)="",TODAY(),INDEX(Transactions!$G:$G,ROW()-8))</f>
        <v>46229</v>
      </c>
      <c r="F1427">
        <f>IF(INDEX(Transactions!$J:$J,ROW()-8)="",0,INDEX(Transactions!$O:$O,ROW()-8))</f>
        <v>0</v>
      </c>
    </row>
    <row r="1428" spans="2:6" x14ac:dyDescent="0.15">
      <c r="B1428">
        <f ca="1">IF(INDEX(Transactions!$J:$J,ROW()-8)="",TODAY(),INDEX(Transactions!$G:$G,ROW()-8))</f>
        <v>46229</v>
      </c>
      <c r="F1428">
        <f>IF(INDEX(Transactions!$J:$J,ROW()-8)="",0,INDEX(Transactions!$O:$O,ROW()-8))</f>
        <v>0</v>
      </c>
    </row>
    <row r="1429" spans="2:6" x14ac:dyDescent="0.15">
      <c r="B1429">
        <f ca="1">IF(INDEX(Transactions!$J:$J,ROW()-8)="",TODAY(),INDEX(Transactions!$G:$G,ROW()-8))</f>
        <v>46229</v>
      </c>
      <c r="F1429">
        <f>IF(INDEX(Transactions!$J:$J,ROW()-8)="",0,INDEX(Transactions!$O:$O,ROW()-8))</f>
        <v>0</v>
      </c>
    </row>
    <row r="1430" spans="2:6" x14ac:dyDescent="0.15">
      <c r="B1430">
        <f ca="1">IF(INDEX(Transactions!$J:$J,ROW()-8)="",TODAY(),INDEX(Transactions!$G:$G,ROW()-8))</f>
        <v>46229</v>
      </c>
      <c r="F1430">
        <f>IF(INDEX(Transactions!$J:$J,ROW()-8)="",0,INDEX(Transactions!$O:$O,ROW()-8))</f>
        <v>0</v>
      </c>
    </row>
    <row r="1431" spans="2:6" x14ac:dyDescent="0.15">
      <c r="B1431">
        <f ca="1">IF(INDEX(Transactions!$J:$J,ROW()-8)="",TODAY(),INDEX(Transactions!$G:$G,ROW()-8))</f>
        <v>46229</v>
      </c>
      <c r="F1431">
        <f>IF(INDEX(Transactions!$J:$J,ROW()-8)="",0,INDEX(Transactions!$O:$O,ROW()-8))</f>
        <v>0</v>
      </c>
    </row>
    <row r="1432" spans="2:6" x14ac:dyDescent="0.15">
      <c r="B1432">
        <f ca="1">IF(INDEX(Transactions!$J:$J,ROW()-8)="",TODAY(),INDEX(Transactions!$G:$G,ROW()-8))</f>
        <v>46229</v>
      </c>
      <c r="F1432">
        <f>IF(INDEX(Transactions!$J:$J,ROW()-8)="",0,INDEX(Transactions!$O:$O,ROW()-8))</f>
        <v>0</v>
      </c>
    </row>
    <row r="1433" spans="2:6" x14ac:dyDescent="0.15">
      <c r="B1433">
        <f ca="1">IF(INDEX(Transactions!$J:$J,ROW()-8)="",TODAY(),INDEX(Transactions!$G:$G,ROW()-8))</f>
        <v>46229</v>
      </c>
      <c r="F1433">
        <f>IF(INDEX(Transactions!$J:$J,ROW()-8)="",0,INDEX(Transactions!$O:$O,ROW()-8))</f>
        <v>0</v>
      </c>
    </row>
    <row r="1434" spans="2:6" x14ac:dyDescent="0.15">
      <c r="B1434">
        <f ca="1">IF(INDEX(Transactions!$J:$J,ROW()-8)="",TODAY(),INDEX(Transactions!$G:$G,ROW()-8))</f>
        <v>46229</v>
      </c>
      <c r="F1434">
        <f>IF(INDEX(Transactions!$J:$J,ROW()-8)="",0,INDEX(Transactions!$O:$O,ROW()-8))</f>
        <v>0</v>
      </c>
    </row>
    <row r="1435" spans="2:6" x14ac:dyDescent="0.15">
      <c r="B1435">
        <f ca="1">IF(INDEX(Transactions!$J:$J,ROW()-8)="",TODAY(),INDEX(Transactions!$G:$G,ROW()-8))</f>
        <v>46229</v>
      </c>
      <c r="F1435">
        <f>IF(INDEX(Transactions!$J:$J,ROW()-8)="",0,INDEX(Transactions!$O:$O,ROW()-8))</f>
        <v>0</v>
      </c>
    </row>
    <row r="1436" spans="2:6" x14ac:dyDescent="0.15">
      <c r="B1436">
        <f ca="1">IF(INDEX(Transactions!$J:$J,ROW()-8)="",TODAY(),INDEX(Transactions!$G:$G,ROW()-8))</f>
        <v>46229</v>
      </c>
      <c r="F1436">
        <f>IF(INDEX(Transactions!$J:$J,ROW()-8)="",0,INDEX(Transactions!$O:$O,ROW()-8))</f>
        <v>0</v>
      </c>
    </row>
    <row r="1437" spans="2:6" x14ac:dyDescent="0.15">
      <c r="B1437">
        <f ca="1">IF(INDEX(Transactions!$J:$J,ROW()-8)="",TODAY(),INDEX(Transactions!$G:$G,ROW()-8))</f>
        <v>46229</v>
      </c>
      <c r="F1437">
        <f>IF(INDEX(Transactions!$J:$J,ROW()-8)="",0,INDEX(Transactions!$O:$O,ROW()-8))</f>
        <v>0</v>
      </c>
    </row>
    <row r="1438" spans="2:6" x14ac:dyDescent="0.15">
      <c r="B1438">
        <f ca="1">IF(INDEX(Transactions!$J:$J,ROW()-8)="",TODAY(),INDEX(Transactions!$G:$G,ROW()-8))</f>
        <v>46229</v>
      </c>
      <c r="F1438">
        <f>IF(INDEX(Transactions!$J:$J,ROW()-8)="",0,INDEX(Transactions!$O:$O,ROW()-8))</f>
        <v>0</v>
      </c>
    </row>
    <row r="1439" spans="2:6" x14ac:dyDescent="0.15">
      <c r="B1439">
        <f ca="1">IF(INDEX(Transactions!$J:$J,ROW()-8)="",TODAY(),INDEX(Transactions!$G:$G,ROW()-8))</f>
        <v>46229</v>
      </c>
      <c r="F1439">
        <f>IF(INDEX(Transactions!$J:$J,ROW()-8)="",0,INDEX(Transactions!$O:$O,ROW()-8))</f>
        <v>0</v>
      </c>
    </row>
    <row r="1440" spans="2:6" x14ac:dyDescent="0.15">
      <c r="B1440">
        <f ca="1">IF(INDEX(Transactions!$J:$J,ROW()-8)="",TODAY(),INDEX(Transactions!$G:$G,ROW()-8))</f>
        <v>46229</v>
      </c>
      <c r="F1440">
        <f>IF(INDEX(Transactions!$J:$J,ROW()-8)="",0,INDEX(Transactions!$O:$O,ROW()-8))</f>
        <v>0</v>
      </c>
    </row>
    <row r="1441" spans="2:6" x14ac:dyDescent="0.15">
      <c r="B1441">
        <f ca="1">IF(INDEX(Transactions!$J:$J,ROW()-8)="",TODAY(),INDEX(Transactions!$G:$G,ROW()-8))</f>
        <v>46229</v>
      </c>
      <c r="F1441">
        <f>IF(INDEX(Transactions!$J:$J,ROW()-8)="",0,INDEX(Transactions!$O:$O,ROW()-8))</f>
        <v>0</v>
      </c>
    </row>
    <row r="1442" spans="2:6" x14ac:dyDescent="0.15">
      <c r="B1442">
        <f ca="1">IF(INDEX(Transactions!$J:$J,ROW()-8)="",TODAY(),INDEX(Transactions!$G:$G,ROW()-8))</f>
        <v>46229</v>
      </c>
      <c r="F1442">
        <f>IF(INDEX(Transactions!$J:$J,ROW()-8)="",0,INDEX(Transactions!$O:$O,ROW()-8))</f>
        <v>0</v>
      </c>
    </row>
    <row r="1443" spans="2:6" x14ac:dyDescent="0.15">
      <c r="B1443">
        <f ca="1">IF(INDEX(Transactions!$J:$J,ROW()-8)="",TODAY(),INDEX(Transactions!$G:$G,ROW()-8))</f>
        <v>46229</v>
      </c>
      <c r="F1443">
        <f>IF(INDEX(Transactions!$J:$J,ROW()-8)="",0,INDEX(Transactions!$O:$O,ROW()-8))</f>
        <v>0</v>
      </c>
    </row>
    <row r="1444" spans="2:6" x14ac:dyDescent="0.15">
      <c r="B1444">
        <f ca="1">IF(INDEX(Transactions!$J:$J,ROW()-8)="",TODAY(),INDEX(Transactions!$G:$G,ROW()-8))</f>
        <v>46229</v>
      </c>
      <c r="F1444">
        <f>IF(INDEX(Transactions!$J:$J,ROW()-8)="",0,INDEX(Transactions!$O:$O,ROW()-8))</f>
        <v>0</v>
      </c>
    </row>
    <row r="1445" spans="2:6" x14ac:dyDescent="0.15">
      <c r="B1445">
        <f ca="1">IF(INDEX(Transactions!$J:$J,ROW()-8)="",TODAY(),INDEX(Transactions!$G:$G,ROW()-8))</f>
        <v>46229</v>
      </c>
      <c r="F1445">
        <f>IF(INDEX(Transactions!$J:$J,ROW()-8)="",0,INDEX(Transactions!$O:$O,ROW()-8))</f>
        <v>0</v>
      </c>
    </row>
    <row r="1446" spans="2:6" x14ac:dyDescent="0.15">
      <c r="B1446">
        <f ca="1">IF(INDEX(Transactions!$J:$J,ROW()-8)="",TODAY(),INDEX(Transactions!$G:$G,ROW()-8))</f>
        <v>46229</v>
      </c>
      <c r="F1446">
        <f>IF(INDEX(Transactions!$J:$J,ROW()-8)="",0,INDEX(Transactions!$O:$O,ROW()-8))</f>
        <v>0</v>
      </c>
    </row>
    <row r="1447" spans="2:6" x14ac:dyDescent="0.15">
      <c r="B1447">
        <f ca="1">IF(INDEX(Transactions!$J:$J,ROW()-8)="",TODAY(),INDEX(Transactions!$G:$G,ROW()-8))</f>
        <v>46229</v>
      </c>
      <c r="F1447">
        <f>IF(INDEX(Transactions!$J:$J,ROW()-8)="",0,INDEX(Transactions!$O:$O,ROW()-8))</f>
        <v>0</v>
      </c>
    </row>
    <row r="1448" spans="2:6" x14ac:dyDescent="0.15">
      <c r="B1448">
        <f ca="1">IF(INDEX(Transactions!$J:$J,ROW()-8)="",TODAY(),INDEX(Transactions!$G:$G,ROW()-8))</f>
        <v>46229</v>
      </c>
      <c r="F1448">
        <f>IF(INDEX(Transactions!$J:$J,ROW()-8)="",0,INDEX(Transactions!$O:$O,ROW()-8))</f>
        <v>0</v>
      </c>
    </row>
    <row r="1449" spans="2:6" x14ac:dyDescent="0.15">
      <c r="B1449">
        <f ca="1">IF(INDEX(Transactions!$J:$J,ROW()-8)="",TODAY(),INDEX(Transactions!$G:$G,ROW()-8))</f>
        <v>46229</v>
      </c>
      <c r="F1449">
        <f>IF(INDEX(Transactions!$J:$J,ROW()-8)="",0,INDEX(Transactions!$O:$O,ROW()-8))</f>
        <v>0</v>
      </c>
    </row>
    <row r="1450" spans="2:6" x14ac:dyDescent="0.15">
      <c r="B1450">
        <f ca="1">IF(INDEX(Transactions!$J:$J,ROW()-8)="",TODAY(),INDEX(Transactions!$G:$G,ROW()-8))</f>
        <v>46229</v>
      </c>
      <c r="F1450">
        <f>IF(INDEX(Transactions!$J:$J,ROW()-8)="",0,INDEX(Transactions!$O:$O,ROW()-8))</f>
        <v>0</v>
      </c>
    </row>
    <row r="1451" spans="2:6" x14ac:dyDescent="0.15">
      <c r="B1451">
        <f ca="1">IF(INDEX(Transactions!$J:$J,ROW()-8)="",TODAY(),INDEX(Transactions!$G:$G,ROW()-8))</f>
        <v>46229</v>
      </c>
      <c r="F1451">
        <f>IF(INDEX(Transactions!$J:$J,ROW()-8)="",0,INDEX(Transactions!$O:$O,ROW()-8))</f>
        <v>0</v>
      </c>
    </row>
    <row r="1452" spans="2:6" x14ac:dyDescent="0.15">
      <c r="B1452">
        <f ca="1">IF(INDEX(Transactions!$J:$J,ROW()-8)="",TODAY(),INDEX(Transactions!$G:$G,ROW()-8))</f>
        <v>46229</v>
      </c>
      <c r="F1452">
        <f>IF(INDEX(Transactions!$J:$J,ROW()-8)="",0,INDEX(Transactions!$O:$O,ROW()-8))</f>
        <v>0</v>
      </c>
    </row>
    <row r="1453" spans="2:6" x14ac:dyDescent="0.15">
      <c r="B1453">
        <f ca="1">IF(INDEX(Transactions!$J:$J,ROW()-8)="",TODAY(),INDEX(Transactions!$G:$G,ROW()-8))</f>
        <v>46229</v>
      </c>
      <c r="F1453">
        <f>IF(INDEX(Transactions!$J:$J,ROW()-8)="",0,INDEX(Transactions!$O:$O,ROW()-8))</f>
        <v>0</v>
      </c>
    </row>
    <row r="1454" spans="2:6" x14ac:dyDescent="0.15">
      <c r="B1454">
        <f ca="1">IF(INDEX(Transactions!$J:$J,ROW()-8)="",TODAY(),INDEX(Transactions!$G:$G,ROW()-8))</f>
        <v>46229</v>
      </c>
      <c r="F1454">
        <f>IF(INDEX(Transactions!$J:$J,ROW()-8)="",0,INDEX(Transactions!$O:$O,ROW()-8))</f>
        <v>0</v>
      </c>
    </row>
    <row r="1455" spans="2:6" x14ac:dyDescent="0.15">
      <c r="B1455">
        <f ca="1">IF(INDEX(Transactions!$J:$J,ROW()-8)="",TODAY(),INDEX(Transactions!$G:$G,ROW()-8))</f>
        <v>46229</v>
      </c>
      <c r="F1455">
        <f>IF(INDEX(Transactions!$J:$J,ROW()-8)="",0,INDEX(Transactions!$O:$O,ROW()-8))</f>
        <v>0</v>
      </c>
    </row>
    <row r="1456" spans="2:6" x14ac:dyDescent="0.15">
      <c r="B1456">
        <f ca="1">IF(INDEX(Transactions!$J:$J,ROW()-8)="",TODAY(),INDEX(Transactions!$G:$G,ROW()-8))</f>
        <v>46229</v>
      </c>
      <c r="F1456">
        <f>IF(INDEX(Transactions!$J:$J,ROW()-8)="",0,INDEX(Transactions!$O:$O,ROW()-8))</f>
        <v>0</v>
      </c>
    </row>
    <row r="1457" spans="2:6" x14ac:dyDescent="0.15">
      <c r="B1457">
        <f ca="1">IF(INDEX(Transactions!$J:$J,ROW()-8)="",TODAY(),INDEX(Transactions!$G:$G,ROW()-8))</f>
        <v>46229</v>
      </c>
      <c r="F1457">
        <f>IF(INDEX(Transactions!$J:$J,ROW()-8)="",0,INDEX(Transactions!$O:$O,ROW()-8))</f>
        <v>0</v>
      </c>
    </row>
    <row r="1458" spans="2:6" x14ac:dyDescent="0.15">
      <c r="B1458">
        <f ca="1">IF(INDEX(Transactions!$J:$J,ROW()-8)="",TODAY(),INDEX(Transactions!$G:$G,ROW()-8))</f>
        <v>46229</v>
      </c>
      <c r="F1458">
        <f>IF(INDEX(Transactions!$J:$J,ROW()-8)="",0,INDEX(Transactions!$O:$O,ROW()-8))</f>
        <v>0</v>
      </c>
    </row>
    <row r="1459" spans="2:6" x14ac:dyDescent="0.15">
      <c r="B1459">
        <f ca="1">IF(INDEX(Transactions!$J:$J,ROW()-8)="",TODAY(),INDEX(Transactions!$G:$G,ROW()-8))</f>
        <v>46229</v>
      </c>
      <c r="F1459">
        <f>IF(INDEX(Transactions!$J:$J,ROW()-8)="",0,INDEX(Transactions!$O:$O,ROW()-8))</f>
        <v>0</v>
      </c>
    </row>
    <row r="1460" spans="2:6" x14ac:dyDescent="0.15">
      <c r="B1460">
        <f ca="1">IF(INDEX(Transactions!$J:$J,ROW()-8)="",TODAY(),INDEX(Transactions!$G:$G,ROW()-8))</f>
        <v>46229</v>
      </c>
      <c r="F1460">
        <f>IF(INDEX(Transactions!$J:$J,ROW()-8)="",0,INDEX(Transactions!$O:$O,ROW()-8))</f>
        <v>0</v>
      </c>
    </row>
    <row r="1461" spans="2:6" x14ac:dyDescent="0.15">
      <c r="B1461">
        <f ca="1">IF(INDEX(Transactions!$J:$J,ROW()-8)="",TODAY(),INDEX(Transactions!$G:$G,ROW()-8))</f>
        <v>46229</v>
      </c>
      <c r="F1461">
        <f>IF(INDEX(Transactions!$J:$J,ROW()-8)="",0,INDEX(Transactions!$O:$O,ROW()-8))</f>
        <v>0</v>
      </c>
    </row>
    <row r="1462" spans="2:6" x14ac:dyDescent="0.15">
      <c r="B1462">
        <f ca="1">IF(INDEX(Transactions!$J:$J,ROW()-8)="",TODAY(),INDEX(Transactions!$G:$G,ROW()-8))</f>
        <v>46229</v>
      </c>
      <c r="F1462">
        <f>IF(INDEX(Transactions!$J:$J,ROW()-8)="",0,INDEX(Transactions!$O:$O,ROW()-8))</f>
        <v>0</v>
      </c>
    </row>
    <row r="1463" spans="2:6" x14ac:dyDescent="0.15">
      <c r="B1463">
        <f ca="1">IF(INDEX(Transactions!$J:$J,ROW()-8)="",TODAY(),INDEX(Transactions!$G:$G,ROW()-8))</f>
        <v>46229</v>
      </c>
      <c r="F1463">
        <f>IF(INDEX(Transactions!$J:$J,ROW()-8)="",0,INDEX(Transactions!$O:$O,ROW()-8))</f>
        <v>0</v>
      </c>
    </row>
    <row r="1464" spans="2:6" x14ac:dyDescent="0.15">
      <c r="B1464">
        <f ca="1">IF(INDEX(Transactions!$J:$J,ROW()-8)="",TODAY(),INDEX(Transactions!$G:$G,ROW()-8))</f>
        <v>46229</v>
      </c>
      <c r="F1464">
        <f>IF(INDEX(Transactions!$J:$J,ROW()-8)="",0,INDEX(Transactions!$O:$O,ROW()-8))</f>
        <v>0</v>
      </c>
    </row>
    <row r="1465" spans="2:6" x14ac:dyDescent="0.15">
      <c r="B1465">
        <f ca="1">IF(INDEX(Transactions!$J:$J,ROW()-8)="",TODAY(),INDEX(Transactions!$G:$G,ROW()-8))</f>
        <v>46229</v>
      </c>
      <c r="F1465">
        <f>IF(INDEX(Transactions!$J:$J,ROW()-8)="",0,INDEX(Transactions!$O:$O,ROW()-8))</f>
        <v>0</v>
      </c>
    </row>
    <row r="1466" spans="2:6" x14ac:dyDescent="0.15">
      <c r="B1466">
        <f ca="1">IF(INDEX(Transactions!$J:$J,ROW()-8)="",TODAY(),INDEX(Transactions!$G:$G,ROW()-8))</f>
        <v>46229</v>
      </c>
      <c r="F1466">
        <f>IF(INDEX(Transactions!$J:$J,ROW()-8)="",0,INDEX(Transactions!$O:$O,ROW()-8))</f>
        <v>0</v>
      </c>
    </row>
    <row r="1467" spans="2:6" x14ac:dyDescent="0.15">
      <c r="B1467">
        <f ca="1">IF(INDEX(Transactions!$J:$J,ROW()-8)="",TODAY(),INDEX(Transactions!$G:$G,ROW()-8))</f>
        <v>46229</v>
      </c>
      <c r="F1467">
        <f>IF(INDEX(Transactions!$J:$J,ROW()-8)="",0,INDEX(Transactions!$O:$O,ROW()-8))</f>
        <v>0</v>
      </c>
    </row>
    <row r="1468" spans="2:6" x14ac:dyDescent="0.15">
      <c r="B1468">
        <f ca="1">IF(INDEX(Transactions!$J:$J,ROW()-8)="",TODAY(),INDEX(Transactions!$G:$G,ROW()-8))</f>
        <v>46229</v>
      </c>
      <c r="F1468">
        <f>IF(INDEX(Transactions!$J:$J,ROW()-8)="",0,INDEX(Transactions!$O:$O,ROW()-8))</f>
        <v>0</v>
      </c>
    </row>
    <row r="1469" spans="2:6" x14ac:dyDescent="0.15">
      <c r="B1469">
        <f ca="1">IF(INDEX(Transactions!$J:$J,ROW()-8)="",TODAY(),INDEX(Transactions!$G:$G,ROW()-8))</f>
        <v>46229</v>
      </c>
      <c r="F1469">
        <f>IF(INDEX(Transactions!$J:$J,ROW()-8)="",0,INDEX(Transactions!$O:$O,ROW()-8))</f>
        <v>0</v>
      </c>
    </row>
    <row r="1470" spans="2:6" x14ac:dyDescent="0.15">
      <c r="B1470">
        <f ca="1">IF(INDEX(Transactions!$J:$J,ROW()-8)="",TODAY(),INDEX(Transactions!$G:$G,ROW()-8))</f>
        <v>46229</v>
      </c>
      <c r="F1470">
        <f>IF(INDEX(Transactions!$J:$J,ROW()-8)="",0,INDEX(Transactions!$O:$O,ROW()-8))</f>
        <v>0</v>
      </c>
    </row>
    <row r="1471" spans="2:6" x14ac:dyDescent="0.15">
      <c r="B1471">
        <f ca="1">IF(INDEX(Transactions!$J:$J,ROW()-8)="",TODAY(),INDEX(Transactions!$G:$G,ROW()-8))</f>
        <v>46229</v>
      </c>
      <c r="F1471">
        <f>IF(INDEX(Transactions!$J:$J,ROW()-8)="",0,INDEX(Transactions!$O:$O,ROW()-8))</f>
        <v>0</v>
      </c>
    </row>
    <row r="1472" spans="2:6" x14ac:dyDescent="0.15">
      <c r="B1472">
        <f ca="1">IF(INDEX(Transactions!$J:$J,ROW()-8)="",TODAY(),INDEX(Transactions!$G:$G,ROW()-8))</f>
        <v>46229</v>
      </c>
      <c r="F1472">
        <f>IF(INDEX(Transactions!$J:$J,ROW()-8)="",0,INDEX(Transactions!$O:$O,ROW()-8))</f>
        <v>0</v>
      </c>
    </row>
    <row r="1473" spans="2:6" x14ac:dyDescent="0.15">
      <c r="B1473">
        <f ca="1">IF(INDEX(Transactions!$J:$J,ROW()-8)="",TODAY(),INDEX(Transactions!$G:$G,ROW()-8))</f>
        <v>46229</v>
      </c>
      <c r="F1473">
        <f>IF(INDEX(Transactions!$J:$J,ROW()-8)="",0,INDEX(Transactions!$O:$O,ROW()-8))</f>
        <v>0</v>
      </c>
    </row>
    <row r="1474" spans="2:6" x14ac:dyDescent="0.15">
      <c r="B1474">
        <f ca="1">IF(INDEX(Transactions!$J:$J,ROW()-8)="",TODAY(),INDEX(Transactions!$G:$G,ROW()-8))</f>
        <v>46229</v>
      </c>
      <c r="F1474">
        <f>IF(INDEX(Transactions!$J:$J,ROW()-8)="",0,INDEX(Transactions!$O:$O,ROW()-8))</f>
        <v>0</v>
      </c>
    </row>
    <row r="1475" spans="2:6" x14ac:dyDescent="0.15">
      <c r="B1475">
        <f ca="1">IF(INDEX(Transactions!$J:$J,ROW()-8)="",TODAY(),INDEX(Transactions!$G:$G,ROW()-8))</f>
        <v>46229</v>
      </c>
      <c r="F1475">
        <f>IF(INDEX(Transactions!$J:$J,ROW()-8)="",0,INDEX(Transactions!$O:$O,ROW()-8))</f>
        <v>0</v>
      </c>
    </row>
    <row r="1476" spans="2:6" x14ac:dyDescent="0.15">
      <c r="B1476">
        <f ca="1">IF(INDEX(Transactions!$J:$J,ROW()-8)="",TODAY(),INDEX(Transactions!$G:$G,ROW()-8))</f>
        <v>46229</v>
      </c>
      <c r="F1476">
        <f>IF(INDEX(Transactions!$J:$J,ROW()-8)="",0,INDEX(Transactions!$O:$O,ROW()-8))</f>
        <v>0</v>
      </c>
    </row>
    <row r="1477" spans="2:6" x14ac:dyDescent="0.15">
      <c r="B1477">
        <f ca="1">IF(INDEX(Transactions!$J:$J,ROW()-8)="",TODAY(),INDEX(Transactions!$G:$G,ROW()-8))</f>
        <v>46229</v>
      </c>
      <c r="F1477">
        <f>IF(INDEX(Transactions!$J:$J,ROW()-8)="",0,INDEX(Transactions!$O:$O,ROW()-8))</f>
        <v>0</v>
      </c>
    </row>
    <row r="1478" spans="2:6" x14ac:dyDescent="0.15">
      <c r="B1478">
        <f ca="1">IF(INDEX(Transactions!$J:$J,ROW()-8)="",TODAY(),INDEX(Transactions!$G:$G,ROW()-8))</f>
        <v>46229</v>
      </c>
      <c r="F1478">
        <f>IF(INDEX(Transactions!$J:$J,ROW()-8)="",0,INDEX(Transactions!$O:$O,ROW()-8))</f>
        <v>0</v>
      </c>
    </row>
    <row r="1479" spans="2:6" x14ac:dyDescent="0.15">
      <c r="B1479">
        <f ca="1">IF(INDEX(Transactions!$J:$J,ROW()-8)="",TODAY(),INDEX(Transactions!$G:$G,ROW()-8))</f>
        <v>46229</v>
      </c>
      <c r="F1479">
        <f>IF(INDEX(Transactions!$J:$J,ROW()-8)="",0,INDEX(Transactions!$O:$O,ROW()-8))</f>
        <v>0</v>
      </c>
    </row>
    <row r="1480" spans="2:6" x14ac:dyDescent="0.15">
      <c r="B1480">
        <f ca="1">IF(INDEX(Transactions!$J:$J,ROW()-8)="",TODAY(),INDEX(Transactions!$G:$G,ROW()-8))</f>
        <v>46229</v>
      </c>
      <c r="F1480">
        <f>IF(INDEX(Transactions!$J:$J,ROW()-8)="",0,INDEX(Transactions!$O:$O,ROW()-8))</f>
        <v>0</v>
      </c>
    </row>
    <row r="1481" spans="2:6" x14ac:dyDescent="0.15">
      <c r="B1481">
        <f ca="1">IF(INDEX(Transactions!$J:$J,ROW()-8)="",TODAY(),INDEX(Transactions!$G:$G,ROW()-8))</f>
        <v>46229</v>
      </c>
      <c r="F1481">
        <f>IF(INDEX(Transactions!$J:$J,ROW()-8)="",0,INDEX(Transactions!$O:$O,ROW()-8))</f>
        <v>0</v>
      </c>
    </row>
    <row r="1482" spans="2:6" x14ac:dyDescent="0.15">
      <c r="B1482">
        <f ca="1">IF(INDEX(Transactions!$J:$J,ROW()-8)="",TODAY(),INDEX(Transactions!$G:$G,ROW()-8))</f>
        <v>46229</v>
      </c>
      <c r="F1482">
        <f>IF(INDEX(Transactions!$J:$J,ROW()-8)="",0,INDEX(Transactions!$O:$O,ROW()-8))</f>
        <v>0</v>
      </c>
    </row>
    <row r="1483" spans="2:6" x14ac:dyDescent="0.15">
      <c r="B1483">
        <f ca="1">IF(INDEX(Transactions!$J:$J,ROW()-8)="",TODAY(),INDEX(Transactions!$G:$G,ROW()-8))</f>
        <v>46229</v>
      </c>
      <c r="F1483">
        <f>IF(INDEX(Transactions!$J:$J,ROW()-8)="",0,INDEX(Transactions!$O:$O,ROW()-8))</f>
        <v>0</v>
      </c>
    </row>
    <row r="1484" spans="2:6" x14ac:dyDescent="0.15">
      <c r="B1484">
        <f ca="1">IF(INDEX(Transactions!$J:$J,ROW()-8)="",TODAY(),INDEX(Transactions!$G:$G,ROW()-8))</f>
        <v>46229</v>
      </c>
      <c r="F1484">
        <f>IF(INDEX(Transactions!$J:$J,ROW()-8)="",0,INDEX(Transactions!$O:$O,ROW()-8))</f>
        <v>0</v>
      </c>
    </row>
    <row r="1485" spans="2:6" x14ac:dyDescent="0.15">
      <c r="B1485">
        <f ca="1">IF(INDEX(Transactions!$J:$J,ROW()-8)="",TODAY(),INDEX(Transactions!$G:$G,ROW()-8))</f>
        <v>46229</v>
      </c>
      <c r="F1485">
        <f>IF(INDEX(Transactions!$J:$J,ROW()-8)="",0,INDEX(Transactions!$O:$O,ROW()-8))</f>
        <v>0</v>
      </c>
    </row>
    <row r="1486" spans="2:6" x14ac:dyDescent="0.15">
      <c r="B1486">
        <f ca="1">IF(INDEX(Transactions!$J:$J,ROW()-8)="",TODAY(),INDEX(Transactions!$G:$G,ROW()-8))</f>
        <v>46229</v>
      </c>
      <c r="F1486">
        <f>IF(INDEX(Transactions!$J:$J,ROW()-8)="",0,INDEX(Transactions!$O:$O,ROW()-8))</f>
        <v>0</v>
      </c>
    </row>
    <row r="1487" spans="2:6" x14ac:dyDescent="0.15">
      <c r="B1487">
        <f ca="1">IF(INDEX(Transactions!$J:$J,ROW()-8)="",TODAY(),INDEX(Transactions!$G:$G,ROW()-8))</f>
        <v>46229</v>
      </c>
      <c r="F1487">
        <f>IF(INDEX(Transactions!$J:$J,ROW()-8)="",0,INDEX(Transactions!$O:$O,ROW()-8))</f>
        <v>0</v>
      </c>
    </row>
    <row r="1488" spans="2:6" x14ac:dyDescent="0.15">
      <c r="B1488">
        <f ca="1">IF(INDEX(Transactions!$J:$J,ROW()-8)="",TODAY(),INDEX(Transactions!$G:$G,ROW()-8))</f>
        <v>46229</v>
      </c>
      <c r="F1488">
        <f>IF(INDEX(Transactions!$J:$J,ROW()-8)="",0,INDEX(Transactions!$O:$O,ROW()-8))</f>
        <v>0</v>
      </c>
    </row>
    <row r="1489" spans="2:6" x14ac:dyDescent="0.15">
      <c r="B1489">
        <f ca="1">IF(INDEX(Transactions!$J:$J,ROW()-8)="",TODAY(),INDEX(Transactions!$G:$G,ROW()-8))</f>
        <v>46229</v>
      </c>
      <c r="F1489">
        <f>IF(INDEX(Transactions!$J:$J,ROW()-8)="",0,INDEX(Transactions!$O:$O,ROW()-8))</f>
        <v>0</v>
      </c>
    </row>
    <row r="1490" spans="2:6" x14ac:dyDescent="0.15">
      <c r="B1490">
        <f ca="1">IF(INDEX(Transactions!$J:$J,ROW()-8)="",TODAY(),INDEX(Transactions!$G:$G,ROW()-8))</f>
        <v>46229</v>
      </c>
      <c r="F1490">
        <f>IF(INDEX(Transactions!$J:$J,ROW()-8)="",0,INDEX(Transactions!$O:$O,ROW()-8))</f>
        <v>0</v>
      </c>
    </row>
    <row r="1491" spans="2:6" x14ac:dyDescent="0.15">
      <c r="B1491">
        <f ca="1">IF(INDEX(Transactions!$J:$J,ROW()-8)="",TODAY(),INDEX(Transactions!$G:$G,ROW()-8))</f>
        <v>46229</v>
      </c>
      <c r="F1491">
        <f>IF(INDEX(Transactions!$J:$J,ROW()-8)="",0,INDEX(Transactions!$O:$O,ROW()-8))</f>
        <v>0</v>
      </c>
    </row>
    <row r="1492" spans="2:6" x14ac:dyDescent="0.15">
      <c r="B1492">
        <f ca="1">IF(INDEX(Transactions!$J:$J,ROW()-8)="",TODAY(),INDEX(Transactions!$G:$G,ROW()-8))</f>
        <v>46229</v>
      </c>
      <c r="F1492">
        <f>IF(INDEX(Transactions!$J:$J,ROW()-8)="",0,INDEX(Transactions!$O:$O,ROW()-8))</f>
        <v>0</v>
      </c>
    </row>
    <row r="1493" spans="2:6" x14ac:dyDescent="0.15">
      <c r="B1493">
        <f ca="1">IF(INDEX(Transactions!$J:$J,ROW()-8)="",TODAY(),INDEX(Transactions!$G:$G,ROW()-8))</f>
        <v>46229</v>
      </c>
      <c r="F1493">
        <f>IF(INDEX(Transactions!$J:$J,ROW()-8)="",0,INDEX(Transactions!$O:$O,ROW()-8))</f>
        <v>0</v>
      </c>
    </row>
    <row r="1494" spans="2:6" x14ac:dyDescent="0.15">
      <c r="B1494">
        <f ca="1">IF(INDEX(Transactions!$J:$J,ROW()-8)="",TODAY(),INDEX(Transactions!$G:$G,ROW()-8))</f>
        <v>46229</v>
      </c>
      <c r="F1494">
        <f>IF(INDEX(Transactions!$J:$J,ROW()-8)="",0,INDEX(Transactions!$O:$O,ROW()-8))</f>
        <v>0</v>
      </c>
    </row>
    <row r="1495" spans="2:6" x14ac:dyDescent="0.15">
      <c r="B1495">
        <f ca="1">IF(INDEX(Transactions!$J:$J,ROW()-8)="",TODAY(),INDEX(Transactions!$G:$G,ROW()-8))</f>
        <v>46229</v>
      </c>
      <c r="F1495">
        <f>IF(INDEX(Transactions!$J:$J,ROW()-8)="",0,INDEX(Transactions!$O:$O,ROW()-8))</f>
        <v>0</v>
      </c>
    </row>
    <row r="1496" spans="2:6" x14ac:dyDescent="0.15">
      <c r="B1496">
        <f ca="1">IF(INDEX(Transactions!$J:$J,ROW()-8)="",TODAY(),INDEX(Transactions!$G:$G,ROW()-8))</f>
        <v>46229</v>
      </c>
      <c r="F1496">
        <f>IF(INDEX(Transactions!$J:$J,ROW()-8)="",0,INDEX(Transactions!$O:$O,ROW()-8))</f>
        <v>0</v>
      </c>
    </row>
    <row r="1497" spans="2:6" x14ac:dyDescent="0.15">
      <c r="B1497">
        <f ca="1">IF(INDEX(Transactions!$J:$J,ROW()-8)="",TODAY(),INDEX(Transactions!$G:$G,ROW()-8))</f>
        <v>46229</v>
      </c>
      <c r="F1497">
        <f>IF(INDEX(Transactions!$J:$J,ROW()-8)="",0,INDEX(Transactions!$O:$O,ROW()-8))</f>
        <v>0</v>
      </c>
    </row>
    <row r="1498" spans="2:6" x14ac:dyDescent="0.15">
      <c r="B1498">
        <f ca="1">IF(INDEX(Transactions!$J:$J,ROW()-8)="",TODAY(),INDEX(Transactions!$G:$G,ROW()-8))</f>
        <v>46229</v>
      </c>
      <c r="F1498">
        <f>IF(INDEX(Transactions!$J:$J,ROW()-8)="",0,INDEX(Transactions!$O:$O,ROW()-8))</f>
        <v>0</v>
      </c>
    </row>
    <row r="1499" spans="2:6" x14ac:dyDescent="0.15">
      <c r="B1499">
        <f ca="1">IF(INDEX(Transactions!$J:$J,ROW()-8)="",TODAY(),INDEX(Transactions!$G:$G,ROW()-8))</f>
        <v>46229</v>
      </c>
      <c r="F1499">
        <f>IF(INDEX(Transactions!$J:$J,ROW()-8)="",0,INDEX(Transactions!$O:$O,ROW()-8))</f>
        <v>0</v>
      </c>
    </row>
    <row r="1500" spans="2:6" x14ac:dyDescent="0.15">
      <c r="B1500">
        <f ca="1">IF(INDEX(Transactions!$J:$J,ROW()-8)="",TODAY(),INDEX(Transactions!$G:$G,ROW()-8))</f>
        <v>46229</v>
      </c>
      <c r="F1500">
        <f>IF(INDEX(Transactions!$J:$J,ROW()-8)="",0,INDEX(Transactions!$O:$O,ROW()-8))</f>
        <v>0</v>
      </c>
    </row>
    <row r="1501" spans="2:6" x14ac:dyDescent="0.15">
      <c r="B1501">
        <f ca="1">IF(INDEX(Transactions!$J:$J,ROW()-8)="",TODAY(),INDEX(Transactions!$G:$G,ROW()-8))</f>
        <v>46229</v>
      </c>
      <c r="F1501">
        <f>IF(INDEX(Transactions!$J:$J,ROW()-8)="",0,INDEX(Transactions!$O:$O,ROW()-8))</f>
        <v>0</v>
      </c>
    </row>
    <row r="1502" spans="2:6" x14ac:dyDescent="0.15">
      <c r="B1502">
        <f ca="1">IF(INDEX(Transactions!$J:$J,ROW()-8)="",TODAY(),INDEX(Transactions!$G:$G,ROW()-8))</f>
        <v>46229</v>
      </c>
      <c r="F1502">
        <f>IF(INDEX(Transactions!$J:$J,ROW()-8)="",0,INDEX(Transactions!$O:$O,ROW()-8))</f>
        <v>0</v>
      </c>
    </row>
    <row r="1503" spans="2:6" x14ac:dyDescent="0.15">
      <c r="B1503">
        <f ca="1">IF(INDEX(Transactions!$J:$J,ROW()-8)="",TODAY(),INDEX(Transactions!$G:$G,ROW()-8))</f>
        <v>46229</v>
      </c>
      <c r="F1503">
        <f>IF(INDEX(Transactions!$J:$J,ROW()-8)="",0,INDEX(Transactions!$O:$O,ROW()-8))</f>
        <v>0</v>
      </c>
    </row>
    <row r="1504" spans="2:6" x14ac:dyDescent="0.15">
      <c r="B1504">
        <f ca="1">IF(INDEX(Transactions!$J:$J,ROW()-8)="",TODAY(),INDEX(Transactions!$G:$G,ROW()-8))</f>
        <v>46229</v>
      </c>
      <c r="F1504">
        <f>IF(INDEX(Transactions!$J:$J,ROW()-8)="",0,INDEX(Transactions!$O:$O,ROW()-8))</f>
        <v>0</v>
      </c>
    </row>
    <row r="1505" spans="2:6" x14ac:dyDescent="0.15">
      <c r="B1505">
        <f ca="1">IF(INDEX(Transactions!$J:$J,ROW()-8)="",TODAY(),INDEX(Transactions!$G:$G,ROW()-8))</f>
        <v>46229</v>
      </c>
      <c r="F1505">
        <f>IF(INDEX(Transactions!$J:$J,ROW()-8)="",0,INDEX(Transactions!$O:$O,ROW()-8))</f>
        <v>0</v>
      </c>
    </row>
    <row r="1506" spans="2:6" x14ac:dyDescent="0.15">
      <c r="B1506">
        <f ca="1">IF(INDEX(Transactions!$J:$J,ROW()-8)="",TODAY(),INDEX(Transactions!$G:$G,ROW()-8))</f>
        <v>46229</v>
      </c>
      <c r="F1506">
        <f>IF(INDEX(Transactions!$J:$J,ROW()-8)="",0,INDEX(Transactions!$O:$O,ROW()-8))</f>
        <v>0</v>
      </c>
    </row>
    <row r="1507" spans="2:6" x14ac:dyDescent="0.15">
      <c r="B1507">
        <f ca="1">IF(INDEX(Transactions!$J:$J,ROW()-8)="",TODAY(),INDEX(Transactions!$G:$G,ROW()-8))</f>
        <v>46229</v>
      </c>
      <c r="F1507">
        <f>IF(INDEX(Transactions!$J:$J,ROW()-8)="",0,INDEX(Transactions!$O:$O,ROW()-8))</f>
        <v>0</v>
      </c>
    </row>
    <row r="1508" spans="2:6" x14ac:dyDescent="0.15">
      <c r="B1508">
        <f ca="1">IF(INDEX(Transactions!$J:$J,ROW()-8)="",TODAY(),INDEX(Transactions!$G:$G,ROW()-8))</f>
        <v>46229</v>
      </c>
      <c r="F1508">
        <f>IF(INDEX(Transactions!$J:$J,ROW()-8)="",0,INDEX(Transactions!$O:$O,ROW()-8))</f>
        <v>0</v>
      </c>
    </row>
    <row r="1509" spans="2:6" x14ac:dyDescent="0.15">
      <c r="B1509">
        <f ca="1">IF(INDEX(Transactions!$J:$J,ROW()-8)="",TODAY(),INDEX(Transactions!$G:$G,ROW()-8))</f>
        <v>46229</v>
      </c>
      <c r="F1509">
        <f>IF(INDEX(Transactions!$J:$J,ROW()-8)="",0,INDEX(Transactions!$O:$O,ROW()-8))</f>
        <v>0</v>
      </c>
    </row>
    <row r="1510" spans="2:6" x14ac:dyDescent="0.15">
      <c r="B1510">
        <f ca="1">IF(INDEX(Transactions!$J:$J,ROW()-8)="",TODAY(),INDEX(Transactions!$G:$G,ROW()-8))</f>
        <v>46229</v>
      </c>
      <c r="F1510">
        <f>IF(INDEX(Transactions!$J:$J,ROW()-8)="",0,INDEX(Transactions!$O:$O,ROW()-8))</f>
        <v>0</v>
      </c>
    </row>
    <row r="1511" spans="2:6" x14ac:dyDescent="0.15">
      <c r="B1511">
        <f ca="1">IF(INDEX(Transactions!$J:$J,ROW()-8)="",TODAY(),INDEX(Transactions!$G:$G,ROW()-8))</f>
        <v>46229</v>
      </c>
      <c r="F1511">
        <f>IF(INDEX(Transactions!$J:$J,ROW()-8)="",0,INDEX(Transactions!$O:$O,ROW()-8))</f>
        <v>0</v>
      </c>
    </row>
    <row r="1512" spans="2:6" x14ac:dyDescent="0.15">
      <c r="B1512">
        <f ca="1">IF(INDEX(Transactions!$J:$J,ROW()-8)="",TODAY(),INDEX(Transactions!$G:$G,ROW()-8))</f>
        <v>46229</v>
      </c>
      <c r="F1512">
        <f>IF(INDEX(Transactions!$J:$J,ROW()-8)="",0,INDEX(Transactions!$O:$O,ROW()-8))</f>
        <v>0</v>
      </c>
    </row>
    <row r="1513" spans="2:6" x14ac:dyDescent="0.15">
      <c r="B1513">
        <f ca="1">IF(INDEX(Transactions!$J:$J,ROW()-8)="",TODAY(),INDEX(Transactions!$G:$G,ROW()-8))</f>
        <v>46229</v>
      </c>
      <c r="F1513">
        <f>IF(INDEX(Transactions!$J:$J,ROW()-8)="",0,INDEX(Transactions!$O:$O,ROW()-8))</f>
        <v>0</v>
      </c>
    </row>
    <row r="1514" spans="2:6" x14ac:dyDescent="0.15">
      <c r="B1514">
        <f ca="1">IF(INDEX(Transactions!$J:$J,ROW()-8)="",TODAY(),INDEX(Transactions!$G:$G,ROW()-8))</f>
        <v>46229</v>
      </c>
      <c r="F1514">
        <f>IF(INDEX(Transactions!$J:$J,ROW()-8)="",0,INDEX(Transactions!$O:$O,ROW()-8))</f>
        <v>0</v>
      </c>
    </row>
    <row r="1515" spans="2:6" x14ac:dyDescent="0.15">
      <c r="B1515">
        <f ca="1">IF(INDEX(Transactions!$J:$J,ROW()-8)="",TODAY(),INDEX(Transactions!$G:$G,ROW()-8))</f>
        <v>46229</v>
      </c>
      <c r="F1515">
        <f>IF(INDEX(Transactions!$J:$J,ROW()-8)="",0,INDEX(Transactions!$O:$O,ROW()-8))</f>
        <v>0</v>
      </c>
    </row>
    <row r="1516" spans="2:6" x14ac:dyDescent="0.15">
      <c r="B1516">
        <f ca="1">IF(INDEX(Transactions!$J:$J,ROW()-8)="",TODAY(),INDEX(Transactions!$G:$G,ROW()-8))</f>
        <v>46229</v>
      </c>
      <c r="F1516">
        <f>IF(INDEX(Transactions!$J:$J,ROW()-8)="",0,INDEX(Transactions!$O:$O,ROW()-8))</f>
        <v>0</v>
      </c>
    </row>
    <row r="1517" spans="2:6" x14ac:dyDescent="0.15">
      <c r="B1517">
        <f ca="1">IF(INDEX(Transactions!$J:$J,ROW()-8)="",TODAY(),INDEX(Transactions!$G:$G,ROW()-8))</f>
        <v>46229</v>
      </c>
      <c r="F1517">
        <f>IF(INDEX(Transactions!$J:$J,ROW()-8)="",0,INDEX(Transactions!$O:$O,ROW()-8))</f>
        <v>0</v>
      </c>
    </row>
    <row r="1518" spans="2:6" x14ac:dyDescent="0.15">
      <c r="B1518">
        <f ca="1">IF(INDEX(Transactions!$J:$J,ROW()-8)="",TODAY(),INDEX(Transactions!$G:$G,ROW()-8))</f>
        <v>46229</v>
      </c>
      <c r="F1518">
        <f>IF(INDEX(Transactions!$J:$J,ROW()-8)="",0,INDEX(Transactions!$O:$O,ROW()-8))</f>
        <v>0</v>
      </c>
    </row>
    <row r="1519" spans="2:6" x14ac:dyDescent="0.15">
      <c r="B1519">
        <f ca="1">IF(INDEX(Transactions!$J:$J,ROW()-8)="",TODAY(),INDEX(Transactions!$G:$G,ROW()-8))</f>
        <v>46229</v>
      </c>
      <c r="F1519">
        <f>IF(INDEX(Transactions!$J:$J,ROW()-8)="",0,INDEX(Transactions!$O:$O,ROW()-8))</f>
        <v>0</v>
      </c>
    </row>
    <row r="1520" spans="2:6" x14ac:dyDescent="0.15">
      <c r="B1520">
        <f ca="1">IF(INDEX(Transactions!$J:$J,ROW()-8)="",TODAY(),INDEX(Transactions!$G:$G,ROW()-8))</f>
        <v>46229</v>
      </c>
      <c r="F1520">
        <f>IF(INDEX(Transactions!$J:$J,ROW()-8)="",0,INDEX(Transactions!$O:$O,ROW()-8))</f>
        <v>0</v>
      </c>
    </row>
    <row r="1521" spans="2:6" x14ac:dyDescent="0.15">
      <c r="B1521">
        <f ca="1">IF(INDEX(Transactions!$J:$J,ROW()-8)="",TODAY(),INDEX(Transactions!$G:$G,ROW()-8))</f>
        <v>46229</v>
      </c>
      <c r="F1521">
        <f>IF(INDEX(Transactions!$J:$J,ROW()-8)="",0,INDEX(Transactions!$O:$O,ROW()-8))</f>
        <v>0</v>
      </c>
    </row>
    <row r="1522" spans="2:6" x14ac:dyDescent="0.15">
      <c r="B1522">
        <f ca="1">IF(INDEX(Transactions!$J:$J,ROW()-8)="",TODAY(),INDEX(Transactions!$G:$G,ROW()-8))</f>
        <v>46229</v>
      </c>
      <c r="F1522">
        <f>IF(INDEX(Transactions!$J:$J,ROW()-8)="",0,INDEX(Transactions!$O:$O,ROW()-8))</f>
        <v>0</v>
      </c>
    </row>
    <row r="1523" spans="2:6" x14ac:dyDescent="0.15">
      <c r="B1523">
        <f ca="1">IF(INDEX(Transactions!$J:$J,ROW()-8)="",TODAY(),INDEX(Transactions!$G:$G,ROW()-8))</f>
        <v>46229</v>
      </c>
      <c r="F1523">
        <f>IF(INDEX(Transactions!$J:$J,ROW()-8)="",0,INDEX(Transactions!$O:$O,ROW()-8))</f>
        <v>0</v>
      </c>
    </row>
    <row r="1524" spans="2:6" x14ac:dyDescent="0.15">
      <c r="B1524">
        <f ca="1">IF(INDEX(Transactions!$J:$J,ROW()-8)="",TODAY(),INDEX(Transactions!$G:$G,ROW()-8))</f>
        <v>46229</v>
      </c>
      <c r="F1524">
        <f>IF(INDEX(Transactions!$J:$J,ROW()-8)="",0,INDEX(Transactions!$O:$O,ROW()-8))</f>
        <v>0</v>
      </c>
    </row>
    <row r="1525" spans="2:6" x14ac:dyDescent="0.15">
      <c r="B1525">
        <f ca="1">IF(INDEX(Transactions!$J:$J,ROW()-8)="",TODAY(),INDEX(Transactions!$G:$G,ROW()-8))</f>
        <v>46229</v>
      </c>
      <c r="F1525">
        <f>IF(INDEX(Transactions!$J:$J,ROW()-8)="",0,INDEX(Transactions!$O:$O,ROW()-8))</f>
        <v>0</v>
      </c>
    </row>
    <row r="1526" spans="2:6" x14ac:dyDescent="0.15">
      <c r="B1526">
        <f ca="1">IF(INDEX(Transactions!$J:$J,ROW()-8)="",TODAY(),INDEX(Transactions!$G:$G,ROW()-8))</f>
        <v>46229</v>
      </c>
      <c r="F1526">
        <f>IF(INDEX(Transactions!$J:$J,ROW()-8)="",0,INDEX(Transactions!$O:$O,ROW()-8))</f>
        <v>0</v>
      </c>
    </row>
    <row r="1527" spans="2:6" x14ac:dyDescent="0.15">
      <c r="B1527">
        <f ca="1">IF(INDEX(Transactions!$J:$J,ROW()-8)="",TODAY(),INDEX(Transactions!$G:$G,ROW()-8))</f>
        <v>46229</v>
      </c>
      <c r="F1527">
        <f>IF(INDEX(Transactions!$J:$J,ROW()-8)="",0,INDEX(Transactions!$O:$O,ROW()-8))</f>
        <v>0</v>
      </c>
    </row>
    <row r="1528" spans="2:6" x14ac:dyDescent="0.15">
      <c r="B1528">
        <f ca="1">IF(INDEX(Transactions!$J:$J,ROW()-8)="",TODAY(),INDEX(Transactions!$G:$G,ROW()-8))</f>
        <v>46229</v>
      </c>
      <c r="F1528">
        <f>IF(INDEX(Transactions!$J:$J,ROW()-8)="",0,INDEX(Transactions!$O:$O,ROW()-8))</f>
        <v>0</v>
      </c>
    </row>
    <row r="1529" spans="2:6" x14ac:dyDescent="0.15">
      <c r="B1529">
        <f ca="1">IF(INDEX(Transactions!$J:$J,ROW()-8)="",TODAY(),INDEX(Transactions!$G:$G,ROW()-8))</f>
        <v>46229</v>
      </c>
      <c r="F1529">
        <f>IF(INDEX(Transactions!$J:$J,ROW()-8)="",0,INDEX(Transactions!$O:$O,ROW()-8))</f>
        <v>0</v>
      </c>
    </row>
    <row r="1530" spans="2:6" x14ac:dyDescent="0.15">
      <c r="B1530">
        <f ca="1">IF(INDEX(Transactions!$J:$J,ROW()-8)="",TODAY(),INDEX(Transactions!$G:$G,ROW()-8))</f>
        <v>46229</v>
      </c>
      <c r="F1530">
        <f>IF(INDEX(Transactions!$J:$J,ROW()-8)="",0,INDEX(Transactions!$O:$O,ROW()-8))</f>
        <v>0</v>
      </c>
    </row>
    <row r="1531" spans="2:6" x14ac:dyDescent="0.15">
      <c r="B1531">
        <f ca="1">IF(INDEX(Transactions!$J:$J,ROW()-8)="",TODAY(),INDEX(Transactions!$G:$G,ROW()-8))</f>
        <v>46229</v>
      </c>
      <c r="F1531">
        <f>IF(INDEX(Transactions!$J:$J,ROW()-8)="",0,INDEX(Transactions!$O:$O,ROW()-8))</f>
        <v>0</v>
      </c>
    </row>
    <row r="1532" spans="2:6" x14ac:dyDescent="0.15">
      <c r="B1532">
        <f ca="1">IF(INDEX(Transactions!$J:$J,ROW()-8)="",TODAY(),INDEX(Transactions!$G:$G,ROW()-8))</f>
        <v>46229</v>
      </c>
      <c r="F1532">
        <f>IF(INDEX(Transactions!$J:$J,ROW()-8)="",0,INDEX(Transactions!$O:$O,ROW()-8))</f>
        <v>0</v>
      </c>
    </row>
    <row r="1533" spans="2:6" x14ac:dyDescent="0.15">
      <c r="B1533">
        <f ca="1">IF(INDEX(Transactions!$J:$J,ROW()-8)="",TODAY(),INDEX(Transactions!$G:$G,ROW()-8))</f>
        <v>46229</v>
      </c>
      <c r="F1533">
        <f>IF(INDEX(Transactions!$J:$J,ROW()-8)="",0,INDEX(Transactions!$O:$O,ROW()-8))</f>
        <v>0</v>
      </c>
    </row>
    <row r="1534" spans="2:6" x14ac:dyDescent="0.15">
      <c r="B1534">
        <f ca="1">IF(INDEX(Transactions!$J:$J,ROW()-8)="",TODAY(),INDEX(Transactions!$G:$G,ROW()-8))</f>
        <v>46229</v>
      </c>
      <c r="F1534">
        <f>IF(INDEX(Transactions!$J:$J,ROW()-8)="",0,INDEX(Transactions!$O:$O,ROW()-8))</f>
        <v>0</v>
      </c>
    </row>
    <row r="1535" spans="2:6" x14ac:dyDescent="0.15">
      <c r="B1535">
        <f ca="1">IF(INDEX(Transactions!$J:$J,ROW()-8)="",TODAY(),INDEX(Transactions!$G:$G,ROW()-8))</f>
        <v>46229</v>
      </c>
      <c r="F1535">
        <f>IF(INDEX(Transactions!$J:$J,ROW()-8)="",0,INDEX(Transactions!$O:$O,ROW()-8))</f>
        <v>0</v>
      </c>
    </row>
    <row r="1536" spans="2:6" x14ac:dyDescent="0.15">
      <c r="B1536">
        <f ca="1">IF(INDEX(Transactions!$J:$J,ROW()-8)="",TODAY(),INDEX(Transactions!$G:$G,ROW()-8))</f>
        <v>46229</v>
      </c>
      <c r="F1536">
        <f>IF(INDEX(Transactions!$J:$J,ROW()-8)="",0,INDEX(Transactions!$O:$O,ROW()-8))</f>
        <v>0</v>
      </c>
    </row>
    <row r="1537" spans="2:6" x14ac:dyDescent="0.15">
      <c r="B1537">
        <f ca="1">IF(INDEX(Transactions!$J:$J,ROW()-8)="",TODAY(),INDEX(Transactions!$G:$G,ROW()-8))</f>
        <v>46229</v>
      </c>
      <c r="F1537">
        <f>IF(INDEX(Transactions!$J:$J,ROW()-8)="",0,INDEX(Transactions!$O:$O,ROW()-8))</f>
        <v>0</v>
      </c>
    </row>
    <row r="1538" spans="2:6" x14ac:dyDescent="0.15">
      <c r="B1538">
        <f ca="1">IF(INDEX(Transactions!$J:$J,ROW()-8)="",TODAY(),INDEX(Transactions!$G:$G,ROW()-8))</f>
        <v>46229</v>
      </c>
      <c r="F1538">
        <f>IF(INDEX(Transactions!$J:$J,ROW()-8)="",0,INDEX(Transactions!$O:$O,ROW()-8))</f>
        <v>0</v>
      </c>
    </row>
    <row r="1539" spans="2:6" x14ac:dyDescent="0.15">
      <c r="B1539">
        <f ca="1">IF(INDEX(Transactions!$J:$J,ROW()-8)="",TODAY(),INDEX(Transactions!$G:$G,ROW()-8))</f>
        <v>46229</v>
      </c>
      <c r="F1539">
        <f>IF(INDEX(Transactions!$J:$J,ROW()-8)="",0,INDEX(Transactions!$O:$O,ROW()-8))</f>
        <v>0</v>
      </c>
    </row>
    <row r="1540" spans="2:6" x14ac:dyDescent="0.15">
      <c r="B1540">
        <f ca="1">IF(INDEX(Transactions!$J:$J,ROW()-8)="",TODAY(),INDEX(Transactions!$G:$G,ROW()-8))</f>
        <v>46229</v>
      </c>
      <c r="F1540">
        <f>IF(INDEX(Transactions!$J:$J,ROW()-8)="",0,INDEX(Transactions!$O:$O,ROW()-8))</f>
        <v>0</v>
      </c>
    </row>
    <row r="1541" spans="2:6" x14ac:dyDescent="0.15">
      <c r="B1541">
        <f ca="1">IF(INDEX(Transactions!$J:$J,ROW()-8)="",TODAY(),INDEX(Transactions!$G:$G,ROW()-8))</f>
        <v>46229</v>
      </c>
      <c r="F1541">
        <f>IF(INDEX(Transactions!$J:$J,ROW()-8)="",0,INDEX(Transactions!$O:$O,ROW()-8))</f>
        <v>0</v>
      </c>
    </row>
    <row r="1542" spans="2:6" x14ac:dyDescent="0.15">
      <c r="B1542">
        <f ca="1">IF(INDEX(Transactions!$J:$J,ROW()-8)="",TODAY(),INDEX(Transactions!$G:$G,ROW()-8))</f>
        <v>46229</v>
      </c>
      <c r="F1542">
        <f>IF(INDEX(Transactions!$J:$J,ROW()-8)="",0,INDEX(Transactions!$O:$O,ROW()-8))</f>
        <v>0</v>
      </c>
    </row>
    <row r="1543" spans="2:6" x14ac:dyDescent="0.15">
      <c r="B1543">
        <f ca="1">IF(INDEX(Transactions!$J:$J,ROW()-8)="",TODAY(),INDEX(Transactions!$G:$G,ROW()-8))</f>
        <v>46229</v>
      </c>
      <c r="F1543">
        <f>IF(INDEX(Transactions!$J:$J,ROW()-8)="",0,INDEX(Transactions!$O:$O,ROW()-8))</f>
        <v>0</v>
      </c>
    </row>
    <row r="1544" spans="2:6" x14ac:dyDescent="0.15">
      <c r="B1544">
        <f ca="1">IF(INDEX(Transactions!$J:$J,ROW()-8)="",TODAY(),INDEX(Transactions!$G:$G,ROW()-8))</f>
        <v>46229</v>
      </c>
      <c r="F1544">
        <f>IF(INDEX(Transactions!$J:$J,ROW()-8)="",0,INDEX(Transactions!$O:$O,ROW()-8))</f>
        <v>0</v>
      </c>
    </row>
    <row r="1545" spans="2:6" x14ac:dyDescent="0.15">
      <c r="B1545">
        <f ca="1">IF(INDEX(Transactions!$J:$J,ROW()-8)="",TODAY(),INDEX(Transactions!$G:$G,ROW()-8))</f>
        <v>46229</v>
      </c>
      <c r="F1545">
        <f>IF(INDEX(Transactions!$J:$J,ROW()-8)="",0,INDEX(Transactions!$O:$O,ROW()-8))</f>
        <v>0</v>
      </c>
    </row>
    <row r="1546" spans="2:6" x14ac:dyDescent="0.15">
      <c r="B1546">
        <f ca="1">IF(INDEX(Transactions!$J:$J,ROW()-8)="",TODAY(),INDEX(Transactions!$G:$G,ROW()-8))</f>
        <v>46229</v>
      </c>
      <c r="F1546">
        <f>IF(INDEX(Transactions!$J:$J,ROW()-8)="",0,INDEX(Transactions!$O:$O,ROW()-8))</f>
        <v>0</v>
      </c>
    </row>
    <row r="1547" spans="2:6" x14ac:dyDescent="0.15">
      <c r="B1547">
        <f ca="1">IF(INDEX(Transactions!$J:$J,ROW()-8)="",TODAY(),INDEX(Transactions!$G:$G,ROW()-8))</f>
        <v>46229</v>
      </c>
      <c r="F1547">
        <f>IF(INDEX(Transactions!$J:$J,ROW()-8)="",0,INDEX(Transactions!$O:$O,ROW()-8))</f>
        <v>0</v>
      </c>
    </row>
    <row r="1548" spans="2:6" x14ac:dyDescent="0.15">
      <c r="B1548">
        <f ca="1">IF(INDEX(Transactions!$J:$J,ROW()-8)="",TODAY(),INDEX(Transactions!$G:$G,ROW()-8))</f>
        <v>46229</v>
      </c>
      <c r="F1548">
        <f>IF(INDEX(Transactions!$J:$J,ROW()-8)="",0,INDEX(Transactions!$O:$O,ROW()-8))</f>
        <v>0</v>
      </c>
    </row>
    <row r="1549" spans="2:6" x14ac:dyDescent="0.15">
      <c r="B1549">
        <f ca="1">IF(INDEX(Transactions!$J:$J,ROW()-8)="",TODAY(),INDEX(Transactions!$G:$G,ROW()-8))</f>
        <v>46229</v>
      </c>
      <c r="F1549">
        <f>IF(INDEX(Transactions!$J:$J,ROW()-8)="",0,INDEX(Transactions!$O:$O,ROW()-8))</f>
        <v>0</v>
      </c>
    </row>
    <row r="1550" spans="2:6" x14ac:dyDescent="0.15">
      <c r="B1550">
        <f ca="1">IF(INDEX(Transactions!$J:$J,ROW()-8)="",TODAY(),INDEX(Transactions!$G:$G,ROW()-8))</f>
        <v>46229</v>
      </c>
      <c r="F1550">
        <f>IF(INDEX(Transactions!$J:$J,ROW()-8)="",0,INDEX(Transactions!$O:$O,ROW()-8))</f>
        <v>0</v>
      </c>
    </row>
    <row r="1551" spans="2:6" x14ac:dyDescent="0.15">
      <c r="B1551">
        <f ca="1">IF(INDEX(Transactions!$J:$J,ROW()-8)="",TODAY(),INDEX(Transactions!$G:$G,ROW()-8))</f>
        <v>46229</v>
      </c>
      <c r="F1551">
        <f>IF(INDEX(Transactions!$J:$J,ROW()-8)="",0,INDEX(Transactions!$O:$O,ROW()-8))</f>
        <v>0</v>
      </c>
    </row>
    <row r="1552" spans="2:6" x14ac:dyDescent="0.15">
      <c r="B1552">
        <f ca="1">IF(INDEX(Transactions!$J:$J,ROW()-8)="",TODAY(),INDEX(Transactions!$G:$G,ROW()-8))</f>
        <v>46229</v>
      </c>
      <c r="F1552">
        <f>IF(INDEX(Transactions!$J:$J,ROW()-8)="",0,INDEX(Transactions!$O:$O,ROW()-8))</f>
        <v>0</v>
      </c>
    </row>
    <row r="1553" spans="2:6" x14ac:dyDescent="0.15">
      <c r="B1553">
        <f ca="1">IF(INDEX(Transactions!$J:$J,ROW()-8)="",TODAY(),INDEX(Transactions!$G:$G,ROW()-8))</f>
        <v>46229</v>
      </c>
      <c r="F1553">
        <f>IF(INDEX(Transactions!$J:$J,ROW()-8)="",0,INDEX(Transactions!$O:$O,ROW()-8))</f>
        <v>0</v>
      </c>
    </row>
    <row r="1554" spans="2:6" x14ac:dyDescent="0.15">
      <c r="B1554">
        <f ca="1">IF(INDEX(Transactions!$J:$J,ROW()-8)="",TODAY(),INDEX(Transactions!$G:$G,ROW()-8))</f>
        <v>46229</v>
      </c>
      <c r="F1554">
        <f>IF(INDEX(Transactions!$J:$J,ROW()-8)="",0,INDEX(Transactions!$O:$O,ROW()-8))</f>
        <v>0</v>
      </c>
    </row>
    <row r="1555" spans="2:6" x14ac:dyDescent="0.15">
      <c r="B1555">
        <f ca="1">IF(INDEX(Transactions!$J:$J,ROW()-8)="",TODAY(),INDEX(Transactions!$G:$G,ROW()-8))</f>
        <v>46229</v>
      </c>
      <c r="F1555">
        <f>IF(INDEX(Transactions!$J:$J,ROW()-8)="",0,INDEX(Transactions!$O:$O,ROW()-8))</f>
        <v>0</v>
      </c>
    </row>
    <row r="1556" spans="2:6" x14ac:dyDescent="0.15">
      <c r="B1556">
        <f ca="1">IF(INDEX(Transactions!$J:$J,ROW()-8)="",TODAY(),INDEX(Transactions!$G:$G,ROW()-8))</f>
        <v>46229</v>
      </c>
      <c r="F1556">
        <f>IF(INDEX(Transactions!$J:$J,ROW()-8)="",0,INDEX(Transactions!$O:$O,ROW()-8))</f>
        <v>0</v>
      </c>
    </row>
    <row r="1557" spans="2:6" x14ac:dyDescent="0.15">
      <c r="B1557">
        <f ca="1">IF(INDEX(Transactions!$J:$J,ROW()-8)="",TODAY(),INDEX(Transactions!$G:$G,ROW()-8))</f>
        <v>46229</v>
      </c>
      <c r="F1557">
        <f>IF(INDEX(Transactions!$J:$J,ROW()-8)="",0,INDEX(Transactions!$O:$O,ROW()-8))</f>
        <v>0</v>
      </c>
    </row>
    <row r="1558" spans="2:6" x14ac:dyDescent="0.15">
      <c r="B1558">
        <f ca="1">IF(INDEX(Transactions!$J:$J,ROW()-8)="",TODAY(),INDEX(Transactions!$G:$G,ROW()-8))</f>
        <v>46229</v>
      </c>
      <c r="F1558">
        <f>IF(INDEX(Transactions!$J:$J,ROW()-8)="",0,INDEX(Transactions!$O:$O,ROW()-8))</f>
        <v>0</v>
      </c>
    </row>
    <row r="1559" spans="2:6" x14ac:dyDescent="0.15">
      <c r="B1559">
        <f ca="1">IF(INDEX(Transactions!$J:$J,ROW()-8)="",TODAY(),INDEX(Transactions!$G:$G,ROW()-8))</f>
        <v>46229</v>
      </c>
      <c r="F1559">
        <f>IF(INDEX(Transactions!$J:$J,ROW()-8)="",0,INDEX(Transactions!$O:$O,ROW()-8))</f>
        <v>0</v>
      </c>
    </row>
    <row r="1560" spans="2:6" x14ac:dyDescent="0.15">
      <c r="B1560">
        <f ca="1">IF(INDEX(Transactions!$J:$J,ROW()-8)="",TODAY(),INDEX(Transactions!$G:$G,ROW()-8))</f>
        <v>46229</v>
      </c>
      <c r="F1560">
        <f>IF(INDEX(Transactions!$J:$J,ROW()-8)="",0,INDEX(Transactions!$O:$O,ROW()-8))</f>
        <v>0</v>
      </c>
    </row>
    <row r="1561" spans="2:6" x14ac:dyDescent="0.15">
      <c r="B1561">
        <f ca="1">IF(INDEX(Transactions!$J:$J,ROW()-8)="",TODAY(),INDEX(Transactions!$G:$G,ROW()-8))</f>
        <v>46229</v>
      </c>
      <c r="F1561">
        <f>IF(INDEX(Transactions!$J:$J,ROW()-8)="",0,INDEX(Transactions!$O:$O,ROW()-8))</f>
        <v>0</v>
      </c>
    </row>
    <row r="1562" spans="2:6" x14ac:dyDescent="0.15">
      <c r="B1562">
        <f ca="1">IF(INDEX(Transactions!$J:$J,ROW()-8)="",TODAY(),INDEX(Transactions!$G:$G,ROW()-8))</f>
        <v>46229</v>
      </c>
      <c r="F1562">
        <f>IF(INDEX(Transactions!$J:$J,ROW()-8)="",0,INDEX(Transactions!$O:$O,ROW()-8))</f>
        <v>0</v>
      </c>
    </row>
    <row r="1563" spans="2:6" x14ac:dyDescent="0.15">
      <c r="B1563">
        <f ca="1">IF(INDEX(Transactions!$J:$J,ROW()-8)="",TODAY(),INDEX(Transactions!$G:$G,ROW()-8))</f>
        <v>46229</v>
      </c>
      <c r="F1563">
        <f>IF(INDEX(Transactions!$J:$J,ROW()-8)="",0,INDEX(Transactions!$O:$O,ROW()-8))</f>
        <v>0</v>
      </c>
    </row>
    <row r="1564" spans="2:6" x14ac:dyDescent="0.15">
      <c r="B1564">
        <f ca="1">IF(INDEX(Transactions!$J:$J,ROW()-8)="",TODAY(),INDEX(Transactions!$G:$G,ROW()-8))</f>
        <v>46229</v>
      </c>
      <c r="F1564">
        <f>IF(INDEX(Transactions!$J:$J,ROW()-8)="",0,INDEX(Transactions!$O:$O,ROW()-8))</f>
        <v>0</v>
      </c>
    </row>
    <row r="1565" spans="2:6" x14ac:dyDescent="0.15">
      <c r="B1565">
        <f ca="1">IF(INDEX(Transactions!$J:$J,ROW()-8)="",TODAY(),INDEX(Transactions!$G:$G,ROW()-8))</f>
        <v>46229</v>
      </c>
      <c r="F1565">
        <f>IF(INDEX(Transactions!$J:$J,ROW()-8)="",0,INDEX(Transactions!$O:$O,ROW()-8))</f>
        <v>0</v>
      </c>
    </row>
    <row r="1566" spans="2:6" x14ac:dyDescent="0.15">
      <c r="B1566">
        <f ca="1">IF(INDEX(Transactions!$J:$J,ROW()-8)="",TODAY(),INDEX(Transactions!$G:$G,ROW()-8))</f>
        <v>46229</v>
      </c>
      <c r="F1566">
        <f>IF(INDEX(Transactions!$J:$J,ROW()-8)="",0,INDEX(Transactions!$O:$O,ROW()-8))</f>
        <v>0</v>
      </c>
    </row>
    <row r="1567" spans="2:6" x14ac:dyDescent="0.15">
      <c r="B1567">
        <f ca="1">IF(INDEX(Transactions!$J:$J,ROW()-8)="",TODAY(),INDEX(Transactions!$G:$G,ROW()-8))</f>
        <v>46229</v>
      </c>
      <c r="F1567">
        <f>IF(INDEX(Transactions!$J:$J,ROW()-8)="",0,INDEX(Transactions!$O:$O,ROW()-8))</f>
        <v>0</v>
      </c>
    </row>
    <row r="1568" spans="2:6" x14ac:dyDescent="0.15">
      <c r="B1568">
        <f ca="1">IF(INDEX(Transactions!$J:$J,ROW()-8)="",TODAY(),INDEX(Transactions!$G:$G,ROW()-8))</f>
        <v>46229</v>
      </c>
      <c r="F1568">
        <f>IF(INDEX(Transactions!$J:$J,ROW()-8)="",0,INDEX(Transactions!$O:$O,ROW()-8))</f>
        <v>0</v>
      </c>
    </row>
    <row r="1569" spans="2:6" x14ac:dyDescent="0.15">
      <c r="B1569">
        <f ca="1">IF(INDEX(Transactions!$J:$J,ROW()-8)="",TODAY(),INDEX(Transactions!$G:$G,ROW()-8))</f>
        <v>46229</v>
      </c>
      <c r="F1569">
        <f>IF(INDEX(Transactions!$J:$J,ROW()-8)="",0,INDEX(Transactions!$O:$O,ROW()-8))</f>
        <v>0</v>
      </c>
    </row>
    <row r="1570" spans="2:6" x14ac:dyDescent="0.15">
      <c r="B1570">
        <f ca="1">IF(INDEX(Transactions!$J:$J,ROW()-8)="",TODAY(),INDEX(Transactions!$G:$G,ROW()-8))</f>
        <v>46229</v>
      </c>
      <c r="F1570">
        <f>IF(INDEX(Transactions!$J:$J,ROW()-8)="",0,INDEX(Transactions!$O:$O,ROW()-8))</f>
        <v>0</v>
      </c>
    </row>
    <row r="1571" spans="2:6" x14ac:dyDescent="0.15">
      <c r="B1571">
        <f ca="1">IF(INDEX(Transactions!$J:$J,ROW()-8)="",TODAY(),INDEX(Transactions!$G:$G,ROW()-8))</f>
        <v>46229</v>
      </c>
      <c r="F1571">
        <f>IF(INDEX(Transactions!$J:$J,ROW()-8)="",0,INDEX(Transactions!$O:$O,ROW()-8))</f>
        <v>0</v>
      </c>
    </row>
    <row r="1572" spans="2:6" x14ac:dyDescent="0.15">
      <c r="B1572">
        <f ca="1">IF(INDEX(Transactions!$J:$J,ROW()-8)="",TODAY(),INDEX(Transactions!$G:$G,ROW()-8))</f>
        <v>46229</v>
      </c>
      <c r="F1572">
        <f>IF(INDEX(Transactions!$J:$J,ROW()-8)="",0,INDEX(Transactions!$O:$O,ROW()-8))</f>
        <v>0</v>
      </c>
    </row>
    <row r="1573" spans="2:6" x14ac:dyDescent="0.15">
      <c r="B1573">
        <f ca="1">IF(INDEX(Transactions!$J:$J,ROW()-8)="",TODAY(),INDEX(Transactions!$G:$G,ROW()-8))</f>
        <v>46229</v>
      </c>
      <c r="F1573">
        <f>IF(INDEX(Transactions!$J:$J,ROW()-8)="",0,INDEX(Transactions!$O:$O,ROW()-8))</f>
        <v>0</v>
      </c>
    </row>
    <row r="1574" spans="2:6" x14ac:dyDescent="0.15">
      <c r="B1574">
        <f ca="1">IF(INDEX(Transactions!$J:$J,ROW()-8)="",TODAY(),INDEX(Transactions!$G:$G,ROW()-8))</f>
        <v>46229</v>
      </c>
      <c r="F1574">
        <f>IF(INDEX(Transactions!$J:$J,ROW()-8)="",0,INDEX(Transactions!$O:$O,ROW()-8))</f>
        <v>0</v>
      </c>
    </row>
    <row r="1575" spans="2:6" x14ac:dyDescent="0.15">
      <c r="B1575">
        <f ca="1">IF(INDEX(Transactions!$J:$J,ROW()-8)="",TODAY(),INDEX(Transactions!$G:$G,ROW()-8))</f>
        <v>46229</v>
      </c>
      <c r="F1575">
        <f>IF(INDEX(Transactions!$J:$J,ROW()-8)="",0,INDEX(Transactions!$O:$O,ROW()-8))</f>
        <v>0</v>
      </c>
    </row>
    <row r="1576" spans="2:6" x14ac:dyDescent="0.15">
      <c r="B1576">
        <f ca="1">IF(INDEX(Transactions!$J:$J,ROW()-8)="",TODAY(),INDEX(Transactions!$G:$G,ROW()-8))</f>
        <v>46229</v>
      </c>
      <c r="F1576">
        <f>IF(INDEX(Transactions!$J:$J,ROW()-8)="",0,INDEX(Transactions!$O:$O,ROW()-8))</f>
        <v>0</v>
      </c>
    </row>
    <row r="1577" spans="2:6" x14ac:dyDescent="0.15">
      <c r="B1577">
        <f ca="1">IF(INDEX(Transactions!$J:$J,ROW()-8)="",TODAY(),INDEX(Transactions!$G:$G,ROW()-8))</f>
        <v>46229</v>
      </c>
      <c r="F1577">
        <f>IF(INDEX(Transactions!$J:$J,ROW()-8)="",0,INDEX(Transactions!$O:$O,ROW()-8))</f>
        <v>0</v>
      </c>
    </row>
    <row r="1578" spans="2:6" x14ac:dyDescent="0.15">
      <c r="B1578">
        <f ca="1">IF(INDEX(Transactions!$J:$J,ROW()-8)="",TODAY(),INDEX(Transactions!$G:$G,ROW()-8))</f>
        <v>46229</v>
      </c>
      <c r="F1578">
        <f>IF(INDEX(Transactions!$J:$J,ROW()-8)="",0,INDEX(Transactions!$O:$O,ROW()-8))</f>
        <v>0</v>
      </c>
    </row>
    <row r="1579" spans="2:6" x14ac:dyDescent="0.15">
      <c r="B1579">
        <f ca="1">IF(INDEX(Transactions!$J:$J,ROW()-8)="",TODAY(),INDEX(Transactions!$G:$G,ROW()-8))</f>
        <v>46229</v>
      </c>
      <c r="F1579">
        <f>IF(INDEX(Transactions!$J:$J,ROW()-8)="",0,INDEX(Transactions!$O:$O,ROW()-8))</f>
        <v>0</v>
      </c>
    </row>
    <row r="1580" spans="2:6" x14ac:dyDescent="0.15">
      <c r="B1580">
        <f ca="1">IF(INDEX(Transactions!$J:$J,ROW()-8)="",TODAY(),INDEX(Transactions!$G:$G,ROW()-8))</f>
        <v>46229</v>
      </c>
      <c r="F1580">
        <f>IF(INDEX(Transactions!$J:$J,ROW()-8)="",0,INDEX(Transactions!$O:$O,ROW()-8))</f>
        <v>0</v>
      </c>
    </row>
    <row r="1581" spans="2:6" x14ac:dyDescent="0.15">
      <c r="B1581">
        <f ca="1">IF(INDEX(Transactions!$J:$J,ROW()-8)="",TODAY(),INDEX(Transactions!$G:$G,ROW()-8))</f>
        <v>46229</v>
      </c>
      <c r="F1581">
        <f>IF(INDEX(Transactions!$J:$J,ROW()-8)="",0,INDEX(Transactions!$O:$O,ROW()-8))</f>
        <v>0</v>
      </c>
    </row>
    <row r="1582" spans="2:6" x14ac:dyDescent="0.15">
      <c r="B1582">
        <f ca="1">IF(INDEX(Transactions!$J:$J,ROW()-8)="",TODAY(),INDEX(Transactions!$G:$G,ROW()-8))</f>
        <v>46229</v>
      </c>
      <c r="F1582">
        <f>IF(INDEX(Transactions!$J:$J,ROW()-8)="",0,INDEX(Transactions!$O:$O,ROW()-8))</f>
        <v>0</v>
      </c>
    </row>
    <row r="1583" spans="2:6" x14ac:dyDescent="0.15">
      <c r="B1583">
        <f ca="1">IF(INDEX(Transactions!$J:$J,ROW()-8)="",TODAY(),INDEX(Transactions!$G:$G,ROW()-8))</f>
        <v>46229</v>
      </c>
      <c r="F1583">
        <f>IF(INDEX(Transactions!$J:$J,ROW()-8)="",0,INDEX(Transactions!$O:$O,ROW()-8))</f>
        <v>0</v>
      </c>
    </row>
    <row r="1584" spans="2:6" x14ac:dyDescent="0.15">
      <c r="B1584">
        <f ca="1">IF(INDEX(Transactions!$J:$J,ROW()-8)="",TODAY(),INDEX(Transactions!$G:$G,ROW()-8))</f>
        <v>46229</v>
      </c>
      <c r="F1584">
        <f>IF(INDEX(Transactions!$J:$J,ROW()-8)="",0,INDEX(Transactions!$O:$O,ROW()-8))</f>
        <v>0</v>
      </c>
    </row>
    <row r="1585" spans="2:6" x14ac:dyDescent="0.15">
      <c r="B1585">
        <f ca="1">IF(INDEX(Transactions!$J:$J,ROW()-8)="",TODAY(),INDEX(Transactions!$G:$G,ROW()-8))</f>
        <v>46229</v>
      </c>
      <c r="F1585">
        <f>IF(INDEX(Transactions!$J:$J,ROW()-8)="",0,INDEX(Transactions!$O:$O,ROW()-8))</f>
        <v>0</v>
      </c>
    </row>
    <row r="1586" spans="2:6" x14ac:dyDescent="0.15">
      <c r="B1586">
        <f ca="1">IF(INDEX(Transactions!$J:$J,ROW()-8)="",TODAY(),INDEX(Transactions!$G:$G,ROW()-8))</f>
        <v>46229</v>
      </c>
      <c r="F1586">
        <f>IF(INDEX(Transactions!$J:$J,ROW()-8)="",0,INDEX(Transactions!$O:$O,ROW()-8))</f>
        <v>0</v>
      </c>
    </row>
    <row r="1587" spans="2:6" x14ac:dyDescent="0.15">
      <c r="B1587">
        <f ca="1">IF(INDEX(Transactions!$J:$J,ROW()-8)="",TODAY(),INDEX(Transactions!$G:$G,ROW()-8))</f>
        <v>46229</v>
      </c>
      <c r="F1587">
        <f>IF(INDEX(Transactions!$J:$J,ROW()-8)="",0,INDEX(Transactions!$O:$O,ROW()-8))</f>
        <v>0</v>
      </c>
    </row>
    <row r="1588" spans="2:6" x14ac:dyDescent="0.15">
      <c r="B1588">
        <f ca="1">IF(INDEX(Transactions!$J:$J,ROW()-8)="",TODAY(),INDEX(Transactions!$G:$G,ROW()-8))</f>
        <v>46229</v>
      </c>
      <c r="F1588">
        <f>IF(INDEX(Transactions!$J:$J,ROW()-8)="",0,INDEX(Transactions!$O:$O,ROW()-8))</f>
        <v>0</v>
      </c>
    </row>
    <row r="1589" spans="2:6" x14ac:dyDescent="0.15">
      <c r="B1589">
        <f ca="1">IF(INDEX(Transactions!$J:$J,ROW()-8)="",TODAY(),INDEX(Transactions!$G:$G,ROW()-8))</f>
        <v>46229</v>
      </c>
      <c r="F1589">
        <f>IF(INDEX(Transactions!$J:$J,ROW()-8)="",0,INDEX(Transactions!$O:$O,ROW()-8))</f>
        <v>0</v>
      </c>
    </row>
    <row r="1590" spans="2:6" x14ac:dyDescent="0.15">
      <c r="B1590">
        <f ca="1">IF(INDEX(Transactions!$J:$J,ROW()-8)="",TODAY(),INDEX(Transactions!$G:$G,ROW()-8))</f>
        <v>46229</v>
      </c>
      <c r="F1590">
        <f>IF(INDEX(Transactions!$J:$J,ROW()-8)="",0,INDEX(Transactions!$O:$O,ROW()-8))</f>
        <v>0</v>
      </c>
    </row>
    <row r="1591" spans="2:6" x14ac:dyDescent="0.15">
      <c r="B1591">
        <f ca="1">IF(INDEX(Transactions!$J:$J,ROW()-8)="",TODAY(),INDEX(Transactions!$G:$G,ROW()-8))</f>
        <v>46229</v>
      </c>
      <c r="F1591">
        <f>IF(INDEX(Transactions!$J:$J,ROW()-8)="",0,INDEX(Transactions!$O:$O,ROW()-8))</f>
        <v>0</v>
      </c>
    </row>
    <row r="1592" spans="2:6" x14ac:dyDescent="0.15">
      <c r="B1592">
        <f ca="1">IF(INDEX(Transactions!$J:$J,ROW()-8)="",TODAY(),INDEX(Transactions!$G:$G,ROW()-8))</f>
        <v>46229</v>
      </c>
      <c r="F1592">
        <f>IF(INDEX(Transactions!$J:$J,ROW()-8)="",0,INDEX(Transactions!$O:$O,ROW()-8))</f>
        <v>0</v>
      </c>
    </row>
    <row r="1593" spans="2:6" x14ac:dyDescent="0.15">
      <c r="B1593">
        <f ca="1">IF(INDEX(Transactions!$J:$J,ROW()-8)="",TODAY(),INDEX(Transactions!$G:$G,ROW()-8))</f>
        <v>46229</v>
      </c>
      <c r="F1593">
        <f>IF(INDEX(Transactions!$J:$J,ROW()-8)="",0,INDEX(Transactions!$O:$O,ROW()-8))</f>
        <v>0</v>
      </c>
    </row>
    <row r="1594" spans="2:6" x14ac:dyDescent="0.15">
      <c r="B1594">
        <f ca="1">IF(INDEX(Transactions!$J:$J,ROW()-8)="",TODAY(),INDEX(Transactions!$G:$G,ROW()-8))</f>
        <v>46229</v>
      </c>
      <c r="F1594">
        <f>IF(INDEX(Transactions!$J:$J,ROW()-8)="",0,INDEX(Transactions!$O:$O,ROW()-8))</f>
        <v>0</v>
      </c>
    </row>
    <row r="1595" spans="2:6" x14ac:dyDescent="0.15">
      <c r="B1595">
        <f ca="1">IF(INDEX(Transactions!$J:$J,ROW()-8)="",TODAY(),INDEX(Transactions!$G:$G,ROW()-8))</f>
        <v>46229</v>
      </c>
      <c r="F1595">
        <f>IF(INDEX(Transactions!$J:$J,ROW()-8)="",0,INDEX(Transactions!$O:$O,ROW()-8))</f>
        <v>0</v>
      </c>
    </row>
    <row r="1596" spans="2:6" x14ac:dyDescent="0.15">
      <c r="B1596">
        <f ca="1">IF(INDEX(Transactions!$J:$J,ROW()-8)="",TODAY(),INDEX(Transactions!$G:$G,ROW()-8))</f>
        <v>46229</v>
      </c>
      <c r="F1596">
        <f>IF(INDEX(Transactions!$J:$J,ROW()-8)="",0,INDEX(Transactions!$O:$O,ROW()-8))</f>
        <v>0</v>
      </c>
    </row>
    <row r="1597" spans="2:6" x14ac:dyDescent="0.15">
      <c r="B1597">
        <f ca="1">IF(INDEX(Transactions!$J:$J,ROW()-8)="",TODAY(),INDEX(Transactions!$G:$G,ROW()-8))</f>
        <v>46229</v>
      </c>
      <c r="F1597">
        <f>IF(INDEX(Transactions!$J:$J,ROW()-8)="",0,INDEX(Transactions!$O:$O,ROW()-8))</f>
        <v>0</v>
      </c>
    </row>
    <row r="1598" spans="2:6" x14ac:dyDescent="0.15">
      <c r="B1598">
        <f ca="1">IF(INDEX(Transactions!$J:$J,ROW()-8)="",TODAY(),INDEX(Transactions!$G:$G,ROW()-8))</f>
        <v>46229</v>
      </c>
      <c r="F1598">
        <f>IF(INDEX(Transactions!$J:$J,ROW()-8)="",0,INDEX(Transactions!$O:$O,ROW()-8))</f>
        <v>0</v>
      </c>
    </row>
    <row r="1599" spans="2:6" x14ac:dyDescent="0.15">
      <c r="B1599">
        <f ca="1">IF(INDEX(Transactions!$J:$J,ROW()-8)="",TODAY(),INDEX(Transactions!$G:$G,ROW()-8))</f>
        <v>46229</v>
      </c>
      <c r="F1599">
        <f>IF(INDEX(Transactions!$J:$J,ROW()-8)="",0,INDEX(Transactions!$O:$O,ROW()-8))</f>
        <v>0</v>
      </c>
    </row>
    <row r="1600" spans="2:6" x14ac:dyDescent="0.15">
      <c r="B1600">
        <f ca="1">IF(INDEX(Transactions!$J:$J,ROW()-8)="",TODAY(),INDEX(Transactions!$G:$G,ROW()-8))</f>
        <v>46229</v>
      </c>
      <c r="F1600">
        <f>IF(INDEX(Transactions!$J:$J,ROW()-8)="",0,INDEX(Transactions!$O:$O,ROW()-8))</f>
        <v>0</v>
      </c>
    </row>
    <row r="1601" spans="2:6" x14ac:dyDescent="0.15">
      <c r="B1601">
        <f ca="1">IF(INDEX(Transactions!$J:$J,ROW()-8)="",TODAY(),INDEX(Transactions!$G:$G,ROW()-8))</f>
        <v>46229</v>
      </c>
      <c r="F1601">
        <f>IF(INDEX(Transactions!$J:$J,ROW()-8)="",0,INDEX(Transactions!$O:$O,ROW()-8))</f>
        <v>0</v>
      </c>
    </row>
    <row r="1602" spans="2:6" x14ac:dyDescent="0.15">
      <c r="B1602">
        <f ca="1">IF(INDEX(Transactions!$J:$J,ROW()-8)="",TODAY(),INDEX(Transactions!$G:$G,ROW()-8))</f>
        <v>46229</v>
      </c>
      <c r="F1602">
        <f>IF(INDEX(Transactions!$J:$J,ROW()-8)="",0,INDEX(Transactions!$O:$O,ROW()-8))</f>
        <v>0</v>
      </c>
    </row>
    <row r="1603" spans="2:6" x14ac:dyDescent="0.15">
      <c r="B1603">
        <f ca="1">IF(INDEX(Transactions!$J:$J,ROW()-8)="",TODAY(),INDEX(Transactions!$G:$G,ROW()-8))</f>
        <v>46229</v>
      </c>
      <c r="F1603">
        <f>IF(INDEX(Transactions!$J:$J,ROW()-8)="",0,INDEX(Transactions!$O:$O,ROW()-8))</f>
        <v>0</v>
      </c>
    </row>
    <row r="1604" spans="2:6" x14ac:dyDescent="0.15">
      <c r="B1604">
        <f ca="1">IF(INDEX(Transactions!$J:$J,ROW()-8)="",TODAY(),INDEX(Transactions!$G:$G,ROW()-8))</f>
        <v>46229</v>
      </c>
      <c r="F1604">
        <f>IF(INDEX(Transactions!$J:$J,ROW()-8)="",0,INDEX(Transactions!$O:$O,ROW()-8))</f>
        <v>0</v>
      </c>
    </row>
    <row r="1605" spans="2:6" x14ac:dyDescent="0.15">
      <c r="B1605">
        <f ca="1">IF(INDEX(Transactions!$J:$J,ROW()-8)="",TODAY(),INDEX(Transactions!$G:$G,ROW()-8))</f>
        <v>46229</v>
      </c>
      <c r="F1605">
        <f>IF(INDEX(Transactions!$J:$J,ROW()-8)="",0,INDEX(Transactions!$O:$O,ROW()-8))</f>
        <v>0</v>
      </c>
    </row>
    <row r="1606" spans="2:6" x14ac:dyDescent="0.15">
      <c r="B1606">
        <f ca="1">IF(INDEX(Transactions!$J:$J,ROW()-8)="",TODAY(),INDEX(Transactions!$G:$G,ROW()-8))</f>
        <v>46229</v>
      </c>
      <c r="F1606">
        <f>IF(INDEX(Transactions!$J:$J,ROW()-8)="",0,INDEX(Transactions!$O:$O,ROW()-8))</f>
        <v>0</v>
      </c>
    </row>
    <row r="1607" spans="2:6" x14ac:dyDescent="0.15">
      <c r="B1607">
        <f ca="1">IF(INDEX(Transactions!$J:$J,ROW()-8)="",TODAY(),INDEX(Transactions!$G:$G,ROW()-8))</f>
        <v>46229</v>
      </c>
      <c r="F1607">
        <f>IF(INDEX(Transactions!$J:$J,ROW()-8)="",0,INDEX(Transactions!$O:$O,ROW()-8))</f>
        <v>0</v>
      </c>
    </row>
    <row r="1608" spans="2:6" x14ac:dyDescent="0.15">
      <c r="B1608">
        <f ca="1">IF(INDEX(Transactions!$J:$J,ROW()-8)="",TODAY(),INDEX(Transactions!$G:$G,ROW()-8))</f>
        <v>46229</v>
      </c>
      <c r="F1608">
        <f>IF(INDEX(Transactions!$J:$J,ROW()-8)="",0,INDEX(Transactions!$O:$O,ROW()-8))</f>
        <v>0</v>
      </c>
    </row>
    <row r="1609" spans="2:6" x14ac:dyDescent="0.15">
      <c r="B1609">
        <f ca="1">IF(INDEX(Transactions!$J:$J,ROW()-8)="",TODAY(),INDEX(Transactions!$G:$G,ROW()-8))</f>
        <v>46229</v>
      </c>
      <c r="F1609">
        <f>IF(INDEX(Transactions!$J:$J,ROW()-8)="",0,INDEX(Transactions!$O:$O,ROW()-8))</f>
        <v>0</v>
      </c>
    </row>
    <row r="1610" spans="2:6" x14ac:dyDescent="0.15">
      <c r="B1610">
        <f ca="1">IF(INDEX(Transactions!$J:$J,ROW()-8)="",TODAY(),INDEX(Transactions!$G:$G,ROW()-8))</f>
        <v>46229</v>
      </c>
      <c r="F1610">
        <f>IF(INDEX(Transactions!$J:$J,ROW()-8)="",0,INDEX(Transactions!$O:$O,ROW()-8))</f>
        <v>0</v>
      </c>
    </row>
    <row r="1611" spans="2:6" x14ac:dyDescent="0.15">
      <c r="B1611">
        <f ca="1">IF(INDEX(Transactions!$J:$J,ROW()-8)="",TODAY(),INDEX(Transactions!$G:$G,ROW()-8))</f>
        <v>46229</v>
      </c>
      <c r="F1611">
        <f>IF(INDEX(Transactions!$J:$J,ROW()-8)="",0,INDEX(Transactions!$O:$O,ROW()-8))</f>
        <v>0</v>
      </c>
    </row>
    <row r="1612" spans="2:6" x14ac:dyDescent="0.15">
      <c r="B1612">
        <f ca="1">IF(INDEX(Transactions!$J:$J,ROW()-8)="",TODAY(),INDEX(Transactions!$G:$G,ROW()-8))</f>
        <v>46229</v>
      </c>
      <c r="F1612">
        <f>IF(INDEX(Transactions!$J:$J,ROW()-8)="",0,INDEX(Transactions!$O:$O,ROW()-8))</f>
        <v>0</v>
      </c>
    </row>
    <row r="1613" spans="2:6" x14ac:dyDescent="0.15">
      <c r="B1613">
        <f ca="1">IF(INDEX(Transactions!$J:$J,ROW()-8)="",TODAY(),INDEX(Transactions!$G:$G,ROW()-8))</f>
        <v>46229</v>
      </c>
      <c r="F1613">
        <f>IF(INDEX(Transactions!$J:$J,ROW()-8)="",0,INDEX(Transactions!$O:$O,ROW()-8))</f>
        <v>0</v>
      </c>
    </row>
    <row r="1614" spans="2:6" x14ac:dyDescent="0.15">
      <c r="B1614">
        <f ca="1">IF(INDEX(Transactions!$J:$J,ROW()-8)="",TODAY(),INDEX(Transactions!$G:$G,ROW()-8))</f>
        <v>46229</v>
      </c>
      <c r="F1614">
        <f>IF(INDEX(Transactions!$J:$J,ROW()-8)="",0,INDEX(Transactions!$O:$O,ROW()-8))</f>
        <v>0</v>
      </c>
    </row>
    <row r="1615" spans="2:6" x14ac:dyDescent="0.15">
      <c r="B1615">
        <f ca="1">IF(INDEX(Transactions!$J:$J,ROW()-8)="",TODAY(),INDEX(Transactions!$G:$G,ROW()-8))</f>
        <v>46229</v>
      </c>
      <c r="F1615">
        <f>IF(INDEX(Transactions!$J:$J,ROW()-8)="",0,INDEX(Transactions!$O:$O,ROW()-8))</f>
        <v>0</v>
      </c>
    </row>
    <row r="1616" spans="2:6" x14ac:dyDescent="0.15">
      <c r="B1616">
        <f ca="1">IF(INDEX(Transactions!$J:$J,ROW()-8)="",TODAY(),INDEX(Transactions!$G:$G,ROW()-8))</f>
        <v>46229</v>
      </c>
      <c r="F1616">
        <f>IF(INDEX(Transactions!$J:$J,ROW()-8)="",0,INDEX(Transactions!$O:$O,ROW()-8))</f>
        <v>0</v>
      </c>
    </row>
    <row r="1617" spans="2:6" x14ac:dyDescent="0.15">
      <c r="B1617">
        <f ca="1">IF(INDEX(Transactions!$J:$J,ROW()-8)="",TODAY(),INDEX(Transactions!$G:$G,ROW()-8))</f>
        <v>46229</v>
      </c>
      <c r="F1617">
        <f>IF(INDEX(Transactions!$J:$J,ROW()-8)="",0,INDEX(Transactions!$O:$O,ROW()-8))</f>
        <v>0</v>
      </c>
    </row>
    <row r="1618" spans="2:6" x14ac:dyDescent="0.15">
      <c r="B1618">
        <f ca="1">IF(INDEX(Transactions!$J:$J,ROW()-8)="",TODAY(),INDEX(Transactions!$G:$G,ROW()-8))</f>
        <v>46229</v>
      </c>
      <c r="F1618">
        <f>IF(INDEX(Transactions!$J:$J,ROW()-8)="",0,INDEX(Transactions!$O:$O,ROW()-8))</f>
        <v>0</v>
      </c>
    </row>
    <row r="1619" spans="2:6" x14ac:dyDescent="0.15">
      <c r="B1619">
        <f ca="1">IF(INDEX(Transactions!$J:$J,ROW()-8)="",TODAY(),INDEX(Transactions!$G:$G,ROW()-8))</f>
        <v>46229</v>
      </c>
      <c r="F1619">
        <f>IF(INDEX(Transactions!$J:$J,ROW()-8)="",0,INDEX(Transactions!$O:$O,ROW()-8))</f>
        <v>0</v>
      </c>
    </row>
    <row r="1620" spans="2:6" x14ac:dyDescent="0.15">
      <c r="B1620">
        <f ca="1">IF(INDEX(Transactions!$J:$J,ROW()-8)="",TODAY(),INDEX(Transactions!$G:$G,ROW()-8))</f>
        <v>46229</v>
      </c>
      <c r="F1620">
        <f>IF(INDEX(Transactions!$J:$J,ROW()-8)="",0,INDEX(Transactions!$O:$O,ROW()-8))</f>
        <v>0</v>
      </c>
    </row>
    <row r="1621" spans="2:6" x14ac:dyDescent="0.15">
      <c r="B1621">
        <f ca="1">IF(INDEX(Transactions!$J:$J,ROW()-8)="",TODAY(),INDEX(Transactions!$G:$G,ROW()-8))</f>
        <v>46229</v>
      </c>
      <c r="F1621">
        <f>IF(INDEX(Transactions!$J:$J,ROW()-8)="",0,INDEX(Transactions!$O:$O,ROW()-8))</f>
        <v>0</v>
      </c>
    </row>
    <row r="1622" spans="2:6" x14ac:dyDescent="0.15">
      <c r="B1622">
        <f ca="1">IF(INDEX(Transactions!$J:$J,ROW()-8)="",TODAY(),INDEX(Transactions!$G:$G,ROW()-8))</f>
        <v>46229</v>
      </c>
      <c r="F1622">
        <f>IF(INDEX(Transactions!$J:$J,ROW()-8)="",0,INDEX(Transactions!$O:$O,ROW()-8))</f>
        <v>0</v>
      </c>
    </row>
    <row r="1623" spans="2:6" x14ac:dyDescent="0.15">
      <c r="B1623">
        <f ca="1">IF(INDEX(Transactions!$J:$J,ROW()-8)="",TODAY(),INDEX(Transactions!$G:$G,ROW()-8))</f>
        <v>46229</v>
      </c>
      <c r="F1623">
        <f>IF(INDEX(Transactions!$J:$J,ROW()-8)="",0,INDEX(Transactions!$O:$O,ROW()-8))</f>
        <v>0</v>
      </c>
    </row>
    <row r="1624" spans="2:6" x14ac:dyDescent="0.15">
      <c r="B1624">
        <f ca="1">IF(INDEX(Transactions!$J:$J,ROW()-8)="",TODAY(),INDEX(Transactions!$G:$G,ROW()-8))</f>
        <v>46229</v>
      </c>
      <c r="F1624">
        <f>IF(INDEX(Transactions!$J:$J,ROW()-8)="",0,INDEX(Transactions!$O:$O,ROW()-8))</f>
        <v>0</v>
      </c>
    </row>
    <row r="1625" spans="2:6" x14ac:dyDescent="0.15">
      <c r="B1625">
        <f ca="1">IF(INDEX(Transactions!$J:$J,ROW()-8)="",TODAY(),INDEX(Transactions!$G:$G,ROW()-8))</f>
        <v>46229</v>
      </c>
      <c r="F1625">
        <f>IF(INDEX(Transactions!$J:$J,ROW()-8)="",0,INDEX(Transactions!$O:$O,ROW()-8))</f>
        <v>0</v>
      </c>
    </row>
    <row r="1626" spans="2:6" x14ac:dyDescent="0.15">
      <c r="B1626">
        <f ca="1">IF(INDEX(Transactions!$J:$J,ROW()-8)="",TODAY(),INDEX(Transactions!$G:$G,ROW()-8))</f>
        <v>46229</v>
      </c>
      <c r="F1626">
        <f>IF(INDEX(Transactions!$J:$J,ROW()-8)="",0,INDEX(Transactions!$O:$O,ROW()-8))</f>
        <v>0</v>
      </c>
    </row>
    <row r="1627" spans="2:6" x14ac:dyDescent="0.15">
      <c r="B1627">
        <f ca="1">IF(INDEX(Transactions!$J:$J,ROW()-8)="",TODAY(),INDEX(Transactions!$G:$G,ROW()-8))</f>
        <v>46229</v>
      </c>
      <c r="F1627">
        <f>IF(INDEX(Transactions!$J:$J,ROW()-8)="",0,INDEX(Transactions!$O:$O,ROW()-8))</f>
        <v>0</v>
      </c>
    </row>
    <row r="1628" spans="2:6" x14ac:dyDescent="0.15">
      <c r="B1628">
        <f ca="1">IF(INDEX(Transactions!$J:$J,ROW()-8)="",TODAY(),INDEX(Transactions!$G:$G,ROW()-8))</f>
        <v>46229</v>
      </c>
      <c r="F1628">
        <f>IF(INDEX(Transactions!$J:$J,ROW()-8)="",0,INDEX(Transactions!$O:$O,ROW()-8))</f>
        <v>0</v>
      </c>
    </row>
    <row r="1629" spans="2:6" x14ac:dyDescent="0.15">
      <c r="B1629">
        <f ca="1">IF(INDEX(Transactions!$J:$J,ROW()-8)="",TODAY(),INDEX(Transactions!$G:$G,ROW()-8))</f>
        <v>46229</v>
      </c>
      <c r="F1629">
        <f>IF(INDEX(Transactions!$J:$J,ROW()-8)="",0,INDEX(Transactions!$O:$O,ROW()-8))</f>
        <v>0</v>
      </c>
    </row>
    <row r="1630" spans="2:6" x14ac:dyDescent="0.15">
      <c r="B1630">
        <f ca="1">IF(INDEX(Transactions!$J:$J,ROW()-8)="",TODAY(),INDEX(Transactions!$G:$G,ROW()-8))</f>
        <v>46229</v>
      </c>
      <c r="F1630">
        <f>IF(INDEX(Transactions!$J:$J,ROW()-8)="",0,INDEX(Transactions!$O:$O,ROW()-8))</f>
        <v>0</v>
      </c>
    </row>
    <row r="1631" spans="2:6" x14ac:dyDescent="0.15">
      <c r="B1631">
        <f ca="1">IF(INDEX(Transactions!$J:$J,ROW()-8)="",TODAY(),INDEX(Transactions!$G:$G,ROW()-8))</f>
        <v>46229</v>
      </c>
      <c r="F1631">
        <f>IF(INDEX(Transactions!$J:$J,ROW()-8)="",0,INDEX(Transactions!$O:$O,ROW()-8))</f>
        <v>0</v>
      </c>
    </row>
    <row r="1632" spans="2:6" x14ac:dyDescent="0.15">
      <c r="B1632">
        <f ca="1">IF(INDEX(Transactions!$J:$J,ROW()-8)="",TODAY(),INDEX(Transactions!$G:$G,ROW()-8))</f>
        <v>46229</v>
      </c>
      <c r="F1632">
        <f>IF(INDEX(Transactions!$J:$J,ROW()-8)="",0,INDEX(Transactions!$O:$O,ROW()-8))</f>
        <v>0</v>
      </c>
    </row>
    <row r="1633" spans="2:6" x14ac:dyDescent="0.15">
      <c r="B1633">
        <f ca="1">IF(INDEX(Transactions!$J:$J,ROW()-8)="",TODAY(),INDEX(Transactions!$G:$G,ROW()-8))</f>
        <v>46229</v>
      </c>
      <c r="F1633">
        <f>IF(INDEX(Transactions!$J:$J,ROW()-8)="",0,INDEX(Transactions!$O:$O,ROW()-8))</f>
        <v>0</v>
      </c>
    </row>
    <row r="1634" spans="2:6" x14ac:dyDescent="0.15">
      <c r="B1634">
        <f ca="1">IF(INDEX(Transactions!$J:$J,ROW()-8)="",TODAY(),INDEX(Transactions!$G:$G,ROW()-8))</f>
        <v>46229</v>
      </c>
      <c r="F1634">
        <f>IF(INDEX(Transactions!$J:$J,ROW()-8)="",0,INDEX(Transactions!$O:$O,ROW()-8))</f>
        <v>0</v>
      </c>
    </row>
    <row r="1635" spans="2:6" x14ac:dyDescent="0.15">
      <c r="B1635">
        <f ca="1">IF(INDEX(Transactions!$J:$J,ROW()-8)="",TODAY(),INDEX(Transactions!$G:$G,ROW()-8))</f>
        <v>46229</v>
      </c>
      <c r="F1635">
        <f>IF(INDEX(Transactions!$J:$J,ROW()-8)="",0,INDEX(Transactions!$O:$O,ROW()-8))</f>
        <v>0</v>
      </c>
    </row>
    <row r="1636" spans="2:6" x14ac:dyDescent="0.15">
      <c r="B1636">
        <f ca="1">IF(INDEX(Transactions!$J:$J,ROW()-8)="",TODAY(),INDEX(Transactions!$G:$G,ROW()-8))</f>
        <v>46229</v>
      </c>
      <c r="F1636">
        <f>IF(INDEX(Transactions!$J:$J,ROW()-8)="",0,INDEX(Transactions!$O:$O,ROW()-8))</f>
        <v>0</v>
      </c>
    </row>
    <row r="1637" spans="2:6" x14ac:dyDescent="0.15">
      <c r="B1637">
        <f ca="1">IF(INDEX(Transactions!$J:$J,ROW()-8)="",TODAY(),INDEX(Transactions!$G:$G,ROW()-8))</f>
        <v>46229</v>
      </c>
      <c r="F1637">
        <f>IF(INDEX(Transactions!$J:$J,ROW()-8)="",0,INDEX(Transactions!$O:$O,ROW()-8))</f>
        <v>0</v>
      </c>
    </row>
    <row r="1638" spans="2:6" x14ac:dyDescent="0.15">
      <c r="B1638">
        <f ca="1">IF(INDEX(Transactions!$J:$J,ROW()-8)="",TODAY(),INDEX(Transactions!$G:$G,ROW()-8))</f>
        <v>46229</v>
      </c>
      <c r="F1638">
        <f>IF(INDEX(Transactions!$J:$J,ROW()-8)="",0,INDEX(Transactions!$O:$O,ROW()-8))</f>
        <v>0</v>
      </c>
    </row>
    <row r="1639" spans="2:6" x14ac:dyDescent="0.15">
      <c r="B1639">
        <f ca="1">IF(INDEX(Transactions!$J:$J,ROW()-8)="",TODAY(),INDEX(Transactions!$G:$G,ROW()-8))</f>
        <v>46229</v>
      </c>
      <c r="F1639">
        <f>IF(INDEX(Transactions!$J:$J,ROW()-8)="",0,INDEX(Transactions!$O:$O,ROW()-8))</f>
        <v>0</v>
      </c>
    </row>
    <row r="1640" spans="2:6" x14ac:dyDescent="0.15">
      <c r="B1640">
        <f ca="1">IF(INDEX(Transactions!$J:$J,ROW()-8)="",TODAY(),INDEX(Transactions!$G:$G,ROW()-8))</f>
        <v>46229</v>
      </c>
      <c r="F1640">
        <f>IF(INDEX(Transactions!$J:$J,ROW()-8)="",0,INDEX(Transactions!$O:$O,ROW()-8))</f>
        <v>0</v>
      </c>
    </row>
    <row r="1641" spans="2:6" x14ac:dyDescent="0.15">
      <c r="B1641">
        <f ca="1">IF(INDEX(Transactions!$J:$J,ROW()-8)="",TODAY(),INDEX(Transactions!$G:$G,ROW()-8))</f>
        <v>46229</v>
      </c>
      <c r="F1641">
        <f>IF(INDEX(Transactions!$J:$J,ROW()-8)="",0,INDEX(Transactions!$O:$O,ROW()-8))</f>
        <v>0</v>
      </c>
    </row>
    <row r="1642" spans="2:6" x14ac:dyDescent="0.15">
      <c r="B1642">
        <f ca="1">IF(INDEX(Transactions!$J:$J,ROW()-8)="",TODAY(),INDEX(Transactions!$G:$G,ROW()-8))</f>
        <v>46229</v>
      </c>
      <c r="F1642">
        <f>IF(INDEX(Transactions!$J:$J,ROW()-8)="",0,INDEX(Transactions!$O:$O,ROW()-8))</f>
        <v>0</v>
      </c>
    </row>
    <row r="1643" spans="2:6" x14ac:dyDescent="0.15">
      <c r="B1643">
        <f ca="1">IF(INDEX(Transactions!$J:$J,ROW()-8)="",TODAY(),INDEX(Transactions!$G:$G,ROW()-8))</f>
        <v>46229</v>
      </c>
      <c r="F1643">
        <f>IF(INDEX(Transactions!$J:$J,ROW()-8)="",0,INDEX(Transactions!$O:$O,ROW()-8))</f>
        <v>0</v>
      </c>
    </row>
    <row r="1644" spans="2:6" x14ac:dyDescent="0.15">
      <c r="B1644">
        <f ca="1">IF(INDEX(Transactions!$J:$J,ROW()-8)="",TODAY(),INDEX(Transactions!$G:$G,ROW()-8))</f>
        <v>46229</v>
      </c>
      <c r="F1644">
        <f>IF(INDEX(Transactions!$J:$J,ROW()-8)="",0,INDEX(Transactions!$O:$O,ROW()-8))</f>
        <v>0</v>
      </c>
    </row>
    <row r="1645" spans="2:6" x14ac:dyDescent="0.15">
      <c r="B1645">
        <f ca="1">IF(INDEX(Transactions!$J:$J,ROW()-8)="",TODAY(),INDEX(Transactions!$G:$G,ROW()-8))</f>
        <v>46229</v>
      </c>
      <c r="F1645">
        <f>IF(INDEX(Transactions!$J:$J,ROW()-8)="",0,INDEX(Transactions!$O:$O,ROW()-8))</f>
        <v>0</v>
      </c>
    </row>
    <row r="1646" spans="2:6" x14ac:dyDescent="0.15">
      <c r="B1646">
        <f ca="1">IF(INDEX(Transactions!$J:$J,ROW()-8)="",TODAY(),INDEX(Transactions!$G:$G,ROW()-8))</f>
        <v>46229</v>
      </c>
      <c r="F1646">
        <f>IF(INDEX(Transactions!$J:$J,ROW()-8)="",0,INDEX(Transactions!$O:$O,ROW()-8))</f>
        <v>0</v>
      </c>
    </row>
    <row r="1647" spans="2:6" x14ac:dyDescent="0.15">
      <c r="B1647">
        <f ca="1">IF(INDEX(Transactions!$J:$J,ROW()-8)="",TODAY(),INDEX(Transactions!$G:$G,ROW()-8))</f>
        <v>46229</v>
      </c>
      <c r="F1647">
        <f>IF(INDEX(Transactions!$J:$J,ROW()-8)="",0,INDEX(Transactions!$O:$O,ROW()-8))</f>
        <v>0</v>
      </c>
    </row>
    <row r="1648" spans="2:6" x14ac:dyDescent="0.15">
      <c r="B1648">
        <f ca="1">IF(INDEX(Transactions!$J:$J,ROW()-8)="",TODAY(),INDEX(Transactions!$G:$G,ROW()-8))</f>
        <v>46229</v>
      </c>
      <c r="F1648">
        <f>IF(INDEX(Transactions!$J:$J,ROW()-8)="",0,INDEX(Transactions!$O:$O,ROW()-8))</f>
        <v>0</v>
      </c>
    </row>
    <row r="1649" spans="2:6" x14ac:dyDescent="0.15">
      <c r="B1649">
        <f ca="1">IF(INDEX(Transactions!$J:$J,ROW()-8)="",TODAY(),INDEX(Transactions!$G:$G,ROW()-8))</f>
        <v>46229</v>
      </c>
      <c r="F1649">
        <f>IF(INDEX(Transactions!$J:$J,ROW()-8)="",0,INDEX(Transactions!$O:$O,ROW()-8))</f>
        <v>0</v>
      </c>
    </row>
    <row r="1650" spans="2:6" x14ac:dyDescent="0.15">
      <c r="B1650">
        <f ca="1">IF(INDEX(Transactions!$J:$J,ROW()-8)="",TODAY(),INDEX(Transactions!$G:$G,ROW()-8))</f>
        <v>46229</v>
      </c>
      <c r="F1650">
        <f>IF(INDEX(Transactions!$J:$J,ROW()-8)="",0,INDEX(Transactions!$O:$O,ROW()-8))</f>
        <v>0</v>
      </c>
    </row>
    <row r="1651" spans="2:6" x14ac:dyDescent="0.15">
      <c r="B1651">
        <f ca="1">IF(INDEX(Transactions!$J:$J,ROW()-8)="",TODAY(),INDEX(Transactions!$G:$G,ROW()-8))</f>
        <v>46229</v>
      </c>
      <c r="F1651">
        <f>IF(INDEX(Transactions!$J:$J,ROW()-8)="",0,INDEX(Transactions!$O:$O,ROW()-8))</f>
        <v>0</v>
      </c>
    </row>
    <row r="1652" spans="2:6" x14ac:dyDescent="0.15">
      <c r="B1652">
        <f ca="1">IF(INDEX(Transactions!$J:$J,ROW()-8)="",TODAY(),INDEX(Transactions!$G:$G,ROW()-8))</f>
        <v>46229</v>
      </c>
      <c r="F1652">
        <f>IF(INDEX(Transactions!$J:$J,ROW()-8)="",0,INDEX(Transactions!$O:$O,ROW()-8))</f>
        <v>0</v>
      </c>
    </row>
    <row r="1653" spans="2:6" x14ac:dyDescent="0.15">
      <c r="B1653">
        <f ca="1">IF(INDEX(Transactions!$J:$J,ROW()-8)="",TODAY(),INDEX(Transactions!$G:$G,ROW()-8))</f>
        <v>46229</v>
      </c>
      <c r="F1653">
        <f>IF(INDEX(Transactions!$J:$J,ROW()-8)="",0,INDEX(Transactions!$O:$O,ROW()-8))</f>
        <v>0</v>
      </c>
    </row>
    <row r="1654" spans="2:6" x14ac:dyDescent="0.15">
      <c r="B1654">
        <f ca="1">IF(INDEX(Transactions!$J:$J,ROW()-8)="",TODAY(),INDEX(Transactions!$G:$G,ROW()-8))</f>
        <v>46229</v>
      </c>
      <c r="F1654">
        <f>IF(INDEX(Transactions!$J:$J,ROW()-8)="",0,INDEX(Transactions!$O:$O,ROW()-8))</f>
        <v>0</v>
      </c>
    </row>
    <row r="1655" spans="2:6" x14ac:dyDescent="0.15">
      <c r="B1655">
        <f ca="1">IF(INDEX(Transactions!$J:$J,ROW()-8)="",TODAY(),INDEX(Transactions!$G:$G,ROW()-8))</f>
        <v>46229</v>
      </c>
      <c r="F1655">
        <f>IF(INDEX(Transactions!$J:$J,ROW()-8)="",0,INDEX(Transactions!$O:$O,ROW()-8))</f>
        <v>0</v>
      </c>
    </row>
    <row r="1656" spans="2:6" x14ac:dyDescent="0.15">
      <c r="B1656">
        <f ca="1">IF(INDEX(Transactions!$J:$J,ROW()-8)="",TODAY(),INDEX(Transactions!$G:$G,ROW()-8))</f>
        <v>46229</v>
      </c>
      <c r="F1656">
        <f>IF(INDEX(Transactions!$J:$J,ROW()-8)="",0,INDEX(Transactions!$O:$O,ROW()-8))</f>
        <v>0</v>
      </c>
    </row>
    <row r="1657" spans="2:6" x14ac:dyDescent="0.15">
      <c r="B1657">
        <f ca="1">IF(INDEX(Transactions!$J:$J,ROW()-8)="",TODAY(),INDEX(Transactions!$G:$G,ROW()-8))</f>
        <v>46229</v>
      </c>
      <c r="F1657">
        <f>IF(INDEX(Transactions!$J:$J,ROW()-8)="",0,INDEX(Transactions!$O:$O,ROW()-8))</f>
        <v>0</v>
      </c>
    </row>
    <row r="1658" spans="2:6" x14ac:dyDescent="0.15">
      <c r="B1658">
        <f ca="1">IF(INDEX(Transactions!$J:$J,ROW()-8)="",TODAY(),INDEX(Transactions!$G:$G,ROW()-8))</f>
        <v>46229</v>
      </c>
      <c r="F1658">
        <f>IF(INDEX(Transactions!$J:$J,ROW()-8)="",0,INDEX(Transactions!$O:$O,ROW()-8))</f>
        <v>0</v>
      </c>
    </row>
    <row r="1659" spans="2:6" x14ac:dyDescent="0.15">
      <c r="B1659">
        <f ca="1">IF(INDEX(Transactions!$J:$J,ROW()-8)="",TODAY(),INDEX(Transactions!$G:$G,ROW()-8))</f>
        <v>46229</v>
      </c>
      <c r="F1659">
        <f>IF(INDEX(Transactions!$J:$J,ROW()-8)="",0,INDEX(Transactions!$O:$O,ROW()-8))</f>
        <v>0</v>
      </c>
    </row>
    <row r="1660" spans="2:6" x14ac:dyDescent="0.15">
      <c r="B1660">
        <f ca="1">IF(INDEX(Transactions!$J:$J,ROW()-8)="",TODAY(),INDEX(Transactions!$G:$G,ROW()-8))</f>
        <v>46229</v>
      </c>
      <c r="F1660">
        <f>IF(INDEX(Transactions!$J:$J,ROW()-8)="",0,INDEX(Transactions!$O:$O,ROW()-8))</f>
        <v>0</v>
      </c>
    </row>
    <row r="1661" spans="2:6" x14ac:dyDescent="0.15">
      <c r="B1661">
        <f ca="1">IF(INDEX(Transactions!$J:$J,ROW()-8)="",TODAY(),INDEX(Transactions!$G:$G,ROW()-8))</f>
        <v>46229</v>
      </c>
      <c r="F1661">
        <f>IF(INDEX(Transactions!$J:$J,ROW()-8)="",0,INDEX(Transactions!$O:$O,ROW()-8))</f>
        <v>0</v>
      </c>
    </row>
    <row r="1662" spans="2:6" x14ac:dyDescent="0.15">
      <c r="B1662">
        <f ca="1">IF(INDEX(Transactions!$J:$J,ROW()-8)="",TODAY(),INDEX(Transactions!$G:$G,ROW()-8))</f>
        <v>46229</v>
      </c>
      <c r="F1662">
        <f>IF(INDEX(Transactions!$J:$J,ROW()-8)="",0,INDEX(Transactions!$O:$O,ROW()-8))</f>
        <v>0</v>
      </c>
    </row>
    <row r="1663" spans="2:6" x14ac:dyDescent="0.15">
      <c r="B1663">
        <f ca="1">IF(INDEX(Transactions!$J:$J,ROW()-8)="",TODAY(),INDEX(Transactions!$G:$G,ROW()-8))</f>
        <v>46229</v>
      </c>
      <c r="F1663">
        <f>IF(INDEX(Transactions!$J:$J,ROW()-8)="",0,INDEX(Transactions!$O:$O,ROW()-8))</f>
        <v>0</v>
      </c>
    </row>
    <row r="1664" spans="2:6" x14ac:dyDescent="0.15">
      <c r="B1664">
        <f ca="1">IF(INDEX(Transactions!$J:$J,ROW()-8)="",TODAY(),INDEX(Transactions!$G:$G,ROW()-8))</f>
        <v>46229</v>
      </c>
      <c r="F1664">
        <f>IF(INDEX(Transactions!$J:$J,ROW()-8)="",0,INDEX(Transactions!$O:$O,ROW()-8))</f>
        <v>0</v>
      </c>
    </row>
    <row r="1665" spans="2:6" x14ac:dyDescent="0.15">
      <c r="B1665">
        <f ca="1">IF(INDEX(Transactions!$J:$J,ROW()-8)="",TODAY(),INDEX(Transactions!$G:$G,ROW()-8))</f>
        <v>46229</v>
      </c>
      <c r="F1665">
        <f>IF(INDEX(Transactions!$J:$J,ROW()-8)="",0,INDEX(Transactions!$O:$O,ROW()-8))</f>
        <v>0</v>
      </c>
    </row>
    <row r="1666" spans="2:6" x14ac:dyDescent="0.15">
      <c r="B1666">
        <f ca="1">IF(INDEX(Transactions!$J:$J,ROW()-8)="",TODAY(),INDEX(Transactions!$G:$G,ROW()-8))</f>
        <v>46229</v>
      </c>
      <c r="F1666">
        <f>IF(INDEX(Transactions!$J:$J,ROW()-8)="",0,INDEX(Transactions!$O:$O,ROW()-8))</f>
        <v>0</v>
      </c>
    </row>
    <row r="1667" spans="2:6" x14ac:dyDescent="0.15">
      <c r="B1667">
        <f ca="1">IF(INDEX(Transactions!$J:$J,ROW()-8)="",TODAY(),INDEX(Transactions!$G:$G,ROW()-8))</f>
        <v>46229</v>
      </c>
      <c r="F1667">
        <f>IF(INDEX(Transactions!$J:$J,ROW()-8)="",0,INDEX(Transactions!$O:$O,ROW()-8))</f>
        <v>0</v>
      </c>
    </row>
    <row r="1668" spans="2:6" x14ac:dyDescent="0.15">
      <c r="B1668">
        <f ca="1">IF(INDEX(Transactions!$J:$J,ROW()-8)="",TODAY(),INDEX(Transactions!$G:$G,ROW()-8))</f>
        <v>46229</v>
      </c>
      <c r="F1668">
        <f>IF(INDEX(Transactions!$J:$J,ROW()-8)="",0,INDEX(Transactions!$O:$O,ROW()-8))</f>
        <v>0</v>
      </c>
    </row>
    <row r="1669" spans="2:6" x14ac:dyDescent="0.15">
      <c r="B1669">
        <f ca="1">IF(INDEX(Transactions!$J:$J,ROW()-8)="",TODAY(),INDEX(Transactions!$G:$G,ROW()-8))</f>
        <v>46229</v>
      </c>
      <c r="F1669">
        <f>IF(INDEX(Transactions!$J:$J,ROW()-8)="",0,INDEX(Transactions!$O:$O,ROW()-8))</f>
        <v>0</v>
      </c>
    </row>
    <row r="1670" spans="2:6" x14ac:dyDescent="0.15">
      <c r="B1670">
        <f ca="1">IF(INDEX(Transactions!$J:$J,ROW()-8)="",TODAY(),INDEX(Transactions!$G:$G,ROW()-8))</f>
        <v>46229</v>
      </c>
      <c r="F1670">
        <f>IF(INDEX(Transactions!$J:$J,ROW()-8)="",0,INDEX(Transactions!$O:$O,ROW()-8))</f>
        <v>0</v>
      </c>
    </row>
    <row r="1671" spans="2:6" x14ac:dyDescent="0.15">
      <c r="B1671">
        <f ca="1">IF(INDEX(Transactions!$J:$J,ROW()-8)="",TODAY(),INDEX(Transactions!$G:$G,ROW()-8))</f>
        <v>46229</v>
      </c>
      <c r="F1671">
        <f>IF(INDEX(Transactions!$J:$J,ROW()-8)="",0,INDEX(Transactions!$O:$O,ROW()-8))</f>
        <v>0</v>
      </c>
    </row>
    <row r="1672" spans="2:6" x14ac:dyDescent="0.15">
      <c r="B1672">
        <f ca="1">IF(INDEX(Transactions!$J:$J,ROW()-8)="",TODAY(),INDEX(Transactions!$G:$G,ROW()-8))</f>
        <v>46229</v>
      </c>
      <c r="F1672">
        <f>IF(INDEX(Transactions!$J:$J,ROW()-8)="",0,INDEX(Transactions!$O:$O,ROW()-8))</f>
        <v>0</v>
      </c>
    </row>
    <row r="1673" spans="2:6" x14ac:dyDescent="0.15">
      <c r="B1673">
        <f ca="1">IF(INDEX(Transactions!$J:$J,ROW()-8)="",TODAY(),INDEX(Transactions!$G:$G,ROW()-8))</f>
        <v>46229</v>
      </c>
      <c r="F1673">
        <f>IF(INDEX(Transactions!$J:$J,ROW()-8)="",0,INDEX(Transactions!$O:$O,ROW()-8))</f>
        <v>0</v>
      </c>
    </row>
    <row r="1674" spans="2:6" x14ac:dyDescent="0.15">
      <c r="B1674">
        <f ca="1">IF(INDEX(Transactions!$J:$J,ROW()-8)="",TODAY(),INDEX(Transactions!$G:$G,ROW()-8))</f>
        <v>46229</v>
      </c>
      <c r="F1674">
        <f>IF(INDEX(Transactions!$J:$J,ROW()-8)="",0,INDEX(Transactions!$O:$O,ROW()-8))</f>
        <v>0</v>
      </c>
    </row>
    <row r="1675" spans="2:6" x14ac:dyDescent="0.15">
      <c r="B1675">
        <f ca="1">IF(INDEX(Transactions!$J:$J,ROW()-8)="",TODAY(),INDEX(Transactions!$G:$G,ROW()-8))</f>
        <v>46229</v>
      </c>
      <c r="F1675">
        <f>IF(INDEX(Transactions!$J:$J,ROW()-8)="",0,INDEX(Transactions!$O:$O,ROW()-8))</f>
        <v>0</v>
      </c>
    </row>
    <row r="1676" spans="2:6" x14ac:dyDescent="0.15">
      <c r="B1676">
        <f ca="1">IF(INDEX(Transactions!$J:$J,ROW()-8)="",TODAY(),INDEX(Transactions!$G:$G,ROW()-8))</f>
        <v>46229</v>
      </c>
      <c r="F1676">
        <f>IF(INDEX(Transactions!$J:$J,ROW()-8)="",0,INDEX(Transactions!$O:$O,ROW()-8))</f>
        <v>0</v>
      </c>
    </row>
    <row r="1677" spans="2:6" x14ac:dyDescent="0.15">
      <c r="B1677">
        <f ca="1">IF(INDEX(Transactions!$J:$J,ROW()-8)="",TODAY(),INDEX(Transactions!$G:$G,ROW()-8))</f>
        <v>46229</v>
      </c>
      <c r="F1677">
        <f>IF(INDEX(Transactions!$J:$J,ROW()-8)="",0,INDEX(Transactions!$O:$O,ROW()-8))</f>
        <v>0</v>
      </c>
    </row>
    <row r="1678" spans="2:6" x14ac:dyDescent="0.15">
      <c r="B1678">
        <f ca="1">IF(INDEX(Transactions!$J:$J,ROW()-8)="",TODAY(),INDEX(Transactions!$G:$G,ROW()-8))</f>
        <v>46229</v>
      </c>
      <c r="F1678">
        <f>IF(INDEX(Transactions!$J:$J,ROW()-8)="",0,INDEX(Transactions!$O:$O,ROW()-8))</f>
        <v>0</v>
      </c>
    </row>
    <row r="1679" spans="2:6" x14ac:dyDescent="0.15">
      <c r="B1679">
        <f ca="1">IF(INDEX(Transactions!$J:$J,ROW()-8)="",TODAY(),INDEX(Transactions!$G:$G,ROW()-8))</f>
        <v>46229</v>
      </c>
      <c r="F1679">
        <f>IF(INDEX(Transactions!$J:$J,ROW()-8)="",0,INDEX(Transactions!$O:$O,ROW()-8))</f>
        <v>0</v>
      </c>
    </row>
    <row r="1680" spans="2:6" x14ac:dyDescent="0.15">
      <c r="B1680">
        <f ca="1">IF(INDEX(Transactions!$J:$J,ROW()-8)="",TODAY(),INDEX(Transactions!$G:$G,ROW()-8))</f>
        <v>46229</v>
      </c>
      <c r="F1680">
        <f>IF(INDEX(Transactions!$J:$J,ROW()-8)="",0,INDEX(Transactions!$O:$O,ROW()-8))</f>
        <v>0</v>
      </c>
    </row>
    <row r="1681" spans="2:6" x14ac:dyDescent="0.15">
      <c r="B1681">
        <f ca="1">IF(INDEX(Transactions!$J:$J,ROW()-8)="",TODAY(),INDEX(Transactions!$G:$G,ROW()-8))</f>
        <v>46229</v>
      </c>
      <c r="F1681">
        <f>IF(INDEX(Transactions!$J:$J,ROW()-8)="",0,INDEX(Transactions!$O:$O,ROW()-8))</f>
        <v>0</v>
      </c>
    </row>
    <row r="1682" spans="2:6" x14ac:dyDescent="0.15">
      <c r="B1682">
        <f ca="1">IF(INDEX(Transactions!$J:$J,ROW()-8)="",TODAY(),INDEX(Transactions!$G:$G,ROW()-8))</f>
        <v>46229</v>
      </c>
      <c r="F1682">
        <f>IF(INDEX(Transactions!$J:$J,ROW()-8)="",0,INDEX(Transactions!$O:$O,ROW()-8))</f>
        <v>0</v>
      </c>
    </row>
    <row r="1683" spans="2:6" x14ac:dyDescent="0.15">
      <c r="B1683">
        <f ca="1">IF(INDEX(Transactions!$J:$J,ROW()-8)="",TODAY(),INDEX(Transactions!$G:$G,ROW()-8))</f>
        <v>46229</v>
      </c>
      <c r="F1683">
        <f>IF(INDEX(Transactions!$J:$J,ROW()-8)="",0,INDEX(Transactions!$O:$O,ROW()-8))</f>
        <v>0</v>
      </c>
    </row>
    <row r="1684" spans="2:6" x14ac:dyDescent="0.15">
      <c r="B1684">
        <f ca="1">IF(INDEX(Transactions!$J:$J,ROW()-8)="",TODAY(),INDEX(Transactions!$G:$G,ROW()-8))</f>
        <v>46229</v>
      </c>
      <c r="F1684">
        <f>IF(INDEX(Transactions!$J:$J,ROW()-8)="",0,INDEX(Transactions!$O:$O,ROW()-8))</f>
        <v>0</v>
      </c>
    </row>
    <row r="1685" spans="2:6" x14ac:dyDescent="0.15">
      <c r="B1685">
        <f ca="1">IF(INDEX(Transactions!$J:$J,ROW()-8)="",TODAY(),INDEX(Transactions!$G:$G,ROW()-8))</f>
        <v>46229</v>
      </c>
      <c r="F1685">
        <f>IF(INDEX(Transactions!$J:$J,ROW()-8)="",0,INDEX(Transactions!$O:$O,ROW()-8))</f>
        <v>0</v>
      </c>
    </row>
    <row r="1686" spans="2:6" x14ac:dyDescent="0.15">
      <c r="B1686">
        <f ca="1">IF(INDEX(Transactions!$J:$J,ROW()-8)="",TODAY(),INDEX(Transactions!$G:$G,ROW()-8))</f>
        <v>46229</v>
      </c>
      <c r="F1686">
        <f>IF(INDEX(Transactions!$J:$J,ROW()-8)="",0,INDEX(Transactions!$O:$O,ROW()-8))</f>
        <v>0</v>
      </c>
    </row>
    <row r="1687" spans="2:6" x14ac:dyDescent="0.15">
      <c r="B1687">
        <f ca="1">IF(INDEX(Transactions!$J:$J,ROW()-8)="",TODAY(),INDEX(Transactions!$G:$G,ROW()-8))</f>
        <v>46229</v>
      </c>
      <c r="F1687">
        <f>IF(INDEX(Transactions!$J:$J,ROW()-8)="",0,INDEX(Transactions!$O:$O,ROW()-8))</f>
        <v>0</v>
      </c>
    </row>
    <row r="1688" spans="2:6" x14ac:dyDescent="0.15">
      <c r="B1688">
        <f ca="1">IF(INDEX(Transactions!$J:$J,ROW()-8)="",TODAY(),INDEX(Transactions!$G:$G,ROW()-8))</f>
        <v>46229</v>
      </c>
      <c r="F1688">
        <f>IF(INDEX(Transactions!$J:$J,ROW()-8)="",0,INDEX(Transactions!$O:$O,ROW()-8))</f>
        <v>0</v>
      </c>
    </row>
    <row r="1689" spans="2:6" x14ac:dyDescent="0.15">
      <c r="B1689">
        <f ca="1">IF(INDEX(Transactions!$J:$J,ROW()-8)="",TODAY(),INDEX(Transactions!$G:$G,ROW()-8))</f>
        <v>46229</v>
      </c>
      <c r="F1689">
        <f>IF(INDEX(Transactions!$J:$J,ROW()-8)="",0,INDEX(Transactions!$O:$O,ROW()-8))</f>
        <v>0</v>
      </c>
    </row>
    <row r="1690" spans="2:6" x14ac:dyDescent="0.15">
      <c r="B1690">
        <f ca="1">IF(INDEX(Transactions!$J:$J,ROW()-8)="",TODAY(),INDEX(Transactions!$G:$G,ROW()-8))</f>
        <v>46229</v>
      </c>
      <c r="F1690">
        <f>IF(INDEX(Transactions!$J:$J,ROW()-8)="",0,INDEX(Transactions!$O:$O,ROW()-8))</f>
        <v>0</v>
      </c>
    </row>
    <row r="1691" spans="2:6" x14ac:dyDescent="0.15">
      <c r="B1691">
        <f ca="1">IF(INDEX(Transactions!$J:$J,ROW()-8)="",TODAY(),INDEX(Transactions!$G:$G,ROW()-8))</f>
        <v>46229</v>
      </c>
      <c r="F1691">
        <f>IF(INDEX(Transactions!$J:$J,ROW()-8)="",0,INDEX(Transactions!$O:$O,ROW()-8))</f>
        <v>0</v>
      </c>
    </row>
    <row r="1692" spans="2:6" x14ac:dyDescent="0.15">
      <c r="B1692">
        <f ca="1">IF(INDEX(Transactions!$J:$J,ROW()-8)="",TODAY(),INDEX(Transactions!$G:$G,ROW()-8))</f>
        <v>46229</v>
      </c>
      <c r="F1692">
        <f>IF(INDEX(Transactions!$J:$J,ROW()-8)="",0,INDEX(Transactions!$O:$O,ROW()-8))</f>
        <v>0</v>
      </c>
    </row>
    <row r="1693" spans="2:6" x14ac:dyDescent="0.15">
      <c r="B1693">
        <f ca="1">IF(INDEX(Transactions!$J:$J,ROW()-8)="",TODAY(),INDEX(Transactions!$G:$G,ROW()-8))</f>
        <v>46229</v>
      </c>
      <c r="F1693">
        <f>IF(INDEX(Transactions!$J:$J,ROW()-8)="",0,INDEX(Transactions!$O:$O,ROW()-8))</f>
        <v>0</v>
      </c>
    </row>
    <row r="1694" spans="2:6" x14ac:dyDescent="0.15">
      <c r="B1694">
        <f ca="1">IF(INDEX(Transactions!$J:$J,ROW()-8)="",TODAY(),INDEX(Transactions!$G:$G,ROW()-8))</f>
        <v>46229</v>
      </c>
      <c r="F1694">
        <f>IF(INDEX(Transactions!$J:$J,ROW()-8)="",0,INDEX(Transactions!$O:$O,ROW()-8))</f>
        <v>0</v>
      </c>
    </row>
    <row r="1695" spans="2:6" x14ac:dyDescent="0.15">
      <c r="B1695">
        <f ca="1">IF(INDEX(Transactions!$J:$J,ROW()-8)="",TODAY(),INDEX(Transactions!$G:$G,ROW()-8))</f>
        <v>46229</v>
      </c>
      <c r="F1695">
        <f>IF(INDEX(Transactions!$J:$J,ROW()-8)="",0,INDEX(Transactions!$O:$O,ROW()-8))</f>
        <v>0</v>
      </c>
    </row>
    <row r="1696" spans="2:6" x14ac:dyDescent="0.15">
      <c r="B1696">
        <f ca="1">IF(INDEX(Transactions!$J:$J,ROW()-8)="",TODAY(),INDEX(Transactions!$G:$G,ROW()-8))</f>
        <v>46229</v>
      </c>
      <c r="F1696">
        <f>IF(INDEX(Transactions!$J:$J,ROW()-8)="",0,INDEX(Transactions!$O:$O,ROW()-8))</f>
        <v>0</v>
      </c>
    </row>
    <row r="1697" spans="2:6" x14ac:dyDescent="0.15">
      <c r="B1697">
        <f ca="1">IF(INDEX(Transactions!$J:$J,ROW()-8)="",TODAY(),INDEX(Transactions!$G:$G,ROW()-8))</f>
        <v>46229</v>
      </c>
      <c r="F1697">
        <f>IF(INDEX(Transactions!$J:$J,ROW()-8)="",0,INDEX(Transactions!$O:$O,ROW()-8))</f>
        <v>0</v>
      </c>
    </row>
    <row r="1698" spans="2:6" x14ac:dyDescent="0.15">
      <c r="B1698">
        <f ca="1">IF(INDEX(Transactions!$J:$J,ROW()-8)="",TODAY(),INDEX(Transactions!$G:$G,ROW()-8))</f>
        <v>46229</v>
      </c>
      <c r="F1698">
        <f>IF(INDEX(Transactions!$J:$J,ROW()-8)="",0,INDEX(Transactions!$O:$O,ROW()-8))</f>
        <v>0</v>
      </c>
    </row>
    <row r="1699" spans="2:6" x14ac:dyDescent="0.15">
      <c r="B1699">
        <f ca="1">IF(INDEX(Transactions!$J:$J,ROW()-8)="",TODAY(),INDEX(Transactions!$G:$G,ROW()-8))</f>
        <v>46229</v>
      </c>
      <c r="F1699">
        <f>IF(INDEX(Transactions!$J:$J,ROW()-8)="",0,INDEX(Transactions!$O:$O,ROW()-8))</f>
        <v>0</v>
      </c>
    </row>
    <row r="1700" spans="2:6" x14ac:dyDescent="0.15">
      <c r="B1700">
        <f ca="1">IF(INDEX(Transactions!$J:$J,ROW()-8)="",TODAY(),INDEX(Transactions!$G:$G,ROW()-8))</f>
        <v>46229</v>
      </c>
      <c r="F1700">
        <f>IF(INDEX(Transactions!$J:$J,ROW()-8)="",0,INDEX(Transactions!$O:$O,ROW()-8))</f>
        <v>0</v>
      </c>
    </row>
    <row r="1701" spans="2:6" x14ac:dyDescent="0.15">
      <c r="B1701">
        <f ca="1">IF(INDEX(Transactions!$J:$J,ROW()-8)="",TODAY(),INDEX(Transactions!$G:$G,ROW()-8))</f>
        <v>46229</v>
      </c>
      <c r="F1701">
        <f>IF(INDEX(Transactions!$J:$J,ROW()-8)="",0,INDEX(Transactions!$O:$O,ROW()-8))</f>
        <v>0</v>
      </c>
    </row>
    <row r="1702" spans="2:6" x14ac:dyDescent="0.15">
      <c r="B1702">
        <f ca="1">IF(INDEX(Transactions!$J:$J,ROW()-8)="",TODAY(),INDEX(Transactions!$G:$G,ROW()-8))</f>
        <v>46229</v>
      </c>
      <c r="F1702">
        <f>IF(INDEX(Transactions!$J:$J,ROW()-8)="",0,INDEX(Transactions!$O:$O,ROW()-8))</f>
        <v>0</v>
      </c>
    </row>
    <row r="1703" spans="2:6" x14ac:dyDescent="0.15">
      <c r="B1703">
        <f ca="1">IF(INDEX(Transactions!$J:$J,ROW()-8)="",TODAY(),INDEX(Transactions!$G:$G,ROW()-8))</f>
        <v>46229</v>
      </c>
      <c r="F1703">
        <f>IF(INDEX(Transactions!$J:$J,ROW()-8)="",0,INDEX(Transactions!$O:$O,ROW()-8))</f>
        <v>0</v>
      </c>
    </row>
    <row r="1704" spans="2:6" x14ac:dyDescent="0.15">
      <c r="B1704">
        <f ca="1">IF(INDEX(Transactions!$J:$J,ROW()-8)="",TODAY(),INDEX(Transactions!$G:$G,ROW()-8))</f>
        <v>46229</v>
      </c>
      <c r="F1704">
        <f>IF(INDEX(Transactions!$J:$J,ROW()-8)="",0,INDEX(Transactions!$O:$O,ROW()-8))</f>
        <v>0</v>
      </c>
    </row>
    <row r="1705" spans="2:6" x14ac:dyDescent="0.15">
      <c r="B1705">
        <f ca="1">IF(INDEX(Transactions!$J:$J,ROW()-8)="",TODAY(),INDEX(Transactions!$G:$G,ROW()-8))</f>
        <v>46229</v>
      </c>
      <c r="F1705">
        <f>IF(INDEX(Transactions!$J:$J,ROW()-8)="",0,INDEX(Transactions!$O:$O,ROW()-8))</f>
        <v>0</v>
      </c>
    </row>
    <row r="1706" spans="2:6" x14ac:dyDescent="0.15">
      <c r="B1706">
        <f ca="1">IF(INDEX(Transactions!$J:$J,ROW()-8)="",TODAY(),INDEX(Transactions!$G:$G,ROW()-8))</f>
        <v>46229</v>
      </c>
      <c r="F1706">
        <f>IF(INDEX(Transactions!$J:$J,ROW()-8)="",0,INDEX(Transactions!$O:$O,ROW()-8))</f>
        <v>0</v>
      </c>
    </row>
    <row r="1707" spans="2:6" x14ac:dyDescent="0.15">
      <c r="B1707">
        <f ca="1">IF(INDEX(Transactions!$J:$J,ROW()-8)="",TODAY(),INDEX(Transactions!$G:$G,ROW()-8))</f>
        <v>46229</v>
      </c>
      <c r="F1707">
        <f>IF(INDEX(Transactions!$J:$J,ROW()-8)="",0,INDEX(Transactions!$O:$O,ROW()-8))</f>
        <v>0</v>
      </c>
    </row>
    <row r="1708" spans="2:6" x14ac:dyDescent="0.15">
      <c r="B1708">
        <f ca="1">IF(INDEX(Transactions!$J:$J,ROW()-8)="",TODAY(),INDEX(Transactions!$G:$G,ROW()-8))</f>
        <v>46229</v>
      </c>
      <c r="F1708">
        <f>IF(INDEX(Transactions!$J:$J,ROW()-8)="",0,INDEX(Transactions!$O:$O,ROW()-8))</f>
        <v>0</v>
      </c>
    </row>
    <row r="1709" spans="2:6" x14ac:dyDescent="0.15">
      <c r="B1709">
        <f ca="1">IF(INDEX(Transactions!$J:$J,ROW()-8)="",TODAY(),INDEX(Transactions!$G:$G,ROW()-8))</f>
        <v>46229</v>
      </c>
      <c r="F1709">
        <f>IF(INDEX(Transactions!$J:$J,ROW()-8)="",0,INDEX(Transactions!$O:$O,ROW()-8))</f>
        <v>0</v>
      </c>
    </row>
    <row r="1710" spans="2:6" x14ac:dyDescent="0.15">
      <c r="B1710">
        <f ca="1">IF(INDEX(Transactions!$J:$J,ROW()-8)="",TODAY(),INDEX(Transactions!$G:$G,ROW()-8))</f>
        <v>46229</v>
      </c>
      <c r="F1710">
        <f>IF(INDEX(Transactions!$J:$J,ROW()-8)="",0,INDEX(Transactions!$O:$O,ROW()-8))</f>
        <v>0</v>
      </c>
    </row>
    <row r="1711" spans="2:6" x14ac:dyDescent="0.15">
      <c r="B1711">
        <f ca="1">IF(INDEX(Transactions!$J:$J,ROW()-8)="",TODAY(),INDEX(Transactions!$G:$G,ROW()-8))</f>
        <v>46229</v>
      </c>
      <c r="F1711">
        <f>IF(INDEX(Transactions!$J:$J,ROW()-8)="",0,INDEX(Transactions!$O:$O,ROW()-8))</f>
        <v>0</v>
      </c>
    </row>
    <row r="1712" spans="2:6" x14ac:dyDescent="0.15">
      <c r="B1712">
        <f ca="1">IF(INDEX(Transactions!$J:$J,ROW()-8)="",TODAY(),INDEX(Transactions!$G:$G,ROW()-8))</f>
        <v>46229</v>
      </c>
      <c r="F1712">
        <f>IF(INDEX(Transactions!$J:$J,ROW()-8)="",0,INDEX(Transactions!$O:$O,ROW()-8))</f>
        <v>0</v>
      </c>
    </row>
    <row r="1713" spans="2:6" x14ac:dyDescent="0.15">
      <c r="B1713">
        <f ca="1">IF(INDEX(Transactions!$J:$J,ROW()-8)="",TODAY(),INDEX(Transactions!$G:$G,ROW()-8))</f>
        <v>46229</v>
      </c>
      <c r="F1713">
        <f>IF(INDEX(Transactions!$J:$J,ROW()-8)="",0,INDEX(Transactions!$O:$O,ROW()-8))</f>
        <v>0</v>
      </c>
    </row>
    <row r="1714" spans="2:6" x14ac:dyDescent="0.15">
      <c r="B1714">
        <f ca="1">IF(INDEX(Transactions!$J:$J,ROW()-8)="",TODAY(),INDEX(Transactions!$G:$G,ROW()-8))</f>
        <v>46229</v>
      </c>
      <c r="F1714">
        <f>IF(INDEX(Transactions!$J:$J,ROW()-8)="",0,INDEX(Transactions!$O:$O,ROW()-8))</f>
        <v>0</v>
      </c>
    </row>
    <row r="1715" spans="2:6" x14ac:dyDescent="0.15">
      <c r="B1715">
        <f ca="1">IF(INDEX(Transactions!$J:$J,ROW()-8)="",TODAY(),INDEX(Transactions!$G:$G,ROW()-8))</f>
        <v>46229</v>
      </c>
      <c r="F1715">
        <f>IF(INDEX(Transactions!$J:$J,ROW()-8)="",0,INDEX(Transactions!$O:$O,ROW()-8))</f>
        <v>0</v>
      </c>
    </row>
    <row r="1716" spans="2:6" x14ac:dyDescent="0.15">
      <c r="B1716">
        <f ca="1">IF(INDEX(Transactions!$J:$J,ROW()-8)="",TODAY(),INDEX(Transactions!$G:$G,ROW()-8))</f>
        <v>46229</v>
      </c>
      <c r="F1716">
        <f>IF(INDEX(Transactions!$J:$J,ROW()-8)="",0,INDEX(Transactions!$O:$O,ROW()-8))</f>
        <v>0</v>
      </c>
    </row>
    <row r="1717" spans="2:6" x14ac:dyDescent="0.15">
      <c r="B1717">
        <f ca="1">IF(INDEX(Transactions!$J:$J,ROW()-8)="",TODAY(),INDEX(Transactions!$G:$G,ROW()-8))</f>
        <v>46229</v>
      </c>
      <c r="F1717">
        <f>IF(INDEX(Transactions!$J:$J,ROW()-8)="",0,INDEX(Transactions!$O:$O,ROW()-8))</f>
        <v>0</v>
      </c>
    </row>
    <row r="1718" spans="2:6" x14ac:dyDescent="0.15">
      <c r="B1718">
        <f ca="1">IF(INDEX(Transactions!$J:$J,ROW()-8)="",TODAY(),INDEX(Transactions!$G:$G,ROW()-8))</f>
        <v>46229</v>
      </c>
      <c r="F1718">
        <f>IF(INDEX(Transactions!$J:$J,ROW()-8)="",0,INDEX(Transactions!$O:$O,ROW()-8))</f>
        <v>0</v>
      </c>
    </row>
    <row r="1719" spans="2:6" x14ac:dyDescent="0.15">
      <c r="B1719">
        <f ca="1">IF(INDEX(Transactions!$J:$J,ROW()-8)="",TODAY(),INDEX(Transactions!$G:$G,ROW()-8))</f>
        <v>46229</v>
      </c>
      <c r="F1719">
        <f>IF(INDEX(Transactions!$J:$J,ROW()-8)="",0,INDEX(Transactions!$O:$O,ROW()-8))</f>
        <v>0</v>
      </c>
    </row>
    <row r="1720" spans="2:6" x14ac:dyDescent="0.15">
      <c r="B1720">
        <f ca="1">IF(INDEX(Transactions!$J:$J,ROW()-8)="",TODAY(),INDEX(Transactions!$G:$G,ROW()-8))</f>
        <v>46229</v>
      </c>
      <c r="F1720">
        <f>IF(INDEX(Transactions!$J:$J,ROW()-8)="",0,INDEX(Transactions!$O:$O,ROW()-8))</f>
        <v>0</v>
      </c>
    </row>
    <row r="1721" spans="2:6" x14ac:dyDescent="0.15">
      <c r="B1721">
        <f ca="1">IF(INDEX(Transactions!$J:$J,ROW()-8)="",TODAY(),INDEX(Transactions!$G:$G,ROW()-8))</f>
        <v>46229</v>
      </c>
      <c r="F1721">
        <f>IF(INDEX(Transactions!$J:$J,ROW()-8)="",0,INDEX(Transactions!$O:$O,ROW()-8))</f>
        <v>0</v>
      </c>
    </row>
    <row r="1722" spans="2:6" x14ac:dyDescent="0.15">
      <c r="B1722">
        <f ca="1">IF(INDEX(Transactions!$J:$J,ROW()-8)="",TODAY(),INDEX(Transactions!$G:$G,ROW()-8))</f>
        <v>46229</v>
      </c>
      <c r="F1722">
        <f>IF(INDEX(Transactions!$J:$J,ROW()-8)="",0,INDEX(Transactions!$O:$O,ROW()-8))</f>
        <v>0</v>
      </c>
    </row>
    <row r="1723" spans="2:6" x14ac:dyDescent="0.15">
      <c r="B1723">
        <f ca="1">IF(INDEX(Transactions!$J:$J,ROW()-8)="",TODAY(),INDEX(Transactions!$G:$G,ROW()-8))</f>
        <v>46229</v>
      </c>
      <c r="F1723">
        <f>IF(INDEX(Transactions!$J:$J,ROW()-8)="",0,INDEX(Transactions!$O:$O,ROW()-8))</f>
        <v>0</v>
      </c>
    </row>
    <row r="1724" spans="2:6" x14ac:dyDescent="0.15">
      <c r="B1724">
        <f ca="1">IF(INDEX(Transactions!$J:$J,ROW()-8)="",TODAY(),INDEX(Transactions!$G:$G,ROW()-8))</f>
        <v>46229</v>
      </c>
      <c r="F1724">
        <f>IF(INDEX(Transactions!$J:$J,ROW()-8)="",0,INDEX(Transactions!$O:$O,ROW()-8))</f>
        <v>0</v>
      </c>
    </row>
    <row r="1725" spans="2:6" x14ac:dyDescent="0.15">
      <c r="B1725">
        <f ca="1">IF(INDEX(Transactions!$J:$J,ROW()-8)="",TODAY(),INDEX(Transactions!$G:$G,ROW()-8))</f>
        <v>46229</v>
      </c>
      <c r="F1725">
        <f>IF(INDEX(Transactions!$J:$J,ROW()-8)="",0,INDEX(Transactions!$O:$O,ROW()-8))</f>
        <v>0</v>
      </c>
    </row>
    <row r="1726" spans="2:6" x14ac:dyDescent="0.15">
      <c r="B1726">
        <f ca="1">IF(INDEX(Transactions!$J:$J,ROW()-8)="",TODAY(),INDEX(Transactions!$G:$G,ROW()-8))</f>
        <v>46229</v>
      </c>
      <c r="F1726">
        <f>IF(INDEX(Transactions!$J:$J,ROW()-8)="",0,INDEX(Transactions!$O:$O,ROW()-8))</f>
        <v>0</v>
      </c>
    </row>
    <row r="1727" spans="2:6" x14ac:dyDescent="0.15">
      <c r="B1727">
        <f ca="1">IF(INDEX(Transactions!$J:$J,ROW()-8)="",TODAY(),INDEX(Transactions!$G:$G,ROW()-8))</f>
        <v>46229</v>
      </c>
      <c r="F1727">
        <f>IF(INDEX(Transactions!$J:$J,ROW()-8)="",0,INDEX(Transactions!$O:$O,ROW()-8))</f>
        <v>0</v>
      </c>
    </row>
    <row r="1728" spans="2:6" x14ac:dyDescent="0.15">
      <c r="B1728">
        <f ca="1">IF(INDEX(Transactions!$J:$J,ROW()-8)="",TODAY(),INDEX(Transactions!$G:$G,ROW()-8))</f>
        <v>46229</v>
      </c>
      <c r="F1728">
        <f>IF(INDEX(Transactions!$J:$J,ROW()-8)="",0,INDEX(Transactions!$O:$O,ROW()-8))</f>
        <v>0</v>
      </c>
    </row>
    <row r="1729" spans="2:6" x14ac:dyDescent="0.15">
      <c r="B1729">
        <f ca="1">IF(INDEX(Transactions!$J:$J,ROW()-8)="",TODAY(),INDEX(Transactions!$G:$G,ROW()-8))</f>
        <v>46229</v>
      </c>
      <c r="F1729">
        <f>IF(INDEX(Transactions!$J:$J,ROW()-8)="",0,INDEX(Transactions!$O:$O,ROW()-8))</f>
        <v>0</v>
      </c>
    </row>
    <row r="1730" spans="2:6" x14ac:dyDescent="0.15">
      <c r="B1730">
        <f ca="1">IF(INDEX(Transactions!$J:$J,ROW()-8)="",TODAY(),INDEX(Transactions!$G:$G,ROW()-8))</f>
        <v>46229</v>
      </c>
      <c r="F1730">
        <f>IF(INDEX(Transactions!$J:$J,ROW()-8)="",0,INDEX(Transactions!$O:$O,ROW()-8))</f>
        <v>0</v>
      </c>
    </row>
    <row r="1731" spans="2:6" x14ac:dyDescent="0.15">
      <c r="B1731">
        <f ca="1">IF(INDEX(Transactions!$J:$J,ROW()-8)="",TODAY(),INDEX(Transactions!$G:$G,ROW()-8))</f>
        <v>46229</v>
      </c>
      <c r="F1731">
        <f>IF(INDEX(Transactions!$J:$J,ROW()-8)="",0,INDEX(Transactions!$O:$O,ROW()-8))</f>
        <v>0</v>
      </c>
    </row>
    <row r="1732" spans="2:6" x14ac:dyDescent="0.15">
      <c r="B1732">
        <f ca="1">IF(INDEX(Transactions!$J:$J,ROW()-8)="",TODAY(),INDEX(Transactions!$G:$G,ROW()-8))</f>
        <v>46229</v>
      </c>
      <c r="F1732">
        <f>IF(INDEX(Transactions!$J:$J,ROW()-8)="",0,INDEX(Transactions!$O:$O,ROW()-8))</f>
        <v>0</v>
      </c>
    </row>
    <row r="1733" spans="2:6" x14ac:dyDescent="0.15">
      <c r="B1733">
        <f ca="1">IF(INDEX(Transactions!$J:$J,ROW()-8)="",TODAY(),INDEX(Transactions!$G:$G,ROW()-8))</f>
        <v>46229</v>
      </c>
      <c r="F1733">
        <f>IF(INDEX(Transactions!$J:$J,ROW()-8)="",0,INDEX(Transactions!$O:$O,ROW()-8))</f>
        <v>0</v>
      </c>
    </row>
    <row r="1734" spans="2:6" x14ac:dyDescent="0.15">
      <c r="B1734">
        <f ca="1">IF(INDEX(Transactions!$J:$J,ROW()-8)="",TODAY(),INDEX(Transactions!$G:$G,ROW()-8))</f>
        <v>46229</v>
      </c>
      <c r="F1734">
        <f>IF(INDEX(Transactions!$J:$J,ROW()-8)="",0,INDEX(Transactions!$O:$O,ROW()-8))</f>
        <v>0</v>
      </c>
    </row>
    <row r="1735" spans="2:6" x14ac:dyDescent="0.15">
      <c r="B1735">
        <f ca="1">IF(INDEX(Transactions!$J:$J,ROW()-8)="",TODAY(),INDEX(Transactions!$G:$G,ROW()-8))</f>
        <v>46229</v>
      </c>
      <c r="F1735">
        <f>IF(INDEX(Transactions!$J:$J,ROW()-8)="",0,INDEX(Transactions!$O:$O,ROW()-8))</f>
        <v>0</v>
      </c>
    </row>
    <row r="1736" spans="2:6" x14ac:dyDescent="0.15">
      <c r="B1736">
        <f ca="1">IF(INDEX(Transactions!$J:$J,ROW()-8)="",TODAY(),INDEX(Transactions!$G:$G,ROW()-8))</f>
        <v>46229</v>
      </c>
      <c r="F1736">
        <f>IF(INDEX(Transactions!$J:$J,ROW()-8)="",0,INDEX(Transactions!$O:$O,ROW()-8))</f>
        <v>0</v>
      </c>
    </row>
    <row r="1737" spans="2:6" x14ac:dyDescent="0.15">
      <c r="B1737">
        <f ca="1">IF(INDEX(Transactions!$J:$J,ROW()-8)="",TODAY(),INDEX(Transactions!$G:$G,ROW()-8))</f>
        <v>46229</v>
      </c>
      <c r="F1737">
        <f>IF(INDEX(Transactions!$J:$J,ROW()-8)="",0,INDEX(Transactions!$O:$O,ROW()-8))</f>
        <v>0</v>
      </c>
    </row>
    <row r="1738" spans="2:6" x14ac:dyDescent="0.15">
      <c r="B1738">
        <f ca="1">IF(INDEX(Transactions!$J:$J,ROW()-8)="",TODAY(),INDEX(Transactions!$G:$G,ROW()-8))</f>
        <v>46229</v>
      </c>
      <c r="F1738">
        <f>IF(INDEX(Transactions!$J:$J,ROW()-8)="",0,INDEX(Transactions!$O:$O,ROW()-8))</f>
        <v>0</v>
      </c>
    </row>
    <row r="1739" spans="2:6" x14ac:dyDescent="0.15">
      <c r="B1739">
        <f ca="1">IF(INDEX(Transactions!$J:$J,ROW()-8)="",TODAY(),INDEX(Transactions!$G:$G,ROW()-8))</f>
        <v>46229</v>
      </c>
      <c r="F1739">
        <f>IF(INDEX(Transactions!$J:$J,ROW()-8)="",0,INDEX(Transactions!$O:$O,ROW()-8))</f>
        <v>0</v>
      </c>
    </row>
    <row r="1740" spans="2:6" x14ac:dyDescent="0.15">
      <c r="B1740">
        <f ca="1">IF(INDEX(Transactions!$J:$J,ROW()-8)="",TODAY(),INDEX(Transactions!$G:$G,ROW()-8))</f>
        <v>46229</v>
      </c>
      <c r="F1740">
        <f>IF(INDEX(Transactions!$J:$J,ROW()-8)="",0,INDEX(Transactions!$O:$O,ROW()-8))</f>
        <v>0</v>
      </c>
    </row>
    <row r="1741" spans="2:6" x14ac:dyDescent="0.15">
      <c r="B1741">
        <f ca="1">IF(INDEX(Transactions!$J:$J,ROW()-8)="",TODAY(),INDEX(Transactions!$G:$G,ROW()-8))</f>
        <v>46229</v>
      </c>
      <c r="F1741">
        <f>IF(INDEX(Transactions!$J:$J,ROW()-8)="",0,INDEX(Transactions!$O:$O,ROW()-8))</f>
        <v>0</v>
      </c>
    </row>
    <row r="1742" spans="2:6" x14ac:dyDescent="0.15">
      <c r="B1742">
        <f ca="1">IF(INDEX(Transactions!$J:$J,ROW()-8)="",TODAY(),INDEX(Transactions!$G:$G,ROW()-8))</f>
        <v>46229</v>
      </c>
      <c r="F1742">
        <f>IF(INDEX(Transactions!$J:$J,ROW()-8)="",0,INDEX(Transactions!$O:$O,ROW()-8))</f>
        <v>0</v>
      </c>
    </row>
    <row r="1743" spans="2:6" x14ac:dyDescent="0.15">
      <c r="B1743">
        <f ca="1">IF(INDEX(Transactions!$J:$J,ROW()-8)="",TODAY(),INDEX(Transactions!$G:$G,ROW()-8))</f>
        <v>46229</v>
      </c>
      <c r="F1743">
        <f>IF(INDEX(Transactions!$J:$J,ROW()-8)="",0,INDEX(Transactions!$O:$O,ROW()-8))</f>
        <v>0</v>
      </c>
    </row>
    <row r="1744" spans="2:6" x14ac:dyDescent="0.15">
      <c r="B1744">
        <f ca="1">IF(INDEX(Transactions!$J:$J,ROW()-8)="",TODAY(),INDEX(Transactions!$G:$G,ROW()-8))</f>
        <v>46229</v>
      </c>
      <c r="F1744">
        <f>IF(INDEX(Transactions!$J:$J,ROW()-8)="",0,INDEX(Transactions!$O:$O,ROW()-8))</f>
        <v>0</v>
      </c>
    </row>
    <row r="1745" spans="2:6" x14ac:dyDescent="0.15">
      <c r="B1745">
        <f ca="1">IF(INDEX(Transactions!$J:$J,ROW()-8)="",TODAY(),INDEX(Transactions!$G:$G,ROW()-8))</f>
        <v>46229</v>
      </c>
      <c r="F1745">
        <f>IF(INDEX(Transactions!$J:$J,ROW()-8)="",0,INDEX(Transactions!$O:$O,ROW()-8))</f>
        <v>0</v>
      </c>
    </row>
    <row r="1746" spans="2:6" x14ac:dyDescent="0.15">
      <c r="B1746">
        <f ca="1">IF(INDEX(Transactions!$J:$J,ROW()-8)="",TODAY(),INDEX(Transactions!$G:$G,ROW()-8))</f>
        <v>46229</v>
      </c>
      <c r="F1746">
        <f>IF(INDEX(Transactions!$J:$J,ROW()-8)="",0,INDEX(Transactions!$O:$O,ROW()-8))</f>
        <v>0</v>
      </c>
    </row>
    <row r="1747" spans="2:6" x14ac:dyDescent="0.15">
      <c r="B1747">
        <f ca="1">IF(INDEX(Transactions!$J:$J,ROW()-8)="",TODAY(),INDEX(Transactions!$G:$G,ROW()-8))</f>
        <v>46229</v>
      </c>
      <c r="F1747">
        <f>IF(INDEX(Transactions!$J:$J,ROW()-8)="",0,INDEX(Transactions!$O:$O,ROW()-8))</f>
        <v>0</v>
      </c>
    </row>
    <row r="1748" spans="2:6" x14ac:dyDescent="0.15">
      <c r="B1748">
        <f ca="1">IF(INDEX(Transactions!$J:$J,ROW()-8)="",TODAY(),INDEX(Transactions!$G:$G,ROW()-8))</f>
        <v>46229</v>
      </c>
      <c r="F1748">
        <f>IF(INDEX(Transactions!$J:$J,ROW()-8)="",0,INDEX(Transactions!$O:$O,ROW()-8))</f>
        <v>0</v>
      </c>
    </row>
    <row r="1749" spans="2:6" x14ac:dyDescent="0.15">
      <c r="B1749">
        <f ca="1">IF(INDEX(Transactions!$J:$J,ROW()-8)="",TODAY(),INDEX(Transactions!$G:$G,ROW()-8))</f>
        <v>46229</v>
      </c>
      <c r="F1749">
        <f>IF(INDEX(Transactions!$J:$J,ROW()-8)="",0,INDEX(Transactions!$O:$O,ROW()-8))</f>
        <v>0</v>
      </c>
    </row>
    <row r="1750" spans="2:6" x14ac:dyDescent="0.15">
      <c r="B1750">
        <f ca="1">IF(INDEX(Transactions!$J:$J,ROW()-8)="",TODAY(),INDEX(Transactions!$G:$G,ROW()-8))</f>
        <v>46229</v>
      </c>
      <c r="F1750">
        <f>IF(INDEX(Transactions!$J:$J,ROW()-8)="",0,INDEX(Transactions!$O:$O,ROW()-8))</f>
        <v>0</v>
      </c>
    </row>
    <row r="1751" spans="2:6" x14ac:dyDescent="0.15">
      <c r="B1751">
        <f ca="1">IF(INDEX(Transactions!$J:$J,ROW()-8)="",TODAY(),INDEX(Transactions!$G:$G,ROW()-8))</f>
        <v>46229</v>
      </c>
      <c r="F1751">
        <f>IF(INDEX(Transactions!$J:$J,ROW()-8)="",0,INDEX(Transactions!$O:$O,ROW()-8))</f>
        <v>0</v>
      </c>
    </row>
    <row r="1752" spans="2:6" x14ac:dyDescent="0.15">
      <c r="B1752">
        <f ca="1">IF(INDEX(Transactions!$J:$J,ROW()-8)="",TODAY(),INDEX(Transactions!$G:$G,ROW()-8))</f>
        <v>46229</v>
      </c>
      <c r="F1752">
        <f>IF(INDEX(Transactions!$J:$J,ROW()-8)="",0,INDEX(Transactions!$O:$O,ROW()-8))</f>
        <v>0</v>
      </c>
    </row>
    <row r="1753" spans="2:6" x14ac:dyDescent="0.15">
      <c r="B1753">
        <f ca="1">IF(INDEX(Transactions!$J:$J,ROW()-8)="",TODAY(),INDEX(Transactions!$G:$G,ROW()-8))</f>
        <v>46229</v>
      </c>
      <c r="F1753">
        <f>IF(INDEX(Transactions!$J:$J,ROW()-8)="",0,INDEX(Transactions!$O:$O,ROW()-8))</f>
        <v>0</v>
      </c>
    </row>
    <row r="1754" spans="2:6" x14ac:dyDescent="0.15">
      <c r="B1754">
        <f ca="1">IF(INDEX(Transactions!$J:$J,ROW()-8)="",TODAY(),INDEX(Transactions!$G:$G,ROW()-8))</f>
        <v>46229</v>
      </c>
      <c r="F1754">
        <f>IF(INDEX(Transactions!$J:$J,ROW()-8)="",0,INDEX(Transactions!$O:$O,ROW()-8))</f>
        <v>0</v>
      </c>
    </row>
    <row r="1755" spans="2:6" x14ac:dyDescent="0.15">
      <c r="B1755">
        <f ca="1">IF(INDEX(Transactions!$J:$J,ROW()-8)="",TODAY(),INDEX(Transactions!$G:$G,ROW()-8))</f>
        <v>46229</v>
      </c>
      <c r="F1755">
        <f>IF(INDEX(Transactions!$J:$J,ROW()-8)="",0,INDEX(Transactions!$O:$O,ROW()-8))</f>
        <v>0</v>
      </c>
    </row>
    <row r="1756" spans="2:6" x14ac:dyDescent="0.15">
      <c r="B1756">
        <f ca="1">IF(INDEX(Transactions!$J:$J,ROW()-8)="",TODAY(),INDEX(Transactions!$G:$G,ROW()-8))</f>
        <v>46229</v>
      </c>
      <c r="F1756">
        <f>IF(INDEX(Transactions!$J:$J,ROW()-8)="",0,INDEX(Transactions!$O:$O,ROW()-8))</f>
        <v>0</v>
      </c>
    </row>
    <row r="1757" spans="2:6" x14ac:dyDescent="0.15">
      <c r="B1757">
        <f ca="1">IF(INDEX(Transactions!$J:$J,ROW()-8)="",TODAY(),INDEX(Transactions!$G:$G,ROW()-8))</f>
        <v>46229</v>
      </c>
      <c r="F1757">
        <f>IF(INDEX(Transactions!$J:$J,ROW()-8)="",0,INDEX(Transactions!$O:$O,ROW()-8))</f>
        <v>0</v>
      </c>
    </row>
    <row r="1758" spans="2:6" x14ac:dyDescent="0.15">
      <c r="B1758">
        <f ca="1">IF(INDEX(Transactions!$J:$J,ROW()-8)="",TODAY(),INDEX(Transactions!$G:$G,ROW()-8))</f>
        <v>46229</v>
      </c>
      <c r="F1758">
        <f>IF(INDEX(Transactions!$J:$J,ROW()-8)="",0,INDEX(Transactions!$O:$O,ROW()-8))</f>
        <v>0</v>
      </c>
    </row>
    <row r="1759" spans="2:6" x14ac:dyDescent="0.15">
      <c r="B1759">
        <f ca="1">IF(INDEX(Transactions!$J:$J,ROW()-8)="",TODAY(),INDEX(Transactions!$G:$G,ROW()-8))</f>
        <v>46229</v>
      </c>
      <c r="F1759">
        <f>IF(INDEX(Transactions!$J:$J,ROW()-8)="",0,INDEX(Transactions!$O:$O,ROW()-8))</f>
        <v>0</v>
      </c>
    </row>
    <row r="1760" spans="2:6" x14ac:dyDescent="0.15">
      <c r="B1760">
        <f ca="1">IF(INDEX(Transactions!$J:$J,ROW()-8)="",TODAY(),INDEX(Transactions!$G:$G,ROW()-8))</f>
        <v>46229</v>
      </c>
      <c r="F1760">
        <f>IF(INDEX(Transactions!$J:$J,ROW()-8)="",0,INDEX(Transactions!$O:$O,ROW()-8))</f>
        <v>0</v>
      </c>
    </row>
    <row r="1761" spans="2:6" x14ac:dyDescent="0.15">
      <c r="B1761">
        <f ca="1">IF(INDEX(Transactions!$J:$J,ROW()-8)="",TODAY(),INDEX(Transactions!$G:$G,ROW()-8))</f>
        <v>46229</v>
      </c>
      <c r="F1761">
        <f>IF(INDEX(Transactions!$J:$J,ROW()-8)="",0,INDEX(Transactions!$O:$O,ROW()-8))</f>
        <v>0</v>
      </c>
    </row>
    <row r="1762" spans="2:6" x14ac:dyDescent="0.15">
      <c r="B1762">
        <f ca="1">IF(INDEX(Transactions!$J:$J,ROW()-8)="",TODAY(),INDEX(Transactions!$G:$G,ROW()-8))</f>
        <v>46229</v>
      </c>
      <c r="F1762">
        <f>IF(INDEX(Transactions!$J:$J,ROW()-8)="",0,INDEX(Transactions!$O:$O,ROW()-8))</f>
        <v>0</v>
      </c>
    </row>
    <row r="1763" spans="2:6" x14ac:dyDescent="0.15">
      <c r="B1763">
        <f ca="1">IF(INDEX(Transactions!$J:$J,ROW()-8)="",TODAY(),INDEX(Transactions!$G:$G,ROW()-8))</f>
        <v>46229</v>
      </c>
      <c r="F1763">
        <f>IF(INDEX(Transactions!$J:$J,ROW()-8)="",0,INDEX(Transactions!$O:$O,ROW()-8))</f>
        <v>0</v>
      </c>
    </row>
    <row r="1764" spans="2:6" x14ac:dyDescent="0.15">
      <c r="B1764">
        <f ca="1">IF(INDEX(Transactions!$J:$J,ROW()-8)="",TODAY(),INDEX(Transactions!$G:$G,ROW()-8))</f>
        <v>46229</v>
      </c>
      <c r="F1764">
        <f>IF(INDEX(Transactions!$J:$J,ROW()-8)="",0,INDEX(Transactions!$O:$O,ROW()-8))</f>
        <v>0</v>
      </c>
    </row>
    <row r="1765" spans="2:6" x14ac:dyDescent="0.15">
      <c r="B1765">
        <f ca="1">IF(INDEX(Transactions!$J:$J,ROW()-8)="",TODAY(),INDEX(Transactions!$G:$G,ROW()-8))</f>
        <v>46229</v>
      </c>
      <c r="F1765">
        <f>IF(INDEX(Transactions!$J:$J,ROW()-8)="",0,INDEX(Transactions!$O:$O,ROW()-8))</f>
        <v>0</v>
      </c>
    </row>
    <row r="1766" spans="2:6" x14ac:dyDescent="0.15">
      <c r="B1766">
        <f ca="1">IF(INDEX(Transactions!$J:$J,ROW()-8)="",TODAY(),INDEX(Transactions!$G:$G,ROW()-8))</f>
        <v>46229</v>
      </c>
      <c r="F1766">
        <f>IF(INDEX(Transactions!$J:$J,ROW()-8)="",0,INDEX(Transactions!$O:$O,ROW()-8))</f>
        <v>0</v>
      </c>
    </row>
    <row r="1767" spans="2:6" x14ac:dyDescent="0.15">
      <c r="B1767">
        <f ca="1">IF(INDEX(Transactions!$J:$J,ROW()-8)="",TODAY(),INDEX(Transactions!$G:$G,ROW()-8))</f>
        <v>46229</v>
      </c>
      <c r="F1767">
        <f>IF(INDEX(Transactions!$J:$J,ROW()-8)="",0,INDEX(Transactions!$O:$O,ROW()-8))</f>
        <v>0</v>
      </c>
    </row>
    <row r="1768" spans="2:6" x14ac:dyDescent="0.15">
      <c r="B1768">
        <f ca="1">IF(INDEX(Transactions!$J:$J,ROW()-8)="",TODAY(),INDEX(Transactions!$G:$G,ROW()-8))</f>
        <v>46229</v>
      </c>
      <c r="F1768">
        <f>IF(INDEX(Transactions!$J:$J,ROW()-8)="",0,INDEX(Transactions!$O:$O,ROW()-8))</f>
        <v>0</v>
      </c>
    </row>
    <row r="1769" spans="2:6" x14ac:dyDescent="0.15">
      <c r="B1769">
        <f ca="1">IF(INDEX(Transactions!$J:$J,ROW()-8)="",TODAY(),INDEX(Transactions!$G:$G,ROW()-8))</f>
        <v>46229</v>
      </c>
      <c r="F1769">
        <f>IF(INDEX(Transactions!$J:$J,ROW()-8)="",0,INDEX(Transactions!$O:$O,ROW()-8))</f>
        <v>0</v>
      </c>
    </row>
    <row r="1770" spans="2:6" x14ac:dyDescent="0.15">
      <c r="B1770">
        <f ca="1">IF(INDEX(Transactions!$J:$J,ROW()-8)="",TODAY(),INDEX(Transactions!$G:$G,ROW()-8))</f>
        <v>46229</v>
      </c>
      <c r="F1770">
        <f>IF(INDEX(Transactions!$J:$J,ROW()-8)="",0,INDEX(Transactions!$O:$O,ROW()-8))</f>
        <v>0</v>
      </c>
    </row>
    <row r="1771" spans="2:6" x14ac:dyDescent="0.15">
      <c r="B1771">
        <f ca="1">IF(INDEX(Transactions!$J:$J,ROW()-8)="",TODAY(),INDEX(Transactions!$G:$G,ROW()-8))</f>
        <v>46229</v>
      </c>
      <c r="F1771">
        <f>IF(INDEX(Transactions!$J:$J,ROW()-8)="",0,INDEX(Transactions!$O:$O,ROW()-8))</f>
        <v>0</v>
      </c>
    </row>
    <row r="1772" spans="2:6" x14ac:dyDescent="0.15">
      <c r="B1772">
        <f ca="1">IF(INDEX(Transactions!$J:$J,ROW()-8)="",TODAY(),INDEX(Transactions!$G:$G,ROW()-8))</f>
        <v>46229</v>
      </c>
      <c r="F1772">
        <f>IF(INDEX(Transactions!$J:$J,ROW()-8)="",0,INDEX(Transactions!$O:$O,ROW()-8))</f>
        <v>0</v>
      </c>
    </row>
    <row r="1773" spans="2:6" x14ac:dyDescent="0.15">
      <c r="B1773">
        <f ca="1">IF(INDEX(Transactions!$J:$J,ROW()-8)="",TODAY(),INDEX(Transactions!$G:$G,ROW()-8))</f>
        <v>46229</v>
      </c>
      <c r="F1773">
        <f>IF(INDEX(Transactions!$J:$J,ROW()-8)="",0,INDEX(Transactions!$O:$O,ROW()-8))</f>
        <v>0</v>
      </c>
    </row>
    <row r="1774" spans="2:6" x14ac:dyDescent="0.15">
      <c r="B1774">
        <f ca="1">IF(INDEX(Transactions!$J:$J,ROW()-8)="",TODAY(),INDEX(Transactions!$G:$G,ROW()-8))</f>
        <v>46229</v>
      </c>
      <c r="F1774">
        <f>IF(INDEX(Transactions!$J:$J,ROW()-8)="",0,INDEX(Transactions!$O:$O,ROW()-8))</f>
        <v>0</v>
      </c>
    </row>
    <row r="1775" spans="2:6" x14ac:dyDescent="0.15">
      <c r="B1775">
        <f ca="1">IF(INDEX(Transactions!$J:$J,ROW()-8)="",TODAY(),INDEX(Transactions!$G:$G,ROW()-8))</f>
        <v>46229</v>
      </c>
      <c r="F1775">
        <f>IF(INDEX(Transactions!$J:$J,ROW()-8)="",0,INDEX(Transactions!$O:$O,ROW()-8))</f>
        <v>0</v>
      </c>
    </row>
    <row r="1776" spans="2:6" x14ac:dyDescent="0.15">
      <c r="B1776">
        <f ca="1">IF(INDEX(Transactions!$J:$J,ROW()-8)="",TODAY(),INDEX(Transactions!$G:$G,ROW()-8))</f>
        <v>46229</v>
      </c>
      <c r="F1776">
        <f>IF(INDEX(Transactions!$J:$J,ROW()-8)="",0,INDEX(Transactions!$O:$O,ROW()-8))</f>
        <v>0</v>
      </c>
    </row>
    <row r="1777" spans="2:6" x14ac:dyDescent="0.15">
      <c r="B1777">
        <f ca="1">IF(INDEX(Transactions!$J:$J,ROW()-8)="",TODAY(),INDEX(Transactions!$G:$G,ROW()-8))</f>
        <v>46229</v>
      </c>
      <c r="F1777">
        <f>IF(INDEX(Transactions!$J:$J,ROW()-8)="",0,INDEX(Transactions!$O:$O,ROW()-8))</f>
        <v>0</v>
      </c>
    </row>
    <row r="1778" spans="2:6" x14ac:dyDescent="0.15">
      <c r="B1778">
        <f ca="1">IF(INDEX(Transactions!$J:$J,ROW()-8)="",TODAY(),INDEX(Transactions!$G:$G,ROW()-8))</f>
        <v>46229</v>
      </c>
      <c r="F1778">
        <f>IF(INDEX(Transactions!$J:$J,ROW()-8)="",0,INDEX(Transactions!$O:$O,ROW()-8))</f>
        <v>0</v>
      </c>
    </row>
    <row r="1779" spans="2:6" x14ac:dyDescent="0.15">
      <c r="B1779">
        <f ca="1">IF(INDEX(Transactions!$J:$J,ROW()-8)="",TODAY(),INDEX(Transactions!$G:$G,ROW()-8))</f>
        <v>46229</v>
      </c>
      <c r="F1779">
        <f>IF(INDEX(Transactions!$J:$J,ROW()-8)="",0,INDEX(Transactions!$O:$O,ROW()-8))</f>
        <v>0</v>
      </c>
    </row>
    <row r="1780" spans="2:6" x14ac:dyDescent="0.15">
      <c r="B1780">
        <f ca="1">IF(INDEX(Transactions!$J:$J,ROW()-8)="",TODAY(),INDEX(Transactions!$G:$G,ROW()-8))</f>
        <v>46229</v>
      </c>
      <c r="F1780">
        <f>IF(INDEX(Transactions!$J:$J,ROW()-8)="",0,INDEX(Transactions!$O:$O,ROW()-8))</f>
        <v>0</v>
      </c>
    </row>
    <row r="1781" spans="2:6" x14ac:dyDescent="0.15">
      <c r="B1781">
        <f ca="1">IF(INDEX(Transactions!$J:$J,ROW()-8)="",TODAY(),INDEX(Transactions!$G:$G,ROW()-8))</f>
        <v>46229</v>
      </c>
      <c r="F1781">
        <f>IF(INDEX(Transactions!$J:$J,ROW()-8)="",0,INDEX(Transactions!$O:$O,ROW()-8))</f>
        <v>0</v>
      </c>
    </row>
    <row r="1782" spans="2:6" x14ac:dyDescent="0.15">
      <c r="B1782">
        <f ca="1">IF(INDEX(Transactions!$J:$J,ROW()-8)="",TODAY(),INDEX(Transactions!$G:$G,ROW()-8))</f>
        <v>46229</v>
      </c>
      <c r="F1782">
        <f>IF(INDEX(Transactions!$J:$J,ROW()-8)="",0,INDEX(Transactions!$O:$O,ROW()-8))</f>
        <v>0</v>
      </c>
    </row>
    <row r="1783" spans="2:6" x14ac:dyDescent="0.15">
      <c r="B1783">
        <f ca="1">IF(INDEX(Transactions!$J:$J,ROW()-8)="",TODAY(),INDEX(Transactions!$G:$G,ROW()-8))</f>
        <v>46229</v>
      </c>
      <c r="F1783">
        <f>IF(INDEX(Transactions!$J:$J,ROW()-8)="",0,INDEX(Transactions!$O:$O,ROW()-8))</f>
        <v>0</v>
      </c>
    </row>
    <row r="1784" spans="2:6" x14ac:dyDescent="0.15">
      <c r="B1784">
        <f ca="1">IF(INDEX(Transactions!$J:$J,ROW()-8)="",TODAY(),INDEX(Transactions!$G:$G,ROW()-8))</f>
        <v>46229</v>
      </c>
      <c r="F1784">
        <f>IF(INDEX(Transactions!$J:$J,ROW()-8)="",0,INDEX(Transactions!$O:$O,ROW()-8))</f>
        <v>0</v>
      </c>
    </row>
    <row r="1785" spans="2:6" x14ac:dyDescent="0.15">
      <c r="B1785">
        <f ca="1">IF(INDEX(Transactions!$J:$J,ROW()-8)="",TODAY(),INDEX(Transactions!$G:$G,ROW()-8))</f>
        <v>46229</v>
      </c>
      <c r="F1785">
        <f>IF(INDEX(Transactions!$J:$J,ROW()-8)="",0,INDEX(Transactions!$O:$O,ROW()-8))</f>
        <v>0</v>
      </c>
    </row>
    <row r="1786" spans="2:6" x14ac:dyDescent="0.15">
      <c r="B1786">
        <f ca="1">IF(INDEX(Transactions!$J:$J,ROW()-8)="",TODAY(),INDEX(Transactions!$G:$G,ROW()-8))</f>
        <v>46229</v>
      </c>
      <c r="F1786">
        <f>IF(INDEX(Transactions!$J:$J,ROW()-8)="",0,INDEX(Transactions!$O:$O,ROW()-8))</f>
        <v>0</v>
      </c>
    </row>
    <row r="1787" spans="2:6" x14ac:dyDescent="0.15">
      <c r="B1787">
        <f ca="1">IF(INDEX(Transactions!$J:$J,ROW()-8)="",TODAY(),INDEX(Transactions!$G:$G,ROW()-8))</f>
        <v>46229</v>
      </c>
      <c r="F1787">
        <f>IF(INDEX(Transactions!$J:$J,ROW()-8)="",0,INDEX(Transactions!$O:$O,ROW()-8))</f>
        <v>0</v>
      </c>
    </row>
    <row r="1788" spans="2:6" x14ac:dyDescent="0.15">
      <c r="B1788">
        <f ca="1">IF(INDEX(Transactions!$J:$J,ROW()-8)="",TODAY(),INDEX(Transactions!$G:$G,ROW()-8))</f>
        <v>46229</v>
      </c>
      <c r="F1788">
        <f>IF(INDEX(Transactions!$J:$J,ROW()-8)="",0,INDEX(Transactions!$O:$O,ROW()-8))</f>
        <v>0</v>
      </c>
    </row>
    <row r="1789" spans="2:6" x14ac:dyDescent="0.15">
      <c r="B1789">
        <f ca="1">IF(INDEX(Transactions!$J:$J,ROW()-8)="",TODAY(),INDEX(Transactions!$G:$G,ROW()-8))</f>
        <v>46229</v>
      </c>
      <c r="F1789">
        <f>IF(INDEX(Transactions!$J:$J,ROW()-8)="",0,INDEX(Transactions!$O:$O,ROW()-8))</f>
        <v>0</v>
      </c>
    </row>
    <row r="1790" spans="2:6" x14ac:dyDescent="0.15">
      <c r="B1790">
        <f ca="1">IF(INDEX(Transactions!$J:$J,ROW()-8)="",TODAY(),INDEX(Transactions!$G:$G,ROW()-8))</f>
        <v>46229</v>
      </c>
      <c r="F1790">
        <f>IF(INDEX(Transactions!$J:$J,ROW()-8)="",0,INDEX(Transactions!$O:$O,ROW()-8))</f>
        <v>0</v>
      </c>
    </row>
    <row r="1791" spans="2:6" x14ac:dyDescent="0.15">
      <c r="B1791">
        <f ca="1">IF(INDEX(Transactions!$J:$J,ROW()-8)="",TODAY(),INDEX(Transactions!$G:$G,ROW()-8))</f>
        <v>46229</v>
      </c>
      <c r="F1791">
        <f>IF(INDEX(Transactions!$J:$J,ROW()-8)="",0,INDEX(Transactions!$O:$O,ROW()-8))</f>
        <v>0</v>
      </c>
    </row>
    <row r="1792" spans="2:6" x14ac:dyDescent="0.15">
      <c r="B1792">
        <f ca="1">IF(INDEX(Transactions!$J:$J,ROW()-8)="",TODAY(),INDEX(Transactions!$G:$G,ROW()-8))</f>
        <v>46229</v>
      </c>
      <c r="F1792">
        <f>IF(INDEX(Transactions!$J:$J,ROW()-8)="",0,INDEX(Transactions!$O:$O,ROW()-8))</f>
        <v>0</v>
      </c>
    </row>
    <row r="1793" spans="2:6" x14ac:dyDescent="0.15">
      <c r="B1793">
        <f ca="1">IF(INDEX(Transactions!$J:$J,ROW()-8)="",TODAY(),INDEX(Transactions!$G:$G,ROW()-8))</f>
        <v>46229</v>
      </c>
      <c r="F1793">
        <f>IF(INDEX(Transactions!$J:$J,ROW()-8)="",0,INDEX(Transactions!$O:$O,ROW()-8))</f>
        <v>0</v>
      </c>
    </row>
    <row r="1794" spans="2:6" x14ac:dyDescent="0.15">
      <c r="B1794">
        <f ca="1">IF(INDEX(Transactions!$J:$J,ROW()-8)="",TODAY(),INDEX(Transactions!$G:$G,ROW()-8))</f>
        <v>46229</v>
      </c>
      <c r="F1794">
        <f>IF(INDEX(Transactions!$J:$J,ROW()-8)="",0,INDEX(Transactions!$O:$O,ROW()-8))</f>
        <v>0</v>
      </c>
    </row>
    <row r="1795" spans="2:6" x14ac:dyDescent="0.15">
      <c r="B1795">
        <f ca="1">IF(INDEX(Transactions!$J:$J,ROW()-8)="",TODAY(),INDEX(Transactions!$G:$G,ROW()-8))</f>
        <v>46229</v>
      </c>
      <c r="F1795">
        <f>IF(INDEX(Transactions!$J:$J,ROW()-8)="",0,INDEX(Transactions!$O:$O,ROW()-8))</f>
        <v>0</v>
      </c>
    </row>
    <row r="1796" spans="2:6" x14ac:dyDescent="0.15">
      <c r="B1796">
        <f ca="1">IF(INDEX(Transactions!$J:$J,ROW()-8)="",TODAY(),INDEX(Transactions!$G:$G,ROW()-8))</f>
        <v>46229</v>
      </c>
      <c r="F1796">
        <f>IF(INDEX(Transactions!$J:$J,ROW()-8)="",0,INDEX(Transactions!$O:$O,ROW()-8))</f>
        <v>0</v>
      </c>
    </row>
    <row r="1797" spans="2:6" x14ac:dyDescent="0.15">
      <c r="B1797">
        <f ca="1">IF(INDEX(Transactions!$J:$J,ROW()-8)="",TODAY(),INDEX(Transactions!$G:$G,ROW()-8))</f>
        <v>46229</v>
      </c>
      <c r="F1797">
        <f>IF(INDEX(Transactions!$J:$J,ROW()-8)="",0,INDEX(Transactions!$O:$O,ROW()-8))</f>
        <v>0</v>
      </c>
    </row>
    <row r="1798" spans="2:6" x14ac:dyDescent="0.15">
      <c r="B1798">
        <f ca="1">IF(INDEX(Transactions!$J:$J,ROW()-8)="",TODAY(),INDEX(Transactions!$G:$G,ROW()-8))</f>
        <v>46229</v>
      </c>
      <c r="F1798">
        <f>IF(INDEX(Transactions!$J:$J,ROW()-8)="",0,INDEX(Transactions!$O:$O,ROW()-8))</f>
        <v>0</v>
      </c>
    </row>
    <row r="1799" spans="2:6" x14ac:dyDescent="0.15">
      <c r="B1799">
        <f ca="1">IF(INDEX(Transactions!$J:$J,ROW()-8)="",TODAY(),INDEX(Transactions!$G:$G,ROW()-8))</f>
        <v>46229</v>
      </c>
      <c r="F1799">
        <f>IF(INDEX(Transactions!$J:$J,ROW()-8)="",0,INDEX(Transactions!$O:$O,ROW()-8))</f>
        <v>0</v>
      </c>
    </row>
    <row r="1800" spans="2:6" x14ac:dyDescent="0.15">
      <c r="B1800">
        <f ca="1">IF(INDEX(Transactions!$J:$J,ROW()-8)="",TODAY(),INDEX(Transactions!$G:$G,ROW()-8))</f>
        <v>46229</v>
      </c>
      <c r="F1800">
        <f>IF(INDEX(Transactions!$J:$J,ROW()-8)="",0,INDEX(Transactions!$O:$O,ROW()-8))</f>
        <v>0</v>
      </c>
    </row>
    <row r="1801" spans="2:6" x14ac:dyDescent="0.15">
      <c r="B1801">
        <f ca="1">IF(INDEX(Transactions!$J:$J,ROW()-8)="",TODAY(),INDEX(Transactions!$G:$G,ROW()-8))</f>
        <v>46229</v>
      </c>
      <c r="F1801">
        <f>IF(INDEX(Transactions!$J:$J,ROW()-8)="",0,INDEX(Transactions!$O:$O,ROW()-8))</f>
        <v>0</v>
      </c>
    </row>
    <row r="1802" spans="2:6" x14ac:dyDescent="0.15">
      <c r="B1802">
        <f ca="1">IF(INDEX(Transactions!$J:$J,ROW()-8)="",TODAY(),INDEX(Transactions!$G:$G,ROW()-8))</f>
        <v>46229</v>
      </c>
      <c r="F1802">
        <f>IF(INDEX(Transactions!$J:$J,ROW()-8)="",0,INDEX(Transactions!$O:$O,ROW()-8))</f>
        <v>0</v>
      </c>
    </row>
    <row r="1803" spans="2:6" x14ac:dyDescent="0.15">
      <c r="B1803">
        <f ca="1">IF(INDEX(Transactions!$J:$J,ROW()-8)="",TODAY(),INDEX(Transactions!$G:$G,ROW()-8))</f>
        <v>46229</v>
      </c>
      <c r="F1803">
        <f>IF(INDEX(Transactions!$J:$J,ROW()-8)="",0,INDEX(Transactions!$O:$O,ROW()-8))</f>
        <v>0</v>
      </c>
    </row>
    <row r="1804" spans="2:6" x14ac:dyDescent="0.15">
      <c r="B1804">
        <f ca="1">IF(INDEX(Transactions!$J:$J,ROW()-8)="",TODAY(),INDEX(Transactions!$G:$G,ROW()-8))</f>
        <v>46229</v>
      </c>
      <c r="F1804">
        <f>IF(INDEX(Transactions!$J:$J,ROW()-8)="",0,INDEX(Transactions!$O:$O,ROW()-8))</f>
        <v>0</v>
      </c>
    </row>
    <row r="1805" spans="2:6" x14ac:dyDescent="0.15">
      <c r="B1805">
        <f ca="1">IF(INDEX(Transactions!$J:$J,ROW()-8)="",TODAY(),INDEX(Transactions!$G:$G,ROW()-8))</f>
        <v>46229</v>
      </c>
      <c r="F1805">
        <f>IF(INDEX(Transactions!$J:$J,ROW()-8)="",0,INDEX(Transactions!$O:$O,ROW()-8))</f>
        <v>0</v>
      </c>
    </row>
    <row r="1806" spans="2:6" x14ac:dyDescent="0.15">
      <c r="B1806">
        <f ca="1">IF(INDEX(Transactions!$J:$J,ROW()-8)="",TODAY(),INDEX(Transactions!$G:$G,ROW()-8))</f>
        <v>46229</v>
      </c>
      <c r="F1806">
        <f>IF(INDEX(Transactions!$J:$J,ROW()-8)="",0,INDEX(Transactions!$O:$O,ROW()-8))</f>
        <v>0</v>
      </c>
    </row>
    <row r="1807" spans="2:6" x14ac:dyDescent="0.15">
      <c r="B1807">
        <f ca="1">IF(INDEX(Transactions!$J:$J,ROW()-8)="",TODAY(),INDEX(Transactions!$G:$G,ROW()-8))</f>
        <v>46229</v>
      </c>
      <c r="F1807">
        <f>IF(INDEX(Transactions!$J:$J,ROW()-8)="",0,INDEX(Transactions!$O:$O,ROW()-8))</f>
        <v>0</v>
      </c>
    </row>
    <row r="1808" spans="2:6" x14ac:dyDescent="0.15">
      <c r="B1808">
        <f ca="1">IF(INDEX(Transactions!$J:$J,ROW()-8)="",TODAY(),INDEX(Transactions!$G:$G,ROW()-8))</f>
        <v>46229</v>
      </c>
      <c r="F1808">
        <f>IF(INDEX(Transactions!$J:$J,ROW()-8)="",0,INDEX(Transactions!$O:$O,ROW()-8))</f>
        <v>0</v>
      </c>
    </row>
    <row r="1809" spans="2:6" x14ac:dyDescent="0.15">
      <c r="B1809">
        <f ca="1">IF(INDEX(Transactions!$J:$J,ROW()-8)="",TODAY(),INDEX(Transactions!$G:$G,ROW()-8))</f>
        <v>46229</v>
      </c>
      <c r="F1809">
        <f>IF(INDEX(Transactions!$J:$J,ROW()-8)="",0,INDEX(Transactions!$O:$O,ROW()-8))</f>
        <v>0</v>
      </c>
    </row>
    <row r="1810" spans="2:6" x14ac:dyDescent="0.15">
      <c r="B1810">
        <f ca="1">IF(INDEX(Transactions!$J:$J,ROW()-8)="",TODAY(),INDEX(Transactions!$G:$G,ROW()-8))</f>
        <v>46229</v>
      </c>
      <c r="F1810">
        <f>IF(INDEX(Transactions!$J:$J,ROW()-8)="",0,INDEX(Transactions!$O:$O,ROW()-8))</f>
        <v>0</v>
      </c>
    </row>
    <row r="1811" spans="2:6" x14ac:dyDescent="0.15">
      <c r="B1811">
        <f ca="1">IF(INDEX(Transactions!$J:$J,ROW()-8)="",TODAY(),INDEX(Transactions!$G:$G,ROW()-8))</f>
        <v>46229</v>
      </c>
      <c r="F1811">
        <f>IF(INDEX(Transactions!$J:$J,ROW()-8)="",0,INDEX(Transactions!$O:$O,ROW()-8))</f>
        <v>0</v>
      </c>
    </row>
    <row r="1812" spans="2:6" x14ac:dyDescent="0.15">
      <c r="B1812">
        <f ca="1">IF(INDEX(Transactions!$J:$J,ROW()-8)="",TODAY(),INDEX(Transactions!$G:$G,ROW()-8))</f>
        <v>46229</v>
      </c>
      <c r="F1812">
        <f>IF(INDEX(Transactions!$J:$J,ROW()-8)="",0,INDEX(Transactions!$O:$O,ROW()-8))</f>
        <v>0</v>
      </c>
    </row>
    <row r="1813" spans="2:6" x14ac:dyDescent="0.15">
      <c r="B1813">
        <f ca="1">IF(INDEX(Transactions!$J:$J,ROW()-8)="",TODAY(),INDEX(Transactions!$G:$G,ROW()-8))</f>
        <v>46229</v>
      </c>
      <c r="F1813">
        <f>IF(INDEX(Transactions!$J:$J,ROW()-8)="",0,INDEX(Transactions!$O:$O,ROW()-8))</f>
        <v>0</v>
      </c>
    </row>
    <row r="1814" spans="2:6" x14ac:dyDescent="0.15">
      <c r="B1814">
        <f ca="1">IF(INDEX(Transactions!$J:$J,ROW()-8)="",TODAY(),INDEX(Transactions!$G:$G,ROW()-8))</f>
        <v>46229</v>
      </c>
      <c r="F1814">
        <f>IF(INDEX(Transactions!$J:$J,ROW()-8)="",0,INDEX(Transactions!$O:$O,ROW()-8))</f>
        <v>0</v>
      </c>
    </row>
    <row r="1815" spans="2:6" x14ac:dyDescent="0.15">
      <c r="B1815">
        <f ca="1">IF(INDEX(Transactions!$J:$J,ROW()-8)="",TODAY(),INDEX(Transactions!$G:$G,ROW()-8))</f>
        <v>46229</v>
      </c>
      <c r="F1815">
        <f>IF(INDEX(Transactions!$J:$J,ROW()-8)="",0,INDEX(Transactions!$O:$O,ROW()-8))</f>
        <v>0</v>
      </c>
    </row>
    <row r="1816" spans="2:6" x14ac:dyDescent="0.15">
      <c r="B1816">
        <f ca="1">IF(INDEX(Transactions!$J:$J,ROW()-8)="",TODAY(),INDEX(Transactions!$G:$G,ROW()-8))</f>
        <v>46229</v>
      </c>
      <c r="F1816">
        <f>IF(INDEX(Transactions!$J:$J,ROW()-8)="",0,INDEX(Transactions!$O:$O,ROW()-8))</f>
        <v>0</v>
      </c>
    </row>
    <row r="1817" spans="2:6" x14ac:dyDescent="0.15">
      <c r="B1817">
        <f ca="1">IF(INDEX(Transactions!$J:$J,ROW()-8)="",TODAY(),INDEX(Transactions!$G:$G,ROW()-8))</f>
        <v>46229</v>
      </c>
      <c r="F1817">
        <f>IF(INDEX(Transactions!$J:$J,ROW()-8)="",0,INDEX(Transactions!$O:$O,ROW()-8))</f>
        <v>0</v>
      </c>
    </row>
    <row r="1818" spans="2:6" x14ac:dyDescent="0.15">
      <c r="B1818">
        <f ca="1">IF(INDEX(Transactions!$J:$J,ROW()-8)="",TODAY(),INDEX(Transactions!$G:$G,ROW()-8))</f>
        <v>46229</v>
      </c>
      <c r="F1818">
        <f>IF(INDEX(Transactions!$J:$J,ROW()-8)="",0,INDEX(Transactions!$O:$O,ROW()-8))</f>
        <v>0</v>
      </c>
    </row>
    <row r="1819" spans="2:6" x14ac:dyDescent="0.15">
      <c r="B1819">
        <f ca="1">IF(INDEX(Transactions!$J:$J,ROW()-8)="",TODAY(),INDEX(Transactions!$G:$G,ROW()-8))</f>
        <v>46229</v>
      </c>
      <c r="F1819">
        <f>IF(INDEX(Transactions!$J:$J,ROW()-8)="",0,INDEX(Transactions!$O:$O,ROW()-8))</f>
        <v>0</v>
      </c>
    </row>
    <row r="1820" spans="2:6" x14ac:dyDescent="0.15">
      <c r="B1820">
        <f ca="1">IF(INDEX(Transactions!$J:$J,ROW()-8)="",TODAY(),INDEX(Transactions!$G:$G,ROW()-8))</f>
        <v>46229</v>
      </c>
      <c r="F1820">
        <f>IF(INDEX(Transactions!$J:$J,ROW()-8)="",0,INDEX(Transactions!$O:$O,ROW()-8))</f>
        <v>0</v>
      </c>
    </row>
    <row r="1821" spans="2:6" x14ac:dyDescent="0.15">
      <c r="B1821">
        <f ca="1">IF(INDEX(Transactions!$J:$J,ROW()-8)="",TODAY(),INDEX(Transactions!$G:$G,ROW()-8))</f>
        <v>46229</v>
      </c>
      <c r="F1821">
        <f>IF(INDEX(Transactions!$J:$J,ROW()-8)="",0,INDEX(Transactions!$O:$O,ROW()-8))</f>
        <v>0</v>
      </c>
    </row>
    <row r="1822" spans="2:6" x14ac:dyDescent="0.15">
      <c r="B1822">
        <f ca="1">IF(INDEX(Transactions!$J:$J,ROW()-8)="",TODAY(),INDEX(Transactions!$G:$G,ROW()-8))</f>
        <v>46229</v>
      </c>
      <c r="F1822">
        <f>IF(INDEX(Transactions!$J:$J,ROW()-8)="",0,INDEX(Transactions!$O:$O,ROW()-8))</f>
        <v>0</v>
      </c>
    </row>
    <row r="1823" spans="2:6" x14ac:dyDescent="0.15">
      <c r="B1823">
        <f ca="1">IF(INDEX(Transactions!$J:$J,ROW()-8)="",TODAY(),INDEX(Transactions!$G:$G,ROW()-8))</f>
        <v>46229</v>
      </c>
      <c r="F1823">
        <f>IF(INDEX(Transactions!$J:$J,ROW()-8)="",0,INDEX(Transactions!$O:$O,ROW()-8))</f>
        <v>0</v>
      </c>
    </row>
    <row r="1824" spans="2:6" x14ac:dyDescent="0.15">
      <c r="B1824">
        <f ca="1">IF(INDEX(Transactions!$J:$J,ROW()-8)="",TODAY(),INDEX(Transactions!$G:$G,ROW()-8))</f>
        <v>46229</v>
      </c>
      <c r="F1824">
        <f>IF(INDEX(Transactions!$J:$J,ROW()-8)="",0,INDEX(Transactions!$O:$O,ROW()-8))</f>
        <v>0</v>
      </c>
    </row>
    <row r="1825" spans="2:6" x14ac:dyDescent="0.15">
      <c r="B1825">
        <f ca="1">IF(INDEX(Transactions!$J:$J,ROW()-8)="",TODAY(),INDEX(Transactions!$G:$G,ROW()-8))</f>
        <v>46229</v>
      </c>
      <c r="F1825">
        <f>IF(INDEX(Transactions!$J:$J,ROW()-8)="",0,INDEX(Transactions!$O:$O,ROW()-8))</f>
        <v>0</v>
      </c>
    </row>
    <row r="1826" spans="2:6" x14ac:dyDescent="0.15">
      <c r="B1826">
        <f ca="1">IF(INDEX(Transactions!$J:$J,ROW()-8)="",TODAY(),INDEX(Transactions!$G:$G,ROW()-8))</f>
        <v>46229</v>
      </c>
      <c r="F1826">
        <f>IF(INDEX(Transactions!$J:$J,ROW()-8)="",0,INDEX(Transactions!$O:$O,ROW()-8))</f>
        <v>0</v>
      </c>
    </row>
    <row r="1827" spans="2:6" x14ac:dyDescent="0.15">
      <c r="B1827">
        <f ca="1">IF(INDEX(Transactions!$J:$J,ROW()-8)="",TODAY(),INDEX(Transactions!$G:$G,ROW()-8))</f>
        <v>46229</v>
      </c>
      <c r="F1827">
        <f>IF(INDEX(Transactions!$J:$J,ROW()-8)="",0,INDEX(Transactions!$O:$O,ROW()-8))</f>
        <v>0</v>
      </c>
    </row>
    <row r="1828" spans="2:6" x14ac:dyDescent="0.15">
      <c r="B1828">
        <f ca="1">IF(INDEX(Transactions!$J:$J,ROW()-8)="",TODAY(),INDEX(Transactions!$G:$G,ROW()-8))</f>
        <v>46229</v>
      </c>
      <c r="F1828">
        <f>IF(INDEX(Transactions!$J:$J,ROW()-8)="",0,INDEX(Transactions!$O:$O,ROW()-8))</f>
        <v>0</v>
      </c>
    </row>
    <row r="1829" spans="2:6" x14ac:dyDescent="0.15">
      <c r="B1829">
        <f ca="1">IF(INDEX(Transactions!$J:$J,ROW()-8)="",TODAY(),INDEX(Transactions!$G:$G,ROW()-8))</f>
        <v>46229</v>
      </c>
      <c r="F1829">
        <f>IF(INDEX(Transactions!$J:$J,ROW()-8)="",0,INDEX(Transactions!$O:$O,ROW()-8))</f>
        <v>0</v>
      </c>
    </row>
    <row r="1830" spans="2:6" x14ac:dyDescent="0.15">
      <c r="B1830">
        <f ca="1">IF(INDEX(Transactions!$J:$J,ROW()-8)="",TODAY(),INDEX(Transactions!$G:$G,ROW()-8))</f>
        <v>46229</v>
      </c>
      <c r="F1830">
        <f>IF(INDEX(Transactions!$J:$J,ROW()-8)="",0,INDEX(Transactions!$O:$O,ROW()-8))</f>
        <v>0</v>
      </c>
    </row>
    <row r="1831" spans="2:6" x14ac:dyDescent="0.15">
      <c r="B1831">
        <f ca="1">IF(INDEX(Transactions!$J:$J,ROW()-8)="",TODAY(),INDEX(Transactions!$G:$G,ROW()-8))</f>
        <v>46229</v>
      </c>
      <c r="F1831">
        <f>IF(INDEX(Transactions!$J:$J,ROW()-8)="",0,INDEX(Transactions!$O:$O,ROW()-8))</f>
        <v>0</v>
      </c>
    </row>
    <row r="1832" spans="2:6" x14ac:dyDescent="0.15">
      <c r="B1832">
        <f ca="1">IF(INDEX(Transactions!$J:$J,ROW()-8)="",TODAY(),INDEX(Transactions!$G:$G,ROW()-8))</f>
        <v>46229</v>
      </c>
      <c r="F1832">
        <f>IF(INDEX(Transactions!$J:$J,ROW()-8)="",0,INDEX(Transactions!$O:$O,ROW()-8))</f>
        <v>0</v>
      </c>
    </row>
    <row r="1833" spans="2:6" x14ac:dyDescent="0.15">
      <c r="B1833">
        <f ca="1">IF(INDEX(Transactions!$J:$J,ROW()-8)="",TODAY(),INDEX(Transactions!$G:$G,ROW()-8))</f>
        <v>46229</v>
      </c>
      <c r="F1833">
        <f>IF(INDEX(Transactions!$J:$J,ROW()-8)="",0,INDEX(Transactions!$O:$O,ROW()-8))</f>
        <v>0</v>
      </c>
    </row>
    <row r="1834" spans="2:6" x14ac:dyDescent="0.15">
      <c r="B1834">
        <f ca="1">IF(INDEX(Transactions!$J:$J,ROW()-8)="",TODAY(),INDEX(Transactions!$G:$G,ROW()-8))</f>
        <v>46229</v>
      </c>
      <c r="F1834">
        <f>IF(INDEX(Transactions!$J:$J,ROW()-8)="",0,INDEX(Transactions!$O:$O,ROW()-8))</f>
        <v>0</v>
      </c>
    </row>
    <row r="1835" spans="2:6" x14ac:dyDescent="0.15">
      <c r="B1835">
        <f ca="1">IF(INDEX(Transactions!$J:$J,ROW()-8)="",TODAY(),INDEX(Transactions!$G:$G,ROW()-8))</f>
        <v>46229</v>
      </c>
      <c r="F1835">
        <f>IF(INDEX(Transactions!$J:$J,ROW()-8)="",0,INDEX(Transactions!$O:$O,ROW()-8))</f>
        <v>0</v>
      </c>
    </row>
    <row r="1836" spans="2:6" x14ac:dyDescent="0.15">
      <c r="B1836">
        <f ca="1">IF(INDEX(Transactions!$J:$J,ROW()-8)="",TODAY(),INDEX(Transactions!$G:$G,ROW()-8))</f>
        <v>46229</v>
      </c>
      <c r="F1836">
        <f>IF(INDEX(Transactions!$J:$J,ROW()-8)="",0,INDEX(Transactions!$O:$O,ROW()-8))</f>
        <v>0</v>
      </c>
    </row>
    <row r="1837" spans="2:6" x14ac:dyDescent="0.15">
      <c r="B1837">
        <f ca="1">IF(INDEX(Transactions!$J:$J,ROW()-8)="",TODAY(),INDEX(Transactions!$G:$G,ROW()-8))</f>
        <v>46229</v>
      </c>
      <c r="F1837">
        <f>IF(INDEX(Transactions!$J:$J,ROW()-8)="",0,INDEX(Transactions!$O:$O,ROW()-8))</f>
        <v>0</v>
      </c>
    </row>
    <row r="1838" spans="2:6" x14ac:dyDescent="0.15">
      <c r="B1838">
        <f ca="1">IF(INDEX(Transactions!$J:$J,ROW()-8)="",TODAY(),INDEX(Transactions!$G:$G,ROW()-8))</f>
        <v>46229</v>
      </c>
      <c r="F1838">
        <f>IF(INDEX(Transactions!$J:$J,ROW()-8)="",0,INDEX(Transactions!$O:$O,ROW()-8))</f>
        <v>0</v>
      </c>
    </row>
    <row r="1839" spans="2:6" x14ac:dyDescent="0.15">
      <c r="B1839">
        <f ca="1">IF(INDEX(Transactions!$J:$J,ROW()-8)="",TODAY(),INDEX(Transactions!$G:$G,ROW()-8))</f>
        <v>46229</v>
      </c>
      <c r="F1839">
        <f>IF(INDEX(Transactions!$J:$J,ROW()-8)="",0,INDEX(Transactions!$O:$O,ROW()-8))</f>
        <v>0</v>
      </c>
    </row>
    <row r="1840" spans="2:6" x14ac:dyDescent="0.15">
      <c r="B1840">
        <f ca="1">IF(INDEX(Transactions!$J:$J,ROW()-8)="",TODAY(),INDEX(Transactions!$G:$G,ROW()-8))</f>
        <v>46229</v>
      </c>
      <c r="F1840">
        <f>IF(INDEX(Transactions!$J:$J,ROW()-8)="",0,INDEX(Transactions!$O:$O,ROW()-8))</f>
        <v>0</v>
      </c>
    </row>
    <row r="1841" spans="2:6" x14ac:dyDescent="0.15">
      <c r="B1841">
        <f ca="1">IF(INDEX(Transactions!$J:$J,ROW()-8)="",TODAY(),INDEX(Transactions!$G:$G,ROW()-8))</f>
        <v>46229</v>
      </c>
      <c r="F1841">
        <f>IF(INDEX(Transactions!$J:$J,ROW()-8)="",0,INDEX(Transactions!$O:$O,ROW()-8))</f>
        <v>0</v>
      </c>
    </row>
    <row r="1842" spans="2:6" x14ac:dyDescent="0.15">
      <c r="B1842">
        <f ca="1">IF(INDEX(Transactions!$J:$J,ROW()-8)="",TODAY(),INDEX(Transactions!$G:$G,ROW()-8))</f>
        <v>46229</v>
      </c>
      <c r="F1842">
        <f>IF(INDEX(Transactions!$J:$J,ROW()-8)="",0,INDEX(Transactions!$O:$O,ROW()-8))</f>
        <v>0</v>
      </c>
    </row>
    <row r="1843" spans="2:6" x14ac:dyDescent="0.15">
      <c r="B1843">
        <f ca="1">IF(INDEX(Transactions!$J:$J,ROW()-8)="",TODAY(),INDEX(Transactions!$G:$G,ROW()-8))</f>
        <v>46229</v>
      </c>
      <c r="F1843">
        <f>IF(INDEX(Transactions!$J:$J,ROW()-8)="",0,INDEX(Transactions!$O:$O,ROW()-8))</f>
        <v>0</v>
      </c>
    </row>
    <row r="1844" spans="2:6" x14ac:dyDescent="0.15">
      <c r="B1844">
        <f ca="1">IF(INDEX(Transactions!$J:$J,ROW()-8)="",TODAY(),INDEX(Transactions!$G:$G,ROW()-8))</f>
        <v>46229</v>
      </c>
      <c r="F1844">
        <f>IF(INDEX(Transactions!$J:$J,ROW()-8)="",0,INDEX(Transactions!$O:$O,ROW()-8))</f>
        <v>0</v>
      </c>
    </row>
    <row r="1845" spans="2:6" x14ac:dyDescent="0.15">
      <c r="B1845">
        <f ca="1">IF(INDEX(Transactions!$J:$J,ROW()-8)="",TODAY(),INDEX(Transactions!$G:$G,ROW()-8))</f>
        <v>46229</v>
      </c>
      <c r="F1845">
        <f>IF(INDEX(Transactions!$J:$J,ROW()-8)="",0,INDEX(Transactions!$O:$O,ROW()-8))</f>
        <v>0</v>
      </c>
    </row>
    <row r="1846" spans="2:6" x14ac:dyDescent="0.15">
      <c r="B1846">
        <f ca="1">IF(INDEX(Transactions!$J:$J,ROW()-8)="",TODAY(),INDEX(Transactions!$G:$G,ROW()-8))</f>
        <v>46229</v>
      </c>
      <c r="F1846">
        <f>IF(INDEX(Transactions!$J:$J,ROW()-8)="",0,INDEX(Transactions!$O:$O,ROW()-8))</f>
        <v>0</v>
      </c>
    </row>
    <row r="1847" spans="2:6" x14ac:dyDescent="0.15">
      <c r="B1847">
        <f ca="1">IF(INDEX(Transactions!$J:$J,ROW()-8)="",TODAY(),INDEX(Transactions!$G:$G,ROW()-8))</f>
        <v>46229</v>
      </c>
      <c r="F1847">
        <f>IF(INDEX(Transactions!$J:$J,ROW()-8)="",0,INDEX(Transactions!$O:$O,ROW()-8))</f>
        <v>0</v>
      </c>
    </row>
    <row r="1848" spans="2:6" x14ac:dyDescent="0.15">
      <c r="B1848">
        <f ca="1">IF(INDEX(Transactions!$J:$J,ROW()-8)="",TODAY(),INDEX(Transactions!$G:$G,ROW()-8))</f>
        <v>46229</v>
      </c>
      <c r="F1848">
        <f>IF(INDEX(Transactions!$J:$J,ROW()-8)="",0,INDEX(Transactions!$O:$O,ROW()-8))</f>
        <v>0</v>
      </c>
    </row>
    <row r="1849" spans="2:6" x14ac:dyDescent="0.15">
      <c r="B1849">
        <f ca="1">IF(INDEX(Transactions!$J:$J,ROW()-8)="",TODAY(),INDEX(Transactions!$G:$G,ROW()-8))</f>
        <v>46229</v>
      </c>
      <c r="F1849">
        <f>IF(INDEX(Transactions!$J:$J,ROW()-8)="",0,INDEX(Transactions!$O:$O,ROW()-8))</f>
        <v>0</v>
      </c>
    </row>
    <row r="1850" spans="2:6" x14ac:dyDescent="0.15">
      <c r="B1850">
        <f ca="1">IF(INDEX(Transactions!$J:$J,ROW()-8)="",TODAY(),INDEX(Transactions!$G:$G,ROW()-8))</f>
        <v>46229</v>
      </c>
      <c r="F1850">
        <f>IF(INDEX(Transactions!$J:$J,ROW()-8)="",0,INDEX(Transactions!$O:$O,ROW()-8))</f>
        <v>0</v>
      </c>
    </row>
    <row r="1851" spans="2:6" x14ac:dyDescent="0.15">
      <c r="B1851">
        <f ca="1">IF(INDEX(Transactions!$J:$J,ROW()-8)="",TODAY(),INDEX(Transactions!$G:$G,ROW()-8))</f>
        <v>46229</v>
      </c>
      <c r="F1851">
        <f>IF(INDEX(Transactions!$J:$J,ROW()-8)="",0,INDEX(Transactions!$O:$O,ROW()-8))</f>
        <v>0</v>
      </c>
    </row>
    <row r="1852" spans="2:6" x14ac:dyDescent="0.15">
      <c r="B1852">
        <f ca="1">IF(INDEX(Transactions!$J:$J,ROW()-8)="",TODAY(),INDEX(Transactions!$G:$G,ROW()-8))</f>
        <v>46229</v>
      </c>
      <c r="F1852">
        <f>IF(INDEX(Transactions!$J:$J,ROW()-8)="",0,INDEX(Transactions!$O:$O,ROW()-8))</f>
        <v>0</v>
      </c>
    </row>
    <row r="1853" spans="2:6" x14ac:dyDescent="0.15">
      <c r="B1853">
        <f ca="1">IF(INDEX(Transactions!$J:$J,ROW()-8)="",TODAY(),INDEX(Transactions!$G:$G,ROW()-8))</f>
        <v>46229</v>
      </c>
      <c r="F1853">
        <f>IF(INDEX(Transactions!$J:$J,ROW()-8)="",0,INDEX(Transactions!$O:$O,ROW()-8))</f>
        <v>0</v>
      </c>
    </row>
    <row r="1854" spans="2:6" x14ac:dyDescent="0.15">
      <c r="B1854">
        <f ca="1">IF(INDEX(Transactions!$J:$J,ROW()-8)="",TODAY(),INDEX(Transactions!$G:$G,ROW()-8))</f>
        <v>46229</v>
      </c>
      <c r="F1854">
        <f>IF(INDEX(Transactions!$J:$J,ROW()-8)="",0,INDEX(Transactions!$O:$O,ROW()-8))</f>
        <v>0</v>
      </c>
    </row>
    <row r="1855" spans="2:6" x14ac:dyDescent="0.15">
      <c r="B1855">
        <f ca="1">IF(INDEX(Transactions!$J:$J,ROW()-8)="",TODAY(),INDEX(Transactions!$G:$G,ROW()-8))</f>
        <v>46229</v>
      </c>
      <c r="F1855">
        <f>IF(INDEX(Transactions!$J:$J,ROW()-8)="",0,INDEX(Transactions!$O:$O,ROW()-8))</f>
        <v>0</v>
      </c>
    </row>
    <row r="1856" spans="2:6" x14ac:dyDescent="0.15">
      <c r="B1856">
        <f ca="1">IF(INDEX(Transactions!$J:$J,ROW()-8)="",TODAY(),INDEX(Transactions!$G:$G,ROW()-8))</f>
        <v>46229</v>
      </c>
      <c r="F1856">
        <f>IF(INDEX(Transactions!$J:$J,ROW()-8)="",0,INDEX(Transactions!$O:$O,ROW()-8))</f>
        <v>0</v>
      </c>
    </row>
    <row r="1857" spans="2:6" x14ac:dyDescent="0.15">
      <c r="B1857">
        <f ca="1">IF(INDEX(Transactions!$J:$J,ROW()-8)="",TODAY(),INDEX(Transactions!$G:$G,ROW()-8))</f>
        <v>46229</v>
      </c>
      <c r="F1857">
        <f>IF(INDEX(Transactions!$J:$J,ROW()-8)="",0,INDEX(Transactions!$O:$O,ROW()-8))</f>
        <v>0</v>
      </c>
    </row>
    <row r="1858" spans="2:6" x14ac:dyDescent="0.15">
      <c r="B1858">
        <f ca="1">IF(INDEX(Transactions!$J:$J,ROW()-8)="",TODAY(),INDEX(Transactions!$G:$G,ROW()-8))</f>
        <v>46229</v>
      </c>
      <c r="F1858">
        <f>IF(INDEX(Transactions!$J:$J,ROW()-8)="",0,INDEX(Transactions!$O:$O,ROW()-8))</f>
        <v>0</v>
      </c>
    </row>
    <row r="1859" spans="2:6" x14ac:dyDescent="0.15">
      <c r="B1859">
        <f ca="1">IF(INDEX(Transactions!$J:$J,ROW()-8)="",TODAY(),INDEX(Transactions!$G:$G,ROW()-8))</f>
        <v>46229</v>
      </c>
      <c r="F1859">
        <f>IF(INDEX(Transactions!$J:$J,ROW()-8)="",0,INDEX(Transactions!$O:$O,ROW()-8))</f>
        <v>0</v>
      </c>
    </row>
    <row r="1860" spans="2:6" x14ac:dyDescent="0.15">
      <c r="B1860">
        <f ca="1">IF(INDEX(Transactions!$J:$J,ROW()-8)="",TODAY(),INDEX(Transactions!$G:$G,ROW()-8))</f>
        <v>46229</v>
      </c>
      <c r="F1860">
        <f>IF(INDEX(Transactions!$J:$J,ROW()-8)="",0,INDEX(Transactions!$O:$O,ROW()-8))</f>
        <v>0</v>
      </c>
    </row>
    <row r="1861" spans="2:6" x14ac:dyDescent="0.15">
      <c r="B1861">
        <f ca="1">IF(INDEX(Transactions!$J:$J,ROW()-8)="",TODAY(),INDEX(Transactions!$G:$G,ROW()-8))</f>
        <v>46229</v>
      </c>
      <c r="F1861">
        <f>IF(INDEX(Transactions!$J:$J,ROW()-8)="",0,INDEX(Transactions!$O:$O,ROW()-8))</f>
        <v>0</v>
      </c>
    </row>
    <row r="1862" spans="2:6" x14ac:dyDescent="0.15">
      <c r="B1862">
        <f ca="1">IF(INDEX(Transactions!$J:$J,ROW()-8)="",TODAY(),INDEX(Transactions!$G:$G,ROW()-8))</f>
        <v>46229</v>
      </c>
      <c r="F1862">
        <f>IF(INDEX(Transactions!$J:$J,ROW()-8)="",0,INDEX(Transactions!$O:$O,ROW()-8))</f>
        <v>0</v>
      </c>
    </row>
    <row r="1863" spans="2:6" x14ac:dyDescent="0.15">
      <c r="B1863">
        <f ca="1">IF(INDEX(Transactions!$J:$J,ROW()-8)="",TODAY(),INDEX(Transactions!$G:$G,ROW()-8))</f>
        <v>46229</v>
      </c>
      <c r="F1863">
        <f>IF(INDEX(Transactions!$J:$J,ROW()-8)="",0,INDEX(Transactions!$O:$O,ROW()-8))</f>
        <v>0</v>
      </c>
    </row>
    <row r="1864" spans="2:6" x14ac:dyDescent="0.15">
      <c r="B1864">
        <f ca="1">IF(INDEX(Transactions!$J:$J,ROW()-8)="",TODAY(),INDEX(Transactions!$G:$G,ROW()-8))</f>
        <v>46229</v>
      </c>
      <c r="F1864">
        <f>IF(INDEX(Transactions!$J:$J,ROW()-8)="",0,INDEX(Transactions!$O:$O,ROW()-8))</f>
        <v>0</v>
      </c>
    </row>
    <row r="1865" spans="2:6" x14ac:dyDescent="0.15">
      <c r="B1865">
        <f ca="1">IF(INDEX(Transactions!$J:$J,ROW()-8)="",TODAY(),INDEX(Transactions!$G:$G,ROW()-8))</f>
        <v>46229</v>
      </c>
      <c r="F1865">
        <f>IF(INDEX(Transactions!$J:$J,ROW()-8)="",0,INDEX(Transactions!$O:$O,ROW()-8))</f>
        <v>0</v>
      </c>
    </row>
    <row r="1866" spans="2:6" x14ac:dyDescent="0.15">
      <c r="B1866">
        <f ca="1">IF(INDEX(Transactions!$J:$J,ROW()-8)="",TODAY(),INDEX(Transactions!$G:$G,ROW()-8))</f>
        <v>46229</v>
      </c>
      <c r="F1866">
        <f>IF(INDEX(Transactions!$J:$J,ROW()-8)="",0,INDEX(Transactions!$O:$O,ROW()-8))</f>
        <v>0</v>
      </c>
    </row>
    <row r="1867" spans="2:6" x14ac:dyDescent="0.15">
      <c r="B1867">
        <f ca="1">IF(INDEX(Transactions!$J:$J,ROW()-8)="",TODAY(),INDEX(Transactions!$G:$G,ROW()-8))</f>
        <v>46229</v>
      </c>
      <c r="F1867">
        <f>IF(INDEX(Transactions!$J:$J,ROW()-8)="",0,INDEX(Transactions!$O:$O,ROW()-8))</f>
        <v>0</v>
      </c>
    </row>
    <row r="1868" spans="2:6" x14ac:dyDescent="0.15">
      <c r="B1868">
        <f ca="1">IF(INDEX(Transactions!$J:$J,ROW()-8)="",TODAY(),INDEX(Transactions!$G:$G,ROW()-8))</f>
        <v>46229</v>
      </c>
      <c r="F1868">
        <f>IF(INDEX(Transactions!$J:$J,ROW()-8)="",0,INDEX(Transactions!$O:$O,ROW()-8))</f>
        <v>0</v>
      </c>
    </row>
    <row r="1869" spans="2:6" x14ac:dyDescent="0.15">
      <c r="B1869">
        <f ca="1">IF(INDEX(Transactions!$J:$J,ROW()-8)="",TODAY(),INDEX(Transactions!$G:$G,ROW()-8))</f>
        <v>46229</v>
      </c>
      <c r="F1869">
        <f>IF(INDEX(Transactions!$J:$J,ROW()-8)="",0,INDEX(Transactions!$O:$O,ROW()-8))</f>
        <v>0</v>
      </c>
    </row>
    <row r="1870" spans="2:6" x14ac:dyDescent="0.15">
      <c r="B1870">
        <f ca="1">IF(INDEX(Transactions!$J:$J,ROW()-8)="",TODAY(),INDEX(Transactions!$G:$G,ROW()-8))</f>
        <v>46229</v>
      </c>
      <c r="F1870">
        <f>IF(INDEX(Transactions!$J:$J,ROW()-8)="",0,INDEX(Transactions!$O:$O,ROW()-8))</f>
        <v>0</v>
      </c>
    </row>
    <row r="1871" spans="2:6" x14ac:dyDescent="0.15">
      <c r="B1871">
        <f ca="1">IF(INDEX(Transactions!$J:$J,ROW()-8)="",TODAY(),INDEX(Transactions!$G:$G,ROW()-8))</f>
        <v>46229</v>
      </c>
      <c r="F1871">
        <f>IF(INDEX(Transactions!$J:$J,ROW()-8)="",0,INDEX(Transactions!$O:$O,ROW()-8))</f>
        <v>0</v>
      </c>
    </row>
    <row r="1872" spans="2:6" x14ac:dyDescent="0.15">
      <c r="B1872">
        <f ca="1">IF(INDEX(Transactions!$J:$J,ROW()-8)="",TODAY(),INDEX(Transactions!$G:$G,ROW()-8))</f>
        <v>46229</v>
      </c>
      <c r="F1872">
        <f>IF(INDEX(Transactions!$J:$J,ROW()-8)="",0,INDEX(Transactions!$O:$O,ROW()-8))</f>
        <v>0</v>
      </c>
    </row>
    <row r="1873" spans="2:6" x14ac:dyDescent="0.15">
      <c r="B1873">
        <f ca="1">IF(INDEX(Transactions!$J:$J,ROW()-8)="",TODAY(),INDEX(Transactions!$G:$G,ROW()-8))</f>
        <v>46229</v>
      </c>
      <c r="F1873">
        <f>IF(INDEX(Transactions!$J:$J,ROW()-8)="",0,INDEX(Transactions!$O:$O,ROW()-8))</f>
        <v>0</v>
      </c>
    </row>
    <row r="1874" spans="2:6" x14ac:dyDescent="0.15">
      <c r="B1874">
        <f ca="1">IF(INDEX(Transactions!$J:$J,ROW()-8)="",TODAY(),INDEX(Transactions!$G:$G,ROW()-8))</f>
        <v>46229</v>
      </c>
      <c r="F1874">
        <f>IF(INDEX(Transactions!$J:$J,ROW()-8)="",0,INDEX(Transactions!$O:$O,ROW()-8))</f>
        <v>0</v>
      </c>
    </row>
    <row r="1875" spans="2:6" x14ac:dyDescent="0.15">
      <c r="B1875">
        <f ca="1">IF(INDEX(Transactions!$J:$J,ROW()-8)="",TODAY(),INDEX(Transactions!$G:$G,ROW()-8))</f>
        <v>46229</v>
      </c>
      <c r="F1875">
        <f>IF(INDEX(Transactions!$J:$J,ROW()-8)="",0,INDEX(Transactions!$O:$O,ROW()-8))</f>
        <v>0</v>
      </c>
    </row>
    <row r="1876" spans="2:6" x14ac:dyDescent="0.15">
      <c r="B1876">
        <f ca="1">IF(INDEX(Transactions!$J:$J,ROW()-8)="",TODAY(),INDEX(Transactions!$G:$G,ROW()-8))</f>
        <v>46229</v>
      </c>
      <c r="F1876">
        <f>IF(INDEX(Transactions!$J:$J,ROW()-8)="",0,INDEX(Transactions!$O:$O,ROW()-8))</f>
        <v>0</v>
      </c>
    </row>
    <row r="1877" spans="2:6" x14ac:dyDescent="0.15">
      <c r="B1877">
        <f ca="1">IF(INDEX(Transactions!$J:$J,ROW()-8)="",TODAY(),INDEX(Transactions!$G:$G,ROW()-8))</f>
        <v>46229</v>
      </c>
      <c r="F1877">
        <f>IF(INDEX(Transactions!$J:$J,ROW()-8)="",0,INDEX(Transactions!$O:$O,ROW()-8))</f>
        <v>0</v>
      </c>
    </row>
    <row r="1878" spans="2:6" x14ac:dyDescent="0.15">
      <c r="B1878">
        <f ca="1">IF(INDEX(Transactions!$J:$J,ROW()-8)="",TODAY(),INDEX(Transactions!$G:$G,ROW()-8))</f>
        <v>46229</v>
      </c>
      <c r="F1878">
        <f>IF(INDEX(Transactions!$J:$J,ROW()-8)="",0,INDEX(Transactions!$O:$O,ROW()-8))</f>
        <v>0</v>
      </c>
    </row>
    <row r="1879" spans="2:6" x14ac:dyDescent="0.15">
      <c r="B1879">
        <f ca="1">IF(INDEX(Transactions!$J:$J,ROW()-8)="",TODAY(),INDEX(Transactions!$G:$G,ROW()-8))</f>
        <v>46229</v>
      </c>
      <c r="F1879">
        <f>IF(INDEX(Transactions!$J:$J,ROW()-8)="",0,INDEX(Transactions!$O:$O,ROW()-8))</f>
        <v>0</v>
      </c>
    </row>
    <row r="1880" spans="2:6" x14ac:dyDescent="0.15">
      <c r="B1880">
        <f ca="1">IF(INDEX(Transactions!$J:$J,ROW()-8)="",TODAY(),INDEX(Transactions!$G:$G,ROW()-8))</f>
        <v>46229</v>
      </c>
      <c r="F1880">
        <f>IF(INDEX(Transactions!$J:$J,ROW()-8)="",0,INDEX(Transactions!$O:$O,ROW()-8))</f>
        <v>0</v>
      </c>
    </row>
    <row r="1881" spans="2:6" x14ac:dyDescent="0.15">
      <c r="B1881">
        <f ca="1">IF(INDEX(Transactions!$J:$J,ROW()-8)="",TODAY(),INDEX(Transactions!$G:$G,ROW()-8))</f>
        <v>46229</v>
      </c>
      <c r="F1881">
        <f>IF(INDEX(Transactions!$J:$J,ROW()-8)="",0,INDEX(Transactions!$O:$O,ROW()-8))</f>
        <v>0</v>
      </c>
    </row>
    <row r="1882" spans="2:6" x14ac:dyDescent="0.15">
      <c r="B1882">
        <f ca="1">IF(INDEX(Transactions!$J:$J,ROW()-8)="",TODAY(),INDEX(Transactions!$G:$G,ROW()-8))</f>
        <v>46229</v>
      </c>
      <c r="F1882">
        <f>IF(INDEX(Transactions!$J:$J,ROW()-8)="",0,INDEX(Transactions!$O:$O,ROW()-8))</f>
        <v>0</v>
      </c>
    </row>
    <row r="1883" spans="2:6" x14ac:dyDescent="0.15">
      <c r="B1883">
        <f ca="1">IF(INDEX(Transactions!$J:$J,ROW()-8)="",TODAY(),INDEX(Transactions!$G:$G,ROW()-8))</f>
        <v>46229</v>
      </c>
      <c r="F1883">
        <f>IF(INDEX(Transactions!$J:$J,ROW()-8)="",0,INDEX(Transactions!$O:$O,ROW()-8))</f>
        <v>0</v>
      </c>
    </row>
    <row r="1884" spans="2:6" x14ac:dyDescent="0.15">
      <c r="B1884">
        <f ca="1">IF(INDEX(Transactions!$J:$J,ROW()-8)="",TODAY(),INDEX(Transactions!$G:$G,ROW()-8))</f>
        <v>46229</v>
      </c>
      <c r="F1884">
        <f>IF(INDEX(Transactions!$J:$J,ROW()-8)="",0,INDEX(Transactions!$O:$O,ROW()-8))</f>
        <v>0</v>
      </c>
    </row>
    <row r="1885" spans="2:6" x14ac:dyDescent="0.15">
      <c r="B1885">
        <f ca="1">IF(INDEX(Transactions!$J:$J,ROW()-8)="",TODAY(),INDEX(Transactions!$G:$G,ROW()-8))</f>
        <v>46229</v>
      </c>
      <c r="F1885">
        <f>IF(INDEX(Transactions!$J:$J,ROW()-8)="",0,INDEX(Transactions!$O:$O,ROW()-8))</f>
        <v>0</v>
      </c>
    </row>
    <row r="1886" spans="2:6" x14ac:dyDescent="0.15">
      <c r="B1886">
        <f ca="1">IF(INDEX(Transactions!$J:$J,ROW()-8)="",TODAY(),INDEX(Transactions!$G:$G,ROW()-8))</f>
        <v>46229</v>
      </c>
      <c r="F1886">
        <f>IF(INDEX(Transactions!$J:$J,ROW()-8)="",0,INDEX(Transactions!$O:$O,ROW()-8))</f>
        <v>0</v>
      </c>
    </row>
    <row r="1887" spans="2:6" x14ac:dyDescent="0.15">
      <c r="B1887">
        <f ca="1">IF(INDEX(Transactions!$J:$J,ROW()-8)="",TODAY(),INDEX(Transactions!$G:$G,ROW()-8))</f>
        <v>46229</v>
      </c>
      <c r="F1887">
        <f>IF(INDEX(Transactions!$J:$J,ROW()-8)="",0,INDEX(Transactions!$O:$O,ROW()-8))</f>
        <v>0</v>
      </c>
    </row>
    <row r="1888" spans="2:6" x14ac:dyDescent="0.15">
      <c r="B1888">
        <f ca="1">IF(INDEX(Transactions!$J:$J,ROW()-8)="",TODAY(),INDEX(Transactions!$G:$G,ROW()-8))</f>
        <v>46229</v>
      </c>
      <c r="F1888">
        <f>IF(INDEX(Transactions!$J:$J,ROW()-8)="",0,INDEX(Transactions!$O:$O,ROW()-8))</f>
        <v>0</v>
      </c>
    </row>
    <row r="1889" spans="2:6" x14ac:dyDescent="0.15">
      <c r="B1889">
        <f ca="1">IF(INDEX(Transactions!$J:$J,ROW()-8)="",TODAY(),INDEX(Transactions!$G:$G,ROW()-8))</f>
        <v>46229</v>
      </c>
      <c r="F1889">
        <f>IF(INDEX(Transactions!$J:$J,ROW()-8)="",0,INDEX(Transactions!$O:$O,ROW()-8))</f>
        <v>0</v>
      </c>
    </row>
    <row r="1890" spans="2:6" x14ac:dyDescent="0.15">
      <c r="B1890">
        <f ca="1">IF(INDEX(Transactions!$J:$J,ROW()-8)="",TODAY(),INDEX(Transactions!$G:$G,ROW()-8))</f>
        <v>46229</v>
      </c>
      <c r="F1890">
        <f>IF(INDEX(Transactions!$J:$J,ROW()-8)="",0,INDEX(Transactions!$O:$O,ROW()-8))</f>
        <v>0</v>
      </c>
    </row>
    <row r="1891" spans="2:6" x14ac:dyDescent="0.15">
      <c r="B1891">
        <f ca="1">IF(INDEX(Transactions!$J:$J,ROW()-8)="",TODAY(),INDEX(Transactions!$G:$G,ROW()-8))</f>
        <v>46229</v>
      </c>
      <c r="F1891">
        <f>IF(INDEX(Transactions!$J:$J,ROW()-8)="",0,INDEX(Transactions!$O:$O,ROW()-8))</f>
        <v>0</v>
      </c>
    </row>
    <row r="1892" spans="2:6" x14ac:dyDescent="0.15">
      <c r="B1892">
        <f ca="1">IF(INDEX(Transactions!$J:$J,ROW()-8)="",TODAY(),INDEX(Transactions!$G:$G,ROW()-8))</f>
        <v>46229</v>
      </c>
      <c r="F1892">
        <f>IF(INDEX(Transactions!$J:$J,ROW()-8)="",0,INDEX(Transactions!$O:$O,ROW()-8))</f>
        <v>0</v>
      </c>
    </row>
    <row r="1893" spans="2:6" x14ac:dyDescent="0.15">
      <c r="B1893">
        <f ca="1">IF(INDEX(Transactions!$J:$J,ROW()-8)="",TODAY(),INDEX(Transactions!$G:$G,ROW()-8))</f>
        <v>46229</v>
      </c>
      <c r="F1893">
        <f>IF(INDEX(Transactions!$J:$J,ROW()-8)="",0,INDEX(Transactions!$O:$O,ROW()-8))</f>
        <v>0</v>
      </c>
    </row>
    <row r="1894" spans="2:6" x14ac:dyDescent="0.15">
      <c r="B1894">
        <f ca="1">IF(INDEX(Transactions!$J:$J,ROW()-8)="",TODAY(),INDEX(Transactions!$G:$G,ROW()-8))</f>
        <v>46229</v>
      </c>
      <c r="F1894">
        <f>IF(INDEX(Transactions!$J:$J,ROW()-8)="",0,INDEX(Transactions!$O:$O,ROW()-8))</f>
        <v>0</v>
      </c>
    </row>
    <row r="1895" spans="2:6" x14ac:dyDescent="0.15">
      <c r="B1895">
        <f ca="1">IF(INDEX(Transactions!$J:$J,ROW()-8)="",TODAY(),INDEX(Transactions!$G:$G,ROW()-8))</f>
        <v>46229</v>
      </c>
      <c r="F1895">
        <f>IF(INDEX(Transactions!$J:$J,ROW()-8)="",0,INDEX(Transactions!$O:$O,ROW()-8))</f>
        <v>0</v>
      </c>
    </row>
    <row r="1896" spans="2:6" x14ac:dyDescent="0.15">
      <c r="B1896">
        <f ca="1">IF(INDEX(Transactions!$J:$J,ROW()-8)="",TODAY(),INDEX(Transactions!$G:$G,ROW()-8))</f>
        <v>46229</v>
      </c>
      <c r="F1896">
        <f>IF(INDEX(Transactions!$J:$J,ROW()-8)="",0,INDEX(Transactions!$O:$O,ROW()-8))</f>
        <v>0</v>
      </c>
    </row>
    <row r="1897" spans="2:6" x14ac:dyDescent="0.15">
      <c r="B1897">
        <f ca="1">IF(INDEX(Transactions!$J:$J,ROW()-8)="",TODAY(),INDEX(Transactions!$G:$G,ROW()-8))</f>
        <v>46229</v>
      </c>
      <c r="F1897">
        <f>IF(INDEX(Transactions!$J:$J,ROW()-8)="",0,INDEX(Transactions!$O:$O,ROW()-8))</f>
        <v>0</v>
      </c>
    </row>
    <row r="1898" spans="2:6" x14ac:dyDescent="0.15">
      <c r="B1898">
        <f ca="1">IF(INDEX(Transactions!$J:$J,ROW()-8)="",TODAY(),INDEX(Transactions!$G:$G,ROW()-8))</f>
        <v>46229</v>
      </c>
      <c r="F1898">
        <f>IF(INDEX(Transactions!$J:$J,ROW()-8)="",0,INDEX(Transactions!$O:$O,ROW()-8))</f>
        <v>0</v>
      </c>
    </row>
    <row r="1899" spans="2:6" x14ac:dyDescent="0.15">
      <c r="B1899">
        <f ca="1">IF(INDEX(Transactions!$J:$J,ROW()-8)="",TODAY(),INDEX(Transactions!$G:$G,ROW()-8))</f>
        <v>46229</v>
      </c>
      <c r="F1899">
        <f>IF(INDEX(Transactions!$J:$J,ROW()-8)="",0,INDEX(Transactions!$O:$O,ROW()-8))</f>
        <v>0</v>
      </c>
    </row>
    <row r="1900" spans="2:6" x14ac:dyDescent="0.15">
      <c r="B1900">
        <f ca="1">IF(INDEX(Transactions!$J:$J,ROW()-8)="",TODAY(),INDEX(Transactions!$G:$G,ROW()-8))</f>
        <v>46229</v>
      </c>
      <c r="F1900">
        <f>IF(INDEX(Transactions!$J:$J,ROW()-8)="",0,INDEX(Transactions!$O:$O,ROW()-8))</f>
        <v>0</v>
      </c>
    </row>
    <row r="1901" spans="2:6" x14ac:dyDescent="0.15">
      <c r="B1901">
        <f ca="1">IF(INDEX(Transactions!$J:$J,ROW()-8)="",TODAY(),INDEX(Transactions!$G:$G,ROW()-8))</f>
        <v>46229</v>
      </c>
      <c r="F1901">
        <f>IF(INDEX(Transactions!$J:$J,ROW()-8)="",0,INDEX(Transactions!$O:$O,ROW()-8))</f>
        <v>0</v>
      </c>
    </row>
    <row r="1902" spans="2:6" x14ac:dyDescent="0.15">
      <c r="B1902">
        <f ca="1">IF(INDEX(Transactions!$J:$J,ROW()-8)="",TODAY(),INDEX(Transactions!$G:$G,ROW()-8))</f>
        <v>46229</v>
      </c>
      <c r="F1902">
        <f>IF(INDEX(Transactions!$J:$J,ROW()-8)="",0,INDEX(Transactions!$O:$O,ROW()-8))</f>
        <v>0</v>
      </c>
    </row>
    <row r="1903" spans="2:6" x14ac:dyDescent="0.15">
      <c r="B1903">
        <f ca="1">IF(INDEX(Transactions!$J:$J,ROW()-8)="",TODAY(),INDEX(Transactions!$G:$G,ROW()-8))</f>
        <v>46229</v>
      </c>
      <c r="F1903">
        <f>IF(INDEX(Transactions!$J:$J,ROW()-8)="",0,INDEX(Transactions!$O:$O,ROW()-8))</f>
        <v>0</v>
      </c>
    </row>
    <row r="1904" spans="2:6" x14ac:dyDescent="0.15">
      <c r="B1904">
        <f ca="1">IF(INDEX(Transactions!$J:$J,ROW()-8)="",TODAY(),INDEX(Transactions!$G:$G,ROW()-8))</f>
        <v>46229</v>
      </c>
      <c r="F1904">
        <f>IF(INDEX(Transactions!$J:$J,ROW()-8)="",0,INDEX(Transactions!$O:$O,ROW()-8))</f>
        <v>0</v>
      </c>
    </row>
    <row r="1905" spans="2:6" x14ac:dyDescent="0.15">
      <c r="B1905">
        <f ca="1">IF(INDEX(Transactions!$J:$J,ROW()-8)="",TODAY(),INDEX(Transactions!$G:$G,ROW()-8))</f>
        <v>46229</v>
      </c>
      <c r="F1905">
        <f>IF(INDEX(Transactions!$J:$J,ROW()-8)="",0,INDEX(Transactions!$O:$O,ROW()-8))</f>
        <v>0</v>
      </c>
    </row>
    <row r="1906" spans="2:6" x14ac:dyDescent="0.15">
      <c r="B1906">
        <f ca="1">IF(INDEX(Transactions!$J:$J,ROW()-8)="",TODAY(),INDEX(Transactions!$G:$G,ROW()-8))</f>
        <v>46229</v>
      </c>
      <c r="F1906">
        <f>IF(INDEX(Transactions!$J:$J,ROW()-8)="",0,INDEX(Transactions!$O:$O,ROW()-8))</f>
        <v>0</v>
      </c>
    </row>
    <row r="1907" spans="2:6" x14ac:dyDescent="0.15">
      <c r="B1907">
        <f ca="1">IF(INDEX(Transactions!$J:$J,ROW()-8)="",TODAY(),INDEX(Transactions!$G:$G,ROW()-8))</f>
        <v>46229</v>
      </c>
      <c r="F1907">
        <f>IF(INDEX(Transactions!$J:$J,ROW()-8)="",0,INDEX(Transactions!$O:$O,ROW()-8))</f>
        <v>0</v>
      </c>
    </row>
    <row r="1908" spans="2:6" x14ac:dyDescent="0.15">
      <c r="B1908">
        <f ca="1">IF(INDEX(Transactions!$J:$J,ROW()-8)="",TODAY(),INDEX(Transactions!$G:$G,ROW()-8))</f>
        <v>46229</v>
      </c>
      <c r="F1908">
        <f>IF(INDEX(Transactions!$J:$J,ROW()-8)="",0,INDEX(Transactions!$O:$O,ROW()-8))</f>
        <v>0</v>
      </c>
    </row>
    <row r="1909" spans="2:6" x14ac:dyDescent="0.15">
      <c r="B1909">
        <f ca="1">IF(INDEX(Transactions!$J:$J,ROW()-8)="",TODAY(),INDEX(Transactions!$G:$G,ROW()-8))</f>
        <v>46229</v>
      </c>
      <c r="F1909">
        <f>IF(INDEX(Transactions!$J:$J,ROW()-8)="",0,INDEX(Transactions!$O:$O,ROW()-8))</f>
        <v>0</v>
      </c>
    </row>
    <row r="1910" spans="2:6" x14ac:dyDescent="0.15">
      <c r="B1910">
        <f ca="1">IF(INDEX(Transactions!$J:$J,ROW()-8)="",TODAY(),INDEX(Transactions!$G:$G,ROW()-8))</f>
        <v>46229</v>
      </c>
      <c r="F1910">
        <f>IF(INDEX(Transactions!$J:$J,ROW()-8)="",0,INDEX(Transactions!$O:$O,ROW()-8))</f>
        <v>0</v>
      </c>
    </row>
    <row r="1911" spans="2:6" x14ac:dyDescent="0.15">
      <c r="B1911">
        <f ca="1">IF(INDEX(Transactions!$J:$J,ROW()-8)="",TODAY(),INDEX(Transactions!$G:$G,ROW()-8))</f>
        <v>46229</v>
      </c>
      <c r="F1911">
        <f>IF(INDEX(Transactions!$J:$J,ROW()-8)="",0,INDEX(Transactions!$O:$O,ROW()-8))</f>
        <v>0</v>
      </c>
    </row>
    <row r="1912" spans="2:6" x14ac:dyDescent="0.15">
      <c r="B1912">
        <f ca="1">IF(INDEX(Transactions!$J:$J,ROW()-8)="",TODAY(),INDEX(Transactions!$G:$G,ROW()-8))</f>
        <v>46229</v>
      </c>
      <c r="F1912">
        <f>IF(INDEX(Transactions!$J:$J,ROW()-8)="",0,INDEX(Transactions!$O:$O,ROW()-8))</f>
        <v>0</v>
      </c>
    </row>
    <row r="1913" spans="2:6" x14ac:dyDescent="0.15">
      <c r="B1913">
        <f ca="1">IF(INDEX(Transactions!$J:$J,ROW()-8)="",TODAY(),INDEX(Transactions!$G:$G,ROW()-8))</f>
        <v>46229</v>
      </c>
      <c r="F1913">
        <f>IF(INDEX(Transactions!$J:$J,ROW()-8)="",0,INDEX(Transactions!$O:$O,ROW()-8))</f>
        <v>0</v>
      </c>
    </row>
    <row r="1914" spans="2:6" x14ac:dyDescent="0.15">
      <c r="B1914">
        <f ca="1">IF(INDEX(Transactions!$J:$J,ROW()-8)="",TODAY(),INDEX(Transactions!$G:$G,ROW()-8))</f>
        <v>46229</v>
      </c>
      <c r="F1914">
        <f>IF(INDEX(Transactions!$J:$J,ROW()-8)="",0,INDEX(Transactions!$O:$O,ROW()-8))</f>
        <v>0</v>
      </c>
    </row>
    <row r="1915" spans="2:6" x14ac:dyDescent="0.15">
      <c r="B1915">
        <f ca="1">IF(INDEX(Transactions!$J:$J,ROW()-8)="",TODAY(),INDEX(Transactions!$G:$G,ROW()-8))</f>
        <v>46229</v>
      </c>
      <c r="F1915">
        <f>IF(INDEX(Transactions!$J:$J,ROW()-8)="",0,INDEX(Transactions!$O:$O,ROW()-8))</f>
        <v>0</v>
      </c>
    </row>
    <row r="1916" spans="2:6" x14ac:dyDescent="0.15">
      <c r="B1916">
        <f ca="1">IF(INDEX(Transactions!$J:$J,ROW()-8)="",TODAY(),INDEX(Transactions!$G:$G,ROW()-8))</f>
        <v>46229</v>
      </c>
      <c r="F1916">
        <f>IF(INDEX(Transactions!$J:$J,ROW()-8)="",0,INDEX(Transactions!$O:$O,ROW()-8))</f>
        <v>0</v>
      </c>
    </row>
    <row r="1917" spans="2:6" x14ac:dyDescent="0.15">
      <c r="B1917">
        <f ca="1">IF(INDEX(Transactions!$J:$J,ROW()-8)="",TODAY(),INDEX(Transactions!$G:$G,ROW()-8))</f>
        <v>46229</v>
      </c>
      <c r="F1917">
        <f>IF(INDEX(Transactions!$J:$J,ROW()-8)="",0,INDEX(Transactions!$O:$O,ROW()-8))</f>
        <v>0</v>
      </c>
    </row>
    <row r="1918" spans="2:6" x14ac:dyDescent="0.15">
      <c r="B1918">
        <f ca="1">IF(INDEX(Transactions!$J:$J,ROW()-8)="",TODAY(),INDEX(Transactions!$G:$G,ROW()-8))</f>
        <v>46229</v>
      </c>
      <c r="F1918">
        <f>IF(INDEX(Transactions!$J:$J,ROW()-8)="",0,INDEX(Transactions!$O:$O,ROW()-8))</f>
        <v>0</v>
      </c>
    </row>
    <row r="1919" spans="2:6" x14ac:dyDescent="0.15">
      <c r="B1919">
        <f ca="1">IF(INDEX(Transactions!$J:$J,ROW()-8)="",TODAY(),INDEX(Transactions!$G:$G,ROW()-8))</f>
        <v>46229</v>
      </c>
      <c r="F1919">
        <f>IF(INDEX(Transactions!$J:$J,ROW()-8)="",0,INDEX(Transactions!$O:$O,ROW()-8))</f>
        <v>0</v>
      </c>
    </row>
    <row r="1920" spans="2:6" x14ac:dyDescent="0.15">
      <c r="B1920">
        <f ca="1">IF(INDEX(Transactions!$J:$J,ROW()-8)="",TODAY(),INDEX(Transactions!$G:$G,ROW()-8))</f>
        <v>46229</v>
      </c>
      <c r="F1920">
        <f>IF(INDEX(Transactions!$J:$J,ROW()-8)="",0,INDEX(Transactions!$O:$O,ROW()-8))</f>
        <v>0</v>
      </c>
    </row>
    <row r="1921" spans="2:6" x14ac:dyDescent="0.15">
      <c r="B1921">
        <f ca="1">IF(INDEX(Transactions!$J:$J,ROW()-8)="",TODAY(),INDEX(Transactions!$G:$G,ROW()-8))</f>
        <v>46229</v>
      </c>
      <c r="F1921">
        <f>IF(INDEX(Transactions!$J:$J,ROW()-8)="",0,INDEX(Transactions!$O:$O,ROW()-8))</f>
        <v>0</v>
      </c>
    </row>
    <row r="1922" spans="2:6" x14ac:dyDescent="0.15">
      <c r="B1922">
        <f ca="1">IF(INDEX(Transactions!$J:$J,ROW()-8)="",TODAY(),INDEX(Transactions!$G:$G,ROW()-8))</f>
        <v>46229</v>
      </c>
      <c r="F1922">
        <f>IF(INDEX(Transactions!$J:$J,ROW()-8)="",0,INDEX(Transactions!$O:$O,ROW()-8))</f>
        <v>0</v>
      </c>
    </row>
    <row r="1923" spans="2:6" x14ac:dyDescent="0.15">
      <c r="B1923">
        <f ca="1">IF(INDEX(Transactions!$J:$J,ROW()-8)="",TODAY(),INDEX(Transactions!$G:$G,ROW()-8))</f>
        <v>46229</v>
      </c>
      <c r="F1923">
        <f>IF(INDEX(Transactions!$J:$J,ROW()-8)="",0,INDEX(Transactions!$O:$O,ROW()-8))</f>
        <v>0</v>
      </c>
    </row>
    <row r="1924" spans="2:6" x14ac:dyDescent="0.15">
      <c r="B1924">
        <f ca="1">IF(INDEX(Transactions!$J:$J,ROW()-8)="",TODAY(),INDEX(Transactions!$G:$G,ROW()-8))</f>
        <v>46229</v>
      </c>
      <c r="F1924">
        <f>IF(INDEX(Transactions!$J:$J,ROW()-8)="",0,INDEX(Transactions!$O:$O,ROW()-8))</f>
        <v>0</v>
      </c>
    </row>
    <row r="1925" spans="2:6" x14ac:dyDescent="0.15">
      <c r="B1925">
        <f ca="1">IF(INDEX(Transactions!$J:$J,ROW()-8)="",TODAY(),INDEX(Transactions!$G:$G,ROW()-8))</f>
        <v>46229</v>
      </c>
      <c r="F1925">
        <f>IF(INDEX(Transactions!$J:$J,ROW()-8)="",0,INDEX(Transactions!$O:$O,ROW()-8))</f>
        <v>0</v>
      </c>
    </row>
    <row r="1926" spans="2:6" x14ac:dyDescent="0.15">
      <c r="B1926">
        <f ca="1">IF(INDEX(Transactions!$J:$J,ROW()-8)="",TODAY(),INDEX(Transactions!$G:$G,ROW()-8))</f>
        <v>46229</v>
      </c>
      <c r="F1926">
        <f>IF(INDEX(Transactions!$J:$J,ROW()-8)="",0,INDEX(Transactions!$O:$O,ROW()-8))</f>
        <v>0</v>
      </c>
    </row>
    <row r="1927" spans="2:6" x14ac:dyDescent="0.15">
      <c r="B1927">
        <f ca="1">IF(INDEX(Transactions!$J:$J,ROW()-8)="",TODAY(),INDEX(Transactions!$G:$G,ROW()-8))</f>
        <v>46229</v>
      </c>
      <c r="F1927">
        <f>IF(INDEX(Transactions!$J:$J,ROW()-8)="",0,INDEX(Transactions!$O:$O,ROW()-8))</f>
        <v>0</v>
      </c>
    </row>
    <row r="1928" spans="2:6" x14ac:dyDescent="0.15">
      <c r="B1928">
        <f ca="1">IF(INDEX(Transactions!$J:$J,ROW()-8)="",TODAY(),INDEX(Transactions!$G:$G,ROW()-8))</f>
        <v>46229</v>
      </c>
      <c r="F1928">
        <f>IF(INDEX(Transactions!$J:$J,ROW()-8)="",0,INDEX(Transactions!$O:$O,ROW()-8))</f>
        <v>0</v>
      </c>
    </row>
    <row r="1929" spans="2:6" x14ac:dyDescent="0.15">
      <c r="B1929">
        <f ca="1">IF(INDEX(Transactions!$J:$J,ROW()-8)="",TODAY(),INDEX(Transactions!$G:$G,ROW()-8))</f>
        <v>46229</v>
      </c>
      <c r="F1929">
        <f>IF(INDEX(Transactions!$J:$J,ROW()-8)="",0,INDEX(Transactions!$O:$O,ROW()-8))</f>
        <v>0</v>
      </c>
    </row>
    <row r="1930" spans="2:6" x14ac:dyDescent="0.15">
      <c r="B1930">
        <f ca="1">IF(INDEX(Transactions!$J:$J,ROW()-8)="",TODAY(),INDEX(Transactions!$G:$G,ROW()-8))</f>
        <v>46229</v>
      </c>
      <c r="F1930">
        <f>IF(INDEX(Transactions!$J:$J,ROW()-8)="",0,INDEX(Transactions!$O:$O,ROW()-8))</f>
        <v>0</v>
      </c>
    </row>
    <row r="1931" spans="2:6" x14ac:dyDescent="0.15">
      <c r="B1931">
        <f ca="1">IF(INDEX(Transactions!$J:$J,ROW()-8)="",TODAY(),INDEX(Transactions!$G:$G,ROW()-8))</f>
        <v>46229</v>
      </c>
      <c r="F1931">
        <f>IF(INDEX(Transactions!$J:$J,ROW()-8)="",0,INDEX(Transactions!$O:$O,ROW()-8))</f>
        <v>0</v>
      </c>
    </row>
    <row r="1932" spans="2:6" x14ac:dyDescent="0.15">
      <c r="B1932">
        <f ca="1">IF(INDEX(Transactions!$J:$J,ROW()-8)="",TODAY(),INDEX(Transactions!$G:$G,ROW()-8))</f>
        <v>46229</v>
      </c>
      <c r="F1932">
        <f>IF(INDEX(Transactions!$J:$J,ROW()-8)="",0,INDEX(Transactions!$O:$O,ROW()-8))</f>
        <v>0</v>
      </c>
    </row>
    <row r="1933" spans="2:6" x14ac:dyDescent="0.15">
      <c r="B1933">
        <f ca="1">IF(INDEX(Transactions!$J:$J,ROW()-8)="",TODAY(),INDEX(Transactions!$G:$G,ROW()-8))</f>
        <v>46229</v>
      </c>
      <c r="F1933">
        <f>IF(INDEX(Transactions!$J:$J,ROW()-8)="",0,INDEX(Transactions!$O:$O,ROW()-8))</f>
        <v>0</v>
      </c>
    </row>
    <row r="1934" spans="2:6" x14ac:dyDescent="0.15">
      <c r="B1934">
        <f ca="1">IF(INDEX(Transactions!$J:$J,ROW()-8)="",TODAY(),INDEX(Transactions!$G:$G,ROW()-8))</f>
        <v>46229</v>
      </c>
      <c r="F1934">
        <f>IF(INDEX(Transactions!$J:$J,ROW()-8)="",0,INDEX(Transactions!$O:$O,ROW()-8))</f>
        <v>0</v>
      </c>
    </row>
    <row r="1935" spans="2:6" x14ac:dyDescent="0.15">
      <c r="B1935">
        <f ca="1">IF(INDEX(Transactions!$J:$J,ROW()-8)="",TODAY(),INDEX(Transactions!$G:$G,ROW()-8))</f>
        <v>46229</v>
      </c>
      <c r="F1935">
        <f>IF(INDEX(Transactions!$J:$J,ROW()-8)="",0,INDEX(Transactions!$O:$O,ROW()-8))</f>
        <v>0</v>
      </c>
    </row>
    <row r="1936" spans="2:6" x14ac:dyDescent="0.15">
      <c r="B1936">
        <f ca="1">IF(INDEX(Transactions!$J:$J,ROW()-8)="",TODAY(),INDEX(Transactions!$G:$G,ROW()-8))</f>
        <v>46229</v>
      </c>
      <c r="F1936">
        <f>IF(INDEX(Transactions!$J:$J,ROW()-8)="",0,INDEX(Transactions!$O:$O,ROW()-8))</f>
        <v>0</v>
      </c>
    </row>
    <row r="1937" spans="2:6" x14ac:dyDescent="0.15">
      <c r="B1937">
        <f ca="1">IF(INDEX(Transactions!$J:$J,ROW()-8)="",TODAY(),INDEX(Transactions!$G:$G,ROW()-8))</f>
        <v>46229</v>
      </c>
      <c r="F1937">
        <f>IF(INDEX(Transactions!$J:$J,ROW()-8)="",0,INDEX(Transactions!$O:$O,ROW()-8))</f>
        <v>0</v>
      </c>
    </row>
    <row r="1938" spans="2:6" x14ac:dyDescent="0.15">
      <c r="B1938">
        <f ca="1">IF(INDEX(Transactions!$J:$J,ROW()-8)="",TODAY(),INDEX(Transactions!$G:$G,ROW()-8))</f>
        <v>46229</v>
      </c>
      <c r="F1938">
        <f>IF(INDEX(Transactions!$J:$J,ROW()-8)="",0,INDEX(Transactions!$O:$O,ROW()-8))</f>
        <v>0</v>
      </c>
    </row>
    <row r="1939" spans="2:6" x14ac:dyDescent="0.15">
      <c r="B1939">
        <f ca="1">IF(INDEX(Transactions!$J:$J,ROW()-8)="",TODAY(),INDEX(Transactions!$G:$G,ROW()-8))</f>
        <v>46229</v>
      </c>
      <c r="F1939">
        <f>IF(INDEX(Transactions!$J:$J,ROW()-8)="",0,INDEX(Transactions!$O:$O,ROW()-8))</f>
        <v>0</v>
      </c>
    </row>
    <row r="1940" spans="2:6" x14ac:dyDescent="0.15">
      <c r="B1940">
        <f ca="1">IF(INDEX(Transactions!$J:$J,ROW()-8)="",TODAY(),INDEX(Transactions!$G:$G,ROW()-8))</f>
        <v>46229</v>
      </c>
      <c r="F1940">
        <f>IF(INDEX(Transactions!$J:$J,ROW()-8)="",0,INDEX(Transactions!$O:$O,ROW()-8))</f>
        <v>0</v>
      </c>
    </row>
    <row r="1941" spans="2:6" x14ac:dyDescent="0.15">
      <c r="B1941">
        <f ca="1">IF(INDEX(Transactions!$J:$J,ROW()-8)="",TODAY(),INDEX(Transactions!$G:$G,ROW()-8))</f>
        <v>46229</v>
      </c>
      <c r="F1941">
        <f>IF(INDEX(Transactions!$J:$J,ROW()-8)="",0,INDEX(Transactions!$O:$O,ROW()-8))</f>
        <v>0</v>
      </c>
    </row>
    <row r="1942" spans="2:6" x14ac:dyDescent="0.15">
      <c r="B1942">
        <f ca="1">IF(INDEX(Transactions!$J:$J,ROW()-8)="",TODAY(),INDEX(Transactions!$G:$G,ROW()-8))</f>
        <v>46229</v>
      </c>
      <c r="F1942">
        <f>IF(INDEX(Transactions!$J:$J,ROW()-8)="",0,INDEX(Transactions!$O:$O,ROW()-8))</f>
        <v>0</v>
      </c>
    </row>
    <row r="1943" spans="2:6" x14ac:dyDescent="0.15">
      <c r="B1943">
        <f ca="1">IF(INDEX(Transactions!$J:$J,ROW()-8)="",TODAY(),INDEX(Transactions!$G:$G,ROW()-8))</f>
        <v>46229</v>
      </c>
      <c r="F1943">
        <f>IF(INDEX(Transactions!$J:$J,ROW()-8)="",0,INDEX(Transactions!$O:$O,ROW()-8))</f>
        <v>0</v>
      </c>
    </row>
    <row r="1944" spans="2:6" x14ac:dyDescent="0.15">
      <c r="B1944">
        <f ca="1">IF(INDEX(Transactions!$J:$J,ROW()-8)="",TODAY(),INDEX(Transactions!$G:$G,ROW()-8))</f>
        <v>46229</v>
      </c>
      <c r="F1944">
        <f>IF(INDEX(Transactions!$J:$J,ROW()-8)="",0,INDEX(Transactions!$O:$O,ROW()-8))</f>
        <v>0</v>
      </c>
    </row>
    <row r="1945" spans="2:6" x14ac:dyDescent="0.15">
      <c r="B1945">
        <f ca="1">IF(INDEX(Transactions!$J:$J,ROW()-8)="",TODAY(),INDEX(Transactions!$G:$G,ROW()-8))</f>
        <v>46229</v>
      </c>
      <c r="F1945">
        <f>IF(INDEX(Transactions!$J:$J,ROW()-8)="",0,INDEX(Transactions!$O:$O,ROW()-8))</f>
        <v>0</v>
      </c>
    </row>
    <row r="1946" spans="2:6" x14ac:dyDescent="0.15">
      <c r="B1946">
        <f ca="1">IF(INDEX(Transactions!$J:$J,ROW()-8)="",TODAY(),INDEX(Transactions!$G:$G,ROW()-8))</f>
        <v>46229</v>
      </c>
      <c r="F1946">
        <f>IF(INDEX(Transactions!$J:$J,ROW()-8)="",0,INDEX(Transactions!$O:$O,ROW()-8))</f>
        <v>0</v>
      </c>
    </row>
    <row r="1947" spans="2:6" x14ac:dyDescent="0.15">
      <c r="B1947">
        <f ca="1">IF(INDEX(Transactions!$J:$J,ROW()-8)="",TODAY(),INDEX(Transactions!$G:$G,ROW()-8))</f>
        <v>46229</v>
      </c>
      <c r="F1947">
        <f>IF(INDEX(Transactions!$J:$J,ROW()-8)="",0,INDEX(Transactions!$O:$O,ROW()-8))</f>
        <v>0</v>
      </c>
    </row>
    <row r="1948" spans="2:6" x14ac:dyDescent="0.15">
      <c r="B1948">
        <f ca="1">IF(INDEX(Transactions!$J:$J,ROW()-8)="",TODAY(),INDEX(Transactions!$G:$G,ROW()-8))</f>
        <v>46229</v>
      </c>
      <c r="F1948">
        <f>IF(INDEX(Transactions!$J:$J,ROW()-8)="",0,INDEX(Transactions!$O:$O,ROW()-8))</f>
        <v>0</v>
      </c>
    </row>
    <row r="1949" spans="2:6" x14ac:dyDescent="0.15">
      <c r="B1949">
        <f ca="1">IF(INDEX(Transactions!$J:$J,ROW()-8)="",TODAY(),INDEX(Transactions!$G:$G,ROW()-8))</f>
        <v>46229</v>
      </c>
      <c r="F1949">
        <f>IF(INDEX(Transactions!$J:$J,ROW()-8)="",0,INDEX(Transactions!$O:$O,ROW()-8))</f>
        <v>0</v>
      </c>
    </row>
    <row r="1950" spans="2:6" x14ac:dyDescent="0.15">
      <c r="B1950">
        <f ca="1">IF(INDEX(Transactions!$J:$J,ROW()-8)="",TODAY(),INDEX(Transactions!$G:$G,ROW()-8))</f>
        <v>46229</v>
      </c>
      <c r="F1950">
        <f>IF(INDEX(Transactions!$J:$J,ROW()-8)="",0,INDEX(Transactions!$O:$O,ROW()-8))</f>
        <v>0</v>
      </c>
    </row>
    <row r="1951" spans="2:6" x14ac:dyDescent="0.15">
      <c r="B1951">
        <f ca="1">IF(INDEX(Transactions!$J:$J,ROW()-8)="",TODAY(),INDEX(Transactions!$G:$G,ROW()-8))</f>
        <v>46229</v>
      </c>
      <c r="F1951">
        <f>IF(INDEX(Transactions!$J:$J,ROW()-8)="",0,INDEX(Transactions!$O:$O,ROW()-8))</f>
        <v>0</v>
      </c>
    </row>
    <row r="1952" spans="2:6" x14ac:dyDescent="0.15">
      <c r="B1952">
        <f ca="1">IF(INDEX(Transactions!$J:$J,ROW()-8)="",TODAY(),INDEX(Transactions!$G:$G,ROW()-8))</f>
        <v>46229</v>
      </c>
      <c r="F1952">
        <f>IF(INDEX(Transactions!$J:$J,ROW()-8)="",0,INDEX(Transactions!$O:$O,ROW()-8))</f>
        <v>0</v>
      </c>
    </row>
    <row r="1953" spans="2:6" x14ac:dyDescent="0.15">
      <c r="B1953">
        <f ca="1">IF(INDEX(Transactions!$J:$J,ROW()-8)="",TODAY(),INDEX(Transactions!$G:$G,ROW()-8))</f>
        <v>46229</v>
      </c>
      <c r="F1953">
        <f>IF(INDEX(Transactions!$J:$J,ROW()-8)="",0,INDEX(Transactions!$O:$O,ROW()-8))</f>
        <v>0</v>
      </c>
    </row>
    <row r="1954" spans="2:6" x14ac:dyDescent="0.15">
      <c r="B1954">
        <f ca="1">IF(INDEX(Transactions!$J:$J,ROW()-8)="",TODAY(),INDEX(Transactions!$G:$G,ROW()-8))</f>
        <v>46229</v>
      </c>
      <c r="F1954">
        <f>IF(INDEX(Transactions!$J:$J,ROW()-8)="",0,INDEX(Transactions!$O:$O,ROW()-8))</f>
        <v>0</v>
      </c>
    </row>
    <row r="1955" spans="2:6" x14ac:dyDescent="0.15">
      <c r="B1955">
        <f ca="1">IF(INDEX(Transactions!$J:$J,ROW()-8)="",TODAY(),INDEX(Transactions!$G:$G,ROW()-8))</f>
        <v>46229</v>
      </c>
      <c r="F1955">
        <f>IF(INDEX(Transactions!$J:$J,ROW()-8)="",0,INDEX(Transactions!$O:$O,ROW()-8))</f>
        <v>0</v>
      </c>
    </row>
    <row r="1956" spans="2:6" x14ac:dyDescent="0.15">
      <c r="B1956">
        <f ca="1">IF(INDEX(Transactions!$J:$J,ROW()-8)="",TODAY(),INDEX(Transactions!$G:$G,ROW()-8))</f>
        <v>46229</v>
      </c>
      <c r="F1956">
        <f>IF(INDEX(Transactions!$J:$J,ROW()-8)="",0,INDEX(Transactions!$O:$O,ROW()-8))</f>
        <v>0</v>
      </c>
    </row>
    <row r="1957" spans="2:6" x14ac:dyDescent="0.15">
      <c r="B1957">
        <f ca="1">IF(INDEX(Transactions!$J:$J,ROW()-8)="",TODAY(),INDEX(Transactions!$G:$G,ROW()-8))</f>
        <v>46229</v>
      </c>
      <c r="F1957">
        <f>IF(INDEX(Transactions!$J:$J,ROW()-8)="",0,INDEX(Transactions!$O:$O,ROW()-8))</f>
        <v>0</v>
      </c>
    </row>
    <row r="1958" spans="2:6" x14ac:dyDescent="0.15">
      <c r="B1958">
        <f ca="1">IF(INDEX(Transactions!$J:$J,ROW()-8)="",TODAY(),INDEX(Transactions!$G:$G,ROW()-8))</f>
        <v>46229</v>
      </c>
      <c r="F1958">
        <f>IF(INDEX(Transactions!$J:$J,ROW()-8)="",0,INDEX(Transactions!$O:$O,ROW()-8))</f>
        <v>0</v>
      </c>
    </row>
    <row r="1959" spans="2:6" x14ac:dyDescent="0.15">
      <c r="B1959">
        <f ca="1">IF(INDEX(Transactions!$J:$J,ROW()-8)="",TODAY(),INDEX(Transactions!$G:$G,ROW()-8))</f>
        <v>46229</v>
      </c>
      <c r="F1959">
        <f>IF(INDEX(Transactions!$J:$J,ROW()-8)="",0,INDEX(Transactions!$O:$O,ROW()-8))</f>
        <v>0</v>
      </c>
    </row>
    <row r="1960" spans="2:6" x14ac:dyDescent="0.15">
      <c r="B1960">
        <f ca="1">IF(INDEX(Transactions!$J:$J,ROW()-8)="",TODAY(),INDEX(Transactions!$G:$G,ROW()-8))</f>
        <v>46229</v>
      </c>
      <c r="F1960">
        <f>IF(INDEX(Transactions!$J:$J,ROW()-8)="",0,INDEX(Transactions!$O:$O,ROW()-8))</f>
        <v>0</v>
      </c>
    </row>
    <row r="1961" spans="2:6" x14ac:dyDescent="0.15">
      <c r="B1961">
        <f ca="1">IF(INDEX(Transactions!$J:$J,ROW()-8)="",TODAY(),INDEX(Transactions!$G:$G,ROW()-8))</f>
        <v>46229</v>
      </c>
      <c r="F1961">
        <f>IF(INDEX(Transactions!$J:$J,ROW()-8)="",0,INDEX(Transactions!$O:$O,ROW()-8))</f>
        <v>0</v>
      </c>
    </row>
    <row r="1962" spans="2:6" x14ac:dyDescent="0.15">
      <c r="B1962">
        <f ca="1">IF(INDEX(Transactions!$J:$J,ROW()-8)="",TODAY(),INDEX(Transactions!$G:$G,ROW()-8))</f>
        <v>46229</v>
      </c>
      <c r="F1962">
        <f>IF(INDEX(Transactions!$J:$J,ROW()-8)="",0,INDEX(Transactions!$O:$O,ROW()-8))</f>
        <v>0</v>
      </c>
    </row>
    <row r="1963" spans="2:6" x14ac:dyDescent="0.15">
      <c r="B1963">
        <f ca="1">IF(INDEX(Transactions!$J:$J,ROW()-8)="",TODAY(),INDEX(Transactions!$G:$G,ROW()-8))</f>
        <v>46229</v>
      </c>
      <c r="F1963">
        <f>IF(INDEX(Transactions!$J:$J,ROW()-8)="",0,INDEX(Transactions!$O:$O,ROW()-8))</f>
        <v>0</v>
      </c>
    </row>
    <row r="1964" spans="2:6" x14ac:dyDescent="0.15">
      <c r="B1964">
        <f ca="1">IF(INDEX(Transactions!$J:$J,ROW()-8)="",TODAY(),INDEX(Transactions!$G:$G,ROW()-8))</f>
        <v>46229</v>
      </c>
      <c r="F1964">
        <f>IF(INDEX(Transactions!$J:$J,ROW()-8)="",0,INDEX(Transactions!$O:$O,ROW()-8))</f>
        <v>0</v>
      </c>
    </row>
    <row r="1965" spans="2:6" x14ac:dyDescent="0.15">
      <c r="B1965">
        <f ca="1">IF(INDEX(Transactions!$J:$J,ROW()-8)="",TODAY(),INDEX(Transactions!$G:$G,ROW()-8))</f>
        <v>46229</v>
      </c>
      <c r="F1965">
        <f>IF(INDEX(Transactions!$J:$J,ROW()-8)="",0,INDEX(Transactions!$O:$O,ROW()-8))</f>
        <v>0</v>
      </c>
    </row>
    <row r="1966" spans="2:6" x14ac:dyDescent="0.15">
      <c r="B1966">
        <f ca="1">IF(INDEX(Transactions!$J:$J,ROW()-8)="",TODAY(),INDEX(Transactions!$G:$G,ROW()-8))</f>
        <v>46229</v>
      </c>
      <c r="F1966">
        <f>IF(INDEX(Transactions!$J:$J,ROW()-8)="",0,INDEX(Transactions!$O:$O,ROW()-8))</f>
        <v>0</v>
      </c>
    </row>
    <row r="1967" spans="2:6" x14ac:dyDescent="0.15">
      <c r="B1967">
        <f ca="1">IF(INDEX(Transactions!$J:$J,ROW()-8)="",TODAY(),INDEX(Transactions!$G:$G,ROW()-8))</f>
        <v>46229</v>
      </c>
      <c r="F1967">
        <f>IF(INDEX(Transactions!$J:$J,ROW()-8)="",0,INDEX(Transactions!$O:$O,ROW()-8))</f>
        <v>0</v>
      </c>
    </row>
    <row r="1968" spans="2:6" x14ac:dyDescent="0.15">
      <c r="B1968">
        <f ca="1">IF(INDEX(Transactions!$J:$J,ROW()-8)="",TODAY(),INDEX(Transactions!$G:$G,ROW()-8))</f>
        <v>46229</v>
      </c>
      <c r="F1968">
        <f>IF(INDEX(Transactions!$J:$J,ROW()-8)="",0,INDEX(Transactions!$O:$O,ROW()-8))</f>
        <v>0</v>
      </c>
    </row>
    <row r="1969" spans="2:6" x14ac:dyDescent="0.15">
      <c r="B1969">
        <f ca="1">IF(INDEX(Transactions!$J:$J,ROW()-8)="",TODAY(),INDEX(Transactions!$G:$G,ROW()-8))</f>
        <v>46229</v>
      </c>
      <c r="F1969">
        <f>IF(INDEX(Transactions!$J:$J,ROW()-8)="",0,INDEX(Transactions!$O:$O,ROW()-8))</f>
        <v>0</v>
      </c>
    </row>
    <row r="1970" spans="2:6" x14ac:dyDescent="0.15">
      <c r="B1970">
        <f ca="1">IF(INDEX(Transactions!$J:$J,ROW()-8)="",TODAY(),INDEX(Transactions!$G:$G,ROW()-8))</f>
        <v>46229</v>
      </c>
      <c r="F1970">
        <f>IF(INDEX(Transactions!$J:$J,ROW()-8)="",0,INDEX(Transactions!$O:$O,ROW()-8))</f>
        <v>0</v>
      </c>
    </row>
    <row r="1971" spans="2:6" x14ac:dyDescent="0.15">
      <c r="B1971">
        <f ca="1">IF(INDEX(Transactions!$J:$J,ROW()-8)="",TODAY(),INDEX(Transactions!$G:$G,ROW()-8))</f>
        <v>46229</v>
      </c>
      <c r="F1971">
        <f>IF(INDEX(Transactions!$J:$J,ROW()-8)="",0,INDEX(Transactions!$O:$O,ROW()-8))</f>
        <v>0</v>
      </c>
    </row>
    <row r="1972" spans="2:6" x14ac:dyDescent="0.15">
      <c r="B1972">
        <f ca="1">IF(INDEX(Transactions!$J:$J,ROW()-8)="",TODAY(),INDEX(Transactions!$G:$G,ROW()-8))</f>
        <v>46229</v>
      </c>
      <c r="F1972">
        <f>IF(INDEX(Transactions!$J:$J,ROW()-8)="",0,INDEX(Transactions!$O:$O,ROW()-8))</f>
        <v>0</v>
      </c>
    </row>
    <row r="1973" spans="2:6" x14ac:dyDescent="0.15">
      <c r="B1973">
        <f ca="1">IF(INDEX(Transactions!$J:$J,ROW()-8)="",TODAY(),INDEX(Transactions!$G:$G,ROW()-8))</f>
        <v>46229</v>
      </c>
      <c r="F1973">
        <f>IF(INDEX(Transactions!$J:$J,ROW()-8)="",0,INDEX(Transactions!$O:$O,ROW()-8))</f>
        <v>0</v>
      </c>
    </row>
    <row r="1974" spans="2:6" x14ac:dyDescent="0.15">
      <c r="B1974">
        <f ca="1">IF(INDEX(Transactions!$J:$J,ROW()-8)="",TODAY(),INDEX(Transactions!$G:$G,ROW()-8))</f>
        <v>46229</v>
      </c>
      <c r="F1974">
        <f>IF(INDEX(Transactions!$J:$J,ROW()-8)="",0,INDEX(Transactions!$O:$O,ROW()-8))</f>
        <v>0</v>
      </c>
    </row>
    <row r="1975" spans="2:6" x14ac:dyDescent="0.15">
      <c r="B1975">
        <f ca="1">IF(INDEX(Transactions!$J:$J,ROW()-8)="",TODAY(),INDEX(Transactions!$G:$G,ROW()-8))</f>
        <v>46229</v>
      </c>
      <c r="F1975">
        <f>IF(INDEX(Transactions!$J:$J,ROW()-8)="",0,INDEX(Transactions!$O:$O,ROW()-8))</f>
        <v>0</v>
      </c>
    </row>
    <row r="1976" spans="2:6" x14ac:dyDescent="0.15">
      <c r="B1976">
        <f ca="1">IF(INDEX(Transactions!$J:$J,ROW()-8)="",TODAY(),INDEX(Transactions!$G:$G,ROW()-8))</f>
        <v>46229</v>
      </c>
      <c r="F1976">
        <f>IF(INDEX(Transactions!$J:$J,ROW()-8)="",0,INDEX(Transactions!$O:$O,ROW()-8))</f>
        <v>0</v>
      </c>
    </row>
    <row r="1977" spans="2:6" x14ac:dyDescent="0.15">
      <c r="B1977">
        <f ca="1">IF(INDEX(Transactions!$J:$J,ROW()-8)="",TODAY(),INDEX(Transactions!$G:$G,ROW()-8))</f>
        <v>46229</v>
      </c>
      <c r="F1977">
        <f>IF(INDEX(Transactions!$J:$J,ROW()-8)="",0,INDEX(Transactions!$O:$O,ROW()-8))</f>
        <v>0</v>
      </c>
    </row>
    <row r="1978" spans="2:6" x14ac:dyDescent="0.15">
      <c r="B1978">
        <f ca="1">IF(INDEX(Transactions!$J:$J,ROW()-8)="",TODAY(),INDEX(Transactions!$G:$G,ROW()-8))</f>
        <v>46229</v>
      </c>
      <c r="F1978">
        <f>IF(INDEX(Transactions!$J:$J,ROW()-8)="",0,INDEX(Transactions!$O:$O,ROW()-8))</f>
        <v>0</v>
      </c>
    </row>
    <row r="1979" spans="2:6" x14ac:dyDescent="0.15">
      <c r="B1979">
        <f ca="1">IF(INDEX(Transactions!$J:$J,ROW()-8)="",TODAY(),INDEX(Transactions!$G:$G,ROW()-8))</f>
        <v>46229</v>
      </c>
      <c r="F1979">
        <f>IF(INDEX(Transactions!$J:$J,ROW()-8)="",0,INDEX(Transactions!$O:$O,ROW()-8))</f>
        <v>0</v>
      </c>
    </row>
    <row r="1980" spans="2:6" x14ac:dyDescent="0.15">
      <c r="B1980">
        <f ca="1">IF(INDEX(Transactions!$J:$J,ROW()-8)="",TODAY(),INDEX(Transactions!$G:$G,ROW()-8))</f>
        <v>46229</v>
      </c>
      <c r="F1980">
        <f>IF(INDEX(Transactions!$J:$J,ROW()-8)="",0,INDEX(Transactions!$O:$O,ROW()-8))</f>
        <v>0</v>
      </c>
    </row>
    <row r="1981" spans="2:6" x14ac:dyDescent="0.15">
      <c r="B1981">
        <f ca="1">IF(INDEX(Transactions!$J:$J,ROW()-8)="",TODAY(),INDEX(Transactions!$G:$G,ROW()-8))</f>
        <v>46229</v>
      </c>
      <c r="F1981">
        <f>IF(INDEX(Transactions!$J:$J,ROW()-8)="",0,INDEX(Transactions!$O:$O,ROW()-8))</f>
        <v>0</v>
      </c>
    </row>
    <row r="1982" spans="2:6" x14ac:dyDescent="0.15">
      <c r="B1982">
        <f ca="1">IF(INDEX(Transactions!$J:$J,ROW()-8)="",TODAY(),INDEX(Transactions!$G:$G,ROW()-8))</f>
        <v>46229</v>
      </c>
      <c r="F1982">
        <f>IF(INDEX(Transactions!$J:$J,ROW()-8)="",0,INDEX(Transactions!$O:$O,ROW()-8))</f>
        <v>0</v>
      </c>
    </row>
    <row r="1983" spans="2:6" x14ac:dyDescent="0.15">
      <c r="B1983">
        <f ca="1">IF(INDEX(Transactions!$J:$J,ROW()-8)="",TODAY(),INDEX(Transactions!$G:$G,ROW()-8))</f>
        <v>46229</v>
      </c>
      <c r="F1983">
        <f>IF(INDEX(Transactions!$J:$J,ROW()-8)="",0,INDEX(Transactions!$O:$O,ROW()-8))</f>
        <v>0</v>
      </c>
    </row>
    <row r="1984" spans="2:6" x14ac:dyDescent="0.15">
      <c r="B1984">
        <f ca="1">IF(INDEX(Transactions!$J:$J,ROW()-8)="",TODAY(),INDEX(Transactions!$G:$G,ROW()-8))</f>
        <v>46229</v>
      </c>
      <c r="F1984">
        <f>IF(INDEX(Transactions!$J:$J,ROW()-8)="",0,INDEX(Transactions!$O:$O,ROW()-8))</f>
        <v>0</v>
      </c>
    </row>
    <row r="1985" spans="2:6" x14ac:dyDescent="0.15">
      <c r="B1985">
        <f ca="1">IF(INDEX(Transactions!$J:$J,ROW()-8)="",TODAY(),INDEX(Transactions!$G:$G,ROW()-8))</f>
        <v>46229</v>
      </c>
      <c r="F1985">
        <f>IF(INDEX(Transactions!$J:$J,ROW()-8)="",0,INDEX(Transactions!$O:$O,ROW()-8))</f>
        <v>0</v>
      </c>
    </row>
    <row r="1986" spans="2:6" x14ac:dyDescent="0.15">
      <c r="B1986">
        <f ca="1">IF(INDEX(Transactions!$J:$J,ROW()-8)="",TODAY(),INDEX(Transactions!$G:$G,ROW()-8))</f>
        <v>46229</v>
      </c>
      <c r="F1986">
        <f>IF(INDEX(Transactions!$J:$J,ROW()-8)="",0,INDEX(Transactions!$O:$O,ROW()-8))</f>
        <v>0</v>
      </c>
    </row>
    <row r="1987" spans="2:6" x14ac:dyDescent="0.15">
      <c r="B1987">
        <f ca="1">IF(INDEX(Transactions!$J:$J,ROW()-8)="",TODAY(),INDEX(Transactions!$G:$G,ROW()-8))</f>
        <v>46229</v>
      </c>
      <c r="F1987">
        <f>IF(INDEX(Transactions!$J:$J,ROW()-8)="",0,INDEX(Transactions!$O:$O,ROW()-8))</f>
        <v>0</v>
      </c>
    </row>
    <row r="1988" spans="2:6" x14ac:dyDescent="0.15">
      <c r="B1988">
        <f ca="1">IF(INDEX(Transactions!$J:$J,ROW()-8)="",TODAY(),INDEX(Transactions!$G:$G,ROW()-8))</f>
        <v>46229</v>
      </c>
      <c r="F1988">
        <f>IF(INDEX(Transactions!$J:$J,ROW()-8)="",0,INDEX(Transactions!$O:$O,ROW()-8))</f>
        <v>0</v>
      </c>
    </row>
    <row r="1989" spans="2:6" x14ac:dyDescent="0.15">
      <c r="B1989">
        <f ca="1">IF(INDEX(Transactions!$J:$J,ROW()-8)="",TODAY(),INDEX(Transactions!$G:$G,ROW()-8))</f>
        <v>46229</v>
      </c>
      <c r="F1989">
        <f>IF(INDEX(Transactions!$J:$J,ROW()-8)="",0,INDEX(Transactions!$O:$O,ROW()-8))</f>
        <v>0</v>
      </c>
    </row>
    <row r="1990" spans="2:6" x14ac:dyDescent="0.15">
      <c r="B1990">
        <f ca="1">IF(INDEX(Transactions!$J:$J,ROW()-8)="",TODAY(),INDEX(Transactions!$G:$G,ROW()-8))</f>
        <v>46229</v>
      </c>
      <c r="F1990">
        <f>IF(INDEX(Transactions!$J:$J,ROW()-8)="",0,INDEX(Transactions!$O:$O,ROW()-8))</f>
        <v>0</v>
      </c>
    </row>
    <row r="1991" spans="2:6" x14ac:dyDescent="0.15">
      <c r="B1991">
        <f ca="1">IF(INDEX(Transactions!$J:$J,ROW()-8)="",TODAY(),INDEX(Transactions!$G:$G,ROW()-8))</f>
        <v>46229</v>
      </c>
      <c r="F1991">
        <f>IF(INDEX(Transactions!$J:$J,ROW()-8)="",0,INDEX(Transactions!$O:$O,ROW()-8))</f>
        <v>0</v>
      </c>
    </row>
    <row r="1992" spans="2:6" x14ac:dyDescent="0.15">
      <c r="B1992">
        <f ca="1">IF(INDEX(Transactions!$J:$J,ROW()-8)="",TODAY(),INDEX(Transactions!$G:$G,ROW()-8))</f>
        <v>46229</v>
      </c>
      <c r="F1992">
        <f>IF(INDEX(Transactions!$J:$J,ROW()-8)="",0,INDEX(Transactions!$O:$O,ROW()-8))</f>
        <v>0</v>
      </c>
    </row>
    <row r="1993" spans="2:6" x14ac:dyDescent="0.15">
      <c r="B1993">
        <f ca="1">IF(INDEX(Transactions!$J:$J,ROW()-8)="",TODAY(),INDEX(Transactions!$G:$G,ROW()-8))</f>
        <v>46229</v>
      </c>
      <c r="F1993">
        <f>IF(INDEX(Transactions!$J:$J,ROW()-8)="",0,INDEX(Transactions!$O:$O,ROW()-8))</f>
        <v>0</v>
      </c>
    </row>
    <row r="1994" spans="2:6" x14ac:dyDescent="0.15">
      <c r="B1994">
        <f ca="1">IF(INDEX(Transactions!$J:$J,ROW()-8)="",TODAY(),INDEX(Transactions!$G:$G,ROW()-8))</f>
        <v>46229</v>
      </c>
      <c r="F1994">
        <f>IF(INDEX(Transactions!$J:$J,ROW()-8)="",0,INDEX(Transactions!$O:$O,ROW()-8))</f>
        <v>0</v>
      </c>
    </row>
    <row r="1995" spans="2:6" x14ac:dyDescent="0.15">
      <c r="B1995">
        <f ca="1">IF(INDEX(Transactions!$J:$J,ROW()-8)="",TODAY(),INDEX(Transactions!$G:$G,ROW()-8))</f>
        <v>46229</v>
      </c>
      <c r="F1995">
        <f>IF(INDEX(Transactions!$J:$J,ROW()-8)="",0,INDEX(Transactions!$O:$O,ROW()-8))</f>
        <v>0</v>
      </c>
    </row>
    <row r="1996" spans="2:6" x14ac:dyDescent="0.15">
      <c r="B1996">
        <f ca="1">IF(INDEX(Transactions!$J:$J,ROW()-8)="",TODAY(),INDEX(Transactions!$G:$G,ROW()-8))</f>
        <v>46229</v>
      </c>
      <c r="F1996">
        <f>IF(INDEX(Transactions!$J:$J,ROW()-8)="",0,INDEX(Transactions!$O:$O,ROW()-8))</f>
        <v>0</v>
      </c>
    </row>
    <row r="1997" spans="2:6" x14ac:dyDescent="0.15">
      <c r="B1997">
        <f ca="1">IF(INDEX(Transactions!$J:$J,ROW()-8)="",TODAY(),INDEX(Transactions!$G:$G,ROW()-8))</f>
        <v>46229</v>
      </c>
      <c r="F1997">
        <f>IF(INDEX(Transactions!$J:$J,ROW()-8)="",0,INDEX(Transactions!$O:$O,ROW()-8))</f>
        <v>0</v>
      </c>
    </row>
    <row r="1998" spans="2:6" x14ac:dyDescent="0.15">
      <c r="B1998">
        <f ca="1">IF(INDEX(Transactions!$J:$J,ROW()-8)="",TODAY(),INDEX(Transactions!$G:$G,ROW()-8))</f>
        <v>46229</v>
      </c>
      <c r="F1998">
        <f>IF(INDEX(Transactions!$J:$J,ROW()-8)="",0,INDEX(Transactions!$O:$O,ROW()-8))</f>
        <v>0</v>
      </c>
    </row>
    <row r="1999" spans="2:6" x14ac:dyDescent="0.15">
      <c r="B1999">
        <f ca="1">IF(INDEX(Transactions!$J:$J,ROW()-8)="",TODAY(),INDEX(Transactions!$G:$G,ROW()-8))</f>
        <v>46229</v>
      </c>
      <c r="F1999">
        <f>IF(INDEX(Transactions!$J:$J,ROW()-8)="",0,INDEX(Transactions!$O:$O,ROW()-8))</f>
        <v>0</v>
      </c>
    </row>
    <row r="2000" spans="2:6" x14ac:dyDescent="0.15">
      <c r="B2000">
        <f ca="1">IF(INDEX(Transactions!$J:$J,ROW()-8)="",TODAY(),INDEX(Transactions!$G:$G,ROW()-8))</f>
        <v>46229</v>
      </c>
      <c r="F2000">
        <f>IF(INDEX(Transactions!$J:$J,ROW()-8)="",0,INDEX(Transactions!$O:$O,ROW()-8))</f>
        <v>0</v>
      </c>
    </row>
    <row r="2001" spans="2:6" x14ac:dyDescent="0.15">
      <c r="B2001">
        <f ca="1">IF(INDEX(Transactions!$J:$J,ROW()-8)="",TODAY(),INDEX(Transactions!$G:$G,ROW()-8))</f>
        <v>46229</v>
      </c>
      <c r="F2001">
        <f>IF(INDEX(Transactions!$J:$J,ROW()-8)="",0,INDEX(Transactions!$O:$O,ROW()-8))</f>
        <v>0</v>
      </c>
    </row>
    <row r="2002" spans="2:6" x14ac:dyDescent="0.15">
      <c r="B2002">
        <f ca="1">IF(INDEX(Transactions!$J:$J,ROW()-8)="",TODAY(),INDEX(Transactions!$G:$G,ROW()-8))</f>
        <v>46229</v>
      </c>
      <c r="F2002">
        <f>IF(INDEX(Transactions!$J:$J,ROW()-8)="",0,INDEX(Transactions!$O:$O,ROW()-8))</f>
        <v>0</v>
      </c>
    </row>
    <row r="2003" spans="2:6" x14ac:dyDescent="0.15">
      <c r="B2003">
        <f ca="1">IF(INDEX(Transactions!$J:$J,ROW()-8)="",TODAY(),INDEX(Transactions!$G:$G,ROW()-8))</f>
        <v>46229</v>
      </c>
      <c r="F2003">
        <f>IF(INDEX(Transactions!$J:$J,ROW()-8)="",0,INDEX(Transactions!$O:$O,ROW()-8))</f>
        <v>0</v>
      </c>
    </row>
    <row r="2004" spans="2:6" x14ac:dyDescent="0.15">
      <c r="B2004">
        <f ca="1">IF(INDEX(Transactions!$J:$J,ROW()-8)="",TODAY(),INDEX(Transactions!$G:$G,ROW()-8))</f>
        <v>46229</v>
      </c>
      <c r="F2004">
        <f>IF(INDEX(Transactions!$J:$J,ROW()-8)="",0,INDEX(Transactions!$O:$O,ROW()-8))</f>
        <v>0</v>
      </c>
    </row>
    <row r="2005" spans="2:6" x14ac:dyDescent="0.15">
      <c r="B2005">
        <f ca="1">IF(INDEX(Transactions!$J:$J,ROW()-8)="",TODAY(),INDEX(Transactions!$G:$G,ROW()-8))</f>
        <v>46229</v>
      </c>
      <c r="F2005">
        <f>IF(INDEX(Transactions!$J:$J,ROW()-8)="",0,INDEX(Transactions!$O:$O,ROW()-8))</f>
        <v>0</v>
      </c>
    </row>
    <row r="2006" spans="2:6" x14ac:dyDescent="0.15">
      <c r="B2006">
        <f ca="1">IF(INDEX(Transactions!$J:$J,ROW()-8)="",TODAY(),INDEX(Transactions!$G:$G,ROW()-8))</f>
        <v>46229</v>
      </c>
      <c r="F2006">
        <f>IF(INDEX(Transactions!$J:$J,ROW()-8)="",0,INDEX(Transactions!$O:$O,ROW()-8))</f>
        <v>0</v>
      </c>
    </row>
    <row r="2007" spans="2:6" x14ac:dyDescent="0.15">
      <c r="B2007">
        <f ca="1">IF(INDEX(Transactions!$J:$J,ROW()-8)="",TODAY(),INDEX(Transactions!$G:$G,ROW()-8))</f>
        <v>46229</v>
      </c>
      <c r="F2007">
        <f>IF(INDEX(Transactions!$J:$J,ROW()-8)="",0,INDEX(Transactions!$O:$O,ROW()-8))</f>
        <v>0</v>
      </c>
    </row>
    <row r="2008" spans="2:6" x14ac:dyDescent="0.15">
      <c r="B2008">
        <f ca="1">IF(INDEX(Transactions!$J:$J,ROW()-8)="",TODAY(),INDEX(Transactions!$G:$G,ROW()-8))</f>
        <v>46229</v>
      </c>
      <c r="F2008">
        <f>IF(INDEX(Transactions!$J:$J,ROW()-8)="",0,INDEX(Transactions!$O:$O,ROW()-8))</f>
        <v>0</v>
      </c>
    </row>
    <row r="2009" spans="2:6" x14ac:dyDescent="0.15">
      <c r="B2009">
        <f ca="1">IF(INDEX(Transactions!$J:$J,ROW()-8)="",TODAY(),INDEX(Transactions!$G:$G,ROW()-8))</f>
        <v>46229</v>
      </c>
      <c r="F2009">
        <f>IF(INDEX(Transactions!$J:$J,ROW()-8)="",0,INDEX(Transactions!$O:$O,ROW()-8))</f>
        <v>0</v>
      </c>
    </row>
    <row r="2010" spans="2:6" x14ac:dyDescent="0.15">
      <c r="B2010">
        <f ca="1">IF(INDEX(Transactions!$J:$J,ROW()-8)="",TODAY(),INDEX(Transactions!$G:$G,ROW()-8))</f>
        <v>46229</v>
      </c>
      <c r="F2010">
        <f>IF(INDEX(Transactions!$J:$J,ROW()-8)="",0,INDEX(Transactions!$O:$O,ROW()-8))</f>
        <v>0</v>
      </c>
    </row>
    <row r="2011" spans="2:6" x14ac:dyDescent="0.15">
      <c r="B2011">
        <f ca="1">IF(INDEX(Transactions!$J:$J,ROW()-8)="",TODAY(),INDEX(Transactions!$G:$G,ROW()-8))</f>
        <v>46229</v>
      </c>
      <c r="F2011">
        <f>IF(INDEX(Transactions!$J:$J,ROW()-8)="",0,INDEX(Transactions!$O:$O,ROW()-8))</f>
        <v>0</v>
      </c>
    </row>
    <row r="2012" spans="2:6" x14ac:dyDescent="0.15">
      <c r="B2012">
        <f ca="1">IF(INDEX(Transactions!$J:$J,ROW()-8)="",TODAY(),INDEX(Transactions!$G:$G,ROW()-8))</f>
        <v>46229</v>
      </c>
      <c r="F2012">
        <f>IF(INDEX(Transactions!$J:$J,ROW()-8)="",0,INDEX(Transactions!$O:$O,ROW()-8))</f>
        <v>0</v>
      </c>
    </row>
    <row r="2013" spans="2:6" x14ac:dyDescent="0.15">
      <c r="B2013">
        <f ca="1">IF(INDEX(Transactions!$J:$J,ROW()-8)="",TODAY(),INDEX(Transactions!$G:$G,ROW()-8))</f>
        <v>46229</v>
      </c>
      <c r="F2013">
        <f>IF(INDEX(Transactions!$J:$J,ROW()-8)="",0,INDEX(Transactions!$O:$O,ROW()-8))</f>
        <v>0</v>
      </c>
    </row>
    <row r="2014" spans="2:6" x14ac:dyDescent="0.15">
      <c r="B2014">
        <f ca="1">IF(INDEX(Transactions!$J:$J,ROW()-8)="",TODAY(),INDEX(Transactions!$G:$G,ROW()-8))</f>
        <v>46229</v>
      </c>
      <c r="F2014">
        <f>IF(INDEX(Transactions!$J:$J,ROW()-8)="",0,INDEX(Transactions!$O:$O,ROW()-8))</f>
        <v>0</v>
      </c>
    </row>
    <row r="2015" spans="2:6" x14ac:dyDescent="0.15">
      <c r="B2015">
        <f ca="1">IF(INDEX(Transactions!$J:$J,ROW()-8)="",TODAY(),INDEX(Transactions!$G:$G,ROW()-8))</f>
        <v>46229</v>
      </c>
      <c r="F2015">
        <f>IF(INDEX(Transactions!$J:$J,ROW()-8)="",0,INDEX(Transactions!$O:$O,ROW()-8))</f>
        <v>0</v>
      </c>
    </row>
    <row r="2016" spans="2:6" x14ac:dyDescent="0.15">
      <c r="B2016">
        <f ca="1">IF(INDEX(Transactions!$J:$J,ROW()-8)="",TODAY(),INDEX(Transactions!$G:$G,ROW()-8))</f>
        <v>46229</v>
      </c>
      <c r="F2016">
        <f>IF(INDEX(Transactions!$J:$J,ROW()-8)="",0,INDEX(Transactions!$O:$O,ROW()-8))</f>
        <v>0</v>
      </c>
    </row>
    <row r="2017" spans="2:6" x14ac:dyDescent="0.15">
      <c r="B2017">
        <f ca="1">IF(INDEX(Transactions!$J:$J,ROW()-8)="",TODAY(),INDEX(Transactions!$G:$G,ROW()-8))</f>
        <v>46229</v>
      </c>
      <c r="F2017">
        <f>IF(INDEX(Transactions!$J:$J,ROW()-8)="",0,INDEX(Transactions!$O:$O,ROW()-8))</f>
        <v>0</v>
      </c>
    </row>
    <row r="2018" spans="2:6" x14ac:dyDescent="0.15">
      <c r="B2018">
        <f ca="1">IF(INDEX(Transactions!$J:$J,ROW()-8)="",TODAY(),INDEX(Transactions!$G:$G,ROW()-8))</f>
        <v>46229</v>
      </c>
      <c r="F2018">
        <f>IF(INDEX(Transactions!$J:$J,ROW()-8)="",0,INDEX(Transactions!$O:$O,ROW()-8))</f>
        <v>0</v>
      </c>
    </row>
    <row r="2019" spans="2:6" x14ac:dyDescent="0.15">
      <c r="B2019">
        <f ca="1">IF(INDEX(Transactions!$J:$J,ROW()-8)="",TODAY(),INDEX(Transactions!$G:$G,ROW()-8))</f>
        <v>46229</v>
      </c>
      <c r="F2019">
        <f>IF(INDEX(Transactions!$J:$J,ROW()-8)="",0,INDEX(Transactions!$O:$O,ROW()-8))</f>
        <v>0</v>
      </c>
    </row>
    <row r="2020" spans="2:6" x14ac:dyDescent="0.15">
      <c r="B2020">
        <f ca="1">IF(INDEX(Transactions!$J:$J,ROW()-8)="",TODAY(),INDEX(Transactions!$G:$G,ROW()-8))</f>
        <v>46229</v>
      </c>
      <c r="F2020">
        <f>IF(INDEX(Transactions!$J:$J,ROW()-8)="",0,INDEX(Transactions!$O:$O,ROW()-8))</f>
        <v>0</v>
      </c>
    </row>
    <row r="2021" spans="2:6" x14ac:dyDescent="0.15">
      <c r="B2021">
        <f ca="1">IF(INDEX(Transactions!$J:$J,ROW()-8)="",TODAY(),INDEX(Transactions!$G:$G,ROW()-8))</f>
        <v>46229</v>
      </c>
      <c r="F2021">
        <f>IF(INDEX(Transactions!$J:$J,ROW()-8)="",0,INDEX(Transactions!$O:$O,ROW()-8))</f>
        <v>0</v>
      </c>
    </row>
    <row r="2022" spans="2:6" x14ac:dyDescent="0.15">
      <c r="B2022">
        <f ca="1">IF(INDEX(Transactions!$J:$J,ROW()-8)="",TODAY(),INDEX(Transactions!$G:$G,ROW()-8))</f>
        <v>46229</v>
      </c>
      <c r="F2022">
        <f>IF(INDEX(Transactions!$J:$J,ROW()-8)="",0,INDEX(Transactions!$O:$O,ROW()-8))</f>
        <v>0</v>
      </c>
    </row>
    <row r="2023" spans="2:6" x14ac:dyDescent="0.15">
      <c r="B2023">
        <f ca="1">IF(INDEX(Transactions!$J:$J,ROW()-8)="",TODAY(),INDEX(Transactions!$G:$G,ROW()-8))</f>
        <v>46229</v>
      </c>
      <c r="F2023">
        <f>IF(INDEX(Transactions!$J:$J,ROW()-8)="",0,INDEX(Transactions!$O:$O,ROW()-8))</f>
        <v>0</v>
      </c>
    </row>
    <row r="2024" spans="2:6" x14ac:dyDescent="0.15">
      <c r="B2024">
        <f ca="1">IF(INDEX(Transactions!$J:$J,ROW()-8)="",TODAY(),INDEX(Transactions!$G:$G,ROW()-8))</f>
        <v>46229</v>
      </c>
      <c r="F2024">
        <f>IF(INDEX(Transactions!$J:$J,ROW()-8)="",0,INDEX(Transactions!$O:$O,ROW()-8))</f>
        <v>0</v>
      </c>
    </row>
    <row r="2025" spans="2:6" x14ac:dyDescent="0.15">
      <c r="B2025">
        <f ca="1">IF(INDEX(Transactions!$J:$J,ROW()-8)="",TODAY(),INDEX(Transactions!$G:$G,ROW()-8))</f>
        <v>46229</v>
      </c>
      <c r="F2025">
        <f>IF(INDEX(Transactions!$J:$J,ROW()-8)="",0,INDEX(Transactions!$O:$O,ROW()-8))</f>
        <v>0</v>
      </c>
    </row>
    <row r="2026" spans="2:6" x14ac:dyDescent="0.15">
      <c r="B2026">
        <f ca="1">IF(INDEX(Transactions!$J:$J,ROW()-8)="",TODAY(),INDEX(Transactions!$G:$G,ROW()-8))</f>
        <v>46229</v>
      </c>
      <c r="F2026">
        <f>IF(INDEX(Transactions!$J:$J,ROW()-8)="",0,INDEX(Transactions!$O:$O,ROW()-8))</f>
        <v>0</v>
      </c>
    </row>
    <row r="2027" spans="2:6" x14ac:dyDescent="0.15">
      <c r="B2027">
        <f ca="1">IF(INDEX(Transactions!$J:$J,ROW()-8)="",TODAY(),INDEX(Transactions!$G:$G,ROW()-8))</f>
        <v>46229</v>
      </c>
      <c r="F2027">
        <f>IF(INDEX(Transactions!$J:$J,ROW()-8)="",0,INDEX(Transactions!$O:$O,ROW()-8))</f>
        <v>0</v>
      </c>
    </row>
    <row r="2028" spans="2:6" x14ac:dyDescent="0.15">
      <c r="B2028">
        <f ca="1">IF(INDEX(Transactions!$J:$J,ROW()-8)="",TODAY(),INDEX(Transactions!$G:$G,ROW()-8))</f>
        <v>46229</v>
      </c>
      <c r="F2028">
        <f>IF(INDEX(Transactions!$J:$J,ROW()-8)="",0,INDEX(Transactions!$O:$O,ROW()-8))</f>
        <v>0</v>
      </c>
    </row>
    <row r="2029" spans="2:6" x14ac:dyDescent="0.15">
      <c r="B2029">
        <f ca="1">IF(INDEX(Transactions!$J:$J,ROW()-8)="",TODAY(),INDEX(Transactions!$G:$G,ROW()-8))</f>
        <v>46229</v>
      </c>
      <c r="F2029">
        <f>IF(INDEX(Transactions!$J:$J,ROW()-8)="",0,INDEX(Transactions!$O:$O,ROW()-8))</f>
        <v>0</v>
      </c>
    </row>
    <row r="2030" spans="2:6" x14ac:dyDescent="0.15">
      <c r="B2030">
        <f ca="1">IF(INDEX(Transactions!$J:$J,ROW()-8)="",TODAY(),INDEX(Transactions!$G:$G,ROW()-8))</f>
        <v>46229</v>
      </c>
      <c r="F2030">
        <f>IF(INDEX(Transactions!$J:$J,ROW()-8)="",0,INDEX(Transactions!$O:$O,ROW()-8))</f>
        <v>0</v>
      </c>
    </row>
    <row r="2031" spans="2:6" x14ac:dyDescent="0.15">
      <c r="B2031">
        <f ca="1">IF(INDEX(Transactions!$J:$J,ROW()-8)="",TODAY(),INDEX(Transactions!$G:$G,ROW()-8))</f>
        <v>46229</v>
      </c>
      <c r="F2031">
        <f>IF(INDEX(Transactions!$J:$J,ROW()-8)="",0,INDEX(Transactions!$O:$O,ROW()-8))</f>
        <v>0</v>
      </c>
    </row>
    <row r="2032" spans="2:6" x14ac:dyDescent="0.15">
      <c r="B2032">
        <f ca="1">IF(INDEX(Transactions!$J:$J,ROW()-8)="",TODAY(),INDEX(Transactions!$G:$G,ROW()-8))</f>
        <v>46229</v>
      </c>
      <c r="F2032">
        <f>IF(INDEX(Transactions!$J:$J,ROW()-8)="",0,INDEX(Transactions!$O:$O,ROW()-8))</f>
        <v>0</v>
      </c>
    </row>
    <row r="2033" spans="2:6" x14ac:dyDescent="0.15">
      <c r="B2033">
        <f ca="1">IF(INDEX(Transactions!$J:$J,ROW()-8)="",TODAY(),INDEX(Transactions!$G:$G,ROW()-8))</f>
        <v>46229</v>
      </c>
      <c r="F2033">
        <f>IF(INDEX(Transactions!$J:$J,ROW()-8)="",0,INDEX(Transactions!$O:$O,ROW()-8))</f>
        <v>0</v>
      </c>
    </row>
    <row r="2034" spans="2:6" x14ac:dyDescent="0.15">
      <c r="B2034">
        <f ca="1">IF(INDEX(Transactions!$J:$J,ROW()-8)="",TODAY(),INDEX(Transactions!$G:$G,ROW()-8))</f>
        <v>46229</v>
      </c>
      <c r="F2034">
        <f>IF(INDEX(Transactions!$J:$J,ROW()-8)="",0,INDEX(Transactions!$O:$O,ROW()-8))</f>
        <v>0</v>
      </c>
    </row>
    <row r="2035" spans="2:6" x14ac:dyDescent="0.15">
      <c r="B2035">
        <f ca="1">IF(INDEX(Transactions!$J:$J,ROW()-8)="",TODAY(),INDEX(Transactions!$G:$G,ROW()-8))</f>
        <v>46229</v>
      </c>
      <c r="F2035">
        <f>IF(INDEX(Transactions!$J:$J,ROW()-8)="",0,INDEX(Transactions!$O:$O,ROW()-8))</f>
        <v>0</v>
      </c>
    </row>
    <row r="2036" spans="2:6" x14ac:dyDescent="0.15">
      <c r="B2036">
        <f ca="1">IF(INDEX(Transactions!$J:$J,ROW()-8)="",TODAY(),INDEX(Transactions!$G:$G,ROW()-8))</f>
        <v>46229</v>
      </c>
      <c r="F2036">
        <f>IF(INDEX(Transactions!$J:$J,ROW()-8)="",0,INDEX(Transactions!$O:$O,ROW()-8))</f>
        <v>0</v>
      </c>
    </row>
    <row r="2037" spans="2:6" x14ac:dyDescent="0.15">
      <c r="B2037">
        <f ca="1">IF(INDEX(Transactions!$J:$J,ROW()-8)="",TODAY(),INDEX(Transactions!$G:$G,ROW()-8))</f>
        <v>46229</v>
      </c>
      <c r="F2037">
        <f>IF(INDEX(Transactions!$J:$J,ROW()-8)="",0,INDEX(Transactions!$O:$O,ROW()-8))</f>
        <v>0</v>
      </c>
    </row>
    <row r="2038" spans="2:6" x14ac:dyDescent="0.15">
      <c r="B2038">
        <f ca="1">IF(INDEX(Transactions!$J:$J,ROW()-8)="",TODAY(),INDEX(Transactions!$G:$G,ROW()-8))</f>
        <v>46229</v>
      </c>
      <c r="F2038">
        <f>IF(INDEX(Transactions!$J:$J,ROW()-8)="",0,INDEX(Transactions!$O:$O,ROW()-8))</f>
        <v>0</v>
      </c>
    </row>
    <row r="2039" spans="2:6" x14ac:dyDescent="0.15">
      <c r="B2039">
        <f ca="1">IF(INDEX(Transactions!$J:$J,ROW()-8)="",TODAY(),INDEX(Transactions!$G:$G,ROW()-8))</f>
        <v>46229</v>
      </c>
      <c r="F2039">
        <f>IF(INDEX(Transactions!$J:$J,ROW()-8)="",0,INDEX(Transactions!$O:$O,ROW()-8))</f>
        <v>0</v>
      </c>
    </row>
    <row r="2040" spans="2:6" x14ac:dyDescent="0.15">
      <c r="B2040">
        <f ca="1">IF(INDEX(Transactions!$J:$J,ROW()-8)="",TODAY(),INDEX(Transactions!$G:$G,ROW()-8))</f>
        <v>46229</v>
      </c>
      <c r="F2040">
        <f>IF(INDEX(Transactions!$J:$J,ROW()-8)="",0,INDEX(Transactions!$O:$O,ROW()-8))</f>
        <v>0</v>
      </c>
    </row>
    <row r="2041" spans="2:6" x14ac:dyDescent="0.15">
      <c r="B2041">
        <f ca="1">IF(INDEX(Transactions!$J:$J,ROW()-8)="",TODAY(),INDEX(Transactions!$G:$G,ROW()-8))</f>
        <v>46229</v>
      </c>
      <c r="F2041">
        <f>IF(INDEX(Transactions!$J:$J,ROW()-8)="",0,INDEX(Transactions!$O:$O,ROW()-8))</f>
        <v>0</v>
      </c>
    </row>
    <row r="2042" spans="2:6" x14ac:dyDescent="0.15">
      <c r="B2042">
        <f ca="1">IF(INDEX(Transactions!$J:$J,ROW()-8)="",TODAY(),INDEX(Transactions!$G:$G,ROW()-8))</f>
        <v>46229</v>
      </c>
      <c r="F2042">
        <f>IF(INDEX(Transactions!$J:$J,ROW()-8)="",0,INDEX(Transactions!$O:$O,ROW()-8))</f>
        <v>0</v>
      </c>
    </row>
    <row r="2043" spans="2:6" x14ac:dyDescent="0.15">
      <c r="B2043">
        <f ca="1">IF(INDEX(Transactions!$J:$J,ROW()-8)="",TODAY(),INDEX(Transactions!$G:$G,ROW()-8))</f>
        <v>46229</v>
      </c>
      <c r="F2043">
        <f>IF(INDEX(Transactions!$J:$J,ROW()-8)="",0,INDEX(Transactions!$O:$O,ROW()-8))</f>
        <v>0</v>
      </c>
    </row>
    <row r="2044" spans="2:6" x14ac:dyDescent="0.15">
      <c r="B2044">
        <f ca="1">IF(INDEX(Transactions!$J:$J,ROW()-8)="",TODAY(),INDEX(Transactions!$G:$G,ROW()-8))</f>
        <v>46229</v>
      </c>
      <c r="F2044">
        <f>IF(INDEX(Transactions!$J:$J,ROW()-8)="",0,INDEX(Transactions!$O:$O,ROW()-8))</f>
        <v>0</v>
      </c>
    </row>
    <row r="2045" spans="2:6" x14ac:dyDescent="0.15">
      <c r="B2045">
        <f ca="1">IF(INDEX(Transactions!$J:$J,ROW()-8)="",TODAY(),INDEX(Transactions!$G:$G,ROW()-8))</f>
        <v>46229</v>
      </c>
      <c r="F2045">
        <f>IF(INDEX(Transactions!$J:$J,ROW()-8)="",0,INDEX(Transactions!$O:$O,ROW()-8))</f>
        <v>0</v>
      </c>
    </row>
    <row r="2046" spans="2:6" x14ac:dyDescent="0.15">
      <c r="B2046">
        <f ca="1">IF(INDEX(Transactions!$J:$J,ROW()-8)="",TODAY(),INDEX(Transactions!$G:$G,ROW()-8))</f>
        <v>46229</v>
      </c>
      <c r="F2046">
        <f>IF(INDEX(Transactions!$J:$J,ROW()-8)="",0,INDEX(Transactions!$O:$O,ROW()-8))</f>
        <v>0</v>
      </c>
    </row>
    <row r="2047" spans="2:6" x14ac:dyDescent="0.15">
      <c r="B2047">
        <f ca="1">IF(INDEX(Transactions!$J:$J,ROW()-8)="",TODAY(),INDEX(Transactions!$G:$G,ROW()-8))</f>
        <v>46229</v>
      </c>
      <c r="F2047">
        <f>IF(INDEX(Transactions!$J:$J,ROW()-8)="",0,INDEX(Transactions!$O:$O,ROW()-8))</f>
        <v>0</v>
      </c>
    </row>
    <row r="2048" spans="2:6" x14ac:dyDescent="0.15">
      <c r="B2048">
        <f ca="1">IF(INDEX(Transactions!$J:$J,ROW()-8)="",TODAY(),INDEX(Transactions!$G:$G,ROW()-8))</f>
        <v>46229</v>
      </c>
      <c r="F2048">
        <f>IF(INDEX(Transactions!$J:$J,ROW()-8)="",0,INDEX(Transactions!$O:$O,ROW()-8))</f>
        <v>0</v>
      </c>
    </row>
    <row r="2049" spans="2:6" x14ac:dyDescent="0.15">
      <c r="B2049">
        <f ca="1">IF(INDEX(Transactions!$J:$J,ROW()-8)="",TODAY(),INDEX(Transactions!$G:$G,ROW()-8))</f>
        <v>46229</v>
      </c>
      <c r="F2049">
        <f>IF(INDEX(Transactions!$J:$J,ROW()-8)="",0,INDEX(Transactions!$O:$O,ROW()-8))</f>
        <v>0</v>
      </c>
    </row>
    <row r="2050" spans="2:6" x14ac:dyDescent="0.15">
      <c r="B2050">
        <f ca="1">IF(INDEX(Transactions!$J:$J,ROW()-8)="",TODAY(),INDEX(Transactions!$G:$G,ROW()-8))</f>
        <v>46229</v>
      </c>
      <c r="F2050">
        <f>IF(INDEX(Transactions!$J:$J,ROW()-8)="",0,INDEX(Transactions!$O:$O,ROW()-8))</f>
        <v>0</v>
      </c>
    </row>
    <row r="2051" spans="2:6" x14ac:dyDescent="0.15">
      <c r="B2051">
        <f ca="1">IF(INDEX(Transactions!$J:$J,ROW()-8)="",TODAY(),INDEX(Transactions!$G:$G,ROW()-8))</f>
        <v>46229</v>
      </c>
      <c r="F2051">
        <f>IF(INDEX(Transactions!$J:$J,ROW()-8)="",0,INDEX(Transactions!$O:$O,ROW()-8))</f>
        <v>0</v>
      </c>
    </row>
    <row r="2052" spans="2:6" x14ac:dyDescent="0.15">
      <c r="B2052">
        <f ca="1">IF(INDEX(Transactions!$J:$J,ROW()-8)="",TODAY(),INDEX(Transactions!$G:$G,ROW()-8))</f>
        <v>46229</v>
      </c>
      <c r="F2052">
        <f>IF(INDEX(Transactions!$J:$J,ROW()-8)="",0,INDEX(Transactions!$O:$O,ROW()-8))</f>
        <v>0</v>
      </c>
    </row>
    <row r="2053" spans="2:6" x14ac:dyDescent="0.15">
      <c r="B2053">
        <f ca="1">IF(INDEX(Transactions!$J:$J,ROW()-8)="",TODAY(),INDEX(Transactions!$G:$G,ROW()-8))</f>
        <v>46229</v>
      </c>
      <c r="F2053">
        <f>IF(INDEX(Transactions!$J:$J,ROW()-8)="",0,INDEX(Transactions!$O:$O,ROW()-8))</f>
        <v>0</v>
      </c>
    </row>
    <row r="2054" spans="2:6" x14ac:dyDescent="0.15">
      <c r="B2054">
        <f ca="1">IF(INDEX(Transactions!$J:$J,ROW()-8)="",TODAY(),INDEX(Transactions!$G:$G,ROW()-8))</f>
        <v>46229</v>
      </c>
      <c r="F2054">
        <f>IF(INDEX(Transactions!$J:$J,ROW()-8)="",0,INDEX(Transactions!$O:$O,ROW()-8))</f>
        <v>0</v>
      </c>
    </row>
    <row r="2055" spans="2:6" x14ac:dyDescent="0.15">
      <c r="B2055">
        <f ca="1">IF(INDEX(Transactions!$J:$J,ROW()-8)="",TODAY(),INDEX(Transactions!$G:$G,ROW()-8))</f>
        <v>46229</v>
      </c>
      <c r="F2055">
        <f>IF(INDEX(Transactions!$J:$J,ROW()-8)="",0,INDEX(Transactions!$O:$O,ROW()-8))</f>
        <v>0</v>
      </c>
    </row>
    <row r="2056" spans="2:6" x14ac:dyDescent="0.15">
      <c r="B2056">
        <f ca="1">IF(INDEX(Transactions!$J:$J,ROW()-8)="",TODAY(),INDEX(Transactions!$G:$G,ROW()-8))</f>
        <v>46229</v>
      </c>
      <c r="F2056">
        <f>IF(INDEX(Transactions!$J:$J,ROW()-8)="",0,INDEX(Transactions!$O:$O,ROW()-8))</f>
        <v>0</v>
      </c>
    </row>
    <row r="2057" spans="2:6" x14ac:dyDescent="0.15">
      <c r="B2057">
        <f ca="1">IF(INDEX(Transactions!$J:$J,ROW()-8)="",TODAY(),INDEX(Transactions!$G:$G,ROW()-8))</f>
        <v>46229</v>
      </c>
      <c r="F2057">
        <f>IF(INDEX(Transactions!$J:$J,ROW()-8)="",0,INDEX(Transactions!$O:$O,ROW()-8))</f>
        <v>0</v>
      </c>
    </row>
    <row r="2058" spans="2:6" x14ac:dyDescent="0.15">
      <c r="B2058">
        <f ca="1">IF(INDEX(Transactions!$J:$J,ROW()-8)="",TODAY(),INDEX(Transactions!$G:$G,ROW()-8))</f>
        <v>46229</v>
      </c>
      <c r="F2058">
        <f>IF(INDEX(Transactions!$J:$J,ROW()-8)="",0,INDEX(Transactions!$O:$O,ROW()-8))</f>
        <v>0</v>
      </c>
    </row>
    <row r="2059" spans="2:6" x14ac:dyDescent="0.15">
      <c r="B2059">
        <f ca="1">IF(INDEX(Transactions!$J:$J,ROW()-8)="",TODAY(),INDEX(Transactions!$G:$G,ROW()-8))</f>
        <v>46229</v>
      </c>
      <c r="F2059">
        <f>IF(INDEX(Transactions!$J:$J,ROW()-8)="",0,INDEX(Transactions!$O:$O,ROW()-8))</f>
        <v>0</v>
      </c>
    </row>
    <row r="2060" spans="2:6" x14ac:dyDescent="0.15">
      <c r="B2060">
        <f ca="1">IF(INDEX(Transactions!$J:$J,ROW()-8)="",TODAY(),INDEX(Transactions!$G:$G,ROW()-8))</f>
        <v>46229</v>
      </c>
      <c r="F2060">
        <f>IF(INDEX(Transactions!$J:$J,ROW()-8)="",0,INDEX(Transactions!$O:$O,ROW()-8))</f>
        <v>0</v>
      </c>
    </row>
    <row r="2061" spans="2:6" x14ac:dyDescent="0.15">
      <c r="B2061">
        <f ca="1">IF(INDEX(Transactions!$J:$J,ROW()-8)="",TODAY(),INDEX(Transactions!$G:$G,ROW()-8))</f>
        <v>46229</v>
      </c>
      <c r="F2061">
        <f>IF(INDEX(Transactions!$J:$J,ROW()-8)="",0,INDEX(Transactions!$O:$O,ROW()-8))</f>
        <v>0</v>
      </c>
    </row>
    <row r="2062" spans="2:6" x14ac:dyDescent="0.15">
      <c r="B2062">
        <f ca="1">IF(INDEX(Transactions!$J:$J,ROW()-8)="",TODAY(),INDEX(Transactions!$G:$G,ROW()-8))</f>
        <v>46229</v>
      </c>
      <c r="F2062">
        <f>IF(INDEX(Transactions!$J:$J,ROW()-8)="",0,INDEX(Transactions!$O:$O,ROW()-8))</f>
        <v>0</v>
      </c>
    </row>
    <row r="2063" spans="2:6" x14ac:dyDescent="0.15">
      <c r="B2063">
        <f ca="1">IF(INDEX(Transactions!$J:$J,ROW()-8)="",TODAY(),INDEX(Transactions!$G:$G,ROW()-8))</f>
        <v>46229</v>
      </c>
      <c r="F2063">
        <f>IF(INDEX(Transactions!$J:$J,ROW()-8)="",0,INDEX(Transactions!$O:$O,ROW()-8))</f>
        <v>0</v>
      </c>
    </row>
    <row r="2064" spans="2:6" x14ac:dyDescent="0.15">
      <c r="B2064">
        <f ca="1">IF(INDEX(Transactions!$J:$J,ROW()-8)="",TODAY(),INDEX(Transactions!$G:$G,ROW()-8))</f>
        <v>46229</v>
      </c>
      <c r="F2064">
        <f>IF(INDEX(Transactions!$J:$J,ROW()-8)="",0,INDEX(Transactions!$O:$O,ROW()-8))</f>
        <v>0</v>
      </c>
    </row>
    <row r="2065" spans="2:6" x14ac:dyDescent="0.15">
      <c r="B2065">
        <f ca="1">IF(INDEX(Transactions!$J:$J,ROW()-8)="",TODAY(),INDEX(Transactions!$G:$G,ROW()-8))</f>
        <v>46229</v>
      </c>
      <c r="F2065">
        <f>IF(INDEX(Transactions!$J:$J,ROW()-8)="",0,INDEX(Transactions!$O:$O,ROW()-8))</f>
        <v>0</v>
      </c>
    </row>
    <row r="2066" spans="2:6" x14ac:dyDescent="0.15">
      <c r="B2066">
        <f ca="1">IF(INDEX(Transactions!$J:$J,ROW()-8)="",TODAY(),INDEX(Transactions!$G:$G,ROW()-8))</f>
        <v>46229</v>
      </c>
      <c r="F2066">
        <f>IF(INDEX(Transactions!$J:$J,ROW()-8)="",0,INDEX(Transactions!$O:$O,ROW()-8))</f>
        <v>0</v>
      </c>
    </row>
    <row r="2067" spans="2:6" x14ac:dyDescent="0.15">
      <c r="B2067">
        <f ca="1">IF(INDEX(Transactions!$J:$J,ROW()-8)="",TODAY(),INDEX(Transactions!$G:$G,ROW()-8))</f>
        <v>46229</v>
      </c>
      <c r="F2067">
        <f>IF(INDEX(Transactions!$J:$J,ROW()-8)="",0,INDEX(Transactions!$O:$O,ROW()-8))</f>
        <v>0</v>
      </c>
    </row>
    <row r="2068" spans="2:6" x14ac:dyDescent="0.15">
      <c r="B2068">
        <f ca="1">IF(INDEX(Transactions!$J:$J,ROW()-8)="",TODAY(),INDEX(Transactions!$G:$G,ROW()-8))</f>
        <v>46229</v>
      </c>
      <c r="F2068">
        <f>IF(INDEX(Transactions!$J:$J,ROW()-8)="",0,INDEX(Transactions!$O:$O,ROW()-8))</f>
        <v>0</v>
      </c>
    </row>
    <row r="2069" spans="2:6" x14ac:dyDescent="0.15">
      <c r="B2069">
        <f ca="1">IF(INDEX(Transactions!$J:$J,ROW()-8)="",TODAY(),INDEX(Transactions!$G:$G,ROW()-8))</f>
        <v>46229</v>
      </c>
      <c r="F2069">
        <f>IF(INDEX(Transactions!$J:$J,ROW()-8)="",0,INDEX(Transactions!$O:$O,ROW()-8))</f>
        <v>0</v>
      </c>
    </row>
    <row r="2070" spans="2:6" x14ac:dyDescent="0.15">
      <c r="B2070">
        <f ca="1">IF(INDEX(Transactions!$J:$J,ROW()-8)="",TODAY(),INDEX(Transactions!$G:$G,ROW()-8))</f>
        <v>46229</v>
      </c>
      <c r="F2070">
        <f>IF(INDEX(Transactions!$J:$J,ROW()-8)="",0,INDEX(Transactions!$O:$O,ROW()-8))</f>
        <v>0</v>
      </c>
    </row>
    <row r="2071" spans="2:6" x14ac:dyDescent="0.15">
      <c r="B2071">
        <f ca="1">IF(INDEX(Transactions!$J:$J,ROW()-8)="",TODAY(),INDEX(Transactions!$G:$G,ROW()-8))</f>
        <v>46229</v>
      </c>
      <c r="F2071">
        <f>IF(INDEX(Transactions!$J:$J,ROW()-8)="",0,INDEX(Transactions!$O:$O,ROW()-8))</f>
        <v>0</v>
      </c>
    </row>
    <row r="2072" spans="2:6" x14ac:dyDescent="0.15">
      <c r="B2072">
        <f ca="1">IF(INDEX(Transactions!$J:$J,ROW()-8)="",TODAY(),INDEX(Transactions!$G:$G,ROW()-8))</f>
        <v>46229</v>
      </c>
      <c r="F2072">
        <f>IF(INDEX(Transactions!$J:$J,ROW()-8)="",0,INDEX(Transactions!$O:$O,ROW()-8))</f>
        <v>0</v>
      </c>
    </row>
    <row r="2073" spans="2:6" x14ac:dyDescent="0.15">
      <c r="B2073">
        <f ca="1">IF(INDEX(Transactions!$J:$J,ROW()-8)="",TODAY(),INDEX(Transactions!$G:$G,ROW()-8))</f>
        <v>46229</v>
      </c>
      <c r="F2073">
        <f>IF(INDEX(Transactions!$J:$J,ROW()-8)="",0,INDEX(Transactions!$O:$O,ROW()-8))</f>
        <v>0</v>
      </c>
    </row>
    <row r="2074" spans="2:6" x14ac:dyDescent="0.15">
      <c r="B2074">
        <f ca="1">IF(INDEX(Transactions!$J:$J,ROW()-8)="",TODAY(),INDEX(Transactions!$G:$G,ROW()-8))</f>
        <v>46229</v>
      </c>
      <c r="F2074">
        <f>IF(INDEX(Transactions!$J:$J,ROW()-8)="",0,INDEX(Transactions!$O:$O,ROW()-8))</f>
        <v>0</v>
      </c>
    </row>
    <row r="2075" spans="2:6" x14ac:dyDescent="0.15">
      <c r="B2075">
        <f ca="1">IF(INDEX(Transactions!$J:$J,ROW()-8)="",TODAY(),INDEX(Transactions!$G:$G,ROW()-8))</f>
        <v>46229</v>
      </c>
      <c r="F2075">
        <f>IF(INDEX(Transactions!$J:$J,ROW()-8)="",0,INDEX(Transactions!$O:$O,ROW()-8))</f>
        <v>0</v>
      </c>
    </row>
    <row r="2076" spans="2:6" x14ac:dyDescent="0.15">
      <c r="B2076">
        <f ca="1">IF(INDEX(Transactions!$J:$J,ROW()-8)="",TODAY(),INDEX(Transactions!$G:$G,ROW()-8))</f>
        <v>46229</v>
      </c>
      <c r="F2076">
        <f>IF(INDEX(Transactions!$J:$J,ROW()-8)="",0,INDEX(Transactions!$O:$O,ROW()-8))</f>
        <v>0</v>
      </c>
    </row>
    <row r="2077" spans="2:6" x14ac:dyDescent="0.15">
      <c r="B2077">
        <f ca="1">IF(INDEX(Transactions!$J:$J,ROW()-8)="",TODAY(),INDEX(Transactions!$G:$G,ROW()-8))</f>
        <v>46229</v>
      </c>
      <c r="F2077">
        <f>IF(INDEX(Transactions!$J:$J,ROW()-8)="",0,INDEX(Transactions!$O:$O,ROW()-8))</f>
        <v>0</v>
      </c>
    </row>
    <row r="2078" spans="2:6" x14ac:dyDescent="0.15">
      <c r="B2078">
        <f ca="1">IF(INDEX(Transactions!$J:$J,ROW()-8)="",TODAY(),INDEX(Transactions!$G:$G,ROW()-8))</f>
        <v>46229</v>
      </c>
      <c r="F2078">
        <f>IF(INDEX(Transactions!$J:$J,ROW()-8)="",0,INDEX(Transactions!$O:$O,ROW()-8))</f>
        <v>0</v>
      </c>
    </row>
    <row r="2079" spans="2:6" x14ac:dyDescent="0.15">
      <c r="B2079">
        <f ca="1">IF(INDEX(Transactions!$J:$J,ROW()-8)="",TODAY(),INDEX(Transactions!$G:$G,ROW()-8))</f>
        <v>46229</v>
      </c>
      <c r="F2079">
        <f>IF(INDEX(Transactions!$J:$J,ROW()-8)="",0,INDEX(Transactions!$O:$O,ROW()-8))</f>
        <v>0</v>
      </c>
    </row>
    <row r="2080" spans="2:6" x14ac:dyDescent="0.15">
      <c r="B2080">
        <f ca="1">IF(INDEX(Transactions!$J:$J,ROW()-8)="",TODAY(),INDEX(Transactions!$G:$G,ROW()-8))</f>
        <v>46229</v>
      </c>
      <c r="F2080">
        <f>IF(INDEX(Transactions!$J:$J,ROW()-8)="",0,INDEX(Transactions!$O:$O,ROW()-8))</f>
        <v>0</v>
      </c>
    </row>
    <row r="2081" spans="2:6" x14ac:dyDescent="0.15">
      <c r="B2081">
        <f ca="1">IF(INDEX(Transactions!$J:$J,ROW()-8)="",TODAY(),INDEX(Transactions!$G:$G,ROW()-8))</f>
        <v>46229</v>
      </c>
      <c r="F2081">
        <f>IF(INDEX(Transactions!$J:$J,ROW()-8)="",0,INDEX(Transactions!$O:$O,ROW()-8))</f>
        <v>0</v>
      </c>
    </row>
    <row r="2082" spans="2:6" x14ac:dyDescent="0.15">
      <c r="B2082">
        <f ca="1">IF(INDEX(Transactions!$J:$J,ROW()-8)="",TODAY(),INDEX(Transactions!$G:$G,ROW()-8))</f>
        <v>46229</v>
      </c>
      <c r="F2082">
        <f>IF(INDEX(Transactions!$J:$J,ROW()-8)="",0,INDEX(Transactions!$O:$O,ROW()-8))</f>
        <v>0</v>
      </c>
    </row>
    <row r="2083" spans="2:6" x14ac:dyDescent="0.15">
      <c r="B2083">
        <f ca="1">IF(INDEX(Transactions!$J:$J,ROW()-8)="",TODAY(),INDEX(Transactions!$G:$G,ROW()-8))</f>
        <v>46229</v>
      </c>
      <c r="F2083">
        <f>IF(INDEX(Transactions!$J:$J,ROW()-8)="",0,INDEX(Transactions!$O:$O,ROW()-8))</f>
        <v>0</v>
      </c>
    </row>
    <row r="2084" spans="2:6" x14ac:dyDescent="0.15">
      <c r="B2084">
        <f ca="1">IF(INDEX(Transactions!$J:$J,ROW()-8)="",TODAY(),INDEX(Transactions!$G:$G,ROW()-8))</f>
        <v>46229</v>
      </c>
      <c r="F2084">
        <f>IF(INDEX(Transactions!$J:$J,ROW()-8)="",0,INDEX(Transactions!$O:$O,ROW()-8))</f>
        <v>0</v>
      </c>
    </row>
    <row r="2085" spans="2:6" x14ac:dyDescent="0.15">
      <c r="B2085">
        <f ca="1">IF(INDEX(Transactions!$J:$J,ROW()-8)="",TODAY(),INDEX(Transactions!$G:$G,ROW()-8))</f>
        <v>46229</v>
      </c>
      <c r="F2085">
        <f>IF(INDEX(Transactions!$J:$J,ROW()-8)="",0,INDEX(Transactions!$O:$O,ROW()-8))</f>
        <v>0</v>
      </c>
    </row>
    <row r="2086" spans="2:6" x14ac:dyDescent="0.15">
      <c r="B2086">
        <f ca="1">IF(INDEX(Transactions!$J:$J,ROW()-8)="",TODAY(),INDEX(Transactions!$G:$G,ROW()-8))</f>
        <v>46229</v>
      </c>
      <c r="F2086">
        <f>IF(INDEX(Transactions!$J:$J,ROW()-8)="",0,INDEX(Transactions!$O:$O,ROW()-8))</f>
        <v>0</v>
      </c>
    </row>
    <row r="2087" spans="2:6" x14ac:dyDescent="0.15">
      <c r="B2087">
        <f ca="1">IF(INDEX(Transactions!$J:$J,ROW()-8)="",TODAY(),INDEX(Transactions!$G:$G,ROW()-8))</f>
        <v>46229</v>
      </c>
      <c r="F2087">
        <f>IF(INDEX(Transactions!$J:$J,ROW()-8)="",0,INDEX(Transactions!$O:$O,ROW()-8))</f>
        <v>0</v>
      </c>
    </row>
    <row r="2088" spans="2:6" x14ac:dyDescent="0.15">
      <c r="B2088">
        <f ca="1">IF(INDEX(Transactions!$J:$J,ROW()-8)="",TODAY(),INDEX(Transactions!$G:$G,ROW()-8))</f>
        <v>46229</v>
      </c>
      <c r="F2088">
        <f>IF(INDEX(Transactions!$J:$J,ROW()-8)="",0,INDEX(Transactions!$O:$O,ROW()-8))</f>
        <v>0</v>
      </c>
    </row>
    <row r="2089" spans="2:6" x14ac:dyDescent="0.15">
      <c r="B2089">
        <f ca="1">IF(INDEX(Transactions!$J:$J,ROW()-8)="",TODAY(),INDEX(Transactions!$G:$G,ROW()-8))</f>
        <v>46229</v>
      </c>
      <c r="F2089">
        <f>IF(INDEX(Transactions!$J:$J,ROW()-8)="",0,INDEX(Transactions!$O:$O,ROW()-8))</f>
        <v>0</v>
      </c>
    </row>
    <row r="2090" spans="2:6" x14ac:dyDescent="0.15">
      <c r="B2090">
        <f ca="1">IF(INDEX(Transactions!$J:$J,ROW()-8)="",TODAY(),INDEX(Transactions!$G:$G,ROW()-8))</f>
        <v>46229</v>
      </c>
      <c r="F2090">
        <f>IF(INDEX(Transactions!$J:$J,ROW()-8)="",0,INDEX(Transactions!$O:$O,ROW()-8))</f>
        <v>0</v>
      </c>
    </row>
    <row r="2091" spans="2:6" x14ac:dyDescent="0.15">
      <c r="B2091">
        <f ca="1">IF(INDEX(Transactions!$J:$J,ROW()-8)="",TODAY(),INDEX(Transactions!$G:$G,ROW()-8))</f>
        <v>46229</v>
      </c>
      <c r="F2091">
        <f>IF(INDEX(Transactions!$J:$J,ROW()-8)="",0,INDEX(Transactions!$O:$O,ROW()-8))</f>
        <v>0</v>
      </c>
    </row>
    <row r="2092" spans="2:6" x14ac:dyDescent="0.15">
      <c r="B2092">
        <f ca="1">IF(INDEX(Transactions!$J:$J,ROW()-8)="",TODAY(),INDEX(Transactions!$G:$G,ROW()-8))</f>
        <v>46229</v>
      </c>
      <c r="F2092">
        <f>IF(INDEX(Transactions!$J:$J,ROW()-8)="",0,INDEX(Transactions!$O:$O,ROW()-8))</f>
        <v>0</v>
      </c>
    </row>
    <row r="2093" spans="2:6" x14ac:dyDescent="0.15">
      <c r="B2093">
        <f ca="1">IF(INDEX(Transactions!$J:$J,ROW()-8)="",TODAY(),INDEX(Transactions!$G:$G,ROW()-8))</f>
        <v>46229</v>
      </c>
      <c r="F2093">
        <f>IF(INDEX(Transactions!$J:$J,ROW()-8)="",0,INDEX(Transactions!$O:$O,ROW()-8))</f>
        <v>0</v>
      </c>
    </row>
    <row r="2094" spans="2:6" x14ac:dyDescent="0.15">
      <c r="B2094">
        <f ca="1">IF(INDEX(Transactions!$J:$J,ROW()-8)="",TODAY(),INDEX(Transactions!$G:$G,ROW()-8))</f>
        <v>46229</v>
      </c>
      <c r="F2094">
        <f>IF(INDEX(Transactions!$J:$J,ROW()-8)="",0,INDEX(Transactions!$O:$O,ROW()-8))</f>
        <v>0</v>
      </c>
    </row>
    <row r="2095" spans="2:6" x14ac:dyDescent="0.15">
      <c r="B2095">
        <f ca="1">IF(INDEX(Transactions!$J:$J,ROW()-8)="",TODAY(),INDEX(Transactions!$G:$G,ROW()-8))</f>
        <v>46229</v>
      </c>
      <c r="F2095">
        <f>IF(INDEX(Transactions!$J:$J,ROW()-8)="",0,INDEX(Transactions!$O:$O,ROW()-8))</f>
        <v>0</v>
      </c>
    </row>
    <row r="2096" spans="2:6" x14ac:dyDescent="0.15">
      <c r="B2096">
        <f ca="1">IF(INDEX(Transactions!$J:$J,ROW()-8)="",TODAY(),INDEX(Transactions!$G:$G,ROW()-8))</f>
        <v>46229</v>
      </c>
      <c r="F2096">
        <f>IF(INDEX(Transactions!$J:$J,ROW()-8)="",0,INDEX(Transactions!$O:$O,ROW()-8))</f>
        <v>0</v>
      </c>
    </row>
    <row r="2097" spans="2:6" x14ac:dyDescent="0.15">
      <c r="B2097">
        <f ca="1">IF(INDEX(Transactions!$J:$J,ROW()-8)="",TODAY(),INDEX(Transactions!$G:$G,ROW()-8))</f>
        <v>46229</v>
      </c>
      <c r="F2097">
        <f>IF(INDEX(Transactions!$J:$J,ROW()-8)="",0,INDEX(Transactions!$O:$O,ROW()-8))</f>
        <v>0</v>
      </c>
    </row>
    <row r="2098" spans="2:6" x14ac:dyDescent="0.15">
      <c r="B2098">
        <f ca="1">IF(INDEX(Transactions!$J:$J,ROW()-8)="",TODAY(),INDEX(Transactions!$G:$G,ROW()-8))</f>
        <v>46229</v>
      </c>
      <c r="F2098">
        <f>IF(INDEX(Transactions!$J:$J,ROW()-8)="",0,INDEX(Transactions!$O:$O,ROW()-8))</f>
        <v>0</v>
      </c>
    </row>
    <row r="2099" spans="2:6" x14ac:dyDescent="0.15">
      <c r="B2099">
        <f ca="1">IF(INDEX(Transactions!$J:$J,ROW()-8)="",TODAY(),INDEX(Transactions!$G:$G,ROW()-8))</f>
        <v>46229</v>
      </c>
      <c r="F2099">
        <f>IF(INDEX(Transactions!$J:$J,ROW()-8)="",0,INDEX(Transactions!$O:$O,ROW()-8))</f>
        <v>0</v>
      </c>
    </row>
    <row r="2100" spans="2:6" x14ac:dyDescent="0.15">
      <c r="B2100">
        <f ca="1">IF(INDEX(Transactions!$J:$J,ROW()-8)="",TODAY(),INDEX(Transactions!$G:$G,ROW()-8))</f>
        <v>46229</v>
      </c>
      <c r="F2100">
        <f>IF(INDEX(Transactions!$J:$J,ROW()-8)="",0,INDEX(Transactions!$O:$O,ROW()-8))</f>
        <v>0</v>
      </c>
    </row>
    <row r="2101" spans="2:6" x14ac:dyDescent="0.15">
      <c r="B2101">
        <f ca="1">IF(INDEX(Transactions!$J:$J,ROW()-8)="",TODAY(),INDEX(Transactions!$G:$G,ROW()-8))</f>
        <v>46229</v>
      </c>
      <c r="F2101">
        <f>IF(INDEX(Transactions!$J:$J,ROW()-8)="",0,INDEX(Transactions!$O:$O,ROW()-8))</f>
        <v>0</v>
      </c>
    </row>
    <row r="2102" spans="2:6" x14ac:dyDescent="0.15">
      <c r="B2102">
        <f ca="1">IF(INDEX(Transactions!$J:$J,ROW()-8)="",TODAY(),INDEX(Transactions!$G:$G,ROW()-8))</f>
        <v>46229</v>
      </c>
      <c r="F2102">
        <f>IF(INDEX(Transactions!$J:$J,ROW()-8)="",0,INDEX(Transactions!$O:$O,ROW()-8))</f>
        <v>0</v>
      </c>
    </row>
    <row r="2103" spans="2:6" x14ac:dyDescent="0.15">
      <c r="B2103">
        <f ca="1">IF(INDEX(Transactions!$J:$J,ROW()-8)="",TODAY(),INDEX(Transactions!$G:$G,ROW()-8))</f>
        <v>46229</v>
      </c>
      <c r="F2103">
        <f>IF(INDEX(Transactions!$J:$J,ROW()-8)="",0,INDEX(Transactions!$O:$O,ROW()-8))</f>
        <v>0</v>
      </c>
    </row>
    <row r="2104" spans="2:6" x14ac:dyDescent="0.15">
      <c r="B2104">
        <f ca="1">IF(INDEX(Transactions!$J:$J,ROW()-8)="",TODAY(),INDEX(Transactions!$G:$G,ROW()-8))</f>
        <v>46229</v>
      </c>
      <c r="F2104">
        <f>IF(INDEX(Transactions!$J:$J,ROW()-8)="",0,INDEX(Transactions!$O:$O,ROW()-8))</f>
        <v>0</v>
      </c>
    </row>
    <row r="2105" spans="2:6" x14ac:dyDescent="0.15">
      <c r="B2105">
        <f ca="1">IF(INDEX(Transactions!$J:$J,ROW()-8)="",TODAY(),INDEX(Transactions!$G:$G,ROW()-8))</f>
        <v>46229</v>
      </c>
      <c r="F2105">
        <f>IF(INDEX(Transactions!$J:$J,ROW()-8)="",0,INDEX(Transactions!$O:$O,ROW()-8))</f>
        <v>0</v>
      </c>
    </row>
    <row r="2106" spans="2:6" x14ac:dyDescent="0.15">
      <c r="B2106">
        <f ca="1">IF(INDEX(Transactions!$J:$J,ROW()-8)="",TODAY(),INDEX(Transactions!$G:$G,ROW()-8))</f>
        <v>46229</v>
      </c>
      <c r="F2106">
        <f>IF(INDEX(Transactions!$J:$J,ROW()-8)="",0,INDEX(Transactions!$O:$O,ROW()-8))</f>
        <v>0</v>
      </c>
    </row>
    <row r="2107" spans="2:6" x14ac:dyDescent="0.15">
      <c r="B2107">
        <f ca="1">IF(INDEX(Transactions!$J:$J,ROW()-8)="",TODAY(),INDEX(Transactions!$G:$G,ROW()-8))</f>
        <v>46229</v>
      </c>
      <c r="F2107">
        <f>IF(INDEX(Transactions!$J:$J,ROW()-8)="",0,INDEX(Transactions!$O:$O,ROW()-8))</f>
        <v>0</v>
      </c>
    </row>
    <row r="2108" spans="2:6" x14ac:dyDescent="0.15">
      <c r="B2108">
        <f ca="1">IF(INDEX(Transactions!$J:$J,ROW()-8)="",TODAY(),INDEX(Transactions!$G:$G,ROW()-8))</f>
        <v>46229</v>
      </c>
      <c r="F2108">
        <f>IF(INDEX(Transactions!$J:$J,ROW()-8)="",0,INDEX(Transactions!$O:$O,ROW()-8))</f>
        <v>0</v>
      </c>
    </row>
    <row r="2109" spans="2:6" x14ac:dyDescent="0.15">
      <c r="B2109">
        <f ca="1">IF(INDEX(Transactions!$J:$J,ROW()-8)="",TODAY(),INDEX(Transactions!$G:$G,ROW()-8))</f>
        <v>46229</v>
      </c>
      <c r="F2109">
        <f>IF(INDEX(Transactions!$J:$J,ROW()-8)="",0,INDEX(Transactions!$O:$O,ROW()-8))</f>
        <v>0</v>
      </c>
    </row>
    <row r="2110" spans="2:6" x14ac:dyDescent="0.15">
      <c r="B2110">
        <f ca="1">IF(INDEX(Transactions!$J:$J,ROW()-8)="",TODAY(),INDEX(Transactions!$G:$G,ROW()-8))</f>
        <v>46229</v>
      </c>
      <c r="F2110">
        <f>IF(INDEX(Transactions!$J:$J,ROW()-8)="",0,INDEX(Transactions!$O:$O,ROW()-8))</f>
        <v>0</v>
      </c>
    </row>
    <row r="2111" spans="2:6" x14ac:dyDescent="0.15">
      <c r="B2111">
        <f ca="1">IF(INDEX(Transactions!$J:$J,ROW()-8)="",TODAY(),INDEX(Transactions!$G:$G,ROW()-8))</f>
        <v>46229</v>
      </c>
      <c r="F2111">
        <f>IF(INDEX(Transactions!$J:$J,ROW()-8)="",0,INDEX(Transactions!$O:$O,ROW()-8))</f>
        <v>0</v>
      </c>
    </row>
    <row r="2112" spans="2:6" x14ac:dyDescent="0.15">
      <c r="B2112">
        <f ca="1">IF(INDEX(Transactions!$J:$J,ROW()-8)="",TODAY(),INDEX(Transactions!$G:$G,ROW()-8))</f>
        <v>46229</v>
      </c>
      <c r="F2112">
        <f>IF(INDEX(Transactions!$J:$J,ROW()-8)="",0,INDEX(Transactions!$O:$O,ROW()-8))</f>
        <v>0</v>
      </c>
    </row>
    <row r="2113" spans="2:6" x14ac:dyDescent="0.15">
      <c r="B2113">
        <f ca="1">IF(INDEX(Transactions!$J:$J,ROW()-8)="",TODAY(),INDEX(Transactions!$G:$G,ROW()-8))</f>
        <v>46229</v>
      </c>
      <c r="F2113">
        <f>IF(INDEX(Transactions!$J:$J,ROW()-8)="",0,INDEX(Transactions!$O:$O,ROW()-8))</f>
        <v>0</v>
      </c>
    </row>
    <row r="2114" spans="2:6" x14ac:dyDescent="0.15">
      <c r="B2114">
        <f ca="1">IF(INDEX(Transactions!$J:$J,ROW()-8)="",TODAY(),INDEX(Transactions!$G:$G,ROW()-8))</f>
        <v>46229</v>
      </c>
      <c r="F2114">
        <f>IF(INDEX(Transactions!$J:$J,ROW()-8)="",0,INDEX(Transactions!$O:$O,ROW()-8))</f>
        <v>0</v>
      </c>
    </row>
    <row r="2115" spans="2:6" x14ac:dyDescent="0.15">
      <c r="B2115">
        <f ca="1">IF(INDEX(Transactions!$J:$J,ROW()-8)="",TODAY(),INDEX(Transactions!$G:$G,ROW()-8))</f>
        <v>46229</v>
      </c>
      <c r="F2115">
        <f>IF(INDEX(Transactions!$J:$J,ROW()-8)="",0,INDEX(Transactions!$O:$O,ROW()-8))</f>
        <v>0</v>
      </c>
    </row>
    <row r="2116" spans="2:6" x14ac:dyDescent="0.15">
      <c r="B2116">
        <f ca="1">IF(INDEX(Transactions!$J:$J,ROW()-8)="",TODAY(),INDEX(Transactions!$G:$G,ROW()-8))</f>
        <v>46229</v>
      </c>
      <c r="F2116">
        <f>IF(INDEX(Transactions!$J:$J,ROW()-8)="",0,INDEX(Transactions!$O:$O,ROW()-8))</f>
        <v>0</v>
      </c>
    </row>
    <row r="2117" spans="2:6" x14ac:dyDescent="0.15">
      <c r="B2117">
        <f ca="1">IF(INDEX(Transactions!$J:$J,ROW()-8)="",TODAY(),INDEX(Transactions!$G:$G,ROW()-8))</f>
        <v>46229</v>
      </c>
      <c r="F2117">
        <f>IF(INDEX(Transactions!$J:$J,ROW()-8)="",0,INDEX(Transactions!$O:$O,ROW()-8))</f>
        <v>0</v>
      </c>
    </row>
    <row r="2118" spans="2:6" x14ac:dyDescent="0.15">
      <c r="B2118">
        <f ca="1">IF(INDEX(Transactions!$J:$J,ROW()-8)="",TODAY(),INDEX(Transactions!$G:$G,ROW()-8))</f>
        <v>46229</v>
      </c>
      <c r="F2118">
        <f>IF(INDEX(Transactions!$J:$J,ROW()-8)="",0,INDEX(Transactions!$O:$O,ROW()-8))</f>
        <v>0</v>
      </c>
    </row>
    <row r="2119" spans="2:6" x14ac:dyDescent="0.15">
      <c r="B2119">
        <f ca="1">IF(INDEX(Transactions!$J:$J,ROW()-8)="",TODAY(),INDEX(Transactions!$G:$G,ROW()-8))</f>
        <v>46229</v>
      </c>
      <c r="F2119">
        <f>IF(INDEX(Transactions!$J:$J,ROW()-8)="",0,INDEX(Transactions!$O:$O,ROW()-8))</f>
        <v>0</v>
      </c>
    </row>
    <row r="2120" spans="2:6" x14ac:dyDescent="0.15">
      <c r="B2120">
        <f ca="1">IF(INDEX(Transactions!$J:$J,ROW()-8)="",TODAY(),INDEX(Transactions!$G:$G,ROW()-8))</f>
        <v>46229</v>
      </c>
      <c r="F2120">
        <f>IF(INDEX(Transactions!$J:$J,ROW()-8)="",0,INDEX(Transactions!$O:$O,ROW()-8))</f>
        <v>0</v>
      </c>
    </row>
    <row r="2121" spans="2:6" x14ac:dyDescent="0.15">
      <c r="B2121">
        <f ca="1">IF(INDEX(Transactions!$J:$J,ROW()-8)="",TODAY(),INDEX(Transactions!$G:$G,ROW()-8))</f>
        <v>46229</v>
      </c>
      <c r="F2121">
        <f>IF(INDEX(Transactions!$J:$J,ROW()-8)="",0,INDEX(Transactions!$O:$O,ROW()-8))</f>
        <v>0</v>
      </c>
    </row>
    <row r="2122" spans="2:6" x14ac:dyDescent="0.15">
      <c r="B2122">
        <f ca="1">IF(INDEX(Transactions!$J:$J,ROW()-8)="",TODAY(),INDEX(Transactions!$G:$G,ROW()-8))</f>
        <v>46229</v>
      </c>
      <c r="F2122">
        <f>IF(INDEX(Transactions!$J:$J,ROW()-8)="",0,INDEX(Transactions!$O:$O,ROW()-8))</f>
        <v>0</v>
      </c>
    </row>
    <row r="2123" spans="2:6" x14ac:dyDescent="0.15">
      <c r="B2123">
        <f ca="1">IF(INDEX(Transactions!$J:$J,ROW()-8)="",TODAY(),INDEX(Transactions!$G:$G,ROW()-8))</f>
        <v>46229</v>
      </c>
      <c r="F2123">
        <f>IF(INDEX(Transactions!$J:$J,ROW()-8)="",0,INDEX(Transactions!$O:$O,ROW()-8))</f>
        <v>0</v>
      </c>
    </row>
    <row r="2124" spans="2:6" x14ac:dyDescent="0.15">
      <c r="B2124">
        <f ca="1">IF(INDEX(Transactions!$J:$J,ROW()-8)="",TODAY(),INDEX(Transactions!$G:$G,ROW()-8))</f>
        <v>46229</v>
      </c>
      <c r="F2124">
        <f>IF(INDEX(Transactions!$J:$J,ROW()-8)="",0,INDEX(Transactions!$O:$O,ROW()-8))</f>
        <v>0</v>
      </c>
    </row>
    <row r="2125" spans="2:6" x14ac:dyDescent="0.15">
      <c r="B2125">
        <f ca="1">IF(INDEX(Transactions!$J:$J,ROW()-8)="",TODAY(),INDEX(Transactions!$G:$G,ROW()-8))</f>
        <v>46229</v>
      </c>
      <c r="F2125">
        <f>IF(INDEX(Transactions!$J:$J,ROW()-8)="",0,INDEX(Transactions!$O:$O,ROW()-8))</f>
        <v>0</v>
      </c>
    </row>
    <row r="2126" spans="2:6" x14ac:dyDescent="0.15">
      <c r="B2126">
        <f ca="1">IF(INDEX(Transactions!$J:$J,ROW()-8)="",TODAY(),INDEX(Transactions!$G:$G,ROW()-8))</f>
        <v>46229</v>
      </c>
      <c r="F2126">
        <f>IF(INDEX(Transactions!$J:$J,ROW()-8)="",0,INDEX(Transactions!$O:$O,ROW()-8))</f>
        <v>0</v>
      </c>
    </row>
    <row r="2127" spans="2:6" x14ac:dyDescent="0.15">
      <c r="B2127">
        <f ca="1">IF(INDEX(Transactions!$J:$J,ROW()-8)="",TODAY(),INDEX(Transactions!$G:$G,ROW()-8))</f>
        <v>46229</v>
      </c>
      <c r="F2127">
        <f>IF(INDEX(Transactions!$J:$J,ROW()-8)="",0,INDEX(Transactions!$O:$O,ROW()-8))</f>
        <v>0</v>
      </c>
    </row>
    <row r="2128" spans="2:6" x14ac:dyDescent="0.15">
      <c r="B2128">
        <f ca="1">IF(INDEX(Transactions!$J:$J,ROW()-8)="",TODAY(),INDEX(Transactions!$G:$G,ROW()-8))</f>
        <v>46229</v>
      </c>
      <c r="F2128">
        <f>IF(INDEX(Transactions!$J:$J,ROW()-8)="",0,INDEX(Transactions!$O:$O,ROW()-8))</f>
        <v>0</v>
      </c>
    </row>
    <row r="2129" spans="2:6" x14ac:dyDescent="0.15">
      <c r="B2129">
        <f ca="1">IF(INDEX(Transactions!$J:$J,ROW()-8)="",TODAY(),INDEX(Transactions!$G:$G,ROW()-8))</f>
        <v>46229</v>
      </c>
      <c r="F2129">
        <f>IF(INDEX(Transactions!$J:$J,ROW()-8)="",0,INDEX(Transactions!$O:$O,ROW()-8))</f>
        <v>0</v>
      </c>
    </row>
    <row r="2130" spans="2:6" x14ac:dyDescent="0.15">
      <c r="B2130">
        <f ca="1">IF(INDEX(Transactions!$J:$J,ROW()-8)="",TODAY(),INDEX(Transactions!$G:$G,ROW()-8))</f>
        <v>46229</v>
      </c>
      <c r="F2130">
        <f>IF(INDEX(Transactions!$J:$J,ROW()-8)="",0,INDEX(Transactions!$O:$O,ROW()-8))</f>
        <v>0</v>
      </c>
    </row>
    <row r="2131" spans="2:6" x14ac:dyDescent="0.15">
      <c r="B2131">
        <f ca="1">IF(INDEX(Transactions!$J:$J,ROW()-8)="",TODAY(),INDEX(Transactions!$G:$G,ROW()-8))</f>
        <v>46229</v>
      </c>
      <c r="F2131">
        <f>IF(INDEX(Transactions!$J:$J,ROW()-8)="",0,INDEX(Transactions!$O:$O,ROW()-8))</f>
        <v>0</v>
      </c>
    </row>
    <row r="2132" spans="2:6" x14ac:dyDescent="0.15">
      <c r="B2132">
        <f ca="1">IF(INDEX(Transactions!$J:$J,ROW()-8)="",TODAY(),INDEX(Transactions!$G:$G,ROW()-8))</f>
        <v>46229</v>
      </c>
      <c r="F2132">
        <f>IF(INDEX(Transactions!$J:$J,ROW()-8)="",0,INDEX(Transactions!$O:$O,ROW()-8))</f>
        <v>0</v>
      </c>
    </row>
    <row r="2133" spans="2:6" x14ac:dyDescent="0.15">
      <c r="B2133">
        <f ca="1">IF(INDEX(Transactions!$J:$J,ROW()-8)="",TODAY(),INDEX(Transactions!$G:$G,ROW()-8))</f>
        <v>46229</v>
      </c>
      <c r="F2133">
        <f>IF(INDEX(Transactions!$J:$J,ROW()-8)="",0,INDEX(Transactions!$O:$O,ROW()-8))</f>
        <v>0</v>
      </c>
    </row>
    <row r="2134" spans="2:6" x14ac:dyDescent="0.15">
      <c r="B2134">
        <f ca="1">IF(INDEX(Transactions!$J:$J,ROW()-8)="",TODAY(),INDEX(Transactions!$G:$G,ROW()-8))</f>
        <v>46229</v>
      </c>
      <c r="F2134">
        <f>IF(INDEX(Transactions!$J:$J,ROW()-8)="",0,INDEX(Transactions!$O:$O,ROW()-8))</f>
        <v>0</v>
      </c>
    </row>
    <row r="2135" spans="2:6" x14ac:dyDescent="0.15">
      <c r="B2135">
        <f ca="1">IF(INDEX(Transactions!$J:$J,ROW()-8)="",TODAY(),INDEX(Transactions!$G:$G,ROW()-8))</f>
        <v>46229</v>
      </c>
      <c r="F2135">
        <f>IF(INDEX(Transactions!$J:$J,ROW()-8)="",0,INDEX(Transactions!$O:$O,ROW()-8))</f>
        <v>0</v>
      </c>
    </row>
    <row r="2136" spans="2:6" x14ac:dyDescent="0.15">
      <c r="B2136">
        <f ca="1">IF(INDEX(Transactions!$J:$J,ROW()-8)="",TODAY(),INDEX(Transactions!$G:$G,ROW()-8))</f>
        <v>46229</v>
      </c>
      <c r="F2136">
        <f>IF(INDEX(Transactions!$J:$J,ROW()-8)="",0,INDEX(Transactions!$O:$O,ROW()-8))</f>
        <v>0</v>
      </c>
    </row>
    <row r="2137" spans="2:6" x14ac:dyDescent="0.15">
      <c r="B2137">
        <f ca="1">IF(INDEX(Transactions!$J:$J,ROW()-8)="",TODAY(),INDEX(Transactions!$G:$G,ROW()-8))</f>
        <v>46229</v>
      </c>
      <c r="F2137">
        <f>IF(INDEX(Transactions!$J:$J,ROW()-8)="",0,INDEX(Transactions!$O:$O,ROW()-8))</f>
        <v>0</v>
      </c>
    </row>
    <row r="2138" spans="2:6" x14ac:dyDescent="0.15">
      <c r="B2138">
        <f ca="1">IF(INDEX(Transactions!$J:$J,ROW()-8)="",TODAY(),INDEX(Transactions!$G:$G,ROW()-8))</f>
        <v>46229</v>
      </c>
      <c r="F2138">
        <f>IF(INDEX(Transactions!$J:$J,ROW()-8)="",0,INDEX(Transactions!$O:$O,ROW()-8))</f>
        <v>0</v>
      </c>
    </row>
    <row r="2139" spans="2:6" x14ac:dyDescent="0.15">
      <c r="B2139">
        <f ca="1">IF(INDEX(Transactions!$J:$J,ROW()-8)="",TODAY(),INDEX(Transactions!$G:$G,ROW()-8))</f>
        <v>46229</v>
      </c>
      <c r="F2139">
        <f>IF(INDEX(Transactions!$J:$J,ROW()-8)="",0,INDEX(Transactions!$O:$O,ROW()-8))</f>
        <v>0</v>
      </c>
    </row>
    <row r="2140" spans="2:6" x14ac:dyDescent="0.15">
      <c r="B2140">
        <f ca="1">IF(INDEX(Transactions!$J:$J,ROW()-8)="",TODAY(),INDEX(Transactions!$G:$G,ROW()-8))</f>
        <v>46229</v>
      </c>
      <c r="F2140">
        <f>IF(INDEX(Transactions!$J:$J,ROW()-8)="",0,INDEX(Transactions!$O:$O,ROW()-8))</f>
        <v>0</v>
      </c>
    </row>
    <row r="2141" spans="2:6" x14ac:dyDescent="0.15">
      <c r="B2141">
        <f ca="1">IF(INDEX(Transactions!$J:$J,ROW()-8)="",TODAY(),INDEX(Transactions!$G:$G,ROW()-8))</f>
        <v>46229</v>
      </c>
      <c r="F2141">
        <f>IF(INDEX(Transactions!$J:$J,ROW()-8)="",0,INDEX(Transactions!$O:$O,ROW()-8))</f>
        <v>0</v>
      </c>
    </row>
    <row r="2142" spans="2:6" x14ac:dyDescent="0.15">
      <c r="B2142">
        <f ca="1">IF(INDEX(Transactions!$J:$J,ROW()-8)="",TODAY(),INDEX(Transactions!$G:$G,ROW()-8))</f>
        <v>46229</v>
      </c>
      <c r="F2142">
        <f>IF(INDEX(Transactions!$J:$J,ROW()-8)="",0,INDEX(Transactions!$O:$O,ROW()-8))</f>
        <v>0</v>
      </c>
    </row>
    <row r="2143" spans="2:6" x14ac:dyDescent="0.15">
      <c r="B2143">
        <f ca="1">IF(INDEX(Transactions!$J:$J,ROW()-8)="",TODAY(),INDEX(Transactions!$G:$G,ROW()-8))</f>
        <v>46229</v>
      </c>
      <c r="F2143">
        <f>IF(INDEX(Transactions!$J:$J,ROW()-8)="",0,INDEX(Transactions!$O:$O,ROW()-8))</f>
        <v>0</v>
      </c>
    </row>
    <row r="2144" spans="2:6" x14ac:dyDescent="0.15">
      <c r="B2144">
        <f ca="1">IF(INDEX(Transactions!$J:$J,ROW()-8)="",TODAY(),INDEX(Transactions!$G:$G,ROW()-8))</f>
        <v>46229</v>
      </c>
      <c r="F2144">
        <f>IF(INDEX(Transactions!$J:$J,ROW()-8)="",0,INDEX(Transactions!$O:$O,ROW()-8))</f>
        <v>0</v>
      </c>
    </row>
    <row r="2145" spans="2:6" x14ac:dyDescent="0.15">
      <c r="B2145">
        <f ca="1">IF(INDEX(Transactions!$J:$J,ROW()-8)="",TODAY(),INDEX(Transactions!$G:$G,ROW()-8))</f>
        <v>46229</v>
      </c>
      <c r="F2145">
        <f>IF(INDEX(Transactions!$J:$J,ROW()-8)="",0,INDEX(Transactions!$O:$O,ROW()-8))</f>
        <v>0</v>
      </c>
    </row>
    <row r="2146" spans="2:6" x14ac:dyDescent="0.15">
      <c r="B2146">
        <f ca="1">IF(INDEX(Transactions!$J:$J,ROW()-8)="",TODAY(),INDEX(Transactions!$G:$G,ROW()-8))</f>
        <v>46229</v>
      </c>
      <c r="F2146">
        <f>IF(INDEX(Transactions!$J:$J,ROW()-8)="",0,INDEX(Transactions!$O:$O,ROW()-8))</f>
        <v>0</v>
      </c>
    </row>
    <row r="2147" spans="2:6" x14ac:dyDescent="0.15">
      <c r="B2147">
        <f ca="1">IF(INDEX(Transactions!$J:$J,ROW()-8)="",TODAY(),INDEX(Transactions!$G:$G,ROW()-8))</f>
        <v>46229</v>
      </c>
      <c r="F2147">
        <f>IF(INDEX(Transactions!$J:$J,ROW()-8)="",0,INDEX(Transactions!$O:$O,ROW()-8))</f>
        <v>0</v>
      </c>
    </row>
    <row r="2148" spans="2:6" x14ac:dyDescent="0.15">
      <c r="B2148">
        <f ca="1">IF(INDEX(Transactions!$J:$J,ROW()-8)="",TODAY(),INDEX(Transactions!$G:$G,ROW()-8))</f>
        <v>46229</v>
      </c>
      <c r="F2148">
        <f>IF(INDEX(Transactions!$J:$J,ROW()-8)="",0,INDEX(Transactions!$O:$O,ROW()-8))</f>
        <v>0</v>
      </c>
    </row>
    <row r="2149" spans="2:6" x14ac:dyDescent="0.15">
      <c r="B2149">
        <f ca="1">IF(INDEX(Transactions!$J:$J,ROW()-8)="",TODAY(),INDEX(Transactions!$G:$G,ROW()-8))</f>
        <v>46229</v>
      </c>
      <c r="F2149">
        <f>IF(INDEX(Transactions!$J:$J,ROW()-8)="",0,INDEX(Transactions!$O:$O,ROW()-8))</f>
        <v>0</v>
      </c>
    </row>
    <row r="2150" spans="2:6" x14ac:dyDescent="0.15">
      <c r="B2150">
        <f ca="1">IF(INDEX(Transactions!$J:$J,ROW()-8)="",TODAY(),INDEX(Transactions!$G:$G,ROW()-8))</f>
        <v>46229</v>
      </c>
      <c r="F2150">
        <f>IF(INDEX(Transactions!$J:$J,ROW()-8)="",0,INDEX(Transactions!$O:$O,ROW()-8))</f>
        <v>0</v>
      </c>
    </row>
    <row r="2151" spans="2:6" x14ac:dyDescent="0.15">
      <c r="B2151">
        <f ca="1">IF(INDEX(Transactions!$J:$J,ROW()-8)="",TODAY(),INDEX(Transactions!$G:$G,ROW()-8))</f>
        <v>46229</v>
      </c>
      <c r="F2151">
        <f>IF(INDEX(Transactions!$J:$J,ROW()-8)="",0,INDEX(Transactions!$O:$O,ROW()-8))</f>
        <v>0</v>
      </c>
    </row>
    <row r="2152" spans="2:6" x14ac:dyDescent="0.15">
      <c r="B2152">
        <f ca="1">IF(INDEX(Transactions!$J:$J,ROW()-8)="",TODAY(),INDEX(Transactions!$G:$G,ROW()-8))</f>
        <v>46229</v>
      </c>
      <c r="F2152">
        <f>IF(INDEX(Transactions!$J:$J,ROW()-8)="",0,INDEX(Transactions!$O:$O,ROW()-8))</f>
        <v>0</v>
      </c>
    </row>
    <row r="2153" spans="2:6" x14ac:dyDescent="0.15">
      <c r="B2153">
        <f ca="1">IF(INDEX(Transactions!$J:$J,ROW()-8)="",TODAY(),INDEX(Transactions!$G:$G,ROW()-8))</f>
        <v>46229</v>
      </c>
      <c r="F2153">
        <f>IF(INDEX(Transactions!$J:$J,ROW()-8)="",0,INDEX(Transactions!$O:$O,ROW()-8))</f>
        <v>0</v>
      </c>
    </row>
    <row r="2154" spans="2:6" x14ac:dyDescent="0.15">
      <c r="B2154">
        <f ca="1">IF(INDEX(Transactions!$J:$J,ROW()-8)="",TODAY(),INDEX(Transactions!$G:$G,ROW()-8))</f>
        <v>46229</v>
      </c>
      <c r="F2154">
        <f>IF(INDEX(Transactions!$J:$J,ROW()-8)="",0,INDEX(Transactions!$O:$O,ROW()-8))</f>
        <v>0</v>
      </c>
    </row>
    <row r="2155" spans="2:6" x14ac:dyDescent="0.15">
      <c r="B2155">
        <f ca="1">IF(INDEX(Transactions!$J:$J,ROW()-8)="",TODAY(),INDEX(Transactions!$G:$G,ROW()-8))</f>
        <v>46229</v>
      </c>
      <c r="F2155">
        <f>IF(INDEX(Transactions!$J:$J,ROW()-8)="",0,INDEX(Transactions!$O:$O,ROW()-8))</f>
        <v>0</v>
      </c>
    </row>
    <row r="2156" spans="2:6" x14ac:dyDescent="0.15">
      <c r="B2156">
        <f ca="1">IF(INDEX(Transactions!$J:$J,ROW()-8)="",TODAY(),INDEX(Transactions!$G:$G,ROW()-8))</f>
        <v>46229</v>
      </c>
      <c r="F2156">
        <f>IF(INDEX(Transactions!$J:$J,ROW()-8)="",0,INDEX(Transactions!$O:$O,ROW()-8))</f>
        <v>0</v>
      </c>
    </row>
    <row r="2157" spans="2:6" x14ac:dyDescent="0.15">
      <c r="B2157">
        <f ca="1">IF(INDEX(Transactions!$J:$J,ROW()-8)="",TODAY(),INDEX(Transactions!$G:$G,ROW()-8))</f>
        <v>46229</v>
      </c>
      <c r="F2157">
        <f>IF(INDEX(Transactions!$J:$J,ROW()-8)="",0,INDEX(Transactions!$O:$O,ROW()-8))</f>
        <v>0</v>
      </c>
    </row>
    <row r="2158" spans="2:6" x14ac:dyDescent="0.15">
      <c r="B2158">
        <f ca="1">IF(INDEX(Transactions!$J:$J,ROW()-8)="",TODAY(),INDEX(Transactions!$G:$G,ROW()-8))</f>
        <v>46229</v>
      </c>
      <c r="F2158">
        <f>IF(INDEX(Transactions!$J:$J,ROW()-8)="",0,INDEX(Transactions!$O:$O,ROW()-8))</f>
        <v>0</v>
      </c>
    </row>
    <row r="2159" spans="2:6" x14ac:dyDescent="0.15">
      <c r="B2159">
        <f ca="1">IF(INDEX(Transactions!$J:$J,ROW()-8)="",TODAY(),INDEX(Transactions!$G:$G,ROW()-8))</f>
        <v>46229</v>
      </c>
      <c r="F2159">
        <f>IF(INDEX(Transactions!$J:$J,ROW()-8)="",0,INDEX(Transactions!$O:$O,ROW()-8))</f>
        <v>0</v>
      </c>
    </row>
    <row r="2160" spans="2:6" x14ac:dyDescent="0.15">
      <c r="B2160">
        <f ca="1">IF(INDEX(Transactions!$J:$J,ROW()-8)="",TODAY(),INDEX(Transactions!$G:$G,ROW()-8))</f>
        <v>46229</v>
      </c>
      <c r="F2160">
        <f>IF(INDEX(Transactions!$J:$J,ROW()-8)="",0,INDEX(Transactions!$O:$O,ROW()-8))</f>
        <v>0</v>
      </c>
    </row>
    <row r="2161" spans="2:6" x14ac:dyDescent="0.15">
      <c r="B2161">
        <f ca="1">IF(INDEX(Transactions!$J:$J,ROW()-8)="",TODAY(),INDEX(Transactions!$G:$G,ROW()-8))</f>
        <v>46229</v>
      </c>
      <c r="F2161">
        <f>IF(INDEX(Transactions!$J:$J,ROW()-8)="",0,INDEX(Transactions!$O:$O,ROW()-8))</f>
        <v>0</v>
      </c>
    </row>
    <row r="2162" spans="2:6" x14ac:dyDescent="0.15">
      <c r="B2162">
        <f ca="1">IF(INDEX(Transactions!$J:$J,ROW()-8)="",TODAY(),INDEX(Transactions!$G:$G,ROW()-8))</f>
        <v>46229</v>
      </c>
      <c r="F2162">
        <f>IF(INDEX(Transactions!$J:$J,ROW()-8)="",0,INDEX(Transactions!$O:$O,ROW()-8))</f>
        <v>0</v>
      </c>
    </row>
    <row r="2163" spans="2:6" x14ac:dyDescent="0.15">
      <c r="B2163">
        <f ca="1">IF(INDEX(Transactions!$J:$J,ROW()-8)="",TODAY(),INDEX(Transactions!$G:$G,ROW()-8))</f>
        <v>46229</v>
      </c>
      <c r="F2163">
        <f>IF(INDEX(Transactions!$J:$J,ROW()-8)="",0,INDEX(Transactions!$O:$O,ROW()-8))</f>
        <v>0</v>
      </c>
    </row>
    <row r="2164" spans="2:6" x14ac:dyDescent="0.15">
      <c r="B2164">
        <f ca="1">IF(INDEX(Transactions!$J:$J,ROW()-8)="",TODAY(),INDEX(Transactions!$G:$G,ROW()-8))</f>
        <v>46229</v>
      </c>
      <c r="F2164">
        <f>IF(INDEX(Transactions!$J:$J,ROW()-8)="",0,INDEX(Transactions!$O:$O,ROW()-8))</f>
        <v>0</v>
      </c>
    </row>
    <row r="2165" spans="2:6" x14ac:dyDescent="0.15">
      <c r="B2165">
        <f ca="1">IF(INDEX(Transactions!$J:$J,ROW()-8)="",TODAY(),INDEX(Transactions!$G:$G,ROW()-8))</f>
        <v>46229</v>
      </c>
      <c r="F2165">
        <f>IF(INDEX(Transactions!$J:$J,ROW()-8)="",0,INDEX(Transactions!$O:$O,ROW()-8))</f>
        <v>0</v>
      </c>
    </row>
    <row r="2166" spans="2:6" x14ac:dyDescent="0.15">
      <c r="B2166">
        <f ca="1">IF(INDEX(Transactions!$J:$J,ROW()-8)="",TODAY(),INDEX(Transactions!$G:$G,ROW()-8))</f>
        <v>46229</v>
      </c>
      <c r="F2166">
        <f>IF(INDEX(Transactions!$J:$J,ROW()-8)="",0,INDEX(Transactions!$O:$O,ROW()-8))</f>
        <v>0</v>
      </c>
    </row>
    <row r="2167" spans="2:6" x14ac:dyDescent="0.15">
      <c r="B2167">
        <f ca="1">IF(INDEX(Transactions!$J:$J,ROW()-8)="",TODAY(),INDEX(Transactions!$G:$G,ROW()-8))</f>
        <v>46229</v>
      </c>
      <c r="F2167">
        <f>IF(INDEX(Transactions!$J:$J,ROW()-8)="",0,INDEX(Transactions!$O:$O,ROW()-8))</f>
        <v>0</v>
      </c>
    </row>
    <row r="2168" spans="2:6" x14ac:dyDescent="0.15">
      <c r="B2168">
        <f ca="1">IF(INDEX(Transactions!$J:$J,ROW()-8)="",TODAY(),INDEX(Transactions!$G:$G,ROW()-8))</f>
        <v>46229</v>
      </c>
      <c r="F2168">
        <f>IF(INDEX(Transactions!$J:$J,ROW()-8)="",0,INDEX(Transactions!$O:$O,ROW()-8))</f>
        <v>0</v>
      </c>
    </row>
    <row r="2169" spans="2:6" x14ac:dyDescent="0.15">
      <c r="B2169">
        <f ca="1">IF(INDEX(Transactions!$J:$J,ROW()-8)="",TODAY(),INDEX(Transactions!$G:$G,ROW()-8))</f>
        <v>46229</v>
      </c>
      <c r="F2169">
        <f>IF(INDEX(Transactions!$J:$J,ROW()-8)="",0,INDEX(Transactions!$O:$O,ROW()-8))</f>
        <v>0</v>
      </c>
    </row>
    <row r="2170" spans="2:6" x14ac:dyDescent="0.15">
      <c r="B2170">
        <f ca="1">IF(INDEX(Transactions!$J:$J,ROW()-8)="",TODAY(),INDEX(Transactions!$G:$G,ROW()-8))</f>
        <v>46229</v>
      </c>
      <c r="F2170">
        <f>IF(INDEX(Transactions!$J:$J,ROW()-8)="",0,INDEX(Transactions!$O:$O,ROW()-8))</f>
        <v>0</v>
      </c>
    </row>
    <row r="2171" spans="2:6" x14ac:dyDescent="0.15">
      <c r="B2171">
        <f ca="1">IF(INDEX(Transactions!$J:$J,ROW()-8)="",TODAY(),INDEX(Transactions!$G:$G,ROW()-8))</f>
        <v>46229</v>
      </c>
      <c r="F2171">
        <f>IF(INDEX(Transactions!$J:$J,ROW()-8)="",0,INDEX(Transactions!$O:$O,ROW()-8))</f>
        <v>0</v>
      </c>
    </row>
    <row r="2172" spans="2:6" x14ac:dyDescent="0.15">
      <c r="B2172">
        <f ca="1">IF(INDEX(Transactions!$J:$J,ROW()-8)="",TODAY(),INDEX(Transactions!$G:$G,ROW()-8))</f>
        <v>46229</v>
      </c>
      <c r="F2172">
        <f>IF(INDEX(Transactions!$J:$J,ROW()-8)="",0,INDEX(Transactions!$O:$O,ROW()-8))</f>
        <v>0</v>
      </c>
    </row>
    <row r="2173" spans="2:6" x14ac:dyDescent="0.15">
      <c r="B2173">
        <f ca="1">IF(INDEX(Transactions!$J:$J,ROW()-8)="",TODAY(),INDEX(Transactions!$G:$G,ROW()-8))</f>
        <v>46229</v>
      </c>
      <c r="F2173">
        <f>IF(INDEX(Transactions!$J:$J,ROW()-8)="",0,INDEX(Transactions!$O:$O,ROW()-8))</f>
        <v>0</v>
      </c>
    </row>
    <row r="2174" spans="2:6" x14ac:dyDescent="0.15">
      <c r="B2174">
        <f ca="1">IF(INDEX(Transactions!$J:$J,ROW()-8)="",TODAY(),INDEX(Transactions!$G:$G,ROW()-8))</f>
        <v>46229</v>
      </c>
      <c r="F2174">
        <f>IF(INDEX(Transactions!$J:$J,ROW()-8)="",0,INDEX(Transactions!$O:$O,ROW()-8))</f>
        <v>0</v>
      </c>
    </row>
    <row r="2175" spans="2:6" x14ac:dyDescent="0.15">
      <c r="B2175">
        <f ca="1">IF(INDEX(Transactions!$J:$J,ROW()-8)="",TODAY(),INDEX(Transactions!$G:$G,ROW()-8))</f>
        <v>46229</v>
      </c>
      <c r="F2175">
        <f>IF(INDEX(Transactions!$J:$J,ROW()-8)="",0,INDEX(Transactions!$O:$O,ROW()-8))</f>
        <v>0</v>
      </c>
    </row>
    <row r="2176" spans="2:6" x14ac:dyDescent="0.15">
      <c r="B2176">
        <f ca="1">IF(INDEX(Transactions!$J:$J,ROW()-8)="",TODAY(),INDEX(Transactions!$G:$G,ROW()-8))</f>
        <v>46229</v>
      </c>
      <c r="F2176">
        <f>IF(INDEX(Transactions!$J:$J,ROW()-8)="",0,INDEX(Transactions!$O:$O,ROW()-8))</f>
        <v>0</v>
      </c>
    </row>
    <row r="2177" spans="2:6" x14ac:dyDescent="0.15">
      <c r="B2177">
        <f ca="1">IF(INDEX(Transactions!$J:$J,ROW()-8)="",TODAY(),INDEX(Transactions!$G:$G,ROW()-8))</f>
        <v>46229</v>
      </c>
      <c r="F2177">
        <f>IF(INDEX(Transactions!$J:$J,ROW()-8)="",0,INDEX(Transactions!$O:$O,ROW()-8))</f>
        <v>0</v>
      </c>
    </row>
    <row r="2178" spans="2:6" x14ac:dyDescent="0.15">
      <c r="B2178">
        <f ca="1">IF(INDEX(Transactions!$J:$J,ROW()-8)="",TODAY(),INDEX(Transactions!$G:$G,ROW()-8))</f>
        <v>46229</v>
      </c>
      <c r="F2178">
        <f>IF(INDEX(Transactions!$J:$J,ROW()-8)="",0,INDEX(Transactions!$O:$O,ROW()-8))</f>
        <v>0</v>
      </c>
    </row>
    <row r="2179" spans="2:6" x14ac:dyDescent="0.15">
      <c r="B2179">
        <f ca="1">IF(INDEX(Transactions!$J:$J,ROW()-8)="",TODAY(),INDEX(Transactions!$G:$G,ROW()-8))</f>
        <v>46229</v>
      </c>
      <c r="F2179">
        <f>IF(INDEX(Transactions!$J:$J,ROW()-8)="",0,INDEX(Transactions!$O:$O,ROW()-8))</f>
        <v>0</v>
      </c>
    </row>
    <row r="2180" spans="2:6" x14ac:dyDescent="0.15">
      <c r="B2180">
        <f ca="1">IF(INDEX(Transactions!$J:$J,ROW()-8)="",TODAY(),INDEX(Transactions!$G:$G,ROW()-8))</f>
        <v>46229</v>
      </c>
      <c r="F2180">
        <f>IF(INDEX(Transactions!$J:$J,ROW()-8)="",0,INDEX(Transactions!$O:$O,ROW()-8))</f>
        <v>0</v>
      </c>
    </row>
    <row r="2181" spans="2:6" x14ac:dyDescent="0.15">
      <c r="B2181">
        <f ca="1">IF(INDEX(Transactions!$J:$J,ROW()-8)="",TODAY(),INDEX(Transactions!$G:$G,ROW()-8))</f>
        <v>46229</v>
      </c>
      <c r="F2181">
        <f>IF(INDEX(Transactions!$J:$J,ROW()-8)="",0,INDEX(Transactions!$O:$O,ROW()-8))</f>
        <v>0</v>
      </c>
    </row>
    <row r="2182" spans="2:6" x14ac:dyDescent="0.15">
      <c r="B2182">
        <f ca="1">IF(INDEX(Transactions!$J:$J,ROW()-8)="",TODAY(),INDEX(Transactions!$G:$G,ROW()-8))</f>
        <v>46229</v>
      </c>
      <c r="F2182">
        <f>IF(INDEX(Transactions!$J:$J,ROW()-8)="",0,INDEX(Transactions!$O:$O,ROW()-8))</f>
        <v>0</v>
      </c>
    </row>
    <row r="2183" spans="2:6" x14ac:dyDescent="0.15">
      <c r="B2183">
        <f ca="1">IF(INDEX(Transactions!$J:$J,ROW()-8)="",TODAY(),INDEX(Transactions!$G:$G,ROW()-8))</f>
        <v>46229</v>
      </c>
      <c r="F2183">
        <f>IF(INDEX(Transactions!$J:$J,ROW()-8)="",0,INDEX(Transactions!$O:$O,ROW()-8))</f>
        <v>0</v>
      </c>
    </row>
    <row r="2184" spans="2:6" x14ac:dyDescent="0.15">
      <c r="B2184">
        <f ca="1">IF(INDEX(Transactions!$J:$J,ROW()-8)="",TODAY(),INDEX(Transactions!$G:$G,ROW()-8))</f>
        <v>46229</v>
      </c>
      <c r="F2184">
        <f>IF(INDEX(Transactions!$J:$J,ROW()-8)="",0,INDEX(Transactions!$O:$O,ROW()-8))</f>
        <v>0</v>
      </c>
    </row>
    <row r="2185" spans="2:6" x14ac:dyDescent="0.15">
      <c r="B2185">
        <f ca="1">IF(INDEX(Transactions!$J:$J,ROW()-8)="",TODAY(),INDEX(Transactions!$G:$G,ROW()-8))</f>
        <v>46229</v>
      </c>
      <c r="F2185">
        <f>IF(INDEX(Transactions!$J:$J,ROW()-8)="",0,INDEX(Transactions!$O:$O,ROW()-8))</f>
        <v>0</v>
      </c>
    </row>
    <row r="2186" spans="2:6" x14ac:dyDescent="0.15">
      <c r="B2186">
        <f ca="1">IF(INDEX(Transactions!$J:$J,ROW()-8)="",TODAY(),INDEX(Transactions!$G:$G,ROW()-8))</f>
        <v>46229</v>
      </c>
      <c r="F2186">
        <f>IF(INDEX(Transactions!$J:$J,ROW()-8)="",0,INDEX(Transactions!$O:$O,ROW()-8))</f>
        <v>0</v>
      </c>
    </row>
    <row r="2187" spans="2:6" x14ac:dyDescent="0.15">
      <c r="B2187">
        <f ca="1">IF(INDEX(Transactions!$J:$J,ROW()-8)="",TODAY(),INDEX(Transactions!$G:$G,ROW()-8))</f>
        <v>46229</v>
      </c>
      <c r="F2187">
        <f>IF(INDEX(Transactions!$J:$J,ROW()-8)="",0,INDEX(Transactions!$O:$O,ROW()-8))</f>
        <v>0</v>
      </c>
    </row>
    <row r="2188" spans="2:6" x14ac:dyDescent="0.15">
      <c r="B2188">
        <f ca="1">IF(INDEX(Transactions!$J:$J,ROW()-8)="",TODAY(),INDEX(Transactions!$G:$G,ROW()-8))</f>
        <v>46229</v>
      </c>
      <c r="F2188">
        <f>IF(INDEX(Transactions!$J:$J,ROW()-8)="",0,INDEX(Transactions!$O:$O,ROW()-8))</f>
        <v>0</v>
      </c>
    </row>
    <row r="2189" spans="2:6" x14ac:dyDescent="0.15">
      <c r="B2189">
        <f ca="1">IF(INDEX(Transactions!$J:$J,ROW()-8)="",TODAY(),INDEX(Transactions!$G:$G,ROW()-8))</f>
        <v>46229</v>
      </c>
      <c r="F2189">
        <f>IF(INDEX(Transactions!$J:$J,ROW()-8)="",0,INDEX(Transactions!$O:$O,ROW()-8))</f>
        <v>0</v>
      </c>
    </row>
    <row r="2190" spans="2:6" x14ac:dyDescent="0.15">
      <c r="B2190">
        <f ca="1">IF(INDEX(Transactions!$J:$J,ROW()-8)="",TODAY(),INDEX(Transactions!$G:$G,ROW()-8))</f>
        <v>46229</v>
      </c>
      <c r="F2190">
        <f>IF(INDEX(Transactions!$J:$J,ROW()-8)="",0,INDEX(Transactions!$O:$O,ROW()-8))</f>
        <v>0</v>
      </c>
    </row>
    <row r="2191" spans="2:6" x14ac:dyDescent="0.15">
      <c r="B2191">
        <f ca="1">IF(INDEX(Transactions!$J:$J,ROW()-8)="",TODAY(),INDEX(Transactions!$G:$G,ROW()-8))</f>
        <v>46229</v>
      </c>
      <c r="F2191">
        <f>IF(INDEX(Transactions!$J:$J,ROW()-8)="",0,INDEX(Transactions!$O:$O,ROW()-8))</f>
        <v>0</v>
      </c>
    </row>
    <row r="2192" spans="2:6" x14ac:dyDescent="0.15">
      <c r="B2192">
        <f ca="1">IF(INDEX(Transactions!$J:$J,ROW()-8)="",TODAY(),INDEX(Transactions!$G:$G,ROW()-8))</f>
        <v>46229</v>
      </c>
      <c r="F2192">
        <f>IF(INDEX(Transactions!$J:$J,ROW()-8)="",0,INDEX(Transactions!$O:$O,ROW()-8))</f>
        <v>0</v>
      </c>
    </row>
    <row r="2193" spans="2:6" x14ac:dyDescent="0.15">
      <c r="B2193">
        <f ca="1">IF(INDEX(Transactions!$J:$J,ROW()-8)="",TODAY(),INDEX(Transactions!$G:$G,ROW()-8))</f>
        <v>46229</v>
      </c>
      <c r="F2193">
        <f>IF(INDEX(Transactions!$J:$J,ROW()-8)="",0,INDEX(Transactions!$O:$O,ROW()-8))</f>
        <v>0</v>
      </c>
    </row>
    <row r="2194" spans="2:6" x14ac:dyDescent="0.15">
      <c r="B2194">
        <f ca="1">IF(INDEX(Transactions!$J:$J,ROW()-8)="",TODAY(),INDEX(Transactions!$G:$G,ROW()-8))</f>
        <v>46229</v>
      </c>
      <c r="F2194">
        <f>IF(INDEX(Transactions!$J:$J,ROW()-8)="",0,INDEX(Transactions!$O:$O,ROW()-8))</f>
        <v>0</v>
      </c>
    </row>
    <row r="2195" spans="2:6" x14ac:dyDescent="0.15">
      <c r="B2195">
        <f ca="1">IF(INDEX(Transactions!$J:$J,ROW()-8)="",TODAY(),INDEX(Transactions!$G:$G,ROW()-8))</f>
        <v>46229</v>
      </c>
      <c r="F2195">
        <f>IF(INDEX(Transactions!$J:$J,ROW()-8)="",0,INDEX(Transactions!$O:$O,ROW()-8))</f>
        <v>0</v>
      </c>
    </row>
    <row r="2196" spans="2:6" x14ac:dyDescent="0.15">
      <c r="B2196">
        <f ca="1">IF(INDEX(Transactions!$J:$J,ROW()-8)="",TODAY(),INDEX(Transactions!$G:$G,ROW()-8))</f>
        <v>46229</v>
      </c>
      <c r="F2196">
        <f>IF(INDEX(Transactions!$J:$J,ROW()-8)="",0,INDEX(Transactions!$O:$O,ROW()-8))</f>
        <v>0</v>
      </c>
    </row>
    <row r="2197" spans="2:6" x14ac:dyDescent="0.15">
      <c r="B2197">
        <f ca="1">IF(INDEX(Transactions!$J:$J,ROW()-8)="",TODAY(),INDEX(Transactions!$G:$G,ROW()-8))</f>
        <v>46229</v>
      </c>
      <c r="F2197">
        <f>IF(INDEX(Transactions!$J:$J,ROW()-8)="",0,INDEX(Transactions!$O:$O,ROW()-8))</f>
        <v>0</v>
      </c>
    </row>
    <row r="2198" spans="2:6" x14ac:dyDescent="0.15">
      <c r="B2198">
        <f ca="1">IF(INDEX(Transactions!$J:$J,ROW()-8)="",TODAY(),INDEX(Transactions!$G:$G,ROW()-8))</f>
        <v>46229</v>
      </c>
      <c r="F2198">
        <f>IF(INDEX(Transactions!$J:$J,ROW()-8)="",0,INDEX(Transactions!$O:$O,ROW()-8))</f>
        <v>0</v>
      </c>
    </row>
    <row r="2199" spans="2:6" x14ac:dyDescent="0.15">
      <c r="B2199">
        <f ca="1">IF(INDEX(Transactions!$J:$J,ROW()-8)="",TODAY(),INDEX(Transactions!$G:$G,ROW()-8))</f>
        <v>46229</v>
      </c>
      <c r="F2199">
        <f>IF(INDEX(Transactions!$J:$J,ROW()-8)="",0,INDEX(Transactions!$O:$O,ROW()-8))</f>
        <v>0</v>
      </c>
    </row>
    <row r="2200" spans="2:6" x14ac:dyDescent="0.15">
      <c r="B2200">
        <f ca="1">IF(INDEX(Transactions!$J:$J,ROW()-8)="",TODAY(),INDEX(Transactions!$G:$G,ROW()-8))</f>
        <v>46229</v>
      </c>
      <c r="F2200">
        <f>IF(INDEX(Transactions!$J:$J,ROW()-8)="",0,INDEX(Transactions!$O:$O,ROW()-8))</f>
        <v>0</v>
      </c>
    </row>
    <row r="2201" spans="2:6" x14ac:dyDescent="0.15">
      <c r="B2201">
        <f ca="1">IF(INDEX(Transactions!$J:$J,ROW()-8)="",TODAY(),INDEX(Transactions!$G:$G,ROW()-8))</f>
        <v>46229</v>
      </c>
      <c r="F2201">
        <f>IF(INDEX(Transactions!$J:$J,ROW()-8)="",0,INDEX(Transactions!$O:$O,ROW()-8))</f>
        <v>0</v>
      </c>
    </row>
    <row r="2202" spans="2:6" x14ac:dyDescent="0.15">
      <c r="B2202">
        <f ca="1">IF(INDEX(Transactions!$J:$J,ROW()-8)="",TODAY(),INDEX(Transactions!$G:$G,ROW()-8))</f>
        <v>46229</v>
      </c>
      <c r="F2202">
        <f>IF(INDEX(Transactions!$J:$J,ROW()-8)="",0,INDEX(Transactions!$O:$O,ROW()-8))</f>
        <v>0</v>
      </c>
    </row>
    <row r="2203" spans="2:6" x14ac:dyDescent="0.15">
      <c r="B2203">
        <f ca="1">IF(INDEX(Transactions!$J:$J,ROW()-8)="",TODAY(),INDEX(Transactions!$G:$G,ROW()-8))</f>
        <v>46229</v>
      </c>
      <c r="F2203">
        <f>IF(INDEX(Transactions!$J:$J,ROW()-8)="",0,INDEX(Transactions!$O:$O,ROW()-8))</f>
        <v>0</v>
      </c>
    </row>
    <row r="2204" spans="2:6" x14ac:dyDescent="0.15">
      <c r="B2204">
        <f ca="1">IF(INDEX(Transactions!$J:$J,ROW()-8)="",TODAY(),INDEX(Transactions!$G:$G,ROW()-8))</f>
        <v>46229</v>
      </c>
      <c r="F2204">
        <f>IF(INDEX(Transactions!$J:$J,ROW()-8)="",0,INDEX(Transactions!$O:$O,ROW()-8))</f>
        <v>0</v>
      </c>
    </row>
    <row r="2205" spans="2:6" x14ac:dyDescent="0.15">
      <c r="B2205">
        <f ca="1">IF(INDEX(Transactions!$J:$J,ROW()-8)="",TODAY(),INDEX(Transactions!$G:$G,ROW()-8))</f>
        <v>46229</v>
      </c>
      <c r="F2205">
        <f>IF(INDEX(Transactions!$J:$J,ROW()-8)="",0,INDEX(Transactions!$O:$O,ROW()-8))</f>
        <v>0</v>
      </c>
    </row>
    <row r="2206" spans="2:6" x14ac:dyDescent="0.15">
      <c r="B2206">
        <f ca="1">IF(INDEX(Transactions!$J:$J,ROW()-8)="",TODAY(),INDEX(Transactions!$G:$G,ROW()-8))</f>
        <v>46229</v>
      </c>
      <c r="F2206">
        <f>IF(INDEX(Transactions!$J:$J,ROW()-8)="",0,INDEX(Transactions!$O:$O,ROW()-8))</f>
        <v>0</v>
      </c>
    </row>
    <row r="2207" spans="2:6" x14ac:dyDescent="0.15">
      <c r="B2207">
        <f ca="1">IF(INDEX(Transactions!$J:$J,ROW()-8)="",TODAY(),INDEX(Transactions!$G:$G,ROW()-8))</f>
        <v>46229</v>
      </c>
      <c r="F2207">
        <f>IF(INDEX(Transactions!$J:$J,ROW()-8)="",0,INDEX(Transactions!$O:$O,ROW()-8))</f>
        <v>0</v>
      </c>
    </row>
    <row r="2208" spans="2:6" x14ac:dyDescent="0.15">
      <c r="B2208">
        <f ca="1">IF(INDEX(Transactions!$J:$J,ROW()-8)="",TODAY(),INDEX(Transactions!$G:$G,ROW()-8))</f>
        <v>46229</v>
      </c>
      <c r="F2208">
        <f>IF(INDEX(Transactions!$J:$J,ROW()-8)="",0,INDEX(Transactions!$O:$O,ROW()-8))</f>
        <v>0</v>
      </c>
    </row>
    <row r="2209" spans="2:6" x14ac:dyDescent="0.15">
      <c r="B2209">
        <f ca="1">IF(INDEX(Transactions!$J:$J,ROW()-8)="",TODAY(),INDEX(Transactions!$G:$G,ROW()-8))</f>
        <v>46229</v>
      </c>
      <c r="F2209">
        <f>IF(INDEX(Transactions!$J:$J,ROW()-8)="",0,INDEX(Transactions!$O:$O,ROW()-8))</f>
        <v>0</v>
      </c>
    </row>
    <row r="2210" spans="2:6" x14ac:dyDescent="0.15">
      <c r="B2210">
        <f ca="1">IF(INDEX(Transactions!$J:$J,ROW()-8)="",TODAY(),INDEX(Transactions!$G:$G,ROW()-8))</f>
        <v>46229</v>
      </c>
      <c r="F2210">
        <f>IF(INDEX(Transactions!$J:$J,ROW()-8)="",0,INDEX(Transactions!$O:$O,ROW()-8))</f>
        <v>0</v>
      </c>
    </row>
    <row r="2211" spans="2:6" x14ac:dyDescent="0.15">
      <c r="B2211">
        <f ca="1">IF(INDEX(Transactions!$J:$J,ROW()-8)="",TODAY(),INDEX(Transactions!$G:$G,ROW()-8))</f>
        <v>46229</v>
      </c>
      <c r="F2211">
        <f>IF(INDEX(Transactions!$J:$J,ROW()-8)="",0,INDEX(Transactions!$O:$O,ROW()-8))</f>
        <v>0</v>
      </c>
    </row>
    <row r="2212" spans="2:6" x14ac:dyDescent="0.15">
      <c r="B2212">
        <f ca="1">IF(INDEX(Transactions!$J:$J,ROW()-8)="",TODAY(),INDEX(Transactions!$G:$G,ROW()-8))</f>
        <v>46229</v>
      </c>
      <c r="F2212">
        <f>IF(INDEX(Transactions!$J:$J,ROW()-8)="",0,INDEX(Transactions!$O:$O,ROW()-8))</f>
        <v>0</v>
      </c>
    </row>
    <row r="2213" spans="2:6" x14ac:dyDescent="0.15">
      <c r="B2213">
        <f ca="1">IF(INDEX(Transactions!$J:$J,ROW()-8)="",TODAY(),INDEX(Transactions!$G:$G,ROW()-8))</f>
        <v>46229</v>
      </c>
      <c r="F2213">
        <f>IF(INDEX(Transactions!$J:$J,ROW()-8)="",0,INDEX(Transactions!$O:$O,ROW()-8))</f>
        <v>0</v>
      </c>
    </row>
    <row r="2214" spans="2:6" x14ac:dyDescent="0.15">
      <c r="B2214">
        <f ca="1">IF(INDEX(Transactions!$J:$J,ROW()-8)="",TODAY(),INDEX(Transactions!$G:$G,ROW()-8))</f>
        <v>46229</v>
      </c>
      <c r="F2214">
        <f>IF(INDEX(Transactions!$J:$J,ROW()-8)="",0,INDEX(Transactions!$O:$O,ROW()-8))</f>
        <v>0</v>
      </c>
    </row>
    <row r="2215" spans="2:6" x14ac:dyDescent="0.15">
      <c r="B2215">
        <f ca="1">IF(INDEX(Transactions!$J:$J,ROW()-8)="",TODAY(),INDEX(Transactions!$G:$G,ROW()-8))</f>
        <v>46229</v>
      </c>
      <c r="F2215">
        <f>IF(INDEX(Transactions!$J:$J,ROW()-8)="",0,INDEX(Transactions!$O:$O,ROW()-8))</f>
        <v>0</v>
      </c>
    </row>
    <row r="2216" spans="2:6" x14ac:dyDescent="0.15">
      <c r="B2216">
        <f ca="1">IF(INDEX(Transactions!$J:$J,ROW()-8)="",TODAY(),INDEX(Transactions!$G:$G,ROW()-8))</f>
        <v>46229</v>
      </c>
      <c r="F2216">
        <f>IF(INDEX(Transactions!$J:$J,ROW()-8)="",0,INDEX(Transactions!$O:$O,ROW()-8))</f>
        <v>0</v>
      </c>
    </row>
    <row r="2217" spans="2:6" x14ac:dyDescent="0.15">
      <c r="B2217">
        <f ca="1">IF(INDEX(Transactions!$J:$J,ROW()-8)="",TODAY(),INDEX(Transactions!$G:$G,ROW()-8))</f>
        <v>46229</v>
      </c>
      <c r="F2217">
        <f>IF(INDEX(Transactions!$J:$J,ROW()-8)="",0,INDEX(Transactions!$O:$O,ROW()-8))</f>
        <v>0</v>
      </c>
    </row>
    <row r="2218" spans="2:6" x14ac:dyDescent="0.15">
      <c r="B2218">
        <f ca="1">IF(INDEX(Transactions!$J:$J,ROW()-8)="",TODAY(),INDEX(Transactions!$G:$G,ROW()-8))</f>
        <v>46229</v>
      </c>
      <c r="F2218">
        <f>IF(INDEX(Transactions!$J:$J,ROW()-8)="",0,INDEX(Transactions!$O:$O,ROW()-8))</f>
        <v>0</v>
      </c>
    </row>
    <row r="2219" spans="2:6" x14ac:dyDescent="0.15">
      <c r="B2219">
        <f ca="1">IF(INDEX(Transactions!$J:$J,ROW()-8)="",TODAY(),INDEX(Transactions!$G:$G,ROW()-8))</f>
        <v>46229</v>
      </c>
      <c r="F2219">
        <f>IF(INDEX(Transactions!$J:$J,ROW()-8)="",0,INDEX(Transactions!$O:$O,ROW()-8))</f>
        <v>0</v>
      </c>
    </row>
    <row r="2220" spans="2:6" x14ac:dyDescent="0.15">
      <c r="B2220">
        <f ca="1">IF(INDEX(Transactions!$J:$J,ROW()-8)="",TODAY(),INDEX(Transactions!$G:$G,ROW()-8))</f>
        <v>46229</v>
      </c>
      <c r="F2220">
        <f>IF(INDEX(Transactions!$J:$J,ROW()-8)="",0,INDEX(Transactions!$O:$O,ROW()-8))</f>
        <v>0</v>
      </c>
    </row>
    <row r="2221" spans="2:6" x14ac:dyDescent="0.15">
      <c r="B2221">
        <f ca="1">IF(INDEX(Transactions!$J:$J,ROW()-8)="",TODAY(),INDEX(Transactions!$G:$G,ROW()-8))</f>
        <v>46229</v>
      </c>
      <c r="F2221">
        <f>IF(INDEX(Transactions!$J:$J,ROW()-8)="",0,INDEX(Transactions!$O:$O,ROW()-8))</f>
        <v>0</v>
      </c>
    </row>
    <row r="2222" spans="2:6" x14ac:dyDescent="0.15">
      <c r="B2222">
        <f ca="1">IF(INDEX(Transactions!$J:$J,ROW()-8)="",TODAY(),INDEX(Transactions!$G:$G,ROW()-8))</f>
        <v>46229</v>
      </c>
      <c r="F2222">
        <f>IF(INDEX(Transactions!$J:$J,ROW()-8)="",0,INDEX(Transactions!$O:$O,ROW()-8))</f>
        <v>0</v>
      </c>
    </row>
    <row r="2223" spans="2:6" x14ac:dyDescent="0.15">
      <c r="B2223">
        <f ca="1">IF(INDEX(Transactions!$J:$J,ROW()-8)="",TODAY(),INDEX(Transactions!$G:$G,ROW()-8))</f>
        <v>46229</v>
      </c>
      <c r="F2223">
        <f>IF(INDEX(Transactions!$J:$J,ROW()-8)="",0,INDEX(Transactions!$O:$O,ROW()-8))</f>
        <v>0</v>
      </c>
    </row>
    <row r="2224" spans="2:6" x14ac:dyDescent="0.15">
      <c r="B2224">
        <f ca="1">IF(INDEX(Transactions!$J:$J,ROW()-8)="",TODAY(),INDEX(Transactions!$G:$G,ROW()-8))</f>
        <v>46229</v>
      </c>
      <c r="F2224">
        <f>IF(INDEX(Transactions!$J:$J,ROW()-8)="",0,INDEX(Transactions!$O:$O,ROW()-8))</f>
        <v>0</v>
      </c>
    </row>
    <row r="2225" spans="2:6" x14ac:dyDescent="0.15">
      <c r="B2225">
        <f ca="1">IF(INDEX(Transactions!$J:$J,ROW()-8)="",TODAY(),INDEX(Transactions!$G:$G,ROW()-8))</f>
        <v>46229</v>
      </c>
      <c r="F2225">
        <f>IF(INDEX(Transactions!$J:$J,ROW()-8)="",0,INDEX(Transactions!$O:$O,ROW()-8))</f>
        <v>0</v>
      </c>
    </row>
    <row r="2226" spans="2:6" x14ac:dyDescent="0.15">
      <c r="B2226">
        <f ca="1">IF(INDEX(Transactions!$J:$J,ROW()-8)="",TODAY(),INDEX(Transactions!$G:$G,ROW()-8))</f>
        <v>46229</v>
      </c>
      <c r="F2226">
        <f>IF(INDEX(Transactions!$J:$J,ROW()-8)="",0,INDEX(Transactions!$O:$O,ROW()-8))</f>
        <v>0</v>
      </c>
    </row>
    <row r="2227" spans="2:6" x14ac:dyDescent="0.15">
      <c r="B2227">
        <f ca="1">IF(INDEX(Transactions!$J:$J,ROW()-8)="",TODAY(),INDEX(Transactions!$G:$G,ROW()-8))</f>
        <v>46229</v>
      </c>
      <c r="F2227">
        <f>IF(INDEX(Transactions!$J:$J,ROW()-8)="",0,INDEX(Transactions!$O:$O,ROW()-8))</f>
        <v>0</v>
      </c>
    </row>
    <row r="2228" spans="2:6" x14ac:dyDescent="0.15">
      <c r="B2228">
        <f ca="1">IF(INDEX(Transactions!$J:$J,ROW()-8)="",TODAY(),INDEX(Transactions!$G:$G,ROW()-8))</f>
        <v>46229</v>
      </c>
      <c r="F2228">
        <f>IF(INDEX(Transactions!$J:$J,ROW()-8)="",0,INDEX(Transactions!$O:$O,ROW()-8))</f>
        <v>0</v>
      </c>
    </row>
    <row r="2229" spans="2:6" x14ac:dyDescent="0.15">
      <c r="B2229">
        <f ca="1">IF(INDEX(Transactions!$J:$J,ROW()-8)="",TODAY(),INDEX(Transactions!$G:$G,ROW()-8))</f>
        <v>46229</v>
      </c>
      <c r="F2229">
        <f>IF(INDEX(Transactions!$J:$J,ROW()-8)="",0,INDEX(Transactions!$O:$O,ROW()-8))</f>
        <v>0</v>
      </c>
    </row>
    <row r="2230" spans="2:6" x14ac:dyDescent="0.15">
      <c r="B2230">
        <f ca="1">IF(INDEX(Transactions!$J:$J,ROW()-8)="",TODAY(),INDEX(Transactions!$G:$G,ROW()-8))</f>
        <v>46229</v>
      </c>
      <c r="F2230">
        <f>IF(INDEX(Transactions!$J:$J,ROW()-8)="",0,INDEX(Transactions!$O:$O,ROW()-8))</f>
        <v>0</v>
      </c>
    </row>
    <row r="2231" spans="2:6" x14ac:dyDescent="0.15">
      <c r="B2231">
        <f ca="1">IF(INDEX(Transactions!$J:$J,ROW()-8)="",TODAY(),INDEX(Transactions!$G:$G,ROW()-8))</f>
        <v>46229</v>
      </c>
      <c r="F2231">
        <f>IF(INDEX(Transactions!$J:$J,ROW()-8)="",0,INDEX(Transactions!$O:$O,ROW()-8))</f>
        <v>0</v>
      </c>
    </row>
    <row r="2232" spans="2:6" x14ac:dyDescent="0.15">
      <c r="B2232">
        <f ca="1">IF(INDEX(Transactions!$J:$J,ROW()-8)="",TODAY(),INDEX(Transactions!$G:$G,ROW()-8))</f>
        <v>46229</v>
      </c>
      <c r="F2232">
        <f>IF(INDEX(Transactions!$J:$J,ROW()-8)="",0,INDEX(Transactions!$O:$O,ROW()-8))</f>
        <v>0</v>
      </c>
    </row>
    <row r="2233" spans="2:6" x14ac:dyDescent="0.15">
      <c r="B2233">
        <f ca="1">IF(INDEX(Transactions!$J:$J,ROW()-8)="",TODAY(),INDEX(Transactions!$G:$G,ROW()-8))</f>
        <v>46229</v>
      </c>
      <c r="F2233">
        <f>IF(INDEX(Transactions!$J:$J,ROW()-8)="",0,INDEX(Transactions!$O:$O,ROW()-8))</f>
        <v>0</v>
      </c>
    </row>
    <row r="2234" spans="2:6" x14ac:dyDescent="0.15">
      <c r="B2234">
        <f ca="1">IF(INDEX(Transactions!$J:$J,ROW()-8)="",TODAY(),INDEX(Transactions!$G:$G,ROW()-8))</f>
        <v>46229</v>
      </c>
      <c r="F2234">
        <f>IF(INDEX(Transactions!$J:$J,ROW()-8)="",0,INDEX(Transactions!$O:$O,ROW()-8))</f>
        <v>0</v>
      </c>
    </row>
    <row r="2235" spans="2:6" x14ac:dyDescent="0.15">
      <c r="B2235">
        <f ca="1">IF(INDEX(Transactions!$J:$J,ROW()-8)="",TODAY(),INDEX(Transactions!$G:$G,ROW()-8))</f>
        <v>46229</v>
      </c>
      <c r="F2235">
        <f>IF(INDEX(Transactions!$J:$J,ROW()-8)="",0,INDEX(Transactions!$O:$O,ROW()-8))</f>
        <v>0</v>
      </c>
    </row>
    <row r="2236" spans="2:6" x14ac:dyDescent="0.15">
      <c r="B2236">
        <f ca="1">IF(INDEX(Transactions!$J:$J,ROW()-8)="",TODAY(),INDEX(Transactions!$G:$G,ROW()-8))</f>
        <v>46229</v>
      </c>
      <c r="F2236">
        <f>IF(INDEX(Transactions!$J:$J,ROW()-8)="",0,INDEX(Transactions!$O:$O,ROW()-8))</f>
        <v>0</v>
      </c>
    </row>
    <row r="2237" spans="2:6" x14ac:dyDescent="0.15">
      <c r="B2237">
        <f ca="1">IF(INDEX(Transactions!$J:$J,ROW()-8)="",TODAY(),INDEX(Transactions!$G:$G,ROW()-8))</f>
        <v>46229</v>
      </c>
      <c r="F2237">
        <f>IF(INDEX(Transactions!$J:$J,ROW()-8)="",0,INDEX(Transactions!$O:$O,ROW()-8))</f>
        <v>0</v>
      </c>
    </row>
    <row r="2238" spans="2:6" x14ac:dyDescent="0.15">
      <c r="B2238">
        <f ca="1">IF(INDEX(Transactions!$J:$J,ROW()-8)="",TODAY(),INDEX(Transactions!$G:$G,ROW()-8))</f>
        <v>46229</v>
      </c>
      <c r="F2238">
        <f>IF(INDEX(Transactions!$J:$J,ROW()-8)="",0,INDEX(Transactions!$O:$O,ROW()-8))</f>
        <v>0</v>
      </c>
    </row>
    <row r="2239" spans="2:6" x14ac:dyDescent="0.15">
      <c r="B2239">
        <f ca="1">IF(INDEX(Transactions!$J:$J,ROW()-8)="",TODAY(),INDEX(Transactions!$G:$G,ROW()-8))</f>
        <v>46229</v>
      </c>
      <c r="F2239">
        <f>IF(INDEX(Transactions!$J:$J,ROW()-8)="",0,INDEX(Transactions!$O:$O,ROW()-8))</f>
        <v>0</v>
      </c>
    </row>
    <row r="2240" spans="2:6" x14ac:dyDescent="0.15">
      <c r="B2240">
        <f ca="1">IF(INDEX(Transactions!$J:$J,ROW()-8)="",TODAY(),INDEX(Transactions!$G:$G,ROW()-8))</f>
        <v>46229</v>
      </c>
      <c r="F2240">
        <f>IF(INDEX(Transactions!$J:$J,ROW()-8)="",0,INDEX(Transactions!$O:$O,ROW()-8))</f>
        <v>0</v>
      </c>
    </row>
    <row r="2241" spans="2:6" x14ac:dyDescent="0.15">
      <c r="B2241">
        <f ca="1">IF(INDEX(Transactions!$J:$J,ROW()-8)="",TODAY(),INDEX(Transactions!$G:$G,ROW()-8))</f>
        <v>46229</v>
      </c>
      <c r="F2241">
        <f>IF(INDEX(Transactions!$J:$J,ROW()-8)="",0,INDEX(Transactions!$O:$O,ROW()-8))</f>
        <v>0</v>
      </c>
    </row>
    <row r="2242" spans="2:6" x14ac:dyDescent="0.15">
      <c r="B2242">
        <f ca="1">IF(INDEX(Transactions!$J:$J,ROW()-8)="",TODAY(),INDEX(Transactions!$G:$G,ROW()-8))</f>
        <v>46229</v>
      </c>
      <c r="F2242">
        <f>IF(INDEX(Transactions!$J:$J,ROW()-8)="",0,INDEX(Transactions!$O:$O,ROW()-8))</f>
        <v>0</v>
      </c>
    </row>
    <row r="2243" spans="2:6" x14ac:dyDescent="0.15">
      <c r="B2243">
        <f ca="1">IF(INDEX(Transactions!$J:$J,ROW()-8)="",TODAY(),INDEX(Transactions!$G:$G,ROW()-8))</f>
        <v>46229</v>
      </c>
      <c r="F2243">
        <f>IF(INDEX(Transactions!$J:$J,ROW()-8)="",0,INDEX(Transactions!$O:$O,ROW()-8))</f>
        <v>0</v>
      </c>
    </row>
    <row r="2244" spans="2:6" x14ac:dyDescent="0.15">
      <c r="B2244">
        <f ca="1">IF(INDEX(Transactions!$J:$J,ROW()-8)="",TODAY(),INDEX(Transactions!$G:$G,ROW()-8))</f>
        <v>46229</v>
      </c>
      <c r="F2244">
        <f>IF(INDEX(Transactions!$J:$J,ROW()-8)="",0,INDEX(Transactions!$O:$O,ROW()-8))</f>
        <v>0</v>
      </c>
    </row>
    <row r="2245" spans="2:6" x14ac:dyDescent="0.15">
      <c r="B2245">
        <f ca="1">IF(INDEX(Transactions!$J:$J,ROW()-8)="",TODAY(),INDEX(Transactions!$G:$G,ROW()-8))</f>
        <v>46229</v>
      </c>
      <c r="F2245">
        <f>IF(INDEX(Transactions!$J:$J,ROW()-8)="",0,INDEX(Transactions!$O:$O,ROW()-8))</f>
        <v>0</v>
      </c>
    </row>
    <row r="2246" spans="2:6" x14ac:dyDescent="0.15">
      <c r="B2246">
        <f ca="1">IF(INDEX(Transactions!$J:$J,ROW()-8)="",TODAY(),INDEX(Transactions!$G:$G,ROW()-8))</f>
        <v>46229</v>
      </c>
      <c r="F2246">
        <f>IF(INDEX(Transactions!$J:$J,ROW()-8)="",0,INDEX(Transactions!$O:$O,ROW()-8))</f>
        <v>0</v>
      </c>
    </row>
    <row r="2247" spans="2:6" x14ac:dyDescent="0.15">
      <c r="B2247">
        <f ca="1">IF(INDEX(Transactions!$J:$J,ROW()-8)="",TODAY(),INDEX(Transactions!$G:$G,ROW()-8))</f>
        <v>46229</v>
      </c>
      <c r="F2247">
        <f>IF(INDEX(Transactions!$J:$J,ROW()-8)="",0,INDEX(Transactions!$O:$O,ROW()-8))</f>
        <v>0</v>
      </c>
    </row>
    <row r="2248" spans="2:6" x14ac:dyDescent="0.15">
      <c r="B2248">
        <f ca="1">IF(INDEX(Transactions!$J:$J,ROW()-8)="",TODAY(),INDEX(Transactions!$G:$G,ROW()-8))</f>
        <v>46229</v>
      </c>
      <c r="F2248">
        <f>IF(INDEX(Transactions!$J:$J,ROW()-8)="",0,INDEX(Transactions!$O:$O,ROW()-8))</f>
        <v>0</v>
      </c>
    </row>
    <row r="2249" spans="2:6" x14ac:dyDescent="0.15">
      <c r="B2249">
        <f ca="1">IF(INDEX(Transactions!$J:$J,ROW()-8)="",TODAY(),INDEX(Transactions!$G:$G,ROW()-8))</f>
        <v>46229</v>
      </c>
      <c r="F2249">
        <f>IF(INDEX(Transactions!$J:$J,ROW()-8)="",0,INDEX(Transactions!$O:$O,ROW()-8))</f>
        <v>0</v>
      </c>
    </row>
    <row r="2250" spans="2:6" x14ac:dyDescent="0.15">
      <c r="B2250">
        <f ca="1">IF(INDEX(Transactions!$J:$J,ROW()-8)="",TODAY(),INDEX(Transactions!$G:$G,ROW()-8))</f>
        <v>46229</v>
      </c>
      <c r="F2250">
        <f>IF(INDEX(Transactions!$J:$J,ROW()-8)="",0,INDEX(Transactions!$O:$O,ROW()-8))</f>
        <v>0</v>
      </c>
    </row>
    <row r="2251" spans="2:6" x14ac:dyDescent="0.15">
      <c r="B2251">
        <f ca="1">IF(INDEX(Transactions!$J:$J,ROW()-8)="",TODAY(),INDEX(Transactions!$G:$G,ROW()-8))</f>
        <v>46229</v>
      </c>
      <c r="F2251">
        <f>IF(INDEX(Transactions!$J:$J,ROW()-8)="",0,INDEX(Transactions!$O:$O,ROW()-8))</f>
        <v>0</v>
      </c>
    </row>
    <row r="2252" spans="2:6" x14ac:dyDescent="0.15">
      <c r="B2252">
        <f ca="1">IF(INDEX(Transactions!$J:$J,ROW()-8)="",TODAY(),INDEX(Transactions!$G:$G,ROW()-8))</f>
        <v>46229</v>
      </c>
      <c r="F2252">
        <f>IF(INDEX(Transactions!$J:$J,ROW()-8)="",0,INDEX(Transactions!$O:$O,ROW()-8))</f>
        <v>0</v>
      </c>
    </row>
    <row r="2253" spans="2:6" x14ac:dyDescent="0.15">
      <c r="B2253">
        <f ca="1">IF(INDEX(Transactions!$J:$J,ROW()-8)="",TODAY(),INDEX(Transactions!$G:$G,ROW()-8))</f>
        <v>46229</v>
      </c>
      <c r="F2253">
        <f>IF(INDEX(Transactions!$J:$J,ROW()-8)="",0,INDEX(Transactions!$O:$O,ROW()-8))</f>
        <v>0</v>
      </c>
    </row>
    <row r="2254" spans="2:6" x14ac:dyDescent="0.15">
      <c r="B2254">
        <f ca="1">IF(INDEX(Transactions!$J:$J,ROW()-8)="",TODAY(),INDEX(Transactions!$G:$G,ROW()-8))</f>
        <v>46229</v>
      </c>
      <c r="F2254">
        <f>IF(INDEX(Transactions!$J:$J,ROW()-8)="",0,INDEX(Transactions!$O:$O,ROW()-8))</f>
        <v>0</v>
      </c>
    </row>
    <row r="2255" spans="2:6" x14ac:dyDescent="0.15">
      <c r="B2255">
        <f ca="1">IF(INDEX(Transactions!$J:$J,ROW()-8)="",TODAY(),INDEX(Transactions!$G:$G,ROW()-8))</f>
        <v>46229</v>
      </c>
      <c r="F2255">
        <f>IF(INDEX(Transactions!$J:$J,ROW()-8)="",0,INDEX(Transactions!$O:$O,ROW()-8))</f>
        <v>0</v>
      </c>
    </row>
    <row r="2256" spans="2:6" x14ac:dyDescent="0.15">
      <c r="B2256">
        <f ca="1">IF(INDEX(Transactions!$J:$J,ROW()-8)="",TODAY(),INDEX(Transactions!$G:$G,ROW()-8))</f>
        <v>46229</v>
      </c>
      <c r="F2256">
        <f>IF(INDEX(Transactions!$J:$J,ROW()-8)="",0,INDEX(Transactions!$O:$O,ROW()-8))</f>
        <v>0</v>
      </c>
    </row>
    <row r="2257" spans="2:6" x14ac:dyDescent="0.15">
      <c r="B2257">
        <f ca="1">IF(INDEX(Transactions!$J:$J,ROW()-8)="",TODAY(),INDEX(Transactions!$G:$G,ROW()-8))</f>
        <v>46229</v>
      </c>
      <c r="F2257">
        <f>IF(INDEX(Transactions!$J:$J,ROW()-8)="",0,INDEX(Transactions!$O:$O,ROW()-8))</f>
        <v>0</v>
      </c>
    </row>
    <row r="2258" spans="2:6" x14ac:dyDescent="0.15">
      <c r="B2258">
        <f ca="1">IF(INDEX(Transactions!$J:$J,ROW()-8)="",TODAY(),INDEX(Transactions!$G:$G,ROW()-8))</f>
        <v>46229</v>
      </c>
      <c r="F2258">
        <f>IF(INDEX(Transactions!$J:$J,ROW()-8)="",0,INDEX(Transactions!$O:$O,ROW()-8))</f>
        <v>0</v>
      </c>
    </row>
    <row r="2259" spans="2:6" x14ac:dyDescent="0.15">
      <c r="B2259">
        <f ca="1">IF(INDEX(Transactions!$J:$J,ROW()-8)="",TODAY(),INDEX(Transactions!$G:$G,ROW()-8))</f>
        <v>46229</v>
      </c>
      <c r="F2259">
        <f>IF(INDEX(Transactions!$J:$J,ROW()-8)="",0,INDEX(Transactions!$O:$O,ROW()-8))</f>
        <v>0</v>
      </c>
    </row>
    <row r="2260" spans="2:6" x14ac:dyDescent="0.15">
      <c r="B2260">
        <f ca="1">IF(INDEX(Transactions!$J:$J,ROW()-8)="",TODAY(),INDEX(Transactions!$G:$G,ROW()-8))</f>
        <v>46229</v>
      </c>
      <c r="F2260">
        <f>IF(INDEX(Transactions!$J:$J,ROW()-8)="",0,INDEX(Transactions!$O:$O,ROW()-8))</f>
        <v>0</v>
      </c>
    </row>
    <row r="2261" spans="2:6" x14ac:dyDescent="0.15">
      <c r="B2261">
        <f ca="1">IF(INDEX(Transactions!$J:$J,ROW()-8)="",TODAY(),INDEX(Transactions!$G:$G,ROW()-8))</f>
        <v>46229</v>
      </c>
      <c r="F2261">
        <f>IF(INDEX(Transactions!$J:$J,ROW()-8)="",0,INDEX(Transactions!$O:$O,ROW()-8))</f>
        <v>0</v>
      </c>
    </row>
    <row r="2262" spans="2:6" x14ac:dyDescent="0.15">
      <c r="B2262">
        <f ca="1">IF(INDEX(Transactions!$J:$J,ROW()-8)="",TODAY(),INDEX(Transactions!$G:$G,ROW()-8))</f>
        <v>46229</v>
      </c>
      <c r="F2262">
        <f>IF(INDEX(Transactions!$J:$J,ROW()-8)="",0,INDEX(Transactions!$O:$O,ROW()-8))</f>
        <v>0</v>
      </c>
    </row>
    <row r="2263" spans="2:6" x14ac:dyDescent="0.15">
      <c r="B2263">
        <f ca="1">IF(INDEX(Transactions!$J:$J,ROW()-8)="",TODAY(),INDEX(Transactions!$G:$G,ROW()-8))</f>
        <v>46229</v>
      </c>
      <c r="F2263">
        <f>IF(INDEX(Transactions!$J:$J,ROW()-8)="",0,INDEX(Transactions!$O:$O,ROW()-8))</f>
        <v>0</v>
      </c>
    </row>
    <row r="2264" spans="2:6" x14ac:dyDescent="0.15">
      <c r="B2264">
        <f ca="1">IF(INDEX(Transactions!$J:$J,ROW()-8)="",TODAY(),INDEX(Transactions!$G:$G,ROW()-8))</f>
        <v>46229</v>
      </c>
      <c r="F2264">
        <f>IF(INDEX(Transactions!$J:$J,ROW()-8)="",0,INDEX(Transactions!$O:$O,ROW()-8))</f>
        <v>0</v>
      </c>
    </row>
    <row r="2265" spans="2:6" x14ac:dyDescent="0.15">
      <c r="B2265">
        <f ca="1">IF(INDEX(Transactions!$J:$J,ROW()-8)="",TODAY(),INDEX(Transactions!$G:$G,ROW()-8))</f>
        <v>46229</v>
      </c>
      <c r="F2265">
        <f>IF(INDEX(Transactions!$J:$J,ROW()-8)="",0,INDEX(Transactions!$O:$O,ROW()-8))</f>
        <v>0</v>
      </c>
    </row>
    <row r="2266" spans="2:6" x14ac:dyDescent="0.15">
      <c r="B2266">
        <f ca="1">IF(INDEX(Transactions!$J:$J,ROW()-8)="",TODAY(),INDEX(Transactions!$G:$G,ROW()-8))</f>
        <v>46229</v>
      </c>
      <c r="F2266">
        <f>IF(INDEX(Transactions!$J:$J,ROW()-8)="",0,INDEX(Transactions!$O:$O,ROW()-8))</f>
        <v>0</v>
      </c>
    </row>
    <row r="2267" spans="2:6" x14ac:dyDescent="0.15">
      <c r="B2267">
        <f ca="1">IF(INDEX(Transactions!$J:$J,ROW()-8)="",TODAY(),INDEX(Transactions!$G:$G,ROW()-8))</f>
        <v>46229</v>
      </c>
      <c r="F2267">
        <f>IF(INDEX(Transactions!$J:$J,ROW()-8)="",0,INDEX(Transactions!$O:$O,ROW()-8))</f>
        <v>0</v>
      </c>
    </row>
    <row r="2268" spans="2:6" x14ac:dyDescent="0.15">
      <c r="B2268">
        <f ca="1">IF(INDEX(Transactions!$J:$J,ROW()-8)="",TODAY(),INDEX(Transactions!$G:$G,ROW()-8))</f>
        <v>46229</v>
      </c>
      <c r="F2268">
        <f>IF(INDEX(Transactions!$J:$J,ROW()-8)="",0,INDEX(Transactions!$O:$O,ROW()-8))</f>
        <v>0</v>
      </c>
    </row>
    <row r="2269" spans="2:6" x14ac:dyDescent="0.15">
      <c r="B2269">
        <f ca="1">IF(INDEX(Transactions!$J:$J,ROW()-8)="",TODAY(),INDEX(Transactions!$G:$G,ROW()-8))</f>
        <v>46229</v>
      </c>
      <c r="F2269">
        <f>IF(INDEX(Transactions!$J:$J,ROW()-8)="",0,INDEX(Transactions!$O:$O,ROW()-8))</f>
        <v>0</v>
      </c>
    </row>
    <row r="2270" spans="2:6" x14ac:dyDescent="0.15">
      <c r="B2270">
        <f ca="1">IF(INDEX(Transactions!$J:$J,ROW()-8)="",TODAY(),INDEX(Transactions!$G:$G,ROW()-8))</f>
        <v>46229</v>
      </c>
      <c r="F2270">
        <f>IF(INDEX(Transactions!$J:$J,ROW()-8)="",0,INDEX(Transactions!$O:$O,ROW()-8))</f>
        <v>0</v>
      </c>
    </row>
    <row r="2271" spans="2:6" x14ac:dyDescent="0.15">
      <c r="B2271">
        <f ca="1">IF(INDEX(Transactions!$J:$J,ROW()-8)="",TODAY(),INDEX(Transactions!$G:$G,ROW()-8))</f>
        <v>46229</v>
      </c>
      <c r="F2271">
        <f>IF(INDEX(Transactions!$J:$J,ROW()-8)="",0,INDEX(Transactions!$O:$O,ROW()-8))</f>
        <v>0</v>
      </c>
    </row>
    <row r="2272" spans="2:6" x14ac:dyDescent="0.15">
      <c r="B2272">
        <f ca="1">IF(INDEX(Transactions!$J:$J,ROW()-8)="",TODAY(),INDEX(Transactions!$G:$G,ROW()-8))</f>
        <v>46229</v>
      </c>
      <c r="F2272">
        <f>IF(INDEX(Transactions!$J:$J,ROW()-8)="",0,INDEX(Transactions!$O:$O,ROW()-8))</f>
        <v>0</v>
      </c>
    </row>
    <row r="2273" spans="2:6" x14ac:dyDescent="0.15">
      <c r="B2273">
        <f ca="1">IF(INDEX(Transactions!$J:$J,ROW()-8)="",TODAY(),INDEX(Transactions!$G:$G,ROW()-8))</f>
        <v>46229</v>
      </c>
      <c r="F2273">
        <f>IF(INDEX(Transactions!$J:$J,ROW()-8)="",0,INDEX(Transactions!$O:$O,ROW()-8))</f>
        <v>0</v>
      </c>
    </row>
    <row r="2274" spans="2:6" x14ac:dyDescent="0.15">
      <c r="B2274">
        <f ca="1">IF(INDEX(Transactions!$J:$J,ROW()-8)="",TODAY(),INDEX(Transactions!$G:$G,ROW()-8))</f>
        <v>46229</v>
      </c>
      <c r="F2274">
        <f>IF(INDEX(Transactions!$J:$J,ROW()-8)="",0,INDEX(Transactions!$O:$O,ROW()-8))</f>
        <v>0</v>
      </c>
    </row>
    <row r="2275" spans="2:6" x14ac:dyDescent="0.15">
      <c r="B2275">
        <f ca="1">IF(INDEX(Transactions!$J:$J,ROW()-8)="",TODAY(),INDEX(Transactions!$G:$G,ROW()-8))</f>
        <v>46229</v>
      </c>
      <c r="F2275">
        <f>IF(INDEX(Transactions!$J:$J,ROW()-8)="",0,INDEX(Transactions!$O:$O,ROW()-8))</f>
        <v>0</v>
      </c>
    </row>
    <row r="2276" spans="2:6" x14ac:dyDescent="0.15">
      <c r="B2276">
        <f ca="1">IF(INDEX(Transactions!$J:$J,ROW()-8)="",TODAY(),INDEX(Transactions!$G:$G,ROW()-8))</f>
        <v>46229</v>
      </c>
      <c r="F2276">
        <f>IF(INDEX(Transactions!$J:$J,ROW()-8)="",0,INDEX(Transactions!$O:$O,ROW()-8))</f>
        <v>0</v>
      </c>
    </row>
    <row r="2277" spans="2:6" x14ac:dyDescent="0.15">
      <c r="B2277">
        <f ca="1">IF(INDEX(Transactions!$J:$J,ROW()-8)="",TODAY(),INDEX(Transactions!$G:$G,ROW()-8))</f>
        <v>46229</v>
      </c>
      <c r="F2277">
        <f>IF(INDEX(Transactions!$J:$J,ROW()-8)="",0,INDEX(Transactions!$O:$O,ROW()-8))</f>
        <v>0</v>
      </c>
    </row>
    <row r="2278" spans="2:6" x14ac:dyDescent="0.15">
      <c r="B2278">
        <f ca="1">IF(INDEX(Transactions!$J:$J,ROW()-8)="",TODAY(),INDEX(Transactions!$G:$G,ROW()-8))</f>
        <v>46229</v>
      </c>
      <c r="F2278">
        <f>IF(INDEX(Transactions!$J:$J,ROW()-8)="",0,INDEX(Transactions!$O:$O,ROW()-8))</f>
        <v>0</v>
      </c>
    </row>
    <row r="2279" spans="2:6" x14ac:dyDescent="0.15">
      <c r="B2279">
        <f ca="1">IF(INDEX(Transactions!$J:$J,ROW()-8)="",TODAY(),INDEX(Transactions!$G:$G,ROW()-8))</f>
        <v>46229</v>
      </c>
      <c r="F2279">
        <f>IF(INDEX(Transactions!$J:$J,ROW()-8)="",0,INDEX(Transactions!$O:$O,ROW()-8))</f>
        <v>0</v>
      </c>
    </row>
    <row r="2280" spans="2:6" x14ac:dyDescent="0.15">
      <c r="B2280">
        <f ca="1">IF(INDEX(Transactions!$J:$J,ROW()-8)="",TODAY(),INDEX(Transactions!$G:$G,ROW()-8))</f>
        <v>46229</v>
      </c>
      <c r="F2280">
        <f>IF(INDEX(Transactions!$J:$J,ROW()-8)="",0,INDEX(Transactions!$O:$O,ROW()-8))</f>
        <v>0</v>
      </c>
    </row>
    <row r="2281" spans="2:6" x14ac:dyDescent="0.15">
      <c r="B2281">
        <f ca="1">IF(INDEX(Transactions!$J:$J,ROW()-8)="",TODAY(),INDEX(Transactions!$G:$G,ROW()-8))</f>
        <v>46229</v>
      </c>
      <c r="F2281">
        <f>IF(INDEX(Transactions!$J:$J,ROW()-8)="",0,INDEX(Transactions!$O:$O,ROW()-8))</f>
        <v>0</v>
      </c>
    </row>
    <row r="2282" spans="2:6" x14ac:dyDescent="0.15">
      <c r="B2282">
        <f ca="1">IF(INDEX(Transactions!$J:$J,ROW()-8)="",TODAY(),INDEX(Transactions!$G:$G,ROW()-8))</f>
        <v>46229</v>
      </c>
      <c r="F2282">
        <f>IF(INDEX(Transactions!$J:$J,ROW()-8)="",0,INDEX(Transactions!$O:$O,ROW()-8))</f>
        <v>0</v>
      </c>
    </row>
    <row r="2283" spans="2:6" x14ac:dyDescent="0.15">
      <c r="B2283">
        <f ca="1">IF(INDEX(Transactions!$J:$J,ROW()-8)="",TODAY(),INDEX(Transactions!$G:$G,ROW()-8))</f>
        <v>46229</v>
      </c>
      <c r="F2283">
        <f>IF(INDEX(Transactions!$J:$J,ROW()-8)="",0,INDEX(Transactions!$O:$O,ROW()-8))</f>
        <v>0</v>
      </c>
    </row>
    <row r="2284" spans="2:6" x14ac:dyDescent="0.15">
      <c r="B2284">
        <f ca="1">IF(INDEX(Transactions!$J:$J,ROW()-8)="",TODAY(),INDEX(Transactions!$G:$G,ROW()-8))</f>
        <v>46229</v>
      </c>
      <c r="F2284">
        <f>IF(INDEX(Transactions!$J:$J,ROW()-8)="",0,INDEX(Transactions!$O:$O,ROW()-8))</f>
        <v>0</v>
      </c>
    </row>
    <row r="2285" spans="2:6" x14ac:dyDescent="0.15">
      <c r="B2285">
        <f ca="1">IF(INDEX(Transactions!$J:$J,ROW()-8)="",TODAY(),INDEX(Transactions!$G:$G,ROW()-8))</f>
        <v>46229</v>
      </c>
      <c r="F2285">
        <f>IF(INDEX(Transactions!$J:$J,ROW()-8)="",0,INDEX(Transactions!$O:$O,ROW()-8))</f>
        <v>0</v>
      </c>
    </row>
    <row r="2286" spans="2:6" x14ac:dyDescent="0.15">
      <c r="B2286">
        <f ca="1">IF(INDEX(Transactions!$J:$J,ROW()-8)="",TODAY(),INDEX(Transactions!$G:$G,ROW()-8))</f>
        <v>46229</v>
      </c>
      <c r="F2286">
        <f>IF(INDEX(Transactions!$J:$J,ROW()-8)="",0,INDEX(Transactions!$O:$O,ROW()-8))</f>
        <v>0</v>
      </c>
    </row>
    <row r="2287" spans="2:6" x14ac:dyDescent="0.15">
      <c r="B2287">
        <f ca="1">IF(INDEX(Transactions!$J:$J,ROW()-8)="",TODAY(),INDEX(Transactions!$G:$G,ROW()-8))</f>
        <v>46229</v>
      </c>
      <c r="F2287">
        <f>IF(INDEX(Transactions!$J:$J,ROW()-8)="",0,INDEX(Transactions!$O:$O,ROW()-8))</f>
        <v>0</v>
      </c>
    </row>
    <row r="2288" spans="2:6" x14ac:dyDescent="0.15">
      <c r="B2288">
        <f ca="1">IF(INDEX(Transactions!$J:$J,ROW()-8)="",TODAY(),INDEX(Transactions!$G:$G,ROW()-8))</f>
        <v>46229</v>
      </c>
      <c r="F2288">
        <f>IF(INDEX(Transactions!$J:$J,ROW()-8)="",0,INDEX(Transactions!$O:$O,ROW()-8))</f>
        <v>0</v>
      </c>
    </row>
    <row r="2289" spans="2:6" x14ac:dyDescent="0.15">
      <c r="B2289">
        <f ca="1">IF(INDEX(Transactions!$J:$J,ROW()-8)="",TODAY(),INDEX(Transactions!$G:$G,ROW()-8))</f>
        <v>46229</v>
      </c>
      <c r="F2289">
        <f>IF(INDEX(Transactions!$J:$J,ROW()-8)="",0,INDEX(Transactions!$O:$O,ROW()-8))</f>
        <v>0</v>
      </c>
    </row>
    <row r="2290" spans="2:6" x14ac:dyDescent="0.15">
      <c r="B2290">
        <f ca="1">IF(INDEX(Transactions!$J:$J,ROW()-8)="",TODAY(),INDEX(Transactions!$G:$G,ROW()-8))</f>
        <v>46229</v>
      </c>
      <c r="F2290">
        <f>IF(INDEX(Transactions!$J:$J,ROW()-8)="",0,INDEX(Transactions!$O:$O,ROW()-8))</f>
        <v>0</v>
      </c>
    </row>
    <row r="2291" spans="2:6" x14ac:dyDescent="0.15">
      <c r="B2291">
        <f ca="1">IF(INDEX(Transactions!$J:$J,ROW()-8)="",TODAY(),INDEX(Transactions!$G:$G,ROW()-8))</f>
        <v>46229</v>
      </c>
      <c r="F2291">
        <f>IF(INDEX(Transactions!$J:$J,ROW()-8)="",0,INDEX(Transactions!$O:$O,ROW()-8))</f>
        <v>0</v>
      </c>
    </row>
    <row r="2292" spans="2:6" x14ac:dyDescent="0.15">
      <c r="B2292">
        <f ca="1">IF(INDEX(Transactions!$J:$J,ROW()-8)="",TODAY(),INDEX(Transactions!$G:$G,ROW()-8))</f>
        <v>46229</v>
      </c>
      <c r="F2292">
        <f>IF(INDEX(Transactions!$J:$J,ROW()-8)="",0,INDEX(Transactions!$O:$O,ROW()-8))</f>
        <v>0</v>
      </c>
    </row>
    <row r="2293" spans="2:6" x14ac:dyDescent="0.15">
      <c r="B2293">
        <f ca="1">IF(INDEX(Transactions!$J:$J,ROW()-8)="",TODAY(),INDEX(Transactions!$G:$G,ROW()-8))</f>
        <v>46229</v>
      </c>
      <c r="F2293">
        <f>IF(INDEX(Transactions!$J:$J,ROW()-8)="",0,INDEX(Transactions!$O:$O,ROW()-8))</f>
        <v>0</v>
      </c>
    </row>
    <row r="2294" spans="2:6" x14ac:dyDescent="0.15">
      <c r="B2294">
        <f ca="1">IF(INDEX(Transactions!$J:$J,ROW()-8)="",TODAY(),INDEX(Transactions!$G:$G,ROW()-8))</f>
        <v>46229</v>
      </c>
      <c r="F2294">
        <f>IF(INDEX(Transactions!$J:$J,ROW()-8)="",0,INDEX(Transactions!$O:$O,ROW()-8))</f>
        <v>0</v>
      </c>
    </row>
    <row r="2295" spans="2:6" x14ac:dyDescent="0.15">
      <c r="B2295">
        <f ca="1">IF(INDEX(Transactions!$J:$J,ROW()-8)="",TODAY(),INDEX(Transactions!$G:$G,ROW()-8))</f>
        <v>46229</v>
      </c>
      <c r="F2295">
        <f>IF(INDEX(Transactions!$J:$J,ROW()-8)="",0,INDEX(Transactions!$O:$O,ROW()-8))</f>
        <v>0</v>
      </c>
    </row>
    <row r="2296" spans="2:6" x14ac:dyDescent="0.15">
      <c r="B2296">
        <f ca="1">IF(INDEX(Transactions!$J:$J,ROW()-8)="",TODAY(),INDEX(Transactions!$G:$G,ROW()-8))</f>
        <v>46229</v>
      </c>
      <c r="F2296">
        <f>IF(INDEX(Transactions!$J:$J,ROW()-8)="",0,INDEX(Transactions!$O:$O,ROW()-8))</f>
        <v>0</v>
      </c>
    </row>
    <row r="2297" spans="2:6" x14ac:dyDescent="0.15">
      <c r="B2297">
        <f ca="1">IF(INDEX(Transactions!$J:$J,ROW()-8)="",TODAY(),INDEX(Transactions!$G:$G,ROW()-8))</f>
        <v>46229</v>
      </c>
      <c r="F2297">
        <f>IF(INDEX(Transactions!$J:$J,ROW()-8)="",0,INDEX(Transactions!$O:$O,ROW()-8))</f>
        <v>0</v>
      </c>
    </row>
    <row r="2298" spans="2:6" x14ac:dyDescent="0.15">
      <c r="B2298">
        <f ca="1">IF(INDEX(Transactions!$J:$J,ROW()-8)="",TODAY(),INDEX(Transactions!$G:$G,ROW()-8))</f>
        <v>46229</v>
      </c>
      <c r="F2298">
        <f>IF(INDEX(Transactions!$J:$J,ROW()-8)="",0,INDEX(Transactions!$O:$O,ROW()-8))</f>
        <v>0</v>
      </c>
    </row>
    <row r="2299" spans="2:6" x14ac:dyDescent="0.15">
      <c r="B2299">
        <f ca="1">IF(INDEX(Transactions!$J:$J,ROW()-8)="",TODAY(),INDEX(Transactions!$G:$G,ROW()-8))</f>
        <v>46229</v>
      </c>
      <c r="F2299">
        <f>IF(INDEX(Transactions!$J:$J,ROW()-8)="",0,INDEX(Transactions!$O:$O,ROW()-8))</f>
        <v>0</v>
      </c>
    </row>
    <row r="2300" spans="2:6" x14ac:dyDescent="0.15">
      <c r="B2300">
        <f ca="1">IF(INDEX(Transactions!$J:$J,ROW()-8)="",TODAY(),INDEX(Transactions!$G:$G,ROW()-8))</f>
        <v>46229</v>
      </c>
      <c r="F2300">
        <f>IF(INDEX(Transactions!$J:$J,ROW()-8)="",0,INDEX(Transactions!$O:$O,ROW()-8))</f>
        <v>0</v>
      </c>
    </row>
    <row r="2301" spans="2:6" x14ac:dyDescent="0.15">
      <c r="B2301">
        <f ca="1">IF(INDEX(Transactions!$J:$J,ROW()-8)="",TODAY(),INDEX(Transactions!$G:$G,ROW()-8))</f>
        <v>46229</v>
      </c>
      <c r="F2301">
        <f>IF(INDEX(Transactions!$J:$J,ROW()-8)="",0,INDEX(Transactions!$O:$O,ROW()-8))</f>
        <v>0</v>
      </c>
    </row>
    <row r="2302" spans="2:6" x14ac:dyDescent="0.15">
      <c r="B2302">
        <f ca="1">IF(INDEX(Transactions!$J:$J,ROW()-8)="",TODAY(),INDEX(Transactions!$G:$G,ROW()-8))</f>
        <v>46229</v>
      </c>
      <c r="F2302">
        <f>IF(INDEX(Transactions!$J:$J,ROW()-8)="",0,INDEX(Transactions!$O:$O,ROW()-8))</f>
        <v>0</v>
      </c>
    </row>
    <row r="2303" spans="2:6" x14ac:dyDescent="0.15">
      <c r="B2303">
        <f ca="1">IF(INDEX(Transactions!$J:$J,ROW()-8)="",TODAY(),INDEX(Transactions!$G:$G,ROW()-8))</f>
        <v>46229</v>
      </c>
      <c r="F2303">
        <f>IF(INDEX(Transactions!$J:$J,ROW()-8)="",0,INDEX(Transactions!$O:$O,ROW()-8))</f>
        <v>0</v>
      </c>
    </row>
    <row r="2304" spans="2:6" x14ac:dyDescent="0.15">
      <c r="B2304">
        <f ca="1">IF(INDEX(Transactions!$J:$J,ROW()-8)="",TODAY(),INDEX(Transactions!$G:$G,ROW()-8))</f>
        <v>46229</v>
      </c>
      <c r="F2304">
        <f>IF(INDEX(Transactions!$J:$J,ROW()-8)="",0,INDEX(Transactions!$O:$O,ROW()-8))</f>
        <v>0</v>
      </c>
    </row>
    <row r="2305" spans="2:6" x14ac:dyDescent="0.15">
      <c r="B2305">
        <f ca="1">IF(INDEX(Transactions!$J:$J,ROW()-8)="",TODAY(),INDEX(Transactions!$G:$G,ROW()-8))</f>
        <v>46229</v>
      </c>
      <c r="F2305">
        <f>IF(INDEX(Transactions!$J:$J,ROW()-8)="",0,INDEX(Transactions!$O:$O,ROW()-8))</f>
        <v>0</v>
      </c>
    </row>
    <row r="2306" spans="2:6" x14ac:dyDescent="0.15">
      <c r="B2306">
        <f ca="1">IF(INDEX(Transactions!$J:$J,ROW()-8)="",TODAY(),INDEX(Transactions!$G:$G,ROW()-8))</f>
        <v>46229</v>
      </c>
      <c r="F2306">
        <f>IF(INDEX(Transactions!$J:$J,ROW()-8)="",0,INDEX(Transactions!$O:$O,ROW()-8))</f>
        <v>0</v>
      </c>
    </row>
    <row r="2307" spans="2:6" x14ac:dyDescent="0.15">
      <c r="B2307">
        <f ca="1">IF(INDEX(Transactions!$J:$J,ROW()-8)="",TODAY(),INDEX(Transactions!$G:$G,ROW()-8))</f>
        <v>46229</v>
      </c>
      <c r="F2307">
        <f>IF(INDEX(Transactions!$J:$J,ROW()-8)="",0,INDEX(Transactions!$O:$O,ROW()-8))</f>
        <v>0</v>
      </c>
    </row>
    <row r="2308" spans="2:6" x14ac:dyDescent="0.15">
      <c r="B2308">
        <f ca="1">IF(INDEX(Transactions!$J:$J,ROW()-8)="",TODAY(),INDEX(Transactions!$G:$G,ROW()-8))</f>
        <v>46229</v>
      </c>
      <c r="F2308">
        <f>IF(INDEX(Transactions!$J:$J,ROW()-8)="",0,INDEX(Transactions!$O:$O,ROW()-8))</f>
        <v>0</v>
      </c>
    </row>
    <row r="2309" spans="2:6" x14ac:dyDescent="0.15">
      <c r="B2309">
        <f ca="1">IF(INDEX(Transactions!$J:$J,ROW()-8)="",TODAY(),INDEX(Transactions!$G:$G,ROW()-8))</f>
        <v>46229</v>
      </c>
      <c r="F2309">
        <f>IF(INDEX(Transactions!$J:$J,ROW()-8)="",0,INDEX(Transactions!$O:$O,ROW()-8))</f>
        <v>0</v>
      </c>
    </row>
    <row r="2310" spans="2:6" x14ac:dyDescent="0.15">
      <c r="B2310">
        <f ca="1">IF(INDEX(Transactions!$J:$J,ROW()-8)="",TODAY(),INDEX(Transactions!$G:$G,ROW()-8))</f>
        <v>46229</v>
      </c>
      <c r="F2310">
        <f>IF(INDEX(Transactions!$J:$J,ROW()-8)="",0,INDEX(Transactions!$O:$O,ROW()-8))</f>
        <v>0</v>
      </c>
    </row>
    <row r="2311" spans="2:6" x14ac:dyDescent="0.15">
      <c r="B2311">
        <f ca="1">IF(INDEX(Transactions!$J:$J,ROW()-8)="",TODAY(),INDEX(Transactions!$G:$G,ROW()-8))</f>
        <v>46229</v>
      </c>
      <c r="F2311">
        <f>IF(INDEX(Transactions!$J:$J,ROW()-8)="",0,INDEX(Transactions!$O:$O,ROW()-8))</f>
        <v>0</v>
      </c>
    </row>
    <row r="2312" spans="2:6" x14ac:dyDescent="0.15">
      <c r="B2312">
        <f ca="1">IF(INDEX(Transactions!$J:$J,ROW()-8)="",TODAY(),INDEX(Transactions!$G:$G,ROW()-8))</f>
        <v>46229</v>
      </c>
      <c r="F2312">
        <f>IF(INDEX(Transactions!$J:$J,ROW()-8)="",0,INDEX(Transactions!$O:$O,ROW()-8))</f>
        <v>0</v>
      </c>
    </row>
    <row r="2313" spans="2:6" x14ac:dyDescent="0.15">
      <c r="B2313">
        <f ca="1">IF(INDEX(Transactions!$J:$J,ROW()-8)="",TODAY(),INDEX(Transactions!$G:$G,ROW()-8))</f>
        <v>46229</v>
      </c>
      <c r="F2313">
        <f>IF(INDEX(Transactions!$J:$J,ROW()-8)="",0,INDEX(Transactions!$O:$O,ROW()-8))</f>
        <v>0</v>
      </c>
    </row>
    <row r="2314" spans="2:6" x14ac:dyDescent="0.15">
      <c r="B2314">
        <f ca="1">IF(INDEX(Transactions!$J:$J,ROW()-8)="",TODAY(),INDEX(Transactions!$G:$G,ROW()-8))</f>
        <v>46229</v>
      </c>
      <c r="F2314">
        <f>IF(INDEX(Transactions!$J:$J,ROW()-8)="",0,INDEX(Transactions!$O:$O,ROW()-8))</f>
        <v>0</v>
      </c>
    </row>
    <row r="2315" spans="2:6" x14ac:dyDescent="0.15">
      <c r="B2315">
        <f ca="1">IF(INDEX(Transactions!$J:$J,ROW()-8)="",TODAY(),INDEX(Transactions!$G:$G,ROW()-8))</f>
        <v>46229</v>
      </c>
      <c r="F2315">
        <f>IF(INDEX(Transactions!$J:$J,ROW()-8)="",0,INDEX(Transactions!$O:$O,ROW()-8))</f>
        <v>0</v>
      </c>
    </row>
    <row r="2316" spans="2:6" x14ac:dyDescent="0.15">
      <c r="B2316">
        <f ca="1">IF(INDEX(Transactions!$J:$J,ROW()-8)="",TODAY(),INDEX(Transactions!$G:$G,ROW()-8))</f>
        <v>46229</v>
      </c>
      <c r="F2316">
        <f>IF(INDEX(Transactions!$J:$J,ROW()-8)="",0,INDEX(Transactions!$O:$O,ROW()-8))</f>
        <v>0</v>
      </c>
    </row>
    <row r="2317" spans="2:6" x14ac:dyDescent="0.15">
      <c r="B2317">
        <f ca="1">IF(INDEX(Transactions!$J:$J,ROW()-8)="",TODAY(),INDEX(Transactions!$G:$G,ROW()-8))</f>
        <v>46229</v>
      </c>
      <c r="F2317">
        <f>IF(INDEX(Transactions!$J:$J,ROW()-8)="",0,INDEX(Transactions!$O:$O,ROW()-8))</f>
        <v>0</v>
      </c>
    </row>
    <row r="2318" spans="2:6" x14ac:dyDescent="0.15">
      <c r="B2318">
        <f ca="1">IF(INDEX(Transactions!$J:$J,ROW()-8)="",TODAY(),INDEX(Transactions!$G:$G,ROW()-8))</f>
        <v>46229</v>
      </c>
      <c r="F2318">
        <f>IF(INDEX(Transactions!$J:$J,ROW()-8)="",0,INDEX(Transactions!$O:$O,ROW()-8))</f>
        <v>0</v>
      </c>
    </row>
    <row r="2319" spans="2:6" x14ac:dyDescent="0.15">
      <c r="B2319">
        <f ca="1">IF(INDEX(Transactions!$J:$J,ROW()-8)="",TODAY(),INDEX(Transactions!$G:$G,ROW()-8))</f>
        <v>46229</v>
      </c>
      <c r="F2319">
        <f>IF(INDEX(Transactions!$J:$J,ROW()-8)="",0,INDEX(Transactions!$O:$O,ROW()-8))</f>
        <v>0</v>
      </c>
    </row>
    <row r="2320" spans="2:6" x14ac:dyDescent="0.15">
      <c r="B2320">
        <f ca="1">IF(INDEX(Transactions!$J:$J,ROW()-8)="",TODAY(),INDEX(Transactions!$G:$G,ROW()-8))</f>
        <v>46229</v>
      </c>
      <c r="F2320">
        <f>IF(INDEX(Transactions!$J:$J,ROW()-8)="",0,INDEX(Transactions!$O:$O,ROW()-8))</f>
        <v>0</v>
      </c>
    </row>
    <row r="2321" spans="2:6" x14ac:dyDescent="0.15">
      <c r="B2321">
        <f ca="1">IF(INDEX(Transactions!$J:$J,ROW()-8)="",TODAY(),INDEX(Transactions!$G:$G,ROW()-8))</f>
        <v>46229</v>
      </c>
      <c r="F2321">
        <f>IF(INDEX(Transactions!$J:$J,ROW()-8)="",0,INDEX(Transactions!$O:$O,ROW()-8))</f>
        <v>0</v>
      </c>
    </row>
    <row r="2322" spans="2:6" x14ac:dyDescent="0.15">
      <c r="B2322">
        <f ca="1">IF(INDEX(Transactions!$J:$J,ROW()-8)="",TODAY(),INDEX(Transactions!$G:$G,ROW()-8))</f>
        <v>46229</v>
      </c>
      <c r="F2322">
        <f>IF(INDEX(Transactions!$J:$J,ROW()-8)="",0,INDEX(Transactions!$O:$O,ROW()-8))</f>
        <v>0</v>
      </c>
    </row>
    <row r="2323" spans="2:6" x14ac:dyDescent="0.15">
      <c r="B2323">
        <f ca="1">IF(INDEX(Transactions!$J:$J,ROW()-8)="",TODAY(),INDEX(Transactions!$G:$G,ROW()-8))</f>
        <v>46229</v>
      </c>
      <c r="F2323">
        <f>IF(INDEX(Transactions!$J:$J,ROW()-8)="",0,INDEX(Transactions!$O:$O,ROW()-8))</f>
        <v>0</v>
      </c>
    </row>
    <row r="2324" spans="2:6" x14ac:dyDescent="0.15">
      <c r="B2324">
        <f ca="1">IF(INDEX(Transactions!$J:$J,ROW()-8)="",TODAY(),INDEX(Transactions!$G:$G,ROW()-8))</f>
        <v>46229</v>
      </c>
      <c r="F2324">
        <f>IF(INDEX(Transactions!$J:$J,ROW()-8)="",0,INDEX(Transactions!$O:$O,ROW()-8))</f>
        <v>0</v>
      </c>
    </row>
    <row r="2325" spans="2:6" x14ac:dyDescent="0.15">
      <c r="B2325">
        <f ca="1">IF(INDEX(Transactions!$J:$J,ROW()-8)="",TODAY(),INDEX(Transactions!$G:$G,ROW()-8))</f>
        <v>46229</v>
      </c>
      <c r="F2325">
        <f>IF(INDEX(Transactions!$J:$J,ROW()-8)="",0,INDEX(Transactions!$O:$O,ROW()-8))</f>
        <v>0</v>
      </c>
    </row>
    <row r="2326" spans="2:6" x14ac:dyDescent="0.15">
      <c r="B2326">
        <f ca="1">IF(INDEX(Transactions!$J:$J,ROW()-8)="",TODAY(),INDEX(Transactions!$G:$G,ROW()-8))</f>
        <v>46229</v>
      </c>
      <c r="F2326">
        <f>IF(INDEX(Transactions!$J:$J,ROW()-8)="",0,INDEX(Transactions!$O:$O,ROW()-8))</f>
        <v>0</v>
      </c>
    </row>
    <row r="2327" spans="2:6" x14ac:dyDescent="0.15">
      <c r="B2327">
        <f ca="1">IF(INDEX(Transactions!$J:$J,ROW()-8)="",TODAY(),INDEX(Transactions!$G:$G,ROW()-8))</f>
        <v>46229</v>
      </c>
      <c r="F2327">
        <f>IF(INDEX(Transactions!$J:$J,ROW()-8)="",0,INDEX(Transactions!$O:$O,ROW()-8))</f>
        <v>0</v>
      </c>
    </row>
    <row r="2328" spans="2:6" x14ac:dyDescent="0.15">
      <c r="B2328">
        <f ca="1">IF(INDEX(Transactions!$J:$J,ROW()-8)="",TODAY(),INDEX(Transactions!$G:$G,ROW()-8))</f>
        <v>46229</v>
      </c>
      <c r="F2328">
        <f>IF(INDEX(Transactions!$J:$J,ROW()-8)="",0,INDEX(Transactions!$O:$O,ROW()-8))</f>
        <v>0</v>
      </c>
    </row>
    <row r="2329" spans="2:6" x14ac:dyDescent="0.15">
      <c r="B2329">
        <f ca="1">IF(INDEX(Transactions!$J:$J,ROW()-8)="",TODAY(),INDEX(Transactions!$G:$G,ROW()-8))</f>
        <v>46229</v>
      </c>
      <c r="F2329">
        <f>IF(INDEX(Transactions!$J:$J,ROW()-8)="",0,INDEX(Transactions!$O:$O,ROW()-8))</f>
        <v>0</v>
      </c>
    </row>
    <row r="2330" spans="2:6" x14ac:dyDescent="0.15">
      <c r="B2330">
        <f ca="1">IF(INDEX(Transactions!$J:$J,ROW()-8)="",TODAY(),INDEX(Transactions!$G:$G,ROW()-8))</f>
        <v>46229</v>
      </c>
      <c r="F2330">
        <f>IF(INDEX(Transactions!$J:$J,ROW()-8)="",0,INDEX(Transactions!$O:$O,ROW()-8))</f>
        <v>0</v>
      </c>
    </row>
    <row r="2331" spans="2:6" x14ac:dyDescent="0.15">
      <c r="B2331">
        <f ca="1">IF(INDEX(Transactions!$J:$J,ROW()-8)="",TODAY(),INDEX(Transactions!$G:$G,ROW()-8))</f>
        <v>46229</v>
      </c>
      <c r="F2331">
        <f>IF(INDEX(Transactions!$J:$J,ROW()-8)="",0,INDEX(Transactions!$O:$O,ROW()-8))</f>
        <v>0</v>
      </c>
    </row>
    <row r="2332" spans="2:6" x14ac:dyDescent="0.15">
      <c r="B2332">
        <f ca="1">IF(INDEX(Transactions!$J:$J,ROW()-8)="",TODAY(),INDEX(Transactions!$G:$G,ROW()-8))</f>
        <v>46229</v>
      </c>
      <c r="F2332">
        <f>IF(INDEX(Transactions!$J:$J,ROW()-8)="",0,INDEX(Transactions!$O:$O,ROW()-8))</f>
        <v>0</v>
      </c>
    </row>
    <row r="2333" spans="2:6" x14ac:dyDescent="0.15">
      <c r="B2333">
        <f ca="1">IF(INDEX(Transactions!$J:$J,ROW()-8)="",TODAY(),INDEX(Transactions!$G:$G,ROW()-8))</f>
        <v>46229</v>
      </c>
      <c r="F2333">
        <f>IF(INDEX(Transactions!$J:$J,ROW()-8)="",0,INDEX(Transactions!$O:$O,ROW()-8))</f>
        <v>0</v>
      </c>
    </row>
    <row r="2334" spans="2:6" x14ac:dyDescent="0.15">
      <c r="B2334">
        <f ca="1">IF(INDEX(Transactions!$J:$J,ROW()-8)="",TODAY(),INDEX(Transactions!$G:$G,ROW()-8))</f>
        <v>46229</v>
      </c>
      <c r="F2334">
        <f>IF(INDEX(Transactions!$J:$J,ROW()-8)="",0,INDEX(Transactions!$O:$O,ROW()-8))</f>
        <v>0</v>
      </c>
    </row>
    <row r="2335" spans="2:6" x14ac:dyDescent="0.15">
      <c r="B2335">
        <f ca="1">IF(INDEX(Transactions!$J:$J,ROW()-8)="",TODAY(),INDEX(Transactions!$G:$G,ROW()-8))</f>
        <v>46229</v>
      </c>
      <c r="F2335">
        <f>IF(INDEX(Transactions!$J:$J,ROW()-8)="",0,INDEX(Transactions!$O:$O,ROW()-8))</f>
        <v>0</v>
      </c>
    </row>
    <row r="2336" spans="2:6" x14ac:dyDescent="0.15">
      <c r="B2336">
        <f ca="1">IF(INDEX(Transactions!$J:$J,ROW()-8)="",TODAY(),INDEX(Transactions!$G:$G,ROW()-8))</f>
        <v>46229</v>
      </c>
      <c r="F2336">
        <f>IF(INDEX(Transactions!$J:$J,ROW()-8)="",0,INDEX(Transactions!$O:$O,ROW()-8))</f>
        <v>0</v>
      </c>
    </row>
    <row r="2337" spans="2:6" x14ac:dyDescent="0.15">
      <c r="B2337">
        <f ca="1">IF(INDEX(Transactions!$J:$J,ROW()-8)="",TODAY(),INDEX(Transactions!$G:$G,ROW()-8))</f>
        <v>46229</v>
      </c>
      <c r="F2337">
        <f>IF(INDEX(Transactions!$J:$J,ROW()-8)="",0,INDEX(Transactions!$O:$O,ROW()-8))</f>
        <v>0</v>
      </c>
    </row>
    <row r="2338" spans="2:6" x14ac:dyDescent="0.15">
      <c r="B2338">
        <f ca="1">IF(INDEX(Transactions!$J:$J,ROW()-8)="",TODAY(),INDEX(Transactions!$G:$G,ROW()-8))</f>
        <v>46229</v>
      </c>
      <c r="F2338">
        <f>IF(INDEX(Transactions!$J:$J,ROW()-8)="",0,INDEX(Transactions!$O:$O,ROW()-8))</f>
        <v>0</v>
      </c>
    </row>
    <row r="2339" spans="2:6" x14ac:dyDescent="0.15">
      <c r="B2339">
        <f ca="1">IF(INDEX(Transactions!$J:$J,ROW()-8)="",TODAY(),INDEX(Transactions!$G:$G,ROW()-8))</f>
        <v>46229</v>
      </c>
      <c r="F2339">
        <f>IF(INDEX(Transactions!$J:$J,ROW()-8)="",0,INDEX(Transactions!$O:$O,ROW()-8))</f>
        <v>0</v>
      </c>
    </row>
    <row r="2340" spans="2:6" x14ac:dyDescent="0.15">
      <c r="B2340">
        <f ca="1">IF(INDEX(Transactions!$J:$J,ROW()-8)="",TODAY(),INDEX(Transactions!$G:$G,ROW()-8))</f>
        <v>46229</v>
      </c>
      <c r="F2340">
        <f>IF(INDEX(Transactions!$J:$J,ROW()-8)="",0,INDEX(Transactions!$O:$O,ROW()-8))</f>
        <v>0</v>
      </c>
    </row>
    <row r="2341" spans="2:6" x14ac:dyDescent="0.15">
      <c r="B2341">
        <f ca="1">IF(INDEX(Transactions!$J:$J,ROW()-8)="",TODAY(),INDEX(Transactions!$G:$G,ROW()-8))</f>
        <v>46229</v>
      </c>
      <c r="F2341">
        <f>IF(INDEX(Transactions!$J:$J,ROW()-8)="",0,INDEX(Transactions!$O:$O,ROW()-8))</f>
        <v>0</v>
      </c>
    </row>
    <row r="2342" spans="2:6" x14ac:dyDescent="0.15">
      <c r="B2342">
        <f ca="1">IF(INDEX(Transactions!$J:$J,ROW()-8)="",TODAY(),INDEX(Transactions!$G:$G,ROW()-8))</f>
        <v>46229</v>
      </c>
      <c r="F2342">
        <f>IF(INDEX(Transactions!$J:$J,ROW()-8)="",0,INDEX(Transactions!$O:$O,ROW()-8))</f>
        <v>0</v>
      </c>
    </row>
    <row r="2343" spans="2:6" x14ac:dyDescent="0.15">
      <c r="B2343">
        <f ca="1">IF(INDEX(Transactions!$J:$J,ROW()-8)="",TODAY(),INDEX(Transactions!$G:$G,ROW()-8))</f>
        <v>46229</v>
      </c>
      <c r="F2343">
        <f>IF(INDEX(Transactions!$J:$J,ROW()-8)="",0,INDEX(Transactions!$O:$O,ROW()-8))</f>
        <v>0</v>
      </c>
    </row>
    <row r="2344" spans="2:6" x14ac:dyDescent="0.15">
      <c r="B2344">
        <f ca="1">IF(INDEX(Transactions!$J:$J,ROW()-8)="",TODAY(),INDEX(Transactions!$G:$G,ROW()-8))</f>
        <v>46229</v>
      </c>
      <c r="F2344">
        <f>IF(INDEX(Transactions!$J:$J,ROW()-8)="",0,INDEX(Transactions!$O:$O,ROW()-8))</f>
        <v>0</v>
      </c>
    </row>
    <row r="2345" spans="2:6" x14ac:dyDescent="0.15">
      <c r="B2345">
        <f ca="1">IF(INDEX(Transactions!$J:$J,ROW()-8)="",TODAY(),INDEX(Transactions!$G:$G,ROW()-8))</f>
        <v>46229</v>
      </c>
      <c r="F2345">
        <f>IF(INDEX(Transactions!$J:$J,ROW()-8)="",0,INDEX(Transactions!$O:$O,ROW()-8))</f>
        <v>0</v>
      </c>
    </row>
    <row r="2346" spans="2:6" x14ac:dyDescent="0.15">
      <c r="B2346">
        <f ca="1">IF(INDEX(Transactions!$J:$J,ROW()-8)="",TODAY(),INDEX(Transactions!$G:$G,ROW()-8))</f>
        <v>46229</v>
      </c>
      <c r="F2346">
        <f>IF(INDEX(Transactions!$J:$J,ROW()-8)="",0,INDEX(Transactions!$O:$O,ROW()-8))</f>
        <v>0</v>
      </c>
    </row>
    <row r="2347" spans="2:6" x14ac:dyDescent="0.15">
      <c r="B2347">
        <f ca="1">IF(INDEX(Transactions!$J:$J,ROW()-8)="",TODAY(),INDEX(Transactions!$G:$G,ROW()-8))</f>
        <v>46229</v>
      </c>
      <c r="F2347">
        <f>IF(INDEX(Transactions!$J:$J,ROW()-8)="",0,INDEX(Transactions!$O:$O,ROW()-8))</f>
        <v>0</v>
      </c>
    </row>
    <row r="2348" spans="2:6" x14ac:dyDescent="0.15">
      <c r="B2348">
        <f ca="1">IF(INDEX(Transactions!$J:$J,ROW()-8)="",TODAY(),INDEX(Transactions!$G:$G,ROW()-8))</f>
        <v>46229</v>
      </c>
      <c r="F2348">
        <f>IF(INDEX(Transactions!$J:$J,ROW()-8)="",0,INDEX(Transactions!$O:$O,ROW()-8))</f>
        <v>0</v>
      </c>
    </row>
    <row r="2349" spans="2:6" x14ac:dyDescent="0.15">
      <c r="B2349">
        <f ca="1">IF(INDEX(Transactions!$J:$J,ROW()-8)="",TODAY(),INDEX(Transactions!$G:$G,ROW()-8))</f>
        <v>46229</v>
      </c>
      <c r="F2349">
        <f>IF(INDEX(Transactions!$J:$J,ROW()-8)="",0,INDEX(Transactions!$O:$O,ROW()-8))</f>
        <v>0</v>
      </c>
    </row>
    <row r="2350" spans="2:6" x14ac:dyDescent="0.15">
      <c r="B2350">
        <f ca="1">IF(INDEX(Transactions!$J:$J,ROW()-8)="",TODAY(),INDEX(Transactions!$G:$G,ROW()-8))</f>
        <v>46229</v>
      </c>
      <c r="F2350">
        <f>IF(INDEX(Transactions!$J:$J,ROW()-8)="",0,INDEX(Transactions!$O:$O,ROW()-8))</f>
        <v>0</v>
      </c>
    </row>
    <row r="2351" spans="2:6" x14ac:dyDescent="0.15">
      <c r="B2351">
        <f ca="1">IF(INDEX(Transactions!$J:$J,ROW()-8)="",TODAY(),INDEX(Transactions!$G:$G,ROW()-8))</f>
        <v>46229</v>
      </c>
      <c r="F2351">
        <f>IF(INDEX(Transactions!$J:$J,ROW()-8)="",0,INDEX(Transactions!$O:$O,ROW()-8))</f>
        <v>0</v>
      </c>
    </row>
    <row r="2352" spans="2:6" x14ac:dyDescent="0.15">
      <c r="B2352">
        <f ca="1">IF(INDEX(Transactions!$J:$J,ROW()-8)="",TODAY(),INDEX(Transactions!$G:$G,ROW()-8))</f>
        <v>46229</v>
      </c>
      <c r="F2352">
        <f>IF(INDEX(Transactions!$J:$J,ROW()-8)="",0,INDEX(Transactions!$O:$O,ROW()-8))</f>
        <v>0</v>
      </c>
    </row>
    <row r="2353" spans="2:6" x14ac:dyDescent="0.15">
      <c r="B2353">
        <f ca="1">IF(INDEX(Transactions!$J:$J,ROW()-8)="",TODAY(),INDEX(Transactions!$G:$G,ROW()-8))</f>
        <v>46229</v>
      </c>
      <c r="F2353">
        <f>IF(INDEX(Transactions!$J:$J,ROW()-8)="",0,INDEX(Transactions!$O:$O,ROW()-8))</f>
        <v>0</v>
      </c>
    </row>
    <row r="2354" spans="2:6" x14ac:dyDescent="0.15">
      <c r="B2354">
        <f ca="1">IF(INDEX(Transactions!$J:$J,ROW()-8)="",TODAY(),INDEX(Transactions!$G:$G,ROW()-8))</f>
        <v>46229</v>
      </c>
      <c r="F2354">
        <f>IF(INDEX(Transactions!$J:$J,ROW()-8)="",0,INDEX(Transactions!$O:$O,ROW()-8))</f>
        <v>0</v>
      </c>
    </row>
    <row r="2355" spans="2:6" x14ac:dyDescent="0.15">
      <c r="B2355">
        <f ca="1">IF(INDEX(Transactions!$J:$J,ROW()-8)="",TODAY(),INDEX(Transactions!$G:$G,ROW()-8))</f>
        <v>46229</v>
      </c>
      <c r="F2355">
        <f>IF(INDEX(Transactions!$J:$J,ROW()-8)="",0,INDEX(Transactions!$O:$O,ROW()-8))</f>
        <v>0</v>
      </c>
    </row>
    <row r="2356" spans="2:6" x14ac:dyDescent="0.15">
      <c r="B2356">
        <f ca="1">IF(INDEX(Transactions!$J:$J,ROW()-8)="",TODAY(),INDEX(Transactions!$G:$G,ROW()-8))</f>
        <v>46229</v>
      </c>
      <c r="F2356">
        <f>IF(INDEX(Transactions!$J:$J,ROW()-8)="",0,INDEX(Transactions!$O:$O,ROW()-8))</f>
        <v>0</v>
      </c>
    </row>
    <row r="2357" spans="2:6" x14ac:dyDescent="0.15">
      <c r="B2357">
        <f ca="1">IF(INDEX(Transactions!$J:$J,ROW()-8)="",TODAY(),INDEX(Transactions!$G:$G,ROW()-8))</f>
        <v>46229</v>
      </c>
      <c r="F2357">
        <f>IF(INDEX(Transactions!$J:$J,ROW()-8)="",0,INDEX(Transactions!$O:$O,ROW()-8))</f>
        <v>0</v>
      </c>
    </row>
    <row r="2358" spans="2:6" x14ac:dyDescent="0.15">
      <c r="B2358">
        <f ca="1">IF(INDEX(Transactions!$J:$J,ROW()-8)="",TODAY(),INDEX(Transactions!$G:$G,ROW()-8))</f>
        <v>46229</v>
      </c>
      <c r="F2358">
        <f>IF(INDEX(Transactions!$J:$J,ROW()-8)="",0,INDEX(Transactions!$O:$O,ROW()-8))</f>
        <v>0</v>
      </c>
    </row>
    <row r="2359" spans="2:6" x14ac:dyDescent="0.15">
      <c r="B2359">
        <f ca="1">IF(INDEX(Transactions!$J:$J,ROW()-8)="",TODAY(),INDEX(Transactions!$G:$G,ROW()-8))</f>
        <v>46229</v>
      </c>
      <c r="F2359">
        <f>IF(INDEX(Transactions!$J:$J,ROW()-8)="",0,INDEX(Transactions!$O:$O,ROW()-8))</f>
        <v>0</v>
      </c>
    </row>
    <row r="2360" spans="2:6" x14ac:dyDescent="0.15">
      <c r="B2360">
        <f ca="1">IF(INDEX(Transactions!$J:$J,ROW()-8)="",TODAY(),INDEX(Transactions!$G:$G,ROW()-8))</f>
        <v>46229</v>
      </c>
      <c r="F2360">
        <f>IF(INDEX(Transactions!$J:$J,ROW()-8)="",0,INDEX(Transactions!$O:$O,ROW()-8))</f>
        <v>0</v>
      </c>
    </row>
    <row r="2361" spans="2:6" x14ac:dyDescent="0.15">
      <c r="B2361">
        <f ca="1">IF(INDEX(Transactions!$J:$J,ROW()-8)="",TODAY(),INDEX(Transactions!$G:$G,ROW()-8))</f>
        <v>46229</v>
      </c>
      <c r="F2361">
        <f>IF(INDEX(Transactions!$J:$J,ROW()-8)="",0,INDEX(Transactions!$O:$O,ROW()-8))</f>
        <v>0</v>
      </c>
    </row>
    <row r="2362" spans="2:6" x14ac:dyDescent="0.15">
      <c r="B2362">
        <f ca="1">IF(INDEX(Transactions!$J:$J,ROW()-8)="",TODAY(),INDEX(Transactions!$G:$G,ROW()-8))</f>
        <v>46229</v>
      </c>
      <c r="F2362">
        <f>IF(INDEX(Transactions!$J:$J,ROW()-8)="",0,INDEX(Transactions!$O:$O,ROW()-8))</f>
        <v>0</v>
      </c>
    </row>
    <row r="2363" spans="2:6" x14ac:dyDescent="0.15">
      <c r="B2363">
        <f ca="1">IF(INDEX(Transactions!$J:$J,ROW()-8)="",TODAY(),INDEX(Transactions!$G:$G,ROW()-8))</f>
        <v>46229</v>
      </c>
      <c r="F2363">
        <f>IF(INDEX(Transactions!$J:$J,ROW()-8)="",0,INDEX(Transactions!$O:$O,ROW()-8))</f>
        <v>0</v>
      </c>
    </row>
    <row r="2364" spans="2:6" x14ac:dyDescent="0.15">
      <c r="B2364">
        <f ca="1">IF(INDEX(Transactions!$J:$J,ROW()-8)="",TODAY(),INDEX(Transactions!$G:$G,ROW()-8))</f>
        <v>46229</v>
      </c>
      <c r="F2364">
        <f>IF(INDEX(Transactions!$J:$J,ROW()-8)="",0,INDEX(Transactions!$O:$O,ROW()-8))</f>
        <v>0</v>
      </c>
    </row>
    <row r="2365" spans="2:6" x14ac:dyDescent="0.15">
      <c r="B2365">
        <f ca="1">IF(INDEX(Transactions!$J:$J,ROW()-8)="",TODAY(),INDEX(Transactions!$G:$G,ROW()-8))</f>
        <v>46229</v>
      </c>
      <c r="F2365">
        <f>IF(INDEX(Transactions!$J:$J,ROW()-8)="",0,INDEX(Transactions!$O:$O,ROW()-8))</f>
        <v>0</v>
      </c>
    </row>
    <row r="2366" spans="2:6" x14ac:dyDescent="0.15">
      <c r="B2366">
        <f ca="1">IF(INDEX(Transactions!$J:$J,ROW()-8)="",TODAY(),INDEX(Transactions!$G:$G,ROW()-8))</f>
        <v>46229</v>
      </c>
      <c r="F2366">
        <f>IF(INDEX(Transactions!$J:$J,ROW()-8)="",0,INDEX(Transactions!$O:$O,ROW()-8))</f>
        <v>0</v>
      </c>
    </row>
    <row r="2367" spans="2:6" x14ac:dyDescent="0.15">
      <c r="B2367">
        <f ca="1">IF(INDEX(Transactions!$J:$J,ROW()-8)="",TODAY(),INDEX(Transactions!$G:$G,ROW()-8))</f>
        <v>46229</v>
      </c>
      <c r="F2367">
        <f>IF(INDEX(Transactions!$J:$J,ROW()-8)="",0,INDEX(Transactions!$O:$O,ROW()-8))</f>
        <v>0</v>
      </c>
    </row>
    <row r="2368" spans="2:6" x14ac:dyDescent="0.15">
      <c r="B2368">
        <f ca="1">IF(INDEX(Transactions!$J:$J,ROW()-8)="",TODAY(),INDEX(Transactions!$G:$G,ROW()-8))</f>
        <v>46229</v>
      </c>
      <c r="F2368">
        <f>IF(INDEX(Transactions!$J:$J,ROW()-8)="",0,INDEX(Transactions!$O:$O,ROW()-8))</f>
        <v>0</v>
      </c>
    </row>
    <row r="2369" spans="2:6" x14ac:dyDescent="0.15">
      <c r="B2369">
        <f ca="1">IF(INDEX(Transactions!$J:$J,ROW()-8)="",TODAY(),INDEX(Transactions!$G:$G,ROW()-8))</f>
        <v>46229</v>
      </c>
      <c r="F2369">
        <f>IF(INDEX(Transactions!$J:$J,ROW()-8)="",0,INDEX(Transactions!$O:$O,ROW()-8))</f>
        <v>0</v>
      </c>
    </row>
    <row r="2370" spans="2:6" x14ac:dyDescent="0.15">
      <c r="B2370">
        <f ca="1">IF(INDEX(Transactions!$J:$J,ROW()-8)="",TODAY(),INDEX(Transactions!$G:$G,ROW()-8))</f>
        <v>46229</v>
      </c>
      <c r="F2370">
        <f>IF(INDEX(Transactions!$J:$J,ROW()-8)="",0,INDEX(Transactions!$O:$O,ROW()-8))</f>
        <v>0</v>
      </c>
    </row>
    <row r="2371" spans="2:6" x14ac:dyDescent="0.15">
      <c r="B2371">
        <f ca="1">IF(INDEX(Transactions!$J:$J,ROW()-8)="",TODAY(),INDEX(Transactions!$G:$G,ROW()-8))</f>
        <v>46229</v>
      </c>
      <c r="F2371">
        <f>IF(INDEX(Transactions!$J:$J,ROW()-8)="",0,INDEX(Transactions!$O:$O,ROW()-8))</f>
        <v>0</v>
      </c>
    </row>
    <row r="2372" spans="2:6" x14ac:dyDescent="0.15">
      <c r="B2372">
        <f ca="1">IF(INDEX(Transactions!$J:$J,ROW()-8)="",TODAY(),INDEX(Transactions!$G:$G,ROW()-8))</f>
        <v>46229</v>
      </c>
      <c r="F2372">
        <f>IF(INDEX(Transactions!$J:$J,ROW()-8)="",0,INDEX(Transactions!$O:$O,ROW()-8))</f>
        <v>0</v>
      </c>
    </row>
    <row r="2373" spans="2:6" x14ac:dyDescent="0.15">
      <c r="B2373">
        <f ca="1">IF(INDEX(Transactions!$J:$J,ROW()-8)="",TODAY(),INDEX(Transactions!$G:$G,ROW()-8))</f>
        <v>46229</v>
      </c>
      <c r="F2373">
        <f>IF(INDEX(Transactions!$J:$J,ROW()-8)="",0,INDEX(Transactions!$O:$O,ROW()-8))</f>
        <v>0</v>
      </c>
    </row>
    <row r="2374" spans="2:6" x14ac:dyDescent="0.15">
      <c r="B2374">
        <f ca="1">IF(INDEX(Transactions!$J:$J,ROW()-8)="",TODAY(),INDEX(Transactions!$G:$G,ROW()-8))</f>
        <v>46229</v>
      </c>
      <c r="F2374">
        <f>IF(INDEX(Transactions!$J:$J,ROW()-8)="",0,INDEX(Transactions!$O:$O,ROW()-8))</f>
        <v>0</v>
      </c>
    </row>
    <row r="2375" spans="2:6" x14ac:dyDescent="0.15">
      <c r="B2375">
        <f ca="1">IF(INDEX(Transactions!$J:$J,ROW()-8)="",TODAY(),INDEX(Transactions!$G:$G,ROW()-8))</f>
        <v>46229</v>
      </c>
      <c r="F2375">
        <f>IF(INDEX(Transactions!$J:$J,ROW()-8)="",0,INDEX(Transactions!$O:$O,ROW()-8))</f>
        <v>0</v>
      </c>
    </row>
    <row r="2376" spans="2:6" x14ac:dyDescent="0.15">
      <c r="B2376">
        <f ca="1">IF(INDEX(Transactions!$J:$J,ROW()-8)="",TODAY(),INDEX(Transactions!$G:$G,ROW()-8))</f>
        <v>46229</v>
      </c>
      <c r="F2376">
        <f>IF(INDEX(Transactions!$J:$J,ROW()-8)="",0,INDEX(Transactions!$O:$O,ROW()-8))</f>
        <v>0</v>
      </c>
    </row>
    <row r="2377" spans="2:6" x14ac:dyDescent="0.15">
      <c r="B2377">
        <f ca="1">IF(INDEX(Transactions!$J:$J,ROW()-8)="",TODAY(),INDEX(Transactions!$G:$G,ROW()-8))</f>
        <v>46229</v>
      </c>
      <c r="F2377">
        <f>IF(INDEX(Transactions!$J:$J,ROW()-8)="",0,INDEX(Transactions!$O:$O,ROW()-8))</f>
        <v>0</v>
      </c>
    </row>
    <row r="2378" spans="2:6" x14ac:dyDescent="0.15">
      <c r="B2378">
        <f ca="1">IF(INDEX(Transactions!$J:$J,ROW()-8)="",TODAY(),INDEX(Transactions!$G:$G,ROW()-8))</f>
        <v>46229</v>
      </c>
      <c r="F2378">
        <f>IF(INDEX(Transactions!$J:$J,ROW()-8)="",0,INDEX(Transactions!$O:$O,ROW()-8))</f>
        <v>0</v>
      </c>
    </row>
    <row r="2379" spans="2:6" x14ac:dyDescent="0.15">
      <c r="B2379">
        <f ca="1">IF(INDEX(Transactions!$J:$J,ROW()-8)="",TODAY(),INDEX(Transactions!$G:$G,ROW()-8))</f>
        <v>46229</v>
      </c>
      <c r="F2379">
        <f>IF(INDEX(Transactions!$J:$J,ROW()-8)="",0,INDEX(Transactions!$O:$O,ROW()-8))</f>
        <v>0</v>
      </c>
    </row>
    <row r="2380" spans="2:6" x14ac:dyDescent="0.15">
      <c r="B2380">
        <f ca="1">IF(INDEX(Transactions!$J:$J,ROW()-8)="",TODAY(),INDEX(Transactions!$G:$G,ROW()-8))</f>
        <v>46229</v>
      </c>
      <c r="F2380">
        <f>IF(INDEX(Transactions!$J:$J,ROW()-8)="",0,INDEX(Transactions!$O:$O,ROW()-8))</f>
        <v>0</v>
      </c>
    </row>
    <row r="2381" spans="2:6" x14ac:dyDescent="0.15">
      <c r="B2381">
        <f ca="1">IF(INDEX(Transactions!$J:$J,ROW()-8)="",TODAY(),INDEX(Transactions!$G:$G,ROW()-8))</f>
        <v>46229</v>
      </c>
      <c r="F2381">
        <f>IF(INDEX(Transactions!$J:$J,ROW()-8)="",0,INDEX(Transactions!$O:$O,ROW()-8))</f>
        <v>0</v>
      </c>
    </row>
    <row r="2382" spans="2:6" x14ac:dyDescent="0.15">
      <c r="B2382">
        <f ca="1">IF(INDEX(Transactions!$J:$J,ROW()-8)="",TODAY(),INDEX(Transactions!$G:$G,ROW()-8))</f>
        <v>46229</v>
      </c>
      <c r="F2382">
        <f>IF(INDEX(Transactions!$J:$J,ROW()-8)="",0,INDEX(Transactions!$O:$O,ROW()-8))</f>
        <v>0</v>
      </c>
    </row>
    <row r="2383" spans="2:6" x14ac:dyDescent="0.15">
      <c r="B2383">
        <f ca="1">IF(INDEX(Transactions!$J:$J,ROW()-8)="",TODAY(),INDEX(Transactions!$G:$G,ROW()-8))</f>
        <v>46229</v>
      </c>
      <c r="F2383">
        <f>IF(INDEX(Transactions!$J:$J,ROW()-8)="",0,INDEX(Transactions!$O:$O,ROW()-8))</f>
        <v>0</v>
      </c>
    </row>
    <row r="2384" spans="2:6" x14ac:dyDescent="0.15">
      <c r="B2384">
        <f ca="1">IF(INDEX(Transactions!$J:$J,ROW()-8)="",TODAY(),INDEX(Transactions!$G:$G,ROW()-8))</f>
        <v>46229</v>
      </c>
      <c r="F2384">
        <f>IF(INDEX(Transactions!$J:$J,ROW()-8)="",0,INDEX(Transactions!$O:$O,ROW()-8))</f>
        <v>0</v>
      </c>
    </row>
    <row r="2385" spans="2:6" x14ac:dyDescent="0.15">
      <c r="B2385">
        <f ca="1">IF(INDEX(Transactions!$J:$J,ROW()-8)="",TODAY(),INDEX(Transactions!$G:$G,ROW()-8))</f>
        <v>46229</v>
      </c>
      <c r="F2385">
        <f>IF(INDEX(Transactions!$J:$J,ROW()-8)="",0,INDEX(Transactions!$O:$O,ROW()-8))</f>
        <v>0</v>
      </c>
    </row>
    <row r="2386" spans="2:6" x14ac:dyDescent="0.15">
      <c r="B2386">
        <f ca="1">IF(INDEX(Transactions!$J:$J,ROW()-8)="",TODAY(),INDEX(Transactions!$G:$G,ROW()-8))</f>
        <v>46229</v>
      </c>
      <c r="F2386">
        <f>IF(INDEX(Transactions!$J:$J,ROW()-8)="",0,INDEX(Transactions!$O:$O,ROW()-8))</f>
        <v>0</v>
      </c>
    </row>
    <row r="2387" spans="2:6" x14ac:dyDescent="0.15">
      <c r="B2387">
        <f ca="1">IF(INDEX(Transactions!$J:$J,ROW()-8)="",TODAY(),INDEX(Transactions!$G:$G,ROW()-8))</f>
        <v>46229</v>
      </c>
      <c r="F2387">
        <f>IF(INDEX(Transactions!$J:$J,ROW()-8)="",0,INDEX(Transactions!$O:$O,ROW()-8))</f>
        <v>0</v>
      </c>
    </row>
    <row r="2388" spans="2:6" x14ac:dyDescent="0.15">
      <c r="B2388">
        <f ca="1">IF(INDEX(Transactions!$J:$J,ROW()-8)="",TODAY(),INDEX(Transactions!$G:$G,ROW()-8))</f>
        <v>46229</v>
      </c>
      <c r="F2388">
        <f>IF(INDEX(Transactions!$J:$J,ROW()-8)="",0,INDEX(Transactions!$O:$O,ROW()-8))</f>
        <v>0</v>
      </c>
    </row>
    <row r="2389" spans="2:6" x14ac:dyDescent="0.15">
      <c r="B2389">
        <f ca="1">IF(INDEX(Transactions!$J:$J,ROW()-8)="",TODAY(),INDEX(Transactions!$G:$G,ROW()-8))</f>
        <v>46229</v>
      </c>
      <c r="F2389">
        <f>IF(INDEX(Transactions!$J:$J,ROW()-8)="",0,INDEX(Transactions!$O:$O,ROW()-8))</f>
        <v>0</v>
      </c>
    </row>
    <row r="2390" spans="2:6" x14ac:dyDescent="0.15">
      <c r="B2390">
        <f ca="1">IF(INDEX(Transactions!$J:$J,ROW()-8)="",TODAY(),INDEX(Transactions!$G:$G,ROW()-8))</f>
        <v>46229</v>
      </c>
      <c r="F2390">
        <f>IF(INDEX(Transactions!$J:$J,ROW()-8)="",0,INDEX(Transactions!$O:$O,ROW()-8))</f>
        <v>0</v>
      </c>
    </row>
    <row r="2391" spans="2:6" x14ac:dyDescent="0.15">
      <c r="B2391">
        <f ca="1">IF(INDEX(Transactions!$J:$J,ROW()-8)="",TODAY(),INDEX(Transactions!$G:$G,ROW()-8))</f>
        <v>46229</v>
      </c>
      <c r="F2391">
        <f>IF(INDEX(Transactions!$J:$J,ROW()-8)="",0,INDEX(Transactions!$O:$O,ROW()-8))</f>
        <v>0</v>
      </c>
    </row>
    <row r="2392" spans="2:6" x14ac:dyDescent="0.15">
      <c r="B2392">
        <f ca="1">IF(INDEX(Transactions!$J:$J,ROW()-8)="",TODAY(),INDEX(Transactions!$G:$G,ROW()-8))</f>
        <v>46229</v>
      </c>
      <c r="F2392">
        <f>IF(INDEX(Transactions!$J:$J,ROW()-8)="",0,INDEX(Transactions!$O:$O,ROW()-8))</f>
        <v>0</v>
      </c>
    </row>
    <row r="2393" spans="2:6" x14ac:dyDescent="0.15">
      <c r="B2393">
        <f ca="1">IF(INDEX(Transactions!$J:$J,ROW()-8)="",TODAY(),INDEX(Transactions!$G:$G,ROW()-8))</f>
        <v>46229</v>
      </c>
      <c r="F2393">
        <f>IF(INDEX(Transactions!$J:$J,ROW()-8)="",0,INDEX(Transactions!$O:$O,ROW()-8))</f>
        <v>0</v>
      </c>
    </row>
    <row r="2394" spans="2:6" x14ac:dyDescent="0.15">
      <c r="B2394">
        <f ca="1">IF(INDEX(Transactions!$J:$J,ROW()-8)="",TODAY(),INDEX(Transactions!$G:$G,ROW()-8))</f>
        <v>46229</v>
      </c>
      <c r="F2394">
        <f>IF(INDEX(Transactions!$J:$J,ROW()-8)="",0,INDEX(Transactions!$O:$O,ROW()-8))</f>
        <v>0</v>
      </c>
    </row>
    <row r="2395" spans="2:6" x14ac:dyDescent="0.15">
      <c r="B2395">
        <f ca="1">IF(INDEX(Transactions!$J:$J,ROW()-8)="",TODAY(),INDEX(Transactions!$G:$G,ROW()-8))</f>
        <v>46229</v>
      </c>
      <c r="F2395">
        <f>IF(INDEX(Transactions!$J:$J,ROW()-8)="",0,INDEX(Transactions!$O:$O,ROW()-8))</f>
        <v>0</v>
      </c>
    </row>
    <row r="2396" spans="2:6" x14ac:dyDescent="0.15">
      <c r="B2396">
        <f ca="1">IF(INDEX(Transactions!$J:$J,ROW()-8)="",TODAY(),INDEX(Transactions!$G:$G,ROW()-8))</f>
        <v>46229</v>
      </c>
      <c r="F2396">
        <f>IF(INDEX(Transactions!$J:$J,ROW()-8)="",0,INDEX(Transactions!$O:$O,ROW()-8))</f>
        <v>0</v>
      </c>
    </row>
    <row r="2397" spans="2:6" x14ac:dyDescent="0.15">
      <c r="B2397">
        <f ca="1">IF(INDEX(Transactions!$J:$J,ROW()-8)="",TODAY(),INDEX(Transactions!$G:$G,ROW()-8))</f>
        <v>46229</v>
      </c>
      <c r="F2397">
        <f>IF(INDEX(Transactions!$J:$J,ROW()-8)="",0,INDEX(Transactions!$O:$O,ROW()-8))</f>
        <v>0</v>
      </c>
    </row>
    <row r="2398" spans="2:6" x14ac:dyDescent="0.15">
      <c r="B2398">
        <f ca="1">IF(INDEX(Transactions!$J:$J,ROW()-8)="",TODAY(),INDEX(Transactions!$G:$G,ROW()-8))</f>
        <v>46229</v>
      </c>
      <c r="F2398">
        <f>IF(INDEX(Transactions!$J:$J,ROW()-8)="",0,INDEX(Transactions!$O:$O,ROW()-8))</f>
        <v>0</v>
      </c>
    </row>
    <row r="2399" spans="2:6" x14ac:dyDescent="0.15">
      <c r="B2399">
        <f ca="1">IF(INDEX(Transactions!$J:$J,ROW()-8)="",TODAY(),INDEX(Transactions!$G:$G,ROW()-8))</f>
        <v>46229</v>
      </c>
      <c r="F2399">
        <f>IF(INDEX(Transactions!$J:$J,ROW()-8)="",0,INDEX(Transactions!$O:$O,ROW()-8))</f>
        <v>0</v>
      </c>
    </row>
    <row r="2400" spans="2:6" x14ac:dyDescent="0.15">
      <c r="B2400">
        <f ca="1">IF(INDEX(Transactions!$J:$J,ROW()-8)="",TODAY(),INDEX(Transactions!$G:$G,ROW()-8))</f>
        <v>46229</v>
      </c>
      <c r="F2400">
        <f>IF(INDEX(Transactions!$J:$J,ROW()-8)="",0,INDEX(Transactions!$O:$O,ROW()-8))</f>
        <v>0</v>
      </c>
    </row>
    <row r="2401" spans="2:6" x14ac:dyDescent="0.15">
      <c r="B2401">
        <f ca="1">IF(INDEX(Transactions!$J:$J,ROW()-8)="",TODAY(),INDEX(Transactions!$G:$G,ROW()-8))</f>
        <v>46229</v>
      </c>
      <c r="F2401">
        <f>IF(INDEX(Transactions!$J:$J,ROW()-8)="",0,INDEX(Transactions!$O:$O,ROW()-8))</f>
        <v>0</v>
      </c>
    </row>
    <row r="2402" spans="2:6" x14ac:dyDescent="0.15">
      <c r="B2402">
        <f ca="1">IF(INDEX(Transactions!$J:$J,ROW()-8)="",TODAY(),INDEX(Transactions!$G:$G,ROW()-8))</f>
        <v>46229</v>
      </c>
      <c r="F2402">
        <f>IF(INDEX(Transactions!$J:$J,ROW()-8)="",0,INDEX(Transactions!$O:$O,ROW()-8))</f>
        <v>0</v>
      </c>
    </row>
    <row r="2403" spans="2:6" x14ac:dyDescent="0.15">
      <c r="B2403">
        <f ca="1">IF(INDEX(Transactions!$J:$J,ROW()-8)="",TODAY(),INDEX(Transactions!$G:$G,ROW()-8))</f>
        <v>46229</v>
      </c>
      <c r="F2403">
        <f>IF(INDEX(Transactions!$J:$J,ROW()-8)="",0,INDEX(Transactions!$O:$O,ROW()-8))</f>
        <v>0</v>
      </c>
    </row>
    <row r="2404" spans="2:6" x14ac:dyDescent="0.15">
      <c r="B2404">
        <f ca="1">IF(INDEX(Transactions!$J:$J,ROW()-8)="",TODAY(),INDEX(Transactions!$G:$G,ROW()-8))</f>
        <v>46229</v>
      </c>
      <c r="F2404">
        <f>IF(INDEX(Transactions!$J:$J,ROW()-8)="",0,INDEX(Transactions!$O:$O,ROW()-8))</f>
        <v>0</v>
      </c>
    </row>
    <row r="2405" spans="2:6" x14ac:dyDescent="0.15">
      <c r="B2405">
        <f ca="1">IF(INDEX(Transactions!$J:$J,ROW()-8)="",TODAY(),INDEX(Transactions!$G:$G,ROW()-8))</f>
        <v>46229</v>
      </c>
      <c r="F2405">
        <f>IF(INDEX(Transactions!$J:$J,ROW()-8)="",0,INDEX(Transactions!$O:$O,ROW()-8))</f>
        <v>0</v>
      </c>
    </row>
    <row r="2406" spans="2:6" x14ac:dyDescent="0.15">
      <c r="B2406">
        <f ca="1">IF(INDEX(Transactions!$J:$J,ROW()-8)="",TODAY(),INDEX(Transactions!$G:$G,ROW()-8))</f>
        <v>46229</v>
      </c>
      <c r="F2406">
        <f>IF(INDEX(Transactions!$J:$J,ROW()-8)="",0,INDEX(Transactions!$O:$O,ROW()-8))</f>
        <v>0</v>
      </c>
    </row>
    <row r="2407" spans="2:6" x14ac:dyDescent="0.15">
      <c r="B2407">
        <f ca="1">IF(INDEX(Transactions!$J:$J,ROW()-8)="",TODAY(),INDEX(Transactions!$G:$G,ROW()-8))</f>
        <v>46229</v>
      </c>
      <c r="F2407">
        <f>IF(INDEX(Transactions!$J:$J,ROW()-8)="",0,INDEX(Transactions!$O:$O,ROW()-8))</f>
        <v>0</v>
      </c>
    </row>
    <row r="2408" spans="2:6" x14ac:dyDescent="0.15">
      <c r="B2408">
        <f ca="1">IF(INDEX(Transactions!$J:$J,ROW()-8)="",TODAY(),INDEX(Transactions!$G:$G,ROW()-8))</f>
        <v>46229</v>
      </c>
      <c r="F2408">
        <f>IF(INDEX(Transactions!$J:$J,ROW()-8)="",0,INDEX(Transactions!$O:$O,ROW()-8))</f>
        <v>0</v>
      </c>
    </row>
    <row r="2409" spans="2:6" x14ac:dyDescent="0.15">
      <c r="B2409">
        <f ca="1">IF(INDEX(Transactions!$J:$J,ROW()-8)="",TODAY(),INDEX(Transactions!$G:$G,ROW()-8))</f>
        <v>46229</v>
      </c>
      <c r="F2409">
        <f>IF(INDEX(Transactions!$J:$J,ROW()-8)="",0,INDEX(Transactions!$O:$O,ROW()-8))</f>
        <v>0</v>
      </c>
    </row>
    <row r="2410" spans="2:6" x14ac:dyDescent="0.15">
      <c r="B2410">
        <f ca="1">IF(INDEX(Transactions!$J:$J,ROW()-8)="",TODAY(),INDEX(Transactions!$G:$G,ROW()-8))</f>
        <v>46229</v>
      </c>
      <c r="F2410">
        <f>IF(INDEX(Transactions!$J:$J,ROW()-8)="",0,INDEX(Transactions!$O:$O,ROW()-8))</f>
        <v>0</v>
      </c>
    </row>
    <row r="2411" spans="2:6" x14ac:dyDescent="0.15">
      <c r="B2411">
        <f ca="1">IF(INDEX(Transactions!$J:$J,ROW()-8)="",TODAY(),INDEX(Transactions!$G:$G,ROW()-8))</f>
        <v>46229</v>
      </c>
      <c r="F2411">
        <f>IF(INDEX(Transactions!$J:$J,ROW()-8)="",0,INDEX(Transactions!$O:$O,ROW()-8))</f>
        <v>0</v>
      </c>
    </row>
    <row r="2412" spans="2:6" x14ac:dyDescent="0.15">
      <c r="B2412">
        <f ca="1">IF(INDEX(Transactions!$J:$J,ROW()-8)="",TODAY(),INDEX(Transactions!$G:$G,ROW()-8))</f>
        <v>46229</v>
      </c>
      <c r="F2412">
        <f>IF(INDEX(Transactions!$J:$J,ROW()-8)="",0,INDEX(Transactions!$O:$O,ROW()-8))</f>
        <v>0</v>
      </c>
    </row>
    <row r="2413" spans="2:6" x14ac:dyDescent="0.15">
      <c r="B2413">
        <f ca="1">IF(INDEX(Transactions!$J:$J,ROW()-8)="",TODAY(),INDEX(Transactions!$G:$G,ROW()-8))</f>
        <v>46229</v>
      </c>
      <c r="F2413">
        <f>IF(INDEX(Transactions!$J:$J,ROW()-8)="",0,INDEX(Transactions!$O:$O,ROW()-8))</f>
        <v>0</v>
      </c>
    </row>
    <row r="2414" spans="2:6" x14ac:dyDescent="0.15">
      <c r="B2414">
        <f ca="1">IF(INDEX(Transactions!$J:$J,ROW()-8)="",TODAY(),INDEX(Transactions!$G:$G,ROW()-8))</f>
        <v>46229</v>
      </c>
      <c r="F2414">
        <f>IF(INDEX(Transactions!$J:$J,ROW()-8)="",0,INDEX(Transactions!$O:$O,ROW()-8))</f>
        <v>0</v>
      </c>
    </row>
    <row r="2415" spans="2:6" x14ac:dyDescent="0.15">
      <c r="B2415">
        <f ca="1">IF(INDEX(Transactions!$J:$J,ROW()-8)="",TODAY(),INDEX(Transactions!$G:$G,ROW()-8))</f>
        <v>46229</v>
      </c>
      <c r="F2415">
        <f>IF(INDEX(Transactions!$J:$J,ROW()-8)="",0,INDEX(Transactions!$O:$O,ROW()-8))</f>
        <v>0</v>
      </c>
    </row>
    <row r="2416" spans="2:6" x14ac:dyDescent="0.15">
      <c r="B2416">
        <f ca="1">IF(INDEX(Transactions!$J:$J,ROW()-8)="",TODAY(),INDEX(Transactions!$G:$G,ROW()-8))</f>
        <v>46229</v>
      </c>
      <c r="F2416">
        <f>IF(INDEX(Transactions!$J:$J,ROW()-8)="",0,INDEX(Transactions!$O:$O,ROW()-8))</f>
        <v>0</v>
      </c>
    </row>
    <row r="2417" spans="2:6" x14ac:dyDescent="0.15">
      <c r="B2417">
        <f ca="1">IF(INDEX(Transactions!$J:$J,ROW()-8)="",TODAY(),INDEX(Transactions!$G:$G,ROW()-8))</f>
        <v>46229</v>
      </c>
      <c r="F2417">
        <f>IF(INDEX(Transactions!$J:$J,ROW()-8)="",0,INDEX(Transactions!$O:$O,ROW()-8))</f>
        <v>0</v>
      </c>
    </row>
    <row r="2418" spans="2:6" x14ac:dyDescent="0.15">
      <c r="B2418">
        <f ca="1">IF(INDEX(Transactions!$J:$J,ROW()-8)="",TODAY(),INDEX(Transactions!$G:$G,ROW()-8))</f>
        <v>46229</v>
      </c>
      <c r="F2418">
        <f>IF(INDEX(Transactions!$J:$J,ROW()-8)="",0,INDEX(Transactions!$O:$O,ROW()-8))</f>
        <v>0</v>
      </c>
    </row>
    <row r="2419" spans="2:6" x14ac:dyDescent="0.15">
      <c r="B2419">
        <f ca="1">IF(INDEX(Transactions!$J:$J,ROW()-8)="",TODAY(),INDEX(Transactions!$G:$G,ROW()-8))</f>
        <v>46229</v>
      </c>
      <c r="F2419">
        <f>IF(INDEX(Transactions!$J:$J,ROW()-8)="",0,INDEX(Transactions!$O:$O,ROW()-8))</f>
        <v>0</v>
      </c>
    </row>
    <row r="2420" spans="2:6" x14ac:dyDescent="0.15">
      <c r="B2420">
        <f ca="1">IF(INDEX(Transactions!$J:$J,ROW()-8)="",TODAY(),INDEX(Transactions!$G:$G,ROW()-8))</f>
        <v>46229</v>
      </c>
      <c r="F2420">
        <f>IF(INDEX(Transactions!$J:$J,ROW()-8)="",0,INDEX(Transactions!$O:$O,ROW()-8))</f>
        <v>0</v>
      </c>
    </row>
    <row r="2421" spans="2:6" x14ac:dyDescent="0.15">
      <c r="B2421">
        <f ca="1">IF(INDEX(Transactions!$J:$J,ROW()-8)="",TODAY(),INDEX(Transactions!$G:$G,ROW()-8))</f>
        <v>46229</v>
      </c>
      <c r="F2421">
        <f>IF(INDEX(Transactions!$J:$J,ROW()-8)="",0,INDEX(Transactions!$O:$O,ROW()-8))</f>
        <v>0</v>
      </c>
    </row>
    <row r="2422" spans="2:6" x14ac:dyDescent="0.15">
      <c r="B2422">
        <f ca="1">IF(INDEX(Transactions!$J:$J,ROW()-8)="",TODAY(),INDEX(Transactions!$G:$G,ROW()-8))</f>
        <v>46229</v>
      </c>
      <c r="F2422">
        <f>IF(INDEX(Transactions!$J:$J,ROW()-8)="",0,INDEX(Transactions!$O:$O,ROW()-8))</f>
        <v>0</v>
      </c>
    </row>
    <row r="2423" spans="2:6" x14ac:dyDescent="0.15">
      <c r="B2423">
        <f ca="1">IF(INDEX(Transactions!$J:$J,ROW()-8)="",TODAY(),INDEX(Transactions!$G:$G,ROW()-8))</f>
        <v>46229</v>
      </c>
      <c r="F2423">
        <f>IF(INDEX(Transactions!$J:$J,ROW()-8)="",0,INDEX(Transactions!$O:$O,ROW()-8))</f>
        <v>0</v>
      </c>
    </row>
    <row r="2424" spans="2:6" x14ac:dyDescent="0.15">
      <c r="B2424">
        <f ca="1">IF(INDEX(Transactions!$J:$J,ROW()-8)="",TODAY(),INDEX(Transactions!$G:$G,ROW()-8))</f>
        <v>46229</v>
      </c>
      <c r="F2424">
        <f>IF(INDEX(Transactions!$J:$J,ROW()-8)="",0,INDEX(Transactions!$O:$O,ROW()-8))</f>
        <v>0</v>
      </c>
    </row>
    <row r="2425" spans="2:6" x14ac:dyDescent="0.15">
      <c r="B2425">
        <f ca="1">IF(INDEX(Transactions!$J:$J,ROW()-8)="",TODAY(),INDEX(Transactions!$G:$G,ROW()-8))</f>
        <v>46229</v>
      </c>
      <c r="F2425">
        <f>IF(INDEX(Transactions!$J:$J,ROW()-8)="",0,INDEX(Transactions!$O:$O,ROW()-8))</f>
        <v>0</v>
      </c>
    </row>
    <row r="2426" spans="2:6" x14ac:dyDescent="0.15">
      <c r="B2426">
        <f ca="1">IF(INDEX(Transactions!$J:$J,ROW()-8)="",TODAY(),INDEX(Transactions!$G:$G,ROW()-8))</f>
        <v>46229</v>
      </c>
      <c r="F2426">
        <f>IF(INDEX(Transactions!$J:$J,ROW()-8)="",0,INDEX(Transactions!$O:$O,ROW()-8))</f>
        <v>0</v>
      </c>
    </row>
    <row r="2427" spans="2:6" x14ac:dyDescent="0.15">
      <c r="B2427">
        <f ca="1">IF(INDEX(Transactions!$J:$J,ROW()-8)="",TODAY(),INDEX(Transactions!$G:$G,ROW()-8))</f>
        <v>46229</v>
      </c>
      <c r="F2427">
        <f>IF(INDEX(Transactions!$J:$J,ROW()-8)="",0,INDEX(Transactions!$O:$O,ROW()-8))</f>
        <v>0</v>
      </c>
    </row>
    <row r="2428" spans="2:6" x14ac:dyDescent="0.15">
      <c r="B2428">
        <f ca="1">IF(INDEX(Transactions!$J:$J,ROW()-8)="",TODAY(),INDEX(Transactions!$G:$G,ROW()-8))</f>
        <v>46229</v>
      </c>
      <c r="F2428">
        <f>IF(INDEX(Transactions!$J:$J,ROW()-8)="",0,INDEX(Transactions!$O:$O,ROW()-8))</f>
        <v>0</v>
      </c>
    </row>
    <row r="2429" spans="2:6" x14ac:dyDescent="0.15">
      <c r="B2429">
        <f ca="1">IF(INDEX(Transactions!$J:$J,ROW()-8)="",TODAY(),INDEX(Transactions!$G:$G,ROW()-8))</f>
        <v>46229</v>
      </c>
      <c r="F2429">
        <f>IF(INDEX(Transactions!$J:$J,ROW()-8)="",0,INDEX(Transactions!$O:$O,ROW()-8))</f>
        <v>0</v>
      </c>
    </row>
    <row r="2430" spans="2:6" x14ac:dyDescent="0.15">
      <c r="B2430">
        <f ca="1">IF(INDEX(Transactions!$J:$J,ROW()-8)="",TODAY(),INDEX(Transactions!$G:$G,ROW()-8))</f>
        <v>46229</v>
      </c>
      <c r="F2430">
        <f>IF(INDEX(Transactions!$J:$J,ROW()-8)="",0,INDEX(Transactions!$O:$O,ROW()-8))</f>
        <v>0</v>
      </c>
    </row>
    <row r="2431" spans="2:6" x14ac:dyDescent="0.15">
      <c r="B2431">
        <f ca="1">IF(INDEX(Transactions!$J:$J,ROW()-8)="",TODAY(),INDEX(Transactions!$G:$G,ROW()-8))</f>
        <v>46229</v>
      </c>
      <c r="F2431">
        <f>IF(INDEX(Transactions!$J:$J,ROW()-8)="",0,INDEX(Transactions!$O:$O,ROW()-8))</f>
        <v>0</v>
      </c>
    </row>
    <row r="2432" spans="2:6" x14ac:dyDescent="0.15">
      <c r="B2432">
        <f ca="1">IF(INDEX(Transactions!$J:$J,ROW()-8)="",TODAY(),INDEX(Transactions!$G:$G,ROW()-8))</f>
        <v>46229</v>
      </c>
      <c r="F2432">
        <f>IF(INDEX(Transactions!$J:$J,ROW()-8)="",0,INDEX(Transactions!$O:$O,ROW()-8))</f>
        <v>0</v>
      </c>
    </row>
    <row r="2433" spans="2:6" x14ac:dyDescent="0.15">
      <c r="B2433">
        <f ca="1">IF(INDEX(Transactions!$J:$J,ROW()-8)="",TODAY(),INDEX(Transactions!$G:$G,ROW()-8))</f>
        <v>46229</v>
      </c>
      <c r="F2433">
        <f>IF(INDEX(Transactions!$J:$J,ROW()-8)="",0,INDEX(Transactions!$O:$O,ROW()-8))</f>
        <v>0</v>
      </c>
    </row>
    <row r="2434" spans="2:6" x14ac:dyDescent="0.15">
      <c r="B2434">
        <f ca="1">IF(INDEX(Transactions!$J:$J,ROW()-8)="",TODAY(),INDEX(Transactions!$G:$G,ROW()-8))</f>
        <v>46229</v>
      </c>
      <c r="F2434">
        <f>IF(INDEX(Transactions!$J:$J,ROW()-8)="",0,INDEX(Transactions!$O:$O,ROW()-8))</f>
        <v>0</v>
      </c>
    </row>
    <row r="2435" spans="2:6" x14ac:dyDescent="0.15">
      <c r="B2435">
        <f ca="1">IF(INDEX(Transactions!$J:$J,ROW()-8)="",TODAY(),INDEX(Transactions!$G:$G,ROW()-8))</f>
        <v>46229</v>
      </c>
      <c r="F2435">
        <f>IF(INDEX(Transactions!$J:$J,ROW()-8)="",0,INDEX(Transactions!$O:$O,ROW()-8))</f>
        <v>0</v>
      </c>
    </row>
    <row r="2436" spans="2:6" x14ac:dyDescent="0.15">
      <c r="B2436">
        <f ca="1">IF(INDEX(Transactions!$J:$J,ROW()-8)="",TODAY(),INDEX(Transactions!$G:$G,ROW()-8))</f>
        <v>46229</v>
      </c>
      <c r="F2436">
        <f>IF(INDEX(Transactions!$J:$J,ROW()-8)="",0,INDEX(Transactions!$O:$O,ROW()-8))</f>
        <v>0</v>
      </c>
    </row>
    <row r="2437" spans="2:6" x14ac:dyDescent="0.15">
      <c r="B2437">
        <f ca="1">IF(INDEX(Transactions!$J:$J,ROW()-8)="",TODAY(),INDEX(Transactions!$G:$G,ROW()-8))</f>
        <v>46229</v>
      </c>
      <c r="F2437">
        <f>IF(INDEX(Transactions!$J:$J,ROW()-8)="",0,INDEX(Transactions!$O:$O,ROW()-8))</f>
        <v>0</v>
      </c>
    </row>
    <row r="2438" spans="2:6" x14ac:dyDescent="0.15">
      <c r="B2438">
        <f ca="1">IF(INDEX(Transactions!$J:$J,ROW()-8)="",TODAY(),INDEX(Transactions!$G:$G,ROW()-8))</f>
        <v>46229</v>
      </c>
      <c r="F2438">
        <f>IF(INDEX(Transactions!$J:$J,ROW()-8)="",0,INDEX(Transactions!$O:$O,ROW()-8))</f>
        <v>0</v>
      </c>
    </row>
    <row r="2439" spans="2:6" x14ac:dyDescent="0.15">
      <c r="B2439">
        <f ca="1">IF(INDEX(Transactions!$J:$J,ROW()-8)="",TODAY(),INDEX(Transactions!$G:$G,ROW()-8))</f>
        <v>46229</v>
      </c>
      <c r="F2439">
        <f>IF(INDEX(Transactions!$J:$J,ROW()-8)="",0,INDEX(Transactions!$O:$O,ROW()-8))</f>
        <v>0</v>
      </c>
    </row>
    <row r="2440" spans="2:6" x14ac:dyDescent="0.15">
      <c r="B2440">
        <f ca="1">IF(INDEX(Transactions!$J:$J,ROW()-8)="",TODAY(),INDEX(Transactions!$G:$G,ROW()-8))</f>
        <v>46229</v>
      </c>
      <c r="F2440">
        <f>IF(INDEX(Transactions!$J:$J,ROW()-8)="",0,INDEX(Transactions!$O:$O,ROW()-8))</f>
        <v>0</v>
      </c>
    </row>
    <row r="2441" spans="2:6" x14ac:dyDescent="0.15">
      <c r="B2441">
        <f ca="1">IF(INDEX(Transactions!$J:$J,ROW()-8)="",TODAY(),INDEX(Transactions!$G:$G,ROW()-8))</f>
        <v>46229</v>
      </c>
      <c r="F2441">
        <f>IF(INDEX(Transactions!$J:$J,ROW()-8)="",0,INDEX(Transactions!$O:$O,ROW()-8))</f>
        <v>0</v>
      </c>
    </row>
    <row r="2442" spans="2:6" x14ac:dyDescent="0.15">
      <c r="B2442">
        <f ca="1">IF(INDEX(Transactions!$J:$J,ROW()-8)="",TODAY(),INDEX(Transactions!$G:$G,ROW()-8))</f>
        <v>46229</v>
      </c>
      <c r="F2442">
        <f>IF(INDEX(Transactions!$J:$J,ROW()-8)="",0,INDEX(Transactions!$O:$O,ROW()-8))</f>
        <v>0</v>
      </c>
    </row>
    <row r="2443" spans="2:6" x14ac:dyDescent="0.15">
      <c r="B2443">
        <f ca="1">IF(INDEX(Transactions!$J:$J,ROW()-8)="",TODAY(),INDEX(Transactions!$G:$G,ROW()-8))</f>
        <v>46229</v>
      </c>
      <c r="F2443">
        <f>IF(INDEX(Transactions!$J:$J,ROW()-8)="",0,INDEX(Transactions!$O:$O,ROW()-8))</f>
        <v>0</v>
      </c>
    </row>
    <row r="2444" spans="2:6" x14ac:dyDescent="0.15">
      <c r="B2444">
        <f ca="1">IF(INDEX(Transactions!$J:$J,ROW()-8)="",TODAY(),INDEX(Transactions!$G:$G,ROW()-8))</f>
        <v>46229</v>
      </c>
      <c r="F2444">
        <f>IF(INDEX(Transactions!$J:$J,ROW()-8)="",0,INDEX(Transactions!$O:$O,ROW()-8))</f>
        <v>0</v>
      </c>
    </row>
    <row r="2445" spans="2:6" x14ac:dyDescent="0.15">
      <c r="B2445">
        <f ca="1">IF(INDEX(Transactions!$J:$J,ROW()-8)="",TODAY(),INDEX(Transactions!$G:$G,ROW()-8))</f>
        <v>46229</v>
      </c>
      <c r="F2445">
        <f>IF(INDEX(Transactions!$J:$J,ROW()-8)="",0,INDEX(Transactions!$O:$O,ROW()-8))</f>
        <v>0</v>
      </c>
    </row>
    <row r="2446" spans="2:6" x14ac:dyDescent="0.15">
      <c r="B2446">
        <f ca="1">IF(INDEX(Transactions!$J:$J,ROW()-8)="",TODAY(),INDEX(Transactions!$G:$G,ROW()-8))</f>
        <v>46229</v>
      </c>
      <c r="F2446">
        <f>IF(INDEX(Transactions!$J:$J,ROW()-8)="",0,INDEX(Transactions!$O:$O,ROW()-8))</f>
        <v>0</v>
      </c>
    </row>
    <row r="2447" spans="2:6" x14ac:dyDescent="0.15">
      <c r="B2447">
        <f ca="1">IF(INDEX(Transactions!$J:$J,ROW()-8)="",TODAY(),INDEX(Transactions!$G:$G,ROW()-8))</f>
        <v>46229</v>
      </c>
      <c r="F2447">
        <f>IF(INDEX(Transactions!$J:$J,ROW()-8)="",0,INDEX(Transactions!$O:$O,ROW()-8))</f>
        <v>0</v>
      </c>
    </row>
    <row r="2448" spans="2:6" x14ac:dyDescent="0.15">
      <c r="B2448">
        <f ca="1">IF(INDEX(Transactions!$J:$J,ROW()-8)="",TODAY(),INDEX(Transactions!$G:$G,ROW()-8))</f>
        <v>46229</v>
      </c>
      <c r="F2448">
        <f>IF(INDEX(Transactions!$J:$J,ROW()-8)="",0,INDEX(Transactions!$O:$O,ROW()-8))</f>
        <v>0</v>
      </c>
    </row>
    <row r="2449" spans="2:6" x14ac:dyDescent="0.15">
      <c r="B2449">
        <f ca="1">IF(INDEX(Transactions!$J:$J,ROW()-8)="",TODAY(),INDEX(Transactions!$G:$G,ROW()-8))</f>
        <v>46229</v>
      </c>
      <c r="F2449">
        <f>IF(INDEX(Transactions!$J:$J,ROW()-8)="",0,INDEX(Transactions!$O:$O,ROW()-8))</f>
        <v>0</v>
      </c>
    </row>
    <row r="2450" spans="2:6" x14ac:dyDescent="0.15">
      <c r="B2450">
        <f ca="1">IF(INDEX(Transactions!$J:$J,ROW()-8)="",TODAY(),INDEX(Transactions!$G:$G,ROW()-8))</f>
        <v>46229</v>
      </c>
      <c r="F2450">
        <f>IF(INDEX(Transactions!$J:$J,ROW()-8)="",0,INDEX(Transactions!$O:$O,ROW()-8))</f>
        <v>0</v>
      </c>
    </row>
    <row r="2451" spans="2:6" x14ac:dyDescent="0.15">
      <c r="B2451">
        <f ca="1">IF(INDEX(Transactions!$J:$J,ROW()-8)="",TODAY(),INDEX(Transactions!$G:$G,ROW()-8))</f>
        <v>46229</v>
      </c>
      <c r="F2451">
        <f>IF(INDEX(Transactions!$J:$J,ROW()-8)="",0,INDEX(Transactions!$O:$O,ROW()-8))</f>
        <v>0</v>
      </c>
    </row>
    <row r="2452" spans="2:6" x14ac:dyDescent="0.15">
      <c r="B2452">
        <f ca="1">IF(INDEX(Transactions!$J:$J,ROW()-8)="",TODAY(),INDEX(Transactions!$G:$G,ROW()-8))</f>
        <v>46229</v>
      </c>
      <c r="F2452">
        <f>IF(INDEX(Transactions!$J:$J,ROW()-8)="",0,INDEX(Transactions!$O:$O,ROW()-8))</f>
        <v>0</v>
      </c>
    </row>
    <row r="2453" spans="2:6" x14ac:dyDescent="0.15">
      <c r="B2453">
        <f ca="1">IF(INDEX(Transactions!$J:$J,ROW()-8)="",TODAY(),INDEX(Transactions!$G:$G,ROW()-8))</f>
        <v>46229</v>
      </c>
      <c r="F2453">
        <f>IF(INDEX(Transactions!$J:$J,ROW()-8)="",0,INDEX(Transactions!$O:$O,ROW()-8))</f>
        <v>0</v>
      </c>
    </row>
    <row r="2454" spans="2:6" x14ac:dyDescent="0.15">
      <c r="B2454">
        <f ca="1">IF(INDEX(Transactions!$J:$J,ROW()-8)="",TODAY(),INDEX(Transactions!$G:$G,ROW()-8))</f>
        <v>46229</v>
      </c>
      <c r="F2454">
        <f>IF(INDEX(Transactions!$J:$J,ROW()-8)="",0,INDEX(Transactions!$O:$O,ROW()-8))</f>
        <v>0</v>
      </c>
    </row>
    <row r="2455" spans="2:6" x14ac:dyDescent="0.15">
      <c r="B2455">
        <f ca="1">IF(INDEX(Transactions!$J:$J,ROW()-8)="",TODAY(),INDEX(Transactions!$G:$G,ROW()-8))</f>
        <v>46229</v>
      </c>
      <c r="F2455">
        <f>IF(INDEX(Transactions!$J:$J,ROW()-8)="",0,INDEX(Transactions!$O:$O,ROW()-8))</f>
        <v>0</v>
      </c>
    </row>
    <row r="2456" spans="2:6" x14ac:dyDescent="0.15">
      <c r="B2456">
        <f ca="1">IF(INDEX(Transactions!$J:$J,ROW()-8)="",TODAY(),INDEX(Transactions!$G:$G,ROW()-8))</f>
        <v>46229</v>
      </c>
      <c r="F2456">
        <f>IF(INDEX(Transactions!$J:$J,ROW()-8)="",0,INDEX(Transactions!$O:$O,ROW()-8))</f>
        <v>0</v>
      </c>
    </row>
    <row r="2457" spans="2:6" x14ac:dyDescent="0.15">
      <c r="B2457">
        <f ca="1">IF(INDEX(Transactions!$J:$J,ROW()-8)="",TODAY(),INDEX(Transactions!$G:$G,ROW()-8))</f>
        <v>46229</v>
      </c>
      <c r="F2457">
        <f>IF(INDEX(Transactions!$J:$J,ROW()-8)="",0,INDEX(Transactions!$O:$O,ROW()-8))</f>
        <v>0</v>
      </c>
    </row>
    <row r="2458" spans="2:6" x14ac:dyDescent="0.15">
      <c r="B2458">
        <f ca="1">IF(INDEX(Transactions!$J:$J,ROW()-8)="",TODAY(),INDEX(Transactions!$G:$G,ROW()-8))</f>
        <v>46229</v>
      </c>
      <c r="F2458">
        <f>IF(INDEX(Transactions!$J:$J,ROW()-8)="",0,INDEX(Transactions!$O:$O,ROW()-8))</f>
        <v>0</v>
      </c>
    </row>
    <row r="2459" spans="2:6" x14ac:dyDescent="0.15">
      <c r="B2459">
        <f ca="1">IF(INDEX(Transactions!$J:$J,ROW()-8)="",TODAY(),INDEX(Transactions!$G:$G,ROW()-8))</f>
        <v>46229</v>
      </c>
      <c r="F2459">
        <f>IF(INDEX(Transactions!$J:$J,ROW()-8)="",0,INDEX(Transactions!$O:$O,ROW()-8))</f>
        <v>0</v>
      </c>
    </row>
    <row r="2460" spans="2:6" x14ac:dyDescent="0.15">
      <c r="B2460">
        <f ca="1">IF(INDEX(Transactions!$J:$J,ROW()-8)="",TODAY(),INDEX(Transactions!$G:$G,ROW()-8))</f>
        <v>46229</v>
      </c>
      <c r="F2460">
        <f>IF(INDEX(Transactions!$J:$J,ROW()-8)="",0,INDEX(Transactions!$O:$O,ROW()-8))</f>
        <v>0</v>
      </c>
    </row>
    <row r="2461" spans="2:6" x14ac:dyDescent="0.15">
      <c r="B2461">
        <f ca="1">IF(INDEX(Transactions!$J:$J,ROW()-8)="",TODAY(),INDEX(Transactions!$G:$G,ROW()-8))</f>
        <v>46229</v>
      </c>
      <c r="F2461">
        <f>IF(INDEX(Transactions!$J:$J,ROW()-8)="",0,INDEX(Transactions!$O:$O,ROW()-8))</f>
        <v>0</v>
      </c>
    </row>
    <row r="2462" spans="2:6" x14ac:dyDescent="0.15">
      <c r="B2462">
        <f ca="1">IF(INDEX(Transactions!$J:$J,ROW()-8)="",TODAY(),INDEX(Transactions!$G:$G,ROW()-8))</f>
        <v>46229</v>
      </c>
      <c r="F2462">
        <f>IF(INDEX(Transactions!$J:$J,ROW()-8)="",0,INDEX(Transactions!$O:$O,ROW()-8))</f>
        <v>0</v>
      </c>
    </row>
    <row r="2463" spans="2:6" x14ac:dyDescent="0.15">
      <c r="B2463">
        <f ca="1">IF(INDEX(Transactions!$J:$J,ROW()-8)="",TODAY(),INDEX(Transactions!$G:$G,ROW()-8))</f>
        <v>46229</v>
      </c>
      <c r="F2463">
        <f>IF(INDEX(Transactions!$J:$J,ROW()-8)="",0,INDEX(Transactions!$O:$O,ROW()-8))</f>
        <v>0</v>
      </c>
    </row>
    <row r="2464" spans="2:6" x14ac:dyDescent="0.15">
      <c r="B2464">
        <f ca="1">IF(INDEX(Transactions!$J:$J,ROW()-8)="",TODAY(),INDEX(Transactions!$G:$G,ROW()-8))</f>
        <v>46229</v>
      </c>
      <c r="F2464">
        <f>IF(INDEX(Transactions!$J:$J,ROW()-8)="",0,INDEX(Transactions!$O:$O,ROW()-8))</f>
        <v>0</v>
      </c>
    </row>
    <row r="2465" spans="2:6" x14ac:dyDescent="0.15">
      <c r="B2465">
        <f ca="1">IF(INDEX(Transactions!$J:$J,ROW()-8)="",TODAY(),INDEX(Transactions!$G:$G,ROW()-8))</f>
        <v>46229</v>
      </c>
      <c r="F2465">
        <f>IF(INDEX(Transactions!$J:$J,ROW()-8)="",0,INDEX(Transactions!$O:$O,ROW()-8))</f>
        <v>0</v>
      </c>
    </row>
    <row r="2466" spans="2:6" x14ac:dyDescent="0.15">
      <c r="B2466">
        <f ca="1">IF(INDEX(Transactions!$J:$J,ROW()-8)="",TODAY(),INDEX(Transactions!$G:$G,ROW()-8))</f>
        <v>46229</v>
      </c>
      <c r="F2466">
        <f>IF(INDEX(Transactions!$J:$J,ROW()-8)="",0,INDEX(Transactions!$O:$O,ROW()-8))</f>
        <v>0</v>
      </c>
    </row>
    <row r="2467" spans="2:6" x14ac:dyDescent="0.15">
      <c r="B2467">
        <f ca="1">IF(INDEX(Transactions!$J:$J,ROW()-8)="",TODAY(),INDEX(Transactions!$G:$G,ROW()-8))</f>
        <v>46229</v>
      </c>
      <c r="F2467">
        <f>IF(INDEX(Transactions!$J:$J,ROW()-8)="",0,INDEX(Transactions!$O:$O,ROW()-8))</f>
        <v>0</v>
      </c>
    </row>
    <row r="2468" spans="2:6" x14ac:dyDescent="0.15">
      <c r="B2468">
        <f ca="1">IF(INDEX(Transactions!$J:$J,ROW()-8)="",TODAY(),INDEX(Transactions!$G:$G,ROW()-8))</f>
        <v>46229</v>
      </c>
      <c r="F2468">
        <f>IF(INDEX(Transactions!$J:$J,ROW()-8)="",0,INDEX(Transactions!$O:$O,ROW()-8))</f>
        <v>0</v>
      </c>
    </row>
    <row r="2469" spans="2:6" x14ac:dyDescent="0.15">
      <c r="B2469">
        <f ca="1">IF(INDEX(Transactions!$J:$J,ROW()-8)="",TODAY(),INDEX(Transactions!$G:$G,ROW()-8))</f>
        <v>46229</v>
      </c>
      <c r="F2469">
        <f>IF(INDEX(Transactions!$J:$J,ROW()-8)="",0,INDEX(Transactions!$O:$O,ROW()-8))</f>
        <v>0</v>
      </c>
    </row>
    <row r="2470" spans="2:6" x14ac:dyDescent="0.15">
      <c r="B2470">
        <f ca="1">IF(INDEX(Transactions!$J:$J,ROW()-8)="",TODAY(),INDEX(Transactions!$G:$G,ROW()-8))</f>
        <v>46229</v>
      </c>
      <c r="F2470">
        <f>IF(INDEX(Transactions!$J:$J,ROW()-8)="",0,INDEX(Transactions!$O:$O,ROW()-8))</f>
        <v>0</v>
      </c>
    </row>
    <row r="2471" spans="2:6" x14ac:dyDescent="0.15">
      <c r="B2471">
        <f ca="1">IF(INDEX(Transactions!$J:$J,ROW()-8)="",TODAY(),INDEX(Transactions!$G:$G,ROW()-8))</f>
        <v>46229</v>
      </c>
      <c r="F2471">
        <f>IF(INDEX(Transactions!$J:$J,ROW()-8)="",0,INDEX(Transactions!$O:$O,ROW()-8))</f>
        <v>0</v>
      </c>
    </row>
    <row r="2472" spans="2:6" x14ac:dyDescent="0.15">
      <c r="B2472">
        <f ca="1">IF(INDEX(Transactions!$J:$J,ROW()-8)="",TODAY(),INDEX(Transactions!$G:$G,ROW()-8))</f>
        <v>46229</v>
      </c>
      <c r="F2472">
        <f>IF(INDEX(Transactions!$J:$J,ROW()-8)="",0,INDEX(Transactions!$O:$O,ROW()-8))</f>
        <v>0</v>
      </c>
    </row>
    <row r="2473" spans="2:6" x14ac:dyDescent="0.15">
      <c r="B2473">
        <f ca="1">IF(INDEX(Transactions!$J:$J,ROW()-8)="",TODAY(),INDEX(Transactions!$G:$G,ROW()-8))</f>
        <v>46229</v>
      </c>
      <c r="F2473">
        <f>IF(INDEX(Transactions!$J:$J,ROW()-8)="",0,INDEX(Transactions!$O:$O,ROW()-8))</f>
        <v>0</v>
      </c>
    </row>
    <row r="2474" spans="2:6" x14ac:dyDescent="0.15">
      <c r="B2474">
        <f ca="1">IF(INDEX(Transactions!$J:$J,ROW()-8)="",TODAY(),INDEX(Transactions!$G:$G,ROW()-8))</f>
        <v>46229</v>
      </c>
      <c r="F2474">
        <f>IF(INDEX(Transactions!$J:$J,ROW()-8)="",0,INDEX(Transactions!$O:$O,ROW()-8))</f>
        <v>0</v>
      </c>
    </row>
    <row r="2475" spans="2:6" x14ac:dyDescent="0.15">
      <c r="B2475">
        <f ca="1">IF(INDEX(Transactions!$J:$J,ROW()-8)="",TODAY(),INDEX(Transactions!$G:$G,ROW()-8))</f>
        <v>46229</v>
      </c>
      <c r="F2475">
        <f>IF(INDEX(Transactions!$J:$J,ROW()-8)="",0,INDEX(Transactions!$O:$O,ROW()-8))</f>
        <v>0</v>
      </c>
    </row>
    <row r="2476" spans="2:6" x14ac:dyDescent="0.15">
      <c r="B2476">
        <f ca="1">IF(INDEX(Transactions!$J:$J,ROW()-8)="",TODAY(),INDEX(Transactions!$G:$G,ROW()-8))</f>
        <v>46229</v>
      </c>
      <c r="F2476">
        <f>IF(INDEX(Transactions!$J:$J,ROW()-8)="",0,INDEX(Transactions!$O:$O,ROW()-8))</f>
        <v>0</v>
      </c>
    </row>
    <row r="2477" spans="2:6" x14ac:dyDescent="0.15">
      <c r="B2477">
        <f ca="1">IF(INDEX(Transactions!$J:$J,ROW()-8)="",TODAY(),INDEX(Transactions!$G:$G,ROW()-8))</f>
        <v>46229</v>
      </c>
      <c r="F2477">
        <f>IF(INDEX(Transactions!$J:$J,ROW()-8)="",0,INDEX(Transactions!$O:$O,ROW()-8))</f>
        <v>0</v>
      </c>
    </row>
    <row r="2478" spans="2:6" x14ac:dyDescent="0.15">
      <c r="B2478">
        <f ca="1">IF(INDEX(Transactions!$J:$J,ROW()-8)="",TODAY(),INDEX(Transactions!$G:$G,ROW()-8))</f>
        <v>46229</v>
      </c>
      <c r="F2478">
        <f>IF(INDEX(Transactions!$J:$J,ROW()-8)="",0,INDEX(Transactions!$O:$O,ROW()-8))</f>
        <v>0</v>
      </c>
    </row>
    <row r="2479" spans="2:6" x14ac:dyDescent="0.15">
      <c r="B2479">
        <f ca="1">IF(INDEX(Transactions!$J:$J,ROW()-8)="",TODAY(),INDEX(Transactions!$G:$G,ROW()-8))</f>
        <v>46229</v>
      </c>
      <c r="F2479">
        <f>IF(INDEX(Transactions!$J:$J,ROW()-8)="",0,INDEX(Transactions!$O:$O,ROW()-8))</f>
        <v>0</v>
      </c>
    </row>
    <row r="2480" spans="2:6" x14ac:dyDescent="0.15">
      <c r="B2480">
        <f ca="1">IF(INDEX(Transactions!$J:$J,ROW()-8)="",TODAY(),INDEX(Transactions!$G:$G,ROW()-8))</f>
        <v>46229</v>
      </c>
      <c r="F2480">
        <f>IF(INDEX(Transactions!$J:$J,ROW()-8)="",0,INDEX(Transactions!$O:$O,ROW()-8))</f>
        <v>0</v>
      </c>
    </row>
    <row r="2481" spans="2:6" x14ac:dyDescent="0.15">
      <c r="B2481">
        <f ca="1">IF(INDEX(Transactions!$J:$J,ROW()-8)="",TODAY(),INDEX(Transactions!$G:$G,ROW()-8))</f>
        <v>46229</v>
      </c>
      <c r="F2481">
        <f>IF(INDEX(Transactions!$J:$J,ROW()-8)="",0,INDEX(Transactions!$O:$O,ROW()-8))</f>
        <v>0</v>
      </c>
    </row>
    <row r="2482" spans="2:6" x14ac:dyDescent="0.15">
      <c r="B2482">
        <f ca="1">IF(INDEX(Transactions!$J:$J,ROW()-8)="",TODAY(),INDEX(Transactions!$G:$G,ROW()-8))</f>
        <v>46229</v>
      </c>
      <c r="F2482">
        <f>IF(INDEX(Transactions!$J:$J,ROW()-8)="",0,INDEX(Transactions!$O:$O,ROW()-8))</f>
        <v>0</v>
      </c>
    </row>
    <row r="2483" spans="2:6" x14ac:dyDescent="0.15">
      <c r="B2483">
        <f ca="1">IF(INDEX(Transactions!$J:$J,ROW()-8)="",TODAY(),INDEX(Transactions!$G:$G,ROW()-8))</f>
        <v>46229</v>
      </c>
      <c r="F2483">
        <f>IF(INDEX(Transactions!$J:$J,ROW()-8)="",0,INDEX(Transactions!$O:$O,ROW()-8))</f>
        <v>0</v>
      </c>
    </row>
    <row r="2484" spans="2:6" x14ac:dyDescent="0.15">
      <c r="B2484">
        <f ca="1">IF(INDEX(Transactions!$J:$J,ROW()-8)="",TODAY(),INDEX(Transactions!$G:$G,ROW()-8))</f>
        <v>46229</v>
      </c>
      <c r="F2484">
        <f>IF(INDEX(Transactions!$J:$J,ROW()-8)="",0,INDEX(Transactions!$O:$O,ROW()-8))</f>
        <v>0</v>
      </c>
    </row>
    <row r="2485" spans="2:6" x14ac:dyDescent="0.15">
      <c r="B2485">
        <f ca="1">IF(INDEX(Transactions!$J:$J,ROW()-8)="",TODAY(),INDEX(Transactions!$G:$G,ROW()-8))</f>
        <v>46229</v>
      </c>
      <c r="F2485">
        <f>IF(INDEX(Transactions!$J:$J,ROW()-8)="",0,INDEX(Transactions!$O:$O,ROW()-8))</f>
        <v>0</v>
      </c>
    </row>
    <row r="2486" spans="2:6" x14ac:dyDescent="0.15">
      <c r="B2486">
        <f ca="1">IF(INDEX(Transactions!$J:$J,ROW()-8)="",TODAY(),INDEX(Transactions!$G:$G,ROW()-8))</f>
        <v>46229</v>
      </c>
      <c r="F2486">
        <f>IF(INDEX(Transactions!$J:$J,ROW()-8)="",0,INDEX(Transactions!$O:$O,ROW()-8))</f>
        <v>0</v>
      </c>
    </row>
    <row r="2487" spans="2:6" x14ac:dyDescent="0.15">
      <c r="B2487">
        <f ca="1">IF(INDEX(Transactions!$J:$J,ROW()-8)="",TODAY(),INDEX(Transactions!$G:$G,ROW()-8))</f>
        <v>46229</v>
      </c>
      <c r="F2487">
        <f>IF(INDEX(Transactions!$J:$J,ROW()-8)="",0,INDEX(Transactions!$O:$O,ROW()-8))</f>
        <v>0</v>
      </c>
    </row>
    <row r="2488" spans="2:6" x14ac:dyDescent="0.15">
      <c r="B2488">
        <f ca="1">IF(INDEX(Transactions!$J:$J,ROW()-8)="",TODAY(),INDEX(Transactions!$G:$G,ROW()-8))</f>
        <v>46229</v>
      </c>
      <c r="F2488">
        <f>IF(INDEX(Transactions!$J:$J,ROW()-8)="",0,INDEX(Transactions!$O:$O,ROW()-8))</f>
        <v>0</v>
      </c>
    </row>
    <row r="2489" spans="2:6" x14ac:dyDescent="0.15">
      <c r="B2489">
        <f ca="1">IF(INDEX(Transactions!$J:$J,ROW()-8)="",TODAY(),INDEX(Transactions!$G:$G,ROW()-8))</f>
        <v>46229</v>
      </c>
      <c r="F2489">
        <f>IF(INDEX(Transactions!$J:$J,ROW()-8)="",0,INDEX(Transactions!$O:$O,ROW()-8))</f>
        <v>0</v>
      </c>
    </row>
    <row r="2490" spans="2:6" x14ac:dyDescent="0.15">
      <c r="B2490">
        <f ca="1">IF(INDEX(Transactions!$J:$J,ROW()-8)="",TODAY(),INDEX(Transactions!$G:$G,ROW()-8))</f>
        <v>46229</v>
      </c>
      <c r="F2490">
        <f>IF(INDEX(Transactions!$J:$J,ROW()-8)="",0,INDEX(Transactions!$O:$O,ROW()-8))</f>
        <v>0</v>
      </c>
    </row>
    <row r="2491" spans="2:6" x14ac:dyDescent="0.15">
      <c r="B2491">
        <f ca="1">IF(INDEX(Transactions!$J:$J,ROW()-8)="",TODAY(),INDEX(Transactions!$G:$G,ROW()-8))</f>
        <v>46229</v>
      </c>
      <c r="F2491">
        <f>IF(INDEX(Transactions!$J:$J,ROW()-8)="",0,INDEX(Transactions!$O:$O,ROW()-8))</f>
        <v>0</v>
      </c>
    </row>
    <row r="2492" spans="2:6" x14ac:dyDescent="0.15">
      <c r="B2492">
        <f ca="1">IF(INDEX(Transactions!$J:$J,ROW()-8)="",TODAY(),INDEX(Transactions!$G:$G,ROW()-8))</f>
        <v>46229</v>
      </c>
      <c r="F2492">
        <f>IF(INDEX(Transactions!$J:$J,ROW()-8)="",0,INDEX(Transactions!$O:$O,ROW()-8))</f>
        <v>0</v>
      </c>
    </row>
    <row r="2493" spans="2:6" x14ac:dyDescent="0.15">
      <c r="B2493">
        <f ca="1">IF(INDEX(Transactions!$J:$J,ROW()-8)="",TODAY(),INDEX(Transactions!$G:$G,ROW()-8))</f>
        <v>46229</v>
      </c>
      <c r="F2493">
        <f>IF(INDEX(Transactions!$J:$J,ROW()-8)="",0,INDEX(Transactions!$O:$O,ROW()-8))</f>
        <v>0</v>
      </c>
    </row>
    <row r="2494" spans="2:6" x14ac:dyDescent="0.15">
      <c r="B2494">
        <f ca="1">IF(INDEX(Transactions!$J:$J,ROW()-8)="",TODAY(),INDEX(Transactions!$G:$G,ROW()-8))</f>
        <v>46229</v>
      </c>
      <c r="F2494">
        <f>IF(INDEX(Transactions!$J:$J,ROW()-8)="",0,INDEX(Transactions!$O:$O,ROW()-8))</f>
        <v>0</v>
      </c>
    </row>
    <row r="2495" spans="2:6" x14ac:dyDescent="0.15">
      <c r="B2495">
        <f ca="1">IF(INDEX(Transactions!$J:$J,ROW()-8)="",TODAY(),INDEX(Transactions!$G:$G,ROW()-8))</f>
        <v>46229</v>
      </c>
      <c r="F2495">
        <f>IF(INDEX(Transactions!$J:$J,ROW()-8)="",0,INDEX(Transactions!$O:$O,ROW()-8))</f>
        <v>0</v>
      </c>
    </row>
    <row r="2496" spans="2:6" x14ac:dyDescent="0.15">
      <c r="B2496">
        <f ca="1">IF(INDEX(Transactions!$J:$J,ROW()-8)="",TODAY(),INDEX(Transactions!$G:$G,ROW()-8))</f>
        <v>46229</v>
      </c>
      <c r="F2496">
        <f>IF(INDEX(Transactions!$J:$J,ROW()-8)="",0,INDEX(Transactions!$O:$O,ROW()-8))</f>
        <v>0</v>
      </c>
    </row>
    <row r="2497" spans="2:6" x14ac:dyDescent="0.15">
      <c r="B2497">
        <f ca="1">IF(INDEX(Transactions!$J:$J,ROW()-8)="",TODAY(),INDEX(Transactions!$G:$G,ROW()-8))</f>
        <v>46229</v>
      </c>
      <c r="F2497">
        <f>IF(INDEX(Transactions!$J:$J,ROW()-8)="",0,INDEX(Transactions!$O:$O,ROW()-8))</f>
        <v>0</v>
      </c>
    </row>
    <row r="2498" spans="2:6" x14ac:dyDescent="0.15">
      <c r="B2498">
        <f ca="1">IF(INDEX(Transactions!$J:$J,ROW()-8)="",TODAY(),INDEX(Transactions!$G:$G,ROW()-8))</f>
        <v>46229</v>
      </c>
      <c r="F2498">
        <f>IF(INDEX(Transactions!$J:$J,ROW()-8)="",0,INDEX(Transactions!$O:$O,ROW()-8))</f>
        <v>0</v>
      </c>
    </row>
    <row r="2499" spans="2:6" x14ac:dyDescent="0.15">
      <c r="B2499">
        <f ca="1">IF(INDEX(Transactions!$J:$J,ROW()-8)="",TODAY(),INDEX(Transactions!$G:$G,ROW()-8))</f>
        <v>46229</v>
      </c>
      <c r="F2499">
        <f>IF(INDEX(Transactions!$J:$J,ROW()-8)="",0,INDEX(Transactions!$O:$O,ROW()-8))</f>
        <v>0</v>
      </c>
    </row>
    <row r="2500" spans="2:6" x14ac:dyDescent="0.15">
      <c r="B2500">
        <f ca="1">IF(INDEX(Transactions!$J:$J,ROW()-8)="",TODAY(),INDEX(Transactions!$G:$G,ROW()-8))</f>
        <v>46229</v>
      </c>
      <c r="F2500">
        <f>IF(INDEX(Transactions!$J:$J,ROW()-8)="",0,INDEX(Transactions!$O:$O,ROW()-8))</f>
        <v>0</v>
      </c>
    </row>
    <row r="2501" spans="2:6" x14ac:dyDescent="0.15">
      <c r="B2501">
        <f ca="1">IF(INDEX(Transactions!$J:$J,ROW()-8)="",TODAY(),INDEX(Transactions!$G:$G,ROW()-8))</f>
        <v>46229</v>
      </c>
      <c r="F2501">
        <f>IF(INDEX(Transactions!$J:$J,ROW()-8)="",0,INDEX(Transactions!$O:$O,ROW()-8))</f>
        <v>0</v>
      </c>
    </row>
    <row r="2502" spans="2:6" x14ac:dyDescent="0.15">
      <c r="B2502">
        <f ca="1">IF(INDEX(Transactions!$J:$J,ROW()-8)="",TODAY(),INDEX(Transactions!$G:$G,ROW()-8))</f>
        <v>46229</v>
      </c>
      <c r="F2502">
        <f>IF(INDEX(Transactions!$J:$J,ROW()-8)="",0,INDEX(Transactions!$O:$O,ROW()-8))</f>
        <v>0</v>
      </c>
    </row>
    <row r="2503" spans="2:6" x14ac:dyDescent="0.15">
      <c r="B2503">
        <f ca="1">IF(INDEX(Transactions!$J:$J,ROW()-8)="",TODAY(),INDEX(Transactions!$G:$G,ROW()-8))</f>
        <v>46229</v>
      </c>
      <c r="F2503">
        <f>IF(INDEX(Transactions!$J:$J,ROW()-8)="",0,INDEX(Transactions!$O:$O,ROW()-8))</f>
        <v>0</v>
      </c>
    </row>
    <row r="2504" spans="2:6" x14ac:dyDescent="0.15">
      <c r="B2504">
        <f ca="1">IF(INDEX(Transactions!$J:$J,ROW()-8)="",TODAY(),INDEX(Transactions!$G:$G,ROW()-8))</f>
        <v>46229</v>
      </c>
      <c r="F2504">
        <f>IF(INDEX(Transactions!$J:$J,ROW()-8)="",0,INDEX(Transactions!$O:$O,ROW()-8))</f>
        <v>0</v>
      </c>
    </row>
    <row r="2505" spans="2:6" x14ac:dyDescent="0.15">
      <c r="B2505">
        <f ca="1">IF(INDEX(Transactions!$J:$J,ROW()-8)="",TODAY(),INDEX(Transactions!$G:$G,ROW()-8))</f>
        <v>46229</v>
      </c>
      <c r="F2505">
        <f>IF(INDEX(Transactions!$J:$J,ROW()-8)="",0,INDEX(Transactions!$O:$O,ROW()-8))</f>
        <v>0</v>
      </c>
    </row>
    <row r="2506" spans="2:6" x14ac:dyDescent="0.15">
      <c r="B2506">
        <f ca="1">IF(INDEX(Transactions!$J:$J,ROW()-8)="",TODAY(),INDEX(Transactions!$G:$G,ROW()-8))</f>
        <v>46229</v>
      </c>
      <c r="F2506">
        <f>IF(INDEX(Transactions!$J:$J,ROW()-8)="",0,INDEX(Transactions!$O:$O,ROW()-8))</f>
        <v>0</v>
      </c>
    </row>
    <row r="2507" spans="2:6" x14ac:dyDescent="0.15">
      <c r="B2507">
        <f ca="1">IF(INDEX(Transactions!$J:$J,ROW()-8)="",TODAY(),INDEX(Transactions!$G:$G,ROW()-8))</f>
        <v>46229</v>
      </c>
      <c r="F2507">
        <f>IF(INDEX(Transactions!$J:$J,ROW()-8)="",0,INDEX(Transactions!$O:$O,ROW()-8))</f>
        <v>0</v>
      </c>
    </row>
    <row r="2508" spans="2:6" x14ac:dyDescent="0.15">
      <c r="B2508">
        <f ca="1">IF(INDEX(Transactions!$J:$J,ROW()-8)="",TODAY(),INDEX(Transactions!$G:$G,ROW()-8))</f>
        <v>46229</v>
      </c>
      <c r="F2508">
        <f>IF(INDEX(Transactions!$J:$J,ROW()-8)="",0,INDEX(Transactions!$O:$O,ROW()-8))</f>
        <v>0</v>
      </c>
    </row>
    <row r="2509" spans="2:6" x14ac:dyDescent="0.15">
      <c r="B2509">
        <f ca="1">IF(INDEX(Transactions!$J:$J,ROW()-8)="",TODAY(),INDEX(Transactions!$G:$G,ROW()-8))</f>
        <v>46229</v>
      </c>
      <c r="F2509">
        <f>IF(INDEX(Transactions!$J:$J,ROW()-8)="",0,INDEX(Transactions!$O:$O,ROW()-8))</f>
        <v>0</v>
      </c>
    </row>
    <row r="2510" spans="2:6" x14ac:dyDescent="0.15">
      <c r="B2510">
        <f ca="1">IF(INDEX(Transactions!$J:$J,ROW()-8)="",TODAY(),INDEX(Transactions!$G:$G,ROW()-8))</f>
        <v>46229</v>
      </c>
      <c r="F2510">
        <f>IF(INDEX(Transactions!$J:$J,ROW()-8)="",0,INDEX(Transactions!$O:$O,ROW()-8))</f>
        <v>0</v>
      </c>
    </row>
    <row r="2511" spans="2:6" x14ac:dyDescent="0.15">
      <c r="B2511">
        <f ca="1">IF(INDEX(Transactions!$J:$J,ROW()-8)="",TODAY(),INDEX(Transactions!$G:$G,ROW()-8))</f>
        <v>46229</v>
      </c>
      <c r="F2511">
        <f>IF(INDEX(Transactions!$J:$J,ROW()-8)="",0,INDEX(Transactions!$O:$O,ROW()-8))</f>
        <v>0</v>
      </c>
    </row>
    <row r="2512" spans="2:6" x14ac:dyDescent="0.15">
      <c r="B2512">
        <f ca="1">IF(INDEX(Transactions!$J:$J,ROW()-8)="",TODAY(),INDEX(Transactions!$G:$G,ROW()-8))</f>
        <v>46229</v>
      </c>
      <c r="F2512">
        <f>IF(INDEX(Transactions!$J:$J,ROW()-8)="",0,INDEX(Transactions!$O:$O,ROW()-8))</f>
        <v>0</v>
      </c>
    </row>
    <row r="2513" spans="2:6" x14ac:dyDescent="0.15">
      <c r="B2513">
        <f ca="1">IF(INDEX(Transactions!$J:$J,ROW()-8)="",TODAY(),INDEX(Transactions!$G:$G,ROW()-8))</f>
        <v>46229</v>
      </c>
      <c r="F2513">
        <f>IF(INDEX(Transactions!$J:$J,ROW()-8)="",0,INDEX(Transactions!$O:$O,ROW()-8))</f>
        <v>0</v>
      </c>
    </row>
    <row r="2514" spans="2:6" x14ac:dyDescent="0.15">
      <c r="B2514">
        <f ca="1">IF(INDEX(Transactions!$J:$J,ROW()-8)="",TODAY(),INDEX(Transactions!$G:$G,ROW()-8))</f>
        <v>46229</v>
      </c>
      <c r="F2514">
        <f>IF(INDEX(Transactions!$J:$J,ROW()-8)="",0,INDEX(Transactions!$O:$O,ROW()-8))</f>
        <v>0</v>
      </c>
    </row>
    <row r="2515" spans="2:6" x14ac:dyDescent="0.15">
      <c r="B2515">
        <f ca="1">IF(INDEX(Transactions!$J:$J,ROW()-8)="",TODAY(),INDEX(Transactions!$G:$G,ROW()-8))</f>
        <v>46229</v>
      </c>
      <c r="F2515">
        <f>IF(INDEX(Transactions!$J:$J,ROW()-8)="",0,INDEX(Transactions!$O:$O,ROW()-8))</f>
        <v>0</v>
      </c>
    </row>
    <row r="2516" spans="2:6" x14ac:dyDescent="0.15">
      <c r="B2516">
        <f ca="1">IF(INDEX(Transactions!$J:$J,ROW()-8)="",TODAY(),INDEX(Transactions!$G:$G,ROW()-8))</f>
        <v>46229</v>
      </c>
      <c r="F2516">
        <f>IF(INDEX(Transactions!$J:$J,ROW()-8)="",0,INDEX(Transactions!$O:$O,ROW()-8))</f>
        <v>0</v>
      </c>
    </row>
    <row r="2517" spans="2:6" x14ac:dyDescent="0.15">
      <c r="B2517">
        <f ca="1">IF(INDEX(Transactions!$J:$J,ROW()-8)="",TODAY(),INDEX(Transactions!$G:$G,ROW()-8))</f>
        <v>46229</v>
      </c>
      <c r="F2517">
        <f>IF(INDEX(Transactions!$J:$J,ROW()-8)="",0,INDEX(Transactions!$O:$O,ROW()-8))</f>
        <v>0</v>
      </c>
    </row>
    <row r="2518" spans="2:6" x14ac:dyDescent="0.15">
      <c r="B2518">
        <f ca="1">IF(INDEX(Transactions!$J:$J,ROW()-8)="",TODAY(),INDEX(Transactions!$G:$G,ROW()-8))</f>
        <v>46229</v>
      </c>
      <c r="F2518">
        <f>IF(INDEX(Transactions!$J:$J,ROW()-8)="",0,INDEX(Transactions!$O:$O,ROW()-8))</f>
        <v>0</v>
      </c>
    </row>
    <row r="2519" spans="2:6" x14ac:dyDescent="0.15">
      <c r="B2519">
        <f ca="1">IF(INDEX(Transactions!$J:$J,ROW()-8)="",TODAY(),INDEX(Transactions!$G:$G,ROW()-8))</f>
        <v>46229</v>
      </c>
      <c r="F2519">
        <f>IF(INDEX(Transactions!$J:$J,ROW()-8)="",0,INDEX(Transactions!$O:$O,ROW()-8))</f>
        <v>0</v>
      </c>
    </row>
    <row r="2520" spans="2:6" x14ac:dyDescent="0.15">
      <c r="B2520">
        <f ca="1">IF(INDEX(Transactions!$J:$J,ROW()-8)="",TODAY(),INDEX(Transactions!$G:$G,ROW()-8))</f>
        <v>46229</v>
      </c>
      <c r="F2520">
        <f>IF(INDEX(Transactions!$J:$J,ROW()-8)="",0,INDEX(Transactions!$O:$O,ROW()-8))</f>
        <v>0</v>
      </c>
    </row>
    <row r="2521" spans="2:6" x14ac:dyDescent="0.15">
      <c r="B2521">
        <f ca="1">IF(INDEX(Transactions!$J:$J,ROW()-8)="",TODAY(),INDEX(Transactions!$G:$G,ROW()-8))</f>
        <v>46229</v>
      </c>
      <c r="F2521">
        <f>IF(INDEX(Transactions!$J:$J,ROW()-8)="",0,INDEX(Transactions!$O:$O,ROW()-8))</f>
        <v>0</v>
      </c>
    </row>
    <row r="2522" spans="2:6" x14ac:dyDescent="0.15">
      <c r="B2522">
        <f ca="1">IF(INDEX(Transactions!$J:$J,ROW()-8)="",TODAY(),INDEX(Transactions!$G:$G,ROW()-8))</f>
        <v>46229</v>
      </c>
      <c r="F2522">
        <f>IF(INDEX(Transactions!$J:$J,ROW()-8)="",0,INDEX(Transactions!$O:$O,ROW()-8))</f>
        <v>0</v>
      </c>
    </row>
    <row r="2523" spans="2:6" x14ac:dyDescent="0.15">
      <c r="B2523">
        <f ca="1">IF(INDEX(Transactions!$J:$J,ROW()-8)="",TODAY(),INDEX(Transactions!$G:$G,ROW()-8))</f>
        <v>46229</v>
      </c>
      <c r="F2523">
        <f>IF(INDEX(Transactions!$J:$J,ROW()-8)="",0,INDEX(Transactions!$O:$O,ROW()-8))</f>
        <v>0</v>
      </c>
    </row>
    <row r="2524" spans="2:6" x14ac:dyDescent="0.15">
      <c r="B2524">
        <f ca="1">IF(INDEX(Transactions!$J:$J,ROW()-8)="",TODAY(),INDEX(Transactions!$G:$G,ROW()-8))</f>
        <v>46229</v>
      </c>
      <c r="F2524">
        <f>IF(INDEX(Transactions!$J:$J,ROW()-8)="",0,INDEX(Transactions!$O:$O,ROW()-8))</f>
        <v>0</v>
      </c>
    </row>
    <row r="2525" spans="2:6" x14ac:dyDescent="0.15">
      <c r="B2525">
        <f ca="1">IF(INDEX(Transactions!$J:$J,ROW()-8)="",TODAY(),INDEX(Transactions!$G:$G,ROW()-8))</f>
        <v>46229</v>
      </c>
      <c r="F2525">
        <f>IF(INDEX(Transactions!$J:$J,ROW()-8)="",0,INDEX(Transactions!$O:$O,ROW()-8))</f>
        <v>0</v>
      </c>
    </row>
    <row r="2526" spans="2:6" x14ac:dyDescent="0.15">
      <c r="B2526">
        <f ca="1">IF(INDEX(Transactions!$J:$J,ROW()-8)="",TODAY(),INDEX(Transactions!$G:$G,ROW()-8))</f>
        <v>46229</v>
      </c>
      <c r="F2526">
        <f>IF(INDEX(Transactions!$J:$J,ROW()-8)="",0,INDEX(Transactions!$O:$O,ROW()-8))</f>
        <v>0</v>
      </c>
    </row>
    <row r="2527" spans="2:6" x14ac:dyDescent="0.15">
      <c r="B2527">
        <f ca="1">IF(INDEX(Transactions!$J:$J,ROW()-8)="",TODAY(),INDEX(Transactions!$G:$G,ROW()-8))</f>
        <v>46229</v>
      </c>
      <c r="F2527">
        <f>IF(INDEX(Transactions!$J:$J,ROW()-8)="",0,INDEX(Transactions!$O:$O,ROW()-8))</f>
        <v>0</v>
      </c>
    </row>
    <row r="2528" spans="2:6" x14ac:dyDescent="0.15">
      <c r="B2528">
        <f ca="1">IF(INDEX(Transactions!$J:$J,ROW()-8)="",TODAY(),INDEX(Transactions!$G:$G,ROW()-8))</f>
        <v>46229</v>
      </c>
      <c r="F2528">
        <f>IF(INDEX(Transactions!$J:$J,ROW()-8)="",0,INDEX(Transactions!$O:$O,ROW()-8))</f>
        <v>0</v>
      </c>
    </row>
    <row r="2529" spans="2:6" x14ac:dyDescent="0.15">
      <c r="B2529">
        <f ca="1">IF(INDEX(Transactions!$J:$J,ROW()-8)="",TODAY(),INDEX(Transactions!$G:$G,ROW()-8))</f>
        <v>46229</v>
      </c>
      <c r="F2529">
        <f>IF(INDEX(Transactions!$J:$J,ROW()-8)="",0,INDEX(Transactions!$O:$O,ROW()-8))</f>
        <v>0</v>
      </c>
    </row>
    <row r="2530" spans="2:6" x14ac:dyDescent="0.15">
      <c r="B2530">
        <f ca="1">IF(INDEX(Transactions!$J:$J,ROW()-8)="",TODAY(),INDEX(Transactions!$G:$G,ROW()-8))</f>
        <v>46229</v>
      </c>
      <c r="F2530">
        <f>IF(INDEX(Transactions!$J:$J,ROW()-8)="",0,INDEX(Transactions!$O:$O,ROW()-8))</f>
        <v>0</v>
      </c>
    </row>
    <row r="2531" spans="2:6" x14ac:dyDescent="0.15">
      <c r="B2531">
        <f ca="1">IF(INDEX(Transactions!$J:$J,ROW()-8)="",TODAY(),INDEX(Transactions!$G:$G,ROW()-8))</f>
        <v>46229</v>
      </c>
      <c r="F2531">
        <f>IF(INDEX(Transactions!$J:$J,ROW()-8)="",0,INDEX(Transactions!$O:$O,ROW()-8))</f>
        <v>0</v>
      </c>
    </row>
    <row r="2532" spans="2:6" x14ac:dyDescent="0.15">
      <c r="B2532">
        <f ca="1">IF(INDEX(Transactions!$J:$J,ROW()-8)="",TODAY(),INDEX(Transactions!$G:$G,ROW()-8))</f>
        <v>46229</v>
      </c>
      <c r="F2532">
        <f>IF(INDEX(Transactions!$J:$J,ROW()-8)="",0,INDEX(Transactions!$O:$O,ROW()-8))</f>
        <v>0</v>
      </c>
    </row>
    <row r="2533" spans="2:6" x14ac:dyDescent="0.15">
      <c r="B2533">
        <f ca="1">IF(INDEX(Transactions!$J:$J,ROW()-8)="",TODAY(),INDEX(Transactions!$G:$G,ROW()-8))</f>
        <v>46229</v>
      </c>
      <c r="F2533">
        <f>IF(INDEX(Transactions!$J:$J,ROW()-8)="",0,INDEX(Transactions!$O:$O,ROW()-8))</f>
        <v>0</v>
      </c>
    </row>
    <row r="2534" spans="2:6" x14ac:dyDescent="0.15">
      <c r="B2534">
        <f ca="1">IF(INDEX(Transactions!$J:$J,ROW()-8)="",TODAY(),INDEX(Transactions!$G:$G,ROW()-8))</f>
        <v>46229</v>
      </c>
      <c r="F2534">
        <f>IF(INDEX(Transactions!$J:$J,ROW()-8)="",0,INDEX(Transactions!$O:$O,ROW()-8))</f>
        <v>0</v>
      </c>
    </row>
    <row r="2535" spans="2:6" x14ac:dyDescent="0.15">
      <c r="B2535">
        <f ca="1">IF(INDEX(Transactions!$J:$J,ROW()-8)="",TODAY(),INDEX(Transactions!$G:$G,ROW()-8))</f>
        <v>46229</v>
      </c>
      <c r="F2535">
        <f>IF(INDEX(Transactions!$J:$J,ROW()-8)="",0,INDEX(Transactions!$O:$O,ROW()-8))</f>
        <v>0</v>
      </c>
    </row>
    <row r="2536" spans="2:6" x14ac:dyDescent="0.15">
      <c r="B2536">
        <f ca="1">IF(INDEX(Transactions!$J:$J,ROW()-8)="",TODAY(),INDEX(Transactions!$G:$G,ROW()-8))</f>
        <v>46229</v>
      </c>
      <c r="F2536">
        <f>IF(INDEX(Transactions!$J:$J,ROW()-8)="",0,INDEX(Transactions!$O:$O,ROW()-8))</f>
        <v>0</v>
      </c>
    </row>
    <row r="2537" spans="2:6" x14ac:dyDescent="0.15">
      <c r="B2537">
        <f ca="1">IF(INDEX(Transactions!$J:$J,ROW()-8)="",TODAY(),INDEX(Transactions!$G:$G,ROW()-8))</f>
        <v>46229</v>
      </c>
      <c r="F2537">
        <f>IF(INDEX(Transactions!$J:$J,ROW()-8)="",0,INDEX(Transactions!$O:$O,ROW()-8))</f>
        <v>0</v>
      </c>
    </row>
    <row r="2538" spans="2:6" x14ac:dyDescent="0.15">
      <c r="B2538">
        <f ca="1">IF(INDEX(Transactions!$J:$J,ROW()-8)="",TODAY(),INDEX(Transactions!$G:$G,ROW()-8))</f>
        <v>46229</v>
      </c>
      <c r="F2538">
        <f>IF(INDEX(Transactions!$J:$J,ROW()-8)="",0,INDEX(Transactions!$O:$O,ROW()-8))</f>
        <v>0</v>
      </c>
    </row>
    <row r="2539" spans="2:6" x14ac:dyDescent="0.15">
      <c r="B2539">
        <f ca="1">IF(INDEX(Transactions!$J:$J,ROW()-8)="",TODAY(),INDEX(Transactions!$G:$G,ROW()-8))</f>
        <v>46229</v>
      </c>
      <c r="F2539">
        <f>IF(INDEX(Transactions!$J:$J,ROW()-8)="",0,INDEX(Transactions!$O:$O,ROW()-8))</f>
        <v>0</v>
      </c>
    </row>
    <row r="2540" spans="2:6" x14ac:dyDescent="0.15">
      <c r="B2540">
        <f ca="1">IF(INDEX(Transactions!$J:$J,ROW()-8)="",TODAY(),INDEX(Transactions!$G:$G,ROW()-8))</f>
        <v>46229</v>
      </c>
      <c r="F2540">
        <f>IF(INDEX(Transactions!$J:$J,ROW()-8)="",0,INDEX(Transactions!$O:$O,ROW()-8))</f>
        <v>0</v>
      </c>
    </row>
    <row r="2541" spans="2:6" x14ac:dyDescent="0.15">
      <c r="B2541">
        <f ca="1">IF(INDEX(Transactions!$J:$J,ROW()-8)="",TODAY(),INDEX(Transactions!$G:$G,ROW()-8))</f>
        <v>46229</v>
      </c>
      <c r="F2541">
        <f>IF(INDEX(Transactions!$J:$J,ROW()-8)="",0,INDEX(Transactions!$O:$O,ROW()-8))</f>
        <v>0</v>
      </c>
    </row>
    <row r="2542" spans="2:6" x14ac:dyDescent="0.15">
      <c r="B2542">
        <f ca="1">IF(INDEX(Transactions!$J:$J,ROW()-8)="",TODAY(),INDEX(Transactions!$G:$G,ROW()-8))</f>
        <v>46229</v>
      </c>
      <c r="F2542">
        <f>IF(INDEX(Transactions!$J:$J,ROW()-8)="",0,INDEX(Transactions!$O:$O,ROW()-8))</f>
        <v>0</v>
      </c>
    </row>
    <row r="2543" spans="2:6" x14ac:dyDescent="0.15">
      <c r="B2543">
        <f ca="1">IF(INDEX(Transactions!$J:$J,ROW()-8)="",TODAY(),INDEX(Transactions!$G:$G,ROW()-8))</f>
        <v>46229</v>
      </c>
      <c r="F2543">
        <f>IF(INDEX(Transactions!$J:$J,ROW()-8)="",0,INDEX(Transactions!$O:$O,ROW()-8))</f>
        <v>0</v>
      </c>
    </row>
    <row r="2544" spans="2:6" x14ac:dyDescent="0.15">
      <c r="B2544">
        <f ca="1">IF(INDEX(Transactions!$J:$J,ROW()-8)="",TODAY(),INDEX(Transactions!$G:$G,ROW()-8))</f>
        <v>46229</v>
      </c>
      <c r="F2544">
        <f>IF(INDEX(Transactions!$J:$J,ROW()-8)="",0,INDEX(Transactions!$O:$O,ROW()-8))</f>
        <v>0</v>
      </c>
    </row>
    <row r="2545" spans="2:6" x14ac:dyDescent="0.15">
      <c r="B2545">
        <f ca="1">IF(INDEX(Transactions!$J:$J,ROW()-8)="",TODAY(),INDEX(Transactions!$G:$G,ROW()-8))</f>
        <v>46229</v>
      </c>
      <c r="F2545">
        <f>IF(INDEX(Transactions!$J:$J,ROW()-8)="",0,INDEX(Transactions!$O:$O,ROW()-8))</f>
        <v>0</v>
      </c>
    </row>
    <row r="2546" spans="2:6" x14ac:dyDescent="0.15">
      <c r="B2546">
        <f ca="1">IF(INDEX(Transactions!$J:$J,ROW()-8)="",TODAY(),INDEX(Transactions!$G:$G,ROW()-8))</f>
        <v>46229</v>
      </c>
      <c r="F2546">
        <f>IF(INDEX(Transactions!$J:$J,ROW()-8)="",0,INDEX(Transactions!$O:$O,ROW()-8))</f>
        <v>0</v>
      </c>
    </row>
    <row r="2547" spans="2:6" x14ac:dyDescent="0.15">
      <c r="B2547">
        <f ca="1">IF(INDEX(Transactions!$J:$J,ROW()-8)="",TODAY(),INDEX(Transactions!$G:$G,ROW()-8))</f>
        <v>46229</v>
      </c>
      <c r="F2547">
        <f>IF(INDEX(Transactions!$J:$J,ROW()-8)="",0,INDEX(Transactions!$O:$O,ROW()-8))</f>
        <v>0</v>
      </c>
    </row>
    <row r="2548" spans="2:6" x14ac:dyDescent="0.15">
      <c r="B2548">
        <f ca="1">IF(INDEX(Transactions!$J:$J,ROW()-8)="",TODAY(),INDEX(Transactions!$G:$G,ROW()-8))</f>
        <v>46229</v>
      </c>
      <c r="F2548">
        <f>IF(INDEX(Transactions!$J:$J,ROW()-8)="",0,INDEX(Transactions!$O:$O,ROW()-8))</f>
        <v>0</v>
      </c>
    </row>
    <row r="2549" spans="2:6" x14ac:dyDescent="0.15">
      <c r="B2549">
        <f ca="1">IF(INDEX(Transactions!$J:$J,ROW()-8)="",TODAY(),INDEX(Transactions!$G:$G,ROW()-8))</f>
        <v>46229</v>
      </c>
      <c r="F2549">
        <f>IF(INDEX(Transactions!$J:$J,ROW()-8)="",0,INDEX(Transactions!$O:$O,ROW()-8))</f>
        <v>0</v>
      </c>
    </row>
    <row r="2550" spans="2:6" x14ac:dyDescent="0.15">
      <c r="B2550">
        <f ca="1">IF(INDEX(Transactions!$J:$J,ROW()-8)="",TODAY(),INDEX(Transactions!$G:$G,ROW()-8))</f>
        <v>46229</v>
      </c>
      <c r="F2550">
        <f>IF(INDEX(Transactions!$J:$J,ROW()-8)="",0,INDEX(Transactions!$O:$O,ROW()-8))</f>
        <v>0</v>
      </c>
    </row>
    <row r="2551" spans="2:6" x14ac:dyDescent="0.15">
      <c r="B2551">
        <f ca="1">IF(INDEX(Transactions!$J:$J,ROW()-8)="",TODAY(),INDEX(Transactions!$G:$G,ROW()-8))</f>
        <v>46229</v>
      </c>
      <c r="F2551">
        <f>IF(INDEX(Transactions!$J:$J,ROW()-8)="",0,INDEX(Transactions!$O:$O,ROW()-8))</f>
        <v>0</v>
      </c>
    </row>
    <row r="2552" spans="2:6" x14ac:dyDescent="0.15">
      <c r="B2552">
        <f ca="1">IF(INDEX(Transactions!$J:$J,ROW()-8)="",TODAY(),INDEX(Transactions!$G:$G,ROW()-8))</f>
        <v>46229</v>
      </c>
      <c r="F2552">
        <f>IF(INDEX(Transactions!$J:$J,ROW()-8)="",0,INDEX(Transactions!$O:$O,ROW()-8))</f>
        <v>0</v>
      </c>
    </row>
    <row r="2553" spans="2:6" x14ac:dyDescent="0.15">
      <c r="B2553">
        <f ca="1">IF(INDEX(Transactions!$J:$J,ROW()-8)="",TODAY(),INDEX(Transactions!$G:$G,ROW()-8))</f>
        <v>46229</v>
      </c>
      <c r="F2553">
        <f>IF(INDEX(Transactions!$J:$J,ROW()-8)="",0,INDEX(Transactions!$O:$O,ROW()-8))</f>
        <v>0</v>
      </c>
    </row>
    <row r="2554" spans="2:6" x14ac:dyDescent="0.15">
      <c r="B2554">
        <f ca="1">IF(INDEX(Transactions!$J:$J,ROW()-8)="",TODAY(),INDEX(Transactions!$G:$G,ROW()-8))</f>
        <v>46229</v>
      </c>
      <c r="F2554">
        <f>IF(INDEX(Transactions!$J:$J,ROW()-8)="",0,INDEX(Transactions!$O:$O,ROW()-8))</f>
        <v>0</v>
      </c>
    </row>
    <row r="2555" spans="2:6" x14ac:dyDescent="0.15">
      <c r="B2555">
        <f ca="1">IF(INDEX(Transactions!$J:$J,ROW()-8)="",TODAY(),INDEX(Transactions!$G:$G,ROW()-8))</f>
        <v>46229</v>
      </c>
      <c r="F2555">
        <f>IF(INDEX(Transactions!$J:$J,ROW()-8)="",0,INDEX(Transactions!$O:$O,ROW()-8))</f>
        <v>0</v>
      </c>
    </row>
    <row r="2556" spans="2:6" x14ac:dyDescent="0.15">
      <c r="B2556">
        <f ca="1">IF(INDEX(Transactions!$J:$J,ROW()-8)="",TODAY(),INDEX(Transactions!$G:$G,ROW()-8))</f>
        <v>46229</v>
      </c>
      <c r="F2556">
        <f>IF(INDEX(Transactions!$J:$J,ROW()-8)="",0,INDEX(Transactions!$O:$O,ROW()-8))</f>
        <v>0</v>
      </c>
    </row>
    <row r="2557" spans="2:6" x14ac:dyDescent="0.15">
      <c r="B2557">
        <f ca="1">IF(INDEX(Transactions!$J:$J,ROW()-8)="",TODAY(),INDEX(Transactions!$G:$G,ROW()-8))</f>
        <v>46229</v>
      </c>
      <c r="F2557">
        <f>IF(INDEX(Transactions!$J:$J,ROW()-8)="",0,INDEX(Transactions!$O:$O,ROW()-8))</f>
        <v>0</v>
      </c>
    </row>
    <row r="2558" spans="2:6" x14ac:dyDescent="0.15">
      <c r="B2558">
        <f ca="1">IF(INDEX(Transactions!$J:$J,ROW()-8)="",TODAY(),INDEX(Transactions!$G:$G,ROW()-8))</f>
        <v>46229</v>
      </c>
      <c r="F2558">
        <f>IF(INDEX(Transactions!$J:$J,ROW()-8)="",0,INDEX(Transactions!$O:$O,ROW()-8))</f>
        <v>0</v>
      </c>
    </row>
    <row r="2559" spans="2:6" x14ac:dyDescent="0.15">
      <c r="B2559">
        <f ca="1">IF(INDEX(Transactions!$J:$J,ROW()-8)="",TODAY(),INDEX(Transactions!$G:$G,ROW()-8))</f>
        <v>46229</v>
      </c>
      <c r="F2559">
        <f>IF(INDEX(Transactions!$J:$J,ROW()-8)="",0,INDEX(Transactions!$O:$O,ROW()-8))</f>
        <v>0</v>
      </c>
    </row>
    <row r="2560" spans="2:6" x14ac:dyDescent="0.15">
      <c r="B2560">
        <f ca="1">IF(INDEX(Transactions!$J:$J,ROW()-8)="",TODAY(),INDEX(Transactions!$G:$G,ROW()-8))</f>
        <v>46229</v>
      </c>
      <c r="F2560">
        <f>IF(INDEX(Transactions!$J:$J,ROW()-8)="",0,INDEX(Transactions!$O:$O,ROW()-8))</f>
        <v>0</v>
      </c>
    </row>
    <row r="2561" spans="2:6" x14ac:dyDescent="0.15">
      <c r="B2561">
        <f ca="1">IF(INDEX(Transactions!$J:$J,ROW()-8)="",TODAY(),INDEX(Transactions!$G:$G,ROW()-8))</f>
        <v>46229</v>
      </c>
      <c r="F2561">
        <f>IF(INDEX(Transactions!$J:$J,ROW()-8)="",0,INDEX(Transactions!$O:$O,ROW()-8))</f>
        <v>0</v>
      </c>
    </row>
    <row r="2562" spans="2:6" x14ac:dyDescent="0.15">
      <c r="B2562">
        <f ca="1">IF(INDEX(Transactions!$J:$J,ROW()-8)="",TODAY(),INDEX(Transactions!$G:$G,ROW()-8))</f>
        <v>46229</v>
      </c>
      <c r="F2562">
        <f>IF(INDEX(Transactions!$J:$J,ROW()-8)="",0,INDEX(Transactions!$O:$O,ROW()-8))</f>
        <v>0</v>
      </c>
    </row>
    <row r="2563" spans="2:6" x14ac:dyDescent="0.15">
      <c r="B2563">
        <f ca="1">IF(INDEX(Transactions!$J:$J,ROW()-8)="",TODAY(),INDEX(Transactions!$G:$G,ROW()-8))</f>
        <v>46229</v>
      </c>
      <c r="F2563">
        <f>IF(INDEX(Transactions!$J:$J,ROW()-8)="",0,INDEX(Transactions!$O:$O,ROW()-8))</f>
        <v>0</v>
      </c>
    </row>
    <row r="2564" spans="2:6" x14ac:dyDescent="0.15">
      <c r="B2564">
        <f ca="1">IF(INDEX(Transactions!$J:$J,ROW()-8)="",TODAY(),INDEX(Transactions!$G:$G,ROW()-8))</f>
        <v>46229</v>
      </c>
      <c r="F2564">
        <f>IF(INDEX(Transactions!$J:$J,ROW()-8)="",0,INDEX(Transactions!$O:$O,ROW()-8))</f>
        <v>0</v>
      </c>
    </row>
    <row r="2565" spans="2:6" x14ac:dyDescent="0.15">
      <c r="B2565">
        <f ca="1">IF(INDEX(Transactions!$J:$J,ROW()-8)="",TODAY(),INDEX(Transactions!$G:$G,ROW()-8))</f>
        <v>46229</v>
      </c>
      <c r="F2565">
        <f>IF(INDEX(Transactions!$J:$J,ROW()-8)="",0,INDEX(Transactions!$O:$O,ROW()-8))</f>
        <v>0</v>
      </c>
    </row>
    <row r="2566" spans="2:6" x14ac:dyDescent="0.15">
      <c r="B2566">
        <f ca="1">IF(INDEX(Transactions!$J:$J,ROW()-8)="",TODAY(),INDEX(Transactions!$G:$G,ROW()-8))</f>
        <v>46229</v>
      </c>
      <c r="F2566">
        <f>IF(INDEX(Transactions!$J:$J,ROW()-8)="",0,INDEX(Transactions!$O:$O,ROW()-8))</f>
        <v>0</v>
      </c>
    </row>
    <row r="2567" spans="2:6" x14ac:dyDescent="0.15">
      <c r="B2567">
        <f ca="1">IF(INDEX(Transactions!$J:$J,ROW()-8)="",TODAY(),INDEX(Transactions!$G:$G,ROW()-8))</f>
        <v>46229</v>
      </c>
      <c r="F2567">
        <f>IF(INDEX(Transactions!$J:$J,ROW()-8)="",0,INDEX(Transactions!$O:$O,ROW()-8))</f>
        <v>0</v>
      </c>
    </row>
    <row r="2568" spans="2:6" x14ac:dyDescent="0.15">
      <c r="B2568">
        <f ca="1">IF(INDEX(Transactions!$J:$J,ROW()-8)="",TODAY(),INDEX(Transactions!$G:$G,ROW()-8))</f>
        <v>46229</v>
      </c>
      <c r="F2568">
        <f>IF(INDEX(Transactions!$J:$J,ROW()-8)="",0,INDEX(Transactions!$O:$O,ROW()-8))</f>
        <v>0</v>
      </c>
    </row>
    <row r="2569" spans="2:6" x14ac:dyDescent="0.15">
      <c r="B2569">
        <f ca="1">IF(INDEX(Transactions!$J:$J,ROW()-8)="",TODAY(),INDEX(Transactions!$G:$G,ROW()-8))</f>
        <v>46229</v>
      </c>
      <c r="F2569">
        <f>IF(INDEX(Transactions!$J:$J,ROW()-8)="",0,INDEX(Transactions!$O:$O,ROW()-8))</f>
        <v>0</v>
      </c>
    </row>
    <row r="2570" spans="2:6" x14ac:dyDescent="0.15">
      <c r="B2570">
        <f ca="1">IF(INDEX(Transactions!$J:$J,ROW()-8)="",TODAY(),INDEX(Transactions!$G:$G,ROW()-8))</f>
        <v>46229</v>
      </c>
      <c r="F2570">
        <f>IF(INDEX(Transactions!$J:$J,ROW()-8)="",0,INDEX(Transactions!$O:$O,ROW()-8))</f>
        <v>0</v>
      </c>
    </row>
    <row r="2571" spans="2:6" x14ac:dyDescent="0.15">
      <c r="B2571">
        <f ca="1">IF(INDEX(Transactions!$J:$J,ROW()-8)="",TODAY(),INDEX(Transactions!$G:$G,ROW()-8))</f>
        <v>46229</v>
      </c>
      <c r="F2571">
        <f>IF(INDEX(Transactions!$J:$J,ROW()-8)="",0,INDEX(Transactions!$O:$O,ROW()-8))</f>
        <v>0</v>
      </c>
    </row>
    <row r="2572" spans="2:6" x14ac:dyDescent="0.15">
      <c r="B2572">
        <f ca="1">IF(INDEX(Transactions!$J:$J,ROW()-8)="",TODAY(),INDEX(Transactions!$G:$G,ROW()-8))</f>
        <v>46229</v>
      </c>
      <c r="F2572">
        <f>IF(INDEX(Transactions!$J:$J,ROW()-8)="",0,INDEX(Transactions!$O:$O,ROW()-8))</f>
        <v>0</v>
      </c>
    </row>
    <row r="2573" spans="2:6" x14ac:dyDescent="0.15">
      <c r="B2573">
        <f ca="1">IF(INDEX(Transactions!$J:$J,ROW()-8)="",TODAY(),INDEX(Transactions!$G:$G,ROW()-8))</f>
        <v>46229</v>
      </c>
      <c r="F2573">
        <f>IF(INDEX(Transactions!$J:$J,ROW()-8)="",0,INDEX(Transactions!$O:$O,ROW()-8))</f>
        <v>0</v>
      </c>
    </row>
    <row r="2574" spans="2:6" x14ac:dyDescent="0.15">
      <c r="B2574">
        <f ca="1">IF(INDEX(Transactions!$J:$J,ROW()-8)="",TODAY(),INDEX(Transactions!$G:$G,ROW()-8))</f>
        <v>46229</v>
      </c>
      <c r="F2574">
        <f>IF(INDEX(Transactions!$J:$J,ROW()-8)="",0,INDEX(Transactions!$O:$O,ROW()-8))</f>
        <v>0</v>
      </c>
    </row>
    <row r="2575" spans="2:6" x14ac:dyDescent="0.15">
      <c r="B2575">
        <f ca="1">IF(INDEX(Transactions!$J:$J,ROW()-8)="",TODAY(),INDEX(Transactions!$G:$G,ROW()-8))</f>
        <v>46229</v>
      </c>
      <c r="F2575">
        <f>IF(INDEX(Transactions!$J:$J,ROW()-8)="",0,INDEX(Transactions!$O:$O,ROW()-8))</f>
        <v>0</v>
      </c>
    </row>
    <row r="2576" spans="2:6" x14ac:dyDescent="0.15">
      <c r="B2576">
        <f ca="1">IF(INDEX(Transactions!$J:$J,ROW()-8)="",TODAY(),INDEX(Transactions!$G:$G,ROW()-8))</f>
        <v>46229</v>
      </c>
      <c r="F2576">
        <f>IF(INDEX(Transactions!$J:$J,ROW()-8)="",0,INDEX(Transactions!$O:$O,ROW()-8))</f>
        <v>0</v>
      </c>
    </row>
    <row r="2577" spans="2:6" x14ac:dyDescent="0.15">
      <c r="B2577">
        <f ca="1">IF(INDEX(Transactions!$J:$J,ROW()-8)="",TODAY(),INDEX(Transactions!$G:$G,ROW()-8))</f>
        <v>46229</v>
      </c>
      <c r="F2577">
        <f>IF(INDEX(Transactions!$J:$J,ROW()-8)="",0,INDEX(Transactions!$O:$O,ROW()-8))</f>
        <v>0</v>
      </c>
    </row>
    <row r="2578" spans="2:6" x14ac:dyDescent="0.15">
      <c r="B2578">
        <f ca="1">IF(INDEX(Transactions!$J:$J,ROW()-8)="",TODAY(),INDEX(Transactions!$G:$G,ROW()-8))</f>
        <v>46229</v>
      </c>
      <c r="F2578">
        <f>IF(INDEX(Transactions!$J:$J,ROW()-8)="",0,INDEX(Transactions!$O:$O,ROW()-8))</f>
        <v>0</v>
      </c>
    </row>
    <row r="2579" spans="2:6" x14ac:dyDescent="0.15">
      <c r="B2579">
        <f ca="1">IF(INDEX(Transactions!$J:$J,ROW()-8)="",TODAY(),INDEX(Transactions!$G:$G,ROW()-8))</f>
        <v>46229</v>
      </c>
      <c r="F2579">
        <f>IF(INDEX(Transactions!$J:$J,ROW()-8)="",0,INDEX(Transactions!$O:$O,ROW()-8))</f>
        <v>0</v>
      </c>
    </row>
    <row r="2580" spans="2:6" x14ac:dyDescent="0.15">
      <c r="B2580">
        <f ca="1">IF(INDEX(Transactions!$J:$J,ROW()-8)="",TODAY(),INDEX(Transactions!$G:$G,ROW()-8))</f>
        <v>46229</v>
      </c>
      <c r="F2580">
        <f>IF(INDEX(Transactions!$J:$J,ROW()-8)="",0,INDEX(Transactions!$O:$O,ROW()-8))</f>
        <v>0</v>
      </c>
    </row>
    <row r="2581" spans="2:6" x14ac:dyDescent="0.15">
      <c r="B2581">
        <f ca="1">IF(INDEX(Transactions!$J:$J,ROW()-8)="",TODAY(),INDEX(Transactions!$G:$G,ROW()-8))</f>
        <v>46229</v>
      </c>
      <c r="F2581">
        <f>IF(INDEX(Transactions!$J:$J,ROW()-8)="",0,INDEX(Transactions!$O:$O,ROW()-8))</f>
        <v>0</v>
      </c>
    </row>
    <row r="2582" spans="2:6" x14ac:dyDescent="0.15">
      <c r="B2582">
        <f ca="1">IF(INDEX(Transactions!$J:$J,ROW()-8)="",TODAY(),INDEX(Transactions!$G:$G,ROW()-8))</f>
        <v>46229</v>
      </c>
      <c r="F2582">
        <f>IF(INDEX(Transactions!$J:$J,ROW()-8)="",0,INDEX(Transactions!$O:$O,ROW()-8))</f>
        <v>0</v>
      </c>
    </row>
    <row r="2583" spans="2:6" x14ac:dyDescent="0.15">
      <c r="B2583">
        <f ca="1">IF(INDEX(Transactions!$J:$J,ROW()-8)="",TODAY(),INDEX(Transactions!$G:$G,ROW()-8))</f>
        <v>46229</v>
      </c>
      <c r="F2583">
        <f>IF(INDEX(Transactions!$J:$J,ROW()-8)="",0,INDEX(Transactions!$O:$O,ROW()-8))</f>
        <v>0</v>
      </c>
    </row>
    <row r="2584" spans="2:6" x14ac:dyDescent="0.15">
      <c r="B2584">
        <f ca="1">IF(INDEX(Transactions!$J:$J,ROW()-8)="",TODAY(),INDEX(Transactions!$G:$G,ROW()-8))</f>
        <v>46229</v>
      </c>
      <c r="F2584">
        <f>IF(INDEX(Transactions!$J:$J,ROW()-8)="",0,INDEX(Transactions!$O:$O,ROW()-8))</f>
        <v>0</v>
      </c>
    </row>
    <row r="2585" spans="2:6" x14ac:dyDescent="0.15">
      <c r="B2585">
        <f ca="1">IF(INDEX(Transactions!$J:$J,ROW()-8)="",TODAY(),INDEX(Transactions!$G:$G,ROW()-8))</f>
        <v>46229</v>
      </c>
      <c r="F2585">
        <f>IF(INDEX(Transactions!$J:$J,ROW()-8)="",0,INDEX(Transactions!$O:$O,ROW()-8))</f>
        <v>0</v>
      </c>
    </row>
    <row r="2586" spans="2:6" x14ac:dyDescent="0.15">
      <c r="B2586">
        <f ca="1">IF(INDEX(Transactions!$J:$J,ROW()-8)="",TODAY(),INDEX(Transactions!$G:$G,ROW()-8))</f>
        <v>46229</v>
      </c>
      <c r="F2586">
        <f>IF(INDEX(Transactions!$J:$J,ROW()-8)="",0,INDEX(Transactions!$O:$O,ROW()-8))</f>
        <v>0</v>
      </c>
    </row>
    <row r="2587" spans="2:6" x14ac:dyDescent="0.15">
      <c r="B2587">
        <f ca="1">IF(INDEX(Transactions!$J:$J,ROW()-8)="",TODAY(),INDEX(Transactions!$G:$G,ROW()-8))</f>
        <v>46229</v>
      </c>
      <c r="F2587">
        <f>IF(INDEX(Transactions!$J:$J,ROW()-8)="",0,INDEX(Transactions!$O:$O,ROW()-8))</f>
        <v>0</v>
      </c>
    </row>
    <row r="2588" spans="2:6" x14ac:dyDescent="0.15">
      <c r="B2588">
        <f ca="1">IF(INDEX(Transactions!$J:$J,ROW()-8)="",TODAY(),INDEX(Transactions!$G:$G,ROW()-8))</f>
        <v>46229</v>
      </c>
      <c r="F2588">
        <f>IF(INDEX(Transactions!$J:$J,ROW()-8)="",0,INDEX(Transactions!$O:$O,ROW()-8))</f>
        <v>0</v>
      </c>
    </row>
    <row r="2589" spans="2:6" x14ac:dyDescent="0.15">
      <c r="B2589">
        <f ca="1">IF(INDEX(Transactions!$J:$J,ROW()-8)="",TODAY(),INDEX(Transactions!$G:$G,ROW()-8))</f>
        <v>46229</v>
      </c>
      <c r="F2589">
        <f>IF(INDEX(Transactions!$J:$J,ROW()-8)="",0,INDEX(Transactions!$O:$O,ROW()-8))</f>
        <v>0</v>
      </c>
    </row>
    <row r="2590" spans="2:6" x14ac:dyDescent="0.15">
      <c r="B2590">
        <f ca="1">IF(INDEX(Transactions!$J:$J,ROW()-8)="",TODAY(),INDEX(Transactions!$G:$G,ROW()-8))</f>
        <v>46229</v>
      </c>
      <c r="F2590">
        <f>IF(INDEX(Transactions!$J:$J,ROW()-8)="",0,INDEX(Transactions!$O:$O,ROW()-8))</f>
        <v>0</v>
      </c>
    </row>
    <row r="2591" spans="2:6" x14ac:dyDescent="0.15">
      <c r="B2591">
        <f ca="1">IF(INDEX(Transactions!$J:$J,ROW()-8)="",TODAY(),INDEX(Transactions!$G:$G,ROW()-8))</f>
        <v>46229</v>
      </c>
      <c r="F2591">
        <f>IF(INDEX(Transactions!$J:$J,ROW()-8)="",0,INDEX(Transactions!$O:$O,ROW()-8))</f>
        <v>0</v>
      </c>
    </row>
    <row r="2592" spans="2:6" x14ac:dyDescent="0.15">
      <c r="B2592">
        <f ca="1">IF(INDEX(Transactions!$J:$J,ROW()-8)="",TODAY(),INDEX(Transactions!$G:$G,ROW()-8))</f>
        <v>46229</v>
      </c>
      <c r="F2592">
        <f>IF(INDEX(Transactions!$J:$J,ROW()-8)="",0,INDEX(Transactions!$O:$O,ROW()-8))</f>
        <v>0</v>
      </c>
    </row>
    <row r="2593" spans="2:6" x14ac:dyDescent="0.15">
      <c r="B2593">
        <f ca="1">IF(INDEX(Transactions!$J:$J,ROW()-8)="",TODAY(),INDEX(Transactions!$G:$G,ROW()-8))</f>
        <v>46229</v>
      </c>
      <c r="F2593">
        <f>IF(INDEX(Transactions!$J:$J,ROW()-8)="",0,INDEX(Transactions!$O:$O,ROW()-8))</f>
        <v>0</v>
      </c>
    </row>
    <row r="2594" spans="2:6" x14ac:dyDescent="0.15">
      <c r="B2594">
        <f ca="1">IF(INDEX(Transactions!$J:$J,ROW()-8)="",TODAY(),INDEX(Transactions!$G:$G,ROW()-8))</f>
        <v>46229</v>
      </c>
      <c r="F2594">
        <f>IF(INDEX(Transactions!$J:$J,ROW()-8)="",0,INDEX(Transactions!$O:$O,ROW()-8))</f>
        <v>0</v>
      </c>
    </row>
    <row r="2595" spans="2:6" x14ac:dyDescent="0.15">
      <c r="B2595">
        <f ca="1">IF(INDEX(Transactions!$J:$J,ROW()-8)="",TODAY(),INDEX(Transactions!$G:$G,ROW()-8))</f>
        <v>46229</v>
      </c>
      <c r="F2595">
        <f>IF(INDEX(Transactions!$J:$J,ROW()-8)="",0,INDEX(Transactions!$O:$O,ROW()-8))</f>
        <v>0</v>
      </c>
    </row>
    <row r="2596" spans="2:6" x14ac:dyDescent="0.15">
      <c r="B2596">
        <f ca="1">IF(INDEX(Transactions!$J:$J,ROW()-8)="",TODAY(),INDEX(Transactions!$G:$G,ROW()-8))</f>
        <v>46229</v>
      </c>
      <c r="F2596">
        <f>IF(INDEX(Transactions!$J:$J,ROW()-8)="",0,INDEX(Transactions!$O:$O,ROW()-8))</f>
        <v>0</v>
      </c>
    </row>
    <row r="2597" spans="2:6" x14ac:dyDescent="0.15">
      <c r="B2597">
        <f ca="1">IF(INDEX(Transactions!$J:$J,ROW()-8)="",TODAY(),INDEX(Transactions!$G:$G,ROW()-8))</f>
        <v>46229</v>
      </c>
      <c r="F2597">
        <f>IF(INDEX(Transactions!$J:$J,ROW()-8)="",0,INDEX(Transactions!$O:$O,ROW()-8))</f>
        <v>0</v>
      </c>
    </row>
    <row r="2598" spans="2:6" x14ac:dyDescent="0.15">
      <c r="B2598">
        <f ca="1">IF(INDEX(Transactions!$J:$J,ROW()-8)="",TODAY(),INDEX(Transactions!$G:$G,ROW()-8))</f>
        <v>46229</v>
      </c>
      <c r="F2598">
        <f>IF(INDEX(Transactions!$J:$J,ROW()-8)="",0,INDEX(Transactions!$O:$O,ROW()-8))</f>
        <v>0</v>
      </c>
    </row>
    <row r="2599" spans="2:6" x14ac:dyDescent="0.15">
      <c r="B2599">
        <f ca="1">IF(INDEX(Transactions!$J:$J,ROW()-8)="",TODAY(),INDEX(Transactions!$G:$G,ROW()-8))</f>
        <v>46229</v>
      </c>
      <c r="F2599">
        <f>IF(INDEX(Transactions!$J:$J,ROW()-8)="",0,INDEX(Transactions!$O:$O,ROW()-8))</f>
        <v>0</v>
      </c>
    </row>
    <row r="2600" spans="2:6" x14ac:dyDescent="0.15">
      <c r="B2600">
        <f ca="1">IF(INDEX(Transactions!$J:$J,ROW()-8)="",TODAY(),INDEX(Transactions!$G:$G,ROW()-8))</f>
        <v>46229</v>
      </c>
      <c r="F2600">
        <f>IF(INDEX(Transactions!$J:$J,ROW()-8)="",0,INDEX(Transactions!$O:$O,ROW()-8))</f>
        <v>0</v>
      </c>
    </row>
    <row r="2601" spans="2:6" x14ac:dyDescent="0.15">
      <c r="B2601">
        <f ca="1">IF(INDEX(Transactions!$J:$J,ROW()-8)="",TODAY(),INDEX(Transactions!$G:$G,ROW()-8))</f>
        <v>46229</v>
      </c>
      <c r="F2601">
        <f>IF(INDEX(Transactions!$J:$J,ROW()-8)="",0,INDEX(Transactions!$O:$O,ROW()-8))</f>
        <v>0</v>
      </c>
    </row>
    <row r="2602" spans="2:6" x14ac:dyDescent="0.15">
      <c r="B2602">
        <f ca="1">IF(INDEX(Transactions!$J:$J,ROW()-8)="",TODAY(),INDEX(Transactions!$G:$G,ROW()-8))</f>
        <v>46229</v>
      </c>
      <c r="F2602">
        <f>IF(INDEX(Transactions!$J:$J,ROW()-8)="",0,INDEX(Transactions!$O:$O,ROW()-8))</f>
        <v>0</v>
      </c>
    </row>
    <row r="2603" spans="2:6" x14ac:dyDescent="0.15">
      <c r="B2603">
        <f ca="1">IF(INDEX(Transactions!$J:$J,ROW()-8)="",TODAY(),INDEX(Transactions!$G:$G,ROW()-8))</f>
        <v>46229</v>
      </c>
      <c r="F2603">
        <f>IF(INDEX(Transactions!$J:$J,ROW()-8)="",0,INDEX(Transactions!$O:$O,ROW()-8))</f>
        <v>0</v>
      </c>
    </row>
    <row r="2604" spans="2:6" x14ac:dyDescent="0.15">
      <c r="B2604">
        <f ca="1">IF(INDEX(Transactions!$J:$J,ROW()-8)="",TODAY(),INDEX(Transactions!$G:$G,ROW()-8))</f>
        <v>46229</v>
      </c>
      <c r="F2604">
        <f>IF(INDEX(Transactions!$J:$J,ROW()-8)="",0,INDEX(Transactions!$O:$O,ROW()-8))</f>
        <v>0</v>
      </c>
    </row>
    <row r="2605" spans="2:6" x14ac:dyDescent="0.15">
      <c r="B2605">
        <f ca="1">IF(INDEX(Transactions!$J:$J,ROW()-8)="",TODAY(),INDEX(Transactions!$G:$G,ROW()-8))</f>
        <v>46229</v>
      </c>
      <c r="F2605">
        <f>IF(INDEX(Transactions!$J:$J,ROW()-8)="",0,INDEX(Transactions!$O:$O,ROW()-8))</f>
        <v>0</v>
      </c>
    </row>
    <row r="2606" spans="2:6" x14ac:dyDescent="0.15">
      <c r="B2606">
        <f ca="1">IF(INDEX(Transactions!$J:$J,ROW()-8)="",TODAY(),INDEX(Transactions!$G:$G,ROW()-8))</f>
        <v>46229</v>
      </c>
      <c r="F2606">
        <f>IF(INDEX(Transactions!$J:$J,ROW()-8)="",0,INDEX(Transactions!$O:$O,ROW()-8))</f>
        <v>0</v>
      </c>
    </row>
    <row r="2607" spans="2:6" x14ac:dyDescent="0.15">
      <c r="B2607">
        <f ca="1">IF(INDEX(Transactions!$J:$J,ROW()-8)="",TODAY(),INDEX(Transactions!$G:$G,ROW()-8))</f>
        <v>46229</v>
      </c>
      <c r="F2607">
        <f>IF(INDEX(Transactions!$J:$J,ROW()-8)="",0,INDEX(Transactions!$O:$O,ROW()-8))</f>
        <v>0</v>
      </c>
    </row>
    <row r="2608" spans="2:6" x14ac:dyDescent="0.15">
      <c r="B2608">
        <f ca="1">IF(INDEX(Transactions!$J:$J,ROW()-8)="",TODAY(),INDEX(Transactions!$G:$G,ROW()-8))</f>
        <v>46229</v>
      </c>
      <c r="F2608">
        <f>IF(INDEX(Transactions!$J:$J,ROW()-8)="",0,INDEX(Transactions!$O:$O,ROW()-8))</f>
        <v>0</v>
      </c>
    </row>
    <row r="2609" spans="2:6" x14ac:dyDescent="0.15">
      <c r="B2609">
        <f ca="1">IF(INDEX(Transactions!$J:$J,ROW()-8)="",TODAY(),INDEX(Transactions!$G:$G,ROW()-8))</f>
        <v>46229</v>
      </c>
      <c r="F2609">
        <f>IF(INDEX(Transactions!$J:$J,ROW()-8)="",0,INDEX(Transactions!$O:$O,ROW()-8))</f>
        <v>0</v>
      </c>
    </row>
    <row r="2610" spans="2:6" x14ac:dyDescent="0.15">
      <c r="B2610">
        <f ca="1">IF(INDEX(Transactions!$J:$J,ROW()-8)="",TODAY(),INDEX(Transactions!$G:$G,ROW()-8))</f>
        <v>46229</v>
      </c>
      <c r="F2610">
        <f>IF(INDEX(Transactions!$J:$J,ROW()-8)="",0,INDEX(Transactions!$O:$O,ROW()-8))</f>
        <v>0</v>
      </c>
    </row>
    <row r="2611" spans="2:6" x14ac:dyDescent="0.15">
      <c r="B2611">
        <f ca="1">IF(INDEX(Transactions!$J:$J,ROW()-8)="",TODAY(),INDEX(Transactions!$G:$G,ROW()-8))</f>
        <v>46229</v>
      </c>
      <c r="F2611">
        <f>IF(INDEX(Transactions!$J:$J,ROW()-8)="",0,INDEX(Transactions!$O:$O,ROW()-8))</f>
        <v>0</v>
      </c>
    </row>
    <row r="2612" spans="2:6" x14ac:dyDescent="0.15">
      <c r="B2612">
        <f ca="1">IF(INDEX(Transactions!$J:$J,ROW()-8)="",TODAY(),INDEX(Transactions!$G:$G,ROW()-8))</f>
        <v>46229</v>
      </c>
      <c r="F2612">
        <f>IF(INDEX(Transactions!$J:$J,ROW()-8)="",0,INDEX(Transactions!$O:$O,ROW()-8))</f>
        <v>0</v>
      </c>
    </row>
    <row r="2613" spans="2:6" x14ac:dyDescent="0.15">
      <c r="B2613">
        <f ca="1">IF(INDEX(Transactions!$J:$J,ROW()-8)="",TODAY(),INDEX(Transactions!$G:$G,ROW()-8))</f>
        <v>46229</v>
      </c>
      <c r="F2613">
        <f>IF(INDEX(Transactions!$J:$J,ROW()-8)="",0,INDEX(Transactions!$O:$O,ROW()-8))</f>
        <v>0</v>
      </c>
    </row>
    <row r="2614" spans="2:6" x14ac:dyDescent="0.15">
      <c r="B2614">
        <f ca="1">IF(INDEX(Transactions!$J:$J,ROW()-8)="",TODAY(),INDEX(Transactions!$G:$G,ROW()-8))</f>
        <v>46229</v>
      </c>
      <c r="F2614">
        <f>IF(INDEX(Transactions!$J:$J,ROW()-8)="",0,INDEX(Transactions!$O:$O,ROW()-8))</f>
        <v>0</v>
      </c>
    </row>
    <row r="2615" spans="2:6" x14ac:dyDescent="0.15">
      <c r="B2615">
        <f ca="1">IF(INDEX(Transactions!$J:$J,ROW()-8)="",TODAY(),INDEX(Transactions!$G:$G,ROW()-8))</f>
        <v>46229</v>
      </c>
      <c r="F2615">
        <f>IF(INDEX(Transactions!$J:$J,ROW()-8)="",0,INDEX(Transactions!$O:$O,ROW()-8))</f>
        <v>0</v>
      </c>
    </row>
    <row r="2616" spans="2:6" x14ac:dyDescent="0.15">
      <c r="B2616">
        <f ca="1">IF(INDEX(Transactions!$J:$J,ROW()-8)="",TODAY(),INDEX(Transactions!$G:$G,ROW()-8))</f>
        <v>46229</v>
      </c>
      <c r="F2616">
        <f>IF(INDEX(Transactions!$J:$J,ROW()-8)="",0,INDEX(Transactions!$O:$O,ROW()-8))</f>
        <v>0</v>
      </c>
    </row>
    <row r="2617" spans="2:6" x14ac:dyDescent="0.15">
      <c r="B2617">
        <f ca="1">IF(INDEX(Transactions!$J:$J,ROW()-8)="",TODAY(),INDEX(Transactions!$G:$G,ROW()-8))</f>
        <v>46229</v>
      </c>
      <c r="F2617">
        <f>IF(INDEX(Transactions!$J:$J,ROW()-8)="",0,INDEX(Transactions!$O:$O,ROW()-8))</f>
        <v>0</v>
      </c>
    </row>
    <row r="2618" spans="2:6" x14ac:dyDescent="0.15">
      <c r="B2618">
        <f ca="1">IF(INDEX(Transactions!$J:$J,ROW()-8)="",TODAY(),INDEX(Transactions!$G:$G,ROW()-8))</f>
        <v>46229</v>
      </c>
      <c r="F2618">
        <f>IF(INDEX(Transactions!$J:$J,ROW()-8)="",0,INDEX(Transactions!$O:$O,ROW()-8))</f>
        <v>0</v>
      </c>
    </row>
    <row r="2619" spans="2:6" x14ac:dyDescent="0.15">
      <c r="B2619">
        <f ca="1">IF(INDEX(Transactions!$J:$J,ROW()-8)="",TODAY(),INDEX(Transactions!$G:$G,ROW()-8))</f>
        <v>46229</v>
      </c>
      <c r="F2619">
        <f>IF(INDEX(Transactions!$J:$J,ROW()-8)="",0,INDEX(Transactions!$O:$O,ROW()-8))</f>
        <v>0</v>
      </c>
    </row>
    <row r="2620" spans="2:6" x14ac:dyDescent="0.15">
      <c r="B2620">
        <f ca="1">IF(INDEX(Transactions!$J:$J,ROW()-8)="",TODAY(),INDEX(Transactions!$G:$G,ROW()-8))</f>
        <v>46229</v>
      </c>
      <c r="F2620">
        <f>IF(INDEX(Transactions!$J:$J,ROW()-8)="",0,INDEX(Transactions!$O:$O,ROW()-8))</f>
        <v>0</v>
      </c>
    </row>
    <row r="2621" spans="2:6" x14ac:dyDescent="0.15">
      <c r="B2621">
        <f ca="1">IF(INDEX(Transactions!$J:$J,ROW()-8)="",TODAY(),INDEX(Transactions!$G:$G,ROW()-8))</f>
        <v>46229</v>
      </c>
      <c r="F2621">
        <f>IF(INDEX(Transactions!$J:$J,ROW()-8)="",0,INDEX(Transactions!$O:$O,ROW()-8))</f>
        <v>0</v>
      </c>
    </row>
    <row r="2622" spans="2:6" x14ac:dyDescent="0.15">
      <c r="B2622">
        <f ca="1">IF(INDEX(Transactions!$J:$J,ROW()-8)="",TODAY(),INDEX(Transactions!$G:$G,ROW()-8))</f>
        <v>46229</v>
      </c>
      <c r="F2622">
        <f>IF(INDEX(Transactions!$J:$J,ROW()-8)="",0,INDEX(Transactions!$O:$O,ROW()-8))</f>
        <v>0</v>
      </c>
    </row>
    <row r="2623" spans="2:6" x14ac:dyDescent="0.15">
      <c r="B2623">
        <f ca="1">IF(INDEX(Transactions!$J:$J,ROW()-8)="",TODAY(),INDEX(Transactions!$G:$G,ROW()-8))</f>
        <v>46229</v>
      </c>
      <c r="F2623">
        <f>IF(INDEX(Transactions!$J:$J,ROW()-8)="",0,INDEX(Transactions!$O:$O,ROW()-8))</f>
        <v>0</v>
      </c>
    </row>
    <row r="2624" spans="2:6" x14ac:dyDescent="0.15">
      <c r="B2624">
        <f ca="1">IF(INDEX(Transactions!$J:$J,ROW()-8)="",TODAY(),INDEX(Transactions!$G:$G,ROW()-8))</f>
        <v>46229</v>
      </c>
      <c r="F2624">
        <f>IF(INDEX(Transactions!$J:$J,ROW()-8)="",0,INDEX(Transactions!$O:$O,ROW()-8))</f>
        <v>0</v>
      </c>
    </row>
    <row r="2625" spans="2:6" x14ac:dyDescent="0.15">
      <c r="B2625">
        <f ca="1">IF(INDEX(Transactions!$J:$J,ROW()-8)="",TODAY(),INDEX(Transactions!$G:$G,ROW()-8))</f>
        <v>46229</v>
      </c>
      <c r="F2625">
        <f>IF(INDEX(Transactions!$J:$J,ROW()-8)="",0,INDEX(Transactions!$O:$O,ROW()-8))</f>
        <v>0</v>
      </c>
    </row>
    <row r="2626" spans="2:6" x14ac:dyDescent="0.15">
      <c r="B2626">
        <f ca="1">IF(INDEX(Transactions!$J:$J,ROW()-8)="",TODAY(),INDEX(Transactions!$G:$G,ROW()-8))</f>
        <v>46229</v>
      </c>
      <c r="F2626">
        <f>IF(INDEX(Transactions!$J:$J,ROW()-8)="",0,INDEX(Transactions!$O:$O,ROW()-8))</f>
        <v>0</v>
      </c>
    </row>
    <row r="2627" spans="2:6" x14ac:dyDescent="0.15">
      <c r="B2627">
        <f ca="1">IF(INDEX(Transactions!$J:$J,ROW()-8)="",TODAY(),INDEX(Transactions!$G:$G,ROW()-8))</f>
        <v>46229</v>
      </c>
      <c r="F2627">
        <f>IF(INDEX(Transactions!$J:$J,ROW()-8)="",0,INDEX(Transactions!$O:$O,ROW()-8))</f>
        <v>0</v>
      </c>
    </row>
    <row r="2628" spans="2:6" x14ac:dyDescent="0.15">
      <c r="B2628">
        <f ca="1">IF(INDEX(Transactions!$J:$J,ROW()-8)="",TODAY(),INDEX(Transactions!$G:$G,ROW()-8))</f>
        <v>46229</v>
      </c>
      <c r="F2628">
        <f>IF(INDEX(Transactions!$J:$J,ROW()-8)="",0,INDEX(Transactions!$O:$O,ROW()-8))</f>
        <v>0</v>
      </c>
    </row>
    <row r="2629" spans="2:6" x14ac:dyDescent="0.15">
      <c r="B2629">
        <f ca="1">IF(INDEX(Transactions!$J:$J,ROW()-8)="",TODAY(),INDEX(Transactions!$G:$G,ROW()-8))</f>
        <v>46229</v>
      </c>
      <c r="F2629">
        <f>IF(INDEX(Transactions!$J:$J,ROW()-8)="",0,INDEX(Transactions!$O:$O,ROW()-8))</f>
        <v>0</v>
      </c>
    </row>
    <row r="2630" spans="2:6" x14ac:dyDescent="0.15">
      <c r="B2630">
        <f ca="1">IF(INDEX(Transactions!$J:$J,ROW()-8)="",TODAY(),INDEX(Transactions!$G:$G,ROW()-8))</f>
        <v>46229</v>
      </c>
      <c r="F2630">
        <f>IF(INDEX(Transactions!$J:$J,ROW()-8)="",0,INDEX(Transactions!$O:$O,ROW()-8))</f>
        <v>0</v>
      </c>
    </row>
    <row r="2631" spans="2:6" x14ac:dyDescent="0.15">
      <c r="B2631">
        <f ca="1">IF(INDEX(Transactions!$J:$J,ROW()-8)="",TODAY(),INDEX(Transactions!$G:$G,ROW()-8))</f>
        <v>46229</v>
      </c>
      <c r="F2631">
        <f>IF(INDEX(Transactions!$J:$J,ROW()-8)="",0,INDEX(Transactions!$O:$O,ROW()-8))</f>
        <v>0</v>
      </c>
    </row>
    <row r="2632" spans="2:6" x14ac:dyDescent="0.15">
      <c r="B2632">
        <f ca="1">IF(INDEX(Transactions!$J:$J,ROW()-8)="",TODAY(),INDEX(Transactions!$G:$G,ROW()-8))</f>
        <v>46229</v>
      </c>
      <c r="F2632">
        <f>IF(INDEX(Transactions!$J:$J,ROW()-8)="",0,INDEX(Transactions!$O:$O,ROW()-8))</f>
        <v>0</v>
      </c>
    </row>
    <row r="2633" spans="2:6" x14ac:dyDescent="0.15">
      <c r="B2633">
        <f ca="1">IF(INDEX(Transactions!$J:$J,ROW()-8)="",TODAY(),INDEX(Transactions!$G:$G,ROW()-8))</f>
        <v>46229</v>
      </c>
      <c r="F2633">
        <f>IF(INDEX(Transactions!$J:$J,ROW()-8)="",0,INDEX(Transactions!$O:$O,ROW()-8))</f>
        <v>0</v>
      </c>
    </row>
    <row r="2634" spans="2:6" x14ac:dyDescent="0.15">
      <c r="B2634">
        <f ca="1">IF(INDEX(Transactions!$J:$J,ROW()-8)="",TODAY(),INDEX(Transactions!$G:$G,ROW()-8))</f>
        <v>46229</v>
      </c>
      <c r="F2634">
        <f>IF(INDEX(Transactions!$J:$J,ROW()-8)="",0,INDEX(Transactions!$O:$O,ROW()-8))</f>
        <v>0</v>
      </c>
    </row>
    <row r="2635" spans="2:6" x14ac:dyDescent="0.15">
      <c r="B2635">
        <f ca="1">IF(INDEX(Transactions!$J:$J,ROW()-8)="",TODAY(),INDEX(Transactions!$G:$G,ROW()-8))</f>
        <v>46229</v>
      </c>
      <c r="F2635">
        <f>IF(INDEX(Transactions!$J:$J,ROW()-8)="",0,INDEX(Transactions!$O:$O,ROW()-8))</f>
        <v>0</v>
      </c>
    </row>
    <row r="2636" spans="2:6" x14ac:dyDescent="0.15">
      <c r="B2636">
        <f ca="1">IF(INDEX(Transactions!$J:$J,ROW()-8)="",TODAY(),INDEX(Transactions!$G:$G,ROW()-8))</f>
        <v>46229</v>
      </c>
      <c r="F2636">
        <f>IF(INDEX(Transactions!$J:$J,ROW()-8)="",0,INDEX(Transactions!$O:$O,ROW()-8))</f>
        <v>0</v>
      </c>
    </row>
    <row r="2637" spans="2:6" x14ac:dyDescent="0.15">
      <c r="B2637">
        <f ca="1">IF(INDEX(Transactions!$J:$J,ROW()-8)="",TODAY(),INDEX(Transactions!$G:$G,ROW()-8))</f>
        <v>46229</v>
      </c>
      <c r="F2637">
        <f>IF(INDEX(Transactions!$J:$J,ROW()-8)="",0,INDEX(Transactions!$O:$O,ROW()-8))</f>
        <v>0</v>
      </c>
    </row>
    <row r="2638" spans="2:6" x14ac:dyDescent="0.15">
      <c r="B2638">
        <f ca="1">IF(INDEX(Transactions!$J:$J,ROW()-8)="",TODAY(),INDEX(Transactions!$G:$G,ROW()-8))</f>
        <v>46229</v>
      </c>
      <c r="F2638">
        <f>IF(INDEX(Transactions!$J:$J,ROW()-8)="",0,INDEX(Transactions!$O:$O,ROW()-8))</f>
        <v>0</v>
      </c>
    </row>
    <row r="2639" spans="2:6" x14ac:dyDescent="0.15">
      <c r="B2639">
        <f ca="1">IF(INDEX(Transactions!$J:$J,ROW()-8)="",TODAY(),INDEX(Transactions!$G:$G,ROW()-8))</f>
        <v>46229</v>
      </c>
      <c r="F2639">
        <f>IF(INDEX(Transactions!$J:$J,ROW()-8)="",0,INDEX(Transactions!$O:$O,ROW()-8))</f>
        <v>0</v>
      </c>
    </row>
    <row r="2640" spans="2:6" x14ac:dyDescent="0.15">
      <c r="B2640">
        <f ca="1">IF(INDEX(Transactions!$J:$J,ROW()-8)="",TODAY(),INDEX(Transactions!$G:$G,ROW()-8))</f>
        <v>46229</v>
      </c>
      <c r="F2640">
        <f>IF(INDEX(Transactions!$J:$J,ROW()-8)="",0,INDEX(Transactions!$O:$O,ROW()-8))</f>
        <v>0</v>
      </c>
    </row>
    <row r="2641" spans="2:6" x14ac:dyDescent="0.15">
      <c r="B2641">
        <f ca="1">IF(INDEX(Transactions!$J:$J,ROW()-8)="",TODAY(),INDEX(Transactions!$G:$G,ROW()-8))</f>
        <v>46229</v>
      </c>
      <c r="F2641">
        <f>IF(INDEX(Transactions!$J:$J,ROW()-8)="",0,INDEX(Transactions!$O:$O,ROW()-8))</f>
        <v>0</v>
      </c>
    </row>
    <row r="2642" spans="2:6" x14ac:dyDescent="0.15">
      <c r="B2642">
        <f ca="1">IF(INDEX(Transactions!$J:$J,ROW()-8)="",TODAY(),INDEX(Transactions!$G:$G,ROW()-8))</f>
        <v>46229</v>
      </c>
      <c r="F2642">
        <f>IF(INDEX(Transactions!$J:$J,ROW()-8)="",0,INDEX(Transactions!$O:$O,ROW()-8))</f>
        <v>0</v>
      </c>
    </row>
    <row r="2643" spans="2:6" x14ac:dyDescent="0.15">
      <c r="B2643">
        <f ca="1">IF(INDEX(Transactions!$J:$J,ROW()-8)="",TODAY(),INDEX(Transactions!$G:$G,ROW()-8))</f>
        <v>46229</v>
      </c>
      <c r="F2643">
        <f>IF(INDEX(Transactions!$J:$J,ROW()-8)="",0,INDEX(Transactions!$O:$O,ROW()-8))</f>
        <v>0</v>
      </c>
    </row>
    <row r="2644" spans="2:6" x14ac:dyDescent="0.15">
      <c r="B2644">
        <f ca="1">IF(INDEX(Transactions!$J:$J,ROW()-8)="",TODAY(),INDEX(Transactions!$G:$G,ROW()-8))</f>
        <v>46229</v>
      </c>
      <c r="F2644">
        <f>IF(INDEX(Transactions!$J:$J,ROW()-8)="",0,INDEX(Transactions!$O:$O,ROW()-8))</f>
        <v>0</v>
      </c>
    </row>
    <row r="2645" spans="2:6" x14ac:dyDescent="0.15">
      <c r="B2645">
        <f ca="1">IF(INDEX(Transactions!$J:$J,ROW()-8)="",TODAY(),INDEX(Transactions!$G:$G,ROW()-8))</f>
        <v>46229</v>
      </c>
      <c r="F2645">
        <f>IF(INDEX(Transactions!$J:$J,ROW()-8)="",0,INDEX(Transactions!$O:$O,ROW()-8))</f>
        <v>0</v>
      </c>
    </row>
    <row r="2646" spans="2:6" x14ac:dyDescent="0.15">
      <c r="B2646">
        <f ca="1">IF(INDEX(Transactions!$J:$J,ROW()-8)="",TODAY(),INDEX(Transactions!$G:$G,ROW()-8))</f>
        <v>46229</v>
      </c>
      <c r="F2646">
        <f>IF(INDEX(Transactions!$J:$J,ROW()-8)="",0,INDEX(Transactions!$O:$O,ROW()-8))</f>
        <v>0</v>
      </c>
    </row>
    <row r="2647" spans="2:6" x14ac:dyDescent="0.15">
      <c r="B2647">
        <f ca="1">IF(INDEX(Transactions!$J:$J,ROW()-8)="",TODAY(),INDEX(Transactions!$G:$G,ROW()-8))</f>
        <v>46229</v>
      </c>
      <c r="F2647">
        <f>IF(INDEX(Transactions!$J:$J,ROW()-8)="",0,INDEX(Transactions!$O:$O,ROW()-8))</f>
        <v>0</v>
      </c>
    </row>
    <row r="2648" spans="2:6" x14ac:dyDescent="0.15">
      <c r="B2648">
        <f ca="1">IF(INDEX(Transactions!$J:$J,ROW()-8)="",TODAY(),INDEX(Transactions!$G:$G,ROW()-8))</f>
        <v>46229</v>
      </c>
      <c r="F2648">
        <f>IF(INDEX(Transactions!$J:$J,ROW()-8)="",0,INDEX(Transactions!$O:$O,ROW()-8))</f>
        <v>0</v>
      </c>
    </row>
    <row r="2649" spans="2:6" x14ac:dyDescent="0.15">
      <c r="B2649">
        <f ca="1">IF(INDEX(Transactions!$J:$J,ROW()-8)="",TODAY(),INDEX(Transactions!$G:$G,ROW()-8))</f>
        <v>46229</v>
      </c>
      <c r="F2649">
        <f>IF(INDEX(Transactions!$J:$J,ROW()-8)="",0,INDEX(Transactions!$O:$O,ROW()-8))</f>
        <v>0</v>
      </c>
    </row>
    <row r="2650" spans="2:6" x14ac:dyDescent="0.15">
      <c r="B2650">
        <f ca="1">IF(INDEX(Transactions!$J:$J,ROW()-8)="",TODAY(),INDEX(Transactions!$G:$G,ROW()-8))</f>
        <v>46229</v>
      </c>
      <c r="F2650">
        <f>IF(INDEX(Transactions!$J:$J,ROW()-8)="",0,INDEX(Transactions!$O:$O,ROW()-8))</f>
        <v>0</v>
      </c>
    </row>
    <row r="2651" spans="2:6" x14ac:dyDescent="0.15">
      <c r="B2651">
        <f ca="1">IF(INDEX(Transactions!$J:$J,ROW()-8)="",TODAY(),INDEX(Transactions!$G:$G,ROW()-8))</f>
        <v>46229</v>
      </c>
      <c r="F2651">
        <f>IF(INDEX(Transactions!$J:$J,ROW()-8)="",0,INDEX(Transactions!$O:$O,ROW()-8))</f>
        <v>0</v>
      </c>
    </row>
    <row r="2652" spans="2:6" x14ac:dyDescent="0.15">
      <c r="B2652">
        <f ca="1">IF(INDEX(Transactions!$J:$J,ROW()-8)="",TODAY(),INDEX(Transactions!$G:$G,ROW()-8))</f>
        <v>46229</v>
      </c>
      <c r="F2652">
        <f>IF(INDEX(Transactions!$J:$J,ROW()-8)="",0,INDEX(Transactions!$O:$O,ROW()-8))</f>
        <v>0</v>
      </c>
    </row>
    <row r="2653" spans="2:6" x14ac:dyDescent="0.15">
      <c r="B2653">
        <f ca="1">IF(INDEX(Transactions!$J:$J,ROW()-8)="",TODAY(),INDEX(Transactions!$G:$G,ROW()-8))</f>
        <v>46229</v>
      </c>
      <c r="F2653">
        <f>IF(INDEX(Transactions!$J:$J,ROW()-8)="",0,INDEX(Transactions!$O:$O,ROW()-8))</f>
        <v>0</v>
      </c>
    </row>
    <row r="2654" spans="2:6" x14ac:dyDescent="0.15">
      <c r="B2654">
        <f ca="1">IF(INDEX(Transactions!$J:$J,ROW()-8)="",TODAY(),INDEX(Transactions!$G:$G,ROW()-8))</f>
        <v>46229</v>
      </c>
      <c r="F2654">
        <f>IF(INDEX(Transactions!$J:$J,ROW()-8)="",0,INDEX(Transactions!$O:$O,ROW()-8))</f>
        <v>0</v>
      </c>
    </row>
    <row r="2655" spans="2:6" x14ac:dyDescent="0.15">
      <c r="B2655">
        <f ca="1">IF(INDEX(Transactions!$J:$J,ROW()-8)="",TODAY(),INDEX(Transactions!$G:$G,ROW()-8))</f>
        <v>46229</v>
      </c>
      <c r="F2655">
        <f>IF(INDEX(Transactions!$J:$J,ROW()-8)="",0,INDEX(Transactions!$O:$O,ROW()-8))</f>
        <v>0</v>
      </c>
    </row>
    <row r="2656" spans="2:6" x14ac:dyDescent="0.15">
      <c r="B2656">
        <f ca="1">IF(INDEX(Transactions!$J:$J,ROW()-8)="",TODAY(),INDEX(Transactions!$G:$G,ROW()-8))</f>
        <v>46229</v>
      </c>
      <c r="F2656">
        <f>IF(INDEX(Transactions!$J:$J,ROW()-8)="",0,INDEX(Transactions!$O:$O,ROW()-8))</f>
        <v>0</v>
      </c>
    </row>
    <row r="2657" spans="2:6" x14ac:dyDescent="0.15">
      <c r="B2657">
        <f ca="1">IF(INDEX(Transactions!$J:$J,ROW()-8)="",TODAY(),INDEX(Transactions!$G:$G,ROW()-8))</f>
        <v>46229</v>
      </c>
      <c r="F2657">
        <f>IF(INDEX(Transactions!$J:$J,ROW()-8)="",0,INDEX(Transactions!$O:$O,ROW()-8))</f>
        <v>0</v>
      </c>
    </row>
    <row r="2658" spans="2:6" x14ac:dyDescent="0.15">
      <c r="B2658">
        <f ca="1">IF(INDEX(Transactions!$J:$J,ROW()-8)="",TODAY(),INDEX(Transactions!$G:$G,ROW()-8))</f>
        <v>46229</v>
      </c>
      <c r="F2658">
        <f>IF(INDEX(Transactions!$J:$J,ROW()-8)="",0,INDEX(Transactions!$O:$O,ROW()-8))</f>
        <v>0</v>
      </c>
    </row>
    <row r="2659" spans="2:6" x14ac:dyDescent="0.15">
      <c r="B2659">
        <f ca="1">IF(INDEX(Transactions!$J:$J,ROW()-8)="",TODAY(),INDEX(Transactions!$G:$G,ROW()-8))</f>
        <v>46229</v>
      </c>
      <c r="F2659">
        <f>IF(INDEX(Transactions!$J:$J,ROW()-8)="",0,INDEX(Transactions!$O:$O,ROW()-8))</f>
        <v>0</v>
      </c>
    </row>
    <row r="2660" spans="2:6" x14ac:dyDescent="0.15">
      <c r="B2660">
        <f ca="1">IF(INDEX(Transactions!$J:$J,ROW()-8)="",TODAY(),INDEX(Transactions!$G:$G,ROW()-8))</f>
        <v>46229</v>
      </c>
      <c r="F2660">
        <f>IF(INDEX(Transactions!$J:$J,ROW()-8)="",0,INDEX(Transactions!$O:$O,ROW()-8))</f>
        <v>0</v>
      </c>
    </row>
    <row r="2661" spans="2:6" x14ac:dyDescent="0.15">
      <c r="B2661">
        <f ca="1">IF(INDEX(Transactions!$J:$J,ROW()-8)="",TODAY(),INDEX(Transactions!$G:$G,ROW()-8))</f>
        <v>46229</v>
      </c>
      <c r="F2661">
        <f>IF(INDEX(Transactions!$J:$J,ROW()-8)="",0,INDEX(Transactions!$O:$O,ROW()-8))</f>
        <v>0</v>
      </c>
    </row>
    <row r="2662" spans="2:6" x14ac:dyDescent="0.15">
      <c r="B2662">
        <f ca="1">IF(INDEX(Transactions!$J:$J,ROW()-8)="",TODAY(),INDEX(Transactions!$G:$G,ROW()-8))</f>
        <v>46229</v>
      </c>
      <c r="F2662">
        <f>IF(INDEX(Transactions!$J:$J,ROW()-8)="",0,INDEX(Transactions!$O:$O,ROW()-8))</f>
        <v>0</v>
      </c>
    </row>
    <row r="2663" spans="2:6" x14ac:dyDescent="0.15">
      <c r="B2663">
        <f ca="1">IF(INDEX(Transactions!$J:$J,ROW()-8)="",TODAY(),INDEX(Transactions!$G:$G,ROW()-8))</f>
        <v>46229</v>
      </c>
      <c r="F2663">
        <f>IF(INDEX(Transactions!$J:$J,ROW()-8)="",0,INDEX(Transactions!$O:$O,ROW()-8))</f>
        <v>0</v>
      </c>
    </row>
    <row r="2664" spans="2:6" x14ac:dyDescent="0.15">
      <c r="B2664">
        <f ca="1">IF(INDEX(Transactions!$J:$J,ROW()-8)="",TODAY(),INDEX(Transactions!$G:$G,ROW()-8))</f>
        <v>46229</v>
      </c>
      <c r="F2664">
        <f>IF(INDEX(Transactions!$J:$J,ROW()-8)="",0,INDEX(Transactions!$O:$O,ROW()-8))</f>
        <v>0</v>
      </c>
    </row>
    <row r="2665" spans="2:6" x14ac:dyDescent="0.15">
      <c r="B2665">
        <f ca="1">IF(INDEX(Transactions!$J:$J,ROW()-8)="",TODAY(),INDEX(Transactions!$G:$G,ROW()-8))</f>
        <v>46229</v>
      </c>
      <c r="F2665">
        <f>IF(INDEX(Transactions!$J:$J,ROW()-8)="",0,INDEX(Transactions!$O:$O,ROW()-8))</f>
        <v>0</v>
      </c>
    </row>
    <row r="2666" spans="2:6" x14ac:dyDescent="0.15">
      <c r="B2666">
        <f ca="1">IF(INDEX(Transactions!$J:$J,ROW()-8)="",TODAY(),INDEX(Transactions!$G:$G,ROW()-8))</f>
        <v>46229</v>
      </c>
      <c r="F2666">
        <f>IF(INDEX(Transactions!$J:$J,ROW()-8)="",0,INDEX(Transactions!$O:$O,ROW()-8))</f>
        <v>0</v>
      </c>
    </row>
    <row r="2667" spans="2:6" x14ac:dyDescent="0.15">
      <c r="B2667">
        <f ca="1">IF(INDEX(Transactions!$J:$J,ROW()-8)="",TODAY(),INDEX(Transactions!$G:$G,ROW()-8))</f>
        <v>46229</v>
      </c>
      <c r="F2667">
        <f>IF(INDEX(Transactions!$J:$J,ROW()-8)="",0,INDEX(Transactions!$O:$O,ROW()-8))</f>
        <v>0</v>
      </c>
    </row>
    <row r="2668" spans="2:6" x14ac:dyDescent="0.15">
      <c r="B2668">
        <f ca="1">IF(INDEX(Transactions!$J:$J,ROW()-8)="",TODAY(),INDEX(Transactions!$G:$G,ROW()-8))</f>
        <v>46229</v>
      </c>
      <c r="F2668">
        <f>IF(INDEX(Transactions!$J:$J,ROW()-8)="",0,INDEX(Transactions!$O:$O,ROW()-8))</f>
        <v>0</v>
      </c>
    </row>
    <row r="2669" spans="2:6" x14ac:dyDescent="0.15">
      <c r="B2669">
        <f ca="1">IF(INDEX(Transactions!$J:$J,ROW()-8)="",TODAY(),INDEX(Transactions!$G:$G,ROW()-8))</f>
        <v>46229</v>
      </c>
      <c r="F2669">
        <f>IF(INDEX(Transactions!$J:$J,ROW()-8)="",0,INDEX(Transactions!$O:$O,ROW()-8))</f>
        <v>0</v>
      </c>
    </row>
    <row r="2670" spans="2:6" x14ac:dyDescent="0.15">
      <c r="B2670">
        <f ca="1">IF(INDEX(Transactions!$J:$J,ROW()-8)="",TODAY(),INDEX(Transactions!$G:$G,ROW()-8))</f>
        <v>46229</v>
      </c>
      <c r="F2670">
        <f>IF(INDEX(Transactions!$J:$J,ROW()-8)="",0,INDEX(Transactions!$O:$O,ROW()-8))</f>
        <v>0</v>
      </c>
    </row>
    <row r="2671" spans="2:6" x14ac:dyDescent="0.15">
      <c r="B2671">
        <f ca="1">IF(INDEX(Transactions!$J:$J,ROW()-8)="",TODAY(),INDEX(Transactions!$G:$G,ROW()-8))</f>
        <v>46229</v>
      </c>
      <c r="F2671">
        <f>IF(INDEX(Transactions!$J:$J,ROW()-8)="",0,INDEX(Transactions!$O:$O,ROW()-8))</f>
        <v>0</v>
      </c>
    </row>
    <row r="2672" spans="2:6" x14ac:dyDescent="0.15">
      <c r="B2672">
        <f ca="1">IF(INDEX(Transactions!$J:$J,ROW()-8)="",TODAY(),INDEX(Transactions!$G:$G,ROW()-8))</f>
        <v>46229</v>
      </c>
      <c r="F2672">
        <f>IF(INDEX(Transactions!$J:$J,ROW()-8)="",0,INDEX(Transactions!$O:$O,ROW()-8))</f>
        <v>0</v>
      </c>
    </row>
    <row r="2673" spans="2:6" x14ac:dyDescent="0.15">
      <c r="B2673">
        <f ca="1">IF(INDEX(Transactions!$J:$J,ROW()-8)="",TODAY(),INDEX(Transactions!$G:$G,ROW()-8))</f>
        <v>46229</v>
      </c>
      <c r="F2673">
        <f>IF(INDEX(Transactions!$J:$J,ROW()-8)="",0,INDEX(Transactions!$O:$O,ROW()-8))</f>
        <v>0</v>
      </c>
    </row>
    <row r="2674" spans="2:6" x14ac:dyDescent="0.15">
      <c r="B2674">
        <f ca="1">IF(INDEX(Transactions!$J:$J,ROW()-8)="",TODAY(),INDEX(Transactions!$G:$G,ROW()-8))</f>
        <v>46229</v>
      </c>
      <c r="F2674">
        <f>IF(INDEX(Transactions!$J:$J,ROW()-8)="",0,INDEX(Transactions!$O:$O,ROW()-8))</f>
        <v>0</v>
      </c>
    </row>
    <row r="2675" spans="2:6" x14ac:dyDescent="0.15">
      <c r="B2675">
        <f ca="1">IF(INDEX(Transactions!$J:$J,ROW()-8)="",TODAY(),INDEX(Transactions!$G:$G,ROW()-8))</f>
        <v>46229</v>
      </c>
      <c r="F2675">
        <f>IF(INDEX(Transactions!$J:$J,ROW()-8)="",0,INDEX(Transactions!$O:$O,ROW()-8))</f>
        <v>0</v>
      </c>
    </row>
    <row r="2676" spans="2:6" x14ac:dyDescent="0.15">
      <c r="B2676">
        <f ca="1">IF(INDEX(Transactions!$J:$J,ROW()-8)="",TODAY(),INDEX(Transactions!$G:$G,ROW()-8))</f>
        <v>46229</v>
      </c>
      <c r="F2676">
        <f>IF(INDEX(Transactions!$J:$J,ROW()-8)="",0,INDEX(Transactions!$O:$O,ROW()-8))</f>
        <v>0</v>
      </c>
    </row>
    <row r="2677" spans="2:6" x14ac:dyDescent="0.15">
      <c r="B2677">
        <f ca="1">IF(INDEX(Transactions!$J:$J,ROW()-8)="",TODAY(),INDEX(Transactions!$G:$G,ROW()-8))</f>
        <v>46229</v>
      </c>
      <c r="F2677">
        <f>IF(INDEX(Transactions!$J:$J,ROW()-8)="",0,INDEX(Transactions!$O:$O,ROW()-8))</f>
        <v>0</v>
      </c>
    </row>
    <row r="2678" spans="2:6" x14ac:dyDescent="0.15">
      <c r="B2678">
        <f ca="1">IF(INDEX(Transactions!$J:$J,ROW()-8)="",TODAY(),INDEX(Transactions!$G:$G,ROW()-8))</f>
        <v>46229</v>
      </c>
      <c r="F2678">
        <f>IF(INDEX(Transactions!$J:$J,ROW()-8)="",0,INDEX(Transactions!$O:$O,ROW()-8))</f>
        <v>0</v>
      </c>
    </row>
    <row r="2679" spans="2:6" x14ac:dyDescent="0.15">
      <c r="B2679">
        <f ca="1">IF(INDEX(Transactions!$J:$J,ROW()-8)="",TODAY(),INDEX(Transactions!$G:$G,ROW()-8))</f>
        <v>46229</v>
      </c>
      <c r="F2679">
        <f>IF(INDEX(Transactions!$J:$J,ROW()-8)="",0,INDEX(Transactions!$O:$O,ROW()-8))</f>
        <v>0</v>
      </c>
    </row>
    <row r="2680" spans="2:6" x14ac:dyDescent="0.15">
      <c r="B2680">
        <f ca="1">IF(INDEX(Transactions!$J:$J,ROW()-8)="",TODAY(),INDEX(Transactions!$G:$G,ROW()-8))</f>
        <v>46229</v>
      </c>
      <c r="F2680">
        <f>IF(INDEX(Transactions!$J:$J,ROW()-8)="",0,INDEX(Transactions!$O:$O,ROW()-8))</f>
        <v>0</v>
      </c>
    </row>
    <row r="2681" spans="2:6" x14ac:dyDescent="0.15">
      <c r="B2681">
        <f ca="1">IF(INDEX(Transactions!$J:$J,ROW()-8)="",TODAY(),INDEX(Transactions!$G:$G,ROW()-8))</f>
        <v>46229</v>
      </c>
      <c r="F2681">
        <f>IF(INDEX(Transactions!$J:$J,ROW()-8)="",0,INDEX(Transactions!$O:$O,ROW()-8))</f>
        <v>0</v>
      </c>
    </row>
    <row r="2682" spans="2:6" x14ac:dyDescent="0.15">
      <c r="B2682">
        <f ca="1">IF(INDEX(Transactions!$J:$J,ROW()-8)="",TODAY(),INDEX(Transactions!$G:$G,ROW()-8))</f>
        <v>46229</v>
      </c>
      <c r="F2682">
        <f>IF(INDEX(Transactions!$J:$J,ROW()-8)="",0,INDEX(Transactions!$O:$O,ROW()-8))</f>
        <v>0</v>
      </c>
    </row>
    <row r="2683" spans="2:6" x14ac:dyDescent="0.15">
      <c r="B2683">
        <f ca="1">IF(INDEX(Transactions!$J:$J,ROW()-8)="",TODAY(),INDEX(Transactions!$G:$G,ROW()-8))</f>
        <v>46229</v>
      </c>
      <c r="F2683">
        <f>IF(INDEX(Transactions!$J:$J,ROW()-8)="",0,INDEX(Transactions!$O:$O,ROW()-8))</f>
        <v>0</v>
      </c>
    </row>
    <row r="2684" spans="2:6" x14ac:dyDescent="0.15">
      <c r="B2684">
        <f ca="1">IF(INDEX(Transactions!$J:$J,ROW()-8)="",TODAY(),INDEX(Transactions!$G:$G,ROW()-8))</f>
        <v>46229</v>
      </c>
      <c r="F2684">
        <f>IF(INDEX(Transactions!$J:$J,ROW()-8)="",0,INDEX(Transactions!$O:$O,ROW()-8))</f>
        <v>0</v>
      </c>
    </row>
    <row r="2685" spans="2:6" x14ac:dyDescent="0.15">
      <c r="B2685">
        <f ca="1">IF(INDEX(Transactions!$J:$J,ROW()-8)="",TODAY(),INDEX(Transactions!$G:$G,ROW()-8))</f>
        <v>46229</v>
      </c>
      <c r="F2685">
        <f>IF(INDEX(Transactions!$J:$J,ROW()-8)="",0,INDEX(Transactions!$O:$O,ROW()-8))</f>
        <v>0</v>
      </c>
    </row>
    <row r="2686" spans="2:6" x14ac:dyDescent="0.15">
      <c r="B2686">
        <f ca="1">IF(INDEX(Transactions!$J:$J,ROW()-8)="",TODAY(),INDEX(Transactions!$G:$G,ROW()-8))</f>
        <v>46229</v>
      </c>
      <c r="F2686">
        <f>IF(INDEX(Transactions!$J:$J,ROW()-8)="",0,INDEX(Transactions!$O:$O,ROW()-8))</f>
        <v>0</v>
      </c>
    </row>
    <row r="2687" spans="2:6" x14ac:dyDescent="0.15">
      <c r="B2687">
        <f ca="1">IF(INDEX(Transactions!$J:$J,ROW()-8)="",TODAY(),INDEX(Transactions!$G:$G,ROW()-8))</f>
        <v>46229</v>
      </c>
      <c r="F2687">
        <f>IF(INDEX(Transactions!$J:$J,ROW()-8)="",0,INDEX(Transactions!$O:$O,ROW()-8))</f>
        <v>0</v>
      </c>
    </row>
    <row r="2688" spans="2:6" x14ac:dyDescent="0.15">
      <c r="B2688">
        <f ca="1">IF(INDEX(Transactions!$J:$J,ROW()-8)="",TODAY(),INDEX(Transactions!$G:$G,ROW()-8))</f>
        <v>46229</v>
      </c>
      <c r="F2688">
        <f>IF(INDEX(Transactions!$J:$J,ROW()-8)="",0,INDEX(Transactions!$O:$O,ROW()-8))</f>
        <v>0</v>
      </c>
    </row>
    <row r="2689" spans="2:6" x14ac:dyDescent="0.15">
      <c r="B2689">
        <f ca="1">IF(INDEX(Transactions!$J:$J,ROW()-8)="",TODAY(),INDEX(Transactions!$G:$G,ROW()-8))</f>
        <v>46229</v>
      </c>
      <c r="F2689">
        <f>IF(INDEX(Transactions!$J:$J,ROW()-8)="",0,INDEX(Transactions!$O:$O,ROW()-8))</f>
        <v>0</v>
      </c>
    </row>
    <row r="2690" spans="2:6" x14ac:dyDescent="0.15">
      <c r="B2690">
        <f ca="1">IF(INDEX(Transactions!$J:$J,ROW()-8)="",TODAY(),INDEX(Transactions!$G:$G,ROW()-8))</f>
        <v>46229</v>
      </c>
      <c r="F2690">
        <f>IF(INDEX(Transactions!$J:$J,ROW()-8)="",0,INDEX(Transactions!$O:$O,ROW()-8))</f>
        <v>0</v>
      </c>
    </row>
    <row r="2691" spans="2:6" x14ac:dyDescent="0.15">
      <c r="B2691">
        <f ca="1">IF(INDEX(Transactions!$J:$J,ROW()-8)="",TODAY(),INDEX(Transactions!$G:$G,ROW()-8))</f>
        <v>46229</v>
      </c>
      <c r="F2691">
        <f>IF(INDEX(Transactions!$J:$J,ROW()-8)="",0,INDEX(Transactions!$O:$O,ROW()-8))</f>
        <v>0</v>
      </c>
    </row>
    <row r="2692" spans="2:6" x14ac:dyDescent="0.15">
      <c r="B2692">
        <f ca="1">IF(INDEX(Transactions!$J:$J,ROW()-8)="",TODAY(),INDEX(Transactions!$G:$G,ROW()-8))</f>
        <v>46229</v>
      </c>
      <c r="F2692">
        <f>IF(INDEX(Transactions!$J:$J,ROW()-8)="",0,INDEX(Transactions!$O:$O,ROW()-8))</f>
        <v>0</v>
      </c>
    </row>
    <row r="2693" spans="2:6" x14ac:dyDescent="0.15">
      <c r="B2693">
        <f ca="1">IF(INDEX(Transactions!$J:$J,ROW()-8)="",TODAY(),INDEX(Transactions!$G:$G,ROW()-8))</f>
        <v>46229</v>
      </c>
      <c r="F2693">
        <f>IF(INDEX(Transactions!$J:$J,ROW()-8)="",0,INDEX(Transactions!$O:$O,ROW()-8))</f>
        <v>0</v>
      </c>
    </row>
    <row r="2694" spans="2:6" x14ac:dyDescent="0.15">
      <c r="B2694">
        <f ca="1">IF(INDEX(Transactions!$J:$J,ROW()-8)="",TODAY(),INDEX(Transactions!$G:$G,ROW()-8))</f>
        <v>46229</v>
      </c>
      <c r="F2694">
        <f>IF(INDEX(Transactions!$J:$J,ROW()-8)="",0,INDEX(Transactions!$O:$O,ROW()-8))</f>
        <v>0</v>
      </c>
    </row>
    <row r="2695" spans="2:6" x14ac:dyDescent="0.15">
      <c r="B2695">
        <f ca="1">IF(INDEX(Transactions!$J:$J,ROW()-8)="",TODAY(),INDEX(Transactions!$G:$G,ROW()-8))</f>
        <v>46229</v>
      </c>
      <c r="F2695">
        <f>IF(INDEX(Transactions!$J:$J,ROW()-8)="",0,INDEX(Transactions!$O:$O,ROW()-8))</f>
        <v>0</v>
      </c>
    </row>
    <row r="2696" spans="2:6" x14ac:dyDescent="0.15">
      <c r="B2696">
        <f ca="1">IF(INDEX(Transactions!$J:$J,ROW()-8)="",TODAY(),INDEX(Transactions!$G:$G,ROW()-8))</f>
        <v>46229</v>
      </c>
      <c r="F2696">
        <f>IF(INDEX(Transactions!$J:$J,ROW()-8)="",0,INDEX(Transactions!$O:$O,ROW()-8))</f>
        <v>0</v>
      </c>
    </row>
    <row r="2697" spans="2:6" x14ac:dyDescent="0.15">
      <c r="B2697">
        <f ca="1">IF(INDEX(Transactions!$J:$J,ROW()-8)="",TODAY(),INDEX(Transactions!$G:$G,ROW()-8))</f>
        <v>46229</v>
      </c>
      <c r="F2697">
        <f>IF(INDEX(Transactions!$J:$J,ROW()-8)="",0,INDEX(Transactions!$O:$O,ROW()-8))</f>
        <v>0</v>
      </c>
    </row>
    <row r="2698" spans="2:6" x14ac:dyDescent="0.15">
      <c r="B2698">
        <f ca="1">IF(INDEX(Transactions!$J:$J,ROW()-8)="",TODAY(),INDEX(Transactions!$G:$G,ROW()-8))</f>
        <v>46229</v>
      </c>
      <c r="F2698">
        <f>IF(INDEX(Transactions!$J:$J,ROW()-8)="",0,INDEX(Transactions!$O:$O,ROW()-8))</f>
        <v>0</v>
      </c>
    </row>
    <row r="2699" spans="2:6" x14ac:dyDescent="0.15">
      <c r="B2699">
        <f ca="1">IF(INDEX(Transactions!$J:$J,ROW()-8)="",TODAY(),INDEX(Transactions!$G:$G,ROW()-8))</f>
        <v>46229</v>
      </c>
      <c r="F2699">
        <f>IF(INDEX(Transactions!$J:$J,ROW()-8)="",0,INDEX(Transactions!$O:$O,ROW()-8))</f>
        <v>0</v>
      </c>
    </row>
    <row r="2700" spans="2:6" x14ac:dyDescent="0.15">
      <c r="B2700">
        <f ca="1">IF(INDEX(Transactions!$J:$J,ROW()-8)="",TODAY(),INDEX(Transactions!$G:$G,ROW()-8))</f>
        <v>46229</v>
      </c>
      <c r="F2700">
        <f>IF(INDEX(Transactions!$J:$J,ROW()-8)="",0,INDEX(Transactions!$O:$O,ROW()-8))</f>
        <v>0</v>
      </c>
    </row>
    <row r="2701" spans="2:6" x14ac:dyDescent="0.15">
      <c r="B2701">
        <f ca="1">IF(INDEX(Transactions!$J:$J,ROW()-8)="",TODAY(),INDEX(Transactions!$G:$G,ROW()-8))</f>
        <v>46229</v>
      </c>
      <c r="F2701">
        <f>IF(INDEX(Transactions!$J:$J,ROW()-8)="",0,INDEX(Transactions!$O:$O,ROW()-8))</f>
        <v>0</v>
      </c>
    </row>
    <row r="2702" spans="2:6" x14ac:dyDescent="0.15">
      <c r="B2702">
        <f ca="1">IF(INDEX(Transactions!$J:$J,ROW()-8)="",TODAY(),INDEX(Transactions!$G:$G,ROW()-8))</f>
        <v>46229</v>
      </c>
      <c r="F2702">
        <f>IF(INDEX(Transactions!$J:$J,ROW()-8)="",0,INDEX(Transactions!$O:$O,ROW()-8))</f>
        <v>0</v>
      </c>
    </row>
    <row r="2703" spans="2:6" x14ac:dyDescent="0.15">
      <c r="B2703">
        <f ca="1">IF(INDEX(Transactions!$J:$J,ROW()-8)="",TODAY(),INDEX(Transactions!$G:$G,ROW()-8))</f>
        <v>46229</v>
      </c>
      <c r="F2703">
        <f>IF(INDEX(Transactions!$J:$J,ROW()-8)="",0,INDEX(Transactions!$O:$O,ROW()-8))</f>
        <v>0</v>
      </c>
    </row>
    <row r="2704" spans="2:6" x14ac:dyDescent="0.15">
      <c r="B2704">
        <f ca="1">IF(INDEX(Transactions!$J:$J,ROW()-8)="",TODAY(),INDEX(Transactions!$G:$G,ROW()-8))</f>
        <v>46229</v>
      </c>
      <c r="F2704">
        <f>IF(INDEX(Transactions!$J:$J,ROW()-8)="",0,INDEX(Transactions!$O:$O,ROW()-8))</f>
        <v>0</v>
      </c>
    </row>
    <row r="2705" spans="2:6" x14ac:dyDescent="0.15">
      <c r="B2705">
        <f ca="1">IF(INDEX(Transactions!$J:$J,ROW()-8)="",TODAY(),INDEX(Transactions!$G:$G,ROW()-8))</f>
        <v>46229</v>
      </c>
      <c r="F2705">
        <f>IF(INDEX(Transactions!$J:$J,ROW()-8)="",0,INDEX(Transactions!$O:$O,ROW()-8))</f>
        <v>0</v>
      </c>
    </row>
    <row r="2706" spans="2:6" x14ac:dyDescent="0.15">
      <c r="B2706">
        <f ca="1">IF(INDEX(Transactions!$J:$J,ROW()-8)="",TODAY(),INDEX(Transactions!$G:$G,ROW()-8))</f>
        <v>46229</v>
      </c>
      <c r="F2706">
        <f>IF(INDEX(Transactions!$J:$J,ROW()-8)="",0,INDEX(Transactions!$O:$O,ROW()-8))</f>
        <v>0</v>
      </c>
    </row>
    <row r="2707" spans="2:6" x14ac:dyDescent="0.15">
      <c r="B2707">
        <f ca="1">IF(INDEX(Transactions!$J:$J,ROW()-8)="",TODAY(),INDEX(Transactions!$G:$G,ROW()-8))</f>
        <v>46229</v>
      </c>
      <c r="F2707">
        <f>IF(INDEX(Transactions!$J:$J,ROW()-8)="",0,INDEX(Transactions!$O:$O,ROW()-8))</f>
        <v>0</v>
      </c>
    </row>
    <row r="2708" spans="2:6" x14ac:dyDescent="0.15">
      <c r="B2708">
        <f ca="1">IF(INDEX(Transactions!$J:$J,ROW()-8)="",TODAY(),INDEX(Transactions!$G:$G,ROW()-8))</f>
        <v>46229</v>
      </c>
      <c r="F2708">
        <f>IF(INDEX(Transactions!$J:$J,ROW()-8)="",0,INDEX(Transactions!$O:$O,ROW()-8))</f>
        <v>0</v>
      </c>
    </row>
    <row r="2709" spans="2:6" x14ac:dyDescent="0.15">
      <c r="B2709">
        <f ca="1">IF(INDEX(Transactions!$J:$J,ROW()-8)="",TODAY(),INDEX(Transactions!$G:$G,ROW()-8))</f>
        <v>46229</v>
      </c>
      <c r="F2709">
        <f>IF(INDEX(Transactions!$J:$J,ROW()-8)="",0,INDEX(Transactions!$O:$O,ROW()-8))</f>
        <v>0</v>
      </c>
    </row>
    <row r="2710" spans="2:6" x14ac:dyDescent="0.15">
      <c r="B2710">
        <f ca="1">IF(INDEX(Transactions!$J:$J,ROW()-8)="",TODAY(),INDEX(Transactions!$G:$G,ROW()-8))</f>
        <v>46229</v>
      </c>
      <c r="F2710">
        <f>IF(INDEX(Transactions!$J:$J,ROW()-8)="",0,INDEX(Transactions!$O:$O,ROW()-8))</f>
        <v>0</v>
      </c>
    </row>
    <row r="2711" spans="2:6" x14ac:dyDescent="0.15">
      <c r="B2711">
        <f ca="1">IF(INDEX(Transactions!$J:$J,ROW()-8)="",TODAY(),INDEX(Transactions!$G:$G,ROW()-8))</f>
        <v>46229</v>
      </c>
      <c r="F2711">
        <f>IF(INDEX(Transactions!$J:$J,ROW()-8)="",0,INDEX(Transactions!$O:$O,ROW()-8))</f>
        <v>0</v>
      </c>
    </row>
    <row r="2712" spans="2:6" x14ac:dyDescent="0.15">
      <c r="B2712">
        <f ca="1">IF(INDEX(Transactions!$J:$J,ROW()-8)="",TODAY(),INDEX(Transactions!$G:$G,ROW()-8))</f>
        <v>46229</v>
      </c>
      <c r="F2712">
        <f>IF(INDEX(Transactions!$J:$J,ROW()-8)="",0,INDEX(Transactions!$O:$O,ROW()-8))</f>
        <v>0</v>
      </c>
    </row>
    <row r="2713" spans="2:6" x14ac:dyDescent="0.15">
      <c r="B2713">
        <f ca="1">IF(INDEX(Transactions!$J:$J,ROW()-8)="",TODAY(),INDEX(Transactions!$G:$G,ROW()-8))</f>
        <v>46229</v>
      </c>
      <c r="F2713">
        <f>IF(INDEX(Transactions!$J:$J,ROW()-8)="",0,INDEX(Transactions!$O:$O,ROW()-8))</f>
        <v>0</v>
      </c>
    </row>
    <row r="2714" spans="2:6" x14ac:dyDescent="0.15">
      <c r="B2714">
        <f ca="1">IF(INDEX(Transactions!$J:$J,ROW()-8)="",TODAY(),INDEX(Transactions!$G:$G,ROW()-8))</f>
        <v>46229</v>
      </c>
      <c r="F2714">
        <f>IF(INDEX(Transactions!$J:$J,ROW()-8)="",0,INDEX(Transactions!$O:$O,ROW()-8))</f>
        <v>0</v>
      </c>
    </row>
    <row r="2715" spans="2:6" x14ac:dyDescent="0.15">
      <c r="B2715">
        <f ca="1">IF(INDEX(Transactions!$J:$J,ROW()-8)="",TODAY(),INDEX(Transactions!$G:$G,ROW()-8))</f>
        <v>46229</v>
      </c>
      <c r="F2715">
        <f>IF(INDEX(Transactions!$J:$J,ROW()-8)="",0,INDEX(Transactions!$O:$O,ROW()-8))</f>
        <v>0</v>
      </c>
    </row>
    <row r="2716" spans="2:6" x14ac:dyDescent="0.15">
      <c r="B2716">
        <f ca="1">IF(INDEX(Transactions!$J:$J,ROW()-8)="",TODAY(),INDEX(Transactions!$G:$G,ROW()-8))</f>
        <v>46229</v>
      </c>
      <c r="F2716">
        <f>IF(INDEX(Transactions!$J:$J,ROW()-8)="",0,INDEX(Transactions!$O:$O,ROW()-8))</f>
        <v>0</v>
      </c>
    </row>
    <row r="2717" spans="2:6" x14ac:dyDescent="0.15">
      <c r="B2717">
        <f ca="1">IF(INDEX(Transactions!$J:$J,ROW()-8)="",TODAY(),INDEX(Transactions!$G:$G,ROW()-8))</f>
        <v>46229</v>
      </c>
      <c r="F2717">
        <f>IF(INDEX(Transactions!$J:$J,ROW()-8)="",0,INDEX(Transactions!$O:$O,ROW()-8))</f>
        <v>0</v>
      </c>
    </row>
    <row r="2718" spans="2:6" x14ac:dyDescent="0.15">
      <c r="B2718">
        <f ca="1">IF(INDEX(Transactions!$J:$J,ROW()-8)="",TODAY(),INDEX(Transactions!$G:$G,ROW()-8))</f>
        <v>46229</v>
      </c>
      <c r="F2718">
        <f>IF(INDEX(Transactions!$J:$J,ROW()-8)="",0,INDEX(Transactions!$O:$O,ROW()-8))</f>
        <v>0</v>
      </c>
    </row>
    <row r="2719" spans="2:6" x14ac:dyDescent="0.15">
      <c r="B2719">
        <f ca="1">IF(INDEX(Transactions!$J:$J,ROW()-8)="",TODAY(),INDEX(Transactions!$G:$G,ROW()-8))</f>
        <v>46229</v>
      </c>
      <c r="F2719">
        <f>IF(INDEX(Transactions!$J:$J,ROW()-8)="",0,INDEX(Transactions!$O:$O,ROW()-8))</f>
        <v>0</v>
      </c>
    </row>
    <row r="2720" spans="2:6" x14ac:dyDescent="0.15">
      <c r="B2720">
        <f ca="1">IF(INDEX(Transactions!$J:$J,ROW()-8)="",TODAY(),INDEX(Transactions!$G:$G,ROW()-8))</f>
        <v>46229</v>
      </c>
      <c r="F2720">
        <f>IF(INDEX(Transactions!$J:$J,ROW()-8)="",0,INDEX(Transactions!$O:$O,ROW()-8))</f>
        <v>0</v>
      </c>
    </row>
    <row r="2721" spans="2:6" x14ac:dyDescent="0.15">
      <c r="B2721">
        <f ca="1">IF(INDEX(Transactions!$J:$J,ROW()-8)="",TODAY(),INDEX(Transactions!$G:$G,ROW()-8))</f>
        <v>46229</v>
      </c>
      <c r="F2721">
        <f>IF(INDEX(Transactions!$J:$J,ROW()-8)="",0,INDEX(Transactions!$O:$O,ROW()-8))</f>
        <v>0</v>
      </c>
    </row>
    <row r="2722" spans="2:6" x14ac:dyDescent="0.15">
      <c r="B2722">
        <f ca="1">IF(INDEX(Transactions!$J:$J,ROW()-8)="",TODAY(),INDEX(Transactions!$G:$G,ROW()-8))</f>
        <v>46229</v>
      </c>
      <c r="F2722">
        <f>IF(INDEX(Transactions!$J:$J,ROW()-8)="",0,INDEX(Transactions!$O:$O,ROW()-8))</f>
        <v>0</v>
      </c>
    </row>
    <row r="2723" spans="2:6" x14ac:dyDescent="0.15">
      <c r="B2723">
        <f ca="1">IF(INDEX(Transactions!$J:$J,ROW()-8)="",TODAY(),INDEX(Transactions!$G:$G,ROW()-8))</f>
        <v>46229</v>
      </c>
      <c r="F2723">
        <f>IF(INDEX(Transactions!$J:$J,ROW()-8)="",0,INDEX(Transactions!$O:$O,ROW()-8))</f>
        <v>0</v>
      </c>
    </row>
    <row r="2724" spans="2:6" x14ac:dyDescent="0.15">
      <c r="B2724">
        <f ca="1">IF(INDEX(Transactions!$J:$J,ROW()-8)="",TODAY(),INDEX(Transactions!$G:$G,ROW()-8))</f>
        <v>46229</v>
      </c>
      <c r="F2724">
        <f>IF(INDEX(Transactions!$J:$J,ROW()-8)="",0,INDEX(Transactions!$O:$O,ROW()-8))</f>
        <v>0</v>
      </c>
    </row>
    <row r="2725" spans="2:6" x14ac:dyDescent="0.15">
      <c r="B2725">
        <f ca="1">IF(INDEX(Transactions!$J:$J,ROW()-8)="",TODAY(),INDEX(Transactions!$G:$G,ROW()-8))</f>
        <v>46229</v>
      </c>
      <c r="F2725">
        <f>IF(INDEX(Transactions!$J:$J,ROW()-8)="",0,INDEX(Transactions!$O:$O,ROW()-8))</f>
        <v>0</v>
      </c>
    </row>
    <row r="2726" spans="2:6" x14ac:dyDescent="0.15">
      <c r="B2726">
        <f ca="1">IF(INDEX(Transactions!$J:$J,ROW()-8)="",TODAY(),INDEX(Transactions!$G:$G,ROW()-8))</f>
        <v>46229</v>
      </c>
      <c r="F2726">
        <f>IF(INDEX(Transactions!$J:$J,ROW()-8)="",0,INDEX(Transactions!$O:$O,ROW()-8))</f>
        <v>0</v>
      </c>
    </row>
    <row r="2727" spans="2:6" x14ac:dyDescent="0.15">
      <c r="B2727">
        <f ca="1">IF(INDEX(Transactions!$J:$J,ROW()-8)="",TODAY(),INDEX(Transactions!$G:$G,ROW()-8))</f>
        <v>46229</v>
      </c>
      <c r="F2727">
        <f>IF(INDEX(Transactions!$J:$J,ROW()-8)="",0,INDEX(Transactions!$O:$O,ROW()-8))</f>
        <v>0</v>
      </c>
    </row>
    <row r="2728" spans="2:6" x14ac:dyDescent="0.15">
      <c r="B2728">
        <f ca="1">IF(INDEX(Transactions!$J:$J,ROW()-8)="",TODAY(),INDEX(Transactions!$G:$G,ROW()-8))</f>
        <v>46229</v>
      </c>
      <c r="F2728">
        <f>IF(INDEX(Transactions!$J:$J,ROW()-8)="",0,INDEX(Transactions!$O:$O,ROW()-8))</f>
        <v>0</v>
      </c>
    </row>
    <row r="2729" spans="2:6" x14ac:dyDescent="0.15">
      <c r="B2729">
        <f ca="1">IF(INDEX(Transactions!$J:$J,ROW()-8)="",TODAY(),INDEX(Transactions!$G:$G,ROW()-8))</f>
        <v>46229</v>
      </c>
      <c r="F2729">
        <f>IF(INDEX(Transactions!$J:$J,ROW()-8)="",0,INDEX(Transactions!$O:$O,ROW()-8))</f>
        <v>0</v>
      </c>
    </row>
    <row r="2730" spans="2:6" x14ac:dyDescent="0.15">
      <c r="B2730">
        <f ca="1">IF(INDEX(Transactions!$J:$J,ROW()-8)="",TODAY(),INDEX(Transactions!$G:$G,ROW()-8))</f>
        <v>46229</v>
      </c>
      <c r="F2730">
        <f>IF(INDEX(Transactions!$J:$J,ROW()-8)="",0,INDEX(Transactions!$O:$O,ROW()-8))</f>
        <v>0</v>
      </c>
    </row>
    <row r="2731" spans="2:6" x14ac:dyDescent="0.15">
      <c r="B2731">
        <f ca="1">IF(INDEX(Transactions!$J:$J,ROW()-8)="",TODAY(),INDEX(Transactions!$G:$G,ROW()-8))</f>
        <v>46229</v>
      </c>
      <c r="F2731">
        <f>IF(INDEX(Transactions!$J:$J,ROW()-8)="",0,INDEX(Transactions!$O:$O,ROW()-8))</f>
        <v>0</v>
      </c>
    </row>
    <row r="2732" spans="2:6" x14ac:dyDescent="0.15">
      <c r="B2732">
        <f ca="1">IF(INDEX(Transactions!$J:$J,ROW()-8)="",TODAY(),INDEX(Transactions!$G:$G,ROW()-8))</f>
        <v>46229</v>
      </c>
      <c r="F2732">
        <f>IF(INDEX(Transactions!$J:$J,ROW()-8)="",0,INDEX(Transactions!$O:$O,ROW()-8))</f>
        <v>0</v>
      </c>
    </row>
    <row r="2733" spans="2:6" x14ac:dyDescent="0.15">
      <c r="B2733">
        <f ca="1">IF(INDEX(Transactions!$J:$J,ROW()-8)="",TODAY(),INDEX(Transactions!$G:$G,ROW()-8))</f>
        <v>46229</v>
      </c>
      <c r="F2733">
        <f>IF(INDEX(Transactions!$J:$J,ROW()-8)="",0,INDEX(Transactions!$O:$O,ROW()-8))</f>
        <v>0</v>
      </c>
    </row>
    <row r="2734" spans="2:6" x14ac:dyDescent="0.15">
      <c r="B2734">
        <f ca="1">IF(INDEX(Transactions!$J:$J,ROW()-8)="",TODAY(),INDEX(Transactions!$G:$G,ROW()-8))</f>
        <v>46229</v>
      </c>
      <c r="F2734">
        <f>IF(INDEX(Transactions!$J:$J,ROW()-8)="",0,INDEX(Transactions!$O:$O,ROW()-8))</f>
        <v>0</v>
      </c>
    </row>
    <row r="2735" spans="2:6" x14ac:dyDescent="0.15">
      <c r="B2735">
        <f ca="1">IF(INDEX(Transactions!$J:$J,ROW()-8)="",TODAY(),INDEX(Transactions!$G:$G,ROW()-8))</f>
        <v>46229</v>
      </c>
      <c r="F2735">
        <f>IF(INDEX(Transactions!$J:$J,ROW()-8)="",0,INDEX(Transactions!$O:$O,ROW()-8))</f>
        <v>0</v>
      </c>
    </row>
    <row r="2736" spans="2:6" x14ac:dyDescent="0.15">
      <c r="B2736">
        <f ca="1">IF(INDEX(Transactions!$J:$J,ROW()-8)="",TODAY(),INDEX(Transactions!$G:$G,ROW()-8))</f>
        <v>46229</v>
      </c>
      <c r="F2736">
        <f>IF(INDEX(Transactions!$J:$J,ROW()-8)="",0,INDEX(Transactions!$O:$O,ROW()-8))</f>
        <v>0</v>
      </c>
    </row>
    <row r="2737" spans="2:6" x14ac:dyDescent="0.15">
      <c r="B2737">
        <f ca="1">IF(INDEX(Transactions!$J:$J,ROW()-8)="",TODAY(),INDEX(Transactions!$G:$G,ROW()-8))</f>
        <v>46229</v>
      </c>
      <c r="F2737">
        <f>IF(INDEX(Transactions!$J:$J,ROW()-8)="",0,INDEX(Transactions!$O:$O,ROW()-8))</f>
        <v>0</v>
      </c>
    </row>
    <row r="2738" spans="2:6" x14ac:dyDescent="0.15">
      <c r="B2738">
        <f ca="1">IF(INDEX(Transactions!$J:$J,ROW()-8)="",TODAY(),INDEX(Transactions!$G:$G,ROW()-8))</f>
        <v>46229</v>
      </c>
      <c r="F2738">
        <f>IF(INDEX(Transactions!$J:$J,ROW()-8)="",0,INDEX(Transactions!$O:$O,ROW()-8))</f>
        <v>0</v>
      </c>
    </row>
    <row r="2739" spans="2:6" x14ac:dyDescent="0.15">
      <c r="B2739">
        <f ca="1">IF(INDEX(Transactions!$J:$J,ROW()-8)="",TODAY(),INDEX(Transactions!$G:$G,ROW()-8))</f>
        <v>46229</v>
      </c>
      <c r="F2739">
        <f>IF(INDEX(Transactions!$J:$J,ROW()-8)="",0,INDEX(Transactions!$O:$O,ROW()-8))</f>
        <v>0</v>
      </c>
    </row>
    <row r="2740" spans="2:6" x14ac:dyDescent="0.15">
      <c r="B2740">
        <f ca="1">IF(INDEX(Transactions!$J:$J,ROW()-8)="",TODAY(),INDEX(Transactions!$G:$G,ROW()-8))</f>
        <v>46229</v>
      </c>
      <c r="F2740">
        <f>IF(INDEX(Transactions!$J:$J,ROW()-8)="",0,INDEX(Transactions!$O:$O,ROW()-8))</f>
        <v>0</v>
      </c>
    </row>
    <row r="2741" spans="2:6" x14ac:dyDescent="0.15">
      <c r="B2741">
        <f ca="1">IF(INDEX(Transactions!$J:$J,ROW()-8)="",TODAY(),INDEX(Transactions!$G:$G,ROW()-8))</f>
        <v>46229</v>
      </c>
      <c r="F2741">
        <f>IF(INDEX(Transactions!$J:$J,ROW()-8)="",0,INDEX(Transactions!$O:$O,ROW()-8))</f>
        <v>0</v>
      </c>
    </row>
    <row r="2742" spans="2:6" x14ac:dyDescent="0.15">
      <c r="B2742">
        <f ca="1">IF(INDEX(Transactions!$J:$J,ROW()-8)="",TODAY(),INDEX(Transactions!$G:$G,ROW()-8))</f>
        <v>46229</v>
      </c>
      <c r="F2742">
        <f>IF(INDEX(Transactions!$J:$J,ROW()-8)="",0,INDEX(Transactions!$O:$O,ROW()-8))</f>
        <v>0</v>
      </c>
    </row>
    <row r="2743" spans="2:6" x14ac:dyDescent="0.15">
      <c r="B2743">
        <f ca="1">IF(INDEX(Transactions!$J:$J,ROW()-8)="",TODAY(),INDEX(Transactions!$G:$G,ROW()-8))</f>
        <v>46229</v>
      </c>
      <c r="F2743">
        <f>IF(INDEX(Transactions!$J:$J,ROW()-8)="",0,INDEX(Transactions!$O:$O,ROW()-8))</f>
        <v>0</v>
      </c>
    </row>
    <row r="2744" spans="2:6" x14ac:dyDescent="0.15">
      <c r="B2744">
        <f ca="1">IF(INDEX(Transactions!$J:$J,ROW()-8)="",TODAY(),INDEX(Transactions!$G:$G,ROW()-8))</f>
        <v>46229</v>
      </c>
      <c r="F2744">
        <f>IF(INDEX(Transactions!$J:$J,ROW()-8)="",0,INDEX(Transactions!$O:$O,ROW()-8))</f>
        <v>0</v>
      </c>
    </row>
    <row r="2745" spans="2:6" x14ac:dyDescent="0.15">
      <c r="B2745">
        <f ca="1">IF(INDEX(Transactions!$J:$J,ROW()-8)="",TODAY(),INDEX(Transactions!$G:$G,ROW()-8))</f>
        <v>46229</v>
      </c>
      <c r="F2745">
        <f>IF(INDEX(Transactions!$J:$J,ROW()-8)="",0,INDEX(Transactions!$O:$O,ROW()-8))</f>
        <v>0</v>
      </c>
    </row>
    <row r="2746" spans="2:6" x14ac:dyDescent="0.15">
      <c r="B2746">
        <f ca="1">IF(INDEX(Transactions!$J:$J,ROW()-8)="",TODAY(),INDEX(Transactions!$G:$G,ROW()-8))</f>
        <v>46229</v>
      </c>
      <c r="F2746">
        <f>IF(INDEX(Transactions!$J:$J,ROW()-8)="",0,INDEX(Transactions!$O:$O,ROW()-8))</f>
        <v>0</v>
      </c>
    </row>
    <row r="2747" spans="2:6" x14ac:dyDescent="0.15">
      <c r="B2747">
        <f ca="1">IF(INDEX(Transactions!$J:$J,ROW()-8)="",TODAY(),INDEX(Transactions!$G:$G,ROW()-8))</f>
        <v>46229</v>
      </c>
      <c r="F2747">
        <f>IF(INDEX(Transactions!$J:$J,ROW()-8)="",0,INDEX(Transactions!$O:$O,ROW()-8))</f>
        <v>0</v>
      </c>
    </row>
    <row r="2748" spans="2:6" x14ac:dyDescent="0.15">
      <c r="B2748">
        <f ca="1">IF(INDEX(Transactions!$J:$J,ROW()-8)="",TODAY(),INDEX(Transactions!$G:$G,ROW()-8))</f>
        <v>46229</v>
      </c>
      <c r="F2748">
        <f>IF(INDEX(Transactions!$J:$J,ROW()-8)="",0,INDEX(Transactions!$O:$O,ROW()-8))</f>
        <v>0</v>
      </c>
    </row>
    <row r="2749" spans="2:6" x14ac:dyDescent="0.15">
      <c r="B2749">
        <f ca="1">IF(INDEX(Transactions!$J:$J,ROW()-8)="",TODAY(),INDEX(Transactions!$G:$G,ROW()-8))</f>
        <v>46229</v>
      </c>
      <c r="F2749">
        <f>IF(INDEX(Transactions!$J:$J,ROW()-8)="",0,INDEX(Transactions!$O:$O,ROW()-8))</f>
        <v>0</v>
      </c>
    </row>
    <row r="2750" spans="2:6" x14ac:dyDescent="0.15">
      <c r="B2750">
        <f ca="1">IF(INDEX(Transactions!$J:$J,ROW()-8)="",TODAY(),INDEX(Transactions!$G:$G,ROW()-8))</f>
        <v>46229</v>
      </c>
      <c r="F2750">
        <f>IF(INDEX(Transactions!$J:$J,ROW()-8)="",0,INDEX(Transactions!$O:$O,ROW()-8))</f>
        <v>0</v>
      </c>
    </row>
    <row r="2751" spans="2:6" x14ac:dyDescent="0.15">
      <c r="B2751">
        <f ca="1">IF(INDEX(Transactions!$J:$J,ROW()-8)="",TODAY(),INDEX(Transactions!$G:$G,ROW()-8))</f>
        <v>46229</v>
      </c>
      <c r="F2751">
        <f>IF(INDEX(Transactions!$J:$J,ROW()-8)="",0,INDEX(Transactions!$O:$O,ROW()-8))</f>
        <v>0</v>
      </c>
    </row>
    <row r="2752" spans="2:6" x14ac:dyDescent="0.15">
      <c r="B2752">
        <f ca="1">IF(INDEX(Transactions!$J:$J,ROW()-8)="",TODAY(),INDEX(Transactions!$G:$G,ROW()-8))</f>
        <v>46229</v>
      </c>
      <c r="F2752">
        <f>IF(INDEX(Transactions!$J:$J,ROW()-8)="",0,INDEX(Transactions!$O:$O,ROW()-8))</f>
        <v>0</v>
      </c>
    </row>
    <row r="2753" spans="2:6" x14ac:dyDescent="0.15">
      <c r="B2753">
        <f ca="1">IF(INDEX(Transactions!$J:$J,ROW()-8)="",TODAY(),INDEX(Transactions!$G:$G,ROW()-8))</f>
        <v>46229</v>
      </c>
      <c r="F2753">
        <f>IF(INDEX(Transactions!$J:$J,ROW()-8)="",0,INDEX(Transactions!$O:$O,ROW()-8))</f>
        <v>0</v>
      </c>
    </row>
    <row r="2754" spans="2:6" x14ac:dyDescent="0.15">
      <c r="B2754">
        <f ca="1">IF(INDEX(Transactions!$J:$J,ROW()-8)="",TODAY(),INDEX(Transactions!$G:$G,ROW()-8))</f>
        <v>46229</v>
      </c>
      <c r="F2754">
        <f>IF(INDEX(Transactions!$J:$J,ROW()-8)="",0,INDEX(Transactions!$O:$O,ROW()-8))</f>
        <v>0</v>
      </c>
    </row>
    <row r="2755" spans="2:6" x14ac:dyDescent="0.15">
      <c r="B2755">
        <f ca="1">IF(INDEX(Transactions!$J:$J,ROW()-8)="",TODAY(),INDEX(Transactions!$G:$G,ROW()-8))</f>
        <v>46229</v>
      </c>
      <c r="F2755">
        <f>IF(INDEX(Transactions!$J:$J,ROW()-8)="",0,INDEX(Transactions!$O:$O,ROW()-8))</f>
        <v>0</v>
      </c>
    </row>
    <row r="2756" spans="2:6" x14ac:dyDescent="0.15">
      <c r="B2756">
        <f ca="1">IF(INDEX(Transactions!$J:$J,ROW()-8)="",TODAY(),INDEX(Transactions!$G:$G,ROW()-8))</f>
        <v>46229</v>
      </c>
      <c r="F2756">
        <f>IF(INDEX(Transactions!$J:$J,ROW()-8)="",0,INDEX(Transactions!$O:$O,ROW()-8))</f>
        <v>0</v>
      </c>
    </row>
    <row r="2757" spans="2:6" x14ac:dyDescent="0.15">
      <c r="B2757">
        <f ca="1">IF(INDEX(Transactions!$J:$J,ROW()-8)="",TODAY(),INDEX(Transactions!$G:$G,ROW()-8))</f>
        <v>46229</v>
      </c>
      <c r="F2757">
        <f>IF(INDEX(Transactions!$J:$J,ROW()-8)="",0,INDEX(Transactions!$O:$O,ROW()-8))</f>
        <v>0</v>
      </c>
    </row>
    <row r="2758" spans="2:6" x14ac:dyDescent="0.15">
      <c r="B2758">
        <f ca="1">IF(INDEX(Transactions!$J:$J,ROW()-8)="",TODAY(),INDEX(Transactions!$G:$G,ROW()-8))</f>
        <v>46229</v>
      </c>
      <c r="F2758">
        <f>IF(INDEX(Transactions!$J:$J,ROW()-8)="",0,INDEX(Transactions!$O:$O,ROW()-8))</f>
        <v>0</v>
      </c>
    </row>
    <row r="2759" spans="2:6" x14ac:dyDescent="0.15">
      <c r="B2759">
        <f ca="1">IF(INDEX(Transactions!$J:$J,ROW()-8)="",TODAY(),INDEX(Transactions!$G:$G,ROW()-8))</f>
        <v>46229</v>
      </c>
      <c r="F2759">
        <f>IF(INDEX(Transactions!$J:$J,ROW()-8)="",0,INDEX(Transactions!$O:$O,ROW()-8))</f>
        <v>0</v>
      </c>
    </row>
    <row r="2760" spans="2:6" x14ac:dyDescent="0.15">
      <c r="B2760">
        <f ca="1">IF(INDEX(Transactions!$J:$J,ROW()-8)="",TODAY(),INDEX(Transactions!$G:$G,ROW()-8))</f>
        <v>46229</v>
      </c>
      <c r="F2760">
        <f>IF(INDEX(Transactions!$J:$J,ROW()-8)="",0,INDEX(Transactions!$O:$O,ROW()-8))</f>
        <v>0</v>
      </c>
    </row>
    <row r="2761" spans="2:6" x14ac:dyDescent="0.15">
      <c r="B2761">
        <f ca="1">IF(INDEX(Transactions!$J:$J,ROW()-8)="",TODAY(),INDEX(Transactions!$G:$G,ROW()-8))</f>
        <v>46229</v>
      </c>
      <c r="F2761">
        <f>IF(INDEX(Transactions!$J:$J,ROW()-8)="",0,INDEX(Transactions!$O:$O,ROW()-8))</f>
        <v>0</v>
      </c>
    </row>
    <row r="2762" spans="2:6" x14ac:dyDescent="0.15">
      <c r="B2762">
        <f ca="1">IF(INDEX(Transactions!$J:$J,ROW()-8)="",TODAY(),INDEX(Transactions!$G:$G,ROW()-8))</f>
        <v>46229</v>
      </c>
      <c r="F2762">
        <f>IF(INDEX(Transactions!$J:$J,ROW()-8)="",0,INDEX(Transactions!$O:$O,ROW()-8))</f>
        <v>0</v>
      </c>
    </row>
    <row r="2763" spans="2:6" x14ac:dyDescent="0.15">
      <c r="B2763">
        <f ca="1">IF(INDEX(Transactions!$J:$J,ROW()-8)="",TODAY(),INDEX(Transactions!$G:$G,ROW()-8))</f>
        <v>46229</v>
      </c>
      <c r="F2763">
        <f>IF(INDEX(Transactions!$J:$J,ROW()-8)="",0,INDEX(Transactions!$O:$O,ROW()-8))</f>
        <v>0</v>
      </c>
    </row>
    <row r="2764" spans="2:6" x14ac:dyDescent="0.15">
      <c r="B2764">
        <f ca="1">IF(INDEX(Transactions!$J:$J,ROW()-8)="",TODAY(),INDEX(Transactions!$G:$G,ROW()-8))</f>
        <v>46229</v>
      </c>
      <c r="F2764">
        <f>IF(INDEX(Transactions!$J:$J,ROW()-8)="",0,INDEX(Transactions!$O:$O,ROW()-8))</f>
        <v>0</v>
      </c>
    </row>
    <row r="2765" spans="2:6" x14ac:dyDescent="0.15">
      <c r="B2765">
        <f ca="1">IF(INDEX(Transactions!$J:$J,ROW()-8)="",TODAY(),INDEX(Transactions!$G:$G,ROW()-8))</f>
        <v>46229</v>
      </c>
      <c r="F2765">
        <f>IF(INDEX(Transactions!$J:$J,ROW()-8)="",0,INDEX(Transactions!$O:$O,ROW()-8))</f>
        <v>0</v>
      </c>
    </row>
    <row r="2766" spans="2:6" x14ac:dyDescent="0.15">
      <c r="B2766">
        <f ca="1">IF(INDEX(Transactions!$J:$J,ROW()-8)="",TODAY(),INDEX(Transactions!$G:$G,ROW()-8))</f>
        <v>46229</v>
      </c>
      <c r="F2766">
        <f>IF(INDEX(Transactions!$J:$J,ROW()-8)="",0,INDEX(Transactions!$O:$O,ROW()-8))</f>
        <v>0</v>
      </c>
    </row>
    <row r="2767" spans="2:6" x14ac:dyDescent="0.15">
      <c r="B2767">
        <f ca="1">IF(INDEX(Transactions!$J:$J,ROW()-8)="",TODAY(),INDEX(Transactions!$G:$G,ROW()-8))</f>
        <v>46229</v>
      </c>
      <c r="F2767">
        <f>IF(INDEX(Transactions!$J:$J,ROW()-8)="",0,INDEX(Transactions!$O:$O,ROW()-8))</f>
        <v>0</v>
      </c>
    </row>
    <row r="2768" spans="2:6" x14ac:dyDescent="0.15">
      <c r="B2768">
        <f ca="1">IF(INDEX(Transactions!$J:$J,ROW()-8)="",TODAY(),INDEX(Transactions!$G:$G,ROW()-8))</f>
        <v>46229</v>
      </c>
      <c r="F2768">
        <f>IF(INDEX(Transactions!$J:$J,ROW()-8)="",0,INDEX(Transactions!$O:$O,ROW()-8))</f>
        <v>0</v>
      </c>
    </row>
    <row r="2769" spans="2:6" x14ac:dyDescent="0.15">
      <c r="B2769">
        <f ca="1">IF(INDEX(Transactions!$J:$J,ROW()-8)="",TODAY(),INDEX(Transactions!$G:$G,ROW()-8))</f>
        <v>46229</v>
      </c>
      <c r="F2769">
        <f>IF(INDEX(Transactions!$J:$J,ROW()-8)="",0,INDEX(Transactions!$O:$O,ROW()-8))</f>
        <v>0</v>
      </c>
    </row>
    <row r="2770" spans="2:6" x14ac:dyDescent="0.15">
      <c r="B2770">
        <f ca="1">IF(INDEX(Transactions!$J:$J,ROW()-8)="",TODAY(),INDEX(Transactions!$G:$G,ROW()-8))</f>
        <v>46229</v>
      </c>
      <c r="F2770">
        <f>IF(INDEX(Transactions!$J:$J,ROW()-8)="",0,INDEX(Transactions!$O:$O,ROW()-8))</f>
        <v>0</v>
      </c>
    </row>
    <row r="2771" spans="2:6" x14ac:dyDescent="0.15">
      <c r="B2771">
        <f ca="1">IF(INDEX(Transactions!$J:$J,ROW()-8)="",TODAY(),INDEX(Transactions!$G:$G,ROW()-8))</f>
        <v>46229</v>
      </c>
      <c r="F2771">
        <f>IF(INDEX(Transactions!$J:$J,ROW()-8)="",0,INDEX(Transactions!$O:$O,ROW()-8))</f>
        <v>0</v>
      </c>
    </row>
    <row r="2772" spans="2:6" x14ac:dyDescent="0.15">
      <c r="B2772">
        <f ca="1">IF(INDEX(Transactions!$J:$J,ROW()-8)="",TODAY(),INDEX(Transactions!$G:$G,ROW()-8))</f>
        <v>46229</v>
      </c>
      <c r="F2772">
        <f>IF(INDEX(Transactions!$J:$J,ROW()-8)="",0,INDEX(Transactions!$O:$O,ROW()-8))</f>
        <v>0</v>
      </c>
    </row>
    <row r="2773" spans="2:6" x14ac:dyDescent="0.15">
      <c r="B2773">
        <f ca="1">IF(INDEX(Transactions!$J:$J,ROW()-8)="",TODAY(),INDEX(Transactions!$G:$G,ROW()-8))</f>
        <v>46229</v>
      </c>
      <c r="F2773">
        <f>IF(INDEX(Transactions!$J:$J,ROW()-8)="",0,INDEX(Transactions!$O:$O,ROW()-8))</f>
        <v>0</v>
      </c>
    </row>
    <row r="2774" spans="2:6" x14ac:dyDescent="0.15">
      <c r="B2774">
        <f ca="1">IF(INDEX(Transactions!$J:$J,ROW()-8)="",TODAY(),INDEX(Transactions!$G:$G,ROW()-8))</f>
        <v>46229</v>
      </c>
      <c r="F2774">
        <f>IF(INDEX(Transactions!$J:$J,ROW()-8)="",0,INDEX(Transactions!$O:$O,ROW()-8))</f>
        <v>0</v>
      </c>
    </row>
    <row r="2775" spans="2:6" x14ac:dyDescent="0.15">
      <c r="B2775">
        <f ca="1">IF(INDEX(Transactions!$J:$J,ROW()-8)="",TODAY(),INDEX(Transactions!$G:$G,ROW()-8))</f>
        <v>46229</v>
      </c>
      <c r="F2775">
        <f>IF(INDEX(Transactions!$J:$J,ROW()-8)="",0,INDEX(Transactions!$O:$O,ROW()-8))</f>
        <v>0</v>
      </c>
    </row>
    <row r="2776" spans="2:6" x14ac:dyDescent="0.15">
      <c r="B2776">
        <f ca="1">IF(INDEX(Transactions!$J:$J,ROW()-8)="",TODAY(),INDEX(Transactions!$G:$G,ROW()-8))</f>
        <v>46229</v>
      </c>
      <c r="F2776">
        <f>IF(INDEX(Transactions!$J:$J,ROW()-8)="",0,INDEX(Transactions!$O:$O,ROW()-8))</f>
        <v>0</v>
      </c>
    </row>
    <row r="2777" spans="2:6" x14ac:dyDescent="0.15">
      <c r="B2777">
        <f ca="1">IF(INDEX(Transactions!$J:$J,ROW()-8)="",TODAY(),INDEX(Transactions!$G:$G,ROW()-8))</f>
        <v>46229</v>
      </c>
      <c r="F2777">
        <f>IF(INDEX(Transactions!$J:$J,ROW()-8)="",0,INDEX(Transactions!$O:$O,ROW()-8))</f>
        <v>0</v>
      </c>
    </row>
    <row r="2778" spans="2:6" x14ac:dyDescent="0.15">
      <c r="B2778">
        <f ca="1">IF(INDEX(Transactions!$J:$J,ROW()-8)="",TODAY(),INDEX(Transactions!$G:$G,ROW()-8))</f>
        <v>46229</v>
      </c>
      <c r="F2778">
        <f>IF(INDEX(Transactions!$J:$J,ROW()-8)="",0,INDEX(Transactions!$O:$O,ROW()-8))</f>
        <v>0</v>
      </c>
    </row>
    <row r="2779" spans="2:6" x14ac:dyDescent="0.15">
      <c r="B2779">
        <f ca="1">IF(INDEX(Transactions!$J:$J,ROW()-8)="",TODAY(),INDEX(Transactions!$G:$G,ROW()-8))</f>
        <v>46229</v>
      </c>
      <c r="F2779">
        <f>IF(INDEX(Transactions!$J:$J,ROW()-8)="",0,INDEX(Transactions!$O:$O,ROW()-8))</f>
        <v>0</v>
      </c>
    </row>
    <row r="2780" spans="2:6" x14ac:dyDescent="0.15">
      <c r="B2780">
        <f ca="1">IF(INDEX(Transactions!$J:$J,ROW()-8)="",TODAY(),INDEX(Transactions!$G:$G,ROW()-8))</f>
        <v>46229</v>
      </c>
      <c r="F2780">
        <f>IF(INDEX(Transactions!$J:$J,ROW()-8)="",0,INDEX(Transactions!$O:$O,ROW()-8))</f>
        <v>0</v>
      </c>
    </row>
    <row r="2781" spans="2:6" x14ac:dyDescent="0.15">
      <c r="B2781">
        <f ca="1">IF(INDEX(Transactions!$J:$J,ROW()-8)="",TODAY(),INDEX(Transactions!$G:$G,ROW()-8))</f>
        <v>46229</v>
      </c>
      <c r="F2781">
        <f>IF(INDEX(Transactions!$J:$J,ROW()-8)="",0,INDEX(Transactions!$O:$O,ROW()-8))</f>
        <v>0</v>
      </c>
    </row>
    <row r="2782" spans="2:6" x14ac:dyDescent="0.15">
      <c r="B2782">
        <f ca="1">IF(INDEX(Transactions!$J:$J,ROW()-8)="",TODAY(),INDEX(Transactions!$G:$G,ROW()-8))</f>
        <v>46229</v>
      </c>
      <c r="F2782">
        <f>IF(INDEX(Transactions!$J:$J,ROW()-8)="",0,INDEX(Transactions!$O:$O,ROW()-8))</f>
        <v>0</v>
      </c>
    </row>
    <row r="2783" spans="2:6" x14ac:dyDescent="0.15">
      <c r="B2783">
        <f ca="1">IF(INDEX(Transactions!$J:$J,ROW()-8)="",TODAY(),INDEX(Transactions!$G:$G,ROW()-8))</f>
        <v>46229</v>
      </c>
      <c r="F2783">
        <f>IF(INDEX(Transactions!$J:$J,ROW()-8)="",0,INDEX(Transactions!$O:$O,ROW()-8))</f>
        <v>0</v>
      </c>
    </row>
    <row r="2784" spans="2:6" x14ac:dyDescent="0.15">
      <c r="B2784">
        <f ca="1">IF(INDEX(Transactions!$J:$J,ROW()-8)="",TODAY(),INDEX(Transactions!$G:$G,ROW()-8))</f>
        <v>46229</v>
      </c>
      <c r="F2784">
        <f>IF(INDEX(Transactions!$J:$J,ROW()-8)="",0,INDEX(Transactions!$O:$O,ROW()-8))</f>
        <v>0</v>
      </c>
    </row>
    <row r="2785" spans="2:6" x14ac:dyDescent="0.15">
      <c r="B2785">
        <f ca="1">IF(INDEX(Transactions!$J:$J,ROW()-8)="",TODAY(),INDEX(Transactions!$G:$G,ROW()-8))</f>
        <v>46229</v>
      </c>
      <c r="F2785">
        <f>IF(INDEX(Transactions!$J:$J,ROW()-8)="",0,INDEX(Transactions!$O:$O,ROW()-8))</f>
        <v>0</v>
      </c>
    </row>
    <row r="2786" spans="2:6" x14ac:dyDescent="0.15">
      <c r="B2786">
        <f ca="1">IF(INDEX(Transactions!$J:$J,ROW()-8)="",TODAY(),INDEX(Transactions!$G:$G,ROW()-8))</f>
        <v>46229</v>
      </c>
      <c r="F2786">
        <f>IF(INDEX(Transactions!$J:$J,ROW()-8)="",0,INDEX(Transactions!$O:$O,ROW()-8))</f>
        <v>0</v>
      </c>
    </row>
    <row r="2787" spans="2:6" x14ac:dyDescent="0.15">
      <c r="B2787">
        <f ca="1">IF(INDEX(Transactions!$J:$J,ROW()-8)="",TODAY(),INDEX(Transactions!$G:$G,ROW()-8))</f>
        <v>46229</v>
      </c>
      <c r="F2787">
        <f>IF(INDEX(Transactions!$J:$J,ROW()-8)="",0,INDEX(Transactions!$O:$O,ROW()-8))</f>
        <v>0</v>
      </c>
    </row>
    <row r="2788" spans="2:6" x14ac:dyDescent="0.15">
      <c r="B2788">
        <f ca="1">IF(INDEX(Transactions!$J:$J,ROW()-8)="",TODAY(),INDEX(Transactions!$G:$G,ROW()-8))</f>
        <v>46229</v>
      </c>
      <c r="F2788">
        <f>IF(INDEX(Transactions!$J:$J,ROW()-8)="",0,INDEX(Transactions!$O:$O,ROW()-8))</f>
        <v>0</v>
      </c>
    </row>
    <row r="2789" spans="2:6" x14ac:dyDescent="0.15">
      <c r="B2789">
        <f ca="1">IF(INDEX(Transactions!$J:$J,ROW()-8)="",TODAY(),INDEX(Transactions!$G:$G,ROW()-8))</f>
        <v>46229</v>
      </c>
      <c r="F2789">
        <f>IF(INDEX(Transactions!$J:$J,ROW()-8)="",0,INDEX(Transactions!$O:$O,ROW()-8))</f>
        <v>0</v>
      </c>
    </row>
    <row r="2790" spans="2:6" x14ac:dyDescent="0.15">
      <c r="B2790">
        <f ca="1">IF(INDEX(Transactions!$J:$J,ROW()-8)="",TODAY(),INDEX(Transactions!$G:$G,ROW()-8))</f>
        <v>46229</v>
      </c>
      <c r="F2790">
        <f>IF(INDEX(Transactions!$J:$J,ROW()-8)="",0,INDEX(Transactions!$O:$O,ROW()-8))</f>
        <v>0</v>
      </c>
    </row>
    <row r="2791" spans="2:6" x14ac:dyDescent="0.15">
      <c r="B2791">
        <f ca="1">IF(INDEX(Transactions!$J:$J,ROW()-8)="",TODAY(),INDEX(Transactions!$G:$G,ROW()-8))</f>
        <v>46229</v>
      </c>
      <c r="F2791">
        <f>IF(INDEX(Transactions!$J:$J,ROW()-8)="",0,INDEX(Transactions!$O:$O,ROW()-8))</f>
        <v>0</v>
      </c>
    </row>
    <row r="2792" spans="2:6" x14ac:dyDescent="0.15">
      <c r="B2792">
        <f ca="1">IF(INDEX(Transactions!$J:$J,ROW()-8)="",TODAY(),INDEX(Transactions!$G:$G,ROW()-8))</f>
        <v>46229</v>
      </c>
      <c r="F2792">
        <f>IF(INDEX(Transactions!$J:$J,ROW()-8)="",0,INDEX(Transactions!$O:$O,ROW()-8))</f>
        <v>0</v>
      </c>
    </row>
    <row r="2793" spans="2:6" x14ac:dyDescent="0.15">
      <c r="B2793">
        <f ca="1">IF(INDEX(Transactions!$J:$J,ROW()-8)="",TODAY(),INDEX(Transactions!$G:$G,ROW()-8))</f>
        <v>46229</v>
      </c>
      <c r="F2793">
        <f>IF(INDEX(Transactions!$J:$J,ROW()-8)="",0,INDEX(Transactions!$O:$O,ROW()-8))</f>
        <v>0</v>
      </c>
    </row>
    <row r="2794" spans="2:6" x14ac:dyDescent="0.15">
      <c r="B2794">
        <f ca="1">IF(INDEX(Transactions!$J:$J,ROW()-8)="",TODAY(),INDEX(Transactions!$G:$G,ROW()-8))</f>
        <v>46229</v>
      </c>
      <c r="F2794">
        <f>IF(INDEX(Transactions!$J:$J,ROW()-8)="",0,INDEX(Transactions!$O:$O,ROW()-8))</f>
        <v>0</v>
      </c>
    </row>
    <row r="2795" spans="2:6" x14ac:dyDescent="0.15">
      <c r="B2795">
        <f ca="1">IF(INDEX(Transactions!$J:$J,ROW()-8)="",TODAY(),INDEX(Transactions!$G:$G,ROW()-8))</f>
        <v>46229</v>
      </c>
      <c r="F2795">
        <f>IF(INDEX(Transactions!$J:$J,ROW()-8)="",0,INDEX(Transactions!$O:$O,ROW()-8))</f>
        <v>0</v>
      </c>
    </row>
    <row r="2796" spans="2:6" x14ac:dyDescent="0.15">
      <c r="B2796">
        <f ca="1">IF(INDEX(Transactions!$J:$J,ROW()-8)="",TODAY(),INDEX(Transactions!$G:$G,ROW()-8))</f>
        <v>46229</v>
      </c>
      <c r="F2796">
        <f>IF(INDEX(Transactions!$J:$J,ROW()-8)="",0,INDEX(Transactions!$O:$O,ROW()-8))</f>
        <v>0</v>
      </c>
    </row>
    <row r="2797" spans="2:6" x14ac:dyDescent="0.15">
      <c r="B2797">
        <f ca="1">IF(INDEX(Transactions!$J:$J,ROW()-8)="",TODAY(),INDEX(Transactions!$G:$G,ROW()-8))</f>
        <v>46229</v>
      </c>
      <c r="F2797">
        <f>IF(INDEX(Transactions!$J:$J,ROW()-8)="",0,INDEX(Transactions!$O:$O,ROW()-8))</f>
        <v>0</v>
      </c>
    </row>
    <row r="2798" spans="2:6" x14ac:dyDescent="0.15">
      <c r="B2798">
        <f ca="1">IF(INDEX(Transactions!$J:$J,ROW()-8)="",TODAY(),INDEX(Transactions!$G:$G,ROW()-8))</f>
        <v>46229</v>
      </c>
      <c r="F2798">
        <f>IF(INDEX(Transactions!$J:$J,ROW()-8)="",0,INDEX(Transactions!$O:$O,ROW()-8))</f>
        <v>0</v>
      </c>
    </row>
    <row r="2799" spans="2:6" x14ac:dyDescent="0.15">
      <c r="B2799">
        <f ca="1">IF(INDEX(Transactions!$J:$J,ROW()-8)="",TODAY(),INDEX(Transactions!$G:$G,ROW()-8))</f>
        <v>46229</v>
      </c>
      <c r="F2799">
        <f>IF(INDEX(Transactions!$J:$J,ROW()-8)="",0,INDEX(Transactions!$O:$O,ROW()-8))</f>
        <v>0</v>
      </c>
    </row>
    <row r="2800" spans="2:6" x14ac:dyDescent="0.15">
      <c r="B2800">
        <f ca="1">IF(INDEX(Transactions!$J:$J,ROW()-8)="",TODAY(),INDEX(Transactions!$G:$G,ROW()-8))</f>
        <v>46229</v>
      </c>
      <c r="F2800">
        <f>IF(INDEX(Transactions!$J:$J,ROW()-8)="",0,INDEX(Transactions!$O:$O,ROW()-8))</f>
        <v>0</v>
      </c>
    </row>
    <row r="2801" spans="2:6" x14ac:dyDescent="0.15">
      <c r="B2801">
        <f ca="1">IF(INDEX(Transactions!$J:$J,ROW()-8)="",TODAY(),INDEX(Transactions!$G:$G,ROW()-8))</f>
        <v>46229</v>
      </c>
      <c r="F2801">
        <f>IF(INDEX(Transactions!$J:$J,ROW()-8)="",0,INDEX(Transactions!$O:$O,ROW()-8))</f>
        <v>0</v>
      </c>
    </row>
    <row r="2802" spans="2:6" x14ac:dyDescent="0.15">
      <c r="B2802">
        <f ca="1">IF(INDEX(Transactions!$J:$J,ROW()-8)="",TODAY(),INDEX(Transactions!$G:$G,ROW()-8))</f>
        <v>46229</v>
      </c>
      <c r="F2802">
        <f>IF(INDEX(Transactions!$J:$J,ROW()-8)="",0,INDEX(Transactions!$O:$O,ROW()-8))</f>
        <v>0</v>
      </c>
    </row>
    <row r="2803" spans="2:6" x14ac:dyDescent="0.15">
      <c r="B2803">
        <f ca="1">IF(INDEX(Transactions!$J:$J,ROW()-8)="",TODAY(),INDEX(Transactions!$G:$G,ROW()-8))</f>
        <v>46229</v>
      </c>
      <c r="F2803">
        <f>IF(INDEX(Transactions!$J:$J,ROW()-8)="",0,INDEX(Transactions!$O:$O,ROW()-8))</f>
        <v>0</v>
      </c>
    </row>
    <row r="2804" spans="2:6" x14ac:dyDescent="0.15">
      <c r="B2804">
        <f ca="1">IF(INDEX(Transactions!$J:$J,ROW()-8)="",TODAY(),INDEX(Transactions!$G:$G,ROW()-8))</f>
        <v>46229</v>
      </c>
      <c r="F2804">
        <f>IF(INDEX(Transactions!$J:$J,ROW()-8)="",0,INDEX(Transactions!$O:$O,ROW()-8))</f>
        <v>0</v>
      </c>
    </row>
    <row r="2805" spans="2:6" x14ac:dyDescent="0.15">
      <c r="B2805">
        <f ca="1">IF(INDEX(Transactions!$J:$J,ROW()-8)="",TODAY(),INDEX(Transactions!$G:$G,ROW()-8))</f>
        <v>46229</v>
      </c>
      <c r="F2805">
        <f>IF(INDEX(Transactions!$J:$J,ROW()-8)="",0,INDEX(Transactions!$O:$O,ROW()-8))</f>
        <v>0</v>
      </c>
    </row>
    <row r="2806" spans="2:6" x14ac:dyDescent="0.15">
      <c r="B2806">
        <f ca="1">IF(INDEX(Transactions!$J:$J,ROW()-8)="",TODAY(),INDEX(Transactions!$G:$G,ROW()-8))</f>
        <v>46229</v>
      </c>
      <c r="F2806">
        <f>IF(INDEX(Transactions!$J:$J,ROW()-8)="",0,INDEX(Transactions!$O:$O,ROW()-8))</f>
        <v>0</v>
      </c>
    </row>
    <row r="2807" spans="2:6" x14ac:dyDescent="0.15">
      <c r="B2807">
        <f ca="1">IF(INDEX(Transactions!$J:$J,ROW()-8)="",TODAY(),INDEX(Transactions!$G:$G,ROW()-8))</f>
        <v>46229</v>
      </c>
      <c r="F2807">
        <f>IF(INDEX(Transactions!$J:$J,ROW()-8)="",0,INDEX(Transactions!$O:$O,ROW()-8))</f>
        <v>0</v>
      </c>
    </row>
    <row r="2808" spans="2:6" x14ac:dyDescent="0.15">
      <c r="B2808">
        <f ca="1">IF(INDEX(Transactions!$J:$J,ROW()-8)="",TODAY(),INDEX(Transactions!$G:$G,ROW()-8))</f>
        <v>46229</v>
      </c>
      <c r="F2808">
        <f>IF(INDEX(Transactions!$J:$J,ROW()-8)="",0,INDEX(Transactions!$O:$O,ROW()-8))</f>
        <v>0</v>
      </c>
    </row>
    <row r="2809" spans="2:6" x14ac:dyDescent="0.15">
      <c r="B2809">
        <f ca="1">IF(INDEX(Transactions!$J:$J,ROW()-8)="",TODAY(),INDEX(Transactions!$G:$G,ROW()-8))</f>
        <v>46229</v>
      </c>
      <c r="F2809">
        <f>IF(INDEX(Transactions!$J:$J,ROW()-8)="",0,INDEX(Transactions!$O:$O,ROW()-8))</f>
        <v>0</v>
      </c>
    </row>
    <row r="2810" spans="2:6" x14ac:dyDescent="0.15">
      <c r="B2810">
        <f ca="1">IF(INDEX(Transactions!$J:$J,ROW()-8)="",TODAY(),INDEX(Transactions!$G:$G,ROW()-8))</f>
        <v>46229</v>
      </c>
      <c r="F2810">
        <f>IF(INDEX(Transactions!$J:$J,ROW()-8)="",0,INDEX(Transactions!$O:$O,ROW()-8))</f>
        <v>0</v>
      </c>
    </row>
    <row r="2811" spans="2:6" x14ac:dyDescent="0.15">
      <c r="B2811">
        <f ca="1">IF(INDEX(Transactions!$J:$J,ROW()-8)="",TODAY(),INDEX(Transactions!$G:$G,ROW()-8))</f>
        <v>46229</v>
      </c>
      <c r="F2811">
        <f>IF(INDEX(Transactions!$J:$J,ROW()-8)="",0,INDEX(Transactions!$O:$O,ROW()-8))</f>
        <v>0</v>
      </c>
    </row>
    <row r="2812" spans="2:6" x14ac:dyDescent="0.15">
      <c r="B2812">
        <f ca="1">IF(INDEX(Transactions!$J:$J,ROW()-8)="",TODAY(),INDEX(Transactions!$G:$G,ROW()-8))</f>
        <v>46229</v>
      </c>
      <c r="F2812">
        <f>IF(INDEX(Transactions!$J:$J,ROW()-8)="",0,INDEX(Transactions!$O:$O,ROW()-8))</f>
        <v>0</v>
      </c>
    </row>
    <row r="2813" spans="2:6" x14ac:dyDescent="0.15">
      <c r="B2813">
        <f ca="1">IF(INDEX(Transactions!$J:$J,ROW()-8)="",TODAY(),INDEX(Transactions!$G:$G,ROW()-8))</f>
        <v>46229</v>
      </c>
      <c r="F2813">
        <f>IF(INDEX(Transactions!$J:$J,ROW()-8)="",0,INDEX(Transactions!$O:$O,ROW()-8))</f>
        <v>0</v>
      </c>
    </row>
    <row r="2814" spans="2:6" x14ac:dyDescent="0.15">
      <c r="B2814">
        <f ca="1">IF(INDEX(Transactions!$J:$J,ROW()-8)="",TODAY(),INDEX(Transactions!$G:$G,ROW()-8))</f>
        <v>46229</v>
      </c>
      <c r="F2814">
        <f>IF(INDEX(Transactions!$J:$J,ROW()-8)="",0,INDEX(Transactions!$O:$O,ROW()-8))</f>
        <v>0</v>
      </c>
    </row>
    <row r="2815" spans="2:6" x14ac:dyDescent="0.15">
      <c r="B2815">
        <f ca="1">IF(INDEX(Transactions!$J:$J,ROW()-8)="",TODAY(),INDEX(Transactions!$G:$G,ROW()-8))</f>
        <v>46229</v>
      </c>
      <c r="F2815">
        <f>IF(INDEX(Transactions!$J:$J,ROW()-8)="",0,INDEX(Transactions!$O:$O,ROW()-8))</f>
        <v>0</v>
      </c>
    </row>
    <row r="2816" spans="2:6" x14ac:dyDescent="0.15">
      <c r="B2816">
        <f ca="1">IF(INDEX(Transactions!$J:$J,ROW()-8)="",TODAY(),INDEX(Transactions!$G:$G,ROW()-8))</f>
        <v>46229</v>
      </c>
      <c r="F2816">
        <f>IF(INDEX(Transactions!$J:$J,ROW()-8)="",0,INDEX(Transactions!$O:$O,ROW()-8))</f>
        <v>0</v>
      </c>
    </row>
    <row r="2817" spans="2:6" x14ac:dyDescent="0.15">
      <c r="B2817">
        <f ca="1">IF(INDEX(Transactions!$J:$J,ROW()-8)="",TODAY(),INDEX(Transactions!$G:$G,ROW()-8))</f>
        <v>46229</v>
      </c>
      <c r="F2817">
        <f>IF(INDEX(Transactions!$J:$J,ROW()-8)="",0,INDEX(Transactions!$O:$O,ROW()-8))</f>
        <v>0</v>
      </c>
    </row>
    <row r="2818" spans="2:6" x14ac:dyDescent="0.15">
      <c r="B2818">
        <f ca="1">IF(INDEX(Transactions!$J:$J,ROW()-8)="",TODAY(),INDEX(Transactions!$G:$G,ROW()-8))</f>
        <v>46229</v>
      </c>
      <c r="F2818">
        <f>IF(INDEX(Transactions!$J:$J,ROW()-8)="",0,INDEX(Transactions!$O:$O,ROW()-8))</f>
        <v>0</v>
      </c>
    </row>
    <row r="2819" spans="2:6" x14ac:dyDescent="0.15">
      <c r="B2819">
        <f ca="1">IF(INDEX(Transactions!$J:$J,ROW()-8)="",TODAY(),INDEX(Transactions!$G:$G,ROW()-8))</f>
        <v>46229</v>
      </c>
      <c r="F2819">
        <f>IF(INDEX(Transactions!$J:$J,ROW()-8)="",0,INDEX(Transactions!$O:$O,ROW()-8))</f>
        <v>0</v>
      </c>
    </row>
    <row r="2820" spans="2:6" x14ac:dyDescent="0.15">
      <c r="B2820">
        <f ca="1">IF(INDEX(Transactions!$J:$J,ROW()-8)="",TODAY(),INDEX(Transactions!$G:$G,ROW()-8))</f>
        <v>46229</v>
      </c>
      <c r="F2820">
        <f>IF(INDEX(Transactions!$J:$J,ROW()-8)="",0,INDEX(Transactions!$O:$O,ROW()-8))</f>
        <v>0</v>
      </c>
    </row>
    <row r="2821" spans="2:6" x14ac:dyDescent="0.15">
      <c r="B2821">
        <f ca="1">IF(INDEX(Transactions!$J:$J,ROW()-8)="",TODAY(),INDEX(Transactions!$G:$G,ROW()-8))</f>
        <v>46229</v>
      </c>
      <c r="F2821">
        <f>IF(INDEX(Transactions!$J:$J,ROW()-8)="",0,INDEX(Transactions!$O:$O,ROW()-8))</f>
        <v>0</v>
      </c>
    </row>
    <row r="2822" spans="2:6" x14ac:dyDescent="0.15">
      <c r="B2822">
        <f ca="1">IF(INDEX(Transactions!$J:$J,ROW()-8)="",TODAY(),INDEX(Transactions!$G:$G,ROW()-8))</f>
        <v>46229</v>
      </c>
      <c r="F2822">
        <f>IF(INDEX(Transactions!$J:$J,ROW()-8)="",0,INDEX(Transactions!$O:$O,ROW()-8))</f>
        <v>0</v>
      </c>
    </row>
    <row r="2823" spans="2:6" x14ac:dyDescent="0.15">
      <c r="B2823">
        <f ca="1">IF(INDEX(Transactions!$J:$J,ROW()-8)="",TODAY(),INDEX(Transactions!$G:$G,ROW()-8))</f>
        <v>46229</v>
      </c>
      <c r="F2823">
        <f>IF(INDEX(Transactions!$J:$J,ROW()-8)="",0,INDEX(Transactions!$O:$O,ROW()-8))</f>
        <v>0</v>
      </c>
    </row>
    <row r="2824" spans="2:6" x14ac:dyDescent="0.15">
      <c r="B2824">
        <f ca="1">IF(INDEX(Transactions!$J:$J,ROW()-8)="",TODAY(),INDEX(Transactions!$G:$G,ROW()-8))</f>
        <v>46229</v>
      </c>
      <c r="F2824">
        <f>IF(INDEX(Transactions!$J:$J,ROW()-8)="",0,INDEX(Transactions!$O:$O,ROW()-8))</f>
        <v>0</v>
      </c>
    </row>
    <row r="2825" spans="2:6" x14ac:dyDescent="0.15">
      <c r="B2825">
        <f ca="1">IF(INDEX(Transactions!$J:$J,ROW()-8)="",TODAY(),INDEX(Transactions!$G:$G,ROW()-8))</f>
        <v>46229</v>
      </c>
      <c r="F2825">
        <f>IF(INDEX(Transactions!$J:$J,ROW()-8)="",0,INDEX(Transactions!$O:$O,ROW()-8))</f>
        <v>0</v>
      </c>
    </row>
    <row r="2826" spans="2:6" x14ac:dyDescent="0.15">
      <c r="B2826">
        <f ca="1">IF(INDEX(Transactions!$J:$J,ROW()-8)="",TODAY(),INDEX(Transactions!$G:$G,ROW()-8))</f>
        <v>46229</v>
      </c>
      <c r="F2826">
        <f>IF(INDEX(Transactions!$J:$J,ROW()-8)="",0,INDEX(Transactions!$O:$O,ROW()-8))</f>
        <v>0</v>
      </c>
    </row>
    <row r="2827" spans="2:6" x14ac:dyDescent="0.15">
      <c r="B2827">
        <f ca="1">IF(INDEX(Transactions!$J:$J,ROW()-8)="",TODAY(),INDEX(Transactions!$G:$G,ROW()-8))</f>
        <v>46229</v>
      </c>
      <c r="F2827">
        <f>IF(INDEX(Transactions!$J:$J,ROW()-8)="",0,INDEX(Transactions!$O:$O,ROW()-8))</f>
        <v>0</v>
      </c>
    </row>
    <row r="2828" spans="2:6" x14ac:dyDescent="0.15">
      <c r="B2828">
        <f ca="1">IF(INDEX(Transactions!$J:$J,ROW()-8)="",TODAY(),INDEX(Transactions!$G:$G,ROW()-8))</f>
        <v>46229</v>
      </c>
      <c r="F2828">
        <f>IF(INDEX(Transactions!$J:$J,ROW()-8)="",0,INDEX(Transactions!$O:$O,ROW()-8))</f>
        <v>0</v>
      </c>
    </row>
    <row r="2829" spans="2:6" x14ac:dyDescent="0.15">
      <c r="B2829">
        <f ca="1">IF(INDEX(Transactions!$J:$J,ROW()-8)="",TODAY(),INDEX(Transactions!$G:$G,ROW()-8))</f>
        <v>46229</v>
      </c>
      <c r="F2829">
        <f>IF(INDEX(Transactions!$J:$J,ROW()-8)="",0,INDEX(Transactions!$O:$O,ROW()-8))</f>
        <v>0</v>
      </c>
    </row>
    <row r="2830" spans="2:6" x14ac:dyDescent="0.15">
      <c r="B2830">
        <f ca="1">IF(INDEX(Transactions!$J:$J,ROW()-8)="",TODAY(),INDEX(Transactions!$G:$G,ROW()-8))</f>
        <v>46229</v>
      </c>
      <c r="F2830">
        <f>IF(INDEX(Transactions!$J:$J,ROW()-8)="",0,INDEX(Transactions!$O:$O,ROW()-8))</f>
        <v>0</v>
      </c>
    </row>
    <row r="2831" spans="2:6" x14ac:dyDescent="0.15">
      <c r="B2831">
        <f ca="1">IF(INDEX(Transactions!$J:$J,ROW()-8)="",TODAY(),INDEX(Transactions!$G:$G,ROW()-8))</f>
        <v>46229</v>
      </c>
      <c r="F2831">
        <f>IF(INDEX(Transactions!$J:$J,ROW()-8)="",0,INDEX(Transactions!$O:$O,ROW()-8))</f>
        <v>0</v>
      </c>
    </row>
    <row r="2832" spans="2:6" x14ac:dyDescent="0.15">
      <c r="B2832">
        <f ca="1">IF(INDEX(Transactions!$J:$J,ROW()-8)="",TODAY(),INDEX(Transactions!$G:$G,ROW()-8))</f>
        <v>46229</v>
      </c>
      <c r="F2832">
        <f>IF(INDEX(Transactions!$J:$J,ROW()-8)="",0,INDEX(Transactions!$O:$O,ROW()-8))</f>
        <v>0</v>
      </c>
    </row>
    <row r="2833" spans="2:6" x14ac:dyDescent="0.15">
      <c r="B2833">
        <f ca="1">IF(INDEX(Transactions!$J:$J,ROW()-8)="",TODAY(),INDEX(Transactions!$G:$G,ROW()-8))</f>
        <v>46229</v>
      </c>
      <c r="F2833">
        <f>IF(INDEX(Transactions!$J:$J,ROW()-8)="",0,INDEX(Transactions!$O:$O,ROW()-8))</f>
        <v>0</v>
      </c>
    </row>
    <row r="2834" spans="2:6" x14ac:dyDescent="0.15">
      <c r="B2834">
        <f ca="1">IF(INDEX(Transactions!$J:$J,ROW()-8)="",TODAY(),INDEX(Transactions!$G:$G,ROW()-8))</f>
        <v>46229</v>
      </c>
      <c r="F2834">
        <f>IF(INDEX(Transactions!$J:$J,ROW()-8)="",0,INDEX(Transactions!$O:$O,ROW()-8))</f>
        <v>0</v>
      </c>
    </row>
    <row r="2835" spans="2:6" x14ac:dyDescent="0.15">
      <c r="B2835">
        <f ca="1">IF(INDEX(Transactions!$J:$J,ROW()-8)="",TODAY(),INDEX(Transactions!$G:$G,ROW()-8))</f>
        <v>46229</v>
      </c>
      <c r="F2835">
        <f>IF(INDEX(Transactions!$J:$J,ROW()-8)="",0,INDEX(Transactions!$O:$O,ROW()-8))</f>
        <v>0</v>
      </c>
    </row>
    <row r="2836" spans="2:6" x14ac:dyDescent="0.15">
      <c r="B2836">
        <f ca="1">IF(INDEX(Transactions!$J:$J,ROW()-8)="",TODAY(),INDEX(Transactions!$G:$G,ROW()-8))</f>
        <v>46229</v>
      </c>
      <c r="F2836">
        <f>IF(INDEX(Transactions!$J:$J,ROW()-8)="",0,INDEX(Transactions!$O:$O,ROW()-8))</f>
        <v>0</v>
      </c>
    </row>
    <row r="2837" spans="2:6" x14ac:dyDescent="0.15">
      <c r="B2837">
        <f ca="1">IF(INDEX(Transactions!$J:$J,ROW()-8)="",TODAY(),INDEX(Transactions!$G:$G,ROW()-8))</f>
        <v>46229</v>
      </c>
      <c r="F2837">
        <f>IF(INDEX(Transactions!$J:$J,ROW()-8)="",0,INDEX(Transactions!$O:$O,ROW()-8))</f>
        <v>0</v>
      </c>
    </row>
    <row r="2838" spans="2:6" x14ac:dyDescent="0.15">
      <c r="B2838">
        <f ca="1">IF(INDEX(Transactions!$J:$J,ROW()-8)="",TODAY(),INDEX(Transactions!$G:$G,ROW()-8))</f>
        <v>46229</v>
      </c>
      <c r="F2838">
        <f>IF(INDEX(Transactions!$J:$J,ROW()-8)="",0,INDEX(Transactions!$O:$O,ROW()-8))</f>
        <v>0</v>
      </c>
    </row>
    <row r="2839" spans="2:6" x14ac:dyDescent="0.15">
      <c r="B2839">
        <f ca="1">IF(INDEX(Transactions!$J:$J,ROW()-8)="",TODAY(),INDEX(Transactions!$G:$G,ROW()-8))</f>
        <v>46229</v>
      </c>
      <c r="F2839">
        <f>IF(INDEX(Transactions!$J:$J,ROW()-8)="",0,INDEX(Transactions!$O:$O,ROW()-8))</f>
        <v>0</v>
      </c>
    </row>
    <row r="2840" spans="2:6" x14ac:dyDescent="0.15">
      <c r="B2840">
        <f ca="1">IF(INDEX(Transactions!$J:$J,ROW()-8)="",TODAY(),INDEX(Transactions!$G:$G,ROW()-8))</f>
        <v>46229</v>
      </c>
      <c r="F2840">
        <f>IF(INDEX(Transactions!$J:$J,ROW()-8)="",0,INDEX(Transactions!$O:$O,ROW()-8))</f>
        <v>0</v>
      </c>
    </row>
    <row r="2841" spans="2:6" x14ac:dyDescent="0.15">
      <c r="B2841">
        <f ca="1">IF(INDEX(Transactions!$J:$J,ROW()-8)="",TODAY(),INDEX(Transactions!$G:$G,ROW()-8))</f>
        <v>46229</v>
      </c>
      <c r="F2841">
        <f>IF(INDEX(Transactions!$J:$J,ROW()-8)="",0,INDEX(Transactions!$O:$O,ROW()-8))</f>
        <v>0</v>
      </c>
    </row>
    <row r="2842" spans="2:6" x14ac:dyDescent="0.15">
      <c r="B2842">
        <f ca="1">IF(INDEX(Transactions!$J:$J,ROW()-8)="",TODAY(),INDEX(Transactions!$G:$G,ROW()-8))</f>
        <v>46229</v>
      </c>
      <c r="F2842">
        <f>IF(INDEX(Transactions!$J:$J,ROW()-8)="",0,INDEX(Transactions!$O:$O,ROW()-8))</f>
        <v>0</v>
      </c>
    </row>
    <row r="2843" spans="2:6" x14ac:dyDescent="0.15">
      <c r="B2843">
        <f ca="1">IF(INDEX(Transactions!$J:$J,ROW()-8)="",TODAY(),INDEX(Transactions!$G:$G,ROW()-8))</f>
        <v>46229</v>
      </c>
      <c r="F2843">
        <f>IF(INDEX(Transactions!$J:$J,ROW()-8)="",0,INDEX(Transactions!$O:$O,ROW()-8))</f>
        <v>0</v>
      </c>
    </row>
    <row r="2844" spans="2:6" x14ac:dyDescent="0.15">
      <c r="B2844">
        <f ca="1">IF(INDEX(Transactions!$J:$J,ROW()-8)="",TODAY(),INDEX(Transactions!$G:$G,ROW()-8))</f>
        <v>46229</v>
      </c>
      <c r="F2844">
        <f>IF(INDEX(Transactions!$J:$J,ROW()-8)="",0,INDEX(Transactions!$O:$O,ROW()-8))</f>
        <v>0</v>
      </c>
    </row>
    <row r="2845" spans="2:6" x14ac:dyDescent="0.15">
      <c r="B2845">
        <f ca="1">IF(INDEX(Transactions!$J:$J,ROW()-8)="",TODAY(),INDEX(Transactions!$G:$G,ROW()-8))</f>
        <v>46229</v>
      </c>
      <c r="F2845">
        <f>IF(INDEX(Transactions!$J:$J,ROW()-8)="",0,INDEX(Transactions!$O:$O,ROW()-8))</f>
        <v>0</v>
      </c>
    </row>
    <row r="2846" spans="2:6" x14ac:dyDescent="0.15">
      <c r="B2846">
        <f ca="1">IF(INDEX(Transactions!$J:$J,ROW()-8)="",TODAY(),INDEX(Transactions!$G:$G,ROW()-8))</f>
        <v>46229</v>
      </c>
      <c r="F2846">
        <f>IF(INDEX(Transactions!$J:$J,ROW()-8)="",0,INDEX(Transactions!$O:$O,ROW()-8))</f>
        <v>0</v>
      </c>
    </row>
    <row r="2847" spans="2:6" x14ac:dyDescent="0.15">
      <c r="B2847">
        <f ca="1">IF(INDEX(Transactions!$J:$J,ROW()-8)="",TODAY(),INDEX(Transactions!$G:$G,ROW()-8))</f>
        <v>46229</v>
      </c>
      <c r="F2847">
        <f>IF(INDEX(Transactions!$J:$J,ROW()-8)="",0,INDEX(Transactions!$O:$O,ROW()-8))</f>
        <v>0</v>
      </c>
    </row>
    <row r="2848" spans="2:6" x14ac:dyDescent="0.15">
      <c r="B2848">
        <f ca="1">IF(INDEX(Transactions!$J:$J,ROW()-8)="",TODAY(),INDEX(Transactions!$G:$G,ROW()-8))</f>
        <v>46229</v>
      </c>
      <c r="F2848">
        <f>IF(INDEX(Transactions!$J:$J,ROW()-8)="",0,INDEX(Transactions!$O:$O,ROW()-8))</f>
        <v>0</v>
      </c>
    </row>
    <row r="2849" spans="2:6" x14ac:dyDescent="0.15">
      <c r="B2849">
        <f ca="1">IF(INDEX(Transactions!$J:$J,ROW()-8)="",TODAY(),INDEX(Transactions!$G:$G,ROW()-8))</f>
        <v>46229</v>
      </c>
      <c r="F2849">
        <f>IF(INDEX(Transactions!$J:$J,ROW()-8)="",0,INDEX(Transactions!$O:$O,ROW()-8))</f>
        <v>0</v>
      </c>
    </row>
    <row r="2850" spans="2:6" x14ac:dyDescent="0.15">
      <c r="B2850">
        <f ca="1">IF(INDEX(Transactions!$J:$J,ROW()-8)="",TODAY(),INDEX(Transactions!$G:$G,ROW()-8))</f>
        <v>46229</v>
      </c>
      <c r="F2850">
        <f>IF(INDEX(Transactions!$J:$J,ROW()-8)="",0,INDEX(Transactions!$O:$O,ROW()-8))</f>
        <v>0</v>
      </c>
    </row>
    <row r="2851" spans="2:6" x14ac:dyDescent="0.15">
      <c r="B2851">
        <f ca="1">IF(INDEX(Transactions!$J:$J,ROW()-8)="",TODAY(),INDEX(Transactions!$G:$G,ROW()-8))</f>
        <v>46229</v>
      </c>
      <c r="F2851">
        <f>IF(INDEX(Transactions!$J:$J,ROW()-8)="",0,INDEX(Transactions!$O:$O,ROW()-8))</f>
        <v>0</v>
      </c>
    </row>
    <row r="2852" spans="2:6" x14ac:dyDescent="0.15">
      <c r="B2852">
        <f ca="1">IF(INDEX(Transactions!$J:$J,ROW()-8)="",TODAY(),INDEX(Transactions!$G:$G,ROW()-8))</f>
        <v>46229</v>
      </c>
      <c r="F2852">
        <f>IF(INDEX(Transactions!$J:$J,ROW()-8)="",0,INDEX(Transactions!$O:$O,ROW()-8))</f>
        <v>0</v>
      </c>
    </row>
    <row r="2853" spans="2:6" x14ac:dyDescent="0.15">
      <c r="B2853">
        <f ca="1">IF(INDEX(Transactions!$J:$J,ROW()-8)="",TODAY(),INDEX(Transactions!$G:$G,ROW()-8))</f>
        <v>46229</v>
      </c>
      <c r="F2853">
        <f>IF(INDEX(Transactions!$J:$J,ROW()-8)="",0,INDEX(Transactions!$O:$O,ROW()-8))</f>
        <v>0</v>
      </c>
    </row>
    <row r="2854" spans="2:6" x14ac:dyDescent="0.15">
      <c r="B2854">
        <f ca="1">IF(INDEX(Transactions!$J:$J,ROW()-8)="",TODAY(),INDEX(Transactions!$G:$G,ROW()-8))</f>
        <v>46229</v>
      </c>
      <c r="F2854">
        <f>IF(INDEX(Transactions!$J:$J,ROW()-8)="",0,INDEX(Transactions!$O:$O,ROW()-8))</f>
        <v>0</v>
      </c>
    </row>
    <row r="2855" spans="2:6" x14ac:dyDescent="0.15">
      <c r="B2855">
        <f ca="1">IF(INDEX(Transactions!$J:$J,ROW()-8)="",TODAY(),INDEX(Transactions!$G:$G,ROW()-8))</f>
        <v>46229</v>
      </c>
      <c r="F2855">
        <f>IF(INDEX(Transactions!$J:$J,ROW()-8)="",0,INDEX(Transactions!$O:$O,ROW()-8))</f>
        <v>0</v>
      </c>
    </row>
    <row r="2856" spans="2:6" x14ac:dyDescent="0.15">
      <c r="B2856">
        <f ca="1">IF(INDEX(Transactions!$J:$J,ROW()-8)="",TODAY(),INDEX(Transactions!$G:$G,ROW()-8))</f>
        <v>46229</v>
      </c>
      <c r="F2856">
        <f>IF(INDEX(Transactions!$J:$J,ROW()-8)="",0,INDEX(Transactions!$O:$O,ROW()-8))</f>
        <v>0</v>
      </c>
    </row>
    <row r="2857" spans="2:6" x14ac:dyDescent="0.15">
      <c r="B2857">
        <f ca="1">IF(INDEX(Transactions!$J:$J,ROW()-8)="",TODAY(),INDEX(Transactions!$G:$G,ROW()-8))</f>
        <v>46229</v>
      </c>
      <c r="F2857">
        <f>IF(INDEX(Transactions!$J:$J,ROW()-8)="",0,INDEX(Transactions!$O:$O,ROW()-8))</f>
        <v>0</v>
      </c>
    </row>
    <row r="2858" spans="2:6" x14ac:dyDescent="0.15">
      <c r="B2858">
        <f ca="1">IF(INDEX(Transactions!$J:$J,ROW()-8)="",TODAY(),INDEX(Transactions!$G:$G,ROW()-8))</f>
        <v>46229</v>
      </c>
      <c r="F2858">
        <f>IF(INDEX(Transactions!$J:$J,ROW()-8)="",0,INDEX(Transactions!$O:$O,ROW()-8))</f>
        <v>0</v>
      </c>
    </row>
    <row r="2859" spans="2:6" x14ac:dyDescent="0.15">
      <c r="B2859">
        <f ca="1">IF(INDEX(Transactions!$J:$J,ROW()-8)="",TODAY(),INDEX(Transactions!$G:$G,ROW()-8))</f>
        <v>46229</v>
      </c>
      <c r="F2859">
        <f>IF(INDEX(Transactions!$J:$J,ROW()-8)="",0,INDEX(Transactions!$O:$O,ROW()-8))</f>
        <v>0</v>
      </c>
    </row>
    <row r="2860" spans="2:6" x14ac:dyDescent="0.15">
      <c r="B2860">
        <f ca="1">IF(INDEX(Transactions!$J:$J,ROW()-8)="",TODAY(),INDEX(Transactions!$G:$G,ROW()-8))</f>
        <v>46229</v>
      </c>
      <c r="F2860">
        <f>IF(INDEX(Transactions!$J:$J,ROW()-8)="",0,INDEX(Transactions!$O:$O,ROW()-8))</f>
        <v>0</v>
      </c>
    </row>
    <row r="2861" spans="2:6" x14ac:dyDescent="0.15">
      <c r="B2861">
        <f ca="1">IF(INDEX(Transactions!$J:$J,ROW()-8)="",TODAY(),INDEX(Transactions!$G:$G,ROW()-8))</f>
        <v>46229</v>
      </c>
      <c r="F2861">
        <f>IF(INDEX(Transactions!$J:$J,ROW()-8)="",0,INDEX(Transactions!$O:$O,ROW()-8))</f>
        <v>0</v>
      </c>
    </row>
    <row r="2862" spans="2:6" x14ac:dyDescent="0.15">
      <c r="B2862">
        <f ca="1">IF(INDEX(Transactions!$J:$J,ROW()-8)="",TODAY(),INDEX(Transactions!$G:$G,ROW()-8))</f>
        <v>46229</v>
      </c>
      <c r="F2862">
        <f>IF(INDEX(Transactions!$J:$J,ROW()-8)="",0,INDEX(Transactions!$O:$O,ROW()-8))</f>
        <v>0</v>
      </c>
    </row>
    <row r="2863" spans="2:6" x14ac:dyDescent="0.15">
      <c r="B2863">
        <f ca="1">IF(INDEX(Transactions!$J:$J,ROW()-8)="",TODAY(),INDEX(Transactions!$G:$G,ROW()-8))</f>
        <v>46229</v>
      </c>
      <c r="F2863">
        <f>IF(INDEX(Transactions!$J:$J,ROW()-8)="",0,INDEX(Transactions!$O:$O,ROW()-8))</f>
        <v>0</v>
      </c>
    </row>
    <row r="2864" spans="2:6" x14ac:dyDescent="0.15">
      <c r="B2864">
        <f ca="1">IF(INDEX(Transactions!$J:$J,ROW()-8)="",TODAY(),INDEX(Transactions!$G:$G,ROW()-8))</f>
        <v>46229</v>
      </c>
      <c r="F2864">
        <f>IF(INDEX(Transactions!$J:$J,ROW()-8)="",0,INDEX(Transactions!$O:$O,ROW()-8))</f>
        <v>0</v>
      </c>
    </row>
    <row r="2865" spans="2:6" x14ac:dyDescent="0.15">
      <c r="B2865">
        <f ca="1">IF(INDEX(Transactions!$J:$J,ROW()-8)="",TODAY(),INDEX(Transactions!$G:$G,ROW()-8))</f>
        <v>46229</v>
      </c>
      <c r="F2865">
        <f>IF(INDEX(Transactions!$J:$J,ROW()-8)="",0,INDEX(Transactions!$O:$O,ROW()-8))</f>
        <v>0</v>
      </c>
    </row>
    <row r="2866" spans="2:6" x14ac:dyDescent="0.15">
      <c r="B2866">
        <f ca="1">IF(INDEX(Transactions!$J:$J,ROW()-8)="",TODAY(),INDEX(Transactions!$G:$G,ROW()-8))</f>
        <v>46229</v>
      </c>
      <c r="F2866">
        <f>IF(INDEX(Transactions!$J:$J,ROW()-8)="",0,INDEX(Transactions!$O:$O,ROW()-8))</f>
        <v>0</v>
      </c>
    </row>
    <row r="2867" spans="2:6" x14ac:dyDescent="0.15">
      <c r="B2867">
        <f ca="1">IF(INDEX(Transactions!$J:$J,ROW()-8)="",TODAY(),INDEX(Transactions!$G:$G,ROW()-8))</f>
        <v>46229</v>
      </c>
      <c r="F2867">
        <f>IF(INDEX(Transactions!$J:$J,ROW()-8)="",0,INDEX(Transactions!$O:$O,ROW()-8))</f>
        <v>0</v>
      </c>
    </row>
    <row r="2868" spans="2:6" x14ac:dyDescent="0.15">
      <c r="B2868">
        <f ca="1">IF(INDEX(Transactions!$J:$J,ROW()-8)="",TODAY(),INDEX(Transactions!$G:$G,ROW()-8))</f>
        <v>46229</v>
      </c>
      <c r="F2868">
        <f>IF(INDEX(Transactions!$J:$J,ROW()-8)="",0,INDEX(Transactions!$O:$O,ROW()-8))</f>
        <v>0</v>
      </c>
    </row>
    <row r="2869" spans="2:6" x14ac:dyDescent="0.15">
      <c r="B2869">
        <f ca="1">IF(INDEX(Transactions!$J:$J,ROW()-8)="",TODAY(),INDEX(Transactions!$G:$G,ROW()-8))</f>
        <v>46229</v>
      </c>
      <c r="F2869">
        <f>IF(INDEX(Transactions!$J:$J,ROW()-8)="",0,INDEX(Transactions!$O:$O,ROW()-8))</f>
        <v>0</v>
      </c>
    </row>
    <row r="2870" spans="2:6" x14ac:dyDescent="0.15">
      <c r="B2870">
        <f ca="1">IF(INDEX(Transactions!$J:$J,ROW()-8)="",TODAY(),INDEX(Transactions!$G:$G,ROW()-8))</f>
        <v>46229</v>
      </c>
      <c r="F2870">
        <f>IF(INDEX(Transactions!$J:$J,ROW()-8)="",0,INDEX(Transactions!$O:$O,ROW()-8))</f>
        <v>0</v>
      </c>
    </row>
    <row r="2871" spans="2:6" x14ac:dyDescent="0.15">
      <c r="B2871">
        <f ca="1">IF(INDEX(Transactions!$J:$J,ROW()-8)="",TODAY(),INDEX(Transactions!$G:$G,ROW()-8))</f>
        <v>46229</v>
      </c>
      <c r="F2871">
        <f>IF(INDEX(Transactions!$J:$J,ROW()-8)="",0,INDEX(Transactions!$O:$O,ROW()-8))</f>
        <v>0</v>
      </c>
    </row>
    <row r="2872" spans="2:6" x14ac:dyDescent="0.15">
      <c r="B2872">
        <f ca="1">IF(INDEX(Transactions!$J:$J,ROW()-8)="",TODAY(),INDEX(Transactions!$G:$G,ROW()-8))</f>
        <v>46229</v>
      </c>
      <c r="F2872">
        <f>IF(INDEX(Transactions!$J:$J,ROW()-8)="",0,INDEX(Transactions!$O:$O,ROW()-8))</f>
        <v>0</v>
      </c>
    </row>
    <row r="2873" spans="2:6" x14ac:dyDescent="0.15">
      <c r="B2873">
        <f ca="1">IF(INDEX(Transactions!$J:$J,ROW()-8)="",TODAY(),INDEX(Transactions!$G:$G,ROW()-8))</f>
        <v>46229</v>
      </c>
      <c r="F2873">
        <f>IF(INDEX(Transactions!$J:$J,ROW()-8)="",0,INDEX(Transactions!$O:$O,ROW()-8))</f>
        <v>0</v>
      </c>
    </row>
    <row r="2874" spans="2:6" x14ac:dyDescent="0.15">
      <c r="B2874">
        <f ca="1">IF(INDEX(Transactions!$J:$J,ROW()-8)="",TODAY(),INDEX(Transactions!$G:$G,ROW()-8))</f>
        <v>46229</v>
      </c>
      <c r="F2874">
        <f>IF(INDEX(Transactions!$J:$J,ROW()-8)="",0,INDEX(Transactions!$O:$O,ROW()-8))</f>
        <v>0</v>
      </c>
    </row>
    <row r="2875" spans="2:6" x14ac:dyDescent="0.15">
      <c r="B2875">
        <f ca="1">IF(INDEX(Transactions!$J:$J,ROW()-8)="",TODAY(),INDEX(Transactions!$G:$G,ROW()-8))</f>
        <v>46229</v>
      </c>
      <c r="F2875">
        <f>IF(INDEX(Transactions!$J:$J,ROW()-8)="",0,INDEX(Transactions!$O:$O,ROW()-8))</f>
        <v>0</v>
      </c>
    </row>
    <row r="2876" spans="2:6" x14ac:dyDescent="0.15">
      <c r="B2876">
        <f ca="1">IF(INDEX(Transactions!$J:$J,ROW()-8)="",TODAY(),INDEX(Transactions!$G:$G,ROW()-8))</f>
        <v>46229</v>
      </c>
      <c r="F2876">
        <f>IF(INDEX(Transactions!$J:$J,ROW()-8)="",0,INDEX(Transactions!$O:$O,ROW()-8))</f>
        <v>0</v>
      </c>
    </row>
    <row r="2877" spans="2:6" x14ac:dyDescent="0.15">
      <c r="B2877">
        <f ca="1">IF(INDEX(Transactions!$J:$J,ROW()-8)="",TODAY(),INDEX(Transactions!$G:$G,ROW()-8))</f>
        <v>46229</v>
      </c>
      <c r="F2877">
        <f>IF(INDEX(Transactions!$J:$J,ROW()-8)="",0,INDEX(Transactions!$O:$O,ROW()-8))</f>
        <v>0</v>
      </c>
    </row>
    <row r="2878" spans="2:6" x14ac:dyDescent="0.15">
      <c r="B2878">
        <f ca="1">IF(INDEX(Transactions!$J:$J,ROW()-8)="",TODAY(),INDEX(Transactions!$G:$G,ROW()-8))</f>
        <v>46229</v>
      </c>
      <c r="F2878">
        <f>IF(INDEX(Transactions!$J:$J,ROW()-8)="",0,INDEX(Transactions!$O:$O,ROW()-8))</f>
        <v>0</v>
      </c>
    </row>
    <row r="2879" spans="2:6" x14ac:dyDescent="0.15">
      <c r="B2879">
        <f ca="1">IF(INDEX(Transactions!$J:$J,ROW()-8)="",TODAY(),INDEX(Transactions!$G:$G,ROW()-8))</f>
        <v>46229</v>
      </c>
      <c r="F2879">
        <f>IF(INDEX(Transactions!$J:$J,ROW()-8)="",0,INDEX(Transactions!$O:$O,ROW()-8))</f>
        <v>0</v>
      </c>
    </row>
    <row r="2880" spans="2:6" x14ac:dyDescent="0.15">
      <c r="B2880">
        <f ca="1">IF(INDEX(Transactions!$J:$J,ROW()-8)="",TODAY(),INDEX(Transactions!$G:$G,ROW()-8))</f>
        <v>46229</v>
      </c>
      <c r="F2880">
        <f>IF(INDEX(Transactions!$J:$J,ROW()-8)="",0,INDEX(Transactions!$O:$O,ROW()-8))</f>
        <v>0</v>
      </c>
    </row>
    <row r="2881" spans="2:6" x14ac:dyDescent="0.15">
      <c r="B2881">
        <f ca="1">IF(INDEX(Transactions!$J:$J,ROW()-8)="",TODAY(),INDEX(Transactions!$G:$G,ROW()-8))</f>
        <v>46229</v>
      </c>
      <c r="F2881">
        <f>IF(INDEX(Transactions!$J:$J,ROW()-8)="",0,INDEX(Transactions!$O:$O,ROW()-8))</f>
        <v>0</v>
      </c>
    </row>
    <row r="2882" spans="2:6" x14ac:dyDescent="0.15">
      <c r="B2882">
        <f ca="1">IF(INDEX(Transactions!$J:$J,ROW()-8)="",TODAY(),INDEX(Transactions!$G:$G,ROW()-8))</f>
        <v>46229</v>
      </c>
      <c r="F2882">
        <f>IF(INDEX(Transactions!$J:$J,ROW()-8)="",0,INDEX(Transactions!$O:$O,ROW()-8))</f>
        <v>0</v>
      </c>
    </row>
    <row r="2883" spans="2:6" x14ac:dyDescent="0.15">
      <c r="B2883">
        <f ca="1">IF(INDEX(Transactions!$J:$J,ROW()-8)="",TODAY(),INDEX(Transactions!$G:$G,ROW()-8))</f>
        <v>46229</v>
      </c>
      <c r="F2883">
        <f>IF(INDEX(Transactions!$J:$J,ROW()-8)="",0,INDEX(Transactions!$O:$O,ROW()-8))</f>
        <v>0</v>
      </c>
    </row>
    <row r="2884" spans="2:6" x14ac:dyDescent="0.15">
      <c r="B2884">
        <f ca="1">IF(INDEX(Transactions!$J:$J,ROW()-8)="",TODAY(),INDEX(Transactions!$G:$G,ROW()-8))</f>
        <v>46229</v>
      </c>
      <c r="F2884">
        <f>IF(INDEX(Transactions!$J:$J,ROW()-8)="",0,INDEX(Transactions!$O:$O,ROW()-8))</f>
        <v>0</v>
      </c>
    </row>
    <row r="2885" spans="2:6" x14ac:dyDescent="0.15">
      <c r="B2885">
        <f ca="1">IF(INDEX(Transactions!$J:$J,ROW()-8)="",TODAY(),INDEX(Transactions!$G:$G,ROW()-8))</f>
        <v>46229</v>
      </c>
      <c r="F2885">
        <f>IF(INDEX(Transactions!$J:$J,ROW()-8)="",0,INDEX(Transactions!$O:$O,ROW()-8))</f>
        <v>0</v>
      </c>
    </row>
    <row r="2886" spans="2:6" x14ac:dyDescent="0.15">
      <c r="B2886">
        <f ca="1">IF(INDEX(Transactions!$J:$J,ROW()-8)="",TODAY(),INDEX(Transactions!$G:$G,ROW()-8))</f>
        <v>46229</v>
      </c>
      <c r="F2886">
        <f>IF(INDEX(Transactions!$J:$J,ROW()-8)="",0,INDEX(Transactions!$O:$O,ROW()-8))</f>
        <v>0</v>
      </c>
    </row>
    <row r="2887" spans="2:6" x14ac:dyDescent="0.15">
      <c r="B2887">
        <f ca="1">IF(INDEX(Transactions!$J:$J,ROW()-8)="",TODAY(),INDEX(Transactions!$G:$G,ROW()-8))</f>
        <v>46229</v>
      </c>
      <c r="F2887">
        <f>IF(INDEX(Transactions!$J:$J,ROW()-8)="",0,INDEX(Transactions!$O:$O,ROW()-8))</f>
        <v>0</v>
      </c>
    </row>
    <row r="2888" spans="2:6" x14ac:dyDescent="0.15">
      <c r="B2888">
        <f ca="1">IF(INDEX(Transactions!$J:$J,ROW()-8)="",TODAY(),INDEX(Transactions!$G:$G,ROW()-8))</f>
        <v>46229</v>
      </c>
      <c r="F2888">
        <f>IF(INDEX(Transactions!$J:$J,ROW()-8)="",0,INDEX(Transactions!$O:$O,ROW()-8))</f>
        <v>0</v>
      </c>
    </row>
    <row r="2889" spans="2:6" x14ac:dyDescent="0.15">
      <c r="B2889">
        <f ca="1">IF(INDEX(Transactions!$J:$J,ROW()-8)="",TODAY(),INDEX(Transactions!$G:$G,ROW()-8))</f>
        <v>46229</v>
      </c>
      <c r="F2889">
        <f>IF(INDEX(Transactions!$J:$J,ROW()-8)="",0,INDEX(Transactions!$O:$O,ROW()-8))</f>
        <v>0</v>
      </c>
    </row>
    <row r="2890" spans="2:6" x14ac:dyDescent="0.15">
      <c r="B2890">
        <f ca="1">IF(INDEX(Transactions!$J:$J,ROW()-8)="",TODAY(),INDEX(Transactions!$G:$G,ROW()-8))</f>
        <v>46229</v>
      </c>
      <c r="F2890">
        <f>IF(INDEX(Transactions!$J:$J,ROW()-8)="",0,INDEX(Transactions!$O:$O,ROW()-8))</f>
        <v>0</v>
      </c>
    </row>
    <row r="2891" spans="2:6" x14ac:dyDescent="0.15">
      <c r="B2891">
        <f ca="1">IF(INDEX(Transactions!$J:$J,ROW()-8)="",TODAY(),INDEX(Transactions!$G:$G,ROW()-8))</f>
        <v>46229</v>
      </c>
      <c r="F2891">
        <f>IF(INDEX(Transactions!$J:$J,ROW()-8)="",0,INDEX(Transactions!$O:$O,ROW()-8))</f>
        <v>0</v>
      </c>
    </row>
    <row r="2892" spans="2:6" x14ac:dyDescent="0.15">
      <c r="B2892">
        <f ca="1">IF(INDEX(Transactions!$J:$J,ROW()-8)="",TODAY(),INDEX(Transactions!$G:$G,ROW()-8))</f>
        <v>46229</v>
      </c>
      <c r="F2892">
        <f>IF(INDEX(Transactions!$J:$J,ROW()-8)="",0,INDEX(Transactions!$O:$O,ROW()-8))</f>
        <v>0</v>
      </c>
    </row>
    <row r="2893" spans="2:6" x14ac:dyDescent="0.15">
      <c r="B2893">
        <f ca="1">IF(INDEX(Transactions!$J:$J,ROW()-8)="",TODAY(),INDEX(Transactions!$G:$G,ROW()-8))</f>
        <v>46229</v>
      </c>
      <c r="F2893">
        <f>IF(INDEX(Transactions!$J:$J,ROW()-8)="",0,INDEX(Transactions!$O:$O,ROW()-8))</f>
        <v>0</v>
      </c>
    </row>
    <row r="2894" spans="2:6" x14ac:dyDescent="0.15">
      <c r="B2894">
        <f ca="1">IF(INDEX(Transactions!$J:$J,ROW()-8)="",TODAY(),INDEX(Transactions!$G:$G,ROW()-8))</f>
        <v>46229</v>
      </c>
      <c r="F2894">
        <f>IF(INDEX(Transactions!$J:$J,ROW()-8)="",0,INDEX(Transactions!$O:$O,ROW()-8))</f>
        <v>0</v>
      </c>
    </row>
    <row r="2895" spans="2:6" x14ac:dyDescent="0.15">
      <c r="B2895">
        <f ca="1">IF(INDEX(Transactions!$J:$J,ROW()-8)="",TODAY(),INDEX(Transactions!$G:$G,ROW()-8))</f>
        <v>46229</v>
      </c>
      <c r="F2895">
        <f>IF(INDEX(Transactions!$J:$J,ROW()-8)="",0,INDEX(Transactions!$O:$O,ROW()-8))</f>
        <v>0</v>
      </c>
    </row>
    <row r="2896" spans="2:6" x14ac:dyDescent="0.15">
      <c r="B2896">
        <f ca="1">IF(INDEX(Transactions!$J:$J,ROW()-8)="",TODAY(),INDEX(Transactions!$G:$G,ROW()-8))</f>
        <v>46229</v>
      </c>
      <c r="F2896">
        <f>IF(INDEX(Transactions!$J:$J,ROW()-8)="",0,INDEX(Transactions!$O:$O,ROW()-8))</f>
        <v>0</v>
      </c>
    </row>
    <row r="2897" spans="2:6" x14ac:dyDescent="0.15">
      <c r="B2897">
        <f ca="1">IF(INDEX(Transactions!$J:$J,ROW()-8)="",TODAY(),INDEX(Transactions!$G:$G,ROW()-8))</f>
        <v>46229</v>
      </c>
      <c r="F2897">
        <f>IF(INDEX(Transactions!$J:$J,ROW()-8)="",0,INDEX(Transactions!$O:$O,ROW()-8))</f>
        <v>0</v>
      </c>
    </row>
    <row r="2898" spans="2:6" x14ac:dyDescent="0.15">
      <c r="B2898">
        <f ca="1">IF(INDEX(Transactions!$J:$J,ROW()-8)="",TODAY(),INDEX(Transactions!$G:$G,ROW()-8))</f>
        <v>46229</v>
      </c>
      <c r="F2898">
        <f>IF(INDEX(Transactions!$J:$J,ROW()-8)="",0,INDEX(Transactions!$O:$O,ROW()-8))</f>
        <v>0</v>
      </c>
    </row>
    <row r="2899" spans="2:6" x14ac:dyDescent="0.15">
      <c r="B2899">
        <f ca="1">IF(INDEX(Transactions!$J:$J,ROW()-8)="",TODAY(),INDEX(Transactions!$G:$G,ROW()-8))</f>
        <v>46229</v>
      </c>
      <c r="F2899">
        <f>IF(INDEX(Transactions!$J:$J,ROW()-8)="",0,INDEX(Transactions!$O:$O,ROW()-8))</f>
        <v>0</v>
      </c>
    </row>
    <row r="2900" spans="2:6" x14ac:dyDescent="0.15">
      <c r="B2900">
        <f ca="1">IF(INDEX(Transactions!$J:$J,ROW()-8)="",TODAY(),INDEX(Transactions!$G:$G,ROW()-8))</f>
        <v>46229</v>
      </c>
      <c r="F2900">
        <f>IF(INDEX(Transactions!$J:$J,ROW()-8)="",0,INDEX(Transactions!$O:$O,ROW()-8))</f>
        <v>0</v>
      </c>
    </row>
    <row r="2901" spans="2:6" x14ac:dyDescent="0.15">
      <c r="B2901">
        <f ca="1">IF(INDEX(Transactions!$J:$J,ROW()-8)="",TODAY(),INDEX(Transactions!$G:$G,ROW()-8))</f>
        <v>46229</v>
      </c>
      <c r="F2901">
        <f>IF(INDEX(Transactions!$J:$J,ROW()-8)="",0,INDEX(Transactions!$O:$O,ROW()-8))</f>
        <v>0</v>
      </c>
    </row>
    <row r="2902" spans="2:6" x14ac:dyDescent="0.15">
      <c r="B2902">
        <f ca="1">IF(INDEX(Transactions!$J:$J,ROW()-8)="",TODAY(),INDEX(Transactions!$G:$G,ROW()-8))</f>
        <v>46229</v>
      </c>
      <c r="F2902">
        <f>IF(INDEX(Transactions!$J:$J,ROW()-8)="",0,INDEX(Transactions!$O:$O,ROW()-8))</f>
        <v>0</v>
      </c>
    </row>
    <row r="2903" spans="2:6" x14ac:dyDescent="0.15">
      <c r="B2903">
        <f ca="1">IF(INDEX(Transactions!$J:$J,ROW()-8)="",TODAY(),INDEX(Transactions!$G:$G,ROW()-8))</f>
        <v>46229</v>
      </c>
      <c r="F2903">
        <f>IF(INDEX(Transactions!$J:$J,ROW()-8)="",0,INDEX(Transactions!$O:$O,ROW()-8))</f>
        <v>0</v>
      </c>
    </row>
    <row r="2904" spans="2:6" x14ac:dyDescent="0.15">
      <c r="B2904">
        <f ca="1">IF(INDEX(Transactions!$J:$J,ROW()-8)="",TODAY(),INDEX(Transactions!$G:$G,ROW()-8))</f>
        <v>46229</v>
      </c>
      <c r="F2904">
        <f>IF(INDEX(Transactions!$J:$J,ROW()-8)="",0,INDEX(Transactions!$O:$O,ROW()-8))</f>
        <v>0</v>
      </c>
    </row>
    <row r="2905" spans="2:6" x14ac:dyDescent="0.15">
      <c r="B2905">
        <f ca="1">IF(INDEX(Transactions!$J:$J,ROW()-8)="",TODAY(),INDEX(Transactions!$G:$G,ROW()-8))</f>
        <v>46229</v>
      </c>
      <c r="F2905">
        <f>IF(INDEX(Transactions!$J:$J,ROW()-8)="",0,INDEX(Transactions!$O:$O,ROW()-8))</f>
        <v>0</v>
      </c>
    </row>
    <row r="2906" spans="2:6" x14ac:dyDescent="0.15">
      <c r="B2906">
        <f ca="1">IF(INDEX(Transactions!$J:$J,ROW()-8)="",TODAY(),INDEX(Transactions!$G:$G,ROW()-8))</f>
        <v>46229</v>
      </c>
      <c r="F2906">
        <f>IF(INDEX(Transactions!$J:$J,ROW()-8)="",0,INDEX(Transactions!$O:$O,ROW()-8))</f>
        <v>0</v>
      </c>
    </row>
    <row r="2907" spans="2:6" x14ac:dyDescent="0.15">
      <c r="B2907">
        <f ca="1">IF(INDEX(Transactions!$J:$J,ROW()-8)="",TODAY(),INDEX(Transactions!$G:$G,ROW()-8))</f>
        <v>46229</v>
      </c>
      <c r="F2907">
        <f>IF(INDEX(Transactions!$J:$J,ROW()-8)="",0,INDEX(Transactions!$O:$O,ROW()-8))</f>
        <v>0</v>
      </c>
    </row>
    <row r="2908" spans="2:6" x14ac:dyDescent="0.15">
      <c r="B2908">
        <f ca="1">IF(INDEX(Transactions!$J:$J,ROW()-8)="",TODAY(),INDEX(Transactions!$G:$G,ROW()-8))</f>
        <v>46229</v>
      </c>
      <c r="F2908">
        <f>IF(INDEX(Transactions!$J:$J,ROW()-8)="",0,INDEX(Transactions!$O:$O,ROW()-8))</f>
        <v>0</v>
      </c>
    </row>
    <row r="2909" spans="2:6" x14ac:dyDescent="0.15">
      <c r="B2909">
        <f ca="1">IF(INDEX(Transactions!$J:$J,ROW()-8)="",TODAY(),INDEX(Transactions!$G:$G,ROW()-8))</f>
        <v>46229</v>
      </c>
      <c r="F2909">
        <f>IF(INDEX(Transactions!$J:$J,ROW()-8)="",0,INDEX(Transactions!$O:$O,ROW()-8))</f>
        <v>0</v>
      </c>
    </row>
    <row r="2910" spans="2:6" x14ac:dyDescent="0.15">
      <c r="B2910">
        <f ca="1">IF(INDEX(Transactions!$J:$J,ROW()-8)="",TODAY(),INDEX(Transactions!$G:$G,ROW()-8))</f>
        <v>46229</v>
      </c>
      <c r="F2910">
        <f>IF(INDEX(Transactions!$J:$J,ROW()-8)="",0,INDEX(Transactions!$O:$O,ROW()-8))</f>
        <v>0</v>
      </c>
    </row>
    <row r="2911" spans="2:6" x14ac:dyDescent="0.15">
      <c r="B2911">
        <f ca="1">IF(INDEX(Transactions!$J:$J,ROW()-8)="",TODAY(),INDEX(Transactions!$G:$G,ROW()-8))</f>
        <v>46229</v>
      </c>
      <c r="F2911">
        <f>IF(INDEX(Transactions!$J:$J,ROW()-8)="",0,INDEX(Transactions!$O:$O,ROW()-8))</f>
        <v>0</v>
      </c>
    </row>
    <row r="2912" spans="2:6" x14ac:dyDescent="0.15">
      <c r="B2912">
        <f ca="1">IF(INDEX(Transactions!$J:$J,ROW()-8)="",TODAY(),INDEX(Transactions!$G:$G,ROW()-8))</f>
        <v>46229</v>
      </c>
      <c r="F2912">
        <f>IF(INDEX(Transactions!$J:$J,ROW()-8)="",0,INDEX(Transactions!$O:$O,ROW()-8))</f>
        <v>0</v>
      </c>
    </row>
    <row r="2913" spans="2:6" x14ac:dyDescent="0.15">
      <c r="B2913">
        <f ca="1">IF(INDEX(Transactions!$J:$J,ROW()-8)="",TODAY(),INDEX(Transactions!$G:$G,ROW()-8))</f>
        <v>46229</v>
      </c>
      <c r="F2913">
        <f>IF(INDEX(Transactions!$J:$J,ROW()-8)="",0,INDEX(Transactions!$O:$O,ROW()-8))</f>
        <v>0</v>
      </c>
    </row>
    <row r="2914" spans="2:6" x14ac:dyDescent="0.15">
      <c r="B2914">
        <f ca="1">IF(INDEX(Transactions!$J:$J,ROW()-8)="",TODAY(),INDEX(Transactions!$G:$G,ROW()-8))</f>
        <v>46229</v>
      </c>
      <c r="F2914">
        <f>IF(INDEX(Transactions!$J:$J,ROW()-8)="",0,INDEX(Transactions!$O:$O,ROW()-8))</f>
        <v>0</v>
      </c>
    </row>
    <row r="2915" spans="2:6" x14ac:dyDescent="0.15">
      <c r="B2915">
        <f ca="1">IF(INDEX(Transactions!$J:$J,ROW()-8)="",TODAY(),INDEX(Transactions!$G:$G,ROW()-8))</f>
        <v>46229</v>
      </c>
      <c r="F2915">
        <f>IF(INDEX(Transactions!$J:$J,ROW()-8)="",0,INDEX(Transactions!$O:$O,ROW()-8))</f>
        <v>0</v>
      </c>
    </row>
    <row r="2916" spans="2:6" x14ac:dyDescent="0.15">
      <c r="B2916">
        <f ca="1">IF(INDEX(Transactions!$J:$J,ROW()-8)="",TODAY(),INDEX(Transactions!$G:$G,ROW()-8))</f>
        <v>46229</v>
      </c>
      <c r="F2916">
        <f>IF(INDEX(Transactions!$J:$J,ROW()-8)="",0,INDEX(Transactions!$O:$O,ROW()-8))</f>
        <v>0</v>
      </c>
    </row>
    <row r="2917" spans="2:6" x14ac:dyDescent="0.15">
      <c r="B2917">
        <f ca="1">IF(INDEX(Transactions!$J:$J,ROW()-8)="",TODAY(),INDEX(Transactions!$G:$G,ROW()-8))</f>
        <v>46229</v>
      </c>
      <c r="F2917">
        <f>IF(INDEX(Transactions!$J:$J,ROW()-8)="",0,INDEX(Transactions!$O:$O,ROW()-8))</f>
        <v>0</v>
      </c>
    </row>
    <row r="2918" spans="2:6" x14ac:dyDescent="0.15">
      <c r="B2918">
        <f ca="1">IF(INDEX(Transactions!$J:$J,ROW()-8)="",TODAY(),INDEX(Transactions!$G:$G,ROW()-8))</f>
        <v>46229</v>
      </c>
      <c r="F2918">
        <f>IF(INDEX(Transactions!$J:$J,ROW()-8)="",0,INDEX(Transactions!$O:$O,ROW()-8))</f>
        <v>0</v>
      </c>
    </row>
    <row r="2919" spans="2:6" x14ac:dyDescent="0.15">
      <c r="B2919">
        <f ca="1">IF(INDEX(Transactions!$J:$J,ROW()-8)="",TODAY(),INDEX(Transactions!$G:$G,ROW()-8))</f>
        <v>46229</v>
      </c>
      <c r="F2919">
        <f>IF(INDEX(Transactions!$J:$J,ROW()-8)="",0,INDEX(Transactions!$O:$O,ROW()-8))</f>
        <v>0</v>
      </c>
    </row>
    <row r="2920" spans="2:6" x14ac:dyDescent="0.15">
      <c r="B2920">
        <f ca="1">IF(INDEX(Transactions!$J:$J,ROW()-8)="",TODAY(),INDEX(Transactions!$G:$G,ROW()-8))</f>
        <v>46229</v>
      </c>
      <c r="F2920">
        <f>IF(INDEX(Transactions!$J:$J,ROW()-8)="",0,INDEX(Transactions!$O:$O,ROW()-8))</f>
        <v>0</v>
      </c>
    </row>
    <row r="2921" spans="2:6" x14ac:dyDescent="0.15">
      <c r="B2921">
        <f ca="1">IF(INDEX(Transactions!$J:$J,ROW()-8)="",TODAY(),INDEX(Transactions!$G:$G,ROW()-8))</f>
        <v>46229</v>
      </c>
      <c r="F2921">
        <f>IF(INDEX(Transactions!$J:$J,ROW()-8)="",0,INDEX(Transactions!$O:$O,ROW()-8))</f>
        <v>0</v>
      </c>
    </row>
    <row r="2922" spans="2:6" x14ac:dyDescent="0.15">
      <c r="B2922">
        <f ca="1">IF(INDEX(Transactions!$J:$J,ROW()-8)="",TODAY(),INDEX(Transactions!$G:$G,ROW()-8))</f>
        <v>46229</v>
      </c>
      <c r="F2922">
        <f>IF(INDEX(Transactions!$J:$J,ROW()-8)="",0,INDEX(Transactions!$O:$O,ROW()-8))</f>
        <v>0</v>
      </c>
    </row>
    <row r="2923" spans="2:6" x14ac:dyDescent="0.15">
      <c r="B2923">
        <f ca="1">IF(INDEX(Transactions!$J:$J,ROW()-8)="",TODAY(),INDEX(Transactions!$G:$G,ROW()-8))</f>
        <v>46229</v>
      </c>
      <c r="F2923">
        <f>IF(INDEX(Transactions!$J:$J,ROW()-8)="",0,INDEX(Transactions!$O:$O,ROW()-8))</f>
        <v>0</v>
      </c>
    </row>
    <row r="2924" spans="2:6" x14ac:dyDescent="0.15">
      <c r="B2924">
        <f ca="1">IF(INDEX(Transactions!$J:$J,ROW()-8)="",TODAY(),INDEX(Transactions!$G:$G,ROW()-8))</f>
        <v>46229</v>
      </c>
      <c r="F2924">
        <f>IF(INDEX(Transactions!$J:$J,ROW()-8)="",0,INDEX(Transactions!$O:$O,ROW()-8))</f>
        <v>0</v>
      </c>
    </row>
    <row r="2925" spans="2:6" x14ac:dyDescent="0.15">
      <c r="B2925">
        <f ca="1">IF(INDEX(Transactions!$J:$J,ROW()-8)="",TODAY(),INDEX(Transactions!$G:$G,ROW()-8))</f>
        <v>46229</v>
      </c>
      <c r="F2925">
        <f>IF(INDEX(Transactions!$J:$J,ROW()-8)="",0,INDEX(Transactions!$O:$O,ROW()-8))</f>
        <v>0</v>
      </c>
    </row>
    <row r="2926" spans="2:6" x14ac:dyDescent="0.15">
      <c r="B2926">
        <f ca="1">IF(INDEX(Transactions!$J:$J,ROW()-8)="",TODAY(),INDEX(Transactions!$G:$G,ROW()-8))</f>
        <v>46229</v>
      </c>
      <c r="F2926">
        <f>IF(INDEX(Transactions!$J:$J,ROW()-8)="",0,INDEX(Transactions!$O:$O,ROW()-8))</f>
        <v>0</v>
      </c>
    </row>
    <row r="2927" spans="2:6" x14ac:dyDescent="0.15">
      <c r="B2927">
        <f ca="1">IF(INDEX(Transactions!$J:$J,ROW()-8)="",TODAY(),INDEX(Transactions!$G:$G,ROW()-8))</f>
        <v>46229</v>
      </c>
      <c r="F2927">
        <f>IF(INDEX(Transactions!$J:$J,ROW()-8)="",0,INDEX(Transactions!$O:$O,ROW()-8))</f>
        <v>0</v>
      </c>
    </row>
    <row r="2928" spans="2:6" x14ac:dyDescent="0.15">
      <c r="B2928">
        <f ca="1">IF(INDEX(Transactions!$J:$J,ROW()-8)="",TODAY(),INDEX(Transactions!$G:$G,ROW()-8))</f>
        <v>46229</v>
      </c>
      <c r="F2928">
        <f>IF(INDEX(Transactions!$J:$J,ROW()-8)="",0,INDEX(Transactions!$O:$O,ROW()-8))</f>
        <v>0</v>
      </c>
    </row>
    <row r="2929" spans="2:6" x14ac:dyDescent="0.15">
      <c r="B2929">
        <f ca="1">IF(INDEX(Transactions!$J:$J,ROW()-8)="",TODAY(),INDEX(Transactions!$G:$G,ROW()-8))</f>
        <v>46229</v>
      </c>
      <c r="F2929">
        <f>IF(INDEX(Transactions!$J:$J,ROW()-8)="",0,INDEX(Transactions!$O:$O,ROW()-8))</f>
        <v>0</v>
      </c>
    </row>
    <row r="2930" spans="2:6" x14ac:dyDescent="0.15">
      <c r="B2930">
        <f ca="1">IF(INDEX(Transactions!$J:$J,ROW()-8)="",TODAY(),INDEX(Transactions!$G:$G,ROW()-8))</f>
        <v>46229</v>
      </c>
      <c r="F2930">
        <f>IF(INDEX(Transactions!$J:$J,ROW()-8)="",0,INDEX(Transactions!$O:$O,ROW()-8))</f>
        <v>0</v>
      </c>
    </row>
    <row r="2931" spans="2:6" x14ac:dyDescent="0.15">
      <c r="B2931">
        <f ca="1">IF(INDEX(Transactions!$J:$J,ROW()-8)="",TODAY(),INDEX(Transactions!$G:$G,ROW()-8))</f>
        <v>46229</v>
      </c>
      <c r="F2931">
        <f>IF(INDEX(Transactions!$J:$J,ROW()-8)="",0,INDEX(Transactions!$O:$O,ROW()-8))</f>
        <v>0</v>
      </c>
    </row>
    <row r="2932" spans="2:6" x14ac:dyDescent="0.15">
      <c r="B2932">
        <f ca="1">IF(INDEX(Transactions!$J:$J,ROW()-8)="",TODAY(),INDEX(Transactions!$G:$G,ROW()-8))</f>
        <v>46229</v>
      </c>
      <c r="F2932">
        <f>IF(INDEX(Transactions!$J:$J,ROW()-8)="",0,INDEX(Transactions!$O:$O,ROW()-8))</f>
        <v>0</v>
      </c>
    </row>
    <row r="2933" spans="2:6" x14ac:dyDescent="0.15">
      <c r="B2933">
        <f ca="1">IF(INDEX(Transactions!$J:$J,ROW()-8)="",TODAY(),INDEX(Transactions!$G:$G,ROW()-8))</f>
        <v>46229</v>
      </c>
      <c r="F2933">
        <f>IF(INDEX(Transactions!$J:$J,ROW()-8)="",0,INDEX(Transactions!$O:$O,ROW()-8))</f>
        <v>0</v>
      </c>
    </row>
    <row r="2934" spans="2:6" x14ac:dyDescent="0.15">
      <c r="B2934">
        <f ca="1">IF(INDEX(Transactions!$J:$J,ROW()-8)="",TODAY(),INDEX(Transactions!$G:$G,ROW()-8))</f>
        <v>46229</v>
      </c>
      <c r="F2934">
        <f>IF(INDEX(Transactions!$J:$J,ROW()-8)="",0,INDEX(Transactions!$O:$O,ROW()-8))</f>
        <v>0</v>
      </c>
    </row>
    <row r="2935" spans="2:6" x14ac:dyDescent="0.15">
      <c r="B2935">
        <f ca="1">IF(INDEX(Transactions!$J:$J,ROW()-8)="",TODAY(),INDEX(Transactions!$G:$G,ROW()-8))</f>
        <v>46229</v>
      </c>
      <c r="F2935">
        <f>IF(INDEX(Transactions!$J:$J,ROW()-8)="",0,INDEX(Transactions!$O:$O,ROW()-8))</f>
        <v>0</v>
      </c>
    </row>
    <row r="2936" spans="2:6" x14ac:dyDescent="0.15">
      <c r="B2936">
        <f ca="1">IF(INDEX(Transactions!$J:$J,ROW()-8)="",TODAY(),INDEX(Transactions!$G:$G,ROW()-8))</f>
        <v>46229</v>
      </c>
      <c r="F2936">
        <f>IF(INDEX(Transactions!$J:$J,ROW()-8)="",0,INDEX(Transactions!$O:$O,ROW()-8))</f>
        <v>0</v>
      </c>
    </row>
    <row r="2937" spans="2:6" x14ac:dyDescent="0.15">
      <c r="B2937">
        <f ca="1">IF(INDEX(Transactions!$J:$J,ROW()-8)="",TODAY(),INDEX(Transactions!$G:$G,ROW()-8))</f>
        <v>46229</v>
      </c>
      <c r="F2937">
        <f>IF(INDEX(Transactions!$J:$J,ROW()-8)="",0,INDEX(Transactions!$O:$O,ROW()-8))</f>
        <v>0</v>
      </c>
    </row>
    <row r="2938" spans="2:6" x14ac:dyDescent="0.15">
      <c r="B2938">
        <f ca="1">IF(INDEX(Transactions!$J:$J,ROW()-8)="",TODAY(),INDEX(Transactions!$G:$G,ROW()-8))</f>
        <v>46229</v>
      </c>
      <c r="F2938">
        <f>IF(INDEX(Transactions!$J:$J,ROW()-8)="",0,INDEX(Transactions!$O:$O,ROW()-8))</f>
        <v>0</v>
      </c>
    </row>
    <row r="2939" spans="2:6" x14ac:dyDescent="0.15">
      <c r="B2939">
        <f ca="1">IF(INDEX(Transactions!$J:$J,ROW()-8)="",TODAY(),INDEX(Transactions!$G:$G,ROW()-8))</f>
        <v>46229</v>
      </c>
      <c r="F2939">
        <f>IF(INDEX(Transactions!$J:$J,ROW()-8)="",0,INDEX(Transactions!$O:$O,ROW()-8))</f>
        <v>0</v>
      </c>
    </row>
    <row r="2940" spans="2:6" x14ac:dyDescent="0.15">
      <c r="B2940">
        <f ca="1">IF(INDEX(Transactions!$J:$J,ROW()-8)="",TODAY(),INDEX(Transactions!$G:$G,ROW()-8))</f>
        <v>46229</v>
      </c>
      <c r="F2940">
        <f>IF(INDEX(Transactions!$J:$J,ROW()-8)="",0,INDEX(Transactions!$O:$O,ROW()-8))</f>
        <v>0</v>
      </c>
    </row>
    <row r="2941" spans="2:6" x14ac:dyDescent="0.15">
      <c r="B2941">
        <f ca="1">IF(INDEX(Transactions!$J:$J,ROW()-8)="",TODAY(),INDEX(Transactions!$G:$G,ROW()-8))</f>
        <v>46229</v>
      </c>
      <c r="F2941">
        <f>IF(INDEX(Transactions!$J:$J,ROW()-8)="",0,INDEX(Transactions!$O:$O,ROW()-8))</f>
        <v>0</v>
      </c>
    </row>
    <row r="2942" spans="2:6" x14ac:dyDescent="0.15">
      <c r="B2942">
        <f ca="1">IF(INDEX(Transactions!$J:$J,ROW()-8)="",TODAY(),INDEX(Transactions!$G:$G,ROW()-8))</f>
        <v>46229</v>
      </c>
      <c r="F2942">
        <f>IF(INDEX(Transactions!$J:$J,ROW()-8)="",0,INDEX(Transactions!$O:$O,ROW()-8))</f>
        <v>0</v>
      </c>
    </row>
    <row r="2943" spans="2:6" x14ac:dyDescent="0.15">
      <c r="B2943">
        <f ca="1">IF(INDEX(Transactions!$J:$J,ROW()-8)="",TODAY(),INDEX(Transactions!$G:$G,ROW()-8))</f>
        <v>46229</v>
      </c>
      <c r="F2943">
        <f>IF(INDEX(Transactions!$J:$J,ROW()-8)="",0,INDEX(Transactions!$O:$O,ROW()-8))</f>
        <v>0</v>
      </c>
    </row>
    <row r="2944" spans="2:6" x14ac:dyDescent="0.15">
      <c r="B2944">
        <f ca="1">IF(INDEX(Transactions!$J:$J,ROW()-8)="",TODAY(),INDEX(Transactions!$G:$G,ROW()-8))</f>
        <v>46229</v>
      </c>
      <c r="F2944">
        <f>IF(INDEX(Transactions!$J:$J,ROW()-8)="",0,INDEX(Transactions!$O:$O,ROW()-8))</f>
        <v>0</v>
      </c>
    </row>
    <row r="2945" spans="2:6" x14ac:dyDescent="0.15">
      <c r="B2945">
        <f ca="1">IF(INDEX(Transactions!$J:$J,ROW()-8)="",TODAY(),INDEX(Transactions!$G:$G,ROW()-8))</f>
        <v>46229</v>
      </c>
      <c r="F2945">
        <f>IF(INDEX(Transactions!$J:$J,ROW()-8)="",0,INDEX(Transactions!$O:$O,ROW()-8))</f>
        <v>0</v>
      </c>
    </row>
    <row r="2946" spans="2:6" x14ac:dyDescent="0.15">
      <c r="B2946">
        <f ca="1">IF(INDEX(Transactions!$J:$J,ROW()-8)="",TODAY(),INDEX(Transactions!$G:$G,ROW()-8))</f>
        <v>46229</v>
      </c>
      <c r="F2946">
        <f>IF(INDEX(Transactions!$J:$J,ROW()-8)="",0,INDEX(Transactions!$O:$O,ROW()-8))</f>
        <v>0</v>
      </c>
    </row>
    <row r="2947" spans="2:6" x14ac:dyDescent="0.15">
      <c r="B2947">
        <f ca="1">IF(INDEX(Transactions!$J:$J,ROW()-8)="",TODAY(),INDEX(Transactions!$G:$G,ROW()-8))</f>
        <v>46229</v>
      </c>
      <c r="F2947">
        <f>IF(INDEX(Transactions!$J:$J,ROW()-8)="",0,INDEX(Transactions!$O:$O,ROW()-8))</f>
        <v>0</v>
      </c>
    </row>
    <row r="2948" spans="2:6" x14ac:dyDescent="0.15">
      <c r="B2948">
        <f ca="1">IF(INDEX(Transactions!$J:$J,ROW()-8)="",TODAY(),INDEX(Transactions!$G:$G,ROW()-8))</f>
        <v>46229</v>
      </c>
      <c r="F2948">
        <f>IF(INDEX(Transactions!$J:$J,ROW()-8)="",0,INDEX(Transactions!$O:$O,ROW()-8))</f>
        <v>0</v>
      </c>
    </row>
    <row r="2949" spans="2:6" x14ac:dyDescent="0.15">
      <c r="B2949">
        <f ca="1">IF(INDEX(Transactions!$J:$J,ROW()-8)="",TODAY(),INDEX(Transactions!$G:$G,ROW()-8))</f>
        <v>46229</v>
      </c>
      <c r="F2949">
        <f>IF(INDEX(Transactions!$J:$J,ROW()-8)="",0,INDEX(Transactions!$O:$O,ROW()-8))</f>
        <v>0</v>
      </c>
    </row>
    <row r="2950" spans="2:6" x14ac:dyDescent="0.15">
      <c r="B2950">
        <f ca="1">IF(INDEX(Transactions!$J:$J,ROW()-8)="",TODAY(),INDEX(Transactions!$G:$G,ROW()-8))</f>
        <v>46229</v>
      </c>
      <c r="F2950">
        <f>IF(INDEX(Transactions!$J:$J,ROW()-8)="",0,INDEX(Transactions!$O:$O,ROW()-8))</f>
        <v>0</v>
      </c>
    </row>
    <row r="2951" spans="2:6" x14ac:dyDescent="0.15">
      <c r="B2951">
        <f ca="1">IF(INDEX(Transactions!$J:$J,ROW()-8)="",TODAY(),INDEX(Transactions!$G:$G,ROW()-8))</f>
        <v>46229</v>
      </c>
      <c r="F2951">
        <f>IF(INDEX(Transactions!$J:$J,ROW()-8)="",0,INDEX(Transactions!$O:$O,ROW()-8))</f>
        <v>0</v>
      </c>
    </row>
    <row r="2952" spans="2:6" x14ac:dyDescent="0.15">
      <c r="B2952">
        <f ca="1">IF(INDEX(Transactions!$J:$J,ROW()-8)="",TODAY(),INDEX(Transactions!$G:$G,ROW()-8))</f>
        <v>46229</v>
      </c>
      <c r="F2952">
        <f>IF(INDEX(Transactions!$J:$J,ROW()-8)="",0,INDEX(Transactions!$O:$O,ROW()-8))</f>
        <v>0</v>
      </c>
    </row>
    <row r="2953" spans="2:6" x14ac:dyDescent="0.15">
      <c r="B2953">
        <f ca="1">IF(INDEX(Transactions!$J:$J,ROW()-8)="",TODAY(),INDEX(Transactions!$G:$G,ROW()-8))</f>
        <v>46229</v>
      </c>
      <c r="F2953">
        <f>IF(INDEX(Transactions!$J:$J,ROW()-8)="",0,INDEX(Transactions!$O:$O,ROW()-8))</f>
        <v>0</v>
      </c>
    </row>
    <row r="2954" spans="2:6" x14ac:dyDescent="0.15">
      <c r="B2954">
        <f ca="1">IF(INDEX(Transactions!$J:$J,ROW()-8)="",TODAY(),INDEX(Transactions!$G:$G,ROW()-8))</f>
        <v>46229</v>
      </c>
      <c r="F2954">
        <f>IF(INDEX(Transactions!$J:$J,ROW()-8)="",0,INDEX(Transactions!$O:$O,ROW()-8))</f>
        <v>0</v>
      </c>
    </row>
    <row r="2955" spans="2:6" x14ac:dyDescent="0.15">
      <c r="B2955">
        <f ca="1">IF(INDEX(Transactions!$J:$J,ROW()-8)="",TODAY(),INDEX(Transactions!$G:$G,ROW()-8))</f>
        <v>46229</v>
      </c>
      <c r="F2955">
        <f>IF(INDEX(Transactions!$J:$J,ROW()-8)="",0,INDEX(Transactions!$O:$O,ROW()-8))</f>
        <v>0</v>
      </c>
    </row>
    <row r="2956" spans="2:6" x14ac:dyDescent="0.15">
      <c r="B2956">
        <f ca="1">IF(INDEX(Transactions!$J:$J,ROW()-8)="",TODAY(),INDEX(Transactions!$G:$G,ROW()-8))</f>
        <v>46229</v>
      </c>
      <c r="F2956">
        <f>IF(INDEX(Transactions!$J:$J,ROW()-8)="",0,INDEX(Transactions!$O:$O,ROW()-8))</f>
        <v>0</v>
      </c>
    </row>
    <row r="2957" spans="2:6" x14ac:dyDescent="0.15">
      <c r="B2957">
        <f ca="1">IF(INDEX(Transactions!$J:$J,ROW()-8)="",TODAY(),INDEX(Transactions!$G:$G,ROW()-8))</f>
        <v>46229</v>
      </c>
      <c r="F2957">
        <f>IF(INDEX(Transactions!$J:$J,ROW()-8)="",0,INDEX(Transactions!$O:$O,ROW()-8))</f>
        <v>0</v>
      </c>
    </row>
    <row r="2958" spans="2:6" x14ac:dyDescent="0.15">
      <c r="B2958">
        <f ca="1">IF(INDEX(Transactions!$J:$J,ROW()-8)="",TODAY(),INDEX(Transactions!$G:$G,ROW()-8))</f>
        <v>46229</v>
      </c>
      <c r="F2958">
        <f>IF(INDEX(Transactions!$J:$J,ROW()-8)="",0,INDEX(Transactions!$O:$O,ROW()-8))</f>
        <v>0</v>
      </c>
    </row>
    <row r="2959" spans="2:6" x14ac:dyDescent="0.15">
      <c r="B2959">
        <f ca="1">IF(INDEX(Transactions!$J:$J,ROW()-8)="",TODAY(),INDEX(Transactions!$G:$G,ROW()-8))</f>
        <v>46229</v>
      </c>
      <c r="F2959">
        <f>IF(INDEX(Transactions!$J:$J,ROW()-8)="",0,INDEX(Transactions!$O:$O,ROW()-8))</f>
        <v>0</v>
      </c>
    </row>
    <row r="2960" spans="2:6" x14ac:dyDescent="0.15">
      <c r="B2960">
        <f ca="1">IF(INDEX(Transactions!$J:$J,ROW()-8)="",TODAY(),INDEX(Transactions!$G:$G,ROW()-8))</f>
        <v>46229</v>
      </c>
      <c r="F2960">
        <f>IF(INDEX(Transactions!$J:$J,ROW()-8)="",0,INDEX(Transactions!$O:$O,ROW()-8))</f>
        <v>0</v>
      </c>
    </row>
    <row r="2961" spans="2:6" x14ac:dyDescent="0.15">
      <c r="B2961">
        <f ca="1">IF(INDEX(Transactions!$J:$J,ROW()-8)="",TODAY(),INDEX(Transactions!$G:$G,ROW()-8))</f>
        <v>46229</v>
      </c>
      <c r="F2961">
        <f>IF(INDEX(Transactions!$J:$J,ROW()-8)="",0,INDEX(Transactions!$O:$O,ROW()-8))</f>
        <v>0</v>
      </c>
    </row>
    <row r="2962" spans="2:6" x14ac:dyDescent="0.15">
      <c r="B2962">
        <f ca="1">IF(INDEX(Transactions!$J:$J,ROW()-8)="",TODAY(),INDEX(Transactions!$G:$G,ROW()-8))</f>
        <v>46229</v>
      </c>
      <c r="F2962">
        <f>IF(INDEX(Transactions!$J:$J,ROW()-8)="",0,INDEX(Transactions!$O:$O,ROW()-8))</f>
        <v>0</v>
      </c>
    </row>
    <row r="2963" spans="2:6" x14ac:dyDescent="0.15">
      <c r="B2963">
        <f ca="1">IF(INDEX(Transactions!$J:$J,ROW()-8)="",TODAY(),INDEX(Transactions!$G:$G,ROW()-8))</f>
        <v>46229</v>
      </c>
      <c r="F2963">
        <f>IF(INDEX(Transactions!$J:$J,ROW()-8)="",0,INDEX(Transactions!$O:$O,ROW()-8))</f>
        <v>0</v>
      </c>
    </row>
    <row r="2964" spans="2:6" x14ac:dyDescent="0.15">
      <c r="B2964">
        <f ca="1">IF(INDEX(Transactions!$J:$J,ROW()-8)="",TODAY(),INDEX(Transactions!$G:$G,ROW()-8))</f>
        <v>46229</v>
      </c>
      <c r="F2964">
        <f>IF(INDEX(Transactions!$J:$J,ROW()-8)="",0,INDEX(Transactions!$O:$O,ROW()-8))</f>
        <v>0</v>
      </c>
    </row>
    <row r="2965" spans="2:6" x14ac:dyDescent="0.15">
      <c r="B2965">
        <f ca="1">IF(INDEX(Transactions!$J:$J,ROW()-8)="",TODAY(),INDEX(Transactions!$G:$G,ROW()-8))</f>
        <v>46229</v>
      </c>
      <c r="F2965">
        <f>IF(INDEX(Transactions!$J:$J,ROW()-8)="",0,INDEX(Transactions!$O:$O,ROW()-8))</f>
        <v>0</v>
      </c>
    </row>
    <row r="2966" spans="2:6" x14ac:dyDescent="0.15">
      <c r="B2966">
        <f ca="1">IF(INDEX(Transactions!$J:$J,ROW()-8)="",TODAY(),INDEX(Transactions!$G:$G,ROW()-8))</f>
        <v>46229</v>
      </c>
      <c r="F2966">
        <f>IF(INDEX(Transactions!$J:$J,ROW()-8)="",0,INDEX(Transactions!$O:$O,ROW()-8))</f>
        <v>0</v>
      </c>
    </row>
    <row r="2967" spans="2:6" x14ac:dyDescent="0.15">
      <c r="B2967">
        <f ca="1">IF(INDEX(Transactions!$J:$J,ROW()-8)="",TODAY(),INDEX(Transactions!$G:$G,ROW()-8))</f>
        <v>46229</v>
      </c>
      <c r="F2967">
        <f>IF(INDEX(Transactions!$J:$J,ROW()-8)="",0,INDEX(Transactions!$O:$O,ROW()-8))</f>
        <v>0</v>
      </c>
    </row>
    <row r="2968" spans="2:6" x14ac:dyDescent="0.15">
      <c r="B2968">
        <f ca="1">IF(INDEX(Transactions!$J:$J,ROW()-8)="",TODAY(),INDEX(Transactions!$G:$G,ROW()-8))</f>
        <v>46229</v>
      </c>
      <c r="F2968">
        <f>IF(INDEX(Transactions!$J:$J,ROW()-8)="",0,INDEX(Transactions!$O:$O,ROW()-8))</f>
        <v>0</v>
      </c>
    </row>
    <row r="2969" spans="2:6" x14ac:dyDescent="0.15">
      <c r="B2969">
        <f ca="1">IF(INDEX(Transactions!$J:$J,ROW()-8)="",TODAY(),INDEX(Transactions!$G:$G,ROW()-8))</f>
        <v>46229</v>
      </c>
      <c r="F2969">
        <f>IF(INDEX(Transactions!$J:$J,ROW()-8)="",0,INDEX(Transactions!$O:$O,ROW()-8))</f>
        <v>0</v>
      </c>
    </row>
    <row r="2970" spans="2:6" x14ac:dyDescent="0.15">
      <c r="B2970">
        <f ca="1">IF(INDEX(Transactions!$J:$J,ROW()-8)="",TODAY(),INDEX(Transactions!$G:$G,ROW()-8))</f>
        <v>46229</v>
      </c>
      <c r="F2970">
        <f>IF(INDEX(Transactions!$J:$J,ROW()-8)="",0,INDEX(Transactions!$O:$O,ROW()-8))</f>
        <v>0</v>
      </c>
    </row>
    <row r="2971" spans="2:6" x14ac:dyDescent="0.15">
      <c r="B2971">
        <f ca="1">IF(INDEX(Transactions!$J:$J,ROW()-8)="",TODAY(),INDEX(Transactions!$G:$G,ROW()-8))</f>
        <v>46229</v>
      </c>
      <c r="F2971">
        <f>IF(INDEX(Transactions!$J:$J,ROW()-8)="",0,INDEX(Transactions!$O:$O,ROW()-8))</f>
        <v>0</v>
      </c>
    </row>
    <row r="2972" spans="2:6" x14ac:dyDescent="0.15">
      <c r="B2972">
        <f ca="1">IF(INDEX(Transactions!$J:$J,ROW()-8)="",TODAY(),INDEX(Transactions!$G:$G,ROW()-8))</f>
        <v>46229</v>
      </c>
      <c r="F2972">
        <f>IF(INDEX(Transactions!$J:$J,ROW()-8)="",0,INDEX(Transactions!$O:$O,ROW()-8))</f>
        <v>0</v>
      </c>
    </row>
    <row r="2973" spans="2:6" x14ac:dyDescent="0.15">
      <c r="B2973">
        <f ca="1">IF(INDEX(Transactions!$J:$J,ROW()-8)="",TODAY(),INDEX(Transactions!$G:$G,ROW()-8))</f>
        <v>46229</v>
      </c>
      <c r="F2973">
        <f>IF(INDEX(Transactions!$J:$J,ROW()-8)="",0,INDEX(Transactions!$O:$O,ROW()-8))</f>
        <v>0</v>
      </c>
    </row>
    <row r="2974" spans="2:6" x14ac:dyDescent="0.15">
      <c r="B2974">
        <f ca="1">IF(INDEX(Transactions!$J:$J,ROW()-8)="",TODAY(),INDEX(Transactions!$G:$G,ROW()-8))</f>
        <v>46229</v>
      </c>
      <c r="F2974">
        <f>IF(INDEX(Transactions!$J:$J,ROW()-8)="",0,INDEX(Transactions!$O:$O,ROW()-8))</f>
        <v>0</v>
      </c>
    </row>
    <row r="2975" spans="2:6" x14ac:dyDescent="0.15">
      <c r="B2975">
        <f ca="1">IF(INDEX(Transactions!$J:$J,ROW()-8)="",TODAY(),INDEX(Transactions!$G:$G,ROW()-8))</f>
        <v>46229</v>
      </c>
      <c r="F2975">
        <f>IF(INDEX(Transactions!$J:$J,ROW()-8)="",0,INDEX(Transactions!$O:$O,ROW()-8))</f>
        <v>0</v>
      </c>
    </row>
    <row r="2976" spans="2:6" x14ac:dyDescent="0.15">
      <c r="B2976">
        <f ca="1">IF(INDEX(Transactions!$J:$J,ROW()-8)="",TODAY(),INDEX(Transactions!$G:$G,ROW()-8))</f>
        <v>46229</v>
      </c>
      <c r="F2976">
        <f>IF(INDEX(Transactions!$J:$J,ROW()-8)="",0,INDEX(Transactions!$O:$O,ROW()-8))</f>
        <v>0</v>
      </c>
    </row>
    <row r="2977" spans="2:6" x14ac:dyDescent="0.15">
      <c r="B2977">
        <f ca="1">IF(INDEX(Transactions!$J:$J,ROW()-8)="",TODAY(),INDEX(Transactions!$G:$G,ROW()-8))</f>
        <v>46229</v>
      </c>
      <c r="F2977">
        <f>IF(INDEX(Transactions!$J:$J,ROW()-8)="",0,INDEX(Transactions!$O:$O,ROW()-8))</f>
        <v>0</v>
      </c>
    </row>
    <row r="2978" spans="2:6" x14ac:dyDescent="0.15">
      <c r="B2978">
        <f ca="1">IF(INDEX(Transactions!$J:$J,ROW()-8)="",TODAY(),INDEX(Transactions!$G:$G,ROW()-8))</f>
        <v>46229</v>
      </c>
      <c r="F2978">
        <f>IF(INDEX(Transactions!$J:$J,ROW()-8)="",0,INDEX(Transactions!$O:$O,ROW()-8))</f>
        <v>0</v>
      </c>
    </row>
    <row r="2979" spans="2:6" x14ac:dyDescent="0.15">
      <c r="B2979">
        <f ca="1">IF(INDEX(Transactions!$J:$J,ROW()-8)="",TODAY(),INDEX(Transactions!$G:$G,ROW()-8))</f>
        <v>46229</v>
      </c>
      <c r="F2979">
        <f>IF(INDEX(Transactions!$J:$J,ROW()-8)="",0,INDEX(Transactions!$O:$O,ROW()-8))</f>
        <v>0</v>
      </c>
    </row>
    <row r="2980" spans="2:6" x14ac:dyDescent="0.15">
      <c r="B2980">
        <f ca="1">IF(INDEX(Transactions!$J:$J,ROW()-8)="",TODAY(),INDEX(Transactions!$G:$G,ROW()-8))</f>
        <v>46229</v>
      </c>
      <c r="F2980">
        <f>IF(INDEX(Transactions!$J:$J,ROW()-8)="",0,INDEX(Transactions!$O:$O,ROW()-8))</f>
        <v>0</v>
      </c>
    </row>
    <row r="2981" spans="2:6" x14ac:dyDescent="0.15">
      <c r="B2981">
        <f ca="1">IF(INDEX(Transactions!$J:$J,ROW()-8)="",TODAY(),INDEX(Transactions!$G:$G,ROW()-8))</f>
        <v>46229</v>
      </c>
      <c r="F2981">
        <f>IF(INDEX(Transactions!$J:$J,ROW()-8)="",0,INDEX(Transactions!$O:$O,ROW()-8))</f>
        <v>0</v>
      </c>
    </row>
    <row r="2982" spans="2:6" x14ac:dyDescent="0.15">
      <c r="B2982">
        <f ca="1">IF(INDEX(Transactions!$J:$J,ROW()-8)="",TODAY(),INDEX(Transactions!$G:$G,ROW()-8))</f>
        <v>46229</v>
      </c>
      <c r="F2982">
        <f>IF(INDEX(Transactions!$J:$J,ROW()-8)="",0,INDEX(Transactions!$O:$O,ROW()-8))</f>
        <v>0</v>
      </c>
    </row>
    <row r="2983" spans="2:6" x14ac:dyDescent="0.15">
      <c r="B2983">
        <f ca="1">IF(INDEX(Transactions!$J:$J,ROW()-8)="",TODAY(),INDEX(Transactions!$G:$G,ROW()-8))</f>
        <v>46229</v>
      </c>
      <c r="F2983">
        <f>IF(INDEX(Transactions!$J:$J,ROW()-8)="",0,INDEX(Transactions!$O:$O,ROW()-8))</f>
        <v>0</v>
      </c>
    </row>
    <row r="2984" spans="2:6" x14ac:dyDescent="0.15">
      <c r="B2984">
        <f ca="1">IF(INDEX(Transactions!$J:$J,ROW()-8)="",TODAY(),INDEX(Transactions!$G:$G,ROW()-8))</f>
        <v>46229</v>
      </c>
      <c r="F2984">
        <f>IF(INDEX(Transactions!$J:$J,ROW()-8)="",0,INDEX(Transactions!$O:$O,ROW()-8))</f>
        <v>0</v>
      </c>
    </row>
    <row r="2985" spans="2:6" x14ac:dyDescent="0.15">
      <c r="B2985">
        <f ca="1">IF(INDEX(Transactions!$J:$J,ROW()-8)="",TODAY(),INDEX(Transactions!$G:$G,ROW()-8))</f>
        <v>46229</v>
      </c>
      <c r="F2985">
        <f>IF(INDEX(Transactions!$J:$J,ROW()-8)="",0,INDEX(Transactions!$O:$O,ROW()-8))</f>
        <v>0</v>
      </c>
    </row>
    <row r="2986" spans="2:6" x14ac:dyDescent="0.15">
      <c r="B2986">
        <f ca="1">IF(INDEX(Transactions!$J:$J,ROW()-8)="",TODAY(),INDEX(Transactions!$G:$G,ROW()-8))</f>
        <v>46229</v>
      </c>
      <c r="F2986">
        <f>IF(INDEX(Transactions!$J:$J,ROW()-8)="",0,INDEX(Transactions!$O:$O,ROW()-8))</f>
        <v>0</v>
      </c>
    </row>
    <row r="2987" spans="2:6" x14ac:dyDescent="0.15">
      <c r="B2987">
        <f ca="1">IF(INDEX(Transactions!$J:$J,ROW()-8)="",TODAY(),INDEX(Transactions!$G:$G,ROW()-8))</f>
        <v>46229</v>
      </c>
      <c r="F2987">
        <f>IF(INDEX(Transactions!$J:$J,ROW()-8)="",0,INDEX(Transactions!$O:$O,ROW()-8))</f>
        <v>0</v>
      </c>
    </row>
    <row r="2988" spans="2:6" x14ac:dyDescent="0.15">
      <c r="B2988">
        <f ca="1">IF(INDEX(Transactions!$J:$J,ROW()-8)="",TODAY(),INDEX(Transactions!$G:$G,ROW()-8))</f>
        <v>46229</v>
      </c>
      <c r="F2988">
        <f>IF(INDEX(Transactions!$J:$J,ROW()-8)="",0,INDEX(Transactions!$O:$O,ROW()-8))</f>
        <v>0</v>
      </c>
    </row>
    <row r="2989" spans="2:6" x14ac:dyDescent="0.15">
      <c r="B2989">
        <f ca="1">IF(INDEX(Transactions!$J:$J,ROW()-8)="",TODAY(),INDEX(Transactions!$G:$G,ROW()-8))</f>
        <v>46229</v>
      </c>
      <c r="F2989">
        <f>IF(INDEX(Transactions!$J:$J,ROW()-8)="",0,INDEX(Transactions!$O:$O,ROW()-8))</f>
        <v>0</v>
      </c>
    </row>
    <row r="2990" spans="2:6" x14ac:dyDescent="0.15">
      <c r="B2990">
        <f ca="1">IF(INDEX(Transactions!$J:$J,ROW()-8)="",TODAY(),INDEX(Transactions!$G:$G,ROW()-8))</f>
        <v>46229</v>
      </c>
      <c r="F2990">
        <f>IF(INDEX(Transactions!$J:$J,ROW()-8)="",0,INDEX(Transactions!$O:$O,ROW()-8))</f>
        <v>0</v>
      </c>
    </row>
    <row r="2991" spans="2:6" x14ac:dyDescent="0.15">
      <c r="B2991">
        <f ca="1">IF(INDEX(Transactions!$J:$J,ROW()-8)="",TODAY(),INDEX(Transactions!$G:$G,ROW()-8))</f>
        <v>46229</v>
      </c>
      <c r="F2991">
        <f>IF(INDEX(Transactions!$J:$J,ROW()-8)="",0,INDEX(Transactions!$O:$O,ROW()-8))</f>
        <v>0</v>
      </c>
    </row>
    <row r="2992" spans="2:6" x14ac:dyDescent="0.15">
      <c r="B2992">
        <f ca="1">IF(INDEX(Transactions!$J:$J,ROW()-8)="",TODAY(),INDEX(Transactions!$G:$G,ROW()-8))</f>
        <v>46229</v>
      </c>
      <c r="F2992">
        <f>IF(INDEX(Transactions!$J:$J,ROW()-8)="",0,INDEX(Transactions!$O:$O,ROW()-8))</f>
        <v>0</v>
      </c>
    </row>
    <row r="2993" spans="2:6" x14ac:dyDescent="0.15">
      <c r="B2993">
        <f ca="1">IF(INDEX(Transactions!$J:$J,ROW()-8)="",TODAY(),INDEX(Transactions!$G:$G,ROW()-8))</f>
        <v>46229</v>
      </c>
      <c r="F2993">
        <f>IF(INDEX(Transactions!$J:$J,ROW()-8)="",0,INDEX(Transactions!$O:$O,ROW()-8))</f>
        <v>0</v>
      </c>
    </row>
    <row r="2994" spans="2:6" x14ac:dyDescent="0.15">
      <c r="B2994">
        <f ca="1">IF(INDEX(Transactions!$J:$J,ROW()-8)="",TODAY(),INDEX(Transactions!$G:$G,ROW()-8))</f>
        <v>46229</v>
      </c>
      <c r="F2994">
        <f>IF(INDEX(Transactions!$J:$J,ROW()-8)="",0,INDEX(Transactions!$O:$O,ROW()-8))</f>
        <v>0</v>
      </c>
    </row>
    <row r="2995" spans="2:6" x14ac:dyDescent="0.15">
      <c r="B2995">
        <f ca="1">IF(INDEX(Transactions!$J:$J,ROW()-8)="",TODAY(),INDEX(Transactions!$G:$G,ROW()-8))</f>
        <v>46229</v>
      </c>
      <c r="F2995">
        <f>IF(INDEX(Transactions!$J:$J,ROW()-8)="",0,INDEX(Transactions!$O:$O,ROW()-8))</f>
        <v>0</v>
      </c>
    </row>
    <row r="2996" spans="2:6" x14ac:dyDescent="0.15">
      <c r="B2996">
        <f ca="1">IF(INDEX(Transactions!$J:$J,ROW()-8)="",TODAY(),INDEX(Transactions!$G:$G,ROW()-8))</f>
        <v>46229</v>
      </c>
      <c r="F2996">
        <f>IF(INDEX(Transactions!$J:$J,ROW()-8)="",0,INDEX(Transactions!$O:$O,ROW()-8))</f>
        <v>0</v>
      </c>
    </row>
    <row r="2997" spans="2:6" x14ac:dyDescent="0.15">
      <c r="B2997">
        <f ca="1">IF(INDEX(Transactions!$J:$J,ROW()-8)="",TODAY(),INDEX(Transactions!$G:$G,ROW()-8))</f>
        <v>46229</v>
      </c>
      <c r="F2997">
        <f>IF(INDEX(Transactions!$J:$J,ROW()-8)="",0,INDEX(Transactions!$O:$O,ROW()-8))</f>
        <v>0</v>
      </c>
    </row>
    <row r="2998" spans="2:6" x14ac:dyDescent="0.15">
      <c r="B2998">
        <f ca="1">IF(INDEX(Transactions!$J:$J,ROW()-8)="",TODAY(),INDEX(Transactions!$G:$G,ROW()-8))</f>
        <v>46229</v>
      </c>
      <c r="F2998">
        <f>IF(INDEX(Transactions!$J:$J,ROW()-8)="",0,INDEX(Transactions!$O:$O,ROW()-8))</f>
        <v>0</v>
      </c>
    </row>
    <row r="2999" spans="2:6" x14ac:dyDescent="0.15">
      <c r="B2999">
        <f ca="1">IF(INDEX(Transactions!$J:$J,ROW()-8)="",TODAY(),INDEX(Transactions!$G:$G,ROW()-8))</f>
        <v>46229</v>
      </c>
      <c r="F2999">
        <f>IF(INDEX(Transactions!$J:$J,ROW()-8)="",0,INDEX(Transactions!$O:$O,ROW()-8))</f>
        <v>0</v>
      </c>
    </row>
    <row r="3000" spans="2:6" x14ac:dyDescent="0.15">
      <c r="B3000">
        <f ca="1">IF(INDEX(Transactions!$J:$J,ROW()-8)="",TODAY(),INDEX(Transactions!$G:$G,ROW()-8))</f>
        <v>46229</v>
      </c>
      <c r="F3000">
        <f>IF(INDEX(Transactions!$J:$J,ROW()-8)="",0,INDEX(Transactions!$O:$O,ROW()-8))</f>
        <v>0</v>
      </c>
    </row>
    <row r="3001" spans="2:6" x14ac:dyDescent="0.15">
      <c r="B3001">
        <f ca="1">IF(INDEX(Transactions!$J:$J,ROW()-8)="",TODAY(),INDEX(Transactions!$G:$G,ROW()-8))</f>
        <v>46229</v>
      </c>
      <c r="F3001">
        <f>IF(INDEX(Transactions!$J:$J,ROW()-8)="",0,INDEX(Transactions!$O:$O,ROW()-8))</f>
        <v>0</v>
      </c>
    </row>
    <row r="3002" spans="2:6" x14ac:dyDescent="0.15">
      <c r="B3002">
        <f ca="1">IF(INDEX(Transactions!$J:$J,ROW()-8)="",TODAY(),INDEX(Transactions!$G:$G,ROW()-8))</f>
        <v>46229</v>
      </c>
      <c r="F3002">
        <f>IF(INDEX(Transactions!$J:$J,ROW()-8)="",0,INDEX(Transactions!$O:$O,ROW()-8))</f>
        <v>0</v>
      </c>
    </row>
    <row r="3003" spans="2:6" x14ac:dyDescent="0.15">
      <c r="B3003">
        <f ca="1">IF(INDEX(Transactions!$J:$J,ROW()-8)="",TODAY(),INDEX(Transactions!$G:$G,ROW()-8))</f>
        <v>46229</v>
      </c>
      <c r="F3003">
        <f>IF(INDEX(Transactions!$J:$J,ROW()-8)="",0,INDEX(Transactions!$O:$O,ROW()-8))</f>
        <v>0</v>
      </c>
    </row>
    <row r="3004" spans="2:6" x14ac:dyDescent="0.15">
      <c r="B3004">
        <f ca="1">IF(INDEX(Transactions!$J:$J,ROW()-8)="",TODAY(),INDEX(Transactions!$G:$G,ROW()-8))</f>
        <v>46229</v>
      </c>
      <c r="F3004">
        <f>IF(INDEX(Transactions!$J:$J,ROW()-8)="",0,INDEX(Transactions!$O:$O,ROW()-8))</f>
        <v>0</v>
      </c>
    </row>
    <row r="3005" spans="2:6" x14ac:dyDescent="0.15">
      <c r="B3005">
        <f ca="1">IF(INDEX(Transactions!$J:$J,ROW()-8)="",TODAY(),INDEX(Transactions!$G:$G,ROW()-8))</f>
        <v>46229</v>
      </c>
      <c r="F3005">
        <f>IF(INDEX(Transactions!$J:$J,ROW()-8)="",0,INDEX(Transactions!$O:$O,ROW()-8))</f>
        <v>0</v>
      </c>
    </row>
    <row r="3006" spans="2:6" x14ac:dyDescent="0.15">
      <c r="B3006">
        <f ca="1">IF(INDEX(Transactions!$J:$J,ROW()-8)="",TODAY(),INDEX(Transactions!$G:$G,ROW()-8))</f>
        <v>46229</v>
      </c>
      <c r="F3006">
        <f>IF(INDEX(Transactions!$J:$J,ROW()-8)="",0,INDEX(Transactions!$O:$O,ROW()-8))</f>
        <v>0</v>
      </c>
    </row>
    <row r="3007" spans="2:6" x14ac:dyDescent="0.15">
      <c r="B3007">
        <f ca="1">IF(INDEX(Transactions!$J:$J,ROW()-8)="",TODAY(),INDEX(Transactions!$G:$G,ROW()-8))</f>
        <v>46229</v>
      </c>
      <c r="F3007">
        <f>IF(INDEX(Transactions!$J:$J,ROW()-8)="",0,INDEX(Transactions!$O:$O,ROW()-8))</f>
        <v>0</v>
      </c>
    </row>
    <row r="3008" spans="2:6" x14ac:dyDescent="0.15">
      <c r="B3008">
        <f ca="1">IF(INDEX(Transactions!$J:$J,ROW()-8)="",TODAY(),INDEX(Transactions!$G:$G,ROW()-8))</f>
        <v>46229</v>
      </c>
      <c r="F3008">
        <f>IF(INDEX(Transactions!$J:$J,ROW()-8)="",0,INDEX(Transactions!$O:$O,ROW()-8))</f>
        <v>0</v>
      </c>
    </row>
    <row r="3009" spans="2:6" x14ac:dyDescent="0.15">
      <c r="B3009">
        <f ca="1">IF(INDEX(Transactions!$J:$J,ROW()-8)="",TODAY(),INDEX(Transactions!$G:$G,ROW()-8))</f>
        <v>46229</v>
      </c>
      <c r="F3009">
        <f>IF(INDEX(Transactions!$J:$J,ROW()-8)="",0,INDEX(Transactions!$O:$O,ROW()-8))</f>
        <v>0</v>
      </c>
    </row>
    <row r="3010" spans="2:6" x14ac:dyDescent="0.15">
      <c r="B3010">
        <f ca="1">IF(INDEX(Transactions!$J:$J,ROW()-8)="",TODAY(),INDEX(Transactions!$G:$G,ROW()-8))</f>
        <v>46229</v>
      </c>
      <c r="F3010">
        <f>IF(INDEX(Transactions!$J:$J,ROW()-8)="",0,INDEX(Transactions!$O:$O,ROW()-8))</f>
        <v>0</v>
      </c>
    </row>
    <row r="3011" spans="2:6" x14ac:dyDescent="0.15">
      <c r="B3011">
        <f ca="1">IF(INDEX(Transactions!$J:$J,ROW()-8)="",TODAY(),INDEX(Transactions!$G:$G,ROW()-8))</f>
        <v>46229</v>
      </c>
      <c r="F3011">
        <f>IF(INDEX(Transactions!$J:$J,ROW()-8)="",0,INDEX(Transactions!$O:$O,ROW()-8))</f>
        <v>0</v>
      </c>
    </row>
    <row r="3012" spans="2:6" x14ac:dyDescent="0.15">
      <c r="B3012">
        <f ca="1">IF(INDEX(Transactions!$J:$J,ROW()-8)="",TODAY(),INDEX(Transactions!$G:$G,ROW()-8))</f>
        <v>46229</v>
      </c>
      <c r="F3012">
        <f>IF(INDEX(Transactions!$J:$J,ROW()-8)="",0,INDEX(Transactions!$O:$O,ROW()-8))</f>
        <v>0</v>
      </c>
    </row>
    <row r="3013" spans="2:6" x14ac:dyDescent="0.15">
      <c r="B3013">
        <f ca="1">IF(INDEX(Transactions!$J:$J,ROW()-8)="",TODAY(),INDEX(Transactions!$G:$G,ROW()-8))</f>
        <v>46229</v>
      </c>
      <c r="F3013">
        <f>IF(INDEX(Transactions!$J:$J,ROW()-8)="",0,INDEX(Transactions!$O:$O,ROW()-8))</f>
        <v>0</v>
      </c>
    </row>
    <row r="3014" spans="2:6" x14ac:dyDescent="0.15">
      <c r="B3014">
        <f ca="1">IF(INDEX(Transactions!$J:$J,ROW()-8)="",TODAY(),INDEX(Transactions!$G:$G,ROW()-8))</f>
        <v>46229</v>
      </c>
      <c r="F3014">
        <f>IF(INDEX(Transactions!$J:$J,ROW()-8)="",0,INDEX(Transactions!$O:$O,ROW()-8))</f>
        <v>0</v>
      </c>
    </row>
    <row r="3015" spans="2:6" x14ac:dyDescent="0.15">
      <c r="B3015">
        <f ca="1">IF(INDEX(Transactions!$J:$J,ROW()-8)="",TODAY(),INDEX(Transactions!$G:$G,ROW()-8))</f>
        <v>46229</v>
      </c>
      <c r="F3015">
        <f>IF(INDEX(Transactions!$J:$J,ROW()-8)="",0,INDEX(Transactions!$O:$O,ROW()-8))</f>
        <v>0</v>
      </c>
    </row>
    <row r="3016" spans="2:6" x14ac:dyDescent="0.15">
      <c r="B3016">
        <f ca="1">IF(INDEX(Transactions!$J:$J,ROW()-8)="",TODAY(),INDEX(Transactions!$G:$G,ROW()-8))</f>
        <v>46229</v>
      </c>
      <c r="F3016">
        <f>IF(INDEX(Transactions!$J:$J,ROW()-8)="",0,INDEX(Transactions!$O:$O,ROW()-8))</f>
        <v>0</v>
      </c>
    </row>
    <row r="3017" spans="2:6" x14ac:dyDescent="0.15">
      <c r="B3017">
        <f ca="1">IF(INDEX(Transactions!$J:$J,ROW()-8)="",TODAY(),INDEX(Transactions!$G:$G,ROW()-8))</f>
        <v>46229</v>
      </c>
      <c r="F3017">
        <f>IF(INDEX(Transactions!$J:$J,ROW()-8)="",0,INDEX(Transactions!$O:$O,ROW()-8))</f>
        <v>0</v>
      </c>
    </row>
    <row r="3018" spans="2:6" x14ac:dyDescent="0.15">
      <c r="B3018">
        <f ca="1">IF(INDEX(Transactions!$J:$J,ROW()-8)="",TODAY(),INDEX(Transactions!$G:$G,ROW()-8))</f>
        <v>46229</v>
      </c>
      <c r="F3018">
        <f>IF(INDEX(Transactions!$J:$J,ROW()-8)="",0,INDEX(Transactions!$O:$O,ROW()-8))</f>
        <v>0</v>
      </c>
    </row>
    <row r="3019" spans="2:6" x14ac:dyDescent="0.15">
      <c r="B3019">
        <f ca="1">IF(INDEX(Transactions!$J:$J,ROW()-8)="",TODAY(),INDEX(Transactions!$G:$G,ROW()-8))</f>
        <v>46229</v>
      </c>
      <c r="F3019">
        <f>IF(INDEX(Transactions!$J:$J,ROW()-8)="",0,INDEX(Transactions!$O:$O,ROW()-8))</f>
        <v>0</v>
      </c>
    </row>
    <row r="3020" spans="2:6" x14ac:dyDescent="0.15">
      <c r="B3020">
        <f ca="1">IF(INDEX(Transactions!$J:$J,ROW()-8)="",TODAY(),INDEX(Transactions!$G:$G,ROW()-8))</f>
        <v>46229</v>
      </c>
      <c r="F3020">
        <f>IF(INDEX(Transactions!$J:$J,ROW()-8)="",0,INDEX(Transactions!$O:$O,ROW()-8))</f>
        <v>0</v>
      </c>
    </row>
    <row r="3021" spans="2:6" x14ac:dyDescent="0.15">
      <c r="B3021">
        <f ca="1">IF(INDEX(Transactions!$J:$J,ROW()-8)="",TODAY(),INDEX(Transactions!$G:$G,ROW()-8))</f>
        <v>46229</v>
      </c>
      <c r="F3021">
        <f>IF(INDEX(Transactions!$J:$J,ROW()-8)="",0,INDEX(Transactions!$O:$O,ROW()-8))</f>
        <v>0</v>
      </c>
    </row>
    <row r="3022" spans="2:6" x14ac:dyDescent="0.15">
      <c r="B3022">
        <f ca="1">IF(INDEX(Transactions!$J:$J,ROW()-8)="",TODAY(),INDEX(Transactions!$G:$G,ROW()-8))</f>
        <v>46229</v>
      </c>
      <c r="F3022">
        <f>IF(INDEX(Transactions!$J:$J,ROW()-8)="",0,INDEX(Transactions!$O:$O,ROW()-8))</f>
        <v>0</v>
      </c>
    </row>
    <row r="3023" spans="2:6" x14ac:dyDescent="0.15">
      <c r="B3023">
        <f ca="1">IF(INDEX(Transactions!$J:$J,ROW()-8)="",TODAY(),INDEX(Transactions!$G:$G,ROW()-8))</f>
        <v>46229</v>
      </c>
      <c r="F3023">
        <f>IF(INDEX(Transactions!$J:$J,ROW()-8)="",0,INDEX(Transactions!$O:$O,ROW()-8))</f>
        <v>0</v>
      </c>
    </row>
    <row r="3024" spans="2:6" x14ac:dyDescent="0.15">
      <c r="B3024">
        <f ca="1">IF(INDEX(Transactions!$J:$J,ROW()-8)="",TODAY(),INDEX(Transactions!$G:$G,ROW()-8))</f>
        <v>46229</v>
      </c>
      <c r="F3024">
        <f>IF(INDEX(Transactions!$J:$J,ROW()-8)="",0,INDEX(Transactions!$O:$O,ROW()-8))</f>
        <v>0</v>
      </c>
    </row>
    <row r="3025" spans="2:6" x14ac:dyDescent="0.15">
      <c r="B3025">
        <f ca="1">IF(INDEX(Transactions!$J:$J,ROW()-8)="",TODAY(),INDEX(Transactions!$G:$G,ROW()-8))</f>
        <v>46229</v>
      </c>
      <c r="F3025">
        <f>IF(INDEX(Transactions!$J:$J,ROW()-8)="",0,INDEX(Transactions!$O:$O,ROW()-8))</f>
        <v>0</v>
      </c>
    </row>
    <row r="3026" spans="2:6" x14ac:dyDescent="0.15">
      <c r="B3026">
        <f ca="1">IF(INDEX(Transactions!$J:$J,ROW()-8)="",TODAY(),INDEX(Transactions!$G:$G,ROW()-8))</f>
        <v>46229</v>
      </c>
      <c r="F3026">
        <f>IF(INDEX(Transactions!$J:$J,ROW()-8)="",0,INDEX(Transactions!$O:$O,ROW()-8))</f>
        <v>0</v>
      </c>
    </row>
    <row r="3027" spans="2:6" x14ac:dyDescent="0.15">
      <c r="B3027">
        <f ca="1">IF(INDEX(Transactions!$J:$J,ROW()-8)="",TODAY(),INDEX(Transactions!$G:$G,ROW()-8))</f>
        <v>46229</v>
      </c>
      <c r="F3027">
        <f>IF(INDEX(Transactions!$J:$J,ROW()-8)="",0,INDEX(Transactions!$O:$O,ROW()-8))</f>
        <v>0</v>
      </c>
    </row>
    <row r="3028" spans="2:6" x14ac:dyDescent="0.15">
      <c r="B3028">
        <f ca="1">IF(INDEX(Transactions!$J:$J,ROW()-8)="",TODAY(),INDEX(Transactions!$G:$G,ROW()-8))</f>
        <v>46229</v>
      </c>
      <c r="F3028">
        <f>IF(INDEX(Transactions!$J:$J,ROW()-8)="",0,INDEX(Transactions!$O:$O,ROW()-8))</f>
        <v>0</v>
      </c>
    </row>
    <row r="3029" spans="2:6" x14ac:dyDescent="0.15">
      <c r="B3029">
        <f ca="1">IF(INDEX(Transactions!$J:$J,ROW()-8)="",TODAY(),INDEX(Transactions!$G:$G,ROW()-8))</f>
        <v>46229</v>
      </c>
      <c r="F3029">
        <f>IF(INDEX(Transactions!$J:$J,ROW()-8)="",0,INDEX(Transactions!$O:$O,ROW()-8))</f>
        <v>0</v>
      </c>
    </row>
    <row r="3030" spans="2:6" x14ac:dyDescent="0.15">
      <c r="B3030">
        <f ca="1">IF(INDEX(Transactions!$J:$J,ROW()-8)="",TODAY(),INDEX(Transactions!$G:$G,ROW()-8))</f>
        <v>46229</v>
      </c>
      <c r="F3030">
        <f>IF(INDEX(Transactions!$J:$J,ROW()-8)="",0,INDEX(Transactions!$O:$O,ROW()-8))</f>
        <v>0</v>
      </c>
    </row>
    <row r="3031" spans="2:6" x14ac:dyDescent="0.15">
      <c r="B3031">
        <f ca="1">IF(INDEX(Transactions!$J:$J,ROW()-8)="",TODAY(),INDEX(Transactions!$G:$G,ROW()-8))</f>
        <v>46229</v>
      </c>
      <c r="F3031">
        <f>IF(INDEX(Transactions!$J:$J,ROW()-8)="",0,INDEX(Transactions!$O:$O,ROW()-8))</f>
        <v>0</v>
      </c>
    </row>
    <row r="3032" spans="2:6" x14ac:dyDescent="0.15">
      <c r="B3032">
        <f ca="1">IF(INDEX(Transactions!$J:$J,ROW()-8)="",TODAY(),INDEX(Transactions!$G:$G,ROW()-8))</f>
        <v>46229</v>
      </c>
      <c r="F3032">
        <f>IF(INDEX(Transactions!$J:$J,ROW()-8)="",0,INDEX(Transactions!$O:$O,ROW()-8))</f>
        <v>0</v>
      </c>
    </row>
    <row r="3033" spans="2:6" x14ac:dyDescent="0.15">
      <c r="B3033">
        <f ca="1">IF(INDEX(Transactions!$J:$J,ROW()-8)="",TODAY(),INDEX(Transactions!$G:$G,ROW()-8))</f>
        <v>46229</v>
      </c>
      <c r="F3033">
        <f>IF(INDEX(Transactions!$J:$J,ROW()-8)="",0,INDEX(Transactions!$O:$O,ROW()-8))</f>
        <v>0</v>
      </c>
    </row>
    <row r="3034" spans="2:6" x14ac:dyDescent="0.15">
      <c r="B3034">
        <f ca="1">IF(INDEX(Transactions!$J:$J,ROW()-8)="",TODAY(),INDEX(Transactions!$G:$G,ROW()-8))</f>
        <v>46229</v>
      </c>
      <c r="F3034">
        <f>IF(INDEX(Transactions!$J:$J,ROW()-8)="",0,INDEX(Transactions!$O:$O,ROW()-8))</f>
        <v>0</v>
      </c>
    </row>
    <row r="3035" spans="2:6" x14ac:dyDescent="0.15">
      <c r="B3035">
        <f ca="1">IF(INDEX(Transactions!$J:$J,ROW()-8)="",TODAY(),INDEX(Transactions!$G:$G,ROW()-8))</f>
        <v>46229</v>
      </c>
      <c r="F3035">
        <f>IF(INDEX(Transactions!$J:$J,ROW()-8)="",0,INDEX(Transactions!$O:$O,ROW()-8))</f>
        <v>0</v>
      </c>
    </row>
    <row r="3036" spans="2:6" x14ac:dyDescent="0.15">
      <c r="B3036">
        <f ca="1">IF(INDEX(Transactions!$J:$J,ROW()-8)="",TODAY(),INDEX(Transactions!$G:$G,ROW()-8))</f>
        <v>46229</v>
      </c>
      <c r="F3036">
        <f>IF(INDEX(Transactions!$J:$J,ROW()-8)="",0,INDEX(Transactions!$O:$O,ROW()-8))</f>
        <v>0</v>
      </c>
    </row>
    <row r="3037" spans="2:6" x14ac:dyDescent="0.15">
      <c r="B3037">
        <f ca="1">IF(INDEX(Transactions!$J:$J,ROW()-8)="",TODAY(),INDEX(Transactions!$G:$G,ROW()-8))</f>
        <v>46229</v>
      </c>
      <c r="F3037">
        <f>IF(INDEX(Transactions!$J:$J,ROW()-8)="",0,INDEX(Transactions!$O:$O,ROW()-8))</f>
        <v>0</v>
      </c>
    </row>
    <row r="3038" spans="2:6" x14ac:dyDescent="0.15">
      <c r="B3038">
        <f ca="1">IF(INDEX(Transactions!$J:$J,ROW()-8)="",TODAY(),INDEX(Transactions!$G:$G,ROW()-8))</f>
        <v>46229</v>
      </c>
      <c r="F3038">
        <f>IF(INDEX(Transactions!$J:$J,ROW()-8)="",0,INDEX(Transactions!$O:$O,ROW()-8))</f>
        <v>0</v>
      </c>
    </row>
    <row r="3039" spans="2:6" x14ac:dyDescent="0.15">
      <c r="B3039">
        <f ca="1">IF(INDEX(Transactions!$J:$J,ROW()-8)="",TODAY(),INDEX(Transactions!$G:$G,ROW()-8))</f>
        <v>46229</v>
      </c>
      <c r="F3039">
        <f>IF(INDEX(Transactions!$J:$J,ROW()-8)="",0,INDEX(Transactions!$O:$O,ROW()-8))</f>
        <v>0</v>
      </c>
    </row>
    <row r="3040" spans="2:6" x14ac:dyDescent="0.15">
      <c r="B3040">
        <f ca="1">IF(INDEX(Transactions!$J:$J,ROW()-8)="",TODAY(),INDEX(Transactions!$G:$G,ROW()-8))</f>
        <v>46229</v>
      </c>
      <c r="F3040">
        <f>IF(INDEX(Transactions!$J:$J,ROW()-8)="",0,INDEX(Transactions!$O:$O,ROW()-8))</f>
        <v>0</v>
      </c>
    </row>
    <row r="3041" spans="2:6" x14ac:dyDescent="0.15">
      <c r="B3041">
        <f ca="1">IF(INDEX(Transactions!$J:$J,ROW()-8)="",TODAY(),INDEX(Transactions!$G:$G,ROW()-8))</f>
        <v>46229</v>
      </c>
      <c r="F3041">
        <f>IF(INDEX(Transactions!$J:$J,ROW()-8)="",0,INDEX(Transactions!$O:$O,ROW()-8))</f>
        <v>0</v>
      </c>
    </row>
    <row r="3042" spans="2:6" x14ac:dyDescent="0.15">
      <c r="B3042">
        <f ca="1">IF(INDEX(Transactions!$J:$J,ROW()-8)="",TODAY(),INDEX(Transactions!$G:$G,ROW()-8))</f>
        <v>46229</v>
      </c>
      <c r="F3042">
        <f>IF(INDEX(Transactions!$J:$J,ROW()-8)="",0,INDEX(Transactions!$O:$O,ROW()-8))</f>
        <v>0</v>
      </c>
    </row>
    <row r="3043" spans="2:6" x14ac:dyDescent="0.15">
      <c r="B3043">
        <f ca="1">IF(INDEX(Transactions!$J:$J,ROW()-8)="",TODAY(),INDEX(Transactions!$G:$G,ROW()-8))</f>
        <v>46229</v>
      </c>
      <c r="F3043">
        <f>IF(INDEX(Transactions!$J:$J,ROW()-8)="",0,INDEX(Transactions!$O:$O,ROW()-8))</f>
        <v>0</v>
      </c>
    </row>
    <row r="3044" spans="2:6" x14ac:dyDescent="0.15">
      <c r="B3044">
        <f ca="1">IF(INDEX(Transactions!$J:$J,ROW()-8)="",TODAY(),INDEX(Transactions!$G:$G,ROW()-8))</f>
        <v>46229</v>
      </c>
      <c r="F3044">
        <f>IF(INDEX(Transactions!$J:$J,ROW()-8)="",0,INDEX(Transactions!$O:$O,ROW()-8))</f>
        <v>0</v>
      </c>
    </row>
    <row r="3045" spans="2:6" x14ac:dyDescent="0.15">
      <c r="B3045">
        <f ca="1">IF(INDEX(Transactions!$J:$J,ROW()-8)="",TODAY(),INDEX(Transactions!$G:$G,ROW()-8))</f>
        <v>46229</v>
      </c>
      <c r="F3045">
        <f>IF(INDEX(Transactions!$J:$J,ROW()-8)="",0,INDEX(Transactions!$O:$O,ROW()-8))</f>
        <v>0</v>
      </c>
    </row>
    <row r="3046" spans="2:6" x14ac:dyDescent="0.15">
      <c r="B3046">
        <f ca="1">IF(INDEX(Transactions!$J:$J,ROW()-8)="",TODAY(),INDEX(Transactions!$G:$G,ROW()-8))</f>
        <v>46229</v>
      </c>
      <c r="F3046">
        <f>IF(INDEX(Transactions!$J:$J,ROW()-8)="",0,INDEX(Transactions!$O:$O,ROW()-8))</f>
        <v>0</v>
      </c>
    </row>
    <row r="3047" spans="2:6" x14ac:dyDescent="0.15">
      <c r="B3047">
        <f ca="1">IF(INDEX(Transactions!$J:$J,ROW()-8)="",TODAY(),INDEX(Transactions!$G:$G,ROW()-8))</f>
        <v>46229</v>
      </c>
      <c r="F3047">
        <f>IF(INDEX(Transactions!$J:$J,ROW()-8)="",0,INDEX(Transactions!$O:$O,ROW()-8))</f>
        <v>0</v>
      </c>
    </row>
    <row r="3048" spans="2:6" x14ac:dyDescent="0.15">
      <c r="B3048">
        <f ca="1">IF(INDEX(Transactions!$J:$J,ROW()-8)="",TODAY(),INDEX(Transactions!$G:$G,ROW()-8))</f>
        <v>46229</v>
      </c>
      <c r="F3048">
        <f>IF(INDEX(Transactions!$J:$J,ROW()-8)="",0,INDEX(Transactions!$O:$O,ROW()-8))</f>
        <v>0</v>
      </c>
    </row>
    <row r="3049" spans="2:6" x14ac:dyDescent="0.15">
      <c r="B3049">
        <f ca="1">IF(INDEX(Transactions!$J:$J,ROW()-8)="",TODAY(),INDEX(Transactions!$G:$G,ROW()-8))</f>
        <v>46229</v>
      </c>
      <c r="F3049">
        <f>IF(INDEX(Transactions!$J:$J,ROW()-8)="",0,INDEX(Transactions!$O:$O,ROW()-8))</f>
        <v>0</v>
      </c>
    </row>
    <row r="3050" spans="2:6" x14ac:dyDescent="0.15">
      <c r="B3050">
        <f ca="1">IF(INDEX(Transactions!$J:$J,ROW()-8)="",TODAY(),INDEX(Transactions!$G:$G,ROW()-8))</f>
        <v>46229</v>
      </c>
      <c r="F3050">
        <f>IF(INDEX(Transactions!$J:$J,ROW()-8)="",0,INDEX(Transactions!$O:$O,ROW()-8))</f>
        <v>0</v>
      </c>
    </row>
    <row r="3051" spans="2:6" x14ac:dyDescent="0.15">
      <c r="B3051">
        <f ca="1">IF(INDEX(Transactions!$J:$J,ROW()-8)="",TODAY(),INDEX(Transactions!$G:$G,ROW()-8))</f>
        <v>46229</v>
      </c>
      <c r="F3051">
        <f>IF(INDEX(Transactions!$J:$J,ROW()-8)="",0,INDEX(Transactions!$O:$O,ROW()-8))</f>
        <v>0</v>
      </c>
    </row>
    <row r="3052" spans="2:6" x14ac:dyDescent="0.15">
      <c r="B3052">
        <f ca="1">IF(INDEX(Transactions!$J:$J,ROW()-8)="",TODAY(),INDEX(Transactions!$G:$G,ROW()-8))</f>
        <v>46229</v>
      </c>
      <c r="F3052">
        <f>IF(INDEX(Transactions!$J:$J,ROW()-8)="",0,INDEX(Transactions!$O:$O,ROW()-8))</f>
        <v>0</v>
      </c>
    </row>
    <row r="3053" spans="2:6" x14ac:dyDescent="0.15">
      <c r="B3053">
        <f ca="1">IF(INDEX(Transactions!$J:$J,ROW()-8)="",TODAY(),INDEX(Transactions!$G:$G,ROW()-8))</f>
        <v>46229</v>
      </c>
      <c r="F3053">
        <f>IF(INDEX(Transactions!$J:$J,ROW()-8)="",0,INDEX(Transactions!$O:$O,ROW()-8))</f>
        <v>0</v>
      </c>
    </row>
    <row r="3054" spans="2:6" x14ac:dyDescent="0.15">
      <c r="B3054">
        <f ca="1">IF(INDEX(Transactions!$J:$J,ROW()-8)="",TODAY(),INDEX(Transactions!$G:$G,ROW()-8))</f>
        <v>46229</v>
      </c>
      <c r="F3054">
        <f>IF(INDEX(Transactions!$J:$J,ROW()-8)="",0,INDEX(Transactions!$O:$O,ROW()-8))</f>
        <v>0</v>
      </c>
    </row>
    <row r="3055" spans="2:6" x14ac:dyDescent="0.15">
      <c r="B3055">
        <f ca="1">IF(INDEX(Transactions!$J:$J,ROW()-8)="",TODAY(),INDEX(Transactions!$G:$G,ROW()-8))</f>
        <v>46229</v>
      </c>
      <c r="F3055">
        <f>IF(INDEX(Transactions!$J:$J,ROW()-8)="",0,INDEX(Transactions!$O:$O,ROW()-8))</f>
        <v>0</v>
      </c>
    </row>
    <row r="3056" spans="2:6" x14ac:dyDescent="0.15">
      <c r="B3056">
        <f ca="1">IF(INDEX(Transactions!$J:$J,ROW()-8)="",TODAY(),INDEX(Transactions!$G:$G,ROW()-8))</f>
        <v>46229</v>
      </c>
      <c r="F3056">
        <f>IF(INDEX(Transactions!$J:$J,ROW()-8)="",0,INDEX(Transactions!$O:$O,ROW()-8))</f>
        <v>0</v>
      </c>
    </row>
    <row r="3057" spans="2:6" x14ac:dyDescent="0.15">
      <c r="B3057">
        <f ca="1">IF(INDEX(Transactions!$J:$J,ROW()-8)="",TODAY(),INDEX(Transactions!$G:$G,ROW()-8))</f>
        <v>46229</v>
      </c>
      <c r="F3057">
        <f>IF(INDEX(Transactions!$J:$J,ROW()-8)="",0,INDEX(Transactions!$O:$O,ROW()-8))</f>
        <v>0</v>
      </c>
    </row>
    <row r="3058" spans="2:6" x14ac:dyDescent="0.15">
      <c r="B3058">
        <f ca="1">IF(INDEX(Transactions!$J:$J,ROW()-8)="",TODAY(),INDEX(Transactions!$G:$G,ROW()-8))</f>
        <v>46229</v>
      </c>
      <c r="F3058">
        <f>IF(INDEX(Transactions!$J:$J,ROW()-8)="",0,INDEX(Transactions!$O:$O,ROW()-8))</f>
        <v>0</v>
      </c>
    </row>
    <row r="3059" spans="2:6" x14ac:dyDescent="0.15">
      <c r="B3059">
        <f ca="1">IF(INDEX(Transactions!$J:$J,ROW()-8)="",TODAY(),INDEX(Transactions!$G:$G,ROW()-8))</f>
        <v>46229</v>
      </c>
      <c r="F3059">
        <f>IF(INDEX(Transactions!$J:$J,ROW()-8)="",0,INDEX(Transactions!$O:$O,ROW()-8))</f>
        <v>0</v>
      </c>
    </row>
    <row r="3060" spans="2:6" x14ac:dyDescent="0.15">
      <c r="B3060">
        <f ca="1">IF(INDEX(Transactions!$J:$J,ROW()-8)="",TODAY(),INDEX(Transactions!$G:$G,ROW()-8))</f>
        <v>46229</v>
      </c>
      <c r="F3060">
        <f>IF(INDEX(Transactions!$J:$J,ROW()-8)="",0,INDEX(Transactions!$O:$O,ROW()-8))</f>
        <v>0</v>
      </c>
    </row>
    <row r="3061" spans="2:6" x14ac:dyDescent="0.15">
      <c r="B3061">
        <f ca="1">IF(INDEX(Transactions!$J:$J,ROW()-8)="",TODAY(),INDEX(Transactions!$G:$G,ROW()-8))</f>
        <v>46229</v>
      </c>
      <c r="F3061">
        <f>IF(INDEX(Transactions!$J:$J,ROW()-8)="",0,INDEX(Transactions!$O:$O,ROW()-8))</f>
        <v>0</v>
      </c>
    </row>
    <row r="3062" spans="2:6" x14ac:dyDescent="0.15">
      <c r="B3062">
        <f ca="1">IF(INDEX(Transactions!$J:$J,ROW()-8)="",TODAY(),INDEX(Transactions!$G:$G,ROW()-8))</f>
        <v>46229</v>
      </c>
      <c r="F3062">
        <f>IF(INDEX(Transactions!$J:$J,ROW()-8)="",0,INDEX(Transactions!$O:$O,ROW()-8))</f>
        <v>0</v>
      </c>
    </row>
    <row r="3063" spans="2:6" x14ac:dyDescent="0.15">
      <c r="B3063">
        <f ca="1">IF(INDEX(Transactions!$J:$J,ROW()-8)="",TODAY(),INDEX(Transactions!$G:$G,ROW()-8))</f>
        <v>46229</v>
      </c>
      <c r="F3063">
        <f>IF(INDEX(Transactions!$J:$J,ROW()-8)="",0,INDEX(Transactions!$O:$O,ROW()-8))</f>
        <v>0</v>
      </c>
    </row>
    <row r="3064" spans="2:6" x14ac:dyDescent="0.15">
      <c r="B3064">
        <f ca="1">IF(INDEX(Transactions!$J:$J,ROW()-8)="",TODAY(),INDEX(Transactions!$G:$G,ROW()-8))</f>
        <v>46229</v>
      </c>
      <c r="F3064">
        <f>IF(INDEX(Transactions!$J:$J,ROW()-8)="",0,INDEX(Transactions!$O:$O,ROW()-8))</f>
        <v>0</v>
      </c>
    </row>
    <row r="3065" spans="2:6" x14ac:dyDescent="0.15">
      <c r="B3065">
        <f ca="1">IF(INDEX(Transactions!$J:$J,ROW()-8)="",TODAY(),INDEX(Transactions!$G:$G,ROW()-8))</f>
        <v>46229</v>
      </c>
      <c r="F3065">
        <f>IF(INDEX(Transactions!$J:$J,ROW()-8)="",0,INDEX(Transactions!$O:$O,ROW()-8))</f>
        <v>0</v>
      </c>
    </row>
    <row r="3066" spans="2:6" x14ac:dyDescent="0.15">
      <c r="B3066">
        <f ca="1">IF(INDEX(Transactions!$J:$J,ROW()-8)="",TODAY(),INDEX(Transactions!$G:$G,ROW()-8))</f>
        <v>46229</v>
      </c>
      <c r="F3066">
        <f>IF(INDEX(Transactions!$J:$J,ROW()-8)="",0,INDEX(Transactions!$O:$O,ROW()-8))</f>
        <v>0</v>
      </c>
    </row>
    <row r="3067" spans="2:6" x14ac:dyDescent="0.15">
      <c r="B3067">
        <f ca="1">IF(INDEX(Transactions!$J:$J,ROW()-8)="",TODAY(),INDEX(Transactions!$G:$G,ROW()-8))</f>
        <v>46229</v>
      </c>
      <c r="F3067">
        <f>IF(INDEX(Transactions!$J:$J,ROW()-8)="",0,INDEX(Transactions!$O:$O,ROW()-8))</f>
        <v>0</v>
      </c>
    </row>
    <row r="3068" spans="2:6" x14ac:dyDescent="0.15">
      <c r="B3068">
        <f ca="1">IF(INDEX(Transactions!$J:$J,ROW()-8)="",TODAY(),INDEX(Transactions!$G:$G,ROW()-8))</f>
        <v>46229</v>
      </c>
      <c r="F3068">
        <f>IF(INDEX(Transactions!$J:$J,ROW()-8)="",0,INDEX(Transactions!$O:$O,ROW()-8))</f>
        <v>0</v>
      </c>
    </row>
    <row r="3069" spans="2:6" x14ac:dyDescent="0.15">
      <c r="B3069">
        <f ca="1">IF(INDEX(Transactions!$J:$J,ROW()-8)="",TODAY(),INDEX(Transactions!$G:$G,ROW()-8))</f>
        <v>46229</v>
      </c>
      <c r="F3069">
        <f>IF(INDEX(Transactions!$J:$J,ROW()-8)="",0,INDEX(Transactions!$O:$O,ROW()-8))</f>
        <v>0</v>
      </c>
    </row>
    <row r="3070" spans="2:6" x14ac:dyDescent="0.15">
      <c r="B3070">
        <f ca="1">IF(INDEX(Transactions!$J:$J,ROW()-8)="",TODAY(),INDEX(Transactions!$G:$G,ROW()-8))</f>
        <v>46229</v>
      </c>
      <c r="F3070">
        <f>IF(INDEX(Transactions!$J:$J,ROW()-8)="",0,INDEX(Transactions!$O:$O,ROW()-8))</f>
        <v>0</v>
      </c>
    </row>
    <row r="3071" spans="2:6" x14ac:dyDescent="0.15">
      <c r="B3071">
        <f ca="1">IF(INDEX(Transactions!$J:$J,ROW()-8)="",TODAY(),INDEX(Transactions!$G:$G,ROW()-8))</f>
        <v>46229</v>
      </c>
      <c r="F3071">
        <f>IF(INDEX(Transactions!$J:$J,ROW()-8)="",0,INDEX(Transactions!$O:$O,ROW()-8))</f>
        <v>0</v>
      </c>
    </row>
    <row r="3072" spans="2:6" x14ac:dyDescent="0.15">
      <c r="B3072">
        <f ca="1">IF(INDEX(Transactions!$J:$J,ROW()-8)="",TODAY(),INDEX(Transactions!$G:$G,ROW()-8))</f>
        <v>46229</v>
      </c>
      <c r="F3072">
        <f>IF(INDEX(Transactions!$J:$J,ROW()-8)="",0,INDEX(Transactions!$O:$O,ROW()-8))</f>
        <v>0</v>
      </c>
    </row>
    <row r="3073" spans="2:6" x14ac:dyDescent="0.15">
      <c r="B3073">
        <f ca="1">IF(INDEX(Transactions!$J:$J,ROW()-8)="",TODAY(),INDEX(Transactions!$G:$G,ROW()-8))</f>
        <v>46229</v>
      </c>
      <c r="F3073">
        <f>IF(INDEX(Transactions!$J:$J,ROW()-8)="",0,INDEX(Transactions!$O:$O,ROW()-8))</f>
        <v>0</v>
      </c>
    </row>
    <row r="3074" spans="2:6" x14ac:dyDescent="0.15">
      <c r="B3074">
        <f ca="1">IF(INDEX(Transactions!$J:$J,ROW()-8)="",TODAY(),INDEX(Transactions!$G:$G,ROW()-8))</f>
        <v>46229</v>
      </c>
      <c r="F3074">
        <f>IF(INDEX(Transactions!$J:$J,ROW()-8)="",0,INDEX(Transactions!$O:$O,ROW()-8))</f>
        <v>0</v>
      </c>
    </row>
    <row r="3075" spans="2:6" x14ac:dyDescent="0.15">
      <c r="B3075">
        <f ca="1">IF(INDEX(Transactions!$J:$J,ROW()-8)="",TODAY(),INDEX(Transactions!$G:$G,ROW()-8))</f>
        <v>46229</v>
      </c>
      <c r="F3075">
        <f>IF(INDEX(Transactions!$J:$J,ROW()-8)="",0,INDEX(Transactions!$O:$O,ROW()-8))</f>
        <v>0</v>
      </c>
    </row>
    <row r="3076" spans="2:6" x14ac:dyDescent="0.15">
      <c r="B3076">
        <f ca="1">IF(INDEX(Transactions!$J:$J,ROW()-8)="",TODAY(),INDEX(Transactions!$G:$G,ROW()-8))</f>
        <v>46229</v>
      </c>
      <c r="F3076">
        <f>IF(INDEX(Transactions!$J:$J,ROW()-8)="",0,INDEX(Transactions!$O:$O,ROW()-8))</f>
        <v>0</v>
      </c>
    </row>
    <row r="3077" spans="2:6" x14ac:dyDescent="0.15">
      <c r="B3077">
        <f ca="1">IF(INDEX(Transactions!$J:$J,ROW()-8)="",TODAY(),INDEX(Transactions!$G:$G,ROW()-8))</f>
        <v>46229</v>
      </c>
      <c r="F3077">
        <f>IF(INDEX(Transactions!$J:$J,ROW()-8)="",0,INDEX(Transactions!$O:$O,ROW()-8))</f>
        <v>0</v>
      </c>
    </row>
    <row r="3078" spans="2:6" x14ac:dyDescent="0.15">
      <c r="B3078">
        <f ca="1">IF(INDEX(Transactions!$J:$J,ROW()-8)="",TODAY(),INDEX(Transactions!$G:$G,ROW()-8))</f>
        <v>46229</v>
      </c>
      <c r="F3078">
        <f>IF(INDEX(Transactions!$J:$J,ROW()-8)="",0,INDEX(Transactions!$O:$O,ROW()-8))</f>
        <v>0</v>
      </c>
    </row>
    <row r="3079" spans="2:6" x14ac:dyDescent="0.15">
      <c r="B3079">
        <f ca="1">IF(INDEX(Transactions!$J:$J,ROW()-8)="",TODAY(),INDEX(Transactions!$G:$G,ROW()-8))</f>
        <v>46229</v>
      </c>
      <c r="F3079">
        <f>IF(INDEX(Transactions!$J:$J,ROW()-8)="",0,INDEX(Transactions!$O:$O,ROW()-8))</f>
        <v>0</v>
      </c>
    </row>
    <row r="3080" spans="2:6" x14ac:dyDescent="0.15">
      <c r="B3080">
        <f ca="1">IF(INDEX(Transactions!$J:$J,ROW()-8)="",TODAY(),INDEX(Transactions!$G:$G,ROW()-8))</f>
        <v>46229</v>
      </c>
      <c r="F3080">
        <f>IF(INDEX(Transactions!$J:$J,ROW()-8)="",0,INDEX(Transactions!$O:$O,ROW()-8))</f>
        <v>0</v>
      </c>
    </row>
    <row r="3081" spans="2:6" x14ac:dyDescent="0.15">
      <c r="B3081">
        <f ca="1">IF(INDEX(Transactions!$J:$J,ROW()-8)="",TODAY(),INDEX(Transactions!$G:$G,ROW()-8))</f>
        <v>46229</v>
      </c>
      <c r="F3081">
        <f>IF(INDEX(Transactions!$J:$J,ROW()-8)="",0,INDEX(Transactions!$O:$O,ROW()-8))</f>
        <v>0</v>
      </c>
    </row>
    <row r="3082" spans="2:6" x14ac:dyDescent="0.15">
      <c r="B3082">
        <f ca="1">IF(INDEX(Transactions!$J:$J,ROW()-8)="",TODAY(),INDEX(Transactions!$G:$G,ROW()-8))</f>
        <v>46229</v>
      </c>
      <c r="F3082">
        <f>IF(INDEX(Transactions!$J:$J,ROW()-8)="",0,INDEX(Transactions!$O:$O,ROW()-8))</f>
        <v>0</v>
      </c>
    </row>
    <row r="3083" spans="2:6" x14ac:dyDescent="0.15">
      <c r="B3083">
        <f ca="1">IF(INDEX(Transactions!$J:$J,ROW()-8)="",TODAY(),INDEX(Transactions!$G:$G,ROW()-8))</f>
        <v>46229</v>
      </c>
      <c r="F3083">
        <f>IF(INDEX(Transactions!$J:$J,ROW()-8)="",0,INDEX(Transactions!$O:$O,ROW()-8))</f>
        <v>0</v>
      </c>
    </row>
    <row r="3084" spans="2:6" x14ac:dyDescent="0.15">
      <c r="B3084">
        <f ca="1">IF(INDEX(Transactions!$J:$J,ROW()-8)="",TODAY(),INDEX(Transactions!$G:$G,ROW()-8))</f>
        <v>46229</v>
      </c>
      <c r="F3084">
        <f>IF(INDEX(Transactions!$J:$J,ROW()-8)="",0,INDEX(Transactions!$O:$O,ROW()-8))</f>
        <v>0</v>
      </c>
    </row>
    <row r="3085" spans="2:6" x14ac:dyDescent="0.15">
      <c r="B3085">
        <f ca="1">IF(INDEX(Transactions!$J:$J,ROW()-8)="",TODAY(),INDEX(Transactions!$G:$G,ROW()-8))</f>
        <v>46229</v>
      </c>
      <c r="F3085">
        <f>IF(INDEX(Transactions!$J:$J,ROW()-8)="",0,INDEX(Transactions!$O:$O,ROW()-8))</f>
        <v>0</v>
      </c>
    </row>
    <row r="3086" spans="2:6" x14ac:dyDescent="0.15">
      <c r="B3086">
        <f ca="1">IF(INDEX(Transactions!$J:$J,ROW()-8)="",TODAY(),INDEX(Transactions!$G:$G,ROW()-8))</f>
        <v>46229</v>
      </c>
      <c r="F3086">
        <f>IF(INDEX(Transactions!$J:$J,ROW()-8)="",0,INDEX(Transactions!$O:$O,ROW()-8))</f>
        <v>0</v>
      </c>
    </row>
    <row r="3087" spans="2:6" x14ac:dyDescent="0.15">
      <c r="B3087">
        <f ca="1">IF(INDEX(Transactions!$J:$J,ROW()-8)="",TODAY(),INDEX(Transactions!$G:$G,ROW()-8))</f>
        <v>46229</v>
      </c>
      <c r="F3087">
        <f>IF(INDEX(Transactions!$J:$J,ROW()-8)="",0,INDEX(Transactions!$O:$O,ROW()-8))</f>
        <v>0</v>
      </c>
    </row>
    <row r="3088" spans="2:6" x14ac:dyDescent="0.15">
      <c r="B3088">
        <f ca="1">IF(INDEX(Transactions!$J:$J,ROW()-8)="",TODAY(),INDEX(Transactions!$G:$G,ROW()-8))</f>
        <v>46229</v>
      </c>
      <c r="F3088">
        <f>IF(INDEX(Transactions!$J:$J,ROW()-8)="",0,INDEX(Transactions!$O:$O,ROW()-8))</f>
        <v>0</v>
      </c>
    </row>
    <row r="3089" spans="2:6" x14ac:dyDescent="0.15">
      <c r="B3089">
        <f ca="1">IF(INDEX(Transactions!$J:$J,ROW()-8)="",TODAY(),INDEX(Transactions!$G:$G,ROW()-8))</f>
        <v>46229</v>
      </c>
      <c r="F3089">
        <f>IF(INDEX(Transactions!$J:$J,ROW()-8)="",0,INDEX(Transactions!$O:$O,ROW()-8))</f>
        <v>0</v>
      </c>
    </row>
    <row r="3090" spans="2:6" x14ac:dyDescent="0.15">
      <c r="B3090">
        <f ca="1">IF(INDEX(Transactions!$J:$J,ROW()-8)="",TODAY(),INDEX(Transactions!$G:$G,ROW()-8))</f>
        <v>46229</v>
      </c>
      <c r="F3090">
        <f>IF(INDEX(Transactions!$J:$J,ROW()-8)="",0,INDEX(Transactions!$O:$O,ROW()-8))</f>
        <v>0</v>
      </c>
    </row>
    <row r="3091" spans="2:6" x14ac:dyDescent="0.15">
      <c r="B3091">
        <f ca="1">IF(INDEX(Transactions!$J:$J,ROW()-8)="",TODAY(),INDEX(Transactions!$G:$G,ROW()-8))</f>
        <v>46229</v>
      </c>
      <c r="F3091">
        <f>IF(INDEX(Transactions!$J:$J,ROW()-8)="",0,INDEX(Transactions!$O:$O,ROW()-8))</f>
        <v>0</v>
      </c>
    </row>
    <row r="3092" spans="2:6" x14ac:dyDescent="0.15">
      <c r="B3092">
        <f ca="1">IF(INDEX(Transactions!$J:$J,ROW()-8)="",TODAY(),INDEX(Transactions!$G:$G,ROW()-8))</f>
        <v>46229</v>
      </c>
      <c r="F3092">
        <f>IF(INDEX(Transactions!$J:$J,ROW()-8)="",0,INDEX(Transactions!$O:$O,ROW()-8))</f>
        <v>0</v>
      </c>
    </row>
    <row r="3093" spans="2:6" x14ac:dyDescent="0.15">
      <c r="B3093">
        <f ca="1">IF(INDEX(Transactions!$J:$J,ROW()-8)="",TODAY(),INDEX(Transactions!$G:$G,ROW()-8))</f>
        <v>46229</v>
      </c>
      <c r="F3093">
        <f>IF(INDEX(Transactions!$J:$J,ROW()-8)="",0,INDEX(Transactions!$O:$O,ROW()-8))</f>
        <v>0</v>
      </c>
    </row>
    <row r="3094" spans="2:6" x14ac:dyDescent="0.15">
      <c r="B3094">
        <f ca="1">IF(INDEX(Transactions!$J:$J,ROW()-8)="",TODAY(),INDEX(Transactions!$G:$G,ROW()-8))</f>
        <v>46229</v>
      </c>
      <c r="F3094">
        <f>IF(INDEX(Transactions!$J:$J,ROW()-8)="",0,INDEX(Transactions!$O:$O,ROW()-8))</f>
        <v>0</v>
      </c>
    </row>
    <row r="3095" spans="2:6" x14ac:dyDescent="0.15">
      <c r="B3095">
        <f ca="1">IF(INDEX(Transactions!$J:$J,ROW()-8)="",TODAY(),INDEX(Transactions!$G:$G,ROW()-8))</f>
        <v>46229</v>
      </c>
      <c r="F3095">
        <f>IF(INDEX(Transactions!$J:$J,ROW()-8)="",0,INDEX(Transactions!$O:$O,ROW()-8))</f>
        <v>0</v>
      </c>
    </row>
    <row r="3096" spans="2:6" x14ac:dyDescent="0.15">
      <c r="B3096">
        <f ca="1">IF(INDEX(Transactions!$J:$J,ROW()-8)="",TODAY(),INDEX(Transactions!$G:$G,ROW()-8))</f>
        <v>46229</v>
      </c>
      <c r="F3096">
        <f>IF(INDEX(Transactions!$J:$J,ROW()-8)="",0,INDEX(Transactions!$O:$O,ROW()-8))</f>
        <v>0</v>
      </c>
    </row>
    <row r="3097" spans="2:6" x14ac:dyDescent="0.15">
      <c r="B3097">
        <f ca="1">IF(INDEX(Transactions!$J:$J,ROW()-8)="",TODAY(),INDEX(Transactions!$G:$G,ROW()-8))</f>
        <v>46229</v>
      </c>
      <c r="F3097">
        <f>IF(INDEX(Transactions!$J:$J,ROW()-8)="",0,INDEX(Transactions!$O:$O,ROW()-8))</f>
        <v>0</v>
      </c>
    </row>
    <row r="3098" spans="2:6" x14ac:dyDescent="0.15">
      <c r="B3098">
        <f ca="1">IF(INDEX(Transactions!$J:$J,ROW()-8)="",TODAY(),INDEX(Transactions!$G:$G,ROW()-8))</f>
        <v>46229</v>
      </c>
      <c r="F3098">
        <f>IF(INDEX(Transactions!$J:$J,ROW()-8)="",0,INDEX(Transactions!$O:$O,ROW()-8))</f>
        <v>0</v>
      </c>
    </row>
    <row r="3099" spans="2:6" x14ac:dyDescent="0.15">
      <c r="B3099">
        <f ca="1">IF(INDEX(Transactions!$J:$J,ROW()-8)="",TODAY(),INDEX(Transactions!$G:$G,ROW()-8))</f>
        <v>46229</v>
      </c>
      <c r="F3099">
        <f>IF(INDEX(Transactions!$J:$J,ROW()-8)="",0,INDEX(Transactions!$O:$O,ROW()-8))</f>
        <v>0</v>
      </c>
    </row>
    <row r="3100" spans="2:6" x14ac:dyDescent="0.15">
      <c r="B3100">
        <f ca="1">IF(INDEX(Transactions!$J:$J,ROW()-8)="",TODAY(),INDEX(Transactions!$G:$G,ROW()-8))</f>
        <v>46229</v>
      </c>
      <c r="F3100">
        <f>IF(INDEX(Transactions!$J:$J,ROW()-8)="",0,INDEX(Transactions!$O:$O,ROW()-8))</f>
        <v>0</v>
      </c>
    </row>
    <row r="3101" spans="2:6" x14ac:dyDescent="0.15">
      <c r="B3101">
        <f ca="1">IF(INDEX(Transactions!$J:$J,ROW()-8)="",TODAY(),INDEX(Transactions!$G:$G,ROW()-8))</f>
        <v>46229</v>
      </c>
      <c r="F3101">
        <f>IF(INDEX(Transactions!$J:$J,ROW()-8)="",0,INDEX(Transactions!$O:$O,ROW()-8))</f>
        <v>0</v>
      </c>
    </row>
    <row r="3102" spans="2:6" x14ac:dyDescent="0.15">
      <c r="B3102">
        <f ca="1">IF(INDEX(Transactions!$J:$J,ROW()-8)="",TODAY(),INDEX(Transactions!$G:$G,ROW()-8))</f>
        <v>46229</v>
      </c>
      <c r="F3102">
        <f>IF(INDEX(Transactions!$J:$J,ROW()-8)="",0,INDEX(Transactions!$O:$O,ROW()-8))</f>
        <v>0</v>
      </c>
    </row>
    <row r="3103" spans="2:6" x14ac:dyDescent="0.15">
      <c r="B3103">
        <f ca="1">IF(INDEX(Transactions!$J:$J,ROW()-8)="",TODAY(),INDEX(Transactions!$G:$G,ROW()-8))</f>
        <v>46229</v>
      </c>
      <c r="F3103">
        <f>IF(INDEX(Transactions!$J:$J,ROW()-8)="",0,INDEX(Transactions!$O:$O,ROW()-8))</f>
        <v>0</v>
      </c>
    </row>
    <row r="3104" spans="2:6" x14ac:dyDescent="0.15">
      <c r="B3104">
        <f ca="1">IF(INDEX(Transactions!$J:$J,ROW()-8)="",TODAY(),INDEX(Transactions!$G:$G,ROW()-8))</f>
        <v>46229</v>
      </c>
      <c r="F3104">
        <f>IF(INDEX(Transactions!$J:$J,ROW()-8)="",0,INDEX(Transactions!$O:$O,ROW()-8))</f>
        <v>0</v>
      </c>
    </row>
    <row r="3105" spans="2:6" x14ac:dyDescent="0.15">
      <c r="B3105">
        <f ca="1">IF(INDEX(Transactions!$J:$J,ROW()-8)="",TODAY(),INDEX(Transactions!$G:$G,ROW()-8))</f>
        <v>46229</v>
      </c>
      <c r="F3105">
        <f>IF(INDEX(Transactions!$J:$J,ROW()-8)="",0,INDEX(Transactions!$O:$O,ROW()-8))</f>
        <v>0</v>
      </c>
    </row>
    <row r="3106" spans="2:6" x14ac:dyDescent="0.15">
      <c r="B3106">
        <f ca="1">IF(INDEX(Transactions!$J:$J,ROW()-8)="",TODAY(),INDEX(Transactions!$G:$G,ROW()-8))</f>
        <v>46229</v>
      </c>
      <c r="F3106">
        <f>IF(INDEX(Transactions!$J:$J,ROW()-8)="",0,INDEX(Transactions!$O:$O,ROW()-8))</f>
        <v>0</v>
      </c>
    </row>
    <row r="3107" spans="2:6" x14ac:dyDescent="0.15">
      <c r="B3107">
        <f ca="1">IF(INDEX(Transactions!$J:$J,ROW()-8)="",TODAY(),INDEX(Transactions!$G:$G,ROW()-8))</f>
        <v>46229</v>
      </c>
      <c r="F3107">
        <f>IF(INDEX(Transactions!$J:$J,ROW()-8)="",0,INDEX(Transactions!$O:$O,ROW()-8))</f>
        <v>0</v>
      </c>
    </row>
    <row r="3108" spans="2:6" x14ac:dyDescent="0.15">
      <c r="B3108">
        <f ca="1">IF(INDEX(Transactions!$J:$J,ROW()-8)="",TODAY(),INDEX(Transactions!$G:$G,ROW()-8))</f>
        <v>46229</v>
      </c>
      <c r="F3108">
        <f>IF(INDEX(Transactions!$J:$J,ROW()-8)="",0,INDEX(Transactions!$O:$O,ROW()-8))</f>
        <v>0</v>
      </c>
    </row>
    <row r="3109" spans="2:6" x14ac:dyDescent="0.15">
      <c r="B3109">
        <f ca="1">IF(INDEX(Transactions!$J:$J,ROW()-8)="",TODAY(),INDEX(Transactions!$G:$G,ROW()-8))</f>
        <v>46229</v>
      </c>
      <c r="F3109">
        <f>IF(INDEX(Transactions!$J:$J,ROW()-8)="",0,INDEX(Transactions!$O:$O,ROW()-8))</f>
        <v>0</v>
      </c>
    </row>
    <row r="3110" spans="2:6" x14ac:dyDescent="0.15">
      <c r="B3110">
        <f ca="1">IF(INDEX(Transactions!$J:$J,ROW()-8)="",TODAY(),INDEX(Transactions!$G:$G,ROW()-8))</f>
        <v>46229</v>
      </c>
      <c r="F3110">
        <f>IF(INDEX(Transactions!$J:$J,ROW()-8)="",0,INDEX(Transactions!$O:$O,ROW()-8))</f>
        <v>0</v>
      </c>
    </row>
    <row r="3111" spans="2:6" x14ac:dyDescent="0.15">
      <c r="B3111">
        <f ca="1">IF(INDEX(Transactions!$J:$J,ROW()-8)="",TODAY(),INDEX(Transactions!$G:$G,ROW()-8))</f>
        <v>46229</v>
      </c>
      <c r="F3111">
        <f>IF(INDEX(Transactions!$J:$J,ROW()-8)="",0,INDEX(Transactions!$O:$O,ROW()-8))</f>
        <v>0</v>
      </c>
    </row>
    <row r="3112" spans="2:6" x14ac:dyDescent="0.15">
      <c r="B3112">
        <f ca="1">IF(INDEX(Transactions!$J:$J,ROW()-8)="",TODAY(),INDEX(Transactions!$G:$G,ROW()-8))</f>
        <v>46229</v>
      </c>
      <c r="F3112">
        <f>IF(INDEX(Transactions!$J:$J,ROW()-8)="",0,INDEX(Transactions!$O:$O,ROW()-8))</f>
        <v>0</v>
      </c>
    </row>
    <row r="3113" spans="2:6" x14ac:dyDescent="0.15">
      <c r="B3113">
        <f ca="1">IF(INDEX(Transactions!$J:$J,ROW()-8)="",TODAY(),INDEX(Transactions!$G:$G,ROW()-8))</f>
        <v>46229</v>
      </c>
      <c r="F3113">
        <f>IF(INDEX(Transactions!$J:$J,ROW()-8)="",0,INDEX(Transactions!$O:$O,ROW()-8))</f>
        <v>0</v>
      </c>
    </row>
    <row r="3114" spans="2:6" x14ac:dyDescent="0.15">
      <c r="B3114">
        <f ca="1">IF(INDEX(Transactions!$J:$J,ROW()-8)="",TODAY(),INDEX(Transactions!$G:$G,ROW()-8))</f>
        <v>46229</v>
      </c>
      <c r="F3114">
        <f>IF(INDEX(Transactions!$J:$J,ROW()-8)="",0,INDEX(Transactions!$O:$O,ROW()-8))</f>
        <v>0</v>
      </c>
    </row>
    <row r="3115" spans="2:6" x14ac:dyDescent="0.15">
      <c r="B3115">
        <f ca="1">IF(INDEX(Transactions!$J:$J,ROW()-8)="",TODAY(),INDEX(Transactions!$G:$G,ROW()-8))</f>
        <v>46229</v>
      </c>
      <c r="F3115">
        <f>IF(INDEX(Transactions!$J:$J,ROW()-8)="",0,INDEX(Transactions!$O:$O,ROW()-8))</f>
        <v>0</v>
      </c>
    </row>
    <row r="3116" spans="2:6" x14ac:dyDescent="0.15">
      <c r="B3116">
        <f ca="1">IF(INDEX(Transactions!$J:$J,ROW()-8)="",TODAY(),INDEX(Transactions!$G:$G,ROW()-8))</f>
        <v>46229</v>
      </c>
      <c r="F3116">
        <f>IF(INDEX(Transactions!$J:$J,ROW()-8)="",0,INDEX(Transactions!$O:$O,ROW()-8))</f>
        <v>0</v>
      </c>
    </row>
    <row r="3117" spans="2:6" x14ac:dyDescent="0.15">
      <c r="B3117">
        <f ca="1">IF(INDEX(Transactions!$J:$J,ROW()-8)="",TODAY(),INDEX(Transactions!$G:$G,ROW()-8))</f>
        <v>46229</v>
      </c>
      <c r="F3117">
        <f>IF(INDEX(Transactions!$J:$J,ROW()-8)="",0,INDEX(Transactions!$O:$O,ROW()-8))</f>
        <v>0</v>
      </c>
    </row>
    <row r="3118" spans="2:6" x14ac:dyDescent="0.15">
      <c r="B3118">
        <f ca="1">IF(INDEX(Transactions!$J:$J,ROW()-8)="",TODAY(),INDEX(Transactions!$G:$G,ROW()-8))</f>
        <v>46229</v>
      </c>
      <c r="F3118">
        <f>IF(INDEX(Transactions!$J:$J,ROW()-8)="",0,INDEX(Transactions!$O:$O,ROW()-8))</f>
        <v>0</v>
      </c>
    </row>
    <row r="3119" spans="2:6" x14ac:dyDescent="0.15">
      <c r="B3119">
        <f ca="1">IF(INDEX(Transactions!$J:$J,ROW()-8)="",TODAY(),INDEX(Transactions!$G:$G,ROW()-8))</f>
        <v>46229</v>
      </c>
      <c r="F3119">
        <f>IF(INDEX(Transactions!$J:$J,ROW()-8)="",0,INDEX(Transactions!$O:$O,ROW()-8))</f>
        <v>0</v>
      </c>
    </row>
    <row r="3120" spans="2:6" x14ac:dyDescent="0.15">
      <c r="B3120">
        <f ca="1">IF(INDEX(Transactions!$J:$J,ROW()-8)="",TODAY(),INDEX(Transactions!$G:$G,ROW()-8))</f>
        <v>46229</v>
      </c>
      <c r="F3120">
        <f>IF(INDEX(Transactions!$J:$J,ROW()-8)="",0,INDEX(Transactions!$O:$O,ROW()-8))</f>
        <v>0</v>
      </c>
    </row>
    <row r="3121" spans="2:6" x14ac:dyDescent="0.15">
      <c r="B3121">
        <f ca="1">IF(INDEX(Transactions!$J:$J,ROW()-8)="",TODAY(),INDEX(Transactions!$G:$G,ROW()-8))</f>
        <v>46229</v>
      </c>
      <c r="F3121">
        <f>IF(INDEX(Transactions!$J:$J,ROW()-8)="",0,INDEX(Transactions!$O:$O,ROW()-8))</f>
        <v>0</v>
      </c>
    </row>
    <row r="3122" spans="2:6" x14ac:dyDescent="0.15">
      <c r="B3122">
        <f ca="1">IF(INDEX(Transactions!$J:$J,ROW()-8)="",TODAY(),INDEX(Transactions!$G:$G,ROW()-8))</f>
        <v>46229</v>
      </c>
      <c r="F3122">
        <f>IF(INDEX(Transactions!$J:$J,ROW()-8)="",0,INDEX(Transactions!$O:$O,ROW()-8))</f>
        <v>0</v>
      </c>
    </row>
    <row r="3123" spans="2:6" x14ac:dyDescent="0.15">
      <c r="B3123">
        <f ca="1">IF(INDEX(Transactions!$J:$J,ROW()-8)="",TODAY(),INDEX(Transactions!$G:$G,ROW()-8))</f>
        <v>46229</v>
      </c>
      <c r="F3123">
        <f>IF(INDEX(Transactions!$J:$J,ROW()-8)="",0,INDEX(Transactions!$O:$O,ROW()-8))</f>
        <v>0</v>
      </c>
    </row>
    <row r="3124" spans="2:6" x14ac:dyDescent="0.15">
      <c r="B3124">
        <f ca="1">IF(INDEX(Transactions!$J:$J,ROW()-8)="",TODAY(),INDEX(Transactions!$G:$G,ROW()-8))</f>
        <v>46229</v>
      </c>
      <c r="F3124">
        <f>IF(INDEX(Transactions!$J:$J,ROW()-8)="",0,INDEX(Transactions!$O:$O,ROW()-8))</f>
        <v>0</v>
      </c>
    </row>
    <row r="3125" spans="2:6" x14ac:dyDescent="0.15">
      <c r="B3125">
        <f ca="1">IF(INDEX(Transactions!$J:$J,ROW()-8)="",TODAY(),INDEX(Transactions!$G:$G,ROW()-8))</f>
        <v>46229</v>
      </c>
      <c r="F3125">
        <f>IF(INDEX(Transactions!$J:$J,ROW()-8)="",0,INDEX(Transactions!$O:$O,ROW()-8))</f>
        <v>0</v>
      </c>
    </row>
    <row r="3126" spans="2:6" x14ac:dyDescent="0.15">
      <c r="B3126">
        <f ca="1">IF(INDEX(Transactions!$J:$J,ROW()-8)="",TODAY(),INDEX(Transactions!$G:$G,ROW()-8))</f>
        <v>46229</v>
      </c>
      <c r="F3126">
        <f>IF(INDEX(Transactions!$J:$J,ROW()-8)="",0,INDEX(Transactions!$O:$O,ROW()-8))</f>
        <v>0</v>
      </c>
    </row>
    <row r="3127" spans="2:6" x14ac:dyDescent="0.15">
      <c r="B3127">
        <f ca="1">IF(INDEX(Transactions!$J:$J,ROW()-8)="",TODAY(),INDEX(Transactions!$G:$G,ROW()-8))</f>
        <v>46229</v>
      </c>
      <c r="F3127">
        <f>IF(INDEX(Transactions!$J:$J,ROW()-8)="",0,INDEX(Transactions!$O:$O,ROW()-8))</f>
        <v>0</v>
      </c>
    </row>
    <row r="3128" spans="2:6" x14ac:dyDescent="0.15">
      <c r="B3128">
        <f ca="1">IF(INDEX(Transactions!$J:$J,ROW()-8)="",TODAY(),INDEX(Transactions!$G:$G,ROW()-8))</f>
        <v>46229</v>
      </c>
      <c r="F3128">
        <f>IF(INDEX(Transactions!$J:$J,ROW()-8)="",0,INDEX(Transactions!$O:$O,ROW()-8))</f>
        <v>0</v>
      </c>
    </row>
    <row r="3129" spans="2:6" x14ac:dyDescent="0.15">
      <c r="B3129">
        <f ca="1">IF(INDEX(Transactions!$J:$J,ROW()-8)="",TODAY(),INDEX(Transactions!$G:$G,ROW()-8))</f>
        <v>46229</v>
      </c>
      <c r="F3129">
        <f>IF(INDEX(Transactions!$J:$J,ROW()-8)="",0,INDEX(Transactions!$O:$O,ROW()-8))</f>
        <v>0</v>
      </c>
    </row>
    <row r="3130" spans="2:6" x14ac:dyDescent="0.15">
      <c r="B3130">
        <f ca="1">IF(INDEX(Transactions!$J:$J,ROW()-8)="",TODAY(),INDEX(Transactions!$G:$G,ROW()-8))</f>
        <v>46229</v>
      </c>
      <c r="F3130">
        <f>IF(INDEX(Transactions!$J:$J,ROW()-8)="",0,INDEX(Transactions!$O:$O,ROW()-8))</f>
        <v>0</v>
      </c>
    </row>
    <row r="3131" spans="2:6" x14ac:dyDescent="0.15">
      <c r="B3131">
        <f ca="1">IF(INDEX(Transactions!$J:$J,ROW()-8)="",TODAY(),INDEX(Transactions!$G:$G,ROW()-8))</f>
        <v>46229</v>
      </c>
      <c r="F3131">
        <f>IF(INDEX(Transactions!$J:$J,ROW()-8)="",0,INDEX(Transactions!$O:$O,ROW()-8))</f>
        <v>0</v>
      </c>
    </row>
    <row r="3132" spans="2:6" x14ac:dyDescent="0.15">
      <c r="B3132">
        <f ca="1">IF(INDEX(Transactions!$J:$J,ROW()-8)="",TODAY(),INDEX(Transactions!$G:$G,ROW()-8))</f>
        <v>46229</v>
      </c>
      <c r="F3132">
        <f>IF(INDEX(Transactions!$J:$J,ROW()-8)="",0,INDEX(Transactions!$O:$O,ROW()-8))</f>
        <v>0</v>
      </c>
    </row>
    <row r="3133" spans="2:6" x14ac:dyDescent="0.15">
      <c r="B3133">
        <f ca="1">IF(INDEX(Transactions!$J:$J,ROW()-8)="",TODAY(),INDEX(Transactions!$G:$G,ROW()-8))</f>
        <v>46229</v>
      </c>
      <c r="F3133">
        <f>IF(INDEX(Transactions!$J:$J,ROW()-8)="",0,INDEX(Transactions!$O:$O,ROW()-8))</f>
        <v>0</v>
      </c>
    </row>
    <row r="3134" spans="2:6" x14ac:dyDescent="0.15">
      <c r="B3134">
        <f ca="1">IF(INDEX(Transactions!$J:$J,ROW()-8)="",TODAY(),INDEX(Transactions!$G:$G,ROW()-8))</f>
        <v>46229</v>
      </c>
      <c r="F3134">
        <f>IF(INDEX(Transactions!$J:$J,ROW()-8)="",0,INDEX(Transactions!$O:$O,ROW()-8))</f>
        <v>0</v>
      </c>
    </row>
    <row r="3135" spans="2:6" x14ac:dyDescent="0.15">
      <c r="B3135">
        <f ca="1">IF(INDEX(Transactions!$J:$J,ROW()-8)="",TODAY(),INDEX(Transactions!$G:$G,ROW()-8))</f>
        <v>46229</v>
      </c>
      <c r="F3135">
        <f>IF(INDEX(Transactions!$J:$J,ROW()-8)="",0,INDEX(Transactions!$O:$O,ROW()-8))</f>
        <v>0</v>
      </c>
    </row>
    <row r="3136" spans="2:6" x14ac:dyDescent="0.15">
      <c r="B3136">
        <f ca="1">IF(INDEX(Transactions!$J:$J,ROW()-8)="",TODAY(),INDEX(Transactions!$G:$G,ROW()-8))</f>
        <v>46229</v>
      </c>
      <c r="F3136">
        <f>IF(INDEX(Transactions!$J:$J,ROW()-8)="",0,INDEX(Transactions!$O:$O,ROW()-8))</f>
        <v>0</v>
      </c>
    </row>
    <row r="3137" spans="2:6" x14ac:dyDescent="0.15">
      <c r="B3137">
        <f ca="1">IF(INDEX(Transactions!$J:$J,ROW()-8)="",TODAY(),INDEX(Transactions!$G:$G,ROW()-8))</f>
        <v>46229</v>
      </c>
      <c r="F3137">
        <f>IF(INDEX(Transactions!$J:$J,ROW()-8)="",0,INDEX(Transactions!$O:$O,ROW()-8))</f>
        <v>0</v>
      </c>
    </row>
    <row r="3138" spans="2:6" x14ac:dyDescent="0.15">
      <c r="B3138">
        <f ca="1">IF(INDEX(Transactions!$J:$J,ROW()-8)="",TODAY(),INDEX(Transactions!$G:$G,ROW()-8))</f>
        <v>46229</v>
      </c>
      <c r="F3138">
        <f>IF(INDEX(Transactions!$J:$J,ROW()-8)="",0,INDEX(Transactions!$O:$O,ROW()-8))</f>
        <v>0</v>
      </c>
    </row>
    <row r="3139" spans="2:6" x14ac:dyDescent="0.15">
      <c r="B3139">
        <f ca="1">IF(INDEX(Transactions!$J:$J,ROW()-8)="",TODAY(),INDEX(Transactions!$G:$G,ROW()-8))</f>
        <v>46229</v>
      </c>
      <c r="F3139">
        <f>IF(INDEX(Transactions!$J:$J,ROW()-8)="",0,INDEX(Transactions!$O:$O,ROW()-8))</f>
        <v>0</v>
      </c>
    </row>
    <row r="3140" spans="2:6" x14ac:dyDescent="0.15">
      <c r="B3140">
        <f ca="1">IF(INDEX(Transactions!$J:$J,ROW()-8)="",TODAY(),INDEX(Transactions!$G:$G,ROW()-8))</f>
        <v>46229</v>
      </c>
      <c r="F3140">
        <f>IF(INDEX(Transactions!$J:$J,ROW()-8)="",0,INDEX(Transactions!$O:$O,ROW()-8))</f>
        <v>0</v>
      </c>
    </row>
    <row r="3141" spans="2:6" x14ac:dyDescent="0.15">
      <c r="B3141">
        <f ca="1">IF(INDEX(Transactions!$J:$J,ROW()-8)="",TODAY(),INDEX(Transactions!$G:$G,ROW()-8))</f>
        <v>46229</v>
      </c>
      <c r="F3141">
        <f>IF(INDEX(Transactions!$J:$J,ROW()-8)="",0,INDEX(Transactions!$O:$O,ROW()-8))</f>
        <v>0</v>
      </c>
    </row>
    <row r="3142" spans="2:6" x14ac:dyDescent="0.15">
      <c r="B3142">
        <f ca="1">IF(INDEX(Transactions!$J:$J,ROW()-8)="",TODAY(),INDEX(Transactions!$G:$G,ROW()-8))</f>
        <v>46229</v>
      </c>
      <c r="F3142">
        <f>IF(INDEX(Transactions!$J:$J,ROW()-8)="",0,INDEX(Transactions!$O:$O,ROW()-8))</f>
        <v>0</v>
      </c>
    </row>
    <row r="3143" spans="2:6" x14ac:dyDescent="0.15">
      <c r="B3143">
        <f ca="1">IF(INDEX(Transactions!$J:$J,ROW()-8)="",TODAY(),INDEX(Transactions!$G:$G,ROW()-8))</f>
        <v>46229</v>
      </c>
      <c r="F3143">
        <f>IF(INDEX(Transactions!$J:$J,ROW()-8)="",0,INDEX(Transactions!$O:$O,ROW()-8))</f>
        <v>0</v>
      </c>
    </row>
    <row r="3144" spans="2:6" x14ac:dyDescent="0.15">
      <c r="B3144">
        <f ca="1">IF(INDEX(Transactions!$J:$J,ROW()-8)="",TODAY(),INDEX(Transactions!$G:$G,ROW()-8))</f>
        <v>46229</v>
      </c>
      <c r="F3144">
        <f>IF(INDEX(Transactions!$J:$J,ROW()-8)="",0,INDEX(Transactions!$O:$O,ROW()-8))</f>
        <v>0</v>
      </c>
    </row>
    <row r="3145" spans="2:6" x14ac:dyDescent="0.15">
      <c r="B3145">
        <f ca="1">IF(INDEX(Transactions!$J:$J,ROW()-8)="",TODAY(),INDEX(Transactions!$G:$G,ROW()-8))</f>
        <v>46229</v>
      </c>
      <c r="F3145">
        <f>IF(INDEX(Transactions!$J:$J,ROW()-8)="",0,INDEX(Transactions!$O:$O,ROW()-8))</f>
        <v>0</v>
      </c>
    </row>
    <row r="3146" spans="2:6" x14ac:dyDescent="0.15">
      <c r="B3146">
        <f ca="1">IF(INDEX(Transactions!$J:$J,ROW()-8)="",TODAY(),INDEX(Transactions!$G:$G,ROW()-8))</f>
        <v>46229</v>
      </c>
      <c r="F3146">
        <f>IF(INDEX(Transactions!$J:$J,ROW()-8)="",0,INDEX(Transactions!$O:$O,ROW()-8))</f>
        <v>0</v>
      </c>
    </row>
    <row r="3147" spans="2:6" x14ac:dyDescent="0.15">
      <c r="B3147">
        <f ca="1">IF(INDEX(Transactions!$J:$J,ROW()-8)="",TODAY(),INDEX(Transactions!$G:$G,ROW()-8))</f>
        <v>46229</v>
      </c>
      <c r="F3147">
        <f>IF(INDEX(Transactions!$J:$J,ROW()-8)="",0,INDEX(Transactions!$O:$O,ROW()-8))</f>
        <v>0</v>
      </c>
    </row>
    <row r="3148" spans="2:6" x14ac:dyDescent="0.15">
      <c r="B3148">
        <f ca="1">IF(INDEX(Transactions!$J:$J,ROW()-8)="",TODAY(),INDEX(Transactions!$G:$G,ROW()-8))</f>
        <v>46229</v>
      </c>
      <c r="F3148">
        <f>IF(INDEX(Transactions!$J:$J,ROW()-8)="",0,INDEX(Transactions!$O:$O,ROW()-8))</f>
        <v>0</v>
      </c>
    </row>
    <row r="3149" spans="2:6" x14ac:dyDescent="0.15">
      <c r="B3149">
        <f ca="1">IF(INDEX(Transactions!$J:$J,ROW()-8)="",TODAY(),INDEX(Transactions!$G:$G,ROW()-8))</f>
        <v>46229</v>
      </c>
      <c r="F3149">
        <f>IF(INDEX(Transactions!$J:$J,ROW()-8)="",0,INDEX(Transactions!$O:$O,ROW()-8))</f>
        <v>0</v>
      </c>
    </row>
    <row r="3150" spans="2:6" x14ac:dyDescent="0.15">
      <c r="B3150">
        <f ca="1">IF(INDEX(Transactions!$J:$J,ROW()-8)="",TODAY(),INDEX(Transactions!$G:$G,ROW()-8))</f>
        <v>46229</v>
      </c>
      <c r="F3150">
        <f>IF(INDEX(Transactions!$J:$J,ROW()-8)="",0,INDEX(Transactions!$O:$O,ROW()-8))</f>
        <v>0</v>
      </c>
    </row>
    <row r="3151" spans="2:6" x14ac:dyDescent="0.15">
      <c r="B3151">
        <f ca="1">IF(INDEX(Transactions!$J:$J,ROW()-8)="",TODAY(),INDEX(Transactions!$G:$G,ROW()-8))</f>
        <v>46229</v>
      </c>
      <c r="F3151">
        <f>IF(INDEX(Transactions!$J:$J,ROW()-8)="",0,INDEX(Transactions!$O:$O,ROW()-8))</f>
        <v>0</v>
      </c>
    </row>
    <row r="3152" spans="2:6" x14ac:dyDescent="0.15">
      <c r="B3152">
        <f ca="1">IF(INDEX(Transactions!$J:$J,ROW()-8)="",TODAY(),INDEX(Transactions!$G:$G,ROW()-8))</f>
        <v>46229</v>
      </c>
      <c r="F3152">
        <f>IF(INDEX(Transactions!$J:$J,ROW()-8)="",0,INDEX(Transactions!$O:$O,ROW()-8))</f>
        <v>0</v>
      </c>
    </row>
    <row r="3153" spans="2:6" x14ac:dyDescent="0.15">
      <c r="B3153">
        <f ca="1">IF(INDEX(Transactions!$J:$J,ROW()-8)="",TODAY(),INDEX(Transactions!$G:$G,ROW()-8))</f>
        <v>46229</v>
      </c>
      <c r="F3153">
        <f>IF(INDEX(Transactions!$J:$J,ROW()-8)="",0,INDEX(Transactions!$O:$O,ROW()-8))</f>
        <v>0</v>
      </c>
    </row>
    <row r="3154" spans="2:6" x14ac:dyDescent="0.15">
      <c r="B3154">
        <f ca="1">IF(INDEX(Transactions!$J:$J,ROW()-8)="",TODAY(),INDEX(Transactions!$G:$G,ROW()-8))</f>
        <v>46229</v>
      </c>
      <c r="F3154">
        <f>IF(INDEX(Transactions!$J:$J,ROW()-8)="",0,INDEX(Transactions!$O:$O,ROW()-8))</f>
        <v>0</v>
      </c>
    </row>
    <row r="3155" spans="2:6" x14ac:dyDescent="0.15">
      <c r="B3155">
        <f ca="1">IF(INDEX(Transactions!$J:$J,ROW()-8)="",TODAY(),INDEX(Transactions!$G:$G,ROW()-8))</f>
        <v>46229</v>
      </c>
      <c r="F3155">
        <f>IF(INDEX(Transactions!$J:$J,ROW()-8)="",0,INDEX(Transactions!$O:$O,ROW()-8))</f>
        <v>0</v>
      </c>
    </row>
    <row r="3156" spans="2:6" x14ac:dyDescent="0.15">
      <c r="B3156">
        <f ca="1">IF(INDEX(Transactions!$J:$J,ROW()-8)="",TODAY(),INDEX(Transactions!$G:$G,ROW()-8))</f>
        <v>46229</v>
      </c>
      <c r="F3156">
        <f>IF(INDEX(Transactions!$J:$J,ROW()-8)="",0,INDEX(Transactions!$O:$O,ROW()-8))</f>
        <v>0</v>
      </c>
    </row>
    <row r="3157" spans="2:6" x14ac:dyDescent="0.15">
      <c r="B3157">
        <f ca="1">IF(INDEX(Transactions!$J:$J,ROW()-8)="",TODAY(),INDEX(Transactions!$G:$G,ROW()-8))</f>
        <v>46229</v>
      </c>
      <c r="F3157">
        <f>IF(INDEX(Transactions!$J:$J,ROW()-8)="",0,INDEX(Transactions!$O:$O,ROW()-8))</f>
        <v>0</v>
      </c>
    </row>
    <row r="3158" spans="2:6" x14ac:dyDescent="0.15">
      <c r="B3158">
        <f ca="1">IF(INDEX(Transactions!$J:$J,ROW()-8)="",TODAY(),INDEX(Transactions!$G:$G,ROW()-8))</f>
        <v>46229</v>
      </c>
      <c r="F3158">
        <f>IF(INDEX(Transactions!$J:$J,ROW()-8)="",0,INDEX(Transactions!$O:$O,ROW()-8))</f>
        <v>0</v>
      </c>
    </row>
    <row r="3159" spans="2:6" x14ac:dyDescent="0.15">
      <c r="B3159">
        <f ca="1">IF(INDEX(Transactions!$J:$J,ROW()-8)="",TODAY(),INDEX(Transactions!$G:$G,ROW()-8))</f>
        <v>46229</v>
      </c>
      <c r="F3159">
        <f>IF(INDEX(Transactions!$J:$J,ROW()-8)="",0,INDEX(Transactions!$O:$O,ROW()-8))</f>
        <v>0</v>
      </c>
    </row>
    <row r="3160" spans="2:6" x14ac:dyDescent="0.15">
      <c r="B3160">
        <f ca="1">IF(INDEX(Transactions!$J:$J,ROW()-8)="",TODAY(),INDEX(Transactions!$G:$G,ROW()-8))</f>
        <v>46229</v>
      </c>
      <c r="F3160">
        <f>IF(INDEX(Transactions!$J:$J,ROW()-8)="",0,INDEX(Transactions!$O:$O,ROW()-8))</f>
        <v>0</v>
      </c>
    </row>
    <row r="3161" spans="2:6" x14ac:dyDescent="0.15">
      <c r="B3161">
        <f ca="1">IF(INDEX(Transactions!$J:$J,ROW()-8)="",TODAY(),INDEX(Transactions!$G:$G,ROW()-8))</f>
        <v>46229</v>
      </c>
      <c r="F3161">
        <f>IF(INDEX(Transactions!$J:$J,ROW()-8)="",0,INDEX(Transactions!$O:$O,ROW()-8))</f>
        <v>0</v>
      </c>
    </row>
    <row r="3162" spans="2:6" x14ac:dyDescent="0.15">
      <c r="B3162">
        <f ca="1">IF(INDEX(Transactions!$J:$J,ROW()-8)="",TODAY(),INDEX(Transactions!$G:$G,ROW()-8))</f>
        <v>46229</v>
      </c>
      <c r="F3162">
        <f>IF(INDEX(Transactions!$J:$J,ROW()-8)="",0,INDEX(Transactions!$O:$O,ROW()-8))</f>
        <v>0</v>
      </c>
    </row>
    <row r="3163" spans="2:6" x14ac:dyDescent="0.15">
      <c r="B3163">
        <f ca="1">IF(INDEX(Transactions!$J:$J,ROW()-8)="",TODAY(),INDEX(Transactions!$G:$G,ROW()-8))</f>
        <v>46229</v>
      </c>
      <c r="F3163">
        <f>IF(INDEX(Transactions!$J:$J,ROW()-8)="",0,INDEX(Transactions!$O:$O,ROW()-8))</f>
        <v>0</v>
      </c>
    </row>
    <row r="3164" spans="2:6" x14ac:dyDescent="0.15">
      <c r="B3164">
        <f ca="1">IF(INDEX(Transactions!$J:$J,ROW()-8)="",TODAY(),INDEX(Transactions!$G:$G,ROW()-8))</f>
        <v>46229</v>
      </c>
      <c r="F3164">
        <f>IF(INDEX(Transactions!$J:$J,ROW()-8)="",0,INDEX(Transactions!$O:$O,ROW()-8))</f>
        <v>0</v>
      </c>
    </row>
    <row r="3165" spans="2:6" x14ac:dyDescent="0.15">
      <c r="B3165">
        <f ca="1">IF(INDEX(Transactions!$J:$J,ROW()-8)="",TODAY(),INDEX(Transactions!$G:$G,ROW()-8))</f>
        <v>46229</v>
      </c>
      <c r="F3165">
        <f>IF(INDEX(Transactions!$J:$J,ROW()-8)="",0,INDEX(Transactions!$O:$O,ROW()-8))</f>
        <v>0</v>
      </c>
    </row>
    <row r="3166" spans="2:6" x14ac:dyDescent="0.15">
      <c r="B3166">
        <f ca="1">IF(INDEX(Transactions!$J:$J,ROW()-8)="",TODAY(),INDEX(Transactions!$G:$G,ROW()-8))</f>
        <v>46229</v>
      </c>
      <c r="F3166">
        <f>IF(INDEX(Transactions!$J:$J,ROW()-8)="",0,INDEX(Transactions!$O:$O,ROW()-8))</f>
        <v>0</v>
      </c>
    </row>
    <row r="3167" spans="2:6" x14ac:dyDescent="0.15">
      <c r="B3167">
        <f ca="1">IF(INDEX(Transactions!$J:$J,ROW()-8)="",TODAY(),INDEX(Transactions!$G:$G,ROW()-8))</f>
        <v>46229</v>
      </c>
      <c r="F3167">
        <f>IF(INDEX(Transactions!$J:$J,ROW()-8)="",0,INDEX(Transactions!$O:$O,ROW()-8))</f>
        <v>0</v>
      </c>
    </row>
    <row r="3168" spans="2:6" x14ac:dyDescent="0.15">
      <c r="B3168">
        <f ca="1">IF(INDEX(Transactions!$J:$J,ROW()-8)="",TODAY(),INDEX(Transactions!$G:$G,ROW()-8))</f>
        <v>46229</v>
      </c>
      <c r="F3168">
        <f>IF(INDEX(Transactions!$J:$J,ROW()-8)="",0,INDEX(Transactions!$O:$O,ROW()-8))</f>
        <v>0</v>
      </c>
    </row>
    <row r="3169" spans="2:6" x14ac:dyDescent="0.15">
      <c r="B3169">
        <f ca="1">IF(INDEX(Transactions!$J:$J,ROW()-8)="",TODAY(),INDEX(Transactions!$G:$G,ROW()-8))</f>
        <v>46229</v>
      </c>
      <c r="F3169">
        <f>IF(INDEX(Transactions!$J:$J,ROW()-8)="",0,INDEX(Transactions!$O:$O,ROW()-8))</f>
        <v>0</v>
      </c>
    </row>
    <row r="3170" spans="2:6" x14ac:dyDescent="0.15">
      <c r="B3170">
        <f ca="1">IF(INDEX(Transactions!$J:$J,ROW()-8)="",TODAY(),INDEX(Transactions!$G:$G,ROW()-8))</f>
        <v>46229</v>
      </c>
      <c r="F3170">
        <f>IF(INDEX(Transactions!$J:$J,ROW()-8)="",0,INDEX(Transactions!$O:$O,ROW()-8))</f>
        <v>0</v>
      </c>
    </row>
    <row r="3171" spans="2:6" x14ac:dyDescent="0.15">
      <c r="B3171">
        <f ca="1">IF(INDEX(Transactions!$J:$J,ROW()-8)="",TODAY(),INDEX(Transactions!$G:$G,ROW()-8))</f>
        <v>46229</v>
      </c>
      <c r="F3171">
        <f>IF(INDEX(Transactions!$J:$J,ROW()-8)="",0,INDEX(Transactions!$O:$O,ROW()-8))</f>
        <v>0</v>
      </c>
    </row>
    <row r="3172" spans="2:6" x14ac:dyDescent="0.15">
      <c r="B3172">
        <f ca="1">IF(INDEX(Transactions!$J:$J,ROW()-8)="",TODAY(),INDEX(Transactions!$G:$G,ROW()-8))</f>
        <v>46229</v>
      </c>
      <c r="F3172">
        <f>IF(INDEX(Transactions!$J:$J,ROW()-8)="",0,INDEX(Transactions!$O:$O,ROW()-8))</f>
        <v>0</v>
      </c>
    </row>
    <row r="3173" spans="2:6" x14ac:dyDescent="0.15">
      <c r="B3173">
        <f ca="1">IF(INDEX(Transactions!$J:$J,ROW()-8)="",TODAY(),INDEX(Transactions!$G:$G,ROW()-8))</f>
        <v>46229</v>
      </c>
      <c r="F3173">
        <f>IF(INDEX(Transactions!$J:$J,ROW()-8)="",0,INDEX(Transactions!$O:$O,ROW()-8))</f>
        <v>0</v>
      </c>
    </row>
    <row r="3174" spans="2:6" x14ac:dyDescent="0.15">
      <c r="B3174">
        <f ca="1">IF(INDEX(Transactions!$J:$J,ROW()-8)="",TODAY(),INDEX(Transactions!$G:$G,ROW()-8))</f>
        <v>46229</v>
      </c>
      <c r="F3174">
        <f>IF(INDEX(Transactions!$J:$J,ROW()-8)="",0,INDEX(Transactions!$O:$O,ROW()-8))</f>
        <v>0</v>
      </c>
    </row>
    <row r="3175" spans="2:6" x14ac:dyDescent="0.15">
      <c r="B3175">
        <f ca="1">IF(INDEX(Transactions!$J:$J,ROW()-8)="",TODAY(),INDEX(Transactions!$G:$G,ROW()-8))</f>
        <v>46229</v>
      </c>
      <c r="F3175">
        <f>IF(INDEX(Transactions!$J:$J,ROW()-8)="",0,INDEX(Transactions!$O:$O,ROW()-8))</f>
        <v>0</v>
      </c>
    </row>
    <row r="3176" spans="2:6" x14ac:dyDescent="0.15">
      <c r="B3176">
        <f ca="1">IF(INDEX(Transactions!$J:$J,ROW()-8)="",TODAY(),INDEX(Transactions!$G:$G,ROW()-8))</f>
        <v>46229</v>
      </c>
      <c r="F3176">
        <f>IF(INDEX(Transactions!$J:$J,ROW()-8)="",0,INDEX(Transactions!$O:$O,ROW()-8))</f>
        <v>0</v>
      </c>
    </row>
    <row r="3177" spans="2:6" x14ac:dyDescent="0.15">
      <c r="B3177">
        <f ca="1">IF(INDEX(Transactions!$J:$J,ROW()-8)="",TODAY(),INDEX(Transactions!$G:$G,ROW()-8))</f>
        <v>46229</v>
      </c>
      <c r="F3177">
        <f>IF(INDEX(Transactions!$J:$J,ROW()-8)="",0,INDEX(Transactions!$O:$O,ROW()-8))</f>
        <v>0</v>
      </c>
    </row>
    <row r="3178" spans="2:6" x14ac:dyDescent="0.15">
      <c r="B3178">
        <f ca="1">IF(INDEX(Transactions!$J:$J,ROW()-8)="",TODAY(),INDEX(Transactions!$G:$G,ROW()-8))</f>
        <v>46229</v>
      </c>
      <c r="F3178">
        <f>IF(INDEX(Transactions!$J:$J,ROW()-8)="",0,INDEX(Transactions!$O:$O,ROW()-8))</f>
        <v>0</v>
      </c>
    </row>
    <row r="3179" spans="2:6" x14ac:dyDescent="0.15">
      <c r="B3179">
        <f ca="1">IF(INDEX(Transactions!$J:$J,ROW()-8)="",TODAY(),INDEX(Transactions!$G:$G,ROW()-8))</f>
        <v>46229</v>
      </c>
      <c r="F3179">
        <f>IF(INDEX(Transactions!$J:$J,ROW()-8)="",0,INDEX(Transactions!$O:$O,ROW()-8))</f>
        <v>0</v>
      </c>
    </row>
    <row r="3180" spans="2:6" x14ac:dyDescent="0.15">
      <c r="B3180">
        <f ca="1">IF(INDEX(Transactions!$J:$J,ROW()-8)="",TODAY(),INDEX(Transactions!$G:$G,ROW()-8))</f>
        <v>46229</v>
      </c>
      <c r="F3180">
        <f>IF(INDEX(Transactions!$J:$J,ROW()-8)="",0,INDEX(Transactions!$O:$O,ROW()-8))</f>
        <v>0</v>
      </c>
    </row>
    <row r="3181" spans="2:6" x14ac:dyDescent="0.15">
      <c r="B3181">
        <f ca="1">IF(INDEX(Transactions!$J:$J,ROW()-8)="",TODAY(),INDEX(Transactions!$G:$G,ROW()-8))</f>
        <v>46229</v>
      </c>
      <c r="F3181">
        <f>IF(INDEX(Transactions!$J:$J,ROW()-8)="",0,INDEX(Transactions!$O:$O,ROW()-8))</f>
        <v>0</v>
      </c>
    </row>
    <row r="3182" spans="2:6" x14ac:dyDescent="0.15">
      <c r="B3182">
        <f ca="1">IF(INDEX(Transactions!$J:$J,ROW()-8)="",TODAY(),INDEX(Transactions!$G:$G,ROW()-8))</f>
        <v>46229</v>
      </c>
      <c r="F3182">
        <f>IF(INDEX(Transactions!$J:$J,ROW()-8)="",0,INDEX(Transactions!$O:$O,ROW()-8))</f>
        <v>0</v>
      </c>
    </row>
    <row r="3183" spans="2:6" x14ac:dyDescent="0.15">
      <c r="B3183">
        <f ca="1">IF(INDEX(Transactions!$J:$J,ROW()-8)="",TODAY(),INDEX(Transactions!$G:$G,ROW()-8))</f>
        <v>46229</v>
      </c>
      <c r="F3183">
        <f>IF(INDEX(Transactions!$J:$J,ROW()-8)="",0,INDEX(Transactions!$O:$O,ROW()-8))</f>
        <v>0</v>
      </c>
    </row>
    <row r="3184" spans="2:6" x14ac:dyDescent="0.15">
      <c r="B3184">
        <f ca="1">IF(INDEX(Transactions!$J:$J,ROW()-8)="",TODAY(),INDEX(Transactions!$G:$G,ROW()-8))</f>
        <v>46229</v>
      </c>
      <c r="F3184">
        <f>IF(INDEX(Transactions!$J:$J,ROW()-8)="",0,INDEX(Transactions!$O:$O,ROW()-8))</f>
        <v>0</v>
      </c>
    </row>
    <row r="3185" spans="2:6" x14ac:dyDescent="0.15">
      <c r="B3185">
        <f ca="1">IF(INDEX(Transactions!$J:$J,ROW()-8)="",TODAY(),INDEX(Transactions!$G:$G,ROW()-8))</f>
        <v>46229</v>
      </c>
      <c r="F3185">
        <f>IF(INDEX(Transactions!$J:$J,ROW()-8)="",0,INDEX(Transactions!$O:$O,ROW()-8))</f>
        <v>0</v>
      </c>
    </row>
    <row r="3186" spans="2:6" x14ac:dyDescent="0.15">
      <c r="B3186">
        <f ca="1">IF(INDEX(Transactions!$J:$J,ROW()-8)="",TODAY(),INDEX(Transactions!$G:$G,ROW()-8))</f>
        <v>46229</v>
      </c>
      <c r="F3186">
        <f>IF(INDEX(Transactions!$J:$J,ROW()-8)="",0,INDEX(Transactions!$O:$O,ROW()-8))</f>
        <v>0</v>
      </c>
    </row>
    <row r="3187" spans="2:6" x14ac:dyDescent="0.15">
      <c r="B3187">
        <f ca="1">IF(INDEX(Transactions!$J:$J,ROW()-8)="",TODAY(),INDEX(Transactions!$G:$G,ROW()-8))</f>
        <v>46229</v>
      </c>
      <c r="F3187">
        <f>IF(INDEX(Transactions!$J:$J,ROW()-8)="",0,INDEX(Transactions!$O:$O,ROW()-8))</f>
        <v>0</v>
      </c>
    </row>
    <row r="3188" spans="2:6" x14ac:dyDescent="0.15">
      <c r="B3188">
        <f ca="1">IF(INDEX(Transactions!$J:$J,ROW()-8)="",TODAY(),INDEX(Transactions!$G:$G,ROW()-8))</f>
        <v>46229</v>
      </c>
      <c r="F3188">
        <f>IF(INDEX(Transactions!$J:$J,ROW()-8)="",0,INDEX(Transactions!$O:$O,ROW()-8))</f>
        <v>0</v>
      </c>
    </row>
    <row r="3189" spans="2:6" x14ac:dyDescent="0.15">
      <c r="B3189">
        <f ca="1">IF(INDEX(Transactions!$J:$J,ROW()-8)="",TODAY(),INDEX(Transactions!$G:$G,ROW()-8))</f>
        <v>46229</v>
      </c>
      <c r="F3189">
        <f>IF(INDEX(Transactions!$J:$J,ROW()-8)="",0,INDEX(Transactions!$O:$O,ROW()-8))</f>
        <v>0</v>
      </c>
    </row>
    <row r="3190" spans="2:6" x14ac:dyDescent="0.15">
      <c r="B3190">
        <f ca="1">IF(INDEX(Transactions!$J:$J,ROW()-8)="",TODAY(),INDEX(Transactions!$G:$G,ROW()-8))</f>
        <v>46229</v>
      </c>
      <c r="F3190">
        <f>IF(INDEX(Transactions!$J:$J,ROW()-8)="",0,INDEX(Transactions!$O:$O,ROW()-8))</f>
        <v>0</v>
      </c>
    </row>
    <row r="3191" spans="2:6" x14ac:dyDescent="0.15">
      <c r="B3191">
        <f ca="1">IF(INDEX(Transactions!$J:$J,ROW()-8)="",TODAY(),INDEX(Transactions!$G:$G,ROW()-8))</f>
        <v>46229</v>
      </c>
      <c r="F3191">
        <f>IF(INDEX(Transactions!$J:$J,ROW()-8)="",0,INDEX(Transactions!$O:$O,ROW()-8))</f>
        <v>0</v>
      </c>
    </row>
    <row r="3192" spans="2:6" x14ac:dyDescent="0.15">
      <c r="B3192">
        <f ca="1">IF(INDEX(Transactions!$J:$J,ROW()-8)="",TODAY(),INDEX(Transactions!$G:$G,ROW()-8))</f>
        <v>46229</v>
      </c>
      <c r="F3192">
        <f>IF(INDEX(Transactions!$J:$J,ROW()-8)="",0,INDEX(Transactions!$O:$O,ROW()-8))</f>
        <v>0</v>
      </c>
    </row>
    <row r="3193" spans="2:6" x14ac:dyDescent="0.15">
      <c r="B3193">
        <f ca="1">IF(INDEX(Transactions!$J:$J,ROW()-8)="",TODAY(),INDEX(Transactions!$G:$G,ROW()-8))</f>
        <v>46229</v>
      </c>
      <c r="F3193">
        <f>IF(INDEX(Transactions!$J:$J,ROW()-8)="",0,INDEX(Transactions!$O:$O,ROW()-8))</f>
        <v>0</v>
      </c>
    </row>
    <row r="3194" spans="2:6" x14ac:dyDescent="0.15">
      <c r="B3194">
        <f ca="1">IF(INDEX(Transactions!$J:$J,ROW()-8)="",TODAY(),INDEX(Transactions!$G:$G,ROW()-8))</f>
        <v>46229</v>
      </c>
      <c r="F3194">
        <f>IF(INDEX(Transactions!$J:$J,ROW()-8)="",0,INDEX(Transactions!$O:$O,ROW()-8))</f>
        <v>0</v>
      </c>
    </row>
    <row r="3195" spans="2:6" x14ac:dyDescent="0.15">
      <c r="B3195">
        <f ca="1">IF(INDEX(Transactions!$J:$J,ROW()-8)="",TODAY(),INDEX(Transactions!$G:$G,ROW()-8))</f>
        <v>46229</v>
      </c>
      <c r="F3195">
        <f>IF(INDEX(Transactions!$J:$J,ROW()-8)="",0,INDEX(Transactions!$O:$O,ROW()-8))</f>
        <v>0</v>
      </c>
    </row>
    <row r="3196" spans="2:6" x14ac:dyDescent="0.15">
      <c r="B3196">
        <f ca="1">IF(INDEX(Transactions!$J:$J,ROW()-8)="",TODAY(),INDEX(Transactions!$G:$G,ROW()-8))</f>
        <v>46229</v>
      </c>
      <c r="F3196">
        <f>IF(INDEX(Transactions!$J:$J,ROW()-8)="",0,INDEX(Transactions!$O:$O,ROW()-8))</f>
        <v>0</v>
      </c>
    </row>
    <row r="3197" spans="2:6" x14ac:dyDescent="0.15">
      <c r="B3197">
        <f ca="1">IF(INDEX(Transactions!$J:$J,ROW()-8)="",TODAY(),INDEX(Transactions!$G:$G,ROW()-8))</f>
        <v>46229</v>
      </c>
      <c r="F3197">
        <f>IF(INDEX(Transactions!$J:$J,ROW()-8)="",0,INDEX(Transactions!$O:$O,ROW()-8))</f>
        <v>0</v>
      </c>
    </row>
    <row r="3198" spans="2:6" x14ac:dyDescent="0.15">
      <c r="B3198">
        <f ca="1">IF(INDEX(Transactions!$J:$J,ROW()-8)="",TODAY(),INDEX(Transactions!$G:$G,ROW()-8))</f>
        <v>46229</v>
      </c>
      <c r="F3198">
        <f>IF(INDEX(Transactions!$J:$J,ROW()-8)="",0,INDEX(Transactions!$O:$O,ROW()-8))</f>
        <v>0</v>
      </c>
    </row>
    <row r="3199" spans="2:6" x14ac:dyDescent="0.15">
      <c r="B3199">
        <f ca="1">IF(INDEX(Transactions!$J:$J,ROW()-8)="",TODAY(),INDEX(Transactions!$G:$G,ROW()-8))</f>
        <v>46229</v>
      </c>
      <c r="F3199">
        <f>IF(INDEX(Transactions!$J:$J,ROW()-8)="",0,INDEX(Transactions!$O:$O,ROW()-8))</f>
        <v>0</v>
      </c>
    </row>
    <row r="3200" spans="2:6" x14ac:dyDescent="0.15">
      <c r="B3200">
        <f ca="1">IF(INDEX(Transactions!$J:$J,ROW()-8)="",TODAY(),INDEX(Transactions!$G:$G,ROW()-8))</f>
        <v>46229</v>
      </c>
      <c r="F3200">
        <f>IF(INDEX(Transactions!$J:$J,ROW()-8)="",0,INDEX(Transactions!$O:$O,ROW()-8))</f>
        <v>0</v>
      </c>
    </row>
    <row r="3201" spans="2:6" x14ac:dyDescent="0.15">
      <c r="B3201">
        <f ca="1">IF(INDEX(Transactions!$J:$J,ROW()-8)="",TODAY(),INDEX(Transactions!$G:$G,ROW()-8))</f>
        <v>46229</v>
      </c>
      <c r="F3201">
        <f>IF(INDEX(Transactions!$J:$J,ROW()-8)="",0,INDEX(Transactions!$O:$O,ROW()-8))</f>
        <v>0</v>
      </c>
    </row>
    <row r="3202" spans="2:6" x14ac:dyDescent="0.15">
      <c r="B3202">
        <f ca="1">IF(INDEX(Transactions!$J:$J,ROW()-8)="",TODAY(),INDEX(Transactions!$G:$G,ROW()-8))</f>
        <v>46229</v>
      </c>
      <c r="F3202">
        <f>IF(INDEX(Transactions!$J:$J,ROW()-8)="",0,INDEX(Transactions!$O:$O,ROW()-8))</f>
        <v>0</v>
      </c>
    </row>
    <row r="3203" spans="2:6" x14ac:dyDescent="0.15">
      <c r="B3203">
        <f ca="1">IF(INDEX(Transactions!$J:$J,ROW()-8)="",TODAY(),INDEX(Transactions!$G:$G,ROW()-8))</f>
        <v>46229</v>
      </c>
      <c r="F3203">
        <f>IF(INDEX(Transactions!$J:$J,ROW()-8)="",0,INDEX(Transactions!$O:$O,ROW()-8))</f>
        <v>0</v>
      </c>
    </row>
    <row r="3204" spans="2:6" x14ac:dyDescent="0.15">
      <c r="B3204">
        <f ca="1">IF(INDEX(Transactions!$J:$J,ROW()-8)="",TODAY(),INDEX(Transactions!$G:$G,ROW()-8))</f>
        <v>46229</v>
      </c>
      <c r="F3204">
        <f>IF(INDEX(Transactions!$J:$J,ROW()-8)="",0,INDEX(Transactions!$O:$O,ROW()-8))</f>
        <v>0</v>
      </c>
    </row>
    <row r="3205" spans="2:6" x14ac:dyDescent="0.15">
      <c r="B3205">
        <f ca="1">IF(INDEX(Transactions!$J:$J,ROW()-8)="",TODAY(),INDEX(Transactions!$G:$G,ROW()-8))</f>
        <v>46229</v>
      </c>
      <c r="F3205">
        <f>IF(INDEX(Transactions!$J:$J,ROW()-8)="",0,INDEX(Transactions!$O:$O,ROW()-8))</f>
        <v>0</v>
      </c>
    </row>
    <row r="3206" spans="2:6" x14ac:dyDescent="0.15">
      <c r="B3206">
        <f ca="1">IF(INDEX(Transactions!$J:$J,ROW()-8)="",TODAY(),INDEX(Transactions!$G:$G,ROW()-8))</f>
        <v>46229</v>
      </c>
      <c r="F3206">
        <f>IF(INDEX(Transactions!$J:$J,ROW()-8)="",0,INDEX(Transactions!$O:$O,ROW()-8))</f>
        <v>0</v>
      </c>
    </row>
    <row r="3207" spans="2:6" x14ac:dyDescent="0.15">
      <c r="B3207">
        <f ca="1">IF(INDEX(Transactions!$J:$J,ROW()-8)="",TODAY(),INDEX(Transactions!$G:$G,ROW()-8))</f>
        <v>46229</v>
      </c>
      <c r="F3207">
        <f>IF(INDEX(Transactions!$J:$J,ROW()-8)="",0,INDEX(Transactions!$O:$O,ROW()-8))</f>
        <v>0</v>
      </c>
    </row>
    <row r="3208" spans="2:6" x14ac:dyDescent="0.15">
      <c r="B3208">
        <f ca="1">IF(INDEX(Transactions!$J:$J,ROW()-8)="",TODAY(),INDEX(Transactions!$G:$G,ROW()-8))</f>
        <v>46229</v>
      </c>
      <c r="F3208">
        <f>IF(INDEX(Transactions!$J:$J,ROW()-8)="",0,INDEX(Transactions!$O:$O,ROW()-8))</f>
        <v>0</v>
      </c>
    </row>
    <row r="3209" spans="2:6" x14ac:dyDescent="0.15">
      <c r="B3209">
        <f ca="1">IF(INDEX(Transactions!$J:$J,ROW()-8)="",TODAY(),INDEX(Transactions!$G:$G,ROW()-8))</f>
        <v>46229</v>
      </c>
      <c r="F3209">
        <f>IF(INDEX(Transactions!$J:$J,ROW()-8)="",0,INDEX(Transactions!$O:$O,ROW()-8))</f>
        <v>0</v>
      </c>
    </row>
    <row r="3210" spans="2:6" x14ac:dyDescent="0.15">
      <c r="B3210">
        <f ca="1">IF(INDEX(Transactions!$J:$J,ROW()-8)="",TODAY(),INDEX(Transactions!$G:$G,ROW()-8))</f>
        <v>46229</v>
      </c>
      <c r="F3210">
        <f>IF(INDEX(Transactions!$J:$J,ROW()-8)="",0,INDEX(Transactions!$O:$O,ROW()-8))</f>
        <v>0</v>
      </c>
    </row>
    <row r="3211" spans="2:6" x14ac:dyDescent="0.15">
      <c r="B3211">
        <f ca="1">IF(INDEX(Transactions!$J:$J,ROW()-8)="",TODAY(),INDEX(Transactions!$G:$G,ROW()-8))</f>
        <v>46229</v>
      </c>
      <c r="F3211">
        <f>IF(INDEX(Transactions!$J:$J,ROW()-8)="",0,INDEX(Transactions!$O:$O,ROW()-8))</f>
        <v>0</v>
      </c>
    </row>
    <row r="3212" spans="2:6" x14ac:dyDescent="0.15">
      <c r="B3212">
        <f ca="1">IF(INDEX(Transactions!$J:$J,ROW()-8)="",TODAY(),INDEX(Transactions!$G:$G,ROW()-8))</f>
        <v>46229</v>
      </c>
      <c r="F3212">
        <f>IF(INDEX(Transactions!$J:$J,ROW()-8)="",0,INDEX(Transactions!$O:$O,ROW()-8))</f>
        <v>0</v>
      </c>
    </row>
    <row r="3213" spans="2:6" x14ac:dyDescent="0.15">
      <c r="B3213">
        <f ca="1">IF(INDEX(Transactions!$J:$J,ROW()-8)="",TODAY(),INDEX(Transactions!$G:$G,ROW()-8))</f>
        <v>46229</v>
      </c>
      <c r="F3213">
        <f>IF(INDEX(Transactions!$J:$J,ROW()-8)="",0,INDEX(Transactions!$O:$O,ROW()-8))</f>
        <v>0</v>
      </c>
    </row>
    <row r="3214" spans="2:6" x14ac:dyDescent="0.15">
      <c r="B3214">
        <f ca="1">IF(INDEX(Transactions!$J:$J,ROW()-8)="",TODAY(),INDEX(Transactions!$G:$G,ROW()-8))</f>
        <v>46229</v>
      </c>
      <c r="F3214">
        <f>IF(INDEX(Transactions!$J:$J,ROW()-8)="",0,INDEX(Transactions!$O:$O,ROW()-8))</f>
        <v>0</v>
      </c>
    </row>
    <row r="3215" spans="2:6" x14ac:dyDescent="0.15">
      <c r="B3215">
        <f ca="1">IF(INDEX(Transactions!$J:$J,ROW()-8)="",TODAY(),INDEX(Transactions!$G:$G,ROW()-8))</f>
        <v>46229</v>
      </c>
      <c r="F3215">
        <f>IF(INDEX(Transactions!$J:$J,ROW()-8)="",0,INDEX(Transactions!$O:$O,ROW()-8))</f>
        <v>0</v>
      </c>
    </row>
    <row r="3216" spans="2:6" x14ac:dyDescent="0.15">
      <c r="B3216">
        <f ca="1">IF(INDEX(Transactions!$J:$J,ROW()-8)="",TODAY(),INDEX(Transactions!$G:$G,ROW()-8))</f>
        <v>46229</v>
      </c>
      <c r="F3216">
        <f>IF(INDEX(Transactions!$J:$J,ROW()-8)="",0,INDEX(Transactions!$O:$O,ROW()-8))</f>
        <v>0</v>
      </c>
    </row>
    <row r="3217" spans="2:6" x14ac:dyDescent="0.15">
      <c r="B3217">
        <f ca="1">IF(INDEX(Transactions!$J:$J,ROW()-8)="",TODAY(),INDEX(Transactions!$G:$G,ROW()-8))</f>
        <v>46229</v>
      </c>
      <c r="F3217">
        <f>IF(INDEX(Transactions!$J:$J,ROW()-8)="",0,INDEX(Transactions!$O:$O,ROW()-8))</f>
        <v>0</v>
      </c>
    </row>
    <row r="3218" spans="2:6" x14ac:dyDescent="0.15">
      <c r="B3218">
        <f ca="1">IF(INDEX(Transactions!$J:$J,ROW()-8)="",TODAY(),INDEX(Transactions!$G:$G,ROW()-8))</f>
        <v>46229</v>
      </c>
      <c r="F3218">
        <f>IF(INDEX(Transactions!$J:$J,ROW()-8)="",0,INDEX(Transactions!$O:$O,ROW()-8))</f>
        <v>0</v>
      </c>
    </row>
    <row r="3219" spans="2:6" x14ac:dyDescent="0.15">
      <c r="B3219">
        <f ca="1">IF(INDEX(Transactions!$J:$J,ROW()-8)="",TODAY(),INDEX(Transactions!$G:$G,ROW()-8))</f>
        <v>46229</v>
      </c>
      <c r="F3219">
        <f>IF(INDEX(Transactions!$J:$J,ROW()-8)="",0,INDEX(Transactions!$O:$O,ROW()-8))</f>
        <v>0</v>
      </c>
    </row>
    <row r="3220" spans="2:6" x14ac:dyDescent="0.15">
      <c r="B3220">
        <f ca="1">IF(INDEX(Transactions!$J:$J,ROW()-8)="",TODAY(),INDEX(Transactions!$G:$G,ROW()-8))</f>
        <v>46229</v>
      </c>
      <c r="F3220">
        <f>IF(INDEX(Transactions!$J:$J,ROW()-8)="",0,INDEX(Transactions!$O:$O,ROW()-8))</f>
        <v>0</v>
      </c>
    </row>
    <row r="3221" spans="2:6" x14ac:dyDescent="0.15">
      <c r="B3221">
        <f ca="1">IF(INDEX(Transactions!$J:$J,ROW()-8)="",TODAY(),INDEX(Transactions!$G:$G,ROW()-8))</f>
        <v>46229</v>
      </c>
      <c r="F3221">
        <f>IF(INDEX(Transactions!$J:$J,ROW()-8)="",0,INDEX(Transactions!$O:$O,ROW()-8))</f>
        <v>0</v>
      </c>
    </row>
    <row r="3222" spans="2:6" x14ac:dyDescent="0.15">
      <c r="B3222">
        <f ca="1">IF(INDEX(Transactions!$J:$J,ROW()-8)="",TODAY(),INDEX(Transactions!$G:$G,ROW()-8))</f>
        <v>46229</v>
      </c>
      <c r="F3222">
        <f>IF(INDEX(Transactions!$J:$J,ROW()-8)="",0,INDEX(Transactions!$O:$O,ROW()-8))</f>
        <v>0</v>
      </c>
    </row>
    <row r="3223" spans="2:6" x14ac:dyDescent="0.15">
      <c r="B3223">
        <f ca="1">IF(INDEX(Transactions!$J:$J,ROW()-8)="",TODAY(),INDEX(Transactions!$G:$G,ROW()-8))</f>
        <v>46229</v>
      </c>
      <c r="F3223">
        <f>IF(INDEX(Transactions!$J:$J,ROW()-8)="",0,INDEX(Transactions!$O:$O,ROW()-8))</f>
        <v>0</v>
      </c>
    </row>
    <row r="3224" spans="2:6" x14ac:dyDescent="0.15">
      <c r="B3224">
        <f ca="1">IF(INDEX(Transactions!$J:$J,ROW()-8)="",TODAY(),INDEX(Transactions!$G:$G,ROW()-8))</f>
        <v>46229</v>
      </c>
      <c r="F3224">
        <f>IF(INDEX(Transactions!$J:$J,ROW()-8)="",0,INDEX(Transactions!$O:$O,ROW()-8))</f>
        <v>0</v>
      </c>
    </row>
    <row r="3225" spans="2:6" x14ac:dyDescent="0.15">
      <c r="B3225">
        <f ca="1">IF(INDEX(Transactions!$J:$J,ROW()-8)="",TODAY(),INDEX(Transactions!$G:$G,ROW()-8))</f>
        <v>46229</v>
      </c>
      <c r="F3225">
        <f>IF(INDEX(Transactions!$J:$J,ROW()-8)="",0,INDEX(Transactions!$O:$O,ROW()-8))</f>
        <v>0</v>
      </c>
    </row>
    <row r="3226" spans="2:6" x14ac:dyDescent="0.15">
      <c r="B3226">
        <f ca="1">IF(INDEX(Transactions!$J:$J,ROW()-8)="",TODAY(),INDEX(Transactions!$G:$G,ROW()-8))</f>
        <v>46229</v>
      </c>
      <c r="F3226">
        <f>IF(INDEX(Transactions!$J:$J,ROW()-8)="",0,INDEX(Transactions!$O:$O,ROW()-8))</f>
        <v>0</v>
      </c>
    </row>
    <row r="3227" spans="2:6" x14ac:dyDescent="0.15">
      <c r="B3227">
        <f ca="1">IF(INDEX(Transactions!$J:$J,ROW()-8)="",TODAY(),INDEX(Transactions!$G:$G,ROW()-8))</f>
        <v>46229</v>
      </c>
      <c r="F3227">
        <f>IF(INDEX(Transactions!$J:$J,ROW()-8)="",0,INDEX(Transactions!$O:$O,ROW()-8))</f>
        <v>0</v>
      </c>
    </row>
    <row r="3228" spans="2:6" x14ac:dyDescent="0.15">
      <c r="B3228">
        <f ca="1">IF(INDEX(Transactions!$J:$J,ROW()-8)="",TODAY(),INDEX(Transactions!$G:$G,ROW()-8))</f>
        <v>46229</v>
      </c>
      <c r="F3228">
        <f>IF(INDEX(Transactions!$J:$J,ROW()-8)="",0,INDEX(Transactions!$O:$O,ROW()-8))</f>
        <v>0</v>
      </c>
    </row>
    <row r="3229" spans="2:6" x14ac:dyDescent="0.15">
      <c r="B3229">
        <f ca="1">IF(INDEX(Transactions!$J:$J,ROW()-8)="",TODAY(),INDEX(Transactions!$G:$G,ROW()-8))</f>
        <v>46229</v>
      </c>
      <c r="F3229">
        <f>IF(INDEX(Transactions!$J:$J,ROW()-8)="",0,INDEX(Transactions!$O:$O,ROW()-8))</f>
        <v>0</v>
      </c>
    </row>
    <row r="3230" spans="2:6" x14ac:dyDescent="0.15">
      <c r="B3230">
        <f ca="1">IF(INDEX(Transactions!$J:$J,ROW()-8)="",TODAY(),INDEX(Transactions!$G:$G,ROW()-8))</f>
        <v>46229</v>
      </c>
      <c r="F3230">
        <f>IF(INDEX(Transactions!$J:$J,ROW()-8)="",0,INDEX(Transactions!$O:$O,ROW()-8))</f>
        <v>0</v>
      </c>
    </row>
    <row r="3231" spans="2:6" x14ac:dyDescent="0.15">
      <c r="B3231">
        <f ca="1">IF(INDEX(Transactions!$J:$J,ROW()-8)="",TODAY(),INDEX(Transactions!$G:$G,ROW()-8))</f>
        <v>46229</v>
      </c>
      <c r="F3231">
        <f>IF(INDEX(Transactions!$J:$J,ROW()-8)="",0,INDEX(Transactions!$O:$O,ROW()-8))</f>
        <v>0</v>
      </c>
    </row>
    <row r="3232" spans="2:6" x14ac:dyDescent="0.15">
      <c r="B3232">
        <f ca="1">IF(INDEX(Transactions!$J:$J,ROW()-8)="",TODAY(),INDEX(Transactions!$G:$G,ROW()-8))</f>
        <v>46229</v>
      </c>
      <c r="F3232">
        <f>IF(INDEX(Transactions!$J:$J,ROW()-8)="",0,INDEX(Transactions!$O:$O,ROW()-8))</f>
        <v>0</v>
      </c>
    </row>
    <row r="3233" spans="2:6" x14ac:dyDescent="0.15">
      <c r="B3233">
        <f ca="1">IF(INDEX(Transactions!$J:$J,ROW()-8)="",TODAY(),INDEX(Transactions!$G:$G,ROW()-8))</f>
        <v>46229</v>
      </c>
      <c r="F3233">
        <f>IF(INDEX(Transactions!$J:$J,ROW()-8)="",0,INDEX(Transactions!$O:$O,ROW()-8))</f>
        <v>0</v>
      </c>
    </row>
    <row r="3234" spans="2:6" x14ac:dyDescent="0.15">
      <c r="B3234">
        <f ca="1">IF(INDEX(Transactions!$J:$J,ROW()-8)="",TODAY(),INDEX(Transactions!$G:$G,ROW()-8))</f>
        <v>46229</v>
      </c>
      <c r="F3234">
        <f>IF(INDEX(Transactions!$J:$J,ROW()-8)="",0,INDEX(Transactions!$O:$O,ROW()-8))</f>
        <v>0</v>
      </c>
    </row>
    <row r="3235" spans="2:6" x14ac:dyDescent="0.15">
      <c r="B3235">
        <f ca="1">IF(INDEX(Transactions!$J:$J,ROW()-8)="",TODAY(),INDEX(Transactions!$G:$G,ROW()-8))</f>
        <v>46229</v>
      </c>
      <c r="F3235">
        <f>IF(INDEX(Transactions!$J:$J,ROW()-8)="",0,INDEX(Transactions!$O:$O,ROW()-8))</f>
        <v>0</v>
      </c>
    </row>
    <row r="3236" spans="2:6" x14ac:dyDescent="0.15">
      <c r="B3236">
        <f ca="1">IF(INDEX(Transactions!$J:$J,ROW()-8)="",TODAY(),INDEX(Transactions!$G:$G,ROW()-8))</f>
        <v>46229</v>
      </c>
      <c r="F3236">
        <f>IF(INDEX(Transactions!$J:$J,ROW()-8)="",0,INDEX(Transactions!$O:$O,ROW()-8))</f>
        <v>0</v>
      </c>
    </row>
    <row r="3237" spans="2:6" x14ac:dyDescent="0.15">
      <c r="B3237">
        <f ca="1">IF(INDEX(Transactions!$J:$J,ROW()-8)="",TODAY(),INDEX(Transactions!$G:$G,ROW()-8))</f>
        <v>46229</v>
      </c>
      <c r="F3237">
        <f>IF(INDEX(Transactions!$J:$J,ROW()-8)="",0,INDEX(Transactions!$O:$O,ROW()-8))</f>
        <v>0</v>
      </c>
    </row>
    <row r="3238" spans="2:6" x14ac:dyDescent="0.15">
      <c r="B3238">
        <f ca="1">IF(INDEX(Transactions!$J:$J,ROW()-8)="",TODAY(),INDEX(Transactions!$G:$G,ROW()-8))</f>
        <v>46229</v>
      </c>
      <c r="F3238">
        <f>IF(INDEX(Transactions!$J:$J,ROW()-8)="",0,INDEX(Transactions!$O:$O,ROW()-8))</f>
        <v>0</v>
      </c>
    </row>
    <row r="3239" spans="2:6" x14ac:dyDescent="0.15">
      <c r="B3239">
        <f ca="1">IF(INDEX(Transactions!$J:$J,ROW()-8)="",TODAY(),INDEX(Transactions!$G:$G,ROW()-8))</f>
        <v>46229</v>
      </c>
      <c r="F3239">
        <f>IF(INDEX(Transactions!$J:$J,ROW()-8)="",0,INDEX(Transactions!$O:$O,ROW()-8))</f>
        <v>0</v>
      </c>
    </row>
    <row r="3240" spans="2:6" x14ac:dyDescent="0.15">
      <c r="B3240">
        <f ca="1">IF(INDEX(Transactions!$J:$J,ROW()-8)="",TODAY(),INDEX(Transactions!$G:$G,ROW()-8))</f>
        <v>46229</v>
      </c>
      <c r="F3240">
        <f>IF(INDEX(Transactions!$J:$J,ROW()-8)="",0,INDEX(Transactions!$O:$O,ROW()-8))</f>
        <v>0</v>
      </c>
    </row>
    <row r="3241" spans="2:6" x14ac:dyDescent="0.15">
      <c r="B3241">
        <f ca="1">IF(INDEX(Transactions!$J:$J,ROW()-8)="",TODAY(),INDEX(Transactions!$G:$G,ROW()-8))</f>
        <v>46229</v>
      </c>
      <c r="F3241">
        <f>IF(INDEX(Transactions!$J:$J,ROW()-8)="",0,INDEX(Transactions!$O:$O,ROW()-8))</f>
        <v>0</v>
      </c>
    </row>
    <row r="3242" spans="2:6" x14ac:dyDescent="0.15">
      <c r="B3242">
        <f ca="1">IF(INDEX(Transactions!$J:$J,ROW()-8)="",TODAY(),INDEX(Transactions!$G:$G,ROW()-8))</f>
        <v>46229</v>
      </c>
      <c r="F3242">
        <f>IF(INDEX(Transactions!$J:$J,ROW()-8)="",0,INDEX(Transactions!$O:$O,ROW()-8))</f>
        <v>0</v>
      </c>
    </row>
    <row r="3243" spans="2:6" x14ac:dyDescent="0.15">
      <c r="B3243">
        <f ca="1">IF(INDEX(Transactions!$J:$J,ROW()-8)="",TODAY(),INDEX(Transactions!$G:$G,ROW()-8))</f>
        <v>46229</v>
      </c>
      <c r="F3243">
        <f>IF(INDEX(Transactions!$J:$J,ROW()-8)="",0,INDEX(Transactions!$O:$O,ROW()-8))</f>
        <v>0</v>
      </c>
    </row>
    <row r="3244" spans="2:6" x14ac:dyDescent="0.15">
      <c r="B3244">
        <f ca="1">IF(INDEX(Transactions!$J:$J,ROW()-8)="",TODAY(),INDEX(Transactions!$G:$G,ROW()-8))</f>
        <v>46229</v>
      </c>
      <c r="F3244">
        <f>IF(INDEX(Transactions!$J:$J,ROW()-8)="",0,INDEX(Transactions!$O:$O,ROW()-8))</f>
        <v>0</v>
      </c>
    </row>
    <row r="3245" spans="2:6" x14ac:dyDescent="0.15">
      <c r="B3245">
        <f ca="1">IF(INDEX(Transactions!$J:$J,ROW()-8)="",TODAY(),INDEX(Transactions!$G:$G,ROW()-8))</f>
        <v>46229</v>
      </c>
      <c r="F3245">
        <f>IF(INDEX(Transactions!$J:$J,ROW()-8)="",0,INDEX(Transactions!$O:$O,ROW()-8))</f>
        <v>0</v>
      </c>
    </row>
    <row r="3246" spans="2:6" x14ac:dyDescent="0.15">
      <c r="B3246">
        <f ca="1">IF(INDEX(Transactions!$J:$J,ROW()-8)="",TODAY(),INDEX(Transactions!$G:$G,ROW()-8))</f>
        <v>46229</v>
      </c>
      <c r="F3246">
        <f>IF(INDEX(Transactions!$J:$J,ROW()-8)="",0,INDEX(Transactions!$O:$O,ROW()-8))</f>
        <v>0</v>
      </c>
    </row>
    <row r="3247" spans="2:6" x14ac:dyDescent="0.15">
      <c r="B3247">
        <f ca="1">IF(INDEX(Transactions!$J:$J,ROW()-8)="",TODAY(),INDEX(Transactions!$G:$G,ROW()-8))</f>
        <v>46229</v>
      </c>
      <c r="F3247">
        <f>IF(INDEX(Transactions!$J:$J,ROW()-8)="",0,INDEX(Transactions!$O:$O,ROW()-8))</f>
        <v>0</v>
      </c>
    </row>
    <row r="3248" spans="2:6" x14ac:dyDescent="0.15">
      <c r="B3248">
        <f ca="1">IF(INDEX(Transactions!$J:$J,ROW()-8)="",TODAY(),INDEX(Transactions!$G:$G,ROW()-8))</f>
        <v>46229</v>
      </c>
      <c r="F3248">
        <f>IF(INDEX(Transactions!$J:$J,ROW()-8)="",0,INDEX(Transactions!$O:$O,ROW()-8))</f>
        <v>0</v>
      </c>
    </row>
    <row r="3249" spans="2:6" x14ac:dyDescent="0.15">
      <c r="B3249">
        <f ca="1">IF(INDEX(Transactions!$J:$J,ROW()-8)="",TODAY(),INDEX(Transactions!$G:$G,ROW()-8))</f>
        <v>46229</v>
      </c>
      <c r="F3249">
        <f>IF(INDEX(Transactions!$J:$J,ROW()-8)="",0,INDEX(Transactions!$O:$O,ROW()-8))</f>
        <v>0</v>
      </c>
    </row>
    <row r="3250" spans="2:6" x14ac:dyDescent="0.15">
      <c r="B3250">
        <f ca="1">IF(INDEX(Transactions!$J:$J,ROW()-8)="",TODAY(),INDEX(Transactions!$G:$G,ROW()-8))</f>
        <v>46229</v>
      </c>
      <c r="F3250">
        <f>IF(INDEX(Transactions!$J:$J,ROW()-8)="",0,INDEX(Transactions!$O:$O,ROW()-8))</f>
        <v>0</v>
      </c>
    </row>
    <row r="3251" spans="2:6" x14ac:dyDescent="0.15">
      <c r="B3251">
        <f ca="1">IF(INDEX(Transactions!$J:$J,ROW()-8)="",TODAY(),INDEX(Transactions!$G:$G,ROW()-8))</f>
        <v>46229</v>
      </c>
      <c r="F3251">
        <f>IF(INDEX(Transactions!$J:$J,ROW()-8)="",0,INDEX(Transactions!$O:$O,ROW()-8))</f>
        <v>0</v>
      </c>
    </row>
    <row r="3252" spans="2:6" x14ac:dyDescent="0.15">
      <c r="B3252">
        <f ca="1">IF(INDEX(Transactions!$J:$J,ROW()-8)="",TODAY(),INDEX(Transactions!$G:$G,ROW()-8))</f>
        <v>46229</v>
      </c>
      <c r="F3252">
        <f>IF(INDEX(Transactions!$J:$J,ROW()-8)="",0,INDEX(Transactions!$O:$O,ROW()-8))</f>
        <v>0</v>
      </c>
    </row>
    <row r="3253" spans="2:6" x14ac:dyDescent="0.15">
      <c r="B3253">
        <f ca="1">IF(INDEX(Transactions!$J:$J,ROW()-8)="",TODAY(),INDEX(Transactions!$G:$G,ROW()-8))</f>
        <v>46229</v>
      </c>
      <c r="F3253">
        <f>IF(INDEX(Transactions!$J:$J,ROW()-8)="",0,INDEX(Transactions!$O:$O,ROW()-8))</f>
        <v>0</v>
      </c>
    </row>
    <row r="3254" spans="2:6" x14ac:dyDescent="0.15">
      <c r="B3254">
        <f ca="1">IF(INDEX(Transactions!$J:$J,ROW()-8)="",TODAY(),INDEX(Transactions!$G:$G,ROW()-8))</f>
        <v>46229</v>
      </c>
      <c r="F3254">
        <f>IF(INDEX(Transactions!$J:$J,ROW()-8)="",0,INDEX(Transactions!$O:$O,ROW()-8))</f>
        <v>0</v>
      </c>
    </row>
    <row r="3255" spans="2:6" x14ac:dyDescent="0.15">
      <c r="B3255">
        <f ca="1">IF(INDEX(Transactions!$J:$J,ROW()-8)="",TODAY(),INDEX(Transactions!$G:$G,ROW()-8))</f>
        <v>46229</v>
      </c>
      <c r="F3255">
        <f>IF(INDEX(Transactions!$J:$J,ROW()-8)="",0,INDEX(Transactions!$O:$O,ROW()-8))</f>
        <v>0</v>
      </c>
    </row>
    <row r="3256" spans="2:6" x14ac:dyDescent="0.15">
      <c r="B3256">
        <f ca="1">IF(INDEX(Transactions!$J:$J,ROW()-8)="",TODAY(),INDEX(Transactions!$G:$G,ROW()-8))</f>
        <v>46229</v>
      </c>
      <c r="F3256">
        <f>IF(INDEX(Transactions!$J:$J,ROW()-8)="",0,INDEX(Transactions!$O:$O,ROW()-8))</f>
        <v>0</v>
      </c>
    </row>
    <row r="3257" spans="2:6" x14ac:dyDescent="0.15">
      <c r="B3257">
        <f ca="1">IF(INDEX(Transactions!$J:$J,ROW()-8)="",TODAY(),INDEX(Transactions!$G:$G,ROW()-8))</f>
        <v>46229</v>
      </c>
      <c r="F3257">
        <f>IF(INDEX(Transactions!$J:$J,ROW()-8)="",0,INDEX(Transactions!$O:$O,ROW()-8))</f>
        <v>0</v>
      </c>
    </row>
    <row r="3258" spans="2:6" x14ac:dyDescent="0.15">
      <c r="B3258">
        <f ca="1">IF(INDEX(Transactions!$J:$J,ROW()-8)="",TODAY(),INDEX(Transactions!$G:$G,ROW()-8))</f>
        <v>46229</v>
      </c>
      <c r="F3258">
        <f>IF(INDEX(Transactions!$J:$J,ROW()-8)="",0,INDEX(Transactions!$O:$O,ROW()-8))</f>
        <v>0</v>
      </c>
    </row>
    <row r="3259" spans="2:6" x14ac:dyDescent="0.15">
      <c r="B3259">
        <f ca="1">IF(INDEX(Transactions!$J:$J,ROW()-8)="",TODAY(),INDEX(Transactions!$G:$G,ROW()-8))</f>
        <v>46229</v>
      </c>
      <c r="F3259">
        <f>IF(INDEX(Transactions!$J:$J,ROW()-8)="",0,INDEX(Transactions!$O:$O,ROW()-8))</f>
        <v>0</v>
      </c>
    </row>
    <row r="3260" spans="2:6" x14ac:dyDescent="0.15">
      <c r="B3260">
        <f ca="1">IF(INDEX(Transactions!$J:$J,ROW()-8)="",TODAY(),INDEX(Transactions!$G:$G,ROW()-8))</f>
        <v>46229</v>
      </c>
      <c r="F3260">
        <f>IF(INDEX(Transactions!$J:$J,ROW()-8)="",0,INDEX(Transactions!$O:$O,ROW()-8))</f>
        <v>0</v>
      </c>
    </row>
    <row r="3261" spans="2:6" x14ac:dyDescent="0.15">
      <c r="B3261">
        <f ca="1">IF(INDEX(Transactions!$J:$J,ROW()-8)="",TODAY(),INDEX(Transactions!$G:$G,ROW()-8))</f>
        <v>46229</v>
      </c>
      <c r="F3261">
        <f>IF(INDEX(Transactions!$J:$J,ROW()-8)="",0,INDEX(Transactions!$O:$O,ROW()-8))</f>
        <v>0</v>
      </c>
    </row>
    <row r="3262" spans="2:6" x14ac:dyDescent="0.15">
      <c r="B3262">
        <f ca="1">IF(INDEX(Transactions!$J:$J,ROW()-8)="",TODAY(),INDEX(Transactions!$G:$G,ROW()-8))</f>
        <v>46229</v>
      </c>
      <c r="F3262">
        <f>IF(INDEX(Transactions!$J:$J,ROW()-8)="",0,INDEX(Transactions!$O:$O,ROW()-8))</f>
        <v>0</v>
      </c>
    </row>
    <row r="3263" spans="2:6" x14ac:dyDescent="0.15">
      <c r="B3263">
        <f ca="1">IF(INDEX(Transactions!$J:$J,ROW()-8)="",TODAY(),INDEX(Transactions!$G:$G,ROW()-8))</f>
        <v>46229</v>
      </c>
      <c r="F3263">
        <f>IF(INDEX(Transactions!$J:$J,ROW()-8)="",0,INDEX(Transactions!$O:$O,ROW()-8))</f>
        <v>0</v>
      </c>
    </row>
    <row r="3264" spans="2:6" x14ac:dyDescent="0.15">
      <c r="B3264">
        <f ca="1">IF(INDEX(Transactions!$J:$J,ROW()-8)="",TODAY(),INDEX(Transactions!$G:$G,ROW()-8))</f>
        <v>46229</v>
      </c>
      <c r="F3264">
        <f>IF(INDEX(Transactions!$J:$J,ROW()-8)="",0,INDEX(Transactions!$O:$O,ROW()-8))</f>
        <v>0</v>
      </c>
    </row>
    <row r="3265" spans="2:6" x14ac:dyDescent="0.15">
      <c r="B3265">
        <f ca="1">IF(INDEX(Transactions!$J:$J,ROW()-8)="",TODAY(),INDEX(Transactions!$G:$G,ROW()-8))</f>
        <v>46229</v>
      </c>
      <c r="F3265">
        <f>IF(INDEX(Transactions!$J:$J,ROW()-8)="",0,INDEX(Transactions!$O:$O,ROW()-8))</f>
        <v>0</v>
      </c>
    </row>
    <row r="3266" spans="2:6" x14ac:dyDescent="0.15">
      <c r="B3266">
        <f ca="1">IF(INDEX(Transactions!$J:$J,ROW()-8)="",TODAY(),INDEX(Transactions!$G:$G,ROW()-8))</f>
        <v>46229</v>
      </c>
      <c r="F3266">
        <f>IF(INDEX(Transactions!$J:$J,ROW()-8)="",0,INDEX(Transactions!$O:$O,ROW()-8))</f>
        <v>0</v>
      </c>
    </row>
    <row r="3267" spans="2:6" x14ac:dyDescent="0.15">
      <c r="B3267">
        <f ca="1">IF(INDEX(Transactions!$J:$J,ROW()-8)="",TODAY(),INDEX(Transactions!$G:$G,ROW()-8))</f>
        <v>46229</v>
      </c>
      <c r="F3267">
        <f>IF(INDEX(Transactions!$J:$J,ROW()-8)="",0,INDEX(Transactions!$O:$O,ROW()-8))</f>
        <v>0</v>
      </c>
    </row>
    <row r="3268" spans="2:6" x14ac:dyDescent="0.15">
      <c r="B3268">
        <f ca="1">IF(INDEX(Transactions!$J:$J,ROW()-8)="",TODAY(),INDEX(Transactions!$G:$G,ROW()-8))</f>
        <v>46229</v>
      </c>
      <c r="F3268">
        <f>IF(INDEX(Transactions!$J:$J,ROW()-8)="",0,INDEX(Transactions!$O:$O,ROW()-8))</f>
        <v>0</v>
      </c>
    </row>
    <row r="3269" spans="2:6" x14ac:dyDescent="0.15">
      <c r="B3269">
        <f ca="1">IF(INDEX(Transactions!$J:$J,ROW()-8)="",TODAY(),INDEX(Transactions!$G:$G,ROW()-8))</f>
        <v>46229</v>
      </c>
      <c r="F3269">
        <f>IF(INDEX(Transactions!$J:$J,ROW()-8)="",0,INDEX(Transactions!$O:$O,ROW()-8))</f>
        <v>0</v>
      </c>
    </row>
    <row r="3270" spans="2:6" x14ac:dyDescent="0.15">
      <c r="B3270">
        <f ca="1">IF(INDEX(Transactions!$J:$J,ROW()-8)="",TODAY(),INDEX(Transactions!$G:$G,ROW()-8))</f>
        <v>46229</v>
      </c>
      <c r="F3270">
        <f>IF(INDEX(Transactions!$J:$J,ROW()-8)="",0,INDEX(Transactions!$O:$O,ROW()-8))</f>
        <v>0</v>
      </c>
    </row>
    <row r="3271" spans="2:6" x14ac:dyDescent="0.15">
      <c r="B3271">
        <f ca="1">IF(INDEX(Transactions!$J:$J,ROW()-8)="",TODAY(),INDEX(Transactions!$G:$G,ROW()-8))</f>
        <v>46229</v>
      </c>
      <c r="F3271">
        <f>IF(INDEX(Transactions!$J:$J,ROW()-8)="",0,INDEX(Transactions!$O:$O,ROW()-8))</f>
        <v>0</v>
      </c>
    </row>
    <row r="3272" spans="2:6" x14ac:dyDescent="0.15">
      <c r="B3272">
        <f ca="1">IF(INDEX(Transactions!$J:$J,ROW()-8)="",TODAY(),INDEX(Transactions!$G:$G,ROW()-8))</f>
        <v>46229</v>
      </c>
      <c r="F3272">
        <f>IF(INDEX(Transactions!$J:$J,ROW()-8)="",0,INDEX(Transactions!$O:$O,ROW()-8))</f>
        <v>0</v>
      </c>
    </row>
    <row r="3273" spans="2:6" x14ac:dyDescent="0.15">
      <c r="B3273">
        <f ca="1">IF(INDEX(Transactions!$J:$J,ROW()-8)="",TODAY(),INDEX(Transactions!$G:$G,ROW()-8))</f>
        <v>46229</v>
      </c>
      <c r="F3273">
        <f>IF(INDEX(Transactions!$J:$J,ROW()-8)="",0,INDEX(Transactions!$O:$O,ROW()-8))</f>
        <v>0</v>
      </c>
    </row>
    <row r="3274" spans="2:6" x14ac:dyDescent="0.15">
      <c r="B3274">
        <f ca="1">IF(INDEX(Transactions!$J:$J,ROW()-8)="",TODAY(),INDEX(Transactions!$G:$G,ROW()-8))</f>
        <v>46229</v>
      </c>
      <c r="F3274">
        <f>IF(INDEX(Transactions!$J:$J,ROW()-8)="",0,INDEX(Transactions!$O:$O,ROW()-8))</f>
        <v>0</v>
      </c>
    </row>
    <row r="3275" spans="2:6" x14ac:dyDescent="0.15">
      <c r="B3275">
        <f ca="1">IF(INDEX(Transactions!$J:$J,ROW()-8)="",TODAY(),INDEX(Transactions!$G:$G,ROW()-8))</f>
        <v>46229</v>
      </c>
      <c r="F3275">
        <f>IF(INDEX(Transactions!$J:$J,ROW()-8)="",0,INDEX(Transactions!$O:$O,ROW()-8))</f>
        <v>0</v>
      </c>
    </row>
    <row r="3276" spans="2:6" x14ac:dyDescent="0.15">
      <c r="B3276">
        <f ca="1">IF(INDEX(Transactions!$J:$J,ROW()-8)="",TODAY(),INDEX(Transactions!$G:$G,ROW()-8))</f>
        <v>46229</v>
      </c>
      <c r="F3276">
        <f>IF(INDEX(Transactions!$J:$J,ROW()-8)="",0,INDEX(Transactions!$O:$O,ROW()-8))</f>
        <v>0</v>
      </c>
    </row>
    <row r="3277" spans="2:6" x14ac:dyDescent="0.15">
      <c r="B3277">
        <f ca="1">IF(INDEX(Transactions!$J:$J,ROW()-8)="",TODAY(),INDEX(Transactions!$G:$G,ROW()-8))</f>
        <v>46229</v>
      </c>
      <c r="F3277">
        <f>IF(INDEX(Transactions!$J:$J,ROW()-8)="",0,INDEX(Transactions!$O:$O,ROW()-8))</f>
        <v>0</v>
      </c>
    </row>
    <row r="3278" spans="2:6" x14ac:dyDescent="0.15">
      <c r="B3278">
        <f ca="1">IF(INDEX(Transactions!$J:$J,ROW()-8)="",TODAY(),INDEX(Transactions!$G:$G,ROW()-8))</f>
        <v>46229</v>
      </c>
      <c r="F3278">
        <f>IF(INDEX(Transactions!$J:$J,ROW()-8)="",0,INDEX(Transactions!$O:$O,ROW()-8))</f>
        <v>0</v>
      </c>
    </row>
    <row r="3279" spans="2:6" x14ac:dyDescent="0.15">
      <c r="B3279">
        <f ca="1">IF(INDEX(Transactions!$J:$J,ROW()-8)="",TODAY(),INDEX(Transactions!$G:$G,ROW()-8))</f>
        <v>46229</v>
      </c>
      <c r="F3279">
        <f>IF(INDEX(Transactions!$J:$J,ROW()-8)="",0,INDEX(Transactions!$O:$O,ROW()-8))</f>
        <v>0</v>
      </c>
    </row>
    <row r="3280" spans="2:6" x14ac:dyDescent="0.15">
      <c r="B3280">
        <f ca="1">IF(INDEX(Transactions!$J:$J,ROW()-8)="",TODAY(),INDEX(Transactions!$G:$G,ROW()-8))</f>
        <v>46229</v>
      </c>
      <c r="F3280">
        <f>IF(INDEX(Transactions!$J:$J,ROW()-8)="",0,INDEX(Transactions!$O:$O,ROW()-8))</f>
        <v>0</v>
      </c>
    </row>
    <row r="3281" spans="2:6" x14ac:dyDescent="0.15">
      <c r="B3281">
        <f ca="1">IF(INDEX(Transactions!$J:$J,ROW()-8)="",TODAY(),INDEX(Transactions!$G:$G,ROW()-8))</f>
        <v>46229</v>
      </c>
      <c r="F3281">
        <f>IF(INDEX(Transactions!$J:$J,ROW()-8)="",0,INDEX(Transactions!$O:$O,ROW()-8))</f>
        <v>0</v>
      </c>
    </row>
    <row r="3282" spans="2:6" x14ac:dyDescent="0.15">
      <c r="B3282">
        <f ca="1">IF(INDEX(Transactions!$J:$J,ROW()-8)="",TODAY(),INDEX(Transactions!$G:$G,ROW()-8))</f>
        <v>46229</v>
      </c>
      <c r="F3282">
        <f>IF(INDEX(Transactions!$J:$J,ROW()-8)="",0,INDEX(Transactions!$O:$O,ROW()-8))</f>
        <v>0</v>
      </c>
    </row>
    <row r="3283" spans="2:6" x14ac:dyDescent="0.15">
      <c r="B3283">
        <f ca="1">IF(INDEX(Transactions!$J:$J,ROW()-8)="",TODAY(),INDEX(Transactions!$G:$G,ROW()-8))</f>
        <v>46229</v>
      </c>
      <c r="F3283">
        <f>IF(INDEX(Transactions!$J:$J,ROW()-8)="",0,INDEX(Transactions!$O:$O,ROW()-8))</f>
        <v>0</v>
      </c>
    </row>
    <row r="3284" spans="2:6" x14ac:dyDescent="0.15">
      <c r="B3284">
        <f ca="1">IF(INDEX(Transactions!$J:$J,ROW()-8)="",TODAY(),INDEX(Transactions!$G:$G,ROW()-8))</f>
        <v>46229</v>
      </c>
      <c r="F3284">
        <f>IF(INDEX(Transactions!$J:$J,ROW()-8)="",0,INDEX(Transactions!$O:$O,ROW()-8))</f>
        <v>0</v>
      </c>
    </row>
    <row r="3285" spans="2:6" x14ac:dyDescent="0.15">
      <c r="B3285">
        <f ca="1">IF(INDEX(Transactions!$J:$J,ROW()-8)="",TODAY(),INDEX(Transactions!$G:$G,ROW()-8))</f>
        <v>46229</v>
      </c>
      <c r="F3285">
        <f>IF(INDEX(Transactions!$J:$J,ROW()-8)="",0,INDEX(Transactions!$O:$O,ROW()-8))</f>
        <v>0</v>
      </c>
    </row>
    <row r="3286" spans="2:6" x14ac:dyDescent="0.15">
      <c r="B3286">
        <f ca="1">IF(INDEX(Transactions!$J:$J,ROW()-8)="",TODAY(),INDEX(Transactions!$G:$G,ROW()-8))</f>
        <v>46229</v>
      </c>
      <c r="F3286">
        <f>IF(INDEX(Transactions!$J:$J,ROW()-8)="",0,INDEX(Transactions!$O:$O,ROW()-8))</f>
        <v>0</v>
      </c>
    </row>
    <row r="3287" spans="2:6" x14ac:dyDescent="0.15">
      <c r="B3287">
        <f ca="1">IF(INDEX(Transactions!$J:$J,ROW()-8)="",TODAY(),INDEX(Transactions!$G:$G,ROW()-8))</f>
        <v>46229</v>
      </c>
      <c r="F3287">
        <f>IF(INDEX(Transactions!$J:$J,ROW()-8)="",0,INDEX(Transactions!$O:$O,ROW()-8))</f>
        <v>0</v>
      </c>
    </row>
    <row r="3288" spans="2:6" x14ac:dyDescent="0.15">
      <c r="B3288">
        <f ca="1">IF(INDEX(Transactions!$J:$J,ROW()-8)="",TODAY(),INDEX(Transactions!$G:$G,ROW()-8))</f>
        <v>46229</v>
      </c>
      <c r="F3288">
        <f>IF(INDEX(Transactions!$J:$J,ROW()-8)="",0,INDEX(Transactions!$O:$O,ROW()-8))</f>
        <v>0</v>
      </c>
    </row>
    <row r="3289" spans="2:6" x14ac:dyDescent="0.15">
      <c r="B3289">
        <f ca="1">IF(INDEX(Transactions!$J:$J,ROW()-8)="",TODAY(),INDEX(Transactions!$G:$G,ROW()-8))</f>
        <v>46229</v>
      </c>
      <c r="F3289">
        <f>IF(INDEX(Transactions!$J:$J,ROW()-8)="",0,INDEX(Transactions!$O:$O,ROW()-8))</f>
        <v>0</v>
      </c>
    </row>
    <row r="3290" spans="2:6" x14ac:dyDescent="0.15">
      <c r="B3290">
        <f ca="1">IF(INDEX(Transactions!$J:$J,ROW()-8)="",TODAY(),INDEX(Transactions!$G:$G,ROW()-8))</f>
        <v>46229</v>
      </c>
      <c r="F3290">
        <f>IF(INDEX(Transactions!$J:$J,ROW()-8)="",0,INDEX(Transactions!$O:$O,ROW()-8))</f>
        <v>0</v>
      </c>
    </row>
    <row r="3291" spans="2:6" x14ac:dyDescent="0.15">
      <c r="B3291">
        <f ca="1">IF(INDEX(Transactions!$J:$J,ROW()-8)="",TODAY(),INDEX(Transactions!$G:$G,ROW()-8))</f>
        <v>46229</v>
      </c>
      <c r="F3291">
        <f>IF(INDEX(Transactions!$J:$J,ROW()-8)="",0,INDEX(Transactions!$O:$O,ROW()-8))</f>
        <v>0</v>
      </c>
    </row>
    <row r="3292" spans="2:6" x14ac:dyDescent="0.15">
      <c r="B3292">
        <f ca="1">IF(INDEX(Transactions!$J:$J,ROW()-8)="",TODAY(),INDEX(Transactions!$G:$G,ROW()-8))</f>
        <v>46229</v>
      </c>
      <c r="F3292">
        <f>IF(INDEX(Transactions!$J:$J,ROW()-8)="",0,INDEX(Transactions!$O:$O,ROW()-8))</f>
        <v>0</v>
      </c>
    </row>
    <row r="3293" spans="2:6" x14ac:dyDescent="0.15">
      <c r="B3293">
        <f ca="1">IF(INDEX(Transactions!$J:$J,ROW()-8)="",TODAY(),INDEX(Transactions!$G:$G,ROW()-8))</f>
        <v>46229</v>
      </c>
      <c r="F3293">
        <f>IF(INDEX(Transactions!$J:$J,ROW()-8)="",0,INDEX(Transactions!$O:$O,ROW()-8))</f>
        <v>0</v>
      </c>
    </row>
    <row r="3294" spans="2:6" x14ac:dyDescent="0.15">
      <c r="B3294">
        <f ca="1">IF(INDEX(Transactions!$J:$J,ROW()-8)="",TODAY(),INDEX(Transactions!$G:$G,ROW()-8))</f>
        <v>46229</v>
      </c>
      <c r="F3294">
        <f>IF(INDEX(Transactions!$J:$J,ROW()-8)="",0,INDEX(Transactions!$O:$O,ROW()-8))</f>
        <v>0</v>
      </c>
    </row>
    <row r="3295" spans="2:6" x14ac:dyDescent="0.15">
      <c r="B3295">
        <f ca="1">IF(INDEX(Transactions!$J:$J,ROW()-8)="",TODAY(),INDEX(Transactions!$G:$G,ROW()-8))</f>
        <v>46229</v>
      </c>
      <c r="F3295">
        <f>IF(INDEX(Transactions!$J:$J,ROW()-8)="",0,INDEX(Transactions!$O:$O,ROW()-8))</f>
        <v>0</v>
      </c>
    </row>
    <row r="3296" spans="2:6" x14ac:dyDescent="0.15">
      <c r="B3296">
        <f ca="1">IF(INDEX(Transactions!$J:$J,ROW()-8)="",TODAY(),INDEX(Transactions!$G:$G,ROW()-8))</f>
        <v>46229</v>
      </c>
      <c r="F3296">
        <f>IF(INDEX(Transactions!$J:$J,ROW()-8)="",0,INDEX(Transactions!$O:$O,ROW()-8))</f>
        <v>0</v>
      </c>
    </row>
    <row r="3297" spans="2:6" x14ac:dyDescent="0.15">
      <c r="B3297">
        <f ca="1">IF(INDEX(Transactions!$J:$J,ROW()-8)="",TODAY(),INDEX(Transactions!$G:$G,ROW()-8))</f>
        <v>46229</v>
      </c>
      <c r="F3297">
        <f>IF(INDEX(Transactions!$J:$J,ROW()-8)="",0,INDEX(Transactions!$O:$O,ROW()-8))</f>
        <v>0</v>
      </c>
    </row>
    <row r="3298" spans="2:6" x14ac:dyDescent="0.15">
      <c r="B3298">
        <f ca="1">IF(INDEX(Transactions!$J:$J,ROW()-8)="",TODAY(),INDEX(Transactions!$G:$G,ROW()-8))</f>
        <v>46229</v>
      </c>
      <c r="F3298">
        <f>IF(INDEX(Transactions!$J:$J,ROW()-8)="",0,INDEX(Transactions!$O:$O,ROW()-8))</f>
        <v>0</v>
      </c>
    </row>
    <row r="3299" spans="2:6" x14ac:dyDescent="0.15">
      <c r="B3299">
        <f ca="1">IF(INDEX(Transactions!$J:$J,ROW()-8)="",TODAY(),INDEX(Transactions!$G:$G,ROW()-8))</f>
        <v>46229</v>
      </c>
      <c r="F3299">
        <f>IF(INDEX(Transactions!$J:$J,ROW()-8)="",0,INDEX(Transactions!$O:$O,ROW()-8))</f>
        <v>0</v>
      </c>
    </row>
    <row r="3300" spans="2:6" x14ac:dyDescent="0.15">
      <c r="B3300">
        <f ca="1">IF(INDEX(Transactions!$J:$J,ROW()-8)="",TODAY(),INDEX(Transactions!$G:$G,ROW()-8))</f>
        <v>46229</v>
      </c>
      <c r="F3300">
        <f>IF(INDEX(Transactions!$J:$J,ROW()-8)="",0,INDEX(Transactions!$O:$O,ROW()-8))</f>
        <v>0</v>
      </c>
    </row>
    <row r="3301" spans="2:6" x14ac:dyDescent="0.15">
      <c r="B3301">
        <f ca="1">IF(INDEX(Transactions!$J:$J,ROW()-8)="",TODAY(),INDEX(Transactions!$G:$G,ROW()-8))</f>
        <v>46229</v>
      </c>
      <c r="F3301">
        <f>IF(INDEX(Transactions!$J:$J,ROW()-8)="",0,INDEX(Transactions!$O:$O,ROW()-8))</f>
        <v>0</v>
      </c>
    </row>
    <row r="3302" spans="2:6" x14ac:dyDescent="0.15">
      <c r="B3302">
        <f ca="1">IF(INDEX(Transactions!$J:$J,ROW()-8)="",TODAY(),INDEX(Transactions!$G:$G,ROW()-8))</f>
        <v>46229</v>
      </c>
      <c r="F3302">
        <f>IF(INDEX(Transactions!$J:$J,ROW()-8)="",0,INDEX(Transactions!$O:$O,ROW()-8))</f>
        <v>0</v>
      </c>
    </row>
    <row r="3303" spans="2:6" x14ac:dyDescent="0.15">
      <c r="B3303">
        <f ca="1">IF(INDEX(Transactions!$J:$J,ROW()-8)="",TODAY(),INDEX(Transactions!$G:$G,ROW()-8))</f>
        <v>46229</v>
      </c>
      <c r="F3303">
        <f>IF(INDEX(Transactions!$J:$J,ROW()-8)="",0,INDEX(Transactions!$O:$O,ROW()-8))</f>
        <v>0</v>
      </c>
    </row>
    <row r="3304" spans="2:6" x14ac:dyDescent="0.15">
      <c r="B3304">
        <f ca="1">IF(INDEX(Transactions!$J:$J,ROW()-8)="",TODAY(),INDEX(Transactions!$G:$G,ROW()-8))</f>
        <v>46229</v>
      </c>
      <c r="F3304">
        <f>IF(INDEX(Transactions!$J:$J,ROW()-8)="",0,INDEX(Transactions!$O:$O,ROW()-8))</f>
        <v>0</v>
      </c>
    </row>
    <row r="3305" spans="2:6" x14ac:dyDescent="0.15">
      <c r="B3305">
        <f ca="1">IF(INDEX(Transactions!$J:$J,ROW()-8)="",TODAY(),INDEX(Transactions!$G:$G,ROW()-8))</f>
        <v>46229</v>
      </c>
      <c r="F3305">
        <f>IF(INDEX(Transactions!$J:$J,ROW()-8)="",0,INDEX(Transactions!$O:$O,ROW()-8))</f>
        <v>0</v>
      </c>
    </row>
    <row r="3306" spans="2:6" x14ac:dyDescent="0.15">
      <c r="B3306">
        <f ca="1">IF(INDEX(Transactions!$J:$J,ROW()-8)="",TODAY(),INDEX(Transactions!$G:$G,ROW()-8))</f>
        <v>46229</v>
      </c>
      <c r="F3306">
        <f>IF(INDEX(Transactions!$J:$J,ROW()-8)="",0,INDEX(Transactions!$O:$O,ROW()-8))</f>
        <v>0</v>
      </c>
    </row>
    <row r="3307" spans="2:6" x14ac:dyDescent="0.15">
      <c r="B3307">
        <f ca="1">IF(INDEX(Transactions!$J:$J,ROW()-8)="",TODAY(),INDEX(Transactions!$G:$G,ROW()-8))</f>
        <v>46229</v>
      </c>
      <c r="F3307">
        <f>IF(INDEX(Transactions!$J:$J,ROW()-8)="",0,INDEX(Transactions!$O:$O,ROW()-8))</f>
        <v>0</v>
      </c>
    </row>
    <row r="3308" spans="2:6" x14ac:dyDescent="0.15">
      <c r="B3308">
        <f ca="1">IF(INDEX(Transactions!$J:$J,ROW()-8)="",TODAY(),INDEX(Transactions!$G:$G,ROW()-8))</f>
        <v>46229</v>
      </c>
      <c r="F3308">
        <f>IF(INDEX(Transactions!$J:$J,ROW()-8)="",0,INDEX(Transactions!$O:$O,ROW()-8))</f>
        <v>0</v>
      </c>
    </row>
    <row r="3309" spans="2:6" x14ac:dyDescent="0.15">
      <c r="B3309">
        <f ca="1">IF(INDEX(Transactions!$J:$J,ROW()-8)="",TODAY(),INDEX(Transactions!$G:$G,ROW()-8))</f>
        <v>46229</v>
      </c>
      <c r="F3309">
        <f>IF(INDEX(Transactions!$J:$J,ROW()-8)="",0,INDEX(Transactions!$O:$O,ROW()-8))</f>
        <v>0</v>
      </c>
    </row>
    <row r="3310" spans="2:6" x14ac:dyDescent="0.15">
      <c r="B3310">
        <f ca="1">IF(INDEX(Transactions!$J:$J,ROW()-8)="",TODAY(),INDEX(Transactions!$G:$G,ROW()-8))</f>
        <v>46229</v>
      </c>
      <c r="F3310">
        <f>IF(INDEX(Transactions!$J:$J,ROW()-8)="",0,INDEX(Transactions!$O:$O,ROW()-8))</f>
        <v>0</v>
      </c>
    </row>
    <row r="3311" spans="2:6" x14ac:dyDescent="0.15">
      <c r="B3311">
        <f ca="1">IF(INDEX(Transactions!$J:$J,ROW()-8)="",TODAY(),INDEX(Transactions!$G:$G,ROW()-8))</f>
        <v>46229</v>
      </c>
      <c r="F3311">
        <f>IF(INDEX(Transactions!$J:$J,ROW()-8)="",0,INDEX(Transactions!$O:$O,ROW()-8))</f>
        <v>0</v>
      </c>
    </row>
    <row r="3312" spans="2:6" x14ac:dyDescent="0.15">
      <c r="B3312">
        <f ca="1">IF(INDEX(Transactions!$J:$J,ROW()-8)="",TODAY(),INDEX(Transactions!$G:$G,ROW()-8))</f>
        <v>46229</v>
      </c>
      <c r="F3312">
        <f>IF(INDEX(Transactions!$J:$J,ROW()-8)="",0,INDEX(Transactions!$O:$O,ROW()-8))</f>
        <v>0</v>
      </c>
    </row>
    <row r="3313" spans="2:6" x14ac:dyDescent="0.15">
      <c r="B3313">
        <f ca="1">IF(INDEX(Transactions!$J:$J,ROW()-8)="",TODAY(),INDEX(Transactions!$G:$G,ROW()-8))</f>
        <v>46229</v>
      </c>
      <c r="F3313">
        <f>IF(INDEX(Transactions!$J:$J,ROW()-8)="",0,INDEX(Transactions!$O:$O,ROW()-8))</f>
        <v>0</v>
      </c>
    </row>
    <row r="3314" spans="2:6" x14ac:dyDescent="0.15">
      <c r="B3314">
        <f ca="1">IF(INDEX(Transactions!$J:$J,ROW()-8)="",TODAY(),INDEX(Transactions!$G:$G,ROW()-8))</f>
        <v>46229</v>
      </c>
      <c r="F3314">
        <f>IF(INDEX(Transactions!$J:$J,ROW()-8)="",0,INDEX(Transactions!$O:$O,ROW()-8))</f>
        <v>0</v>
      </c>
    </row>
    <row r="3315" spans="2:6" x14ac:dyDescent="0.15">
      <c r="B3315">
        <f ca="1">IF(INDEX(Transactions!$J:$J,ROW()-8)="",TODAY(),INDEX(Transactions!$G:$G,ROW()-8))</f>
        <v>46229</v>
      </c>
      <c r="F3315">
        <f>IF(INDEX(Transactions!$J:$J,ROW()-8)="",0,INDEX(Transactions!$O:$O,ROW()-8))</f>
        <v>0</v>
      </c>
    </row>
    <row r="3316" spans="2:6" x14ac:dyDescent="0.15">
      <c r="B3316">
        <f ca="1">IF(INDEX(Transactions!$J:$J,ROW()-8)="",TODAY(),INDEX(Transactions!$G:$G,ROW()-8))</f>
        <v>46229</v>
      </c>
      <c r="F3316">
        <f>IF(INDEX(Transactions!$J:$J,ROW()-8)="",0,INDEX(Transactions!$O:$O,ROW()-8))</f>
        <v>0</v>
      </c>
    </row>
    <row r="3317" spans="2:6" x14ac:dyDescent="0.15">
      <c r="B3317">
        <f ca="1">IF(INDEX(Transactions!$J:$J,ROW()-8)="",TODAY(),INDEX(Transactions!$G:$G,ROW()-8))</f>
        <v>46229</v>
      </c>
      <c r="F3317">
        <f>IF(INDEX(Transactions!$J:$J,ROW()-8)="",0,INDEX(Transactions!$O:$O,ROW()-8))</f>
        <v>0</v>
      </c>
    </row>
    <row r="3318" spans="2:6" x14ac:dyDescent="0.15">
      <c r="B3318">
        <f ca="1">IF(INDEX(Transactions!$J:$J,ROW()-8)="",TODAY(),INDEX(Transactions!$G:$G,ROW()-8))</f>
        <v>46229</v>
      </c>
      <c r="F3318">
        <f>IF(INDEX(Transactions!$J:$J,ROW()-8)="",0,INDEX(Transactions!$O:$O,ROW()-8))</f>
        <v>0</v>
      </c>
    </row>
    <row r="3319" spans="2:6" x14ac:dyDescent="0.15">
      <c r="B3319">
        <f ca="1">IF(INDEX(Transactions!$J:$J,ROW()-8)="",TODAY(),INDEX(Transactions!$G:$G,ROW()-8))</f>
        <v>46229</v>
      </c>
      <c r="F3319">
        <f>IF(INDEX(Transactions!$J:$J,ROW()-8)="",0,INDEX(Transactions!$O:$O,ROW()-8))</f>
        <v>0</v>
      </c>
    </row>
    <row r="3320" spans="2:6" x14ac:dyDescent="0.15">
      <c r="B3320">
        <f ca="1">IF(INDEX(Transactions!$J:$J,ROW()-8)="",TODAY(),INDEX(Transactions!$G:$G,ROW()-8))</f>
        <v>46229</v>
      </c>
      <c r="F3320">
        <f>IF(INDEX(Transactions!$J:$J,ROW()-8)="",0,INDEX(Transactions!$O:$O,ROW()-8))</f>
        <v>0</v>
      </c>
    </row>
    <row r="3321" spans="2:6" x14ac:dyDescent="0.15">
      <c r="B3321">
        <f ca="1">IF(INDEX(Transactions!$J:$J,ROW()-8)="",TODAY(),INDEX(Transactions!$G:$G,ROW()-8))</f>
        <v>46229</v>
      </c>
      <c r="F3321">
        <f>IF(INDEX(Transactions!$J:$J,ROW()-8)="",0,INDEX(Transactions!$O:$O,ROW()-8))</f>
        <v>0</v>
      </c>
    </row>
    <row r="3322" spans="2:6" x14ac:dyDescent="0.15">
      <c r="B3322">
        <f ca="1">IF(INDEX(Transactions!$J:$J,ROW()-8)="",TODAY(),INDEX(Transactions!$G:$G,ROW()-8))</f>
        <v>46229</v>
      </c>
      <c r="F3322">
        <f>IF(INDEX(Transactions!$J:$J,ROW()-8)="",0,INDEX(Transactions!$O:$O,ROW()-8))</f>
        <v>0</v>
      </c>
    </row>
    <row r="3323" spans="2:6" x14ac:dyDescent="0.15">
      <c r="B3323">
        <f ca="1">IF(INDEX(Transactions!$J:$J,ROW()-8)="",TODAY(),INDEX(Transactions!$G:$G,ROW()-8))</f>
        <v>46229</v>
      </c>
      <c r="F3323">
        <f>IF(INDEX(Transactions!$J:$J,ROW()-8)="",0,INDEX(Transactions!$O:$O,ROW()-8))</f>
        <v>0</v>
      </c>
    </row>
    <row r="3324" spans="2:6" x14ac:dyDescent="0.15">
      <c r="B3324">
        <f ca="1">IF(INDEX(Transactions!$J:$J,ROW()-8)="",TODAY(),INDEX(Transactions!$G:$G,ROW()-8))</f>
        <v>46229</v>
      </c>
      <c r="F3324">
        <f>IF(INDEX(Transactions!$J:$J,ROW()-8)="",0,INDEX(Transactions!$O:$O,ROW()-8))</f>
        <v>0</v>
      </c>
    </row>
    <row r="3325" spans="2:6" x14ac:dyDescent="0.15">
      <c r="B3325">
        <f ca="1">IF(INDEX(Transactions!$J:$J,ROW()-8)="",TODAY(),INDEX(Transactions!$G:$G,ROW()-8))</f>
        <v>46229</v>
      </c>
      <c r="F3325">
        <f>IF(INDEX(Transactions!$J:$J,ROW()-8)="",0,INDEX(Transactions!$O:$O,ROW()-8))</f>
        <v>0</v>
      </c>
    </row>
    <row r="3326" spans="2:6" x14ac:dyDescent="0.15">
      <c r="B3326">
        <f ca="1">IF(INDEX(Transactions!$J:$J,ROW()-8)="",TODAY(),INDEX(Transactions!$G:$G,ROW()-8))</f>
        <v>46229</v>
      </c>
      <c r="F3326">
        <f>IF(INDEX(Transactions!$J:$J,ROW()-8)="",0,INDEX(Transactions!$O:$O,ROW()-8))</f>
        <v>0</v>
      </c>
    </row>
    <row r="3327" spans="2:6" x14ac:dyDescent="0.15">
      <c r="B3327">
        <f ca="1">IF(INDEX(Transactions!$J:$J,ROW()-8)="",TODAY(),INDEX(Transactions!$G:$G,ROW()-8))</f>
        <v>46229</v>
      </c>
      <c r="F3327">
        <f>IF(INDEX(Transactions!$J:$J,ROW()-8)="",0,INDEX(Transactions!$O:$O,ROW()-8))</f>
        <v>0</v>
      </c>
    </row>
    <row r="3328" spans="2:6" x14ac:dyDescent="0.15">
      <c r="B3328">
        <f ca="1">IF(INDEX(Transactions!$J:$J,ROW()-8)="",TODAY(),INDEX(Transactions!$G:$G,ROW()-8))</f>
        <v>46229</v>
      </c>
      <c r="F3328">
        <f>IF(INDEX(Transactions!$J:$J,ROW()-8)="",0,INDEX(Transactions!$O:$O,ROW()-8))</f>
        <v>0</v>
      </c>
    </row>
    <row r="3329" spans="2:6" x14ac:dyDescent="0.15">
      <c r="B3329">
        <f ca="1">IF(INDEX(Transactions!$J:$J,ROW()-8)="",TODAY(),INDEX(Transactions!$G:$G,ROW()-8))</f>
        <v>46229</v>
      </c>
      <c r="F3329">
        <f>IF(INDEX(Transactions!$J:$J,ROW()-8)="",0,INDEX(Transactions!$O:$O,ROW()-8))</f>
        <v>0</v>
      </c>
    </row>
    <row r="3330" spans="2:6" x14ac:dyDescent="0.15">
      <c r="B3330">
        <f ca="1">IF(INDEX(Transactions!$J:$J,ROW()-8)="",TODAY(),INDEX(Transactions!$G:$G,ROW()-8))</f>
        <v>46229</v>
      </c>
      <c r="F3330">
        <f>IF(INDEX(Transactions!$J:$J,ROW()-8)="",0,INDEX(Transactions!$O:$O,ROW()-8))</f>
        <v>0</v>
      </c>
    </row>
    <row r="3331" spans="2:6" x14ac:dyDescent="0.15">
      <c r="B3331">
        <f ca="1">IF(INDEX(Transactions!$J:$J,ROW()-8)="",TODAY(),INDEX(Transactions!$G:$G,ROW()-8))</f>
        <v>46229</v>
      </c>
      <c r="F3331">
        <f>IF(INDEX(Transactions!$J:$J,ROW()-8)="",0,INDEX(Transactions!$O:$O,ROW()-8))</f>
        <v>0</v>
      </c>
    </row>
    <row r="3332" spans="2:6" x14ac:dyDescent="0.15">
      <c r="B3332">
        <f ca="1">IF(INDEX(Transactions!$J:$J,ROW()-8)="",TODAY(),INDEX(Transactions!$G:$G,ROW()-8))</f>
        <v>46229</v>
      </c>
      <c r="F3332">
        <f>IF(INDEX(Transactions!$J:$J,ROW()-8)="",0,INDEX(Transactions!$O:$O,ROW()-8))</f>
        <v>0</v>
      </c>
    </row>
    <row r="3333" spans="2:6" x14ac:dyDescent="0.15">
      <c r="B3333">
        <f ca="1">IF(INDEX(Transactions!$J:$J,ROW()-8)="",TODAY(),INDEX(Transactions!$G:$G,ROW()-8))</f>
        <v>46229</v>
      </c>
      <c r="F3333">
        <f>IF(INDEX(Transactions!$J:$J,ROW()-8)="",0,INDEX(Transactions!$O:$O,ROW()-8))</f>
        <v>0</v>
      </c>
    </row>
    <row r="3334" spans="2:6" x14ac:dyDescent="0.15">
      <c r="B3334">
        <f ca="1">IF(INDEX(Transactions!$J:$J,ROW()-8)="",TODAY(),INDEX(Transactions!$G:$G,ROW()-8))</f>
        <v>46229</v>
      </c>
      <c r="F3334">
        <f>IF(INDEX(Transactions!$J:$J,ROW()-8)="",0,INDEX(Transactions!$O:$O,ROW()-8))</f>
        <v>0</v>
      </c>
    </row>
    <row r="3335" spans="2:6" x14ac:dyDescent="0.15">
      <c r="B3335">
        <f ca="1">IF(INDEX(Transactions!$J:$J,ROW()-8)="",TODAY(),INDEX(Transactions!$G:$G,ROW()-8))</f>
        <v>46229</v>
      </c>
      <c r="F3335">
        <f>IF(INDEX(Transactions!$J:$J,ROW()-8)="",0,INDEX(Transactions!$O:$O,ROW()-8))</f>
        <v>0</v>
      </c>
    </row>
    <row r="3336" spans="2:6" x14ac:dyDescent="0.15">
      <c r="B3336">
        <f ca="1">IF(INDEX(Transactions!$J:$J,ROW()-8)="",TODAY(),INDEX(Transactions!$G:$G,ROW()-8))</f>
        <v>46229</v>
      </c>
      <c r="F3336">
        <f>IF(INDEX(Transactions!$J:$J,ROW()-8)="",0,INDEX(Transactions!$O:$O,ROW()-8))</f>
        <v>0</v>
      </c>
    </row>
    <row r="3337" spans="2:6" x14ac:dyDescent="0.15">
      <c r="B3337">
        <f ca="1">IF(INDEX(Transactions!$J:$J,ROW()-8)="",TODAY(),INDEX(Transactions!$G:$G,ROW()-8))</f>
        <v>46229</v>
      </c>
      <c r="F3337">
        <f>IF(INDEX(Transactions!$J:$J,ROW()-8)="",0,INDEX(Transactions!$O:$O,ROW()-8))</f>
        <v>0</v>
      </c>
    </row>
    <row r="3338" spans="2:6" x14ac:dyDescent="0.15">
      <c r="B3338">
        <f ca="1">IF(INDEX(Transactions!$J:$J,ROW()-8)="",TODAY(),INDEX(Transactions!$G:$G,ROW()-8))</f>
        <v>46229</v>
      </c>
      <c r="F3338">
        <f>IF(INDEX(Transactions!$J:$J,ROW()-8)="",0,INDEX(Transactions!$O:$O,ROW()-8))</f>
        <v>0</v>
      </c>
    </row>
    <row r="3339" spans="2:6" x14ac:dyDescent="0.15">
      <c r="B3339">
        <f ca="1">IF(INDEX(Transactions!$J:$J,ROW()-8)="",TODAY(),INDEX(Transactions!$G:$G,ROW()-8))</f>
        <v>46229</v>
      </c>
      <c r="F3339">
        <f>IF(INDEX(Transactions!$J:$J,ROW()-8)="",0,INDEX(Transactions!$O:$O,ROW()-8))</f>
        <v>0</v>
      </c>
    </row>
    <row r="3340" spans="2:6" x14ac:dyDescent="0.15">
      <c r="B3340">
        <f ca="1">IF(INDEX(Transactions!$J:$J,ROW()-8)="",TODAY(),INDEX(Transactions!$G:$G,ROW()-8))</f>
        <v>46229</v>
      </c>
      <c r="F3340">
        <f>IF(INDEX(Transactions!$J:$J,ROW()-8)="",0,INDEX(Transactions!$O:$O,ROW()-8))</f>
        <v>0</v>
      </c>
    </row>
    <row r="3341" spans="2:6" x14ac:dyDescent="0.15">
      <c r="B3341">
        <f ca="1">IF(INDEX(Transactions!$J:$J,ROW()-8)="",TODAY(),INDEX(Transactions!$G:$G,ROW()-8))</f>
        <v>46229</v>
      </c>
      <c r="F3341">
        <f>IF(INDEX(Transactions!$J:$J,ROW()-8)="",0,INDEX(Transactions!$O:$O,ROW()-8))</f>
        <v>0</v>
      </c>
    </row>
    <row r="3342" spans="2:6" x14ac:dyDescent="0.15">
      <c r="B3342">
        <f ca="1">IF(INDEX(Transactions!$J:$J,ROW()-8)="",TODAY(),INDEX(Transactions!$G:$G,ROW()-8))</f>
        <v>46229</v>
      </c>
      <c r="F3342">
        <f>IF(INDEX(Transactions!$J:$J,ROW()-8)="",0,INDEX(Transactions!$O:$O,ROW()-8))</f>
        <v>0</v>
      </c>
    </row>
    <row r="3343" spans="2:6" x14ac:dyDescent="0.15">
      <c r="B3343">
        <f ca="1">IF(INDEX(Transactions!$J:$J,ROW()-8)="",TODAY(),INDEX(Transactions!$G:$G,ROW()-8))</f>
        <v>46229</v>
      </c>
      <c r="F3343">
        <f>IF(INDEX(Transactions!$J:$J,ROW()-8)="",0,INDEX(Transactions!$O:$O,ROW()-8))</f>
        <v>0</v>
      </c>
    </row>
    <row r="3344" spans="2:6" x14ac:dyDescent="0.15">
      <c r="B3344">
        <f ca="1">IF(INDEX(Transactions!$J:$J,ROW()-8)="",TODAY(),INDEX(Transactions!$G:$G,ROW()-8))</f>
        <v>46229</v>
      </c>
      <c r="F3344">
        <f>IF(INDEX(Transactions!$J:$J,ROW()-8)="",0,INDEX(Transactions!$O:$O,ROW()-8))</f>
        <v>0</v>
      </c>
    </row>
    <row r="3345" spans="2:6" x14ac:dyDescent="0.15">
      <c r="B3345">
        <f ca="1">IF(INDEX(Transactions!$J:$J,ROW()-8)="",TODAY(),INDEX(Transactions!$G:$G,ROW()-8))</f>
        <v>46229</v>
      </c>
      <c r="F3345">
        <f>IF(INDEX(Transactions!$J:$J,ROW()-8)="",0,INDEX(Transactions!$O:$O,ROW()-8))</f>
        <v>0</v>
      </c>
    </row>
    <row r="3346" spans="2:6" x14ac:dyDescent="0.15">
      <c r="B3346">
        <f ca="1">IF(INDEX(Transactions!$J:$J,ROW()-8)="",TODAY(),INDEX(Transactions!$G:$G,ROW()-8))</f>
        <v>46229</v>
      </c>
      <c r="F3346">
        <f>IF(INDEX(Transactions!$J:$J,ROW()-8)="",0,INDEX(Transactions!$O:$O,ROW()-8))</f>
        <v>0</v>
      </c>
    </row>
    <row r="3347" spans="2:6" x14ac:dyDescent="0.15">
      <c r="B3347">
        <f ca="1">IF(INDEX(Transactions!$J:$J,ROW()-8)="",TODAY(),INDEX(Transactions!$G:$G,ROW()-8))</f>
        <v>46229</v>
      </c>
      <c r="F3347">
        <f>IF(INDEX(Transactions!$J:$J,ROW()-8)="",0,INDEX(Transactions!$O:$O,ROW()-8))</f>
        <v>0</v>
      </c>
    </row>
    <row r="3348" spans="2:6" x14ac:dyDescent="0.15">
      <c r="B3348">
        <f ca="1">IF(INDEX(Transactions!$J:$J,ROW()-8)="",TODAY(),INDEX(Transactions!$G:$G,ROW()-8))</f>
        <v>46229</v>
      </c>
      <c r="F3348">
        <f>IF(INDEX(Transactions!$J:$J,ROW()-8)="",0,INDEX(Transactions!$O:$O,ROW()-8))</f>
        <v>0</v>
      </c>
    </row>
    <row r="3349" spans="2:6" x14ac:dyDescent="0.15">
      <c r="B3349">
        <f ca="1">IF(INDEX(Transactions!$J:$J,ROW()-8)="",TODAY(),INDEX(Transactions!$G:$G,ROW()-8))</f>
        <v>46229</v>
      </c>
      <c r="F3349">
        <f>IF(INDEX(Transactions!$J:$J,ROW()-8)="",0,INDEX(Transactions!$O:$O,ROW()-8))</f>
        <v>0</v>
      </c>
    </row>
    <row r="3350" spans="2:6" x14ac:dyDescent="0.15">
      <c r="B3350">
        <f ca="1">IF(INDEX(Transactions!$J:$J,ROW()-8)="",TODAY(),INDEX(Transactions!$G:$G,ROW()-8))</f>
        <v>46229</v>
      </c>
      <c r="F3350">
        <f>IF(INDEX(Transactions!$J:$J,ROW()-8)="",0,INDEX(Transactions!$O:$O,ROW()-8))</f>
        <v>0</v>
      </c>
    </row>
    <row r="3351" spans="2:6" x14ac:dyDescent="0.15">
      <c r="B3351">
        <f ca="1">IF(INDEX(Transactions!$J:$J,ROW()-8)="",TODAY(),INDEX(Transactions!$G:$G,ROW()-8))</f>
        <v>46229</v>
      </c>
      <c r="F3351">
        <f>IF(INDEX(Transactions!$J:$J,ROW()-8)="",0,INDEX(Transactions!$O:$O,ROW()-8))</f>
        <v>0</v>
      </c>
    </row>
    <row r="3352" spans="2:6" x14ac:dyDescent="0.15">
      <c r="B3352">
        <f ca="1">IF(INDEX(Transactions!$J:$J,ROW()-8)="",TODAY(),INDEX(Transactions!$G:$G,ROW()-8))</f>
        <v>46229</v>
      </c>
      <c r="F3352">
        <f>IF(INDEX(Transactions!$J:$J,ROW()-8)="",0,INDEX(Transactions!$O:$O,ROW()-8))</f>
        <v>0</v>
      </c>
    </row>
    <row r="3353" spans="2:6" x14ac:dyDescent="0.15">
      <c r="B3353">
        <f ca="1">IF(INDEX(Transactions!$J:$J,ROW()-8)="",TODAY(),INDEX(Transactions!$G:$G,ROW()-8))</f>
        <v>46229</v>
      </c>
      <c r="F3353">
        <f>IF(INDEX(Transactions!$J:$J,ROW()-8)="",0,INDEX(Transactions!$O:$O,ROW()-8))</f>
        <v>0</v>
      </c>
    </row>
    <row r="3354" spans="2:6" x14ac:dyDescent="0.15">
      <c r="B3354">
        <f ca="1">IF(INDEX(Transactions!$J:$J,ROW()-8)="",TODAY(),INDEX(Transactions!$G:$G,ROW()-8))</f>
        <v>46229</v>
      </c>
      <c r="F3354">
        <f>IF(INDEX(Transactions!$J:$J,ROW()-8)="",0,INDEX(Transactions!$O:$O,ROW()-8))</f>
        <v>0</v>
      </c>
    </row>
    <row r="3355" spans="2:6" x14ac:dyDescent="0.15">
      <c r="B3355">
        <f ca="1">IF(INDEX(Transactions!$J:$J,ROW()-8)="",TODAY(),INDEX(Transactions!$G:$G,ROW()-8))</f>
        <v>46229</v>
      </c>
      <c r="F3355">
        <f>IF(INDEX(Transactions!$J:$J,ROW()-8)="",0,INDEX(Transactions!$O:$O,ROW()-8))</f>
        <v>0</v>
      </c>
    </row>
    <row r="3356" spans="2:6" x14ac:dyDescent="0.15">
      <c r="B3356">
        <f ca="1">IF(INDEX(Transactions!$J:$J,ROW()-8)="",TODAY(),INDEX(Transactions!$G:$G,ROW()-8))</f>
        <v>46229</v>
      </c>
      <c r="F3356">
        <f>IF(INDEX(Transactions!$J:$J,ROW()-8)="",0,INDEX(Transactions!$O:$O,ROW()-8))</f>
        <v>0</v>
      </c>
    </row>
    <row r="3357" spans="2:6" x14ac:dyDescent="0.15">
      <c r="B3357">
        <f ca="1">IF(INDEX(Transactions!$J:$J,ROW()-8)="",TODAY(),INDEX(Transactions!$G:$G,ROW()-8))</f>
        <v>46229</v>
      </c>
      <c r="F3357">
        <f>IF(INDEX(Transactions!$J:$J,ROW()-8)="",0,INDEX(Transactions!$O:$O,ROW()-8))</f>
        <v>0</v>
      </c>
    </row>
    <row r="3358" spans="2:6" x14ac:dyDescent="0.15">
      <c r="B3358">
        <f ca="1">IF(INDEX(Transactions!$J:$J,ROW()-8)="",TODAY(),INDEX(Transactions!$G:$G,ROW()-8))</f>
        <v>46229</v>
      </c>
      <c r="F3358">
        <f>IF(INDEX(Transactions!$J:$J,ROW()-8)="",0,INDEX(Transactions!$O:$O,ROW()-8))</f>
        <v>0</v>
      </c>
    </row>
    <row r="3359" spans="2:6" x14ac:dyDescent="0.15">
      <c r="B3359">
        <f ca="1">IF(INDEX(Transactions!$J:$J,ROW()-8)="",TODAY(),INDEX(Transactions!$G:$G,ROW()-8))</f>
        <v>46229</v>
      </c>
      <c r="F3359">
        <f>IF(INDEX(Transactions!$J:$J,ROW()-8)="",0,INDEX(Transactions!$O:$O,ROW()-8))</f>
        <v>0</v>
      </c>
    </row>
    <row r="3360" spans="2:6" x14ac:dyDescent="0.15">
      <c r="B3360">
        <f ca="1">IF(INDEX(Transactions!$J:$J,ROW()-8)="",TODAY(),INDEX(Transactions!$G:$G,ROW()-8))</f>
        <v>46229</v>
      </c>
      <c r="F3360">
        <f>IF(INDEX(Transactions!$J:$J,ROW()-8)="",0,INDEX(Transactions!$O:$O,ROW()-8))</f>
        <v>0</v>
      </c>
    </row>
    <row r="3361" spans="2:6" x14ac:dyDescent="0.15">
      <c r="B3361">
        <f ca="1">IF(INDEX(Transactions!$J:$J,ROW()-8)="",TODAY(),INDEX(Transactions!$G:$G,ROW()-8))</f>
        <v>46229</v>
      </c>
      <c r="F3361">
        <f>IF(INDEX(Transactions!$J:$J,ROW()-8)="",0,INDEX(Transactions!$O:$O,ROW()-8))</f>
        <v>0</v>
      </c>
    </row>
    <row r="3362" spans="2:6" x14ac:dyDescent="0.15">
      <c r="B3362">
        <f ca="1">IF(INDEX(Transactions!$J:$J,ROW()-8)="",TODAY(),INDEX(Transactions!$G:$G,ROW()-8))</f>
        <v>46229</v>
      </c>
      <c r="F3362">
        <f>IF(INDEX(Transactions!$J:$J,ROW()-8)="",0,INDEX(Transactions!$O:$O,ROW()-8))</f>
        <v>0</v>
      </c>
    </row>
    <row r="3363" spans="2:6" x14ac:dyDescent="0.15">
      <c r="B3363">
        <f ca="1">IF(INDEX(Transactions!$J:$J,ROW()-8)="",TODAY(),INDEX(Transactions!$G:$G,ROW()-8))</f>
        <v>46229</v>
      </c>
      <c r="F3363">
        <f>IF(INDEX(Transactions!$J:$J,ROW()-8)="",0,INDEX(Transactions!$O:$O,ROW()-8))</f>
        <v>0</v>
      </c>
    </row>
    <row r="3364" spans="2:6" x14ac:dyDescent="0.15">
      <c r="B3364">
        <f ca="1">IF(INDEX(Transactions!$J:$J,ROW()-8)="",TODAY(),INDEX(Transactions!$G:$G,ROW()-8))</f>
        <v>46229</v>
      </c>
      <c r="F3364">
        <f>IF(INDEX(Transactions!$J:$J,ROW()-8)="",0,INDEX(Transactions!$O:$O,ROW()-8))</f>
        <v>0</v>
      </c>
    </row>
    <row r="3365" spans="2:6" x14ac:dyDescent="0.15">
      <c r="B3365">
        <f ca="1">IF(INDEX(Transactions!$J:$J,ROW()-8)="",TODAY(),INDEX(Transactions!$G:$G,ROW()-8))</f>
        <v>46229</v>
      </c>
      <c r="F3365">
        <f>IF(INDEX(Transactions!$J:$J,ROW()-8)="",0,INDEX(Transactions!$O:$O,ROW()-8))</f>
        <v>0</v>
      </c>
    </row>
    <row r="3366" spans="2:6" x14ac:dyDescent="0.15">
      <c r="B3366">
        <f ca="1">IF(INDEX(Transactions!$J:$J,ROW()-8)="",TODAY(),INDEX(Transactions!$G:$G,ROW()-8))</f>
        <v>46229</v>
      </c>
      <c r="F3366">
        <f>IF(INDEX(Transactions!$J:$J,ROW()-8)="",0,INDEX(Transactions!$O:$O,ROW()-8))</f>
        <v>0</v>
      </c>
    </row>
    <row r="3367" spans="2:6" x14ac:dyDescent="0.15">
      <c r="B3367">
        <f ca="1">IF(INDEX(Transactions!$J:$J,ROW()-8)="",TODAY(),INDEX(Transactions!$G:$G,ROW()-8))</f>
        <v>46229</v>
      </c>
      <c r="F3367">
        <f>IF(INDEX(Transactions!$J:$J,ROW()-8)="",0,INDEX(Transactions!$O:$O,ROW()-8))</f>
        <v>0</v>
      </c>
    </row>
    <row r="3368" spans="2:6" x14ac:dyDescent="0.15">
      <c r="B3368">
        <f ca="1">IF(INDEX(Transactions!$J:$J,ROW()-8)="",TODAY(),INDEX(Transactions!$G:$G,ROW()-8))</f>
        <v>46229</v>
      </c>
      <c r="F3368">
        <f>IF(INDEX(Transactions!$J:$J,ROW()-8)="",0,INDEX(Transactions!$O:$O,ROW()-8))</f>
        <v>0</v>
      </c>
    </row>
    <row r="3369" spans="2:6" x14ac:dyDescent="0.15">
      <c r="B3369">
        <f ca="1">IF(INDEX(Transactions!$J:$J,ROW()-8)="",TODAY(),INDEX(Transactions!$G:$G,ROW()-8))</f>
        <v>46229</v>
      </c>
      <c r="F3369">
        <f>IF(INDEX(Transactions!$J:$J,ROW()-8)="",0,INDEX(Transactions!$O:$O,ROW()-8))</f>
        <v>0</v>
      </c>
    </row>
    <row r="3370" spans="2:6" x14ac:dyDescent="0.15">
      <c r="B3370">
        <f ca="1">IF(INDEX(Transactions!$J:$J,ROW()-8)="",TODAY(),INDEX(Transactions!$G:$G,ROW()-8))</f>
        <v>46229</v>
      </c>
      <c r="F3370">
        <f>IF(INDEX(Transactions!$J:$J,ROW()-8)="",0,INDEX(Transactions!$O:$O,ROW()-8))</f>
        <v>0</v>
      </c>
    </row>
    <row r="3371" spans="2:6" x14ac:dyDescent="0.15">
      <c r="B3371">
        <f ca="1">IF(INDEX(Transactions!$J:$J,ROW()-8)="",TODAY(),INDEX(Transactions!$G:$G,ROW()-8))</f>
        <v>46229</v>
      </c>
      <c r="F3371">
        <f>IF(INDEX(Transactions!$J:$J,ROW()-8)="",0,INDEX(Transactions!$O:$O,ROW()-8))</f>
        <v>0</v>
      </c>
    </row>
    <row r="3372" spans="2:6" x14ac:dyDescent="0.15">
      <c r="B3372">
        <f ca="1">IF(INDEX(Transactions!$J:$J,ROW()-8)="",TODAY(),INDEX(Transactions!$G:$G,ROW()-8))</f>
        <v>46229</v>
      </c>
      <c r="F3372">
        <f>IF(INDEX(Transactions!$J:$J,ROW()-8)="",0,INDEX(Transactions!$O:$O,ROW()-8))</f>
        <v>0</v>
      </c>
    </row>
    <row r="3373" spans="2:6" x14ac:dyDescent="0.15">
      <c r="B3373">
        <f ca="1">IF(INDEX(Transactions!$J:$J,ROW()-8)="",TODAY(),INDEX(Transactions!$G:$G,ROW()-8))</f>
        <v>46229</v>
      </c>
      <c r="F3373">
        <f>IF(INDEX(Transactions!$J:$J,ROW()-8)="",0,INDEX(Transactions!$O:$O,ROW()-8))</f>
        <v>0</v>
      </c>
    </row>
    <row r="3374" spans="2:6" x14ac:dyDescent="0.15">
      <c r="B3374">
        <f ca="1">IF(INDEX(Transactions!$J:$J,ROW()-8)="",TODAY(),INDEX(Transactions!$G:$G,ROW()-8))</f>
        <v>46229</v>
      </c>
      <c r="F3374">
        <f>IF(INDEX(Transactions!$J:$J,ROW()-8)="",0,INDEX(Transactions!$O:$O,ROW()-8))</f>
        <v>0</v>
      </c>
    </row>
    <row r="3375" spans="2:6" x14ac:dyDescent="0.15">
      <c r="B3375">
        <f ca="1">IF(INDEX(Transactions!$J:$J,ROW()-8)="",TODAY(),INDEX(Transactions!$G:$G,ROW()-8))</f>
        <v>46229</v>
      </c>
      <c r="F3375">
        <f>IF(INDEX(Transactions!$J:$J,ROW()-8)="",0,INDEX(Transactions!$O:$O,ROW()-8))</f>
        <v>0</v>
      </c>
    </row>
    <row r="3376" spans="2:6" x14ac:dyDescent="0.15">
      <c r="B3376">
        <f ca="1">IF(INDEX(Transactions!$J:$J,ROW()-8)="",TODAY(),INDEX(Transactions!$G:$G,ROW()-8))</f>
        <v>46229</v>
      </c>
      <c r="F3376">
        <f>IF(INDEX(Transactions!$J:$J,ROW()-8)="",0,INDEX(Transactions!$O:$O,ROW()-8))</f>
        <v>0</v>
      </c>
    </row>
    <row r="3377" spans="2:6" x14ac:dyDescent="0.15">
      <c r="B3377">
        <f ca="1">IF(INDEX(Transactions!$J:$J,ROW()-8)="",TODAY(),INDEX(Transactions!$G:$G,ROW()-8))</f>
        <v>46229</v>
      </c>
      <c r="F3377">
        <f>IF(INDEX(Transactions!$J:$J,ROW()-8)="",0,INDEX(Transactions!$O:$O,ROW()-8))</f>
        <v>0</v>
      </c>
    </row>
    <row r="3378" spans="2:6" x14ac:dyDescent="0.15">
      <c r="B3378">
        <f ca="1">IF(INDEX(Transactions!$J:$J,ROW()-8)="",TODAY(),INDEX(Transactions!$G:$G,ROW()-8))</f>
        <v>46229</v>
      </c>
      <c r="F3378">
        <f>IF(INDEX(Transactions!$J:$J,ROW()-8)="",0,INDEX(Transactions!$O:$O,ROW()-8))</f>
        <v>0</v>
      </c>
    </row>
    <row r="3379" spans="2:6" x14ac:dyDescent="0.15">
      <c r="B3379">
        <f ca="1">IF(INDEX(Transactions!$J:$J,ROW()-8)="",TODAY(),INDEX(Transactions!$G:$G,ROW()-8))</f>
        <v>46229</v>
      </c>
      <c r="F3379">
        <f>IF(INDEX(Transactions!$J:$J,ROW()-8)="",0,INDEX(Transactions!$O:$O,ROW()-8))</f>
        <v>0</v>
      </c>
    </row>
    <row r="3380" spans="2:6" x14ac:dyDescent="0.15">
      <c r="B3380">
        <f ca="1">IF(INDEX(Transactions!$J:$J,ROW()-8)="",TODAY(),INDEX(Transactions!$G:$G,ROW()-8))</f>
        <v>46229</v>
      </c>
      <c r="F3380">
        <f>IF(INDEX(Transactions!$J:$J,ROW()-8)="",0,INDEX(Transactions!$O:$O,ROW()-8))</f>
        <v>0</v>
      </c>
    </row>
    <row r="3381" spans="2:6" x14ac:dyDescent="0.15">
      <c r="B3381">
        <f ca="1">IF(INDEX(Transactions!$J:$J,ROW()-8)="",TODAY(),INDEX(Transactions!$G:$G,ROW()-8))</f>
        <v>46229</v>
      </c>
      <c r="F3381">
        <f>IF(INDEX(Transactions!$J:$J,ROW()-8)="",0,INDEX(Transactions!$O:$O,ROW()-8))</f>
        <v>0</v>
      </c>
    </row>
    <row r="3382" spans="2:6" x14ac:dyDescent="0.15">
      <c r="B3382">
        <f ca="1">IF(INDEX(Transactions!$J:$J,ROW()-8)="",TODAY(),INDEX(Transactions!$G:$G,ROW()-8))</f>
        <v>46229</v>
      </c>
      <c r="F3382">
        <f>IF(INDEX(Transactions!$J:$J,ROW()-8)="",0,INDEX(Transactions!$O:$O,ROW()-8))</f>
        <v>0</v>
      </c>
    </row>
    <row r="3383" spans="2:6" x14ac:dyDescent="0.15">
      <c r="B3383">
        <f ca="1">IF(INDEX(Transactions!$J:$J,ROW()-8)="",TODAY(),INDEX(Transactions!$G:$G,ROW()-8))</f>
        <v>46229</v>
      </c>
      <c r="F3383">
        <f>IF(INDEX(Transactions!$J:$J,ROW()-8)="",0,INDEX(Transactions!$O:$O,ROW()-8))</f>
        <v>0</v>
      </c>
    </row>
    <row r="3384" spans="2:6" x14ac:dyDescent="0.15">
      <c r="B3384">
        <f ca="1">IF(INDEX(Transactions!$J:$J,ROW()-8)="",TODAY(),INDEX(Transactions!$G:$G,ROW()-8))</f>
        <v>46229</v>
      </c>
      <c r="F3384">
        <f>IF(INDEX(Transactions!$J:$J,ROW()-8)="",0,INDEX(Transactions!$O:$O,ROW()-8))</f>
        <v>0</v>
      </c>
    </row>
    <row r="3385" spans="2:6" x14ac:dyDescent="0.15">
      <c r="B3385">
        <f ca="1">IF(INDEX(Transactions!$J:$J,ROW()-8)="",TODAY(),INDEX(Transactions!$G:$G,ROW()-8))</f>
        <v>46229</v>
      </c>
      <c r="F3385">
        <f>IF(INDEX(Transactions!$J:$J,ROW()-8)="",0,INDEX(Transactions!$O:$O,ROW()-8))</f>
        <v>0</v>
      </c>
    </row>
    <row r="3386" spans="2:6" x14ac:dyDescent="0.15">
      <c r="B3386">
        <f ca="1">IF(INDEX(Transactions!$J:$J,ROW()-8)="",TODAY(),INDEX(Transactions!$G:$G,ROW()-8))</f>
        <v>46229</v>
      </c>
      <c r="F3386">
        <f>IF(INDEX(Transactions!$J:$J,ROW()-8)="",0,INDEX(Transactions!$O:$O,ROW()-8))</f>
        <v>0</v>
      </c>
    </row>
    <row r="3387" spans="2:6" x14ac:dyDescent="0.15">
      <c r="B3387">
        <f ca="1">IF(INDEX(Transactions!$J:$J,ROW()-8)="",TODAY(),INDEX(Transactions!$G:$G,ROW()-8))</f>
        <v>46229</v>
      </c>
      <c r="F3387">
        <f>IF(INDEX(Transactions!$J:$J,ROW()-8)="",0,INDEX(Transactions!$O:$O,ROW()-8))</f>
        <v>0</v>
      </c>
    </row>
    <row r="3388" spans="2:6" x14ac:dyDescent="0.15">
      <c r="B3388">
        <f ca="1">IF(INDEX(Transactions!$J:$J,ROW()-8)="",TODAY(),INDEX(Transactions!$G:$G,ROW()-8))</f>
        <v>46229</v>
      </c>
      <c r="F3388">
        <f>IF(INDEX(Transactions!$J:$J,ROW()-8)="",0,INDEX(Transactions!$O:$O,ROW()-8))</f>
        <v>0</v>
      </c>
    </row>
    <row r="3389" spans="2:6" x14ac:dyDescent="0.15">
      <c r="B3389">
        <f ca="1">IF(INDEX(Transactions!$J:$J,ROW()-8)="",TODAY(),INDEX(Transactions!$G:$G,ROW()-8))</f>
        <v>46229</v>
      </c>
      <c r="F3389">
        <f>IF(INDEX(Transactions!$J:$J,ROW()-8)="",0,INDEX(Transactions!$O:$O,ROW()-8))</f>
        <v>0</v>
      </c>
    </row>
    <row r="3390" spans="2:6" x14ac:dyDescent="0.15">
      <c r="B3390">
        <f ca="1">IF(INDEX(Transactions!$J:$J,ROW()-8)="",TODAY(),INDEX(Transactions!$G:$G,ROW()-8))</f>
        <v>46229</v>
      </c>
      <c r="F3390">
        <f>IF(INDEX(Transactions!$J:$J,ROW()-8)="",0,INDEX(Transactions!$O:$O,ROW()-8))</f>
        <v>0</v>
      </c>
    </row>
    <row r="3391" spans="2:6" x14ac:dyDescent="0.15">
      <c r="B3391">
        <f ca="1">IF(INDEX(Transactions!$J:$J,ROW()-8)="",TODAY(),INDEX(Transactions!$G:$G,ROW()-8))</f>
        <v>46229</v>
      </c>
      <c r="F3391">
        <f>IF(INDEX(Transactions!$J:$J,ROW()-8)="",0,INDEX(Transactions!$O:$O,ROW()-8))</f>
        <v>0</v>
      </c>
    </row>
    <row r="3392" spans="2:6" x14ac:dyDescent="0.15">
      <c r="B3392">
        <f ca="1">IF(INDEX(Transactions!$J:$J,ROW()-8)="",TODAY(),INDEX(Transactions!$G:$G,ROW()-8))</f>
        <v>46229</v>
      </c>
      <c r="F3392">
        <f>IF(INDEX(Transactions!$J:$J,ROW()-8)="",0,INDEX(Transactions!$O:$O,ROW()-8))</f>
        <v>0</v>
      </c>
    </row>
    <row r="3393" spans="2:6" x14ac:dyDescent="0.15">
      <c r="B3393">
        <f ca="1">IF(INDEX(Transactions!$J:$J,ROW()-8)="",TODAY(),INDEX(Transactions!$G:$G,ROW()-8))</f>
        <v>46229</v>
      </c>
      <c r="F3393">
        <f>IF(INDEX(Transactions!$J:$J,ROW()-8)="",0,INDEX(Transactions!$O:$O,ROW()-8))</f>
        <v>0</v>
      </c>
    </row>
    <row r="3394" spans="2:6" x14ac:dyDescent="0.15">
      <c r="B3394">
        <f ca="1">IF(INDEX(Transactions!$J:$J,ROW()-8)="",TODAY(),INDEX(Transactions!$G:$G,ROW()-8))</f>
        <v>46229</v>
      </c>
      <c r="F3394">
        <f>IF(INDEX(Transactions!$J:$J,ROW()-8)="",0,INDEX(Transactions!$O:$O,ROW()-8))</f>
        <v>0</v>
      </c>
    </row>
    <row r="3395" spans="2:6" x14ac:dyDescent="0.15">
      <c r="B3395">
        <f ca="1">IF(INDEX(Transactions!$J:$J,ROW()-8)="",TODAY(),INDEX(Transactions!$G:$G,ROW()-8))</f>
        <v>46229</v>
      </c>
      <c r="F3395">
        <f>IF(INDEX(Transactions!$J:$J,ROW()-8)="",0,INDEX(Transactions!$O:$O,ROW()-8))</f>
        <v>0</v>
      </c>
    </row>
    <row r="3396" spans="2:6" x14ac:dyDescent="0.15">
      <c r="B3396">
        <f ca="1">IF(INDEX(Transactions!$J:$J,ROW()-8)="",TODAY(),INDEX(Transactions!$G:$G,ROW()-8))</f>
        <v>46229</v>
      </c>
      <c r="F3396">
        <f>IF(INDEX(Transactions!$J:$J,ROW()-8)="",0,INDEX(Transactions!$O:$O,ROW()-8))</f>
        <v>0</v>
      </c>
    </row>
    <row r="3397" spans="2:6" x14ac:dyDescent="0.15">
      <c r="B3397">
        <f ca="1">IF(INDEX(Transactions!$J:$J,ROW()-8)="",TODAY(),INDEX(Transactions!$G:$G,ROW()-8))</f>
        <v>46229</v>
      </c>
      <c r="F3397">
        <f>IF(INDEX(Transactions!$J:$J,ROW()-8)="",0,INDEX(Transactions!$O:$O,ROW()-8))</f>
        <v>0</v>
      </c>
    </row>
    <row r="3398" spans="2:6" x14ac:dyDescent="0.15">
      <c r="B3398">
        <f ca="1">IF(INDEX(Transactions!$J:$J,ROW()-8)="",TODAY(),INDEX(Transactions!$G:$G,ROW()-8))</f>
        <v>46229</v>
      </c>
      <c r="F3398">
        <f>IF(INDEX(Transactions!$J:$J,ROW()-8)="",0,INDEX(Transactions!$O:$O,ROW()-8))</f>
        <v>0</v>
      </c>
    </row>
    <row r="3399" spans="2:6" x14ac:dyDescent="0.15">
      <c r="B3399">
        <f ca="1">IF(INDEX(Transactions!$J:$J,ROW()-8)="",TODAY(),INDEX(Transactions!$G:$G,ROW()-8))</f>
        <v>46229</v>
      </c>
      <c r="F3399">
        <f>IF(INDEX(Transactions!$J:$J,ROW()-8)="",0,INDEX(Transactions!$O:$O,ROW()-8))</f>
        <v>0</v>
      </c>
    </row>
    <row r="3400" spans="2:6" x14ac:dyDescent="0.15">
      <c r="B3400">
        <f ca="1">IF(INDEX(Transactions!$J:$J,ROW()-8)="",TODAY(),INDEX(Transactions!$G:$G,ROW()-8))</f>
        <v>46229</v>
      </c>
      <c r="F3400">
        <f>IF(INDEX(Transactions!$J:$J,ROW()-8)="",0,INDEX(Transactions!$O:$O,ROW()-8))</f>
        <v>0</v>
      </c>
    </row>
    <row r="3401" spans="2:6" x14ac:dyDescent="0.15">
      <c r="B3401">
        <f ca="1">IF(INDEX(Transactions!$J:$J,ROW()-8)="",TODAY(),INDEX(Transactions!$G:$G,ROW()-8))</f>
        <v>46229</v>
      </c>
      <c r="F3401">
        <f>IF(INDEX(Transactions!$J:$J,ROW()-8)="",0,INDEX(Transactions!$O:$O,ROW()-8))</f>
        <v>0</v>
      </c>
    </row>
    <row r="3402" spans="2:6" x14ac:dyDescent="0.15">
      <c r="B3402">
        <f ca="1">IF(INDEX(Transactions!$J:$J,ROW()-8)="",TODAY(),INDEX(Transactions!$G:$G,ROW()-8))</f>
        <v>46229</v>
      </c>
      <c r="F3402">
        <f>IF(INDEX(Transactions!$J:$J,ROW()-8)="",0,INDEX(Transactions!$O:$O,ROW()-8))</f>
        <v>0</v>
      </c>
    </row>
    <row r="3403" spans="2:6" x14ac:dyDescent="0.15">
      <c r="B3403">
        <f ca="1">IF(INDEX(Transactions!$J:$J,ROW()-8)="",TODAY(),INDEX(Transactions!$G:$G,ROW()-8))</f>
        <v>46229</v>
      </c>
      <c r="F3403">
        <f>IF(INDEX(Transactions!$J:$J,ROW()-8)="",0,INDEX(Transactions!$O:$O,ROW()-8))</f>
        <v>0</v>
      </c>
    </row>
    <row r="3404" spans="2:6" x14ac:dyDescent="0.15">
      <c r="B3404">
        <f ca="1">IF(INDEX(Transactions!$J:$J,ROW()-8)="",TODAY(),INDEX(Transactions!$G:$G,ROW()-8))</f>
        <v>46229</v>
      </c>
      <c r="F3404">
        <f>IF(INDEX(Transactions!$J:$J,ROW()-8)="",0,INDEX(Transactions!$O:$O,ROW()-8))</f>
        <v>0</v>
      </c>
    </row>
    <row r="3405" spans="2:6" x14ac:dyDescent="0.15">
      <c r="B3405">
        <f ca="1">IF(INDEX(Transactions!$J:$J,ROW()-8)="",TODAY(),INDEX(Transactions!$G:$G,ROW()-8))</f>
        <v>46229</v>
      </c>
      <c r="F3405">
        <f>IF(INDEX(Transactions!$J:$J,ROW()-8)="",0,INDEX(Transactions!$O:$O,ROW()-8))</f>
        <v>0</v>
      </c>
    </row>
    <row r="3406" spans="2:6" x14ac:dyDescent="0.15">
      <c r="B3406">
        <f ca="1">IF(INDEX(Transactions!$J:$J,ROW()-8)="",TODAY(),INDEX(Transactions!$G:$G,ROW()-8))</f>
        <v>46229</v>
      </c>
      <c r="F3406">
        <f>IF(INDEX(Transactions!$J:$J,ROW()-8)="",0,INDEX(Transactions!$O:$O,ROW()-8))</f>
        <v>0</v>
      </c>
    </row>
    <row r="3407" spans="2:6" x14ac:dyDescent="0.15">
      <c r="B3407">
        <f ca="1">IF(INDEX(Transactions!$J:$J,ROW()-8)="",TODAY(),INDEX(Transactions!$G:$G,ROW()-8))</f>
        <v>46229</v>
      </c>
      <c r="F3407">
        <f>IF(INDEX(Transactions!$J:$J,ROW()-8)="",0,INDEX(Transactions!$O:$O,ROW()-8))</f>
        <v>0</v>
      </c>
    </row>
    <row r="3408" spans="2:6" x14ac:dyDescent="0.15">
      <c r="B3408">
        <f ca="1">IF(INDEX(Transactions!$J:$J,ROW()-8)="",TODAY(),INDEX(Transactions!$G:$G,ROW()-8))</f>
        <v>46229</v>
      </c>
      <c r="F3408">
        <f>IF(INDEX(Transactions!$J:$J,ROW()-8)="",0,INDEX(Transactions!$O:$O,ROW()-8))</f>
        <v>0</v>
      </c>
    </row>
    <row r="3409" spans="2:6" x14ac:dyDescent="0.15">
      <c r="B3409">
        <f ca="1">IF(INDEX(Transactions!$J:$J,ROW()-8)="",TODAY(),INDEX(Transactions!$G:$G,ROW()-8))</f>
        <v>46229</v>
      </c>
      <c r="F3409">
        <f>IF(INDEX(Transactions!$J:$J,ROW()-8)="",0,INDEX(Transactions!$O:$O,ROW()-8))</f>
        <v>0</v>
      </c>
    </row>
    <row r="3410" spans="2:6" x14ac:dyDescent="0.15">
      <c r="B3410">
        <f ca="1">IF(INDEX(Transactions!$J:$J,ROW()-8)="",TODAY(),INDEX(Transactions!$G:$G,ROW()-8))</f>
        <v>46229</v>
      </c>
      <c r="F3410">
        <f>IF(INDEX(Transactions!$J:$J,ROW()-8)="",0,INDEX(Transactions!$O:$O,ROW()-8))</f>
        <v>0</v>
      </c>
    </row>
    <row r="3411" spans="2:6" x14ac:dyDescent="0.15">
      <c r="B3411">
        <f ca="1">IF(INDEX(Transactions!$J:$J,ROW()-8)="",TODAY(),INDEX(Transactions!$G:$G,ROW()-8))</f>
        <v>46229</v>
      </c>
      <c r="F3411">
        <f>IF(INDEX(Transactions!$J:$J,ROW()-8)="",0,INDEX(Transactions!$O:$O,ROW()-8))</f>
        <v>0</v>
      </c>
    </row>
    <row r="3412" spans="2:6" x14ac:dyDescent="0.15">
      <c r="B3412">
        <f ca="1">IF(INDEX(Transactions!$J:$J,ROW()-8)="",TODAY(),INDEX(Transactions!$G:$G,ROW()-8))</f>
        <v>46229</v>
      </c>
      <c r="F3412">
        <f>IF(INDEX(Transactions!$J:$J,ROW()-8)="",0,INDEX(Transactions!$O:$O,ROW()-8))</f>
        <v>0</v>
      </c>
    </row>
    <row r="3413" spans="2:6" x14ac:dyDescent="0.15">
      <c r="B3413">
        <f ca="1">IF(INDEX(Transactions!$J:$J,ROW()-8)="",TODAY(),INDEX(Transactions!$G:$G,ROW()-8))</f>
        <v>46229</v>
      </c>
      <c r="F3413">
        <f>IF(INDEX(Transactions!$J:$J,ROW()-8)="",0,INDEX(Transactions!$O:$O,ROW()-8))</f>
        <v>0</v>
      </c>
    </row>
    <row r="3414" spans="2:6" x14ac:dyDescent="0.15">
      <c r="B3414">
        <f ca="1">IF(INDEX(Transactions!$J:$J,ROW()-8)="",TODAY(),INDEX(Transactions!$G:$G,ROW()-8))</f>
        <v>46229</v>
      </c>
      <c r="F3414">
        <f>IF(INDEX(Transactions!$J:$J,ROW()-8)="",0,INDEX(Transactions!$O:$O,ROW()-8))</f>
        <v>0</v>
      </c>
    </row>
    <row r="3415" spans="2:6" x14ac:dyDescent="0.15">
      <c r="B3415">
        <f ca="1">IF(INDEX(Transactions!$J:$J,ROW()-8)="",TODAY(),INDEX(Transactions!$G:$G,ROW()-8))</f>
        <v>46229</v>
      </c>
      <c r="F3415">
        <f>IF(INDEX(Transactions!$J:$J,ROW()-8)="",0,INDEX(Transactions!$O:$O,ROW()-8))</f>
        <v>0</v>
      </c>
    </row>
    <row r="3416" spans="2:6" x14ac:dyDescent="0.15">
      <c r="B3416">
        <f ca="1">IF(INDEX(Transactions!$J:$J,ROW()-8)="",TODAY(),INDEX(Transactions!$G:$G,ROW()-8))</f>
        <v>46229</v>
      </c>
      <c r="F3416">
        <f>IF(INDEX(Transactions!$J:$J,ROW()-8)="",0,INDEX(Transactions!$O:$O,ROW()-8))</f>
        <v>0</v>
      </c>
    </row>
    <row r="3417" spans="2:6" x14ac:dyDescent="0.15">
      <c r="B3417">
        <f ca="1">IF(INDEX(Transactions!$J:$J,ROW()-8)="",TODAY(),INDEX(Transactions!$G:$G,ROW()-8))</f>
        <v>46229</v>
      </c>
      <c r="F3417">
        <f>IF(INDEX(Transactions!$J:$J,ROW()-8)="",0,INDEX(Transactions!$O:$O,ROW()-8))</f>
        <v>0</v>
      </c>
    </row>
    <row r="3418" spans="2:6" x14ac:dyDescent="0.15">
      <c r="B3418">
        <f ca="1">IF(INDEX(Transactions!$J:$J,ROW()-8)="",TODAY(),INDEX(Transactions!$G:$G,ROW()-8))</f>
        <v>46229</v>
      </c>
      <c r="F3418">
        <f>IF(INDEX(Transactions!$J:$J,ROW()-8)="",0,INDEX(Transactions!$O:$O,ROW()-8))</f>
        <v>0</v>
      </c>
    </row>
    <row r="3419" spans="2:6" x14ac:dyDescent="0.15">
      <c r="B3419">
        <f ca="1">IF(INDEX(Transactions!$J:$J,ROW()-8)="",TODAY(),INDEX(Transactions!$G:$G,ROW()-8))</f>
        <v>46229</v>
      </c>
      <c r="F3419">
        <f>IF(INDEX(Transactions!$J:$J,ROW()-8)="",0,INDEX(Transactions!$O:$O,ROW()-8))</f>
        <v>0</v>
      </c>
    </row>
    <row r="3420" spans="2:6" x14ac:dyDescent="0.15">
      <c r="B3420">
        <f ca="1">IF(INDEX(Transactions!$J:$J,ROW()-8)="",TODAY(),INDEX(Transactions!$G:$G,ROW()-8))</f>
        <v>46229</v>
      </c>
      <c r="F3420">
        <f>IF(INDEX(Transactions!$J:$J,ROW()-8)="",0,INDEX(Transactions!$O:$O,ROW()-8))</f>
        <v>0</v>
      </c>
    </row>
    <row r="3421" spans="2:6" x14ac:dyDescent="0.15">
      <c r="B3421">
        <f ca="1">IF(INDEX(Transactions!$J:$J,ROW()-8)="",TODAY(),INDEX(Transactions!$G:$G,ROW()-8))</f>
        <v>46229</v>
      </c>
      <c r="F3421">
        <f>IF(INDEX(Transactions!$J:$J,ROW()-8)="",0,INDEX(Transactions!$O:$O,ROW()-8))</f>
        <v>0</v>
      </c>
    </row>
    <row r="3422" spans="2:6" x14ac:dyDescent="0.15">
      <c r="B3422">
        <f ca="1">IF(INDEX(Transactions!$J:$J,ROW()-8)="",TODAY(),INDEX(Transactions!$G:$G,ROW()-8))</f>
        <v>46229</v>
      </c>
      <c r="F3422">
        <f>IF(INDEX(Transactions!$J:$J,ROW()-8)="",0,INDEX(Transactions!$O:$O,ROW()-8))</f>
        <v>0</v>
      </c>
    </row>
    <row r="3423" spans="2:6" x14ac:dyDescent="0.15">
      <c r="B3423">
        <f ca="1">IF(INDEX(Transactions!$J:$J,ROW()-8)="",TODAY(),INDEX(Transactions!$G:$G,ROW()-8))</f>
        <v>46229</v>
      </c>
      <c r="F3423">
        <f>IF(INDEX(Transactions!$J:$J,ROW()-8)="",0,INDEX(Transactions!$O:$O,ROW()-8))</f>
        <v>0</v>
      </c>
    </row>
    <row r="3424" spans="2:6" x14ac:dyDescent="0.15">
      <c r="B3424">
        <f ca="1">IF(INDEX(Transactions!$J:$J,ROW()-8)="",TODAY(),INDEX(Transactions!$G:$G,ROW()-8))</f>
        <v>46229</v>
      </c>
      <c r="F3424">
        <f>IF(INDEX(Transactions!$J:$J,ROW()-8)="",0,INDEX(Transactions!$O:$O,ROW()-8))</f>
        <v>0</v>
      </c>
    </row>
    <row r="3425" spans="2:6" x14ac:dyDescent="0.15">
      <c r="B3425">
        <f ca="1">IF(INDEX(Transactions!$J:$J,ROW()-8)="",TODAY(),INDEX(Transactions!$G:$G,ROW()-8))</f>
        <v>46229</v>
      </c>
      <c r="F3425">
        <f>IF(INDEX(Transactions!$J:$J,ROW()-8)="",0,INDEX(Transactions!$O:$O,ROW()-8))</f>
        <v>0</v>
      </c>
    </row>
    <row r="3426" spans="2:6" x14ac:dyDescent="0.15">
      <c r="B3426">
        <f ca="1">IF(INDEX(Transactions!$J:$J,ROW()-8)="",TODAY(),INDEX(Transactions!$G:$G,ROW()-8))</f>
        <v>46229</v>
      </c>
      <c r="F3426">
        <f>IF(INDEX(Transactions!$J:$J,ROW()-8)="",0,INDEX(Transactions!$O:$O,ROW()-8))</f>
        <v>0</v>
      </c>
    </row>
    <row r="3427" spans="2:6" x14ac:dyDescent="0.15">
      <c r="B3427">
        <f ca="1">IF(INDEX(Transactions!$J:$J,ROW()-8)="",TODAY(),INDEX(Transactions!$G:$G,ROW()-8))</f>
        <v>46229</v>
      </c>
      <c r="F3427">
        <f>IF(INDEX(Transactions!$J:$J,ROW()-8)="",0,INDEX(Transactions!$O:$O,ROW()-8))</f>
        <v>0</v>
      </c>
    </row>
    <row r="3428" spans="2:6" x14ac:dyDescent="0.15">
      <c r="B3428">
        <f ca="1">IF(INDEX(Transactions!$J:$J,ROW()-8)="",TODAY(),INDEX(Transactions!$G:$G,ROW()-8))</f>
        <v>46229</v>
      </c>
      <c r="F3428">
        <f>IF(INDEX(Transactions!$J:$J,ROW()-8)="",0,INDEX(Transactions!$O:$O,ROW()-8))</f>
        <v>0</v>
      </c>
    </row>
    <row r="3429" spans="2:6" x14ac:dyDescent="0.15">
      <c r="B3429">
        <f ca="1">IF(INDEX(Transactions!$J:$J,ROW()-8)="",TODAY(),INDEX(Transactions!$G:$G,ROW()-8))</f>
        <v>46229</v>
      </c>
      <c r="F3429">
        <f>IF(INDEX(Transactions!$J:$J,ROW()-8)="",0,INDEX(Transactions!$O:$O,ROW()-8))</f>
        <v>0</v>
      </c>
    </row>
    <row r="3430" spans="2:6" x14ac:dyDescent="0.15">
      <c r="B3430">
        <f ca="1">IF(INDEX(Transactions!$J:$J,ROW()-8)="",TODAY(),INDEX(Transactions!$G:$G,ROW()-8))</f>
        <v>46229</v>
      </c>
      <c r="F3430">
        <f>IF(INDEX(Transactions!$J:$J,ROW()-8)="",0,INDEX(Transactions!$O:$O,ROW()-8))</f>
        <v>0</v>
      </c>
    </row>
    <row r="3431" spans="2:6" x14ac:dyDescent="0.15">
      <c r="B3431">
        <f ca="1">IF(INDEX(Transactions!$J:$J,ROW()-8)="",TODAY(),INDEX(Transactions!$G:$G,ROW()-8))</f>
        <v>46229</v>
      </c>
      <c r="F3431">
        <f>IF(INDEX(Transactions!$J:$J,ROW()-8)="",0,INDEX(Transactions!$O:$O,ROW()-8))</f>
        <v>0</v>
      </c>
    </row>
    <row r="3432" spans="2:6" x14ac:dyDescent="0.15">
      <c r="B3432">
        <f ca="1">IF(INDEX(Transactions!$J:$J,ROW()-8)="",TODAY(),INDEX(Transactions!$G:$G,ROW()-8))</f>
        <v>46229</v>
      </c>
      <c r="F3432">
        <f>IF(INDEX(Transactions!$J:$J,ROW()-8)="",0,INDEX(Transactions!$O:$O,ROW()-8))</f>
        <v>0</v>
      </c>
    </row>
    <row r="3433" spans="2:6" x14ac:dyDescent="0.15">
      <c r="B3433">
        <f ca="1">IF(INDEX(Transactions!$J:$J,ROW()-8)="",TODAY(),INDEX(Transactions!$G:$G,ROW()-8))</f>
        <v>46229</v>
      </c>
      <c r="F3433">
        <f>IF(INDEX(Transactions!$J:$J,ROW()-8)="",0,INDEX(Transactions!$O:$O,ROW()-8))</f>
        <v>0</v>
      </c>
    </row>
    <row r="3434" spans="2:6" x14ac:dyDescent="0.15">
      <c r="B3434">
        <f ca="1">IF(INDEX(Transactions!$J:$J,ROW()-8)="",TODAY(),INDEX(Transactions!$G:$G,ROW()-8))</f>
        <v>46229</v>
      </c>
      <c r="F3434">
        <f>IF(INDEX(Transactions!$J:$J,ROW()-8)="",0,INDEX(Transactions!$O:$O,ROW()-8))</f>
        <v>0</v>
      </c>
    </row>
    <row r="3435" spans="2:6" x14ac:dyDescent="0.15">
      <c r="B3435">
        <f ca="1">IF(INDEX(Transactions!$J:$J,ROW()-8)="",TODAY(),INDEX(Transactions!$G:$G,ROW()-8))</f>
        <v>46229</v>
      </c>
      <c r="F3435">
        <f>IF(INDEX(Transactions!$J:$J,ROW()-8)="",0,INDEX(Transactions!$O:$O,ROW()-8))</f>
        <v>0</v>
      </c>
    </row>
    <row r="3436" spans="2:6" x14ac:dyDescent="0.15">
      <c r="B3436">
        <f ca="1">IF(INDEX(Transactions!$J:$J,ROW()-8)="",TODAY(),INDEX(Transactions!$G:$G,ROW()-8))</f>
        <v>46229</v>
      </c>
      <c r="F3436">
        <f>IF(INDEX(Transactions!$J:$J,ROW()-8)="",0,INDEX(Transactions!$O:$O,ROW()-8))</f>
        <v>0</v>
      </c>
    </row>
    <row r="3437" spans="2:6" x14ac:dyDescent="0.15">
      <c r="B3437">
        <f ca="1">IF(INDEX(Transactions!$J:$J,ROW()-8)="",TODAY(),INDEX(Transactions!$G:$G,ROW()-8))</f>
        <v>46229</v>
      </c>
      <c r="F3437">
        <f>IF(INDEX(Transactions!$J:$J,ROW()-8)="",0,INDEX(Transactions!$O:$O,ROW()-8))</f>
        <v>0</v>
      </c>
    </row>
    <row r="3438" spans="2:6" x14ac:dyDescent="0.15">
      <c r="B3438">
        <f ca="1">IF(INDEX(Transactions!$J:$J,ROW()-8)="",TODAY(),INDEX(Transactions!$G:$G,ROW()-8))</f>
        <v>46229</v>
      </c>
      <c r="F3438">
        <f>IF(INDEX(Transactions!$J:$J,ROW()-8)="",0,INDEX(Transactions!$O:$O,ROW()-8))</f>
        <v>0</v>
      </c>
    </row>
    <row r="3439" spans="2:6" x14ac:dyDescent="0.15">
      <c r="B3439">
        <f ca="1">IF(INDEX(Transactions!$J:$J,ROW()-8)="",TODAY(),INDEX(Transactions!$G:$G,ROW()-8))</f>
        <v>46229</v>
      </c>
      <c r="F3439">
        <f>IF(INDEX(Transactions!$J:$J,ROW()-8)="",0,INDEX(Transactions!$O:$O,ROW()-8))</f>
        <v>0</v>
      </c>
    </row>
    <row r="3440" spans="2:6" x14ac:dyDescent="0.15">
      <c r="B3440">
        <f ca="1">IF(INDEX(Transactions!$J:$J,ROW()-8)="",TODAY(),INDEX(Transactions!$G:$G,ROW()-8))</f>
        <v>46229</v>
      </c>
      <c r="F3440">
        <f>IF(INDEX(Transactions!$J:$J,ROW()-8)="",0,INDEX(Transactions!$O:$O,ROW()-8))</f>
        <v>0</v>
      </c>
    </row>
    <row r="3441" spans="2:6" x14ac:dyDescent="0.15">
      <c r="B3441">
        <f ca="1">IF(INDEX(Transactions!$J:$J,ROW()-8)="",TODAY(),INDEX(Transactions!$G:$G,ROW()-8))</f>
        <v>46229</v>
      </c>
      <c r="F3441">
        <f>IF(INDEX(Transactions!$J:$J,ROW()-8)="",0,INDEX(Transactions!$O:$O,ROW()-8))</f>
        <v>0</v>
      </c>
    </row>
    <row r="3442" spans="2:6" x14ac:dyDescent="0.15">
      <c r="B3442">
        <f ca="1">IF(INDEX(Transactions!$J:$J,ROW()-8)="",TODAY(),INDEX(Transactions!$G:$G,ROW()-8))</f>
        <v>46229</v>
      </c>
      <c r="F3442">
        <f>IF(INDEX(Transactions!$J:$J,ROW()-8)="",0,INDEX(Transactions!$O:$O,ROW()-8))</f>
        <v>0</v>
      </c>
    </row>
    <row r="3443" spans="2:6" x14ac:dyDescent="0.15">
      <c r="B3443">
        <f ca="1">IF(INDEX(Transactions!$J:$J,ROW()-8)="",TODAY(),INDEX(Transactions!$G:$G,ROW()-8))</f>
        <v>46229</v>
      </c>
      <c r="F3443">
        <f>IF(INDEX(Transactions!$J:$J,ROW()-8)="",0,INDEX(Transactions!$O:$O,ROW()-8))</f>
        <v>0</v>
      </c>
    </row>
    <row r="3444" spans="2:6" x14ac:dyDescent="0.15">
      <c r="B3444">
        <f ca="1">IF(INDEX(Transactions!$J:$J,ROW()-8)="",TODAY(),INDEX(Transactions!$G:$G,ROW()-8))</f>
        <v>46229</v>
      </c>
      <c r="F3444">
        <f>IF(INDEX(Transactions!$J:$J,ROW()-8)="",0,INDEX(Transactions!$O:$O,ROW()-8))</f>
        <v>0</v>
      </c>
    </row>
    <row r="3445" spans="2:6" x14ac:dyDescent="0.15">
      <c r="B3445">
        <f ca="1">IF(INDEX(Transactions!$J:$J,ROW()-8)="",TODAY(),INDEX(Transactions!$G:$G,ROW()-8))</f>
        <v>46229</v>
      </c>
      <c r="F3445">
        <f>IF(INDEX(Transactions!$J:$J,ROW()-8)="",0,INDEX(Transactions!$O:$O,ROW()-8))</f>
        <v>0</v>
      </c>
    </row>
    <row r="3446" spans="2:6" x14ac:dyDescent="0.15">
      <c r="B3446">
        <f ca="1">IF(INDEX(Transactions!$J:$J,ROW()-8)="",TODAY(),INDEX(Transactions!$G:$G,ROW()-8))</f>
        <v>46229</v>
      </c>
      <c r="F3446">
        <f>IF(INDEX(Transactions!$J:$J,ROW()-8)="",0,INDEX(Transactions!$O:$O,ROW()-8))</f>
        <v>0</v>
      </c>
    </row>
    <row r="3447" spans="2:6" x14ac:dyDescent="0.15">
      <c r="B3447">
        <f ca="1">IF(INDEX(Transactions!$J:$J,ROW()-8)="",TODAY(),INDEX(Transactions!$G:$G,ROW()-8))</f>
        <v>46229</v>
      </c>
      <c r="F3447">
        <f>IF(INDEX(Transactions!$J:$J,ROW()-8)="",0,INDEX(Transactions!$O:$O,ROW()-8))</f>
        <v>0</v>
      </c>
    </row>
    <row r="3448" spans="2:6" x14ac:dyDescent="0.15">
      <c r="B3448">
        <f ca="1">IF(INDEX(Transactions!$J:$J,ROW()-8)="",TODAY(),INDEX(Transactions!$G:$G,ROW()-8))</f>
        <v>46229</v>
      </c>
      <c r="F3448">
        <f>IF(INDEX(Transactions!$J:$J,ROW()-8)="",0,INDEX(Transactions!$O:$O,ROW()-8))</f>
        <v>0</v>
      </c>
    </row>
    <row r="3449" spans="2:6" x14ac:dyDescent="0.15">
      <c r="B3449">
        <f ca="1">IF(INDEX(Transactions!$J:$J,ROW()-8)="",TODAY(),INDEX(Transactions!$G:$G,ROW()-8))</f>
        <v>46229</v>
      </c>
      <c r="F3449">
        <f>IF(INDEX(Transactions!$J:$J,ROW()-8)="",0,INDEX(Transactions!$O:$O,ROW()-8))</f>
        <v>0</v>
      </c>
    </row>
    <row r="3450" spans="2:6" x14ac:dyDescent="0.15">
      <c r="B3450">
        <f ca="1">IF(INDEX(Transactions!$J:$J,ROW()-8)="",TODAY(),INDEX(Transactions!$G:$G,ROW()-8))</f>
        <v>46229</v>
      </c>
      <c r="F3450">
        <f>IF(INDEX(Transactions!$J:$J,ROW()-8)="",0,INDEX(Transactions!$O:$O,ROW()-8))</f>
        <v>0</v>
      </c>
    </row>
    <row r="3451" spans="2:6" x14ac:dyDescent="0.15">
      <c r="B3451">
        <f ca="1">IF(INDEX(Transactions!$J:$J,ROW()-8)="",TODAY(),INDEX(Transactions!$G:$G,ROW()-8))</f>
        <v>46229</v>
      </c>
      <c r="F3451">
        <f>IF(INDEX(Transactions!$J:$J,ROW()-8)="",0,INDEX(Transactions!$O:$O,ROW()-8))</f>
        <v>0</v>
      </c>
    </row>
    <row r="3452" spans="2:6" x14ac:dyDescent="0.15">
      <c r="B3452">
        <f ca="1">IF(INDEX(Transactions!$J:$J,ROW()-8)="",TODAY(),INDEX(Transactions!$G:$G,ROW()-8))</f>
        <v>46229</v>
      </c>
      <c r="F3452">
        <f>IF(INDEX(Transactions!$J:$J,ROW()-8)="",0,INDEX(Transactions!$O:$O,ROW()-8))</f>
        <v>0</v>
      </c>
    </row>
    <row r="3453" spans="2:6" x14ac:dyDescent="0.15">
      <c r="B3453">
        <f ca="1">IF(INDEX(Transactions!$J:$J,ROW()-8)="",TODAY(),INDEX(Transactions!$G:$G,ROW()-8))</f>
        <v>46229</v>
      </c>
      <c r="F3453">
        <f>IF(INDEX(Transactions!$J:$J,ROW()-8)="",0,INDEX(Transactions!$O:$O,ROW()-8))</f>
        <v>0</v>
      </c>
    </row>
    <row r="3454" spans="2:6" x14ac:dyDescent="0.15">
      <c r="B3454">
        <f ca="1">IF(INDEX(Transactions!$J:$J,ROW()-8)="",TODAY(),INDEX(Transactions!$G:$G,ROW()-8))</f>
        <v>46229</v>
      </c>
      <c r="F3454">
        <f>IF(INDEX(Transactions!$J:$J,ROW()-8)="",0,INDEX(Transactions!$O:$O,ROW()-8))</f>
        <v>0</v>
      </c>
    </row>
    <row r="3455" spans="2:6" x14ac:dyDescent="0.15">
      <c r="B3455">
        <f ca="1">IF(INDEX(Transactions!$J:$J,ROW()-8)="",TODAY(),INDEX(Transactions!$G:$G,ROW()-8))</f>
        <v>46229</v>
      </c>
      <c r="F3455">
        <f>IF(INDEX(Transactions!$J:$J,ROW()-8)="",0,INDEX(Transactions!$O:$O,ROW()-8))</f>
        <v>0</v>
      </c>
    </row>
    <row r="3456" spans="2:6" x14ac:dyDescent="0.15">
      <c r="B3456">
        <f ca="1">IF(INDEX(Transactions!$J:$J,ROW()-8)="",TODAY(),INDEX(Transactions!$G:$G,ROW()-8))</f>
        <v>46229</v>
      </c>
      <c r="F3456">
        <f>IF(INDEX(Transactions!$J:$J,ROW()-8)="",0,INDEX(Transactions!$O:$O,ROW()-8))</f>
        <v>0</v>
      </c>
    </row>
    <row r="3457" spans="2:6" x14ac:dyDescent="0.15">
      <c r="B3457">
        <f ca="1">IF(INDEX(Transactions!$J:$J,ROW()-8)="",TODAY(),INDEX(Transactions!$G:$G,ROW()-8))</f>
        <v>46229</v>
      </c>
      <c r="F3457">
        <f>IF(INDEX(Transactions!$J:$J,ROW()-8)="",0,INDEX(Transactions!$O:$O,ROW()-8))</f>
        <v>0</v>
      </c>
    </row>
    <row r="3458" spans="2:6" x14ac:dyDescent="0.15">
      <c r="B3458">
        <f ca="1">IF(INDEX(Transactions!$J:$J,ROW()-8)="",TODAY(),INDEX(Transactions!$G:$G,ROW()-8))</f>
        <v>46229</v>
      </c>
      <c r="F3458">
        <f>IF(INDEX(Transactions!$J:$J,ROW()-8)="",0,INDEX(Transactions!$O:$O,ROW()-8))</f>
        <v>0</v>
      </c>
    </row>
    <row r="3459" spans="2:6" x14ac:dyDescent="0.15">
      <c r="B3459">
        <f ca="1">IF(INDEX(Transactions!$J:$J,ROW()-8)="",TODAY(),INDEX(Transactions!$G:$G,ROW()-8))</f>
        <v>46229</v>
      </c>
      <c r="F3459">
        <f>IF(INDEX(Transactions!$J:$J,ROW()-8)="",0,INDEX(Transactions!$O:$O,ROW()-8))</f>
        <v>0</v>
      </c>
    </row>
    <row r="3460" spans="2:6" x14ac:dyDescent="0.15">
      <c r="B3460">
        <f ca="1">IF(INDEX(Transactions!$J:$J,ROW()-8)="",TODAY(),INDEX(Transactions!$G:$G,ROW()-8))</f>
        <v>46229</v>
      </c>
      <c r="F3460">
        <f>IF(INDEX(Transactions!$J:$J,ROW()-8)="",0,INDEX(Transactions!$O:$O,ROW()-8))</f>
        <v>0</v>
      </c>
    </row>
    <row r="3461" spans="2:6" x14ac:dyDescent="0.15">
      <c r="B3461">
        <f ca="1">IF(INDEX(Transactions!$J:$J,ROW()-8)="",TODAY(),INDEX(Transactions!$G:$G,ROW()-8))</f>
        <v>46229</v>
      </c>
      <c r="F3461">
        <f>IF(INDEX(Transactions!$J:$J,ROW()-8)="",0,INDEX(Transactions!$O:$O,ROW()-8))</f>
        <v>0</v>
      </c>
    </row>
    <row r="3462" spans="2:6" x14ac:dyDescent="0.15">
      <c r="B3462">
        <f ca="1">IF(INDEX(Transactions!$J:$J,ROW()-8)="",TODAY(),INDEX(Transactions!$G:$G,ROW()-8))</f>
        <v>46229</v>
      </c>
      <c r="F3462">
        <f>IF(INDEX(Transactions!$J:$J,ROW()-8)="",0,INDEX(Transactions!$O:$O,ROW()-8))</f>
        <v>0</v>
      </c>
    </row>
    <row r="3463" spans="2:6" x14ac:dyDescent="0.15">
      <c r="B3463">
        <f ca="1">IF(INDEX(Transactions!$J:$J,ROW()-8)="",TODAY(),INDEX(Transactions!$G:$G,ROW()-8))</f>
        <v>46229</v>
      </c>
      <c r="F3463">
        <f>IF(INDEX(Transactions!$J:$J,ROW()-8)="",0,INDEX(Transactions!$O:$O,ROW()-8))</f>
        <v>0</v>
      </c>
    </row>
    <row r="3464" spans="2:6" x14ac:dyDescent="0.15">
      <c r="B3464">
        <f ca="1">IF(INDEX(Transactions!$J:$J,ROW()-8)="",TODAY(),INDEX(Transactions!$G:$G,ROW()-8))</f>
        <v>46229</v>
      </c>
      <c r="F3464">
        <f>IF(INDEX(Transactions!$J:$J,ROW()-8)="",0,INDEX(Transactions!$O:$O,ROW()-8))</f>
        <v>0</v>
      </c>
    </row>
    <row r="3465" spans="2:6" x14ac:dyDescent="0.15">
      <c r="B3465">
        <f ca="1">IF(INDEX(Transactions!$J:$J,ROW()-8)="",TODAY(),INDEX(Transactions!$G:$G,ROW()-8))</f>
        <v>46229</v>
      </c>
      <c r="F3465">
        <f>IF(INDEX(Transactions!$J:$J,ROW()-8)="",0,INDEX(Transactions!$O:$O,ROW()-8))</f>
        <v>0</v>
      </c>
    </row>
    <row r="3466" spans="2:6" x14ac:dyDescent="0.15">
      <c r="B3466">
        <f ca="1">IF(INDEX(Transactions!$J:$J,ROW()-8)="",TODAY(),INDEX(Transactions!$G:$G,ROW()-8))</f>
        <v>46229</v>
      </c>
      <c r="F3466">
        <f>IF(INDEX(Transactions!$J:$J,ROW()-8)="",0,INDEX(Transactions!$O:$O,ROW()-8))</f>
        <v>0</v>
      </c>
    </row>
    <row r="3467" spans="2:6" x14ac:dyDescent="0.15">
      <c r="B3467">
        <f ca="1">IF(INDEX(Transactions!$J:$J,ROW()-8)="",TODAY(),INDEX(Transactions!$G:$G,ROW()-8))</f>
        <v>46229</v>
      </c>
      <c r="F3467">
        <f>IF(INDEX(Transactions!$J:$J,ROW()-8)="",0,INDEX(Transactions!$O:$O,ROW()-8))</f>
        <v>0</v>
      </c>
    </row>
    <row r="3468" spans="2:6" x14ac:dyDescent="0.15">
      <c r="B3468">
        <f ca="1">IF(INDEX(Transactions!$J:$J,ROW()-8)="",TODAY(),INDEX(Transactions!$G:$G,ROW()-8))</f>
        <v>46229</v>
      </c>
      <c r="F3468">
        <f>IF(INDEX(Transactions!$J:$J,ROW()-8)="",0,INDEX(Transactions!$O:$O,ROW()-8))</f>
        <v>0</v>
      </c>
    </row>
    <row r="3469" spans="2:6" x14ac:dyDescent="0.15">
      <c r="B3469">
        <f ca="1">IF(INDEX(Transactions!$J:$J,ROW()-8)="",TODAY(),INDEX(Transactions!$G:$G,ROW()-8))</f>
        <v>46229</v>
      </c>
      <c r="F3469">
        <f>IF(INDEX(Transactions!$J:$J,ROW()-8)="",0,INDEX(Transactions!$O:$O,ROW()-8))</f>
        <v>0</v>
      </c>
    </row>
    <row r="3470" spans="2:6" x14ac:dyDescent="0.15">
      <c r="B3470">
        <f ca="1">IF(INDEX(Transactions!$J:$J,ROW()-8)="",TODAY(),INDEX(Transactions!$G:$G,ROW()-8))</f>
        <v>46229</v>
      </c>
      <c r="F3470">
        <f>IF(INDEX(Transactions!$J:$J,ROW()-8)="",0,INDEX(Transactions!$O:$O,ROW()-8))</f>
        <v>0</v>
      </c>
    </row>
    <row r="3471" spans="2:6" x14ac:dyDescent="0.15">
      <c r="B3471">
        <f ca="1">IF(INDEX(Transactions!$J:$J,ROW()-8)="",TODAY(),INDEX(Transactions!$G:$G,ROW()-8))</f>
        <v>46229</v>
      </c>
      <c r="F3471">
        <f>IF(INDEX(Transactions!$J:$J,ROW()-8)="",0,INDEX(Transactions!$O:$O,ROW()-8))</f>
        <v>0</v>
      </c>
    </row>
    <row r="3472" spans="2:6" x14ac:dyDescent="0.15">
      <c r="B3472">
        <f ca="1">IF(INDEX(Transactions!$J:$J,ROW()-8)="",TODAY(),INDEX(Transactions!$G:$G,ROW()-8))</f>
        <v>46229</v>
      </c>
      <c r="F3472">
        <f>IF(INDEX(Transactions!$J:$J,ROW()-8)="",0,INDEX(Transactions!$O:$O,ROW()-8))</f>
        <v>0</v>
      </c>
    </row>
    <row r="3473" spans="2:6" x14ac:dyDescent="0.15">
      <c r="B3473">
        <f ca="1">IF(INDEX(Transactions!$J:$J,ROW()-8)="",TODAY(),INDEX(Transactions!$G:$G,ROW()-8))</f>
        <v>46229</v>
      </c>
      <c r="F3473">
        <f>IF(INDEX(Transactions!$J:$J,ROW()-8)="",0,INDEX(Transactions!$O:$O,ROW()-8))</f>
        <v>0</v>
      </c>
    </row>
    <row r="3474" spans="2:6" x14ac:dyDescent="0.15">
      <c r="B3474">
        <f ca="1">IF(INDEX(Transactions!$J:$J,ROW()-8)="",TODAY(),INDEX(Transactions!$G:$G,ROW()-8))</f>
        <v>46229</v>
      </c>
      <c r="F3474">
        <f>IF(INDEX(Transactions!$J:$J,ROW()-8)="",0,INDEX(Transactions!$O:$O,ROW()-8))</f>
        <v>0</v>
      </c>
    </row>
    <row r="3475" spans="2:6" x14ac:dyDescent="0.15">
      <c r="B3475">
        <f ca="1">IF(INDEX(Transactions!$J:$J,ROW()-8)="",TODAY(),INDEX(Transactions!$G:$G,ROW()-8))</f>
        <v>46229</v>
      </c>
      <c r="F3475">
        <f>IF(INDEX(Transactions!$J:$J,ROW()-8)="",0,INDEX(Transactions!$O:$O,ROW()-8))</f>
        <v>0</v>
      </c>
    </row>
    <row r="3476" spans="2:6" x14ac:dyDescent="0.15">
      <c r="B3476">
        <f ca="1">IF(INDEX(Transactions!$J:$J,ROW()-8)="",TODAY(),INDEX(Transactions!$G:$G,ROW()-8))</f>
        <v>46229</v>
      </c>
      <c r="F3476">
        <f>IF(INDEX(Transactions!$J:$J,ROW()-8)="",0,INDEX(Transactions!$O:$O,ROW()-8))</f>
        <v>0</v>
      </c>
    </row>
    <row r="3477" spans="2:6" x14ac:dyDescent="0.15">
      <c r="B3477">
        <f ca="1">IF(INDEX(Transactions!$J:$J,ROW()-8)="",TODAY(),INDEX(Transactions!$G:$G,ROW()-8))</f>
        <v>46229</v>
      </c>
      <c r="F3477">
        <f>IF(INDEX(Transactions!$J:$J,ROW()-8)="",0,INDEX(Transactions!$O:$O,ROW()-8))</f>
        <v>0</v>
      </c>
    </row>
    <row r="3478" spans="2:6" x14ac:dyDescent="0.15">
      <c r="B3478">
        <f ca="1">IF(INDEX(Transactions!$J:$J,ROW()-8)="",TODAY(),INDEX(Transactions!$G:$G,ROW()-8))</f>
        <v>46229</v>
      </c>
      <c r="F3478">
        <f>IF(INDEX(Transactions!$J:$J,ROW()-8)="",0,INDEX(Transactions!$O:$O,ROW()-8))</f>
        <v>0</v>
      </c>
    </row>
    <row r="3479" spans="2:6" x14ac:dyDescent="0.15">
      <c r="B3479">
        <f ca="1">IF(INDEX(Transactions!$J:$J,ROW()-8)="",TODAY(),INDEX(Transactions!$G:$G,ROW()-8))</f>
        <v>46229</v>
      </c>
      <c r="F3479">
        <f>IF(INDEX(Transactions!$J:$J,ROW()-8)="",0,INDEX(Transactions!$O:$O,ROW()-8))</f>
        <v>0</v>
      </c>
    </row>
    <row r="3480" spans="2:6" x14ac:dyDescent="0.15">
      <c r="B3480">
        <f ca="1">IF(INDEX(Transactions!$J:$J,ROW()-8)="",TODAY(),INDEX(Transactions!$G:$G,ROW()-8))</f>
        <v>46229</v>
      </c>
      <c r="F3480">
        <f>IF(INDEX(Transactions!$J:$J,ROW()-8)="",0,INDEX(Transactions!$O:$O,ROW()-8))</f>
        <v>0</v>
      </c>
    </row>
    <row r="3481" spans="2:6" x14ac:dyDescent="0.15">
      <c r="B3481">
        <f ca="1">IF(INDEX(Transactions!$J:$J,ROW()-8)="",TODAY(),INDEX(Transactions!$G:$G,ROW()-8))</f>
        <v>46229</v>
      </c>
      <c r="F3481">
        <f>IF(INDEX(Transactions!$J:$J,ROW()-8)="",0,INDEX(Transactions!$O:$O,ROW()-8))</f>
        <v>0</v>
      </c>
    </row>
    <row r="3482" spans="2:6" x14ac:dyDescent="0.15">
      <c r="B3482">
        <f ca="1">IF(INDEX(Transactions!$J:$J,ROW()-8)="",TODAY(),INDEX(Transactions!$G:$G,ROW()-8))</f>
        <v>46229</v>
      </c>
      <c r="F3482">
        <f>IF(INDEX(Transactions!$J:$J,ROW()-8)="",0,INDEX(Transactions!$O:$O,ROW()-8))</f>
        <v>0</v>
      </c>
    </row>
    <row r="3483" spans="2:6" x14ac:dyDescent="0.15">
      <c r="B3483">
        <f ca="1">IF(INDEX(Transactions!$J:$J,ROW()-8)="",TODAY(),INDEX(Transactions!$G:$G,ROW()-8))</f>
        <v>46229</v>
      </c>
      <c r="F3483">
        <f>IF(INDEX(Transactions!$J:$J,ROW()-8)="",0,INDEX(Transactions!$O:$O,ROW()-8))</f>
        <v>0</v>
      </c>
    </row>
    <row r="3484" spans="2:6" x14ac:dyDescent="0.15">
      <c r="B3484">
        <f ca="1">IF(INDEX(Transactions!$J:$J,ROW()-8)="",TODAY(),INDEX(Transactions!$G:$G,ROW()-8))</f>
        <v>46229</v>
      </c>
      <c r="F3484">
        <f>IF(INDEX(Transactions!$J:$J,ROW()-8)="",0,INDEX(Transactions!$O:$O,ROW()-8))</f>
        <v>0</v>
      </c>
    </row>
    <row r="3485" spans="2:6" x14ac:dyDescent="0.15">
      <c r="B3485">
        <f ca="1">IF(INDEX(Transactions!$J:$J,ROW()-8)="",TODAY(),INDEX(Transactions!$G:$G,ROW()-8))</f>
        <v>46229</v>
      </c>
      <c r="F3485">
        <f>IF(INDEX(Transactions!$J:$J,ROW()-8)="",0,INDEX(Transactions!$O:$O,ROW()-8))</f>
        <v>0</v>
      </c>
    </row>
    <row r="3486" spans="2:6" x14ac:dyDescent="0.15">
      <c r="B3486">
        <f ca="1">IF(INDEX(Transactions!$J:$J,ROW()-8)="",TODAY(),INDEX(Transactions!$G:$G,ROW()-8))</f>
        <v>46229</v>
      </c>
      <c r="F3486">
        <f>IF(INDEX(Transactions!$J:$J,ROW()-8)="",0,INDEX(Transactions!$O:$O,ROW()-8))</f>
        <v>0</v>
      </c>
    </row>
    <row r="3487" spans="2:6" x14ac:dyDescent="0.15">
      <c r="B3487">
        <f ca="1">IF(INDEX(Transactions!$J:$J,ROW()-8)="",TODAY(),INDEX(Transactions!$G:$G,ROW()-8))</f>
        <v>46229</v>
      </c>
      <c r="F3487">
        <f>IF(INDEX(Transactions!$J:$J,ROW()-8)="",0,INDEX(Transactions!$O:$O,ROW()-8))</f>
        <v>0</v>
      </c>
    </row>
    <row r="3488" spans="2:6" x14ac:dyDescent="0.15">
      <c r="B3488">
        <f ca="1">IF(INDEX(Transactions!$J:$J,ROW()-8)="",TODAY(),INDEX(Transactions!$G:$G,ROW()-8))</f>
        <v>46229</v>
      </c>
      <c r="F3488">
        <f>IF(INDEX(Transactions!$J:$J,ROW()-8)="",0,INDEX(Transactions!$O:$O,ROW()-8))</f>
        <v>0</v>
      </c>
    </row>
    <row r="3489" spans="2:6" x14ac:dyDescent="0.15">
      <c r="B3489">
        <f ca="1">IF(INDEX(Transactions!$J:$J,ROW()-8)="",TODAY(),INDEX(Transactions!$G:$G,ROW()-8))</f>
        <v>46229</v>
      </c>
      <c r="F3489">
        <f>IF(INDEX(Transactions!$J:$J,ROW()-8)="",0,INDEX(Transactions!$O:$O,ROW()-8))</f>
        <v>0</v>
      </c>
    </row>
    <row r="3490" spans="2:6" x14ac:dyDescent="0.15">
      <c r="B3490">
        <f ca="1">IF(INDEX(Transactions!$J:$J,ROW()-8)="",TODAY(),INDEX(Transactions!$G:$G,ROW()-8))</f>
        <v>46229</v>
      </c>
      <c r="F3490">
        <f>IF(INDEX(Transactions!$J:$J,ROW()-8)="",0,INDEX(Transactions!$O:$O,ROW()-8))</f>
        <v>0</v>
      </c>
    </row>
    <row r="3491" spans="2:6" x14ac:dyDescent="0.15">
      <c r="B3491">
        <f ca="1">IF(INDEX(Transactions!$J:$J,ROW()-8)="",TODAY(),INDEX(Transactions!$G:$G,ROW()-8))</f>
        <v>46229</v>
      </c>
      <c r="F3491">
        <f>IF(INDEX(Transactions!$J:$J,ROW()-8)="",0,INDEX(Transactions!$O:$O,ROW()-8))</f>
        <v>0</v>
      </c>
    </row>
    <row r="3492" spans="2:6" x14ac:dyDescent="0.15">
      <c r="B3492">
        <f ca="1">IF(INDEX(Transactions!$J:$J,ROW()-8)="",TODAY(),INDEX(Transactions!$G:$G,ROW()-8))</f>
        <v>46229</v>
      </c>
      <c r="F3492">
        <f>IF(INDEX(Transactions!$J:$J,ROW()-8)="",0,INDEX(Transactions!$O:$O,ROW()-8))</f>
        <v>0</v>
      </c>
    </row>
    <row r="3493" spans="2:6" x14ac:dyDescent="0.15">
      <c r="B3493">
        <f ca="1">IF(INDEX(Transactions!$J:$J,ROW()-8)="",TODAY(),INDEX(Transactions!$G:$G,ROW()-8))</f>
        <v>46229</v>
      </c>
      <c r="F3493">
        <f>IF(INDEX(Transactions!$J:$J,ROW()-8)="",0,INDEX(Transactions!$O:$O,ROW()-8))</f>
        <v>0</v>
      </c>
    </row>
    <row r="3494" spans="2:6" x14ac:dyDescent="0.15">
      <c r="B3494">
        <f ca="1">IF(INDEX(Transactions!$J:$J,ROW()-8)="",TODAY(),INDEX(Transactions!$G:$G,ROW()-8))</f>
        <v>46229</v>
      </c>
      <c r="F3494">
        <f>IF(INDEX(Transactions!$J:$J,ROW()-8)="",0,INDEX(Transactions!$O:$O,ROW()-8))</f>
        <v>0</v>
      </c>
    </row>
    <row r="3495" spans="2:6" x14ac:dyDescent="0.15">
      <c r="B3495">
        <f ca="1">IF(INDEX(Transactions!$J:$J,ROW()-8)="",TODAY(),INDEX(Transactions!$G:$G,ROW()-8))</f>
        <v>46229</v>
      </c>
      <c r="F3495">
        <f>IF(INDEX(Transactions!$J:$J,ROW()-8)="",0,INDEX(Transactions!$O:$O,ROW()-8))</f>
        <v>0</v>
      </c>
    </row>
    <row r="3496" spans="2:6" x14ac:dyDescent="0.15">
      <c r="B3496">
        <f ca="1">IF(INDEX(Transactions!$J:$J,ROW()-8)="",TODAY(),INDEX(Transactions!$G:$G,ROW()-8))</f>
        <v>46229</v>
      </c>
      <c r="F3496">
        <f>IF(INDEX(Transactions!$J:$J,ROW()-8)="",0,INDEX(Transactions!$O:$O,ROW()-8))</f>
        <v>0</v>
      </c>
    </row>
    <row r="3497" spans="2:6" x14ac:dyDescent="0.15">
      <c r="B3497">
        <f ca="1">IF(INDEX(Transactions!$J:$J,ROW()-8)="",TODAY(),INDEX(Transactions!$G:$G,ROW()-8))</f>
        <v>46229</v>
      </c>
      <c r="F3497">
        <f>IF(INDEX(Transactions!$J:$J,ROW()-8)="",0,INDEX(Transactions!$O:$O,ROW()-8))</f>
        <v>0</v>
      </c>
    </row>
    <row r="3498" spans="2:6" x14ac:dyDescent="0.15">
      <c r="B3498">
        <f ca="1">IF(INDEX(Transactions!$J:$J,ROW()-8)="",TODAY(),INDEX(Transactions!$G:$G,ROW()-8))</f>
        <v>46229</v>
      </c>
      <c r="F3498">
        <f>IF(INDEX(Transactions!$J:$J,ROW()-8)="",0,INDEX(Transactions!$O:$O,ROW()-8))</f>
        <v>0</v>
      </c>
    </row>
    <row r="3499" spans="2:6" x14ac:dyDescent="0.15">
      <c r="B3499">
        <f ca="1">IF(INDEX(Transactions!$J:$J,ROW()-8)="",TODAY(),INDEX(Transactions!$G:$G,ROW()-8))</f>
        <v>46229</v>
      </c>
      <c r="F3499">
        <f>IF(INDEX(Transactions!$J:$J,ROW()-8)="",0,INDEX(Transactions!$O:$O,ROW()-8))</f>
        <v>0</v>
      </c>
    </row>
    <row r="3500" spans="2:6" x14ac:dyDescent="0.15">
      <c r="B3500">
        <f ca="1">IF(INDEX(Transactions!$J:$J,ROW()-8)="",TODAY(),INDEX(Transactions!$G:$G,ROW()-8))</f>
        <v>46229</v>
      </c>
      <c r="F3500">
        <f>IF(INDEX(Transactions!$J:$J,ROW()-8)="",0,INDEX(Transactions!$O:$O,ROW()-8))</f>
        <v>0</v>
      </c>
    </row>
    <row r="3501" spans="2:6" x14ac:dyDescent="0.15">
      <c r="B3501">
        <f ca="1">IF(INDEX(Transactions!$J:$J,ROW()-8)="",TODAY(),INDEX(Transactions!$G:$G,ROW()-8))</f>
        <v>46229</v>
      </c>
      <c r="F3501">
        <f>IF(INDEX(Transactions!$J:$J,ROW()-8)="",0,INDEX(Transactions!$O:$O,ROW()-8))</f>
        <v>0</v>
      </c>
    </row>
    <row r="3502" spans="2:6" x14ac:dyDescent="0.15">
      <c r="B3502">
        <f ca="1">IF(INDEX(Transactions!$J:$J,ROW()-8)="",TODAY(),INDEX(Transactions!$G:$G,ROW()-8))</f>
        <v>46229</v>
      </c>
      <c r="F3502">
        <f>IF(INDEX(Transactions!$J:$J,ROW()-8)="",0,INDEX(Transactions!$O:$O,ROW()-8))</f>
        <v>0</v>
      </c>
    </row>
    <row r="3503" spans="2:6" x14ac:dyDescent="0.15">
      <c r="B3503">
        <f ca="1">IF(INDEX(Transactions!$J:$J,ROW()-8)="",TODAY(),INDEX(Transactions!$G:$G,ROW()-8))</f>
        <v>46229</v>
      </c>
      <c r="F3503">
        <f>IF(INDEX(Transactions!$J:$J,ROW()-8)="",0,INDEX(Transactions!$O:$O,ROW()-8))</f>
        <v>0</v>
      </c>
    </row>
    <row r="3504" spans="2:6" x14ac:dyDescent="0.15">
      <c r="B3504">
        <f ca="1">IF(INDEX(Transactions!$J:$J,ROW()-8)="",TODAY(),INDEX(Transactions!$G:$G,ROW()-8))</f>
        <v>46229</v>
      </c>
      <c r="F3504">
        <f>IF(INDEX(Transactions!$J:$J,ROW()-8)="",0,INDEX(Transactions!$O:$O,ROW()-8))</f>
        <v>0</v>
      </c>
    </row>
    <row r="3505" spans="2:6" x14ac:dyDescent="0.15">
      <c r="B3505">
        <f ca="1">IF(INDEX(Transactions!$J:$J,ROW()-8)="",TODAY(),INDEX(Transactions!$G:$G,ROW()-8))</f>
        <v>46229</v>
      </c>
      <c r="F3505">
        <f>IF(INDEX(Transactions!$J:$J,ROW()-8)="",0,INDEX(Transactions!$O:$O,ROW()-8))</f>
        <v>0</v>
      </c>
    </row>
    <row r="3506" spans="2:6" x14ac:dyDescent="0.15">
      <c r="B3506">
        <f ca="1">IF(INDEX(Transactions!$J:$J,ROW()-8)="",TODAY(),INDEX(Transactions!$G:$G,ROW()-8))</f>
        <v>46229</v>
      </c>
      <c r="F3506">
        <f>IF(INDEX(Transactions!$J:$J,ROW()-8)="",0,INDEX(Transactions!$O:$O,ROW()-8))</f>
        <v>0</v>
      </c>
    </row>
    <row r="3507" spans="2:6" x14ac:dyDescent="0.15">
      <c r="B3507">
        <f ca="1">IF(INDEX(Transactions!$J:$J,ROW()-8)="",TODAY(),INDEX(Transactions!$G:$G,ROW()-8))</f>
        <v>46229</v>
      </c>
      <c r="F3507">
        <f>IF(INDEX(Transactions!$J:$J,ROW()-8)="",0,INDEX(Transactions!$O:$O,ROW()-8))</f>
        <v>0</v>
      </c>
    </row>
    <row r="3508" spans="2:6" x14ac:dyDescent="0.15">
      <c r="B3508">
        <f ca="1">IF(INDEX(Transactions!$J:$J,ROW()-8)="",TODAY(),INDEX(Transactions!$G:$G,ROW()-8))</f>
        <v>46229</v>
      </c>
      <c r="F3508">
        <f>IF(INDEX(Transactions!$J:$J,ROW()-8)="",0,INDEX(Transactions!$O:$O,ROW()-8))</f>
        <v>0</v>
      </c>
    </row>
    <row r="3509" spans="2:6" x14ac:dyDescent="0.15">
      <c r="B3509">
        <f ca="1">IF(INDEX(Transactions!$J:$J,ROW()-8)="",TODAY(),INDEX(Transactions!$G:$G,ROW()-8))</f>
        <v>46229</v>
      </c>
      <c r="F3509">
        <f>IF(INDEX(Transactions!$J:$J,ROW()-8)="",0,INDEX(Transactions!$O:$O,ROW()-8))</f>
        <v>0</v>
      </c>
    </row>
    <row r="3510" spans="2:6" x14ac:dyDescent="0.15">
      <c r="B3510">
        <f ca="1">IF(INDEX(Transactions!$J:$J,ROW()-8)="",TODAY(),INDEX(Transactions!$G:$G,ROW()-8))</f>
        <v>46229</v>
      </c>
      <c r="F3510">
        <f>IF(INDEX(Transactions!$J:$J,ROW()-8)="",0,INDEX(Transactions!$O:$O,ROW()-8))</f>
        <v>0</v>
      </c>
    </row>
    <row r="3511" spans="2:6" x14ac:dyDescent="0.15">
      <c r="B3511">
        <f ca="1">IF(INDEX(Transactions!$J:$J,ROW()-8)="",TODAY(),INDEX(Transactions!$G:$G,ROW()-8))</f>
        <v>46229</v>
      </c>
      <c r="F3511">
        <f>IF(INDEX(Transactions!$J:$J,ROW()-8)="",0,INDEX(Transactions!$O:$O,ROW()-8))</f>
        <v>0</v>
      </c>
    </row>
    <row r="3512" spans="2:6" x14ac:dyDescent="0.15">
      <c r="B3512">
        <f ca="1">IF(INDEX(Transactions!$J:$J,ROW()-8)="",TODAY(),INDEX(Transactions!$G:$G,ROW()-8))</f>
        <v>46229</v>
      </c>
      <c r="F3512">
        <f>IF(INDEX(Transactions!$J:$J,ROW()-8)="",0,INDEX(Transactions!$O:$O,ROW()-8))</f>
        <v>0</v>
      </c>
    </row>
    <row r="3513" spans="2:6" x14ac:dyDescent="0.15">
      <c r="B3513">
        <f ca="1">IF(INDEX(Transactions!$J:$J,ROW()-8)="",TODAY(),INDEX(Transactions!$G:$G,ROW()-8))</f>
        <v>46229</v>
      </c>
      <c r="F3513">
        <f>IF(INDEX(Transactions!$J:$J,ROW()-8)="",0,INDEX(Transactions!$O:$O,ROW()-8))</f>
        <v>0</v>
      </c>
    </row>
    <row r="3514" spans="2:6" x14ac:dyDescent="0.15">
      <c r="B3514">
        <f ca="1">IF(INDEX(Transactions!$J:$J,ROW()-8)="",TODAY(),INDEX(Transactions!$G:$G,ROW()-8))</f>
        <v>46229</v>
      </c>
      <c r="F3514">
        <f>IF(INDEX(Transactions!$J:$J,ROW()-8)="",0,INDEX(Transactions!$O:$O,ROW()-8))</f>
        <v>0</v>
      </c>
    </row>
    <row r="3515" spans="2:6" x14ac:dyDescent="0.15">
      <c r="B3515">
        <f ca="1">IF(INDEX(Transactions!$J:$J,ROW()-8)="",TODAY(),INDEX(Transactions!$G:$G,ROW()-8))</f>
        <v>46229</v>
      </c>
      <c r="F3515">
        <f>IF(INDEX(Transactions!$J:$J,ROW()-8)="",0,INDEX(Transactions!$O:$O,ROW()-8))</f>
        <v>0</v>
      </c>
    </row>
    <row r="3516" spans="2:6" x14ac:dyDescent="0.15">
      <c r="B3516">
        <f ca="1">IF(INDEX(Transactions!$J:$J,ROW()-8)="",TODAY(),INDEX(Transactions!$G:$G,ROW()-8))</f>
        <v>46229</v>
      </c>
      <c r="F3516">
        <f>IF(INDEX(Transactions!$J:$J,ROW()-8)="",0,INDEX(Transactions!$O:$O,ROW()-8))</f>
        <v>0</v>
      </c>
    </row>
    <row r="3517" spans="2:6" x14ac:dyDescent="0.15">
      <c r="B3517">
        <f ca="1">IF(INDEX(Transactions!$J:$J,ROW()-8)="",TODAY(),INDEX(Transactions!$G:$G,ROW()-8))</f>
        <v>46229</v>
      </c>
      <c r="F3517">
        <f>IF(INDEX(Transactions!$J:$J,ROW()-8)="",0,INDEX(Transactions!$O:$O,ROW()-8))</f>
        <v>0</v>
      </c>
    </row>
    <row r="3518" spans="2:6" x14ac:dyDescent="0.15">
      <c r="B3518">
        <f ca="1">IF(INDEX(Transactions!$J:$J,ROW()-8)="",TODAY(),INDEX(Transactions!$G:$G,ROW()-8))</f>
        <v>46229</v>
      </c>
      <c r="F3518">
        <f>IF(INDEX(Transactions!$J:$J,ROW()-8)="",0,INDEX(Transactions!$O:$O,ROW()-8))</f>
        <v>0</v>
      </c>
    </row>
    <row r="3519" spans="2:6" x14ac:dyDescent="0.15">
      <c r="B3519">
        <f ca="1">IF(INDEX(Transactions!$J:$J,ROW()-8)="",TODAY(),INDEX(Transactions!$G:$G,ROW()-8))</f>
        <v>46229</v>
      </c>
      <c r="F3519">
        <f>IF(INDEX(Transactions!$J:$J,ROW()-8)="",0,INDEX(Transactions!$O:$O,ROW()-8))</f>
        <v>0</v>
      </c>
    </row>
    <row r="3520" spans="2:6" x14ac:dyDescent="0.15">
      <c r="B3520">
        <f ca="1">IF(INDEX(Transactions!$J:$J,ROW()-8)="",TODAY(),INDEX(Transactions!$G:$G,ROW()-8))</f>
        <v>46229</v>
      </c>
      <c r="F3520">
        <f>IF(INDEX(Transactions!$J:$J,ROW()-8)="",0,INDEX(Transactions!$O:$O,ROW()-8))</f>
        <v>0</v>
      </c>
    </row>
    <row r="3521" spans="2:6" x14ac:dyDescent="0.15">
      <c r="B3521">
        <f ca="1">IF(INDEX(Transactions!$J:$J,ROW()-8)="",TODAY(),INDEX(Transactions!$G:$G,ROW()-8))</f>
        <v>46229</v>
      </c>
      <c r="F3521">
        <f>IF(INDEX(Transactions!$J:$J,ROW()-8)="",0,INDEX(Transactions!$O:$O,ROW()-8))</f>
        <v>0</v>
      </c>
    </row>
    <row r="3522" spans="2:6" x14ac:dyDescent="0.15">
      <c r="B3522">
        <f ca="1">IF(INDEX(Transactions!$J:$J,ROW()-8)="",TODAY(),INDEX(Transactions!$G:$G,ROW()-8))</f>
        <v>46229</v>
      </c>
      <c r="F3522">
        <f>IF(INDEX(Transactions!$J:$J,ROW()-8)="",0,INDEX(Transactions!$O:$O,ROW()-8))</f>
        <v>0</v>
      </c>
    </row>
    <row r="3523" spans="2:6" x14ac:dyDescent="0.15">
      <c r="B3523">
        <f ca="1">IF(INDEX(Transactions!$J:$J,ROW()-8)="",TODAY(),INDEX(Transactions!$G:$G,ROW()-8))</f>
        <v>46229</v>
      </c>
      <c r="F3523">
        <f>IF(INDEX(Transactions!$J:$J,ROW()-8)="",0,INDEX(Transactions!$O:$O,ROW()-8))</f>
        <v>0</v>
      </c>
    </row>
    <row r="3524" spans="2:6" x14ac:dyDescent="0.15">
      <c r="B3524">
        <f ca="1">IF(INDEX(Transactions!$J:$J,ROW()-8)="",TODAY(),INDEX(Transactions!$G:$G,ROW()-8))</f>
        <v>46229</v>
      </c>
      <c r="F3524">
        <f>IF(INDEX(Transactions!$J:$J,ROW()-8)="",0,INDEX(Transactions!$O:$O,ROW()-8))</f>
        <v>0</v>
      </c>
    </row>
    <row r="3525" spans="2:6" x14ac:dyDescent="0.15">
      <c r="B3525">
        <f ca="1">IF(INDEX(Transactions!$J:$J,ROW()-8)="",TODAY(),INDEX(Transactions!$G:$G,ROW()-8))</f>
        <v>46229</v>
      </c>
      <c r="F3525">
        <f>IF(INDEX(Transactions!$J:$J,ROW()-8)="",0,INDEX(Transactions!$O:$O,ROW()-8))</f>
        <v>0</v>
      </c>
    </row>
    <row r="3526" spans="2:6" x14ac:dyDescent="0.15">
      <c r="B3526">
        <f ca="1">IF(INDEX(Transactions!$J:$J,ROW()-8)="",TODAY(),INDEX(Transactions!$G:$G,ROW()-8))</f>
        <v>46229</v>
      </c>
      <c r="F3526">
        <f>IF(INDEX(Transactions!$J:$J,ROW()-8)="",0,INDEX(Transactions!$O:$O,ROW()-8))</f>
        <v>0</v>
      </c>
    </row>
    <row r="3527" spans="2:6" x14ac:dyDescent="0.15">
      <c r="B3527">
        <f ca="1">IF(INDEX(Transactions!$J:$J,ROW()-8)="",TODAY(),INDEX(Transactions!$G:$G,ROW()-8))</f>
        <v>46229</v>
      </c>
      <c r="F3527">
        <f>IF(INDEX(Transactions!$J:$J,ROW()-8)="",0,INDEX(Transactions!$O:$O,ROW()-8))</f>
        <v>0</v>
      </c>
    </row>
    <row r="3528" spans="2:6" x14ac:dyDescent="0.15">
      <c r="B3528">
        <f ca="1">IF(INDEX(Transactions!$J:$J,ROW()-8)="",TODAY(),INDEX(Transactions!$G:$G,ROW()-8))</f>
        <v>46229</v>
      </c>
      <c r="F3528">
        <f>IF(INDEX(Transactions!$J:$J,ROW()-8)="",0,INDEX(Transactions!$O:$O,ROW()-8))</f>
        <v>0</v>
      </c>
    </row>
    <row r="3529" spans="2:6" x14ac:dyDescent="0.15">
      <c r="B3529">
        <f ca="1">IF(INDEX(Transactions!$J:$J,ROW()-8)="",TODAY(),INDEX(Transactions!$G:$G,ROW()-8))</f>
        <v>46229</v>
      </c>
      <c r="F3529">
        <f>IF(INDEX(Transactions!$J:$J,ROW()-8)="",0,INDEX(Transactions!$O:$O,ROW()-8))</f>
        <v>0</v>
      </c>
    </row>
    <row r="3530" spans="2:6" x14ac:dyDescent="0.15">
      <c r="B3530">
        <f ca="1">IF(INDEX(Transactions!$J:$J,ROW()-8)="",TODAY(),INDEX(Transactions!$G:$G,ROW()-8))</f>
        <v>46229</v>
      </c>
      <c r="F3530">
        <f>IF(INDEX(Transactions!$J:$J,ROW()-8)="",0,INDEX(Transactions!$O:$O,ROW()-8))</f>
        <v>0</v>
      </c>
    </row>
    <row r="3531" spans="2:6" x14ac:dyDescent="0.15">
      <c r="B3531">
        <f ca="1">IF(INDEX(Transactions!$J:$J,ROW()-8)="",TODAY(),INDEX(Transactions!$G:$G,ROW()-8))</f>
        <v>46229</v>
      </c>
      <c r="F3531">
        <f>IF(INDEX(Transactions!$J:$J,ROW()-8)="",0,INDEX(Transactions!$O:$O,ROW()-8))</f>
        <v>0</v>
      </c>
    </row>
    <row r="3532" spans="2:6" x14ac:dyDescent="0.15">
      <c r="B3532">
        <f ca="1">IF(INDEX(Transactions!$J:$J,ROW()-8)="",TODAY(),INDEX(Transactions!$G:$G,ROW()-8))</f>
        <v>46229</v>
      </c>
      <c r="F3532">
        <f>IF(INDEX(Transactions!$J:$J,ROW()-8)="",0,INDEX(Transactions!$O:$O,ROW()-8))</f>
        <v>0</v>
      </c>
    </row>
    <row r="3533" spans="2:6" x14ac:dyDescent="0.15">
      <c r="B3533">
        <f ca="1">IF(INDEX(Transactions!$J:$J,ROW()-8)="",TODAY(),INDEX(Transactions!$G:$G,ROW()-8))</f>
        <v>46229</v>
      </c>
      <c r="F3533">
        <f>IF(INDEX(Transactions!$J:$J,ROW()-8)="",0,INDEX(Transactions!$O:$O,ROW()-8))</f>
        <v>0</v>
      </c>
    </row>
    <row r="3534" spans="2:6" x14ac:dyDescent="0.15">
      <c r="B3534">
        <f ca="1">IF(INDEX(Transactions!$J:$J,ROW()-8)="",TODAY(),INDEX(Transactions!$G:$G,ROW()-8))</f>
        <v>46229</v>
      </c>
      <c r="F3534">
        <f>IF(INDEX(Transactions!$J:$J,ROW()-8)="",0,INDEX(Transactions!$O:$O,ROW()-8))</f>
        <v>0</v>
      </c>
    </row>
    <row r="3535" spans="2:6" x14ac:dyDescent="0.15">
      <c r="B3535">
        <f ca="1">IF(INDEX(Transactions!$J:$J,ROW()-8)="",TODAY(),INDEX(Transactions!$G:$G,ROW()-8))</f>
        <v>46229</v>
      </c>
      <c r="F3535">
        <f>IF(INDEX(Transactions!$J:$J,ROW()-8)="",0,INDEX(Transactions!$O:$O,ROW()-8))</f>
        <v>0</v>
      </c>
    </row>
    <row r="3536" spans="2:6" x14ac:dyDescent="0.15">
      <c r="B3536">
        <f ca="1">IF(INDEX(Transactions!$J:$J,ROW()-8)="",TODAY(),INDEX(Transactions!$G:$G,ROW()-8))</f>
        <v>46229</v>
      </c>
      <c r="F3536">
        <f>IF(INDEX(Transactions!$J:$J,ROW()-8)="",0,INDEX(Transactions!$O:$O,ROW()-8))</f>
        <v>0</v>
      </c>
    </row>
    <row r="3537" spans="2:6" x14ac:dyDescent="0.15">
      <c r="B3537">
        <f ca="1">IF(INDEX(Transactions!$J:$J,ROW()-8)="",TODAY(),INDEX(Transactions!$G:$G,ROW()-8))</f>
        <v>46229</v>
      </c>
      <c r="F3537">
        <f>IF(INDEX(Transactions!$J:$J,ROW()-8)="",0,INDEX(Transactions!$O:$O,ROW()-8))</f>
        <v>0</v>
      </c>
    </row>
    <row r="3538" spans="2:6" x14ac:dyDescent="0.15">
      <c r="B3538">
        <f ca="1">IF(INDEX(Transactions!$J:$J,ROW()-8)="",TODAY(),INDEX(Transactions!$G:$G,ROW()-8))</f>
        <v>46229</v>
      </c>
      <c r="F3538">
        <f>IF(INDEX(Transactions!$J:$J,ROW()-8)="",0,INDEX(Transactions!$O:$O,ROW()-8))</f>
        <v>0</v>
      </c>
    </row>
    <row r="3539" spans="2:6" x14ac:dyDescent="0.15">
      <c r="B3539">
        <f ca="1">IF(INDEX(Transactions!$J:$J,ROW()-8)="",TODAY(),INDEX(Transactions!$G:$G,ROW()-8))</f>
        <v>46229</v>
      </c>
      <c r="F3539">
        <f>IF(INDEX(Transactions!$J:$J,ROW()-8)="",0,INDEX(Transactions!$O:$O,ROW()-8))</f>
        <v>0</v>
      </c>
    </row>
    <row r="3540" spans="2:6" x14ac:dyDescent="0.15">
      <c r="B3540">
        <f ca="1">IF(INDEX(Transactions!$J:$J,ROW()-8)="",TODAY(),INDEX(Transactions!$G:$G,ROW()-8))</f>
        <v>46229</v>
      </c>
      <c r="F3540">
        <f>IF(INDEX(Transactions!$J:$J,ROW()-8)="",0,INDEX(Transactions!$O:$O,ROW()-8))</f>
        <v>0</v>
      </c>
    </row>
    <row r="3541" spans="2:6" x14ac:dyDescent="0.15">
      <c r="B3541">
        <f ca="1">IF(INDEX(Transactions!$J:$J,ROW()-8)="",TODAY(),INDEX(Transactions!$G:$G,ROW()-8))</f>
        <v>46229</v>
      </c>
      <c r="F3541">
        <f>IF(INDEX(Transactions!$J:$J,ROW()-8)="",0,INDEX(Transactions!$O:$O,ROW()-8))</f>
        <v>0</v>
      </c>
    </row>
    <row r="3542" spans="2:6" x14ac:dyDescent="0.15">
      <c r="B3542">
        <f ca="1">IF(INDEX(Transactions!$J:$J,ROW()-8)="",TODAY(),INDEX(Transactions!$G:$G,ROW()-8))</f>
        <v>46229</v>
      </c>
      <c r="F3542">
        <f>IF(INDEX(Transactions!$J:$J,ROW()-8)="",0,INDEX(Transactions!$O:$O,ROW()-8))</f>
        <v>0</v>
      </c>
    </row>
    <row r="3543" spans="2:6" x14ac:dyDescent="0.15">
      <c r="B3543">
        <f ca="1">IF(INDEX(Transactions!$J:$J,ROW()-8)="",TODAY(),INDEX(Transactions!$G:$G,ROW()-8))</f>
        <v>46229</v>
      </c>
      <c r="F3543">
        <f>IF(INDEX(Transactions!$J:$J,ROW()-8)="",0,INDEX(Transactions!$O:$O,ROW()-8))</f>
        <v>0</v>
      </c>
    </row>
    <row r="3544" spans="2:6" x14ac:dyDescent="0.15">
      <c r="B3544">
        <f ca="1">IF(INDEX(Transactions!$J:$J,ROW()-8)="",TODAY(),INDEX(Transactions!$G:$G,ROW()-8))</f>
        <v>46229</v>
      </c>
      <c r="F3544">
        <f>IF(INDEX(Transactions!$J:$J,ROW()-8)="",0,INDEX(Transactions!$O:$O,ROW()-8))</f>
        <v>0</v>
      </c>
    </row>
    <row r="3545" spans="2:6" x14ac:dyDescent="0.15">
      <c r="B3545">
        <f ca="1">IF(INDEX(Transactions!$J:$J,ROW()-8)="",TODAY(),INDEX(Transactions!$G:$G,ROW()-8))</f>
        <v>46229</v>
      </c>
      <c r="F3545">
        <f>IF(INDEX(Transactions!$J:$J,ROW()-8)="",0,INDEX(Transactions!$O:$O,ROW()-8))</f>
        <v>0</v>
      </c>
    </row>
    <row r="3546" spans="2:6" x14ac:dyDescent="0.15">
      <c r="B3546">
        <f ca="1">IF(INDEX(Transactions!$J:$J,ROW()-8)="",TODAY(),INDEX(Transactions!$G:$G,ROW()-8))</f>
        <v>46229</v>
      </c>
      <c r="F3546">
        <f>IF(INDEX(Transactions!$J:$J,ROW()-8)="",0,INDEX(Transactions!$O:$O,ROW()-8))</f>
        <v>0</v>
      </c>
    </row>
    <row r="3547" spans="2:6" x14ac:dyDescent="0.15">
      <c r="B3547">
        <f ca="1">IF(INDEX(Transactions!$J:$J,ROW()-8)="",TODAY(),INDEX(Transactions!$G:$G,ROW()-8))</f>
        <v>46229</v>
      </c>
      <c r="F3547">
        <f>IF(INDEX(Transactions!$J:$J,ROW()-8)="",0,INDEX(Transactions!$O:$O,ROW()-8))</f>
        <v>0</v>
      </c>
    </row>
    <row r="3548" spans="2:6" x14ac:dyDescent="0.15">
      <c r="B3548">
        <f ca="1">IF(INDEX(Transactions!$J:$J,ROW()-8)="",TODAY(),INDEX(Transactions!$G:$G,ROW()-8))</f>
        <v>46229</v>
      </c>
      <c r="F3548">
        <f>IF(INDEX(Transactions!$J:$J,ROW()-8)="",0,INDEX(Transactions!$O:$O,ROW()-8))</f>
        <v>0</v>
      </c>
    </row>
    <row r="3549" spans="2:6" x14ac:dyDescent="0.15">
      <c r="B3549">
        <f ca="1">IF(INDEX(Transactions!$J:$J,ROW()-8)="",TODAY(),INDEX(Transactions!$G:$G,ROW()-8))</f>
        <v>46229</v>
      </c>
      <c r="F3549">
        <f>IF(INDEX(Transactions!$J:$J,ROW()-8)="",0,INDEX(Transactions!$O:$O,ROW()-8))</f>
        <v>0</v>
      </c>
    </row>
    <row r="3550" spans="2:6" x14ac:dyDescent="0.15">
      <c r="B3550">
        <f ca="1">IF(INDEX(Transactions!$J:$J,ROW()-8)="",TODAY(),INDEX(Transactions!$G:$G,ROW()-8))</f>
        <v>46229</v>
      </c>
      <c r="F3550">
        <f>IF(INDEX(Transactions!$J:$J,ROW()-8)="",0,INDEX(Transactions!$O:$O,ROW()-8))</f>
        <v>0</v>
      </c>
    </row>
    <row r="3551" spans="2:6" x14ac:dyDescent="0.15">
      <c r="B3551">
        <f ca="1">IF(INDEX(Transactions!$J:$J,ROW()-8)="",TODAY(),INDEX(Transactions!$G:$G,ROW()-8))</f>
        <v>46229</v>
      </c>
      <c r="F3551">
        <f>IF(INDEX(Transactions!$J:$J,ROW()-8)="",0,INDEX(Transactions!$O:$O,ROW()-8))</f>
        <v>0</v>
      </c>
    </row>
    <row r="3552" spans="2:6" x14ac:dyDescent="0.15">
      <c r="B3552">
        <f ca="1">IF(INDEX(Transactions!$J:$J,ROW()-8)="",TODAY(),INDEX(Transactions!$G:$G,ROW()-8))</f>
        <v>46229</v>
      </c>
      <c r="F3552">
        <f>IF(INDEX(Transactions!$J:$J,ROW()-8)="",0,INDEX(Transactions!$O:$O,ROW()-8))</f>
        <v>0</v>
      </c>
    </row>
    <row r="3553" spans="2:6" x14ac:dyDescent="0.15">
      <c r="B3553">
        <f ca="1">IF(INDEX(Transactions!$J:$J,ROW()-8)="",TODAY(),INDEX(Transactions!$G:$G,ROW()-8))</f>
        <v>46229</v>
      </c>
      <c r="F3553">
        <f>IF(INDEX(Transactions!$J:$J,ROW()-8)="",0,INDEX(Transactions!$O:$O,ROW()-8))</f>
        <v>0</v>
      </c>
    </row>
    <row r="3554" spans="2:6" x14ac:dyDescent="0.15">
      <c r="B3554">
        <f ca="1">IF(INDEX(Transactions!$J:$J,ROW()-8)="",TODAY(),INDEX(Transactions!$G:$G,ROW()-8))</f>
        <v>46229</v>
      </c>
      <c r="F3554">
        <f>IF(INDEX(Transactions!$J:$J,ROW()-8)="",0,INDEX(Transactions!$O:$O,ROW()-8))</f>
        <v>0</v>
      </c>
    </row>
    <row r="3555" spans="2:6" x14ac:dyDescent="0.15">
      <c r="B3555">
        <f ca="1">IF(INDEX(Transactions!$J:$J,ROW()-8)="",TODAY(),INDEX(Transactions!$G:$G,ROW()-8))</f>
        <v>46229</v>
      </c>
      <c r="F3555">
        <f>IF(INDEX(Transactions!$J:$J,ROW()-8)="",0,INDEX(Transactions!$O:$O,ROW()-8))</f>
        <v>0</v>
      </c>
    </row>
    <row r="3556" spans="2:6" x14ac:dyDescent="0.15">
      <c r="B3556">
        <f ca="1">IF(INDEX(Transactions!$J:$J,ROW()-8)="",TODAY(),INDEX(Transactions!$G:$G,ROW()-8))</f>
        <v>46229</v>
      </c>
      <c r="F3556">
        <f>IF(INDEX(Transactions!$J:$J,ROW()-8)="",0,INDEX(Transactions!$O:$O,ROW()-8))</f>
        <v>0</v>
      </c>
    </row>
    <row r="3557" spans="2:6" x14ac:dyDescent="0.15">
      <c r="B3557">
        <f ca="1">IF(INDEX(Transactions!$J:$J,ROW()-8)="",TODAY(),INDEX(Transactions!$G:$G,ROW()-8))</f>
        <v>46229</v>
      </c>
      <c r="F3557">
        <f>IF(INDEX(Transactions!$J:$J,ROW()-8)="",0,INDEX(Transactions!$O:$O,ROW()-8))</f>
        <v>0</v>
      </c>
    </row>
    <row r="3558" spans="2:6" x14ac:dyDescent="0.15">
      <c r="B3558">
        <f ca="1">IF(INDEX(Transactions!$J:$J,ROW()-8)="",TODAY(),INDEX(Transactions!$G:$G,ROW()-8))</f>
        <v>46229</v>
      </c>
      <c r="F3558">
        <f>IF(INDEX(Transactions!$J:$J,ROW()-8)="",0,INDEX(Transactions!$O:$O,ROW()-8))</f>
        <v>0</v>
      </c>
    </row>
    <row r="3559" spans="2:6" x14ac:dyDescent="0.15">
      <c r="B3559">
        <f ca="1">IF(INDEX(Transactions!$J:$J,ROW()-8)="",TODAY(),INDEX(Transactions!$G:$G,ROW()-8))</f>
        <v>46229</v>
      </c>
      <c r="F3559">
        <f>IF(INDEX(Transactions!$J:$J,ROW()-8)="",0,INDEX(Transactions!$O:$O,ROW()-8))</f>
        <v>0</v>
      </c>
    </row>
    <row r="3560" spans="2:6" x14ac:dyDescent="0.15">
      <c r="B3560">
        <f ca="1">IF(INDEX(Transactions!$J:$J,ROW()-8)="",TODAY(),INDEX(Transactions!$G:$G,ROW()-8))</f>
        <v>46229</v>
      </c>
      <c r="F3560">
        <f>IF(INDEX(Transactions!$J:$J,ROW()-8)="",0,INDEX(Transactions!$O:$O,ROW()-8))</f>
        <v>0</v>
      </c>
    </row>
    <row r="3561" spans="2:6" x14ac:dyDescent="0.15">
      <c r="B3561">
        <f ca="1">IF(INDEX(Transactions!$J:$J,ROW()-8)="",TODAY(),INDEX(Transactions!$G:$G,ROW()-8))</f>
        <v>46229</v>
      </c>
      <c r="F3561">
        <f>IF(INDEX(Transactions!$J:$J,ROW()-8)="",0,INDEX(Transactions!$O:$O,ROW()-8))</f>
        <v>0</v>
      </c>
    </row>
    <row r="3562" spans="2:6" x14ac:dyDescent="0.15">
      <c r="B3562">
        <f ca="1">IF(INDEX(Transactions!$J:$J,ROW()-8)="",TODAY(),INDEX(Transactions!$G:$G,ROW()-8))</f>
        <v>46229</v>
      </c>
      <c r="F3562">
        <f>IF(INDEX(Transactions!$J:$J,ROW()-8)="",0,INDEX(Transactions!$O:$O,ROW()-8))</f>
        <v>0</v>
      </c>
    </row>
    <row r="3563" spans="2:6" x14ac:dyDescent="0.15">
      <c r="B3563">
        <f ca="1">IF(INDEX(Transactions!$J:$J,ROW()-8)="",TODAY(),INDEX(Transactions!$G:$G,ROW()-8))</f>
        <v>46229</v>
      </c>
      <c r="F3563">
        <f>IF(INDEX(Transactions!$J:$J,ROW()-8)="",0,INDEX(Transactions!$O:$O,ROW()-8))</f>
        <v>0</v>
      </c>
    </row>
    <row r="3564" spans="2:6" x14ac:dyDescent="0.15">
      <c r="B3564">
        <f ca="1">IF(INDEX(Transactions!$J:$J,ROW()-8)="",TODAY(),INDEX(Transactions!$G:$G,ROW()-8))</f>
        <v>46229</v>
      </c>
      <c r="F3564">
        <f>IF(INDEX(Transactions!$J:$J,ROW()-8)="",0,INDEX(Transactions!$O:$O,ROW()-8))</f>
        <v>0</v>
      </c>
    </row>
    <row r="3565" spans="2:6" x14ac:dyDescent="0.15">
      <c r="B3565">
        <f ca="1">IF(INDEX(Transactions!$J:$J,ROW()-8)="",TODAY(),INDEX(Transactions!$G:$G,ROW()-8))</f>
        <v>46229</v>
      </c>
      <c r="F3565">
        <f>IF(INDEX(Transactions!$J:$J,ROW()-8)="",0,INDEX(Transactions!$O:$O,ROW()-8))</f>
        <v>0</v>
      </c>
    </row>
    <row r="3566" spans="2:6" x14ac:dyDescent="0.15">
      <c r="B3566">
        <f ca="1">IF(INDEX(Transactions!$J:$J,ROW()-8)="",TODAY(),INDEX(Transactions!$G:$G,ROW()-8))</f>
        <v>46229</v>
      </c>
      <c r="F3566">
        <f>IF(INDEX(Transactions!$J:$J,ROW()-8)="",0,INDEX(Transactions!$O:$O,ROW()-8))</f>
        <v>0</v>
      </c>
    </row>
    <row r="3567" spans="2:6" x14ac:dyDescent="0.15">
      <c r="B3567">
        <f ca="1">IF(INDEX(Transactions!$J:$J,ROW()-8)="",TODAY(),INDEX(Transactions!$G:$G,ROW()-8))</f>
        <v>46229</v>
      </c>
      <c r="F3567">
        <f>IF(INDEX(Transactions!$J:$J,ROW()-8)="",0,INDEX(Transactions!$O:$O,ROW()-8))</f>
        <v>0</v>
      </c>
    </row>
    <row r="3568" spans="2:6" x14ac:dyDescent="0.15">
      <c r="B3568">
        <f ca="1">IF(INDEX(Transactions!$J:$J,ROW()-8)="",TODAY(),INDEX(Transactions!$G:$G,ROW()-8))</f>
        <v>46229</v>
      </c>
      <c r="F3568">
        <f>IF(INDEX(Transactions!$J:$J,ROW()-8)="",0,INDEX(Transactions!$O:$O,ROW()-8))</f>
        <v>0</v>
      </c>
    </row>
    <row r="3569" spans="2:6" x14ac:dyDescent="0.15">
      <c r="B3569">
        <f ca="1">IF(INDEX(Transactions!$J:$J,ROW()-8)="",TODAY(),INDEX(Transactions!$G:$G,ROW()-8))</f>
        <v>46229</v>
      </c>
      <c r="F3569">
        <f>IF(INDEX(Transactions!$J:$J,ROW()-8)="",0,INDEX(Transactions!$O:$O,ROW()-8))</f>
        <v>0</v>
      </c>
    </row>
    <row r="3570" spans="2:6" x14ac:dyDescent="0.15">
      <c r="B3570">
        <f ca="1">IF(INDEX(Transactions!$J:$J,ROW()-8)="",TODAY(),INDEX(Transactions!$G:$G,ROW()-8))</f>
        <v>46229</v>
      </c>
      <c r="F3570">
        <f>IF(INDEX(Transactions!$J:$J,ROW()-8)="",0,INDEX(Transactions!$O:$O,ROW()-8))</f>
        <v>0</v>
      </c>
    </row>
    <row r="3571" spans="2:6" x14ac:dyDescent="0.15">
      <c r="B3571">
        <f ca="1">IF(INDEX(Transactions!$J:$J,ROW()-8)="",TODAY(),INDEX(Transactions!$G:$G,ROW()-8))</f>
        <v>46229</v>
      </c>
      <c r="F3571">
        <f>IF(INDEX(Transactions!$J:$J,ROW()-8)="",0,INDEX(Transactions!$O:$O,ROW()-8))</f>
        <v>0</v>
      </c>
    </row>
    <row r="3572" spans="2:6" x14ac:dyDescent="0.15">
      <c r="B3572">
        <f ca="1">IF(INDEX(Transactions!$J:$J,ROW()-8)="",TODAY(),INDEX(Transactions!$G:$G,ROW()-8))</f>
        <v>46229</v>
      </c>
      <c r="F3572">
        <f>IF(INDEX(Transactions!$J:$J,ROW()-8)="",0,INDEX(Transactions!$O:$O,ROW()-8))</f>
        <v>0</v>
      </c>
    </row>
    <row r="3573" spans="2:6" x14ac:dyDescent="0.15">
      <c r="B3573">
        <f ca="1">IF(INDEX(Transactions!$J:$J,ROW()-8)="",TODAY(),INDEX(Transactions!$G:$G,ROW()-8))</f>
        <v>46229</v>
      </c>
      <c r="F3573">
        <f>IF(INDEX(Transactions!$J:$J,ROW()-8)="",0,INDEX(Transactions!$O:$O,ROW()-8))</f>
        <v>0</v>
      </c>
    </row>
    <row r="3574" spans="2:6" x14ac:dyDescent="0.15">
      <c r="B3574">
        <f ca="1">IF(INDEX(Transactions!$J:$J,ROW()-8)="",TODAY(),INDEX(Transactions!$G:$G,ROW()-8))</f>
        <v>46229</v>
      </c>
      <c r="F3574">
        <f>IF(INDEX(Transactions!$J:$J,ROW()-8)="",0,INDEX(Transactions!$O:$O,ROW()-8))</f>
        <v>0</v>
      </c>
    </row>
    <row r="3575" spans="2:6" x14ac:dyDescent="0.15">
      <c r="B3575">
        <f ca="1">IF(INDEX(Transactions!$J:$J,ROW()-8)="",TODAY(),INDEX(Transactions!$G:$G,ROW()-8))</f>
        <v>46229</v>
      </c>
      <c r="F3575">
        <f>IF(INDEX(Transactions!$J:$J,ROW()-8)="",0,INDEX(Transactions!$O:$O,ROW()-8))</f>
        <v>0</v>
      </c>
    </row>
    <row r="3576" spans="2:6" x14ac:dyDescent="0.15">
      <c r="B3576">
        <f ca="1">IF(INDEX(Transactions!$J:$J,ROW()-8)="",TODAY(),INDEX(Transactions!$G:$G,ROW()-8))</f>
        <v>46229</v>
      </c>
      <c r="F3576">
        <f>IF(INDEX(Transactions!$J:$J,ROW()-8)="",0,INDEX(Transactions!$O:$O,ROW()-8))</f>
        <v>0</v>
      </c>
    </row>
    <row r="3577" spans="2:6" x14ac:dyDescent="0.15">
      <c r="B3577">
        <f ca="1">IF(INDEX(Transactions!$J:$J,ROW()-8)="",TODAY(),INDEX(Transactions!$G:$G,ROW()-8))</f>
        <v>46229</v>
      </c>
      <c r="F3577">
        <f>IF(INDEX(Transactions!$J:$J,ROW()-8)="",0,INDEX(Transactions!$O:$O,ROW()-8))</f>
        <v>0</v>
      </c>
    </row>
    <row r="3578" spans="2:6" x14ac:dyDescent="0.15">
      <c r="B3578">
        <f ca="1">IF(INDEX(Transactions!$J:$J,ROW()-8)="",TODAY(),INDEX(Transactions!$G:$G,ROW()-8))</f>
        <v>46229</v>
      </c>
      <c r="F3578">
        <f>IF(INDEX(Transactions!$J:$J,ROW()-8)="",0,INDEX(Transactions!$O:$O,ROW()-8))</f>
        <v>0</v>
      </c>
    </row>
    <row r="3579" spans="2:6" x14ac:dyDescent="0.15">
      <c r="B3579">
        <f ca="1">IF(INDEX(Transactions!$J:$J,ROW()-8)="",TODAY(),INDEX(Transactions!$G:$G,ROW()-8))</f>
        <v>46229</v>
      </c>
      <c r="F3579">
        <f>IF(INDEX(Transactions!$J:$J,ROW()-8)="",0,INDEX(Transactions!$O:$O,ROW()-8))</f>
        <v>0</v>
      </c>
    </row>
    <row r="3580" spans="2:6" x14ac:dyDescent="0.15">
      <c r="B3580">
        <f ca="1">IF(INDEX(Transactions!$J:$J,ROW()-8)="",TODAY(),INDEX(Transactions!$G:$G,ROW()-8))</f>
        <v>46229</v>
      </c>
      <c r="F3580">
        <f>IF(INDEX(Transactions!$J:$J,ROW()-8)="",0,INDEX(Transactions!$O:$O,ROW()-8))</f>
        <v>0</v>
      </c>
    </row>
    <row r="3581" spans="2:6" x14ac:dyDescent="0.15">
      <c r="B3581">
        <f ca="1">IF(INDEX(Transactions!$J:$J,ROW()-8)="",TODAY(),INDEX(Transactions!$G:$G,ROW()-8))</f>
        <v>46229</v>
      </c>
      <c r="F3581">
        <f>IF(INDEX(Transactions!$J:$J,ROW()-8)="",0,INDEX(Transactions!$O:$O,ROW()-8))</f>
        <v>0</v>
      </c>
    </row>
    <row r="3582" spans="2:6" x14ac:dyDescent="0.15">
      <c r="B3582">
        <f ca="1">IF(INDEX(Transactions!$J:$J,ROW()-8)="",TODAY(),INDEX(Transactions!$G:$G,ROW()-8))</f>
        <v>46229</v>
      </c>
      <c r="F3582">
        <f>IF(INDEX(Transactions!$J:$J,ROW()-8)="",0,INDEX(Transactions!$O:$O,ROW()-8))</f>
        <v>0</v>
      </c>
    </row>
    <row r="3583" spans="2:6" x14ac:dyDescent="0.15">
      <c r="B3583">
        <f ca="1">IF(INDEX(Transactions!$J:$J,ROW()-8)="",TODAY(),INDEX(Transactions!$G:$G,ROW()-8))</f>
        <v>46229</v>
      </c>
      <c r="F3583">
        <f>IF(INDEX(Transactions!$J:$J,ROW()-8)="",0,INDEX(Transactions!$O:$O,ROW()-8))</f>
        <v>0</v>
      </c>
    </row>
    <row r="3584" spans="2:6" x14ac:dyDescent="0.15">
      <c r="B3584">
        <f ca="1">IF(INDEX(Transactions!$J:$J,ROW()-8)="",TODAY(),INDEX(Transactions!$G:$G,ROW()-8))</f>
        <v>46229</v>
      </c>
      <c r="F3584">
        <f>IF(INDEX(Transactions!$J:$J,ROW()-8)="",0,INDEX(Transactions!$O:$O,ROW()-8))</f>
        <v>0</v>
      </c>
    </row>
    <row r="3585" spans="2:6" x14ac:dyDescent="0.15">
      <c r="B3585">
        <f ca="1">IF(INDEX(Transactions!$J:$J,ROW()-8)="",TODAY(),INDEX(Transactions!$G:$G,ROW()-8))</f>
        <v>46229</v>
      </c>
      <c r="F3585">
        <f>IF(INDEX(Transactions!$J:$J,ROW()-8)="",0,INDEX(Transactions!$O:$O,ROW()-8))</f>
        <v>0</v>
      </c>
    </row>
    <row r="3586" spans="2:6" x14ac:dyDescent="0.15">
      <c r="B3586">
        <f ca="1">IF(INDEX(Transactions!$J:$J,ROW()-8)="",TODAY(),INDEX(Transactions!$G:$G,ROW()-8))</f>
        <v>46229</v>
      </c>
      <c r="F3586">
        <f>IF(INDEX(Transactions!$J:$J,ROW()-8)="",0,INDEX(Transactions!$O:$O,ROW()-8))</f>
        <v>0</v>
      </c>
    </row>
    <row r="3587" spans="2:6" x14ac:dyDescent="0.15">
      <c r="B3587">
        <f ca="1">IF(INDEX(Transactions!$J:$J,ROW()-8)="",TODAY(),INDEX(Transactions!$G:$G,ROW()-8))</f>
        <v>46229</v>
      </c>
      <c r="F3587">
        <f>IF(INDEX(Transactions!$J:$J,ROW()-8)="",0,INDEX(Transactions!$O:$O,ROW()-8))</f>
        <v>0</v>
      </c>
    </row>
    <row r="3588" spans="2:6" x14ac:dyDescent="0.15">
      <c r="B3588">
        <f ca="1">IF(INDEX(Transactions!$J:$J,ROW()-8)="",TODAY(),INDEX(Transactions!$G:$G,ROW()-8))</f>
        <v>46229</v>
      </c>
      <c r="F3588">
        <f>IF(INDEX(Transactions!$J:$J,ROW()-8)="",0,INDEX(Transactions!$O:$O,ROW()-8))</f>
        <v>0</v>
      </c>
    </row>
    <row r="3589" spans="2:6" x14ac:dyDescent="0.15">
      <c r="B3589">
        <f ca="1">IF(INDEX(Transactions!$J:$J,ROW()-8)="",TODAY(),INDEX(Transactions!$G:$G,ROW()-8))</f>
        <v>46229</v>
      </c>
      <c r="F3589">
        <f>IF(INDEX(Transactions!$J:$J,ROW()-8)="",0,INDEX(Transactions!$O:$O,ROW()-8))</f>
        <v>0</v>
      </c>
    </row>
    <row r="3590" spans="2:6" x14ac:dyDescent="0.15">
      <c r="B3590">
        <f ca="1">IF(INDEX(Transactions!$J:$J,ROW()-8)="",TODAY(),INDEX(Transactions!$G:$G,ROW()-8))</f>
        <v>46229</v>
      </c>
      <c r="F3590">
        <f>IF(INDEX(Transactions!$J:$J,ROW()-8)="",0,INDEX(Transactions!$O:$O,ROW()-8))</f>
        <v>0</v>
      </c>
    </row>
    <row r="3591" spans="2:6" x14ac:dyDescent="0.15">
      <c r="B3591">
        <f ca="1">IF(INDEX(Transactions!$J:$J,ROW()-8)="",TODAY(),INDEX(Transactions!$G:$G,ROW()-8))</f>
        <v>46229</v>
      </c>
      <c r="F3591">
        <f>IF(INDEX(Transactions!$J:$J,ROW()-8)="",0,INDEX(Transactions!$O:$O,ROW()-8))</f>
        <v>0</v>
      </c>
    </row>
    <row r="3592" spans="2:6" x14ac:dyDescent="0.15">
      <c r="B3592">
        <f ca="1">IF(INDEX(Transactions!$J:$J,ROW()-8)="",TODAY(),INDEX(Transactions!$G:$G,ROW()-8))</f>
        <v>46229</v>
      </c>
      <c r="F3592">
        <f>IF(INDEX(Transactions!$J:$J,ROW()-8)="",0,INDEX(Transactions!$O:$O,ROW()-8))</f>
        <v>0</v>
      </c>
    </row>
    <row r="3593" spans="2:6" x14ac:dyDescent="0.15">
      <c r="B3593">
        <f ca="1">IF(INDEX(Transactions!$J:$J,ROW()-8)="",TODAY(),INDEX(Transactions!$G:$G,ROW()-8))</f>
        <v>46229</v>
      </c>
      <c r="F3593">
        <f>IF(INDEX(Transactions!$J:$J,ROW()-8)="",0,INDEX(Transactions!$O:$O,ROW()-8))</f>
        <v>0</v>
      </c>
    </row>
    <row r="3594" spans="2:6" x14ac:dyDescent="0.15">
      <c r="B3594">
        <f ca="1">IF(INDEX(Transactions!$J:$J,ROW()-8)="",TODAY(),INDEX(Transactions!$G:$G,ROW()-8))</f>
        <v>46229</v>
      </c>
      <c r="F3594">
        <f>IF(INDEX(Transactions!$J:$J,ROW()-8)="",0,INDEX(Transactions!$O:$O,ROW()-8))</f>
        <v>0</v>
      </c>
    </row>
    <row r="3595" spans="2:6" x14ac:dyDescent="0.15">
      <c r="B3595">
        <f ca="1">IF(INDEX(Transactions!$J:$J,ROW()-8)="",TODAY(),INDEX(Transactions!$G:$G,ROW()-8))</f>
        <v>46229</v>
      </c>
      <c r="F3595">
        <f>IF(INDEX(Transactions!$J:$J,ROW()-8)="",0,INDEX(Transactions!$O:$O,ROW()-8))</f>
        <v>0</v>
      </c>
    </row>
    <row r="3596" spans="2:6" x14ac:dyDescent="0.15">
      <c r="B3596">
        <f ca="1">IF(INDEX(Transactions!$J:$J,ROW()-8)="",TODAY(),INDEX(Transactions!$G:$G,ROW()-8))</f>
        <v>46229</v>
      </c>
      <c r="F3596">
        <f>IF(INDEX(Transactions!$J:$J,ROW()-8)="",0,INDEX(Transactions!$O:$O,ROW()-8))</f>
        <v>0</v>
      </c>
    </row>
    <row r="3597" spans="2:6" x14ac:dyDescent="0.15">
      <c r="B3597">
        <f ca="1">IF(INDEX(Transactions!$J:$J,ROW()-8)="",TODAY(),INDEX(Transactions!$G:$G,ROW()-8))</f>
        <v>46229</v>
      </c>
      <c r="F3597">
        <f>IF(INDEX(Transactions!$J:$J,ROW()-8)="",0,INDEX(Transactions!$O:$O,ROW()-8))</f>
        <v>0</v>
      </c>
    </row>
    <row r="3598" spans="2:6" x14ac:dyDescent="0.15">
      <c r="B3598">
        <f ca="1">IF(INDEX(Transactions!$J:$J,ROW()-8)="",TODAY(),INDEX(Transactions!$G:$G,ROW()-8))</f>
        <v>46229</v>
      </c>
      <c r="F3598">
        <f>IF(INDEX(Transactions!$J:$J,ROW()-8)="",0,INDEX(Transactions!$O:$O,ROW()-8))</f>
        <v>0</v>
      </c>
    </row>
    <row r="3599" spans="2:6" x14ac:dyDescent="0.15">
      <c r="B3599">
        <f ca="1">IF(INDEX(Transactions!$J:$J,ROW()-8)="",TODAY(),INDEX(Transactions!$G:$G,ROW()-8))</f>
        <v>46229</v>
      </c>
      <c r="F3599">
        <f>IF(INDEX(Transactions!$J:$J,ROW()-8)="",0,INDEX(Transactions!$O:$O,ROW()-8))</f>
        <v>0</v>
      </c>
    </row>
    <row r="3600" spans="2:6" x14ac:dyDescent="0.15">
      <c r="B3600">
        <f ca="1">IF(INDEX(Transactions!$J:$J,ROW()-8)="",TODAY(),INDEX(Transactions!$G:$G,ROW()-8))</f>
        <v>46229</v>
      </c>
      <c r="F3600">
        <f>IF(INDEX(Transactions!$J:$J,ROW()-8)="",0,INDEX(Transactions!$O:$O,ROW()-8))</f>
        <v>0</v>
      </c>
    </row>
    <row r="3601" spans="2:6" x14ac:dyDescent="0.15">
      <c r="B3601">
        <f ca="1">IF(INDEX(Transactions!$J:$J,ROW()-8)="",TODAY(),INDEX(Transactions!$G:$G,ROW()-8))</f>
        <v>46229</v>
      </c>
      <c r="F3601">
        <f>IF(INDEX(Transactions!$J:$J,ROW()-8)="",0,INDEX(Transactions!$O:$O,ROW()-8))</f>
        <v>0</v>
      </c>
    </row>
    <row r="3602" spans="2:6" x14ac:dyDescent="0.15">
      <c r="B3602">
        <f ca="1">IF(INDEX(Transactions!$J:$J,ROW()-8)="",TODAY(),INDEX(Transactions!$G:$G,ROW()-8))</f>
        <v>46229</v>
      </c>
      <c r="F3602">
        <f>IF(INDEX(Transactions!$J:$J,ROW()-8)="",0,INDEX(Transactions!$O:$O,ROW()-8))</f>
        <v>0</v>
      </c>
    </row>
    <row r="3603" spans="2:6" x14ac:dyDescent="0.15">
      <c r="B3603">
        <f ca="1">IF(INDEX(Transactions!$J:$J,ROW()-8)="",TODAY(),INDEX(Transactions!$G:$G,ROW()-8))</f>
        <v>46229</v>
      </c>
      <c r="F3603">
        <f>IF(INDEX(Transactions!$J:$J,ROW()-8)="",0,INDEX(Transactions!$O:$O,ROW()-8))</f>
        <v>0</v>
      </c>
    </row>
    <row r="3604" spans="2:6" x14ac:dyDescent="0.15">
      <c r="B3604">
        <f ca="1">IF(INDEX(Transactions!$J:$J,ROW()-8)="",TODAY(),INDEX(Transactions!$G:$G,ROW()-8))</f>
        <v>46229</v>
      </c>
      <c r="F3604">
        <f>IF(INDEX(Transactions!$J:$J,ROW()-8)="",0,INDEX(Transactions!$O:$O,ROW()-8))</f>
        <v>0</v>
      </c>
    </row>
    <row r="3605" spans="2:6" x14ac:dyDescent="0.15">
      <c r="B3605">
        <f ca="1">IF(INDEX(Transactions!$J:$J,ROW()-8)="",TODAY(),INDEX(Transactions!$G:$G,ROW()-8))</f>
        <v>46229</v>
      </c>
      <c r="F3605">
        <f>IF(INDEX(Transactions!$J:$J,ROW()-8)="",0,INDEX(Transactions!$O:$O,ROW()-8))</f>
        <v>0</v>
      </c>
    </row>
    <row r="3606" spans="2:6" x14ac:dyDescent="0.15">
      <c r="B3606">
        <f ca="1">IF(INDEX(Transactions!$J:$J,ROW()-8)="",TODAY(),INDEX(Transactions!$G:$G,ROW()-8))</f>
        <v>46229</v>
      </c>
      <c r="F3606">
        <f>IF(INDEX(Transactions!$J:$J,ROW()-8)="",0,INDEX(Transactions!$O:$O,ROW()-8))</f>
        <v>0</v>
      </c>
    </row>
    <row r="3607" spans="2:6" x14ac:dyDescent="0.15">
      <c r="B3607">
        <f ca="1">IF(INDEX(Transactions!$J:$J,ROW()-8)="",TODAY(),INDEX(Transactions!$G:$G,ROW()-8))</f>
        <v>46229</v>
      </c>
      <c r="F3607">
        <f>IF(INDEX(Transactions!$J:$J,ROW()-8)="",0,INDEX(Transactions!$O:$O,ROW()-8))</f>
        <v>0</v>
      </c>
    </row>
    <row r="3608" spans="2:6" x14ac:dyDescent="0.15">
      <c r="B3608">
        <f ca="1">IF(INDEX(Transactions!$J:$J,ROW()-8)="",TODAY(),INDEX(Transactions!$G:$G,ROW()-8))</f>
        <v>46229</v>
      </c>
      <c r="F3608">
        <f>IF(INDEX(Transactions!$J:$J,ROW()-8)="",0,INDEX(Transactions!$O:$O,ROW()-8))</f>
        <v>0</v>
      </c>
    </row>
    <row r="3609" spans="2:6" x14ac:dyDescent="0.15">
      <c r="B3609">
        <f ca="1">IF(INDEX(Transactions!$J:$J,ROW()-8)="",TODAY(),INDEX(Transactions!$G:$G,ROW()-8))</f>
        <v>46229</v>
      </c>
      <c r="F3609">
        <f>IF(INDEX(Transactions!$J:$J,ROW()-8)="",0,INDEX(Transactions!$O:$O,ROW()-8))</f>
        <v>0</v>
      </c>
    </row>
    <row r="3610" spans="2:6" x14ac:dyDescent="0.15">
      <c r="B3610">
        <f ca="1">IF(INDEX(Transactions!$J:$J,ROW()-8)="",TODAY(),INDEX(Transactions!$G:$G,ROW()-8))</f>
        <v>46229</v>
      </c>
      <c r="F3610">
        <f>IF(INDEX(Transactions!$J:$J,ROW()-8)="",0,INDEX(Transactions!$O:$O,ROW()-8))</f>
        <v>0</v>
      </c>
    </row>
    <row r="3611" spans="2:6" x14ac:dyDescent="0.15">
      <c r="B3611">
        <f ca="1">IF(INDEX(Transactions!$J:$J,ROW()-8)="",TODAY(),INDEX(Transactions!$G:$G,ROW()-8))</f>
        <v>46229</v>
      </c>
      <c r="F3611">
        <f>IF(INDEX(Transactions!$J:$J,ROW()-8)="",0,INDEX(Transactions!$O:$O,ROW()-8))</f>
        <v>0</v>
      </c>
    </row>
    <row r="3612" spans="2:6" x14ac:dyDescent="0.15">
      <c r="B3612">
        <f ca="1">IF(INDEX(Transactions!$J:$J,ROW()-8)="",TODAY(),INDEX(Transactions!$G:$G,ROW()-8))</f>
        <v>46229</v>
      </c>
      <c r="F3612">
        <f>IF(INDEX(Transactions!$J:$J,ROW()-8)="",0,INDEX(Transactions!$O:$O,ROW()-8))</f>
        <v>0</v>
      </c>
    </row>
    <row r="3613" spans="2:6" x14ac:dyDescent="0.15">
      <c r="B3613">
        <f ca="1">IF(INDEX(Transactions!$J:$J,ROW()-8)="",TODAY(),INDEX(Transactions!$G:$G,ROW()-8))</f>
        <v>46229</v>
      </c>
      <c r="F3613">
        <f>IF(INDEX(Transactions!$J:$J,ROW()-8)="",0,INDEX(Transactions!$O:$O,ROW()-8))</f>
        <v>0</v>
      </c>
    </row>
    <row r="3614" spans="2:6" x14ac:dyDescent="0.15">
      <c r="B3614">
        <f ca="1">IF(INDEX(Transactions!$J:$J,ROW()-8)="",TODAY(),INDEX(Transactions!$G:$G,ROW()-8))</f>
        <v>46229</v>
      </c>
      <c r="F3614">
        <f>IF(INDEX(Transactions!$J:$J,ROW()-8)="",0,INDEX(Transactions!$O:$O,ROW()-8))</f>
        <v>0</v>
      </c>
    </row>
    <row r="3615" spans="2:6" x14ac:dyDescent="0.15">
      <c r="B3615">
        <f ca="1">IF(INDEX(Transactions!$J:$J,ROW()-8)="",TODAY(),INDEX(Transactions!$G:$G,ROW()-8))</f>
        <v>46229</v>
      </c>
      <c r="F3615">
        <f>IF(INDEX(Transactions!$J:$J,ROW()-8)="",0,INDEX(Transactions!$O:$O,ROW()-8))</f>
        <v>0</v>
      </c>
    </row>
    <row r="3616" spans="2:6" x14ac:dyDescent="0.15">
      <c r="B3616">
        <f ca="1">IF(INDEX(Transactions!$J:$J,ROW()-8)="",TODAY(),INDEX(Transactions!$G:$G,ROW()-8))</f>
        <v>46229</v>
      </c>
      <c r="F3616">
        <f>IF(INDEX(Transactions!$J:$J,ROW()-8)="",0,INDEX(Transactions!$O:$O,ROW()-8))</f>
        <v>0</v>
      </c>
    </row>
    <row r="3617" spans="2:6" x14ac:dyDescent="0.15">
      <c r="B3617">
        <f ca="1">IF(INDEX(Transactions!$J:$J,ROW()-8)="",TODAY(),INDEX(Transactions!$G:$G,ROW()-8))</f>
        <v>46229</v>
      </c>
      <c r="F3617">
        <f>IF(INDEX(Transactions!$J:$J,ROW()-8)="",0,INDEX(Transactions!$O:$O,ROW()-8))</f>
        <v>0</v>
      </c>
    </row>
    <row r="3618" spans="2:6" x14ac:dyDescent="0.15">
      <c r="B3618">
        <f ca="1">IF(INDEX(Transactions!$J:$J,ROW()-8)="",TODAY(),INDEX(Transactions!$G:$G,ROW()-8))</f>
        <v>46229</v>
      </c>
      <c r="F3618">
        <f>IF(INDEX(Transactions!$J:$J,ROW()-8)="",0,INDEX(Transactions!$O:$O,ROW()-8))</f>
        <v>0</v>
      </c>
    </row>
    <row r="3619" spans="2:6" x14ac:dyDescent="0.15">
      <c r="B3619">
        <f ca="1">IF(INDEX(Transactions!$J:$J,ROW()-8)="",TODAY(),INDEX(Transactions!$G:$G,ROW()-8))</f>
        <v>46229</v>
      </c>
      <c r="F3619">
        <f>IF(INDEX(Transactions!$J:$J,ROW()-8)="",0,INDEX(Transactions!$O:$O,ROW()-8))</f>
        <v>0</v>
      </c>
    </row>
    <row r="3620" spans="2:6" x14ac:dyDescent="0.15">
      <c r="B3620">
        <f ca="1">IF(INDEX(Transactions!$J:$J,ROW()-8)="",TODAY(),INDEX(Transactions!$G:$G,ROW()-8))</f>
        <v>46229</v>
      </c>
      <c r="F3620">
        <f>IF(INDEX(Transactions!$J:$J,ROW()-8)="",0,INDEX(Transactions!$O:$O,ROW()-8))</f>
        <v>0</v>
      </c>
    </row>
    <row r="3621" spans="2:6" x14ac:dyDescent="0.15">
      <c r="B3621">
        <f ca="1">IF(INDEX(Transactions!$J:$J,ROW()-8)="",TODAY(),INDEX(Transactions!$G:$G,ROW()-8))</f>
        <v>46229</v>
      </c>
      <c r="F3621">
        <f>IF(INDEX(Transactions!$J:$J,ROW()-8)="",0,INDEX(Transactions!$O:$O,ROW()-8))</f>
        <v>0</v>
      </c>
    </row>
    <row r="3622" spans="2:6" x14ac:dyDescent="0.15">
      <c r="B3622">
        <f ca="1">IF(INDEX(Transactions!$J:$J,ROW()-8)="",TODAY(),INDEX(Transactions!$G:$G,ROW()-8))</f>
        <v>46229</v>
      </c>
      <c r="F3622">
        <f>IF(INDEX(Transactions!$J:$J,ROW()-8)="",0,INDEX(Transactions!$O:$O,ROW()-8))</f>
        <v>0</v>
      </c>
    </row>
    <row r="3623" spans="2:6" x14ac:dyDescent="0.15">
      <c r="B3623">
        <f ca="1">IF(INDEX(Transactions!$J:$J,ROW()-8)="",TODAY(),INDEX(Transactions!$G:$G,ROW()-8))</f>
        <v>46229</v>
      </c>
      <c r="F3623">
        <f>IF(INDEX(Transactions!$J:$J,ROW()-8)="",0,INDEX(Transactions!$O:$O,ROW()-8))</f>
        <v>0</v>
      </c>
    </row>
    <row r="3624" spans="2:6" x14ac:dyDescent="0.15">
      <c r="B3624">
        <f ca="1">IF(INDEX(Transactions!$J:$J,ROW()-8)="",TODAY(),INDEX(Transactions!$G:$G,ROW()-8))</f>
        <v>46229</v>
      </c>
      <c r="F3624">
        <f>IF(INDEX(Transactions!$J:$J,ROW()-8)="",0,INDEX(Transactions!$O:$O,ROW()-8))</f>
        <v>0</v>
      </c>
    </row>
    <row r="3625" spans="2:6" x14ac:dyDescent="0.15">
      <c r="B3625">
        <f ca="1">IF(INDEX(Transactions!$J:$J,ROW()-8)="",TODAY(),INDEX(Transactions!$G:$G,ROW()-8))</f>
        <v>46229</v>
      </c>
      <c r="F3625">
        <f>IF(INDEX(Transactions!$J:$J,ROW()-8)="",0,INDEX(Transactions!$O:$O,ROW()-8))</f>
        <v>0</v>
      </c>
    </row>
    <row r="3626" spans="2:6" x14ac:dyDescent="0.15">
      <c r="B3626">
        <f ca="1">IF(INDEX(Transactions!$J:$J,ROW()-8)="",TODAY(),INDEX(Transactions!$G:$G,ROW()-8))</f>
        <v>46229</v>
      </c>
      <c r="F3626">
        <f>IF(INDEX(Transactions!$J:$J,ROW()-8)="",0,INDEX(Transactions!$O:$O,ROW()-8))</f>
        <v>0</v>
      </c>
    </row>
    <row r="3627" spans="2:6" x14ac:dyDescent="0.15">
      <c r="B3627">
        <f ca="1">IF(INDEX(Transactions!$J:$J,ROW()-8)="",TODAY(),INDEX(Transactions!$G:$G,ROW()-8))</f>
        <v>46229</v>
      </c>
      <c r="F3627">
        <f>IF(INDEX(Transactions!$J:$J,ROW()-8)="",0,INDEX(Transactions!$O:$O,ROW()-8))</f>
        <v>0</v>
      </c>
    </row>
    <row r="3628" spans="2:6" x14ac:dyDescent="0.15">
      <c r="B3628">
        <f ca="1">IF(INDEX(Transactions!$J:$J,ROW()-8)="",TODAY(),INDEX(Transactions!$G:$G,ROW()-8))</f>
        <v>46229</v>
      </c>
      <c r="F3628">
        <f>IF(INDEX(Transactions!$J:$J,ROW()-8)="",0,INDEX(Transactions!$O:$O,ROW()-8))</f>
        <v>0</v>
      </c>
    </row>
    <row r="3629" spans="2:6" x14ac:dyDescent="0.15">
      <c r="B3629">
        <f ca="1">IF(INDEX(Transactions!$J:$J,ROW()-8)="",TODAY(),INDEX(Transactions!$G:$G,ROW()-8))</f>
        <v>46229</v>
      </c>
      <c r="F3629">
        <f>IF(INDEX(Transactions!$J:$J,ROW()-8)="",0,INDEX(Transactions!$O:$O,ROW()-8))</f>
        <v>0</v>
      </c>
    </row>
    <row r="3630" spans="2:6" x14ac:dyDescent="0.15">
      <c r="B3630">
        <f ca="1">IF(INDEX(Transactions!$J:$J,ROW()-8)="",TODAY(),INDEX(Transactions!$G:$G,ROW()-8))</f>
        <v>46229</v>
      </c>
      <c r="F3630">
        <f>IF(INDEX(Transactions!$J:$J,ROW()-8)="",0,INDEX(Transactions!$O:$O,ROW()-8))</f>
        <v>0</v>
      </c>
    </row>
    <row r="3631" spans="2:6" x14ac:dyDescent="0.15">
      <c r="B3631">
        <f ca="1">IF(INDEX(Transactions!$J:$J,ROW()-8)="",TODAY(),INDEX(Transactions!$G:$G,ROW()-8))</f>
        <v>46229</v>
      </c>
      <c r="F3631">
        <f>IF(INDEX(Transactions!$J:$J,ROW()-8)="",0,INDEX(Transactions!$O:$O,ROW()-8))</f>
        <v>0</v>
      </c>
    </row>
    <row r="3632" spans="2:6" x14ac:dyDescent="0.15">
      <c r="B3632">
        <f ca="1">IF(INDEX(Transactions!$J:$J,ROW()-8)="",TODAY(),INDEX(Transactions!$G:$G,ROW()-8))</f>
        <v>46229</v>
      </c>
      <c r="F3632">
        <f>IF(INDEX(Transactions!$J:$J,ROW()-8)="",0,INDEX(Transactions!$O:$O,ROW()-8))</f>
        <v>0</v>
      </c>
    </row>
    <row r="3633" spans="2:6" x14ac:dyDescent="0.15">
      <c r="B3633">
        <f ca="1">IF(INDEX(Transactions!$J:$J,ROW()-8)="",TODAY(),INDEX(Transactions!$G:$G,ROW()-8))</f>
        <v>46229</v>
      </c>
      <c r="F3633">
        <f>IF(INDEX(Transactions!$J:$J,ROW()-8)="",0,INDEX(Transactions!$O:$O,ROW()-8))</f>
        <v>0</v>
      </c>
    </row>
    <row r="3634" spans="2:6" x14ac:dyDescent="0.15">
      <c r="B3634">
        <f ca="1">IF(INDEX(Transactions!$J:$J,ROW()-8)="",TODAY(),INDEX(Transactions!$G:$G,ROW()-8))</f>
        <v>46229</v>
      </c>
      <c r="F3634">
        <f>IF(INDEX(Transactions!$J:$J,ROW()-8)="",0,INDEX(Transactions!$O:$O,ROW()-8))</f>
        <v>0</v>
      </c>
    </row>
    <row r="3635" spans="2:6" x14ac:dyDescent="0.15">
      <c r="B3635">
        <f ca="1">IF(INDEX(Transactions!$J:$J,ROW()-8)="",TODAY(),INDEX(Transactions!$G:$G,ROW()-8))</f>
        <v>46229</v>
      </c>
      <c r="F3635">
        <f>IF(INDEX(Transactions!$J:$J,ROW()-8)="",0,INDEX(Transactions!$O:$O,ROW()-8))</f>
        <v>0</v>
      </c>
    </row>
    <row r="3636" spans="2:6" x14ac:dyDescent="0.15">
      <c r="B3636">
        <f ca="1">IF(INDEX(Transactions!$J:$J,ROW()-8)="",TODAY(),INDEX(Transactions!$G:$G,ROW()-8))</f>
        <v>46229</v>
      </c>
      <c r="F3636">
        <f>IF(INDEX(Transactions!$J:$J,ROW()-8)="",0,INDEX(Transactions!$O:$O,ROW()-8))</f>
        <v>0</v>
      </c>
    </row>
    <row r="3637" spans="2:6" x14ac:dyDescent="0.15">
      <c r="B3637">
        <f ca="1">IF(INDEX(Transactions!$J:$J,ROW()-8)="",TODAY(),INDEX(Transactions!$G:$G,ROW()-8))</f>
        <v>46229</v>
      </c>
      <c r="F3637">
        <f>IF(INDEX(Transactions!$J:$J,ROW()-8)="",0,INDEX(Transactions!$O:$O,ROW()-8))</f>
        <v>0</v>
      </c>
    </row>
    <row r="3638" spans="2:6" x14ac:dyDescent="0.15">
      <c r="B3638">
        <f ca="1">IF(INDEX(Transactions!$J:$J,ROW()-8)="",TODAY(),INDEX(Transactions!$G:$G,ROW()-8))</f>
        <v>46229</v>
      </c>
      <c r="F3638">
        <f>IF(INDEX(Transactions!$J:$J,ROW()-8)="",0,INDEX(Transactions!$O:$O,ROW()-8))</f>
        <v>0</v>
      </c>
    </row>
    <row r="3639" spans="2:6" x14ac:dyDescent="0.15">
      <c r="B3639">
        <f ca="1">IF(INDEX(Transactions!$J:$J,ROW()-8)="",TODAY(),INDEX(Transactions!$G:$G,ROW()-8))</f>
        <v>46229</v>
      </c>
      <c r="F3639">
        <f>IF(INDEX(Transactions!$J:$J,ROW()-8)="",0,INDEX(Transactions!$O:$O,ROW()-8))</f>
        <v>0</v>
      </c>
    </row>
    <row r="3640" spans="2:6" x14ac:dyDescent="0.15">
      <c r="B3640">
        <f ca="1">IF(INDEX(Transactions!$J:$J,ROW()-8)="",TODAY(),INDEX(Transactions!$G:$G,ROW()-8))</f>
        <v>46229</v>
      </c>
      <c r="F3640">
        <f>IF(INDEX(Transactions!$J:$J,ROW()-8)="",0,INDEX(Transactions!$O:$O,ROW()-8))</f>
        <v>0</v>
      </c>
    </row>
    <row r="3641" spans="2:6" x14ac:dyDescent="0.15">
      <c r="B3641">
        <f ca="1">IF(INDEX(Transactions!$J:$J,ROW()-8)="",TODAY(),INDEX(Transactions!$G:$G,ROW()-8))</f>
        <v>46229</v>
      </c>
      <c r="F3641">
        <f>IF(INDEX(Transactions!$J:$J,ROW()-8)="",0,INDEX(Transactions!$O:$O,ROW()-8))</f>
        <v>0</v>
      </c>
    </row>
    <row r="3642" spans="2:6" x14ac:dyDescent="0.15">
      <c r="B3642">
        <f ca="1">IF(INDEX(Transactions!$J:$J,ROW()-8)="",TODAY(),INDEX(Transactions!$G:$G,ROW()-8))</f>
        <v>46229</v>
      </c>
      <c r="F3642">
        <f>IF(INDEX(Transactions!$J:$J,ROW()-8)="",0,INDEX(Transactions!$O:$O,ROW()-8))</f>
        <v>0</v>
      </c>
    </row>
    <row r="3643" spans="2:6" x14ac:dyDescent="0.15">
      <c r="B3643">
        <f ca="1">IF(INDEX(Transactions!$J:$J,ROW()-8)="",TODAY(),INDEX(Transactions!$G:$G,ROW()-8))</f>
        <v>46229</v>
      </c>
      <c r="F3643">
        <f>IF(INDEX(Transactions!$J:$J,ROW()-8)="",0,INDEX(Transactions!$O:$O,ROW()-8))</f>
        <v>0</v>
      </c>
    </row>
    <row r="3644" spans="2:6" x14ac:dyDescent="0.15">
      <c r="B3644">
        <f ca="1">IF(INDEX(Transactions!$J:$J,ROW()-8)="",TODAY(),INDEX(Transactions!$G:$G,ROW()-8))</f>
        <v>46229</v>
      </c>
      <c r="F3644">
        <f>IF(INDEX(Transactions!$J:$J,ROW()-8)="",0,INDEX(Transactions!$O:$O,ROW()-8))</f>
        <v>0</v>
      </c>
    </row>
    <row r="3645" spans="2:6" x14ac:dyDescent="0.15">
      <c r="B3645">
        <f ca="1">IF(INDEX(Transactions!$J:$J,ROW()-8)="",TODAY(),INDEX(Transactions!$G:$G,ROW()-8))</f>
        <v>46229</v>
      </c>
      <c r="F3645">
        <f>IF(INDEX(Transactions!$J:$J,ROW()-8)="",0,INDEX(Transactions!$O:$O,ROW()-8))</f>
        <v>0</v>
      </c>
    </row>
    <row r="3646" spans="2:6" x14ac:dyDescent="0.15">
      <c r="B3646">
        <f ca="1">IF(INDEX(Transactions!$J:$J,ROW()-8)="",TODAY(),INDEX(Transactions!$G:$G,ROW()-8))</f>
        <v>46229</v>
      </c>
      <c r="F3646">
        <f>IF(INDEX(Transactions!$J:$J,ROW()-8)="",0,INDEX(Transactions!$O:$O,ROW()-8))</f>
        <v>0</v>
      </c>
    </row>
    <row r="3647" spans="2:6" x14ac:dyDescent="0.15">
      <c r="B3647">
        <f ca="1">IF(INDEX(Transactions!$J:$J,ROW()-8)="",TODAY(),INDEX(Transactions!$G:$G,ROW()-8))</f>
        <v>46229</v>
      </c>
      <c r="F3647">
        <f>IF(INDEX(Transactions!$J:$J,ROW()-8)="",0,INDEX(Transactions!$O:$O,ROW()-8))</f>
        <v>0</v>
      </c>
    </row>
    <row r="3648" spans="2:6" x14ac:dyDescent="0.15">
      <c r="B3648">
        <f ca="1">IF(INDEX(Transactions!$J:$J,ROW()-8)="",TODAY(),INDEX(Transactions!$G:$G,ROW()-8))</f>
        <v>46229</v>
      </c>
      <c r="F3648">
        <f>IF(INDEX(Transactions!$J:$J,ROW()-8)="",0,INDEX(Transactions!$O:$O,ROW()-8))</f>
        <v>0</v>
      </c>
    </row>
    <row r="3649" spans="2:6" x14ac:dyDescent="0.15">
      <c r="B3649">
        <f ca="1">IF(INDEX(Transactions!$J:$J,ROW()-8)="",TODAY(),INDEX(Transactions!$G:$G,ROW()-8))</f>
        <v>46229</v>
      </c>
      <c r="F3649">
        <f>IF(INDEX(Transactions!$J:$J,ROW()-8)="",0,INDEX(Transactions!$O:$O,ROW()-8))</f>
        <v>0</v>
      </c>
    </row>
    <row r="3650" spans="2:6" x14ac:dyDescent="0.15">
      <c r="B3650">
        <f ca="1">IF(INDEX(Transactions!$J:$J,ROW()-8)="",TODAY(),INDEX(Transactions!$G:$G,ROW()-8))</f>
        <v>46229</v>
      </c>
      <c r="F3650">
        <f>IF(INDEX(Transactions!$J:$J,ROW()-8)="",0,INDEX(Transactions!$O:$O,ROW()-8))</f>
        <v>0</v>
      </c>
    </row>
    <row r="3651" spans="2:6" x14ac:dyDescent="0.15">
      <c r="B3651">
        <f ca="1">IF(INDEX(Transactions!$J:$J,ROW()-8)="",TODAY(),INDEX(Transactions!$G:$G,ROW()-8))</f>
        <v>46229</v>
      </c>
      <c r="F3651">
        <f>IF(INDEX(Transactions!$J:$J,ROW()-8)="",0,INDEX(Transactions!$O:$O,ROW()-8))</f>
        <v>0</v>
      </c>
    </row>
    <row r="3652" spans="2:6" x14ac:dyDescent="0.15">
      <c r="B3652">
        <f ca="1">IF(INDEX(Transactions!$J:$J,ROW()-8)="",TODAY(),INDEX(Transactions!$G:$G,ROW()-8))</f>
        <v>46229</v>
      </c>
      <c r="F3652">
        <f>IF(INDEX(Transactions!$J:$J,ROW()-8)="",0,INDEX(Transactions!$O:$O,ROW()-8))</f>
        <v>0</v>
      </c>
    </row>
    <row r="3653" spans="2:6" x14ac:dyDescent="0.15">
      <c r="B3653">
        <f ca="1">IF(INDEX(Transactions!$J:$J,ROW()-8)="",TODAY(),INDEX(Transactions!$G:$G,ROW()-8))</f>
        <v>46229</v>
      </c>
      <c r="F3653">
        <f>IF(INDEX(Transactions!$J:$J,ROW()-8)="",0,INDEX(Transactions!$O:$O,ROW()-8))</f>
        <v>0</v>
      </c>
    </row>
    <row r="3654" spans="2:6" x14ac:dyDescent="0.15">
      <c r="B3654">
        <f ca="1">IF(INDEX(Transactions!$J:$J,ROW()-8)="",TODAY(),INDEX(Transactions!$G:$G,ROW()-8))</f>
        <v>46229</v>
      </c>
      <c r="F3654">
        <f>IF(INDEX(Transactions!$J:$J,ROW()-8)="",0,INDEX(Transactions!$O:$O,ROW()-8))</f>
        <v>0</v>
      </c>
    </row>
    <row r="3655" spans="2:6" x14ac:dyDescent="0.15">
      <c r="B3655">
        <f ca="1">IF(INDEX(Transactions!$J:$J,ROW()-8)="",TODAY(),INDEX(Transactions!$G:$G,ROW()-8))</f>
        <v>46229</v>
      </c>
      <c r="F3655">
        <f>IF(INDEX(Transactions!$J:$J,ROW()-8)="",0,INDEX(Transactions!$O:$O,ROW()-8))</f>
        <v>0</v>
      </c>
    </row>
    <row r="3656" spans="2:6" x14ac:dyDescent="0.15">
      <c r="B3656">
        <f ca="1">IF(INDEX(Transactions!$J:$J,ROW()-8)="",TODAY(),INDEX(Transactions!$G:$G,ROW()-8))</f>
        <v>46229</v>
      </c>
      <c r="F3656">
        <f>IF(INDEX(Transactions!$J:$J,ROW()-8)="",0,INDEX(Transactions!$O:$O,ROW()-8))</f>
        <v>0</v>
      </c>
    </row>
    <row r="3657" spans="2:6" x14ac:dyDescent="0.15">
      <c r="B3657">
        <f ca="1">IF(INDEX(Transactions!$J:$J,ROW()-8)="",TODAY(),INDEX(Transactions!$G:$G,ROW()-8))</f>
        <v>46229</v>
      </c>
      <c r="F3657">
        <f>IF(INDEX(Transactions!$J:$J,ROW()-8)="",0,INDEX(Transactions!$O:$O,ROW()-8))</f>
        <v>0</v>
      </c>
    </row>
    <row r="3658" spans="2:6" x14ac:dyDescent="0.15">
      <c r="B3658">
        <f ca="1">IF(INDEX(Transactions!$J:$J,ROW()-8)="",TODAY(),INDEX(Transactions!$G:$G,ROW()-8))</f>
        <v>46229</v>
      </c>
      <c r="F3658">
        <f>IF(INDEX(Transactions!$J:$J,ROW()-8)="",0,INDEX(Transactions!$O:$O,ROW()-8))</f>
        <v>0</v>
      </c>
    </row>
    <row r="3659" spans="2:6" x14ac:dyDescent="0.15">
      <c r="B3659">
        <f ca="1">IF(INDEX(Transactions!$J:$J,ROW()-8)="",TODAY(),INDEX(Transactions!$G:$G,ROW()-8))</f>
        <v>46229</v>
      </c>
      <c r="F3659">
        <f>IF(INDEX(Transactions!$J:$J,ROW()-8)="",0,INDEX(Transactions!$O:$O,ROW()-8))</f>
        <v>0</v>
      </c>
    </row>
    <row r="3660" spans="2:6" x14ac:dyDescent="0.15">
      <c r="B3660">
        <f ca="1">IF(INDEX(Transactions!$J:$J,ROW()-8)="",TODAY(),INDEX(Transactions!$G:$G,ROW()-8))</f>
        <v>46229</v>
      </c>
      <c r="F3660">
        <f>IF(INDEX(Transactions!$J:$J,ROW()-8)="",0,INDEX(Transactions!$O:$O,ROW()-8))</f>
        <v>0</v>
      </c>
    </row>
    <row r="3661" spans="2:6" x14ac:dyDescent="0.15">
      <c r="B3661">
        <f ca="1">IF(INDEX(Transactions!$J:$J,ROW()-8)="",TODAY(),INDEX(Transactions!$G:$G,ROW()-8))</f>
        <v>46229</v>
      </c>
      <c r="F3661">
        <f>IF(INDEX(Transactions!$J:$J,ROW()-8)="",0,INDEX(Transactions!$O:$O,ROW()-8))</f>
        <v>0</v>
      </c>
    </row>
    <row r="3662" spans="2:6" x14ac:dyDescent="0.15">
      <c r="B3662">
        <f ca="1">IF(INDEX(Transactions!$J:$J,ROW()-8)="",TODAY(),INDEX(Transactions!$G:$G,ROW()-8))</f>
        <v>46229</v>
      </c>
      <c r="F3662">
        <f>IF(INDEX(Transactions!$J:$J,ROW()-8)="",0,INDEX(Transactions!$O:$O,ROW()-8))</f>
        <v>0</v>
      </c>
    </row>
    <row r="3663" spans="2:6" x14ac:dyDescent="0.15">
      <c r="B3663">
        <f ca="1">IF(INDEX(Transactions!$J:$J,ROW()-8)="",TODAY(),INDEX(Transactions!$G:$G,ROW()-8))</f>
        <v>46229</v>
      </c>
      <c r="F3663">
        <f>IF(INDEX(Transactions!$J:$J,ROW()-8)="",0,INDEX(Transactions!$O:$O,ROW()-8))</f>
        <v>0</v>
      </c>
    </row>
    <row r="3664" spans="2:6" x14ac:dyDescent="0.15">
      <c r="B3664">
        <f ca="1">IF(INDEX(Transactions!$J:$J,ROW()-8)="",TODAY(),INDEX(Transactions!$G:$G,ROW()-8))</f>
        <v>46229</v>
      </c>
      <c r="F3664">
        <f>IF(INDEX(Transactions!$J:$J,ROW()-8)="",0,INDEX(Transactions!$O:$O,ROW()-8))</f>
        <v>0</v>
      </c>
    </row>
    <row r="3665" spans="2:6" x14ac:dyDescent="0.15">
      <c r="B3665">
        <f ca="1">IF(INDEX(Transactions!$J:$J,ROW()-8)="",TODAY(),INDEX(Transactions!$G:$G,ROW()-8))</f>
        <v>46229</v>
      </c>
      <c r="F3665">
        <f>IF(INDEX(Transactions!$J:$J,ROW()-8)="",0,INDEX(Transactions!$O:$O,ROW()-8))</f>
        <v>0</v>
      </c>
    </row>
    <row r="3666" spans="2:6" x14ac:dyDescent="0.15">
      <c r="B3666">
        <f ca="1">IF(INDEX(Transactions!$J:$J,ROW()-8)="",TODAY(),INDEX(Transactions!$G:$G,ROW()-8))</f>
        <v>46229</v>
      </c>
      <c r="F3666">
        <f>IF(INDEX(Transactions!$J:$J,ROW()-8)="",0,INDEX(Transactions!$O:$O,ROW()-8))</f>
        <v>0</v>
      </c>
    </row>
    <row r="3667" spans="2:6" x14ac:dyDescent="0.15">
      <c r="B3667">
        <f ca="1">IF(INDEX(Transactions!$J:$J,ROW()-8)="",TODAY(),INDEX(Transactions!$G:$G,ROW()-8))</f>
        <v>46229</v>
      </c>
      <c r="F3667">
        <f>IF(INDEX(Transactions!$J:$J,ROW()-8)="",0,INDEX(Transactions!$O:$O,ROW()-8))</f>
        <v>0</v>
      </c>
    </row>
    <row r="3668" spans="2:6" x14ac:dyDescent="0.15">
      <c r="B3668">
        <f ca="1">IF(INDEX(Transactions!$J:$J,ROW()-8)="",TODAY(),INDEX(Transactions!$G:$G,ROW()-8))</f>
        <v>46229</v>
      </c>
      <c r="F3668">
        <f>IF(INDEX(Transactions!$J:$J,ROW()-8)="",0,INDEX(Transactions!$O:$O,ROW()-8))</f>
        <v>0</v>
      </c>
    </row>
    <row r="3669" spans="2:6" x14ac:dyDescent="0.15">
      <c r="B3669">
        <f ca="1">IF(INDEX(Transactions!$J:$J,ROW()-8)="",TODAY(),INDEX(Transactions!$G:$G,ROW()-8))</f>
        <v>46229</v>
      </c>
      <c r="F3669">
        <f>IF(INDEX(Transactions!$J:$J,ROW()-8)="",0,INDEX(Transactions!$O:$O,ROW()-8))</f>
        <v>0</v>
      </c>
    </row>
    <row r="3670" spans="2:6" x14ac:dyDescent="0.15">
      <c r="B3670">
        <f ca="1">IF(INDEX(Transactions!$J:$J,ROW()-8)="",TODAY(),INDEX(Transactions!$G:$G,ROW()-8))</f>
        <v>46229</v>
      </c>
      <c r="F3670">
        <f>IF(INDEX(Transactions!$J:$J,ROW()-8)="",0,INDEX(Transactions!$O:$O,ROW()-8))</f>
        <v>0</v>
      </c>
    </row>
    <row r="3671" spans="2:6" x14ac:dyDescent="0.15">
      <c r="B3671">
        <f ca="1">IF(INDEX(Transactions!$J:$J,ROW()-8)="",TODAY(),INDEX(Transactions!$G:$G,ROW()-8))</f>
        <v>46229</v>
      </c>
      <c r="F3671">
        <f>IF(INDEX(Transactions!$J:$J,ROW()-8)="",0,INDEX(Transactions!$O:$O,ROW()-8))</f>
        <v>0</v>
      </c>
    </row>
    <row r="3672" spans="2:6" x14ac:dyDescent="0.15">
      <c r="B3672">
        <f ca="1">IF(INDEX(Transactions!$J:$J,ROW()-8)="",TODAY(),INDEX(Transactions!$G:$G,ROW()-8))</f>
        <v>46229</v>
      </c>
      <c r="F3672">
        <f>IF(INDEX(Transactions!$J:$J,ROW()-8)="",0,INDEX(Transactions!$O:$O,ROW()-8))</f>
        <v>0</v>
      </c>
    </row>
    <row r="3673" spans="2:6" x14ac:dyDescent="0.15">
      <c r="B3673">
        <f ca="1">IF(INDEX(Transactions!$J:$J,ROW()-8)="",TODAY(),INDEX(Transactions!$G:$G,ROW()-8))</f>
        <v>46229</v>
      </c>
      <c r="F3673">
        <f>IF(INDEX(Transactions!$J:$J,ROW()-8)="",0,INDEX(Transactions!$O:$O,ROW()-8))</f>
        <v>0</v>
      </c>
    </row>
    <row r="3674" spans="2:6" x14ac:dyDescent="0.15">
      <c r="B3674">
        <f ca="1">IF(INDEX(Transactions!$J:$J,ROW()-8)="",TODAY(),INDEX(Transactions!$G:$G,ROW()-8))</f>
        <v>46229</v>
      </c>
      <c r="F3674">
        <f>IF(INDEX(Transactions!$J:$J,ROW()-8)="",0,INDEX(Transactions!$O:$O,ROW()-8))</f>
        <v>0</v>
      </c>
    </row>
    <row r="3675" spans="2:6" x14ac:dyDescent="0.15">
      <c r="B3675">
        <f ca="1">IF(INDEX(Transactions!$J:$J,ROW()-8)="",TODAY(),INDEX(Transactions!$G:$G,ROW()-8))</f>
        <v>46229</v>
      </c>
      <c r="F3675">
        <f>IF(INDEX(Transactions!$J:$J,ROW()-8)="",0,INDEX(Transactions!$O:$O,ROW()-8))</f>
        <v>0</v>
      </c>
    </row>
    <row r="3676" spans="2:6" x14ac:dyDescent="0.15">
      <c r="B3676">
        <f ca="1">IF(INDEX(Transactions!$J:$J,ROW()-8)="",TODAY(),INDEX(Transactions!$G:$G,ROW()-8))</f>
        <v>46229</v>
      </c>
      <c r="F3676">
        <f>IF(INDEX(Transactions!$J:$J,ROW()-8)="",0,INDEX(Transactions!$O:$O,ROW()-8))</f>
        <v>0</v>
      </c>
    </row>
    <row r="3677" spans="2:6" x14ac:dyDescent="0.15">
      <c r="B3677">
        <f ca="1">IF(INDEX(Transactions!$J:$J,ROW()-8)="",TODAY(),INDEX(Transactions!$G:$G,ROW()-8))</f>
        <v>46229</v>
      </c>
      <c r="F3677">
        <f>IF(INDEX(Transactions!$J:$J,ROW()-8)="",0,INDEX(Transactions!$O:$O,ROW()-8))</f>
        <v>0</v>
      </c>
    </row>
    <row r="3678" spans="2:6" x14ac:dyDescent="0.15">
      <c r="B3678">
        <f ca="1">IF(INDEX(Transactions!$J:$J,ROW()-8)="",TODAY(),INDEX(Transactions!$G:$G,ROW()-8))</f>
        <v>46229</v>
      </c>
      <c r="F3678">
        <f>IF(INDEX(Transactions!$J:$J,ROW()-8)="",0,INDEX(Transactions!$O:$O,ROW()-8))</f>
        <v>0</v>
      </c>
    </row>
    <row r="3679" spans="2:6" x14ac:dyDescent="0.15">
      <c r="B3679">
        <f ca="1">IF(INDEX(Transactions!$J:$J,ROW()-8)="",TODAY(),INDEX(Transactions!$G:$G,ROW()-8))</f>
        <v>46229</v>
      </c>
      <c r="F3679">
        <f>IF(INDEX(Transactions!$J:$J,ROW()-8)="",0,INDEX(Transactions!$O:$O,ROW()-8))</f>
        <v>0</v>
      </c>
    </row>
    <row r="3680" spans="2:6" x14ac:dyDescent="0.15">
      <c r="B3680">
        <f ca="1">IF(INDEX(Transactions!$J:$J,ROW()-8)="",TODAY(),INDEX(Transactions!$G:$G,ROW()-8))</f>
        <v>46229</v>
      </c>
      <c r="F3680">
        <f>IF(INDEX(Transactions!$J:$J,ROW()-8)="",0,INDEX(Transactions!$O:$O,ROW()-8))</f>
        <v>0</v>
      </c>
    </row>
    <row r="3681" spans="2:6" x14ac:dyDescent="0.15">
      <c r="B3681">
        <f ca="1">IF(INDEX(Transactions!$J:$J,ROW()-8)="",TODAY(),INDEX(Transactions!$G:$G,ROW()-8))</f>
        <v>46229</v>
      </c>
      <c r="F3681">
        <f>IF(INDEX(Transactions!$J:$J,ROW()-8)="",0,INDEX(Transactions!$O:$O,ROW()-8))</f>
        <v>0</v>
      </c>
    </row>
    <row r="3682" spans="2:6" x14ac:dyDescent="0.15">
      <c r="B3682">
        <f ca="1">IF(INDEX(Transactions!$J:$J,ROW()-8)="",TODAY(),INDEX(Transactions!$G:$G,ROW()-8))</f>
        <v>46229</v>
      </c>
      <c r="F3682">
        <f>IF(INDEX(Transactions!$J:$J,ROW()-8)="",0,INDEX(Transactions!$O:$O,ROW()-8))</f>
        <v>0</v>
      </c>
    </row>
    <row r="3683" spans="2:6" x14ac:dyDescent="0.15">
      <c r="B3683">
        <f ca="1">IF(INDEX(Transactions!$J:$J,ROW()-8)="",TODAY(),INDEX(Transactions!$G:$G,ROW()-8))</f>
        <v>46229</v>
      </c>
      <c r="F3683">
        <f>IF(INDEX(Transactions!$J:$J,ROW()-8)="",0,INDEX(Transactions!$O:$O,ROW()-8))</f>
        <v>0</v>
      </c>
    </row>
    <row r="3684" spans="2:6" x14ac:dyDescent="0.15">
      <c r="B3684">
        <f ca="1">IF(INDEX(Transactions!$J:$J,ROW()-8)="",TODAY(),INDEX(Transactions!$G:$G,ROW()-8))</f>
        <v>46229</v>
      </c>
      <c r="F3684">
        <f>IF(INDEX(Transactions!$J:$J,ROW()-8)="",0,INDEX(Transactions!$O:$O,ROW()-8))</f>
        <v>0</v>
      </c>
    </row>
    <row r="3685" spans="2:6" x14ac:dyDescent="0.15">
      <c r="B3685">
        <f ca="1">IF(INDEX(Transactions!$J:$J,ROW()-8)="",TODAY(),INDEX(Transactions!$G:$G,ROW()-8))</f>
        <v>46229</v>
      </c>
      <c r="F3685">
        <f>IF(INDEX(Transactions!$J:$J,ROW()-8)="",0,INDEX(Transactions!$O:$O,ROW()-8))</f>
        <v>0</v>
      </c>
    </row>
    <row r="3686" spans="2:6" x14ac:dyDescent="0.15">
      <c r="B3686">
        <f ca="1">IF(INDEX(Transactions!$J:$J,ROW()-8)="",TODAY(),INDEX(Transactions!$G:$G,ROW()-8))</f>
        <v>46229</v>
      </c>
      <c r="F3686">
        <f>IF(INDEX(Transactions!$J:$J,ROW()-8)="",0,INDEX(Transactions!$O:$O,ROW()-8))</f>
        <v>0</v>
      </c>
    </row>
    <row r="3687" spans="2:6" x14ac:dyDescent="0.15">
      <c r="B3687">
        <f ca="1">IF(INDEX(Transactions!$J:$J,ROW()-8)="",TODAY(),INDEX(Transactions!$G:$G,ROW()-8))</f>
        <v>46229</v>
      </c>
      <c r="F3687">
        <f>IF(INDEX(Transactions!$J:$J,ROW()-8)="",0,INDEX(Transactions!$O:$O,ROW()-8))</f>
        <v>0</v>
      </c>
    </row>
    <row r="3688" spans="2:6" x14ac:dyDescent="0.15">
      <c r="B3688">
        <f ca="1">IF(INDEX(Transactions!$J:$J,ROW()-8)="",TODAY(),INDEX(Transactions!$G:$G,ROW()-8))</f>
        <v>46229</v>
      </c>
      <c r="F3688">
        <f>IF(INDEX(Transactions!$J:$J,ROW()-8)="",0,INDEX(Transactions!$O:$O,ROW()-8))</f>
        <v>0</v>
      </c>
    </row>
    <row r="3689" spans="2:6" x14ac:dyDescent="0.15">
      <c r="B3689">
        <f ca="1">IF(INDEX(Transactions!$J:$J,ROW()-8)="",TODAY(),INDEX(Transactions!$G:$G,ROW()-8))</f>
        <v>46229</v>
      </c>
      <c r="F3689">
        <f>IF(INDEX(Transactions!$J:$J,ROW()-8)="",0,INDEX(Transactions!$O:$O,ROW()-8))</f>
        <v>0</v>
      </c>
    </row>
    <row r="3690" spans="2:6" x14ac:dyDescent="0.15">
      <c r="B3690">
        <f ca="1">IF(INDEX(Transactions!$J:$J,ROW()-8)="",TODAY(),INDEX(Transactions!$G:$G,ROW()-8))</f>
        <v>46229</v>
      </c>
      <c r="F3690">
        <f>IF(INDEX(Transactions!$J:$J,ROW()-8)="",0,INDEX(Transactions!$O:$O,ROW()-8))</f>
        <v>0</v>
      </c>
    </row>
    <row r="3691" spans="2:6" x14ac:dyDescent="0.15">
      <c r="B3691">
        <f ca="1">IF(INDEX(Transactions!$J:$J,ROW()-8)="",TODAY(),INDEX(Transactions!$G:$G,ROW()-8))</f>
        <v>46229</v>
      </c>
      <c r="F3691">
        <f>IF(INDEX(Transactions!$J:$J,ROW()-8)="",0,INDEX(Transactions!$O:$O,ROW()-8))</f>
        <v>0</v>
      </c>
    </row>
    <row r="3692" spans="2:6" x14ac:dyDescent="0.15">
      <c r="B3692">
        <f ca="1">IF(INDEX(Transactions!$J:$J,ROW()-8)="",TODAY(),INDEX(Transactions!$G:$G,ROW()-8))</f>
        <v>46229</v>
      </c>
      <c r="F3692">
        <f>IF(INDEX(Transactions!$J:$J,ROW()-8)="",0,INDEX(Transactions!$O:$O,ROW()-8))</f>
        <v>0</v>
      </c>
    </row>
    <row r="3693" spans="2:6" x14ac:dyDescent="0.15">
      <c r="B3693">
        <f ca="1">IF(INDEX(Transactions!$J:$J,ROW()-8)="",TODAY(),INDEX(Transactions!$G:$G,ROW()-8))</f>
        <v>46229</v>
      </c>
      <c r="F3693">
        <f>IF(INDEX(Transactions!$J:$J,ROW()-8)="",0,INDEX(Transactions!$O:$O,ROW()-8))</f>
        <v>0</v>
      </c>
    </row>
    <row r="3694" spans="2:6" x14ac:dyDescent="0.15">
      <c r="B3694">
        <f ca="1">IF(INDEX(Transactions!$J:$J,ROW()-8)="",TODAY(),INDEX(Transactions!$G:$G,ROW()-8))</f>
        <v>46229</v>
      </c>
      <c r="F3694">
        <f>IF(INDEX(Transactions!$J:$J,ROW()-8)="",0,INDEX(Transactions!$O:$O,ROW()-8))</f>
        <v>0</v>
      </c>
    </row>
    <row r="3695" spans="2:6" x14ac:dyDescent="0.15">
      <c r="B3695">
        <f ca="1">IF(INDEX(Transactions!$J:$J,ROW()-8)="",TODAY(),INDEX(Transactions!$G:$G,ROW()-8))</f>
        <v>46229</v>
      </c>
      <c r="F3695">
        <f>IF(INDEX(Transactions!$J:$J,ROW()-8)="",0,INDEX(Transactions!$O:$O,ROW()-8))</f>
        <v>0</v>
      </c>
    </row>
    <row r="3696" spans="2:6" x14ac:dyDescent="0.15">
      <c r="B3696">
        <f ca="1">IF(INDEX(Transactions!$J:$J,ROW()-8)="",TODAY(),INDEX(Transactions!$G:$G,ROW()-8))</f>
        <v>46229</v>
      </c>
      <c r="F3696">
        <f>IF(INDEX(Transactions!$J:$J,ROW()-8)="",0,INDEX(Transactions!$O:$O,ROW()-8))</f>
        <v>0</v>
      </c>
    </row>
    <row r="3697" spans="2:6" x14ac:dyDescent="0.15">
      <c r="B3697">
        <f ca="1">IF(INDEX(Transactions!$J:$J,ROW()-8)="",TODAY(),INDEX(Transactions!$G:$G,ROW()-8))</f>
        <v>46229</v>
      </c>
      <c r="F3697">
        <f>IF(INDEX(Transactions!$J:$J,ROW()-8)="",0,INDEX(Transactions!$O:$O,ROW()-8))</f>
        <v>0</v>
      </c>
    </row>
    <row r="3698" spans="2:6" x14ac:dyDescent="0.15">
      <c r="B3698">
        <f ca="1">IF(INDEX(Transactions!$J:$J,ROW()-8)="",TODAY(),INDEX(Transactions!$G:$G,ROW()-8))</f>
        <v>46229</v>
      </c>
      <c r="F3698">
        <f>IF(INDEX(Transactions!$J:$J,ROW()-8)="",0,INDEX(Transactions!$O:$O,ROW()-8))</f>
        <v>0</v>
      </c>
    </row>
    <row r="3699" spans="2:6" x14ac:dyDescent="0.15">
      <c r="B3699">
        <f ca="1">IF(INDEX(Transactions!$J:$J,ROW()-8)="",TODAY(),INDEX(Transactions!$G:$G,ROW()-8))</f>
        <v>46229</v>
      </c>
      <c r="F3699">
        <f>IF(INDEX(Transactions!$J:$J,ROW()-8)="",0,INDEX(Transactions!$O:$O,ROW()-8))</f>
        <v>0</v>
      </c>
    </row>
    <row r="3700" spans="2:6" x14ac:dyDescent="0.15">
      <c r="B3700">
        <f ca="1">IF(INDEX(Transactions!$J:$J,ROW()-8)="",TODAY(),INDEX(Transactions!$G:$G,ROW()-8))</f>
        <v>46229</v>
      </c>
      <c r="F3700">
        <f>IF(INDEX(Transactions!$J:$J,ROW()-8)="",0,INDEX(Transactions!$O:$O,ROW()-8))</f>
        <v>0</v>
      </c>
    </row>
    <row r="3701" spans="2:6" x14ac:dyDescent="0.15">
      <c r="B3701">
        <f ca="1">IF(INDEX(Transactions!$J:$J,ROW()-8)="",TODAY(),INDEX(Transactions!$G:$G,ROW()-8))</f>
        <v>46229</v>
      </c>
      <c r="F3701">
        <f>IF(INDEX(Transactions!$J:$J,ROW()-8)="",0,INDEX(Transactions!$O:$O,ROW()-8))</f>
        <v>0</v>
      </c>
    </row>
    <row r="3702" spans="2:6" x14ac:dyDescent="0.15">
      <c r="B3702">
        <f ca="1">IF(INDEX(Transactions!$J:$J,ROW()-8)="",TODAY(),INDEX(Transactions!$G:$G,ROW()-8))</f>
        <v>46229</v>
      </c>
      <c r="F3702">
        <f>IF(INDEX(Transactions!$J:$J,ROW()-8)="",0,INDEX(Transactions!$O:$O,ROW()-8))</f>
        <v>0</v>
      </c>
    </row>
    <row r="3703" spans="2:6" x14ac:dyDescent="0.15">
      <c r="B3703">
        <f ca="1">IF(INDEX(Transactions!$J:$J,ROW()-8)="",TODAY(),INDEX(Transactions!$G:$G,ROW()-8))</f>
        <v>46229</v>
      </c>
      <c r="F3703">
        <f>IF(INDEX(Transactions!$J:$J,ROW()-8)="",0,INDEX(Transactions!$O:$O,ROW()-8))</f>
        <v>0</v>
      </c>
    </row>
    <row r="3704" spans="2:6" x14ac:dyDescent="0.15">
      <c r="B3704">
        <f ca="1">IF(INDEX(Transactions!$J:$J,ROW()-8)="",TODAY(),INDEX(Transactions!$G:$G,ROW()-8))</f>
        <v>46229</v>
      </c>
      <c r="F3704">
        <f>IF(INDEX(Transactions!$J:$J,ROW()-8)="",0,INDEX(Transactions!$O:$O,ROW()-8))</f>
        <v>0</v>
      </c>
    </row>
    <row r="3705" spans="2:6" x14ac:dyDescent="0.15">
      <c r="B3705">
        <f ca="1">IF(INDEX(Transactions!$J:$J,ROW()-8)="",TODAY(),INDEX(Transactions!$G:$G,ROW()-8))</f>
        <v>46229</v>
      </c>
      <c r="F3705">
        <f>IF(INDEX(Transactions!$J:$J,ROW()-8)="",0,INDEX(Transactions!$O:$O,ROW()-8))</f>
        <v>0</v>
      </c>
    </row>
    <row r="3706" spans="2:6" x14ac:dyDescent="0.15">
      <c r="B3706">
        <f ca="1">IF(INDEX(Transactions!$J:$J,ROW()-8)="",TODAY(),INDEX(Transactions!$G:$G,ROW()-8))</f>
        <v>46229</v>
      </c>
      <c r="F3706">
        <f>IF(INDEX(Transactions!$J:$J,ROW()-8)="",0,INDEX(Transactions!$O:$O,ROW()-8))</f>
        <v>0</v>
      </c>
    </row>
    <row r="3707" spans="2:6" x14ac:dyDescent="0.15">
      <c r="B3707">
        <f ca="1">IF(INDEX(Transactions!$J:$J,ROW()-8)="",TODAY(),INDEX(Transactions!$G:$G,ROW()-8))</f>
        <v>46229</v>
      </c>
      <c r="F3707">
        <f>IF(INDEX(Transactions!$J:$J,ROW()-8)="",0,INDEX(Transactions!$O:$O,ROW()-8))</f>
        <v>0</v>
      </c>
    </row>
    <row r="3708" spans="2:6" x14ac:dyDescent="0.15">
      <c r="B3708">
        <f ca="1">IF(INDEX(Transactions!$J:$J,ROW()-8)="",TODAY(),INDEX(Transactions!$G:$G,ROW()-8))</f>
        <v>46229</v>
      </c>
      <c r="F3708">
        <f>IF(INDEX(Transactions!$J:$J,ROW()-8)="",0,INDEX(Transactions!$O:$O,ROW()-8))</f>
        <v>0</v>
      </c>
    </row>
    <row r="3709" spans="2:6" x14ac:dyDescent="0.15">
      <c r="B3709">
        <f ca="1">IF(INDEX(Transactions!$J:$J,ROW()-8)="",TODAY(),INDEX(Transactions!$G:$G,ROW()-8))</f>
        <v>46229</v>
      </c>
      <c r="F3709">
        <f>IF(INDEX(Transactions!$J:$J,ROW()-8)="",0,INDEX(Transactions!$O:$O,ROW()-8))</f>
        <v>0</v>
      </c>
    </row>
    <row r="3710" spans="2:6" x14ac:dyDescent="0.15">
      <c r="B3710">
        <f ca="1">IF(INDEX(Transactions!$J:$J,ROW()-8)="",TODAY(),INDEX(Transactions!$G:$G,ROW()-8))</f>
        <v>46229</v>
      </c>
      <c r="F3710">
        <f>IF(INDEX(Transactions!$J:$J,ROW()-8)="",0,INDEX(Transactions!$O:$O,ROW()-8))</f>
        <v>0</v>
      </c>
    </row>
    <row r="3711" spans="2:6" x14ac:dyDescent="0.15">
      <c r="B3711">
        <f ca="1">IF(INDEX(Transactions!$J:$J,ROW()-8)="",TODAY(),INDEX(Transactions!$G:$G,ROW()-8))</f>
        <v>46229</v>
      </c>
      <c r="F3711">
        <f>IF(INDEX(Transactions!$J:$J,ROW()-8)="",0,INDEX(Transactions!$O:$O,ROW()-8))</f>
        <v>0</v>
      </c>
    </row>
    <row r="3712" spans="2:6" x14ac:dyDescent="0.15">
      <c r="B3712">
        <f ca="1">IF(INDEX(Transactions!$J:$J,ROW()-8)="",TODAY(),INDEX(Transactions!$G:$G,ROW()-8))</f>
        <v>46229</v>
      </c>
      <c r="F3712">
        <f>IF(INDEX(Transactions!$J:$J,ROW()-8)="",0,INDEX(Transactions!$O:$O,ROW()-8))</f>
        <v>0</v>
      </c>
    </row>
    <row r="3713" spans="2:6" x14ac:dyDescent="0.15">
      <c r="B3713">
        <f ca="1">IF(INDEX(Transactions!$J:$J,ROW()-8)="",TODAY(),INDEX(Transactions!$G:$G,ROW()-8))</f>
        <v>46229</v>
      </c>
      <c r="F3713">
        <f>IF(INDEX(Transactions!$J:$J,ROW()-8)="",0,INDEX(Transactions!$O:$O,ROW()-8))</f>
        <v>0</v>
      </c>
    </row>
    <row r="3714" spans="2:6" x14ac:dyDescent="0.15">
      <c r="B3714">
        <f ca="1">IF(INDEX(Transactions!$J:$J,ROW()-8)="",TODAY(),INDEX(Transactions!$G:$G,ROW()-8))</f>
        <v>46229</v>
      </c>
      <c r="F3714">
        <f>IF(INDEX(Transactions!$J:$J,ROW()-8)="",0,INDEX(Transactions!$O:$O,ROW()-8))</f>
        <v>0</v>
      </c>
    </row>
    <row r="3715" spans="2:6" x14ac:dyDescent="0.15">
      <c r="B3715">
        <f ca="1">IF(INDEX(Transactions!$J:$J,ROW()-8)="",TODAY(),INDEX(Transactions!$G:$G,ROW()-8))</f>
        <v>46229</v>
      </c>
      <c r="F3715">
        <f>IF(INDEX(Transactions!$J:$J,ROW()-8)="",0,INDEX(Transactions!$O:$O,ROW()-8))</f>
        <v>0</v>
      </c>
    </row>
    <row r="3716" spans="2:6" x14ac:dyDescent="0.15">
      <c r="B3716">
        <f ca="1">IF(INDEX(Transactions!$J:$J,ROW()-8)="",TODAY(),INDEX(Transactions!$G:$G,ROW()-8))</f>
        <v>46229</v>
      </c>
      <c r="F3716">
        <f>IF(INDEX(Transactions!$J:$J,ROW()-8)="",0,INDEX(Transactions!$O:$O,ROW()-8))</f>
        <v>0</v>
      </c>
    </row>
    <row r="3717" spans="2:6" x14ac:dyDescent="0.15">
      <c r="B3717">
        <f ca="1">IF(INDEX(Transactions!$J:$J,ROW()-8)="",TODAY(),INDEX(Transactions!$G:$G,ROW()-8))</f>
        <v>46229</v>
      </c>
      <c r="F3717">
        <f>IF(INDEX(Transactions!$J:$J,ROW()-8)="",0,INDEX(Transactions!$O:$O,ROW()-8))</f>
        <v>0</v>
      </c>
    </row>
    <row r="3718" spans="2:6" x14ac:dyDescent="0.15">
      <c r="B3718">
        <f ca="1">IF(INDEX(Transactions!$J:$J,ROW()-8)="",TODAY(),INDEX(Transactions!$G:$G,ROW()-8))</f>
        <v>46229</v>
      </c>
      <c r="F3718">
        <f>IF(INDEX(Transactions!$J:$J,ROW()-8)="",0,INDEX(Transactions!$O:$O,ROW()-8))</f>
        <v>0</v>
      </c>
    </row>
    <row r="3719" spans="2:6" x14ac:dyDescent="0.15">
      <c r="B3719">
        <f ca="1">IF(INDEX(Transactions!$J:$J,ROW()-8)="",TODAY(),INDEX(Transactions!$G:$G,ROW()-8))</f>
        <v>46229</v>
      </c>
      <c r="F3719">
        <f>IF(INDEX(Transactions!$J:$J,ROW()-8)="",0,INDEX(Transactions!$O:$O,ROW()-8))</f>
        <v>0</v>
      </c>
    </row>
    <row r="3720" spans="2:6" x14ac:dyDescent="0.15">
      <c r="B3720">
        <f ca="1">IF(INDEX(Transactions!$J:$J,ROW()-8)="",TODAY(),INDEX(Transactions!$G:$G,ROW()-8))</f>
        <v>46229</v>
      </c>
      <c r="F3720">
        <f>IF(INDEX(Transactions!$J:$J,ROW()-8)="",0,INDEX(Transactions!$O:$O,ROW()-8))</f>
        <v>0</v>
      </c>
    </row>
    <row r="3721" spans="2:6" x14ac:dyDescent="0.15">
      <c r="B3721">
        <f ca="1">IF(INDEX(Transactions!$J:$J,ROW()-8)="",TODAY(),INDEX(Transactions!$G:$G,ROW()-8))</f>
        <v>46229</v>
      </c>
      <c r="F3721">
        <f>IF(INDEX(Transactions!$J:$J,ROW()-8)="",0,INDEX(Transactions!$O:$O,ROW()-8))</f>
        <v>0</v>
      </c>
    </row>
    <row r="3722" spans="2:6" x14ac:dyDescent="0.15">
      <c r="B3722">
        <f ca="1">IF(INDEX(Transactions!$J:$J,ROW()-8)="",TODAY(),INDEX(Transactions!$G:$G,ROW()-8))</f>
        <v>46229</v>
      </c>
      <c r="F3722">
        <f>IF(INDEX(Transactions!$J:$J,ROW()-8)="",0,INDEX(Transactions!$O:$O,ROW()-8))</f>
        <v>0</v>
      </c>
    </row>
    <row r="3723" spans="2:6" x14ac:dyDescent="0.15">
      <c r="B3723">
        <f ca="1">IF(INDEX(Transactions!$J:$J,ROW()-8)="",TODAY(),INDEX(Transactions!$G:$G,ROW()-8))</f>
        <v>46229</v>
      </c>
      <c r="F3723">
        <f>IF(INDEX(Transactions!$J:$J,ROW()-8)="",0,INDEX(Transactions!$O:$O,ROW()-8))</f>
        <v>0</v>
      </c>
    </row>
    <row r="3724" spans="2:6" x14ac:dyDescent="0.15">
      <c r="B3724">
        <f ca="1">IF(INDEX(Transactions!$J:$J,ROW()-8)="",TODAY(),INDEX(Transactions!$G:$G,ROW()-8))</f>
        <v>46229</v>
      </c>
      <c r="F3724">
        <f>IF(INDEX(Transactions!$J:$J,ROW()-8)="",0,INDEX(Transactions!$O:$O,ROW()-8))</f>
        <v>0</v>
      </c>
    </row>
    <row r="3725" spans="2:6" x14ac:dyDescent="0.15">
      <c r="B3725">
        <f ca="1">IF(INDEX(Transactions!$J:$J,ROW()-8)="",TODAY(),INDEX(Transactions!$G:$G,ROW()-8))</f>
        <v>46229</v>
      </c>
      <c r="F3725">
        <f>IF(INDEX(Transactions!$J:$J,ROW()-8)="",0,INDEX(Transactions!$O:$O,ROW()-8))</f>
        <v>0</v>
      </c>
    </row>
    <row r="3726" spans="2:6" x14ac:dyDescent="0.15">
      <c r="B3726">
        <f ca="1">IF(INDEX(Transactions!$J:$J,ROW()-8)="",TODAY(),INDEX(Transactions!$G:$G,ROW()-8))</f>
        <v>46229</v>
      </c>
      <c r="F3726">
        <f>IF(INDEX(Transactions!$J:$J,ROW()-8)="",0,INDEX(Transactions!$O:$O,ROW()-8))</f>
        <v>0</v>
      </c>
    </row>
    <row r="3727" spans="2:6" x14ac:dyDescent="0.15">
      <c r="B3727">
        <f ca="1">IF(INDEX(Transactions!$J:$J,ROW()-8)="",TODAY(),INDEX(Transactions!$G:$G,ROW()-8))</f>
        <v>46229</v>
      </c>
      <c r="F3727">
        <f>IF(INDEX(Transactions!$J:$J,ROW()-8)="",0,INDEX(Transactions!$O:$O,ROW()-8))</f>
        <v>0</v>
      </c>
    </row>
    <row r="3728" spans="2:6" x14ac:dyDescent="0.15">
      <c r="B3728">
        <f ca="1">IF(INDEX(Transactions!$J:$J,ROW()-8)="",TODAY(),INDEX(Transactions!$G:$G,ROW()-8))</f>
        <v>46229</v>
      </c>
      <c r="F3728">
        <f>IF(INDEX(Transactions!$J:$J,ROW()-8)="",0,INDEX(Transactions!$O:$O,ROW()-8))</f>
        <v>0</v>
      </c>
    </row>
    <row r="3729" spans="2:6" x14ac:dyDescent="0.15">
      <c r="B3729">
        <f ca="1">IF(INDEX(Transactions!$J:$J,ROW()-8)="",TODAY(),INDEX(Transactions!$G:$G,ROW()-8))</f>
        <v>46229</v>
      </c>
      <c r="F3729">
        <f>IF(INDEX(Transactions!$J:$J,ROW()-8)="",0,INDEX(Transactions!$O:$O,ROW()-8))</f>
        <v>0</v>
      </c>
    </row>
    <row r="3730" spans="2:6" x14ac:dyDescent="0.15">
      <c r="B3730">
        <f ca="1">IF(INDEX(Transactions!$J:$J,ROW()-8)="",TODAY(),INDEX(Transactions!$G:$G,ROW()-8))</f>
        <v>46229</v>
      </c>
      <c r="F3730">
        <f>IF(INDEX(Transactions!$J:$J,ROW()-8)="",0,INDEX(Transactions!$O:$O,ROW()-8))</f>
        <v>0</v>
      </c>
    </row>
    <row r="3731" spans="2:6" x14ac:dyDescent="0.15">
      <c r="B3731">
        <f ca="1">IF(INDEX(Transactions!$J:$J,ROW()-8)="",TODAY(),INDEX(Transactions!$G:$G,ROW()-8))</f>
        <v>46229</v>
      </c>
      <c r="F3731">
        <f>IF(INDEX(Transactions!$J:$J,ROW()-8)="",0,INDEX(Transactions!$O:$O,ROW()-8))</f>
        <v>0</v>
      </c>
    </row>
    <row r="3732" spans="2:6" x14ac:dyDescent="0.15">
      <c r="B3732">
        <f ca="1">IF(INDEX(Transactions!$J:$J,ROW()-8)="",TODAY(),INDEX(Transactions!$G:$G,ROW()-8))</f>
        <v>46229</v>
      </c>
      <c r="F3732">
        <f>IF(INDEX(Transactions!$J:$J,ROW()-8)="",0,INDEX(Transactions!$O:$O,ROW()-8))</f>
        <v>0</v>
      </c>
    </row>
    <row r="3733" spans="2:6" x14ac:dyDescent="0.15">
      <c r="B3733">
        <f ca="1">IF(INDEX(Transactions!$J:$J,ROW()-8)="",TODAY(),INDEX(Transactions!$G:$G,ROW()-8))</f>
        <v>46229</v>
      </c>
      <c r="F3733">
        <f>IF(INDEX(Transactions!$J:$J,ROW()-8)="",0,INDEX(Transactions!$O:$O,ROW()-8))</f>
        <v>0</v>
      </c>
    </row>
    <row r="3734" spans="2:6" x14ac:dyDescent="0.15">
      <c r="B3734">
        <f ca="1">IF(INDEX(Transactions!$J:$J,ROW()-8)="",TODAY(),INDEX(Transactions!$G:$G,ROW()-8))</f>
        <v>46229</v>
      </c>
      <c r="F3734">
        <f>IF(INDEX(Transactions!$J:$J,ROW()-8)="",0,INDEX(Transactions!$O:$O,ROW()-8))</f>
        <v>0</v>
      </c>
    </row>
    <row r="3735" spans="2:6" x14ac:dyDescent="0.15">
      <c r="B3735">
        <f ca="1">IF(INDEX(Transactions!$J:$J,ROW()-8)="",TODAY(),INDEX(Transactions!$G:$G,ROW()-8))</f>
        <v>46229</v>
      </c>
      <c r="F3735">
        <f>IF(INDEX(Transactions!$J:$J,ROW()-8)="",0,INDEX(Transactions!$O:$O,ROW()-8))</f>
        <v>0</v>
      </c>
    </row>
    <row r="3736" spans="2:6" x14ac:dyDescent="0.15">
      <c r="B3736">
        <f ca="1">IF(INDEX(Transactions!$J:$J,ROW()-8)="",TODAY(),INDEX(Transactions!$G:$G,ROW()-8))</f>
        <v>46229</v>
      </c>
      <c r="F3736">
        <f>IF(INDEX(Transactions!$J:$J,ROW()-8)="",0,INDEX(Transactions!$O:$O,ROW()-8))</f>
        <v>0</v>
      </c>
    </row>
    <row r="3737" spans="2:6" x14ac:dyDescent="0.15">
      <c r="B3737">
        <f ca="1">IF(INDEX(Transactions!$J:$J,ROW()-8)="",TODAY(),INDEX(Transactions!$G:$G,ROW()-8))</f>
        <v>46229</v>
      </c>
      <c r="F3737">
        <f>IF(INDEX(Transactions!$J:$J,ROW()-8)="",0,INDEX(Transactions!$O:$O,ROW()-8))</f>
        <v>0</v>
      </c>
    </row>
    <row r="3738" spans="2:6" x14ac:dyDescent="0.15">
      <c r="B3738">
        <f ca="1">IF(INDEX(Transactions!$J:$J,ROW()-8)="",TODAY(),INDEX(Transactions!$G:$G,ROW()-8))</f>
        <v>46229</v>
      </c>
      <c r="F3738">
        <f>IF(INDEX(Transactions!$J:$J,ROW()-8)="",0,INDEX(Transactions!$O:$O,ROW()-8))</f>
        <v>0</v>
      </c>
    </row>
    <row r="3739" spans="2:6" x14ac:dyDescent="0.15">
      <c r="B3739">
        <f ca="1">IF(INDEX(Transactions!$J:$J,ROW()-8)="",TODAY(),INDEX(Transactions!$G:$G,ROW()-8))</f>
        <v>46229</v>
      </c>
      <c r="F3739">
        <f>IF(INDEX(Transactions!$J:$J,ROW()-8)="",0,INDEX(Transactions!$O:$O,ROW()-8))</f>
        <v>0</v>
      </c>
    </row>
    <row r="3740" spans="2:6" x14ac:dyDescent="0.15">
      <c r="B3740">
        <f ca="1">IF(INDEX(Transactions!$J:$J,ROW()-8)="",TODAY(),INDEX(Transactions!$G:$G,ROW()-8))</f>
        <v>46229</v>
      </c>
      <c r="F3740">
        <f>IF(INDEX(Transactions!$J:$J,ROW()-8)="",0,INDEX(Transactions!$O:$O,ROW()-8))</f>
        <v>0</v>
      </c>
    </row>
    <row r="3741" spans="2:6" x14ac:dyDescent="0.15">
      <c r="B3741">
        <f ca="1">IF(INDEX(Transactions!$J:$J,ROW()-8)="",TODAY(),INDEX(Transactions!$G:$G,ROW()-8))</f>
        <v>46229</v>
      </c>
      <c r="F3741">
        <f>IF(INDEX(Transactions!$J:$J,ROW()-8)="",0,INDEX(Transactions!$O:$O,ROW()-8))</f>
        <v>0</v>
      </c>
    </row>
    <row r="3742" spans="2:6" x14ac:dyDescent="0.15">
      <c r="B3742">
        <f ca="1">IF(INDEX(Transactions!$J:$J,ROW()-8)="",TODAY(),INDEX(Transactions!$G:$G,ROW()-8))</f>
        <v>46229</v>
      </c>
      <c r="F3742">
        <f>IF(INDEX(Transactions!$J:$J,ROW()-8)="",0,INDEX(Transactions!$O:$O,ROW()-8))</f>
        <v>0</v>
      </c>
    </row>
    <row r="3743" spans="2:6" x14ac:dyDescent="0.15">
      <c r="B3743">
        <f ca="1">IF(INDEX(Transactions!$J:$J,ROW()-8)="",TODAY(),INDEX(Transactions!$G:$G,ROW()-8))</f>
        <v>46229</v>
      </c>
      <c r="F3743">
        <f>IF(INDEX(Transactions!$J:$J,ROW()-8)="",0,INDEX(Transactions!$O:$O,ROW()-8))</f>
        <v>0</v>
      </c>
    </row>
    <row r="3744" spans="2:6" x14ac:dyDescent="0.15">
      <c r="B3744">
        <f ca="1">IF(INDEX(Transactions!$J:$J,ROW()-8)="",TODAY(),INDEX(Transactions!$G:$G,ROW()-8))</f>
        <v>46229</v>
      </c>
      <c r="F3744">
        <f>IF(INDEX(Transactions!$J:$J,ROW()-8)="",0,INDEX(Transactions!$O:$O,ROW()-8))</f>
        <v>0</v>
      </c>
    </row>
    <row r="3745" spans="2:6" x14ac:dyDescent="0.15">
      <c r="B3745">
        <f ca="1">IF(INDEX(Transactions!$J:$J,ROW()-8)="",TODAY(),INDEX(Transactions!$G:$G,ROW()-8))</f>
        <v>46229</v>
      </c>
      <c r="F3745">
        <f>IF(INDEX(Transactions!$J:$J,ROW()-8)="",0,INDEX(Transactions!$O:$O,ROW()-8))</f>
        <v>0</v>
      </c>
    </row>
    <row r="3746" spans="2:6" x14ac:dyDescent="0.15">
      <c r="B3746">
        <f ca="1">IF(INDEX(Transactions!$J:$J,ROW()-8)="",TODAY(),INDEX(Transactions!$G:$G,ROW()-8))</f>
        <v>46229</v>
      </c>
      <c r="F3746">
        <f>IF(INDEX(Transactions!$J:$J,ROW()-8)="",0,INDEX(Transactions!$O:$O,ROW()-8))</f>
        <v>0</v>
      </c>
    </row>
    <row r="3747" spans="2:6" x14ac:dyDescent="0.15">
      <c r="B3747">
        <f ca="1">IF(INDEX(Transactions!$J:$J,ROW()-8)="",TODAY(),INDEX(Transactions!$G:$G,ROW()-8))</f>
        <v>46229</v>
      </c>
      <c r="F3747">
        <f>IF(INDEX(Transactions!$J:$J,ROW()-8)="",0,INDEX(Transactions!$O:$O,ROW()-8))</f>
        <v>0</v>
      </c>
    </row>
    <row r="3748" spans="2:6" x14ac:dyDescent="0.15">
      <c r="B3748">
        <f ca="1">IF(INDEX(Transactions!$J:$J,ROW()-8)="",TODAY(),INDEX(Transactions!$G:$G,ROW()-8))</f>
        <v>46229</v>
      </c>
      <c r="F3748">
        <f>IF(INDEX(Transactions!$J:$J,ROW()-8)="",0,INDEX(Transactions!$O:$O,ROW()-8))</f>
        <v>0</v>
      </c>
    </row>
    <row r="3749" spans="2:6" x14ac:dyDescent="0.15">
      <c r="B3749">
        <f ca="1">IF(INDEX(Transactions!$J:$J,ROW()-8)="",TODAY(),INDEX(Transactions!$G:$G,ROW()-8))</f>
        <v>46229</v>
      </c>
      <c r="F3749">
        <f>IF(INDEX(Transactions!$J:$J,ROW()-8)="",0,INDEX(Transactions!$O:$O,ROW()-8))</f>
        <v>0</v>
      </c>
    </row>
    <row r="3750" spans="2:6" x14ac:dyDescent="0.15">
      <c r="B3750">
        <f ca="1">IF(INDEX(Transactions!$J:$J,ROW()-8)="",TODAY(),INDEX(Transactions!$G:$G,ROW()-8))</f>
        <v>46229</v>
      </c>
      <c r="F3750">
        <f>IF(INDEX(Transactions!$J:$J,ROW()-8)="",0,INDEX(Transactions!$O:$O,ROW()-8))</f>
        <v>0</v>
      </c>
    </row>
    <row r="3751" spans="2:6" x14ac:dyDescent="0.15">
      <c r="B3751">
        <f ca="1">IF(INDEX(Transactions!$J:$J,ROW()-8)="",TODAY(),INDEX(Transactions!$G:$G,ROW()-8))</f>
        <v>46229</v>
      </c>
      <c r="F3751">
        <f>IF(INDEX(Transactions!$J:$J,ROW()-8)="",0,INDEX(Transactions!$O:$O,ROW()-8))</f>
        <v>0</v>
      </c>
    </row>
    <row r="3752" spans="2:6" x14ac:dyDescent="0.15">
      <c r="B3752">
        <f ca="1">IF(INDEX(Transactions!$J:$J,ROW()-8)="",TODAY(),INDEX(Transactions!$G:$G,ROW()-8))</f>
        <v>46229</v>
      </c>
      <c r="F3752">
        <f>IF(INDEX(Transactions!$J:$J,ROW()-8)="",0,INDEX(Transactions!$O:$O,ROW()-8))</f>
        <v>0</v>
      </c>
    </row>
    <row r="3753" spans="2:6" x14ac:dyDescent="0.15">
      <c r="B3753">
        <f ca="1">IF(INDEX(Transactions!$J:$J,ROW()-8)="",TODAY(),INDEX(Transactions!$G:$G,ROW()-8))</f>
        <v>46229</v>
      </c>
      <c r="F3753">
        <f>IF(INDEX(Transactions!$J:$J,ROW()-8)="",0,INDEX(Transactions!$O:$O,ROW()-8))</f>
        <v>0</v>
      </c>
    </row>
    <row r="3754" spans="2:6" x14ac:dyDescent="0.15">
      <c r="B3754">
        <f ca="1">IF(INDEX(Transactions!$J:$J,ROW()-8)="",TODAY(),INDEX(Transactions!$G:$G,ROW()-8))</f>
        <v>46229</v>
      </c>
      <c r="F3754">
        <f>IF(INDEX(Transactions!$J:$J,ROW()-8)="",0,INDEX(Transactions!$O:$O,ROW()-8))</f>
        <v>0</v>
      </c>
    </row>
    <row r="3755" spans="2:6" x14ac:dyDescent="0.15">
      <c r="B3755">
        <f ca="1">IF(INDEX(Transactions!$J:$J,ROW()-8)="",TODAY(),INDEX(Transactions!$G:$G,ROW()-8))</f>
        <v>46229</v>
      </c>
      <c r="F3755">
        <f>IF(INDEX(Transactions!$J:$J,ROW()-8)="",0,INDEX(Transactions!$O:$O,ROW()-8))</f>
        <v>0</v>
      </c>
    </row>
    <row r="3756" spans="2:6" x14ac:dyDescent="0.15">
      <c r="B3756">
        <f ca="1">IF(INDEX(Transactions!$J:$J,ROW()-8)="",TODAY(),INDEX(Transactions!$G:$G,ROW()-8))</f>
        <v>46229</v>
      </c>
      <c r="F3756">
        <f>IF(INDEX(Transactions!$J:$J,ROW()-8)="",0,INDEX(Transactions!$O:$O,ROW()-8))</f>
        <v>0</v>
      </c>
    </row>
    <row r="3757" spans="2:6" x14ac:dyDescent="0.15">
      <c r="B3757">
        <f ca="1">IF(INDEX(Transactions!$J:$J,ROW()-8)="",TODAY(),INDEX(Transactions!$G:$G,ROW()-8))</f>
        <v>46229</v>
      </c>
      <c r="F3757">
        <f>IF(INDEX(Transactions!$J:$J,ROW()-8)="",0,INDEX(Transactions!$O:$O,ROW()-8))</f>
        <v>0</v>
      </c>
    </row>
    <row r="3758" spans="2:6" x14ac:dyDescent="0.15">
      <c r="B3758">
        <f ca="1">IF(INDEX(Transactions!$J:$J,ROW()-8)="",TODAY(),INDEX(Transactions!$G:$G,ROW()-8))</f>
        <v>46229</v>
      </c>
      <c r="F3758">
        <f>IF(INDEX(Transactions!$J:$J,ROW()-8)="",0,INDEX(Transactions!$O:$O,ROW()-8))</f>
        <v>0</v>
      </c>
    </row>
    <row r="3759" spans="2:6" x14ac:dyDescent="0.15">
      <c r="B3759">
        <f ca="1">IF(INDEX(Transactions!$J:$J,ROW()-8)="",TODAY(),INDEX(Transactions!$G:$G,ROW()-8))</f>
        <v>46229</v>
      </c>
      <c r="F3759">
        <f>IF(INDEX(Transactions!$J:$J,ROW()-8)="",0,INDEX(Transactions!$O:$O,ROW()-8))</f>
        <v>0</v>
      </c>
    </row>
    <row r="3760" spans="2:6" x14ac:dyDescent="0.15">
      <c r="B3760">
        <f ca="1">IF(INDEX(Transactions!$J:$J,ROW()-8)="",TODAY(),INDEX(Transactions!$G:$G,ROW()-8))</f>
        <v>46229</v>
      </c>
      <c r="F3760">
        <f>IF(INDEX(Transactions!$J:$J,ROW()-8)="",0,INDEX(Transactions!$O:$O,ROW()-8))</f>
        <v>0</v>
      </c>
    </row>
    <row r="3761" spans="2:6" x14ac:dyDescent="0.15">
      <c r="B3761">
        <f ca="1">IF(INDEX(Transactions!$J:$J,ROW()-8)="",TODAY(),INDEX(Transactions!$G:$G,ROW()-8))</f>
        <v>46229</v>
      </c>
      <c r="F3761">
        <f>IF(INDEX(Transactions!$J:$J,ROW()-8)="",0,INDEX(Transactions!$O:$O,ROW()-8))</f>
        <v>0</v>
      </c>
    </row>
    <row r="3762" spans="2:6" x14ac:dyDescent="0.15">
      <c r="B3762">
        <f ca="1">IF(INDEX(Transactions!$J:$J,ROW()-8)="",TODAY(),INDEX(Transactions!$G:$G,ROW()-8))</f>
        <v>46229</v>
      </c>
      <c r="F3762">
        <f>IF(INDEX(Transactions!$J:$J,ROW()-8)="",0,INDEX(Transactions!$O:$O,ROW()-8))</f>
        <v>0</v>
      </c>
    </row>
    <row r="3763" spans="2:6" x14ac:dyDescent="0.15">
      <c r="B3763">
        <f ca="1">IF(INDEX(Transactions!$J:$J,ROW()-8)="",TODAY(),INDEX(Transactions!$G:$G,ROW()-8))</f>
        <v>46229</v>
      </c>
      <c r="F3763">
        <f>IF(INDEX(Transactions!$J:$J,ROW()-8)="",0,INDEX(Transactions!$O:$O,ROW()-8))</f>
        <v>0</v>
      </c>
    </row>
    <row r="3764" spans="2:6" x14ac:dyDescent="0.15">
      <c r="B3764">
        <f ca="1">IF(INDEX(Transactions!$J:$J,ROW()-8)="",TODAY(),INDEX(Transactions!$G:$G,ROW()-8))</f>
        <v>46229</v>
      </c>
      <c r="F3764">
        <f>IF(INDEX(Transactions!$J:$J,ROW()-8)="",0,INDEX(Transactions!$O:$O,ROW()-8))</f>
        <v>0</v>
      </c>
    </row>
    <row r="3765" spans="2:6" x14ac:dyDescent="0.15">
      <c r="B3765">
        <f ca="1">IF(INDEX(Transactions!$J:$J,ROW()-8)="",TODAY(),INDEX(Transactions!$G:$G,ROW()-8))</f>
        <v>46229</v>
      </c>
      <c r="F3765">
        <f>IF(INDEX(Transactions!$J:$J,ROW()-8)="",0,INDEX(Transactions!$O:$O,ROW()-8))</f>
        <v>0</v>
      </c>
    </row>
    <row r="3766" spans="2:6" x14ac:dyDescent="0.15">
      <c r="B3766">
        <f ca="1">IF(INDEX(Transactions!$J:$J,ROW()-8)="",TODAY(),INDEX(Transactions!$G:$G,ROW()-8))</f>
        <v>46229</v>
      </c>
      <c r="F3766">
        <f>IF(INDEX(Transactions!$J:$J,ROW()-8)="",0,INDEX(Transactions!$O:$O,ROW()-8))</f>
        <v>0</v>
      </c>
    </row>
    <row r="3767" spans="2:6" x14ac:dyDescent="0.15">
      <c r="B3767">
        <f ca="1">IF(INDEX(Transactions!$J:$J,ROW()-8)="",TODAY(),INDEX(Transactions!$G:$G,ROW()-8))</f>
        <v>46229</v>
      </c>
      <c r="F3767">
        <f>IF(INDEX(Transactions!$J:$J,ROW()-8)="",0,INDEX(Transactions!$O:$O,ROW()-8))</f>
        <v>0</v>
      </c>
    </row>
    <row r="3768" spans="2:6" x14ac:dyDescent="0.15">
      <c r="B3768">
        <f ca="1">IF(INDEX(Transactions!$J:$J,ROW()-8)="",TODAY(),INDEX(Transactions!$G:$G,ROW()-8))</f>
        <v>46229</v>
      </c>
      <c r="F3768">
        <f>IF(INDEX(Transactions!$J:$J,ROW()-8)="",0,INDEX(Transactions!$O:$O,ROW()-8))</f>
        <v>0</v>
      </c>
    </row>
    <row r="3769" spans="2:6" x14ac:dyDescent="0.15">
      <c r="B3769">
        <f ca="1">IF(INDEX(Transactions!$J:$J,ROW()-8)="",TODAY(),INDEX(Transactions!$G:$G,ROW()-8))</f>
        <v>46229</v>
      </c>
      <c r="F3769">
        <f>IF(INDEX(Transactions!$J:$J,ROW()-8)="",0,INDEX(Transactions!$O:$O,ROW()-8))</f>
        <v>0</v>
      </c>
    </row>
    <row r="3770" spans="2:6" x14ac:dyDescent="0.15">
      <c r="B3770">
        <f ca="1">IF(INDEX(Transactions!$J:$J,ROW()-8)="",TODAY(),INDEX(Transactions!$G:$G,ROW()-8))</f>
        <v>46229</v>
      </c>
      <c r="F3770">
        <f>IF(INDEX(Transactions!$J:$J,ROW()-8)="",0,INDEX(Transactions!$O:$O,ROW()-8))</f>
        <v>0</v>
      </c>
    </row>
    <row r="3771" spans="2:6" x14ac:dyDescent="0.15">
      <c r="B3771">
        <f ca="1">IF(INDEX(Transactions!$J:$J,ROW()-8)="",TODAY(),INDEX(Transactions!$G:$G,ROW()-8))</f>
        <v>46229</v>
      </c>
      <c r="F3771">
        <f>IF(INDEX(Transactions!$J:$J,ROW()-8)="",0,INDEX(Transactions!$O:$O,ROW()-8))</f>
        <v>0</v>
      </c>
    </row>
    <row r="3772" spans="2:6" x14ac:dyDescent="0.15">
      <c r="B3772">
        <f ca="1">IF(INDEX(Transactions!$J:$J,ROW()-8)="",TODAY(),INDEX(Transactions!$G:$G,ROW()-8))</f>
        <v>46229</v>
      </c>
      <c r="F3772">
        <f>IF(INDEX(Transactions!$J:$J,ROW()-8)="",0,INDEX(Transactions!$O:$O,ROW()-8))</f>
        <v>0</v>
      </c>
    </row>
    <row r="3773" spans="2:6" x14ac:dyDescent="0.15">
      <c r="B3773">
        <f ca="1">IF(INDEX(Transactions!$J:$J,ROW()-8)="",TODAY(),INDEX(Transactions!$G:$G,ROW()-8))</f>
        <v>46229</v>
      </c>
      <c r="F3773">
        <f>IF(INDEX(Transactions!$J:$J,ROW()-8)="",0,INDEX(Transactions!$O:$O,ROW()-8))</f>
        <v>0</v>
      </c>
    </row>
    <row r="3774" spans="2:6" x14ac:dyDescent="0.15">
      <c r="B3774">
        <f ca="1">IF(INDEX(Transactions!$J:$J,ROW()-8)="",TODAY(),INDEX(Transactions!$G:$G,ROW()-8))</f>
        <v>46229</v>
      </c>
      <c r="F3774">
        <f>IF(INDEX(Transactions!$J:$J,ROW()-8)="",0,INDEX(Transactions!$O:$O,ROW()-8))</f>
        <v>0</v>
      </c>
    </row>
    <row r="3775" spans="2:6" x14ac:dyDescent="0.15">
      <c r="B3775">
        <f ca="1">IF(INDEX(Transactions!$J:$J,ROW()-8)="",TODAY(),INDEX(Transactions!$G:$G,ROW()-8))</f>
        <v>46229</v>
      </c>
      <c r="F3775">
        <f>IF(INDEX(Transactions!$J:$J,ROW()-8)="",0,INDEX(Transactions!$O:$O,ROW()-8))</f>
        <v>0</v>
      </c>
    </row>
    <row r="3776" spans="2:6" x14ac:dyDescent="0.15">
      <c r="B3776">
        <f ca="1">IF(INDEX(Transactions!$J:$J,ROW()-8)="",TODAY(),INDEX(Transactions!$G:$G,ROW()-8))</f>
        <v>46229</v>
      </c>
      <c r="F3776">
        <f>IF(INDEX(Transactions!$J:$J,ROW()-8)="",0,INDEX(Transactions!$O:$O,ROW()-8))</f>
        <v>0</v>
      </c>
    </row>
    <row r="3777" spans="2:6" x14ac:dyDescent="0.15">
      <c r="B3777">
        <f ca="1">IF(INDEX(Transactions!$J:$J,ROW()-8)="",TODAY(),INDEX(Transactions!$G:$G,ROW()-8))</f>
        <v>46229</v>
      </c>
      <c r="F3777">
        <f>IF(INDEX(Transactions!$J:$J,ROW()-8)="",0,INDEX(Transactions!$O:$O,ROW()-8))</f>
        <v>0</v>
      </c>
    </row>
    <row r="3778" spans="2:6" x14ac:dyDescent="0.15">
      <c r="B3778">
        <f ca="1">IF(INDEX(Transactions!$J:$J,ROW()-8)="",TODAY(),INDEX(Transactions!$G:$G,ROW()-8))</f>
        <v>46229</v>
      </c>
      <c r="F3778">
        <f>IF(INDEX(Transactions!$J:$J,ROW()-8)="",0,INDEX(Transactions!$O:$O,ROW()-8))</f>
        <v>0</v>
      </c>
    </row>
    <row r="3779" spans="2:6" x14ac:dyDescent="0.15">
      <c r="B3779">
        <f ca="1">IF(INDEX(Transactions!$J:$J,ROW()-8)="",TODAY(),INDEX(Transactions!$G:$G,ROW()-8))</f>
        <v>46229</v>
      </c>
      <c r="F3779">
        <f>IF(INDEX(Transactions!$J:$J,ROW()-8)="",0,INDEX(Transactions!$O:$O,ROW()-8))</f>
        <v>0</v>
      </c>
    </row>
    <row r="3780" spans="2:6" x14ac:dyDescent="0.15">
      <c r="B3780">
        <f ca="1">IF(INDEX(Transactions!$J:$J,ROW()-8)="",TODAY(),INDEX(Transactions!$G:$G,ROW()-8))</f>
        <v>46229</v>
      </c>
      <c r="F3780">
        <f>IF(INDEX(Transactions!$J:$J,ROW()-8)="",0,INDEX(Transactions!$O:$O,ROW()-8))</f>
        <v>0</v>
      </c>
    </row>
    <row r="3781" spans="2:6" x14ac:dyDescent="0.15">
      <c r="B3781">
        <f ca="1">IF(INDEX(Transactions!$J:$J,ROW()-8)="",TODAY(),INDEX(Transactions!$G:$G,ROW()-8))</f>
        <v>46229</v>
      </c>
      <c r="F3781">
        <f>IF(INDEX(Transactions!$J:$J,ROW()-8)="",0,INDEX(Transactions!$O:$O,ROW()-8))</f>
        <v>0</v>
      </c>
    </row>
    <row r="3782" spans="2:6" x14ac:dyDescent="0.15">
      <c r="B3782">
        <f ca="1">IF(INDEX(Transactions!$J:$J,ROW()-8)="",TODAY(),INDEX(Transactions!$G:$G,ROW()-8))</f>
        <v>46229</v>
      </c>
      <c r="F3782">
        <f>IF(INDEX(Transactions!$J:$J,ROW()-8)="",0,INDEX(Transactions!$O:$O,ROW()-8))</f>
        <v>0</v>
      </c>
    </row>
    <row r="3783" spans="2:6" x14ac:dyDescent="0.15">
      <c r="B3783">
        <f ca="1">IF(INDEX(Transactions!$J:$J,ROW()-8)="",TODAY(),INDEX(Transactions!$G:$G,ROW()-8))</f>
        <v>46229</v>
      </c>
      <c r="F3783">
        <f>IF(INDEX(Transactions!$J:$J,ROW()-8)="",0,INDEX(Transactions!$O:$O,ROW()-8))</f>
        <v>0</v>
      </c>
    </row>
    <row r="3784" spans="2:6" x14ac:dyDescent="0.15">
      <c r="B3784">
        <f ca="1">IF(INDEX(Transactions!$J:$J,ROW()-8)="",TODAY(),INDEX(Transactions!$G:$G,ROW()-8))</f>
        <v>46229</v>
      </c>
      <c r="F3784">
        <f>IF(INDEX(Transactions!$J:$J,ROW()-8)="",0,INDEX(Transactions!$O:$O,ROW()-8))</f>
        <v>0</v>
      </c>
    </row>
    <row r="3785" spans="2:6" x14ac:dyDescent="0.15">
      <c r="B3785">
        <f ca="1">IF(INDEX(Transactions!$J:$J,ROW()-8)="",TODAY(),INDEX(Transactions!$G:$G,ROW()-8))</f>
        <v>46229</v>
      </c>
      <c r="F3785">
        <f>IF(INDEX(Transactions!$J:$J,ROW()-8)="",0,INDEX(Transactions!$O:$O,ROW()-8))</f>
        <v>0</v>
      </c>
    </row>
    <row r="3786" spans="2:6" x14ac:dyDescent="0.15">
      <c r="B3786">
        <f ca="1">IF(INDEX(Transactions!$J:$J,ROW()-8)="",TODAY(),INDEX(Transactions!$G:$G,ROW()-8))</f>
        <v>46229</v>
      </c>
      <c r="F3786">
        <f>IF(INDEX(Transactions!$J:$J,ROW()-8)="",0,INDEX(Transactions!$O:$O,ROW()-8))</f>
        <v>0</v>
      </c>
    </row>
    <row r="3787" spans="2:6" x14ac:dyDescent="0.15">
      <c r="B3787">
        <f ca="1">IF(INDEX(Transactions!$J:$J,ROW()-8)="",TODAY(),INDEX(Transactions!$G:$G,ROW()-8))</f>
        <v>46229</v>
      </c>
      <c r="F3787">
        <f>IF(INDEX(Transactions!$J:$J,ROW()-8)="",0,INDEX(Transactions!$O:$O,ROW()-8))</f>
        <v>0</v>
      </c>
    </row>
    <row r="3788" spans="2:6" x14ac:dyDescent="0.15">
      <c r="B3788">
        <f ca="1">IF(INDEX(Transactions!$J:$J,ROW()-8)="",TODAY(),INDEX(Transactions!$G:$G,ROW()-8))</f>
        <v>46229</v>
      </c>
      <c r="F3788">
        <f>IF(INDEX(Transactions!$J:$J,ROW()-8)="",0,INDEX(Transactions!$O:$O,ROW()-8))</f>
        <v>0</v>
      </c>
    </row>
    <row r="3789" spans="2:6" x14ac:dyDescent="0.15">
      <c r="B3789">
        <f ca="1">IF(INDEX(Transactions!$J:$J,ROW()-8)="",TODAY(),INDEX(Transactions!$G:$G,ROW()-8))</f>
        <v>46229</v>
      </c>
      <c r="F3789">
        <f>IF(INDEX(Transactions!$J:$J,ROW()-8)="",0,INDEX(Transactions!$O:$O,ROW()-8))</f>
        <v>0</v>
      </c>
    </row>
    <row r="3790" spans="2:6" x14ac:dyDescent="0.15">
      <c r="B3790">
        <f ca="1">IF(INDEX(Transactions!$J:$J,ROW()-8)="",TODAY(),INDEX(Transactions!$G:$G,ROW()-8))</f>
        <v>46229</v>
      </c>
      <c r="F3790">
        <f>IF(INDEX(Transactions!$J:$J,ROW()-8)="",0,INDEX(Transactions!$O:$O,ROW()-8))</f>
        <v>0</v>
      </c>
    </row>
    <row r="3791" spans="2:6" x14ac:dyDescent="0.15">
      <c r="B3791">
        <f ca="1">IF(INDEX(Transactions!$J:$J,ROW()-8)="",TODAY(),INDEX(Transactions!$G:$G,ROW()-8))</f>
        <v>46229</v>
      </c>
      <c r="F3791">
        <f>IF(INDEX(Transactions!$J:$J,ROW()-8)="",0,INDEX(Transactions!$O:$O,ROW()-8))</f>
        <v>0</v>
      </c>
    </row>
    <row r="3792" spans="2:6" x14ac:dyDescent="0.15">
      <c r="B3792">
        <f ca="1">IF(INDEX(Transactions!$J:$J,ROW()-8)="",TODAY(),INDEX(Transactions!$G:$G,ROW()-8))</f>
        <v>46229</v>
      </c>
      <c r="F3792">
        <f>IF(INDEX(Transactions!$J:$J,ROW()-8)="",0,INDEX(Transactions!$O:$O,ROW()-8))</f>
        <v>0</v>
      </c>
    </row>
    <row r="3793" spans="2:6" x14ac:dyDescent="0.15">
      <c r="B3793">
        <f ca="1">IF(INDEX(Transactions!$J:$J,ROW()-8)="",TODAY(),INDEX(Transactions!$G:$G,ROW()-8))</f>
        <v>46229</v>
      </c>
      <c r="F3793">
        <f>IF(INDEX(Transactions!$J:$J,ROW()-8)="",0,INDEX(Transactions!$O:$O,ROW()-8))</f>
        <v>0</v>
      </c>
    </row>
    <row r="3794" spans="2:6" x14ac:dyDescent="0.15">
      <c r="B3794">
        <f ca="1">IF(INDEX(Transactions!$J:$J,ROW()-8)="",TODAY(),INDEX(Transactions!$G:$G,ROW()-8))</f>
        <v>46229</v>
      </c>
      <c r="F3794">
        <f>IF(INDEX(Transactions!$J:$J,ROW()-8)="",0,INDEX(Transactions!$O:$O,ROW()-8))</f>
        <v>0</v>
      </c>
    </row>
    <row r="3795" spans="2:6" x14ac:dyDescent="0.15">
      <c r="B3795">
        <f ca="1">IF(INDEX(Transactions!$J:$J,ROW()-8)="",TODAY(),INDEX(Transactions!$G:$G,ROW()-8))</f>
        <v>46229</v>
      </c>
      <c r="F3795">
        <f>IF(INDEX(Transactions!$J:$J,ROW()-8)="",0,INDEX(Transactions!$O:$O,ROW()-8))</f>
        <v>0</v>
      </c>
    </row>
    <row r="3796" spans="2:6" x14ac:dyDescent="0.15">
      <c r="B3796">
        <f ca="1">IF(INDEX(Transactions!$J:$J,ROW()-8)="",TODAY(),INDEX(Transactions!$G:$G,ROW()-8))</f>
        <v>46229</v>
      </c>
      <c r="F3796">
        <f>IF(INDEX(Transactions!$J:$J,ROW()-8)="",0,INDEX(Transactions!$O:$O,ROW()-8))</f>
        <v>0</v>
      </c>
    </row>
    <row r="3797" spans="2:6" x14ac:dyDescent="0.15">
      <c r="B3797">
        <f ca="1">IF(INDEX(Transactions!$J:$J,ROW()-8)="",TODAY(),INDEX(Transactions!$G:$G,ROW()-8))</f>
        <v>46229</v>
      </c>
      <c r="F3797">
        <f>IF(INDEX(Transactions!$J:$J,ROW()-8)="",0,INDEX(Transactions!$O:$O,ROW()-8))</f>
        <v>0</v>
      </c>
    </row>
    <row r="3798" spans="2:6" x14ac:dyDescent="0.15">
      <c r="B3798">
        <f ca="1">IF(INDEX(Transactions!$J:$J,ROW()-8)="",TODAY(),INDEX(Transactions!$G:$G,ROW()-8))</f>
        <v>46229</v>
      </c>
      <c r="F3798">
        <f>IF(INDEX(Transactions!$J:$J,ROW()-8)="",0,INDEX(Transactions!$O:$O,ROW()-8))</f>
        <v>0</v>
      </c>
    </row>
    <row r="3799" spans="2:6" x14ac:dyDescent="0.15">
      <c r="B3799">
        <f ca="1">IF(INDEX(Transactions!$J:$J,ROW()-8)="",TODAY(),INDEX(Transactions!$G:$G,ROW()-8))</f>
        <v>46229</v>
      </c>
      <c r="F3799">
        <f>IF(INDEX(Transactions!$J:$J,ROW()-8)="",0,INDEX(Transactions!$O:$O,ROW()-8))</f>
        <v>0</v>
      </c>
    </row>
    <row r="3800" spans="2:6" x14ac:dyDescent="0.15">
      <c r="B3800">
        <f ca="1">IF(INDEX(Transactions!$J:$J,ROW()-8)="",TODAY(),INDEX(Transactions!$G:$G,ROW()-8))</f>
        <v>46229</v>
      </c>
      <c r="F3800">
        <f>IF(INDEX(Transactions!$J:$J,ROW()-8)="",0,INDEX(Transactions!$O:$O,ROW()-8))</f>
        <v>0</v>
      </c>
    </row>
    <row r="3801" spans="2:6" x14ac:dyDescent="0.15">
      <c r="B3801">
        <f ca="1">IF(INDEX(Transactions!$J:$J,ROW()-8)="",TODAY(),INDEX(Transactions!$G:$G,ROW()-8))</f>
        <v>46229</v>
      </c>
      <c r="F3801">
        <f>IF(INDEX(Transactions!$J:$J,ROW()-8)="",0,INDEX(Transactions!$O:$O,ROW()-8))</f>
        <v>0</v>
      </c>
    </row>
    <row r="3802" spans="2:6" x14ac:dyDescent="0.15">
      <c r="B3802">
        <f ca="1">IF(INDEX(Transactions!$J:$J,ROW()-8)="",TODAY(),INDEX(Transactions!$G:$G,ROW()-8))</f>
        <v>46229</v>
      </c>
      <c r="F3802">
        <f>IF(INDEX(Transactions!$J:$J,ROW()-8)="",0,INDEX(Transactions!$O:$O,ROW()-8))</f>
        <v>0</v>
      </c>
    </row>
    <row r="3803" spans="2:6" x14ac:dyDescent="0.15">
      <c r="B3803">
        <f ca="1">IF(INDEX(Transactions!$J:$J,ROW()-8)="",TODAY(),INDEX(Transactions!$G:$G,ROW()-8))</f>
        <v>46229</v>
      </c>
      <c r="F3803">
        <f>IF(INDEX(Transactions!$J:$J,ROW()-8)="",0,INDEX(Transactions!$O:$O,ROW()-8))</f>
        <v>0</v>
      </c>
    </row>
    <row r="3804" spans="2:6" x14ac:dyDescent="0.15">
      <c r="B3804">
        <f ca="1">IF(INDEX(Transactions!$J:$J,ROW()-8)="",TODAY(),INDEX(Transactions!$G:$G,ROW()-8))</f>
        <v>46229</v>
      </c>
      <c r="F3804">
        <f>IF(INDEX(Transactions!$J:$J,ROW()-8)="",0,INDEX(Transactions!$O:$O,ROW()-8))</f>
        <v>0</v>
      </c>
    </row>
    <row r="3805" spans="2:6" x14ac:dyDescent="0.15">
      <c r="B3805">
        <f ca="1">IF(INDEX(Transactions!$J:$J,ROW()-8)="",TODAY(),INDEX(Transactions!$G:$G,ROW()-8))</f>
        <v>46229</v>
      </c>
      <c r="F3805">
        <f>IF(INDEX(Transactions!$J:$J,ROW()-8)="",0,INDEX(Transactions!$O:$O,ROW()-8))</f>
        <v>0</v>
      </c>
    </row>
    <row r="3806" spans="2:6" x14ac:dyDescent="0.15">
      <c r="B3806">
        <f ca="1">IF(INDEX(Transactions!$J:$J,ROW()-8)="",TODAY(),INDEX(Transactions!$G:$G,ROW()-8))</f>
        <v>46229</v>
      </c>
      <c r="F3806">
        <f>IF(INDEX(Transactions!$J:$J,ROW()-8)="",0,INDEX(Transactions!$O:$O,ROW()-8))</f>
        <v>0</v>
      </c>
    </row>
    <row r="3807" spans="2:6" x14ac:dyDescent="0.15">
      <c r="B3807">
        <f ca="1">IF(INDEX(Transactions!$J:$J,ROW()-8)="",TODAY(),INDEX(Transactions!$G:$G,ROW()-8))</f>
        <v>46229</v>
      </c>
      <c r="F3807">
        <f>IF(INDEX(Transactions!$J:$J,ROW()-8)="",0,INDEX(Transactions!$O:$O,ROW()-8))</f>
        <v>0</v>
      </c>
    </row>
    <row r="3808" spans="2:6" x14ac:dyDescent="0.15">
      <c r="B3808">
        <f ca="1">IF(INDEX(Transactions!$J:$J,ROW()-8)="",TODAY(),INDEX(Transactions!$G:$G,ROW()-8))</f>
        <v>46229</v>
      </c>
      <c r="F3808">
        <f>IF(INDEX(Transactions!$J:$J,ROW()-8)="",0,INDEX(Transactions!$O:$O,ROW()-8))</f>
        <v>0</v>
      </c>
    </row>
    <row r="3809" spans="2:6" x14ac:dyDescent="0.15">
      <c r="B3809">
        <f ca="1">IF(INDEX(Transactions!$J:$J,ROW()-8)="",TODAY(),INDEX(Transactions!$G:$G,ROW()-8))</f>
        <v>46229</v>
      </c>
      <c r="F3809">
        <f>IF(INDEX(Transactions!$J:$J,ROW()-8)="",0,INDEX(Transactions!$O:$O,ROW()-8))</f>
        <v>0</v>
      </c>
    </row>
    <row r="3810" spans="2:6" x14ac:dyDescent="0.15">
      <c r="B3810">
        <f ca="1">IF(INDEX(Transactions!$J:$J,ROW()-8)="",TODAY(),INDEX(Transactions!$G:$G,ROW()-8))</f>
        <v>46229</v>
      </c>
      <c r="F3810">
        <f>IF(INDEX(Transactions!$J:$J,ROW()-8)="",0,INDEX(Transactions!$O:$O,ROW()-8))</f>
        <v>0</v>
      </c>
    </row>
    <row r="3811" spans="2:6" x14ac:dyDescent="0.15">
      <c r="B3811">
        <f ca="1">IF(INDEX(Transactions!$J:$J,ROW()-8)="",TODAY(),INDEX(Transactions!$G:$G,ROW()-8))</f>
        <v>46229</v>
      </c>
      <c r="F3811">
        <f>IF(INDEX(Transactions!$J:$J,ROW()-8)="",0,INDEX(Transactions!$O:$O,ROW()-8))</f>
        <v>0</v>
      </c>
    </row>
    <row r="3812" spans="2:6" x14ac:dyDescent="0.15">
      <c r="B3812">
        <f ca="1">IF(INDEX(Transactions!$J:$J,ROW()-8)="",TODAY(),INDEX(Transactions!$G:$G,ROW()-8))</f>
        <v>46229</v>
      </c>
      <c r="F3812">
        <f>IF(INDEX(Transactions!$J:$J,ROW()-8)="",0,INDEX(Transactions!$O:$O,ROW()-8))</f>
        <v>0</v>
      </c>
    </row>
    <row r="3813" spans="2:6" x14ac:dyDescent="0.15">
      <c r="B3813">
        <f ca="1">IF(INDEX(Transactions!$J:$J,ROW()-8)="",TODAY(),INDEX(Transactions!$G:$G,ROW()-8))</f>
        <v>46229</v>
      </c>
      <c r="F3813">
        <f>IF(INDEX(Transactions!$J:$J,ROW()-8)="",0,INDEX(Transactions!$O:$O,ROW()-8))</f>
        <v>0</v>
      </c>
    </row>
    <row r="3814" spans="2:6" x14ac:dyDescent="0.15">
      <c r="B3814">
        <f ca="1">IF(INDEX(Transactions!$J:$J,ROW()-8)="",TODAY(),INDEX(Transactions!$G:$G,ROW()-8))</f>
        <v>46229</v>
      </c>
      <c r="F3814">
        <f>IF(INDEX(Transactions!$J:$J,ROW()-8)="",0,INDEX(Transactions!$O:$O,ROW()-8))</f>
        <v>0</v>
      </c>
    </row>
    <row r="3815" spans="2:6" x14ac:dyDescent="0.15">
      <c r="B3815">
        <f ca="1">IF(INDEX(Transactions!$J:$J,ROW()-8)="",TODAY(),INDEX(Transactions!$G:$G,ROW()-8))</f>
        <v>46229</v>
      </c>
      <c r="F3815">
        <f>IF(INDEX(Transactions!$J:$J,ROW()-8)="",0,INDEX(Transactions!$O:$O,ROW()-8))</f>
        <v>0</v>
      </c>
    </row>
    <row r="3816" spans="2:6" x14ac:dyDescent="0.15">
      <c r="B3816">
        <f ca="1">IF(INDEX(Transactions!$J:$J,ROW()-8)="",TODAY(),INDEX(Transactions!$G:$G,ROW()-8))</f>
        <v>46229</v>
      </c>
      <c r="F3816">
        <f>IF(INDEX(Transactions!$J:$J,ROW()-8)="",0,INDEX(Transactions!$O:$O,ROW()-8))</f>
        <v>0</v>
      </c>
    </row>
    <row r="3817" spans="2:6" x14ac:dyDescent="0.15">
      <c r="B3817">
        <f ca="1">IF(INDEX(Transactions!$J:$J,ROW()-8)="",TODAY(),INDEX(Transactions!$G:$G,ROW()-8))</f>
        <v>46229</v>
      </c>
      <c r="F3817">
        <f>IF(INDEX(Transactions!$J:$J,ROW()-8)="",0,INDEX(Transactions!$O:$O,ROW()-8))</f>
        <v>0</v>
      </c>
    </row>
    <row r="3818" spans="2:6" x14ac:dyDescent="0.15">
      <c r="B3818">
        <f ca="1">IF(INDEX(Transactions!$J:$J,ROW()-8)="",TODAY(),INDEX(Transactions!$G:$G,ROW()-8))</f>
        <v>46229</v>
      </c>
      <c r="F3818">
        <f>IF(INDEX(Transactions!$J:$J,ROW()-8)="",0,INDEX(Transactions!$O:$O,ROW()-8))</f>
        <v>0</v>
      </c>
    </row>
    <row r="3819" spans="2:6" x14ac:dyDescent="0.15">
      <c r="B3819">
        <f ca="1">IF(INDEX(Transactions!$J:$J,ROW()-8)="",TODAY(),INDEX(Transactions!$G:$G,ROW()-8))</f>
        <v>46229</v>
      </c>
      <c r="F3819">
        <f>IF(INDEX(Transactions!$J:$J,ROW()-8)="",0,INDEX(Transactions!$O:$O,ROW()-8))</f>
        <v>0</v>
      </c>
    </row>
    <row r="3820" spans="2:6" x14ac:dyDescent="0.15">
      <c r="B3820">
        <f ca="1">IF(INDEX(Transactions!$J:$J,ROW()-8)="",TODAY(),INDEX(Transactions!$G:$G,ROW()-8))</f>
        <v>46229</v>
      </c>
      <c r="F3820">
        <f>IF(INDEX(Transactions!$J:$J,ROW()-8)="",0,INDEX(Transactions!$O:$O,ROW()-8))</f>
        <v>0</v>
      </c>
    </row>
    <row r="3821" spans="2:6" x14ac:dyDescent="0.15">
      <c r="B3821">
        <f ca="1">IF(INDEX(Transactions!$J:$J,ROW()-8)="",TODAY(),INDEX(Transactions!$G:$G,ROW()-8))</f>
        <v>46229</v>
      </c>
      <c r="F3821">
        <f>IF(INDEX(Transactions!$J:$J,ROW()-8)="",0,INDEX(Transactions!$O:$O,ROW()-8))</f>
        <v>0</v>
      </c>
    </row>
    <row r="3822" spans="2:6" x14ac:dyDescent="0.15">
      <c r="B3822">
        <f ca="1">IF(INDEX(Transactions!$J:$J,ROW()-8)="",TODAY(),INDEX(Transactions!$G:$G,ROW()-8))</f>
        <v>46229</v>
      </c>
      <c r="F3822">
        <f>IF(INDEX(Transactions!$J:$J,ROW()-8)="",0,INDEX(Transactions!$O:$O,ROW()-8))</f>
        <v>0</v>
      </c>
    </row>
    <row r="3823" spans="2:6" x14ac:dyDescent="0.15">
      <c r="B3823">
        <f ca="1">IF(INDEX(Transactions!$J:$J,ROW()-8)="",TODAY(),INDEX(Transactions!$G:$G,ROW()-8))</f>
        <v>46229</v>
      </c>
      <c r="F3823">
        <f>IF(INDEX(Transactions!$J:$J,ROW()-8)="",0,INDEX(Transactions!$O:$O,ROW()-8))</f>
        <v>0</v>
      </c>
    </row>
    <row r="3824" spans="2:6" x14ac:dyDescent="0.15">
      <c r="B3824">
        <f ca="1">IF(INDEX(Transactions!$J:$J,ROW()-8)="",TODAY(),INDEX(Transactions!$G:$G,ROW()-8))</f>
        <v>46229</v>
      </c>
      <c r="F3824">
        <f>IF(INDEX(Transactions!$J:$J,ROW()-8)="",0,INDEX(Transactions!$O:$O,ROW()-8))</f>
        <v>0</v>
      </c>
    </row>
    <row r="3825" spans="2:6" x14ac:dyDescent="0.15">
      <c r="B3825">
        <f ca="1">IF(INDEX(Transactions!$J:$J,ROW()-8)="",TODAY(),INDEX(Transactions!$G:$G,ROW()-8))</f>
        <v>46229</v>
      </c>
      <c r="F3825">
        <f>IF(INDEX(Transactions!$J:$J,ROW()-8)="",0,INDEX(Transactions!$O:$O,ROW()-8))</f>
        <v>0</v>
      </c>
    </row>
    <row r="3826" spans="2:6" x14ac:dyDescent="0.15">
      <c r="B3826">
        <f ca="1">IF(INDEX(Transactions!$J:$J,ROW()-8)="",TODAY(),INDEX(Transactions!$G:$G,ROW()-8))</f>
        <v>46229</v>
      </c>
      <c r="F3826">
        <f>IF(INDEX(Transactions!$J:$J,ROW()-8)="",0,INDEX(Transactions!$O:$O,ROW()-8))</f>
        <v>0</v>
      </c>
    </row>
    <row r="3827" spans="2:6" x14ac:dyDescent="0.15">
      <c r="B3827">
        <f ca="1">IF(INDEX(Transactions!$J:$J,ROW()-8)="",TODAY(),INDEX(Transactions!$G:$G,ROW()-8))</f>
        <v>46229</v>
      </c>
      <c r="F3827">
        <f>IF(INDEX(Transactions!$J:$J,ROW()-8)="",0,INDEX(Transactions!$O:$O,ROW()-8))</f>
        <v>0</v>
      </c>
    </row>
    <row r="3828" spans="2:6" x14ac:dyDescent="0.15">
      <c r="B3828">
        <f ca="1">IF(INDEX(Transactions!$J:$J,ROW()-8)="",TODAY(),INDEX(Transactions!$G:$G,ROW()-8))</f>
        <v>46229</v>
      </c>
      <c r="F3828">
        <f>IF(INDEX(Transactions!$J:$J,ROW()-8)="",0,INDEX(Transactions!$O:$O,ROW()-8))</f>
        <v>0</v>
      </c>
    </row>
    <row r="3829" spans="2:6" x14ac:dyDescent="0.15">
      <c r="B3829">
        <f ca="1">IF(INDEX(Transactions!$J:$J,ROW()-8)="",TODAY(),INDEX(Transactions!$G:$G,ROW()-8))</f>
        <v>46229</v>
      </c>
      <c r="F3829">
        <f>IF(INDEX(Transactions!$J:$J,ROW()-8)="",0,INDEX(Transactions!$O:$O,ROW()-8))</f>
        <v>0</v>
      </c>
    </row>
    <row r="3830" spans="2:6" x14ac:dyDescent="0.15">
      <c r="B3830">
        <f ca="1">IF(INDEX(Transactions!$J:$J,ROW()-8)="",TODAY(),INDEX(Transactions!$G:$G,ROW()-8))</f>
        <v>46229</v>
      </c>
      <c r="F3830">
        <f>IF(INDEX(Transactions!$J:$J,ROW()-8)="",0,INDEX(Transactions!$O:$O,ROW()-8))</f>
        <v>0</v>
      </c>
    </row>
    <row r="3831" spans="2:6" x14ac:dyDescent="0.15">
      <c r="B3831">
        <f ca="1">IF(INDEX(Transactions!$J:$J,ROW()-8)="",TODAY(),INDEX(Transactions!$G:$G,ROW()-8))</f>
        <v>46229</v>
      </c>
      <c r="F3831">
        <f>IF(INDEX(Transactions!$J:$J,ROW()-8)="",0,INDEX(Transactions!$O:$O,ROW()-8))</f>
        <v>0</v>
      </c>
    </row>
    <row r="3832" spans="2:6" x14ac:dyDescent="0.15">
      <c r="B3832">
        <f ca="1">IF(INDEX(Transactions!$J:$J,ROW()-8)="",TODAY(),INDEX(Transactions!$G:$G,ROW()-8))</f>
        <v>46229</v>
      </c>
      <c r="F3832">
        <f>IF(INDEX(Transactions!$J:$J,ROW()-8)="",0,INDEX(Transactions!$O:$O,ROW()-8))</f>
        <v>0</v>
      </c>
    </row>
    <row r="3833" spans="2:6" x14ac:dyDescent="0.15">
      <c r="B3833">
        <f ca="1">IF(INDEX(Transactions!$J:$J,ROW()-8)="",TODAY(),INDEX(Transactions!$G:$G,ROW()-8))</f>
        <v>46229</v>
      </c>
      <c r="F3833">
        <f>IF(INDEX(Transactions!$J:$J,ROW()-8)="",0,INDEX(Transactions!$O:$O,ROW()-8))</f>
        <v>0</v>
      </c>
    </row>
    <row r="3834" spans="2:6" x14ac:dyDescent="0.15">
      <c r="B3834">
        <f ca="1">IF(INDEX(Transactions!$J:$J,ROW()-8)="",TODAY(),INDEX(Transactions!$G:$G,ROW()-8))</f>
        <v>46229</v>
      </c>
      <c r="F3834">
        <f>IF(INDEX(Transactions!$J:$J,ROW()-8)="",0,INDEX(Transactions!$O:$O,ROW()-8))</f>
        <v>0</v>
      </c>
    </row>
    <row r="3835" spans="2:6" x14ac:dyDescent="0.15">
      <c r="B3835">
        <f ca="1">IF(INDEX(Transactions!$J:$J,ROW()-8)="",TODAY(),INDEX(Transactions!$G:$G,ROW()-8))</f>
        <v>46229</v>
      </c>
      <c r="F3835">
        <f>IF(INDEX(Transactions!$J:$J,ROW()-8)="",0,INDEX(Transactions!$O:$O,ROW()-8))</f>
        <v>0</v>
      </c>
    </row>
    <row r="3836" spans="2:6" x14ac:dyDescent="0.15">
      <c r="B3836">
        <f ca="1">IF(INDEX(Transactions!$J:$J,ROW()-8)="",TODAY(),INDEX(Transactions!$G:$G,ROW()-8))</f>
        <v>46229</v>
      </c>
      <c r="F3836">
        <f>IF(INDEX(Transactions!$J:$J,ROW()-8)="",0,INDEX(Transactions!$O:$O,ROW()-8))</f>
        <v>0</v>
      </c>
    </row>
    <row r="3837" spans="2:6" x14ac:dyDescent="0.15">
      <c r="B3837">
        <f ca="1">IF(INDEX(Transactions!$J:$J,ROW()-8)="",TODAY(),INDEX(Transactions!$G:$G,ROW()-8))</f>
        <v>46229</v>
      </c>
      <c r="F3837">
        <f>IF(INDEX(Transactions!$J:$J,ROW()-8)="",0,INDEX(Transactions!$O:$O,ROW()-8))</f>
        <v>0</v>
      </c>
    </row>
    <row r="3838" spans="2:6" x14ac:dyDescent="0.15">
      <c r="B3838">
        <f ca="1">IF(INDEX(Transactions!$J:$J,ROW()-8)="",TODAY(),INDEX(Transactions!$G:$G,ROW()-8))</f>
        <v>46229</v>
      </c>
      <c r="F3838">
        <f>IF(INDEX(Transactions!$J:$J,ROW()-8)="",0,INDEX(Transactions!$O:$O,ROW()-8))</f>
        <v>0</v>
      </c>
    </row>
    <row r="3839" spans="2:6" x14ac:dyDescent="0.15">
      <c r="B3839">
        <f ca="1">IF(INDEX(Transactions!$J:$J,ROW()-8)="",TODAY(),INDEX(Transactions!$G:$G,ROW()-8))</f>
        <v>46229</v>
      </c>
      <c r="F3839">
        <f>IF(INDEX(Transactions!$J:$J,ROW()-8)="",0,INDEX(Transactions!$O:$O,ROW()-8))</f>
        <v>0</v>
      </c>
    </row>
    <row r="3840" spans="2:6" x14ac:dyDescent="0.15">
      <c r="B3840">
        <f ca="1">IF(INDEX(Transactions!$J:$J,ROW()-8)="",TODAY(),INDEX(Transactions!$G:$G,ROW()-8))</f>
        <v>46229</v>
      </c>
      <c r="F3840">
        <f>IF(INDEX(Transactions!$J:$J,ROW()-8)="",0,INDEX(Transactions!$O:$O,ROW()-8))</f>
        <v>0</v>
      </c>
    </row>
    <row r="3841" spans="2:6" x14ac:dyDescent="0.15">
      <c r="B3841">
        <f ca="1">IF(INDEX(Transactions!$J:$J,ROW()-8)="",TODAY(),INDEX(Transactions!$G:$G,ROW()-8))</f>
        <v>46229</v>
      </c>
      <c r="F3841">
        <f>IF(INDEX(Transactions!$J:$J,ROW()-8)="",0,INDEX(Transactions!$O:$O,ROW()-8))</f>
        <v>0</v>
      </c>
    </row>
    <row r="3842" spans="2:6" x14ac:dyDescent="0.15">
      <c r="B3842">
        <f ca="1">IF(INDEX(Transactions!$J:$J,ROW()-8)="",TODAY(),INDEX(Transactions!$G:$G,ROW()-8))</f>
        <v>46229</v>
      </c>
      <c r="F3842">
        <f>IF(INDEX(Transactions!$J:$J,ROW()-8)="",0,INDEX(Transactions!$O:$O,ROW()-8))</f>
        <v>0</v>
      </c>
    </row>
    <row r="3843" spans="2:6" x14ac:dyDescent="0.15">
      <c r="B3843">
        <f ca="1">IF(INDEX(Transactions!$J:$J,ROW()-8)="",TODAY(),INDEX(Transactions!$G:$G,ROW()-8))</f>
        <v>46229</v>
      </c>
      <c r="F3843">
        <f>IF(INDEX(Transactions!$J:$J,ROW()-8)="",0,INDEX(Transactions!$O:$O,ROW()-8))</f>
        <v>0</v>
      </c>
    </row>
    <row r="3844" spans="2:6" x14ac:dyDescent="0.15">
      <c r="B3844">
        <f ca="1">IF(INDEX(Transactions!$J:$J,ROW()-8)="",TODAY(),INDEX(Transactions!$G:$G,ROW()-8))</f>
        <v>46229</v>
      </c>
      <c r="F3844">
        <f>IF(INDEX(Transactions!$J:$J,ROW()-8)="",0,INDEX(Transactions!$O:$O,ROW()-8))</f>
        <v>0</v>
      </c>
    </row>
    <row r="3845" spans="2:6" x14ac:dyDescent="0.15">
      <c r="B3845">
        <f ca="1">IF(INDEX(Transactions!$J:$J,ROW()-8)="",TODAY(),INDEX(Transactions!$G:$G,ROW()-8))</f>
        <v>46229</v>
      </c>
      <c r="F3845">
        <f>IF(INDEX(Transactions!$J:$J,ROW()-8)="",0,INDEX(Transactions!$O:$O,ROW()-8))</f>
        <v>0</v>
      </c>
    </row>
    <row r="3846" spans="2:6" x14ac:dyDescent="0.15">
      <c r="B3846">
        <f ca="1">IF(INDEX(Transactions!$J:$J,ROW()-8)="",TODAY(),INDEX(Transactions!$G:$G,ROW()-8))</f>
        <v>46229</v>
      </c>
      <c r="F3846">
        <f>IF(INDEX(Transactions!$J:$J,ROW()-8)="",0,INDEX(Transactions!$O:$O,ROW()-8))</f>
        <v>0</v>
      </c>
    </row>
    <row r="3847" spans="2:6" x14ac:dyDescent="0.15">
      <c r="B3847">
        <f ca="1">IF(INDEX(Transactions!$J:$J,ROW()-8)="",TODAY(),INDEX(Transactions!$G:$G,ROW()-8))</f>
        <v>46229</v>
      </c>
      <c r="F3847">
        <f>IF(INDEX(Transactions!$J:$J,ROW()-8)="",0,INDEX(Transactions!$O:$O,ROW()-8))</f>
        <v>0</v>
      </c>
    </row>
    <row r="3848" spans="2:6" x14ac:dyDescent="0.15">
      <c r="B3848">
        <f ca="1">IF(INDEX(Transactions!$J:$J,ROW()-8)="",TODAY(),INDEX(Transactions!$G:$G,ROW()-8))</f>
        <v>46229</v>
      </c>
      <c r="F3848">
        <f>IF(INDEX(Transactions!$J:$J,ROW()-8)="",0,INDEX(Transactions!$O:$O,ROW()-8))</f>
        <v>0</v>
      </c>
    </row>
    <row r="3849" spans="2:6" x14ac:dyDescent="0.15">
      <c r="B3849">
        <f ca="1">IF(INDEX(Transactions!$J:$J,ROW()-8)="",TODAY(),INDEX(Transactions!$G:$G,ROW()-8))</f>
        <v>46229</v>
      </c>
      <c r="F3849">
        <f>IF(INDEX(Transactions!$J:$J,ROW()-8)="",0,INDEX(Transactions!$O:$O,ROW()-8))</f>
        <v>0</v>
      </c>
    </row>
    <row r="3850" spans="2:6" x14ac:dyDescent="0.15">
      <c r="B3850">
        <f ca="1">IF(INDEX(Transactions!$J:$J,ROW()-8)="",TODAY(),INDEX(Transactions!$G:$G,ROW()-8))</f>
        <v>46229</v>
      </c>
      <c r="F3850">
        <f>IF(INDEX(Transactions!$J:$J,ROW()-8)="",0,INDEX(Transactions!$O:$O,ROW()-8))</f>
        <v>0</v>
      </c>
    </row>
    <row r="3851" spans="2:6" x14ac:dyDescent="0.15">
      <c r="B3851">
        <f ca="1">IF(INDEX(Transactions!$J:$J,ROW()-8)="",TODAY(),INDEX(Transactions!$G:$G,ROW()-8))</f>
        <v>46229</v>
      </c>
      <c r="F3851">
        <f>IF(INDEX(Transactions!$J:$J,ROW()-8)="",0,INDEX(Transactions!$O:$O,ROW()-8))</f>
        <v>0</v>
      </c>
    </row>
    <row r="3852" spans="2:6" x14ac:dyDescent="0.15">
      <c r="B3852">
        <f ca="1">IF(INDEX(Transactions!$J:$J,ROW()-8)="",TODAY(),INDEX(Transactions!$G:$G,ROW()-8))</f>
        <v>46229</v>
      </c>
      <c r="F3852">
        <f>IF(INDEX(Transactions!$J:$J,ROW()-8)="",0,INDEX(Transactions!$O:$O,ROW()-8))</f>
        <v>0</v>
      </c>
    </row>
    <row r="3853" spans="2:6" x14ac:dyDescent="0.15">
      <c r="B3853">
        <f ca="1">IF(INDEX(Transactions!$J:$J,ROW()-8)="",TODAY(),INDEX(Transactions!$G:$G,ROW()-8))</f>
        <v>46229</v>
      </c>
      <c r="F3853">
        <f>IF(INDEX(Transactions!$J:$J,ROW()-8)="",0,INDEX(Transactions!$O:$O,ROW()-8))</f>
        <v>0</v>
      </c>
    </row>
    <row r="3854" spans="2:6" x14ac:dyDescent="0.15">
      <c r="B3854">
        <f ca="1">IF(INDEX(Transactions!$J:$J,ROW()-8)="",TODAY(),INDEX(Transactions!$G:$G,ROW()-8))</f>
        <v>46229</v>
      </c>
      <c r="F3854">
        <f>IF(INDEX(Transactions!$J:$J,ROW()-8)="",0,INDEX(Transactions!$O:$O,ROW()-8))</f>
        <v>0</v>
      </c>
    </row>
    <row r="3855" spans="2:6" x14ac:dyDescent="0.15">
      <c r="B3855">
        <f ca="1">IF(INDEX(Transactions!$J:$J,ROW()-8)="",TODAY(),INDEX(Transactions!$G:$G,ROW()-8))</f>
        <v>46229</v>
      </c>
      <c r="F3855">
        <f>IF(INDEX(Transactions!$J:$J,ROW()-8)="",0,INDEX(Transactions!$O:$O,ROW()-8))</f>
        <v>0</v>
      </c>
    </row>
    <row r="3856" spans="2:6" x14ac:dyDescent="0.15">
      <c r="B3856">
        <f ca="1">IF(INDEX(Transactions!$J:$J,ROW()-8)="",TODAY(),INDEX(Transactions!$G:$G,ROW()-8))</f>
        <v>46229</v>
      </c>
      <c r="F3856">
        <f>IF(INDEX(Transactions!$J:$J,ROW()-8)="",0,INDEX(Transactions!$O:$O,ROW()-8))</f>
        <v>0</v>
      </c>
    </row>
    <row r="3857" spans="2:6" x14ac:dyDescent="0.15">
      <c r="B3857">
        <f ca="1">IF(INDEX(Transactions!$J:$J,ROW()-8)="",TODAY(),INDEX(Transactions!$G:$G,ROW()-8))</f>
        <v>46229</v>
      </c>
      <c r="F3857">
        <f>IF(INDEX(Transactions!$J:$J,ROW()-8)="",0,INDEX(Transactions!$O:$O,ROW()-8))</f>
        <v>0</v>
      </c>
    </row>
    <row r="3858" spans="2:6" x14ac:dyDescent="0.15">
      <c r="B3858">
        <f ca="1">IF(INDEX(Transactions!$J:$J,ROW()-8)="",TODAY(),INDEX(Transactions!$G:$G,ROW()-8))</f>
        <v>46229</v>
      </c>
      <c r="F3858">
        <f>IF(INDEX(Transactions!$J:$J,ROW()-8)="",0,INDEX(Transactions!$O:$O,ROW()-8))</f>
        <v>0</v>
      </c>
    </row>
    <row r="3859" spans="2:6" x14ac:dyDescent="0.15">
      <c r="B3859">
        <f ca="1">IF(INDEX(Transactions!$J:$J,ROW()-8)="",TODAY(),INDEX(Transactions!$G:$G,ROW()-8))</f>
        <v>46229</v>
      </c>
      <c r="F3859">
        <f>IF(INDEX(Transactions!$J:$J,ROW()-8)="",0,INDEX(Transactions!$O:$O,ROW()-8))</f>
        <v>0</v>
      </c>
    </row>
    <row r="3860" spans="2:6" x14ac:dyDescent="0.15">
      <c r="B3860">
        <f ca="1">IF(INDEX(Transactions!$J:$J,ROW()-8)="",TODAY(),INDEX(Transactions!$G:$G,ROW()-8))</f>
        <v>46229</v>
      </c>
      <c r="F3860">
        <f>IF(INDEX(Transactions!$J:$J,ROW()-8)="",0,INDEX(Transactions!$O:$O,ROW()-8))</f>
        <v>0</v>
      </c>
    </row>
    <row r="3861" spans="2:6" x14ac:dyDescent="0.15">
      <c r="B3861">
        <f ca="1">IF(INDEX(Transactions!$J:$J,ROW()-8)="",TODAY(),INDEX(Transactions!$G:$G,ROW()-8))</f>
        <v>46229</v>
      </c>
      <c r="F3861">
        <f>IF(INDEX(Transactions!$J:$J,ROW()-8)="",0,INDEX(Transactions!$O:$O,ROW()-8))</f>
        <v>0</v>
      </c>
    </row>
    <row r="3862" spans="2:6" x14ac:dyDescent="0.15">
      <c r="B3862">
        <f ca="1">IF(INDEX(Transactions!$J:$J,ROW()-8)="",TODAY(),INDEX(Transactions!$G:$G,ROW()-8))</f>
        <v>46229</v>
      </c>
      <c r="F3862">
        <f>IF(INDEX(Transactions!$J:$J,ROW()-8)="",0,INDEX(Transactions!$O:$O,ROW()-8))</f>
        <v>0</v>
      </c>
    </row>
    <row r="3863" spans="2:6" x14ac:dyDescent="0.15">
      <c r="B3863">
        <f ca="1">IF(INDEX(Transactions!$J:$J,ROW()-8)="",TODAY(),INDEX(Transactions!$G:$G,ROW()-8))</f>
        <v>46229</v>
      </c>
      <c r="F3863">
        <f>IF(INDEX(Transactions!$J:$J,ROW()-8)="",0,INDEX(Transactions!$O:$O,ROW()-8))</f>
        <v>0</v>
      </c>
    </row>
    <row r="3864" spans="2:6" x14ac:dyDescent="0.15">
      <c r="B3864">
        <f ca="1">IF(INDEX(Transactions!$J:$J,ROW()-8)="",TODAY(),INDEX(Transactions!$G:$G,ROW()-8))</f>
        <v>46229</v>
      </c>
      <c r="F3864">
        <f>IF(INDEX(Transactions!$J:$J,ROW()-8)="",0,INDEX(Transactions!$O:$O,ROW()-8))</f>
        <v>0</v>
      </c>
    </row>
    <row r="3865" spans="2:6" x14ac:dyDescent="0.15">
      <c r="B3865">
        <f ca="1">IF(INDEX(Transactions!$J:$J,ROW()-8)="",TODAY(),INDEX(Transactions!$G:$G,ROW()-8))</f>
        <v>46229</v>
      </c>
      <c r="F3865">
        <f>IF(INDEX(Transactions!$J:$J,ROW()-8)="",0,INDEX(Transactions!$O:$O,ROW()-8))</f>
        <v>0</v>
      </c>
    </row>
    <row r="3866" spans="2:6" x14ac:dyDescent="0.15">
      <c r="B3866">
        <f ca="1">IF(INDEX(Transactions!$J:$J,ROW()-8)="",TODAY(),INDEX(Transactions!$G:$G,ROW()-8))</f>
        <v>46229</v>
      </c>
      <c r="F3866">
        <f>IF(INDEX(Transactions!$J:$J,ROW()-8)="",0,INDEX(Transactions!$O:$O,ROW()-8))</f>
        <v>0</v>
      </c>
    </row>
    <row r="3867" spans="2:6" x14ac:dyDescent="0.15">
      <c r="B3867">
        <f ca="1">IF(INDEX(Transactions!$J:$J,ROW()-8)="",TODAY(),INDEX(Transactions!$G:$G,ROW()-8))</f>
        <v>46229</v>
      </c>
      <c r="F3867">
        <f>IF(INDEX(Transactions!$J:$J,ROW()-8)="",0,INDEX(Transactions!$O:$O,ROW()-8))</f>
        <v>0</v>
      </c>
    </row>
    <row r="3868" spans="2:6" x14ac:dyDescent="0.15">
      <c r="B3868">
        <f ca="1">IF(INDEX(Transactions!$J:$J,ROW()-8)="",TODAY(),INDEX(Transactions!$G:$G,ROW()-8))</f>
        <v>46229</v>
      </c>
      <c r="F3868">
        <f>IF(INDEX(Transactions!$J:$J,ROW()-8)="",0,INDEX(Transactions!$O:$O,ROW()-8))</f>
        <v>0</v>
      </c>
    </row>
    <row r="3869" spans="2:6" x14ac:dyDescent="0.15">
      <c r="B3869">
        <f ca="1">IF(INDEX(Transactions!$J:$J,ROW()-8)="",TODAY(),INDEX(Transactions!$G:$G,ROW()-8))</f>
        <v>46229</v>
      </c>
      <c r="F3869">
        <f>IF(INDEX(Transactions!$J:$J,ROW()-8)="",0,INDEX(Transactions!$O:$O,ROW()-8))</f>
        <v>0</v>
      </c>
    </row>
    <row r="3870" spans="2:6" x14ac:dyDescent="0.15">
      <c r="B3870">
        <f ca="1">IF(INDEX(Transactions!$J:$J,ROW()-8)="",TODAY(),INDEX(Transactions!$G:$G,ROW()-8))</f>
        <v>46229</v>
      </c>
      <c r="F3870">
        <f>IF(INDEX(Transactions!$J:$J,ROW()-8)="",0,INDEX(Transactions!$O:$O,ROW()-8))</f>
        <v>0</v>
      </c>
    </row>
    <row r="3871" spans="2:6" x14ac:dyDescent="0.15">
      <c r="B3871">
        <f ca="1">IF(INDEX(Transactions!$J:$J,ROW()-8)="",TODAY(),INDEX(Transactions!$G:$G,ROW()-8))</f>
        <v>46229</v>
      </c>
      <c r="F3871">
        <f>IF(INDEX(Transactions!$J:$J,ROW()-8)="",0,INDEX(Transactions!$O:$O,ROW()-8))</f>
        <v>0</v>
      </c>
    </row>
    <row r="3872" spans="2:6" x14ac:dyDescent="0.15">
      <c r="B3872">
        <f ca="1">IF(INDEX(Transactions!$J:$J,ROW()-8)="",TODAY(),INDEX(Transactions!$G:$G,ROW()-8))</f>
        <v>46229</v>
      </c>
      <c r="F3872">
        <f>IF(INDEX(Transactions!$J:$J,ROW()-8)="",0,INDEX(Transactions!$O:$O,ROW()-8))</f>
        <v>0</v>
      </c>
    </row>
    <row r="3873" spans="2:6" x14ac:dyDescent="0.15">
      <c r="B3873">
        <f ca="1">IF(INDEX(Transactions!$J:$J,ROW()-8)="",TODAY(),INDEX(Transactions!$G:$G,ROW()-8))</f>
        <v>46229</v>
      </c>
      <c r="F3873">
        <f>IF(INDEX(Transactions!$J:$J,ROW()-8)="",0,INDEX(Transactions!$O:$O,ROW()-8))</f>
        <v>0</v>
      </c>
    </row>
    <row r="3874" spans="2:6" x14ac:dyDescent="0.15">
      <c r="B3874">
        <f ca="1">IF(INDEX(Transactions!$J:$J,ROW()-8)="",TODAY(),INDEX(Transactions!$G:$G,ROW()-8))</f>
        <v>46229</v>
      </c>
      <c r="F3874">
        <f>IF(INDEX(Transactions!$J:$J,ROW()-8)="",0,INDEX(Transactions!$O:$O,ROW()-8))</f>
        <v>0</v>
      </c>
    </row>
    <row r="3875" spans="2:6" x14ac:dyDescent="0.15">
      <c r="B3875">
        <f ca="1">IF(INDEX(Transactions!$J:$J,ROW()-8)="",TODAY(),INDEX(Transactions!$G:$G,ROW()-8))</f>
        <v>46229</v>
      </c>
      <c r="F3875">
        <f>IF(INDEX(Transactions!$J:$J,ROW()-8)="",0,INDEX(Transactions!$O:$O,ROW()-8))</f>
        <v>0</v>
      </c>
    </row>
    <row r="3876" spans="2:6" x14ac:dyDescent="0.15">
      <c r="B3876">
        <f ca="1">IF(INDEX(Transactions!$J:$J,ROW()-8)="",TODAY(),INDEX(Transactions!$G:$G,ROW()-8))</f>
        <v>46229</v>
      </c>
      <c r="F3876">
        <f>IF(INDEX(Transactions!$J:$J,ROW()-8)="",0,INDEX(Transactions!$O:$O,ROW()-8))</f>
        <v>0</v>
      </c>
    </row>
    <row r="3877" spans="2:6" x14ac:dyDescent="0.15">
      <c r="B3877">
        <f ca="1">IF(INDEX(Transactions!$J:$J,ROW()-8)="",TODAY(),INDEX(Transactions!$G:$G,ROW()-8))</f>
        <v>46229</v>
      </c>
      <c r="F3877">
        <f>IF(INDEX(Transactions!$J:$J,ROW()-8)="",0,INDEX(Transactions!$O:$O,ROW()-8))</f>
        <v>0</v>
      </c>
    </row>
    <row r="3878" spans="2:6" x14ac:dyDescent="0.15">
      <c r="B3878">
        <f ca="1">IF(INDEX(Transactions!$J:$J,ROW()-8)="",TODAY(),INDEX(Transactions!$G:$G,ROW()-8))</f>
        <v>46229</v>
      </c>
      <c r="F3878">
        <f>IF(INDEX(Transactions!$J:$J,ROW()-8)="",0,INDEX(Transactions!$O:$O,ROW()-8))</f>
        <v>0</v>
      </c>
    </row>
    <row r="3879" spans="2:6" x14ac:dyDescent="0.15">
      <c r="B3879">
        <f ca="1">IF(INDEX(Transactions!$J:$J,ROW()-8)="",TODAY(),INDEX(Transactions!$G:$G,ROW()-8))</f>
        <v>46229</v>
      </c>
      <c r="F3879">
        <f>IF(INDEX(Transactions!$J:$J,ROW()-8)="",0,INDEX(Transactions!$O:$O,ROW()-8))</f>
        <v>0</v>
      </c>
    </row>
    <row r="3880" spans="2:6" x14ac:dyDescent="0.15">
      <c r="B3880">
        <f ca="1">IF(INDEX(Transactions!$J:$J,ROW()-8)="",TODAY(),INDEX(Transactions!$G:$G,ROW()-8))</f>
        <v>46229</v>
      </c>
      <c r="F3880">
        <f>IF(INDEX(Transactions!$J:$J,ROW()-8)="",0,INDEX(Transactions!$O:$O,ROW()-8))</f>
        <v>0</v>
      </c>
    </row>
    <row r="3881" spans="2:6" x14ac:dyDescent="0.15">
      <c r="B3881">
        <f ca="1">IF(INDEX(Transactions!$J:$J,ROW()-8)="",TODAY(),INDEX(Transactions!$G:$G,ROW()-8))</f>
        <v>46229</v>
      </c>
      <c r="F3881">
        <f>IF(INDEX(Transactions!$J:$J,ROW()-8)="",0,INDEX(Transactions!$O:$O,ROW()-8))</f>
        <v>0</v>
      </c>
    </row>
    <row r="3882" spans="2:6" x14ac:dyDescent="0.15">
      <c r="B3882">
        <f ca="1">IF(INDEX(Transactions!$J:$J,ROW()-8)="",TODAY(),INDEX(Transactions!$G:$G,ROW()-8))</f>
        <v>46229</v>
      </c>
      <c r="F3882">
        <f>IF(INDEX(Transactions!$J:$J,ROW()-8)="",0,INDEX(Transactions!$O:$O,ROW()-8))</f>
        <v>0</v>
      </c>
    </row>
    <row r="3883" spans="2:6" x14ac:dyDescent="0.15">
      <c r="B3883">
        <f ca="1">IF(INDEX(Transactions!$J:$J,ROW()-8)="",TODAY(),INDEX(Transactions!$G:$G,ROW()-8))</f>
        <v>46229</v>
      </c>
      <c r="F3883">
        <f>IF(INDEX(Transactions!$J:$J,ROW()-8)="",0,INDEX(Transactions!$O:$O,ROW()-8))</f>
        <v>0</v>
      </c>
    </row>
    <row r="3884" spans="2:6" x14ac:dyDescent="0.15">
      <c r="B3884">
        <f ca="1">IF(INDEX(Transactions!$J:$J,ROW()-8)="",TODAY(),INDEX(Transactions!$G:$G,ROW()-8))</f>
        <v>46229</v>
      </c>
      <c r="F3884">
        <f>IF(INDEX(Transactions!$J:$J,ROW()-8)="",0,INDEX(Transactions!$O:$O,ROW()-8))</f>
        <v>0</v>
      </c>
    </row>
    <row r="3885" spans="2:6" x14ac:dyDescent="0.15">
      <c r="B3885">
        <f ca="1">IF(INDEX(Transactions!$J:$J,ROW()-8)="",TODAY(),INDEX(Transactions!$G:$G,ROW()-8))</f>
        <v>46229</v>
      </c>
      <c r="F3885">
        <f>IF(INDEX(Transactions!$J:$J,ROW()-8)="",0,INDEX(Transactions!$O:$O,ROW()-8))</f>
        <v>0</v>
      </c>
    </row>
    <row r="3886" spans="2:6" x14ac:dyDescent="0.15">
      <c r="B3886">
        <f ca="1">IF(INDEX(Transactions!$J:$J,ROW()-8)="",TODAY(),INDEX(Transactions!$G:$G,ROW()-8))</f>
        <v>46229</v>
      </c>
      <c r="F3886">
        <f>IF(INDEX(Transactions!$J:$J,ROW()-8)="",0,INDEX(Transactions!$O:$O,ROW()-8))</f>
        <v>0</v>
      </c>
    </row>
    <row r="3887" spans="2:6" x14ac:dyDescent="0.15">
      <c r="B3887">
        <f ca="1">IF(INDEX(Transactions!$J:$J,ROW()-8)="",TODAY(),INDEX(Transactions!$G:$G,ROW()-8))</f>
        <v>46229</v>
      </c>
      <c r="F3887">
        <f>IF(INDEX(Transactions!$J:$J,ROW()-8)="",0,INDEX(Transactions!$O:$O,ROW()-8))</f>
        <v>0</v>
      </c>
    </row>
    <row r="3888" spans="2:6" x14ac:dyDescent="0.15">
      <c r="B3888">
        <f ca="1">IF(INDEX(Transactions!$J:$J,ROW()-8)="",TODAY(),INDEX(Transactions!$G:$G,ROW()-8))</f>
        <v>46229</v>
      </c>
      <c r="F3888">
        <f>IF(INDEX(Transactions!$J:$J,ROW()-8)="",0,INDEX(Transactions!$O:$O,ROW()-8))</f>
        <v>0</v>
      </c>
    </row>
    <row r="3889" spans="2:6" x14ac:dyDescent="0.15">
      <c r="B3889">
        <f ca="1">IF(INDEX(Transactions!$J:$J,ROW()-8)="",TODAY(),INDEX(Transactions!$G:$G,ROW()-8))</f>
        <v>46229</v>
      </c>
      <c r="F3889">
        <f>IF(INDEX(Transactions!$J:$J,ROW()-8)="",0,INDEX(Transactions!$O:$O,ROW()-8))</f>
        <v>0</v>
      </c>
    </row>
    <row r="3890" spans="2:6" x14ac:dyDescent="0.15">
      <c r="B3890">
        <f ca="1">IF(INDEX(Transactions!$J:$J,ROW()-8)="",TODAY(),INDEX(Transactions!$G:$G,ROW()-8))</f>
        <v>46229</v>
      </c>
      <c r="F3890">
        <f>IF(INDEX(Transactions!$J:$J,ROW()-8)="",0,INDEX(Transactions!$O:$O,ROW()-8))</f>
        <v>0</v>
      </c>
    </row>
    <row r="3891" spans="2:6" x14ac:dyDescent="0.15">
      <c r="B3891">
        <f ca="1">IF(INDEX(Transactions!$J:$J,ROW()-8)="",TODAY(),INDEX(Transactions!$G:$G,ROW()-8))</f>
        <v>46229</v>
      </c>
      <c r="F3891">
        <f>IF(INDEX(Transactions!$J:$J,ROW()-8)="",0,INDEX(Transactions!$O:$O,ROW()-8))</f>
        <v>0</v>
      </c>
    </row>
    <row r="3892" spans="2:6" x14ac:dyDescent="0.15">
      <c r="B3892">
        <f ca="1">IF(INDEX(Transactions!$J:$J,ROW()-8)="",TODAY(),INDEX(Transactions!$G:$G,ROW()-8))</f>
        <v>46229</v>
      </c>
      <c r="F3892">
        <f>IF(INDEX(Transactions!$J:$J,ROW()-8)="",0,INDEX(Transactions!$O:$O,ROW()-8))</f>
        <v>0</v>
      </c>
    </row>
    <row r="3893" spans="2:6" x14ac:dyDescent="0.15">
      <c r="B3893">
        <f ca="1">IF(INDEX(Transactions!$J:$J,ROW()-8)="",TODAY(),INDEX(Transactions!$G:$G,ROW()-8))</f>
        <v>46229</v>
      </c>
      <c r="F3893">
        <f>IF(INDEX(Transactions!$J:$J,ROW()-8)="",0,INDEX(Transactions!$O:$O,ROW()-8))</f>
        <v>0</v>
      </c>
    </row>
    <row r="3894" spans="2:6" x14ac:dyDescent="0.15">
      <c r="B3894">
        <f ca="1">IF(INDEX(Transactions!$J:$J,ROW()-8)="",TODAY(),INDEX(Transactions!$G:$G,ROW()-8))</f>
        <v>46229</v>
      </c>
      <c r="F3894">
        <f>IF(INDEX(Transactions!$J:$J,ROW()-8)="",0,INDEX(Transactions!$O:$O,ROW()-8))</f>
        <v>0</v>
      </c>
    </row>
    <row r="3895" spans="2:6" x14ac:dyDescent="0.15">
      <c r="B3895">
        <f ca="1">IF(INDEX(Transactions!$J:$J,ROW()-8)="",TODAY(),INDEX(Transactions!$G:$G,ROW()-8))</f>
        <v>46229</v>
      </c>
      <c r="F3895">
        <f>IF(INDEX(Transactions!$J:$J,ROW()-8)="",0,INDEX(Transactions!$O:$O,ROW()-8))</f>
        <v>0</v>
      </c>
    </row>
    <row r="3896" spans="2:6" x14ac:dyDescent="0.15">
      <c r="B3896">
        <f ca="1">IF(INDEX(Transactions!$J:$J,ROW()-8)="",TODAY(),INDEX(Transactions!$G:$G,ROW()-8))</f>
        <v>46229</v>
      </c>
      <c r="F3896">
        <f>IF(INDEX(Transactions!$J:$J,ROW()-8)="",0,INDEX(Transactions!$O:$O,ROW()-8))</f>
        <v>0</v>
      </c>
    </row>
    <row r="3897" spans="2:6" x14ac:dyDescent="0.15">
      <c r="B3897">
        <f ca="1">IF(INDEX(Transactions!$J:$J,ROW()-8)="",TODAY(),INDEX(Transactions!$G:$G,ROW()-8))</f>
        <v>46229</v>
      </c>
      <c r="F3897">
        <f>IF(INDEX(Transactions!$J:$J,ROW()-8)="",0,INDEX(Transactions!$O:$O,ROW()-8))</f>
        <v>0</v>
      </c>
    </row>
    <row r="3898" spans="2:6" x14ac:dyDescent="0.15">
      <c r="B3898">
        <f ca="1">IF(INDEX(Transactions!$J:$J,ROW()-8)="",TODAY(),INDEX(Transactions!$G:$G,ROW()-8))</f>
        <v>46229</v>
      </c>
      <c r="F3898">
        <f>IF(INDEX(Transactions!$J:$J,ROW()-8)="",0,INDEX(Transactions!$O:$O,ROW()-8))</f>
        <v>0</v>
      </c>
    </row>
    <row r="3899" spans="2:6" x14ac:dyDescent="0.15">
      <c r="B3899">
        <f ca="1">IF(INDEX(Transactions!$J:$J,ROW()-8)="",TODAY(),INDEX(Transactions!$G:$G,ROW()-8))</f>
        <v>46229</v>
      </c>
      <c r="F3899">
        <f>IF(INDEX(Transactions!$J:$J,ROW()-8)="",0,INDEX(Transactions!$O:$O,ROW()-8))</f>
        <v>0</v>
      </c>
    </row>
    <row r="3900" spans="2:6" x14ac:dyDescent="0.15">
      <c r="B3900">
        <f ca="1">IF(INDEX(Transactions!$J:$J,ROW()-8)="",TODAY(),INDEX(Transactions!$G:$G,ROW()-8))</f>
        <v>46229</v>
      </c>
      <c r="F3900">
        <f>IF(INDEX(Transactions!$J:$J,ROW()-8)="",0,INDEX(Transactions!$O:$O,ROW()-8))</f>
        <v>0</v>
      </c>
    </row>
    <row r="3901" spans="2:6" x14ac:dyDescent="0.15">
      <c r="B3901">
        <f ca="1">IF(INDEX(Transactions!$J:$J,ROW()-8)="",TODAY(),INDEX(Transactions!$G:$G,ROW()-8))</f>
        <v>46229</v>
      </c>
      <c r="F3901">
        <f>IF(INDEX(Transactions!$J:$J,ROW()-8)="",0,INDEX(Transactions!$O:$O,ROW()-8))</f>
        <v>0</v>
      </c>
    </row>
    <row r="3902" spans="2:6" x14ac:dyDescent="0.15">
      <c r="B3902">
        <f ca="1">IF(INDEX(Transactions!$J:$J,ROW()-8)="",TODAY(),INDEX(Transactions!$G:$G,ROW()-8))</f>
        <v>46229</v>
      </c>
      <c r="F3902">
        <f>IF(INDEX(Transactions!$J:$J,ROW()-8)="",0,INDEX(Transactions!$O:$O,ROW()-8))</f>
        <v>0</v>
      </c>
    </row>
    <row r="3903" spans="2:6" x14ac:dyDescent="0.15">
      <c r="B3903">
        <f ca="1">IF(INDEX(Transactions!$J:$J,ROW()-8)="",TODAY(),INDEX(Transactions!$G:$G,ROW()-8))</f>
        <v>46229</v>
      </c>
      <c r="F3903">
        <f>IF(INDEX(Transactions!$J:$J,ROW()-8)="",0,INDEX(Transactions!$O:$O,ROW()-8))</f>
        <v>0</v>
      </c>
    </row>
    <row r="3904" spans="2:6" x14ac:dyDescent="0.15">
      <c r="B3904">
        <f ca="1">IF(INDEX(Transactions!$J:$J,ROW()-8)="",TODAY(),INDEX(Transactions!$G:$G,ROW()-8))</f>
        <v>46229</v>
      </c>
      <c r="F3904">
        <f>IF(INDEX(Transactions!$J:$J,ROW()-8)="",0,INDEX(Transactions!$O:$O,ROW()-8))</f>
        <v>0</v>
      </c>
    </row>
    <row r="3905" spans="2:6" x14ac:dyDescent="0.15">
      <c r="B3905">
        <f ca="1">IF(INDEX(Transactions!$J:$J,ROW()-8)="",TODAY(),INDEX(Transactions!$G:$G,ROW()-8))</f>
        <v>46229</v>
      </c>
      <c r="F3905">
        <f>IF(INDEX(Transactions!$J:$J,ROW()-8)="",0,INDEX(Transactions!$O:$O,ROW()-8))</f>
        <v>0</v>
      </c>
    </row>
    <row r="3906" spans="2:6" x14ac:dyDescent="0.15">
      <c r="B3906">
        <f ca="1">IF(INDEX(Transactions!$J:$J,ROW()-8)="",TODAY(),INDEX(Transactions!$G:$G,ROW()-8))</f>
        <v>46229</v>
      </c>
      <c r="F3906">
        <f>IF(INDEX(Transactions!$J:$J,ROW()-8)="",0,INDEX(Transactions!$O:$O,ROW()-8))</f>
        <v>0</v>
      </c>
    </row>
    <row r="3907" spans="2:6" x14ac:dyDescent="0.15">
      <c r="B3907">
        <f ca="1">IF(INDEX(Transactions!$J:$J,ROW()-8)="",TODAY(),INDEX(Transactions!$G:$G,ROW()-8))</f>
        <v>46229</v>
      </c>
      <c r="F3907">
        <f>IF(INDEX(Transactions!$J:$J,ROW()-8)="",0,INDEX(Transactions!$O:$O,ROW()-8))</f>
        <v>0</v>
      </c>
    </row>
    <row r="3908" spans="2:6" x14ac:dyDescent="0.15">
      <c r="B3908">
        <f ca="1">IF(INDEX(Transactions!$J:$J,ROW()-8)="",TODAY(),INDEX(Transactions!$G:$G,ROW()-8))</f>
        <v>46229</v>
      </c>
      <c r="F3908">
        <f>IF(INDEX(Transactions!$J:$J,ROW()-8)="",0,INDEX(Transactions!$O:$O,ROW()-8))</f>
        <v>0</v>
      </c>
    </row>
    <row r="3909" spans="2:6" x14ac:dyDescent="0.15">
      <c r="B3909">
        <f ca="1">IF(INDEX(Transactions!$J:$J,ROW()-8)="",TODAY(),INDEX(Transactions!$G:$G,ROW()-8))</f>
        <v>46229</v>
      </c>
      <c r="F3909">
        <f>IF(INDEX(Transactions!$J:$J,ROW()-8)="",0,INDEX(Transactions!$O:$O,ROW()-8))</f>
        <v>0</v>
      </c>
    </row>
    <row r="3910" spans="2:6" x14ac:dyDescent="0.15">
      <c r="B3910">
        <f ca="1">IF(INDEX(Transactions!$J:$J,ROW()-8)="",TODAY(),INDEX(Transactions!$G:$G,ROW()-8))</f>
        <v>46229</v>
      </c>
      <c r="F3910">
        <f>IF(INDEX(Transactions!$J:$J,ROW()-8)="",0,INDEX(Transactions!$O:$O,ROW()-8))</f>
        <v>0</v>
      </c>
    </row>
    <row r="3911" spans="2:6" x14ac:dyDescent="0.15">
      <c r="B3911">
        <f ca="1">IF(INDEX(Transactions!$J:$J,ROW()-8)="",TODAY(),INDEX(Transactions!$G:$G,ROW()-8))</f>
        <v>46229</v>
      </c>
      <c r="F3911">
        <f>IF(INDEX(Transactions!$J:$J,ROW()-8)="",0,INDEX(Transactions!$O:$O,ROW()-8))</f>
        <v>0</v>
      </c>
    </row>
    <row r="3912" spans="2:6" x14ac:dyDescent="0.15">
      <c r="B3912">
        <f ca="1">IF(INDEX(Transactions!$J:$J,ROW()-8)="",TODAY(),INDEX(Transactions!$G:$G,ROW()-8))</f>
        <v>46229</v>
      </c>
      <c r="F3912">
        <f>IF(INDEX(Transactions!$J:$J,ROW()-8)="",0,INDEX(Transactions!$O:$O,ROW()-8))</f>
        <v>0</v>
      </c>
    </row>
    <row r="3913" spans="2:6" x14ac:dyDescent="0.15">
      <c r="B3913">
        <f ca="1">IF(INDEX(Transactions!$J:$J,ROW()-8)="",TODAY(),INDEX(Transactions!$G:$G,ROW()-8))</f>
        <v>46229</v>
      </c>
      <c r="F3913">
        <f>IF(INDEX(Transactions!$J:$J,ROW()-8)="",0,INDEX(Transactions!$O:$O,ROW()-8))</f>
        <v>0</v>
      </c>
    </row>
    <row r="3914" spans="2:6" x14ac:dyDescent="0.15">
      <c r="B3914">
        <f ca="1">IF(INDEX(Transactions!$J:$J,ROW()-8)="",TODAY(),INDEX(Transactions!$G:$G,ROW()-8))</f>
        <v>46229</v>
      </c>
      <c r="F3914">
        <f>IF(INDEX(Transactions!$J:$J,ROW()-8)="",0,INDEX(Transactions!$O:$O,ROW()-8))</f>
        <v>0</v>
      </c>
    </row>
    <row r="3915" spans="2:6" x14ac:dyDescent="0.15">
      <c r="B3915">
        <f ca="1">IF(INDEX(Transactions!$J:$J,ROW()-8)="",TODAY(),INDEX(Transactions!$G:$G,ROW()-8))</f>
        <v>46229</v>
      </c>
      <c r="F3915">
        <f>IF(INDEX(Transactions!$J:$J,ROW()-8)="",0,INDEX(Transactions!$O:$O,ROW()-8))</f>
        <v>0</v>
      </c>
    </row>
    <row r="3916" spans="2:6" x14ac:dyDescent="0.15">
      <c r="B3916">
        <f ca="1">IF(INDEX(Transactions!$J:$J,ROW()-8)="",TODAY(),INDEX(Transactions!$G:$G,ROW()-8))</f>
        <v>46229</v>
      </c>
      <c r="F3916">
        <f>IF(INDEX(Transactions!$J:$J,ROW()-8)="",0,INDEX(Transactions!$O:$O,ROW()-8))</f>
        <v>0</v>
      </c>
    </row>
    <row r="3917" spans="2:6" x14ac:dyDescent="0.15">
      <c r="B3917">
        <f ca="1">IF(INDEX(Transactions!$J:$J,ROW()-8)="",TODAY(),INDEX(Transactions!$G:$G,ROW()-8))</f>
        <v>46229</v>
      </c>
      <c r="F3917">
        <f>IF(INDEX(Transactions!$J:$J,ROW()-8)="",0,INDEX(Transactions!$O:$O,ROW()-8))</f>
        <v>0</v>
      </c>
    </row>
    <row r="3918" spans="2:6" x14ac:dyDescent="0.15">
      <c r="B3918">
        <f ca="1">IF(INDEX(Transactions!$J:$J,ROW()-8)="",TODAY(),INDEX(Transactions!$G:$G,ROW()-8))</f>
        <v>46229</v>
      </c>
      <c r="F3918">
        <f>IF(INDEX(Transactions!$J:$J,ROW()-8)="",0,INDEX(Transactions!$O:$O,ROW()-8))</f>
        <v>0</v>
      </c>
    </row>
    <row r="3919" spans="2:6" x14ac:dyDescent="0.15">
      <c r="B3919">
        <f ca="1">IF(INDEX(Transactions!$J:$J,ROW()-8)="",TODAY(),INDEX(Transactions!$G:$G,ROW()-8))</f>
        <v>46229</v>
      </c>
      <c r="F3919">
        <f>IF(INDEX(Transactions!$J:$J,ROW()-8)="",0,INDEX(Transactions!$O:$O,ROW()-8))</f>
        <v>0</v>
      </c>
    </row>
    <row r="3920" spans="2:6" x14ac:dyDescent="0.15">
      <c r="B3920">
        <f ca="1">IF(INDEX(Transactions!$J:$J,ROW()-8)="",TODAY(),INDEX(Transactions!$G:$G,ROW()-8))</f>
        <v>46229</v>
      </c>
      <c r="F3920">
        <f>IF(INDEX(Transactions!$J:$J,ROW()-8)="",0,INDEX(Transactions!$O:$O,ROW()-8))</f>
        <v>0</v>
      </c>
    </row>
    <row r="3921" spans="2:6" x14ac:dyDescent="0.15">
      <c r="B3921">
        <f ca="1">IF(INDEX(Transactions!$J:$J,ROW()-8)="",TODAY(),INDEX(Transactions!$G:$G,ROW()-8))</f>
        <v>46229</v>
      </c>
      <c r="F3921">
        <f>IF(INDEX(Transactions!$J:$J,ROW()-8)="",0,INDEX(Transactions!$O:$O,ROW()-8))</f>
        <v>0</v>
      </c>
    </row>
    <row r="3922" spans="2:6" x14ac:dyDescent="0.15">
      <c r="B3922">
        <f ca="1">IF(INDEX(Transactions!$J:$J,ROW()-8)="",TODAY(),INDEX(Transactions!$G:$G,ROW()-8))</f>
        <v>46229</v>
      </c>
      <c r="F3922">
        <f>IF(INDEX(Transactions!$J:$J,ROW()-8)="",0,INDEX(Transactions!$O:$O,ROW()-8))</f>
        <v>0</v>
      </c>
    </row>
    <row r="3923" spans="2:6" x14ac:dyDescent="0.15">
      <c r="B3923">
        <f ca="1">IF(INDEX(Transactions!$J:$J,ROW()-8)="",TODAY(),INDEX(Transactions!$G:$G,ROW()-8))</f>
        <v>46229</v>
      </c>
      <c r="F3923">
        <f>IF(INDEX(Transactions!$J:$J,ROW()-8)="",0,INDEX(Transactions!$O:$O,ROW()-8))</f>
        <v>0</v>
      </c>
    </row>
    <row r="3924" spans="2:6" x14ac:dyDescent="0.15">
      <c r="B3924">
        <f ca="1">IF(INDEX(Transactions!$J:$J,ROW()-8)="",TODAY(),INDEX(Transactions!$G:$G,ROW()-8))</f>
        <v>46229</v>
      </c>
      <c r="F3924">
        <f>IF(INDEX(Transactions!$J:$J,ROW()-8)="",0,INDEX(Transactions!$O:$O,ROW()-8))</f>
        <v>0</v>
      </c>
    </row>
    <row r="3925" spans="2:6" x14ac:dyDescent="0.15">
      <c r="B3925">
        <f ca="1">IF(INDEX(Transactions!$J:$J,ROW()-8)="",TODAY(),INDEX(Transactions!$G:$G,ROW()-8))</f>
        <v>46229</v>
      </c>
      <c r="F3925">
        <f>IF(INDEX(Transactions!$J:$J,ROW()-8)="",0,INDEX(Transactions!$O:$O,ROW()-8))</f>
        <v>0</v>
      </c>
    </row>
    <row r="3926" spans="2:6" x14ac:dyDescent="0.15">
      <c r="B3926">
        <f ca="1">IF(INDEX(Transactions!$J:$J,ROW()-8)="",TODAY(),INDEX(Transactions!$G:$G,ROW()-8))</f>
        <v>46229</v>
      </c>
      <c r="F3926">
        <f>IF(INDEX(Transactions!$J:$J,ROW()-8)="",0,INDEX(Transactions!$O:$O,ROW()-8))</f>
        <v>0</v>
      </c>
    </row>
    <row r="3927" spans="2:6" x14ac:dyDescent="0.15">
      <c r="B3927">
        <f ca="1">IF(INDEX(Transactions!$J:$J,ROW()-8)="",TODAY(),INDEX(Transactions!$G:$G,ROW()-8))</f>
        <v>46229</v>
      </c>
      <c r="F3927">
        <f>IF(INDEX(Transactions!$J:$J,ROW()-8)="",0,INDEX(Transactions!$O:$O,ROW()-8))</f>
        <v>0</v>
      </c>
    </row>
    <row r="3928" spans="2:6" x14ac:dyDescent="0.15">
      <c r="B3928">
        <f ca="1">IF(INDEX(Transactions!$J:$J,ROW()-8)="",TODAY(),INDEX(Transactions!$G:$G,ROW()-8))</f>
        <v>46229</v>
      </c>
      <c r="F3928">
        <f>IF(INDEX(Transactions!$J:$J,ROW()-8)="",0,INDEX(Transactions!$O:$O,ROW()-8))</f>
        <v>0</v>
      </c>
    </row>
    <row r="3929" spans="2:6" x14ac:dyDescent="0.15">
      <c r="B3929">
        <f ca="1">IF(INDEX(Transactions!$J:$J,ROW()-8)="",TODAY(),INDEX(Transactions!$G:$G,ROW()-8))</f>
        <v>46229</v>
      </c>
      <c r="F3929">
        <f>IF(INDEX(Transactions!$J:$J,ROW()-8)="",0,INDEX(Transactions!$O:$O,ROW()-8))</f>
        <v>0</v>
      </c>
    </row>
    <row r="3930" spans="2:6" x14ac:dyDescent="0.15">
      <c r="B3930">
        <f ca="1">IF(INDEX(Transactions!$J:$J,ROW()-8)="",TODAY(),INDEX(Transactions!$G:$G,ROW()-8))</f>
        <v>46229</v>
      </c>
      <c r="F3930">
        <f>IF(INDEX(Transactions!$J:$J,ROW()-8)="",0,INDEX(Transactions!$O:$O,ROW()-8))</f>
        <v>0</v>
      </c>
    </row>
    <row r="3931" spans="2:6" x14ac:dyDescent="0.15">
      <c r="B3931">
        <f ca="1">IF(INDEX(Transactions!$J:$J,ROW()-8)="",TODAY(),INDEX(Transactions!$G:$G,ROW()-8))</f>
        <v>46229</v>
      </c>
      <c r="F3931">
        <f>IF(INDEX(Transactions!$J:$J,ROW()-8)="",0,INDEX(Transactions!$O:$O,ROW()-8))</f>
        <v>0</v>
      </c>
    </row>
    <row r="3932" spans="2:6" x14ac:dyDescent="0.15">
      <c r="B3932">
        <f ca="1">IF(INDEX(Transactions!$J:$J,ROW()-8)="",TODAY(),INDEX(Transactions!$G:$G,ROW()-8))</f>
        <v>46229</v>
      </c>
      <c r="F3932">
        <f>IF(INDEX(Transactions!$J:$J,ROW()-8)="",0,INDEX(Transactions!$O:$O,ROW()-8))</f>
        <v>0</v>
      </c>
    </row>
    <row r="3933" spans="2:6" x14ac:dyDescent="0.15">
      <c r="B3933">
        <f ca="1">IF(INDEX(Transactions!$J:$J,ROW()-8)="",TODAY(),INDEX(Transactions!$G:$G,ROW()-8))</f>
        <v>46229</v>
      </c>
      <c r="F3933">
        <f>IF(INDEX(Transactions!$J:$J,ROW()-8)="",0,INDEX(Transactions!$O:$O,ROW()-8))</f>
        <v>0</v>
      </c>
    </row>
    <row r="3934" spans="2:6" x14ac:dyDescent="0.15">
      <c r="B3934">
        <f ca="1">IF(INDEX(Transactions!$J:$J,ROW()-8)="",TODAY(),INDEX(Transactions!$G:$G,ROW()-8))</f>
        <v>46229</v>
      </c>
      <c r="F3934">
        <f>IF(INDEX(Transactions!$J:$J,ROW()-8)="",0,INDEX(Transactions!$O:$O,ROW()-8))</f>
        <v>0</v>
      </c>
    </row>
    <row r="3935" spans="2:6" x14ac:dyDescent="0.15">
      <c r="B3935">
        <f ca="1">IF(INDEX(Transactions!$J:$J,ROW()-8)="",TODAY(),INDEX(Transactions!$G:$G,ROW()-8))</f>
        <v>46229</v>
      </c>
      <c r="F3935">
        <f>IF(INDEX(Transactions!$J:$J,ROW()-8)="",0,INDEX(Transactions!$O:$O,ROW()-8))</f>
        <v>0</v>
      </c>
    </row>
    <row r="3936" spans="2:6" x14ac:dyDescent="0.15">
      <c r="B3936">
        <f ca="1">IF(INDEX(Transactions!$J:$J,ROW()-8)="",TODAY(),INDEX(Transactions!$G:$G,ROW()-8))</f>
        <v>46229</v>
      </c>
      <c r="F3936">
        <f>IF(INDEX(Transactions!$J:$J,ROW()-8)="",0,INDEX(Transactions!$O:$O,ROW()-8))</f>
        <v>0</v>
      </c>
    </row>
    <row r="3937" spans="2:6" x14ac:dyDescent="0.15">
      <c r="B3937">
        <f ca="1">IF(INDEX(Transactions!$J:$J,ROW()-8)="",TODAY(),INDEX(Transactions!$G:$G,ROW()-8))</f>
        <v>46229</v>
      </c>
      <c r="F3937">
        <f>IF(INDEX(Transactions!$J:$J,ROW()-8)="",0,INDEX(Transactions!$O:$O,ROW()-8))</f>
        <v>0</v>
      </c>
    </row>
    <row r="3938" spans="2:6" x14ac:dyDescent="0.15">
      <c r="B3938">
        <f ca="1">IF(INDEX(Transactions!$J:$J,ROW()-8)="",TODAY(),INDEX(Transactions!$G:$G,ROW()-8))</f>
        <v>46229</v>
      </c>
      <c r="F3938">
        <f>IF(INDEX(Transactions!$J:$J,ROW()-8)="",0,INDEX(Transactions!$O:$O,ROW()-8))</f>
        <v>0</v>
      </c>
    </row>
    <row r="3939" spans="2:6" x14ac:dyDescent="0.15">
      <c r="B3939">
        <f ca="1">IF(INDEX(Transactions!$J:$J,ROW()-8)="",TODAY(),INDEX(Transactions!$G:$G,ROW()-8))</f>
        <v>46229</v>
      </c>
      <c r="F3939">
        <f>IF(INDEX(Transactions!$J:$J,ROW()-8)="",0,INDEX(Transactions!$O:$O,ROW()-8))</f>
        <v>0</v>
      </c>
    </row>
    <row r="3940" spans="2:6" x14ac:dyDescent="0.15">
      <c r="B3940">
        <f ca="1">IF(INDEX(Transactions!$J:$J,ROW()-8)="",TODAY(),INDEX(Transactions!$G:$G,ROW()-8))</f>
        <v>46229</v>
      </c>
      <c r="F3940">
        <f>IF(INDEX(Transactions!$J:$J,ROW()-8)="",0,INDEX(Transactions!$O:$O,ROW()-8))</f>
        <v>0</v>
      </c>
    </row>
    <row r="3941" spans="2:6" x14ac:dyDescent="0.15">
      <c r="B3941">
        <f ca="1">IF(INDEX(Transactions!$J:$J,ROW()-8)="",TODAY(),INDEX(Transactions!$G:$G,ROW()-8))</f>
        <v>46229</v>
      </c>
      <c r="F3941">
        <f>IF(INDEX(Transactions!$J:$J,ROW()-8)="",0,INDEX(Transactions!$O:$O,ROW()-8))</f>
        <v>0</v>
      </c>
    </row>
    <row r="3942" spans="2:6" x14ac:dyDescent="0.15">
      <c r="B3942">
        <f ca="1">IF(INDEX(Transactions!$J:$J,ROW()-8)="",TODAY(),INDEX(Transactions!$G:$G,ROW()-8))</f>
        <v>46229</v>
      </c>
      <c r="F3942">
        <f>IF(INDEX(Transactions!$J:$J,ROW()-8)="",0,INDEX(Transactions!$O:$O,ROW()-8))</f>
        <v>0</v>
      </c>
    </row>
    <row r="3943" spans="2:6" x14ac:dyDescent="0.15">
      <c r="B3943">
        <f ca="1">IF(INDEX(Transactions!$J:$J,ROW()-8)="",TODAY(),INDEX(Transactions!$G:$G,ROW()-8))</f>
        <v>46229</v>
      </c>
      <c r="F3943">
        <f>IF(INDEX(Transactions!$J:$J,ROW()-8)="",0,INDEX(Transactions!$O:$O,ROW()-8))</f>
        <v>0</v>
      </c>
    </row>
    <row r="3944" spans="2:6" x14ac:dyDescent="0.15">
      <c r="B3944">
        <f ca="1">IF(INDEX(Transactions!$J:$J,ROW()-8)="",TODAY(),INDEX(Transactions!$G:$G,ROW()-8))</f>
        <v>46229</v>
      </c>
      <c r="F3944">
        <f>IF(INDEX(Transactions!$J:$J,ROW()-8)="",0,INDEX(Transactions!$O:$O,ROW()-8))</f>
        <v>0</v>
      </c>
    </row>
    <row r="3945" spans="2:6" x14ac:dyDescent="0.15">
      <c r="B3945">
        <f ca="1">IF(INDEX(Transactions!$J:$J,ROW()-8)="",TODAY(),INDEX(Transactions!$G:$G,ROW()-8))</f>
        <v>46229</v>
      </c>
      <c r="F3945">
        <f>IF(INDEX(Transactions!$J:$J,ROW()-8)="",0,INDEX(Transactions!$O:$O,ROW()-8))</f>
        <v>0</v>
      </c>
    </row>
    <row r="3946" spans="2:6" x14ac:dyDescent="0.15">
      <c r="B3946">
        <f ca="1">IF(INDEX(Transactions!$J:$J,ROW()-8)="",TODAY(),INDEX(Transactions!$G:$G,ROW()-8))</f>
        <v>46229</v>
      </c>
      <c r="F3946">
        <f>IF(INDEX(Transactions!$J:$J,ROW()-8)="",0,INDEX(Transactions!$O:$O,ROW()-8))</f>
        <v>0</v>
      </c>
    </row>
    <row r="3947" spans="2:6" x14ac:dyDescent="0.15">
      <c r="B3947">
        <f ca="1">IF(INDEX(Transactions!$J:$J,ROW()-8)="",TODAY(),INDEX(Transactions!$G:$G,ROW()-8))</f>
        <v>46229</v>
      </c>
      <c r="F3947">
        <f>IF(INDEX(Transactions!$J:$J,ROW()-8)="",0,INDEX(Transactions!$O:$O,ROW()-8))</f>
        <v>0</v>
      </c>
    </row>
    <row r="3948" spans="2:6" x14ac:dyDescent="0.15">
      <c r="B3948">
        <f ca="1">IF(INDEX(Transactions!$J:$J,ROW()-8)="",TODAY(),INDEX(Transactions!$G:$G,ROW()-8))</f>
        <v>46229</v>
      </c>
      <c r="F3948">
        <f>IF(INDEX(Transactions!$J:$J,ROW()-8)="",0,INDEX(Transactions!$O:$O,ROW()-8))</f>
        <v>0</v>
      </c>
    </row>
    <row r="3949" spans="2:6" x14ac:dyDescent="0.15">
      <c r="B3949">
        <f ca="1">IF(INDEX(Transactions!$J:$J,ROW()-8)="",TODAY(),INDEX(Transactions!$G:$G,ROW()-8))</f>
        <v>46229</v>
      </c>
      <c r="F3949">
        <f>IF(INDEX(Transactions!$J:$J,ROW()-8)="",0,INDEX(Transactions!$O:$O,ROW()-8))</f>
        <v>0</v>
      </c>
    </row>
    <row r="3950" spans="2:6" x14ac:dyDescent="0.15">
      <c r="B3950">
        <f ca="1">IF(INDEX(Transactions!$J:$J,ROW()-8)="",TODAY(),INDEX(Transactions!$G:$G,ROW()-8))</f>
        <v>46229</v>
      </c>
      <c r="F3950">
        <f>IF(INDEX(Transactions!$J:$J,ROW()-8)="",0,INDEX(Transactions!$O:$O,ROW()-8))</f>
        <v>0</v>
      </c>
    </row>
    <row r="3951" spans="2:6" x14ac:dyDescent="0.15">
      <c r="B3951">
        <f ca="1">IF(INDEX(Transactions!$J:$J,ROW()-8)="",TODAY(),INDEX(Transactions!$G:$G,ROW()-8))</f>
        <v>46229</v>
      </c>
      <c r="F3951">
        <f>IF(INDEX(Transactions!$J:$J,ROW()-8)="",0,INDEX(Transactions!$O:$O,ROW()-8))</f>
        <v>0</v>
      </c>
    </row>
    <row r="3952" spans="2:6" x14ac:dyDescent="0.15">
      <c r="B3952">
        <f ca="1">IF(INDEX(Transactions!$J:$J,ROW()-8)="",TODAY(),INDEX(Transactions!$G:$G,ROW()-8))</f>
        <v>46229</v>
      </c>
      <c r="F3952">
        <f>IF(INDEX(Transactions!$J:$J,ROW()-8)="",0,INDEX(Transactions!$O:$O,ROW()-8))</f>
        <v>0</v>
      </c>
    </row>
    <row r="3953" spans="2:6" x14ac:dyDescent="0.15">
      <c r="B3953">
        <f ca="1">IF(INDEX(Transactions!$J:$J,ROW()-8)="",TODAY(),INDEX(Transactions!$G:$G,ROW()-8))</f>
        <v>46229</v>
      </c>
      <c r="F3953">
        <f>IF(INDEX(Transactions!$J:$J,ROW()-8)="",0,INDEX(Transactions!$O:$O,ROW()-8))</f>
        <v>0</v>
      </c>
    </row>
    <row r="3954" spans="2:6" x14ac:dyDescent="0.15">
      <c r="B3954">
        <f ca="1">IF(INDEX(Transactions!$J:$J,ROW()-8)="",TODAY(),INDEX(Transactions!$G:$G,ROW()-8))</f>
        <v>46229</v>
      </c>
      <c r="F3954">
        <f>IF(INDEX(Transactions!$J:$J,ROW()-8)="",0,INDEX(Transactions!$O:$O,ROW()-8))</f>
        <v>0</v>
      </c>
    </row>
    <row r="3955" spans="2:6" x14ac:dyDescent="0.15">
      <c r="B3955">
        <f ca="1">IF(INDEX(Transactions!$J:$J,ROW()-8)="",TODAY(),INDEX(Transactions!$G:$G,ROW()-8))</f>
        <v>46229</v>
      </c>
      <c r="F3955">
        <f>IF(INDEX(Transactions!$J:$J,ROW()-8)="",0,INDEX(Transactions!$O:$O,ROW()-8))</f>
        <v>0</v>
      </c>
    </row>
    <row r="3956" spans="2:6" x14ac:dyDescent="0.15">
      <c r="B3956">
        <f ca="1">IF(INDEX(Transactions!$J:$J,ROW()-8)="",TODAY(),INDEX(Transactions!$G:$G,ROW()-8))</f>
        <v>46229</v>
      </c>
      <c r="F3956">
        <f>IF(INDEX(Transactions!$J:$J,ROW()-8)="",0,INDEX(Transactions!$O:$O,ROW()-8))</f>
        <v>0</v>
      </c>
    </row>
    <row r="3957" spans="2:6" x14ac:dyDescent="0.15">
      <c r="B3957">
        <f ca="1">IF(INDEX(Transactions!$J:$J,ROW()-8)="",TODAY(),INDEX(Transactions!$G:$G,ROW()-8))</f>
        <v>46229</v>
      </c>
      <c r="F3957">
        <f>IF(INDEX(Transactions!$J:$J,ROW()-8)="",0,INDEX(Transactions!$O:$O,ROW()-8))</f>
        <v>0</v>
      </c>
    </row>
    <row r="3958" spans="2:6" x14ac:dyDescent="0.15">
      <c r="B3958">
        <f ca="1">IF(INDEX(Transactions!$J:$J,ROW()-8)="",TODAY(),INDEX(Transactions!$G:$G,ROW()-8))</f>
        <v>46229</v>
      </c>
      <c r="F3958">
        <f>IF(INDEX(Transactions!$J:$J,ROW()-8)="",0,INDEX(Transactions!$O:$O,ROW()-8))</f>
        <v>0</v>
      </c>
    </row>
    <row r="3959" spans="2:6" x14ac:dyDescent="0.15">
      <c r="B3959">
        <f ca="1">IF(INDEX(Transactions!$J:$J,ROW()-8)="",TODAY(),INDEX(Transactions!$G:$G,ROW()-8))</f>
        <v>46229</v>
      </c>
      <c r="F3959">
        <f>IF(INDEX(Transactions!$J:$J,ROW()-8)="",0,INDEX(Transactions!$O:$O,ROW()-8))</f>
        <v>0</v>
      </c>
    </row>
    <row r="3960" spans="2:6" x14ac:dyDescent="0.15">
      <c r="B3960">
        <f ca="1">IF(INDEX(Transactions!$J:$J,ROW()-8)="",TODAY(),INDEX(Transactions!$G:$G,ROW()-8))</f>
        <v>46229</v>
      </c>
      <c r="F3960">
        <f>IF(INDEX(Transactions!$J:$J,ROW()-8)="",0,INDEX(Transactions!$O:$O,ROW()-8))</f>
        <v>0</v>
      </c>
    </row>
    <row r="3961" spans="2:6" x14ac:dyDescent="0.15">
      <c r="B3961">
        <f ca="1">IF(INDEX(Transactions!$J:$J,ROW()-8)="",TODAY(),INDEX(Transactions!$G:$G,ROW()-8))</f>
        <v>46229</v>
      </c>
      <c r="F3961">
        <f>IF(INDEX(Transactions!$J:$J,ROW()-8)="",0,INDEX(Transactions!$O:$O,ROW()-8))</f>
        <v>0</v>
      </c>
    </row>
    <row r="3962" spans="2:6" x14ac:dyDescent="0.15">
      <c r="B3962">
        <f ca="1">IF(INDEX(Transactions!$J:$J,ROW()-8)="",TODAY(),INDEX(Transactions!$G:$G,ROW()-8))</f>
        <v>46229</v>
      </c>
      <c r="F3962">
        <f>IF(INDEX(Transactions!$J:$J,ROW()-8)="",0,INDEX(Transactions!$O:$O,ROW()-8))</f>
        <v>0</v>
      </c>
    </row>
    <row r="3963" spans="2:6" x14ac:dyDescent="0.15">
      <c r="B3963">
        <f ca="1">IF(INDEX(Transactions!$J:$J,ROW()-8)="",TODAY(),INDEX(Transactions!$G:$G,ROW()-8))</f>
        <v>46229</v>
      </c>
      <c r="F3963">
        <f>IF(INDEX(Transactions!$J:$J,ROW()-8)="",0,INDEX(Transactions!$O:$O,ROW()-8))</f>
        <v>0</v>
      </c>
    </row>
    <row r="3964" spans="2:6" x14ac:dyDescent="0.15">
      <c r="B3964">
        <f ca="1">IF(INDEX(Transactions!$J:$J,ROW()-8)="",TODAY(),INDEX(Transactions!$G:$G,ROW()-8))</f>
        <v>46229</v>
      </c>
      <c r="F3964">
        <f>IF(INDEX(Transactions!$J:$J,ROW()-8)="",0,INDEX(Transactions!$O:$O,ROW()-8))</f>
        <v>0</v>
      </c>
    </row>
    <row r="3965" spans="2:6" x14ac:dyDescent="0.15">
      <c r="B3965">
        <f ca="1">IF(INDEX(Transactions!$J:$J,ROW()-8)="",TODAY(),INDEX(Transactions!$G:$G,ROW()-8))</f>
        <v>46229</v>
      </c>
      <c r="F3965">
        <f>IF(INDEX(Transactions!$J:$J,ROW()-8)="",0,INDEX(Transactions!$O:$O,ROW()-8))</f>
        <v>0</v>
      </c>
    </row>
    <row r="3966" spans="2:6" x14ac:dyDescent="0.15">
      <c r="B3966">
        <f ca="1">IF(INDEX(Transactions!$J:$J,ROW()-8)="",TODAY(),INDEX(Transactions!$G:$G,ROW()-8))</f>
        <v>46229</v>
      </c>
      <c r="F3966">
        <f>IF(INDEX(Transactions!$J:$J,ROW()-8)="",0,INDEX(Transactions!$O:$O,ROW()-8))</f>
        <v>0</v>
      </c>
    </row>
    <row r="3967" spans="2:6" x14ac:dyDescent="0.15">
      <c r="B3967">
        <f ca="1">IF(INDEX(Transactions!$J:$J,ROW()-8)="",TODAY(),INDEX(Transactions!$G:$G,ROW()-8))</f>
        <v>46229</v>
      </c>
      <c r="F3967">
        <f>IF(INDEX(Transactions!$J:$J,ROW()-8)="",0,INDEX(Transactions!$O:$O,ROW()-8))</f>
        <v>0</v>
      </c>
    </row>
    <row r="3968" spans="2:6" x14ac:dyDescent="0.15">
      <c r="B3968">
        <f ca="1">IF(INDEX(Transactions!$J:$J,ROW()-8)="",TODAY(),INDEX(Transactions!$G:$G,ROW()-8))</f>
        <v>46229</v>
      </c>
      <c r="F3968">
        <f>IF(INDEX(Transactions!$J:$J,ROW()-8)="",0,INDEX(Transactions!$O:$O,ROW()-8))</f>
        <v>0</v>
      </c>
    </row>
    <row r="3969" spans="2:6" x14ac:dyDescent="0.15">
      <c r="B3969">
        <f ca="1">IF(INDEX(Transactions!$J:$J,ROW()-8)="",TODAY(),INDEX(Transactions!$G:$G,ROW()-8))</f>
        <v>46229</v>
      </c>
      <c r="F3969">
        <f>IF(INDEX(Transactions!$J:$J,ROW()-8)="",0,INDEX(Transactions!$O:$O,ROW()-8))</f>
        <v>0</v>
      </c>
    </row>
    <row r="3970" spans="2:6" x14ac:dyDescent="0.15">
      <c r="B3970">
        <f ca="1">IF(INDEX(Transactions!$J:$J,ROW()-8)="",TODAY(),INDEX(Transactions!$G:$G,ROW()-8))</f>
        <v>46229</v>
      </c>
      <c r="F3970">
        <f>IF(INDEX(Transactions!$J:$J,ROW()-8)="",0,INDEX(Transactions!$O:$O,ROW()-8))</f>
        <v>0</v>
      </c>
    </row>
    <row r="3971" spans="2:6" x14ac:dyDescent="0.15">
      <c r="B3971">
        <f ca="1">IF(INDEX(Transactions!$J:$J,ROW()-8)="",TODAY(),INDEX(Transactions!$G:$G,ROW()-8))</f>
        <v>46229</v>
      </c>
      <c r="F3971">
        <f>IF(INDEX(Transactions!$J:$J,ROW()-8)="",0,INDEX(Transactions!$O:$O,ROW()-8))</f>
        <v>0</v>
      </c>
    </row>
    <row r="3972" spans="2:6" x14ac:dyDescent="0.15">
      <c r="B3972">
        <f ca="1">IF(INDEX(Transactions!$J:$J,ROW()-8)="",TODAY(),INDEX(Transactions!$G:$G,ROW()-8))</f>
        <v>46229</v>
      </c>
      <c r="F3972">
        <f>IF(INDEX(Transactions!$J:$J,ROW()-8)="",0,INDEX(Transactions!$O:$O,ROW()-8))</f>
        <v>0</v>
      </c>
    </row>
    <row r="3973" spans="2:6" x14ac:dyDescent="0.15">
      <c r="B3973">
        <f ca="1">IF(INDEX(Transactions!$J:$J,ROW()-8)="",TODAY(),INDEX(Transactions!$G:$G,ROW()-8))</f>
        <v>46229</v>
      </c>
      <c r="F3973">
        <f>IF(INDEX(Transactions!$J:$J,ROW()-8)="",0,INDEX(Transactions!$O:$O,ROW()-8))</f>
        <v>0</v>
      </c>
    </row>
    <row r="3974" spans="2:6" x14ac:dyDescent="0.15">
      <c r="B3974">
        <f ca="1">IF(INDEX(Transactions!$J:$J,ROW()-8)="",TODAY(),INDEX(Transactions!$G:$G,ROW()-8))</f>
        <v>46229</v>
      </c>
      <c r="F3974">
        <f>IF(INDEX(Transactions!$J:$J,ROW()-8)="",0,INDEX(Transactions!$O:$O,ROW()-8))</f>
        <v>0</v>
      </c>
    </row>
    <row r="3975" spans="2:6" x14ac:dyDescent="0.15">
      <c r="B3975">
        <f ca="1">IF(INDEX(Transactions!$J:$J,ROW()-8)="",TODAY(),INDEX(Transactions!$G:$G,ROW()-8))</f>
        <v>46229</v>
      </c>
      <c r="F3975">
        <f>IF(INDEX(Transactions!$J:$J,ROW()-8)="",0,INDEX(Transactions!$O:$O,ROW()-8))</f>
        <v>0</v>
      </c>
    </row>
    <row r="3976" spans="2:6" x14ac:dyDescent="0.15">
      <c r="B3976">
        <f ca="1">IF(INDEX(Transactions!$J:$J,ROW()-8)="",TODAY(),INDEX(Transactions!$G:$G,ROW()-8))</f>
        <v>46229</v>
      </c>
      <c r="F3976">
        <f>IF(INDEX(Transactions!$J:$J,ROW()-8)="",0,INDEX(Transactions!$O:$O,ROW()-8))</f>
        <v>0</v>
      </c>
    </row>
    <row r="3977" spans="2:6" x14ac:dyDescent="0.15">
      <c r="B3977">
        <f ca="1">IF(INDEX(Transactions!$J:$J,ROW()-8)="",TODAY(),INDEX(Transactions!$G:$G,ROW()-8))</f>
        <v>46229</v>
      </c>
      <c r="F3977">
        <f>IF(INDEX(Transactions!$J:$J,ROW()-8)="",0,INDEX(Transactions!$O:$O,ROW()-8))</f>
        <v>0</v>
      </c>
    </row>
    <row r="3978" spans="2:6" x14ac:dyDescent="0.15">
      <c r="B3978">
        <f ca="1">IF(INDEX(Transactions!$J:$J,ROW()-8)="",TODAY(),INDEX(Transactions!$G:$G,ROW()-8))</f>
        <v>46229</v>
      </c>
      <c r="F3978">
        <f>IF(INDEX(Transactions!$J:$J,ROW()-8)="",0,INDEX(Transactions!$O:$O,ROW()-8))</f>
        <v>0</v>
      </c>
    </row>
    <row r="3979" spans="2:6" x14ac:dyDescent="0.15">
      <c r="B3979">
        <f ca="1">IF(INDEX(Transactions!$J:$J,ROW()-8)="",TODAY(),INDEX(Transactions!$G:$G,ROW()-8))</f>
        <v>46229</v>
      </c>
      <c r="F3979">
        <f>IF(INDEX(Transactions!$J:$J,ROW()-8)="",0,INDEX(Transactions!$O:$O,ROW()-8))</f>
        <v>0</v>
      </c>
    </row>
    <row r="3980" spans="2:6" x14ac:dyDescent="0.15">
      <c r="B3980">
        <f ca="1">IF(INDEX(Transactions!$J:$J,ROW()-8)="",TODAY(),INDEX(Transactions!$G:$G,ROW()-8))</f>
        <v>46229</v>
      </c>
      <c r="F3980">
        <f>IF(INDEX(Transactions!$J:$J,ROW()-8)="",0,INDEX(Transactions!$O:$O,ROW()-8))</f>
        <v>0</v>
      </c>
    </row>
    <row r="3981" spans="2:6" x14ac:dyDescent="0.15">
      <c r="B3981">
        <f ca="1">IF(INDEX(Transactions!$J:$J,ROW()-8)="",TODAY(),INDEX(Transactions!$G:$G,ROW()-8))</f>
        <v>46229</v>
      </c>
      <c r="F3981">
        <f>IF(INDEX(Transactions!$J:$J,ROW()-8)="",0,INDEX(Transactions!$O:$O,ROW()-8))</f>
        <v>0</v>
      </c>
    </row>
    <row r="3982" spans="2:6" x14ac:dyDescent="0.15">
      <c r="B3982">
        <f ca="1">IF(INDEX(Transactions!$J:$J,ROW()-8)="",TODAY(),INDEX(Transactions!$G:$G,ROW()-8))</f>
        <v>46229</v>
      </c>
      <c r="F3982">
        <f>IF(INDEX(Transactions!$J:$J,ROW()-8)="",0,INDEX(Transactions!$O:$O,ROW()-8))</f>
        <v>0</v>
      </c>
    </row>
    <row r="3983" spans="2:6" x14ac:dyDescent="0.15">
      <c r="B3983">
        <f ca="1">IF(INDEX(Transactions!$J:$J,ROW()-8)="",TODAY(),INDEX(Transactions!$G:$G,ROW()-8))</f>
        <v>46229</v>
      </c>
      <c r="F3983">
        <f>IF(INDEX(Transactions!$J:$J,ROW()-8)="",0,INDEX(Transactions!$O:$O,ROW()-8))</f>
        <v>0</v>
      </c>
    </row>
    <row r="3984" spans="2:6" x14ac:dyDescent="0.15">
      <c r="B3984">
        <f ca="1">IF(INDEX(Transactions!$J:$J,ROW()-8)="",TODAY(),INDEX(Transactions!$G:$G,ROW()-8))</f>
        <v>46229</v>
      </c>
      <c r="F3984">
        <f>IF(INDEX(Transactions!$J:$J,ROW()-8)="",0,INDEX(Transactions!$O:$O,ROW()-8))</f>
        <v>0</v>
      </c>
    </row>
    <row r="3985" spans="2:6" x14ac:dyDescent="0.15">
      <c r="B3985">
        <f ca="1">IF(INDEX(Transactions!$J:$J,ROW()-8)="",TODAY(),INDEX(Transactions!$G:$G,ROW()-8))</f>
        <v>46229</v>
      </c>
      <c r="F3985">
        <f>IF(INDEX(Transactions!$J:$J,ROW()-8)="",0,INDEX(Transactions!$O:$O,ROW()-8))</f>
        <v>0</v>
      </c>
    </row>
    <row r="3986" spans="2:6" x14ac:dyDescent="0.15">
      <c r="B3986">
        <f ca="1">IF(INDEX(Transactions!$J:$J,ROW()-8)="",TODAY(),INDEX(Transactions!$G:$G,ROW()-8))</f>
        <v>46229</v>
      </c>
      <c r="F3986">
        <f>IF(INDEX(Transactions!$J:$J,ROW()-8)="",0,INDEX(Transactions!$O:$O,ROW()-8))</f>
        <v>0</v>
      </c>
    </row>
    <row r="3987" spans="2:6" x14ac:dyDescent="0.15">
      <c r="B3987">
        <f ca="1">IF(INDEX(Transactions!$J:$J,ROW()-8)="",TODAY(),INDEX(Transactions!$G:$G,ROW()-8))</f>
        <v>46229</v>
      </c>
      <c r="F3987">
        <f>IF(INDEX(Transactions!$J:$J,ROW()-8)="",0,INDEX(Transactions!$O:$O,ROW()-8))</f>
        <v>0</v>
      </c>
    </row>
    <row r="3988" spans="2:6" x14ac:dyDescent="0.15">
      <c r="B3988">
        <f ca="1">IF(INDEX(Transactions!$J:$J,ROW()-8)="",TODAY(),INDEX(Transactions!$G:$G,ROW()-8))</f>
        <v>46229</v>
      </c>
      <c r="F3988">
        <f>IF(INDEX(Transactions!$J:$J,ROW()-8)="",0,INDEX(Transactions!$O:$O,ROW()-8))</f>
        <v>0</v>
      </c>
    </row>
    <row r="3989" spans="2:6" x14ac:dyDescent="0.15">
      <c r="B3989">
        <f ca="1">IF(INDEX(Transactions!$J:$J,ROW()-8)="",TODAY(),INDEX(Transactions!$G:$G,ROW()-8))</f>
        <v>46229</v>
      </c>
      <c r="F3989">
        <f>IF(INDEX(Transactions!$J:$J,ROW()-8)="",0,INDEX(Transactions!$O:$O,ROW()-8))</f>
        <v>0</v>
      </c>
    </row>
    <row r="3990" spans="2:6" x14ac:dyDescent="0.15">
      <c r="B3990">
        <f ca="1">IF(INDEX(Transactions!$J:$J,ROW()-8)="",TODAY(),INDEX(Transactions!$G:$G,ROW()-8))</f>
        <v>46229</v>
      </c>
      <c r="F3990">
        <f>IF(INDEX(Transactions!$J:$J,ROW()-8)="",0,INDEX(Transactions!$O:$O,ROW()-8))</f>
        <v>0</v>
      </c>
    </row>
    <row r="3991" spans="2:6" x14ac:dyDescent="0.15">
      <c r="B3991">
        <f ca="1">IF(INDEX(Transactions!$J:$J,ROW()-8)="",TODAY(),INDEX(Transactions!$G:$G,ROW()-8))</f>
        <v>46229</v>
      </c>
      <c r="F3991">
        <f>IF(INDEX(Transactions!$J:$J,ROW()-8)="",0,INDEX(Transactions!$O:$O,ROW()-8))</f>
        <v>0</v>
      </c>
    </row>
    <row r="3992" spans="2:6" x14ac:dyDescent="0.15">
      <c r="B3992">
        <f ca="1">IF(INDEX(Transactions!$J:$J,ROW()-8)="",TODAY(),INDEX(Transactions!$G:$G,ROW()-8))</f>
        <v>46229</v>
      </c>
      <c r="F3992">
        <f>IF(INDEX(Transactions!$J:$J,ROW()-8)="",0,INDEX(Transactions!$O:$O,ROW()-8))</f>
        <v>0</v>
      </c>
    </row>
    <row r="3993" spans="2:6" x14ac:dyDescent="0.15">
      <c r="B3993">
        <f ca="1">IF(INDEX(Transactions!$J:$J,ROW()-8)="",TODAY(),INDEX(Transactions!$G:$G,ROW()-8))</f>
        <v>46229</v>
      </c>
      <c r="F3993">
        <f>IF(INDEX(Transactions!$J:$J,ROW()-8)="",0,INDEX(Transactions!$O:$O,ROW()-8))</f>
        <v>0</v>
      </c>
    </row>
    <row r="3994" spans="2:6" x14ac:dyDescent="0.15">
      <c r="B3994">
        <f ca="1">IF(INDEX(Transactions!$J:$J,ROW()-8)="",TODAY(),INDEX(Transactions!$G:$G,ROW()-8))</f>
        <v>46229</v>
      </c>
      <c r="F3994">
        <f>IF(INDEX(Transactions!$J:$J,ROW()-8)="",0,INDEX(Transactions!$O:$O,ROW()-8))</f>
        <v>0</v>
      </c>
    </row>
    <row r="3995" spans="2:6" x14ac:dyDescent="0.15">
      <c r="B3995">
        <f ca="1">IF(INDEX(Transactions!$J:$J,ROW()-8)="",TODAY(),INDEX(Transactions!$G:$G,ROW()-8))</f>
        <v>46229</v>
      </c>
      <c r="F3995">
        <f>IF(INDEX(Transactions!$J:$J,ROW()-8)="",0,INDEX(Transactions!$O:$O,ROW()-8))</f>
        <v>0</v>
      </c>
    </row>
    <row r="3996" spans="2:6" x14ac:dyDescent="0.15">
      <c r="B3996">
        <f ca="1">IF(INDEX(Transactions!$J:$J,ROW()-8)="",TODAY(),INDEX(Transactions!$G:$G,ROW()-8))</f>
        <v>46229</v>
      </c>
      <c r="F3996">
        <f>IF(INDEX(Transactions!$J:$J,ROW()-8)="",0,INDEX(Transactions!$O:$O,ROW()-8))</f>
        <v>0</v>
      </c>
    </row>
    <row r="3997" spans="2:6" x14ac:dyDescent="0.15">
      <c r="B3997">
        <f ca="1">IF(INDEX(Transactions!$J:$J,ROW()-8)="",TODAY(),INDEX(Transactions!$G:$G,ROW()-8))</f>
        <v>46229</v>
      </c>
      <c r="F3997">
        <f>IF(INDEX(Transactions!$J:$J,ROW()-8)="",0,INDEX(Transactions!$O:$O,ROW()-8))</f>
        <v>0</v>
      </c>
    </row>
    <row r="3998" spans="2:6" x14ac:dyDescent="0.15">
      <c r="B3998">
        <f ca="1">IF(INDEX(Transactions!$J:$J,ROW()-8)="",TODAY(),INDEX(Transactions!$G:$G,ROW()-8))</f>
        <v>46229</v>
      </c>
      <c r="F3998">
        <f>IF(INDEX(Transactions!$J:$J,ROW()-8)="",0,INDEX(Transactions!$O:$O,ROW()-8))</f>
        <v>0</v>
      </c>
    </row>
    <row r="3999" spans="2:6" x14ac:dyDescent="0.15">
      <c r="B3999">
        <f ca="1">IF(INDEX(Transactions!$J:$J,ROW()-8)="",TODAY(),INDEX(Transactions!$G:$G,ROW()-8))</f>
        <v>46229</v>
      </c>
      <c r="F3999">
        <f>IF(INDEX(Transactions!$J:$J,ROW()-8)="",0,INDEX(Transactions!$O:$O,ROW()-8))</f>
        <v>0</v>
      </c>
    </row>
    <row r="4000" spans="2:6" x14ac:dyDescent="0.15">
      <c r="B4000">
        <f ca="1">IF(INDEX(Transactions!$J:$J,ROW()-8)="",TODAY(),INDEX(Transactions!$G:$G,ROW()-8))</f>
        <v>46229</v>
      </c>
      <c r="F4000">
        <f>IF(INDEX(Transactions!$J:$J,ROW()-8)="",0,INDEX(Transactions!$O:$O,ROW()-8))</f>
        <v>0</v>
      </c>
    </row>
    <row r="4001" spans="2:6" x14ac:dyDescent="0.15">
      <c r="B4001">
        <f ca="1">IF(INDEX(Transactions!$J:$J,ROW()-8)="",TODAY(),INDEX(Transactions!$G:$G,ROW()-8))</f>
        <v>46229</v>
      </c>
      <c r="F4001">
        <f>IF(INDEX(Transactions!$J:$J,ROW()-8)="",0,INDEX(Transactions!$O:$O,ROW()-8))</f>
        <v>0</v>
      </c>
    </row>
    <row r="4002" spans="2:6" x14ac:dyDescent="0.15">
      <c r="B4002">
        <f ca="1">IF(INDEX(Transactions!$J:$J,ROW()-8)="",TODAY(),INDEX(Transactions!$G:$G,ROW()-8))</f>
        <v>46229</v>
      </c>
      <c r="F4002">
        <f>IF(INDEX(Transactions!$J:$J,ROW()-8)="",0,INDEX(Transactions!$O:$O,ROW()-8))</f>
        <v>0</v>
      </c>
    </row>
    <row r="4003" spans="2:6" x14ac:dyDescent="0.15">
      <c r="B4003">
        <f ca="1">IF(INDEX(Transactions!$J:$J,ROW()-8)="",TODAY(),INDEX(Transactions!$G:$G,ROW()-8))</f>
        <v>46229</v>
      </c>
      <c r="F4003">
        <f>IF(INDEX(Transactions!$J:$J,ROW()-8)="",0,INDEX(Transactions!$O:$O,ROW()-8))</f>
        <v>0</v>
      </c>
    </row>
    <row r="4004" spans="2:6" x14ac:dyDescent="0.15">
      <c r="B4004">
        <f ca="1">IF(INDEX(Transactions!$J:$J,ROW()-8)="",TODAY(),INDEX(Transactions!$G:$G,ROW()-8))</f>
        <v>46229</v>
      </c>
      <c r="F4004">
        <f>IF(INDEX(Transactions!$J:$J,ROW()-8)="",0,INDEX(Transactions!$O:$O,ROW()-8))</f>
        <v>0</v>
      </c>
    </row>
    <row r="4005" spans="2:6" x14ac:dyDescent="0.15">
      <c r="B4005">
        <f ca="1">IF(INDEX(Transactions!$J:$J,ROW()-8)="",TODAY(),INDEX(Transactions!$G:$G,ROW()-8))</f>
        <v>46229</v>
      </c>
      <c r="F4005">
        <f>IF(INDEX(Transactions!$J:$J,ROW()-8)="",0,INDEX(Transactions!$O:$O,ROW()-8))</f>
        <v>0</v>
      </c>
    </row>
    <row r="4006" spans="2:6" x14ac:dyDescent="0.15">
      <c r="B4006">
        <f ca="1">IF(INDEX(Transactions!$J:$J,ROW()-8)="",TODAY(),INDEX(Transactions!$G:$G,ROW()-8))</f>
        <v>46229</v>
      </c>
      <c r="F4006">
        <f>IF(INDEX(Transactions!$J:$J,ROW()-8)="",0,INDEX(Transactions!$O:$O,ROW()-8))</f>
        <v>0</v>
      </c>
    </row>
    <row r="4007" spans="2:6" x14ac:dyDescent="0.15">
      <c r="B4007">
        <f ca="1">IF(INDEX(Transactions!$J:$J,ROW()-8)="",TODAY(),INDEX(Transactions!$G:$G,ROW()-8))</f>
        <v>46229</v>
      </c>
      <c r="F4007">
        <f>IF(INDEX(Transactions!$J:$J,ROW()-8)="",0,INDEX(Transactions!$O:$O,ROW()-8))</f>
        <v>0</v>
      </c>
    </row>
    <row r="4008" spans="2:6" x14ac:dyDescent="0.15">
      <c r="B4008">
        <f ca="1">IF(INDEX(Transactions!$J:$J,ROW()-8)="",TODAY(),INDEX(Transactions!$G:$G,ROW()-8))</f>
        <v>46229</v>
      </c>
      <c r="F4008">
        <f>IF(INDEX(Transactions!$J:$J,ROW()-8)="",0,INDEX(Transactions!$O:$O,ROW()-8))</f>
        <v>0</v>
      </c>
    </row>
    <row r="4009" spans="2:6" x14ac:dyDescent="0.15">
      <c r="B4009">
        <f ca="1">IF(INDEX(Transactions!$J:$J,ROW()-8)="",TODAY(),INDEX(Transactions!$G:$G,ROW()-8))</f>
        <v>46229</v>
      </c>
      <c r="F4009">
        <f>IF(INDEX(Transactions!$J:$J,ROW()-8)="",0,INDEX(Transactions!$O:$O,ROW()-8))</f>
        <v>0</v>
      </c>
    </row>
    <row r="4010" spans="2:6" x14ac:dyDescent="0.15">
      <c r="B4010">
        <f ca="1">IF(INDEX(Transactions!$J:$J,ROW()-8)="",TODAY(),INDEX(Transactions!$G:$G,ROW()-8))</f>
        <v>46229</v>
      </c>
      <c r="F4010">
        <f>IF(INDEX(Transactions!$J:$J,ROW()-8)="",0,INDEX(Transactions!$O:$O,ROW()-8))</f>
        <v>0</v>
      </c>
    </row>
    <row r="4011" spans="2:6" x14ac:dyDescent="0.15">
      <c r="B4011">
        <f ca="1">IF(INDEX(Transactions!$J:$J,ROW()-8)="",TODAY(),INDEX(Transactions!$G:$G,ROW()-8))</f>
        <v>46229</v>
      </c>
      <c r="F4011">
        <f>IF(INDEX(Transactions!$J:$J,ROW()-8)="",0,INDEX(Transactions!$O:$O,ROW()-8))</f>
        <v>0</v>
      </c>
    </row>
    <row r="4012" spans="2:6" x14ac:dyDescent="0.15">
      <c r="B4012">
        <f ca="1">IF(INDEX(Transactions!$J:$J,ROW()-8)="",TODAY(),INDEX(Transactions!$G:$G,ROW()-8))</f>
        <v>46229</v>
      </c>
      <c r="F4012">
        <f>IF(INDEX(Transactions!$J:$J,ROW()-8)="",0,INDEX(Transactions!$O:$O,ROW()-8))</f>
        <v>0</v>
      </c>
    </row>
    <row r="4013" spans="2:6" x14ac:dyDescent="0.15">
      <c r="B4013">
        <f ca="1">IF(INDEX(Transactions!$J:$J,ROW()-8)="",TODAY(),INDEX(Transactions!$G:$G,ROW()-8))</f>
        <v>46229</v>
      </c>
      <c r="F4013">
        <f>IF(INDEX(Transactions!$J:$J,ROW()-8)="",0,INDEX(Transactions!$O:$O,ROW()-8))</f>
        <v>0</v>
      </c>
    </row>
    <row r="4014" spans="2:6" x14ac:dyDescent="0.15">
      <c r="B4014">
        <f ca="1">IF(INDEX(Transactions!$J:$J,ROW()-8)="",TODAY(),INDEX(Transactions!$G:$G,ROW()-8))</f>
        <v>46229</v>
      </c>
      <c r="F4014">
        <f>IF(INDEX(Transactions!$J:$J,ROW()-8)="",0,INDEX(Transactions!$O:$O,ROW()-8))</f>
        <v>0</v>
      </c>
    </row>
    <row r="4015" spans="2:6" x14ac:dyDescent="0.15">
      <c r="B4015">
        <f ca="1">IF(INDEX(Transactions!$J:$J,ROW()-8)="",TODAY(),INDEX(Transactions!$G:$G,ROW()-8))</f>
        <v>46229</v>
      </c>
      <c r="F4015">
        <f>IF(INDEX(Transactions!$J:$J,ROW()-8)="",0,INDEX(Transactions!$O:$O,ROW()-8))</f>
        <v>0</v>
      </c>
    </row>
    <row r="4016" spans="2:6" x14ac:dyDescent="0.15">
      <c r="B4016">
        <f ca="1">IF(INDEX(Transactions!$J:$J,ROW()-8)="",TODAY(),INDEX(Transactions!$G:$G,ROW()-8))</f>
        <v>46229</v>
      </c>
      <c r="F4016">
        <f>IF(INDEX(Transactions!$J:$J,ROW()-8)="",0,INDEX(Transactions!$O:$O,ROW()-8))</f>
        <v>0</v>
      </c>
    </row>
    <row r="4017" spans="2:6" x14ac:dyDescent="0.15">
      <c r="B4017">
        <f ca="1">IF(INDEX(Transactions!$J:$J,ROW()-8)="",TODAY(),INDEX(Transactions!$G:$G,ROW()-8))</f>
        <v>46229</v>
      </c>
      <c r="F4017">
        <f>IF(INDEX(Transactions!$J:$J,ROW()-8)="",0,INDEX(Transactions!$O:$O,ROW()-8))</f>
        <v>0</v>
      </c>
    </row>
    <row r="4018" spans="2:6" x14ac:dyDescent="0.15">
      <c r="B4018">
        <f ca="1">IF(INDEX(Transactions!$J:$J,ROW()-8)="",TODAY(),INDEX(Transactions!$G:$G,ROW()-8))</f>
        <v>46229</v>
      </c>
      <c r="F4018">
        <f>IF(INDEX(Transactions!$J:$J,ROW()-8)="",0,INDEX(Transactions!$O:$O,ROW()-8))</f>
        <v>0</v>
      </c>
    </row>
    <row r="4019" spans="2:6" x14ac:dyDescent="0.15">
      <c r="B4019">
        <f ca="1">IF(INDEX(Transactions!$J:$J,ROW()-8)="",TODAY(),INDEX(Transactions!$G:$G,ROW()-8))</f>
        <v>46229</v>
      </c>
      <c r="F4019">
        <f>IF(INDEX(Transactions!$J:$J,ROW()-8)="",0,INDEX(Transactions!$O:$O,ROW()-8))</f>
        <v>0</v>
      </c>
    </row>
    <row r="4020" spans="2:6" x14ac:dyDescent="0.15">
      <c r="B4020">
        <f ca="1">IF(INDEX(Transactions!$J:$J,ROW()-8)="",TODAY(),INDEX(Transactions!$G:$G,ROW()-8))</f>
        <v>46229</v>
      </c>
      <c r="F4020">
        <f>IF(INDEX(Transactions!$J:$J,ROW()-8)="",0,INDEX(Transactions!$O:$O,ROW()-8))</f>
        <v>0</v>
      </c>
    </row>
    <row r="4021" spans="2:6" x14ac:dyDescent="0.15">
      <c r="B4021">
        <f ca="1">IF(INDEX(Transactions!$J:$J,ROW()-8)="",TODAY(),INDEX(Transactions!$G:$G,ROW()-8))</f>
        <v>46229</v>
      </c>
      <c r="F4021">
        <f>IF(INDEX(Transactions!$J:$J,ROW()-8)="",0,INDEX(Transactions!$O:$O,ROW()-8))</f>
        <v>0</v>
      </c>
    </row>
    <row r="4022" spans="2:6" x14ac:dyDescent="0.15">
      <c r="B4022">
        <f ca="1">IF(INDEX(Transactions!$J:$J,ROW()-8)="",TODAY(),INDEX(Transactions!$G:$G,ROW()-8))</f>
        <v>46229</v>
      </c>
      <c r="F4022">
        <f>IF(INDEX(Transactions!$J:$J,ROW()-8)="",0,INDEX(Transactions!$O:$O,ROW()-8))</f>
        <v>0</v>
      </c>
    </row>
    <row r="4023" spans="2:6" x14ac:dyDescent="0.15">
      <c r="B4023">
        <f ca="1">IF(INDEX(Transactions!$J:$J,ROW()-8)="",TODAY(),INDEX(Transactions!$G:$G,ROW()-8))</f>
        <v>46229</v>
      </c>
      <c r="F4023">
        <f>IF(INDEX(Transactions!$J:$J,ROW()-8)="",0,INDEX(Transactions!$O:$O,ROW()-8))</f>
        <v>0</v>
      </c>
    </row>
    <row r="4024" spans="2:6" x14ac:dyDescent="0.15">
      <c r="B4024">
        <f ca="1">IF(INDEX(Transactions!$J:$J,ROW()-8)="",TODAY(),INDEX(Transactions!$G:$G,ROW()-8))</f>
        <v>46229</v>
      </c>
      <c r="F4024">
        <f>IF(INDEX(Transactions!$J:$J,ROW()-8)="",0,INDEX(Transactions!$O:$O,ROW()-8))</f>
        <v>0</v>
      </c>
    </row>
    <row r="4025" spans="2:6" x14ac:dyDescent="0.15">
      <c r="B4025">
        <f ca="1">IF(INDEX(Transactions!$J:$J,ROW()-8)="",TODAY(),INDEX(Transactions!$G:$G,ROW()-8))</f>
        <v>46229</v>
      </c>
      <c r="F4025">
        <f>IF(INDEX(Transactions!$J:$J,ROW()-8)="",0,INDEX(Transactions!$O:$O,ROW()-8))</f>
        <v>0</v>
      </c>
    </row>
    <row r="4026" spans="2:6" x14ac:dyDescent="0.15">
      <c r="B4026">
        <f ca="1">IF(INDEX(Transactions!$J:$J,ROW()-8)="",TODAY(),INDEX(Transactions!$G:$G,ROW()-8))</f>
        <v>46229</v>
      </c>
      <c r="F4026">
        <f>IF(INDEX(Transactions!$J:$J,ROW()-8)="",0,INDEX(Transactions!$O:$O,ROW()-8))</f>
        <v>0</v>
      </c>
    </row>
    <row r="4027" spans="2:6" x14ac:dyDescent="0.15">
      <c r="B4027">
        <f ca="1">IF(INDEX(Transactions!$J:$J,ROW()-8)="",TODAY(),INDEX(Transactions!$G:$G,ROW()-8))</f>
        <v>46229</v>
      </c>
      <c r="F4027">
        <f>IF(INDEX(Transactions!$J:$J,ROW()-8)="",0,INDEX(Transactions!$O:$O,ROW()-8))</f>
        <v>0</v>
      </c>
    </row>
    <row r="4028" spans="2:6" x14ac:dyDescent="0.15">
      <c r="B4028">
        <f ca="1">IF(INDEX(Transactions!$J:$J,ROW()-8)="",TODAY(),INDEX(Transactions!$G:$G,ROW()-8))</f>
        <v>46229</v>
      </c>
      <c r="F4028">
        <f>IF(INDEX(Transactions!$J:$J,ROW()-8)="",0,INDEX(Transactions!$O:$O,ROW()-8))</f>
        <v>0</v>
      </c>
    </row>
    <row r="4029" spans="2:6" x14ac:dyDescent="0.15">
      <c r="B4029">
        <f ca="1">IF(INDEX(Transactions!$J:$J,ROW()-8)="",TODAY(),INDEX(Transactions!$G:$G,ROW()-8))</f>
        <v>46229</v>
      </c>
      <c r="F4029">
        <f>IF(INDEX(Transactions!$J:$J,ROW()-8)="",0,INDEX(Transactions!$O:$O,ROW()-8))</f>
        <v>0</v>
      </c>
    </row>
    <row r="4030" spans="2:6" x14ac:dyDescent="0.15">
      <c r="B4030">
        <f ca="1">IF(INDEX(Transactions!$J:$J,ROW()-8)="",TODAY(),INDEX(Transactions!$G:$G,ROW()-8))</f>
        <v>46229</v>
      </c>
      <c r="F4030">
        <f>IF(INDEX(Transactions!$J:$J,ROW()-8)="",0,INDEX(Transactions!$O:$O,ROW()-8))</f>
        <v>0</v>
      </c>
    </row>
    <row r="4031" spans="2:6" x14ac:dyDescent="0.15">
      <c r="B4031">
        <f ca="1">IF(INDEX(Transactions!$J:$J,ROW()-8)="",TODAY(),INDEX(Transactions!$G:$G,ROW()-8))</f>
        <v>46229</v>
      </c>
      <c r="F4031">
        <f>IF(INDEX(Transactions!$J:$J,ROW()-8)="",0,INDEX(Transactions!$O:$O,ROW()-8))</f>
        <v>0</v>
      </c>
    </row>
    <row r="4032" spans="2:6" x14ac:dyDescent="0.15">
      <c r="B4032">
        <f ca="1">IF(INDEX(Transactions!$J:$J,ROW()-8)="",TODAY(),INDEX(Transactions!$G:$G,ROW()-8))</f>
        <v>46229</v>
      </c>
      <c r="F4032">
        <f>IF(INDEX(Transactions!$J:$J,ROW()-8)="",0,INDEX(Transactions!$O:$O,ROW()-8))</f>
        <v>0</v>
      </c>
    </row>
    <row r="4033" spans="2:6" x14ac:dyDescent="0.15">
      <c r="B4033">
        <f ca="1">IF(INDEX(Transactions!$J:$J,ROW()-8)="",TODAY(),INDEX(Transactions!$G:$G,ROW()-8))</f>
        <v>46229</v>
      </c>
      <c r="F4033">
        <f>IF(INDEX(Transactions!$J:$J,ROW()-8)="",0,INDEX(Transactions!$O:$O,ROW()-8))</f>
        <v>0</v>
      </c>
    </row>
    <row r="4034" spans="2:6" x14ac:dyDescent="0.15">
      <c r="B4034">
        <f ca="1">IF(INDEX(Transactions!$J:$J,ROW()-8)="",TODAY(),INDEX(Transactions!$G:$G,ROW()-8))</f>
        <v>46229</v>
      </c>
      <c r="F4034">
        <f>IF(INDEX(Transactions!$J:$J,ROW()-8)="",0,INDEX(Transactions!$O:$O,ROW()-8))</f>
        <v>0</v>
      </c>
    </row>
    <row r="4035" spans="2:6" x14ac:dyDescent="0.15">
      <c r="B4035">
        <f ca="1">IF(INDEX(Transactions!$J:$J,ROW()-8)="",TODAY(),INDEX(Transactions!$G:$G,ROW()-8))</f>
        <v>46229</v>
      </c>
      <c r="F4035">
        <f>IF(INDEX(Transactions!$J:$J,ROW()-8)="",0,INDEX(Transactions!$O:$O,ROW()-8))</f>
        <v>0</v>
      </c>
    </row>
    <row r="4036" spans="2:6" x14ac:dyDescent="0.15">
      <c r="B4036">
        <f ca="1">IF(INDEX(Transactions!$J:$J,ROW()-8)="",TODAY(),INDEX(Transactions!$G:$G,ROW()-8))</f>
        <v>46229</v>
      </c>
      <c r="F4036">
        <f>IF(INDEX(Transactions!$J:$J,ROW()-8)="",0,INDEX(Transactions!$O:$O,ROW()-8))</f>
        <v>0</v>
      </c>
    </row>
    <row r="4037" spans="2:6" x14ac:dyDescent="0.15">
      <c r="B4037">
        <f ca="1">IF(INDEX(Transactions!$J:$J,ROW()-8)="",TODAY(),INDEX(Transactions!$G:$G,ROW()-8))</f>
        <v>46229</v>
      </c>
      <c r="F4037">
        <f>IF(INDEX(Transactions!$J:$J,ROW()-8)="",0,INDEX(Transactions!$O:$O,ROW()-8))</f>
        <v>0</v>
      </c>
    </row>
    <row r="4038" spans="2:6" x14ac:dyDescent="0.15">
      <c r="B4038">
        <f ca="1">IF(INDEX(Transactions!$J:$J,ROW()-8)="",TODAY(),INDEX(Transactions!$G:$G,ROW()-8))</f>
        <v>46229</v>
      </c>
      <c r="F4038">
        <f>IF(INDEX(Transactions!$J:$J,ROW()-8)="",0,INDEX(Transactions!$O:$O,ROW()-8))</f>
        <v>0</v>
      </c>
    </row>
    <row r="4039" spans="2:6" x14ac:dyDescent="0.15">
      <c r="B4039">
        <f ca="1">IF(INDEX(Transactions!$J:$J,ROW()-8)="",TODAY(),INDEX(Transactions!$G:$G,ROW()-8))</f>
        <v>46229</v>
      </c>
      <c r="F4039">
        <f>IF(INDEX(Transactions!$J:$J,ROW()-8)="",0,INDEX(Transactions!$O:$O,ROW()-8))</f>
        <v>0</v>
      </c>
    </row>
    <row r="4040" spans="2:6" x14ac:dyDescent="0.15">
      <c r="B4040">
        <f ca="1">IF(INDEX(Transactions!$J:$J,ROW()-8)="",TODAY(),INDEX(Transactions!$G:$G,ROW()-8))</f>
        <v>46229</v>
      </c>
      <c r="F4040">
        <f>IF(INDEX(Transactions!$J:$J,ROW()-8)="",0,INDEX(Transactions!$O:$O,ROW()-8))</f>
        <v>0</v>
      </c>
    </row>
    <row r="4041" spans="2:6" x14ac:dyDescent="0.15">
      <c r="B4041">
        <f ca="1">IF(INDEX(Transactions!$J:$J,ROW()-8)="",TODAY(),INDEX(Transactions!$G:$G,ROW()-8))</f>
        <v>46229</v>
      </c>
      <c r="F4041">
        <f>IF(INDEX(Transactions!$J:$J,ROW()-8)="",0,INDEX(Transactions!$O:$O,ROW()-8))</f>
        <v>0</v>
      </c>
    </row>
    <row r="4042" spans="2:6" x14ac:dyDescent="0.15">
      <c r="B4042">
        <f ca="1">IF(INDEX(Transactions!$J:$J,ROW()-8)="",TODAY(),INDEX(Transactions!$G:$G,ROW()-8))</f>
        <v>46229</v>
      </c>
      <c r="F4042">
        <f>IF(INDEX(Transactions!$J:$J,ROW()-8)="",0,INDEX(Transactions!$O:$O,ROW()-8))</f>
        <v>0</v>
      </c>
    </row>
    <row r="4043" spans="2:6" x14ac:dyDescent="0.15">
      <c r="B4043">
        <f ca="1">IF(INDEX(Transactions!$J:$J,ROW()-8)="",TODAY(),INDEX(Transactions!$G:$G,ROW()-8))</f>
        <v>46229</v>
      </c>
      <c r="F4043">
        <f>IF(INDEX(Transactions!$J:$J,ROW()-8)="",0,INDEX(Transactions!$O:$O,ROW()-8))</f>
        <v>0</v>
      </c>
    </row>
    <row r="4044" spans="2:6" x14ac:dyDescent="0.15">
      <c r="B4044">
        <f ca="1">IF(INDEX(Transactions!$J:$J,ROW()-8)="",TODAY(),INDEX(Transactions!$G:$G,ROW()-8))</f>
        <v>46229</v>
      </c>
      <c r="F4044">
        <f>IF(INDEX(Transactions!$J:$J,ROW()-8)="",0,INDEX(Transactions!$O:$O,ROW()-8))</f>
        <v>0</v>
      </c>
    </row>
    <row r="4045" spans="2:6" x14ac:dyDescent="0.15">
      <c r="B4045">
        <f ca="1">IF(INDEX(Transactions!$J:$J,ROW()-8)="",TODAY(),INDEX(Transactions!$G:$G,ROW()-8))</f>
        <v>46229</v>
      </c>
      <c r="F4045">
        <f>IF(INDEX(Transactions!$J:$J,ROW()-8)="",0,INDEX(Transactions!$O:$O,ROW()-8))</f>
        <v>0</v>
      </c>
    </row>
    <row r="4046" spans="2:6" x14ac:dyDescent="0.15">
      <c r="B4046">
        <f ca="1">IF(INDEX(Transactions!$J:$J,ROW()-8)="",TODAY(),INDEX(Transactions!$G:$G,ROW()-8))</f>
        <v>46229</v>
      </c>
      <c r="F4046">
        <f>IF(INDEX(Transactions!$J:$J,ROW()-8)="",0,INDEX(Transactions!$O:$O,ROW()-8))</f>
        <v>0</v>
      </c>
    </row>
    <row r="4047" spans="2:6" x14ac:dyDescent="0.15">
      <c r="B4047">
        <f ca="1">IF(INDEX(Transactions!$J:$J,ROW()-8)="",TODAY(),INDEX(Transactions!$G:$G,ROW()-8))</f>
        <v>46229</v>
      </c>
      <c r="F4047">
        <f>IF(INDEX(Transactions!$J:$J,ROW()-8)="",0,INDEX(Transactions!$O:$O,ROW()-8))</f>
        <v>0</v>
      </c>
    </row>
    <row r="4048" spans="2:6" x14ac:dyDescent="0.15">
      <c r="B4048">
        <f ca="1">IF(INDEX(Transactions!$J:$J,ROW()-8)="",TODAY(),INDEX(Transactions!$G:$G,ROW()-8))</f>
        <v>46229</v>
      </c>
      <c r="F4048">
        <f>IF(INDEX(Transactions!$J:$J,ROW()-8)="",0,INDEX(Transactions!$O:$O,ROW()-8))</f>
        <v>0</v>
      </c>
    </row>
    <row r="4049" spans="2:6" x14ac:dyDescent="0.15">
      <c r="B4049">
        <f ca="1">IF(INDEX(Transactions!$J:$J,ROW()-8)="",TODAY(),INDEX(Transactions!$G:$G,ROW()-8))</f>
        <v>46229</v>
      </c>
      <c r="F4049">
        <f>IF(INDEX(Transactions!$J:$J,ROW()-8)="",0,INDEX(Transactions!$O:$O,ROW()-8))</f>
        <v>0</v>
      </c>
    </row>
    <row r="4050" spans="2:6" x14ac:dyDescent="0.15">
      <c r="B4050">
        <f ca="1">IF(INDEX(Transactions!$J:$J,ROW()-8)="",TODAY(),INDEX(Transactions!$G:$G,ROW()-8))</f>
        <v>46229</v>
      </c>
      <c r="F4050">
        <f>IF(INDEX(Transactions!$J:$J,ROW()-8)="",0,INDEX(Transactions!$O:$O,ROW()-8))</f>
        <v>0</v>
      </c>
    </row>
    <row r="4051" spans="2:6" x14ac:dyDescent="0.15">
      <c r="B4051">
        <f ca="1">IF(INDEX(Transactions!$J:$J,ROW()-8)="",TODAY(),INDEX(Transactions!$G:$G,ROW()-8))</f>
        <v>46229</v>
      </c>
      <c r="F4051">
        <f>IF(INDEX(Transactions!$J:$J,ROW()-8)="",0,INDEX(Transactions!$O:$O,ROW()-8))</f>
        <v>0</v>
      </c>
    </row>
    <row r="4052" spans="2:6" x14ac:dyDescent="0.15">
      <c r="B4052">
        <f ca="1">IF(INDEX(Transactions!$J:$J,ROW()-8)="",TODAY(),INDEX(Transactions!$G:$G,ROW()-8))</f>
        <v>46229</v>
      </c>
      <c r="F4052">
        <f>IF(INDEX(Transactions!$J:$J,ROW()-8)="",0,INDEX(Transactions!$O:$O,ROW()-8))</f>
        <v>0</v>
      </c>
    </row>
    <row r="4053" spans="2:6" x14ac:dyDescent="0.15">
      <c r="B4053">
        <f ca="1">IF(INDEX(Transactions!$J:$J,ROW()-8)="",TODAY(),INDEX(Transactions!$G:$G,ROW()-8))</f>
        <v>46229</v>
      </c>
      <c r="F4053">
        <f>IF(INDEX(Transactions!$J:$J,ROW()-8)="",0,INDEX(Transactions!$O:$O,ROW()-8))</f>
        <v>0</v>
      </c>
    </row>
    <row r="4054" spans="2:6" x14ac:dyDescent="0.15">
      <c r="B4054">
        <f ca="1">IF(INDEX(Transactions!$J:$J,ROW()-8)="",TODAY(),INDEX(Transactions!$G:$G,ROW()-8))</f>
        <v>46229</v>
      </c>
      <c r="F4054">
        <f>IF(INDEX(Transactions!$J:$J,ROW()-8)="",0,INDEX(Transactions!$O:$O,ROW()-8))</f>
        <v>0</v>
      </c>
    </row>
    <row r="4055" spans="2:6" x14ac:dyDescent="0.15">
      <c r="B4055">
        <f ca="1">IF(INDEX(Transactions!$J:$J,ROW()-8)="",TODAY(),INDEX(Transactions!$G:$G,ROW()-8))</f>
        <v>46229</v>
      </c>
      <c r="F4055">
        <f>IF(INDEX(Transactions!$J:$J,ROW()-8)="",0,INDEX(Transactions!$O:$O,ROW()-8))</f>
        <v>0</v>
      </c>
    </row>
    <row r="4056" spans="2:6" x14ac:dyDescent="0.15">
      <c r="B4056">
        <f ca="1">IF(INDEX(Transactions!$J:$J,ROW()-8)="",TODAY(),INDEX(Transactions!$G:$G,ROW()-8))</f>
        <v>46229</v>
      </c>
      <c r="F4056">
        <f>IF(INDEX(Transactions!$J:$J,ROW()-8)="",0,INDEX(Transactions!$O:$O,ROW()-8))</f>
        <v>0</v>
      </c>
    </row>
    <row r="4057" spans="2:6" x14ac:dyDescent="0.15">
      <c r="B4057">
        <f ca="1">IF(INDEX(Transactions!$J:$J,ROW()-8)="",TODAY(),INDEX(Transactions!$G:$G,ROW()-8))</f>
        <v>46229</v>
      </c>
      <c r="F4057">
        <f>IF(INDEX(Transactions!$J:$J,ROW()-8)="",0,INDEX(Transactions!$O:$O,ROW()-8))</f>
        <v>0</v>
      </c>
    </row>
    <row r="4058" spans="2:6" x14ac:dyDescent="0.15">
      <c r="B4058">
        <f ca="1">IF(INDEX(Transactions!$J:$J,ROW()-8)="",TODAY(),INDEX(Transactions!$G:$G,ROW()-8))</f>
        <v>46229</v>
      </c>
      <c r="F4058">
        <f>IF(INDEX(Transactions!$J:$J,ROW()-8)="",0,INDEX(Transactions!$O:$O,ROW()-8))</f>
        <v>0</v>
      </c>
    </row>
    <row r="4059" spans="2:6" x14ac:dyDescent="0.15">
      <c r="B4059">
        <f ca="1">IF(INDEX(Transactions!$J:$J,ROW()-8)="",TODAY(),INDEX(Transactions!$G:$G,ROW()-8))</f>
        <v>46229</v>
      </c>
      <c r="F4059">
        <f>IF(INDEX(Transactions!$J:$J,ROW()-8)="",0,INDEX(Transactions!$O:$O,ROW()-8))</f>
        <v>0</v>
      </c>
    </row>
    <row r="4060" spans="2:6" x14ac:dyDescent="0.15">
      <c r="B4060">
        <f ca="1">IF(INDEX(Transactions!$J:$J,ROW()-8)="",TODAY(),INDEX(Transactions!$G:$G,ROW()-8))</f>
        <v>46229</v>
      </c>
      <c r="F4060">
        <f>IF(INDEX(Transactions!$J:$J,ROW()-8)="",0,INDEX(Transactions!$O:$O,ROW()-8))</f>
        <v>0</v>
      </c>
    </row>
    <row r="4061" spans="2:6" x14ac:dyDescent="0.15">
      <c r="B4061">
        <f ca="1">IF(INDEX(Transactions!$J:$J,ROW()-8)="",TODAY(),INDEX(Transactions!$G:$G,ROW()-8))</f>
        <v>46229</v>
      </c>
      <c r="F4061">
        <f>IF(INDEX(Transactions!$J:$J,ROW()-8)="",0,INDEX(Transactions!$O:$O,ROW()-8))</f>
        <v>0</v>
      </c>
    </row>
    <row r="4062" spans="2:6" x14ac:dyDescent="0.15">
      <c r="B4062">
        <f ca="1">IF(INDEX(Transactions!$J:$J,ROW()-8)="",TODAY(),INDEX(Transactions!$G:$G,ROW()-8))</f>
        <v>46229</v>
      </c>
      <c r="F4062">
        <f>IF(INDEX(Transactions!$J:$J,ROW()-8)="",0,INDEX(Transactions!$O:$O,ROW()-8))</f>
        <v>0</v>
      </c>
    </row>
    <row r="4063" spans="2:6" x14ac:dyDescent="0.15">
      <c r="B4063">
        <f ca="1">IF(INDEX(Transactions!$J:$J,ROW()-8)="",TODAY(),INDEX(Transactions!$G:$G,ROW()-8))</f>
        <v>46229</v>
      </c>
      <c r="F4063">
        <f>IF(INDEX(Transactions!$J:$J,ROW()-8)="",0,INDEX(Transactions!$O:$O,ROW()-8))</f>
        <v>0</v>
      </c>
    </row>
    <row r="4064" spans="2:6" x14ac:dyDescent="0.15">
      <c r="B4064">
        <f ca="1">IF(INDEX(Transactions!$J:$J,ROW()-8)="",TODAY(),INDEX(Transactions!$G:$G,ROW()-8))</f>
        <v>46229</v>
      </c>
      <c r="F4064">
        <f>IF(INDEX(Transactions!$J:$J,ROW()-8)="",0,INDEX(Transactions!$O:$O,ROW()-8))</f>
        <v>0</v>
      </c>
    </row>
    <row r="4065" spans="2:6" x14ac:dyDescent="0.15">
      <c r="B4065">
        <f ca="1">IF(INDEX(Transactions!$J:$J,ROW()-8)="",TODAY(),INDEX(Transactions!$G:$G,ROW()-8))</f>
        <v>46229</v>
      </c>
      <c r="F4065">
        <f>IF(INDEX(Transactions!$J:$J,ROW()-8)="",0,INDEX(Transactions!$O:$O,ROW()-8))</f>
        <v>0</v>
      </c>
    </row>
    <row r="4066" spans="2:6" x14ac:dyDescent="0.15">
      <c r="B4066">
        <f ca="1">IF(INDEX(Transactions!$J:$J,ROW()-8)="",TODAY(),INDEX(Transactions!$G:$G,ROW()-8))</f>
        <v>46229</v>
      </c>
      <c r="F4066">
        <f>IF(INDEX(Transactions!$J:$J,ROW()-8)="",0,INDEX(Transactions!$O:$O,ROW()-8))</f>
        <v>0</v>
      </c>
    </row>
    <row r="4067" spans="2:6" x14ac:dyDescent="0.15">
      <c r="B4067">
        <f ca="1">IF(INDEX(Transactions!$J:$J,ROW()-8)="",TODAY(),INDEX(Transactions!$G:$G,ROW()-8))</f>
        <v>46229</v>
      </c>
      <c r="F4067">
        <f>IF(INDEX(Transactions!$J:$J,ROW()-8)="",0,INDEX(Transactions!$O:$O,ROW()-8))</f>
        <v>0</v>
      </c>
    </row>
    <row r="4068" spans="2:6" x14ac:dyDescent="0.15">
      <c r="B4068">
        <f ca="1">IF(INDEX(Transactions!$J:$J,ROW()-8)="",TODAY(),INDEX(Transactions!$G:$G,ROW()-8))</f>
        <v>46229</v>
      </c>
      <c r="F4068">
        <f>IF(INDEX(Transactions!$J:$J,ROW()-8)="",0,INDEX(Transactions!$O:$O,ROW()-8))</f>
        <v>0</v>
      </c>
    </row>
    <row r="4069" spans="2:6" x14ac:dyDescent="0.15">
      <c r="B4069">
        <f ca="1">IF(INDEX(Transactions!$J:$J,ROW()-8)="",TODAY(),INDEX(Transactions!$G:$G,ROW()-8))</f>
        <v>46229</v>
      </c>
      <c r="F4069">
        <f>IF(INDEX(Transactions!$J:$J,ROW()-8)="",0,INDEX(Transactions!$O:$O,ROW()-8))</f>
        <v>0</v>
      </c>
    </row>
    <row r="4070" spans="2:6" x14ac:dyDescent="0.15">
      <c r="B4070">
        <f ca="1">IF(INDEX(Transactions!$J:$J,ROW()-8)="",TODAY(),INDEX(Transactions!$G:$G,ROW()-8))</f>
        <v>46229</v>
      </c>
      <c r="F4070">
        <f>IF(INDEX(Transactions!$J:$J,ROW()-8)="",0,INDEX(Transactions!$O:$O,ROW()-8))</f>
        <v>0</v>
      </c>
    </row>
    <row r="4071" spans="2:6" x14ac:dyDescent="0.15">
      <c r="B4071">
        <f ca="1">IF(INDEX(Transactions!$J:$J,ROW()-8)="",TODAY(),INDEX(Transactions!$G:$G,ROW()-8))</f>
        <v>46229</v>
      </c>
      <c r="F4071">
        <f>IF(INDEX(Transactions!$J:$J,ROW()-8)="",0,INDEX(Transactions!$O:$O,ROW()-8))</f>
        <v>0</v>
      </c>
    </row>
    <row r="4072" spans="2:6" x14ac:dyDescent="0.15">
      <c r="B4072">
        <f ca="1">IF(INDEX(Transactions!$J:$J,ROW()-8)="",TODAY(),INDEX(Transactions!$G:$G,ROW()-8))</f>
        <v>46229</v>
      </c>
      <c r="F4072">
        <f>IF(INDEX(Transactions!$J:$J,ROW()-8)="",0,INDEX(Transactions!$O:$O,ROW()-8))</f>
        <v>0</v>
      </c>
    </row>
    <row r="4073" spans="2:6" x14ac:dyDescent="0.15">
      <c r="B4073">
        <f ca="1">IF(INDEX(Transactions!$J:$J,ROW()-8)="",TODAY(),INDEX(Transactions!$G:$G,ROW()-8))</f>
        <v>46229</v>
      </c>
      <c r="F4073">
        <f>IF(INDEX(Transactions!$J:$J,ROW()-8)="",0,INDEX(Transactions!$O:$O,ROW()-8))</f>
        <v>0</v>
      </c>
    </row>
    <row r="4074" spans="2:6" x14ac:dyDescent="0.15">
      <c r="B4074">
        <f ca="1">IF(INDEX(Transactions!$J:$J,ROW()-8)="",TODAY(),INDEX(Transactions!$G:$G,ROW()-8))</f>
        <v>46229</v>
      </c>
      <c r="F4074">
        <f>IF(INDEX(Transactions!$J:$J,ROW()-8)="",0,INDEX(Transactions!$O:$O,ROW()-8))</f>
        <v>0</v>
      </c>
    </row>
    <row r="4075" spans="2:6" x14ac:dyDescent="0.15">
      <c r="B4075">
        <f ca="1">IF(INDEX(Transactions!$J:$J,ROW()-8)="",TODAY(),INDEX(Transactions!$G:$G,ROW()-8))</f>
        <v>46229</v>
      </c>
      <c r="F4075">
        <f>IF(INDEX(Transactions!$J:$J,ROW()-8)="",0,INDEX(Transactions!$O:$O,ROW()-8))</f>
        <v>0</v>
      </c>
    </row>
    <row r="4076" spans="2:6" x14ac:dyDescent="0.15">
      <c r="B4076">
        <f ca="1">IF(INDEX(Transactions!$J:$J,ROW()-8)="",TODAY(),INDEX(Transactions!$G:$G,ROW()-8))</f>
        <v>46229</v>
      </c>
      <c r="F4076">
        <f>IF(INDEX(Transactions!$J:$J,ROW()-8)="",0,INDEX(Transactions!$O:$O,ROW()-8))</f>
        <v>0</v>
      </c>
    </row>
    <row r="4077" spans="2:6" x14ac:dyDescent="0.15">
      <c r="B4077">
        <f ca="1">IF(INDEX(Transactions!$J:$J,ROW()-8)="",TODAY(),INDEX(Transactions!$G:$G,ROW()-8))</f>
        <v>46229</v>
      </c>
      <c r="F4077">
        <f>IF(INDEX(Transactions!$J:$J,ROW()-8)="",0,INDEX(Transactions!$O:$O,ROW()-8))</f>
        <v>0</v>
      </c>
    </row>
    <row r="4078" spans="2:6" x14ac:dyDescent="0.15">
      <c r="B4078">
        <f ca="1">IF(INDEX(Transactions!$J:$J,ROW()-8)="",TODAY(),INDEX(Transactions!$G:$G,ROW()-8))</f>
        <v>46229</v>
      </c>
      <c r="F4078">
        <f>IF(INDEX(Transactions!$J:$J,ROW()-8)="",0,INDEX(Transactions!$O:$O,ROW()-8))</f>
        <v>0</v>
      </c>
    </row>
    <row r="4079" spans="2:6" x14ac:dyDescent="0.15">
      <c r="B4079">
        <f ca="1">IF(INDEX(Transactions!$J:$J,ROW()-8)="",TODAY(),INDEX(Transactions!$G:$G,ROW()-8))</f>
        <v>46229</v>
      </c>
      <c r="F4079">
        <f>IF(INDEX(Transactions!$J:$J,ROW()-8)="",0,INDEX(Transactions!$O:$O,ROW()-8))</f>
        <v>0</v>
      </c>
    </row>
    <row r="4080" spans="2:6" x14ac:dyDescent="0.15">
      <c r="B4080">
        <f ca="1">IF(INDEX(Transactions!$J:$J,ROW()-8)="",TODAY(),INDEX(Transactions!$G:$G,ROW()-8))</f>
        <v>46229</v>
      </c>
      <c r="F4080">
        <f>IF(INDEX(Transactions!$J:$J,ROW()-8)="",0,INDEX(Transactions!$O:$O,ROW()-8))</f>
        <v>0</v>
      </c>
    </row>
    <row r="4081" spans="2:6" x14ac:dyDescent="0.15">
      <c r="B4081">
        <f ca="1">IF(INDEX(Transactions!$J:$J,ROW()-8)="",TODAY(),INDEX(Transactions!$G:$G,ROW()-8))</f>
        <v>46229</v>
      </c>
      <c r="F4081">
        <f>IF(INDEX(Transactions!$J:$J,ROW()-8)="",0,INDEX(Transactions!$O:$O,ROW()-8))</f>
        <v>0</v>
      </c>
    </row>
    <row r="4082" spans="2:6" x14ac:dyDescent="0.15">
      <c r="B4082">
        <f ca="1">IF(INDEX(Transactions!$J:$J,ROW()-8)="",TODAY(),INDEX(Transactions!$G:$G,ROW()-8))</f>
        <v>46229</v>
      </c>
      <c r="F4082">
        <f>IF(INDEX(Transactions!$J:$J,ROW()-8)="",0,INDEX(Transactions!$O:$O,ROW()-8))</f>
        <v>0</v>
      </c>
    </row>
    <row r="4083" spans="2:6" x14ac:dyDescent="0.15">
      <c r="B4083">
        <f ca="1">IF(INDEX(Transactions!$J:$J,ROW()-8)="",TODAY(),INDEX(Transactions!$G:$G,ROW()-8))</f>
        <v>46229</v>
      </c>
      <c r="F4083">
        <f>IF(INDEX(Transactions!$J:$J,ROW()-8)="",0,INDEX(Transactions!$O:$O,ROW()-8))</f>
        <v>0</v>
      </c>
    </row>
    <row r="4084" spans="2:6" x14ac:dyDescent="0.15">
      <c r="B4084">
        <f ca="1">IF(INDEX(Transactions!$J:$J,ROW()-8)="",TODAY(),INDEX(Transactions!$G:$G,ROW()-8))</f>
        <v>46229</v>
      </c>
      <c r="F4084">
        <f>IF(INDEX(Transactions!$J:$J,ROW()-8)="",0,INDEX(Transactions!$O:$O,ROW()-8))</f>
        <v>0</v>
      </c>
    </row>
    <row r="4085" spans="2:6" x14ac:dyDescent="0.15">
      <c r="B4085">
        <f ca="1">IF(INDEX(Transactions!$J:$J,ROW()-8)="",TODAY(),INDEX(Transactions!$G:$G,ROW()-8))</f>
        <v>46229</v>
      </c>
      <c r="F4085">
        <f>IF(INDEX(Transactions!$J:$J,ROW()-8)="",0,INDEX(Transactions!$O:$O,ROW()-8))</f>
        <v>0</v>
      </c>
    </row>
    <row r="4086" spans="2:6" x14ac:dyDescent="0.15">
      <c r="B4086">
        <f ca="1">IF(INDEX(Transactions!$J:$J,ROW()-8)="",TODAY(),INDEX(Transactions!$G:$G,ROW()-8))</f>
        <v>46229</v>
      </c>
      <c r="F4086">
        <f>IF(INDEX(Transactions!$J:$J,ROW()-8)="",0,INDEX(Transactions!$O:$O,ROW()-8))</f>
        <v>0</v>
      </c>
    </row>
    <row r="4087" spans="2:6" x14ac:dyDescent="0.15">
      <c r="B4087">
        <f ca="1">IF(INDEX(Transactions!$J:$J,ROW()-8)="",TODAY(),INDEX(Transactions!$G:$G,ROW()-8))</f>
        <v>46229</v>
      </c>
      <c r="F4087">
        <f>IF(INDEX(Transactions!$J:$J,ROW()-8)="",0,INDEX(Transactions!$O:$O,ROW()-8))</f>
        <v>0</v>
      </c>
    </row>
    <row r="4088" spans="2:6" x14ac:dyDescent="0.15">
      <c r="B4088">
        <f ca="1">IF(INDEX(Transactions!$J:$J,ROW()-8)="",TODAY(),INDEX(Transactions!$G:$G,ROW()-8))</f>
        <v>46229</v>
      </c>
      <c r="F4088">
        <f>IF(INDEX(Transactions!$J:$J,ROW()-8)="",0,INDEX(Transactions!$O:$O,ROW()-8))</f>
        <v>0</v>
      </c>
    </row>
    <row r="4089" spans="2:6" x14ac:dyDescent="0.15">
      <c r="B4089">
        <f ca="1">IF(INDEX(Transactions!$J:$J,ROW()-8)="",TODAY(),INDEX(Transactions!$G:$G,ROW()-8))</f>
        <v>46229</v>
      </c>
      <c r="F4089">
        <f>IF(INDEX(Transactions!$J:$J,ROW()-8)="",0,INDEX(Transactions!$O:$O,ROW()-8))</f>
        <v>0</v>
      </c>
    </row>
    <row r="4090" spans="2:6" x14ac:dyDescent="0.15">
      <c r="B4090">
        <f ca="1">IF(INDEX(Transactions!$J:$J,ROW()-8)="",TODAY(),INDEX(Transactions!$G:$G,ROW()-8))</f>
        <v>46229</v>
      </c>
      <c r="F4090">
        <f>IF(INDEX(Transactions!$J:$J,ROW()-8)="",0,INDEX(Transactions!$O:$O,ROW()-8))</f>
        <v>0</v>
      </c>
    </row>
    <row r="4091" spans="2:6" x14ac:dyDescent="0.15">
      <c r="B4091">
        <f ca="1">IF(INDEX(Transactions!$J:$J,ROW()-8)="",TODAY(),INDEX(Transactions!$G:$G,ROW()-8))</f>
        <v>46229</v>
      </c>
      <c r="F4091">
        <f>IF(INDEX(Transactions!$J:$J,ROW()-8)="",0,INDEX(Transactions!$O:$O,ROW()-8))</f>
        <v>0</v>
      </c>
    </row>
    <row r="4092" spans="2:6" x14ac:dyDescent="0.15">
      <c r="B4092">
        <f ca="1">IF(INDEX(Transactions!$J:$J,ROW()-8)="",TODAY(),INDEX(Transactions!$G:$G,ROW()-8))</f>
        <v>46229</v>
      </c>
      <c r="F4092">
        <f>IF(INDEX(Transactions!$J:$J,ROW()-8)="",0,INDEX(Transactions!$O:$O,ROW()-8))</f>
        <v>0</v>
      </c>
    </row>
    <row r="4093" spans="2:6" x14ac:dyDescent="0.15">
      <c r="B4093">
        <f ca="1">IF(INDEX(Transactions!$J:$J,ROW()-8)="",TODAY(),INDEX(Transactions!$G:$G,ROW()-8))</f>
        <v>46229</v>
      </c>
      <c r="F4093">
        <f>IF(INDEX(Transactions!$J:$J,ROW()-8)="",0,INDEX(Transactions!$O:$O,ROW()-8))</f>
        <v>0</v>
      </c>
    </row>
    <row r="4094" spans="2:6" x14ac:dyDescent="0.15">
      <c r="B4094">
        <f ca="1">IF(INDEX(Transactions!$J:$J,ROW()-8)="",TODAY(),INDEX(Transactions!$G:$G,ROW()-8))</f>
        <v>46229</v>
      </c>
      <c r="F4094">
        <f>IF(INDEX(Transactions!$J:$J,ROW()-8)="",0,INDEX(Transactions!$O:$O,ROW()-8))</f>
        <v>0</v>
      </c>
    </row>
    <row r="4095" spans="2:6" x14ac:dyDescent="0.15">
      <c r="B4095">
        <f ca="1">IF(INDEX(Transactions!$J:$J,ROW()-8)="",TODAY(),INDEX(Transactions!$G:$G,ROW()-8))</f>
        <v>46229</v>
      </c>
      <c r="F4095">
        <f>IF(INDEX(Transactions!$J:$J,ROW()-8)="",0,INDEX(Transactions!$O:$O,ROW()-8))</f>
        <v>0</v>
      </c>
    </row>
    <row r="4096" spans="2:6" x14ac:dyDescent="0.15">
      <c r="B4096">
        <f ca="1">IF(INDEX(Transactions!$J:$J,ROW()-8)="",TODAY(),INDEX(Transactions!$G:$G,ROW()-8))</f>
        <v>46229</v>
      </c>
      <c r="F4096">
        <f>IF(INDEX(Transactions!$J:$J,ROW()-8)="",0,INDEX(Transactions!$O:$O,ROW()-8))</f>
        <v>0</v>
      </c>
    </row>
    <row r="4097" spans="2:6" x14ac:dyDescent="0.15">
      <c r="B4097">
        <f ca="1">IF(INDEX(Transactions!$J:$J,ROW()-8)="",TODAY(),INDEX(Transactions!$G:$G,ROW()-8))</f>
        <v>46229</v>
      </c>
      <c r="F4097">
        <f>IF(INDEX(Transactions!$J:$J,ROW()-8)="",0,INDEX(Transactions!$O:$O,ROW()-8))</f>
        <v>0</v>
      </c>
    </row>
    <row r="4098" spans="2:6" x14ac:dyDescent="0.15">
      <c r="B4098">
        <f ca="1">IF(INDEX(Transactions!$J:$J,ROW()-8)="",TODAY(),INDEX(Transactions!$G:$G,ROW()-8))</f>
        <v>46229</v>
      </c>
      <c r="F4098">
        <f>IF(INDEX(Transactions!$J:$J,ROW()-8)="",0,INDEX(Transactions!$O:$O,ROW()-8))</f>
        <v>0</v>
      </c>
    </row>
    <row r="4099" spans="2:6" x14ac:dyDescent="0.15">
      <c r="B4099">
        <f ca="1">IF(INDEX(Transactions!$J:$J,ROW()-8)="",TODAY(),INDEX(Transactions!$G:$G,ROW()-8))</f>
        <v>46229</v>
      </c>
      <c r="F4099">
        <f>IF(INDEX(Transactions!$J:$J,ROW()-8)="",0,INDEX(Transactions!$O:$O,ROW()-8))</f>
        <v>0</v>
      </c>
    </row>
    <row r="4100" spans="2:6" x14ac:dyDescent="0.15">
      <c r="B4100">
        <f ca="1">IF(INDEX(Transactions!$J:$J,ROW()-8)="",TODAY(),INDEX(Transactions!$G:$G,ROW()-8))</f>
        <v>46229</v>
      </c>
      <c r="F4100">
        <f>IF(INDEX(Transactions!$J:$J,ROW()-8)="",0,INDEX(Transactions!$O:$O,ROW()-8))</f>
        <v>0</v>
      </c>
    </row>
    <row r="4101" spans="2:6" x14ac:dyDescent="0.15">
      <c r="B4101">
        <f ca="1">IF(INDEX(Transactions!$J:$J,ROW()-8)="",TODAY(),INDEX(Transactions!$G:$G,ROW()-8))</f>
        <v>46229</v>
      </c>
      <c r="F4101">
        <f>IF(INDEX(Transactions!$J:$J,ROW()-8)="",0,INDEX(Transactions!$O:$O,ROW()-8))</f>
        <v>0</v>
      </c>
    </row>
    <row r="4102" spans="2:6" x14ac:dyDescent="0.15">
      <c r="B4102">
        <f ca="1">IF(INDEX(Transactions!$J:$J,ROW()-8)="",TODAY(),INDEX(Transactions!$G:$G,ROW()-8))</f>
        <v>46229</v>
      </c>
      <c r="F4102">
        <f>IF(INDEX(Transactions!$J:$J,ROW()-8)="",0,INDEX(Transactions!$O:$O,ROW()-8))</f>
        <v>0</v>
      </c>
    </row>
    <row r="4103" spans="2:6" x14ac:dyDescent="0.15">
      <c r="B4103">
        <f ca="1">IF(INDEX(Transactions!$J:$J,ROW()-8)="",TODAY(),INDEX(Transactions!$G:$G,ROW()-8))</f>
        <v>46229</v>
      </c>
      <c r="F4103">
        <f>IF(INDEX(Transactions!$J:$J,ROW()-8)="",0,INDEX(Transactions!$O:$O,ROW()-8))</f>
        <v>0</v>
      </c>
    </row>
    <row r="4104" spans="2:6" x14ac:dyDescent="0.15">
      <c r="B4104">
        <f ca="1">IF(INDEX(Transactions!$J:$J,ROW()-8)="",TODAY(),INDEX(Transactions!$G:$G,ROW()-8))</f>
        <v>46229</v>
      </c>
      <c r="F4104">
        <f>IF(INDEX(Transactions!$J:$J,ROW()-8)="",0,INDEX(Transactions!$O:$O,ROW()-8))</f>
        <v>0</v>
      </c>
    </row>
    <row r="4105" spans="2:6" x14ac:dyDescent="0.15">
      <c r="B4105">
        <f ca="1">IF(INDEX(Transactions!$J:$J,ROW()-8)="",TODAY(),INDEX(Transactions!$G:$G,ROW()-8))</f>
        <v>46229</v>
      </c>
      <c r="F4105">
        <f>IF(INDEX(Transactions!$J:$J,ROW()-8)="",0,INDEX(Transactions!$O:$O,ROW()-8))</f>
        <v>0</v>
      </c>
    </row>
    <row r="4106" spans="2:6" x14ac:dyDescent="0.15">
      <c r="B4106">
        <f ca="1">IF(INDEX(Transactions!$J:$J,ROW()-8)="",TODAY(),INDEX(Transactions!$G:$G,ROW()-8))</f>
        <v>46229</v>
      </c>
      <c r="F4106">
        <f>IF(INDEX(Transactions!$J:$J,ROW()-8)="",0,INDEX(Transactions!$O:$O,ROW()-8))</f>
        <v>0</v>
      </c>
    </row>
    <row r="4107" spans="2:6" x14ac:dyDescent="0.15">
      <c r="B4107">
        <f ca="1">IF(INDEX(Transactions!$J:$J,ROW()-8)="",TODAY(),INDEX(Transactions!$G:$G,ROW()-8))</f>
        <v>46229</v>
      </c>
      <c r="F4107">
        <f>IF(INDEX(Transactions!$J:$J,ROW()-8)="",0,INDEX(Transactions!$O:$O,ROW()-8))</f>
        <v>0</v>
      </c>
    </row>
    <row r="4108" spans="2:6" x14ac:dyDescent="0.15">
      <c r="B4108">
        <f ca="1">IF(INDEX(Transactions!$J:$J,ROW()-8)="",TODAY(),INDEX(Transactions!$G:$G,ROW()-8))</f>
        <v>46229</v>
      </c>
      <c r="F4108">
        <f>IF(INDEX(Transactions!$J:$J,ROW()-8)="",0,INDEX(Transactions!$O:$O,ROW()-8))</f>
        <v>0</v>
      </c>
    </row>
    <row r="4109" spans="2:6" x14ac:dyDescent="0.15">
      <c r="B4109">
        <f ca="1">IF(INDEX(Transactions!$J:$J,ROW()-8)="",TODAY(),INDEX(Transactions!$G:$G,ROW()-8))</f>
        <v>46229</v>
      </c>
      <c r="F4109">
        <f>IF(INDEX(Transactions!$J:$J,ROW()-8)="",0,INDEX(Transactions!$O:$O,ROW()-8))</f>
        <v>0</v>
      </c>
    </row>
    <row r="4110" spans="2:6" x14ac:dyDescent="0.15">
      <c r="B4110">
        <f ca="1">IF(INDEX(Transactions!$J:$J,ROW()-8)="",TODAY(),INDEX(Transactions!$G:$G,ROW()-8))</f>
        <v>46229</v>
      </c>
      <c r="F4110">
        <f>IF(INDEX(Transactions!$J:$J,ROW()-8)="",0,INDEX(Transactions!$O:$O,ROW()-8))</f>
        <v>0</v>
      </c>
    </row>
    <row r="4111" spans="2:6" x14ac:dyDescent="0.15">
      <c r="B4111">
        <f ca="1">IF(INDEX(Transactions!$J:$J,ROW()-8)="",TODAY(),INDEX(Transactions!$G:$G,ROW()-8))</f>
        <v>46229</v>
      </c>
      <c r="F4111">
        <f>IF(INDEX(Transactions!$J:$J,ROW()-8)="",0,INDEX(Transactions!$O:$O,ROW()-8))</f>
        <v>0</v>
      </c>
    </row>
    <row r="4112" spans="2:6" x14ac:dyDescent="0.15">
      <c r="B4112">
        <f ca="1">IF(INDEX(Transactions!$J:$J,ROW()-8)="",TODAY(),INDEX(Transactions!$G:$G,ROW()-8))</f>
        <v>46229</v>
      </c>
      <c r="F4112">
        <f>IF(INDEX(Transactions!$J:$J,ROW()-8)="",0,INDEX(Transactions!$O:$O,ROW()-8))</f>
        <v>0</v>
      </c>
    </row>
    <row r="4113" spans="2:6" x14ac:dyDescent="0.15">
      <c r="B4113">
        <f ca="1">IF(INDEX(Transactions!$J:$J,ROW()-8)="",TODAY(),INDEX(Transactions!$G:$G,ROW()-8))</f>
        <v>46229</v>
      </c>
      <c r="F4113">
        <f>IF(INDEX(Transactions!$J:$J,ROW()-8)="",0,INDEX(Transactions!$O:$O,ROW()-8))</f>
        <v>0</v>
      </c>
    </row>
    <row r="4114" spans="2:6" x14ac:dyDescent="0.15">
      <c r="B4114">
        <f ca="1">IF(INDEX(Transactions!$J:$J,ROW()-8)="",TODAY(),INDEX(Transactions!$G:$G,ROW()-8))</f>
        <v>46229</v>
      </c>
      <c r="F4114">
        <f>IF(INDEX(Transactions!$J:$J,ROW()-8)="",0,INDEX(Transactions!$O:$O,ROW()-8))</f>
        <v>0</v>
      </c>
    </row>
    <row r="4115" spans="2:6" x14ac:dyDescent="0.15">
      <c r="B4115">
        <f ca="1">IF(INDEX(Transactions!$J:$J,ROW()-8)="",TODAY(),INDEX(Transactions!$G:$G,ROW()-8))</f>
        <v>46229</v>
      </c>
      <c r="F4115">
        <f>IF(INDEX(Transactions!$J:$J,ROW()-8)="",0,INDEX(Transactions!$O:$O,ROW()-8))</f>
        <v>0</v>
      </c>
    </row>
    <row r="4116" spans="2:6" x14ac:dyDescent="0.15">
      <c r="B4116">
        <f ca="1">IF(INDEX(Transactions!$J:$J,ROW()-8)="",TODAY(),INDEX(Transactions!$G:$G,ROW()-8))</f>
        <v>46229</v>
      </c>
      <c r="F4116">
        <f>IF(INDEX(Transactions!$J:$J,ROW()-8)="",0,INDEX(Transactions!$O:$O,ROW()-8))</f>
        <v>0</v>
      </c>
    </row>
    <row r="4117" spans="2:6" x14ac:dyDescent="0.15">
      <c r="B4117">
        <f ca="1">IF(INDEX(Transactions!$J:$J,ROW()-8)="",TODAY(),INDEX(Transactions!$G:$G,ROW()-8))</f>
        <v>46229</v>
      </c>
      <c r="F4117">
        <f>IF(INDEX(Transactions!$J:$J,ROW()-8)="",0,INDEX(Transactions!$O:$O,ROW()-8))</f>
        <v>0</v>
      </c>
    </row>
    <row r="4118" spans="2:6" x14ac:dyDescent="0.15">
      <c r="B4118">
        <f ca="1">IF(INDEX(Transactions!$J:$J,ROW()-8)="",TODAY(),INDEX(Transactions!$G:$G,ROW()-8))</f>
        <v>46229</v>
      </c>
      <c r="F4118">
        <f>IF(INDEX(Transactions!$J:$J,ROW()-8)="",0,INDEX(Transactions!$O:$O,ROW()-8))</f>
        <v>0</v>
      </c>
    </row>
    <row r="4119" spans="2:6" x14ac:dyDescent="0.15">
      <c r="B4119">
        <f ca="1">IF(INDEX(Transactions!$J:$J,ROW()-8)="",TODAY(),INDEX(Transactions!$G:$G,ROW()-8))</f>
        <v>46229</v>
      </c>
      <c r="F4119">
        <f>IF(INDEX(Transactions!$J:$J,ROW()-8)="",0,INDEX(Transactions!$O:$O,ROW()-8))</f>
        <v>0</v>
      </c>
    </row>
    <row r="4120" spans="2:6" x14ac:dyDescent="0.15">
      <c r="B4120">
        <f ca="1">IF(INDEX(Transactions!$J:$J,ROW()-8)="",TODAY(),INDEX(Transactions!$G:$G,ROW()-8))</f>
        <v>46229</v>
      </c>
      <c r="F4120">
        <f>IF(INDEX(Transactions!$J:$J,ROW()-8)="",0,INDEX(Transactions!$O:$O,ROW()-8))</f>
        <v>0</v>
      </c>
    </row>
    <row r="4121" spans="2:6" x14ac:dyDescent="0.15">
      <c r="B4121">
        <f ca="1">IF(INDEX(Transactions!$J:$J,ROW()-8)="",TODAY(),INDEX(Transactions!$G:$G,ROW()-8))</f>
        <v>46229</v>
      </c>
      <c r="F4121">
        <f>IF(INDEX(Transactions!$J:$J,ROW()-8)="",0,INDEX(Transactions!$O:$O,ROW()-8))</f>
        <v>0</v>
      </c>
    </row>
    <row r="4122" spans="2:6" x14ac:dyDescent="0.15">
      <c r="B4122">
        <f ca="1">IF(INDEX(Transactions!$J:$J,ROW()-8)="",TODAY(),INDEX(Transactions!$G:$G,ROW()-8))</f>
        <v>46229</v>
      </c>
      <c r="F4122">
        <f>IF(INDEX(Transactions!$J:$J,ROW()-8)="",0,INDEX(Transactions!$O:$O,ROW()-8))</f>
        <v>0</v>
      </c>
    </row>
    <row r="4123" spans="2:6" x14ac:dyDescent="0.15">
      <c r="B4123">
        <f ca="1">IF(INDEX(Transactions!$J:$J,ROW()-8)="",TODAY(),INDEX(Transactions!$G:$G,ROW()-8))</f>
        <v>46229</v>
      </c>
      <c r="F4123">
        <f>IF(INDEX(Transactions!$J:$J,ROW()-8)="",0,INDEX(Transactions!$O:$O,ROW()-8))</f>
        <v>0</v>
      </c>
    </row>
    <row r="4124" spans="2:6" x14ac:dyDescent="0.15">
      <c r="B4124">
        <f ca="1">IF(INDEX(Transactions!$J:$J,ROW()-8)="",TODAY(),INDEX(Transactions!$G:$G,ROW()-8))</f>
        <v>46229</v>
      </c>
      <c r="F4124">
        <f>IF(INDEX(Transactions!$J:$J,ROW()-8)="",0,INDEX(Transactions!$O:$O,ROW()-8))</f>
        <v>0</v>
      </c>
    </row>
    <row r="4125" spans="2:6" x14ac:dyDescent="0.15">
      <c r="B4125">
        <f ca="1">IF(INDEX(Transactions!$J:$J,ROW()-8)="",TODAY(),INDEX(Transactions!$G:$G,ROW()-8))</f>
        <v>46229</v>
      </c>
      <c r="F4125">
        <f>IF(INDEX(Transactions!$J:$J,ROW()-8)="",0,INDEX(Transactions!$O:$O,ROW()-8))</f>
        <v>0</v>
      </c>
    </row>
    <row r="4126" spans="2:6" x14ac:dyDescent="0.15">
      <c r="B4126">
        <f ca="1">IF(INDEX(Transactions!$J:$J,ROW()-8)="",TODAY(),INDEX(Transactions!$G:$G,ROW()-8))</f>
        <v>46229</v>
      </c>
      <c r="F4126">
        <f>IF(INDEX(Transactions!$J:$J,ROW()-8)="",0,INDEX(Transactions!$O:$O,ROW()-8))</f>
        <v>0</v>
      </c>
    </row>
    <row r="4127" spans="2:6" x14ac:dyDescent="0.15">
      <c r="B4127">
        <f ca="1">IF(INDEX(Transactions!$J:$J,ROW()-8)="",TODAY(),INDEX(Transactions!$G:$G,ROW()-8))</f>
        <v>46229</v>
      </c>
      <c r="F4127">
        <f>IF(INDEX(Transactions!$J:$J,ROW()-8)="",0,INDEX(Transactions!$O:$O,ROW()-8))</f>
        <v>0</v>
      </c>
    </row>
    <row r="4128" spans="2:6" x14ac:dyDescent="0.15">
      <c r="B4128">
        <f ca="1">IF(INDEX(Transactions!$J:$J,ROW()-8)="",TODAY(),INDEX(Transactions!$G:$G,ROW()-8))</f>
        <v>46229</v>
      </c>
      <c r="F4128">
        <f>IF(INDEX(Transactions!$J:$J,ROW()-8)="",0,INDEX(Transactions!$O:$O,ROW()-8))</f>
        <v>0</v>
      </c>
    </row>
    <row r="4129" spans="2:6" x14ac:dyDescent="0.15">
      <c r="B4129">
        <f ca="1">IF(INDEX(Transactions!$J:$J,ROW()-8)="",TODAY(),INDEX(Transactions!$G:$G,ROW()-8))</f>
        <v>46229</v>
      </c>
      <c r="F4129">
        <f>IF(INDEX(Transactions!$J:$J,ROW()-8)="",0,INDEX(Transactions!$O:$O,ROW()-8))</f>
        <v>0</v>
      </c>
    </row>
    <row r="4130" spans="2:6" x14ac:dyDescent="0.15">
      <c r="B4130">
        <f ca="1">IF(INDEX(Transactions!$J:$J,ROW()-8)="",TODAY(),INDEX(Transactions!$G:$G,ROW()-8))</f>
        <v>46229</v>
      </c>
      <c r="F4130">
        <f>IF(INDEX(Transactions!$J:$J,ROW()-8)="",0,INDEX(Transactions!$O:$O,ROW()-8))</f>
        <v>0</v>
      </c>
    </row>
    <row r="4131" spans="2:6" x14ac:dyDescent="0.15">
      <c r="B4131">
        <f ca="1">IF(INDEX(Transactions!$J:$J,ROW()-8)="",TODAY(),INDEX(Transactions!$G:$G,ROW()-8))</f>
        <v>46229</v>
      </c>
      <c r="F4131">
        <f>IF(INDEX(Transactions!$J:$J,ROW()-8)="",0,INDEX(Transactions!$O:$O,ROW()-8))</f>
        <v>0</v>
      </c>
    </row>
    <row r="4132" spans="2:6" x14ac:dyDescent="0.15">
      <c r="B4132">
        <f ca="1">IF(INDEX(Transactions!$J:$J,ROW()-8)="",TODAY(),INDEX(Transactions!$G:$G,ROW()-8))</f>
        <v>46229</v>
      </c>
      <c r="F4132">
        <f>IF(INDEX(Transactions!$J:$J,ROW()-8)="",0,INDEX(Transactions!$O:$O,ROW()-8))</f>
        <v>0</v>
      </c>
    </row>
    <row r="4133" spans="2:6" x14ac:dyDescent="0.15">
      <c r="B4133">
        <f ca="1">IF(INDEX(Transactions!$J:$J,ROW()-8)="",TODAY(),INDEX(Transactions!$G:$G,ROW()-8))</f>
        <v>46229</v>
      </c>
      <c r="F4133">
        <f>IF(INDEX(Transactions!$J:$J,ROW()-8)="",0,INDEX(Transactions!$O:$O,ROW()-8))</f>
        <v>0</v>
      </c>
    </row>
    <row r="4134" spans="2:6" x14ac:dyDescent="0.15">
      <c r="B4134">
        <f ca="1">IF(INDEX(Transactions!$J:$J,ROW()-8)="",TODAY(),INDEX(Transactions!$G:$G,ROW()-8))</f>
        <v>46229</v>
      </c>
      <c r="F4134">
        <f>IF(INDEX(Transactions!$J:$J,ROW()-8)="",0,INDEX(Transactions!$O:$O,ROW()-8))</f>
        <v>0</v>
      </c>
    </row>
    <row r="4135" spans="2:6" x14ac:dyDescent="0.15">
      <c r="B4135">
        <f ca="1">IF(INDEX(Transactions!$J:$J,ROW()-8)="",TODAY(),INDEX(Transactions!$G:$G,ROW()-8))</f>
        <v>46229</v>
      </c>
      <c r="F4135">
        <f>IF(INDEX(Transactions!$J:$J,ROW()-8)="",0,INDEX(Transactions!$O:$O,ROW()-8))</f>
        <v>0</v>
      </c>
    </row>
    <row r="4136" spans="2:6" x14ac:dyDescent="0.15">
      <c r="B4136">
        <f ca="1">IF(INDEX(Transactions!$J:$J,ROW()-8)="",TODAY(),INDEX(Transactions!$G:$G,ROW()-8))</f>
        <v>46229</v>
      </c>
      <c r="F4136">
        <f>IF(INDEX(Transactions!$J:$J,ROW()-8)="",0,INDEX(Transactions!$O:$O,ROW()-8))</f>
        <v>0</v>
      </c>
    </row>
    <row r="4137" spans="2:6" x14ac:dyDescent="0.15">
      <c r="B4137">
        <f ca="1">IF(INDEX(Transactions!$J:$J,ROW()-8)="",TODAY(),INDEX(Transactions!$G:$G,ROW()-8))</f>
        <v>46229</v>
      </c>
      <c r="F4137">
        <f>IF(INDEX(Transactions!$J:$J,ROW()-8)="",0,INDEX(Transactions!$O:$O,ROW()-8))</f>
        <v>0</v>
      </c>
    </row>
    <row r="4138" spans="2:6" x14ac:dyDescent="0.15">
      <c r="B4138">
        <f ca="1">IF(INDEX(Transactions!$J:$J,ROW()-8)="",TODAY(),INDEX(Transactions!$G:$G,ROW()-8))</f>
        <v>46229</v>
      </c>
      <c r="F4138">
        <f>IF(INDEX(Transactions!$J:$J,ROW()-8)="",0,INDEX(Transactions!$O:$O,ROW()-8))</f>
        <v>0</v>
      </c>
    </row>
    <row r="4139" spans="2:6" x14ac:dyDescent="0.15">
      <c r="B4139">
        <f ca="1">IF(INDEX(Transactions!$J:$J,ROW()-8)="",TODAY(),INDEX(Transactions!$G:$G,ROW()-8))</f>
        <v>46229</v>
      </c>
      <c r="F4139">
        <f>IF(INDEX(Transactions!$J:$J,ROW()-8)="",0,INDEX(Transactions!$O:$O,ROW()-8))</f>
        <v>0</v>
      </c>
    </row>
    <row r="4140" spans="2:6" x14ac:dyDescent="0.15">
      <c r="B4140">
        <f ca="1">IF(INDEX(Transactions!$J:$J,ROW()-8)="",TODAY(),INDEX(Transactions!$G:$G,ROW()-8))</f>
        <v>46229</v>
      </c>
      <c r="F4140">
        <f>IF(INDEX(Transactions!$J:$J,ROW()-8)="",0,INDEX(Transactions!$O:$O,ROW()-8))</f>
        <v>0</v>
      </c>
    </row>
    <row r="4141" spans="2:6" x14ac:dyDescent="0.15">
      <c r="B4141">
        <f ca="1">IF(INDEX(Transactions!$J:$J,ROW()-8)="",TODAY(),INDEX(Transactions!$G:$G,ROW()-8))</f>
        <v>46229</v>
      </c>
      <c r="F4141">
        <f>IF(INDEX(Transactions!$J:$J,ROW()-8)="",0,INDEX(Transactions!$O:$O,ROW()-8))</f>
        <v>0</v>
      </c>
    </row>
    <row r="4142" spans="2:6" x14ac:dyDescent="0.15">
      <c r="B4142">
        <f ca="1">IF(INDEX(Transactions!$J:$J,ROW()-8)="",TODAY(),INDEX(Transactions!$G:$G,ROW()-8))</f>
        <v>46229</v>
      </c>
      <c r="F4142">
        <f>IF(INDEX(Transactions!$J:$J,ROW()-8)="",0,INDEX(Transactions!$O:$O,ROW()-8))</f>
        <v>0</v>
      </c>
    </row>
    <row r="4143" spans="2:6" x14ac:dyDescent="0.15">
      <c r="B4143">
        <f ca="1">IF(INDEX(Transactions!$J:$J,ROW()-8)="",TODAY(),INDEX(Transactions!$G:$G,ROW()-8))</f>
        <v>46229</v>
      </c>
      <c r="F4143">
        <f>IF(INDEX(Transactions!$J:$J,ROW()-8)="",0,INDEX(Transactions!$O:$O,ROW()-8))</f>
        <v>0</v>
      </c>
    </row>
    <row r="4144" spans="2:6" x14ac:dyDescent="0.15">
      <c r="B4144">
        <f ca="1">IF(INDEX(Transactions!$J:$J,ROW()-8)="",TODAY(),INDEX(Transactions!$G:$G,ROW()-8))</f>
        <v>46229</v>
      </c>
      <c r="F4144">
        <f>IF(INDEX(Transactions!$J:$J,ROW()-8)="",0,INDEX(Transactions!$O:$O,ROW()-8))</f>
        <v>0</v>
      </c>
    </row>
    <row r="4145" spans="2:6" x14ac:dyDescent="0.15">
      <c r="B4145">
        <f ca="1">IF(INDEX(Transactions!$J:$J,ROW()-8)="",TODAY(),INDEX(Transactions!$G:$G,ROW()-8))</f>
        <v>46229</v>
      </c>
      <c r="F4145">
        <f>IF(INDEX(Transactions!$J:$J,ROW()-8)="",0,INDEX(Transactions!$O:$O,ROW()-8))</f>
        <v>0</v>
      </c>
    </row>
    <row r="4146" spans="2:6" x14ac:dyDescent="0.15">
      <c r="B4146">
        <f ca="1">IF(INDEX(Transactions!$J:$J,ROW()-8)="",TODAY(),INDEX(Transactions!$G:$G,ROW()-8))</f>
        <v>46229</v>
      </c>
      <c r="F4146">
        <f>IF(INDEX(Transactions!$J:$J,ROW()-8)="",0,INDEX(Transactions!$O:$O,ROW()-8))</f>
        <v>0</v>
      </c>
    </row>
    <row r="4147" spans="2:6" x14ac:dyDescent="0.15">
      <c r="B4147">
        <f ca="1">IF(INDEX(Transactions!$J:$J,ROW()-8)="",TODAY(),INDEX(Transactions!$G:$G,ROW()-8))</f>
        <v>46229</v>
      </c>
      <c r="F4147">
        <f>IF(INDEX(Transactions!$J:$J,ROW()-8)="",0,INDEX(Transactions!$O:$O,ROW()-8))</f>
        <v>0</v>
      </c>
    </row>
    <row r="4148" spans="2:6" x14ac:dyDescent="0.15">
      <c r="B4148">
        <f ca="1">IF(INDEX(Transactions!$J:$J,ROW()-8)="",TODAY(),INDEX(Transactions!$G:$G,ROW()-8))</f>
        <v>46229</v>
      </c>
      <c r="F4148">
        <f>IF(INDEX(Transactions!$J:$J,ROW()-8)="",0,INDEX(Transactions!$O:$O,ROW()-8))</f>
        <v>0</v>
      </c>
    </row>
    <row r="4149" spans="2:6" x14ac:dyDescent="0.15">
      <c r="B4149">
        <f ca="1">IF(INDEX(Transactions!$J:$J,ROW()-8)="",TODAY(),INDEX(Transactions!$G:$G,ROW()-8))</f>
        <v>46229</v>
      </c>
      <c r="F4149">
        <f>IF(INDEX(Transactions!$J:$J,ROW()-8)="",0,INDEX(Transactions!$O:$O,ROW()-8))</f>
        <v>0</v>
      </c>
    </row>
    <row r="4150" spans="2:6" x14ac:dyDescent="0.15">
      <c r="B4150">
        <f ca="1">IF(INDEX(Transactions!$J:$J,ROW()-8)="",TODAY(),INDEX(Transactions!$G:$G,ROW()-8))</f>
        <v>46229</v>
      </c>
      <c r="F4150">
        <f>IF(INDEX(Transactions!$J:$J,ROW()-8)="",0,INDEX(Transactions!$O:$O,ROW()-8))</f>
        <v>0</v>
      </c>
    </row>
    <row r="4151" spans="2:6" x14ac:dyDescent="0.15">
      <c r="B4151">
        <f ca="1">IF(INDEX(Transactions!$J:$J,ROW()-8)="",TODAY(),INDEX(Transactions!$G:$G,ROW()-8))</f>
        <v>46229</v>
      </c>
      <c r="F4151">
        <f>IF(INDEX(Transactions!$J:$J,ROW()-8)="",0,INDEX(Transactions!$O:$O,ROW()-8))</f>
        <v>0</v>
      </c>
    </row>
    <row r="4152" spans="2:6" x14ac:dyDescent="0.15">
      <c r="B4152">
        <f ca="1">IF(INDEX(Transactions!$J:$J,ROW()-8)="",TODAY(),INDEX(Transactions!$G:$G,ROW()-8))</f>
        <v>46229</v>
      </c>
      <c r="F4152">
        <f>IF(INDEX(Transactions!$J:$J,ROW()-8)="",0,INDEX(Transactions!$O:$O,ROW()-8))</f>
        <v>0</v>
      </c>
    </row>
    <row r="4153" spans="2:6" x14ac:dyDescent="0.15">
      <c r="B4153">
        <f ca="1">IF(INDEX(Transactions!$J:$J,ROW()-8)="",TODAY(),INDEX(Transactions!$G:$G,ROW()-8))</f>
        <v>46229</v>
      </c>
      <c r="F4153">
        <f>IF(INDEX(Transactions!$J:$J,ROW()-8)="",0,INDEX(Transactions!$O:$O,ROW()-8))</f>
        <v>0</v>
      </c>
    </row>
    <row r="4154" spans="2:6" x14ac:dyDescent="0.15">
      <c r="B4154">
        <f ca="1">IF(INDEX(Transactions!$J:$J,ROW()-8)="",TODAY(),INDEX(Transactions!$G:$G,ROW()-8))</f>
        <v>46229</v>
      </c>
      <c r="F4154">
        <f>IF(INDEX(Transactions!$J:$J,ROW()-8)="",0,INDEX(Transactions!$O:$O,ROW()-8))</f>
        <v>0</v>
      </c>
    </row>
    <row r="4155" spans="2:6" x14ac:dyDescent="0.15">
      <c r="B4155">
        <f ca="1">IF(INDEX(Transactions!$J:$J,ROW()-8)="",TODAY(),INDEX(Transactions!$G:$G,ROW()-8))</f>
        <v>46229</v>
      </c>
      <c r="F4155">
        <f>IF(INDEX(Transactions!$J:$J,ROW()-8)="",0,INDEX(Transactions!$O:$O,ROW()-8))</f>
        <v>0</v>
      </c>
    </row>
    <row r="4156" spans="2:6" x14ac:dyDescent="0.15">
      <c r="B4156">
        <f ca="1">IF(INDEX(Transactions!$J:$J,ROW()-8)="",TODAY(),INDEX(Transactions!$G:$G,ROW()-8))</f>
        <v>46229</v>
      </c>
      <c r="F4156">
        <f>IF(INDEX(Transactions!$J:$J,ROW()-8)="",0,INDEX(Transactions!$O:$O,ROW()-8))</f>
        <v>0</v>
      </c>
    </row>
    <row r="4157" spans="2:6" x14ac:dyDescent="0.15">
      <c r="B4157">
        <f ca="1">IF(INDEX(Transactions!$J:$J,ROW()-8)="",TODAY(),INDEX(Transactions!$G:$G,ROW()-8))</f>
        <v>46229</v>
      </c>
      <c r="F4157">
        <f>IF(INDEX(Transactions!$J:$J,ROW()-8)="",0,INDEX(Transactions!$O:$O,ROW()-8))</f>
        <v>0</v>
      </c>
    </row>
    <row r="4158" spans="2:6" x14ac:dyDescent="0.15">
      <c r="B4158">
        <f ca="1">IF(INDEX(Transactions!$J:$J,ROW()-8)="",TODAY(),INDEX(Transactions!$G:$G,ROW()-8))</f>
        <v>46229</v>
      </c>
      <c r="F4158">
        <f>IF(INDEX(Transactions!$J:$J,ROW()-8)="",0,INDEX(Transactions!$O:$O,ROW()-8))</f>
        <v>0</v>
      </c>
    </row>
    <row r="4159" spans="2:6" x14ac:dyDescent="0.15">
      <c r="B4159">
        <f ca="1">IF(INDEX(Transactions!$J:$J,ROW()-8)="",TODAY(),INDEX(Transactions!$G:$G,ROW()-8))</f>
        <v>46229</v>
      </c>
      <c r="F4159">
        <f>IF(INDEX(Transactions!$J:$J,ROW()-8)="",0,INDEX(Transactions!$O:$O,ROW()-8))</f>
        <v>0</v>
      </c>
    </row>
    <row r="4160" spans="2:6" x14ac:dyDescent="0.15">
      <c r="B4160">
        <f ca="1">IF(INDEX(Transactions!$J:$J,ROW()-8)="",TODAY(),INDEX(Transactions!$G:$G,ROW()-8))</f>
        <v>46229</v>
      </c>
      <c r="F4160">
        <f>IF(INDEX(Transactions!$J:$J,ROW()-8)="",0,INDEX(Transactions!$O:$O,ROW()-8))</f>
        <v>0</v>
      </c>
    </row>
    <row r="4161" spans="2:6" x14ac:dyDescent="0.15">
      <c r="B4161">
        <f ca="1">IF(INDEX(Transactions!$J:$J,ROW()-8)="",TODAY(),INDEX(Transactions!$G:$G,ROW()-8))</f>
        <v>46229</v>
      </c>
      <c r="F4161">
        <f>IF(INDEX(Transactions!$J:$J,ROW()-8)="",0,INDEX(Transactions!$O:$O,ROW()-8))</f>
        <v>0</v>
      </c>
    </row>
    <row r="4162" spans="2:6" x14ac:dyDescent="0.15">
      <c r="B4162">
        <f ca="1">IF(INDEX(Transactions!$J:$J,ROW()-8)="",TODAY(),INDEX(Transactions!$G:$G,ROW()-8))</f>
        <v>46229</v>
      </c>
      <c r="F4162">
        <f>IF(INDEX(Transactions!$J:$J,ROW()-8)="",0,INDEX(Transactions!$O:$O,ROW()-8))</f>
        <v>0</v>
      </c>
    </row>
    <row r="4163" spans="2:6" x14ac:dyDescent="0.15">
      <c r="B4163">
        <f ca="1">IF(INDEX(Transactions!$J:$J,ROW()-8)="",TODAY(),INDEX(Transactions!$G:$G,ROW()-8))</f>
        <v>46229</v>
      </c>
      <c r="F4163">
        <f>IF(INDEX(Transactions!$J:$J,ROW()-8)="",0,INDEX(Transactions!$O:$O,ROW()-8))</f>
        <v>0</v>
      </c>
    </row>
    <row r="4164" spans="2:6" x14ac:dyDescent="0.15">
      <c r="B4164">
        <f ca="1">IF(INDEX(Transactions!$J:$J,ROW()-8)="",TODAY(),INDEX(Transactions!$G:$G,ROW()-8))</f>
        <v>46229</v>
      </c>
      <c r="F4164">
        <f>IF(INDEX(Transactions!$J:$J,ROW()-8)="",0,INDEX(Transactions!$O:$O,ROW()-8))</f>
        <v>0</v>
      </c>
    </row>
    <row r="4165" spans="2:6" x14ac:dyDescent="0.15">
      <c r="B4165">
        <f ca="1">IF(INDEX(Transactions!$J:$J,ROW()-8)="",TODAY(),INDEX(Transactions!$G:$G,ROW()-8))</f>
        <v>46229</v>
      </c>
      <c r="F4165">
        <f>IF(INDEX(Transactions!$J:$J,ROW()-8)="",0,INDEX(Transactions!$O:$O,ROW()-8))</f>
        <v>0</v>
      </c>
    </row>
    <row r="4166" spans="2:6" x14ac:dyDescent="0.15">
      <c r="B4166">
        <f ca="1">IF(INDEX(Transactions!$J:$J,ROW()-8)="",TODAY(),INDEX(Transactions!$G:$G,ROW()-8))</f>
        <v>46229</v>
      </c>
      <c r="F4166">
        <f>IF(INDEX(Transactions!$J:$J,ROW()-8)="",0,INDEX(Transactions!$O:$O,ROW()-8))</f>
        <v>0</v>
      </c>
    </row>
    <row r="4167" spans="2:6" x14ac:dyDescent="0.15">
      <c r="B4167">
        <f ca="1">IF(INDEX(Transactions!$J:$J,ROW()-8)="",TODAY(),INDEX(Transactions!$G:$G,ROW()-8))</f>
        <v>46229</v>
      </c>
      <c r="F4167">
        <f>IF(INDEX(Transactions!$J:$J,ROW()-8)="",0,INDEX(Transactions!$O:$O,ROW()-8))</f>
        <v>0</v>
      </c>
    </row>
    <row r="4168" spans="2:6" x14ac:dyDescent="0.15">
      <c r="B4168">
        <f ca="1">IF(INDEX(Transactions!$J:$J,ROW()-8)="",TODAY(),INDEX(Transactions!$G:$G,ROW()-8))</f>
        <v>46229</v>
      </c>
      <c r="F4168">
        <f>IF(INDEX(Transactions!$J:$J,ROW()-8)="",0,INDEX(Transactions!$O:$O,ROW()-8))</f>
        <v>0</v>
      </c>
    </row>
    <row r="4169" spans="2:6" x14ac:dyDescent="0.15">
      <c r="B4169">
        <f ca="1">IF(INDEX(Transactions!$J:$J,ROW()-8)="",TODAY(),INDEX(Transactions!$G:$G,ROW()-8))</f>
        <v>46229</v>
      </c>
      <c r="F4169">
        <f>IF(INDEX(Transactions!$J:$J,ROW()-8)="",0,INDEX(Transactions!$O:$O,ROW()-8))</f>
        <v>0</v>
      </c>
    </row>
    <row r="4170" spans="2:6" x14ac:dyDescent="0.15">
      <c r="B4170">
        <f ca="1">IF(INDEX(Transactions!$J:$J,ROW()-8)="",TODAY(),INDEX(Transactions!$G:$G,ROW()-8))</f>
        <v>46229</v>
      </c>
      <c r="F4170">
        <f>IF(INDEX(Transactions!$J:$J,ROW()-8)="",0,INDEX(Transactions!$O:$O,ROW()-8))</f>
        <v>0</v>
      </c>
    </row>
    <row r="4171" spans="2:6" x14ac:dyDescent="0.15">
      <c r="B4171">
        <f ca="1">IF(INDEX(Transactions!$J:$J,ROW()-8)="",TODAY(),INDEX(Transactions!$G:$G,ROW()-8))</f>
        <v>46229</v>
      </c>
      <c r="F4171">
        <f>IF(INDEX(Transactions!$J:$J,ROW()-8)="",0,INDEX(Transactions!$O:$O,ROW()-8))</f>
        <v>0</v>
      </c>
    </row>
    <row r="4172" spans="2:6" x14ac:dyDescent="0.15">
      <c r="B4172">
        <f ca="1">IF(INDEX(Transactions!$J:$J,ROW()-8)="",TODAY(),INDEX(Transactions!$G:$G,ROW()-8))</f>
        <v>46229</v>
      </c>
      <c r="F4172">
        <f>IF(INDEX(Transactions!$J:$J,ROW()-8)="",0,INDEX(Transactions!$O:$O,ROW()-8))</f>
        <v>0</v>
      </c>
    </row>
    <row r="4173" spans="2:6" x14ac:dyDescent="0.15">
      <c r="B4173">
        <f ca="1">IF(INDEX(Transactions!$J:$J,ROW()-8)="",TODAY(),INDEX(Transactions!$G:$G,ROW()-8))</f>
        <v>46229</v>
      </c>
      <c r="F4173">
        <f>IF(INDEX(Transactions!$J:$J,ROW()-8)="",0,INDEX(Transactions!$O:$O,ROW()-8))</f>
        <v>0</v>
      </c>
    </row>
    <row r="4174" spans="2:6" x14ac:dyDescent="0.15">
      <c r="B4174">
        <f ca="1">IF(INDEX(Transactions!$J:$J,ROW()-8)="",TODAY(),INDEX(Transactions!$G:$G,ROW()-8))</f>
        <v>46229</v>
      </c>
      <c r="F4174">
        <f>IF(INDEX(Transactions!$J:$J,ROW()-8)="",0,INDEX(Transactions!$O:$O,ROW()-8))</f>
        <v>0</v>
      </c>
    </row>
    <row r="4175" spans="2:6" x14ac:dyDescent="0.15">
      <c r="B4175">
        <f ca="1">IF(INDEX(Transactions!$J:$J,ROW()-8)="",TODAY(),INDEX(Transactions!$G:$G,ROW()-8))</f>
        <v>46229</v>
      </c>
      <c r="F4175">
        <f>IF(INDEX(Transactions!$J:$J,ROW()-8)="",0,INDEX(Transactions!$O:$O,ROW()-8))</f>
        <v>0</v>
      </c>
    </row>
    <row r="4176" spans="2:6" x14ac:dyDescent="0.15">
      <c r="B4176">
        <f ca="1">IF(INDEX(Transactions!$J:$J,ROW()-8)="",TODAY(),INDEX(Transactions!$G:$G,ROW()-8))</f>
        <v>46229</v>
      </c>
      <c r="F4176">
        <f>IF(INDEX(Transactions!$J:$J,ROW()-8)="",0,INDEX(Transactions!$O:$O,ROW()-8))</f>
        <v>0</v>
      </c>
    </row>
    <row r="4177" spans="2:6" x14ac:dyDescent="0.15">
      <c r="B4177">
        <f ca="1">IF(INDEX(Transactions!$J:$J,ROW()-8)="",TODAY(),INDEX(Transactions!$G:$G,ROW()-8))</f>
        <v>46229</v>
      </c>
      <c r="F4177">
        <f>IF(INDEX(Transactions!$J:$J,ROW()-8)="",0,INDEX(Transactions!$O:$O,ROW()-8))</f>
        <v>0</v>
      </c>
    </row>
    <row r="4178" spans="2:6" x14ac:dyDescent="0.15">
      <c r="B4178">
        <f ca="1">IF(INDEX(Transactions!$J:$J,ROW()-8)="",TODAY(),INDEX(Transactions!$G:$G,ROW()-8))</f>
        <v>46229</v>
      </c>
      <c r="F4178">
        <f>IF(INDEX(Transactions!$J:$J,ROW()-8)="",0,INDEX(Transactions!$O:$O,ROW()-8))</f>
        <v>0</v>
      </c>
    </row>
    <row r="4179" spans="2:6" x14ac:dyDescent="0.15">
      <c r="B4179">
        <f ca="1">IF(INDEX(Transactions!$J:$J,ROW()-8)="",TODAY(),INDEX(Transactions!$G:$G,ROW()-8))</f>
        <v>46229</v>
      </c>
      <c r="F4179">
        <f>IF(INDEX(Transactions!$J:$J,ROW()-8)="",0,INDEX(Transactions!$O:$O,ROW()-8))</f>
        <v>0</v>
      </c>
    </row>
    <row r="4180" spans="2:6" x14ac:dyDescent="0.15">
      <c r="B4180">
        <f ca="1">IF(INDEX(Transactions!$J:$J,ROW()-8)="",TODAY(),INDEX(Transactions!$G:$G,ROW()-8))</f>
        <v>46229</v>
      </c>
      <c r="F4180">
        <f>IF(INDEX(Transactions!$J:$J,ROW()-8)="",0,INDEX(Transactions!$O:$O,ROW()-8))</f>
        <v>0</v>
      </c>
    </row>
    <row r="4181" spans="2:6" x14ac:dyDescent="0.15">
      <c r="B4181">
        <f ca="1">IF(INDEX(Transactions!$J:$J,ROW()-8)="",TODAY(),INDEX(Transactions!$G:$G,ROW()-8))</f>
        <v>46229</v>
      </c>
      <c r="F4181">
        <f>IF(INDEX(Transactions!$J:$J,ROW()-8)="",0,INDEX(Transactions!$O:$O,ROW()-8))</f>
        <v>0</v>
      </c>
    </row>
    <row r="4182" spans="2:6" x14ac:dyDescent="0.15">
      <c r="B4182">
        <f ca="1">IF(INDEX(Transactions!$J:$J,ROW()-8)="",TODAY(),INDEX(Transactions!$G:$G,ROW()-8))</f>
        <v>46229</v>
      </c>
      <c r="F4182">
        <f>IF(INDEX(Transactions!$J:$J,ROW()-8)="",0,INDEX(Transactions!$O:$O,ROW()-8))</f>
        <v>0</v>
      </c>
    </row>
    <row r="4183" spans="2:6" x14ac:dyDescent="0.15">
      <c r="B4183">
        <f ca="1">IF(INDEX(Transactions!$J:$J,ROW()-8)="",TODAY(),INDEX(Transactions!$G:$G,ROW()-8))</f>
        <v>46229</v>
      </c>
      <c r="F4183">
        <f>IF(INDEX(Transactions!$J:$J,ROW()-8)="",0,INDEX(Transactions!$O:$O,ROW()-8))</f>
        <v>0</v>
      </c>
    </row>
    <row r="4184" spans="2:6" x14ac:dyDescent="0.15">
      <c r="B4184">
        <f ca="1">IF(INDEX(Transactions!$J:$J,ROW()-8)="",TODAY(),INDEX(Transactions!$G:$G,ROW()-8))</f>
        <v>46229</v>
      </c>
      <c r="F4184">
        <f>IF(INDEX(Transactions!$J:$J,ROW()-8)="",0,INDEX(Transactions!$O:$O,ROW()-8))</f>
        <v>0</v>
      </c>
    </row>
    <row r="4185" spans="2:6" x14ac:dyDescent="0.15">
      <c r="B4185">
        <f ca="1">IF(INDEX(Transactions!$J:$J,ROW()-8)="",TODAY(),INDEX(Transactions!$G:$G,ROW()-8))</f>
        <v>46229</v>
      </c>
      <c r="F4185">
        <f>IF(INDEX(Transactions!$J:$J,ROW()-8)="",0,INDEX(Transactions!$O:$O,ROW()-8))</f>
        <v>0</v>
      </c>
    </row>
    <row r="4186" spans="2:6" x14ac:dyDescent="0.15">
      <c r="B4186">
        <f ca="1">IF(INDEX(Transactions!$J:$J,ROW()-8)="",TODAY(),INDEX(Transactions!$G:$G,ROW()-8))</f>
        <v>46229</v>
      </c>
      <c r="F4186">
        <f>IF(INDEX(Transactions!$J:$J,ROW()-8)="",0,INDEX(Transactions!$O:$O,ROW()-8))</f>
        <v>0</v>
      </c>
    </row>
    <row r="4187" spans="2:6" x14ac:dyDescent="0.15">
      <c r="B4187">
        <f ca="1">IF(INDEX(Transactions!$J:$J,ROW()-8)="",TODAY(),INDEX(Transactions!$G:$G,ROW()-8))</f>
        <v>46229</v>
      </c>
      <c r="F4187">
        <f>IF(INDEX(Transactions!$J:$J,ROW()-8)="",0,INDEX(Transactions!$O:$O,ROW()-8))</f>
        <v>0</v>
      </c>
    </row>
    <row r="4188" spans="2:6" x14ac:dyDescent="0.15">
      <c r="B4188">
        <f ca="1">IF(INDEX(Transactions!$J:$J,ROW()-8)="",TODAY(),INDEX(Transactions!$G:$G,ROW()-8))</f>
        <v>46229</v>
      </c>
      <c r="F4188">
        <f>IF(INDEX(Transactions!$J:$J,ROW()-8)="",0,INDEX(Transactions!$O:$O,ROW()-8))</f>
        <v>0</v>
      </c>
    </row>
    <row r="4189" spans="2:6" x14ac:dyDescent="0.15">
      <c r="B4189">
        <f ca="1">IF(INDEX(Transactions!$J:$J,ROW()-8)="",TODAY(),INDEX(Transactions!$G:$G,ROW()-8))</f>
        <v>46229</v>
      </c>
      <c r="F4189">
        <f>IF(INDEX(Transactions!$J:$J,ROW()-8)="",0,INDEX(Transactions!$O:$O,ROW()-8))</f>
        <v>0</v>
      </c>
    </row>
    <row r="4190" spans="2:6" x14ac:dyDescent="0.15">
      <c r="B4190">
        <f ca="1">IF(INDEX(Transactions!$J:$J,ROW()-8)="",TODAY(),INDEX(Transactions!$G:$G,ROW()-8))</f>
        <v>46229</v>
      </c>
      <c r="F4190">
        <f>IF(INDEX(Transactions!$J:$J,ROW()-8)="",0,INDEX(Transactions!$O:$O,ROW()-8))</f>
        <v>0</v>
      </c>
    </row>
    <row r="4191" spans="2:6" x14ac:dyDescent="0.15">
      <c r="B4191">
        <f ca="1">IF(INDEX(Transactions!$J:$J,ROW()-8)="",TODAY(),INDEX(Transactions!$G:$G,ROW()-8))</f>
        <v>46229</v>
      </c>
      <c r="F4191">
        <f>IF(INDEX(Transactions!$J:$J,ROW()-8)="",0,INDEX(Transactions!$O:$O,ROW()-8))</f>
        <v>0</v>
      </c>
    </row>
    <row r="4192" spans="2:6" x14ac:dyDescent="0.15">
      <c r="B4192">
        <f ca="1">IF(INDEX(Transactions!$J:$J,ROW()-8)="",TODAY(),INDEX(Transactions!$G:$G,ROW()-8))</f>
        <v>46229</v>
      </c>
      <c r="F4192">
        <f>IF(INDEX(Transactions!$J:$J,ROW()-8)="",0,INDEX(Transactions!$O:$O,ROW()-8))</f>
        <v>0</v>
      </c>
    </row>
    <row r="4193" spans="2:6" x14ac:dyDescent="0.15">
      <c r="B4193">
        <f ca="1">IF(INDEX(Transactions!$J:$J,ROW()-8)="",TODAY(),INDEX(Transactions!$G:$G,ROW()-8))</f>
        <v>46229</v>
      </c>
      <c r="F4193">
        <f>IF(INDEX(Transactions!$J:$J,ROW()-8)="",0,INDEX(Transactions!$O:$O,ROW()-8))</f>
        <v>0</v>
      </c>
    </row>
    <row r="4194" spans="2:6" x14ac:dyDescent="0.15">
      <c r="B4194">
        <f ca="1">IF(INDEX(Transactions!$J:$J,ROW()-8)="",TODAY(),INDEX(Transactions!$G:$G,ROW()-8))</f>
        <v>46229</v>
      </c>
      <c r="F4194">
        <f>IF(INDEX(Transactions!$J:$J,ROW()-8)="",0,INDEX(Transactions!$O:$O,ROW()-8))</f>
        <v>0</v>
      </c>
    </row>
    <row r="4195" spans="2:6" x14ac:dyDescent="0.15">
      <c r="B4195">
        <f ca="1">IF(INDEX(Transactions!$J:$J,ROW()-8)="",TODAY(),INDEX(Transactions!$G:$G,ROW()-8))</f>
        <v>46229</v>
      </c>
      <c r="F4195">
        <f>IF(INDEX(Transactions!$J:$J,ROW()-8)="",0,INDEX(Transactions!$O:$O,ROW()-8))</f>
        <v>0</v>
      </c>
    </row>
    <row r="4196" spans="2:6" x14ac:dyDescent="0.15">
      <c r="B4196">
        <f ca="1">IF(INDEX(Transactions!$J:$J,ROW()-8)="",TODAY(),INDEX(Transactions!$G:$G,ROW()-8))</f>
        <v>46229</v>
      </c>
      <c r="F4196">
        <f>IF(INDEX(Transactions!$J:$J,ROW()-8)="",0,INDEX(Transactions!$O:$O,ROW()-8))</f>
        <v>0</v>
      </c>
    </row>
    <row r="4197" spans="2:6" x14ac:dyDescent="0.15">
      <c r="B4197">
        <f ca="1">IF(INDEX(Transactions!$J:$J,ROW()-8)="",TODAY(),INDEX(Transactions!$G:$G,ROW()-8))</f>
        <v>46229</v>
      </c>
      <c r="F4197">
        <f>IF(INDEX(Transactions!$J:$J,ROW()-8)="",0,INDEX(Transactions!$O:$O,ROW()-8))</f>
        <v>0</v>
      </c>
    </row>
    <row r="4198" spans="2:6" x14ac:dyDescent="0.15">
      <c r="B4198">
        <f ca="1">IF(INDEX(Transactions!$J:$J,ROW()-8)="",TODAY(),INDEX(Transactions!$G:$G,ROW()-8))</f>
        <v>46229</v>
      </c>
      <c r="F4198">
        <f>IF(INDEX(Transactions!$J:$J,ROW()-8)="",0,INDEX(Transactions!$O:$O,ROW()-8))</f>
        <v>0</v>
      </c>
    </row>
    <row r="4199" spans="2:6" x14ac:dyDescent="0.15">
      <c r="B4199">
        <f ca="1">IF(INDEX(Transactions!$J:$J,ROW()-8)="",TODAY(),INDEX(Transactions!$G:$G,ROW()-8))</f>
        <v>46229</v>
      </c>
      <c r="F4199">
        <f>IF(INDEX(Transactions!$J:$J,ROW()-8)="",0,INDEX(Transactions!$O:$O,ROW()-8))</f>
        <v>0</v>
      </c>
    </row>
    <row r="4200" spans="2:6" x14ac:dyDescent="0.15">
      <c r="B4200">
        <f ca="1">IF(INDEX(Transactions!$J:$J,ROW()-8)="",TODAY(),INDEX(Transactions!$G:$G,ROW()-8))</f>
        <v>46229</v>
      </c>
      <c r="F4200">
        <f>IF(INDEX(Transactions!$J:$J,ROW()-8)="",0,INDEX(Transactions!$O:$O,ROW()-8))</f>
        <v>0</v>
      </c>
    </row>
    <row r="4201" spans="2:6" x14ac:dyDescent="0.15">
      <c r="B4201">
        <f ca="1">IF(INDEX(Transactions!$J:$J,ROW()-8)="",TODAY(),INDEX(Transactions!$G:$G,ROW()-8))</f>
        <v>46229</v>
      </c>
      <c r="F4201">
        <f>IF(INDEX(Transactions!$J:$J,ROW()-8)="",0,INDEX(Transactions!$O:$O,ROW()-8))</f>
        <v>0</v>
      </c>
    </row>
    <row r="4202" spans="2:6" x14ac:dyDescent="0.15">
      <c r="B4202">
        <f ca="1">IF(INDEX(Transactions!$J:$J,ROW()-8)="",TODAY(),INDEX(Transactions!$G:$G,ROW()-8))</f>
        <v>46229</v>
      </c>
      <c r="F4202">
        <f>IF(INDEX(Transactions!$J:$J,ROW()-8)="",0,INDEX(Transactions!$O:$O,ROW()-8))</f>
        <v>0</v>
      </c>
    </row>
    <row r="4203" spans="2:6" x14ac:dyDescent="0.15">
      <c r="B4203">
        <f ca="1">IF(INDEX(Transactions!$J:$J,ROW()-8)="",TODAY(),INDEX(Transactions!$G:$G,ROW()-8))</f>
        <v>46229</v>
      </c>
      <c r="F4203">
        <f>IF(INDEX(Transactions!$J:$J,ROW()-8)="",0,INDEX(Transactions!$O:$O,ROW()-8))</f>
        <v>0</v>
      </c>
    </row>
    <row r="4204" spans="2:6" x14ac:dyDescent="0.15">
      <c r="B4204">
        <f ca="1">IF(INDEX(Transactions!$J:$J,ROW()-8)="",TODAY(),INDEX(Transactions!$G:$G,ROW()-8))</f>
        <v>46229</v>
      </c>
      <c r="F4204">
        <f>IF(INDEX(Transactions!$J:$J,ROW()-8)="",0,INDEX(Transactions!$O:$O,ROW()-8))</f>
        <v>0</v>
      </c>
    </row>
    <row r="4205" spans="2:6" x14ac:dyDescent="0.15">
      <c r="B4205">
        <f ca="1">IF(INDEX(Transactions!$J:$J,ROW()-8)="",TODAY(),INDEX(Transactions!$G:$G,ROW()-8))</f>
        <v>46229</v>
      </c>
      <c r="F4205">
        <f>IF(INDEX(Transactions!$J:$J,ROW()-8)="",0,INDEX(Transactions!$O:$O,ROW()-8))</f>
        <v>0</v>
      </c>
    </row>
    <row r="4206" spans="2:6" x14ac:dyDescent="0.15">
      <c r="B4206">
        <f ca="1">IF(INDEX(Transactions!$J:$J,ROW()-8)="",TODAY(),INDEX(Transactions!$G:$G,ROW()-8))</f>
        <v>46229</v>
      </c>
      <c r="F4206">
        <f>IF(INDEX(Transactions!$J:$J,ROW()-8)="",0,INDEX(Transactions!$O:$O,ROW()-8))</f>
        <v>0</v>
      </c>
    </row>
    <row r="4207" spans="2:6" x14ac:dyDescent="0.15">
      <c r="B4207">
        <f ca="1">IF(INDEX(Transactions!$J:$J,ROW()-8)="",TODAY(),INDEX(Transactions!$G:$G,ROW()-8))</f>
        <v>46229</v>
      </c>
      <c r="F4207">
        <f>IF(INDEX(Transactions!$J:$J,ROW()-8)="",0,INDEX(Transactions!$O:$O,ROW()-8))</f>
        <v>0</v>
      </c>
    </row>
    <row r="4208" spans="2:6" x14ac:dyDescent="0.15">
      <c r="B4208">
        <f ca="1">IF(INDEX(Transactions!$J:$J,ROW()-8)="",TODAY(),INDEX(Transactions!$G:$G,ROW()-8))</f>
        <v>46229</v>
      </c>
      <c r="F4208">
        <f>IF(INDEX(Transactions!$J:$J,ROW()-8)="",0,INDEX(Transactions!$O:$O,ROW()-8))</f>
        <v>0</v>
      </c>
    </row>
    <row r="4209" spans="2:6" x14ac:dyDescent="0.15">
      <c r="B4209">
        <f ca="1">IF(INDEX(Transactions!$J:$J,ROW()-8)="",TODAY(),INDEX(Transactions!$G:$G,ROW()-8))</f>
        <v>46229</v>
      </c>
      <c r="F4209">
        <f>IF(INDEX(Transactions!$J:$J,ROW()-8)="",0,INDEX(Transactions!$O:$O,ROW()-8))</f>
        <v>0</v>
      </c>
    </row>
    <row r="4210" spans="2:6" x14ac:dyDescent="0.15">
      <c r="B4210">
        <f ca="1">IF(INDEX(Transactions!$J:$J,ROW()-8)="",TODAY(),INDEX(Transactions!$G:$G,ROW()-8))</f>
        <v>46229</v>
      </c>
      <c r="F4210">
        <f>IF(INDEX(Transactions!$J:$J,ROW()-8)="",0,INDEX(Transactions!$O:$O,ROW()-8))</f>
        <v>0</v>
      </c>
    </row>
    <row r="4211" spans="2:6" x14ac:dyDescent="0.15">
      <c r="B4211">
        <f ca="1">IF(INDEX(Transactions!$J:$J,ROW()-8)="",TODAY(),INDEX(Transactions!$G:$G,ROW()-8))</f>
        <v>46229</v>
      </c>
      <c r="F4211">
        <f>IF(INDEX(Transactions!$J:$J,ROW()-8)="",0,INDEX(Transactions!$O:$O,ROW()-8))</f>
        <v>0</v>
      </c>
    </row>
    <row r="4212" spans="2:6" x14ac:dyDescent="0.15">
      <c r="B4212">
        <f ca="1">IF(INDEX(Transactions!$J:$J,ROW()-8)="",TODAY(),INDEX(Transactions!$G:$G,ROW()-8))</f>
        <v>46229</v>
      </c>
      <c r="F4212">
        <f>IF(INDEX(Transactions!$J:$J,ROW()-8)="",0,INDEX(Transactions!$O:$O,ROW()-8))</f>
        <v>0</v>
      </c>
    </row>
    <row r="4213" spans="2:6" x14ac:dyDescent="0.15">
      <c r="B4213">
        <f ca="1">IF(INDEX(Transactions!$J:$J,ROW()-8)="",TODAY(),INDEX(Transactions!$G:$G,ROW()-8))</f>
        <v>46229</v>
      </c>
      <c r="F4213">
        <f>IF(INDEX(Transactions!$J:$J,ROW()-8)="",0,INDEX(Transactions!$O:$O,ROW()-8))</f>
        <v>0</v>
      </c>
    </row>
    <row r="4214" spans="2:6" x14ac:dyDescent="0.15">
      <c r="B4214">
        <f ca="1">IF(INDEX(Transactions!$J:$J,ROW()-8)="",TODAY(),INDEX(Transactions!$G:$G,ROW()-8))</f>
        <v>46229</v>
      </c>
      <c r="F4214">
        <f>IF(INDEX(Transactions!$J:$J,ROW()-8)="",0,INDEX(Transactions!$O:$O,ROW()-8))</f>
        <v>0</v>
      </c>
    </row>
    <row r="4215" spans="2:6" x14ac:dyDescent="0.15">
      <c r="B4215">
        <f ca="1">IF(INDEX(Transactions!$J:$J,ROW()-8)="",TODAY(),INDEX(Transactions!$G:$G,ROW()-8))</f>
        <v>46229</v>
      </c>
      <c r="F4215">
        <f>IF(INDEX(Transactions!$J:$J,ROW()-8)="",0,INDEX(Transactions!$O:$O,ROW()-8))</f>
        <v>0</v>
      </c>
    </row>
    <row r="4216" spans="2:6" x14ac:dyDescent="0.15">
      <c r="B4216">
        <f ca="1">IF(INDEX(Transactions!$J:$J,ROW()-8)="",TODAY(),INDEX(Transactions!$G:$G,ROW()-8))</f>
        <v>46229</v>
      </c>
      <c r="F4216">
        <f>IF(INDEX(Transactions!$J:$J,ROW()-8)="",0,INDEX(Transactions!$O:$O,ROW()-8))</f>
        <v>0</v>
      </c>
    </row>
    <row r="4217" spans="2:6" x14ac:dyDescent="0.15">
      <c r="B4217">
        <f ca="1">IF(INDEX(Transactions!$J:$J,ROW()-8)="",TODAY(),INDEX(Transactions!$G:$G,ROW()-8))</f>
        <v>46229</v>
      </c>
      <c r="F4217">
        <f>IF(INDEX(Transactions!$J:$J,ROW()-8)="",0,INDEX(Transactions!$O:$O,ROW()-8))</f>
        <v>0</v>
      </c>
    </row>
    <row r="4218" spans="2:6" x14ac:dyDescent="0.15">
      <c r="B4218">
        <f ca="1">IF(INDEX(Transactions!$J:$J,ROW()-8)="",TODAY(),INDEX(Transactions!$G:$G,ROW()-8))</f>
        <v>46229</v>
      </c>
      <c r="F4218">
        <f>IF(INDEX(Transactions!$J:$J,ROW()-8)="",0,INDEX(Transactions!$O:$O,ROW()-8))</f>
        <v>0</v>
      </c>
    </row>
    <row r="4219" spans="2:6" x14ac:dyDescent="0.15">
      <c r="B4219">
        <f ca="1">IF(INDEX(Transactions!$J:$J,ROW()-8)="",TODAY(),INDEX(Transactions!$G:$G,ROW()-8))</f>
        <v>46229</v>
      </c>
      <c r="F4219">
        <f>IF(INDEX(Transactions!$J:$J,ROW()-8)="",0,INDEX(Transactions!$O:$O,ROW()-8))</f>
        <v>0</v>
      </c>
    </row>
    <row r="4220" spans="2:6" x14ac:dyDescent="0.15">
      <c r="B4220">
        <f ca="1">IF(INDEX(Transactions!$J:$J,ROW()-8)="",TODAY(),INDEX(Transactions!$G:$G,ROW()-8))</f>
        <v>46229</v>
      </c>
      <c r="F4220">
        <f>IF(INDEX(Transactions!$J:$J,ROW()-8)="",0,INDEX(Transactions!$O:$O,ROW()-8))</f>
        <v>0</v>
      </c>
    </row>
    <row r="4221" spans="2:6" x14ac:dyDescent="0.15">
      <c r="B4221">
        <f ca="1">IF(INDEX(Transactions!$J:$J,ROW()-8)="",TODAY(),INDEX(Transactions!$G:$G,ROW()-8))</f>
        <v>46229</v>
      </c>
      <c r="F4221">
        <f>IF(INDEX(Transactions!$J:$J,ROW()-8)="",0,INDEX(Transactions!$O:$O,ROW()-8))</f>
        <v>0</v>
      </c>
    </row>
    <row r="4222" spans="2:6" x14ac:dyDescent="0.15">
      <c r="B4222">
        <f ca="1">IF(INDEX(Transactions!$J:$J,ROW()-8)="",TODAY(),INDEX(Transactions!$G:$G,ROW()-8))</f>
        <v>46229</v>
      </c>
      <c r="F4222">
        <f>IF(INDEX(Transactions!$J:$J,ROW()-8)="",0,INDEX(Transactions!$O:$O,ROW()-8))</f>
        <v>0</v>
      </c>
    </row>
    <row r="4223" spans="2:6" x14ac:dyDescent="0.15">
      <c r="B4223">
        <f ca="1">IF(INDEX(Transactions!$J:$J,ROW()-8)="",TODAY(),INDEX(Transactions!$G:$G,ROW()-8))</f>
        <v>46229</v>
      </c>
      <c r="F4223">
        <f>IF(INDEX(Transactions!$J:$J,ROW()-8)="",0,INDEX(Transactions!$O:$O,ROW()-8))</f>
        <v>0</v>
      </c>
    </row>
    <row r="4224" spans="2:6" x14ac:dyDescent="0.15">
      <c r="B4224">
        <f ca="1">IF(INDEX(Transactions!$J:$J,ROW()-8)="",TODAY(),INDEX(Transactions!$G:$G,ROW()-8))</f>
        <v>46229</v>
      </c>
      <c r="F4224">
        <f>IF(INDEX(Transactions!$J:$J,ROW()-8)="",0,INDEX(Transactions!$O:$O,ROW()-8))</f>
        <v>0</v>
      </c>
    </row>
    <row r="4225" spans="2:6" x14ac:dyDescent="0.15">
      <c r="B4225">
        <f ca="1">IF(INDEX(Transactions!$J:$J,ROW()-8)="",TODAY(),INDEX(Transactions!$G:$G,ROW()-8))</f>
        <v>46229</v>
      </c>
      <c r="F4225">
        <f>IF(INDEX(Transactions!$J:$J,ROW()-8)="",0,INDEX(Transactions!$O:$O,ROW()-8))</f>
        <v>0</v>
      </c>
    </row>
    <row r="4226" spans="2:6" x14ac:dyDescent="0.15">
      <c r="B4226">
        <f ca="1">IF(INDEX(Transactions!$J:$J,ROW()-8)="",TODAY(),INDEX(Transactions!$G:$G,ROW()-8))</f>
        <v>46229</v>
      </c>
      <c r="F4226">
        <f>IF(INDEX(Transactions!$J:$J,ROW()-8)="",0,INDEX(Transactions!$O:$O,ROW()-8))</f>
        <v>0</v>
      </c>
    </row>
    <row r="4227" spans="2:6" x14ac:dyDescent="0.15">
      <c r="B4227">
        <f ca="1">IF(INDEX(Transactions!$J:$J,ROW()-8)="",TODAY(),INDEX(Transactions!$G:$G,ROW()-8))</f>
        <v>46229</v>
      </c>
      <c r="F4227">
        <f>IF(INDEX(Transactions!$J:$J,ROW()-8)="",0,INDEX(Transactions!$O:$O,ROW()-8))</f>
        <v>0</v>
      </c>
    </row>
    <row r="4228" spans="2:6" x14ac:dyDescent="0.15">
      <c r="B4228">
        <f ca="1">IF(INDEX(Transactions!$J:$J,ROW()-8)="",TODAY(),INDEX(Transactions!$G:$G,ROW()-8))</f>
        <v>46229</v>
      </c>
      <c r="F4228">
        <f>IF(INDEX(Transactions!$J:$J,ROW()-8)="",0,INDEX(Transactions!$O:$O,ROW()-8))</f>
        <v>0</v>
      </c>
    </row>
    <row r="4229" spans="2:6" x14ac:dyDescent="0.15">
      <c r="B4229">
        <f ca="1">IF(INDEX(Transactions!$J:$J,ROW()-8)="",TODAY(),INDEX(Transactions!$G:$G,ROW()-8))</f>
        <v>46229</v>
      </c>
      <c r="F4229">
        <f>IF(INDEX(Transactions!$J:$J,ROW()-8)="",0,INDEX(Transactions!$O:$O,ROW()-8))</f>
        <v>0</v>
      </c>
    </row>
    <row r="4230" spans="2:6" x14ac:dyDescent="0.15">
      <c r="B4230">
        <f ca="1">IF(INDEX(Transactions!$J:$J,ROW()-8)="",TODAY(),INDEX(Transactions!$G:$G,ROW()-8))</f>
        <v>46229</v>
      </c>
      <c r="F4230">
        <f>IF(INDEX(Transactions!$J:$J,ROW()-8)="",0,INDEX(Transactions!$O:$O,ROW()-8))</f>
        <v>0</v>
      </c>
    </row>
    <row r="4231" spans="2:6" x14ac:dyDescent="0.15">
      <c r="B4231">
        <f ca="1">IF(INDEX(Transactions!$J:$J,ROW()-8)="",TODAY(),INDEX(Transactions!$G:$G,ROW()-8))</f>
        <v>46229</v>
      </c>
      <c r="F4231">
        <f>IF(INDEX(Transactions!$J:$J,ROW()-8)="",0,INDEX(Transactions!$O:$O,ROW()-8))</f>
        <v>0</v>
      </c>
    </row>
    <row r="4232" spans="2:6" x14ac:dyDescent="0.15">
      <c r="B4232">
        <f ca="1">IF(INDEX(Transactions!$J:$J,ROW()-8)="",TODAY(),INDEX(Transactions!$G:$G,ROW()-8))</f>
        <v>46229</v>
      </c>
      <c r="F4232">
        <f>IF(INDEX(Transactions!$J:$J,ROW()-8)="",0,INDEX(Transactions!$O:$O,ROW()-8))</f>
        <v>0</v>
      </c>
    </row>
    <row r="4233" spans="2:6" x14ac:dyDescent="0.15">
      <c r="B4233">
        <f ca="1">IF(INDEX(Transactions!$J:$J,ROW()-8)="",TODAY(),INDEX(Transactions!$G:$G,ROW()-8))</f>
        <v>46229</v>
      </c>
      <c r="F4233">
        <f>IF(INDEX(Transactions!$J:$J,ROW()-8)="",0,INDEX(Transactions!$O:$O,ROW()-8))</f>
        <v>0</v>
      </c>
    </row>
    <row r="4234" spans="2:6" x14ac:dyDescent="0.15">
      <c r="B4234">
        <f ca="1">IF(INDEX(Transactions!$J:$J,ROW()-8)="",TODAY(),INDEX(Transactions!$G:$G,ROW()-8))</f>
        <v>46229</v>
      </c>
      <c r="F4234">
        <f>IF(INDEX(Transactions!$J:$J,ROW()-8)="",0,INDEX(Transactions!$O:$O,ROW()-8))</f>
        <v>0</v>
      </c>
    </row>
    <row r="4235" spans="2:6" x14ac:dyDescent="0.15">
      <c r="B4235">
        <f ca="1">IF(INDEX(Transactions!$J:$J,ROW()-8)="",TODAY(),INDEX(Transactions!$G:$G,ROW()-8))</f>
        <v>46229</v>
      </c>
      <c r="F4235">
        <f>IF(INDEX(Transactions!$J:$J,ROW()-8)="",0,INDEX(Transactions!$O:$O,ROW()-8))</f>
        <v>0</v>
      </c>
    </row>
    <row r="4236" spans="2:6" x14ac:dyDescent="0.15">
      <c r="B4236">
        <f ca="1">IF(INDEX(Transactions!$J:$J,ROW()-8)="",TODAY(),INDEX(Transactions!$G:$G,ROW()-8))</f>
        <v>46229</v>
      </c>
      <c r="F4236">
        <f>IF(INDEX(Transactions!$J:$J,ROW()-8)="",0,INDEX(Transactions!$O:$O,ROW()-8))</f>
        <v>0</v>
      </c>
    </row>
    <row r="4237" spans="2:6" x14ac:dyDescent="0.15">
      <c r="B4237">
        <f ca="1">IF(INDEX(Transactions!$J:$J,ROW()-8)="",TODAY(),INDEX(Transactions!$G:$G,ROW()-8))</f>
        <v>46229</v>
      </c>
      <c r="F4237">
        <f>IF(INDEX(Transactions!$J:$J,ROW()-8)="",0,INDEX(Transactions!$O:$O,ROW()-8))</f>
        <v>0</v>
      </c>
    </row>
    <row r="4238" spans="2:6" x14ac:dyDescent="0.15">
      <c r="B4238">
        <f ca="1">IF(INDEX(Transactions!$J:$J,ROW()-8)="",TODAY(),INDEX(Transactions!$G:$G,ROW()-8))</f>
        <v>46229</v>
      </c>
      <c r="F4238">
        <f>IF(INDEX(Transactions!$J:$J,ROW()-8)="",0,INDEX(Transactions!$O:$O,ROW()-8))</f>
        <v>0</v>
      </c>
    </row>
    <row r="4239" spans="2:6" x14ac:dyDescent="0.15">
      <c r="B4239">
        <f ca="1">IF(INDEX(Transactions!$J:$J,ROW()-8)="",TODAY(),INDEX(Transactions!$G:$G,ROW()-8))</f>
        <v>46229</v>
      </c>
      <c r="F4239">
        <f>IF(INDEX(Transactions!$J:$J,ROW()-8)="",0,INDEX(Transactions!$O:$O,ROW()-8))</f>
        <v>0</v>
      </c>
    </row>
    <row r="4240" spans="2:6" x14ac:dyDescent="0.15">
      <c r="B4240">
        <f ca="1">IF(INDEX(Transactions!$J:$J,ROW()-8)="",TODAY(),INDEX(Transactions!$G:$G,ROW()-8))</f>
        <v>46229</v>
      </c>
      <c r="F4240">
        <f>IF(INDEX(Transactions!$J:$J,ROW()-8)="",0,INDEX(Transactions!$O:$O,ROW()-8))</f>
        <v>0</v>
      </c>
    </row>
    <row r="4241" spans="2:6" x14ac:dyDescent="0.15">
      <c r="B4241">
        <f ca="1">IF(INDEX(Transactions!$J:$J,ROW()-8)="",TODAY(),INDEX(Transactions!$G:$G,ROW()-8))</f>
        <v>46229</v>
      </c>
      <c r="F4241">
        <f>IF(INDEX(Transactions!$J:$J,ROW()-8)="",0,INDEX(Transactions!$O:$O,ROW()-8))</f>
        <v>0</v>
      </c>
    </row>
    <row r="4242" spans="2:6" x14ac:dyDescent="0.15">
      <c r="B4242">
        <f ca="1">IF(INDEX(Transactions!$J:$J,ROW()-8)="",TODAY(),INDEX(Transactions!$G:$G,ROW()-8))</f>
        <v>46229</v>
      </c>
      <c r="F4242">
        <f>IF(INDEX(Transactions!$J:$J,ROW()-8)="",0,INDEX(Transactions!$O:$O,ROW()-8))</f>
        <v>0</v>
      </c>
    </row>
    <row r="4243" spans="2:6" x14ac:dyDescent="0.15">
      <c r="B4243">
        <f ca="1">IF(INDEX(Transactions!$J:$J,ROW()-8)="",TODAY(),INDEX(Transactions!$G:$G,ROW()-8))</f>
        <v>46229</v>
      </c>
      <c r="F4243">
        <f>IF(INDEX(Transactions!$J:$J,ROW()-8)="",0,INDEX(Transactions!$O:$O,ROW()-8))</f>
        <v>0</v>
      </c>
    </row>
    <row r="4244" spans="2:6" x14ac:dyDescent="0.15">
      <c r="B4244">
        <f ca="1">IF(INDEX(Transactions!$J:$J,ROW()-8)="",TODAY(),INDEX(Transactions!$G:$G,ROW()-8))</f>
        <v>46229</v>
      </c>
      <c r="F4244">
        <f>IF(INDEX(Transactions!$J:$J,ROW()-8)="",0,INDEX(Transactions!$O:$O,ROW()-8))</f>
        <v>0</v>
      </c>
    </row>
    <row r="4245" spans="2:6" x14ac:dyDescent="0.15">
      <c r="B4245">
        <f ca="1">IF(INDEX(Transactions!$J:$J,ROW()-8)="",TODAY(),INDEX(Transactions!$G:$G,ROW()-8))</f>
        <v>46229</v>
      </c>
      <c r="F4245">
        <f>IF(INDEX(Transactions!$J:$J,ROW()-8)="",0,INDEX(Transactions!$O:$O,ROW()-8))</f>
        <v>0</v>
      </c>
    </row>
    <row r="4246" spans="2:6" x14ac:dyDescent="0.15">
      <c r="B4246">
        <f ca="1">IF(INDEX(Transactions!$J:$J,ROW()-8)="",TODAY(),INDEX(Transactions!$G:$G,ROW()-8))</f>
        <v>46229</v>
      </c>
      <c r="F4246">
        <f>IF(INDEX(Transactions!$J:$J,ROW()-8)="",0,INDEX(Transactions!$O:$O,ROW()-8))</f>
        <v>0</v>
      </c>
    </row>
    <row r="4247" spans="2:6" x14ac:dyDescent="0.15">
      <c r="B4247">
        <f ca="1">IF(INDEX(Transactions!$J:$J,ROW()-8)="",TODAY(),INDEX(Transactions!$G:$G,ROW()-8))</f>
        <v>46229</v>
      </c>
      <c r="F4247">
        <f>IF(INDEX(Transactions!$J:$J,ROW()-8)="",0,INDEX(Transactions!$O:$O,ROW()-8))</f>
        <v>0</v>
      </c>
    </row>
    <row r="4248" spans="2:6" x14ac:dyDescent="0.15">
      <c r="B4248">
        <f ca="1">IF(INDEX(Transactions!$J:$J,ROW()-8)="",TODAY(),INDEX(Transactions!$G:$G,ROW()-8))</f>
        <v>46229</v>
      </c>
      <c r="F4248">
        <f>IF(INDEX(Transactions!$J:$J,ROW()-8)="",0,INDEX(Transactions!$O:$O,ROW()-8))</f>
        <v>0</v>
      </c>
    </row>
    <row r="4249" spans="2:6" x14ac:dyDescent="0.15">
      <c r="B4249">
        <f ca="1">IF(INDEX(Transactions!$J:$J,ROW()-8)="",TODAY(),INDEX(Transactions!$G:$G,ROW()-8))</f>
        <v>46229</v>
      </c>
      <c r="F4249">
        <f>IF(INDEX(Transactions!$J:$J,ROW()-8)="",0,INDEX(Transactions!$O:$O,ROW()-8))</f>
        <v>0</v>
      </c>
    </row>
    <row r="4250" spans="2:6" x14ac:dyDescent="0.15">
      <c r="B4250">
        <f ca="1">IF(INDEX(Transactions!$J:$J,ROW()-8)="",TODAY(),INDEX(Transactions!$G:$G,ROW()-8))</f>
        <v>46229</v>
      </c>
      <c r="F4250">
        <f>IF(INDEX(Transactions!$J:$J,ROW()-8)="",0,INDEX(Transactions!$O:$O,ROW()-8))</f>
        <v>0</v>
      </c>
    </row>
    <row r="4251" spans="2:6" x14ac:dyDescent="0.15">
      <c r="B4251">
        <f ca="1">IF(INDEX(Transactions!$J:$J,ROW()-8)="",TODAY(),INDEX(Transactions!$G:$G,ROW()-8))</f>
        <v>46229</v>
      </c>
      <c r="F4251">
        <f>IF(INDEX(Transactions!$J:$J,ROW()-8)="",0,INDEX(Transactions!$O:$O,ROW()-8))</f>
        <v>0</v>
      </c>
    </row>
    <row r="4252" spans="2:6" x14ac:dyDescent="0.15">
      <c r="B4252">
        <f ca="1">IF(INDEX(Transactions!$J:$J,ROW()-8)="",TODAY(),INDEX(Transactions!$G:$G,ROW()-8))</f>
        <v>46229</v>
      </c>
      <c r="F4252">
        <f>IF(INDEX(Transactions!$J:$J,ROW()-8)="",0,INDEX(Transactions!$O:$O,ROW()-8))</f>
        <v>0</v>
      </c>
    </row>
    <row r="4253" spans="2:6" x14ac:dyDescent="0.15">
      <c r="B4253">
        <f ca="1">IF(INDEX(Transactions!$J:$J,ROW()-8)="",TODAY(),INDEX(Transactions!$G:$G,ROW()-8))</f>
        <v>46229</v>
      </c>
      <c r="F4253">
        <f>IF(INDEX(Transactions!$J:$J,ROW()-8)="",0,INDEX(Transactions!$O:$O,ROW()-8))</f>
        <v>0</v>
      </c>
    </row>
    <row r="4254" spans="2:6" x14ac:dyDescent="0.15">
      <c r="B4254">
        <f ca="1">IF(INDEX(Transactions!$J:$J,ROW()-8)="",TODAY(),INDEX(Transactions!$G:$G,ROW()-8))</f>
        <v>46229</v>
      </c>
      <c r="F4254">
        <f>IF(INDEX(Transactions!$J:$J,ROW()-8)="",0,INDEX(Transactions!$O:$O,ROW()-8))</f>
        <v>0</v>
      </c>
    </row>
    <row r="4255" spans="2:6" x14ac:dyDescent="0.15">
      <c r="B4255">
        <f ca="1">IF(INDEX(Transactions!$J:$J,ROW()-8)="",TODAY(),INDEX(Transactions!$G:$G,ROW()-8))</f>
        <v>46229</v>
      </c>
      <c r="F4255">
        <f>IF(INDEX(Transactions!$J:$J,ROW()-8)="",0,INDEX(Transactions!$O:$O,ROW()-8))</f>
        <v>0</v>
      </c>
    </row>
    <row r="4256" spans="2:6" x14ac:dyDescent="0.15">
      <c r="B4256">
        <f ca="1">IF(INDEX(Transactions!$J:$J,ROW()-8)="",TODAY(),INDEX(Transactions!$G:$G,ROW()-8))</f>
        <v>46229</v>
      </c>
      <c r="F4256">
        <f>IF(INDEX(Transactions!$J:$J,ROW()-8)="",0,INDEX(Transactions!$O:$O,ROW()-8))</f>
        <v>0</v>
      </c>
    </row>
    <row r="4257" spans="2:6" x14ac:dyDescent="0.15">
      <c r="B4257">
        <f ca="1">IF(INDEX(Transactions!$J:$J,ROW()-8)="",TODAY(),INDEX(Transactions!$G:$G,ROW()-8))</f>
        <v>46229</v>
      </c>
      <c r="F4257">
        <f>IF(INDEX(Transactions!$J:$J,ROW()-8)="",0,INDEX(Transactions!$O:$O,ROW()-8))</f>
        <v>0</v>
      </c>
    </row>
    <row r="4258" spans="2:6" x14ac:dyDescent="0.15">
      <c r="B4258">
        <f ca="1">IF(INDEX(Transactions!$J:$J,ROW()-8)="",TODAY(),INDEX(Transactions!$G:$G,ROW()-8))</f>
        <v>46229</v>
      </c>
      <c r="F4258">
        <f>IF(INDEX(Transactions!$J:$J,ROW()-8)="",0,INDEX(Transactions!$O:$O,ROW()-8))</f>
        <v>0</v>
      </c>
    </row>
    <row r="4259" spans="2:6" x14ac:dyDescent="0.15">
      <c r="B4259">
        <f ca="1">IF(INDEX(Transactions!$J:$J,ROW()-8)="",TODAY(),INDEX(Transactions!$G:$G,ROW()-8))</f>
        <v>46229</v>
      </c>
      <c r="F4259">
        <f>IF(INDEX(Transactions!$J:$J,ROW()-8)="",0,INDEX(Transactions!$O:$O,ROW()-8))</f>
        <v>0</v>
      </c>
    </row>
    <row r="4260" spans="2:6" x14ac:dyDescent="0.15">
      <c r="B4260">
        <f ca="1">IF(INDEX(Transactions!$J:$J,ROW()-8)="",TODAY(),INDEX(Transactions!$G:$G,ROW()-8))</f>
        <v>46229</v>
      </c>
      <c r="F4260">
        <f>IF(INDEX(Transactions!$J:$J,ROW()-8)="",0,INDEX(Transactions!$O:$O,ROW()-8))</f>
        <v>0</v>
      </c>
    </row>
    <row r="4261" spans="2:6" x14ac:dyDescent="0.15">
      <c r="B4261">
        <f ca="1">IF(INDEX(Transactions!$J:$J,ROW()-8)="",TODAY(),INDEX(Transactions!$G:$G,ROW()-8))</f>
        <v>46229</v>
      </c>
      <c r="F4261">
        <f>IF(INDEX(Transactions!$J:$J,ROW()-8)="",0,INDEX(Transactions!$O:$O,ROW()-8))</f>
        <v>0</v>
      </c>
    </row>
    <row r="4262" spans="2:6" x14ac:dyDescent="0.15">
      <c r="B4262">
        <f ca="1">IF(INDEX(Transactions!$J:$J,ROW()-8)="",TODAY(),INDEX(Transactions!$G:$G,ROW()-8))</f>
        <v>46229</v>
      </c>
      <c r="F4262">
        <f>IF(INDEX(Transactions!$J:$J,ROW()-8)="",0,INDEX(Transactions!$O:$O,ROW()-8))</f>
        <v>0</v>
      </c>
    </row>
    <row r="4263" spans="2:6" x14ac:dyDescent="0.15">
      <c r="B4263">
        <f ca="1">IF(INDEX(Transactions!$J:$J,ROW()-8)="",TODAY(),INDEX(Transactions!$G:$G,ROW()-8))</f>
        <v>46229</v>
      </c>
      <c r="F4263">
        <f>IF(INDEX(Transactions!$J:$J,ROW()-8)="",0,INDEX(Transactions!$O:$O,ROW()-8))</f>
        <v>0</v>
      </c>
    </row>
    <row r="4264" spans="2:6" x14ac:dyDescent="0.15">
      <c r="B4264">
        <f ca="1">IF(INDEX(Transactions!$J:$J,ROW()-8)="",TODAY(),INDEX(Transactions!$G:$G,ROW()-8))</f>
        <v>46229</v>
      </c>
      <c r="F4264">
        <f>IF(INDEX(Transactions!$J:$J,ROW()-8)="",0,INDEX(Transactions!$O:$O,ROW()-8))</f>
        <v>0</v>
      </c>
    </row>
    <row r="4265" spans="2:6" x14ac:dyDescent="0.15">
      <c r="B4265">
        <f ca="1">IF(INDEX(Transactions!$J:$J,ROW()-8)="",TODAY(),INDEX(Transactions!$G:$G,ROW()-8))</f>
        <v>46229</v>
      </c>
      <c r="F4265">
        <f>IF(INDEX(Transactions!$J:$J,ROW()-8)="",0,INDEX(Transactions!$O:$O,ROW()-8))</f>
        <v>0</v>
      </c>
    </row>
    <row r="4266" spans="2:6" x14ac:dyDescent="0.15">
      <c r="B4266">
        <f ca="1">IF(INDEX(Transactions!$J:$J,ROW()-8)="",TODAY(),INDEX(Transactions!$G:$G,ROW()-8))</f>
        <v>46229</v>
      </c>
      <c r="F4266">
        <f>IF(INDEX(Transactions!$J:$J,ROW()-8)="",0,INDEX(Transactions!$O:$O,ROW()-8))</f>
        <v>0</v>
      </c>
    </row>
    <row r="4267" spans="2:6" x14ac:dyDescent="0.15">
      <c r="B4267">
        <f ca="1">IF(INDEX(Transactions!$J:$J,ROW()-8)="",TODAY(),INDEX(Transactions!$G:$G,ROW()-8))</f>
        <v>46229</v>
      </c>
      <c r="F4267">
        <f>IF(INDEX(Transactions!$J:$J,ROW()-8)="",0,INDEX(Transactions!$O:$O,ROW()-8))</f>
        <v>0</v>
      </c>
    </row>
    <row r="4268" spans="2:6" x14ac:dyDescent="0.15">
      <c r="B4268">
        <f ca="1">IF(INDEX(Transactions!$J:$J,ROW()-8)="",TODAY(),INDEX(Transactions!$G:$G,ROW()-8))</f>
        <v>46229</v>
      </c>
      <c r="F4268">
        <f>IF(INDEX(Transactions!$J:$J,ROW()-8)="",0,INDEX(Transactions!$O:$O,ROW()-8))</f>
        <v>0</v>
      </c>
    </row>
    <row r="4269" spans="2:6" x14ac:dyDescent="0.15">
      <c r="B4269">
        <f ca="1">IF(INDEX(Transactions!$J:$J,ROW()-8)="",TODAY(),INDEX(Transactions!$G:$G,ROW()-8))</f>
        <v>46229</v>
      </c>
      <c r="F4269">
        <f>IF(INDEX(Transactions!$J:$J,ROW()-8)="",0,INDEX(Transactions!$O:$O,ROW()-8))</f>
        <v>0</v>
      </c>
    </row>
    <row r="4270" spans="2:6" x14ac:dyDescent="0.15">
      <c r="B4270">
        <f ca="1">IF(INDEX(Transactions!$J:$J,ROW()-8)="",TODAY(),INDEX(Transactions!$G:$G,ROW()-8))</f>
        <v>46229</v>
      </c>
      <c r="F4270">
        <f>IF(INDEX(Transactions!$J:$J,ROW()-8)="",0,INDEX(Transactions!$O:$O,ROW()-8))</f>
        <v>0</v>
      </c>
    </row>
    <row r="4271" spans="2:6" x14ac:dyDescent="0.15">
      <c r="B4271">
        <f ca="1">IF(INDEX(Transactions!$J:$J,ROW()-8)="",TODAY(),INDEX(Transactions!$G:$G,ROW()-8))</f>
        <v>46229</v>
      </c>
      <c r="F4271">
        <f>IF(INDEX(Transactions!$J:$J,ROW()-8)="",0,INDEX(Transactions!$O:$O,ROW()-8))</f>
        <v>0</v>
      </c>
    </row>
    <row r="4272" spans="2:6" x14ac:dyDescent="0.15">
      <c r="B4272">
        <f ca="1">IF(INDEX(Transactions!$J:$J,ROW()-8)="",TODAY(),INDEX(Transactions!$G:$G,ROW()-8))</f>
        <v>46229</v>
      </c>
      <c r="F4272">
        <f>IF(INDEX(Transactions!$J:$J,ROW()-8)="",0,INDEX(Transactions!$O:$O,ROW()-8))</f>
        <v>0</v>
      </c>
    </row>
    <row r="4273" spans="2:6" x14ac:dyDescent="0.15">
      <c r="B4273">
        <f ca="1">IF(INDEX(Transactions!$J:$J,ROW()-8)="",TODAY(),INDEX(Transactions!$G:$G,ROW()-8))</f>
        <v>46229</v>
      </c>
      <c r="F4273">
        <f>IF(INDEX(Transactions!$J:$J,ROW()-8)="",0,INDEX(Transactions!$O:$O,ROW()-8))</f>
        <v>0</v>
      </c>
    </row>
    <row r="4274" spans="2:6" x14ac:dyDescent="0.15">
      <c r="B4274">
        <f ca="1">IF(INDEX(Transactions!$J:$J,ROW()-8)="",TODAY(),INDEX(Transactions!$G:$G,ROW()-8))</f>
        <v>46229</v>
      </c>
      <c r="F4274">
        <f>IF(INDEX(Transactions!$J:$J,ROW()-8)="",0,INDEX(Transactions!$O:$O,ROW()-8))</f>
        <v>0</v>
      </c>
    </row>
    <row r="4275" spans="2:6" x14ac:dyDescent="0.15">
      <c r="B4275">
        <f ca="1">IF(INDEX(Transactions!$J:$J,ROW()-8)="",TODAY(),INDEX(Transactions!$G:$G,ROW()-8))</f>
        <v>46229</v>
      </c>
      <c r="F4275">
        <f>IF(INDEX(Transactions!$J:$J,ROW()-8)="",0,INDEX(Transactions!$O:$O,ROW()-8))</f>
        <v>0</v>
      </c>
    </row>
    <row r="4276" spans="2:6" x14ac:dyDescent="0.15">
      <c r="B4276">
        <f ca="1">IF(INDEX(Transactions!$J:$J,ROW()-8)="",TODAY(),INDEX(Transactions!$G:$G,ROW()-8))</f>
        <v>46229</v>
      </c>
      <c r="F4276">
        <f>IF(INDEX(Transactions!$J:$J,ROW()-8)="",0,INDEX(Transactions!$O:$O,ROW()-8))</f>
        <v>0</v>
      </c>
    </row>
    <row r="4277" spans="2:6" x14ac:dyDescent="0.15">
      <c r="B4277">
        <f ca="1">IF(INDEX(Transactions!$J:$J,ROW()-8)="",TODAY(),INDEX(Transactions!$G:$G,ROW()-8))</f>
        <v>46229</v>
      </c>
      <c r="F4277">
        <f>IF(INDEX(Transactions!$J:$J,ROW()-8)="",0,INDEX(Transactions!$O:$O,ROW()-8))</f>
        <v>0</v>
      </c>
    </row>
    <row r="4278" spans="2:6" x14ac:dyDescent="0.15">
      <c r="B4278">
        <f ca="1">IF(INDEX(Transactions!$J:$J,ROW()-8)="",TODAY(),INDEX(Transactions!$G:$G,ROW()-8))</f>
        <v>46229</v>
      </c>
      <c r="F4278">
        <f>IF(INDEX(Transactions!$J:$J,ROW()-8)="",0,INDEX(Transactions!$O:$O,ROW()-8))</f>
        <v>0</v>
      </c>
    </row>
    <row r="4279" spans="2:6" x14ac:dyDescent="0.15">
      <c r="B4279">
        <f ca="1">IF(INDEX(Transactions!$J:$J,ROW()-8)="",TODAY(),INDEX(Transactions!$G:$G,ROW()-8))</f>
        <v>46229</v>
      </c>
      <c r="F4279">
        <f>IF(INDEX(Transactions!$J:$J,ROW()-8)="",0,INDEX(Transactions!$O:$O,ROW()-8))</f>
        <v>0</v>
      </c>
    </row>
    <row r="4280" spans="2:6" x14ac:dyDescent="0.15">
      <c r="B4280">
        <f ca="1">IF(INDEX(Transactions!$J:$J,ROW()-8)="",TODAY(),INDEX(Transactions!$G:$G,ROW()-8))</f>
        <v>46229</v>
      </c>
      <c r="F4280">
        <f>IF(INDEX(Transactions!$J:$J,ROW()-8)="",0,INDEX(Transactions!$O:$O,ROW()-8))</f>
        <v>0</v>
      </c>
    </row>
    <row r="4281" spans="2:6" x14ac:dyDescent="0.15">
      <c r="B4281">
        <f ca="1">IF(INDEX(Transactions!$J:$J,ROW()-8)="",TODAY(),INDEX(Transactions!$G:$G,ROW()-8))</f>
        <v>46229</v>
      </c>
      <c r="F4281">
        <f>IF(INDEX(Transactions!$J:$J,ROW()-8)="",0,INDEX(Transactions!$O:$O,ROW()-8))</f>
        <v>0</v>
      </c>
    </row>
    <row r="4282" spans="2:6" x14ac:dyDescent="0.15">
      <c r="B4282">
        <f ca="1">IF(INDEX(Transactions!$J:$J,ROW()-8)="",TODAY(),INDEX(Transactions!$G:$G,ROW()-8))</f>
        <v>46229</v>
      </c>
      <c r="F4282">
        <f>IF(INDEX(Transactions!$J:$J,ROW()-8)="",0,INDEX(Transactions!$O:$O,ROW()-8))</f>
        <v>0</v>
      </c>
    </row>
    <row r="4283" spans="2:6" x14ac:dyDescent="0.15">
      <c r="B4283">
        <f ca="1">IF(INDEX(Transactions!$J:$J,ROW()-8)="",TODAY(),INDEX(Transactions!$G:$G,ROW()-8))</f>
        <v>46229</v>
      </c>
      <c r="F4283">
        <f>IF(INDEX(Transactions!$J:$J,ROW()-8)="",0,INDEX(Transactions!$O:$O,ROW()-8))</f>
        <v>0</v>
      </c>
    </row>
    <row r="4284" spans="2:6" x14ac:dyDescent="0.15">
      <c r="B4284">
        <f ca="1">IF(INDEX(Transactions!$J:$J,ROW()-8)="",TODAY(),INDEX(Transactions!$G:$G,ROW()-8))</f>
        <v>46229</v>
      </c>
      <c r="F4284">
        <f>IF(INDEX(Transactions!$J:$J,ROW()-8)="",0,INDEX(Transactions!$O:$O,ROW()-8))</f>
        <v>0</v>
      </c>
    </row>
    <row r="4285" spans="2:6" x14ac:dyDescent="0.15">
      <c r="B4285">
        <f ca="1">IF(INDEX(Transactions!$J:$J,ROW()-8)="",TODAY(),INDEX(Transactions!$G:$G,ROW()-8))</f>
        <v>46229</v>
      </c>
      <c r="F4285">
        <f>IF(INDEX(Transactions!$J:$J,ROW()-8)="",0,INDEX(Transactions!$O:$O,ROW()-8))</f>
        <v>0</v>
      </c>
    </row>
    <row r="4286" spans="2:6" x14ac:dyDescent="0.15">
      <c r="B4286">
        <f ca="1">IF(INDEX(Transactions!$J:$J,ROW()-8)="",TODAY(),INDEX(Transactions!$G:$G,ROW()-8))</f>
        <v>46229</v>
      </c>
      <c r="F4286">
        <f>IF(INDEX(Transactions!$J:$J,ROW()-8)="",0,INDEX(Transactions!$O:$O,ROW()-8))</f>
        <v>0</v>
      </c>
    </row>
    <row r="4287" spans="2:6" x14ac:dyDescent="0.15">
      <c r="B4287">
        <f ca="1">IF(INDEX(Transactions!$J:$J,ROW()-8)="",TODAY(),INDEX(Transactions!$G:$G,ROW()-8))</f>
        <v>46229</v>
      </c>
      <c r="F4287">
        <f>IF(INDEX(Transactions!$J:$J,ROW()-8)="",0,INDEX(Transactions!$O:$O,ROW()-8))</f>
        <v>0</v>
      </c>
    </row>
    <row r="4288" spans="2:6" x14ac:dyDescent="0.15">
      <c r="B4288">
        <f ca="1">IF(INDEX(Transactions!$J:$J,ROW()-8)="",TODAY(),INDEX(Transactions!$G:$G,ROW()-8))</f>
        <v>46229</v>
      </c>
      <c r="F4288">
        <f>IF(INDEX(Transactions!$J:$J,ROW()-8)="",0,INDEX(Transactions!$O:$O,ROW()-8))</f>
        <v>0</v>
      </c>
    </row>
    <row r="4289" spans="2:6" x14ac:dyDescent="0.15">
      <c r="B4289">
        <f ca="1">IF(INDEX(Transactions!$J:$J,ROW()-8)="",TODAY(),INDEX(Transactions!$G:$G,ROW()-8))</f>
        <v>46229</v>
      </c>
      <c r="F4289">
        <f>IF(INDEX(Transactions!$J:$J,ROW()-8)="",0,INDEX(Transactions!$O:$O,ROW()-8))</f>
        <v>0</v>
      </c>
    </row>
    <row r="4290" spans="2:6" x14ac:dyDescent="0.15">
      <c r="B4290">
        <f ca="1">IF(INDEX(Transactions!$J:$J,ROW()-8)="",TODAY(),INDEX(Transactions!$G:$G,ROW()-8))</f>
        <v>46229</v>
      </c>
      <c r="F4290">
        <f>IF(INDEX(Transactions!$J:$J,ROW()-8)="",0,INDEX(Transactions!$O:$O,ROW()-8))</f>
        <v>0</v>
      </c>
    </row>
    <row r="4291" spans="2:6" x14ac:dyDescent="0.15">
      <c r="B4291">
        <f ca="1">IF(INDEX(Transactions!$J:$J,ROW()-8)="",TODAY(),INDEX(Transactions!$G:$G,ROW()-8))</f>
        <v>46229</v>
      </c>
      <c r="F4291">
        <f>IF(INDEX(Transactions!$J:$J,ROW()-8)="",0,INDEX(Transactions!$O:$O,ROW()-8))</f>
        <v>0</v>
      </c>
    </row>
    <row r="4292" spans="2:6" x14ac:dyDescent="0.15">
      <c r="B4292">
        <f ca="1">IF(INDEX(Transactions!$J:$J,ROW()-8)="",TODAY(),INDEX(Transactions!$G:$G,ROW()-8))</f>
        <v>46229</v>
      </c>
      <c r="F4292">
        <f>IF(INDEX(Transactions!$J:$J,ROW()-8)="",0,INDEX(Transactions!$O:$O,ROW()-8))</f>
        <v>0</v>
      </c>
    </row>
    <row r="4293" spans="2:6" x14ac:dyDescent="0.15">
      <c r="B4293">
        <f ca="1">IF(INDEX(Transactions!$J:$J,ROW()-8)="",TODAY(),INDEX(Transactions!$G:$G,ROW()-8))</f>
        <v>46229</v>
      </c>
      <c r="F4293">
        <f>IF(INDEX(Transactions!$J:$J,ROW()-8)="",0,INDEX(Transactions!$O:$O,ROW()-8))</f>
        <v>0</v>
      </c>
    </row>
    <row r="4294" spans="2:6" x14ac:dyDescent="0.15">
      <c r="B4294">
        <f ca="1">IF(INDEX(Transactions!$J:$J,ROW()-8)="",TODAY(),INDEX(Transactions!$G:$G,ROW()-8))</f>
        <v>46229</v>
      </c>
      <c r="F4294">
        <f>IF(INDEX(Transactions!$J:$J,ROW()-8)="",0,INDEX(Transactions!$O:$O,ROW()-8))</f>
        <v>0</v>
      </c>
    </row>
    <row r="4295" spans="2:6" x14ac:dyDescent="0.15">
      <c r="B4295">
        <f ca="1">IF(INDEX(Transactions!$J:$J,ROW()-8)="",TODAY(),INDEX(Transactions!$G:$G,ROW()-8))</f>
        <v>46229</v>
      </c>
      <c r="F4295">
        <f>IF(INDEX(Transactions!$J:$J,ROW()-8)="",0,INDEX(Transactions!$O:$O,ROW()-8))</f>
        <v>0</v>
      </c>
    </row>
    <row r="4296" spans="2:6" x14ac:dyDescent="0.15">
      <c r="B4296">
        <f ca="1">IF(INDEX(Transactions!$J:$J,ROW()-8)="",TODAY(),INDEX(Transactions!$G:$G,ROW()-8))</f>
        <v>46229</v>
      </c>
      <c r="F4296">
        <f>IF(INDEX(Transactions!$J:$J,ROW()-8)="",0,INDEX(Transactions!$O:$O,ROW()-8))</f>
        <v>0</v>
      </c>
    </row>
    <row r="4297" spans="2:6" x14ac:dyDescent="0.15">
      <c r="B4297">
        <f ca="1">IF(INDEX(Transactions!$J:$J,ROW()-8)="",TODAY(),INDEX(Transactions!$G:$G,ROW()-8))</f>
        <v>46229</v>
      </c>
      <c r="F4297">
        <f>IF(INDEX(Transactions!$J:$J,ROW()-8)="",0,INDEX(Transactions!$O:$O,ROW()-8))</f>
        <v>0</v>
      </c>
    </row>
    <row r="4298" spans="2:6" x14ac:dyDescent="0.15">
      <c r="B4298">
        <f ca="1">IF(INDEX(Transactions!$J:$J,ROW()-8)="",TODAY(),INDEX(Transactions!$G:$G,ROW()-8))</f>
        <v>46229</v>
      </c>
      <c r="F4298">
        <f>IF(INDEX(Transactions!$J:$J,ROW()-8)="",0,INDEX(Transactions!$O:$O,ROW()-8))</f>
        <v>0</v>
      </c>
    </row>
    <row r="4299" spans="2:6" x14ac:dyDescent="0.15">
      <c r="B4299">
        <f ca="1">IF(INDEX(Transactions!$J:$J,ROW()-8)="",TODAY(),INDEX(Transactions!$G:$G,ROW()-8))</f>
        <v>46229</v>
      </c>
      <c r="F4299">
        <f>IF(INDEX(Transactions!$J:$J,ROW()-8)="",0,INDEX(Transactions!$O:$O,ROW()-8))</f>
        <v>0</v>
      </c>
    </row>
    <row r="4300" spans="2:6" x14ac:dyDescent="0.15">
      <c r="B4300">
        <f ca="1">IF(INDEX(Transactions!$J:$J,ROW()-8)="",TODAY(),INDEX(Transactions!$G:$G,ROW()-8))</f>
        <v>46229</v>
      </c>
      <c r="F4300">
        <f>IF(INDEX(Transactions!$J:$J,ROW()-8)="",0,INDEX(Transactions!$O:$O,ROW()-8))</f>
        <v>0</v>
      </c>
    </row>
    <row r="4301" spans="2:6" x14ac:dyDescent="0.15">
      <c r="B4301">
        <f ca="1">IF(INDEX(Transactions!$J:$J,ROW()-8)="",TODAY(),INDEX(Transactions!$G:$G,ROW()-8))</f>
        <v>46229</v>
      </c>
      <c r="F4301">
        <f>IF(INDEX(Transactions!$J:$J,ROW()-8)="",0,INDEX(Transactions!$O:$O,ROW()-8))</f>
        <v>0</v>
      </c>
    </row>
    <row r="4302" spans="2:6" x14ac:dyDescent="0.15">
      <c r="B4302">
        <f ca="1">IF(INDEX(Transactions!$J:$J,ROW()-8)="",TODAY(),INDEX(Transactions!$G:$G,ROW()-8))</f>
        <v>46229</v>
      </c>
      <c r="F4302">
        <f>IF(INDEX(Transactions!$J:$J,ROW()-8)="",0,INDEX(Transactions!$O:$O,ROW()-8))</f>
        <v>0</v>
      </c>
    </row>
    <row r="4303" spans="2:6" x14ac:dyDescent="0.15">
      <c r="B4303">
        <f ca="1">IF(INDEX(Transactions!$J:$J,ROW()-8)="",TODAY(),INDEX(Transactions!$G:$G,ROW()-8))</f>
        <v>46229</v>
      </c>
      <c r="F4303">
        <f>IF(INDEX(Transactions!$J:$J,ROW()-8)="",0,INDEX(Transactions!$O:$O,ROW()-8))</f>
        <v>0</v>
      </c>
    </row>
    <row r="4304" spans="2:6" x14ac:dyDescent="0.15">
      <c r="B4304">
        <f ca="1">IF(INDEX(Transactions!$J:$J,ROW()-8)="",TODAY(),INDEX(Transactions!$G:$G,ROW()-8))</f>
        <v>46229</v>
      </c>
      <c r="F4304">
        <f>IF(INDEX(Transactions!$J:$J,ROW()-8)="",0,INDEX(Transactions!$O:$O,ROW()-8))</f>
        <v>0</v>
      </c>
    </row>
    <row r="4305" spans="2:6" x14ac:dyDescent="0.15">
      <c r="B4305">
        <f ca="1">IF(INDEX(Transactions!$J:$J,ROW()-8)="",TODAY(),INDEX(Transactions!$G:$G,ROW()-8))</f>
        <v>46229</v>
      </c>
      <c r="F4305">
        <f>IF(INDEX(Transactions!$J:$J,ROW()-8)="",0,INDEX(Transactions!$O:$O,ROW()-8))</f>
        <v>0</v>
      </c>
    </row>
    <row r="4306" spans="2:6" x14ac:dyDescent="0.15">
      <c r="B4306">
        <f ca="1">IF(INDEX(Transactions!$J:$J,ROW()-8)="",TODAY(),INDEX(Transactions!$G:$G,ROW()-8))</f>
        <v>46229</v>
      </c>
      <c r="F4306">
        <f>IF(INDEX(Transactions!$J:$J,ROW()-8)="",0,INDEX(Transactions!$O:$O,ROW()-8))</f>
        <v>0</v>
      </c>
    </row>
    <row r="4307" spans="2:6" x14ac:dyDescent="0.15">
      <c r="B4307">
        <f ca="1">IF(INDEX(Transactions!$J:$J,ROW()-8)="",TODAY(),INDEX(Transactions!$G:$G,ROW()-8))</f>
        <v>46229</v>
      </c>
      <c r="F4307">
        <f>IF(INDEX(Transactions!$J:$J,ROW()-8)="",0,INDEX(Transactions!$O:$O,ROW()-8))</f>
        <v>0</v>
      </c>
    </row>
    <row r="4308" spans="2:6" x14ac:dyDescent="0.15">
      <c r="B4308">
        <f ca="1">IF(INDEX(Transactions!$J:$J,ROW()-8)="",TODAY(),INDEX(Transactions!$G:$G,ROW()-8))</f>
        <v>46229</v>
      </c>
      <c r="F4308">
        <f>IF(INDEX(Transactions!$J:$J,ROW()-8)="",0,INDEX(Transactions!$O:$O,ROW()-8))</f>
        <v>0</v>
      </c>
    </row>
    <row r="4309" spans="2:6" x14ac:dyDescent="0.15">
      <c r="B4309">
        <f ca="1">IF(INDEX(Transactions!$J:$J,ROW()-8)="",TODAY(),INDEX(Transactions!$G:$G,ROW()-8))</f>
        <v>46229</v>
      </c>
      <c r="F4309">
        <f>IF(INDEX(Transactions!$J:$J,ROW()-8)="",0,INDEX(Transactions!$O:$O,ROW()-8))</f>
        <v>0</v>
      </c>
    </row>
    <row r="4310" spans="2:6" x14ac:dyDescent="0.15">
      <c r="B4310">
        <f ca="1">IF(INDEX(Transactions!$J:$J,ROW()-8)="",TODAY(),INDEX(Transactions!$G:$G,ROW()-8))</f>
        <v>46229</v>
      </c>
      <c r="F4310">
        <f>IF(INDEX(Transactions!$J:$J,ROW()-8)="",0,INDEX(Transactions!$O:$O,ROW()-8))</f>
        <v>0</v>
      </c>
    </row>
    <row r="4311" spans="2:6" x14ac:dyDescent="0.15">
      <c r="B4311">
        <f ca="1">IF(INDEX(Transactions!$J:$J,ROW()-8)="",TODAY(),INDEX(Transactions!$G:$G,ROW()-8))</f>
        <v>46229</v>
      </c>
      <c r="F4311">
        <f>IF(INDEX(Transactions!$J:$J,ROW()-8)="",0,INDEX(Transactions!$O:$O,ROW()-8))</f>
        <v>0</v>
      </c>
    </row>
    <row r="4312" spans="2:6" x14ac:dyDescent="0.15">
      <c r="B4312">
        <f ca="1">IF(INDEX(Transactions!$J:$J,ROW()-8)="",TODAY(),INDEX(Transactions!$G:$G,ROW()-8))</f>
        <v>46229</v>
      </c>
      <c r="F4312">
        <f>IF(INDEX(Transactions!$J:$J,ROW()-8)="",0,INDEX(Transactions!$O:$O,ROW()-8))</f>
        <v>0</v>
      </c>
    </row>
    <row r="4313" spans="2:6" x14ac:dyDescent="0.15">
      <c r="B4313">
        <f ca="1">IF(INDEX(Transactions!$J:$J,ROW()-8)="",TODAY(),INDEX(Transactions!$G:$G,ROW()-8))</f>
        <v>46229</v>
      </c>
      <c r="F4313">
        <f>IF(INDEX(Transactions!$J:$J,ROW()-8)="",0,INDEX(Transactions!$O:$O,ROW()-8))</f>
        <v>0</v>
      </c>
    </row>
    <row r="4314" spans="2:6" x14ac:dyDescent="0.15">
      <c r="B4314">
        <f ca="1">IF(INDEX(Transactions!$J:$J,ROW()-8)="",TODAY(),INDEX(Transactions!$G:$G,ROW()-8))</f>
        <v>46229</v>
      </c>
      <c r="F4314">
        <f>IF(INDEX(Transactions!$J:$J,ROW()-8)="",0,INDEX(Transactions!$O:$O,ROW()-8))</f>
        <v>0</v>
      </c>
    </row>
    <row r="4315" spans="2:6" x14ac:dyDescent="0.15">
      <c r="B4315">
        <f ca="1">IF(INDEX(Transactions!$J:$J,ROW()-8)="",TODAY(),INDEX(Transactions!$G:$G,ROW()-8))</f>
        <v>46229</v>
      </c>
      <c r="F4315">
        <f>IF(INDEX(Transactions!$J:$J,ROW()-8)="",0,INDEX(Transactions!$O:$O,ROW()-8))</f>
        <v>0</v>
      </c>
    </row>
    <row r="4316" spans="2:6" x14ac:dyDescent="0.15">
      <c r="B4316">
        <f ca="1">IF(INDEX(Transactions!$J:$J,ROW()-8)="",TODAY(),INDEX(Transactions!$G:$G,ROW()-8))</f>
        <v>46229</v>
      </c>
      <c r="F4316">
        <f>IF(INDEX(Transactions!$J:$J,ROW()-8)="",0,INDEX(Transactions!$O:$O,ROW()-8))</f>
        <v>0</v>
      </c>
    </row>
    <row r="4317" spans="2:6" x14ac:dyDescent="0.15">
      <c r="B4317">
        <f ca="1">IF(INDEX(Transactions!$J:$J,ROW()-8)="",TODAY(),INDEX(Transactions!$G:$G,ROW()-8))</f>
        <v>46229</v>
      </c>
      <c r="F4317">
        <f>IF(INDEX(Transactions!$J:$J,ROW()-8)="",0,INDEX(Transactions!$O:$O,ROW()-8))</f>
        <v>0</v>
      </c>
    </row>
    <row r="4318" spans="2:6" x14ac:dyDescent="0.15">
      <c r="B4318">
        <f ca="1">IF(INDEX(Transactions!$J:$J,ROW()-8)="",TODAY(),INDEX(Transactions!$G:$G,ROW()-8))</f>
        <v>46229</v>
      </c>
      <c r="F4318">
        <f>IF(INDEX(Transactions!$J:$J,ROW()-8)="",0,INDEX(Transactions!$O:$O,ROW()-8))</f>
        <v>0</v>
      </c>
    </row>
    <row r="4319" spans="2:6" x14ac:dyDescent="0.15">
      <c r="B4319">
        <f ca="1">IF(INDEX(Transactions!$J:$J,ROW()-8)="",TODAY(),INDEX(Transactions!$G:$G,ROW()-8))</f>
        <v>46229</v>
      </c>
      <c r="F4319">
        <f>IF(INDEX(Transactions!$J:$J,ROW()-8)="",0,INDEX(Transactions!$O:$O,ROW()-8))</f>
        <v>0</v>
      </c>
    </row>
    <row r="4320" spans="2:6" x14ac:dyDescent="0.15">
      <c r="B4320">
        <f ca="1">IF(INDEX(Transactions!$J:$J,ROW()-8)="",TODAY(),INDEX(Transactions!$G:$G,ROW()-8))</f>
        <v>46229</v>
      </c>
      <c r="F4320">
        <f>IF(INDEX(Transactions!$J:$J,ROW()-8)="",0,INDEX(Transactions!$O:$O,ROW()-8))</f>
        <v>0</v>
      </c>
    </row>
    <row r="4321" spans="2:6" x14ac:dyDescent="0.15">
      <c r="B4321">
        <f ca="1">IF(INDEX(Transactions!$J:$J,ROW()-8)="",TODAY(),INDEX(Transactions!$G:$G,ROW()-8))</f>
        <v>46229</v>
      </c>
      <c r="F4321">
        <f>IF(INDEX(Transactions!$J:$J,ROW()-8)="",0,INDEX(Transactions!$O:$O,ROW()-8))</f>
        <v>0</v>
      </c>
    </row>
    <row r="4322" spans="2:6" x14ac:dyDescent="0.15">
      <c r="B4322">
        <f ca="1">IF(INDEX(Transactions!$J:$J,ROW()-8)="",TODAY(),INDEX(Transactions!$G:$G,ROW()-8))</f>
        <v>46229</v>
      </c>
      <c r="F4322">
        <f>IF(INDEX(Transactions!$J:$J,ROW()-8)="",0,INDEX(Transactions!$O:$O,ROW()-8))</f>
        <v>0</v>
      </c>
    </row>
    <row r="4323" spans="2:6" x14ac:dyDescent="0.15">
      <c r="B4323">
        <f ca="1">IF(INDEX(Transactions!$J:$J,ROW()-8)="",TODAY(),INDEX(Transactions!$G:$G,ROW()-8))</f>
        <v>46229</v>
      </c>
      <c r="F4323">
        <f>IF(INDEX(Transactions!$J:$J,ROW()-8)="",0,INDEX(Transactions!$O:$O,ROW()-8))</f>
        <v>0</v>
      </c>
    </row>
    <row r="4324" spans="2:6" x14ac:dyDescent="0.15">
      <c r="B4324">
        <f ca="1">IF(INDEX(Transactions!$J:$J,ROW()-8)="",TODAY(),INDEX(Transactions!$G:$G,ROW()-8))</f>
        <v>46229</v>
      </c>
      <c r="F4324">
        <f>IF(INDEX(Transactions!$J:$J,ROW()-8)="",0,INDEX(Transactions!$O:$O,ROW()-8))</f>
        <v>0</v>
      </c>
    </row>
    <row r="4325" spans="2:6" x14ac:dyDescent="0.15">
      <c r="B4325">
        <f ca="1">IF(INDEX(Transactions!$J:$J,ROW()-8)="",TODAY(),INDEX(Transactions!$G:$G,ROW()-8))</f>
        <v>46229</v>
      </c>
      <c r="F4325">
        <f>IF(INDEX(Transactions!$J:$J,ROW()-8)="",0,INDEX(Transactions!$O:$O,ROW()-8))</f>
        <v>0</v>
      </c>
    </row>
    <row r="4326" spans="2:6" x14ac:dyDescent="0.15">
      <c r="B4326">
        <f ca="1">IF(INDEX(Transactions!$J:$J,ROW()-8)="",TODAY(),INDEX(Transactions!$G:$G,ROW()-8))</f>
        <v>46229</v>
      </c>
      <c r="F4326">
        <f>IF(INDEX(Transactions!$J:$J,ROW()-8)="",0,INDEX(Transactions!$O:$O,ROW()-8))</f>
        <v>0</v>
      </c>
    </row>
    <row r="4327" spans="2:6" x14ac:dyDescent="0.15">
      <c r="B4327">
        <f ca="1">IF(INDEX(Transactions!$J:$J,ROW()-8)="",TODAY(),INDEX(Transactions!$G:$G,ROW()-8))</f>
        <v>46229</v>
      </c>
      <c r="F4327">
        <f>IF(INDEX(Transactions!$J:$J,ROW()-8)="",0,INDEX(Transactions!$O:$O,ROW()-8))</f>
        <v>0</v>
      </c>
    </row>
    <row r="4328" spans="2:6" x14ac:dyDescent="0.15">
      <c r="B4328">
        <f ca="1">IF(INDEX(Transactions!$J:$J,ROW()-8)="",TODAY(),INDEX(Transactions!$G:$G,ROW()-8))</f>
        <v>46229</v>
      </c>
      <c r="F4328">
        <f>IF(INDEX(Transactions!$J:$J,ROW()-8)="",0,INDEX(Transactions!$O:$O,ROW()-8))</f>
        <v>0</v>
      </c>
    </row>
    <row r="4329" spans="2:6" x14ac:dyDescent="0.15">
      <c r="B4329">
        <f ca="1">IF(INDEX(Transactions!$J:$J,ROW()-8)="",TODAY(),INDEX(Transactions!$G:$G,ROW()-8))</f>
        <v>46229</v>
      </c>
      <c r="F4329">
        <f>IF(INDEX(Transactions!$J:$J,ROW()-8)="",0,INDEX(Transactions!$O:$O,ROW()-8))</f>
        <v>0</v>
      </c>
    </row>
    <row r="4330" spans="2:6" x14ac:dyDescent="0.15">
      <c r="B4330">
        <f ca="1">IF(INDEX(Transactions!$J:$J,ROW()-8)="",TODAY(),INDEX(Transactions!$G:$G,ROW()-8))</f>
        <v>46229</v>
      </c>
      <c r="F4330">
        <f>IF(INDEX(Transactions!$J:$J,ROW()-8)="",0,INDEX(Transactions!$O:$O,ROW()-8))</f>
        <v>0</v>
      </c>
    </row>
    <row r="4331" spans="2:6" x14ac:dyDescent="0.15">
      <c r="B4331">
        <f ca="1">IF(INDEX(Transactions!$J:$J,ROW()-8)="",TODAY(),INDEX(Transactions!$G:$G,ROW()-8))</f>
        <v>46229</v>
      </c>
      <c r="F4331">
        <f>IF(INDEX(Transactions!$J:$J,ROW()-8)="",0,INDEX(Transactions!$O:$O,ROW()-8))</f>
        <v>0</v>
      </c>
    </row>
    <row r="4332" spans="2:6" x14ac:dyDescent="0.15">
      <c r="B4332">
        <f ca="1">IF(INDEX(Transactions!$J:$J,ROW()-8)="",TODAY(),INDEX(Transactions!$G:$G,ROW()-8))</f>
        <v>46229</v>
      </c>
      <c r="F4332">
        <f>IF(INDEX(Transactions!$J:$J,ROW()-8)="",0,INDEX(Transactions!$O:$O,ROW()-8))</f>
        <v>0</v>
      </c>
    </row>
    <row r="4333" spans="2:6" x14ac:dyDescent="0.15">
      <c r="B4333">
        <f ca="1">IF(INDEX(Transactions!$J:$J,ROW()-8)="",TODAY(),INDEX(Transactions!$G:$G,ROW()-8))</f>
        <v>46229</v>
      </c>
      <c r="F4333">
        <f>IF(INDEX(Transactions!$J:$J,ROW()-8)="",0,INDEX(Transactions!$O:$O,ROW()-8))</f>
        <v>0</v>
      </c>
    </row>
    <row r="4334" spans="2:6" x14ac:dyDescent="0.15">
      <c r="B4334">
        <f ca="1">IF(INDEX(Transactions!$J:$J,ROW()-8)="",TODAY(),INDEX(Transactions!$G:$G,ROW()-8))</f>
        <v>46229</v>
      </c>
      <c r="F4334">
        <f>IF(INDEX(Transactions!$J:$J,ROW()-8)="",0,INDEX(Transactions!$O:$O,ROW()-8))</f>
        <v>0</v>
      </c>
    </row>
    <row r="4335" spans="2:6" x14ac:dyDescent="0.15">
      <c r="B4335">
        <f ca="1">IF(INDEX(Transactions!$J:$J,ROW()-8)="",TODAY(),INDEX(Transactions!$G:$G,ROW()-8))</f>
        <v>46229</v>
      </c>
      <c r="F4335">
        <f>IF(INDEX(Transactions!$J:$J,ROW()-8)="",0,INDEX(Transactions!$O:$O,ROW()-8))</f>
        <v>0</v>
      </c>
    </row>
    <row r="4336" spans="2:6" x14ac:dyDescent="0.15">
      <c r="B4336">
        <f ca="1">IF(INDEX(Transactions!$J:$J,ROW()-8)="",TODAY(),INDEX(Transactions!$G:$G,ROW()-8))</f>
        <v>46229</v>
      </c>
      <c r="F4336">
        <f>IF(INDEX(Transactions!$J:$J,ROW()-8)="",0,INDEX(Transactions!$O:$O,ROW()-8))</f>
        <v>0</v>
      </c>
    </row>
    <row r="4337" spans="2:6" x14ac:dyDescent="0.15">
      <c r="B4337">
        <f ca="1">IF(INDEX(Transactions!$J:$J,ROW()-8)="",TODAY(),INDEX(Transactions!$G:$G,ROW()-8))</f>
        <v>46229</v>
      </c>
      <c r="F4337">
        <f>IF(INDEX(Transactions!$J:$J,ROW()-8)="",0,INDEX(Transactions!$O:$O,ROW()-8))</f>
        <v>0</v>
      </c>
    </row>
    <row r="4338" spans="2:6" x14ac:dyDescent="0.15">
      <c r="B4338">
        <f ca="1">IF(INDEX(Transactions!$J:$J,ROW()-8)="",TODAY(),INDEX(Transactions!$G:$G,ROW()-8))</f>
        <v>46229</v>
      </c>
      <c r="F4338">
        <f>IF(INDEX(Transactions!$J:$J,ROW()-8)="",0,INDEX(Transactions!$O:$O,ROW()-8))</f>
        <v>0</v>
      </c>
    </row>
    <row r="4339" spans="2:6" x14ac:dyDescent="0.15">
      <c r="B4339">
        <f ca="1">IF(INDEX(Transactions!$J:$J,ROW()-8)="",TODAY(),INDEX(Transactions!$G:$G,ROW()-8))</f>
        <v>46229</v>
      </c>
      <c r="F4339">
        <f>IF(INDEX(Transactions!$J:$J,ROW()-8)="",0,INDEX(Transactions!$O:$O,ROW()-8))</f>
        <v>0</v>
      </c>
    </row>
    <row r="4340" spans="2:6" x14ac:dyDescent="0.15">
      <c r="B4340">
        <f ca="1">IF(INDEX(Transactions!$J:$J,ROW()-8)="",TODAY(),INDEX(Transactions!$G:$G,ROW()-8))</f>
        <v>46229</v>
      </c>
      <c r="F4340">
        <f>IF(INDEX(Transactions!$J:$J,ROW()-8)="",0,INDEX(Transactions!$O:$O,ROW()-8))</f>
        <v>0</v>
      </c>
    </row>
    <row r="4341" spans="2:6" x14ac:dyDescent="0.15">
      <c r="B4341">
        <f ca="1">IF(INDEX(Transactions!$J:$J,ROW()-8)="",TODAY(),INDEX(Transactions!$G:$G,ROW()-8))</f>
        <v>46229</v>
      </c>
      <c r="F4341">
        <f>IF(INDEX(Transactions!$J:$J,ROW()-8)="",0,INDEX(Transactions!$O:$O,ROW()-8))</f>
        <v>0</v>
      </c>
    </row>
    <row r="4342" spans="2:6" x14ac:dyDescent="0.15">
      <c r="B4342">
        <f ca="1">IF(INDEX(Transactions!$J:$J,ROW()-8)="",TODAY(),INDEX(Transactions!$G:$G,ROW()-8))</f>
        <v>46229</v>
      </c>
      <c r="F4342">
        <f>IF(INDEX(Transactions!$J:$J,ROW()-8)="",0,INDEX(Transactions!$O:$O,ROW()-8))</f>
        <v>0</v>
      </c>
    </row>
    <row r="4343" spans="2:6" x14ac:dyDescent="0.15">
      <c r="B4343">
        <f ca="1">IF(INDEX(Transactions!$J:$J,ROW()-8)="",TODAY(),INDEX(Transactions!$G:$G,ROW()-8))</f>
        <v>46229</v>
      </c>
      <c r="F4343">
        <f>IF(INDEX(Transactions!$J:$J,ROW()-8)="",0,INDEX(Transactions!$O:$O,ROW()-8))</f>
        <v>0</v>
      </c>
    </row>
    <row r="4344" spans="2:6" x14ac:dyDescent="0.15">
      <c r="B4344">
        <f ca="1">IF(INDEX(Transactions!$J:$J,ROW()-8)="",TODAY(),INDEX(Transactions!$G:$G,ROW()-8))</f>
        <v>46229</v>
      </c>
      <c r="F4344">
        <f>IF(INDEX(Transactions!$J:$J,ROW()-8)="",0,INDEX(Transactions!$O:$O,ROW()-8))</f>
        <v>0</v>
      </c>
    </row>
    <row r="4345" spans="2:6" x14ac:dyDescent="0.15">
      <c r="B4345">
        <f ca="1">IF(INDEX(Transactions!$J:$J,ROW()-8)="",TODAY(),INDEX(Transactions!$G:$G,ROW()-8))</f>
        <v>46229</v>
      </c>
      <c r="F4345">
        <f>IF(INDEX(Transactions!$J:$J,ROW()-8)="",0,INDEX(Transactions!$O:$O,ROW()-8))</f>
        <v>0</v>
      </c>
    </row>
    <row r="4346" spans="2:6" x14ac:dyDescent="0.15">
      <c r="B4346">
        <f ca="1">IF(INDEX(Transactions!$J:$J,ROW()-8)="",TODAY(),INDEX(Transactions!$G:$G,ROW()-8))</f>
        <v>46229</v>
      </c>
      <c r="F4346">
        <f>IF(INDEX(Transactions!$J:$J,ROW()-8)="",0,INDEX(Transactions!$O:$O,ROW()-8))</f>
        <v>0</v>
      </c>
    </row>
    <row r="4347" spans="2:6" x14ac:dyDescent="0.15">
      <c r="B4347">
        <f ca="1">IF(INDEX(Transactions!$J:$J,ROW()-8)="",TODAY(),INDEX(Transactions!$G:$G,ROW()-8))</f>
        <v>46229</v>
      </c>
      <c r="F4347">
        <f>IF(INDEX(Transactions!$J:$J,ROW()-8)="",0,INDEX(Transactions!$O:$O,ROW()-8))</f>
        <v>0</v>
      </c>
    </row>
    <row r="4348" spans="2:6" x14ac:dyDescent="0.15">
      <c r="B4348">
        <f ca="1">IF(INDEX(Transactions!$J:$J,ROW()-8)="",TODAY(),INDEX(Transactions!$G:$G,ROW()-8))</f>
        <v>46229</v>
      </c>
      <c r="F4348">
        <f>IF(INDEX(Transactions!$J:$J,ROW()-8)="",0,INDEX(Transactions!$O:$O,ROW()-8))</f>
        <v>0</v>
      </c>
    </row>
    <row r="4349" spans="2:6" x14ac:dyDescent="0.15">
      <c r="B4349">
        <f ca="1">IF(INDEX(Transactions!$J:$J,ROW()-8)="",TODAY(),INDEX(Transactions!$G:$G,ROW()-8))</f>
        <v>46229</v>
      </c>
      <c r="F4349">
        <f>IF(INDEX(Transactions!$J:$J,ROW()-8)="",0,INDEX(Transactions!$O:$O,ROW()-8))</f>
        <v>0</v>
      </c>
    </row>
    <row r="4350" spans="2:6" x14ac:dyDescent="0.15">
      <c r="B4350">
        <f ca="1">IF(INDEX(Transactions!$J:$J,ROW()-8)="",TODAY(),INDEX(Transactions!$G:$G,ROW()-8))</f>
        <v>46229</v>
      </c>
      <c r="F4350">
        <f>IF(INDEX(Transactions!$J:$J,ROW()-8)="",0,INDEX(Transactions!$O:$O,ROW()-8))</f>
        <v>0</v>
      </c>
    </row>
    <row r="4351" spans="2:6" x14ac:dyDescent="0.15">
      <c r="B4351">
        <f ca="1">IF(INDEX(Transactions!$J:$J,ROW()-8)="",TODAY(),INDEX(Transactions!$G:$G,ROW()-8))</f>
        <v>46229</v>
      </c>
      <c r="F4351">
        <f>IF(INDEX(Transactions!$J:$J,ROW()-8)="",0,INDEX(Transactions!$O:$O,ROW()-8))</f>
        <v>0</v>
      </c>
    </row>
    <row r="4352" spans="2:6" x14ac:dyDescent="0.15">
      <c r="B4352">
        <f ca="1">IF(INDEX(Transactions!$J:$J,ROW()-8)="",TODAY(),INDEX(Transactions!$G:$G,ROW()-8))</f>
        <v>46229</v>
      </c>
      <c r="F4352">
        <f>IF(INDEX(Transactions!$J:$J,ROW()-8)="",0,INDEX(Transactions!$O:$O,ROW()-8))</f>
        <v>0</v>
      </c>
    </row>
    <row r="4353" spans="2:6" x14ac:dyDescent="0.15">
      <c r="B4353">
        <f ca="1">IF(INDEX(Transactions!$J:$J,ROW()-8)="",TODAY(),INDEX(Transactions!$G:$G,ROW()-8))</f>
        <v>46229</v>
      </c>
      <c r="F4353">
        <f>IF(INDEX(Transactions!$J:$J,ROW()-8)="",0,INDEX(Transactions!$O:$O,ROW()-8))</f>
        <v>0</v>
      </c>
    </row>
    <row r="4354" spans="2:6" x14ac:dyDescent="0.15">
      <c r="B4354">
        <f ca="1">IF(INDEX(Transactions!$J:$J,ROW()-8)="",TODAY(),INDEX(Transactions!$G:$G,ROW()-8))</f>
        <v>46229</v>
      </c>
      <c r="F4354">
        <f>IF(INDEX(Transactions!$J:$J,ROW()-8)="",0,INDEX(Transactions!$O:$O,ROW()-8))</f>
        <v>0</v>
      </c>
    </row>
    <row r="4355" spans="2:6" x14ac:dyDescent="0.15">
      <c r="B4355">
        <f ca="1">IF(INDEX(Transactions!$J:$J,ROW()-8)="",TODAY(),INDEX(Transactions!$G:$G,ROW()-8))</f>
        <v>46229</v>
      </c>
      <c r="F4355">
        <f>IF(INDEX(Transactions!$J:$J,ROW()-8)="",0,INDEX(Transactions!$O:$O,ROW()-8))</f>
        <v>0</v>
      </c>
    </row>
    <row r="4356" spans="2:6" x14ac:dyDescent="0.15">
      <c r="B4356">
        <f ca="1">IF(INDEX(Transactions!$J:$J,ROW()-8)="",TODAY(),INDEX(Transactions!$G:$G,ROW()-8))</f>
        <v>46229</v>
      </c>
      <c r="F4356">
        <f>IF(INDEX(Transactions!$J:$J,ROW()-8)="",0,INDEX(Transactions!$O:$O,ROW()-8))</f>
        <v>0</v>
      </c>
    </row>
    <row r="4357" spans="2:6" x14ac:dyDescent="0.15">
      <c r="B4357">
        <f ca="1">IF(INDEX(Transactions!$J:$J,ROW()-8)="",TODAY(),INDEX(Transactions!$G:$G,ROW()-8))</f>
        <v>46229</v>
      </c>
      <c r="F4357">
        <f>IF(INDEX(Transactions!$J:$J,ROW()-8)="",0,INDEX(Transactions!$O:$O,ROW()-8))</f>
        <v>0</v>
      </c>
    </row>
    <row r="4358" spans="2:6" x14ac:dyDescent="0.15">
      <c r="B4358">
        <f ca="1">IF(INDEX(Transactions!$J:$J,ROW()-8)="",TODAY(),INDEX(Transactions!$G:$G,ROW()-8))</f>
        <v>46229</v>
      </c>
      <c r="F4358">
        <f>IF(INDEX(Transactions!$J:$J,ROW()-8)="",0,INDEX(Transactions!$O:$O,ROW()-8))</f>
        <v>0</v>
      </c>
    </row>
    <row r="4359" spans="2:6" x14ac:dyDescent="0.15">
      <c r="B4359">
        <f ca="1">IF(INDEX(Transactions!$J:$J,ROW()-8)="",TODAY(),INDEX(Transactions!$G:$G,ROW()-8))</f>
        <v>46229</v>
      </c>
      <c r="F4359">
        <f>IF(INDEX(Transactions!$J:$J,ROW()-8)="",0,INDEX(Transactions!$O:$O,ROW()-8))</f>
        <v>0</v>
      </c>
    </row>
    <row r="4360" spans="2:6" x14ac:dyDescent="0.15">
      <c r="B4360">
        <f ca="1">IF(INDEX(Transactions!$J:$J,ROW()-8)="",TODAY(),INDEX(Transactions!$G:$G,ROW()-8))</f>
        <v>46229</v>
      </c>
      <c r="F4360">
        <f>IF(INDEX(Transactions!$J:$J,ROW()-8)="",0,INDEX(Transactions!$O:$O,ROW()-8))</f>
        <v>0</v>
      </c>
    </row>
    <row r="4361" spans="2:6" x14ac:dyDescent="0.15">
      <c r="B4361">
        <f ca="1">IF(INDEX(Transactions!$J:$J,ROW()-8)="",TODAY(),INDEX(Transactions!$G:$G,ROW()-8))</f>
        <v>46229</v>
      </c>
      <c r="F4361">
        <f>IF(INDEX(Transactions!$J:$J,ROW()-8)="",0,INDEX(Transactions!$O:$O,ROW()-8))</f>
        <v>0</v>
      </c>
    </row>
    <row r="4362" spans="2:6" x14ac:dyDescent="0.15">
      <c r="B4362">
        <f ca="1">IF(INDEX(Transactions!$J:$J,ROW()-8)="",TODAY(),INDEX(Transactions!$G:$G,ROW()-8))</f>
        <v>46229</v>
      </c>
      <c r="F4362">
        <f>IF(INDEX(Transactions!$J:$J,ROW()-8)="",0,INDEX(Transactions!$O:$O,ROW()-8))</f>
        <v>0</v>
      </c>
    </row>
    <row r="4363" spans="2:6" x14ac:dyDescent="0.15">
      <c r="B4363">
        <f ca="1">IF(INDEX(Transactions!$J:$J,ROW()-8)="",TODAY(),INDEX(Transactions!$G:$G,ROW()-8))</f>
        <v>46229</v>
      </c>
      <c r="F4363">
        <f>IF(INDEX(Transactions!$J:$J,ROW()-8)="",0,INDEX(Transactions!$O:$O,ROW()-8))</f>
        <v>0</v>
      </c>
    </row>
    <row r="4364" spans="2:6" x14ac:dyDescent="0.15">
      <c r="B4364">
        <f ca="1">IF(INDEX(Transactions!$J:$J,ROW()-8)="",TODAY(),INDEX(Transactions!$G:$G,ROW()-8))</f>
        <v>46229</v>
      </c>
      <c r="F4364">
        <f>IF(INDEX(Transactions!$J:$J,ROW()-8)="",0,INDEX(Transactions!$O:$O,ROW()-8))</f>
        <v>0</v>
      </c>
    </row>
    <row r="4365" spans="2:6" x14ac:dyDescent="0.15">
      <c r="B4365">
        <f ca="1">IF(INDEX(Transactions!$J:$J,ROW()-8)="",TODAY(),INDEX(Transactions!$G:$G,ROW()-8))</f>
        <v>46229</v>
      </c>
      <c r="F4365">
        <f>IF(INDEX(Transactions!$J:$J,ROW()-8)="",0,INDEX(Transactions!$O:$O,ROW()-8))</f>
        <v>0</v>
      </c>
    </row>
    <row r="4366" spans="2:6" x14ac:dyDescent="0.15">
      <c r="B4366">
        <f ca="1">IF(INDEX(Transactions!$J:$J,ROW()-8)="",TODAY(),INDEX(Transactions!$G:$G,ROW()-8))</f>
        <v>46229</v>
      </c>
      <c r="F4366">
        <f>IF(INDEX(Transactions!$J:$J,ROW()-8)="",0,INDEX(Transactions!$O:$O,ROW()-8))</f>
        <v>0</v>
      </c>
    </row>
    <row r="4367" spans="2:6" x14ac:dyDescent="0.15">
      <c r="B4367">
        <f ca="1">IF(INDEX(Transactions!$J:$J,ROW()-8)="",TODAY(),INDEX(Transactions!$G:$G,ROW()-8))</f>
        <v>46229</v>
      </c>
      <c r="F4367">
        <f>IF(INDEX(Transactions!$J:$J,ROW()-8)="",0,INDEX(Transactions!$O:$O,ROW()-8))</f>
        <v>0</v>
      </c>
    </row>
    <row r="4368" spans="2:6" x14ac:dyDescent="0.15">
      <c r="B4368">
        <f ca="1">IF(INDEX(Transactions!$J:$J,ROW()-8)="",TODAY(),INDEX(Transactions!$G:$G,ROW()-8))</f>
        <v>46229</v>
      </c>
      <c r="F4368">
        <f>IF(INDEX(Transactions!$J:$J,ROW()-8)="",0,INDEX(Transactions!$O:$O,ROW()-8))</f>
        <v>0</v>
      </c>
    </row>
    <row r="4369" spans="2:6" x14ac:dyDescent="0.15">
      <c r="B4369">
        <f ca="1">IF(INDEX(Transactions!$J:$J,ROW()-8)="",TODAY(),INDEX(Transactions!$G:$G,ROW()-8))</f>
        <v>46229</v>
      </c>
      <c r="F4369">
        <f>IF(INDEX(Transactions!$J:$J,ROW()-8)="",0,INDEX(Transactions!$O:$O,ROW()-8))</f>
        <v>0</v>
      </c>
    </row>
    <row r="4370" spans="2:6" x14ac:dyDescent="0.15">
      <c r="B4370">
        <f ca="1">IF(INDEX(Transactions!$J:$J,ROW()-8)="",TODAY(),INDEX(Transactions!$G:$G,ROW()-8))</f>
        <v>46229</v>
      </c>
      <c r="F4370">
        <f>IF(INDEX(Transactions!$J:$J,ROW()-8)="",0,INDEX(Transactions!$O:$O,ROW()-8))</f>
        <v>0</v>
      </c>
    </row>
    <row r="4371" spans="2:6" x14ac:dyDescent="0.15">
      <c r="B4371">
        <f ca="1">IF(INDEX(Transactions!$J:$J,ROW()-8)="",TODAY(),INDEX(Transactions!$G:$G,ROW()-8))</f>
        <v>46229</v>
      </c>
      <c r="F4371">
        <f>IF(INDEX(Transactions!$J:$J,ROW()-8)="",0,INDEX(Transactions!$O:$O,ROW()-8))</f>
        <v>0</v>
      </c>
    </row>
    <row r="4372" spans="2:6" x14ac:dyDescent="0.15">
      <c r="B4372">
        <f ca="1">IF(INDEX(Transactions!$J:$J,ROW()-8)="",TODAY(),INDEX(Transactions!$G:$G,ROW()-8))</f>
        <v>46229</v>
      </c>
      <c r="F4372">
        <f>IF(INDEX(Transactions!$J:$J,ROW()-8)="",0,INDEX(Transactions!$O:$O,ROW()-8))</f>
        <v>0</v>
      </c>
    </row>
    <row r="4373" spans="2:6" x14ac:dyDescent="0.15">
      <c r="B4373">
        <f ca="1">IF(INDEX(Transactions!$J:$J,ROW()-8)="",TODAY(),INDEX(Transactions!$G:$G,ROW()-8))</f>
        <v>46229</v>
      </c>
      <c r="F4373">
        <f>IF(INDEX(Transactions!$J:$J,ROW()-8)="",0,INDEX(Transactions!$O:$O,ROW()-8))</f>
        <v>0</v>
      </c>
    </row>
    <row r="4374" spans="2:6" x14ac:dyDescent="0.15">
      <c r="B4374">
        <f ca="1">IF(INDEX(Transactions!$J:$J,ROW()-8)="",TODAY(),INDEX(Transactions!$G:$G,ROW()-8))</f>
        <v>46229</v>
      </c>
      <c r="F4374">
        <f>IF(INDEX(Transactions!$J:$J,ROW()-8)="",0,INDEX(Transactions!$O:$O,ROW()-8))</f>
        <v>0</v>
      </c>
    </row>
    <row r="4375" spans="2:6" x14ac:dyDescent="0.15">
      <c r="B4375">
        <f ca="1">IF(INDEX(Transactions!$J:$J,ROW()-8)="",TODAY(),INDEX(Transactions!$G:$G,ROW()-8))</f>
        <v>46229</v>
      </c>
      <c r="F4375">
        <f>IF(INDEX(Transactions!$J:$J,ROW()-8)="",0,INDEX(Transactions!$O:$O,ROW()-8))</f>
        <v>0</v>
      </c>
    </row>
    <row r="4376" spans="2:6" x14ac:dyDescent="0.15">
      <c r="B4376">
        <f ca="1">IF(INDEX(Transactions!$J:$J,ROW()-8)="",TODAY(),INDEX(Transactions!$G:$G,ROW()-8))</f>
        <v>46229</v>
      </c>
      <c r="F4376">
        <f>IF(INDEX(Transactions!$J:$J,ROW()-8)="",0,INDEX(Transactions!$O:$O,ROW()-8))</f>
        <v>0</v>
      </c>
    </row>
    <row r="4377" spans="2:6" x14ac:dyDescent="0.15">
      <c r="B4377">
        <f ca="1">IF(INDEX(Transactions!$J:$J,ROW()-8)="",TODAY(),INDEX(Transactions!$G:$G,ROW()-8))</f>
        <v>46229</v>
      </c>
      <c r="F4377">
        <f>IF(INDEX(Transactions!$J:$J,ROW()-8)="",0,INDEX(Transactions!$O:$O,ROW()-8))</f>
        <v>0</v>
      </c>
    </row>
    <row r="4378" spans="2:6" x14ac:dyDescent="0.15">
      <c r="B4378">
        <f ca="1">IF(INDEX(Transactions!$J:$J,ROW()-8)="",TODAY(),INDEX(Transactions!$G:$G,ROW()-8))</f>
        <v>46229</v>
      </c>
      <c r="F4378">
        <f>IF(INDEX(Transactions!$J:$J,ROW()-8)="",0,INDEX(Transactions!$O:$O,ROW()-8))</f>
        <v>0</v>
      </c>
    </row>
    <row r="4379" spans="2:6" x14ac:dyDescent="0.15">
      <c r="B4379">
        <f ca="1">IF(INDEX(Transactions!$J:$J,ROW()-8)="",TODAY(),INDEX(Transactions!$G:$G,ROW()-8))</f>
        <v>46229</v>
      </c>
      <c r="F4379">
        <f>IF(INDEX(Transactions!$J:$J,ROW()-8)="",0,INDEX(Transactions!$O:$O,ROW()-8))</f>
        <v>0</v>
      </c>
    </row>
    <row r="4380" spans="2:6" x14ac:dyDescent="0.15">
      <c r="B4380">
        <f ca="1">IF(INDEX(Transactions!$J:$J,ROW()-8)="",TODAY(),INDEX(Transactions!$G:$G,ROW()-8))</f>
        <v>46229</v>
      </c>
      <c r="F4380">
        <f>IF(INDEX(Transactions!$J:$J,ROW()-8)="",0,INDEX(Transactions!$O:$O,ROW()-8))</f>
        <v>0</v>
      </c>
    </row>
    <row r="4381" spans="2:6" x14ac:dyDescent="0.15">
      <c r="B4381">
        <f ca="1">IF(INDEX(Transactions!$J:$J,ROW()-8)="",TODAY(),INDEX(Transactions!$G:$G,ROW()-8))</f>
        <v>46229</v>
      </c>
      <c r="F4381">
        <f>IF(INDEX(Transactions!$J:$J,ROW()-8)="",0,INDEX(Transactions!$O:$O,ROW()-8))</f>
        <v>0</v>
      </c>
    </row>
    <row r="4382" spans="2:6" x14ac:dyDescent="0.15">
      <c r="B4382">
        <f ca="1">IF(INDEX(Transactions!$J:$J,ROW()-8)="",TODAY(),INDEX(Transactions!$G:$G,ROW()-8))</f>
        <v>46229</v>
      </c>
      <c r="F4382">
        <f>IF(INDEX(Transactions!$J:$J,ROW()-8)="",0,INDEX(Transactions!$O:$O,ROW()-8))</f>
        <v>0</v>
      </c>
    </row>
    <row r="4383" spans="2:6" x14ac:dyDescent="0.15">
      <c r="B4383">
        <f ca="1">IF(INDEX(Transactions!$J:$J,ROW()-8)="",TODAY(),INDEX(Transactions!$G:$G,ROW()-8))</f>
        <v>46229</v>
      </c>
      <c r="F4383">
        <f>IF(INDEX(Transactions!$J:$J,ROW()-8)="",0,INDEX(Transactions!$O:$O,ROW()-8))</f>
        <v>0</v>
      </c>
    </row>
    <row r="4384" spans="2:6" x14ac:dyDescent="0.15">
      <c r="B4384">
        <f ca="1">IF(INDEX(Transactions!$J:$J,ROW()-8)="",TODAY(),INDEX(Transactions!$G:$G,ROW()-8))</f>
        <v>46229</v>
      </c>
      <c r="F4384">
        <f>IF(INDEX(Transactions!$J:$J,ROW()-8)="",0,INDEX(Transactions!$O:$O,ROW()-8))</f>
        <v>0</v>
      </c>
    </row>
    <row r="4385" spans="2:6" x14ac:dyDescent="0.15">
      <c r="B4385">
        <f ca="1">IF(INDEX(Transactions!$J:$J,ROW()-8)="",TODAY(),INDEX(Transactions!$G:$G,ROW()-8))</f>
        <v>46229</v>
      </c>
      <c r="F4385">
        <f>IF(INDEX(Transactions!$J:$J,ROW()-8)="",0,INDEX(Transactions!$O:$O,ROW()-8))</f>
        <v>0</v>
      </c>
    </row>
    <row r="4386" spans="2:6" x14ac:dyDescent="0.15">
      <c r="B4386">
        <f ca="1">IF(INDEX(Transactions!$J:$J,ROW()-8)="",TODAY(),INDEX(Transactions!$G:$G,ROW()-8))</f>
        <v>46229</v>
      </c>
      <c r="F4386">
        <f>IF(INDEX(Transactions!$J:$J,ROW()-8)="",0,INDEX(Transactions!$O:$O,ROW()-8))</f>
        <v>0</v>
      </c>
    </row>
    <row r="4387" spans="2:6" x14ac:dyDescent="0.15">
      <c r="B4387">
        <f ca="1">IF(INDEX(Transactions!$J:$J,ROW()-8)="",TODAY(),INDEX(Transactions!$G:$G,ROW()-8))</f>
        <v>46229</v>
      </c>
      <c r="F4387">
        <f>IF(INDEX(Transactions!$J:$J,ROW()-8)="",0,INDEX(Transactions!$O:$O,ROW()-8))</f>
        <v>0</v>
      </c>
    </row>
    <row r="4388" spans="2:6" x14ac:dyDescent="0.15">
      <c r="B4388">
        <f ca="1">IF(INDEX(Transactions!$J:$J,ROW()-8)="",TODAY(),INDEX(Transactions!$G:$G,ROW()-8))</f>
        <v>46229</v>
      </c>
      <c r="F4388">
        <f>IF(INDEX(Transactions!$J:$J,ROW()-8)="",0,INDEX(Transactions!$O:$O,ROW()-8))</f>
        <v>0</v>
      </c>
    </row>
    <row r="4389" spans="2:6" x14ac:dyDescent="0.15">
      <c r="B4389">
        <f ca="1">IF(INDEX(Transactions!$J:$J,ROW()-8)="",TODAY(),INDEX(Transactions!$G:$G,ROW()-8))</f>
        <v>46229</v>
      </c>
      <c r="F4389">
        <f>IF(INDEX(Transactions!$J:$J,ROW()-8)="",0,INDEX(Transactions!$O:$O,ROW()-8))</f>
        <v>0</v>
      </c>
    </row>
    <row r="4390" spans="2:6" x14ac:dyDescent="0.15">
      <c r="B4390">
        <f ca="1">IF(INDEX(Transactions!$J:$J,ROW()-8)="",TODAY(),INDEX(Transactions!$G:$G,ROW()-8))</f>
        <v>46229</v>
      </c>
      <c r="F4390">
        <f>IF(INDEX(Transactions!$J:$J,ROW()-8)="",0,INDEX(Transactions!$O:$O,ROW()-8))</f>
        <v>0</v>
      </c>
    </row>
    <row r="4391" spans="2:6" x14ac:dyDescent="0.15">
      <c r="B4391">
        <f ca="1">IF(INDEX(Transactions!$J:$J,ROW()-8)="",TODAY(),INDEX(Transactions!$G:$G,ROW()-8))</f>
        <v>46229</v>
      </c>
      <c r="F4391">
        <f>IF(INDEX(Transactions!$J:$J,ROW()-8)="",0,INDEX(Transactions!$O:$O,ROW()-8))</f>
        <v>0</v>
      </c>
    </row>
    <row r="4392" spans="2:6" x14ac:dyDescent="0.15">
      <c r="B4392">
        <f ca="1">IF(INDEX(Transactions!$J:$J,ROW()-8)="",TODAY(),INDEX(Transactions!$G:$G,ROW()-8))</f>
        <v>46229</v>
      </c>
      <c r="F4392">
        <f>IF(INDEX(Transactions!$J:$J,ROW()-8)="",0,INDEX(Transactions!$O:$O,ROW()-8))</f>
        <v>0</v>
      </c>
    </row>
    <row r="4393" spans="2:6" x14ac:dyDescent="0.15">
      <c r="B4393">
        <f ca="1">IF(INDEX(Transactions!$J:$J,ROW()-8)="",TODAY(),INDEX(Transactions!$G:$G,ROW()-8))</f>
        <v>46229</v>
      </c>
      <c r="F4393">
        <f>IF(INDEX(Transactions!$J:$J,ROW()-8)="",0,INDEX(Transactions!$O:$O,ROW()-8))</f>
        <v>0</v>
      </c>
    </row>
    <row r="4394" spans="2:6" x14ac:dyDescent="0.15">
      <c r="B4394">
        <f ca="1">IF(INDEX(Transactions!$J:$J,ROW()-8)="",TODAY(),INDEX(Transactions!$G:$G,ROW()-8))</f>
        <v>46229</v>
      </c>
      <c r="F4394">
        <f>IF(INDEX(Transactions!$J:$J,ROW()-8)="",0,INDEX(Transactions!$O:$O,ROW()-8))</f>
        <v>0</v>
      </c>
    </row>
    <row r="4395" spans="2:6" x14ac:dyDescent="0.15">
      <c r="B4395">
        <f ca="1">IF(INDEX(Transactions!$J:$J,ROW()-8)="",TODAY(),INDEX(Transactions!$G:$G,ROW()-8))</f>
        <v>46229</v>
      </c>
      <c r="F4395">
        <f>IF(INDEX(Transactions!$J:$J,ROW()-8)="",0,INDEX(Transactions!$O:$O,ROW()-8))</f>
        <v>0</v>
      </c>
    </row>
    <row r="4396" spans="2:6" x14ac:dyDescent="0.15">
      <c r="B4396">
        <f ca="1">IF(INDEX(Transactions!$J:$J,ROW()-8)="",TODAY(),INDEX(Transactions!$G:$G,ROW()-8))</f>
        <v>46229</v>
      </c>
      <c r="F4396">
        <f>IF(INDEX(Transactions!$J:$J,ROW()-8)="",0,INDEX(Transactions!$O:$O,ROW()-8))</f>
        <v>0</v>
      </c>
    </row>
    <row r="4397" spans="2:6" x14ac:dyDescent="0.15">
      <c r="B4397">
        <f ca="1">IF(INDEX(Transactions!$J:$J,ROW()-8)="",TODAY(),INDEX(Transactions!$G:$G,ROW()-8))</f>
        <v>46229</v>
      </c>
      <c r="F4397">
        <f>IF(INDEX(Transactions!$J:$J,ROW()-8)="",0,INDEX(Transactions!$O:$O,ROW()-8))</f>
        <v>0</v>
      </c>
    </row>
    <row r="4398" spans="2:6" x14ac:dyDescent="0.15">
      <c r="B4398">
        <f ca="1">IF(INDEX(Transactions!$J:$J,ROW()-8)="",TODAY(),INDEX(Transactions!$G:$G,ROW()-8))</f>
        <v>46229</v>
      </c>
      <c r="F4398">
        <f>IF(INDEX(Transactions!$J:$J,ROW()-8)="",0,INDEX(Transactions!$O:$O,ROW()-8))</f>
        <v>0</v>
      </c>
    </row>
    <row r="4399" spans="2:6" x14ac:dyDescent="0.15">
      <c r="B4399">
        <f ca="1">IF(INDEX(Transactions!$J:$J,ROW()-8)="",TODAY(),INDEX(Transactions!$G:$G,ROW()-8))</f>
        <v>46229</v>
      </c>
      <c r="F4399">
        <f>IF(INDEX(Transactions!$J:$J,ROW()-8)="",0,INDEX(Transactions!$O:$O,ROW()-8))</f>
        <v>0</v>
      </c>
    </row>
    <row r="4400" spans="2:6" x14ac:dyDescent="0.15">
      <c r="B4400">
        <f ca="1">IF(INDEX(Transactions!$J:$J,ROW()-8)="",TODAY(),INDEX(Transactions!$G:$G,ROW()-8))</f>
        <v>46229</v>
      </c>
      <c r="F4400">
        <f>IF(INDEX(Transactions!$J:$J,ROW()-8)="",0,INDEX(Transactions!$O:$O,ROW()-8))</f>
        <v>0</v>
      </c>
    </row>
    <row r="4401" spans="2:6" x14ac:dyDescent="0.15">
      <c r="B4401">
        <f ca="1">IF(INDEX(Transactions!$J:$J,ROW()-8)="",TODAY(),INDEX(Transactions!$G:$G,ROW()-8))</f>
        <v>46229</v>
      </c>
      <c r="F4401">
        <f>IF(INDEX(Transactions!$J:$J,ROW()-8)="",0,INDEX(Transactions!$O:$O,ROW()-8))</f>
        <v>0</v>
      </c>
    </row>
    <row r="4402" spans="2:6" x14ac:dyDescent="0.15">
      <c r="B4402">
        <f ca="1">IF(INDEX(Transactions!$J:$J,ROW()-8)="",TODAY(),INDEX(Transactions!$G:$G,ROW()-8))</f>
        <v>46229</v>
      </c>
      <c r="F4402">
        <f>IF(INDEX(Transactions!$J:$J,ROW()-8)="",0,INDEX(Transactions!$O:$O,ROW()-8))</f>
        <v>0</v>
      </c>
    </row>
    <row r="4403" spans="2:6" x14ac:dyDescent="0.15">
      <c r="B4403">
        <f ca="1">IF(INDEX(Transactions!$J:$J,ROW()-8)="",TODAY(),INDEX(Transactions!$G:$G,ROW()-8))</f>
        <v>46229</v>
      </c>
      <c r="F4403">
        <f>IF(INDEX(Transactions!$J:$J,ROW()-8)="",0,INDEX(Transactions!$O:$O,ROW()-8))</f>
        <v>0</v>
      </c>
    </row>
    <row r="4404" spans="2:6" x14ac:dyDescent="0.15">
      <c r="B4404">
        <f ca="1">IF(INDEX(Transactions!$J:$J,ROW()-8)="",TODAY(),INDEX(Transactions!$G:$G,ROW()-8))</f>
        <v>46229</v>
      </c>
      <c r="F4404">
        <f>IF(INDEX(Transactions!$J:$J,ROW()-8)="",0,INDEX(Transactions!$O:$O,ROW()-8))</f>
        <v>0</v>
      </c>
    </row>
    <row r="4405" spans="2:6" x14ac:dyDescent="0.15">
      <c r="B4405">
        <f ca="1">IF(INDEX(Transactions!$J:$J,ROW()-8)="",TODAY(),INDEX(Transactions!$G:$G,ROW()-8))</f>
        <v>46229</v>
      </c>
      <c r="F4405">
        <f>IF(INDEX(Transactions!$J:$J,ROW()-8)="",0,INDEX(Transactions!$O:$O,ROW()-8))</f>
        <v>0</v>
      </c>
    </row>
    <row r="4406" spans="2:6" x14ac:dyDescent="0.15">
      <c r="B4406">
        <f ca="1">IF(INDEX(Transactions!$J:$J,ROW()-8)="",TODAY(),INDEX(Transactions!$G:$G,ROW()-8))</f>
        <v>46229</v>
      </c>
      <c r="F4406">
        <f>IF(INDEX(Transactions!$J:$J,ROW()-8)="",0,INDEX(Transactions!$O:$O,ROW()-8))</f>
        <v>0</v>
      </c>
    </row>
    <row r="4407" spans="2:6" x14ac:dyDescent="0.15">
      <c r="B4407">
        <f ca="1">IF(INDEX(Transactions!$J:$J,ROW()-8)="",TODAY(),INDEX(Transactions!$G:$G,ROW()-8))</f>
        <v>46229</v>
      </c>
      <c r="F4407">
        <f>IF(INDEX(Transactions!$J:$J,ROW()-8)="",0,INDEX(Transactions!$O:$O,ROW()-8))</f>
        <v>0</v>
      </c>
    </row>
    <row r="4408" spans="2:6" x14ac:dyDescent="0.15">
      <c r="B4408">
        <f ca="1">IF(INDEX(Transactions!$J:$J,ROW()-8)="",TODAY(),INDEX(Transactions!$G:$G,ROW()-8))</f>
        <v>46229</v>
      </c>
      <c r="F4408">
        <f>IF(INDEX(Transactions!$J:$J,ROW()-8)="",0,INDEX(Transactions!$O:$O,ROW()-8))</f>
        <v>0</v>
      </c>
    </row>
    <row r="4409" spans="2:6" x14ac:dyDescent="0.15">
      <c r="B4409">
        <f ca="1">IF(INDEX(Transactions!$J:$J,ROW()-8)="",TODAY(),INDEX(Transactions!$G:$G,ROW()-8))</f>
        <v>46229</v>
      </c>
      <c r="F4409">
        <f>IF(INDEX(Transactions!$J:$J,ROW()-8)="",0,INDEX(Transactions!$O:$O,ROW()-8))</f>
        <v>0</v>
      </c>
    </row>
    <row r="4410" spans="2:6" x14ac:dyDescent="0.15">
      <c r="B4410">
        <f ca="1">IF(INDEX(Transactions!$J:$J,ROW()-8)="",TODAY(),INDEX(Transactions!$G:$G,ROW()-8))</f>
        <v>46229</v>
      </c>
      <c r="F4410">
        <f>IF(INDEX(Transactions!$J:$J,ROW()-8)="",0,INDEX(Transactions!$O:$O,ROW()-8))</f>
        <v>0</v>
      </c>
    </row>
    <row r="4411" spans="2:6" x14ac:dyDescent="0.15">
      <c r="B4411">
        <f ca="1">IF(INDEX(Transactions!$J:$J,ROW()-8)="",TODAY(),INDEX(Transactions!$G:$G,ROW()-8))</f>
        <v>46229</v>
      </c>
      <c r="F4411">
        <f>IF(INDEX(Transactions!$J:$J,ROW()-8)="",0,INDEX(Transactions!$O:$O,ROW()-8))</f>
        <v>0</v>
      </c>
    </row>
    <row r="4412" spans="2:6" x14ac:dyDescent="0.15">
      <c r="B4412">
        <f ca="1">IF(INDEX(Transactions!$J:$J,ROW()-8)="",TODAY(),INDEX(Transactions!$G:$G,ROW()-8))</f>
        <v>46229</v>
      </c>
      <c r="F4412">
        <f>IF(INDEX(Transactions!$J:$J,ROW()-8)="",0,INDEX(Transactions!$O:$O,ROW()-8))</f>
        <v>0</v>
      </c>
    </row>
    <row r="4413" spans="2:6" x14ac:dyDescent="0.15">
      <c r="B4413">
        <f ca="1">IF(INDEX(Transactions!$J:$J,ROW()-8)="",TODAY(),INDEX(Transactions!$G:$G,ROW()-8))</f>
        <v>46229</v>
      </c>
      <c r="F4413">
        <f>IF(INDEX(Transactions!$J:$J,ROW()-8)="",0,INDEX(Transactions!$O:$O,ROW()-8))</f>
        <v>0</v>
      </c>
    </row>
    <row r="4414" spans="2:6" x14ac:dyDescent="0.15">
      <c r="B4414">
        <f ca="1">IF(INDEX(Transactions!$J:$J,ROW()-8)="",TODAY(),INDEX(Transactions!$G:$G,ROW()-8))</f>
        <v>46229</v>
      </c>
      <c r="F4414">
        <f>IF(INDEX(Transactions!$J:$J,ROW()-8)="",0,INDEX(Transactions!$O:$O,ROW()-8))</f>
        <v>0</v>
      </c>
    </row>
    <row r="4415" spans="2:6" x14ac:dyDescent="0.15">
      <c r="B4415">
        <f ca="1">IF(INDEX(Transactions!$J:$J,ROW()-8)="",TODAY(),INDEX(Transactions!$G:$G,ROW()-8))</f>
        <v>46229</v>
      </c>
      <c r="F4415">
        <f>IF(INDEX(Transactions!$J:$J,ROW()-8)="",0,INDEX(Transactions!$O:$O,ROW()-8))</f>
        <v>0</v>
      </c>
    </row>
    <row r="4416" spans="2:6" x14ac:dyDescent="0.15">
      <c r="B4416">
        <f ca="1">IF(INDEX(Transactions!$J:$J,ROW()-8)="",TODAY(),INDEX(Transactions!$G:$G,ROW()-8))</f>
        <v>46229</v>
      </c>
      <c r="F4416">
        <f>IF(INDEX(Transactions!$J:$J,ROW()-8)="",0,INDEX(Transactions!$O:$O,ROW()-8))</f>
        <v>0</v>
      </c>
    </row>
    <row r="4417" spans="2:6" x14ac:dyDescent="0.15">
      <c r="B4417">
        <f ca="1">IF(INDEX(Transactions!$J:$J,ROW()-8)="",TODAY(),INDEX(Transactions!$G:$G,ROW()-8))</f>
        <v>46229</v>
      </c>
      <c r="F4417">
        <f>IF(INDEX(Transactions!$J:$J,ROW()-8)="",0,INDEX(Transactions!$O:$O,ROW()-8))</f>
        <v>0</v>
      </c>
    </row>
    <row r="4418" spans="2:6" x14ac:dyDescent="0.15">
      <c r="B4418">
        <f ca="1">IF(INDEX(Transactions!$J:$J,ROW()-8)="",TODAY(),INDEX(Transactions!$G:$G,ROW()-8))</f>
        <v>46229</v>
      </c>
      <c r="F4418">
        <f>IF(INDEX(Transactions!$J:$J,ROW()-8)="",0,INDEX(Transactions!$O:$O,ROW()-8))</f>
        <v>0</v>
      </c>
    </row>
    <row r="4419" spans="2:6" x14ac:dyDescent="0.15">
      <c r="B4419">
        <f ca="1">IF(INDEX(Transactions!$J:$J,ROW()-8)="",TODAY(),INDEX(Transactions!$G:$G,ROW()-8))</f>
        <v>46229</v>
      </c>
      <c r="F4419">
        <f>IF(INDEX(Transactions!$J:$J,ROW()-8)="",0,INDEX(Transactions!$O:$O,ROW()-8))</f>
        <v>0</v>
      </c>
    </row>
    <row r="4420" spans="2:6" x14ac:dyDescent="0.15">
      <c r="B4420">
        <f ca="1">IF(INDEX(Transactions!$J:$J,ROW()-8)="",TODAY(),INDEX(Transactions!$G:$G,ROW()-8))</f>
        <v>46229</v>
      </c>
      <c r="F4420">
        <f>IF(INDEX(Transactions!$J:$J,ROW()-8)="",0,INDEX(Transactions!$O:$O,ROW()-8))</f>
        <v>0</v>
      </c>
    </row>
    <row r="4421" spans="2:6" x14ac:dyDescent="0.15">
      <c r="B4421">
        <f ca="1">IF(INDEX(Transactions!$J:$J,ROW()-8)="",TODAY(),INDEX(Transactions!$G:$G,ROW()-8))</f>
        <v>46229</v>
      </c>
      <c r="F4421">
        <f>IF(INDEX(Transactions!$J:$J,ROW()-8)="",0,INDEX(Transactions!$O:$O,ROW()-8))</f>
        <v>0</v>
      </c>
    </row>
    <row r="4422" spans="2:6" x14ac:dyDescent="0.15">
      <c r="B4422">
        <f ca="1">IF(INDEX(Transactions!$J:$J,ROW()-8)="",TODAY(),INDEX(Transactions!$G:$G,ROW()-8))</f>
        <v>46229</v>
      </c>
      <c r="F4422">
        <f>IF(INDEX(Transactions!$J:$J,ROW()-8)="",0,INDEX(Transactions!$O:$O,ROW()-8))</f>
        <v>0</v>
      </c>
    </row>
    <row r="4423" spans="2:6" x14ac:dyDescent="0.15">
      <c r="B4423">
        <f ca="1">IF(INDEX(Transactions!$J:$J,ROW()-8)="",TODAY(),INDEX(Transactions!$G:$G,ROW()-8))</f>
        <v>46229</v>
      </c>
      <c r="F4423">
        <f>IF(INDEX(Transactions!$J:$J,ROW()-8)="",0,INDEX(Transactions!$O:$O,ROW()-8))</f>
        <v>0</v>
      </c>
    </row>
    <row r="4424" spans="2:6" x14ac:dyDescent="0.15">
      <c r="B4424">
        <f ca="1">IF(INDEX(Transactions!$J:$J,ROW()-8)="",TODAY(),INDEX(Transactions!$G:$G,ROW()-8))</f>
        <v>46229</v>
      </c>
      <c r="F4424">
        <f>IF(INDEX(Transactions!$J:$J,ROW()-8)="",0,INDEX(Transactions!$O:$O,ROW()-8))</f>
        <v>0</v>
      </c>
    </row>
    <row r="4425" spans="2:6" x14ac:dyDescent="0.15">
      <c r="B4425">
        <f ca="1">IF(INDEX(Transactions!$J:$J,ROW()-8)="",TODAY(),INDEX(Transactions!$G:$G,ROW()-8))</f>
        <v>46229</v>
      </c>
      <c r="F4425">
        <f>IF(INDEX(Transactions!$J:$J,ROW()-8)="",0,INDEX(Transactions!$O:$O,ROW()-8))</f>
        <v>0</v>
      </c>
    </row>
    <row r="4426" spans="2:6" x14ac:dyDescent="0.15">
      <c r="B4426">
        <f ca="1">IF(INDEX(Transactions!$J:$J,ROW()-8)="",TODAY(),INDEX(Transactions!$G:$G,ROW()-8))</f>
        <v>46229</v>
      </c>
      <c r="F4426">
        <f>IF(INDEX(Transactions!$J:$J,ROW()-8)="",0,INDEX(Transactions!$O:$O,ROW()-8))</f>
        <v>0</v>
      </c>
    </row>
    <row r="4427" spans="2:6" x14ac:dyDescent="0.15">
      <c r="B4427">
        <f ca="1">IF(INDEX(Transactions!$J:$J,ROW()-8)="",TODAY(),INDEX(Transactions!$G:$G,ROW()-8))</f>
        <v>46229</v>
      </c>
      <c r="F4427">
        <f>IF(INDEX(Transactions!$J:$J,ROW()-8)="",0,INDEX(Transactions!$O:$O,ROW()-8))</f>
        <v>0</v>
      </c>
    </row>
    <row r="4428" spans="2:6" x14ac:dyDescent="0.15">
      <c r="B4428">
        <f ca="1">IF(INDEX(Transactions!$J:$J,ROW()-8)="",TODAY(),INDEX(Transactions!$G:$G,ROW()-8))</f>
        <v>46229</v>
      </c>
      <c r="F4428">
        <f>IF(INDEX(Transactions!$J:$J,ROW()-8)="",0,INDEX(Transactions!$O:$O,ROW()-8))</f>
        <v>0</v>
      </c>
    </row>
    <row r="4429" spans="2:6" x14ac:dyDescent="0.15">
      <c r="B4429">
        <f ca="1">IF(INDEX(Transactions!$J:$J,ROW()-8)="",TODAY(),INDEX(Transactions!$G:$G,ROW()-8))</f>
        <v>46229</v>
      </c>
      <c r="F4429">
        <f>IF(INDEX(Transactions!$J:$J,ROW()-8)="",0,INDEX(Transactions!$O:$O,ROW()-8))</f>
        <v>0</v>
      </c>
    </row>
    <row r="4430" spans="2:6" x14ac:dyDescent="0.15">
      <c r="B4430">
        <f ca="1">IF(INDEX(Transactions!$J:$J,ROW()-8)="",TODAY(),INDEX(Transactions!$G:$G,ROW()-8))</f>
        <v>46229</v>
      </c>
      <c r="F4430">
        <f>IF(INDEX(Transactions!$J:$J,ROW()-8)="",0,INDEX(Transactions!$O:$O,ROW()-8))</f>
        <v>0</v>
      </c>
    </row>
    <row r="4431" spans="2:6" x14ac:dyDescent="0.15">
      <c r="B4431">
        <f ca="1">IF(INDEX(Transactions!$J:$J,ROW()-8)="",TODAY(),INDEX(Transactions!$G:$G,ROW()-8))</f>
        <v>46229</v>
      </c>
      <c r="F4431">
        <f>IF(INDEX(Transactions!$J:$J,ROW()-8)="",0,INDEX(Transactions!$O:$O,ROW()-8))</f>
        <v>0</v>
      </c>
    </row>
    <row r="4432" spans="2:6" x14ac:dyDescent="0.15">
      <c r="B4432">
        <f ca="1">IF(INDEX(Transactions!$J:$J,ROW()-8)="",TODAY(),INDEX(Transactions!$G:$G,ROW()-8))</f>
        <v>46229</v>
      </c>
      <c r="F4432">
        <f>IF(INDEX(Transactions!$J:$J,ROW()-8)="",0,INDEX(Transactions!$O:$O,ROW()-8))</f>
        <v>0</v>
      </c>
    </row>
    <row r="4433" spans="2:6" x14ac:dyDescent="0.15">
      <c r="B4433">
        <f ca="1">IF(INDEX(Transactions!$J:$J,ROW()-8)="",TODAY(),INDEX(Transactions!$G:$G,ROW()-8))</f>
        <v>46229</v>
      </c>
      <c r="F4433">
        <f>IF(INDEX(Transactions!$J:$J,ROW()-8)="",0,INDEX(Transactions!$O:$O,ROW()-8))</f>
        <v>0</v>
      </c>
    </row>
    <row r="4434" spans="2:6" x14ac:dyDescent="0.15">
      <c r="B4434">
        <f ca="1">IF(INDEX(Transactions!$J:$J,ROW()-8)="",TODAY(),INDEX(Transactions!$G:$G,ROW()-8))</f>
        <v>46229</v>
      </c>
      <c r="F4434">
        <f>IF(INDEX(Transactions!$J:$J,ROW()-8)="",0,INDEX(Transactions!$O:$O,ROW()-8))</f>
        <v>0</v>
      </c>
    </row>
    <row r="4435" spans="2:6" x14ac:dyDescent="0.15">
      <c r="B4435">
        <f ca="1">IF(INDEX(Transactions!$J:$J,ROW()-8)="",TODAY(),INDEX(Transactions!$G:$G,ROW()-8))</f>
        <v>46229</v>
      </c>
      <c r="F4435">
        <f>IF(INDEX(Transactions!$J:$J,ROW()-8)="",0,INDEX(Transactions!$O:$O,ROW()-8))</f>
        <v>0</v>
      </c>
    </row>
    <row r="4436" spans="2:6" x14ac:dyDescent="0.15">
      <c r="B4436">
        <f ca="1">IF(INDEX(Transactions!$J:$J,ROW()-8)="",TODAY(),INDEX(Transactions!$G:$G,ROW()-8))</f>
        <v>46229</v>
      </c>
      <c r="F4436">
        <f>IF(INDEX(Transactions!$J:$J,ROW()-8)="",0,INDEX(Transactions!$O:$O,ROW()-8))</f>
        <v>0</v>
      </c>
    </row>
    <row r="4437" spans="2:6" x14ac:dyDescent="0.15">
      <c r="B4437">
        <f ca="1">IF(INDEX(Transactions!$J:$J,ROW()-8)="",TODAY(),INDEX(Transactions!$G:$G,ROW()-8))</f>
        <v>46229</v>
      </c>
      <c r="F4437">
        <f>IF(INDEX(Transactions!$J:$J,ROW()-8)="",0,INDEX(Transactions!$O:$O,ROW()-8))</f>
        <v>0</v>
      </c>
    </row>
    <row r="4438" spans="2:6" x14ac:dyDescent="0.15">
      <c r="B4438">
        <f ca="1">IF(INDEX(Transactions!$J:$J,ROW()-8)="",TODAY(),INDEX(Transactions!$G:$G,ROW()-8))</f>
        <v>46229</v>
      </c>
      <c r="F4438">
        <f>IF(INDEX(Transactions!$J:$J,ROW()-8)="",0,INDEX(Transactions!$O:$O,ROW()-8))</f>
        <v>0</v>
      </c>
    </row>
    <row r="4439" spans="2:6" x14ac:dyDescent="0.15">
      <c r="B4439">
        <f ca="1">IF(INDEX(Transactions!$J:$J,ROW()-8)="",TODAY(),INDEX(Transactions!$G:$G,ROW()-8))</f>
        <v>46229</v>
      </c>
      <c r="F4439">
        <f>IF(INDEX(Transactions!$J:$J,ROW()-8)="",0,INDEX(Transactions!$O:$O,ROW()-8))</f>
        <v>0</v>
      </c>
    </row>
    <row r="4440" spans="2:6" x14ac:dyDescent="0.15">
      <c r="B4440">
        <f ca="1">IF(INDEX(Transactions!$J:$J,ROW()-8)="",TODAY(),INDEX(Transactions!$G:$G,ROW()-8))</f>
        <v>46229</v>
      </c>
      <c r="F4440">
        <f>IF(INDEX(Transactions!$J:$J,ROW()-8)="",0,INDEX(Transactions!$O:$O,ROW()-8))</f>
        <v>0</v>
      </c>
    </row>
    <row r="4441" spans="2:6" x14ac:dyDescent="0.15">
      <c r="B4441">
        <f ca="1">IF(INDEX(Transactions!$J:$J,ROW()-8)="",TODAY(),INDEX(Transactions!$G:$G,ROW()-8))</f>
        <v>46229</v>
      </c>
      <c r="F4441">
        <f>IF(INDEX(Transactions!$J:$J,ROW()-8)="",0,INDEX(Transactions!$O:$O,ROW()-8))</f>
        <v>0</v>
      </c>
    </row>
    <row r="4442" spans="2:6" x14ac:dyDescent="0.15">
      <c r="B4442">
        <f ca="1">IF(INDEX(Transactions!$J:$J,ROW()-8)="",TODAY(),INDEX(Transactions!$G:$G,ROW()-8))</f>
        <v>46229</v>
      </c>
      <c r="F4442">
        <f>IF(INDEX(Transactions!$J:$J,ROW()-8)="",0,INDEX(Transactions!$O:$O,ROW()-8))</f>
        <v>0</v>
      </c>
    </row>
    <row r="4443" spans="2:6" x14ac:dyDescent="0.15">
      <c r="B4443">
        <f ca="1">IF(INDEX(Transactions!$J:$J,ROW()-8)="",TODAY(),INDEX(Transactions!$G:$G,ROW()-8))</f>
        <v>46229</v>
      </c>
      <c r="F4443">
        <f>IF(INDEX(Transactions!$J:$J,ROW()-8)="",0,INDEX(Transactions!$O:$O,ROW()-8))</f>
        <v>0</v>
      </c>
    </row>
    <row r="4444" spans="2:6" x14ac:dyDescent="0.15">
      <c r="B4444">
        <f ca="1">IF(INDEX(Transactions!$J:$J,ROW()-8)="",TODAY(),INDEX(Transactions!$G:$G,ROW()-8))</f>
        <v>46229</v>
      </c>
      <c r="F4444">
        <f>IF(INDEX(Transactions!$J:$J,ROW()-8)="",0,INDEX(Transactions!$O:$O,ROW()-8))</f>
        <v>0</v>
      </c>
    </row>
    <row r="4445" spans="2:6" x14ac:dyDescent="0.15">
      <c r="B4445">
        <f ca="1">IF(INDEX(Transactions!$J:$J,ROW()-8)="",TODAY(),INDEX(Transactions!$G:$G,ROW()-8))</f>
        <v>46229</v>
      </c>
      <c r="F4445">
        <f>IF(INDEX(Transactions!$J:$J,ROW()-8)="",0,INDEX(Transactions!$O:$O,ROW()-8))</f>
        <v>0</v>
      </c>
    </row>
    <row r="4446" spans="2:6" x14ac:dyDescent="0.15">
      <c r="B4446">
        <f ca="1">IF(INDEX(Transactions!$J:$J,ROW()-8)="",TODAY(),INDEX(Transactions!$G:$G,ROW()-8))</f>
        <v>46229</v>
      </c>
      <c r="F4446">
        <f>IF(INDEX(Transactions!$J:$J,ROW()-8)="",0,INDEX(Transactions!$O:$O,ROW()-8))</f>
        <v>0</v>
      </c>
    </row>
    <row r="4447" spans="2:6" x14ac:dyDescent="0.15">
      <c r="B4447">
        <f ca="1">IF(INDEX(Transactions!$J:$J,ROW()-8)="",TODAY(),INDEX(Transactions!$G:$G,ROW()-8))</f>
        <v>46229</v>
      </c>
      <c r="F4447">
        <f>IF(INDEX(Transactions!$J:$J,ROW()-8)="",0,INDEX(Transactions!$O:$O,ROW()-8))</f>
        <v>0</v>
      </c>
    </row>
    <row r="4448" spans="2:6" x14ac:dyDescent="0.15">
      <c r="B4448">
        <f ca="1">IF(INDEX(Transactions!$J:$J,ROW()-8)="",TODAY(),INDEX(Transactions!$G:$G,ROW()-8))</f>
        <v>46229</v>
      </c>
      <c r="F4448">
        <f>IF(INDEX(Transactions!$J:$J,ROW()-8)="",0,INDEX(Transactions!$O:$O,ROW()-8))</f>
        <v>0</v>
      </c>
    </row>
    <row r="4449" spans="2:6" x14ac:dyDescent="0.15">
      <c r="B4449">
        <f ca="1">IF(INDEX(Transactions!$J:$J,ROW()-8)="",TODAY(),INDEX(Transactions!$G:$G,ROW()-8))</f>
        <v>46229</v>
      </c>
      <c r="F4449">
        <f>IF(INDEX(Transactions!$J:$J,ROW()-8)="",0,INDEX(Transactions!$O:$O,ROW()-8))</f>
        <v>0</v>
      </c>
    </row>
    <row r="4450" spans="2:6" x14ac:dyDescent="0.15">
      <c r="B4450">
        <f ca="1">IF(INDEX(Transactions!$J:$J,ROW()-8)="",TODAY(),INDEX(Transactions!$G:$G,ROW()-8))</f>
        <v>46229</v>
      </c>
      <c r="F4450">
        <f>IF(INDEX(Transactions!$J:$J,ROW()-8)="",0,INDEX(Transactions!$O:$O,ROW()-8))</f>
        <v>0</v>
      </c>
    </row>
    <row r="4451" spans="2:6" x14ac:dyDescent="0.15">
      <c r="B4451">
        <f ca="1">IF(INDEX(Transactions!$J:$J,ROW()-8)="",TODAY(),INDEX(Transactions!$G:$G,ROW()-8))</f>
        <v>46229</v>
      </c>
      <c r="F4451">
        <f>IF(INDEX(Transactions!$J:$J,ROW()-8)="",0,INDEX(Transactions!$O:$O,ROW()-8))</f>
        <v>0</v>
      </c>
    </row>
    <row r="4452" spans="2:6" x14ac:dyDescent="0.15">
      <c r="B4452">
        <f ca="1">IF(INDEX(Transactions!$J:$J,ROW()-8)="",TODAY(),INDEX(Transactions!$G:$G,ROW()-8))</f>
        <v>46229</v>
      </c>
      <c r="F4452">
        <f>IF(INDEX(Transactions!$J:$J,ROW()-8)="",0,INDEX(Transactions!$O:$O,ROW()-8))</f>
        <v>0</v>
      </c>
    </row>
    <row r="4453" spans="2:6" x14ac:dyDescent="0.15">
      <c r="B4453">
        <f ca="1">IF(INDEX(Transactions!$J:$J,ROW()-8)="",TODAY(),INDEX(Transactions!$G:$G,ROW()-8))</f>
        <v>46229</v>
      </c>
      <c r="F4453">
        <f>IF(INDEX(Transactions!$J:$J,ROW()-8)="",0,INDEX(Transactions!$O:$O,ROW()-8))</f>
        <v>0</v>
      </c>
    </row>
    <row r="4454" spans="2:6" x14ac:dyDescent="0.15">
      <c r="B4454">
        <f ca="1">IF(INDEX(Transactions!$J:$J,ROW()-8)="",TODAY(),INDEX(Transactions!$G:$G,ROW()-8))</f>
        <v>46229</v>
      </c>
      <c r="F4454">
        <f>IF(INDEX(Transactions!$J:$J,ROW()-8)="",0,INDEX(Transactions!$O:$O,ROW()-8))</f>
        <v>0</v>
      </c>
    </row>
    <row r="4455" spans="2:6" x14ac:dyDescent="0.15">
      <c r="B4455">
        <f ca="1">IF(INDEX(Transactions!$J:$J,ROW()-8)="",TODAY(),INDEX(Transactions!$G:$G,ROW()-8))</f>
        <v>46229</v>
      </c>
      <c r="F4455">
        <f>IF(INDEX(Transactions!$J:$J,ROW()-8)="",0,INDEX(Transactions!$O:$O,ROW()-8))</f>
        <v>0</v>
      </c>
    </row>
    <row r="4456" spans="2:6" x14ac:dyDescent="0.15">
      <c r="B4456">
        <f ca="1">IF(INDEX(Transactions!$J:$J,ROW()-8)="",TODAY(),INDEX(Transactions!$G:$G,ROW()-8))</f>
        <v>46229</v>
      </c>
      <c r="F4456">
        <f>IF(INDEX(Transactions!$J:$J,ROW()-8)="",0,INDEX(Transactions!$O:$O,ROW()-8))</f>
        <v>0</v>
      </c>
    </row>
    <row r="4457" spans="2:6" x14ac:dyDescent="0.15">
      <c r="B4457">
        <f ca="1">IF(INDEX(Transactions!$J:$J,ROW()-8)="",TODAY(),INDEX(Transactions!$G:$G,ROW()-8))</f>
        <v>46229</v>
      </c>
      <c r="F4457">
        <f>IF(INDEX(Transactions!$J:$J,ROW()-8)="",0,INDEX(Transactions!$O:$O,ROW()-8))</f>
        <v>0</v>
      </c>
    </row>
    <row r="4458" spans="2:6" x14ac:dyDescent="0.15">
      <c r="B4458">
        <f ca="1">IF(INDEX(Transactions!$J:$J,ROW()-8)="",TODAY(),INDEX(Transactions!$G:$G,ROW()-8))</f>
        <v>46229</v>
      </c>
      <c r="F4458">
        <f>IF(INDEX(Transactions!$J:$J,ROW()-8)="",0,INDEX(Transactions!$O:$O,ROW()-8))</f>
        <v>0</v>
      </c>
    </row>
    <row r="4459" spans="2:6" x14ac:dyDescent="0.15">
      <c r="B4459">
        <f ca="1">IF(INDEX(Transactions!$J:$J,ROW()-8)="",TODAY(),INDEX(Transactions!$G:$G,ROW()-8))</f>
        <v>46229</v>
      </c>
      <c r="F4459">
        <f>IF(INDEX(Transactions!$J:$J,ROW()-8)="",0,INDEX(Transactions!$O:$O,ROW()-8))</f>
        <v>0</v>
      </c>
    </row>
    <row r="4460" spans="2:6" x14ac:dyDescent="0.15">
      <c r="B4460">
        <f ca="1">IF(INDEX(Transactions!$J:$J,ROW()-8)="",TODAY(),INDEX(Transactions!$G:$G,ROW()-8))</f>
        <v>46229</v>
      </c>
      <c r="F4460">
        <f>IF(INDEX(Transactions!$J:$J,ROW()-8)="",0,INDEX(Transactions!$O:$O,ROW()-8))</f>
        <v>0</v>
      </c>
    </row>
    <row r="4461" spans="2:6" x14ac:dyDescent="0.15">
      <c r="B4461">
        <f ca="1">IF(INDEX(Transactions!$J:$J,ROW()-8)="",TODAY(),INDEX(Transactions!$G:$G,ROW()-8))</f>
        <v>46229</v>
      </c>
      <c r="F4461">
        <f>IF(INDEX(Transactions!$J:$J,ROW()-8)="",0,INDEX(Transactions!$O:$O,ROW()-8))</f>
        <v>0</v>
      </c>
    </row>
    <row r="4462" spans="2:6" x14ac:dyDescent="0.15">
      <c r="B4462">
        <f ca="1">IF(INDEX(Transactions!$J:$J,ROW()-8)="",TODAY(),INDEX(Transactions!$G:$G,ROW()-8))</f>
        <v>46229</v>
      </c>
      <c r="F4462">
        <f>IF(INDEX(Transactions!$J:$J,ROW()-8)="",0,INDEX(Transactions!$O:$O,ROW()-8))</f>
        <v>0</v>
      </c>
    </row>
    <row r="4463" spans="2:6" x14ac:dyDescent="0.15">
      <c r="B4463">
        <f ca="1">IF(INDEX(Transactions!$J:$J,ROW()-8)="",TODAY(),INDEX(Transactions!$G:$G,ROW()-8))</f>
        <v>46229</v>
      </c>
      <c r="F4463">
        <f>IF(INDEX(Transactions!$J:$J,ROW()-8)="",0,INDEX(Transactions!$O:$O,ROW()-8))</f>
        <v>0</v>
      </c>
    </row>
    <row r="4464" spans="2:6" x14ac:dyDescent="0.15">
      <c r="B4464">
        <f ca="1">IF(INDEX(Transactions!$J:$J,ROW()-8)="",TODAY(),INDEX(Transactions!$G:$G,ROW()-8))</f>
        <v>46229</v>
      </c>
      <c r="F4464">
        <f>IF(INDEX(Transactions!$J:$J,ROW()-8)="",0,INDEX(Transactions!$O:$O,ROW()-8))</f>
        <v>0</v>
      </c>
    </row>
    <row r="4465" spans="2:6" x14ac:dyDescent="0.15">
      <c r="B4465">
        <f ca="1">IF(INDEX(Transactions!$J:$J,ROW()-8)="",TODAY(),INDEX(Transactions!$G:$G,ROW()-8))</f>
        <v>46229</v>
      </c>
      <c r="F4465">
        <f>IF(INDEX(Transactions!$J:$J,ROW()-8)="",0,INDEX(Transactions!$O:$O,ROW()-8))</f>
        <v>0</v>
      </c>
    </row>
    <row r="4466" spans="2:6" x14ac:dyDescent="0.15">
      <c r="B4466">
        <f ca="1">IF(INDEX(Transactions!$J:$J,ROW()-8)="",TODAY(),INDEX(Transactions!$G:$G,ROW()-8))</f>
        <v>46229</v>
      </c>
      <c r="F4466">
        <f>IF(INDEX(Transactions!$J:$J,ROW()-8)="",0,INDEX(Transactions!$O:$O,ROW()-8))</f>
        <v>0</v>
      </c>
    </row>
    <row r="4467" spans="2:6" x14ac:dyDescent="0.15">
      <c r="B4467">
        <f ca="1">IF(INDEX(Transactions!$J:$J,ROW()-8)="",TODAY(),INDEX(Transactions!$G:$G,ROW()-8))</f>
        <v>46229</v>
      </c>
      <c r="F4467">
        <f>IF(INDEX(Transactions!$J:$J,ROW()-8)="",0,INDEX(Transactions!$O:$O,ROW()-8))</f>
        <v>0</v>
      </c>
    </row>
    <row r="4468" spans="2:6" x14ac:dyDescent="0.15">
      <c r="B4468">
        <f ca="1">IF(INDEX(Transactions!$J:$J,ROW()-8)="",TODAY(),INDEX(Transactions!$G:$G,ROW()-8))</f>
        <v>46229</v>
      </c>
      <c r="F4468">
        <f>IF(INDEX(Transactions!$J:$J,ROW()-8)="",0,INDEX(Transactions!$O:$O,ROW()-8))</f>
        <v>0</v>
      </c>
    </row>
    <row r="4469" spans="2:6" x14ac:dyDescent="0.15">
      <c r="B4469">
        <f ca="1">IF(INDEX(Transactions!$J:$J,ROW()-8)="",TODAY(),INDEX(Transactions!$G:$G,ROW()-8))</f>
        <v>46229</v>
      </c>
      <c r="F4469">
        <f>IF(INDEX(Transactions!$J:$J,ROW()-8)="",0,INDEX(Transactions!$O:$O,ROW()-8))</f>
        <v>0</v>
      </c>
    </row>
    <row r="4470" spans="2:6" x14ac:dyDescent="0.15">
      <c r="B4470">
        <f ca="1">IF(INDEX(Transactions!$J:$J,ROW()-8)="",TODAY(),INDEX(Transactions!$G:$G,ROW()-8))</f>
        <v>46229</v>
      </c>
      <c r="F4470">
        <f>IF(INDEX(Transactions!$J:$J,ROW()-8)="",0,INDEX(Transactions!$O:$O,ROW()-8))</f>
        <v>0</v>
      </c>
    </row>
    <row r="4471" spans="2:6" x14ac:dyDescent="0.15">
      <c r="B4471">
        <f ca="1">IF(INDEX(Transactions!$J:$J,ROW()-8)="",TODAY(),INDEX(Transactions!$G:$G,ROW()-8))</f>
        <v>46229</v>
      </c>
      <c r="F4471">
        <f>IF(INDEX(Transactions!$J:$J,ROW()-8)="",0,INDEX(Transactions!$O:$O,ROW()-8))</f>
        <v>0</v>
      </c>
    </row>
    <row r="4472" spans="2:6" x14ac:dyDescent="0.15">
      <c r="B4472">
        <f ca="1">IF(INDEX(Transactions!$J:$J,ROW()-8)="",TODAY(),INDEX(Transactions!$G:$G,ROW()-8))</f>
        <v>46229</v>
      </c>
      <c r="F4472">
        <f>IF(INDEX(Transactions!$J:$J,ROW()-8)="",0,INDEX(Transactions!$O:$O,ROW()-8))</f>
        <v>0</v>
      </c>
    </row>
    <row r="4473" spans="2:6" x14ac:dyDescent="0.15">
      <c r="B4473">
        <f ca="1">IF(INDEX(Transactions!$J:$J,ROW()-8)="",TODAY(),INDEX(Transactions!$G:$G,ROW()-8))</f>
        <v>46229</v>
      </c>
      <c r="F4473">
        <f>IF(INDEX(Transactions!$J:$J,ROW()-8)="",0,INDEX(Transactions!$O:$O,ROW()-8))</f>
        <v>0</v>
      </c>
    </row>
    <row r="4474" spans="2:6" x14ac:dyDescent="0.15">
      <c r="B4474">
        <f ca="1">IF(INDEX(Transactions!$J:$J,ROW()-8)="",TODAY(),INDEX(Transactions!$G:$G,ROW()-8))</f>
        <v>46229</v>
      </c>
      <c r="F4474">
        <f>IF(INDEX(Transactions!$J:$J,ROW()-8)="",0,INDEX(Transactions!$O:$O,ROW()-8))</f>
        <v>0</v>
      </c>
    </row>
    <row r="4475" spans="2:6" x14ac:dyDescent="0.15">
      <c r="B4475">
        <f ca="1">IF(INDEX(Transactions!$J:$J,ROW()-8)="",TODAY(),INDEX(Transactions!$G:$G,ROW()-8))</f>
        <v>46229</v>
      </c>
      <c r="F4475">
        <f>IF(INDEX(Transactions!$J:$J,ROW()-8)="",0,INDEX(Transactions!$O:$O,ROW()-8))</f>
        <v>0</v>
      </c>
    </row>
    <row r="4476" spans="2:6" x14ac:dyDescent="0.15">
      <c r="B4476">
        <f ca="1">IF(INDEX(Transactions!$J:$J,ROW()-8)="",TODAY(),INDEX(Transactions!$G:$G,ROW()-8))</f>
        <v>46229</v>
      </c>
      <c r="F4476">
        <f>IF(INDEX(Transactions!$J:$J,ROW()-8)="",0,INDEX(Transactions!$O:$O,ROW()-8))</f>
        <v>0</v>
      </c>
    </row>
    <row r="4477" spans="2:6" x14ac:dyDescent="0.15">
      <c r="B4477">
        <f ca="1">IF(INDEX(Transactions!$J:$J,ROW()-8)="",TODAY(),INDEX(Transactions!$G:$G,ROW()-8))</f>
        <v>46229</v>
      </c>
      <c r="F4477">
        <f>IF(INDEX(Transactions!$J:$J,ROW()-8)="",0,INDEX(Transactions!$O:$O,ROW()-8))</f>
        <v>0</v>
      </c>
    </row>
    <row r="4478" spans="2:6" x14ac:dyDescent="0.15">
      <c r="B4478">
        <f ca="1">IF(INDEX(Transactions!$J:$J,ROW()-8)="",TODAY(),INDEX(Transactions!$G:$G,ROW()-8))</f>
        <v>46229</v>
      </c>
      <c r="F4478">
        <f>IF(INDEX(Transactions!$J:$J,ROW()-8)="",0,INDEX(Transactions!$O:$O,ROW()-8))</f>
        <v>0</v>
      </c>
    </row>
    <row r="4479" spans="2:6" x14ac:dyDescent="0.15">
      <c r="B4479">
        <f ca="1">IF(INDEX(Transactions!$J:$J,ROW()-8)="",TODAY(),INDEX(Transactions!$G:$G,ROW()-8))</f>
        <v>46229</v>
      </c>
      <c r="F4479">
        <f>IF(INDEX(Transactions!$J:$J,ROW()-8)="",0,INDEX(Transactions!$O:$O,ROW()-8))</f>
        <v>0</v>
      </c>
    </row>
    <row r="4480" spans="2:6" x14ac:dyDescent="0.15">
      <c r="B4480">
        <f ca="1">IF(INDEX(Transactions!$J:$J,ROW()-8)="",TODAY(),INDEX(Transactions!$G:$G,ROW()-8))</f>
        <v>46229</v>
      </c>
      <c r="F4480">
        <f>IF(INDEX(Transactions!$J:$J,ROW()-8)="",0,INDEX(Transactions!$O:$O,ROW()-8))</f>
        <v>0</v>
      </c>
    </row>
    <row r="4481" spans="2:6" x14ac:dyDescent="0.15">
      <c r="B4481">
        <f ca="1">IF(INDEX(Transactions!$J:$J,ROW()-8)="",TODAY(),INDEX(Transactions!$G:$G,ROW()-8))</f>
        <v>46229</v>
      </c>
      <c r="F4481">
        <f>IF(INDEX(Transactions!$J:$J,ROW()-8)="",0,INDEX(Transactions!$O:$O,ROW()-8))</f>
        <v>0</v>
      </c>
    </row>
    <row r="4482" spans="2:6" x14ac:dyDescent="0.15">
      <c r="B4482">
        <f ca="1">IF(INDEX(Transactions!$J:$J,ROW()-8)="",TODAY(),INDEX(Transactions!$G:$G,ROW()-8))</f>
        <v>46229</v>
      </c>
      <c r="F4482">
        <f>IF(INDEX(Transactions!$J:$J,ROW()-8)="",0,INDEX(Transactions!$O:$O,ROW()-8))</f>
        <v>0</v>
      </c>
    </row>
    <row r="4483" spans="2:6" x14ac:dyDescent="0.15">
      <c r="B4483">
        <f ca="1">IF(INDEX(Transactions!$J:$J,ROW()-8)="",TODAY(),INDEX(Transactions!$G:$G,ROW()-8))</f>
        <v>46229</v>
      </c>
      <c r="F4483">
        <f>IF(INDEX(Transactions!$J:$J,ROW()-8)="",0,INDEX(Transactions!$O:$O,ROW()-8))</f>
        <v>0</v>
      </c>
    </row>
    <row r="4484" spans="2:6" x14ac:dyDescent="0.15">
      <c r="B4484">
        <f ca="1">IF(INDEX(Transactions!$J:$J,ROW()-8)="",TODAY(),INDEX(Transactions!$G:$G,ROW()-8))</f>
        <v>46229</v>
      </c>
      <c r="F4484">
        <f>IF(INDEX(Transactions!$J:$J,ROW()-8)="",0,INDEX(Transactions!$O:$O,ROW()-8))</f>
        <v>0</v>
      </c>
    </row>
    <row r="4485" spans="2:6" x14ac:dyDescent="0.15">
      <c r="B4485">
        <f ca="1">IF(INDEX(Transactions!$J:$J,ROW()-8)="",TODAY(),INDEX(Transactions!$G:$G,ROW()-8))</f>
        <v>46229</v>
      </c>
      <c r="F4485">
        <f>IF(INDEX(Transactions!$J:$J,ROW()-8)="",0,INDEX(Transactions!$O:$O,ROW()-8))</f>
        <v>0</v>
      </c>
    </row>
    <row r="4486" spans="2:6" x14ac:dyDescent="0.15">
      <c r="B4486">
        <f ca="1">IF(INDEX(Transactions!$J:$J,ROW()-8)="",TODAY(),INDEX(Transactions!$G:$G,ROW()-8))</f>
        <v>46229</v>
      </c>
      <c r="F4486">
        <f>IF(INDEX(Transactions!$J:$J,ROW()-8)="",0,INDEX(Transactions!$O:$O,ROW()-8))</f>
        <v>0</v>
      </c>
    </row>
    <row r="4487" spans="2:6" x14ac:dyDescent="0.15">
      <c r="B4487">
        <f ca="1">IF(INDEX(Transactions!$J:$J,ROW()-8)="",TODAY(),INDEX(Transactions!$G:$G,ROW()-8))</f>
        <v>46229</v>
      </c>
      <c r="F4487">
        <f>IF(INDEX(Transactions!$J:$J,ROW()-8)="",0,INDEX(Transactions!$O:$O,ROW()-8))</f>
        <v>0</v>
      </c>
    </row>
    <row r="4488" spans="2:6" x14ac:dyDescent="0.15">
      <c r="B4488">
        <f ca="1">IF(INDEX(Transactions!$J:$J,ROW()-8)="",TODAY(),INDEX(Transactions!$G:$G,ROW()-8))</f>
        <v>46229</v>
      </c>
      <c r="F4488">
        <f>IF(INDEX(Transactions!$J:$J,ROW()-8)="",0,INDEX(Transactions!$O:$O,ROW()-8))</f>
        <v>0</v>
      </c>
    </row>
    <row r="4489" spans="2:6" x14ac:dyDescent="0.15">
      <c r="B4489">
        <f ca="1">IF(INDEX(Transactions!$J:$J,ROW()-8)="",TODAY(),INDEX(Transactions!$G:$G,ROW()-8))</f>
        <v>46229</v>
      </c>
      <c r="F4489">
        <f>IF(INDEX(Transactions!$J:$J,ROW()-8)="",0,INDEX(Transactions!$O:$O,ROW()-8))</f>
        <v>0</v>
      </c>
    </row>
    <row r="4490" spans="2:6" x14ac:dyDescent="0.15">
      <c r="B4490">
        <f ca="1">IF(INDEX(Transactions!$J:$J,ROW()-8)="",TODAY(),INDEX(Transactions!$G:$G,ROW()-8))</f>
        <v>46229</v>
      </c>
      <c r="F4490">
        <f>IF(INDEX(Transactions!$J:$J,ROW()-8)="",0,INDEX(Transactions!$O:$O,ROW()-8))</f>
        <v>0</v>
      </c>
    </row>
    <row r="4491" spans="2:6" x14ac:dyDescent="0.15">
      <c r="B4491">
        <f ca="1">IF(INDEX(Transactions!$J:$J,ROW()-8)="",TODAY(),INDEX(Transactions!$G:$G,ROW()-8))</f>
        <v>46229</v>
      </c>
      <c r="F4491">
        <f>IF(INDEX(Transactions!$J:$J,ROW()-8)="",0,INDEX(Transactions!$O:$O,ROW()-8))</f>
        <v>0</v>
      </c>
    </row>
    <row r="4492" spans="2:6" x14ac:dyDescent="0.15">
      <c r="B4492">
        <f ca="1">IF(INDEX(Transactions!$J:$J,ROW()-8)="",TODAY(),INDEX(Transactions!$G:$G,ROW()-8))</f>
        <v>46229</v>
      </c>
      <c r="F4492">
        <f>IF(INDEX(Transactions!$J:$J,ROW()-8)="",0,INDEX(Transactions!$O:$O,ROW()-8))</f>
        <v>0</v>
      </c>
    </row>
    <row r="4493" spans="2:6" x14ac:dyDescent="0.15">
      <c r="B4493">
        <f ca="1">IF(INDEX(Transactions!$J:$J,ROW()-8)="",TODAY(),INDEX(Transactions!$G:$G,ROW()-8))</f>
        <v>46229</v>
      </c>
      <c r="F4493">
        <f>IF(INDEX(Transactions!$J:$J,ROW()-8)="",0,INDEX(Transactions!$O:$O,ROW()-8))</f>
        <v>0</v>
      </c>
    </row>
    <row r="4494" spans="2:6" x14ac:dyDescent="0.15">
      <c r="B4494">
        <f ca="1">IF(INDEX(Transactions!$J:$J,ROW()-8)="",TODAY(),INDEX(Transactions!$G:$G,ROW()-8))</f>
        <v>46229</v>
      </c>
      <c r="F4494">
        <f>IF(INDEX(Transactions!$J:$J,ROW()-8)="",0,INDEX(Transactions!$O:$O,ROW()-8))</f>
        <v>0</v>
      </c>
    </row>
    <row r="4495" spans="2:6" x14ac:dyDescent="0.15">
      <c r="B4495">
        <f ca="1">IF(INDEX(Transactions!$J:$J,ROW()-8)="",TODAY(),INDEX(Transactions!$G:$G,ROW()-8))</f>
        <v>46229</v>
      </c>
      <c r="F4495">
        <f>IF(INDEX(Transactions!$J:$J,ROW()-8)="",0,INDEX(Transactions!$O:$O,ROW()-8))</f>
        <v>0</v>
      </c>
    </row>
    <row r="4496" spans="2:6" x14ac:dyDescent="0.15">
      <c r="B4496">
        <f ca="1">IF(INDEX(Transactions!$J:$J,ROW()-8)="",TODAY(),INDEX(Transactions!$G:$G,ROW()-8))</f>
        <v>46229</v>
      </c>
      <c r="F4496">
        <f>IF(INDEX(Transactions!$J:$J,ROW()-8)="",0,INDEX(Transactions!$O:$O,ROW()-8))</f>
        <v>0</v>
      </c>
    </row>
    <row r="4497" spans="2:6" x14ac:dyDescent="0.15">
      <c r="B4497">
        <f ca="1">IF(INDEX(Transactions!$J:$J,ROW()-8)="",TODAY(),INDEX(Transactions!$G:$G,ROW()-8))</f>
        <v>46229</v>
      </c>
      <c r="F4497">
        <f>IF(INDEX(Transactions!$J:$J,ROW()-8)="",0,INDEX(Transactions!$O:$O,ROW()-8))</f>
        <v>0</v>
      </c>
    </row>
    <row r="4498" spans="2:6" x14ac:dyDescent="0.15">
      <c r="B4498">
        <f ca="1">IF(INDEX(Transactions!$J:$J,ROW()-8)="",TODAY(),INDEX(Transactions!$G:$G,ROW()-8))</f>
        <v>46229</v>
      </c>
      <c r="F4498">
        <f>IF(INDEX(Transactions!$J:$J,ROW()-8)="",0,INDEX(Transactions!$O:$O,ROW()-8))</f>
        <v>0</v>
      </c>
    </row>
    <row r="4499" spans="2:6" x14ac:dyDescent="0.15">
      <c r="B4499">
        <f ca="1">IF(INDEX(Transactions!$J:$J,ROW()-8)="",TODAY(),INDEX(Transactions!$G:$G,ROW()-8))</f>
        <v>46229</v>
      </c>
      <c r="F4499">
        <f>IF(INDEX(Transactions!$J:$J,ROW()-8)="",0,INDEX(Transactions!$O:$O,ROW()-8))</f>
        <v>0</v>
      </c>
    </row>
    <row r="4500" spans="2:6" x14ac:dyDescent="0.15">
      <c r="B4500">
        <f ca="1">IF(INDEX(Transactions!$J:$J,ROW()-8)="",TODAY(),INDEX(Transactions!$G:$G,ROW()-8))</f>
        <v>46229</v>
      </c>
      <c r="F4500">
        <f>IF(INDEX(Transactions!$J:$J,ROW()-8)="",0,INDEX(Transactions!$O:$O,ROW()-8))</f>
        <v>0</v>
      </c>
    </row>
    <row r="4501" spans="2:6" x14ac:dyDescent="0.15">
      <c r="B4501">
        <f ca="1">IF(INDEX(Transactions!$J:$J,ROW()-8)="",TODAY(),INDEX(Transactions!$G:$G,ROW()-8))</f>
        <v>46229</v>
      </c>
      <c r="F4501">
        <f>IF(INDEX(Transactions!$J:$J,ROW()-8)="",0,INDEX(Transactions!$O:$O,ROW()-8))</f>
        <v>0</v>
      </c>
    </row>
    <row r="4502" spans="2:6" x14ac:dyDescent="0.15">
      <c r="B4502">
        <f ca="1">IF(INDEX(Transactions!$J:$J,ROW()-8)="",TODAY(),INDEX(Transactions!$G:$G,ROW()-8))</f>
        <v>46229</v>
      </c>
      <c r="F4502">
        <f>IF(INDEX(Transactions!$J:$J,ROW()-8)="",0,INDEX(Transactions!$O:$O,ROW()-8))</f>
        <v>0</v>
      </c>
    </row>
    <row r="4503" spans="2:6" x14ac:dyDescent="0.15">
      <c r="B4503">
        <f ca="1">IF(INDEX(Transactions!$J:$J,ROW()-8)="",TODAY(),INDEX(Transactions!$G:$G,ROW()-8))</f>
        <v>46229</v>
      </c>
      <c r="F4503">
        <f>IF(INDEX(Transactions!$J:$J,ROW()-8)="",0,INDEX(Transactions!$O:$O,ROW()-8))</f>
        <v>0</v>
      </c>
    </row>
    <row r="4504" spans="2:6" x14ac:dyDescent="0.15">
      <c r="B4504">
        <f ca="1">IF(INDEX(Transactions!$J:$J,ROW()-8)="",TODAY(),INDEX(Transactions!$G:$G,ROW()-8))</f>
        <v>46229</v>
      </c>
      <c r="F4504">
        <f>IF(INDEX(Transactions!$J:$J,ROW()-8)="",0,INDEX(Transactions!$O:$O,ROW()-8))</f>
        <v>0</v>
      </c>
    </row>
    <row r="4505" spans="2:6" x14ac:dyDescent="0.15">
      <c r="B4505">
        <f ca="1">IF(INDEX(Transactions!$J:$J,ROW()-8)="",TODAY(),INDEX(Transactions!$G:$G,ROW()-8))</f>
        <v>46229</v>
      </c>
      <c r="F4505">
        <f>IF(INDEX(Transactions!$J:$J,ROW()-8)="",0,INDEX(Transactions!$O:$O,ROW()-8))</f>
        <v>0</v>
      </c>
    </row>
    <row r="4506" spans="2:6" x14ac:dyDescent="0.15">
      <c r="B4506">
        <f ca="1">IF(INDEX(Transactions!$J:$J,ROW()-8)="",TODAY(),INDEX(Transactions!$G:$G,ROW()-8))</f>
        <v>46229</v>
      </c>
      <c r="F4506">
        <f>IF(INDEX(Transactions!$J:$J,ROW()-8)="",0,INDEX(Transactions!$O:$O,ROW()-8))</f>
        <v>0</v>
      </c>
    </row>
    <row r="4507" spans="2:6" x14ac:dyDescent="0.15">
      <c r="B4507">
        <f ca="1">IF(INDEX(Transactions!$J:$J,ROW()-8)="",TODAY(),INDEX(Transactions!$G:$G,ROW()-8))</f>
        <v>46229</v>
      </c>
      <c r="F4507">
        <f>IF(INDEX(Transactions!$J:$J,ROW()-8)="",0,INDEX(Transactions!$O:$O,ROW()-8))</f>
        <v>0</v>
      </c>
    </row>
    <row r="4508" spans="2:6" x14ac:dyDescent="0.15">
      <c r="B4508">
        <f ca="1">IF(INDEX(Transactions!$J:$J,ROW()-8)="",TODAY(),INDEX(Transactions!$G:$G,ROW()-8))</f>
        <v>46229</v>
      </c>
      <c r="F4508">
        <f>IF(INDEX(Transactions!$J:$J,ROW()-8)="",0,INDEX(Transactions!$O:$O,ROW()-8))</f>
        <v>0</v>
      </c>
    </row>
    <row r="4509" spans="2:6" x14ac:dyDescent="0.15">
      <c r="B4509">
        <f ca="1">IF(INDEX(Transactions!$J:$J,ROW()-8)="",TODAY(),INDEX(Transactions!$G:$G,ROW()-8))</f>
        <v>46229</v>
      </c>
      <c r="F4509">
        <f>IF(INDEX(Transactions!$J:$J,ROW()-8)="",0,INDEX(Transactions!$O:$O,ROW()-8))</f>
        <v>0</v>
      </c>
    </row>
    <row r="4510" spans="2:6" x14ac:dyDescent="0.15">
      <c r="B4510">
        <f ca="1">IF(INDEX(Transactions!$J:$J,ROW()-8)="",TODAY(),INDEX(Transactions!$G:$G,ROW()-8))</f>
        <v>46229</v>
      </c>
      <c r="F4510">
        <f>IF(INDEX(Transactions!$J:$J,ROW()-8)="",0,INDEX(Transactions!$O:$O,ROW()-8))</f>
        <v>0</v>
      </c>
    </row>
    <row r="4511" spans="2:6" x14ac:dyDescent="0.15">
      <c r="B4511">
        <f ca="1">IF(INDEX(Transactions!$J:$J,ROW()-8)="",TODAY(),INDEX(Transactions!$G:$G,ROW()-8))</f>
        <v>46229</v>
      </c>
      <c r="F4511">
        <f>IF(INDEX(Transactions!$J:$J,ROW()-8)="",0,INDEX(Transactions!$O:$O,ROW()-8))</f>
        <v>0</v>
      </c>
    </row>
    <row r="4512" spans="2:6" x14ac:dyDescent="0.15">
      <c r="B4512">
        <f ca="1">IF(INDEX(Transactions!$J:$J,ROW()-8)="",TODAY(),INDEX(Transactions!$G:$G,ROW()-8))</f>
        <v>46229</v>
      </c>
      <c r="F4512">
        <f>IF(INDEX(Transactions!$J:$J,ROW()-8)="",0,INDEX(Transactions!$O:$O,ROW()-8))</f>
        <v>0</v>
      </c>
    </row>
    <row r="4513" spans="2:6" x14ac:dyDescent="0.15">
      <c r="B4513">
        <f ca="1">IF(INDEX(Transactions!$J:$J,ROW()-8)="",TODAY(),INDEX(Transactions!$G:$G,ROW()-8))</f>
        <v>46229</v>
      </c>
      <c r="F4513">
        <f>IF(INDEX(Transactions!$J:$J,ROW()-8)="",0,INDEX(Transactions!$O:$O,ROW()-8))</f>
        <v>0</v>
      </c>
    </row>
    <row r="4514" spans="2:6" x14ac:dyDescent="0.15">
      <c r="B4514">
        <f ca="1">IF(INDEX(Transactions!$J:$J,ROW()-8)="",TODAY(),INDEX(Transactions!$G:$G,ROW()-8))</f>
        <v>46229</v>
      </c>
      <c r="F4514">
        <f>IF(INDEX(Transactions!$J:$J,ROW()-8)="",0,INDEX(Transactions!$O:$O,ROW()-8))</f>
        <v>0</v>
      </c>
    </row>
    <row r="4515" spans="2:6" x14ac:dyDescent="0.15">
      <c r="B4515">
        <f ca="1">IF(INDEX(Transactions!$J:$J,ROW()-8)="",TODAY(),INDEX(Transactions!$G:$G,ROW()-8))</f>
        <v>46229</v>
      </c>
      <c r="F4515">
        <f>IF(INDEX(Transactions!$J:$J,ROW()-8)="",0,INDEX(Transactions!$O:$O,ROW()-8))</f>
        <v>0</v>
      </c>
    </row>
    <row r="4516" spans="2:6" x14ac:dyDescent="0.15">
      <c r="B4516">
        <f ca="1">IF(INDEX(Transactions!$J:$J,ROW()-8)="",TODAY(),INDEX(Transactions!$G:$G,ROW()-8))</f>
        <v>46229</v>
      </c>
      <c r="F4516">
        <f>IF(INDEX(Transactions!$J:$J,ROW()-8)="",0,INDEX(Transactions!$O:$O,ROW()-8))</f>
        <v>0</v>
      </c>
    </row>
    <row r="4517" spans="2:6" x14ac:dyDescent="0.15">
      <c r="B4517">
        <f ca="1">IF(INDEX(Transactions!$J:$J,ROW()-8)="",TODAY(),INDEX(Transactions!$G:$G,ROW()-8))</f>
        <v>46229</v>
      </c>
      <c r="F4517">
        <f>IF(INDEX(Transactions!$J:$J,ROW()-8)="",0,INDEX(Transactions!$O:$O,ROW()-8))</f>
        <v>0</v>
      </c>
    </row>
    <row r="4518" spans="2:6" x14ac:dyDescent="0.15">
      <c r="B4518">
        <f ca="1">IF(INDEX(Transactions!$J:$J,ROW()-8)="",TODAY(),INDEX(Transactions!$G:$G,ROW()-8))</f>
        <v>46229</v>
      </c>
      <c r="F4518">
        <f>IF(INDEX(Transactions!$J:$J,ROW()-8)="",0,INDEX(Transactions!$O:$O,ROW()-8))</f>
        <v>0</v>
      </c>
    </row>
    <row r="4519" spans="2:6" x14ac:dyDescent="0.15">
      <c r="B4519">
        <f ca="1">IF(INDEX(Transactions!$J:$J,ROW()-8)="",TODAY(),INDEX(Transactions!$G:$G,ROW()-8))</f>
        <v>46229</v>
      </c>
      <c r="F4519">
        <f>IF(INDEX(Transactions!$J:$J,ROW()-8)="",0,INDEX(Transactions!$O:$O,ROW()-8))</f>
        <v>0</v>
      </c>
    </row>
    <row r="4520" spans="2:6" x14ac:dyDescent="0.15">
      <c r="B4520">
        <f ca="1">IF(INDEX(Transactions!$J:$J,ROW()-8)="",TODAY(),INDEX(Transactions!$G:$G,ROW()-8))</f>
        <v>46229</v>
      </c>
      <c r="F4520">
        <f>IF(INDEX(Transactions!$J:$J,ROW()-8)="",0,INDEX(Transactions!$O:$O,ROW()-8))</f>
        <v>0</v>
      </c>
    </row>
    <row r="4521" spans="2:6" x14ac:dyDescent="0.15">
      <c r="B4521">
        <f ca="1">IF(INDEX(Transactions!$J:$J,ROW()-8)="",TODAY(),INDEX(Transactions!$G:$G,ROW()-8))</f>
        <v>46229</v>
      </c>
      <c r="F4521">
        <f>IF(INDEX(Transactions!$J:$J,ROW()-8)="",0,INDEX(Transactions!$O:$O,ROW()-8))</f>
        <v>0</v>
      </c>
    </row>
    <row r="4522" spans="2:6" x14ac:dyDescent="0.15">
      <c r="B4522">
        <f ca="1">IF(INDEX(Transactions!$J:$J,ROW()-8)="",TODAY(),INDEX(Transactions!$G:$G,ROW()-8))</f>
        <v>46229</v>
      </c>
      <c r="F4522">
        <f>IF(INDEX(Transactions!$J:$J,ROW()-8)="",0,INDEX(Transactions!$O:$O,ROW()-8))</f>
        <v>0</v>
      </c>
    </row>
    <row r="4523" spans="2:6" x14ac:dyDescent="0.15">
      <c r="B4523">
        <f ca="1">IF(INDEX(Transactions!$J:$J,ROW()-8)="",TODAY(),INDEX(Transactions!$G:$G,ROW()-8))</f>
        <v>46229</v>
      </c>
      <c r="F4523">
        <f>IF(INDEX(Transactions!$J:$J,ROW()-8)="",0,INDEX(Transactions!$O:$O,ROW()-8))</f>
        <v>0</v>
      </c>
    </row>
    <row r="4524" spans="2:6" x14ac:dyDescent="0.15">
      <c r="B4524">
        <f ca="1">IF(INDEX(Transactions!$J:$J,ROW()-8)="",TODAY(),INDEX(Transactions!$G:$G,ROW()-8))</f>
        <v>46229</v>
      </c>
      <c r="F4524">
        <f>IF(INDEX(Transactions!$J:$J,ROW()-8)="",0,INDEX(Transactions!$O:$O,ROW()-8))</f>
        <v>0</v>
      </c>
    </row>
    <row r="4525" spans="2:6" x14ac:dyDescent="0.15">
      <c r="B4525">
        <f ca="1">IF(INDEX(Transactions!$J:$J,ROW()-8)="",TODAY(),INDEX(Transactions!$G:$G,ROW()-8))</f>
        <v>46229</v>
      </c>
      <c r="F4525">
        <f>IF(INDEX(Transactions!$J:$J,ROW()-8)="",0,INDEX(Transactions!$O:$O,ROW()-8))</f>
        <v>0</v>
      </c>
    </row>
    <row r="4526" spans="2:6" x14ac:dyDescent="0.15">
      <c r="B4526">
        <f ca="1">IF(INDEX(Transactions!$J:$J,ROW()-8)="",TODAY(),INDEX(Transactions!$G:$G,ROW()-8))</f>
        <v>46229</v>
      </c>
      <c r="F4526">
        <f>IF(INDEX(Transactions!$J:$J,ROW()-8)="",0,INDEX(Transactions!$O:$O,ROW()-8))</f>
        <v>0</v>
      </c>
    </row>
    <row r="4527" spans="2:6" x14ac:dyDescent="0.15">
      <c r="B4527">
        <f ca="1">IF(INDEX(Transactions!$J:$J,ROW()-8)="",TODAY(),INDEX(Transactions!$G:$G,ROW()-8))</f>
        <v>46229</v>
      </c>
      <c r="F4527">
        <f>IF(INDEX(Transactions!$J:$J,ROW()-8)="",0,INDEX(Transactions!$O:$O,ROW()-8))</f>
        <v>0</v>
      </c>
    </row>
    <row r="4528" spans="2:6" x14ac:dyDescent="0.15">
      <c r="B4528">
        <f ca="1">IF(INDEX(Transactions!$J:$J,ROW()-8)="",TODAY(),INDEX(Transactions!$G:$G,ROW()-8))</f>
        <v>46229</v>
      </c>
      <c r="F4528">
        <f>IF(INDEX(Transactions!$J:$J,ROW()-8)="",0,INDEX(Transactions!$O:$O,ROW()-8))</f>
        <v>0</v>
      </c>
    </row>
    <row r="4529" spans="2:6" x14ac:dyDescent="0.15">
      <c r="B4529">
        <f ca="1">IF(INDEX(Transactions!$J:$J,ROW()-8)="",TODAY(),INDEX(Transactions!$G:$G,ROW()-8))</f>
        <v>46229</v>
      </c>
      <c r="F4529">
        <f>IF(INDEX(Transactions!$J:$J,ROW()-8)="",0,INDEX(Transactions!$O:$O,ROW()-8))</f>
        <v>0</v>
      </c>
    </row>
    <row r="4530" spans="2:6" x14ac:dyDescent="0.15">
      <c r="B4530">
        <f ca="1">IF(INDEX(Transactions!$J:$J,ROW()-8)="",TODAY(),INDEX(Transactions!$G:$G,ROW()-8))</f>
        <v>46229</v>
      </c>
      <c r="F4530">
        <f>IF(INDEX(Transactions!$J:$J,ROW()-8)="",0,INDEX(Transactions!$O:$O,ROW()-8))</f>
        <v>0</v>
      </c>
    </row>
    <row r="4531" spans="2:6" x14ac:dyDescent="0.15">
      <c r="B4531">
        <f ca="1">IF(INDEX(Transactions!$J:$J,ROW()-8)="",TODAY(),INDEX(Transactions!$G:$G,ROW()-8))</f>
        <v>46229</v>
      </c>
      <c r="F4531">
        <f>IF(INDEX(Transactions!$J:$J,ROW()-8)="",0,INDEX(Transactions!$O:$O,ROW()-8))</f>
        <v>0</v>
      </c>
    </row>
    <row r="4532" spans="2:6" x14ac:dyDescent="0.15">
      <c r="B4532">
        <f ca="1">IF(INDEX(Transactions!$J:$J,ROW()-8)="",TODAY(),INDEX(Transactions!$G:$G,ROW()-8))</f>
        <v>46229</v>
      </c>
      <c r="F4532">
        <f>IF(INDEX(Transactions!$J:$J,ROW()-8)="",0,INDEX(Transactions!$O:$O,ROW()-8))</f>
        <v>0</v>
      </c>
    </row>
    <row r="4533" spans="2:6" x14ac:dyDescent="0.15">
      <c r="B4533">
        <f ca="1">IF(INDEX(Transactions!$J:$J,ROW()-8)="",TODAY(),INDEX(Transactions!$G:$G,ROW()-8))</f>
        <v>46229</v>
      </c>
      <c r="F4533">
        <f>IF(INDEX(Transactions!$J:$J,ROW()-8)="",0,INDEX(Transactions!$O:$O,ROW()-8))</f>
        <v>0</v>
      </c>
    </row>
    <row r="4534" spans="2:6" x14ac:dyDescent="0.15">
      <c r="B4534">
        <f ca="1">IF(INDEX(Transactions!$J:$J,ROW()-8)="",TODAY(),INDEX(Transactions!$G:$G,ROW()-8))</f>
        <v>46229</v>
      </c>
      <c r="F4534">
        <f>IF(INDEX(Transactions!$J:$J,ROW()-8)="",0,INDEX(Transactions!$O:$O,ROW()-8))</f>
        <v>0</v>
      </c>
    </row>
    <row r="4535" spans="2:6" x14ac:dyDescent="0.15">
      <c r="B4535">
        <f ca="1">IF(INDEX(Transactions!$J:$J,ROW()-8)="",TODAY(),INDEX(Transactions!$G:$G,ROW()-8))</f>
        <v>46229</v>
      </c>
      <c r="F4535">
        <f>IF(INDEX(Transactions!$J:$J,ROW()-8)="",0,INDEX(Transactions!$O:$O,ROW()-8))</f>
        <v>0</v>
      </c>
    </row>
    <row r="4536" spans="2:6" x14ac:dyDescent="0.15">
      <c r="B4536">
        <f ca="1">IF(INDEX(Transactions!$J:$J,ROW()-8)="",TODAY(),INDEX(Transactions!$G:$G,ROW()-8))</f>
        <v>46229</v>
      </c>
      <c r="F4536">
        <f>IF(INDEX(Transactions!$J:$J,ROW()-8)="",0,INDEX(Transactions!$O:$O,ROW()-8))</f>
        <v>0</v>
      </c>
    </row>
    <row r="4537" spans="2:6" x14ac:dyDescent="0.15">
      <c r="B4537">
        <f ca="1">IF(INDEX(Transactions!$J:$J,ROW()-8)="",TODAY(),INDEX(Transactions!$G:$G,ROW()-8))</f>
        <v>46229</v>
      </c>
      <c r="F4537">
        <f>IF(INDEX(Transactions!$J:$J,ROW()-8)="",0,INDEX(Transactions!$O:$O,ROW()-8))</f>
        <v>0</v>
      </c>
    </row>
    <row r="4538" spans="2:6" x14ac:dyDescent="0.15">
      <c r="B4538">
        <f ca="1">IF(INDEX(Transactions!$J:$J,ROW()-8)="",TODAY(),INDEX(Transactions!$G:$G,ROW()-8))</f>
        <v>46229</v>
      </c>
      <c r="F4538">
        <f>IF(INDEX(Transactions!$J:$J,ROW()-8)="",0,INDEX(Transactions!$O:$O,ROW()-8))</f>
        <v>0</v>
      </c>
    </row>
    <row r="4539" spans="2:6" x14ac:dyDescent="0.15">
      <c r="B4539">
        <f ca="1">IF(INDEX(Transactions!$J:$J,ROW()-8)="",TODAY(),INDEX(Transactions!$G:$G,ROW()-8))</f>
        <v>46229</v>
      </c>
      <c r="F4539">
        <f>IF(INDEX(Transactions!$J:$J,ROW()-8)="",0,INDEX(Transactions!$O:$O,ROW()-8))</f>
        <v>0</v>
      </c>
    </row>
    <row r="4540" spans="2:6" x14ac:dyDescent="0.15">
      <c r="B4540">
        <f ca="1">IF(INDEX(Transactions!$J:$J,ROW()-8)="",TODAY(),INDEX(Transactions!$G:$G,ROW()-8))</f>
        <v>46229</v>
      </c>
      <c r="F4540">
        <f>IF(INDEX(Transactions!$J:$J,ROW()-8)="",0,INDEX(Transactions!$O:$O,ROW()-8))</f>
        <v>0</v>
      </c>
    </row>
    <row r="4541" spans="2:6" x14ac:dyDescent="0.15">
      <c r="B4541">
        <f ca="1">IF(INDEX(Transactions!$J:$J,ROW()-8)="",TODAY(),INDEX(Transactions!$G:$G,ROW()-8))</f>
        <v>46229</v>
      </c>
      <c r="F4541">
        <f>IF(INDEX(Transactions!$J:$J,ROW()-8)="",0,INDEX(Transactions!$O:$O,ROW()-8))</f>
        <v>0</v>
      </c>
    </row>
    <row r="4542" spans="2:6" x14ac:dyDescent="0.15">
      <c r="B4542">
        <f ca="1">IF(INDEX(Transactions!$J:$J,ROW()-8)="",TODAY(),INDEX(Transactions!$G:$G,ROW()-8))</f>
        <v>46229</v>
      </c>
      <c r="F4542">
        <f>IF(INDEX(Transactions!$J:$J,ROW()-8)="",0,INDEX(Transactions!$O:$O,ROW()-8))</f>
        <v>0</v>
      </c>
    </row>
    <row r="4543" spans="2:6" x14ac:dyDescent="0.15">
      <c r="B4543">
        <f ca="1">IF(INDEX(Transactions!$J:$J,ROW()-8)="",TODAY(),INDEX(Transactions!$G:$G,ROW()-8))</f>
        <v>46229</v>
      </c>
      <c r="F4543">
        <f>IF(INDEX(Transactions!$J:$J,ROW()-8)="",0,INDEX(Transactions!$O:$O,ROW()-8))</f>
        <v>0</v>
      </c>
    </row>
    <row r="4544" spans="2:6" x14ac:dyDescent="0.15">
      <c r="B4544">
        <f ca="1">IF(INDEX(Transactions!$J:$J,ROW()-8)="",TODAY(),INDEX(Transactions!$G:$G,ROW()-8))</f>
        <v>46229</v>
      </c>
      <c r="F4544">
        <f>IF(INDEX(Transactions!$J:$J,ROW()-8)="",0,INDEX(Transactions!$O:$O,ROW()-8))</f>
        <v>0</v>
      </c>
    </row>
    <row r="4545" spans="2:6" x14ac:dyDescent="0.15">
      <c r="B4545">
        <f ca="1">IF(INDEX(Transactions!$J:$J,ROW()-8)="",TODAY(),INDEX(Transactions!$G:$G,ROW()-8))</f>
        <v>46229</v>
      </c>
      <c r="F4545">
        <f>IF(INDEX(Transactions!$J:$J,ROW()-8)="",0,INDEX(Transactions!$O:$O,ROW()-8))</f>
        <v>0</v>
      </c>
    </row>
    <row r="4546" spans="2:6" x14ac:dyDescent="0.15">
      <c r="B4546">
        <f ca="1">IF(INDEX(Transactions!$J:$J,ROW()-8)="",TODAY(),INDEX(Transactions!$G:$G,ROW()-8))</f>
        <v>46229</v>
      </c>
      <c r="F4546">
        <f>IF(INDEX(Transactions!$J:$J,ROW()-8)="",0,INDEX(Transactions!$O:$O,ROW()-8))</f>
        <v>0</v>
      </c>
    </row>
    <row r="4547" spans="2:6" x14ac:dyDescent="0.15">
      <c r="B4547">
        <f ca="1">IF(INDEX(Transactions!$J:$J,ROW()-8)="",TODAY(),INDEX(Transactions!$G:$G,ROW()-8))</f>
        <v>46229</v>
      </c>
      <c r="F4547">
        <f>IF(INDEX(Transactions!$J:$J,ROW()-8)="",0,INDEX(Transactions!$O:$O,ROW()-8))</f>
        <v>0</v>
      </c>
    </row>
    <row r="4548" spans="2:6" x14ac:dyDescent="0.15">
      <c r="B4548">
        <f ca="1">IF(INDEX(Transactions!$J:$J,ROW()-8)="",TODAY(),INDEX(Transactions!$G:$G,ROW()-8))</f>
        <v>46229</v>
      </c>
      <c r="F4548">
        <f>IF(INDEX(Transactions!$J:$J,ROW()-8)="",0,INDEX(Transactions!$O:$O,ROW()-8))</f>
        <v>0</v>
      </c>
    </row>
    <row r="4549" spans="2:6" x14ac:dyDescent="0.15">
      <c r="B4549">
        <f ca="1">IF(INDEX(Transactions!$J:$J,ROW()-8)="",TODAY(),INDEX(Transactions!$G:$G,ROW()-8))</f>
        <v>46229</v>
      </c>
      <c r="F4549">
        <f>IF(INDEX(Transactions!$J:$J,ROW()-8)="",0,INDEX(Transactions!$O:$O,ROW()-8))</f>
        <v>0</v>
      </c>
    </row>
    <row r="4550" spans="2:6" x14ac:dyDescent="0.15">
      <c r="B4550">
        <f ca="1">IF(INDEX(Transactions!$J:$J,ROW()-8)="",TODAY(),INDEX(Transactions!$G:$G,ROW()-8))</f>
        <v>46229</v>
      </c>
      <c r="F4550">
        <f>IF(INDEX(Transactions!$J:$J,ROW()-8)="",0,INDEX(Transactions!$O:$O,ROW()-8))</f>
        <v>0</v>
      </c>
    </row>
    <row r="4551" spans="2:6" x14ac:dyDescent="0.15">
      <c r="B4551">
        <f ca="1">IF(INDEX(Transactions!$J:$J,ROW()-8)="",TODAY(),INDEX(Transactions!$G:$G,ROW()-8))</f>
        <v>46229</v>
      </c>
      <c r="F4551">
        <f>IF(INDEX(Transactions!$J:$J,ROW()-8)="",0,INDEX(Transactions!$O:$O,ROW()-8))</f>
        <v>0</v>
      </c>
    </row>
    <row r="4552" spans="2:6" x14ac:dyDescent="0.15">
      <c r="B4552">
        <f ca="1">IF(INDEX(Transactions!$J:$J,ROW()-8)="",TODAY(),INDEX(Transactions!$G:$G,ROW()-8))</f>
        <v>46229</v>
      </c>
      <c r="F4552">
        <f>IF(INDEX(Transactions!$J:$J,ROW()-8)="",0,INDEX(Transactions!$O:$O,ROW()-8))</f>
        <v>0</v>
      </c>
    </row>
    <row r="4553" spans="2:6" x14ac:dyDescent="0.15">
      <c r="B4553">
        <f ca="1">IF(INDEX(Transactions!$J:$J,ROW()-8)="",TODAY(),INDEX(Transactions!$G:$G,ROW()-8))</f>
        <v>46229</v>
      </c>
      <c r="F4553">
        <f>IF(INDEX(Transactions!$J:$J,ROW()-8)="",0,INDEX(Transactions!$O:$O,ROW()-8))</f>
        <v>0</v>
      </c>
    </row>
    <row r="4554" spans="2:6" x14ac:dyDescent="0.15">
      <c r="B4554">
        <f ca="1">IF(INDEX(Transactions!$J:$J,ROW()-8)="",TODAY(),INDEX(Transactions!$G:$G,ROW()-8))</f>
        <v>46229</v>
      </c>
      <c r="F4554">
        <f>IF(INDEX(Transactions!$J:$J,ROW()-8)="",0,INDEX(Transactions!$O:$O,ROW()-8))</f>
        <v>0</v>
      </c>
    </row>
    <row r="4555" spans="2:6" x14ac:dyDescent="0.15">
      <c r="B4555">
        <f ca="1">IF(INDEX(Transactions!$J:$J,ROW()-8)="",TODAY(),INDEX(Transactions!$G:$G,ROW()-8))</f>
        <v>46229</v>
      </c>
      <c r="F4555">
        <f>IF(INDEX(Transactions!$J:$J,ROW()-8)="",0,INDEX(Transactions!$O:$O,ROW()-8))</f>
        <v>0</v>
      </c>
    </row>
    <row r="4556" spans="2:6" x14ac:dyDescent="0.15">
      <c r="B4556">
        <f ca="1">IF(INDEX(Transactions!$J:$J,ROW()-8)="",TODAY(),INDEX(Transactions!$G:$G,ROW()-8))</f>
        <v>46229</v>
      </c>
      <c r="F4556">
        <f>IF(INDEX(Transactions!$J:$J,ROW()-8)="",0,INDEX(Transactions!$O:$O,ROW()-8))</f>
        <v>0</v>
      </c>
    </row>
    <row r="4557" spans="2:6" x14ac:dyDescent="0.15">
      <c r="B4557">
        <f ca="1">IF(INDEX(Transactions!$J:$J,ROW()-8)="",TODAY(),INDEX(Transactions!$G:$G,ROW()-8))</f>
        <v>46229</v>
      </c>
      <c r="F4557">
        <f>IF(INDEX(Transactions!$J:$J,ROW()-8)="",0,INDEX(Transactions!$O:$O,ROW()-8))</f>
        <v>0</v>
      </c>
    </row>
    <row r="4558" spans="2:6" x14ac:dyDescent="0.15">
      <c r="B4558">
        <f ca="1">IF(INDEX(Transactions!$J:$J,ROW()-8)="",TODAY(),INDEX(Transactions!$G:$G,ROW()-8))</f>
        <v>46229</v>
      </c>
      <c r="F4558">
        <f>IF(INDEX(Transactions!$J:$J,ROW()-8)="",0,INDEX(Transactions!$O:$O,ROW()-8))</f>
        <v>0</v>
      </c>
    </row>
    <row r="4559" spans="2:6" x14ac:dyDescent="0.15">
      <c r="B4559">
        <f ca="1">IF(INDEX(Transactions!$J:$J,ROW()-8)="",TODAY(),INDEX(Transactions!$G:$G,ROW()-8))</f>
        <v>46229</v>
      </c>
      <c r="F4559">
        <f>IF(INDEX(Transactions!$J:$J,ROW()-8)="",0,INDEX(Transactions!$O:$O,ROW()-8))</f>
        <v>0</v>
      </c>
    </row>
    <row r="4560" spans="2:6" x14ac:dyDescent="0.15">
      <c r="B4560">
        <f ca="1">IF(INDEX(Transactions!$J:$J,ROW()-8)="",TODAY(),INDEX(Transactions!$G:$G,ROW()-8))</f>
        <v>46229</v>
      </c>
      <c r="F4560">
        <f>IF(INDEX(Transactions!$J:$J,ROW()-8)="",0,INDEX(Transactions!$O:$O,ROW()-8))</f>
        <v>0</v>
      </c>
    </row>
    <row r="4561" spans="2:6" x14ac:dyDescent="0.15">
      <c r="B4561">
        <f ca="1">IF(INDEX(Transactions!$J:$J,ROW()-8)="",TODAY(),INDEX(Transactions!$G:$G,ROW()-8))</f>
        <v>46229</v>
      </c>
      <c r="F4561">
        <f>IF(INDEX(Transactions!$J:$J,ROW()-8)="",0,INDEX(Transactions!$O:$O,ROW()-8))</f>
        <v>0</v>
      </c>
    </row>
    <row r="4562" spans="2:6" x14ac:dyDescent="0.15">
      <c r="B4562">
        <f ca="1">IF(INDEX(Transactions!$J:$J,ROW()-8)="",TODAY(),INDEX(Transactions!$G:$G,ROW()-8))</f>
        <v>46229</v>
      </c>
      <c r="F4562">
        <f>IF(INDEX(Transactions!$J:$J,ROW()-8)="",0,INDEX(Transactions!$O:$O,ROW()-8))</f>
        <v>0</v>
      </c>
    </row>
    <row r="4563" spans="2:6" x14ac:dyDescent="0.15">
      <c r="B4563">
        <f ca="1">IF(INDEX(Transactions!$J:$J,ROW()-8)="",TODAY(),INDEX(Transactions!$G:$G,ROW()-8))</f>
        <v>46229</v>
      </c>
      <c r="F4563">
        <f>IF(INDEX(Transactions!$J:$J,ROW()-8)="",0,INDEX(Transactions!$O:$O,ROW()-8))</f>
        <v>0</v>
      </c>
    </row>
    <row r="4564" spans="2:6" x14ac:dyDescent="0.15">
      <c r="B4564">
        <f ca="1">IF(INDEX(Transactions!$J:$J,ROW()-8)="",TODAY(),INDEX(Transactions!$G:$G,ROW()-8))</f>
        <v>46229</v>
      </c>
      <c r="F4564">
        <f>IF(INDEX(Transactions!$J:$J,ROW()-8)="",0,INDEX(Transactions!$O:$O,ROW()-8))</f>
        <v>0</v>
      </c>
    </row>
    <row r="4565" spans="2:6" x14ac:dyDescent="0.15">
      <c r="B4565">
        <f ca="1">IF(INDEX(Transactions!$J:$J,ROW()-8)="",TODAY(),INDEX(Transactions!$G:$G,ROW()-8))</f>
        <v>46229</v>
      </c>
      <c r="F4565">
        <f>IF(INDEX(Transactions!$J:$J,ROW()-8)="",0,INDEX(Transactions!$O:$O,ROW()-8))</f>
        <v>0</v>
      </c>
    </row>
    <row r="4566" spans="2:6" x14ac:dyDescent="0.15">
      <c r="B4566">
        <f ca="1">IF(INDEX(Transactions!$J:$J,ROW()-8)="",TODAY(),INDEX(Transactions!$G:$G,ROW()-8))</f>
        <v>46229</v>
      </c>
      <c r="F4566">
        <f>IF(INDEX(Transactions!$J:$J,ROW()-8)="",0,INDEX(Transactions!$O:$O,ROW()-8))</f>
        <v>0</v>
      </c>
    </row>
    <row r="4567" spans="2:6" x14ac:dyDescent="0.15">
      <c r="B4567">
        <f ca="1">IF(INDEX(Transactions!$J:$J,ROW()-8)="",TODAY(),INDEX(Transactions!$G:$G,ROW()-8))</f>
        <v>46229</v>
      </c>
      <c r="F4567">
        <f>IF(INDEX(Transactions!$J:$J,ROW()-8)="",0,INDEX(Transactions!$O:$O,ROW()-8))</f>
        <v>0</v>
      </c>
    </row>
    <row r="4568" spans="2:6" x14ac:dyDescent="0.15">
      <c r="B4568">
        <f ca="1">IF(INDEX(Transactions!$J:$J,ROW()-8)="",TODAY(),INDEX(Transactions!$G:$G,ROW()-8))</f>
        <v>46229</v>
      </c>
      <c r="F4568">
        <f>IF(INDEX(Transactions!$J:$J,ROW()-8)="",0,INDEX(Transactions!$O:$O,ROW()-8))</f>
        <v>0</v>
      </c>
    </row>
    <row r="4569" spans="2:6" x14ac:dyDescent="0.15">
      <c r="B4569">
        <f ca="1">IF(INDEX(Transactions!$J:$J,ROW()-8)="",TODAY(),INDEX(Transactions!$G:$G,ROW()-8))</f>
        <v>46229</v>
      </c>
      <c r="F4569">
        <f>IF(INDEX(Transactions!$J:$J,ROW()-8)="",0,INDEX(Transactions!$O:$O,ROW()-8))</f>
        <v>0</v>
      </c>
    </row>
    <row r="4570" spans="2:6" x14ac:dyDescent="0.15">
      <c r="B4570">
        <f ca="1">IF(INDEX(Transactions!$J:$J,ROW()-8)="",TODAY(),INDEX(Transactions!$G:$G,ROW()-8))</f>
        <v>46229</v>
      </c>
      <c r="F4570">
        <f>IF(INDEX(Transactions!$J:$J,ROW()-8)="",0,INDEX(Transactions!$O:$O,ROW()-8))</f>
        <v>0</v>
      </c>
    </row>
    <row r="4571" spans="2:6" x14ac:dyDescent="0.15">
      <c r="B4571">
        <f ca="1">IF(INDEX(Transactions!$J:$J,ROW()-8)="",TODAY(),INDEX(Transactions!$G:$G,ROW()-8))</f>
        <v>46229</v>
      </c>
      <c r="F4571">
        <f>IF(INDEX(Transactions!$J:$J,ROW()-8)="",0,INDEX(Transactions!$O:$O,ROW()-8))</f>
        <v>0</v>
      </c>
    </row>
    <row r="4572" spans="2:6" x14ac:dyDescent="0.15">
      <c r="B4572">
        <f ca="1">IF(INDEX(Transactions!$J:$J,ROW()-8)="",TODAY(),INDEX(Transactions!$G:$G,ROW()-8))</f>
        <v>46229</v>
      </c>
      <c r="F4572">
        <f>IF(INDEX(Transactions!$J:$J,ROW()-8)="",0,INDEX(Transactions!$O:$O,ROW()-8))</f>
        <v>0</v>
      </c>
    </row>
    <row r="4573" spans="2:6" x14ac:dyDescent="0.15">
      <c r="B4573">
        <f ca="1">IF(INDEX(Transactions!$J:$J,ROW()-8)="",TODAY(),INDEX(Transactions!$G:$G,ROW()-8))</f>
        <v>46229</v>
      </c>
      <c r="F4573">
        <f>IF(INDEX(Transactions!$J:$J,ROW()-8)="",0,INDEX(Transactions!$O:$O,ROW()-8))</f>
        <v>0</v>
      </c>
    </row>
    <row r="4574" spans="2:6" x14ac:dyDescent="0.15">
      <c r="B4574">
        <f ca="1">IF(INDEX(Transactions!$J:$J,ROW()-8)="",TODAY(),INDEX(Transactions!$G:$G,ROW()-8))</f>
        <v>46229</v>
      </c>
      <c r="F4574">
        <f>IF(INDEX(Transactions!$J:$J,ROW()-8)="",0,INDEX(Transactions!$O:$O,ROW()-8))</f>
        <v>0</v>
      </c>
    </row>
    <row r="4575" spans="2:6" x14ac:dyDescent="0.15">
      <c r="B4575">
        <f ca="1">IF(INDEX(Transactions!$J:$J,ROW()-8)="",TODAY(),INDEX(Transactions!$G:$G,ROW()-8))</f>
        <v>46229</v>
      </c>
      <c r="F4575">
        <f>IF(INDEX(Transactions!$J:$J,ROW()-8)="",0,INDEX(Transactions!$O:$O,ROW()-8))</f>
        <v>0</v>
      </c>
    </row>
    <row r="4576" spans="2:6" x14ac:dyDescent="0.15">
      <c r="B4576">
        <f ca="1">IF(INDEX(Transactions!$J:$J,ROW()-8)="",TODAY(),INDEX(Transactions!$G:$G,ROW()-8))</f>
        <v>46229</v>
      </c>
      <c r="F4576">
        <f>IF(INDEX(Transactions!$J:$J,ROW()-8)="",0,INDEX(Transactions!$O:$O,ROW()-8))</f>
        <v>0</v>
      </c>
    </row>
    <row r="4577" spans="2:6" x14ac:dyDescent="0.15">
      <c r="B4577">
        <f ca="1">IF(INDEX(Transactions!$J:$J,ROW()-8)="",TODAY(),INDEX(Transactions!$G:$G,ROW()-8))</f>
        <v>46229</v>
      </c>
      <c r="F4577">
        <f>IF(INDEX(Transactions!$J:$J,ROW()-8)="",0,INDEX(Transactions!$O:$O,ROW()-8))</f>
        <v>0</v>
      </c>
    </row>
    <row r="4578" spans="2:6" x14ac:dyDescent="0.15">
      <c r="B4578">
        <f ca="1">IF(INDEX(Transactions!$J:$J,ROW()-8)="",TODAY(),INDEX(Transactions!$G:$G,ROW()-8))</f>
        <v>46229</v>
      </c>
      <c r="F4578">
        <f>IF(INDEX(Transactions!$J:$J,ROW()-8)="",0,INDEX(Transactions!$O:$O,ROW()-8))</f>
        <v>0</v>
      </c>
    </row>
    <row r="4579" spans="2:6" x14ac:dyDescent="0.15">
      <c r="B4579">
        <f ca="1">IF(INDEX(Transactions!$J:$J,ROW()-8)="",TODAY(),INDEX(Transactions!$G:$G,ROW()-8))</f>
        <v>46229</v>
      </c>
      <c r="F4579">
        <f>IF(INDEX(Transactions!$J:$J,ROW()-8)="",0,INDEX(Transactions!$O:$O,ROW()-8))</f>
        <v>0</v>
      </c>
    </row>
    <row r="4580" spans="2:6" x14ac:dyDescent="0.15">
      <c r="B4580">
        <f ca="1">IF(INDEX(Transactions!$J:$J,ROW()-8)="",TODAY(),INDEX(Transactions!$G:$G,ROW()-8))</f>
        <v>46229</v>
      </c>
      <c r="F4580">
        <f>IF(INDEX(Transactions!$J:$J,ROW()-8)="",0,INDEX(Transactions!$O:$O,ROW()-8))</f>
        <v>0</v>
      </c>
    </row>
    <row r="4581" spans="2:6" x14ac:dyDescent="0.15">
      <c r="B4581">
        <f ca="1">IF(INDEX(Transactions!$J:$J,ROW()-8)="",TODAY(),INDEX(Transactions!$G:$G,ROW()-8))</f>
        <v>46229</v>
      </c>
      <c r="F4581">
        <f>IF(INDEX(Transactions!$J:$J,ROW()-8)="",0,INDEX(Transactions!$O:$O,ROW()-8))</f>
        <v>0</v>
      </c>
    </row>
    <row r="4582" spans="2:6" x14ac:dyDescent="0.15">
      <c r="B4582">
        <f ca="1">IF(INDEX(Transactions!$J:$J,ROW()-8)="",TODAY(),INDEX(Transactions!$G:$G,ROW()-8))</f>
        <v>46229</v>
      </c>
      <c r="F4582">
        <f>IF(INDEX(Transactions!$J:$J,ROW()-8)="",0,INDEX(Transactions!$O:$O,ROW()-8))</f>
        <v>0</v>
      </c>
    </row>
    <row r="4583" spans="2:6" x14ac:dyDescent="0.15">
      <c r="B4583">
        <f ca="1">IF(INDEX(Transactions!$J:$J,ROW()-8)="",TODAY(),INDEX(Transactions!$G:$G,ROW()-8))</f>
        <v>46229</v>
      </c>
      <c r="F4583">
        <f>IF(INDEX(Transactions!$J:$J,ROW()-8)="",0,INDEX(Transactions!$O:$O,ROW()-8))</f>
        <v>0</v>
      </c>
    </row>
    <row r="4584" spans="2:6" x14ac:dyDescent="0.15">
      <c r="B4584">
        <f ca="1">IF(INDEX(Transactions!$J:$J,ROW()-8)="",TODAY(),INDEX(Transactions!$G:$G,ROW()-8))</f>
        <v>46229</v>
      </c>
      <c r="F4584">
        <f>IF(INDEX(Transactions!$J:$J,ROW()-8)="",0,INDEX(Transactions!$O:$O,ROW()-8))</f>
        <v>0</v>
      </c>
    </row>
    <row r="4585" spans="2:6" x14ac:dyDescent="0.15">
      <c r="B4585">
        <f ca="1">IF(INDEX(Transactions!$J:$J,ROW()-8)="",TODAY(),INDEX(Transactions!$G:$G,ROW()-8))</f>
        <v>46229</v>
      </c>
      <c r="F4585">
        <f>IF(INDEX(Transactions!$J:$J,ROW()-8)="",0,INDEX(Transactions!$O:$O,ROW()-8))</f>
        <v>0</v>
      </c>
    </row>
    <row r="4586" spans="2:6" x14ac:dyDescent="0.15">
      <c r="B4586">
        <f ca="1">IF(INDEX(Transactions!$J:$J,ROW()-8)="",TODAY(),INDEX(Transactions!$G:$G,ROW()-8))</f>
        <v>46229</v>
      </c>
      <c r="F4586">
        <f>IF(INDEX(Transactions!$J:$J,ROW()-8)="",0,INDEX(Transactions!$O:$O,ROW()-8))</f>
        <v>0</v>
      </c>
    </row>
    <row r="4587" spans="2:6" x14ac:dyDescent="0.15">
      <c r="B4587">
        <f ca="1">IF(INDEX(Transactions!$J:$J,ROW()-8)="",TODAY(),INDEX(Transactions!$G:$G,ROW()-8))</f>
        <v>46229</v>
      </c>
      <c r="F4587">
        <f>IF(INDEX(Transactions!$J:$J,ROW()-8)="",0,INDEX(Transactions!$O:$O,ROW()-8))</f>
        <v>0</v>
      </c>
    </row>
    <row r="4588" spans="2:6" x14ac:dyDescent="0.15">
      <c r="B4588">
        <f ca="1">IF(INDEX(Transactions!$J:$J,ROW()-8)="",TODAY(),INDEX(Transactions!$G:$G,ROW()-8))</f>
        <v>46229</v>
      </c>
      <c r="F4588">
        <f>IF(INDEX(Transactions!$J:$J,ROW()-8)="",0,INDEX(Transactions!$O:$O,ROW()-8))</f>
        <v>0</v>
      </c>
    </row>
    <row r="4589" spans="2:6" x14ac:dyDescent="0.15">
      <c r="B4589">
        <f ca="1">IF(INDEX(Transactions!$J:$J,ROW()-8)="",TODAY(),INDEX(Transactions!$G:$G,ROW()-8))</f>
        <v>46229</v>
      </c>
      <c r="F4589">
        <f>IF(INDEX(Transactions!$J:$J,ROW()-8)="",0,INDEX(Transactions!$O:$O,ROW()-8))</f>
        <v>0</v>
      </c>
    </row>
    <row r="4590" spans="2:6" x14ac:dyDescent="0.15">
      <c r="B4590">
        <f ca="1">IF(INDEX(Transactions!$J:$J,ROW()-8)="",TODAY(),INDEX(Transactions!$G:$G,ROW()-8))</f>
        <v>46229</v>
      </c>
      <c r="F4590">
        <f>IF(INDEX(Transactions!$J:$J,ROW()-8)="",0,INDEX(Transactions!$O:$O,ROW()-8))</f>
        <v>0</v>
      </c>
    </row>
    <row r="4591" spans="2:6" x14ac:dyDescent="0.15">
      <c r="B4591">
        <f ca="1">IF(INDEX(Transactions!$J:$J,ROW()-8)="",TODAY(),INDEX(Transactions!$G:$G,ROW()-8))</f>
        <v>46229</v>
      </c>
      <c r="F4591">
        <f>IF(INDEX(Transactions!$J:$J,ROW()-8)="",0,INDEX(Transactions!$O:$O,ROW()-8))</f>
        <v>0</v>
      </c>
    </row>
    <row r="4592" spans="2:6" x14ac:dyDescent="0.15">
      <c r="B4592">
        <f ca="1">IF(INDEX(Transactions!$J:$J,ROW()-8)="",TODAY(),INDEX(Transactions!$G:$G,ROW()-8))</f>
        <v>46229</v>
      </c>
      <c r="F4592">
        <f>IF(INDEX(Transactions!$J:$J,ROW()-8)="",0,INDEX(Transactions!$O:$O,ROW()-8))</f>
        <v>0</v>
      </c>
    </row>
    <row r="4593" spans="2:6" x14ac:dyDescent="0.15">
      <c r="B4593">
        <f ca="1">IF(INDEX(Transactions!$J:$J,ROW()-8)="",TODAY(),INDEX(Transactions!$G:$G,ROW()-8))</f>
        <v>46229</v>
      </c>
      <c r="F4593">
        <f>IF(INDEX(Transactions!$J:$J,ROW()-8)="",0,INDEX(Transactions!$O:$O,ROW()-8))</f>
        <v>0</v>
      </c>
    </row>
    <row r="4594" spans="2:6" x14ac:dyDescent="0.15">
      <c r="B4594">
        <f ca="1">IF(INDEX(Transactions!$J:$J,ROW()-8)="",TODAY(),INDEX(Transactions!$G:$G,ROW()-8))</f>
        <v>46229</v>
      </c>
      <c r="F4594">
        <f>IF(INDEX(Transactions!$J:$J,ROW()-8)="",0,INDEX(Transactions!$O:$O,ROW()-8))</f>
        <v>0</v>
      </c>
    </row>
    <row r="4595" spans="2:6" x14ac:dyDescent="0.15">
      <c r="B4595">
        <f ca="1">IF(INDEX(Transactions!$J:$J,ROW()-8)="",TODAY(),INDEX(Transactions!$G:$G,ROW()-8))</f>
        <v>46229</v>
      </c>
      <c r="F4595">
        <f>IF(INDEX(Transactions!$J:$J,ROW()-8)="",0,INDEX(Transactions!$O:$O,ROW()-8))</f>
        <v>0</v>
      </c>
    </row>
    <row r="4596" spans="2:6" x14ac:dyDescent="0.15">
      <c r="B4596">
        <f ca="1">IF(INDEX(Transactions!$J:$J,ROW()-8)="",TODAY(),INDEX(Transactions!$G:$G,ROW()-8))</f>
        <v>46229</v>
      </c>
      <c r="F4596">
        <f>IF(INDEX(Transactions!$J:$J,ROW()-8)="",0,INDEX(Transactions!$O:$O,ROW()-8))</f>
        <v>0</v>
      </c>
    </row>
    <row r="4597" spans="2:6" x14ac:dyDescent="0.15">
      <c r="B4597">
        <f ca="1">IF(INDEX(Transactions!$J:$J,ROW()-8)="",TODAY(),INDEX(Transactions!$G:$G,ROW()-8))</f>
        <v>46229</v>
      </c>
      <c r="F4597">
        <f>IF(INDEX(Transactions!$J:$J,ROW()-8)="",0,INDEX(Transactions!$O:$O,ROW()-8))</f>
        <v>0</v>
      </c>
    </row>
    <row r="4598" spans="2:6" x14ac:dyDescent="0.15">
      <c r="B4598">
        <f ca="1">IF(INDEX(Transactions!$J:$J,ROW()-8)="",TODAY(),INDEX(Transactions!$G:$G,ROW()-8))</f>
        <v>46229</v>
      </c>
      <c r="F4598">
        <f>IF(INDEX(Transactions!$J:$J,ROW()-8)="",0,INDEX(Transactions!$O:$O,ROW()-8))</f>
        <v>0</v>
      </c>
    </row>
    <row r="4599" spans="2:6" x14ac:dyDescent="0.15">
      <c r="B4599">
        <f ca="1">IF(INDEX(Transactions!$J:$J,ROW()-8)="",TODAY(),INDEX(Transactions!$G:$G,ROW()-8))</f>
        <v>46229</v>
      </c>
      <c r="F4599">
        <f>IF(INDEX(Transactions!$J:$J,ROW()-8)="",0,INDEX(Transactions!$O:$O,ROW()-8))</f>
        <v>0</v>
      </c>
    </row>
    <row r="4600" spans="2:6" x14ac:dyDescent="0.15">
      <c r="B4600">
        <f ca="1">IF(INDEX(Transactions!$J:$J,ROW()-8)="",TODAY(),INDEX(Transactions!$G:$G,ROW()-8))</f>
        <v>46229</v>
      </c>
      <c r="F4600">
        <f>IF(INDEX(Transactions!$J:$J,ROW()-8)="",0,INDEX(Transactions!$O:$O,ROW()-8))</f>
        <v>0</v>
      </c>
    </row>
    <row r="4601" spans="2:6" x14ac:dyDescent="0.15">
      <c r="B4601">
        <f ca="1">IF(INDEX(Transactions!$J:$J,ROW()-8)="",TODAY(),INDEX(Transactions!$G:$G,ROW()-8))</f>
        <v>46229</v>
      </c>
      <c r="F4601">
        <f>IF(INDEX(Transactions!$J:$J,ROW()-8)="",0,INDEX(Transactions!$O:$O,ROW()-8))</f>
        <v>0</v>
      </c>
    </row>
    <row r="4602" spans="2:6" x14ac:dyDescent="0.15">
      <c r="B4602">
        <f ca="1">IF(INDEX(Transactions!$J:$J,ROW()-8)="",TODAY(),INDEX(Transactions!$G:$G,ROW()-8))</f>
        <v>46229</v>
      </c>
      <c r="F4602">
        <f>IF(INDEX(Transactions!$J:$J,ROW()-8)="",0,INDEX(Transactions!$O:$O,ROW()-8))</f>
        <v>0</v>
      </c>
    </row>
    <row r="4603" spans="2:6" x14ac:dyDescent="0.15">
      <c r="B4603">
        <f ca="1">IF(INDEX(Transactions!$J:$J,ROW()-8)="",TODAY(),INDEX(Transactions!$G:$G,ROW()-8))</f>
        <v>46229</v>
      </c>
      <c r="F4603">
        <f>IF(INDEX(Transactions!$J:$J,ROW()-8)="",0,INDEX(Transactions!$O:$O,ROW()-8))</f>
        <v>0</v>
      </c>
    </row>
    <row r="4604" spans="2:6" x14ac:dyDescent="0.15">
      <c r="B4604">
        <f ca="1">IF(INDEX(Transactions!$J:$J,ROW()-8)="",TODAY(),INDEX(Transactions!$G:$G,ROW()-8))</f>
        <v>46229</v>
      </c>
      <c r="F4604">
        <f>IF(INDEX(Transactions!$J:$J,ROW()-8)="",0,INDEX(Transactions!$O:$O,ROW()-8))</f>
        <v>0</v>
      </c>
    </row>
    <row r="4605" spans="2:6" x14ac:dyDescent="0.15">
      <c r="B4605">
        <f ca="1">IF(INDEX(Transactions!$J:$J,ROW()-8)="",TODAY(),INDEX(Transactions!$G:$G,ROW()-8))</f>
        <v>46229</v>
      </c>
      <c r="F4605">
        <f>IF(INDEX(Transactions!$J:$J,ROW()-8)="",0,INDEX(Transactions!$O:$O,ROW()-8))</f>
        <v>0</v>
      </c>
    </row>
    <row r="4606" spans="2:6" x14ac:dyDescent="0.15">
      <c r="B4606">
        <f ca="1">IF(INDEX(Transactions!$J:$J,ROW()-8)="",TODAY(),INDEX(Transactions!$G:$G,ROW()-8))</f>
        <v>46229</v>
      </c>
      <c r="F4606">
        <f>IF(INDEX(Transactions!$J:$J,ROW()-8)="",0,INDEX(Transactions!$O:$O,ROW()-8))</f>
        <v>0</v>
      </c>
    </row>
    <row r="4607" spans="2:6" x14ac:dyDescent="0.15">
      <c r="B4607">
        <f ca="1">IF(INDEX(Transactions!$J:$J,ROW()-8)="",TODAY(),INDEX(Transactions!$G:$G,ROW()-8))</f>
        <v>46229</v>
      </c>
      <c r="F4607">
        <f>IF(INDEX(Transactions!$J:$J,ROW()-8)="",0,INDEX(Transactions!$O:$O,ROW()-8))</f>
        <v>0</v>
      </c>
    </row>
    <row r="4608" spans="2:6" x14ac:dyDescent="0.15">
      <c r="B4608">
        <f ca="1">IF(INDEX(Transactions!$J:$J,ROW()-8)="",TODAY(),INDEX(Transactions!$G:$G,ROW()-8))</f>
        <v>46229</v>
      </c>
      <c r="F4608">
        <f>IF(INDEX(Transactions!$J:$J,ROW()-8)="",0,INDEX(Transactions!$O:$O,ROW()-8))</f>
        <v>0</v>
      </c>
    </row>
    <row r="4609" spans="2:6" x14ac:dyDescent="0.15">
      <c r="B4609">
        <f ca="1">IF(INDEX(Transactions!$J:$J,ROW()-8)="",TODAY(),INDEX(Transactions!$G:$G,ROW()-8))</f>
        <v>46229</v>
      </c>
      <c r="F4609">
        <f>IF(INDEX(Transactions!$J:$J,ROW()-8)="",0,INDEX(Transactions!$O:$O,ROW()-8))</f>
        <v>0</v>
      </c>
    </row>
    <row r="4610" spans="2:6" x14ac:dyDescent="0.15">
      <c r="B4610">
        <f ca="1">IF(INDEX(Transactions!$J:$J,ROW()-8)="",TODAY(),INDEX(Transactions!$G:$G,ROW()-8))</f>
        <v>46229</v>
      </c>
      <c r="F4610">
        <f>IF(INDEX(Transactions!$J:$J,ROW()-8)="",0,INDEX(Transactions!$O:$O,ROW()-8))</f>
        <v>0</v>
      </c>
    </row>
    <row r="4611" spans="2:6" x14ac:dyDescent="0.15">
      <c r="B4611">
        <f ca="1">IF(INDEX(Transactions!$J:$J,ROW()-8)="",TODAY(),INDEX(Transactions!$G:$G,ROW()-8))</f>
        <v>46229</v>
      </c>
      <c r="F4611">
        <f>IF(INDEX(Transactions!$J:$J,ROW()-8)="",0,INDEX(Transactions!$O:$O,ROW()-8))</f>
        <v>0</v>
      </c>
    </row>
    <row r="4612" spans="2:6" x14ac:dyDescent="0.15">
      <c r="B4612">
        <f ca="1">IF(INDEX(Transactions!$J:$J,ROW()-8)="",TODAY(),INDEX(Transactions!$G:$G,ROW()-8))</f>
        <v>46229</v>
      </c>
      <c r="F4612">
        <f>IF(INDEX(Transactions!$J:$J,ROW()-8)="",0,INDEX(Transactions!$O:$O,ROW()-8))</f>
        <v>0</v>
      </c>
    </row>
    <row r="4613" spans="2:6" x14ac:dyDescent="0.15">
      <c r="B4613">
        <f ca="1">IF(INDEX(Transactions!$J:$J,ROW()-8)="",TODAY(),INDEX(Transactions!$G:$G,ROW()-8))</f>
        <v>46229</v>
      </c>
      <c r="F4613">
        <f>IF(INDEX(Transactions!$J:$J,ROW()-8)="",0,INDEX(Transactions!$O:$O,ROW()-8))</f>
        <v>0</v>
      </c>
    </row>
    <row r="4614" spans="2:6" x14ac:dyDescent="0.15">
      <c r="B4614">
        <f ca="1">IF(INDEX(Transactions!$J:$J,ROW()-8)="",TODAY(),INDEX(Transactions!$G:$G,ROW()-8))</f>
        <v>46229</v>
      </c>
      <c r="F4614">
        <f>IF(INDEX(Transactions!$J:$J,ROW()-8)="",0,INDEX(Transactions!$O:$O,ROW()-8))</f>
        <v>0</v>
      </c>
    </row>
    <row r="4615" spans="2:6" x14ac:dyDescent="0.15">
      <c r="B4615">
        <f ca="1">IF(INDEX(Transactions!$J:$J,ROW()-8)="",TODAY(),INDEX(Transactions!$G:$G,ROW()-8))</f>
        <v>46229</v>
      </c>
      <c r="F4615">
        <f>IF(INDEX(Transactions!$J:$J,ROW()-8)="",0,INDEX(Transactions!$O:$O,ROW()-8))</f>
        <v>0</v>
      </c>
    </row>
    <row r="4616" spans="2:6" x14ac:dyDescent="0.15">
      <c r="B4616">
        <f ca="1">IF(INDEX(Transactions!$J:$J,ROW()-8)="",TODAY(),INDEX(Transactions!$G:$G,ROW()-8))</f>
        <v>46229</v>
      </c>
      <c r="F4616">
        <f>IF(INDEX(Transactions!$J:$J,ROW()-8)="",0,INDEX(Transactions!$O:$O,ROW()-8))</f>
        <v>0</v>
      </c>
    </row>
    <row r="4617" spans="2:6" x14ac:dyDescent="0.15">
      <c r="B4617">
        <f ca="1">IF(INDEX(Transactions!$J:$J,ROW()-8)="",TODAY(),INDEX(Transactions!$G:$G,ROW()-8))</f>
        <v>46229</v>
      </c>
      <c r="F4617">
        <f>IF(INDEX(Transactions!$J:$J,ROW()-8)="",0,INDEX(Transactions!$O:$O,ROW()-8))</f>
        <v>0</v>
      </c>
    </row>
    <row r="4618" spans="2:6" x14ac:dyDescent="0.15">
      <c r="B4618">
        <f ca="1">IF(INDEX(Transactions!$J:$J,ROW()-8)="",TODAY(),INDEX(Transactions!$G:$G,ROW()-8))</f>
        <v>46229</v>
      </c>
      <c r="F4618">
        <f>IF(INDEX(Transactions!$J:$J,ROW()-8)="",0,INDEX(Transactions!$O:$O,ROW()-8))</f>
        <v>0</v>
      </c>
    </row>
    <row r="4619" spans="2:6" x14ac:dyDescent="0.15">
      <c r="B4619">
        <f ca="1">IF(INDEX(Transactions!$J:$J,ROW()-8)="",TODAY(),INDEX(Transactions!$G:$G,ROW()-8))</f>
        <v>46229</v>
      </c>
      <c r="F4619">
        <f>IF(INDEX(Transactions!$J:$J,ROW()-8)="",0,INDEX(Transactions!$O:$O,ROW()-8))</f>
        <v>0</v>
      </c>
    </row>
    <row r="4620" spans="2:6" x14ac:dyDescent="0.15">
      <c r="B4620">
        <f ca="1">IF(INDEX(Transactions!$J:$J,ROW()-8)="",TODAY(),INDEX(Transactions!$G:$G,ROW()-8))</f>
        <v>46229</v>
      </c>
      <c r="F4620">
        <f>IF(INDEX(Transactions!$J:$J,ROW()-8)="",0,INDEX(Transactions!$O:$O,ROW()-8))</f>
        <v>0</v>
      </c>
    </row>
    <row r="4621" spans="2:6" x14ac:dyDescent="0.15">
      <c r="B4621">
        <f ca="1">IF(INDEX(Transactions!$J:$J,ROW()-8)="",TODAY(),INDEX(Transactions!$G:$G,ROW()-8))</f>
        <v>46229</v>
      </c>
      <c r="F4621">
        <f>IF(INDEX(Transactions!$J:$J,ROW()-8)="",0,INDEX(Transactions!$O:$O,ROW()-8))</f>
        <v>0</v>
      </c>
    </row>
    <row r="4622" spans="2:6" x14ac:dyDescent="0.15">
      <c r="B4622">
        <f ca="1">IF(INDEX(Transactions!$J:$J,ROW()-8)="",TODAY(),INDEX(Transactions!$G:$G,ROW()-8))</f>
        <v>46229</v>
      </c>
      <c r="F4622">
        <f>IF(INDEX(Transactions!$J:$J,ROW()-8)="",0,INDEX(Transactions!$O:$O,ROW()-8))</f>
        <v>0</v>
      </c>
    </row>
    <row r="4623" spans="2:6" x14ac:dyDescent="0.15">
      <c r="B4623">
        <f ca="1">IF(INDEX(Transactions!$J:$J,ROW()-8)="",TODAY(),INDEX(Transactions!$G:$G,ROW()-8))</f>
        <v>46229</v>
      </c>
      <c r="F4623">
        <f>IF(INDEX(Transactions!$J:$J,ROW()-8)="",0,INDEX(Transactions!$O:$O,ROW()-8))</f>
        <v>0</v>
      </c>
    </row>
    <row r="4624" spans="2:6" x14ac:dyDescent="0.15">
      <c r="B4624">
        <f ca="1">IF(INDEX(Transactions!$J:$J,ROW()-8)="",TODAY(),INDEX(Transactions!$G:$G,ROW()-8))</f>
        <v>46229</v>
      </c>
      <c r="F4624">
        <f>IF(INDEX(Transactions!$J:$J,ROW()-8)="",0,INDEX(Transactions!$O:$O,ROW()-8))</f>
        <v>0</v>
      </c>
    </row>
    <row r="4625" spans="2:6" x14ac:dyDescent="0.15">
      <c r="B4625">
        <f ca="1">IF(INDEX(Transactions!$J:$J,ROW()-8)="",TODAY(),INDEX(Transactions!$G:$G,ROW()-8))</f>
        <v>46229</v>
      </c>
      <c r="F4625">
        <f>IF(INDEX(Transactions!$J:$J,ROW()-8)="",0,INDEX(Transactions!$O:$O,ROW()-8))</f>
        <v>0</v>
      </c>
    </row>
    <row r="4626" spans="2:6" x14ac:dyDescent="0.15">
      <c r="B4626">
        <f ca="1">IF(INDEX(Transactions!$J:$J,ROW()-8)="",TODAY(),INDEX(Transactions!$G:$G,ROW()-8))</f>
        <v>46229</v>
      </c>
      <c r="F4626">
        <f>IF(INDEX(Transactions!$J:$J,ROW()-8)="",0,INDEX(Transactions!$O:$O,ROW()-8))</f>
        <v>0</v>
      </c>
    </row>
    <row r="4627" spans="2:6" x14ac:dyDescent="0.15">
      <c r="B4627">
        <f ca="1">IF(INDEX(Transactions!$J:$J,ROW()-8)="",TODAY(),INDEX(Transactions!$G:$G,ROW()-8))</f>
        <v>46229</v>
      </c>
      <c r="F4627">
        <f>IF(INDEX(Transactions!$J:$J,ROW()-8)="",0,INDEX(Transactions!$O:$O,ROW()-8))</f>
        <v>0</v>
      </c>
    </row>
    <row r="4628" spans="2:6" x14ac:dyDescent="0.15">
      <c r="B4628">
        <f ca="1">IF(INDEX(Transactions!$J:$J,ROW()-8)="",TODAY(),INDEX(Transactions!$G:$G,ROW()-8))</f>
        <v>46229</v>
      </c>
      <c r="F4628">
        <f>IF(INDEX(Transactions!$J:$J,ROW()-8)="",0,INDEX(Transactions!$O:$O,ROW()-8))</f>
        <v>0</v>
      </c>
    </row>
    <row r="4629" spans="2:6" x14ac:dyDescent="0.15">
      <c r="B4629">
        <f ca="1">IF(INDEX(Transactions!$J:$J,ROW()-8)="",TODAY(),INDEX(Transactions!$G:$G,ROW()-8))</f>
        <v>46229</v>
      </c>
      <c r="F4629">
        <f>IF(INDEX(Transactions!$J:$J,ROW()-8)="",0,INDEX(Transactions!$O:$O,ROW()-8))</f>
        <v>0</v>
      </c>
    </row>
    <row r="4630" spans="2:6" x14ac:dyDescent="0.15">
      <c r="B4630">
        <f ca="1">IF(INDEX(Transactions!$J:$J,ROW()-8)="",TODAY(),INDEX(Transactions!$G:$G,ROW()-8))</f>
        <v>46229</v>
      </c>
      <c r="F4630">
        <f>IF(INDEX(Transactions!$J:$J,ROW()-8)="",0,INDEX(Transactions!$O:$O,ROW()-8))</f>
        <v>0</v>
      </c>
    </row>
    <row r="4631" spans="2:6" x14ac:dyDescent="0.15">
      <c r="B4631">
        <f ca="1">IF(INDEX(Transactions!$J:$J,ROW()-8)="",TODAY(),INDEX(Transactions!$G:$G,ROW()-8))</f>
        <v>46229</v>
      </c>
      <c r="F4631">
        <f>IF(INDEX(Transactions!$J:$J,ROW()-8)="",0,INDEX(Transactions!$O:$O,ROW()-8))</f>
        <v>0</v>
      </c>
    </row>
    <row r="4632" spans="2:6" x14ac:dyDescent="0.15">
      <c r="B4632">
        <f ca="1">IF(INDEX(Transactions!$J:$J,ROW()-8)="",TODAY(),INDEX(Transactions!$G:$G,ROW()-8))</f>
        <v>46229</v>
      </c>
      <c r="F4632">
        <f>IF(INDEX(Transactions!$J:$J,ROW()-8)="",0,INDEX(Transactions!$O:$O,ROW()-8))</f>
        <v>0</v>
      </c>
    </row>
    <row r="4633" spans="2:6" x14ac:dyDescent="0.15">
      <c r="B4633">
        <f ca="1">IF(INDEX(Transactions!$J:$J,ROW()-8)="",TODAY(),INDEX(Transactions!$G:$G,ROW()-8))</f>
        <v>46229</v>
      </c>
      <c r="F4633">
        <f>IF(INDEX(Transactions!$J:$J,ROW()-8)="",0,INDEX(Transactions!$O:$O,ROW()-8))</f>
        <v>0</v>
      </c>
    </row>
    <row r="4634" spans="2:6" x14ac:dyDescent="0.15">
      <c r="B4634">
        <f ca="1">IF(INDEX(Transactions!$J:$J,ROW()-8)="",TODAY(),INDEX(Transactions!$G:$G,ROW()-8))</f>
        <v>46229</v>
      </c>
      <c r="F4634">
        <f>IF(INDEX(Transactions!$J:$J,ROW()-8)="",0,INDEX(Transactions!$O:$O,ROW()-8))</f>
        <v>0</v>
      </c>
    </row>
    <row r="4635" spans="2:6" x14ac:dyDescent="0.15">
      <c r="B4635">
        <f ca="1">IF(INDEX(Transactions!$J:$J,ROW()-8)="",TODAY(),INDEX(Transactions!$G:$G,ROW()-8))</f>
        <v>46229</v>
      </c>
      <c r="F4635">
        <f>IF(INDEX(Transactions!$J:$J,ROW()-8)="",0,INDEX(Transactions!$O:$O,ROW()-8))</f>
        <v>0</v>
      </c>
    </row>
    <row r="4636" spans="2:6" x14ac:dyDescent="0.15">
      <c r="B4636">
        <f ca="1">IF(INDEX(Transactions!$J:$J,ROW()-8)="",TODAY(),INDEX(Transactions!$G:$G,ROW()-8))</f>
        <v>46229</v>
      </c>
      <c r="F4636">
        <f>IF(INDEX(Transactions!$J:$J,ROW()-8)="",0,INDEX(Transactions!$O:$O,ROW()-8))</f>
        <v>0</v>
      </c>
    </row>
    <row r="4637" spans="2:6" x14ac:dyDescent="0.15">
      <c r="B4637">
        <f ca="1">IF(INDEX(Transactions!$J:$J,ROW()-8)="",TODAY(),INDEX(Transactions!$G:$G,ROW()-8))</f>
        <v>46229</v>
      </c>
      <c r="F4637">
        <f>IF(INDEX(Transactions!$J:$J,ROW()-8)="",0,INDEX(Transactions!$O:$O,ROW()-8))</f>
        <v>0</v>
      </c>
    </row>
    <row r="4638" spans="2:6" x14ac:dyDescent="0.15">
      <c r="B4638">
        <f ca="1">IF(INDEX(Transactions!$J:$J,ROW()-8)="",TODAY(),INDEX(Transactions!$G:$G,ROW()-8))</f>
        <v>46229</v>
      </c>
      <c r="F4638">
        <f>IF(INDEX(Transactions!$J:$J,ROW()-8)="",0,INDEX(Transactions!$O:$O,ROW()-8))</f>
        <v>0</v>
      </c>
    </row>
    <row r="4639" spans="2:6" x14ac:dyDescent="0.15">
      <c r="B4639">
        <f ca="1">IF(INDEX(Transactions!$J:$J,ROW()-8)="",TODAY(),INDEX(Transactions!$G:$G,ROW()-8))</f>
        <v>46229</v>
      </c>
      <c r="F4639">
        <f>IF(INDEX(Transactions!$J:$J,ROW()-8)="",0,INDEX(Transactions!$O:$O,ROW()-8))</f>
        <v>0</v>
      </c>
    </row>
    <row r="4640" spans="2:6" x14ac:dyDescent="0.15">
      <c r="B4640">
        <f ca="1">IF(INDEX(Transactions!$J:$J,ROW()-8)="",TODAY(),INDEX(Transactions!$G:$G,ROW()-8))</f>
        <v>46229</v>
      </c>
      <c r="F4640">
        <f>IF(INDEX(Transactions!$J:$J,ROW()-8)="",0,INDEX(Transactions!$O:$O,ROW()-8))</f>
        <v>0</v>
      </c>
    </row>
    <row r="4641" spans="2:6" x14ac:dyDescent="0.15">
      <c r="B4641">
        <f ca="1">IF(INDEX(Transactions!$J:$J,ROW()-8)="",TODAY(),INDEX(Transactions!$G:$G,ROW()-8))</f>
        <v>46229</v>
      </c>
      <c r="F4641">
        <f>IF(INDEX(Transactions!$J:$J,ROW()-8)="",0,INDEX(Transactions!$O:$O,ROW()-8))</f>
        <v>0</v>
      </c>
    </row>
    <row r="4642" spans="2:6" x14ac:dyDescent="0.15">
      <c r="B4642">
        <f ca="1">IF(INDEX(Transactions!$J:$J,ROW()-8)="",TODAY(),INDEX(Transactions!$G:$G,ROW()-8))</f>
        <v>46229</v>
      </c>
      <c r="F4642">
        <f>IF(INDEX(Transactions!$J:$J,ROW()-8)="",0,INDEX(Transactions!$O:$O,ROW()-8))</f>
        <v>0</v>
      </c>
    </row>
    <row r="4643" spans="2:6" x14ac:dyDescent="0.15">
      <c r="B4643">
        <f ca="1">IF(INDEX(Transactions!$J:$J,ROW()-8)="",TODAY(),INDEX(Transactions!$G:$G,ROW()-8))</f>
        <v>46229</v>
      </c>
      <c r="F4643">
        <f>IF(INDEX(Transactions!$J:$J,ROW()-8)="",0,INDEX(Transactions!$O:$O,ROW()-8))</f>
        <v>0</v>
      </c>
    </row>
    <row r="4644" spans="2:6" x14ac:dyDescent="0.15">
      <c r="B4644">
        <f ca="1">IF(INDEX(Transactions!$J:$J,ROW()-8)="",TODAY(),INDEX(Transactions!$G:$G,ROW()-8))</f>
        <v>46229</v>
      </c>
      <c r="F4644">
        <f>IF(INDEX(Transactions!$J:$J,ROW()-8)="",0,INDEX(Transactions!$O:$O,ROW()-8))</f>
        <v>0</v>
      </c>
    </row>
    <row r="4645" spans="2:6" x14ac:dyDescent="0.15">
      <c r="B4645">
        <f ca="1">IF(INDEX(Transactions!$J:$J,ROW()-8)="",TODAY(),INDEX(Transactions!$G:$G,ROW()-8))</f>
        <v>46229</v>
      </c>
      <c r="F4645">
        <f>IF(INDEX(Transactions!$J:$J,ROW()-8)="",0,INDEX(Transactions!$O:$O,ROW()-8))</f>
        <v>0</v>
      </c>
    </row>
    <row r="4646" spans="2:6" x14ac:dyDescent="0.15">
      <c r="B4646">
        <f ca="1">IF(INDEX(Transactions!$J:$J,ROW()-8)="",TODAY(),INDEX(Transactions!$G:$G,ROW()-8))</f>
        <v>46229</v>
      </c>
      <c r="F4646">
        <f>IF(INDEX(Transactions!$J:$J,ROW()-8)="",0,INDEX(Transactions!$O:$O,ROW()-8))</f>
        <v>0</v>
      </c>
    </row>
    <row r="4647" spans="2:6" x14ac:dyDescent="0.15">
      <c r="B4647">
        <f ca="1">IF(INDEX(Transactions!$J:$J,ROW()-8)="",TODAY(),INDEX(Transactions!$G:$G,ROW()-8))</f>
        <v>46229</v>
      </c>
      <c r="F4647">
        <f>IF(INDEX(Transactions!$J:$J,ROW()-8)="",0,INDEX(Transactions!$O:$O,ROW()-8))</f>
        <v>0</v>
      </c>
    </row>
    <row r="4648" spans="2:6" x14ac:dyDescent="0.15">
      <c r="B4648">
        <f ca="1">IF(INDEX(Transactions!$J:$J,ROW()-8)="",TODAY(),INDEX(Transactions!$G:$G,ROW()-8))</f>
        <v>46229</v>
      </c>
      <c r="F4648">
        <f>IF(INDEX(Transactions!$J:$J,ROW()-8)="",0,INDEX(Transactions!$O:$O,ROW()-8))</f>
        <v>0</v>
      </c>
    </row>
    <row r="4649" spans="2:6" x14ac:dyDescent="0.15">
      <c r="B4649">
        <f ca="1">IF(INDEX(Transactions!$J:$J,ROW()-8)="",TODAY(),INDEX(Transactions!$G:$G,ROW()-8))</f>
        <v>46229</v>
      </c>
      <c r="F4649">
        <f>IF(INDEX(Transactions!$J:$J,ROW()-8)="",0,INDEX(Transactions!$O:$O,ROW()-8))</f>
        <v>0</v>
      </c>
    </row>
    <row r="4650" spans="2:6" x14ac:dyDescent="0.15">
      <c r="B4650">
        <f ca="1">IF(INDEX(Transactions!$J:$J,ROW()-8)="",TODAY(),INDEX(Transactions!$G:$G,ROW()-8))</f>
        <v>46229</v>
      </c>
      <c r="F4650">
        <f>IF(INDEX(Transactions!$J:$J,ROW()-8)="",0,INDEX(Transactions!$O:$O,ROW()-8))</f>
        <v>0</v>
      </c>
    </row>
    <row r="4651" spans="2:6" x14ac:dyDescent="0.15">
      <c r="B4651">
        <f ca="1">IF(INDEX(Transactions!$J:$J,ROW()-8)="",TODAY(),INDEX(Transactions!$G:$G,ROW()-8))</f>
        <v>46229</v>
      </c>
      <c r="F4651">
        <f>IF(INDEX(Transactions!$J:$J,ROW()-8)="",0,INDEX(Transactions!$O:$O,ROW()-8))</f>
        <v>0</v>
      </c>
    </row>
    <row r="4652" spans="2:6" x14ac:dyDescent="0.15">
      <c r="B4652">
        <f ca="1">IF(INDEX(Transactions!$J:$J,ROW()-8)="",TODAY(),INDEX(Transactions!$G:$G,ROW()-8))</f>
        <v>46229</v>
      </c>
      <c r="F4652">
        <f>IF(INDEX(Transactions!$J:$J,ROW()-8)="",0,INDEX(Transactions!$O:$O,ROW()-8))</f>
        <v>0</v>
      </c>
    </row>
    <row r="4653" spans="2:6" x14ac:dyDescent="0.15">
      <c r="B4653">
        <f ca="1">IF(INDEX(Transactions!$J:$J,ROW()-8)="",TODAY(),INDEX(Transactions!$G:$G,ROW()-8))</f>
        <v>46229</v>
      </c>
      <c r="F4653">
        <f>IF(INDEX(Transactions!$J:$J,ROW()-8)="",0,INDEX(Transactions!$O:$O,ROW()-8))</f>
        <v>0</v>
      </c>
    </row>
    <row r="4654" spans="2:6" x14ac:dyDescent="0.15">
      <c r="B4654">
        <f ca="1">IF(INDEX(Transactions!$J:$J,ROW()-8)="",TODAY(),INDEX(Transactions!$G:$G,ROW()-8))</f>
        <v>46229</v>
      </c>
      <c r="F4654">
        <f>IF(INDEX(Transactions!$J:$J,ROW()-8)="",0,INDEX(Transactions!$O:$O,ROW()-8))</f>
        <v>0</v>
      </c>
    </row>
    <row r="4655" spans="2:6" x14ac:dyDescent="0.15">
      <c r="B4655">
        <f ca="1">IF(INDEX(Transactions!$J:$J,ROW()-8)="",TODAY(),INDEX(Transactions!$G:$G,ROW()-8))</f>
        <v>46229</v>
      </c>
      <c r="F4655">
        <f>IF(INDEX(Transactions!$J:$J,ROW()-8)="",0,INDEX(Transactions!$O:$O,ROW()-8))</f>
        <v>0</v>
      </c>
    </row>
    <row r="4656" spans="2:6" x14ac:dyDescent="0.15">
      <c r="B4656">
        <f ca="1">IF(INDEX(Transactions!$J:$J,ROW()-8)="",TODAY(),INDEX(Transactions!$G:$G,ROW()-8))</f>
        <v>46229</v>
      </c>
      <c r="F4656">
        <f>IF(INDEX(Transactions!$J:$J,ROW()-8)="",0,INDEX(Transactions!$O:$O,ROW()-8))</f>
        <v>0</v>
      </c>
    </row>
    <row r="4657" spans="2:6" x14ac:dyDescent="0.15">
      <c r="B4657">
        <f ca="1">IF(INDEX(Transactions!$J:$J,ROW()-8)="",TODAY(),INDEX(Transactions!$G:$G,ROW()-8))</f>
        <v>46229</v>
      </c>
      <c r="F4657">
        <f>IF(INDEX(Transactions!$J:$J,ROW()-8)="",0,INDEX(Transactions!$O:$O,ROW()-8))</f>
        <v>0</v>
      </c>
    </row>
    <row r="4658" spans="2:6" x14ac:dyDescent="0.15">
      <c r="B4658">
        <f ca="1">IF(INDEX(Transactions!$J:$J,ROW()-8)="",TODAY(),INDEX(Transactions!$G:$G,ROW()-8))</f>
        <v>46229</v>
      </c>
      <c r="F4658">
        <f>IF(INDEX(Transactions!$J:$J,ROW()-8)="",0,INDEX(Transactions!$O:$O,ROW()-8))</f>
        <v>0</v>
      </c>
    </row>
    <row r="4659" spans="2:6" x14ac:dyDescent="0.15">
      <c r="B4659">
        <f ca="1">IF(INDEX(Transactions!$J:$J,ROW()-8)="",TODAY(),INDEX(Transactions!$G:$G,ROW()-8))</f>
        <v>46229</v>
      </c>
      <c r="F4659">
        <f>IF(INDEX(Transactions!$J:$J,ROW()-8)="",0,INDEX(Transactions!$O:$O,ROW()-8))</f>
        <v>0</v>
      </c>
    </row>
    <row r="4660" spans="2:6" x14ac:dyDescent="0.15">
      <c r="B4660">
        <f ca="1">IF(INDEX(Transactions!$J:$J,ROW()-8)="",TODAY(),INDEX(Transactions!$G:$G,ROW()-8))</f>
        <v>46229</v>
      </c>
      <c r="F4660">
        <f>IF(INDEX(Transactions!$J:$J,ROW()-8)="",0,INDEX(Transactions!$O:$O,ROW()-8))</f>
        <v>0</v>
      </c>
    </row>
    <row r="4661" spans="2:6" x14ac:dyDescent="0.15">
      <c r="B4661">
        <f ca="1">IF(INDEX(Transactions!$J:$J,ROW()-8)="",TODAY(),INDEX(Transactions!$G:$G,ROW()-8))</f>
        <v>46229</v>
      </c>
      <c r="F4661">
        <f>IF(INDEX(Transactions!$J:$J,ROW()-8)="",0,INDEX(Transactions!$O:$O,ROW()-8))</f>
        <v>0</v>
      </c>
    </row>
    <row r="4662" spans="2:6" x14ac:dyDescent="0.15">
      <c r="B4662">
        <f ca="1">IF(INDEX(Transactions!$J:$J,ROW()-8)="",TODAY(),INDEX(Transactions!$G:$G,ROW()-8))</f>
        <v>46229</v>
      </c>
      <c r="F4662">
        <f>IF(INDEX(Transactions!$J:$J,ROW()-8)="",0,INDEX(Transactions!$O:$O,ROW()-8))</f>
        <v>0</v>
      </c>
    </row>
    <row r="4663" spans="2:6" x14ac:dyDescent="0.15">
      <c r="B4663">
        <f ca="1">IF(INDEX(Transactions!$J:$J,ROW()-8)="",TODAY(),INDEX(Transactions!$G:$G,ROW()-8))</f>
        <v>46229</v>
      </c>
      <c r="F4663">
        <f>IF(INDEX(Transactions!$J:$J,ROW()-8)="",0,INDEX(Transactions!$O:$O,ROW()-8))</f>
        <v>0</v>
      </c>
    </row>
    <row r="4664" spans="2:6" x14ac:dyDescent="0.15">
      <c r="B4664">
        <f ca="1">IF(INDEX(Transactions!$J:$J,ROW()-8)="",TODAY(),INDEX(Transactions!$G:$G,ROW()-8))</f>
        <v>46229</v>
      </c>
      <c r="F4664">
        <f>IF(INDEX(Transactions!$J:$J,ROW()-8)="",0,INDEX(Transactions!$O:$O,ROW()-8))</f>
        <v>0</v>
      </c>
    </row>
    <row r="4665" spans="2:6" x14ac:dyDescent="0.15">
      <c r="B4665">
        <f ca="1">IF(INDEX(Transactions!$J:$J,ROW()-8)="",TODAY(),INDEX(Transactions!$G:$G,ROW()-8))</f>
        <v>46229</v>
      </c>
      <c r="F4665">
        <f>IF(INDEX(Transactions!$J:$J,ROW()-8)="",0,INDEX(Transactions!$O:$O,ROW()-8))</f>
        <v>0</v>
      </c>
    </row>
    <row r="4666" spans="2:6" x14ac:dyDescent="0.15">
      <c r="B4666">
        <f ca="1">IF(INDEX(Transactions!$J:$J,ROW()-8)="",TODAY(),INDEX(Transactions!$G:$G,ROW()-8))</f>
        <v>46229</v>
      </c>
      <c r="F4666">
        <f>IF(INDEX(Transactions!$J:$J,ROW()-8)="",0,INDEX(Transactions!$O:$O,ROW()-8))</f>
        <v>0</v>
      </c>
    </row>
    <row r="4667" spans="2:6" x14ac:dyDescent="0.15">
      <c r="B4667">
        <f ca="1">IF(INDEX(Transactions!$J:$J,ROW()-8)="",TODAY(),INDEX(Transactions!$G:$G,ROW()-8))</f>
        <v>46229</v>
      </c>
      <c r="F4667">
        <f>IF(INDEX(Transactions!$J:$J,ROW()-8)="",0,INDEX(Transactions!$O:$O,ROW()-8))</f>
        <v>0</v>
      </c>
    </row>
    <row r="4668" spans="2:6" x14ac:dyDescent="0.15">
      <c r="B4668">
        <f ca="1">IF(INDEX(Transactions!$J:$J,ROW()-8)="",TODAY(),INDEX(Transactions!$G:$G,ROW()-8))</f>
        <v>46229</v>
      </c>
      <c r="F4668">
        <f>IF(INDEX(Transactions!$J:$J,ROW()-8)="",0,INDEX(Transactions!$O:$O,ROW()-8))</f>
        <v>0</v>
      </c>
    </row>
    <row r="4669" spans="2:6" x14ac:dyDescent="0.15">
      <c r="B4669">
        <f ca="1">IF(INDEX(Transactions!$J:$J,ROW()-8)="",TODAY(),INDEX(Transactions!$G:$G,ROW()-8))</f>
        <v>46229</v>
      </c>
      <c r="F4669">
        <f>IF(INDEX(Transactions!$J:$J,ROW()-8)="",0,INDEX(Transactions!$O:$O,ROW()-8))</f>
        <v>0</v>
      </c>
    </row>
    <row r="4670" spans="2:6" x14ac:dyDescent="0.15">
      <c r="B4670">
        <f ca="1">IF(INDEX(Transactions!$J:$J,ROW()-8)="",TODAY(),INDEX(Transactions!$G:$G,ROW()-8))</f>
        <v>46229</v>
      </c>
      <c r="F4670">
        <f>IF(INDEX(Transactions!$J:$J,ROW()-8)="",0,INDEX(Transactions!$O:$O,ROW()-8))</f>
        <v>0</v>
      </c>
    </row>
    <row r="4671" spans="2:6" x14ac:dyDescent="0.15">
      <c r="B4671">
        <f ca="1">IF(INDEX(Transactions!$J:$J,ROW()-8)="",TODAY(),INDEX(Transactions!$G:$G,ROW()-8))</f>
        <v>46229</v>
      </c>
      <c r="F4671">
        <f>IF(INDEX(Transactions!$J:$J,ROW()-8)="",0,INDEX(Transactions!$O:$O,ROW()-8))</f>
        <v>0</v>
      </c>
    </row>
    <row r="4672" spans="2:6" x14ac:dyDescent="0.15">
      <c r="B4672">
        <f ca="1">IF(INDEX(Transactions!$J:$J,ROW()-8)="",TODAY(),INDEX(Transactions!$G:$G,ROW()-8))</f>
        <v>46229</v>
      </c>
      <c r="F4672">
        <f>IF(INDEX(Transactions!$J:$J,ROW()-8)="",0,INDEX(Transactions!$O:$O,ROW()-8))</f>
        <v>0</v>
      </c>
    </row>
    <row r="4673" spans="2:6" x14ac:dyDescent="0.15">
      <c r="B4673">
        <f ca="1">IF(INDEX(Transactions!$J:$J,ROW()-8)="",TODAY(),INDEX(Transactions!$G:$G,ROW()-8))</f>
        <v>46229</v>
      </c>
      <c r="F4673">
        <f>IF(INDEX(Transactions!$J:$J,ROW()-8)="",0,INDEX(Transactions!$O:$O,ROW()-8))</f>
        <v>0</v>
      </c>
    </row>
    <row r="4674" spans="2:6" x14ac:dyDescent="0.15">
      <c r="B4674">
        <f ca="1">IF(INDEX(Transactions!$J:$J,ROW()-8)="",TODAY(),INDEX(Transactions!$G:$G,ROW()-8))</f>
        <v>46229</v>
      </c>
      <c r="F4674">
        <f>IF(INDEX(Transactions!$J:$J,ROW()-8)="",0,INDEX(Transactions!$O:$O,ROW()-8))</f>
        <v>0</v>
      </c>
    </row>
    <row r="4675" spans="2:6" x14ac:dyDescent="0.15">
      <c r="B4675">
        <f ca="1">IF(INDEX(Transactions!$J:$J,ROW()-8)="",TODAY(),INDEX(Transactions!$G:$G,ROW()-8))</f>
        <v>46229</v>
      </c>
      <c r="F4675">
        <f>IF(INDEX(Transactions!$J:$J,ROW()-8)="",0,INDEX(Transactions!$O:$O,ROW()-8))</f>
        <v>0</v>
      </c>
    </row>
    <row r="4676" spans="2:6" x14ac:dyDescent="0.15">
      <c r="B4676">
        <f ca="1">IF(INDEX(Transactions!$J:$J,ROW()-8)="",TODAY(),INDEX(Transactions!$G:$G,ROW()-8))</f>
        <v>46229</v>
      </c>
      <c r="F4676">
        <f>IF(INDEX(Transactions!$J:$J,ROW()-8)="",0,INDEX(Transactions!$O:$O,ROW()-8))</f>
        <v>0</v>
      </c>
    </row>
    <row r="4677" spans="2:6" x14ac:dyDescent="0.15">
      <c r="B4677">
        <f ca="1">IF(INDEX(Transactions!$J:$J,ROW()-8)="",TODAY(),INDEX(Transactions!$G:$G,ROW()-8))</f>
        <v>46229</v>
      </c>
      <c r="F4677">
        <f>IF(INDEX(Transactions!$J:$J,ROW()-8)="",0,INDEX(Transactions!$O:$O,ROW()-8))</f>
        <v>0</v>
      </c>
    </row>
    <row r="4678" spans="2:6" x14ac:dyDescent="0.15">
      <c r="B4678">
        <f ca="1">IF(INDEX(Transactions!$J:$J,ROW()-8)="",TODAY(),INDEX(Transactions!$G:$G,ROW()-8))</f>
        <v>46229</v>
      </c>
      <c r="F4678">
        <f>IF(INDEX(Transactions!$J:$J,ROW()-8)="",0,INDEX(Transactions!$O:$O,ROW()-8))</f>
        <v>0</v>
      </c>
    </row>
    <row r="4679" spans="2:6" x14ac:dyDescent="0.15">
      <c r="B4679">
        <f ca="1">IF(INDEX(Transactions!$J:$J,ROW()-8)="",TODAY(),INDEX(Transactions!$G:$G,ROW()-8))</f>
        <v>46229</v>
      </c>
      <c r="F4679">
        <f>IF(INDEX(Transactions!$J:$J,ROW()-8)="",0,INDEX(Transactions!$O:$O,ROW()-8))</f>
        <v>0</v>
      </c>
    </row>
    <row r="4680" spans="2:6" x14ac:dyDescent="0.15">
      <c r="B4680">
        <f ca="1">IF(INDEX(Transactions!$J:$J,ROW()-8)="",TODAY(),INDEX(Transactions!$G:$G,ROW()-8))</f>
        <v>46229</v>
      </c>
      <c r="F4680">
        <f>IF(INDEX(Transactions!$J:$J,ROW()-8)="",0,INDEX(Transactions!$O:$O,ROW()-8))</f>
        <v>0</v>
      </c>
    </row>
    <row r="4681" spans="2:6" x14ac:dyDescent="0.15">
      <c r="B4681">
        <f ca="1">IF(INDEX(Transactions!$J:$J,ROW()-8)="",TODAY(),INDEX(Transactions!$G:$G,ROW()-8))</f>
        <v>46229</v>
      </c>
      <c r="F4681">
        <f>IF(INDEX(Transactions!$J:$J,ROW()-8)="",0,INDEX(Transactions!$O:$O,ROW()-8))</f>
        <v>0</v>
      </c>
    </row>
    <row r="4682" spans="2:6" x14ac:dyDescent="0.15">
      <c r="B4682">
        <f ca="1">IF(INDEX(Transactions!$J:$J,ROW()-8)="",TODAY(),INDEX(Transactions!$G:$G,ROW()-8))</f>
        <v>46229</v>
      </c>
      <c r="F4682">
        <f>IF(INDEX(Transactions!$J:$J,ROW()-8)="",0,INDEX(Transactions!$O:$O,ROW()-8))</f>
        <v>0</v>
      </c>
    </row>
    <row r="4683" spans="2:6" x14ac:dyDescent="0.15">
      <c r="B4683">
        <f ca="1">IF(INDEX(Transactions!$J:$J,ROW()-8)="",TODAY(),INDEX(Transactions!$G:$G,ROW()-8))</f>
        <v>46229</v>
      </c>
      <c r="F4683">
        <f>IF(INDEX(Transactions!$J:$J,ROW()-8)="",0,INDEX(Transactions!$O:$O,ROW()-8))</f>
        <v>0</v>
      </c>
    </row>
    <row r="4684" spans="2:6" x14ac:dyDescent="0.15">
      <c r="B4684">
        <f ca="1">IF(INDEX(Transactions!$J:$J,ROW()-8)="",TODAY(),INDEX(Transactions!$G:$G,ROW()-8))</f>
        <v>46229</v>
      </c>
      <c r="F4684">
        <f>IF(INDEX(Transactions!$J:$J,ROW()-8)="",0,INDEX(Transactions!$O:$O,ROW()-8))</f>
        <v>0</v>
      </c>
    </row>
    <row r="4685" spans="2:6" x14ac:dyDescent="0.15">
      <c r="B4685">
        <f ca="1">IF(INDEX(Transactions!$J:$J,ROW()-8)="",TODAY(),INDEX(Transactions!$G:$G,ROW()-8))</f>
        <v>46229</v>
      </c>
      <c r="F4685">
        <f>IF(INDEX(Transactions!$J:$J,ROW()-8)="",0,INDEX(Transactions!$O:$O,ROW()-8))</f>
        <v>0</v>
      </c>
    </row>
    <row r="4686" spans="2:6" x14ac:dyDescent="0.15">
      <c r="B4686">
        <f ca="1">IF(INDEX(Transactions!$J:$J,ROW()-8)="",TODAY(),INDEX(Transactions!$G:$G,ROW()-8))</f>
        <v>46229</v>
      </c>
      <c r="F4686">
        <f>IF(INDEX(Transactions!$J:$J,ROW()-8)="",0,INDEX(Transactions!$O:$O,ROW()-8))</f>
        <v>0</v>
      </c>
    </row>
    <row r="4687" spans="2:6" x14ac:dyDescent="0.15">
      <c r="B4687">
        <f ca="1">IF(INDEX(Transactions!$J:$J,ROW()-8)="",TODAY(),INDEX(Transactions!$G:$G,ROW()-8))</f>
        <v>46229</v>
      </c>
      <c r="F4687">
        <f>IF(INDEX(Transactions!$J:$J,ROW()-8)="",0,INDEX(Transactions!$O:$O,ROW()-8))</f>
        <v>0</v>
      </c>
    </row>
    <row r="4688" spans="2:6" x14ac:dyDescent="0.15">
      <c r="B4688">
        <f ca="1">IF(INDEX(Transactions!$J:$J,ROW()-8)="",TODAY(),INDEX(Transactions!$G:$G,ROW()-8))</f>
        <v>46229</v>
      </c>
      <c r="F4688">
        <f>IF(INDEX(Transactions!$J:$J,ROW()-8)="",0,INDEX(Transactions!$O:$O,ROW()-8))</f>
        <v>0</v>
      </c>
    </row>
    <row r="4689" spans="2:6" x14ac:dyDescent="0.15">
      <c r="B4689">
        <f ca="1">IF(INDEX(Transactions!$J:$J,ROW()-8)="",TODAY(),INDEX(Transactions!$G:$G,ROW()-8))</f>
        <v>46229</v>
      </c>
      <c r="F4689">
        <f>IF(INDEX(Transactions!$J:$J,ROW()-8)="",0,INDEX(Transactions!$O:$O,ROW()-8))</f>
        <v>0</v>
      </c>
    </row>
    <row r="4690" spans="2:6" x14ac:dyDescent="0.15">
      <c r="B4690">
        <f ca="1">IF(INDEX(Transactions!$J:$J,ROW()-8)="",TODAY(),INDEX(Transactions!$G:$G,ROW()-8))</f>
        <v>46229</v>
      </c>
      <c r="F4690">
        <f>IF(INDEX(Transactions!$J:$J,ROW()-8)="",0,INDEX(Transactions!$O:$O,ROW()-8))</f>
        <v>0</v>
      </c>
    </row>
    <row r="4691" spans="2:6" x14ac:dyDescent="0.15">
      <c r="B4691">
        <f ca="1">IF(INDEX(Transactions!$J:$J,ROW()-8)="",TODAY(),INDEX(Transactions!$G:$G,ROW()-8))</f>
        <v>46229</v>
      </c>
      <c r="F4691">
        <f>IF(INDEX(Transactions!$J:$J,ROW()-8)="",0,INDEX(Transactions!$O:$O,ROW()-8))</f>
        <v>0</v>
      </c>
    </row>
    <row r="4692" spans="2:6" x14ac:dyDescent="0.15">
      <c r="B4692">
        <f ca="1">IF(INDEX(Transactions!$J:$J,ROW()-8)="",TODAY(),INDEX(Transactions!$G:$G,ROW()-8))</f>
        <v>46229</v>
      </c>
      <c r="F4692">
        <f>IF(INDEX(Transactions!$J:$J,ROW()-8)="",0,INDEX(Transactions!$O:$O,ROW()-8))</f>
        <v>0</v>
      </c>
    </row>
    <row r="4693" spans="2:6" x14ac:dyDescent="0.15">
      <c r="B4693">
        <f ca="1">IF(INDEX(Transactions!$J:$J,ROW()-8)="",TODAY(),INDEX(Transactions!$G:$G,ROW()-8))</f>
        <v>46229</v>
      </c>
      <c r="F4693">
        <f>IF(INDEX(Transactions!$J:$J,ROW()-8)="",0,INDEX(Transactions!$O:$O,ROW()-8))</f>
        <v>0</v>
      </c>
    </row>
    <row r="4694" spans="2:6" x14ac:dyDescent="0.15">
      <c r="B4694">
        <f ca="1">IF(INDEX(Transactions!$J:$J,ROW()-8)="",TODAY(),INDEX(Transactions!$G:$G,ROW()-8))</f>
        <v>46229</v>
      </c>
      <c r="F4694">
        <f>IF(INDEX(Transactions!$J:$J,ROW()-8)="",0,INDEX(Transactions!$O:$O,ROW()-8))</f>
        <v>0</v>
      </c>
    </row>
    <row r="4695" spans="2:6" x14ac:dyDescent="0.15">
      <c r="B4695">
        <f ca="1">IF(INDEX(Transactions!$J:$J,ROW()-8)="",TODAY(),INDEX(Transactions!$G:$G,ROW()-8))</f>
        <v>46229</v>
      </c>
      <c r="F4695">
        <f>IF(INDEX(Transactions!$J:$J,ROW()-8)="",0,INDEX(Transactions!$O:$O,ROW()-8))</f>
        <v>0</v>
      </c>
    </row>
    <row r="4696" spans="2:6" x14ac:dyDescent="0.15">
      <c r="B4696">
        <f ca="1">IF(INDEX(Transactions!$J:$J,ROW()-8)="",TODAY(),INDEX(Transactions!$G:$G,ROW()-8))</f>
        <v>46229</v>
      </c>
      <c r="F4696">
        <f>IF(INDEX(Transactions!$J:$J,ROW()-8)="",0,INDEX(Transactions!$O:$O,ROW()-8))</f>
        <v>0</v>
      </c>
    </row>
    <row r="4697" spans="2:6" x14ac:dyDescent="0.15">
      <c r="B4697">
        <f ca="1">IF(INDEX(Transactions!$J:$J,ROW()-8)="",TODAY(),INDEX(Transactions!$G:$G,ROW()-8))</f>
        <v>46229</v>
      </c>
      <c r="F4697">
        <f>IF(INDEX(Transactions!$J:$J,ROW()-8)="",0,INDEX(Transactions!$O:$O,ROW()-8))</f>
        <v>0</v>
      </c>
    </row>
    <row r="4698" spans="2:6" x14ac:dyDescent="0.15">
      <c r="B4698">
        <f ca="1">IF(INDEX(Transactions!$J:$J,ROW()-8)="",TODAY(),INDEX(Transactions!$G:$G,ROW()-8))</f>
        <v>46229</v>
      </c>
      <c r="F4698">
        <f>IF(INDEX(Transactions!$J:$J,ROW()-8)="",0,INDEX(Transactions!$O:$O,ROW()-8))</f>
        <v>0</v>
      </c>
    </row>
    <row r="4699" spans="2:6" x14ac:dyDescent="0.15">
      <c r="B4699">
        <f ca="1">IF(INDEX(Transactions!$J:$J,ROW()-8)="",TODAY(),INDEX(Transactions!$G:$G,ROW()-8))</f>
        <v>46229</v>
      </c>
      <c r="F4699">
        <f>IF(INDEX(Transactions!$J:$J,ROW()-8)="",0,INDEX(Transactions!$O:$O,ROW()-8))</f>
        <v>0</v>
      </c>
    </row>
    <row r="4700" spans="2:6" x14ac:dyDescent="0.15">
      <c r="B4700">
        <f ca="1">IF(INDEX(Transactions!$J:$J,ROW()-8)="",TODAY(),INDEX(Transactions!$G:$G,ROW()-8))</f>
        <v>46229</v>
      </c>
      <c r="F4700">
        <f>IF(INDEX(Transactions!$J:$J,ROW()-8)="",0,INDEX(Transactions!$O:$O,ROW()-8))</f>
        <v>0</v>
      </c>
    </row>
    <row r="4701" spans="2:6" x14ac:dyDescent="0.15">
      <c r="B4701">
        <f ca="1">IF(INDEX(Transactions!$J:$J,ROW()-8)="",TODAY(),INDEX(Transactions!$G:$G,ROW()-8))</f>
        <v>46229</v>
      </c>
      <c r="F4701">
        <f>IF(INDEX(Transactions!$J:$J,ROW()-8)="",0,INDEX(Transactions!$O:$O,ROW()-8))</f>
        <v>0</v>
      </c>
    </row>
    <row r="4702" spans="2:6" x14ac:dyDescent="0.15">
      <c r="B4702">
        <f ca="1">IF(INDEX(Transactions!$J:$J,ROW()-8)="",TODAY(),INDEX(Transactions!$G:$G,ROW()-8))</f>
        <v>46229</v>
      </c>
      <c r="F4702">
        <f>IF(INDEX(Transactions!$J:$J,ROW()-8)="",0,INDEX(Transactions!$O:$O,ROW()-8))</f>
        <v>0</v>
      </c>
    </row>
    <row r="4703" spans="2:6" x14ac:dyDescent="0.15">
      <c r="B4703">
        <f ca="1">IF(INDEX(Transactions!$J:$J,ROW()-8)="",TODAY(),INDEX(Transactions!$G:$G,ROW()-8))</f>
        <v>46229</v>
      </c>
      <c r="F4703">
        <f>IF(INDEX(Transactions!$J:$J,ROW()-8)="",0,INDEX(Transactions!$O:$O,ROW()-8))</f>
        <v>0</v>
      </c>
    </row>
    <row r="4704" spans="2:6" x14ac:dyDescent="0.15">
      <c r="B4704">
        <f ca="1">IF(INDEX(Transactions!$J:$J,ROW()-8)="",TODAY(),INDEX(Transactions!$G:$G,ROW()-8))</f>
        <v>46229</v>
      </c>
      <c r="F4704">
        <f>IF(INDEX(Transactions!$J:$J,ROW()-8)="",0,INDEX(Transactions!$O:$O,ROW()-8))</f>
        <v>0</v>
      </c>
    </row>
    <row r="4705" spans="2:6" x14ac:dyDescent="0.15">
      <c r="B4705">
        <f ca="1">IF(INDEX(Transactions!$J:$J,ROW()-8)="",TODAY(),INDEX(Transactions!$G:$G,ROW()-8))</f>
        <v>46229</v>
      </c>
      <c r="F4705">
        <f>IF(INDEX(Transactions!$J:$J,ROW()-8)="",0,INDEX(Transactions!$O:$O,ROW()-8))</f>
        <v>0</v>
      </c>
    </row>
    <row r="4706" spans="2:6" x14ac:dyDescent="0.15">
      <c r="B4706">
        <f ca="1">IF(INDEX(Transactions!$J:$J,ROW()-8)="",TODAY(),INDEX(Transactions!$G:$G,ROW()-8))</f>
        <v>46229</v>
      </c>
      <c r="F4706">
        <f>IF(INDEX(Transactions!$J:$J,ROW()-8)="",0,INDEX(Transactions!$O:$O,ROW()-8))</f>
        <v>0</v>
      </c>
    </row>
    <row r="4707" spans="2:6" x14ac:dyDescent="0.15">
      <c r="B4707">
        <f ca="1">IF(INDEX(Transactions!$J:$J,ROW()-8)="",TODAY(),INDEX(Transactions!$G:$G,ROW()-8))</f>
        <v>46229</v>
      </c>
      <c r="F4707">
        <f>IF(INDEX(Transactions!$J:$J,ROW()-8)="",0,INDEX(Transactions!$O:$O,ROW()-8))</f>
        <v>0</v>
      </c>
    </row>
    <row r="4708" spans="2:6" x14ac:dyDescent="0.15">
      <c r="B4708">
        <f ca="1">IF(INDEX(Transactions!$J:$J,ROW()-8)="",TODAY(),INDEX(Transactions!$G:$G,ROW()-8))</f>
        <v>46229</v>
      </c>
      <c r="F4708">
        <f>IF(INDEX(Transactions!$J:$J,ROW()-8)="",0,INDEX(Transactions!$O:$O,ROW()-8))</f>
        <v>0</v>
      </c>
    </row>
    <row r="4709" spans="2:6" x14ac:dyDescent="0.15">
      <c r="B4709">
        <f ca="1">IF(INDEX(Transactions!$J:$J,ROW()-8)="",TODAY(),INDEX(Transactions!$G:$G,ROW()-8))</f>
        <v>46229</v>
      </c>
      <c r="F4709">
        <f>IF(INDEX(Transactions!$J:$J,ROW()-8)="",0,INDEX(Transactions!$O:$O,ROW()-8))</f>
        <v>0</v>
      </c>
    </row>
    <row r="4710" spans="2:6" x14ac:dyDescent="0.15">
      <c r="B4710">
        <f ca="1">IF(INDEX(Transactions!$J:$J,ROW()-8)="",TODAY(),INDEX(Transactions!$G:$G,ROW()-8))</f>
        <v>46229</v>
      </c>
      <c r="F4710">
        <f>IF(INDEX(Transactions!$J:$J,ROW()-8)="",0,INDEX(Transactions!$O:$O,ROW()-8))</f>
        <v>0</v>
      </c>
    </row>
    <row r="4711" spans="2:6" x14ac:dyDescent="0.15">
      <c r="B4711">
        <f ca="1">IF(INDEX(Transactions!$J:$J,ROW()-8)="",TODAY(),INDEX(Transactions!$G:$G,ROW()-8))</f>
        <v>46229</v>
      </c>
      <c r="F4711">
        <f>IF(INDEX(Transactions!$J:$J,ROW()-8)="",0,INDEX(Transactions!$O:$O,ROW()-8))</f>
        <v>0</v>
      </c>
    </row>
    <row r="4712" spans="2:6" x14ac:dyDescent="0.15">
      <c r="B4712">
        <f ca="1">IF(INDEX(Transactions!$J:$J,ROW()-8)="",TODAY(),INDEX(Transactions!$G:$G,ROW()-8))</f>
        <v>46229</v>
      </c>
      <c r="F4712">
        <f>IF(INDEX(Transactions!$J:$J,ROW()-8)="",0,INDEX(Transactions!$O:$O,ROW()-8))</f>
        <v>0</v>
      </c>
    </row>
    <row r="4713" spans="2:6" x14ac:dyDescent="0.15">
      <c r="B4713">
        <f ca="1">IF(INDEX(Transactions!$J:$J,ROW()-8)="",TODAY(),INDEX(Transactions!$G:$G,ROW()-8))</f>
        <v>46229</v>
      </c>
      <c r="F4713">
        <f>IF(INDEX(Transactions!$J:$J,ROW()-8)="",0,INDEX(Transactions!$O:$O,ROW()-8))</f>
        <v>0</v>
      </c>
    </row>
    <row r="4714" spans="2:6" x14ac:dyDescent="0.15">
      <c r="B4714">
        <f ca="1">IF(INDEX(Transactions!$J:$J,ROW()-8)="",TODAY(),INDEX(Transactions!$G:$G,ROW()-8))</f>
        <v>46229</v>
      </c>
      <c r="F4714">
        <f>IF(INDEX(Transactions!$J:$J,ROW()-8)="",0,INDEX(Transactions!$O:$O,ROW()-8))</f>
        <v>0</v>
      </c>
    </row>
    <row r="4715" spans="2:6" x14ac:dyDescent="0.15">
      <c r="B4715">
        <f ca="1">IF(INDEX(Transactions!$J:$J,ROW()-8)="",TODAY(),INDEX(Transactions!$G:$G,ROW()-8))</f>
        <v>46229</v>
      </c>
      <c r="F4715">
        <f>IF(INDEX(Transactions!$J:$J,ROW()-8)="",0,INDEX(Transactions!$O:$O,ROW()-8))</f>
        <v>0</v>
      </c>
    </row>
    <row r="4716" spans="2:6" x14ac:dyDescent="0.15">
      <c r="B4716">
        <f ca="1">IF(INDEX(Transactions!$J:$J,ROW()-8)="",TODAY(),INDEX(Transactions!$G:$G,ROW()-8))</f>
        <v>46229</v>
      </c>
      <c r="F4716">
        <f>IF(INDEX(Transactions!$J:$J,ROW()-8)="",0,INDEX(Transactions!$O:$O,ROW()-8))</f>
        <v>0</v>
      </c>
    </row>
    <row r="4717" spans="2:6" x14ac:dyDescent="0.15">
      <c r="B4717">
        <f ca="1">IF(INDEX(Transactions!$J:$J,ROW()-8)="",TODAY(),INDEX(Transactions!$G:$G,ROW()-8))</f>
        <v>46229</v>
      </c>
      <c r="F4717">
        <f>IF(INDEX(Transactions!$J:$J,ROW()-8)="",0,INDEX(Transactions!$O:$O,ROW()-8))</f>
        <v>0</v>
      </c>
    </row>
    <row r="4718" spans="2:6" x14ac:dyDescent="0.15">
      <c r="B4718">
        <f ca="1">IF(INDEX(Transactions!$J:$J,ROW()-8)="",TODAY(),INDEX(Transactions!$G:$G,ROW()-8))</f>
        <v>46229</v>
      </c>
      <c r="F4718">
        <f>IF(INDEX(Transactions!$J:$J,ROW()-8)="",0,INDEX(Transactions!$O:$O,ROW()-8))</f>
        <v>0</v>
      </c>
    </row>
    <row r="4719" spans="2:6" x14ac:dyDescent="0.15">
      <c r="B4719">
        <f ca="1">IF(INDEX(Transactions!$J:$J,ROW()-8)="",TODAY(),INDEX(Transactions!$G:$G,ROW()-8))</f>
        <v>46229</v>
      </c>
      <c r="F4719">
        <f>IF(INDEX(Transactions!$J:$J,ROW()-8)="",0,INDEX(Transactions!$O:$O,ROW()-8))</f>
        <v>0</v>
      </c>
    </row>
    <row r="4720" spans="2:6" x14ac:dyDescent="0.15">
      <c r="B4720">
        <f ca="1">IF(INDEX(Transactions!$J:$J,ROW()-8)="",TODAY(),INDEX(Transactions!$G:$G,ROW()-8))</f>
        <v>46229</v>
      </c>
      <c r="F4720">
        <f>IF(INDEX(Transactions!$J:$J,ROW()-8)="",0,INDEX(Transactions!$O:$O,ROW()-8))</f>
        <v>0</v>
      </c>
    </row>
    <row r="4721" spans="2:6" x14ac:dyDescent="0.15">
      <c r="B4721">
        <f ca="1">IF(INDEX(Transactions!$J:$J,ROW()-8)="",TODAY(),INDEX(Transactions!$G:$G,ROW()-8))</f>
        <v>46229</v>
      </c>
      <c r="F4721">
        <f>IF(INDEX(Transactions!$J:$J,ROW()-8)="",0,INDEX(Transactions!$O:$O,ROW()-8))</f>
        <v>0</v>
      </c>
    </row>
    <row r="4722" spans="2:6" x14ac:dyDescent="0.15">
      <c r="B4722">
        <f ca="1">IF(INDEX(Transactions!$J:$J,ROW()-8)="",TODAY(),INDEX(Transactions!$G:$G,ROW()-8))</f>
        <v>46229</v>
      </c>
      <c r="F4722">
        <f>IF(INDEX(Transactions!$J:$J,ROW()-8)="",0,INDEX(Transactions!$O:$O,ROW()-8))</f>
        <v>0</v>
      </c>
    </row>
    <row r="4723" spans="2:6" x14ac:dyDescent="0.15">
      <c r="B4723">
        <f ca="1">IF(INDEX(Transactions!$J:$J,ROW()-8)="",TODAY(),INDEX(Transactions!$G:$G,ROW()-8))</f>
        <v>46229</v>
      </c>
      <c r="F4723">
        <f>IF(INDEX(Transactions!$J:$J,ROW()-8)="",0,INDEX(Transactions!$O:$O,ROW()-8))</f>
        <v>0</v>
      </c>
    </row>
    <row r="4724" spans="2:6" x14ac:dyDescent="0.15">
      <c r="B4724">
        <f ca="1">IF(INDEX(Transactions!$J:$J,ROW()-8)="",TODAY(),INDEX(Transactions!$G:$G,ROW()-8))</f>
        <v>46229</v>
      </c>
      <c r="F4724">
        <f>IF(INDEX(Transactions!$J:$J,ROW()-8)="",0,INDEX(Transactions!$O:$O,ROW()-8))</f>
        <v>0</v>
      </c>
    </row>
    <row r="4725" spans="2:6" x14ac:dyDescent="0.15">
      <c r="B4725">
        <f ca="1">IF(INDEX(Transactions!$J:$J,ROW()-8)="",TODAY(),INDEX(Transactions!$G:$G,ROW()-8))</f>
        <v>46229</v>
      </c>
      <c r="F4725">
        <f>IF(INDEX(Transactions!$J:$J,ROW()-8)="",0,INDEX(Transactions!$O:$O,ROW()-8))</f>
        <v>0</v>
      </c>
    </row>
    <row r="4726" spans="2:6" x14ac:dyDescent="0.15">
      <c r="B4726">
        <f ca="1">IF(INDEX(Transactions!$J:$J,ROW()-8)="",TODAY(),INDEX(Transactions!$G:$G,ROW()-8))</f>
        <v>46229</v>
      </c>
      <c r="F4726">
        <f>IF(INDEX(Transactions!$J:$J,ROW()-8)="",0,INDEX(Transactions!$O:$O,ROW()-8))</f>
        <v>0</v>
      </c>
    </row>
    <row r="4727" spans="2:6" x14ac:dyDescent="0.15">
      <c r="B4727">
        <f ca="1">IF(INDEX(Transactions!$J:$J,ROW()-8)="",TODAY(),INDEX(Transactions!$G:$G,ROW()-8))</f>
        <v>46229</v>
      </c>
      <c r="F4727">
        <f>IF(INDEX(Transactions!$J:$J,ROW()-8)="",0,INDEX(Transactions!$O:$O,ROW()-8))</f>
        <v>0</v>
      </c>
    </row>
    <row r="4728" spans="2:6" x14ac:dyDescent="0.15">
      <c r="B4728">
        <f ca="1">IF(INDEX(Transactions!$J:$J,ROW()-8)="",TODAY(),INDEX(Transactions!$G:$G,ROW()-8))</f>
        <v>46229</v>
      </c>
      <c r="F4728">
        <f>IF(INDEX(Transactions!$J:$J,ROW()-8)="",0,INDEX(Transactions!$O:$O,ROW()-8))</f>
        <v>0</v>
      </c>
    </row>
    <row r="4729" spans="2:6" x14ac:dyDescent="0.15">
      <c r="B4729">
        <f ca="1">IF(INDEX(Transactions!$J:$J,ROW()-8)="",TODAY(),INDEX(Transactions!$G:$G,ROW()-8))</f>
        <v>46229</v>
      </c>
      <c r="F4729">
        <f>IF(INDEX(Transactions!$J:$J,ROW()-8)="",0,INDEX(Transactions!$O:$O,ROW()-8))</f>
        <v>0</v>
      </c>
    </row>
    <row r="4730" spans="2:6" x14ac:dyDescent="0.15">
      <c r="B4730">
        <f ca="1">IF(INDEX(Transactions!$J:$J,ROW()-8)="",TODAY(),INDEX(Transactions!$G:$G,ROW()-8))</f>
        <v>46229</v>
      </c>
      <c r="F4730">
        <f>IF(INDEX(Transactions!$J:$J,ROW()-8)="",0,INDEX(Transactions!$O:$O,ROW()-8))</f>
        <v>0</v>
      </c>
    </row>
    <row r="4731" spans="2:6" x14ac:dyDescent="0.15">
      <c r="B4731">
        <f ca="1">IF(INDEX(Transactions!$J:$J,ROW()-8)="",TODAY(),INDEX(Transactions!$G:$G,ROW()-8))</f>
        <v>46229</v>
      </c>
      <c r="F4731">
        <f>IF(INDEX(Transactions!$J:$J,ROW()-8)="",0,INDEX(Transactions!$O:$O,ROW()-8))</f>
        <v>0</v>
      </c>
    </row>
    <row r="4732" spans="2:6" x14ac:dyDescent="0.15">
      <c r="B4732">
        <f ca="1">IF(INDEX(Transactions!$J:$J,ROW()-8)="",TODAY(),INDEX(Transactions!$G:$G,ROW()-8))</f>
        <v>46229</v>
      </c>
      <c r="F4732">
        <f>IF(INDEX(Transactions!$J:$J,ROW()-8)="",0,INDEX(Transactions!$O:$O,ROW()-8))</f>
        <v>0</v>
      </c>
    </row>
    <row r="4733" spans="2:6" x14ac:dyDescent="0.15">
      <c r="B4733">
        <f ca="1">IF(INDEX(Transactions!$J:$J,ROW()-8)="",TODAY(),INDEX(Transactions!$G:$G,ROW()-8))</f>
        <v>46229</v>
      </c>
      <c r="F4733">
        <f>IF(INDEX(Transactions!$J:$J,ROW()-8)="",0,INDEX(Transactions!$O:$O,ROW()-8))</f>
        <v>0</v>
      </c>
    </row>
    <row r="4734" spans="2:6" x14ac:dyDescent="0.15">
      <c r="B4734">
        <f ca="1">IF(INDEX(Transactions!$J:$J,ROW()-8)="",TODAY(),INDEX(Transactions!$G:$G,ROW()-8))</f>
        <v>46229</v>
      </c>
      <c r="F4734">
        <f>IF(INDEX(Transactions!$J:$J,ROW()-8)="",0,INDEX(Transactions!$O:$O,ROW()-8))</f>
        <v>0</v>
      </c>
    </row>
    <row r="4735" spans="2:6" x14ac:dyDescent="0.15">
      <c r="B4735">
        <f ca="1">IF(INDEX(Transactions!$J:$J,ROW()-8)="",TODAY(),INDEX(Transactions!$G:$G,ROW()-8))</f>
        <v>46229</v>
      </c>
      <c r="F4735">
        <f>IF(INDEX(Transactions!$J:$J,ROW()-8)="",0,INDEX(Transactions!$O:$O,ROW()-8))</f>
        <v>0</v>
      </c>
    </row>
    <row r="4736" spans="2:6" x14ac:dyDescent="0.15">
      <c r="B4736">
        <f ca="1">IF(INDEX(Transactions!$J:$J,ROW()-8)="",TODAY(),INDEX(Transactions!$G:$G,ROW()-8))</f>
        <v>46229</v>
      </c>
      <c r="F4736">
        <f>IF(INDEX(Transactions!$J:$J,ROW()-8)="",0,INDEX(Transactions!$O:$O,ROW()-8))</f>
        <v>0</v>
      </c>
    </row>
    <row r="4737" spans="2:6" x14ac:dyDescent="0.15">
      <c r="B4737">
        <f ca="1">IF(INDEX(Transactions!$J:$J,ROW()-8)="",TODAY(),INDEX(Transactions!$G:$G,ROW()-8))</f>
        <v>46229</v>
      </c>
      <c r="F4737">
        <f>IF(INDEX(Transactions!$J:$J,ROW()-8)="",0,INDEX(Transactions!$O:$O,ROW()-8))</f>
        <v>0</v>
      </c>
    </row>
    <row r="4738" spans="2:6" x14ac:dyDescent="0.15">
      <c r="B4738">
        <f ca="1">IF(INDEX(Transactions!$J:$J,ROW()-8)="",TODAY(),INDEX(Transactions!$G:$G,ROW()-8))</f>
        <v>46229</v>
      </c>
      <c r="F4738">
        <f>IF(INDEX(Transactions!$J:$J,ROW()-8)="",0,INDEX(Transactions!$O:$O,ROW()-8))</f>
        <v>0</v>
      </c>
    </row>
    <row r="4739" spans="2:6" x14ac:dyDescent="0.15">
      <c r="B4739">
        <f ca="1">IF(INDEX(Transactions!$J:$J,ROW()-8)="",TODAY(),INDEX(Transactions!$G:$G,ROW()-8))</f>
        <v>46229</v>
      </c>
      <c r="F4739">
        <f>IF(INDEX(Transactions!$J:$J,ROW()-8)="",0,INDEX(Transactions!$O:$O,ROW()-8))</f>
        <v>0</v>
      </c>
    </row>
    <row r="4740" spans="2:6" x14ac:dyDescent="0.15">
      <c r="B4740">
        <f ca="1">IF(INDEX(Transactions!$J:$J,ROW()-8)="",TODAY(),INDEX(Transactions!$G:$G,ROW()-8))</f>
        <v>46229</v>
      </c>
      <c r="F4740">
        <f>IF(INDEX(Transactions!$J:$J,ROW()-8)="",0,INDEX(Transactions!$O:$O,ROW()-8))</f>
        <v>0</v>
      </c>
    </row>
    <row r="4741" spans="2:6" x14ac:dyDescent="0.15">
      <c r="B4741">
        <f ca="1">IF(INDEX(Transactions!$J:$J,ROW()-8)="",TODAY(),INDEX(Transactions!$G:$G,ROW()-8))</f>
        <v>46229</v>
      </c>
      <c r="F4741">
        <f>IF(INDEX(Transactions!$J:$J,ROW()-8)="",0,INDEX(Transactions!$O:$O,ROW()-8))</f>
        <v>0</v>
      </c>
    </row>
    <row r="4742" spans="2:6" x14ac:dyDescent="0.15">
      <c r="B4742">
        <f ca="1">IF(INDEX(Transactions!$J:$J,ROW()-8)="",TODAY(),INDEX(Transactions!$G:$G,ROW()-8))</f>
        <v>46229</v>
      </c>
      <c r="F4742">
        <f>IF(INDEX(Transactions!$J:$J,ROW()-8)="",0,INDEX(Transactions!$O:$O,ROW()-8))</f>
        <v>0</v>
      </c>
    </row>
    <row r="4743" spans="2:6" x14ac:dyDescent="0.15">
      <c r="B4743">
        <f ca="1">IF(INDEX(Transactions!$J:$J,ROW()-8)="",TODAY(),INDEX(Transactions!$G:$G,ROW()-8))</f>
        <v>46229</v>
      </c>
      <c r="F4743">
        <f>IF(INDEX(Transactions!$J:$J,ROW()-8)="",0,INDEX(Transactions!$O:$O,ROW()-8))</f>
        <v>0</v>
      </c>
    </row>
    <row r="4744" spans="2:6" x14ac:dyDescent="0.15">
      <c r="B4744">
        <f ca="1">IF(INDEX(Transactions!$J:$J,ROW()-8)="",TODAY(),INDEX(Transactions!$G:$G,ROW()-8))</f>
        <v>46229</v>
      </c>
      <c r="F4744">
        <f>IF(INDEX(Transactions!$J:$J,ROW()-8)="",0,INDEX(Transactions!$O:$O,ROW()-8))</f>
        <v>0</v>
      </c>
    </row>
    <row r="4745" spans="2:6" x14ac:dyDescent="0.15">
      <c r="B4745">
        <f ca="1">IF(INDEX(Transactions!$J:$J,ROW()-8)="",TODAY(),INDEX(Transactions!$G:$G,ROW()-8))</f>
        <v>46229</v>
      </c>
      <c r="F4745">
        <f>IF(INDEX(Transactions!$J:$J,ROW()-8)="",0,INDEX(Transactions!$O:$O,ROW()-8))</f>
        <v>0</v>
      </c>
    </row>
    <row r="4746" spans="2:6" x14ac:dyDescent="0.15">
      <c r="B4746">
        <f ca="1">IF(INDEX(Transactions!$J:$J,ROW()-8)="",TODAY(),INDEX(Transactions!$G:$G,ROW()-8))</f>
        <v>46229</v>
      </c>
      <c r="F4746">
        <f>IF(INDEX(Transactions!$J:$J,ROW()-8)="",0,INDEX(Transactions!$O:$O,ROW()-8))</f>
        <v>0</v>
      </c>
    </row>
    <row r="4747" spans="2:6" x14ac:dyDescent="0.15">
      <c r="B4747">
        <f ca="1">IF(INDEX(Transactions!$J:$J,ROW()-8)="",TODAY(),INDEX(Transactions!$G:$G,ROW()-8))</f>
        <v>46229</v>
      </c>
      <c r="F4747">
        <f>IF(INDEX(Transactions!$J:$J,ROW()-8)="",0,INDEX(Transactions!$O:$O,ROW()-8))</f>
        <v>0</v>
      </c>
    </row>
    <row r="4748" spans="2:6" x14ac:dyDescent="0.15">
      <c r="B4748">
        <f ca="1">IF(INDEX(Transactions!$J:$J,ROW()-8)="",TODAY(),INDEX(Transactions!$G:$G,ROW()-8))</f>
        <v>46229</v>
      </c>
      <c r="F4748">
        <f>IF(INDEX(Transactions!$J:$J,ROW()-8)="",0,INDEX(Transactions!$O:$O,ROW()-8))</f>
        <v>0</v>
      </c>
    </row>
    <row r="4749" spans="2:6" x14ac:dyDescent="0.15">
      <c r="B4749">
        <f ca="1">IF(INDEX(Transactions!$J:$J,ROW()-8)="",TODAY(),INDEX(Transactions!$G:$G,ROW()-8))</f>
        <v>46229</v>
      </c>
      <c r="F4749">
        <f>IF(INDEX(Transactions!$J:$J,ROW()-8)="",0,INDEX(Transactions!$O:$O,ROW()-8))</f>
        <v>0</v>
      </c>
    </row>
    <row r="4750" spans="2:6" x14ac:dyDescent="0.15">
      <c r="B4750">
        <f ca="1">IF(INDEX(Transactions!$J:$J,ROW()-8)="",TODAY(),INDEX(Transactions!$G:$G,ROW()-8))</f>
        <v>46229</v>
      </c>
      <c r="F4750">
        <f>IF(INDEX(Transactions!$J:$J,ROW()-8)="",0,INDEX(Transactions!$O:$O,ROW()-8))</f>
        <v>0</v>
      </c>
    </row>
    <row r="4751" spans="2:6" x14ac:dyDescent="0.15">
      <c r="B4751">
        <f ca="1">IF(INDEX(Transactions!$J:$J,ROW()-8)="",TODAY(),INDEX(Transactions!$G:$G,ROW()-8))</f>
        <v>46229</v>
      </c>
      <c r="F4751">
        <f>IF(INDEX(Transactions!$J:$J,ROW()-8)="",0,INDEX(Transactions!$O:$O,ROW()-8))</f>
        <v>0</v>
      </c>
    </row>
    <row r="4752" spans="2:6" x14ac:dyDescent="0.15">
      <c r="B4752">
        <f ca="1">IF(INDEX(Transactions!$J:$J,ROW()-8)="",TODAY(),INDEX(Transactions!$G:$G,ROW()-8))</f>
        <v>46229</v>
      </c>
      <c r="F4752">
        <f>IF(INDEX(Transactions!$J:$J,ROW()-8)="",0,INDEX(Transactions!$O:$O,ROW()-8))</f>
        <v>0</v>
      </c>
    </row>
    <row r="4753" spans="2:6" x14ac:dyDescent="0.15">
      <c r="B4753">
        <f ca="1">IF(INDEX(Transactions!$J:$J,ROW()-8)="",TODAY(),INDEX(Transactions!$G:$G,ROW()-8))</f>
        <v>46229</v>
      </c>
      <c r="F4753">
        <f>IF(INDEX(Transactions!$J:$J,ROW()-8)="",0,INDEX(Transactions!$O:$O,ROW()-8))</f>
        <v>0</v>
      </c>
    </row>
    <row r="4754" spans="2:6" x14ac:dyDescent="0.15">
      <c r="B4754">
        <f ca="1">IF(INDEX(Transactions!$J:$J,ROW()-8)="",TODAY(),INDEX(Transactions!$G:$G,ROW()-8))</f>
        <v>46229</v>
      </c>
      <c r="F4754">
        <f>IF(INDEX(Transactions!$J:$J,ROW()-8)="",0,INDEX(Transactions!$O:$O,ROW()-8))</f>
        <v>0</v>
      </c>
    </row>
    <row r="4755" spans="2:6" x14ac:dyDescent="0.15">
      <c r="B4755">
        <f ca="1">IF(INDEX(Transactions!$J:$J,ROW()-8)="",TODAY(),INDEX(Transactions!$G:$G,ROW()-8))</f>
        <v>46229</v>
      </c>
      <c r="F4755">
        <f>IF(INDEX(Transactions!$J:$J,ROW()-8)="",0,INDEX(Transactions!$O:$O,ROW()-8))</f>
        <v>0</v>
      </c>
    </row>
    <row r="4756" spans="2:6" x14ac:dyDescent="0.15">
      <c r="B4756">
        <f ca="1">IF(INDEX(Transactions!$J:$J,ROW()-8)="",TODAY(),INDEX(Transactions!$G:$G,ROW()-8))</f>
        <v>46229</v>
      </c>
      <c r="F4756">
        <f>IF(INDEX(Transactions!$J:$J,ROW()-8)="",0,INDEX(Transactions!$O:$O,ROW()-8))</f>
        <v>0</v>
      </c>
    </row>
    <row r="4757" spans="2:6" x14ac:dyDescent="0.15">
      <c r="B4757">
        <f ca="1">IF(INDEX(Transactions!$J:$J,ROW()-8)="",TODAY(),INDEX(Transactions!$G:$G,ROW()-8))</f>
        <v>46229</v>
      </c>
      <c r="F4757">
        <f>IF(INDEX(Transactions!$J:$J,ROW()-8)="",0,INDEX(Transactions!$O:$O,ROW()-8))</f>
        <v>0</v>
      </c>
    </row>
    <row r="4758" spans="2:6" x14ac:dyDescent="0.15">
      <c r="B4758">
        <f ca="1">IF(INDEX(Transactions!$J:$J,ROW()-8)="",TODAY(),INDEX(Transactions!$G:$G,ROW()-8))</f>
        <v>46229</v>
      </c>
      <c r="F4758">
        <f>IF(INDEX(Transactions!$J:$J,ROW()-8)="",0,INDEX(Transactions!$O:$O,ROW()-8))</f>
        <v>0</v>
      </c>
    </row>
    <row r="4759" spans="2:6" x14ac:dyDescent="0.15">
      <c r="B4759">
        <f ca="1">IF(INDEX(Transactions!$J:$J,ROW()-8)="",TODAY(),INDEX(Transactions!$G:$G,ROW()-8))</f>
        <v>46229</v>
      </c>
      <c r="F4759">
        <f>IF(INDEX(Transactions!$J:$J,ROW()-8)="",0,INDEX(Transactions!$O:$O,ROW()-8))</f>
        <v>0</v>
      </c>
    </row>
    <row r="4760" spans="2:6" x14ac:dyDescent="0.15">
      <c r="B4760">
        <f ca="1">IF(INDEX(Transactions!$J:$J,ROW()-8)="",TODAY(),INDEX(Transactions!$G:$G,ROW()-8))</f>
        <v>46229</v>
      </c>
      <c r="F4760">
        <f>IF(INDEX(Transactions!$J:$J,ROW()-8)="",0,INDEX(Transactions!$O:$O,ROW()-8))</f>
        <v>0</v>
      </c>
    </row>
    <row r="4761" spans="2:6" x14ac:dyDescent="0.15">
      <c r="B4761">
        <f ca="1">IF(INDEX(Transactions!$J:$J,ROW()-8)="",TODAY(),INDEX(Transactions!$G:$G,ROW()-8))</f>
        <v>46229</v>
      </c>
      <c r="F4761">
        <f>IF(INDEX(Transactions!$J:$J,ROW()-8)="",0,INDEX(Transactions!$O:$O,ROW()-8))</f>
        <v>0</v>
      </c>
    </row>
    <row r="4762" spans="2:6" x14ac:dyDescent="0.15">
      <c r="B4762">
        <f ca="1">IF(INDEX(Transactions!$J:$J,ROW()-8)="",TODAY(),INDEX(Transactions!$G:$G,ROW()-8))</f>
        <v>46229</v>
      </c>
      <c r="F4762">
        <f>IF(INDEX(Transactions!$J:$J,ROW()-8)="",0,INDEX(Transactions!$O:$O,ROW()-8))</f>
        <v>0</v>
      </c>
    </row>
    <row r="4763" spans="2:6" x14ac:dyDescent="0.15">
      <c r="B4763">
        <f ca="1">IF(INDEX(Transactions!$J:$J,ROW()-8)="",TODAY(),INDEX(Transactions!$G:$G,ROW()-8))</f>
        <v>46229</v>
      </c>
      <c r="F4763">
        <f>IF(INDEX(Transactions!$J:$J,ROW()-8)="",0,INDEX(Transactions!$O:$O,ROW()-8))</f>
        <v>0</v>
      </c>
    </row>
    <row r="4764" spans="2:6" x14ac:dyDescent="0.15">
      <c r="B4764">
        <f ca="1">IF(INDEX(Transactions!$J:$J,ROW()-8)="",TODAY(),INDEX(Transactions!$G:$G,ROW()-8))</f>
        <v>46229</v>
      </c>
      <c r="F4764">
        <f>IF(INDEX(Transactions!$J:$J,ROW()-8)="",0,INDEX(Transactions!$O:$O,ROW()-8))</f>
        <v>0</v>
      </c>
    </row>
    <row r="4765" spans="2:6" x14ac:dyDescent="0.15">
      <c r="B4765">
        <f ca="1">IF(INDEX(Transactions!$J:$J,ROW()-8)="",TODAY(),INDEX(Transactions!$G:$G,ROW()-8))</f>
        <v>46229</v>
      </c>
      <c r="F4765">
        <f>IF(INDEX(Transactions!$J:$J,ROW()-8)="",0,INDEX(Transactions!$O:$O,ROW()-8))</f>
        <v>0</v>
      </c>
    </row>
    <row r="4766" spans="2:6" x14ac:dyDescent="0.15">
      <c r="B4766">
        <f ca="1">IF(INDEX(Transactions!$J:$J,ROW()-8)="",TODAY(),INDEX(Transactions!$G:$G,ROW()-8))</f>
        <v>46229</v>
      </c>
      <c r="F4766">
        <f>IF(INDEX(Transactions!$J:$J,ROW()-8)="",0,INDEX(Transactions!$O:$O,ROW()-8))</f>
        <v>0</v>
      </c>
    </row>
    <row r="4767" spans="2:6" x14ac:dyDescent="0.15">
      <c r="B4767">
        <f ca="1">IF(INDEX(Transactions!$J:$J,ROW()-8)="",TODAY(),INDEX(Transactions!$G:$G,ROW()-8))</f>
        <v>46229</v>
      </c>
      <c r="F4767">
        <f>IF(INDEX(Transactions!$J:$J,ROW()-8)="",0,INDEX(Transactions!$O:$O,ROW()-8))</f>
        <v>0</v>
      </c>
    </row>
    <row r="4768" spans="2:6" x14ac:dyDescent="0.15">
      <c r="B4768">
        <f ca="1">IF(INDEX(Transactions!$J:$J,ROW()-8)="",TODAY(),INDEX(Transactions!$G:$G,ROW()-8))</f>
        <v>46229</v>
      </c>
      <c r="F4768">
        <f>IF(INDEX(Transactions!$J:$J,ROW()-8)="",0,INDEX(Transactions!$O:$O,ROW()-8))</f>
        <v>0</v>
      </c>
    </row>
    <row r="4769" spans="2:6" x14ac:dyDescent="0.15">
      <c r="B4769">
        <f ca="1">IF(INDEX(Transactions!$J:$J,ROW()-8)="",TODAY(),INDEX(Transactions!$G:$G,ROW()-8))</f>
        <v>46229</v>
      </c>
      <c r="F4769">
        <f>IF(INDEX(Transactions!$J:$J,ROW()-8)="",0,INDEX(Transactions!$O:$O,ROW()-8))</f>
        <v>0</v>
      </c>
    </row>
    <row r="4770" spans="2:6" x14ac:dyDescent="0.15">
      <c r="B4770">
        <f ca="1">IF(INDEX(Transactions!$J:$J,ROW()-8)="",TODAY(),INDEX(Transactions!$G:$G,ROW()-8))</f>
        <v>46229</v>
      </c>
      <c r="F4770">
        <f>IF(INDEX(Transactions!$J:$J,ROW()-8)="",0,INDEX(Transactions!$O:$O,ROW()-8))</f>
        <v>0</v>
      </c>
    </row>
    <row r="4771" spans="2:6" x14ac:dyDescent="0.15">
      <c r="B4771">
        <f ca="1">IF(INDEX(Transactions!$J:$J,ROW()-8)="",TODAY(),INDEX(Transactions!$G:$G,ROW()-8))</f>
        <v>46229</v>
      </c>
      <c r="F4771">
        <f>IF(INDEX(Transactions!$J:$J,ROW()-8)="",0,INDEX(Transactions!$O:$O,ROW()-8))</f>
        <v>0</v>
      </c>
    </row>
    <row r="4772" spans="2:6" x14ac:dyDescent="0.15">
      <c r="B4772">
        <f ca="1">IF(INDEX(Transactions!$J:$J,ROW()-8)="",TODAY(),INDEX(Transactions!$G:$G,ROW()-8))</f>
        <v>46229</v>
      </c>
      <c r="F4772">
        <f>IF(INDEX(Transactions!$J:$J,ROW()-8)="",0,INDEX(Transactions!$O:$O,ROW()-8))</f>
        <v>0</v>
      </c>
    </row>
    <row r="4773" spans="2:6" x14ac:dyDescent="0.15">
      <c r="B4773">
        <f ca="1">IF(INDEX(Transactions!$J:$J,ROW()-8)="",TODAY(),INDEX(Transactions!$G:$G,ROW()-8))</f>
        <v>46229</v>
      </c>
      <c r="F4773">
        <f>IF(INDEX(Transactions!$J:$J,ROW()-8)="",0,INDEX(Transactions!$O:$O,ROW()-8))</f>
        <v>0</v>
      </c>
    </row>
    <row r="4774" spans="2:6" x14ac:dyDescent="0.15">
      <c r="B4774">
        <f ca="1">IF(INDEX(Transactions!$J:$J,ROW()-8)="",TODAY(),INDEX(Transactions!$G:$G,ROW()-8))</f>
        <v>46229</v>
      </c>
      <c r="F4774">
        <f>IF(INDEX(Transactions!$J:$J,ROW()-8)="",0,INDEX(Transactions!$O:$O,ROW()-8))</f>
        <v>0</v>
      </c>
    </row>
    <row r="4775" spans="2:6" x14ac:dyDescent="0.15">
      <c r="B4775">
        <f ca="1">IF(INDEX(Transactions!$J:$J,ROW()-8)="",TODAY(),INDEX(Transactions!$G:$G,ROW()-8))</f>
        <v>46229</v>
      </c>
      <c r="F4775">
        <f>IF(INDEX(Transactions!$J:$J,ROW()-8)="",0,INDEX(Transactions!$O:$O,ROW()-8))</f>
        <v>0</v>
      </c>
    </row>
    <row r="4776" spans="2:6" x14ac:dyDescent="0.15">
      <c r="B4776">
        <f ca="1">IF(INDEX(Transactions!$J:$J,ROW()-8)="",TODAY(),INDEX(Transactions!$G:$G,ROW()-8))</f>
        <v>46229</v>
      </c>
      <c r="F4776">
        <f>IF(INDEX(Transactions!$J:$J,ROW()-8)="",0,INDEX(Transactions!$O:$O,ROW()-8))</f>
        <v>0</v>
      </c>
    </row>
    <row r="4777" spans="2:6" x14ac:dyDescent="0.15">
      <c r="B4777">
        <f ca="1">IF(INDEX(Transactions!$J:$J,ROW()-8)="",TODAY(),INDEX(Transactions!$G:$G,ROW()-8))</f>
        <v>46229</v>
      </c>
      <c r="F4777">
        <f>IF(INDEX(Transactions!$J:$J,ROW()-8)="",0,INDEX(Transactions!$O:$O,ROW()-8))</f>
        <v>0</v>
      </c>
    </row>
    <row r="4778" spans="2:6" x14ac:dyDescent="0.15">
      <c r="B4778">
        <f ca="1">IF(INDEX(Transactions!$J:$J,ROW()-8)="",TODAY(),INDEX(Transactions!$G:$G,ROW()-8))</f>
        <v>46229</v>
      </c>
      <c r="F4778">
        <f>IF(INDEX(Transactions!$J:$J,ROW()-8)="",0,INDEX(Transactions!$O:$O,ROW()-8))</f>
        <v>0</v>
      </c>
    </row>
    <row r="4779" spans="2:6" x14ac:dyDescent="0.15">
      <c r="B4779">
        <f ca="1">IF(INDEX(Transactions!$J:$J,ROW()-8)="",TODAY(),INDEX(Transactions!$G:$G,ROW()-8))</f>
        <v>46229</v>
      </c>
      <c r="F4779">
        <f>IF(INDEX(Transactions!$J:$J,ROW()-8)="",0,INDEX(Transactions!$O:$O,ROW()-8))</f>
        <v>0</v>
      </c>
    </row>
    <row r="4780" spans="2:6" x14ac:dyDescent="0.15">
      <c r="B4780">
        <f ca="1">IF(INDEX(Transactions!$J:$J,ROW()-8)="",TODAY(),INDEX(Transactions!$G:$G,ROW()-8))</f>
        <v>46229</v>
      </c>
      <c r="F4780">
        <f>IF(INDEX(Transactions!$J:$J,ROW()-8)="",0,INDEX(Transactions!$O:$O,ROW()-8))</f>
        <v>0</v>
      </c>
    </row>
    <row r="4781" spans="2:6" x14ac:dyDescent="0.15">
      <c r="B4781">
        <f ca="1">IF(INDEX(Transactions!$J:$J,ROW()-8)="",TODAY(),INDEX(Transactions!$G:$G,ROW()-8))</f>
        <v>46229</v>
      </c>
      <c r="F4781">
        <f>IF(INDEX(Transactions!$J:$J,ROW()-8)="",0,INDEX(Transactions!$O:$O,ROW()-8))</f>
        <v>0</v>
      </c>
    </row>
    <row r="4782" spans="2:6" x14ac:dyDescent="0.15">
      <c r="B4782">
        <f ca="1">IF(INDEX(Transactions!$J:$J,ROW()-8)="",TODAY(),INDEX(Transactions!$G:$G,ROW()-8))</f>
        <v>46229</v>
      </c>
      <c r="F4782">
        <f>IF(INDEX(Transactions!$J:$J,ROW()-8)="",0,INDEX(Transactions!$O:$O,ROW()-8))</f>
        <v>0</v>
      </c>
    </row>
    <row r="4783" spans="2:6" x14ac:dyDescent="0.15">
      <c r="B4783">
        <f ca="1">IF(INDEX(Transactions!$J:$J,ROW()-8)="",TODAY(),INDEX(Transactions!$G:$G,ROW()-8))</f>
        <v>46229</v>
      </c>
      <c r="F4783">
        <f>IF(INDEX(Transactions!$J:$J,ROW()-8)="",0,INDEX(Transactions!$O:$O,ROW()-8))</f>
        <v>0</v>
      </c>
    </row>
    <row r="4784" spans="2:6" x14ac:dyDescent="0.15">
      <c r="B4784">
        <f ca="1">IF(INDEX(Transactions!$J:$J,ROW()-8)="",TODAY(),INDEX(Transactions!$G:$G,ROW()-8))</f>
        <v>46229</v>
      </c>
      <c r="F4784">
        <f>IF(INDEX(Transactions!$J:$J,ROW()-8)="",0,INDEX(Transactions!$O:$O,ROW()-8))</f>
        <v>0</v>
      </c>
    </row>
    <row r="4785" spans="2:6" x14ac:dyDescent="0.15">
      <c r="B4785">
        <f ca="1">IF(INDEX(Transactions!$J:$J,ROW()-8)="",TODAY(),INDEX(Transactions!$G:$G,ROW()-8))</f>
        <v>46229</v>
      </c>
      <c r="F4785">
        <f>IF(INDEX(Transactions!$J:$J,ROW()-8)="",0,INDEX(Transactions!$O:$O,ROW()-8))</f>
        <v>0</v>
      </c>
    </row>
    <row r="4786" spans="2:6" x14ac:dyDescent="0.15">
      <c r="B4786">
        <f ca="1">IF(INDEX(Transactions!$J:$J,ROW()-8)="",TODAY(),INDEX(Transactions!$G:$G,ROW()-8))</f>
        <v>46229</v>
      </c>
      <c r="F4786">
        <f>IF(INDEX(Transactions!$J:$J,ROW()-8)="",0,INDEX(Transactions!$O:$O,ROW()-8))</f>
        <v>0</v>
      </c>
    </row>
    <row r="4787" spans="2:6" x14ac:dyDescent="0.15">
      <c r="B4787">
        <f ca="1">IF(INDEX(Transactions!$J:$J,ROW()-8)="",TODAY(),INDEX(Transactions!$G:$G,ROW()-8))</f>
        <v>46229</v>
      </c>
      <c r="F4787">
        <f>IF(INDEX(Transactions!$J:$J,ROW()-8)="",0,INDEX(Transactions!$O:$O,ROW()-8))</f>
        <v>0</v>
      </c>
    </row>
    <row r="4788" spans="2:6" x14ac:dyDescent="0.15">
      <c r="B4788">
        <f ca="1">IF(INDEX(Transactions!$J:$J,ROW()-8)="",TODAY(),INDEX(Transactions!$G:$G,ROW()-8))</f>
        <v>46229</v>
      </c>
      <c r="F4788">
        <f>IF(INDEX(Transactions!$J:$J,ROW()-8)="",0,INDEX(Transactions!$O:$O,ROW()-8))</f>
        <v>0</v>
      </c>
    </row>
    <row r="4789" spans="2:6" x14ac:dyDescent="0.15">
      <c r="B4789">
        <f ca="1">IF(INDEX(Transactions!$J:$J,ROW()-8)="",TODAY(),INDEX(Transactions!$G:$G,ROW()-8))</f>
        <v>46229</v>
      </c>
      <c r="F4789">
        <f>IF(INDEX(Transactions!$J:$J,ROW()-8)="",0,INDEX(Transactions!$O:$O,ROW()-8))</f>
        <v>0</v>
      </c>
    </row>
    <row r="4790" spans="2:6" x14ac:dyDescent="0.15">
      <c r="B4790">
        <f ca="1">IF(INDEX(Transactions!$J:$J,ROW()-8)="",TODAY(),INDEX(Transactions!$G:$G,ROW()-8))</f>
        <v>46229</v>
      </c>
      <c r="F4790">
        <f>IF(INDEX(Transactions!$J:$J,ROW()-8)="",0,INDEX(Transactions!$O:$O,ROW()-8))</f>
        <v>0</v>
      </c>
    </row>
    <row r="4791" spans="2:6" x14ac:dyDescent="0.15">
      <c r="B4791">
        <f ca="1">IF(INDEX(Transactions!$J:$J,ROW()-8)="",TODAY(),INDEX(Transactions!$G:$G,ROW()-8))</f>
        <v>46229</v>
      </c>
      <c r="F4791">
        <f>IF(INDEX(Transactions!$J:$J,ROW()-8)="",0,INDEX(Transactions!$O:$O,ROW()-8))</f>
        <v>0</v>
      </c>
    </row>
    <row r="4792" spans="2:6" x14ac:dyDescent="0.15">
      <c r="B4792">
        <f ca="1">IF(INDEX(Transactions!$J:$J,ROW()-8)="",TODAY(),INDEX(Transactions!$G:$G,ROW()-8))</f>
        <v>46229</v>
      </c>
      <c r="F4792">
        <f>IF(INDEX(Transactions!$J:$J,ROW()-8)="",0,INDEX(Transactions!$O:$O,ROW()-8))</f>
        <v>0</v>
      </c>
    </row>
    <row r="4793" spans="2:6" x14ac:dyDescent="0.15">
      <c r="B4793">
        <f ca="1">IF(INDEX(Transactions!$J:$J,ROW()-8)="",TODAY(),INDEX(Transactions!$G:$G,ROW()-8))</f>
        <v>46229</v>
      </c>
      <c r="F4793">
        <f>IF(INDEX(Transactions!$J:$J,ROW()-8)="",0,INDEX(Transactions!$O:$O,ROW()-8))</f>
        <v>0</v>
      </c>
    </row>
    <row r="4794" spans="2:6" x14ac:dyDescent="0.15">
      <c r="B4794">
        <f ca="1">IF(INDEX(Transactions!$J:$J,ROW()-8)="",TODAY(),INDEX(Transactions!$G:$G,ROW()-8))</f>
        <v>46229</v>
      </c>
      <c r="F4794">
        <f>IF(INDEX(Transactions!$J:$J,ROW()-8)="",0,INDEX(Transactions!$O:$O,ROW()-8))</f>
        <v>0</v>
      </c>
    </row>
    <row r="4795" spans="2:6" x14ac:dyDescent="0.15">
      <c r="B4795">
        <f ca="1">IF(INDEX(Transactions!$J:$J,ROW()-8)="",TODAY(),INDEX(Transactions!$G:$G,ROW()-8))</f>
        <v>46229</v>
      </c>
      <c r="F4795">
        <f>IF(INDEX(Transactions!$J:$J,ROW()-8)="",0,INDEX(Transactions!$O:$O,ROW()-8))</f>
        <v>0</v>
      </c>
    </row>
    <row r="4796" spans="2:6" x14ac:dyDescent="0.15">
      <c r="B4796">
        <f ca="1">IF(INDEX(Transactions!$J:$J,ROW()-8)="",TODAY(),INDEX(Transactions!$G:$G,ROW()-8))</f>
        <v>46229</v>
      </c>
      <c r="F4796">
        <f>IF(INDEX(Transactions!$J:$J,ROW()-8)="",0,INDEX(Transactions!$O:$O,ROW()-8))</f>
        <v>0</v>
      </c>
    </row>
    <row r="4797" spans="2:6" x14ac:dyDescent="0.15">
      <c r="B4797">
        <f ca="1">IF(INDEX(Transactions!$J:$J,ROW()-8)="",TODAY(),INDEX(Transactions!$G:$G,ROW()-8))</f>
        <v>46229</v>
      </c>
      <c r="F4797">
        <f>IF(INDEX(Transactions!$J:$J,ROW()-8)="",0,INDEX(Transactions!$O:$O,ROW()-8))</f>
        <v>0</v>
      </c>
    </row>
    <row r="4798" spans="2:6" x14ac:dyDescent="0.15">
      <c r="B4798">
        <f ca="1">IF(INDEX(Transactions!$J:$J,ROW()-8)="",TODAY(),INDEX(Transactions!$G:$G,ROW()-8))</f>
        <v>46229</v>
      </c>
      <c r="F4798">
        <f>IF(INDEX(Transactions!$J:$J,ROW()-8)="",0,INDEX(Transactions!$O:$O,ROW()-8))</f>
        <v>0</v>
      </c>
    </row>
    <row r="4799" spans="2:6" x14ac:dyDescent="0.15">
      <c r="B4799">
        <f ca="1">IF(INDEX(Transactions!$J:$J,ROW()-8)="",TODAY(),INDEX(Transactions!$G:$G,ROW()-8))</f>
        <v>46229</v>
      </c>
      <c r="F4799">
        <f>IF(INDEX(Transactions!$J:$J,ROW()-8)="",0,INDEX(Transactions!$O:$O,ROW()-8))</f>
        <v>0</v>
      </c>
    </row>
    <row r="4800" spans="2:6" x14ac:dyDescent="0.15">
      <c r="B4800">
        <f ca="1">IF(INDEX(Transactions!$J:$J,ROW()-8)="",TODAY(),INDEX(Transactions!$G:$G,ROW()-8))</f>
        <v>46229</v>
      </c>
      <c r="F4800">
        <f>IF(INDEX(Transactions!$J:$J,ROW()-8)="",0,INDEX(Transactions!$O:$O,ROW()-8))</f>
        <v>0</v>
      </c>
    </row>
    <row r="4801" spans="2:6" x14ac:dyDescent="0.15">
      <c r="B4801">
        <f ca="1">IF(INDEX(Transactions!$J:$J,ROW()-8)="",TODAY(),INDEX(Transactions!$G:$G,ROW()-8))</f>
        <v>46229</v>
      </c>
      <c r="F4801">
        <f>IF(INDEX(Transactions!$J:$J,ROW()-8)="",0,INDEX(Transactions!$O:$O,ROW()-8))</f>
        <v>0</v>
      </c>
    </row>
    <row r="4802" spans="2:6" x14ac:dyDescent="0.15">
      <c r="B4802">
        <f ca="1">IF(INDEX(Transactions!$J:$J,ROW()-8)="",TODAY(),INDEX(Transactions!$G:$G,ROW()-8))</f>
        <v>46229</v>
      </c>
      <c r="F4802">
        <f>IF(INDEX(Transactions!$J:$J,ROW()-8)="",0,INDEX(Transactions!$O:$O,ROW()-8))</f>
        <v>0</v>
      </c>
    </row>
    <row r="4803" spans="2:6" x14ac:dyDescent="0.15">
      <c r="B4803">
        <f ca="1">IF(INDEX(Transactions!$J:$J,ROW()-8)="",TODAY(),INDEX(Transactions!$G:$G,ROW()-8))</f>
        <v>46229</v>
      </c>
      <c r="F4803">
        <f>IF(INDEX(Transactions!$J:$J,ROW()-8)="",0,INDEX(Transactions!$O:$O,ROW()-8))</f>
        <v>0</v>
      </c>
    </row>
    <row r="4804" spans="2:6" x14ac:dyDescent="0.15">
      <c r="B4804">
        <f ca="1">IF(INDEX(Transactions!$J:$J,ROW()-8)="",TODAY(),INDEX(Transactions!$G:$G,ROW()-8))</f>
        <v>46229</v>
      </c>
      <c r="F4804">
        <f>IF(INDEX(Transactions!$J:$J,ROW()-8)="",0,INDEX(Transactions!$O:$O,ROW()-8))</f>
        <v>0</v>
      </c>
    </row>
    <row r="4805" spans="2:6" x14ac:dyDescent="0.15">
      <c r="B4805">
        <f ca="1">IF(INDEX(Transactions!$J:$J,ROW()-8)="",TODAY(),INDEX(Transactions!$G:$G,ROW()-8))</f>
        <v>46229</v>
      </c>
      <c r="F4805">
        <f>IF(INDEX(Transactions!$J:$J,ROW()-8)="",0,INDEX(Transactions!$O:$O,ROW()-8))</f>
        <v>0</v>
      </c>
    </row>
    <row r="4806" spans="2:6" x14ac:dyDescent="0.15">
      <c r="B4806">
        <f ca="1">IF(INDEX(Transactions!$J:$J,ROW()-8)="",TODAY(),INDEX(Transactions!$G:$G,ROW()-8))</f>
        <v>46229</v>
      </c>
      <c r="F4806">
        <f>IF(INDEX(Transactions!$J:$J,ROW()-8)="",0,INDEX(Transactions!$O:$O,ROW()-8))</f>
        <v>0</v>
      </c>
    </row>
    <row r="4807" spans="2:6" x14ac:dyDescent="0.15">
      <c r="B4807">
        <f ca="1">IF(INDEX(Transactions!$J:$J,ROW()-8)="",TODAY(),INDEX(Transactions!$G:$G,ROW()-8))</f>
        <v>46229</v>
      </c>
      <c r="F4807">
        <f>IF(INDEX(Transactions!$J:$J,ROW()-8)="",0,INDEX(Transactions!$O:$O,ROW()-8))</f>
        <v>0</v>
      </c>
    </row>
    <row r="4808" spans="2:6" x14ac:dyDescent="0.15">
      <c r="B4808">
        <f ca="1">IF(INDEX(Transactions!$J:$J,ROW()-8)="",TODAY(),INDEX(Transactions!$G:$G,ROW()-8))</f>
        <v>46229</v>
      </c>
      <c r="F4808">
        <f>IF(INDEX(Transactions!$J:$J,ROW()-8)="",0,INDEX(Transactions!$O:$O,ROW()-8))</f>
        <v>0</v>
      </c>
    </row>
    <row r="4809" spans="2:6" x14ac:dyDescent="0.15">
      <c r="B4809">
        <f ca="1">IF(INDEX(Transactions!$J:$J,ROW()-8)="",TODAY(),INDEX(Transactions!$G:$G,ROW()-8))</f>
        <v>46229</v>
      </c>
      <c r="F4809">
        <f>IF(INDEX(Transactions!$J:$J,ROW()-8)="",0,INDEX(Transactions!$O:$O,ROW()-8))</f>
        <v>0</v>
      </c>
    </row>
    <row r="4810" spans="2:6" x14ac:dyDescent="0.15">
      <c r="B4810">
        <f ca="1">IF(INDEX(Transactions!$J:$J,ROW()-8)="",TODAY(),INDEX(Transactions!$G:$G,ROW()-8))</f>
        <v>46229</v>
      </c>
      <c r="F4810">
        <f>IF(INDEX(Transactions!$J:$J,ROW()-8)="",0,INDEX(Transactions!$O:$O,ROW()-8))</f>
        <v>0</v>
      </c>
    </row>
    <row r="4811" spans="2:6" x14ac:dyDescent="0.15">
      <c r="B4811">
        <f ca="1">IF(INDEX(Transactions!$J:$J,ROW()-8)="",TODAY(),INDEX(Transactions!$G:$G,ROW()-8))</f>
        <v>46229</v>
      </c>
      <c r="F4811">
        <f>IF(INDEX(Transactions!$J:$J,ROW()-8)="",0,INDEX(Transactions!$O:$O,ROW()-8))</f>
        <v>0</v>
      </c>
    </row>
    <row r="4812" spans="2:6" x14ac:dyDescent="0.15">
      <c r="B4812">
        <f ca="1">IF(INDEX(Transactions!$J:$J,ROW()-8)="",TODAY(),INDEX(Transactions!$G:$G,ROW()-8))</f>
        <v>46229</v>
      </c>
      <c r="F4812">
        <f>IF(INDEX(Transactions!$J:$J,ROW()-8)="",0,INDEX(Transactions!$O:$O,ROW()-8))</f>
        <v>0</v>
      </c>
    </row>
    <row r="4813" spans="2:6" x14ac:dyDescent="0.15">
      <c r="B4813">
        <f ca="1">IF(INDEX(Transactions!$J:$J,ROW()-8)="",TODAY(),INDEX(Transactions!$G:$G,ROW()-8))</f>
        <v>46229</v>
      </c>
      <c r="F4813">
        <f>IF(INDEX(Transactions!$J:$J,ROW()-8)="",0,INDEX(Transactions!$O:$O,ROW()-8))</f>
        <v>0</v>
      </c>
    </row>
    <row r="4814" spans="2:6" x14ac:dyDescent="0.15">
      <c r="B4814">
        <f ca="1">IF(INDEX(Transactions!$J:$J,ROW()-8)="",TODAY(),INDEX(Transactions!$G:$G,ROW()-8))</f>
        <v>46229</v>
      </c>
      <c r="F4814">
        <f>IF(INDEX(Transactions!$J:$J,ROW()-8)="",0,INDEX(Transactions!$O:$O,ROW()-8))</f>
        <v>0</v>
      </c>
    </row>
    <row r="4815" spans="2:6" x14ac:dyDescent="0.15">
      <c r="B4815">
        <f ca="1">IF(INDEX(Transactions!$J:$J,ROW()-8)="",TODAY(),INDEX(Transactions!$G:$G,ROW()-8))</f>
        <v>46229</v>
      </c>
      <c r="F4815">
        <f>IF(INDEX(Transactions!$J:$J,ROW()-8)="",0,INDEX(Transactions!$O:$O,ROW()-8))</f>
        <v>0</v>
      </c>
    </row>
    <row r="4816" spans="2:6" x14ac:dyDescent="0.15">
      <c r="B4816">
        <f ca="1">IF(INDEX(Transactions!$J:$J,ROW()-8)="",TODAY(),INDEX(Transactions!$G:$G,ROW()-8))</f>
        <v>46229</v>
      </c>
      <c r="F4816">
        <f>IF(INDEX(Transactions!$J:$J,ROW()-8)="",0,INDEX(Transactions!$O:$O,ROW()-8))</f>
        <v>0</v>
      </c>
    </row>
    <row r="4817" spans="2:6" x14ac:dyDescent="0.15">
      <c r="B4817">
        <f ca="1">IF(INDEX(Transactions!$J:$J,ROW()-8)="",TODAY(),INDEX(Transactions!$G:$G,ROW()-8))</f>
        <v>46229</v>
      </c>
      <c r="F4817">
        <f>IF(INDEX(Transactions!$J:$J,ROW()-8)="",0,INDEX(Transactions!$O:$O,ROW()-8))</f>
        <v>0</v>
      </c>
    </row>
    <row r="4818" spans="2:6" x14ac:dyDescent="0.15">
      <c r="B4818">
        <f ca="1">IF(INDEX(Transactions!$J:$J,ROW()-8)="",TODAY(),INDEX(Transactions!$G:$G,ROW()-8))</f>
        <v>46229</v>
      </c>
      <c r="F4818">
        <f>IF(INDEX(Transactions!$J:$J,ROW()-8)="",0,INDEX(Transactions!$O:$O,ROW()-8))</f>
        <v>0</v>
      </c>
    </row>
    <row r="4819" spans="2:6" x14ac:dyDescent="0.15">
      <c r="B4819">
        <f ca="1">IF(INDEX(Transactions!$J:$J,ROW()-8)="",TODAY(),INDEX(Transactions!$G:$G,ROW()-8))</f>
        <v>46229</v>
      </c>
      <c r="F4819">
        <f>IF(INDEX(Transactions!$J:$J,ROW()-8)="",0,INDEX(Transactions!$O:$O,ROW()-8))</f>
        <v>0</v>
      </c>
    </row>
    <row r="4820" spans="2:6" x14ac:dyDescent="0.15">
      <c r="B4820">
        <f ca="1">IF(INDEX(Transactions!$J:$J,ROW()-8)="",TODAY(),INDEX(Transactions!$G:$G,ROW()-8))</f>
        <v>46229</v>
      </c>
      <c r="F4820">
        <f>IF(INDEX(Transactions!$J:$J,ROW()-8)="",0,INDEX(Transactions!$O:$O,ROW()-8))</f>
        <v>0</v>
      </c>
    </row>
    <row r="4821" spans="2:6" x14ac:dyDescent="0.15">
      <c r="B4821">
        <f ca="1">IF(INDEX(Transactions!$J:$J,ROW()-8)="",TODAY(),INDEX(Transactions!$G:$G,ROW()-8))</f>
        <v>46229</v>
      </c>
      <c r="F4821">
        <f>IF(INDEX(Transactions!$J:$J,ROW()-8)="",0,INDEX(Transactions!$O:$O,ROW()-8))</f>
        <v>0</v>
      </c>
    </row>
    <row r="4822" spans="2:6" x14ac:dyDescent="0.15">
      <c r="B4822">
        <f ca="1">IF(INDEX(Transactions!$J:$J,ROW()-8)="",TODAY(),INDEX(Transactions!$G:$G,ROW()-8))</f>
        <v>46229</v>
      </c>
      <c r="F4822">
        <f>IF(INDEX(Transactions!$J:$J,ROW()-8)="",0,INDEX(Transactions!$O:$O,ROW()-8))</f>
        <v>0</v>
      </c>
    </row>
    <row r="4823" spans="2:6" x14ac:dyDescent="0.15">
      <c r="B4823">
        <f ca="1">IF(INDEX(Transactions!$J:$J,ROW()-8)="",TODAY(),INDEX(Transactions!$G:$G,ROW()-8))</f>
        <v>46229</v>
      </c>
      <c r="F4823">
        <f>IF(INDEX(Transactions!$J:$J,ROW()-8)="",0,INDEX(Transactions!$O:$O,ROW()-8))</f>
        <v>0</v>
      </c>
    </row>
    <row r="4824" spans="2:6" x14ac:dyDescent="0.15">
      <c r="B4824">
        <f ca="1">IF(INDEX(Transactions!$J:$J,ROW()-8)="",TODAY(),INDEX(Transactions!$G:$G,ROW()-8))</f>
        <v>46229</v>
      </c>
      <c r="F4824">
        <f>IF(INDEX(Transactions!$J:$J,ROW()-8)="",0,INDEX(Transactions!$O:$O,ROW()-8))</f>
        <v>0</v>
      </c>
    </row>
    <row r="4825" spans="2:6" x14ac:dyDescent="0.15">
      <c r="B4825">
        <f ca="1">IF(INDEX(Transactions!$J:$J,ROW()-8)="",TODAY(),INDEX(Transactions!$G:$G,ROW()-8))</f>
        <v>46229</v>
      </c>
      <c r="F4825">
        <f>IF(INDEX(Transactions!$J:$J,ROW()-8)="",0,INDEX(Transactions!$O:$O,ROW()-8))</f>
        <v>0</v>
      </c>
    </row>
    <row r="4826" spans="2:6" x14ac:dyDescent="0.15">
      <c r="B4826">
        <f ca="1">IF(INDEX(Transactions!$J:$J,ROW()-8)="",TODAY(),INDEX(Transactions!$G:$G,ROW()-8))</f>
        <v>46229</v>
      </c>
      <c r="F4826">
        <f>IF(INDEX(Transactions!$J:$J,ROW()-8)="",0,INDEX(Transactions!$O:$O,ROW()-8))</f>
        <v>0</v>
      </c>
    </row>
    <row r="4827" spans="2:6" x14ac:dyDescent="0.15">
      <c r="B4827">
        <f ca="1">IF(INDEX(Transactions!$J:$J,ROW()-8)="",TODAY(),INDEX(Transactions!$G:$G,ROW()-8))</f>
        <v>46229</v>
      </c>
      <c r="F4827">
        <f>IF(INDEX(Transactions!$J:$J,ROW()-8)="",0,INDEX(Transactions!$O:$O,ROW()-8))</f>
        <v>0</v>
      </c>
    </row>
    <row r="4828" spans="2:6" x14ac:dyDescent="0.15">
      <c r="B4828">
        <f ca="1">IF(INDEX(Transactions!$J:$J,ROW()-8)="",TODAY(),INDEX(Transactions!$G:$G,ROW()-8))</f>
        <v>46229</v>
      </c>
      <c r="F4828">
        <f>IF(INDEX(Transactions!$J:$J,ROW()-8)="",0,INDEX(Transactions!$O:$O,ROW()-8))</f>
        <v>0</v>
      </c>
    </row>
    <row r="4829" spans="2:6" x14ac:dyDescent="0.15">
      <c r="B4829">
        <f ca="1">IF(INDEX(Transactions!$J:$J,ROW()-8)="",TODAY(),INDEX(Transactions!$G:$G,ROW()-8))</f>
        <v>46229</v>
      </c>
      <c r="F4829">
        <f>IF(INDEX(Transactions!$J:$J,ROW()-8)="",0,INDEX(Transactions!$O:$O,ROW()-8))</f>
        <v>0</v>
      </c>
    </row>
    <row r="4830" spans="2:6" x14ac:dyDescent="0.15">
      <c r="B4830">
        <f ca="1">IF(INDEX(Transactions!$J:$J,ROW()-8)="",TODAY(),INDEX(Transactions!$G:$G,ROW()-8))</f>
        <v>46229</v>
      </c>
      <c r="F4830">
        <f>IF(INDEX(Transactions!$J:$J,ROW()-8)="",0,INDEX(Transactions!$O:$O,ROW()-8))</f>
        <v>0</v>
      </c>
    </row>
    <row r="4831" spans="2:6" x14ac:dyDescent="0.15">
      <c r="B4831">
        <f ca="1">IF(INDEX(Transactions!$J:$J,ROW()-8)="",TODAY(),INDEX(Transactions!$G:$G,ROW()-8))</f>
        <v>46229</v>
      </c>
      <c r="F4831">
        <f>IF(INDEX(Transactions!$J:$J,ROW()-8)="",0,INDEX(Transactions!$O:$O,ROW()-8))</f>
        <v>0</v>
      </c>
    </row>
    <row r="4832" spans="2:6" x14ac:dyDescent="0.15">
      <c r="B4832">
        <f ca="1">IF(INDEX(Transactions!$J:$J,ROW()-8)="",TODAY(),INDEX(Transactions!$G:$G,ROW()-8))</f>
        <v>46229</v>
      </c>
      <c r="F4832">
        <f>IF(INDEX(Transactions!$J:$J,ROW()-8)="",0,INDEX(Transactions!$O:$O,ROW()-8))</f>
        <v>0</v>
      </c>
    </row>
    <row r="4833" spans="2:6" x14ac:dyDescent="0.15">
      <c r="B4833">
        <f ca="1">IF(INDEX(Transactions!$J:$J,ROW()-8)="",TODAY(),INDEX(Transactions!$G:$G,ROW()-8))</f>
        <v>46229</v>
      </c>
      <c r="F4833">
        <f>IF(INDEX(Transactions!$J:$J,ROW()-8)="",0,INDEX(Transactions!$O:$O,ROW()-8))</f>
        <v>0</v>
      </c>
    </row>
    <row r="4834" spans="2:6" x14ac:dyDescent="0.15">
      <c r="B4834">
        <f ca="1">IF(INDEX(Transactions!$J:$J,ROW()-8)="",TODAY(),INDEX(Transactions!$G:$G,ROW()-8))</f>
        <v>46229</v>
      </c>
      <c r="F4834">
        <f>IF(INDEX(Transactions!$J:$J,ROW()-8)="",0,INDEX(Transactions!$O:$O,ROW()-8))</f>
        <v>0</v>
      </c>
    </row>
    <row r="4835" spans="2:6" x14ac:dyDescent="0.15">
      <c r="B4835">
        <f ca="1">IF(INDEX(Transactions!$J:$J,ROW()-8)="",TODAY(),INDEX(Transactions!$G:$G,ROW()-8))</f>
        <v>46229</v>
      </c>
      <c r="F4835">
        <f>IF(INDEX(Transactions!$J:$J,ROW()-8)="",0,INDEX(Transactions!$O:$O,ROW()-8))</f>
        <v>0</v>
      </c>
    </row>
    <row r="4836" spans="2:6" x14ac:dyDescent="0.15">
      <c r="B4836">
        <f ca="1">IF(INDEX(Transactions!$J:$J,ROW()-8)="",TODAY(),INDEX(Transactions!$G:$G,ROW()-8))</f>
        <v>46229</v>
      </c>
      <c r="F4836">
        <f>IF(INDEX(Transactions!$J:$J,ROW()-8)="",0,INDEX(Transactions!$O:$O,ROW()-8))</f>
        <v>0</v>
      </c>
    </row>
    <row r="4837" spans="2:6" x14ac:dyDescent="0.15">
      <c r="B4837">
        <f ca="1">IF(INDEX(Transactions!$J:$J,ROW()-8)="",TODAY(),INDEX(Transactions!$G:$G,ROW()-8))</f>
        <v>46229</v>
      </c>
      <c r="F4837">
        <f>IF(INDEX(Transactions!$J:$J,ROW()-8)="",0,INDEX(Transactions!$O:$O,ROW()-8))</f>
        <v>0</v>
      </c>
    </row>
    <row r="4838" spans="2:6" x14ac:dyDescent="0.15">
      <c r="B4838">
        <f ca="1">IF(INDEX(Transactions!$J:$J,ROW()-8)="",TODAY(),INDEX(Transactions!$G:$G,ROW()-8))</f>
        <v>46229</v>
      </c>
      <c r="F4838">
        <f>IF(INDEX(Transactions!$J:$J,ROW()-8)="",0,INDEX(Transactions!$O:$O,ROW()-8))</f>
        <v>0</v>
      </c>
    </row>
    <row r="4839" spans="2:6" x14ac:dyDescent="0.15">
      <c r="B4839">
        <f ca="1">IF(INDEX(Transactions!$J:$J,ROW()-8)="",TODAY(),INDEX(Transactions!$G:$G,ROW()-8))</f>
        <v>46229</v>
      </c>
      <c r="F4839">
        <f>IF(INDEX(Transactions!$J:$J,ROW()-8)="",0,INDEX(Transactions!$O:$O,ROW()-8))</f>
        <v>0</v>
      </c>
    </row>
    <row r="4840" spans="2:6" x14ac:dyDescent="0.15">
      <c r="B4840">
        <f ca="1">IF(INDEX(Transactions!$J:$J,ROW()-8)="",TODAY(),INDEX(Transactions!$G:$G,ROW()-8))</f>
        <v>46229</v>
      </c>
      <c r="F4840">
        <f>IF(INDEX(Transactions!$J:$J,ROW()-8)="",0,INDEX(Transactions!$O:$O,ROW()-8))</f>
        <v>0</v>
      </c>
    </row>
    <row r="4841" spans="2:6" x14ac:dyDescent="0.15">
      <c r="B4841">
        <f ca="1">IF(INDEX(Transactions!$J:$J,ROW()-8)="",TODAY(),INDEX(Transactions!$G:$G,ROW()-8))</f>
        <v>46229</v>
      </c>
      <c r="F4841">
        <f>IF(INDEX(Transactions!$J:$J,ROW()-8)="",0,INDEX(Transactions!$O:$O,ROW()-8))</f>
        <v>0</v>
      </c>
    </row>
    <row r="4842" spans="2:6" x14ac:dyDescent="0.15">
      <c r="B4842">
        <f ca="1">IF(INDEX(Transactions!$J:$J,ROW()-8)="",TODAY(),INDEX(Transactions!$G:$G,ROW()-8))</f>
        <v>46229</v>
      </c>
      <c r="F4842">
        <f>IF(INDEX(Transactions!$J:$J,ROW()-8)="",0,INDEX(Transactions!$O:$O,ROW()-8))</f>
        <v>0</v>
      </c>
    </row>
    <row r="4843" spans="2:6" x14ac:dyDescent="0.15">
      <c r="B4843">
        <f ca="1">IF(INDEX(Transactions!$J:$J,ROW()-8)="",TODAY(),INDEX(Transactions!$G:$G,ROW()-8))</f>
        <v>46229</v>
      </c>
      <c r="F4843">
        <f>IF(INDEX(Transactions!$J:$J,ROW()-8)="",0,INDEX(Transactions!$O:$O,ROW()-8))</f>
        <v>0</v>
      </c>
    </row>
    <row r="4844" spans="2:6" x14ac:dyDescent="0.15">
      <c r="B4844">
        <f ca="1">IF(INDEX(Transactions!$J:$J,ROW()-8)="",TODAY(),INDEX(Transactions!$G:$G,ROW()-8))</f>
        <v>46229</v>
      </c>
      <c r="F4844">
        <f>IF(INDEX(Transactions!$J:$J,ROW()-8)="",0,INDEX(Transactions!$O:$O,ROW()-8))</f>
        <v>0</v>
      </c>
    </row>
    <row r="4845" spans="2:6" x14ac:dyDescent="0.15">
      <c r="B4845">
        <f ca="1">IF(INDEX(Transactions!$J:$J,ROW()-8)="",TODAY(),INDEX(Transactions!$G:$G,ROW()-8))</f>
        <v>46229</v>
      </c>
      <c r="F4845">
        <f>IF(INDEX(Transactions!$J:$J,ROW()-8)="",0,INDEX(Transactions!$O:$O,ROW()-8))</f>
        <v>0</v>
      </c>
    </row>
    <row r="4846" spans="2:6" x14ac:dyDescent="0.15">
      <c r="B4846">
        <f ca="1">IF(INDEX(Transactions!$J:$J,ROW()-8)="",TODAY(),INDEX(Transactions!$G:$G,ROW()-8))</f>
        <v>46229</v>
      </c>
      <c r="F4846">
        <f>IF(INDEX(Transactions!$J:$J,ROW()-8)="",0,INDEX(Transactions!$O:$O,ROW()-8))</f>
        <v>0</v>
      </c>
    </row>
    <row r="4847" spans="2:6" x14ac:dyDescent="0.15">
      <c r="B4847">
        <f ca="1">IF(INDEX(Transactions!$J:$J,ROW()-8)="",TODAY(),INDEX(Transactions!$G:$G,ROW()-8))</f>
        <v>46229</v>
      </c>
      <c r="F4847">
        <f>IF(INDEX(Transactions!$J:$J,ROW()-8)="",0,INDEX(Transactions!$O:$O,ROW()-8))</f>
        <v>0</v>
      </c>
    </row>
    <row r="4848" spans="2:6" x14ac:dyDescent="0.15">
      <c r="B4848">
        <f ca="1">IF(INDEX(Transactions!$J:$J,ROW()-8)="",TODAY(),INDEX(Transactions!$G:$G,ROW()-8))</f>
        <v>46229</v>
      </c>
      <c r="F4848">
        <f>IF(INDEX(Transactions!$J:$J,ROW()-8)="",0,INDEX(Transactions!$O:$O,ROW()-8))</f>
        <v>0</v>
      </c>
    </row>
    <row r="4849" spans="2:6" x14ac:dyDescent="0.15">
      <c r="B4849">
        <f ca="1">IF(INDEX(Transactions!$J:$J,ROW()-8)="",TODAY(),INDEX(Transactions!$G:$G,ROW()-8))</f>
        <v>46229</v>
      </c>
      <c r="F4849">
        <f>IF(INDEX(Transactions!$J:$J,ROW()-8)="",0,INDEX(Transactions!$O:$O,ROW()-8))</f>
        <v>0</v>
      </c>
    </row>
    <row r="4850" spans="2:6" x14ac:dyDescent="0.15">
      <c r="B4850">
        <f ca="1">IF(INDEX(Transactions!$J:$J,ROW()-8)="",TODAY(),INDEX(Transactions!$G:$G,ROW()-8))</f>
        <v>46229</v>
      </c>
      <c r="F4850">
        <f>IF(INDEX(Transactions!$J:$J,ROW()-8)="",0,INDEX(Transactions!$O:$O,ROW()-8))</f>
        <v>0</v>
      </c>
    </row>
    <row r="4851" spans="2:6" x14ac:dyDescent="0.15">
      <c r="B4851">
        <f ca="1">IF(INDEX(Transactions!$J:$J,ROW()-8)="",TODAY(),INDEX(Transactions!$G:$G,ROW()-8))</f>
        <v>46229</v>
      </c>
      <c r="F4851">
        <f>IF(INDEX(Transactions!$J:$J,ROW()-8)="",0,INDEX(Transactions!$O:$O,ROW()-8))</f>
        <v>0</v>
      </c>
    </row>
    <row r="4852" spans="2:6" x14ac:dyDescent="0.15">
      <c r="B4852">
        <f ca="1">IF(INDEX(Transactions!$J:$J,ROW()-8)="",TODAY(),INDEX(Transactions!$G:$G,ROW()-8))</f>
        <v>46229</v>
      </c>
      <c r="F4852">
        <f>IF(INDEX(Transactions!$J:$J,ROW()-8)="",0,INDEX(Transactions!$O:$O,ROW()-8))</f>
        <v>0</v>
      </c>
    </row>
    <row r="4853" spans="2:6" x14ac:dyDescent="0.15">
      <c r="B4853">
        <f ca="1">IF(INDEX(Transactions!$J:$J,ROW()-8)="",TODAY(),INDEX(Transactions!$G:$G,ROW()-8))</f>
        <v>46229</v>
      </c>
      <c r="F4853">
        <f>IF(INDEX(Transactions!$J:$J,ROW()-8)="",0,INDEX(Transactions!$O:$O,ROW()-8))</f>
        <v>0</v>
      </c>
    </row>
    <row r="4854" spans="2:6" x14ac:dyDescent="0.15">
      <c r="B4854">
        <f ca="1">IF(INDEX(Transactions!$J:$J,ROW()-8)="",TODAY(),INDEX(Transactions!$G:$G,ROW()-8))</f>
        <v>46229</v>
      </c>
      <c r="F4854">
        <f>IF(INDEX(Transactions!$J:$J,ROW()-8)="",0,INDEX(Transactions!$O:$O,ROW()-8))</f>
        <v>0</v>
      </c>
    </row>
    <row r="4855" spans="2:6" x14ac:dyDescent="0.15">
      <c r="B4855">
        <f ca="1">IF(INDEX(Transactions!$J:$J,ROW()-8)="",TODAY(),INDEX(Transactions!$G:$G,ROW()-8))</f>
        <v>46229</v>
      </c>
      <c r="F4855">
        <f>IF(INDEX(Transactions!$J:$J,ROW()-8)="",0,INDEX(Transactions!$O:$O,ROW()-8))</f>
        <v>0</v>
      </c>
    </row>
    <row r="4856" spans="2:6" x14ac:dyDescent="0.15">
      <c r="B4856">
        <f ca="1">IF(INDEX(Transactions!$J:$J,ROW()-8)="",TODAY(),INDEX(Transactions!$G:$G,ROW()-8))</f>
        <v>46229</v>
      </c>
      <c r="F4856">
        <f>IF(INDEX(Transactions!$J:$J,ROW()-8)="",0,INDEX(Transactions!$O:$O,ROW()-8))</f>
        <v>0</v>
      </c>
    </row>
    <row r="4857" spans="2:6" x14ac:dyDescent="0.15">
      <c r="B4857">
        <f ca="1">IF(INDEX(Transactions!$J:$J,ROW()-8)="",TODAY(),INDEX(Transactions!$G:$G,ROW()-8))</f>
        <v>46229</v>
      </c>
      <c r="F4857">
        <f>IF(INDEX(Transactions!$J:$J,ROW()-8)="",0,INDEX(Transactions!$O:$O,ROW()-8))</f>
        <v>0</v>
      </c>
    </row>
    <row r="4858" spans="2:6" x14ac:dyDescent="0.15">
      <c r="B4858">
        <f ca="1">IF(INDEX(Transactions!$J:$J,ROW()-8)="",TODAY(),INDEX(Transactions!$G:$G,ROW()-8))</f>
        <v>46229</v>
      </c>
      <c r="F4858">
        <f>IF(INDEX(Transactions!$J:$J,ROW()-8)="",0,INDEX(Transactions!$O:$O,ROW()-8))</f>
        <v>0</v>
      </c>
    </row>
    <row r="4859" spans="2:6" x14ac:dyDescent="0.15">
      <c r="B4859">
        <f ca="1">IF(INDEX(Transactions!$J:$J,ROW()-8)="",TODAY(),INDEX(Transactions!$G:$G,ROW()-8))</f>
        <v>46229</v>
      </c>
      <c r="F4859">
        <f>IF(INDEX(Transactions!$J:$J,ROW()-8)="",0,INDEX(Transactions!$O:$O,ROW()-8))</f>
        <v>0</v>
      </c>
    </row>
    <row r="4860" spans="2:6" x14ac:dyDescent="0.15">
      <c r="B4860">
        <f ca="1">IF(INDEX(Transactions!$J:$J,ROW()-8)="",TODAY(),INDEX(Transactions!$G:$G,ROW()-8))</f>
        <v>46229</v>
      </c>
      <c r="F4860">
        <f>IF(INDEX(Transactions!$J:$J,ROW()-8)="",0,INDEX(Transactions!$O:$O,ROW()-8))</f>
        <v>0</v>
      </c>
    </row>
    <row r="4861" spans="2:6" x14ac:dyDescent="0.15">
      <c r="B4861">
        <f ca="1">IF(INDEX(Transactions!$J:$J,ROW()-8)="",TODAY(),INDEX(Transactions!$G:$G,ROW()-8))</f>
        <v>46229</v>
      </c>
      <c r="F4861">
        <f>IF(INDEX(Transactions!$J:$J,ROW()-8)="",0,INDEX(Transactions!$O:$O,ROW()-8))</f>
        <v>0</v>
      </c>
    </row>
    <row r="4862" spans="2:6" x14ac:dyDescent="0.15">
      <c r="B4862">
        <f ca="1">IF(INDEX(Transactions!$J:$J,ROW()-8)="",TODAY(),INDEX(Transactions!$G:$G,ROW()-8))</f>
        <v>46229</v>
      </c>
      <c r="F4862">
        <f>IF(INDEX(Transactions!$J:$J,ROW()-8)="",0,INDEX(Transactions!$O:$O,ROW()-8))</f>
        <v>0</v>
      </c>
    </row>
    <row r="4863" spans="2:6" x14ac:dyDescent="0.15">
      <c r="B4863">
        <f ca="1">IF(INDEX(Transactions!$J:$J,ROW()-8)="",TODAY(),INDEX(Transactions!$G:$G,ROW()-8))</f>
        <v>46229</v>
      </c>
      <c r="F4863">
        <f>IF(INDEX(Transactions!$J:$J,ROW()-8)="",0,INDEX(Transactions!$O:$O,ROW()-8))</f>
        <v>0</v>
      </c>
    </row>
    <row r="4864" spans="2:6" x14ac:dyDescent="0.15">
      <c r="B4864">
        <f ca="1">IF(INDEX(Transactions!$J:$J,ROW()-8)="",TODAY(),INDEX(Transactions!$G:$G,ROW()-8))</f>
        <v>46229</v>
      </c>
      <c r="F4864">
        <f>IF(INDEX(Transactions!$J:$J,ROW()-8)="",0,INDEX(Transactions!$O:$O,ROW()-8))</f>
        <v>0</v>
      </c>
    </row>
    <row r="4865" spans="2:6" x14ac:dyDescent="0.15">
      <c r="B4865">
        <f ca="1">IF(INDEX(Transactions!$J:$J,ROW()-8)="",TODAY(),INDEX(Transactions!$G:$G,ROW()-8))</f>
        <v>46229</v>
      </c>
      <c r="F4865">
        <f>IF(INDEX(Transactions!$J:$J,ROW()-8)="",0,INDEX(Transactions!$O:$O,ROW()-8))</f>
        <v>0</v>
      </c>
    </row>
    <row r="4866" spans="2:6" x14ac:dyDescent="0.15">
      <c r="B4866">
        <f ca="1">IF(INDEX(Transactions!$J:$J,ROW()-8)="",TODAY(),INDEX(Transactions!$G:$G,ROW()-8))</f>
        <v>46229</v>
      </c>
      <c r="F4866">
        <f>IF(INDEX(Transactions!$J:$J,ROW()-8)="",0,INDEX(Transactions!$O:$O,ROW()-8))</f>
        <v>0</v>
      </c>
    </row>
    <row r="4867" spans="2:6" x14ac:dyDescent="0.15">
      <c r="B4867">
        <f ca="1">IF(INDEX(Transactions!$J:$J,ROW()-8)="",TODAY(),INDEX(Transactions!$G:$G,ROW()-8))</f>
        <v>46229</v>
      </c>
      <c r="F4867">
        <f>IF(INDEX(Transactions!$J:$J,ROW()-8)="",0,INDEX(Transactions!$O:$O,ROW()-8))</f>
        <v>0</v>
      </c>
    </row>
    <row r="4868" spans="2:6" x14ac:dyDescent="0.15">
      <c r="B4868">
        <f ca="1">IF(INDEX(Transactions!$J:$J,ROW()-8)="",TODAY(),INDEX(Transactions!$G:$G,ROW()-8))</f>
        <v>46229</v>
      </c>
      <c r="F4868">
        <f>IF(INDEX(Transactions!$J:$J,ROW()-8)="",0,INDEX(Transactions!$O:$O,ROW()-8))</f>
        <v>0</v>
      </c>
    </row>
    <row r="4869" spans="2:6" x14ac:dyDescent="0.15">
      <c r="B4869">
        <f ca="1">IF(INDEX(Transactions!$J:$J,ROW()-8)="",TODAY(),INDEX(Transactions!$G:$G,ROW()-8))</f>
        <v>46229</v>
      </c>
      <c r="F4869">
        <f>IF(INDEX(Transactions!$J:$J,ROW()-8)="",0,INDEX(Transactions!$O:$O,ROW()-8))</f>
        <v>0</v>
      </c>
    </row>
    <row r="4870" spans="2:6" x14ac:dyDescent="0.15">
      <c r="B4870">
        <f ca="1">IF(INDEX(Transactions!$J:$J,ROW()-8)="",TODAY(),INDEX(Transactions!$G:$G,ROW()-8))</f>
        <v>46229</v>
      </c>
      <c r="F4870">
        <f>IF(INDEX(Transactions!$J:$J,ROW()-8)="",0,INDEX(Transactions!$O:$O,ROW()-8))</f>
        <v>0</v>
      </c>
    </row>
    <row r="4871" spans="2:6" x14ac:dyDescent="0.15">
      <c r="B4871">
        <f ca="1">IF(INDEX(Transactions!$J:$J,ROW()-8)="",TODAY(),INDEX(Transactions!$G:$G,ROW()-8))</f>
        <v>46229</v>
      </c>
      <c r="F4871">
        <f>IF(INDEX(Transactions!$J:$J,ROW()-8)="",0,INDEX(Transactions!$O:$O,ROW()-8))</f>
        <v>0</v>
      </c>
    </row>
    <row r="4872" spans="2:6" x14ac:dyDescent="0.15">
      <c r="B4872">
        <f ca="1">IF(INDEX(Transactions!$J:$J,ROW()-8)="",TODAY(),INDEX(Transactions!$G:$G,ROW()-8))</f>
        <v>46229</v>
      </c>
      <c r="F4872">
        <f>IF(INDEX(Transactions!$J:$J,ROW()-8)="",0,INDEX(Transactions!$O:$O,ROW()-8))</f>
        <v>0</v>
      </c>
    </row>
    <row r="4873" spans="2:6" x14ac:dyDescent="0.15">
      <c r="B4873">
        <f ca="1">IF(INDEX(Transactions!$J:$J,ROW()-8)="",TODAY(),INDEX(Transactions!$G:$G,ROW()-8))</f>
        <v>46229</v>
      </c>
      <c r="F4873">
        <f>IF(INDEX(Transactions!$J:$J,ROW()-8)="",0,INDEX(Transactions!$O:$O,ROW()-8))</f>
        <v>0</v>
      </c>
    </row>
    <row r="4874" spans="2:6" x14ac:dyDescent="0.15">
      <c r="B4874">
        <f ca="1">IF(INDEX(Transactions!$J:$J,ROW()-8)="",TODAY(),INDEX(Transactions!$G:$G,ROW()-8))</f>
        <v>46229</v>
      </c>
      <c r="F4874">
        <f>IF(INDEX(Transactions!$J:$J,ROW()-8)="",0,INDEX(Transactions!$O:$O,ROW()-8))</f>
        <v>0</v>
      </c>
    </row>
    <row r="4875" spans="2:6" x14ac:dyDescent="0.15">
      <c r="B4875">
        <f ca="1">IF(INDEX(Transactions!$J:$J,ROW()-8)="",TODAY(),INDEX(Transactions!$G:$G,ROW()-8))</f>
        <v>46229</v>
      </c>
      <c r="F4875">
        <f>IF(INDEX(Transactions!$J:$J,ROW()-8)="",0,INDEX(Transactions!$O:$O,ROW()-8))</f>
        <v>0</v>
      </c>
    </row>
    <row r="4876" spans="2:6" x14ac:dyDescent="0.15">
      <c r="B4876">
        <f ca="1">IF(INDEX(Transactions!$J:$J,ROW()-8)="",TODAY(),INDEX(Transactions!$G:$G,ROW()-8))</f>
        <v>46229</v>
      </c>
      <c r="F4876">
        <f>IF(INDEX(Transactions!$J:$J,ROW()-8)="",0,INDEX(Transactions!$O:$O,ROW()-8))</f>
        <v>0</v>
      </c>
    </row>
    <row r="4877" spans="2:6" x14ac:dyDescent="0.15">
      <c r="B4877">
        <f ca="1">IF(INDEX(Transactions!$J:$J,ROW()-8)="",TODAY(),INDEX(Transactions!$G:$G,ROW()-8))</f>
        <v>46229</v>
      </c>
      <c r="F4877">
        <f>IF(INDEX(Transactions!$J:$J,ROW()-8)="",0,INDEX(Transactions!$O:$O,ROW()-8))</f>
        <v>0</v>
      </c>
    </row>
    <row r="4878" spans="2:6" x14ac:dyDescent="0.15">
      <c r="B4878">
        <f ca="1">IF(INDEX(Transactions!$J:$J,ROW()-8)="",TODAY(),INDEX(Transactions!$G:$G,ROW()-8))</f>
        <v>46229</v>
      </c>
      <c r="F4878">
        <f>IF(INDEX(Transactions!$J:$J,ROW()-8)="",0,INDEX(Transactions!$O:$O,ROW()-8))</f>
        <v>0</v>
      </c>
    </row>
    <row r="4879" spans="2:6" x14ac:dyDescent="0.15">
      <c r="B4879">
        <f ca="1">IF(INDEX(Transactions!$J:$J,ROW()-8)="",TODAY(),INDEX(Transactions!$G:$G,ROW()-8))</f>
        <v>46229</v>
      </c>
      <c r="F4879">
        <f>IF(INDEX(Transactions!$J:$J,ROW()-8)="",0,INDEX(Transactions!$O:$O,ROW()-8))</f>
        <v>0</v>
      </c>
    </row>
    <row r="4880" spans="2:6" x14ac:dyDescent="0.15">
      <c r="B4880">
        <f ca="1">IF(INDEX(Transactions!$J:$J,ROW()-8)="",TODAY(),INDEX(Transactions!$G:$G,ROW()-8))</f>
        <v>46229</v>
      </c>
      <c r="F4880">
        <f>IF(INDEX(Transactions!$J:$J,ROW()-8)="",0,INDEX(Transactions!$O:$O,ROW()-8))</f>
        <v>0</v>
      </c>
    </row>
    <row r="4881" spans="2:6" x14ac:dyDescent="0.15">
      <c r="B4881">
        <f ca="1">IF(INDEX(Transactions!$J:$J,ROW()-8)="",TODAY(),INDEX(Transactions!$G:$G,ROW()-8))</f>
        <v>46229</v>
      </c>
      <c r="F4881">
        <f>IF(INDEX(Transactions!$J:$J,ROW()-8)="",0,INDEX(Transactions!$O:$O,ROW()-8))</f>
        <v>0</v>
      </c>
    </row>
    <row r="4882" spans="2:6" x14ac:dyDescent="0.15">
      <c r="B4882">
        <f ca="1">IF(INDEX(Transactions!$J:$J,ROW()-8)="",TODAY(),INDEX(Transactions!$G:$G,ROW()-8))</f>
        <v>46229</v>
      </c>
      <c r="F4882">
        <f>IF(INDEX(Transactions!$J:$J,ROW()-8)="",0,INDEX(Transactions!$O:$O,ROW()-8))</f>
        <v>0</v>
      </c>
    </row>
    <row r="4883" spans="2:6" x14ac:dyDescent="0.15">
      <c r="B4883">
        <f ca="1">IF(INDEX(Transactions!$J:$J,ROW()-8)="",TODAY(),INDEX(Transactions!$G:$G,ROW()-8))</f>
        <v>46229</v>
      </c>
      <c r="F4883">
        <f>IF(INDEX(Transactions!$J:$J,ROW()-8)="",0,INDEX(Transactions!$O:$O,ROW()-8))</f>
        <v>0</v>
      </c>
    </row>
    <row r="4884" spans="2:6" x14ac:dyDescent="0.15">
      <c r="B4884">
        <f ca="1">IF(INDEX(Transactions!$J:$J,ROW()-8)="",TODAY(),INDEX(Transactions!$G:$G,ROW()-8))</f>
        <v>46229</v>
      </c>
      <c r="F4884">
        <f>IF(INDEX(Transactions!$J:$J,ROW()-8)="",0,INDEX(Transactions!$O:$O,ROW()-8))</f>
        <v>0</v>
      </c>
    </row>
    <row r="4885" spans="2:6" x14ac:dyDescent="0.15">
      <c r="B4885">
        <f ca="1">IF(INDEX(Transactions!$J:$J,ROW()-8)="",TODAY(),INDEX(Transactions!$G:$G,ROW()-8))</f>
        <v>46229</v>
      </c>
      <c r="F4885">
        <f>IF(INDEX(Transactions!$J:$J,ROW()-8)="",0,INDEX(Transactions!$O:$O,ROW()-8))</f>
        <v>0</v>
      </c>
    </row>
    <row r="4886" spans="2:6" x14ac:dyDescent="0.15">
      <c r="B4886">
        <f ca="1">IF(INDEX(Transactions!$J:$J,ROW()-8)="",TODAY(),INDEX(Transactions!$G:$G,ROW()-8))</f>
        <v>46229</v>
      </c>
      <c r="F4886">
        <f>IF(INDEX(Transactions!$J:$J,ROW()-8)="",0,INDEX(Transactions!$O:$O,ROW()-8))</f>
        <v>0</v>
      </c>
    </row>
    <row r="4887" spans="2:6" x14ac:dyDescent="0.15">
      <c r="B4887">
        <f ca="1">IF(INDEX(Transactions!$J:$J,ROW()-8)="",TODAY(),INDEX(Transactions!$G:$G,ROW()-8))</f>
        <v>46229</v>
      </c>
      <c r="F4887">
        <f>IF(INDEX(Transactions!$J:$J,ROW()-8)="",0,INDEX(Transactions!$O:$O,ROW()-8))</f>
        <v>0</v>
      </c>
    </row>
    <row r="4888" spans="2:6" x14ac:dyDescent="0.15">
      <c r="B4888">
        <f ca="1">IF(INDEX(Transactions!$J:$J,ROW()-8)="",TODAY(),INDEX(Transactions!$G:$G,ROW()-8))</f>
        <v>46229</v>
      </c>
      <c r="F4888">
        <f>IF(INDEX(Transactions!$J:$J,ROW()-8)="",0,INDEX(Transactions!$O:$O,ROW()-8))</f>
        <v>0</v>
      </c>
    </row>
    <row r="4889" spans="2:6" x14ac:dyDescent="0.15">
      <c r="B4889">
        <f ca="1">IF(INDEX(Transactions!$J:$J,ROW()-8)="",TODAY(),INDEX(Transactions!$G:$G,ROW()-8))</f>
        <v>46229</v>
      </c>
      <c r="F4889">
        <f>IF(INDEX(Transactions!$J:$J,ROW()-8)="",0,INDEX(Transactions!$O:$O,ROW()-8))</f>
        <v>0</v>
      </c>
    </row>
    <row r="4890" spans="2:6" x14ac:dyDescent="0.15">
      <c r="B4890">
        <f ca="1">IF(INDEX(Transactions!$J:$J,ROW()-8)="",TODAY(),INDEX(Transactions!$G:$G,ROW()-8))</f>
        <v>46229</v>
      </c>
      <c r="F4890">
        <f>IF(INDEX(Transactions!$J:$J,ROW()-8)="",0,INDEX(Transactions!$O:$O,ROW()-8))</f>
        <v>0</v>
      </c>
    </row>
    <row r="4891" spans="2:6" x14ac:dyDescent="0.15">
      <c r="B4891">
        <f ca="1">IF(INDEX(Transactions!$J:$J,ROW()-8)="",TODAY(),INDEX(Transactions!$G:$G,ROW()-8))</f>
        <v>46229</v>
      </c>
      <c r="F4891">
        <f>IF(INDEX(Transactions!$J:$J,ROW()-8)="",0,INDEX(Transactions!$O:$O,ROW()-8))</f>
        <v>0</v>
      </c>
    </row>
    <row r="4892" spans="2:6" x14ac:dyDescent="0.15">
      <c r="B4892">
        <f ca="1">IF(INDEX(Transactions!$J:$J,ROW()-8)="",TODAY(),INDEX(Transactions!$G:$G,ROW()-8))</f>
        <v>46229</v>
      </c>
      <c r="F4892">
        <f>IF(INDEX(Transactions!$J:$J,ROW()-8)="",0,INDEX(Transactions!$O:$O,ROW()-8))</f>
        <v>0</v>
      </c>
    </row>
    <row r="4893" spans="2:6" x14ac:dyDescent="0.15">
      <c r="B4893">
        <f ca="1">IF(INDEX(Transactions!$J:$J,ROW()-8)="",TODAY(),INDEX(Transactions!$G:$G,ROW()-8))</f>
        <v>46229</v>
      </c>
      <c r="F4893">
        <f>IF(INDEX(Transactions!$J:$J,ROW()-8)="",0,INDEX(Transactions!$O:$O,ROW()-8))</f>
        <v>0</v>
      </c>
    </row>
    <row r="4894" spans="2:6" x14ac:dyDescent="0.15">
      <c r="B4894">
        <f ca="1">IF(INDEX(Transactions!$J:$J,ROW()-8)="",TODAY(),INDEX(Transactions!$G:$G,ROW()-8))</f>
        <v>46229</v>
      </c>
      <c r="F4894">
        <f>IF(INDEX(Transactions!$J:$J,ROW()-8)="",0,INDEX(Transactions!$O:$O,ROW()-8))</f>
        <v>0</v>
      </c>
    </row>
    <row r="4895" spans="2:6" x14ac:dyDescent="0.15">
      <c r="B4895">
        <f ca="1">IF(INDEX(Transactions!$J:$J,ROW()-8)="",TODAY(),INDEX(Transactions!$G:$G,ROW()-8))</f>
        <v>46229</v>
      </c>
      <c r="F4895">
        <f>IF(INDEX(Transactions!$J:$J,ROW()-8)="",0,INDEX(Transactions!$O:$O,ROW()-8))</f>
        <v>0</v>
      </c>
    </row>
    <row r="4896" spans="2:6" x14ac:dyDescent="0.15">
      <c r="B4896">
        <f ca="1">IF(INDEX(Transactions!$J:$J,ROW()-8)="",TODAY(),INDEX(Transactions!$G:$G,ROW()-8))</f>
        <v>46229</v>
      </c>
      <c r="F4896">
        <f>IF(INDEX(Transactions!$J:$J,ROW()-8)="",0,INDEX(Transactions!$O:$O,ROW()-8))</f>
        <v>0</v>
      </c>
    </row>
    <row r="4897" spans="2:6" x14ac:dyDescent="0.15">
      <c r="B4897">
        <f ca="1">IF(INDEX(Transactions!$J:$J,ROW()-8)="",TODAY(),INDEX(Transactions!$G:$G,ROW()-8))</f>
        <v>46229</v>
      </c>
      <c r="F4897">
        <f>IF(INDEX(Transactions!$J:$J,ROW()-8)="",0,INDEX(Transactions!$O:$O,ROW()-8))</f>
        <v>0</v>
      </c>
    </row>
    <row r="4898" spans="2:6" x14ac:dyDescent="0.15">
      <c r="B4898">
        <f ca="1">IF(INDEX(Transactions!$J:$J,ROW()-8)="",TODAY(),INDEX(Transactions!$G:$G,ROW()-8))</f>
        <v>46229</v>
      </c>
      <c r="F4898">
        <f>IF(INDEX(Transactions!$J:$J,ROW()-8)="",0,INDEX(Transactions!$O:$O,ROW()-8))</f>
        <v>0</v>
      </c>
    </row>
    <row r="4899" spans="2:6" x14ac:dyDescent="0.15">
      <c r="B4899">
        <f ca="1">IF(INDEX(Transactions!$J:$J,ROW()-8)="",TODAY(),INDEX(Transactions!$G:$G,ROW()-8))</f>
        <v>46229</v>
      </c>
      <c r="F4899">
        <f>IF(INDEX(Transactions!$J:$J,ROW()-8)="",0,INDEX(Transactions!$O:$O,ROW()-8))</f>
        <v>0</v>
      </c>
    </row>
    <row r="4900" spans="2:6" x14ac:dyDescent="0.15">
      <c r="B4900">
        <f ca="1">IF(INDEX(Transactions!$J:$J,ROW()-8)="",TODAY(),INDEX(Transactions!$G:$G,ROW()-8))</f>
        <v>46229</v>
      </c>
      <c r="F4900">
        <f>IF(INDEX(Transactions!$J:$J,ROW()-8)="",0,INDEX(Transactions!$O:$O,ROW()-8))</f>
        <v>0</v>
      </c>
    </row>
    <row r="4901" spans="2:6" x14ac:dyDescent="0.15">
      <c r="B4901">
        <f ca="1">IF(INDEX(Transactions!$J:$J,ROW()-8)="",TODAY(),INDEX(Transactions!$G:$G,ROW()-8))</f>
        <v>46229</v>
      </c>
      <c r="F4901">
        <f>IF(INDEX(Transactions!$J:$J,ROW()-8)="",0,INDEX(Transactions!$O:$O,ROW()-8))</f>
        <v>0</v>
      </c>
    </row>
    <row r="4902" spans="2:6" x14ac:dyDescent="0.15">
      <c r="B4902">
        <f ca="1">IF(INDEX(Transactions!$J:$J,ROW()-8)="",TODAY(),INDEX(Transactions!$G:$G,ROW()-8))</f>
        <v>46229</v>
      </c>
      <c r="F4902">
        <f>IF(INDEX(Transactions!$J:$J,ROW()-8)="",0,INDEX(Transactions!$O:$O,ROW()-8))</f>
        <v>0</v>
      </c>
    </row>
    <row r="4903" spans="2:6" x14ac:dyDescent="0.15">
      <c r="B4903">
        <f ca="1">IF(INDEX(Transactions!$J:$J,ROW()-8)="",TODAY(),INDEX(Transactions!$G:$G,ROW()-8))</f>
        <v>46229</v>
      </c>
      <c r="F4903">
        <f>IF(INDEX(Transactions!$J:$J,ROW()-8)="",0,INDEX(Transactions!$O:$O,ROW()-8))</f>
        <v>0</v>
      </c>
    </row>
    <row r="4904" spans="2:6" x14ac:dyDescent="0.15">
      <c r="B4904">
        <f ca="1">IF(INDEX(Transactions!$J:$J,ROW()-8)="",TODAY(),INDEX(Transactions!$G:$G,ROW()-8))</f>
        <v>46229</v>
      </c>
      <c r="F4904">
        <f>IF(INDEX(Transactions!$J:$J,ROW()-8)="",0,INDEX(Transactions!$O:$O,ROW()-8))</f>
        <v>0</v>
      </c>
    </row>
    <row r="4905" spans="2:6" x14ac:dyDescent="0.15">
      <c r="B4905">
        <f ca="1">IF(INDEX(Transactions!$J:$J,ROW()-8)="",TODAY(),INDEX(Transactions!$G:$G,ROW()-8))</f>
        <v>46229</v>
      </c>
      <c r="F4905">
        <f>IF(INDEX(Transactions!$J:$J,ROW()-8)="",0,INDEX(Transactions!$O:$O,ROW()-8))</f>
        <v>0</v>
      </c>
    </row>
    <row r="4906" spans="2:6" x14ac:dyDescent="0.15">
      <c r="B4906">
        <f ca="1">IF(INDEX(Transactions!$J:$J,ROW()-8)="",TODAY(),INDEX(Transactions!$G:$G,ROW()-8))</f>
        <v>46229</v>
      </c>
      <c r="F4906">
        <f>IF(INDEX(Transactions!$J:$J,ROW()-8)="",0,INDEX(Transactions!$O:$O,ROW()-8))</f>
        <v>0</v>
      </c>
    </row>
    <row r="4907" spans="2:6" x14ac:dyDescent="0.15">
      <c r="B4907">
        <f ca="1">IF(INDEX(Transactions!$J:$J,ROW()-8)="",TODAY(),INDEX(Transactions!$G:$G,ROW()-8))</f>
        <v>46229</v>
      </c>
      <c r="F4907">
        <f>IF(INDEX(Transactions!$J:$J,ROW()-8)="",0,INDEX(Transactions!$O:$O,ROW()-8))</f>
        <v>0</v>
      </c>
    </row>
    <row r="4908" spans="2:6" x14ac:dyDescent="0.15">
      <c r="B4908">
        <f ca="1">IF(INDEX(Transactions!$J:$J,ROW()-8)="",TODAY(),INDEX(Transactions!$G:$G,ROW()-8))</f>
        <v>46229</v>
      </c>
      <c r="F4908">
        <f>IF(INDEX(Transactions!$J:$J,ROW()-8)="",0,INDEX(Transactions!$O:$O,ROW()-8))</f>
        <v>0</v>
      </c>
    </row>
    <row r="4909" spans="2:6" x14ac:dyDescent="0.15">
      <c r="B4909">
        <f ca="1">IF(INDEX(Transactions!$J:$J,ROW()-8)="",TODAY(),INDEX(Transactions!$G:$G,ROW()-8))</f>
        <v>46229</v>
      </c>
      <c r="F4909">
        <f>IF(INDEX(Transactions!$J:$J,ROW()-8)="",0,INDEX(Transactions!$O:$O,ROW()-8))</f>
        <v>0</v>
      </c>
    </row>
    <row r="4910" spans="2:6" x14ac:dyDescent="0.15">
      <c r="B4910">
        <f ca="1">IF(INDEX(Transactions!$J:$J,ROW()-8)="",TODAY(),INDEX(Transactions!$G:$G,ROW()-8))</f>
        <v>46229</v>
      </c>
      <c r="F4910">
        <f>IF(INDEX(Transactions!$J:$J,ROW()-8)="",0,INDEX(Transactions!$O:$O,ROW()-8))</f>
        <v>0</v>
      </c>
    </row>
    <row r="4911" spans="2:6" x14ac:dyDescent="0.15">
      <c r="B4911">
        <f ca="1">IF(INDEX(Transactions!$J:$J,ROW()-8)="",TODAY(),INDEX(Transactions!$G:$G,ROW()-8))</f>
        <v>46229</v>
      </c>
      <c r="F4911">
        <f>IF(INDEX(Transactions!$J:$J,ROW()-8)="",0,INDEX(Transactions!$O:$O,ROW()-8))</f>
        <v>0</v>
      </c>
    </row>
    <row r="4912" spans="2:6" x14ac:dyDescent="0.15">
      <c r="B4912">
        <f ca="1">IF(INDEX(Transactions!$J:$J,ROW()-8)="",TODAY(),INDEX(Transactions!$G:$G,ROW()-8))</f>
        <v>46229</v>
      </c>
      <c r="F4912">
        <f>IF(INDEX(Transactions!$J:$J,ROW()-8)="",0,INDEX(Transactions!$O:$O,ROW()-8))</f>
        <v>0</v>
      </c>
    </row>
    <row r="4913" spans="2:6" x14ac:dyDescent="0.15">
      <c r="B4913">
        <f ca="1">IF(INDEX(Transactions!$J:$J,ROW()-8)="",TODAY(),INDEX(Transactions!$G:$G,ROW()-8))</f>
        <v>46229</v>
      </c>
      <c r="F4913">
        <f>IF(INDEX(Transactions!$J:$J,ROW()-8)="",0,INDEX(Transactions!$O:$O,ROW()-8))</f>
        <v>0</v>
      </c>
    </row>
    <row r="4914" spans="2:6" x14ac:dyDescent="0.15">
      <c r="B4914">
        <f ca="1">IF(INDEX(Transactions!$J:$J,ROW()-8)="",TODAY(),INDEX(Transactions!$G:$G,ROW()-8))</f>
        <v>46229</v>
      </c>
      <c r="F4914">
        <f>IF(INDEX(Transactions!$J:$J,ROW()-8)="",0,INDEX(Transactions!$O:$O,ROW()-8))</f>
        <v>0</v>
      </c>
    </row>
    <row r="4915" spans="2:6" x14ac:dyDescent="0.15">
      <c r="B4915">
        <f ca="1">IF(INDEX(Transactions!$J:$J,ROW()-8)="",TODAY(),INDEX(Transactions!$G:$G,ROW()-8))</f>
        <v>46229</v>
      </c>
      <c r="F4915">
        <f>IF(INDEX(Transactions!$J:$J,ROW()-8)="",0,INDEX(Transactions!$O:$O,ROW()-8))</f>
        <v>0</v>
      </c>
    </row>
    <row r="4916" spans="2:6" x14ac:dyDescent="0.15">
      <c r="B4916">
        <f ca="1">IF(INDEX(Transactions!$J:$J,ROW()-8)="",TODAY(),INDEX(Transactions!$G:$G,ROW()-8))</f>
        <v>46229</v>
      </c>
      <c r="F4916">
        <f>IF(INDEX(Transactions!$J:$J,ROW()-8)="",0,INDEX(Transactions!$O:$O,ROW()-8))</f>
        <v>0</v>
      </c>
    </row>
    <row r="4917" spans="2:6" x14ac:dyDescent="0.15">
      <c r="B4917">
        <f ca="1">IF(INDEX(Transactions!$J:$J,ROW()-8)="",TODAY(),INDEX(Transactions!$G:$G,ROW()-8))</f>
        <v>46229</v>
      </c>
      <c r="F4917">
        <f>IF(INDEX(Transactions!$J:$J,ROW()-8)="",0,INDEX(Transactions!$O:$O,ROW()-8))</f>
        <v>0</v>
      </c>
    </row>
    <row r="4918" spans="2:6" x14ac:dyDescent="0.15">
      <c r="B4918">
        <f ca="1">IF(INDEX(Transactions!$J:$J,ROW()-8)="",TODAY(),INDEX(Transactions!$G:$G,ROW()-8))</f>
        <v>46229</v>
      </c>
      <c r="F4918">
        <f>IF(INDEX(Transactions!$J:$J,ROW()-8)="",0,INDEX(Transactions!$O:$O,ROW()-8))</f>
        <v>0</v>
      </c>
    </row>
    <row r="4919" spans="2:6" x14ac:dyDescent="0.15">
      <c r="B4919">
        <f ca="1">IF(INDEX(Transactions!$J:$J,ROW()-8)="",TODAY(),INDEX(Transactions!$G:$G,ROW()-8))</f>
        <v>46229</v>
      </c>
      <c r="F4919">
        <f>IF(INDEX(Transactions!$J:$J,ROW()-8)="",0,INDEX(Transactions!$O:$O,ROW()-8))</f>
        <v>0</v>
      </c>
    </row>
    <row r="4920" spans="2:6" x14ac:dyDescent="0.15">
      <c r="B4920">
        <f ca="1">IF(INDEX(Transactions!$J:$J,ROW()-8)="",TODAY(),INDEX(Transactions!$G:$G,ROW()-8))</f>
        <v>46229</v>
      </c>
      <c r="F4920">
        <f>IF(INDEX(Transactions!$J:$J,ROW()-8)="",0,INDEX(Transactions!$O:$O,ROW()-8))</f>
        <v>0</v>
      </c>
    </row>
    <row r="4921" spans="2:6" x14ac:dyDescent="0.15">
      <c r="B4921">
        <f ca="1">IF(INDEX(Transactions!$J:$J,ROW()-8)="",TODAY(),INDEX(Transactions!$G:$G,ROW()-8))</f>
        <v>46229</v>
      </c>
      <c r="F4921">
        <f>IF(INDEX(Transactions!$J:$J,ROW()-8)="",0,INDEX(Transactions!$O:$O,ROW()-8))</f>
        <v>0</v>
      </c>
    </row>
    <row r="4922" spans="2:6" x14ac:dyDescent="0.15">
      <c r="B4922">
        <f ca="1">IF(INDEX(Transactions!$J:$J,ROW()-8)="",TODAY(),INDEX(Transactions!$G:$G,ROW()-8))</f>
        <v>46229</v>
      </c>
      <c r="F4922">
        <f>IF(INDEX(Transactions!$J:$J,ROW()-8)="",0,INDEX(Transactions!$O:$O,ROW()-8))</f>
        <v>0</v>
      </c>
    </row>
    <row r="4923" spans="2:6" x14ac:dyDescent="0.15">
      <c r="B4923">
        <f ca="1">IF(INDEX(Transactions!$J:$J,ROW()-8)="",TODAY(),INDEX(Transactions!$G:$G,ROW()-8))</f>
        <v>46229</v>
      </c>
      <c r="F4923">
        <f>IF(INDEX(Transactions!$J:$J,ROW()-8)="",0,INDEX(Transactions!$O:$O,ROW()-8))</f>
        <v>0</v>
      </c>
    </row>
    <row r="4924" spans="2:6" x14ac:dyDescent="0.15">
      <c r="B4924">
        <f ca="1">IF(INDEX(Transactions!$J:$J,ROW()-8)="",TODAY(),INDEX(Transactions!$G:$G,ROW()-8))</f>
        <v>46229</v>
      </c>
      <c r="F4924">
        <f>IF(INDEX(Transactions!$J:$J,ROW()-8)="",0,INDEX(Transactions!$O:$O,ROW()-8))</f>
        <v>0</v>
      </c>
    </row>
    <row r="4925" spans="2:6" x14ac:dyDescent="0.15">
      <c r="B4925">
        <f ca="1">IF(INDEX(Transactions!$J:$J,ROW()-8)="",TODAY(),INDEX(Transactions!$G:$G,ROW()-8))</f>
        <v>46229</v>
      </c>
      <c r="F4925">
        <f>IF(INDEX(Transactions!$J:$J,ROW()-8)="",0,INDEX(Transactions!$O:$O,ROW()-8))</f>
        <v>0</v>
      </c>
    </row>
    <row r="4926" spans="2:6" x14ac:dyDescent="0.15">
      <c r="B4926">
        <f ca="1">IF(INDEX(Transactions!$J:$J,ROW()-8)="",TODAY(),INDEX(Transactions!$G:$G,ROW()-8))</f>
        <v>46229</v>
      </c>
      <c r="F4926">
        <f>IF(INDEX(Transactions!$J:$J,ROW()-8)="",0,INDEX(Transactions!$O:$O,ROW()-8))</f>
        <v>0</v>
      </c>
    </row>
    <row r="4927" spans="2:6" x14ac:dyDescent="0.15">
      <c r="B4927">
        <f ca="1">IF(INDEX(Transactions!$J:$J,ROW()-8)="",TODAY(),INDEX(Transactions!$G:$G,ROW()-8))</f>
        <v>46229</v>
      </c>
      <c r="F4927">
        <f>IF(INDEX(Transactions!$J:$J,ROW()-8)="",0,INDEX(Transactions!$O:$O,ROW()-8))</f>
        <v>0</v>
      </c>
    </row>
    <row r="4928" spans="2:6" x14ac:dyDescent="0.15">
      <c r="B4928">
        <f ca="1">IF(INDEX(Transactions!$J:$J,ROW()-8)="",TODAY(),INDEX(Transactions!$G:$G,ROW()-8))</f>
        <v>46229</v>
      </c>
      <c r="F4928">
        <f>IF(INDEX(Transactions!$J:$J,ROW()-8)="",0,INDEX(Transactions!$O:$O,ROW()-8))</f>
        <v>0</v>
      </c>
    </row>
    <row r="4929" spans="2:6" x14ac:dyDescent="0.15">
      <c r="B4929">
        <f ca="1">IF(INDEX(Transactions!$J:$J,ROW()-8)="",TODAY(),INDEX(Transactions!$G:$G,ROW()-8))</f>
        <v>46229</v>
      </c>
      <c r="F4929">
        <f>IF(INDEX(Transactions!$J:$J,ROW()-8)="",0,INDEX(Transactions!$O:$O,ROW()-8))</f>
        <v>0</v>
      </c>
    </row>
    <row r="4930" spans="2:6" x14ac:dyDescent="0.15">
      <c r="B4930">
        <f ca="1">IF(INDEX(Transactions!$J:$J,ROW()-8)="",TODAY(),INDEX(Transactions!$G:$G,ROW()-8))</f>
        <v>46229</v>
      </c>
      <c r="F4930">
        <f>IF(INDEX(Transactions!$J:$J,ROW()-8)="",0,INDEX(Transactions!$O:$O,ROW()-8))</f>
        <v>0</v>
      </c>
    </row>
    <row r="4931" spans="2:6" x14ac:dyDescent="0.15">
      <c r="B4931">
        <f ca="1">IF(INDEX(Transactions!$J:$J,ROW()-8)="",TODAY(),INDEX(Transactions!$G:$G,ROW()-8))</f>
        <v>46229</v>
      </c>
      <c r="F4931">
        <f>IF(INDEX(Transactions!$J:$J,ROW()-8)="",0,INDEX(Transactions!$O:$O,ROW()-8))</f>
        <v>0</v>
      </c>
    </row>
    <row r="4932" spans="2:6" x14ac:dyDescent="0.15">
      <c r="B4932">
        <f ca="1">IF(INDEX(Transactions!$J:$J,ROW()-8)="",TODAY(),INDEX(Transactions!$G:$G,ROW()-8))</f>
        <v>46229</v>
      </c>
      <c r="F4932">
        <f>IF(INDEX(Transactions!$J:$J,ROW()-8)="",0,INDEX(Transactions!$O:$O,ROW()-8))</f>
        <v>0</v>
      </c>
    </row>
    <row r="4933" spans="2:6" x14ac:dyDescent="0.15">
      <c r="B4933">
        <f ca="1">IF(INDEX(Transactions!$J:$J,ROW()-8)="",TODAY(),INDEX(Transactions!$G:$G,ROW()-8))</f>
        <v>46229</v>
      </c>
      <c r="F4933">
        <f>IF(INDEX(Transactions!$J:$J,ROW()-8)="",0,INDEX(Transactions!$O:$O,ROW()-8))</f>
        <v>0</v>
      </c>
    </row>
    <row r="4934" spans="2:6" x14ac:dyDescent="0.15">
      <c r="B4934">
        <f ca="1">IF(INDEX(Transactions!$J:$J,ROW()-8)="",TODAY(),INDEX(Transactions!$G:$G,ROW()-8))</f>
        <v>46229</v>
      </c>
      <c r="F4934">
        <f>IF(INDEX(Transactions!$J:$J,ROW()-8)="",0,INDEX(Transactions!$O:$O,ROW()-8))</f>
        <v>0</v>
      </c>
    </row>
    <row r="4935" spans="2:6" x14ac:dyDescent="0.15">
      <c r="B4935">
        <f ca="1">IF(INDEX(Transactions!$J:$J,ROW()-8)="",TODAY(),INDEX(Transactions!$G:$G,ROW()-8))</f>
        <v>46229</v>
      </c>
      <c r="F4935">
        <f>IF(INDEX(Transactions!$J:$J,ROW()-8)="",0,INDEX(Transactions!$O:$O,ROW()-8))</f>
        <v>0</v>
      </c>
    </row>
    <row r="4936" spans="2:6" x14ac:dyDescent="0.15">
      <c r="B4936">
        <f ca="1">IF(INDEX(Transactions!$J:$J,ROW()-8)="",TODAY(),INDEX(Transactions!$G:$G,ROW()-8))</f>
        <v>46229</v>
      </c>
      <c r="F4936">
        <f>IF(INDEX(Transactions!$J:$J,ROW()-8)="",0,INDEX(Transactions!$O:$O,ROW()-8))</f>
        <v>0</v>
      </c>
    </row>
    <row r="4937" spans="2:6" x14ac:dyDescent="0.15">
      <c r="B4937">
        <f ca="1">IF(INDEX(Transactions!$J:$J,ROW()-8)="",TODAY(),INDEX(Transactions!$G:$G,ROW()-8))</f>
        <v>46229</v>
      </c>
      <c r="F4937">
        <f>IF(INDEX(Transactions!$J:$J,ROW()-8)="",0,INDEX(Transactions!$O:$O,ROW()-8))</f>
        <v>0</v>
      </c>
    </row>
    <row r="4938" spans="2:6" x14ac:dyDescent="0.15">
      <c r="B4938">
        <f ca="1">IF(INDEX(Transactions!$J:$J,ROW()-8)="",TODAY(),INDEX(Transactions!$G:$G,ROW()-8))</f>
        <v>46229</v>
      </c>
      <c r="F4938">
        <f>IF(INDEX(Transactions!$J:$J,ROW()-8)="",0,INDEX(Transactions!$O:$O,ROW()-8))</f>
        <v>0</v>
      </c>
    </row>
    <row r="4939" spans="2:6" x14ac:dyDescent="0.15">
      <c r="B4939">
        <f ca="1">IF(INDEX(Transactions!$J:$J,ROW()-8)="",TODAY(),INDEX(Transactions!$G:$G,ROW()-8))</f>
        <v>46229</v>
      </c>
      <c r="F4939">
        <f>IF(INDEX(Transactions!$J:$J,ROW()-8)="",0,INDEX(Transactions!$O:$O,ROW()-8))</f>
        <v>0</v>
      </c>
    </row>
    <row r="4940" spans="2:6" x14ac:dyDescent="0.15">
      <c r="B4940">
        <f ca="1">IF(INDEX(Transactions!$J:$J,ROW()-8)="",TODAY(),INDEX(Transactions!$G:$G,ROW()-8))</f>
        <v>46229</v>
      </c>
      <c r="F4940">
        <f>IF(INDEX(Transactions!$J:$J,ROW()-8)="",0,INDEX(Transactions!$O:$O,ROW()-8))</f>
        <v>0</v>
      </c>
    </row>
    <row r="4941" spans="2:6" x14ac:dyDescent="0.15">
      <c r="B4941">
        <f ca="1">IF(INDEX(Transactions!$J:$J,ROW()-8)="",TODAY(),INDEX(Transactions!$G:$G,ROW()-8))</f>
        <v>46229</v>
      </c>
      <c r="F4941">
        <f>IF(INDEX(Transactions!$J:$J,ROW()-8)="",0,INDEX(Transactions!$O:$O,ROW()-8))</f>
        <v>0</v>
      </c>
    </row>
    <row r="4942" spans="2:6" x14ac:dyDescent="0.15">
      <c r="B4942">
        <f ca="1">IF(INDEX(Transactions!$J:$J,ROW()-8)="",TODAY(),INDEX(Transactions!$G:$G,ROW()-8))</f>
        <v>46229</v>
      </c>
      <c r="F4942">
        <f>IF(INDEX(Transactions!$J:$J,ROW()-8)="",0,INDEX(Transactions!$O:$O,ROW()-8))</f>
        <v>0</v>
      </c>
    </row>
    <row r="4943" spans="2:6" x14ac:dyDescent="0.15">
      <c r="B4943">
        <f ca="1">IF(INDEX(Transactions!$J:$J,ROW()-8)="",TODAY(),INDEX(Transactions!$G:$G,ROW()-8))</f>
        <v>46229</v>
      </c>
      <c r="F4943">
        <f>IF(INDEX(Transactions!$J:$J,ROW()-8)="",0,INDEX(Transactions!$O:$O,ROW()-8))</f>
        <v>0</v>
      </c>
    </row>
    <row r="4944" spans="2:6" x14ac:dyDescent="0.15">
      <c r="B4944">
        <f ca="1">IF(INDEX(Transactions!$J:$J,ROW()-8)="",TODAY(),INDEX(Transactions!$G:$G,ROW()-8))</f>
        <v>46229</v>
      </c>
      <c r="F4944">
        <f>IF(INDEX(Transactions!$J:$J,ROW()-8)="",0,INDEX(Transactions!$O:$O,ROW()-8))</f>
        <v>0</v>
      </c>
    </row>
    <row r="4945" spans="2:6" x14ac:dyDescent="0.15">
      <c r="B4945">
        <f ca="1">IF(INDEX(Transactions!$J:$J,ROW()-8)="",TODAY(),INDEX(Transactions!$G:$G,ROW()-8))</f>
        <v>46229</v>
      </c>
      <c r="F4945">
        <f>IF(INDEX(Transactions!$J:$J,ROW()-8)="",0,INDEX(Transactions!$O:$O,ROW()-8))</f>
        <v>0</v>
      </c>
    </row>
    <row r="4946" spans="2:6" x14ac:dyDescent="0.15">
      <c r="B4946">
        <f ca="1">IF(INDEX(Transactions!$J:$J,ROW()-8)="",TODAY(),INDEX(Transactions!$G:$G,ROW()-8))</f>
        <v>46229</v>
      </c>
      <c r="F4946">
        <f>IF(INDEX(Transactions!$J:$J,ROW()-8)="",0,INDEX(Transactions!$O:$O,ROW()-8))</f>
        <v>0</v>
      </c>
    </row>
    <row r="4947" spans="2:6" x14ac:dyDescent="0.15">
      <c r="B4947">
        <f ca="1">IF(INDEX(Transactions!$J:$J,ROW()-8)="",TODAY(),INDEX(Transactions!$G:$G,ROW()-8))</f>
        <v>46229</v>
      </c>
      <c r="F4947">
        <f>IF(INDEX(Transactions!$J:$J,ROW()-8)="",0,INDEX(Transactions!$O:$O,ROW()-8))</f>
        <v>0</v>
      </c>
    </row>
    <row r="4948" spans="2:6" x14ac:dyDescent="0.15">
      <c r="B4948">
        <f ca="1">IF(INDEX(Transactions!$J:$J,ROW()-8)="",TODAY(),INDEX(Transactions!$G:$G,ROW()-8))</f>
        <v>46229</v>
      </c>
      <c r="F4948">
        <f>IF(INDEX(Transactions!$J:$J,ROW()-8)="",0,INDEX(Transactions!$O:$O,ROW()-8))</f>
        <v>0</v>
      </c>
    </row>
    <row r="4949" spans="2:6" x14ac:dyDescent="0.15">
      <c r="B4949">
        <f ca="1">IF(INDEX(Transactions!$J:$J,ROW()-8)="",TODAY(),INDEX(Transactions!$G:$G,ROW()-8))</f>
        <v>46229</v>
      </c>
      <c r="F4949">
        <f>IF(INDEX(Transactions!$J:$J,ROW()-8)="",0,INDEX(Transactions!$O:$O,ROW()-8))</f>
        <v>0</v>
      </c>
    </row>
    <row r="4950" spans="2:6" x14ac:dyDescent="0.15">
      <c r="B4950">
        <f ca="1">IF(INDEX(Transactions!$J:$J,ROW()-8)="",TODAY(),INDEX(Transactions!$G:$G,ROW()-8))</f>
        <v>46229</v>
      </c>
      <c r="F4950">
        <f>IF(INDEX(Transactions!$J:$J,ROW()-8)="",0,INDEX(Transactions!$O:$O,ROW()-8))</f>
        <v>0</v>
      </c>
    </row>
    <row r="4951" spans="2:6" x14ac:dyDescent="0.15">
      <c r="B4951">
        <f ca="1">IF(INDEX(Transactions!$J:$J,ROW()-8)="",TODAY(),INDEX(Transactions!$G:$G,ROW()-8))</f>
        <v>46229</v>
      </c>
      <c r="F4951">
        <f>IF(INDEX(Transactions!$J:$J,ROW()-8)="",0,INDEX(Transactions!$O:$O,ROW()-8))</f>
        <v>0</v>
      </c>
    </row>
    <row r="4952" spans="2:6" x14ac:dyDescent="0.15">
      <c r="B4952">
        <f ca="1">IF(INDEX(Transactions!$J:$J,ROW()-8)="",TODAY(),INDEX(Transactions!$G:$G,ROW()-8))</f>
        <v>46229</v>
      </c>
      <c r="F4952">
        <f>IF(INDEX(Transactions!$J:$J,ROW()-8)="",0,INDEX(Transactions!$O:$O,ROW()-8))</f>
        <v>0</v>
      </c>
    </row>
    <row r="4953" spans="2:6" x14ac:dyDescent="0.15">
      <c r="B4953">
        <f ca="1">IF(INDEX(Transactions!$J:$J,ROW()-8)="",TODAY(),INDEX(Transactions!$G:$G,ROW()-8))</f>
        <v>46229</v>
      </c>
      <c r="F4953">
        <f>IF(INDEX(Transactions!$J:$J,ROW()-8)="",0,INDEX(Transactions!$O:$O,ROW()-8))</f>
        <v>0</v>
      </c>
    </row>
    <row r="4954" spans="2:6" x14ac:dyDescent="0.15">
      <c r="B4954">
        <f ca="1">IF(INDEX(Transactions!$J:$J,ROW()-8)="",TODAY(),INDEX(Transactions!$G:$G,ROW()-8))</f>
        <v>46229</v>
      </c>
      <c r="F4954">
        <f>IF(INDEX(Transactions!$J:$J,ROW()-8)="",0,INDEX(Transactions!$O:$O,ROW()-8))</f>
        <v>0</v>
      </c>
    </row>
    <row r="4955" spans="2:6" x14ac:dyDescent="0.15">
      <c r="B4955">
        <f ca="1">IF(INDEX(Transactions!$J:$J,ROW()-8)="",TODAY(),INDEX(Transactions!$G:$G,ROW()-8))</f>
        <v>46229</v>
      </c>
      <c r="F4955">
        <f>IF(INDEX(Transactions!$J:$J,ROW()-8)="",0,INDEX(Transactions!$O:$O,ROW()-8))</f>
        <v>0</v>
      </c>
    </row>
    <row r="4956" spans="2:6" x14ac:dyDescent="0.15">
      <c r="B4956">
        <f ca="1">IF(INDEX(Transactions!$J:$J,ROW()-8)="",TODAY(),INDEX(Transactions!$G:$G,ROW()-8))</f>
        <v>46229</v>
      </c>
      <c r="F4956">
        <f>IF(INDEX(Transactions!$J:$J,ROW()-8)="",0,INDEX(Transactions!$O:$O,ROW()-8))</f>
        <v>0</v>
      </c>
    </row>
    <row r="4957" spans="2:6" x14ac:dyDescent="0.15">
      <c r="B4957">
        <f ca="1">IF(INDEX(Transactions!$J:$J,ROW()-8)="",TODAY(),INDEX(Transactions!$G:$G,ROW()-8))</f>
        <v>46229</v>
      </c>
      <c r="F4957">
        <f>IF(INDEX(Transactions!$J:$J,ROW()-8)="",0,INDEX(Transactions!$O:$O,ROW()-8))</f>
        <v>0</v>
      </c>
    </row>
    <row r="4958" spans="2:6" x14ac:dyDescent="0.15">
      <c r="B4958">
        <f ca="1">IF(INDEX(Transactions!$J:$J,ROW()-8)="",TODAY(),INDEX(Transactions!$G:$G,ROW()-8))</f>
        <v>46229</v>
      </c>
      <c r="F4958">
        <f>IF(INDEX(Transactions!$J:$J,ROW()-8)="",0,INDEX(Transactions!$O:$O,ROW()-8))</f>
        <v>0</v>
      </c>
    </row>
    <row r="4959" spans="2:6" x14ac:dyDescent="0.15">
      <c r="B4959">
        <f ca="1">IF(INDEX(Transactions!$J:$J,ROW()-8)="",TODAY(),INDEX(Transactions!$G:$G,ROW()-8))</f>
        <v>46229</v>
      </c>
      <c r="F4959">
        <f>IF(INDEX(Transactions!$J:$J,ROW()-8)="",0,INDEX(Transactions!$O:$O,ROW()-8))</f>
        <v>0</v>
      </c>
    </row>
    <row r="4960" spans="2:6" x14ac:dyDescent="0.15">
      <c r="B4960">
        <f ca="1">IF(INDEX(Transactions!$J:$J,ROW()-8)="",TODAY(),INDEX(Transactions!$G:$G,ROW()-8))</f>
        <v>46229</v>
      </c>
      <c r="F4960">
        <f>IF(INDEX(Transactions!$J:$J,ROW()-8)="",0,INDEX(Transactions!$O:$O,ROW()-8))</f>
        <v>0</v>
      </c>
    </row>
    <row r="4961" spans="2:6" x14ac:dyDescent="0.15">
      <c r="B4961">
        <f ca="1">IF(INDEX(Transactions!$J:$J,ROW()-8)="",TODAY(),INDEX(Transactions!$G:$G,ROW()-8))</f>
        <v>46229</v>
      </c>
      <c r="F4961">
        <f>IF(INDEX(Transactions!$J:$J,ROW()-8)="",0,INDEX(Transactions!$O:$O,ROW()-8))</f>
        <v>0</v>
      </c>
    </row>
    <row r="4962" spans="2:6" x14ac:dyDescent="0.15">
      <c r="B4962">
        <f ca="1">IF(INDEX(Transactions!$J:$J,ROW()-8)="",TODAY(),INDEX(Transactions!$G:$G,ROW()-8))</f>
        <v>46229</v>
      </c>
      <c r="F4962">
        <f>IF(INDEX(Transactions!$J:$J,ROW()-8)="",0,INDEX(Transactions!$O:$O,ROW()-8))</f>
        <v>0</v>
      </c>
    </row>
    <row r="4963" spans="2:6" x14ac:dyDescent="0.15">
      <c r="B4963">
        <f ca="1">IF(INDEX(Transactions!$J:$J,ROW()-8)="",TODAY(),INDEX(Transactions!$G:$G,ROW()-8))</f>
        <v>46229</v>
      </c>
      <c r="F4963">
        <f>IF(INDEX(Transactions!$J:$J,ROW()-8)="",0,INDEX(Transactions!$O:$O,ROW()-8))</f>
        <v>0</v>
      </c>
    </row>
    <row r="4964" spans="2:6" x14ac:dyDescent="0.15">
      <c r="B4964">
        <f ca="1">IF(INDEX(Transactions!$J:$J,ROW()-8)="",TODAY(),INDEX(Transactions!$G:$G,ROW()-8))</f>
        <v>46229</v>
      </c>
      <c r="F4964">
        <f>IF(INDEX(Transactions!$J:$J,ROW()-8)="",0,INDEX(Transactions!$O:$O,ROW()-8))</f>
        <v>0</v>
      </c>
    </row>
    <row r="4965" spans="2:6" x14ac:dyDescent="0.15">
      <c r="B4965">
        <f ca="1">IF(INDEX(Transactions!$J:$J,ROW()-8)="",TODAY(),INDEX(Transactions!$G:$G,ROW()-8))</f>
        <v>46229</v>
      </c>
      <c r="F4965">
        <f>IF(INDEX(Transactions!$J:$J,ROW()-8)="",0,INDEX(Transactions!$O:$O,ROW()-8))</f>
        <v>0</v>
      </c>
    </row>
    <row r="4966" spans="2:6" x14ac:dyDescent="0.15">
      <c r="B4966">
        <f ca="1">IF(INDEX(Transactions!$J:$J,ROW()-8)="",TODAY(),INDEX(Transactions!$G:$G,ROW()-8))</f>
        <v>46229</v>
      </c>
      <c r="F4966">
        <f>IF(INDEX(Transactions!$J:$J,ROW()-8)="",0,INDEX(Transactions!$O:$O,ROW()-8))</f>
        <v>0</v>
      </c>
    </row>
    <row r="4967" spans="2:6" x14ac:dyDescent="0.15">
      <c r="B4967">
        <f ca="1">IF(INDEX(Transactions!$J:$J,ROW()-8)="",TODAY(),INDEX(Transactions!$G:$G,ROW()-8))</f>
        <v>46229</v>
      </c>
      <c r="F4967">
        <f>IF(INDEX(Transactions!$J:$J,ROW()-8)="",0,INDEX(Transactions!$O:$O,ROW()-8))</f>
        <v>0</v>
      </c>
    </row>
    <row r="4968" spans="2:6" x14ac:dyDescent="0.15">
      <c r="B4968">
        <f ca="1">IF(INDEX(Transactions!$J:$J,ROW()-8)="",TODAY(),INDEX(Transactions!$G:$G,ROW()-8))</f>
        <v>46229</v>
      </c>
      <c r="F4968">
        <f>IF(INDEX(Transactions!$J:$J,ROW()-8)="",0,INDEX(Transactions!$O:$O,ROW()-8))</f>
        <v>0</v>
      </c>
    </row>
    <row r="4969" spans="2:6" x14ac:dyDescent="0.15">
      <c r="B4969">
        <f ca="1">IF(INDEX(Transactions!$J:$J,ROW()-8)="",TODAY(),INDEX(Transactions!$G:$G,ROW()-8))</f>
        <v>46229</v>
      </c>
      <c r="F4969">
        <f>IF(INDEX(Transactions!$J:$J,ROW()-8)="",0,INDEX(Transactions!$O:$O,ROW()-8))</f>
        <v>0</v>
      </c>
    </row>
    <row r="4970" spans="2:6" x14ac:dyDescent="0.15">
      <c r="B4970">
        <f ca="1">IF(INDEX(Transactions!$J:$J,ROW()-8)="",TODAY(),INDEX(Transactions!$G:$G,ROW()-8))</f>
        <v>46229</v>
      </c>
      <c r="F4970">
        <f>IF(INDEX(Transactions!$J:$J,ROW()-8)="",0,INDEX(Transactions!$O:$O,ROW()-8))</f>
        <v>0</v>
      </c>
    </row>
    <row r="4971" spans="2:6" x14ac:dyDescent="0.15">
      <c r="B4971">
        <f ca="1">IF(INDEX(Transactions!$J:$J,ROW()-8)="",TODAY(),INDEX(Transactions!$G:$G,ROW()-8))</f>
        <v>46229</v>
      </c>
      <c r="F4971">
        <f>IF(INDEX(Transactions!$J:$J,ROW()-8)="",0,INDEX(Transactions!$O:$O,ROW()-8))</f>
        <v>0</v>
      </c>
    </row>
    <row r="4972" spans="2:6" x14ac:dyDescent="0.15">
      <c r="B4972">
        <f ca="1">IF(INDEX(Transactions!$J:$J,ROW()-8)="",TODAY(),INDEX(Transactions!$G:$G,ROW()-8))</f>
        <v>46229</v>
      </c>
      <c r="F4972">
        <f>IF(INDEX(Transactions!$J:$J,ROW()-8)="",0,INDEX(Transactions!$O:$O,ROW()-8))</f>
        <v>0</v>
      </c>
    </row>
    <row r="4973" spans="2:6" x14ac:dyDescent="0.15">
      <c r="B4973">
        <f ca="1">IF(INDEX(Transactions!$J:$J,ROW()-8)="",TODAY(),INDEX(Transactions!$G:$G,ROW()-8))</f>
        <v>46229</v>
      </c>
      <c r="F4973">
        <f>IF(INDEX(Transactions!$J:$J,ROW()-8)="",0,INDEX(Transactions!$O:$O,ROW()-8))</f>
        <v>0</v>
      </c>
    </row>
    <row r="4974" spans="2:6" x14ac:dyDescent="0.15">
      <c r="B4974">
        <f ca="1">IF(INDEX(Transactions!$J:$J,ROW()-8)="",TODAY(),INDEX(Transactions!$G:$G,ROW()-8))</f>
        <v>46229</v>
      </c>
      <c r="F4974">
        <f>IF(INDEX(Transactions!$J:$J,ROW()-8)="",0,INDEX(Transactions!$O:$O,ROW()-8))</f>
        <v>0</v>
      </c>
    </row>
    <row r="4975" spans="2:6" x14ac:dyDescent="0.15">
      <c r="B4975">
        <f ca="1">IF(INDEX(Transactions!$J:$J,ROW()-8)="",TODAY(),INDEX(Transactions!$G:$G,ROW()-8))</f>
        <v>46229</v>
      </c>
      <c r="F4975">
        <f>IF(INDEX(Transactions!$J:$J,ROW()-8)="",0,INDEX(Transactions!$O:$O,ROW()-8))</f>
        <v>0</v>
      </c>
    </row>
    <row r="4976" spans="2:6" x14ac:dyDescent="0.15">
      <c r="B4976">
        <f ca="1">IF(INDEX(Transactions!$J:$J,ROW()-8)="",TODAY(),INDEX(Transactions!$G:$G,ROW()-8))</f>
        <v>46229</v>
      </c>
      <c r="F4976">
        <f>IF(INDEX(Transactions!$J:$J,ROW()-8)="",0,INDEX(Transactions!$O:$O,ROW()-8))</f>
        <v>0</v>
      </c>
    </row>
    <row r="4977" spans="2:6" x14ac:dyDescent="0.15">
      <c r="B4977">
        <f ca="1">IF(INDEX(Transactions!$J:$J,ROW()-8)="",TODAY(),INDEX(Transactions!$G:$G,ROW()-8))</f>
        <v>46229</v>
      </c>
      <c r="F4977">
        <f>IF(INDEX(Transactions!$J:$J,ROW()-8)="",0,INDEX(Transactions!$O:$O,ROW()-8))</f>
        <v>0</v>
      </c>
    </row>
    <row r="4978" spans="2:6" x14ac:dyDescent="0.15">
      <c r="B4978">
        <f ca="1">IF(INDEX(Transactions!$J:$J,ROW()-8)="",TODAY(),INDEX(Transactions!$G:$G,ROW()-8))</f>
        <v>46229</v>
      </c>
      <c r="F4978">
        <f>IF(INDEX(Transactions!$J:$J,ROW()-8)="",0,INDEX(Transactions!$O:$O,ROW()-8))</f>
        <v>0</v>
      </c>
    </row>
    <row r="4979" spans="2:6" x14ac:dyDescent="0.15">
      <c r="B4979">
        <f ca="1">IF(INDEX(Transactions!$J:$J,ROW()-8)="",TODAY(),INDEX(Transactions!$G:$G,ROW()-8))</f>
        <v>46229</v>
      </c>
      <c r="F4979">
        <f>IF(INDEX(Transactions!$J:$J,ROW()-8)="",0,INDEX(Transactions!$O:$O,ROW()-8))</f>
        <v>0</v>
      </c>
    </row>
    <row r="4980" spans="2:6" x14ac:dyDescent="0.15">
      <c r="B4980">
        <f ca="1">IF(INDEX(Transactions!$J:$J,ROW()-8)="",TODAY(),INDEX(Transactions!$G:$G,ROW()-8))</f>
        <v>46229</v>
      </c>
      <c r="F4980">
        <f>IF(INDEX(Transactions!$J:$J,ROW()-8)="",0,INDEX(Transactions!$O:$O,ROW()-8))</f>
        <v>0</v>
      </c>
    </row>
    <row r="4981" spans="2:6" x14ac:dyDescent="0.15">
      <c r="B4981">
        <f ca="1">IF(INDEX(Transactions!$J:$J,ROW()-8)="",TODAY(),INDEX(Transactions!$G:$G,ROW()-8))</f>
        <v>46229</v>
      </c>
      <c r="F4981">
        <f>IF(INDEX(Transactions!$J:$J,ROW()-8)="",0,INDEX(Transactions!$O:$O,ROW()-8))</f>
        <v>0</v>
      </c>
    </row>
    <row r="4982" spans="2:6" x14ac:dyDescent="0.15">
      <c r="B4982">
        <f ca="1">IF(INDEX(Transactions!$J:$J,ROW()-8)="",TODAY(),INDEX(Transactions!$G:$G,ROW()-8))</f>
        <v>46229</v>
      </c>
      <c r="F4982">
        <f>IF(INDEX(Transactions!$J:$J,ROW()-8)="",0,INDEX(Transactions!$O:$O,ROW()-8))</f>
        <v>0</v>
      </c>
    </row>
    <row r="4983" spans="2:6" x14ac:dyDescent="0.15">
      <c r="B4983">
        <f ca="1">IF(INDEX(Transactions!$J:$J,ROW()-8)="",TODAY(),INDEX(Transactions!$G:$G,ROW()-8))</f>
        <v>46229</v>
      </c>
      <c r="F4983">
        <f>IF(INDEX(Transactions!$J:$J,ROW()-8)="",0,INDEX(Transactions!$O:$O,ROW()-8))</f>
        <v>0</v>
      </c>
    </row>
    <row r="4984" spans="2:6" x14ac:dyDescent="0.15">
      <c r="B4984">
        <f ca="1">IF(INDEX(Transactions!$J:$J,ROW()-8)="",TODAY(),INDEX(Transactions!$G:$G,ROW()-8))</f>
        <v>46229</v>
      </c>
      <c r="F4984">
        <f>IF(INDEX(Transactions!$J:$J,ROW()-8)="",0,INDEX(Transactions!$O:$O,ROW()-8))</f>
        <v>0</v>
      </c>
    </row>
    <row r="4985" spans="2:6" x14ac:dyDescent="0.15">
      <c r="B4985">
        <f ca="1">IF(INDEX(Transactions!$J:$J,ROW()-8)="",TODAY(),INDEX(Transactions!$G:$G,ROW()-8))</f>
        <v>46229</v>
      </c>
      <c r="F4985">
        <f>IF(INDEX(Transactions!$J:$J,ROW()-8)="",0,INDEX(Transactions!$O:$O,ROW()-8))</f>
        <v>0</v>
      </c>
    </row>
    <row r="4986" spans="2:6" x14ac:dyDescent="0.15">
      <c r="B4986">
        <f ca="1">IF(INDEX(Transactions!$J:$J,ROW()-8)="",TODAY(),INDEX(Transactions!$G:$G,ROW()-8))</f>
        <v>46229</v>
      </c>
      <c r="F4986">
        <f>IF(INDEX(Transactions!$J:$J,ROW()-8)="",0,INDEX(Transactions!$O:$O,ROW()-8))</f>
        <v>0</v>
      </c>
    </row>
    <row r="4987" spans="2:6" x14ac:dyDescent="0.15">
      <c r="B4987">
        <f ca="1">IF(INDEX(Transactions!$J:$J,ROW()-8)="",TODAY(),INDEX(Transactions!$G:$G,ROW()-8))</f>
        <v>46229</v>
      </c>
      <c r="F4987">
        <f>IF(INDEX(Transactions!$J:$J,ROW()-8)="",0,INDEX(Transactions!$O:$O,ROW()-8))</f>
        <v>0</v>
      </c>
    </row>
    <row r="4988" spans="2:6" x14ac:dyDescent="0.15">
      <c r="B4988">
        <f ca="1">IF(INDEX(Transactions!$J:$J,ROW()-8)="",TODAY(),INDEX(Transactions!$G:$G,ROW()-8))</f>
        <v>46229</v>
      </c>
      <c r="F4988">
        <f>IF(INDEX(Transactions!$J:$J,ROW()-8)="",0,INDEX(Transactions!$O:$O,ROW()-8))</f>
        <v>0</v>
      </c>
    </row>
    <row r="4989" spans="2:6" x14ac:dyDescent="0.15">
      <c r="B4989">
        <f ca="1">IF(INDEX(Transactions!$J:$J,ROW()-8)="",TODAY(),INDEX(Transactions!$G:$G,ROW()-8))</f>
        <v>46229</v>
      </c>
      <c r="F4989">
        <f>IF(INDEX(Transactions!$J:$J,ROW()-8)="",0,INDEX(Transactions!$O:$O,ROW()-8))</f>
        <v>0</v>
      </c>
    </row>
    <row r="4990" spans="2:6" x14ac:dyDescent="0.15">
      <c r="B4990">
        <f ca="1">IF(INDEX(Transactions!$J:$J,ROW()-8)="",TODAY(),INDEX(Transactions!$G:$G,ROW()-8))</f>
        <v>46229</v>
      </c>
      <c r="F4990">
        <f>IF(INDEX(Transactions!$J:$J,ROW()-8)="",0,INDEX(Transactions!$O:$O,ROW()-8))</f>
        <v>0</v>
      </c>
    </row>
    <row r="4991" spans="2:6" x14ac:dyDescent="0.15">
      <c r="B4991">
        <f ca="1">IF(INDEX(Transactions!$J:$J,ROW()-8)="",TODAY(),INDEX(Transactions!$G:$G,ROW()-8))</f>
        <v>46229</v>
      </c>
      <c r="F4991">
        <f>IF(INDEX(Transactions!$J:$J,ROW()-8)="",0,INDEX(Transactions!$O:$O,ROW()-8))</f>
        <v>0</v>
      </c>
    </row>
    <row r="4992" spans="2:6" x14ac:dyDescent="0.15">
      <c r="B4992">
        <f ca="1">IF(INDEX(Transactions!$J:$J,ROW()-8)="",TODAY(),INDEX(Transactions!$G:$G,ROW()-8))</f>
        <v>46229</v>
      </c>
      <c r="F4992">
        <f>IF(INDEX(Transactions!$J:$J,ROW()-8)="",0,INDEX(Transactions!$O:$O,ROW()-8))</f>
        <v>0</v>
      </c>
    </row>
    <row r="4993" spans="2:6" x14ac:dyDescent="0.15">
      <c r="B4993">
        <f ca="1">IF(INDEX(Transactions!$J:$J,ROW()-8)="",TODAY(),INDEX(Transactions!$G:$G,ROW()-8))</f>
        <v>46229</v>
      </c>
      <c r="F4993">
        <f>IF(INDEX(Transactions!$J:$J,ROW()-8)="",0,INDEX(Transactions!$O:$O,ROW()-8))</f>
        <v>0</v>
      </c>
    </row>
    <row r="4994" spans="2:6" x14ac:dyDescent="0.15">
      <c r="B4994">
        <f ca="1">IF(INDEX(Transactions!$J:$J,ROW()-8)="",TODAY(),INDEX(Transactions!$G:$G,ROW()-8))</f>
        <v>46229</v>
      </c>
      <c r="F4994">
        <f>IF(INDEX(Transactions!$J:$J,ROW()-8)="",0,INDEX(Transactions!$O:$O,ROW()-8))</f>
        <v>0</v>
      </c>
    </row>
    <row r="4995" spans="2:6" x14ac:dyDescent="0.15">
      <c r="B4995">
        <f ca="1">IF(INDEX(Transactions!$J:$J,ROW()-8)="",TODAY(),INDEX(Transactions!$G:$G,ROW()-8))</f>
        <v>46229</v>
      </c>
      <c r="F4995">
        <f>IF(INDEX(Transactions!$J:$J,ROW()-8)="",0,INDEX(Transactions!$O:$O,ROW()-8))</f>
        <v>0</v>
      </c>
    </row>
    <row r="4996" spans="2:6" x14ac:dyDescent="0.15">
      <c r="B4996">
        <f ca="1">IF(INDEX(Transactions!$J:$J,ROW()-8)="",TODAY(),INDEX(Transactions!$G:$G,ROW()-8))</f>
        <v>46229</v>
      </c>
      <c r="F4996">
        <f>IF(INDEX(Transactions!$J:$J,ROW()-8)="",0,INDEX(Transactions!$O:$O,ROW()-8))</f>
        <v>0</v>
      </c>
    </row>
    <row r="4997" spans="2:6" x14ac:dyDescent="0.15">
      <c r="B4997">
        <f ca="1">IF(INDEX(Transactions!$J:$J,ROW()-8)="",TODAY(),INDEX(Transactions!$G:$G,ROW()-8))</f>
        <v>46229</v>
      </c>
      <c r="F4997">
        <f>IF(INDEX(Transactions!$J:$J,ROW()-8)="",0,INDEX(Transactions!$O:$O,ROW()-8))</f>
        <v>0</v>
      </c>
    </row>
    <row r="4998" spans="2:6" x14ac:dyDescent="0.15">
      <c r="B4998">
        <f ca="1">IF(INDEX(Transactions!$J:$J,ROW()-8)="",TODAY(),INDEX(Transactions!$G:$G,ROW()-8))</f>
        <v>46229</v>
      </c>
      <c r="F4998">
        <f>IF(INDEX(Transactions!$J:$J,ROW()-8)="",0,INDEX(Transactions!$O:$O,ROW()-8))</f>
        <v>0</v>
      </c>
    </row>
    <row r="4999" spans="2:6" x14ac:dyDescent="0.15">
      <c r="B4999">
        <f ca="1">IF(INDEX(Transactions!$J:$J,ROW()-8)="",TODAY(),INDEX(Transactions!$G:$G,ROW()-8))</f>
        <v>46229</v>
      </c>
      <c r="F4999">
        <f>IF(INDEX(Transactions!$J:$J,ROW()-8)="",0,INDEX(Transactions!$O:$O,ROW()-8))</f>
        <v>0</v>
      </c>
    </row>
    <row r="5000" spans="2:6" x14ac:dyDescent="0.15">
      <c r="B5000">
        <f ca="1">IF(INDEX(Transactions!$J:$J,ROW()-8)="",TODAY(),INDEX(Transactions!$G:$G,ROW()-8))</f>
        <v>46229</v>
      </c>
      <c r="F5000">
        <f>IF(INDEX(Transactions!$J:$J,ROW()-8)="",0,INDEX(Transactions!$O:$O,ROW()-8))</f>
        <v>0</v>
      </c>
    </row>
    <row r="5001" spans="2:6" x14ac:dyDescent="0.15">
      <c r="B5001">
        <f ca="1">IF(INDEX(Transactions!$J:$J,ROW()-8)="",TODAY(),INDEX(Transactions!$G:$G,ROW()-8))</f>
        <v>46229</v>
      </c>
      <c r="F5001">
        <f>IF(INDEX(Transactions!$J:$J,ROW()-8)="",0,INDEX(Transactions!$O:$O,ROW()-8))</f>
        <v>0</v>
      </c>
    </row>
    <row r="5002" spans="2:6" x14ac:dyDescent="0.15">
      <c r="B5002">
        <f ca="1">IF(INDEX(Transactions!$J:$J,ROW()-8)="",TODAY(),INDEX(Transactions!$G:$G,ROW()-8))</f>
        <v>46229</v>
      </c>
      <c r="F5002">
        <f>IF(INDEX(Transactions!$J:$J,ROW()-8)="",0,INDEX(Transactions!$O:$O,ROW()-8))</f>
        <v>0</v>
      </c>
    </row>
    <row r="5003" spans="2:6" x14ac:dyDescent="0.15">
      <c r="B5003">
        <f ca="1">IF(INDEX(Transactions!$J:$J,ROW()-8)="",TODAY(),INDEX(Transactions!$G:$G,ROW()-8))</f>
        <v>46229</v>
      </c>
      <c r="F5003">
        <f>IF(INDEX(Transactions!$J:$J,ROW()-8)="",0,INDEX(Transactions!$O:$O,ROW()-8))</f>
        <v>0</v>
      </c>
    </row>
    <row r="5004" spans="2:6" x14ac:dyDescent="0.15">
      <c r="B5004">
        <f ca="1">IF(INDEX(Transactions!$J:$J,ROW()-8)="",TODAY(),INDEX(Transactions!$G:$G,ROW()-8))</f>
        <v>46229</v>
      </c>
      <c r="F5004">
        <f>IF(INDEX(Transactions!$J:$J,ROW()-8)="",0,INDEX(Transactions!$O:$O,ROW()-8))</f>
        <v>0</v>
      </c>
    </row>
    <row r="5005" spans="2:6" x14ac:dyDescent="0.15">
      <c r="B5005">
        <f ca="1">IF(INDEX(Transactions!$J:$J,ROW()-8)="",TODAY(),INDEX(Transactions!$G:$G,ROW()-8))</f>
        <v>46229</v>
      </c>
      <c r="F5005">
        <f>IF(INDEX(Transactions!$J:$J,ROW()-8)="",0,INDEX(Transactions!$O:$O,ROW()-8))</f>
        <v>0</v>
      </c>
    </row>
    <row r="5006" spans="2:6" x14ac:dyDescent="0.15">
      <c r="B5006">
        <f ca="1">IF(INDEX(Transactions!$J:$J,ROW()-8)="",TODAY(),INDEX(Transactions!$G:$G,ROW()-8))</f>
        <v>46229</v>
      </c>
      <c r="F5006">
        <f>IF(INDEX(Transactions!$J:$J,ROW()-8)="",0,INDEX(Transactions!$O:$O,ROW()-8))</f>
        <v>0</v>
      </c>
    </row>
    <row r="5007" spans="2:6" x14ac:dyDescent="0.15">
      <c r="B5007">
        <f ca="1">IF(INDEX(Transactions!$J:$J,ROW()-8)="",TODAY(),INDEX(Transactions!$G:$G,ROW()-8))</f>
        <v>46229</v>
      </c>
      <c r="F5007">
        <f>IF(INDEX(Transactions!$J:$J,ROW()-8)="",0,INDEX(Transactions!$O:$O,ROW()-8))</f>
        <v>0</v>
      </c>
    </row>
    <row r="5008" spans="2:6" x14ac:dyDescent="0.15">
      <c r="B5008">
        <f ca="1">IF(INDEX(Transactions!$J:$J,ROW()-8)="",TODAY(),INDEX(Transactions!$G:$G,ROW()-8))</f>
        <v>46229</v>
      </c>
      <c r="F5008">
        <f>IF(INDEX(Transactions!$J:$J,ROW()-8)="",0,INDEX(Transactions!$O:$O,ROW()-8))</f>
        <v>0</v>
      </c>
    </row>
    <row r="5009" spans="2:6" x14ac:dyDescent="0.15">
      <c r="B5009">
        <f ca="1">IF(INDEX(Transactions!$J:$J,ROW()-8)="",TODAY(),INDEX(Transactions!$G:$G,ROW()-8))</f>
        <v>46229</v>
      </c>
      <c r="F5009">
        <f>IF(INDEX(Transactions!$J:$J,ROW()-8)="",0,INDEX(Transactions!$O:$O,ROW()-8))</f>
        <v>0</v>
      </c>
    </row>
    <row r="5010" spans="2:6" x14ac:dyDescent="0.15">
      <c r="B5010">
        <f ca="1">IF(INDEX(Transactions!$J:$J,ROW()-8)="",TODAY(),INDEX(Transactions!$G:$G,ROW()-8))</f>
        <v>46229</v>
      </c>
      <c r="F5010">
        <f>IF(INDEX(Transactions!$J:$J,ROW()-8)="",0,INDEX(Transactions!$O:$O,ROW()-8))</f>
        <v>0</v>
      </c>
    </row>
    <row r="5011" spans="2:6" x14ac:dyDescent="0.15">
      <c r="B5011">
        <f ca="1">IF(INDEX(Transactions!$J:$J,ROW()-8)="",TODAY(),INDEX(Transactions!$G:$G,ROW()-8))</f>
        <v>46229</v>
      </c>
      <c r="F5011">
        <f>IF(INDEX(Transactions!$J:$J,ROW()-8)="",0,INDEX(Transactions!$O:$O,ROW()-8))</f>
        <v>0</v>
      </c>
    </row>
    <row r="5012" spans="2:6" x14ac:dyDescent="0.15">
      <c r="B5012">
        <f ca="1">IF(INDEX(Transactions!$J:$J,ROW()-8)="",TODAY(),INDEX(Transactions!$G:$G,ROW()-8))</f>
        <v>46229</v>
      </c>
      <c r="F5012">
        <f>IF(INDEX(Transactions!$J:$J,ROW()-8)="",0,INDEX(Transactions!$O:$O,ROW()-8))</f>
        <v>0</v>
      </c>
    </row>
    <row r="5013" spans="2:6" x14ac:dyDescent="0.15">
      <c r="B5013">
        <f ca="1">IF(INDEX(Transactions!$J:$J,ROW()-8)="",TODAY(),INDEX(Transactions!$G:$G,ROW()-8))</f>
        <v>46229</v>
      </c>
      <c r="F5013">
        <f>IF(INDEX(Transactions!$J:$J,ROW()-8)="",0,INDEX(Transactions!$O:$O,ROW()-8))</f>
        <v>0</v>
      </c>
    </row>
    <row r="5014" spans="2:6" x14ac:dyDescent="0.15">
      <c r="B5014">
        <f ca="1">IF(INDEX(Transactions!$J:$J,ROW()-8)="",TODAY(),INDEX(Transactions!$G:$G,ROW()-8))</f>
        <v>46229</v>
      </c>
      <c r="F5014">
        <f>IF(INDEX(Transactions!$J:$J,ROW()-8)="",0,INDEX(Transactions!$O:$O,ROW()-8))</f>
        <v>0</v>
      </c>
    </row>
    <row r="5015" spans="2:6" x14ac:dyDescent="0.15">
      <c r="B5015">
        <f ca="1">IF(INDEX(Transactions!$J:$J,ROW()-8)="",TODAY(),INDEX(Transactions!$G:$G,ROW()-8))</f>
        <v>46229</v>
      </c>
      <c r="F5015">
        <f>IF(INDEX(Transactions!$J:$J,ROW()-8)="",0,INDEX(Transactions!$O:$O,ROW()-8))</f>
        <v>0</v>
      </c>
    </row>
    <row r="5016" spans="2:6" x14ac:dyDescent="0.15">
      <c r="B5016">
        <f ca="1">IF(INDEX(Transactions!$J:$J,ROW()-8)="",TODAY(),INDEX(Transactions!$G:$G,ROW()-8))</f>
        <v>46229</v>
      </c>
      <c r="F5016">
        <f>IF(INDEX(Transactions!$J:$J,ROW()-8)="",0,INDEX(Transactions!$O:$O,ROW()-8))</f>
        <v>0</v>
      </c>
    </row>
    <row r="5017" spans="2:6" x14ac:dyDescent="0.15">
      <c r="B5017">
        <f ca="1">IF(INDEX(Transactions!$J:$J,ROW()-8)="",TODAY(),INDEX(Transactions!$G:$G,ROW()-8))</f>
        <v>46229</v>
      </c>
      <c r="F5017">
        <f>IF(INDEX(Transactions!$J:$J,ROW()-8)="",0,INDEX(Transactions!$O:$O,ROW()-8))</f>
        <v>0</v>
      </c>
    </row>
    <row r="5018" spans="2:6" x14ac:dyDescent="0.15">
      <c r="B5018">
        <f ca="1">IF(INDEX(Transactions!$J:$J,ROW()-8)="",TODAY(),INDEX(Transactions!$G:$G,ROW()-8))</f>
        <v>46229</v>
      </c>
      <c r="F5018">
        <f>IF(INDEX(Transactions!$J:$J,ROW()-8)="",0,INDEX(Transactions!$O:$O,ROW()-8))</f>
        <v>0</v>
      </c>
    </row>
    <row r="5019" spans="2:6" x14ac:dyDescent="0.15">
      <c r="B5019">
        <f ca="1">IF(INDEX(Transactions!$J:$J,ROW()-8)="",TODAY(),INDEX(Transactions!$G:$G,ROW()-8))</f>
        <v>46229</v>
      </c>
      <c r="F5019">
        <f>IF(INDEX(Transactions!$J:$J,ROW()-8)="",0,INDEX(Transactions!$O:$O,ROW()-8))</f>
        <v>0</v>
      </c>
    </row>
    <row r="5020" spans="2:6" x14ac:dyDescent="0.15">
      <c r="B5020">
        <f ca="1">IF(INDEX(Transactions!$J:$J,ROW()-8)="",TODAY(),INDEX(Transactions!$G:$G,ROW()-8))</f>
        <v>46229</v>
      </c>
      <c r="F5020">
        <f>IF(INDEX(Transactions!$J:$J,ROW()-8)="",0,INDEX(Transactions!$O:$O,ROW()-8))</f>
        <v>0</v>
      </c>
    </row>
    <row r="5021" spans="2:6" x14ac:dyDescent="0.15">
      <c r="B5021">
        <f ca="1">IF(INDEX(Transactions!$J:$J,ROW()-8)="",TODAY(),INDEX(Transactions!$G:$G,ROW()-8))</f>
        <v>46229</v>
      </c>
      <c r="F5021">
        <f>IF(INDEX(Transactions!$J:$J,ROW()-8)="",0,INDEX(Transactions!$O:$O,ROW()-8))</f>
        <v>0</v>
      </c>
    </row>
    <row r="5022" spans="2:6" x14ac:dyDescent="0.15">
      <c r="B5022">
        <f ca="1">IF(INDEX(Transactions!$J:$J,ROW()-8)="",TODAY(),INDEX(Transactions!$G:$G,ROW()-8))</f>
        <v>46229</v>
      </c>
      <c r="F5022">
        <f>IF(INDEX(Transactions!$J:$J,ROW()-8)="",0,INDEX(Transactions!$O:$O,ROW()-8))</f>
        <v>0</v>
      </c>
    </row>
    <row r="5023" spans="2:6" x14ac:dyDescent="0.15">
      <c r="B5023">
        <f ca="1">IF(INDEX(Transactions!$J:$J,ROW()-8)="",TODAY(),INDEX(Transactions!$G:$G,ROW()-8))</f>
        <v>46229</v>
      </c>
      <c r="F5023">
        <f>IF(INDEX(Transactions!$J:$J,ROW()-8)="",0,INDEX(Transactions!$O:$O,ROW()-8))</f>
        <v>0</v>
      </c>
    </row>
    <row r="5024" spans="2:6" x14ac:dyDescent="0.15">
      <c r="B5024">
        <f ca="1">IF(INDEX(Transactions!$J:$J,ROW()-8)="",TODAY(),INDEX(Transactions!$G:$G,ROW()-8))</f>
        <v>46229</v>
      </c>
      <c r="F5024">
        <f>IF(INDEX(Transactions!$J:$J,ROW()-8)="",0,INDEX(Transactions!$O:$O,ROW()-8))</f>
        <v>0</v>
      </c>
    </row>
    <row r="5025" spans="2:6" x14ac:dyDescent="0.15">
      <c r="B5025">
        <f ca="1">IF(INDEX(Transactions!$J:$J,ROW()-8)="",TODAY(),INDEX(Transactions!$G:$G,ROW()-8))</f>
        <v>46229</v>
      </c>
      <c r="F5025">
        <f>IF(INDEX(Transactions!$J:$J,ROW()-8)="",0,INDEX(Transactions!$O:$O,ROW()-8))</f>
        <v>0</v>
      </c>
    </row>
    <row r="5026" spans="2:6" x14ac:dyDescent="0.15">
      <c r="B5026">
        <f ca="1">IF(INDEX(Transactions!$J:$J,ROW()-8)="",TODAY(),INDEX(Transactions!$G:$G,ROW()-8))</f>
        <v>46229</v>
      </c>
      <c r="F5026">
        <f>IF(INDEX(Transactions!$J:$J,ROW()-8)="",0,INDEX(Transactions!$O:$O,ROW()-8))</f>
        <v>0</v>
      </c>
    </row>
    <row r="5027" spans="2:6" x14ac:dyDescent="0.15">
      <c r="B5027">
        <f ca="1">IF(INDEX(Transactions!$J:$J,ROW()-8)="",TODAY(),INDEX(Transactions!$G:$G,ROW()-8))</f>
        <v>46229</v>
      </c>
      <c r="F5027">
        <f>IF(INDEX(Transactions!$J:$J,ROW()-8)="",0,INDEX(Transactions!$O:$O,ROW()-8))</f>
        <v>0</v>
      </c>
    </row>
    <row r="5028" spans="2:6" x14ac:dyDescent="0.15">
      <c r="B5028">
        <f ca="1">IF(INDEX(Transactions!$J:$J,ROW()-8)="",TODAY(),INDEX(Transactions!$G:$G,ROW()-8))</f>
        <v>46229</v>
      </c>
      <c r="F5028">
        <f>IF(INDEX(Transactions!$J:$J,ROW()-8)="",0,INDEX(Transactions!$O:$O,ROW()-8))</f>
        <v>0</v>
      </c>
    </row>
    <row r="5029" spans="2:6" x14ac:dyDescent="0.15">
      <c r="B5029">
        <f ca="1">IF(INDEX(Transactions!$J:$J,ROW()-8)="",TODAY(),INDEX(Transactions!$G:$G,ROW()-8))</f>
        <v>46229</v>
      </c>
      <c r="F5029">
        <f>IF(INDEX(Transactions!$J:$J,ROW()-8)="",0,INDEX(Transactions!$O:$O,ROW()-8))</f>
        <v>0</v>
      </c>
    </row>
    <row r="5030" spans="2:6" x14ac:dyDescent="0.15">
      <c r="B5030">
        <f ca="1">IF(INDEX(Transactions!$J:$J,ROW()-8)="",TODAY(),INDEX(Transactions!$G:$G,ROW()-8))</f>
        <v>46229</v>
      </c>
      <c r="F5030">
        <f>IF(INDEX(Transactions!$J:$J,ROW()-8)="",0,INDEX(Transactions!$O:$O,ROW()-8))</f>
        <v>0</v>
      </c>
    </row>
    <row r="5031" spans="2:6" x14ac:dyDescent="0.15">
      <c r="B5031">
        <f ca="1">IF(INDEX(Transactions!$J:$J,ROW()-8)="",TODAY(),INDEX(Transactions!$G:$G,ROW()-8))</f>
        <v>46229</v>
      </c>
      <c r="F5031">
        <f>IF(INDEX(Transactions!$J:$J,ROW()-8)="",0,INDEX(Transactions!$O:$O,ROW()-8))</f>
        <v>0</v>
      </c>
    </row>
    <row r="5032" spans="2:6" x14ac:dyDescent="0.15">
      <c r="B5032">
        <f ca="1">IF(INDEX(Transactions!$J:$J,ROW()-8)="",TODAY(),INDEX(Transactions!$G:$G,ROW()-8))</f>
        <v>46229</v>
      </c>
      <c r="F5032">
        <f>IF(INDEX(Transactions!$J:$J,ROW()-8)="",0,INDEX(Transactions!$O:$O,ROW()-8))</f>
        <v>0</v>
      </c>
    </row>
    <row r="5033" spans="2:6" x14ac:dyDescent="0.15">
      <c r="B5033">
        <f ca="1">IF(INDEX(Transactions!$J:$J,ROW()-8)="",TODAY(),INDEX(Transactions!$G:$G,ROW()-8))</f>
        <v>46229</v>
      </c>
      <c r="F5033">
        <f>IF(INDEX(Transactions!$J:$J,ROW()-8)="",0,INDEX(Transactions!$O:$O,ROW()-8))</f>
        <v>0</v>
      </c>
    </row>
    <row r="5034" spans="2:6" x14ac:dyDescent="0.15">
      <c r="B5034">
        <f ca="1">IF(INDEX(Transactions!$J:$J,ROW()-8)="",TODAY(),INDEX(Transactions!$G:$G,ROW()-8))</f>
        <v>46229</v>
      </c>
      <c r="F5034">
        <f>IF(INDEX(Transactions!$J:$J,ROW()-8)="",0,INDEX(Transactions!$O:$O,ROW()-8))</f>
        <v>0</v>
      </c>
    </row>
    <row r="5035" spans="2:6" x14ac:dyDescent="0.15">
      <c r="B5035">
        <f ca="1">IF(INDEX(Transactions!$J:$J,ROW()-8)="",TODAY(),INDEX(Transactions!$G:$G,ROW()-8))</f>
        <v>46229</v>
      </c>
      <c r="F5035">
        <f>IF(INDEX(Transactions!$J:$J,ROW()-8)="",0,INDEX(Transactions!$O:$O,ROW()-8))</f>
        <v>0</v>
      </c>
    </row>
    <row r="5036" spans="2:6" x14ac:dyDescent="0.15">
      <c r="B5036">
        <f ca="1">IF(INDEX(Transactions!$J:$J,ROW()-8)="",TODAY(),INDEX(Transactions!$G:$G,ROW()-8))</f>
        <v>46229</v>
      </c>
      <c r="F5036">
        <f>IF(INDEX(Transactions!$J:$J,ROW()-8)="",0,INDEX(Transactions!$O:$O,ROW()-8))</f>
        <v>0</v>
      </c>
    </row>
    <row r="5037" spans="2:6" x14ac:dyDescent="0.15">
      <c r="B5037">
        <f ca="1">IF(INDEX(Transactions!$J:$J,ROW()-8)="",TODAY(),INDEX(Transactions!$G:$G,ROW()-8))</f>
        <v>46229</v>
      </c>
      <c r="F5037">
        <f>IF(INDEX(Transactions!$J:$J,ROW()-8)="",0,INDEX(Transactions!$O:$O,ROW()-8))</f>
        <v>0</v>
      </c>
    </row>
    <row r="5038" spans="2:6" x14ac:dyDescent="0.15">
      <c r="B5038">
        <f ca="1">IF(INDEX(Transactions!$J:$J,ROW()-8)="",TODAY(),INDEX(Transactions!$G:$G,ROW()-8))</f>
        <v>46229</v>
      </c>
      <c r="F5038">
        <f>IF(INDEX(Transactions!$J:$J,ROW()-8)="",0,INDEX(Transactions!$O:$O,ROW()-8))</f>
        <v>0</v>
      </c>
    </row>
    <row r="5039" spans="2:6" x14ac:dyDescent="0.15">
      <c r="B5039">
        <f ca="1">IF(INDEX(Transactions!$J:$J,ROW()-8)="",TODAY(),INDEX(Transactions!$G:$G,ROW()-8))</f>
        <v>46229</v>
      </c>
      <c r="F5039">
        <f>IF(INDEX(Transactions!$J:$J,ROW()-8)="",0,INDEX(Transactions!$O:$O,ROW()-8))</f>
        <v>0</v>
      </c>
    </row>
    <row r="5040" spans="2:6" x14ac:dyDescent="0.15">
      <c r="B5040">
        <f ca="1">IF(INDEX(Transactions!$J:$J,ROW()-8)="",TODAY(),INDEX(Transactions!$G:$G,ROW()-8))</f>
        <v>46229</v>
      </c>
      <c r="F5040">
        <f>IF(INDEX(Transactions!$J:$J,ROW()-8)="",0,INDEX(Transactions!$O:$O,ROW()-8))</f>
        <v>0</v>
      </c>
    </row>
    <row r="5041" spans="2:6" x14ac:dyDescent="0.15">
      <c r="B5041">
        <f ca="1">IF(INDEX(Transactions!$J:$J,ROW()-8)="",TODAY(),INDEX(Transactions!$G:$G,ROW()-8))</f>
        <v>46229</v>
      </c>
      <c r="F5041">
        <f>IF(INDEX(Transactions!$J:$J,ROW()-8)="",0,INDEX(Transactions!$O:$O,ROW()-8))</f>
        <v>0</v>
      </c>
    </row>
    <row r="5042" spans="2:6" x14ac:dyDescent="0.15">
      <c r="B5042">
        <f ca="1">IF(INDEX(Transactions!$J:$J,ROW()-8)="",TODAY(),INDEX(Transactions!$G:$G,ROW()-8))</f>
        <v>46229</v>
      </c>
      <c r="F5042">
        <f>IF(INDEX(Transactions!$J:$J,ROW()-8)="",0,INDEX(Transactions!$O:$O,ROW()-8))</f>
        <v>0</v>
      </c>
    </row>
    <row r="5043" spans="2:6" x14ac:dyDescent="0.15">
      <c r="B5043">
        <f ca="1">IF(INDEX(Transactions!$J:$J,ROW()-8)="",TODAY(),INDEX(Transactions!$G:$G,ROW()-8))</f>
        <v>46229</v>
      </c>
      <c r="F5043">
        <f>IF(INDEX(Transactions!$J:$J,ROW()-8)="",0,INDEX(Transactions!$O:$O,ROW()-8))</f>
        <v>0</v>
      </c>
    </row>
    <row r="5044" spans="2:6" x14ac:dyDescent="0.15">
      <c r="B5044">
        <f ca="1">IF(INDEX(Transactions!$J:$J,ROW()-8)="",TODAY(),INDEX(Transactions!$G:$G,ROW()-8))</f>
        <v>46229</v>
      </c>
      <c r="F5044">
        <f>IF(INDEX(Transactions!$J:$J,ROW()-8)="",0,INDEX(Transactions!$O:$O,ROW()-8))</f>
        <v>0</v>
      </c>
    </row>
    <row r="5045" spans="2:6" x14ac:dyDescent="0.15">
      <c r="B5045">
        <f ca="1">IF(INDEX(Transactions!$J:$J,ROW()-8)="",TODAY(),INDEX(Transactions!$G:$G,ROW()-8))</f>
        <v>46229</v>
      </c>
      <c r="F5045">
        <f>IF(INDEX(Transactions!$J:$J,ROW()-8)="",0,INDEX(Transactions!$O:$O,ROW()-8))</f>
        <v>0</v>
      </c>
    </row>
    <row r="5046" spans="2:6" x14ac:dyDescent="0.15">
      <c r="B5046">
        <f ca="1">IF(INDEX(Transactions!$J:$J,ROW()-8)="",TODAY(),INDEX(Transactions!$G:$G,ROW()-8))</f>
        <v>46229</v>
      </c>
      <c r="F5046">
        <f>IF(INDEX(Transactions!$J:$J,ROW()-8)="",0,INDEX(Transactions!$O:$O,ROW()-8))</f>
        <v>0</v>
      </c>
    </row>
    <row r="5047" spans="2:6" x14ac:dyDescent="0.15">
      <c r="B5047">
        <f ca="1">IF(INDEX(Transactions!$J:$J,ROW()-8)="",TODAY(),INDEX(Transactions!$G:$G,ROW()-8))</f>
        <v>46229</v>
      </c>
      <c r="F5047">
        <f>IF(INDEX(Transactions!$J:$J,ROW()-8)="",0,INDEX(Transactions!$O:$O,ROW()-8))</f>
        <v>0</v>
      </c>
    </row>
    <row r="5048" spans="2:6" x14ac:dyDescent="0.15">
      <c r="B5048">
        <f ca="1">IF(INDEX(Transactions!$J:$J,ROW()-8)="",TODAY(),INDEX(Transactions!$G:$G,ROW()-8))</f>
        <v>46229</v>
      </c>
      <c r="F5048">
        <f>IF(INDEX(Transactions!$J:$J,ROW()-8)="",0,INDEX(Transactions!$O:$O,ROW()-8))</f>
        <v>0</v>
      </c>
    </row>
    <row r="5049" spans="2:6" x14ac:dyDescent="0.15">
      <c r="B5049">
        <f ca="1">IF(INDEX(Transactions!$J:$J,ROW()-8)="",TODAY(),INDEX(Transactions!$G:$G,ROW()-8))</f>
        <v>46229</v>
      </c>
      <c r="F5049">
        <f>IF(INDEX(Transactions!$J:$J,ROW()-8)="",0,INDEX(Transactions!$O:$O,ROW()-8))</f>
        <v>0</v>
      </c>
    </row>
    <row r="5050" spans="2:6" x14ac:dyDescent="0.15">
      <c r="B5050">
        <f ca="1">IF(INDEX(Transactions!$J:$J,ROW()-8)="",TODAY(),INDEX(Transactions!$G:$G,ROW()-8))</f>
        <v>46229</v>
      </c>
      <c r="F5050">
        <f>IF(INDEX(Transactions!$J:$J,ROW()-8)="",0,INDEX(Transactions!$O:$O,ROW()-8))</f>
        <v>0</v>
      </c>
    </row>
    <row r="5051" spans="2:6" x14ac:dyDescent="0.15">
      <c r="B5051">
        <f ca="1">IF(INDEX(Transactions!$J:$J,ROW()-8)="",TODAY(),INDEX(Transactions!$G:$G,ROW()-8))</f>
        <v>46229</v>
      </c>
      <c r="F5051">
        <f>IF(INDEX(Transactions!$J:$J,ROW()-8)="",0,INDEX(Transactions!$O:$O,ROW()-8))</f>
        <v>0</v>
      </c>
    </row>
    <row r="5052" spans="2:6" x14ac:dyDescent="0.15">
      <c r="B5052">
        <f ca="1">IF(INDEX(Transactions!$J:$J,ROW()-8)="",TODAY(),INDEX(Transactions!$G:$G,ROW()-8))</f>
        <v>46229</v>
      </c>
      <c r="F5052">
        <f>IF(INDEX(Transactions!$J:$J,ROW()-8)="",0,INDEX(Transactions!$O:$O,ROW()-8))</f>
        <v>0</v>
      </c>
    </row>
    <row r="5053" spans="2:6" x14ac:dyDescent="0.15">
      <c r="B5053">
        <f ca="1">IF(INDEX(Transactions!$J:$J,ROW()-8)="",TODAY(),INDEX(Transactions!$G:$G,ROW()-8))</f>
        <v>46229</v>
      </c>
      <c r="F5053">
        <f>IF(INDEX(Transactions!$J:$J,ROW()-8)="",0,INDEX(Transactions!$O:$O,ROW()-8))</f>
        <v>0</v>
      </c>
    </row>
    <row r="5054" spans="2:6" x14ac:dyDescent="0.15">
      <c r="B5054">
        <f ca="1">IF(INDEX(Transactions!$J:$J,ROW()-8)="",TODAY(),INDEX(Transactions!$G:$G,ROW()-8))</f>
        <v>46229</v>
      </c>
      <c r="F5054">
        <f>IF(INDEX(Transactions!$J:$J,ROW()-8)="",0,INDEX(Transactions!$O:$O,ROW()-8))</f>
        <v>0</v>
      </c>
    </row>
    <row r="5055" spans="2:6" x14ac:dyDescent="0.15">
      <c r="B5055">
        <f ca="1">IF(INDEX(Transactions!$J:$J,ROW()-8)="",TODAY(),INDEX(Transactions!$G:$G,ROW()-8))</f>
        <v>46229</v>
      </c>
      <c r="F5055">
        <f>IF(INDEX(Transactions!$J:$J,ROW()-8)="",0,INDEX(Transactions!$O:$O,ROW()-8))</f>
        <v>0</v>
      </c>
    </row>
    <row r="5056" spans="2:6" x14ac:dyDescent="0.15">
      <c r="B5056">
        <f ca="1">IF(INDEX(Transactions!$J:$J,ROW()-8)="",TODAY(),INDEX(Transactions!$G:$G,ROW()-8))</f>
        <v>46229</v>
      </c>
      <c r="F5056">
        <f>IF(INDEX(Transactions!$J:$J,ROW()-8)="",0,INDEX(Transactions!$O:$O,ROW()-8))</f>
        <v>0</v>
      </c>
    </row>
    <row r="5057" spans="2:6" x14ac:dyDescent="0.15">
      <c r="B5057">
        <f ca="1">IF(INDEX(Transactions!$J:$J,ROW()-8)="",TODAY(),INDEX(Transactions!$G:$G,ROW()-8))</f>
        <v>46229</v>
      </c>
      <c r="F5057">
        <f>IF(INDEX(Transactions!$J:$J,ROW()-8)="",0,INDEX(Transactions!$O:$O,ROW()-8))</f>
        <v>0</v>
      </c>
    </row>
    <row r="5058" spans="2:6" x14ac:dyDescent="0.15">
      <c r="B5058">
        <f ca="1">IF(INDEX(Transactions!$J:$J,ROW()-8)="",TODAY(),INDEX(Transactions!$G:$G,ROW()-8))</f>
        <v>46229</v>
      </c>
      <c r="F5058">
        <f>IF(INDEX(Transactions!$J:$J,ROW()-8)="",0,INDEX(Transactions!$O:$O,ROW()-8))</f>
        <v>0</v>
      </c>
    </row>
    <row r="5059" spans="2:6" x14ac:dyDescent="0.15">
      <c r="B5059">
        <f ca="1">IF(INDEX(Transactions!$J:$J,ROW()-8)="",TODAY(),INDEX(Transactions!$G:$G,ROW()-8))</f>
        <v>46229</v>
      </c>
      <c r="F5059">
        <f>IF(INDEX(Transactions!$J:$J,ROW()-8)="",0,INDEX(Transactions!$O:$O,ROW()-8))</f>
        <v>0</v>
      </c>
    </row>
    <row r="5060" spans="2:6" x14ac:dyDescent="0.15">
      <c r="B5060">
        <f ca="1">IF(INDEX(Transactions!$J:$J,ROW()-8)="",TODAY(),INDEX(Transactions!$G:$G,ROW()-8))</f>
        <v>46229</v>
      </c>
      <c r="F5060">
        <f>IF(INDEX(Transactions!$J:$J,ROW()-8)="",0,INDEX(Transactions!$O:$O,ROW()-8))</f>
        <v>0</v>
      </c>
    </row>
    <row r="5061" spans="2:6" x14ac:dyDescent="0.15">
      <c r="B5061">
        <f ca="1">IF(INDEX(Transactions!$J:$J,ROW()-8)="",TODAY(),INDEX(Transactions!$G:$G,ROW()-8))</f>
        <v>46229</v>
      </c>
      <c r="F5061">
        <f>IF(INDEX(Transactions!$J:$J,ROW()-8)="",0,INDEX(Transactions!$O:$O,ROW()-8))</f>
        <v>0</v>
      </c>
    </row>
    <row r="5062" spans="2:6" x14ac:dyDescent="0.15">
      <c r="B5062">
        <f ca="1">IF(INDEX(Transactions!$J:$J,ROW()-8)="",TODAY(),INDEX(Transactions!$G:$G,ROW()-8))</f>
        <v>46229</v>
      </c>
      <c r="F5062">
        <f>IF(INDEX(Transactions!$J:$J,ROW()-8)="",0,INDEX(Transactions!$O:$O,ROW()-8))</f>
        <v>0</v>
      </c>
    </row>
    <row r="5063" spans="2:6" x14ac:dyDescent="0.15">
      <c r="B5063">
        <f ca="1">IF(INDEX(Transactions!$J:$J,ROW()-8)="",TODAY(),INDEX(Transactions!$G:$G,ROW()-8))</f>
        <v>46229</v>
      </c>
      <c r="F5063">
        <f>IF(INDEX(Transactions!$J:$J,ROW()-8)="",0,INDEX(Transactions!$O:$O,ROW()-8))</f>
        <v>0</v>
      </c>
    </row>
    <row r="5064" spans="2:6" x14ac:dyDescent="0.15">
      <c r="B5064">
        <f ca="1">IF(INDEX(Transactions!$J:$J,ROW()-8)="",TODAY(),INDEX(Transactions!$G:$G,ROW()-8))</f>
        <v>46229</v>
      </c>
      <c r="F5064">
        <f>IF(INDEX(Transactions!$J:$J,ROW()-8)="",0,INDEX(Transactions!$O:$O,ROW()-8))</f>
        <v>0</v>
      </c>
    </row>
    <row r="5065" spans="2:6" x14ac:dyDescent="0.15">
      <c r="B5065">
        <f ca="1">IF(INDEX(Transactions!$J:$J,ROW()-8)="",TODAY(),INDEX(Transactions!$G:$G,ROW()-8))</f>
        <v>46229</v>
      </c>
      <c r="F5065">
        <f>IF(INDEX(Transactions!$J:$J,ROW()-8)="",0,INDEX(Transactions!$O:$O,ROW()-8))</f>
        <v>0</v>
      </c>
    </row>
    <row r="5066" spans="2:6" x14ac:dyDescent="0.15">
      <c r="B5066">
        <f ca="1">IF(INDEX(Transactions!$J:$J,ROW()-8)="",TODAY(),INDEX(Transactions!$G:$G,ROW()-8))</f>
        <v>46229</v>
      </c>
      <c r="F5066">
        <f>IF(INDEX(Transactions!$J:$J,ROW()-8)="",0,INDEX(Transactions!$O:$O,ROW()-8))</f>
        <v>0</v>
      </c>
    </row>
    <row r="5067" spans="2:6" x14ac:dyDescent="0.15">
      <c r="B5067">
        <f ca="1">IF(INDEX(Transactions!$J:$J,ROW()-8)="",TODAY(),INDEX(Transactions!$G:$G,ROW()-8))</f>
        <v>46229</v>
      </c>
      <c r="F5067">
        <f>IF(INDEX(Transactions!$J:$J,ROW()-8)="",0,INDEX(Transactions!$O:$O,ROW()-8))</f>
        <v>0</v>
      </c>
    </row>
    <row r="5068" spans="2:6" x14ac:dyDescent="0.15">
      <c r="B5068">
        <f ca="1">IF(INDEX(Transactions!$J:$J,ROW()-8)="",TODAY(),INDEX(Transactions!$G:$G,ROW()-8))</f>
        <v>46229</v>
      </c>
      <c r="F5068">
        <f>IF(INDEX(Transactions!$J:$J,ROW()-8)="",0,INDEX(Transactions!$O:$O,ROW()-8))</f>
        <v>0</v>
      </c>
    </row>
    <row r="5069" spans="2:6" x14ac:dyDescent="0.15">
      <c r="B5069">
        <f ca="1">IF(INDEX(Transactions!$J:$J,ROW()-8)="",TODAY(),INDEX(Transactions!$G:$G,ROW()-8))</f>
        <v>46229</v>
      </c>
      <c r="F5069">
        <f>IF(INDEX(Transactions!$J:$J,ROW()-8)="",0,INDEX(Transactions!$O:$O,ROW()-8))</f>
        <v>0</v>
      </c>
    </row>
    <row r="5070" spans="2:6" x14ac:dyDescent="0.15">
      <c r="B5070">
        <f ca="1">IF(INDEX(Transactions!$J:$J,ROW()-8)="",TODAY(),INDEX(Transactions!$G:$G,ROW()-8))</f>
        <v>46229</v>
      </c>
      <c r="F5070">
        <f>IF(INDEX(Transactions!$J:$J,ROW()-8)="",0,INDEX(Transactions!$O:$O,ROW()-8))</f>
        <v>0</v>
      </c>
    </row>
    <row r="5071" spans="2:6" x14ac:dyDescent="0.15">
      <c r="B5071">
        <f ca="1">IF(INDEX(Transactions!$J:$J,ROW()-8)="",TODAY(),INDEX(Transactions!$G:$G,ROW()-8))</f>
        <v>46229</v>
      </c>
      <c r="F5071">
        <f>IF(INDEX(Transactions!$J:$J,ROW()-8)="",0,INDEX(Transactions!$O:$O,ROW()-8))</f>
        <v>0</v>
      </c>
    </row>
    <row r="5072" spans="2:6" x14ac:dyDescent="0.15">
      <c r="B5072">
        <f ca="1">IF(INDEX(Transactions!$J:$J,ROW()-8)="",TODAY(),INDEX(Transactions!$G:$G,ROW()-8))</f>
        <v>46229</v>
      </c>
      <c r="F5072">
        <f>IF(INDEX(Transactions!$J:$J,ROW()-8)="",0,INDEX(Transactions!$O:$O,ROW()-8))</f>
        <v>0</v>
      </c>
    </row>
    <row r="5073" spans="2:6" x14ac:dyDescent="0.15">
      <c r="B5073">
        <f ca="1">IF(INDEX(Transactions!$J:$J,ROW()-8)="",TODAY(),INDEX(Transactions!$G:$G,ROW()-8))</f>
        <v>46229</v>
      </c>
      <c r="F5073">
        <f>IF(INDEX(Transactions!$J:$J,ROW()-8)="",0,INDEX(Transactions!$O:$O,ROW()-8))</f>
        <v>0</v>
      </c>
    </row>
    <row r="5074" spans="2:6" x14ac:dyDescent="0.15">
      <c r="B5074">
        <f ca="1">IF(INDEX(Transactions!$J:$J,ROW()-8)="",TODAY(),INDEX(Transactions!$G:$G,ROW()-8))</f>
        <v>46229</v>
      </c>
      <c r="F5074">
        <f>IF(INDEX(Transactions!$J:$J,ROW()-8)="",0,INDEX(Transactions!$O:$O,ROW()-8))</f>
        <v>0</v>
      </c>
    </row>
    <row r="5075" spans="2:6" x14ac:dyDescent="0.15">
      <c r="B5075">
        <f ca="1">IF(INDEX(Transactions!$J:$J,ROW()-8)="",TODAY(),INDEX(Transactions!$G:$G,ROW()-8))</f>
        <v>46229</v>
      </c>
      <c r="F5075">
        <f>IF(INDEX(Transactions!$J:$J,ROW()-8)="",0,INDEX(Transactions!$O:$O,ROW()-8))</f>
        <v>0</v>
      </c>
    </row>
    <row r="5076" spans="2:6" x14ac:dyDescent="0.15">
      <c r="B5076">
        <f ca="1">IF(INDEX(Transactions!$J:$J,ROW()-8)="",TODAY(),INDEX(Transactions!$G:$G,ROW()-8))</f>
        <v>46229</v>
      </c>
      <c r="F5076">
        <f>IF(INDEX(Transactions!$J:$J,ROW()-8)="",0,INDEX(Transactions!$O:$O,ROW()-8))</f>
        <v>0</v>
      </c>
    </row>
    <row r="5077" spans="2:6" x14ac:dyDescent="0.15">
      <c r="B5077">
        <f ca="1">IF(INDEX(Transactions!$J:$J,ROW()-8)="",TODAY(),INDEX(Transactions!$G:$G,ROW()-8))</f>
        <v>46229</v>
      </c>
      <c r="F5077">
        <f>IF(INDEX(Transactions!$J:$J,ROW()-8)="",0,INDEX(Transactions!$O:$O,ROW()-8))</f>
        <v>0</v>
      </c>
    </row>
    <row r="5078" spans="2:6" x14ac:dyDescent="0.15">
      <c r="B5078">
        <f ca="1">IF(INDEX(Transactions!$J:$J,ROW()-8)="",TODAY(),INDEX(Transactions!$G:$G,ROW()-8))</f>
        <v>46229</v>
      </c>
      <c r="F5078">
        <f>IF(INDEX(Transactions!$J:$J,ROW()-8)="",0,INDEX(Transactions!$O:$O,ROW()-8))</f>
        <v>0</v>
      </c>
    </row>
    <row r="5079" spans="2:6" x14ac:dyDescent="0.15">
      <c r="B5079">
        <f ca="1">IF(INDEX(Transactions!$J:$J,ROW()-8)="",TODAY(),INDEX(Transactions!$G:$G,ROW()-8))</f>
        <v>46229</v>
      </c>
      <c r="F5079">
        <f>IF(INDEX(Transactions!$J:$J,ROW()-8)="",0,INDEX(Transactions!$O:$O,ROW()-8))</f>
        <v>0</v>
      </c>
    </row>
    <row r="5080" spans="2:6" x14ac:dyDescent="0.15">
      <c r="B5080">
        <f ca="1">IF(INDEX(Transactions!$J:$J,ROW()-8)="",TODAY(),INDEX(Transactions!$G:$G,ROW()-8))</f>
        <v>46229</v>
      </c>
      <c r="F5080">
        <f>IF(INDEX(Transactions!$J:$J,ROW()-8)="",0,INDEX(Transactions!$O:$O,ROW()-8))</f>
        <v>0</v>
      </c>
    </row>
    <row r="5081" spans="2:6" x14ac:dyDescent="0.15">
      <c r="B5081">
        <f ca="1">IF(INDEX(Transactions!$J:$J,ROW()-8)="",TODAY(),INDEX(Transactions!$G:$G,ROW()-8))</f>
        <v>46229</v>
      </c>
      <c r="F5081">
        <f>IF(INDEX(Transactions!$J:$J,ROW()-8)="",0,INDEX(Transactions!$O:$O,ROW()-8))</f>
        <v>0</v>
      </c>
    </row>
    <row r="5082" spans="2:6" x14ac:dyDescent="0.15">
      <c r="B5082">
        <f ca="1">IF(INDEX(Transactions!$J:$J,ROW()-8)="",TODAY(),INDEX(Transactions!$G:$G,ROW()-8))</f>
        <v>46229</v>
      </c>
      <c r="F5082">
        <f>IF(INDEX(Transactions!$J:$J,ROW()-8)="",0,INDEX(Transactions!$O:$O,ROW()-8))</f>
        <v>0</v>
      </c>
    </row>
    <row r="5083" spans="2:6" x14ac:dyDescent="0.15">
      <c r="B5083">
        <f ca="1">IF(INDEX(Transactions!$J:$J,ROW()-8)="",TODAY(),INDEX(Transactions!$G:$G,ROW()-8))</f>
        <v>46229</v>
      </c>
      <c r="F5083">
        <f>IF(INDEX(Transactions!$J:$J,ROW()-8)="",0,INDEX(Transactions!$O:$O,ROW()-8))</f>
        <v>0</v>
      </c>
    </row>
    <row r="5084" spans="2:6" x14ac:dyDescent="0.15">
      <c r="B5084">
        <f ca="1">IF(INDEX(Transactions!$J:$J,ROW()-8)="",TODAY(),INDEX(Transactions!$G:$G,ROW()-8))</f>
        <v>46229</v>
      </c>
      <c r="F5084">
        <f>IF(INDEX(Transactions!$J:$J,ROW()-8)="",0,INDEX(Transactions!$O:$O,ROW()-8))</f>
        <v>0</v>
      </c>
    </row>
    <row r="5085" spans="2:6" x14ac:dyDescent="0.15">
      <c r="B5085">
        <f ca="1">IF(INDEX(Transactions!$J:$J,ROW()-8)="",TODAY(),INDEX(Transactions!$G:$G,ROW()-8))</f>
        <v>46229</v>
      </c>
      <c r="F5085">
        <f>IF(INDEX(Transactions!$J:$J,ROW()-8)="",0,INDEX(Transactions!$O:$O,ROW()-8))</f>
        <v>0</v>
      </c>
    </row>
    <row r="5086" spans="2:6" x14ac:dyDescent="0.15">
      <c r="B5086">
        <f ca="1">IF(INDEX(Transactions!$J:$J,ROW()-8)="",TODAY(),INDEX(Transactions!$G:$G,ROW()-8))</f>
        <v>46229</v>
      </c>
      <c r="F5086">
        <f>IF(INDEX(Transactions!$J:$J,ROW()-8)="",0,INDEX(Transactions!$O:$O,ROW()-8))</f>
        <v>0</v>
      </c>
    </row>
    <row r="5087" spans="2:6" x14ac:dyDescent="0.15">
      <c r="B5087">
        <f ca="1">IF(INDEX(Transactions!$J:$J,ROW()-8)="",TODAY(),INDEX(Transactions!$G:$G,ROW()-8))</f>
        <v>46229</v>
      </c>
      <c r="F5087">
        <f>IF(INDEX(Transactions!$J:$J,ROW()-8)="",0,INDEX(Transactions!$O:$O,ROW()-8))</f>
        <v>0</v>
      </c>
    </row>
    <row r="5088" spans="2:6" x14ac:dyDescent="0.15">
      <c r="B5088">
        <f ca="1">IF(INDEX(Transactions!$J:$J,ROW()-8)="",TODAY(),INDEX(Transactions!$G:$G,ROW()-8))</f>
        <v>46229</v>
      </c>
      <c r="F5088">
        <f>IF(INDEX(Transactions!$J:$J,ROW()-8)="",0,INDEX(Transactions!$O:$O,ROW()-8))</f>
        <v>0</v>
      </c>
    </row>
    <row r="5089" spans="2:6" x14ac:dyDescent="0.15">
      <c r="B5089">
        <f ca="1">IF(INDEX(Transactions!$J:$J,ROW()-8)="",TODAY(),INDEX(Transactions!$G:$G,ROW()-8))</f>
        <v>46229</v>
      </c>
      <c r="F5089">
        <f>IF(INDEX(Transactions!$J:$J,ROW()-8)="",0,INDEX(Transactions!$O:$O,ROW()-8))</f>
        <v>0</v>
      </c>
    </row>
    <row r="5090" spans="2:6" x14ac:dyDescent="0.15">
      <c r="B5090">
        <f ca="1">IF(INDEX(Transactions!$J:$J,ROW()-8)="",TODAY(),INDEX(Transactions!$G:$G,ROW()-8))</f>
        <v>46229</v>
      </c>
      <c r="F5090">
        <f>IF(INDEX(Transactions!$J:$J,ROW()-8)="",0,INDEX(Transactions!$O:$O,ROW()-8))</f>
        <v>0</v>
      </c>
    </row>
    <row r="5091" spans="2:6" x14ac:dyDescent="0.15">
      <c r="B5091">
        <f ca="1">IF(INDEX(Transactions!$J:$J,ROW()-8)="",TODAY(),INDEX(Transactions!$G:$G,ROW()-8))</f>
        <v>46229</v>
      </c>
      <c r="F5091">
        <f>IF(INDEX(Transactions!$J:$J,ROW()-8)="",0,INDEX(Transactions!$O:$O,ROW()-8))</f>
        <v>0</v>
      </c>
    </row>
    <row r="5092" spans="2:6" x14ac:dyDescent="0.15">
      <c r="B5092">
        <f ca="1">IF(INDEX(Transactions!$J:$J,ROW()-8)="",TODAY(),INDEX(Transactions!$G:$G,ROW()-8))</f>
        <v>46229</v>
      </c>
      <c r="F5092">
        <f>IF(INDEX(Transactions!$J:$J,ROW()-8)="",0,INDEX(Transactions!$O:$O,ROW()-8))</f>
        <v>0</v>
      </c>
    </row>
    <row r="5093" spans="2:6" x14ac:dyDescent="0.15">
      <c r="B5093">
        <f ca="1">IF(INDEX(Transactions!$J:$J,ROW()-8)="",TODAY(),INDEX(Transactions!$G:$G,ROW()-8))</f>
        <v>46229</v>
      </c>
      <c r="F5093">
        <f>IF(INDEX(Transactions!$J:$J,ROW()-8)="",0,INDEX(Transactions!$O:$O,ROW()-8))</f>
        <v>0</v>
      </c>
    </row>
    <row r="5094" spans="2:6" x14ac:dyDescent="0.15">
      <c r="B5094">
        <f ca="1">IF(INDEX(Transactions!$J:$J,ROW()-8)="",TODAY(),INDEX(Transactions!$G:$G,ROW()-8))</f>
        <v>46229</v>
      </c>
      <c r="F5094">
        <f>IF(INDEX(Transactions!$J:$J,ROW()-8)="",0,INDEX(Transactions!$O:$O,ROW()-8))</f>
        <v>0</v>
      </c>
    </row>
    <row r="5095" spans="2:6" x14ac:dyDescent="0.15">
      <c r="B5095">
        <f ca="1">IF(INDEX(Transactions!$J:$J,ROW()-8)="",TODAY(),INDEX(Transactions!$G:$G,ROW()-8))</f>
        <v>46229</v>
      </c>
      <c r="F5095">
        <f>IF(INDEX(Transactions!$J:$J,ROW()-8)="",0,INDEX(Transactions!$O:$O,ROW()-8))</f>
        <v>0</v>
      </c>
    </row>
    <row r="5096" spans="2:6" x14ac:dyDescent="0.15">
      <c r="B5096">
        <f ca="1">IF(INDEX(Transactions!$J:$J,ROW()-8)="",TODAY(),INDEX(Transactions!$G:$G,ROW()-8))</f>
        <v>46229</v>
      </c>
      <c r="F5096">
        <f>IF(INDEX(Transactions!$J:$J,ROW()-8)="",0,INDEX(Transactions!$O:$O,ROW()-8))</f>
        <v>0</v>
      </c>
    </row>
    <row r="5097" spans="2:6" x14ac:dyDescent="0.15">
      <c r="B5097">
        <f ca="1">IF(INDEX(Transactions!$J:$J,ROW()-8)="",TODAY(),INDEX(Transactions!$G:$G,ROW()-8))</f>
        <v>46229</v>
      </c>
      <c r="F5097">
        <f>IF(INDEX(Transactions!$J:$J,ROW()-8)="",0,INDEX(Transactions!$O:$O,ROW()-8))</f>
        <v>0</v>
      </c>
    </row>
    <row r="5098" spans="2:6" x14ac:dyDescent="0.15">
      <c r="B5098">
        <f ca="1">IF(INDEX(Transactions!$J:$J,ROW()-8)="",TODAY(),INDEX(Transactions!$G:$G,ROW()-8))</f>
        <v>46229</v>
      </c>
      <c r="F5098">
        <f>IF(INDEX(Transactions!$J:$J,ROW()-8)="",0,INDEX(Transactions!$O:$O,ROW()-8))</f>
        <v>0</v>
      </c>
    </row>
    <row r="5099" spans="2:6" x14ac:dyDescent="0.15">
      <c r="B5099">
        <f ca="1">IF(INDEX(Transactions!$J:$J,ROW()-8)="",TODAY(),INDEX(Transactions!$G:$G,ROW()-8))</f>
        <v>46229</v>
      </c>
      <c r="F5099">
        <f>IF(INDEX(Transactions!$J:$J,ROW()-8)="",0,INDEX(Transactions!$O:$O,ROW()-8))</f>
        <v>0</v>
      </c>
    </row>
    <row r="5100" spans="2:6" x14ac:dyDescent="0.15">
      <c r="B5100">
        <f ca="1">IF(INDEX(Transactions!$J:$J,ROW()-8)="",TODAY(),INDEX(Transactions!$G:$G,ROW()-8))</f>
        <v>46229</v>
      </c>
      <c r="F5100">
        <f>IF(INDEX(Transactions!$J:$J,ROW()-8)="",0,INDEX(Transactions!$O:$O,ROW()-8))</f>
        <v>0</v>
      </c>
    </row>
    <row r="5101" spans="2:6" x14ac:dyDescent="0.15">
      <c r="B5101">
        <f ca="1">IF(INDEX(Transactions!$J:$J,ROW()-8)="",TODAY(),INDEX(Transactions!$G:$G,ROW()-8))</f>
        <v>46229</v>
      </c>
      <c r="F5101">
        <f>IF(INDEX(Transactions!$J:$J,ROW()-8)="",0,INDEX(Transactions!$O:$O,ROW()-8))</f>
        <v>0</v>
      </c>
    </row>
    <row r="5102" spans="2:6" x14ac:dyDescent="0.15">
      <c r="B5102">
        <f ca="1">IF(INDEX(Transactions!$J:$J,ROW()-8)="",TODAY(),INDEX(Transactions!$G:$G,ROW()-8))</f>
        <v>46229</v>
      </c>
      <c r="F5102">
        <f>IF(INDEX(Transactions!$J:$J,ROW()-8)="",0,INDEX(Transactions!$O:$O,ROW()-8))</f>
        <v>0</v>
      </c>
    </row>
    <row r="5103" spans="2:6" x14ac:dyDescent="0.15">
      <c r="B5103">
        <f ca="1">IF(INDEX(Transactions!$J:$J,ROW()-8)="",TODAY(),INDEX(Transactions!$G:$G,ROW()-8))</f>
        <v>46229</v>
      </c>
      <c r="F5103">
        <f>IF(INDEX(Transactions!$J:$J,ROW()-8)="",0,INDEX(Transactions!$O:$O,ROW()-8))</f>
        <v>0</v>
      </c>
    </row>
    <row r="5104" spans="2:6" x14ac:dyDescent="0.15">
      <c r="B5104">
        <f ca="1">IF(INDEX(Transactions!$J:$J,ROW()-8)="",TODAY(),INDEX(Transactions!$G:$G,ROW()-8))</f>
        <v>46229</v>
      </c>
      <c r="F5104">
        <f>IF(INDEX(Transactions!$J:$J,ROW()-8)="",0,INDEX(Transactions!$O:$O,ROW()-8))</f>
        <v>0</v>
      </c>
    </row>
    <row r="5105" spans="2:6" x14ac:dyDescent="0.15">
      <c r="B5105">
        <f ca="1">IF(INDEX(Transactions!$J:$J,ROW()-8)="",TODAY(),INDEX(Transactions!$G:$G,ROW()-8))</f>
        <v>46229</v>
      </c>
      <c r="F5105">
        <f>IF(INDEX(Transactions!$J:$J,ROW()-8)="",0,INDEX(Transactions!$O:$O,ROW()-8))</f>
        <v>0</v>
      </c>
    </row>
    <row r="5106" spans="2:6" x14ac:dyDescent="0.15">
      <c r="B5106">
        <f ca="1">IF(INDEX(Transactions!$J:$J,ROW()-8)="",TODAY(),INDEX(Transactions!$G:$G,ROW()-8))</f>
        <v>46229</v>
      </c>
      <c r="F5106">
        <f>IF(INDEX(Transactions!$J:$J,ROW()-8)="",0,INDEX(Transactions!$O:$O,ROW()-8))</f>
        <v>0</v>
      </c>
    </row>
    <row r="5107" spans="2:6" x14ac:dyDescent="0.15">
      <c r="B5107">
        <f ca="1">IF(INDEX(Transactions!$J:$J,ROW()-8)="",TODAY(),INDEX(Transactions!$G:$G,ROW()-8))</f>
        <v>46229</v>
      </c>
      <c r="F5107">
        <f>IF(INDEX(Transactions!$J:$J,ROW()-8)="",0,INDEX(Transactions!$O:$O,ROW()-8))</f>
        <v>0</v>
      </c>
    </row>
    <row r="5108" spans="2:6" x14ac:dyDescent="0.15">
      <c r="B5108">
        <f ca="1">IF(INDEX(Transactions!$J:$J,ROW()-8)="",TODAY(),INDEX(Transactions!$G:$G,ROW()-8))</f>
        <v>46229</v>
      </c>
      <c r="F5108">
        <f>IF(INDEX(Transactions!$J:$J,ROW()-8)="",0,INDEX(Transactions!$O:$O,ROW()-8))</f>
        <v>0</v>
      </c>
    </row>
    <row r="5109" spans="2:6" x14ac:dyDescent="0.15">
      <c r="B5109">
        <f ca="1">IF(INDEX(Transactions!$J:$J,ROW()-8)="",TODAY(),INDEX(Transactions!$G:$G,ROW()-8))</f>
        <v>46229</v>
      </c>
      <c r="F5109">
        <f>IF(INDEX(Transactions!$J:$J,ROW()-8)="",0,INDEX(Transactions!$O:$O,ROW()-8))</f>
        <v>0</v>
      </c>
    </row>
    <row r="5110" spans="2:6" x14ac:dyDescent="0.15">
      <c r="B5110">
        <f ca="1">IF(INDEX(Transactions!$J:$J,ROW()-8)="",TODAY(),INDEX(Transactions!$G:$G,ROW()-8))</f>
        <v>46229</v>
      </c>
      <c r="F5110">
        <f>IF(INDEX(Transactions!$J:$J,ROW()-8)="",0,INDEX(Transactions!$O:$O,ROW()-8))</f>
        <v>0</v>
      </c>
    </row>
    <row r="5111" spans="2:6" x14ac:dyDescent="0.15">
      <c r="B5111">
        <f ca="1">IF(INDEX(Transactions!$J:$J,ROW()-8)="",TODAY(),INDEX(Transactions!$G:$G,ROW()-8))</f>
        <v>46229</v>
      </c>
      <c r="F5111">
        <f>IF(INDEX(Transactions!$J:$J,ROW()-8)="",0,INDEX(Transactions!$O:$O,ROW()-8))</f>
        <v>0</v>
      </c>
    </row>
    <row r="5112" spans="2:6" x14ac:dyDescent="0.15">
      <c r="B5112">
        <f ca="1">IF(INDEX(Transactions!$J:$J,ROW()-8)="",TODAY(),INDEX(Transactions!$G:$G,ROW()-8))</f>
        <v>46229</v>
      </c>
      <c r="F5112">
        <f>IF(INDEX(Transactions!$J:$J,ROW()-8)="",0,INDEX(Transactions!$O:$O,ROW()-8))</f>
        <v>0</v>
      </c>
    </row>
    <row r="5113" spans="2:6" x14ac:dyDescent="0.15">
      <c r="B5113">
        <f ca="1">IF(INDEX(Transactions!$J:$J,ROW()-8)="",TODAY(),INDEX(Transactions!$G:$G,ROW()-8))</f>
        <v>46229</v>
      </c>
      <c r="F5113">
        <f>IF(INDEX(Transactions!$J:$J,ROW()-8)="",0,INDEX(Transactions!$O:$O,ROW()-8))</f>
        <v>0</v>
      </c>
    </row>
    <row r="5114" spans="2:6" x14ac:dyDescent="0.15">
      <c r="B5114">
        <f ca="1">IF(INDEX(Transactions!$J:$J,ROW()-8)="",TODAY(),INDEX(Transactions!$G:$G,ROW()-8))</f>
        <v>46229</v>
      </c>
      <c r="F5114">
        <f>IF(INDEX(Transactions!$J:$J,ROW()-8)="",0,INDEX(Transactions!$O:$O,ROW()-8))</f>
        <v>0</v>
      </c>
    </row>
    <row r="5115" spans="2:6" x14ac:dyDescent="0.15">
      <c r="B5115">
        <f ca="1">IF(INDEX(Transactions!$J:$J,ROW()-8)="",TODAY(),INDEX(Transactions!$G:$G,ROW()-8))</f>
        <v>46229</v>
      </c>
      <c r="F5115">
        <f>IF(INDEX(Transactions!$J:$J,ROW()-8)="",0,INDEX(Transactions!$O:$O,ROW()-8))</f>
        <v>0</v>
      </c>
    </row>
    <row r="5116" spans="2:6" x14ac:dyDescent="0.15">
      <c r="B5116">
        <f ca="1">IF(INDEX(Transactions!$J:$J,ROW()-8)="",TODAY(),INDEX(Transactions!$G:$G,ROW()-8))</f>
        <v>46229</v>
      </c>
      <c r="F5116">
        <f>IF(INDEX(Transactions!$J:$J,ROW()-8)="",0,INDEX(Transactions!$O:$O,ROW()-8))</f>
        <v>0</v>
      </c>
    </row>
    <row r="5117" spans="2:6" x14ac:dyDescent="0.15">
      <c r="B5117">
        <f ca="1">IF(INDEX(Transactions!$J:$J,ROW()-8)="",TODAY(),INDEX(Transactions!$G:$G,ROW()-8))</f>
        <v>46229</v>
      </c>
      <c r="F5117">
        <f>IF(INDEX(Transactions!$J:$J,ROW()-8)="",0,INDEX(Transactions!$O:$O,ROW()-8))</f>
        <v>0</v>
      </c>
    </row>
    <row r="5118" spans="2:6" x14ac:dyDescent="0.15">
      <c r="B5118">
        <f ca="1">IF(INDEX(Transactions!$J:$J,ROW()-8)="",TODAY(),INDEX(Transactions!$G:$G,ROW()-8))</f>
        <v>46229</v>
      </c>
      <c r="F5118">
        <f>IF(INDEX(Transactions!$J:$J,ROW()-8)="",0,INDEX(Transactions!$O:$O,ROW()-8))</f>
        <v>0</v>
      </c>
    </row>
    <row r="5119" spans="2:6" x14ac:dyDescent="0.15">
      <c r="B5119">
        <f ca="1">IF(INDEX(Transactions!$J:$J,ROW()-8)="",TODAY(),INDEX(Transactions!$G:$G,ROW()-8))</f>
        <v>46229</v>
      </c>
      <c r="F5119">
        <f>IF(INDEX(Transactions!$J:$J,ROW()-8)="",0,INDEX(Transactions!$O:$O,ROW()-8))</f>
        <v>0</v>
      </c>
    </row>
    <row r="5120" spans="2:6" x14ac:dyDescent="0.15">
      <c r="B5120">
        <f ca="1">IF(INDEX(Transactions!$J:$J,ROW()-8)="",TODAY(),INDEX(Transactions!$G:$G,ROW()-8))</f>
        <v>46229</v>
      </c>
      <c r="F5120">
        <f>IF(INDEX(Transactions!$J:$J,ROW()-8)="",0,INDEX(Transactions!$O:$O,ROW()-8))</f>
        <v>0</v>
      </c>
    </row>
    <row r="5121" spans="2:6" x14ac:dyDescent="0.15">
      <c r="B5121">
        <f ca="1">IF(INDEX(Transactions!$J:$J,ROW()-8)="",TODAY(),INDEX(Transactions!$G:$G,ROW()-8))</f>
        <v>46229</v>
      </c>
      <c r="F5121">
        <f>IF(INDEX(Transactions!$J:$J,ROW()-8)="",0,INDEX(Transactions!$O:$O,ROW()-8))</f>
        <v>0</v>
      </c>
    </row>
    <row r="5122" spans="2:6" x14ac:dyDescent="0.15">
      <c r="B5122">
        <f ca="1">IF(INDEX(Transactions!$J:$J,ROW()-8)="",TODAY(),INDEX(Transactions!$G:$G,ROW()-8))</f>
        <v>46229</v>
      </c>
      <c r="F5122">
        <f>IF(INDEX(Transactions!$J:$J,ROW()-8)="",0,INDEX(Transactions!$O:$O,ROW()-8))</f>
        <v>0</v>
      </c>
    </row>
    <row r="5123" spans="2:6" x14ac:dyDescent="0.15">
      <c r="B5123">
        <f ca="1">IF(INDEX(Transactions!$J:$J,ROW()-8)="",TODAY(),INDEX(Transactions!$G:$G,ROW()-8))</f>
        <v>46229</v>
      </c>
      <c r="F5123">
        <f>IF(INDEX(Transactions!$J:$J,ROW()-8)="",0,INDEX(Transactions!$O:$O,ROW()-8))</f>
        <v>0</v>
      </c>
    </row>
    <row r="5124" spans="2:6" x14ac:dyDescent="0.15">
      <c r="B5124">
        <f ca="1">IF(INDEX(Transactions!$J:$J,ROW()-8)="",TODAY(),INDEX(Transactions!$G:$G,ROW()-8))</f>
        <v>46229</v>
      </c>
      <c r="F5124">
        <f>IF(INDEX(Transactions!$J:$J,ROW()-8)="",0,INDEX(Transactions!$O:$O,ROW()-8))</f>
        <v>0</v>
      </c>
    </row>
    <row r="5125" spans="2:6" x14ac:dyDescent="0.15">
      <c r="B5125">
        <f ca="1">IF(INDEX(Transactions!$J:$J,ROW()-8)="",TODAY(),INDEX(Transactions!$G:$G,ROW()-8))</f>
        <v>46229</v>
      </c>
      <c r="F5125">
        <f>IF(INDEX(Transactions!$J:$J,ROW()-8)="",0,INDEX(Transactions!$O:$O,ROW()-8))</f>
        <v>0</v>
      </c>
    </row>
    <row r="5126" spans="2:6" x14ac:dyDescent="0.15">
      <c r="B5126">
        <f ca="1">IF(INDEX(Transactions!$J:$J,ROW()-8)="",TODAY(),INDEX(Transactions!$G:$G,ROW()-8))</f>
        <v>46229</v>
      </c>
      <c r="F5126">
        <f>IF(INDEX(Transactions!$J:$J,ROW()-8)="",0,INDEX(Transactions!$O:$O,ROW()-8))</f>
        <v>0</v>
      </c>
    </row>
    <row r="5127" spans="2:6" x14ac:dyDescent="0.15">
      <c r="B5127">
        <f ca="1">IF(INDEX(Transactions!$J:$J,ROW()-8)="",TODAY(),INDEX(Transactions!$G:$G,ROW()-8))</f>
        <v>46229</v>
      </c>
      <c r="F5127">
        <f>IF(INDEX(Transactions!$J:$J,ROW()-8)="",0,INDEX(Transactions!$O:$O,ROW()-8))</f>
        <v>0</v>
      </c>
    </row>
    <row r="5128" spans="2:6" x14ac:dyDescent="0.15">
      <c r="B5128">
        <f ca="1">IF(INDEX(Transactions!$J:$J,ROW()-8)="",TODAY(),INDEX(Transactions!$G:$G,ROW()-8))</f>
        <v>46229</v>
      </c>
      <c r="F5128">
        <f>IF(INDEX(Transactions!$J:$J,ROW()-8)="",0,INDEX(Transactions!$O:$O,ROW()-8))</f>
        <v>0</v>
      </c>
    </row>
    <row r="5129" spans="2:6" x14ac:dyDescent="0.15">
      <c r="B5129">
        <f ca="1">IF(INDEX(Transactions!$J:$J,ROW()-8)="",TODAY(),INDEX(Transactions!$G:$G,ROW()-8))</f>
        <v>46229</v>
      </c>
      <c r="F5129">
        <f>IF(INDEX(Transactions!$J:$J,ROW()-8)="",0,INDEX(Transactions!$O:$O,ROW()-8))</f>
        <v>0</v>
      </c>
    </row>
    <row r="5130" spans="2:6" x14ac:dyDescent="0.15">
      <c r="B5130">
        <f ca="1">IF(INDEX(Transactions!$J:$J,ROW()-8)="",TODAY(),INDEX(Transactions!$G:$G,ROW()-8))</f>
        <v>46229</v>
      </c>
      <c r="F5130">
        <f>IF(INDEX(Transactions!$J:$J,ROW()-8)="",0,INDEX(Transactions!$O:$O,ROW()-8))</f>
        <v>0</v>
      </c>
    </row>
    <row r="5131" spans="2:6" x14ac:dyDescent="0.15">
      <c r="B5131">
        <f ca="1">IF(INDEX(Transactions!$J:$J,ROW()-8)="",TODAY(),INDEX(Transactions!$G:$G,ROW()-8))</f>
        <v>46229</v>
      </c>
      <c r="F5131">
        <f>IF(INDEX(Transactions!$J:$J,ROW()-8)="",0,INDEX(Transactions!$O:$O,ROW()-8))</f>
        <v>0</v>
      </c>
    </row>
    <row r="5132" spans="2:6" x14ac:dyDescent="0.15">
      <c r="B5132">
        <f ca="1">IF(INDEX(Transactions!$J:$J,ROW()-8)="",TODAY(),INDEX(Transactions!$G:$G,ROW()-8))</f>
        <v>46229</v>
      </c>
      <c r="F5132">
        <f>IF(INDEX(Transactions!$J:$J,ROW()-8)="",0,INDEX(Transactions!$O:$O,ROW()-8))</f>
        <v>0</v>
      </c>
    </row>
    <row r="5133" spans="2:6" x14ac:dyDescent="0.15">
      <c r="B5133">
        <f ca="1">IF(INDEX(Transactions!$J:$J,ROW()-8)="",TODAY(),INDEX(Transactions!$G:$G,ROW()-8))</f>
        <v>46229</v>
      </c>
      <c r="F5133">
        <f>IF(INDEX(Transactions!$J:$J,ROW()-8)="",0,INDEX(Transactions!$O:$O,ROW()-8))</f>
        <v>0</v>
      </c>
    </row>
    <row r="5134" spans="2:6" x14ac:dyDescent="0.15">
      <c r="B5134">
        <f ca="1">IF(INDEX(Transactions!$J:$J,ROW()-8)="",TODAY(),INDEX(Transactions!$G:$G,ROW()-8))</f>
        <v>46229</v>
      </c>
      <c r="F5134">
        <f>IF(INDEX(Transactions!$J:$J,ROW()-8)="",0,INDEX(Transactions!$O:$O,ROW()-8))</f>
        <v>0</v>
      </c>
    </row>
    <row r="5135" spans="2:6" x14ac:dyDescent="0.15">
      <c r="B5135">
        <f ca="1">IF(INDEX(Transactions!$J:$J,ROW()-8)="",TODAY(),INDEX(Transactions!$G:$G,ROW()-8))</f>
        <v>46229</v>
      </c>
      <c r="F5135">
        <f>IF(INDEX(Transactions!$J:$J,ROW()-8)="",0,INDEX(Transactions!$O:$O,ROW()-8))</f>
        <v>0</v>
      </c>
    </row>
    <row r="5136" spans="2:6" x14ac:dyDescent="0.15">
      <c r="B5136">
        <f ca="1">IF(INDEX(Transactions!$J:$J,ROW()-8)="",TODAY(),INDEX(Transactions!$G:$G,ROW()-8))</f>
        <v>46229</v>
      </c>
      <c r="F5136">
        <f>IF(INDEX(Transactions!$J:$J,ROW()-8)="",0,INDEX(Transactions!$O:$O,ROW()-8))</f>
        <v>0</v>
      </c>
    </row>
    <row r="5137" spans="2:6" x14ac:dyDescent="0.15">
      <c r="B5137">
        <f ca="1">IF(INDEX(Transactions!$J:$J,ROW()-8)="",TODAY(),INDEX(Transactions!$G:$G,ROW()-8))</f>
        <v>46229</v>
      </c>
      <c r="F5137">
        <f>IF(INDEX(Transactions!$J:$J,ROW()-8)="",0,INDEX(Transactions!$O:$O,ROW()-8))</f>
        <v>0</v>
      </c>
    </row>
    <row r="5138" spans="2:6" x14ac:dyDescent="0.15">
      <c r="B5138">
        <f ca="1">IF(INDEX(Transactions!$J:$J,ROW()-8)="",TODAY(),INDEX(Transactions!$G:$G,ROW()-8))</f>
        <v>46229</v>
      </c>
      <c r="F5138">
        <f>IF(INDEX(Transactions!$J:$J,ROW()-8)="",0,INDEX(Transactions!$O:$O,ROW()-8))</f>
        <v>0</v>
      </c>
    </row>
    <row r="5139" spans="2:6" x14ac:dyDescent="0.15">
      <c r="B5139">
        <f ca="1">IF(INDEX(Transactions!$J:$J,ROW()-8)="",TODAY(),INDEX(Transactions!$G:$G,ROW()-8))</f>
        <v>46229</v>
      </c>
      <c r="F5139">
        <f>IF(INDEX(Transactions!$J:$J,ROW()-8)="",0,INDEX(Transactions!$O:$O,ROW()-8))</f>
        <v>0</v>
      </c>
    </row>
    <row r="5140" spans="2:6" x14ac:dyDescent="0.15">
      <c r="B5140">
        <f ca="1">IF(INDEX(Transactions!$J:$J,ROW()-8)="",TODAY(),INDEX(Transactions!$G:$G,ROW()-8))</f>
        <v>46229</v>
      </c>
      <c r="F5140">
        <f>IF(INDEX(Transactions!$J:$J,ROW()-8)="",0,INDEX(Transactions!$O:$O,ROW()-8))</f>
        <v>0</v>
      </c>
    </row>
    <row r="5141" spans="2:6" x14ac:dyDescent="0.15">
      <c r="B5141">
        <f ca="1">IF(INDEX(Transactions!$J:$J,ROW()-8)="",TODAY(),INDEX(Transactions!$G:$G,ROW()-8))</f>
        <v>46229</v>
      </c>
      <c r="F5141">
        <f>IF(INDEX(Transactions!$J:$J,ROW()-8)="",0,INDEX(Transactions!$O:$O,ROW()-8))</f>
        <v>0</v>
      </c>
    </row>
    <row r="5142" spans="2:6" x14ac:dyDescent="0.15">
      <c r="B5142">
        <f ca="1">IF(INDEX(Transactions!$J:$J,ROW()-8)="",TODAY(),INDEX(Transactions!$G:$G,ROW()-8))</f>
        <v>46229</v>
      </c>
      <c r="F5142">
        <f>IF(INDEX(Transactions!$J:$J,ROW()-8)="",0,INDEX(Transactions!$O:$O,ROW()-8))</f>
        <v>0</v>
      </c>
    </row>
    <row r="5143" spans="2:6" x14ac:dyDescent="0.15">
      <c r="B5143">
        <f ca="1">IF(INDEX(Transactions!$J:$J,ROW()-8)="",TODAY(),INDEX(Transactions!$G:$G,ROW()-8))</f>
        <v>46229</v>
      </c>
      <c r="F5143">
        <f>IF(INDEX(Transactions!$J:$J,ROW()-8)="",0,INDEX(Transactions!$O:$O,ROW()-8))</f>
        <v>0</v>
      </c>
    </row>
    <row r="5144" spans="2:6" x14ac:dyDescent="0.15">
      <c r="B5144">
        <f ca="1">IF(INDEX(Transactions!$J:$J,ROW()-8)="",TODAY(),INDEX(Transactions!$G:$G,ROW()-8))</f>
        <v>46229</v>
      </c>
      <c r="F5144">
        <f>IF(INDEX(Transactions!$J:$J,ROW()-8)="",0,INDEX(Transactions!$O:$O,ROW()-8))</f>
        <v>0</v>
      </c>
    </row>
    <row r="5145" spans="2:6" x14ac:dyDescent="0.15">
      <c r="B5145">
        <f ca="1">IF(INDEX(Transactions!$J:$J,ROW()-8)="",TODAY(),INDEX(Transactions!$G:$G,ROW()-8))</f>
        <v>46229</v>
      </c>
      <c r="F5145">
        <f>IF(INDEX(Transactions!$J:$J,ROW()-8)="",0,INDEX(Transactions!$O:$O,ROW()-8))</f>
        <v>0</v>
      </c>
    </row>
    <row r="5146" spans="2:6" x14ac:dyDescent="0.15">
      <c r="B5146">
        <f ca="1">IF(INDEX(Transactions!$J:$J,ROW()-8)="",TODAY(),INDEX(Transactions!$G:$G,ROW()-8))</f>
        <v>46229</v>
      </c>
      <c r="F5146">
        <f>IF(INDEX(Transactions!$J:$J,ROW()-8)="",0,INDEX(Transactions!$O:$O,ROW()-8))</f>
        <v>0</v>
      </c>
    </row>
    <row r="5147" spans="2:6" x14ac:dyDescent="0.15">
      <c r="B5147">
        <f ca="1">IF(INDEX(Transactions!$J:$J,ROW()-8)="",TODAY(),INDEX(Transactions!$G:$G,ROW()-8))</f>
        <v>46229</v>
      </c>
      <c r="F5147">
        <f>IF(INDEX(Transactions!$J:$J,ROW()-8)="",0,INDEX(Transactions!$O:$O,ROW()-8))</f>
        <v>0</v>
      </c>
    </row>
    <row r="5148" spans="2:6" x14ac:dyDescent="0.15">
      <c r="B5148">
        <f ca="1">IF(INDEX(Transactions!$J:$J,ROW()-8)="",TODAY(),INDEX(Transactions!$G:$G,ROW()-8))</f>
        <v>46229</v>
      </c>
      <c r="F5148">
        <f>IF(INDEX(Transactions!$J:$J,ROW()-8)="",0,INDEX(Transactions!$O:$O,ROW()-8))</f>
        <v>0</v>
      </c>
    </row>
    <row r="5149" spans="2:6" x14ac:dyDescent="0.15">
      <c r="B5149">
        <f ca="1">IF(INDEX(Transactions!$J:$J,ROW()-8)="",TODAY(),INDEX(Transactions!$G:$G,ROW()-8))</f>
        <v>46229</v>
      </c>
      <c r="F5149">
        <f>IF(INDEX(Transactions!$J:$J,ROW()-8)="",0,INDEX(Transactions!$O:$O,ROW()-8))</f>
        <v>0</v>
      </c>
    </row>
    <row r="5150" spans="2:6" x14ac:dyDescent="0.15">
      <c r="B5150">
        <f ca="1">IF(INDEX(Transactions!$J:$J,ROW()-8)="",TODAY(),INDEX(Transactions!$G:$G,ROW()-8))</f>
        <v>46229</v>
      </c>
      <c r="F5150">
        <f>IF(INDEX(Transactions!$J:$J,ROW()-8)="",0,INDEX(Transactions!$O:$O,ROW()-8))</f>
        <v>0</v>
      </c>
    </row>
    <row r="5151" spans="2:6" x14ac:dyDescent="0.15">
      <c r="B5151">
        <f ca="1">IF(INDEX(Transactions!$J:$J,ROW()-8)="",TODAY(),INDEX(Transactions!$G:$G,ROW()-8))</f>
        <v>46229</v>
      </c>
      <c r="F5151">
        <f>IF(INDEX(Transactions!$J:$J,ROW()-8)="",0,INDEX(Transactions!$O:$O,ROW()-8))</f>
        <v>0</v>
      </c>
    </row>
    <row r="5152" spans="2:6" x14ac:dyDescent="0.15">
      <c r="B5152">
        <f ca="1">IF(INDEX(Transactions!$J:$J,ROW()-8)="",TODAY(),INDEX(Transactions!$G:$G,ROW()-8))</f>
        <v>46229</v>
      </c>
      <c r="F5152">
        <f>IF(INDEX(Transactions!$J:$J,ROW()-8)="",0,INDEX(Transactions!$O:$O,ROW()-8))</f>
        <v>0</v>
      </c>
    </row>
    <row r="5153" spans="2:6" x14ac:dyDescent="0.15">
      <c r="B5153">
        <f ca="1">IF(INDEX(Transactions!$J:$J,ROW()-8)="",TODAY(),INDEX(Transactions!$G:$G,ROW()-8))</f>
        <v>46229</v>
      </c>
      <c r="F5153">
        <f>IF(INDEX(Transactions!$J:$J,ROW()-8)="",0,INDEX(Transactions!$O:$O,ROW()-8))</f>
        <v>0</v>
      </c>
    </row>
    <row r="5154" spans="2:6" x14ac:dyDescent="0.15">
      <c r="B5154">
        <f ca="1">IF(INDEX(Transactions!$J:$J,ROW()-8)="",TODAY(),INDEX(Transactions!$G:$G,ROW()-8))</f>
        <v>46229</v>
      </c>
      <c r="F5154">
        <f>IF(INDEX(Transactions!$J:$J,ROW()-8)="",0,INDEX(Transactions!$O:$O,ROW()-8))</f>
        <v>0</v>
      </c>
    </row>
    <row r="5155" spans="2:6" x14ac:dyDescent="0.15">
      <c r="B5155">
        <f ca="1">IF(INDEX(Transactions!$J:$J,ROW()-8)="",TODAY(),INDEX(Transactions!$G:$G,ROW()-8))</f>
        <v>46229</v>
      </c>
      <c r="F5155">
        <f>IF(INDEX(Transactions!$J:$J,ROW()-8)="",0,INDEX(Transactions!$O:$O,ROW()-8))</f>
        <v>0</v>
      </c>
    </row>
    <row r="5156" spans="2:6" x14ac:dyDescent="0.15">
      <c r="B5156">
        <f ca="1">IF(INDEX(Transactions!$J:$J,ROW()-8)="",TODAY(),INDEX(Transactions!$G:$G,ROW()-8))</f>
        <v>46229</v>
      </c>
      <c r="F5156">
        <f>IF(INDEX(Transactions!$J:$J,ROW()-8)="",0,INDEX(Transactions!$O:$O,ROW()-8))</f>
        <v>0</v>
      </c>
    </row>
    <row r="5157" spans="2:6" x14ac:dyDescent="0.15">
      <c r="B5157">
        <f ca="1">IF(INDEX(Transactions!$J:$J,ROW()-8)="",TODAY(),INDEX(Transactions!$G:$G,ROW()-8))</f>
        <v>46229</v>
      </c>
      <c r="F5157">
        <f>IF(INDEX(Transactions!$J:$J,ROW()-8)="",0,INDEX(Transactions!$O:$O,ROW()-8))</f>
        <v>0</v>
      </c>
    </row>
    <row r="5158" spans="2:6" x14ac:dyDescent="0.15">
      <c r="B5158">
        <f ca="1">IF(INDEX(Transactions!$J:$J,ROW()-8)="",TODAY(),INDEX(Transactions!$G:$G,ROW()-8))</f>
        <v>46229</v>
      </c>
      <c r="F5158">
        <f>IF(INDEX(Transactions!$J:$J,ROW()-8)="",0,INDEX(Transactions!$O:$O,ROW()-8))</f>
        <v>0</v>
      </c>
    </row>
    <row r="5159" spans="2:6" x14ac:dyDescent="0.15">
      <c r="B5159">
        <f ca="1">IF(INDEX(Transactions!$J:$J,ROW()-8)="",TODAY(),INDEX(Transactions!$G:$G,ROW()-8))</f>
        <v>46229</v>
      </c>
      <c r="F5159">
        <f>IF(INDEX(Transactions!$J:$J,ROW()-8)="",0,INDEX(Transactions!$O:$O,ROW()-8))</f>
        <v>0</v>
      </c>
    </row>
    <row r="5160" spans="2:6" x14ac:dyDescent="0.15">
      <c r="B5160">
        <f ca="1">IF(INDEX(Transactions!$J:$J,ROW()-8)="",TODAY(),INDEX(Transactions!$G:$G,ROW()-8))</f>
        <v>46229</v>
      </c>
      <c r="F5160">
        <f>IF(INDEX(Transactions!$J:$J,ROW()-8)="",0,INDEX(Transactions!$O:$O,ROW()-8))</f>
        <v>0</v>
      </c>
    </row>
    <row r="5161" spans="2:6" x14ac:dyDescent="0.15">
      <c r="B5161">
        <f ca="1">IF(INDEX(Transactions!$J:$J,ROW()-8)="",TODAY(),INDEX(Transactions!$G:$G,ROW()-8))</f>
        <v>46229</v>
      </c>
      <c r="F5161">
        <f>IF(INDEX(Transactions!$J:$J,ROW()-8)="",0,INDEX(Transactions!$O:$O,ROW()-8))</f>
        <v>0</v>
      </c>
    </row>
    <row r="5162" spans="2:6" x14ac:dyDescent="0.15">
      <c r="B5162">
        <f ca="1">IF(INDEX(Transactions!$J:$J,ROW()-8)="",TODAY(),INDEX(Transactions!$G:$G,ROW()-8))</f>
        <v>46229</v>
      </c>
      <c r="F5162">
        <f>IF(INDEX(Transactions!$J:$J,ROW()-8)="",0,INDEX(Transactions!$O:$O,ROW()-8))</f>
        <v>0</v>
      </c>
    </row>
    <row r="5163" spans="2:6" x14ac:dyDescent="0.15">
      <c r="B5163">
        <f ca="1">IF(INDEX(Transactions!$J:$J,ROW()-8)="",TODAY(),INDEX(Transactions!$G:$G,ROW()-8))</f>
        <v>46229</v>
      </c>
      <c r="F5163">
        <f>IF(INDEX(Transactions!$J:$J,ROW()-8)="",0,INDEX(Transactions!$O:$O,ROW()-8))</f>
        <v>0</v>
      </c>
    </row>
    <row r="5164" spans="2:6" x14ac:dyDescent="0.15">
      <c r="B5164">
        <f ca="1">IF(INDEX(Transactions!$J:$J,ROW()-8)="",TODAY(),INDEX(Transactions!$G:$G,ROW()-8))</f>
        <v>46229</v>
      </c>
      <c r="F5164">
        <f>IF(INDEX(Transactions!$J:$J,ROW()-8)="",0,INDEX(Transactions!$O:$O,ROW()-8))</f>
        <v>0</v>
      </c>
    </row>
    <row r="5165" spans="2:6" x14ac:dyDescent="0.15">
      <c r="B5165">
        <f ca="1">IF(INDEX(Transactions!$J:$J,ROW()-8)="",TODAY(),INDEX(Transactions!$G:$G,ROW()-8))</f>
        <v>46229</v>
      </c>
      <c r="F5165">
        <f>IF(INDEX(Transactions!$J:$J,ROW()-8)="",0,INDEX(Transactions!$O:$O,ROW()-8))</f>
        <v>0</v>
      </c>
    </row>
    <row r="5166" spans="2:6" x14ac:dyDescent="0.15">
      <c r="B5166">
        <f ca="1">IF(INDEX(Transactions!$J:$J,ROW()-8)="",TODAY(),INDEX(Transactions!$G:$G,ROW()-8))</f>
        <v>46229</v>
      </c>
      <c r="F5166">
        <f>IF(INDEX(Transactions!$J:$J,ROW()-8)="",0,INDEX(Transactions!$O:$O,ROW()-8))</f>
        <v>0</v>
      </c>
    </row>
    <row r="5167" spans="2:6" x14ac:dyDescent="0.15">
      <c r="B5167">
        <f ca="1">IF(INDEX(Transactions!$J:$J,ROW()-8)="",TODAY(),INDEX(Transactions!$G:$G,ROW()-8))</f>
        <v>46229</v>
      </c>
      <c r="F5167">
        <f>IF(INDEX(Transactions!$J:$J,ROW()-8)="",0,INDEX(Transactions!$O:$O,ROW()-8))</f>
        <v>0</v>
      </c>
    </row>
    <row r="5168" spans="2:6" x14ac:dyDescent="0.15">
      <c r="B5168">
        <f ca="1">IF(INDEX(Transactions!$J:$J,ROW()-8)="",TODAY(),INDEX(Transactions!$G:$G,ROW()-8))</f>
        <v>46229</v>
      </c>
      <c r="F5168">
        <f>IF(INDEX(Transactions!$J:$J,ROW()-8)="",0,INDEX(Transactions!$O:$O,ROW()-8))</f>
        <v>0</v>
      </c>
    </row>
    <row r="5169" spans="2:6" x14ac:dyDescent="0.15">
      <c r="B5169">
        <f ca="1">IF(INDEX(Transactions!$J:$J,ROW()-8)="",TODAY(),INDEX(Transactions!$G:$G,ROW()-8))</f>
        <v>46229</v>
      </c>
      <c r="F5169">
        <f>IF(INDEX(Transactions!$J:$J,ROW()-8)="",0,INDEX(Transactions!$O:$O,ROW()-8))</f>
        <v>0</v>
      </c>
    </row>
    <row r="5170" spans="2:6" x14ac:dyDescent="0.15">
      <c r="B5170">
        <f ca="1">IF(INDEX(Transactions!$J:$J,ROW()-8)="",TODAY(),INDEX(Transactions!$G:$G,ROW()-8))</f>
        <v>46229</v>
      </c>
      <c r="F5170">
        <f>IF(INDEX(Transactions!$J:$J,ROW()-8)="",0,INDEX(Transactions!$O:$O,ROW()-8))</f>
        <v>0</v>
      </c>
    </row>
    <row r="5171" spans="2:6" x14ac:dyDescent="0.15">
      <c r="B5171">
        <f ca="1">IF(INDEX(Transactions!$J:$J,ROW()-8)="",TODAY(),INDEX(Transactions!$G:$G,ROW()-8))</f>
        <v>46229</v>
      </c>
      <c r="F5171">
        <f>IF(INDEX(Transactions!$J:$J,ROW()-8)="",0,INDEX(Transactions!$O:$O,ROW()-8))</f>
        <v>0</v>
      </c>
    </row>
    <row r="5172" spans="2:6" x14ac:dyDescent="0.15">
      <c r="B5172">
        <f ca="1">IF(INDEX(Transactions!$J:$J,ROW()-8)="",TODAY(),INDEX(Transactions!$G:$G,ROW()-8))</f>
        <v>46229</v>
      </c>
      <c r="F5172">
        <f>IF(INDEX(Transactions!$J:$J,ROW()-8)="",0,INDEX(Transactions!$O:$O,ROW()-8))</f>
        <v>0</v>
      </c>
    </row>
    <row r="5173" spans="2:6" x14ac:dyDescent="0.15">
      <c r="B5173">
        <f ca="1">IF(INDEX(Transactions!$J:$J,ROW()-8)="",TODAY(),INDEX(Transactions!$G:$G,ROW()-8))</f>
        <v>46229</v>
      </c>
      <c r="F5173">
        <f>IF(INDEX(Transactions!$J:$J,ROW()-8)="",0,INDEX(Transactions!$O:$O,ROW()-8))</f>
        <v>0</v>
      </c>
    </row>
    <row r="5174" spans="2:6" x14ac:dyDescent="0.15">
      <c r="B5174">
        <f ca="1">IF(INDEX(Transactions!$J:$J,ROW()-8)="",TODAY(),INDEX(Transactions!$G:$G,ROW()-8))</f>
        <v>46229</v>
      </c>
      <c r="F5174">
        <f>IF(INDEX(Transactions!$J:$J,ROW()-8)="",0,INDEX(Transactions!$O:$O,ROW()-8))</f>
        <v>0</v>
      </c>
    </row>
    <row r="5175" spans="2:6" x14ac:dyDescent="0.15">
      <c r="B5175">
        <f ca="1">IF(INDEX(Transactions!$J:$J,ROW()-8)="",TODAY(),INDEX(Transactions!$G:$G,ROW()-8))</f>
        <v>46229</v>
      </c>
      <c r="F5175">
        <f>IF(INDEX(Transactions!$J:$J,ROW()-8)="",0,INDEX(Transactions!$O:$O,ROW()-8))</f>
        <v>0</v>
      </c>
    </row>
    <row r="5176" spans="2:6" x14ac:dyDescent="0.15">
      <c r="B5176">
        <f ca="1">IF(INDEX(Transactions!$J:$J,ROW()-8)="",TODAY(),INDEX(Transactions!$G:$G,ROW()-8))</f>
        <v>46229</v>
      </c>
      <c r="F5176">
        <f>IF(INDEX(Transactions!$J:$J,ROW()-8)="",0,INDEX(Transactions!$O:$O,ROW()-8))</f>
        <v>0</v>
      </c>
    </row>
    <row r="5177" spans="2:6" x14ac:dyDescent="0.15">
      <c r="B5177">
        <f ca="1">IF(INDEX(Transactions!$J:$J,ROW()-8)="",TODAY(),INDEX(Transactions!$G:$G,ROW()-8))</f>
        <v>46229</v>
      </c>
      <c r="F5177">
        <f>IF(INDEX(Transactions!$J:$J,ROW()-8)="",0,INDEX(Transactions!$O:$O,ROW()-8))</f>
        <v>0</v>
      </c>
    </row>
    <row r="5178" spans="2:6" x14ac:dyDescent="0.15">
      <c r="B5178">
        <f ca="1">IF(INDEX(Transactions!$J:$J,ROW()-8)="",TODAY(),INDEX(Transactions!$G:$G,ROW()-8))</f>
        <v>46229</v>
      </c>
      <c r="F5178">
        <f>IF(INDEX(Transactions!$J:$J,ROW()-8)="",0,INDEX(Transactions!$O:$O,ROW()-8))</f>
        <v>0</v>
      </c>
    </row>
    <row r="5179" spans="2:6" x14ac:dyDescent="0.15">
      <c r="B5179">
        <f ca="1">IF(INDEX(Transactions!$J:$J,ROW()-8)="",TODAY(),INDEX(Transactions!$G:$G,ROW()-8))</f>
        <v>46229</v>
      </c>
      <c r="F5179">
        <f>IF(INDEX(Transactions!$J:$J,ROW()-8)="",0,INDEX(Transactions!$O:$O,ROW()-8))</f>
        <v>0</v>
      </c>
    </row>
    <row r="5180" spans="2:6" x14ac:dyDescent="0.15">
      <c r="B5180">
        <f ca="1">IF(INDEX(Transactions!$J:$J,ROW()-8)="",TODAY(),INDEX(Transactions!$G:$G,ROW()-8))</f>
        <v>46229</v>
      </c>
      <c r="F5180">
        <f>IF(INDEX(Transactions!$J:$J,ROW()-8)="",0,INDEX(Transactions!$O:$O,ROW()-8))</f>
        <v>0</v>
      </c>
    </row>
    <row r="5181" spans="2:6" x14ac:dyDescent="0.15">
      <c r="B5181">
        <f ca="1">IF(INDEX(Transactions!$J:$J,ROW()-8)="",TODAY(),INDEX(Transactions!$G:$G,ROW()-8))</f>
        <v>46229</v>
      </c>
      <c r="F5181">
        <f>IF(INDEX(Transactions!$J:$J,ROW()-8)="",0,INDEX(Transactions!$O:$O,ROW()-8))</f>
        <v>0</v>
      </c>
    </row>
    <row r="5182" spans="2:6" x14ac:dyDescent="0.15">
      <c r="B5182">
        <f ca="1">IF(INDEX(Transactions!$J:$J,ROW()-8)="",TODAY(),INDEX(Transactions!$G:$G,ROW()-8))</f>
        <v>46229</v>
      </c>
      <c r="F5182">
        <f>IF(INDEX(Transactions!$J:$J,ROW()-8)="",0,INDEX(Transactions!$O:$O,ROW()-8))</f>
        <v>0</v>
      </c>
    </row>
    <row r="5183" spans="2:6" x14ac:dyDescent="0.15">
      <c r="B5183">
        <f ca="1">IF(INDEX(Transactions!$J:$J,ROW()-8)="",TODAY(),INDEX(Transactions!$G:$G,ROW()-8))</f>
        <v>46229</v>
      </c>
      <c r="F5183">
        <f>IF(INDEX(Transactions!$J:$J,ROW()-8)="",0,INDEX(Transactions!$O:$O,ROW()-8))</f>
        <v>0</v>
      </c>
    </row>
    <row r="5184" spans="2:6" x14ac:dyDescent="0.15">
      <c r="B5184">
        <f ca="1">IF(INDEX(Transactions!$J:$J,ROW()-8)="",TODAY(),INDEX(Transactions!$G:$G,ROW()-8))</f>
        <v>46229</v>
      </c>
      <c r="F5184">
        <f>IF(INDEX(Transactions!$J:$J,ROW()-8)="",0,INDEX(Transactions!$O:$O,ROW()-8))</f>
        <v>0</v>
      </c>
    </row>
    <row r="5185" spans="2:6" x14ac:dyDescent="0.15">
      <c r="B5185">
        <f ca="1">IF(INDEX(Transactions!$J:$J,ROW()-8)="",TODAY(),INDEX(Transactions!$G:$G,ROW()-8))</f>
        <v>46229</v>
      </c>
      <c r="F5185">
        <f>IF(INDEX(Transactions!$J:$J,ROW()-8)="",0,INDEX(Transactions!$O:$O,ROW()-8))</f>
        <v>0</v>
      </c>
    </row>
    <row r="5186" spans="2:6" x14ac:dyDescent="0.15">
      <c r="B5186">
        <f ca="1">IF(INDEX(Transactions!$J:$J,ROW()-8)="",TODAY(),INDEX(Transactions!$G:$G,ROW()-8))</f>
        <v>46229</v>
      </c>
      <c r="F5186">
        <f>IF(INDEX(Transactions!$J:$J,ROW()-8)="",0,INDEX(Transactions!$O:$O,ROW()-8))</f>
        <v>0</v>
      </c>
    </row>
    <row r="5187" spans="2:6" x14ac:dyDescent="0.15">
      <c r="B5187">
        <f ca="1">IF(INDEX(Transactions!$J:$J,ROW()-8)="",TODAY(),INDEX(Transactions!$G:$G,ROW()-8))</f>
        <v>46229</v>
      </c>
      <c r="F5187">
        <f>IF(INDEX(Transactions!$J:$J,ROW()-8)="",0,INDEX(Transactions!$O:$O,ROW()-8))</f>
        <v>0</v>
      </c>
    </row>
    <row r="5188" spans="2:6" x14ac:dyDescent="0.15">
      <c r="B5188">
        <f ca="1">IF(INDEX(Transactions!$J:$J,ROW()-8)="",TODAY(),INDEX(Transactions!$G:$G,ROW()-8))</f>
        <v>46229</v>
      </c>
      <c r="F5188">
        <f>IF(INDEX(Transactions!$J:$J,ROW()-8)="",0,INDEX(Transactions!$O:$O,ROW()-8))</f>
        <v>0</v>
      </c>
    </row>
    <row r="5189" spans="2:6" x14ac:dyDescent="0.15">
      <c r="B5189">
        <f ca="1">IF(INDEX(Transactions!$J:$J,ROW()-8)="",TODAY(),INDEX(Transactions!$G:$G,ROW()-8))</f>
        <v>46229</v>
      </c>
      <c r="F5189">
        <f>IF(INDEX(Transactions!$J:$J,ROW()-8)="",0,INDEX(Transactions!$O:$O,ROW()-8))</f>
        <v>0</v>
      </c>
    </row>
    <row r="5190" spans="2:6" x14ac:dyDescent="0.15">
      <c r="B5190">
        <f ca="1">IF(INDEX(Transactions!$J:$J,ROW()-8)="",TODAY(),INDEX(Transactions!$G:$G,ROW()-8))</f>
        <v>46229</v>
      </c>
      <c r="F5190">
        <f>IF(INDEX(Transactions!$J:$J,ROW()-8)="",0,INDEX(Transactions!$O:$O,ROW()-8))</f>
        <v>0</v>
      </c>
    </row>
    <row r="5191" spans="2:6" x14ac:dyDescent="0.15">
      <c r="B5191">
        <f ca="1">IF(INDEX(Transactions!$J:$J,ROW()-8)="",TODAY(),INDEX(Transactions!$G:$G,ROW()-8))</f>
        <v>46229</v>
      </c>
      <c r="F5191">
        <f>IF(INDEX(Transactions!$J:$J,ROW()-8)="",0,INDEX(Transactions!$O:$O,ROW()-8))</f>
        <v>0</v>
      </c>
    </row>
    <row r="5192" spans="2:6" x14ac:dyDescent="0.15">
      <c r="B5192">
        <f ca="1">IF(INDEX(Transactions!$J:$J,ROW()-8)="",TODAY(),INDEX(Transactions!$G:$G,ROW()-8))</f>
        <v>46229</v>
      </c>
      <c r="F5192">
        <f>IF(INDEX(Transactions!$J:$J,ROW()-8)="",0,INDEX(Transactions!$O:$O,ROW()-8))</f>
        <v>0</v>
      </c>
    </row>
    <row r="5193" spans="2:6" x14ac:dyDescent="0.15">
      <c r="B5193">
        <f ca="1">IF(INDEX(Transactions!$J:$J,ROW()-8)="",TODAY(),INDEX(Transactions!$G:$G,ROW()-8))</f>
        <v>46229</v>
      </c>
      <c r="F5193">
        <f>IF(INDEX(Transactions!$J:$J,ROW()-8)="",0,INDEX(Transactions!$O:$O,ROW()-8))</f>
        <v>0</v>
      </c>
    </row>
    <row r="5194" spans="2:6" x14ac:dyDescent="0.15">
      <c r="B5194">
        <f ca="1">IF(INDEX(Transactions!$J:$J,ROW()-8)="",TODAY(),INDEX(Transactions!$G:$G,ROW()-8))</f>
        <v>46229</v>
      </c>
      <c r="F5194">
        <f>IF(INDEX(Transactions!$J:$J,ROW()-8)="",0,INDEX(Transactions!$O:$O,ROW()-8))</f>
        <v>0</v>
      </c>
    </row>
    <row r="5195" spans="2:6" x14ac:dyDescent="0.15">
      <c r="B5195">
        <f ca="1">IF(INDEX(Transactions!$J:$J,ROW()-8)="",TODAY(),INDEX(Transactions!$G:$G,ROW()-8))</f>
        <v>46229</v>
      </c>
      <c r="F5195">
        <f>IF(INDEX(Transactions!$J:$J,ROW()-8)="",0,INDEX(Transactions!$O:$O,ROW()-8))</f>
        <v>0</v>
      </c>
    </row>
    <row r="5196" spans="2:6" x14ac:dyDescent="0.15">
      <c r="B5196">
        <f ca="1">IF(INDEX(Transactions!$J:$J,ROW()-8)="",TODAY(),INDEX(Transactions!$G:$G,ROW()-8))</f>
        <v>46229</v>
      </c>
      <c r="F5196">
        <f>IF(INDEX(Transactions!$J:$J,ROW()-8)="",0,INDEX(Transactions!$O:$O,ROW()-8))</f>
        <v>0</v>
      </c>
    </row>
    <row r="5197" spans="2:6" x14ac:dyDescent="0.15">
      <c r="B5197">
        <f ca="1">IF(INDEX(Transactions!$J:$J,ROW()-8)="",TODAY(),INDEX(Transactions!$G:$G,ROW()-8))</f>
        <v>46229</v>
      </c>
      <c r="F5197">
        <f>IF(INDEX(Transactions!$J:$J,ROW()-8)="",0,INDEX(Transactions!$O:$O,ROW()-8))</f>
        <v>0</v>
      </c>
    </row>
    <row r="5198" spans="2:6" x14ac:dyDescent="0.15">
      <c r="B5198">
        <f ca="1">IF(INDEX(Transactions!$J:$J,ROW()-8)="",TODAY(),INDEX(Transactions!$G:$G,ROW()-8))</f>
        <v>46229</v>
      </c>
      <c r="F5198">
        <f>IF(INDEX(Transactions!$J:$J,ROW()-8)="",0,INDEX(Transactions!$O:$O,ROW()-8))</f>
        <v>0</v>
      </c>
    </row>
    <row r="5199" spans="2:6" x14ac:dyDescent="0.15">
      <c r="B5199">
        <f ca="1">IF(INDEX(Transactions!$J:$J,ROW()-8)="",TODAY(),INDEX(Transactions!$G:$G,ROW()-8))</f>
        <v>46229</v>
      </c>
      <c r="F5199">
        <f>IF(INDEX(Transactions!$J:$J,ROW()-8)="",0,INDEX(Transactions!$O:$O,ROW()-8))</f>
        <v>0</v>
      </c>
    </row>
    <row r="5200" spans="2:6" x14ac:dyDescent="0.15">
      <c r="B5200">
        <f ca="1">IF(INDEX(Transactions!$J:$J,ROW()-8)="",TODAY(),INDEX(Transactions!$G:$G,ROW()-8))</f>
        <v>46229</v>
      </c>
      <c r="F5200">
        <f>IF(INDEX(Transactions!$J:$J,ROW()-8)="",0,INDEX(Transactions!$O:$O,ROW()-8))</f>
        <v>0</v>
      </c>
    </row>
    <row r="5201" spans="2:6" x14ac:dyDescent="0.15">
      <c r="B5201">
        <f ca="1">IF(INDEX(Transactions!$J:$J,ROW()-8)="",TODAY(),INDEX(Transactions!$G:$G,ROW()-8))</f>
        <v>46229</v>
      </c>
      <c r="F5201">
        <f>IF(INDEX(Transactions!$J:$J,ROW()-8)="",0,INDEX(Transactions!$O:$O,ROW()-8))</f>
        <v>0</v>
      </c>
    </row>
    <row r="5202" spans="2:6" x14ac:dyDescent="0.15">
      <c r="B5202">
        <f ca="1">IF(INDEX(Transactions!$J:$J,ROW()-8)="",TODAY(),INDEX(Transactions!$G:$G,ROW()-8))</f>
        <v>46229</v>
      </c>
      <c r="F5202">
        <f>IF(INDEX(Transactions!$J:$J,ROW()-8)="",0,INDEX(Transactions!$O:$O,ROW()-8))</f>
        <v>0</v>
      </c>
    </row>
    <row r="5203" spans="2:6" x14ac:dyDescent="0.15">
      <c r="B5203">
        <f ca="1">IF(INDEX(Transactions!$J:$J,ROW()-8)="",TODAY(),INDEX(Transactions!$G:$G,ROW()-8))</f>
        <v>46229</v>
      </c>
      <c r="F5203">
        <f>IF(INDEX(Transactions!$J:$J,ROW()-8)="",0,INDEX(Transactions!$O:$O,ROW()-8))</f>
        <v>0</v>
      </c>
    </row>
    <row r="5204" spans="2:6" x14ac:dyDescent="0.15">
      <c r="B5204">
        <f ca="1">IF(INDEX(Transactions!$J:$J,ROW()-8)="",TODAY(),INDEX(Transactions!$G:$G,ROW()-8))</f>
        <v>46229</v>
      </c>
      <c r="F5204">
        <f>IF(INDEX(Transactions!$J:$J,ROW()-8)="",0,INDEX(Transactions!$O:$O,ROW()-8))</f>
        <v>0</v>
      </c>
    </row>
    <row r="5205" spans="2:6" x14ac:dyDescent="0.15">
      <c r="B5205">
        <f ca="1">IF(INDEX(Transactions!$J:$J,ROW()-8)="",TODAY(),INDEX(Transactions!$G:$G,ROW()-8))</f>
        <v>46229</v>
      </c>
      <c r="F5205">
        <f>IF(INDEX(Transactions!$J:$J,ROW()-8)="",0,INDEX(Transactions!$O:$O,ROW()-8))</f>
        <v>0</v>
      </c>
    </row>
    <row r="5206" spans="2:6" x14ac:dyDescent="0.15">
      <c r="B5206">
        <f ca="1">IF(INDEX(Transactions!$J:$J,ROW()-8)="",TODAY(),INDEX(Transactions!$G:$G,ROW()-8))</f>
        <v>46229</v>
      </c>
      <c r="F5206">
        <f>IF(INDEX(Transactions!$J:$J,ROW()-8)="",0,INDEX(Transactions!$O:$O,ROW()-8))</f>
        <v>0</v>
      </c>
    </row>
    <row r="5207" spans="2:6" x14ac:dyDescent="0.15">
      <c r="B5207">
        <f ca="1">IF(INDEX(Transactions!$J:$J,ROW()-8)="",TODAY(),INDEX(Transactions!$G:$G,ROW()-8))</f>
        <v>46229</v>
      </c>
      <c r="F5207">
        <f>IF(INDEX(Transactions!$J:$J,ROW()-8)="",0,INDEX(Transactions!$O:$O,ROW()-8))</f>
        <v>0</v>
      </c>
    </row>
    <row r="5208" spans="2:6" x14ac:dyDescent="0.15">
      <c r="B5208">
        <f ca="1">IF(INDEX(Transactions!$J:$J,ROW()-8)="",TODAY(),INDEX(Transactions!$G:$G,ROW()-8))</f>
        <v>46229</v>
      </c>
      <c r="F5208">
        <f>IF(INDEX(Transactions!$J:$J,ROW()-8)="",0,INDEX(Transactions!$O:$O,ROW()-8))</f>
        <v>0</v>
      </c>
    </row>
    <row r="5209" spans="2:6" x14ac:dyDescent="0.15">
      <c r="B5209">
        <f ca="1">IF(INDEX(Transactions!$J:$J,ROW()-8)="",TODAY(),INDEX(Transactions!$G:$G,ROW()-8))</f>
        <v>46229</v>
      </c>
      <c r="F5209">
        <f>IF(INDEX(Transactions!$J:$J,ROW()-8)="",0,INDEX(Transactions!$O:$O,ROW()-8))</f>
        <v>0</v>
      </c>
    </row>
    <row r="5210" spans="2:6" x14ac:dyDescent="0.15">
      <c r="B5210">
        <f ca="1">IF(INDEX(Transactions!$J:$J,ROW()-8)="",TODAY(),INDEX(Transactions!$G:$G,ROW()-8))</f>
        <v>46229</v>
      </c>
      <c r="F5210">
        <f>IF(INDEX(Transactions!$J:$J,ROW()-8)="",0,INDEX(Transactions!$O:$O,ROW()-8))</f>
        <v>0</v>
      </c>
    </row>
    <row r="5211" spans="2:6" x14ac:dyDescent="0.15">
      <c r="B5211">
        <f ca="1">IF(INDEX(Transactions!$J:$J,ROW()-8)="",TODAY(),INDEX(Transactions!$G:$G,ROW()-8))</f>
        <v>46229</v>
      </c>
      <c r="F5211">
        <f>IF(INDEX(Transactions!$J:$J,ROW()-8)="",0,INDEX(Transactions!$O:$O,ROW()-8))</f>
        <v>0</v>
      </c>
    </row>
    <row r="5212" spans="2:6" x14ac:dyDescent="0.15">
      <c r="B5212">
        <f ca="1">IF(INDEX(Transactions!$J:$J,ROW()-8)="",TODAY(),INDEX(Transactions!$G:$G,ROW()-8))</f>
        <v>46229</v>
      </c>
      <c r="F5212">
        <f>IF(INDEX(Transactions!$J:$J,ROW()-8)="",0,INDEX(Transactions!$O:$O,ROW()-8))</f>
        <v>0</v>
      </c>
    </row>
    <row r="5213" spans="2:6" x14ac:dyDescent="0.15">
      <c r="B5213">
        <f ca="1">IF(INDEX(Transactions!$J:$J,ROW()-8)="",TODAY(),INDEX(Transactions!$G:$G,ROW()-8))</f>
        <v>46229</v>
      </c>
      <c r="F5213">
        <f>IF(INDEX(Transactions!$J:$J,ROW()-8)="",0,INDEX(Transactions!$O:$O,ROW()-8))</f>
        <v>0</v>
      </c>
    </row>
    <row r="5214" spans="2:6" x14ac:dyDescent="0.15">
      <c r="B5214">
        <f ca="1">IF(INDEX(Transactions!$J:$J,ROW()-8)="",TODAY(),INDEX(Transactions!$G:$G,ROW()-8))</f>
        <v>46229</v>
      </c>
      <c r="F5214">
        <f>IF(INDEX(Transactions!$J:$J,ROW()-8)="",0,INDEX(Transactions!$O:$O,ROW()-8))</f>
        <v>0</v>
      </c>
    </row>
    <row r="5215" spans="2:6" x14ac:dyDescent="0.15">
      <c r="B5215">
        <f ca="1">IF(INDEX(Transactions!$J:$J,ROW()-8)="",TODAY(),INDEX(Transactions!$G:$G,ROW()-8))</f>
        <v>46229</v>
      </c>
      <c r="F5215">
        <f>IF(INDEX(Transactions!$J:$J,ROW()-8)="",0,INDEX(Transactions!$O:$O,ROW()-8))</f>
        <v>0</v>
      </c>
    </row>
    <row r="5216" spans="2:6" x14ac:dyDescent="0.15">
      <c r="B5216">
        <f ca="1">IF(INDEX(Transactions!$J:$J,ROW()-8)="",TODAY(),INDEX(Transactions!$G:$G,ROW()-8))</f>
        <v>46229</v>
      </c>
      <c r="F5216">
        <f>IF(INDEX(Transactions!$J:$J,ROW()-8)="",0,INDEX(Transactions!$O:$O,ROW()-8))</f>
        <v>0</v>
      </c>
    </row>
    <row r="5217" spans="2:6" x14ac:dyDescent="0.15">
      <c r="B5217">
        <f ca="1">IF(INDEX(Transactions!$J:$J,ROW()-8)="",TODAY(),INDEX(Transactions!$G:$G,ROW()-8))</f>
        <v>46229</v>
      </c>
      <c r="F5217">
        <f>IF(INDEX(Transactions!$J:$J,ROW()-8)="",0,INDEX(Transactions!$O:$O,ROW()-8))</f>
        <v>0</v>
      </c>
    </row>
    <row r="5218" spans="2:6" x14ac:dyDescent="0.15">
      <c r="B5218">
        <f ca="1">IF(INDEX(Transactions!$J:$J,ROW()-8)="",TODAY(),INDEX(Transactions!$G:$G,ROW()-8))</f>
        <v>46229</v>
      </c>
      <c r="F5218">
        <f>IF(INDEX(Transactions!$J:$J,ROW()-8)="",0,INDEX(Transactions!$O:$O,ROW()-8))</f>
        <v>0</v>
      </c>
    </row>
    <row r="5219" spans="2:6" x14ac:dyDescent="0.15">
      <c r="B5219">
        <f ca="1">IF(INDEX(Transactions!$J:$J,ROW()-8)="",TODAY(),INDEX(Transactions!$G:$G,ROW()-8))</f>
        <v>46229</v>
      </c>
      <c r="F5219">
        <f>IF(INDEX(Transactions!$J:$J,ROW()-8)="",0,INDEX(Transactions!$O:$O,ROW()-8))</f>
        <v>0</v>
      </c>
    </row>
    <row r="5220" spans="2:6" x14ac:dyDescent="0.15">
      <c r="B5220">
        <f ca="1">IF(INDEX(Transactions!$J:$J,ROW()-8)="",TODAY(),INDEX(Transactions!$G:$G,ROW()-8))</f>
        <v>46229</v>
      </c>
      <c r="F5220">
        <f>IF(INDEX(Transactions!$J:$J,ROW()-8)="",0,INDEX(Transactions!$O:$O,ROW()-8))</f>
        <v>0</v>
      </c>
    </row>
    <row r="5221" spans="2:6" x14ac:dyDescent="0.15">
      <c r="B5221">
        <f ca="1">IF(INDEX(Transactions!$J:$J,ROW()-8)="",TODAY(),INDEX(Transactions!$G:$G,ROW()-8))</f>
        <v>46229</v>
      </c>
      <c r="F5221">
        <f>IF(INDEX(Transactions!$J:$J,ROW()-8)="",0,INDEX(Transactions!$O:$O,ROW()-8))</f>
        <v>0</v>
      </c>
    </row>
    <row r="5222" spans="2:6" x14ac:dyDescent="0.15">
      <c r="B5222">
        <f ca="1">IF(INDEX(Transactions!$J:$J,ROW()-8)="",TODAY(),INDEX(Transactions!$G:$G,ROW()-8))</f>
        <v>46229</v>
      </c>
      <c r="F5222">
        <f>IF(INDEX(Transactions!$J:$J,ROW()-8)="",0,INDEX(Transactions!$O:$O,ROW()-8))</f>
        <v>0</v>
      </c>
    </row>
    <row r="5223" spans="2:6" x14ac:dyDescent="0.15">
      <c r="B5223">
        <f ca="1">IF(INDEX(Transactions!$J:$J,ROW()-8)="",TODAY(),INDEX(Transactions!$G:$G,ROW()-8))</f>
        <v>46229</v>
      </c>
      <c r="F5223">
        <f>IF(INDEX(Transactions!$J:$J,ROW()-8)="",0,INDEX(Transactions!$O:$O,ROW()-8))</f>
        <v>0</v>
      </c>
    </row>
    <row r="5224" spans="2:6" x14ac:dyDescent="0.15">
      <c r="B5224">
        <f ca="1">IF(INDEX(Transactions!$J:$J,ROW()-8)="",TODAY(),INDEX(Transactions!$G:$G,ROW()-8))</f>
        <v>46229</v>
      </c>
      <c r="F5224">
        <f>IF(INDEX(Transactions!$J:$J,ROW()-8)="",0,INDEX(Transactions!$O:$O,ROW()-8))</f>
        <v>0</v>
      </c>
    </row>
    <row r="5225" spans="2:6" x14ac:dyDescent="0.15">
      <c r="B5225">
        <f ca="1">IF(INDEX(Transactions!$J:$J,ROW()-8)="",TODAY(),INDEX(Transactions!$G:$G,ROW()-8))</f>
        <v>46229</v>
      </c>
      <c r="F5225">
        <f>IF(INDEX(Transactions!$J:$J,ROW()-8)="",0,INDEX(Transactions!$O:$O,ROW()-8))</f>
        <v>0</v>
      </c>
    </row>
    <row r="5226" spans="2:6" x14ac:dyDescent="0.15">
      <c r="B5226">
        <f ca="1">IF(INDEX(Transactions!$J:$J,ROW()-8)="",TODAY(),INDEX(Transactions!$G:$G,ROW()-8))</f>
        <v>46229</v>
      </c>
      <c r="F5226">
        <f>IF(INDEX(Transactions!$J:$J,ROW()-8)="",0,INDEX(Transactions!$O:$O,ROW()-8))</f>
        <v>0</v>
      </c>
    </row>
    <row r="5227" spans="2:6" x14ac:dyDescent="0.15">
      <c r="B5227">
        <f ca="1">IF(INDEX(Transactions!$J:$J,ROW()-8)="",TODAY(),INDEX(Transactions!$G:$G,ROW()-8))</f>
        <v>46229</v>
      </c>
      <c r="F5227">
        <f>IF(INDEX(Transactions!$J:$J,ROW()-8)="",0,INDEX(Transactions!$O:$O,ROW()-8))</f>
        <v>0</v>
      </c>
    </row>
    <row r="5228" spans="2:6" x14ac:dyDescent="0.15">
      <c r="B5228">
        <f ca="1">IF(INDEX(Transactions!$J:$J,ROW()-8)="",TODAY(),INDEX(Transactions!$G:$G,ROW()-8))</f>
        <v>46229</v>
      </c>
      <c r="F5228">
        <f>IF(INDEX(Transactions!$J:$J,ROW()-8)="",0,INDEX(Transactions!$O:$O,ROW()-8))</f>
        <v>0</v>
      </c>
    </row>
    <row r="5229" spans="2:6" x14ac:dyDescent="0.15">
      <c r="B5229">
        <f ca="1">IF(INDEX(Transactions!$J:$J,ROW()-8)="",TODAY(),INDEX(Transactions!$G:$G,ROW()-8))</f>
        <v>46229</v>
      </c>
      <c r="F5229">
        <f>IF(INDEX(Transactions!$J:$J,ROW()-8)="",0,INDEX(Transactions!$O:$O,ROW()-8))</f>
        <v>0</v>
      </c>
    </row>
    <row r="5230" spans="2:6" x14ac:dyDescent="0.15">
      <c r="B5230">
        <f ca="1">IF(INDEX(Transactions!$J:$J,ROW()-8)="",TODAY(),INDEX(Transactions!$G:$G,ROW()-8))</f>
        <v>46229</v>
      </c>
      <c r="F5230">
        <f>IF(INDEX(Transactions!$J:$J,ROW()-8)="",0,INDEX(Transactions!$O:$O,ROW()-8))</f>
        <v>0</v>
      </c>
    </row>
    <row r="5231" spans="2:6" x14ac:dyDescent="0.15">
      <c r="B5231">
        <f ca="1">IF(INDEX(Transactions!$J:$J,ROW()-8)="",TODAY(),INDEX(Transactions!$G:$G,ROW()-8))</f>
        <v>46229</v>
      </c>
      <c r="F5231">
        <f>IF(INDEX(Transactions!$J:$J,ROW()-8)="",0,INDEX(Transactions!$O:$O,ROW()-8))</f>
        <v>0</v>
      </c>
    </row>
    <row r="5232" spans="2:6" x14ac:dyDescent="0.15">
      <c r="B5232">
        <f ca="1">IF(INDEX(Transactions!$J:$J,ROW()-8)="",TODAY(),INDEX(Transactions!$G:$G,ROW()-8))</f>
        <v>46229</v>
      </c>
      <c r="F5232">
        <f>IF(INDEX(Transactions!$J:$J,ROW()-8)="",0,INDEX(Transactions!$O:$O,ROW()-8))</f>
        <v>0</v>
      </c>
    </row>
    <row r="5233" spans="2:6" x14ac:dyDescent="0.15">
      <c r="B5233">
        <f ca="1">IF(INDEX(Transactions!$J:$J,ROW()-8)="",TODAY(),INDEX(Transactions!$G:$G,ROW()-8))</f>
        <v>46229</v>
      </c>
      <c r="F5233">
        <f>IF(INDEX(Transactions!$J:$J,ROW()-8)="",0,INDEX(Transactions!$O:$O,ROW()-8))</f>
        <v>0</v>
      </c>
    </row>
    <row r="5234" spans="2:6" x14ac:dyDescent="0.15">
      <c r="B5234">
        <f ca="1">IF(INDEX(Transactions!$J:$J,ROW()-8)="",TODAY(),INDEX(Transactions!$G:$G,ROW()-8))</f>
        <v>46229</v>
      </c>
      <c r="F5234">
        <f>IF(INDEX(Transactions!$J:$J,ROW()-8)="",0,INDEX(Transactions!$O:$O,ROW()-8))</f>
        <v>0</v>
      </c>
    </row>
    <row r="5235" spans="2:6" x14ac:dyDescent="0.15">
      <c r="B5235">
        <f ca="1">IF(INDEX(Transactions!$J:$J,ROW()-8)="",TODAY(),INDEX(Transactions!$G:$G,ROW()-8))</f>
        <v>46229</v>
      </c>
      <c r="F5235">
        <f>IF(INDEX(Transactions!$J:$J,ROW()-8)="",0,INDEX(Transactions!$O:$O,ROW()-8))</f>
        <v>0</v>
      </c>
    </row>
    <row r="5236" spans="2:6" x14ac:dyDescent="0.15">
      <c r="B5236">
        <f ca="1">IF(INDEX(Transactions!$J:$J,ROW()-8)="",TODAY(),INDEX(Transactions!$G:$G,ROW()-8))</f>
        <v>46229</v>
      </c>
      <c r="F5236">
        <f>IF(INDEX(Transactions!$J:$J,ROW()-8)="",0,INDEX(Transactions!$O:$O,ROW()-8))</f>
        <v>0</v>
      </c>
    </row>
    <row r="5237" spans="2:6" x14ac:dyDescent="0.15">
      <c r="B5237">
        <f ca="1">IF(INDEX(Transactions!$J:$J,ROW()-8)="",TODAY(),INDEX(Transactions!$G:$G,ROW()-8))</f>
        <v>46229</v>
      </c>
      <c r="F5237">
        <f>IF(INDEX(Transactions!$J:$J,ROW()-8)="",0,INDEX(Transactions!$O:$O,ROW()-8))</f>
        <v>0</v>
      </c>
    </row>
    <row r="5238" spans="2:6" x14ac:dyDescent="0.15">
      <c r="B5238">
        <f ca="1">IF(INDEX(Transactions!$J:$J,ROW()-8)="",TODAY(),INDEX(Transactions!$G:$G,ROW()-8))</f>
        <v>46229</v>
      </c>
      <c r="F5238">
        <f>IF(INDEX(Transactions!$J:$J,ROW()-8)="",0,INDEX(Transactions!$O:$O,ROW()-8))</f>
        <v>0</v>
      </c>
    </row>
    <row r="5239" spans="2:6" x14ac:dyDescent="0.15">
      <c r="B5239">
        <f ca="1">IF(INDEX(Transactions!$J:$J,ROW()-8)="",TODAY(),INDEX(Transactions!$G:$G,ROW()-8))</f>
        <v>46229</v>
      </c>
      <c r="F5239">
        <f>IF(INDEX(Transactions!$J:$J,ROW()-8)="",0,INDEX(Transactions!$O:$O,ROW()-8))</f>
        <v>0</v>
      </c>
    </row>
    <row r="5240" spans="2:6" x14ac:dyDescent="0.15">
      <c r="B5240">
        <f ca="1">IF(INDEX(Transactions!$J:$J,ROW()-8)="",TODAY(),INDEX(Transactions!$G:$G,ROW()-8))</f>
        <v>46229</v>
      </c>
      <c r="F5240">
        <f>IF(INDEX(Transactions!$J:$J,ROW()-8)="",0,INDEX(Transactions!$O:$O,ROW()-8))</f>
        <v>0</v>
      </c>
    </row>
    <row r="5241" spans="2:6" x14ac:dyDescent="0.15">
      <c r="B5241">
        <f ca="1">IF(INDEX(Transactions!$J:$J,ROW()-8)="",TODAY(),INDEX(Transactions!$G:$G,ROW()-8))</f>
        <v>46229</v>
      </c>
      <c r="F5241">
        <f>IF(INDEX(Transactions!$J:$J,ROW()-8)="",0,INDEX(Transactions!$O:$O,ROW()-8))</f>
        <v>0</v>
      </c>
    </row>
    <row r="5242" spans="2:6" x14ac:dyDescent="0.15">
      <c r="B5242">
        <f ca="1">IF(INDEX(Transactions!$J:$J,ROW()-8)="",TODAY(),INDEX(Transactions!$G:$G,ROW()-8))</f>
        <v>46229</v>
      </c>
      <c r="F5242">
        <f>IF(INDEX(Transactions!$J:$J,ROW()-8)="",0,INDEX(Transactions!$O:$O,ROW()-8))</f>
        <v>0</v>
      </c>
    </row>
    <row r="5243" spans="2:6" x14ac:dyDescent="0.15">
      <c r="B5243">
        <f ca="1">IF(INDEX(Transactions!$J:$J,ROW()-8)="",TODAY(),INDEX(Transactions!$G:$G,ROW()-8))</f>
        <v>46229</v>
      </c>
      <c r="F5243">
        <f>IF(INDEX(Transactions!$J:$J,ROW()-8)="",0,INDEX(Transactions!$O:$O,ROW()-8))</f>
        <v>0</v>
      </c>
    </row>
    <row r="5244" spans="2:6" x14ac:dyDescent="0.15">
      <c r="B5244">
        <f ca="1">IF(INDEX(Transactions!$J:$J,ROW()-8)="",TODAY(),INDEX(Transactions!$G:$G,ROW()-8))</f>
        <v>46229</v>
      </c>
      <c r="F5244">
        <f>IF(INDEX(Transactions!$J:$J,ROW()-8)="",0,INDEX(Transactions!$O:$O,ROW()-8))</f>
        <v>0</v>
      </c>
    </row>
    <row r="5245" spans="2:6" x14ac:dyDescent="0.15">
      <c r="B5245">
        <f ca="1">IF(INDEX(Transactions!$J:$J,ROW()-8)="",TODAY(),INDEX(Transactions!$G:$G,ROW()-8))</f>
        <v>46229</v>
      </c>
      <c r="F5245">
        <f>IF(INDEX(Transactions!$J:$J,ROW()-8)="",0,INDEX(Transactions!$O:$O,ROW()-8))</f>
        <v>0</v>
      </c>
    </row>
    <row r="5246" spans="2:6" x14ac:dyDescent="0.15">
      <c r="B5246">
        <f ca="1">IF(INDEX(Transactions!$J:$J,ROW()-8)="",TODAY(),INDEX(Transactions!$G:$G,ROW()-8))</f>
        <v>46229</v>
      </c>
      <c r="F5246">
        <f>IF(INDEX(Transactions!$J:$J,ROW()-8)="",0,INDEX(Transactions!$O:$O,ROW()-8))</f>
        <v>0</v>
      </c>
    </row>
    <row r="5247" spans="2:6" x14ac:dyDescent="0.15">
      <c r="B5247">
        <f ca="1">IF(INDEX(Transactions!$J:$J,ROW()-8)="",TODAY(),INDEX(Transactions!$G:$G,ROW()-8))</f>
        <v>46229</v>
      </c>
      <c r="F5247">
        <f>IF(INDEX(Transactions!$J:$J,ROW()-8)="",0,INDEX(Transactions!$O:$O,ROW()-8))</f>
        <v>0</v>
      </c>
    </row>
    <row r="5248" spans="2:6" x14ac:dyDescent="0.15">
      <c r="B5248">
        <f ca="1">IF(INDEX(Transactions!$J:$J,ROW()-8)="",TODAY(),INDEX(Transactions!$G:$G,ROW()-8))</f>
        <v>46229</v>
      </c>
      <c r="F5248">
        <f>IF(INDEX(Transactions!$J:$J,ROW()-8)="",0,INDEX(Transactions!$O:$O,ROW()-8))</f>
        <v>0</v>
      </c>
    </row>
    <row r="5249" spans="2:6" x14ac:dyDescent="0.15">
      <c r="B5249">
        <f ca="1">IF(INDEX(Transactions!$J:$J,ROW()-8)="",TODAY(),INDEX(Transactions!$G:$G,ROW()-8))</f>
        <v>46229</v>
      </c>
      <c r="F5249">
        <f>IF(INDEX(Transactions!$J:$J,ROW()-8)="",0,INDEX(Transactions!$O:$O,ROW()-8))</f>
        <v>0</v>
      </c>
    </row>
    <row r="5250" spans="2:6" x14ac:dyDescent="0.15">
      <c r="B5250">
        <f ca="1">IF(INDEX(Transactions!$J:$J,ROW()-8)="",TODAY(),INDEX(Transactions!$G:$G,ROW()-8))</f>
        <v>46229</v>
      </c>
      <c r="F5250">
        <f>IF(INDEX(Transactions!$J:$J,ROW()-8)="",0,INDEX(Transactions!$O:$O,ROW()-8))</f>
        <v>0</v>
      </c>
    </row>
    <row r="5251" spans="2:6" x14ac:dyDescent="0.15">
      <c r="B5251">
        <f ca="1">IF(INDEX(Transactions!$J:$J,ROW()-8)="",TODAY(),INDEX(Transactions!$G:$G,ROW()-8))</f>
        <v>46229</v>
      </c>
      <c r="F5251">
        <f>IF(INDEX(Transactions!$J:$J,ROW()-8)="",0,INDEX(Transactions!$O:$O,ROW()-8))</f>
        <v>0</v>
      </c>
    </row>
    <row r="5252" spans="2:6" x14ac:dyDescent="0.15">
      <c r="B5252">
        <f ca="1">IF(INDEX(Transactions!$J:$J,ROW()-8)="",TODAY(),INDEX(Transactions!$G:$G,ROW()-8))</f>
        <v>46229</v>
      </c>
      <c r="F5252">
        <f>IF(INDEX(Transactions!$J:$J,ROW()-8)="",0,INDEX(Transactions!$O:$O,ROW()-8))</f>
        <v>0</v>
      </c>
    </row>
    <row r="5253" spans="2:6" x14ac:dyDescent="0.15">
      <c r="B5253">
        <f ca="1">IF(INDEX(Transactions!$J:$J,ROW()-8)="",TODAY(),INDEX(Transactions!$G:$G,ROW()-8))</f>
        <v>46229</v>
      </c>
      <c r="F5253">
        <f>IF(INDEX(Transactions!$J:$J,ROW()-8)="",0,INDEX(Transactions!$O:$O,ROW()-8))</f>
        <v>0</v>
      </c>
    </row>
    <row r="5254" spans="2:6" x14ac:dyDescent="0.15">
      <c r="B5254">
        <f ca="1">IF(INDEX(Transactions!$J:$J,ROW()-8)="",TODAY(),INDEX(Transactions!$G:$G,ROW()-8))</f>
        <v>46229</v>
      </c>
      <c r="F5254">
        <f>IF(INDEX(Transactions!$J:$J,ROW()-8)="",0,INDEX(Transactions!$O:$O,ROW()-8))</f>
        <v>0</v>
      </c>
    </row>
    <row r="5255" spans="2:6" x14ac:dyDescent="0.15">
      <c r="B5255">
        <f ca="1">IF(INDEX(Transactions!$J:$J,ROW()-8)="",TODAY(),INDEX(Transactions!$G:$G,ROW()-8))</f>
        <v>46229</v>
      </c>
      <c r="F5255">
        <f>IF(INDEX(Transactions!$J:$J,ROW()-8)="",0,INDEX(Transactions!$O:$O,ROW()-8))</f>
        <v>0</v>
      </c>
    </row>
    <row r="5256" spans="2:6" x14ac:dyDescent="0.15">
      <c r="B5256">
        <f ca="1">IF(INDEX(Transactions!$J:$J,ROW()-8)="",TODAY(),INDEX(Transactions!$G:$G,ROW()-8))</f>
        <v>46229</v>
      </c>
      <c r="F5256">
        <f>IF(INDEX(Transactions!$J:$J,ROW()-8)="",0,INDEX(Transactions!$O:$O,ROW()-8))</f>
        <v>0</v>
      </c>
    </row>
    <row r="5257" spans="2:6" x14ac:dyDescent="0.15">
      <c r="B5257">
        <f ca="1">IF(INDEX(Transactions!$J:$J,ROW()-8)="",TODAY(),INDEX(Transactions!$G:$G,ROW()-8))</f>
        <v>46229</v>
      </c>
      <c r="F5257">
        <f>IF(INDEX(Transactions!$J:$J,ROW()-8)="",0,INDEX(Transactions!$O:$O,ROW()-8))</f>
        <v>0</v>
      </c>
    </row>
    <row r="5258" spans="2:6" x14ac:dyDescent="0.15">
      <c r="B5258">
        <f ca="1">IF(INDEX(Transactions!$J:$J,ROW()-8)="",TODAY(),INDEX(Transactions!$G:$G,ROW()-8))</f>
        <v>46229</v>
      </c>
      <c r="F5258">
        <f>IF(INDEX(Transactions!$J:$J,ROW()-8)="",0,INDEX(Transactions!$O:$O,ROW()-8))</f>
        <v>0</v>
      </c>
    </row>
    <row r="5259" spans="2:6" x14ac:dyDescent="0.15">
      <c r="B5259">
        <f ca="1">IF(INDEX(Transactions!$J:$J,ROW()-8)="",TODAY(),INDEX(Transactions!$G:$G,ROW()-8))</f>
        <v>46229</v>
      </c>
      <c r="F5259">
        <f>IF(INDEX(Transactions!$J:$J,ROW()-8)="",0,INDEX(Transactions!$O:$O,ROW()-8))</f>
        <v>0</v>
      </c>
    </row>
    <row r="5260" spans="2:6" x14ac:dyDescent="0.15">
      <c r="B5260">
        <f ca="1">IF(INDEX(Transactions!$J:$J,ROW()-8)="",TODAY(),INDEX(Transactions!$G:$G,ROW()-8))</f>
        <v>46229</v>
      </c>
      <c r="F5260">
        <f>IF(INDEX(Transactions!$J:$J,ROW()-8)="",0,INDEX(Transactions!$O:$O,ROW()-8))</f>
        <v>0</v>
      </c>
    </row>
    <row r="5261" spans="2:6" x14ac:dyDescent="0.15">
      <c r="B5261">
        <f ca="1">IF(INDEX(Transactions!$J:$J,ROW()-8)="",TODAY(),INDEX(Transactions!$G:$G,ROW()-8))</f>
        <v>46229</v>
      </c>
      <c r="F5261">
        <f>IF(INDEX(Transactions!$J:$J,ROW()-8)="",0,INDEX(Transactions!$O:$O,ROW()-8))</f>
        <v>0</v>
      </c>
    </row>
    <row r="5262" spans="2:6" x14ac:dyDescent="0.15">
      <c r="B5262">
        <f ca="1">IF(INDEX(Transactions!$J:$J,ROW()-8)="",TODAY(),INDEX(Transactions!$G:$G,ROW()-8))</f>
        <v>46229</v>
      </c>
      <c r="F5262">
        <f>IF(INDEX(Transactions!$J:$J,ROW()-8)="",0,INDEX(Transactions!$O:$O,ROW()-8))</f>
        <v>0</v>
      </c>
    </row>
    <row r="5263" spans="2:6" x14ac:dyDescent="0.15">
      <c r="B5263">
        <f ca="1">IF(INDEX(Transactions!$J:$J,ROW()-8)="",TODAY(),INDEX(Transactions!$G:$G,ROW()-8))</f>
        <v>46229</v>
      </c>
      <c r="F5263">
        <f>IF(INDEX(Transactions!$J:$J,ROW()-8)="",0,INDEX(Transactions!$O:$O,ROW()-8))</f>
        <v>0</v>
      </c>
    </row>
    <row r="5264" spans="2:6" x14ac:dyDescent="0.15">
      <c r="B5264">
        <f ca="1">IF(INDEX(Transactions!$J:$J,ROW()-8)="",TODAY(),INDEX(Transactions!$G:$G,ROW()-8))</f>
        <v>46229</v>
      </c>
      <c r="F5264">
        <f>IF(INDEX(Transactions!$J:$J,ROW()-8)="",0,INDEX(Transactions!$O:$O,ROW()-8))</f>
        <v>0</v>
      </c>
    </row>
    <row r="5265" spans="2:6" x14ac:dyDescent="0.15">
      <c r="B5265">
        <f ca="1">IF(INDEX(Transactions!$J:$J,ROW()-8)="",TODAY(),INDEX(Transactions!$G:$G,ROW()-8))</f>
        <v>46229</v>
      </c>
      <c r="F5265">
        <f>IF(INDEX(Transactions!$J:$J,ROW()-8)="",0,INDEX(Transactions!$O:$O,ROW()-8))</f>
        <v>0</v>
      </c>
    </row>
    <row r="5266" spans="2:6" x14ac:dyDescent="0.15">
      <c r="B5266">
        <f ca="1">IF(INDEX(Transactions!$J:$J,ROW()-8)="",TODAY(),INDEX(Transactions!$G:$G,ROW()-8))</f>
        <v>46229</v>
      </c>
      <c r="F5266">
        <f>IF(INDEX(Transactions!$J:$J,ROW()-8)="",0,INDEX(Transactions!$O:$O,ROW()-8))</f>
        <v>0</v>
      </c>
    </row>
    <row r="5267" spans="2:6" x14ac:dyDescent="0.15">
      <c r="B5267">
        <f ca="1">IF(INDEX(Transactions!$J:$J,ROW()-8)="",TODAY(),INDEX(Transactions!$G:$G,ROW()-8))</f>
        <v>46229</v>
      </c>
      <c r="F5267">
        <f>IF(INDEX(Transactions!$J:$J,ROW()-8)="",0,INDEX(Transactions!$O:$O,ROW()-8))</f>
        <v>0</v>
      </c>
    </row>
    <row r="5268" spans="2:6" x14ac:dyDescent="0.15">
      <c r="B5268">
        <f ca="1">IF(INDEX(Transactions!$J:$J,ROW()-8)="",TODAY(),INDEX(Transactions!$G:$G,ROW()-8))</f>
        <v>46229</v>
      </c>
      <c r="F5268">
        <f>IF(INDEX(Transactions!$J:$J,ROW()-8)="",0,INDEX(Transactions!$O:$O,ROW()-8))</f>
        <v>0</v>
      </c>
    </row>
    <row r="5269" spans="2:6" x14ac:dyDescent="0.15">
      <c r="B5269">
        <f ca="1">IF(INDEX(Transactions!$J:$J,ROW()-8)="",TODAY(),INDEX(Transactions!$G:$G,ROW()-8))</f>
        <v>46229</v>
      </c>
      <c r="F5269">
        <f>IF(INDEX(Transactions!$J:$J,ROW()-8)="",0,INDEX(Transactions!$O:$O,ROW()-8))</f>
        <v>0</v>
      </c>
    </row>
    <row r="5270" spans="2:6" x14ac:dyDescent="0.15">
      <c r="B5270">
        <f ca="1">IF(INDEX(Transactions!$J:$J,ROW()-8)="",TODAY(),INDEX(Transactions!$G:$G,ROW()-8))</f>
        <v>46229</v>
      </c>
      <c r="F5270">
        <f>IF(INDEX(Transactions!$J:$J,ROW()-8)="",0,INDEX(Transactions!$O:$O,ROW()-8))</f>
        <v>0</v>
      </c>
    </row>
    <row r="5271" spans="2:6" x14ac:dyDescent="0.15">
      <c r="B5271">
        <f ca="1">IF(INDEX(Transactions!$J:$J,ROW()-8)="",TODAY(),INDEX(Transactions!$G:$G,ROW()-8))</f>
        <v>46229</v>
      </c>
      <c r="F5271">
        <f>IF(INDEX(Transactions!$J:$J,ROW()-8)="",0,INDEX(Transactions!$O:$O,ROW()-8))</f>
        <v>0</v>
      </c>
    </row>
    <row r="5272" spans="2:6" x14ac:dyDescent="0.15">
      <c r="B5272">
        <f ca="1">IF(INDEX(Transactions!$J:$J,ROW()-8)="",TODAY(),INDEX(Transactions!$G:$G,ROW()-8))</f>
        <v>46229</v>
      </c>
      <c r="F5272">
        <f>IF(INDEX(Transactions!$J:$J,ROW()-8)="",0,INDEX(Transactions!$O:$O,ROW()-8))</f>
        <v>0</v>
      </c>
    </row>
    <row r="5273" spans="2:6" x14ac:dyDescent="0.15">
      <c r="B5273">
        <f ca="1">IF(INDEX(Transactions!$J:$J,ROW()-8)="",TODAY(),INDEX(Transactions!$G:$G,ROW()-8))</f>
        <v>46229</v>
      </c>
      <c r="F5273">
        <f>IF(INDEX(Transactions!$J:$J,ROW()-8)="",0,INDEX(Transactions!$O:$O,ROW()-8))</f>
        <v>0</v>
      </c>
    </row>
    <row r="5274" spans="2:6" x14ac:dyDescent="0.15">
      <c r="B5274">
        <f ca="1">IF(INDEX(Transactions!$J:$J,ROW()-8)="",TODAY(),INDEX(Transactions!$G:$G,ROW()-8))</f>
        <v>46229</v>
      </c>
      <c r="F5274">
        <f>IF(INDEX(Transactions!$J:$J,ROW()-8)="",0,INDEX(Transactions!$O:$O,ROW()-8))</f>
        <v>0</v>
      </c>
    </row>
    <row r="5275" spans="2:6" x14ac:dyDescent="0.15">
      <c r="B5275">
        <f ca="1">IF(INDEX(Transactions!$J:$J,ROW()-8)="",TODAY(),INDEX(Transactions!$G:$G,ROW()-8))</f>
        <v>46229</v>
      </c>
      <c r="F5275">
        <f>IF(INDEX(Transactions!$J:$J,ROW()-8)="",0,INDEX(Transactions!$O:$O,ROW()-8))</f>
        <v>0</v>
      </c>
    </row>
    <row r="5276" spans="2:6" x14ac:dyDescent="0.15">
      <c r="B5276">
        <f ca="1">IF(INDEX(Transactions!$J:$J,ROW()-8)="",TODAY(),INDEX(Transactions!$G:$G,ROW()-8))</f>
        <v>46229</v>
      </c>
      <c r="F5276">
        <f>IF(INDEX(Transactions!$J:$J,ROW()-8)="",0,INDEX(Transactions!$O:$O,ROW()-8))</f>
        <v>0</v>
      </c>
    </row>
    <row r="5277" spans="2:6" x14ac:dyDescent="0.15">
      <c r="B5277">
        <f ca="1">IF(INDEX(Transactions!$J:$J,ROW()-8)="",TODAY(),INDEX(Transactions!$G:$G,ROW()-8))</f>
        <v>46229</v>
      </c>
      <c r="F5277">
        <f>IF(INDEX(Transactions!$J:$J,ROW()-8)="",0,INDEX(Transactions!$O:$O,ROW()-8))</f>
        <v>0</v>
      </c>
    </row>
    <row r="5278" spans="2:6" x14ac:dyDescent="0.15">
      <c r="B5278">
        <f ca="1">IF(INDEX(Transactions!$J:$J,ROW()-8)="",TODAY(),INDEX(Transactions!$G:$G,ROW()-8))</f>
        <v>46229</v>
      </c>
      <c r="F5278">
        <f>IF(INDEX(Transactions!$J:$J,ROW()-8)="",0,INDEX(Transactions!$O:$O,ROW()-8))</f>
        <v>0</v>
      </c>
    </row>
    <row r="5279" spans="2:6" x14ac:dyDescent="0.15">
      <c r="B5279">
        <f ca="1">IF(INDEX(Transactions!$J:$J,ROW()-8)="",TODAY(),INDEX(Transactions!$G:$G,ROW()-8))</f>
        <v>46229</v>
      </c>
      <c r="F5279">
        <f>IF(INDEX(Transactions!$J:$J,ROW()-8)="",0,INDEX(Transactions!$O:$O,ROW()-8))</f>
        <v>0</v>
      </c>
    </row>
    <row r="5280" spans="2:6" x14ac:dyDescent="0.15">
      <c r="B5280">
        <f ca="1">IF(INDEX(Transactions!$J:$J,ROW()-8)="",TODAY(),INDEX(Transactions!$G:$G,ROW()-8))</f>
        <v>46229</v>
      </c>
      <c r="F5280">
        <f>IF(INDEX(Transactions!$J:$J,ROW()-8)="",0,INDEX(Transactions!$O:$O,ROW()-8))</f>
        <v>0</v>
      </c>
    </row>
    <row r="5281" spans="2:6" x14ac:dyDescent="0.15">
      <c r="B5281">
        <f ca="1">IF(INDEX(Transactions!$J:$J,ROW()-8)="",TODAY(),INDEX(Transactions!$G:$G,ROW()-8))</f>
        <v>46229</v>
      </c>
      <c r="F5281">
        <f>IF(INDEX(Transactions!$J:$J,ROW()-8)="",0,INDEX(Transactions!$O:$O,ROW()-8))</f>
        <v>0</v>
      </c>
    </row>
    <row r="5282" spans="2:6" x14ac:dyDescent="0.15">
      <c r="B5282">
        <f ca="1">IF(INDEX(Transactions!$J:$J,ROW()-8)="",TODAY(),INDEX(Transactions!$G:$G,ROW()-8))</f>
        <v>46229</v>
      </c>
      <c r="F5282">
        <f>IF(INDEX(Transactions!$J:$J,ROW()-8)="",0,INDEX(Transactions!$O:$O,ROW()-8))</f>
        <v>0</v>
      </c>
    </row>
    <row r="5283" spans="2:6" x14ac:dyDescent="0.15">
      <c r="B5283">
        <f ca="1">IF(INDEX(Transactions!$J:$J,ROW()-8)="",TODAY(),INDEX(Transactions!$G:$G,ROW()-8))</f>
        <v>46229</v>
      </c>
      <c r="F5283">
        <f>IF(INDEX(Transactions!$J:$J,ROW()-8)="",0,INDEX(Transactions!$O:$O,ROW()-8))</f>
        <v>0</v>
      </c>
    </row>
    <row r="5284" spans="2:6" x14ac:dyDescent="0.15">
      <c r="B5284">
        <f ca="1">IF(INDEX(Transactions!$J:$J,ROW()-8)="",TODAY(),INDEX(Transactions!$G:$G,ROW()-8))</f>
        <v>46229</v>
      </c>
      <c r="F5284">
        <f>IF(INDEX(Transactions!$J:$J,ROW()-8)="",0,INDEX(Transactions!$O:$O,ROW()-8))</f>
        <v>0</v>
      </c>
    </row>
    <row r="5285" spans="2:6" x14ac:dyDescent="0.15">
      <c r="B5285">
        <f ca="1">IF(INDEX(Transactions!$J:$J,ROW()-8)="",TODAY(),INDEX(Transactions!$G:$G,ROW()-8))</f>
        <v>46229</v>
      </c>
      <c r="F5285">
        <f>IF(INDEX(Transactions!$J:$J,ROW()-8)="",0,INDEX(Transactions!$O:$O,ROW()-8))</f>
        <v>0</v>
      </c>
    </row>
    <row r="5286" spans="2:6" x14ac:dyDescent="0.15">
      <c r="B5286">
        <f ca="1">IF(INDEX(Transactions!$J:$J,ROW()-8)="",TODAY(),INDEX(Transactions!$G:$G,ROW()-8))</f>
        <v>46229</v>
      </c>
      <c r="F5286">
        <f>IF(INDEX(Transactions!$J:$J,ROW()-8)="",0,INDEX(Transactions!$O:$O,ROW()-8))</f>
        <v>0</v>
      </c>
    </row>
    <row r="5287" spans="2:6" x14ac:dyDescent="0.15">
      <c r="B5287">
        <f ca="1">IF(INDEX(Transactions!$J:$J,ROW()-8)="",TODAY(),INDEX(Transactions!$G:$G,ROW()-8))</f>
        <v>46229</v>
      </c>
      <c r="F5287">
        <f>IF(INDEX(Transactions!$J:$J,ROW()-8)="",0,INDEX(Transactions!$O:$O,ROW()-8))</f>
        <v>0</v>
      </c>
    </row>
    <row r="5288" spans="2:6" x14ac:dyDescent="0.15">
      <c r="B5288">
        <f ca="1">IF(INDEX(Transactions!$J:$J,ROW()-8)="",TODAY(),INDEX(Transactions!$G:$G,ROW()-8))</f>
        <v>46229</v>
      </c>
      <c r="F5288">
        <f>IF(INDEX(Transactions!$J:$J,ROW()-8)="",0,INDEX(Transactions!$O:$O,ROW()-8))</f>
        <v>0</v>
      </c>
    </row>
    <row r="5289" spans="2:6" x14ac:dyDescent="0.15">
      <c r="B5289">
        <f ca="1">IF(INDEX(Transactions!$J:$J,ROW()-8)="",TODAY(),INDEX(Transactions!$G:$G,ROW()-8))</f>
        <v>46229</v>
      </c>
      <c r="F5289">
        <f>IF(INDEX(Transactions!$J:$J,ROW()-8)="",0,INDEX(Transactions!$O:$O,ROW()-8))</f>
        <v>0</v>
      </c>
    </row>
    <row r="5290" spans="2:6" x14ac:dyDescent="0.15">
      <c r="B5290">
        <f ca="1">IF(INDEX(Transactions!$J:$J,ROW()-8)="",TODAY(),INDEX(Transactions!$G:$G,ROW()-8))</f>
        <v>46229</v>
      </c>
      <c r="F5290">
        <f>IF(INDEX(Transactions!$J:$J,ROW()-8)="",0,INDEX(Transactions!$O:$O,ROW()-8))</f>
        <v>0</v>
      </c>
    </row>
    <row r="5291" spans="2:6" x14ac:dyDescent="0.15">
      <c r="B5291">
        <f ca="1">IF(INDEX(Transactions!$J:$J,ROW()-8)="",TODAY(),INDEX(Transactions!$G:$G,ROW()-8))</f>
        <v>46229</v>
      </c>
      <c r="F5291">
        <f>IF(INDEX(Transactions!$J:$J,ROW()-8)="",0,INDEX(Transactions!$O:$O,ROW()-8))</f>
        <v>0</v>
      </c>
    </row>
    <row r="5292" spans="2:6" x14ac:dyDescent="0.15">
      <c r="B5292">
        <f ca="1">IF(INDEX(Transactions!$J:$J,ROW()-8)="",TODAY(),INDEX(Transactions!$G:$G,ROW()-8))</f>
        <v>46229</v>
      </c>
      <c r="F5292">
        <f>IF(INDEX(Transactions!$J:$J,ROW()-8)="",0,INDEX(Transactions!$O:$O,ROW()-8))</f>
        <v>0</v>
      </c>
    </row>
    <row r="5293" spans="2:6" x14ac:dyDescent="0.15">
      <c r="B5293">
        <f ca="1">IF(INDEX(Transactions!$J:$J,ROW()-8)="",TODAY(),INDEX(Transactions!$G:$G,ROW()-8))</f>
        <v>46229</v>
      </c>
      <c r="F5293">
        <f>IF(INDEX(Transactions!$J:$J,ROW()-8)="",0,INDEX(Transactions!$O:$O,ROW()-8))</f>
        <v>0</v>
      </c>
    </row>
    <row r="5294" spans="2:6" x14ac:dyDescent="0.15">
      <c r="B5294">
        <f ca="1">IF(INDEX(Transactions!$J:$J,ROW()-8)="",TODAY(),INDEX(Transactions!$G:$G,ROW()-8))</f>
        <v>46229</v>
      </c>
      <c r="F5294">
        <f>IF(INDEX(Transactions!$J:$J,ROW()-8)="",0,INDEX(Transactions!$O:$O,ROW()-8))</f>
        <v>0</v>
      </c>
    </row>
    <row r="5295" spans="2:6" x14ac:dyDescent="0.15">
      <c r="B5295">
        <f ca="1">IF(INDEX(Transactions!$J:$J,ROW()-8)="",TODAY(),INDEX(Transactions!$G:$G,ROW()-8))</f>
        <v>46229</v>
      </c>
      <c r="F5295">
        <f>IF(INDEX(Transactions!$J:$J,ROW()-8)="",0,INDEX(Transactions!$O:$O,ROW()-8))</f>
        <v>0</v>
      </c>
    </row>
    <row r="5296" spans="2:6" x14ac:dyDescent="0.15">
      <c r="B5296">
        <f ca="1">IF(INDEX(Transactions!$J:$J,ROW()-8)="",TODAY(),INDEX(Transactions!$G:$G,ROW()-8))</f>
        <v>46229</v>
      </c>
      <c r="F5296">
        <f>IF(INDEX(Transactions!$J:$J,ROW()-8)="",0,INDEX(Transactions!$O:$O,ROW()-8))</f>
        <v>0</v>
      </c>
    </row>
    <row r="5297" spans="2:6" x14ac:dyDescent="0.15">
      <c r="B5297">
        <f ca="1">IF(INDEX(Transactions!$J:$J,ROW()-8)="",TODAY(),INDEX(Transactions!$G:$G,ROW()-8))</f>
        <v>46229</v>
      </c>
      <c r="F5297">
        <f>IF(INDEX(Transactions!$J:$J,ROW()-8)="",0,INDEX(Transactions!$O:$O,ROW()-8))</f>
        <v>0</v>
      </c>
    </row>
    <row r="5298" spans="2:6" x14ac:dyDescent="0.15">
      <c r="B5298">
        <f ca="1">IF(INDEX(Transactions!$J:$J,ROW()-8)="",TODAY(),INDEX(Transactions!$G:$G,ROW()-8))</f>
        <v>46229</v>
      </c>
      <c r="F5298">
        <f>IF(INDEX(Transactions!$J:$J,ROW()-8)="",0,INDEX(Transactions!$O:$O,ROW()-8))</f>
        <v>0</v>
      </c>
    </row>
    <row r="5299" spans="2:6" x14ac:dyDescent="0.15">
      <c r="B5299">
        <f ca="1">IF(INDEX(Transactions!$J:$J,ROW()-8)="",TODAY(),INDEX(Transactions!$G:$G,ROW()-8))</f>
        <v>46229</v>
      </c>
      <c r="F5299">
        <f>IF(INDEX(Transactions!$J:$J,ROW()-8)="",0,INDEX(Transactions!$O:$O,ROW()-8))</f>
        <v>0</v>
      </c>
    </row>
    <row r="5300" spans="2:6" x14ac:dyDescent="0.15">
      <c r="B5300">
        <f ca="1">IF(INDEX(Transactions!$J:$J,ROW()-8)="",TODAY(),INDEX(Transactions!$G:$G,ROW()-8))</f>
        <v>46229</v>
      </c>
      <c r="F5300">
        <f>IF(INDEX(Transactions!$J:$J,ROW()-8)="",0,INDEX(Transactions!$O:$O,ROW()-8))</f>
        <v>0</v>
      </c>
    </row>
    <row r="5301" spans="2:6" x14ac:dyDescent="0.15">
      <c r="B5301">
        <f ca="1">IF(INDEX(Transactions!$J:$J,ROW()-8)="",TODAY(),INDEX(Transactions!$G:$G,ROW()-8))</f>
        <v>46229</v>
      </c>
      <c r="F5301">
        <f>IF(INDEX(Transactions!$J:$J,ROW()-8)="",0,INDEX(Transactions!$O:$O,ROW()-8))</f>
        <v>0</v>
      </c>
    </row>
    <row r="5302" spans="2:6" x14ac:dyDescent="0.15">
      <c r="B5302">
        <f ca="1">IF(INDEX(Transactions!$J:$J,ROW()-8)="",TODAY(),INDEX(Transactions!$G:$G,ROW()-8))</f>
        <v>46229</v>
      </c>
      <c r="F5302">
        <f>IF(INDEX(Transactions!$J:$J,ROW()-8)="",0,INDEX(Transactions!$O:$O,ROW()-8))</f>
        <v>0</v>
      </c>
    </row>
    <row r="5303" spans="2:6" x14ac:dyDescent="0.15">
      <c r="B5303">
        <f ca="1">IF(INDEX(Transactions!$J:$J,ROW()-8)="",TODAY(),INDEX(Transactions!$G:$G,ROW()-8))</f>
        <v>46229</v>
      </c>
      <c r="F5303">
        <f>IF(INDEX(Transactions!$J:$J,ROW()-8)="",0,INDEX(Transactions!$O:$O,ROW()-8))</f>
        <v>0</v>
      </c>
    </row>
    <row r="5304" spans="2:6" x14ac:dyDescent="0.15">
      <c r="B5304">
        <f ca="1">IF(INDEX(Transactions!$J:$J,ROW()-8)="",TODAY(),INDEX(Transactions!$G:$G,ROW()-8))</f>
        <v>46229</v>
      </c>
      <c r="F5304">
        <f>IF(INDEX(Transactions!$J:$J,ROW()-8)="",0,INDEX(Transactions!$O:$O,ROW()-8))</f>
        <v>0</v>
      </c>
    </row>
    <row r="5305" spans="2:6" x14ac:dyDescent="0.15">
      <c r="B5305">
        <f ca="1">IF(INDEX(Transactions!$J:$J,ROW()-8)="",TODAY(),INDEX(Transactions!$G:$G,ROW()-8))</f>
        <v>46229</v>
      </c>
      <c r="F5305">
        <f>IF(INDEX(Transactions!$J:$J,ROW()-8)="",0,INDEX(Transactions!$O:$O,ROW()-8))</f>
        <v>0</v>
      </c>
    </row>
    <row r="5306" spans="2:6" x14ac:dyDescent="0.15">
      <c r="B5306">
        <f ca="1">IF(INDEX(Transactions!$J:$J,ROW()-8)="",TODAY(),INDEX(Transactions!$G:$G,ROW()-8))</f>
        <v>46229</v>
      </c>
      <c r="F5306">
        <f>IF(INDEX(Transactions!$J:$J,ROW()-8)="",0,INDEX(Transactions!$O:$O,ROW()-8))</f>
        <v>0</v>
      </c>
    </row>
    <row r="5307" spans="2:6" x14ac:dyDescent="0.15">
      <c r="B5307">
        <f ca="1">IF(INDEX(Transactions!$J:$J,ROW()-8)="",TODAY(),INDEX(Transactions!$G:$G,ROW()-8))</f>
        <v>46229</v>
      </c>
      <c r="F5307">
        <f>IF(INDEX(Transactions!$J:$J,ROW()-8)="",0,INDEX(Transactions!$O:$O,ROW()-8))</f>
        <v>0</v>
      </c>
    </row>
    <row r="5308" spans="2:6" x14ac:dyDescent="0.15">
      <c r="B5308">
        <f ca="1">IF(INDEX(Transactions!$J:$J,ROW()-8)="",TODAY(),INDEX(Transactions!$G:$G,ROW()-8))</f>
        <v>46229</v>
      </c>
      <c r="F5308">
        <f>IF(INDEX(Transactions!$J:$J,ROW()-8)="",0,INDEX(Transactions!$O:$O,ROW()-8))</f>
        <v>0</v>
      </c>
    </row>
    <row r="5309" spans="2:6" x14ac:dyDescent="0.15">
      <c r="B5309">
        <f ca="1">IF(INDEX(Transactions!$J:$J,ROW()-8)="",TODAY(),INDEX(Transactions!$G:$G,ROW()-8))</f>
        <v>46229</v>
      </c>
      <c r="F5309">
        <f>IF(INDEX(Transactions!$J:$J,ROW()-8)="",0,INDEX(Transactions!$O:$O,ROW()-8))</f>
        <v>0</v>
      </c>
    </row>
    <row r="5310" spans="2:6" x14ac:dyDescent="0.15">
      <c r="B5310">
        <f ca="1">IF(INDEX(Transactions!$J:$J,ROW()-8)="",TODAY(),INDEX(Transactions!$G:$G,ROW()-8))</f>
        <v>46229</v>
      </c>
      <c r="F5310">
        <f>IF(INDEX(Transactions!$J:$J,ROW()-8)="",0,INDEX(Transactions!$O:$O,ROW()-8))</f>
        <v>0</v>
      </c>
    </row>
    <row r="5311" spans="2:6" x14ac:dyDescent="0.15">
      <c r="B5311">
        <f ca="1">IF(INDEX(Transactions!$J:$J,ROW()-8)="",TODAY(),INDEX(Transactions!$G:$G,ROW()-8))</f>
        <v>46229</v>
      </c>
      <c r="F5311">
        <f>IF(INDEX(Transactions!$J:$J,ROW()-8)="",0,INDEX(Transactions!$O:$O,ROW()-8))</f>
        <v>0</v>
      </c>
    </row>
    <row r="5312" spans="2:6" x14ac:dyDescent="0.15">
      <c r="B5312">
        <f ca="1">IF(INDEX(Transactions!$J:$J,ROW()-8)="",TODAY(),INDEX(Transactions!$G:$G,ROW()-8))</f>
        <v>46229</v>
      </c>
      <c r="F5312">
        <f>IF(INDEX(Transactions!$J:$J,ROW()-8)="",0,INDEX(Transactions!$O:$O,ROW()-8))</f>
        <v>0</v>
      </c>
    </row>
    <row r="5313" spans="2:6" x14ac:dyDescent="0.15">
      <c r="B5313">
        <f ca="1">IF(INDEX(Transactions!$J:$J,ROW()-8)="",TODAY(),INDEX(Transactions!$G:$G,ROW()-8))</f>
        <v>46229</v>
      </c>
      <c r="F5313">
        <f>IF(INDEX(Transactions!$J:$J,ROW()-8)="",0,INDEX(Transactions!$O:$O,ROW()-8))</f>
        <v>0</v>
      </c>
    </row>
    <row r="5314" spans="2:6" x14ac:dyDescent="0.15">
      <c r="B5314">
        <f ca="1">IF(INDEX(Transactions!$J:$J,ROW()-8)="",TODAY(),INDEX(Transactions!$G:$G,ROW()-8))</f>
        <v>46229</v>
      </c>
      <c r="F5314">
        <f>IF(INDEX(Transactions!$J:$J,ROW()-8)="",0,INDEX(Transactions!$O:$O,ROW()-8))</f>
        <v>0</v>
      </c>
    </row>
    <row r="5315" spans="2:6" x14ac:dyDescent="0.15">
      <c r="B5315">
        <f ca="1">IF(INDEX(Transactions!$J:$J,ROW()-8)="",TODAY(),INDEX(Transactions!$G:$G,ROW()-8))</f>
        <v>46229</v>
      </c>
      <c r="F5315">
        <f>IF(INDEX(Transactions!$J:$J,ROW()-8)="",0,INDEX(Transactions!$O:$O,ROW()-8))</f>
        <v>0</v>
      </c>
    </row>
    <row r="5316" spans="2:6" x14ac:dyDescent="0.15">
      <c r="B5316">
        <f ca="1">IF(INDEX(Transactions!$J:$J,ROW()-8)="",TODAY(),INDEX(Transactions!$G:$G,ROW()-8))</f>
        <v>46229</v>
      </c>
      <c r="F5316">
        <f>IF(INDEX(Transactions!$J:$J,ROW()-8)="",0,INDEX(Transactions!$O:$O,ROW()-8))</f>
        <v>0</v>
      </c>
    </row>
    <row r="5317" spans="2:6" x14ac:dyDescent="0.15">
      <c r="B5317">
        <f ca="1">IF(INDEX(Transactions!$J:$J,ROW()-8)="",TODAY(),INDEX(Transactions!$G:$G,ROW()-8))</f>
        <v>46229</v>
      </c>
      <c r="F5317">
        <f>IF(INDEX(Transactions!$J:$J,ROW()-8)="",0,INDEX(Transactions!$O:$O,ROW()-8))</f>
        <v>0</v>
      </c>
    </row>
    <row r="5318" spans="2:6" x14ac:dyDescent="0.15">
      <c r="B5318">
        <f ca="1">IF(INDEX(Transactions!$J:$J,ROW()-8)="",TODAY(),INDEX(Transactions!$G:$G,ROW()-8))</f>
        <v>46229</v>
      </c>
      <c r="F5318">
        <f>IF(INDEX(Transactions!$J:$J,ROW()-8)="",0,INDEX(Transactions!$O:$O,ROW()-8))</f>
        <v>0</v>
      </c>
    </row>
    <row r="5319" spans="2:6" x14ac:dyDescent="0.15">
      <c r="B5319">
        <f ca="1">IF(INDEX(Transactions!$J:$J,ROW()-8)="",TODAY(),INDEX(Transactions!$G:$G,ROW()-8))</f>
        <v>46229</v>
      </c>
      <c r="F5319">
        <f>IF(INDEX(Transactions!$J:$J,ROW()-8)="",0,INDEX(Transactions!$O:$O,ROW()-8))</f>
        <v>0</v>
      </c>
    </row>
    <row r="5320" spans="2:6" x14ac:dyDescent="0.15">
      <c r="B5320">
        <f ca="1">IF(INDEX(Transactions!$J:$J,ROW()-8)="",TODAY(),INDEX(Transactions!$G:$G,ROW()-8))</f>
        <v>46229</v>
      </c>
      <c r="F5320">
        <f>IF(INDEX(Transactions!$J:$J,ROW()-8)="",0,INDEX(Transactions!$O:$O,ROW()-8))</f>
        <v>0</v>
      </c>
    </row>
    <row r="5321" spans="2:6" x14ac:dyDescent="0.15">
      <c r="B5321">
        <f ca="1">IF(INDEX(Transactions!$J:$J,ROW()-8)="",TODAY(),INDEX(Transactions!$G:$G,ROW()-8))</f>
        <v>46229</v>
      </c>
      <c r="F5321">
        <f>IF(INDEX(Transactions!$J:$J,ROW()-8)="",0,INDEX(Transactions!$O:$O,ROW()-8))</f>
        <v>0</v>
      </c>
    </row>
    <row r="5322" spans="2:6" x14ac:dyDescent="0.15">
      <c r="B5322">
        <f ca="1">IF(INDEX(Transactions!$J:$J,ROW()-8)="",TODAY(),INDEX(Transactions!$G:$G,ROW()-8))</f>
        <v>46229</v>
      </c>
      <c r="F5322">
        <f>IF(INDEX(Transactions!$J:$J,ROW()-8)="",0,INDEX(Transactions!$O:$O,ROW()-8))</f>
        <v>0</v>
      </c>
    </row>
    <row r="5323" spans="2:6" x14ac:dyDescent="0.15">
      <c r="B5323">
        <f ca="1">IF(INDEX(Transactions!$J:$J,ROW()-8)="",TODAY(),INDEX(Transactions!$G:$G,ROW()-8))</f>
        <v>46229</v>
      </c>
      <c r="F5323">
        <f>IF(INDEX(Transactions!$J:$J,ROW()-8)="",0,INDEX(Transactions!$O:$O,ROW()-8))</f>
        <v>0</v>
      </c>
    </row>
    <row r="5324" spans="2:6" x14ac:dyDescent="0.15">
      <c r="B5324">
        <f ca="1">IF(INDEX(Transactions!$J:$J,ROW()-8)="",TODAY(),INDEX(Transactions!$G:$G,ROW()-8))</f>
        <v>46229</v>
      </c>
      <c r="F5324">
        <f>IF(INDEX(Transactions!$J:$J,ROW()-8)="",0,INDEX(Transactions!$O:$O,ROW()-8))</f>
        <v>0</v>
      </c>
    </row>
    <row r="5325" spans="2:6" x14ac:dyDescent="0.15">
      <c r="B5325">
        <f ca="1">IF(INDEX(Transactions!$J:$J,ROW()-8)="",TODAY(),INDEX(Transactions!$G:$G,ROW()-8))</f>
        <v>46229</v>
      </c>
      <c r="F5325">
        <f>IF(INDEX(Transactions!$J:$J,ROW()-8)="",0,INDEX(Transactions!$O:$O,ROW()-8))</f>
        <v>0</v>
      </c>
    </row>
    <row r="5326" spans="2:6" x14ac:dyDescent="0.15">
      <c r="B5326">
        <f ca="1">IF(INDEX(Transactions!$J:$J,ROW()-8)="",TODAY(),INDEX(Transactions!$G:$G,ROW()-8))</f>
        <v>46229</v>
      </c>
      <c r="F5326">
        <f>IF(INDEX(Transactions!$J:$J,ROW()-8)="",0,INDEX(Transactions!$O:$O,ROW()-8))</f>
        <v>0</v>
      </c>
    </row>
    <row r="5327" spans="2:6" x14ac:dyDescent="0.15">
      <c r="B5327">
        <f ca="1">IF(INDEX(Transactions!$J:$J,ROW()-8)="",TODAY(),INDEX(Transactions!$G:$G,ROW()-8))</f>
        <v>46229</v>
      </c>
      <c r="F5327">
        <f>IF(INDEX(Transactions!$J:$J,ROW()-8)="",0,INDEX(Transactions!$O:$O,ROW()-8))</f>
        <v>0</v>
      </c>
    </row>
    <row r="5328" spans="2:6" x14ac:dyDescent="0.15">
      <c r="B5328">
        <f ca="1">IF(INDEX(Transactions!$J:$J,ROW()-8)="",TODAY(),INDEX(Transactions!$G:$G,ROW()-8))</f>
        <v>46229</v>
      </c>
      <c r="F5328">
        <f>IF(INDEX(Transactions!$J:$J,ROW()-8)="",0,INDEX(Transactions!$O:$O,ROW()-8))</f>
        <v>0</v>
      </c>
    </row>
    <row r="5329" spans="2:6" x14ac:dyDescent="0.15">
      <c r="B5329">
        <f ca="1">IF(INDEX(Transactions!$J:$J,ROW()-8)="",TODAY(),INDEX(Transactions!$G:$G,ROW()-8))</f>
        <v>46229</v>
      </c>
      <c r="F5329">
        <f>IF(INDEX(Transactions!$J:$J,ROW()-8)="",0,INDEX(Transactions!$O:$O,ROW()-8))</f>
        <v>0</v>
      </c>
    </row>
    <row r="5330" spans="2:6" x14ac:dyDescent="0.15">
      <c r="B5330">
        <f ca="1">IF(INDEX(Transactions!$J:$J,ROW()-8)="",TODAY(),INDEX(Transactions!$G:$G,ROW()-8))</f>
        <v>46229</v>
      </c>
      <c r="F5330">
        <f>IF(INDEX(Transactions!$J:$J,ROW()-8)="",0,INDEX(Transactions!$O:$O,ROW()-8))</f>
        <v>0</v>
      </c>
    </row>
    <row r="5331" spans="2:6" x14ac:dyDescent="0.15">
      <c r="B5331">
        <f ca="1">IF(INDEX(Transactions!$J:$J,ROW()-8)="",TODAY(),INDEX(Transactions!$G:$G,ROW()-8))</f>
        <v>46229</v>
      </c>
      <c r="F5331">
        <f>IF(INDEX(Transactions!$J:$J,ROW()-8)="",0,INDEX(Transactions!$O:$O,ROW()-8))</f>
        <v>0</v>
      </c>
    </row>
    <row r="5332" spans="2:6" x14ac:dyDescent="0.15">
      <c r="B5332">
        <f ca="1">IF(INDEX(Transactions!$J:$J,ROW()-8)="",TODAY(),INDEX(Transactions!$G:$G,ROW()-8))</f>
        <v>46229</v>
      </c>
      <c r="F5332">
        <f>IF(INDEX(Transactions!$J:$J,ROW()-8)="",0,INDEX(Transactions!$O:$O,ROW()-8))</f>
        <v>0</v>
      </c>
    </row>
    <row r="5333" spans="2:6" x14ac:dyDescent="0.15">
      <c r="B5333">
        <f ca="1">IF(INDEX(Transactions!$J:$J,ROW()-8)="",TODAY(),INDEX(Transactions!$G:$G,ROW()-8))</f>
        <v>46229</v>
      </c>
      <c r="F5333">
        <f>IF(INDEX(Transactions!$J:$J,ROW()-8)="",0,INDEX(Transactions!$O:$O,ROW()-8))</f>
        <v>0</v>
      </c>
    </row>
    <row r="5334" spans="2:6" x14ac:dyDescent="0.15">
      <c r="B5334">
        <f ca="1">IF(INDEX(Transactions!$J:$J,ROW()-8)="",TODAY(),INDEX(Transactions!$G:$G,ROW()-8))</f>
        <v>46229</v>
      </c>
      <c r="F5334">
        <f>IF(INDEX(Transactions!$J:$J,ROW()-8)="",0,INDEX(Transactions!$O:$O,ROW()-8))</f>
        <v>0</v>
      </c>
    </row>
    <row r="5335" spans="2:6" x14ac:dyDescent="0.15">
      <c r="B5335">
        <f ca="1">IF(INDEX(Transactions!$J:$J,ROW()-8)="",TODAY(),INDEX(Transactions!$G:$G,ROW()-8))</f>
        <v>46229</v>
      </c>
      <c r="F5335">
        <f>IF(INDEX(Transactions!$J:$J,ROW()-8)="",0,INDEX(Transactions!$O:$O,ROW()-8))</f>
        <v>0</v>
      </c>
    </row>
    <row r="5336" spans="2:6" x14ac:dyDescent="0.15">
      <c r="B5336">
        <f ca="1">IF(INDEX(Transactions!$J:$J,ROW()-8)="",TODAY(),INDEX(Transactions!$G:$G,ROW()-8))</f>
        <v>46229</v>
      </c>
      <c r="F5336">
        <f>IF(INDEX(Transactions!$J:$J,ROW()-8)="",0,INDEX(Transactions!$O:$O,ROW()-8))</f>
        <v>0</v>
      </c>
    </row>
    <row r="5337" spans="2:6" x14ac:dyDescent="0.15">
      <c r="B5337">
        <f ca="1">IF(INDEX(Transactions!$J:$J,ROW()-8)="",TODAY(),INDEX(Transactions!$G:$G,ROW()-8))</f>
        <v>46229</v>
      </c>
      <c r="F5337">
        <f>IF(INDEX(Transactions!$J:$J,ROW()-8)="",0,INDEX(Transactions!$O:$O,ROW()-8))</f>
        <v>0</v>
      </c>
    </row>
    <row r="5338" spans="2:6" x14ac:dyDescent="0.15">
      <c r="B5338">
        <f ca="1">IF(INDEX(Transactions!$J:$J,ROW()-8)="",TODAY(),INDEX(Transactions!$G:$G,ROW()-8))</f>
        <v>46229</v>
      </c>
      <c r="F5338">
        <f>IF(INDEX(Transactions!$J:$J,ROW()-8)="",0,INDEX(Transactions!$O:$O,ROW()-8))</f>
        <v>0</v>
      </c>
    </row>
    <row r="5339" spans="2:6" x14ac:dyDescent="0.15">
      <c r="B5339">
        <f ca="1">IF(INDEX(Transactions!$J:$J,ROW()-8)="",TODAY(),INDEX(Transactions!$G:$G,ROW()-8))</f>
        <v>46229</v>
      </c>
      <c r="F5339">
        <f>IF(INDEX(Transactions!$J:$J,ROW()-8)="",0,INDEX(Transactions!$O:$O,ROW()-8))</f>
        <v>0</v>
      </c>
    </row>
    <row r="5340" spans="2:6" x14ac:dyDescent="0.15">
      <c r="B5340">
        <f ca="1">IF(INDEX(Transactions!$J:$J,ROW()-8)="",TODAY(),INDEX(Transactions!$G:$G,ROW()-8))</f>
        <v>46229</v>
      </c>
      <c r="F5340">
        <f>IF(INDEX(Transactions!$J:$J,ROW()-8)="",0,INDEX(Transactions!$O:$O,ROW()-8))</f>
        <v>0</v>
      </c>
    </row>
    <row r="5341" spans="2:6" x14ac:dyDescent="0.15">
      <c r="B5341">
        <f ca="1">IF(INDEX(Transactions!$J:$J,ROW()-8)="",TODAY(),INDEX(Transactions!$G:$G,ROW()-8))</f>
        <v>46229</v>
      </c>
      <c r="F5341">
        <f>IF(INDEX(Transactions!$J:$J,ROW()-8)="",0,INDEX(Transactions!$O:$O,ROW()-8))</f>
        <v>0</v>
      </c>
    </row>
    <row r="5342" spans="2:6" x14ac:dyDescent="0.15">
      <c r="B5342">
        <f ca="1">IF(INDEX(Transactions!$J:$J,ROW()-8)="",TODAY(),INDEX(Transactions!$G:$G,ROW()-8))</f>
        <v>46229</v>
      </c>
      <c r="F5342">
        <f>IF(INDEX(Transactions!$J:$J,ROW()-8)="",0,INDEX(Transactions!$O:$O,ROW()-8))</f>
        <v>0</v>
      </c>
    </row>
    <row r="5343" spans="2:6" x14ac:dyDescent="0.15">
      <c r="B5343">
        <f ca="1">IF(INDEX(Transactions!$J:$J,ROW()-8)="",TODAY(),INDEX(Transactions!$G:$G,ROW()-8))</f>
        <v>46229</v>
      </c>
      <c r="F5343">
        <f>IF(INDEX(Transactions!$J:$J,ROW()-8)="",0,INDEX(Transactions!$O:$O,ROW()-8))</f>
        <v>0</v>
      </c>
    </row>
    <row r="5344" spans="2:6" x14ac:dyDescent="0.15">
      <c r="B5344">
        <f ca="1">IF(INDEX(Transactions!$J:$J,ROW()-8)="",TODAY(),INDEX(Transactions!$G:$G,ROW()-8))</f>
        <v>46229</v>
      </c>
      <c r="F5344">
        <f>IF(INDEX(Transactions!$J:$J,ROW()-8)="",0,INDEX(Transactions!$O:$O,ROW()-8))</f>
        <v>0</v>
      </c>
    </row>
    <row r="5345" spans="2:6" x14ac:dyDescent="0.15">
      <c r="B5345">
        <f ca="1">IF(INDEX(Transactions!$J:$J,ROW()-8)="",TODAY(),INDEX(Transactions!$G:$G,ROW()-8))</f>
        <v>46229</v>
      </c>
      <c r="F5345">
        <f>IF(INDEX(Transactions!$J:$J,ROW()-8)="",0,INDEX(Transactions!$O:$O,ROW()-8))</f>
        <v>0</v>
      </c>
    </row>
    <row r="5346" spans="2:6" x14ac:dyDescent="0.15">
      <c r="B5346">
        <f ca="1">IF(INDEX(Transactions!$J:$J,ROW()-8)="",TODAY(),INDEX(Transactions!$G:$G,ROW()-8))</f>
        <v>46229</v>
      </c>
      <c r="F5346">
        <f>IF(INDEX(Transactions!$J:$J,ROW()-8)="",0,INDEX(Transactions!$O:$O,ROW()-8))</f>
        <v>0</v>
      </c>
    </row>
    <row r="5347" spans="2:6" x14ac:dyDescent="0.15">
      <c r="B5347">
        <f ca="1">IF(INDEX(Transactions!$J:$J,ROW()-8)="",TODAY(),INDEX(Transactions!$G:$G,ROW()-8))</f>
        <v>46229</v>
      </c>
      <c r="F5347">
        <f>IF(INDEX(Transactions!$J:$J,ROW()-8)="",0,INDEX(Transactions!$O:$O,ROW()-8))</f>
        <v>0</v>
      </c>
    </row>
    <row r="5348" spans="2:6" x14ac:dyDescent="0.15">
      <c r="B5348">
        <f ca="1">IF(INDEX(Transactions!$J:$J,ROW()-8)="",TODAY(),INDEX(Transactions!$G:$G,ROW()-8))</f>
        <v>46229</v>
      </c>
      <c r="F5348">
        <f>IF(INDEX(Transactions!$J:$J,ROW()-8)="",0,INDEX(Transactions!$O:$O,ROW()-8))</f>
        <v>0</v>
      </c>
    </row>
    <row r="5349" spans="2:6" x14ac:dyDescent="0.15">
      <c r="B5349">
        <f ca="1">IF(INDEX(Transactions!$J:$J,ROW()-8)="",TODAY(),INDEX(Transactions!$G:$G,ROW()-8))</f>
        <v>46229</v>
      </c>
      <c r="F5349">
        <f>IF(INDEX(Transactions!$J:$J,ROW()-8)="",0,INDEX(Transactions!$O:$O,ROW()-8))</f>
        <v>0</v>
      </c>
    </row>
    <row r="5350" spans="2:6" x14ac:dyDescent="0.15">
      <c r="B5350">
        <f ca="1">IF(INDEX(Transactions!$J:$J,ROW()-8)="",TODAY(),INDEX(Transactions!$G:$G,ROW()-8))</f>
        <v>46229</v>
      </c>
      <c r="F5350">
        <f>IF(INDEX(Transactions!$J:$J,ROW()-8)="",0,INDEX(Transactions!$O:$O,ROW()-8))</f>
        <v>0</v>
      </c>
    </row>
    <row r="5351" spans="2:6" x14ac:dyDescent="0.15">
      <c r="B5351">
        <f ca="1">IF(INDEX(Transactions!$J:$J,ROW()-8)="",TODAY(),INDEX(Transactions!$G:$G,ROW()-8))</f>
        <v>46229</v>
      </c>
      <c r="F5351">
        <f>IF(INDEX(Transactions!$J:$J,ROW()-8)="",0,INDEX(Transactions!$O:$O,ROW()-8))</f>
        <v>0</v>
      </c>
    </row>
    <row r="5352" spans="2:6" x14ac:dyDescent="0.15">
      <c r="B5352">
        <f ca="1">IF(INDEX(Transactions!$J:$J,ROW()-8)="",TODAY(),INDEX(Transactions!$G:$G,ROW()-8))</f>
        <v>46229</v>
      </c>
      <c r="F5352">
        <f>IF(INDEX(Transactions!$J:$J,ROW()-8)="",0,INDEX(Transactions!$O:$O,ROW()-8))</f>
        <v>0</v>
      </c>
    </row>
    <row r="5353" spans="2:6" x14ac:dyDescent="0.15">
      <c r="B5353">
        <f ca="1">IF(INDEX(Transactions!$J:$J,ROW()-8)="",TODAY(),INDEX(Transactions!$G:$G,ROW()-8))</f>
        <v>46229</v>
      </c>
      <c r="F5353">
        <f>IF(INDEX(Transactions!$J:$J,ROW()-8)="",0,INDEX(Transactions!$O:$O,ROW()-8))</f>
        <v>0</v>
      </c>
    </row>
    <row r="5354" spans="2:6" x14ac:dyDescent="0.15">
      <c r="B5354">
        <f ca="1">IF(INDEX(Transactions!$J:$J,ROW()-8)="",TODAY(),INDEX(Transactions!$G:$G,ROW()-8))</f>
        <v>46229</v>
      </c>
      <c r="F5354">
        <f>IF(INDEX(Transactions!$J:$J,ROW()-8)="",0,INDEX(Transactions!$O:$O,ROW()-8))</f>
        <v>0</v>
      </c>
    </row>
    <row r="5355" spans="2:6" x14ac:dyDescent="0.15">
      <c r="B5355">
        <f ca="1">IF(INDEX(Transactions!$J:$J,ROW()-8)="",TODAY(),INDEX(Transactions!$G:$G,ROW()-8))</f>
        <v>46229</v>
      </c>
      <c r="F5355">
        <f>IF(INDEX(Transactions!$J:$J,ROW()-8)="",0,INDEX(Transactions!$O:$O,ROW()-8))</f>
        <v>0</v>
      </c>
    </row>
    <row r="5356" spans="2:6" x14ac:dyDescent="0.15">
      <c r="B5356">
        <f ca="1">IF(INDEX(Transactions!$J:$J,ROW()-8)="",TODAY(),INDEX(Transactions!$G:$G,ROW()-8))</f>
        <v>46229</v>
      </c>
      <c r="F5356">
        <f>IF(INDEX(Transactions!$J:$J,ROW()-8)="",0,INDEX(Transactions!$O:$O,ROW()-8))</f>
        <v>0</v>
      </c>
    </row>
    <row r="5357" spans="2:6" x14ac:dyDescent="0.15">
      <c r="B5357">
        <f ca="1">IF(INDEX(Transactions!$J:$J,ROW()-8)="",TODAY(),INDEX(Transactions!$G:$G,ROW()-8))</f>
        <v>46229</v>
      </c>
      <c r="F5357">
        <f>IF(INDEX(Transactions!$J:$J,ROW()-8)="",0,INDEX(Transactions!$O:$O,ROW()-8))</f>
        <v>0</v>
      </c>
    </row>
    <row r="5358" spans="2:6" x14ac:dyDescent="0.15">
      <c r="B5358">
        <f ca="1">IF(INDEX(Transactions!$J:$J,ROW()-8)="",TODAY(),INDEX(Transactions!$G:$G,ROW()-8))</f>
        <v>46229</v>
      </c>
      <c r="F5358">
        <f>IF(INDEX(Transactions!$J:$J,ROW()-8)="",0,INDEX(Transactions!$O:$O,ROW()-8))</f>
        <v>0</v>
      </c>
    </row>
    <row r="5359" spans="2:6" x14ac:dyDescent="0.15">
      <c r="B5359">
        <f ca="1">IF(INDEX(Transactions!$J:$J,ROW()-8)="",TODAY(),INDEX(Transactions!$G:$G,ROW()-8))</f>
        <v>46229</v>
      </c>
      <c r="F5359">
        <f>IF(INDEX(Transactions!$J:$J,ROW()-8)="",0,INDEX(Transactions!$O:$O,ROW()-8))</f>
        <v>0</v>
      </c>
    </row>
    <row r="5360" spans="2:6" x14ac:dyDescent="0.15">
      <c r="B5360">
        <f ca="1">IF(INDEX(Transactions!$J:$J,ROW()-8)="",TODAY(),INDEX(Transactions!$G:$G,ROW()-8))</f>
        <v>46229</v>
      </c>
      <c r="F5360">
        <f>IF(INDEX(Transactions!$J:$J,ROW()-8)="",0,INDEX(Transactions!$O:$O,ROW()-8))</f>
        <v>0</v>
      </c>
    </row>
    <row r="5361" spans="2:6" x14ac:dyDescent="0.15">
      <c r="B5361">
        <f ca="1">IF(INDEX(Transactions!$J:$J,ROW()-8)="",TODAY(),INDEX(Transactions!$G:$G,ROW()-8))</f>
        <v>46229</v>
      </c>
      <c r="F5361">
        <f>IF(INDEX(Transactions!$J:$J,ROW()-8)="",0,INDEX(Transactions!$O:$O,ROW()-8))</f>
        <v>0</v>
      </c>
    </row>
    <row r="5362" spans="2:6" x14ac:dyDescent="0.15">
      <c r="B5362">
        <f ca="1">IF(INDEX(Transactions!$J:$J,ROW()-8)="",TODAY(),INDEX(Transactions!$G:$G,ROW()-8))</f>
        <v>46229</v>
      </c>
      <c r="F5362">
        <f>IF(INDEX(Transactions!$J:$J,ROW()-8)="",0,INDEX(Transactions!$O:$O,ROW()-8))</f>
        <v>0</v>
      </c>
    </row>
    <row r="5363" spans="2:6" x14ac:dyDescent="0.15">
      <c r="B5363">
        <f ca="1">IF(INDEX(Transactions!$J:$J,ROW()-8)="",TODAY(),INDEX(Transactions!$G:$G,ROW()-8))</f>
        <v>46229</v>
      </c>
      <c r="F5363">
        <f>IF(INDEX(Transactions!$J:$J,ROW()-8)="",0,INDEX(Transactions!$O:$O,ROW()-8))</f>
        <v>0</v>
      </c>
    </row>
    <row r="5364" spans="2:6" x14ac:dyDescent="0.15">
      <c r="B5364">
        <f ca="1">IF(INDEX(Transactions!$J:$J,ROW()-8)="",TODAY(),INDEX(Transactions!$G:$G,ROW()-8))</f>
        <v>46229</v>
      </c>
      <c r="F5364">
        <f>IF(INDEX(Transactions!$J:$J,ROW()-8)="",0,INDEX(Transactions!$O:$O,ROW()-8))</f>
        <v>0</v>
      </c>
    </row>
    <row r="5365" spans="2:6" x14ac:dyDescent="0.15">
      <c r="B5365">
        <f ca="1">IF(INDEX(Transactions!$J:$J,ROW()-8)="",TODAY(),INDEX(Transactions!$G:$G,ROW()-8))</f>
        <v>46229</v>
      </c>
      <c r="F5365">
        <f>IF(INDEX(Transactions!$J:$J,ROW()-8)="",0,INDEX(Transactions!$O:$O,ROW()-8))</f>
        <v>0</v>
      </c>
    </row>
    <row r="5366" spans="2:6" x14ac:dyDescent="0.15">
      <c r="B5366">
        <f ca="1">IF(INDEX(Transactions!$J:$J,ROW()-8)="",TODAY(),INDEX(Transactions!$G:$G,ROW()-8))</f>
        <v>46229</v>
      </c>
      <c r="F5366">
        <f>IF(INDEX(Transactions!$J:$J,ROW()-8)="",0,INDEX(Transactions!$O:$O,ROW()-8))</f>
        <v>0</v>
      </c>
    </row>
    <row r="5367" spans="2:6" x14ac:dyDescent="0.15">
      <c r="B5367">
        <f ca="1">IF(INDEX(Transactions!$J:$J,ROW()-8)="",TODAY(),INDEX(Transactions!$G:$G,ROW()-8))</f>
        <v>46229</v>
      </c>
      <c r="F5367">
        <f>IF(INDEX(Transactions!$J:$J,ROW()-8)="",0,INDEX(Transactions!$O:$O,ROW()-8))</f>
        <v>0</v>
      </c>
    </row>
    <row r="5368" spans="2:6" x14ac:dyDescent="0.15">
      <c r="B5368">
        <f ca="1">IF(INDEX(Transactions!$J:$J,ROW()-8)="",TODAY(),INDEX(Transactions!$G:$G,ROW()-8))</f>
        <v>46229</v>
      </c>
      <c r="F5368">
        <f>IF(INDEX(Transactions!$J:$J,ROW()-8)="",0,INDEX(Transactions!$O:$O,ROW()-8))</f>
        <v>0</v>
      </c>
    </row>
    <row r="5369" spans="2:6" x14ac:dyDescent="0.15">
      <c r="B5369">
        <f ca="1">IF(INDEX(Transactions!$J:$J,ROW()-8)="",TODAY(),INDEX(Transactions!$G:$G,ROW()-8))</f>
        <v>46229</v>
      </c>
      <c r="F5369">
        <f>IF(INDEX(Transactions!$J:$J,ROW()-8)="",0,INDEX(Transactions!$O:$O,ROW()-8))</f>
        <v>0</v>
      </c>
    </row>
    <row r="5370" spans="2:6" x14ac:dyDescent="0.15">
      <c r="B5370">
        <f ca="1">IF(INDEX(Transactions!$J:$J,ROW()-8)="",TODAY(),INDEX(Transactions!$G:$G,ROW()-8))</f>
        <v>46229</v>
      </c>
      <c r="F5370">
        <f>IF(INDEX(Transactions!$J:$J,ROW()-8)="",0,INDEX(Transactions!$O:$O,ROW()-8))</f>
        <v>0</v>
      </c>
    </row>
    <row r="5371" spans="2:6" x14ac:dyDescent="0.15">
      <c r="B5371">
        <f ca="1">IF(INDEX(Transactions!$J:$J,ROW()-8)="",TODAY(),INDEX(Transactions!$G:$G,ROW()-8))</f>
        <v>46229</v>
      </c>
      <c r="F5371">
        <f>IF(INDEX(Transactions!$J:$J,ROW()-8)="",0,INDEX(Transactions!$O:$O,ROW()-8))</f>
        <v>0</v>
      </c>
    </row>
    <row r="5372" spans="2:6" x14ac:dyDescent="0.15">
      <c r="B5372">
        <f ca="1">IF(INDEX(Transactions!$J:$J,ROW()-8)="",TODAY(),INDEX(Transactions!$G:$G,ROW()-8))</f>
        <v>46229</v>
      </c>
      <c r="F5372">
        <f>IF(INDEX(Transactions!$J:$J,ROW()-8)="",0,INDEX(Transactions!$O:$O,ROW()-8))</f>
        <v>0</v>
      </c>
    </row>
    <row r="5373" spans="2:6" x14ac:dyDescent="0.15">
      <c r="B5373">
        <f ca="1">IF(INDEX(Transactions!$J:$J,ROW()-8)="",TODAY(),INDEX(Transactions!$G:$G,ROW()-8))</f>
        <v>46229</v>
      </c>
      <c r="F5373">
        <f>IF(INDEX(Transactions!$J:$J,ROW()-8)="",0,INDEX(Transactions!$O:$O,ROW()-8))</f>
        <v>0</v>
      </c>
    </row>
    <row r="5374" spans="2:6" x14ac:dyDescent="0.15">
      <c r="B5374">
        <f ca="1">IF(INDEX(Transactions!$J:$J,ROW()-8)="",TODAY(),INDEX(Transactions!$G:$G,ROW()-8))</f>
        <v>46229</v>
      </c>
      <c r="F5374">
        <f>IF(INDEX(Transactions!$J:$J,ROW()-8)="",0,INDEX(Transactions!$O:$O,ROW()-8))</f>
        <v>0</v>
      </c>
    </row>
    <row r="5375" spans="2:6" x14ac:dyDescent="0.15">
      <c r="B5375">
        <f ca="1">IF(INDEX(Transactions!$J:$J,ROW()-8)="",TODAY(),INDEX(Transactions!$G:$G,ROW()-8))</f>
        <v>46229</v>
      </c>
      <c r="F5375">
        <f>IF(INDEX(Transactions!$J:$J,ROW()-8)="",0,INDEX(Transactions!$O:$O,ROW()-8))</f>
        <v>0</v>
      </c>
    </row>
    <row r="5376" spans="2:6" x14ac:dyDescent="0.15">
      <c r="B5376">
        <f ca="1">IF(INDEX(Transactions!$J:$J,ROW()-8)="",TODAY(),INDEX(Transactions!$G:$G,ROW()-8))</f>
        <v>46229</v>
      </c>
      <c r="F5376">
        <f>IF(INDEX(Transactions!$J:$J,ROW()-8)="",0,INDEX(Transactions!$O:$O,ROW()-8))</f>
        <v>0</v>
      </c>
    </row>
    <row r="5377" spans="2:6" x14ac:dyDescent="0.15">
      <c r="B5377">
        <f ca="1">IF(INDEX(Transactions!$J:$J,ROW()-8)="",TODAY(),INDEX(Transactions!$G:$G,ROW()-8))</f>
        <v>46229</v>
      </c>
      <c r="F5377">
        <f>IF(INDEX(Transactions!$J:$J,ROW()-8)="",0,INDEX(Transactions!$O:$O,ROW()-8))</f>
        <v>0</v>
      </c>
    </row>
    <row r="5378" spans="2:6" x14ac:dyDescent="0.15">
      <c r="B5378">
        <f ca="1">IF(INDEX(Transactions!$J:$J,ROW()-8)="",TODAY(),INDEX(Transactions!$G:$G,ROW()-8))</f>
        <v>46229</v>
      </c>
      <c r="F5378">
        <f>IF(INDEX(Transactions!$J:$J,ROW()-8)="",0,INDEX(Transactions!$O:$O,ROW()-8))</f>
        <v>0</v>
      </c>
    </row>
    <row r="5379" spans="2:6" x14ac:dyDescent="0.15">
      <c r="B5379">
        <f ca="1">IF(INDEX(Transactions!$J:$J,ROW()-8)="",TODAY(),INDEX(Transactions!$G:$G,ROW()-8))</f>
        <v>46229</v>
      </c>
      <c r="F5379">
        <f>IF(INDEX(Transactions!$J:$J,ROW()-8)="",0,INDEX(Transactions!$O:$O,ROW()-8))</f>
        <v>0</v>
      </c>
    </row>
    <row r="5380" spans="2:6" x14ac:dyDescent="0.15">
      <c r="B5380">
        <f ca="1">IF(INDEX(Transactions!$J:$J,ROW()-8)="",TODAY(),INDEX(Transactions!$G:$G,ROW()-8))</f>
        <v>46229</v>
      </c>
      <c r="F5380">
        <f>IF(INDEX(Transactions!$J:$J,ROW()-8)="",0,INDEX(Transactions!$O:$O,ROW()-8))</f>
        <v>0</v>
      </c>
    </row>
    <row r="5381" spans="2:6" x14ac:dyDescent="0.15">
      <c r="B5381">
        <f ca="1">IF(INDEX(Transactions!$J:$J,ROW()-8)="",TODAY(),INDEX(Transactions!$G:$G,ROW()-8))</f>
        <v>46229</v>
      </c>
      <c r="F5381">
        <f>IF(INDEX(Transactions!$J:$J,ROW()-8)="",0,INDEX(Transactions!$O:$O,ROW()-8))</f>
        <v>0</v>
      </c>
    </row>
    <row r="5382" spans="2:6" x14ac:dyDescent="0.15">
      <c r="B5382">
        <f ca="1">IF(INDEX(Transactions!$J:$J,ROW()-8)="",TODAY(),INDEX(Transactions!$G:$G,ROW()-8))</f>
        <v>46229</v>
      </c>
      <c r="F5382">
        <f>IF(INDEX(Transactions!$J:$J,ROW()-8)="",0,INDEX(Transactions!$O:$O,ROW()-8))</f>
        <v>0</v>
      </c>
    </row>
    <row r="5383" spans="2:6" x14ac:dyDescent="0.15">
      <c r="B5383">
        <f ca="1">IF(INDEX(Transactions!$J:$J,ROW()-8)="",TODAY(),INDEX(Transactions!$G:$G,ROW()-8))</f>
        <v>46229</v>
      </c>
      <c r="F5383">
        <f>IF(INDEX(Transactions!$J:$J,ROW()-8)="",0,INDEX(Transactions!$O:$O,ROW()-8))</f>
        <v>0</v>
      </c>
    </row>
    <row r="5384" spans="2:6" x14ac:dyDescent="0.15">
      <c r="B5384">
        <f ca="1">IF(INDEX(Transactions!$J:$J,ROW()-8)="",TODAY(),INDEX(Transactions!$G:$G,ROW()-8))</f>
        <v>46229</v>
      </c>
      <c r="F5384">
        <f>IF(INDEX(Transactions!$J:$J,ROW()-8)="",0,INDEX(Transactions!$O:$O,ROW()-8))</f>
        <v>0</v>
      </c>
    </row>
    <row r="5385" spans="2:6" x14ac:dyDescent="0.15">
      <c r="B5385">
        <f ca="1">IF(INDEX(Transactions!$J:$J,ROW()-8)="",TODAY(),INDEX(Transactions!$G:$G,ROW()-8))</f>
        <v>46229</v>
      </c>
      <c r="F5385">
        <f>IF(INDEX(Transactions!$J:$J,ROW()-8)="",0,INDEX(Transactions!$O:$O,ROW()-8))</f>
        <v>0</v>
      </c>
    </row>
    <row r="5386" spans="2:6" x14ac:dyDescent="0.15">
      <c r="B5386">
        <f ca="1">IF(INDEX(Transactions!$J:$J,ROW()-8)="",TODAY(),INDEX(Transactions!$G:$G,ROW()-8))</f>
        <v>46229</v>
      </c>
      <c r="F5386">
        <f>IF(INDEX(Transactions!$J:$J,ROW()-8)="",0,INDEX(Transactions!$O:$O,ROW()-8))</f>
        <v>0</v>
      </c>
    </row>
    <row r="5387" spans="2:6" x14ac:dyDescent="0.15">
      <c r="B5387">
        <f ca="1">IF(INDEX(Transactions!$J:$J,ROW()-8)="",TODAY(),INDEX(Transactions!$G:$G,ROW()-8))</f>
        <v>46229</v>
      </c>
      <c r="F5387">
        <f>IF(INDEX(Transactions!$J:$J,ROW()-8)="",0,INDEX(Transactions!$O:$O,ROW()-8))</f>
        <v>0</v>
      </c>
    </row>
    <row r="5388" spans="2:6" x14ac:dyDescent="0.15">
      <c r="B5388">
        <f ca="1">IF(INDEX(Transactions!$J:$J,ROW()-8)="",TODAY(),INDEX(Transactions!$G:$G,ROW()-8))</f>
        <v>46229</v>
      </c>
      <c r="F5388">
        <f>IF(INDEX(Transactions!$J:$J,ROW()-8)="",0,INDEX(Transactions!$O:$O,ROW()-8))</f>
        <v>0</v>
      </c>
    </row>
    <row r="5389" spans="2:6" x14ac:dyDescent="0.15">
      <c r="B5389">
        <f ca="1">IF(INDEX(Transactions!$J:$J,ROW()-8)="",TODAY(),INDEX(Transactions!$G:$G,ROW()-8))</f>
        <v>46229</v>
      </c>
      <c r="F5389">
        <f>IF(INDEX(Transactions!$J:$J,ROW()-8)="",0,INDEX(Transactions!$O:$O,ROW()-8))</f>
        <v>0</v>
      </c>
    </row>
    <row r="5390" spans="2:6" x14ac:dyDescent="0.15">
      <c r="B5390">
        <f ca="1">IF(INDEX(Transactions!$J:$J,ROW()-8)="",TODAY(),INDEX(Transactions!$G:$G,ROW()-8))</f>
        <v>46229</v>
      </c>
      <c r="F5390">
        <f>IF(INDEX(Transactions!$J:$J,ROW()-8)="",0,INDEX(Transactions!$O:$O,ROW()-8))</f>
        <v>0</v>
      </c>
    </row>
    <row r="5391" spans="2:6" x14ac:dyDescent="0.15">
      <c r="B5391">
        <f ca="1">IF(INDEX(Transactions!$J:$J,ROW()-8)="",TODAY(),INDEX(Transactions!$G:$G,ROW()-8))</f>
        <v>46229</v>
      </c>
      <c r="F5391">
        <f>IF(INDEX(Transactions!$J:$J,ROW()-8)="",0,INDEX(Transactions!$O:$O,ROW()-8))</f>
        <v>0</v>
      </c>
    </row>
    <row r="5392" spans="2:6" x14ac:dyDescent="0.15">
      <c r="B5392">
        <f ca="1">IF(INDEX(Transactions!$J:$J,ROW()-8)="",TODAY(),INDEX(Transactions!$G:$G,ROW()-8))</f>
        <v>46229</v>
      </c>
      <c r="F5392">
        <f>IF(INDEX(Transactions!$J:$J,ROW()-8)="",0,INDEX(Transactions!$O:$O,ROW()-8))</f>
        <v>0</v>
      </c>
    </row>
    <row r="5393" spans="2:6" x14ac:dyDescent="0.15">
      <c r="B5393">
        <f ca="1">IF(INDEX(Transactions!$J:$J,ROW()-8)="",TODAY(),INDEX(Transactions!$G:$G,ROW()-8))</f>
        <v>46229</v>
      </c>
      <c r="F5393">
        <f>IF(INDEX(Transactions!$J:$J,ROW()-8)="",0,INDEX(Transactions!$O:$O,ROW()-8))</f>
        <v>0</v>
      </c>
    </row>
    <row r="5394" spans="2:6" x14ac:dyDescent="0.15">
      <c r="B5394">
        <f ca="1">IF(INDEX(Transactions!$J:$J,ROW()-8)="",TODAY(),INDEX(Transactions!$G:$G,ROW()-8))</f>
        <v>46229</v>
      </c>
      <c r="F5394">
        <f>IF(INDEX(Transactions!$J:$J,ROW()-8)="",0,INDEX(Transactions!$O:$O,ROW()-8))</f>
        <v>0</v>
      </c>
    </row>
    <row r="5395" spans="2:6" x14ac:dyDescent="0.15">
      <c r="B5395">
        <f ca="1">IF(INDEX(Transactions!$J:$J,ROW()-8)="",TODAY(),INDEX(Transactions!$G:$G,ROW()-8))</f>
        <v>46229</v>
      </c>
      <c r="F5395">
        <f>IF(INDEX(Transactions!$J:$J,ROW()-8)="",0,INDEX(Transactions!$O:$O,ROW()-8))</f>
        <v>0</v>
      </c>
    </row>
    <row r="5396" spans="2:6" x14ac:dyDescent="0.15">
      <c r="B5396">
        <f ca="1">IF(INDEX(Transactions!$J:$J,ROW()-8)="",TODAY(),INDEX(Transactions!$G:$G,ROW()-8))</f>
        <v>46229</v>
      </c>
      <c r="F5396">
        <f>IF(INDEX(Transactions!$J:$J,ROW()-8)="",0,INDEX(Transactions!$O:$O,ROW()-8))</f>
        <v>0</v>
      </c>
    </row>
    <row r="5397" spans="2:6" x14ac:dyDescent="0.15">
      <c r="B5397">
        <f ca="1">IF(INDEX(Transactions!$J:$J,ROW()-8)="",TODAY(),INDEX(Transactions!$G:$G,ROW()-8))</f>
        <v>46229</v>
      </c>
      <c r="F5397">
        <f>IF(INDEX(Transactions!$J:$J,ROW()-8)="",0,INDEX(Transactions!$O:$O,ROW()-8))</f>
        <v>0</v>
      </c>
    </row>
    <row r="5398" spans="2:6" x14ac:dyDescent="0.15">
      <c r="B5398">
        <f ca="1">IF(INDEX(Transactions!$J:$J,ROW()-8)="",TODAY(),INDEX(Transactions!$G:$G,ROW()-8))</f>
        <v>46229</v>
      </c>
      <c r="F5398">
        <f>IF(INDEX(Transactions!$J:$J,ROW()-8)="",0,INDEX(Transactions!$O:$O,ROW()-8))</f>
        <v>0</v>
      </c>
    </row>
    <row r="5399" spans="2:6" x14ac:dyDescent="0.15">
      <c r="B5399">
        <f ca="1">IF(INDEX(Transactions!$J:$J,ROW()-8)="",TODAY(),INDEX(Transactions!$G:$G,ROW()-8))</f>
        <v>46229</v>
      </c>
      <c r="F5399">
        <f>IF(INDEX(Transactions!$J:$J,ROW()-8)="",0,INDEX(Transactions!$O:$O,ROW()-8))</f>
        <v>0</v>
      </c>
    </row>
    <row r="5400" spans="2:6" x14ac:dyDescent="0.15">
      <c r="B5400">
        <f ca="1">IF(INDEX(Transactions!$J:$J,ROW()-8)="",TODAY(),INDEX(Transactions!$G:$G,ROW()-8))</f>
        <v>46229</v>
      </c>
      <c r="F5400">
        <f>IF(INDEX(Transactions!$J:$J,ROW()-8)="",0,INDEX(Transactions!$O:$O,ROW()-8))</f>
        <v>0</v>
      </c>
    </row>
    <row r="5401" spans="2:6" x14ac:dyDescent="0.15">
      <c r="B5401">
        <f ca="1">IF(INDEX(Transactions!$J:$J,ROW()-8)="",TODAY(),INDEX(Transactions!$G:$G,ROW()-8))</f>
        <v>46229</v>
      </c>
      <c r="F5401">
        <f>IF(INDEX(Transactions!$J:$J,ROW()-8)="",0,INDEX(Transactions!$O:$O,ROW()-8))</f>
        <v>0</v>
      </c>
    </row>
    <row r="5402" spans="2:6" x14ac:dyDescent="0.15">
      <c r="B5402">
        <f ca="1">IF(INDEX(Transactions!$J:$J,ROW()-8)="",TODAY(),INDEX(Transactions!$G:$G,ROW()-8))</f>
        <v>46229</v>
      </c>
      <c r="F5402">
        <f>IF(INDEX(Transactions!$J:$J,ROW()-8)="",0,INDEX(Transactions!$O:$O,ROW()-8))</f>
        <v>0</v>
      </c>
    </row>
    <row r="5403" spans="2:6" x14ac:dyDescent="0.15">
      <c r="B5403">
        <f ca="1">IF(INDEX(Transactions!$J:$J,ROW()-8)="",TODAY(),INDEX(Transactions!$G:$G,ROW()-8))</f>
        <v>46229</v>
      </c>
      <c r="F5403">
        <f>IF(INDEX(Transactions!$J:$J,ROW()-8)="",0,INDEX(Transactions!$O:$O,ROW()-8))</f>
        <v>0</v>
      </c>
    </row>
    <row r="5404" spans="2:6" x14ac:dyDescent="0.15">
      <c r="B5404">
        <f ca="1">IF(INDEX(Transactions!$J:$J,ROW()-8)="",TODAY(),INDEX(Transactions!$G:$G,ROW()-8))</f>
        <v>46229</v>
      </c>
      <c r="F5404">
        <f>IF(INDEX(Transactions!$J:$J,ROW()-8)="",0,INDEX(Transactions!$O:$O,ROW()-8))</f>
        <v>0</v>
      </c>
    </row>
    <row r="5405" spans="2:6" x14ac:dyDescent="0.15">
      <c r="B5405">
        <f ca="1">IF(INDEX(Transactions!$J:$J,ROW()-8)="",TODAY(),INDEX(Transactions!$G:$G,ROW()-8))</f>
        <v>46229</v>
      </c>
      <c r="F5405">
        <f>IF(INDEX(Transactions!$J:$J,ROW()-8)="",0,INDEX(Transactions!$O:$O,ROW()-8))</f>
        <v>0</v>
      </c>
    </row>
    <row r="5406" spans="2:6" x14ac:dyDescent="0.15">
      <c r="B5406">
        <f ca="1">IF(INDEX(Transactions!$J:$J,ROW()-8)="",TODAY(),INDEX(Transactions!$G:$G,ROW()-8))</f>
        <v>46229</v>
      </c>
      <c r="F5406">
        <f>IF(INDEX(Transactions!$J:$J,ROW()-8)="",0,INDEX(Transactions!$O:$O,ROW()-8))</f>
        <v>0</v>
      </c>
    </row>
    <row r="5407" spans="2:6" x14ac:dyDescent="0.15">
      <c r="B5407">
        <f ca="1">IF(INDEX(Transactions!$J:$J,ROW()-8)="",TODAY(),INDEX(Transactions!$G:$G,ROW()-8))</f>
        <v>46229</v>
      </c>
      <c r="F5407">
        <f>IF(INDEX(Transactions!$J:$J,ROW()-8)="",0,INDEX(Transactions!$O:$O,ROW()-8))</f>
        <v>0</v>
      </c>
    </row>
    <row r="5408" spans="2:6" x14ac:dyDescent="0.15">
      <c r="B5408">
        <f ca="1">IF(INDEX(Transactions!$J:$J,ROW()-8)="",TODAY(),INDEX(Transactions!$G:$G,ROW()-8))</f>
        <v>46229</v>
      </c>
      <c r="F5408">
        <f>IF(INDEX(Transactions!$J:$J,ROW()-8)="",0,INDEX(Transactions!$O:$O,ROW()-8))</f>
        <v>0</v>
      </c>
    </row>
    <row r="5409" spans="2:6" x14ac:dyDescent="0.15">
      <c r="B5409">
        <f ca="1">IF(INDEX(Transactions!$J:$J,ROW()-8)="",TODAY(),INDEX(Transactions!$G:$G,ROW()-8))</f>
        <v>46229</v>
      </c>
      <c r="F5409">
        <f>IF(INDEX(Transactions!$J:$J,ROW()-8)="",0,INDEX(Transactions!$O:$O,ROW()-8))</f>
        <v>0</v>
      </c>
    </row>
    <row r="5410" spans="2:6" x14ac:dyDescent="0.15">
      <c r="B5410">
        <f ca="1">IF(INDEX(Transactions!$J:$J,ROW()-8)="",TODAY(),INDEX(Transactions!$G:$G,ROW()-8))</f>
        <v>46229</v>
      </c>
      <c r="F5410">
        <f>IF(INDEX(Transactions!$J:$J,ROW()-8)="",0,INDEX(Transactions!$O:$O,ROW()-8))</f>
        <v>0</v>
      </c>
    </row>
    <row r="5411" spans="2:6" x14ac:dyDescent="0.15">
      <c r="B5411">
        <f ca="1">IF(INDEX(Transactions!$J:$J,ROW()-8)="",TODAY(),INDEX(Transactions!$G:$G,ROW()-8))</f>
        <v>46229</v>
      </c>
      <c r="F5411">
        <f>IF(INDEX(Transactions!$J:$J,ROW()-8)="",0,INDEX(Transactions!$O:$O,ROW()-8))</f>
        <v>0</v>
      </c>
    </row>
    <row r="5412" spans="2:6" x14ac:dyDescent="0.15">
      <c r="B5412">
        <f ca="1">IF(INDEX(Transactions!$J:$J,ROW()-8)="",TODAY(),INDEX(Transactions!$G:$G,ROW()-8))</f>
        <v>46229</v>
      </c>
      <c r="F5412">
        <f>IF(INDEX(Transactions!$J:$J,ROW()-8)="",0,INDEX(Transactions!$O:$O,ROW()-8))</f>
        <v>0</v>
      </c>
    </row>
    <row r="5413" spans="2:6" x14ac:dyDescent="0.15">
      <c r="B5413">
        <f ca="1">IF(INDEX(Transactions!$J:$J,ROW()-8)="",TODAY(),INDEX(Transactions!$G:$G,ROW()-8))</f>
        <v>46229</v>
      </c>
      <c r="F5413">
        <f>IF(INDEX(Transactions!$J:$J,ROW()-8)="",0,INDEX(Transactions!$O:$O,ROW()-8))</f>
        <v>0</v>
      </c>
    </row>
    <row r="5414" spans="2:6" x14ac:dyDescent="0.15">
      <c r="B5414">
        <f ca="1">IF(INDEX(Transactions!$J:$J,ROW()-8)="",TODAY(),INDEX(Transactions!$G:$G,ROW()-8))</f>
        <v>46229</v>
      </c>
      <c r="F5414">
        <f>IF(INDEX(Transactions!$J:$J,ROW()-8)="",0,INDEX(Transactions!$O:$O,ROW()-8))</f>
        <v>0</v>
      </c>
    </row>
    <row r="5415" spans="2:6" x14ac:dyDescent="0.15">
      <c r="B5415">
        <f ca="1">IF(INDEX(Transactions!$J:$J,ROW()-8)="",TODAY(),INDEX(Transactions!$G:$G,ROW()-8))</f>
        <v>46229</v>
      </c>
      <c r="F5415">
        <f>IF(INDEX(Transactions!$J:$J,ROW()-8)="",0,INDEX(Transactions!$O:$O,ROW()-8))</f>
        <v>0</v>
      </c>
    </row>
    <row r="5416" spans="2:6" x14ac:dyDescent="0.15">
      <c r="B5416">
        <f ca="1">IF(INDEX(Transactions!$J:$J,ROW()-8)="",TODAY(),INDEX(Transactions!$G:$G,ROW()-8))</f>
        <v>46229</v>
      </c>
      <c r="F5416">
        <f>IF(INDEX(Transactions!$J:$J,ROW()-8)="",0,INDEX(Transactions!$O:$O,ROW()-8))</f>
        <v>0</v>
      </c>
    </row>
    <row r="5417" spans="2:6" x14ac:dyDescent="0.15">
      <c r="B5417">
        <f ca="1">IF(INDEX(Transactions!$J:$J,ROW()-8)="",TODAY(),INDEX(Transactions!$G:$G,ROW()-8))</f>
        <v>46229</v>
      </c>
      <c r="F5417">
        <f>IF(INDEX(Transactions!$J:$J,ROW()-8)="",0,INDEX(Transactions!$O:$O,ROW()-8))</f>
        <v>0</v>
      </c>
    </row>
    <row r="5418" spans="2:6" x14ac:dyDescent="0.15">
      <c r="B5418">
        <f ca="1">IF(INDEX(Transactions!$J:$J,ROW()-8)="",TODAY(),INDEX(Transactions!$G:$G,ROW()-8))</f>
        <v>46229</v>
      </c>
      <c r="F5418">
        <f>IF(INDEX(Transactions!$J:$J,ROW()-8)="",0,INDEX(Transactions!$O:$O,ROW()-8))</f>
        <v>0</v>
      </c>
    </row>
    <row r="5419" spans="2:6" x14ac:dyDescent="0.15">
      <c r="B5419">
        <f ca="1">IF(INDEX(Transactions!$J:$J,ROW()-8)="",TODAY(),INDEX(Transactions!$G:$G,ROW()-8))</f>
        <v>46229</v>
      </c>
      <c r="F5419">
        <f>IF(INDEX(Transactions!$J:$J,ROW()-8)="",0,INDEX(Transactions!$O:$O,ROW()-8))</f>
        <v>0</v>
      </c>
    </row>
    <row r="5420" spans="2:6" x14ac:dyDescent="0.15">
      <c r="B5420">
        <f ca="1">IF(INDEX(Transactions!$J:$J,ROW()-8)="",TODAY(),INDEX(Transactions!$G:$G,ROW()-8))</f>
        <v>46229</v>
      </c>
      <c r="F5420">
        <f>IF(INDEX(Transactions!$J:$J,ROW()-8)="",0,INDEX(Transactions!$O:$O,ROW()-8))</f>
        <v>0</v>
      </c>
    </row>
    <row r="5421" spans="2:6" x14ac:dyDescent="0.15">
      <c r="B5421">
        <f ca="1">IF(INDEX(Transactions!$J:$J,ROW()-8)="",TODAY(),INDEX(Transactions!$G:$G,ROW()-8))</f>
        <v>46229</v>
      </c>
      <c r="F5421">
        <f>IF(INDEX(Transactions!$J:$J,ROW()-8)="",0,INDEX(Transactions!$O:$O,ROW()-8))</f>
        <v>0</v>
      </c>
    </row>
    <row r="5422" spans="2:6" x14ac:dyDescent="0.15">
      <c r="B5422">
        <f ca="1">IF(INDEX(Transactions!$J:$J,ROW()-8)="",TODAY(),INDEX(Transactions!$G:$G,ROW()-8))</f>
        <v>46229</v>
      </c>
      <c r="F5422">
        <f>IF(INDEX(Transactions!$J:$J,ROW()-8)="",0,INDEX(Transactions!$O:$O,ROW()-8))</f>
        <v>0</v>
      </c>
    </row>
    <row r="5423" spans="2:6" x14ac:dyDescent="0.15">
      <c r="B5423">
        <f ca="1">IF(INDEX(Transactions!$J:$J,ROW()-8)="",TODAY(),INDEX(Transactions!$G:$G,ROW()-8))</f>
        <v>46229</v>
      </c>
      <c r="F5423">
        <f>IF(INDEX(Transactions!$J:$J,ROW()-8)="",0,INDEX(Transactions!$O:$O,ROW()-8))</f>
        <v>0</v>
      </c>
    </row>
    <row r="5424" spans="2:6" x14ac:dyDescent="0.15">
      <c r="B5424">
        <f ca="1">IF(INDEX(Transactions!$J:$J,ROW()-8)="",TODAY(),INDEX(Transactions!$G:$G,ROW()-8))</f>
        <v>46229</v>
      </c>
      <c r="F5424">
        <f>IF(INDEX(Transactions!$J:$J,ROW()-8)="",0,INDEX(Transactions!$O:$O,ROW()-8))</f>
        <v>0</v>
      </c>
    </row>
    <row r="5425" spans="2:6" x14ac:dyDescent="0.15">
      <c r="B5425">
        <f ca="1">IF(INDEX(Transactions!$J:$J,ROW()-8)="",TODAY(),INDEX(Transactions!$G:$G,ROW()-8))</f>
        <v>46229</v>
      </c>
      <c r="F5425">
        <f>IF(INDEX(Transactions!$J:$J,ROW()-8)="",0,INDEX(Transactions!$O:$O,ROW()-8))</f>
        <v>0</v>
      </c>
    </row>
    <row r="5426" spans="2:6" x14ac:dyDescent="0.15">
      <c r="B5426">
        <f ca="1">IF(INDEX(Transactions!$J:$J,ROW()-8)="",TODAY(),INDEX(Transactions!$G:$G,ROW()-8))</f>
        <v>46229</v>
      </c>
      <c r="F5426">
        <f>IF(INDEX(Transactions!$J:$J,ROW()-8)="",0,INDEX(Transactions!$O:$O,ROW()-8))</f>
        <v>0</v>
      </c>
    </row>
    <row r="5427" spans="2:6" x14ac:dyDescent="0.15">
      <c r="B5427">
        <f ca="1">IF(INDEX(Transactions!$J:$J,ROW()-8)="",TODAY(),INDEX(Transactions!$G:$G,ROW()-8))</f>
        <v>46229</v>
      </c>
      <c r="F5427">
        <f>IF(INDEX(Transactions!$J:$J,ROW()-8)="",0,INDEX(Transactions!$O:$O,ROW()-8))</f>
        <v>0</v>
      </c>
    </row>
    <row r="5428" spans="2:6" x14ac:dyDescent="0.15">
      <c r="B5428">
        <f ca="1">IF(INDEX(Transactions!$J:$J,ROW()-8)="",TODAY(),INDEX(Transactions!$G:$G,ROW()-8))</f>
        <v>46229</v>
      </c>
      <c r="F5428">
        <f>IF(INDEX(Transactions!$J:$J,ROW()-8)="",0,INDEX(Transactions!$O:$O,ROW()-8))</f>
        <v>0</v>
      </c>
    </row>
    <row r="5429" spans="2:6" x14ac:dyDescent="0.15">
      <c r="B5429">
        <f ca="1">IF(INDEX(Transactions!$J:$J,ROW()-8)="",TODAY(),INDEX(Transactions!$G:$G,ROW()-8))</f>
        <v>46229</v>
      </c>
      <c r="F5429">
        <f>IF(INDEX(Transactions!$J:$J,ROW()-8)="",0,INDEX(Transactions!$O:$O,ROW()-8))</f>
        <v>0</v>
      </c>
    </row>
    <row r="5430" spans="2:6" x14ac:dyDescent="0.15">
      <c r="B5430">
        <f ca="1">IF(INDEX(Transactions!$J:$J,ROW()-8)="",TODAY(),INDEX(Transactions!$G:$G,ROW()-8))</f>
        <v>46229</v>
      </c>
      <c r="F5430">
        <f>IF(INDEX(Transactions!$J:$J,ROW()-8)="",0,INDEX(Transactions!$O:$O,ROW()-8))</f>
        <v>0</v>
      </c>
    </row>
    <row r="5431" spans="2:6" x14ac:dyDescent="0.15">
      <c r="B5431">
        <f ca="1">IF(INDEX(Transactions!$J:$J,ROW()-8)="",TODAY(),INDEX(Transactions!$G:$G,ROW()-8))</f>
        <v>46229</v>
      </c>
      <c r="F5431">
        <f>IF(INDEX(Transactions!$J:$J,ROW()-8)="",0,INDEX(Transactions!$O:$O,ROW()-8))</f>
        <v>0</v>
      </c>
    </row>
    <row r="5432" spans="2:6" x14ac:dyDescent="0.15">
      <c r="B5432">
        <f ca="1">IF(INDEX(Transactions!$J:$J,ROW()-8)="",TODAY(),INDEX(Transactions!$G:$G,ROW()-8))</f>
        <v>46229</v>
      </c>
      <c r="F5432">
        <f>IF(INDEX(Transactions!$J:$J,ROW()-8)="",0,INDEX(Transactions!$O:$O,ROW()-8))</f>
        <v>0</v>
      </c>
    </row>
    <row r="5433" spans="2:6" x14ac:dyDescent="0.15">
      <c r="B5433">
        <f ca="1">IF(INDEX(Transactions!$J:$J,ROW()-8)="",TODAY(),INDEX(Transactions!$G:$G,ROW()-8))</f>
        <v>46229</v>
      </c>
      <c r="F5433">
        <f>IF(INDEX(Transactions!$J:$J,ROW()-8)="",0,INDEX(Transactions!$O:$O,ROW()-8))</f>
        <v>0</v>
      </c>
    </row>
    <row r="5434" spans="2:6" x14ac:dyDescent="0.15">
      <c r="B5434">
        <f ca="1">IF(INDEX(Transactions!$J:$J,ROW()-8)="",TODAY(),INDEX(Transactions!$G:$G,ROW()-8))</f>
        <v>46229</v>
      </c>
      <c r="F5434">
        <f>IF(INDEX(Transactions!$J:$J,ROW()-8)="",0,INDEX(Transactions!$O:$O,ROW()-8))</f>
        <v>0</v>
      </c>
    </row>
    <row r="5435" spans="2:6" x14ac:dyDescent="0.15">
      <c r="B5435">
        <f ca="1">IF(INDEX(Transactions!$J:$J,ROW()-8)="",TODAY(),INDEX(Transactions!$G:$G,ROW()-8))</f>
        <v>46229</v>
      </c>
      <c r="F5435">
        <f>IF(INDEX(Transactions!$J:$J,ROW()-8)="",0,INDEX(Transactions!$O:$O,ROW()-8))</f>
        <v>0</v>
      </c>
    </row>
    <row r="5436" spans="2:6" x14ac:dyDescent="0.15">
      <c r="B5436">
        <f ca="1">IF(INDEX(Transactions!$J:$J,ROW()-8)="",TODAY(),INDEX(Transactions!$G:$G,ROW()-8))</f>
        <v>46229</v>
      </c>
      <c r="F5436">
        <f>IF(INDEX(Transactions!$J:$J,ROW()-8)="",0,INDEX(Transactions!$O:$O,ROW()-8))</f>
        <v>0</v>
      </c>
    </row>
    <row r="5437" spans="2:6" x14ac:dyDescent="0.15">
      <c r="B5437">
        <f ca="1">IF(INDEX(Transactions!$J:$J,ROW()-8)="",TODAY(),INDEX(Transactions!$G:$G,ROW()-8))</f>
        <v>46229</v>
      </c>
      <c r="F5437">
        <f>IF(INDEX(Transactions!$J:$J,ROW()-8)="",0,INDEX(Transactions!$O:$O,ROW()-8))</f>
        <v>0</v>
      </c>
    </row>
    <row r="5438" spans="2:6" x14ac:dyDescent="0.15">
      <c r="B5438">
        <f ca="1">IF(INDEX(Transactions!$J:$J,ROW()-8)="",TODAY(),INDEX(Transactions!$G:$G,ROW()-8))</f>
        <v>46229</v>
      </c>
      <c r="F5438">
        <f>IF(INDEX(Transactions!$J:$J,ROW()-8)="",0,INDEX(Transactions!$O:$O,ROW()-8))</f>
        <v>0</v>
      </c>
    </row>
    <row r="5439" spans="2:6" x14ac:dyDescent="0.15">
      <c r="B5439">
        <f ca="1">IF(INDEX(Transactions!$J:$J,ROW()-8)="",TODAY(),INDEX(Transactions!$G:$G,ROW()-8))</f>
        <v>46229</v>
      </c>
      <c r="F5439">
        <f>IF(INDEX(Transactions!$J:$J,ROW()-8)="",0,INDEX(Transactions!$O:$O,ROW()-8))</f>
        <v>0</v>
      </c>
    </row>
    <row r="5440" spans="2:6" x14ac:dyDescent="0.15">
      <c r="B5440">
        <f ca="1">IF(INDEX(Transactions!$J:$J,ROW()-8)="",TODAY(),INDEX(Transactions!$G:$G,ROW()-8))</f>
        <v>46229</v>
      </c>
      <c r="F5440">
        <f>IF(INDEX(Transactions!$J:$J,ROW()-8)="",0,INDEX(Transactions!$O:$O,ROW()-8))</f>
        <v>0</v>
      </c>
    </row>
    <row r="5441" spans="2:6" x14ac:dyDescent="0.15">
      <c r="B5441">
        <f ca="1">IF(INDEX(Transactions!$J:$J,ROW()-8)="",TODAY(),INDEX(Transactions!$G:$G,ROW()-8))</f>
        <v>46229</v>
      </c>
      <c r="F5441">
        <f>IF(INDEX(Transactions!$J:$J,ROW()-8)="",0,INDEX(Transactions!$O:$O,ROW()-8))</f>
        <v>0</v>
      </c>
    </row>
    <row r="5442" spans="2:6" x14ac:dyDescent="0.15">
      <c r="B5442">
        <f ca="1">IF(INDEX(Transactions!$J:$J,ROW()-8)="",TODAY(),INDEX(Transactions!$G:$G,ROW()-8))</f>
        <v>46229</v>
      </c>
      <c r="F5442">
        <f>IF(INDEX(Transactions!$J:$J,ROW()-8)="",0,INDEX(Transactions!$O:$O,ROW()-8))</f>
        <v>0</v>
      </c>
    </row>
    <row r="5443" spans="2:6" x14ac:dyDescent="0.15">
      <c r="B5443">
        <f ca="1">IF(INDEX(Transactions!$J:$J,ROW()-8)="",TODAY(),INDEX(Transactions!$G:$G,ROW()-8))</f>
        <v>46229</v>
      </c>
      <c r="F5443">
        <f>IF(INDEX(Transactions!$J:$J,ROW()-8)="",0,INDEX(Transactions!$O:$O,ROW()-8))</f>
        <v>0</v>
      </c>
    </row>
    <row r="5444" spans="2:6" x14ac:dyDescent="0.15">
      <c r="B5444">
        <f ca="1">IF(INDEX(Transactions!$J:$J,ROW()-8)="",TODAY(),INDEX(Transactions!$G:$G,ROW()-8))</f>
        <v>46229</v>
      </c>
      <c r="F5444">
        <f>IF(INDEX(Transactions!$J:$J,ROW()-8)="",0,INDEX(Transactions!$O:$O,ROW()-8))</f>
        <v>0</v>
      </c>
    </row>
    <row r="5445" spans="2:6" x14ac:dyDescent="0.15">
      <c r="B5445">
        <f ca="1">IF(INDEX(Transactions!$J:$J,ROW()-8)="",TODAY(),INDEX(Transactions!$G:$G,ROW()-8))</f>
        <v>46229</v>
      </c>
      <c r="F5445">
        <f>IF(INDEX(Transactions!$J:$J,ROW()-8)="",0,INDEX(Transactions!$O:$O,ROW()-8))</f>
        <v>0</v>
      </c>
    </row>
    <row r="5446" spans="2:6" x14ac:dyDescent="0.15">
      <c r="B5446">
        <f ca="1">IF(INDEX(Transactions!$J:$J,ROW()-8)="",TODAY(),INDEX(Transactions!$G:$G,ROW()-8))</f>
        <v>46229</v>
      </c>
      <c r="F5446">
        <f>IF(INDEX(Transactions!$J:$J,ROW()-8)="",0,INDEX(Transactions!$O:$O,ROW()-8))</f>
        <v>0</v>
      </c>
    </row>
    <row r="5447" spans="2:6" x14ac:dyDescent="0.15">
      <c r="B5447">
        <f ca="1">IF(INDEX(Transactions!$J:$J,ROW()-8)="",TODAY(),INDEX(Transactions!$G:$G,ROW()-8))</f>
        <v>46229</v>
      </c>
      <c r="F5447">
        <f>IF(INDEX(Transactions!$J:$J,ROW()-8)="",0,INDEX(Transactions!$O:$O,ROW()-8))</f>
        <v>0</v>
      </c>
    </row>
    <row r="5448" spans="2:6" x14ac:dyDescent="0.15">
      <c r="B5448">
        <f ca="1">IF(INDEX(Transactions!$J:$J,ROW()-8)="",TODAY(),INDEX(Transactions!$G:$G,ROW()-8))</f>
        <v>46229</v>
      </c>
      <c r="F5448">
        <f>IF(INDEX(Transactions!$J:$J,ROW()-8)="",0,INDEX(Transactions!$O:$O,ROW()-8))</f>
        <v>0</v>
      </c>
    </row>
    <row r="5449" spans="2:6" x14ac:dyDescent="0.15">
      <c r="B5449">
        <f ca="1">IF(INDEX(Transactions!$J:$J,ROW()-8)="",TODAY(),INDEX(Transactions!$G:$G,ROW()-8))</f>
        <v>46229</v>
      </c>
      <c r="F5449">
        <f>IF(INDEX(Transactions!$J:$J,ROW()-8)="",0,INDEX(Transactions!$O:$O,ROW()-8))</f>
        <v>0</v>
      </c>
    </row>
    <row r="5450" spans="2:6" x14ac:dyDescent="0.15">
      <c r="B5450">
        <f ca="1">IF(INDEX(Transactions!$J:$J,ROW()-8)="",TODAY(),INDEX(Transactions!$G:$G,ROW()-8))</f>
        <v>46229</v>
      </c>
      <c r="F5450">
        <f>IF(INDEX(Transactions!$J:$J,ROW()-8)="",0,INDEX(Transactions!$O:$O,ROW()-8))</f>
        <v>0</v>
      </c>
    </row>
    <row r="5451" spans="2:6" x14ac:dyDescent="0.15">
      <c r="B5451">
        <f ca="1">IF(INDEX(Transactions!$J:$J,ROW()-8)="",TODAY(),INDEX(Transactions!$G:$G,ROW()-8))</f>
        <v>46229</v>
      </c>
      <c r="F5451">
        <f>IF(INDEX(Transactions!$J:$J,ROW()-8)="",0,INDEX(Transactions!$O:$O,ROW()-8))</f>
        <v>0</v>
      </c>
    </row>
    <row r="5452" spans="2:6" x14ac:dyDescent="0.15">
      <c r="B5452">
        <f ca="1">IF(INDEX(Transactions!$J:$J,ROW()-8)="",TODAY(),INDEX(Transactions!$G:$G,ROW()-8))</f>
        <v>46229</v>
      </c>
      <c r="F5452">
        <f>IF(INDEX(Transactions!$J:$J,ROW()-8)="",0,INDEX(Transactions!$O:$O,ROW()-8))</f>
        <v>0</v>
      </c>
    </row>
    <row r="5453" spans="2:6" x14ac:dyDescent="0.15">
      <c r="B5453">
        <f ca="1">IF(INDEX(Transactions!$J:$J,ROW()-8)="",TODAY(),INDEX(Transactions!$G:$G,ROW()-8))</f>
        <v>46229</v>
      </c>
      <c r="F5453">
        <f>IF(INDEX(Transactions!$J:$J,ROW()-8)="",0,INDEX(Transactions!$O:$O,ROW()-8))</f>
        <v>0</v>
      </c>
    </row>
    <row r="5454" spans="2:6" x14ac:dyDescent="0.15">
      <c r="B5454">
        <f ca="1">IF(INDEX(Transactions!$J:$J,ROW()-8)="",TODAY(),INDEX(Transactions!$G:$G,ROW()-8))</f>
        <v>46229</v>
      </c>
      <c r="F5454">
        <f>IF(INDEX(Transactions!$J:$J,ROW()-8)="",0,INDEX(Transactions!$O:$O,ROW()-8))</f>
        <v>0</v>
      </c>
    </row>
    <row r="5455" spans="2:6" x14ac:dyDescent="0.15">
      <c r="B5455">
        <f ca="1">IF(INDEX(Transactions!$J:$J,ROW()-8)="",TODAY(),INDEX(Transactions!$G:$G,ROW()-8))</f>
        <v>46229</v>
      </c>
      <c r="F5455">
        <f>IF(INDEX(Transactions!$J:$J,ROW()-8)="",0,INDEX(Transactions!$O:$O,ROW()-8))</f>
        <v>0</v>
      </c>
    </row>
    <row r="5456" spans="2:6" x14ac:dyDescent="0.15">
      <c r="B5456">
        <f ca="1">IF(INDEX(Transactions!$J:$J,ROW()-8)="",TODAY(),INDEX(Transactions!$G:$G,ROW()-8))</f>
        <v>46229</v>
      </c>
      <c r="F5456">
        <f>IF(INDEX(Transactions!$J:$J,ROW()-8)="",0,INDEX(Transactions!$O:$O,ROW()-8))</f>
        <v>0</v>
      </c>
    </row>
    <row r="5457" spans="2:6" x14ac:dyDescent="0.15">
      <c r="B5457">
        <f ca="1">IF(INDEX(Transactions!$J:$J,ROW()-8)="",TODAY(),INDEX(Transactions!$G:$G,ROW()-8))</f>
        <v>46229</v>
      </c>
      <c r="F5457">
        <f>IF(INDEX(Transactions!$J:$J,ROW()-8)="",0,INDEX(Transactions!$O:$O,ROW()-8))</f>
        <v>0</v>
      </c>
    </row>
    <row r="5458" spans="2:6" x14ac:dyDescent="0.15">
      <c r="B5458">
        <f ca="1">IF(INDEX(Transactions!$J:$J,ROW()-8)="",TODAY(),INDEX(Transactions!$G:$G,ROW()-8))</f>
        <v>46229</v>
      </c>
      <c r="F5458">
        <f>IF(INDEX(Transactions!$J:$J,ROW()-8)="",0,INDEX(Transactions!$O:$O,ROW()-8))</f>
        <v>0</v>
      </c>
    </row>
    <row r="5459" spans="2:6" x14ac:dyDescent="0.15">
      <c r="B5459">
        <f ca="1">IF(INDEX(Transactions!$J:$J,ROW()-8)="",TODAY(),INDEX(Transactions!$G:$G,ROW()-8))</f>
        <v>46229</v>
      </c>
      <c r="F5459">
        <f>IF(INDEX(Transactions!$J:$J,ROW()-8)="",0,INDEX(Transactions!$O:$O,ROW()-8))</f>
        <v>0</v>
      </c>
    </row>
    <row r="5460" spans="2:6" x14ac:dyDescent="0.15">
      <c r="B5460">
        <f ca="1">IF(INDEX(Transactions!$J:$J,ROW()-8)="",TODAY(),INDEX(Transactions!$G:$G,ROW()-8))</f>
        <v>46229</v>
      </c>
      <c r="F5460">
        <f>IF(INDEX(Transactions!$J:$J,ROW()-8)="",0,INDEX(Transactions!$O:$O,ROW()-8))</f>
        <v>0</v>
      </c>
    </row>
    <row r="5461" spans="2:6" x14ac:dyDescent="0.15">
      <c r="B5461">
        <f ca="1">IF(INDEX(Transactions!$J:$J,ROW()-8)="",TODAY(),INDEX(Transactions!$G:$G,ROW()-8))</f>
        <v>46229</v>
      </c>
      <c r="F5461">
        <f>IF(INDEX(Transactions!$J:$J,ROW()-8)="",0,INDEX(Transactions!$O:$O,ROW()-8))</f>
        <v>0</v>
      </c>
    </row>
    <row r="5462" spans="2:6" x14ac:dyDescent="0.15">
      <c r="B5462">
        <f ca="1">IF(INDEX(Transactions!$J:$J,ROW()-8)="",TODAY(),INDEX(Transactions!$G:$G,ROW()-8))</f>
        <v>46229</v>
      </c>
      <c r="F5462">
        <f>IF(INDEX(Transactions!$J:$J,ROW()-8)="",0,INDEX(Transactions!$O:$O,ROW()-8))</f>
        <v>0</v>
      </c>
    </row>
    <row r="5463" spans="2:6" x14ac:dyDescent="0.15">
      <c r="B5463">
        <f ca="1">IF(INDEX(Transactions!$J:$J,ROW()-8)="",TODAY(),INDEX(Transactions!$G:$G,ROW()-8))</f>
        <v>46229</v>
      </c>
      <c r="F5463">
        <f>IF(INDEX(Transactions!$J:$J,ROW()-8)="",0,INDEX(Transactions!$O:$O,ROW()-8))</f>
        <v>0</v>
      </c>
    </row>
    <row r="5464" spans="2:6" x14ac:dyDescent="0.15">
      <c r="B5464">
        <f ca="1">IF(INDEX(Transactions!$J:$J,ROW()-8)="",TODAY(),INDEX(Transactions!$G:$G,ROW()-8))</f>
        <v>46229</v>
      </c>
      <c r="F5464">
        <f>IF(INDEX(Transactions!$J:$J,ROW()-8)="",0,INDEX(Transactions!$O:$O,ROW()-8))</f>
        <v>0</v>
      </c>
    </row>
    <row r="5465" spans="2:6" x14ac:dyDescent="0.15">
      <c r="B5465">
        <f ca="1">IF(INDEX(Transactions!$J:$J,ROW()-8)="",TODAY(),INDEX(Transactions!$G:$G,ROW()-8))</f>
        <v>46229</v>
      </c>
      <c r="F5465">
        <f>IF(INDEX(Transactions!$J:$J,ROW()-8)="",0,INDEX(Transactions!$O:$O,ROW()-8))</f>
        <v>0</v>
      </c>
    </row>
    <row r="5466" spans="2:6" x14ac:dyDescent="0.15">
      <c r="B5466">
        <f ca="1">IF(INDEX(Transactions!$J:$J,ROW()-8)="",TODAY(),INDEX(Transactions!$G:$G,ROW()-8))</f>
        <v>46229</v>
      </c>
      <c r="F5466">
        <f>IF(INDEX(Transactions!$J:$J,ROW()-8)="",0,INDEX(Transactions!$O:$O,ROW()-8))</f>
        <v>0</v>
      </c>
    </row>
    <row r="5467" spans="2:6" x14ac:dyDescent="0.15">
      <c r="B5467">
        <f ca="1">IF(INDEX(Transactions!$J:$J,ROW()-8)="",TODAY(),INDEX(Transactions!$G:$G,ROW()-8))</f>
        <v>46229</v>
      </c>
      <c r="F5467">
        <f>IF(INDEX(Transactions!$J:$J,ROW()-8)="",0,INDEX(Transactions!$O:$O,ROW()-8))</f>
        <v>0</v>
      </c>
    </row>
    <row r="5468" spans="2:6" x14ac:dyDescent="0.15">
      <c r="B5468">
        <f ca="1">IF(INDEX(Transactions!$J:$J,ROW()-8)="",TODAY(),INDEX(Transactions!$G:$G,ROW()-8))</f>
        <v>46229</v>
      </c>
      <c r="F5468">
        <f>IF(INDEX(Transactions!$J:$J,ROW()-8)="",0,INDEX(Transactions!$O:$O,ROW()-8))</f>
        <v>0</v>
      </c>
    </row>
    <row r="5469" spans="2:6" x14ac:dyDescent="0.15">
      <c r="B5469">
        <f ca="1">IF(INDEX(Transactions!$J:$J,ROW()-8)="",TODAY(),INDEX(Transactions!$G:$G,ROW()-8))</f>
        <v>46229</v>
      </c>
      <c r="F5469">
        <f>IF(INDEX(Transactions!$J:$J,ROW()-8)="",0,INDEX(Transactions!$O:$O,ROW()-8))</f>
        <v>0</v>
      </c>
    </row>
    <row r="5470" spans="2:6" x14ac:dyDescent="0.15">
      <c r="B5470">
        <f ca="1">IF(INDEX(Transactions!$J:$J,ROW()-8)="",TODAY(),INDEX(Transactions!$G:$G,ROW()-8))</f>
        <v>46229</v>
      </c>
      <c r="F5470">
        <f>IF(INDEX(Transactions!$J:$J,ROW()-8)="",0,INDEX(Transactions!$O:$O,ROW()-8))</f>
        <v>0</v>
      </c>
    </row>
    <row r="5471" spans="2:6" x14ac:dyDescent="0.15">
      <c r="B5471">
        <f ca="1">IF(INDEX(Transactions!$J:$J,ROW()-8)="",TODAY(),INDEX(Transactions!$G:$G,ROW()-8))</f>
        <v>46229</v>
      </c>
      <c r="F5471">
        <f>IF(INDEX(Transactions!$J:$J,ROW()-8)="",0,INDEX(Transactions!$O:$O,ROW()-8))</f>
        <v>0</v>
      </c>
    </row>
    <row r="5472" spans="2:6" x14ac:dyDescent="0.15">
      <c r="B5472">
        <f ca="1">IF(INDEX(Transactions!$J:$J,ROW()-8)="",TODAY(),INDEX(Transactions!$G:$G,ROW()-8))</f>
        <v>46229</v>
      </c>
      <c r="F5472">
        <f>IF(INDEX(Transactions!$J:$J,ROW()-8)="",0,INDEX(Transactions!$O:$O,ROW()-8))</f>
        <v>0</v>
      </c>
    </row>
    <row r="5473" spans="2:6" x14ac:dyDescent="0.15">
      <c r="B5473">
        <f ca="1">IF(INDEX(Transactions!$J:$J,ROW()-8)="",TODAY(),INDEX(Transactions!$G:$G,ROW()-8))</f>
        <v>46229</v>
      </c>
      <c r="F5473">
        <f>IF(INDEX(Transactions!$J:$J,ROW()-8)="",0,INDEX(Transactions!$O:$O,ROW()-8))</f>
        <v>0</v>
      </c>
    </row>
    <row r="5474" spans="2:6" x14ac:dyDescent="0.15">
      <c r="B5474">
        <f ca="1">IF(INDEX(Transactions!$J:$J,ROW()-8)="",TODAY(),INDEX(Transactions!$G:$G,ROW()-8))</f>
        <v>46229</v>
      </c>
      <c r="F5474">
        <f>IF(INDEX(Transactions!$J:$J,ROW()-8)="",0,INDEX(Transactions!$O:$O,ROW()-8))</f>
        <v>0</v>
      </c>
    </row>
    <row r="5475" spans="2:6" x14ac:dyDescent="0.15">
      <c r="B5475">
        <f ca="1">IF(INDEX(Transactions!$J:$J,ROW()-8)="",TODAY(),INDEX(Transactions!$G:$G,ROW()-8))</f>
        <v>46229</v>
      </c>
      <c r="F5475">
        <f>IF(INDEX(Transactions!$J:$J,ROW()-8)="",0,INDEX(Transactions!$O:$O,ROW()-8))</f>
        <v>0</v>
      </c>
    </row>
    <row r="5476" spans="2:6" x14ac:dyDescent="0.15">
      <c r="B5476">
        <f ca="1">IF(INDEX(Transactions!$J:$J,ROW()-8)="",TODAY(),INDEX(Transactions!$G:$G,ROW()-8))</f>
        <v>46229</v>
      </c>
      <c r="F5476">
        <f>IF(INDEX(Transactions!$J:$J,ROW()-8)="",0,INDEX(Transactions!$O:$O,ROW()-8))</f>
        <v>0</v>
      </c>
    </row>
    <row r="5477" spans="2:6" x14ac:dyDescent="0.15">
      <c r="B5477">
        <f ca="1">IF(INDEX(Transactions!$J:$J,ROW()-8)="",TODAY(),INDEX(Transactions!$G:$G,ROW()-8))</f>
        <v>46229</v>
      </c>
      <c r="F5477">
        <f>IF(INDEX(Transactions!$J:$J,ROW()-8)="",0,INDEX(Transactions!$O:$O,ROW()-8))</f>
        <v>0</v>
      </c>
    </row>
    <row r="5478" spans="2:6" x14ac:dyDescent="0.15">
      <c r="B5478">
        <f ca="1">IF(INDEX(Transactions!$J:$J,ROW()-8)="",TODAY(),INDEX(Transactions!$G:$G,ROW()-8))</f>
        <v>46229</v>
      </c>
      <c r="F5478">
        <f>IF(INDEX(Transactions!$J:$J,ROW()-8)="",0,INDEX(Transactions!$O:$O,ROW()-8))</f>
        <v>0</v>
      </c>
    </row>
    <row r="5479" spans="2:6" x14ac:dyDescent="0.15">
      <c r="B5479">
        <f ca="1">IF(INDEX(Transactions!$J:$J,ROW()-8)="",TODAY(),INDEX(Transactions!$G:$G,ROW()-8))</f>
        <v>46229</v>
      </c>
      <c r="F5479">
        <f>IF(INDEX(Transactions!$J:$J,ROW()-8)="",0,INDEX(Transactions!$O:$O,ROW()-8))</f>
        <v>0</v>
      </c>
    </row>
    <row r="5480" spans="2:6" x14ac:dyDescent="0.15">
      <c r="B5480">
        <f ca="1">IF(INDEX(Transactions!$J:$J,ROW()-8)="",TODAY(),INDEX(Transactions!$G:$G,ROW()-8))</f>
        <v>46229</v>
      </c>
      <c r="F5480">
        <f>IF(INDEX(Transactions!$J:$J,ROW()-8)="",0,INDEX(Transactions!$O:$O,ROW()-8))</f>
        <v>0</v>
      </c>
    </row>
    <row r="5481" spans="2:6" x14ac:dyDescent="0.15">
      <c r="B5481">
        <f ca="1">IF(INDEX(Transactions!$J:$J,ROW()-8)="",TODAY(),INDEX(Transactions!$G:$G,ROW()-8))</f>
        <v>46229</v>
      </c>
      <c r="F5481">
        <f>IF(INDEX(Transactions!$J:$J,ROW()-8)="",0,INDEX(Transactions!$O:$O,ROW()-8))</f>
        <v>0</v>
      </c>
    </row>
    <row r="5482" spans="2:6" x14ac:dyDescent="0.15">
      <c r="B5482">
        <f ca="1">IF(INDEX(Transactions!$J:$J,ROW()-8)="",TODAY(),INDEX(Transactions!$G:$G,ROW()-8))</f>
        <v>46229</v>
      </c>
      <c r="F5482">
        <f>IF(INDEX(Transactions!$J:$J,ROW()-8)="",0,INDEX(Transactions!$O:$O,ROW()-8))</f>
        <v>0</v>
      </c>
    </row>
    <row r="5483" spans="2:6" x14ac:dyDescent="0.15">
      <c r="B5483">
        <f ca="1">IF(INDEX(Transactions!$J:$J,ROW()-8)="",TODAY(),INDEX(Transactions!$G:$G,ROW()-8))</f>
        <v>46229</v>
      </c>
      <c r="F5483">
        <f>IF(INDEX(Transactions!$J:$J,ROW()-8)="",0,INDEX(Transactions!$O:$O,ROW()-8))</f>
        <v>0</v>
      </c>
    </row>
    <row r="5484" spans="2:6" x14ac:dyDescent="0.15">
      <c r="B5484">
        <f ca="1">IF(INDEX(Transactions!$J:$J,ROW()-8)="",TODAY(),INDEX(Transactions!$G:$G,ROW()-8))</f>
        <v>46229</v>
      </c>
      <c r="F5484">
        <f>IF(INDEX(Transactions!$J:$J,ROW()-8)="",0,INDEX(Transactions!$O:$O,ROW()-8))</f>
        <v>0</v>
      </c>
    </row>
    <row r="5485" spans="2:6" x14ac:dyDescent="0.15">
      <c r="B5485">
        <f ca="1">IF(INDEX(Transactions!$J:$J,ROW()-8)="",TODAY(),INDEX(Transactions!$G:$G,ROW()-8))</f>
        <v>46229</v>
      </c>
      <c r="F5485">
        <f>IF(INDEX(Transactions!$J:$J,ROW()-8)="",0,INDEX(Transactions!$O:$O,ROW()-8))</f>
        <v>0</v>
      </c>
    </row>
    <row r="5486" spans="2:6" x14ac:dyDescent="0.15">
      <c r="B5486">
        <f ca="1">IF(INDEX(Transactions!$J:$J,ROW()-8)="",TODAY(),INDEX(Transactions!$G:$G,ROW()-8))</f>
        <v>46229</v>
      </c>
      <c r="F5486">
        <f>IF(INDEX(Transactions!$J:$J,ROW()-8)="",0,INDEX(Transactions!$O:$O,ROW()-8))</f>
        <v>0</v>
      </c>
    </row>
    <row r="5487" spans="2:6" x14ac:dyDescent="0.15">
      <c r="B5487">
        <f ca="1">IF(INDEX(Transactions!$J:$J,ROW()-8)="",TODAY(),INDEX(Transactions!$G:$G,ROW()-8))</f>
        <v>46229</v>
      </c>
      <c r="F5487">
        <f>IF(INDEX(Transactions!$J:$J,ROW()-8)="",0,INDEX(Transactions!$O:$O,ROW()-8))</f>
        <v>0</v>
      </c>
    </row>
    <row r="5488" spans="2:6" x14ac:dyDescent="0.15">
      <c r="B5488">
        <f ca="1">IF(INDEX(Transactions!$J:$J,ROW()-8)="",TODAY(),INDEX(Transactions!$G:$G,ROW()-8))</f>
        <v>46229</v>
      </c>
      <c r="F5488">
        <f>IF(INDEX(Transactions!$J:$J,ROW()-8)="",0,INDEX(Transactions!$O:$O,ROW()-8))</f>
        <v>0</v>
      </c>
    </row>
    <row r="5489" spans="2:6" x14ac:dyDescent="0.15">
      <c r="B5489">
        <f ca="1">IF(INDEX(Transactions!$J:$J,ROW()-8)="",TODAY(),INDEX(Transactions!$G:$G,ROW()-8))</f>
        <v>46229</v>
      </c>
      <c r="F5489">
        <f>IF(INDEX(Transactions!$J:$J,ROW()-8)="",0,INDEX(Transactions!$O:$O,ROW()-8))</f>
        <v>0</v>
      </c>
    </row>
    <row r="5490" spans="2:6" x14ac:dyDescent="0.15">
      <c r="B5490">
        <f ca="1">IF(INDEX(Transactions!$J:$J,ROW()-8)="",TODAY(),INDEX(Transactions!$G:$G,ROW()-8))</f>
        <v>46229</v>
      </c>
      <c r="F5490">
        <f>IF(INDEX(Transactions!$J:$J,ROW()-8)="",0,INDEX(Transactions!$O:$O,ROW()-8))</f>
        <v>0</v>
      </c>
    </row>
    <row r="5491" spans="2:6" x14ac:dyDescent="0.15">
      <c r="B5491">
        <f ca="1">IF(INDEX(Transactions!$J:$J,ROW()-8)="",TODAY(),INDEX(Transactions!$G:$G,ROW()-8))</f>
        <v>46229</v>
      </c>
      <c r="F5491">
        <f>IF(INDEX(Transactions!$J:$J,ROW()-8)="",0,INDEX(Transactions!$O:$O,ROW()-8))</f>
        <v>0</v>
      </c>
    </row>
    <row r="5492" spans="2:6" x14ac:dyDescent="0.15">
      <c r="B5492">
        <f ca="1">IF(INDEX(Transactions!$J:$J,ROW()-8)="",TODAY(),INDEX(Transactions!$G:$G,ROW()-8))</f>
        <v>46229</v>
      </c>
      <c r="F5492">
        <f>IF(INDEX(Transactions!$J:$J,ROW()-8)="",0,INDEX(Transactions!$O:$O,ROW()-8))</f>
        <v>0</v>
      </c>
    </row>
    <row r="5493" spans="2:6" x14ac:dyDescent="0.15">
      <c r="B5493">
        <f ca="1">IF(INDEX(Transactions!$J:$J,ROW()-8)="",TODAY(),INDEX(Transactions!$G:$G,ROW()-8))</f>
        <v>46229</v>
      </c>
      <c r="F5493">
        <f>IF(INDEX(Transactions!$J:$J,ROW()-8)="",0,INDEX(Transactions!$O:$O,ROW()-8))</f>
        <v>0</v>
      </c>
    </row>
    <row r="5494" spans="2:6" x14ac:dyDescent="0.15">
      <c r="B5494">
        <f ca="1">IF(INDEX(Transactions!$J:$J,ROW()-8)="",TODAY(),INDEX(Transactions!$G:$G,ROW()-8))</f>
        <v>46229</v>
      </c>
      <c r="F5494">
        <f>IF(INDEX(Transactions!$J:$J,ROW()-8)="",0,INDEX(Transactions!$O:$O,ROW()-8))</f>
        <v>0</v>
      </c>
    </row>
    <row r="5495" spans="2:6" x14ac:dyDescent="0.15">
      <c r="B5495">
        <f ca="1">IF(INDEX(Transactions!$J:$J,ROW()-8)="",TODAY(),INDEX(Transactions!$G:$G,ROW()-8))</f>
        <v>46229</v>
      </c>
      <c r="F5495">
        <f>IF(INDEX(Transactions!$J:$J,ROW()-8)="",0,INDEX(Transactions!$O:$O,ROW()-8))</f>
        <v>0</v>
      </c>
    </row>
    <row r="5496" spans="2:6" x14ac:dyDescent="0.15">
      <c r="B5496">
        <f ca="1">IF(INDEX(Transactions!$J:$J,ROW()-8)="",TODAY(),INDEX(Transactions!$G:$G,ROW()-8))</f>
        <v>46229</v>
      </c>
      <c r="F5496">
        <f>IF(INDEX(Transactions!$J:$J,ROW()-8)="",0,INDEX(Transactions!$O:$O,ROW()-8))</f>
        <v>0</v>
      </c>
    </row>
    <row r="5497" spans="2:6" x14ac:dyDescent="0.15">
      <c r="B5497">
        <f ca="1">IF(INDEX(Transactions!$J:$J,ROW()-8)="",TODAY(),INDEX(Transactions!$G:$G,ROW()-8))</f>
        <v>46229</v>
      </c>
      <c r="F5497">
        <f>IF(INDEX(Transactions!$J:$J,ROW()-8)="",0,INDEX(Transactions!$O:$O,ROW()-8))</f>
        <v>0</v>
      </c>
    </row>
    <row r="5498" spans="2:6" x14ac:dyDescent="0.15">
      <c r="B5498">
        <f ca="1">IF(INDEX(Transactions!$J:$J,ROW()-8)="",TODAY(),INDEX(Transactions!$G:$G,ROW()-8))</f>
        <v>46229</v>
      </c>
      <c r="F5498">
        <f>IF(INDEX(Transactions!$J:$J,ROW()-8)="",0,INDEX(Transactions!$O:$O,ROW()-8))</f>
        <v>0</v>
      </c>
    </row>
    <row r="5499" spans="2:6" x14ac:dyDescent="0.15">
      <c r="B5499">
        <f ca="1">IF(INDEX(Transactions!$J:$J,ROW()-8)="",TODAY(),INDEX(Transactions!$G:$G,ROW()-8))</f>
        <v>46229</v>
      </c>
      <c r="F5499">
        <f>IF(INDEX(Transactions!$J:$J,ROW()-8)="",0,INDEX(Transactions!$O:$O,ROW()-8))</f>
        <v>0</v>
      </c>
    </row>
    <row r="5500" spans="2:6" x14ac:dyDescent="0.15">
      <c r="B5500">
        <f ca="1">IF(INDEX(Transactions!$J:$J,ROW()-8)="",TODAY(),INDEX(Transactions!$G:$G,ROW()-8))</f>
        <v>46229</v>
      </c>
      <c r="F5500">
        <f>IF(INDEX(Transactions!$J:$J,ROW()-8)="",0,INDEX(Transactions!$O:$O,ROW()-8))</f>
        <v>0</v>
      </c>
    </row>
    <row r="5501" spans="2:6" x14ac:dyDescent="0.15">
      <c r="B5501">
        <f ca="1">IF(INDEX(Transactions!$J:$J,ROW()-8)="",TODAY(),INDEX(Transactions!$G:$G,ROW()-8))</f>
        <v>46229</v>
      </c>
      <c r="F5501">
        <f>IF(INDEX(Transactions!$J:$J,ROW()-8)="",0,INDEX(Transactions!$O:$O,ROW()-8))</f>
        <v>0</v>
      </c>
    </row>
    <row r="5502" spans="2:6" x14ac:dyDescent="0.15">
      <c r="B5502">
        <f ca="1">IF(INDEX(Transactions!$J:$J,ROW()-8)="",TODAY(),INDEX(Transactions!$G:$G,ROW()-8))</f>
        <v>46229</v>
      </c>
      <c r="F5502">
        <f>IF(INDEX(Transactions!$J:$J,ROW()-8)="",0,INDEX(Transactions!$O:$O,ROW()-8))</f>
        <v>0</v>
      </c>
    </row>
    <row r="5503" spans="2:6" x14ac:dyDescent="0.15">
      <c r="B5503">
        <f ca="1">IF(INDEX(Transactions!$J:$J,ROW()-8)="",TODAY(),INDEX(Transactions!$G:$G,ROW()-8))</f>
        <v>46229</v>
      </c>
      <c r="F5503">
        <f>IF(INDEX(Transactions!$J:$J,ROW()-8)="",0,INDEX(Transactions!$O:$O,ROW()-8))</f>
        <v>0</v>
      </c>
    </row>
    <row r="5504" spans="2:6" x14ac:dyDescent="0.15">
      <c r="B5504">
        <f ca="1">IF(INDEX(Transactions!$J:$J,ROW()-8)="",TODAY(),INDEX(Transactions!$G:$G,ROW()-8))</f>
        <v>46229</v>
      </c>
      <c r="F5504">
        <f>IF(INDEX(Transactions!$J:$J,ROW()-8)="",0,INDEX(Transactions!$O:$O,ROW()-8))</f>
        <v>0</v>
      </c>
    </row>
    <row r="5505" spans="2:6" x14ac:dyDescent="0.15">
      <c r="B5505">
        <f ca="1">IF(INDEX(Transactions!$J:$J,ROW()-8)="",TODAY(),INDEX(Transactions!$G:$G,ROW()-8))</f>
        <v>46229</v>
      </c>
      <c r="F5505">
        <f>IF(INDEX(Transactions!$J:$J,ROW()-8)="",0,INDEX(Transactions!$O:$O,ROW()-8))</f>
        <v>0</v>
      </c>
    </row>
    <row r="5506" spans="2:6" x14ac:dyDescent="0.15">
      <c r="B5506">
        <f ca="1">IF(INDEX(Transactions!$J:$J,ROW()-8)="",TODAY(),INDEX(Transactions!$G:$G,ROW()-8))</f>
        <v>46229</v>
      </c>
      <c r="F5506">
        <f>IF(INDEX(Transactions!$J:$J,ROW()-8)="",0,INDEX(Transactions!$O:$O,ROW()-8))</f>
        <v>0</v>
      </c>
    </row>
    <row r="5507" spans="2:6" x14ac:dyDescent="0.15">
      <c r="B5507">
        <f ca="1">IF(INDEX(Transactions!$J:$J,ROW()-8)="",TODAY(),INDEX(Transactions!$G:$G,ROW()-8))</f>
        <v>46229</v>
      </c>
      <c r="F5507">
        <f>IF(INDEX(Transactions!$J:$J,ROW()-8)="",0,INDEX(Transactions!$O:$O,ROW()-8))</f>
        <v>0</v>
      </c>
    </row>
    <row r="5508" spans="2:6" x14ac:dyDescent="0.15">
      <c r="B5508">
        <f ca="1">IF(INDEX(Transactions!$J:$J,ROW()-8)="",TODAY(),INDEX(Transactions!$G:$G,ROW()-8))</f>
        <v>46229</v>
      </c>
      <c r="F5508">
        <f>IF(INDEX(Transactions!$J:$J,ROW()-8)="",0,INDEX(Transactions!$O:$O,ROW()-8))</f>
        <v>0</v>
      </c>
    </row>
    <row r="5509" spans="2:6" x14ac:dyDescent="0.15">
      <c r="B5509">
        <f ca="1">IF(INDEX(Transactions!$J:$J,ROW()-8)="",TODAY(),INDEX(Transactions!$G:$G,ROW()-8))</f>
        <v>46229</v>
      </c>
      <c r="F5509">
        <f>IF(INDEX(Transactions!$J:$J,ROW()-8)="",0,INDEX(Transactions!$O:$O,ROW()-8))</f>
        <v>0</v>
      </c>
    </row>
    <row r="5510" spans="2:6" x14ac:dyDescent="0.15">
      <c r="B5510">
        <f ca="1">IF(INDEX(Transactions!$J:$J,ROW()-8)="",TODAY(),INDEX(Transactions!$G:$G,ROW()-8))</f>
        <v>46229</v>
      </c>
      <c r="F5510">
        <f>IF(INDEX(Transactions!$J:$J,ROW()-8)="",0,INDEX(Transactions!$O:$O,ROW()-8))</f>
        <v>0</v>
      </c>
    </row>
    <row r="5511" spans="2:6" x14ac:dyDescent="0.15">
      <c r="B5511">
        <f ca="1">IF(INDEX(Transactions!$J:$J,ROW()-8)="",TODAY(),INDEX(Transactions!$G:$G,ROW()-8))</f>
        <v>46229</v>
      </c>
      <c r="F5511">
        <f>IF(INDEX(Transactions!$J:$J,ROW()-8)="",0,INDEX(Transactions!$O:$O,ROW()-8))</f>
        <v>0</v>
      </c>
    </row>
    <row r="5512" spans="2:6" x14ac:dyDescent="0.15">
      <c r="B5512">
        <f ca="1">IF(INDEX(Transactions!$J:$J,ROW()-8)="",TODAY(),INDEX(Transactions!$G:$G,ROW()-8))</f>
        <v>46229</v>
      </c>
      <c r="F5512">
        <f>IF(INDEX(Transactions!$J:$J,ROW()-8)="",0,INDEX(Transactions!$O:$O,ROW()-8))</f>
        <v>0</v>
      </c>
    </row>
    <row r="5513" spans="2:6" x14ac:dyDescent="0.15">
      <c r="B5513">
        <f ca="1">IF(INDEX(Transactions!$J:$J,ROW()-8)="",TODAY(),INDEX(Transactions!$G:$G,ROW()-8))</f>
        <v>46229</v>
      </c>
      <c r="F5513">
        <f>IF(INDEX(Transactions!$J:$J,ROW()-8)="",0,INDEX(Transactions!$O:$O,ROW()-8))</f>
        <v>0</v>
      </c>
    </row>
    <row r="5514" spans="2:6" x14ac:dyDescent="0.15">
      <c r="B5514">
        <f ca="1">IF(INDEX(Transactions!$J:$J,ROW()-8)="",TODAY(),INDEX(Transactions!$G:$G,ROW()-8))</f>
        <v>46229</v>
      </c>
      <c r="F5514">
        <f>IF(INDEX(Transactions!$J:$J,ROW()-8)="",0,INDEX(Transactions!$O:$O,ROW()-8))</f>
        <v>0</v>
      </c>
    </row>
    <row r="5515" spans="2:6" x14ac:dyDescent="0.15">
      <c r="B5515">
        <f ca="1">IF(INDEX(Transactions!$J:$J,ROW()-8)="",TODAY(),INDEX(Transactions!$G:$G,ROW()-8))</f>
        <v>46229</v>
      </c>
      <c r="F5515">
        <f>IF(INDEX(Transactions!$J:$J,ROW()-8)="",0,INDEX(Transactions!$O:$O,ROW()-8))</f>
        <v>0</v>
      </c>
    </row>
    <row r="5516" spans="2:6" x14ac:dyDescent="0.15">
      <c r="B5516">
        <f ca="1">IF(INDEX(Transactions!$J:$J,ROW()-8)="",TODAY(),INDEX(Transactions!$G:$G,ROW()-8))</f>
        <v>46229</v>
      </c>
      <c r="F5516">
        <f>IF(INDEX(Transactions!$J:$J,ROW()-8)="",0,INDEX(Transactions!$O:$O,ROW()-8))</f>
        <v>0</v>
      </c>
    </row>
    <row r="5517" spans="2:6" x14ac:dyDescent="0.15">
      <c r="B5517">
        <f ca="1">IF(INDEX(Transactions!$J:$J,ROW()-8)="",TODAY(),INDEX(Transactions!$G:$G,ROW()-8))</f>
        <v>46229</v>
      </c>
      <c r="F5517">
        <f>IF(INDEX(Transactions!$J:$J,ROW()-8)="",0,INDEX(Transactions!$O:$O,ROW()-8))</f>
        <v>0</v>
      </c>
    </row>
    <row r="5518" spans="2:6" x14ac:dyDescent="0.15">
      <c r="B5518">
        <f ca="1">IF(INDEX(Transactions!$J:$J,ROW()-8)="",TODAY(),INDEX(Transactions!$G:$G,ROW()-8))</f>
        <v>46229</v>
      </c>
      <c r="F5518">
        <f>IF(INDEX(Transactions!$J:$J,ROW()-8)="",0,INDEX(Transactions!$O:$O,ROW()-8))</f>
        <v>0</v>
      </c>
    </row>
    <row r="5519" spans="2:6" x14ac:dyDescent="0.15">
      <c r="B5519">
        <f ca="1">IF(INDEX(Transactions!$J:$J,ROW()-8)="",TODAY(),INDEX(Transactions!$G:$G,ROW()-8))</f>
        <v>46229</v>
      </c>
      <c r="F5519">
        <f>IF(INDEX(Transactions!$J:$J,ROW()-8)="",0,INDEX(Transactions!$O:$O,ROW()-8))</f>
        <v>0</v>
      </c>
    </row>
    <row r="5520" spans="2:6" x14ac:dyDescent="0.15">
      <c r="B5520">
        <f ca="1">IF(INDEX(Transactions!$J:$J,ROW()-8)="",TODAY(),INDEX(Transactions!$G:$G,ROW()-8))</f>
        <v>46229</v>
      </c>
      <c r="F5520">
        <f>IF(INDEX(Transactions!$J:$J,ROW()-8)="",0,INDEX(Transactions!$O:$O,ROW()-8))</f>
        <v>0</v>
      </c>
    </row>
    <row r="5521" spans="2:6" x14ac:dyDescent="0.15">
      <c r="B5521">
        <f ca="1">IF(INDEX(Transactions!$J:$J,ROW()-8)="",TODAY(),INDEX(Transactions!$G:$G,ROW()-8))</f>
        <v>46229</v>
      </c>
      <c r="F5521">
        <f>IF(INDEX(Transactions!$J:$J,ROW()-8)="",0,INDEX(Transactions!$O:$O,ROW()-8))</f>
        <v>0</v>
      </c>
    </row>
    <row r="5522" spans="2:6" x14ac:dyDescent="0.15">
      <c r="B5522">
        <f ca="1">IF(INDEX(Transactions!$J:$J,ROW()-8)="",TODAY(),INDEX(Transactions!$G:$G,ROW()-8))</f>
        <v>46229</v>
      </c>
      <c r="F5522">
        <f>IF(INDEX(Transactions!$J:$J,ROW()-8)="",0,INDEX(Transactions!$O:$O,ROW()-8))</f>
        <v>0</v>
      </c>
    </row>
    <row r="5523" spans="2:6" x14ac:dyDescent="0.15">
      <c r="B5523">
        <f ca="1">IF(INDEX(Transactions!$J:$J,ROW()-8)="",TODAY(),INDEX(Transactions!$G:$G,ROW()-8))</f>
        <v>46229</v>
      </c>
      <c r="F5523">
        <f>IF(INDEX(Transactions!$J:$J,ROW()-8)="",0,INDEX(Transactions!$O:$O,ROW()-8))</f>
        <v>0</v>
      </c>
    </row>
    <row r="5524" spans="2:6" x14ac:dyDescent="0.15">
      <c r="B5524">
        <f ca="1">IF(INDEX(Transactions!$J:$J,ROW()-8)="",TODAY(),INDEX(Transactions!$G:$G,ROW()-8))</f>
        <v>46229</v>
      </c>
      <c r="F5524">
        <f>IF(INDEX(Transactions!$J:$J,ROW()-8)="",0,INDEX(Transactions!$O:$O,ROW()-8))</f>
        <v>0</v>
      </c>
    </row>
    <row r="5525" spans="2:6" x14ac:dyDescent="0.15">
      <c r="B5525">
        <f ca="1">IF(INDEX(Transactions!$J:$J,ROW()-8)="",TODAY(),INDEX(Transactions!$G:$G,ROW()-8))</f>
        <v>46229</v>
      </c>
      <c r="F5525">
        <f>IF(INDEX(Transactions!$J:$J,ROW()-8)="",0,INDEX(Transactions!$O:$O,ROW()-8))</f>
        <v>0</v>
      </c>
    </row>
    <row r="5526" spans="2:6" x14ac:dyDescent="0.15">
      <c r="B5526">
        <f ca="1">IF(INDEX(Transactions!$J:$J,ROW()-8)="",TODAY(),INDEX(Transactions!$G:$G,ROW()-8))</f>
        <v>46229</v>
      </c>
      <c r="F5526">
        <f>IF(INDEX(Transactions!$J:$J,ROW()-8)="",0,INDEX(Transactions!$O:$O,ROW()-8))</f>
        <v>0</v>
      </c>
    </row>
    <row r="5527" spans="2:6" x14ac:dyDescent="0.15">
      <c r="B5527">
        <f ca="1">IF(INDEX(Transactions!$J:$J,ROW()-8)="",TODAY(),INDEX(Transactions!$G:$G,ROW()-8))</f>
        <v>46229</v>
      </c>
      <c r="F5527">
        <f>IF(INDEX(Transactions!$J:$J,ROW()-8)="",0,INDEX(Transactions!$O:$O,ROW()-8))</f>
        <v>0</v>
      </c>
    </row>
    <row r="5528" spans="2:6" x14ac:dyDescent="0.15">
      <c r="B5528">
        <f ca="1">IF(INDEX(Transactions!$J:$J,ROW()-8)="",TODAY(),INDEX(Transactions!$G:$G,ROW()-8))</f>
        <v>46229</v>
      </c>
      <c r="F5528">
        <f>IF(INDEX(Transactions!$J:$J,ROW()-8)="",0,INDEX(Transactions!$O:$O,ROW()-8))</f>
        <v>0</v>
      </c>
    </row>
    <row r="5529" spans="2:6" x14ac:dyDescent="0.15">
      <c r="B5529">
        <f ca="1">IF(INDEX(Transactions!$J:$J,ROW()-8)="",TODAY(),INDEX(Transactions!$G:$G,ROW()-8))</f>
        <v>46229</v>
      </c>
      <c r="F5529">
        <f>IF(INDEX(Transactions!$J:$J,ROW()-8)="",0,INDEX(Transactions!$O:$O,ROW()-8))</f>
        <v>0</v>
      </c>
    </row>
    <row r="5530" spans="2:6" x14ac:dyDescent="0.15">
      <c r="B5530">
        <f ca="1">IF(INDEX(Transactions!$J:$J,ROW()-8)="",TODAY(),INDEX(Transactions!$G:$G,ROW()-8))</f>
        <v>46229</v>
      </c>
      <c r="F5530">
        <f>IF(INDEX(Transactions!$J:$J,ROW()-8)="",0,INDEX(Transactions!$O:$O,ROW()-8))</f>
        <v>0</v>
      </c>
    </row>
    <row r="5531" spans="2:6" x14ac:dyDescent="0.15">
      <c r="B5531">
        <f ca="1">IF(INDEX(Transactions!$J:$J,ROW()-8)="",TODAY(),INDEX(Transactions!$G:$G,ROW()-8))</f>
        <v>46229</v>
      </c>
      <c r="F5531">
        <f>IF(INDEX(Transactions!$J:$J,ROW()-8)="",0,INDEX(Transactions!$O:$O,ROW()-8))</f>
        <v>0</v>
      </c>
    </row>
    <row r="5532" spans="2:6" x14ac:dyDescent="0.15">
      <c r="B5532">
        <f ca="1">IF(INDEX(Transactions!$J:$J,ROW()-8)="",TODAY(),INDEX(Transactions!$G:$G,ROW()-8))</f>
        <v>46229</v>
      </c>
      <c r="F5532">
        <f>IF(INDEX(Transactions!$J:$J,ROW()-8)="",0,INDEX(Transactions!$O:$O,ROW()-8))</f>
        <v>0</v>
      </c>
    </row>
    <row r="5533" spans="2:6" x14ac:dyDescent="0.15">
      <c r="B5533">
        <f ca="1">IF(INDEX(Transactions!$J:$J,ROW()-8)="",TODAY(),INDEX(Transactions!$G:$G,ROW()-8))</f>
        <v>46229</v>
      </c>
      <c r="F5533">
        <f>IF(INDEX(Transactions!$J:$J,ROW()-8)="",0,INDEX(Transactions!$O:$O,ROW()-8))</f>
        <v>0</v>
      </c>
    </row>
    <row r="5534" spans="2:6" x14ac:dyDescent="0.15">
      <c r="B5534">
        <f ca="1">IF(INDEX(Transactions!$J:$J,ROW()-8)="",TODAY(),INDEX(Transactions!$G:$G,ROW()-8))</f>
        <v>46229</v>
      </c>
      <c r="F5534">
        <f>IF(INDEX(Transactions!$J:$J,ROW()-8)="",0,INDEX(Transactions!$O:$O,ROW()-8))</f>
        <v>0</v>
      </c>
    </row>
    <row r="5535" spans="2:6" x14ac:dyDescent="0.15">
      <c r="B5535">
        <f ca="1">IF(INDEX(Transactions!$J:$J,ROW()-8)="",TODAY(),INDEX(Transactions!$G:$G,ROW()-8))</f>
        <v>46229</v>
      </c>
      <c r="F5535">
        <f>IF(INDEX(Transactions!$J:$J,ROW()-8)="",0,INDEX(Transactions!$O:$O,ROW()-8))</f>
        <v>0</v>
      </c>
    </row>
    <row r="5536" spans="2:6" x14ac:dyDescent="0.15">
      <c r="B5536">
        <f ca="1">IF(INDEX(Transactions!$J:$J,ROW()-8)="",TODAY(),INDEX(Transactions!$G:$G,ROW()-8))</f>
        <v>46229</v>
      </c>
      <c r="F5536">
        <f>IF(INDEX(Transactions!$J:$J,ROW()-8)="",0,INDEX(Transactions!$O:$O,ROW()-8))</f>
        <v>0</v>
      </c>
    </row>
    <row r="5537" spans="2:6" x14ac:dyDescent="0.15">
      <c r="B5537">
        <f ca="1">IF(INDEX(Transactions!$J:$J,ROW()-8)="",TODAY(),INDEX(Transactions!$G:$G,ROW()-8))</f>
        <v>46229</v>
      </c>
      <c r="F5537">
        <f>IF(INDEX(Transactions!$J:$J,ROW()-8)="",0,INDEX(Transactions!$O:$O,ROW()-8))</f>
        <v>0</v>
      </c>
    </row>
    <row r="5538" spans="2:6" x14ac:dyDescent="0.15">
      <c r="B5538">
        <f ca="1">IF(INDEX(Transactions!$J:$J,ROW()-8)="",TODAY(),INDEX(Transactions!$G:$G,ROW()-8))</f>
        <v>46229</v>
      </c>
      <c r="F5538">
        <f>IF(INDEX(Transactions!$J:$J,ROW()-8)="",0,INDEX(Transactions!$O:$O,ROW()-8))</f>
        <v>0</v>
      </c>
    </row>
    <row r="5539" spans="2:6" x14ac:dyDescent="0.15">
      <c r="B5539">
        <f ca="1">IF(INDEX(Transactions!$J:$J,ROW()-8)="",TODAY(),INDEX(Transactions!$G:$G,ROW()-8))</f>
        <v>46229</v>
      </c>
      <c r="F5539">
        <f>IF(INDEX(Transactions!$J:$J,ROW()-8)="",0,INDEX(Transactions!$O:$O,ROW()-8))</f>
        <v>0</v>
      </c>
    </row>
    <row r="5540" spans="2:6" x14ac:dyDescent="0.15">
      <c r="B5540">
        <f ca="1">IF(INDEX(Transactions!$J:$J,ROW()-8)="",TODAY(),INDEX(Transactions!$G:$G,ROW()-8))</f>
        <v>46229</v>
      </c>
      <c r="F5540">
        <f>IF(INDEX(Transactions!$J:$J,ROW()-8)="",0,INDEX(Transactions!$O:$O,ROW()-8))</f>
        <v>0</v>
      </c>
    </row>
    <row r="5541" spans="2:6" x14ac:dyDescent="0.15">
      <c r="B5541">
        <f ca="1">IF(INDEX(Transactions!$J:$J,ROW()-8)="",TODAY(),INDEX(Transactions!$G:$G,ROW()-8))</f>
        <v>46229</v>
      </c>
      <c r="F5541">
        <f>IF(INDEX(Transactions!$J:$J,ROW()-8)="",0,INDEX(Transactions!$O:$O,ROW()-8))</f>
        <v>0</v>
      </c>
    </row>
    <row r="5542" spans="2:6" x14ac:dyDescent="0.15">
      <c r="B5542">
        <f ca="1">IF(INDEX(Transactions!$J:$J,ROW()-8)="",TODAY(),INDEX(Transactions!$G:$G,ROW()-8))</f>
        <v>46229</v>
      </c>
      <c r="F5542">
        <f>IF(INDEX(Transactions!$J:$J,ROW()-8)="",0,INDEX(Transactions!$O:$O,ROW()-8))</f>
        <v>0</v>
      </c>
    </row>
    <row r="5543" spans="2:6" x14ac:dyDescent="0.15">
      <c r="B5543">
        <f ca="1">IF(INDEX(Transactions!$J:$J,ROW()-8)="",TODAY(),INDEX(Transactions!$G:$G,ROW()-8))</f>
        <v>46229</v>
      </c>
      <c r="F5543">
        <f>IF(INDEX(Transactions!$J:$J,ROW()-8)="",0,INDEX(Transactions!$O:$O,ROW()-8))</f>
        <v>0</v>
      </c>
    </row>
    <row r="5544" spans="2:6" x14ac:dyDescent="0.15">
      <c r="B5544">
        <f ca="1">IF(INDEX(Transactions!$J:$J,ROW()-8)="",TODAY(),INDEX(Transactions!$G:$G,ROW()-8))</f>
        <v>46229</v>
      </c>
      <c r="F5544">
        <f>IF(INDEX(Transactions!$J:$J,ROW()-8)="",0,INDEX(Transactions!$O:$O,ROW()-8))</f>
        <v>0</v>
      </c>
    </row>
    <row r="5545" spans="2:6" x14ac:dyDescent="0.15">
      <c r="B5545">
        <f ca="1">IF(INDEX(Transactions!$J:$J,ROW()-8)="",TODAY(),INDEX(Transactions!$G:$G,ROW()-8))</f>
        <v>46229</v>
      </c>
      <c r="F5545">
        <f>IF(INDEX(Transactions!$J:$J,ROW()-8)="",0,INDEX(Transactions!$O:$O,ROW()-8))</f>
        <v>0</v>
      </c>
    </row>
    <row r="5546" spans="2:6" x14ac:dyDescent="0.15">
      <c r="B5546">
        <f ca="1">IF(INDEX(Transactions!$J:$J,ROW()-8)="",TODAY(),INDEX(Transactions!$G:$G,ROW()-8))</f>
        <v>46229</v>
      </c>
      <c r="F5546">
        <f>IF(INDEX(Transactions!$J:$J,ROW()-8)="",0,INDEX(Transactions!$O:$O,ROW()-8))</f>
        <v>0</v>
      </c>
    </row>
    <row r="5547" spans="2:6" x14ac:dyDescent="0.15">
      <c r="B5547">
        <f ca="1">IF(INDEX(Transactions!$J:$J,ROW()-8)="",TODAY(),INDEX(Transactions!$G:$G,ROW()-8))</f>
        <v>46229</v>
      </c>
      <c r="F5547">
        <f>IF(INDEX(Transactions!$J:$J,ROW()-8)="",0,INDEX(Transactions!$O:$O,ROW()-8))</f>
        <v>0</v>
      </c>
    </row>
    <row r="5548" spans="2:6" x14ac:dyDescent="0.15">
      <c r="B5548">
        <f ca="1">IF(INDEX(Transactions!$J:$J,ROW()-8)="",TODAY(),INDEX(Transactions!$G:$G,ROW()-8))</f>
        <v>46229</v>
      </c>
      <c r="F5548">
        <f>IF(INDEX(Transactions!$J:$J,ROW()-8)="",0,INDEX(Transactions!$O:$O,ROW()-8))</f>
        <v>0</v>
      </c>
    </row>
    <row r="5549" spans="2:6" x14ac:dyDescent="0.15">
      <c r="B5549">
        <f ca="1">IF(INDEX(Transactions!$J:$J,ROW()-8)="",TODAY(),INDEX(Transactions!$G:$G,ROW()-8))</f>
        <v>46229</v>
      </c>
      <c r="F5549">
        <f>IF(INDEX(Transactions!$J:$J,ROW()-8)="",0,INDEX(Transactions!$O:$O,ROW()-8))</f>
        <v>0</v>
      </c>
    </row>
    <row r="5550" spans="2:6" x14ac:dyDescent="0.15">
      <c r="B5550">
        <f ca="1">IF(INDEX(Transactions!$J:$J,ROW()-8)="",TODAY(),INDEX(Transactions!$G:$G,ROW()-8))</f>
        <v>46229</v>
      </c>
      <c r="F5550">
        <f>IF(INDEX(Transactions!$J:$J,ROW()-8)="",0,INDEX(Transactions!$O:$O,ROW()-8))</f>
        <v>0</v>
      </c>
    </row>
    <row r="5551" spans="2:6" x14ac:dyDescent="0.15">
      <c r="B5551">
        <f ca="1">IF(INDEX(Transactions!$J:$J,ROW()-8)="",TODAY(),INDEX(Transactions!$G:$G,ROW()-8))</f>
        <v>46229</v>
      </c>
      <c r="F5551">
        <f>IF(INDEX(Transactions!$J:$J,ROW()-8)="",0,INDEX(Transactions!$O:$O,ROW()-8))</f>
        <v>0</v>
      </c>
    </row>
    <row r="5552" spans="2:6" x14ac:dyDescent="0.15">
      <c r="B5552">
        <f ca="1">IF(INDEX(Transactions!$J:$J,ROW()-8)="",TODAY(),INDEX(Transactions!$G:$G,ROW()-8))</f>
        <v>46229</v>
      </c>
      <c r="F5552">
        <f>IF(INDEX(Transactions!$J:$J,ROW()-8)="",0,INDEX(Transactions!$O:$O,ROW()-8))</f>
        <v>0</v>
      </c>
    </row>
    <row r="5553" spans="2:6" x14ac:dyDescent="0.15">
      <c r="B5553">
        <f ca="1">IF(INDEX(Transactions!$J:$J,ROW()-8)="",TODAY(),INDEX(Transactions!$G:$G,ROW()-8))</f>
        <v>46229</v>
      </c>
      <c r="F5553">
        <f>IF(INDEX(Transactions!$J:$J,ROW()-8)="",0,INDEX(Transactions!$O:$O,ROW()-8))</f>
        <v>0</v>
      </c>
    </row>
    <row r="5554" spans="2:6" x14ac:dyDescent="0.15">
      <c r="B5554">
        <f ca="1">IF(INDEX(Transactions!$J:$J,ROW()-8)="",TODAY(),INDEX(Transactions!$G:$G,ROW()-8))</f>
        <v>46229</v>
      </c>
      <c r="F5554">
        <f>IF(INDEX(Transactions!$J:$J,ROW()-8)="",0,INDEX(Transactions!$O:$O,ROW()-8))</f>
        <v>0</v>
      </c>
    </row>
    <row r="5555" spans="2:6" x14ac:dyDescent="0.15">
      <c r="B5555">
        <f ca="1">IF(INDEX(Transactions!$J:$J,ROW()-8)="",TODAY(),INDEX(Transactions!$G:$G,ROW()-8))</f>
        <v>46229</v>
      </c>
      <c r="F5555">
        <f>IF(INDEX(Transactions!$J:$J,ROW()-8)="",0,INDEX(Transactions!$O:$O,ROW()-8))</f>
        <v>0</v>
      </c>
    </row>
    <row r="5556" spans="2:6" x14ac:dyDescent="0.15">
      <c r="B5556">
        <f ca="1">IF(INDEX(Transactions!$J:$J,ROW()-8)="",TODAY(),INDEX(Transactions!$G:$G,ROW()-8))</f>
        <v>46229</v>
      </c>
      <c r="F5556">
        <f>IF(INDEX(Transactions!$J:$J,ROW()-8)="",0,INDEX(Transactions!$O:$O,ROW()-8))</f>
        <v>0</v>
      </c>
    </row>
    <row r="5557" spans="2:6" x14ac:dyDescent="0.15">
      <c r="B5557">
        <f ca="1">IF(INDEX(Transactions!$J:$J,ROW()-8)="",TODAY(),INDEX(Transactions!$G:$G,ROW()-8))</f>
        <v>46229</v>
      </c>
      <c r="F5557">
        <f>IF(INDEX(Transactions!$J:$J,ROW()-8)="",0,INDEX(Transactions!$O:$O,ROW()-8))</f>
        <v>0</v>
      </c>
    </row>
    <row r="5558" spans="2:6" x14ac:dyDescent="0.15">
      <c r="B5558">
        <f ca="1">IF(INDEX(Transactions!$J:$J,ROW()-8)="",TODAY(),INDEX(Transactions!$G:$G,ROW()-8))</f>
        <v>46229</v>
      </c>
      <c r="F5558">
        <f>IF(INDEX(Transactions!$J:$J,ROW()-8)="",0,INDEX(Transactions!$O:$O,ROW()-8))</f>
        <v>0</v>
      </c>
    </row>
    <row r="5559" spans="2:6" x14ac:dyDescent="0.15">
      <c r="B5559">
        <f ca="1">IF(INDEX(Transactions!$J:$J,ROW()-8)="",TODAY(),INDEX(Transactions!$G:$G,ROW()-8))</f>
        <v>46229</v>
      </c>
      <c r="F5559">
        <f>IF(INDEX(Transactions!$J:$J,ROW()-8)="",0,INDEX(Transactions!$O:$O,ROW()-8))</f>
        <v>0</v>
      </c>
    </row>
    <row r="5560" spans="2:6" x14ac:dyDescent="0.15">
      <c r="B5560">
        <f ca="1">IF(INDEX(Transactions!$J:$J,ROW()-8)="",TODAY(),INDEX(Transactions!$G:$G,ROW()-8))</f>
        <v>46229</v>
      </c>
      <c r="F5560">
        <f>IF(INDEX(Transactions!$J:$J,ROW()-8)="",0,INDEX(Transactions!$O:$O,ROW()-8))</f>
        <v>0</v>
      </c>
    </row>
    <row r="5561" spans="2:6" x14ac:dyDescent="0.15">
      <c r="B5561">
        <f ca="1">IF(INDEX(Transactions!$J:$J,ROW()-8)="",TODAY(),INDEX(Transactions!$G:$G,ROW()-8))</f>
        <v>46229</v>
      </c>
      <c r="F5561">
        <f>IF(INDEX(Transactions!$J:$J,ROW()-8)="",0,INDEX(Transactions!$O:$O,ROW()-8))</f>
        <v>0</v>
      </c>
    </row>
    <row r="5562" spans="2:6" x14ac:dyDescent="0.15">
      <c r="B5562">
        <f ca="1">IF(INDEX(Transactions!$J:$J,ROW()-8)="",TODAY(),INDEX(Transactions!$G:$G,ROW()-8))</f>
        <v>46229</v>
      </c>
      <c r="F5562">
        <f>IF(INDEX(Transactions!$J:$J,ROW()-8)="",0,INDEX(Transactions!$O:$O,ROW()-8))</f>
        <v>0</v>
      </c>
    </row>
    <row r="5563" spans="2:6" x14ac:dyDescent="0.15">
      <c r="B5563">
        <f ca="1">IF(INDEX(Transactions!$J:$J,ROW()-8)="",TODAY(),INDEX(Transactions!$G:$G,ROW()-8))</f>
        <v>46229</v>
      </c>
      <c r="F5563">
        <f>IF(INDEX(Transactions!$J:$J,ROW()-8)="",0,INDEX(Transactions!$O:$O,ROW()-8))</f>
        <v>0</v>
      </c>
    </row>
    <row r="5564" spans="2:6" x14ac:dyDescent="0.15">
      <c r="B5564">
        <f ca="1">IF(INDEX(Transactions!$J:$J,ROW()-8)="",TODAY(),INDEX(Transactions!$G:$G,ROW()-8))</f>
        <v>46229</v>
      </c>
      <c r="F5564">
        <f>IF(INDEX(Transactions!$J:$J,ROW()-8)="",0,INDEX(Transactions!$O:$O,ROW()-8))</f>
        <v>0</v>
      </c>
    </row>
    <row r="5565" spans="2:6" x14ac:dyDescent="0.15">
      <c r="B5565">
        <f ca="1">IF(INDEX(Transactions!$J:$J,ROW()-8)="",TODAY(),INDEX(Transactions!$G:$G,ROW()-8))</f>
        <v>46229</v>
      </c>
      <c r="F5565">
        <f>IF(INDEX(Transactions!$J:$J,ROW()-8)="",0,INDEX(Transactions!$O:$O,ROW()-8))</f>
        <v>0</v>
      </c>
    </row>
    <row r="5566" spans="2:6" x14ac:dyDescent="0.15">
      <c r="B5566">
        <f ca="1">IF(INDEX(Transactions!$J:$J,ROW()-8)="",TODAY(),INDEX(Transactions!$G:$G,ROW()-8))</f>
        <v>46229</v>
      </c>
      <c r="F5566">
        <f>IF(INDEX(Transactions!$J:$J,ROW()-8)="",0,INDEX(Transactions!$O:$O,ROW()-8))</f>
        <v>0</v>
      </c>
    </row>
    <row r="5567" spans="2:6" x14ac:dyDescent="0.15">
      <c r="B5567">
        <f ca="1">IF(INDEX(Transactions!$J:$J,ROW()-8)="",TODAY(),INDEX(Transactions!$G:$G,ROW()-8))</f>
        <v>46229</v>
      </c>
      <c r="F5567">
        <f>IF(INDEX(Transactions!$J:$J,ROW()-8)="",0,INDEX(Transactions!$O:$O,ROW()-8))</f>
        <v>0</v>
      </c>
    </row>
    <row r="5568" spans="2:6" x14ac:dyDescent="0.15">
      <c r="B5568">
        <f ca="1">IF(INDEX(Transactions!$J:$J,ROW()-8)="",TODAY(),INDEX(Transactions!$G:$G,ROW()-8))</f>
        <v>46229</v>
      </c>
      <c r="F5568">
        <f>IF(INDEX(Transactions!$J:$J,ROW()-8)="",0,INDEX(Transactions!$O:$O,ROW()-8))</f>
        <v>0</v>
      </c>
    </row>
    <row r="5569" spans="2:6" x14ac:dyDescent="0.15">
      <c r="B5569">
        <f ca="1">IF(INDEX(Transactions!$J:$J,ROW()-8)="",TODAY(),INDEX(Transactions!$G:$G,ROW()-8))</f>
        <v>46229</v>
      </c>
      <c r="F5569">
        <f>IF(INDEX(Transactions!$J:$J,ROW()-8)="",0,INDEX(Transactions!$O:$O,ROW()-8))</f>
        <v>0</v>
      </c>
    </row>
    <row r="5570" spans="2:6" x14ac:dyDescent="0.15">
      <c r="B5570">
        <f ca="1">IF(INDEX(Transactions!$J:$J,ROW()-8)="",TODAY(),INDEX(Transactions!$G:$G,ROW()-8))</f>
        <v>46229</v>
      </c>
      <c r="F5570">
        <f>IF(INDEX(Transactions!$J:$J,ROW()-8)="",0,INDEX(Transactions!$O:$O,ROW()-8))</f>
        <v>0</v>
      </c>
    </row>
    <row r="5571" spans="2:6" x14ac:dyDescent="0.15">
      <c r="B5571">
        <f ca="1">IF(INDEX(Transactions!$J:$J,ROW()-8)="",TODAY(),INDEX(Transactions!$G:$G,ROW()-8))</f>
        <v>46229</v>
      </c>
      <c r="F5571">
        <f>IF(INDEX(Transactions!$J:$J,ROW()-8)="",0,INDEX(Transactions!$O:$O,ROW()-8))</f>
        <v>0</v>
      </c>
    </row>
    <row r="5572" spans="2:6" x14ac:dyDescent="0.15">
      <c r="B5572">
        <f ca="1">IF(INDEX(Transactions!$J:$J,ROW()-8)="",TODAY(),INDEX(Transactions!$G:$G,ROW()-8))</f>
        <v>46229</v>
      </c>
      <c r="F5572">
        <f>IF(INDEX(Transactions!$J:$J,ROW()-8)="",0,INDEX(Transactions!$O:$O,ROW()-8))</f>
        <v>0</v>
      </c>
    </row>
    <row r="5573" spans="2:6" x14ac:dyDescent="0.15">
      <c r="B5573">
        <f ca="1">IF(INDEX(Transactions!$J:$J,ROW()-8)="",TODAY(),INDEX(Transactions!$G:$G,ROW()-8))</f>
        <v>46229</v>
      </c>
      <c r="F5573">
        <f>IF(INDEX(Transactions!$J:$J,ROW()-8)="",0,INDEX(Transactions!$O:$O,ROW()-8))</f>
        <v>0</v>
      </c>
    </row>
    <row r="5574" spans="2:6" x14ac:dyDescent="0.15">
      <c r="B5574">
        <f ca="1">IF(INDEX(Transactions!$J:$J,ROW()-8)="",TODAY(),INDEX(Transactions!$G:$G,ROW()-8))</f>
        <v>46229</v>
      </c>
      <c r="F5574">
        <f>IF(INDEX(Transactions!$J:$J,ROW()-8)="",0,INDEX(Transactions!$O:$O,ROW()-8))</f>
        <v>0</v>
      </c>
    </row>
    <row r="5575" spans="2:6" x14ac:dyDescent="0.15">
      <c r="B5575">
        <f ca="1">IF(INDEX(Transactions!$J:$J,ROW()-8)="",TODAY(),INDEX(Transactions!$G:$G,ROW()-8))</f>
        <v>46229</v>
      </c>
      <c r="F5575">
        <f>IF(INDEX(Transactions!$J:$J,ROW()-8)="",0,INDEX(Transactions!$O:$O,ROW()-8))</f>
        <v>0</v>
      </c>
    </row>
    <row r="5576" spans="2:6" x14ac:dyDescent="0.15">
      <c r="B5576">
        <f ca="1">IF(INDEX(Transactions!$J:$J,ROW()-8)="",TODAY(),INDEX(Transactions!$G:$G,ROW()-8))</f>
        <v>46229</v>
      </c>
      <c r="F5576">
        <f>IF(INDEX(Transactions!$J:$J,ROW()-8)="",0,INDEX(Transactions!$O:$O,ROW()-8))</f>
        <v>0</v>
      </c>
    </row>
    <row r="5577" spans="2:6" x14ac:dyDescent="0.15">
      <c r="B5577">
        <f ca="1">IF(INDEX(Transactions!$J:$J,ROW()-8)="",TODAY(),INDEX(Transactions!$G:$G,ROW()-8))</f>
        <v>46229</v>
      </c>
      <c r="F5577">
        <f>IF(INDEX(Transactions!$J:$J,ROW()-8)="",0,INDEX(Transactions!$O:$O,ROW()-8))</f>
        <v>0</v>
      </c>
    </row>
    <row r="5578" spans="2:6" x14ac:dyDescent="0.15">
      <c r="B5578">
        <f ca="1">IF(INDEX(Transactions!$J:$J,ROW()-8)="",TODAY(),INDEX(Transactions!$G:$G,ROW()-8))</f>
        <v>46229</v>
      </c>
      <c r="F5578">
        <f>IF(INDEX(Transactions!$J:$J,ROW()-8)="",0,INDEX(Transactions!$O:$O,ROW()-8))</f>
        <v>0</v>
      </c>
    </row>
    <row r="5579" spans="2:6" x14ac:dyDescent="0.15">
      <c r="B5579">
        <f ca="1">IF(INDEX(Transactions!$J:$J,ROW()-8)="",TODAY(),INDEX(Transactions!$G:$G,ROW()-8))</f>
        <v>46229</v>
      </c>
      <c r="F5579">
        <f>IF(INDEX(Transactions!$J:$J,ROW()-8)="",0,INDEX(Transactions!$O:$O,ROW()-8))</f>
        <v>0</v>
      </c>
    </row>
    <row r="5580" spans="2:6" x14ac:dyDescent="0.15">
      <c r="B5580">
        <f ca="1">IF(INDEX(Transactions!$J:$J,ROW()-8)="",TODAY(),INDEX(Transactions!$G:$G,ROW()-8))</f>
        <v>46229</v>
      </c>
      <c r="F5580">
        <f>IF(INDEX(Transactions!$J:$J,ROW()-8)="",0,INDEX(Transactions!$O:$O,ROW()-8))</f>
        <v>0</v>
      </c>
    </row>
    <row r="5581" spans="2:6" x14ac:dyDescent="0.15">
      <c r="B5581">
        <f ca="1">IF(INDEX(Transactions!$J:$J,ROW()-8)="",TODAY(),INDEX(Transactions!$G:$G,ROW()-8))</f>
        <v>46229</v>
      </c>
      <c r="F5581">
        <f>IF(INDEX(Transactions!$J:$J,ROW()-8)="",0,INDEX(Transactions!$O:$O,ROW()-8))</f>
        <v>0</v>
      </c>
    </row>
    <row r="5582" spans="2:6" x14ac:dyDescent="0.15">
      <c r="B5582">
        <f ca="1">IF(INDEX(Transactions!$J:$J,ROW()-8)="",TODAY(),INDEX(Transactions!$G:$G,ROW()-8))</f>
        <v>46229</v>
      </c>
      <c r="F5582">
        <f>IF(INDEX(Transactions!$J:$J,ROW()-8)="",0,INDEX(Transactions!$O:$O,ROW()-8))</f>
        <v>0</v>
      </c>
    </row>
    <row r="5583" spans="2:6" x14ac:dyDescent="0.15">
      <c r="B5583">
        <f ca="1">IF(INDEX(Transactions!$J:$J,ROW()-8)="",TODAY(),INDEX(Transactions!$G:$G,ROW()-8))</f>
        <v>46229</v>
      </c>
      <c r="F5583">
        <f>IF(INDEX(Transactions!$J:$J,ROW()-8)="",0,INDEX(Transactions!$O:$O,ROW()-8))</f>
        <v>0</v>
      </c>
    </row>
    <row r="5584" spans="2:6" x14ac:dyDescent="0.15">
      <c r="B5584">
        <f ca="1">IF(INDEX(Transactions!$J:$J,ROW()-8)="",TODAY(),INDEX(Transactions!$G:$G,ROW()-8))</f>
        <v>46229</v>
      </c>
      <c r="F5584">
        <f>IF(INDEX(Transactions!$J:$J,ROW()-8)="",0,INDEX(Transactions!$O:$O,ROW()-8))</f>
        <v>0</v>
      </c>
    </row>
    <row r="5585" spans="2:6" x14ac:dyDescent="0.15">
      <c r="B5585">
        <f ca="1">IF(INDEX(Transactions!$J:$J,ROW()-8)="",TODAY(),INDEX(Transactions!$G:$G,ROW()-8))</f>
        <v>46229</v>
      </c>
      <c r="F5585">
        <f>IF(INDEX(Transactions!$J:$J,ROW()-8)="",0,INDEX(Transactions!$O:$O,ROW()-8))</f>
        <v>0</v>
      </c>
    </row>
    <row r="5586" spans="2:6" x14ac:dyDescent="0.15">
      <c r="B5586">
        <f ca="1">IF(INDEX(Transactions!$J:$J,ROW()-8)="",TODAY(),INDEX(Transactions!$G:$G,ROW()-8))</f>
        <v>46229</v>
      </c>
      <c r="F5586">
        <f>IF(INDEX(Transactions!$J:$J,ROW()-8)="",0,INDEX(Transactions!$O:$O,ROW()-8))</f>
        <v>0</v>
      </c>
    </row>
    <row r="5587" spans="2:6" x14ac:dyDescent="0.15">
      <c r="B5587">
        <f ca="1">IF(INDEX(Transactions!$J:$J,ROW()-8)="",TODAY(),INDEX(Transactions!$G:$G,ROW()-8))</f>
        <v>46229</v>
      </c>
      <c r="F5587">
        <f>IF(INDEX(Transactions!$J:$J,ROW()-8)="",0,INDEX(Transactions!$O:$O,ROW()-8))</f>
        <v>0</v>
      </c>
    </row>
    <row r="5588" spans="2:6" x14ac:dyDescent="0.15">
      <c r="B5588">
        <f ca="1">IF(INDEX(Transactions!$J:$J,ROW()-8)="",TODAY(),INDEX(Transactions!$G:$G,ROW()-8))</f>
        <v>46229</v>
      </c>
      <c r="F5588">
        <f>IF(INDEX(Transactions!$J:$J,ROW()-8)="",0,INDEX(Transactions!$O:$O,ROW()-8))</f>
        <v>0</v>
      </c>
    </row>
    <row r="5589" spans="2:6" x14ac:dyDescent="0.15">
      <c r="B5589">
        <f ca="1">IF(INDEX(Transactions!$J:$J,ROW()-8)="",TODAY(),INDEX(Transactions!$G:$G,ROW()-8))</f>
        <v>46229</v>
      </c>
      <c r="F5589">
        <f>IF(INDEX(Transactions!$J:$J,ROW()-8)="",0,INDEX(Transactions!$O:$O,ROW()-8))</f>
        <v>0</v>
      </c>
    </row>
    <row r="5590" spans="2:6" x14ac:dyDescent="0.15">
      <c r="B5590">
        <f ca="1">IF(INDEX(Transactions!$J:$J,ROW()-8)="",TODAY(),INDEX(Transactions!$G:$G,ROW()-8))</f>
        <v>46229</v>
      </c>
      <c r="F5590">
        <f>IF(INDEX(Transactions!$J:$J,ROW()-8)="",0,INDEX(Transactions!$O:$O,ROW()-8))</f>
        <v>0</v>
      </c>
    </row>
    <row r="5591" spans="2:6" x14ac:dyDescent="0.15">
      <c r="B5591">
        <f ca="1">IF(INDEX(Transactions!$J:$J,ROW()-8)="",TODAY(),INDEX(Transactions!$G:$G,ROW()-8))</f>
        <v>46229</v>
      </c>
      <c r="F5591">
        <f>IF(INDEX(Transactions!$J:$J,ROW()-8)="",0,INDEX(Transactions!$O:$O,ROW()-8))</f>
        <v>0</v>
      </c>
    </row>
    <row r="5592" spans="2:6" x14ac:dyDescent="0.15">
      <c r="B5592">
        <f ca="1">IF(INDEX(Transactions!$J:$J,ROW()-8)="",TODAY(),INDEX(Transactions!$G:$G,ROW()-8))</f>
        <v>46229</v>
      </c>
      <c r="F5592">
        <f>IF(INDEX(Transactions!$J:$J,ROW()-8)="",0,INDEX(Transactions!$O:$O,ROW()-8))</f>
        <v>0</v>
      </c>
    </row>
    <row r="5593" spans="2:6" x14ac:dyDescent="0.15">
      <c r="B5593">
        <f ca="1">IF(INDEX(Transactions!$J:$J,ROW()-8)="",TODAY(),INDEX(Transactions!$G:$G,ROW()-8))</f>
        <v>46229</v>
      </c>
      <c r="F5593">
        <f>IF(INDEX(Transactions!$J:$J,ROW()-8)="",0,INDEX(Transactions!$O:$O,ROW()-8))</f>
        <v>0</v>
      </c>
    </row>
    <row r="5594" spans="2:6" x14ac:dyDescent="0.15">
      <c r="B5594">
        <f ca="1">IF(INDEX(Transactions!$J:$J,ROW()-8)="",TODAY(),INDEX(Transactions!$G:$G,ROW()-8))</f>
        <v>46229</v>
      </c>
      <c r="F5594">
        <f>IF(INDEX(Transactions!$J:$J,ROW()-8)="",0,INDEX(Transactions!$O:$O,ROW()-8))</f>
        <v>0</v>
      </c>
    </row>
    <row r="5595" spans="2:6" x14ac:dyDescent="0.15">
      <c r="B5595">
        <f ca="1">IF(INDEX(Transactions!$J:$J,ROW()-8)="",TODAY(),INDEX(Transactions!$G:$G,ROW()-8))</f>
        <v>46229</v>
      </c>
      <c r="F5595">
        <f>IF(INDEX(Transactions!$J:$J,ROW()-8)="",0,INDEX(Transactions!$O:$O,ROW()-8))</f>
        <v>0</v>
      </c>
    </row>
    <row r="5596" spans="2:6" x14ac:dyDescent="0.15">
      <c r="B5596">
        <f ca="1">IF(INDEX(Transactions!$J:$J,ROW()-8)="",TODAY(),INDEX(Transactions!$G:$G,ROW()-8))</f>
        <v>46229</v>
      </c>
      <c r="F5596">
        <f>IF(INDEX(Transactions!$J:$J,ROW()-8)="",0,INDEX(Transactions!$O:$O,ROW()-8))</f>
        <v>0</v>
      </c>
    </row>
    <row r="5597" spans="2:6" x14ac:dyDescent="0.15">
      <c r="B5597">
        <f ca="1">IF(INDEX(Transactions!$J:$J,ROW()-8)="",TODAY(),INDEX(Transactions!$G:$G,ROW()-8))</f>
        <v>46229</v>
      </c>
      <c r="F5597">
        <f>IF(INDEX(Transactions!$J:$J,ROW()-8)="",0,INDEX(Transactions!$O:$O,ROW()-8))</f>
        <v>0</v>
      </c>
    </row>
    <row r="5598" spans="2:6" x14ac:dyDescent="0.15">
      <c r="B5598">
        <f ca="1">IF(INDEX(Transactions!$J:$J,ROW()-8)="",TODAY(),INDEX(Transactions!$G:$G,ROW()-8))</f>
        <v>46229</v>
      </c>
      <c r="F5598">
        <f>IF(INDEX(Transactions!$J:$J,ROW()-8)="",0,INDEX(Transactions!$O:$O,ROW()-8))</f>
        <v>0</v>
      </c>
    </row>
    <row r="5599" spans="2:6" x14ac:dyDescent="0.15">
      <c r="B5599">
        <f ca="1">IF(INDEX(Transactions!$J:$J,ROW()-8)="",TODAY(),INDEX(Transactions!$G:$G,ROW()-8))</f>
        <v>46229</v>
      </c>
      <c r="F5599">
        <f>IF(INDEX(Transactions!$J:$J,ROW()-8)="",0,INDEX(Transactions!$O:$O,ROW()-8))</f>
        <v>0</v>
      </c>
    </row>
    <row r="5600" spans="2:6" x14ac:dyDescent="0.15">
      <c r="B5600">
        <f ca="1">IF(INDEX(Transactions!$J:$J,ROW()-8)="",TODAY(),INDEX(Transactions!$G:$G,ROW()-8))</f>
        <v>46229</v>
      </c>
      <c r="F5600">
        <f>IF(INDEX(Transactions!$J:$J,ROW()-8)="",0,INDEX(Transactions!$O:$O,ROW()-8))</f>
        <v>0</v>
      </c>
    </row>
    <row r="5601" spans="2:6" x14ac:dyDescent="0.15">
      <c r="B5601">
        <f ca="1">IF(INDEX(Transactions!$J:$J,ROW()-8)="",TODAY(),INDEX(Transactions!$G:$G,ROW()-8))</f>
        <v>46229</v>
      </c>
      <c r="F5601">
        <f>IF(INDEX(Transactions!$J:$J,ROW()-8)="",0,INDEX(Transactions!$O:$O,ROW()-8))</f>
        <v>0</v>
      </c>
    </row>
    <row r="5602" spans="2:6" x14ac:dyDescent="0.15">
      <c r="B5602">
        <f ca="1">IF(INDEX(Transactions!$J:$J,ROW()-8)="",TODAY(),INDEX(Transactions!$G:$G,ROW()-8))</f>
        <v>46229</v>
      </c>
      <c r="F5602">
        <f>IF(INDEX(Transactions!$J:$J,ROW()-8)="",0,INDEX(Transactions!$O:$O,ROW()-8))</f>
        <v>0</v>
      </c>
    </row>
    <row r="5603" spans="2:6" x14ac:dyDescent="0.15">
      <c r="B5603">
        <f ca="1">IF(INDEX(Transactions!$J:$J,ROW()-8)="",TODAY(),INDEX(Transactions!$G:$G,ROW()-8))</f>
        <v>46229</v>
      </c>
      <c r="F5603">
        <f>IF(INDEX(Transactions!$J:$J,ROW()-8)="",0,INDEX(Transactions!$O:$O,ROW()-8))</f>
        <v>0</v>
      </c>
    </row>
    <row r="5604" spans="2:6" x14ac:dyDescent="0.15">
      <c r="B5604">
        <f ca="1">IF(INDEX(Transactions!$J:$J,ROW()-8)="",TODAY(),INDEX(Transactions!$G:$G,ROW()-8))</f>
        <v>46229</v>
      </c>
      <c r="F5604">
        <f>IF(INDEX(Transactions!$J:$J,ROW()-8)="",0,INDEX(Transactions!$O:$O,ROW()-8))</f>
        <v>0</v>
      </c>
    </row>
    <row r="5605" spans="2:6" x14ac:dyDescent="0.15">
      <c r="B5605">
        <f ca="1">IF(INDEX(Transactions!$J:$J,ROW()-8)="",TODAY(),INDEX(Transactions!$G:$G,ROW()-8))</f>
        <v>46229</v>
      </c>
      <c r="F5605">
        <f>IF(INDEX(Transactions!$J:$J,ROW()-8)="",0,INDEX(Transactions!$O:$O,ROW()-8))</f>
        <v>0</v>
      </c>
    </row>
    <row r="5606" spans="2:6" x14ac:dyDescent="0.15">
      <c r="B5606">
        <f ca="1">IF(INDEX(Transactions!$J:$J,ROW()-8)="",TODAY(),INDEX(Transactions!$G:$G,ROW()-8))</f>
        <v>46229</v>
      </c>
      <c r="F5606">
        <f>IF(INDEX(Transactions!$J:$J,ROW()-8)="",0,INDEX(Transactions!$O:$O,ROW()-8))</f>
        <v>0</v>
      </c>
    </row>
    <row r="5607" spans="2:6" x14ac:dyDescent="0.15">
      <c r="B5607">
        <f ca="1">IF(INDEX(Transactions!$J:$J,ROW()-8)="",TODAY(),INDEX(Transactions!$G:$G,ROW()-8))</f>
        <v>46229</v>
      </c>
      <c r="F5607">
        <f>IF(INDEX(Transactions!$J:$J,ROW()-8)="",0,INDEX(Transactions!$O:$O,ROW()-8))</f>
        <v>0</v>
      </c>
    </row>
    <row r="5608" spans="2:6" x14ac:dyDescent="0.15">
      <c r="B5608">
        <f ca="1">IF(INDEX(Transactions!$J:$J,ROW()-8)="",TODAY(),INDEX(Transactions!$G:$G,ROW()-8))</f>
        <v>46229</v>
      </c>
      <c r="F5608">
        <f>IF(INDEX(Transactions!$J:$J,ROW()-8)="",0,INDEX(Transactions!$O:$O,ROW()-8))</f>
        <v>0</v>
      </c>
    </row>
    <row r="5609" spans="2:6" x14ac:dyDescent="0.15">
      <c r="B5609">
        <f ca="1">IF(INDEX(Transactions!$J:$J,ROW()-8)="",TODAY(),INDEX(Transactions!$G:$G,ROW()-8))</f>
        <v>46229</v>
      </c>
      <c r="F5609">
        <f>IF(INDEX(Transactions!$J:$J,ROW()-8)="",0,INDEX(Transactions!$O:$O,ROW()-8))</f>
        <v>0</v>
      </c>
    </row>
    <row r="5610" spans="2:6" x14ac:dyDescent="0.15">
      <c r="B5610">
        <f ca="1">IF(INDEX(Transactions!$J:$J,ROW()-8)="",TODAY(),INDEX(Transactions!$G:$G,ROW()-8))</f>
        <v>46229</v>
      </c>
      <c r="F5610">
        <f>IF(INDEX(Transactions!$J:$J,ROW()-8)="",0,INDEX(Transactions!$O:$O,ROW()-8))</f>
        <v>0</v>
      </c>
    </row>
    <row r="5611" spans="2:6" x14ac:dyDescent="0.15">
      <c r="B5611">
        <f ca="1">IF(INDEX(Transactions!$J:$J,ROW()-8)="",TODAY(),INDEX(Transactions!$G:$G,ROW()-8))</f>
        <v>46229</v>
      </c>
      <c r="F5611">
        <f>IF(INDEX(Transactions!$J:$J,ROW()-8)="",0,INDEX(Transactions!$O:$O,ROW()-8))</f>
        <v>0</v>
      </c>
    </row>
    <row r="5612" spans="2:6" x14ac:dyDescent="0.15">
      <c r="B5612">
        <f ca="1">IF(INDEX(Transactions!$J:$J,ROW()-8)="",TODAY(),INDEX(Transactions!$G:$G,ROW()-8))</f>
        <v>46229</v>
      </c>
      <c r="F5612">
        <f>IF(INDEX(Transactions!$J:$J,ROW()-8)="",0,INDEX(Transactions!$O:$O,ROW()-8))</f>
        <v>0</v>
      </c>
    </row>
    <row r="5613" spans="2:6" x14ac:dyDescent="0.15">
      <c r="B5613">
        <f ca="1">IF(INDEX(Transactions!$J:$J,ROW()-8)="",TODAY(),INDEX(Transactions!$G:$G,ROW()-8))</f>
        <v>46229</v>
      </c>
      <c r="F5613">
        <f>IF(INDEX(Transactions!$J:$J,ROW()-8)="",0,INDEX(Transactions!$O:$O,ROW()-8))</f>
        <v>0</v>
      </c>
    </row>
    <row r="5614" spans="2:6" x14ac:dyDescent="0.15">
      <c r="B5614">
        <f ca="1">IF(INDEX(Transactions!$J:$J,ROW()-8)="",TODAY(),INDEX(Transactions!$G:$G,ROW()-8))</f>
        <v>46229</v>
      </c>
      <c r="F5614">
        <f>IF(INDEX(Transactions!$J:$J,ROW()-8)="",0,INDEX(Transactions!$O:$O,ROW()-8))</f>
        <v>0</v>
      </c>
    </row>
    <row r="5615" spans="2:6" x14ac:dyDescent="0.15">
      <c r="B5615">
        <f ca="1">IF(INDEX(Transactions!$J:$J,ROW()-8)="",TODAY(),INDEX(Transactions!$G:$G,ROW()-8))</f>
        <v>46229</v>
      </c>
      <c r="F5615">
        <f>IF(INDEX(Transactions!$J:$J,ROW()-8)="",0,INDEX(Transactions!$O:$O,ROW()-8))</f>
        <v>0</v>
      </c>
    </row>
    <row r="5616" spans="2:6" x14ac:dyDescent="0.15">
      <c r="B5616">
        <f ca="1">IF(INDEX(Transactions!$J:$J,ROW()-8)="",TODAY(),INDEX(Transactions!$G:$G,ROW()-8))</f>
        <v>46229</v>
      </c>
      <c r="F5616">
        <f>IF(INDEX(Transactions!$J:$J,ROW()-8)="",0,INDEX(Transactions!$O:$O,ROW()-8))</f>
        <v>0</v>
      </c>
    </row>
    <row r="5617" spans="2:6" x14ac:dyDescent="0.15">
      <c r="B5617">
        <f ca="1">IF(INDEX(Transactions!$J:$J,ROW()-8)="",TODAY(),INDEX(Transactions!$G:$G,ROW()-8))</f>
        <v>46229</v>
      </c>
      <c r="F5617">
        <f>IF(INDEX(Transactions!$J:$J,ROW()-8)="",0,INDEX(Transactions!$O:$O,ROW()-8))</f>
        <v>0</v>
      </c>
    </row>
    <row r="5618" spans="2:6" x14ac:dyDescent="0.15">
      <c r="B5618">
        <f ca="1">IF(INDEX(Transactions!$J:$J,ROW()-8)="",TODAY(),INDEX(Transactions!$G:$G,ROW()-8))</f>
        <v>46229</v>
      </c>
      <c r="F5618">
        <f>IF(INDEX(Transactions!$J:$J,ROW()-8)="",0,INDEX(Transactions!$O:$O,ROW()-8))</f>
        <v>0</v>
      </c>
    </row>
    <row r="5619" spans="2:6" x14ac:dyDescent="0.15">
      <c r="B5619">
        <f ca="1">IF(INDEX(Transactions!$J:$J,ROW()-8)="",TODAY(),INDEX(Transactions!$G:$G,ROW()-8))</f>
        <v>46229</v>
      </c>
      <c r="F5619">
        <f>IF(INDEX(Transactions!$J:$J,ROW()-8)="",0,INDEX(Transactions!$O:$O,ROW()-8))</f>
        <v>0</v>
      </c>
    </row>
    <row r="5620" spans="2:6" x14ac:dyDescent="0.15">
      <c r="B5620">
        <f ca="1">IF(INDEX(Transactions!$J:$J,ROW()-8)="",TODAY(),INDEX(Transactions!$G:$G,ROW()-8))</f>
        <v>46229</v>
      </c>
      <c r="F5620">
        <f>IF(INDEX(Transactions!$J:$J,ROW()-8)="",0,INDEX(Transactions!$O:$O,ROW()-8))</f>
        <v>0</v>
      </c>
    </row>
    <row r="5621" spans="2:6" x14ac:dyDescent="0.15">
      <c r="B5621">
        <f ca="1">IF(INDEX(Transactions!$J:$J,ROW()-8)="",TODAY(),INDEX(Transactions!$G:$G,ROW()-8))</f>
        <v>46229</v>
      </c>
      <c r="F5621">
        <f>IF(INDEX(Transactions!$J:$J,ROW()-8)="",0,INDEX(Transactions!$O:$O,ROW()-8))</f>
        <v>0</v>
      </c>
    </row>
    <row r="5622" spans="2:6" x14ac:dyDescent="0.15">
      <c r="B5622">
        <f ca="1">IF(INDEX(Transactions!$J:$J,ROW()-8)="",TODAY(),INDEX(Transactions!$G:$G,ROW()-8))</f>
        <v>46229</v>
      </c>
      <c r="F5622">
        <f>IF(INDEX(Transactions!$J:$J,ROW()-8)="",0,INDEX(Transactions!$O:$O,ROW()-8))</f>
        <v>0</v>
      </c>
    </row>
    <row r="5623" spans="2:6" x14ac:dyDescent="0.15">
      <c r="B5623">
        <f ca="1">IF(INDEX(Transactions!$J:$J,ROW()-8)="",TODAY(),INDEX(Transactions!$G:$G,ROW()-8))</f>
        <v>46229</v>
      </c>
      <c r="F5623">
        <f>IF(INDEX(Transactions!$J:$J,ROW()-8)="",0,INDEX(Transactions!$O:$O,ROW()-8))</f>
        <v>0</v>
      </c>
    </row>
    <row r="5624" spans="2:6" x14ac:dyDescent="0.15">
      <c r="B5624">
        <f ca="1">IF(INDEX(Transactions!$J:$J,ROW()-8)="",TODAY(),INDEX(Transactions!$G:$G,ROW()-8))</f>
        <v>46229</v>
      </c>
      <c r="F5624">
        <f>IF(INDEX(Transactions!$J:$J,ROW()-8)="",0,INDEX(Transactions!$O:$O,ROW()-8))</f>
        <v>0</v>
      </c>
    </row>
    <row r="5625" spans="2:6" x14ac:dyDescent="0.15">
      <c r="B5625">
        <f ca="1">IF(INDEX(Transactions!$J:$J,ROW()-8)="",TODAY(),INDEX(Transactions!$G:$G,ROW()-8))</f>
        <v>46229</v>
      </c>
      <c r="F5625">
        <f>IF(INDEX(Transactions!$J:$J,ROW()-8)="",0,INDEX(Transactions!$O:$O,ROW()-8))</f>
        <v>0</v>
      </c>
    </row>
    <row r="5626" spans="2:6" x14ac:dyDescent="0.15">
      <c r="B5626">
        <f ca="1">IF(INDEX(Transactions!$J:$J,ROW()-8)="",TODAY(),INDEX(Transactions!$G:$G,ROW()-8))</f>
        <v>46229</v>
      </c>
      <c r="F5626">
        <f>IF(INDEX(Transactions!$J:$J,ROW()-8)="",0,INDEX(Transactions!$O:$O,ROW()-8))</f>
        <v>0</v>
      </c>
    </row>
    <row r="5627" spans="2:6" x14ac:dyDescent="0.15">
      <c r="B5627">
        <f ca="1">IF(INDEX(Transactions!$J:$J,ROW()-8)="",TODAY(),INDEX(Transactions!$G:$G,ROW()-8))</f>
        <v>46229</v>
      </c>
      <c r="F5627">
        <f>IF(INDEX(Transactions!$J:$J,ROW()-8)="",0,INDEX(Transactions!$O:$O,ROW()-8))</f>
        <v>0</v>
      </c>
    </row>
    <row r="5628" spans="2:6" x14ac:dyDescent="0.15">
      <c r="B5628">
        <f ca="1">IF(INDEX(Transactions!$J:$J,ROW()-8)="",TODAY(),INDEX(Transactions!$G:$G,ROW()-8))</f>
        <v>46229</v>
      </c>
      <c r="F5628">
        <f>IF(INDEX(Transactions!$J:$J,ROW()-8)="",0,INDEX(Transactions!$O:$O,ROW()-8))</f>
        <v>0</v>
      </c>
    </row>
    <row r="5629" spans="2:6" x14ac:dyDescent="0.15">
      <c r="B5629">
        <f ca="1">IF(INDEX(Transactions!$J:$J,ROW()-8)="",TODAY(),INDEX(Transactions!$G:$G,ROW()-8))</f>
        <v>46229</v>
      </c>
      <c r="F5629">
        <f>IF(INDEX(Transactions!$J:$J,ROW()-8)="",0,INDEX(Transactions!$O:$O,ROW()-8))</f>
        <v>0</v>
      </c>
    </row>
    <row r="5630" spans="2:6" x14ac:dyDescent="0.15">
      <c r="B5630">
        <f ca="1">IF(INDEX(Transactions!$J:$J,ROW()-8)="",TODAY(),INDEX(Transactions!$G:$G,ROW()-8))</f>
        <v>46229</v>
      </c>
      <c r="F5630">
        <f>IF(INDEX(Transactions!$J:$J,ROW()-8)="",0,INDEX(Transactions!$O:$O,ROW()-8))</f>
        <v>0</v>
      </c>
    </row>
    <row r="5631" spans="2:6" x14ac:dyDescent="0.15">
      <c r="B5631">
        <f ca="1">IF(INDEX(Transactions!$J:$J,ROW()-8)="",TODAY(),INDEX(Transactions!$G:$G,ROW()-8))</f>
        <v>46229</v>
      </c>
      <c r="F5631">
        <f>IF(INDEX(Transactions!$J:$J,ROW()-8)="",0,INDEX(Transactions!$O:$O,ROW()-8))</f>
        <v>0</v>
      </c>
    </row>
    <row r="5632" spans="2:6" x14ac:dyDescent="0.15">
      <c r="B5632">
        <f ca="1">IF(INDEX(Transactions!$J:$J,ROW()-8)="",TODAY(),INDEX(Transactions!$G:$G,ROW()-8))</f>
        <v>46229</v>
      </c>
      <c r="F5632">
        <f>IF(INDEX(Transactions!$J:$J,ROW()-8)="",0,INDEX(Transactions!$O:$O,ROW()-8))</f>
        <v>0</v>
      </c>
    </row>
    <row r="5633" spans="2:6" x14ac:dyDescent="0.15">
      <c r="B5633">
        <f ca="1">IF(INDEX(Transactions!$J:$J,ROW()-8)="",TODAY(),INDEX(Transactions!$G:$G,ROW()-8))</f>
        <v>46229</v>
      </c>
      <c r="F5633">
        <f>IF(INDEX(Transactions!$J:$J,ROW()-8)="",0,INDEX(Transactions!$O:$O,ROW()-8))</f>
        <v>0</v>
      </c>
    </row>
    <row r="5634" spans="2:6" x14ac:dyDescent="0.15">
      <c r="B5634">
        <f ca="1">IF(INDEX(Transactions!$J:$J,ROW()-8)="",TODAY(),INDEX(Transactions!$G:$G,ROW()-8))</f>
        <v>46229</v>
      </c>
      <c r="F5634">
        <f>IF(INDEX(Transactions!$J:$J,ROW()-8)="",0,INDEX(Transactions!$O:$O,ROW()-8))</f>
        <v>0</v>
      </c>
    </row>
    <row r="5635" spans="2:6" x14ac:dyDescent="0.15">
      <c r="B5635">
        <f ca="1">IF(INDEX(Transactions!$J:$J,ROW()-8)="",TODAY(),INDEX(Transactions!$G:$G,ROW()-8))</f>
        <v>46229</v>
      </c>
      <c r="F5635">
        <f>IF(INDEX(Transactions!$J:$J,ROW()-8)="",0,INDEX(Transactions!$O:$O,ROW()-8))</f>
        <v>0</v>
      </c>
    </row>
    <row r="5636" spans="2:6" x14ac:dyDescent="0.15">
      <c r="B5636">
        <f ca="1">IF(INDEX(Transactions!$J:$J,ROW()-8)="",TODAY(),INDEX(Transactions!$G:$G,ROW()-8))</f>
        <v>46229</v>
      </c>
      <c r="F5636">
        <f>IF(INDEX(Transactions!$J:$J,ROW()-8)="",0,INDEX(Transactions!$O:$O,ROW()-8))</f>
        <v>0</v>
      </c>
    </row>
    <row r="5637" spans="2:6" x14ac:dyDescent="0.15">
      <c r="B5637">
        <f ca="1">IF(INDEX(Transactions!$J:$J,ROW()-8)="",TODAY(),INDEX(Transactions!$G:$G,ROW()-8))</f>
        <v>46229</v>
      </c>
      <c r="F5637">
        <f>IF(INDEX(Transactions!$J:$J,ROW()-8)="",0,INDEX(Transactions!$O:$O,ROW()-8))</f>
        <v>0</v>
      </c>
    </row>
    <row r="5638" spans="2:6" x14ac:dyDescent="0.15">
      <c r="B5638">
        <f ca="1">IF(INDEX(Transactions!$J:$J,ROW()-8)="",TODAY(),INDEX(Transactions!$G:$G,ROW()-8))</f>
        <v>46229</v>
      </c>
      <c r="F5638">
        <f>IF(INDEX(Transactions!$J:$J,ROW()-8)="",0,INDEX(Transactions!$O:$O,ROW()-8))</f>
        <v>0</v>
      </c>
    </row>
    <row r="5639" spans="2:6" x14ac:dyDescent="0.15">
      <c r="B5639">
        <f ca="1">IF(INDEX(Transactions!$J:$J,ROW()-8)="",TODAY(),INDEX(Transactions!$G:$G,ROW()-8))</f>
        <v>46229</v>
      </c>
      <c r="F5639">
        <f>IF(INDEX(Transactions!$J:$J,ROW()-8)="",0,INDEX(Transactions!$O:$O,ROW()-8))</f>
        <v>0</v>
      </c>
    </row>
    <row r="5640" spans="2:6" x14ac:dyDescent="0.15">
      <c r="B5640">
        <f ca="1">IF(INDEX(Transactions!$J:$J,ROW()-8)="",TODAY(),INDEX(Transactions!$G:$G,ROW()-8))</f>
        <v>46229</v>
      </c>
      <c r="F5640">
        <f>IF(INDEX(Transactions!$J:$J,ROW()-8)="",0,INDEX(Transactions!$O:$O,ROW()-8))</f>
        <v>0</v>
      </c>
    </row>
    <row r="5641" spans="2:6" x14ac:dyDescent="0.15">
      <c r="B5641">
        <f ca="1">IF(INDEX(Transactions!$J:$J,ROW()-8)="",TODAY(),INDEX(Transactions!$G:$G,ROW()-8))</f>
        <v>46229</v>
      </c>
      <c r="F5641">
        <f>IF(INDEX(Transactions!$J:$J,ROW()-8)="",0,INDEX(Transactions!$O:$O,ROW()-8))</f>
        <v>0</v>
      </c>
    </row>
    <row r="5642" spans="2:6" x14ac:dyDescent="0.15">
      <c r="B5642">
        <f ca="1">IF(INDEX(Transactions!$J:$J,ROW()-8)="",TODAY(),INDEX(Transactions!$G:$G,ROW()-8))</f>
        <v>46229</v>
      </c>
      <c r="F5642">
        <f>IF(INDEX(Transactions!$J:$J,ROW()-8)="",0,INDEX(Transactions!$O:$O,ROW()-8))</f>
        <v>0</v>
      </c>
    </row>
    <row r="5643" spans="2:6" x14ac:dyDescent="0.15">
      <c r="B5643">
        <f ca="1">IF(INDEX(Transactions!$J:$J,ROW()-8)="",TODAY(),INDEX(Transactions!$G:$G,ROW()-8))</f>
        <v>46229</v>
      </c>
      <c r="F5643">
        <f>IF(INDEX(Transactions!$J:$J,ROW()-8)="",0,INDEX(Transactions!$O:$O,ROW()-8))</f>
        <v>0</v>
      </c>
    </row>
    <row r="5644" spans="2:6" x14ac:dyDescent="0.15">
      <c r="B5644">
        <f ca="1">IF(INDEX(Transactions!$J:$J,ROW()-8)="",TODAY(),INDEX(Transactions!$G:$G,ROW()-8))</f>
        <v>46229</v>
      </c>
      <c r="F5644">
        <f>IF(INDEX(Transactions!$J:$J,ROW()-8)="",0,INDEX(Transactions!$O:$O,ROW()-8))</f>
        <v>0</v>
      </c>
    </row>
    <row r="5645" spans="2:6" x14ac:dyDescent="0.15">
      <c r="B5645">
        <f ca="1">IF(INDEX(Transactions!$J:$J,ROW()-8)="",TODAY(),INDEX(Transactions!$G:$G,ROW()-8))</f>
        <v>46229</v>
      </c>
      <c r="F5645">
        <f>IF(INDEX(Transactions!$J:$J,ROW()-8)="",0,INDEX(Transactions!$O:$O,ROW()-8))</f>
        <v>0</v>
      </c>
    </row>
    <row r="5646" spans="2:6" x14ac:dyDescent="0.15">
      <c r="B5646">
        <f ca="1">IF(INDEX(Transactions!$J:$J,ROW()-8)="",TODAY(),INDEX(Transactions!$G:$G,ROW()-8))</f>
        <v>46229</v>
      </c>
      <c r="F5646">
        <f>IF(INDEX(Transactions!$J:$J,ROW()-8)="",0,INDEX(Transactions!$O:$O,ROW()-8))</f>
        <v>0</v>
      </c>
    </row>
    <row r="5647" spans="2:6" x14ac:dyDescent="0.15">
      <c r="B5647">
        <f ca="1">IF(INDEX(Transactions!$J:$J,ROW()-8)="",TODAY(),INDEX(Transactions!$G:$G,ROW()-8))</f>
        <v>46229</v>
      </c>
      <c r="F5647">
        <f>IF(INDEX(Transactions!$J:$J,ROW()-8)="",0,INDEX(Transactions!$O:$O,ROW()-8))</f>
        <v>0</v>
      </c>
    </row>
    <row r="5648" spans="2:6" x14ac:dyDescent="0.15">
      <c r="B5648">
        <f ca="1">IF(INDEX(Transactions!$J:$J,ROW()-8)="",TODAY(),INDEX(Transactions!$G:$G,ROW()-8))</f>
        <v>46229</v>
      </c>
      <c r="F5648">
        <f>IF(INDEX(Transactions!$J:$J,ROW()-8)="",0,INDEX(Transactions!$O:$O,ROW()-8))</f>
        <v>0</v>
      </c>
    </row>
    <row r="5649" spans="2:6" x14ac:dyDescent="0.15">
      <c r="B5649">
        <f ca="1">IF(INDEX(Transactions!$J:$J,ROW()-8)="",TODAY(),INDEX(Transactions!$G:$G,ROW()-8))</f>
        <v>46229</v>
      </c>
      <c r="F5649">
        <f>IF(INDEX(Transactions!$J:$J,ROW()-8)="",0,INDEX(Transactions!$O:$O,ROW()-8))</f>
        <v>0</v>
      </c>
    </row>
    <row r="5650" spans="2:6" x14ac:dyDescent="0.15">
      <c r="B5650">
        <f ca="1">IF(INDEX(Transactions!$J:$J,ROW()-8)="",TODAY(),INDEX(Transactions!$G:$G,ROW()-8))</f>
        <v>46229</v>
      </c>
      <c r="F5650">
        <f>IF(INDEX(Transactions!$J:$J,ROW()-8)="",0,INDEX(Transactions!$O:$O,ROW()-8))</f>
        <v>0</v>
      </c>
    </row>
    <row r="5651" spans="2:6" x14ac:dyDescent="0.15">
      <c r="B5651">
        <f ca="1">IF(INDEX(Transactions!$J:$J,ROW()-8)="",TODAY(),INDEX(Transactions!$G:$G,ROW()-8))</f>
        <v>46229</v>
      </c>
      <c r="F5651">
        <f>IF(INDEX(Transactions!$J:$J,ROW()-8)="",0,INDEX(Transactions!$O:$O,ROW()-8))</f>
        <v>0</v>
      </c>
    </row>
    <row r="5652" spans="2:6" x14ac:dyDescent="0.15">
      <c r="B5652">
        <f ca="1">IF(INDEX(Transactions!$J:$J,ROW()-8)="",TODAY(),INDEX(Transactions!$G:$G,ROW()-8))</f>
        <v>46229</v>
      </c>
      <c r="F5652">
        <f>IF(INDEX(Transactions!$J:$J,ROW()-8)="",0,INDEX(Transactions!$O:$O,ROW()-8))</f>
        <v>0</v>
      </c>
    </row>
    <row r="5653" spans="2:6" x14ac:dyDescent="0.15">
      <c r="B5653">
        <f ca="1">IF(INDEX(Transactions!$J:$J,ROW()-8)="",TODAY(),INDEX(Transactions!$G:$G,ROW()-8))</f>
        <v>46229</v>
      </c>
      <c r="F5653">
        <f>IF(INDEX(Transactions!$J:$J,ROW()-8)="",0,INDEX(Transactions!$O:$O,ROW()-8))</f>
        <v>0</v>
      </c>
    </row>
    <row r="5654" spans="2:6" x14ac:dyDescent="0.15">
      <c r="B5654">
        <f ca="1">IF(INDEX(Transactions!$J:$J,ROW()-8)="",TODAY(),INDEX(Transactions!$G:$G,ROW()-8))</f>
        <v>46229</v>
      </c>
      <c r="F5654">
        <f>IF(INDEX(Transactions!$J:$J,ROW()-8)="",0,INDEX(Transactions!$O:$O,ROW()-8))</f>
        <v>0</v>
      </c>
    </row>
    <row r="5655" spans="2:6" x14ac:dyDescent="0.15">
      <c r="B5655">
        <f ca="1">IF(INDEX(Transactions!$J:$J,ROW()-8)="",TODAY(),INDEX(Transactions!$G:$G,ROW()-8))</f>
        <v>46229</v>
      </c>
      <c r="F5655">
        <f>IF(INDEX(Transactions!$J:$J,ROW()-8)="",0,INDEX(Transactions!$O:$O,ROW()-8))</f>
        <v>0</v>
      </c>
    </row>
    <row r="5656" spans="2:6" x14ac:dyDescent="0.15">
      <c r="B5656">
        <f ca="1">IF(INDEX(Transactions!$J:$J,ROW()-8)="",TODAY(),INDEX(Transactions!$G:$G,ROW()-8))</f>
        <v>46229</v>
      </c>
      <c r="F5656">
        <f>IF(INDEX(Transactions!$J:$J,ROW()-8)="",0,INDEX(Transactions!$O:$O,ROW()-8))</f>
        <v>0</v>
      </c>
    </row>
    <row r="5657" spans="2:6" x14ac:dyDescent="0.15">
      <c r="B5657">
        <f ca="1">IF(INDEX(Transactions!$J:$J,ROW()-8)="",TODAY(),INDEX(Transactions!$G:$G,ROW()-8))</f>
        <v>46229</v>
      </c>
      <c r="F5657">
        <f>IF(INDEX(Transactions!$J:$J,ROW()-8)="",0,INDEX(Transactions!$O:$O,ROW()-8))</f>
        <v>0</v>
      </c>
    </row>
    <row r="5658" spans="2:6" x14ac:dyDescent="0.15">
      <c r="B5658">
        <f ca="1">IF(INDEX(Transactions!$J:$J,ROW()-8)="",TODAY(),INDEX(Transactions!$G:$G,ROW()-8))</f>
        <v>46229</v>
      </c>
      <c r="F5658">
        <f>IF(INDEX(Transactions!$J:$J,ROW()-8)="",0,INDEX(Transactions!$O:$O,ROW()-8))</f>
        <v>0</v>
      </c>
    </row>
    <row r="5659" spans="2:6" x14ac:dyDescent="0.15">
      <c r="B5659">
        <f ca="1">IF(INDEX(Transactions!$J:$J,ROW()-8)="",TODAY(),INDEX(Transactions!$G:$G,ROW()-8))</f>
        <v>46229</v>
      </c>
      <c r="F5659">
        <f>IF(INDEX(Transactions!$J:$J,ROW()-8)="",0,INDEX(Transactions!$O:$O,ROW()-8))</f>
        <v>0</v>
      </c>
    </row>
    <row r="5660" spans="2:6" x14ac:dyDescent="0.15">
      <c r="B5660">
        <f ca="1">IF(INDEX(Transactions!$J:$J,ROW()-8)="",TODAY(),INDEX(Transactions!$G:$G,ROW()-8))</f>
        <v>46229</v>
      </c>
      <c r="F5660">
        <f>IF(INDEX(Transactions!$J:$J,ROW()-8)="",0,INDEX(Transactions!$O:$O,ROW()-8))</f>
        <v>0</v>
      </c>
    </row>
    <row r="5661" spans="2:6" x14ac:dyDescent="0.15">
      <c r="B5661">
        <f ca="1">IF(INDEX(Transactions!$J:$J,ROW()-8)="",TODAY(),INDEX(Transactions!$G:$G,ROW()-8))</f>
        <v>46229</v>
      </c>
      <c r="F5661">
        <f>IF(INDEX(Transactions!$J:$J,ROW()-8)="",0,INDEX(Transactions!$O:$O,ROW()-8))</f>
        <v>0</v>
      </c>
    </row>
    <row r="5662" spans="2:6" x14ac:dyDescent="0.15">
      <c r="B5662">
        <f ca="1">IF(INDEX(Transactions!$J:$J,ROW()-8)="",TODAY(),INDEX(Transactions!$G:$G,ROW()-8))</f>
        <v>46229</v>
      </c>
      <c r="F5662">
        <f>IF(INDEX(Transactions!$J:$J,ROW()-8)="",0,INDEX(Transactions!$O:$O,ROW()-8))</f>
        <v>0</v>
      </c>
    </row>
    <row r="5663" spans="2:6" x14ac:dyDescent="0.15">
      <c r="B5663">
        <f ca="1">IF(INDEX(Transactions!$J:$J,ROW()-8)="",TODAY(),INDEX(Transactions!$G:$G,ROW()-8))</f>
        <v>46229</v>
      </c>
      <c r="F5663">
        <f>IF(INDEX(Transactions!$J:$J,ROW()-8)="",0,INDEX(Transactions!$O:$O,ROW()-8))</f>
        <v>0</v>
      </c>
    </row>
    <row r="5664" spans="2:6" x14ac:dyDescent="0.15">
      <c r="B5664">
        <f ca="1">IF(INDEX(Transactions!$J:$J,ROW()-8)="",TODAY(),INDEX(Transactions!$G:$G,ROW()-8))</f>
        <v>46229</v>
      </c>
      <c r="F5664">
        <f>IF(INDEX(Transactions!$J:$J,ROW()-8)="",0,INDEX(Transactions!$O:$O,ROW()-8))</f>
        <v>0</v>
      </c>
    </row>
    <row r="5665" spans="2:6" x14ac:dyDescent="0.15">
      <c r="B5665">
        <f ca="1">IF(INDEX(Transactions!$J:$J,ROW()-8)="",TODAY(),INDEX(Transactions!$G:$G,ROW()-8))</f>
        <v>46229</v>
      </c>
      <c r="F5665">
        <f>IF(INDEX(Transactions!$J:$J,ROW()-8)="",0,INDEX(Transactions!$O:$O,ROW()-8))</f>
        <v>0</v>
      </c>
    </row>
    <row r="5666" spans="2:6" x14ac:dyDescent="0.15">
      <c r="B5666">
        <f ca="1">IF(INDEX(Transactions!$J:$J,ROW()-8)="",TODAY(),INDEX(Transactions!$G:$G,ROW()-8))</f>
        <v>46229</v>
      </c>
      <c r="F5666">
        <f>IF(INDEX(Transactions!$J:$J,ROW()-8)="",0,INDEX(Transactions!$O:$O,ROW()-8))</f>
        <v>0</v>
      </c>
    </row>
    <row r="5667" spans="2:6" x14ac:dyDescent="0.15">
      <c r="B5667">
        <f ca="1">IF(INDEX(Transactions!$J:$J,ROW()-8)="",TODAY(),INDEX(Transactions!$G:$G,ROW()-8))</f>
        <v>46229</v>
      </c>
      <c r="F5667">
        <f>IF(INDEX(Transactions!$J:$J,ROW()-8)="",0,INDEX(Transactions!$O:$O,ROW()-8))</f>
        <v>0</v>
      </c>
    </row>
    <row r="5668" spans="2:6" x14ac:dyDescent="0.15">
      <c r="B5668">
        <f ca="1">IF(INDEX(Transactions!$J:$J,ROW()-8)="",TODAY(),INDEX(Transactions!$G:$G,ROW()-8))</f>
        <v>46229</v>
      </c>
      <c r="F5668">
        <f>IF(INDEX(Transactions!$J:$J,ROW()-8)="",0,INDEX(Transactions!$O:$O,ROW()-8))</f>
        <v>0</v>
      </c>
    </row>
    <row r="5669" spans="2:6" x14ac:dyDescent="0.15">
      <c r="B5669">
        <f ca="1">IF(INDEX(Transactions!$J:$J,ROW()-8)="",TODAY(),INDEX(Transactions!$G:$G,ROW()-8))</f>
        <v>46229</v>
      </c>
      <c r="F5669">
        <f>IF(INDEX(Transactions!$J:$J,ROW()-8)="",0,INDEX(Transactions!$O:$O,ROW()-8))</f>
        <v>0</v>
      </c>
    </row>
    <row r="5670" spans="2:6" x14ac:dyDescent="0.15">
      <c r="B5670">
        <f ca="1">IF(INDEX(Transactions!$J:$J,ROW()-8)="",TODAY(),INDEX(Transactions!$G:$G,ROW()-8))</f>
        <v>46229</v>
      </c>
      <c r="F5670">
        <f>IF(INDEX(Transactions!$J:$J,ROW()-8)="",0,INDEX(Transactions!$O:$O,ROW()-8))</f>
        <v>0</v>
      </c>
    </row>
    <row r="5671" spans="2:6" x14ac:dyDescent="0.15">
      <c r="B5671">
        <f ca="1">IF(INDEX(Transactions!$J:$J,ROW()-8)="",TODAY(),INDEX(Transactions!$G:$G,ROW()-8))</f>
        <v>46229</v>
      </c>
      <c r="F5671">
        <f>IF(INDEX(Transactions!$J:$J,ROW()-8)="",0,INDEX(Transactions!$O:$O,ROW()-8))</f>
        <v>0</v>
      </c>
    </row>
    <row r="5672" spans="2:6" x14ac:dyDescent="0.15">
      <c r="B5672">
        <f ca="1">IF(INDEX(Transactions!$J:$J,ROW()-8)="",TODAY(),INDEX(Transactions!$G:$G,ROW()-8))</f>
        <v>46229</v>
      </c>
      <c r="F5672">
        <f>IF(INDEX(Transactions!$J:$J,ROW()-8)="",0,INDEX(Transactions!$O:$O,ROW()-8))</f>
        <v>0</v>
      </c>
    </row>
    <row r="5673" spans="2:6" x14ac:dyDescent="0.15">
      <c r="B5673">
        <f ca="1">IF(INDEX(Transactions!$J:$J,ROW()-8)="",TODAY(),INDEX(Transactions!$G:$G,ROW()-8))</f>
        <v>46229</v>
      </c>
      <c r="F5673">
        <f>IF(INDEX(Transactions!$J:$J,ROW()-8)="",0,INDEX(Transactions!$O:$O,ROW()-8))</f>
        <v>0</v>
      </c>
    </row>
    <row r="5674" spans="2:6" x14ac:dyDescent="0.15">
      <c r="B5674">
        <f ca="1">IF(INDEX(Transactions!$J:$J,ROW()-8)="",TODAY(),INDEX(Transactions!$G:$G,ROW()-8))</f>
        <v>46229</v>
      </c>
      <c r="F5674">
        <f>IF(INDEX(Transactions!$J:$J,ROW()-8)="",0,INDEX(Transactions!$O:$O,ROW()-8))</f>
        <v>0</v>
      </c>
    </row>
    <row r="5675" spans="2:6" x14ac:dyDescent="0.15">
      <c r="B5675">
        <f ca="1">IF(INDEX(Transactions!$J:$J,ROW()-8)="",TODAY(),INDEX(Transactions!$G:$G,ROW()-8))</f>
        <v>46229</v>
      </c>
      <c r="F5675">
        <f>IF(INDEX(Transactions!$J:$J,ROW()-8)="",0,INDEX(Transactions!$O:$O,ROW()-8))</f>
        <v>0</v>
      </c>
    </row>
    <row r="5676" spans="2:6" x14ac:dyDescent="0.15">
      <c r="B5676">
        <f ca="1">IF(INDEX(Transactions!$J:$J,ROW()-8)="",TODAY(),INDEX(Transactions!$G:$G,ROW()-8))</f>
        <v>46229</v>
      </c>
      <c r="F5676">
        <f>IF(INDEX(Transactions!$J:$J,ROW()-8)="",0,INDEX(Transactions!$O:$O,ROW()-8))</f>
        <v>0</v>
      </c>
    </row>
    <row r="5677" spans="2:6" x14ac:dyDescent="0.15">
      <c r="B5677">
        <f ca="1">IF(INDEX(Transactions!$J:$J,ROW()-8)="",TODAY(),INDEX(Transactions!$G:$G,ROW()-8))</f>
        <v>46229</v>
      </c>
      <c r="F5677">
        <f>IF(INDEX(Transactions!$J:$J,ROW()-8)="",0,INDEX(Transactions!$O:$O,ROW()-8))</f>
        <v>0</v>
      </c>
    </row>
    <row r="5678" spans="2:6" x14ac:dyDescent="0.15">
      <c r="B5678">
        <f ca="1">IF(INDEX(Transactions!$J:$J,ROW()-8)="",TODAY(),INDEX(Transactions!$G:$G,ROW()-8))</f>
        <v>46229</v>
      </c>
      <c r="F5678">
        <f>IF(INDEX(Transactions!$J:$J,ROW()-8)="",0,INDEX(Transactions!$O:$O,ROW()-8))</f>
        <v>0</v>
      </c>
    </row>
    <row r="5679" spans="2:6" x14ac:dyDescent="0.15">
      <c r="B5679">
        <f ca="1">IF(INDEX(Transactions!$J:$J,ROW()-8)="",TODAY(),INDEX(Transactions!$G:$G,ROW()-8))</f>
        <v>46229</v>
      </c>
      <c r="F5679">
        <f>IF(INDEX(Transactions!$J:$J,ROW()-8)="",0,INDEX(Transactions!$O:$O,ROW()-8))</f>
        <v>0</v>
      </c>
    </row>
    <row r="5680" spans="2:6" x14ac:dyDescent="0.15">
      <c r="B5680">
        <f ca="1">IF(INDEX(Transactions!$J:$J,ROW()-8)="",TODAY(),INDEX(Transactions!$G:$G,ROW()-8))</f>
        <v>46229</v>
      </c>
      <c r="F5680">
        <f>IF(INDEX(Transactions!$J:$J,ROW()-8)="",0,INDEX(Transactions!$O:$O,ROW()-8))</f>
        <v>0</v>
      </c>
    </row>
    <row r="5681" spans="2:6" x14ac:dyDescent="0.15">
      <c r="B5681">
        <f ca="1">IF(INDEX(Transactions!$J:$J,ROW()-8)="",TODAY(),INDEX(Transactions!$G:$G,ROW()-8))</f>
        <v>46229</v>
      </c>
      <c r="F5681">
        <f>IF(INDEX(Transactions!$J:$J,ROW()-8)="",0,INDEX(Transactions!$O:$O,ROW()-8))</f>
        <v>0</v>
      </c>
    </row>
    <row r="5682" spans="2:6" x14ac:dyDescent="0.15">
      <c r="B5682">
        <f ca="1">IF(INDEX(Transactions!$J:$J,ROW()-8)="",TODAY(),INDEX(Transactions!$G:$G,ROW()-8))</f>
        <v>46229</v>
      </c>
      <c r="F5682">
        <f>IF(INDEX(Transactions!$J:$J,ROW()-8)="",0,INDEX(Transactions!$O:$O,ROW()-8))</f>
        <v>0</v>
      </c>
    </row>
    <row r="5683" spans="2:6" x14ac:dyDescent="0.15">
      <c r="B5683">
        <f ca="1">IF(INDEX(Transactions!$J:$J,ROW()-8)="",TODAY(),INDEX(Transactions!$G:$G,ROW()-8))</f>
        <v>46229</v>
      </c>
      <c r="F5683">
        <f>IF(INDEX(Transactions!$J:$J,ROW()-8)="",0,INDEX(Transactions!$O:$O,ROW()-8))</f>
        <v>0</v>
      </c>
    </row>
    <row r="5684" spans="2:6" x14ac:dyDescent="0.15">
      <c r="B5684">
        <f ca="1">IF(INDEX(Transactions!$J:$J,ROW()-8)="",TODAY(),INDEX(Transactions!$G:$G,ROW()-8))</f>
        <v>46229</v>
      </c>
      <c r="F5684">
        <f>IF(INDEX(Transactions!$J:$J,ROW()-8)="",0,INDEX(Transactions!$O:$O,ROW()-8))</f>
        <v>0</v>
      </c>
    </row>
    <row r="5685" spans="2:6" x14ac:dyDescent="0.15">
      <c r="B5685">
        <f ca="1">IF(INDEX(Transactions!$J:$J,ROW()-8)="",TODAY(),INDEX(Transactions!$G:$G,ROW()-8))</f>
        <v>46229</v>
      </c>
      <c r="F5685">
        <f>IF(INDEX(Transactions!$J:$J,ROW()-8)="",0,INDEX(Transactions!$O:$O,ROW()-8))</f>
        <v>0</v>
      </c>
    </row>
    <row r="5686" spans="2:6" x14ac:dyDescent="0.15">
      <c r="B5686">
        <f ca="1">IF(INDEX(Transactions!$J:$J,ROW()-8)="",TODAY(),INDEX(Transactions!$G:$G,ROW()-8))</f>
        <v>46229</v>
      </c>
      <c r="F5686">
        <f>IF(INDEX(Transactions!$J:$J,ROW()-8)="",0,INDEX(Transactions!$O:$O,ROW()-8))</f>
        <v>0</v>
      </c>
    </row>
    <row r="5687" spans="2:6" x14ac:dyDescent="0.15">
      <c r="B5687">
        <f ca="1">IF(INDEX(Transactions!$J:$J,ROW()-8)="",TODAY(),INDEX(Transactions!$G:$G,ROW()-8))</f>
        <v>46229</v>
      </c>
      <c r="F5687">
        <f>IF(INDEX(Transactions!$J:$J,ROW()-8)="",0,INDEX(Transactions!$O:$O,ROW()-8))</f>
        <v>0</v>
      </c>
    </row>
    <row r="5688" spans="2:6" x14ac:dyDescent="0.15">
      <c r="B5688">
        <f ca="1">IF(INDEX(Transactions!$J:$J,ROW()-8)="",TODAY(),INDEX(Transactions!$G:$G,ROW()-8))</f>
        <v>46229</v>
      </c>
      <c r="F5688">
        <f>IF(INDEX(Transactions!$J:$J,ROW()-8)="",0,INDEX(Transactions!$O:$O,ROW()-8))</f>
        <v>0</v>
      </c>
    </row>
    <row r="5689" spans="2:6" x14ac:dyDescent="0.15">
      <c r="B5689">
        <f ca="1">IF(INDEX(Transactions!$J:$J,ROW()-8)="",TODAY(),INDEX(Transactions!$G:$G,ROW()-8))</f>
        <v>46229</v>
      </c>
      <c r="F5689">
        <f>IF(INDEX(Transactions!$J:$J,ROW()-8)="",0,INDEX(Transactions!$O:$O,ROW()-8))</f>
        <v>0</v>
      </c>
    </row>
    <row r="5690" spans="2:6" x14ac:dyDescent="0.15">
      <c r="B5690">
        <f ca="1">IF(INDEX(Transactions!$J:$J,ROW()-8)="",TODAY(),INDEX(Transactions!$G:$G,ROW()-8))</f>
        <v>46229</v>
      </c>
      <c r="F5690">
        <f>IF(INDEX(Transactions!$J:$J,ROW()-8)="",0,INDEX(Transactions!$O:$O,ROW()-8))</f>
        <v>0</v>
      </c>
    </row>
    <row r="5691" spans="2:6" x14ac:dyDescent="0.15">
      <c r="B5691">
        <f ca="1">IF(INDEX(Transactions!$J:$J,ROW()-8)="",TODAY(),INDEX(Transactions!$G:$G,ROW()-8))</f>
        <v>46229</v>
      </c>
      <c r="F5691">
        <f>IF(INDEX(Transactions!$J:$J,ROW()-8)="",0,INDEX(Transactions!$O:$O,ROW()-8))</f>
        <v>0</v>
      </c>
    </row>
    <row r="5692" spans="2:6" x14ac:dyDescent="0.15">
      <c r="B5692">
        <f ca="1">IF(INDEX(Transactions!$J:$J,ROW()-8)="",TODAY(),INDEX(Transactions!$G:$G,ROW()-8))</f>
        <v>46229</v>
      </c>
      <c r="F5692">
        <f>IF(INDEX(Transactions!$J:$J,ROW()-8)="",0,INDEX(Transactions!$O:$O,ROW()-8))</f>
        <v>0</v>
      </c>
    </row>
    <row r="5693" spans="2:6" x14ac:dyDescent="0.15">
      <c r="B5693">
        <f ca="1">IF(INDEX(Transactions!$J:$J,ROW()-8)="",TODAY(),INDEX(Transactions!$G:$G,ROW()-8))</f>
        <v>46229</v>
      </c>
      <c r="F5693">
        <f>IF(INDEX(Transactions!$J:$J,ROW()-8)="",0,INDEX(Transactions!$O:$O,ROW()-8))</f>
        <v>0</v>
      </c>
    </row>
    <row r="5694" spans="2:6" x14ac:dyDescent="0.15">
      <c r="B5694">
        <f ca="1">IF(INDEX(Transactions!$J:$J,ROW()-8)="",TODAY(),INDEX(Transactions!$G:$G,ROW()-8))</f>
        <v>46229</v>
      </c>
      <c r="F5694">
        <f>IF(INDEX(Transactions!$J:$J,ROW()-8)="",0,INDEX(Transactions!$O:$O,ROW()-8))</f>
        <v>0</v>
      </c>
    </row>
    <row r="5695" spans="2:6" x14ac:dyDescent="0.15">
      <c r="B5695">
        <f ca="1">IF(INDEX(Transactions!$J:$J,ROW()-8)="",TODAY(),INDEX(Transactions!$G:$G,ROW()-8))</f>
        <v>46229</v>
      </c>
      <c r="F5695">
        <f>IF(INDEX(Transactions!$J:$J,ROW()-8)="",0,INDEX(Transactions!$O:$O,ROW()-8))</f>
        <v>0</v>
      </c>
    </row>
    <row r="5696" spans="2:6" x14ac:dyDescent="0.15">
      <c r="B5696">
        <f ca="1">IF(INDEX(Transactions!$J:$J,ROW()-8)="",TODAY(),INDEX(Transactions!$G:$G,ROW()-8))</f>
        <v>46229</v>
      </c>
      <c r="F5696">
        <f>IF(INDEX(Transactions!$J:$J,ROW()-8)="",0,INDEX(Transactions!$O:$O,ROW()-8))</f>
        <v>0</v>
      </c>
    </row>
    <row r="5697" spans="2:6" x14ac:dyDescent="0.15">
      <c r="B5697">
        <f ca="1">IF(INDEX(Transactions!$J:$J,ROW()-8)="",TODAY(),INDEX(Transactions!$G:$G,ROW()-8))</f>
        <v>46229</v>
      </c>
      <c r="F5697">
        <f>IF(INDEX(Transactions!$J:$J,ROW()-8)="",0,INDEX(Transactions!$O:$O,ROW()-8))</f>
        <v>0</v>
      </c>
    </row>
    <row r="5698" spans="2:6" x14ac:dyDescent="0.15">
      <c r="B5698">
        <f ca="1">IF(INDEX(Transactions!$J:$J,ROW()-8)="",TODAY(),INDEX(Transactions!$G:$G,ROW()-8))</f>
        <v>46229</v>
      </c>
      <c r="F5698">
        <f>IF(INDEX(Transactions!$J:$J,ROW()-8)="",0,INDEX(Transactions!$O:$O,ROW()-8))</f>
        <v>0</v>
      </c>
    </row>
    <row r="5699" spans="2:6" x14ac:dyDescent="0.15">
      <c r="B5699">
        <f ca="1">IF(INDEX(Transactions!$J:$J,ROW()-8)="",TODAY(),INDEX(Transactions!$G:$G,ROW()-8))</f>
        <v>46229</v>
      </c>
      <c r="F5699">
        <f>IF(INDEX(Transactions!$J:$J,ROW()-8)="",0,INDEX(Transactions!$O:$O,ROW()-8))</f>
        <v>0</v>
      </c>
    </row>
    <row r="5700" spans="2:6" x14ac:dyDescent="0.15">
      <c r="B5700">
        <f ca="1">IF(INDEX(Transactions!$J:$J,ROW()-8)="",TODAY(),INDEX(Transactions!$G:$G,ROW()-8))</f>
        <v>46229</v>
      </c>
      <c r="F5700">
        <f>IF(INDEX(Transactions!$J:$J,ROW()-8)="",0,INDEX(Transactions!$O:$O,ROW()-8))</f>
        <v>0</v>
      </c>
    </row>
    <row r="5701" spans="2:6" x14ac:dyDescent="0.15">
      <c r="B5701">
        <f ca="1">IF(INDEX(Transactions!$J:$J,ROW()-8)="",TODAY(),INDEX(Transactions!$G:$G,ROW()-8))</f>
        <v>46229</v>
      </c>
      <c r="F5701">
        <f>IF(INDEX(Transactions!$J:$J,ROW()-8)="",0,INDEX(Transactions!$O:$O,ROW()-8))</f>
        <v>0</v>
      </c>
    </row>
    <row r="5702" spans="2:6" x14ac:dyDescent="0.15">
      <c r="B5702">
        <f ca="1">IF(INDEX(Transactions!$J:$J,ROW()-8)="",TODAY(),INDEX(Transactions!$G:$G,ROW()-8))</f>
        <v>46229</v>
      </c>
      <c r="F5702">
        <f>IF(INDEX(Transactions!$J:$J,ROW()-8)="",0,INDEX(Transactions!$O:$O,ROW()-8))</f>
        <v>0</v>
      </c>
    </row>
    <row r="5703" spans="2:6" x14ac:dyDescent="0.15">
      <c r="B5703">
        <f ca="1">IF(INDEX(Transactions!$J:$J,ROW()-8)="",TODAY(),INDEX(Transactions!$G:$G,ROW()-8))</f>
        <v>46229</v>
      </c>
      <c r="F5703">
        <f>IF(INDEX(Transactions!$J:$J,ROW()-8)="",0,INDEX(Transactions!$O:$O,ROW()-8))</f>
        <v>0</v>
      </c>
    </row>
    <row r="5704" spans="2:6" x14ac:dyDescent="0.15">
      <c r="B5704">
        <f ca="1">IF(INDEX(Transactions!$J:$J,ROW()-8)="",TODAY(),INDEX(Transactions!$G:$G,ROW()-8))</f>
        <v>46229</v>
      </c>
      <c r="F5704">
        <f>IF(INDEX(Transactions!$J:$J,ROW()-8)="",0,INDEX(Transactions!$O:$O,ROW()-8))</f>
        <v>0</v>
      </c>
    </row>
    <row r="5705" spans="2:6" x14ac:dyDescent="0.15">
      <c r="B5705">
        <f ca="1">IF(INDEX(Transactions!$J:$J,ROW()-8)="",TODAY(),INDEX(Transactions!$G:$G,ROW()-8))</f>
        <v>46229</v>
      </c>
      <c r="F5705">
        <f>IF(INDEX(Transactions!$J:$J,ROW()-8)="",0,INDEX(Transactions!$O:$O,ROW()-8))</f>
        <v>0</v>
      </c>
    </row>
    <row r="5706" spans="2:6" x14ac:dyDescent="0.15">
      <c r="B5706">
        <f ca="1">IF(INDEX(Transactions!$J:$J,ROW()-8)="",TODAY(),INDEX(Transactions!$G:$G,ROW()-8))</f>
        <v>46229</v>
      </c>
      <c r="F5706">
        <f>IF(INDEX(Transactions!$J:$J,ROW()-8)="",0,INDEX(Transactions!$O:$O,ROW()-8))</f>
        <v>0</v>
      </c>
    </row>
    <row r="5707" spans="2:6" x14ac:dyDescent="0.15">
      <c r="B5707">
        <f ca="1">IF(INDEX(Transactions!$J:$J,ROW()-8)="",TODAY(),INDEX(Transactions!$G:$G,ROW()-8))</f>
        <v>46229</v>
      </c>
      <c r="F5707">
        <f>IF(INDEX(Transactions!$J:$J,ROW()-8)="",0,INDEX(Transactions!$O:$O,ROW()-8))</f>
        <v>0</v>
      </c>
    </row>
    <row r="5708" spans="2:6" x14ac:dyDescent="0.15">
      <c r="B5708">
        <f ca="1">IF(INDEX(Transactions!$J:$J,ROW()-8)="",TODAY(),INDEX(Transactions!$G:$G,ROW()-8))</f>
        <v>46229</v>
      </c>
      <c r="F5708">
        <f>IF(INDEX(Transactions!$J:$J,ROW()-8)="",0,INDEX(Transactions!$O:$O,ROW()-8))</f>
        <v>0</v>
      </c>
    </row>
    <row r="5709" spans="2:6" x14ac:dyDescent="0.15">
      <c r="B5709">
        <f ca="1">IF(INDEX(Transactions!$J:$J,ROW()-8)="",TODAY(),INDEX(Transactions!$G:$G,ROW()-8))</f>
        <v>46229</v>
      </c>
      <c r="F5709">
        <f>IF(INDEX(Transactions!$J:$J,ROW()-8)="",0,INDEX(Transactions!$O:$O,ROW()-8))</f>
        <v>0</v>
      </c>
    </row>
    <row r="5710" spans="2:6" x14ac:dyDescent="0.15">
      <c r="B5710">
        <f ca="1">IF(INDEX(Transactions!$J:$J,ROW()-8)="",TODAY(),INDEX(Transactions!$G:$G,ROW()-8))</f>
        <v>46229</v>
      </c>
      <c r="F5710">
        <f>IF(INDEX(Transactions!$J:$J,ROW()-8)="",0,INDEX(Transactions!$O:$O,ROW()-8))</f>
        <v>0</v>
      </c>
    </row>
    <row r="5711" spans="2:6" x14ac:dyDescent="0.15">
      <c r="B5711">
        <f ca="1">IF(INDEX(Transactions!$J:$J,ROW()-8)="",TODAY(),INDEX(Transactions!$G:$G,ROW()-8))</f>
        <v>46229</v>
      </c>
      <c r="F5711">
        <f>IF(INDEX(Transactions!$J:$J,ROW()-8)="",0,INDEX(Transactions!$O:$O,ROW()-8))</f>
        <v>0</v>
      </c>
    </row>
    <row r="5712" spans="2:6" x14ac:dyDescent="0.15">
      <c r="B5712">
        <f ca="1">IF(INDEX(Transactions!$J:$J,ROW()-8)="",TODAY(),INDEX(Transactions!$G:$G,ROW()-8))</f>
        <v>46229</v>
      </c>
      <c r="F5712">
        <f>IF(INDEX(Transactions!$J:$J,ROW()-8)="",0,INDEX(Transactions!$O:$O,ROW()-8))</f>
        <v>0</v>
      </c>
    </row>
    <row r="5713" spans="2:6" x14ac:dyDescent="0.15">
      <c r="B5713">
        <f ca="1">IF(INDEX(Transactions!$J:$J,ROW()-8)="",TODAY(),INDEX(Transactions!$G:$G,ROW()-8))</f>
        <v>46229</v>
      </c>
      <c r="F5713">
        <f>IF(INDEX(Transactions!$J:$J,ROW()-8)="",0,INDEX(Transactions!$O:$O,ROW()-8))</f>
        <v>0</v>
      </c>
    </row>
    <row r="5714" spans="2:6" x14ac:dyDescent="0.15">
      <c r="B5714">
        <f ca="1">IF(INDEX(Transactions!$J:$J,ROW()-8)="",TODAY(),INDEX(Transactions!$G:$G,ROW()-8))</f>
        <v>46229</v>
      </c>
      <c r="F5714">
        <f>IF(INDEX(Transactions!$J:$J,ROW()-8)="",0,INDEX(Transactions!$O:$O,ROW()-8))</f>
        <v>0</v>
      </c>
    </row>
    <row r="5715" spans="2:6" x14ac:dyDescent="0.15">
      <c r="B5715">
        <f ca="1">IF(INDEX(Transactions!$J:$J,ROW()-8)="",TODAY(),INDEX(Transactions!$G:$G,ROW()-8))</f>
        <v>46229</v>
      </c>
      <c r="F5715">
        <f>IF(INDEX(Transactions!$J:$J,ROW()-8)="",0,INDEX(Transactions!$O:$O,ROW()-8))</f>
        <v>0</v>
      </c>
    </row>
    <row r="5716" spans="2:6" x14ac:dyDescent="0.15">
      <c r="B5716">
        <f ca="1">IF(INDEX(Transactions!$J:$J,ROW()-8)="",TODAY(),INDEX(Transactions!$G:$G,ROW()-8))</f>
        <v>46229</v>
      </c>
      <c r="F5716">
        <f>IF(INDEX(Transactions!$J:$J,ROW()-8)="",0,INDEX(Transactions!$O:$O,ROW()-8))</f>
        <v>0</v>
      </c>
    </row>
    <row r="5717" spans="2:6" x14ac:dyDescent="0.15">
      <c r="B5717">
        <f ca="1">IF(INDEX(Transactions!$J:$J,ROW()-8)="",TODAY(),INDEX(Transactions!$G:$G,ROW()-8))</f>
        <v>46229</v>
      </c>
      <c r="F5717">
        <f>IF(INDEX(Transactions!$J:$J,ROW()-8)="",0,INDEX(Transactions!$O:$O,ROW()-8))</f>
        <v>0</v>
      </c>
    </row>
    <row r="5718" spans="2:6" x14ac:dyDescent="0.15">
      <c r="B5718">
        <f ca="1">IF(INDEX(Transactions!$J:$J,ROW()-8)="",TODAY(),INDEX(Transactions!$G:$G,ROW()-8))</f>
        <v>46229</v>
      </c>
      <c r="F5718">
        <f>IF(INDEX(Transactions!$J:$J,ROW()-8)="",0,INDEX(Transactions!$O:$O,ROW()-8))</f>
        <v>0</v>
      </c>
    </row>
    <row r="5719" spans="2:6" x14ac:dyDescent="0.15">
      <c r="B5719">
        <f ca="1">IF(INDEX(Transactions!$J:$J,ROW()-8)="",TODAY(),INDEX(Transactions!$G:$G,ROW()-8))</f>
        <v>46229</v>
      </c>
      <c r="F5719">
        <f>IF(INDEX(Transactions!$J:$J,ROW()-8)="",0,INDEX(Transactions!$O:$O,ROW()-8))</f>
        <v>0</v>
      </c>
    </row>
    <row r="5720" spans="2:6" x14ac:dyDescent="0.15">
      <c r="B5720">
        <f ca="1">IF(INDEX(Transactions!$J:$J,ROW()-8)="",TODAY(),INDEX(Transactions!$G:$G,ROW()-8))</f>
        <v>46229</v>
      </c>
      <c r="F5720">
        <f>IF(INDEX(Transactions!$J:$J,ROW()-8)="",0,INDEX(Transactions!$O:$O,ROW()-8))</f>
        <v>0</v>
      </c>
    </row>
    <row r="5721" spans="2:6" x14ac:dyDescent="0.15">
      <c r="B5721">
        <f ca="1">IF(INDEX(Transactions!$J:$J,ROW()-8)="",TODAY(),INDEX(Transactions!$G:$G,ROW()-8))</f>
        <v>46229</v>
      </c>
      <c r="F5721">
        <f>IF(INDEX(Transactions!$J:$J,ROW()-8)="",0,INDEX(Transactions!$O:$O,ROW()-8))</f>
        <v>0</v>
      </c>
    </row>
    <row r="5722" spans="2:6" x14ac:dyDescent="0.15">
      <c r="B5722">
        <f ca="1">IF(INDEX(Transactions!$J:$J,ROW()-8)="",TODAY(),INDEX(Transactions!$G:$G,ROW()-8))</f>
        <v>46229</v>
      </c>
      <c r="F5722">
        <f>IF(INDEX(Transactions!$J:$J,ROW()-8)="",0,INDEX(Transactions!$O:$O,ROW()-8))</f>
        <v>0</v>
      </c>
    </row>
    <row r="5723" spans="2:6" x14ac:dyDescent="0.15">
      <c r="B5723">
        <f ca="1">IF(INDEX(Transactions!$J:$J,ROW()-8)="",TODAY(),INDEX(Transactions!$G:$G,ROW()-8))</f>
        <v>46229</v>
      </c>
      <c r="F5723">
        <f>IF(INDEX(Transactions!$J:$J,ROW()-8)="",0,INDEX(Transactions!$O:$O,ROW()-8))</f>
        <v>0</v>
      </c>
    </row>
    <row r="5724" spans="2:6" x14ac:dyDescent="0.15">
      <c r="B5724">
        <f ca="1">IF(INDEX(Transactions!$J:$J,ROW()-8)="",TODAY(),INDEX(Transactions!$G:$G,ROW()-8))</f>
        <v>46229</v>
      </c>
      <c r="F5724">
        <f>IF(INDEX(Transactions!$J:$J,ROW()-8)="",0,INDEX(Transactions!$O:$O,ROW()-8))</f>
        <v>0</v>
      </c>
    </row>
    <row r="5725" spans="2:6" x14ac:dyDescent="0.15">
      <c r="B5725">
        <f ca="1">IF(INDEX(Transactions!$J:$J,ROW()-8)="",TODAY(),INDEX(Transactions!$G:$G,ROW()-8))</f>
        <v>46229</v>
      </c>
      <c r="F5725">
        <f>IF(INDEX(Transactions!$J:$J,ROW()-8)="",0,INDEX(Transactions!$O:$O,ROW()-8))</f>
        <v>0</v>
      </c>
    </row>
    <row r="5726" spans="2:6" x14ac:dyDescent="0.15">
      <c r="B5726">
        <f ca="1">IF(INDEX(Transactions!$J:$J,ROW()-8)="",TODAY(),INDEX(Transactions!$G:$G,ROW()-8))</f>
        <v>46229</v>
      </c>
      <c r="F5726">
        <f>IF(INDEX(Transactions!$J:$J,ROW()-8)="",0,INDEX(Transactions!$O:$O,ROW()-8))</f>
        <v>0</v>
      </c>
    </row>
    <row r="5727" spans="2:6" x14ac:dyDescent="0.15">
      <c r="B5727">
        <f ca="1">IF(INDEX(Transactions!$J:$J,ROW()-8)="",TODAY(),INDEX(Transactions!$G:$G,ROW()-8))</f>
        <v>46229</v>
      </c>
      <c r="F5727">
        <f>IF(INDEX(Transactions!$J:$J,ROW()-8)="",0,INDEX(Transactions!$O:$O,ROW()-8))</f>
        <v>0</v>
      </c>
    </row>
    <row r="5728" spans="2:6" x14ac:dyDescent="0.15">
      <c r="B5728">
        <f ca="1">IF(INDEX(Transactions!$J:$J,ROW()-8)="",TODAY(),INDEX(Transactions!$G:$G,ROW()-8))</f>
        <v>46229</v>
      </c>
      <c r="F5728">
        <f>IF(INDEX(Transactions!$J:$J,ROW()-8)="",0,INDEX(Transactions!$O:$O,ROW()-8))</f>
        <v>0</v>
      </c>
    </row>
    <row r="5729" spans="2:6" x14ac:dyDescent="0.15">
      <c r="B5729">
        <f ca="1">IF(INDEX(Transactions!$J:$J,ROW()-8)="",TODAY(),INDEX(Transactions!$G:$G,ROW()-8))</f>
        <v>46229</v>
      </c>
      <c r="F5729">
        <f>IF(INDEX(Transactions!$J:$J,ROW()-8)="",0,INDEX(Transactions!$O:$O,ROW()-8))</f>
        <v>0</v>
      </c>
    </row>
    <row r="5730" spans="2:6" x14ac:dyDescent="0.15">
      <c r="B5730">
        <f ca="1">IF(INDEX(Transactions!$J:$J,ROW()-8)="",TODAY(),INDEX(Transactions!$G:$G,ROW()-8))</f>
        <v>46229</v>
      </c>
      <c r="F5730">
        <f>IF(INDEX(Transactions!$J:$J,ROW()-8)="",0,INDEX(Transactions!$O:$O,ROW()-8))</f>
        <v>0</v>
      </c>
    </row>
    <row r="5731" spans="2:6" x14ac:dyDescent="0.15">
      <c r="B5731">
        <f ca="1">IF(INDEX(Transactions!$J:$J,ROW()-8)="",TODAY(),INDEX(Transactions!$G:$G,ROW()-8))</f>
        <v>46229</v>
      </c>
      <c r="F5731">
        <f>IF(INDEX(Transactions!$J:$J,ROW()-8)="",0,INDEX(Transactions!$O:$O,ROW()-8))</f>
        <v>0</v>
      </c>
    </row>
    <row r="5732" spans="2:6" x14ac:dyDescent="0.15">
      <c r="B5732">
        <f ca="1">IF(INDEX(Transactions!$J:$J,ROW()-8)="",TODAY(),INDEX(Transactions!$G:$G,ROW()-8))</f>
        <v>46229</v>
      </c>
      <c r="F5732">
        <f>IF(INDEX(Transactions!$J:$J,ROW()-8)="",0,INDEX(Transactions!$O:$O,ROW()-8))</f>
        <v>0</v>
      </c>
    </row>
    <row r="5733" spans="2:6" x14ac:dyDescent="0.15">
      <c r="B5733">
        <f ca="1">IF(INDEX(Transactions!$J:$J,ROW()-8)="",TODAY(),INDEX(Transactions!$G:$G,ROW()-8))</f>
        <v>46229</v>
      </c>
      <c r="F5733">
        <f>IF(INDEX(Transactions!$J:$J,ROW()-8)="",0,INDEX(Transactions!$O:$O,ROW()-8))</f>
        <v>0</v>
      </c>
    </row>
    <row r="5734" spans="2:6" x14ac:dyDescent="0.15">
      <c r="B5734">
        <f ca="1">IF(INDEX(Transactions!$J:$J,ROW()-8)="",TODAY(),INDEX(Transactions!$G:$G,ROW()-8))</f>
        <v>46229</v>
      </c>
      <c r="F5734">
        <f>IF(INDEX(Transactions!$J:$J,ROW()-8)="",0,INDEX(Transactions!$O:$O,ROW()-8))</f>
        <v>0</v>
      </c>
    </row>
    <row r="5735" spans="2:6" x14ac:dyDescent="0.15">
      <c r="B5735">
        <f ca="1">IF(INDEX(Transactions!$J:$J,ROW()-8)="",TODAY(),INDEX(Transactions!$G:$G,ROW()-8))</f>
        <v>46229</v>
      </c>
      <c r="F5735">
        <f>IF(INDEX(Transactions!$J:$J,ROW()-8)="",0,INDEX(Transactions!$O:$O,ROW()-8))</f>
        <v>0</v>
      </c>
    </row>
    <row r="5736" spans="2:6" x14ac:dyDescent="0.15">
      <c r="B5736">
        <f ca="1">IF(INDEX(Transactions!$J:$J,ROW()-8)="",TODAY(),INDEX(Transactions!$G:$G,ROW()-8))</f>
        <v>46229</v>
      </c>
      <c r="F5736">
        <f>IF(INDEX(Transactions!$J:$J,ROW()-8)="",0,INDEX(Transactions!$O:$O,ROW()-8))</f>
        <v>0</v>
      </c>
    </row>
    <row r="5737" spans="2:6" x14ac:dyDescent="0.15">
      <c r="B5737">
        <f ca="1">IF(INDEX(Transactions!$J:$J,ROW()-8)="",TODAY(),INDEX(Transactions!$G:$G,ROW()-8))</f>
        <v>46229</v>
      </c>
      <c r="F5737">
        <f>IF(INDEX(Transactions!$J:$J,ROW()-8)="",0,INDEX(Transactions!$O:$O,ROW()-8))</f>
        <v>0</v>
      </c>
    </row>
    <row r="5738" spans="2:6" x14ac:dyDescent="0.15">
      <c r="B5738">
        <f ca="1">IF(INDEX(Transactions!$J:$J,ROW()-8)="",TODAY(),INDEX(Transactions!$G:$G,ROW()-8))</f>
        <v>46229</v>
      </c>
      <c r="F5738">
        <f>IF(INDEX(Transactions!$J:$J,ROW()-8)="",0,INDEX(Transactions!$O:$O,ROW()-8))</f>
        <v>0</v>
      </c>
    </row>
    <row r="5739" spans="2:6" x14ac:dyDescent="0.15">
      <c r="B5739">
        <f ca="1">IF(INDEX(Transactions!$J:$J,ROW()-8)="",TODAY(),INDEX(Transactions!$G:$G,ROW()-8))</f>
        <v>46229</v>
      </c>
      <c r="F5739">
        <f>IF(INDEX(Transactions!$J:$J,ROW()-8)="",0,INDEX(Transactions!$O:$O,ROW()-8))</f>
        <v>0</v>
      </c>
    </row>
    <row r="5740" spans="2:6" x14ac:dyDescent="0.15">
      <c r="B5740">
        <f ca="1">IF(INDEX(Transactions!$J:$J,ROW()-8)="",TODAY(),INDEX(Transactions!$G:$G,ROW()-8))</f>
        <v>46229</v>
      </c>
      <c r="F5740">
        <f>IF(INDEX(Transactions!$J:$J,ROW()-8)="",0,INDEX(Transactions!$O:$O,ROW()-8))</f>
        <v>0</v>
      </c>
    </row>
    <row r="5741" spans="2:6" x14ac:dyDescent="0.15">
      <c r="B5741">
        <f ca="1">IF(INDEX(Transactions!$J:$J,ROW()-8)="",TODAY(),INDEX(Transactions!$G:$G,ROW()-8))</f>
        <v>46229</v>
      </c>
      <c r="F5741">
        <f>IF(INDEX(Transactions!$J:$J,ROW()-8)="",0,INDEX(Transactions!$O:$O,ROW()-8))</f>
        <v>0</v>
      </c>
    </row>
    <row r="5742" spans="2:6" x14ac:dyDescent="0.15">
      <c r="B5742">
        <f ca="1">IF(INDEX(Transactions!$J:$J,ROW()-8)="",TODAY(),INDEX(Transactions!$G:$G,ROW()-8))</f>
        <v>46229</v>
      </c>
      <c r="F5742">
        <f>IF(INDEX(Transactions!$J:$J,ROW()-8)="",0,INDEX(Transactions!$O:$O,ROW()-8))</f>
        <v>0</v>
      </c>
    </row>
    <row r="5743" spans="2:6" x14ac:dyDescent="0.15">
      <c r="B5743">
        <f ca="1">IF(INDEX(Transactions!$J:$J,ROW()-8)="",TODAY(),INDEX(Transactions!$G:$G,ROW()-8))</f>
        <v>46229</v>
      </c>
      <c r="F5743">
        <f>IF(INDEX(Transactions!$J:$J,ROW()-8)="",0,INDEX(Transactions!$O:$O,ROW()-8))</f>
        <v>0</v>
      </c>
    </row>
    <row r="5744" spans="2:6" x14ac:dyDescent="0.15">
      <c r="B5744">
        <f ca="1">IF(INDEX(Transactions!$J:$J,ROW()-8)="",TODAY(),INDEX(Transactions!$G:$G,ROW()-8))</f>
        <v>46229</v>
      </c>
      <c r="F5744">
        <f>IF(INDEX(Transactions!$J:$J,ROW()-8)="",0,INDEX(Transactions!$O:$O,ROW()-8))</f>
        <v>0</v>
      </c>
    </row>
    <row r="5745" spans="2:6" x14ac:dyDescent="0.15">
      <c r="B5745">
        <f ca="1">IF(INDEX(Transactions!$J:$J,ROW()-8)="",TODAY(),INDEX(Transactions!$G:$G,ROW()-8))</f>
        <v>46229</v>
      </c>
      <c r="F5745">
        <f>IF(INDEX(Transactions!$J:$J,ROW()-8)="",0,INDEX(Transactions!$O:$O,ROW()-8))</f>
        <v>0</v>
      </c>
    </row>
    <row r="5746" spans="2:6" x14ac:dyDescent="0.15">
      <c r="B5746">
        <f ca="1">IF(INDEX(Transactions!$J:$J,ROW()-8)="",TODAY(),INDEX(Transactions!$G:$G,ROW()-8))</f>
        <v>46229</v>
      </c>
      <c r="F5746">
        <f>IF(INDEX(Transactions!$J:$J,ROW()-8)="",0,INDEX(Transactions!$O:$O,ROW()-8))</f>
        <v>0</v>
      </c>
    </row>
    <row r="5747" spans="2:6" x14ac:dyDescent="0.15">
      <c r="B5747">
        <f ca="1">IF(INDEX(Transactions!$J:$J,ROW()-8)="",TODAY(),INDEX(Transactions!$G:$G,ROW()-8))</f>
        <v>46229</v>
      </c>
      <c r="F5747">
        <f>IF(INDEX(Transactions!$J:$J,ROW()-8)="",0,INDEX(Transactions!$O:$O,ROW()-8))</f>
        <v>0</v>
      </c>
    </row>
    <row r="5748" spans="2:6" x14ac:dyDescent="0.15">
      <c r="B5748">
        <f ca="1">IF(INDEX(Transactions!$J:$J,ROW()-8)="",TODAY(),INDEX(Transactions!$G:$G,ROW()-8))</f>
        <v>46229</v>
      </c>
      <c r="F5748">
        <f>IF(INDEX(Transactions!$J:$J,ROW()-8)="",0,INDEX(Transactions!$O:$O,ROW()-8))</f>
        <v>0</v>
      </c>
    </row>
    <row r="5749" spans="2:6" x14ac:dyDescent="0.15">
      <c r="B5749">
        <f ca="1">IF(INDEX(Transactions!$J:$J,ROW()-8)="",TODAY(),INDEX(Transactions!$G:$G,ROW()-8))</f>
        <v>46229</v>
      </c>
      <c r="F5749">
        <f>IF(INDEX(Transactions!$J:$J,ROW()-8)="",0,INDEX(Transactions!$O:$O,ROW()-8))</f>
        <v>0</v>
      </c>
    </row>
    <row r="5750" spans="2:6" x14ac:dyDescent="0.15">
      <c r="B5750">
        <f ca="1">IF(INDEX(Transactions!$J:$J,ROW()-8)="",TODAY(),INDEX(Transactions!$G:$G,ROW()-8))</f>
        <v>46229</v>
      </c>
      <c r="F5750">
        <f>IF(INDEX(Transactions!$J:$J,ROW()-8)="",0,INDEX(Transactions!$O:$O,ROW()-8))</f>
        <v>0</v>
      </c>
    </row>
    <row r="5751" spans="2:6" x14ac:dyDescent="0.15">
      <c r="B5751">
        <f ca="1">IF(INDEX(Transactions!$J:$J,ROW()-8)="",TODAY(),INDEX(Transactions!$G:$G,ROW()-8))</f>
        <v>46229</v>
      </c>
      <c r="F5751">
        <f>IF(INDEX(Transactions!$J:$J,ROW()-8)="",0,INDEX(Transactions!$O:$O,ROW()-8))</f>
        <v>0</v>
      </c>
    </row>
    <row r="5752" spans="2:6" x14ac:dyDescent="0.15">
      <c r="B5752">
        <f ca="1">IF(INDEX(Transactions!$J:$J,ROW()-8)="",TODAY(),INDEX(Transactions!$G:$G,ROW()-8))</f>
        <v>46229</v>
      </c>
      <c r="F5752">
        <f>IF(INDEX(Transactions!$J:$J,ROW()-8)="",0,INDEX(Transactions!$O:$O,ROW()-8))</f>
        <v>0</v>
      </c>
    </row>
    <row r="5753" spans="2:6" x14ac:dyDescent="0.15">
      <c r="B5753">
        <f ca="1">IF(INDEX(Transactions!$J:$J,ROW()-8)="",TODAY(),INDEX(Transactions!$G:$G,ROW()-8))</f>
        <v>46229</v>
      </c>
      <c r="F5753">
        <f>IF(INDEX(Transactions!$J:$J,ROW()-8)="",0,INDEX(Transactions!$O:$O,ROW()-8))</f>
        <v>0</v>
      </c>
    </row>
    <row r="5754" spans="2:6" x14ac:dyDescent="0.15">
      <c r="B5754">
        <f ca="1">IF(INDEX(Transactions!$J:$J,ROW()-8)="",TODAY(),INDEX(Transactions!$G:$G,ROW()-8))</f>
        <v>46229</v>
      </c>
      <c r="F5754">
        <f>IF(INDEX(Transactions!$J:$J,ROW()-8)="",0,INDEX(Transactions!$O:$O,ROW()-8))</f>
        <v>0</v>
      </c>
    </row>
    <row r="5755" spans="2:6" x14ac:dyDescent="0.15">
      <c r="B5755">
        <f ca="1">IF(INDEX(Transactions!$J:$J,ROW()-8)="",TODAY(),INDEX(Transactions!$G:$G,ROW()-8))</f>
        <v>46229</v>
      </c>
      <c r="F5755">
        <f>IF(INDEX(Transactions!$J:$J,ROW()-8)="",0,INDEX(Transactions!$O:$O,ROW()-8))</f>
        <v>0</v>
      </c>
    </row>
    <row r="5756" spans="2:6" x14ac:dyDescent="0.15">
      <c r="B5756">
        <f ca="1">IF(INDEX(Transactions!$J:$J,ROW()-8)="",TODAY(),INDEX(Transactions!$G:$G,ROW()-8))</f>
        <v>46229</v>
      </c>
      <c r="F5756">
        <f>IF(INDEX(Transactions!$J:$J,ROW()-8)="",0,INDEX(Transactions!$O:$O,ROW()-8))</f>
        <v>0</v>
      </c>
    </row>
    <row r="5757" spans="2:6" x14ac:dyDescent="0.15">
      <c r="B5757">
        <f ca="1">IF(INDEX(Transactions!$J:$J,ROW()-8)="",TODAY(),INDEX(Transactions!$G:$G,ROW()-8))</f>
        <v>46229</v>
      </c>
      <c r="F5757">
        <f>IF(INDEX(Transactions!$J:$J,ROW()-8)="",0,INDEX(Transactions!$O:$O,ROW()-8))</f>
        <v>0</v>
      </c>
    </row>
    <row r="5758" spans="2:6" x14ac:dyDescent="0.15">
      <c r="B5758">
        <f ca="1">IF(INDEX(Transactions!$J:$J,ROW()-8)="",TODAY(),INDEX(Transactions!$G:$G,ROW()-8))</f>
        <v>46229</v>
      </c>
      <c r="F5758">
        <f>IF(INDEX(Transactions!$J:$J,ROW()-8)="",0,INDEX(Transactions!$O:$O,ROW()-8))</f>
        <v>0</v>
      </c>
    </row>
    <row r="5759" spans="2:6" x14ac:dyDescent="0.15">
      <c r="B5759">
        <f ca="1">IF(INDEX(Transactions!$J:$J,ROW()-8)="",TODAY(),INDEX(Transactions!$G:$G,ROW()-8))</f>
        <v>46229</v>
      </c>
      <c r="F5759">
        <f>IF(INDEX(Transactions!$J:$J,ROW()-8)="",0,INDEX(Transactions!$O:$O,ROW()-8))</f>
        <v>0</v>
      </c>
    </row>
    <row r="5760" spans="2:6" x14ac:dyDescent="0.15">
      <c r="B5760">
        <f ca="1">IF(INDEX(Transactions!$J:$J,ROW()-8)="",TODAY(),INDEX(Transactions!$G:$G,ROW()-8))</f>
        <v>46229</v>
      </c>
      <c r="F5760">
        <f>IF(INDEX(Transactions!$J:$J,ROW()-8)="",0,INDEX(Transactions!$O:$O,ROW()-8))</f>
        <v>0</v>
      </c>
    </row>
    <row r="5761" spans="2:6" x14ac:dyDescent="0.15">
      <c r="B5761">
        <f ca="1">IF(INDEX(Transactions!$J:$J,ROW()-8)="",TODAY(),INDEX(Transactions!$G:$G,ROW()-8))</f>
        <v>46229</v>
      </c>
      <c r="F5761">
        <f>IF(INDEX(Transactions!$J:$J,ROW()-8)="",0,INDEX(Transactions!$O:$O,ROW()-8))</f>
        <v>0</v>
      </c>
    </row>
    <row r="5762" spans="2:6" x14ac:dyDescent="0.15">
      <c r="B5762">
        <f ca="1">IF(INDEX(Transactions!$J:$J,ROW()-8)="",TODAY(),INDEX(Transactions!$G:$G,ROW()-8))</f>
        <v>46229</v>
      </c>
      <c r="F5762">
        <f>IF(INDEX(Transactions!$J:$J,ROW()-8)="",0,INDEX(Transactions!$O:$O,ROW()-8))</f>
        <v>0</v>
      </c>
    </row>
    <row r="5763" spans="2:6" x14ac:dyDescent="0.15">
      <c r="B5763">
        <f ca="1">IF(INDEX(Transactions!$J:$J,ROW()-8)="",TODAY(),INDEX(Transactions!$G:$G,ROW()-8))</f>
        <v>46229</v>
      </c>
      <c r="F5763">
        <f>IF(INDEX(Transactions!$J:$J,ROW()-8)="",0,INDEX(Transactions!$O:$O,ROW()-8))</f>
        <v>0</v>
      </c>
    </row>
    <row r="5764" spans="2:6" x14ac:dyDescent="0.15">
      <c r="B5764">
        <f ca="1">IF(INDEX(Transactions!$J:$J,ROW()-8)="",TODAY(),INDEX(Transactions!$G:$G,ROW()-8))</f>
        <v>46229</v>
      </c>
      <c r="F5764">
        <f>IF(INDEX(Transactions!$J:$J,ROW()-8)="",0,INDEX(Transactions!$O:$O,ROW()-8))</f>
        <v>0</v>
      </c>
    </row>
    <row r="5765" spans="2:6" x14ac:dyDescent="0.15">
      <c r="B5765">
        <f ca="1">IF(INDEX(Transactions!$J:$J,ROW()-8)="",TODAY(),INDEX(Transactions!$G:$G,ROW()-8))</f>
        <v>46229</v>
      </c>
      <c r="F5765">
        <f>IF(INDEX(Transactions!$J:$J,ROW()-8)="",0,INDEX(Transactions!$O:$O,ROW()-8))</f>
        <v>0</v>
      </c>
    </row>
    <row r="5766" spans="2:6" x14ac:dyDescent="0.15">
      <c r="B5766">
        <f ca="1">IF(INDEX(Transactions!$J:$J,ROW()-8)="",TODAY(),INDEX(Transactions!$G:$G,ROW()-8))</f>
        <v>46229</v>
      </c>
      <c r="F5766">
        <f>IF(INDEX(Transactions!$J:$J,ROW()-8)="",0,INDEX(Transactions!$O:$O,ROW()-8))</f>
        <v>0</v>
      </c>
    </row>
    <row r="5767" spans="2:6" x14ac:dyDescent="0.15">
      <c r="B5767">
        <f ca="1">IF(INDEX(Transactions!$J:$J,ROW()-8)="",TODAY(),INDEX(Transactions!$G:$G,ROW()-8))</f>
        <v>46229</v>
      </c>
      <c r="F5767">
        <f>IF(INDEX(Transactions!$J:$J,ROW()-8)="",0,INDEX(Transactions!$O:$O,ROW()-8))</f>
        <v>0</v>
      </c>
    </row>
    <row r="5768" spans="2:6" x14ac:dyDescent="0.15">
      <c r="B5768">
        <f ca="1">IF(INDEX(Transactions!$J:$J,ROW()-8)="",TODAY(),INDEX(Transactions!$G:$G,ROW()-8))</f>
        <v>46229</v>
      </c>
      <c r="F5768">
        <f>IF(INDEX(Transactions!$J:$J,ROW()-8)="",0,INDEX(Transactions!$O:$O,ROW()-8))</f>
        <v>0</v>
      </c>
    </row>
    <row r="5769" spans="2:6" x14ac:dyDescent="0.15">
      <c r="B5769">
        <f ca="1">IF(INDEX(Transactions!$J:$J,ROW()-8)="",TODAY(),INDEX(Transactions!$G:$G,ROW()-8))</f>
        <v>46229</v>
      </c>
      <c r="F5769">
        <f>IF(INDEX(Transactions!$J:$J,ROW()-8)="",0,INDEX(Transactions!$O:$O,ROW()-8))</f>
        <v>0</v>
      </c>
    </row>
    <row r="5770" spans="2:6" x14ac:dyDescent="0.15">
      <c r="B5770">
        <f ca="1">IF(INDEX(Transactions!$J:$J,ROW()-8)="",TODAY(),INDEX(Transactions!$G:$G,ROW()-8))</f>
        <v>46229</v>
      </c>
      <c r="F5770">
        <f>IF(INDEX(Transactions!$J:$J,ROW()-8)="",0,INDEX(Transactions!$O:$O,ROW()-8))</f>
        <v>0</v>
      </c>
    </row>
    <row r="5771" spans="2:6" x14ac:dyDescent="0.15">
      <c r="B5771">
        <f ca="1">IF(INDEX(Transactions!$J:$J,ROW()-8)="",TODAY(),INDEX(Transactions!$G:$G,ROW()-8))</f>
        <v>46229</v>
      </c>
      <c r="F5771">
        <f>IF(INDEX(Transactions!$J:$J,ROW()-8)="",0,INDEX(Transactions!$O:$O,ROW()-8))</f>
        <v>0</v>
      </c>
    </row>
    <row r="5772" spans="2:6" x14ac:dyDescent="0.15">
      <c r="B5772">
        <f ca="1">IF(INDEX(Transactions!$J:$J,ROW()-8)="",TODAY(),INDEX(Transactions!$G:$G,ROW()-8))</f>
        <v>46229</v>
      </c>
      <c r="F5772">
        <f>IF(INDEX(Transactions!$J:$J,ROW()-8)="",0,INDEX(Transactions!$O:$O,ROW()-8))</f>
        <v>0</v>
      </c>
    </row>
    <row r="5773" spans="2:6" x14ac:dyDescent="0.15">
      <c r="B5773">
        <f ca="1">IF(INDEX(Transactions!$J:$J,ROW()-8)="",TODAY(),INDEX(Transactions!$G:$G,ROW()-8))</f>
        <v>46229</v>
      </c>
      <c r="F5773">
        <f>IF(INDEX(Transactions!$J:$J,ROW()-8)="",0,INDEX(Transactions!$O:$O,ROW()-8))</f>
        <v>0</v>
      </c>
    </row>
    <row r="5774" spans="2:6" x14ac:dyDescent="0.15">
      <c r="B5774">
        <f ca="1">IF(INDEX(Transactions!$J:$J,ROW()-8)="",TODAY(),INDEX(Transactions!$G:$G,ROW()-8))</f>
        <v>46229</v>
      </c>
      <c r="F5774">
        <f>IF(INDEX(Transactions!$J:$J,ROW()-8)="",0,INDEX(Transactions!$O:$O,ROW()-8))</f>
        <v>0</v>
      </c>
    </row>
    <row r="5775" spans="2:6" x14ac:dyDescent="0.15">
      <c r="B5775">
        <f ca="1">IF(INDEX(Transactions!$J:$J,ROW()-8)="",TODAY(),INDEX(Transactions!$G:$G,ROW()-8))</f>
        <v>46229</v>
      </c>
      <c r="F5775">
        <f>IF(INDEX(Transactions!$J:$J,ROW()-8)="",0,INDEX(Transactions!$O:$O,ROW()-8))</f>
        <v>0</v>
      </c>
    </row>
    <row r="5776" spans="2:6" x14ac:dyDescent="0.15">
      <c r="B5776">
        <f ca="1">IF(INDEX(Transactions!$J:$J,ROW()-8)="",TODAY(),INDEX(Transactions!$G:$G,ROW()-8))</f>
        <v>46229</v>
      </c>
      <c r="F5776">
        <f>IF(INDEX(Transactions!$J:$J,ROW()-8)="",0,INDEX(Transactions!$O:$O,ROW()-8))</f>
        <v>0</v>
      </c>
    </row>
    <row r="5777" spans="2:6" x14ac:dyDescent="0.15">
      <c r="B5777">
        <f ca="1">IF(INDEX(Transactions!$J:$J,ROW()-8)="",TODAY(),INDEX(Transactions!$G:$G,ROW()-8))</f>
        <v>46229</v>
      </c>
      <c r="F5777">
        <f>IF(INDEX(Transactions!$J:$J,ROW()-8)="",0,INDEX(Transactions!$O:$O,ROW()-8))</f>
        <v>0</v>
      </c>
    </row>
    <row r="5778" spans="2:6" x14ac:dyDescent="0.15">
      <c r="B5778">
        <f ca="1">IF(INDEX(Transactions!$J:$J,ROW()-8)="",TODAY(),INDEX(Transactions!$G:$G,ROW()-8))</f>
        <v>46229</v>
      </c>
      <c r="F5778">
        <f>IF(INDEX(Transactions!$J:$J,ROW()-8)="",0,INDEX(Transactions!$O:$O,ROW()-8))</f>
        <v>0</v>
      </c>
    </row>
    <row r="5779" spans="2:6" x14ac:dyDescent="0.15">
      <c r="B5779">
        <f ca="1">IF(INDEX(Transactions!$J:$J,ROW()-8)="",TODAY(),INDEX(Transactions!$G:$G,ROW()-8))</f>
        <v>46229</v>
      </c>
      <c r="F5779">
        <f>IF(INDEX(Transactions!$J:$J,ROW()-8)="",0,INDEX(Transactions!$O:$O,ROW()-8))</f>
        <v>0</v>
      </c>
    </row>
    <row r="5780" spans="2:6" x14ac:dyDescent="0.15">
      <c r="B5780">
        <f ca="1">IF(INDEX(Transactions!$J:$J,ROW()-8)="",TODAY(),INDEX(Transactions!$G:$G,ROW()-8))</f>
        <v>46229</v>
      </c>
      <c r="F5780">
        <f>IF(INDEX(Transactions!$J:$J,ROW()-8)="",0,INDEX(Transactions!$O:$O,ROW()-8))</f>
        <v>0</v>
      </c>
    </row>
    <row r="5781" spans="2:6" x14ac:dyDescent="0.15">
      <c r="B5781">
        <f ca="1">IF(INDEX(Transactions!$J:$J,ROW()-8)="",TODAY(),INDEX(Transactions!$G:$G,ROW()-8))</f>
        <v>46229</v>
      </c>
      <c r="F5781">
        <f>IF(INDEX(Transactions!$J:$J,ROW()-8)="",0,INDEX(Transactions!$O:$O,ROW()-8))</f>
        <v>0</v>
      </c>
    </row>
    <row r="5782" spans="2:6" x14ac:dyDescent="0.15">
      <c r="B5782">
        <f ca="1">IF(INDEX(Transactions!$J:$J,ROW()-8)="",TODAY(),INDEX(Transactions!$G:$G,ROW()-8))</f>
        <v>46229</v>
      </c>
      <c r="F5782">
        <f>IF(INDEX(Transactions!$J:$J,ROW()-8)="",0,INDEX(Transactions!$O:$O,ROW()-8))</f>
        <v>0</v>
      </c>
    </row>
    <row r="5783" spans="2:6" x14ac:dyDescent="0.15">
      <c r="B5783">
        <f ca="1">IF(INDEX(Transactions!$J:$J,ROW()-8)="",TODAY(),INDEX(Transactions!$G:$G,ROW()-8))</f>
        <v>46229</v>
      </c>
      <c r="F5783">
        <f>IF(INDEX(Transactions!$J:$J,ROW()-8)="",0,INDEX(Transactions!$O:$O,ROW()-8))</f>
        <v>0</v>
      </c>
    </row>
    <row r="5784" spans="2:6" x14ac:dyDescent="0.15">
      <c r="B5784">
        <f ca="1">IF(INDEX(Transactions!$J:$J,ROW()-8)="",TODAY(),INDEX(Transactions!$G:$G,ROW()-8))</f>
        <v>46229</v>
      </c>
      <c r="F5784">
        <f>IF(INDEX(Transactions!$J:$J,ROW()-8)="",0,INDEX(Transactions!$O:$O,ROW()-8))</f>
        <v>0</v>
      </c>
    </row>
    <row r="5785" spans="2:6" x14ac:dyDescent="0.15">
      <c r="B5785">
        <f ca="1">IF(INDEX(Transactions!$J:$J,ROW()-8)="",TODAY(),INDEX(Transactions!$G:$G,ROW()-8))</f>
        <v>46229</v>
      </c>
      <c r="F5785">
        <f>IF(INDEX(Transactions!$J:$J,ROW()-8)="",0,INDEX(Transactions!$O:$O,ROW()-8))</f>
        <v>0</v>
      </c>
    </row>
    <row r="5786" spans="2:6" x14ac:dyDescent="0.15">
      <c r="B5786">
        <f ca="1">IF(INDEX(Transactions!$J:$J,ROW()-8)="",TODAY(),INDEX(Transactions!$G:$G,ROW()-8))</f>
        <v>46229</v>
      </c>
      <c r="F5786">
        <f>IF(INDEX(Transactions!$J:$J,ROW()-8)="",0,INDEX(Transactions!$O:$O,ROW()-8))</f>
        <v>0</v>
      </c>
    </row>
    <row r="5787" spans="2:6" x14ac:dyDescent="0.15">
      <c r="B5787">
        <f ca="1">IF(INDEX(Transactions!$J:$J,ROW()-8)="",TODAY(),INDEX(Transactions!$G:$G,ROW()-8))</f>
        <v>46229</v>
      </c>
      <c r="F5787">
        <f>IF(INDEX(Transactions!$J:$J,ROW()-8)="",0,INDEX(Transactions!$O:$O,ROW()-8))</f>
        <v>0</v>
      </c>
    </row>
    <row r="5788" spans="2:6" x14ac:dyDescent="0.15">
      <c r="B5788">
        <f ca="1">IF(INDEX(Transactions!$J:$J,ROW()-8)="",TODAY(),INDEX(Transactions!$G:$G,ROW()-8))</f>
        <v>46229</v>
      </c>
      <c r="F5788">
        <f>IF(INDEX(Transactions!$J:$J,ROW()-8)="",0,INDEX(Transactions!$O:$O,ROW()-8))</f>
        <v>0</v>
      </c>
    </row>
    <row r="5789" spans="2:6" x14ac:dyDescent="0.15">
      <c r="B5789">
        <f ca="1">IF(INDEX(Transactions!$J:$J,ROW()-8)="",TODAY(),INDEX(Transactions!$G:$G,ROW()-8))</f>
        <v>46229</v>
      </c>
      <c r="F5789">
        <f>IF(INDEX(Transactions!$J:$J,ROW()-8)="",0,INDEX(Transactions!$O:$O,ROW()-8))</f>
        <v>0</v>
      </c>
    </row>
    <row r="5790" spans="2:6" x14ac:dyDescent="0.15">
      <c r="B5790">
        <f ca="1">IF(INDEX(Transactions!$J:$J,ROW()-8)="",TODAY(),INDEX(Transactions!$G:$G,ROW()-8))</f>
        <v>46229</v>
      </c>
      <c r="F5790">
        <f>IF(INDEX(Transactions!$J:$J,ROW()-8)="",0,INDEX(Transactions!$O:$O,ROW()-8))</f>
        <v>0</v>
      </c>
    </row>
    <row r="5791" spans="2:6" x14ac:dyDescent="0.15">
      <c r="B5791">
        <f ca="1">IF(INDEX(Transactions!$J:$J,ROW()-8)="",TODAY(),INDEX(Transactions!$G:$G,ROW()-8))</f>
        <v>46229</v>
      </c>
      <c r="F5791">
        <f>IF(INDEX(Transactions!$J:$J,ROW()-8)="",0,INDEX(Transactions!$O:$O,ROW()-8))</f>
        <v>0</v>
      </c>
    </row>
    <row r="5792" spans="2:6" x14ac:dyDescent="0.15">
      <c r="B5792">
        <f ca="1">IF(INDEX(Transactions!$J:$J,ROW()-8)="",TODAY(),INDEX(Transactions!$G:$G,ROW()-8))</f>
        <v>46229</v>
      </c>
      <c r="F5792">
        <f>IF(INDEX(Transactions!$J:$J,ROW()-8)="",0,INDEX(Transactions!$O:$O,ROW()-8))</f>
        <v>0</v>
      </c>
    </row>
    <row r="5793" spans="2:6" x14ac:dyDescent="0.15">
      <c r="B5793">
        <f ca="1">IF(INDEX(Transactions!$J:$J,ROW()-8)="",TODAY(),INDEX(Transactions!$G:$G,ROW()-8))</f>
        <v>46229</v>
      </c>
      <c r="F5793">
        <f>IF(INDEX(Transactions!$J:$J,ROW()-8)="",0,INDEX(Transactions!$O:$O,ROW()-8))</f>
        <v>0</v>
      </c>
    </row>
    <row r="5794" spans="2:6" x14ac:dyDescent="0.15">
      <c r="B5794">
        <f ca="1">IF(INDEX(Transactions!$J:$J,ROW()-8)="",TODAY(),INDEX(Transactions!$G:$G,ROW()-8))</f>
        <v>46229</v>
      </c>
      <c r="F5794">
        <f>IF(INDEX(Transactions!$J:$J,ROW()-8)="",0,INDEX(Transactions!$O:$O,ROW()-8))</f>
        <v>0</v>
      </c>
    </row>
    <row r="5795" spans="2:6" x14ac:dyDescent="0.15">
      <c r="B5795">
        <f ca="1">IF(INDEX(Transactions!$J:$J,ROW()-8)="",TODAY(),INDEX(Transactions!$G:$G,ROW()-8))</f>
        <v>46229</v>
      </c>
      <c r="F5795">
        <f>IF(INDEX(Transactions!$J:$J,ROW()-8)="",0,INDEX(Transactions!$O:$O,ROW()-8))</f>
        <v>0</v>
      </c>
    </row>
    <row r="5796" spans="2:6" x14ac:dyDescent="0.15">
      <c r="B5796">
        <f ca="1">IF(INDEX(Transactions!$J:$J,ROW()-8)="",TODAY(),INDEX(Transactions!$G:$G,ROW()-8))</f>
        <v>46229</v>
      </c>
      <c r="F5796">
        <f>IF(INDEX(Transactions!$J:$J,ROW()-8)="",0,INDEX(Transactions!$O:$O,ROW()-8))</f>
        <v>0</v>
      </c>
    </row>
    <row r="5797" spans="2:6" x14ac:dyDescent="0.15">
      <c r="B5797">
        <f ca="1">IF(INDEX(Transactions!$J:$J,ROW()-8)="",TODAY(),INDEX(Transactions!$G:$G,ROW()-8))</f>
        <v>46229</v>
      </c>
      <c r="F5797">
        <f>IF(INDEX(Transactions!$J:$J,ROW()-8)="",0,INDEX(Transactions!$O:$O,ROW()-8))</f>
        <v>0</v>
      </c>
    </row>
    <row r="5798" spans="2:6" x14ac:dyDescent="0.15">
      <c r="B5798">
        <f ca="1">IF(INDEX(Transactions!$J:$J,ROW()-8)="",TODAY(),INDEX(Transactions!$G:$G,ROW()-8))</f>
        <v>46229</v>
      </c>
      <c r="F5798">
        <f>IF(INDEX(Transactions!$J:$J,ROW()-8)="",0,INDEX(Transactions!$O:$O,ROW()-8))</f>
        <v>0</v>
      </c>
    </row>
    <row r="5799" spans="2:6" x14ac:dyDescent="0.15">
      <c r="B5799">
        <f ca="1">IF(INDEX(Transactions!$J:$J,ROW()-8)="",TODAY(),INDEX(Transactions!$G:$G,ROW()-8))</f>
        <v>46229</v>
      </c>
      <c r="F5799">
        <f>IF(INDEX(Transactions!$J:$J,ROW()-8)="",0,INDEX(Transactions!$O:$O,ROW()-8))</f>
        <v>0</v>
      </c>
    </row>
    <row r="5800" spans="2:6" x14ac:dyDescent="0.15">
      <c r="B5800">
        <f ca="1">IF(INDEX(Transactions!$J:$J,ROW()-8)="",TODAY(),INDEX(Transactions!$G:$G,ROW()-8))</f>
        <v>46229</v>
      </c>
      <c r="F5800">
        <f>IF(INDEX(Transactions!$J:$J,ROW()-8)="",0,INDEX(Transactions!$O:$O,ROW()-8))</f>
        <v>0</v>
      </c>
    </row>
    <row r="5801" spans="2:6" x14ac:dyDescent="0.15">
      <c r="B5801">
        <f ca="1">IF(INDEX(Transactions!$J:$J,ROW()-8)="",TODAY(),INDEX(Transactions!$G:$G,ROW()-8))</f>
        <v>46229</v>
      </c>
      <c r="F5801">
        <f>IF(INDEX(Transactions!$J:$J,ROW()-8)="",0,INDEX(Transactions!$O:$O,ROW()-8))</f>
        <v>0</v>
      </c>
    </row>
    <row r="5802" spans="2:6" x14ac:dyDescent="0.15">
      <c r="B5802">
        <f ca="1">IF(INDEX(Transactions!$J:$J,ROW()-8)="",TODAY(),INDEX(Transactions!$G:$G,ROW()-8))</f>
        <v>46229</v>
      </c>
      <c r="F5802">
        <f>IF(INDEX(Transactions!$J:$J,ROW()-8)="",0,INDEX(Transactions!$O:$O,ROW()-8))</f>
        <v>0</v>
      </c>
    </row>
    <row r="5803" spans="2:6" x14ac:dyDescent="0.15">
      <c r="B5803">
        <f ca="1">IF(INDEX(Transactions!$J:$J,ROW()-8)="",TODAY(),INDEX(Transactions!$G:$G,ROW()-8))</f>
        <v>46229</v>
      </c>
      <c r="F5803">
        <f>IF(INDEX(Transactions!$J:$J,ROW()-8)="",0,INDEX(Transactions!$O:$O,ROW()-8))</f>
        <v>0</v>
      </c>
    </row>
    <row r="5804" spans="2:6" x14ac:dyDescent="0.15">
      <c r="B5804">
        <f ca="1">IF(INDEX(Transactions!$J:$J,ROW()-8)="",TODAY(),INDEX(Transactions!$G:$G,ROW()-8))</f>
        <v>46229</v>
      </c>
      <c r="F5804">
        <f>IF(INDEX(Transactions!$J:$J,ROW()-8)="",0,INDEX(Transactions!$O:$O,ROW()-8))</f>
        <v>0</v>
      </c>
    </row>
    <row r="5805" spans="2:6" x14ac:dyDescent="0.15">
      <c r="B5805">
        <f ca="1">IF(INDEX(Transactions!$J:$J,ROW()-8)="",TODAY(),INDEX(Transactions!$G:$G,ROW()-8))</f>
        <v>46229</v>
      </c>
      <c r="F5805">
        <f>IF(INDEX(Transactions!$J:$J,ROW()-8)="",0,INDEX(Transactions!$O:$O,ROW()-8))</f>
        <v>0</v>
      </c>
    </row>
    <row r="5806" spans="2:6" x14ac:dyDescent="0.15">
      <c r="B5806">
        <f ca="1">IF(INDEX(Transactions!$J:$J,ROW()-8)="",TODAY(),INDEX(Transactions!$G:$G,ROW()-8))</f>
        <v>46229</v>
      </c>
      <c r="F5806">
        <f>IF(INDEX(Transactions!$J:$J,ROW()-8)="",0,INDEX(Transactions!$O:$O,ROW()-8))</f>
        <v>0</v>
      </c>
    </row>
    <row r="5807" spans="2:6" x14ac:dyDescent="0.15">
      <c r="B5807">
        <f ca="1">IF(INDEX(Transactions!$J:$J,ROW()-8)="",TODAY(),INDEX(Transactions!$G:$G,ROW()-8))</f>
        <v>46229</v>
      </c>
      <c r="F5807">
        <f>IF(INDEX(Transactions!$J:$J,ROW()-8)="",0,INDEX(Transactions!$O:$O,ROW()-8))</f>
        <v>0</v>
      </c>
    </row>
    <row r="5808" spans="2:6" x14ac:dyDescent="0.15">
      <c r="B5808">
        <f ca="1">IF(INDEX(Transactions!$J:$J,ROW()-8)="",TODAY(),INDEX(Transactions!$G:$G,ROW()-8))</f>
        <v>46229</v>
      </c>
      <c r="F5808">
        <f>IF(INDEX(Transactions!$J:$J,ROW()-8)="",0,INDEX(Transactions!$O:$O,ROW()-8))</f>
        <v>0</v>
      </c>
    </row>
    <row r="5809" spans="2:6" x14ac:dyDescent="0.15">
      <c r="B5809">
        <f ca="1">IF(INDEX(Transactions!$J:$J,ROW()-8)="",TODAY(),INDEX(Transactions!$G:$G,ROW()-8))</f>
        <v>46229</v>
      </c>
      <c r="F5809">
        <f>IF(INDEX(Transactions!$J:$J,ROW()-8)="",0,INDEX(Transactions!$O:$O,ROW()-8))</f>
        <v>0</v>
      </c>
    </row>
    <row r="5810" spans="2:6" x14ac:dyDescent="0.15">
      <c r="B5810">
        <f ca="1">IF(INDEX(Transactions!$J:$J,ROW()-8)="",TODAY(),INDEX(Transactions!$G:$G,ROW()-8))</f>
        <v>46229</v>
      </c>
      <c r="F5810">
        <f>IF(INDEX(Transactions!$J:$J,ROW()-8)="",0,INDEX(Transactions!$O:$O,ROW()-8))</f>
        <v>0</v>
      </c>
    </row>
    <row r="5811" spans="2:6" x14ac:dyDescent="0.15">
      <c r="B5811">
        <f ca="1">IF(INDEX(Transactions!$J:$J,ROW()-8)="",TODAY(),INDEX(Transactions!$G:$G,ROW()-8))</f>
        <v>46229</v>
      </c>
      <c r="F5811">
        <f>IF(INDEX(Transactions!$J:$J,ROW()-8)="",0,INDEX(Transactions!$O:$O,ROW()-8))</f>
        <v>0</v>
      </c>
    </row>
    <row r="5812" spans="2:6" x14ac:dyDescent="0.15">
      <c r="B5812">
        <f ca="1">IF(INDEX(Transactions!$J:$J,ROW()-8)="",TODAY(),INDEX(Transactions!$G:$G,ROW()-8))</f>
        <v>46229</v>
      </c>
      <c r="F5812">
        <f>IF(INDEX(Transactions!$J:$J,ROW()-8)="",0,INDEX(Transactions!$O:$O,ROW()-8))</f>
        <v>0</v>
      </c>
    </row>
    <row r="5813" spans="2:6" x14ac:dyDescent="0.15">
      <c r="B5813">
        <f ca="1">IF(INDEX(Transactions!$J:$J,ROW()-8)="",TODAY(),INDEX(Transactions!$G:$G,ROW()-8))</f>
        <v>46229</v>
      </c>
      <c r="F5813">
        <f>IF(INDEX(Transactions!$J:$J,ROW()-8)="",0,INDEX(Transactions!$O:$O,ROW()-8))</f>
        <v>0</v>
      </c>
    </row>
    <row r="5814" spans="2:6" x14ac:dyDescent="0.15">
      <c r="B5814">
        <f ca="1">IF(INDEX(Transactions!$J:$J,ROW()-8)="",TODAY(),INDEX(Transactions!$G:$G,ROW()-8))</f>
        <v>46229</v>
      </c>
      <c r="F5814">
        <f>IF(INDEX(Transactions!$J:$J,ROW()-8)="",0,INDEX(Transactions!$O:$O,ROW()-8))</f>
        <v>0</v>
      </c>
    </row>
    <row r="5815" spans="2:6" x14ac:dyDescent="0.15">
      <c r="B5815">
        <f ca="1">IF(INDEX(Transactions!$J:$J,ROW()-8)="",TODAY(),INDEX(Transactions!$G:$G,ROW()-8))</f>
        <v>46229</v>
      </c>
      <c r="F5815">
        <f>IF(INDEX(Transactions!$J:$J,ROW()-8)="",0,INDEX(Transactions!$O:$O,ROW()-8))</f>
        <v>0</v>
      </c>
    </row>
    <row r="5816" spans="2:6" x14ac:dyDescent="0.15">
      <c r="B5816">
        <f ca="1">IF(INDEX(Transactions!$J:$J,ROW()-8)="",TODAY(),INDEX(Transactions!$G:$G,ROW()-8))</f>
        <v>46229</v>
      </c>
      <c r="F5816">
        <f>IF(INDEX(Transactions!$J:$J,ROW()-8)="",0,INDEX(Transactions!$O:$O,ROW()-8))</f>
        <v>0</v>
      </c>
    </row>
    <row r="5817" spans="2:6" x14ac:dyDescent="0.15">
      <c r="B5817">
        <f ca="1">IF(INDEX(Transactions!$J:$J,ROW()-8)="",TODAY(),INDEX(Transactions!$G:$G,ROW()-8))</f>
        <v>46229</v>
      </c>
      <c r="F5817">
        <f>IF(INDEX(Transactions!$J:$J,ROW()-8)="",0,INDEX(Transactions!$O:$O,ROW()-8))</f>
        <v>0</v>
      </c>
    </row>
    <row r="5818" spans="2:6" x14ac:dyDescent="0.15">
      <c r="B5818">
        <f ca="1">IF(INDEX(Transactions!$J:$J,ROW()-8)="",TODAY(),INDEX(Transactions!$G:$G,ROW()-8))</f>
        <v>46229</v>
      </c>
      <c r="F5818">
        <f>IF(INDEX(Transactions!$J:$J,ROW()-8)="",0,INDEX(Transactions!$O:$O,ROW()-8))</f>
        <v>0</v>
      </c>
    </row>
    <row r="5819" spans="2:6" x14ac:dyDescent="0.15">
      <c r="B5819">
        <f ca="1">IF(INDEX(Transactions!$J:$J,ROW()-8)="",TODAY(),INDEX(Transactions!$G:$G,ROW()-8))</f>
        <v>46229</v>
      </c>
      <c r="F5819">
        <f>IF(INDEX(Transactions!$J:$J,ROW()-8)="",0,INDEX(Transactions!$O:$O,ROW()-8))</f>
        <v>0</v>
      </c>
    </row>
    <row r="5820" spans="2:6" x14ac:dyDescent="0.15">
      <c r="B5820">
        <f ca="1">IF(INDEX(Transactions!$J:$J,ROW()-8)="",TODAY(),INDEX(Transactions!$G:$G,ROW()-8))</f>
        <v>46229</v>
      </c>
      <c r="F5820">
        <f>IF(INDEX(Transactions!$J:$J,ROW()-8)="",0,INDEX(Transactions!$O:$O,ROW()-8))</f>
        <v>0</v>
      </c>
    </row>
    <row r="5821" spans="2:6" x14ac:dyDescent="0.15">
      <c r="B5821">
        <f ca="1">IF(INDEX(Transactions!$J:$J,ROW()-8)="",TODAY(),INDEX(Transactions!$G:$G,ROW()-8))</f>
        <v>46229</v>
      </c>
      <c r="F5821">
        <f>IF(INDEX(Transactions!$J:$J,ROW()-8)="",0,INDEX(Transactions!$O:$O,ROW()-8))</f>
        <v>0</v>
      </c>
    </row>
    <row r="5822" spans="2:6" x14ac:dyDescent="0.15">
      <c r="B5822">
        <f ca="1">IF(INDEX(Transactions!$J:$J,ROW()-8)="",TODAY(),INDEX(Transactions!$G:$G,ROW()-8))</f>
        <v>46229</v>
      </c>
      <c r="F5822">
        <f>IF(INDEX(Transactions!$J:$J,ROW()-8)="",0,INDEX(Transactions!$O:$O,ROW()-8))</f>
        <v>0</v>
      </c>
    </row>
    <row r="5823" spans="2:6" x14ac:dyDescent="0.15">
      <c r="B5823">
        <f ca="1">IF(INDEX(Transactions!$J:$J,ROW()-8)="",TODAY(),INDEX(Transactions!$G:$G,ROW()-8))</f>
        <v>46229</v>
      </c>
      <c r="F5823">
        <f>IF(INDEX(Transactions!$J:$J,ROW()-8)="",0,INDEX(Transactions!$O:$O,ROW()-8))</f>
        <v>0</v>
      </c>
    </row>
    <row r="5824" spans="2:6" x14ac:dyDescent="0.15">
      <c r="B5824">
        <f ca="1">IF(INDEX(Transactions!$J:$J,ROW()-8)="",TODAY(),INDEX(Transactions!$G:$G,ROW()-8))</f>
        <v>46229</v>
      </c>
      <c r="F5824">
        <f>IF(INDEX(Transactions!$J:$J,ROW()-8)="",0,INDEX(Transactions!$O:$O,ROW()-8))</f>
        <v>0</v>
      </c>
    </row>
    <row r="5825" spans="2:6" x14ac:dyDescent="0.15">
      <c r="B5825">
        <f ca="1">IF(INDEX(Transactions!$J:$J,ROW()-8)="",TODAY(),INDEX(Transactions!$G:$G,ROW()-8))</f>
        <v>46229</v>
      </c>
      <c r="F5825">
        <f>IF(INDEX(Transactions!$J:$J,ROW()-8)="",0,INDEX(Transactions!$O:$O,ROW()-8))</f>
        <v>0</v>
      </c>
    </row>
    <row r="5826" spans="2:6" x14ac:dyDescent="0.15">
      <c r="B5826">
        <f ca="1">IF(INDEX(Transactions!$J:$J,ROW()-8)="",TODAY(),INDEX(Transactions!$G:$G,ROW()-8))</f>
        <v>46229</v>
      </c>
      <c r="F5826">
        <f>IF(INDEX(Transactions!$J:$J,ROW()-8)="",0,INDEX(Transactions!$O:$O,ROW()-8))</f>
        <v>0</v>
      </c>
    </row>
    <row r="5827" spans="2:6" x14ac:dyDescent="0.15">
      <c r="B5827">
        <f ca="1">IF(INDEX(Transactions!$J:$J,ROW()-8)="",TODAY(),INDEX(Transactions!$G:$G,ROW()-8))</f>
        <v>46229</v>
      </c>
      <c r="F5827">
        <f>IF(INDEX(Transactions!$J:$J,ROW()-8)="",0,INDEX(Transactions!$O:$O,ROW()-8))</f>
        <v>0</v>
      </c>
    </row>
    <row r="5828" spans="2:6" x14ac:dyDescent="0.15">
      <c r="B5828">
        <f ca="1">IF(INDEX(Transactions!$J:$J,ROW()-8)="",TODAY(),INDEX(Transactions!$G:$G,ROW()-8))</f>
        <v>46229</v>
      </c>
      <c r="F5828">
        <f>IF(INDEX(Transactions!$J:$J,ROW()-8)="",0,INDEX(Transactions!$O:$O,ROW()-8))</f>
        <v>0</v>
      </c>
    </row>
    <row r="5829" spans="2:6" x14ac:dyDescent="0.15">
      <c r="B5829">
        <f ca="1">IF(INDEX(Transactions!$J:$J,ROW()-8)="",TODAY(),INDEX(Transactions!$G:$G,ROW()-8))</f>
        <v>46229</v>
      </c>
      <c r="F5829">
        <f>IF(INDEX(Transactions!$J:$J,ROW()-8)="",0,INDEX(Transactions!$O:$O,ROW()-8))</f>
        <v>0</v>
      </c>
    </row>
    <row r="5830" spans="2:6" x14ac:dyDescent="0.15">
      <c r="B5830">
        <f ca="1">IF(INDEX(Transactions!$J:$J,ROW()-8)="",TODAY(),INDEX(Transactions!$G:$G,ROW()-8))</f>
        <v>46229</v>
      </c>
      <c r="F5830">
        <f>IF(INDEX(Transactions!$J:$J,ROW()-8)="",0,INDEX(Transactions!$O:$O,ROW()-8))</f>
        <v>0</v>
      </c>
    </row>
    <row r="5831" spans="2:6" x14ac:dyDescent="0.15">
      <c r="B5831">
        <f ca="1">IF(INDEX(Transactions!$J:$J,ROW()-8)="",TODAY(),INDEX(Transactions!$G:$G,ROW()-8))</f>
        <v>46229</v>
      </c>
      <c r="F5831">
        <f>IF(INDEX(Transactions!$J:$J,ROW()-8)="",0,INDEX(Transactions!$O:$O,ROW()-8))</f>
        <v>0</v>
      </c>
    </row>
    <row r="5832" spans="2:6" x14ac:dyDescent="0.15">
      <c r="B5832">
        <f ca="1">IF(INDEX(Transactions!$J:$J,ROW()-8)="",TODAY(),INDEX(Transactions!$G:$G,ROW()-8))</f>
        <v>46229</v>
      </c>
      <c r="F5832">
        <f>IF(INDEX(Transactions!$J:$J,ROW()-8)="",0,INDEX(Transactions!$O:$O,ROW()-8))</f>
        <v>0</v>
      </c>
    </row>
    <row r="5833" spans="2:6" x14ac:dyDescent="0.15">
      <c r="B5833">
        <f ca="1">IF(INDEX(Transactions!$J:$J,ROW()-8)="",TODAY(),INDEX(Transactions!$G:$G,ROW()-8))</f>
        <v>46229</v>
      </c>
      <c r="F5833">
        <f>IF(INDEX(Transactions!$J:$J,ROW()-8)="",0,INDEX(Transactions!$O:$O,ROW()-8))</f>
        <v>0</v>
      </c>
    </row>
    <row r="5834" spans="2:6" x14ac:dyDescent="0.15">
      <c r="B5834">
        <f ca="1">IF(INDEX(Transactions!$J:$J,ROW()-8)="",TODAY(),INDEX(Transactions!$G:$G,ROW()-8))</f>
        <v>46229</v>
      </c>
      <c r="F5834">
        <f>IF(INDEX(Transactions!$J:$J,ROW()-8)="",0,INDEX(Transactions!$O:$O,ROW()-8))</f>
        <v>0</v>
      </c>
    </row>
    <row r="5835" spans="2:6" x14ac:dyDescent="0.15">
      <c r="B5835">
        <f ca="1">IF(INDEX(Transactions!$J:$J,ROW()-8)="",TODAY(),INDEX(Transactions!$G:$G,ROW()-8))</f>
        <v>46229</v>
      </c>
      <c r="F5835">
        <f>IF(INDEX(Transactions!$J:$J,ROW()-8)="",0,INDEX(Transactions!$O:$O,ROW()-8))</f>
        <v>0</v>
      </c>
    </row>
    <row r="5836" spans="2:6" x14ac:dyDescent="0.15">
      <c r="B5836">
        <f ca="1">IF(INDEX(Transactions!$J:$J,ROW()-8)="",TODAY(),INDEX(Transactions!$G:$G,ROW()-8))</f>
        <v>46229</v>
      </c>
      <c r="F5836">
        <f>IF(INDEX(Transactions!$J:$J,ROW()-8)="",0,INDEX(Transactions!$O:$O,ROW()-8))</f>
        <v>0</v>
      </c>
    </row>
    <row r="5837" spans="2:6" x14ac:dyDescent="0.15">
      <c r="B5837">
        <f ca="1">IF(INDEX(Transactions!$J:$J,ROW()-8)="",TODAY(),INDEX(Transactions!$G:$G,ROW()-8))</f>
        <v>46229</v>
      </c>
      <c r="F5837">
        <f>IF(INDEX(Transactions!$J:$J,ROW()-8)="",0,INDEX(Transactions!$O:$O,ROW()-8))</f>
        <v>0</v>
      </c>
    </row>
    <row r="5838" spans="2:6" x14ac:dyDescent="0.15">
      <c r="B5838">
        <f ca="1">IF(INDEX(Transactions!$J:$J,ROW()-8)="",TODAY(),INDEX(Transactions!$G:$G,ROW()-8))</f>
        <v>46229</v>
      </c>
      <c r="F5838">
        <f>IF(INDEX(Transactions!$J:$J,ROW()-8)="",0,INDEX(Transactions!$O:$O,ROW()-8))</f>
        <v>0</v>
      </c>
    </row>
    <row r="5839" spans="2:6" x14ac:dyDescent="0.15">
      <c r="B5839">
        <f ca="1">IF(INDEX(Transactions!$J:$J,ROW()-8)="",TODAY(),INDEX(Transactions!$G:$G,ROW()-8))</f>
        <v>46229</v>
      </c>
      <c r="F5839">
        <f>IF(INDEX(Transactions!$J:$J,ROW()-8)="",0,INDEX(Transactions!$O:$O,ROW()-8))</f>
        <v>0</v>
      </c>
    </row>
    <row r="5840" spans="2:6" x14ac:dyDescent="0.15">
      <c r="B5840">
        <f ca="1">IF(INDEX(Transactions!$J:$J,ROW()-8)="",TODAY(),INDEX(Transactions!$G:$G,ROW()-8))</f>
        <v>46229</v>
      </c>
      <c r="F5840">
        <f>IF(INDEX(Transactions!$J:$J,ROW()-8)="",0,INDEX(Transactions!$O:$O,ROW()-8))</f>
        <v>0</v>
      </c>
    </row>
    <row r="5841" spans="2:6" x14ac:dyDescent="0.15">
      <c r="B5841">
        <f ca="1">IF(INDEX(Transactions!$J:$J,ROW()-8)="",TODAY(),INDEX(Transactions!$G:$G,ROW()-8))</f>
        <v>46229</v>
      </c>
      <c r="F5841">
        <f>IF(INDEX(Transactions!$J:$J,ROW()-8)="",0,INDEX(Transactions!$O:$O,ROW()-8))</f>
        <v>0</v>
      </c>
    </row>
    <row r="5842" spans="2:6" x14ac:dyDescent="0.15">
      <c r="B5842">
        <f ca="1">IF(INDEX(Transactions!$J:$J,ROW()-8)="",TODAY(),INDEX(Transactions!$G:$G,ROW()-8))</f>
        <v>46229</v>
      </c>
      <c r="F5842">
        <f>IF(INDEX(Transactions!$J:$J,ROW()-8)="",0,INDEX(Transactions!$O:$O,ROW()-8))</f>
        <v>0</v>
      </c>
    </row>
    <row r="5843" spans="2:6" x14ac:dyDescent="0.15">
      <c r="B5843">
        <f ca="1">IF(INDEX(Transactions!$J:$J,ROW()-8)="",TODAY(),INDEX(Transactions!$G:$G,ROW()-8))</f>
        <v>46229</v>
      </c>
      <c r="F5843">
        <f>IF(INDEX(Transactions!$J:$J,ROW()-8)="",0,INDEX(Transactions!$O:$O,ROW()-8))</f>
        <v>0</v>
      </c>
    </row>
    <row r="5844" spans="2:6" x14ac:dyDescent="0.15">
      <c r="B5844">
        <f ca="1">IF(INDEX(Transactions!$J:$J,ROW()-8)="",TODAY(),INDEX(Transactions!$G:$G,ROW()-8))</f>
        <v>46229</v>
      </c>
      <c r="F5844">
        <f>IF(INDEX(Transactions!$J:$J,ROW()-8)="",0,INDEX(Transactions!$O:$O,ROW()-8))</f>
        <v>0</v>
      </c>
    </row>
    <row r="5845" spans="2:6" x14ac:dyDescent="0.15">
      <c r="B5845">
        <f ca="1">IF(INDEX(Transactions!$J:$J,ROW()-8)="",TODAY(),INDEX(Transactions!$G:$G,ROW()-8))</f>
        <v>46229</v>
      </c>
      <c r="F5845">
        <f>IF(INDEX(Transactions!$J:$J,ROW()-8)="",0,INDEX(Transactions!$O:$O,ROW()-8))</f>
        <v>0</v>
      </c>
    </row>
    <row r="5846" spans="2:6" x14ac:dyDescent="0.15">
      <c r="B5846">
        <f ca="1">IF(INDEX(Transactions!$J:$J,ROW()-8)="",TODAY(),INDEX(Transactions!$G:$G,ROW()-8))</f>
        <v>46229</v>
      </c>
      <c r="F5846">
        <f>IF(INDEX(Transactions!$J:$J,ROW()-8)="",0,INDEX(Transactions!$O:$O,ROW()-8))</f>
        <v>0</v>
      </c>
    </row>
    <row r="5847" spans="2:6" x14ac:dyDescent="0.15">
      <c r="B5847">
        <f ca="1">IF(INDEX(Transactions!$J:$J,ROW()-8)="",TODAY(),INDEX(Transactions!$G:$G,ROW()-8))</f>
        <v>46229</v>
      </c>
      <c r="F5847">
        <f>IF(INDEX(Transactions!$J:$J,ROW()-8)="",0,INDEX(Transactions!$O:$O,ROW()-8))</f>
        <v>0</v>
      </c>
    </row>
    <row r="5848" spans="2:6" x14ac:dyDescent="0.15">
      <c r="B5848">
        <f ca="1">IF(INDEX(Transactions!$J:$J,ROW()-8)="",TODAY(),INDEX(Transactions!$G:$G,ROW()-8))</f>
        <v>46229</v>
      </c>
      <c r="F5848">
        <f>IF(INDEX(Transactions!$J:$J,ROW()-8)="",0,INDEX(Transactions!$O:$O,ROW()-8))</f>
        <v>0</v>
      </c>
    </row>
    <row r="5849" spans="2:6" x14ac:dyDescent="0.15">
      <c r="B5849">
        <f ca="1">IF(INDEX(Transactions!$J:$J,ROW()-8)="",TODAY(),INDEX(Transactions!$G:$G,ROW()-8))</f>
        <v>46229</v>
      </c>
      <c r="F5849">
        <f>IF(INDEX(Transactions!$J:$J,ROW()-8)="",0,INDEX(Transactions!$O:$O,ROW()-8))</f>
        <v>0</v>
      </c>
    </row>
    <row r="5850" spans="2:6" x14ac:dyDescent="0.15">
      <c r="B5850">
        <f ca="1">IF(INDEX(Transactions!$J:$J,ROW()-8)="",TODAY(),INDEX(Transactions!$G:$G,ROW()-8))</f>
        <v>46229</v>
      </c>
      <c r="F5850">
        <f>IF(INDEX(Transactions!$J:$J,ROW()-8)="",0,INDEX(Transactions!$O:$O,ROW()-8))</f>
        <v>0</v>
      </c>
    </row>
    <row r="5851" spans="2:6" x14ac:dyDescent="0.15">
      <c r="B5851">
        <f ca="1">IF(INDEX(Transactions!$J:$J,ROW()-8)="",TODAY(),INDEX(Transactions!$G:$G,ROW()-8))</f>
        <v>46229</v>
      </c>
      <c r="F5851">
        <f>IF(INDEX(Transactions!$J:$J,ROW()-8)="",0,INDEX(Transactions!$O:$O,ROW()-8))</f>
        <v>0</v>
      </c>
    </row>
    <row r="5852" spans="2:6" x14ac:dyDescent="0.15">
      <c r="B5852">
        <f ca="1">IF(INDEX(Transactions!$J:$J,ROW()-8)="",TODAY(),INDEX(Transactions!$G:$G,ROW()-8))</f>
        <v>46229</v>
      </c>
      <c r="F5852">
        <f>IF(INDEX(Transactions!$J:$J,ROW()-8)="",0,INDEX(Transactions!$O:$O,ROW()-8))</f>
        <v>0</v>
      </c>
    </row>
    <row r="5853" spans="2:6" x14ac:dyDescent="0.15">
      <c r="B5853">
        <f ca="1">IF(INDEX(Transactions!$J:$J,ROW()-8)="",TODAY(),INDEX(Transactions!$G:$G,ROW()-8))</f>
        <v>46229</v>
      </c>
      <c r="F5853">
        <f>IF(INDEX(Transactions!$J:$J,ROW()-8)="",0,INDEX(Transactions!$O:$O,ROW()-8))</f>
        <v>0</v>
      </c>
    </row>
    <row r="5854" spans="2:6" x14ac:dyDescent="0.15">
      <c r="B5854">
        <f ca="1">IF(INDEX(Transactions!$J:$J,ROW()-8)="",TODAY(),INDEX(Transactions!$G:$G,ROW()-8))</f>
        <v>46229</v>
      </c>
      <c r="F5854">
        <f>IF(INDEX(Transactions!$J:$J,ROW()-8)="",0,INDEX(Transactions!$O:$O,ROW()-8))</f>
        <v>0</v>
      </c>
    </row>
    <row r="5855" spans="2:6" x14ac:dyDescent="0.15">
      <c r="B5855">
        <f ca="1">IF(INDEX(Transactions!$J:$J,ROW()-8)="",TODAY(),INDEX(Transactions!$G:$G,ROW()-8))</f>
        <v>46229</v>
      </c>
      <c r="F5855">
        <f>IF(INDEX(Transactions!$J:$J,ROW()-8)="",0,INDEX(Transactions!$O:$O,ROW()-8))</f>
        <v>0</v>
      </c>
    </row>
    <row r="5856" spans="2:6" x14ac:dyDescent="0.15">
      <c r="B5856">
        <f ca="1">IF(INDEX(Transactions!$J:$J,ROW()-8)="",TODAY(),INDEX(Transactions!$G:$G,ROW()-8))</f>
        <v>46229</v>
      </c>
      <c r="F5856">
        <f>IF(INDEX(Transactions!$J:$J,ROW()-8)="",0,INDEX(Transactions!$O:$O,ROW()-8))</f>
        <v>0</v>
      </c>
    </row>
    <row r="5857" spans="2:6" x14ac:dyDescent="0.15">
      <c r="B5857">
        <f ca="1">IF(INDEX(Transactions!$J:$J,ROW()-8)="",TODAY(),INDEX(Transactions!$G:$G,ROW()-8))</f>
        <v>46229</v>
      </c>
      <c r="F5857">
        <f>IF(INDEX(Transactions!$J:$J,ROW()-8)="",0,INDEX(Transactions!$O:$O,ROW()-8))</f>
        <v>0</v>
      </c>
    </row>
    <row r="5858" spans="2:6" x14ac:dyDescent="0.15">
      <c r="B5858">
        <f ca="1">IF(INDEX(Transactions!$J:$J,ROW()-8)="",TODAY(),INDEX(Transactions!$G:$G,ROW()-8))</f>
        <v>46229</v>
      </c>
      <c r="F5858">
        <f>IF(INDEX(Transactions!$J:$J,ROW()-8)="",0,INDEX(Transactions!$O:$O,ROW()-8))</f>
        <v>0</v>
      </c>
    </row>
    <row r="5859" spans="2:6" x14ac:dyDescent="0.15">
      <c r="B5859">
        <f ca="1">IF(INDEX(Transactions!$J:$J,ROW()-8)="",TODAY(),INDEX(Transactions!$G:$G,ROW()-8))</f>
        <v>46229</v>
      </c>
      <c r="F5859">
        <f>IF(INDEX(Transactions!$J:$J,ROW()-8)="",0,INDEX(Transactions!$O:$O,ROW()-8))</f>
        <v>0</v>
      </c>
    </row>
    <row r="5860" spans="2:6" x14ac:dyDescent="0.15">
      <c r="B5860">
        <f ca="1">IF(INDEX(Transactions!$J:$J,ROW()-8)="",TODAY(),INDEX(Transactions!$G:$G,ROW()-8))</f>
        <v>46229</v>
      </c>
      <c r="F5860">
        <f>IF(INDEX(Transactions!$J:$J,ROW()-8)="",0,INDEX(Transactions!$O:$O,ROW()-8))</f>
        <v>0</v>
      </c>
    </row>
    <row r="5861" spans="2:6" x14ac:dyDescent="0.15">
      <c r="B5861">
        <f ca="1">IF(INDEX(Transactions!$J:$J,ROW()-8)="",TODAY(),INDEX(Transactions!$G:$G,ROW()-8))</f>
        <v>46229</v>
      </c>
      <c r="F5861">
        <f>IF(INDEX(Transactions!$J:$J,ROW()-8)="",0,INDEX(Transactions!$O:$O,ROW()-8))</f>
        <v>0</v>
      </c>
    </row>
    <row r="5862" spans="2:6" x14ac:dyDescent="0.15">
      <c r="B5862">
        <f ca="1">IF(INDEX(Transactions!$J:$J,ROW()-8)="",TODAY(),INDEX(Transactions!$G:$G,ROW()-8))</f>
        <v>46229</v>
      </c>
      <c r="F5862">
        <f>IF(INDEX(Transactions!$J:$J,ROW()-8)="",0,INDEX(Transactions!$O:$O,ROW()-8))</f>
        <v>0</v>
      </c>
    </row>
    <row r="5863" spans="2:6" x14ac:dyDescent="0.15">
      <c r="B5863">
        <f ca="1">IF(INDEX(Transactions!$J:$J,ROW()-8)="",TODAY(),INDEX(Transactions!$G:$G,ROW()-8))</f>
        <v>46229</v>
      </c>
      <c r="F5863">
        <f>IF(INDEX(Transactions!$J:$J,ROW()-8)="",0,INDEX(Transactions!$O:$O,ROW()-8))</f>
        <v>0</v>
      </c>
    </row>
    <row r="5864" spans="2:6" x14ac:dyDescent="0.15">
      <c r="B5864">
        <f ca="1">IF(INDEX(Transactions!$J:$J,ROW()-8)="",TODAY(),INDEX(Transactions!$G:$G,ROW()-8))</f>
        <v>46229</v>
      </c>
      <c r="F5864">
        <f>IF(INDEX(Transactions!$J:$J,ROW()-8)="",0,INDEX(Transactions!$O:$O,ROW()-8))</f>
        <v>0</v>
      </c>
    </row>
    <row r="5865" spans="2:6" x14ac:dyDescent="0.15">
      <c r="B5865">
        <f ca="1">IF(INDEX(Transactions!$J:$J,ROW()-8)="",TODAY(),INDEX(Transactions!$G:$G,ROW()-8))</f>
        <v>46229</v>
      </c>
      <c r="F5865">
        <f>IF(INDEX(Transactions!$J:$J,ROW()-8)="",0,INDEX(Transactions!$O:$O,ROW()-8))</f>
        <v>0</v>
      </c>
    </row>
    <row r="5866" spans="2:6" x14ac:dyDescent="0.15">
      <c r="B5866">
        <f ca="1">IF(INDEX(Transactions!$J:$J,ROW()-8)="",TODAY(),INDEX(Transactions!$G:$G,ROW()-8))</f>
        <v>46229</v>
      </c>
      <c r="F5866">
        <f>IF(INDEX(Transactions!$J:$J,ROW()-8)="",0,INDEX(Transactions!$O:$O,ROW()-8))</f>
        <v>0</v>
      </c>
    </row>
    <row r="5867" spans="2:6" x14ac:dyDescent="0.15">
      <c r="B5867">
        <f ca="1">IF(INDEX(Transactions!$J:$J,ROW()-8)="",TODAY(),INDEX(Transactions!$G:$G,ROW()-8))</f>
        <v>46229</v>
      </c>
      <c r="F5867">
        <f>IF(INDEX(Transactions!$J:$J,ROW()-8)="",0,INDEX(Transactions!$O:$O,ROW()-8))</f>
        <v>0</v>
      </c>
    </row>
    <row r="5868" spans="2:6" x14ac:dyDescent="0.15">
      <c r="B5868">
        <f ca="1">IF(INDEX(Transactions!$J:$J,ROW()-8)="",TODAY(),INDEX(Transactions!$G:$G,ROW()-8))</f>
        <v>46229</v>
      </c>
      <c r="F5868">
        <f>IF(INDEX(Transactions!$J:$J,ROW()-8)="",0,INDEX(Transactions!$O:$O,ROW()-8))</f>
        <v>0</v>
      </c>
    </row>
    <row r="5869" spans="2:6" x14ac:dyDescent="0.15">
      <c r="B5869">
        <f ca="1">IF(INDEX(Transactions!$J:$J,ROW()-8)="",TODAY(),INDEX(Transactions!$G:$G,ROW()-8))</f>
        <v>46229</v>
      </c>
      <c r="F5869">
        <f>IF(INDEX(Transactions!$J:$J,ROW()-8)="",0,INDEX(Transactions!$O:$O,ROW()-8))</f>
        <v>0</v>
      </c>
    </row>
    <row r="5870" spans="2:6" x14ac:dyDescent="0.15">
      <c r="B5870">
        <f ca="1">IF(INDEX(Transactions!$J:$J,ROW()-8)="",TODAY(),INDEX(Transactions!$G:$G,ROW()-8))</f>
        <v>46229</v>
      </c>
      <c r="F5870">
        <f>IF(INDEX(Transactions!$J:$J,ROW()-8)="",0,INDEX(Transactions!$O:$O,ROW()-8))</f>
        <v>0</v>
      </c>
    </row>
    <row r="5871" spans="2:6" x14ac:dyDescent="0.15">
      <c r="B5871">
        <f ca="1">IF(INDEX(Transactions!$J:$J,ROW()-8)="",TODAY(),INDEX(Transactions!$G:$G,ROW()-8))</f>
        <v>46229</v>
      </c>
      <c r="F5871">
        <f>IF(INDEX(Transactions!$J:$J,ROW()-8)="",0,INDEX(Transactions!$O:$O,ROW()-8))</f>
        <v>0</v>
      </c>
    </row>
    <row r="5872" spans="2:6" x14ac:dyDescent="0.15">
      <c r="B5872">
        <f ca="1">IF(INDEX(Transactions!$J:$J,ROW()-8)="",TODAY(),INDEX(Transactions!$G:$G,ROW()-8))</f>
        <v>46229</v>
      </c>
      <c r="F5872">
        <f>IF(INDEX(Transactions!$J:$J,ROW()-8)="",0,INDEX(Transactions!$O:$O,ROW()-8))</f>
        <v>0</v>
      </c>
    </row>
    <row r="5873" spans="2:6" x14ac:dyDescent="0.15">
      <c r="B5873">
        <f ca="1">IF(INDEX(Transactions!$J:$J,ROW()-8)="",TODAY(),INDEX(Transactions!$G:$G,ROW()-8))</f>
        <v>46229</v>
      </c>
      <c r="F5873">
        <f>IF(INDEX(Transactions!$J:$J,ROW()-8)="",0,INDEX(Transactions!$O:$O,ROW()-8))</f>
        <v>0</v>
      </c>
    </row>
    <row r="5874" spans="2:6" x14ac:dyDescent="0.15">
      <c r="B5874">
        <f ca="1">IF(INDEX(Transactions!$J:$J,ROW()-8)="",TODAY(),INDEX(Transactions!$G:$G,ROW()-8))</f>
        <v>46229</v>
      </c>
      <c r="F5874">
        <f>IF(INDEX(Transactions!$J:$J,ROW()-8)="",0,INDEX(Transactions!$O:$O,ROW()-8))</f>
        <v>0</v>
      </c>
    </row>
    <row r="5875" spans="2:6" x14ac:dyDescent="0.15">
      <c r="B5875">
        <f ca="1">IF(INDEX(Transactions!$J:$J,ROW()-8)="",TODAY(),INDEX(Transactions!$G:$G,ROW()-8))</f>
        <v>46229</v>
      </c>
      <c r="F5875">
        <f>IF(INDEX(Transactions!$J:$J,ROW()-8)="",0,INDEX(Transactions!$O:$O,ROW()-8))</f>
        <v>0</v>
      </c>
    </row>
    <row r="5876" spans="2:6" x14ac:dyDescent="0.15">
      <c r="B5876">
        <f ca="1">IF(INDEX(Transactions!$J:$J,ROW()-8)="",TODAY(),INDEX(Transactions!$G:$G,ROW()-8))</f>
        <v>46229</v>
      </c>
      <c r="F5876">
        <f>IF(INDEX(Transactions!$J:$J,ROW()-8)="",0,INDEX(Transactions!$O:$O,ROW()-8))</f>
        <v>0</v>
      </c>
    </row>
    <row r="5877" spans="2:6" x14ac:dyDescent="0.15">
      <c r="B5877">
        <f ca="1">IF(INDEX(Transactions!$J:$J,ROW()-8)="",TODAY(),INDEX(Transactions!$G:$G,ROW()-8))</f>
        <v>46229</v>
      </c>
      <c r="F5877">
        <f>IF(INDEX(Transactions!$J:$J,ROW()-8)="",0,INDEX(Transactions!$O:$O,ROW()-8))</f>
        <v>0</v>
      </c>
    </row>
    <row r="5878" spans="2:6" x14ac:dyDescent="0.15">
      <c r="B5878">
        <f ca="1">IF(INDEX(Transactions!$J:$J,ROW()-8)="",TODAY(),INDEX(Transactions!$G:$G,ROW()-8))</f>
        <v>46229</v>
      </c>
      <c r="F5878">
        <f>IF(INDEX(Transactions!$J:$J,ROW()-8)="",0,INDEX(Transactions!$O:$O,ROW()-8))</f>
        <v>0</v>
      </c>
    </row>
    <row r="5879" spans="2:6" x14ac:dyDescent="0.15">
      <c r="B5879">
        <f ca="1">IF(INDEX(Transactions!$J:$J,ROW()-8)="",TODAY(),INDEX(Transactions!$G:$G,ROW()-8))</f>
        <v>46229</v>
      </c>
      <c r="F5879">
        <f>IF(INDEX(Transactions!$J:$J,ROW()-8)="",0,INDEX(Transactions!$O:$O,ROW()-8))</f>
        <v>0</v>
      </c>
    </row>
    <row r="5880" spans="2:6" x14ac:dyDescent="0.15">
      <c r="B5880">
        <f ca="1">IF(INDEX(Transactions!$J:$J,ROW()-8)="",TODAY(),INDEX(Transactions!$G:$G,ROW()-8))</f>
        <v>46229</v>
      </c>
      <c r="F5880">
        <f>IF(INDEX(Transactions!$J:$J,ROW()-8)="",0,INDEX(Transactions!$O:$O,ROW()-8))</f>
        <v>0</v>
      </c>
    </row>
    <row r="5881" spans="2:6" x14ac:dyDescent="0.15">
      <c r="B5881">
        <f ca="1">IF(INDEX(Transactions!$J:$J,ROW()-8)="",TODAY(),INDEX(Transactions!$G:$G,ROW()-8))</f>
        <v>46229</v>
      </c>
      <c r="F5881">
        <f>IF(INDEX(Transactions!$J:$J,ROW()-8)="",0,INDEX(Transactions!$O:$O,ROW()-8))</f>
        <v>0</v>
      </c>
    </row>
    <row r="5882" spans="2:6" x14ac:dyDescent="0.15">
      <c r="B5882">
        <f ca="1">IF(INDEX(Transactions!$J:$J,ROW()-8)="",TODAY(),INDEX(Transactions!$G:$G,ROW()-8))</f>
        <v>46229</v>
      </c>
      <c r="F5882">
        <f>IF(INDEX(Transactions!$J:$J,ROW()-8)="",0,INDEX(Transactions!$O:$O,ROW()-8))</f>
        <v>0</v>
      </c>
    </row>
    <row r="5883" spans="2:6" x14ac:dyDescent="0.15">
      <c r="B5883">
        <f ca="1">IF(INDEX(Transactions!$J:$J,ROW()-8)="",TODAY(),INDEX(Transactions!$G:$G,ROW()-8))</f>
        <v>46229</v>
      </c>
      <c r="F5883">
        <f>IF(INDEX(Transactions!$J:$J,ROW()-8)="",0,INDEX(Transactions!$O:$O,ROW()-8))</f>
        <v>0</v>
      </c>
    </row>
    <row r="5884" spans="2:6" x14ac:dyDescent="0.15">
      <c r="B5884">
        <f ca="1">IF(INDEX(Transactions!$J:$J,ROW()-8)="",TODAY(),INDEX(Transactions!$G:$G,ROW()-8))</f>
        <v>46229</v>
      </c>
      <c r="F5884">
        <f>IF(INDEX(Transactions!$J:$J,ROW()-8)="",0,INDEX(Transactions!$O:$O,ROW()-8))</f>
        <v>0</v>
      </c>
    </row>
    <row r="5885" spans="2:6" x14ac:dyDescent="0.15">
      <c r="B5885">
        <f ca="1">IF(INDEX(Transactions!$J:$J,ROW()-8)="",TODAY(),INDEX(Transactions!$G:$G,ROW()-8))</f>
        <v>46229</v>
      </c>
      <c r="F5885">
        <f>IF(INDEX(Transactions!$J:$J,ROW()-8)="",0,INDEX(Transactions!$O:$O,ROW()-8))</f>
        <v>0</v>
      </c>
    </row>
    <row r="5886" spans="2:6" x14ac:dyDescent="0.15">
      <c r="B5886">
        <f ca="1">IF(INDEX(Transactions!$J:$J,ROW()-8)="",TODAY(),INDEX(Transactions!$G:$G,ROW()-8))</f>
        <v>46229</v>
      </c>
      <c r="F5886">
        <f>IF(INDEX(Transactions!$J:$J,ROW()-8)="",0,INDEX(Transactions!$O:$O,ROW()-8))</f>
        <v>0</v>
      </c>
    </row>
    <row r="5887" spans="2:6" x14ac:dyDescent="0.15">
      <c r="B5887">
        <f ca="1">IF(INDEX(Transactions!$J:$J,ROW()-8)="",TODAY(),INDEX(Transactions!$G:$G,ROW()-8))</f>
        <v>46229</v>
      </c>
      <c r="F5887">
        <f>IF(INDEX(Transactions!$J:$J,ROW()-8)="",0,INDEX(Transactions!$O:$O,ROW()-8))</f>
        <v>0</v>
      </c>
    </row>
    <row r="5888" spans="2:6" x14ac:dyDescent="0.15">
      <c r="B5888">
        <f ca="1">IF(INDEX(Transactions!$J:$J,ROW()-8)="",TODAY(),INDEX(Transactions!$G:$G,ROW()-8))</f>
        <v>46229</v>
      </c>
      <c r="F5888">
        <f>IF(INDEX(Transactions!$J:$J,ROW()-8)="",0,INDEX(Transactions!$O:$O,ROW()-8))</f>
        <v>0</v>
      </c>
    </row>
    <row r="5889" spans="2:6" x14ac:dyDescent="0.15">
      <c r="B5889">
        <f ca="1">IF(INDEX(Transactions!$J:$J,ROW()-8)="",TODAY(),INDEX(Transactions!$G:$G,ROW()-8))</f>
        <v>46229</v>
      </c>
      <c r="F5889">
        <f>IF(INDEX(Transactions!$J:$J,ROW()-8)="",0,INDEX(Transactions!$O:$O,ROW()-8))</f>
        <v>0</v>
      </c>
    </row>
    <row r="5890" spans="2:6" x14ac:dyDescent="0.15">
      <c r="B5890">
        <f ca="1">IF(INDEX(Transactions!$J:$J,ROW()-8)="",TODAY(),INDEX(Transactions!$G:$G,ROW()-8))</f>
        <v>46229</v>
      </c>
      <c r="F5890">
        <f>IF(INDEX(Transactions!$J:$J,ROW()-8)="",0,INDEX(Transactions!$O:$O,ROW()-8))</f>
        <v>0</v>
      </c>
    </row>
    <row r="5891" spans="2:6" x14ac:dyDescent="0.15">
      <c r="B5891">
        <f ca="1">IF(INDEX(Transactions!$J:$J,ROW()-8)="",TODAY(),INDEX(Transactions!$G:$G,ROW()-8))</f>
        <v>46229</v>
      </c>
      <c r="F5891">
        <f>IF(INDEX(Transactions!$J:$J,ROW()-8)="",0,INDEX(Transactions!$O:$O,ROW()-8))</f>
        <v>0</v>
      </c>
    </row>
    <row r="5892" spans="2:6" x14ac:dyDescent="0.15">
      <c r="B5892">
        <f ca="1">IF(INDEX(Transactions!$J:$J,ROW()-8)="",TODAY(),INDEX(Transactions!$G:$G,ROW()-8))</f>
        <v>46229</v>
      </c>
      <c r="F5892">
        <f>IF(INDEX(Transactions!$J:$J,ROW()-8)="",0,INDEX(Transactions!$O:$O,ROW()-8))</f>
        <v>0</v>
      </c>
    </row>
    <row r="5893" spans="2:6" x14ac:dyDescent="0.15">
      <c r="B5893">
        <f ca="1">IF(INDEX(Transactions!$J:$J,ROW()-8)="",TODAY(),INDEX(Transactions!$G:$G,ROW()-8))</f>
        <v>46229</v>
      </c>
      <c r="F5893">
        <f>IF(INDEX(Transactions!$J:$J,ROW()-8)="",0,INDEX(Transactions!$O:$O,ROW()-8))</f>
        <v>0</v>
      </c>
    </row>
    <row r="5894" spans="2:6" x14ac:dyDescent="0.15">
      <c r="B5894">
        <f ca="1">IF(INDEX(Transactions!$J:$J,ROW()-8)="",TODAY(),INDEX(Transactions!$G:$G,ROW()-8))</f>
        <v>46229</v>
      </c>
      <c r="F5894">
        <f>IF(INDEX(Transactions!$J:$J,ROW()-8)="",0,INDEX(Transactions!$O:$O,ROW()-8))</f>
        <v>0</v>
      </c>
    </row>
    <row r="5895" spans="2:6" x14ac:dyDescent="0.15">
      <c r="B5895">
        <f ca="1">IF(INDEX(Transactions!$J:$J,ROW()-8)="",TODAY(),INDEX(Transactions!$G:$G,ROW()-8))</f>
        <v>46229</v>
      </c>
      <c r="F5895">
        <f>IF(INDEX(Transactions!$J:$J,ROW()-8)="",0,INDEX(Transactions!$O:$O,ROW()-8))</f>
        <v>0</v>
      </c>
    </row>
    <row r="5896" spans="2:6" x14ac:dyDescent="0.15">
      <c r="B5896">
        <f ca="1">IF(INDEX(Transactions!$J:$J,ROW()-8)="",TODAY(),INDEX(Transactions!$G:$G,ROW()-8))</f>
        <v>46229</v>
      </c>
      <c r="F5896">
        <f>IF(INDEX(Transactions!$J:$J,ROW()-8)="",0,INDEX(Transactions!$O:$O,ROW()-8))</f>
        <v>0</v>
      </c>
    </row>
    <row r="5897" spans="2:6" x14ac:dyDescent="0.15">
      <c r="B5897">
        <f ca="1">IF(INDEX(Transactions!$J:$J,ROW()-8)="",TODAY(),INDEX(Transactions!$G:$G,ROW()-8))</f>
        <v>46229</v>
      </c>
      <c r="F5897">
        <f>IF(INDEX(Transactions!$J:$J,ROW()-8)="",0,INDEX(Transactions!$O:$O,ROW()-8))</f>
        <v>0</v>
      </c>
    </row>
    <row r="5898" spans="2:6" x14ac:dyDescent="0.15">
      <c r="B5898">
        <f ca="1">IF(INDEX(Transactions!$J:$J,ROW()-8)="",TODAY(),INDEX(Transactions!$G:$G,ROW()-8))</f>
        <v>46229</v>
      </c>
      <c r="F5898">
        <f>IF(INDEX(Transactions!$J:$J,ROW()-8)="",0,INDEX(Transactions!$O:$O,ROW()-8))</f>
        <v>0</v>
      </c>
    </row>
    <row r="5899" spans="2:6" x14ac:dyDescent="0.15">
      <c r="B5899">
        <f ca="1">IF(INDEX(Transactions!$J:$J,ROW()-8)="",TODAY(),INDEX(Transactions!$G:$G,ROW()-8))</f>
        <v>46229</v>
      </c>
      <c r="F5899">
        <f>IF(INDEX(Transactions!$J:$J,ROW()-8)="",0,INDEX(Transactions!$O:$O,ROW()-8))</f>
        <v>0</v>
      </c>
    </row>
    <row r="5900" spans="2:6" x14ac:dyDescent="0.15">
      <c r="B5900">
        <f ca="1">IF(INDEX(Transactions!$J:$J,ROW()-8)="",TODAY(),INDEX(Transactions!$G:$G,ROW()-8))</f>
        <v>46229</v>
      </c>
      <c r="F5900">
        <f>IF(INDEX(Transactions!$J:$J,ROW()-8)="",0,INDEX(Transactions!$O:$O,ROW()-8))</f>
        <v>0</v>
      </c>
    </row>
    <row r="5901" spans="2:6" x14ac:dyDescent="0.15">
      <c r="B5901">
        <f ca="1">IF(INDEX(Transactions!$J:$J,ROW()-8)="",TODAY(),INDEX(Transactions!$G:$G,ROW()-8))</f>
        <v>46229</v>
      </c>
      <c r="F5901">
        <f>IF(INDEX(Transactions!$J:$J,ROW()-8)="",0,INDEX(Transactions!$O:$O,ROW()-8))</f>
        <v>0</v>
      </c>
    </row>
    <row r="5902" spans="2:6" x14ac:dyDescent="0.15">
      <c r="B5902">
        <f ca="1">IF(INDEX(Transactions!$J:$J,ROW()-8)="",TODAY(),INDEX(Transactions!$G:$G,ROW()-8))</f>
        <v>46229</v>
      </c>
      <c r="F5902">
        <f>IF(INDEX(Transactions!$J:$J,ROW()-8)="",0,INDEX(Transactions!$O:$O,ROW()-8))</f>
        <v>0</v>
      </c>
    </row>
    <row r="5903" spans="2:6" x14ac:dyDescent="0.15">
      <c r="B5903">
        <f ca="1">IF(INDEX(Transactions!$J:$J,ROW()-8)="",TODAY(),INDEX(Transactions!$G:$G,ROW()-8))</f>
        <v>46229</v>
      </c>
      <c r="F5903">
        <f>IF(INDEX(Transactions!$J:$J,ROW()-8)="",0,INDEX(Transactions!$O:$O,ROW()-8))</f>
        <v>0</v>
      </c>
    </row>
    <row r="5904" spans="2:6" x14ac:dyDescent="0.15">
      <c r="B5904">
        <f ca="1">IF(INDEX(Transactions!$J:$J,ROW()-8)="",TODAY(),INDEX(Transactions!$G:$G,ROW()-8))</f>
        <v>46229</v>
      </c>
      <c r="F5904">
        <f>IF(INDEX(Transactions!$J:$J,ROW()-8)="",0,INDEX(Transactions!$O:$O,ROW()-8))</f>
        <v>0</v>
      </c>
    </row>
    <row r="5905" spans="2:6" x14ac:dyDescent="0.15">
      <c r="B5905">
        <f ca="1">IF(INDEX(Transactions!$J:$J,ROW()-8)="",TODAY(),INDEX(Transactions!$G:$G,ROW()-8))</f>
        <v>46229</v>
      </c>
      <c r="F5905">
        <f>IF(INDEX(Transactions!$J:$J,ROW()-8)="",0,INDEX(Transactions!$O:$O,ROW()-8))</f>
        <v>0</v>
      </c>
    </row>
    <row r="5906" spans="2:6" x14ac:dyDescent="0.15">
      <c r="B5906">
        <f ca="1">IF(INDEX(Transactions!$J:$J,ROW()-8)="",TODAY(),INDEX(Transactions!$G:$G,ROW()-8))</f>
        <v>46229</v>
      </c>
      <c r="F5906">
        <f>IF(INDEX(Transactions!$J:$J,ROW()-8)="",0,INDEX(Transactions!$O:$O,ROW()-8))</f>
        <v>0</v>
      </c>
    </row>
    <row r="5907" spans="2:6" x14ac:dyDescent="0.15">
      <c r="B5907">
        <f ca="1">IF(INDEX(Transactions!$J:$J,ROW()-8)="",TODAY(),INDEX(Transactions!$G:$G,ROW()-8))</f>
        <v>46229</v>
      </c>
      <c r="F5907">
        <f>IF(INDEX(Transactions!$J:$J,ROW()-8)="",0,INDEX(Transactions!$O:$O,ROW()-8))</f>
        <v>0</v>
      </c>
    </row>
    <row r="5908" spans="2:6" x14ac:dyDescent="0.15">
      <c r="B5908">
        <f ca="1">IF(INDEX(Transactions!$J:$J,ROW()-8)="",TODAY(),INDEX(Transactions!$G:$G,ROW()-8))</f>
        <v>46229</v>
      </c>
      <c r="F5908">
        <f>IF(INDEX(Transactions!$J:$J,ROW()-8)="",0,INDEX(Transactions!$O:$O,ROW()-8))</f>
        <v>0</v>
      </c>
    </row>
    <row r="5909" spans="2:6" x14ac:dyDescent="0.15">
      <c r="B5909">
        <f ca="1">IF(INDEX(Transactions!$J:$J,ROW()-8)="",TODAY(),INDEX(Transactions!$G:$G,ROW()-8))</f>
        <v>46229</v>
      </c>
      <c r="F5909">
        <f>IF(INDEX(Transactions!$J:$J,ROW()-8)="",0,INDEX(Transactions!$O:$O,ROW()-8))</f>
        <v>0</v>
      </c>
    </row>
    <row r="5910" spans="2:6" x14ac:dyDescent="0.15">
      <c r="B5910">
        <f ca="1">IF(INDEX(Transactions!$J:$J,ROW()-8)="",TODAY(),INDEX(Transactions!$G:$G,ROW()-8))</f>
        <v>46229</v>
      </c>
      <c r="F5910">
        <f>IF(INDEX(Transactions!$J:$J,ROW()-8)="",0,INDEX(Transactions!$O:$O,ROW()-8))</f>
        <v>0</v>
      </c>
    </row>
    <row r="5911" spans="2:6" x14ac:dyDescent="0.15">
      <c r="B5911">
        <f ca="1">IF(INDEX(Transactions!$J:$J,ROW()-8)="",TODAY(),INDEX(Transactions!$G:$G,ROW()-8))</f>
        <v>46229</v>
      </c>
      <c r="F5911">
        <f>IF(INDEX(Transactions!$J:$J,ROW()-8)="",0,INDEX(Transactions!$O:$O,ROW()-8))</f>
        <v>0</v>
      </c>
    </row>
    <row r="5912" spans="2:6" x14ac:dyDescent="0.15">
      <c r="B5912">
        <f ca="1">IF(INDEX(Transactions!$J:$J,ROW()-8)="",TODAY(),INDEX(Transactions!$G:$G,ROW()-8))</f>
        <v>46229</v>
      </c>
      <c r="F5912">
        <f>IF(INDEX(Transactions!$J:$J,ROW()-8)="",0,INDEX(Transactions!$O:$O,ROW()-8))</f>
        <v>0</v>
      </c>
    </row>
    <row r="5913" spans="2:6" x14ac:dyDescent="0.15">
      <c r="B5913">
        <f ca="1">IF(INDEX(Transactions!$J:$J,ROW()-8)="",TODAY(),INDEX(Transactions!$G:$G,ROW()-8))</f>
        <v>46229</v>
      </c>
      <c r="F5913">
        <f>IF(INDEX(Transactions!$J:$J,ROW()-8)="",0,INDEX(Transactions!$O:$O,ROW()-8))</f>
        <v>0</v>
      </c>
    </row>
    <row r="5914" spans="2:6" x14ac:dyDescent="0.15">
      <c r="B5914">
        <f ca="1">IF(INDEX(Transactions!$J:$J,ROW()-8)="",TODAY(),INDEX(Transactions!$G:$G,ROW()-8))</f>
        <v>46229</v>
      </c>
      <c r="F5914">
        <f>IF(INDEX(Transactions!$J:$J,ROW()-8)="",0,INDEX(Transactions!$O:$O,ROW()-8))</f>
        <v>0</v>
      </c>
    </row>
    <row r="5915" spans="2:6" x14ac:dyDescent="0.15">
      <c r="B5915">
        <f ca="1">IF(INDEX(Transactions!$J:$J,ROW()-8)="",TODAY(),INDEX(Transactions!$G:$G,ROW()-8))</f>
        <v>46229</v>
      </c>
      <c r="F5915">
        <f>IF(INDEX(Transactions!$J:$J,ROW()-8)="",0,INDEX(Transactions!$O:$O,ROW()-8))</f>
        <v>0</v>
      </c>
    </row>
    <row r="5916" spans="2:6" x14ac:dyDescent="0.15">
      <c r="B5916">
        <f ca="1">IF(INDEX(Transactions!$J:$J,ROW()-8)="",TODAY(),INDEX(Transactions!$G:$G,ROW()-8))</f>
        <v>46229</v>
      </c>
      <c r="F5916">
        <f>IF(INDEX(Transactions!$J:$J,ROW()-8)="",0,INDEX(Transactions!$O:$O,ROW()-8))</f>
        <v>0</v>
      </c>
    </row>
    <row r="5917" spans="2:6" x14ac:dyDescent="0.15">
      <c r="B5917">
        <f ca="1">IF(INDEX(Transactions!$J:$J,ROW()-8)="",TODAY(),INDEX(Transactions!$G:$G,ROW()-8))</f>
        <v>46229</v>
      </c>
      <c r="F5917">
        <f>IF(INDEX(Transactions!$J:$J,ROW()-8)="",0,INDEX(Transactions!$O:$O,ROW()-8))</f>
        <v>0</v>
      </c>
    </row>
    <row r="5918" spans="2:6" x14ac:dyDescent="0.15">
      <c r="B5918">
        <f ca="1">IF(INDEX(Transactions!$J:$J,ROW()-8)="",TODAY(),INDEX(Transactions!$G:$G,ROW()-8))</f>
        <v>46229</v>
      </c>
      <c r="F5918">
        <f>IF(INDEX(Transactions!$J:$J,ROW()-8)="",0,INDEX(Transactions!$O:$O,ROW()-8))</f>
        <v>0</v>
      </c>
    </row>
    <row r="5919" spans="2:6" x14ac:dyDescent="0.15">
      <c r="B5919">
        <f ca="1">IF(INDEX(Transactions!$J:$J,ROW()-8)="",TODAY(),INDEX(Transactions!$G:$G,ROW()-8))</f>
        <v>46229</v>
      </c>
      <c r="F5919">
        <f>IF(INDEX(Transactions!$J:$J,ROW()-8)="",0,INDEX(Transactions!$O:$O,ROW()-8))</f>
        <v>0</v>
      </c>
    </row>
    <row r="5920" spans="2:6" x14ac:dyDescent="0.15">
      <c r="B5920">
        <f ca="1">IF(INDEX(Transactions!$J:$J,ROW()-8)="",TODAY(),INDEX(Transactions!$G:$G,ROW()-8))</f>
        <v>46229</v>
      </c>
      <c r="F5920">
        <f>IF(INDEX(Transactions!$J:$J,ROW()-8)="",0,INDEX(Transactions!$O:$O,ROW()-8))</f>
        <v>0</v>
      </c>
    </row>
    <row r="5921" spans="2:6" x14ac:dyDescent="0.15">
      <c r="B5921">
        <f ca="1">IF(INDEX(Transactions!$J:$J,ROW()-8)="",TODAY(),INDEX(Transactions!$G:$G,ROW()-8))</f>
        <v>46229</v>
      </c>
      <c r="F5921">
        <f>IF(INDEX(Transactions!$J:$J,ROW()-8)="",0,INDEX(Transactions!$O:$O,ROW()-8))</f>
        <v>0</v>
      </c>
    </row>
    <row r="5922" spans="2:6" x14ac:dyDescent="0.15">
      <c r="B5922">
        <f ca="1">IF(INDEX(Transactions!$J:$J,ROW()-8)="",TODAY(),INDEX(Transactions!$G:$G,ROW()-8))</f>
        <v>46229</v>
      </c>
      <c r="F5922">
        <f>IF(INDEX(Transactions!$J:$J,ROW()-8)="",0,INDEX(Transactions!$O:$O,ROW()-8))</f>
        <v>0</v>
      </c>
    </row>
    <row r="5923" spans="2:6" x14ac:dyDescent="0.15">
      <c r="B5923">
        <f ca="1">IF(INDEX(Transactions!$J:$J,ROW()-8)="",TODAY(),INDEX(Transactions!$G:$G,ROW()-8))</f>
        <v>46229</v>
      </c>
      <c r="F5923">
        <f>IF(INDEX(Transactions!$J:$J,ROW()-8)="",0,INDEX(Transactions!$O:$O,ROW()-8))</f>
        <v>0</v>
      </c>
    </row>
    <row r="5924" spans="2:6" x14ac:dyDescent="0.15">
      <c r="B5924">
        <f ca="1">IF(INDEX(Transactions!$J:$J,ROW()-8)="",TODAY(),INDEX(Transactions!$G:$G,ROW()-8))</f>
        <v>46229</v>
      </c>
      <c r="F5924">
        <f>IF(INDEX(Transactions!$J:$J,ROW()-8)="",0,INDEX(Transactions!$O:$O,ROW()-8))</f>
        <v>0</v>
      </c>
    </row>
    <row r="5925" spans="2:6" x14ac:dyDescent="0.15">
      <c r="B5925">
        <f ca="1">IF(INDEX(Transactions!$J:$J,ROW()-8)="",TODAY(),INDEX(Transactions!$G:$G,ROW()-8))</f>
        <v>46229</v>
      </c>
      <c r="F5925">
        <f>IF(INDEX(Transactions!$J:$J,ROW()-8)="",0,INDEX(Transactions!$O:$O,ROW()-8))</f>
        <v>0</v>
      </c>
    </row>
    <row r="5926" spans="2:6" x14ac:dyDescent="0.15">
      <c r="B5926">
        <f ca="1">IF(INDEX(Transactions!$J:$J,ROW()-8)="",TODAY(),INDEX(Transactions!$G:$G,ROW()-8))</f>
        <v>46229</v>
      </c>
      <c r="F5926">
        <f>IF(INDEX(Transactions!$J:$J,ROW()-8)="",0,INDEX(Transactions!$O:$O,ROW()-8))</f>
        <v>0</v>
      </c>
    </row>
    <row r="5927" spans="2:6" x14ac:dyDescent="0.15">
      <c r="B5927">
        <f ca="1">IF(INDEX(Transactions!$J:$J,ROW()-8)="",TODAY(),INDEX(Transactions!$G:$G,ROW()-8))</f>
        <v>46229</v>
      </c>
      <c r="F5927">
        <f>IF(INDEX(Transactions!$J:$J,ROW()-8)="",0,INDEX(Transactions!$O:$O,ROW()-8))</f>
        <v>0</v>
      </c>
    </row>
    <row r="5928" spans="2:6" x14ac:dyDescent="0.15">
      <c r="B5928">
        <f ca="1">IF(INDEX(Transactions!$J:$J,ROW()-8)="",TODAY(),INDEX(Transactions!$G:$G,ROW()-8))</f>
        <v>46229</v>
      </c>
      <c r="F5928">
        <f>IF(INDEX(Transactions!$J:$J,ROW()-8)="",0,INDEX(Transactions!$O:$O,ROW()-8))</f>
        <v>0</v>
      </c>
    </row>
    <row r="5929" spans="2:6" x14ac:dyDescent="0.15">
      <c r="B5929">
        <f ca="1">IF(INDEX(Transactions!$J:$J,ROW()-8)="",TODAY(),INDEX(Transactions!$G:$G,ROW()-8))</f>
        <v>46229</v>
      </c>
      <c r="F5929">
        <f>IF(INDEX(Transactions!$J:$J,ROW()-8)="",0,INDEX(Transactions!$O:$O,ROW()-8))</f>
        <v>0</v>
      </c>
    </row>
    <row r="5930" spans="2:6" x14ac:dyDescent="0.15">
      <c r="B5930">
        <f ca="1">IF(INDEX(Transactions!$J:$J,ROW()-8)="",TODAY(),INDEX(Transactions!$G:$G,ROW()-8))</f>
        <v>46229</v>
      </c>
      <c r="F5930">
        <f>IF(INDEX(Transactions!$J:$J,ROW()-8)="",0,INDEX(Transactions!$O:$O,ROW()-8))</f>
        <v>0</v>
      </c>
    </row>
    <row r="5931" spans="2:6" x14ac:dyDescent="0.15">
      <c r="B5931">
        <f ca="1">IF(INDEX(Transactions!$J:$J,ROW()-8)="",TODAY(),INDEX(Transactions!$G:$G,ROW()-8))</f>
        <v>46229</v>
      </c>
      <c r="F5931">
        <f>IF(INDEX(Transactions!$J:$J,ROW()-8)="",0,INDEX(Transactions!$O:$O,ROW()-8))</f>
        <v>0</v>
      </c>
    </row>
    <row r="5932" spans="2:6" x14ac:dyDescent="0.15">
      <c r="B5932">
        <f ca="1">IF(INDEX(Transactions!$J:$J,ROW()-8)="",TODAY(),INDEX(Transactions!$G:$G,ROW()-8))</f>
        <v>46229</v>
      </c>
      <c r="F5932">
        <f>IF(INDEX(Transactions!$J:$J,ROW()-8)="",0,INDEX(Transactions!$O:$O,ROW()-8))</f>
        <v>0</v>
      </c>
    </row>
    <row r="5933" spans="2:6" x14ac:dyDescent="0.15">
      <c r="B5933">
        <f ca="1">IF(INDEX(Transactions!$J:$J,ROW()-8)="",TODAY(),INDEX(Transactions!$G:$G,ROW()-8))</f>
        <v>46229</v>
      </c>
      <c r="F5933">
        <f>IF(INDEX(Transactions!$J:$J,ROW()-8)="",0,INDEX(Transactions!$O:$O,ROW()-8))</f>
        <v>0</v>
      </c>
    </row>
    <row r="5934" spans="2:6" x14ac:dyDescent="0.15">
      <c r="B5934">
        <f ca="1">IF(INDEX(Transactions!$J:$J,ROW()-8)="",TODAY(),INDEX(Transactions!$G:$G,ROW()-8))</f>
        <v>46229</v>
      </c>
      <c r="F5934">
        <f>IF(INDEX(Transactions!$J:$J,ROW()-8)="",0,INDEX(Transactions!$O:$O,ROW()-8))</f>
        <v>0</v>
      </c>
    </row>
    <row r="5935" spans="2:6" x14ac:dyDescent="0.15">
      <c r="B5935">
        <f ca="1">IF(INDEX(Transactions!$J:$J,ROW()-8)="",TODAY(),INDEX(Transactions!$G:$G,ROW()-8))</f>
        <v>46229</v>
      </c>
      <c r="F5935">
        <f>IF(INDEX(Transactions!$J:$J,ROW()-8)="",0,INDEX(Transactions!$O:$O,ROW()-8))</f>
        <v>0</v>
      </c>
    </row>
    <row r="5936" spans="2:6" x14ac:dyDescent="0.15">
      <c r="B5936">
        <f ca="1">IF(INDEX(Transactions!$J:$J,ROW()-8)="",TODAY(),INDEX(Transactions!$G:$G,ROW()-8))</f>
        <v>46229</v>
      </c>
      <c r="F5936">
        <f>IF(INDEX(Transactions!$J:$J,ROW()-8)="",0,INDEX(Transactions!$O:$O,ROW()-8))</f>
        <v>0</v>
      </c>
    </row>
    <row r="5937" spans="2:6" x14ac:dyDescent="0.15">
      <c r="B5937">
        <f ca="1">IF(INDEX(Transactions!$J:$J,ROW()-8)="",TODAY(),INDEX(Transactions!$G:$G,ROW()-8))</f>
        <v>46229</v>
      </c>
      <c r="F5937">
        <f>IF(INDEX(Transactions!$J:$J,ROW()-8)="",0,INDEX(Transactions!$O:$O,ROW()-8))</f>
        <v>0</v>
      </c>
    </row>
    <row r="5938" spans="2:6" x14ac:dyDescent="0.15">
      <c r="B5938">
        <f ca="1">IF(INDEX(Transactions!$J:$J,ROW()-8)="",TODAY(),INDEX(Transactions!$G:$G,ROW()-8))</f>
        <v>46229</v>
      </c>
      <c r="F5938">
        <f>IF(INDEX(Transactions!$J:$J,ROW()-8)="",0,INDEX(Transactions!$O:$O,ROW()-8))</f>
        <v>0</v>
      </c>
    </row>
    <row r="5939" spans="2:6" x14ac:dyDescent="0.15">
      <c r="B5939">
        <f ca="1">IF(INDEX(Transactions!$J:$J,ROW()-8)="",TODAY(),INDEX(Transactions!$G:$G,ROW()-8))</f>
        <v>46229</v>
      </c>
      <c r="F5939">
        <f>IF(INDEX(Transactions!$J:$J,ROW()-8)="",0,INDEX(Transactions!$O:$O,ROW()-8))</f>
        <v>0</v>
      </c>
    </row>
    <row r="5940" spans="2:6" x14ac:dyDescent="0.15">
      <c r="B5940">
        <f ca="1">IF(INDEX(Transactions!$J:$J,ROW()-8)="",TODAY(),INDEX(Transactions!$G:$G,ROW()-8))</f>
        <v>46229</v>
      </c>
      <c r="F5940">
        <f>IF(INDEX(Transactions!$J:$J,ROW()-8)="",0,INDEX(Transactions!$O:$O,ROW()-8))</f>
        <v>0</v>
      </c>
    </row>
    <row r="5941" spans="2:6" x14ac:dyDescent="0.15">
      <c r="B5941">
        <f ca="1">IF(INDEX(Transactions!$J:$J,ROW()-8)="",TODAY(),INDEX(Transactions!$G:$G,ROW()-8))</f>
        <v>46229</v>
      </c>
      <c r="F5941">
        <f>IF(INDEX(Transactions!$J:$J,ROW()-8)="",0,INDEX(Transactions!$O:$O,ROW()-8))</f>
        <v>0</v>
      </c>
    </row>
    <row r="5942" spans="2:6" x14ac:dyDescent="0.15">
      <c r="B5942">
        <f ca="1">IF(INDEX(Transactions!$J:$J,ROW()-8)="",TODAY(),INDEX(Transactions!$G:$G,ROW()-8))</f>
        <v>46229</v>
      </c>
      <c r="F5942">
        <f>IF(INDEX(Transactions!$J:$J,ROW()-8)="",0,INDEX(Transactions!$O:$O,ROW()-8))</f>
        <v>0</v>
      </c>
    </row>
    <row r="5943" spans="2:6" x14ac:dyDescent="0.15">
      <c r="B5943">
        <f ca="1">IF(INDEX(Transactions!$J:$J,ROW()-8)="",TODAY(),INDEX(Transactions!$G:$G,ROW()-8))</f>
        <v>46229</v>
      </c>
      <c r="F5943">
        <f>IF(INDEX(Transactions!$J:$J,ROW()-8)="",0,INDEX(Transactions!$O:$O,ROW()-8))</f>
        <v>0</v>
      </c>
    </row>
    <row r="5944" spans="2:6" x14ac:dyDescent="0.15">
      <c r="B5944">
        <f ca="1">IF(INDEX(Transactions!$J:$J,ROW()-8)="",TODAY(),INDEX(Transactions!$G:$G,ROW()-8))</f>
        <v>46229</v>
      </c>
      <c r="F5944">
        <f>IF(INDEX(Transactions!$J:$J,ROW()-8)="",0,INDEX(Transactions!$O:$O,ROW()-8))</f>
        <v>0</v>
      </c>
    </row>
    <row r="5945" spans="2:6" x14ac:dyDescent="0.15">
      <c r="B5945">
        <f ca="1">IF(INDEX(Transactions!$J:$J,ROW()-8)="",TODAY(),INDEX(Transactions!$G:$G,ROW()-8))</f>
        <v>46229</v>
      </c>
      <c r="F5945">
        <f>IF(INDEX(Transactions!$J:$J,ROW()-8)="",0,INDEX(Transactions!$O:$O,ROW()-8))</f>
        <v>0</v>
      </c>
    </row>
    <row r="5946" spans="2:6" x14ac:dyDescent="0.15">
      <c r="B5946">
        <f ca="1">IF(INDEX(Transactions!$J:$J,ROW()-8)="",TODAY(),INDEX(Transactions!$G:$G,ROW()-8))</f>
        <v>46229</v>
      </c>
      <c r="F5946">
        <f>IF(INDEX(Transactions!$J:$J,ROW()-8)="",0,INDEX(Transactions!$O:$O,ROW()-8))</f>
        <v>0</v>
      </c>
    </row>
    <row r="5947" spans="2:6" x14ac:dyDescent="0.15">
      <c r="B5947">
        <f ca="1">IF(INDEX(Transactions!$J:$J,ROW()-8)="",TODAY(),INDEX(Transactions!$G:$G,ROW()-8))</f>
        <v>46229</v>
      </c>
      <c r="F5947">
        <f>IF(INDEX(Transactions!$J:$J,ROW()-8)="",0,INDEX(Transactions!$O:$O,ROW()-8))</f>
        <v>0</v>
      </c>
    </row>
    <row r="5948" spans="2:6" x14ac:dyDescent="0.15">
      <c r="B5948">
        <f ca="1">IF(INDEX(Transactions!$J:$J,ROW()-8)="",TODAY(),INDEX(Transactions!$G:$G,ROW()-8))</f>
        <v>46229</v>
      </c>
      <c r="F5948">
        <f>IF(INDEX(Transactions!$J:$J,ROW()-8)="",0,INDEX(Transactions!$O:$O,ROW()-8))</f>
        <v>0</v>
      </c>
    </row>
    <row r="5949" spans="2:6" x14ac:dyDescent="0.15">
      <c r="B5949">
        <f ca="1">IF(INDEX(Transactions!$J:$J,ROW()-8)="",TODAY(),INDEX(Transactions!$G:$G,ROW()-8))</f>
        <v>46229</v>
      </c>
      <c r="F5949">
        <f>IF(INDEX(Transactions!$J:$J,ROW()-8)="",0,INDEX(Transactions!$O:$O,ROW()-8))</f>
        <v>0</v>
      </c>
    </row>
    <row r="5950" spans="2:6" x14ac:dyDescent="0.15">
      <c r="B5950">
        <f ca="1">IF(INDEX(Transactions!$J:$J,ROW()-8)="",TODAY(),INDEX(Transactions!$G:$G,ROW()-8))</f>
        <v>46229</v>
      </c>
      <c r="F5950">
        <f>IF(INDEX(Transactions!$J:$J,ROW()-8)="",0,INDEX(Transactions!$O:$O,ROW()-8))</f>
        <v>0</v>
      </c>
    </row>
    <row r="5951" spans="2:6" x14ac:dyDescent="0.15">
      <c r="B5951">
        <f ca="1">IF(INDEX(Transactions!$J:$J,ROW()-8)="",TODAY(),INDEX(Transactions!$G:$G,ROW()-8))</f>
        <v>46229</v>
      </c>
      <c r="F5951">
        <f>IF(INDEX(Transactions!$J:$J,ROW()-8)="",0,INDEX(Transactions!$O:$O,ROW()-8))</f>
        <v>0</v>
      </c>
    </row>
    <row r="5952" spans="2:6" x14ac:dyDescent="0.15">
      <c r="B5952">
        <f ca="1">IF(INDEX(Transactions!$J:$J,ROW()-8)="",TODAY(),INDEX(Transactions!$G:$G,ROW()-8))</f>
        <v>46229</v>
      </c>
      <c r="F5952">
        <f>IF(INDEX(Transactions!$J:$J,ROW()-8)="",0,INDEX(Transactions!$O:$O,ROW()-8))</f>
        <v>0</v>
      </c>
    </row>
    <row r="5953" spans="2:6" x14ac:dyDescent="0.15">
      <c r="B5953">
        <f ca="1">IF(INDEX(Transactions!$J:$J,ROW()-8)="",TODAY(),INDEX(Transactions!$G:$G,ROW()-8))</f>
        <v>46229</v>
      </c>
      <c r="F5953">
        <f>IF(INDEX(Transactions!$J:$J,ROW()-8)="",0,INDEX(Transactions!$O:$O,ROW()-8))</f>
        <v>0</v>
      </c>
    </row>
    <row r="5954" spans="2:6" x14ac:dyDescent="0.15">
      <c r="B5954">
        <f ca="1">IF(INDEX(Transactions!$J:$J,ROW()-8)="",TODAY(),INDEX(Transactions!$G:$G,ROW()-8))</f>
        <v>46229</v>
      </c>
      <c r="F5954">
        <f>IF(INDEX(Transactions!$J:$J,ROW()-8)="",0,INDEX(Transactions!$O:$O,ROW()-8))</f>
        <v>0</v>
      </c>
    </row>
    <row r="5955" spans="2:6" x14ac:dyDescent="0.15">
      <c r="B5955">
        <f ca="1">IF(INDEX(Transactions!$J:$J,ROW()-8)="",TODAY(),INDEX(Transactions!$G:$G,ROW()-8))</f>
        <v>46229</v>
      </c>
      <c r="F5955">
        <f>IF(INDEX(Transactions!$J:$J,ROW()-8)="",0,INDEX(Transactions!$O:$O,ROW()-8))</f>
        <v>0</v>
      </c>
    </row>
    <row r="5956" spans="2:6" x14ac:dyDescent="0.15">
      <c r="B5956">
        <f ca="1">IF(INDEX(Transactions!$J:$J,ROW()-8)="",TODAY(),INDEX(Transactions!$G:$G,ROW()-8))</f>
        <v>46229</v>
      </c>
      <c r="F5956">
        <f>IF(INDEX(Transactions!$J:$J,ROW()-8)="",0,INDEX(Transactions!$O:$O,ROW()-8))</f>
        <v>0</v>
      </c>
    </row>
    <row r="5957" spans="2:6" x14ac:dyDescent="0.15">
      <c r="B5957">
        <f ca="1">IF(INDEX(Transactions!$J:$J,ROW()-8)="",TODAY(),INDEX(Transactions!$G:$G,ROW()-8))</f>
        <v>46229</v>
      </c>
      <c r="F5957">
        <f>IF(INDEX(Transactions!$J:$J,ROW()-8)="",0,INDEX(Transactions!$O:$O,ROW()-8))</f>
        <v>0</v>
      </c>
    </row>
    <row r="5958" spans="2:6" x14ac:dyDescent="0.15">
      <c r="B5958">
        <f ca="1">IF(INDEX(Transactions!$J:$J,ROW()-8)="",TODAY(),INDEX(Transactions!$G:$G,ROW()-8))</f>
        <v>46229</v>
      </c>
      <c r="F5958">
        <f>IF(INDEX(Transactions!$J:$J,ROW()-8)="",0,INDEX(Transactions!$O:$O,ROW()-8))</f>
        <v>0</v>
      </c>
    </row>
    <row r="5959" spans="2:6" x14ac:dyDescent="0.15">
      <c r="B5959">
        <f ca="1">IF(INDEX(Transactions!$J:$J,ROW()-8)="",TODAY(),INDEX(Transactions!$G:$G,ROW()-8))</f>
        <v>46229</v>
      </c>
      <c r="F5959">
        <f>IF(INDEX(Transactions!$J:$J,ROW()-8)="",0,INDEX(Transactions!$O:$O,ROW()-8))</f>
        <v>0</v>
      </c>
    </row>
    <row r="5960" spans="2:6" x14ac:dyDescent="0.15">
      <c r="B5960">
        <f ca="1">IF(INDEX(Transactions!$J:$J,ROW()-8)="",TODAY(),INDEX(Transactions!$G:$G,ROW()-8))</f>
        <v>46229</v>
      </c>
      <c r="F5960">
        <f>IF(INDEX(Transactions!$J:$J,ROW()-8)="",0,INDEX(Transactions!$O:$O,ROW()-8))</f>
        <v>0</v>
      </c>
    </row>
    <row r="5961" spans="2:6" x14ac:dyDescent="0.15">
      <c r="B5961">
        <f ca="1">IF(INDEX(Transactions!$J:$J,ROW()-8)="",TODAY(),INDEX(Transactions!$G:$G,ROW()-8))</f>
        <v>46229</v>
      </c>
      <c r="F5961">
        <f>IF(INDEX(Transactions!$J:$J,ROW()-8)="",0,INDEX(Transactions!$O:$O,ROW()-8))</f>
        <v>0</v>
      </c>
    </row>
    <row r="5962" spans="2:6" x14ac:dyDescent="0.15">
      <c r="B5962">
        <f ca="1">IF(INDEX(Transactions!$J:$J,ROW()-8)="",TODAY(),INDEX(Transactions!$G:$G,ROW()-8))</f>
        <v>46229</v>
      </c>
      <c r="F5962">
        <f>IF(INDEX(Transactions!$J:$J,ROW()-8)="",0,INDEX(Transactions!$O:$O,ROW()-8))</f>
        <v>0</v>
      </c>
    </row>
    <row r="5963" spans="2:6" x14ac:dyDescent="0.15">
      <c r="B5963">
        <f ca="1">IF(INDEX(Transactions!$J:$J,ROW()-8)="",TODAY(),INDEX(Transactions!$G:$G,ROW()-8))</f>
        <v>46229</v>
      </c>
      <c r="F5963">
        <f>IF(INDEX(Transactions!$J:$J,ROW()-8)="",0,INDEX(Transactions!$O:$O,ROW()-8))</f>
        <v>0</v>
      </c>
    </row>
    <row r="5964" spans="2:6" x14ac:dyDescent="0.15">
      <c r="B5964">
        <f ca="1">IF(INDEX(Transactions!$J:$J,ROW()-8)="",TODAY(),INDEX(Transactions!$G:$G,ROW()-8))</f>
        <v>46229</v>
      </c>
      <c r="F5964">
        <f>IF(INDEX(Transactions!$J:$J,ROW()-8)="",0,INDEX(Transactions!$O:$O,ROW()-8))</f>
        <v>0</v>
      </c>
    </row>
    <row r="5965" spans="2:6" x14ac:dyDescent="0.15">
      <c r="B5965">
        <f ca="1">IF(INDEX(Transactions!$J:$J,ROW()-8)="",TODAY(),INDEX(Transactions!$G:$G,ROW()-8))</f>
        <v>46229</v>
      </c>
      <c r="F5965">
        <f>IF(INDEX(Transactions!$J:$J,ROW()-8)="",0,INDEX(Transactions!$O:$O,ROW()-8))</f>
        <v>0</v>
      </c>
    </row>
    <row r="5966" spans="2:6" x14ac:dyDescent="0.15">
      <c r="B5966">
        <f ca="1">IF(INDEX(Transactions!$J:$J,ROW()-8)="",TODAY(),INDEX(Transactions!$G:$G,ROW()-8))</f>
        <v>46229</v>
      </c>
      <c r="F5966">
        <f>IF(INDEX(Transactions!$J:$J,ROW()-8)="",0,INDEX(Transactions!$O:$O,ROW()-8))</f>
        <v>0</v>
      </c>
    </row>
    <row r="5967" spans="2:6" x14ac:dyDescent="0.15">
      <c r="B5967">
        <f ca="1">IF(INDEX(Transactions!$J:$J,ROW()-8)="",TODAY(),INDEX(Transactions!$G:$G,ROW()-8))</f>
        <v>46229</v>
      </c>
      <c r="F5967">
        <f>IF(INDEX(Transactions!$J:$J,ROW()-8)="",0,INDEX(Transactions!$O:$O,ROW()-8))</f>
        <v>0</v>
      </c>
    </row>
    <row r="5968" spans="2:6" x14ac:dyDescent="0.15">
      <c r="B5968">
        <f ca="1">IF(INDEX(Transactions!$J:$J,ROW()-8)="",TODAY(),INDEX(Transactions!$G:$G,ROW()-8))</f>
        <v>46229</v>
      </c>
      <c r="F5968">
        <f>IF(INDEX(Transactions!$J:$J,ROW()-8)="",0,INDEX(Transactions!$O:$O,ROW()-8))</f>
        <v>0</v>
      </c>
    </row>
    <row r="5969" spans="2:6" x14ac:dyDescent="0.15">
      <c r="B5969">
        <f ca="1">IF(INDEX(Transactions!$J:$J,ROW()-8)="",TODAY(),INDEX(Transactions!$G:$G,ROW()-8))</f>
        <v>46229</v>
      </c>
      <c r="F5969">
        <f>IF(INDEX(Transactions!$J:$J,ROW()-8)="",0,INDEX(Transactions!$O:$O,ROW()-8))</f>
        <v>0</v>
      </c>
    </row>
    <row r="5970" spans="2:6" x14ac:dyDescent="0.15">
      <c r="B5970">
        <f ca="1">IF(INDEX(Transactions!$J:$J,ROW()-8)="",TODAY(),INDEX(Transactions!$G:$G,ROW()-8))</f>
        <v>46229</v>
      </c>
      <c r="F5970">
        <f>IF(INDEX(Transactions!$J:$J,ROW()-8)="",0,INDEX(Transactions!$O:$O,ROW()-8))</f>
        <v>0</v>
      </c>
    </row>
    <row r="5971" spans="2:6" x14ac:dyDescent="0.15">
      <c r="B5971">
        <f ca="1">IF(INDEX(Transactions!$J:$J,ROW()-8)="",TODAY(),INDEX(Transactions!$G:$G,ROW()-8))</f>
        <v>46229</v>
      </c>
      <c r="F5971">
        <f>IF(INDEX(Transactions!$J:$J,ROW()-8)="",0,INDEX(Transactions!$O:$O,ROW()-8))</f>
        <v>0</v>
      </c>
    </row>
    <row r="5972" spans="2:6" x14ac:dyDescent="0.15">
      <c r="B5972">
        <f ca="1">IF(INDEX(Transactions!$J:$J,ROW()-8)="",TODAY(),INDEX(Transactions!$G:$G,ROW()-8))</f>
        <v>46229</v>
      </c>
      <c r="F5972">
        <f>IF(INDEX(Transactions!$J:$J,ROW()-8)="",0,INDEX(Transactions!$O:$O,ROW()-8))</f>
        <v>0</v>
      </c>
    </row>
    <row r="5973" spans="2:6" x14ac:dyDescent="0.15">
      <c r="B5973">
        <f ca="1">IF(INDEX(Transactions!$J:$J,ROW()-8)="",TODAY(),INDEX(Transactions!$G:$G,ROW()-8))</f>
        <v>46229</v>
      </c>
      <c r="F5973">
        <f>IF(INDEX(Transactions!$J:$J,ROW()-8)="",0,INDEX(Transactions!$O:$O,ROW()-8))</f>
        <v>0</v>
      </c>
    </row>
    <row r="5974" spans="2:6" x14ac:dyDescent="0.15">
      <c r="B5974">
        <f ca="1">IF(INDEX(Transactions!$J:$J,ROW()-8)="",TODAY(),INDEX(Transactions!$G:$G,ROW()-8))</f>
        <v>46229</v>
      </c>
      <c r="F5974">
        <f>IF(INDEX(Transactions!$J:$J,ROW()-8)="",0,INDEX(Transactions!$O:$O,ROW()-8))</f>
        <v>0</v>
      </c>
    </row>
    <row r="5975" spans="2:6" x14ac:dyDescent="0.15">
      <c r="B5975">
        <f ca="1">IF(INDEX(Transactions!$J:$J,ROW()-8)="",TODAY(),INDEX(Transactions!$G:$G,ROW()-8))</f>
        <v>46229</v>
      </c>
      <c r="F5975">
        <f>IF(INDEX(Transactions!$J:$J,ROW()-8)="",0,INDEX(Transactions!$O:$O,ROW()-8))</f>
        <v>0</v>
      </c>
    </row>
    <row r="5976" spans="2:6" x14ac:dyDescent="0.15">
      <c r="B5976">
        <f ca="1">IF(INDEX(Transactions!$J:$J,ROW()-8)="",TODAY(),INDEX(Transactions!$G:$G,ROW()-8))</f>
        <v>46229</v>
      </c>
      <c r="F5976">
        <f>IF(INDEX(Transactions!$J:$J,ROW()-8)="",0,INDEX(Transactions!$O:$O,ROW()-8))</f>
        <v>0</v>
      </c>
    </row>
    <row r="5977" spans="2:6" x14ac:dyDescent="0.15">
      <c r="B5977">
        <f ca="1">IF(INDEX(Transactions!$J:$J,ROW()-8)="",TODAY(),INDEX(Transactions!$G:$G,ROW()-8))</f>
        <v>46229</v>
      </c>
      <c r="F5977">
        <f>IF(INDEX(Transactions!$J:$J,ROW()-8)="",0,INDEX(Transactions!$O:$O,ROW()-8))</f>
        <v>0</v>
      </c>
    </row>
    <row r="5978" spans="2:6" x14ac:dyDescent="0.15">
      <c r="B5978">
        <f ca="1">IF(INDEX(Transactions!$J:$J,ROW()-8)="",TODAY(),INDEX(Transactions!$G:$G,ROW()-8))</f>
        <v>46229</v>
      </c>
      <c r="F5978">
        <f>IF(INDEX(Transactions!$J:$J,ROW()-8)="",0,INDEX(Transactions!$O:$O,ROW()-8))</f>
        <v>0</v>
      </c>
    </row>
    <row r="5979" spans="2:6" x14ac:dyDescent="0.15">
      <c r="B5979">
        <f ca="1">IF(INDEX(Transactions!$J:$J,ROW()-8)="",TODAY(),INDEX(Transactions!$G:$G,ROW()-8))</f>
        <v>46229</v>
      </c>
      <c r="F5979">
        <f>IF(INDEX(Transactions!$J:$J,ROW()-8)="",0,INDEX(Transactions!$O:$O,ROW()-8))</f>
        <v>0</v>
      </c>
    </row>
    <row r="5980" spans="2:6" x14ac:dyDescent="0.15">
      <c r="B5980">
        <f ca="1">IF(INDEX(Transactions!$J:$J,ROW()-8)="",TODAY(),INDEX(Transactions!$G:$G,ROW()-8))</f>
        <v>46229</v>
      </c>
      <c r="F5980">
        <f>IF(INDEX(Transactions!$J:$J,ROW()-8)="",0,INDEX(Transactions!$O:$O,ROW()-8))</f>
        <v>0</v>
      </c>
    </row>
    <row r="5981" spans="2:6" x14ac:dyDescent="0.15">
      <c r="B5981">
        <f ca="1">IF(INDEX(Transactions!$J:$J,ROW()-8)="",TODAY(),INDEX(Transactions!$G:$G,ROW()-8))</f>
        <v>46229</v>
      </c>
      <c r="F5981">
        <f>IF(INDEX(Transactions!$J:$J,ROW()-8)="",0,INDEX(Transactions!$O:$O,ROW()-8))</f>
        <v>0</v>
      </c>
    </row>
    <row r="5982" spans="2:6" x14ac:dyDescent="0.15">
      <c r="B5982">
        <f ca="1">IF(INDEX(Transactions!$J:$J,ROW()-8)="",TODAY(),INDEX(Transactions!$G:$G,ROW()-8))</f>
        <v>46229</v>
      </c>
      <c r="F5982">
        <f>IF(INDEX(Transactions!$J:$J,ROW()-8)="",0,INDEX(Transactions!$O:$O,ROW()-8))</f>
        <v>0</v>
      </c>
    </row>
    <row r="5983" spans="2:6" x14ac:dyDescent="0.15">
      <c r="B5983">
        <f ca="1">IF(INDEX(Transactions!$J:$J,ROW()-8)="",TODAY(),INDEX(Transactions!$G:$G,ROW()-8))</f>
        <v>46229</v>
      </c>
      <c r="F5983">
        <f>IF(INDEX(Transactions!$J:$J,ROW()-8)="",0,INDEX(Transactions!$O:$O,ROW()-8))</f>
        <v>0</v>
      </c>
    </row>
    <row r="5984" spans="2:6" x14ac:dyDescent="0.15">
      <c r="B5984">
        <f ca="1">IF(INDEX(Transactions!$J:$J,ROW()-8)="",TODAY(),INDEX(Transactions!$G:$G,ROW()-8))</f>
        <v>46229</v>
      </c>
      <c r="F5984">
        <f>IF(INDEX(Transactions!$J:$J,ROW()-8)="",0,INDEX(Transactions!$O:$O,ROW()-8))</f>
        <v>0</v>
      </c>
    </row>
    <row r="5985" spans="2:6" x14ac:dyDescent="0.15">
      <c r="B5985">
        <f ca="1">IF(INDEX(Transactions!$J:$J,ROW()-8)="",TODAY(),INDEX(Transactions!$G:$G,ROW()-8))</f>
        <v>46229</v>
      </c>
      <c r="F5985">
        <f>IF(INDEX(Transactions!$J:$J,ROW()-8)="",0,INDEX(Transactions!$O:$O,ROW()-8))</f>
        <v>0</v>
      </c>
    </row>
    <row r="5986" spans="2:6" x14ac:dyDescent="0.15">
      <c r="B5986">
        <f ca="1">IF(INDEX(Transactions!$J:$J,ROW()-8)="",TODAY(),INDEX(Transactions!$G:$G,ROW()-8))</f>
        <v>46229</v>
      </c>
      <c r="F5986">
        <f>IF(INDEX(Transactions!$J:$J,ROW()-8)="",0,INDEX(Transactions!$O:$O,ROW()-8))</f>
        <v>0</v>
      </c>
    </row>
    <row r="5987" spans="2:6" x14ac:dyDescent="0.15">
      <c r="B5987">
        <f ca="1">IF(INDEX(Transactions!$J:$J,ROW()-8)="",TODAY(),INDEX(Transactions!$G:$G,ROW()-8))</f>
        <v>46229</v>
      </c>
      <c r="F5987">
        <f>IF(INDEX(Transactions!$J:$J,ROW()-8)="",0,INDEX(Transactions!$O:$O,ROW()-8))</f>
        <v>0</v>
      </c>
    </row>
    <row r="5988" spans="2:6" x14ac:dyDescent="0.15">
      <c r="B5988">
        <f ca="1">IF(INDEX(Transactions!$J:$J,ROW()-8)="",TODAY(),INDEX(Transactions!$G:$G,ROW()-8))</f>
        <v>46229</v>
      </c>
      <c r="F5988">
        <f>IF(INDEX(Transactions!$J:$J,ROW()-8)="",0,INDEX(Transactions!$O:$O,ROW()-8))</f>
        <v>0</v>
      </c>
    </row>
    <row r="5989" spans="2:6" x14ac:dyDescent="0.15">
      <c r="B5989">
        <f ca="1">IF(INDEX(Transactions!$J:$J,ROW()-8)="",TODAY(),INDEX(Transactions!$G:$G,ROW()-8))</f>
        <v>46229</v>
      </c>
      <c r="F5989">
        <f>IF(INDEX(Transactions!$J:$J,ROW()-8)="",0,INDEX(Transactions!$O:$O,ROW()-8))</f>
        <v>0</v>
      </c>
    </row>
    <row r="5990" spans="2:6" x14ac:dyDescent="0.15">
      <c r="B5990">
        <f ca="1">IF(INDEX(Transactions!$J:$J,ROW()-8)="",TODAY(),INDEX(Transactions!$G:$G,ROW()-8))</f>
        <v>46229</v>
      </c>
      <c r="F5990">
        <f>IF(INDEX(Transactions!$J:$J,ROW()-8)="",0,INDEX(Transactions!$O:$O,ROW()-8))</f>
        <v>0</v>
      </c>
    </row>
    <row r="5991" spans="2:6" x14ac:dyDescent="0.15">
      <c r="B5991">
        <f ca="1">IF(INDEX(Transactions!$J:$J,ROW()-8)="",TODAY(),INDEX(Transactions!$G:$G,ROW()-8))</f>
        <v>46229</v>
      </c>
      <c r="F5991">
        <f>IF(INDEX(Transactions!$J:$J,ROW()-8)="",0,INDEX(Transactions!$O:$O,ROW()-8))</f>
        <v>0</v>
      </c>
    </row>
    <row r="5992" spans="2:6" x14ac:dyDescent="0.15">
      <c r="B5992">
        <f ca="1">IF(INDEX(Transactions!$J:$J,ROW()-8)="",TODAY(),INDEX(Transactions!$G:$G,ROW()-8))</f>
        <v>46229</v>
      </c>
      <c r="F5992">
        <f>IF(INDEX(Transactions!$J:$J,ROW()-8)="",0,INDEX(Transactions!$O:$O,ROW()-8))</f>
        <v>0</v>
      </c>
    </row>
    <row r="5993" spans="2:6" x14ac:dyDescent="0.15">
      <c r="B5993">
        <f ca="1">IF(INDEX(Transactions!$J:$J,ROW()-8)="",TODAY(),INDEX(Transactions!$G:$G,ROW()-8))</f>
        <v>46229</v>
      </c>
      <c r="F5993">
        <f>IF(INDEX(Transactions!$J:$J,ROW()-8)="",0,INDEX(Transactions!$O:$O,ROW()-8))</f>
        <v>0</v>
      </c>
    </row>
    <row r="5994" spans="2:6" x14ac:dyDescent="0.15">
      <c r="B5994">
        <f ca="1">IF(INDEX(Transactions!$J:$J,ROW()-8)="",TODAY(),INDEX(Transactions!$G:$G,ROW()-8))</f>
        <v>46229</v>
      </c>
      <c r="F5994">
        <f>IF(INDEX(Transactions!$J:$J,ROW()-8)="",0,INDEX(Transactions!$O:$O,ROW()-8))</f>
        <v>0</v>
      </c>
    </row>
    <row r="5995" spans="2:6" x14ac:dyDescent="0.15">
      <c r="B5995">
        <f ca="1">IF(INDEX(Transactions!$J:$J,ROW()-8)="",TODAY(),INDEX(Transactions!$G:$G,ROW()-8))</f>
        <v>46229</v>
      </c>
      <c r="F5995">
        <f>IF(INDEX(Transactions!$J:$J,ROW()-8)="",0,INDEX(Transactions!$O:$O,ROW()-8))</f>
        <v>0</v>
      </c>
    </row>
    <row r="5996" spans="2:6" x14ac:dyDescent="0.15">
      <c r="B5996">
        <f ca="1">IF(INDEX(Transactions!$J:$J,ROW()-8)="",TODAY(),INDEX(Transactions!$G:$G,ROW()-8))</f>
        <v>46229</v>
      </c>
      <c r="F5996">
        <f>IF(INDEX(Transactions!$J:$J,ROW()-8)="",0,INDEX(Transactions!$O:$O,ROW()-8))</f>
        <v>0</v>
      </c>
    </row>
    <row r="5997" spans="2:6" x14ac:dyDescent="0.15">
      <c r="B5997">
        <f ca="1">IF(INDEX(Transactions!$J:$J,ROW()-8)="",TODAY(),INDEX(Transactions!$G:$G,ROW()-8))</f>
        <v>46229</v>
      </c>
      <c r="F5997">
        <f>IF(INDEX(Transactions!$J:$J,ROW()-8)="",0,INDEX(Transactions!$O:$O,ROW()-8))</f>
        <v>0</v>
      </c>
    </row>
    <row r="5998" spans="2:6" x14ac:dyDescent="0.15">
      <c r="B5998">
        <f ca="1">IF(INDEX(Transactions!$J:$J,ROW()-8)="",TODAY(),INDEX(Transactions!$G:$G,ROW()-8))</f>
        <v>46229</v>
      </c>
      <c r="F5998">
        <f>IF(INDEX(Transactions!$J:$J,ROW()-8)="",0,INDEX(Transactions!$O:$O,ROW()-8))</f>
        <v>0</v>
      </c>
    </row>
    <row r="5999" spans="2:6" x14ac:dyDescent="0.15">
      <c r="B5999">
        <f ca="1">IF(INDEX(Transactions!$J:$J,ROW()-8)="",TODAY(),INDEX(Transactions!$G:$G,ROW()-8))</f>
        <v>46229</v>
      </c>
      <c r="F5999">
        <f>IF(INDEX(Transactions!$J:$J,ROW()-8)="",0,INDEX(Transactions!$O:$O,ROW()-8))</f>
        <v>0</v>
      </c>
    </row>
    <row r="6000" spans="2:6" x14ac:dyDescent="0.15">
      <c r="B6000">
        <f ca="1">IF(INDEX(Transactions!$J:$J,ROW()-8)="",TODAY(),INDEX(Transactions!$G:$G,ROW()-8))</f>
        <v>46229</v>
      </c>
      <c r="F6000">
        <f>IF(INDEX(Transactions!$J:$J,ROW()-8)="",0,INDEX(Transactions!$O:$O,ROW()-8))</f>
        <v>0</v>
      </c>
    </row>
    <row r="6001" spans="2:6" x14ac:dyDescent="0.15">
      <c r="B6001">
        <f ca="1">IF(INDEX(Transactions!$J:$J,ROW()-8)="",TODAY(),INDEX(Transactions!$G:$G,ROW()-8))</f>
        <v>46229</v>
      </c>
      <c r="F6001">
        <f>IF(INDEX(Transactions!$J:$J,ROW()-8)="",0,INDEX(Transactions!$O:$O,ROW()-8))</f>
        <v>0</v>
      </c>
    </row>
    <row r="6002" spans="2:6" x14ac:dyDescent="0.15">
      <c r="B6002">
        <f ca="1">IF(INDEX(Transactions!$J:$J,ROW()-8)="",TODAY(),INDEX(Transactions!$G:$G,ROW()-8))</f>
        <v>46229</v>
      </c>
      <c r="F6002">
        <f>IF(INDEX(Transactions!$J:$J,ROW()-8)="",0,INDEX(Transactions!$O:$O,ROW()-8))</f>
        <v>0</v>
      </c>
    </row>
    <row r="6003" spans="2:6" x14ac:dyDescent="0.15">
      <c r="B6003">
        <f ca="1">IF(INDEX(Transactions!$J:$J,ROW()-8)="",TODAY(),INDEX(Transactions!$G:$G,ROW()-8))</f>
        <v>46229</v>
      </c>
      <c r="F6003">
        <f>IF(INDEX(Transactions!$J:$J,ROW()-8)="",0,INDEX(Transactions!$O:$O,ROW()-8))</f>
        <v>0</v>
      </c>
    </row>
    <row r="6004" spans="2:6" x14ac:dyDescent="0.15">
      <c r="B6004">
        <f ca="1">IF(INDEX(Transactions!$J:$J,ROW()-8)="",TODAY(),INDEX(Transactions!$G:$G,ROW()-8))</f>
        <v>46229</v>
      </c>
      <c r="F6004">
        <f>IF(INDEX(Transactions!$J:$J,ROW()-8)="",0,INDEX(Transactions!$O:$O,ROW()-8))</f>
        <v>0</v>
      </c>
    </row>
    <row r="6005" spans="2:6" x14ac:dyDescent="0.15">
      <c r="B6005">
        <f ca="1">IF(INDEX(Transactions!$J:$J,ROW()-8)="",TODAY(),INDEX(Transactions!$G:$G,ROW()-8))</f>
        <v>46229</v>
      </c>
      <c r="F6005">
        <f>IF(INDEX(Transactions!$J:$J,ROW()-8)="",0,INDEX(Transactions!$O:$O,ROW()-8))</f>
        <v>0</v>
      </c>
    </row>
    <row r="6006" spans="2:6" x14ac:dyDescent="0.15">
      <c r="B6006">
        <f ca="1">IF(INDEX(Transactions!$J:$J,ROW()-8)="",TODAY(),INDEX(Transactions!$G:$G,ROW()-8))</f>
        <v>46229</v>
      </c>
      <c r="F6006">
        <f>IF(INDEX(Transactions!$J:$J,ROW()-8)="",0,INDEX(Transactions!$O:$O,ROW()-8))</f>
        <v>0</v>
      </c>
    </row>
    <row r="6007" spans="2:6" x14ac:dyDescent="0.15">
      <c r="B6007">
        <f ca="1">IF(INDEX(Transactions!$J:$J,ROW()-8)="",TODAY(),INDEX(Transactions!$G:$G,ROW()-8))</f>
        <v>46229</v>
      </c>
      <c r="F6007">
        <f>IF(INDEX(Transactions!$J:$J,ROW()-8)="",0,INDEX(Transactions!$O:$O,ROW()-8))</f>
        <v>0</v>
      </c>
    </row>
    <row r="6008" spans="2:6" x14ac:dyDescent="0.15">
      <c r="B6008">
        <f ca="1">IF(INDEX(Transactions!$J:$J,ROW()-8)="",TODAY(),INDEX(Transactions!$G:$G,ROW()-8))</f>
        <v>46229</v>
      </c>
      <c r="F6008">
        <f>IF(INDEX(Transactions!$J:$J,ROW()-8)="",0,INDEX(Transactions!$O:$O,ROW()-8))</f>
        <v>0</v>
      </c>
    </row>
    <row r="6009" spans="2:6" x14ac:dyDescent="0.15">
      <c r="B6009">
        <f ca="1">IF(INDEX(Transactions!$J:$J,ROW()-8)="",TODAY(),INDEX(Transactions!$G:$G,ROW()-8))</f>
        <v>46229</v>
      </c>
      <c r="F6009">
        <f>IF(INDEX(Transactions!$J:$J,ROW()-8)="",0,INDEX(Transactions!$O:$O,ROW()-8))</f>
        <v>0</v>
      </c>
    </row>
    <row r="6010" spans="2:6" x14ac:dyDescent="0.15">
      <c r="B6010">
        <f ca="1">IF(INDEX(Transactions!$J:$J,ROW()-8)="",TODAY(),INDEX(Transactions!$G:$G,ROW()-8))</f>
        <v>46229</v>
      </c>
      <c r="F6010">
        <f>IF(INDEX(Transactions!$J:$J,ROW()-8)="",0,INDEX(Transactions!$O:$O,ROW()-8))</f>
        <v>0</v>
      </c>
    </row>
    <row r="6011" spans="2:6" x14ac:dyDescent="0.15">
      <c r="B6011">
        <f ca="1">IF(INDEX(Transactions!$J:$J,ROW()-8)="",TODAY(),INDEX(Transactions!$G:$G,ROW()-8))</f>
        <v>46229</v>
      </c>
      <c r="F6011">
        <f>IF(INDEX(Transactions!$J:$J,ROW()-8)="",0,INDEX(Transactions!$O:$O,ROW()-8))</f>
        <v>0</v>
      </c>
    </row>
    <row r="6012" spans="2:6" x14ac:dyDescent="0.15">
      <c r="B6012">
        <f ca="1">IF(INDEX(Transactions!$J:$J,ROW()-8)="",TODAY(),INDEX(Transactions!$G:$G,ROW()-8))</f>
        <v>46229</v>
      </c>
      <c r="F6012">
        <f>IF(INDEX(Transactions!$J:$J,ROW()-8)="",0,INDEX(Transactions!$O:$O,ROW()-8))</f>
        <v>0</v>
      </c>
    </row>
    <row r="6013" spans="2:6" x14ac:dyDescent="0.15">
      <c r="B6013">
        <f ca="1">IF(INDEX(Transactions!$J:$J,ROW()-8)="",TODAY(),INDEX(Transactions!$G:$G,ROW()-8))</f>
        <v>46229</v>
      </c>
      <c r="F6013">
        <f>IF(INDEX(Transactions!$J:$J,ROW()-8)="",0,INDEX(Transactions!$O:$O,ROW()-8))</f>
        <v>0</v>
      </c>
    </row>
    <row r="6014" spans="2:6" x14ac:dyDescent="0.15">
      <c r="B6014">
        <f ca="1">IF(INDEX(Transactions!$J:$J,ROW()-8)="",TODAY(),INDEX(Transactions!$G:$G,ROW()-8))</f>
        <v>46229</v>
      </c>
      <c r="F6014">
        <f>IF(INDEX(Transactions!$J:$J,ROW()-8)="",0,INDEX(Transactions!$O:$O,ROW()-8))</f>
        <v>0</v>
      </c>
    </row>
    <row r="6015" spans="2:6" x14ac:dyDescent="0.15">
      <c r="B6015">
        <f ca="1">IF(INDEX(Transactions!$J:$J,ROW()-8)="",TODAY(),INDEX(Transactions!$G:$G,ROW()-8))</f>
        <v>46229</v>
      </c>
      <c r="F6015">
        <f>IF(INDEX(Transactions!$J:$J,ROW()-8)="",0,INDEX(Transactions!$O:$O,ROW()-8))</f>
        <v>0</v>
      </c>
    </row>
    <row r="6016" spans="2:6" x14ac:dyDescent="0.15">
      <c r="B6016">
        <f ca="1">IF(INDEX(Transactions!$J:$J,ROW()-8)="",TODAY(),INDEX(Transactions!$G:$G,ROW()-8))</f>
        <v>46229</v>
      </c>
      <c r="F6016">
        <f>IF(INDEX(Transactions!$J:$J,ROW()-8)="",0,INDEX(Transactions!$O:$O,ROW()-8))</f>
        <v>0</v>
      </c>
    </row>
    <row r="6017" spans="2:6" x14ac:dyDescent="0.15">
      <c r="B6017">
        <f ca="1">IF(INDEX(Transactions!$J:$J,ROW()-8)="",TODAY(),INDEX(Transactions!$G:$G,ROW()-8))</f>
        <v>46229</v>
      </c>
      <c r="F6017">
        <f>IF(INDEX(Transactions!$J:$J,ROW()-8)="",0,INDEX(Transactions!$O:$O,ROW()-8))</f>
        <v>0</v>
      </c>
    </row>
    <row r="6018" spans="2:6" x14ac:dyDescent="0.15">
      <c r="B6018">
        <f ca="1">IF(INDEX(Transactions!$J:$J,ROW()-8)="",TODAY(),INDEX(Transactions!$G:$G,ROW()-8))</f>
        <v>46229</v>
      </c>
      <c r="F6018">
        <f>IF(INDEX(Transactions!$J:$J,ROW()-8)="",0,INDEX(Transactions!$O:$O,ROW()-8))</f>
        <v>0</v>
      </c>
    </row>
    <row r="6019" spans="2:6" x14ac:dyDescent="0.15">
      <c r="B6019">
        <f ca="1">IF(INDEX(Transactions!$J:$J,ROW()-8)="",TODAY(),INDEX(Transactions!$G:$G,ROW()-8))</f>
        <v>46229</v>
      </c>
      <c r="F6019">
        <f>IF(INDEX(Transactions!$J:$J,ROW()-8)="",0,INDEX(Transactions!$O:$O,ROW()-8))</f>
        <v>0</v>
      </c>
    </row>
    <row r="6020" spans="2:6" x14ac:dyDescent="0.15">
      <c r="B6020">
        <f ca="1">IF(INDEX(Transactions!$J:$J,ROW()-8)="",TODAY(),INDEX(Transactions!$G:$G,ROW()-8))</f>
        <v>46229</v>
      </c>
      <c r="F6020">
        <f>IF(INDEX(Transactions!$J:$J,ROW()-8)="",0,INDEX(Transactions!$O:$O,ROW()-8))</f>
        <v>0</v>
      </c>
    </row>
    <row r="6021" spans="2:6" x14ac:dyDescent="0.15">
      <c r="B6021">
        <f ca="1">IF(INDEX(Transactions!$J:$J,ROW()-8)="",TODAY(),INDEX(Transactions!$G:$G,ROW()-8))</f>
        <v>46229</v>
      </c>
      <c r="F6021">
        <f>IF(INDEX(Transactions!$J:$J,ROW()-8)="",0,INDEX(Transactions!$O:$O,ROW()-8))</f>
        <v>0</v>
      </c>
    </row>
    <row r="6022" spans="2:6" x14ac:dyDescent="0.15">
      <c r="B6022">
        <f ca="1">IF(INDEX(Transactions!$J:$J,ROW()-8)="",TODAY(),INDEX(Transactions!$G:$G,ROW()-8))</f>
        <v>46229</v>
      </c>
      <c r="F6022">
        <f>IF(INDEX(Transactions!$J:$J,ROW()-8)="",0,INDEX(Transactions!$O:$O,ROW()-8))</f>
        <v>0</v>
      </c>
    </row>
    <row r="6023" spans="2:6" x14ac:dyDescent="0.15">
      <c r="B6023">
        <f ca="1">IF(INDEX(Transactions!$J:$J,ROW()-8)="",TODAY(),INDEX(Transactions!$G:$G,ROW()-8))</f>
        <v>46229</v>
      </c>
      <c r="F6023">
        <f>IF(INDEX(Transactions!$J:$J,ROW()-8)="",0,INDEX(Transactions!$O:$O,ROW()-8))</f>
        <v>0</v>
      </c>
    </row>
    <row r="6024" spans="2:6" x14ac:dyDescent="0.15">
      <c r="B6024">
        <f ca="1">IF(INDEX(Transactions!$J:$J,ROW()-8)="",TODAY(),INDEX(Transactions!$G:$G,ROW()-8))</f>
        <v>46229</v>
      </c>
      <c r="F6024">
        <f>IF(INDEX(Transactions!$J:$J,ROW()-8)="",0,INDEX(Transactions!$O:$O,ROW()-8))</f>
        <v>0</v>
      </c>
    </row>
    <row r="6025" spans="2:6" x14ac:dyDescent="0.15">
      <c r="B6025">
        <f ca="1">IF(INDEX(Transactions!$J:$J,ROW()-8)="",TODAY(),INDEX(Transactions!$G:$G,ROW()-8))</f>
        <v>46229</v>
      </c>
      <c r="F6025">
        <f>IF(INDEX(Transactions!$J:$J,ROW()-8)="",0,INDEX(Transactions!$O:$O,ROW()-8))</f>
        <v>0</v>
      </c>
    </row>
    <row r="6026" spans="2:6" x14ac:dyDescent="0.15">
      <c r="B6026">
        <f ca="1">IF(INDEX(Transactions!$J:$J,ROW()-8)="",TODAY(),INDEX(Transactions!$G:$G,ROW()-8))</f>
        <v>46229</v>
      </c>
      <c r="F6026">
        <f>IF(INDEX(Transactions!$J:$J,ROW()-8)="",0,INDEX(Transactions!$O:$O,ROW()-8))</f>
        <v>0</v>
      </c>
    </row>
    <row r="6027" spans="2:6" x14ac:dyDescent="0.15">
      <c r="B6027">
        <f ca="1">IF(INDEX(Transactions!$J:$J,ROW()-8)="",TODAY(),INDEX(Transactions!$G:$G,ROW()-8))</f>
        <v>46229</v>
      </c>
      <c r="F6027">
        <f>IF(INDEX(Transactions!$J:$J,ROW()-8)="",0,INDEX(Transactions!$O:$O,ROW()-8))</f>
        <v>0</v>
      </c>
    </row>
    <row r="6028" spans="2:6" x14ac:dyDescent="0.15">
      <c r="B6028">
        <f ca="1">IF(INDEX(Transactions!$J:$J,ROW()-8)="",TODAY(),INDEX(Transactions!$G:$G,ROW()-8))</f>
        <v>46229</v>
      </c>
      <c r="F6028">
        <f>IF(INDEX(Transactions!$J:$J,ROW()-8)="",0,INDEX(Transactions!$O:$O,ROW()-8))</f>
        <v>0</v>
      </c>
    </row>
    <row r="6029" spans="2:6" x14ac:dyDescent="0.15">
      <c r="B6029">
        <f ca="1">IF(INDEX(Transactions!$J:$J,ROW()-8)="",TODAY(),INDEX(Transactions!$G:$G,ROW()-8))</f>
        <v>46229</v>
      </c>
      <c r="F6029">
        <f>IF(INDEX(Transactions!$J:$J,ROW()-8)="",0,INDEX(Transactions!$O:$O,ROW()-8))</f>
        <v>0</v>
      </c>
    </row>
    <row r="6030" spans="2:6" x14ac:dyDescent="0.15">
      <c r="B6030">
        <f ca="1">IF(INDEX(Transactions!$J:$J,ROW()-8)="",TODAY(),INDEX(Transactions!$G:$G,ROW()-8))</f>
        <v>46229</v>
      </c>
      <c r="F6030">
        <f>IF(INDEX(Transactions!$J:$J,ROW()-8)="",0,INDEX(Transactions!$O:$O,ROW()-8))</f>
        <v>0</v>
      </c>
    </row>
    <row r="6031" spans="2:6" x14ac:dyDescent="0.15">
      <c r="B6031">
        <f ca="1">IF(INDEX(Transactions!$J:$J,ROW()-8)="",TODAY(),INDEX(Transactions!$G:$G,ROW()-8))</f>
        <v>46229</v>
      </c>
      <c r="F6031">
        <f>IF(INDEX(Transactions!$J:$J,ROW()-8)="",0,INDEX(Transactions!$O:$O,ROW()-8))</f>
        <v>0</v>
      </c>
    </row>
    <row r="6032" spans="2:6" x14ac:dyDescent="0.15">
      <c r="B6032">
        <f ca="1">IF(INDEX(Transactions!$J:$J,ROW()-8)="",TODAY(),INDEX(Transactions!$G:$G,ROW()-8))</f>
        <v>46229</v>
      </c>
      <c r="F6032">
        <f>IF(INDEX(Transactions!$J:$J,ROW()-8)="",0,INDEX(Transactions!$O:$O,ROW()-8))</f>
        <v>0</v>
      </c>
    </row>
    <row r="6033" spans="2:6" x14ac:dyDescent="0.15">
      <c r="B6033">
        <f ca="1">IF(INDEX(Transactions!$J:$J,ROW()-8)="",TODAY(),INDEX(Transactions!$G:$G,ROW()-8))</f>
        <v>46229</v>
      </c>
      <c r="F6033">
        <f>IF(INDEX(Transactions!$J:$J,ROW()-8)="",0,INDEX(Transactions!$O:$O,ROW()-8))</f>
        <v>0</v>
      </c>
    </row>
    <row r="6034" spans="2:6" x14ac:dyDescent="0.15">
      <c r="B6034">
        <f ca="1">IF(INDEX(Transactions!$J:$J,ROW()-8)="",TODAY(),INDEX(Transactions!$G:$G,ROW()-8))</f>
        <v>46229</v>
      </c>
      <c r="F6034">
        <f>IF(INDEX(Transactions!$J:$J,ROW()-8)="",0,INDEX(Transactions!$O:$O,ROW()-8))</f>
        <v>0</v>
      </c>
    </row>
    <row r="6035" spans="2:6" x14ac:dyDescent="0.15">
      <c r="B6035">
        <f ca="1">IF(INDEX(Transactions!$J:$J,ROW()-8)="",TODAY(),INDEX(Transactions!$G:$G,ROW()-8))</f>
        <v>46229</v>
      </c>
      <c r="F6035">
        <f>IF(INDEX(Transactions!$J:$J,ROW()-8)="",0,INDEX(Transactions!$O:$O,ROW()-8))</f>
        <v>0</v>
      </c>
    </row>
    <row r="6036" spans="2:6" x14ac:dyDescent="0.15">
      <c r="B6036">
        <f ca="1">IF(INDEX(Transactions!$J:$J,ROW()-8)="",TODAY(),INDEX(Transactions!$G:$G,ROW()-8))</f>
        <v>46229</v>
      </c>
      <c r="F6036">
        <f>IF(INDEX(Transactions!$J:$J,ROW()-8)="",0,INDEX(Transactions!$O:$O,ROW()-8))</f>
        <v>0</v>
      </c>
    </row>
    <row r="6037" spans="2:6" x14ac:dyDescent="0.15">
      <c r="B6037">
        <f ca="1">IF(INDEX(Transactions!$J:$J,ROW()-8)="",TODAY(),INDEX(Transactions!$G:$G,ROW()-8))</f>
        <v>46229</v>
      </c>
      <c r="F6037">
        <f>IF(INDEX(Transactions!$J:$J,ROW()-8)="",0,INDEX(Transactions!$O:$O,ROW()-8))</f>
        <v>0</v>
      </c>
    </row>
    <row r="6038" spans="2:6" x14ac:dyDescent="0.15">
      <c r="B6038">
        <f ca="1">IF(INDEX(Transactions!$J:$J,ROW()-8)="",TODAY(),INDEX(Transactions!$G:$G,ROW()-8))</f>
        <v>46229</v>
      </c>
      <c r="F6038">
        <f>IF(INDEX(Transactions!$J:$J,ROW()-8)="",0,INDEX(Transactions!$O:$O,ROW()-8))</f>
        <v>0</v>
      </c>
    </row>
    <row r="6039" spans="2:6" x14ac:dyDescent="0.15">
      <c r="B6039">
        <f ca="1">IF(INDEX(Transactions!$J:$J,ROW()-8)="",TODAY(),INDEX(Transactions!$G:$G,ROW()-8))</f>
        <v>46229</v>
      </c>
      <c r="F6039">
        <f>IF(INDEX(Transactions!$J:$J,ROW()-8)="",0,INDEX(Transactions!$O:$O,ROW()-8))</f>
        <v>0</v>
      </c>
    </row>
    <row r="6040" spans="2:6" x14ac:dyDescent="0.15">
      <c r="B6040">
        <f ca="1">IF(INDEX(Transactions!$J:$J,ROW()-8)="",TODAY(),INDEX(Transactions!$G:$G,ROW()-8))</f>
        <v>46229</v>
      </c>
      <c r="F6040">
        <f>IF(INDEX(Transactions!$J:$J,ROW()-8)="",0,INDEX(Transactions!$O:$O,ROW()-8))</f>
        <v>0</v>
      </c>
    </row>
    <row r="6041" spans="2:6" x14ac:dyDescent="0.15">
      <c r="B6041">
        <f ca="1">IF(INDEX(Transactions!$J:$J,ROW()-8)="",TODAY(),INDEX(Transactions!$G:$G,ROW()-8))</f>
        <v>46229</v>
      </c>
      <c r="F6041">
        <f>IF(INDEX(Transactions!$J:$J,ROW()-8)="",0,INDEX(Transactions!$O:$O,ROW()-8))</f>
        <v>0</v>
      </c>
    </row>
    <row r="6042" spans="2:6" x14ac:dyDescent="0.15">
      <c r="B6042">
        <f ca="1">IF(INDEX(Transactions!$J:$J,ROW()-8)="",TODAY(),INDEX(Transactions!$G:$G,ROW()-8))</f>
        <v>46229</v>
      </c>
      <c r="F6042">
        <f>IF(INDEX(Transactions!$J:$J,ROW()-8)="",0,INDEX(Transactions!$O:$O,ROW()-8))</f>
        <v>0</v>
      </c>
    </row>
    <row r="6043" spans="2:6" x14ac:dyDescent="0.15">
      <c r="B6043">
        <f ca="1">IF(INDEX(Transactions!$J:$J,ROW()-8)="",TODAY(),INDEX(Transactions!$G:$G,ROW()-8))</f>
        <v>46229</v>
      </c>
      <c r="F6043">
        <f>IF(INDEX(Transactions!$J:$J,ROW()-8)="",0,INDEX(Transactions!$O:$O,ROW()-8))</f>
        <v>0</v>
      </c>
    </row>
    <row r="6044" spans="2:6" x14ac:dyDescent="0.15">
      <c r="B6044">
        <f ca="1">IF(INDEX(Transactions!$J:$J,ROW()-8)="",TODAY(),INDEX(Transactions!$G:$G,ROW()-8))</f>
        <v>46229</v>
      </c>
      <c r="F6044">
        <f>IF(INDEX(Transactions!$J:$J,ROW()-8)="",0,INDEX(Transactions!$O:$O,ROW()-8))</f>
        <v>0</v>
      </c>
    </row>
    <row r="6045" spans="2:6" x14ac:dyDescent="0.15">
      <c r="B6045">
        <f ca="1">IF(INDEX(Transactions!$J:$J,ROW()-8)="",TODAY(),INDEX(Transactions!$G:$G,ROW()-8))</f>
        <v>46229</v>
      </c>
      <c r="F6045">
        <f>IF(INDEX(Transactions!$J:$J,ROW()-8)="",0,INDEX(Transactions!$O:$O,ROW()-8))</f>
        <v>0</v>
      </c>
    </row>
    <row r="6046" spans="2:6" x14ac:dyDescent="0.15">
      <c r="B6046">
        <f ca="1">IF(INDEX(Transactions!$J:$J,ROW()-8)="",TODAY(),INDEX(Transactions!$G:$G,ROW()-8))</f>
        <v>46229</v>
      </c>
      <c r="F6046">
        <f>IF(INDEX(Transactions!$J:$J,ROW()-8)="",0,INDEX(Transactions!$O:$O,ROW()-8))</f>
        <v>0</v>
      </c>
    </row>
    <row r="6047" spans="2:6" x14ac:dyDescent="0.15">
      <c r="B6047">
        <f ca="1">IF(INDEX(Transactions!$J:$J,ROW()-8)="",TODAY(),INDEX(Transactions!$G:$G,ROW()-8))</f>
        <v>46229</v>
      </c>
      <c r="F6047">
        <f>IF(INDEX(Transactions!$J:$J,ROW()-8)="",0,INDEX(Transactions!$O:$O,ROW()-8))</f>
        <v>0</v>
      </c>
    </row>
    <row r="6048" spans="2:6" x14ac:dyDescent="0.15">
      <c r="B6048">
        <f ca="1">IF(INDEX(Transactions!$J:$J,ROW()-8)="",TODAY(),INDEX(Transactions!$G:$G,ROW()-8))</f>
        <v>46229</v>
      </c>
      <c r="F6048">
        <f>IF(INDEX(Transactions!$J:$J,ROW()-8)="",0,INDEX(Transactions!$O:$O,ROW()-8))</f>
        <v>0</v>
      </c>
    </row>
    <row r="6049" spans="2:6" x14ac:dyDescent="0.15">
      <c r="B6049">
        <f ca="1">IF(INDEX(Transactions!$J:$J,ROW()-8)="",TODAY(),INDEX(Transactions!$G:$G,ROW()-8))</f>
        <v>46229</v>
      </c>
      <c r="F6049">
        <f>IF(INDEX(Transactions!$J:$J,ROW()-8)="",0,INDEX(Transactions!$O:$O,ROW()-8))</f>
        <v>0</v>
      </c>
    </row>
    <row r="6050" spans="2:6" x14ac:dyDescent="0.15">
      <c r="B6050">
        <f ca="1">IF(INDEX(Transactions!$J:$J,ROW()-8)="",TODAY(),INDEX(Transactions!$G:$G,ROW()-8))</f>
        <v>46229</v>
      </c>
      <c r="F6050">
        <f>IF(INDEX(Transactions!$J:$J,ROW()-8)="",0,INDEX(Transactions!$O:$O,ROW()-8))</f>
        <v>0</v>
      </c>
    </row>
    <row r="6051" spans="2:6" x14ac:dyDescent="0.15">
      <c r="B6051">
        <f ca="1">IF(INDEX(Transactions!$J:$J,ROW()-8)="",TODAY(),INDEX(Transactions!$G:$G,ROW()-8))</f>
        <v>46229</v>
      </c>
      <c r="F6051">
        <f>IF(INDEX(Transactions!$J:$J,ROW()-8)="",0,INDEX(Transactions!$O:$O,ROW()-8))</f>
        <v>0</v>
      </c>
    </row>
    <row r="6052" spans="2:6" x14ac:dyDescent="0.15">
      <c r="B6052">
        <f ca="1">IF(INDEX(Transactions!$J:$J,ROW()-8)="",TODAY(),INDEX(Transactions!$G:$G,ROW()-8))</f>
        <v>46229</v>
      </c>
      <c r="F6052">
        <f>IF(INDEX(Transactions!$J:$J,ROW()-8)="",0,INDEX(Transactions!$O:$O,ROW()-8))</f>
        <v>0</v>
      </c>
    </row>
    <row r="6053" spans="2:6" x14ac:dyDescent="0.15">
      <c r="B6053">
        <f ca="1">IF(INDEX(Transactions!$J:$J,ROW()-8)="",TODAY(),INDEX(Transactions!$G:$G,ROW()-8))</f>
        <v>46229</v>
      </c>
      <c r="F6053">
        <f>IF(INDEX(Transactions!$J:$J,ROW()-8)="",0,INDEX(Transactions!$O:$O,ROW()-8))</f>
        <v>0</v>
      </c>
    </row>
    <row r="6054" spans="2:6" x14ac:dyDescent="0.15">
      <c r="B6054">
        <f ca="1">IF(INDEX(Transactions!$J:$J,ROW()-8)="",TODAY(),INDEX(Transactions!$G:$G,ROW()-8))</f>
        <v>46229</v>
      </c>
      <c r="F6054">
        <f>IF(INDEX(Transactions!$J:$J,ROW()-8)="",0,INDEX(Transactions!$O:$O,ROW()-8))</f>
        <v>0</v>
      </c>
    </row>
    <row r="6055" spans="2:6" x14ac:dyDescent="0.15">
      <c r="B6055">
        <f ca="1">IF(INDEX(Transactions!$J:$J,ROW()-8)="",TODAY(),INDEX(Transactions!$G:$G,ROW()-8))</f>
        <v>46229</v>
      </c>
      <c r="F6055">
        <f>IF(INDEX(Transactions!$J:$J,ROW()-8)="",0,INDEX(Transactions!$O:$O,ROW()-8))</f>
        <v>0</v>
      </c>
    </row>
    <row r="6056" spans="2:6" x14ac:dyDescent="0.15">
      <c r="B6056">
        <f ca="1">IF(INDEX(Transactions!$J:$J,ROW()-8)="",TODAY(),INDEX(Transactions!$G:$G,ROW()-8))</f>
        <v>46229</v>
      </c>
      <c r="F6056">
        <f>IF(INDEX(Transactions!$J:$J,ROW()-8)="",0,INDEX(Transactions!$O:$O,ROW()-8))</f>
        <v>0</v>
      </c>
    </row>
    <row r="6057" spans="2:6" x14ac:dyDescent="0.15">
      <c r="B6057">
        <f ca="1">IF(INDEX(Transactions!$J:$J,ROW()-8)="",TODAY(),INDEX(Transactions!$G:$G,ROW()-8))</f>
        <v>46229</v>
      </c>
      <c r="F6057">
        <f>IF(INDEX(Transactions!$J:$J,ROW()-8)="",0,INDEX(Transactions!$O:$O,ROW()-8))</f>
        <v>0</v>
      </c>
    </row>
    <row r="6058" spans="2:6" x14ac:dyDescent="0.15">
      <c r="B6058">
        <f ca="1">IF(INDEX(Transactions!$J:$J,ROW()-8)="",TODAY(),INDEX(Transactions!$G:$G,ROW()-8))</f>
        <v>46229</v>
      </c>
      <c r="F6058">
        <f>IF(INDEX(Transactions!$J:$J,ROW()-8)="",0,INDEX(Transactions!$O:$O,ROW()-8))</f>
        <v>0</v>
      </c>
    </row>
    <row r="6059" spans="2:6" x14ac:dyDescent="0.15">
      <c r="B6059">
        <f ca="1">IF(INDEX(Transactions!$J:$J,ROW()-8)="",TODAY(),INDEX(Transactions!$G:$G,ROW()-8))</f>
        <v>46229</v>
      </c>
      <c r="F6059">
        <f>IF(INDEX(Transactions!$J:$J,ROW()-8)="",0,INDEX(Transactions!$O:$O,ROW()-8))</f>
        <v>0</v>
      </c>
    </row>
    <row r="6060" spans="2:6" x14ac:dyDescent="0.15">
      <c r="B6060">
        <f ca="1">IF(INDEX(Transactions!$J:$J,ROW()-8)="",TODAY(),INDEX(Transactions!$G:$G,ROW()-8))</f>
        <v>46229</v>
      </c>
      <c r="F6060">
        <f>IF(INDEX(Transactions!$J:$J,ROW()-8)="",0,INDEX(Transactions!$O:$O,ROW()-8))</f>
        <v>0</v>
      </c>
    </row>
    <row r="6061" spans="2:6" x14ac:dyDescent="0.15">
      <c r="B6061">
        <f ca="1">IF(INDEX(Transactions!$J:$J,ROW()-8)="",TODAY(),INDEX(Transactions!$G:$G,ROW()-8))</f>
        <v>46229</v>
      </c>
      <c r="F6061">
        <f>IF(INDEX(Transactions!$J:$J,ROW()-8)="",0,INDEX(Transactions!$O:$O,ROW()-8))</f>
        <v>0</v>
      </c>
    </row>
    <row r="6062" spans="2:6" x14ac:dyDescent="0.15">
      <c r="B6062">
        <f ca="1">IF(INDEX(Transactions!$J:$J,ROW()-8)="",TODAY(),INDEX(Transactions!$G:$G,ROW()-8))</f>
        <v>46229</v>
      </c>
      <c r="F6062">
        <f>IF(INDEX(Transactions!$J:$J,ROW()-8)="",0,INDEX(Transactions!$O:$O,ROW()-8))</f>
        <v>0</v>
      </c>
    </row>
    <row r="6063" spans="2:6" x14ac:dyDescent="0.15">
      <c r="B6063">
        <f ca="1">IF(INDEX(Transactions!$J:$J,ROW()-8)="",TODAY(),INDEX(Transactions!$G:$G,ROW()-8))</f>
        <v>46229</v>
      </c>
      <c r="F6063">
        <f>IF(INDEX(Transactions!$J:$J,ROW()-8)="",0,INDEX(Transactions!$O:$O,ROW()-8))</f>
        <v>0</v>
      </c>
    </row>
    <row r="6064" spans="2:6" x14ac:dyDescent="0.15">
      <c r="B6064">
        <f ca="1">IF(INDEX(Transactions!$J:$J,ROW()-8)="",TODAY(),INDEX(Transactions!$G:$G,ROW()-8))</f>
        <v>46229</v>
      </c>
      <c r="F6064">
        <f>IF(INDEX(Transactions!$J:$J,ROW()-8)="",0,INDEX(Transactions!$O:$O,ROW()-8))</f>
        <v>0</v>
      </c>
    </row>
    <row r="6065" spans="2:6" x14ac:dyDescent="0.15">
      <c r="B6065">
        <f ca="1">IF(INDEX(Transactions!$J:$J,ROW()-8)="",TODAY(),INDEX(Transactions!$G:$G,ROW()-8))</f>
        <v>46229</v>
      </c>
      <c r="F6065">
        <f>IF(INDEX(Transactions!$J:$J,ROW()-8)="",0,INDEX(Transactions!$O:$O,ROW()-8))</f>
        <v>0</v>
      </c>
    </row>
    <row r="6066" spans="2:6" x14ac:dyDescent="0.15">
      <c r="B6066">
        <f ca="1">IF(INDEX(Transactions!$J:$J,ROW()-8)="",TODAY(),INDEX(Transactions!$G:$G,ROW()-8))</f>
        <v>46229</v>
      </c>
      <c r="F6066">
        <f>IF(INDEX(Transactions!$J:$J,ROW()-8)="",0,INDEX(Transactions!$O:$O,ROW()-8))</f>
        <v>0</v>
      </c>
    </row>
    <row r="6067" spans="2:6" x14ac:dyDescent="0.15">
      <c r="B6067">
        <f ca="1">IF(INDEX(Transactions!$J:$J,ROW()-8)="",TODAY(),INDEX(Transactions!$G:$G,ROW()-8))</f>
        <v>46229</v>
      </c>
      <c r="F6067">
        <f>IF(INDEX(Transactions!$J:$J,ROW()-8)="",0,INDEX(Transactions!$O:$O,ROW()-8))</f>
        <v>0</v>
      </c>
    </row>
    <row r="6068" spans="2:6" x14ac:dyDescent="0.15">
      <c r="B6068">
        <f ca="1">IF(INDEX(Transactions!$J:$J,ROW()-8)="",TODAY(),INDEX(Transactions!$G:$G,ROW()-8))</f>
        <v>46229</v>
      </c>
      <c r="F6068">
        <f>IF(INDEX(Transactions!$J:$J,ROW()-8)="",0,INDEX(Transactions!$O:$O,ROW()-8))</f>
        <v>0</v>
      </c>
    </row>
    <row r="6069" spans="2:6" x14ac:dyDescent="0.15">
      <c r="B6069">
        <f ca="1">IF(INDEX(Transactions!$J:$J,ROW()-8)="",TODAY(),INDEX(Transactions!$G:$G,ROW()-8))</f>
        <v>46229</v>
      </c>
      <c r="F6069">
        <f>IF(INDEX(Transactions!$J:$J,ROW()-8)="",0,INDEX(Transactions!$O:$O,ROW()-8))</f>
        <v>0</v>
      </c>
    </row>
    <row r="6070" spans="2:6" x14ac:dyDescent="0.15">
      <c r="B6070">
        <f ca="1">IF(INDEX(Transactions!$J:$J,ROW()-8)="",TODAY(),INDEX(Transactions!$G:$G,ROW()-8))</f>
        <v>46229</v>
      </c>
      <c r="F6070">
        <f>IF(INDEX(Transactions!$J:$J,ROW()-8)="",0,INDEX(Transactions!$O:$O,ROW()-8))</f>
        <v>0</v>
      </c>
    </row>
    <row r="6071" spans="2:6" x14ac:dyDescent="0.15">
      <c r="B6071">
        <f ca="1">IF(INDEX(Transactions!$J:$J,ROW()-8)="",TODAY(),INDEX(Transactions!$G:$G,ROW()-8))</f>
        <v>46229</v>
      </c>
      <c r="F6071">
        <f>IF(INDEX(Transactions!$J:$J,ROW()-8)="",0,INDEX(Transactions!$O:$O,ROW()-8))</f>
        <v>0</v>
      </c>
    </row>
    <row r="6072" spans="2:6" x14ac:dyDescent="0.15">
      <c r="B6072">
        <f ca="1">IF(INDEX(Transactions!$J:$J,ROW()-8)="",TODAY(),INDEX(Transactions!$G:$G,ROW()-8))</f>
        <v>46229</v>
      </c>
      <c r="F6072">
        <f>IF(INDEX(Transactions!$J:$J,ROW()-8)="",0,INDEX(Transactions!$O:$O,ROW()-8))</f>
        <v>0</v>
      </c>
    </row>
    <row r="6073" spans="2:6" x14ac:dyDescent="0.15">
      <c r="B6073">
        <f ca="1">IF(INDEX(Transactions!$J:$J,ROW()-8)="",TODAY(),INDEX(Transactions!$G:$G,ROW()-8))</f>
        <v>46229</v>
      </c>
      <c r="F6073">
        <f>IF(INDEX(Transactions!$J:$J,ROW()-8)="",0,INDEX(Transactions!$O:$O,ROW()-8))</f>
        <v>0</v>
      </c>
    </row>
    <row r="6074" spans="2:6" x14ac:dyDescent="0.15">
      <c r="B6074">
        <f ca="1">IF(INDEX(Transactions!$J:$J,ROW()-8)="",TODAY(),INDEX(Transactions!$G:$G,ROW()-8))</f>
        <v>46229</v>
      </c>
      <c r="F6074">
        <f>IF(INDEX(Transactions!$J:$J,ROW()-8)="",0,INDEX(Transactions!$O:$O,ROW()-8))</f>
        <v>0</v>
      </c>
    </row>
    <row r="6075" spans="2:6" x14ac:dyDescent="0.15">
      <c r="B6075">
        <f ca="1">IF(INDEX(Transactions!$J:$J,ROW()-8)="",TODAY(),INDEX(Transactions!$G:$G,ROW()-8))</f>
        <v>46229</v>
      </c>
      <c r="F6075">
        <f>IF(INDEX(Transactions!$J:$J,ROW()-8)="",0,INDEX(Transactions!$O:$O,ROW()-8))</f>
        <v>0</v>
      </c>
    </row>
    <row r="6076" spans="2:6" x14ac:dyDescent="0.15">
      <c r="B6076">
        <f ca="1">IF(INDEX(Transactions!$J:$J,ROW()-8)="",TODAY(),INDEX(Transactions!$G:$G,ROW()-8))</f>
        <v>46229</v>
      </c>
      <c r="F6076">
        <f>IF(INDEX(Transactions!$J:$J,ROW()-8)="",0,INDEX(Transactions!$O:$O,ROW()-8))</f>
        <v>0</v>
      </c>
    </row>
    <row r="6077" spans="2:6" x14ac:dyDescent="0.15">
      <c r="B6077">
        <f ca="1">IF(INDEX(Transactions!$J:$J,ROW()-8)="",TODAY(),INDEX(Transactions!$G:$G,ROW()-8))</f>
        <v>46229</v>
      </c>
      <c r="F6077">
        <f>IF(INDEX(Transactions!$J:$J,ROW()-8)="",0,INDEX(Transactions!$O:$O,ROW()-8))</f>
        <v>0</v>
      </c>
    </row>
    <row r="6078" spans="2:6" x14ac:dyDescent="0.15">
      <c r="B6078">
        <f ca="1">IF(INDEX(Transactions!$J:$J,ROW()-8)="",TODAY(),INDEX(Transactions!$G:$G,ROW()-8))</f>
        <v>46229</v>
      </c>
      <c r="F6078">
        <f>IF(INDEX(Transactions!$J:$J,ROW()-8)="",0,INDEX(Transactions!$O:$O,ROW()-8))</f>
        <v>0</v>
      </c>
    </row>
    <row r="6079" spans="2:6" x14ac:dyDescent="0.15">
      <c r="B6079">
        <f ca="1">IF(INDEX(Transactions!$J:$J,ROW()-8)="",TODAY(),INDEX(Transactions!$G:$G,ROW()-8))</f>
        <v>46229</v>
      </c>
      <c r="F6079">
        <f>IF(INDEX(Transactions!$J:$J,ROW()-8)="",0,INDEX(Transactions!$O:$O,ROW()-8))</f>
        <v>0</v>
      </c>
    </row>
    <row r="6080" spans="2:6" x14ac:dyDescent="0.15">
      <c r="B6080">
        <f ca="1">IF(INDEX(Transactions!$J:$J,ROW()-8)="",TODAY(),INDEX(Transactions!$G:$G,ROW()-8))</f>
        <v>46229</v>
      </c>
      <c r="F6080">
        <f>IF(INDEX(Transactions!$J:$J,ROW()-8)="",0,INDEX(Transactions!$O:$O,ROW()-8))</f>
        <v>0</v>
      </c>
    </row>
    <row r="6081" spans="2:6" x14ac:dyDescent="0.15">
      <c r="B6081">
        <f ca="1">IF(INDEX(Transactions!$J:$J,ROW()-8)="",TODAY(),INDEX(Transactions!$G:$G,ROW()-8))</f>
        <v>46229</v>
      </c>
      <c r="F6081">
        <f>IF(INDEX(Transactions!$J:$J,ROW()-8)="",0,INDEX(Transactions!$O:$O,ROW()-8))</f>
        <v>0</v>
      </c>
    </row>
    <row r="6082" spans="2:6" x14ac:dyDescent="0.15">
      <c r="B6082">
        <f ca="1">IF(INDEX(Transactions!$J:$J,ROW()-8)="",TODAY(),INDEX(Transactions!$G:$G,ROW()-8))</f>
        <v>46229</v>
      </c>
      <c r="F6082">
        <f>IF(INDEX(Transactions!$J:$J,ROW()-8)="",0,INDEX(Transactions!$O:$O,ROW()-8))</f>
        <v>0</v>
      </c>
    </row>
    <row r="6083" spans="2:6" x14ac:dyDescent="0.15">
      <c r="B6083">
        <f ca="1">IF(INDEX(Transactions!$J:$J,ROW()-8)="",TODAY(),INDEX(Transactions!$G:$G,ROW()-8))</f>
        <v>46229</v>
      </c>
      <c r="F6083">
        <f>IF(INDEX(Transactions!$J:$J,ROW()-8)="",0,INDEX(Transactions!$O:$O,ROW()-8))</f>
        <v>0</v>
      </c>
    </row>
    <row r="6084" spans="2:6" x14ac:dyDescent="0.15">
      <c r="B6084">
        <f ca="1">IF(INDEX(Transactions!$J:$J,ROW()-8)="",TODAY(),INDEX(Transactions!$G:$G,ROW()-8))</f>
        <v>46229</v>
      </c>
      <c r="F6084">
        <f>IF(INDEX(Transactions!$J:$J,ROW()-8)="",0,INDEX(Transactions!$O:$O,ROW()-8))</f>
        <v>0</v>
      </c>
    </row>
    <row r="6085" spans="2:6" x14ac:dyDescent="0.15">
      <c r="B6085">
        <f ca="1">IF(INDEX(Transactions!$J:$J,ROW()-8)="",TODAY(),INDEX(Transactions!$G:$G,ROW()-8))</f>
        <v>46229</v>
      </c>
      <c r="F6085">
        <f>IF(INDEX(Transactions!$J:$J,ROW()-8)="",0,INDEX(Transactions!$O:$O,ROW()-8))</f>
        <v>0</v>
      </c>
    </row>
    <row r="6086" spans="2:6" x14ac:dyDescent="0.15">
      <c r="B6086">
        <f ca="1">IF(INDEX(Transactions!$J:$J,ROW()-8)="",TODAY(),INDEX(Transactions!$G:$G,ROW()-8))</f>
        <v>46229</v>
      </c>
      <c r="F6086">
        <f>IF(INDEX(Transactions!$J:$J,ROW()-8)="",0,INDEX(Transactions!$O:$O,ROW()-8))</f>
        <v>0</v>
      </c>
    </row>
    <row r="6087" spans="2:6" x14ac:dyDescent="0.15">
      <c r="B6087">
        <f ca="1">IF(INDEX(Transactions!$J:$J,ROW()-8)="",TODAY(),INDEX(Transactions!$G:$G,ROW()-8))</f>
        <v>46229</v>
      </c>
      <c r="F6087">
        <f>IF(INDEX(Transactions!$J:$J,ROW()-8)="",0,INDEX(Transactions!$O:$O,ROW()-8))</f>
        <v>0</v>
      </c>
    </row>
    <row r="6088" spans="2:6" x14ac:dyDescent="0.15">
      <c r="B6088">
        <f ca="1">IF(INDEX(Transactions!$J:$J,ROW()-8)="",TODAY(),INDEX(Transactions!$G:$G,ROW()-8))</f>
        <v>46229</v>
      </c>
      <c r="F6088">
        <f>IF(INDEX(Transactions!$J:$J,ROW()-8)="",0,INDEX(Transactions!$O:$O,ROW()-8))</f>
        <v>0</v>
      </c>
    </row>
    <row r="6089" spans="2:6" x14ac:dyDescent="0.15">
      <c r="B6089">
        <f ca="1">IF(INDEX(Transactions!$J:$J,ROW()-8)="",TODAY(),INDEX(Transactions!$G:$G,ROW()-8))</f>
        <v>46229</v>
      </c>
      <c r="F6089">
        <f>IF(INDEX(Transactions!$J:$J,ROW()-8)="",0,INDEX(Transactions!$O:$O,ROW()-8))</f>
        <v>0</v>
      </c>
    </row>
    <row r="6090" spans="2:6" x14ac:dyDescent="0.15">
      <c r="B6090">
        <f ca="1">IF(INDEX(Transactions!$J:$J,ROW()-8)="",TODAY(),INDEX(Transactions!$G:$G,ROW()-8))</f>
        <v>46229</v>
      </c>
      <c r="F6090">
        <f>IF(INDEX(Transactions!$J:$J,ROW()-8)="",0,INDEX(Transactions!$O:$O,ROW()-8))</f>
        <v>0</v>
      </c>
    </row>
    <row r="6091" spans="2:6" x14ac:dyDescent="0.15">
      <c r="B6091">
        <f ca="1">IF(INDEX(Transactions!$J:$J,ROW()-8)="",TODAY(),INDEX(Transactions!$G:$G,ROW()-8))</f>
        <v>46229</v>
      </c>
      <c r="F6091">
        <f>IF(INDEX(Transactions!$J:$J,ROW()-8)="",0,INDEX(Transactions!$O:$O,ROW()-8))</f>
        <v>0</v>
      </c>
    </row>
    <row r="6092" spans="2:6" x14ac:dyDescent="0.15">
      <c r="B6092">
        <f ca="1">IF(INDEX(Transactions!$J:$J,ROW()-8)="",TODAY(),INDEX(Transactions!$G:$G,ROW()-8))</f>
        <v>46229</v>
      </c>
      <c r="F6092">
        <f>IF(INDEX(Transactions!$J:$J,ROW()-8)="",0,INDEX(Transactions!$O:$O,ROW()-8))</f>
        <v>0</v>
      </c>
    </row>
    <row r="6093" spans="2:6" x14ac:dyDescent="0.15">
      <c r="B6093">
        <f ca="1">IF(INDEX(Transactions!$J:$J,ROW()-8)="",TODAY(),INDEX(Transactions!$G:$G,ROW()-8))</f>
        <v>46229</v>
      </c>
      <c r="F6093">
        <f>IF(INDEX(Transactions!$J:$J,ROW()-8)="",0,INDEX(Transactions!$O:$O,ROW()-8))</f>
        <v>0</v>
      </c>
    </row>
    <row r="6094" spans="2:6" x14ac:dyDescent="0.15">
      <c r="B6094">
        <f ca="1">IF(INDEX(Transactions!$J:$J,ROW()-8)="",TODAY(),INDEX(Transactions!$G:$G,ROW()-8))</f>
        <v>46229</v>
      </c>
      <c r="F6094">
        <f>IF(INDEX(Transactions!$J:$J,ROW()-8)="",0,INDEX(Transactions!$O:$O,ROW()-8))</f>
        <v>0</v>
      </c>
    </row>
    <row r="6095" spans="2:6" x14ac:dyDescent="0.15">
      <c r="B6095">
        <f ca="1">IF(INDEX(Transactions!$J:$J,ROW()-8)="",TODAY(),INDEX(Transactions!$G:$G,ROW()-8))</f>
        <v>46229</v>
      </c>
      <c r="F6095">
        <f>IF(INDEX(Transactions!$J:$J,ROW()-8)="",0,INDEX(Transactions!$O:$O,ROW()-8))</f>
        <v>0</v>
      </c>
    </row>
    <row r="6096" spans="2:6" x14ac:dyDescent="0.15">
      <c r="B6096">
        <f ca="1">IF(INDEX(Transactions!$J:$J,ROW()-8)="",TODAY(),INDEX(Transactions!$G:$G,ROW()-8))</f>
        <v>46229</v>
      </c>
      <c r="F6096">
        <f>IF(INDEX(Transactions!$J:$J,ROW()-8)="",0,INDEX(Transactions!$O:$O,ROW()-8))</f>
        <v>0</v>
      </c>
    </row>
    <row r="6097" spans="2:6" x14ac:dyDescent="0.15">
      <c r="B6097">
        <f ca="1">IF(INDEX(Transactions!$J:$J,ROW()-8)="",TODAY(),INDEX(Transactions!$G:$G,ROW()-8))</f>
        <v>46229</v>
      </c>
      <c r="F6097">
        <f>IF(INDEX(Transactions!$J:$J,ROW()-8)="",0,INDEX(Transactions!$O:$O,ROW()-8))</f>
        <v>0</v>
      </c>
    </row>
    <row r="6098" spans="2:6" x14ac:dyDescent="0.15">
      <c r="B6098">
        <f ca="1">IF(INDEX(Transactions!$J:$J,ROW()-8)="",TODAY(),INDEX(Transactions!$G:$G,ROW()-8))</f>
        <v>46229</v>
      </c>
      <c r="F6098">
        <f>IF(INDEX(Transactions!$J:$J,ROW()-8)="",0,INDEX(Transactions!$O:$O,ROW()-8))</f>
        <v>0</v>
      </c>
    </row>
    <row r="6099" spans="2:6" x14ac:dyDescent="0.15">
      <c r="B6099">
        <f ca="1">IF(INDEX(Transactions!$J:$J,ROW()-8)="",TODAY(),INDEX(Transactions!$G:$G,ROW()-8))</f>
        <v>46229</v>
      </c>
      <c r="F6099">
        <f>IF(INDEX(Transactions!$J:$J,ROW()-8)="",0,INDEX(Transactions!$O:$O,ROW()-8))</f>
        <v>0</v>
      </c>
    </row>
    <row r="6100" spans="2:6" x14ac:dyDescent="0.15">
      <c r="B6100">
        <f ca="1">IF(INDEX(Transactions!$J:$J,ROW()-8)="",TODAY(),INDEX(Transactions!$G:$G,ROW()-8))</f>
        <v>46229</v>
      </c>
      <c r="F6100">
        <f>IF(INDEX(Transactions!$J:$J,ROW()-8)="",0,INDEX(Transactions!$O:$O,ROW()-8))</f>
        <v>0</v>
      </c>
    </row>
    <row r="6101" spans="2:6" x14ac:dyDescent="0.15">
      <c r="B6101">
        <f ca="1">IF(INDEX(Transactions!$J:$J,ROW()-8)="",TODAY(),INDEX(Transactions!$G:$G,ROW()-8))</f>
        <v>46229</v>
      </c>
      <c r="F6101">
        <f>IF(INDEX(Transactions!$J:$J,ROW()-8)="",0,INDEX(Transactions!$O:$O,ROW()-8))</f>
        <v>0</v>
      </c>
    </row>
    <row r="6102" spans="2:6" x14ac:dyDescent="0.15">
      <c r="B6102">
        <f ca="1">IF(INDEX(Transactions!$J:$J,ROW()-8)="",TODAY(),INDEX(Transactions!$G:$G,ROW()-8))</f>
        <v>46229</v>
      </c>
      <c r="F6102">
        <f>IF(INDEX(Transactions!$J:$J,ROW()-8)="",0,INDEX(Transactions!$O:$O,ROW()-8))</f>
        <v>0</v>
      </c>
    </row>
    <row r="6103" spans="2:6" x14ac:dyDescent="0.15">
      <c r="B6103">
        <f ca="1">IF(INDEX(Transactions!$J:$J,ROW()-8)="",TODAY(),INDEX(Transactions!$G:$G,ROW()-8))</f>
        <v>46229</v>
      </c>
      <c r="F6103">
        <f>IF(INDEX(Transactions!$J:$J,ROW()-8)="",0,INDEX(Transactions!$O:$O,ROW()-8))</f>
        <v>0</v>
      </c>
    </row>
    <row r="6104" spans="2:6" x14ac:dyDescent="0.15">
      <c r="B6104">
        <f ca="1">IF(INDEX(Transactions!$J:$J,ROW()-8)="",TODAY(),INDEX(Transactions!$G:$G,ROW()-8))</f>
        <v>46229</v>
      </c>
      <c r="F6104">
        <f>IF(INDEX(Transactions!$J:$J,ROW()-8)="",0,INDEX(Transactions!$O:$O,ROW()-8))</f>
        <v>0</v>
      </c>
    </row>
    <row r="6105" spans="2:6" x14ac:dyDescent="0.15">
      <c r="B6105">
        <f ca="1">IF(INDEX(Transactions!$J:$J,ROW()-8)="",TODAY(),INDEX(Transactions!$G:$G,ROW()-8))</f>
        <v>46229</v>
      </c>
      <c r="F6105">
        <f>IF(INDEX(Transactions!$J:$J,ROW()-8)="",0,INDEX(Transactions!$O:$O,ROW()-8))</f>
        <v>0</v>
      </c>
    </row>
    <row r="6106" spans="2:6" x14ac:dyDescent="0.15">
      <c r="B6106">
        <f ca="1">IF(INDEX(Transactions!$J:$J,ROW()-8)="",TODAY(),INDEX(Transactions!$G:$G,ROW()-8))</f>
        <v>46229</v>
      </c>
      <c r="F6106">
        <f>IF(INDEX(Transactions!$J:$J,ROW()-8)="",0,INDEX(Transactions!$O:$O,ROW()-8))</f>
        <v>0</v>
      </c>
    </row>
    <row r="6107" spans="2:6" x14ac:dyDescent="0.15">
      <c r="B6107">
        <f ca="1">IF(INDEX(Transactions!$J:$J,ROW()-8)="",TODAY(),INDEX(Transactions!$G:$G,ROW()-8))</f>
        <v>46229</v>
      </c>
      <c r="F6107">
        <f>IF(INDEX(Transactions!$J:$J,ROW()-8)="",0,INDEX(Transactions!$O:$O,ROW()-8))</f>
        <v>0</v>
      </c>
    </row>
    <row r="6108" spans="2:6" x14ac:dyDescent="0.15">
      <c r="B6108">
        <f ca="1">IF(INDEX(Transactions!$J:$J,ROW()-8)="",TODAY(),INDEX(Transactions!$G:$G,ROW()-8))</f>
        <v>46229</v>
      </c>
      <c r="F6108">
        <f>IF(INDEX(Transactions!$J:$J,ROW()-8)="",0,INDEX(Transactions!$O:$O,ROW()-8))</f>
        <v>0</v>
      </c>
    </row>
    <row r="6109" spans="2:6" x14ac:dyDescent="0.15">
      <c r="B6109">
        <f ca="1">IF(INDEX(Transactions!$J:$J,ROW()-8)="",TODAY(),INDEX(Transactions!$G:$G,ROW()-8))</f>
        <v>46229</v>
      </c>
      <c r="F6109">
        <f>IF(INDEX(Transactions!$J:$J,ROW()-8)="",0,INDEX(Transactions!$O:$O,ROW()-8))</f>
        <v>0</v>
      </c>
    </row>
    <row r="6110" spans="2:6" x14ac:dyDescent="0.15">
      <c r="B6110">
        <f ca="1">IF(INDEX(Transactions!$J:$J,ROW()-8)="",TODAY(),INDEX(Transactions!$G:$G,ROW()-8))</f>
        <v>46229</v>
      </c>
      <c r="F6110">
        <f>IF(INDEX(Transactions!$J:$J,ROW()-8)="",0,INDEX(Transactions!$O:$O,ROW()-8))</f>
        <v>0</v>
      </c>
    </row>
    <row r="6111" spans="2:6" x14ac:dyDescent="0.15">
      <c r="B6111">
        <f ca="1">IF(INDEX(Transactions!$J:$J,ROW()-8)="",TODAY(),INDEX(Transactions!$G:$G,ROW()-8))</f>
        <v>46229</v>
      </c>
      <c r="F6111">
        <f>IF(INDEX(Transactions!$J:$J,ROW()-8)="",0,INDEX(Transactions!$O:$O,ROW()-8))</f>
        <v>0</v>
      </c>
    </row>
    <row r="6112" spans="2:6" x14ac:dyDescent="0.15">
      <c r="B6112">
        <f ca="1">IF(INDEX(Transactions!$J:$J,ROW()-8)="",TODAY(),INDEX(Transactions!$G:$G,ROW()-8))</f>
        <v>46229</v>
      </c>
      <c r="F6112">
        <f>IF(INDEX(Transactions!$J:$J,ROW()-8)="",0,INDEX(Transactions!$O:$O,ROW()-8))</f>
        <v>0</v>
      </c>
    </row>
    <row r="6113" spans="2:6" x14ac:dyDescent="0.15">
      <c r="B6113">
        <f ca="1">IF(INDEX(Transactions!$J:$J,ROW()-8)="",TODAY(),INDEX(Transactions!$G:$G,ROW()-8))</f>
        <v>46229</v>
      </c>
      <c r="F6113">
        <f>IF(INDEX(Transactions!$J:$J,ROW()-8)="",0,INDEX(Transactions!$O:$O,ROW()-8))</f>
        <v>0</v>
      </c>
    </row>
    <row r="6114" spans="2:6" x14ac:dyDescent="0.15">
      <c r="B6114">
        <f ca="1">IF(INDEX(Transactions!$J:$J,ROW()-8)="",TODAY(),INDEX(Transactions!$G:$G,ROW()-8))</f>
        <v>46229</v>
      </c>
      <c r="F6114">
        <f>IF(INDEX(Transactions!$J:$J,ROW()-8)="",0,INDEX(Transactions!$O:$O,ROW()-8))</f>
        <v>0</v>
      </c>
    </row>
    <row r="6115" spans="2:6" x14ac:dyDescent="0.15">
      <c r="B6115">
        <f ca="1">IF(INDEX(Transactions!$J:$J,ROW()-8)="",TODAY(),INDEX(Transactions!$G:$G,ROW()-8))</f>
        <v>46229</v>
      </c>
      <c r="F6115">
        <f>IF(INDEX(Transactions!$J:$J,ROW()-8)="",0,INDEX(Transactions!$O:$O,ROW()-8))</f>
        <v>0</v>
      </c>
    </row>
    <row r="6116" spans="2:6" x14ac:dyDescent="0.15">
      <c r="B6116">
        <f ca="1">IF(INDEX(Transactions!$J:$J,ROW()-8)="",TODAY(),INDEX(Transactions!$G:$G,ROW()-8))</f>
        <v>46229</v>
      </c>
      <c r="F6116">
        <f>IF(INDEX(Transactions!$J:$J,ROW()-8)="",0,INDEX(Transactions!$O:$O,ROW()-8))</f>
        <v>0</v>
      </c>
    </row>
    <row r="6117" spans="2:6" x14ac:dyDescent="0.15">
      <c r="B6117">
        <f ca="1">IF(INDEX(Transactions!$J:$J,ROW()-8)="",TODAY(),INDEX(Transactions!$G:$G,ROW()-8))</f>
        <v>46229</v>
      </c>
      <c r="F6117">
        <f>IF(INDEX(Transactions!$J:$J,ROW()-8)="",0,INDEX(Transactions!$O:$O,ROW()-8))</f>
        <v>0</v>
      </c>
    </row>
    <row r="6118" spans="2:6" x14ac:dyDescent="0.15">
      <c r="B6118">
        <f ca="1">IF(INDEX(Transactions!$J:$J,ROW()-8)="",TODAY(),INDEX(Transactions!$G:$G,ROW()-8))</f>
        <v>46229</v>
      </c>
      <c r="F6118">
        <f>IF(INDEX(Transactions!$J:$J,ROW()-8)="",0,INDEX(Transactions!$O:$O,ROW()-8))</f>
        <v>0</v>
      </c>
    </row>
    <row r="6119" spans="2:6" x14ac:dyDescent="0.15">
      <c r="B6119">
        <f ca="1">IF(INDEX(Transactions!$J:$J,ROW()-8)="",TODAY(),INDEX(Transactions!$G:$G,ROW()-8))</f>
        <v>46229</v>
      </c>
      <c r="F6119">
        <f>IF(INDEX(Transactions!$J:$J,ROW()-8)="",0,INDEX(Transactions!$O:$O,ROW()-8))</f>
        <v>0</v>
      </c>
    </row>
    <row r="6120" spans="2:6" x14ac:dyDescent="0.15">
      <c r="B6120">
        <f ca="1">IF(INDEX(Transactions!$J:$J,ROW()-8)="",TODAY(),INDEX(Transactions!$G:$G,ROW()-8))</f>
        <v>46229</v>
      </c>
      <c r="F6120">
        <f>IF(INDEX(Transactions!$J:$J,ROW()-8)="",0,INDEX(Transactions!$O:$O,ROW()-8))</f>
        <v>0</v>
      </c>
    </row>
    <row r="6121" spans="2:6" x14ac:dyDescent="0.15">
      <c r="B6121">
        <f ca="1">IF(INDEX(Transactions!$J:$J,ROW()-8)="",TODAY(),INDEX(Transactions!$G:$G,ROW()-8))</f>
        <v>46229</v>
      </c>
      <c r="F6121">
        <f>IF(INDEX(Transactions!$J:$J,ROW()-8)="",0,INDEX(Transactions!$O:$O,ROW()-8))</f>
        <v>0</v>
      </c>
    </row>
    <row r="6122" spans="2:6" x14ac:dyDescent="0.15">
      <c r="B6122">
        <f ca="1">IF(INDEX(Transactions!$J:$J,ROW()-8)="",TODAY(),INDEX(Transactions!$G:$G,ROW()-8))</f>
        <v>46229</v>
      </c>
      <c r="F6122">
        <f>IF(INDEX(Transactions!$J:$J,ROW()-8)="",0,INDEX(Transactions!$O:$O,ROW()-8))</f>
        <v>0</v>
      </c>
    </row>
    <row r="6123" spans="2:6" x14ac:dyDescent="0.15">
      <c r="B6123">
        <f ca="1">IF(INDEX(Transactions!$J:$J,ROW()-8)="",TODAY(),INDEX(Transactions!$G:$G,ROW()-8))</f>
        <v>46229</v>
      </c>
      <c r="F6123">
        <f>IF(INDEX(Transactions!$J:$J,ROW()-8)="",0,INDEX(Transactions!$O:$O,ROW()-8))</f>
        <v>0</v>
      </c>
    </row>
    <row r="6124" spans="2:6" x14ac:dyDescent="0.15">
      <c r="B6124">
        <f ca="1">IF(INDEX(Transactions!$J:$J,ROW()-8)="",TODAY(),INDEX(Transactions!$G:$G,ROW()-8))</f>
        <v>46229</v>
      </c>
      <c r="F6124">
        <f>IF(INDEX(Transactions!$J:$J,ROW()-8)="",0,INDEX(Transactions!$O:$O,ROW()-8))</f>
        <v>0</v>
      </c>
    </row>
    <row r="6125" spans="2:6" x14ac:dyDescent="0.15">
      <c r="B6125">
        <f ca="1">IF(INDEX(Transactions!$J:$J,ROW()-8)="",TODAY(),INDEX(Transactions!$G:$G,ROW()-8))</f>
        <v>46229</v>
      </c>
      <c r="F6125">
        <f>IF(INDEX(Transactions!$J:$J,ROW()-8)="",0,INDEX(Transactions!$O:$O,ROW()-8))</f>
        <v>0</v>
      </c>
    </row>
    <row r="6126" spans="2:6" x14ac:dyDescent="0.15">
      <c r="B6126">
        <f ca="1">IF(INDEX(Transactions!$J:$J,ROW()-8)="",TODAY(),INDEX(Transactions!$G:$G,ROW()-8))</f>
        <v>46229</v>
      </c>
      <c r="F6126">
        <f>IF(INDEX(Transactions!$J:$J,ROW()-8)="",0,INDEX(Transactions!$O:$O,ROW()-8))</f>
        <v>0</v>
      </c>
    </row>
    <row r="6127" spans="2:6" x14ac:dyDescent="0.15">
      <c r="B6127">
        <f ca="1">IF(INDEX(Transactions!$J:$J,ROW()-8)="",TODAY(),INDEX(Transactions!$G:$G,ROW()-8))</f>
        <v>46229</v>
      </c>
      <c r="F6127">
        <f>IF(INDEX(Transactions!$J:$J,ROW()-8)="",0,INDEX(Transactions!$O:$O,ROW()-8))</f>
        <v>0</v>
      </c>
    </row>
    <row r="6128" spans="2:6" x14ac:dyDescent="0.15">
      <c r="B6128">
        <f ca="1">IF(INDEX(Transactions!$J:$J,ROW()-8)="",TODAY(),INDEX(Transactions!$G:$G,ROW()-8))</f>
        <v>46229</v>
      </c>
      <c r="F6128">
        <f>IF(INDEX(Transactions!$J:$J,ROW()-8)="",0,INDEX(Transactions!$O:$O,ROW()-8))</f>
        <v>0</v>
      </c>
    </row>
    <row r="6129" spans="2:6" x14ac:dyDescent="0.15">
      <c r="B6129">
        <f ca="1">IF(INDEX(Transactions!$J:$J,ROW()-8)="",TODAY(),INDEX(Transactions!$G:$G,ROW()-8))</f>
        <v>46229</v>
      </c>
      <c r="F6129">
        <f>IF(INDEX(Transactions!$J:$J,ROW()-8)="",0,INDEX(Transactions!$O:$O,ROW()-8))</f>
        <v>0</v>
      </c>
    </row>
    <row r="6130" spans="2:6" x14ac:dyDescent="0.15">
      <c r="B6130">
        <f ca="1">IF(INDEX(Transactions!$J:$J,ROW()-8)="",TODAY(),INDEX(Transactions!$G:$G,ROW()-8))</f>
        <v>46229</v>
      </c>
      <c r="F6130">
        <f>IF(INDEX(Transactions!$J:$J,ROW()-8)="",0,INDEX(Transactions!$O:$O,ROW()-8))</f>
        <v>0</v>
      </c>
    </row>
    <row r="6131" spans="2:6" x14ac:dyDescent="0.15">
      <c r="B6131">
        <f ca="1">IF(INDEX(Transactions!$J:$J,ROW()-8)="",TODAY(),INDEX(Transactions!$G:$G,ROW()-8))</f>
        <v>46229</v>
      </c>
      <c r="F6131">
        <f>IF(INDEX(Transactions!$J:$J,ROW()-8)="",0,INDEX(Transactions!$O:$O,ROW()-8))</f>
        <v>0</v>
      </c>
    </row>
    <row r="6132" spans="2:6" x14ac:dyDescent="0.15">
      <c r="B6132">
        <f ca="1">IF(INDEX(Transactions!$J:$J,ROW()-8)="",TODAY(),INDEX(Transactions!$G:$G,ROW()-8))</f>
        <v>46229</v>
      </c>
      <c r="F6132">
        <f>IF(INDEX(Transactions!$J:$J,ROW()-8)="",0,INDEX(Transactions!$O:$O,ROW()-8))</f>
        <v>0</v>
      </c>
    </row>
    <row r="6133" spans="2:6" x14ac:dyDescent="0.15">
      <c r="B6133">
        <f ca="1">IF(INDEX(Transactions!$J:$J,ROW()-8)="",TODAY(),INDEX(Transactions!$G:$G,ROW()-8))</f>
        <v>46229</v>
      </c>
      <c r="F6133">
        <f>IF(INDEX(Transactions!$J:$J,ROW()-8)="",0,INDEX(Transactions!$O:$O,ROW()-8))</f>
        <v>0</v>
      </c>
    </row>
    <row r="6134" spans="2:6" x14ac:dyDescent="0.15">
      <c r="B6134">
        <f ca="1">IF(INDEX(Transactions!$J:$J,ROW()-8)="",TODAY(),INDEX(Transactions!$G:$G,ROW()-8))</f>
        <v>46229</v>
      </c>
      <c r="F6134">
        <f>IF(INDEX(Transactions!$J:$J,ROW()-8)="",0,INDEX(Transactions!$O:$O,ROW()-8))</f>
        <v>0</v>
      </c>
    </row>
    <row r="6135" spans="2:6" x14ac:dyDescent="0.15">
      <c r="B6135">
        <f ca="1">IF(INDEX(Transactions!$J:$J,ROW()-8)="",TODAY(),INDEX(Transactions!$G:$G,ROW()-8))</f>
        <v>46229</v>
      </c>
      <c r="F6135">
        <f>IF(INDEX(Transactions!$J:$J,ROW()-8)="",0,INDEX(Transactions!$O:$O,ROW()-8))</f>
        <v>0</v>
      </c>
    </row>
    <row r="6136" spans="2:6" x14ac:dyDescent="0.15">
      <c r="B6136">
        <f ca="1">IF(INDEX(Transactions!$J:$J,ROW()-8)="",TODAY(),INDEX(Transactions!$G:$G,ROW()-8))</f>
        <v>46229</v>
      </c>
      <c r="F6136">
        <f>IF(INDEX(Transactions!$J:$J,ROW()-8)="",0,INDEX(Transactions!$O:$O,ROW()-8))</f>
        <v>0</v>
      </c>
    </row>
    <row r="6137" spans="2:6" x14ac:dyDescent="0.15">
      <c r="B6137">
        <f ca="1">IF(INDEX(Transactions!$J:$J,ROW()-8)="",TODAY(),INDEX(Transactions!$G:$G,ROW()-8))</f>
        <v>46229</v>
      </c>
      <c r="F6137">
        <f>IF(INDEX(Transactions!$J:$J,ROW()-8)="",0,INDEX(Transactions!$O:$O,ROW()-8))</f>
        <v>0</v>
      </c>
    </row>
    <row r="6138" spans="2:6" x14ac:dyDescent="0.15">
      <c r="B6138">
        <f ca="1">IF(INDEX(Transactions!$J:$J,ROW()-8)="",TODAY(),INDEX(Transactions!$G:$G,ROW()-8))</f>
        <v>46229</v>
      </c>
      <c r="F6138">
        <f>IF(INDEX(Transactions!$J:$J,ROW()-8)="",0,INDEX(Transactions!$O:$O,ROW()-8))</f>
        <v>0</v>
      </c>
    </row>
    <row r="6139" spans="2:6" x14ac:dyDescent="0.15">
      <c r="B6139">
        <f ca="1">IF(INDEX(Transactions!$J:$J,ROW()-8)="",TODAY(),INDEX(Transactions!$G:$G,ROW()-8))</f>
        <v>46229</v>
      </c>
      <c r="F6139">
        <f>IF(INDEX(Transactions!$J:$J,ROW()-8)="",0,INDEX(Transactions!$O:$O,ROW()-8))</f>
        <v>0</v>
      </c>
    </row>
    <row r="6140" spans="2:6" x14ac:dyDescent="0.15">
      <c r="B6140">
        <f ca="1">IF(INDEX(Transactions!$J:$J,ROW()-8)="",TODAY(),INDEX(Transactions!$G:$G,ROW()-8))</f>
        <v>46229</v>
      </c>
      <c r="F6140">
        <f>IF(INDEX(Transactions!$J:$J,ROW()-8)="",0,INDEX(Transactions!$O:$O,ROW()-8))</f>
        <v>0</v>
      </c>
    </row>
    <row r="6141" spans="2:6" x14ac:dyDescent="0.15">
      <c r="B6141">
        <f ca="1">IF(INDEX(Transactions!$J:$J,ROW()-8)="",TODAY(),INDEX(Transactions!$G:$G,ROW()-8))</f>
        <v>46229</v>
      </c>
      <c r="F6141">
        <f>IF(INDEX(Transactions!$J:$J,ROW()-8)="",0,INDEX(Transactions!$O:$O,ROW()-8))</f>
        <v>0</v>
      </c>
    </row>
    <row r="6142" spans="2:6" x14ac:dyDescent="0.15">
      <c r="B6142">
        <f ca="1">IF(INDEX(Transactions!$J:$J,ROW()-8)="",TODAY(),INDEX(Transactions!$G:$G,ROW()-8))</f>
        <v>46229</v>
      </c>
      <c r="F6142">
        <f>IF(INDEX(Transactions!$J:$J,ROW()-8)="",0,INDEX(Transactions!$O:$O,ROW()-8))</f>
        <v>0</v>
      </c>
    </row>
    <row r="6143" spans="2:6" x14ac:dyDescent="0.15">
      <c r="B6143">
        <f ca="1">IF(INDEX(Transactions!$J:$J,ROW()-8)="",TODAY(),INDEX(Transactions!$G:$G,ROW()-8))</f>
        <v>46229</v>
      </c>
      <c r="F6143">
        <f>IF(INDEX(Transactions!$J:$J,ROW()-8)="",0,INDEX(Transactions!$O:$O,ROW()-8))</f>
        <v>0</v>
      </c>
    </row>
    <row r="6144" spans="2:6" x14ac:dyDescent="0.15">
      <c r="B6144">
        <f ca="1">IF(INDEX(Transactions!$J:$J,ROW()-8)="",TODAY(),INDEX(Transactions!$G:$G,ROW()-8))</f>
        <v>46229</v>
      </c>
      <c r="F6144">
        <f>IF(INDEX(Transactions!$J:$J,ROW()-8)="",0,INDEX(Transactions!$O:$O,ROW()-8))</f>
        <v>0</v>
      </c>
    </row>
    <row r="6145" spans="2:6" x14ac:dyDescent="0.15">
      <c r="B6145">
        <f ca="1">IF(INDEX(Transactions!$J:$J,ROW()-8)="",TODAY(),INDEX(Transactions!$G:$G,ROW()-8))</f>
        <v>46229</v>
      </c>
      <c r="F6145">
        <f>IF(INDEX(Transactions!$J:$J,ROW()-8)="",0,INDEX(Transactions!$O:$O,ROW()-8))</f>
        <v>0</v>
      </c>
    </row>
    <row r="6146" spans="2:6" x14ac:dyDescent="0.15">
      <c r="B6146">
        <f ca="1">IF(INDEX(Transactions!$J:$J,ROW()-8)="",TODAY(),INDEX(Transactions!$G:$G,ROW()-8))</f>
        <v>46229</v>
      </c>
      <c r="F6146">
        <f>IF(INDEX(Transactions!$J:$J,ROW()-8)="",0,INDEX(Transactions!$O:$O,ROW()-8))</f>
        <v>0</v>
      </c>
    </row>
    <row r="6147" spans="2:6" x14ac:dyDescent="0.15">
      <c r="B6147">
        <f ca="1">IF(INDEX(Transactions!$J:$J,ROW()-8)="",TODAY(),INDEX(Transactions!$G:$G,ROW()-8))</f>
        <v>46229</v>
      </c>
      <c r="F6147">
        <f>IF(INDEX(Transactions!$J:$J,ROW()-8)="",0,INDEX(Transactions!$O:$O,ROW()-8))</f>
        <v>0</v>
      </c>
    </row>
    <row r="6148" spans="2:6" x14ac:dyDescent="0.15">
      <c r="B6148">
        <f ca="1">IF(INDEX(Transactions!$J:$J,ROW()-8)="",TODAY(),INDEX(Transactions!$G:$G,ROW()-8))</f>
        <v>46229</v>
      </c>
      <c r="F6148">
        <f>IF(INDEX(Transactions!$J:$J,ROW()-8)="",0,INDEX(Transactions!$O:$O,ROW()-8))</f>
        <v>0</v>
      </c>
    </row>
    <row r="6149" spans="2:6" x14ac:dyDescent="0.15">
      <c r="B6149">
        <f ca="1">IF(INDEX(Transactions!$J:$J,ROW()-8)="",TODAY(),INDEX(Transactions!$G:$G,ROW()-8))</f>
        <v>46229</v>
      </c>
      <c r="F6149">
        <f>IF(INDEX(Transactions!$J:$J,ROW()-8)="",0,INDEX(Transactions!$O:$O,ROW()-8))</f>
        <v>0</v>
      </c>
    </row>
    <row r="6150" spans="2:6" x14ac:dyDescent="0.15">
      <c r="B6150">
        <f ca="1">IF(INDEX(Transactions!$J:$J,ROW()-8)="",TODAY(),INDEX(Transactions!$G:$G,ROW()-8))</f>
        <v>46229</v>
      </c>
      <c r="F6150">
        <f>IF(INDEX(Transactions!$J:$J,ROW()-8)="",0,INDEX(Transactions!$O:$O,ROW()-8))</f>
        <v>0</v>
      </c>
    </row>
    <row r="6151" spans="2:6" x14ac:dyDescent="0.15">
      <c r="B6151">
        <f ca="1">IF(INDEX(Transactions!$J:$J,ROW()-8)="",TODAY(),INDEX(Transactions!$G:$G,ROW()-8))</f>
        <v>46229</v>
      </c>
      <c r="F6151">
        <f>IF(INDEX(Transactions!$J:$J,ROW()-8)="",0,INDEX(Transactions!$O:$O,ROW()-8))</f>
        <v>0</v>
      </c>
    </row>
    <row r="6152" spans="2:6" x14ac:dyDescent="0.15">
      <c r="B6152">
        <f ca="1">IF(INDEX(Transactions!$J:$J,ROW()-8)="",TODAY(),INDEX(Transactions!$G:$G,ROW()-8))</f>
        <v>46229</v>
      </c>
      <c r="F6152">
        <f>IF(INDEX(Transactions!$J:$J,ROW()-8)="",0,INDEX(Transactions!$O:$O,ROW()-8))</f>
        <v>0</v>
      </c>
    </row>
    <row r="6153" spans="2:6" x14ac:dyDescent="0.15">
      <c r="B6153">
        <f ca="1">IF(INDEX(Transactions!$J:$J,ROW()-8)="",TODAY(),INDEX(Transactions!$G:$G,ROW()-8))</f>
        <v>46229</v>
      </c>
      <c r="F6153">
        <f>IF(INDEX(Transactions!$J:$J,ROW()-8)="",0,INDEX(Transactions!$O:$O,ROW()-8))</f>
        <v>0</v>
      </c>
    </row>
    <row r="6154" spans="2:6" x14ac:dyDescent="0.15">
      <c r="B6154">
        <f ca="1">IF(INDEX(Transactions!$J:$J,ROW()-8)="",TODAY(),INDEX(Transactions!$G:$G,ROW()-8))</f>
        <v>46229</v>
      </c>
      <c r="F6154">
        <f>IF(INDEX(Transactions!$J:$J,ROW()-8)="",0,INDEX(Transactions!$O:$O,ROW()-8))</f>
        <v>0</v>
      </c>
    </row>
    <row r="6155" spans="2:6" x14ac:dyDescent="0.15">
      <c r="B6155">
        <f ca="1">IF(INDEX(Transactions!$J:$J,ROW()-8)="",TODAY(),INDEX(Transactions!$G:$G,ROW()-8))</f>
        <v>46229</v>
      </c>
      <c r="F6155">
        <f>IF(INDEX(Transactions!$J:$J,ROW()-8)="",0,INDEX(Transactions!$O:$O,ROW()-8))</f>
        <v>0</v>
      </c>
    </row>
    <row r="6156" spans="2:6" x14ac:dyDescent="0.15">
      <c r="B6156">
        <f ca="1">IF(INDEX(Transactions!$J:$J,ROW()-8)="",TODAY(),INDEX(Transactions!$G:$G,ROW()-8))</f>
        <v>46229</v>
      </c>
      <c r="F6156">
        <f>IF(INDEX(Transactions!$J:$J,ROW()-8)="",0,INDEX(Transactions!$O:$O,ROW()-8))</f>
        <v>0</v>
      </c>
    </row>
    <row r="6157" spans="2:6" x14ac:dyDescent="0.15">
      <c r="B6157">
        <f ca="1">IF(INDEX(Transactions!$J:$J,ROW()-8)="",TODAY(),INDEX(Transactions!$G:$G,ROW()-8))</f>
        <v>46229</v>
      </c>
      <c r="F6157">
        <f>IF(INDEX(Transactions!$J:$J,ROW()-8)="",0,INDEX(Transactions!$O:$O,ROW()-8))</f>
        <v>0</v>
      </c>
    </row>
    <row r="6158" spans="2:6" x14ac:dyDescent="0.15">
      <c r="B6158">
        <f ca="1">IF(INDEX(Transactions!$J:$J,ROW()-8)="",TODAY(),INDEX(Transactions!$G:$G,ROW()-8))</f>
        <v>46229</v>
      </c>
      <c r="F6158">
        <f>IF(INDEX(Transactions!$J:$J,ROW()-8)="",0,INDEX(Transactions!$O:$O,ROW()-8))</f>
        <v>0</v>
      </c>
    </row>
    <row r="6159" spans="2:6" x14ac:dyDescent="0.15">
      <c r="B6159">
        <f ca="1">IF(INDEX(Transactions!$J:$J,ROW()-8)="",TODAY(),INDEX(Transactions!$G:$G,ROW()-8))</f>
        <v>46229</v>
      </c>
      <c r="F6159">
        <f>IF(INDEX(Transactions!$J:$J,ROW()-8)="",0,INDEX(Transactions!$O:$O,ROW()-8))</f>
        <v>0</v>
      </c>
    </row>
    <row r="6160" spans="2:6" x14ac:dyDescent="0.15">
      <c r="B6160">
        <f ca="1">IF(INDEX(Transactions!$J:$J,ROW()-8)="",TODAY(),INDEX(Transactions!$G:$G,ROW()-8))</f>
        <v>46229</v>
      </c>
      <c r="F6160">
        <f>IF(INDEX(Transactions!$J:$J,ROW()-8)="",0,INDEX(Transactions!$O:$O,ROW()-8))</f>
        <v>0</v>
      </c>
    </row>
    <row r="6161" spans="2:6" x14ac:dyDescent="0.15">
      <c r="B6161">
        <f ca="1">IF(INDEX(Transactions!$J:$J,ROW()-8)="",TODAY(),INDEX(Transactions!$G:$G,ROW()-8))</f>
        <v>46229</v>
      </c>
      <c r="F6161">
        <f>IF(INDEX(Transactions!$J:$J,ROW()-8)="",0,INDEX(Transactions!$O:$O,ROW()-8))</f>
        <v>0</v>
      </c>
    </row>
    <row r="6162" spans="2:6" x14ac:dyDescent="0.15">
      <c r="B6162">
        <f ca="1">IF(INDEX(Transactions!$J:$J,ROW()-8)="",TODAY(),INDEX(Transactions!$G:$G,ROW()-8))</f>
        <v>46229</v>
      </c>
      <c r="F6162">
        <f>IF(INDEX(Transactions!$J:$J,ROW()-8)="",0,INDEX(Transactions!$O:$O,ROW()-8))</f>
        <v>0</v>
      </c>
    </row>
    <row r="6163" spans="2:6" x14ac:dyDescent="0.15">
      <c r="B6163">
        <f ca="1">IF(INDEX(Transactions!$J:$J,ROW()-8)="",TODAY(),INDEX(Transactions!$G:$G,ROW()-8))</f>
        <v>46229</v>
      </c>
      <c r="F6163">
        <f>IF(INDEX(Transactions!$J:$J,ROW()-8)="",0,INDEX(Transactions!$O:$O,ROW()-8))</f>
        <v>0</v>
      </c>
    </row>
    <row r="6164" spans="2:6" x14ac:dyDescent="0.15">
      <c r="B6164">
        <f ca="1">IF(INDEX(Transactions!$J:$J,ROW()-8)="",TODAY(),INDEX(Transactions!$G:$G,ROW()-8))</f>
        <v>46229</v>
      </c>
      <c r="F6164">
        <f>IF(INDEX(Transactions!$J:$J,ROW()-8)="",0,INDEX(Transactions!$O:$O,ROW()-8))</f>
        <v>0</v>
      </c>
    </row>
    <row r="6165" spans="2:6" x14ac:dyDescent="0.15">
      <c r="B6165">
        <f ca="1">IF(INDEX(Transactions!$J:$J,ROW()-8)="",TODAY(),INDEX(Transactions!$G:$G,ROW()-8))</f>
        <v>46229</v>
      </c>
      <c r="F6165">
        <f>IF(INDEX(Transactions!$J:$J,ROW()-8)="",0,INDEX(Transactions!$O:$O,ROW()-8))</f>
        <v>0</v>
      </c>
    </row>
    <row r="6166" spans="2:6" x14ac:dyDescent="0.15">
      <c r="B6166">
        <f ca="1">IF(INDEX(Transactions!$J:$J,ROW()-8)="",TODAY(),INDEX(Transactions!$G:$G,ROW()-8))</f>
        <v>46229</v>
      </c>
      <c r="F6166">
        <f>IF(INDEX(Transactions!$J:$J,ROW()-8)="",0,INDEX(Transactions!$O:$O,ROW()-8))</f>
        <v>0</v>
      </c>
    </row>
    <row r="6167" spans="2:6" x14ac:dyDescent="0.15">
      <c r="B6167">
        <f ca="1">IF(INDEX(Transactions!$J:$J,ROW()-8)="",TODAY(),INDEX(Transactions!$G:$G,ROW()-8))</f>
        <v>46229</v>
      </c>
      <c r="F6167">
        <f>IF(INDEX(Transactions!$J:$J,ROW()-8)="",0,INDEX(Transactions!$O:$O,ROW()-8))</f>
        <v>0</v>
      </c>
    </row>
    <row r="6168" spans="2:6" x14ac:dyDescent="0.15">
      <c r="B6168">
        <f ca="1">IF(INDEX(Transactions!$J:$J,ROW()-8)="",TODAY(),INDEX(Transactions!$G:$G,ROW()-8))</f>
        <v>46229</v>
      </c>
      <c r="F6168">
        <f>IF(INDEX(Transactions!$J:$J,ROW()-8)="",0,INDEX(Transactions!$O:$O,ROW()-8))</f>
        <v>0</v>
      </c>
    </row>
    <row r="6169" spans="2:6" x14ac:dyDescent="0.15">
      <c r="B6169">
        <f ca="1">IF(INDEX(Transactions!$J:$J,ROW()-8)="",TODAY(),INDEX(Transactions!$G:$G,ROW()-8))</f>
        <v>46229</v>
      </c>
      <c r="F6169">
        <f>IF(INDEX(Transactions!$J:$J,ROW()-8)="",0,INDEX(Transactions!$O:$O,ROW()-8))</f>
        <v>0</v>
      </c>
    </row>
    <row r="6170" spans="2:6" x14ac:dyDescent="0.15">
      <c r="B6170">
        <f ca="1">IF(INDEX(Transactions!$J:$J,ROW()-8)="",TODAY(),INDEX(Transactions!$G:$G,ROW()-8))</f>
        <v>46229</v>
      </c>
      <c r="F6170">
        <f>IF(INDEX(Transactions!$J:$J,ROW()-8)="",0,INDEX(Transactions!$O:$O,ROW()-8))</f>
        <v>0</v>
      </c>
    </row>
    <row r="6171" spans="2:6" x14ac:dyDescent="0.15">
      <c r="B6171">
        <f ca="1">IF(INDEX(Transactions!$J:$J,ROW()-8)="",TODAY(),INDEX(Transactions!$G:$G,ROW()-8))</f>
        <v>46229</v>
      </c>
      <c r="F6171">
        <f>IF(INDEX(Transactions!$J:$J,ROW()-8)="",0,INDEX(Transactions!$O:$O,ROW()-8))</f>
        <v>0</v>
      </c>
    </row>
    <row r="6172" spans="2:6" x14ac:dyDescent="0.15">
      <c r="B6172">
        <f ca="1">IF(INDEX(Transactions!$J:$J,ROW()-8)="",TODAY(),INDEX(Transactions!$G:$G,ROW()-8))</f>
        <v>46229</v>
      </c>
      <c r="F6172">
        <f>IF(INDEX(Transactions!$J:$J,ROW()-8)="",0,INDEX(Transactions!$O:$O,ROW()-8))</f>
        <v>0</v>
      </c>
    </row>
    <row r="6173" spans="2:6" x14ac:dyDescent="0.15">
      <c r="B6173">
        <f ca="1">IF(INDEX(Transactions!$J:$J,ROW()-8)="",TODAY(),INDEX(Transactions!$G:$G,ROW()-8))</f>
        <v>46229</v>
      </c>
      <c r="F6173">
        <f>IF(INDEX(Transactions!$J:$J,ROW()-8)="",0,INDEX(Transactions!$O:$O,ROW()-8))</f>
        <v>0</v>
      </c>
    </row>
    <row r="6174" spans="2:6" x14ac:dyDescent="0.15">
      <c r="B6174">
        <f ca="1">IF(INDEX(Transactions!$J:$J,ROW()-8)="",TODAY(),INDEX(Transactions!$G:$G,ROW()-8))</f>
        <v>46229</v>
      </c>
      <c r="F6174">
        <f>IF(INDEX(Transactions!$J:$J,ROW()-8)="",0,INDEX(Transactions!$O:$O,ROW()-8))</f>
        <v>0</v>
      </c>
    </row>
    <row r="6175" spans="2:6" x14ac:dyDescent="0.15">
      <c r="B6175">
        <f ca="1">IF(INDEX(Transactions!$J:$J,ROW()-8)="",TODAY(),INDEX(Transactions!$G:$G,ROW()-8))</f>
        <v>46229</v>
      </c>
      <c r="F6175">
        <f>IF(INDEX(Transactions!$J:$J,ROW()-8)="",0,INDEX(Transactions!$O:$O,ROW()-8))</f>
        <v>0</v>
      </c>
    </row>
    <row r="6176" spans="2:6" x14ac:dyDescent="0.15">
      <c r="B6176">
        <f ca="1">IF(INDEX(Transactions!$J:$J,ROW()-8)="",TODAY(),INDEX(Transactions!$G:$G,ROW()-8))</f>
        <v>46229</v>
      </c>
      <c r="F6176">
        <f>IF(INDEX(Transactions!$J:$J,ROW()-8)="",0,INDEX(Transactions!$O:$O,ROW()-8))</f>
        <v>0</v>
      </c>
    </row>
    <row r="6177" spans="2:6" x14ac:dyDescent="0.15">
      <c r="B6177">
        <f ca="1">IF(INDEX(Transactions!$J:$J,ROW()-8)="",TODAY(),INDEX(Transactions!$G:$G,ROW()-8))</f>
        <v>46229</v>
      </c>
      <c r="F6177">
        <f>IF(INDEX(Transactions!$J:$J,ROW()-8)="",0,INDEX(Transactions!$O:$O,ROW()-8))</f>
        <v>0</v>
      </c>
    </row>
    <row r="6178" spans="2:6" x14ac:dyDescent="0.15">
      <c r="B6178">
        <f ca="1">IF(INDEX(Transactions!$J:$J,ROW()-8)="",TODAY(),INDEX(Transactions!$G:$G,ROW()-8))</f>
        <v>46229</v>
      </c>
      <c r="F6178">
        <f>IF(INDEX(Transactions!$J:$J,ROW()-8)="",0,INDEX(Transactions!$O:$O,ROW()-8))</f>
        <v>0</v>
      </c>
    </row>
    <row r="6179" spans="2:6" x14ac:dyDescent="0.15">
      <c r="B6179">
        <f ca="1">IF(INDEX(Transactions!$J:$J,ROW()-8)="",TODAY(),INDEX(Transactions!$G:$G,ROW()-8))</f>
        <v>46229</v>
      </c>
      <c r="F6179">
        <f>IF(INDEX(Transactions!$J:$J,ROW()-8)="",0,INDEX(Transactions!$O:$O,ROW()-8))</f>
        <v>0</v>
      </c>
    </row>
    <row r="6180" spans="2:6" x14ac:dyDescent="0.15">
      <c r="B6180">
        <f ca="1">IF(INDEX(Transactions!$J:$J,ROW()-8)="",TODAY(),INDEX(Transactions!$G:$G,ROW()-8))</f>
        <v>46229</v>
      </c>
      <c r="F6180">
        <f>IF(INDEX(Transactions!$J:$J,ROW()-8)="",0,INDEX(Transactions!$O:$O,ROW()-8))</f>
        <v>0</v>
      </c>
    </row>
    <row r="6181" spans="2:6" x14ac:dyDescent="0.15">
      <c r="B6181">
        <f ca="1">IF(INDEX(Transactions!$J:$J,ROW()-8)="",TODAY(),INDEX(Transactions!$G:$G,ROW()-8))</f>
        <v>46229</v>
      </c>
      <c r="F6181">
        <f>IF(INDEX(Transactions!$J:$J,ROW()-8)="",0,INDEX(Transactions!$O:$O,ROW()-8))</f>
        <v>0</v>
      </c>
    </row>
    <row r="6182" spans="2:6" x14ac:dyDescent="0.15">
      <c r="B6182">
        <f ca="1">IF(INDEX(Transactions!$J:$J,ROW()-8)="",TODAY(),INDEX(Transactions!$G:$G,ROW()-8))</f>
        <v>46229</v>
      </c>
      <c r="F6182">
        <f>IF(INDEX(Transactions!$J:$J,ROW()-8)="",0,INDEX(Transactions!$O:$O,ROW()-8))</f>
        <v>0</v>
      </c>
    </row>
    <row r="6183" spans="2:6" x14ac:dyDescent="0.15">
      <c r="B6183">
        <f ca="1">IF(INDEX(Transactions!$J:$J,ROW()-8)="",TODAY(),INDEX(Transactions!$G:$G,ROW()-8))</f>
        <v>46229</v>
      </c>
      <c r="F6183">
        <f>IF(INDEX(Transactions!$J:$J,ROW()-8)="",0,INDEX(Transactions!$O:$O,ROW()-8))</f>
        <v>0</v>
      </c>
    </row>
    <row r="6184" spans="2:6" x14ac:dyDescent="0.15">
      <c r="B6184">
        <f ca="1">IF(INDEX(Transactions!$J:$J,ROW()-8)="",TODAY(),INDEX(Transactions!$G:$G,ROW()-8))</f>
        <v>46229</v>
      </c>
      <c r="F6184">
        <f>IF(INDEX(Transactions!$J:$J,ROW()-8)="",0,INDEX(Transactions!$O:$O,ROW()-8))</f>
        <v>0</v>
      </c>
    </row>
    <row r="6185" spans="2:6" x14ac:dyDescent="0.15">
      <c r="B6185">
        <f ca="1">IF(INDEX(Transactions!$J:$J,ROW()-8)="",TODAY(),INDEX(Transactions!$G:$G,ROW()-8))</f>
        <v>46229</v>
      </c>
      <c r="F6185">
        <f>IF(INDEX(Transactions!$J:$J,ROW()-8)="",0,INDEX(Transactions!$O:$O,ROW()-8))</f>
        <v>0</v>
      </c>
    </row>
    <row r="6186" spans="2:6" x14ac:dyDescent="0.15">
      <c r="B6186">
        <f ca="1">IF(INDEX(Transactions!$J:$J,ROW()-8)="",TODAY(),INDEX(Transactions!$G:$G,ROW()-8))</f>
        <v>46229</v>
      </c>
      <c r="F6186">
        <f>IF(INDEX(Transactions!$J:$J,ROW()-8)="",0,INDEX(Transactions!$O:$O,ROW()-8))</f>
        <v>0</v>
      </c>
    </row>
    <row r="6187" spans="2:6" x14ac:dyDescent="0.15">
      <c r="B6187">
        <f ca="1">IF(INDEX(Transactions!$J:$J,ROW()-8)="",TODAY(),INDEX(Transactions!$G:$G,ROW()-8))</f>
        <v>46229</v>
      </c>
      <c r="F6187">
        <f>IF(INDEX(Transactions!$J:$J,ROW()-8)="",0,INDEX(Transactions!$O:$O,ROW()-8))</f>
        <v>0</v>
      </c>
    </row>
    <row r="6188" spans="2:6" x14ac:dyDescent="0.15">
      <c r="B6188">
        <f ca="1">IF(INDEX(Transactions!$J:$J,ROW()-8)="",TODAY(),INDEX(Transactions!$G:$G,ROW()-8))</f>
        <v>46229</v>
      </c>
      <c r="F6188">
        <f>IF(INDEX(Transactions!$J:$J,ROW()-8)="",0,INDEX(Transactions!$O:$O,ROW()-8))</f>
        <v>0</v>
      </c>
    </row>
    <row r="6189" spans="2:6" x14ac:dyDescent="0.15">
      <c r="B6189">
        <f ca="1">IF(INDEX(Transactions!$J:$J,ROW()-8)="",TODAY(),INDEX(Transactions!$G:$G,ROW()-8))</f>
        <v>46229</v>
      </c>
      <c r="F6189">
        <f>IF(INDEX(Transactions!$J:$J,ROW()-8)="",0,INDEX(Transactions!$O:$O,ROW()-8))</f>
        <v>0</v>
      </c>
    </row>
    <row r="6190" spans="2:6" x14ac:dyDescent="0.15">
      <c r="B6190">
        <f ca="1">IF(INDEX(Transactions!$J:$J,ROW()-8)="",TODAY(),INDEX(Transactions!$G:$G,ROW()-8))</f>
        <v>46229</v>
      </c>
      <c r="F6190">
        <f>IF(INDEX(Transactions!$J:$J,ROW()-8)="",0,INDEX(Transactions!$O:$O,ROW()-8))</f>
        <v>0</v>
      </c>
    </row>
    <row r="6191" spans="2:6" x14ac:dyDescent="0.15">
      <c r="B6191">
        <f ca="1">IF(INDEX(Transactions!$J:$J,ROW()-8)="",TODAY(),INDEX(Transactions!$G:$G,ROW()-8))</f>
        <v>46229</v>
      </c>
      <c r="F6191">
        <f>IF(INDEX(Transactions!$J:$J,ROW()-8)="",0,INDEX(Transactions!$O:$O,ROW()-8))</f>
        <v>0</v>
      </c>
    </row>
    <row r="6192" spans="2:6" x14ac:dyDescent="0.15">
      <c r="B6192">
        <f ca="1">IF(INDEX(Transactions!$J:$J,ROW()-8)="",TODAY(),INDEX(Transactions!$G:$G,ROW()-8))</f>
        <v>46229</v>
      </c>
      <c r="F6192">
        <f>IF(INDEX(Transactions!$J:$J,ROW()-8)="",0,INDEX(Transactions!$O:$O,ROW()-8))</f>
        <v>0</v>
      </c>
    </row>
    <row r="6193" spans="2:6" x14ac:dyDescent="0.15">
      <c r="B6193">
        <f ca="1">IF(INDEX(Transactions!$J:$J,ROW()-8)="",TODAY(),INDEX(Transactions!$G:$G,ROW()-8))</f>
        <v>46229</v>
      </c>
      <c r="F6193">
        <f>IF(INDEX(Transactions!$J:$J,ROW()-8)="",0,INDEX(Transactions!$O:$O,ROW()-8))</f>
        <v>0</v>
      </c>
    </row>
    <row r="6194" spans="2:6" x14ac:dyDescent="0.15">
      <c r="B6194">
        <f ca="1">IF(INDEX(Transactions!$J:$J,ROW()-8)="",TODAY(),INDEX(Transactions!$G:$G,ROW()-8))</f>
        <v>46229</v>
      </c>
      <c r="F6194">
        <f>IF(INDEX(Transactions!$J:$J,ROW()-8)="",0,INDEX(Transactions!$O:$O,ROW()-8))</f>
        <v>0</v>
      </c>
    </row>
    <row r="6195" spans="2:6" x14ac:dyDescent="0.15">
      <c r="B6195">
        <f ca="1">IF(INDEX(Transactions!$J:$J,ROW()-8)="",TODAY(),INDEX(Transactions!$G:$G,ROW()-8))</f>
        <v>46229</v>
      </c>
      <c r="F6195">
        <f>IF(INDEX(Transactions!$J:$J,ROW()-8)="",0,INDEX(Transactions!$O:$O,ROW()-8))</f>
        <v>0</v>
      </c>
    </row>
    <row r="6196" spans="2:6" x14ac:dyDescent="0.15">
      <c r="B6196">
        <f ca="1">IF(INDEX(Transactions!$J:$J,ROW()-8)="",TODAY(),INDEX(Transactions!$G:$G,ROW()-8))</f>
        <v>46229</v>
      </c>
      <c r="F6196">
        <f>IF(INDEX(Transactions!$J:$J,ROW()-8)="",0,INDEX(Transactions!$O:$O,ROW()-8))</f>
        <v>0</v>
      </c>
    </row>
    <row r="6197" spans="2:6" x14ac:dyDescent="0.15">
      <c r="B6197">
        <f ca="1">IF(INDEX(Transactions!$J:$J,ROW()-8)="",TODAY(),INDEX(Transactions!$G:$G,ROW()-8))</f>
        <v>46229</v>
      </c>
      <c r="F6197">
        <f>IF(INDEX(Transactions!$J:$J,ROW()-8)="",0,INDEX(Transactions!$O:$O,ROW()-8))</f>
        <v>0</v>
      </c>
    </row>
    <row r="6198" spans="2:6" x14ac:dyDescent="0.15">
      <c r="B6198">
        <f ca="1">IF(INDEX(Transactions!$J:$J,ROW()-8)="",TODAY(),INDEX(Transactions!$G:$G,ROW()-8))</f>
        <v>46229</v>
      </c>
      <c r="F6198">
        <f>IF(INDEX(Transactions!$J:$J,ROW()-8)="",0,INDEX(Transactions!$O:$O,ROW()-8))</f>
        <v>0</v>
      </c>
    </row>
    <row r="6199" spans="2:6" x14ac:dyDescent="0.15">
      <c r="B6199">
        <f ca="1">IF(INDEX(Transactions!$J:$J,ROW()-8)="",TODAY(),INDEX(Transactions!$G:$G,ROW()-8))</f>
        <v>46229</v>
      </c>
      <c r="F6199">
        <f>IF(INDEX(Transactions!$J:$J,ROW()-8)="",0,INDEX(Transactions!$O:$O,ROW()-8))</f>
        <v>0</v>
      </c>
    </row>
    <row r="6200" spans="2:6" x14ac:dyDescent="0.15">
      <c r="B6200">
        <f ca="1">IF(INDEX(Transactions!$J:$J,ROW()-8)="",TODAY(),INDEX(Transactions!$G:$G,ROW()-8))</f>
        <v>46229</v>
      </c>
      <c r="F6200">
        <f>IF(INDEX(Transactions!$J:$J,ROW()-8)="",0,INDEX(Transactions!$O:$O,ROW()-8))</f>
        <v>0</v>
      </c>
    </row>
    <row r="6201" spans="2:6" x14ac:dyDescent="0.15">
      <c r="B6201">
        <f ca="1">IF(INDEX(Transactions!$J:$J,ROW()-8)="",TODAY(),INDEX(Transactions!$G:$G,ROW()-8))</f>
        <v>46229</v>
      </c>
      <c r="F6201">
        <f>IF(INDEX(Transactions!$J:$J,ROW()-8)="",0,INDEX(Transactions!$O:$O,ROW()-8))</f>
        <v>0</v>
      </c>
    </row>
    <row r="6202" spans="2:6" x14ac:dyDescent="0.15">
      <c r="B6202">
        <f ca="1">IF(INDEX(Transactions!$J:$J,ROW()-8)="",TODAY(),INDEX(Transactions!$G:$G,ROW()-8))</f>
        <v>46229</v>
      </c>
      <c r="F6202">
        <f>IF(INDEX(Transactions!$J:$J,ROW()-8)="",0,INDEX(Transactions!$O:$O,ROW()-8))</f>
        <v>0</v>
      </c>
    </row>
    <row r="6203" spans="2:6" x14ac:dyDescent="0.15">
      <c r="B6203">
        <f ca="1">IF(INDEX(Transactions!$J:$J,ROW()-8)="",TODAY(),INDEX(Transactions!$G:$G,ROW()-8))</f>
        <v>46229</v>
      </c>
      <c r="F6203">
        <f>IF(INDEX(Transactions!$J:$J,ROW()-8)="",0,INDEX(Transactions!$O:$O,ROW()-8))</f>
        <v>0</v>
      </c>
    </row>
    <row r="6204" spans="2:6" x14ac:dyDescent="0.15">
      <c r="B6204">
        <f ca="1">IF(INDEX(Transactions!$J:$J,ROW()-8)="",TODAY(),INDEX(Transactions!$G:$G,ROW()-8))</f>
        <v>46229</v>
      </c>
      <c r="F6204">
        <f>IF(INDEX(Transactions!$J:$J,ROW()-8)="",0,INDEX(Transactions!$O:$O,ROW()-8))</f>
        <v>0</v>
      </c>
    </row>
    <row r="6205" spans="2:6" x14ac:dyDescent="0.15">
      <c r="B6205">
        <f ca="1">IF(INDEX(Transactions!$J:$J,ROW()-8)="",TODAY(),INDEX(Transactions!$G:$G,ROW()-8))</f>
        <v>46229</v>
      </c>
      <c r="F6205">
        <f>IF(INDEX(Transactions!$J:$J,ROW()-8)="",0,INDEX(Transactions!$O:$O,ROW()-8))</f>
        <v>0</v>
      </c>
    </row>
    <row r="6206" spans="2:6" x14ac:dyDescent="0.15">
      <c r="B6206">
        <f ca="1">IF(INDEX(Transactions!$J:$J,ROW()-8)="",TODAY(),INDEX(Transactions!$G:$G,ROW()-8))</f>
        <v>46229</v>
      </c>
      <c r="F6206">
        <f>IF(INDEX(Transactions!$J:$J,ROW()-8)="",0,INDEX(Transactions!$O:$O,ROW()-8))</f>
        <v>0</v>
      </c>
    </row>
    <row r="6207" spans="2:6" x14ac:dyDescent="0.15">
      <c r="B6207">
        <f ca="1">IF(INDEX(Transactions!$J:$J,ROW()-8)="",TODAY(),INDEX(Transactions!$G:$G,ROW()-8))</f>
        <v>46229</v>
      </c>
      <c r="F6207">
        <f>IF(INDEX(Transactions!$J:$J,ROW()-8)="",0,INDEX(Transactions!$O:$O,ROW()-8))</f>
        <v>0</v>
      </c>
    </row>
    <row r="6208" spans="2:6" x14ac:dyDescent="0.15">
      <c r="B6208">
        <f ca="1">IF(INDEX(Transactions!$J:$J,ROW()-8)="",TODAY(),INDEX(Transactions!$G:$G,ROW()-8))</f>
        <v>46229</v>
      </c>
      <c r="F6208">
        <f>IF(INDEX(Transactions!$J:$J,ROW()-8)="",0,INDEX(Transactions!$O:$O,ROW()-8))</f>
        <v>0</v>
      </c>
    </row>
    <row r="6209" spans="2:6" x14ac:dyDescent="0.15">
      <c r="B6209">
        <f ca="1">IF(INDEX(Transactions!$J:$J,ROW()-8)="",TODAY(),INDEX(Transactions!$G:$G,ROW()-8))</f>
        <v>46229</v>
      </c>
      <c r="F6209">
        <f>IF(INDEX(Transactions!$J:$J,ROW()-8)="",0,INDEX(Transactions!$O:$O,ROW()-8))</f>
        <v>0</v>
      </c>
    </row>
    <row r="6210" spans="2:6" x14ac:dyDescent="0.15">
      <c r="B6210">
        <f ca="1">IF(INDEX(Transactions!$J:$J,ROW()-8)="",TODAY(),INDEX(Transactions!$G:$G,ROW()-8))</f>
        <v>46229</v>
      </c>
      <c r="F6210">
        <f>IF(INDEX(Transactions!$J:$J,ROW()-8)="",0,INDEX(Transactions!$O:$O,ROW()-8))</f>
        <v>0</v>
      </c>
    </row>
    <row r="6211" spans="2:6" x14ac:dyDescent="0.15">
      <c r="B6211">
        <f ca="1">IF(INDEX(Transactions!$J:$J,ROW()-8)="",TODAY(),INDEX(Transactions!$G:$G,ROW()-8))</f>
        <v>46229</v>
      </c>
      <c r="F6211">
        <f>IF(INDEX(Transactions!$J:$J,ROW()-8)="",0,INDEX(Transactions!$O:$O,ROW()-8))</f>
        <v>0</v>
      </c>
    </row>
    <row r="6212" spans="2:6" x14ac:dyDescent="0.15">
      <c r="B6212">
        <f ca="1">IF(INDEX(Transactions!$J:$J,ROW()-8)="",TODAY(),INDEX(Transactions!$G:$G,ROW()-8))</f>
        <v>46229</v>
      </c>
      <c r="F6212">
        <f>IF(INDEX(Transactions!$J:$J,ROW()-8)="",0,INDEX(Transactions!$O:$O,ROW()-8))</f>
        <v>0</v>
      </c>
    </row>
    <row r="6213" spans="2:6" x14ac:dyDescent="0.15">
      <c r="B6213">
        <f ca="1">IF(INDEX(Transactions!$J:$J,ROW()-8)="",TODAY(),INDEX(Transactions!$G:$G,ROW()-8))</f>
        <v>46229</v>
      </c>
      <c r="F6213">
        <f>IF(INDEX(Transactions!$J:$J,ROW()-8)="",0,INDEX(Transactions!$O:$O,ROW()-8))</f>
        <v>0</v>
      </c>
    </row>
    <row r="6214" spans="2:6" x14ac:dyDescent="0.15">
      <c r="B6214">
        <f ca="1">IF(INDEX(Transactions!$J:$J,ROW()-8)="",TODAY(),INDEX(Transactions!$G:$G,ROW()-8))</f>
        <v>46229</v>
      </c>
      <c r="F6214">
        <f>IF(INDEX(Transactions!$J:$J,ROW()-8)="",0,INDEX(Transactions!$O:$O,ROW()-8))</f>
        <v>0</v>
      </c>
    </row>
    <row r="6215" spans="2:6" x14ac:dyDescent="0.15">
      <c r="B6215">
        <f ca="1">IF(INDEX(Transactions!$J:$J,ROW()-8)="",TODAY(),INDEX(Transactions!$G:$G,ROW()-8))</f>
        <v>46229</v>
      </c>
      <c r="F6215">
        <f>IF(INDEX(Transactions!$J:$J,ROW()-8)="",0,INDEX(Transactions!$O:$O,ROW()-8))</f>
        <v>0</v>
      </c>
    </row>
    <row r="6216" spans="2:6" x14ac:dyDescent="0.15">
      <c r="B6216">
        <f ca="1">IF(INDEX(Transactions!$J:$J,ROW()-8)="",TODAY(),INDEX(Transactions!$G:$G,ROW()-8))</f>
        <v>46229</v>
      </c>
      <c r="F6216">
        <f>IF(INDEX(Transactions!$J:$J,ROW()-8)="",0,INDEX(Transactions!$O:$O,ROW()-8))</f>
        <v>0</v>
      </c>
    </row>
    <row r="6217" spans="2:6" x14ac:dyDescent="0.15">
      <c r="B6217">
        <f ca="1">IF(INDEX(Transactions!$J:$J,ROW()-8)="",TODAY(),INDEX(Transactions!$G:$G,ROW()-8))</f>
        <v>46229</v>
      </c>
      <c r="F6217">
        <f>IF(INDEX(Transactions!$J:$J,ROW()-8)="",0,INDEX(Transactions!$O:$O,ROW()-8))</f>
        <v>0</v>
      </c>
    </row>
    <row r="6218" spans="2:6" x14ac:dyDescent="0.15">
      <c r="B6218">
        <f ca="1">IF(INDEX(Transactions!$J:$J,ROW()-8)="",TODAY(),INDEX(Transactions!$G:$G,ROW()-8))</f>
        <v>46229</v>
      </c>
      <c r="F6218">
        <f>IF(INDEX(Transactions!$J:$J,ROW()-8)="",0,INDEX(Transactions!$O:$O,ROW()-8))</f>
        <v>0</v>
      </c>
    </row>
    <row r="6219" spans="2:6" x14ac:dyDescent="0.15">
      <c r="B6219">
        <f ca="1">IF(INDEX(Transactions!$J:$J,ROW()-8)="",TODAY(),INDEX(Transactions!$G:$G,ROW()-8))</f>
        <v>46229</v>
      </c>
      <c r="F6219">
        <f>IF(INDEX(Transactions!$J:$J,ROW()-8)="",0,INDEX(Transactions!$O:$O,ROW()-8))</f>
        <v>0</v>
      </c>
    </row>
    <row r="6220" spans="2:6" x14ac:dyDescent="0.15">
      <c r="B6220">
        <f ca="1">IF(INDEX(Transactions!$J:$J,ROW()-8)="",TODAY(),INDEX(Transactions!$G:$G,ROW()-8))</f>
        <v>46229</v>
      </c>
      <c r="F6220">
        <f>IF(INDEX(Transactions!$J:$J,ROW()-8)="",0,INDEX(Transactions!$O:$O,ROW()-8))</f>
        <v>0</v>
      </c>
    </row>
    <row r="6221" spans="2:6" x14ac:dyDescent="0.15">
      <c r="B6221">
        <f ca="1">IF(INDEX(Transactions!$J:$J,ROW()-8)="",TODAY(),INDEX(Transactions!$G:$G,ROW()-8))</f>
        <v>46229</v>
      </c>
      <c r="F6221">
        <f>IF(INDEX(Transactions!$J:$J,ROW()-8)="",0,INDEX(Transactions!$O:$O,ROW()-8))</f>
        <v>0</v>
      </c>
    </row>
    <row r="6222" spans="2:6" x14ac:dyDescent="0.15">
      <c r="B6222">
        <f ca="1">IF(INDEX(Transactions!$J:$J,ROW()-8)="",TODAY(),INDEX(Transactions!$G:$G,ROW()-8))</f>
        <v>46229</v>
      </c>
      <c r="F6222">
        <f>IF(INDEX(Transactions!$J:$J,ROW()-8)="",0,INDEX(Transactions!$O:$O,ROW()-8))</f>
        <v>0</v>
      </c>
    </row>
    <row r="6223" spans="2:6" x14ac:dyDescent="0.15">
      <c r="B6223">
        <f ca="1">IF(INDEX(Transactions!$J:$J,ROW()-8)="",TODAY(),INDEX(Transactions!$G:$G,ROW()-8))</f>
        <v>46229</v>
      </c>
      <c r="F6223">
        <f>IF(INDEX(Transactions!$J:$J,ROW()-8)="",0,INDEX(Transactions!$O:$O,ROW()-8))</f>
        <v>0</v>
      </c>
    </row>
    <row r="6224" spans="2:6" x14ac:dyDescent="0.15">
      <c r="B6224">
        <f ca="1">IF(INDEX(Transactions!$J:$J,ROW()-8)="",TODAY(),INDEX(Transactions!$G:$G,ROW()-8))</f>
        <v>46229</v>
      </c>
      <c r="F6224">
        <f>IF(INDEX(Transactions!$J:$J,ROW()-8)="",0,INDEX(Transactions!$O:$O,ROW()-8))</f>
        <v>0</v>
      </c>
    </row>
    <row r="6225" spans="2:6" x14ac:dyDescent="0.15">
      <c r="B6225">
        <f ca="1">IF(INDEX(Transactions!$J:$J,ROW()-8)="",TODAY(),INDEX(Transactions!$G:$G,ROW()-8))</f>
        <v>46229</v>
      </c>
      <c r="F6225">
        <f>IF(INDEX(Transactions!$J:$J,ROW()-8)="",0,INDEX(Transactions!$O:$O,ROW()-8))</f>
        <v>0</v>
      </c>
    </row>
    <row r="6226" spans="2:6" x14ac:dyDescent="0.15">
      <c r="B6226">
        <f ca="1">IF(INDEX(Transactions!$J:$J,ROW()-8)="",TODAY(),INDEX(Transactions!$G:$G,ROW()-8))</f>
        <v>46229</v>
      </c>
      <c r="F6226">
        <f>IF(INDEX(Transactions!$J:$J,ROW()-8)="",0,INDEX(Transactions!$O:$O,ROW()-8))</f>
        <v>0</v>
      </c>
    </row>
    <row r="6227" spans="2:6" x14ac:dyDescent="0.15">
      <c r="B6227">
        <f ca="1">IF(INDEX(Transactions!$J:$J,ROW()-8)="",TODAY(),INDEX(Transactions!$G:$G,ROW()-8))</f>
        <v>46229</v>
      </c>
      <c r="F6227">
        <f>IF(INDEX(Transactions!$J:$J,ROW()-8)="",0,INDEX(Transactions!$O:$O,ROW()-8))</f>
        <v>0</v>
      </c>
    </row>
    <row r="6228" spans="2:6" x14ac:dyDescent="0.15">
      <c r="B6228">
        <f ca="1">IF(INDEX(Transactions!$J:$J,ROW()-8)="",TODAY(),INDEX(Transactions!$G:$G,ROW()-8))</f>
        <v>46229</v>
      </c>
      <c r="F6228">
        <f>IF(INDEX(Transactions!$J:$J,ROW()-8)="",0,INDEX(Transactions!$O:$O,ROW()-8))</f>
        <v>0</v>
      </c>
    </row>
    <row r="6229" spans="2:6" x14ac:dyDescent="0.15">
      <c r="B6229">
        <f ca="1">IF(INDEX(Transactions!$J:$J,ROW()-8)="",TODAY(),INDEX(Transactions!$G:$G,ROW()-8))</f>
        <v>46229</v>
      </c>
      <c r="F6229">
        <f>IF(INDEX(Transactions!$J:$J,ROW()-8)="",0,INDEX(Transactions!$O:$O,ROW()-8))</f>
        <v>0</v>
      </c>
    </row>
    <row r="6230" spans="2:6" x14ac:dyDescent="0.15">
      <c r="B6230">
        <f ca="1">IF(INDEX(Transactions!$J:$J,ROW()-8)="",TODAY(),INDEX(Transactions!$G:$G,ROW()-8))</f>
        <v>46229</v>
      </c>
      <c r="F6230">
        <f>IF(INDEX(Transactions!$J:$J,ROW()-8)="",0,INDEX(Transactions!$O:$O,ROW()-8))</f>
        <v>0</v>
      </c>
    </row>
    <row r="6231" spans="2:6" x14ac:dyDescent="0.15">
      <c r="B6231">
        <f ca="1">IF(INDEX(Transactions!$J:$J,ROW()-8)="",TODAY(),INDEX(Transactions!$G:$G,ROW()-8))</f>
        <v>46229</v>
      </c>
      <c r="F6231">
        <f>IF(INDEX(Transactions!$J:$J,ROW()-8)="",0,INDEX(Transactions!$O:$O,ROW()-8))</f>
        <v>0</v>
      </c>
    </row>
    <row r="6232" spans="2:6" x14ac:dyDescent="0.15">
      <c r="B6232">
        <f ca="1">IF(INDEX(Transactions!$J:$J,ROW()-8)="",TODAY(),INDEX(Transactions!$G:$G,ROW()-8))</f>
        <v>46229</v>
      </c>
      <c r="F6232">
        <f>IF(INDEX(Transactions!$J:$J,ROW()-8)="",0,INDEX(Transactions!$O:$O,ROW()-8))</f>
        <v>0</v>
      </c>
    </row>
    <row r="6233" spans="2:6" x14ac:dyDescent="0.15">
      <c r="B6233">
        <f ca="1">IF(INDEX(Transactions!$J:$J,ROW()-8)="",TODAY(),INDEX(Transactions!$G:$G,ROW()-8))</f>
        <v>46229</v>
      </c>
      <c r="F6233">
        <f>IF(INDEX(Transactions!$J:$J,ROW()-8)="",0,INDEX(Transactions!$O:$O,ROW()-8))</f>
        <v>0</v>
      </c>
    </row>
    <row r="6234" spans="2:6" x14ac:dyDescent="0.15">
      <c r="B6234">
        <f ca="1">IF(INDEX(Transactions!$J:$J,ROW()-8)="",TODAY(),INDEX(Transactions!$G:$G,ROW()-8))</f>
        <v>46229</v>
      </c>
      <c r="F6234">
        <f>IF(INDEX(Transactions!$J:$J,ROW()-8)="",0,INDEX(Transactions!$O:$O,ROW()-8))</f>
        <v>0</v>
      </c>
    </row>
    <row r="6235" spans="2:6" x14ac:dyDescent="0.15">
      <c r="B6235">
        <f ca="1">IF(INDEX(Transactions!$J:$J,ROW()-8)="",TODAY(),INDEX(Transactions!$G:$G,ROW()-8))</f>
        <v>46229</v>
      </c>
      <c r="F6235">
        <f>IF(INDEX(Transactions!$J:$J,ROW()-8)="",0,INDEX(Transactions!$O:$O,ROW()-8))</f>
        <v>0</v>
      </c>
    </row>
    <row r="6236" spans="2:6" x14ac:dyDescent="0.15">
      <c r="B6236">
        <f ca="1">IF(INDEX(Transactions!$J:$J,ROW()-8)="",TODAY(),INDEX(Transactions!$G:$G,ROW()-8))</f>
        <v>46229</v>
      </c>
      <c r="F6236">
        <f>IF(INDEX(Transactions!$J:$J,ROW()-8)="",0,INDEX(Transactions!$O:$O,ROW()-8))</f>
        <v>0</v>
      </c>
    </row>
    <row r="6237" spans="2:6" x14ac:dyDescent="0.15">
      <c r="B6237">
        <f ca="1">IF(INDEX(Transactions!$J:$J,ROW()-8)="",TODAY(),INDEX(Transactions!$G:$G,ROW()-8))</f>
        <v>46229</v>
      </c>
      <c r="F6237">
        <f>IF(INDEX(Transactions!$J:$J,ROW()-8)="",0,INDEX(Transactions!$O:$O,ROW()-8))</f>
        <v>0</v>
      </c>
    </row>
    <row r="6238" spans="2:6" x14ac:dyDescent="0.15">
      <c r="B6238">
        <f ca="1">IF(INDEX(Transactions!$J:$J,ROW()-8)="",TODAY(),INDEX(Transactions!$G:$G,ROW()-8))</f>
        <v>46229</v>
      </c>
      <c r="F6238">
        <f>IF(INDEX(Transactions!$J:$J,ROW()-8)="",0,INDEX(Transactions!$O:$O,ROW()-8))</f>
        <v>0</v>
      </c>
    </row>
    <row r="6239" spans="2:6" x14ac:dyDescent="0.15">
      <c r="B6239">
        <f ca="1">IF(INDEX(Transactions!$J:$J,ROW()-8)="",TODAY(),INDEX(Transactions!$G:$G,ROW()-8))</f>
        <v>46229</v>
      </c>
      <c r="F6239">
        <f>IF(INDEX(Transactions!$J:$J,ROW()-8)="",0,INDEX(Transactions!$O:$O,ROW()-8))</f>
        <v>0</v>
      </c>
    </row>
    <row r="6240" spans="2:6" x14ac:dyDescent="0.15">
      <c r="B6240">
        <f ca="1">IF(INDEX(Transactions!$J:$J,ROW()-8)="",TODAY(),INDEX(Transactions!$G:$G,ROW()-8))</f>
        <v>46229</v>
      </c>
      <c r="F6240">
        <f>IF(INDEX(Transactions!$J:$J,ROW()-8)="",0,INDEX(Transactions!$O:$O,ROW()-8))</f>
        <v>0</v>
      </c>
    </row>
    <row r="6241" spans="2:6" x14ac:dyDescent="0.15">
      <c r="B6241">
        <f ca="1">IF(INDEX(Transactions!$J:$J,ROW()-8)="",TODAY(),INDEX(Transactions!$G:$G,ROW()-8))</f>
        <v>46229</v>
      </c>
      <c r="F6241">
        <f>IF(INDEX(Transactions!$J:$J,ROW()-8)="",0,INDEX(Transactions!$O:$O,ROW()-8))</f>
        <v>0</v>
      </c>
    </row>
    <row r="6242" spans="2:6" x14ac:dyDescent="0.15">
      <c r="B6242">
        <f ca="1">IF(INDEX(Transactions!$J:$J,ROW()-8)="",TODAY(),INDEX(Transactions!$G:$G,ROW()-8))</f>
        <v>46229</v>
      </c>
      <c r="F6242">
        <f>IF(INDEX(Transactions!$J:$J,ROW()-8)="",0,INDEX(Transactions!$O:$O,ROW()-8))</f>
        <v>0</v>
      </c>
    </row>
    <row r="6243" spans="2:6" x14ac:dyDescent="0.15">
      <c r="B6243">
        <f ca="1">IF(INDEX(Transactions!$J:$J,ROW()-8)="",TODAY(),INDEX(Transactions!$G:$G,ROW()-8))</f>
        <v>46229</v>
      </c>
      <c r="F6243">
        <f>IF(INDEX(Transactions!$J:$J,ROW()-8)="",0,INDEX(Transactions!$O:$O,ROW()-8))</f>
        <v>0</v>
      </c>
    </row>
    <row r="6244" spans="2:6" x14ac:dyDescent="0.15">
      <c r="B6244">
        <f ca="1">IF(INDEX(Transactions!$J:$J,ROW()-8)="",TODAY(),INDEX(Transactions!$G:$G,ROW()-8))</f>
        <v>46229</v>
      </c>
      <c r="F6244">
        <f>IF(INDEX(Transactions!$J:$J,ROW()-8)="",0,INDEX(Transactions!$O:$O,ROW()-8))</f>
        <v>0</v>
      </c>
    </row>
    <row r="6245" spans="2:6" x14ac:dyDescent="0.15">
      <c r="B6245">
        <f ca="1">IF(INDEX(Transactions!$J:$J,ROW()-8)="",TODAY(),INDEX(Transactions!$G:$G,ROW()-8))</f>
        <v>46229</v>
      </c>
      <c r="F6245">
        <f>IF(INDEX(Transactions!$J:$J,ROW()-8)="",0,INDEX(Transactions!$O:$O,ROW()-8))</f>
        <v>0</v>
      </c>
    </row>
    <row r="6246" spans="2:6" x14ac:dyDescent="0.15">
      <c r="B6246">
        <f ca="1">IF(INDEX(Transactions!$J:$J,ROW()-8)="",TODAY(),INDEX(Transactions!$G:$G,ROW()-8))</f>
        <v>46229</v>
      </c>
      <c r="F6246">
        <f>IF(INDEX(Transactions!$J:$J,ROW()-8)="",0,INDEX(Transactions!$O:$O,ROW()-8))</f>
        <v>0</v>
      </c>
    </row>
    <row r="6247" spans="2:6" x14ac:dyDescent="0.15">
      <c r="B6247">
        <f ca="1">IF(INDEX(Transactions!$J:$J,ROW()-8)="",TODAY(),INDEX(Transactions!$G:$G,ROW()-8))</f>
        <v>46229</v>
      </c>
      <c r="F6247">
        <f>IF(INDEX(Transactions!$J:$J,ROW()-8)="",0,INDEX(Transactions!$O:$O,ROW()-8))</f>
        <v>0</v>
      </c>
    </row>
    <row r="6248" spans="2:6" x14ac:dyDescent="0.15">
      <c r="B6248">
        <f ca="1">IF(INDEX(Transactions!$J:$J,ROW()-8)="",TODAY(),INDEX(Transactions!$G:$G,ROW()-8))</f>
        <v>46229</v>
      </c>
      <c r="F6248">
        <f>IF(INDEX(Transactions!$J:$J,ROW()-8)="",0,INDEX(Transactions!$O:$O,ROW()-8))</f>
        <v>0</v>
      </c>
    </row>
    <row r="6249" spans="2:6" x14ac:dyDescent="0.15">
      <c r="B6249">
        <f ca="1">IF(INDEX(Transactions!$J:$J,ROW()-8)="",TODAY(),INDEX(Transactions!$G:$G,ROW()-8))</f>
        <v>46229</v>
      </c>
      <c r="F6249">
        <f>IF(INDEX(Transactions!$J:$J,ROW()-8)="",0,INDEX(Transactions!$O:$O,ROW()-8))</f>
        <v>0</v>
      </c>
    </row>
    <row r="6250" spans="2:6" x14ac:dyDescent="0.15">
      <c r="B6250">
        <f ca="1">IF(INDEX(Transactions!$J:$J,ROW()-8)="",TODAY(),INDEX(Transactions!$G:$G,ROW()-8))</f>
        <v>46229</v>
      </c>
      <c r="F6250">
        <f>IF(INDEX(Transactions!$J:$J,ROW()-8)="",0,INDEX(Transactions!$O:$O,ROW()-8))</f>
        <v>0</v>
      </c>
    </row>
    <row r="6251" spans="2:6" x14ac:dyDescent="0.15">
      <c r="B6251">
        <f ca="1">IF(INDEX(Transactions!$J:$J,ROW()-8)="",TODAY(),INDEX(Transactions!$G:$G,ROW()-8))</f>
        <v>46229</v>
      </c>
      <c r="F6251">
        <f>IF(INDEX(Transactions!$J:$J,ROW()-8)="",0,INDEX(Transactions!$O:$O,ROW()-8))</f>
        <v>0</v>
      </c>
    </row>
    <row r="6252" spans="2:6" x14ac:dyDescent="0.15">
      <c r="B6252">
        <f ca="1">IF(INDEX(Transactions!$J:$J,ROW()-8)="",TODAY(),INDEX(Transactions!$G:$G,ROW()-8))</f>
        <v>46229</v>
      </c>
      <c r="F6252">
        <f>IF(INDEX(Transactions!$J:$J,ROW()-8)="",0,INDEX(Transactions!$O:$O,ROW()-8))</f>
        <v>0</v>
      </c>
    </row>
    <row r="6253" spans="2:6" x14ac:dyDescent="0.15">
      <c r="B6253">
        <f ca="1">IF(INDEX(Transactions!$J:$J,ROW()-8)="",TODAY(),INDEX(Transactions!$G:$G,ROW()-8))</f>
        <v>46229</v>
      </c>
      <c r="F6253">
        <f>IF(INDEX(Transactions!$J:$J,ROW()-8)="",0,INDEX(Transactions!$O:$O,ROW()-8))</f>
        <v>0</v>
      </c>
    </row>
    <row r="6254" spans="2:6" x14ac:dyDescent="0.15">
      <c r="B6254">
        <f ca="1">IF(INDEX(Transactions!$J:$J,ROW()-8)="",TODAY(),INDEX(Transactions!$G:$G,ROW()-8))</f>
        <v>46229</v>
      </c>
      <c r="F6254">
        <f>IF(INDEX(Transactions!$J:$J,ROW()-8)="",0,INDEX(Transactions!$O:$O,ROW()-8))</f>
        <v>0</v>
      </c>
    </row>
    <row r="6255" spans="2:6" x14ac:dyDescent="0.15">
      <c r="B6255">
        <f ca="1">IF(INDEX(Transactions!$J:$J,ROW()-8)="",TODAY(),INDEX(Transactions!$G:$G,ROW()-8))</f>
        <v>46229</v>
      </c>
      <c r="F6255">
        <f>IF(INDEX(Transactions!$J:$J,ROW()-8)="",0,INDEX(Transactions!$O:$O,ROW()-8))</f>
        <v>0</v>
      </c>
    </row>
    <row r="6256" spans="2:6" x14ac:dyDescent="0.15">
      <c r="B6256">
        <f ca="1">IF(INDEX(Transactions!$J:$J,ROW()-8)="",TODAY(),INDEX(Transactions!$G:$G,ROW()-8))</f>
        <v>46229</v>
      </c>
      <c r="F6256">
        <f>IF(INDEX(Transactions!$J:$J,ROW()-8)="",0,INDEX(Transactions!$O:$O,ROW()-8))</f>
        <v>0</v>
      </c>
    </row>
    <row r="6257" spans="2:6" x14ac:dyDescent="0.15">
      <c r="B6257">
        <f ca="1">IF(INDEX(Transactions!$J:$J,ROW()-8)="",TODAY(),INDEX(Transactions!$G:$G,ROW()-8))</f>
        <v>46229</v>
      </c>
      <c r="F6257">
        <f>IF(INDEX(Transactions!$J:$J,ROW()-8)="",0,INDEX(Transactions!$O:$O,ROW()-8))</f>
        <v>0</v>
      </c>
    </row>
    <row r="6258" spans="2:6" x14ac:dyDescent="0.15">
      <c r="B6258">
        <f ca="1">IF(INDEX(Transactions!$J:$J,ROW()-8)="",TODAY(),INDEX(Transactions!$G:$G,ROW()-8))</f>
        <v>46229</v>
      </c>
      <c r="F6258">
        <f>IF(INDEX(Transactions!$J:$J,ROW()-8)="",0,INDEX(Transactions!$O:$O,ROW()-8))</f>
        <v>0</v>
      </c>
    </row>
    <row r="6259" spans="2:6" x14ac:dyDescent="0.15">
      <c r="B6259">
        <f ca="1">IF(INDEX(Transactions!$J:$J,ROW()-8)="",TODAY(),INDEX(Transactions!$G:$G,ROW()-8))</f>
        <v>46229</v>
      </c>
      <c r="F6259">
        <f>IF(INDEX(Transactions!$J:$J,ROW()-8)="",0,INDEX(Transactions!$O:$O,ROW()-8))</f>
        <v>0</v>
      </c>
    </row>
    <row r="6260" spans="2:6" x14ac:dyDescent="0.15">
      <c r="B6260">
        <f ca="1">IF(INDEX(Transactions!$J:$J,ROW()-8)="",TODAY(),INDEX(Transactions!$G:$G,ROW()-8))</f>
        <v>46229</v>
      </c>
      <c r="F6260">
        <f>IF(INDEX(Transactions!$J:$J,ROW()-8)="",0,INDEX(Transactions!$O:$O,ROW()-8))</f>
        <v>0</v>
      </c>
    </row>
    <row r="6261" spans="2:6" x14ac:dyDescent="0.15">
      <c r="B6261">
        <f ca="1">IF(INDEX(Transactions!$J:$J,ROW()-8)="",TODAY(),INDEX(Transactions!$G:$G,ROW()-8))</f>
        <v>46229</v>
      </c>
      <c r="F6261">
        <f>IF(INDEX(Transactions!$J:$J,ROW()-8)="",0,INDEX(Transactions!$O:$O,ROW()-8))</f>
        <v>0</v>
      </c>
    </row>
    <row r="6262" spans="2:6" x14ac:dyDescent="0.15">
      <c r="B6262">
        <f ca="1">IF(INDEX(Transactions!$J:$J,ROW()-8)="",TODAY(),INDEX(Transactions!$G:$G,ROW()-8))</f>
        <v>46229</v>
      </c>
      <c r="F6262">
        <f>IF(INDEX(Transactions!$J:$J,ROW()-8)="",0,INDEX(Transactions!$O:$O,ROW()-8))</f>
        <v>0</v>
      </c>
    </row>
    <row r="6263" spans="2:6" x14ac:dyDescent="0.15">
      <c r="B6263">
        <f ca="1">IF(INDEX(Transactions!$J:$J,ROW()-8)="",TODAY(),INDEX(Transactions!$G:$G,ROW()-8))</f>
        <v>46229</v>
      </c>
      <c r="F6263">
        <f>IF(INDEX(Transactions!$J:$J,ROW()-8)="",0,INDEX(Transactions!$O:$O,ROW()-8))</f>
        <v>0</v>
      </c>
    </row>
    <row r="6264" spans="2:6" x14ac:dyDescent="0.15">
      <c r="B6264">
        <f ca="1">IF(INDEX(Transactions!$J:$J,ROW()-8)="",TODAY(),INDEX(Transactions!$G:$G,ROW()-8))</f>
        <v>46229</v>
      </c>
      <c r="F6264">
        <f>IF(INDEX(Transactions!$J:$J,ROW()-8)="",0,INDEX(Transactions!$O:$O,ROW()-8))</f>
        <v>0</v>
      </c>
    </row>
    <row r="6265" spans="2:6" x14ac:dyDescent="0.15">
      <c r="B6265">
        <f ca="1">IF(INDEX(Transactions!$J:$J,ROW()-8)="",TODAY(),INDEX(Transactions!$G:$G,ROW()-8))</f>
        <v>46229</v>
      </c>
      <c r="F6265">
        <f>IF(INDEX(Transactions!$J:$J,ROW()-8)="",0,INDEX(Transactions!$O:$O,ROW()-8))</f>
        <v>0</v>
      </c>
    </row>
    <row r="6266" spans="2:6" x14ac:dyDescent="0.15">
      <c r="B6266">
        <f ca="1">IF(INDEX(Transactions!$J:$J,ROW()-8)="",TODAY(),INDEX(Transactions!$G:$G,ROW()-8))</f>
        <v>46229</v>
      </c>
      <c r="F6266">
        <f>IF(INDEX(Transactions!$J:$J,ROW()-8)="",0,INDEX(Transactions!$O:$O,ROW()-8))</f>
        <v>0</v>
      </c>
    </row>
    <row r="6267" spans="2:6" x14ac:dyDescent="0.15">
      <c r="B6267">
        <f ca="1">IF(INDEX(Transactions!$J:$J,ROW()-8)="",TODAY(),INDEX(Transactions!$G:$G,ROW()-8))</f>
        <v>46229</v>
      </c>
      <c r="F6267">
        <f>IF(INDEX(Transactions!$J:$J,ROW()-8)="",0,INDEX(Transactions!$O:$O,ROW()-8))</f>
        <v>0</v>
      </c>
    </row>
    <row r="6268" spans="2:6" x14ac:dyDescent="0.15">
      <c r="B6268">
        <f ca="1">IF(INDEX(Transactions!$J:$J,ROW()-8)="",TODAY(),INDEX(Transactions!$G:$G,ROW()-8))</f>
        <v>46229</v>
      </c>
      <c r="F6268">
        <f>IF(INDEX(Transactions!$J:$J,ROW()-8)="",0,INDEX(Transactions!$O:$O,ROW()-8))</f>
        <v>0</v>
      </c>
    </row>
    <row r="6269" spans="2:6" x14ac:dyDescent="0.15">
      <c r="B6269">
        <f ca="1">IF(INDEX(Transactions!$J:$J,ROW()-8)="",TODAY(),INDEX(Transactions!$G:$G,ROW()-8))</f>
        <v>46229</v>
      </c>
      <c r="F6269">
        <f>IF(INDEX(Transactions!$J:$J,ROW()-8)="",0,INDEX(Transactions!$O:$O,ROW()-8))</f>
        <v>0</v>
      </c>
    </row>
    <row r="6270" spans="2:6" x14ac:dyDescent="0.15">
      <c r="B6270">
        <f ca="1">IF(INDEX(Transactions!$J:$J,ROW()-8)="",TODAY(),INDEX(Transactions!$G:$G,ROW()-8))</f>
        <v>46229</v>
      </c>
      <c r="F6270">
        <f>IF(INDEX(Transactions!$J:$J,ROW()-8)="",0,INDEX(Transactions!$O:$O,ROW()-8))</f>
        <v>0</v>
      </c>
    </row>
    <row r="6271" spans="2:6" x14ac:dyDescent="0.15">
      <c r="B6271">
        <f ca="1">IF(INDEX(Transactions!$J:$J,ROW()-8)="",TODAY(),INDEX(Transactions!$G:$G,ROW()-8))</f>
        <v>46229</v>
      </c>
      <c r="F6271">
        <f>IF(INDEX(Transactions!$J:$J,ROW()-8)="",0,INDEX(Transactions!$O:$O,ROW()-8))</f>
        <v>0</v>
      </c>
    </row>
    <row r="6272" spans="2:6" x14ac:dyDescent="0.15">
      <c r="B6272">
        <f ca="1">IF(INDEX(Transactions!$J:$J,ROW()-8)="",TODAY(),INDEX(Transactions!$G:$G,ROW()-8))</f>
        <v>46229</v>
      </c>
      <c r="F6272">
        <f>IF(INDEX(Transactions!$J:$J,ROW()-8)="",0,INDEX(Transactions!$O:$O,ROW()-8))</f>
        <v>0</v>
      </c>
    </row>
    <row r="6273" spans="2:6" x14ac:dyDescent="0.15">
      <c r="B6273">
        <f ca="1">IF(INDEX(Transactions!$J:$J,ROW()-8)="",TODAY(),INDEX(Transactions!$G:$G,ROW()-8))</f>
        <v>46229</v>
      </c>
      <c r="F6273">
        <f>IF(INDEX(Transactions!$J:$J,ROW()-8)="",0,INDEX(Transactions!$O:$O,ROW()-8))</f>
        <v>0</v>
      </c>
    </row>
    <row r="6274" spans="2:6" x14ac:dyDescent="0.15">
      <c r="B6274">
        <f ca="1">IF(INDEX(Transactions!$J:$J,ROW()-8)="",TODAY(),INDEX(Transactions!$G:$G,ROW()-8))</f>
        <v>46229</v>
      </c>
      <c r="F6274">
        <f>IF(INDEX(Transactions!$J:$J,ROW()-8)="",0,INDEX(Transactions!$O:$O,ROW()-8))</f>
        <v>0</v>
      </c>
    </row>
    <row r="6275" spans="2:6" x14ac:dyDescent="0.15">
      <c r="B6275">
        <f ca="1">IF(INDEX(Transactions!$J:$J,ROW()-8)="",TODAY(),INDEX(Transactions!$G:$G,ROW()-8))</f>
        <v>46229</v>
      </c>
      <c r="F6275">
        <f>IF(INDEX(Transactions!$J:$J,ROW()-8)="",0,INDEX(Transactions!$O:$O,ROW()-8))</f>
        <v>0</v>
      </c>
    </row>
    <row r="6276" spans="2:6" x14ac:dyDescent="0.15">
      <c r="B6276">
        <f ca="1">IF(INDEX(Transactions!$J:$J,ROW()-8)="",TODAY(),INDEX(Transactions!$G:$G,ROW()-8))</f>
        <v>46229</v>
      </c>
      <c r="F6276">
        <f>IF(INDEX(Transactions!$J:$J,ROW()-8)="",0,INDEX(Transactions!$O:$O,ROW()-8))</f>
        <v>0</v>
      </c>
    </row>
    <row r="6277" spans="2:6" x14ac:dyDescent="0.15">
      <c r="B6277">
        <f ca="1">IF(INDEX(Transactions!$J:$J,ROW()-8)="",TODAY(),INDEX(Transactions!$G:$G,ROW()-8))</f>
        <v>46229</v>
      </c>
      <c r="F6277">
        <f>IF(INDEX(Transactions!$J:$J,ROW()-8)="",0,INDEX(Transactions!$O:$O,ROW()-8))</f>
        <v>0</v>
      </c>
    </row>
    <row r="6278" spans="2:6" x14ac:dyDescent="0.15">
      <c r="B6278">
        <f ca="1">IF(INDEX(Transactions!$J:$J,ROW()-8)="",TODAY(),INDEX(Transactions!$G:$G,ROW()-8))</f>
        <v>46229</v>
      </c>
      <c r="F6278">
        <f>IF(INDEX(Transactions!$J:$J,ROW()-8)="",0,INDEX(Transactions!$O:$O,ROW()-8))</f>
        <v>0</v>
      </c>
    </row>
    <row r="6279" spans="2:6" x14ac:dyDescent="0.15">
      <c r="B6279">
        <f ca="1">IF(INDEX(Transactions!$J:$J,ROW()-8)="",TODAY(),INDEX(Transactions!$G:$G,ROW()-8))</f>
        <v>46229</v>
      </c>
      <c r="F6279">
        <f>IF(INDEX(Transactions!$J:$J,ROW()-8)="",0,INDEX(Transactions!$O:$O,ROW()-8))</f>
        <v>0</v>
      </c>
    </row>
    <row r="6280" spans="2:6" x14ac:dyDescent="0.15">
      <c r="B6280">
        <f ca="1">IF(INDEX(Transactions!$J:$J,ROW()-8)="",TODAY(),INDEX(Transactions!$G:$G,ROW()-8))</f>
        <v>46229</v>
      </c>
      <c r="F6280">
        <f>IF(INDEX(Transactions!$J:$J,ROW()-8)="",0,INDEX(Transactions!$O:$O,ROW()-8))</f>
        <v>0</v>
      </c>
    </row>
    <row r="6281" spans="2:6" x14ac:dyDescent="0.15">
      <c r="B6281">
        <f ca="1">IF(INDEX(Transactions!$J:$J,ROW()-8)="",TODAY(),INDEX(Transactions!$G:$G,ROW()-8))</f>
        <v>46229</v>
      </c>
      <c r="F6281">
        <f>IF(INDEX(Transactions!$J:$J,ROW()-8)="",0,INDEX(Transactions!$O:$O,ROW()-8))</f>
        <v>0</v>
      </c>
    </row>
    <row r="6282" spans="2:6" x14ac:dyDescent="0.15">
      <c r="B6282">
        <f ca="1">IF(INDEX(Transactions!$J:$J,ROW()-8)="",TODAY(),INDEX(Transactions!$G:$G,ROW()-8))</f>
        <v>46229</v>
      </c>
      <c r="F6282">
        <f>IF(INDEX(Transactions!$J:$J,ROW()-8)="",0,INDEX(Transactions!$O:$O,ROW()-8))</f>
        <v>0</v>
      </c>
    </row>
    <row r="6283" spans="2:6" x14ac:dyDescent="0.15">
      <c r="B6283">
        <f ca="1">IF(INDEX(Transactions!$J:$J,ROW()-8)="",TODAY(),INDEX(Transactions!$G:$G,ROW()-8))</f>
        <v>46229</v>
      </c>
      <c r="F6283">
        <f>IF(INDEX(Transactions!$J:$J,ROW()-8)="",0,INDEX(Transactions!$O:$O,ROW()-8))</f>
        <v>0</v>
      </c>
    </row>
    <row r="6284" spans="2:6" x14ac:dyDescent="0.15">
      <c r="B6284">
        <f ca="1">IF(INDEX(Transactions!$J:$J,ROW()-8)="",TODAY(),INDEX(Transactions!$G:$G,ROW()-8))</f>
        <v>46229</v>
      </c>
      <c r="F6284">
        <f>IF(INDEX(Transactions!$J:$J,ROW()-8)="",0,INDEX(Transactions!$O:$O,ROW()-8))</f>
        <v>0</v>
      </c>
    </row>
    <row r="6285" spans="2:6" x14ac:dyDescent="0.15">
      <c r="B6285">
        <f ca="1">IF(INDEX(Transactions!$J:$J,ROW()-8)="",TODAY(),INDEX(Transactions!$G:$G,ROW()-8))</f>
        <v>46229</v>
      </c>
      <c r="F6285">
        <f>IF(INDEX(Transactions!$J:$J,ROW()-8)="",0,INDEX(Transactions!$O:$O,ROW()-8))</f>
        <v>0</v>
      </c>
    </row>
    <row r="6286" spans="2:6" x14ac:dyDescent="0.15">
      <c r="B6286">
        <f ca="1">IF(INDEX(Transactions!$J:$J,ROW()-8)="",TODAY(),INDEX(Transactions!$G:$G,ROW()-8))</f>
        <v>46229</v>
      </c>
      <c r="F6286">
        <f>IF(INDEX(Transactions!$J:$J,ROW()-8)="",0,INDEX(Transactions!$O:$O,ROW()-8))</f>
        <v>0</v>
      </c>
    </row>
    <row r="6287" spans="2:6" x14ac:dyDescent="0.15">
      <c r="B6287">
        <f ca="1">IF(INDEX(Transactions!$J:$J,ROW()-8)="",TODAY(),INDEX(Transactions!$G:$G,ROW()-8))</f>
        <v>46229</v>
      </c>
      <c r="F6287">
        <f>IF(INDEX(Transactions!$J:$J,ROW()-8)="",0,INDEX(Transactions!$O:$O,ROW()-8))</f>
        <v>0</v>
      </c>
    </row>
    <row r="6288" spans="2:6" x14ac:dyDescent="0.15">
      <c r="B6288">
        <f ca="1">IF(INDEX(Transactions!$J:$J,ROW()-8)="",TODAY(),INDEX(Transactions!$G:$G,ROW()-8))</f>
        <v>46229</v>
      </c>
      <c r="F6288">
        <f>IF(INDEX(Transactions!$J:$J,ROW()-8)="",0,INDEX(Transactions!$O:$O,ROW()-8))</f>
        <v>0</v>
      </c>
    </row>
    <row r="6289" spans="2:6" x14ac:dyDescent="0.15">
      <c r="B6289">
        <f ca="1">IF(INDEX(Transactions!$J:$J,ROW()-8)="",TODAY(),INDEX(Transactions!$G:$G,ROW()-8))</f>
        <v>46229</v>
      </c>
      <c r="F6289">
        <f>IF(INDEX(Transactions!$J:$J,ROW()-8)="",0,INDEX(Transactions!$O:$O,ROW()-8))</f>
        <v>0</v>
      </c>
    </row>
    <row r="6290" spans="2:6" x14ac:dyDescent="0.15">
      <c r="B6290">
        <f ca="1">IF(INDEX(Transactions!$J:$J,ROW()-8)="",TODAY(),INDEX(Transactions!$G:$G,ROW()-8))</f>
        <v>46229</v>
      </c>
      <c r="F6290">
        <f>IF(INDEX(Transactions!$J:$J,ROW()-8)="",0,INDEX(Transactions!$O:$O,ROW()-8))</f>
        <v>0</v>
      </c>
    </row>
    <row r="6291" spans="2:6" x14ac:dyDescent="0.15">
      <c r="B6291">
        <f ca="1">IF(INDEX(Transactions!$J:$J,ROW()-8)="",TODAY(),INDEX(Transactions!$G:$G,ROW()-8))</f>
        <v>46229</v>
      </c>
      <c r="F6291">
        <f>IF(INDEX(Transactions!$J:$J,ROW()-8)="",0,INDEX(Transactions!$O:$O,ROW()-8))</f>
        <v>0</v>
      </c>
    </row>
    <row r="6292" spans="2:6" x14ac:dyDescent="0.15">
      <c r="B6292">
        <f ca="1">IF(INDEX(Transactions!$J:$J,ROW()-8)="",TODAY(),INDEX(Transactions!$G:$G,ROW()-8))</f>
        <v>46229</v>
      </c>
      <c r="F6292">
        <f>IF(INDEX(Transactions!$J:$J,ROW()-8)="",0,INDEX(Transactions!$O:$O,ROW()-8))</f>
        <v>0</v>
      </c>
    </row>
    <row r="6293" spans="2:6" x14ac:dyDescent="0.15">
      <c r="B6293">
        <f ca="1">IF(INDEX(Transactions!$J:$J,ROW()-8)="",TODAY(),INDEX(Transactions!$G:$G,ROW()-8))</f>
        <v>46229</v>
      </c>
      <c r="F6293">
        <f>IF(INDEX(Transactions!$J:$J,ROW()-8)="",0,INDEX(Transactions!$O:$O,ROW()-8))</f>
        <v>0</v>
      </c>
    </row>
    <row r="6294" spans="2:6" x14ac:dyDescent="0.15">
      <c r="B6294">
        <f ca="1">IF(INDEX(Transactions!$J:$J,ROW()-8)="",TODAY(),INDEX(Transactions!$G:$G,ROW()-8))</f>
        <v>46229</v>
      </c>
      <c r="F6294">
        <f>IF(INDEX(Transactions!$J:$J,ROW()-8)="",0,INDEX(Transactions!$O:$O,ROW()-8))</f>
        <v>0</v>
      </c>
    </row>
    <row r="6295" spans="2:6" x14ac:dyDescent="0.15">
      <c r="B6295">
        <f ca="1">IF(INDEX(Transactions!$J:$J,ROW()-8)="",TODAY(),INDEX(Transactions!$G:$G,ROW()-8))</f>
        <v>46229</v>
      </c>
      <c r="F6295">
        <f>IF(INDEX(Transactions!$J:$J,ROW()-8)="",0,INDEX(Transactions!$O:$O,ROW()-8))</f>
        <v>0</v>
      </c>
    </row>
    <row r="6296" spans="2:6" x14ac:dyDescent="0.15">
      <c r="B6296">
        <f ca="1">IF(INDEX(Transactions!$J:$J,ROW()-8)="",TODAY(),INDEX(Transactions!$G:$G,ROW()-8))</f>
        <v>46229</v>
      </c>
      <c r="F6296">
        <f>IF(INDEX(Transactions!$J:$J,ROW()-8)="",0,INDEX(Transactions!$O:$O,ROW()-8))</f>
        <v>0</v>
      </c>
    </row>
    <row r="6297" spans="2:6" x14ac:dyDescent="0.15">
      <c r="B6297">
        <f ca="1">IF(INDEX(Transactions!$J:$J,ROW()-8)="",TODAY(),INDEX(Transactions!$G:$G,ROW()-8))</f>
        <v>46229</v>
      </c>
      <c r="F6297">
        <f>IF(INDEX(Transactions!$J:$J,ROW()-8)="",0,INDEX(Transactions!$O:$O,ROW()-8))</f>
        <v>0</v>
      </c>
    </row>
    <row r="6298" spans="2:6" x14ac:dyDescent="0.15">
      <c r="B6298">
        <f ca="1">IF(INDEX(Transactions!$J:$J,ROW()-8)="",TODAY(),INDEX(Transactions!$G:$G,ROW()-8))</f>
        <v>46229</v>
      </c>
      <c r="F6298">
        <f>IF(INDEX(Transactions!$J:$J,ROW()-8)="",0,INDEX(Transactions!$O:$O,ROW()-8))</f>
        <v>0</v>
      </c>
    </row>
    <row r="6299" spans="2:6" x14ac:dyDescent="0.15">
      <c r="B6299">
        <f ca="1">IF(INDEX(Transactions!$J:$J,ROW()-8)="",TODAY(),INDEX(Transactions!$G:$G,ROW()-8))</f>
        <v>46229</v>
      </c>
      <c r="F6299">
        <f>IF(INDEX(Transactions!$J:$J,ROW()-8)="",0,INDEX(Transactions!$O:$O,ROW()-8))</f>
        <v>0</v>
      </c>
    </row>
    <row r="6300" spans="2:6" x14ac:dyDescent="0.15">
      <c r="B6300">
        <f ca="1">IF(INDEX(Transactions!$J:$J,ROW()-8)="",TODAY(),INDEX(Transactions!$G:$G,ROW()-8))</f>
        <v>46229</v>
      </c>
      <c r="F6300">
        <f>IF(INDEX(Transactions!$J:$J,ROW()-8)="",0,INDEX(Transactions!$O:$O,ROW()-8))</f>
        <v>0</v>
      </c>
    </row>
    <row r="6301" spans="2:6" x14ac:dyDescent="0.15">
      <c r="B6301">
        <f ca="1">IF(INDEX(Transactions!$J:$J,ROW()-8)="",TODAY(),INDEX(Transactions!$G:$G,ROW()-8))</f>
        <v>46229</v>
      </c>
      <c r="F6301">
        <f>IF(INDEX(Transactions!$J:$J,ROW()-8)="",0,INDEX(Transactions!$O:$O,ROW()-8))</f>
        <v>0</v>
      </c>
    </row>
    <row r="6302" spans="2:6" x14ac:dyDescent="0.15">
      <c r="B6302">
        <f ca="1">IF(INDEX(Transactions!$J:$J,ROW()-8)="",TODAY(),INDEX(Transactions!$G:$G,ROW()-8))</f>
        <v>46229</v>
      </c>
      <c r="F6302">
        <f>IF(INDEX(Transactions!$J:$J,ROW()-8)="",0,INDEX(Transactions!$O:$O,ROW()-8))</f>
        <v>0</v>
      </c>
    </row>
    <row r="6303" spans="2:6" x14ac:dyDescent="0.15">
      <c r="B6303">
        <f ca="1">IF(INDEX(Transactions!$J:$J,ROW()-8)="",TODAY(),INDEX(Transactions!$G:$G,ROW()-8))</f>
        <v>46229</v>
      </c>
      <c r="F6303">
        <f>IF(INDEX(Transactions!$J:$J,ROW()-8)="",0,INDEX(Transactions!$O:$O,ROW()-8))</f>
        <v>0</v>
      </c>
    </row>
    <row r="6304" spans="2:6" x14ac:dyDescent="0.15">
      <c r="B6304">
        <f ca="1">IF(INDEX(Transactions!$J:$J,ROW()-8)="",TODAY(),INDEX(Transactions!$G:$G,ROW()-8))</f>
        <v>46229</v>
      </c>
      <c r="F6304">
        <f>IF(INDEX(Transactions!$J:$J,ROW()-8)="",0,INDEX(Transactions!$O:$O,ROW()-8))</f>
        <v>0</v>
      </c>
    </row>
    <row r="6305" spans="2:6" x14ac:dyDescent="0.15">
      <c r="B6305">
        <f ca="1">IF(INDEX(Transactions!$J:$J,ROW()-8)="",TODAY(),INDEX(Transactions!$G:$G,ROW()-8))</f>
        <v>46229</v>
      </c>
      <c r="F6305">
        <f>IF(INDEX(Transactions!$J:$J,ROW()-8)="",0,INDEX(Transactions!$O:$O,ROW()-8))</f>
        <v>0</v>
      </c>
    </row>
    <row r="6306" spans="2:6" x14ac:dyDescent="0.15">
      <c r="B6306">
        <f ca="1">IF(INDEX(Transactions!$J:$J,ROW()-8)="",TODAY(),INDEX(Transactions!$G:$G,ROW()-8))</f>
        <v>46229</v>
      </c>
      <c r="F6306">
        <f>IF(INDEX(Transactions!$J:$J,ROW()-8)="",0,INDEX(Transactions!$O:$O,ROW()-8))</f>
        <v>0</v>
      </c>
    </row>
    <row r="6307" spans="2:6" x14ac:dyDescent="0.15">
      <c r="B6307">
        <f ca="1">IF(INDEX(Transactions!$J:$J,ROW()-8)="",TODAY(),INDEX(Transactions!$G:$G,ROW()-8))</f>
        <v>46229</v>
      </c>
      <c r="F6307">
        <f>IF(INDEX(Transactions!$J:$J,ROW()-8)="",0,INDEX(Transactions!$O:$O,ROW()-8))</f>
        <v>0</v>
      </c>
    </row>
    <row r="6308" spans="2:6" x14ac:dyDescent="0.15">
      <c r="B6308">
        <f ca="1">IF(INDEX(Transactions!$J:$J,ROW()-8)="",TODAY(),INDEX(Transactions!$G:$G,ROW()-8))</f>
        <v>46229</v>
      </c>
      <c r="F6308">
        <f>IF(INDEX(Transactions!$J:$J,ROW()-8)="",0,INDEX(Transactions!$O:$O,ROW()-8))</f>
        <v>0</v>
      </c>
    </row>
    <row r="6309" spans="2:6" x14ac:dyDescent="0.15">
      <c r="B6309">
        <f ca="1">IF(INDEX(Transactions!$J:$J,ROW()-8)="",TODAY(),INDEX(Transactions!$G:$G,ROW()-8))</f>
        <v>46229</v>
      </c>
      <c r="F6309">
        <f>IF(INDEX(Transactions!$J:$J,ROW()-8)="",0,INDEX(Transactions!$O:$O,ROW()-8))</f>
        <v>0</v>
      </c>
    </row>
    <row r="6310" spans="2:6" x14ac:dyDescent="0.15">
      <c r="B6310">
        <f ca="1">IF(INDEX(Transactions!$J:$J,ROW()-8)="",TODAY(),INDEX(Transactions!$G:$G,ROW()-8))</f>
        <v>46229</v>
      </c>
      <c r="F6310">
        <f>IF(INDEX(Transactions!$J:$J,ROW()-8)="",0,INDEX(Transactions!$O:$O,ROW()-8))</f>
        <v>0</v>
      </c>
    </row>
    <row r="6311" spans="2:6" x14ac:dyDescent="0.15">
      <c r="B6311">
        <f ca="1">IF(INDEX(Transactions!$J:$J,ROW()-8)="",TODAY(),INDEX(Transactions!$G:$G,ROW()-8))</f>
        <v>46229</v>
      </c>
      <c r="F6311">
        <f>IF(INDEX(Transactions!$J:$J,ROW()-8)="",0,INDEX(Transactions!$O:$O,ROW()-8))</f>
        <v>0</v>
      </c>
    </row>
    <row r="6312" spans="2:6" x14ac:dyDescent="0.15">
      <c r="B6312">
        <f ca="1">IF(INDEX(Transactions!$J:$J,ROW()-8)="",TODAY(),INDEX(Transactions!$G:$G,ROW()-8))</f>
        <v>46229</v>
      </c>
      <c r="F6312">
        <f>IF(INDEX(Transactions!$J:$J,ROW()-8)="",0,INDEX(Transactions!$O:$O,ROW()-8))</f>
        <v>0</v>
      </c>
    </row>
    <row r="6313" spans="2:6" x14ac:dyDescent="0.15">
      <c r="B6313">
        <f ca="1">IF(INDEX(Transactions!$J:$J,ROW()-8)="",TODAY(),INDEX(Transactions!$G:$G,ROW()-8))</f>
        <v>46229</v>
      </c>
      <c r="F6313">
        <f>IF(INDEX(Transactions!$J:$J,ROW()-8)="",0,INDEX(Transactions!$O:$O,ROW()-8))</f>
        <v>0</v>
      </c>
    </row>
    <row r="6314" spans="2:6" x14ac:dyDescent="0.15">
      <c r="B6314">
        <f ca="1">IF(INDEX(Transactions!$J:$J,ROW()-8)="",TODAY(),INDEX(Transactions!$G:$G,ROW()-8))</f>
        <v>46229</v>
      </c>
      <c r="F6314">
        <f>IF(INDEX(Transactions!$J:$J,ROW()-8)="",0,INDEX(Transactions!$O:$O,ROW()-8))</f>
        <v>0</v>
      </c>
    </row>
    <row r="6315" spans="2:6" x14ac:dyDescent="0.15">
      <c r="B6315">
        <f ca="1">IF(INDEX(Transactions!$J:$J,ROW()-8)="",TODAY(),INDEX(Transactions!$G:$G,ROW()-8))</f>
        <v>46229</v>
      </c>
      <c r="F6315">
        <f>IF(INDEX(Transactions!$J:$J,ROW()-8)="",0,INDEX(Transactions!$O:$O,ROW()-8))</f>
        <v>0</v>
      </c>
    </row>
    <row r="6316" spans="2:6" x14ac:dyDescent="0.15">
      <c r="B6316">
        <f ca="1">IF(INDEX(Transactions!$J:$J,ROW()-8)="",TODAY(),INDEX(Transactions!$G:$G,ROW()-8))</f>
        <v>46229</v>
      </c>
      <c r="F6316">
        <f>IF(INDEX(Transactions!$J:$J,ROW()-8)="",0,INDEX(Transactions!$O:$O,ROW()-8))</f>
        <v>0</v>
      </c>
    </row>
    <row r="6317" spans="2:6" x14ac:dyDescent="0.15">
      <c r="B6317">
        <f ca="1">IF(INDEX(Transactions!$J:$J,ROW()-8)="",TODAY(),INDEX(Transactions!$G:$G,ROW()-8))</f>
        <v>46229</v>
      </c>
      <c r="F6317">
        <f>IF(INDEX(Transactions!$J:$J,ROW()-8)="",0,INDEX(Transactions!$O:$O,ROW()-8))</f>
        <v>0</v>
      </c>
    </row>
    <row r="6318" spans="2:6" x14ac:dyDescent="0.15">
      <c r="B6318">
        <f ca="1">IF(INDEX(Transactions!$J:$J,ROW()-8)="",TODAY(),INDEX(Transactions!$G:$G,ROW()-8))</f>
        <v>46229</v>
      </c>
      <c r="F6318">
        <f>IF(INDEX(Transactions!$J:$J,ROW()-8)="",0,INDEX(Transactions!$O:$O,ROW()-8))</f>
        <v>0</v>
      </c>
    </row>
    <row r="6319" spans="2:6" x14ac:dyDescent="0.15">
      <c r="B6319">
        <f ca="1">IF(INDEX(Transactions!$J:$J,ROW()-8)="",TODAY(),INDEX(Transactions!$G:$G,ROW()-8))</f>
        <v>46229</v>
      </c>
      <c r="F6319">
        <f>IF(INDEX(Transactions!$J:$J,ROW()-8)="",0,INDEX(Transactions!$O:$O,ROW()-8))</f>
        <v>0</v>
      </c>
    </row>
    <row r="6320" spans="2:6" x14ac:dyDescent="0.15">
      <c r="B6320">
        <f ca="1">IF(INDEX(Transactions!$J:$J,ROW()-8)="",TODAY(),INDEX(Transactions!$G:$G,ROW()-8))</f>
        <v>46229</v>
      </c>
      <c r="F6320">
        <f>IF(INDEX(Transactions!$J:$J,ROW()-8)="",0,INDEX(Transactions!$O:$O,ROW()-8))</f>
        <v>0</v>
      </c>
    </row>
    <row r="6321" spans="2:6" x14ac:dyDescent="0.15">
      <c r="B6321">
        <f ca="1">IF(INDEX(Transactions!$J:$J,ROW()-8)="",TODAY(),INDEX(Transactions!$G:$G,ROW()-8))</f>
        <v>46229</v>
      </c>
      <c r="F6321">
        <f>IF(INDEX(Transactions!$J:$J,ROW()-8)="",0,INDEX(Transactions!$O:$O,ROW()-8))</f>
        <v>0</v>
      </c>
    </row>
    <row r="6322" spans="2:6" x14ac:dyDescent="0.15">
      <c r="B6322">
        <f ca="1">IF(INDEX(Transactions!$J:$J,ROW()-8)="",TODAY(),INDEX(Transactions!$G:$G,ROW()-8))</f>
        <v>46229</v>
      </c>
      <c r="F6322">
        <f>IF(INDEX(Transactions!$J:$J,ROW()-8)="",0,INDEX(Transactions!$O:$O,ROW()-8))</f>
        <v>0</v>
      </c>
    </row>
    <row r="6323" spans="2:6" x14ac:dyDescent="0.15">
      <c r="B6323">
        <f ca="1">IF(INDEX(Transactions!$J:$J,ROW()-8)="",TODAY(),INDEX(Transactions!$G:$G,ROW()-8))</f>
        <v>46229</v>
      </c>
      <c r="F6323">
        <f>IF(INDEX(Transactions!$J:$J,ROW()-8)="",0,INDEX(Transactions!$O:$O,ROW()-8))</f>
        <v>0</v>
      </c>
    </row>
    <row r="6324" spans="2:6" x14ac:dyDescent="0.15">
      <c r="B6324">
        <f ca="1">IF(INDEX(Transactions!$J:$J,ROW()-8)="",TODAY(),INDEX(Transactions!$G:$G,ROW()-8))</f>
        <v>46229</v>
      </c>
      <c r="F6324">
        <f>IF(INDEX(Transactions!$J:$J,ROW()-8)="",0,INDEX(Transactions!$O:$O,ROW()-8))</f>
        <v>0</v>
      </c>
    </row>
    <row r="6325" spans="2:6" x14ac:dyDescent="0.15">
      <c r="B6325">
        <f ca="1">IF(INDEX(Transactions!$J:$J,ROW()-8)="",TODAY(),INDEX(Transactions!$G:$G,ROW()-8))</f>
        <v>46229</v>
      </c>
      <c r="F6325">
        <f>IF(INDEX(Transactions!$J:$J,ROW()-8)="",0,INDEX(Transactions!$O:$O,ROW()-8))</f>
        <v>0</v>
      </c>
    </row>
    <row r="6326" spans="2:6" x14ac:dyDescent="0.15">
      <c r="B6326">
        <f ca="1">IF(INDEX(Transactions!$J:$J,ROW()-8)="",TODAY(),INDEX(Transactions!$G:$G,ROW()-8))</f>
        <v>46229</v>
      </c>
      <c r="F6326">
        <f>IF(INDEX(Transactions!$J:$J,ROW()-8)="",0,INDEX(Transactions!$O:$O,ROW()-8))</f>
        <v>0</v>
      </c>
    </row>
    <row r="6327" spans="2:6" x14ac:dyDescent="0.15">
      <c r="B6327">
        <f ca="1">IF(INDEX(Transactions!$J:$J,ROW()-8)="",TODAY(),INDEX(Transactions!$G:$G,ROW()-8))</f>
        <v>46229</v>
      </c>
      <c r="F6327">
        <f>IF(INDEX(Transactions!$J:$J,ROW()-8)="",0,INDEX(Transactions!$O:$O,ROW()-8))</f>
        <v>0</v>
      </c>
    </row>
    <row r="6328" spans="2:6" x14ac:dyDescent="0.15">
      <c r="B6328">
        <f ca="1">IF(INDEX(Transactions!$J:$J,ROW()-8)="",TODAY(),INDEX(Transactions!$G:$G,ROW()-8))</f>
        <v>46229</v>
      </c>
      <c r="F6328">
        <f>IF(INDEX(Transactions!$J:$J,ROW()-8)="",0,INDEX(Transactions!$O:$O,ROW()-8))</f>
        <v>0</v>
      </c>
    </row>
    <row r="6329" spans="2:6" x14ac:dyDescent="0.15">
      <c r="B6329">
        <f ca="1">IF(INDEX(Transactions!$J:$J,ROW()-8)="",TODAY(),INDEX(Transactions!$G:$G,ROW()-8))</f>
        <v>46229</v>
      </c>
      <c r="F6329">
        <f>IF(INDEX(Transactions!$J:$J,ROW()-8)="",0,INDEX(Transactions!$O:$O,ROW()-8))</f>
        <v>0</v>
      </c>
    </row>
    <row r="6330" spans="2:6" x14ac:dyDescent="0.15">
      <c r="B6330">
        <f ca="1">IF(INDEX(Transactions!$J:$J,ROW()-8)="",TODAY(),INDEX(Transactions!$G:$G,ROW()-8))</f>
        <v>46229</v>
      </c>
      <c r="F6330">
        <f>IF(INDEX(Transactions!$J:$J,ROW()-8)="",0,INDEX(Transactions!$O:$O,ROW()-8))</f>
        <v>0</v>
      </c>
    </row>
    <row r="6331" spans="2:6" x14ac:dyDescent="0.15">
      <c r="B6331">
        <f ca="1">IF(INDEX(Transactions!$J:$J,ROW()-8)="",TODAY(),INDEX(Transactions!$G:$G,ROW()-8))</f>
        <v>46229</v>
      </c>
      <c r="F6331">
        <f>IF(INDEX(Transactions!$J:$J,ROW()-8)="",0,INDEX(Transactions!$O:$O,ROW()-8))</f>
        <v>0</v>
      </c>
    </row>
    <row r="6332" spans="2:6" x14ac:dyDescent="0.15">
      <c r="B6332">
        <f ca="1">IF(INDEX(Transactions!$J:$J,ROW()-8)="",TODAY(),INDEX(Transactions!$G:$G,ROW()-8))</f>
        <v>46229</v>
      </c>
      <c r="F6332">
        <f>IF(INDEX(Transactions!$J:$J,ROW()-8)="",0,INDEX(Transactions!$O:$O,ROW()-8))</f>
        <v>0</v>
      </c>
    </row>
    <row r="6333" spans="2:6" x14ac:dyDescent="0.15">
      <c r="B6333">
        <f ca="1">IF(INDEX(Transactions!$J:$J,ROW()-8)="",TODAY(),INDEX(Transactions!$G:$G,ROW()-8))</f>
        <v>46229</v>
      </c>
      <c r="F6333">
        <f>IF(INDEX(Transactions!$J:$J,ROW()-8)="",0,INDEX(Transactions!$O:$O,ROW()-8))</f>
        <v>0</v>
      </c>
    </row>
    <row r="6334" spans="2:6" x14ac:dyDescent="0.15">
      <c r="B6334">
        <f ca="1">IF(INDEX(Transactions!$J:$J,ROW()-8)="",TODAY(),INDEX(Transactions!$G:$G,ROW()-8))</f>
        <v>46229</v>
      </c>
      <c r="F6334">
        <f>IF(INDEX(Transactions!$J:$J,ROW()-8)="",0,INDEX(Transactions!$O:$O,ROW()-8))</f>
        <v>0</v>
      </c>
    </row>
    <row r="6335" spans="2:6" x14ac:dyDescent="0.15">
      <c r="B6335">
        <f ca="1">IF(INDEX(Transactions!$J:$J,ROW()-8)="",TODAY(),INDEX(Transactions!$G:$G,ROW()-8))</f>
        <v>46229</v>
      </c>
      <c r="F6335">
        <f>IF(INDEX(Transactions!$J:$J,ROW()-8)="",0,INDEX(Transactions!$O:$O,ROW()-8))</f>
        <v>0</v>
      </c>
    </row>
    <row r="6336" spans="2:6" x14ac:dyDescent="0.15">
      <c r="B6336">
        <f ca="1">IF(INDEX(Transactions!$J:$J,ROW()-8)="",TODAY(),INDEX(Transactions!$G:$G,ROW()-8))</f>
        <v>46229</v>
      </c>
      <c r="F6336">
        <f>IF(INDEX(Transactions!$J:$J,ROW()-8)="",0,INDEX(Transactions!$O:$O,ROW()-8))</f>
        <v>0</v>
      </c>
    </row>
    <row r="6337" spans="2:6" x14ac:dyDescent="0.15">
      <c r="B6337">
        <f ca="1">IF(INDEX(Transactions!$J:$J,ROW()-8)="",TODAY(),INDEX(Transactions!$G:$G,ROW()-8))</f>
        <v>46229</v>
      </c>
      <c r="F6337">
        <f>IF(INDEX(Transactions!$J:$J,ROW()-8)="",0,INDEX(Transactions!$O:$O,ROW()-8))</f>
        <v>0</v>
      </c>
    </row>
    <row r="6338" spans="2:6" x14ac:dyDescent="0.15">
      <c r="B6338">
        <f ca="1">IF(INDEX(Transactions!$J:$J,ROW()-8)="",TODAY(),INDEX(Transactions!$G:$G,ROW()-8))</f>
        <v>46229</v>
      </c>
      <c r="F6338">
        <f>IF(INDEX(Transactions!$J:$J,ROW()-8)="",0,INDEX(Transactions!$O:$O,ROW()-8))</f>
        <v>0</v>
      </c>
    </row>
    <row r="6339" spans="2:6" x14ac:dyDescent="0.15">
      <c r="B6339">
        <f ca="1">IF(INDEX(Transactions!$J:$J,ROW()-8)="",TODAY(),INDEX(Transactions!$G:$G,ROW()-8))</f>
        <v>46229</v>
      </c>
      <c r="F6339">
        <f>IF(INDEX(Transactions!$J:$J,ROW()-8)="",0,INDEX(Transactions!$O:$O,ROW()-8))</f>
        <v>0</v>
      </c>
    </row>
    <row r="6340" spans="2:6" x14ac:dyDescent="0.15">
      <c r="B6340">
        <f ca="1">IF(INDEX(Transactions!$J:$J,ROW()-8)="",TODAY(),INDEX(Transactions!$G:$G,ROW()-8))</f>
        <v>46229</v>
      </c>
      <c r="F6340">
        <f>IF(INDEX(Transactions!$J:$J,ROW()-8)="",0,INDEX(Transactions!$O:$O,ROW()-8))</f>
        <v>0</v>
      </c>
    </row>
    <row r="6341" spans="2:6" x14ac:dyDescent="0.15">
      <c r="B6341">
        <f ca="1">IF(INDEX(Transactions!$J:$J,ROW()-8)="",TODAY(),INDEX(Transactions!$G:$G,ROW()-8))</f>
        <v>46229</v>
      </c>
      <c r="F6341">
        <f>IF(INDEX(Transactions!$J:$J,ROW()-8)="",0,INDEX(Transactions!$O:$O,ROW()-8))</f>
        <v>0</v>
      </c>
    </row>
    <row r="6342" spans="2:6" x14ac:dyDescent="0.15">
      <c r="B6342">
        <f ca="1">IF(INDEX(Transactions!$J:$J,ROW()-8)="",TODAY(),INDEX(Transactions!$G:$G,ROW()-8))</f>
        <v>46229</v>
      </c>
      <c r="F6342">
        <f>IF(INDEX(Transactions!$J:$J,ROW()-8)="",0,INDEX(Transactions!$O:$O,ROW()-8))</f>
        <v>0</v>
      </c>
    </row>
    <row r="6343" spans="2:6" x14ac:dyDescent="0.15">
      <c r="B6343">
        <f ca="1">IF(INDEX(Transactions!$J:$J,ROW()-8)="",TODAY(),INDEX(Transactions!$G:$G,ROW()-8))</f>
        <v>46229</v>
      </c>
      <c r="F6343">
        <f>IF(INDEX(Transactions!$J:$J,ROW()-8)="",0,INDEX(Transactions!$O:$O,ROW()-8))</f>
        <v>0</v>
      </c>
    </row>
    <row r="6344" spans="2:6" x14ac:dyDescent="0.15">
      <c r="B6344">
        <f ca="1">IF(INDEX(Transactions!$J:$J,ROW()-8)="",TODAY(),INDEX(Transactions!$G:$G,ROW()-8))</f>
        <v>46229</v>
      </c>
      <c r="F6344">
        <f>IF(INDEX(Transactions!$J:$J,ROW()-8)="",0,INDEX(Transactions!$O:$O,ROW()-8))</f>
        <v>0</v>
      </c>
    </row>
    <row r="6345" spans="2:6" x14ac:dyDescent="0.15">
      <c r="B6345">
        <f ca="1">IF(INDEX(Transactions!$J:$J,ROW()-8)="",TODAY(),INDEX(Transactions!$G:$G,ROW()-8))</f>
        <v>46229</v>
      </c>
      <c r="F6345">
        <f>IF(INDEX(Transactions!$J:$J,ROW()-8)="",0,INDEX(Transactions!$O:$O,ROW()-8))</f>
        <v>0</v>
      </c>
    </row>
    <row r="6346" spans="2:6" x14ac:dyDescent="0.15">
      <c r="B6346">
        <f ca="1">IF(INDEX(Transactions!$J:$J,ROW()-8)="",TODAY(),INDEX(Transactions!$G:$G,ROW()-8))</f>
        <v>46229</v>
      </c>
      <c r="F6346">
        <f>IF(INDEX(Transactions!$J:$J,ROW()-8)="",0,INDEX(Transactions!$O:$O,ROW()-8))</f>
        <v>0</v>
      </c>
    </row>
    <row r="6347" spans="2:6" x14ac:dyDescent="0.15">
      <c r="B6347">
        <f ca="1">IF(INDEX(Transactions!$J:$J,ROW()-8)="",TODAY(),INDEX(Transactions!$G:$G,ROW()-8))</f>
        <v>46229</v>
      </c>
      <c r="F6347">
        <f>IF(INDEX(Transactions!$J:$J,ROW()-8)="",0,INDEX(Transactions!$O:$O,ROW()-8))</f>
        <v>0</v>
      </c>
    </row>
    <row r="6348" spans="2:6" x14ac:dyDescent="0.15">
      <c r="B6348">
        <f ca="1">IF(INDEX(Transactions!$J:$J,ROW()-8)="",TODAY(),INDEX(Transactions!$G:$G,ROW()-8))</f>
        <v>46229</v>
      </c>
      <c r="F6348">
        <f>IF(INDEX(Transactions!$J:$J,ROW()-8)="",0,INDEX(Transactions!$O:$O,ROW()-8))</f>
        <v>0</v>
      </c>
    </row>
    <row r="6349" spans="2:6" x14ac:dyDescent="0.15">
      <c r="B6349">
        <f ca="1">IF(INDEX(Transactions!$J:$J,ROW()-8)="",TODAY(),INDEX(Transactions!$G:$G,ROW()-8))</f>
        <v>46229</v>
      </c>
      <c r="F6349">
        <f>IF(INDEX(Transactions!$J:$J,ROW()-8)="",0,INDEX(Transactions!$O:$O,ROW()-8))</f>
        <v>0</v>
      </c>
    </row>
    <row r="6350" spans="2:6" x14ac:dyDescent="0.15">
      <c r="B6350">
        <f ca="1">IF(INDEX(Transactions!$J:$J,ROW()-8)="",TODAY(),INDEX(Transactions!$G:$G,ROW()-8))</f>
        <v>46229</v>
      </c>
      <c r="F6350">
        <f>IF(INDEX(Transactions!$J:$J,ROW()-8)="",0,INDEX(Transactions!$O:$O,ROW()-8))</f>
        <v>0</v>
      </c>
    </row>
    <row r="6351" spans="2:6" x14ac:dyDescent="0.15">
      <c r="B6351">
        <f ca="1">IF(INDEX(Transactions!$J:$J,ROW()-8)="",TODAY(),INDEX(Transactions!$G:$G,ROW()-8))</f>
        <v>46229</v>
      </c>
      <c r="F6351">
        <f>IF(INDEX(Transactions!$J:$J,ROW()-8)="",0,INDEX(Transactions!$O:$O,ROW()-8))</f>
        <v>0</v>
      </c>
    </row>
    <row r="6352" spans="2:6" x14ac:dyDescent="0.15">
      <c r="B6352">
        <f ca="1">IF(INDEX(Transactions!$J:$J,ROW()-8)="",TODAY(),INDEX(Transactions!$G:$G,ROW()-8))</f>
        <v>46229</v>
      </c>
      <c r="F6352">
        <f>IF(INDEX(Transactions!$J:$J,ROW()-8)="",0,INDEX(Transactions!$O:$O,ROW()-8))</f>
        <v>0</v>
      </c>
    </row>
    <row r="6353" spans="2:6" x14ac:dyDescent="0.15">
      <c r="B6353">
        <f ca="1">IF(INDEX(Transactions!$J:$J,ROW()-8)="",TODAY(),INDEX(Transactions!$G:$G,ROW()-8))</f>
        <v>46229</v>
      </c>
      <c r="F6353">
        <f>IF(INDEX(Transactions!$J:$J,ROW()-8)="",0,INDEX(Transactions!$O:$O,ROW()-8))</f>
        <v>0</v>
      </c>
    </row>
    <row r="6354" spans="2:6" x14ac:dyDescent="0.15">
      <c r="B6354">
        <f ca="1">IF(INDEX(Transactions!$J:$J,ROW()-8)="",TODAY(),INDEX(Transactions!$G:$G,ROW()-8))</f>
        <v>46229</v>
      </c>
      <c r="F6354">
        <f>IF(INDEX(Transactions!$J:$J,ROW()-8)="",0,INDEX(Transactions!$O:$O,ROW()-8))</f>
        <v>0</v>
      </c>
    </row>
    <row r="6355" spans="2:6" x14ac:dyDescent="0.15">
      <c r="B6355">
        <f ca="1">IF(INDEX(Transactions!$J:$J,ROW()-8)="",TODAY(),INDEX(Transactions!$G:$G,ROW()-8))</f>
        <v>46229</v>
      </c>
      <c r="F6355">
        <f>IF(INDEX(Transactions!$J:$J,ROW()-8)="",0,INDEX(Transactions!$O:$O,ROW()-8))</f>
        <v>0</v>
      </c>
    </row>
    <row r="6356" spans="2:6" x14ac:dyDescent="0.15">
      <c r="B6356">
        <f ca="1">IF(INDEX(Transactions!$J:$J,ROW()-8)="",TODAY(),INDEX(Transactions!$G:$G,ROW()-8))</f>
        <v>46229</v>
      </c>
      <c r="F6356">
        <f>IF(INDEX(Transactions!$J:$J,ROW()-8)="",0,INDEX(Transactions!$O:$O,ROW()-8))</f>
        <v>0</v>
      </c>
    </row>
    <row r="6357" spans="2:6" x14ac:dyDescent="0.15">
      <c r="B6357">
        <f ca="1">IF(INDEX(Transactions!$J:$J,ROW()-8)="",TODAY(),INDEX(Transactions!$G:$G,ROW()-8))</f>
        <v>46229</v>
      </c>
      <c r="F6357">
        <f>IF(INDEX(Transactions!$J:$J,ROW()-8)="",0,INDEX(Transactions!$O:$O,ROW()-8))</f>
        <v>0</v>
      </c>
    </row>
    <row r="6358" spans="2:6" x14ac:dyDescent="0.15">
      <c r="B6358">
        <f ca="1">IF(INDEX(Transactions!$J:$J,ROW()-8)="",TODAY(),INDEX(Transactions!$G:$G,ROW()-8))</f>
        <v>46229</v>
      </c>
      <c r="F6358">
        <f>IF(INDEX(Transactions!$J:$J,ROW()-8)="",0,INDEX(Transactions!$O:$O,ROW()-8))</f>
        <v>0</v>
      </c>
    </row>
    <row r="6359" spans="2:6" x14ac:dyDescent="0.15">
      <c r="B6359">
        <f ca="1">IF(INDEX(Transactions!$J:$J,ROW()-8)="",TODAY(),INDEX(Transactions!$G:$G,ROW()-8))</f>
        <v>46229</v>
      </c>
      <c r="F6359">
        <f>IF(INDEX(Transactions!$J:$J,ROW()-8)="",0,INDEX(Transactions!$O:$O,ROW()-8))</f>
        <v>0</v>
      </c>
    </row>
    <row r="6360" spans="2:6" x14ac:dyDescent="0.15">
      <c r="B6360">
        <f ca="1">IF(INDEX(Transactions!$J:$J,ROW()-8)="",TODAY(),INDEX(Transactions!$G:$G,ROW()-8))</f>
        <v>46229</v>
      </c>
      <c r="F6360">
        <f>IF(INDEX(Transactions!$J:$J,ROW()-8)="",0,INDEX(Transactions!$O:$O,ROW()-8))</f>
        <v>0</v>
      </c>
    </row>
    <row r="6361" spans="2:6" x14ac:dyDescent="0.15">
      <c r="B6361">
        <f ca="1">IF(INDEX(Transactions!$J:$J,ROW()-8)="",TODAY(),INDEX(Transactions!$G:$G,ROW()-8))</f>
        <v>46229</v>
      </c>
      <c r="F6361">
        <f>IF(INDEX(Transactions!$J:$J,ROW()-8)="",0,INDEX(Transactions!$O:$O,ROW()-8))</f>
        <v>0</v>
      </c>
    </row>
    <row r="6362" spans="2:6" x14ac:dyDescent="0.15">
      <c r="B6362">
        <f ca="1">IF(INDEX(Transactions!$J:$J,ROW()-8)="",TODAY(),INDEX(Transactions!$G:$G,ROW()-8))</f>
        <v>46229</v>
      </c>
      <c r="F6362">
        <f>IF(INDEX(Transactions!$J:$J,ROW()-8)="",0,INDEX(Transactions!$O:$O,ROW()-8))</f>
        <v>0</v>
      </c>
    </row>
    <row r="6363" spans="2:6" x14ac:dyDescent="0.15">
      <c r="B6363">
        <f ca="1">IF(INDEX(Transactions!$J:$J,ROW()-8)="",TODAY(),INDEX(Transactions!$G:$G,ROW()-8))</f>
        <v>46229</v>
      </c>
      <c r="F6363">
        <f>IF(INDEX(Transactions!$J:$J,ROW()-8)="",0,INDEX(Transactions!$O:$O,ROW()-8))</f>
        <v>0</v>
      </c>
    </row>
    <row r="6364" spans="2:6" x14ac:dyDescent="0.15">
      <c r="B6364">
        <f ca="1">IF(INDEX(Transactions!$J:$J,ROW()-8)="",TODAY(),INDEX(Transactions!$G:$G,ROW()-8))</f>
        <v>46229</v>
      </c>
      <c r="F6364">
        <f>IF(INDEX(Transactions!$J:$J,ROW()-8)="",0,INDEX(Transactions!$O:$O,ROW()-8))</f>
        <v>0</v>
      </c>
    </row>
    <row r="6365" spans="2:6" x14ac:dyDescent="0.15">
      <c r="B6365">
        <f ca="1">IF(INDEX(Transactions!$J:$J,ROW()-8)="",TODAY(),INDEX(Transactions!$G:$G,ROW()-8))</f>
        <v>46229</v>
      </c>
      <c r="F6365">
        <f>IF(INDEX(Transactions!$J:$J,ROW()-8)="",0,INDEX(Transactions!$O:$O,ROW()-8))</f>
        <v>0</v>
      </c>
    </row>
    <row r="6366" spans="2:6" x14ac:dyDescent="0.15">
      <c r="B6366">
        <f ca="1">IF(INDEX(Transactions!$J:$J,ROW()-8)="",TODAY(),INDEX(Transactions!$G:$G,ROW()-8))</f>
        <v>46229</v>
      </c>
      <c r="F6366">
        <f>IF(INDEX(Transactions!$J:$J,ROW()-8)="",0,INDEX(Transactions!$O:$O,ROW()-8))</f>
        <v>0</v>
      </c>
    </row>
    <row r="6367" spans="2:6" x14ac:dyDescent="0.15">
      <c r="B6367">
        <f ca="1">IF(INDEX(Transactions!$J:$J,ROW()-8)="",TODAY(),INDEX(Transactions!$G:$G,ROW()-8))</f>
        <v>46229</v>
      </c>
      <c r="F6367">
        <f>IF(INDEX(Transactions!$J:$J,ROW()-8)="",0,INDEX(Transactions!$O:$O,ROW()-8))</f>
        <v>0</v>
      </c>
    </row>
    <row r="6368" spans="2:6" x14ac:dyDescent="0.15">
      <c r="B6368">
        <f ca="1">IF(INDEX(Transactions!$J:$J,ROW()-8)="",TODAY(),INDEX(Transactions!$G:$G,ROW()-8))</f>
        <v>46229</v>
      </c>
      <c r="F6368">
        <f>IF(INDEX(Transactions!$J:$J,ROW()-8)="",0,INDEX(Transactions!$O:$O,ROW()-8))</f>
        <v>0</v>
      </c>
    </row>
    <row r="6369" spans="2:6" x14ac:dyDescent="0.15">
      <c r="B6369">
        <f ca="1">IF(INDEX(Transactions!$J:$J,ROW()-8)="",TODAY(),INDEX(Transactions!$G:$G,ROW()-8))</f>
        <v>46229</v>
      </c>
      <c r="F6369">
        <f>IF(INDEX(Transactions!$J:$J,ROW()-8)="",0,INDEX(Transactions!$O:$O,ROW()-8))</f>
        <v>0</v>
      </c>
    </row>
    <row r="6370" spans="2:6" x14ac:dyDescent="0.15">
      <c r="B6370">
        <f ca="1">IF(INDEX(Transactions!$J:$J,ROW()-8)="",TODAY(),INDEX(Transactions!$G:$G,ROW()-8))</f>
        <v>46229</v>
      </c>
      <c r="F6370">
        <f>IF(INDEX(Transactions!$J:$J,ROW()-8)="",0,INDEX(Transactions!$O:$O,ROW()-8))</f>
        <v>0</v>
      </c>
    </row>
    <row r="6371" spans="2:6" x14ac:dyDescent="0.15">
      <c r="B6371">
        <f ca="1">IF(INDEX(Transactions!$J:$J,ROW()-8)="",TODAY(),INDEX(Transactions!$G:$G,ROW()-8))</f>
        <v>46229</v>
      </c>
      <c r="F6371">
        <f>IF(INDEX(Transactions!$J:$J,ROW()-8)="",0,INDEX(Transactions!$O:$O,ROW()-8))</f>
        <v>0</v>
      </c>
    </row>
    <row r="6372" spans="2:6" x14ac:dyDescent="0.15">
      <c r="B6372">
        <f ca="1">IF(INDEX(Transactions!$J:$J,ROW()-8)="",TODAY(),INDEX(Transactions!$G:$G,ROW()-8))</f>
        <v>46229</v>
      </c>
      <c r="F6372">
        <f>IF(INDEX(Transactions!$J:$J,ROW()-8)="",0,INDEX(Transactions!$O:$O,ROW()-8))</f>
        <v>0</v>
      </c>
    </row>
    <row r="6373" spans="2:6" x14ac:dyDescent="0.15">
      <c r="B6373">
        <f ca="1">IF(INDEX(Transactions!$J:$J,ROW()-8)="",TODAY(),INDEX(Transactions!$G:$G,ROW()-8))</f>
        <v>46229</v>
      </c>
      <c r="F6373">
        <f>IF(INDEX(Transactions!$J:$J,ROW()-8)="",0,INDEX(Transactions!$O:$O,ROW()-8))</f>
        <v>0</v>
      </c>
    </row>
    <row r="6374" spans="2:6" x14ac:dyDescent="0.15">
      <c r="B6374">
        <f ca="1">IF(INDEX(Transactions!$J:$J,ROW()-8)="",TODAY(),INDEX(Transactions!$G:$G,ROW()-8))</f>
        <v>46229</v>
      </c>
      <c r="F6374">
        <f>IF(INDEX(Transactions!$J:$J,ROW()-8)="",0,INDEX(Transactions!$O:$O,ROW()-8))</f>
        <v>0</v>
      </c>
    </row>
    <row r="6375" spans="2:6" x14ac:dyDescent="0.15">
      <c r="B6375">
        <f ca="1">IF(INDEX(Transactions!$J:$J,ROW()-8)="",TODAY(),INDEX(Transactions!$G:$G,ROW()-8))</f>
        <v>46229</v>
      </c>
      <c r="F6375">
        <f>IF(INDEX(Transactions!$J:$J,ROW()-8)="",0,INDEX(Transactions!$O:$O,ROW()-8))</f>
        <v>0</v>
      </c>
    </row>
    <row r="6376" spans="2:6" x14ac:dyDescent="0.15">
      <c r="B6376">
        <f ca="1">IF(INDEX(Transactions!$J:$J,ROW()-8)="",TODAY(),INDEX(Transactions!$G:$G,ROW()-8))</f>
        <v>46229</v>
      </c>
      <c r="F6376">
        <f>IF(INDEX(Transactions!$J:$J,ROW()-8)="",0,INDEX(Transactions!$O:$O,ROW()-8))</f>
        <v>0</v>
      </c>
    </row>
    <row r="6377" spans="2:6" x14ac:dyDescent="0.15">
      <c r="B6377">
        <f ca="1">IF(INDEX(Transactions!$J:$J,ROW()-8)="",TODAY(),INDEX(Transactions!$G:$G,ROW()-8))</f>
        <v>46229</v>
      </c>
      <c r="F6377">
        <f>IF(INDEX(Transactions!$J:$J,ROW()-8)="",0,INDEX(Transactions!$O:$O,ROW()-8))</f>
        <v>0</v>
      </c>
    </row>
    <row r="6378" spans="2:6" x14ac:dyDescent="0.15">
      <c r="B6378">
        <f ca="1">IF(INDEX(Transactions!$J:$J,ROW()-8)="",TODAY(),INDEX(Transactions!$G:$G,ROW()-8))</f>
        <v>46229</v>
      </c>
      <c r="F6378">
        <f>IF(INDEX(Transactions!$J:$J,ROW()-8)="",0,INDEX(Transactions!$O:$O,ROW()-8))</f>
        <v>0</v>
      </c>
    </row>
    <row r="6379" spans="2:6" x14ac:dyDescent="0.15">
      <c r="B6379">
        <f ca="1">IF(INDEX(Transactions!$J:$J,ROW()-8)="",TODAY(),INDEX(Transactions!$G:$G,ROW()-8))</f>
        <v>46229</v>
      </c>
      <c r="F6379">
        <f>IF(INDEX(Transactions!$J:$J,ROW()-8)="",0,INDEX(Transactions!$O:$O,ROW()-8))</f>
        <v>0</v>
      </c>
    </row>
    <row r="6380" spans="2:6" x14ac:dyDescent="0.15">
      <c r="B6380">
        <f ca="1">IF(INDEX(Transactions!$J:$J,ROW()-8)="",TODAY(),INDEX(Transactions!$G:$G,ROW()-8))</f>
        <v>46229</v>
      </c>
      <c r="F6380">
        <f>IF(INDEX(Transactions!$J:$J,ROW()-8)="",0,INDEX(Transactions!$O:$O,ROW()-8))</f>
        <v>0</v>
      </c>
    </row>
    <row r="6381" spans="2:6" x14ac:dyDescent="0.15">
      <c r="B6381">
        <f ca="1">IF(INDEX(Transactions!$J:$J,ROW()-8)="",TODAY(),INDEX(Transactions!$G:$G,ROW()-8))</f>
        <v>46229</v>
      </c>
      <c r="F6381">
        <f>IF(INDEX(Transactions!$J:$J,ROW()-8)="",0,INDEX(Transactions!$O:$O,ROW()-8))</f>
        <v>0</v>
      </c>
    </row>
    <row r="6382" spans="2:6" x14ac:dyDescent="0.15">
      <c r="B6382">
        <f ca="1">IF(INDEX(Transactions!$J:$J,ROW()-8)="",TODAY(),INDEX(Transactions!$G:$G,ROW()-8))</f>
        <v>46229</v>
      </c>
      <c r="F6382">
        <f>IF(INDEX(Transactions!$J:$J,ROW()-8)="",0,INDEX(Transactions!$O:$O,ROW()-8))</f>
        <v>0</v>
      </c>
    </row>
    <row r="6383" spans="2:6" x14ac:dyDescent="0.15">
      <c r="B6383">
        <f ca="1">IF(INDEX(Transactions!$J:$J,ROW()-8)="",TODAY(),INDEX(Transactions!$G:$G,ROW()-8))</f>
        <v>46229</v>
      </c>
      <c r="F6383">
        <f>IF(INDEX(Transactions!$J:$J,ROW()-8)="",0,INDEX(Transactions!$O:$O,ROW()-8))</f>
        <v>0</v>
      </c>
    </row>
    <row r="6384" spans="2:6" x14ac:dyDescent="0.15">
      <c r="B6384">
        <f ca="1">IF(INDEX(Transactions!$J:$J,ROW()-8)="",TODAY(),INDEX(Transactions!$G:$G,ROW()-8))</f>
        <v>46229</v>
      </c>
      <c r="F6384">
        <f>IF(INDEX(Transactions!$J:$J,ROW()-8)="",0,INDEX(Transactions!$O:$O,ROW()-8))</f>
        <v>0</v>
      </c>
    </row>
    <row r="6385" spans="2:6" x14ac:dyDescent="0.15">
      <c r="B6385">
        <f ca="1">IF(INDEX(Transactions!$J:$J,ROW()-8)="",TODAY(),INDEX(Transactions!$G:$G,ROW()-8))</f>
        <v>46229</v>
      </c>
      <c r="F6385">
        <f>IF(INDEX(Transactions!$J:$J,ROW()-8)="",0,INDEX(Transactions!$O:$O,ROW()-8))</f>
        <v>0</v>
      </c>
    </row>
    <row r="6386" spans="2:6" x14ac:dyDescent="0.15">
      <c r="B6386">
        <f ca="1">IF(INDEX(Transactions!$J:$J,ROW()-8)="",TODAY(),INDEX(Transactions!$G:$G,ROW()-8))</f>
        <v>46229</v>
      </c>
      <c r="F6386">
        <f>IF(INDEX(Transactions!$J:$J,ROW()-8)="",0,INDEX(Transactions!$O:$O,ROW()-8))</f>
        <v>0</v>
      </c>
    </row>
    <row r="6387" spans="2:6" x14ac:dyDescent="0.15">
      <c r="B6387">
        <f ca="1">IF(INDEX(Transactions!$J:$J,ROW()-8)="",TODAY(),INDEX(Transactions!$G:$G,ROW()-8))</f>
        <v>46229</v>
      </c>
      <c r="F6387">
        <f>IF(INDEX(Transactions!$J:$J,ROW()-8)="",0,INDEX(Transactions!$O:$O,ROW()-8))</f>
        <v>0</v>
      </c>
    </row>
    <row r="6388" spans="2:6" x14ac:dyDescent="0.15">
      <c r="B6388">
        <f ca="1">IF(INDEX(Transactions!$J:$J,ROW()-8)="",TODAY(),INDEX(Transactions!$G:$G,ROW()-8))</f>
        <v>46229</v>
      </c>
      <c r="F6388">
        <f>IF(INDEX(Transactions!$J:$J,ROW()-8)="",0,INDEX(Transactions!$O:$O,ROW()-8))</f>
        <v>0</v>
      </c>
    </row>
    <row r="6389" spans="2:6" x14ac:dyDescent="0.15">
      <c r="B6389">
        <f ca="1">IF(INDEX(Transactions!$J:$J,ROW()-8)="",TODAY(),INDEX(Transactions!$G:$G,ROW()-8))</f>
        <v>46229</v>
      </c>
      <c r="F6389">
        <f>IF(INDEX(Transactions!$J:$J,ROW()-8)="",0,INDEX(Transactions!$O:$O,ROW()-8))</f>
        <v>0</v>
      </c>
    </row>
    <row r="6390" spans="2:6" x14ac:dyDescent="0.15">
      <c r="B6390">
        <f ca="1">IF(INDEX(Transactions!$J:$J,ROW()-8)="",TODAY(),INDEX(Transactions!$G:$G,ROW()-8))</f>
        <v>46229</v>
      </c>
      <c r="F6390">
        <f>IF(INDEX(Transactions!$J:$J,ROW()-8)="",0,INDEX(Transactions!$O:$O,ROW()-8))</f>
        <v>0</v>
      </c>
    </row>
    <row r="6391" spans="2:6" x14ac:dyDescent="0.15">
      <c r="B6391">
        <f ca="1">IF(INDEX(Transactions!$J:$J,ROW()-8)="",TODAY(),INDEX(Transactions!$G:$G,ROW()-8))</f>
        <v>46229</v>
      </c>
      <c r="F6391">
        <f>IF(INDEX(Transactions!$J:$J,ROW()-8)="",0,INDEX(Transactions!$O:$O,ROW()-8))</f>
        <v>0</v>
      </c>
    </row>
    <row r="6392" spans="2:6" x14ac:dyDescent="0.15">
      <c r="B6392">
        <f ca="1">IF(INDEX(Transactions!$J:$J,ROW()-8)="",TODAY(),INDEX(Transactions!$G:$G,ROW()-8))</f>
        <v>46229</v>
      </c>
      <c r="F6392">
        <f>IF(INDEX(Transactions!$J:$J,ROW()-8)="",0,INDEX(Transactions!$O:$O,ROW()-8))</f>
        <v>0</v>
      </c>
    </row>
    <row r="6393" spans="2:6" x14ac:dyDescent="0.15">
      <c r="B6393">
        <f ca="1">IF(INDEX(Transactions!$J:$J,ROW()-8)="",TODAY(),INDEX(Transactions!$G:$G,ROW()-8))</f>
        <v>46229</v>
      </c>
      <c r="F6393">
        <f>IF(INDEX(Transactions!$J:$J,ROW()-8)="",0,INDEX(Transactions!$O:$O,ROW()-8))</f>
        <v>0</v>
      </c>
    </row>
    <row r="6394" spans="2:6" x14ac:dyDescent="0.15">
      <c r="B6394">
        <f ca="1">IF(INDEX(Transactions!$J:$J,ROW()-8)="",TODAY(),INDEX(Transactions!$G:$G,ROW()-8))</f>
        <v>46229</v>
      </c>
      <c r="F6394">
        <f>IF(INDEX(Transactions!$J:$J,ROW()-8)="",0,INDEX(Transactions!$O:$O,ROW()-8))</f>
        <v>0</v>
      </c>
    </row>
    <row r="6395" spans="2:6" x14ac:dyDescent="0.15">
      <c r="B6395">
        <f ca="1">IF(INDEX(Transactions!$J:$J,ROW()-8)="",TODAY(),INDEX(Transactions!$G:$G,ROW()-8))</f>
        <v>46229</v>
      </c>
      <c r="F6395">
        <f>IF(INDEX(Transactions!$J:$J,ROW()-8)="",0,INDEX(Transactions!$O:$O,ROW()-8))</f>
        <v>0</v>
      </c>
    </row>
    <row r="6396" spans="2:6" x14ac:dyDescent="0.15">
      <c r="B6396">
        <f ca="1">IF(INDEX(Transactions!$J:$J,ROW()-8)="",TODAY(),INDEX(Transactions!$G:$G,ROW()-8))</f>
        <v>46229</v>
      </c>
      <c r="F6396">
        <f>IF(INDEX(Transactions!$J:$J,ROW()-8)="",0,INDEX(Transactions!$O:$O,ROW()-8))</f>
        <v>0</v>
      </c>
    </row>
    <row r="6397" spans="2:6" x14ac:dyDescent="0.15">
      <c r="B6397">
        <f ca="1">IF(INDEX(Transactions!$J:$J,ROW()-8)="",TODAY(),INDEX(Transactions!$G:$G,ROW()-8))</f>
        <v>46229</v>
      </c>
      <c r="F6397">
        <f>IF(INDEX(Transactions!$J:$J,ROW()-8)="",0,INDEX(Transactions!$O:$O,ROW()-8))</f>
        <v>0</v>
      </c>
    </row>
    <row r="6398" spans="2:6" x14ac:dyDescent="0.15">
      <c r="B6398">
        <f ca="1">IF(INDEX(Transactions!$J:$J,ROW()-8)="",TODAY(),INDEX(Transactions!$G:$G,ROW()-8))</f>
        <v>46229</v>
      </c>
      <c r="F6398">
        <f>IF(INDEX(Transactions!$J:$J,ROW()-8)="",0,INDEX(Transactions!$O:$O,ROW()-8))</f>
        <v>0</v>
      </c>
    </row>
    <row r="6399" spans="2:6" x14ac:dyDescent="0.15">
      <c r="B6399">
        <f ca="1">IF(INDEX(Transactions!$J:$J,ROW()-8)="",TODAY(),INDEX(Transactions!$G:$G,ROW()-8))</f>
        <v>46229</v>
      </c>
      <c r="F6399">
        <f>IF(INDEX(Transactions!$J:$J,ROW()-8)="",0,INDEX(Transactions!$O:$O,ROW()-8))</f>
        <v>0</v>
      </c>
    </row>
    <row r="6400" spans="2:6" x14ac:dyDescent="0.15">
      <c r="B6400">
        <f ca="1">IF(INDEX(Transactions!$J:$J,ROW()-8)="",TODAY(),INDEX(Transactions!$G:$G,ROW()-8))</f>
        <v>46229</v>
      </c>
      <c r="F6400">
        <f>IF(INDEX(Transactions!$J:$J,ROW()-8)="",0,INDEX(Transactions!$O:$O,ROW()-8))</f>
        <v>0</v>
      </c>
    </row>
    <row r="6401" spans="2:6" x14ac:dyDescent="0.15">
      <c r="B6401">
        <f ca="1">IF(INDEX(Transactions!$J:$J,ROW()-8)="",TODAY(),INDEX(Transactions!$G:$G,ROW()-8))</f>
        <v>46229</v>
      </c>
      <c r="F6401">
        <f>IF(INDEX(Transactions!$J:$J,ROW()-8)="",0,INDEX(Transactions!$O:$O,ROW()-8))</f>
        <v>0</v>
      </c>
    </row>
    <row r="6402" spans="2:6" x14ac:dyDescent="0.15">
      <c r="B6402">
        <f ca="1">IF(INDEX(Transactions!$J:$J,ROW()-8)="",TODAY(),INDEX(Transactions!$G:$G,ROW()-8))</f>
        <v>46229</v>
      </c>
      <c r="F6402">
        <f>IF(INDEX(Transactions!$J:$J,ROW()-8)="",0,INDEX(Transactions!$O:$O,ROW()-8))</f>
        <v>0</v>
      </c>
    </row>
    <row r="6403" spans="2:6" x14ac:dyDescent="0.15">
      <c r="B6403">
        <f ca="1">IF(INDEX(Transactions!$J:$J,ROW()-8)="",TODAY(),INDEX(Transactions!$G:$G,ROW()-8))</f>
        <v>46229</v>
      </c>
      <c r="F6403">
        <f>IF(INDEX(Transactions!$J:$J,ROW()-8)="",0,INDEX(Transactions!$O:$O,ROW()-8))</f>
        <v>0</v>
      </c>
    </row>
    <row r="6404" spans="2:6" x14ac:dyDescent="0.15">
      <c r="B6404">
        <f ca="1">IF(INDEX(Transactions!$J:$J,ROW()-8)="",TODAY(),INDEX(Transactions!$G:$G,ROW()-8))</f>
        <v>46229</v>
      </c>
      <c r="F6404">
        <f>IF(INDEX(Transactions!$J:$J,ROW()-8)="",0,INDEX(Transactions!$O:$O,ROW()-8))</f>
        <v>0</v>
      </c>
    </row>
    <row r="6405" spans="2:6" x14ac:dyDescent="0.15">
      <c r="B6405">
        <f ca="1">IF(INDEX(Transactions!$J:$J,ROW()-8)="",TODAY(),INDEX(Transactions!$G:$G,ROW()-8))</f>
        <v>46229</v>
      </c>
      <c r="F6405">
        <f>IF(INDEX(Transactions!$J:$J,ROW()-8)="",0,INDEX(Transactions!$O:$O,ROW()-8))</f>
        <v>0</v>
      </c>
    </row>
    <row r="6406" spans="2:6" x14ac:dyDescent="0.15">
      <c r="B6406">
        <f ca="1">IF(INDEX(Transactions!$J:$J,ROW()-8)="",TODAY(),INDEX(Transactions!$G:$G,ROW()-8))</f>
        <v>46229</v>
      </c>
      <c r="F6406">
        <f>IF(INDEX(Transactions!$J:$J,ROW()-8)="",0,INDEX(Transactions!$O:$O,ROW()-8))</f>
        <v>0</v>
      </c>
    </row>
    <row r="6407" spans="2:6" x14ac:dyDescent="0.15">
      <c r="B6407">
        <f ca="1">IF(INDEX(Transactions!$J:$J,ROW()-8)="",TODAY(),INDEX(Transactions!$G:$G,ROW()-8))</f>
        <v>46229</v>
      </c>
      <c r="F6407">
        <f>IF(INDEX(Transactions!$J:$J,ROW()-8)="",0,INDEX(Transactions!$O:$O,ROW()-8))</f>
        <v>0</v>
      </c>
    </row>
    <row r="6408" spans="2:6" x14ac:dyDescent="0.15">
      <c r="B6408">
        <f ca="1">IF(INDEX(Transactions!$J:$J,ROW()-8)="",TODAY(),INDEX(Transactions!$G:$G,ROW()-8))</f>
        <v>46229</v>
      </c>
      <c r="F6408">
        <f>IF(INDEX(Transactions!$J:$J,ROW()-8)="",0,INDEX(Transactions!$O:$O,ROW()-8))</f>
        <v>0</v>
      </c>
    </row>
    <row r="6409" spans="2:6" x14ac:dyDescent="0.15">
      <c r="B6409">
        <f ca="1">IF(INDEX(Transactions!$J:$J,ROW()-8)="",TODAY(),INDEX(Transactions!$G:$G,ROW()-8))</f>
        <v>46229</v>
      </c>
      <c r="F6409">
        <f>IF(INDEX(Transactions!$J:$J,ROW()-8)="",0,INDEX(Transactions!$O:$O,ROW()-8))</f>
        <v>0</v>
      </c>
    </row>
    <row r="6410" spans="2:6" x14ac:dyDescent="0.15">
      <c r="B6410">
        <f ca="1">IF(INDEX(Transactions!$J:$J,ROW()-8)="",TODAY(),INDEX(Transactions!$G:$G,ROW()-8))</f>
        <v>46229</v>
      </c>
      <c r="F6410">
        <f>IF(INDEX(Transactions!$J:$J,ROW()-8)="",0,INDEX(Transactions!$O:$O,ROW()-8))</f>
        <v>0</v>
      </c>
    </row>
    <row r="6411" spans="2:6" x14ac:dyDescent="0.15">
      <c r="B6411">
        <f ca="1">IF(INDEX(Transactions!$J:$J,ROW()-8)="",TODAY(),INDEX(Transactions!$G:$G,ROW()-8))</f>
        <v>46229</v>
      </c>
      <c r="F6411">
        <f>IF(INDEX(Transactions!$J:$J,ROW()-8)="",0,INDEX(Transactions!$O:$O,ROW()-8))</f>
        <v>0</v>
      </c>
    </row>
    <row r="6412" spans="2:6" x14ac:dyDescent="0.15">
      <c r="B6412">
        <f ca="1">IF(INDEX(Transactions!$J:$J,ROW()-8)="",TODAY(),INDEX(Transactions!$G:$G,ROW()-8))</f>
        <v>46229</v>
      </c>
      <c r="F6412">
        <f>IF(INDEX(Transactions!$J:$J,ROW()-8)="",0,INDEX(Transactions!$O:$O,ROW()-8))</f>
        <v>0</v>
      </c>
    </row>
    <row r="6413" spans="2:6" x14ac:dyDescent="0.15">
      <c r="B6413">
        <f ca="1">IF(INDEX(Transactions!$J:$J,ROW()-8)="",TODAY(),INDEX(Transactions!$G:$G,ROW()-8))</f>
        <v>46229</v>
      </c>
      <c r="F6413">
        <f>IF(INDEX(Transactions!$J:$J,ROW()-8)="",0,INDEX(Transactions!$O:$O,ROW()-8))</f>
        <v>0</v>
      </c>
    </row>
    <row r="6414" spans="2:6" x14ac:dyDescent="0.15">
      <c r="B6414">
        <f ca="1">IF(INDEX(Transactions!$J:$J,ROW()-8)="",TODAY(),INDEX(Transactions!$G:$G,ROW()-8))</f>
        <v>46229</v>
      </c>
      <c r="F6414">
        <f>IF(INDEX(Transactions!$J:$J,ROW()-8)="",0,INDEX(Transactions!$O:$O,ROW()-8))</f>
        <v>0</v>
      </c>
    </row>
    <row r="6415" spans="2:6" x14ac:dyDescent="0.15">
      <c r="B6415">
        <f ca="1">IF(INDEX(Transactions!$J:$J,ROW()-8)="",TODAY(),INDEX(Transactions!$G:$G,ROW()-8))</f>
        <v>46229</v>
      </c>
      <c r="F6415">
        <f>IF(INDEX(Transactions!$J:$J,ROW()-8)="",0,INDEX(Transactions!$O:$O,ROW()-8))</f>
        <v>0</v>
      </c>
    </row>
    <row r="6416" spans="2:6" x14ac:dyDescent="0.15">
      <c r="B6416">
        <f ca="1">IF(INDEX(Transactions!$J:$J,ROW()-8)="",TODAY(),INDEX(Transactions!$G:$G,ROW()-8))</f>
        <v>46229</v>
      </c>
      <c r="F6416">
        <f>IF(INDEX(Transactions!$J:$J,ROW()-8)="",0,INDEX(Transactions!$O:$O,ROW()-8))</f>
        <v>0</v>
      </c>
    </row>
    <row r="6417" spans="2:6" x14ac:dyDescent="0.15">
      <c r="B6417">
        <f ca="1">IF(INDEX(Transactions!$J:$J,ROW()-8)="",TODAY(),INDEX(Transactions!$G:$G,ROW()-8))</f>
        <v>46229</v>
      </c>
      <c r="F6417">
        <f>IF(INDEX(Transactions!$J:$J,ROW()-8)="",0,INDEX(Transactions!$O:$O,ROW()-8))</f>
        <v>0</v>
      </c>
    </row>
    <row r="6418" spans="2:6" x14ac:dyDescent="0.15">
      <c r="B6418">
        <f ca="1">IF(INDEX(Transactions!$J:$J,ROW()-8)="",TODAY(),INDEX(Transactions!$G:$G,ROW()-8))</f>
        <v>46229</v>
      </c>
      <c r="F6418">
        <f>IF(INDEX(Transactions!$J:$J,ROW()-8)="",0,INDEX(Transactions!$O:$O,ROW()-8))</f>
        <v>0</v>
      </c>
    </row>
    <row r="6419" spans="2:6" x14ac:dyDescent="0.15">
      <c r="B6419">
        <f ca="1">IF(INDEX(Transactions!$J:$J,ROW()-8)="",TODAY(),INDEX(Transactions!$G:$G,ROW()-8))</f>
        <v>46229</v>
      </c>
      <c r="F6419">
        <f>IF(INDEX(Transactions!$J:$J,ROW()-8)="",0,INDEX(Transactions!$O:$O,ROW()-8))</f>
        <v>0</v>
      </c>
    </row>
    <row r="6420" spans="2:6" x14ac:dyDescent="0.15">
      <c r="B6420">
        <f ca="1">IF(INDEX(Transactions!$J:$J,ROW()-8)="",TODAY(),INDEX(Transactions!$G:$G,ROW()-8))</f>
        <v>46229</v>
      </c>
      <c r="F6420">
        <f>IF(INDEX(Transactions!$J:$J,ROW()-8)="",0,INDEX(Transactions!$O:$O,ROW()-8))</f>
        <v>0</v>
      </c>
    </row>
    <row r="6421" spans="2:6" x14ac:dyDescent="0.15">
      <c r="B6421">
        <f ca="1">IF(INDEX(Transactions!$J:$J,ROW()-8)="",TODAY(),INDEX(Transactions!$G:$G,ROW()-8))</f>
        <v>46229</v>
      </c>
      <c r="F6421">
        <f>IF(INDEX(Transactions!$J:$J,ROW()-8)="",0,INDEX(Transactions!$O:$O,ROW()-8))</f>
        <v>0</v>
      </c>
    </row>
    <row r="6422" spans="2:6" x14ac:dyDescent="0.15">
      <c r="B6422">
        <f ca="1">IF(INDEX(Transactions!$J:$J,ROW()-8)="",TODAY(),INDEX(Transactions!$G:$G,ROW()-8))</f>
        <v>46229</v>
      </c>
      <c r="F6422">
        <f>IF(INDEX(Transactions!$J:$J,ROW()-8)="",0,INDEX(Transactions!$O:$O,ROW()-8))</f>
        <v>0</v>
      </c>
    </row>
    <row r="6423" spans="2:6" x14ac:dyDescent="0.15">
      <c r="B6423">
        <f ca="1">IF(INDEX(Transactions!$J:$J,ROW()-8)="",TODAY(),INDEX(Transactions!$G:$G,ROW()-8))</f>
        <v>46229</v>
      </c>
      <c r="F6423">
        <f>IF(INDEX(Transactions!$J:$J,ROW()-8)="",0,INDEX(Transactions!$O:$O,ROW()-8))</f>
        <v>0</v>
      </c>
    </row>
    <row r="6424" spans="2:6" x14ac:dyDescent="0.15">
      <c r="B6424">
        <f ca="1">IF(INDEX(Transactions!$J:$J,ROW()-8)="",TODAY(),INDEX(Transactions!$G:$G,ROW()-8))</f>
        <v>46229</v>
      </c>
      <c r="F6424">
        <f>IF(INDEX(Transactions!$J:$J,ROW()-8)="",0,INDEX(Transactions!$O:$O,ROW()-8))</f>
        <v>0</v>
      </c>
    </row>
    <row r="6425" spans="2:6" x14ac:dyDescent="0.15">
      <c r="B6425">
        <f ca="1">IF(INDEX(Transactions!$J:$J,ROW()-8)="",TODAY(),INDEX(Transactions!$G:$G,ROW()-8))</f>
        <v>46229</v>
      </c>
      <c r="F6425">
        <f>IF(INDEX(Transactions!$J:$J,ROW()-8)="",0,INDEX(Transactions!$O:$O,ROW()-8))</f>
        <v>0</v>
      </c>
    </row>
    <row r="6426" spans="2:6" x14ac:dyDescent="0.15">
      <c r="B6426">
        <f ca="1">IF(INDEX(Transactions!$J:$J,ROW()-8)="",TODAY(),INDEX(Transactions!$G:$G,ROW()-8))</f>
        <v>46229</v>
      </c>
      <c r="F6426">
        <f>IF(INDEX(Transactions!$J:$J,ROW()-8)="",0,INDEX(Transactions!$O:$O,ROW()-8))</f>
        <v>0</v>
      </c>
    </row>
    <row r="6427" spans="2:6" x14ac:dyDescent="0.15">
      <c r="B6427">
        <f ca="1">IF(INDEX(Transactions!$J:$J,ROW()-8)="",TODAY(),INDEX(Transactions!$G:$G,ROW()-8))</f>
        <v>46229</v>
      </c>
      <c r="F6427">
        <f>IF(INDEX(Transactions!$J:$J,ROW()-8)="",0,INDEX(Transactions!$O:$O,ROW()-8))</f>
        <v>0</v>
      </c>
    </row>
    <row r="6428" spans="2:6" x14ac:dyDescent="0.15">
      <c r="B6428">
        <f ca="1">IF(INDEX(Transactions!$J:$J,ROW()-8)="",TODAY(),INDEX(Transactions!$G:$G,ROW()-8))</f>
        <v>46229</v>
      </c>
      <c r="F6428">
        <f>IF(INDEX(Transactions!$J:$J,ROW()-8)="",0,INDEX(Transactions!$O:$O,ROW()-8))</f>
        <v>0</v>
      </c>
    </row>
    <row r="6429" spans="2:6" x14ac:dyDescent="0.15">
      <c r="B6429">
        <f ca="1">IF(INDEX(Transactions!$J:$J,ROW()-8)="",TODAY(),INDEX(Transactions!$G:$G,ROW()-8))</f>
        <v>46229</v>
      </c>
      <c r="F6429">
        <f>IF(INDEX(Transactions!$J:$J,ROW()-8)="",0,INDEX(Transactions!$O:$O,ROW()-8))</f>
        <v>0</v>
      </c>
    </row>
    <row r="6430" spans="2:6" x14ac:dyDescent="0.15">
      <c r="B6430">
        <f ca="1">IF(INDEX(Transactions!$J:$J,ROW()-8)="",TODAY(),INDEX(Transactions!$G:$G,ROW()-8))</f>
        <v>46229</v>
      </c>
      <c r="F6430">
        <f>IF(INDEX(Transactions!$J:$J,ROW()-8)="",0,INDEX(Transactions!$O:$O,ROW()-8))</f>
        <v>0</v>
      </c>
    </row>
    <row r="6431" spans="2:6" x14ac:dyDescent="0.15">
      <c r="B6431">
        <f ca="1">IF(INDEX(Transactions!$J:$J,ROW()-8)="",TODAY(),INDEX(Transactions!$G:$G,ROW()-8))</f>
        <v>46229</v>
      </c>
      <c r="F6431">
        <f>IF(INDEX(Transactions!$J:$J,ROW()-8)="",0,INDEX(Transactions!$O:$O,ROW()-8))</f>
        <v>0</v>
      </c>
    </row>
    <row r="6432" spans="2:6" x14ac:dyDescent="0.15">
      <c r="B6432">
        <f ca="1">IF(INDEX(Transactions!$J:$J,ROW()-8)="",TODAY(),INDEX(Transactions!$G:$G,ROW()-8))</f>
        <v>46229</v>
      </c>
      <c r="F6432">
        <f>IF(INDEX(Transactions!$J:$J,ROW()-8)="",0,INDEX(Transactions!$O:$O,ROW()-8))</f>
        <v>0</v>
      </c>
    </row>
    <row r="6433" spans="2:6" x14ac:dyDescent="0.15">
      <c r="B6433">
        <f ca="1">IF(INDEX(Transactions!$J:$J,ROW()-8)="",TODAY(),INDEX(Transactions!$G:$G,ROW()-8))</f>
        <v>46229</v>
      </c>
      <c r="F6433">
        <f>IF(INDEX(Transactions!$J:$J,ROW()-8)="",0,INDEX(Transactions!$O:$O,ROW()-8))</f>
        <v>0</v>
      </c>
    </row>
    <row r="6434" spans="2:6" x14ac:dyDescent="0.15">
      <c r="B6434">
        <f ca="1">IF(INDEX(Transactions!$J:$J,ROW()-8)="",TODAY(),INDEX(Transactions!$G:$G,ROW()-8))</f>
        <v>46229</v>
      </c>
      <c r="F6434">
        <f>IF(INDEX(Transactions!$J:$J,ROW()-8)="",0,INDEX(Transactions!$O:$O,ROW()-8))</f>
        <v>0</v>
      </c>
    </row>
    <row r="6435" spans="2:6" x14ac:dyDescent="0.15">
      <c r="B6435">
        <f ca="1">IF(INDEX(Transactions!$J:$J,ROW()-8)="",TODAY(),INDEX(Transactions!$G:$G,ROW()-8))</f>
        <v>46229</v>
      </c>
      <c r="F6435">
        <f>IF(INDEX(Transactions!$J:$J,ROW()-8)="",0,INDEX(Transactions!$O:$O,ROW()-8))</f>
        <v>0</v>
      </c>
    </row>
    <row r="6436" spans="2:6" x14ac:dyDescent="0.15">
      <c r="B6436">
        <f ca="1">IF(INDEX(Transactions!$J:$J,ROW()-8)="",TODAY(),INDEX(Transactions!$G:$G,ROW()-8))</f>
        <v>46229</v>
      </c>
      <c r="F6436">
        <f>IF(INDEX(Transactions!$J:$J,ROW()-8)="",0,INDEX(Transactions!$O:$O,ROW()-8))</f>
        <v>0</v>
      </c>
    </row>
    <row r="6437" spans="2:6" x14ac:dyDescent="0.15">
      <c r="B6437">
        <f ca="1">IF(INDEX(Transactions!$J:$J,ROW()-8)="",TODAY(),INDEX(Transactions!$G:$G,ROW()-8))</f>
        <v>46229</v>
      </c>
      <c r="F6437">
        <f>IF(INDEX(Transactions!$J:$J,ROW()-8)="",0,INDEX(Transactions!$O:$O,ROW()-8))</f>
        <v>0</v>
      </c>
    </row>
    <row r="6438" spans="2:6" x14ac:dyDescent="0.15">
      <c r="B6438">
        <f ca="1">IF(INDEX(Transactions!$J:$J,ROW()-8)="",TODAY(),INDEX(Transactions!$G:$G,ROW()-8))</f>
        <v>46229</v>
      </c>
      <c r="F6438">
        <f>IF(INDEX(Transactions!$J:$J,ROW()-8)="",0,INDEX(Transactions!$O:$O,ROW()-8))</f>
        <v>0</v>
      </c>
    </row>
    <row r="6439" spans="2:6" x14ac:dyDescent="0.15">
      <c r="B6439">
        <f ca="1">IF(INDEX(Transactions!$J:$J,ROW()-8)="",TODAY(),INDEX(Transactions!$G:$G,ROW()-8))</f>
        <v>46229</v>
      </c>
      <c r="F6439">
        <f>IF(INDEX(Transactions!$J:$J,ROW()-8)="",0,INDEX(Transactions!$O:$O,ROW()-8))</f>
        <v>0</v>
      </c>
    </row>
    <row r="6440" spans="2:6" x14ac:dyDescent="0.15">
      <c r="B6440">
        <f ca="1">IF(INDEX(Transactions!$J:$J,ROW()-8)="",TODAY(),INDEX(Transactions!$G:$G,ROW()-8))</f>
        <v>46229</v>
      </c>
      <c r="F6440">
        <f>IF(INDEX(Transactions!$J:$J,ROW()-8)="",0,INDEX(Transactions!$O:$O,ROW()-8))</f>
        <v>0</v>
      </c>
    </row>
    <row r="6441" spans="2:6" x14ac:dyDescent="0.15">
      <c r="B6441">
        <f ca="1">IF(INDEX(Transactions!$J:$J,ROW()-8)="",TODAY(),INDEX(Transactions!$G:$G,ROW()-8))</f>
        <v>46229</v>
      </c>
      <c r="F6441">
        <f>IF(INDEX(Transactions!$J:$J,ROW()-8)="",0,INDEX(Transactions!$O:$O,ROW()-8))</f>
        <v>0</v>
      </c>
    </row>
    <row r="6442" spans="2:6" x14ac:dyDescent="0.15">
      <c r="B6442">
        <f ca="1">IF(INDEX(Transactions!$J:$J,ROW()-8)="",TODAY(),INDEX(Transactions!$G:$G,ROW()-8))</f>
        <v>46229</v>
      </c>
      <c r="F6442">
        <f>IF(INDEX(Transactions!$J:$J,ROW()-8)="",0,INDEX(Transactions!$O:$O,ROW()-8))</f>
        <v>0</v>
      </c>
    </row>
    <row r="6443" spans="2:6" x14ac:dyDescent="0.15">
      <c r="B6443">
        <f ca="1">IF(INDEX(Transactions!$J:$J,ROW()-8)="",TODAY(),INDEX(Transactions!$G:$G,ROW()-8))</f>
        <v>46229</v>
      </c>
      <c r="F6443">
        <f>IF(INDEX(Transactions!$J:$J,ROW()-8)="",0,INDEX(Transactions!$O:$O,ROW()-8))</f>
        <v>0</v>
      </c>
    </row>
    <row r="6444" spans="2:6" x14ac:dyDescent="0.15">
      <c r="B6444">
        <f ca="1">IF(INDEX(Transactions!$J:$J,ROW()-8)="",TODAY(),INDEX(Transactions!$G:$G,ROW()-8))</f>
        <v>46229</v>
      </c>
      <c r="F6444">
        <f>IF(INDEX(Transactions!$J:$J,ROW()-8)="",0,INDEX(Transactions!$O:$O,ROW()-8))</f>
        <v>0</v>
      </c>
    </row>
    <row r="6445" spans="2:6" x14ac:dyDescent="0.15">
      <c r="B6445">
        <f ca="1">IF(INDEX(Transactions!$J:$J,ROW()-8)="",TODAY(),INDEX(Transactions!$G:$G,ROW()-8))</f>
        <v>46229</v>
      </c>
      <c r="F6445">
        <f>IF(INDEX(Transactions!$J:$J,ROW()-8)="",0,INDEX(Transactions!$O:$O,ROW()-8))</f>
        <v>0</v>
      </c>
    </row>
    <row r="6446" spans="2:6" x14ac:dyDescent="0.15">
      <c r="B6446">
        <f ca="1">IF(INDEX(Transactions!$J:$J,ROW()-8)="",TODAY(),INDEX(Transactions!$G:$G,ROW()-8))</f>
        <v>46229</v>
      </c>
      <c r="F6446">
        <f>IF(INDEX(Transactions!$J:$J,ROW()-8)="",0,INDEX(Transactions!$O:$O,ROW()-8))</f>
        <v>0</v>
      </c>
    </row>
    <row r="6447" spans="2:6" x14ac:dyDescent="0.15">
      <c r="B6447">
        <f ca="1">IF(INDEX(Transactions!$J:$J,ROW()-8)="",TODAY(),INDEX(Transactions!$G:$G,ROW()-8))</f>
        <v>46229</v>
      </c>
      <c r="F6447">
        <f>IF(INDEX(Transactions!$J:$J,ROW()-8)="",0,INDEX(Transactions!$O:$O,ROW()-8))</f>
        <v>0</v>
      </c>
    </row>
    <row r="6448" spans="2:6" x14ac:dyDescent="0.15">
      <c r="B6448">
        <f ca="1">IF(INDEX(Transactions!$J:$J,ROW()-8)="",TODAY(),INDEX(Transactions!$G:$G,ROW()-8))</f>
        <v>46229</v>
      </c>
      <c r="F6448">
        <f>IF(INDEX(Transactions!$J:$J,ROW()-8)="",0,INDEX(Transactions!$O:$O,ROW()-8))</f>
        <v>0</v>
      </c>
    </row>
    <row r="6449" spans="2:6" x14ac:dyDescent="0.15">
      <c r="B6449">
        <f ca="1">IF(INDEX(Transactions!$J:$J,ROW()-8)="",TODAY(),INDEX(Transactions!$G:$G,ROW()-8))</f>
        <v>46229</v>
      </c>
      <c r="F6449">
        <f>IF(INDEX(Transactions!$J:$J,ROW()-8)="",0,INDEX(Transactions!$O:$O,ROW()-8))</f>
        <v>0</v>
      </c>
    </row>
    <row r="6450" spans="2:6" x14ac:dyDescent="0.15">
      <c r="B6450">
        <f ca="1">IF(INDEX(Transactions!$J:$J,ROW()-8)="",TODAY(),INDEX(Transactions!$G:$G,ROW()-8))</f>
        <v>46229</v>
      </c>
      <c r="F6450">
        <f>IF(INDEX(Transactions!$J:$J,ROW()-8)="",0,INDEX(Transactions!$O:$O,ROW()-8))</f>
        <v>0</v>
      </c>
    </row>
    <row r="6451" spans="2:6" x14ac:dyDescent="0.15">
      <c r="B6451">
        <f ca="1">IF(INDEX(Transactions!$J:$J,ROW()-8)="",TODAY(),INDEX(Transactions!$G:$G,ROW()-8))</f>
        <v>46229</v>
      </c>
      <c r="F6451">
        <f>IF(INDEX(Transactions!$J:$J,ROW()-8)="",0,INDEX(Transactions!$O:$O,ROW()-8))</f>
        <v>0</v>
      </c>
    </row>
    <row r="6452" spans="2:6" x14ac:dyDescent="0.15">
      <c r="B6452">
        <f ca="1">IF(INDEX(Transactions!$J:$J,ROW()-8)="",TODAY(),INDEX(Transactions!$G:$G,ROW()-8))</f>
        <v>46229</v>
      </c>
      <c r="F6452">
        <f>IF(INDEX(Transactions!$J:$J,ROW()-8)="",0,INDEX(Transactions!$O:$O,ROW()-8))</f>
        <v>0</v>
      </c>
    </row>
    <row r="6453" spans="2:6" x14ac:dyDescent="0.15">
      <c r="B6453">
        <f ca="1">IF(INDEX(Transactions!$J:$J,ROW()-8)="",TODAY(),INDEX(Transactions!$G:$G,ROW()-8))</f>
        <v>46229</v>
      </c>
      <c r="F6453">
        <f>IF(INDEX(Transactions!$J:$J,ROW()-8)="",0,INDEX(Transactions!$O:$O,ROW()-8))</f>
        <v>0</v>
      </c>
    </row>
    <row r="6454" spans="2:6" x14ac:dyDescent="0.15">
      <c r="B6454">
        <f ca="1">IF(INDEX(Transactions!$J:$J,ROW()-8)="",TODAY(),INDEX(Transactions!$G:$G,ROW()-8))</f>
        <v>46229</v>
      </c>
      <c r="F6454">
        <f>IF(INDEX(Transactions!$J:$J,ROW()-8)="",0,INDEX(Transactions!$O:$O,ROW()-8))</f>
        <v>0</v>
      </c>
    </row>
    <row r="6455" spans="2:6" x14ac:dyDescent="0.15">
      <c r="B6455">
        <f ca="1">IF(INDEX(Transactions!$J:$J,ROW()-8)="",TODAY(),INDEX(Transactions!$G:$G,ROW()-8))</f>
        <v>46229</v>
      </c>
      <c r="F6455">
        <f>IF(INDEX(Transactions!$J:$J,ROW()-8)="",0,INDEX(Transactions!$O:$O,ROW()-8))</f>
        <v>0</v>
      </c>
    </row>
    <row r="6456" spans="2:6" x14ac:dyDescent="0.15">
      <c r="B6456">
        <f ca="1">IF(INDEX(Transactions!$J:$J,ROW()-8)="",TODAY(),INDEX(Transactions!$G:$G,ROW()-8))</f>
        <v>46229</v>
      </c>
      <c r="F6456">
        <f>IF(INDEX(Transactions!$J:$J,ROW()-8)="",0,INDEX(Transactions!$O:$O,ROW()-8))</f>
        <v>0</v>
      </c>
    </row>
    <row r="6457" spans="2:6" x14ac:dyDescent="0.15">
      <c r="B6457">
        <f ca="1">IF(INDEX(Transactions!$J:$J,ROW()-8)="",TODAY(),INDEX(Transactions!$G:$G,ROW()-8))</f>
        <v>46229</v>
      </c>
      <c r="F6457">
        <f>IF(INDEX(Transactions!$J:$J,ROW()-8)="",0,INDEX(Transactions!$O:$O,ROW()-8))</f>
        <v>0</v>
      </c>
    </row>
    <row r="6458" spans="2:6" x14ac:dyDescent="0.15">
      <c r="B6458">
        <f ca="1">IF(INDEX(Transactions!$J:$J,ROW()-8)="",TODAY(),INDEX(Transactions!$G:$G,ROW()-8))</f>
        <v>46229</v>
      </c>
      <c r="F6458">
        <f>IF(INDEX(Transactions!$J:$J,ROW()-8)="",0,INDEX(Transactions!$O:$O,ROW()-8))</f>
        <v>0</v>
      </c>
    </row>
    <row r="6459" spans="2:6" x14ac:dyDescent="0.15">
      <c r="B6459">
        <f ca="1">IF(INDEX(Transactions!$J:$J,ROW()-8)="",TODAY(),INDEX(Transactions!$G:$G,ROW()-8))</f>
        <v>46229</v>
      </c>
      <c r="F6459">
        <f>IF(INDEX(Transactions!$J:$J,ROW()-8)="",0,INDEX(Transactions!$O:$O,ROW()-8))</f>
        <v>0</v>
      </c>
    </row>
    <row r="6460" spans="2:6" x14ac:dyDescent="0.15">
      <c r="B6460">
        <f ca="1">IF(INDEX(Transactions!$J:$J,ROW()-8)="",TODAY(),INDEX(Transactions!$G:$G,ROW()-8))</f>
        <v>46229</v>
      </c>
      <c r="F6460">
        <f>IF(INDEX(Transactions!$J:$J,ROW()-8)="",0,INDEX(Transactions!$O:$O,ROW()-8))</f>
        <v>0</v>
      </c>
    </row>
    <row r="6461" spans="2:6" x14ac:dyDescent="0.15">
      <c r="B6461">
        <f ca="1">IF(INDEX(Transactions!$J:$J,ROW()-8)="",TODAY(),INDEX(Transactions!$G:$G,ROW()-8))</f>
        <v>46229</v>
      </c>
      <c r="F6461">
        <f>IF(INDEX(Transactions!$J:$J,ROW()-8)="",0,INDEX(Transactions!$O:$O,ROW()-8))</f>
        <v>0</v>
      </c>
    </row>
    <row r="6462" spans="2:6" x14ac:dyDescent="0.15">
      <c r="B6462">
        <f ca="1">IF(INDEX(Transactions!$J:$J,ROW()-8)="",TODAY(),INDEX(Transactions!$G:$G,ROW()-8))</f>
        <v>46229</v>
      </c>
      <c r="F6462">
        <f>IF(INDEX(Transactions!$J:$J,ROW()-8)="",0,INDEX(Transactions!$O:$O,ROW()-8))</f>
        <v>0</v>
      </c>
    </row>
    <row r="6463" spans="2:6" x14ac:dyDescent="0.15">
      <c r="B6463">
        <f ca="1">IF(INDEX(Transactions!$J:$J,ROW()-8)="",TODAY(),INDEX(Transactions!$G:$G,ROW()-8))</f>
        <v>46229</v>
      </c>
      <c r="F6463">
        <f>IF(INDEX(Transactions!$J:$J,ROW()-8)="",0,INDEX(Transactions!$O:$O,ROW()-8))</f>
        <v>0</v>
      </c>
    </row>
    <row r="6464" spans="2:6" x14ac:dyDescent="0.15">
      <c r="B6464">
        <f ca="1">IF(INDEX(Transactions!$J:$J,ROW()-8)="",TODAY(),INDEX(Transactions!$G:$G,ROW()-8))</f>
        <v>46229</v>
      </c>
      <c r="F6464">
        <f>IF(INDEX(Transactions!$J:$J,ROW()-8)="",0,INDEX(Transactions!$O:$O,ROW()-8))</f>
        <v>0</v>
      </c>
    </row>
    <row r="6465" spans="2:6" x14ac:dyDescent="0.15">
      <c r="B6465">
        <f ca="1">IF(INDEX(Transactions!$J:$J,ROW()-8)="",TODAY(),INDEX(Transactions!$G:$G,ROW()-8))</f>
        <v>46229</v>
      </c>
      <c r="F6465">
        <f>IF(INDEX(Transactions!$J:$J,ROW()-8)="",0,INDEX(Transactions!$O:$O,ROW()-8))</f>
        <v>0</v>
      </c>
    </row>
    <row r="6466" spans="2:6" x14ac:dyDescent="0.15">
      <c r="B6466">
        <f ca="1">IF(INDEX(Transactions!$J:$J,ROW()-8)="",TODAY(),INDEX(Transactions!$G:$G,ROW()-8))</f>
        <v>46229</v>
      </c>
      <c r="F6466">
        <f>IF(INDEX(Transactions!$J:$J,ROW()-8)="",0,INDEX(Transactions!$O:$O,ROW()-8))</f>
        <v>0</v>
      </c>
    </row>
    <row r="6467" spans="2:6" x14ac:dyDescent="0.15">
      <c r="B6467">
        <f ca="1">IF(INDEX(Transactions!$J:$J,ROW()-8)="",TODAY(),INDEX(Transactions!$G:$G,ROW()-8))</f>
        <v>46229</v>
      </c>
      <c r="F6467">
        <f>IF(INDEX(Transactions!$J:$J,ROW()-8)="",0,INDEX(Transactions!$O:$O,ROW()-8))</f>
        <v>0</v>
      </c>
    </row>
    <row r="6468" spans="2:6" x14ac:dyDescent="0.15">
      <c r="B6468">
        <f ca="1">IF(INDEX(Transactions!$J:$J,ROW()-8)="",TODAY(),INDEX(Transactions!$G:$G,ROW()-8))</f>
        <v>46229</v>
      </c>
      <c r="F6468">
        <f>IF(INDEX(Transactions!$J:$J,ROW()-8)="",0,INDEX(Transactions!$O:$O,ROW()-8))</f>
        <v>0</v>
      </c>
    </row>
    <row r="6469" spans="2:6" x14ac:dyDescent="0.15">
      <c r="B6469">
        <f ca="1">IF(INDEX(Transactions!$J:$J,ROW()-8)="",TODAY(),INDEX(Transactions!$G:$G,ROW()-8))</f>
        <v>46229</v>
      </c>
      <c r="F6469">
        <f>IF(INDEX(Transactions!$J:$J,ROW()-8)="",0,INDEX(Transactions!$O:$O,ROW()-8))</f>
        <v>0</v>
      </c>
    </row>
    <row r="6470" spans="2:6" x14ac:dyDescent="0.15">
      <c r="B6470">
        <f ca="1">IF(INDEX(Transactions!$J:$J,ROW()-8)="",TODAY(),INDEX(Transactions!$G:$G,ROW()-8))</f>
        <v>46229</v>
      </c>
      <c r="F6470">
        <f>IF(INDEX(Transactions!$J:$J,ROW()-8)="",0,INDEX(Transactions!$O:$O,ROW()-8))</f>
        <v>0</v>
      </c>
    </row>
    <row r="6471" spans="2:6" x14ac:dyDescent="0.15">
      <c r="B6471">
        <f ca="1">IF(INDEX(Transactions!$J:$J,ROW()-8)="",TODAY(),INDEX(Transactions!$G:$G,ROW()-8))</f>
        <v>46229</v>
      </c>
      <c r="F6471">
        <f>IF(INDEX(Transactions!$J:$J,ROW()-8)="",0,INDEX(Transactions!$O:$O,ROW()-8))</f>
        <v>0</v>
      </c>
    </row>
    <row r="6472" spans="2:6" x14ac:dyDescent="0.15">
      <c r="B6472">
        <f ca="1">IF(INDEX(Transactions!$J:$J,ROW()-8)="",TODAY(),INDEX(Transactions!$G:$G,ROW()-8))</f>
        <v>46229</v>
      </c>
      <c r="F6472">
        <f>IF(INDEX(Transactions!$J:$J,ROW()-8)="",0,INDEX(Transactions!$O:$O,ROW()-8))</f>
        <v>0</v>
      </c>
    </row>
    <row r="6473" spans="2:6" x14ac:dyDescent="0.15">
      <c r="B6473">
        <f ca="1">IF(INDEX(Transactions!$J:$J,ROW()-8)="",TODAY(),INDEX(Transactions!$G:$G,ROW()-8))</f>
        <v>46229</v>
      </c>
      <c r="F6473">
        <f>IF(INDEX(Transactions!$J:$J,ROW()-8)="",0,INDEX(Transactions!$O:$O,ROW()-8))</f>
        <v>0</v>
      </c>
    </row>
    <row r="6474" spans="2:6" x14ac:dyDescent="0.15">
      <c r="B6474">
        <f ca="1">IF(INDEX(Transactions!$J:$J,ROW()-8)="",TODAY(),INDEX(Transactions!$G:$G,ROW()-8))</f>
        <v>46229</v>
      </c>
      <c r="F6474">
        <f>IF(INDEX(Transactions!$J:$J,ROW()-8)="",0,INDEX(Transactions!$O:$O,ROW()-8))</f>
        <v>0</v>
      </c>
    </row>
    <row r="6475" spans="2:6" x14ac:dyDescent="0.15">
      <c r="B6475">
        <f ca="1">IF(INDEX(Transactions!$J:$J,ROW()-8)="",TODAY(),INDEX(Transactions!$G:$G,ROW()-8))</f>
        <v>46229</v>
      </c>
      <c r="F6475">
        <f>IF(INDEX(Transactions!$J:$J,ROW()-8)="",0,INDEX(Transactions!$O:$O,ROW()-8))</f>
        <v>0</v>
      </c>
    </row>
    <row r="6476" spans="2:6" x14ac:dyDescent="0.15">
      <c r="B6476">
        <f ca="1">IF(INDEX(Transactions!$J:$J,ROW()-8)="",TODAY(),INDEX(Transactions!$G:$G,ROW()-8))</f>
        <v>46229</v>
      </c>
      <c r="F6476">
        <f>IF(INDEX(Transactions!$J:$J,ROW()-8)="",0,INDEX(Transactions!$O:$O,ROW()-8))</f>
        <v>0</v>
      </c>
    </row>
    <row r="6477" spans="2:6" x14ac:dyDescent="0.15">
      <c r="B6477">
        <f ca="1">IF(INDEX(Transactions!$J:$J,ROW()-8)="",TODAY(),INDEX(Transactions!$G:$G,ROW()-8))</f>
        <v>46229</v>
      </c>
      <c r="F6477">
        <f>IF(INDEX(Transactions!$J:$J,ROW()-8)="",0,INDEX(Transactions!$O:$O,ROW()-8))</f>
        <v>0</v>
      </c>
    </row>
    <row r="6478" spans="2:6" x14ac:dyDescent="0.15">
      <c r="B6478">
        <f ca="1">IF(INDEX(Transactions!$J:$J,ROW()-8)="",TODAY(),INDEX(Transactions!$G:$G,ROW()-8))</f>
        <v>46229</v>
      </c>
      <c r="F6478">
        <f>IF(INDEX(Transactions!$J:$J,ROW()-8)="",0,INDEX(Transactions!$O:$O,ROW()-8))</f>
        <v>0</v>
      </c>
    </row>
    <row r="6479" spans="2:6" x14ac:dyDescent="0.15">
      <c r="B6479">
        <f ca="1">IF(INDEX(Transactions!$J:$J,ROW()-8)="",TODAY(),INDEX(Transactions!$G:$G,ROW()-8))</f>
        <v>46229</v>
      </c>
      <c r="F6479">
        <f>IF(INDEX(Transactions!$J:$J,ROW()-8)="",0,INDEX(Transactions!$O:$O,ROW()-8))</f>
        <v>0</v>
      </c>
    </row>
    <row r="6480" spans="2:6" x14ac:dyDescent="0.15">
      <c r="B6480">
        <f ca="1">IF(INDEX(Transactions!$J:$J,ROW()-8)="",TODAY(),INDEX(Transactions!$G:$G,ROW()-8))</f>
        <v>46229</v>
      </c>
      <c r="F6480">
        <f>IF(INDEX(Transactions!$J:$J,ROW()-8)="",0,INDEX(Transactions!$O:$O,ROW()-8))</f>
        <v>0</v>
      </c>
    </row>
    <row r="6481" spans="2:6" x14ac:dyDescent="0.15">
      <c r="B6481">
        <f ca="1">IF(INDEX(Transactions!$J:$J,ROW()-8)="",TODAY(),INDEX(Transactions!$G:$G,ROW()-8))</f>
        <v>46229</v>
      </c>
      <c r="F6481">
        <f>IF(INDEX(Transactions!$J:$J,ROW()-8)="",0,INDEX(Transactions!$O:$O,ROW()-8))</f>
        <v>0</v>
      </c>
    </row>
    <row r="6482" spans="2:6" x14ac:dyDescent="0.15">
      <c r="B6482">
        <f ca="1">IF(INDEX(Transactions!$J:$J,ROW()-8)="",TODAY(),INDEX(Transactions!$G:$G,ROW()-8))</f>
        <v>46229</v>
      </c>
      <c r="F6482">
        <f>IF(INDEX(Transactions!$J:$J,ROW()-8)="",0,INDEX(Transactions!$O:$O,ROW()-8))</f>
        <v>0</v>
      </c>
    </row>
    <row r="6483" spans="2:6" x14ac:dyDescent="0.15">
      <c r="B6483">
        <f ca="1">IF(INDEX(Transactions!$J:$J,ROW()-8)="",TODAY(),INDEX(Transactions!$G:$G,ROW()-8))</f>
        <v>46229</v>
      </c>
      <c r="F6483">
        <f>IF(INDEX(Transactions!$J:$J,ROW()-8)="",0,INDEX(Transactions!$O:$O,ROW()-8))</f>
        <v>0</v>
      </c>
    </row>
    <row r="6484" spans="2:6" x14ac:dyDescent="0.15">
      <c r="B6484">
        <f ca="1">IF(INDEX(Transactions!$J:$J,ROW()-8)="",TODAY(),INDEX(Transactions!$G:$G,ROW()-8))</f>
        <v>46229</v>
      </c>
      <c r="F6484">
        <f>IF(INDEX(Transactions!$J:$J,ROW()-8)="",0,INDEX(Transactions!$O:$O,ROW()-8))</f>
        <v>0</v>
      </c>
    </row>
    <row r="6485" spans="2:6" x14ac:dyDescent="0.15">
      <c r="B6485">
        <f ca="1">IF(INDEX(Transactions!$J:$J,ROW()-8)="",TODAY(),INDEX(Transactions!$G:$G,ROW()-8))</f>
        <v>46229</v>
      </c>
      <c r="F6485">
        <f>IF(INDEX(Transactions!$J:$J,ROW()-8)="",0,INDEX(Transactions!$O:$O,ROW()-8))</f>
        <v>0</v>
      </c>
    </row>
    <row r="6486" spans="2:6" x14ac:dyDescent="0.15">
      <c r="B6486">
        <f ca="1">IF(INDEX(Transactions!$J:$J,ROW()-8)="",TODAY(),INDEX(Transactions!$G:$G,ROW()-8))</f>
        <v>46229</v>
      </c>
      <c r="F6486">
        <f>IF(INDEX(Transactions!$J:$J,ROW()-8)="",0,INDEX(Transactions!$O:$O,ROW()-8))</f>
        <v>0</v>
      </c>
    </row>
    <row r="6487" spans="2:6" x14ac:dyDescent="0.15">
      <c r="B6487">
        <f ca="1">IF(INDEX(Transactions!$J:$J,ROW()-8)="",TODAY(),INDEX(Transactions!$G:$G,ROW()-8))</f>
        <v>46229</v>
      </c>
      <c r="F6487">
        <f>IF(INDEX(Transactions!$J:$J,ROW()-8)="",0,INDEX(Transactions!$O:$O,ROW()-8))</f>
        <v>0</v>
      </c>
    </row>
    <row r="6488" spans="2:6" x14ac:dyDescent="0.15">
      <c r="B6488">
        <f ca="1">IF(INDEX(Transactions!$J:$J,ROW()-8)="",TODAY(),INDEX(Transactions!$G:$G,ROW()-8))</f>
        <v>46229</v>
      </c>
      <c r="F6488">
        <f>IF(INDEX(Transactions!$J:$J,ROW()-8)="",0,INDEX(Transactions!$O:$O,ROW()-8))</f>
        <v>0</v>
      </c>
    </row>
    <row r="6489" spans="2:6" x14ac:dyDescent="0.15">
      <c r="B6489">
        <f ca="1">IF(INDEX(Transactions!$J:$J,ROW()-8)="",TODAY(),INDEX(Transactions!$G:$G,ROW()-8))</f>
        <v>46229</v>
      </c>
      <c r="F6489">
        <f>IF(INDEX(Transactions!$J:$J,ROW()-8)="",0,INDEX(Transactions!$O:$O,ROW()-8))</f>
        <v>0</v>
      </c>
    </row>
    <row r="6490" spans="2:6" x14ac:dyDescent="0.15">
      <c r="B6490">
        <f ca="1">IF(INDEX(Transactions!$J:$J,ROW()-8)="",TODAY(),INDEX(Transactions!$G:$G,ROW()-8))</f>
        <v>46229</v>
      </c>
      <c r="F6490">
        <f>IF(INDEX(Transactions!$J:$J,ROW()-8)="",0,INDEX(Transactions!$O:$O,ROW()-8))</f>
        <v>0</v>
      </c>
    </row>
    <row r="6491" spans="2:6" x14ac:dyDescent="0.15">
      <c r="B6491">
        <f ca="1">IF(INDEX(Transactions!$J:$J,ROW()-8)="",TODAY(),INDEX(Transactions!$G:$G,ROW()-8))</f>
        <v>46229</v>
      </c>
      <c r="F6491">
        <f>IF(INDEX(Transactions!$J:$J,ROW()-8)="",0,INDEX(Transactions!$O:$O,ROW()-8))</f>
        <v>0</v>
      </c>
    </row>
    <row r="6492" spans="2:6" x14ac:dyDescent="0.15">
      <c r="B6492">
        <f ca="1">IF(INDEX(Transactions!$J:$J,ROW()-8)="",TODAY(),INDEX(Transactions!$G:$G,ROW()-8))</f>
        <v>46229</v>
      </c>
      <c r="F6492">
        <f>IF(INDEX(Transactions!$J:$J,ROW()-8)="",0,INDEX(Transactions!$O:$O,ROW()-8))</f>
        <v>0</v>
      </c>
    </row>
    <row r="6493" spans="2:6" x14ac:dyDescent="0.15">
      <c r="B6493">
        <f ca="1">IF(INDEX(Transactions!$J:$J,ROW()-8)="",TODAY(),INDEX(Transactions!$G:$G,ROW()-8))</f>
        <v>46229</v>
      </c>
      <c r="F6493">
        <f>IF(INDEX(Transactions!$J:$J,ROW()-8)="",0,INDEX(Transactions!$O:$O,ROW()-8))</f>
        <v>0</v>
      </c>
    </row>
    <row r="6494" spans="2:6" x14ac:dyDescent="0.15">
      <c r="B6494">
        <f ca="1">IF(INDEX(Transactions!$J:$J,ROW()-8)="",TODAY(),INDEX(Transactions!$G:$G,ROW()-8))</f>
        <v>46229</v>
      </c>
      <c r="F6494">
        <f>IF(INDEX(Transactions!$J:$J,ROW()-8)="",0,INDEX(Transactions!$O:$O,ROW()-8))</f>
        <v>0</v>
      </c>
    </row>
    <row r="6495" spans="2:6" x14ac:dyDescent="0.15">
      <c r="B6495">
        <f ca="1">IF(INDEX(Transactions!$J:$J,ROW()-8)="",TODAY(),INDEX(Transactions!$G:$G,ROW()-8))</f>
        <v>46229</v>
      </c>
      <c r="F6495">
        <f>IF(INDEX(Transactions!$J:$J,ROW()-8)="",0,INDEX(Transactions!$O:$O,ROW()-8))</f>
        <v>0</v>
      </c>
    </row>
    <row r="6496" spans="2:6" x14ac:dyDescent="0.15">
      <c r="B6496">
        <f ca="1">IF(INDEX(Transactions!$J:$J,ROW()-8)="",TODAY(),INDEX(Transactions!$G:$G,ROW()-8))</f>
        <v>46229</v>
      </c>
      <c r="F6496">
        <f>IF(INDEX(Transactions!$J:$J,ROW()-8)="",0,INDEX(Transactions!$O:$O,ROW()-8))</f>
        <v>0</v>
      </c>
    </row>
    <row r="6497" spans="2:6" x14ac:dyDescent="0.15">
      <c r="B6497">
        <f ca="1">IF(INDEX(Transactions!$J:$J,ROW()-8)="",TODAY(),INDEX(Transactions!$G:$G,ROW()-8))</f>
        <v>46229</v>
      </c>
      <c r="F6497">
        <f>IF(INDEX(Transactions!$J:$J,ROW()-8)="",0,INDEX(Transactions!$O:$O,ROW()-8))</f>
        <v>0</v>
      </c>
    </row>
    <row r="6498" spans="2:6" x14ac:dyDescent="0.15">
      <c r="B6498">
        <f ca="1">IF(INDEX(Transactions!$J:$J,ROW()-8)="",TODAY(),INDEX(Transactions!$G:$G,ROW()-8))</f>
        <v>46229</v>
      </c>
      <c r="F6498">
        <f>IF(INDEX(Transactions!$J:$J,ROW()-8)="",0,INDEX(Transactions!$O:$O,ROW()-8))</f>
        <v>0</v>
      </c>
    </row>
    <row r="6499" spans="2:6" x14ac:dyDescent="0.15">
      <c r="B6499">
        <f ca="1">IF(INDEX(Transactions!$J:$J,ROW()-8)="",TODAY(),INDEX(Transactions!$G:$G,ROW()-8))</f>
        <v>46229</v>
      </c>
      <c r="F6499">
        <f>IF(INDEX(Transactions!$J:$J,ROW()-8)="",0,INDEX(Transactions!$O:$O,ROW()-8))</f>
        <v>0</v>
      </c>
    </row>
    <row r="6500" spans="2:6" x14ac:dyDescent="0.15">
      <c r="B6500">
        <f ca="1">IF(INDEX(Transactions!$J:$J,ROW()-8)="",TODAY(),INDEX(Transactions!$G:$G,ROW()-8))</f>
        <v>46229</v>
      </c>
      <c r="F6500">
        <f>IF(INDEX(Transactions!$J:$J,ROW()-8)="",0,INDEX(Transactions!$O:$O,ROW()-8))</f>
        <v>0</v>
      </c>
    </row>
    <row r="6501" spans="2:6" x14ac:dyDescent="0.15">
      <c r="B6501">
        <f ca="1">IF(INDEX(Transactions!$J:$J,ROW()-8)="",TODAY(),INDEX(Transactions!$G:$G,ROW()-8))</f>
        <v>46229</v>
      </c>
      <c r="F6501">
        <f>IF(INDEX(Transactions!$J:$J,ROW()-8)="",0,INDEX(Transactions!$O:$O,ROW()-8))</f>
        <v>0</v>
      </c>
    </row>
    <row r="6502" spans="2:6" x14ac:dyDescent="0.15">
      <c r="B6502">
        <f ca="1">IF(INDEX(Transactions!$J:$J,ROW()-8)="",TODAY(),INDEX(Transactions!$G:$G,ROW()-8))</f>
        <v>46229</v>
      </c>
      <c r="F6502">
        <f>IF(INDEX(Transactions!$J:$J,ROW()-8)="",0,INDEX(Transactions!$O:$O,ROW()-8))</f>
        <v>0</v>
      </c>
    </row>
    <row r="6503" spans="2:6" x14ac:dyDescent="0.15">
      <c r="B6503">
        <f ca="1">IF(INDEX(Transactions!$J:$J,ROW()-8)="",TODAY(),INDEX(Transactions!$G:$G,ROW()-8))</f>
        <v>46229</v>
      </c>
      <c r="F6503">
        <f>IF(INDEX(Transactions!$J:$J,ROW()-8)="",0,INDEX(Transactions!$O:$O,ROW()-8))</f>
        <v>0</v>
      </c>
    </row>
    <row r="6504" spans="2:6" x14ac:dyDescent="0.15">
      <c r="B6504">
        <f ca="1">IF(INDEX(Transactions!$J:$J,ROW()-8)="",TODAY(),INDEX(Transactions!$G:$G,ROW()-8))</f>
        <v>46229</v>
      </c>
      <c r="F6504">
        <f>IF(INDEX(Transactions!$J:$J,ROW()-8)="",0,INDEX(Transactions!$O:$O,ROW()-8))</f>
        <v>0</v>
      </c>
    </row>
    <row r="6505" spans="2:6" x14ac:dyDescent="0.15">
      <c r="B6505">
        <f ca="1">IF(INDEX(Transactions!$J:$J,ROW()-8)="",TODAY(),INDEX(Transactions!$G:$G,ROW()-8))</f>
        <v>46229</v>
      </c>
      <c r="F6505">
        <f>IF(INDEX(Transactions!$J:$J,ROW()-8)="",0,INDEX(Transactions!$O:$O,ROW()-8))</f>
        <v>0</v>
      </c>
    </row>
    <row r="6506" spans="2:6" x14ac:dyDescent="0.15">
      <c r="B6506">
        <f ca="1">IF(INDEX(Transactions!$J:$J,ROW()-8)="",TODAY(),INDEX(Transactions!$G:$G,ROW()-8))</f>
        <v>46229</v>
      </c>
      <c r="F6506">
        <f>IF(INDEX(Transactions!$J:$J,ROW()-8)="",0,INDEX(Transactions!$O:$O,ROW()-8))</f>
        <v>0</v>
      </c>
    </row>
    <row r="6507" spans="2:6" x14ac:dyDescent="0.15">
      <c r="B6507">
        <f ca="1">IF(INDEX(Transactions!$J:$J,ROW()-8)="",TODAY(),INDEX(Transactions!$G:$G,ROW()-8))</f>
        <v>46229</v>
      </c>
      <c r="F6507">
        <f>IF(INDEX(Transactions!$J:$J,ROW()-8)="",0,INDEX(Transactions!$O:$O,ROW()-8))</f>
        <v>0</v>
      </c>
    </row>
    <row r="6508" spans="2:6" x14ac:dyDescent="0.15">
      <c r="B6508">
        <f ca="1">IF(INDEX(Transactions!$J:$J,ROW()-8)="",TODAY(),INDEX(Transactions!$G:$G,ROW()-8))</f>
        <v>46229</v>
      </c>
      <c r="F6508">
        <f>IF(INDEX(Transactions!$J:$J,ROW()-8)="",0,INDEX(Transactions!$O:$O,ROW()-8))</f>
        <v>0</v>
      </c>
    </row>
    <row r="6509" spans="2:6" x14ac:dyDescent="0.15">
      <c r="B6509">
        <f ca="1">IF(INDEX(Transactions!$J:$J,ROW()-8)="",TODAY(),INDEX(Transactions!$G:$G,ROW()-8))</f>
        <v>46229</v>
      </c>
      <c r="F6509">
        <f>IF(INDEX(Transactions!$J:$J,ROW()-8)="",0,INDEX(Transactions!$O:$O,ROW()-8))</f>
        <v>0</v>
      </c>
    </row>
    <row r="6510" spans="2:6" x14ac:dyDescent="0.15">
      <c r="B6510">
        <f ca="1">IF(INDEX(Transactions!$J:$J,ROW()-8)="",TODAY(),INDEX(Transactions!$G:$G,ROW()-8))</f>
        <v>46229</v>
      </c>
      <c r="F6510">
        <f>IF(INDEX(Transactions!$J:$J,ROW()-8)="",0,INDEX(Transactions!$O:$O,ROW()-8))</f>
        <v>0</v>
      </c>
    </row>
    <row r="6511" spans="2:6" x14ac:dyDescent="0.15">
      <c r="B6511">
        <f ca="1">IF(INDEX(Transactions!$J:$J,ROW()-8)="",TODAY(),INDEX(Transactions!$G:$G,ROW()-8))</f>
        <v>46229</v>
      </c>
      <c r="F6511">
        <f>IF(INDEX(Transactions!$J:$J,ROW()-8)="",0,INDEX(Transactions!$O:$O,ROW()-8))</f>
        <v>0</v>
      </c>
    </row>
    <row r="6512" spans="2:6" x14ac:dyDescent="0.15">
      <c r="B6512">
        <f ca="1">IF(INDEX(Transactions!$J:$J,ROW()-8)="",TODAY(),INDEX(Transactions!$G:$G,ROW()-8))</f>
        <v>46229</v>
      </c>
      <c r="F6512">
        <f>IF(INDEX(Transactions!$J:$J,ROW()-8)="",0,INDEX(Transactions!$O:$O,ROW()-8))</f>
        <v>0</v>
      </c>
    </row>
    <row r="6513" spans="2:6" x14ac:dyDescent="0.15">
      <c r="B6513">
        <f ca="1">IF(INDEX(Transactions!$J:$J,ROW()-8)="",TODAY(),INDEX(Transactions!$G:$G,ROW()-8))</f>
        <v>46229</v>
      </c>
      <c r="F6513">
        <f>IF(INDEX(Transactions!$J:$J,ROW()-8)="",0,INDEX(Transactions!$O:$O,ROW()-8))</f>
        <v>0</v>
      </c>
    </row>
    <row r="6514" spans="2:6" x14ac:dyDescent="0.15">
      <c r="B6514">
        <f ca="1">IF(INDEX(Transactions!$J:$J,ROW()-8)="",TODAY(),INDEX(Transactions!$G:$G,ROW()-8))</f>
        <v>46229</v>
      </c>
      <c r="F6514">
        <f>IF(INDEX(Transactions!$J:$J,ROW()-8)="",0,INDEX(Transactions!$O:$O,ROW()-8))</f>
        <v>0</v>
      </c>
    </row>
    <row r="6515" spans="2:6" x14ac:dyDescent="0.15">
      <c r="B6515">
        <f ca="1">IF(INDEX(Transactions!$J:$J,ROW()-8)="",TODAY(),INDEX(Transactions!$G:$G,ROW()-8))</f>
        <v>46229</v>
      </c>
      <c r="F6515">
        <f>IF(INDEX(Transactions!$J:$J,ROW()-8)="",0,INDEX(Transactions!$O:$O,ROW()-8))</f>
        <v>0</v>
      </c>
    </row>
    <row r="6516" spans="2:6" x14ac:dyDescent="0.15">
      <c r="B6516">
        <f ca="1">IF(INDEX(Transactions!$J:$J,ROW()-8)="",TODAY(),INDEX(Transactions!$G:$G,ROW()-8))</f>
        <v>46229</v>
      </c>
      <c r="F6516">
        <f>IF(INDEX(Transactions!$J:$J,ROW()-8)="",0,INDEX(Transactions!$O:$O,ROW()-8))</f>
        <v>0</v>
      </c>
    </row>
    <row r="6517" spans="2:6" x14ac:dyDescent="0.15">
      <c r="B6517">
        <f ca="1">IF(INDEX(Transactions!$J:$J,ROW()-8)="",TODAY(),INDEX(Transactions!$G:$G,ROW()-8))</f>
        <v>46229</v>
      </c>
      <c r="F6517">
        <f>IF(INDEX(Transactions!$J:$J,ROW()-8)="",0,INDEX(Transactions!$O:$O,ROW()-8))</f>
        <v>0</v>
      </c>
    </row>
    <row r="6518" spans="2:6" x14ac:dyDescent="0.15">
      <c r="B6518">
        <f ca="1">IF(INDEX(Transactions!$J:$J,ROW()-8)="",TODAY(),INDEX(Transactions!$G:$G,ROW()-8))</f>
        <v>46229</v>
      </c>
      <c r="F6518">
        <f>IF(INDEX(Transactions!$J:$J,ROW()-8)="",0,INDEX(Transactions!$O:$O,ROW()-8))</f>
        <v>0</v>
      </c>
    </row>
    <row r="6519" spans="2:6" x14ac:dyDescent="0.15">
      <c r="B6519">
        <f ca="1">IF(INDEX(Transactions!$J:$J,ROW()-8)="",TODAY(),INDEX(Transactions!$G:$G,ROW()-8))</f>
        <v>46229</v>
      </c>
      <c r="F6519">
        <f>IF(INDEX(Transactions!$J:$J,ROW()-8)="",0,INDEX(Transactions!$O:$O,ROW()-8))</f>
        <v>0</v>
      </c>
    </row>
    <row r="6520" spans="2:6" x14ac:dyDescent="0.15">
      <c r="B6520">
        <f ca="1">IF(INDEX(Transactions!$J:$J,ROW()-8)="",TODAY(),INDEX(Transactions!$G:$G,ROW()-8))</f>
        <v>46229</v>
      </c>
      <c r="F6520">
        <f>IF(INDEX(Transactions!$J:$J,ROW()-8)="",0,INDEX(Transactions!$O:$O,ROW()-8))</f>
        <v>0</v>
      </c>
    </row>
    <row r="6521" spans="2:6" x14ac:dyDescent="0.15">
      <c r="B6521">
        <f ca="1">IF(INDEX(Transactions!$J:$J,ROW()-8)="",TODAY(),INDEX(Transactions!$G:$G,ROW()-8))</f>
        <v>46229</v>
      </c>
      <c r="F6521">
        <f>IF(INDEX(Transactions!$J:$J,ROW()-8)="",0,INDEX(Transactions!$O:$O,ROW()-8))</f>
        <v>0</v>
      </c>
    </row>
    <row r="6522" spans="2:6" x14ac:dyDescent="0.15">
      <c r="B6522">
        <f ca="1">IF(INDEX(Transactions!$J:$J,ROW()-8)="",TODAY(),INDEX(Transactions!$G:$G,ROW()-8))</f>
        <v>46229</v>
      </c>
      <c r="F6522">
        <f>IF(INDEX(Transactions!$J:$J,ROW()-8)="",0,INDEX(Transactions!$O:$O,ROW()-8))</f>
        <v>0</v>
      </c>
    </row>
    <row r="6523" spans="2:6" x14ac:dyDescent="0.15">
      <c r="B6523">
        <f ca="1">IF(INDEX(Transactions!$J:$J,ROW()-8)="",TODAY(),INDEX(Transactions!$G:$G,ROW()-8))</f>
        <v>46229</v>
      </c>
      <c r="F6523">
        <f>IF(INDEX(Transactions!$J:$J,ROW()-8)="",0,INDEX(Transactions!$O:$O,ROW()-8))</f>
        <v>0</v>
      </c>
    </row>
    <row r="6524" spans="2:6" x14ac:dyDescent="0.15">
      <c r="B6524">
        <f ca="1">IF(INDEX(Transactions!$J:$J,ROW()-8)="",TODAY(),INDEX(Transactions!$G:$G,ROW()-8))</f>
        <v>46229</v>
      </c>
      <c r="F6524">
        <f>IF(INDEX(Transactions!$J:$J,ROW()-8)="",0,INDEX(Transactions!$O:$O,ROW()-8))</f>
        <v>0</v>
      </c>
    </row>
    <row r="6525" spans="2:6" x14ac:dyDescent="0.15">
      <c r="B6525">
        <f ca="1">IF(INDEX(Transactions!$J:$J,ROW()-8)="",TODAY(),INDEX(Transactions!$G:$G,ROW()-8))</f>
        <v>46229</v>
      </c>
      <c r="F6525">
        <f>IF(INDEX(Transactions!$J:$J,ROW()-8)="",0,INDEX(Transactions!$O:$O,ROW()-8))</f>
        <v>0</v>
      </c>
    </row>
    <row r="6526" spans="2:6" x14ac:dyDescent="0.15">
      <c r="B6526">
        <f ca="1">IF(INDEX(Transactions!$J:$J,ROW()-8)="",TODAY(),INDEX(Transactions!$G:$G,ROW()-8))</f>
        <v>46229</v>
      </c>
      <c r="F6526">
        <f>IF(INDEX(Transactions!$J:$J,ROW()-8)="",0,INDEX(Transactions!$O:$O,ROW()-8))</f>
        <v>0</v>
      </c>
    </row>
    <row r="6527" spans="2:6" x14ac:dyDescent="0.15">
      <c r="B6527">
        <f ca="1">IF(INDEX(Transactions!$J:$J,ROW()-8)="",TODAY(),INDEX(Transactions!$G:$G,ROW()-8))</f>
        <v>46229</v>
      </c>
      <c r="F6527">
        <f>IF(INDEX(Transactions!$J:$J,ROW()-8)="",0,INDEX(Transactions!$O:$O,ROW()-8))</f>
        <v>0</v>
      </c>
    </row>
    <row r="6528" spans="2:6" x14ac:dyDescent="0.15">
      <c r="B6528">
        <f ca="1">IF(INDEX(Transactions!$J:$J,ROW()-8)="",TODAY(),INDEX(Transactions!$G:$G,ROW()-8))</f>
        <v>46229</v>
      </c>
      <c r="F6528">
        <f>IF(INDEX(Transactions!$J:$J,ROW()-8)="",0,INDEX(Transactions!$O:$O,ROW()-8))</f>
        <v>0</v>
      </c>
    </row>
    <row r="6529" spans="2:6" x14ac:dyDescent="0.15">
      <c r="B6529">
        <f ca="1">IF(INDEX(Transactions!$J:$J,ROW()-8)="",TODAY(),INDEX(Transactions!$G:$G,ROW()-8))</f>
        <v>46229</v>
      </c>
      <c r="F6529">
        <f>IF(INDEX(Transactions!$J:$J,ROW()-8)="",0,INDEX(Transactions!$O:$O,ROW()-8))</f>
        <v>0</v>
      </c>
    </row>
    <row r="6530" spans="2:6" x14ac:dyDescent="0.15">
      <c r="B6530">
        <f ca="1">IF(INDEX(Transactions!$J:$J,ROW()-8)="",TODAY(),INDEX(Transactions!$G:$G,ROW()-8))</f>
        <v>46229</v>
      </c>
      <c r="F6530">
        <f>IF(INDEX(Transactions!$J:$J,ROW()-8)="",0,INDEX(Transactions!$O:$O,ROW()-8))</f>
        <v>0</v>
      </c>
    </row>
    <row r="6531" spans="2:6" x14ac:dyDescent="0.15">
      <c r="B6531">
        <f ca="1">IF(INDEX(Transactions!$J:$J,ROW()-8)="",TODAY(),INDEX(Transactions!$G:$G,ROW()-8))</f>
        <v>46229</v>
      </c>
      <c r="F6531">
        <f>IF(INDEX(Transactions!$J:$J,ROW()-8)="",0,INDEX(Transactions!$O:$O,ROW()-8))</f>
        <v>0</v>
      </c>
    </row>
    <row r="6532" spans="2:6" x14ac:dyDescent="0.15">
      <c r="B6532">
        <f ca="1">IF(INDEX(Transactions!$J:$J,ROW()-8)="",TODAY(),INDEX(Transactions!$G:$G,ROW()-8))</f>
        <v>46229</v>
      </c>
      <c r="F6532">
        <f>IF(INDEX(Transactions!$J:$J,ROW()-8)="",0,INDEX(Transactions!$O:$O,ROW()-8))</f>
        <v>0</v>
      </c>
    </row>
    <row r="6533" spans="2:6" x14ac:dyDescent="0.15">
      <c r="B6533">
        <f ca="1">IF(INDEX(Transactions!$J:$J,ROW()-8)="",TODAY(),INDEX(Transactions!$G:$G,ROW()-8))</f>
        <v>46229</v>
      </c>
      <c r="F6533">
        <f>IF(INDEX(Transactions!$J:$J,ROW()-8)="",0,INDEX(Transactions!$O:$O,ROW()-8))</f>
        <v>0</v>
      </c>
    </row>
    <row r="6534" spans="2:6" x14ac:dyDescent="0.15">
      <c r="B6534">
        <f ca="1">IF(INDEX(Transactions!$J:$J,ROW()-8)="",TODAY(),INDEX(Transactions!$G:$G,ROW()-8))</f>
        <v>46229</v>
      </c>
      <c r="F6534">
        <f>IF(INDEX(Transactions!$J:$J,ROW()-8)="",0,INDEX(Transactions!$O:$O,ROW()-8))</f>
        <v>0</v>
      </c>
    </row>
    <row r="6535" spans="2:6" x14ac:dyDescent="0.15">
      <c r="B6535">
        <f ca="1">IF(INDEX(Transactions!$J:$J,ROW()-8)="",TODAY(),INDEX(Transactions!$G:$G,ROW()-8))</f>
        <v>46229</v>
      </c>
      <c r="F6535">
        <f>IF(INDEX(Transactions!$J:$J,ROW()-8)="",0,INDEX(Transactions!$O:$O,ROW()-8))</f>
        <v>0</v>
      </c>
    </row>
    <row r="6536" spans="2:6" x14ac:dyDescent="0.15">
      <c r="B6536">
        <f ca="1">IF(INDEX(Transactions!$J:$J,ROW()-8)="",TODAY(),INDEX(Transactions!$G:$G,ROW()-8))</f>
        <v>46229</v>
      </c>
      <c r="F6536">
        <f>IF(INDEX(Transactions!$J:$J,ROW()-8)="",0,INDEX(Transactions!$O:$O,ROW()-8))</f>
        <v>0</v>
      </c>
    </row>
    <row r="6537" spans="2:6" x14ac:dyDescent="0.15">
      <c r="B6537">
        <f ca="1">IF(INDEX(Transactions!$J:$J,ROW()-8)="",TODAY(),INDEX(Transactions!$G:$G,ROW()-8))</f>
        <v>46229</v>
      </c>
      <c r="F6537">
        <f>IF(INDEX(Transactions!$J:$J,ROW()-8)="",0,INDEX(Transactions!$O:$O,ROW()-8))</f>
        <v>0</v>
      </c>
    </row>
    <row r="6538" spans="2:6" x14ac:dyDescent="0.15">
      <c r="B6538">
        <f ca="1">IF(INDEX(Transactions!$J:$J,ROW()-8)="",TODAY(),INDEX(Transactions!$G:$G,ROW()-8))</f>
        <v>46229</v>
      </c>
      <c r="F6538">
        <f>IF(INDEX(Transactions!$J:$J,ROW()-8)="",0,INDEX(Transactions!$O:$O,ROW()-8))</f>
        <v>0</v>
      </c>
    </row>
    <row r="6539" spans="2:6" x14ac:dyDescent="0.15">
      <c r="B6539">
        <f ca="1">IF(INDEX(Transactions!$J:$J,ROW()-8)="",TODAY(),INDEX(Transactions!$G:$G,ROW()-8))</f>
        <v>46229</v>
      </c>
      <c r="F6539">
        <f>IF(INDEX(Transactions!$J:$J,ROW()-8)="",0,INDEX(Transactions!$O:$O,ROW()-8))</f>
        <v>0</v>
      </c>
    </row>
    <row r="6540" spans="2:6" x14ac:dyDescent="0.15">
      <c r="B6540">
        <f ca="1">IF(INDEX(Transactions!$J:$J,ROW()-8)="",TODAY(),INDEX(Transactions!$G:$G,ROW()-8))</f>
        <v>46229</v>
      </c>
      <c r="F6540">
        <f>IF(INDEX(Transactions!$J:$J,ROW()-8)="",0,INDEX(Transactions!$O:$O,ROW()-8))</f>
        <v>0</v>
      </c>
    </row>
    <row r="6541" spans="2:6" x14ac:dyDescent="0.15">
      <c r="B6541">
        <f ca="1">IF(INDEX(Transactions!$J:$J,ROW()-8)="",TODAY(),INDEX(Transactions!$G:$G,ROW()-8))</f>
        <v>46229</v>
      </c>
      <c r="F6541">
        <f>IF(INDEX(Transactions!$J:$J,ROW()-8)="",0,INDEX(Transactions!$O:$O,ROW()-8))</f>
        <v>0</v>
      </c>
    </row>
    <row r="6542" spans="2:6" x14ac:dyDescent="0.15">
      <c r="B6542">
        <f ca="1">IF(INDEX(Transactions!$J:$J,ROW()-8)="",TODAY(),INDEX(Transactions!$G:$G,ROW()-8))</f>
        <v>46229</v>
      </c>
      <c r="F6542">
        <f>IF(INDEX(Transactions!$J:$J,ROW()-8)="",0,INDEX(Transactions!$O:$O,ROW()-8))</f>
        <v>0</v>
      </c>
    </row>
    <row r="6543" spans="2:6" x14ac:dyDescent="0.15">
      <c r="B6543">
        <f ca="1">IF(INDEX(Transactions!$J:$J,ROW()-8)="",TODAY(),INDEX(Transactions!$G:$G,ROW()-8))</f>
        <v>46229</v>
      </c>
      <c r="F6543">
        <f>IF(INDEX(Transactions!$J:$J,ROW()-8)="",0,INDEX(Transactions!$O:$O,ROW()-8))</f>
        <v>0</v>
      </c>
    </row>
    <row r="6544" spans="2:6" x14ac:dyDescent="0.15">
      <c r="B6544">
        <f ca="1">IF(INDEX(Transactions!$J:$J,ROW()-8)="",TODAY(),INDEX(Transactions!$G:$G,ROW()-8))</f>
        <v>46229</v>
      </c>
      <c r="F6544">
        <f>IF(INDEX(Transactions!$J:$J,ROW()-8)="",0,INDEX(Transactions!$O:$O,ROW()-8))</f>
        <v>0</v>
      </c>
    </row>
    <row r="6545" spans="2:6" x14ac:dyDescent="0.15">
      <c r="B6545">
        <f ca="1">IF(INDEX(Transactions!$J:$J,ROW()-8)="",TODAY(),INDEX(Transactions!$G:$G,ROW()-8))</f>
        <v>46229</v>
      </c>
      <c r="F6545">
        <f>IF(INDEX(Transactions!$J:$J,ROW()-8)="",0,INDEX(Transactions!$O:$O,ROW()-8))</f>
        <v>0</v>
      </c>
    </row>
    <row r="6546" spans="2:6" x14ac:dyDescent="0.15">
      <c r="B6546">
        <f ca="1">IF(INDEX(Transactions!$J:$J,ROW()-8)="",TODAY(),INDEX(Transactions!$G:$G,ROW()-8))</f>
        <v>46229</v>
      </c>
      <c r="F6546">
        <f>IF(INDEX(Transactions!$J:$J,ROW()-8)="",0,INDEX(Transactions!$O:$O,ROW()-8))</f>
        <v>0</v>
      </c>
    </row>
    <row r="6547" spans="2:6" x14ac:dyDescent="0.15">
      <c r="B6547">
        <f ca="1">IF(INDEX(Transactions!$J:$J,ROW()-8)="",TODAY(),INDEX(Transactions!$G:$G,ROW()-8))</f>
        <v>46229</v>
      </c>
      <c r="F6547">
        <f>IF(INDEX(Transactions!$J:$J,ROW()-8)="",0,INDEX(Transactions!$O:$O,ROW()-8))</f>
        <v>0</v>
      </c>
    </row>
    <row r="6548" spans="2:6" x14ac:dyDescent="0.15">
      <c r="B6548">
        <f ca="1">IF(INDEX(Transactions!$J:$J,ROW()-8)="",TODAY(),INDEX(Transactions!$G:$G,ROW()-8))</f>
        <v>46229</v>
      </c>
      <c r="F6548">
        <f>IF(INDEX(Transactions!$J:$J,ROW()-8)="",0,INDEX(Transactions!$O:$O,ROW()-8))</f>
        <v>0</v>
      </c>
    </row>
    <row r="6549" spans="2:6" x14ac:dyDescent="0.15">
      <c r="B6549">
        <f ca="1">IF(INDEX(Transactions!$J:$J,ROW()-8)="",TODAY(),INDEX(Transactions!$G:$G,ROW()-8))</f>
        <v>46229</v>
      </c>
      <c r="F6549">
        <f>IF(INDEX(Transactions!$J:$J,ROW()-8)="",0,INDEX(Transactions!$O:$O,ROW()-8))</f>
        <v>0</v>
      </c>
    </row>
    <row r="6550" spans="2:6" x14ac:dyDescent="0.15">
      <c r="B6550">
        <f ca="1">IF(INDEX(Transactions!$J:$J,ROW()-8)="",TODAY(),INDEX(Transactions!$G:$G,ROW()-8))</f>
        <v>46229</v>
      </c>
      <c r="F6550">
        <f>IF(INDEX(Transactions!$J:$J,ROW()-8)="",0,INDEX(Transactions!$O:$O,ROW()-8))</f>
        <v>0</v>
      </c>
    </row>
    <row r="6551" spans="2:6" x14ac:dyDescent="0.15">
      <c r="B6551">
        <f ca="1">IF(INDEX(Transactions!$J:$J,ROW()-8)="",TODAY(),INDEX(Transactions!$G:$G,ROW()-8))</f>
        <v>46229</v>
      </c>
      <c r="F6551">
        <f>IF(INDEX(Transactions!$J:$J,ROW()-8)="",0,INDEX(Transactions!$O:$O,ROW()-8))</f>
        <v>0</v>
      </c>
    </row>
    <row r="6552" spans="2:6" x14ac:dyDescent="0.15">
      <c r="B6552">
        <f ca="1">IF(INDEX(Transactions!$J:$J,ROW()-8)="",TODAY(),INDEX(Transactions!$G:$G,ROW()-8))</f>
        <v>46229</v>
      </c>
      <c r="F6552">
        <f>IF(INDEX(Transactions!$J:$J,ROW()-8)="",0,INDEX(Transactions!$O:$O,ROW()-8))</f>
        <v>0</v>
      </c>
    </row>
    <row r="6553" spans="2:6" x14ac:dyDescent="0.15">
      <c r="B6553">
        <f ca="1">IF(INDEX(Transactions!$J:$J,ROW()-8)="",TODAY(),INDEX(Transactions!$G:$G,ROW()-8))</f>
        <v>46229</v>
      </c>
      <c r="F6553">
        <f>IF(INDEX(Transactions!$J:$J,ROW()-8)="",0,INDEX(Transactions!$O:$O,ROW()-8))</f>
        <v>0</v>
      </c>
    </row>
    <row r="6554" spans="2:6" x14ac:dyDescent="0.15">
      <c r="B6554">
        <f ca="1">IF(INDEX(Transactions!$J:$J,ROW()-8)="",TODAY(),INDEX(Transactions!$G:$G,ROW()-8))</f>
        <v>46229</v>
      </c>
      <c r="F6554">
        <f>IF(INDEX(Transactions!$J:$J,ROW()-8)="",0,INDEX(Transactions!$O:$O,ROW()-8))</f>
        <v>0</v>
      </c>
    </row>
    <row r="6555" spans="2:6" x14ac:dyDescent="0.15">
      <c r="B6555">
        <f ca="1">IF(INDEX(Transactions!$J:$J,ROW()-8)="",TODAY(),INDEX(Transactions!$G:$G,ROW()-8))</f>
        <v>46229</v>
      </c>
      <c r="F6555">
        <f>IF(INDEX(Transactions!$J:$J,ROW()-8)="",0,INDEX(Transactions!$O:$O,ROW()-8))</f>
        <v>0</v>
      </c>
    </row>
    <row r="6556" spans="2:6" x14ac:dyDescent="0.15">
      <c r="B6556">
        <f ca="1">IF(INDEX(Transactions!$J:$J,ROW()-8)="",TODAY(),INDEX(Transactions!$G:$G,ROW()-8))</f>
        <v>46229</v>
      </c>
      <c r="F6556">
        <f>IF(INDEX(Transactions!$J:$J,ROW()-8)="",0,INDEX(Transactions!$O:$O,ROW()-8))</f>
        <v>0</v>
      </c>
    </row>
    <row r="6557" spans="2:6" x14ac:dyDescent="0.15">
      <c r="B6557">
        <f ca="1">IF(INDEX(Transactions!$J:$J,ROW()-8)="",TODAY(),INDEX(Transactions!$G:$G,ROW()-8))</f>
        <v>46229</v>
      </c>
      <c r="F6557">
        <f>IF(INDEX(Transactions!$J:$J,ROW()-8)="",0,INDEX(Transactions!$O:$O,ROW()-8))</f>
        <v>0</v>
      </c>
    </row>
    <row r="6558" spans="2:6" x14ac:dyDescent="0.15">
      <c r="B6558">
        <f ca="1">IF(INDEX(Transactions!$J:$J,ROW()-8)="",TODAY(),INDEX(Transactions!$G:$G,ROW()-8))</f>
        <v>46229</v>
      </c>
      <c r="F6558">
        <f>IF(INDEX(Transactions!$J:$J,ROW()-8)="",0,INDEX(Transactions!$O:$O,ROW()-8))</f>
        <v>0</v>
      </c>
    </row>
    <row r="6559" spans="2:6" x14ac:dyDescent="0.15">
      <c r="B6559">
        <f ca="1">IF(INDEX(Transactions!$J:$J,ROW()-8)="",TODAY(),INDEX(Transactions!$G:$G,ROW()-8))</f>
        <v>46229</v>
      </c>
      <c r="F6559">
        <f>IF(INDEX(Transactions!$J:$J,ROW()-8)="",0,INDEX(Transactions!$O:$O,ROW()-8))</f>
        <v>0</v>
      </c>
    </row>
    <row r="6560" spans="2:6" x14ac:dyDescent="0.15">
      <c r="B6560">
        <f ca="1">IF(INDEX(Transactions!$J:$J,ROW()-8)="",TODAY(),INDEX(Transactions!$G:$G,ROW()-8))</f>
        <v>46229</v>
      </c>
      <c r="F6560">
        <f>IF(INDEX(Transactions!$J:$J,ROW()-8)="",0,INDEX(Transactions!$O:$O,ROW()-8))</f>
        <v>0</v>
      </c>
    </row>
    <row r="6561" spans="2:6" x14ac:dyDescent="0.15">
      <c r="B6561">
        <f ca="1">IF(INDEX(Transactions!$J:$J,ROW()-8)="",TODAY(),INDEX(Transactions!$G:$G,ROW()-8))</f>
        <v>46229</v>
      </c>
      <c r="F6561">
        <f>IF(INDEX(Transactions!$J:$J,ROW()-8)="",0,INDEX(Transactions!$O:$O,ROW()-8))</f>
        <v>0</v>
      </c>
    </row>
    <row r="6562" spans="2:6" x14ac:dyDescent="0.15">
      <c r="B6562">
        <f ca="1">IF(INDEX(Transactions!$J:$J,ROW()-8)="",TODAY(),INDEX(Transactions!$G:$G,ROW()-8))</f>
        <v>46229</v>
      </c>
      <c r="F6562">
        <f>IF(INDEX(Transactions!$J:$J,ROW()-8)="",0,INDEX(Transactions!$O:$O,ROW()-8))</f>
        <v>0</v>
      </c>
    </row>
    <row r="6563" spans="2:6" x14ac:dyDescent="0.15">
      <c r="B6563">
        <f ca="1">IF(INDEX(Transactions!$J:$J,ROW()-8)="",TODAY(),INDEX(Transactions!$G:$G,ROW()-8))</f>
        <v>46229</v>
      </c>
      <c r="F6563">
        <f>IF(INDEX(Transactions!$J:$J,ROW()-8)="",0,INDEX(Transactions!$O:$O,ROW()-8))</f>
        <v>0</v>
      </c>
    </row>
    <row r="6564" spans="2:6" x14ac:dyDescent="0.15">
      <c r="B6564">
        <f ca="1">IF(INDEX(Transactions!$J:$J,ROW()-8)="",TODAY(),INDEX(Transactions!$G:$G,ROW()-8))</f>
        <v>46229</v>
      </c>
      <c r="F6564">
        <f>IF(INDEX(Transactions!$J:$J,ROW()-8)="",0,INDEX(Transactions!$O:$O,ROW()-8))</f>
        <v>0</v>
      </c>
    </row>
    <row r="6565" spans="2:6" x14ac:dyDescent="0.15">
      <c r="B6565">
        <f ca="1">IF(INDEX(Transactions!$J:$J,ROW()-8)="",TODAY(),INDEX(Transactions!$G:$G,ROW()-8))</f>
        <v>46229</v>
      </c>
      <c r="F6565">
        <f>IF(INDEX(Transactions!$J:$J,ROW()-8)="",0,INDEX(Transactions!$O:$O,ROW()-8))</f>
        <v>0</v>
      </c>
    </row>
    <row r="6566" spans="2:6" x14ac:dyDescent="0.15">
      <c r="B6566">
        <f ca="1">IF(INDEX(Transactions!$J:$J,ROW()-8)="",TODAY(),INDEX(Transactions!$G:$G,ROW()-8))</f>
        <v>46229</v>
      </c>
      <c r="F6566">
        <f>IF(INDEX(Transactions!$J:$J,ROW()-8)="",0,INDEX(Transactions!$O:$O,ROW()-8))</f>
        <v>0</v>
      </c>
    </row>
    <row r="6567" spans="2:6" x14ac:dyDescent="0.15">
      <c r="B6567">
        <f ca="1">IF(INDEX(Transactions!$J:$J,ROW()-8)="",TODAY(),INDEX(Transactions!$G:$G,ROW()-8))</f>
        <v>46229</v>
      </c>
      <c r="F6567">
        <f>IF(INDEX(Transactions!$J:$J,ROW()-8)="",0,INDEX(Transactions!$O:$O,ROW()-8))</f>
        <v>0</v>
      </c>
    </row>
    <row r="6568" spans="2:6" x14ac:dyDescent="0.15">
      <c r="B6568">
        <f ca="1">IF(INDEX(Transactions!$J:$J,ROW()-8)="",TODAY(),INDEX(Transactions!$G:$G,ROW()-8))</f>
        <v>46229</v>
      </c>
      <c r="F6568">
        <f>IF(INDEX(Transactions!$J:$J,ROW()-8)="",0,INDEX(Transactions!$O:$O,ROW()-8))</f>
        <v>0</v>
      </c>
    </row>
    <row r="6569" spans="2:6" x14ac:dyDescent="0.15">
      <c r="B6569">
        <f ca="1">IF(INDEX(Transactions!$J:$J,ROW()-8)="",TODAY(),INDEX(Transactions!$G:$G,ROW()-8))</f>
        <v>46229</v>
      </c>
      <c r="F6569">
        <f>IF(INDEX(Transactions!$J:$J,ROW()-8)="",0,INDEX(Transactions!$O:$O,ROW()-8))</f>
        <v>0</v>
      </c>
    </row>
    <row r="6570" spans="2:6" x14ac:dyDescent="0.15">
      <c r="B6570">
        <f ca="1">IF(INDEX(Transactions!$J:$J,ROW()-8)="",TODAY(),INDEX(Transactions!$G:$G,ROW()-8))</f>
        <v>46229</v>
      </c>
      <c r="F6570">
        <f>IF(INDEX(Transactions!$J:$J,ROW()-8)="",0,INDEX(Transactions!$O:$O,ROW()-8))</f>
        <v>0</v>
      </c>
    </row>
    <row r="6571" spans="2:6" x14ac:dyDescent="0.15">
      <c r="B6571">
        <f ca="1">IF(INDEX(Transactions!$J:$J,ROW()-8)="",TODAY(),INDEX(Transactions!$G:$G,ROW()-8))</f>
        <v>46229</v>
      </c>
      <c r="F6571">
        <f>IF(INDEX(Transactions!$J:$J,ROW()-8)="",0,INDEX(Transactions!$O:$O,ROW()-8))</f>
        <v>0</v>
      </c>
    </row>
    <row r="6572" spans="2:6" x14ac:dyDescent="0.15">
      <c r="B6572">
        <f ca="1">IF(INDEX(Transactions!$J:$J,ROW()-8)="",TODAY(),INDEX(Transactions!$G:$G,ROW()-8))</f>
        <v>46229</v>
      </c>
      <c r="F6572">
        <f>IF(INDEX(Transactions!$J:$J,ROW()-8)="",0,INDEX(Transactions!$O:$O,ROW()-8))</f>
        <v>0</v>
      </c>
    </row>
    <row r="6573" spans="2:6" x14ac:dyDescent="0.15">
      <c r="B6573">
        <f ca="1">IF(INDEX(Transactions!$J:$J,ROW()-8)="",TODAY(),INDEX(Transactions!$G:$G,ROW()-8))</f>
        <v>46229</v>
      </c>
      <c r="F6573">
        <f>IF(INDEX(Transactions!$J:$J,ROW()-8)="",0,INDEX(Transactions!$O:$O,ROW()-8))</f>
        <v>0</v>
      </c>
    </row>
    <row r="6574" spans="2:6" x14ac:dyDescent="0.15">
      <c r="B6574">
        <f ca="1">IF(INDEX(Transactions!$J:$J,ROW()-8)="",TODAY(),INDEX(Transactions!$G:$G,ROW()-8))</f>
        <v>46229</v>
      </c>
      <c r="F6574">
        <f>IF(INDEX(Transactions!$J:$J,ROW()-8)="",0,INDEX(Transactions!$O:$O,ROW()-8))</f>
        <v>0</v>
      </c>
    </row>
    <row r="6575" spans="2:6" x14ac:dyDescent="0.15">
      <c r="B6575">
        <f ca="1">IF(INDEX(Transactions!$J:$J,ROW()-8)="",TODAY(),INDEX(Transactions!$G:$G,ROW()-8))</f>
        <v>46229</v>
      </c>
      <c r="F6575">
        <f>IF(INDEX(Transactions!$J:$J,ROW()-8)="",0,INDEX(Transactions!$O:$O,ROW()-8))</f>
        <v>0</v>
      </c>
    </row>
    <row r="6576" spans="2:6" x14ac:dyDescent="0.15">
      <c r="B6576">
        <f ca="1">IF(INDEX(Transactions!$J:$J,ROW()-8)="",TODAY(),INDEX(Transactions!$G:$G,ROW()-8))</f>
        <v>46229</v>
      </c>
      <c r="F6576">
        <f>IF(INDEX(Transactions!$J:$J,ROW()-8)="",0,INDEX(Transactions!$O:$O,ROW()-8))</f>
        <v>0</v>
      </c>
    </row>
    <row r="6577" spans="2:6" x14ac:dyDescent="0.15">
      <c r="B6577">
        <f ca="1">IF(INDEX(Transactions!$J:$J,ROW()-8)="",TODAY(),INDEX(Transactions!$G:$G,ROW()-8))</f>
        <v>46229</v>
      </c>
      <c r="F6577">
        <f>IF(INDEX(Transactions!$J:$J,ROW()-8)="",0,INDEX(Transactions!$O:$O,ROW()-8))</f>
        <v>0</v>
      </c>
    </row>
    <row r="6578" spans="2:6" x14ac:dyDescent="0.15">
      <c r="B6578">
        <f ca="1">IF(INDEX(Transactions!$J:$J,ROW()-8)="",TODAY(),INDEX(Transactions!$G:$G,ROW()-8))</f>
        <v>46229</v>
      </c>
      <c r="F6578">
        <f>IF(INDEX(Transactions!$J:$J,ROW()-8)="",0,INDEX(Transactions!$O:$O,ROW()-8))</f>
        <v>0</v>
      </c>
    </row>
    <row r="6579" spans="2:6" x14ac:dyDescent="0.15">
      <c r="B6579">
        <f ca="1">IF(INDEX(Transactions!$J:$J,ROW()-8)="",TODAY(),INDEX(Transactions!$G:$G,ROW()-8))</f>
        <v>46229</v>
      </c>
      <c r="F6579">
        <f>IF(INDEX(Transactions!$J:$J,ROW()-8)="",0,INDEX(Transactions!$O:$O,ROW()-8))</f>
        <v>0</v>
      </c>
    </row>
    <row r="6580" spans="2:6" x14ac:dyDescent="0.15">
      <c r="B6580">
        <f ca="1">IF(INDEX(Transactions!$J:$J,ROW()-8)="",TODAY(),INDEX(Transactions!$G:$G,ROW()-8))</f>
        <v>46229</v>
      </c>
      <c r="F6580">
        <f>IF(INDEX(Transactions!$J:$J,ROW()-8)="",0,INDEX(Transactions!$O:$O,ROW()-8))</f>
        <v>0</v>
      </c>
    </row>
    <row r="6581" spans="2:6" x14ac:dyDescent="0.15">
      <c r="B6581">
        <f ca="1">IF(INDEX(Transactions!$J:$J,ROW()-8)="",TODAY(),INDEX(Transactions!$G:$G,ROW()-8))</f>
        <v>46229</v>
      </c>
      <c r="F6581">
        <f>IF(INDEX(Transactions!$J:$J,ROW()-8)="",0,INDEX(Transactions!$O:$O,ROW()-8))</f>
        <v>0</v>
      </c>
    </row>
    <row r="6582" spans="2:6" x14ac:dyDescent="0.15">
      <c r="B6582">
        <f ca="1">IF(INDEX(Transactions!$J:$J,ROW()-8)="",TODAY(),INDEX(Transactions!$G:$G,ROW()-8))</f>
        <v>46229</v>
      </c>
      <c r="F6582">
        <f>IF(INDEX(Transactions!$J:$J,ROW()-8)="",0,INDEX(Transactions!$O:$O,ROW()-8))</f>
        <v>0</v>
      </c>
    </row>
    <row r="6583" spans="2:6" x14ac:dyDescent="0.15">
      <c r="B6583">
        <f ca="1">IF(INDEX(Transactions!$J:$J,ROW()-8)="",TODAY(),INDEX(Transactions!$G:$G,ROW()-8))</f>
        <v>46229</v>
      </c>
      <c r="F6583">
        <f>IF(INDEX(Transactions!$J:$J,ROW()-8)="",0,INDEX(Transactions!$O:$O,ROW()-8))</f>
        <v>0</v>
      </c>
    </row>
    <row r="6584" spans="2:6" x14ac:dyDescent="0.15">
      <c r="B6584">
        <f ca="1">IF(INDEX(Transactions!$J:$J,ROW()-8)="",TODAY(),INDEX(Transactions!$G:$G,ROW()-8))</f>
        <v>46229</v>
      </c>
      <c r="F6584">
        <f>IF(INDEX(Transactions!$J:$J,ROW()-8)="",0,INDEX(Transactions!$O:$O,ROW()-8))</f>
        <v>0</v>
      </c>
    </row>
    <row r="6585" spans="2:6" x14ac:dyDescent="0.15">
      <c r="B6585">
        <f ca="1">IF(INDEX(Transactions!$J:$J,ROW()-8)="",TODAY(),INDEX(Transactions!$G:$G,ROW()-8))</f>
        <v>46229</v>
      </c>
      <c r="F6585">
        <f>IF(INDEX(Transactions!$J:$J,ROW()-8)="",0,INDEX(Transactions!$O:$O,ROW()-8))</f>
        <v>0</v>
      </c>
    </row>
    <row r="6586" spans="2:6" x14ac:dyDescent="0.15">
      <c r="B6586">
        <f ca="1">IF(INDEX(Transactions!$J:$J,ROW()-8)="",TODAY(),INDEX(Transactions!$G:$G,ROW()-8))</f>
        <v>46229</v>
      </c>
      <c r="F6586">
        <f>IF(INDEX(Transactions!$J:$J,ROW()-8)="",0,INDEX(Transactions!$O:$O,ROW()-8))</f>
        <v>0</v>
      </c>
    </row>
    <row r="6587" spans="2:6" x14ac:dyDescent="0.15">
      <c r="B6587">
        <f ca="1">IF(INDEX(Transactions!$J:$J,ROW()-8)="",TODAY(),INDEX(Transactions!$G:$G,ROW()-8))</f>
        <v>46229</v>
      </c>
      <c r="F6587">
        <f>IF(INDEX(Transactions!$J:$J,ROW()-8)="",0,INDEX(Transactions!$O:$O,ROW()-8))</f>
        <v>0</v>
      </c>
    </row>
    <row r="6588" spans="2:6" x14ac:dyDescent="0.15">
      <c r="B6588">
        <f ca="1">IF(INDEX(Transactions!$J:$J,ROW()-8)="",TODAY(),INDEX(Transactions!$G:$G,ROW()-8))</f>
        <v>46229</v>
      </c>
      <c r="F6588">
        <f>IF(INDEX(Transactions!$J:$J,ROW()-8)="",0,INDEX(Transactions!$O:$O,ROW()-8))</f>
        <v>0</v>
      </c>
    </row>
    <row r="6589" spans="2:6" x14ac:dyDescent="0.15">
      <c r="B6589">
        <f ca="1">IF(INDEX(Transactions!$J:$J,ROW()-8)="",TODAY(),INDEX(Transactions!$G:$G,ROW()-8))</f>
        <v>46229</v>
      </c>
      <c r="F6589">
        <f>IF(INDEX(Transactions!$J:$J,ROW()-8)="",0,INDEX(Transactions!$O:$O,ROW()-8))</f>
        <v>0</v>
      </c>
    </row>
    <row r="6590" spans="2:6" x14ac:dyDescent="0.15">
      <c r="B6590">
        <f ca="1">IF(INDEX(Transactions!$J:$J,ROW()-8)="",TODAY(),INDEX(Transactions!$G:$G,ROW()-8))</f>
        <v>46229</v>
      </c>
      <c r="F6590">
        <f>IF(INDEX(Transactions!$J:$J,ROW()-8)="",0,INDEX(Transactions!$O:$O,ROW()-8))</f>
        <v>0</v>
      </c>
    </row>
    <row r="6591" spans="2:6" x14ac:dyDescent="0.15">
      <c r="B6591">
        <f ca="1">IF(INDEX(Transactions!$J:$J,ROW()-8)="",TODAY(),INDEX(Transactions!$G:$G,ROW()-8))</f>
        <v>46229</v>
      </c>
      <c r="F6591">
        <f>IF(INDEX(Transactions!$J:$J,ROW()-8)="",0,INDEX(Transactions!$O:$O,ROW()-8))</f>
        <v>0</v>
      </c>
    </row>
    <row r="6592" spans="2:6" x14ac:dyDescent="0.15">
      <c r="B6592">
        <f ca="1">IF(INDEX(Transactions!$J:$J,ROW()-8)="",TODAY(),INDEX(Transactions!$G:$G,ROW()-8))</f>
        <v>46229</v>
      </c>
      <c r="F6592">
        <f>IF(INDEX(Transactions!$J:$J,ROW()-8)="",0,INDEX(Transactions!$O:$O,ROW()-8))</f>
        <v>0</v>
      </c>
    </row>
    <row r="6593" spans="2:6" x14ac:dyDescent="0.15">
      <c r="B6593">
        <f ca="1">IF(INDEX(Transactions!$J:$J,ROW()-8)="",TODAY(),INDEX(Transactions!$G:$G,ROW()-8))</f>
        <v>46229</v>
      </c>
      <c r="F6593">
        <f>IF(INDEX(Transactions!$J:$J,ROW()-8)="",0,INDEX(Transactions!$O:$O,ROW()-8))</f>
        <v>0</v>
      </c>
    </row>
    <row r="6594" spans="2:6" x14ac:dyDescent="0.15">
      <c r="B6594">
        <f ca="1">IF(INDEX(Transactions!$J:$J,ROW()-8)="",TODAY(),INDEX(Transactions!$G:$G,ROW()-8))</f>
        <v>46229</v>
      </c>
      <c r="F6594">
        <f>IF(INDEX(Transactions!$J:$J,ROW()-8)="",0,INDEX(Transactions!$O:$O,ROW()-8))</f>
        <v>0</v>
      </c>
    </row>
    <row r="6595" spans="2:6" x14ac:dyDescent="0.15">
      <c r="B6595">
        <f ca="1">IF(INDEX(Transactions!$J:$J,ROW()-8)="",TODAY(),INDEX(Transactions!$G:$G,ROW()-8))</f>
        <v>46229</v>
      </c>
      <c r="F6595">
        <f>IF(INDEX(Transactions!$J:$J,ROW()-8)="",0,INDEX(Transactions!$O:$O,ROW()-8))</f>
        <v>0</v>
      </c>
    </row>
    <row r="6596" spans="2:6" x14ac:dyDescent="0.15">
      <c r="B6596">
        <f ca="1">IF(INDEX(Transactions!$J:$J,ROW()-8)="",TODAY(),INDEX(Transactions!$G:$G,ROW()-8))</f>
        <v>46229</v>
      </c>
      <c r="F6596">
        <f>IF(INDEX(Transactions!$J:$J,ROW()-8)="",0,INDEX(Transactions!$O:$O,ROW()-8))</f>
        <v>0</v>
      </c>
    </row>
    <row r="6597" spans="2:6" x14ac:dyDescent="0.15">
      <c r="B6597">
        <f ca="1">IF(INDEX(Transactions!$J:$J,ROW()-8)="",TODAY(),INDEX(Transactions!$G:$G,ROW()-8))</f>
        <v>46229</v>
      </c>
      <c r="F6597">
        <f>IF(INDEX(Transactions!$J:$J,ROW()-8)="",0,INDEX(Transactions!$O:$O,ROW()-8))</f>
        <v>0</v>
      </c>
    </row>
    <row r="6598" spans="2:6" x14ac:dyDescent="0.15">
      <c r="B6598">
        <f ca="1">IF(INDEX(Transactions!$J:$J,ROW()-8)="",TODAY(),INDEX(Transactions!$G:$G,ROW()-8))</f>
        <v>46229</v>
      </c>
      <c r="F6598">
        <f>IF(INDEX(Transactions!$J:$J,ROW()-8)="",0,INDEX(Transactions!$O:$O,ROW()-8))</f>
        <v>0</v>
      </c>
    </row>
    <row r="6599" spans="2:6" x14ac:dyDescent="0.15">
      <c r="B6599">
        <f ca="1">IF(INDEX(Transactions!$J:$J,ROW()-8)="",TODAY(),INDEX(Transactions!$G:$G,ROW()-8))</f>
        <v>46229</v>
      </c>
      <c r="F6599">
        <f>IF(INDEX(Transactions!$J:$J,ROW()-8)="",0,INDEX(Transactions!$O:$O,ROW()-8))</f>
        <v>0</v>
      </c>
    </row>
    <row r="6600" spans="2:6" x14ac:dyDescent="0.15">
      <c r="B6600">
        <f ca="1">IF(INDEX(Transactions!$J:$J,ROW()-8)="",TODAY(),INDEX(Transactions!$G:$G,ROW()-8))</f>
        <v>46229</v>
      </c>
      <c r="F6600">
        <f>IF(INDEX(Transactions!$J:$J,ROW()-8)="",0,INDEX(Transactions!$O:$O,ROW()-8))</f>
        <v>0</v>
      </c>
    </row>
    <row r="6601" spans="2:6" x14ac:dyDescent="0.15">
      <c r="B6601">
        <f ca="1">IF(INDEX(Transactions!$J:$J,ROW()-8)="",TODAY(),INDEX(Transactions!$G:$G,ROW()-8))</f>
        <v>46229</v>
      </c>
      <c r="F6601">
        <f>IF(INDEX(Transactions!$J:$J,ROW()-8)="",0,INDEX(Transactions!$O:$O,ROW()-8))</f>
        <v>0</v>
      </c>
    </row>
    <row r="6602" spans="2:6" x14ac:dyDescent="0.15">
      <c r="B6602">
        <f ca="1">IF(INDEX(Transactions!$J:$J,ROW()-8)="",TODAY(),INDEX(Transactions!$G:$G,ROW()-8))</f>
        <v>46229</v>
      </c>
      <c r="F6602">
        <f>IF(INDEX(Transactions!$J:$J,ROW()-8)="",0,INDEX(Transactions!$O:$O,ROW()-8))</f>
        <v>0</v>
      </c>
    </row>
    <row r="6603" spans="2:6" x14ac:dyDescent="0.15">
      <c r="B6603">
        <f ca="1">IF(INDEX(Transactions!$J:$J,ROW()-8)="",TODAY(),INDEX(Transactions!$G:$G,ROW()-8))</f>
        <v>46229</v>
      </c>
      <c r="F6603">
        <f>IF(INDEX(Transactions!$J:$J,ROW()-8)="",0,INDEX(Transactions!$O:$O,ROW()-8))</f>
        <v>0</v>
      </c>
    </row>
    <row r="6604" spans="2:6" x14ac:dyDescent="0.15">
      <c r="B6604">
        <f ca="1">IF(INDEX(Transactions!$J:$J,ROW()-8)="",TODAY(),INDEX(Transactions!$G:$G,ROW()-8))</f>
        <v>46229</v>
      </c>
      <c r="F6604">
        <f>IF(INDEX(Transactions!$J:$J,ROW()-8)="",0,INDEX(Transactions!$O:$O,ROW()-8))</f>
        <v>0</v>
      </c>
    </row>
    <row r="6605" spans="2:6" x14ac:dyDescent="0.15">
      <c r="B6605">
        <f ca="1">IF(INDEX(Transactions!$J:$J,ROW()-8)="",TODAY(),INDEX(Transactions!$G:$G,ROW()-8))</f>
        <v>46229</v>
      </c>
      <c r="F6605">
        <f>IF(INDEX(Transactions!$J:$J,ROW()-8)="",0,INDEX(Transactions!$O:$O,ROW()-8))</f>
        <v>0</v>
      </c>
    </row>
    <row r="6606" spans="2:6" x14ac:dyDescent="0.15">
      <c r="B6606">
        <f ca="1">IF(INDEX(Transactions!$J:$J,ROW()-8)="",TODAY(),INDEX(Transactions!$G:$G,ROW()-8))</f>
        <v>46229</v>
      </c>
      <c r="F6606">
        <f>IF(INDEX(Transactions!$J:$J,ROW()-8)="",0,INDEX(Transactions!$O:$O,ROW()-8))</f>
        <v>0</v>
      </c>
    </row>
    <row r="6607" spans="2:6" x14ac:dyDescent="0.15">
      <c r="B6607">
        <f ca="1">IF(INDEX(Transactions!$J:$J,ROW()-8)="",TODAY(),INDEX(Transactions!$G:$G,ROW()-8))</f>
        <v>46229</v>
      </c>
      <c r="F6607">
        <f>IF(INDEX(Transactions!$J:$J,ROW()-8)="",0,INDEX(Transactions!$O:$O,ROW()-8))</f>
        <v>0</v>
      </c>
    </row>
    <row r="6608" spans="2:6" x14ac:dyDescent="0.15">
      <c r="B6608">
        <f ca="1">IF(INDEX(Transactions!$J:$J,ROW()-8)="",TODAY(),INDEX(Transactions!$G:$G,ROW()-8))</f>
        <v>46229</v>
      </c>
      <c r="F6608">
        <f>IF(INDEX(Transactions!$J:$J,ROW()-8)="",0,INDEX(Transactions!$O:$O,ROW()-8))</f>
        <v>0</v>
      </c>
    </row>
    <row r="6609" spans="2:6" x14ac:dyDescent="0.15">
      <c r="B6609">
        <f ca="1">IF(INDEX(Transactions!$J:$J,ROW()-8)="",TODAY(),INDEX(Transactions!$G:$G,ROW()-8))</f>
        <v>46229</v>
      </c>
      <c r="F6609">
        <f>IF(INDEX(Transactions!$J:$J,ROW()-8)="",0,INDEX(Transactions!$O:$O,ROW()-8))</f>
        <v>0</v>
      </c>
    </row>
    <row r="6610" spans="2:6" x14ac:dyDescent="0.15">
      <c r="B6610">
        <f ca="1">IF(INDEX(Transactions!$J:$J,ROW()-8)="",TODAY(),INDEX(Transactions!$G:$G,ROW()-8))</f>
        <v>46229</v>
      </c>
      <c r="F6610">
        <f>IF(INDEX(Transactions!$J:$J,ROW()-8)="",0,INDEX(Transactions!$O:$O,ROW()-8))</f>
        <v>0</v>
      </c>
    </row>
    <row r="6611" spans="2:6" x14ac:dyDescent="0.15">
      <c r="B6611">
        <f ca="1">IF(INDEX(Transactions!$J:$J,ROW()-8)="",TODAY(),INDEX(Transactions!$G:$G,ROW()-8))</f>
        <v>46229</v>
      </c>
      <c r="F6611">
        <f>IF(INDEX(Transactions!$J:$J,ROW()-8)="",0,INDEX(Transactions!$O:$O,ROW()-8))</f>
        <v>0</v>
      </c>
    </row>
    <row r="6612" spans="2:6" x14ac:dyDescent="0.15">
      <c r="B6612">
        <f ca="1">IF(INDEX(Transactions!$J:$J,ROW()-8)="",TODAY(),INDEX(Transactions!$G:$G,ROW()-8))</f>
        <v>46229</v>
      </c>
      <c r="F6612">
        <f>IF(INDEX(Transactions!$J:$J,ROW()-8)="",0,INDEX(Transactions!$O:$O,ROW()-8))</f>
        <v>0</v>
      </c>
    </row>
    <row r="6613" spans="2:6" x14ac:dyDescent="0.15">
      <c r="B6613">
        <f ca="1">IF(INDEX(Transactions!$J:$J,ROW()-8)="",TODAY(),INDEX(Transactions!$G:$G,ROW()-8))</f>
        <v>46229</v>
      </c>
      <c r="F6613">
        <f>IF(INDEX(Transactions!$J:$J,ROW()-8)="",0,INDEX(Transactions!$O:$O,ROW()-8))</f>
        <v>0</v>
      </c>
    </row>
    <row r="6614" spans="2:6" x14ac:dyDescent="0.15">
      <c r="B6614">
        <f ca="1">IF(INDEX(Transactions!$J:$J,ROW()-8)="",TODAY(),INDEX(Transactions!$G:$G,ROW()-8))</f>
        <v>46229</v>
      </c>
      <c r="F6614">
        <f>IF(INDEX(Transactions!$J:$J,ROW()-8)="",0,INDEX(Transactions!$O:$O,ROW()-8))</f>
        <v>0</v>
      </c>
    </row>
    <row r="6615" spans="2:6" x14ac:dyDescent="0.15">
      <c r="B6615">
        <f ca="1">IF(INDEX(Transactions!$J:$J,ROW()-8)="",TODAY(),INDEX(Transactions!$G:$G,ROW()-8))</f>
        <v>46229</v>
      </c>
      <c r="F6615">
        <f>IF(INDEX(Transactions!$J:$J,ROW()-8)="",0,INDEX(Transactions!$O:$O,ROW()-8))</f>
        <v>0</v>
      </c>
    </row>
    <row r="6616" spans="2:6" x14ac:dyDescent="0.15">
      <c r="B6616">
        <f ca="1">IF(INDEX(Transactions!$J:$J,ROW()-8)="",TODAY(),INDEX(Transactions!$G:$G,ROW()-8))</f>
        <v>46229</v>
      </c>
      <c r="F6616">
        <f>IF(INDEX(Transactions!$J:$J,ROW()-8)="",0,INDEX(Transactions!$O:$O,ROW()-8))</f>
        <v>0</v>
      </c>
    </row>
    <row r="6617" spans="2:6" x14ac:dyDescent="0.15">
      <c r="B6617">
        <f ca="1">IF(INDEX(Transactions!$J:$J,ROW()-8)="",TODAY(),INDEX(Transactions!$G:$G,ROW()-8))</f>
        <v>46229</v>
      </c>
      <c r="F6617">
        <f>IF(INDEX(Transactions!$J:$J,ROW()-8)="",0,INDEX(Transactions!$O:$O,ROW()-8))</f>
        <v>0</v>
      </c>
    </row>
    <row r="6618" spans="2:6" x14ac:dyDescent="0.15">
      <c r="B6618">
        <f ca="1">IF(INDEX(Transactions!$J:$J,ROW()-8)="",TODAY(),INDEX(Transactions!$G:$G,ROW()-8))</f>
        <v>46229</v>
      </c>
      <c r="F6618">
        <f>IF(INDEX(Transactions!$J:$J,ROW()-8)="",0,INDEX(Transactions!$O:$O,ROW()-8))</f>
        <v>0</v>
      </c>
    </row>
    <row r="6619" spans="2:6" x14ac:dyDescent="0.15">
      <c r="B6619">
        <f ca="1">IF(INDEX(Transactions!$J:$J,ROW()-8)="",TODAY(),INDEX(Transactions!$G:$G,ROW()-8))</f>
        <v>46229</v>
      </c>
      <c r="F6619">
        <f>IF(INDEX(Transactions!$J:$J,ROW()-8)="",0,INDEX(Transactions!$O:$O,ROW()-8))</f>
        <v>0</v>
      </c>
    </row>
    <row r="6620" spans="2:6" x14ac:dyDescent="0.15">
      <c r="B6620">
        <f ca="1">IF(INDEX(Transactions!$J:$J,ROW()-8)="",TODAY(),INDEX(Transactions!$G:$G,ROW()-8))</f>
        <v>46229</v>
      </c>
      <c r="F6620">
        <f>IF(INDEX(Transactions!$J:$J,ROW()-8)="",0,INDEX(Transactions!$O:$O,ROW()-8))</f>
        <v>0</v>
      </c>
    </row>
    <row r="6621" spans="2:6" x14ac:dyDescent="0.15">
      <c r="B6621">
        <f ca="1">IF(INDEX(Transactions!$J:$J,ROW()-8)="",TODAY(),INDEX(Transactions!$G:$G,ROW()-8))</f>
        <v>46229</v>
      </c>
      <c r="F6621">
        <f>IF(INDEX(Transactions!$J:$J,ROW()-8)="",0,INDEX(Transactions!$O:$O,ROW()-8))</f>
        <v>0</v>
      </c>
    </row>
    <row r="6622" spans="2:6" x14ac:dyDescent="0.15">
      <c r="B6622">
        <f ca="1">IF(INDEX(Transactions!$J:$J,ROW()-8)="",TODAY(),INDEX(Transactions!$G:$G,ROW()-8))</f>
        <v>46229</v>
      </c>
      <c r="F6622">
        <f>IF(INDEX(Transactions!$J:$J,ROW()-8)="",0,INDEX(Transactions!$O:$O,ROW()-8))</f>
        <v>0</v>
      </c>
    </row>
    <row r="6623" spans="2:6" x14ac:dyDescent="0.15">
      <c r="B6623">
        <f ca="1">IF(INDEX(Transactions!$J:$J,ROW()-8)="",TODAY(),INDEX(Transactions!$G:$G,ROW()-8))</f>
        <v>46229</v>
      </c>
      <c r="F6623">
        <f>IF(INDEX(Transactions!$J:$J,ROW()-8)="",0,INDEX(Transactions!$O:$O,ROW()-8))</f>
        <v>0</v>
      </c>
    </row>
    <row r="6624" spans="2:6" x14ac:dyDescent="0.15">
      <c r="B6624">
        <f ca="1">IF(INDEX(Transactions!$J:$J,ROW()-8)="",TODAY(),INDEX(Transactions!$G:$G,ROW()-8))</f>
        <v>46229</v>
      </c>
      <c r="F6624">
        <f>IF(INDEX(Transactions!$J:$J,ROW()-8)="",0,INDEX(Transactions!$O:$O,ROW()-8))</f>
        <v>0</v>
      </c>
    </row>
    <row r="6625" spans="2:6" x14ac:dyDescent="0.15">
      <c r="B6625">
        <f ca="1">IF(INDEX(Transactions!$J:$J,ROW()-8)="",TODAY(),INDEX(Transactions!$G:$G,ROW()-8))</f>
        <v>46229</v>
      </c>
      <c r="F6625">
        <f>IF(INDEX(Transactions!$J:$J,ROW()-8)="",0,INDEX(Transactions!$O:$O,ROW()-8))</f>
        <v>0</v>
      </c>
    </row>
    <row r="6626" spans="2:6" x14ac:dyDescent="0.15">
      <c r="B6626">
        <f ca="1">IF(INDEX(Transactions!$J:$J,ROW()-8)="",TODAY(),INDEX(Transactions!$G:$G,ROW()-8))</f>
        <v>46229</v>
      </c>
      <c r="F6626">
        <f>IF(INDEX(Transactions!$J:$J,ROW()-8)="",0,INDEX(Transactions!$O:$O,ROW()-8))</f>
        <v>0</v>
      </c>
    </row>
    <row r="6627" spans="2:6" x14ac:dyDescent="0.15">
      <c r="B6627">
        <f ca="1">IF(INDEX(Transactions!$J:$J,ROW()-8)="",TODAY(),INDEX(Transactions!$G:$G,ROW()-8))</f>
        <v>46229</v>
      </c>
      <c r="F6627">
        <f>IF(INDEX(Transactions!$J:$J,ROW()-8)="",0,INDEX(Transactions!$O:$O,ROW()-8))</f>
        <v>0</v>
      </c>
    </row>
    <row r="6628" spans="2:6" x14ac:dyDescent="0.15">
      <c r="B6628">
        <f ca="1">IF(INDEX(Transactions!$J:$J,ROW()-8)="",TODAY(),INDEX(Transactions!$G:$G,ROW()-8))</f>
        <v>46229</v>
      </c>
      <c r="F6628">
        <f>IF(INDEX(Transactions!$J:$J,ROW()-8)="",0,INDEX(Transactions!$O:$O,ROW()-8))</f>
        <v>0</v>
      </c>
    </row>
    <row r="6629" spans="2:6" x14ac:dyDescent="0.15">
      <c r="B6629">
        <f ca="1">IF(INDEX(Transactions!$J:$J,ROW()-8)="",TODAY(),INDEX(Transactions!$G:$G,ROW()-8))</f>
        <v>46229</v>
      </c>
      <c r="F6629">
        <f>IF(INDEX(Transactions!$J:$J,ROW()-8)="",0,INDEX(Transactions!$O:$O,ROW()-8))</f>
        <v>0</v>
      </c>
    </row>
    <row r="6630" spans="2:6" x14ac:dyDescent="0.15">
      <c r="B6630">
        <f ca="1">IF(INDEX(Transactions!$J:$J,ROW()-8)="",TODAY(),INDEX(Transactions!$G:$G,ROW()-8))</f>
        <v>46229</v>
      </c>
      <c r="F6630">
        <f>IF(INDEX(Transactions!$J:$J,ROW()-8)="",0,INDEX(Transactions!$O:$O,ROW()-8))</f>
        <v>0</v>
      </c>
    </row>
    <row r="6631" spans="2:6" x14ac:dyDescent="0.15">
      <c r="B6631">
        <f ca="1">IF(INDEX(Transactions!$J:$J,ROW()-8)="",TODAY(),INDEX(Transactions!$G:$G,ROW()-8))</f>
        <v>46229</v>
      </c>
      <c r="F6631">
        <f>IF(INDEX(Transactions!$J:$J,ROW()-8)="",0,INDEX(Transactions!$O:$O,ROW()-8))</f>
        <v>0</v>
      </c>
    </row>
    <row r="6632" spans="2:6" x14ac:dyDescent="0.15">
      <c r="B6632">
        <f ca="1">IF(INDEX(Transactions!$J:$J,ROW()-8)="",TODAY(),INDEX(Transactions!$G:$G,ROW()-8))</f>
        <v>46229</v>
      </c>
      <c r="F6632">
        <f>IF(INDEX(Transactions!$J:$J,ROW()-8)="",0,INDEX(Transactions!$O:$O,ROW()-8))</f>
        <v>0</v>
      </c>
    </row>
    <row r="6633" spans="2:6" x14ac:dyDescent="0.15">
      <c r="B6633">
        <f ca="1">IF(INDEX(Transactions!$J:$J,ROW()-8)="",TODAY(),INDEX(Transactions!$G:$G,ROW()-8))</f>
        <v>46229</v>
      </c>
      <c r="F6633">
        <f>IF(INDEX(Transactions!$J:$J,ROW()-8)="",0,INDEX(Transactions!$O:$O,ROW()-8))</f>
        <v>0</v>
      </c>
    </row>
    <row r="6634" spans="2:6" x14ac:dyDescent="0.15">
      <c r="B6634">
        <f ca="1">IF(INDEX(Transactions!$J:$J,ROW()-8)="",TODAY(),INDEX(Transactions!$G:$G,ROW()-8))</f>
        <v>46229</v>
      </c>
      <c r="F6634">
        <f>IF(INDEX(Transactions!$J:$J,ROW()-8)="",0,INDEX(Transactions!$O:$O,ROW()-8))</f>
        <v>0</v>
      </c>
    </row>
    <row r="6635" spans="2:6" x14ac:dyDescent="0.15">
      <c r="B6635">
        <f ca="1">IF(INDEX(Transactions!$J:$J,ROW()-8)="",TODAY(),INDEX(Transactions!$G:$G,ROW()-8))</f>
        <v>46229</v>
      </c>
      <c r="F6635">
        <f>IF(INDEX(Transactions!$J:$J,ROW()-8)="",0,INDEX(Transactions!$O:$O,ROW()-8))</f>
        <v>0</v>
      </c>
    </row>
    <row r="6636" spans="2:6" x14ac:dyDescent="0.15">
      <c r="B6636">
        <f ca="1">IF(INDEX(Transactions!$J:$J,ROW()-8)="",TODAY(),INDEX(Transactions!$G:$G,ROW()-8))</f>
        <v>46229</v>
      </c>
      <c r="F6636">
        <f>IF(INDEX(Transactions!$J:$J,ROW()-8)="",0,INDEX(Transactions!$O:$O,ROW()-8))</f>
        <v>0</v>
      </c>
    </row>
    <row r="6637" spans="2:6" x14ac:dyDescent="0.15">
      <c r="B6637">
        <f ca="1">IF(INDEX(Transactions!$J:$J,ROW()-8)="",TODAY(),INDEX(Transactions!$G:$G,ROW()-8))</f>
        <v>46229</v>
      </c>
      <c r="F6637">
        <f>IF(INDEX(Transactions!$J:$J,ROW()-8)="",0,INDEX(Transactions!$O:$O,ROW()-8))</f>
        <v>0</v>
      </c>
    </row>
    <row r="6638" spans="2:6" x14ac:dyDescent="0.15">
      <c r="B6638">
        <f ca="1">IF(INDEX(Transactions!$J:$J,ROW()-8)="",TODAY(),INDEX(Transactions!$G:$G,ROW()-8))</f>
        <v>46229</v>
      </c>
      <c r="F6638">
        <f>IF(INDEX(Transactions!$J:$J,ROW()-8)="",0,INDEX(Transactions!$O:$O,ROW()-8))</f>
        <v>0</v>
      </c>
    </row>
    <row r="6639" spans="2:6" x14ac:dyDescent="0.15">
      <c r="B6639">
        <f ca="1">IF(INDEX(Transactions!$J:$J,ROW()-8)="",TODAY(),INDEX(Transactions!$G:$G,ROW()-8))</f>
        <v>46229</v>
      </c>
      <c r="F6639">
        <f>IF(INDEX(Transactions!$J:$J,ROW()-8)="",0,INDEX(Transactions!$O:$O,ROW()-8))</f>
        <v>0</v>
      </c>
    </row>
    <row r="6640" spans="2:6" x14ac:dyDescent="0.15">
      <c r="B6640">
        <f ca="1">IF(INDEX(Transactions!$J:$J,ROW()-8)="",TODAY(),INDEX(Transactions!$G:$G,ROW()-8))</f>
        <v>46229</v>
      </c>
      <c r="F6640">
        <f>IF(INDEX(Transactions!$J:$J,ROW()-8)="",0,INDEX(Transactions!$O:$O,ROW()-8))</f>
        <v>0</v>
      </c>
    </row>
    <row r="6641" spans="2:6" x14ac:dyDescent="0.15">
      <c r="B6641">
        <f ca="1">IF(INDEX(Transactions!$J:$J,ROW()-8)="",TODAY(),INDEX(Transactions!$G:$G,ROW()-8))</f>
        <v>46229</v>
      </c>
      <c r="F6641">
        <f>IF(INDEX(Transactions!$J:$J,ROW()-8)="",0,INDEX(Transactions!$O:$O,ROW()-8))</f>
        <v>0</v>
      </c>
    </row>
    <row r="6642" spans="2:6" x14ac:dyDescent="0.15">
      <c r="B6642">
        <f ca="1">IF(INDEX(Transactions!$J:$J,ROW()-8)="",TODAY(),INDEX(Transactions!$G:$G,ROW()-8))</f>
        <v>46229</v>
      </c>
      <c r="F6642">
        <f>IF(INDEX(Transactions!$J:$J,ROW()-8)="",0,INDEX(Transactions!$O:$O,ROW()-8))</f>
        <v>0</v>
      </c>
    </row>
    <row r="6643" spans="2:6" x14ac:dyDescent="0.15">
      <c r="B6643">
        <f ca="1">IF(INDEX(Transactions!$J:$J,ROW()-8)="",TODAY(),INDEX(Transactions!$G:$G,ROW()-8))</f>
        <v>46229</v>
      </c>
      <c r="F6643">
        <f>IF(INDEX(Transactions!$J:$J,ROW()-8)="",0,INDEX(Transactions!$O:$O,ROW()-8))</f>
        <v>0</v>
      </c>
    </row>
    <row r="6644" spans="2:6" x14ac:dyDescent="0.15">
      <c r="B6644">
        <f ca="1">IF(INDEX(Transactions!$J:$J,ROW()-8)="",TODAY(),INDEX(Transactions!$G:$G,ROW()-8))</f>
        <v>46229</v>
      </c>
      <c r="F6644">
        <f>IF(INDEX(Transactions!$J:$J,ROW()-8)="",0,INDEX(Transactions!$O:$O,ROW()-8))</f>
        <v>0</v>
      </c>
    </row>
    <row r="6645" spans="2:6" x14ac:dyDescent="0.15">
      <c r="B6645">
        <f ca="1">IF(INDEX(Transactions!$J:$J,ROW()-8)="",TODAY(),INDEX(Transactions!$G:$G,ROW()-8))</f>
        <v>46229</v>
      </c>
      <c r="F6645">
        <f>IF(INDEX(Transactions!$J:$J,ROW()-8)="",0,INDEX(Transactions!$O:$O,ROW()-8))</f>
        <v>0</v>
      </c>
    </row>
    <row r="6646" spans="2:6" x14ac:dyDescent="0.15">
      <c r="B6646">
        <f ca="1">IF(INDEX(Transactions!$J:$J,ROW()-8)="",TODAY(),INDEX(Transactions!$G:$G,ROW()-8))</f>
        <v>46229</v>
      </c>
      <c r="F6646">
        <f>IF(INDEX(Transactions!$J:$J,ROW()-8)="",0,INDEX(Transactions!$O:$O,ROW()-8))</f>
        <v>0</v>
      </c>
    </row>
    <row r="6647" spans="2:6" x14ac:dyDescent="0.15">
      <c r="B6647">
        <f ca="1">IF(INDEX(Transactions!$J:$J,ROW()-8)="",TODAY(),INDEX(Transactions!$G:$G,ROW()-8))</f>
        <v>46229</v>
      </c>
      <c r="F6647">
        <f>IF(INDEX(Transactions!$J:$J,ROW()-8)="",0,INDEX(Transactions!$O:$O,ROW()-8))</f>
        <v>0</v>
      </c>
    </row>
    <row r="6648" spans="2:6" x14ac:dyDescent="0.15">
      <c r="B6648">
        <f ca="1">IF(INDEX(Transactions!$J:$J,ROW()-8)="",TODAY(),INDEX(Transactions!$G:$G,ROW()-8))</f>
        <v>46229</v>
      </c>
      <c r="F6648">
        <f>IF(INDEX(Transactions!$J:$J,ROW()-8)="",0,INDEX(Transactions!$O:$O,ROW()-8))</f>
        <v>0</v>
      </c>
    </row>
    <row r="6649" spans="2:6" x14ac:dyDescent="0.15">
      <c r="B6649">
        <f ca="1">IF(INDEX(Transactions!$J:$J,ROW()-8)="",TODAY(),INDEX(Transactions!$G:$G,ROW()-8))</f>
        <v>46229</v>
      </c>
      <c r="F6649">
        <f>IF(INDEX(Transactions!$J:$J,ROW()-8)="",0,INDEX(Transactions!$O:$O,ROW()-8))</f>
        <v>0</v>
      </c>
    </row>
    <row r="6650" spans="2:6" x14ac:dyDescent="0.15">
      <c r="B6650">
        <f ca="1">IF(INDEX(Transactions!$J:$J,ROW()-8)="",TODAY(),INDEX(Transactions!$G:$G,ROW()-8))</f>
        <v>46229</v>
      </c>
      <c r="F6650">
        <f>IF(INDEX(Transactions!$J:$J,ROW()-8)="",0,INDEX(Transactions!$O:$O,ROW()-8))</f>
        <v>0</v>
      </c>
    </row>
    <row r="6651" spans="2:6" x14ac:dyDescent="0.15">
      <c r="B6651">
        <f ca="1">IF(INDEX(Transactions!$J:$J,ROW()-8)="",TODAY(),INDEX(Transactions!$G:$G,ROW()-8))</f>
        <v>46229</v>
      </c>
      <c r="F6651">
        <f>IF(INDEX(Transactions!$J:$J,ROW()-8)="",0,INDEX(Transactions!$O:$O,ROW()-8))</f>
        <v>0</v>
      </c>
    </row>
    <row r="6652" spans="2:6" x14ac:dyDescent="0.15">
      <c r="B6652">
        <f ca="1">IF(INDEX(Transactions!$J:$J,ROW()-8)="",TODAY(),INDEX(Transactions!$G:$G,ROW()-8))</f>
        <v>46229</v>
      </c>
      <c r="F6652">
        <f>IF(INDEX(Transactions!$J:$J,ROW()-8)="",0,INDEX(Transactions!$O:$O,ROW()-8))</f>
        <v>0</v>
      </c>
    </row>
    <row r="6653" spans="2:6" x14ac:dyDescent="0.15">
      <c r="B6653">
        <f ca="1">IF(INDEX(Transactions!$J:$J,ROW()-8)="",TODAY(),INDEX(Transactions!$G:$G,ROW()-8))</f>
        <v>46229</v>
      </c>
      <c r="F6653">
        <f>IF(INDEX(Transactions!$J:$J,ROW()-8)="",0,INDEX(Transactions!$O:$O,ROW()-8))</f>
        <v>0</v>
      </c>
    </row>
    <row r="6654" spans="2:6" x14ac:dyDescent="0.15">
      <c r="B6654">
        <f ca="1">IF(INDEX(Transactions!$J:$J,ROW()-8)="",TODAY(),INDEX(Transactions!$G:$G,ROW()-8))</f>
        <v>46229</v>
      </c>
      <c r="F6654">
        <f>IF(INDEX(Transactions!$J:$J,ROW()-8)="",0,INDEX(Transactions!$O:$O,ROW()-8))</f>
        <v>0</v>
      </c>
    </row>
    <row r="6655" spans="2:6" x14ac:dyDescent="0.15">
      <c r="B6655">
        <f ca="1">IF(INDEX(Transactions!$J:$J,ROW()-8)="",TODAY(),INDEX(Transactions!$G:$G,ROW()-8))</f>
        <v>46229</v>
      </c>
      <c r="F6655">
        <f>IF(INDEX(Transactions!$J:$J,ROW()-8)="",0,INDEX(Transactions!$O:$O,ROW()-8))</f>
        <v>0</v>
      </c>
    </row>
    <row r="6656" spans="2:6" x14ac:dyDescent="0.15">
      <c r="B6656">
        <f ca="1">IF(INDEX(Transactions!$J:$J,ROW()-8)="",TODAY(),INDEX(Transactions!$G:$G,ROW()-8))</f>
        <v>46229</v>
      </c>
      <c r="F6656">
        <f>IF(INDEX(Transactions!$J:$J,ROW()-8)="",0,INDEX(Transactions!$O:$O,ROW()-8))</f>
        <v>0</v>
      </c>
    </row>
    <row r="6657" spans="2:6" x14ac:dyDescent="0.15">
      <c r="B6657">
        <f ca="1">IF(INDEX(Transactions!$J:$J,ROW()-8)="",TODAY(),INDEX(Transactions!$G:$G,ROW()-8))</f>
        <v>46229</v>
      </c>
      <c r="F6657">
        <f>IF(INDEX(Transactions!$J:$J,ROW()-8)="",0,INDEX(Transactions!$O:$O,ROW()-8))</f>
        <v>0</v>
      </c>
    </row>
    <row r="6658" spans="2:6" x14ac:dyDescent="0.15">
      <c r="B6658">
        <f ca="1">IF(INDEX(Transactions!$J:$J,ROW()-8)="",TODAY(),INDEX(Transactions!$G:$G,ROW()-8))</f>
        <v>46229</v>
      </c>
      <c r="F6658">
        <f>IF(INDEX(Transactions!$J:$J,ROW()-8)="",0,INDEX(Transactions!$O:$O,ROW()-8))</f>
        <v>0</v>
      </c>
    </row>
    <row r="6659" spans="2:6" x14ac:dyDescent="0.15">
      <c r="B6659">
        <f ca="1">IF(INDEX(Transactions!$J:$J,ROW()-8)="",TODAY(),INDEX(Transactions!$G:$G,ROW()-8))</f>
        <v>46229</v>
      </c>
      <c r="F6659">
        <f>IF(INDEX(Transactions!$J:$J,ROW()-8)="",0,INDEX(Transactions!$O:$O,ROW()-8))</f>
        <v>0</v>
      </c>
    </row>
    <row r="6660" spans="2:6" x14ac:dyDescent="0.15">
      <c r="B6660">
        <f ca="1">IF(INDEX(Transactions!$J:$J,ROW()-8)="",TODAY(),INDEX(Transactions!$G:$G,ROW()-8))</f>
        <v>46229</v>
      </c>
      <c r="F6660">
        <f>IF(INDEX(Transactions!$J:$J,ROW()-8)="",0,INDEX(Transactions!$O:$O,ROW()-8))</f>
        <v>0</v>
      </c>
    </row>
    <row r="6661" spans="2:6" x14ac:dyDescent="0.15">
      <c r="B6661">
        <f ca="1">IF(INDEX(Transactions!$J:$J,ROW()-8)="",TODAY(),INDEX(Transactions!$G:$G,ROW()-8))</f>
        <v>46229</v>
      </c>
      <c r="F6661">
        <f>IF(INDEX(Transactions!$J:$J,ROW()-8)="",0,INDEX(Transactions!$O:$O,ROW()-8))</f>
        <v>0</v>
      </c>
    </row>
    <row r="6662" spans="2:6" x14ac:dyDescent="0.15">
      <c r="B6662">
        <f ca="1">IF(INDEX(Transactions!$J:$J,ROW()-8)="",TODAY(),INDEX(Transactions!$G:$G,ROW()-8))</f>
        <v>46229</v>
      </c>
      <c r="F6662">
        <f>IF(INDEX(Transactions!$J:$J,ROW()-8)="",0,INDEX(Transactions!$O:$O,ROW()-8))</f>
        <v>0</v>
      </c>
    </row>
    <row r="6663" spans="2:6" x14ac:dyDescent="0.15">
      <c r="B6663">
        <f ca="1">IF(INDEX(Transactions!$J:$J,ROW()-8)="",TODAY(),INDEX(Transactions!$G:$G,ROW()-8))</f>
        <v>46229</v>
      </c>
      <c r="F6663">
        <f>IF(INDEX(Transactions!$J:$J,ROW()-8)="",0,INDEX(Transactions!$O:$O,ROW()-8))</f>
        <v>0</v>
      </c>
    </row>
    <row r="6664" spans="2:6" x14ac:dyDescent="0.15">
      <c r="B6664">
        <f ca="1">IF(INDEX(Transactions!$J:$J,ROW()-8)="",TODAY(),INDEX(Transactions!$G:$G,ROW()-8))</f>
        <v>46229</v>
      </c>
      <c r="F6664">
        <f>IF(INDEX(Transactions!$J:$J,ROW()-8)="",0,INDEX(Transactions!$O:$O,ROW()-8))</f>
        <v>0</v>
      </c>
    </row>
    <row r="6665" spans="2:6" x14ac:dyDescent="0.15">
      <c r="B6665">
        <f ca="1">IF(INDEX(Transactions!$J:$J,ROW()-8)="",TODAY(),INDEX(Transactions!$G:$G,ROW()-8))</f>
        <v>46229</v>
      </c>
      <c r="F6665">
        <f>IF(INDEX(Transactions!$J:$J,ROW()-8)="",0,INDEX(Transactions!$O:$O,ROW()-8))</f>
        <v>0</v>
      </c>
    </row>
    <row r="6666" spans="2:6" x14ac:dyDescent="0.15">
      <c r="B6666">
        <f ca="1">IF(INDEX(Transactions!$J:$J,ROW()-8)="",TODAY(),INDEX(Transactions!$G:$G,ROW()-8))</f>
        <v>46229</v>
      </c>
      <c r="F6666">
        <f>IF(INDEX(Transactions!$J:$J,ROW()-8)="",0,INDEX(Transactions!$O:$O,ROW()-8))</f>
        <v>0</v>
      </c>
    </row>
    <row r="6667" spans="2:6" x14ac:dyDescent="0.15">
      <c r="B6667">
        <f ca="1">IF(INDEX(Transactions!$J:$J,ROW()-8)="",TODAY(),INDEX(Transactions!$G:$G,ROW()-8))</f>
        <v>46229</v>
      </c>
      <c r="F6667">
        <f>IF(INDEX(Transactions!$J:$J,ROW()-8)="",0,INDEX(Transactions!$O:$O,ROW()-8))</f>
        <v>0</v>
      </c>
    </row>
    <row r="6668" spans="2:6" x14ac:dyDescent="0.15">
      <c r="B6668">
        <f ca="1">IF(INDEX(Transactions!$J:$J,ROW()-8)="",TODAY(),INDEX(Transactions!$G:$G,ROW()-8))</f>
        <v>46229</v>
      </c>
      <c r="F6668">
        <f>IF(INDEX(Transactions!$J:$J,ROW()-8)="",0,INDEX(Transactions!$O:$O,ROW()-8))</f>
        <v>0</v>
      </c>
    </row>
    <row r="6669" spans="2:6" x14ac:dyDescent="0.15">
      <c r="B6669">
        <f ca="1">IF(INDEX(Transactions!$J:$J,ROW()-8)="",TODAY(),INDEX(Transactions!$G:$G,ROW()-8))</f>
        <v>46229</v>
      </c>
      <c r="F6669">
        <f>IF(INDEX(Transactions!$J:$J,ROW()-8)="",0,INDEX(Transactions!$O:$O,ROW()-8))</f>
        <v>0</v>
      </c>
    </row>
    <row r="6670" spans="2:6" x14ac:dyDescent="0.15">
      <c r="B6670">
        <f ca="1">IF(INDEX(Transactions!$J:$J,ROW()-8)="",TODAY(),INDEX(Transactions!$G:$G,ROW()-8))</f>
        <v>46229</v>
      </c>
      <c r="F6670">
        <f>IF(INDEX(Transactions!$J:$J,ROW()-8)="",0,INDEX(Transactions!$O:$O,ROW()-8))</f>
        <v>0</v>
      </c>
    </row>
    <row r="6671" spans="2:6" x14ac:dyDescent="0.15">
      <c r="B6671">
        <f ca="1">IF(INDEX(Transactions!$J:$J,ROW()-8)="",TODAY(),INDEX(Transactions!$G:$G,ROW()-8))</f>
        <v>46229</v>
      </c>
      <c r="F6671">
        <f>IF(INDEX(Transactions!$J:$J,ROW()-8)="",0,INDEX(Transactions!$O:$O,ROW()-8))</f>
        <v>0</v>
      </c>
    </row>
    <row r="6672" spans="2:6" x14ac:dyDescent="0.15">
      <c r="B6672">
        <f ca="1">IF(INDEX(Transactions!$J:$J,ROW()-8)="",TODAY(),INDEX(Transactions!$G:$G,ROW()-8))</f>
        <v>46229</v>
      </c>
      <c r="F6672">
        <f>IF(INDEX(Transactions!$J:$J,ROW()-8)="",0,INDEX(Transactions!$O:$O,ROW()-8))</f>
        <v>0</v>
      </c>
    </row>
    <row r="6673" spans="2:6" x14ac:dyDescent="0.15">
      <c r="B6673">
        <f ca="1">IF(INDEX(Transactions!$J:$J,ROW()-8)="",TODAY(),INDEX(Transactions!$G:$G,ROW()-8))</f>
        <v>46229</v>
      </c>
      <c r="F6673">
        <f>IF(INDEX(Transactions!$J:$J,ROW()-8)="",0,INDEX(Transactions!$O:$O,ROW()-8))</f>
        <v>0</v>
      </c>
    </row>
    <row r="6674" spans="2:6" x14ac:dyDescent="0.15">
      <c r="B6674">
        <f ca="1">IF(INDEX(Transactions!$J:$J,ROW()-8)="",TODAY(),INDEX(Transactions!$G:$G,ROW()-8))</f>
        <v>46229</v>
      </c>
      <c r="F6674">
        <f>IF(INDEX(Transactions!$J:$J,ROW()-8)="",0,INDEX(Transactions!$O:$O,ROW()-8))</f>
        <v>0</v>
      </c>
    </row>
    <row r="6675" spans="2:6" x14ac:dyDescent="0.15">
      <c r="B6675">
        <f ca="1">IF(INDEX(Transactions!$J:$J,ROW()-8)="",TODAY(),INDEX(Transactions!$G:$G,ROW()-8))</f>
        <v>46229</v>
      </c>
      <c r="F6675">
        <f>IF(INDEX(Transactions!$J:$J,ROW()-8)="",0,INDEX(Transactions!$O:$O,ROW()-8))</f>
        <v>0</v>
      </c>
    </row>
    <row r="6676" spans="2:6" x14ac:dyDescent="0.15">
      <c r="B6676">
        <f ca="1">IF(INDEX(Transactions!$J:$J,ROW()-8)="",TODAY(),INDEX(Transactions!$G:$G,ROW()-8))</f>
        <v>46229</v>
      </c>
      <c r="F6676">
        <f>IF(INDEX(Transactions!$J:$J,ROW()-8)="",0,INDEX(Transactions!$O:$O,ROW()-8))</f>
        <v>0</v>
      </c>
    </row>
    <row r="6677" spans="2:6" x14ac:dyDescent="0.15">
      <c r="B6677">
        <f ca="1">IF(INDEX(Transactions!$J:$J,ROW()-8)="",TODAY(),INDEX(Transactions!$G:$G,ROW()-8))</f>
        <v>46229</v>
      </c>
      <c r="F6677">
        <f>IF(INDEX(Transactions!$J:$J,ROW()-8)="",0,INDEX(Transactions!$O:$O,ROW()-8))</f>
        <v>0</v>
      </c>
    </row>
    <row r="6678" spans="2:6" x14ac:dyDescent="0.15">
      <c r="B6678">
        <f ca="1">IF(INDEX(Transactions!$J:$J,ROW()-8)="",TODAY(),INDEX(Transactions!$G:$G,ROW()-8))</f>
        <v>46229</v>
      </c>
      <c r="F6678">
        <f>IF(INDEX(Transactions!$J:$J,ROW()-8)="",0,INDEX(Transactions!$O:$O,ROW()-8))</f>
        <v>0</v>
      </c>
    </row>
    <row r="6679" spans="2:6" x14ac:dyDescent="0.15">
      <c r="B6679">
        <f ca="1">IF(INDEX(Transactions!$J:$J,ROW()-8)="",TODAY(),INDEX(Transactions!$G:$G,ROW()-8))</f>
        <v>46229</v>
      </c>
      <c r="F6679">
        <f>IF(INDEX(Transactions!$J:$J,ROW()-8)="",0,INDEX(Transactions!$O:$O,ROW()-8))</f>
        <v>0</v>
      </c>
    </row>
    <row r="6680" spans="2:6" x14ac:dyDescent="0.15">
      <c r="B6680">
        <f ca="1">IF(INDEX(Transactions!$J:$J,ROW()-8)="",TODAY(),INDEX(Transactions!$G:$G,ROW()-8))</f>
        <v>46229</v>
      </c>
      <c r="F6680">
        <f>IF(INDEX(Transactions!$J:$J,ROW()-8)="",0,INDEX(Transactions!$O:$O,ROW()-8))</f>
        <v>0</v>
      </c>
    </row>
    <row r="6681" spans="2:6" x14ac:dyDescent="0.15">
      <c r="B6681">
        <f ca="1">IF(INDEX(Transactions!$J:$J,ROW()-8)="",TODAY(),INDEX(Transactions!$G:$G,ROW()-8))</f>
        <v>46229</v>
      </c>
      <c r="F6681">
        <f>IF(INDEX(Transactions!$J:$J,ROW()-8)="",0,INDEX(Transactions!$O:$O,ROW()-8))</f>
        <v>0</v>
      </c>
    </row>
    <row r="6682" spans="2:6" x14ac:dyDescent="0.15">
      <c r="B6682">
        <f ca="1">IF(INDEX(Transactions!$J:$J,ROW()-8)="",TODAY(),INDEX(Transactions!$G:$G,ROW()-8))</f>
        <v>46229</v>
      </c>
      <c r="F6682">
        <f>IF(INDEX(Transactions!$J:$J,ROW()-8)="",0,INDEX(Transactions!$O:$O,ROW()-8))</f>
        <v>0</v>
      </c>
    </row>
    <row r="6683" spans="2:6" x14ac:dyDescent="0.15">
      <c r="B6683">
        <f ca="1">IF(INDEX(Transactions!$J:$J,ROW()-8)="",TODAY(),INDEX(Transactions!$G:$G,ROW()-8))</f>
        <v>46229</v>
      </c>
      <c r="F6683">
        <f>IF(INDEX(Transactions!$J:$J,ROW()-8)="",0,INDEX(Transactions!$O:$O,ROW()-8))</f>
        <v>0</v>
      </c>
    </row>
    <row r="6684" spans="2:6" x14ac:dyDescent="0.15">
      <c r="B6684">
        <f ca="1">IF(INDEX(Transactions!$J:$J,ROW()-8)="",TODAY(),INDEX(Transactions!$G:$G,ROW()-8))</f>
        <v>46229</v>
      </c>
      <c r="F6684">
        <f>IF(INDEX(Transactions!$J:$J,ROW()-8)="",0,INDEX(Transactions!$O:$O,ROW()-8))</f>
        <v>0</v>
      </c>
    </row>
    <row r="6685" spans="2:6" x14ac:dyDescent="0.15">
      <c r="B6685">
        <f ca="1">IF(INDEX(Transactions!$J:$J,ROW()-8)="",TODAY(),INDEX(Transactions!$G:$G,ROW()-8))</f>
        <v>46229</v>
      </c>
      <c r="F6685">
        <f>IF(INDEX(Transactions!$J:$J,ROW()-8)="",0,INDEX(Transactions!$O:$O,ROW()-8))</f>
        <v>0</v>
      </c>
    </row>
    <row r="6686" spans="2:6" x14ac:dyDescent="0.15">
      <c r="B6686">
        <f ca="1">IF(INDEX(Transactions!$J:$J,ROW()-8)="",TODAY(),INDEX(Transactions!$G:$G,ROW()-8))</f>
        <v>46229</v>
      </c>
      <c r="F6686">
        <f>IF(INDEX(Transactions!$J:$J,ROW()-8)="",0,INDEX(Transactions!$O:$O,ROW()-8))</f>
        <v>0</v>
      </c>
    </row>
    <row r="6687" spans="2:6" x14ac:dyDescent="0.15">
      <c r="B6687">
        <f ca="1">IF(INDEX(Transactions!$J:$J,ROW()-8)="",TODAY(),INDEX(Transactions!$G:$G,ROW()-8))</f>
        <v>46229</v>
      </c>
      <c r="F6687">
        <f>IF(INDEX(Transactions!$J:$J,ROW()-8)="",0,INDEX(Transactions!$O:$O,ROW()-8))</f>
        <v>0</v>
      </c>
    </row>
    <row r="6688" spans="2:6" x14ac:dyDescent="0.15">
      <c r="B6688">
        <f ca="1">IF(INDEX(Transactions!$J:$J,ROW()-8)="",TODAY(),INDEX(Transactions!$G:$G,ROW()-8))</f>
        <v>46229</v>
      </c>
      <c r="F6688">
        <f>IF(INDEX(Transactions!$J:$J,ROW()-8)="",0,INDEX(Transactions!$O:$O,ROW()-8))</f>
        <v>0</v>
      </c>
    </row>
    <row r="6689" spans="2:6" x14ac:dyDescent="0.15">
      <c r="B6689">
        <f ca="1">IF(INDEX(Transactions!$J:$J,ROW()-8)="",TODAY(),INDEX(Transactions!$G:$G,ROW()-8))</f>
        <v>46229</v>
      </c>
      <c r="F6689">
        <f>IF(INDEX(Transactions!$J:$J,ROW()-8)="",0,INDEX(Transactions!$O:$O,ROW()-8))</f>
        <v>0</v>
      </c>
    </row>
    <row r="6690" spans="2:6" x14ac:dyDescent="0.15">
      <c r="B6690">
        <f ca="1">IF(INDEX(Transactions!$J:$J,ROW()-8)="",TODAY(),INDEX(Transactions!$G:$G,ROW()-8))</f>
        <v>46229</v>
      </c>
      <c r="F6690">
        <f>IF(INDEX(Transactions!$J:$J,ROW()-8)="",0,INDEX(Transactions!$O:$O,ROW()-8))</f>
        <v>0</v>
      </c>
    </row>
    <row r="6691" spans="2:6" x14ac:dyDescent="0.15">
      <c r="B6691">
        <f ca="1">IF(INDEX(Transactions!$J:$J,ROW()-8)="",TODAY(),INDEX(Transactions!$G:$G,ROW()-8))</f>
        <v>46229</v>
      </c>
      <c r="F6691">
        <f>IF(INDEX(Transactions!$J:$J,ROW()-8)="",0,INDEX(Transactions!$O:$O,ROW()-8))</f>
        <v>0</v>
      </c>
    </row>
    <row r="6692" spans="2:6" x14ac:dyDescent="0.15">
      <c r="B6692">
        <f ca="1">IF(INDEX(Transactions!$J:$J,ROW()-8)="",TODAY(),INDEX(Transactions!$G:$G,ROW()-8))</f>
        <v>46229</v>
      </c>
      <c r="F6692">
        <f>IF(INDEX(Transactions!$J:$J,ROW()-8)="",0,INDEX(Transactions!$O:$O,ROW()-8))</f>
        <v>0</v>
      </c>
    </row>
    <row r="6693" spans="2:6" x14ac:dyDescent="0.15">
      <c r="B6693">
        <f ca="1">IF(INDEX(Transactions!$J:$J,ROW()-8)="",TODAY(),INDEX(Transactions!$G:$G,ROW()-8))</f>
        <v>46229</v>
      </c>
      <c r="F6693">
        <f>IF(INDEX(Transactions!$J:$J,ROW()-8)="",0,INDEX(Transactions!$O:$O,ROW()-8))</f>
        <v>0</v>
      </c>
    </row>
    <row r="6694" spans="2:6" x14ac:dyDescent="0.15">
      <c r="B6694">
        <f ca="1">IF(INDEX(Transactions!$J:$J,ROW()-8)="",TODAY(),INDEX(Transactions!$G:$G,ROW()-8))</f>
        <v>46229</v>
      </c>
      <c r="F6694">
        <f>IF(INDEX(Transactions!$J:$J,ROW()-8)="",0,INDEX(Transactions!$O:$O,ROW()-8))</f>
        <v>0</v>
      </c>
    </row>
    <row r="6695" spans="2:6" x14ac:dyDescent="0.15">
      <c r="B6695">
        <f ca="1">IF(INDEX(Transactions!$J:$J,ROW()-8)="",TODAY(),INDEX(Transactions!$G:$G,ROW()-8))</f>
        <v>46229</v>
      </c>
      <c r="F6695">
        <f>IF(INDEX(Transactions!$J:$J,ROW()-8)="",0,INDEX(Transactions!$O:$O,ROW()-8))</f>
        <v>0</v>
      </c>
    </row>
    <row r="6696" spans="2:6" x14ac:dyDescent="0.15">
      <c r="B6696">
        <f ca="1">IF(INDEX(Transactions!$J:$J,ROW()-8)="",TODAY(),INDEX(Transactions!$G:$G,ROW()-8))</f>
        <v>46229</v>
      </c>
      <c r="F6696">
        <f>IF(INDEX(Transactions!$J:$J,ROW()-8)="",0,INDEX(Transactions!$O:$O,ROW()-8))</f>
        <v>0</v>
      </c>
    </row>
    <row r="6697" spans="2:6" x14ac:dyDescent="0.15">
      <c r="B6697">
        <f ca="1">IF(INDEX(Transactions!$J:$J,ROW()-8)="",TODAY(),INDEX(Transactions!$G:$G,ROW()-8))</f>
        <v>46229</v>
      </c>
      <c r="F6697">
        <f>IF(INDEX(Transactions!$J:$J,ROW()-8)="",0,INDEX(Transactions!$O:$O,ROW()-8))</f>
        <v>0</v>
      </c>
    </row>
    <row r="6698" spans="2:6" x14ac:dyDescent="0.15">
      <c r="B6698">
        <f ca="1">IF(INDEX(Transactions!$J:$J,ROW()-8)="",TODAY(),INDEX(Transactions!$G:$G,ROW()-8))</f>
        <v>46229</v>
      </c>
      <c r="F6698">
        <f>IF(INDEX(Transactions!$J:$J,ROW()-8)="",0,INDEX(Transactions!$O:$O,ROW()-8))</f>
        <v>0</v>
      </c>
    </row>
    <row r="6699" spans="2:6" x14ac:dyDescent="0.15">
      <c r="B6699">
        <f ca="1">IF(INDEX(Transactions!$J:$J,ROW()-8)="",TODAY(),INDEX(Transactions!$G:$G,ROW()-8))</f>
        <v>46229</v>
      </c>
      <c r="F6699">
        <f>IF(INDEX(Transactions!$J:$J,ROW()-8)="",0,INDEX(Transactions!$O:$O,ROW()-8))</f>
        <v>0</v>
      </c>
    </row>
    <row r="6700" spans="2:6" x14ac:dyDescent="0.15">
      <c r="B6700">
        <f ca="1">IF(INDEX(Transactions!$J:$J,ROW()-8)="",TODAY(),INDEX(Transactions!$G:$G,ROW()-8))</f>
        <v>46229</v>
      </c>
      <c r="F6700">
        <f>IF(INDEX(Transactions!$J:$J,ROW()-8)="",0,INDEX(Transactions!$O:$O,ROW()-8))</f>
        <v>0</v>
      </c>
    </row>
    <row r="6701" spans="2:6" x14ac:dyDescent="0.15">
      <c r="B6701">
        <f ca="1">IF(INDEX(Transactions!$J:$J,ROW()-8)="",TODAY(),INDEX(Transactions!$G:$G,ROW()-8))</f>
        <v>46229</v>
      </c>
      <c r="F6701">
        <f>IF(INDEX(Transactions!$J:$J,ROW()-8)="",0,INDEX(Transactions!$O:$O,ROW()-8))</f>
        <v>0</v>
      </c>
    </row>
    <row r="6702" spans="2:6" x14ac:dyDescent="0.15">
      <c r="B6702">
        <f ca="1">IF(INDEX(Transactions!$J:$J,ROW()-8)="",TODAY(),INDEX(Transactions!$G:$G,ROW()-8))</f>
        <v>46229</v>
      </c>
      <c r="F6702">
        <f>IF(INDEX(Transactions!$J:$J,ROW()-8)="",0,INDEX(Transactions!$O:$O,ROW()-8))</f>
        <v>0</v>
      </c>
    </row>
    <row r="6703" spans="2:6" x14ac:dyDescent="0.15">
      <c r="B6703">
        <f ca="1">IF(INDEX(Transactions!$J:$J,ROW()-8)="",TODAY(),INDEX(Transactions!$G:$G,ROW()-8))</f>
        <v>46229</v>
      </c>
      <c r="F6703">
        <f>IF(INDEX(Transactions!$J:$J,ROW()-8)="",0,INDEX(Transactions!$O:$O,ROW()-8))</f>
        <v>0</v>
      </c>
    </row>
    <row r="6704" spans="2:6" x14ac:dyDescent="0.15">
      <c r="B6704">
        <f ca="1">IF(INDEX(Transactions!$J:$J,ROW()-8)="",TODAY(),INDEX(Transactions!$G:$G,ROW()-8))</f>
        <v>46229</v>
      </c>
      <c r="F6704">
        <f>IF(INDEX(Transactions!$J:$J,ROW()-8)="",0,INDEX(Transactions!$O:$O,ROW()-8))</f>
        <v>0</v>
      </c>
    </row>
    <row r="6705" spans="2:6" x14ac:dyDescent="0.15">
      <c r="B6705">
        <f ca="1">IF(INDEX(Transactions!$J:$J,ROW()-8)="",TODAY(),INDEX(Transactions!$G:$G,ROW()-8))</f>
        <v>46229</v>
      </c>
      <c r="F6705">
        <f>IF(INDEX(Transactions!$J:$J,ROW()-8)="",0,INDEX(Transactions!$O:$O,ROW()-8))</f>
        <v>0</v>
      </c>
    </row>
    <row r="6706" spans="2:6" x14ac:dyDescent="0.15">
      <c r="B6706">
        <f ca="1">IF(INDEX(Transactions!$J:$J,ROW()-8)="",TODAY(),INDEX(Transactions!$G:$G,ROW()-8))</f>
        <v>46229</v>
      </c>
      <c r="F6706">
        <f>IF(INDEX(Transactions!$J:$J,ROW()-8)="",0,INDEX(Transactions!$O:$O,ROW()-8))</f>
        <v>0</v>
      </c>
    </row>
    <row r="6707" spans="2:6" x14ac:dyDescent="0.15">
      <c r="B6707">
        <f ca="1">IF(INDEX(Transactions!$J:$J,ROW()-8)="",TODAY(),INDEX(Transactions!$G:$G,ROW()-8))</f>
        <v>46229</v>
      </c>
      <c r="F6707">
        <f>IF(INDEX(Transactions!$J:$J,ROW()-8)="",0,INDEX(Transactions!$O:$O,ROW()-8))</f>
        <v>0</v>
      </c>
    </row>
    <row r="6708" spans="2:6" x14ac:dyDescent="0.15">
      <c r="B6708">
        <f ca="1">IF(INDEX(Transactions!$J:$J,ROW()-8)="",TODAY(),INDEX(Transactions!$G:$G,ROW()-8))</f>
        <v>46229</v>
      </c>
      <c r="F6708">
        <f>IF(INDEX(Transactions!$J:$J,ROW()-8)="",0,INDEX(Transactions!$O:$O,ROW()-8))</f>
        <v>0</v>
      </c>
    </row>
    <row r="6709" spans="2:6" x14ac:dyDescent="0.15">
      <c r="B6709">
        <f ca="1">IF(INDEX(Transactions!$J:$J,ROW()-8)="",TODAY(),INDEX(Transactions!$G:$G,ROW()-8))</f>
        <v>46229</v>
      </c>
      <c r="F6709">
        <f>IF(INDEX(Transactions!$J:$J,ROW()-8)="",0,INDEX(Transactions!$O:$O,ROW()-8))</f>
        <v>0</v>
      </c>
    </row>
    <row r="6710" spans="2:6" x14ac:dyDescent="0.15">
      <c r="B6710">
        <f ca="1">IF(INDEX(Transactions!$J:$J,ROW()-8)="",TODAY(),INDEX(Transactions!$G:$G,ROW()-8))</f>
        <v>46229</v>
      </c>
      <c r="F6710">
        <f>IF(INDEX(Transactions!$J:$J,ROW()-8)="",0,INDEX(Transactions!$O:$O,ROW()-8))</f>
        <v>0</v>
      </c>
    </row>
    <row r="6711" spans="2:6" x14ac:dyDescent="0.15">
      <c r="B6711">
        <f ca="1">IF(INDEX(Transactions!$J:$J,ROW()-8)="",TODAY(),INDEX(Transactions!$G:$G,ROW()-8))</f>
        <v>46229</v>
      </c>
      <c r="F6711">
        <f>IF(INDEX(Transactions!$J:$J,ROW()-8)="",0,INDEX(Transactions!$O:$O,ROW()-8))</f>
        <v>0</v>
      </c>
    </row>
    <row r="6712" spans="2:6" x14ac:dyDescent="0.15">
      <c r="B6712">
        <f ca="1">IF(INDEX(Transactions!$J:$J,ROW()-8)="",TODAY(),INDEX(Transactions!$G:$G,ROW()-8))</f>
        <v>46229</v>
      </c>
      <c r="F6712">
        <f>IF(INDEX(Transactions!$J:$J,ROW()-8)="",0,INDEX(Transactions!$O:$O,ROW()-8))</f>
        <v>0</v>
      </c>
    </row>
    <row r="6713" spans="2:6" x14ac:dyDescent="0.15">
      <c r="B6713">
        <f ca="1">IF(INDEX(Transactions!$J:$J,ROW()-8)="",TODAY(),INDEX(Transactions!$G:$G,ROW()-8))</f>
        <v>46229</v>
      </c>
      <c r="F6713">
        <f>IF(INDEX(Transactions!$J:$J,ROW()-8)="",0,INDEX(Transactions!$O:$O,ROW()-8))</f>
        <v>0</v>
      </c>
    </row>
    <row r="6714" spans="2:6" x14ac:dyDescent="0.15">
      <c r="B6714">
        <f ca="1">IF(INDEX(Transactions!$J:$J,ROW()-8)="",TODAY(),INDEX(Transactions!$G:$G,ROW()-8))</f>
        <v>46229</v>
      </c>
      <c r="F6714">
        <f>IF(INDEX(Transactions!$J:$J,ROW()-8)="",0,INDEX(Transactions!$O:$O,ROW()-8))</f>
        <v>0</v>
      </c>
    </row>
    <row r="6715" spans="2:6" x14ac:dyDescent="0.15">
      <c r="B6715">
        <f ca="1">IF(INDEX(Transactions!$J:$J,ROW()-8)="",TODAY(),INDEX(Transactions!$G:$G,ROW()-8))</f>
        <v>46229</v>
      </c>
      <c r="F6715">
        <f>IF(INDEX(Transactions!$J:$J,ROW()-8)="",0,INDEX(Transactions!$O:$O,ROW()-8))</f>
        <v>0</v>
      </c>
    </row>
    <row r="6716" spans="2:6" x14ac:dyDescent="0.15">
      <c r="B6716">
        <f ca="1">IF(INDEX(Transactions!$J:$J,ROW()-8)="",TODAY(),INDEX(Transactions!$G:$G,ROW()-8))</f>
        <v>46229</v>
      </c>
      <c r="F6716">
        <f>IF(INDEX(Transactions!$J:$J,ROW()-8)="",0,INDEX(Transactions!$O:$O,ROW()-8))</f>
        <v>0</v>
      </c>
    </row>
    <row r="6717" spans="2:6" x14ac:dyDescent="0.15">
      <c r="B6717">
        <f ca="1">IF(INDEX(Transactions!$J:$J,ROW()-8)="",TODAY(),INDEX(Transactions!$G:$G,ROW()-8))</f>
        <v>46229</v>
      </c>
      <c r="F6717">
        <f>IF(INDEX(Transactions!$J:$J,ROW()-8)="",0,INDEX(Transactions!$O:$O,ROW()-8))</f>
        <v>0</v>
      </c>
    </row>
    <row r="6718" spans="2:6" x14ac:dyDescent="0.15">
      <c r="B6718">
        <f ca="1">IF(INDEX(Transactions!$J:$J,ROW()-8)="",TODAY(),INDEX(Transactions!$G:$G,ROW()-8))</f>
        <v>46229</v>
      </c>
      <c r="F6718">
        <f>IF(INDEX(Transactions!$J:$J,ROW()-8)="",0,INDEX(Transactions!$O:$O,ROW()-8))</f>
        <v>0</v>
      </c>
    </row>
    <row r="6719" spans="2:6" x14ac:dyDescent="0.15">
      <c r="B6719">
        <f ca="1">IF(INDEX(Transactions!$J:$J,ROW()-8)="",TODAY(),INDEX(Transactions!$G:$G,ROW()-8))</f>
        <v>46229</v>
      </c>
      <c r="F6719">
        <f>IF(INDEX(Transactions!$J:$J,ROW()-8)="",0,INDEX(Transactions!$O:$O,ROW()-8))</f>
        <v>0</v>
      </c>
    </row>
    <row r="6720" spans="2:6" x14ac:dyDescent="0.15">
      <c r="B6720">
        <f ca="1">IF(INDEX(Transactions!$J:$J,ROW()-8)="",TODAY(),INDEX(Transactions!$G:$G,ROW()-8))</f>
        <v>46229</v>
      </c>
      <c r="F6720">
        <f>IF(INDEX(Transactions!$J:$J,ROW()-8)="",0,INDEX(Transactions!$O:$O,ROW()-8))</f>
        <v>0</v>
      </c>
    </row>
    <row r="6721" spans="2:6" x14ac:dyDescent="0.15">
      <c r="B6721">
        <f ca="1">IF(INDEX(Transactions!$J:$J,ROW()-8)="",TODAY(),INDEX(Transactions!$G:$G,ROW()-8))</f>
        <v>46229</v>
      </c>
      <c r="F6721">
        <f>IF(INDEX(Transactions!$J:$J,ROW()-8)="",0,INDEX(Transactions!$O:$O,ROW()-8))</f>
        <v>0</v>
      </c>
    </row>
    <row r="6722" spans="2:6" x14ac:dyDescent="0.15">
      <c r="B6722">
        <f ca="1">IF(INDEX(Transactions!$J:$J,ROW()-8)="",TODAY(),INDEX(Transactions!$G:$G,ROW()-8))</f>
        <v>46229</v>
      </c>
      <c r="F6722">
        <f>IF(INDEX(Transactions!$J:$J,ROW()-8)="",0,INDEX(Transactions!$O:$O,ROW()-8))</f>
        <v>0</v>
      </c>
    </row>
    <row r="6723" spans="2:6" x14ac:dyDescent="0.15">
      <c r="B6723">
        <f ca="1">IF(INDEX(Transactions!$J:$J,ROW()-8)="",TODAY(),INDEX(Transactions!$G:$G,ROW()-8))</f>
        <v>46229</v>
      </c>
      <c r="F6723">
        <f>IF(INDEX(Transactions!$J:$J,ROW()-8)="",0,INDEX(Transactions!$O:$O,ROW()-8))</f>
        <v>0</v>
      </c>
    </row>
    <row r="6724" spans="2:6" x14ac:dyDescent="0.15">
      <c r="B6724">
        <f ca="1">IF(INDEX(Transactions!$J:$J,ROW()-8)="",TODAY(),INDEX(Transactions!$G:$G,ROW()-8))</f>
        <v>46229</v>
      </c>
      <c r="F6724">
        <f>IF(INDEX(Transactions!$J:$J,ROW()-8)="",0,INDEX(Transactions!$O:$O,ROW()-8))</f>
        <v>0</v>
      </c>
    </row>
    <row r="6725" spans="2:6" x14ac:dyDescent="0.15">
      <c r="B6725">
        <f ca="1">IF(INDEX(Transactions!$J:$J,ROW()-8)="",TODAY(),INDEX(Transactions!$G:$G,ROW()-8))</f>
        <v>46229</v>
      </c>
      <c r="F6725">
        <f>IF(INDEX(Transactions!$J:$J,ROW()-8)="",0,INDEX(Transactions!$O:$O,ROW()-8))</f>
        <v>0</v>
      </c>
    </row>
    <row r="6726" spans="2:6" x14ac:dyDescent="0.15">
      <c r="B6726">
        <f ca="1">IF(INDEX(Transactions!$J:$J,ROW()-8)="",TODAY(),INDEX(Transactions!$G:$G,ROW()-8))</f>
        <v>46229</v>
      </c>
      <c r="F6726">
        <f>IF(INDEX(Transactions!$J:$J,ROW()-8)="",0,INDEX(Transactions!$O:$O,ROW()-8))</f>
        <v>0</v>
      </c>
    </row>
    <row r="6727" spans="2:6" x14ac:dyDescent="0.15">
      <c r="B6727">
        <f ca="1">IF(INDEX(Transactions!$J:$J,ROW()-8)="",TODAY(),INDEX(Transactions!$G:$G,ROW()-8))</f>
        <v>46229</v>
      </c>
      <c r="F6727">
        <f>IF(INDEX(Transactions!$J:$J,ROW()-8)="",0,INDEX(Transactions!$O:$O,ROW()-8))</f>
        <v>0</v>
      </c>
    </row>
    <row r="6728" spans="2:6" x14ac:dyDescent="0.15">
      <c r="B6728">
        <f ca="1">IF(INDEX(Transactions!$J:$J,ROW()-8)="",TODAY(),INDEX(Transactions!$G:$G,ROW()-8))</f>
        <v>46229</v>
      </c>
      <c r="F6728">
        <f>IF(INDEX(Transactions!$J:$J,ROW()-8)="",0,INDEX(Transactions!$O:$O,ROW()-8))</f>
        <v>0</v>
      </c>
    </row>
    <row r="6729" spans="2:6" x14ac:dyDescent="0.15">
      <c r="B6729">
        <f ca="1">IF(INDEX(Transactions!$J:$J,ROW()-8)="",TODAY(),INDEX(Transactions!$G:$G,ROW()-8))</f>
        <v>46229</v>
      </c>
      <c r="F6729">
        <f>IF(INDEX(Transactions!$J:$J,ROW()-8)="",0,INDEX(Transactions!$O:$O,ROW()-8))</f>
        <v>0</v>
      </c>
    </row>
    <row r="6730" spans="2:6" x14ac:dyDescent="0.15">
      <c r="B6730">
        <f ca="1">IF(INDEX(Transactions!$J:$J,ROW()-8)="",TODAY(),INDEX(Transactions!$G:$G,ROW()-8))</f>
        <v>46229</v>
      </c>
      <c r="F6730">
        <f>IF(INDEX(Transactions!$J:$J,ROW()-8)="",0,INDEX(Transactions!$O:$O,ROW()-8))</f>
        <v>0</v>
      </c>
    </row>
    <row r="6731" spans="2:6" x14ac:dyDescent="0.15">
      <c r="B6731">
        <f ca="1">IF(INDEX(Transactions!$J:$J,ROW()-8)="",TODAY(),INDEX(Transactions!$G:$G,ROW()-8))</f>
        <v>46229</v>
      </c>
      <c r="F6731">
        <f>IF(INDEX(Transactions!$J:$J,ROW()-8)="",0,INDEX(Transactions!$O:$O,ROW()-8))</f>
        <v>0</v>
      </c>
    </row>
    <row r="6732" spans="2:6" x14ac:dyDescent="0.15">
      <c r="B6732">
        <f ca="1">IF(INDEX(Transactions!$J:$J,ROW()-8)="",TODAY(),INDEX(Transactions!$G:$G,ROW()-8))</f>
        <v>46229</v>
      </c>
      <c r="F6732">
        <f>IF(INDEX(Transactions!$J:$J,ROW()-8)="",0,INDEX(Transactions!$O:$O,ROW()-8))</f>
        <v>0</v>
      </c>
    </row>
    <row r="6733" spans="2:6" x14ac:dyDescent="0.15">
      <c r="B6733">
        <f ca="1">IF(INDEX(Transactions!$J:$J,ROW()-8)="",TODAY(),INDEX(Transactions!$G:$G,ROW()-8))</f>
        <v>46229</v>
      </c>
      <c r="F6733">
        <f>IF(INDEX(Transactions!$J:$J,ROW()-8)="",0,INDEX(Transactions!$O:$O,ROW()-8))</f>
        <v>0</v>
      </c>
    </row>
    <row r="6734" spans="2:6" x14ac:dyDescent="0.15">
      <c r="B6734">
        <f ca="1">IF(INDEX(Transactions!$J:$J,ROW()-8)="",TODAY(),INDEX(Transactions!$G:$G,ROW()-8))</f>
        <v>46229</v>
      </c>
      <c r="F6734">
        <f>IF(INDEX(Transactions!$J:$J,ROW()-8)="",0,INDEX(Transactions!$O:$O,ROW()-8))</f>
        <v>0</v>
      </c>
    </row>
    <row r="6735" spans="2:6" x14ac:dyDescent="0.15">
      <c r="B6735">
        <f ca="1">IF(INDEX(Transactions!$J:$J,ROW()-8)="",TODAY(),INDEX(Transactions!$G:$G,ROW()-8))</f>
        <v>46229</v>
      </c>
      <c r="F6735">
        <f>IF(INDEX(Transactions!$J:$J,ROW()-8)="",0,INDEX(Transactions!$O:$O,ROW()-8))</f>
        <v>0</v>
      </c>
    </row>
    <row r="6736" spans="2:6" x14ac:dyDescent="0.15">
      <c r="B6736">
        <f ca="1">IF(INDEX(Transactions!$J:$J,ROW()-8)="",TODAY(),INDEX(Transactions!$G:$G,ROW()-8))</f>
        <v>46229</v>
      </c>
      <c r="F6736">
        <f>IF(INDEX(Transactions!$J:$J,ROW()-8)="",0,INDEX(Transactions!$O:$O,ROW()-8))</f>
        <v>0</v>
      </c>
    </row>
    <row r="6737" spans="2:6" x14ac:dyDescent="0.15">
      <c r="B6737">
        <f ca="1">IF(INDEX(Transactions!$J:$J,ROW()-8)="",TODAY(),INDEX(Transactions!$G:$G,ROW()-8))</f>
        <v>46229</v>
      </c>
      <c r="F6737">
        <f>IF(INDEX(Transactions!$J:$J,ROW()-8)="",0,INDEX(Transactions!$O:$O,ROW()-8))</f>
        <v>0</v>
      </c>
    </row>
    <row r="6738" spans="2:6" x14ac:dyDescent="0.15">
      <c r="B6738">
        <f ca="1">IF(INDEX(Transactions!$J:$J,ROW()-8)="",TODAY(),INDEX(Transactions!$G:$G,ROW()-8))</f>
        <v>46229</v>
      </c>
      <c r="F6738">
        <f>IF(INDEX(Transactions!$J:$J,ROW()-8)="",0,INDEX(Transactions!$O:$O,ROW()-8))</f>
        <v>0</v>
      </c>
    </row>
    <row r="6739" spans="2:6" x14ac:dyDescent="0.15">
      <c r="B6739">
        <f ca="1">IF(INDEX(Transactions!$J:$J,ROW()-8)="",TODAY(),INDEX(Transactions!$G:$G,ROW()-8))</f>
        <v>46229</v>
      </c>
      <c r="F6739">
        <f>IF(INDEX(Transactions!$J:$J,ROW()-8)="",0,INDEX(Transactions!$O:$O,ROW()-8))</f>
        <v>0</v>
      </c>
    </row>
    <row r="6740" spans="2:6" x14ac:dyDescent="0.15">
      <c r="B6740">
        <f ca="1">IF(INDEX(Transactions!$J:$J,ROW()-8)="",TODAY(),INDEX(Transactions!$G:$G,ROW()-8))</f>
        <v>46229</v>
      </c>
      <c r="F6740">
        <f>IF(INDEX(Transactions!$J:$J,ROW()-8)="",0,INDEX(Transactions!$O:$O,ROW()-8))</f>
        <v>0</v>
      </c>
    </row>
    <row r="6741" spans="2:6" x14ac:dyDescent="0.15">
      <c r="B6741">
        <f ca="1">IF(INDEX(Transactions!$J:$J,ROW()-8)="",TODAY(),INDEX(Transactions!$G:$G,ROW()-8))</f>
        <v>46229</v>
      </c>
      <c r="F6741">
        <f>IF(INDEX(Transactions!$J:$J,ROW()-8)="",0,INDEX(Transactions!$O:$O,ROW()-8))</f>
        <v>0</v>
      </c>
    </row>
    <row r="6742" spans="2:6" x14ac:dyDescent="0.15">
      <c r="B6742">
        <f ca="1">IF(INDEX(Transactions!$J:$J,ROW()-8)="",TODAY(),INDEX(Transactions!$G:$G,ROW()-8))</f>
        <v>46229</v>
      </c>
      <c r="F6742">
        <f>IF(INDEX(Transactions!$J:$J,ROW()-8)="",0,INDEX(Transactions!$O:$O,ROW()-8))</f>
        <v>0</v>
      </c>
    </row>
    <row r="6743" spans="2:6" x14ac:dyDescent="0.15">
      <c r="B6743">
        <f ca="1">IF(INDEX(Transactions!$J:$J,ROW()-8)="",TODAY(),INDEX(Transactions!$G:$G,ROW()-8))</f>
        <v>46229</v>
      </c>
      <c r="F6743">
        <f>IF(INDEX(Transactions!$J:$J,ROW()-8)="",0,INDEX(Transactions!$O:$O,ROW()-8))</f>
        <v>0</v>
      </c>
    </row>
    <row r="6744" spans="2:6" x14ac:dyDescent="0.15">
      <c r="B6744">
        <f ca="1">IF(INDEX(Transactions!$J:$J,ROW()-8)="",TODAY(),INDEX(Transactions!$G:$G,ROW()-8))</f>
        <v>46229</v>
      </c>
      <c r="F6744">
        <f>IF(INDEX(Transactions!$J:$J,ROW()-8)="",0,INDEX(Transactions!$O:$O,ROW()-8))</f>
        <v>0</v>
      </c>
    </row>
    <row r="6745" spans="2:6" x14ac:dyDescent="0.15">
      <c r="B6745">
        <f ca="1">IF(INDEX(Transactions!$J:$J,ROW()-8)="",TODAY(),INDEX(Transactions!$G:$G,ROW()-8))</f>
        <v>46229</v>
      </c>
      <c r="F6745">
        <f>IF(INDEX(Transactions!$J:$J,ROW()-8)="",0,INDEX(Transactions!$O:$O,ROW()-8))</f>
        <v>0</v>
      </c>
    </row>
    <row r="6746" spans="2:6" x14ac:dyDescent="0.15">
      <c r="B6746">
        <f ca="1">IF(INDEX(Transactions!$J:$J,ROW()-8)="",TODAY(),INDEX(Transactions!$G:$G,ROW()-8))</f>
        <v>46229</v>
      </c>
      <c r="F6746">
        <f>IF(INDEX(Transactions!$J:$J,ROW()-8)="",0,INDEX(Transactions!$O:$O,ROW()-8))</f>
        <v>0</v>
      </c>
    </row>
    <row r="6747" spans="2:6" x14ac:dyDescent="0.15">
      <c r="B6747">
        <f ca="1">IF(INDEX(Transactions!$J:$J,ROW()-8)="",TODAY(),INDEX(Transactions!$G:$G,ROW()-8))</f>
        <v>46229</v>
      </c>
      <c r="F6747">
        <f>IF(INDEX(Transactions!$J:$J,ROW()-8)="",0,INDEX(Transactions!$O:$O,ROW()-8))</f>
        <v>0</v>
      </c>
    </row>
    <row r="6748" spans="2:6" x14ac:dyDescent="0.15">
      <c r="B6748">
        <f ca="1">IF(INDEX(Transactions!$J:$J,ROW()-8)="",TODAY(),INDEX(Transactions!$G:$G,ROW()-8))</f>
        <v>46229</v>
      </c>
      <c r="F6748">
        <f>IF(INDEX(Transactions!$J:$J,ROW()-8)="",0,INDEX(Transactions!$O:$O,ROW()-8))</f>
        <v>0</v>
      </c>
    </row>
    <row r="6749" spans="2:6" x14ac:dyDescent="0.15">
      <c r="B6749">
        <f ca="1">IF(INDEX(Transactions!$J:$J,ROW()-8)="",TODAY(),INDEX(Transactions!$G:$G,ROW()-8))</f>
        <v>46229</v>
      </c>
      <c r="F6749">
        <f>IF(INDEX(Transactions!$J:$J,ROW()-8)="",0,INDEX(Transactions!$O:$O,ROW()-8))</f>
        <v>0</v>
      </c>
    </row>
    <row r="6750" spans="2:6" x14ac:dyDescent="0.15">
      <c r="B6750">
        <f ca="1">IF(INDEX(Transactions!$J:$J,ROW()-8)="",TODAY(),INDEX(Transactions!$G:$G,ROW()-8))</f>
        <v>46229</v>
      </c>
      <c r="F6750">
        <f>IF(INDEX(Transactions!$J:$J,ROW()-8)="",0,INDEX(Transactions!$O:$O,ROW()-8))</f>
        <v>0</v>
      </c>
    </row>
    <row r="6751" spans="2:6" x14ac:dyDescent="0.15">
      <c r="B6751">
        <f ca="1">IF(INDEX(Transactions!$J:$J,ROW()-8)="",TODAY(),INDEX(Transactions!$G:$G,ROW()-8))</f>
        <v>46229</v>
      </c>
      <c r="F6751">
        <f>IF(INDEX(Transactions!$J:$J,ROW()-8)="",0,INDEX(Transactions!$O:$O,ROW()-8))</f>
        <v>0</v>
      </c>
    </row>
    <row r="6752" spans="2:6" x14ac:dyDescent="0.15">
      <c r="B6752">
        <f ca="1">IF(INDEX(Transactions!$J:$J,ROW()-8)="",TODAY(),INDEX(Transactions!$G:$G,ROW()-8))</f>
        <v>46229</v>
      </c>
      <c r="F6752">
        <f>IF(INDEX(Transactions!$J:$J,ROW()-8)="",0,INDEX(Transactions!$O:$O,ROW()-8))</f>
        <v>0</v>
      </c>
    </row>
    <row r="6753" spans="2:6" x14ac:dyDescent="0.15">
      <c r="B6753">
        <f ca="1">IF(INDEX(Transactions!$J:$J,ROW()-8)="",TODAY(),INDEX(Transactions!$G:$G,ROW()-8))</f>
        <v>46229</v>
      </c>
      <c r="F6753">
        <f>IF(INDEX(Transactions!$J:$J,ROW()-8)="",0,INDEX(Transactions!$O:$O,ROW()-8))</f>
        <v>0</v>
      </c>
    </row>
    <row r="6754" spans="2:6" x14ac:dyDescent="0.15">
      <c r="B6754">
        <f ca="1">IF(INDEX(Transactions!$J:$J,ROW()-8)="",TODAY(),INDEX(Transactions!$G:$G,ROW()-8))</f>
        <v>46229</v>
      </c>
      <c r="F6754">
        <f>IF(INDEX(Transactions!$J:$J,ROW()-8)="",0,INDEX(Transactions!$O:$O,ROW()-8))</f>
        <v>0</v>
      </c>
    </row>
    <row r="6755" spans="2:6" x14ac:dyDescent="0.15">
      <c r="B6755">
        <f ca="1">IF(INDEX(Transactions!$J:$J,ROW()-8)="",TODAY(),INDEX(Transactions!$G:$G,ROW()-8))</f>
        <v>46229</v>
      </c>
      <c r="F6755">
        <f>IF(INDEX(Transactions!$J:$J,ROW()-8)="",0,INDEX(Transactions!$O:$O,ROW()-8))</f>
        <v>0</v>
      </c>
    </row>
    <row r="6756" spans="2:6" x14ac:dyDescent="0.15">
      <c r="B6756">
        <f ca="1">IF(INDEX(Transactions!$J:$J,ROW()-8)="",TODAY(),INDEX(Transactions!$G:$G,ROW()-8))</f>
        <v>46229</v>
      </c>
      <c r="F6756">
        <f>IF(INDEX(Transactions!$J:$J,ROW()-8)="",0,INDEX(Transactions!$O:$O,ROW()-8))</f>
        <v>0</v>
      </c>
    </row>
    <row r="6757" spans="2:6" x14ac:dyDescent="0.15">
      <c r="B6757">
        <f ca="1">IF(INDEX(Transactions!$J:$J,ROW()-8)="",TODAY(),INDEX(Transactions!$G:$G,ROW()-8))</f>
        <v>46229</v>
      </c>
      <c r="F6757">
        <f>IF(INDEX(Transactions!$J:$J,ROW()-8)="",0,INDEX(Transactions!$O:$O,ROW()-8))</f>
        <v>0</v>
      </c>
    </row>
    <row r="6758" spans="2:6" x14ac:dyDescent="0.15">
      <c r="B6758">
        <f ca="1">IF(INDEX(Transactions!$J:$J,ROW()-8)="",TODAY(),INDEX(Transactions!$G:$G,ROW()-8))</f>
        <v>46229</v>
      </c>
      <c r="F6758">
        <f>IF(INDEX(Transactions!$J:$J,ROW()-8)="",0,INDEX(Transactions!$O:$O,ROW()-8))</f>
        <v>0</v>
      </c>
    </row>
    <row r="6759" spans="2:6" x14ac:dyDescent="0.15">
      <c r="B6759">
        <f ca="1">IF(INDEX(Transactions!$J:$J,ROW()-8)="",TODAY(),INDEX(Transactions!$G:$G,ROW()-8))</f>
        <v>46229</v>
      </c>
      <c r="F6759">
        <f>IF(INDEX(Transactions!$J:$J,ROW()-8)="",0,INDEX(Transactions!$O:$O,ROW()-8))</f>
        <v>0</v>
      </c>
    </row>
    <row r="6760" spans="2:6" x14ac:dyDescent="0.15">
      <c r="B6760">
        <f ca="1">IF(INDEX(Transactions!$J:$J,ROW()-8)="",TODAY(),INDEX(Transactions!$G:$G,ROW()-8))</f>
        <v>46229</v>
      </c>
      <c r="F6760">
        <f>IF(INDEX(Transactions!$J:$J,ROW()-8)="",0,INDEX(Transactions!$O:$O,ROW()-8))</f>
        <v>0</v>
      </c>
    </row>
    <row r="6761" spans="2:6" x14ac:dyDescent="0.15">
      <c r="B6761">
        <f ca="1">IF(INDEX(Transactions!$J:$J,ROW()-8)="",TODAY(),INDEX(Transactions!$G:$G,ROW()-8))</f>
        <v>46229</v>
      </c>
      <c r="F6761">
        <f>IF(INDEX(Transactions!$J:$J,ROW()-8)="",0,INDEX(Transactions!$O:$O,ROW()-8))</f>
        <v>0</v>
      </c>
    </row>
    <row r="6762" spans="2:6" x14ac:dyDescent="0.15">
      <c r="B6762">
        <f ca="1">IF(INDEX(Transactions!$J:$J,ROW()-8)="",TODAY(),INDEX(Transactions!$G:$G,ROW()-8))</f>
        <v>46229</v>
      </c>
      <c r="F6762">
        <f>IF(INDEX(Transactions!$J:$J,ROW()-8)="",0,INDEX(Transactions!$O:$O,ROW()-8))</f>
        <v>0</v>
      </c>
    </row>
    <row r="6763" spans="2:6" x14ac:dyDescent="0.15">
      <c r="B6763">
        <f ca="1">IF(INDEX(Transactions!$J:$J,ROW()-8)="",TODAY(),INDEX(Transactions!$G:$G,ROW()-8))</f>
        <v>46229</v>
      </c>
      <c r="F6763">
        <f>IF(INDEX(Transactions!$J:$J,ROW()-8)="",0,INDEX(Transactions!$O:$O,ROW()-8))</f>
        <v>0</v>
      </c>
    </row>
    <row r="6764" spans="2:6" x14ac:dyDescent="0.15">
      <c r="B6764">
        <f ca="1">IF(INDEX(Transactions!$J:$J,ROW()-8)="",TODAY(),INDEX(Transactions!$G:$G,ROW()-8))</f>
        <v>46229</v>
      </c>
      <c r="F6764">
        <f>IF(INDEX(Transactions!$J:$J,ROW()-8)="",0,INDEX(Transactions!$O:$O,ROW()-8))</f>
        <v>0</v>
      </c>
    </row>
    <row r="6765" spans="2:6" x14ac:dyDescent="0.15">
      <c r="B6765">
        <f ca="1">IF(INDEX(Transactions!$J:$J,ROW()-8)="",TODAY(),INDEX(Transactions!$G:$G,ROW()-8))</f>
        <v>46229</v>
      </c>
      <c r="F6765">
        <f>IF(INDEX(Transactions!$J:$J,ROW()-8)="",0,INDEX(Transactions!$O:$O,ROW()-8))</f>
        <v>0</v>
      </c>
    </row>
    <row r="6766" spans="2:6" x14ac:dyDescent="0.15">
      <c r="B6766">
        <f ca="1">IF(INDEX(Transactions!$J:$J,ROW()-8)="",TODAY(),INDEX(Transactions!$G:$G,ROW()-8))</f>
        <v>46229</v>
      </c>
      <c r="F6766">
        <f>IF(INDEX(Transactions!$J:$J,ROW()-8)="",0,INDEX(Transactions!$O:$O,ROW()-8))</f>
        <v>0</v>
      </c>
    </row>
    <row r="6767" spans="2:6" x14ac:dyDescent="0.15">
      <c r="B6767">
        <f ca="1">IF(INDEX(Transactions!$J:$J,ROW()-8)="",TODAY(),INDEX(Transactions!$G:$G,ROW()-8))</f>
        <v>46229</v>
      </c>
      <c r="F6767">
        <f>IF(INDEX(Transactions!$J:$J,ROW()-8)="",0,INDEX(Transactions!$O:$O,ROW()-8))</f>
        <v>0</v>
      </c>
    </row>
    <row r="6768" spans="2:6" x14ac:dyDescent="0.15">
      <c r="B6768">
        <f ca="1">IF(INDEX(Transactions!$J:$J,ROW()-8)="",TODAY(),INDEX(Transactions!$G:$G,ROW()-8))</f>
        <v>46229</v>
      </c>
      <c r="F6768">
        <f>IF(INDEX(Transactions!$J:$J,ROW()-8)="",0,INDEX(Transactions!$O:$O,ROW()-8))</f>
        <v>0</v>
      </c>
    </row>
    <row r="6769" spans="2:6" x14ac:dyDescent="0.15">
      <c r="B6769">
        <f ca="1">IF(INDEX(Transactions!$J:$J,ROW()-8)="",TODAY(),INDEX(Transactions!$G:$G,ROW()-8))</f>
        <v>46229</v>
      </c>
      <c r="F6769">
        <f>IF(INDEX(Transactions!$J:$J,ROW()-8)="",0,INDEX(Transactions!$O:$O,ROW()-8))</f>
        <v>0</v>
      </c>
    </row>
    <row r="6770" spans="2:6" x14ac:dyDescent="0.15">
      <c r="B6770">
        <f ca="1">IF(INDEX(Transactions!$J:$J,ROW()-8)="",TODAY(),INDEX(Transactions!$G:$G,ROW()-8))</f>
        <v>46229</v>
      </c>
      <c r="F6770">
        <f>IF(INDEX(Transactions!$J:$J,ROW()-8)="",0,INDEX(Transactions!$O:$O,ROW()-8))</f>
        <v>0</v>
      </c>
    </row>
    <row r="6771" spans="2:6" x14ac:dyDescent="0.15">
      <c r="B6771">
        <f ca="1">IF(INDEX(Transactions!$J:$J,ROW()-8)="",TODAY(),INDEX(Transactions!$G:$G,ROW()-8))</f>
        <v>46229</v>
      </c>
      <c r="F6771">
        <f>IF(INDEX(Transactions!$J:$J,ROW()-8)="",0,INDEX(Transactions!$O:$O,ROW()-8))</f>
        <v>0</v>
      </c>
    </row>
    <row r="6772" spans="2:6" x14ac:dyDescent="0.15">
      <c r="B6772">
        <f ca="1">IF(INDEX(Transactions!$J:$J,ROW()-8)="",TODAY(),INDEX(Transactions!$G:$G,ROW()-8))</f>
        <v>46229</v>
      </c>
      <c r="F6772">
        <f>IF(INDEX(Transactions!$J:$J,ROW()-8)="",0,INDEX(Transactions!$O:$O,ROW()-8))</f>
        <v>0</v>
      </c>
    </row>
    <row r="6773" spans="2:6" x14ac:dyDescent="0.15">
      <c r="B6773">
        <f ca="1">IF(INDEX(Transactions!$J:$J,ROW()-8)="",TODAY(),INDEX(Transactions!$G:$G,ROW()-8))</f>
        <v>46229</v>
      </c>
      <c r="F6773">
        <f>IF(INDEX(Transactions!$J:$J,ROW()-8)="",0,INDEX(Transactions!$O:$O,ROW()-8))</f>
        <v>0</v>
      </c>
    </row>
    <row r="6774" spans="2:6" x14ac:dyDescent="0.15">
      <c r="B6774">
        <f ca="1">IF(INDEX(Transactions!$J:$J,ROW()-8)="",TODAY(),INDEX(Transactions!$G:$G,ROW()-8))</f>
        <v>46229</v>
      </c>
      <c r="F6774">
        <f>IF(INDEX(Transactions!$J:$J,ROW()-8)="",0,INDEX(Transactions!$O:$O,ROW()-8))</f>
        <v>0</v>
      </c>
    </row>
    <row r="6775" spans="2:6" x14ac:dyDescent="0.15">
      <c r="B6775">
        <f ca="1">IF(INDEX(Transactions!$J:$J,ROW()-8)="",TODAY(),INDEX(Transactions!$G:$G,ROW()-8))</f>
        <v>46229</v>
      </c>
      <c r="F6775">
        <f>IF(INDEX(Transactions!$J:$J,ROW()-8)="",0,INDEX(Transactions!$O:$O,ROW()-8))</f>
        <v>0</v>
      </c>
    </row>
    <row r="6776" spans="2:6" x14ac:dyDescent="0.15">
      <c r="B6776">
        <f ca="1">IF(INDEX(Transactions!$J:$J,ROW()-8)="",TODAY(),INDEX(Transactions!$G:$G,ROW()-8))</f>
        <v>46229</v>
      </c>
      <c r="F6776">
        <f>IF(INDEX(Transactions!$J:$J,ROW()-8)="",0,INDEX(Transactions!$O:$O,ROW()-8))</f>
        <v>0</v>
      </c>
    </row>
    <row r="6777" spans="2:6" x14ac:dyDescent="0.15">
      <c r="B6777">
        <f ca="1">IF(INDEX(Transactions!$J:$J,ROW()-8)="",TODAY(),INDEX(Transactions!$G:$G,ROW()-8))</f>
        <v>46229</v>
      </c>
      <c r="F6777">
        <f>IF(INDEX(Transactions!$J:$J,ROW()-8)="",0,INDEX(Transactions!$O:$O,ROW()-8))</f>
        <v>0</v>
      </c>
    </row>
    <row r="6778" spans="2:6" x14ac:dyDescent="0.15">
      <c r="B6778">
        <f ca="1">IF(INDEX(Transactions!$J:$J,ROW()-8)="",TODAY(),INDEX(Transactions!$G:$G,ROW()-8))</f>
        <v>46229</v>
      </c>
      <c r="F6778">
        <f>IF(INDEX(Transactions!$J:$J,ROW()-8)="",0,INDEX(Transactions!$O:$O,ROW()-8))</f>
        <v>0</v>
      </c>
    </row>
    <row r="6779" spans="2:6" x14ac:dyDescent="0.15">
      <c r="B6779">
        <f ca="1">IF(INDEX(Transactions!$J:$J,ROW()-8)="",TODAY(),INDEX(Transactions!$G:$G,ROW()-8))</f>
        <v>46229</v>
      </c>
      <c r="F6779">
        <f>IF(INDEX(Transactions!$J:$J,ROW()-8)="",0,INDEX(Transactions!$O:$O,ROW()-8))</f>
        <v>0</v>
      </c>
    </row>
    <row r="6780" spans="2:6" x14ac:dyDescent="0.15">
      <c r="B6780">
        <f ca="1">IF(INDEX(Transactions!$J:$J,ROW()-8)="",TODAY(),INDEX(Transactions!$G:$G,ROW()-8))</f>
        <v>46229</v>
      </c>
      <c r="F6780">
        <f>IF(INDEX(Transactions!$J:$J,ROW()-8)="",0,INDEX(Transactions!$O:$O,ROW()-8))</f>
        <v>0</v>
      </c>
    </row>
    <row r="6781" spans="2:6" x14ac:dyDescent="0.15">
      <c r="B6781">
        <f ca="1">IF(INDEX(Transactions!$J:$J,ROW()-8)="",TODAY(),INDEX(Transactions!$G:$G,ROW()-8))</f>
        <v>46229</v>
      </c>
      <c r="F6781">
        <f>IF(INDEX(Transactions!$J:$J,ROW()-8)="",0,INDEX(Transactions!$O:$O,ROW()-8))</f>
        <v>0</v>
      </c>
    </row>
    <row r="6782" spans="2:6" x14ac:dyDescent="0.15">
      <c r="B6782">
        <f ca="1">IF(INDEX(Transactions!$J:$J,ROW()-8)="",TODAY(),INDEX(Transactions!$G:$G,ROW()-8))</f>
        <v>46229</v>
      </c>
      <c r="F6782">
        <f>IF(INDEX(Transactions!$J:$J,ROW()-8)="",0,INDEX(Transactions!$O:$O,ROW()-8))</f>
        <v>0</v>
      </c>
    </row>
    <row r="6783" spans="2:6" x14ac:dyDescent="0.15">
      <c r="B6783">
        <f ca="1">IF(INDEX(Transactions!$J:$J,ROW()-8)="",TODAY(),INDEX(Transactions!$G:$G,ROW()-8))</f>
        <v>46229</v>
      </c>
      <c r="F6783">
        <f>IF(INDEX(Transactions!$J:$J,ROW()-8)="",0,INDEX(Transactions!$O:$O,ROW()-8))</f>
        <v>0</v>
      </c>
    </row>
    <row r="6784" spans="2:6" x14ac:dyDescent="0.15">
      <c r="B6784">
        <f ca="1">IF(INDEX(Transactions!$J:$J,ROW()-8)="",TODAY(),INDEX(Transactions!$G:$G,ROW()-8))</f>
        <v>46229</v>
      </c>
      <c r="F6784">
        <f>IF(INDEX(Transactions!$J:$J,ROW()-8)="",0,INDEX(Transactions!$O:$O,ROW()-8))</f>
        <v>0</v>
      </c>
    </row>
    <row r="6785" spans="2:6" x14ac:dyDescent="0.15">
      <c r="B6785">
        <f ca="1">IF(INDEX(Transactions!$J:$J,ROW()-8)="",TODAY(),INDEX(Transactions!$G:$G,ROW()-8))</f>
        <v>46229</v>
      </c>
      <c r="F6785">
        <f>IF(INDEX(Transactions!$J:$J,ROW()-8)="",0,INDEX(Transactions!$O:$O,ROW()-8))</f>
        <v>0</v>
      </c>
    </row>
    <row r="6786" spans="2:6" x14ac:dyDescent="0.15">
      <c r="B6786">
        <f ca="1">IF(INDEX(Transactions!$J:$J,ROW()-8)="",TODAY(),INDEX(Transactions!$G:$G,ROW()-8))</f>
        <v>46229</v>
      </c>
      <c r="F6786">
        <f>IF(INDEX(Transactions!$J:$J,ROW()-8)="",0,INDEX(Transactions!$O:$O,ROW()-8))</f>
        <v>0</v>
      </c>
    </row>
    <row r="6787" spans="2:6" x14ac:dyDescent="0.15">
      <c r="B6787">
        <f ca="1">IF(INDEX(Transactions!$J:$J,ROW()-8)="",TODAY(),INDEX(Transactions!$G:$G,ROW()-8))</f>
        <v>46229</v>
      </c>
      <c r="F6787">
        <f>IF(INDEX(Transactions!$J:$J,ROW()-8)="",0,INDEX(Transactions!$O:$O,ROW()-8))</f>
        <v>0</v>
      </c>
    </row>
    <row r="6788" spans="2:6" x14ac:dyDescent="0.15">
      <c r="B6788">
        <f ca="1">IF(INDEX(Transactions!$J:$J,ROW()-8)="",TODAY(),INDEX(Transactions!$G:$G,ROW()-8))</f>
        <v>46229</v>
      </c>
      <c r="F6788">
        <f>IF(INDEX(Transactions!$J:$J,ROW()-8)="",0,INDEX(Transactions!$O:$O,ROW()-8))</f>
        <v>0</v>
      </c>
    </row>
    <row r="6789" spans="2:6" x14ac:dyDescent="0.15">
      <c r="B6789">
        <f ca="1">IF(INDEX(Transactions!$J:$J,ROW()-8)="",TODAY(),INDEX(Transactions!$G:$G,ROW()-8))</f>
        <v>46229</v>
      </c>
      <c r="F6789">
        <f>IF(INDEX(Transactions!$J:$J,ROW()-8)="",0,INDEX(Transactions!$O:$O,ROW()-8))</f>
        <v>0</v>
      </c>
    </row>
    <row r="6790" spans="2:6" x14ac:dyDescent="0.15">
      <c r="B6790">
        <f ca="1">IF(INDEX(Transactions!$J:$J,ROW()-8)="",TODAY(),INDEX(Transactions!$G:$G,ROW()-8))</f>
        <v>46229</v>
      </c>
      <c r="F6790">
        <f>IF(INDEX(Transactions!$J:$J,ROW()-8)="",0,INDEX(Transactions!$O:$O,ROW()-8))</f>
        <v>0</v>
      </c>
    </row>
    <row r="6791" spans="2:6" x14ac:dyDescent="0.15">
      <c r="B6791">
        <f ca="1">IF(INDEX(Transactions!$J:$J,ROW()-8)="",TODAY(),INDEX(Transactions!$G:$G,ROW()-8))</f>
        <v>46229</v>
      </c>
      <c r="F6791">
        <f>IF(INDEX(Transactions!$J:$J,ROW()-8)="",0,INDEX(Transactions!$O:$O,ROW()-8))</f>
        <v>0</v>
      </c>
    </row>
    <row r="6792" spans="2:6" x14ac:dyDescent="0.15">
      <c r="B6792">
        <f ca="1">IF(INDEX(Transactions!$J:$J,ROW()-8)="",TODAY(),INDEX(Transactions!$G:$G,ROW()-8))</f>
        <v>46229</v>
      </c>
      <c r="F6792">
        <f>IF(INDEX(Transactions!$J:$J,ROW()-8)="",0,INDEX(Transactions!$O:$O,ROW()-8))</f>
        <v>0</v>
      </c>
    </row>
    <row r="6793" spans="2:6" x14ac:dyDescent="0.15">
      <c r="B6793">
        <f ca="1">IF(INDEX(Transactions!$J:$J,ROW()-8)="",TODAY(),INDEX(Transactions!$G:$G,ROW()-8))</f>
        <v>46229</v>
      </c>
      <c r="F6793">
        <f>IF(INDEX(Transactions!$J:$J,ROW()-8)="",0,INDEX(Transactions!$O:$O,ROW()-8))</f>
        <v>0</v>
      </c>
    </row>
    <row r="6794" spans="2:6" x14ac:dyDescent="0.15">
      <c r="B6794">
        <f ca="1">IF(INDEX(Transactions!$J:$J,ROW()-8)="",TODAY(),INDEX(Transactions!$G:$G,ROW()-8))</f>
        <v>46229</v>
      </c>
      <c r="F6794">
        <f>IF(INDEX(Transactions!$J:$J,ROW()-8)="",0,INDEX(Transactions!$O:$O,ROW()-8))</f>
        <v>0</v>
      </c>
    </row>
    <row r="6795" spans="2:6" x14ac:dyDescent="0.15">
      <c r="B6795">
        <f ca="1">IF(INDEX(Transactions!$J:$J,ROW()-8)="",TODAY(),INDEX(Transactions!$G:$G,ROW()-8))</f>
        <v>46229</v>
      </c>
      <c r="F6795">
        <f>IF(INDEX(Transactions!$J:$J,ROW()-8)="",0,INDEX(Transactions!$O:$O,ROW()-8))</f>
        <v>0</v>
      </c>
    </row>
    <row r="6796" spans="2:6" x14ac:dyDescent="0.15">
      <c r="B6796">
        <f ca="1">IF(INDEX(Transactions!$J:$J,ROW()-8)="",TODAY(),INDEX(Transactions!$G:$G,ROW()-8))</f>
        <v>46229</v>
      </c>
      <c r="F6796">
        <f>IF(INDEX(Transactions!$J:$J,ROW()-8)="",0,INDEX(Transactions!$O:$O,ROW()-8))</f>
        <v>0</v>
      </c>
    </row>
    <row r="6797" spans="2:6" x14ac:dyDescent="0.15">
      <c r="B6797">
        <f ca="1">IF(INDEX(Transactions!$J:$J,ROW()-8)="",TODAY(),INDEX(Transactions!$G:$G,ROW()-8))</f>
        <v>46229</v>
      </c>
      <c r="F6797">
        <f>IF(INDEX(Transactions!$J:$J,ROW()-8)="",0,INDEX(Transactions!$O:$O,ROW()-8))</f>
        <v>0</v>
      </c>
    </row>
    <row r="6798" spans="2:6" x14ac:dyDescent="0.15">
      <c r="B6798">
        <f ca="1">IF(INDEX(Transactions!$J:$J,ROW()-8)="",TODAY(),INDEX(Transactions!$G:$G,ROW()-8))</f>
        <v>46229</v>
      </c>
      <c r="F6798">
        <f>IF(INDEX(Transactions!$J:$J,ROW()-8)="",0,INDEX(Transactions!$O:$O,ROW()-8))</f>
        <v>0</v>
      </c>
    </row>
    <row r="6799" spans="2:6" x14ac:dyDescent="0.15">
      <c r="B6799">
        <f ca="1">IF(INDEX(Transactions!$J:$J,ROW()-8)="",TODAY(),INDEX(Transactions!$G:$G,ROW()-8))</f>
        <v>46229</v>
      </c>
      <c r="F6799">
        <f>IF(INDEX(Transactions!$J:$J,ROW()-8)="",0,INDEX(Transactions!$O:$O,ROW()-8))</f>
        <v>0</v>
      </c>
    </row>
    <row r="6800" spans="2:6" x14ac:dyDescent="0.15">
      <c r="B6800">
        <f ca="1">IF(INDEX(Transactions!$J:$J,ROW()-8)="",TODAY(),INDEX(Transactions!$G:$G,ROW()-8))</f>
        <v>46229</v>
      </c>
      <c r="F6800">
        <f>IF(INDEX(Transactions!$J:$J,ROW()-8)="",0,INDEX(Transactions!$O:$O,ROW()-8))</f>
        <v>0</v>
      </c>
    </row>
    <row r="6801" spans="2:6" x14ac:dyDescent="0.15">
      <c r="B6801">
        <f ca="1">IF(INDEX(Transactions!$J:$J,ROW()-8)="",TODAY(),INDEX(Transactions!$G:$G,ROW()-8))</f>
        <v>46229</v>
      </c>
      <c r="F6801">
        <f>IF(INDEX(Transactions!$J:$J,ROW()-8)="",0,INDEX(Transactions!$O:$O,ROW()-8))</f>
        <v>0</v>
      </c>
    </row>
    <row r="6802" spans="2:6" x14ac:dyDescent="0.15">
      <c r="B6802">
        <f ca="1">IF(INDEX(Transactions!$J:$J,ROW()-8)="",TODAY(),INDEX(Transactions!$G:$G,ROW()-8))</f>
        <v>46229</v>
      </c>
      <c r="F6802">
        <f>IF(INDEX(Transactions!$J:$J,ROW()-8)="",0,INDEX(Transactions!$O:$O,ROW()-8))</f>
        <v>0</v>
      </c>
    </row>
    <row r="6803" spans="2:6" x14ac:dyDescent="0.15">
      <c r="B6803">
        <f ca="1">IF(INDEX(Transactions!$J:$J,ROW()-8)="",TODAY(),INDEX(Transactions!$G:$G,ROW()-8))</f>
        <v>46229</v>
      </c>
      <c r="F6803">
        <f>IF(INDEX(Transactions!$J:$J,ROW()-8)="",0,INDEX(Transactions!$O:$O,ROW()-8))</f>
        <v>0</v>
      </c>
    </row>
    <row r="6804" spans="2:6" x14ac:dyDescent="0.15">
      <c r="B6804">
        <f ca="1">IF(INDEX(Transactions!$J:$J,ROW()-8)="",TODAY(),INDEX(Transactions!$G:$G,ROW()-8))</f>
        <v>46229</v>
      </c>
      <c r="F6804">
        <f>IF(INDEX(Transactions!$J:$J,ROW()-8)="",0,INDEX(Transactions!$O:$O,ROW()-8))</f>
        <v>0</v>
      </c>
    </row>
    <row r="6805" spans="2:6" x14ac:dyDescent="0.15">
      <c r="B6805">
        <f ca="1">IF(INDEX(Transactions!$J:$J,ROW()-8)="",TODAY(),INDEX(Transactions!$G:$G,ROW()-8))</f>
        <v>46229</v>
      </c>
      <c r="F6805">
        <f>IF(INDEX(Transactions!$J:$J,ROW()-8)="",0,INDEX(Transactions!$O:$O,ROW()-8))</f>
        <v>0</v>
      </c>
    </row>
    <row r="6806" spans="2:6" x14ac:dyDescent="0.15">
      <c r="B6806">
        <f ca="1">IF(INDEX(Transactions!$J:$J,ROW()-8)="",TODAY(),INDEX(Transactions!$G:$G,ROW()-8))</f>
        <v>46229</v>
      </c>
      <c r="F6806">
        <f>IF(INDEX(Transactions!$J:$J,ROW()-8)="",0,INDEX(Transactions!$O:$O,ROW()-8))</f>
        <v>0</v>
      </c>
    </row>
    <row r="6807" spans="2:6" x14ac:dyDescent="0.15">
      <c r="B6807">
        <f ca="1">IF(INDEX(Transactions!$J:$J,ROW()-8)="",TODAY(),INDEX(Transactions!$G:$G,ROW()-8))</f>
        <v>46229</v>
      </c>
      <c r="F6807">
        <f>IF(INDEX(Transactions!$J:$J,ROW()-8)="",0,INDEX(Transactions!$O:$O,ROW()-8))</f>
        <v>0</v>
      </c>
    </row>
    <row r="6808" spans="2:6" x14ac:dyDescent="0.15">
      <c r="B6808">
        <f ca="1">IF(INDEX(Transactions!$J:$J,ROW()-8)="",TODAY(),INDEX(Transactions!$G:$G,ROW()-8))</f>
        <v>46229</v>
      </c>
      <c r="F6808">
        <f>IF(INDEX(Transactions!$J:$J,ROW()-8)="",0,INDEX(Transactions!$O:$O,ROW()-8))</f>
        <v>0</v>
      </c>
    </row>
    <row r="6809" spans="2:6" x14ac:dyDescent="0.15">
      <c r="B6809">
        <f ca="1">IF(INDEX(Transactions!$J:$J,ROW()-8)="",TODAY(),INDEX(Transactions!$G:$G,ROW()-8))</f>
        <v>46229</v>
      </c>
      <c r="F6809">
        <f>IF(INDEX(Transactions!$J:$J,ROW()-8)="",0,INDEX(Transactions!$O:$O,ROW()-8))</f>
        <v>0</v>
      </c>
    </row>
    <row r="6810" spans="2:6" x14ac:dyDescent="0.15">
      <c r="B6810">
        <f ca="1">IF(INDEX(Transactions!$J:$J,ROW()-8)="",TODAY(),INDEX(Transactions!$G:$G,ROW()-8))</f>
        <v>46229</v>
      </c>
      <c r="F6810">
        <f>IF(INDEX(Transactions!$J:$J,ROW()-8)="",0,INDEX(Transactions!$O:$O,ROW()-8))</f>
        <v>0</v>
      </c>
    </row>
    <row r="6811" spans="2:6" x14ac:dyDescent="0.15">
      <c r="B6811">
        <f ca="1">IF(INDEX(Transactions!$J:$J,ROW()-8)="",TODAY(),INDEX(Transactions!$G:$G,ROW()-8))</f>
        <v>46229</v>
      </c>
      <c r="F6811">
        <f>IF(INDEX(Transactions!$J:$J,ROW()-8)="",0,INDEX(Transactions!$O:$O,ROW()-8))</f>
        <v>0</v>
      </c>
    </row>
    <row r="6812" spans="2:6" x14ac:dyDescent="0.15">
      <c r="B6812">
        <f ca="1">IF(INDEX(Transactions!$J:$J,ROW()-8)="",TODAY(),INDEX(Transactions!$G:$G,ROW()-8))</f>
        <v>46229</v>
      </c>
      <c r="F6812">
        <f>IF(INDEX(Transactions!$J:$J,ROW()-8)="",0,INDEX(Transactions!$O:$O,ROW()-8))</f>
        <v>0</v>
      </c>
    </row>
    <row r="6813" spans="2:6" x14ac:dyDescent="0.15">
      <c r="B6813">
        <f ca="1">IF(INDEX(Transactions!$J:$J,ROW()-8)="",TODAY(),INDEX(Transactions!$G:$G,ROW()-8))</f>
        <v>46229</v>
      </c>
      <c r="F6813">
        <f>IF(INDEX(Transactions!$J:$J,ROW()-8)="",0,INDEX(Transactions!$O:$O,ROW()-8))</f>
        <v>0</v>
      </c>
    </row>
    <row r="6814" spans="2:6" x14ac:dyDescent="0.15">
      <c r="B6814">
        <f ca="1">IF(INDEX(Transactions!$J:$J,ROW()-8)="",TODAY(),INDEX(Transactions!$G:$G,ROW()-8))</f>
        <v>46229</v>
      </c>
      <c r="F6814">
        <f>IF(INDEX(Transactions!$J:$J,ROW()-8)="",0,INDEX(Transactions!$O:$O,ROW()-8))</f>
        <v>0</v>
      </c>
    </row>
    <row r="6815" spans="2:6" x14ac:dyDescent="0.15">
      <c r="B6815">
        <f ca="1">IF(INDEX(Transactions!$J:$J,ROW()-8)="",TODAY(),INDEX(Transactions!$G:$G,ROW()-8))</f>
        <v>46229</v>
      </c>
      <c r="F6815">
        <f>IF(INDEX(Transactions!$J:$J,ROW()-8)="",0,INDEX(Transactions!$O:$O,ROW()-8))</f>
        <v>0</v>
      </c>
    </row>
    <row r="6816" spans="2:6" x14ac:dyDescent="0.15">
      <c r="B6816">
        <f ca="1">IF(INDEX(Transactions!$J:$J,ROW()-8)="",TODAY(),INDEX(Transactions!$G:$G,ROW()-8))</f>
        <v>46229</v>
      </c>
      <c r="F6816">
        <f>IF(INDEX(Transactions!$J:$J,ROW()-8)="",0,INDEX(Transactions!$O:$O,ROW()-8))</f>
        <v>0</v>
      </c>
    </row>
    <row r="6817" spans="2:6" x14ac:dyDescent="0.15">
      <c r="B6817">
        <f ca="1">IF(INDEX(Transactions!$J:$J,ROW()-8)="",TODAY(),INDEX(Transactions!$G:$G,ROW()-8))</f>
        <v>46229</v>
      </c>
      <c r="F6817">
        <f>IF(INDEX(Transactions!$J:$J,ROW()-8)="",0,INDEX(Transactions!$O:$O,ROW()-8))</f>
        <v>0</v>
      </c>
    </row>
    <row r="6818" spans="2:6" x14ac:dyDescent="0.15">
      <c r="B6818">
        <f ca="1">IF(INDEX(Transactions!$J:$J,ROW()-8)="",TODAY(),INDEX(Transactions!$G:$G,ROW()-8))</f>
        <v>46229</v>
      </c>
      <c r="F6818">
        <f>IF(INDEX(Transactions!$J:$J,ROW()-8)="",0,INDEX(Transactions!$O:$O,ROW()-8))</f>
        <v>0</v>
      </c>
    </row>
    <row r="6819" spans="2:6" x14ac:dyDescent="0.15">
      <c r="B6819">
        <f ca="1">IF(INDEX(Transactions!$J:$J,ROW()-8)="",TODAY(),INDEX(Transactions!$G:$G,ROW()-8))</f>
        <v>46229</v>
      </c>
      <c r="F6819">
        <f>IF(INDEX(Transactions!$J:$J,ROW()-8)="",0,INDEX(Transactions!$O:$O,ROW()-8))</f>
        <v>0</v>
      </c>
    </row>
    <row r="6820" spans="2:6" x14ac:dyDescent="0.15">
      <c r="B6820">
        <f ca="1">IF(INDEX(Transactions!$J:$J,ROW()-8)="",TODAY(),INDEX(Transactions!$G:$G,ROW()-8))</f>
        <v>46229</v>
      </c>
      <c r="F6820">
        <f>IF(INDEX(Transactions!$J:$J,ROW()-8)="",0,INDEX(Transactions!$O:$O,ROW()-8))</f>
        <v>0</v>
      </c>
    </row>
    <row r="6821" spans="2:6" x14ac:dyDescent="0.15">
      <c r="B6821">
        <f ca="1">IF(INDEX(Transactions!$J:$J,ROW()-8)="",TODAY(),INDEX(Transactions!$G:$G,ROW()-8))</f>
        <v>46229</v>
      </c>
      <c r="F6821">
        <f>IF(INDEX(Transactions!$J:$J,ROW()-8)="",0,INDEX(Transactions!$O:$O,ROW()-8))</f>
        <v>0</v>
      </c>
    </row>
    <row r="6822" spans="2:6" x14ac:dyDescent="0.15">
      <c r="B6822">
        <f ca="1">IF(INDEX(Transactions!$J:$J,ROW()-8)="",TODAY(),INDEX(Transactions!$G:$G,ROW()-8))</f>
        <v>46229</v>
      </c>
      <c r="F6822">
        <f>IF(INDEX(Transactions!$J:$J,ROW()-8)="",0,INDEX(Transactions!$O:$O,ROW()-8))</f>
        <v>0</v>
      </c>
    </row>
    <row r="6823" spans="2:6" x14ac:dyDescent="0.15">
      <c r="B6823">
        <f ca="1">IF(INDEX(Transactions!$J:$J,ROW()-8)="",TODAY(),INDEX(Transactions!$G:$G,ROW()-8))</f>
        <v>46229</v>
      </c>
      <c r="F6823">
        <f>IF(INDEX(Transactions!$J:$J,ROW()-8)="",0,INDEX(Transactions!$O:$O,ROW()-8))</f>
        <v>0</v>
      </c>
    </row>
    <row r="6824" spans="2:6" x14ac:dyDescent="0.15">
      <c r="B6824">
        <f ca="1">IF(INDEX(Transactions!$J:$J,ROW()-8)="",TODAY(),INDEX(Transactions!$G:$G,ROW()-8))</f>
        <v>46229</v>
      </c>
      <c r="F6824">
        <f>IF(INDEX(Transactions!$J:$J,ROW()-8)="",0,INDEX(Transactions!$O:$O,ROW()-8))</f>
        <v>0</v>
      </c>
    </row>
    <row r="6825" spans="2:6" x14ac:dyDescent="0.15">
      <c r="B6825">
        <f ca="1">IF(INDEX(Transactions!$J:$J,ROW()-8)="",TODAY(),INDEX(Transactions!$G:$G,ROW()-8))</f>
        <v>46229</v>
      </c>
      <c r="F6825">
        <f>IF(INDEX(Transactions!$J:$J,ROW()-8)="",0,INDEX(Transactions!$O:$O,ROW()-8))</f>
        <v>0</v>
      </c>
    </row>
    <row r="6826" spans="2:6" x14ac:dyDescent="0.15">
      <c r="B6826">
        <f ca="1">IF(INDEX(Transactions!$J:$J,ROW()-8)="",TODAY(),INDEX(Transactions!$G:$G,ROW()-8))</f>
        <v>46229</v>
      </c>
      <c r="F6826">
        <f>IF(INDEX(Transactions!$J:$J,ROW()-8)="",0,INDEX(Transactions!$O:$O,ROW()-8))</f>
        <v>0</v>
      </c>
    </row>
    <row r="6827" spans="2:6" x14ac:dyDescent="0.15">
      <c r="B6827">
        <f ca="1">IF(INDEX(Transactions!$J:$J,ROW()-8)="",TODAY(),INDEX(Transactions!$G:$G,ROW()-8))</f>
        <v>46229</v>
      </c>
      <c r="F6827">
        <f>IF(INDEX(Transactions!$J:$J,ROW()-8)="",0,INDEX(Transactions!$O:$O,ROW()-8))</f>
        <v>0</v>
      </c>
    </row>
    <row r="6828" spans="2:6" x14ac:dyDescent="0.15">
      <c r="B6828">
        <f ca="1">IF(INDEX(Transactions!$J:$J,ROW()-8)="",TODAY(),INDEX(Transactions!$G:$G,ROW()-8))</f>
        <v>46229</v>
      </c>
      <c r="F6828">
        <f>IF(INDEX(Transactions!$J:$J,ROW()-8)="",0,INDEX(Transactions!$O:$O,ROW()-8))</f>
        <v>0</v>
      </c>
    </row>
    <row r="6829" spans="2:6" x14ac:dyDescent="0.15">
      <c r="B6829">
        <f ca="1">IF(INDEX(Transactions!$J:$J,ROW()-8)="",TODAY(),INDEX(Transactions!$G:$G,ROW()-8))</f>
        <v>46229</v>
      </c>
      <c r="F6829">
        <f>IF(INDEX(Transactions!$J:$J,ROW()-8)="",0,INDEX(Transactions!$O:$O,ROW()-8))</f>
        <v>0</v>
      </c>
    </row>
    <row r="6830" spans="2:6" x14ac:dyDescent="0.15">
      <c r="B6830">
        <f ca="1">IF(INDEX(Transactions!$J:$J,ROW()-8)="",TODAY(),INDEX(Transactions!$G:$G,ROW()-8))</f>
        <v>46229</v>
      </c>
      <c r="F6830">
        <f>IF(INDEX(Transactions!$J:$J,ROW()-8)="",0,INDEX(Transactions!$O:$O,ROW()-8))</f>
        <v>0</v>
      </c>
    </row>
    <row r="6831" spans="2:6" x14ac:dyDescent="0.15">
      <c r="B6831">
        <f ca="1">IF(INDEX(Transactions!$J:$J,ROW()-8)="",TODAY(),INDEX(Transactions!$G:$G,ROW()-8))</f>
        <v>46229</v>
      </c>
      <c r="F6831">
        <f>IF(INDEX(Transactions!$J:$J,ROW()-8)="",0,INDEX(Transactions!$O:$O,ROW()-8))</f>
        <v>0</v>
      </c>
    </row>
    <row r="6832" spans="2:6" x14ac:dyDescent="0.15">
      <c r="B6832">
        <f ca="1">IF(INDEX(Transactions!$J:$J,ROW()-8)="",TODAY(),INDEX(Transactions!$G:$G,ROW()-8))</f>
        <v>46229</v>
      </c>
      <c r="F6832">
        <f>IF(INDEX(Transactions!$J:$J,ROW()-8)="",0,INDEX(Transactions!$O:$O,ROW()-8))</f>
        <v>0</v>
      </c>
    </row>
    <row r="6833" spans="2:6" x14ac:dyDescent="0.15">
      <c r="B6833">
        <f ca="1">IF(INDEX(Transactions!$J:$J,ROW()-8)="",TODAY(),INDEX(Transactions!$G:$G,ROW()-8))</f>
        <v>46229</v>
      </c>
      <c r="F6833">
        <f>IF(INDEX(Transactions!$J:$J,ROW()-8)="",0,INDEX(Transactions!$O:$O,ROW()-8))</f>
        <v>0</v>
      </c>
    </row>
    <row r="6834" spans="2:6" x14ac:dyDescent="0.15">
      <c r="B6834">
        <f ca="1">IF(INDEX(Transactions!$J:$J,ROW()-8)="",TODAY(),INDEX(Transactions!$G:$G,ROW()-8))</f>
        <v>46229</v>
      </c>
      <c r="F6834">
        <f>IF(INDEX(Transactions!$J:$J,ROW()-8)="",0,INDEX(Transactions!$O:$O,ROW()-8))</f>
        <v>0</v>
      </c>
    </row>
    <row r="6835" spans="2:6" x14ac:dyDescent="0.15">
      <c r="B6835">
        <f ca="1">IF(INDEX(Transactions!$J:$J,ROW()-8)="",TODAY(),INDEX(Transactions!$G:$G,ROW()-8))</f>
        <v>46229</v>
      </c>
      <c r="F6835">
        <f>IF(INDEX(Transactions!$J:$J,ROW()-8)="",0,INDEX(Transactions!$O:$O,ROW()-8))</f>
        <v>0</v>
      </c>
    </row>
    <row r="6836" spans="2:6" x14ac:dyDescent="0.15">
      <c r="B6836">
        <f ca="1">IF(INDEX(Transactions!$J:$J,ROW()-8)="",TODAY(),INDEX(Transactions!$G:$G,ROW()-8))</f>
        <v>46229</v>
      </c>
      <c r="F6836">
        <f>IF(INDEX(Transactions!$J:$J,ROW()-8)="",0,INDEX(Transactions!$O:$O,ROW()-8))</f>
        <v>0</v>
      </c>
    </row>
    <row r="6837" spans="2:6" x14ac:dyDescent="0.15">
      <c r="B6837">
        <f ca="1">IF(INDEX(Transactions!$J:$J,ROW()-8)="",TODAY(),INDEX(Transactions!$G:$G,ROW()-8))</f>
        <v>46229</v>
      </c>
      <c r="F6837">
        <f>IF(INDEX(Transactions!$J:$J,ROW()-8)="",0,INDEX(Transactions!$O:$O,ROW()-8))</f>
        <v>0</v>
      </c>
    </row>
    <row r="6838" spans="2:6" x14ac:dyDescent="0.15">
      <c r="B6838">
        <f ca="1">IF(INDEX(Transactions!$J:$J,ROW()-8)="",TODAY(),INDEX(Transactions!$G:$G,ROW()-8))</f>
        <v>46229</v>
      </c>
      <c r="F6838">
        <f>IF(INDEX(Transactions!$J:$J,ROW()-8)="",0,INDEX(Transactions!$O:$O,ROW()-8))</f>
        <v>0</v>
      </c>
    </row>
    <row r="6839" spans="2:6" x14ac:dyDescent="0.15">
      <c r="B6839">
        <f ca="1">IF(INDEX(Transactions!$J:$J,ROW()-8)="",TODAY(),INDEX(Transactions!$G:$G,ROW()-8))</f>
        <v>46229</v>
      </c>
      <c r="F6839">
        <f>IF(INDEX(Transactions!$J:$J,ROW()-8)="",0,INDEX(Transactions!$O:$O,ROW()-8))</f>
        <v>0</v>
      </c>
    </row>
    <row r="6840" spans="2:6" x14ac:dyDescent="0.15">
      <c r="B6840">
        <f ca="1">IF(INDEX(Transactions!$J:$J,ROW()-8)="",TODAY(),INDEX(Transactions!$G:$G,ROW()-8))</f>
        <v>46229</v>
      </c>
      <c r="F6840">
        <f>IF(INDEX(Transactions!$J:$J,ROW()-8)="",0,INDEX(Transactions!$O:$O,ROW()-8))</f>
        <v>0</v>
      </c>
    </row>
    <row r="6841" spans="2:6" x14ac:dyDescent="0.15">
      <c r="B6841">
        <f ca="1">IF(INDEX(Transactions!$J:$J,ROW()-8)="",TODAY(),INDEX(Transactions!$G:$G,ROW()-8))</f>
        <v>46229</v>
      </c>
      <c r="F6841">
        <f>IF(INDEX(Transactions!$J:$J,ROW()-8)="",0,INDEX(Transactions!$O:$O,ROW()-8))</f>
        <v>0</v>
      </c>
    </row>
    <row r="6842" spans="2:6" x14ac:dyDescent="0.15">
      <c r="B6842">
        <f ca="1">IF(INDEX(Transactions!$J:$J,ROW()-8)="",TODAY(),INDEX(Transactions!$G:$G,ROW()-8))</f>
        <v>46229</v>
      </c>
      <c r="F6842">
        <f>IF(INDEX(Transactions!$J:$J,ROW()-8)="",0,INDEX(Transactions!$O:$O,ROW()-8))</f>
        <v>0</v>
      </c>
    </row>
    <row r="6843" spans="2:6" x14ac:dyDescent="0.15">
      <c r="B6843">
        <f ca="1">IF(INDEX(Transactions!$J:$J,ROW()-8)="",TODAY(),INDEX(Transactions!$G:$G,ROW()-8))</f>
        <v>46229</v>
      </c>
      <c r="F6843">
        <f>IF(INDEX(Transactions!$J:$J,ROW()-8)="",0,INDEX(Transactions!$O:$O,ROW()-8))</f>
        <v>0</v>
      </c>
    </row>
    <row r="6844" spans="2:6" x14ac:dyDescent="0.15">
      <c r="B6844">
        <f ca="1">IF(INDEX(Transactions!$J:$J,ROW()-8)="",TODAY(),INDEX(Transactions!$G:$G,ROW()-8))</f>
        <v>46229</v>
      </c>
      <c r="F6844">
        <f>IF(INDEX(Transactions!$J:$J,ROW()-8)="",0,INDEX(Transactions!$O:$O,ROW()-8))</f>
        <v>0</v>
      </c>
    </row>
    <row r="6845" spans="2:6" x14ac:dyDescent="0.15">
      <c r="B6845">
        <f ca="1">IF(INDEX(Transactions!$J:$J,ROW()-8)="",TODAY(),INDEX(Transactions!$G:$G,ROW()-8))</f>
        <v>46229</v>
      </c>
      <c r="F6845">
        <f>IF(INDEX(Transactions!$J:$J,ROW()-8)="",0,INDEX(Transactions!$O:$O,ROW()-8))</f>
        <v>0</v>
      </c>
    </row>
    <row r="6846" spans="2:6" x14ac:dyDescent="0.15">
      <c r="B6846">
        <f ca="1">IF(INDEX(Transactions!$J:$J,ROW()-8)="",TODAY(),INDEX(Transactions!$G:$G,ROW()-8))</f>
        <v>46229</v>
      </c>
      <c r="F6846">
        <f>IF(INDEX(Transactions!$J:$J,ROW()-8)="",0,INDEX(Transactions!$O:$O,ROW()-8))</f>
        <v>0</v>
      </c>
    </row>
    <row r="6847" spans="2:6" x14ac:dyDescent="0.15">
      <c r="B6847">
        <f ca="1">IF(INDEX(Transactions!$J:$J,ROW()-8)="",TODAY(),INDEX(Transactions!$G:$G,ROW()-8))</f>
        <v>46229</v>
      </c>
      <c r="F6847">
        <f>IF(INDEX(Transactions!$J:$J,ROW()-8)="",0,INDEX(Transactions!$O:$O,ROW()-8))</f>
        <v>0</v>
      </c>
    </row>
    <row r="6848" spans="2:6" x14ac:dyDescent="0.15">
      <c r="B6848">
        <f ca="1">IF(INDEX(Transactions!$J:$J,ROW()-8)="",TODAY(),INDEX(Transactions!$G:$G,ROW()-8))</f>
        <v>46229</v>
      </c>
      <c r="F6848">
        <f>IF(INDEX(Transactions!$J:$J,ROW()-8)="",0,INDEX(Transactions!$O:$O,ROW()-8))</f>
        <v>0</v>
      </c>
    </row>
    <row r="6849" spans="2:6" x14ac:dyDescent="0.15">
      <c r="B6849">
        <f ca="1">IF(INDEX(Transactions!$J:$J,ROW()-8)="",TODAY(),INDEX(Transactions!$G:$G,ROW()-8))</f>
        <v>46229</v>
      </c>
      <c r="F6849">
        <f>IF(INDEX(Transactions!$J:$J,ROW()-8)="",0,INDEX(Transactions!$O:$O,ROW()-8))</f>
        <v>0</v>
      </c>
    </row>
    <row r="6850" spans="2:6" x14ac:dyDescent="0.15">
      <c r="B6850">
        <f ca="1">IF(INDEX(Transactions!$J:$J,ROW()-8)="",TODAY(),INDEX(Transactions!$G:$G,ROW()-8))</f>
        <v>46229</v>
      </c>
      <c r="F6850">
        <f>IF(INDEX(Transactions!$J:$J,ROW()-8)="",0,INDEX(Transactions!$O:$O,ROW()-8))</f>
        <v>0</v>
      </c>
    </row>
    <row r="6851" spans="2:6" x14ac:dyDescent="0.15">
      <c r="B6851">
        <f ca="1">IF(INDEX(Transactions!$J:$J,ROW()-8)="",TODAY(),INDEX(Transactions!$G:$G,ROW()-8))</f>
        <v>46229</v>
      </c>
      <c r="F6851">
        <f>IF(INDEX(Transactions!$J:$J,ROW()-8)="",0,INDEX(Transactions!$O:$O,ROW()-8))</f>
        <v>0</v>
      </c>
    </row>
    <row r="6852" spans="2:6" x14ac:dyDescent="0.15">
      <c r="B6852">
        <f ca="1">IF(INDEX(Transactions!$J:$J,ROW()-8)="",TODAY(),INDEX(Transactions!$G:$G,ROW()-8))</f>
        <v>46229</v>
      </c>
      <c r="F6852">
        <f>IF(INDEX(Transactions!$J:$J,ROW()-8)="",0,INDEX(Transactions!$O:$O,ROW()-8))</f>
        <v>0</v>
      </c>
    </row>
    <row r="6853" spans="2:6" x14ac:dyDescent="0.15">
      <c r="B6853">
        <f ca="1">IF(INDEX(Transactions!$J:$J,ROW()-8)="",TODAY(),INDEX(Transactions!$G:$G,ROW()-8))</f>
        <v>46229</v>
      </c>
      <c r="F6853">
        <f>IF(INDEX(Transactions!$J:$J,ROW()-8)="",0,INDEX(Transactions!$O:$O,ROW()-8))</f>
        <v>0</v>
      </c>
    </row>
    <row r="6854" spans="2:6" x14ac:dyDescent="0.15">
      <c r="B6854">
        <f ca="1">IF(INDEX(Transactions!$J:$J,ROW()-8)="",TODAY(),INDEX(Transactions!$G:$G,ROW()-8))</f>
        <v>46229</v>
      </c>
      <c r="F6854">
        <f>IF(INDEX(Transactions!$J:$J,ROW()-8)="",0,INDEX(Transactions!$O:$O,ROW()-8))</f>
        <v>0</v>
      </c>
    </row>
    <row r="6855" spans="2:6" x14ac:dyDescent="0.15">
      <c r="B6855">
        <f ca="1">IF(INDEX(Transactions!$J:$J,ROW()-8)="",TODAY(),INDEX(Transactions!$G:$G,ROW()-8))</f>
        <v>46229</v>
      </c>
      <c r="F6855">
        <f>IF(INDEX(Transactions!$J:$J,ROW()-8)="",0,INDEX(Transactions!$O:$O,ROW()-8))</f>
        <v>0</v>
      </c>
    </row>
    <row r="6856" spans="2:6" x14ac:dyDescent="0.15">
      <c r="B6856">
        <f ca="1">IF(INDEX(Transactions!$J:$J,ROW()-8)="",TODAY(),INDEX(Transactions!$G:$G,ROW()-8))</f>
        <v>46229</v>
      </c>
      <c r="F6856">
        <f>IF(INDEX(Transactions!$J:$J,ROW()-8)="",0,INDEX(Transactions!$O:$O,ROW()-8))</f>
        <v>0</v>
      </c>
    </row>
    <row r="6857" spans="2:6" x14ac:dyDescent="0.15">
      <c r="B6857">
        <f ca="1">IF(INDEX(Transactions!$J:$J,ROW()-8)="",TODAY(),INDEX(Transactions!$G:$G,ROW()-8))</f>
        <v>46229</v>
      </c>
      <c r="F6857">
        <f>IF(INDEX(Transactions!$J:$J,ROW()-8)="",0,INDEX(Transactions!$O:$O,ROW()-8))</f>
        <v>0</v>
      </c>
    </row>
    <row r="6858" spans="2:6" x14ac:dyDescent="0.15">
      <c r="B6858">
        <f ca="1">IF(INDEX(Transactions!$J:$J,ROW()-8)="",TODAY(),INDEX(Transactions!$G:$G,ROW()-8))</f>
        <v>46229</v>
      </c>
      <c r="F6858">
        <f>IF(INDEX(Transactions!$J:$J,ROW()-8)="",0,INDEX(Transactions!$O:$O,ROW()-8))</f>
        <v>0</v>
      </c>
    </row>
    <row r="6859" spans="2:6" x14ac:dyDescent="0.15">
      <c r="B6859">
        <f ca="1">IF(INDEX(Transactions!$J:$J,ROW()-8)="",TODAY(),INDEX(Transactions!$G:$G,ROW()-8))</f>
        <v>46229</v>
      </c>
      <c r="F6859">
        <f>IF(INDEX(Transactions!$J:$J,ROW()-8)="",0,INDEX(Transactions!$O:$O,ROW()-8))</f>
        <v>0</v>
      </c>
    </row>
    <row r="6860" spans="2:6" x14ac:dyDescent="0.15">
      <c r="B6860">
        <f ca="1">IF(INDEX(Transactions!$J:$J,ROW()-8)="",TODAY(),INDEX(Transactions!$G:$G,ROW()-8))</f>
        <v>46229</v>
      </c>
      <c r="F6860">
        <f>IF(INDEX(Transactions!$J:$J,ROW()-8)="",0,INDEX(Transactions!$O:$O,ROW()-8))</f>
        <v>0</v>
      </c>
    </row>
    <row r="6861" spans="2:6" x14ac:dyDescent="0.15">
      <c r="B6861">
        <f ca="1">IF(INDEX(Transactions!$J:$J,ROW()-8)="",TODAY(),INDEX(Transactions!$G:$G,ROW()-8))</f>
        <v>46229</v>
      </c>
      <c r="F6861">
        <f>IF(INDEX(Transactions!$J:$J,ROW()-8)="",0,INDEX(Transactions!$O:$O,ROW()-8))</f>
        <v>0</v>
      </c>
    </row>
    <row r="6862" spans="2:6" x14ac:dyDescent="0.15">
      <c r="B6862">
        <f ca="1">IF(INDEX(Transactions!$J:$J,ROW()-8)="",TODAY(),INDEX(Transactions!$G:$G,ROW()-8))</f>
        <v>46229</v>
      </c>
      <c r="F6862">
        <f>IF(INDEX(Transactions!$J:$J,ROW()-8)="",0,INDEX(Transactions!$O:$O,ROW()-8))</f>
        <v>0</v>
      </c>
    </row>
    <row r="6863" spans="2:6" x14ac:dyDescent="0.15">
      <c r="B6863">
        <f ca="1">IF(INDEX(Transactions!$J:$J,ROW()-8)="",TODAY(),INDEX(Transactions!$G:$G,ROW()-8))</f>
        <v>46229</v>
      </c>
      <c r="F6863">
        <f>IF(INDEX(Transactions!$J:$J,ROW()-8)="",0,INDEX(Transactions!$O:$O,ROW()-8))</f>
        <v>0</v>
      </c>
    </row>
    <row r="6864" spans="2:6" x14ac:dyDescent="0.15">
      <c r="B6864">
        <f ca="1">IF(INDEX(Transactions!$J:$J,ROW()-8)="",TODAY(),INDEX(Transactions!$G:$G,ROW()-8))</f>
        <v>46229</v>
      </c>
      <c r="F6864">
        <f>IF(INDEX(Transactions!$J:$J,ROW()-8)="",0,INDEX(Transactions!$O:$O,ROW()-8))</f>
        <v>0</v>
      </c>
    </row>
    <row r="6865" spans="2:6" x14ac:dyDescent="0.15">
      <c r="B6865">
        <f ca="1">IF(INDEX(Transactions!$J:$J,ROW()-8)="",TODAY(),INDEX(Transactions!$G:$G,ROW()-8))</f>
        <v>46229</v>
      </c>
      <c r="F6865">
        <f>IF(INDEX(Transactions!$J:$J,ROW()-8)="",0,INDEX(Transactions!$O:$O,ROW()-8))</f>
        <v>0</v>
      </c>
    </row>
    <row r="6866" spans="2:6" x14ac:dyDescent="0.15">
      <c r="B6866">
        <f ca="1">IF(INDEX(Transactions!$J:$J,ROW()-8)="",TODAY(),INDEX(Transactions!$G:$G,ROW()-8))</f>
        <v>46229</v>
      </c>
      <c r="F6866">
        <f>IF(INDEX(Transactions!$J:$J,ROW()-8)="",0,INDEX(Transactions!$O:$O,ROW()-8))</f>
        <v>0</v>
      </c>
    </row>
    <row r="6867" spans="2:6" x14ac:dyDescent="0.15">
      <c r="B6867">
        <f ca="1">IF(INDEX(Transactions!$J:$J,ROW()-8)="",TODAY(),INDEX(Transactions!$G:$G,ROW()-8))</f>
        <v>46229</v>
      </c>
      <c r="F6867">
        <f>IF(INDEX(Transactions!$J:$J,ROW()-8)="",0,INDEX(Transactions!$O:$O,ROW()-8))</f>
        <v>0</v>
      </c>
    </row>
    <row r="6868" spans="2:6" x14ac:dyDescent="0.15">
      <c r="B6868">
        <f ca="1">IF(INDEX(Transactions!$J:$J,ROW()-8)="",TODAY(),INDEX(Transactions!$G:$G,ROW()-8))</f>
        <v>46229</v>
      </c>
      <c r="F6868">
        <f>IF(INDEX(Transactions!$J:$J,ROW()-8)="",0,INDEX(Transactions!$O:$O,ROW()-8))</f>
        <v>0</v>
      </c>
    </row>
    <row r="6869" spans="2:6" x14ac:dyDescent="0.15">
      <c r="B6869">
        <f ca="1">IF(INDEX(Transactions!$J:$J,ROW()-8)="",TODAY(),INDEX(Transactions!$G:$G,ROW()-8))</f>
        <v>46229</v>
      </c>
      <c r="F6869">
        <f>IF(INDEX(Transactions!$J:$J,ROW()-8)="",0,INDEX(Transactions!$O:$O,ROW()-8))</f>
        <v>0</v>
      </c>
    </row>
    <row r="6870" spans="2:6" x14ac:dyDescent="0.15">
      <c r="B6870">
        <f ca="1">IF(INDEX(Transactions!$J:$J,ROW()-8)="",TODAY(),INDEX(Transactions!$G:$G,ROW()-8))</f>
        <v>46229</v>
      </c>
      <c r="F6870">
        <f>IF(INDEX(Transactions!$J:$J,ROW()-8)="",0,INDEX(Transactions!$O:$O,ROW()-8))</f>
        <v>0</v>
      </c>
    </row>
    <row r="6871" spans="2:6" x14ac:dyDescent="0.15">
      <c r="B6871">
        <f ca="1">IF(INDEX(Transactions!$J:$J,ROW()-8)="",TODAY(),INDEX(Transactions!$G:$G,ROW()-8))</f>
        <v>46229</v>
      </c>
      <c r="F6871">
        <f>IF(INDEX(Transactions!$J:$J,ROW()-8)="",0,INDEX(Transactions!$O:$O,ROW()-8))</f>
        <v>0</v>
      </c>
    </row>
    <row r="6872" spans="2:6" x14ac:dyDescent="0.15">
      <c r="B6872">
        <f ca="1">IF(INDEX(Transactions!$J:$J,ROW()-8)="",TODAY(),INDEX(Transactions!$G:$G,ROW()-8))</f>
        <v>46229</v>
      </c>
      <c r="F6872">
        <f>IF(INDEX(Transactions!$J:$J,ROW()-8)="",0,INDEX(Transactions!$O:$O,ROW()-8))</f>
        <v>0</v>
      </c>
    </row>
    <row r="6873" spans="2:6" x14ac:dyDescent="0.15">
      <c r="B6873">
        <f ca="1">IF(INDEX(Transactions!$J:$J,ROW()-8)="",TODAY(),INDEX(Transactions!$G:$G,ROW()-8))</f>
        <v>46229</v>
      </c>
      <c r="F6873">
        <f>IF(INDEX(Transactions!$J:$J,ROW()-8)="",0,INDEX(Transactions!$O:$O,ROW()-8))</f>
        <v>0</v>
      </c>
    </row>
    <row r="6874" spans="2:6" x14ac:dyDescent="0.15">
      <c r="B6874">
        <f ca="1">IF(INDEX(Transactions!$J:$J,ROW()-8)="",TODAY(),INDEX(Transactions!$G:$G,ROW()-8))</f>
        <v>46229</v>
      </c>
      <c r="F6874">
        <f>IF(INDEX(Transactions!$J:$J,ROW()-8)="",0,INDEX(Transactions!$O:$O,ROW()-8))</f>
        <v>0</v>
      </c>
    </row>
    <row r="6875" spans="2:6" x14ac:dyDescent="0.15">
      <c r="B6875">
        <f ca="1">IF(INDEX(Transactions!$J:$J,ROW()-8)="",TODAY(),INDEX(Transactions!$G:$G,ROW()-8))</f>
        <v>46229</v>
      </c>
      <c r="F6875">
        <f>IF(INDEX(Transactions!$J:$J,ROW()-8)="",0,INDEX(Transactions!$O:$O,ROW()-8))</f>
        <v>0</v>
      </c>
    </row>
    <row r="6876" spans="2:6" x14ac:dyDescent="0.15">
      <c r="B6876">
        <f ca="1">IF(INDEX(Transactions!$J:$J,ROW()-8)="",TODAY(),INDEX(Transactions!$G:$G,ROW()-8))</f>
        <v>46229</v>
      </c>
      <c r="F6876">
        <f>IF(INDEX(Transactions!$J:$J,ROW()-8)="",0,INDEX(Transactions!$O:$O,ROW()-8))</f>
        <v>0</v>
      </c>
    </row>
    <row r="6877" spans="2:6" x14ac:dyDescent="0.15">
      <c r="B6877">
        <f ca="1">IF(INDEX(Transactions!$J:$J,ROW()-8)="",TODAY(),INDEX(Transactions!$G:$G,ROW()-8))</f>
        <v>46229</v>
      </c>
      <c r="F6877">
        <f>IF(INDEX(Transactions!$J:$J,ROW()-8)="",0,INDEX(Transactions!$O:$O,ROW()-8))</f>
        <v>0</v>
      </c>
    </row>
    <row r="6878" spans="2:6" x14ac:dyDescent="0.15">
      <c r="B6878">
        <f ca="1">IF(INDEX(Transactions!$J:$J,ROW()-8)="",TODAY(),INDEX(Transactions!$G:$G,ROW()-8))</f>
        <v>46229</v>
      </c>
      <c r="F6878">
        <f>IF(INDEX(Transactions!$J:$J,ROW()-8)="",0,INDEX(Transactions!$O:$O,ROW()-8))</f>
        <v>0</v>
      </c>
    </row>
    <row r="6879" spans="2:6" x14ac:dyDescent="0.15">
      <c r="B6879">
        <f ca="1">IF(INDEX(Transactions!$J:$J,ROW()-8)="",TODAY(),INDEX(Transactions!$G:$G,ROW()-8))</f>
        <v>46229</v>
      </c>
      <c r="F6879">
        <f>IF(INDEX(Transactions!$J:$J,ROW()-8)="",0,INDEX(Transactions!$O:$O,ROW()-8))</f>
        <v>0</v>
      </c>
    </row>
    <row r="6880" spans="2:6" x14ac:dyDescent="0.15">
      <c r="B6880">
        <f ca="1">IF(INDEX(Transactions!$J:$J,ROW()-8)="",TODAY(),INDEX(Transactions!$G:$G,ROW()-8))</f>
        <v>46229</v>
      </c>
      <c r="F6880">
        <f>IF(INDEX(Transactions!$J:$J,ROW()-8)="",0,INDEX(Transactions!$O:$O,ROW()-8))</f>
        <v>0</v>
      </c>
    </row>
    <row r="6881" spans="2:6" x14ac:dyDescent="0.15">
      <c r="B6881">
        <f ca="1">IF(INDEX(Transactions!$J:$J,ROW()-8)="",TODAY(),INDEX(Transactions!$G:$G,ROW()-8))</f>
        <v>46229</v>
      </c>
      <c r="F6881">
        <f>IF(INDEX(Transactions!$J:$J,ROW()-8)="",0,INDEX(Transactions!$O:$O,ROW()-8))</f>
        <v>0</v>
      </c>
    </row>
    <row r="6882" spans="2:6" x14ac:dyDescent="0.15">
      <c r="B6882">
        <f ca="1">IF(INDEX(Transactions!$J:$J,ROW()-8)="",TODAY(),INDEX(Transactions!$G:$G,ROW()-8))</f>
        <v>46229</v>
      </c>
      <c r="F6882">
        <f>IF(INDEX(Transactions!$J:$J,ROW()-8)="",0,INDEX(Transactions!$O:$O,ROW()-8))</f>
        <v>0</v>
      </c>
    </row>
    <row r="6883" spans="2:6" x14ac:dyDescent="0.15">
      <c r="B6883">
        <f ca="1">IF(INDEX(Transactions!$J:$J,ROW()-8)="",TODAY(),INDEX(Transactions!$G:$G,ROW()-8))</f>
        <v>46229</v>
      </c>
      <c r="F6883">
        <f>IF(INDEX(Transactions!$J:$J,ROW()-8)="",0,INDEX(Transactions!$O:$O,ROW()-8))</f>
        <v>0</v>
      </c>
    </row>
    <row r="6884" spans="2:6" x14ac:dyDescent="0.15">
      <c r="B6884">
        <f ca="1">IF(INDEX(Transactions!$J:$J,ROW()-8)="",TODAY(),INDEX(Transactions!$G:$G,ROW()-8))</f>
        <v>46229</v>
      </c>
      <c r="F6884">
        <f>IF(INDEX(Transactions!$J:$J,ROW()-8)="",0,INDEX(Transactions!$O:$O,ROW()-8))</f>
        <v>0</v>
      </c>
    </row>
    <row r="6885" spans="2:6" x14ac:dyDescent="0.15">
      <c r="B6885">
        <f ca="1">IF(INDEX(Transactions!$J:$J,ROW()-8)="",TODAY(),INDEX(Transactions!$G:$G,ROW()-8))</f>
        <v>46229</v>
      </c>
      <c r="F6885">
        <f>IF(INDEX(Transactions!$J:$J,ROW()-8)="",0,INDEX(Transactions!$O:$O,ROW()-8))</f>
        <v>0</v>
      </c>
    </row>
    <row r="6886" spans="2:6" x14ac:dyDescent="0.15">
      <c r="B6886">
        <f ca="1">IF(INDEX(Transactions!$J:$J,ROW()-8)="",TODAY(),INDEX(Transactions!$G:$G,ROW()-8))</f>
        <v>46229</v>
      </c>
      <c r="F6886">
        <f>IF(INDEX(Transactions!$J:$J,ROW()-8)="",0,INDEX(Transactions!$O:$O,ROW()-8))</f>
        <v>0</v>
      </c>
    </row>
    <row r="6887" spans="2:6" x14ac:dyDescent="0.15">
      <c r="B6887">
        <f ca="1">IF(INDEX(Transactions!$J:$J,ROW()-8)="",TODAY(),INDEX(Transactions!$G:$G,ROW()-8))</f>
        <v>46229</v>
      </c>
      <c r="F6887">
        <f>IF(INDEX(Transactions!$J:$J,ROW()-8)="",0,INDEX(Transactions!$O:$O,ROW()-8))</f>
        <v>0</v>
      </c>
    </row>
    <row r="6888" spans="2:6" x14ac:dyDescent="0.15">
      <c r="B6888">
        <f ca="1">IF(INDEX(Transactions!$J:$J,ROW()-8)="",TODAY(),INDEX(Transactions!$G:$G,ROW()-8))</f>
        <v>46229</v>
      </c>
      <c r="F6888">
        <f>IF(INDEX(Transactions!$J:$J,ROW()-8)="",0,INDEX(Transactions!$O:$O,ROW()-8))</f>
        <v>0</v>
      </c>
    </row>
    <row r="6889" spans="2:6" x14ac:dyDescent="0.15">
      <c r="B6889">
        <f ca="1">IF(INDEX(Transactions!$J:$J,ROW()-8)="",TODAY(),INDEX(Transactions!$G:$G,ROW()-8))</f>
        <v>46229</v>
      </c>
      <c r="F6889">
        <f>IF(INDEX(Transactions!$J:$J,ROW()-8)="",0,INDEX(Transactions!$O:$O,ROW()-8))</f>
        <v>0</v>
      </c>
    </row>
    <row r="6890" spans="2:6" x14ac:dyDescent="0.15">
      <c r="B6890">
        <f ca="1">IF(INDEX(Transactions!$J:$J,ROW()-8)="",TODAY(),INDEX(Transactions!$G:$G,ROW()-8))</f>
        <v>46229</v>
      </c>
      <c r="F6890">
        <f>IF(INDEX(Transactions!$J:$J,ROW()-8)="",0,INDEX(Transactions!$O:$O,ROW()-8))</f>
        <v>0</v>
      </c>
    </row>
    <row r="6891" spans="2:6" x14ac:dyDescent="0.15">
      <c r="B6891">
        <f ca="1">IF(INDEX(Transactions!$J:$J,ROW()-8)="",TODAY(),INDEX(Transactions!$G:$G,ROW()-8))</f>
        <v>46229</v>
      </c>
      <c r="F6891">
        <f>IF(INDEX(Transactions!$J:$J,ROW()-8)="",0,INDEX(Transactions!$O:$O,ROW()-8))</f>
        <v>0</v>
      </c>
    </row>
    <row r="6892" spans="2:6" x14ac:dyDescent="0.15">
      <c r="B6892">
        <f ca="1">IF(INDEX(Transactions!$J:$J,ROW()-8)="",TODAY(),INDEX(Transactions!$G:$G,ROW()-8))</f>
        <v>46229</v>
      </c>
      <c r="F6892">
        <f>IF(INDEX(Transactions!$J:$J,ROW()-8)="",0,INDEX(Transactions!$O:$O,ROW()-8))</f>
        <v>0</v>
      </c>
    </row>
    <row r="6893" spans="2:6" x14ac:dyDescent="0.15">
      <c r="B6893">
        <f ca="1">IF(INDEX(Transactions!$J:$J,ROW()-8)="",TODAY(),INDEX(Transactions!$G:$G,ROW()-8))</f>
        <v>46229</v>
      </c>
      <c r="F6893">
        <f>IF(INDEX(Transactions!$J:$J,ROW()-8)="",0,INDEX(Transactions!$O:$O,ROW()-8))</f>
        <v>0</v>
      </c>
    </row>
    <row r="6894" spans="2:6" x14ac:dyDescent="0.15">
      <c r="B6894">
        <f ca="1">IF(INDEX(Transactions!$J:$J,ROW()-8)="",TODAY(),INDEX(Transactions!$G:$G,ROW()-8))</f>
        <v>46229</v>
      </c>
      <c r="F6894">
        <f>IF(INDEX(Transactions!$J:$J,ROW()-8)="",0,INDEX(Transactions!$O:$O,ROW()-8))</f>
        <v>0</v>
      </c>
    </row>
    <row r="6895" spans="2:6" x14ac:dyDescent="0.15">
      <c r="B6895">
        <f ca="1">IF(INDEX(Transactions!$J:$J,ROW()-8)="",TODAY(),INDEX(Transactions!$G:$G,ROW()-8))</f>
        <v>46229</v>
      </c>
      <c r="F6895">
        <f>IF(INDEX(Transactions!$J:$J,ROW()-8)="",0,INDEX(Transactions!$O:$O,ROW()-8))</f>
        <v>0</v>
      </c>
    </row>
    <row r="6896" spans="2:6" x14ac:dyDescent="0.15">
      <c r="B6896">
        <f ca="1">IF(INDEX(Transactions!$J:$J,ROW()-8)="",TODAY(),INDEX(Transactions!$G:$G,ROW()-8))</f>
        <v>46229</v>
      </c>
      <c r="F6896">
        <f>IF(INDEX(Transactions!$J:$J,ROW()-8)="",0,INDEX(Transactions!$O:$O,ROW()-8))</f>
        <v>0</v>
      </c>
    </row>
    <row r="6897" spans="2:6" x14ac:dyDescent="0.15">
      <c r="B6897">
        <f ca="1">IF(INDEX(Transactions!$J:$J,ROW()-8)="",TODAY(),INDEX(Transactions!$G:$G,ROW()-8))</f>
        <v>46229</v>
      </c>
      <c r="F6897">
        <f>IF(INDEX(Transactions!$J:$J,ROW()-8)="",0,INDEX(Transactions!$O:$O,ROW()-8))</f>
        <v>0</v>
      </c>
    </row>
    <row r="6898" spans="2:6" x14ac:dyDescent="0.15">
      <c r="B6898">
        <f ca="1">IF(INDEX(Transactions!$J:$J,ROW()-8)="",TODAY(),INDEX(Transactions!$G:$G,ROW()-8))</f>
        <v>46229</v>
      </c>
      <c r="F6898">
        <f>IF(INDEX(Transactions!$J:$J,ROW()-8)="",0,INDEX(Transactions!$O:$O,ROW()-8))</f>
        <v>0</v>
      </c>
    </row>
    <row r="6899" spans="2:6" x14ac:dyDescent="0.15">
      <c r="B6899">
        <f ca="1">IF(INDEX(Transactions!$J:$J,ROW()-8)="",TODAY(),INDEX(Transactions!$G:$G,ROW()-8))</f>
        <v>46229</v>
      </c>
      <c r="F6899">
        <f>IF(INDEX(Transactions!$J:$J,ROW()-8)="",0,INDEX(Transactions!$O:$O,ROW()-8))</f>
        <v>0</v>
      </c>
    </row>
    <row r="6900" spans="2:6" x14ac:dyDescent="0.15">
      <c r="B6900">
        <f ca="1">IF(INDEX(Transactions!$J:$J,ROW()-8)="",TODAY(),INDEX(Transactions!$G:$G,ROW()-8))</f>
        <v>46229</v>
      </c>
      <c r="F6900">
        <f>IF(INDEX(Transactions!$J:$J,ROW()-8)="",0,INDEX(Transactions!$O:$O,ROW()-8))</f>
        <v>0</v>
      </c>
    </row>
    <row r="6901" spans="2:6" x14ac:dyDescent="0.15">
      <c r="B6901">
        <f ca="1">IF(INDEX(Transactions!$J:$J,ROW()-8)="",TODAY(),INDEX(Transactions!$G:$G,ROW()-8))</f>
        <v>46229</v>
      </c>
      <c r="F6901">
        <f>IF(INDEX(Transactions!$J:$J,ROW()-8)="",0,INDEX(Transactions!$O:$O,ROW()-8))</f>
        <v>0</v>
      </c>
    </row>
    <row r="6902" spans="2:6" x14ac:dyDescent="0.15">
      <c r="B6902">
        <f ca="1">IF(INDEX(Transactions!$J:$J,ROW()-8)="",TODAY(),INDEX(Transactions!$G:$G,ROW()-8))</f>
        <v>46229</v>
      </c>
      <c r="F6902">
        <f>IF(INDEX(Transactions!$J:$J,ROW()-8)="",0,INDEX(Transactions!$O:$O,ROW()-8))</f>
        <v>0</v>
      </c>
    </row>
    <row r="6903" spans="2:6" x14ac:dyDescent="0.15">
      <c r="B6903">
        <f ca="1">IF(INDEX(Transactions!$J:$J,ROW()-8)="",TODAY(),INDEX(Transactions!$G:$G,ROW()-8))</f>
        <v>46229</v>
      </c>
      <c r="F6903">
        <f>IF(INDEX(Transactions!$J:$J,ROW()-8)="",0,INDEX(Transactions!$O:$O,ROW()-8))</f>
        <v>0</v>
      </c>
    </row>
    <row r="6904" spans="2:6" x14ac:dyDescent="0.15">
      <c r="B6904">
        <f ca="1">IF(INDEX(Transactions!$J:$J,ROW()-8)="",TODAY(),INDEX(Transactions!$G:$G,ROW()-8))</f>
        <v>46229</v>
      </c>
      <c r="F6904">
        <f>IF(INDEX(Transactions!$J:$J,ROW()-8)="",0,INDEX(Transactions!$O:$O,ROW()-8))</f>
        <v>0</v>
      </c>
    </row>
    <row r="6905" spans="2:6" x14ac:dyDescent="0.15">
      <c r="B6905">
        <f ca="1">IF(INDEX(Transactions!$J:$J,ROW()-8)="",TODAY(),INDEX(Transactions!$G:$G,ROW()-8))</f>
        <v>46229</v>
      </c>
      <c r="F6905">
        <f>IF(INDEX(Transactions!$J:$J,ROW()-8)="",0,INDEX(Transactions!$O:$O,ROW()-8))</f>
        <v>0</v>
      </c>
    </row>
    <row r="6906" spans="2:6" x14ac:dyDescent="0.15">
      <c r="B6906">
        <f ca="1">IF(INDEX(Transactions!$J:$J,ROW()-8)="",TODAY(),INDEX(Transactions!$G:$G,ROW()-8))</f>
        <v>46229</v>
      </c>
      <c r="F6906">
        <f>IF(INDEX(Transactions!$J:$J,ROW()-8)="",0,INDEX(Transactions!$O:$O,ROW()-8))</f>
        <v>0</v>
      </c>
    </row>
    <row r="6907" spans="2:6" x14ac:dyDescent="0.15">
      <c r="B6907">
        <f ca="1">IF(INDEX(Transactions!$J:$J,ROW()-8)="",TODAY(),INDEX(Transactions!$G:$G,ROW()-8))</f>
        <v>46229</v>
      </c>
      <c r="F6907">
        <f>IF(INDEX(Transactions!$J:$J,ROW()-8)="",0,INDEX(Transactions!$O:$O,ROW()-8))</f>
        <v>0</v>
      </c>
    </row>
    <row r="6908" spans="2:6" x14ac:dyDescent="0.15">
      <c r="B6908">
        <f ca="1">IF(INDEX(Transactions!$J:$J,ROW()-8)="",TODAY(),INDEX(Transactions!$G:$G,ROW()-8))</f>
        <v>46229</v>
      </c>
      <c r="F6908">
        <f>IF(INDEX(Transactions!$J:$J,ROW()-8)="",0,INDEX(Transactions!$O:$O,ROW()-8))</f>
        <v>0</v>
      </c>
    </row>
    <row r="6909" spans="2:6" x14ac:dyDescent="0.15">
      <c r="B6909">
        <f ca="1">IF(INDEX(Transactions!$J:$J,ROW()-8)="",TODAY(),INDEX(Transactions!$G:$G,ROW()-8))</f>
        <v>46229</v>
      </c>
      <c r="F6909">
        <f>IF(INDEX(Transactions!$J:$J,ROW()-8)="",0,INDEX(Transactions!$O:$O,ROW()-8))</f>
        <v>0</v>
      </c>
    </row>
    <row r="6910" spans="2:6" x14ac:dyDescent="0.15">
      <c r="B6910">
        <f ca="1">IF(INDEX(Transactions!$J:$J,ROW()-8)="",TODAY(),INDEX(Transactions!$G:$G,ROW()-8))</f>
        <v>46229</v>
      </c>
      <c r="F6910">
        <f>IF(INDEX(Transactions!$J:$J,ROW()-8)="",0,INDEX(Transactions!$O:$O,ROW()-8))</f>
        <v>0</v>
      </c>
    </row>
    <row r="6911" spans="2:6" x14ac:dyDescent="0.15">
      <c r="B6911">
        <f ca="1">IF(INDEX(Transactions!$J:$J,ROW()-8)="",TODAY(),INDEX(Transactions!$G:$G,ROW()-8))</f>
        <v>46229</v>
      </c>
      <c r="F6911">
        <f>IF(INDEX(Transactions!$J:$J,ROW()-8)="",0,INDEX(Transactions!$O:$O,ROW()-8))</f>
        <v>0</v>
      </c>
    </row>
    <row r="6912" spans="2:6" x14ac:dyDescent="0.15">
      <c r="B6912">
        <f ca="1">IF(INDEX(Transactions!$J:$J,ROW()-8)="",TODAY(),INDEX(Transactions!$G:$G,ROW()-8))</f>
        <v>46229</v>
      </c>
      <c r="F6912">
        <f>IF(INDEX(Transactions!$J:$J,ROW()-8)="",0,INDEX(Transactions!$O:$O,ROW()-8))</f>
        <v>0</v>
      </c>
    </row>
    <row r="6913" spans="2:6" x14ac:dyDescent="0.15">
      <c r="B6913">
        <f ca="1">IF(INDEX(Transactions!$J:$J,ROW()-8)="",TODAY(),INDEX(Transactions!$G:$G,ROW()-8))</f>
        <v>46229</v>
      </c>
      <c r="F6913">
        <f>IF(INDEX(Transactions!$J:$J,ROW()-8)="",0,INDEX(Transactions!$O:$O,ROW()-8))</f>
        <v>0</v>
      </c>
    </row>
    <row r="6914" spans="2:6" x14ac:dyDescent="0.15">
      <c r="B6914">
        <f ca="1">IF(INDEX(Transactions!$J:$J,ROW()-8)="",TODAY(),INDEX(Transactions!$G:$G,ROW()-8))</f>
        <v>46229</v>
      </c>
      <c r="F6914">
        <f>IF(INDEX(Transactions!$J:$J,ROW()-8)="",0,INDEX(Transactions!$O:$O,ROW()-8))</f>
        <v>0</v>
      </c>
    </row>
    <row r="6915" spans="2:6" x14ac:dyDescent="0.15">
      <c r="B6915">
        <f ca="1">IF(INDEX(Transactions!$J:$J,ROW()-8)="",TODAY(),INDEX(Transactions!$G:$G,ROW()-8))</f>
        <v>46229</v>
      </c>
      <c r="F6915">
        <f>IF(INDEX(Transactions!$J:$J,ROW()-8)="",0,INDEX(Transactions!$O:$O,ROW()-8))</f>
        <v>0</v>
      </c>
    </row>
    <row r="6916" spans="2:6" x14ac:dyDescent="0.15">
      <c r="B6916">
        <f ca="1">IF(INDEX(Transactions!$J:$J,ROW()-8)="",TODAY(),INDEX(Transactions!$G:$G,ROW()-8))</f>
        <v>46229</v>
      </c>
      <c r="F6916">
        <f>IF(INDEX(Transactions!$J:$J,ROW()-8)="",0,INDEX(Transactions!$O:$O,ROW()-8))</f>
        <v>0</v>
      </c>
    </row>
    <row r="6917" spans="2:6" x14ac:dyDescent="0.15">
      <c r="B6917">
        <f ca="1">IF(INDEX(Transactions!$J:$J,ROW()-8)="",TODAY(),INDEX(Transactions!$G:$G,ROW()-8))</f>
        <v>46229</v>
      </c>
      <c r="F6917">
        <f>IF(INDEX(Transactions!$J:$J,ROW()-8)="",0,INDEX(Transactions!$O:$O,ROW()-8))</f>
        <v>0</v>
      </c>
    </row>
    <row r="6918" spans="2:6" x14ac:dyDescent="0.15">
      <c r="B6918">
        <f ca="1">IF(INDEX(Transactions!$J:$J,ROW()-8)="",TODAY(),INDEX(Transactions!$G:$G,ROW()-8))</f>
        <v>46229</v>
      </c>
      <c r="F6918">
        <f>IF(INDEX(Transactions!$J:$J,ROW()-8)="",0,INDEX(Transactions!$O:$O,ROW()-8))</f>
        <v>0</v>
      </c>
    </row>
    <row r="6919" spans="2:6" x14ac:dyDescent="0.15">
      <c r="B6919">
        <f ca="1">IF(INDEX(Transactions!$J:$J,ROW()-8)="",TODAY(),INDEX(Transactions!$G:$G,ROW()-8))</f>
        <v>46229</v>
      </c>
      <c r="F6919">
        <f>IF(INDEX(Transactions!$J:$J,ROW()-8)="",0,INDEX(Transactions!$O:$O,ROW()-8))</f>
        <v>0</v>
      </c>
    </row>
    <row r="6920" spans="2:6" x14ac:dyDescent="0.15">
      <c r="B6920">
        <f ca="1">IF(INDEX(Transactions!$J:$J,ROW()-8)="",TODAY(),INDEX(Transactions!$G:$G,ROW()-8))</f>
        <v>46229</v>
      </c>
      <c r="F6920">
        <f>IF(INDEX(Transactions!$J:$J,ROW()-8)="",0,INDEX(Transactions!$O:$O,ROW()-8))</f>
        <v>0</v>
      </c>
    </row>
    <row r="6921" spans="2:6" x14ac:dyDescent="0.15">
      <c r="B6921">
        <f ca="1">IF(INDEX(Transactions!$J:$J,ROW()-8)="",TODAY(),INDEX(Transactions!$G:$G,ROW()-8))</f>
        <v>46229</v>
      </c>
      <c r="F6921">
        <f>IF(INDEX(Transactions!$J:$J,ROW()-8)="",0,INDEX(Transactions!$O:$O,ROW()-8))</f>
        <v>0</v>
      </c>
    </row>
    <row r="6922" spans="2:6" x14ac:dyDescent="0.15">
      <c r="B6922">
        <f ca="1">IF(INDEX(Transactions!$J:$J,ROW()-8)="",TODAY(),INDEX(Transactions!$G:$G,ROW()-8))</f>
        <v>46229</v>
      </c>
      <c r="F6922">
        <f>IF(INDEX(Transactions!$J:$J,ROW()-8)="",0,INDEX(Transactions!$O:$O,ROW()-8))</f>
        <v>0</v>
      </c>
    </row>
    <row r="6923" spans="2:6" x14ac:dyDescent="0.15">
      <c r="B6923">
        <f ca="1">IF(INDEX(Transactions!$J:$J,ROW()-8)="",TODAY(),INDEX(Transactions!$G:$G,ROW()-8))</f>
        <v>46229</v>
      </c>
      <c r="F6923">
        <f>IF(INDEX(Transactions!$J:$J,ROW()-8)="",0,INDEX(Transactions!$O:$O,ROW()-8))</f>
        <v>0</v>
      </c>
    </row>
    <row r="6924" spans="2:6" x14ac:dyDescent="0.15">
      <c r="B6924">
        <f ca="1">IF(INDEX(Transactions!$J:$J,ROW()-8)="",TODAY(),INDEX(Transactions!$G:$G,ROW()-8))</f>
        <v>46229</v>
      </c>
      <c r="F6924">
        <f>IF(INDEX(Transactions!$J:$J,ROW()-8)="",0,INDEX(Transactions!$O:$O,ROW()-8))</f>
        <v>0</v>
      </c>
    </row>
    <row r="6925" spans="2:6" x14ac:dyDescent="0.15">
      <c r="B6925">
        <f ca="1">IF(INDEX(Transactions!$J:$J,ROW()-8)="",TODAY(),INDEX(Transactions!$G:$G,ROW()-8))</f>
        <v>46229</v>
      </c>
      <c r="F6925">
        <f>IF(INDEX(Transactions!$J:$J,ROW()-8)="",0,INDEX(Transactions!$O:$O,ROW()-8))</f>
        <v>0</v>
      </c>
    </row>
    <row r="6926" spans="2:6" x14ac:dyDescent="0.15">
      <c r="B6926">
        <f ca="1">IF(INDEX(Transactions!$J:$J,ROW()-8)="",TODAY(),INDEX(Transactions!$G:$G,ROW()-8))</f>
        <v>46229</v>
      </c>
      <c r="F6926">
        <f>IF(INDEX(Transactions!$J:$J,ROW()-8)="",0,INDEX(Transactions!$O:$O,ROW()-8))</f>
        <v>0</v>
      </c>
    </row>
    <row r="6927" spans="2:6" x14ac:dyDescent="0.15">
      <c r="B6927">
        <f ca="1">IF(INDEX(Transactions!$J:$J,ROW()-8)="",TODAY(),INDEX(Transactions!$G:$G,ROW()-8))</f>
        <v>46229</v>
      </c>
      <c r="F6927">
        <f>IF(INDEX(Transactions!$J:$J,ROW()-8)="",0,INDEX(Transactions!$O:$O,ROW()-8))</f>
        <v>0</v>
      </c>
    </row>
    <row r="6928" spans="2:6" x14ac:dyDescent="0.15">
      <c r="B6928">
        <f ca="1">IF(INDEX(Transactions!$J:$J,ROW()-8)="",TODAY(),INDEX(Transactions!$G:$G,ROW()-8))</f>
        <v>46229</v>
      </c>
      <c r="F6928">
        <f>IF(INDEX(Transactions!$J:$J,ROW()-8)="",0,INDEX(Transactions!$O:$O,ROW()-8))</f>
        <v>0</v>
      </c>
    </row>
    <row r="6929" spans="2:6" x14ac:dyDescent="0.15">
      <c r="B6929">
        <f ca="1">IF(INDEX(Transactions!$J:$J,ROW()-8)="",TODAY(),INDEX(Transactions!$G:$G,ROW()-8))</f>
        <v>46229</v>
      </c>
      <c r="F6929">
        <f>IF(INDEX(Transactions!$J:$J,ROW()-8)="",0,INDEX(Transactions!$O:$O,ROW()-8))</f>
        <v>0</v>
      </c>
    </row>
    <row r="6930" spans="2:6" x14ac:dyDescent="0.15">
      <c r="B6930">
        <f ca="1">IF(INDEX(Transactions!$J:$J,ROW()-8)="",TODAY(),INDEX(Transactions!$G:$G,ROW()-8))</f>
        <v>46229</v>
      </c>
      <c r="F6930">
        <f>IF(INDEX(Transactions!$J:$J,ROW()-8)="",0,INDEX(Transactions!$O:$O,ROW()-8))</f>
        <v>0</v>
      </c>
    </row>
    <row r="6931" spans="2:6" x14ac:dyDescent="0.15">
      <c r="B6931">
        <f ca="1">IF(INDEX(Transactions!$J:$J,ROW()-8)="",TODAY(),INDEX(Transactions!$G:$G,ROW()-8))</f>
        <v>46229</v>
      </c>
      <c r="F6931">
        <f>IF(INDEX(Transactions!$J:$J,ROW()-8)="",0,INDEX(Transactions!$O:$O,ROW()-8))</f>
        <v>0</v>
      </c>
    </row>
    <row r="6932" spans="2:6" x14ac:dyDescent="0.15">
      <c r="B6932">
        <f ca="1">IF(INDEX(Transactions!$J:$J,ROW()-8)="",TODAY(),INDEX(Transactions!$G:$G,ROW()-8))</f>
        <v>46229</v>
      </c>
      <c r="F6932">
        <f>IF(INDEX(Transactions!$J:$J,ROW()-8)="",0,INDEX(Transactions!$O:$O,ROW()-8))</f>
        <v>0</v>
      </c>
    </row>
    <row r="6933" spans="2:6" x14ac:dyDescent="0.15">
      <c r="B6933">
        <f ca="1">IF(INDEX(Transactions!$J:$J,ROW()-8)="",TODAY(),INDEX(Transactions!$G:$G,ROW()-8))</f>
        <v>46229</v>
      </c>
      <c r="F6933">
        <f>IF(INDEX(Transactions!$J:$J,ROW()-8)="",0,INDEX(Transactions!$O:$O,ROW()-8))</f>
        <v>0</v>
      </c>
    </row>
    <row r="6934" spans="2:6" x14ac:dyDescent="0.15">
      <c r="B6934">
        <f ca="1">IF(INDEX(Transactions!$J:$J,ROW()-8)="",TODAY(),INDEX(Transactions!$G:$G,ROW()-8))</f>
        <v>46229</v>
      </c>
      <c r="F6934">
        <f>IF(INDEX(Transactions!$J:$J,ROW()-8)="",0,INDEX(Transactions!$O:$O,ROW()-8))</f>
        <v>0</v>
      </c>
    </row>
    <row r="6935" spans="2:6" x14ac:dyDescent="0.15">
      <c r="B6935">
        <f ca="1">IF(INDEX(Transactions!$J:$J,ROW()-8)="",TODAY(),INDEX(Transactions!$G:$G,ROW()-8))</f>
        <v>46229</v>
      </c>
      <c r="F6935">
        <f>IF(INDEX(Transactions!$J:$J,ROW()-8)="",0,INDEX(Transactions!$O:$O,ROW()-8))</f>
        <v>0</v>
      </c>
    </row>
    <row r="6936" spans="2:6" x14ac:dyDescent="0.15">
      <c r="B6936">
        <f ca="1">IF(INDEX(Transactions!$J:$J,ROW()-8)="",TODAY(),INDEX(Transactions!$G:$G,ROW()-8))</f>
        <v>46229</v>
      </c>
      <c r="F6936">
        <f>IF(INDEX(Transactions!$J:$J,ROW()-8)="",0,INDEX(Transactions!$O:$O,ROW()-8))</f>
        <v>0</v>
      </c>
    </row>
    <row r="6937" spans="2:6" x14ac:dyDescent="0.15">
      <c r="B6937">
        <f ca="1">IF(INDEX(Transactions!$J:$J,ROW()-8)="",TODAY(),INDEX(Transactions!$G:$G,ROW()-8))</f>
        <v>46229</v>
      </c>
      <c r="F6937">
        <f>IF(INDEX(Transactions!$J:$J,ROW()-8)="",0,INDEX(Transactions!$O:$O,ROW()-8))</f>
        <v>0</v>
      </c>
    </row>
    <row r="6938" spans="2:6" x14ac:dyDescent="0.15">
      <c r="B6938">
        <f ca="1">IF(INDEX(Transactions!$J:$J,ROW()-8)="",TODAY(),INDEX(Transactions!$G:$G,ROW()-8))</f>
        <v>46229</v>
      </c>
      <c r="F6938">
        <f>IF(INDEX(Transactions!$J:$J,ROW()-8)="",0,INDEX(Transactions!$O:$O,ROW()-8))</f>
        <v>0</v>
      </c>
    </row>
    <row r="6939" spans="2:6" x14ac:dyDescent="0.15">
      <c r="B6939">
        <f ca="1">IF(INDEX(Transactions!$J:$J,ROW()-8)="",TODAY(),INDEX(Transactions!$G:$G,ROW()-8))</f>
        <v>46229</v>
      </c>
      <c r="F6939">
        <f>IF(INDEX(Transactions!$J:$J,ROW()-8)="",0,INDEX(Transactions!$O:$O,ROW()-8))</f>
        <v>0</v>
      </c>
    </row>
    <row r="6940" spans="2:6" x14ac:dyDescent="0.15">
      <c r="B6940">
        <f ca="1">IF(INDEX(Transactions!$J:$J,ROW()-8)="",TODAY(),INDEX(Transactions!$G:$G,ROW()-8))</f>
        <v>46229</v>
      </c>
      <c r="F6940">
        <f>IF(INDEX(Transactions!$J:$J,ROW()-8)="",0,INDEX(Transactions!$O:$O,ROW()-8))</f>
        <v>0</v>
      </c>
    </row>
    <row r="6941" spans="2:6" x14ac:dyDescent="0.15">
      <c r="B6941">
        <f ca="1">IF(INDEX(Transactions!$J:$J,ROW()-8)="",TODAY(),INDEX(Transactions!$G:$G,ROW()-8))</f>
        <v>46229</v>
      </c>
      <c r="F6941">
        <f>IF(INDEX(Transactions!$J:$J,ROW()-8)="",0,INDEX(Transactions!$O:$O,ROW()-8))</f>
        <v>0</v>
      </c>
    </row>
    <row r="6942" spans="2:6" x14ac:dyDescent="0.15">
      <c r="B6942">
        <f ca="1">IF(INDEX(Transactions!$J:$J,ROW()-8)="",TODAY(),INDEX(Transactions!$G:$G,ROW()-8))</f>
        <v>46229</v>
      </c>
      <c r="F6942">
        <f>IF(INDEX(Transactions!$J:$J,ROW()-8)="",0,INDEX(Transactions!$O:$O,ROW()-8))</f>
        <v>0</v>
      </c>
    </row>
    <row r="6943" spans="2:6" x14ac:dyDescent="0.15">
      <c r="B6943">
        <f ca="1">IF(INDEX(Transactions!$J:$J,ROW()-8)="",TODAY(),INDEX(Transactions!$G:$G,ROW()-8))</f>
        <v>46229</v>
      </c>
      <c r="F6943">
        <f>IF(INDEX(Transactions!$J:$J,ROW()-8)="",0,INDEX(Transactions!$O:$O,ROW()-8))</f>
        <v>0</v>
      </c>
    </row>
    <row r="6944" spans="2:6" x14ac:dyDescent="0.15">
      <c r="B6944">
        <f ca="1">IF(INDEX(Transactions!$J:$J,ROW()-8)="",TODAY(),INDEX(Transactions!$G:$G,ROW()-8))</f>
        <v>46229</v>
      </c>
      <c r="F6944">
        <f>IF(INDEX(Transactions!$J:$J,ROW()-8)="",0,INDEX(Transactions!$O:$O,ROW()-8))</f>
        <v>0</v>
      </c>
    </row>
    <row r="6945" spans="2:6" x14ac:dyDescent="0.15">
      <c r="B6945">
        <f ca="1">IF(INDEX(Transactions!$J:$J,ROW()-8)="",TODAY(),INDEX(Transactions!$G:$G,ROW()-8))</f>
        <v>46229</v>
      </c>
      <c r="F6945">
        <f>IF(INDEX(Transactions!$J:$J,ROW()-8)="",0,INDEX(Transactions!$O:$O,ROW()-8))</f>
        <v>0</v>
      </c>
    </row>
    <row r="6946" spans="2:6" x14ac:dyDescent="0.15">
      <c r="B6946">
        <f ca="1">IF(INDEX(Transactions!$J:$J,ROW()-8)="",TODAY(),INDEX(Transactions!$G:$G,ROW()-8))</f>
        <v>46229</v>
      </c>
      <c r="F6946">
        <f>IF(INDEX(Transactions!$J:$J,ROW()-8)="",0,INDEX(Transactions!$O:$O,ROW()-8))</f>
        <v>0</v>
      </c>
    </row>
    <row r="6947" spans="2:6" x14ac:dyDescent="0.15">
      <c r="B6947">
        <f ca="1">IF(INDEX(Transactions!$J:$J,ROW()-8)="",TODAY(),INDEX(Transactions!$G:$G,ROW()-8))</f>
        <v>46229</v>
      </c>
      <c r="F6947">
        <f>IF(INDEX(Transactions!$J:$J,ROW()-8)="",0,INDEX(Transactions!$O:$O,ROW()-8))</f>
        <v>0</v>
      </c>
    </row>
    <row r="6948" spans="2:6" x14ac:dyDescent="0.15">
      <c r="B6948">
        <f ca="1">IF(INDEX(Transactions!$J:$J,ROW()-8)="",TODAY(),INDEX(Transactions!$G:$G,ROW()-8))</f>
        <v>46229</v>
      </c>
      <c r="F6948">
        <f>IF(INDEX(Transactions!$J:$J,ROW()-8)="",0,INDEX(Transactions!$O:$O,ROW()-8))</f>
        <v>0</v>
      </c>
    </row>
    <row r="6949" spans="2:6" x14ac:dyDescent="0.15">
      <c r="B6949">
        <f ca="1">IF(INDEX(Transactions!$J:$J,ROW()-8)="",TODAY(),INDEX(Transactions!$G:$G,ROW()-8))</f>
        <v>46229</v>
      </c>
      <c r="F6949">
        <f>IF(INDEX(Transactions!$J:$J,ROW()-8)="",0,INDEX(Transactions!$O:$O,ROW()-8))</f>
        <v>0</v>
      </c>
    </row>
    <row r="6950" spans="2:6" x14ac:dyDescent="0.15">
      <c r="B6950">
        <f ca="1">IF(INDEX(Transactions!$J:$J,ROW()-8)="",TODAY(),INDEX(Transactions!$G:$G,ROW()-8))</f>
        <v>46229</v>
      </c>
      <c r="F6950">
        <f>IF(INDEX(Transactions!$J:$J,ROW()-8)="",0,INDEX(Transactions!$O:$O,ROW()-8))</f>
        <v>0</v>
      </c>
    </row>
    <row r="6951" spans="2:6" x14ac:dyDescent="0.15">
      <c r="B6951">
        <f ca="1">IF(INDEX(Transactions!$J:$J,ROW()-8)="",TODAY(),INDEX(Transactions!$G:$G,ROW()-8))</f>
        <v>46229</v>
      </c>
      <c r="F6951">
        <f>IF(INDEX(Transactions!$J:$J,ROW()-8)="",0,INDEX(Transactions!$O:$O,ROW()-8))</f>
        <v>0</v>
      </c>
    </row>
    <row r="6952" spans="2:6" x14ac:dyDescent="0.15">
      <c r="B6952">
        <f ca="1">IF(INDEX(Transactions!$J:$J,ROW()-8)="",TODAY(),INDEX(Transactions!$G:$G,ROW()-8))</f>
        <v>46229</v>
      </c>
      <c r="F6952">
        <f>IF(INDEX(Transactions!$J:$J,ROW()-8)="",0,INDEX(Transactions!$O:$O,ROW()-8))</f>
        <v>0</v>
      </c>
    </row>
    <row r="6953" spans="2:6" x14ac:dyDescent="0.15">
      <c r="B6953">
        <f ca="1">IF(INDEX(Transactions!$J:$J,ROW()-8)="",TODAY(),INDEX(Transactions!$G:$G,ROW()-8))</f>
        <v>46229</v>
      </c>
      <c r="F6953">
        <f>IF(INDEX(Transactions!$J:$J,ROW()-8)="",0,INDEX(Transactions!$O:$O,ROW()-8))</f>
        <v>0</v>
      </c>
    </row>
    <row r="6954" spans="2:6" x14ac:dyDescent="0.15">
      <c r="B6954">
        <f ca="1">IF(INDEX(Transactions!$J:$J,ROW()-8)="",TODAY(),INDEX(Transactions!$G:$G,ROW()-8))</f>
        <v>46229</v>
      </c>
      <c r="F6954">
        <f>IF(INDEX(Transactions!$J:$J,ROW()-8)="",0,INDEX(Transactions!$O:$O,ROW()-8))</f>
        <v>0</v>
      </c>
    </row>
    <row r="6955" spans="2:6" x14ac:dyDescent="0.15">
      <c r="B6955">
        <f ca="1">IF(INDEX(Transactions!$J:$J,ROW()-8)="",TODAY(),INDEX(Transactions!$G:$G,ROW()-8))</f>
        <v>46229</v>
      </c>
      <c r="F6955">
        <f>IF(INDEX(Transactions!$J:$J,ROW()-8)="",0,INDEX(Transactions!$O:$O,ROW()-8))</f>
        <v>0</v>
      </c>
    </row>
    <row r="6956" spans="2:6" x14ac:dyDescent="0.15">
      <c r="B6956">
        <f ca="1">IF(INDEX(Transactions!$J:$J,ROW()-8)="",TODAY(),INDEX(Transactions!$G:$G,ROW()-8))</f>
        <v>46229</v>
      </c>
      <c r="F6956">
        <f>IF(INDEX(Transactions!$J:$J,ROW()-8)="",0,INDEX(Transactions!$O:$O,ROW()-8))</f>
        <v>0</v>
      </c>
    </row>
    <row r="6957" spans="2:6" x14ac:dyDescent="0.15">
      <c r="B6957">
        <f ca="1">IF(INDEX(Transactions!$J:$J,ROW()-8)="",TODAY(),INDEX(Transactions!$G:$G,ROW()-8))</f>
        <v>46229</v>
      </c>
      <c r="F6957">
        <f>IF(INDEX(Transactions!$J:$J,ROW()-8)="",0,INDEX(Transactions!$O:$O,ROW()-8))</f>
        <v>0</v>
      </c>
    </row>
    <row r="6958" spans="2:6" x14ac:dyDescent="0.15">
      <c r="B6958">
        <f ca="1">IF(INDEX(Transactions!$J:$J,ROW()-8)="",TODAY(),INDEX(Transactions!$G:$G,ROW()-8))</f>
        <v>46229</v>
      </c>
      <c r="F6958">
        <f>IF(INDEX(Transactions!$J:$J,ROW()-8)="",0,INDEX(Transactions!$O:$O,ROW()-8))</f>
        <v>0</v>
      </c>
    </row>
    <row r="6959" spans="2:6" x14ac:dyDescent="0.15">
      <c r="B6959">
        <f ca="1">IF(INDEX(Transactions!$J:$J,ROW()-8)="",TODAY(),INDEX(Transactions!$G:$G,ROW()-8))</f>
        <v>46229</v>
      </c>
      <c r="F6959">
        <f>IF(INDEX(Transactions!$J:$J,ROW()-8)="",0,INDEX(Transactions!$O:$O,ROW()-8))</f>
        <v>0</v>
      </c>
    </row>
    <row r="6960" spans="2:6" x14ac:dyDescent="0.15">
      <c r="B6960">
        <f ca="1">IF(INDEX(Transactions!$J:$J,ROW()-8)="",TODAY(),INDEX(Transactions!$G:$G,ROW()-8))</f>
        <v>46229</v>
      </c>
      <c r="F6960">
        <f>IF(INDEX(Transactions!$J:$J,ROW()-8)="",0,INDEX(Transactions!$O:$O,ROW()-8))</f>
        <v>0</v>
      </c>
    </row>
    <row r="6961" spans="2:6" x14ac:dyDescent="0.15">
      <c r="B6961">
        <f ca="1">IF(INDEX(Transactions!$J:$J,ROW()-8)="",TODAY(),INDEX(Transactions!$G:$G,ROW()-8))</f>
        <v>46229</v>
      </c>
      <c r="F6961">
        <f>IF(INDEX(Transactions!$J:$J,ROW()-8)="",0,INDEX(Transactions!$O:$O,ROW()-8))</f>
        <v>0</v>
      </c>
    </row>
    <row r="6962" spans="2:6" x14ac:dyDescent="0.15">
      <c r="B6962">
        <f ca="1">IF(INDEX(Transactions!$J:$J,ROW()-8)="",TODAY(),INDEX(Transactions!$G:$G,ROW()-8))</f>
        <v>46229</v>
      </c>
      <c r="F6962">
        <f>IF(INDEX(Transactions!$J:$J,ROW()-8)="",0,INDEX(Transactions!$O:$O,ROW()-8))</f>
        <v>0</v>
      </c>
    </row>
    <row r="6963" spans="2:6" x14ac:dyDescent="0.15">
      <c r="B6963">
        <f ca="1">IF(INDEX(Transactions!$J:$J,ROW()-8)="",TODAY(),INDEX(Transactions!$G:$G,ROW()-8))</f>
        <v>46229</v>
      </c>
      <c r="F6963">
        <f>IF(INDEX(Transactions!$J:$J,ROW()-8)="",0,INDEX(Transactions!$O:$O,ROW()-8))</f>
        <v>0</v>
      </c>
    </row>
    <row r="6964" spans="2:6" x14ac:dyDescent="0.15">
      <c r="B6964">
        <f ca="1">IF(INDEX(Transactions!$J:$J,ROW()-8)="",TODAY(),INDEX(Transactions!$G:$G,ROW()-8))</f>
        <v>46229</v>
      </c>
      <c r="F6964">
        <f>IF(INDEX(Transactions!$J:$J,ROW()-8)="",0,INDEX(Transactions!$O:$O,ROW()-8))</f>
        <v>0</v>
      </c>
    </row>
    <row r="6965" spans="2:6" x14ac:dyDescent="0.15">
      <c r="B6965">
        <f ca="1">IF(INDEX(Transactions!$J:$J,ROW()-8)="",TODAY(),INDEX(Transactions!$G:$G,ROW()-8))</f>
        <v>46229</v>
      </c>
      <c r="F6965">
        <f>IF(INDEX(Transactions!$J:$J,ROW()-8)="",0,INDEX(Transactions!$O:$O,ROW()-8))</f>
        <v>0</v>
      </c>
    </row>
    <row r="6966" spans="2:6" x14ac:dyDescent="0.15">
      <c r="B6966">
        <f ca="1">IF(INDEX(Transactions!$J:$J,ROW()-8)="",TODAY(),INDEX(Transactions!$G:$G,ROW()-8))</f>
        <v>46229</v>
      </c>
      <c r="F6966">
        <f>IF(INDEX(Transactions!$J:$J,ROW()-8)="",0,INDEX(Transactions!$O:$O,ROW()-8))</f>
        <v>0</v>
      </c>
    </row>
    <row r="6967" spans="2:6" x14ac:dyDescent="0.15">
      <c r="B6967">
        <f ca="1">IF(INDEX(Transactions!$J:$J,ROW()-8)="",TODAY(),INDEX(Transactions!$G:$G,ROW()-8))</f>
        <v>46229</v>
      </c>
      <c r="F6967">
        <f>IF(INDEX(Transactions!$J:$J,ROW()-8)="",0,INDEX(Transactions!$O:$O,ROW()-8))</f>
        <v>0</v>
      </c>
    </row>
    <row r="6968" spans="2:6" x14ac:dyDescent="0.15">
      <c r="B6968">
        <f ca="1">IF(INDEX(Transactions!$J:$J,ROW()-8)="",TODAY(),INDEX(Transactions!$G:$G,ROW()-8))</f>
        <v>46229</v>
      </c>
      <c r="F6968">
        <f>IF(INDEX(Transactions!$J:$J,ROW()-8)="",0,INDEX(Transactions!$O:$O,ROW()-8))</f>
        <v>0</v>
      </c>
    </row>
    <row r="6969" spans="2:6" x14ac:dyDescent="0.15">
      <c r="B6969">
        <f ca="1">IF(INDEX(Transactions!$J:$J,ROW()-8)="",TODAY(),INDEX(Transactions!$G:$G,ROW()-8))</f>
        <v>46229</v>
      </c>
      <c r="F6969">
        <f>IF(INDEX(Transactions!$J:$J,ROW()-8)="",0,INDEX(Transactions!$O:$O,ROW()-8))</f>
        <v>0</v>
      </c>
    </row>
    <row r="6970" spans="2:6" x14ac:dyDescent="0.15">
      <c r="B6970">
        <f ca="1">IF(INDEX(Transactions!$J:$J,ROW()-8)="",TODAY(),INDEX(Transactions!$G:$G,ROW()-8))</f>
        <v>46229</v>
      </c>
      <c r="F6970">
        <f>IF(INDEX(Transactions!$J:$J,ROW()-8)="",0,INDEX(Transactions!$O:$O,ROW()-8))</f>
        <v>0</v>
      </c>
    </row>
    <row r="6971" spans="2:6" x14ac:dyDescent="0.15">
      <c r="B6971">
        <f ca="1">IF(INDEX(Transactions!$J:$J,ROW()-8)="",TODAY(),INDEX(Transactions!$G:$G,ROW()-8))</f>
        <v>46229</v>
      </c>
      <c r="F6971">
        <f>IF(INDEX(Transactions!$J:$J,ROW()-8)="",0,INDEX(Transactions!$O:$O,ROW()-8))</f>
        <v>0</v>
      </c>
    </row>
    <row r="6972" spans="2:6" x14ac:dyDescent="0.15">
      <c r="B6972">
        <f ca="1">IF(INDEX(Transactions!$J:$J,ROW()-8)="",TODAY(),INDEX(Transactions!$G:$G,ROW()-8))</f>
        <v>46229</v>
      </c>
      <c r="F6972">
        <f>IF(INDEX(Transactions!$J:$J,ROW()-8)="",0,INDEX(Transactions!$O:$O,ROW()-8))</f>
        <v>0</v>
      </c>
    </row>
    <row r="6973" spans="2:6" x14ac:dyDescent="0.15">
      <c r="B6973">
        <f ca="1">IF(INDEX(Transactions!$J:$J,ROW()-8)="",TODAY(),INDEX(Transactions!$G:$G,ROW()-8))</f>
        <v>46229</v>
      </c>
      <c r="F6973">
        <f>IF(INDEX(Transactions!$J:$J,ROW()-8)="",0,INDEX(Transactions!$O:$O,ROW()-8))</f>
        <v>0</v>
      </c>
    </row>
    <row r="6974" spans="2:6" x14ac:dyDescent="0.15">
      <c r="B6974">
        <f ca="1">IF(INDEX(Transactions!$J:$J,ROW()-8)="",TODAY(),INDEX(Transactions!$G:$G,ROW()-8))</f>
        <v>46229</v>
      </c>
      <c r="F6974">
        <f>IF(INDEX(Transactions!$J:$J,ROW()-8)="",0,INDEX(Transactions!$O:$O,ROW()-8))</f>
        <v>0</v>
      </c>
    </row>
    <row r="6975" spans="2:6" x14ac:dyDescent="0.15">
      <c r="B6975">
        <f ca="1">IF(INDEX(Transactions!$J:$J,ROW()-8)="",TODAY(),INDEX(Transactions!$G:$G,ROW()-8))</f>
        <v>46229</v>
      </c>
      <c r="F6975">
        <f>IF(INDEX(Transactions!$J:$J,ROW()-8)="",0,INDEX(Transactions!$O:$O,ROW()-8))</f>
        <v>0</v>
      </c>
    </row>
    <row r="6976" spans="2:6" x14ac:dyDescent="0.15">
      <c r="B6976">
        <f ca="1">IF(INDEX(Transactions!$J:$J,ROW()-8)="",TODAY(),INDEX(Transactions!$G:$G,ROW()-8))</f>
        <v>46229</v>
      </c>
      <c r="F6976">
        <f>IF(INDEX(Transactions!$J:$J,ROW()-8)="",0,INDEX(Transactions!$O:$O,ROW()-8))</f>
        <v>0</v>
      </c>
    </row>
    <row r="6977" spans="2:6" x14ac:dyDescent="0.15">
      <c r="B6977">
        <f ca="1">IF(INDEX(Transactions!$J:$J,ROW()-8)="",TODAY(),INDEX(Transactions!$G:$G,ROW()-8))</f>
        <v>46229</v>
      </c>
      <c r="F6977">
        <f>IF(INDEX(Transactions!$J:$J,ROW()-8)="",0,INDEX(Transactions!$O:$O,ROW()-8))</f>
        <v>0</v>
      </c>
    </row>
    <row r="6978" spans="2:6" x14ac:dyDescent="0.15">
      <c r="B6978">
        <f ca="1">IF(INDEX(Transactions!$J:$J,ROW()-8)="",TODAY(),INDEX(Transactions!$G:$G,ROW()-8))</f>
        <v>46229</v>
      </c>
      <c r="F6978">
        <f>IF(INDEX(Transactions!$J:$J,ROW()-8)="",0,INDEX(Transactions!$O:$O,ROW()-8))</f>
        <v>0</v>
      </c>
    </row>
    <row r="6979" spans="2:6" x14ac:dyDescent="0.15">
      <c r="B6979">
        <f ca="1">IF(INDEX(Transactions!$J:$J,ROW()-8)="",TODAY(),INDEX(Transactions!$G:$G,ROW()-8))</f>
        <v>46229</v>
      </c>
      <c r="F6979">
        <f>IF(INDEX(Transactions!$J:$J,ROW()-8)="",0,INDEX(Transactions!$O:$O,ROW()-8))</f>
        <v>0</v>
      </c>
    </row>
    <row r="6980" spans="2:6" x14ac:dyDescent="0.15">
      <c r="B6980">
        <f ca="1">IF(INDEX(Transactions!$J:$J,ROW()-8)="",TODAY(),INDEX(Transactions!$G:$G,ROW()-8))</f>
        <v>46229</v>
      </c>
      <c r="F6980">
        <f>IF(INDEX(Transactions!$J:$J,ROW()-8)="",0,INDEX(Transactions!$O:$O,ROW()-8))</f>
        <v>0</v>
      </c>
    </row>
    <row r="6981" spans="2:6" x14ac:dyDescent="0.15">
      <c r="B6981">
        <f ca="1">IF(INDEX(Transactions!$J:$J,ROW()-8)="",TODAY(),INDEX(Transactions!$G:$G,ROW()-8))</f>
        <v>46229</v>
      </c>
      <c r="F6981">
        <f>IF(INDEX(Transactions!$J:$J,ROW()-8)="",0,INDEX(Transactions!$O:$O,ROW()-8))</f>
        <v>0</v>
      </c>
    </row>
    <row r="6982" spans="2:6" x14ac:dyDescent="0.15">
      <c r="B6982">
        <f ca="1">IF(INDEX(Transactions!$J:$J,ROW()-8)="",TODAY(),INDEX(Transactions!$G:$G,ROW()-8))</f>
        <v>46229</v>
      </c>
      <c r="F6982">
        <f>IF(INDEX(Transactions!$J:$J,ROW()-8)="",0,INDEX(Transactions!$O:$O,ROW()-8))</f>
        <v>0</v>
      </c>
    </row>
    <row r="6983" spans="2:6" x14ac:dyDescent="0.15">
      <c r="B6983">
        <f ca="1">IF(INDEX(Transactions!$J:$J,ROW()-8)="",TODAY(),INDEX(Transactions!$G:$G,ROW()-8))</f>
        <v>46229</v>
      </c>
      <c r="F6983">
        <f>IF(INDEX(Transactions!$J:$J,ROW()-8)="",0,INDEX(Transactions!$O:$O,ROW()-8))</f>
        <v>0</v>
      </c>
    </row>
    <row r="6984" spans="2:6" x14ac:dyDescent="0.15">
      <c r="B6984">
        <f ca="1">IF(INDEX(Transactions!$J:$J,ROW()-8)="",TODAY(),INDEX(Transactions!$G:$G,ROW()-8))</f>
        <v>46229</v>
      </c>
      <c r="F6984">
        <f>IF(INDEX(Transactions!$J:$J,ROW()-8)="",0,INDEX(Transactions!$O:$O,ROW()-8))</f>
        <v>0</v>
      </c>
    </row>
    <row r="6985" spans="2:6" x14ac:dyDescent="0.15">
      <c r="B6985">
        <f ca="1">IF(INDEX(Transactions!$J:$J,ROW()-8)="",TODAY(),INDEX(Transactions!$G:$G,ROW()-8))</f>
        <v>46229</v>
      </c>
      <c r="F6985">
        <f>IF(INDEX(Transactions!$J:$J,ROW()-8)="",0,INDEX(Transactions!$O:$O,ROW()-8))</f>
        <v>0</v>
      </c>
    </row>
    <row r="6986" spans="2:6" x14ac:dyDescent="0.15">
      <c r="B6986">
        <f ca="1">IF(INDEX(Transactions!$J:$J,ROW()-8)="",TODAY(),INDEX(Transactions!$G:$G,ROW()-8))</f>
        <v>46229</v>
      </c>
      <c r="F6986">
        <f>IF(INDEX(Transactions!$J:$J,ROW()-8)="",0,INDEX(Transactions!$O:$O,ROW()-8))</f>
        <v>0</v>
      </c>
    </row>
    <row r="6987" spans="2:6" x14ac:dyDescent="0.15">
      <c r="B6987">
        <f ca="1">IF(INDEX(Transactions!$J:$J,ROW()-8)="",TODAY(),INDEX(Transactions!$G:$G,ROW()-8))</f>
        <v>46229</v>
      </c>
      <c r="F6987">
        <f>IF(INDEX(Transactions!$J:$J,ROW()-8)="",0,INDEX(Transactions!$O:$O,ROW()-8))</f>
        <v>0</v>
      </c>
    </row>
    <row r="6988" spans="2:6" x14ac:dyDescent="0.15">
      <c r="B6988">
        <f ca="1">IF(INDEX(Transactions!$J:$J,ROW()-8)="",TODAY(),INDEX(Transactions!$G:$G,ROW()-8))</f>
        <v>46229</v>
      </c>
      <c r="F6988">
        <f>IF(INDEX(Transactions!$J:$J,ROW()-8)="",0,INDEX(Transactions!$O:$O,ROW()-8))</f>
        <v>0</v>
      </c>
    </row>
    <row r="6989" spans="2:6" x14ac:dyDescent="0.15">
      <c r="B6989">
        <f ca="1">IF(INDEX(Transactions!$J:$J,ROW()-8)="",TODAY(),INDEX(Transactions!$G:$G,ROW()-8))</f>
        <v>46229</v>
      </c>
      <c r="F6989">
        <f>IF(INDEX(Transactions!$J:$J,ROW()-8)="",0,INDEX(Transactions!$O:$O,ROW()-8))</f>
        <v>0</v>
      </c>
    </row>
    <row r="6990" spans="2:6" x14ac:dyDescent="0.15">
      <c r="B6990">
        <f ca="1">IF(INDEX(Transactions!$J:$J,ROW()-8)="",TODAY(),INDEX(Transactions!$G:$G,ROW()-8))</f>
        <v>46229</v>
      </c>
      <c r="F6990">
        <f>IF(INDEX(Transactions!$J:$J,ROW()-8)="",0,INDEX(Transactions!$O:$O,ROW()-8))</f>
        <v>0</v>
      </c>
    </row>
    <row r="6991" spans="2:6" x14ac:dyDescent="0.15">
      <c r="B6991">
        <f ca="1">IF(INDEX(Transactions!$J:$J,ROW()-8)="",TODAY(),INDEX(Transactions!$G:$G,ROW()-8))</f>
        <v>46229</v>
      </c>
      <c r="F6991">
        <f>IF(INDEX(Transactions!$J:$J,ROW()-8)="",0,INDEX(Transactions!$O:$O,ROW()-8))</f>
        <v>0</v>
      </c>
    </row>
    <row r="6992" spans="2:6" x14ac:dyDescent="0.15">
      <c r="B6992">
        <f ca="1">IF(INDEX(Transactions!$J:$J,ROW()-8)="",TODAY(),INDEX(Transactions!$G:$G,ROW()-8))</f>
        <v>46229</v>
      </c>
      <c r="F6992">
        <f>IF(INDEX(Transactions!$J:$J,ROW()-8)="",0,INDEX(Transactions!$O:$O,ROW()-8))</f>
        <v>0</v>
      </c>
    </row>
    <row r="6993" spans="2:6" x14ac:dyDescent="0.15">
      <c r="B6993">
        <f ca="1">IF(INDEX(Transactions!$J:$J,ROW()-8)="",TODAY(),INDEX(Transactions!$G:$G,ROW()-8))</f>
        <v>46229</v>
      </c>
      <c r="F6993">
        <f>IF(INDEX(Transactions!$J:$J,ROW()-8)="",0,INDEX(Transactions!$O:$O,ROW()-8))</f>
        <v>0</v>
      </c>
    </row>
    <row r="6994" spans="2:6" x14ac:dyDescent="0.15">
      <c r="B6994">
        <f ca="1">IF(INDEX(Transactions!$J:$J,ROW()-8)="",TODAY(),INDEX(Transactions!$G:$G,ROW()-8))</f>
        <v>46229</v>
      </c>
      <c r="F6994">
        <f>IF(INDEX(Transactions!$J:$J,ROW()-8)="",0,INDEX(Transactions!$O:$O,ROW()-8))</f>
        <v>0</v>
      </c>
    </row>
    <row r="6995" spans="2:6" x14ac:dyDescent="0.15">
      <c r="B6995">
        <f ca="1">IF(INDEX(Transactions!$J:$J,ROW()-8)="",TODAY(),INDEX(Transactions!$G:$G,ROW()-8))</f>
        <v>46229</v>
      </c>
      <c r="F6995">
        <f>IF(INDEX(Transactions!$J:$J,ROW()-8)="",0,INDEX(Transactions!$O:$O,ROW()-8))</f>
        <v>0</v>
      </c>
    </row>
    <row r="6996" spans="2:6" x14ac:dyDescent="0.15">
      <c r="B6996">
        <f ca="1">IF(INDEX(Transactions!$J:$J,ROW()-8)="",TODAY(),INDEX(Transactions!$G:$G,ROW()-8))</f>
        <v>46229</v>
      </c>
      <c r="F6996">
        <f>IF(INDEX(Transactions!$J:$J,ROW()-8)="",0,INDEX(Transactions!$O:$O,ROW()-8))</f>
        <v>0</v>
      </c>
    </row>
    <row r="6997" spans="2:6" x14ac:dyDescent="0.15">
      <c r="B6997">
        <f ca="1">IF(INDEX(Transactions!$J:$J,ROW()-8)="",TODAY(),INDEX(Transactions!$G:$G,ROW()-8))</f>
        <v>46229</v>
      </c>
      <c r="F6997">
        <f>IF(INDEX(Transactions!$J:$J,ROW()-8)="",0,INDEX(Transactions!$O:$O,ROW()-8))</f>
        <v>0</v>
      </c>
    </row>
    <row r="6998" spans="2:6" x14ac:dyDescent="0.15">
      <c r="B6998">
        <f ca="1">IF(INDEX(Transactions!$J:$J,ROW()-8)="",TODAY(),INDEX(Transactions!$G:$G,ROW()-8))</f>
        <v>46229</v>
      </c>
      <c r="F6998">
        <f>IF(INDEX(Transactions!$J:$J,ROW()-8)="",0,INDEX(Transactions!$O:$O,ROW()-8))</f>
        <v>0</v>
      </c>
    </row>
    <row r="6999" spans="2:6" x14ac:dyDescent="0.15">
      <c r="B6999">
        <f ca="1">IF(INDEX(Transactions!$J:$J,ROW()-8)="",TODAY(),INDEX(Transactions!$G:$G,ROW()-8))</f>
        <v>46229</v>
      </c>
      <c r="F6999">
        <f>IF(INDEX(Transactions!$J:$J,ROW()-8)="",0,INDEX(Transactions!$O:$O,ROW()-8))</f>
        <v>0</v>
      </c>
    </row>
    <row r="7000" spans="2:6" x14ac:dyDescent="0.15">
      <c r="B7000">
        <f ca="1">IF(INDEX(Transactions!$J:$J,ROW()-8)="",TODAY(),INDEX(Transactions!$G:$G,ROW()-8))</f>
        <v>46229</v>
      </c>
      <c r="F7000">
        <f>IF(INDEX(Transactions!$J:$J,ROW()-8)="",0,INDEX(Transactions!$O:$O,ROW()-8))</f>
        <v>0</v>
      </c>
    </row>
    <row r="7001" spans="2:6" x14ac:dyDescent="0.15">
      <c r="B7001">
        <f ca="1">IF(INDEX(Transactions!$J:$J,ROW()-8)="",TODAY(),INDEX(Transactions!$G:$G,ROW()-8))</f>
        <v>46229</v>
      </c>
      <c r="F7001">
        <f>IF(INDEX(Transactions!$J:$J,ROW()-8)="",0,INDEX(Transactions!$O:$O,ROW()-8))</f>
        <v>0</v>
      </c>
    </row>
    <row r="7002" spans="2:6" x14ac:dyDescent="0.15">
      <c r="B7002">
        <f ca="1">IF(INDEX(Transactions!$J:$J,ROW()-8)="",TODAY(),INDEX(Transactions!$G:$G,ROW()-8))</f>
        <v>46229</v>
      </c>
      <c r="F7002">
        <f>IF(INDEX(Transactions!$J:$J,ROW()-8)="",0,INDEX(Transactions!$O:$O,ROW()-8))</f>
        <v>0</v>
      </c>
    </row>
    <row r="7003" spans="2:6" x14ac:dyDescent="0.15">
      <c r="B7003">
        <f ca="1">IF(INDEX(Transactions!$J:$J,ROW()-8)="",TODAY(),INDEX(Transactions!$G:$G,ROW()-8))</f>
        <v>46229</v>
      </c>
      <c r="F7003">
        <f>IF(INDEX(Transactions!$J:$J,ROW()-8)="",0,INDEX(Transactions!$O:$O,ROW()-8))</f>
        <v>0</v>
      </c>
    </row>
    <row r="7004" spans="2:6" x14ac:dyDescent="0.15">
      <c r="B7004">
        <f ca="1">IF(INDEX(Transactions!$J:$J,ROW()-8)="",TODAY(),INDEX(Transactions!$G:$G,ROW()-8))</f>
        <v>46229</v>
      </c>
      <c r="F7004">
        <f>IF(INDEX(Transactions!$J:$J,ROW()-8)="",0,INDEX(Transactions!$O:$O,ROW()-8))</f>
        <v>0</v>
      </c>
    </row>
    <row r="7005" spans="2:6" x14ac:dyDescent="0.15">
      <c r="B7005">
        <f ca="1">IF(INDEX(Transactions!$J:$J,ROW()-8)="",TODAY(),INDEX(Transactions!$G:$G,ROW()-8))</f>
        <v>46229</v>
      </c>
      <c r="F7005">
        <f>IF(INDEX(Transactions!$J:$J,ROW()-8)="",0,INDEX(Transactions!$O:$O,ROW()-8))</f>
        <v>0</v>
      </c>
    </row>
    <row r="7006" spans="2:6" x14ac:dyDescent="0.15">
      <c r="B7006">
        <f ca="1">IF(INDEX(Transactions!$J:$J,ROW()-8)="",TODAY(),INDEX(Transactions!$G:$G,ROW()-8))</f>
        <v>46229</v>
      </c>
      <c r="F7006">
        <f>IF(INDEX(Transactions!$J:$J,ROW()-8)="",0,INDEX(Transactions!$O:$O,ROW()-8))</f>
        <v>0</v>
      </c>
    </row>
    <row r="7007" spans="2:6" x14ac:dyDescent="0.15">
      <c r="B7007">
        <f ca="1">IF(INDEX(Transactions!$J:$J,ROW()-8)="",TODAY(),INDEX(Transactions!$G:$G,ROW()-8))</f>
        <v>46229</v>
      </c>
      <c r="F7007">
        <f>IF(INDEX(Transactions!$J:$J,ROW()-8)="",0,INDEX(Transactions!$O:$O,ROW()-8))</f>
        <v>0</v>
      </c>
    </row>
    <row r="7008" spans="2:6" x14ac:dyDescent="0.15">
      <c r="B7008">
        <f ca="1">IF(INDEX(Transactions!$J:$J,ROW()-8)="",TODAY(),INDEX(Transactions!$G:$G,ROW()-8))</f>
        <v>46229</v>
      </c>
      <c r="F7008">
        <f>IF(INDEX(Transactions!$J:$J,ROW()-8)="",0,INDEX(Transactions!$O:$O,ROW()-8))</f>
        <v>0</v>
      </c>
    </row>
    <row r="7009" spans="2:6" x14ac:dyDescent="0.15">
      <c r="B7009">
        <f ca="1">IF(INDEX(Transactions!$J:$J,ROW()-8)="",TODAY(),INDEX(Transactions!$G:$G,ROW()-8))</f>
        <v>46229</v>
      </c>
      <c r="F7009">
        <f>IF(INDEX(Transactions!$J:$J,ROW()-8)="",0,INDEX(Transactions!$O:$O,ROW()-8))</f>
        <v>0</v>
      </c>
    </row>
    <row r="7010" spans="2:6" x14ac:dyDescent="0.15">
      <c r="B7010">
        <f ca="1">IF(INDEX(Transactions!$J:$J,ROW()-8)="",TODAY(),INDEX(Transactions!$G:$G,ROW()-8))</f>
        <v>46229</v>
      </c>
      <c r="F7010">
        <f>IF(INDEX(Transactions!$J:$J,ROW()-8)="",0,INDEX(Transactions!$O:$O,ROW()-8))</f>
        <v>0</v>
      </c>
    </row>
    <row r="7011" spans="2:6" x14ac:dyDescent="0.15">
      <c r="B7011">
        <f ca="1">IF(INDEX(Transactions!$J:$J,ROW()-8)="",TODAY(),INDEX(Transactions!$G:$G,ROW()-8))</f>
        <v>46229</v>
      </c>
      <c r="F7011">
        <f>IF(INDEX(Transactions!$J:$J,ROW()-8)="",0,INDEX(Transactions!$O:$O,ROW()-8))</f>
        <v>0</v>
      </c>
    </row>
    <row r="7012" spans="2:6" x14ac:dyDescent="0.15">
      <c r="B7012">
        <f ca="1">IF(INDEX(Transactions!$J:$J,ROW()-8)="",TODAY(),INDEX(Transactions!$G:$G,ROW()-8))</f>
        <v>46229</v>
      </c>
      <c r="F7012">
        <f>IF(INDEX(Transactions!$J:$J,ROW()-8)="",0,INDEX(Transactions!$O:$O,ROW()-8))</f>
        <v>0</v>
      </c>
    </row>
    <row r="7013" spans="2:6" x14ac:dyDescent="0.15">
      <c r="B7013">
        <f ca="1">IF(INDEX(Transactions!$J:$J,ROW()-8)="",TODAY(),INDEX(Transactions!$G:$G,ROW()-8))</f>
        <v>46229</v>
      </c>
      <c r="F7013">
        <f>IF(INDEX(Transactions!$J:$J,ROW()-8)="",0,INDEX(Transactions!$O:$O,ROW()-8))</f>
        <v>0</v>
      </c>
    </row>
    <row r="7014" spans="2:6" x14ac:dyDescent="0.15">
      <c r="B7014">
        <f ca="1">IF(INDEX(Transactions!$J:$J,ROW()-8)="",TODAY(),INDEX(Transactions!$G:$G,ROW()-8))</f>
        <v>46229</v>
      </c>
      <c r="F7014">
        <f>IF(INDEX(Transactions!$J:$J,ROW()-8)="",0,INDEX(Transactions!$O:$O,ROW()-8))</f>
        <v>0</v>
      </c>
    </row>
    <row r="7015" spans="2:6" x14ac:dyDescent="0.15">
      <c r="B7015">
        <f ca="1">IF(INDEX(Transactions!$J:$J,ROW()-8)="",TODAY(),INDEX(Transactions!$G:$G,ROW()-8))</f>
        <v>46229</v>
      </c>
      <c r="F7015">
        <f>IF(INDEX(Transactions!$J:$J,ROW()-8)="",0,INDEX(Transactions!$O:$O,ROW()-8))</f>
        <v>0</v>
      </c>
    </row>
    <row r="7016" spans="2:6" x14ac:dyDescent="0.15">
      <c r="B7016">
        <f ca="1">IF(INDEX(Transactions!$J:$J,ROW()-8)="",TODAY(),INDEX(Transactions!$G:$G,ROW()-8))</f>
        <v>46229</v>
      </c>
      <c r="F7016">
        <f>IF(INDEX(Transactions!$J:$J,ROW()-8)="",0,INDEX(Transactions!$O:$O,ROW()-8))</f>
        <v>0</v>
      </c>
    </row>
    <row r="7017" spans="2:6" x14ac:dyDescent="0.15">
      <c r="B7017">
        <f ca="1">IF(INDEX(Transactions!$J:$J,ROW()-8)="",TODAY(),INDEX(Transactions!$G:$G,ROW()-8))</f>
        <v>46229</v>
      </c>
      <c r="F7017">
        <f>IF(INDEX(Transactions!$J:$J,ROW()-8)="",0,INDEX(Transactions!$O:$O,ROW()-8))</f>
        <v>0</v>
      </c>
    </row>
    <row r="7018" spans="2:6" x14ac:dyDescent="0.15">
      <c r="B7018">
        <f ca="1">IF(INDEX(Transactions!$J:$J,ROW()-8)="",TODAY(),INDEX(Transactions!$G:$G,ROW()-8))</f>
        <v>46229</v>
      </c>
      <c r="F7018">
        <f>IF(INDEX(Transactions!$J:$J,ROW()-8)="",0,INDEX(Transactions!$O:$O,ROW()-8))</f>
        <v>0</v>
      </c>
    </row>
    <row r="7019" spans="2:6" x14ac:dyDescent="0.15">
      <c r="B7019">
        <f ca="1">IF(INDEX(Transactions!$J:$J,ROW()-8)="",TODAY(),INDEX(Transactions!$G:$G,ROW()-8))</f>
        <v>46229</v>
      </c>
      <c r="F7019">
        <f>IF(INDEX(Transactions!$J:$J,ROW()-8)="",0,INDEX(Transactions!$O:$O,ROW()-8))</f>
        <v>0</v>
      </c>
    </row>
    <row r="7020" spans="2:6" x14ac:dyDescent="0.15">
      <c r="B7020">
        <f ca="1">IF(INDEX(Transactions!$J:$J,ROW()-8)="",TODAY(),INDEX(Transactions!$G:$G,ROW()-8))</f>
        <v>46229</v>
      </c>
      <c r="F7020">
        <f>IF(INDEX(Transactions!$J:$J,ROW()-8)="",0,INDEX(Transactions!$O:$O,ROW()-8))</f>
        <v>0</v>
      </c>
    </row>
    <row r="7021" spans="2:6" x14ac:dyDescent="0.15">
      <c r="B7021">
        <f ca="1">IF(INDEX(Transactions!$J:$J,ROW()-8)="",TODAY(),INDEX(Transactions!$G:$G,ROW()-8))</f>
        <v>46229</v>
      </c>
      <c r="F7021">
        <f>IF(INDEX(Transactions!$J:$J,ROW()-8)="",0,INDEX(Transactions!$O:$O,ROW()-8))</f>
        <v>0</v>
      </c>
    </row>
    <row r="7022" spans="2:6" x14ac:dyDescent="0.15">
      <c r="B7022">
        <f ca="1">IF(INDEX(Transactions!$J:$J,ROW()-8)="",TODAY(),INDEX(Transactions!$G:$G,ROW()-8))</f>
        <v>46229</v>
      </c>
      <c r="F7022">
        <f>IF(INDEX(Transactions!$J:$J,ROW()-8)="",0,INDEX(Transactions!$O:$O,ROW()-8))</f>
        <v>0</v>
      </c>
    </row>
    <row r="7023" spans="2:6" x14ac:dyDescent="0.15">
      <c r="B7023">
        <f ca="1">IF(INDEX(Transactions!$J:$J,ROW()-8)="",TODAY(),INDEX(Transactions!$G:$G,ROW()-8))</f>
        <v>46229</v>
      </c>
      <c r="F7023">
        <f>IF(INDEX(Transactions!$J:$J,ROW()-8)="",0,INDEX(Transactions!$O:$O,ROW()-8))</f>
        <v>0</v>
      </c>
    </row>
    <row r="7024" spans="2:6" x14ac:dyDescent="0.15">
      <c r="B7024">
        <f ca="1">IF(INDEX(Transactions!$J:$J,ROW()-8)="",TODAY(),INDEX(Transactions!$G:$G,ROW()-8))</f>
        <v>46229</v>
      </c>
      <c r="F7024">
        <f>IF(INDEX(Transactions!$J:$J,ROW()-8)="",0,INDEX(Transactions!$O:$O,ROW()-8))</f>
        <v>0</v>
      </c>
    </row>
    <row r="7025" spans="2:6" x14ac:dyDescent="0.15">
      <c r="B7025">
        <f ca="1">IF(INDEX(Transactions!$J:$J,ROW()-8)="",TODAY(),INDEX(Transactions!$G:$G,ROW()-8))</f>
        <v>46229</v>
      </c>
      <c r="F7025">
        <f>IF(INDEX(Transactions!$J:$J,ROW()-8)="",0,INDEX(Transactions!$O:$O,ROW()-8))</f>
        <v>0</v>
      </c>
    </row>
    <row r="7026" spans="2:6" x14ac:dyDescent="0.15">
      <c r="B7026">
        <f ca="1">IF(INDEX(Transactions!$J:$J,ROW()-8)="",TODAY(),INDEX(Transactions!$G:$G,ROW()-8))</f>
        <v>46229</v>
      </c>
      <c r="F7026">
        <f>IF(INDEX(Transactions!$J:$J,ROW()-8)="",0,INDEX(Transactions!$O:$O,ROW()-8))</f>
        <v>0</v>
      </c>
    </row>
    <row r="7027" spans="2:6" x14ac:dyDescent="0.15">
      <c r="B7027">
        <f ca="1">IF(INDEX(Transactions!$J:$J,ROW()-8)="",TODAY(),INDEX(Transactions!$G:$G,ROW()-8))</f>
        <v>46229</v>
      </c>
      <c r="F7027">
        <f>IF(INDEX(Transactions!$J:$J,ROW()-8)="",0,INDEX(Transactions!$O:$O,ROW()-8))</f>
        <v>0</v>
      </c>
    </row>
    <row r="7028" spans="2:6" x14ac:dyDescent="0.15">
      <c r="B7028">
        <f ca="1">IF(INDEX(Transactions!$J:$J,ROW()-8)="",TODAY(),INDEX(Transactions!$G:$G,ROW()-8))</f>
        <v>46229</v>
      </c>
      <c r="F7028">
        <f>IF(INDEX(Transactions!$J:$J,ROW()-8)="",0,INDEX(Transactions!$O:$O,ROW()-8))</f>
        <v>0</v>
      </c>
    </row>
    <row r="7029" spans="2:6" x14ac:dyDescent="0.15">
      <c r="B7029">
        <f ca="1">IF(INDEX(Transactions!$J:$J,ROW()-8)="",TODAY(),INDEX(Transactions!$G:$G,ROW()-8))</f>
        <v>46229</v>
      </c>
      <c r="F7029">
        <f>IF(INDEX(Transactions!$J:$J,ROW()-8)="",0,INDEX(Transactions!$O:$O,ROW()-8))</f>
        <v>0</v>
      </c>
    </row>
    <row r="7030" spans="2:6" x14ac:dyDescent="0.15">
      <c r="B7030">
        <f ca="1">IF(INDEX(Transactions!$J:$J,ROW()-8)="",TODAY(),INDEX(Transactions!$G:$G,ROW()-8))</f>
        <v>46229</v>
      </c>
      <c r="F7030">
        <f>IF(INDEX(Transactions!$J:$J,ROW()-8)="",0,INDEX(Transactions!$O:$O,ROW()-8))</f>
        <v>0</v>
      </c>
    </row>
    <row r="7031" spans="2:6" x14ac:dyDescent="0.15">
      <c r="B7031">
        <f ca="1">IF(INDEX(Transactions!$J:$J,ROW()-8)="",TODAY(),INDEX(Transactions!$G:$G,ROW()-8))</f>
        <v>46229</v>
      </c>
      <c r="F7031">
        <f>IF(INDEX(Transactions!$J:$J,ROW()-8)="",0,INDEX(Transactions!$O:$O,ROW()-8))</f>
        <v>0</v>
      </c>
    </row>
    <row r="7032" spans="2:6" x14ac:dyDescent="0.15">
      <c r="B7032">
        <f ca="1">IF(INDEX(Transactions!$J:$J,ROW()-8)="",TODAY(),INDEX(Transactions!$G:$G,ROW()-8))</f>
        <v>46229</v>
      </c>
      <c r="F7032">
        <f>IF(INDEX(Transactions!$J:$J,ROW()-8)="",0,INDEX(Transactions!$O:$O,ROW()-8))</f>
        <v>0</v>
      </c>
    </row>
    <row r="7033" spans="2:6" x14ac:dyDescent="0.15">
      <c r="B7033">
        <f ca="1">IF(INDEX(Transactions!$J:$J,ROW()-8)="",TODAY(),INDEX(Transactions!$G:$G,ROW()-8))</f>
        <v>46229</v>
      </c>
      <c r="F7033">
        <f>IF(INDEX(Transactions!$J:$J,ROW()-8)="",0,INDEX(Transactions!$O:$O,ROW()-8))</f>
        <v>0</v>
      </c>
    </row>
    <row r="7034" spans="2:6" x14ac:dyDescent="0.15">
      <c r="B7034">
        <f ca="1">IF(INDEX(Transactions!$J:$J,ROW()-8)="",TODAY(),INDEX(Transactions!$G:$G,ROW()-8))</f>
        <v>46229</v>
      </c>
      <c r="F7034">
        <f>IF(INDEX(Transactions!$J:$J,ROW()-8)="",0,INDEX(Transactions!$O:$O,ROW()-8))</f>
        <v>0</v>
      </c>
    </row>
    <row r="7035" spans="2:6" x14ac:dyDescent="0.15">
      <c r="B7035">
        <f ca="1">IF(INDEX(Transactions!$J:$J,ROW()-8)="",TODAY(),INDEX(Transactions!$G:$G,ROW()-8))</f>
        <v>46229</v>
      </c>
      <c r="F7035">
        <f>IF(INDEX(Transactions!$J:$J,ROW()-8)="",0,INDEX(Transactions!$O:$O,ROW()-8))</f>
        <v>0</v>
      </c>
    </row>
    <row r="7036" spans="2:6" x14ac:dyDescent="0.15">
      <c r="B7036">
        <f ca="1">IF(INDEX(Transactions!$J:$J,ROW()-8)="",TODAY(),INDEX(Transactions!$G:$G,ROW()-8))</f>
        <v>46229</v>
      </c>
      <c r="F7036">
        <f>IF(INDEX(Transactions!$J:$J,ROW()-8)="",0,INDEX(Transactions!$O:$O,ROW()-8))</f>
        <v>0</v>
      </c>
    </row>
    <row r="7037" spans="2:6" x14ac:dyDescent="0.15">
      <c r="B7037">
        <f ca="1">IF(INDEX(Transactions!$J:$J,ROW()-8)="",TODAY(),INDEX(Transactions!$G:$G,ROW()-8))</f>
        <v>46229</v>
      </c>
      <c r="F7037">
        <f>IF(INDEX(Transactions!$J:$J,ROW()-8)="",0,INDEX(Transactions!$O:$O,ROW()-8))</f>
        <v>0</v>
      </c>
    </row>
    <row r="7038" spans="2:6" x14ac:dyDescent="0.15">
      <c r="B7038">
        <f ca="1">IF(INDEX(Transactions!$J:$J,ROW()-8)="",TODAY(),INDEX(Transactions!$G:$G,ROW()-8))</f>
        <v>46229</v>
      </c>
      <c r="F7038">
        <f>IF(INDEX(Transactions!$J:$J,ROW()-8)="",0,INDEX(Transactions!$O:$O,ROW()-8))</f>
        <v>0</v>
      </c>
    </row>
    <row r="7039" spans="2:6" x14ac:dyDescent="0.15">
      <c r="B7039">
        <f ca="1">IF(INDEX(Transactions!$J:$J,ROW()-8)="",TODAY(),INDEX(Transactions!$G:$G,ROW()-8))</f>
        <v>46229</v>
      </c>
      <c r="F7039">
        <f>IF(INDEX(Transactions!$J:$J,ROW()-8)="",0,INDEX(Transactions!$O:$O,ROW()-8))</f>
        <v>0</v>
      </c>
    </row>
    <row r="7040" spans="2:6" x14ac:dyDescent="0.15">
      <c r="B7040">
        <f ca="1">IF(INDEX(Transactions!$J:$J,ROW()-8)="",TODAY(),INDEX(Transactions!$G:$G,ROW()-8))</f>
        <v>46229</v>
      </c>
      <c r="F7040">
        <f>IF(INDEX(Transactions!$J:$J,ROW()-8)="",0,INDEX(Transactions!$O:$O,ROW()-8))</f>
        <v>0</v>
      </c>
    </row>
    <row r="7041" spans="2:6" x14ac:dyDescent="0.15">
      <c r="B7041">
        <f ca="1">IF(INDEX(Transactions!$J:$J,ROW()-8)="",TODAY(),INDEX(Transactions!$G:$G,ROW()-8))</f>
        <v>46229</v>
      </c>
      <c r="F7041">
        <f>IF(INDEX(Transactions!$J:$J,ROW()-8)="",0,INDEX(Transactions!$O:$O,ROW()-8))</f>
        <v>0</v>
      </c>
    </row>
    <row r="7042" spans="2:6" x14ac:dyDescent="0.15">
      <c r="B7042">
        <f ca="1">IF(INDEX(Transactions!$J:$J,ROW()-8)="",TODAY(),INDEX(Transactions!$G:$G,ROW()-8))</f>
        <v>46229</v>
      </c>
      <c r="F7042">
        <f>IF(INDEX(Transactions!$J:$J,ROW()-8)="",0,INDEX(Transactions!$O:$O,ROW()-8))</f>
        <v>0</v>
      </c>
    </row>
    <row r="7043" spans="2:6" x14ac:dyDescent="0.15">
      <c r="B7043">
        <f ca="1">IF(INDEX(Transactions!$J:$J,ROW()-8)="",TODAY(),INDEX(Transactions!$G:$G,ROW()-8))</f>
        <v>46229</v>
      </c>
      <c r="F7043">
        <f>IF(INDEX(Transactions!$J:$J,ROW()-8)="",0,INDEX(Transactions!$O:$O,ROW()-8))</f>
        <v>0</v>
      </c>
    </row>
    <row r="7044" spans="2:6" x14ac:dyDescent="0.15">
      <c r="B7044">
        <f ca="1">IF(INDEX(Transactions!$J:$J,ROW()-8)="",TODAY(),INDEX(Transactions!$G:$G,ROW()-8))</f>
        <v>46229</v>
      </c>
      <c r="F7044">
        <f>IF(INDEX(Transactions!$J:$J,ROW()-8)="",0,INDEX(Transactions!$O:$O,ROW()-8))</f>
        <v>0</v>
      </c>
    </row>
    <row r="7045" spans="2:6" x14ac:dyDescent="0.15">
      <c r="B7045">
        <f ca="1">IF(INDEX(Transactions!$J:$J,ROW()-8)="",TODAY(),INDEX(Transactions!$G:$G,ROW()-8))</f>
        <v>46229</v>
      </c>
      <c r="F7045">
        <f>IF(INDEX(Transactions!$J:$J,ROW()-8)="",0,INDEX(Transactions!$O:$O,ROW()-8))</f>
        <v>0</v>
      </c>
    </row>
    <row r="7046" spans="2:6" x14ac:dyDescent="0.15">
      <c r="B7046">
        <f ca="1">IF(INDEX(Transactions!$J:$J,ROW()-8)="",TODAY(),INDEX(Transactions!$G:$G,ROW()-8))</f>
        <v>46229</v>
      </c>
      <c r="F7046">
        <f>IF(INDEX(Transactions!$J:$J,ROW()-8)="",0,INDEX(Transactions!$O:$O,ROW()-8))</f>
        <v>0</v>
      </c>
    </row>
    <row r="7047" spans="2:6" x14ac:dyDescent="0.15">
      <c r="B7047">
        <f ca="1">IF(INDEX(Transactions!$J:$J,ROW()-8)="",TODAY(),INDEX(Transactions!$G:$G,ROW()-8))</f>
        <v>46229</v>
      </c>
      <c r="F7047">
        <f>IF(INDEX(Transactions!$J:$J,ROW()-8)="",0,INDEX(Transactions!$O:$O,ROW()-8))</f>
        <v>0</v>
      </c>
    </row>
    <row r="7048" spans="2:6" x14ac:dyDescent="0.15">
      <c r="B7048">
        <f ca="1">IF(INDEX(Transactions!$J:$J,ROW()-8)="",TODAY(),INDEX(Transactions!$G:$G,ROW()-8))</f>
        <v>46229</v>
      </c>
      <c r="F7048">
        <f>IF(INDEX(Transactions!$J:$J,ROW()-8)="",0,INDEX(Transactions!$O:$O,ROW()-8))</f>
        <v>0</v>
      </c>
    </row>
    <row r="7049" spans="2:6" x14ac:dyDescent="0.15">
      <c r="B7049">
        <f ca="1">IF(INDEX(Transactions!$J:$J,ROW()-8)="",TODAY(),INDEX(Transactions!$G:$G,ROW()-8))</f>
        <v>46229</v>
      </c>
      <c r="F7049">
        <f>IF(INDEX(Transactions!$J:$J,ROW()-8)="",0,INDEX(Transactions!$O:$O,ROW()-8))</f>
        <v>0</v>
      </c>
    </row>
    <row r="7050" spans="2:6" x14ac:dyDescent="0.15">
      <c r="B7050">
        <f ca="1">IF(INDEX(Transactions!$J:$J,ROW()-8)="",TODAY(),INDEX(Transactions!$G:$G,ROW()-8))</f>
        <v>46229</v>
      </c>
      <c r="F7050">
        <f>IF(INDEX(Transactions!$J:$J,ROW()-8)="",0,INDEX(Transactions!$O:$O,ROW()-8))</f>
        <v>0</v>
      </c>
    </row>
    <row r="7051" spans="2:6" x14ac:dyDescent="0.15">
      <c r="B7051">
        <f ca="1">IF(INDEX(Transactions!$J:$J,ROW()-8)="",TODAY(),INDEX(Transactions!$G:$G,ROW()-8))</f>
        <v>46229</v>
      </c>
      <c r="F7051">
        <f>IF(INDEX(Transactions!$J:$J,ROW()-8)="",0,INDEX(Transactions!$O:$O,ROW()-8))</f>
        <v>0</v>
      </c>
    </row>
    <row r="7052" spans="2:6" x14ac:dyDescent="0.15">
      <c r="B7052">
        <f ca="1">IF(INDEX(Transactions!$J:$J,ROW()-8)="",TODAY(),INDEX(Transactions!$G:$G,ROW()-8))</f>
        <v>46229</v>
      </c>
      <c r="F7052">
        <f>IF(INDEX(Transactions!$J:$J,ROW()-8)="",0,INDEX(Transactions!$O:$O,ROW()-8))</f>
        <v>0</v>
      </c>
    </row>
    <row r="7053" spans="2:6" x14ac:dyDescent="0.15">
      <c r="B7053">
        <f ca="1">IF(INDEX(Transactions!$J:$J,ROW()-8)="",TODAY(),INDEX(Transactions!$G:$G,ROW()-8))</f>
        <v>46229</v>
      </c>
      <c r="F7053">
        <f>IF(INDEX(Transactions!$J:$J,ROW()-8)="",0,INDEX(Transactions!$O:$O,ROW()-8))</f>
        <v>0</v>
      </c>
    </row>
    <row r="7054" spans="2:6" x14ac:dyDescent="0.15">
      <c r="B7054">
        <f ca="1">IF(INDEX(Transactions!$J:$J,ROW()-8)="",TODAY(),INDEX(Transactions!$G:$G,ROW()-8))</f>
        <v>46229</v>
      </c>
      <c r="F7054">
        <f>IF(INDEX(Transactions!$J:$J,ROW()-8)="",0,INDEX(Transactions!$O:$O,ROW()-8))</f>
        <v>0</v>
      </c>
    </row>
    <row r="7055" spans="2:6" x14ac:dyDescent="0.15">
      <c r="B7055">
        <f ca="1">IF(INDEX(Transactions!$J:$J,ROW()-8)="",TODAY(),INDEX(Transactions!$G:$G,ROW()-8))</f>
        <v>46229</v>
      </c>
      <c r="F7055">
        <f>IF(INDEX(Transactions!$J:$J,ROW()-8)="",0,INDEX(Transactions!$O:$O,ROW()-8))</f>
        <v>0</v>
      </c>
    </row>
    <row r="7056" spans="2:6" x14ac:dyDescent="0.15">
      <c r="B7056">
        <f ca="1">IF(INDEX(Transactions!$J:$J,ROW()-8)="",TODAY(),INDEX(Transactions!$G:$G,ROW()-8))</f>
        <v>46229</v>
      </c>
      <c r="F7056">
        <f>IF(INDEX(Transactions!$J:$J,ROW()-8)="",0,INDEX(Transactions!$O:$O,ROW()-8))</f>
        <v>0</v>
      </c>
    </row>
    <row r="7057" spans="2:6" x14ac:dyDescent="0.15">
      <c r="B7057">
        <f ca="1">IF(INDEX(Transactions!$J:$J,ROW()-8)="",TODAY(),INDEX(Transactions!$G:$G,ROW()-8))</f>
        <v>46229</v>
      </c>
      <c r="F7057">
        <f>IF(INDEX(Transactions!$J:$J,ROW()-8)="",0,INDEX(Transactions!$O:$O,ROW()-8))</f>
        <v>0</v>
      </c>
    </row>
    <row r="7058" spans="2:6" x14ac:dyDescent="0.15">
      <c r="B7058">
        <f ca="1">IF(INDEX(Transactions!$J:$J,ROW()-8)="",TODAY(),INDEX(Transactions!$G:$G,ROW()-8))</f>
        <v>46229</v>
      </c>
      <c r="F7058">
        <f>IF(INDEX(Transactions!$J:$J,ROW()-8)="",0,INDEX(Transactions!$O:$O,ROW()-8))</f>
        <v>0</v>
      </c>
    </row>
    <row r="7059" spans="2:6" x14ac:dyDescent="0.15">
      <c r="B7059">
        <f ca="1">IF(INDEX(Transactions!$J:$J,ROW()-8)="",TODAY(),INDEX(Transactions!$G:$G,ROW()-8))</f>
        <v>46229</v>
      </c>
      <c r="F7059">
        <f>IF(INDEX(Transactions!$J:$J,ROW()-8)="",0,INDEX(Transactions!$O:$O,ROW()-8))</f>
        <v>0</v>
      </c>
    </row>
    <row r="7060" spans="2:6" x14ac:dyDescent="0.15">
      <c r="B7060">
        <f ca="1">IF(INDEX(Transactions!$J:$J,ROW()-8)="",TODAY(),INDEX(Transactions!$G:$G,ROW()-8))</f>
        <v>46229</v>
      </c>
      <c r="F7060">
        <f>IF(INDEX(Transactions!$J:$J,ROW()-8)="",0,INDEX(Transactions!$O:$O,ROW()-8))</f>
        <v>0</v>
      </c>
    </row>
    <row r="7061" spans="2:6" x14ac:dyDescent="0.15">
      <c r="B7061">
        <f ca="1">IF(INDEX(Transactions!$J:$J,ROW()-8)="",TODAY(),INDEX(Transactions!$G:$G,ROW()-8))</f>
        <v>46229</v>
      </c>
      <c r="F7061">
        <f>IF(INDEX(Transactions!$J:$J,ROW()-8)="",0,INDEX(Transactions!$O:$O,ROW()-8))</f>
        <v>0</v>
      </c>
    </row>
    <row r="7062" spans="2:6" x14ac:dyDescent="0.15">
      <c r="B7062">
        <f ca="1">IF(INDEX(Transactions!$J:$J,ROW()-8)="",TODAY(),INDEX(Transactions!$G:$G,ROW()-8))</f>
        <v>46229</v>
      </c>
      <c r="F7062">
        <f>IF(INDEX(Transactions!$J:$J,ROW()-8)="",0,INDEX(Transactions!$O:$O,ROW()-8))</f>
        <v>0</v>
      </c>
    </row>
    <row r="7063" spans="2:6" x14ac:dyDescent="0.15">
      <c r="B7063">
        <f ca="1">IF(INDEX(Transactions!$J:$J,ROW()-8)="",TODAY(),INDEX(Transactions!$G:$G,ROW()-8))</f>
        <v>46229</v>
      </c>
      <c r="F7063">
        <f>IF(INDEX(Transactions!$J:$J,ROW()-8)="",0,INDEX(Transactions!$O:$O,ROW()-8))</f>
        <v>0</v>
      </c>
    </row>
    <row r="7064" spans="2:6" x14ac:dyDescent="0.15">
      <c r="B7064">
        <f ca="1">IF(INDEX(Transactions!$J:$J,ROW()-8)="",TODAY(),INDEX(Transactions!$G:$G,ROW()-8))</f>
        <v>46229</v>
      </c>
      <c r="F7064">
        <f>IF(INDEX(Transactions!$J:$J,ROW()-8)="",0,INDEX(Transactions!$O:$O,ROW()-8))</f>
        <v>0</v>
      </c>
    </row>
    <row r="7065" spans="2:6" x14ac:dyDescent="0.15">
      <c r="B7065">
        <f ca="1">IF(INDEX(Transactions!$J:$J,ROW()-8)="",TODAY(),INDEX(Transactions!$G:$G,ROW()-8))</f>
        <v>46229</v>
      </c>
      <c r="F7065">
        <f>IF(INDEX(Transactions!$J:$J,ROW()-8)="",0,INDEX(Transactions!$O:$O,ROW()-8))</f>
        <v>0</v>
      </c>
    </row>
    <row r="7066" spans="2:6" x14ac:dyDescent="0.15">
      <c r="B7066">
        <f ca="1">IF(INDEX(Transactions!$J:$J,ROW()-8)="",TODAY(),INDEX(Transactions!$G:$G,ROW()-8))</f>
        <v>46229</v>
      </c>
      <c r="F7066">
        <f>IF(INDEX(Transactions!$J:$J,ROW()-8)="",0,INDEX(Transactions!$O:$O,ROW()-8))</f>
        <v>0</v>
      </c>
    </row>
    <row r="7067" spans="2:6" x14ac:dyDescent="0.15">
      <c r="B7067">
        <f ca="1">IF(INDEX(Transactions!$J:$J,ROW()-8)="",TODAY(),INDEX(Transactions!$G:$G,ROW()-8))</f>
        <v>46229</v>
      </c>
      <c r="F7067">
        <f>IF(INDEX(Transactions!$J:$J,ROW()-8)="",0,INDEX(Transactions!$O:$O,ROW()-8))</f>
        <v>0</v>
      </c>
    </row>
    <row r="7068" spans="2:6" x14ac:dyDescent="0.15">
      <c r="B7068">
        <f ca="1">IF(INDEX(Transactions!$J:$J,ROW()-8)="",TODAY(),INDEX(Transactions!$G:$G,ROW()-8))</f>
        <v>46229</v>
      </c>
      <c r="F7068">
        <f>IF(INDEX(Transactions!$J:$J,ROW()-8)="",0,INDEX(Transactions!$O:$O,ROW()-8))</f>
        <v>0</v>
      </c>
    </row>
    <row r="7069" spans="2:6" x14ac:dyDescent="0.15">
      <c r="B7069">
        <f ca="1">IF(INDEX(Transactions!$J:$J,ROW()-8)="",TODAY(),INDEX(Transactions!$G:$G,ROW()-8))</f>
        <v>46229</v>
      </c>
      <c r="F7069">
        <f>IF(INDEX(Transactions!$J:$J,ROW()-8)="",0,INDEX(Transactions!$O:$O,ROW()-8))</f>
        <v>0</v>
      </c>
    </row>
    <row r="7070" spans="2:6" x14ac:dyDescent="0.15">
      <c r="B7070">
        <f ca="1">IF(INDEX(Transactions!$J:$J,ROW()-8)="",TODAY(),INDEX(Transactions!$G:$G,ROW()-8))</f>
        <v>46229</v>
      </c>
      <c r="F7070">
        <f>IF(INDEX(Transactions!$J:$J,ROW()-8)="",0,INDEX(Transactions!$O:$O,ROW()-8))</f>
        <v>0</v>
      </c>
    </row>
    <row r="7071" spans="2:6" x14ac:dyDescent="0.15">
      <c r="B7071">
        <f ca="1">IF(INDEX(Transactions!$J:$J,ROW()-8)="",TODAY(),INDEX(Transactions!$G:$G,ROW()-8))</f>
        <v>46229</v>
      </c>
      <c r="F7071">
        <f>IF(INDEX(Transactions!$J:$J,ROW()-8)="",0,INDEX(Transactions!$O:$O,ROW()-8))</f>
        <v>0</v>
      </c>
    </row>
    <row r="7072" spans="2:6" x14ac:dyDescent="0.15">
      <c r="B7072">
        <f ca="1">IF(INDEX(Transactions!$J:$J,ROW()-8)="",TODAY(),INDEX(Transactions!$G:$G,ROW()-8))</f>
        <v>46229</v>
      </c>
      <c r="F7072">
        <f>IF(INDEX(Transactions!$J:$J,ROW()-8)="",0,INDEX(Transactions!$O:$O,ROW()-8))</f>
        <v>0</v>
      </c>
    </row>
    <row r="7073" spans="2:6" x14ac:dyDescent="0.15">
      <c r="B7073">
        <f ca="1">IF(INDEX(Transactions!$J:$J,ROW()-8)="",TODAY(),INDEX(Transactions!$G:$G,ROW()-8))</f>
        <v>46229</v>
      </c>
      <c r="F7073">
        <f>IF(INDEX(Transactions!$J:$J,ROW()-8)="",0,INDEX(Transactions!$O:$O,ROW()-8))</f>
        <v>0</v>
      </c>
    </row>
    <row r="7074" spans="2:6" x14ac:dyDescent="0.15">
      <c r="B7074">
        <f ca="1">IF(INDEX(Transactions!$J:$J,ROW()-8)="",TODAY(),INDEX(Transactions!$G:$G,ROW()-8))</f>
        <v>46229</v>
      </c>
      <c r="F7074">
        <f>IF(INDEX(Transactions!$J:$J,ROW()-8)="",0,INDEX(Transactions!$O:$O,ROW()-8))</f>
        <v>0</v>
      </c>
    </row>
    <row r="7075" spans="2:6" x14ac:dyDescent="0.15">
      <c r="B7075">
        <f ca="1">IF(INDEX(Transactions!$J:$J,ROW()-8)="",TODAY(),INDEX(Transactions!$G:$G,ROW()-8))</f>
        <v>46229</v>
      </c>
      <c r="F7075">
        <f>IF(INDEX(Transactions!$J:$J,ROW()-8)="",0,INDEX(Transactions!$O:$O,ROW()-8))</f>
        <v>0</v>
      </c>
    </row>
    <row r="7076" spans="2:6" x14ac:dyDescent="0.15">
      <c r="B7076">
        <f ca="1">IF(INDEX(Transactions!$J:$J,ROW()-8)="",TODAY(),INDEX(Transactions!$G:$G,ROW()-8))</f>
        <v>46229</v>
      </c>
      <c r="F7076">
        <f>IF(INDEX(Transactions!$J:$J,ROW()-8)="",0,INDEX(Transactions!$O:$O,ROW()-8))</f>
        <v>0</v>
      </c>
    </row>
    <row r="7077" spans="2:6" x14ac:dyDescent="0.15">
      <c r="B7077">
        <f ca="1">IF(INDEX(Transactions!$J:$J,ROW()-8)="",TODAY(),INDEX(Transactions!$G:$G,ROW()-8))</f>
        <v>46229</v>
      </c>
      <c r="F7077">
        <f>IF(INDEX(Transactions!$J:$J,ROW()-8)="",0,INDEX(Transactions!$O:$O,ROW()-8))</f>
        <v>0</v>
      </c>
    </row>
    <row r="7078" spans="2:6" x14ac:dyDescent="0.15">
      <c r="B7078">
        <f ca="1">IF(INDEX(Transactions!$J:$J,ROW()-8)="",TODAY(),INDEX(Transactions!$G:$G,ROW()-8))</f>
        <v>46229</v>
      </c>
      <c r="F7078">
        <f>IF(INDEX(Transactions!$J:$J,ROW()-8)="",0,INDEX(Transactions!$O:$O,ROW()-8))</f>
        <v>0</v>
      </c>
    </row>
    <row r="7079" spans="2:6" x14ac:dyDescent="0.15">
      <c r="B7079">
        <f ca="1">IF(INDEX(Transactions!$J:$J,ROW()-8)="",TODAY(),INDEX(Transactions!$G:$G,ROW()-8))</f>
        <v>46229</v>
      </c>
      <c r="F7079">
        <f>IF(INDEX(Transactions!$J:$J,ROW()-8)="",0,INDEX(Transactions!$O:$O,ROW()-8))</f>
        <v>0</v>
      </c>
    </row>
    <row r="7080" spans="2:6" x14ac:dyDescent="0.15">
      <c r="B7080">
        <f ca="1">IF(INDEX(Transactions!$J:$J,ROW()-8)="",TODAY(),INDEX(Transactions!$G:$G,ROW()-8))</f>
        <v>46229</v>
      </c>
      <c r="F7080">
        <f>IF(INDEX(Transactions!$J:$J,ROW()-8)="",0,INDEX(Transactions!$O:$O,ROW()-8))</f>
        <v>0</v>
      </c>
    </row>
    <row r="7081" spans="2:6" x14ac:dyDescent="0.15">
      <c r="B7081">
        <f ca="1">IF(INDEX(Transactions!$J:$J,ROW()-8)="",TODAY(),INDEX(Transactions!$G:$G,ROW()-8))</f>
        <v>46229</v>
      </c>
      <c r="F7081">
        <f>IF(INDEX(Transactions!$J:$J,ROW()-8)="",0,INDEX(Transactions!$O:$O,ROW()-8))</f>
        <v>0</v>
      </c>
    </row>
    <row r="7082" spans="2:6" x14ac:dyDescent="0.15">
      <c r="B7082">
        <f ca="1">IF(INDEX(Transactions!$J:$J,ROW()-8)="",TODAY(),INDEX(Transactions!$G:$G,ROW()-8))</f>
        <v>46229</v>
      </c>
      <c r="F7082">
        <f>IF(INDEX(Transactions!$J:$J,ROW()-8)="",0,INDEX(Transactions!$O:$O,ROW()-8))</f>
        <v>0</v>
      </c>
    </row>
    <row r="7083" spans="2:6" x14ac:dyDescent="0.15">
      <c r="B7083">
        <f ca="1">IF(INDEX(Transactions!$J:$J,ROW()-8)="",TODAY(),INDEX(Transactions!$G:$G,ROW()-8))</f>
        <v>46229</v>
      </c>
      <c r="F7083">
        <f>IF(INDEX(Transactions!$J:$J,ROW()-8)="",0,INDEX(Transactions!$O:$O,ROW()-8))</f>
        <v>0</v>
      </c>
    </row>
    <row r="7084" spans="2:6" x14ac:dyDescent="0.15">
      <c r="B7084">
        <f ca="1">IF(INDEX(Transactions!$J:$J,ROW()-8)="",TODAY(),INDEX(Transactions!$G:$G,ROW()-8))</f>
        <v>46229</v>
      </c>
      <c r="F7084">
        <f>IF(INDEX(Transactions!$J:$J,ROW()-8)="",0,INDEX(Transactions!$O:$O,ROW()-8))</f>
        <v>0</v>
      </c>
    </row>
    <row r="7085" spans="2:6" x14ac:dyDescent="0.15">
      <c r="B7085">
        <f ca="1">IF(INDEX(Transactions!$J:$J,ROW()-8)="",TODAY(),INDEX(Transactions!$G:$G,ROW()-8))</f>
        <v>46229</v>
      </c>
      <c r="F7085">
        <f>IF(INDEX(Transactions!$J:$J,ROW()-8)="",0,INDEX(Transactions!$O:$O,ROW()-8))</f>
        <v>0</v>
      </c>
    </row>
    <row r="7086" spans="2:6" x14ac:dyDescent="0.15">
      <c r="B7086">
        <f ca="1">IF(INDEX(Transactions!$J:$J,ROW()-8)="",TODAY(),INDEX(Transactions!$G:$G,ROW()-8))</f>
        <v>46229</v>
      </c>
      <c r="F7086">
        <f>IF(INDEX(Transactions!$J:$J,ROW()-8)="",0,INDEX(Transactions!$O:$O,ROW()-8))</f>
        <v>0</v>
      </c>
    </row>
    <row r="7087" spans="2:6" x14ac:dyDescent="0.15">
      <c r="B7087">
        <f ca="1">IF(INDEX(Transactions!$J:$J,ROW()-8)="",TODAY(),INDEX(Transactions!$G:$G,ROW()-8))</f>
        <v>46229</v>
      </c>
      <c r="F7087">
        <f>IF(INDEX(Transactions!$J:$J,ROW()-8)="",0,INDEX(Transactions!$O:$O,ROW()-8))</f>
        <v>0</v>
      </c>
    </row>
    <row r="7088" spans="2:6" x14ac:dyDescent="0.15">
      <c r="B7088">
        <f ca="1">IF(INDEX(Transactions!$J:$J,ROW()-8)="",TODAY(),INDEX(Transactions!$G:$G,ROW()-8))</f>
        <v>46229</v>
      </c>
      <c r="F7088">
        <f>IF(INDEX(Transactions!$J:$J,ROW()-8)="",0,INDEX(Transactions!$O:$O,ROW()-8))</f>
        <v>0</v>
      </c>
    </row>
    <row r="7089" spans="2:6" x14ac:dyDescent="0.15">
      <c r="B7089">
        <f ca="1">IF(INDEX(Transactions!$J:$J,ROW()-8)="",TODAY(),INDEX(Transactions!$G:$G,ROW()-8))</f>
        <v>46229</v>
      </c>
      <c r="F7089">
        <f>IF(INDEX(Transactions!$J:$J,ROW()-8)="",0,INDEX(Transactions!$O:$O,ROW()-8))</f>
        <v>0</v>
      </c>
    </row>
    <row r="7090" spans="2:6" x14ac:dyDescent="0.15">
      <c r="B7090">
        <f ca="1">IF(INDEX(Transactions!$J:$J,ROW()-8)="",TODAY(),INDEX(Transactions!$G:$G,ROW()-8))</f>
        <v>46229</v>
      </c>
      <c r="F7090">
        <f>IF(INDEX(Transactions!$J:$J,ROW()-8)="",0,INDEX(Transactions!$O:$O,ROW()-8))</f>
        <v>0</v>
      </c>
    </row>
    <row r="7091" spans="2:6" x14ac:dyDescent="0.15">
      <c r="B7091">
        <f ca="1">IF(INDEX(Transactions!$J:$J,ROW()-8)="",TODAY(),INDEX(Transactions!$G:$G,ROW()-8))</f>
        <v>46229</v>
      </c>
      <c r="F7091">
        <f>IF(INDEX(Transactions!$J:$J,ROW()-8)="",0,INDEX(Transactions!$O:$O,ROW()-8))</f>
        <v>0</v>
      </c>
    </row>
    <row r="7092" spans="2:6" x14ac:dyDescent="0.15">
      <c r="B7092">
        <f ca="1">IF(INDEX(Transactions!$J:$J,ROW()-8)="",TODAY(),INDEX(Transactions!$G:$G,ROW()-8))</f>
        <v>46229</v>
      </c>
      <c r="F7092">
        <f>IF(INDEX(Transactions!$J:$J,ROW()-8)="",0,INDEX(Transactions!$O:$O,ROW()-8))</f>
        <v>0</v>
      </c>
    </row>
    <row r="7093" spans="2:6" x14ac:dyDescent="0.15">
      <c r="B7093">
        <f ca="1">IF(INDEX(Transactions!$J:$J,ROW()-8)="",TODAY(),INDEX(Transactions!$G:$G,ROW()-8))</f>
        <v>46229</v>
      </c>
      <c r="F7093">
        <f>IF(INDEX(Transactions!$J:$J,ROW()-8)="",0,INDEX(Transactions!$O:$O,ROW()-8))</f>
        <v>0</v>
      </c>
    </row>
    <row r="7094" spans="2:6" x14ac:dyDescent="0.15">
      <c r="B7094">
        <f ca="1">IF(INDEX(Transactions!$J:$J,ROW()-8)="",TODAY(),INDEX(Transactions!$G:$G,ROW()-8))</f>
        <v>46229</v>
      </c>
      <c r="F7094">
        <f>IF(INDEX(Transactions!$J:$J,ROW()-8)="",0,INDEX(Transactions!$O:$O,ROW()-8))</f>
        <v>0</v>
      </c>
    </row>
    <row r="7095" spans="2:6" x14ac:dyDescent="0.15">
      <c r="B7095">
        <f ca="1">IF(INDEX(Transactions!$J:$J,ROW()-8)="",TODAY(),INDEX(Transactions!$G:$G,ROW()-8))</f>
        <v>46229</v>
      </c>
      <c r="F7095">
        <f>IF(INDEX(Transactions!$J:$J,ROW()-8)="",0,INDEX(Transactions!$O:$O,ROW()-8))</f>
        <v>0</v>
      </c>
    </row>
    <row r="7096" spans="2:6" x14ac:dyDescent="0.15">
      <c r="B7096">
        <f ca="1">IF(INDEX(Transactions!$J:$J,ROW()-8)="",TODAY(),INDEX(Transactions!$G:$G,ROW()-8))</f>
        <v>46229</v>
      </c>
      <c r="F7096">
        <f>IF(INDEX(Transactions!$J:$J,ROW()-8)="",0,INDEX(Transactions!$O:$O,ROW()-8))</f>
        <v>0</v>
      </c>
    </row>
    <row r="7097" spans="2:6" x14ac:dyDescent="0.15">
      <c r="B7097">
        <f ca="1">IF(INDEX(Transactions!$J:$J,ROW()-8)="",TODAY(),INDEX(Transactions!$G:$G,ROW()-8))</f>
        <v>46229</v>
      </c>
      <c r="F7097">
        <f>IF(INDEX(Transactions!$J:$J,ROW()-8)="",0,INDEX(Transactions!$O:$O,ROW()-8))</f>
        <v>0</v>
      </c>
    </row>
    <row r="7098" spans="2:6" x14ac:dyDescent="0.15">
      <c r="B7098">
        <f ca="1">IF(INDEX(Transactions!$J:$J,ROW()-8)="",TODAY(),INDEX(Transactions!$G:$G,ROW()-8))</f>
        <v>46229</v>
      </c>
      <c r="F7098">
        <f>IF(INDEX(Transactions!$J:$J,ROW()-8)="",0,INDEX(Transactions!$O:$O,ROW()-8))</f>
        <v>0</v>
      </c>
    </row>
    <row r="7099" spans="2:6" x14ac:dyDescent="0.15">
      <c r="B7099">
        <f ca="1">IF(INDEX(Transactions!$J:$J,ROW()-8)="",TODAY(),INDEX(Transactions!$G:$G,ROW()-8))</f>
        <v>46229</v>
      </c>
      <c r="F7099">
        <f>IF(INDEX(Transactions!$J:$J,ROW()-8)="",0,INDEX(Transactions!$O:$O,ROW()-8))</f>
        <v>0</v>
      </c>
    </row>
    <row r="7100" spans="2:6" x14ac:dyDescent="0.15">
      <c r="B7100">
        <f ca="1">IF(INDEX(Transactions!$J:$J,ROW()-8)="",TODAY(),INDEX(Transactions!$G:$G,ROW()-8))</f>
        <v>46229</v>
      </c>
      <c r="F7100">
        <f>IF(INDEX(Transactions!$J:$J,ROW()-8)="",0,INDEX(Transactions!$O:$O,ROW()-8))</f>
        <v>0</v>
      </c>
    </row>
    <row r="7101" spans="2:6" x14ac:dyDescent="0.15">
      <c r="B7101">
        <f ca="1">IF(INDEX(Transactions!$J:$J,ROW()-8)="",TODAY(),INDEX(Transactions!$G:$G,ROW()-8))</f>
        <v>46229</v>
      </c>
      <c r="F7101">
        <f>IF(INDEX(Transactions!$J:$J,ROW()-8)="",0,INDEX(Transactions!$O:$O,ROW()-8))</f>
        <v>0</v>
      </c>
    </row>
    <row r="7102" spans="2:6" x14ac:dyDescent="0.15">
      <c r="B7102">
        <f ca="1">IF(INDEX(Transactions!$J:$J,ROW()-8)="",TODAY(),INDEX(Transactions!$G:$G,ROW()-8))</f>
        <v>46229</v>
      </c>
      <c r="F7102">
        <f>IF(INDEX(Transactions!$J:$J,ROW()-8)="",0,INDEX(Transactions!$O:$O,ROW()-8))</f>
        <v>0</v>
      </c>
    </row>
    <row r="7103" spans="2:6" x14ac:dyDescent="0.15">
      <c r="B7103">
        <f ca="1">IF(INDEX(Transactions!$J:$J,ROW()-8)="",TODAY(),INDEX(Transactions!$G:$G,ROW()-8))</f>
        <v>46229</v>
      </c>
      <c r="F7103">
        <f>IF(INDEX(Transactions!$J:$J,ROW()-8)="",0,INDEX(Transactions!$O:$O,ROW()-8))</f>
        <v>0</v>
      </c>
    </row>
    <row r="7104" spans="2:6" x14ac:dyDescent="0.15">
      <c r="B7104">
        <f ca="1">IF(INDEX(Transactions!$J:$J,ROW()-8)="",TODAY(),INDEX(Transactions!$G:$G,ROW()-8))</f>
        <v>46229</v>
      </c>
      <c r="F7104">
        <f>IF(INDEX(Transactions!$J:$J,ROW()-8)="",0,INDEX(Transactions!$O:$O,ROW()-8))</f>
        <v>0</v>
      </c>
    </row>
    <row r="7105" spans="2:6" x14ac:dyDescent="0.15">
      <c r="B7105">
        <f ca="1">IF(INDEX(Transactions!$J:$J,ROW()-8)="",TODAY(),INDEX(Transactions!$G:$G,ROW()-8))</f>
        <v>46229</v>
      </c>
      <c r="F7105">
        <f>IF(INDEX(Transactions!$J:$J,ROW()-8)="",0,INDEX(Transactions!$O:$O,ROW()-8))</f>
        <v>0</v>
      </c>
    </row>
    <row r="7106" spans="2:6" x14ac:dyDescent="0.15">
      <c r="B7106">
        <f ca="1">IF(INDEX(Transactions!$J:$J,ROW()-8)="",TODAY(),INDEX(Transactions!$G:$G,ROW()-8))</f>
        <v>46229</v>
      </c>
      <c r="F7106">
        <f>IF(INDEX(Transactions!$J:$J,ROW()-8)="",0,INDEX(Transactions!$O:$O,ROW()-8))</f>
        <v>0</v>
      </c>
    </row>
    <row r="7107" spans="2:6" x14ac:dyDescent="0.15">
      <c r="B7107">
        <f ca="1">IF(INDEX(Transactions!$J:$J,ROW()-8)="",TODAY(),INDEX(Transactions!$G:$G,ROW()-8))</f>
        <v>46229</v>
      </c>
      <c r="F7107">
        <f>IF(INDEX(Transactions!$J:$J,ROW()-8)="",0,INDEX(Transactions!$O:$O,ROW()-8))</f>
        <v>0</v>
      </c>
    </row>
    <row r="7108" spans="2:6" x14ac:dyDescent="0.15">
      <c r="B7108">
        <f ca="1">IF(INDEX(Transactions!$J:$J,ROW()-8)="",TODAY(),INDEX(Transactions!$G:$G,ROW()-8))</f>
        <v>46229</v>
      </c>
      <c r="F7108">
        <f>IF(INDEX(Transactions!$J:$J,ROW()-8)="",0,INDEX(Transactions!$O:$O,ROW()-8))</f>
        <v>0</v>
      </c>
    </row>
    <row r="7109" spans="2:6" x14ac:dyDescent="0.15">
      <c r="B7109">
        <f ca="1">IF(INDEX(Transactions!$J:$J,ROW()-8)="",TODAY(),INDEX(Transactions!$G:$G,ROW()-8))</f>
        <v>46229</v>
      </c>
      <c r="F7109">
        <f>IF(INDEX(Transactions!$J:$J,ROW()-8)="",0,INDEX(Transactions!$O:$O,ROW()-8))</f>
        <v>0</v>
      </c>
    </row>
    <row r="7110" spans="2:6" x14ac:dyDescent="0.15">
      <c r="B7110">
        <f ca="1">IF(INDEX(Transactions!$J:$J,ROW()-8)="",TODAY(),INDEX(Transactions!$G:$G,ROW()-8))</f>
        <v>46229</v>
      </c>
      <c r="F7110">
        <f>IF(INDEX(Transactions!$J:$J,ROW()-8)="",0,INDEX(Transactions!$O:$O,ROW()-8))</f>
        <v>0</v>
      </c>
    </row>
    <row r="7111" spans="2:6" x14ac:dyDescent="0.15">
      <c r="B7111">
        <f ca="1">IF(INDEX(Transactions!$J:$J,ROW()-8)="",TODAY(),INDEX(Transactions!$G:$G,ROW()-8))</f>
        <v>46229</v>
      </c>
      <c r="F7111">
        <f>IF(INDEX(Transactions!$J:$J,ROW()-8)="",0,INDEX(Transactions!$O:$O,ROW()-8))</f>
        <v>0</v>
      </c>
    </row>
    <row r="7112" spans="2:6" x14ac:dyDescent="0.15">
      <c r="B7112">
        <f ca="1">IF(INDEX(Transactions!$J:$J,ROW()-8)="",TODAY(),INDEX(Transactions!$G:$G,ROW()-8))</f>
        <v>46229</v>
      </c>
      <c r="F7112">
        <f>IF(INDEX(Transactions!$J:$J,ROW()-8)="",0,INDEX(Transactions!$O:$O,ROW()-8))</f>
        <v>0</v>
      </c>
    </row>
    <row r="7113" spans="2:6" x14ac:dyDescent="0.15">
      <c r="B7113">
        <f ca="1">IF(INDEX(Transactions!$J:$J,ROW()-8)="",TODAY(),INDEX(Transactions!$G:$G,ROW()-8))</f>
        <v>46229</v>
      </c>
      <c r="F7113">
        <f>IF(INDEX(Transactions!$J:$J,ROW()-8)="",0,INDEX(Transactions!$O:$O,ROW()-8))</f>
        <v>0</v>
      </c>
    </row>
    <row r="7114" spans="2:6" x14ac:dyDescent="0.15">
      <c r="B7114">
        <f ca="1">IF(INDEX(Transactions!$J:$J,ROW()-8)="",TODAY(),INDEX(Transactions!$G:$G,ROW()-8))</f>
        <v>46229</v>
      </c>
      <c r="F7114">
        <f>IF(INDEX(Transactions!$J:$J,ROW()-8)="",0,INDEX(Transactions!$O:$O,ROW()-8))</f>
        <v>0</v>
      </c>
    </row>
    <row r="7115" spans="2:6" x14ac:dyDescent="0.15">
      <c r="B7115">
        <f ca="1">IF(INDEX(Transactions!$J:$J,ROW()-8)="",TODAY(),INDEX(Transactions!$G:$G,ROW()-8))</f>
        <v>46229</v>
      </c>
      <c r="F7115">
        <f>IF(INDEX(Transactions!$J:$J,ROW()-8)="",0,INDEX(Transactions!$O:$O,ROW()-8))</f>
        <v>0</v>
      </c>
    </row>
    <row r="7116" spans="2:6" x14ac:dyDescent="0.15">
      <c r="B7116">
        <f ca="1">IF(INDEX(Transactions!$J:$J,ROW()-8)="",TODAY(),INDEX(Transactions!$G:$G,ROW()-8))</f>
        <v>46229</v>
      </c>
      <c r="F7116">
        <f>IF(INDEX(Transactions!$J:$J,ROW()-8)="",0,INDEX(Transactions!$O:$O,ROW()-8))</f>
        <v>0</v>
      </c>
    </row>
    <row r="7117" spans="2:6" x14ac:dyDescent="0.15">
      <c r="B7117">
        <f ca="1">IF(INDEX(Transactions!$J:$J,ROW()-8)="",TODAY(),INDEX(Transactions!$G:$G,ROW()-8))</f>
        <v>46229</v>
      </c>
      <c r="F7117">
        <f>IF(INDEX(Transactions!$J:$J,ROW()-8)="",0,INDEX(Transactions!$O:$O,ROW()-8))</f>
        <v>0</v>
      </c>
    </row>
    <row r="7118" spans="2:6" x14ac:dyDescent="0.15">
      <c r="B7118">
        <f ca="1">IF(INDEX(Transactions!$J:$J,ROW()-8)="",TODAY(),INDEX(Transactions!$G:$G,ROW()-8))</f>
        <v>46229</v>
      </c>
      <c r="F7118">
        <f>IF(INDEX(Transactions!$J:$J,ROW()-8)="",0,INDEX(Transactions!$O:$O,ROW()-8))</f>
        <v>0</v>
      </c>
    </row>
    <row r="7119" spans="2:6" x14ac:dyDescent="0.15">
      <c r="B7119">
        <f ca="1">IF(INDEX(Transactions!$J:$J,ROW()-8)="",TODAY(),INDEX(Transactions!$G:$G,ROW()-8))</f>
        <v>46229</v>
      </c>
      <c r="F7119">
        <f>IF(INDEX(Transactions!$J:$J,ROW()-8)="",0,INDEX(Transactions!$O:$O,ROW()-8))</f>
        <v>0</v>
      </c>
    </row>
    <row r="7120" spans="2:6" x14ac:dyDescent="0.15">
      <c r="B7120">
        <f ca="1">IF(INDEX(Transactions!$J:$J,ROW()-8)="",TODAY(),INDEX(Transactions!$G:$G,ROW()-8))</f>
        <v>46229</v>
      </c>
      <c r="F7120">
        <f>IF(INDEX(Transactions!$J:$J,ROW()-8)="",0,INDEX(Transactions!$O:$O,ROW()-8))</f>
        <v>0</v>
      </c>
    </row>
    <row r="7121" spans="2:6" x14ac:dyDescent="0.15">
      <c r="B7121">
        <f ca="1">IF(INDEX(Transactions!$J:$J,ROW()-8)="",TODAY(),INDEX(Transactions!$G:$G,ROW()-8))</f>
        <v>46229</v>
      </c>
      <c r="F7121">
        <f>IF(INDEX(Transactions!$J:$J,ROW()-8)="",0,INDEX(Transactions!$O:$O,ROW()-8))</f>
        <v>0</v>
      </c>
    </row>
    <row r="7122" spans="2:6" x14ac:dyDescent="0.15">
      <c r="B7122">
        <f ca="1">IF(INDEX(Transactions!$J:$J,ROW()-8)="",TODAY(),INDEX(Transactions!$G:$G,ROW()-8))</f>
        <v>46229</v>
      </c>
      <c r="F7122">
        <f>IF(INDEX(Transactions!$J:$J,ROW()-8)="",0,INDEX(Transactions!$O:$O,ROW()-8))</f>
        <v>0</v>
      </c>
    </row>
    <row r="7123" spans="2:6" x14ac:dyDescent="0.15">
      <c r="B7123">
        <f ca="1">IF(INDEX(Transactions!$J:$J,ROW()-8)="",TODAY(),INDEX(Transactions!$G:$G,ROW()-8))</f>
        <v>46229</v>
      </c>
      <c r="F7123">
        <f>IF(INDEX(Transactions!$J:$J,ROW()-8)="",0,INDEX(Transactions!$O:$O,ROW()-8))</f>
        <v>0</v>
      </c>
    </row>
    <row r="7124" spans="2:6" x14ac:dyDescent="0.15">
      <c r="B7124">
        <f ca="1">IF(INDEX(Transactions!$J:$J,ROW()-8)="",TODAY(),INDEX(Transactions!$G:$G,ROW()-8))</f>
        <v>46229</v>
      </c>
      <c r="F7124">
        <f>IF(INDEX(Transactions!$J:$J,ROW()-8)="",0,INDEX(Transactions!$O:$O,ROW()-8))</f>
        <v>0</v>
      </c>
    </row>
    <row r="7125" spans="2:6" x14ac:dyDescent="0.15">
      <c r="B7125">
        <f ca="1">IF(INDEX(Transactions!$J:$J,ROW()-8)="",TODAY(),INDEX(Transactions!$G:$G,ROW()-8))</f>
        <v>46229</v>
      </c>
      <c r="F7125">
        <f>IF(INDEX(Transactions!$J:$J,ROW()-8)="",0,INDEX(Transactions!$O:$O,ROW()-8))</f>
        <v>0</v>
      </c>
    </row>
    <row r="7126" spans="2:6" x14ac:dyDescent="0.15">
      <c r="B7126">
        <f ca="1">IF(INDEX(Transactions!$J:$J,ROW()-8)="",TODAY(),INDEX(Transactions!$G:$G,ROW()-8))</f>
        <v>46229</v>
      </c>
      <c r="F7126">
        <f>IF(INDEX(Transactions!$J:$J,ROW()-8)="",0,INDEX(Transactions!$O:$O,ROW()-8))</f>
        <v>0</v>
      </c>
    </row>
    <row r="7127" spans="2:6" x14ac:dyDescent="0.15">
      <c r="B7127">
        <f ca="1">IF(INDEX(Transactions!$J:$J,ROW()-8)="",TODAY(),INDEX(Transactions!$G:$G,ROW()-8))</f>
        <v>46229</v>
      </c>
      <c r="F7127">
        <f>IF(INDEX(Transactions!$J:$J,ROW()-8)="",0,INDEX(Transactions!$O:$O,ROW()-8))</f>
        <v>0</v>
      </c>
    </row>
    <row r="7128" spans="2:6" x14ac:dyDescent="0.15">
      <c r="B7128">
        <f ca="1">IF(INDEX(Transactions!$J:$J,ROW()-8)="",TODAY(),INDEX(Transactions!$G:$G,ROW()-8))</f>
        <v>46229</v>
      </c>
      <c r="F7128">
        <f>IF(INDEX(Transactions!$J:$J,ROW()-8)="",0,INDEX(Transactions!$O:$O,ROW()-8))</f>
        <v>0</v>
      </c>
    </row>
    <row r="7129" spans="2:6" x14ac:dyDescent="0.15">
      <c r="B7129">
        <f ca="1">IF(INDEX(Transactions!$J:$J,ROW()-8)="",TODAY(),INDEX(Transactions!$G:$G,ROW()-8))</f>
        <v>46229</v>
      </c>
      <c r="F7129">
        <f>IF(INDEX(Transactions!$J:$J,ROW()-8)="",0,INDEX(Transactions!$O:$O,ROW()-8))</f>
        <v>0</v>
      </c>
    </row>
    <row r="7130" spans="2:6" x14ac:dyDescent="0.15">
      <c r="B7130">
        <f ca="1">IF(INDEX(Transactions!$J:$J,ROW()-8)="",TODAY(),INDEX(Transactions!$G:$G,ROW()-8))</f>
        <v>46229</v>
      </c>
      <c r="F7130">
        <f>IF(INDEX(Transactions!$J:$J,ROW()-8)="",0,INDEX(Transactions!$O:$O,ROW()-8))</f>
        <v>0</v>
      </c>
    </row>
    <row r="7131" spans="2:6" x14ac:dyDescent="0.15">
      <c r="B7131">
        <f ca="1">IF(INDEX(Transactions!$J:$J,ROW()-8)="",TODAY(),INDEX(Transactions!$G:$G,ROW()-8))</f>
        <v>46229</v>
      </c>
      <c r="F7131">
        <f>IF(INDEX(Transactions!$J:$J,ROW()-8)="",0,INDEX(Transactions!$O:$O,ROW()-8))</f>
        <v>0</v>
      </c>
    </row>
    <row r="7132" spans="2:6" x14ac:dyDescent="0.15">
      <c r="B7132">
        <f ca="1">IF(INDEX(Transactions!$J:$J,ROW()-8)="",TODAY(),INDEX(Transactions!$G:$G,ROW()-8))</f>
        <v>46229</v>
      </c>
      <c r="F7132">
        <f>IF(INDEX(Transactions!$J:$J,ROW()-8)="",0,INDEX(Transactions!$O:$O,ROW()-8))</f>
        <v>0</v>
      </c>
    </row>
    <row r="7133" spans="2:6" x14ac:dyDescent="0.15">
      <c r="B7133">
        <f ca="1">IF(INDEX(Transactions!$J:$J,ROW()-8)="",TODAY(),INDEX(Transactions!$G:$G,ROW()-8))</f>
        <v>46229</v>
      </c>
      <c r="F7133">
        <f>IF(INDEX(Transactions!$J:$J,ROW()-8)="",0,INDEX(Transactions!$O:$O,ROW()-8))</f>
        <v>0</v>
      </c>
    </row>
    <row r="7134" spans="2:6" x14ac:dyDescent="0.15">
      <c r="B7134">
        <f ca="1">IF(INDEX(Transactions!$J:$J,ROW()-8)="",TODAY(),INDEX(Transactions!$G:$G,ROW()-8))</f>
        <v>46229</v>
      </c>
      <c r="F7134">
        <f>IF(INDEX(Transactions!$J:$J,ROW()-8)="",0,INDEX(Transactions!$O:$O,ROW()-8))</f>
        <v>0</v>
      </c>
    </row>
    <row r="7135" spans="2:6" x14ac:dyDescent="0.15">
      <c r="B7135">
        <f ca="1">IF(INDEX(Transactions!$J:$J,ROW()-8)="",TODAY(),INDEX(Transactions!$G:$G,ROW()-8))</f>
        <v>46229</v>
      </c>
      <c r="F7135">
        <f>IF(INDEX(Transactions!$J:$J,ROW()-8)="",0,INDEX(Transactions!$O:$O,ROW()-8))</f>
        <v>0</v>
      </c>
    </row>
    <row r="7136" spans="2:6" x14ac:dyDescent="0.15">
      <c r="B7136">
        <f ca="1">IF(INDEX(Transactions!$J:$J,ROW()-8)="",TODAY(),INDEX(Transactions!$G:$G,ROW()-8))</f>
        <v>46229</v>
      </c>
      <c r="F7136">
        <f>IF(INDEX(Transactions!$J:$J,ROW()-8)="",0,INDEX(Transactions!$O:$O,ROW()-8))</f>
        <v>0</v>
      </c>
    </row>
    <row r="7137" spans="2:6" x14ac:dyDescent="0.15">
      <c r="B7137">
        <f ca="1">IF(INDEX(Transactions!$J:$J,ROW()-8)="",TODAY(),INDEX(Transactions!$G:$G,ROW()-8))</f>
        <v>46229</v>
      </c>
      <c r="F7137">
        <f>IF(INDEX(Transactions!$J:$J,ROW()-8)="",0,INDEX(Transactions!$O:$O,ROW()-8))</f>
        <v>0</v>
      </c>
    </row>
    <row r="7138" spans="2:6" x14ac:dyDescent="0.15">
      <c r="B7138">
        <f ca="1">IF(INDEX(Transactions!$J:$J,ROW()-8)="",TODAY(),INDEX(Transactions!$G:$G,ROW()-8))</f>
        <v>46229</v>
      </c>
      <c r="F7138">
        <f>IF(INDEX(Transactions!$J:$J,ROW()-8)="",0,INDEX(Transactions!$O:$O,ROW()-8))</f>
        <v>0</v>
      </c>
    </row>
    <row r="7139" spans="2:6" x14ac:dyDescent="0.15">
      <c r="B7139">
        <f ca="1">IF(INDEX(Transactions!$J:$J,ROW()-8)="",TODAY(),INDEX(Transactions!$G:$G,ROW()-8))</f>
        <v>46229</v>
      </c>
      <c r="F7139">
        <f>IF(INDEX(Transactions!$J:$J,ROW()-8)="",0,INDEX(Transactions!$O:$O,ROW()-8))</f>
        <v>0</v>
      </c>
    </row>
    <row r="7140" spans="2:6" x14ac:dyDescent="0.15">
      <c r="B7140">
        <f ca="1">IF(INDEX(Transactions!$J:$J,ROW()-8)="",TODAY(),INDEX(Transactions!$G:$G,ROW()-8))</f>
        <v>46229</v>
      </c>
      <c r="F7140">
        <f>IF(INDEX(Transactions!$J:$J,ROW()-8)="",0,INDEX(Transactions!$O:$O,ROW()-8))</f>
        <v>0</v>
      </c>
    </row>
    <row r="7141" spans="2:6" x14ac:dyDescent="0.15">
      <c r="B7141">
        <f ca="1">IF(INDEX(Transactions!$J:$J,ROW()-8)="",TODAY(),INDEX(Transactions!$G:$G,ROW()-8))</f>
        <v>46229</v>
      </c>
      <c r="F7141">
        <f>IF(INDEX(Transactions!$J:$J,ROW()-8)="",0,INDEX(Transactions!$O:$O,ROW()-8))</f>
        <v>0</v>
      </c>
    </row>
    <row r="7142" spans="2:6" x14ac:dyDescent="0.15">
      <c r="B7142">
        <f ca="1">IF(INDEX(Transactions!$J:$J,ROW()-8)="",TODAY(),INDEX(Transactions!$G:$G,ROW()-8))</f>
        <v>46229</v>
      </c>
      <c r="F7142">
        <f>IF(INDEX(Transactions!$J:$J,ROW()-8)="",0,INDEX(Transactions!$O:$O,ROW()-8))</f>
        <v>0</v>
      </c>
    </row>
    <row r="7143" spans="2:6" x14ac:dyDescent="0.15">
      <c r="B7143">
        <f ca="1">IF(INDEX(Transactions!$J:$J,ROW()-8)="",TODAY(),INDEX(Transactions!$G:$G,ROW()-8))</f>
        <v>46229</v>
      </c>
      <c r="F7143">
        <f>IF(INDEX(Transactions!$J:$J,ROW()-8)="",0,INDEX(Transactions!$O:$O,ROW()-8))</f>
        <v>0</v>
      </c>
    </row>
    <row r="7144" spans="2:6" x14ac:dyDescent="0.15">
      <c r="B7144">
        <f ca="1">IF(INDEX(Transactions!$J:$J,ROW()-8)="",TODAY(),INDEX(Transactions!$G:$G,ROW()-8))</f>
        <v>46229</v>
      </c>
      <c r="F7144">
        <f>IF(INDEX(Transactions!$J:$J,ROW()-8)="",0,INDEX(Transactions!$O:$O,ROW()-8))</f>
        <v>0</v>
      </c>
    </row>
    <row r="7145" spans="2:6" x14ac:dyDescent="0.15">
      <c r="B7145">
        <f ca="1">IF(INDEX(Transactions!$J:$J,ROW()-8)="",TODAY(),INDEX(Transactions!$G:$G,ROW()-8))</f>
        <v>46229</v>
      </c>
      <c r="F7145">
        <f>IF(INDEX(Transactions!$J:$J,ROW()-8)="",0,INDEX(Transactions!$O:$O,ROW()-8))</f>
        <v>0</v>
      </c>
    </row>
    <row r="7146" spans="2:6" x14ac:dyDescent="0.15">
      <c r="B7146">
        <f ca="1">IF(INDEX(Transactions!$J:$J,ROW()-8)="",TODAY(),INDEX(Transactions!$G:$G,ROW()-8))</f>
        <v>46229</v>
      </c>
      <c r="F7146">
        <f>IF(INDEX(Transactions!$J:$J,ROW()-8)="",0,INDEX(Transactions!$O:$O,ROW()-8))</f>
        <v>0</v>
      </c>
    </row>
    <row r="7147" spans="2:6" x14ac:dyDescent="0.15">
      <c r="B7147">
        <f ca="1">IF(INDEX(Transactions!$J:$J,ROW()-8)="",TODAY(),INDEX(Transactions!$G:$G,ROW()-8))</f>
        <v>46229</v>
      </c>
      <c r="F7147">
        <f>IF(INDEX(Transactions!$J:$J,ROW()-8)="",0,INDEX(Transactions!$O:$O,ROW()-8))</f>
        <v>0</v>
      </c>
    </row>
    <row r="7148" spans="2:6" x14ac:dyDescent="0.15">
      <c r="B7148">
        <f ca="1">IF(INDEX(Transactions!$J:$J,ROW()-8)="",TODAY(),INDEX(Transactions!$G:$G,ROW()-8))</f>
        <v>46229</v>
      </c>
      <c r="F7148">
        <f>IF(INDEX(Transactions!$J:$J,ROW()-8)="",0,INDEX(Transactions!$O:$O,ROW()-8))</f>
        <v>0</v>
      </c>
    </row>
    <row r="7149" spans="2:6" x14ac:dyDescent="0.15">
      <c r="B7149">
        <f ca="1">IF(INDEX(Transactions!$J:$J,ROW()-8)="",TODAY(),INDEX(Transactions!$G:$G,ROW()-8))</f>
        <v>46229</v>
      </c>
      <c r="F7149">
        <f>IF(INDEX(Transactions!$J:$J,ROW()-8)="",0,INDEX(Transactions!$O:$O,ROW()-8))</f>
        <v>0</v>
      </c>
    </row>
    <row r="7150" spans="2:6" x14ac:dyDescent="0.15">
      <c r="B7150">
        <f ca="1">IF(INDEX(Transactions!$J:$J,ROW()-8)="",TODAY(),INDEX(Transactions!$G:$G,ROW()-8))</f>
        <v>46229</v>
      </c>
      <c r="F7150">
        <f>IF(INDEX(Transactions!$J:$J,ROW()-8)="",0,INDEX(Transactions!$O:$O,ROW()-8))</f>
        <v>0</v>
      </c>
    </row>
    <row r="7151" spans="2:6" x14ac:dyDescent="0.15">
      <c r="B7151">
        <f ca="1">IF(INDEX(Transactions!$J:$J,ROW()-8)="",TODAY(),INDEX(Transactions!$G:$G,ROW()-8))</f>
        <v>46229</v>
      </c>
      <c r="F7151">
        <f>IF(INDEX(Transactions!$J:$J,ROW()-8)="",0,INDEX(Transactions!$O:$O,ROW()-8))</f>
        <v>0</v>
      </c>
    </row>
    <row r="7152" spans="2:6" x14ac:dyDescent="0.15">
      <c r="B7152">
        <f ca="1">IF(INDEX(Transactions!$J:$J,ROW()-8)="",TODAY(),INDEX(Transactions!$G:$G,ROW()-8))</f>
        <v>46229</v>
      </c>
      <c r="F7152">
        <f>IF(INDEX(Transactions!$J:$J,ROW()-8)="",0,INDEX(Transactions!$O:$O,ROW()-8))</f>
        <v>0</v>
      </c>
    </row>
    <row r="7153" spans="2:6" x14ac:dyDescent="0.15">
      <c r="B7153">
        <f ca="1">IF(INDEX(Transactions!$J:$J,ROW()-8)="",TODAY(),INDEX(Transactions!$G:$G,ROW()-8))</f>
        <v>46229</v>
      </c>
      <c r="F7153">
        <f>IF(INDEX(Transactions!$J:$J,ROW()-8)="",0,INDEX(Transactions!$O:$O,ROW()-8))</f>
        <v>0</v>
      </c>
    </row>
    <row r="7154" spans="2:6" x14ac:dyDescent="0.15">
      <c r="B7154">
        <f ca="1">IF(INDEX(Transactions!$J:$J,ROW()-8)="",TODAY(),INDEX(Transactions!$G:$G,ROW()-8))</f>
        <v>46229</v>
      </c>
      <c r="F7154">
        <f>IF(INDEX(Transactions!$J:$J,ROW()-8)="",0,INDEX(Transactions!$O:$O,ROW()-8))</f>
        <v>0</v>
      </c>
    </row>
    <row r="7155" spans="2:6" x14ac:dyDescent="0.15">
      <c r="B7155">
        <f ca="1">IF(INDEX(Transactions!$J:$J,ROW()-8)="",TODAY(),INDEX(Transactions!$G:$G,ROW()-8))</f>
        <v>46229</v>
      </c>
      <c r="F7155">
        <f>IF(INDEX(Transactions!$J:$J,ROW()-8)="",0,INDEX(Transactions!$O:$O,ROW()-8))</f>
        <v>0</v>
      </c>
    </row>
    <row r="7156" spans="2:6" x14ac:dyDescent="0.15">
      <c r="B7156">
        <f ca="1">IF(INDEX(Transactions!$J:$J,ROW()-8)="",TODAY(),INDEX(Transactions!$G:$G,ROW()-8))</f>
        <v>46229</v>
      </c>
      <c r="F7156">
        <f>IF(INDEX(Transactions!$J:$J,ROW()-8)="",0,INDEX(Transactions!$O:$O,ROW()-8))</f>
        <v>0</v>
      </c>
    </row>
    <row r="7157" spans="2:6" x14ac:dyDescent="0.15">
      <c r="B7157">
        <f ca="1">IF(INDEX(Transactions!$J:$J,ROW()-8)="",TODAY(),INDEX(Transactions!$G:$G,ROW()-8))</f>
        <v>46229</v>
      </c>
      <c r="F7157">
        <f>IF(INDEX(Transactions!$J:$J,ROW()-8)="",0,INDEX(Transactions!$O:$O,ROW()-8))</f>
        <v>0</v>
      </c>
    </row>
    <row r="7158" spans="2:6" x14ac:dyDescent="0.15">
      <c r="B7158">
        <f ca="1">IF(INDEX(Transactions!$J:$J,ROW()-8)="",TODAY(),INDEX(Transactions!$G:$G,ROW()-8))</f>
        <v>46229</v>
      </c>
      <c r="F7158">
        <f>IF(INDEX(Transactions!$J:$J,ROW()-8)="",0,INDEX(Transactions!$O:$O,ROW()-8))</f>
        <v>0</v>
      </c>
    </row>
    <row r="7159" spans="2:6" x14ac:dyDescent="0.15">
      <c r="B7159">
        <f ca="1">IF(INDEX(Transactions!$J:$J,ROW()-8)="",TODAY(),INDEX(Transactions!$G:$G,ROW()-8))</f>
        <v>46229</v>
      </c>
      <c r="F7159">
        <f>IF(INDEX(Transactions!$J:$J,ROW()-8)="",0,INDEX(Transactions!$O:$O,ROW()-8))</f>
        <v>0</v>
      </c>
    </row>
    <row r="7160" spans="2:6" x14ac:dyDescent="0.15">
      <c r="B7160">
        <f ca="1">IF(INDEX(Transactions!$J:$J,ROW()-8)="",TODAY(),INDEX(Transactions!$G:$G,ROW()-8))</f>
        <v>46229</v>
      </c>
      <c r="F7160">
        <f>IF(INDEX(Transactions!$J:$J,ROW()-8)="",0,INDEX(Transactions!$O:$O,ROW()-8))</f>
        <v>0</v>
      </c>
    </row>
    <row r="7161" spans="2:6" x14ac:dyDescent="0.15">
      <c r="B7161">
        <f ca="1">IF(INDEX(Transactions!$J:$J,ROW()-8)="",TODAY(),INDEX(Transactions!$G:$G,ROW()-8))</f>
        <v>46229</v>
      </c>
      <c r="F7161">
        <f>IF(INDEX(Transactions!$J:$J,ROW()-8)="",0,INDEX(Transactions!$O:$O,ROW()-8))</f>
        <v>0</v>
      </c>
    </row>
    <row r="7162" spans="2:6" x14ac:dyDescent="0.15">
      <c r="B7162">
        <f ca="1">IF(INDEX(Transactions!$J:$J,ROW()-8)="",TODAY(),INDEX(Transactions!$G:$G,ROW()-8))</f>
        <v>46229</v>
      </c>
      <c r="F7162">
        <f>IF(INDEX(Transactions!$J:$J,ROW()-8)="",0,INDEX(Transactions!$O:$O,ROW()-8))</f>
        <v>0</v>
      </c>
    </row>
    <row r="7163" spans="2:6" x14ac:dyDescent="0.15">
      <c r="B7163">
        <f ca="1">IF(INDEX(Transactions!$J:$J,ROW()-8)="",TODAY(),INDEX(Transactions!$G:$G,ROW()-8))</f>
        <v>46229</v>
      </c>
      <c r="F7163">
        <f>IF(INDEX(Transactions!$J:$J,ROW()-8)="",0,INDEX(Transactions!$O:$O,ROW()-8))</f>
        <v>0</v>
      </c>
    </row>
    <row r="7164" spans="2:6" x14ac:dyDescent="0.15">
      <c r="B7164">
        <f ca="1">IF(INDEX(Transactions!$J:$J,ROW()-8)="",TODAY(),INDEX(Transactions!$G:$G,ROW()-8))</f>
        <v>46229</v>
      </c>
      <c r="F7164">
        <f>IF(INDEX(Transactions!$J:$J,ROW()-8)="",0,INDEX(Transactions!$O:$O,ROW()-8))</f>
        <v>0</v>
      </c>
    </row>
    <row r="7165" spans="2:6" x14ac:dyDescent="0.15">
      <c r="B7165">
        <f ca="1">IF(INDEX(Transactions!$J:$J,ROW()-8)="",TODAY(),INDEX(Transactions!$G:$G,ROW()-8))</f>
        <v>46229</v>
      </c>
      <c r="F7165">
        <f>IF(INDEX(Transactions!$J:$J,ROW()-8)="",0,INDEX(Transactions!$O:$O,ROW()-8))</f>
        <v>0</v>
      </c>
    </row>
    <row r="7166" spans="2:6" x14ac:dyDescent="0.15">
      <c r="B7166">
        <f ca="1">IF(INDEX(Transactions!$J:$J,ROW()-8)="",TODAY(),INDEX(Transactions!$G:$G,ROW()-8))</f>
        <v>46229</v>
      </c>
      <c r="F7166">
        <f>IF(INDEX(Transactions!$J:$J,ROW()-8)="",0,INDEX(Transactions!$O:$O,ROW()-8))</f>
        <v>0</v>
      </c>
    </row>
    <row r="7167" spans="2:6" x14ac:dyDescent="0.15">
      <c r="B7167">
        <f ca="1">IF(INDEX(Transactions!$J:$J,ROW()-8)="",TODAY(),INDEX(Transactions!$G:$G,ROW()-8))</f>
        <v>46229</v>
      </c>
      <c r="F7167">
        <f>IF(INDEX(Transactions!$J:$J,ROW()-8)="",0,INDEX(Transactions!$O:$O,ROW()-8))</f>
        <v>0</v>
      </c>
    </row>
    <row r="7168" spans="2:6" x14ac:dyDescent="0.15">
      <c r="B7168">
        <f ca="1">IF(INDEX(Transactions!$J:$J,ROW()-8)="",TODAY(),INDEX(Transactions!$G:$G,ROW()-8))</f>
        <v>46229</v>
      </c>
      <c r="F7168">
        <f>IF(INDEX(Transactions!$J:$J,ROW()-8)="",0,INDEX(Transactions!$O:$O,ROW()-8))</f>
        <v>0</v>
      </c>
    </row>
    <row r="7169" spans="2:6" x14ac:dyDescent="0.15">
      <c r="B7169">
        <f ca="1">IF(INDEX(Transactions!$J:$J,ROW()-8)="",TODAY(),INDEX(Transactions!$G:$G,ROW()-8))</f>
        <v>46229</v>
      </c>
      <c r="F7169">
        <f>IF(INDEX(Transactions!$J:$J,ROW()-8)="",0,INDEX(Transactions!$O:$O,ROW()-8))</f>
        <v>0</v>
      </c>
    </row>
    <row r="7170" spans="2:6" x14ac:dyDescent="0.15">
      <c r="B7170">
        <f ca="1">IF(INDEX(Transactions!$J:$J,ROW()-8)="",TODAY(),INDEX(Transactions!$G:$G,ROW()-8))</f>
        <v>46229</v>
      </c>
      <c r="F7170">
        <f>IF(INDEX(Transactions!$J:$J,ROW()-8)="",0,INDEX(Transactions!$O:$O,ROW()-8))</f>
        <v>0</v>
      </c>
    </row>
    <row r="7171" spans="2:6" x14ac:dyDescent="0.15">
      <c r="B7171">
        <f ca="1">IF(INDEX(Transactions!$J:$J,ROW()-8)="",TODAY(),INDEX(Transactions!$G:$G,ROW()-8))</f>
        <v>46229</v>
      </c>
      <c r="F7171">
        <f>IF(INDEX(Transactions!$J:$J,ROW()-8)="",0,INDEX(Transactions!$O:$O,ROW()-8))</f>
        <v>0</v>
      </c>
    </row>
    <row r="7172" spans="2:6" x14ac:dyDescent="0.15">
      <c r="B7172">
        <f ca="1">IF(INDEX(Transactions!$J:$J,ROW()-8)="",TODAY(),INDEX(Transactions!$G:$G,ROW()-8))</f>
        <v>46229</v>
      </c>
      <c r="F7172">
        <f>IF(INDEX(Transactions!$J:$J,ROW()-8)="",0,INDEX(Transactions!$O:$O,ROW()-8))</f>
        <v>0</v>
      </c>
    </row>
    <row r="7173" spans="2:6" x14ac:dyDescent="0.15">
      <c r="B7173">
        <f ca="1">IF(INDEX(Transactions!$J:$J,ROW()-8)="",TODAY(),INDEX(Transactions!$G:$G,ROW()-8))</f>
        <v>46229</v>
      </c>
      <c r="F7173">
        <f>IF(INDEX(Transactions!$J:$J,ROW()-8)="",0,INDEX(Transactions!$O:$O,ROW()-8))</f>
        <v>0</v>
      </c>
    </row>
    <row r="7174" spans="2:6" x14ac:dyDescent="0.15">
      <c r="B7174">
        <f ca="1">IF(INDEX(Transactions!$J:$J,ROW()-8)="",TODAY(),INDEX(Transactions!$G:$G,ROW()-8))</f>
        <v>46229</v>
      </c>
      <c r="F7174">
        <f>IF(INDEX(Transactions!$J:$J,ROW()-8)="",0,INDEX(Transactions!$O:$O,ROW()-8))</f>
        <v>0</v>
      </c>
    </row>
    <row r="7175" spans="2:6" x14ac:dyDescent="0.15">
      <c r="B7175">
        <f ca="1">IF(INDEX(Transactions!$J:$J,ROW()-8)="",TODAY(),INDEX(Transactions!$G:$G,ROW()-8))</f>
        <v>46229</v>
      </c>
      <c r="F7175">
        <f>IF(INDEX(Transactions!$J:$J,ROW()-8)="",0,INDEX(Transactions!$O:$O,ROW()-8))</f>
        <v>0</v>
      </c>
    </row>
    <row r="7176" spans="2:6" x14ac:dyDescent="0.15">
      <c r="B7176">
        <f ca="1">IF(INDEX(Transactions!$J:$J,ROW()-8)="",TODAY(),INDEX(Transactions!$G:$G,ROW()-8))</f>
        <v>46229</v>
      </c>
      <c r="F7176">
        <f>IF(INDEX(Transactions!$J:$J,ROW()-8)="",0,INDEX(Transactions!$O:$O,ROW()-8))</f>
        <v>0</v>
      </c>
    </row>
    <row r="7177" spans="2:6" x14ac:dyDescent="0.15">
      <c r="B7177">
        <f ca="1">IF(INDEX(Transactions!$J:$J,ROW()-8)="",TODAY(),INDEX(Transactions!$G:$G,ROW()-8))</f>
        <v>46229</v>
      </c>
      <c r="F7177">
        <f>IF(INDEX(Transactions!$J:$J,ROW()-8)="",0,INDEX(Transactions!$O:$O,ROW()-8))</f>
        <v>0</v>
      </c>
    </row>
    <row r="7178" spans="2:6" x14ac:dyDescent="0.15">
      <c r="B7178">
        <f ca="1">IF(INDEX(Transactions!$J:$J,ROW()-8)="",TODAY(),INDEX(Transactions!$G:$G,ROW()-8))</f>
        <v>46229</v>
      </c>
      <c r="F7178">
        <f>IF(INDEX(Transactions!$J:$J,ROW()-8)="",0,INDEX(Transactions!$O:$O,ROW()-8))</f>
        <v>0</v>
      </c>
    </row>
    <row r="7179" spans="2:6" x14ac:dyDescent="0.15">
      <c r="B7179">
        <f ca="1">IF(INDEX(Transactions!$J:$J,ROW()-8)="",TODAY(),INDEX(Transactions!$G:$G,ROW()-8))</f>
        <v>46229</v>
      </c>
      <c r="F7179">
        <f>IF(INDEX(Transactions!$J:$J,ROW()-8)="",0,INDEX(Transactions!$O:$O,ROW()-8))</f>
        <v>0</v>
      </c>
    </row>
    <row r="7180" spans="2:6" x14ac:dyDescent="0.15">
      <c r="B7180">
        <f ca="1">IF(INDEX(Transactions!$J:$J,ROW()-8)="",TODAY(),INDEX(Transactions!$G:$G,ROW()-8))</f>
        <v>46229</v>
      </c>
      <c r="F7180">
        <f>IF(INDEX(Transactions!$J:$J,ROW()-8)="",0,INDEX(Transactions!$O:$O,ROW()-8))</f>
        <v>0</v>
      </c>
    </row>
    <row r="7181" spans="2:6" x14ac:dyDescent="0.15">
      <c r="B7181">
        <f ca="1">IF(INDEX(Transactions!$J:$J,ROW()-8)="",TODAY(),INDEX(Transactions!$G:$G,ROW()-8))</f>
        <v>46229</v>
      </c>
      <c r="F7181">
        <f>IF(INDEX(Transactions!$J:$J,ROW()-8)="",0,INDEX(Transactions!$O:$O,ROW()-8))</f>
        <v>0</v>
      </c>
    </row>
    <row r="7182" spans="2:6" x14ac:dyDescent="0.15">
      <c r="B7182">
        <f ca="1">IF(INDEX(Transactions!$J:$J,ROW()-8)="",TODAY(),INDEX(Transactions!$G:$G,ROW()-8))</f>
        <v>46229</v>
      </c>
      <c r="F7182">
        <f>IF(INDEX(Transactions!$J:$J,ROW()-8)="",0,INDEX(Transactions!$O:$O,ROW()-8))</f>
        <v>0</v>
      </c>
    </row>
    <row r="7183" spans="2:6" x14ac:dyDescent="0.15">
      <c r="B7183">
        <f ca="1">IF(INDEX(Transactions!$J:$J,ROW()-8)="",TODAY(),INDEX(Transactions!$G:$G,ROW()-8))</f>
        <v>46229</v>
      </c>
      <c r="F7183">
        <f>IF(INDEX(Transactions!$J:$J,ROW()-8)="",0,INDEX(Transactions!$O:$O,ROW()-8))</f>
        <v>0</v>
      </c>
    </row>
    <row r="7184" spans="2:6" x14ac:dyDescent="0.15">
      <c r="B7184">
        <f ca="1">IF(INDEX(Transactions!$J:$J,ROW()-8)="",TODAY(),INDEX(Transactions!$G:$G,ROW()-8))</f>
        <v>46229</v>
      </c>
      <c r="F7184">
        <f>IF(INDEX(Transactions!$J:$J,ROW()-8)="",0,INDEX(Transactions!$O:$O,ROW()-8))</f>
        <v>0</v>
      </c>
    </row>
    <row r="7185" spans="2:6" x14ac:dyDescent="0.15">
      <c r="B7185">
        <f ca="1">IF(INDEX(Transactions!$J:$J,ROW()-8)="",TODAY(),INDEX(Transactions!$G:$G,ROW()-8))</f>
        <v>46229</v>
      </c>
      <c r="F7185">
        <f>IF(INDEX(Transactions!$J:$J,ROW()-8)="",0,INDEX(Transactions!$O:$O,ROW()-8))</f>
        <v>0</v>
      </c>
    </row>
    <row r="7186" spans="2:6" x14ac:dyDescent="0.15">
      <c r="B7186">
        <f ca="1">IF(INDEX(Transactions!$J:$J,ROW()-8)="",TODAY(),INDEX(Transactions!$G:$G,ROW()-8))</f>
        <v>46229</v>
      </c>
      <c r="F7186">
        <f>IF(INDEX(Transactions!$J:$J,ROW()-8)="",0,INDEX(Transactions!$O:$O,ROW()-8))</f>
        <v>0</v>
      </c>
    </row>
    <row r="7187" spans="2:6" x14ac:dyDescent="0.15">
      <c r="B7187">
        <f ca="1">IF(INDEX(Transactions!$J:$J,ROW()-8)="",TODAY(),INDEX(Transactions!$G:$G,ROW()-8))</f>
        <v>46229</v>
      </c>
      <c r="F7187">
        <f>IF(INDEX(Transactions!$J:$J,ROW()-8)="",0,INDEX(Transactions!$O:$O,ROW()-8))</f>
        <v>0</v>
      </c>
    </row>
    <row r="7188" spans="2:6" x14ac:dyDescent="0.15">
      <c r="B7188">
        <f ca="1">IF(INDEX(Transactions!$J:$J,ROW()-8)="",TODAY(),INDEX(Transactions!$G:$G,ROW()-8))</f>
        <v>46229</v>
      </c>
      <c r="F7188">
        <f>IF(INDEX(Transactions!$J:$J,ROW()-8)="",0,INDEX(Transactions!$O:$O,ROW()-8))</f>
        <v>0</v>
      </c>
    </row>
    <row r="7189" spans="2:6" x14ac:dyDescent="0.15">
      <c r="B7189">
        <f ca="1">IF(INDEX(Transactions!$J:$J,ROW()-8)="",TODAY(),INDEX(Transactions!$G:$G,ROW()-8))</f>
        <v>46229</v>
      </c>
      <c r="F7189">
        <f>IF(INDEX(Transactions!$J:$J,ROW()-8)="",0,INDEX(Transactions!$O:$O,ROW()-8))</f>
        <v>0</v>
      </c>
    </row>
    <row r="7190" spans="2:6" x14ac:dyDescent="0.15">
      <c r="B7190">
        <f ca="1">IF(INDEX(Transactions!$J:$J,ROW()-8)="",TODAY(),INDEX(Transactions!$G:$G,ROW()-8))</f>
        <v>46229</v>
      </c>
      <c r="F7190">
        <f>IF(INDEX(Transactions!$J:$J,ROW()-8)="",0,INDEX(Transactions!$O:$O,ROW()-8))</f>
        <v>0</v>
      </c>
    </row>
    <row r="7191" spans="2:6" x14ac:dyDescent="0.15">
      <c r="B7191">
        <f ca="1">IF(INDEX(Transactions!$J:$J,ROW()-8)="",TODAY(),INDEX(Transactions!$G:$G,ROW()-8))</f>
        <v>46229</v>
      </c>
      <c r="F7191">
        <f>IF(INDEX(Transactions!$J:$J,ROW()-8)="",0,INDEX(Transactions!$O:$O,ROW()-8))</f>
        <v>0</v>
      </c>
    </row>
    <row r="7192" spans="2:6" x14ac:dyDescent="0.15">
      <c r="B7192">
        <f ca="1">IF(INDEX(Transactions!$J:$J,ROW()-8)="",TODAY(),INDEX(Transactions!$G:$G,ROW()-8))</f>
        <v>46229</v>
      </c>
      <c r="F7192">
        <f>IF(INDEX(Transactions!$J:$J,ROW()-8)="",0,INDEX(Transactions!$O:$O,ROW()-8))</f>
        <v>0</v>
      </c>
    </row>
    <row r="7193" spans="2:6" x14ac:dyDescent="0.15">
      <c r="B7193">
        <f ca="1">IF(INDEX(Transactions!$J:$J,ROW()-8)="",TODAY(),INDEX(Transactions!$G:$G,ROW()-8))</f>
        <v>46229</v>
      </c>
      <c r="F7193">
        <f>IF(INDEX(Transactions!$J:$J,ROW()-8)="",0,INDEX(Transactions!$O:$O,ROW()-8))</f>
        <v>0</v>
      </c>
    </row>
    <row r="7194" spans="2:6" x14ac:dyDescent="0.15">
      <c r="B7194">
        <f ca="1">IF(INDEX(Transactions!$J:$J,ROW()-8)="",TODAY(),INDEX(Transactions!$G:$G,ROW()-8))</f>
        <v>46229</v>
      </c>
      <c r="F7194">
        <f>IF(INDEX(Transactions!$J:$J,ROW()-8)="",0,INDEX(Transactions!$O:$O,ROW()-8))</f>
        <v>0</v>
      </c>
    </row>
    <row r="7195" spans="2:6" x14ac:dyDescent="0.15">
      <c r="B7195">
        <f ca="1">IF(INDEX(Transactions!$J:$J,ROW()-8)="",TODAY(),INDEX(Transactions!$G:$G,ROW()-8))</f>
        <v>46229</v>
      </c>
      <c r="F7195">
        <f>IF(INDEX(Transactions!$J:$J,ROW()-8)="",0,INDEX(Transactions!$O:$O,ROW()-8))</f>
        <v>0</v>
      </c>
    </row>
    <row r="7196" spans="2:6" x14ac:dyDescent="0.15">
      <c r="B7196">
        <f ca="1">IF(INDEX(Transactions!$J:$J,ROW()-8)="",TODAY(),INDEX(Transactions!$G:$G,ROW()-8))</f>
        <v>46229</v>
      </c>
      <c r="F7196">
        <f>IF(INDEX(Transactions!$J:$J,ROW()-8)="",0,INDEX(Transactions!$O:$O,ROW()-8))</f>
        <v>0</v>
      </c>
    </row>
    <row r="7197" spans="2:6" x14ac:dyDescent="0.15">
      <c r="B7197">
        <f ca="1">IF(INDEX(Transactions!$J:$J,ROW()-8)="",TODAY(),INDEX(Transactions!$G:$G,ROW()-8))</f>
        <v>46229</v>
      </c>
      <c r="F7197">
        <f>IF(INDEX(Transactions!$J:$J,ROW()-8)="",0,INDEX(Transactions!$O:$O,ROW()-8))</f>
        <v>0</v>
      </c>
    </row>
    <row r="7198" spans="2:6" x14ac:dyDescent="0.15">
      <c r="B7198">
        <f ca="1">IF(INDEX(Transactions!$J:$J,ROW()-8)="",TODAY(),INDEX(Transactions!$G:$G,ROW()-8))</f>
        <v>46229</v>
      </c>
      <c r="F7198">
        <f>IF(INDEX(Transactions!$J:$J,ROW()-8)="",0,INDEX(Transactions!$O:$O,ROW()-8))</f>
        <v>0</v>
      </c>
    </row>
    <row r="7199" spans="2:6" x14ac:dyDescent="0.15">
      <c r="B7199">
        <f ca="1">IF(INDEX(Transactions!$J:$J,ROW()-8)="",TODAY(),INDEX(Transactions!$G:$G,ROW()-8))</f>
        <v>46229</v>
      </c>
      <c r="F7199">
        <f>IF(INDEX(Transactions!$J:$J,ROW()-8)="",0,INDEX(Transactions!$O:$O,ROW()-8))</f>
        <v>0</v>
      </c>
    </row>
    <row r="7200" spans="2:6" x14ac:dyDescent="0.15">
      <c r="B7200">
        <f ca="1">IF(INDEX(Transactions!$J:$J,ROW()-8)="",TODAY(),INDEX(Transactions!$G:$G,ROW()-8))</f>
        <v>46229</v>
      </c>
      <c r="F7200">
        <f>IF(INDEX(Transactions!$J:$J,ROW()-8)="",0,INDEX(Transactions!$O:$O,ROW()-8))</f>
        <v>0</v>
      </c>
    </row>
    <row r="7201" spans="2:6" x14ac:dyDescent="0.15">
      <c r="B7201">
        <f ca="1">IF(INDEX(Transactions!$J:$J,ROW()-8)="",TODAY(),INDEX(Transactions!$G:$G,ROW()-8))</f>
        <v>46229</v>
      </c>
      <c r="F7201">
        <f>IF(INDEX(Transactions!$J:$J,ROW()-8)="",0,INDEX(Transactions!$O:$O,ROW()-8))</f>
        <v>0</v>
      </c>
    </row>
    <row r="7202" spans="2:6" x14ac:dyDescent="0.15">
      <c r="B7202">
        <f ca="1">IF(INDEX(Transactions!$J:$J,ROW()-8)="",TODAY(),INDEX(Transactions!$G:$G,ROW()-8))</f>
        <v>46229</v>
      </c>
      <c r="F7202">
        <f>IF(INDEX(Transactions!$J:$J,ROW()-8)="",0,INDEX(Transactions!$O:$O,ROW()-8))</f>
        <v>0</v>
      </c>
    </row>
    <row r="7203" spans="2:6" x14ac:dyDescent="0.15">
      <c r="B7203">
        <f ca="1">IF(INDEX(Transactions!$J:$J,ROW()-8)="",TODAY(),INDEX(Transactions!$G:$G,ROW()-8))</f>
        <v>46229</v>
      </c>
      <c r="F7203">
        <f>IF(INDEX(Transactions!$J:$J,ROW()-8)="",0,INDEX(Transactions!$O:$O,ROW()-8))</f>
        <v>0</v>
      </c>
    </row>
    <row r="7204" spans="2:6" x14ac:dyDescent="0.15">
      <c r="B7204">
        <f ca="1">IF(INDEX(Transactions!$J:$J,ROW()-8)="",TODAY(),INDEX(Transactions!$G:$G,ROW()-8))</f>
        <v>46229</v>
      </c>
      <c r="F7204">
        <f>IF(INDEX(Transactions!$J:$J,ROW()-8)="",0,INDEX(Transactions!$O:$O,ROW()-8))</f>
        <v>0</v>
      </c>
    </row>
    <row r="7205" spans="2:6" x14ac:dyDescent="0.15">
      <c r="B7205">
        <f ca="1">IF(INDEX(Transactions!$J:$J,ROW()-8)="",TODAY(),INDEX(Transactions!$G:$G,ROW()-8))</f>
        <v>46229</v>
      </c>
      <c r="F7205">
        <f>IF(INDEX(Transactions!$J:$J,ROW()-8)="",0,INDEX(Transactions!$O:$O,ROW()-8))</f>
        <v>0</v>
      </c>
    </row>
    <row r="7206" spans="2:6" x14ac:dyDescent="0.15">
      <c r="B7206">
        <f ca="1">IF(INDEX(Transactions!$J:$J,ROW()-8)="",TODAY(),INDEX(Transactions!$G:$G,ROW()-8))</f>
        <v>46229</v>
      </c>
      <c r="F7206">
        <f>IF(INDEX(Transactions!$J:$J,ROW()-8)="",0,INDEX(Transactions!$O:$O,ROW()-8))</f>
        <v>0</v>
      </c>
    </row>
    <row r="7207" spans="2:6" x14ac:dyDescent="0.15">
      <c r="B7207">
        <f ca="1">IF(INDEX(Transactions!$J:$J,ROW()-8)="",TODAY(),INDEX(Transactions!$G:$G,ROW()-8))</f>
        <v>46229</v>
      </c>
      <c r="F7207">
        <f>IF(INDEX(Transactions!$J:$J,ROW()-8)="",0,INDEX(Transactions!$O:$O,ROW()-8))</f>
        <v>0</v>
      </c>
    </row>
    <row r="7208" spans="2:6" x14ac:dyDescent="0.15">
      <c r="B7208">
        <f ca="1">IF(INDEX(Transactions!$J:$J,ROW()-8)="",TODAY(),INDEX(Transactions!$G:$G,ROW()-8))</f>
        <v>46229</v>
      </c>
      <c r="F7208">
        <f>IF(INDEX(Transactions!$J:$J,ROW()-8)="",0,INDEX(Transactions!$O:$O,ROW()-8))</f>
        <v>0</v>
      </c>
    </row>
    <row r="7209" spans="2:6" x14ac:dyDescent="0.15">
      <c r="B7209">
        <f ca="1">IF(INDEX(Transactions!$J:$J,ROW()-8)="",TODAY(),INDEX(Transactions!$G:$G,ROW()-8))</f>
        <v>46229</v>
      </c>
      <c r="F7209">
        <f>IF(INDEX(Transactions!$J:$J,ROW()-8)="",0,INDEX(Transactions!$O:$O,ROW()-8))</f>
        <v>0</v>
      </c>
    </row>
    <row r="7210" spans="2:6" x14ac:dyDescent="0.15">
      <c r="B7210">
        <f ca="1">IF(INDEX(Transactions!$J:$J,ROW()-8)="",TODAY(),INDEX(Transactions!$G:$G,ROW()-8))</f>
        <v>46229</v>
      </c>
      <c r="F7210">
        <f>IF(INDEX(Transactions!$J:$J,ROW()-8)="",0,INDEX(Transactions!$O:$O,ROW()-8))</f>
        <v>0</v>
      </c>
    </row>
    <row r="7211" spans="2:6" x14ac:dyDescent="0.15">
      <c r="B7211">
        <f ca="1">IF(INDEX(Transactions!$J:$J,ROW()-8)="",TODAY(),INDEX(Transactions!$G:$G,ROW()-8))</f>
        <v>46229</v>
      </c>
      <c r="F7211">
        <f>IF(INDEX(Transactions!$J:$J,ROW()-8)="",0,INDEX(Transactions!$O:$O,ROW()-8))</f>
        <v>0</v>
      </c>
    </row>
    <row r="7212" spans="2:6" x14ac:dyDescent="0.15">
      <c r="B7212">
        <f ca="1">IF(INDEX(Transactions!$J:$J,ROW()-8)="",TODAY(),INDEX(Transactions!$G:$G,ROW()-8))</f>
        <v>46229</v>
      </c>
      <c r="F7212">
        <f>IF(INDEX(Transactions!$J:$J,ROW()-8)="",0,INDEX(Transactions!$O:$O,ROW()-8))</f>
        <v>0</v>
      </c>
    </row>
    <row r="7213" spans="2:6" x14ac:dyDescent="0.15">
      <c r="B7213">
        <f ca="1">IF(INDEX(Transactions!$J:$J,ROW()-8)="",TODAY(),INDEX(Transactions!$G:$G,ROW()-8))</f>
        <v>46229</v>
      </c>
      <c r="F7213">
        <f>IF(INDEX(Transactions!$J:$J,ROW()-8)="",0,INDEX(Transactions!$O:$O,ROW()-8))</f>
        <v>0</v>
      </c>
    </row>
    <row r="7214" spans="2:6" x14ac:dyDescent="0.15">
      <c r="B7214">
        <f ca="1">IF(INDEX(Transactions!$J:$J,ROW()-8)="",TODAY(),INDEX(Transactions!$G:$G,ROW()-8))</f>
        <v>46229</v>
      </c>
      <c r="F7214">
        <f>IF(INDEX(Transactions!$J:$J,ROW()-8)="",0,INDEX(Transactions!$O:$O,ROW()-8))</f>
        <v>0</v>
      </c>
    </row>
    <row r="7215" spans="2:6" x14ac:dyDescent="0.15">
      <c r="B7215">
        <f ca="1">IF(INDEX(Transactions!$J:$J,ROW()-8)="",TODAY(),INDEX(Transactions!$G:$G,ROW()-8))</f>
        <v>46229</v>
      </c>
      <c r="F7215">
        <f>IF(INDEX(Transactions!$J:$J,ROW()-8)="",0,INDEX(Transactions!$O:$O,ROW()-8))</f>
        <v>0</v>
      </c>
    </row>
    <row r="7216" spans="2:6" x14ac:dyDescent="0.15">
      <c r="B7216">
        <f ca="1">IF(INDEX(Transactions!$J:$J,ROW()-8)="",TODAY(),INDEX(Transactions!$G:$G,ROW()-8))</f>
        <v>46229</v>
      </c>
      <c r="F7216">
        <f>IF(INDEX(Transactions!$J:$J,ROW()-8)="",0,INDEX(Transactions!$O:$O,ROW()-8))</f>
        <v>0</v>
      </c>
    </row>
    <row r="7217" spans="2:6" x14ac:dyDescent="0.15">
      <c r="B7217">
        <f ca="1">IF(INDEX(Transactions!$J:$J,ROW()-8)="",TODAY(),INDEX(Transactions!$G:$G,ROW()-8))</f>
        <v>46229</v>
      </c>
      <c r="F7217">
        <f>IF(INDEX(Transactions!$J:$J,ROW()-8)="",0,INDEX(Transactions!$O:$O,ROW()-8))</f>
        <v>0</v>
      </c>
    </row>
    <row r="7218" spans="2:6" x14ac:dyDescent="0.15">
      <c r="B7218">
        <f ca="1">IF(INDEX(Transactions!$J:$J,ROW()-8)="",TODAY(),INDEX(Transactions!$G:$G,ROW()-8))</f>
        <v>46229</v>
      </c>
      <c r="F7218">
        <f>IF(INDEX(Transactions!$J:$J,ROW()-8)="",0,INDEX(Transactions!$O:$O,ROW()-8))</f>
        <v>0</v>
      </c>
    </row>
    <row r="7219" spans="2:6" x14ac:dyDescent="0.15">
      <c r="B7219">
        <f ca="1">IF(INDEX(Transactions!$J:$J,ROW()-8)="",TODAY(),INDEX(Transactions!$G:$G,ROW()-8))</f>
        <v>46229</v>
      </c>
      <c r="F7219">
        <f>IF(INDEX(Transactions!$J:$J,ROW()-8)="",0,INDEX(Transactions!$O:$O,ROW()-8))</f>
        <v>0</v>
      </c>
    </row>
    <row r="7220" spans="2:6" x14ac:dyDescent="0.15">
      <c r="B7220">
        <f ca="1">IF(INDEX(Transactions!$J:$J,ROW()-8)="",TODAY(),INDEX(Transactions!$G:$G,ROW()-8))</f>
        <v>46229</v>
      </c>
      <c r="F7220">
        <f>IF(INDEX(Transactions!$J:$J,ROW()-8)="",0,INDEX(Transactions!$O:$O,ROW()-8))</f>
        <v>0</v>
      </c>
    </row>
    <row r="7221" spans="2:6" x14ac:dyDescent="0.15">
      <c r="B7221">
        <f ca="1">IF(INDEX(Transactions!$J:$J,ROW()-8)="",TODAY(),INDEX(Transactions!$G:$G,ROW()-8))</f>
        <v>46229</v>
      </c>
      <c r="F7221">
        <f>IF(INDEX(Transactions!$J:$J,ROW()-8)="",0,INDEX(Transactions!$O:$O,ROW()-8))</f>
        <v>0</v>
      </c>
    </row>
    <row r="7222" spans="2:6" x14ac:dyDescent="0.15">
      <c r="B7222">
        <f ca="1">IF(INDEX(Transactions!$J:$J,ROW()-8)="",TODAY(),INDEX(Transactions!$G:$G,ROW()-8))</f>
        <v>46229</v>
      </c>
      <c r="F7222">
        <f>IF(INDEX(Transactions!$J:$J,ROW()-8)="",0,INDEX(Transactions!$O:$O,ROW()-8))</f>
        <v>0</v>
      </c>
    </row>
    <row r="7223" spans="2:6" x14ac:dyDescent="0.15">
      <c r="B7223">
        <f ca="1">IF(INDEX(Transactions!$J:$J,ROW()-8)="",TODAY(),INDEX(Transactions!$G:$G,ROW()-8))</f>
        <v>46229</v>
      </c>
      <c r="F7223">
        <f>IF(INDEX(Transactions!$J:$J,ROW()-8)="",0,INDEX(Transactions!$O:$O,ROW()-8))</f>
        <v>0</v>
      </c>
    </row>
    <row r="7224" spans="2:6" x14ac:dyDescent="0.15">
      <c r="B7224">
        <f ca="1">IF(INDEX(Transactions!$J:$J,ROW()-8)="",TODAY(),INDEX(Transactions!$G:$G,ROW()-8))</f>
        <v>46229</v>
      </c>
      <c r="F7224">
        <f>IF(INDEX(Transactions!$J:$J,ROW()-8)="",0,INDEX(Transactions!$O:$O,ROW()-8))</f>
        <v>0</v>
      </c>
    </row>
    <row r="7225" spans="2:6" x14ac:dyDescent="0.15">
      <c r="B7225">
        <f ca="1">IF(INDEX(Transactions!$J:$J,ROW()-8)="",TODAY(),INDEX(Transactions!$G:$G,ROW()-8))</f>
        <v>46229</v>
      </c>
      <c r="F7225">
        <f>IF(INDEX(Transactions!$J:$J,ROW()-8)="",0,INDEX(Transactions!$O:$O,ROW()-8))</f>
        <v>0</v>
      </c>
    </row>
    <row r="7226" spans="2:6" x14ac:dyDescent="0.15">
      <c r="B7226">
        <f ca="1">IF(INDEX(Transactions!$J:$J,ROW()-8)="",TODAY(),INDEX(Transactions!$G:$G,ROW()-8))</f>
        <v>46229</v>
      </c>
      <c r="F7226">
        <f>IF(INDEX(Transactions!$J:$J,ROW()-8)="",0,INDEX(Transactions!$O:$O,ROW()-8))</f>
        <v>0</v>
      </c>
    </row>
    <row r="7227" spans="2:6" x14ac:dyDescent="0.15">
      <c r="B7227">
        <f ca="1">IF(INDEX(Transactions!$J:$J,ROW()-8)="",TODAY(),INDEX(Transactions!$G:$G,ROW()-8))</f>
        <v>46229</v>
      </c>
      <c r="F7227">
        <f>IF(INDEX(Transactions!$J:$J,ROW()-8)="",0,INDEX(Transactions!$O:$O,ROW()-8))</f>
        <v>0</v>
      </c>
    </row>
    <row r="7228" spans="2:6" x14ac:dyDescent="0.15">
      <c r="B7228">
        <f ca="1">IF(INDEX(Transactions!$J:$J,ROW()-8)="",TODAY(),INDEX(Transactions!$G:$G,ROW()-8))</f>
        <v>46229</v>
      </c>
      <c r="F7228">
        <f>IF(INDEX(Transactions!$J:$J,ROW()-8)="",0,INDEX(Transactions!$O:$O,ROW()-8))</f>
        <v>0</v>
      </c>
    </row>
    <row r="7229" spans="2:6" x14ac:dyDescent="0.15">
      <c r="B7229">
        <f ca="1">IF(INDEX(Transactions!$J:$J,ROW()-8)="",TODAY(),INDEX(Transactions!$G:$G,ROW()-8))</f>
        <v>46229</v>
      </c>
      <c r="F7229">
        <f>IF(INDEX(Transactions!$J:$J,ROW()-8)="",0,INDEX(Transactions!$O:$O,ROW()-8))</f>
        <v>0</v>
      </c>
    </row>
    <row r="7230" spans="2:6" x14ac:dyDescent="0.15">
      <c r="B7230">
        <f ca="1">IF(INDEX(Transactions!$J:$J,ROW()-8)="",TODAY(),INDEX(Transactions!$G:$G,ROW()-8))</f>
        <v>46229</v>
      </c>
      <c r="F7230">
        <f>IF(INDEX(Transactions!$J:$J,ROW()-8)="",0,INDEX(Transactions!$O:$O,ROW()-8))</f>
        <v>0</v>
      </c>
    </row>
    <row r="7231" spans="2:6" x14ac:dyDescent="0.15">
      <c r="B7231">
        <f ca="1">IF(INDEX(Transactions!$J:$J,ROW()-8)="",TODAY(),INDEX(Transactions!$G:$G,ROW()-8))</f>
        <v>46229</v>
      </c>
      <c r="F7231">
        <f>IF(INDEX(Transactions!$J:$J,ROW()-8)="",0,INDEX(Transactions!$O:$O,ROW()-8))</f>
        <v>0</v>
      </c>
    </row>
    <row r="7232" spans="2:6" x14ac:dyDescent="0.15">
      <c r="B7232">
        <f ca="1">IF(INDEX(Transactions!$J:$J,ROW()-8)="",TODAY(),INDEX(Transactions!$G:$G,ROW()-8))</f>
        <v>46229</v>
      </c>
      <c r="F7232">
        <f>IF(INDEX(Transactions!$J:$J,ROW()-8)="",0,INDEX(Transactions!$O:$O,ROW()-8))</f>
        <v>0</v>
      </c>
    </row>
    <row r="7233" spans="2:6" x14ac:dyDescent="0.15">
      <c r="B7233">
        <f ca="1">IF(INDEX(Transactions!$J:$J,ROW()-8)="",TODAY(),INDEX(Transactions!$G:$G,ROW()-8))</f>
        <v>46229</v>
      </c>
      <c r="F7233">
        <f>IF(INDEX(Transactions!$J:$J,ROW()-8)="",0,INDEX(Transactions!$O:$O,ROW()-8))</f>
        <v>0</v>
      </c>
    </row>
    <row r="7234" spans="2:6" x14ac:dyDescent="0.15">
      <c r="B7234">
        <f ca="1">IF(INDEX(Transactions!$J:$J,ROW()-8)="",TODAY(),INDEX(Transactions!$G:$G,ROW()-8))</f>
        <v>46229</v>
      </c>
      <c r="F7234">
        <f>IF(INDEX(Transactions!$J:$J,ROW()-8)="",0,INDEX(Transactions!$O:$O,ROW()-8))</f>
        <v>0</v>
      </c>
    </row>
    <row r="7235" spans="2:6" x14ac:dyDescent="0.15">
      <c r="B7235">
        <f ca="1">IF(INDEX(Transactions!$J:$J,ROW()-8)="",TODAY(),INDEX(Transactions!$G:$G,ROW()-8))</f>
        <v>46229</v>
      </c>
      <c r="F7235">
        <f>IF(INDEX(Transactions!$J:$J,ROW()-8)="",0,INDEX(Transactions!$O:$O,ROW()-8))</f>
        <v>0</v>
      </c>
    </row>
    <row r="7236" spans="2:6" x14ac:dyDescent="0.15">
      <c r="B7236">
        <f ca="1">IF(INDEX(Transactions!$J:$J,ROW()-8)="",TODAY(),INDEX(Transactions!$G:$G,ROW()-8))</f>
        <v>46229</v>
      </c>
      <c r="F7236">
        <f>IF(INDEX(Transactions!$J:$J,ROW()-8)="",0,INDEX(Transactions!$O:$O,ROW()-8))</f>
        <v>0</v>
      </c>
    </row>
    <row r="7237" spans="2:6" x14ac:dyDescent="0.15">
      <c r="B7237">
        <f ca="1">IF(INDEX(Transactions!$J:$J,ROW()-8)="",TODAY(),INDEX(Transactions!$G:$G,ROW()-8))</f>
        <v>46229</v>
      </c>
      <c r="F7237">
        <f>IF(INDEX(Transactions!$J:$J,ROW()-8)="",0,INDEX(Transactions!$O:$O,ROW()-8))</f>
        <v>0</v>
      </c>
    </row>
    <row r="7238" spans="2:6" x14ac:dyDescent="0.15">
      <c r="B7238">
        <f ca="1">IF(INDEX(Transactions!$J:$J,ROW()-8)="",TODAY(),INDEX(Transactions!$G:$G,ROW()-8))</f>
        <v>46229</v>
      </c>
      <c r="F7238">
        <f>IF(INDEX(Transactions!$J:$J,ROW()-8)="",0,INDEX(Transactions!$O:$O,ROW()-8))</f>
        <v>0</v>
      </c>
    </row>
    <row r="7239" spans="2:6" x14ac:dyDescent="0.15">
      <c r="B7239">
        <f ca="1">IF(INDEX(Transactions!$J:$J,ROW()-8)="",TODAY(),INDEX(Transactions!$G:$G,ROW()-8))</f>
        <v>46229</v>
      </c>
      <c r="F7239">
        <f>IF(INDEX(Transactions!$J:$J,ROW()-8)="",0,INDEX(Transactions!$O:$O,ROW()-8))</f>
        <v>0</v>
      </c>
    </row>
    <row r="7240" spans="2:6" x14ac:dyDescent="0.15">
      <c r="B7240">
        <f ca="1">IF(INDEX(Transactions!$J:$J,ROW()-8)="",TODAY(),INDEX(Transactions!$G:$G,ROW()-8))</f>
        <v>46229</v>
      </c>
      <c r="F7240">
        <f>IF(INDEX(Transactions!$J:$J,ROW()-8)="",0,INDEX(Transactions!$O:$O,ROW()-8))</f>
        <v>0</v>
      </c>
    </row>
    <row r="7241" spans="2:6" x14ac:dyDescent="0.15">
      <c r="B7241">
        <f ca="1">IF(INDEX(Transactions!$J:$J,ROW()-8)="",TODAY(),INDEX(Transactions!$G:$G,ROW()-8))</f>
        <v>46229</v>
      </c>
      <c r="F7241">
        <f>IF(INDEX(Transactions!$J:$J,ROW()-8)="",0,INDEX(Transactions!$O:$O,ROW()-8))</f>
        <v>0</v>
      </c>
    </row>
    <row r="7242" spans="2:6" x14ac:dyDescent="0.15">
      <c r="B7242">
        <f ca="1">IF(INDEX(Transactions!$J:$J,ROW()-8)="",TODAY(),INDEX(Transactions!$G:$G,ROW()-8))</f>
        <v>46229</v>
      </c>
      <c r="F7242">
        <f>IF(INDEX(Transactions!$J:$J,ROW()-8)="",0,INDEX(Transactions!$O:$O,ROW()-8))</f>
        <v>0</v>
      </c>
    </row>
    <row r="7243" spans="2:6" x14ac:dyDescent="0.15">
      <c r="B7243">
        <f ca="1">IF(INDEX(Transactions!$J:$J,ROW()-8)="",TODAY(),INDEX(Transactions!$G:$G,ROW()-8))</f>
        <v>46229</v>
      </c>
      <c r="F7243">
        <f>IF(INDEX(Transactions!$J:$J,ROW()-8)="",0,INDEX(Transactions!$O:$O,ROW()-8))</f>
        <v>0</v>
      </c>
    </row>
    <row r="7244" spans="2:6" x14ac:dyDescent="0.15">
      <c r="B7244">
        <f ca="1">IF(INDEX(Transactions!$J:$J,ROW()-8)="",TODAY(),INDEX(Transactions!$G:$G,ROW()-8))</f>
        <v>46229</v>
      </c>
      <c r="F7244">
        <f>IF(INDEX(Transactions!$J:$J,ROW()-8)="",0,INDEX(Transactions!$O:$O,ROW()-8))</f>
        <v>0</v>
      </c>
    </row>
    <row r="7245" spans="2:6" x14ac:dyDescent="0.15">
      <c r="B7245">
        <f ca="1">IF(INDEX(Transactions!$J:$J,ROW()-8)="",TODAY(),INDEX(Transactions!$G:$G,ROW()-8))</f>
        <v>46229</v>
      </c>
      <c r="F7245">
        <f>IF(INDEX(Transactions!$J:$J,ROW()-8)="",0,INDEX(Transactions!$O:$O,ROW()-8))</f>
        <v>0</v>
      </c>
    </row>
    <row r="7246" spans="2:6" x14ac:dyDescent="0.15">
      <c r="B7246">
        <f ca="1">IF(INDEX(Transactions!$J:$J,ROW()-8)="",TODAY(),INDEX(Transactions!$G:$G,ROW()-8))</f>
        <v>46229</v>
      </c>
      <c r="F7246">
        <f>IF(INDEX(Transactions!$J:$J,ROW()-8)="",0,INDEX(Transactions!$O:$O,ROW()-8))</f>
        <v>0</v>
      </c>
    </row>
    <row r="7247" spans="2:6" x14ac:dyDescent="0.15">
      <c r="B7247">
        <f ca="1">IF(INDEX(Transactions!$J:$J,ROW()-8)="",TODAY(),INDEX(Transactions!$G:$G,ROW()-8))</f>
        <v>46229</v>
      </c>
      <c r="F7247">
        <f>IF(INDEX(Transactions!$J:$J,ROW()-8)="",0,INDEX(Transactions!$O:$O,ROW()-8))</f>
        <v>0</v>
      </c>
    </row>
    <row r="7248" spans="2:6" x14ac:dyDescent="0.15">
      <c r="B7248">
        <f ca="1">IF(INDEX(Transactions!$J:$J,ROW()-8)="",TODAY(),INDEX(Transactions!$G:$G,ROW()-8))</f>
        <v>46229</v>
      </c>
      <c r="F7248">
        <f>IF(INDEX(Transactions!$J:$J,ROW()-8)="",0,INDEX(Transactions!$O:$O,ROW()-8))</f>
        <v>0</v>
      </c>
    </row>
    <row r="7249" spans="2:6" x14ac:dyDescent="0.15">
      <c r="B7249">
        <f ca="1">IF(INDEX(Transactions!$J:$J,ROW()-8)="",TODAY(),INDEX(Transactions!$G:$G,ROW()-8))</f>
        <v>46229</v>
      </c>
      <c r="F7249">
        <f>IF(INDEX(Transactions!$J:$J,ROW()-8)="",0,INDEX(Transactions!$O:$O,ROW()-8))</f>
        <v>0</v>
      </c>
    </row>
    <row r="7250" spans="2:6" x14ac:dyDescent="0.15">
      <c r="B7250">
        <f ca="1">IF(INDEX(Transactions!$J:$J,ROW()-8)="",TODAY(),INDEX(Transactions!$G:$G,ROW()-8))</f>
        <v>46229</v>
      </c>
      <c r="F7250">
        <f>IF(INDEX(Transactions!$J:$J,ROW()-8)="",0,INDEX(Transactions!$O:$O,ROW()-8))</f>
        <v>0</v>
      </c>
    </row>
    <row r="7251" spans="2:6" x14ac:dyDescent="0.15">
      <c r="B7251">
        <f ca="1">IF(INDEX(Transactions!$J:$J,ROW()-8)="",TODAY(),INDEX(Transactions!$G:$G,ROW()-8))</f>
        <v>46229</v>
      </c>
      <c r="F7251">
        <f>IF(INDEX(Transactions!$J:$J,ROW()-8)="",0,INDEX(Transactions!$O:$O,ROW()-8))</f>
        <v>0</v>
      </c>
    </row>
    <row r="7252" spans="2:6" x14ac:dyDescent="0.15">
      <c r="B7252">
        <f ca="1">IF(INDEX(Transactions!$J:$J,ROW()-8)="",TODAY(),INDEX(Transactions!$G:$G,ROW()-8))</f>
        <v>46229</v>
      </c>
      <c r="F7252">
        <f>IF(INDEX(Transactions!$J:$J,ROW()-8)="",0,INDEX(Transactions!$O:$O,ROW()-8))</f>
        <v>0</v>
      </c>
    </row>
    <row r="7253" spans="2:6" x14ac:dyDescent="0.15">
      <c r="B7253">
        <f ca="1">IF(INDEX(Transactions!$J:$J,ROW()-8)="",TODAY(),INDEX(Transactions!$G:$G,ROW()-8))</f>
        <v>46229</v>
      </c>
      <c r="F7253">
        <f>IF(INDEX(Transactions!$J:$J,ROW()-8)="",0,INDEX(Transactions!$O:$O,ROW()-8))</f>
        <v>0</v>
      </c>
    </row>
    <row r="7254" spans="2:6" x14ac:dyDescent="0.15">
      <c r="B7254">
        <f ca="1">IF(INDEX(Transactions!$J:$J,ROW()-8)="",TODAY(),INDEX(Transactions!$G:$G,ROW()-8))</f>
        <v>46229</v>
      </c>
      <c r="F7254">
        <f>IF(INDEX(Transactions!$J:$J,ROW()-8)="",0,INDEX(Transactions!$O:$O,ROW()-8))</f>
        <v>0</v>
      </c>
    </row>
    <row r="7255" spans="2:6" x14ac:dyDescent="0.15">
      <c r="B7255">
        <f ca="1">IF(INDEX(Transactions!$J:$J,ROW()-8)="",TODAY(),INDEX(Transactions!$G:$G,ROW()-8))</f>
        <v>46229</v>
      </c>
      <c r="F7255">
        <f>IF(INDEX(Transactions!$J:$J,ROW()-8)="",0,INDEX(Transactions!$O:$O,ROW()-8))</f>
        <v>0</v>
      </c>
    </row>
    <row r="7256" spans="2:6" x14ac:dyDescent="0.15">
      <c r="B7256">
        <f ca="1">IF(INDEX(Transactions!$J:$J,ROW()-8)="",TODAY(),INDEX(Transactions!$G:$G,ROW()-8))</f>
        <v>46229</v>
      </c>
      <c r="F7256">
        <f>IF(INDEX(Transactions!$J:$J,ROW()-8)="",0,INDEX(Transactions!$O:$O,ROW()-8))</f>
        <v>0</v>
      </c>
    </row>
    <row r="7257" spans="2:6" x14ac:dyDescent="0.15">
      <c r="B7257">
        <f ca="1">IF(INDEX(Transactions!$J:$J,ROW()-8)="",TODAY(),INDEX(Transactions!$G:$G,ROW()-8))</f>
        <v>46229</v>
      </c>
      <c r="F7257">
        <f>IF(INDEX(Transactions!$J:$J,ROW()-8)="",0,INDEX(Transactions!$O:$O,ROW()-8))</f>
        <v>0</v>
      </c>
    </row>
    <row r="7258" spans="2:6" x14ac:dyDescent="0.15">
      <c r="B7258">
        <f ca="1">IF(INDEX(Transactions!$J:$J,ROW()-8)="",TODAY(),INDEX(Transactions!$G:$G,ROW()-8))</f>
        <v>46229</v>
      </c>
      <c r="F7258">
        <f>IF(INDEX(Transactions!$J:$J,ROW()-8)="",0,INDEX(Transactions!$O:$O,ROW()-8))</f>
        <v>0</v>
      </c>
    </row>
    <row r="7259" spans="2:6" x14ac:dyDescent="0.15">
      <c r="B7259">
        <f ca="1">IF(INDEX(Transactions!$J:$J,ROW()-8)="",TODAY(),INDEX(Transactions!$G:$G,ROW()-8))</f>
        <v>46229</v>
      </c>
      <c r="F7259">
        <f>IF(INDEX(Transactions!$J:$J,ROW()-8)="",0,INDEX(Transactions!$O:$O,ROW()-8))</f>
        <v>0</v>
      </c>
    </row>
    <row r="7260" spans="2:6" x14ac:dyDescent="0.15">
      <c r="B7260">
        <f ca="1">IF(INDEX(Transactions!$J:$J,ROW()-8)="",TODAY(),INDEX(Transactions!$G:$G,ROW()-8))</f>
        <v>46229</v>
      </c>
      <c r="F7260">
        <f>IF(INDEX(Transactions!$J:$J,ROW()-8)="",0,INDEX(Transactions!$O:$O,ROW()-8))</f>
        <v>0</v>
      </c>
    </row>
    <row r="7261" spans="2:6" x14ac:dyDescent="0.15">
      <c r="B7261">
        <f ca="1">IF(INDEX(Transactions!$J:$J,ROW()-8)="",TODAY(),INDEX(Transactions!$G:$G,ROW()-8))</f>
        <v>46229</v>
      </c>
      <c r="F7261">
        <f>IF(INDEX(Transactions!$J:$J,ROW()-8)="",0,INDEX(Transactions!$O:$O,ROW()-8))</f>
        <v>0</v>
      </c>
    </row>
    <row r="7262" spans="2:6" x14ac:dyDescent="0.15">
      <c r="B7262">
        <f ca="1">IF(INDEX(Transactions!$J:$J,ROW()-8)="",TODAY(),INDEX(Transactions!$G:$G,ROW()-8))</f>
        <v>46229</v>
      </c>
      <c r="F7262">
        <f>IF(INDEX(Transactions!$J:$J,ROW()-8)="",0,INDEX(Transactions!$O:$O,ROW()-8))</f>
        <v>0</v>
      </c>
    </row>
    <row r="7263" spans="2:6" x14ac:dyDescent="0.15">
      <c r="B7263">
        <f ca="1">IF(INDEX(Transactions!$J:$J,ROW()-8)="",TODAY(),INDEX(Transactions!$G:$G,ROW()-8))</f>
        <v>46229</v>
      </c>
      <c r="F7263">
        <f>IF(INDEX(Transactions!$J:$J,ROW()-8)="",0,INDEX(Transactions!$O:$O,ROW()-8))</f>
        <v>0</v>
      </c>
    </row>
    <row r="7264" spans="2:6" x14ac:dyDescent="0.15">
      <c r="B7264">
        <f ca="1">IF(INDEX(Transactions!$J:$J,ROW()-8)="",TODAY(),INDEX(Transactions!$G:$G,ROW()-8))</f>
        <v>46229</v>
      </c>
      <c r="F7264">
        <f>IF(INDEX(Transactions!$J:$J,ROW()-8)="",0,INDEX(Transactions!$O:$O,ROW()-8))</f>
        <v>0</v>
      </c>
    </row>
    <row r="7265" spans="2:6" x14ac:dyDescent="0.15">
      <c r="B7265">
        <f ca="1">IF(INDEX(Transactions!$J:$J,ROW()-8)="",TODAY(),INDEX(Transactions!$G:$G,ROW()-8))</f>
        <v>46229</v>
      </c>
      <c r="F7265">
        <f>IF(INDEX(Transactions!$J:$J,ROW()-8)="",0,INDEX(Transactions!$O:$O,ROW()-8))</f>
        <v>0</v>
      </c>
    </row>
    <row r="7266" spans="2:6" x14ac:dyDescent="0.15">
      <c r="B7266">
        <f ca="1">IF(INDEX(Transactions!$J:$J,ROW()-8)="",TODAY(),INDEX(Transactions!$G:$G,ROW()-8))</f>
        <v>46229</v>
      </c>
      <c r="F7266">
        <f>IF(INDEX(Transactions!$J:$J,ROW()-8)="",0,INDEX(Transactions!$O:$O,ROW()-8))</f>
        <v>0</v>
      </c>
    </row>
    <row r="7267" spans="2:6" x14ac:dyDescent="0.15">
      <c r="B7267">
        <f ca="1">IF(INDEX(Transactions!$J:$J,ROW()-8)="",TODAY(),INDEX(Transactions!$G:$G,ROW()-8))</f>
        <v>46229</v>
      </c>
      <c r="F7267">
        <f>IF(INDEX(Transactions!$J:$J,ROW()-8)="",0,INDEX(Transactions!$O:$O,ROW()-8))</f>
        <v>0</v>
      </c>
    </row>
    <row r="7268" spans="2:6" x14ac:dyDescent="0.15">
      <c r="B7268">
        <f ca="1">IF(INDEX(Transactions!$J:$J,ROW()-8)="",TODAY(),INDEX(Transactions!$G:$G,ROW()-8))</f>
        <v>46229</v>
      </c>
      <c r="F7268">
        <f>IF(INDEX(Transactions!$J:$J,ROW()-8)="",0,INDEX(Transactions!$O:$O,ROW()-8))</f>
        <v>0</v>
      </c>
    </row>
    <row r="7269" spans="2:6" x14ac:dyDescent="0.15">
      <c r="B7269">
        <f ca="1">IF(INDEX(Transactions!$J:$J,ROW()-8)="",TODAY(),INDEX(Transactions!$G:$G,ROW()-8))</f>
        <v>46229</v>
      </c>
      <c r="F7269">
        <f>IF(INDEX(Transactions!$J:$J,ROW()-8)="",0,INDEX(Transactions!$O:$O,ROW()-8))</f>
        <v>0</v>
      </c>
    </row>
    <row r="7270" spans="2:6" x14ac:dyDescent="0.15">
      <c r="B7270">
        <f ca="1">IF(INDEX(Transactions!$J:$J,ROW()-8)="",TODAY(),INDEX(Transactions!$G:$G,ROW()-8))</f>
        <v>46229</v>
      </c>
      <c r="F7270">
        <f>IF(INDEX(Transactions!$J:$J,ROW()-8)="",0,INDEX(Transactions!$O:$O,ROW()-8))</f>
        <v>0</v>
      </c>
    </row>
    <row r="7271" spans="2:6" x14ac:dyDescent="0.15">
      <c r="B7271">
        <f ca="1">IF(INDEX(Transactions!$J:$J,ROW()-8)="",TODAY(),INDEX(Transactions!$G:$G,ROW()-8))</f>
        <v>46229</v>
      </c>
      <c r="F7271">
        <f>IF(INDEX(Transactions!$J:$J,ROW()-8)="",0,INDEX(Transactions!$O:$O,ROW()-8))</f>
        <v>0</v>
      </c>
    </row>
    <row r="7272" spans="2:6" x14ac:dyDescent="0.15">
      <c r="B7272">
        <f ca="1">IF(INDEX(Transactions!$J:$J,ROW()-8)="",TODAY(),INDEX(Transactions!$G:$G,ROW()-8))</f>
        <v>46229</v>
      </c>
      <c r="F7272">
        <f>IF(INDEX(Transactions!$J:$J,ROW()-8)="",0,INDEX(Transactions!$O:$O,ROW()-8))</f>
        <v>0</v>
      </c>
    </row>
    <row r="7273" spans="2:6" x14ac:dyDescent="0.15">
      <c r="B7273">
        <f ca="1">IF(INDEX(Transactions!$J:$J,ROW()-8)="",TODAY(),INDEX(Transactions!$G:$G,ROW()-8))</f>
        <v>46229</v>
      </c>
      <c r="F7273">
        <f>IF(INDEX(Transactions!$J:$J,ROW()-8)="",0,INDEX(Transactions!$O:$O,ROW()-8))</f>
        <v>0</v>
      </c>
    </row>
    <row r="7274" spans="2:6" x14ac:dyDescent="0.15">
      <c r="B7274">
        <f ca="1">IF(INDEX(Transactions!$J:$J,ROW()-8)="",TODAY(),INDEX(Transactions!$G:$G,ROW()-8))</f>
        <v>46229</v>
      </c>
      <c r="F7274">
        <f>IF(INDEX(Transactions!$J:$J,ROW()-8)="",0,INDEX(Transactions!$O:$O,ROW()-8))</f>
        <v>0</v>
      </c>
    </row>
    <row r="7275" spans="2:6" x14ac:dyDescent="0.15">
      <c r="B7275">
        <f ca="1">IF(INDEX(Transactions!$J:$J,ROW()-8)="",TODAY(),INDEX(Transactions!$G:$G,ROW()-8))</f>
        <v>46229</v>
      </c>
      <c r="F7275">
        <f>IF(INDEX(Transactions!$J:$J,ROW()-8)="",0,INDEX(Transactions!$O:$O,ROW()-8))</f>
        <v>0</v>
      </c>
    </row>
    <row r="7276" spans="2:6" x14ac:dyDescent="0.15">
      <c r="B7276">
        <f ca="1">IF(INDEX(Transactions!$J:$J,ROW()-8)="",TODAY(),INDEX(Transactions!$G:$G,ROW()-8))</f>
        <v>46229</v>
      </c>
      <c r="F7276">
        <f>IF(INDEX(Transactions!$J:$J,ROW()-8)="",0,INDEX(Transactions!$O:$O,ROW()-8))</f>
        <v>0</v>
      </c>
    </row>
    <row r="7277" spans="2:6" x14ac:dyDescent="0.15">
      <c r="B7277">
        <f ca="1">IF(INDEX(Transactions!$J:$J,ROW()-8)="",TODAY(),INDEX(Transactions!$G:$G,ROW()-8))</f>
        <v>46229</v>
      </c>
      <c r="F7277">
        <f>IF(INDEX(Transactions!$J:$J,ROW()-8)="",0,INDEX(Transactions!$O:$O,ROW()-8))</f>
        <v>0</v>
      </c>
    </row>
    <row r="7278" spans="2:6" x14ac:dyDescent="0.15">
      <c r="B7278">
        <f ca="1">IF(INDEX(Transactions!$J:$J,ROW()-8)="",TODAY(),INDEX(Transactions!$G:$G,ROW()-8))</f>
        <v>46229</v>
      </c>
      <c r="F7278">
        <f>IF(INDEX(Transactions!$J:$J,ROW()-8)="",0,INDEX(Transactions!$O:$O,ROW()-8))</f>
        <v>0</v>
      </c>
    </row>
    <row r="7279" spans="2:6" x14ac:dyDescent="0.15">
      <c r="B7279">
        <f ca="1">IF(INDEX(Transactions!$J:$J,ROW()-8)="",TODAY(),INDEX(Transactions!$G:$G,ROW()-8))</f>
        <v>46229</v>
      </c>
      <c r="F7279">
        <f>IF(INDEX(Transactions!$J:$J,ROW()-8)="",0,INDEX(Transactions!$O:$O,ROW()-8))</f>
        <v>0</v>
      </c>
    </row>
    <row r="7280" spans="2:6" x14ac:dyDescent="0.15">
      <c r="B7280">
        <f ca="1">IF(INDEX(Transactions!$J:$J,ROW()-8)="",TODAY(),INDEX(Transactions!$G:$G,ROW()-8))</f>
        <v>46229</v>
      </c>
      <c r="F7280">
        <f>IF(INDEX(Transactions!$J:$J,ROW()-8)="",0,INDEX(Transactions!$O:$O,ROW()-8))</f>
        <v>0</v>
      </c>
    </row>
    <row r="7281" spans="2:6" x14ac:dyDescent="0.15">
      <c r="B7281">
        <f ca="1">IF(INDEX(Transactions!$J:$J,ROW()-8)="",TODAY(),INDEX(Transactions!$G:$G,ROW()-8))</f>
        <v>46229</v>
      </c>
      <c r="F7281">
        <f>IF(INDEX(Transactions!$J:$J,ROW()-8)="",0,INDEX(Transactions!$O:$O,ROW()-8))</f>
        <v>0</v>
      </c>
    </row>
    <row r="7282" spans="2:6" x14ac:dyDescent="0.15">
      <c r="B7282">
        <f ca="1">IF(INDEX(Transactions!$J:$J,ROW()-8)="",TODAY(),INDEX(Transactions!$G:$G,ROW()-8))</f>
        <v>46229</v>
      </c>
      <c r="F7282">
        <f>IF(INDEX(Transactions!$J:$J,ROW()-8)="",0,INDEX(Transactions!$O:$O,ROW()-8))</f>
        <v>0</v>
      </c>
    </row>
    <row r="7283" spans="2:6" x14ac:dyDescent="0.15">
      <c r="B7283">
        <f ca="1">IF(INDEX(Transactions!$J:$J,ROW()-8)="",TODAY(),INDEX(Transactions!$G:$G,ROW()-8))</f>
        <v>46229</v>
      </c>
      <c r="F7283">
        <f>IF(INDEX(Transactions!$J:$J,ROW()-8)="",0,INDEX(Transactions!$O:$O,ROW()-8))</f>
        <v>0</v>
      </c>
    </row>
    <row r="7284" spans="2:6" x14ac:dyDescent="0.15">
      <c r="B7284">
        <f ca="1">IF(INDEX(Transactions!$J:$J,ROW()-8)="",TODAY(),INDEX(Transactions!$G:$G,ROW()-8))</f>
        <v>46229</v>
      </c>
      <c r="F7284">
        <f>IF(INDEX(Transactions!$J:$J,ROW()-8)="",0,INDEX(Transactions!$O:$O,ROW()-8))</f>
        <v>0</v>
      </c>
    </row>
    <row r="7285" spans="2:6" x14ac:dyDescent="0.15">
      <c r="B7285">
        <f ca="1">IF(INDEX(Transactions!$J:$J,ROW()-8)="",TODAY(),INDEX(Transactions!$G:$G,ROW()-8))</f>
        <v>46229</v>
      </c>
      <c r="F7285">
        <f>IF(INDEX(Transactions!$J:$J,ROW()-8)="",0,INDEX(Transactions!$O:$O,ROW()-8))</f>
        <v>0</v>
      </c>
    </row>
    <row r="7286" spans="2:6" x14ac:dyDescent="0.15">
      <c r="B7286">
        <f ca="1">IF(INDEX(Transactions!$J:$J,ROW()-8)="",TODAY(),INDEX(Transactions!$G:$G,ROW()-8))</f>
        <v>46229</v>
      </c>
      <c r="F7286">
        <f>IF(INDEX(Transactions!$J:$J,ROW()-8)="",0,INDEX(Transactions!$O:$O,ROW()-8))</f>
        <v>0</v>
      </c>
    </row>
    <row r="7287" spans="2:6" x14ac:dyDescent="0.15">
      <c r="B7287">
        <f ca="1">IF(INDEX(Transactions!$J:$J,ROW()-8)="",TODAY(),INDEX(Transactions!$G:$G,ROW()-8))</f>
        <v>46229</v>
      </c>
      <c r="F7287">
        <f>IF(INDEX(Transactions!$J:$J,ROW()-8)="",0,INDEX(Transactions!$O:$O,ROW()-8))</f>
        <v>0</v>
      </c>
    </row>
    <row r="7288" spans="2:6" x14ac:dyDescent="0.15">
      <c r="B7288">
        <f ca="1">IF(INDEX(Transactions!$J:$J,ROW()-8)="",TODAY(),INDEX(Transactions!$G:$G,ROW()-8))</f>
        <v>46229</v>
      </c>
      <c r="F7288">
        <f>IF(INDEX(Transactions!$J:$J,ROW()-8)="",0,INDEX(Transactions!$O:$O,ROW()-8))</f>
        <v>0</v>
      </c>
    </row>
    <row r="7289" spans="2:6" x14ac:dyDescent="0.15">
      <c r="B7289">
        <f ca="1">IF(INDEX(Transactions!$J:$J,ROW()-8)="",TODAY(),INDEX(Transactions!$G:$G,ROW()-8))</f>
        <v>46229</v>
      </c>
      <c r="F7289">
        <f>IF(INDEX(Transactions!$J:$J,ROW()-8)="",0,INDEX(Transactions!$O:$O,ROW()-8))</f>
        <v>0</v>
      </c>
    </row>
    <row r="7290" spans="2:6" x14ac:dyDescent="0.15">
      <c r="B7290">
        <f ca="1">IF(INDEX(Transactions!$J:$J,ROW()-8)="",TODAY(),INDEX(Transactions!$G:$G,ROW()-8))</f>
        <v>46229</v>
      </c>
      <c r="F7290">
        <f>IF(INDEX(Transactions!$J:$J,ROW()-8)="",0,INDEX(Transactions!$O:$O,ROW()-8))</f>
        <v>0</v>
      </c>
    </row>
    <row r="7291" spans="2:6" x14ac:dyDescent="0.15">
      <c r="B7291">
        <f ca="1">IF(INDEX(Transactions!$J:$J,ROW()-8)="",TODAY(),INDEX(Transactions!$G:$G,ROW()-8))</f>
        <v>46229</v>
      </c>
      <c r="F7291">
        <f>IF(INDEX(Transactions!$J:$J,ROW()-8)="",0,INDEX(Transactions!$O:$O,ROW()-8))</f>
        <v>0</v>
      </c>
    </row>
    <row r="7292" spans="2:6" x14ac:dyDescent="0.15">
      <c r="B7292">
        <f ca="1">IF(INDEX(Transactions!$J:$J,ROW()-8)="",TODAY(),INDEX(Transactions!$G:$G,ROW()-8))</f>
        <v>46229</v>
      </c>
      <c r="F7292">
        <f>IF(INDEX(Transactions!$J:$J,ROW()-8)="",0,INDEX(Transactions!$O:$O,ROW()-8))</f>
        <v>0</v>
      </c>
    </row>
    <row r="7293" spans="2:6" x14ac:dyDescent="0.15">
      <c r="B7293">
        <f ca="1">IF(INDEX(Transactions!$J:$J,ROW()-8)="",TODAY(),INDEX(Transactions!$G:$G,ROW()-8))</f>
        <v>46229</v>
      </c>
      <c r="F7293">
        <f>IF(INDEX(Transactions!$J:$J,ROW()-8)="",0,INDEX(Transactions!$O:$O,ROW()-8))</f>
        <v>0</v>
      </c>
    </row>
    <row r="7294" spans="2:6" x14ac:dyDescent="0.15">
      <c r="B7294">
        <f ca="1">IF(INDEX(Transactions!$J:$J,ROW()-8)="",TODAY(),INDEX(Transactions!$G:$G,ROW()-8))</f>
        <v>46229</v>
      </c>
      <c r="F7294">
        <f>IF(INDEX(Transactions!$J:$J,ROW()-8)="",0,INDEX(Transactions!$O:$O,ROW()-8))</f>
        <v>0</v>
      </c>
    </row>
    <row r="7295" spans="2:6" x14ac:dyDescent="0.15">
      <c r="B7295">
        <f ca="1">IF(INDEX(Transactions!$J:$J,ROW()-8)="",TODAY(),INDEX(Transactions!$G:$G,ROW()-8))</f>
        <v>46229</v>
      </c>
      <c r="F7295">
        <f>IF(INDEX(Transactions!$J:$J,ROW()-8)="",0,INDEX(Transactions!$O:$O,ROW()-8))</f>
        <v>0</v>
      </c>
    </row>
    <row r="7296" spans="2:6" x14ac:dyDescent="0.15">
      <c r="B7296">
        <f ca="1">IF(INDEX(Transactions!$J:$J,ROW()-8)="",TODAY(),INDEX(Transactions!$G:$G,ROW()-8))</f>
        <v>46229</v>
      </c>
      <c r="F7296">
        <f>IF(INDEX(Transactions!$J:$J,ROW()-8)="",0,INDEX(Transactions!$O:$O,ROW()-8))</f>
        <v>0</v>
      </c>
    </row>
    <row r="7297" spans="2:6" x14ac:dyDescent="0.15">
      <c r="B7297">
        <f ca="1">IF(INDEX(Transactions!$J:$J,ROW()-8)="",TODAY(),INDEX(Transactions!$G:$G,ROW()-8))</f>
        <v>46229</v>
      </c>
      <c r="F7297">
        <f>IF(INDEX(Transactions!$J:$J,ROW()-8)="",0,INDEX(Transactions!$O:$O,ROW()-8))</f>
        <v>0</v>
      </c>
    </row>
    <row r="7298" spans="2:6" x14ac:dyDescent="0.15">
      <c r="B7298">
        <f ca="1">IF(INDEX(Transactions!$J:$J,ROW()-8)="",TODAY(),INDEX(Transactions!$G:$G,ROW()-8))</f>
        <v>46229</v>
      </c>
      <c r="F7298">
        <f>IF(INDEX(Transactions!$J:$J,ROW()-8)="",0,INDEX(Transactions!$O:$O,ROW()-8))</f>
        <v>0</v>
      </c>
    </row>
    <row r="7299" spans="2:6" x14ac:dyDescent="0.15">
      <c r="B7299">
        <f ca="1">IF(INDEX(Transactions!$J:$J,ROW()-8)="",TODAY(),INDEX(Transactions!$G:$G,ROW()-8))</f>
        <v>46229</v>
      </c>
      <c r="F7299">
        <f>IF(INDEX(Transactions!$J:$J,ROW()-8)="",0,INDEX(Transactions!$O:$O,ROW()-8))</f>
        <v>0</v>
      </c>
    </row>
    <row r="7300" spans="2:6" x14ac:dyDescent="0.15">
      <c r="B7300">
        <f ca="1">IF(INDEX(Transactions!$J:$J,ROW()-8)="",TODAY(),INDEX(Transactions!$G:$G,ROW()-8))</f>
        <v>46229</v>
      </c>
      <c r="F7300">
        <f>IF(INDEX(Transactions!$J:$J,ROW()-8)="",0,INDEX(Transactions!$O:$O,ROW()-8))</f>
        <v>0</v>
      </c>
    </row>
    <row r="7301" spans="2:6" x14ac:dyDescent="0.15">
      <c r="B7301">
        <f ca="1">IF(INDEX(Transactions!$J:$J,ROW()-8)="",TODAY(),INDEX(Transactions!$G:$G,ROW()-8))</f>
        <v>46229</v>
      </c>
      <c r="F7301">
        <f>IF(INDEX(Transactions!$J:$J,ROW()-8)="",0,INDEX(Transactions!$O:$O,ROW()-8))</f>
        <v>0</v>
      </c>
    </row>
    <row r="7302" spans="2:6" x14ac:dyDescent="0.15">
      <c r="B7302">
        <f ca="1">IF(INDEX(Transactions!$J:$J,ROW()-8)="",TODAY(),INDEX(Transactions!$G:$G,ROW()-8))</f>
        <v>46229</v>
      </c>
      <c r="F7302">
        <f>IF(INDEX(Transactions!$J:$J,ROW()-8)="",0,INDEX(Transactions!$O:$O,ROW()-8))</f>
        <v>0</v>
      </c>
    </row>
    <row r="7303" spans="2:6" x14ac:dyDescent="0.15">
      <c r="B7303">
        <f ca="1">IF(INDEX(Transactions!$J:$J,ROW()-8)="",TODAY(),INDEX(Transactions!$G:$G,ROW()-8))</f>
        <v>46229</v>
      </c>
      <c r="F7303">
        <f>IF(INDEX(Transactions!$J:$J,ROW()-8)="",0,INDEX(Transactions!$O:$O,ROW()-8))</f>
        <v>0</v>
      </c>
    </row>
    <row r="7304" spans="2:6" x14ac:dyDescent="0.15">
      <c r="B7304">
        <f ca="1">IF(INDEX(Transactions!$J:$J,ROW()-8)="",TODAY(),INDEX(Transactions!$G:$G,ROW()-8))</f>
        <v>46229</v>
      </c>
      <c r="F7304">
        <f>IF(INDEX(Transactions!$J:$J,ROW()-8)="",0,INDEX(Transactions!$O:$O,ROW()-8))</f>
        <v>0</v>
      </c>
    </row>
    <row r="7305" spans="2:6" x14ac:dyDescent="0.15">
      <c r="B7305">
        <f ca="1">IF(INDEX(Transactions!$J:$J,ROW()-8)="",TODAY(),INDEX(Transactions!$G:$G,ROW()-8))</f>
        <v>46229</v>
      </c>
      <c r="F7305">
        <f>IF(INDEX(Transactions!$J:$J,ROW()-8)="",0,INDEX(Transactions!$O:$O,ROW()-8))</f>
        <v>0</v>
      </c>
    </row>
    <row r="7306" spans="2:6" x14ac:dyDescent="0.15">
      <c r="B7306">
        <f ca="1">IF(INDEX(Transactions!$J:$J,ROW()-8)="",TODAY(),INDEX(Transactions!$G:$G,ROW()-8))</f>
        <v>46229</v>
      </c>
      <c r="F7306">
        <f>IF(INDEX(Transactions!$J:$J,ROW()-8)="",0,INDEX(Transactions!$O:$O,ROW()-8))</f>
        <v>0</v>
      </c>
    </row>
    <row r="7307" spans="2:6" x14ac:dyDescent="0.15">
      <c r="B7307">
        <f ca="1">IF(INDEX(Transactions!$J:$J,ROW()-8)="",TODAY(),INDEX(Transactions!$G:$G,ROW()-8))</f>
        <v>46229</v>
      </c>
      <c r="F7307">
        <f>IF(INDEX(Transactions!$J:$J,ROW()-8)="",0,INDEX(Transactions!$O:$O,ROW()-8))</f>
        <v>0</v>
      </c>
    </row>
    <row r="7308" spans="2:6" x14ac:dyDescent="0.15">
      <c r="B7308">
        <f ca="1">IF(INDEX(Transactions!$J:$J,ROW()-8)="",TODAY(),INDEX(Transactions!$G:$G,ROW()-8))</f>
        <v>46229</v>
      </c>
      <c r="F7308">
        <f>IF(INDEX(Transactions!$J:$J,ROW()-8)="",0,INDEX(Transactions!$O:$O,ROW()-8))</f>
        <v>0</v>
      </c>
    </row>
    <row r="7309" spans="2:6" x14ac:dyDescent="0.15">
      <c r="B7309">
        <f ca="1">IF(INDEX(Transactions!$J:$J,ROW()-8)="",TODAY(),INDEX(Transactions!$G:$G,ROW()-8))</f>
        <v>46229</v>
      </c>
      <c r="F7309">
        <f>IF(INDEX(Transactions!$J:$J,ROW()-8)="",0,INDEX(Transactions!$O:$O,ROW()-8))</f>
        <v>0</v>
      </c>
    </row>
    <row r="7310" spans="2:6" x14ac:dyDescent="0.15">
      <c r="B7310">
        <f ca="1">IF(INDEX(Transactions!$J:$J,ROW()-8)="",TODAY(),INDEX(Transactions!$G:$G,ROW()-8))</f>
        <v>46229</v>
      </c>
      <c r="F7310">
        <f>IF(INDEX(Transactions!$J:$J,ROW()-8)="",0,INDEX(Transactions!$O:$O,ROW()-8))</f>
        <v>0</v>
      </c>
    </row>
    <row r="7311" spans="2:6" x14ac:dyDescent="0.15">
      <c r="B7311">
        <f ca="1">IF(INDEX(Transactions!$J:$J,ROW()-8)="",TODAY(),INDEX(Transactions!$G:$G,ROW()-8))</f>
        <v>46229</v>
      </c>
      <c r="F7311">
        <f>IF(INDEX(Transactions!$J:$J,ROW()-8)="",0,INDEX(Transactions!$O:$O,ROW()-8))</f>
        <v>0</v>
      </c>
    </row>
    <row r="7312" spans="2:6" x14ac:dyDescent="0.15">
      <c r="B7312">
        <f ca="1">IF(INDEX(Transactions!$J:$J,ROW()-8)="",TODAY(),INDEX(Transactions!$G:$G,ROW()-8))</f>
        <v>46229</v>
      </c>
      <c r="F7312">
        <f>IF(INDEX(Transactions!$J:$J,ROW()-8)="",0,INDEX(Transactions!$O:$O,ROW()-8))</f>
        <v>0</v>
      </c>
    </row>
    <row r="7313" spans="2:6" x14ac:dyDescent="0.15">
      <c r="B7313">
        <f ca="1">IF(INDEX(Transactions!$J:$J,ROW()-8)="",TODAY(),INDEX(Transactions!$G:$G,ROW()-8))</f>
        <v>46229</v>
      </c>
      <c r="F7313">
        <f>IF(INDEX(Transactions!$J:$J,ROW()-8)="",0,INDEX(Transactions!$O:$O,ROW()-8))</f>
        <v>0</v>
      </c>
    </row>
    <row r="7314" spans="2:6" x14ac:dyDescent="0.15">
      <c r="B7314">
        <f ca="1">IF(INDEX(Transactions!$J:$J,ROW()-8)="",TODAY(),INDEX(Transactions!$G:$G,ROW()-8))</f>
        <v>46229</v>
      </c>
      <c r="F7314">
        <f>IF(INDEX(Transactions!$J:$J,ROW()-8)="",0,INDEX(Transactions!$O:$O,ROW()-8))</f>
        <v>0</v>
      </c>
    </row>
    <row r="7315" spans="2:6" x14ac:dyDescent="0.15">
      <c r="B7315">
        <f ca="1">IF(INDEX(Transactions!$J:$J,ROW()-8)="",TODAY(),INDEX(Transactions!$G:$G,ROW()-8))</f>
        <v>46229</v>
      </c>
      <c r="F7315">
        <f>IF(INDEX(Transactions!$J:$J,ROW()-8)="",0,INDEX(Transactions!$O:$O,ROW()-8))</f>
        <v>0</v>
      </c>
    </row>
    <row r="7316" spans="2:6" x14ac:dyDescent="0.15">
      <c r="B7316">
        <f ca="1">IF(INDEX(Transactions!$J:$J,ROW()-8)="",TODAY(),INDEX(Transactions!$G:$G,ROW()-8))</f>
        <v>46229</v>
      </c>
      <c r="F7316">
        <f>IF(INDEX(Transactions!$J:$J,ROW()-8)="",0,INDEX(Transactions!$O:$O,ROW()-8))</f>
        <v>0</v>
      </c>
    </row>
    <row r="7317" spans="2:6" x14ac:dyDescent="0.15">
      <c r="B7317">
        <f ca="1">IF(INDEX(Transactions!$J:$J,ROW()-8)="",TODAY(),INDEX(Transactions!$G:$G,ROW()-8))</f>
        <v>46229</v>
      </c>
      <c r="F7317">
        <f>IF(INDEX(Transactions!$J:$J,ROW()-8)="",0,INDEX(Transactions!$O:$O,ROW()-8))</f>
        <v>0</v>
      </c>
    </row>
    <row r="7318" spans="2:6" x14ac:dyDescent="0.15">
      <c r="B7318">
        <f ca="1">IF(INDEX(Transactions!$J:$J,ROW()-8)="",TODAY(),INDEX(Transactions!$G:$G,ROW()-8))</f>
        <v>46229</v>
      </c>
      <c r="F7318">
        <f>IF(INDEX(Transactions!$J:$J,ROW()-8)="",0,INDEX(Transactions!$O:$O,ROW()-8))</f>
        <v>0</v>
      </c>
    </row>
    <row r="7319" spans="2:6" x14ac:dyDescent="0.15">
      <c r="B7319">
        <f ca="1">IF(INDEX(Transactions!$J:$J,ROW()-8)="",TODAY(),INDEX(Transactions!$G:$G,ROW()-8))</f>
        <v>46229</v>
      </c>
      <c r="F7319">
        <f>IF(INDEX(Transactions!$J:$J,ROW()-8)="",0,INDEX(Transactions!$O:$O,ROW()-8))</f>
        <v>0</v>
      </c>
    </row>
    <row r="7320" spans="2:6" x14ac:dyDescent="0.15">
      <c r="B7320">
        <f ca="1">IF(INDEX(Transactions!$J:$J,ROW()-8)="",TODAY(),INDEX(Transactions!$G:$G,ROW()-8))</f>
        <v>46229</v>
      </c>
      <c r="F7320">
        <f>IF(INDEX(Transactions!$J:$J,ROW()-8)="",0,INDEX(Transactions!$O:$O,ROW()-8))</f>
        <v>0</v>
      </c>
    </row>
    <row r="7321" spans="2:6" x14ac:dyDescent="0.15">
      <c r="B7321">
        <f ca="1">IF(INDEX(Transactions!$J:$J,ROW()-8)="",TODAY(),INDEX(Transactions!$G:$G,ROW()-8))</f>
        <v>46229</v>
      </c>
      <c r="F7321">
        <f>IF(INDEX(Transactions!$J:$J,ROW()-8)="",0,INDEX(Transactions!$O:$O,ROW()-8))</f>
        <v>0</v>
      </c>
    </row>
    <row r="7322" spans="2:6" x14ac:dyDescent="0.15">
      <c r="B7322">
        <f ca="1">IF(INDEX(Transactions!$J:$J,ROW()-8)="",TODAY(),INDEX(Transactions!$G:$G,ROW()-8))</f>
        <v>46229</v>
      </c>
      <c r="F7322">
        <f>IF(INDEX(Transactions!$J:$J,ROW()-8)="",0,INDEX(Transactions!$O:$O,ROW()-8))</f>
        <v>0</v>
      </c>
    </row>
    <row r="7323" spans="2:6" x14ac:dyDescent="0.15">
      <c r="B7323">
        <f ca="1">IF(INDEX(Transactions!$J:$J,ROW()-8)="",TODAY(),INDEX(Transactions!$G:$G,ROW()-8))</f>
        <v>46229</v>
      </c>
      <c r="F7323">
        <f>IF(INDEX(Transactions!$J:$J,ROW()-8)="",0,INDEX(Transactions!$O:$O,ROW()-8))</f>
        <v>0</v>
      </c>
    </row>
    <row r="7324" spans="2:6" x14ac:dyDescent="0.15">
      <c r="B7324">
        <f ca="1">IF(INDEX(Transactions!$J:$J,ROW()-8)="",TODAY(),INDEX(Transactions!$G:$G,ROW()-8))</f>
        <v>46229</v>
      </c>
      <c r="F7324">
        <f>IF(INDEX(Transactions!$J:$J,ROW()-8)="",0,INDEX(Transactions!$O:$O,ROW()-8))</f>
        <v>0</v>
      </c>
    </row>
    <row r="7325" spans="2:6" x14ac:dyDescent="0.15">
      <c r="B7325">
        <f ca="1">IF(INDEX(Transactions!$J:$J,ROW()-8)="",TODAY(),INDEX(Transactions!$G:$G,ROW()-8))</f>
        <v>46229</v>
      </c>
      <c r="F7325">
        <f>IF(INDEX(Transactions!$J:$J,ROW()-8)="",0,INDEX(Transactions!$O:$O,ROW()-8))</f>
        <v>0</v>
      </c>
    </row>
    <row r="7326" spans="2:6" x14ac:dyDescent="0.15">
      <c r="B7326">
        <f ca="1">IF(INDEX(Transactions!$J:$J,ROW()-8)="",TODAY(),INDEX(Transactions!$G:$G,ROW()-8))</f>
        <v>46229</v>
      </c>
      <c r="F7326">
        <f>IF(INDEX(Transactions!$J:$J,ROW()-8)="",0,INDEX(Transactions!$O:$O,ROW()-8))</f>
        <v>0</v>
      </c>
    </row>
    <row r="7327" spans="2:6" x14ac:dyDescent="0.15">
      <c r="B7327">
        <f ca="1">IF(INDEX(Transactions!$J:$J,ROW()-8)="",TODAY(),INDEX(Transactions!$G:$G,ROW()-8))</f>
        <v>46229</v>
      </c>
      <c r="F7327">
        <f>IF(INDEX(Transactions!$J:$J,ROW()-8)="",0,INDEX(Transactions!$O:$O,ROW()-8))</f>
        <v>0</v>
      </c>
    </row>
    <row r="7328" spans="2:6" x14ac:dyDescent="0.15">
      <c r="B7328">
        <f ca="1">IF(INDEX(Transactions!$J:$J,ROW()-8)="",TODAY(),INDEX(Transactions!$G:$G,ROW()-8))</f>
        <v>46229</v>
      </c>
      <c r="F7328">
        <f>IF(INDEX(Transactions!$J:$J,ROW()-8)="",0,INDEX(Transactions!$O:$O,ROW()-8))</f>
        <v>0</v>
      </c>
    </row>
    <row r="7329" spans="2:6" x14ac:dyDescent="0.15">
      <c r="B7329">
        <f ca="1">IF(INDEX(Transactions!$J:$J,ROW()-8)="",TODAY(),INDEX(Transactions!$G:$G,ROW()-8))</f>
        <v>46229</v>
      </c>
      <c r="F7329">
        <f>IF(INDEX(Transactions!$J:$J,ROW()-8)="",0,INDEX(Transactions!$O:$O,ROW()-8))</f>
        <v>0</v>
      </c>
    </row>
    <row r="7330" spans="2:6" x14ac:dyDescent="0.15">
      <c r="B7330">
        <f ca="1">IF(INDEX(Transactions!$J:$J,ROW()-8)="",TODAY(),INDEX(Transactions!$G:$G,ROW()-8))</f>
        <v>46229</v>
      </c>
      <c r="F7330">
        <f>IF(INDEX(Transactions!$J:$J,ROW()-8)="",0,INDEX(Transactions!$O:$O,ROW()-8))</f>
        <v>0</v>
      </c>
    </row>
    <row r="7331" spans="2:6" x14ac:dyDescent="0.15">
      <c r="B7331">
        <f ca="1">IF(INDEX(Transactions!$J:$J,ROW()-8)="",TODAY(),INDEX(Transactions!$G:$G,ROW()-8))</f>
        <v>46229</v>
      </c>
      <c r="F7331">
        <f>IF(INDEX(Transactions!$J:$J,ROW()-8)="",0,INDEX(Transactions!$O:$O,ROW()-8))</f>
        <v>0</v>
      </c>
    </row>
    <row r="7332" spans="2:6" x14ac:dyDescent="0.15">
      <c r="B7332">
        <f ca="1">IF(INDEX(Transactions!$J:$J,ROW()-8)="",TODAY(),INDEX(Transactions!$G:$G,ROW()-8))</f>
        <v>46229</v>
      </c>
      <c r="F7332">
        <f>IF(INDEX(Transactions!$J:$J,ROW()-8)="",0,INDEX(Transactions!$O:$O,ROW()-8))</f>
        <v>0</v>
      </c>
    </row>
    <row r="7333" spans="2:6" x14ac:dyDescent="0.15">
      <c r="B7333">
        <f ca="1">IF(INDEX(Transactions!$J:$J,ROW()-8)="",TODAY(),INDEX(Transactions!$G:$G,ROW()-8))</f>
        <v>46229</v>
      </c>
      <c r="F7333">
        <f>IF(INDEX(Transactions!$J:$J,ROW()-8)="",0,INDEX(Transactions!$O:$O,ROW()-8))</f>
        <v>0</v>
      </c>
    </row>
    <row r="7334" spans="2:6" x14ac:dyDescent="0.15">
      <c r="B7334">
        <f ca="1">IF(INDEX(Transactions!$J:$J,ROW()-8)="",TODAY(),INDEX(Transactions!$G:$G,ROW()-8))</f>
        <v>46229</v>
      </c>
      <c r="F7334">
        <f>IF(INDEX(Transactions!$J:$J,ROW()-8)="",0,INDEX(Transactions!$O:$O,ROW()-8))</f>
        <v>0</v>
      </c>
    </row>
    <row r="7335" spans="2:6" x14ac:dyDescent="0.15">
      <c r="B7335">
        <f ca="1">IF(INDEX(Transactions!$J:$J,ROW()-8)="",TODAY(),INDEX(Transactions!$G:$G,ROW()-8))</f>
        <v>46229</v>
      </c>
      <c r="F7335">
        <f>IF(INDEX(Transactions!$J:$J,ROW()-8)="",0,INDEX(Transactions!$O:$O,ROW()-8))</f>
        <v>0</v>
      </c>
    </row>
    <row r="7336" spans="2:6" x14ac:dyDescent="0.15">
      <c r="B7336">
        <f ca="1">IF(INDEX(Transactions!$J:$J,ROW()-8)="",TODAY(),INDEX(Transactions!$G:$G,ROW()-8))</f>
        <v>46229</v>
      </c>
      <c r="F7336">
        <f>IF(INDEX(Transactions!$J:$J,ROW()-8)="",0,INDEX(Transactions!$O:$O,ROW()-8))</f>
        <v>0</v>
      </c>
    </row>
    <row r="7337" spans="2:6" x14ac:dyDescent="0.15">
      <c r="B7337">
        <f ca="1">IF(INDEX(Transactions!$J:$J,ROW()-8)="",TODAY(),INDEX(Transactions!$G:$G,ROW()-8))</f>
        <v>46229</v>
      </c>
      <c r="F7337">
        <f>IF(INDEX(Transactions!$J:$J,ROW()-8)="",0,INDEX(Transactions!$O:$O,ROW()-8))</f>
        <v>0</v>
      </c>
    </row>
    <row r="7338" spans="2:6" x14ac:dyDescent="0.15">
      <c r="B7338">
        <f ca="1">IF(INDEX(Transactions!$J:$J,ROW()-8)="",TODAY(),INDEX(Transactions!$G:$G,ROW()-8))</f>
        <v>46229</v>
      </c>
      <c r="F7338">
        <f>IF(INDEX(Transactions!$J:$J,ROW()-8)="",0,INDEX(Transactions!$O:$O,ROW()-8))</f>
        <v>0</v>
      </c>
    </row>
    <row r="7339" spans="2:6" x14ac:dyDescent="0.15">
      <c r="B7339">
        <f ca="1">IF(INDEX(Transactions!$J:$J,ROW()-8)="",TODAY(),INDEX(Transactions!$G:$G,ROW()-8))</f>
        <v>46229</v>
      </c>
      <c r="F7339">
        <f>IF(INDEX(Transactions!$J:$J,ROW()-8)="",0,INDEX(Transactions!$O:$O,ROW()-8))</f>
        <v>0</v>
      </c>
    </row>
    <row r="7340" spans="2:6" x14ac:dyDescent="0.15">
      <c r="B7340">
        <f ca="1">IF(INDEX(Transactions!$J:$J,ROW()-8)="",TODAY(),INDEX(Transactions!$G:$G,ROW()-8))</f>
        <v>46229</v>
      </c>
      <c r="F7340">
        <f>IF(INDEX(Transactions!$J:$J,ROW()-8)="",0,INDEX(Transactions!$O:$O,ROW()-8))</f>
        <v>0</v>
      </c>
    </row>
    <row r="7341" spans="2:6" x14ac:dyDescent="0.15">
      <c r="B7341">
        <f ca="1">IF(INDEX(Transactions!$J:$J,ROW()-8)="",TODAY(),INDEX(Transactions!$G:$G,ROW()-8))</f>
        <v>46229</v>
      </c>
      <c r="F7341">
        <f>IF(INDEX(Transactions!$J:$J,ROW()-8)="",0,INDEX(Transactions!$O:$O,ROW()-8))</f>
        <v>0</v>
      </c>
    </row>
    <row r="7342" spans="2:6" x14ac:dyDescent="0.15">
      <c r="B7342">
        <f ca="1">IF(INDEX(Transactions!$J:$J,ROW()-8)="",TODAY(),INDEX(Transactions!$G:$G,ROW()-8))</f>
        <v>46229</v>
      </c>
      <c r="F7342">
        <f>IF(INDEX(Transactions!$J:$J,ROW()-8)="",0,INDEX(Transactions!$O:$O,ROW()-8))</f>
        <v>0</v>
      </c>
    </row>
    <row r="7343" spans="2:6" x14ac:dyDescent="0.15">
      <c r="B7343">
        <f ca="1">IF(INDEX(Transactions!$J:$J,ROW()-8)="",TODAY(),INDEX(Transactions!$G:$G,ROW()-8))</f>
        <v>46229</v>
      </c>
      <c r="F7343">
        <f>IF(INDEX(Transactions!$J:$J,ROW()-8)="",0,INDEX(Transactions!$O:$O,ROW()-8))</f>
        <v>0</v>
      </c>
    </row>
    <row r="7344" spans="2:6" x14ac:dyDescent="0.15">
      <c r="B7344">
        <f ca="1">IF(INDEX(Transactions!$J:$J,ROW()-8)="",TODAY(),INDEX(Transactions!$G:$G,ROW()-8))</f>
        <v>46229</v>
      </c>
      <c r="F7344">
        <f>IF(INDEX(Transactions!$J:$J,ROW()-8)="",0,INDEX(Transactions!$O:$O,ROW()-8))</f>
        <v>0</v>
      </c>
    </row>
    <row r="7345" spans="2:6" x14ac:dyDescent="0.15">
      <c r="B7345">
        <f ca="1">IF(INDEX(Transactions!$J:$J,ROW()-8)="",TODAY(),INDEX(Transactions!$G:$G,ROW()-8))</f>
        <v>46229</v>
      </c>
      <c r="F7345">
        <f>IF(INDEX(Transactions!$J:$J,ROW()-8)="",0,INDEX(Transactions!$O:$O,ROW()-8))</f>
        <v>0</v>
      </c>
    </row>
    <row r="7346" spans="2:6" x14ac:dyDescent="0.15">
      <c r="B7346">
        <f ca="1">IF(INDEX(Transactions!$J:$J,ROW()-8)="",TODAY(),INDEX(Transactions!$G:$G,ROW()-8))</f>
        <v>46229</v>
      </c>
      <c r="F7346">
        <f>IF(INDEX(Transactions!$J:$J,ROW()-8)="",0,INDEX(Transactions!$O:$O,ROW()-8))</f>
        <v>0</v>
      </c>
    </row>
    <row r="7347" spans="2:6" x14ac:dyDescent="0.15">
      <c r="B7347">
        <f ca="1">IF(INDEX(Transactions!$J:$J,ROW()-8)="",TODAY(),INDEX(Transactions!$G:$G,ROW()-8))</f>
        <v>46229</v>
      </c>
      <c r="F7347">
        <f>IF(INDEX(Transactions!$J:$J,ROW()-8)="",0,INDEX(Transactions!$O:$O,ROW()-8))</f>
        <v>0</v>
      </c>
    </row>
    <row r="7348" spans="2:6" x14ac:dyDescent="0.15">
      <c r="B7348">
        <f ca="1">IF(INDEX(Transactions!$J:$J,ROW()-8)="",TODAY(),INDEX(Transactions!$G:$G,ROW()-8))</f>
        <v>46229</v>
      </c>
      <c r="F7348">
        <f>IF(INDEX(Transactions!$J:$J,ROW()-8)="",0,INDEX(Transactions!$O:$O,ROW()-8))</f>
        <v>0</v>
      </c>
    </row>
    <row r="7349" spans="2:6" x14ac:dyDescent="0.15">
      <c r="B7349">
        <f ca="1">IF(INDEX(Transactions!$J:$J,ROW()-8)="",TODAY(),INDEX(Transactions!$G:$G,ROW()-8))</f>
        <v>46229</v>
      </c>
      <c r="F7349">
        <f>IF(INDEX(Transactions!$J:$J,ROW()-8)="",0,INDEX(Transactions!$O:$O,ROW()-8))</f>
        <v>0</v>
      </c>
    </row>
    <row r="7350" spans="2:6" x14ac:dyDescent="0.15">
      <c r="B7350">
        <f ca="1">IF(INDEX(Transactions!$J:$J,ROW()-8)="",TODAY(),INDEX(Transactions!$G:$G,ROW()-8))</f>
        <v>46229</v>
      </c>
      <c r="F7350">
        <f>IF(INDEX(Transactions!$J:$J,ROW()-8)="",0,INDEX(Transactions!$O:$O,ROW()-8))</f>
        <v>0</v>
      </c>
    </row>
    <row r="7351" spans="2:6" x14ac:dyDescent="0.15">
      <c r="B7351">
        <f ca="1">IF(INDEX(Transactions!$J:$J,ROW()-8)="",TODAY(),INDEX(Transactions!$G:$G,ROW()-8))</f>
        <v>46229</v>
      </c>
      <c r="F7351">
        <f>IF(INDEX(Transactions!$J:$J,ROW()-8)="",0,INDEX(Transactions!$O:$O,ROW()-8))</f>
        <v>0</v>
      </c>
    </row>
    <row r="7352" spans="2:6" x14ac:dyDescent="0.15">
      <c r="B7352">
        <f ca="1">IF(INDEX(Transactions!$J:$J,ROW()-8)="",TODAY(),INDEX(Transactions!$G:$G,ROW()-8))</f>
        <v>46229</v>
      </c>
      <c r="F7352">
        <f>IF(INDEX(Transactions!$J:$J,ROW()-8)="",0,INDEX(Transactions!$O:$O,ROW()-8))</f>
        <v>0</v>
      </c>
    </row>
    <row r="7353" spans="2:6" x14ac:dyDescent="0.15">
      <c r="B7353">
        <f ca="1">IF(INDEX(Transactions!$J:$J,ROW()-8)="",TODAY(),INDEX(Transactions!$G:$G,ROW()-8))</f>
        <v>46229</v>
      </c>
      <c r="F7353">
        <f>IF(INDEX(Transactions!$J:$J,ROW()-8)="",0,INDEX(Transactions!$O:$O,ROW()-8))</f>
        <v>0</v>
      </c>
    </row>
    <row r="7354" spans="2:6" x14ac:dyDescent="0.15">
      <c r="B7354">
        <f ca="1">IF(INDEX(Transactions!$J:$J,ROW()-8)="",TODAY(),INDEX(Transactions!$G:$G,ROW()-8))</f>
        <v>46229</v>
      </c>
      <c r="F7354">
        <f>IF(INDEX(Transactions!$J:$J,ROW()-8)="",0,INDEX(Transactions!$O:$O,ROW()-8))</f>
        <v>0</v>
      </c>
    </row>
    <row r="7355" spans="2:6" x14ac:dyDescent="0.15">
      <c r="B7355">
        <f ca="1">IF(INDEX(Transactions!$J:$J,ROW()-8)="",TODAY(),INDEX(Transactions!$G:$G,ROW()-8))</f>
        <v>46229</v>
      </c>
      <c r="F7355">
        <f>IF(INDEX(Transactions!$J:$J,ROW()-8)="",0,INDEX(Transactions!$O:$O,ROW()-8))</f>
        <v>0</v>
      </c>
    </row>
    <row r="7356" spans="2:6" x14ac:dyDescent="0.15">
      <c r="B7356">
        <f ca="1">IF(INDEX(Transactions!$J:$J,ROW()-8)="",TODAY(),INDEX(Transactions!$G:$G,ROW()-8))</f>
        <v>46229</v>
      </c>
      <c r="F7356">
        <f>IF(INDEX(Transactions!$J:$J,ROW()-8)="",0,INDEX(Transactions!$O:$O,ROW()-8))</f>
        <v>0</v>
      </c>
    </row>
    <row r="7357" spans="2:6" x14ac:dyDescent="0.15">
      <c r="B7357">
        <f ca="1">IF(INDEX(Transactions!$J:$J,ROW()-8)="",TODAY(),INDEX(Transactions!$G:$G,ROW()-8))</f>
        <v>46229</v>
      </c>
      <c r="F7357">
        <f>IF(INDEX(Transactions!$J:$J,ROW()-8)="",0,INDEX(Transactions!$O:$O,ROW()-8))</f>
        <v>0</v>
      </c>
    </row>
    <row r="7358" spans="2:6" x14ac:dyDescent="0.15">
      <c r="B7358">
        <f ca="1">IF(INDEX(Transactions!$J:$J,ROW()-8)="",TODAY(),INDEX(Transactions!$G:$G,ROW()-8))</f>
        <v>46229</v>
      </c>
      <c r="F7358">
        <f>IF(INDEX(Transactions!$J:$J,ROW()-8)="",0,INDEX(Transactions!$O:$O,ROW()-8))</f>
        <v>0</v>
      </c>
    </row>
    <row r="7359" spans="2:6" x14ac:dyDescent="0.15">
      <c r="B7359">
        <f ca="1">IF(INDEX(Transactions!$J:$J,ROW()-8)="",TODAY(),INDEX(Transactions!$G:$G,ROW()-8))</f>
        <v>46229</v>
      </c>
      <c r="F7359">
        <f>IF(INDEX(Transactions!$J:$J,ROW()-8)="",0,INDEX(Transactions!$O:$O,ROW()-8))</f>
        <v>0</v>
      </c>
    </row>
    <row r="7360" spans="2:6" x14ac:dyDescent="0.15">
      <c r="B7360">
        <f ca="1">IF(INDEX(Transactions!$J:$J,ROW()-8)="",TODAY(),INDEX(Transactions!$G:$G,ROW()-8))</f>
        <v>46229</v>
      </c>
      <c r="F7360">
        <f>IF(INDEX(Transactions!$J:$J,ROW()-8)="",0,INDEX(Transactions!$O:$O,ROW()-8))</f>
        <v>0</v>
      </c>
    </row>
    <row r="7361" spans="2:6" x14ac:dyDescent="0.15">
      <c r="B7361">
        <f ca="1">IF(INDEX(Transactions!$J:$J,ROW()-8)="",TODAY(),INDEX(Transactions!$G:$G,ROW()-8))</f>
        <v>46229</v>
      </c>
      <c r="F7361">
        <f>IF(INDEX(Transactions!$J:$J,ROW()-8)="",0,INDEX(Transactions!$O:$O,ROW()-8))</f>
        <v>0</v>
      </c>
    </row>
    <row r="7362" spans="2:6" x14ac:dyDescent="0.15">
      <c r="B7362">
        <f ca="1">IF(INDEX(Transactions!$J:$J,ROW()-8)="",TODAY(),INDEX(Transactions!$G:$G,ROW()-8))</f>
        <v>46229</v>
      </c>
      <c r="F7362">
        <f>IF(INDEX(Transactions!$J:$J,ROW()-8)="",0,INDEX(Transactions!$O:$O,ROW()-8))</f>
        <v>0</v>
      </c>
    </row>
    <row r="7363" spans="2:6" x14ac:dyDescent="0.15">
      <c r="B7363">
        <f ca="1">IF(INDEX(Transactions!$J:$J,ROW()-8)="",TODAY(),INDEX(Transactions!$G:$G,ROW()-8))</f>
        <v>46229</v>
      </c>
      <c r="F7363">
        <f>IF(INDEX(Transactions!$J:$J,ROW()-8)="",0,INDEX(Transactions!$O:$O,ROW()-8))</f>
        <v>0</v>
      </c>
    </row>
    <row r="7364" spans="2:6" x14ac:dyDescent="0.15">
      <c r="B7364">
        <f ca="1">IF(INDEX(Transactions!$J:$J,ROW()-8)="",TODAY(),INDEX(Transactions!$G:$G,ROW()-8))</f>
        <v>46229</v>
      </c>
      <c r="F7364">
        <f>IF(INDEX(Transactions!$J:$J,ROW()-8)="",0,INDEX(Transactions!$O:$O,ROW()-8))</f>
        <v>0</v>
      </c>
    </row>
    <row r="7365" spans="2:6" x14ac:dyDescent="0.15">
      <c r="B7365">
        <f ca="1">IF(INDEX(Transactions!$J:$J,ROW()-8)="",TODAY(),INDEX(Transactions!$G:$G,ROW()-8))</f>
        <v>46229</v>
      </c>
      <c r="F7365">
        <f>IF(INDEX(Transactions!$J:$J,ROW()-8)="",0,INDEX(Transactions!$O:$O,ROW()-8))</f>
        <v>0</v>
      </c>
    </row>
    <row r="7366" spans="2:6" x14ac:dyDescent="0.15">
      <c r="B7366">
        <f ca="1">IF(INDEX(Transactions!$J:$J,ROW()-8)="",TODAY(),INDEX(Transactions!$G:$G,ROW()-8))</f>
        <v>46229</v>
      </c>
      <c r="F7366">
        <f>IF(INDEX(Transactions!$J:$J,ROW()-8)="",0,INDEX(Transactions!$O:$O,ROW()-8))</f>
        <v>0</v>
      </c>
    </row>
    <row r="7367" spans="2:6" x14ac:dyDescent="0.15">
      <c r="B7367">
        <f ca="1">IF(INDEX(Transactions!$J:$J,ROW()-8)="",TODAY(),INDEX(Transactions!$G:$G,ROW()-8))</f>
        <v>46229</v>
      </c>
      <c r="F7367">
        <f>IF(INDEX(Transactions!$J:$J,ROW()-8)="",0,INDEX(Transactions!$O:$O,ROW()-8))</f>
        <v>0</v>
      </c>
    </row>
    <row r="7368" spans="2:6" x14ac:dyDescent="0.15">
      <c r="B7368">
        <f ca="1">IF(INDEX(Transactions!$J:$J,ROW()-8)="",TODAY(),INDEX(Transactions!$G:$G,ROW()-8))</f>
        <v>46229</v>
      </c>
      <c r="F7368">
        <f>IF(INDEX(Transactions!$J:$J,ROW()-8)="",0,INDEX(Transactions!$O:$O,ROW()-8))</f>
        <v>0</v>
      </c>
    </row>
    <row r="7369" spans="2:6" x14ac:dyDescent="0.15">
      <c r="B7369">
        <f ca="1">IF(INDEX(Transactions!$J:$J,ROW()-8)="",TODAY(),INDEX(Transactions!$G:$G,ROW()-8))</f>
        <v>46229</v>
      </c>
      <c r="F7369">
        <f>IF(INDEX(Transactions!$J:$J,ROW()-8)="",0,INDEX(Transactions!$O:$O,ROW()-8))</f>
        <v>0</v>
      </c>
    </row>
    <row r="7370" spans="2:6" x14ac:dyDescent="0.15">
      <c r="B7370">
        <f ca="1">IF(INDEX(Transactions!$J:$J,ROW()-8)="",TODAY(),INDEX(Transactions!$G:$G,ROW()-8))</f>
        <v>46229</v>
      </c>
      <c r="F7370">
        <f>IF(INDEX(Transactions!$J:$J,ROW()-8)="",0,INDEX(Transactions!$O:$O,ROW()-8))</f>
        <v>0</v>
      </c>
    </row>
    <row r="7371" spans="2:6" x14ac:dyDescent="0.15">
      <c r="B7371">
        <f ca="1">IF(INDEX(Transactions!$J:$J,ROW()-8)="",TODAY(),INDEX(Transactions!$G:$G,ROW()-8))</f>
        <v>46229</v>
      </c>
      <c r="F7371">
        <f>IF(INDEX(Transactions!$J:$J,ROW()-8)="",0,INDEX(Transactions!$O:$O,ROW()-8))</f>
        <v>0</v>
      </c>
    </row>
    <row r="7372" spans="2:6" x14ac:dyDescent="0.15">
      <c r="B7372">
        <f ca="1">IF(INDEX(Transactions!$J:$J,ROW()-8)="",TODAY(),INDEX(Transactions!$G:$G,ROW()-8))</f>
        <v>46229</v>
      </c>
      <c r="F7372">
        <f>IF(INDEX(Transactions!$J:$J,ROW()-8)="",0,INDEX(Transactions!$O:$O,ROW()-8))</f>
        <v>0</v>
      </c>
    </row>
    <row r="7373" spans="2:6" x14ac:dyDescent="0.15">
      <c r="B7373">
        <f ca="1">IF(INDEX(Transactions!$J:$J,ROW()-8)="",TODAY(),INDEX(Transactions!$G:$G,ROW()-8))</f>
        <v>46229</v>
      </c>
      <c r="F7373">
        <f>IF(INDEX(Transactions!$J:$J,ROW()-8)="",0,INDEX(Transactions!$O:$O,ROW()-8))</f>
        <v>0</v>
      </c>
    </row>
    <row r="7374" spans="2:6" x14ac:dyDescent="0.15">
      <c r="B7374">
        <f ca="1">IF(INDEX(Transactions!$J:$J,ROW()-8)="",TODAY(),INDEX(Transactions!$G:$G,ROW()-8))</f>
        <v>46229</v>
      </c>
      <c r="F7374">
        <f>IF(INDEX(Transactions!$J:$J,ROW()-8)="",0,INDEX(Transactions!$O:$O,ROW()-8))</f>
        <v>0</v>
      </c>
    </row>
    <row r="7375" spans="2:6" x14ac:dyDescent="0.15">
      <c r="B7375">
        <f ca="1">IF(INDEX(Transactions!$J:$J,ROW()-8)="",TODAY(),INDEX(Transactions!$G:$G,ROW()-8))</f>
        <v>46229</v>
      </c>
      <c r="F7375">
        <f>IF(INDEX(Transactions!$J:$J,ROW()-8)="",0,INDEX(Transactions!$O:$O,ROW()-8))</f>
        <v>0</v>
      </c>
    </row>
    <row r="7376" spans="2:6" x14ac:dyDescent="0.15">
      <c r="B7376">
        <f ca="1">IF(INDEX(Transactions!$J:$J,ROW()-8)="",TODAY(),INDEX(Transactions!$G:$G,ROW()-8))</f>
        <v>46229</v>
      </c>
      <c r="F7376">
        <f>IF(INDEX(Transactions!$J:$J,ROW()-8)="",0,INDEX(Transactions!$O:$O,ROW()-8))</f>
        <v>0</v>
      </c>
    </row>
    <row r="7377" spans="2:6" x14ac:dyDescent="0.15">
      <c r="B7377">
        <f ca="1">IF(INDEX(Transactions!$J:$J,ROW()-8)="",TODAY(),INDEX(Transactions!$G:$G,ROW()-8))</f>
        <v>46229</v>
      </c>
      <c r="F7377">
        <f>IF(INDEX(Transactions!$J:$J,ROW()-8)="",0,INDEX(Transactions!$O:$O,ROW()-8))</f>
        <v>0</v>
      </c>
    </row>
    <row r="7378" spans="2:6" x14ac:dyDescent="0.15">
      <c r="B7378">
        <f ca="1">IF(INDEX(Transactions!$J:$J,ROW()-8)="",TODAY(),INDEX(Transactions!$G:$G,ROW()-8))</f>
        <v>46229</v>
      </c>
      <c r="F7378">
        <f>IF(INDEX(Transactions!$J:$J,ROW()-8)="",0,INDEX(Transactions!$O:$O,ROW()-8))</f>
        <v>0</v>
      </c>
    </row>
    <row r="7379" spans="2:6" x14ac:dyDescent="0.15">
      <c r="B7379">
        <f ca="1">IF(INDEX(Transactions!$J:$J,ROW()-8)="",TODAY(),INDEX(Transactions!$G:$G,ROW()-8))</f>
        <v>46229</v>
      </c>
      <c r="F7379">
        <f>IF(INDEX(Transactions!$J:$J,ROW()-8)="",0,INDEX(Transactions!$O:$O,ROW()-8))</f>
        <v>0</v>
      </c>
    </row>
    <row r="7380" spans="2:6" x14ac:dyDescent="0.15">
      <c r="B7380">
        <f ca="1">IF(INDEX(Transactions!$J:$J,ROW()-8)="",TODAY(),INDEX(Transactions!$G:$G,ROW()-8))</f>
        <v>46229</v>
      </c>
      <c r="F7380">
        <f>IF(INDEX(Transactions!$J:$J,ROW()-8)="",0,INDEX(Transactions!$O:$O,ROW()-8))</f>
        <v>0</v>
      </c>
    </row>
    <row r="7381" spans="2:6" x14ac:dyDescent="0.15">
      <c r="B7381">
        <f ca="1">IF(INDEX(Transactions!$J:$J,ROW()-8)="",TODAY(),INDEX(Transactions!$G:$G,ROW()-8))</f>
        <v>46229</v>
      </c>
      <c r="F7381">
        <f>IF(INDEX(Transactions!$J:$J,ROW()-8)="",0,INDEX(Transactions!$O:$O,ROW()-8))</f>
        <v>0</v>
      </c>
    </row>
    <row r="7382" spans="2:6" x14ac:dyDescent="0.15">
      <c r="B7382">
        <f ca="1">IF(INDEX(Transactions!$J:$J,ROW()-8)="",TODAY(),INDEX(Transactions!$G:$G,ROW()-8))</f>
        <v>46229</v>
      </c>
      <c r="F7382">
        <f>IF(INDEX(Transactions!$J:$J,ROW()-8)="",0,INDEX(Transactions!$O:$O,ROW()-8))</f>
        <v>0</v>
      </c>
    </row>
    <row r="7383" spans="2:6" x14ac:dyDescent="0.15">
      <c r="B7383">
        <f ca="1">IF(INDEX(Transactions!$J:$J,ROW()-8)="",TODAY(),INDEX(Transactions!$G:$G,ROW()-8))</f>
        <v>46229</v>
      </c>
      <c r="F7383">
        <f>IF(INDEX(Transactions!$J:$J,ROW()-8)="",0,INDEX(Transactions!$O:$O,ROW()-8))</f>
        <v>0</v>
      </c>
    </row>
    <row r="7384" spans="2:6" x14ac:dyDescent="0.15">
      <c r="B7384">
        <f ca="1">IF(INDEX(Transactions!$J:$J,ROW()-8)="",TODAY(),INDEX(Transactions!$G:$G,ROW()-8))</f>
        <v>46229</v>
      </c>
      <c r="F7384">
        <f>IF(INDEX(Transactions!$J:$J,ROW()-8)="",0,INDEX(Transactions!$O:$O,ROW()-8))</f>
        <v>0</v>
      </c>
    </row>
    <row r="7385" spans="2:6" x14ac:dyDescent="0.15">
      <c r="B7385">
        <f ca="1">IF(INDEX(Transactions!$J:$J,ROW()-8)="",TODAY(),INDEX(Transactions!$G:$G,ROW()-8))</f>
        <v>46229</v>
      </c>
      <c r="F7385">
        <f>IF(INDEX(Transactions!$J:$J,ROW()-8)="",0,INDEX(Transactions!$O:$O,ROW()-8))</f>
        <v>0</v>
      </c>
    </row>
    <row r="7386" spans="2:6" x14ac:dyDescent="0.15">
      <c r="B7386">
        <f ca="1">IF(INDEX(Transactions!$J:$J,ROW()-8)="",TODAY(),INDEX(Transactions!$G:$G,ROW()-8))</f>
        <v>46229</v>
      </c>
      <c r="F7386">
        <f>IF(INDEX(Transactions!$J:$J,ROW()-8)="",0,INDEX(Transactions!$O:$O,ROW()-8))</f>
        <v>0</v>
      </c>
    </row>
    <row r="7387" spans="2:6" x14ac:dyDescent="0.15">
      <c r="B7387">
        <f ca="1">IF(INDEX(Transactions!$J:$J,ROW()-8)="",TODAY(),INDEX(Transactions!$G:$G,ROW()-8))</f>
        <v>46229</v>
      </c>
      <c r="F7387">
        <f>IF(INDEX(Transactions!$J:$J,ROW()-8)="",0,INDEX(Transactions!$O:$O,ROW()-8))</f>
        <v>0</v>
      </c>
    </row>
    <row r="7388" spans="2:6" x14ac:dyDescent="0.15">
      <c r="B7388">
        <f ca="1">IF(INDEX(Transactions!$J:$J,ROW()-8)="",TODAY(),INDEX(Transactions!$G:$G,ROW()-8))</f>
        <v>46229</v>
      </c>
      <c r="F7388">
        <f>IF(INDEX(Transactions!$J:$J,ROW()-8)="",0,INDEX(Transactions!$O:$O,ROW()-8))</f>
        <v>0</v>
      </c>
    </row>
    <row r="7389" spans="2:6" x14ac:dyDescent="0.15">
      <c r="B7389">
        <f ca="1">IF(INDEX(Transactions!$J:$J,ROW()-8)="",TODAY(),INDEX(Transactions!$G:$G,ROW()-8))</f>
        <v>46229</v>
      </c>
      <c r="F7389">
        <f>IF(INDEX(Transactions!$J:$J,ROW()-8)="",0,INDEX(Transactions!$O:$O,ROW()-8))</f>
        <v>0</v>
      </c>
    </row>
    <row r="7390" spans="2:6" x14ac:dyDescent="0.15">
      <c r="B7390">
        <f ca="1">IF(INDEX(Transactions!$J:$J,ROW()-8)="",TODAY(),INDEX(Transactions!$G:$G,ROW()-8))</f>
        <v>46229</v>
      </c>
      <c r="F7390">
        <f>IF(INDEX(Transactions!$J:$J,ROW()-8)="",0,INDEX(Transactions!$O:$O,ROW()-8))</f>
        <v>0</v>
      </c>
    </row>
    <row r="7391" spans="2:6" x14ac:dyDescent="0.15">
      <c r="B7391">
        <f ca="1">IF(INDEX(Transactions!$J:$J,ROW()-8)="",TODAY(),INDEX(Transactions!$G:$G,ROW()-8))</f>
        <v>46229</v>
      </c>
      <c r="F7391">
        <f>IF(INDEX(Transactions!$J:$J,ROW()-8)="",0,INDEX(Transactions!$O:$O,ROW()-8))</f>
        <v>0</v>
      </c>
    </row>
    <row r="7392" spans="2:6" x14ac:dyDescent="0.15">
      <c r="B7392">
        <f ca="1">IF(INDEX(Transactions!$J:$J,ROW()-8)="",TODAY(),INDEX(Transactions!$G:$G,ROW()-8))</f>
        <v>46229</v>
      </c>
      <c r="F7392">
        <f>IF(INDEX(Transactions!$J:$J,ROW()-8)="",0,INDEX(Transactions!$O:$O,ROW()-8))</f>
        <v>0</v>
      </c>
    </row>
    <row r="7393" spans="2:6" x14ac:dyDescent="0.15">
      <c r="B7393">
        <f ca="1">IF(INDEX(Transactions!$J:$J,ROW()-8)="",TODAY(),INDEX(Transactions!$G:$G,ROW()-8))</f>
        <v>46229</v>
      </c>
      <c r="F7393">
        <f>IF(INDEX(Transactions!$J:$J,ROW()-8)="",0,INDEX(Transactions!$O:$O,ROW()-8))</f>
        <v>0</v>
      </c>
    </row>
    <row r="7394" spans="2:6" x14ac:dyDescent="0.15">
      <c r="B7394">
        <f ca="1">IF(INDEX(Transactions!$J:$J,ROW()-8)="",TODAY(),INDEX(Transactions!$G:$G,ROW()-8))</f>
        <v>46229</v>
      </c>
      <c r="F7394">
        <f>IF(INDEX(Transactions!$J:$J,ROW()-8)="",0,INDEX(Transactions!$O:$O,ROW()-8))</f>
        <v>0</v>
      </c>
    </row>
    <row r="7395" spans="2:6" x14ac:dyDescent="0.15">
      <c r="B7395">
        <f ca="1">IF(INDEX(Transactions!$J:$J,ROW()-8)="",TODAY(),INDEX(Transactions!$G:$G,ROW()-8))</f>
        <v>46229</v>
      </c>
      <c r="F7395">
        <f>IF(INDEX(Transactions!$J:$J,ROW()-8)="",0,INDEX(Transactions!$O:$O,ROW()-8))</f>
        <v>0</v>
      </c>
    </row>
    <row r="7396" spans="2:6" x14ac:dyDescent="0.15">
      <c r="B7396">
        <f ca="1">IF(INDEX(Transactions!$J:$J,ROW()-8)="",TODAY(),INDEX(Transactions!$G:$G,ROW()-8))</f>
        <v>46229</v>
      </c>
      <c r="F7396">
        <f>IF(INDEX(Transactions!$J:$J,ROW()-8)="",0,INDEX(Transactions!$O:$O,ROW()-8))</f>
        <v>0</v>
      </c>
    </row>
    <row r="7397" spans="2:6" x14ac:dyDescent="0.15">
      <c r="B7397">
        <f ca="1">IF(INDEX(Transactions!$J:$J,ROW()-8)="",TODAY(),INDEX(Transactions!$G:$G,ROW()-8))</f>
        <v>46229</v>
      </c>
      <c r="F7397">
        <f>IF(INDEX(Transactions!$J:$J,ROW()-8)="",0,INDEX(Transactions!$O:$O,ROW()-8))</f>
        <v>0</v>
      </c>
    </row>
    <row r="7398" spans="2:6" x14ac:dyDescent="0.15">
      <c r="B7398">
        <f ca="1">IF(INDEX(Transactions!$J:$J,ROW()-8)="",TODAY(),INDEX(Transactions!$G:$G,ROW()-8))</f>
        <v>46229</v>
      </c>
      <c r="F7398">
        <f>IF(INDEX(Transactions!$J:$J,ROW()-8)="",0,INDEX(Transactions!$O:$O,ROW()-8))</f>
        <v>0</v>
      </c>
    </row>
    <row r="7399" spans="2:6" x14ac:dyDescent="0.15">
      <c r="B7399">
        <f ca="1">IF(INDEX(Transactions!$J:$J,ROW()-8)="",TODAY(),INDEX(Transactions!$G:$G,ROW()-8))</f>
        <v>46229</v>
      </c>
      <c r="F7399">
        <f>IF(INDEX(Transactions!$J:$J,ROW()-8)="",0,INDEX(Transactions!$O:$O,ROW()-8))</f>
        <v>0</v>
      </c>
    </row>
    <row r="7400" spans="2:6" x14ac:dyDescent="0.15">
      <c r="B7400">
        <f ca="1">IF(INDEX(Transactions!$J:$J,ROW()-8)="",TODAY(),INDEX(Transactions!$G:$G,ROW()-8))</f>
        <v>46229</v>
      </c>
      <c r="F7400">
        <f>IF(INDEX(Transactions!$J:$J,ROW()-8)="",0,INDEX(Transactions!$O:$O,ROW()-8))</f>
        <v>0</v>
      </c>
    </row>
    <row r="7401" spans="2:6" x14ac:dyDescent="0.15">
      <c r="B7401">
        <f ca="1">IF(INDEX(Transactions!$J:$J,ROW()-8)="",TODAY(),INDEX(Transactions!$G:$G,ROW()-8))</f>
        <v>46229</v>
      </c>
      <c r="F7401">
        <f>IF(INDEX(Transactions!$J:$J,ROW()-8)="",0,INDEX(Transactions!$O:$O,ROW()-8))</f>
        <v>0</v>
      </c>
    </row>
    <row r="7402" spans="2:6" x14ac:dyDescent="0.15">
      <c r="B7402">
        <f ca="1">IF(INDEX(Transactions!$J:$J,ROW()-8)="",TODAY(),INDEX(Transactions!$G:$G,ROW()-8))</f>
        <v>46229</v>
      </c>
      <c r="F7402">
        <f>IF(INDEX(Transactions!$J:$J,ROW()-8)="",0,INDEX(Transactions!$O:$O,ROW()-8))</f>
        <v>0</v>
      </c>
    </row>
    <row r="7403" spans="2:6" x14ac:dyDescent="0.15">
      <c r="B7403">
        <f ca="1">IF(INDEX(Transactions!$J:$J,ROW()-8)="",TODAY(),INDEX(Transactions!$G:$G,ROW()-8))</f>
        <v>46229</v>
      </c>
      <c r="F7403">
        <f>IF(INDEX(Transactions!$J:$J,ROW()-8)="",0,INDEX(Transactions!$O:$O,ROW()-8))</f>
        <v>0</v>
      </c>
    </row>
    <row r="7404" spans="2:6" x14ac:dyDescent="0.15">
      <c r="B7404">
        <f ca="1">IF(INDEX(Transactions!$J:$J,ROW()-8)="",TODAY(),INDEX(Transactions!$G:$G,ROW()-8))</f>
        <v>46229</v>
      </c>
      <c r="F7404">
        <f>IF(INDEX(Transactions!$J:$J,ROW()-8)="",0,INDEX(Transactions!$O:$O,ROW()-8))</f>
        <v>0</v>
      </c>
    </row>
    <row r="7405" spans="2:6" x14ac:dyDescent="0.15">
      <c r="B7405">
        <f ca="1">IF(INDEX(Transactions!$J:$J,ROW()-8)="",TODAY(),INDEX(Transactions!$G:$G,ROW()-8))</f>
        <v>46229</v>
      </c>
      <c r="F7405">
        <f>IF(INDEX(Transactions!$J:$J,ROW()-8)="",0,INDEX(Transactions!$O:$O,ROW()-8))</f>
        <v>0</v>
      </c>
    </row>
    <row r="7406" spans="2:6" x14ac:dyDescent="0.15">
      <c r="B7406">
        <f ca="1">IF(INDEX(Transactions!$J:$J,ROW()-8)="",TODAY(),INDEX(Transactions!$G:$G,ROW()-8))</f>
        <v>46229</v>
      </c>
      <c r="F7406">
        <f>IF(INDEX(Transactions!$J:$J,ROW()-8)="",0,INDEX(Transactions!$O:$O,ROW()-8))</f>
        <v>0</v>
      </c>
    </row>
    <row r="7407" spans="2:6" x14ac:dyDescent="0.15">
      <c r="B7407">
        <f ca="1">IF(INDEX(Transactions!$J:$J,ROW()-8)="",TODAY(),INDEX(Transactions!$G:$G,ROW()-8))</f>
        <v>46229</v>
      </c>
      <c r="F7407">
        <f>IF(INDEX(Transactions!$J:$J,ROW()-8)="",0,INDEX(Transactions!$O:$O,ROW()-8))</f>
        <v>0</v>
      </c>
    </row>
    <row r="7408" spans="2:6" x14ac:dyDescent="0.15">
      <c r="B7408">
        <f ca="1">IF(INDEX(Transactions!$J:$J,ROW()-8)="",TODAY(),INDEX(Transactions!$G:$G,ROW()-8))</f>
        <v>46229</v>
      </c>
      <c r="F7408">
        <f>IF(INDEX(Transactions!$J:$J,ROW()-8)="",0,INDEX(Transactions!$O:$O,ROW()-8))</f>
        <v>0</v>
      </c>
    </row>
    <row r="7409" spans="2:6" x14ac:dyDescent="0.15">
      <c r="B7409">
        <f ca="1">IF(INDEX(Transactions!$J:$J,ROW()-8)="",TODAY(),INDEX(Transactions!$G:$G,ROW()-8))</f>
        <v>46229</v>
      </c>
      <c r="F7409">
        <f>IF(INDEX(Transactions!$J:$J,ROW()-8)="",0,INDEX(Transactions!$O:$O,ROW()-8))</f>
        <v>0</v>
      </c>
    </row>
    <row r="7410" spans="2:6" x14ac:dyDescent="0.15">
      <c r="B7410">
        <f ca="1">IF(INDEX(Transactions!$J:$J,ROW()-8)="",TODAY(),INDEX(Transactions!$G:$G,ROW()-8))</f>
        <v>46229</v>
      </c>
      <c r="F7410">
        <f>IF(INDEX(Transactions!$J:$J,ROW()-8)="",0,INDEX(Transactions!$O:$O,ROW()-8))</f>
        <v>0</v>
      </c>
    </row>
    <row r="7411" spans="2:6" x14ac:dyDescent="0.15">
      <c r="B7411">
        <f ca="1">IF(INDEX(Transactions!$J:$J,ROW()-8)="",TODAY(),INDEX(Transactions!$G:$G,ROW()-8))</f>
        <v>46229</v>
      </c>
      <c r="F7411">
        <f>IF(INDEX(Transactions!$J:$J,ROW()-8)="",0,INDEX(Transactions!$O:$O,ROW()-8))</f>
        <v>0</v>
      </c>
    </row>
    <row r="7412" spans="2:6" x14ac:dyDescent="0.15">
      <c r="B7412">
        <f ca="1">IF(INDEX(Transactions!$J:$J,ROW()-8)="",TODAY(),INDEX(Transactions!$G:$G,ROW()-8))</f>
        <v>46229</v>
      </c>
      <c r="F7412">
        <f>IF(INDEX(Transactions!$J:$J,ROW()-8)="",0,INDEX(Transactions!$O:$O,ROW()-8))</f>
        <v>0</v>
      </c>
    </row>
    <row r="7413" spans="2:6" x14ac:dyDescent="0.15">
      <c r="B7413">
        <f ca="1">IF(INDEX(Transactions!$J:$J,ROW()-8)="",TODAY(),INDEX(Transactions!$G:$G,ROW()-8))</f>
        <v>46229</v>
      </c>
      <c r="F7413">
        <f>IF(INDEX(Transactions!$J:$J,ROW()-8)="",0,INDEX(Transactions!$O:$O,ROW()-8))</f>
        <v>0</v>
      </c>
    </row>
    <row r="7414" spans="2:6" x14ac:dyDescent="0.15">
      <c r="B7414">
        <f ca="1">IF(INDEX(Transactions!$J:$J,ROW()-8)="",TODAY(),INDEX(Transactions!$G:$G,ROW()-8))</f>
        <v>46229</v>
      </c>
      <c r="F7414">
        <f>IF(INDEX(Transactions!$J:$J,ROW()-8)="",0,INDEX(Transactions!$O:$O,ROW()-8))</f>
        <v>0</v>
      </c>
    </row>
    <row r="7415" spans="2:6" x14ac:dyDescent="0.15">
      <c r="B7415">
        <f ca="1">IF(INDEX(Transactions!$J:$J,ROW()-8)="",TODAY(),INDEX(Transactions!$G:$G,ROW()-8))</f>
        <v>46229</v>
      </c>
      <c r="F7415">
        <f>IF(INDEX(Transactions!$J:$J,ROW()-8)="",0,INDEX(Transactions!$O:$O,ROW()-8))</f>
        <v>0</v>
      </c>
    </row>
    <row r="7416" spans="2:6" x14ac:dyDescent="0.15">
      <c r="B7416">
        <f ca="1">IF(INDEX(Transactions!$J:$J,ROW()-8)="",TODAY(),INDEX(Transactions!$G:$G,ROW()-8))</f>
        <v>46229</v>
      </c>
      <c r="F7416">
        <f>IF(INDEX(Transactions!$J:$J,ROW()-8)="",0,INDEX(Transactions!$O:$O,ROW()-8))</f>
        <v>0</v>
      </c>
    </row>
    <row r="7417" spans="2:6" x14ac:dyDescent="0.15">
      <c r="B7417">
        <f ca="1">IF(INDEX(Transactions!$J:$J,ROW()-8)="",TODAY(),INDEX(Transactions!$G:$G,ROW()-8))</f>
        <v>46229</v>
      </c>
      <c r="F7417">
        <f>IF(INDEX(Transactions!$J:$J,ROW()-8)="",0,INDEX(Transactions!$O:$O,ROW()-8))</f>
        <v>0</v>
      </c>
    </row>
    <row r="7418" spans="2:6" x14ac:dyDescent="0.15">
      <c r="B7418">
        <f ca="1">IF(INDEX(Transactions!$J:$J,ROW()-8)="",TODAY(),INDEX(Transactions!$G:$G,ROW()-8))</f>
        <v>46229</v>
      </c>
      <c r="F7418">
        <f>IF(INDEX(Transactions!$J:$J,ROW()-8)="",0,INDEX(Transactions!$O:$O,ROW()-8))</f>
        <v>0</v>
      </c>
    </row>
    <row r="7419" spans="2:6" x14ac:dyDescent="0.15">
      <c r="B7419">
        <f ca="1">IF(INDEX(Transactions!$J:$J,ROW()-8)="",TODAY(),INDEX(Transactions!$G:$G,ROW()-8))</f>
        <v>46229</v>
      </c>
      <c r="F7419">
        <f>IF(INDEX(Transactions!$J:$J,ROW()-8)="",0,INDEX(Transactions!$O:$O,ROW()-8))</f>
        <v>0</v>
      </c>
    </row>
    <row r="7420" spans="2:6" x14ac:dyDescent="0.15">
      <c r="B7420">
        <f ca="1">IF(INDEX(Transactions!$J:$J,ROW()-8)="",TODAY(),INDEX(Transactions!$G:$G,ROW()-8))</f>
        <v>46229</v>
      </c>
      <c r="F7420">
        <f>IF(INDEX(Transactions!$J:$J,ROW()-8)="",0,INDEX(Transactions!$O:$O,ROW()-8))</f>
        <v>0</v>
      </c>
    </row>
    <row r="7421" spans="2:6" x14ac:dyDescent="0.15">
      <c r="B7421">
        <f ca="1">IF(INDEX(Transactions!$J:$J,ROW()-8)="",TODAY(),INDEX(Transactions!$G:$G,ROW()-8))</f>
        <v>46229</v>
      </c>
      <c r="F7421">
        <f>IF(INDEX(Transactions!$J:$J,ROW()-8)="",0,INDEX(Transactions!$O:$O,ROW()-8))</f>
        <v>0</v>
      </c>
    </row>
    <row r="7422" spans="2:6" x14ac:dyDescent="0.15">
      <c r="B7422">
        <f ca="1">IF(INDEX(Transactions!$J:$J,ROW()-8)="",TODAY(),INDEX(Transactions!$G:$G,ROW()-8))</f>
        <v>46229</v>
      </c>
      <c r="F7422">
        <f>IF(INDEX(Transactions!$J:$J,ROW()-8)="",0,INDEX(Transactions!$O:$O,ROW()-8))</f>
        <v>0</v>
      </c>
    </row>
    <row r="7423" spans="2:6" x14ac:dyDescent="0.15">
      <c r="B7423">
        <f ca="1">IF(INDEX(Transactions!$J:$J,ROW()-8)="",TODAY(),INDEX(Transactions!$G:$G,ROW()-8))</f>
        <v>46229</v>
      </c>
      <c r="F7423">
        <f>IF(INDEX(Transactions!$J:$J,ROW()-8)="",0,INDEX(Transactions!$O:$O,ROW()-8))</f>
        <v>0</v>
      </c>
    </row>
    <row r="7424" spans="2:6" x14ac:dyDescent="0.15">
      <c r="B7424">
        <f ca="1">IF(INDEX(Transactions!$J:$J,ROW()-8)="",TODAY(),INDEX(Transactions!$G:$G,ROW()-8))</f>
        <v>46229</v>
      </c>
      <c r="F7424">
        <f>IF(INDEX(Transactions!$J:$J,ROW()-8)="",0,INDEX(Transactions!$O:$O,ROW()-8))</f>
        <v>0</v>
      </c>
    </row>
    <row r="7425" spans="2:6" x14ac:dyDescent="0.15">
      <c r="B7425">
        <f ca="1">IF(INDEX(Transactions!$J:$J,ROW()-8)="",TODAY(),INDEX(Transactions!$G:$G,ROW()-8))</f>
        <v>46229</v>
      </c>
      <c r="F7425">
        <f>IF(INDEX(Transactions!$J:$J,ROW()-8)="",0,INDEX(Transactions!$O:$O,ROW()-8))</f>
        <v>0</v>
      </c>
    </row>
    <row r="7426" spans="2:6" x14ac:dyDescent="0.15">
      <c r="B7426">
        <f ca="1">IF(INDEX(Transactions!$J:$J,ROW()-8)="",TODAY(),INDEX(Transactions!$G:$G,ROW()-8))</f>
        <v>46229</v>
      </c>
      <c r="F7426">
        <f>IF(INDEX(Transactions!$J:$J,ROW()-8)="",0,INDEX(Transactions!$O:$O,ROW()-8))</f>
        <v>0</v>
      </c>
    </row>
    <row r="7427" spans="2:6" x14ac:dyDescent="0.15">
      <c r="B7427">
        <f ca="1">IF(INDEX(Transactions!$J:$J,ROW()-8)="",TODAY(),INDEX(Transactions!$G:$G,ROW()-8))</f>
        <v>46229</v>
      </c>
      <c r="F7427">
        <f>IF(INDEX(Transactions!$J:$J,ROW()-8)="",0,INDEX(Transactions!$O:$O,ROW()-8))</f>
        <v>0</v>
      </c>
    </row>
    <row r="7428" spans="2:6" x14ac:dyDescent="0.15">
      <c r="B7428">
        <f ca="1">IF(INDEX(Transactions!$J:$J,ROW()-8)="",TODAY(),INDEX(Transactions!$G:$G,ROW()-8))</f>
        <v>46229</v>
      </c>
      <c r="F7428">
        <f>IF(INDEX(Transactions!$J:$J,ROW()-8)="",0,INDEX(Transactions!$O:$O,ROW()-8))</f>
        <v>0</v>
      </c>
    </row>
    <row r="7429" spans="2:6" x14ac:dyDescent="0.15">
      <c r="B7429">
        <f ca="1">IF(INDEX(Transactions!$J:$J,ROW()-8)="",TODAY(),INDEX(Transactions!$G:$G,ROW()-8))</f>
        <v>46229</v>
      </c>
      <c r="F7429">
        <f>IF(INDEX(Transactions!$J:$J,ROW()-8)="",0,INDEX(Transactions!$O:$O,ROW()-8))</f>
        <v>0</v>
      </c>
    </row>
    <row r="7430" spans="2:6" x14ac:dyDescent="0.15">
      <c r="B7430">
        <f ca="1">IF(INDEX(Transactions!$J:$J,ROW()-8)="",TODAY(),INDEX(Transactions!$G:$G,ROW()-8))</f>
        <v>46229</v>
      </c>
      <c r="F7430">
        <f>IF(INDEX(Transactions!$J:$J,ROW()-8)="",0,INDEX(Transactions!$O:$O,ROW()-8))</f>
        <v>0</v>
      </c>
    </row>
    <row r="7431" spans="2:6" x14ac:dyDescent="0.15">
      <c r="B7431">
        <f ca="1">IF(INDEX(Transactions!$J:$J,ROW()-8)="",TODAY(),INDEX(Transactions!$G:$G,ROW()-8))</f>
        <v>46229</v>
      </c>
      <c r="F7431">
        <f>IF(INDEX(Transactions!$J:$J,ROW()-8)="",0,INDEX(Transactions!$O:$O,ROW()-8))</f>
        <v>0</v>
      </c>
    </row>
    <row r="7432" spans="2:6" x14ac:dyDescent="0.15">
      <c r="B7432">
        <f ca="1">IF(INDEX(Transactions!$J:$J,ROW()-8)="",TODAY(),INDEX(Transactions!$G:$G,ROW()-8))</f>
        <v>46229</v>
      </c>
      <c r="F7432">
        <f>IF(INDEX(Transactions!$J:$J,ROW()-8)="",0,INDEX(Transactions!$O:$O,ROW()-8))</f>
        <v>0</v>
      </c>
    </row>
    <row r="7433" spans="2:6" x14ac:dyDescent="0.15">
      <c r="B7433">
        <f ca="1">IF(INDEX(Transactions!$J:$J,ROW()-8)="",TODAY(),INDEX(Transactions!$G:$G,ROW()-8))</f>
        <v>46229</v>
      </c>
      <c r="F7433">
        <f>IF(INDEX(Transactions!$J:$J,ROW()-8)="",0,INDEX(Transactions!$O:$O,ROW()-8))</f>
        <v>0</v>
      </c>
    </row>
    <row r="7434" spans="2:6" x14ac:dyDescent="0.15">
      <c r="B7434">
        <f ca="1">IF(INDEX(Transactions!$J:$J,ROW()-8)="",TODAY(),INDEX(Transactions!$G:$G,ROW()-8))</f>
        <v>46229</v>
      </c>
      <c r="F7434">
        <f>IF(INDEX(Transactions!$J:$J,ROW()-8)="",0,INDEX(Transactions!$O:$O,ROW()-8))</f>
        <v>0</v>
      </c>
    </row>
    <row r="7435" spans="2:6" x14ac:dyDescent="0.15">
      <c r="B7435">
        <f ca="1">IF(INDEX(Transactions!$J:$J,ROW()-8)="",TODAY(),INDEX(Transactions!$G:$G,ROW()-8))</f>
        <v>46229</v>
      </c>
      <c r="F7435">
        <f>IF(INDEX(Transactions!$J:$J,ROW()-8)="",0,INDEX(Transactions!$O:$O,ROW()-8))</f>
        <v>0</v>
      </c>
    </row>
    <row r="7436" spans="2:6" x14ac:dyDescent="0.15">
      <c r="B7436">
        <f ca="1">IF(INDEX(Transactions!$J:$J,ROW()-8)="",TODAY(),INDEX(Transactions!$G:$G,ROW()-8))</f>
        <v>46229</v>
      </c>
      <c r="F7436">
        <f>IF(INDEX(Transactions!$J:$J,ROW()-8)="",0,INDEX(Transactions!$O:$O,ROW()-8))</f>
        <v>0</v>
      </c>
    </row>
    <row r="7437" spans="2:6" x14ac:dyDescent="0.15">
      <c r="B7437">
        <f ca="1">IF(INDEX(Transactions!$J:$J,ROW()-8)="",TODAY(),INDEX(Transactions!$G:$G,ROW()-8))</f>
        <v>46229</v>
      </c>
      <c r="F7437">
        <f>IF(INDEX(Transactions!$J:$J,ROW()-8)="",0,INDEX(Transactions!$O:$O,ROW()-8))</f>
        <v>0</v>
      </c>
    </row>
    <row r="7438" spans="2:6" x14ac:dyDescent="0.15">
      <c r="B7438">
        <f ca="1">IF(INDEX(Transactions!$J:$J,ROW()-8)="",TODAY(),INDEX(Transactions!$G:$G,ROW()-8))</f>
        <v>46229</v>
      </c>
      <c r="F7438">
        <f>IF(INDEX(Transactions!$J:$J,ROW()-8)="",0,INDEX(Transactions!$O:$O,ROW()-8))</f>
        <v>0</v>
      </c>
    </row>
    <row r="7439" spans="2:6" x14ac:dyDescent="0.15">
      <c r="B7439">
        <f ca="1">IF(INDEX(Transactions!$J:$J,ROW()-8)="",TODAY(),INDEX(Transactions!$G:$G,ROW()-8))</f>
        <v>46229</v>
      </c>
      <c r="F7439">
        <f>IF(INDEX(Transactions!$J:$J,ROW()-8)="",0,INDEX(Transactions!$O:$O,ROW()-8))</f>
        <v>0</v>
      </c>
    </row>
    <row r="7440" spans="2:6" x14ac:dyDescent="0.15">
      <c r="B7440">
        <f ca="1">IF(INDEX(Transactions!$J:$J,ROW()-8)="",TODAY(),INDEX(Transactions!$G:$G,ROW()-8))</f>
        <v>46229</v>
      </c>
      <c r="F7440">
        <f>IF(INDEX(Transactions!$J:$J,ROW()-8)="",0,INDEX(Transactions!$O:$O,ROW()-8))</f>
        <v>0</v>
      </c>
    </row>
    <row r="7441" spans="2:6" x14ac:dyDescent="0.15">
      <c r="B7441">
        <f ca="1">IF(INDEX(Transactions!$J:$J,ROW()-8)="",TODAY(),INDEX(Transactions!$G:$G,ROW()-8))</f>
        <v>46229</v>
      </c>
      <c r="F7441">
        <f>IF(INDEX(Transactions!$J:$J,ROW()-8)="",0,INDEX(Transactions!$O:$O,ROW()-8))</f>
        <v>0</v>
      </c>
    </row>
    <row r="7442" spans="2:6" x14ac:dyDescent="0.15">
      <c r="B7442">
        <f ca="1">IF(INDEX(Transactions!$J:$J,ROW()-8)="",TODAY(),INDEX(Transactions!$G:$G,ROW()-8))</f>
        <v>46229</v>
      </c>
      <c r="F7442">
        <f>IF(INDEX(Transactions!$J:$J,ROW()-8)="",0,INDEX(Transactions!$O:$O,ROW()-8))</f>
        <v>0</v>
      </c>
    </row>
    <row r="7443" spans="2:6" x14ac:dyDescent="0.15">
      <c r="B7443">
        <f ca="1">IF(INDEX(Transactions!$J:$J,ROW()-8)="",TODAY(),INDEX(Transactions!$G:$G,ROW()-8))</f>
        <v>46229</v>
      </c>
      <c r="F7443">
        <f>IF(INDEX(Transactions!$J:$J,ROW()-8)="",0,INDEX(Transactions!$O:$O,ROW()-8))</f>
        <v>0</v>
      </c>
    </row>
    <row r="7444" spans="2:6" x14ac:dyDescent="0.15">
      <c r="B7444">
        <f ca="1">IF(INDEX(Transactions!$J:$J,ROW()-8)="",TODAY(),INDEX(Transactions!$G:$G,ROW()-8))</f>
        <v>46229</v>
      </c>
      <c r="F7444">
        <f>IF(INDEX(Transactions!$J:$J,ROW()-8)="",0,INDEX(Transactions!$O:$O,ROW()-8))</f>
        <v>0</v>
      </c>
    </row>
    <row r="7445" spans="2:6" x14ac:dyDescent="0.15">
      <c r="B7445">
        <f ca="1">IF(INDEX(Transactions!$J:$J,ROW()-8)="",TODAY(),INDEX(Transactions!$G:$G,ROW()-8))</f>
        <v>46229</v>
      </c>
      <c r="F7445">
        <f>IF(INDEX(Transactions!$J:$J,ROW()-8)="",0,INDEX(Transactions!$O:$O,ROW()-8))</f>
        <v>0</v>
      </c>
    </row>
    <row r="7446" spans="2:6" x14ac:dyDescent="0.15">
      <c r="B7446">
        <f ca="1">IF(INDEX(Transactions!$J:$J,ROW()-8)="",TODAY(),INDEX(Transactions!$G:$G,ROW()-8))</f>
        <v>46229</v>
      </c>
      <c r="F7446">
        <f>IF(INDEX(Transactions!$J:$J,ROW()-8)="",0,INDEX(Transactions!$O:$O,ROW()-8))</f>
        <v>0</v>
      </c>
    </row>
    <row r="7447" spans="2:6" x14ac:dyDescent="0.15">
      <c r="B7447">
        <f ca="1">IF(INDEX(Transactions!$J:$J,ROW()-8)="",TODAY(),INDEX(Transactions!$G:$G,ROW()-8))</f>
        <v>46229</v>
      </c>
      <c r="F7447">
        <f>IF(INDEX(Transactions!$J:$J,ROW()-8)="",0,INDEX(Transactions!$O:$O,ROW()-8))</f>
        <v>0</v>
      </c>
    </row>
    <row r="7448" spans="2:6" x14ac:dyDescent="0.15">
      <c r="B7448">
        <f ca="1">IF(INDEX(Transactions!$J:$J,ROW()-8)="",TODAY(),INDEX(Transactions!$G:$G,ROW()-8))</f>
        <v>46229</v>
      </c>
      <c r="F7448">
        <f>IF(INDEX(Transactions!$J:$J,ROW()-8)="",0,INDEX(Transactions!$O:$O,ROW()-8))</f>
        <v>0</v>
      </c>
    </row>
    <row r="7449" spans="2:6" x14ac:dyDescent="0.15">
      <c r="B7449">
        <f ca="1">IF(INDEX(Transactions!$J:$J,ROW()-8)="",TODAY(),INDEX(Transactions!$G:$G,ROW()-8))</f>
        <v>46229</v>
      </c>
      <c r="F7449">
        <f>IF(INDEX(Transactions!$J:$J,ROW()-8)="",0,INDEX(Transactions!$O:$O,ROW()-8))</f>
        <v>0</v>
      </c>
    </row>
    <row r="7450" spans="2:6" x14ac:dyDescent="0.15">
      <c r="B7450">
        <f ca="1">IF(INDEX(Transactions!$J:$J,ROW()-8)="",TODAY(),INDEX(Transactions!$G:$G,ROW()-8))</f>
        <v>46229</v>
      </c>
      <c r="F7450">
        <f>IF(INDEX(Transactions!$J:$J,ROW()-8)="",0,INDEX(Transactions!$O:$O,ROW()-8))</f>
        <v>0</v>
      </c>
    </row>
    <row r="7451" spans="2:6" x14ac:dyDescent="0.15">
      <c r="B7451">
        <f ca="1">IF(INDEX(Transactions!$J:$J,ROW()-8)="",TODAY(),INDEX(Transactions!$G:$G,ROW()-8))</f>
        <v>46229</v>
      </c>
      <c r="F7451">
        <f>IF(INDEX(Transactions!$J:$J,ROW()-8)="",0,INDEX(Transactions!$O:$O,ROW()-8))</f>
        <v>0</v>
      </c>
    </row>
    <row r="7452" spans="2:6" x14ac:dyDescent="0.15">
      <c r="B7452">
        <f ca="1">IF(INDEX(Transactions!$J:$J,ROW()-8)="",TODAY(),INDEX(Transactions!$G:$G,ROW()-8))</f>
        <v>46229</v>
      </c>
      <c r="F7452">
        <f>IF(INDEX(Transactions!$J:$J,ROW()-8)="",0,INDEX(Transactions!$O:$O,ROW()-8))</f>
        <v>0</v>
      </c>
    </row>
    <row r="7453" spans="2:6" x14ac:dyDescent="0.15">
      <c r="B7453">
        <f ca="1">IF(INDEX(Transactions!$J:$J,ROW()-8)="",TODAY(),INDEX(Transactions!$G:$G,ROW()-8))</f>
        <v>46229</v>
      </c>
      <c r="F7453">
        <f>IF(INDEX(Transactions!$J:$J,ROW()-8)="",0,INDEX(Transactions!$O:$O,ROW()-8))</f>
        <v>0</v>
      </c>
    </row>
    <row r="7454" spans="2:6" x14ac:dyDescent="0.15">
      <c r="B7454">
        <f ca="1">IF(INDEX(Transactions!$J:$J,ROW()-8)="",TODAY(),INDEX(Transactions!$G:$G,ROW()-8))</f>
        <v>46229</v>
      </c>
      <c r="F7454">
        <f>IF(INDEX(Transactions!$J:$J,ROW()-8)="",0,INDEX(Transactions!$O:$O,ROW()-8))</f>
        <v>0</v>
      </c>
    </row>
    <row r="7455" spans="2:6" x14ac:dyDescent="0.15">
      <c r="B7455">
        <f ca="1">IF(INDEX(Transactions!$J:$J,ROW()-8)="",TODAY(),INDEX(Transactions!$G:$G,ROW()-8))</f>
        <v>46229</v>
      </c>
      <c r="F7455">
        <f>IF(INDEX(Transactions!$J:$J,ROW()-8)="",0,INDEX(Transactions!$O:$O,ROW()-8))</f>
        <v>0</v>
      </c>
    </row>
    <row r="7456" spans="2:6" x14ac:dyDescent="0.15">
      <c r="B7456">
        <f ca="1">IF(INDEX(Transactions!$J:$J,ROW()-8)="",TODAY(),INDEX(Transactions!$G:$G,ROW()-8))</f>
        <v>46229</v>
      </c>
      <c r="F7456">
        <f>IF(INDEX(Transactions!$J:$J,ROW()-8)="",0,INDEX(Transactions!$O:$O,ROW()-8))</f>
        <v>0</v>
      </c>
    </row>
    <row r="7457" spans="2:6" x14ac:dyDescent="0.15">
      <c r="B7457">
        <f ca="1">IF(INDEX(Transactions!$J:$J,ROW()-8)="",TODAY(),INDEX(Transactions!$G:$G,ROW()-8))</f>
        <v>46229</v>
      </c>
      <c r="F7457">
        <f>IF(INDEX(Transactions!$J:$J,ROW()-8)="",0,INDEX(Transactions!$O:$O,ROW()-8))</f>
        <v>0</v>
      </c>
    </row>
    <row r="7458" spans="2:6" x14ac:dyDescent="0.15">
      <c r="B7458">
        <f ca="1">IF(INDEX(Transactions!$J:$J,ROW()-8)="",TODAY(),INDEX(Transactions!$G:$G,ROW()-8))</f>
        <v>46229</v>
      </c>
      <c r="F7458">
        <f>IF(INDEX(Transactions!$J:$J,ROW()-8)="",0,INDEX(Transactions!$O:$O,ROW()-8))</f>
        <v>0</v>
      </c>
    </row>
    <row r="7459" spans="2:6" x14ac:dyDescent="0.15">
      <c r="B7459">
        <f ca="1">IF(INDEX(Transactions!$J:$J,ROW()-8)="",TODAY(),INDEX(Transactions!$G:$G,ROW()-8))</f>
        <v>46229</v>
      </c>
      <c r="F7459">
        <f>IF(INDEX(Transactions!$J:$J,ROW()-8)="",0,INDEX(Transactions!$O:$O,ROW()-8))</f>
        <v>0</v>
      </c>
    </row>
    <row r="7460" spans="2:6" x14ac:dyDescent="0.15">
      <c r="B7460">
        <f ca="1">IF(INDEX(Transactions!$J:$J,ROW()-8)="",TODAY(),INDEX(Transactions!$G:$G,ROW()-8))</f>
        <v>46229</v>
      </c>
      <c r="F7460">
        <f>IF(INDEX(Transactions!$J:$J,ROW()-8)="",0,INDEX(Transactions!$O:$O,ROW()-8))</f>
        <v>0</v>
      </c>
    </row>
    <row r="7461" spans="2:6" x14ac:dyDescent="0.15">
      <c r="B7461">
        <f ca="1">IF(INDEX(Transactions!$J:$J,ROW()-8)="",TODAY(),INDEX(Transactions!$G:$G,ROW()-8))</f>
        <v>46229</v>
      </c>
      <c r="F7461">
        <f>IF(INDEX(Transactions!$J:$J,ROW()-8)="",0,INDEX(Transactions!$O:$O,ROW()-8))</f>
        <v>0</v>
      </c>
    </row>
    <row r="7462" spans="2:6" x14ac:dyDescent="0.15">
      <c r="B7462">
        <f ca="1">IF(INDEX(Transactions!$J:$J,ROW()-8)="",TODAY(),INDEX(Transactions!$G:$G,ROW()-8))</f>
        <v>46229</v>
      </c>
      <c r="F7462">
        <f>IF(INDEX(Transactions!$J:$J,ROW()-8)="",0,INDEX(Transactions!$O:$O,ROW()-8))</f>
        <v>0</v>
      </c>
    </row>
    <row r="7463" spans="2:6" x14ac:dyDescent="0.15">
      <c r="B7463">
        <f ca="1">IF(INDEX(Transactions!$J:$J,ROW()-8)="",TODAY(),INDEX(Transactions!$G:$G,ROW()-8))</f>
        <v>46229</v>
      </c>
      <c r="F7463">
        <f>IF(INDEX(Transactions!$J:$J,ROW()-8)="",0,INDEX(Transactions!$O:$O,ROW()-8))</f>
        <v>0</v>
      </c>
    </row>
    <row r="7464" spans="2:6" x14ac:dyDescent="0.15">
      <c r="B7464">
        <f ca="1">IF(INDEX(Transactions!$J:$J,ROW()-8)="",TODAY(),INDEX(Transactions!$G:$G,ROW()-8))</f>
        <v>46229</v>
      </c>
      <c r="F7464">
        <f>IF(INDEX(Transactions!$J:$J,ROW()-8)="",0,INDEX(Transactions!$O:$O,ROW()-8))</f>
        <v>0</v>
      </c>
    </row>
    <row r="7465" spans="2:6" x14ac:dyDescent="0.15">
      <c r="B7465">
        <f ca="1">IF(INDEX(Transactions!$J:$J,ROW()-8)="",TODAY(),INDEX(Transactions!$G:$G,ROW()-8))</f>
        <v>46229</v>
      </c>
      <c r="F7465">
        <f>IF(INDEX(Transactions!$J:$J,ROW()-8)="",0,INDEX(Transactions!$O:$O,ROW()-8))</f>
        <v>0</v>
      </c>
    </row>
    <row r="7466" spans="2:6" x14ac:dyDescent="0.15">
      <c r="B7466">
        <f ca="1">IF(INDEX(Transactions!$J:$J,ROW()-8)="",TODAY(),INDEX(Transactions!$G:$G,ROW()-8))</f>
        <v>46229</v>
      </c>
      <c r="F7466">
        <f>IF(INDEX(Transactions!$J:$J,ROW()-8)="",0,INDEX(Transactions!$O:$O,ROW()-8))</f>
        <v>0</v>
      </c>
    </row>
    <row r="7467" spans="2:6" x14ac:dyDescent="0.15">
      <c r="B7467">
        <f ca="1">IF(INDEX(Transactions!$J:$J,ROW()-8)="",TODAY(),INDEX(Transactions!$G:$G,ROW()-8))</f>
        <v>46229</v>
      </c>
      <c r="F7467">
        <f>IF(INDEX(Transactions!$J:$J,ROW()-8)="",0,INDEX(Transactions!$O:$O,ROW()-8))</f>
        <v>0</v>
      </c>
    </row>
    <row r="7468" spans="2:6" x14ac:dyDescent="0.15">
      <c r="B7468">
        <f ca="1">IF(INDEX(Transactions!$J:$J,ROW()-8)="",TODAY(),INDEX(Transactions!$G:$G,ROW()-8))</f>
        <v>46229</v>
      </c>
      <c r="F7468">
        <f>IF(INDEX(Transactions!$J:$J,ROW()-8)="",0,INDEX(Transactions!$O:$O,ROW()-8))</f>
        <v>0</v>
      </c>
    </row>
    <row r="7469" spans="2:6" x14ac:dyDescent="0.15">
      <c r="B7469">
        <f ca="1">IF(INDEX(Transactions!$J:$J,ROW()-8)="",TODAY(),INDEX(Transactions!$G:$G,ROW()-8))</f>
        <v>46229</v>
      </c>
      <c r="F7469">
        <f>IF(INDEX(Transactions!$J:$J,ROW()-8)="",0,INDEX(Transactions!$O:$O,ROW()-8))</f>
        <v>0</v>
      </c>
    </row>
    <row r="7470" spans="2:6" x14ac:dyDescent="0.15">
      <c r="B7470">
        <f ca="1">IF(INDEX(Transactions!$J:$J,ROW()-8)="",TODAY(),INDEX(Transactions!$G:$G,ROW()-8))</f>
        <v>46229</v>
      </c>
      <c r="F7470">
        <f>IF(INDEX(Transactions!$J:$J,ROW()-8)="",0,INDEX(Transactions!$O:$O,ROW()-8))</f>
        <v>0</v>
      </c>
    </row>
    <row r="7471" spans="2:6" x14ac:dyDescent="0.15">
      <c r="B7471">
        <f ca="1">IF(INDEX(Transactions!$J:$J,ROW()-8)="",TODAY(),INDEX(Transactions!$G:$G,ROW()-8))</f>
        <v>46229</v>
      </c>
      <c r="F7471">
        <f>IF(INDEX(Transactions!$J:$J,ROW()-8)="",0,INDEX(Transactions!$O:$O,ROW()-8))</f>
        <v>0</v>
      </c>
    </row>
    <row r="7472" spans="2:6" x14ac:dyDescent="0.15">
      <c r="B7472">
        <f ca="1">IF(INDEX(Transactions!$J:$J,ROW()-8)="",TODAY(),INDEX(Transactions!$G:$G,ROW()-8))</f>
        <v>46229</v>
      </c>
      <c r="F7472">
        <f>IF(INDEX(Transactions!$J:$J,ROW()-8)="",0,INDEX(Transactions!$O:$O,ROW()-8))</f>
        <v>0</v>
      </c>
    </row>
    <row r="7473" spans="2:6" x14ac:dyDescent="0.15">
      <c r="B7473">
        <f ca="1">IF(INDEX(Transactions!$J:$J,ROW()-8)="",TODAY(),INDEX(Transactions!$G:$G,ROW()-8))</f>
        <v>46229</v>
      </c>
      <c r="F7473">
        <f>IF(INDEX(Transactions!$J:$J,ROW()-8)="",0,INDEX(Transactions!$O:$O,ROW()-8))</f>
        <v>0</v>
      </c>
    </row>
    <row r="7474" spans="2:6" x14ac:dyDescent="0.15">
      <c r="B7474">
        <f ca="1">IF(INDEX(Transactions!$J:$J,ROW()-8)="",TODAY(),INDEX(Transactions!$G:$G,ROW()-8))</f>
        <v>46229</v>
      </c>
      <c r="F7474">
        <f>IF(INDEX(Transactions!$J:$J,ROW()-8)="",0,INDEX(Transactions!$O:$O,ROW()-8))</f>
        <v>0</v>
      </c>
    </row>
    <row r="7475" spans="2:6" x14ac:dyDescent="0.15">
      <c r="B7475">
        <f ca="1">IF(INDEX(Transactions!$J:$J,ROW()-8)="",TODAY(),INDEX(Transactions!$G:$G,ROW()-8))</f>
        <v>46229</v>
      </c>
      <c r="F7475">
        <f>IF(INDEX(Transactions!$J:$J,ROW()-8)="",0,INDEX(Transactions!$O:$O,ROW()-8))</f>
        <v>0</v>
      </c>
    </row>
    <row r="7476" spans="2:6" x14ac:dyDescent="0.15">
      <c r="B7476">
        <f ca="1">IF(INDEX(Transactions!$J:$J,ROW()-8)="",TODAY(),INDEX(Transactions!$G:$G,ROW()-8))</f>
        <v>46229</v>
      </c>
      <c r="F7476">
        <f>IF(INDEX(Transactions!$J:$J,ROW()-8)="",0,INDEX(Transactions!$O:$O,ROW()-8))</f>
        <v>0</v>
      </c>
    </row>
    <row r="7477" spans="2:6" x14ac:dyDescent="0.15">
      <c r="B7477">
        <f ca="1">IF(INDEX(Transactions!$J:$J,ROW()-8)="",TODAY(),INDEX(Transactions!$G:$G,ROW()-8))</f>
        <v>46229</v>
      </c>
      <c r="F7477">
        <f>IF(INDEX(Transactions!$J:$J,ROW()-8)="",0,INDEX(Transactions!$O:$O,ROW()-8))</f>
        <v>0</v>
      </c>
    </row>
    <row r="7478" spans="2:6" x14ac:dyDescent="0.15">
      <c r="B7478">
        <f ca="1">IF(INDEX(Transactions!$J:$J,ROW()-8)="",TODAY(),INDEX(Transactions!$G:$G,ROW()-8))</f>
        <v>46229</v>
      </c>
      <c r="F7478">
        <f>IF(INDEX(Transactions!$J:$J,ROW()-8)="",0,INDEX(Transactions!$O:$O,ROW()-8))</f>
        <v>0</v>
      </c>
    </row>
    <row r="7479" spans="2:6" x14ac:dyDescent="0.15">
      <c r="B7479">
        <f ca="1">IF(INDEX(Transactions!$J:$J,ROW()-8)="",TODAY(),INDEX(Transactions!$G:$G,ROW()-8))</f>
        <v>46229</v>
      </c>
      <c r="F7479">
        <f>IF(INDEX(Transactions!$J:$J,ROW()-8)="",0,INDEX(Transactions!$O:$O,ROW()-8))</f>
        <v>0</v>
      </c>
    </row>
    <row r="7480" spans="2:6" x14ac:dyDescent="0.15">
      <c r="B7480">
        <f ca="1">IF(INDEX(Transactions!$J:$J,ROW()-8)="",TODAY(),INDEX(Transactions!$G:$G,ROW()-8))</f>
        <v>46229</v>
      </c>
      <c r="F7480">
        <f>IF(INDEX(Transactions!$J:$J,ROW()-8)="",0,INDEX(Transactions!$O:$O,ROW()-8))</f>
        <v>0</v>
      </c>
    </row>
    <row r="7481" spans="2:6" x14ac:dyDescent="0.15">
      <c r="B7481">
        <f ca="1">IF(INDEX(Transactions!$J:$J,ROW()-8)="",TODAY(),INDEX(Transactions!$G:$G,ROW()-8))</f>
        <v>46229</v>
      </c>
      <c r="F7481">
        <f>IF(INDEX(Transactions!$J:$J,ROW()-8)="",0,INDEX(Transactions!$O:$O,ROW()-8))</f>
        <v>0</v>
      </c>
    </row>
    <row r="7482" spans="2:6" x14ac:dyDescent="0.15">
      <c r="B7482">
        <f ca="1">IF(INDEX(Transactions!$J:$J,ROW()-8)="",TODAY(),INDEX(Transactions!$G:$G,ROW()-8))</f>
        <v>46229</v>
      </c>
      <c r="F7482">
        <f>IF(INDEX(Transactions!$J:$J,ROW()-8)="",0,INDEX(Transactions!$O:$O,ROW()-8))</f>
        <v>0</v>
      </c>
    </row>
    <row r="7483" spans="2:6" x14ac:dyDescent="0.15">
      <c r="B7483">
        <f ca="1">IF(INDEX(Transactions!$J:$J,ROW()-8)="",TODAY(),INDEX(Transactions!$G:$G,ROW()-8))</f>
        <v>46229</v>
      </c>
      <c r="F7483">
        <f>IF(INDEX(Transactions!$J:$J,ROW()-8)="",0,INDEX(Transactions!$O:$O,ROW()-8))</f>
        <v>0</v>
      </c>
    </row>
    <row r="7484" spans="2:6" x14ac:dyDescent="0.15">
      <c r="B7484">
        <f ca="1">IF(INDEX(Transactions!$J:$J,ROW()-8)="",TODAY(),INDEX(Transactions!$G:$G,ROW()-8))</f>
        <v>46229</v>
      </c>
      <c r="F7484">
        <f>IF(INDEX(Transactions!$J:$J,ROW()-8)="",0,INDEX(Transactions!$O:$O,ROW()-8))</f>
        <v>0</v>
      </c>
    </row>
    <row r="7485" spans="2:6" x14ac:dyDescent="0.15">
      <c r="B7485">
        <f ca="1">IF(INDEX(Transactions!$J:$J,ROW()-8)="",TODAY(),INDEX(Transactions!$G:$G,ROW()-8))</f>
        <v>46229</v>
      </c>
      <c r="F7485">
        <f>IF(INDEX(Transactions!$J:$J,ROW()-8)="",0,INDEX(Transactions!$O:$O,ROW()-8))</f>
        <v>0</v>
      </c>
    </row>
    <row r="7486" spans="2:6" x14ac:dyDescent="0.15">
      <c r="B7486">
        <f ca="1">IF(INDEX(Transactions!$J:$J,ROW()-8)="",TODAY(),INDEX(Transactions!$G:$G,ROW()-8))</f>
        <v>46229</v>
      </c>
      <c r="F7486">
        <f>IF(INDEX(Transactions!$J:$J,ROW()-8)="",0,INDEX(Transactions!$O:$O,ROW()-8))</f>
        <v>0</v>
      </c>
    </row>
    <row r="7487" spans="2:6" x14ac:dyDescent="0.15">
      <c r="B7487">
        <f ca="1">IF(INDEX(Transactions!$J:$J,ROW()-8)="",TODAY(),INDEX(Transactions!$G:$G,ROW()-8))</f>
        <v>46229</v>
      </c>
      <c r="F7487">
        <f>IF(INDEX(Transactions!$J:$J,ROW()-8)="",0,INDEX(Transactions!$O:$O,ROW()-8))</f>
        <v>0</v>
      </c>
    </row>
    <row r="7488" spans="2:6" x14ac:dyDescent="0.15">
      <c r="B7488">
        <f ca="1">IF(INDEX(Transactions!$J:$J,ROW()-8)="",TODAY(),INDEX(Transactions!$G:$G,ROW()-8))</f>
        <v>46229</v>
      </c>
      <c r="F7488">
        <f>IF(INDEX(Transactions!$J:$J,ROW()-8)="",0,INDEX(Transactions!$O:$O,ROW()-8))</f>
        <v>0</v>
      </c>
    </row>
    <row r="7489" spans="2:6" x14ac:dyDescent="0.15">
      <c r="B7489">
        <f ca="1">IF(INDEX(Transactions!$J:$J,ROW()-8)="",TODAY(),INDEX(Transactions!$G:$G,ROW()-8))</f>
        <v>46229</v>
      </c>
      <c r="F7489">
        <f>IF(INDEX(Transactions!$J:$J,ROW()-8)="",0,INDEX(Transactions!$O:$O,ROW()-8))</f>
        <v>0</v>
      </c>
    </row>
    <row r="7490" spans="2:6" x14ac:dyDescent="0.15">
      <c r="B7490">
        <f ca="1">IF(INDEX(Transactions!$J:$J,ROW()-8)="",TODAY(),INDEX(Transactions!$G:$G,ROW()-8))</f>
        <v>46229</v>
      </c>
      <c r="F7490">
        <f>IF(INDEX(Transactions!$J:$J,ROW()-8)="",0,INDEX(Transactions!$O:$O,ROW()-8))</f>
        <v>0</v>
      </c>
    </row>
    <row r="7491" spans="2:6" x14ac:dyDescent="0.15">
      <c r="B7491">
        <f ca="1">IF(INDEX(Transactions!$J:$J,ROW()-8)="",TODAY(),INDEX(Transactions!$G:$G,ROW()-8))</f>
        <v>46229</v>
      </c>
      <c r="F7491">
        <f>IF(INDEX(Transactions!$J:$J,ROW()-8)="",0,INDEX(Transactions!$O:$O,ROW()-8))</f>
        <v>0</v>
      </c>
    </row>
    <row r="7492" spans="2:6" x14ac:dyDescent="0.15">
      <c r="B7492">
        <f ca="1">IF(INDEX(Transactions!$J:$J,ROW()-8)="",TODAY(),INDEX(Transactions!$G:$G,ROW()-8))</f>
        <v>46229</v>
      </c>
      <c r="F7492">
        <f>IF(INDEX(Transactions!$J:$J,ROW()-8)="",0,INDEX(Transactions!$O:$O,ROW()-8))</f>
        <v>0</v>
      </c>
    </row>
    <row r="7493" spans="2:6" x14ac:dyDescent="0.15">
      <c r="B7493">
        <f ca="1">IF(INDEX(Transactions!$J:$J,ROW()-8)="",TODAY(),INDEX(Transactions!$G:$G,ROW()-8))</f>
        <v>46229</v>
      </c>
      <c r="F7493">
        <f>IF(INDEX(Transactions!$J:$J,ROW()-8)="",0,INDEX(Transactions!$O:$O,ROW()-8))</f>
        <v>0</v>
      </c>
    </row>
    <row r="7494" spans="2:6" x14ac:dyDescent="0.15">
      <c r="B7494">
        <f ca="1">IF(INDEX(Transactions!$J:$J,ROW()-8)="",TODAY(),INDEX(Transactions!$G:$G,ROW()-8))</f>
        <v>46229</v>
      </c>
      <c r="F7494">
        <f>IF(INDEX(Transactions!$J:$J,ROW()-8)="",0,INDEX(Transactions!$O:$O,ROW()-8))</f>
        <v>0</v>
      </c>
    </row>
    <row r="7495" spans="2:6" x14ac:dyDescent="0.15">
      <c r="B7495">
        <f ca="1">IF(INDEX(Transactions!$J:$J,ROW()-8)="",TODAY(),INDEX(Transactions!$G:$G,ROW()-8))</f>
        <v>46229</v>
      </c>
      <c r="F7495">
        <f>IF(INDEX(Transactions!$J:$J,ROW()-8)="",0,INDEX(Transactions!$O:$O,ROW()-8))</f>
        <v>0</v>
      </c>
    </row>
    <row r="7496" spans="2:6" x14ac:dyDescent="0.15">
      <c r="B7496">
        <f ca="1">IF(INDEX(Transactions!$J:$J,ROW()-8)="",TODAY(),INDEX(Transactions!$G:$G,ROW()-8))</f>
        <v>46229</v>
      </c>
      <c r="F7496">
        <f>IF(INDEX(Transactions!$J:$J,ROW()-8)="",0,INDEX(Transactions!$O:$O,ROW()-8))</f>
        <v>0</v>
      </c>
    </row>
    <row r="7497" spans="2:6" x14ac:dyDescent="0.15">
      <c r="B7497">
        <f ca="1">IF(INDEX(Transactions!$J:$J,ROW()-8)="",TODAY(),INDEX(Transactions!$G:$G,ROW()-8))</f>
        <v>46229</v>
      </c>
      <c r="F7497">
        <f>IF(INDEX(Transactions!$J:$J,ROW()-8)="",0,INDEX(Transactions!$O:$O,ROW()-8))</f>
        <v>0</v>
      </c>
    </row>
    <row r="7498" spans="2:6" x14ac:dyDescent="0.15">
      <c r="B7498">
        <f ca="1">IF(INDEX(Transactions!$J:$J,ROW()-8)="",TODAY(),INDEX(Transactions!$G:$G,ROW()-8))</f>
        <v>46229</v>
      </c>
      <c r="F7498">
        <f>IF(INDEX(Transactions!$J:$J,ROW()-8)="",0,INDEX(Transactions!$O:$O,ROW()-8))</f>
        <v>0</v>
      </c>
    </row>
    <row r="7499" spans="2:6" x14ac:dyDescent="0.15">
      <c r="B7499">
        <f ca="1">IF(INDEX(Transactions!$J:$J,ROW()-8)="",TODAY(),INDEX(Transactions!$G:$G,ROW()-8))</f>
        <v>46229</v>
      </c>
      <c r="F7499">
        <f>IF(INDEX(Transactions!$J:$J,ROW()-8)="",0,INDEX(Transactions!$O:$O,ROW()-8))</f>
        <v>0</v>
      </c>
    </row>
    <row r="7500" spans="2:6" x14ac:dyDescent="0.15">
      <c r="B7500">
        <f ca="1">IF(INDEX(Transactions!$J:$J,ROW()-8)="",TODAY(),INDEX(Transactions!$G:$G,ROW()-8))</f>
        <v>46229</v>
      </c>
      <c r="F7500">
        <f>IF(INDEX(Transactions!$J:$J,ROW()-8)="",0,INDEX(Transactions!$O:$O,ROW()-8))</f>
        <v>0</v>
      </c>
    </row>
    <row r="7501" spans="2:6" x14ac:dyDescent="0.15">
      <c r="B7501">
        <f ca="1">IF(INDEX(Transactions!$J:$J,ROW()-8)="",TODAY(),INDEX(Transactions!$G:$G,ROW()-8))</f>
        <v>46229</v>
      </c>
      <c r="F7501">
        <f>IF(INDEX(Transactions!$J:$J,ROW()-8)="",0,INDEX(Transactions!$O:$O,ROW()-8))</f>
        <v>0</v>
      </c>
    </row>
    <row r="7502" spans="2:6" x14ac:dyDescent="0.15">
      <c r="B7502">
        <f ca="1">IF(INDEX(Transactions!$J:$J,ROW()-8)="",TODAY(),INDEX(Transactions!$G:$G,ROW()-8))</f>
        <v>46229</v>
      </c>
      <c r="F7502">
        <f>IF(INDEX(Transactions!$J:$J,ROW()-8)="",0,INDEX(Transactions!$O:$O,ROW()-8))</f>
        <v>0</v>
      </c>
    </row>
    <row r="7503" spans="2:6" x14ac:dyDescent="0.15">
      <c r="B7503">
        <f ca="1">IF(INDEX(Transactions!$J:$J,ROW()-8)="",TODAY(),INDEX(Transactions!$G:$G,ROW()-8))</f>
        <v>46229</v>
      </c>
      <c r="F7503">
        <f>IF(INDEX(Transactions!$J:$J,ROW()-8)="",0,INDEX(Transactions!$O:$O,ROW()-8))</f>
        <v>0</v>
      </c>
    </row>
    <row r="7504" spans="2:6" x14ac:dyDescent="0.15">
      <c r="B7504">
        <f ca="1">IF(INDEX(Transactions!$J:$J,ROW()-8)="",TODAY(),INDEX(Transactions!$G:$G,ROW()-8))</f>
        <v>46229</v>
      </c>
      <c r="F7504">
        <f>IF(INDEX(Transactions!$J:$J,ROW()-8)="",0,INDEX(Transactions!$O:$O,ROW()-8))</f>
        <v>0</v>
      </c>
    </row>
    <row r="7505" spans="2:6" x14ac:dyDescent="0.15">
      <c r="B7505">
        <f ca="1">IF(INDEX(Transactions!$J:$J,ROW()-8)="",TODAY(),INDEX(Transactions!$G:$G,ROW()-8))</f>
        <v>46229</v>
      </c>
      <c r="F7505">
        <f>IF(INDEX(Transactions!$J:$J,ROW()-8)="",0,INDEX(Transactions!$O:$O,ROW()-8))</f>
        <v>0</v>
      </c>
    </row>
    <row r="7506" spans="2:6" x14ac:dyDescent="0.15">
      <c r="B7506">
        <f ca="1">IF(INDEX(Transactions!$J:$J,ROW()-8)="",TODAY(),INDEX(Transactions!$G:$G,ROW()-8))</f>
        <v>46229</v>
      </c>
      <c r="F7506">
        <f>IF(INDEX(Transactions!$J:$J,ROW()-8)="",0,INDEX(Transactions!$O:$O,ROW()-8))</f>
        <v>0</v>
      </c>
    </row>
    <row r="7507" spans="2:6" x14ac:dyDescent="0.15">
      <c r="B7507">
        <f ca="1">IF(INDEX(Transactions!$J:$J,ROW()-8)="",TODAY(),INDEX(Transactions!$G:$G,ROW()-8))</f>
        <v>46229</v>
      </c>
      <c r="F7507">
        <f>IF(INDEX(Transactions!$J:$J,ROW()-8)="",0,INDEX(Transactions!$O:$O,ROW()-8))</f>
        <v>0</v>
      </c>
    </row>
    <row r="7508" spans="2:6" x14ac:dyDescent="0.15">
      <c r="B7508">
        <f ca="1">IF(INDEX(Transactions!$J:$J,ROW()-8)="",TODAY(),INDEX(Transactions!$G:$G,ROW()-8))</f>
        <v>46229</v>
      </c>
      <c r="F7508">
        <f>IF(INDEX(Transactions!$J:$J,ROW()-8)="",0,INDEX(Transactions!$O:$O,ROW()-8))</f>
        <v>0</v>
      </c>
    </row>
    <row r="7509" spans="2:6" x14ac:dyDescent="0.15">
      <c r="B7509">
        <f ca="1">IF(INDEX(Transactions!$J:$J,ROW()-8)="",TODAY(),INDEX(Transactions!$G:$G,ROW()-8))</f>
        <v>46229</v>
      </c>
      <c r="F7509">
        <f>IF(INDEX(Transactions!$J:$J,ROW()-8)="",0,INDEX(Transactions!$O:$O,ROW()-8))</f>
        <v>0</v>
      </c>
    </row>
    <row r="7510" spans="2:6" x14ac:dyDescent="0.15">
      <c r="B7510">
        <f ca="1">IF(INDEX(Transactions!$J:$J,ROW()-8)="",TODAY(),INDEX(Transactions!$G:$G,ROW()-8))</f>
        <v>46229</v>
      </c>
      <c r="F7510">
        <f>IF(INDEX(Transactions!$J:$J,ROW()-8)="",0,INDEX(Transactions!$O:$O,ROW()-8))</f>
        <v>0</v>
      </c>
    </row>
    <row r="7511" spans="2:6" x14ac:dyDescent="0.15">
      <c r="B7511">
        <f ca="1">IF(INDEX(Transactions!$J:$J,ROW()-8)="",TODAY(),INDEX(Transactions!$G:$G,ROW()-8))</f>
        <v>46229</v>
      </c>
      <c r="F7511">
        <f>IF(INDEX(Transactions!$J:$J,ROW()-8)="",0,INDEX(Transactions!$O:$O,ROW()-8))</f>
        <v>0</v>
      </c>
    </row>
    <row r="7512" spans="2:6" x14ac:dyDescent="0.15">
      <c r="B7512">
        <f ca="1">IF(INDEX(Transactions!$J:$J,ROW()-8)="",TODAY(),INDEX(Transactions!$G:$G,ROW()-8))</f>
        <v>46229</v>
      </c>
      <c r="F7512">
        <f>IF(INDEX(Transactions!$J:$J,ROW()-8)="",0,INDEX(Transactions!$O:$O,ROW()-8))</f>
        <v>0</v>
      </c>
    </row>
    <row r="7513" spans="2:6" x14ac:dyDescent="0.15">
      <c r="B7513">
        <f ca="1">IF(INDEX(Transactions!$J:$J,ROW()-8)="",TODAY(),INDEX(Transactions!$G:$G,ROW()-8))</f>
        <v>46229</v>
      </c>
      <c r="F7513">
        <f>IF(INDEX(Transactions!$J:$J,ROW()-8)="",0,INDEX(Transactions!$O:$O,ROW()-8))</f>
        <v>0</v>
      </c>
    </row>
    <row r="7514" spans="2:6" x14ac:dyDescent="0.15">
      <c r="B7514">
        <f ca="1">IF(INDEX(Transactions!$J:$J,ROW()-8)="",TODAY(),INDEX(Transactions!$G:$G,ROW()-8))</f>
        <v>46229</v>
      </c>
      <c r="F7514">
        <f>IF(INDEX(Transactions!$J:$J,ROW()-8)="",0,INDEX(Transactions!$O:$O,ROW()-8))</f>
        <v>0</v>
      </c>
    </row>
    <row r="7515" spans="2:6" x14ac:dyDescent="0.15">
      <c r="B7515">
        <f ca="1">IF(INDEX(Transactions!$J:$J,ROW()-8)="",TODAY(),INDEX(Transactions!$G:$G,ROW()-8))</f>
        <v>46229</v>
      </c>
      <c r="F7515">
        <f>IF(INDEX(Transactions!$J:$J,ROW()-8)="",0,INDEX(Transactions!$O:$O,ROW()-8))</f>
        <v>0</v>
      </c>
    </row>
    <row r="7516" spans="2:6" x14ac:dyDescent="0.15">
      <c r="B7516">
        <f ca="1">IF(INDEX(Transactions!$J:$J,ROW()-8)="",TODAY(),INDEX(Transactions!$G:$G,ROW()-8))</f>
        <v>46229</v>
      </c>
      <c r="F7516">
        <f>IF(INDEX(Transactions!$J:$J,ROW()-8)="",0,INDEX(Transactions!$O:$O,ROW()-8))</f>
        <v>0</v>
      </c>
    </row>
    <row r="7517" spans="2:6" x14ac:dyDescent="0.15">
      <c r="B7517">
        <f ca="1">IF(INDEX(Transactions!$J:$J,ROW()-8)="",TODAY(),INDEX(Transactions!$G:$G,ROW()-8))</f>
        <v>46229</v>
      </c>
      <c r="F7517">
        <f>IF(INDEX(Transactions!$J:$J,ROW()-8)="",0,INDEX(Transactions!$O:$O,ROW()-8))</f>
        <v>0</v>
      </c>
    </row>
    <row r="7518" spans="2:6" x14ac:dyDescent="0.15">
      <c r="B7518">
        <f ca="1">IF(INDEX(Transactions!$J:$J,ROW()-8)="",TODAY(),INDEX(Transactions!$G:$G,ROW()-8))</f>
        <v>46229</v>
      </c>
      <c r="F7518">
        <f>IF(INDEX(Transactions!$J:$J,ROW()-8)="",0,INDEX(Transactions!$O:$O,ROW()-8))</f>
        <v>0</v>
      </c>
    </row>
    <row r="7519" spans="2:6" x14ac:dyDescent="0.15">
      <c r="B7519">
        <f ca="1">IF(INDEX(Transactions!$J:$J,ROW()-8)="",TODAY(),INDEX(Transactions!$G:$G,ROW()-8))</f>
        <v>46229</v>
      </c>
      <c r="F7519">
        <f>IF(INDEX(Transactions!$J:$J,ROW()-8)="",0,INDEX(Transactions!$O:$O,ROW()-8))</f>
        <v>0</v>
      </c>
    </row>
    <row r="7520" spans="2:6" x14ac:dyDescent="0.15">
      <c r="B7520">
        <f ca="1">IF(INDEX(Transactions!$J:$J,ROW()-8)="",TODAY(),INDEX(Transactions!$G:$G,ROW()-8))</f>
        <v>46229</v>
      </c>
      <c r="F7520">
        <f>IF(INDEX(Transactions!$J:$J,ROW()-8)="",0,INDEX(Transactions!$O:$O,ROW()-8))</f>
        <v>0</v>
      </c>
    </row>
    <row r="7521" spans="2:6" x14ac:dyDescent="0.15">
      <c r="B7521">
        <f ca="1">IF(INDEX(Transactions!$J:$J,ROW()-8)="",TODAY(),INDEX(Transactions!$G:$G,ROW()-8))</f>
        <v>46229</v>
      </c>
      <c r="F7521">
        <f>IF(INDEX(Transactions!$J:$J,ROW()-8)="",0,INDEX(Transactions!$O:$O,ROW()-8))</f>
        <v>0</v>
      </c>
    </row>
    <row r="7522" spans="2:6" x14ac:dyDescent="0.15">
      <c r="B7522">
        <f ca="1">IF(INDEX(Transactions!$J:$J,ROW()-8)="",TODAY(),INDEX(Transactions!$G:$G,ROW()-8))</f>
        <v>46229</v>
      </c>
      <c r="F7522">
        <f>IF(INDEX(Transactions!$J:$J,ROW()-8)="",0,INDEX(Transactions!$O:$O,ROW()-8))</f>
        <v>0</v>
      </c>
    </row>
    <row r="7523" spans="2:6" x14ac:dyDescent="0.15">
      <c r="B7523">
        <f ca="1">IF(INDEX(Transactions!$J:$J,ROW()-8)="",TODAY(),INDEX(Transactions!$G:$G,ROW()-8))</f>
        <v>46229</v>
      </c>
      <c r="F7523">
        <f>IF(INDEX(Transactions!$J:$J,ROW()-8)="",0,INDEX(Transactions!$O:$O,ROW()-8))</f>
        <v>0</v>
      </c>
    </row>
    <row r="7524" spans="2:6" x14ac:dyDescent="0.15">
      <c r="B7524">
        <f ca="1">IF(INDEX(Transactions!$J:$J,ROW()-8)="",TODAY(),INDEX(Transactions!$G:$G,ROW()-8))</f>
        <v>46229</v>
      </c>
      <c r="F7524">
        <f>IF(INDEX(Transactions!$J:$J,ROW()-8)="",0,INDEX(Transactions!$O:$O,ROW()-8))</f>
        <v>0</v>
      </c>
    </row>
    <row r="7525" spans="2:6" x14ac:dyDescent="0.15">
      <c r="B7525">
        <f ca="1">IF(INDEX(Transactions!$J:$J,ROW()-8)="",TODAY(),INDEX(Transactions!$G:$G,ROW()-8))</f>
        <v>46229</v>
      </c>
      <c r="F7525">
        <f>IF(INDEX(Transactions!$J:$J,ROW()-8)="",0,INDEX(Transactions!$O:$O,ROW()-8))</f>
        <v>0</v>
      </c>
    </row>
    <row r="7526" spans="2:6" x14ac:dyDescent="0.15">
      <c r="B7526">
        <f ca="1">IF(INDEX(Transactions!$J:$J,ROW()-8)="",TODAY(),INDEX(Transactions!$G:$G,ROW()-8))</f>
        <v>46229</v>
      </c>
      <c r="F7526">
        <f>IF(INDEX(Transactions!$J:$J,ROW()-8)="",0,INDEX(Transactions!$O:$O,ROW()-8))</f>
        <v>0</v>
      </c>
    </row>
    <row r="7527" spans="2:6" x14ac:dyDescent="0.15">
      <c r="B7527">
        <f ca="1">IF(INDEX(Transactions!$J:$J,ROW()-8)="",TODAY(),INDEX(Transactions!$G:$G,ROW()-8))</f>
        <v>46229</v>
      </c>
      <c r="F7527">
        <f>IF(INDEX(Transactions!$J:$J,ROW()-8)="",0,INDEX(Transactions!$O:$O,ROW()-8))</f>
        <v>0</v>
      </c>
    </row>
    <row r="7528" spans="2:6" x14ac:dyDescent="0.15">
      <c r="B7528">
        <f ca="1">IF(INDEX(Transactions!$J:$J,ROW()-8)="",TODAY(),INDEX(Transactions!$G:$G,ROW()-8))</f>
        <v>46229</v>
      </c>
      <c r="F7528">
        <f>IF(INDEX(Transactions!$J:$J,ROW()-8)="",0,INDEX(Transactions!$O:$O,ROW()-8))</f>
        <v>0</v>
      </c>
    </row>
    <row r="7529" spans="2:6" x14ac:dyDescent="0.15">
      <c r="B7529">
        <f ca="1">IF(INDEX(Transactions!$J:$J,ROW()-8)="",TODAY(),INDEX(Transactions!$G:$G,ROW()-8))</f>
        <v>46229</v>
      </c>
      <c r="F7529">
        <f>IF(INDEX(Transactions!$J:$J,ROW()-8)="",0,INDEX(Transactions!$O:$O,ROW()-8))</f>
        <v>0</v>
      </c>
    </row>
    <row r="7530" spans="2:6" x14ac:dyDescent="0.15">
      <c r="B7530">
        <f ca="1">IF(INDEX(Transactions!$J:$J,ROW()-8)="",TODAY(),INDEX(Transactions!$G:$G,ROW()-8))</f>
        <v>46229</v>
      </c>
      <c r="F7530">
        <f>IF(INDEX(Transactions!$J:$J,ROW()-8)="",0,INDEX(Transactions!$O:$O,ROW()-8))</f>
        <v>0</v>
      </c>
    </row>
    <row r="7531" spans="2:6" x14ac:dyDescent="0.15">
      <c r="B7531">
        <f ca="1">IF(INDEX(Transactions!$J:$J,ROW()-8)="",TODAY(),INDEX(Transactions!$G:$G,ROW()-8))</f>
        <v>46229</v>
      </c>
      <c r="F7531">
        <f>IF(INDEX(Transactions!$J:$J,ROW()-8)="",0,INDEX(Transactions!$O:$O,ROW()-8))</f>
        <v>0</v>
      </c>
    </row>
    <row r="7532" spans="2:6" x14ac:dyDescent="0.15">
      <c r="B7532">
        <f ca="1">IF(INDEX(Transactions!$J:$J,ROW()-8)="",TODAY(),INDEX(Transactions!$G:$G,ROW()-8))</f>
        <v>46229</v>
      </c>
      <c r="F7532">
        <f>IF(INDEX(Transactions!$J:$J,ROW()-8)="",0,INDEX(Transactions!$O:$O,ROW()-8))</f>
        <v>0</v>
      </c>
    </row>
    <row r="7533" spans="2:6" x14ac:dyDescent="0.15">
      <c r="B7533">
        <f ca="1">IF(INDEX(Transactions!$J:$J,ROW()-8)="",TODAY(),INDEX(Transactions!$G:$G,ROW()-8))</f>
        <v>46229</v>
      </c>
      <c r="F7533">
        <f>IF(INDEX(Transactions!$J:$J,ROW()-8)="",0,INDEX(Transactions!$O:$O,ROW()-8))</f>
        <v>0</v>
      </c>
    </row>
    <row r="7534" spans="2:6" x14ac:dyDescent="0.15">
      <c r="B7534">
        <f ca="1">IF(INDEX(Transactions!$J:$J,ROW()-8)="",TODAY(),INDEX(Transactions!$G:$G,ROW()-8))</f>
        <v>46229</v>
      </c>
      <c r="F7534">
        <f>IF(INDEX(Transactions!$J:$J,ROW()-8)="",0,INDEX(Transactions!$O:$O,ROW()-8))</f>
        <v>0</v>
      </c>
    </row>
    <row r="7535" spans="2:6" x14ac:dyDescent="0.15">
      <c r="B7535">
        <f ca="1">IF(INDEX(Transactions!$J:$J,ROW()-8)="",TODAY(),INDEX(Transactions!$G:$G,ROW()-8))</f>
        <v>46229</v>
      </c>
      <c r="F7535">
        <f>IF(INDEX(Transactions!$J:$J,ROW()-8)="",0,INDEX(Transactions!$O:$O,ROW()-8))</f>
        <v>0</v>
      </c>
    </row>
    <row r="7536" spans="2:6" x14ac:dyDescent="0.15">
      <c r="B7536">
        <f ca="1">IF(INDEX(Transactions!$J:$J,ROW()-8)="",TODAY(),INDEX(Transactions!$G:$G,ROW()-8))</f>
        <v>46229</v>
      </c>
      <c r="F7536">
        <f>IF(INDEX(Transactions!$J:$J,ROW()-8)="",0,INDEX(Transactions!$O:$O,ROW()-8))</f>
        <v>0</v>
      </c>
    </row>
    <row r="7537" spans="2:6" x14ac:dyDescent="0.15">
      <c r="B7537">
        <f ca="1">IF(INDEX(Transactions!$J:$J,ROW()-8)="",TODAY(),INDEX(Transactions!$G:$G,ROW()-8))</f>
        <v>46229</v>
      </c>
      <c r="F7537">
        <f>IF(INDEX(Transactions!$J:$J,ROW()-8)="",0,INDEX(Transactions!$O:$O,ROW()-8))</f>
        <v>0</v>
      </c>
    </row>
    <row r="7538" spans="2:6" x14ac:dyDescent="0.15">
      <c r="B7538">
        <f ca="1">IF(INDEX(Transactions!$J:$J,ROW()-8)="",TODAY(),INDEX(Transactions!$G:$G,ROW()-8))</f>
        <v>46229</v>
      </c>
      <c r="F7538">
        <f>IF(INDEX(Transactions!$J:$J,ROW()-8)="",0,INDEX(Transactions!$O:$O,ROW()-8))</f>
        <v>0</v>
      </c>
    </row>
    <row r="7539" spans="2:6" x14ac:dyDescent="0.15">
      <c r="B7539">
        <f ca="1">IF(INDEX(Transactions!$J:$J,ROW()-8)="",TODAY(),INDEX(Transactions!$G:$G,ROW()-8))</f>
        <v>46229</v>
      </c>
      <c r="F7539">
        <f>IF(INDEX(Transactions!$J:$J,ROW()-8)="",0,INDEX(Transactions!$O:$O,ROW()-8))</f>
        <v>0</v>
      </c>
    </row>
    <row r="7540" spans="2:6" x14ac:dyDescent="0.15">
      <c r="B7540">
        <f ca="1">IF(INDEX(Transactions!$J:$J,ROW()-8)="",TODAY(),INDEX(Transactions!$G:$G,ROW()-8))</f>
        <v>46229</v>
      </c>
      <c r="F7540">
        <f>IF(INDEX(Transactions!$J:$J,ROW()-8)="",0,INDEX(Transactions!$O:$O,ROW()-8))</f>
        <v>0</v>
      </c>
    </row>
    <row r="7541" spans="2:6" x14ac:dyDescent="0.15">
      <c r="B7541">
        <f ca="1">IF(INDEX(Transactions!$J:$J,ROW()-8)="",TODAY(),INDEX(Transactions!$G:$G,ROW()-8))</f>
        <v>46229</v>
      </c>
      <c r="F7541">
        <f>IF(INDEX(Transactions!$J:$J,ROW()-8)="",0,INDEX(Transactions!$O:$O,ROW()-8))</f>
        <v>0</v>
      </c>
    </row>
    <row r="7542" spans="2:6" x14ac:dyDescent="0.15">
      <c r="B7542">
        <f ca="1">IF(INDEX(Transactions!$J:$J,ROW()-8)="",TODAY(),INDEX(Transactions!$G:$G,ROW()-8))</f>
        <v>46229</v>
      </c>
      <c r="F7542">
        <f>IF(INDEX(Transactions!$J:$J,ROW()-8)="",0,INDEX(Transactions!$O:$O,ROW()-8))</f>
        <v>0</v>
      </c>
    </row>
    <row r="7543" spans="2:6" x14ac:dyDescent="0.15">
      <c r="B7543">
        <f ca="1">IF(INDEX(Transactions!$J:$J,ROW()-8)="",TODAY(),INDEX(Transactions!$G:$G,ROW()-8))</f>
        <v>46229</v>
      </c>
      <c r="F7543">
        <f>IF(INDEX(Transactions!$J:$J,ROW()-8)="",0,INDEX(Transactions!$O:$O,ROW()-8))</f>
        <v>0</v>
      </c>
    </row>
    <row r="7544" spans="2:6" x14ac:dyDescent="0.15">
      <c r="B7544">
        <f ca="1">IF(INDEX(Transactions!$J:$J,ROW()-8)="",TODAY(),INDEX(Transactions!$G:$G,ROW()-8))</f>
        <v>46229</v>
      </c>
      <c r="F7544">
        <f>IF(INDEX(Transactions!$J:$J,ROW()-8)="",0,INDEX(Transactions!$O:$O,ROW()-8))</f>
        <v>0</v>
      </c>
    </row>
    <row r="7545" spans="2:6" x14ac:dyDescent="0.15">
      <c r="B7545">
        <f ca="1">IF(INDEX(Transactions!$J:$J,ROW()-8)="",TODAY(),INDEX(Transactions!$G:$G,ROW()-8))</f>
        <v>46229</v>
      </c>
      <c r="F7545">
        <f>IF(INDEX(Transactions!$J:$J,ROW()-8)="",0,INDEX(Transactions!$O:$O,ROW()-8))</f>
        <v>0</v>
      </c>
    </row>
    <row r="7546" spans="2:6" x14ac:dyDescent="0.15">
      <c r="B7546">
        <f ca="1">IF(INDEX(Transactions!$J:$J,ROW()-8)="",TODAY(),INDEX(Transactions!$G:$G,ROW()-8))</f>
        <v>46229</v>
      </c>
      <c r="F7546">
        <f>IF(INDEX(Transactions!$J:$J,ROW()-8)="",0,INDEX(Transactions!$O:$O,ROW()-8))</f>
        <v>0</v>
      </c>
    </row>
    <row r="7547" spans="2:6" x14ac:dyDescent="0.15">
      <c r="B7547">
        <f ca="1">IF(INDEX(Transactions!$J:$J,ROW()-8)="",TODAY(),INDEX(Transactions!$G:$G,ROW()-8))</f>
        <v>46229</v>
      </c>
      <c r="F7547">
        <f>IF(INDEX(Transactions!$J:$J,ROW()-8)="",0,INDEX(Transactions!$O:$O,ROW()-8))</f>
        <v>0</v>
      </c>
    </row>
    <row r="7548" spans="2:6" x14ac:dyDescent="0.15">
      <c r="B7548">
        <f ca="1">IF(INDEX(Transactions!$J:$J,ROW()-8)="",TODAY(),INDEX(Transactions!$G:$G,ROW()-8))</f>
        <v>46229</v>
      </c>
      <c r="F7548">
        <f>IF(INDEX(Transactions!$J:$J,ROW()-8)="",0,INDEX(Transactions!$O:$O,ROW()-8))</f>
        <v>0</v>
      </c>
    </row>
    <row r="7549" spans="2:6" x14ac:dyDescent="0.15">
      <c r="B7549">
        <f ca="1">IF(INDEX(Transactions!$J:$J,ROW()-8)="",TODAY(),INDEX(Transactions!$G:$G,ROW()-8))</f>
        <v>46229</v>
      </c>
      <c r="F7549">
        <f>IF(INDEX(Transactions!$J:$J,ROW()-8)="",0,INDEX(Transactions!$O:$O,ROW()-8))</f>
        <v>0</v>
      </c>
    </row>
    <row r="7550" spans="2:6" x14ac:dyDescent="0.15">
      <c r="B7550">
        <f ca="1">IF(INDEX(Transactions!$J:$J,ROW()-8)="",TODAY(),INDEX(Transactions!$G:$G,ROW()-8))</f>
        <v>46229</v>
      </c>
      <c r="F7550">
        <f>IF(INDEX(Transactions!$J:$J,ROW()-8)="",0,INDEX(Transactions!$O:$O,ROW()-8))</f>
        <v>0</v>
      </c>
    </row>
    <row r="7551" spans="2:6" x14ac:dyDescent="0.15">
      <c r="B7551">
        <f ca="1">IF(INDEX(Transactions!$J:$J,ROW()-8)="",TODAY(),INDEX(Transactions!$G:$G,ROW()-8))</f>
        <v>46229</v>
      </c>
      <c r="F7551">
        <f>IF(INDEX(Transactions!$J:$J,ROW()-8)="",0,INDEX(Transactions!$O:$O,ROW()-8))</f>
        <v>0</v>
      </c>
    </row>
    <row r="7552" spans="2:6" x14ac:dyDescent="0.15">
      <c r="B7552">
        <f ca="1">IF(INDEX(Transactions!$J:$J,ROW()-8)="",TODAY(),INDEX(Transactions!$G:$G,ROW()-8))</f>
        <v>46229</v>
      </c>
      <c r="F7552">
        <f>IF(INDEX(Transactions!$J:$J,ROW()-8)="",0,INDEX(Transactions!$O:$O,ROW()-8))</f>
        <v>0</v>
      </c>
    </row>
    <row r="7553" spans="2:6" x14ac:dyDescent="0.15">
      <c r="B7553">
        <f ca="1">IF(INDEX(Transactions!$J:$J,ROW()-8)="",TODAY(),INDEX(Transactions!$G:$G,ROW()-8))</f>
        <v>46229</v>
      </c>
      <c r="F7553">
        <f>IF(INDEX(Transactions!$J:$J,ROW()-8)="",0,INDEX(Transactions!$O:$O,ROW()-8))</f>
        <v>0</v>
      </c>
    </row>
    <row r="7554" spans="2:6" x14ac:dyDescent="0.15">
      <c r="B7554">
        <f ca="1">IF(INDEX(Transactions!$J:$J,ROW()-8)="",TODAY(),INDEX(Transactions!$G:$G,ROW()-8))</f>
        <v>46229</v>
      </c>
      <c r="F7554">
        <f>IF(INDEX(Transactions!$J:$J,ROW()-8)="",0,INDEX(Transactions!$O:$O,ROW()-8))</f>
        <v>0</v>
      </c>
    </row>
    <row r="7555" spans="2:6" x14ac:dyDescent="0.15">
      <c r="B7555">
        <f ca="1">IF(INDEX(Transactions!$J:$J,ROW()-8)="",TODAY(),INDEX(Transactions!$G:$G,ROW()-8))</f>
        <v>46229</v>
      </c>
      <c r="F7555">
        <f>IF(INDEX(Transactions!$J:$J,ROW()-8)="",0,INDEX(Transactions!$O:$O,ROW()-8))</f>
        <v>0</v>
      </c>
    </row>
    <row r="7556" spans="2:6" x14ac:dyDescent="0.15">
      <c r="B7556">
        <f ca="1">IF(INDEX(Transactions!$J:$J,ROW()-8)="",TODAY(),INDEX(Transactions!$G:$G,ROW()-8))</f>
        <v>46229</v>
      </c>
      <c r="F7556">
        <f>IF(INDEX(Transactions!$J:$J,ROW()-8)="",0,INDEX(Transactions!$O:$O,ROW()-8))</f>
        <v>0</v>
      </c>
    </row>
    <row r="7557" spans="2:6" x14ac:dyDescent="0.15">
      <c r="B7557">
        <f ca="1">IF(INDEX(Transactions!$J:$J,ROW()-8)="",TODAY(),INDEX(Transactions!$G:$G,ROW()-8))</f>
        <v>46229</v>
      </c>
      <c r="F7557">
        <f>IF(INDEX(Transactions!$J:$J,ROW()-8)="",0,INDEX(Transactions!$O:$O,ROW()-8))</f>
        <v>0</v>
      </c>
    </row>
    <row r="7558" spans="2:6" x14ac:dyDescent="0.15">
      <c r="B7558">
        <f ca="1">IF(INDEX(Transactions!$J:$J,ROW()-8)="",TODAY(),INDEX(Transactions!$G:$G,ROW()-8))</f>
        <v>46229</v>
      </c>
      <c r="F7558">
        <f>IF(INDEX(Transactions!$J:$J,ROW()-8)="",0,INDEX(Transactions!$O:$O,ROW()-8))</f>
        <v>0</v>
      </c>
    </row>
    <row r="7559" spans="2:6" x14ac:dyDescent="0.15">
      <c r="B7559">
        <f ca="1">IF(INDEX(Transactions!$J:$J,ROW()-8)="",TODAY(),INDEX(Transactions!$G:$G,ROW()-8))</f>
        <v>46229</v>
      </c>
      <c r="F7559">
        <f>IF(INDEX(Transactions!$J:$J,ROW()-8)="",0,INDEX(Transactions!$O:$O,ROW()-8))</f>
        <v>0</v>
      </c>
    </row>
    <row r="7560" spans="2:6" x14ac:dyDescent="0.15">
      <c r="B7560">
        <f ca="1">IF(INDEX(Transactions!$J:$J,ROW()-8)="",TODAY(),INDEX(Transactions!$G:$G,ROW()-8))</f>
        <v>46229</v>
      </c>
      <c r="F7560">
        <f>IF(INDEX(Transactions!$J:$J,ROW()-8)="",0,INDEX(Transactions!$O:$O,ROW()-8))</f>
        <v>0</v>
      </c>
    </row>
    <row r="7561" spans="2:6" x14ac:dyDescent="0.15">
      <c r="B7561">
        <f ca="1">IF(INDEX(Transactions!$J:$J,ROW()-8)="",TODAY(),INDEX(Transactions!$G:$G,ROW()-8))</f>
        <v>46229</v>
      </c>
      <c r="F7561">
        <f>IF(INDEX(Transactions!$J:$J,ROW()-8)="",0,INDEX(Transactions!$O:$O,ROW()-8))</f>
        <v>0</v>
      </c>
    </row>
    <row r="7562" spans="2:6" x14ac:dyDescent="0.15">
      <c r="B7562">
        <f ca="1">IF(INDEX(Transactions!$J:$J,ROW()-8)="",TODAY(),INDEX(Transactions!$G:$G,ROW()-8))</f>
        <v>46229</v>
      </c>
      <c r="F7562">
        <f>IF(INDEX(Transactions!$J:$J,ROW()-8)="",0,INDEX(Transactions!$O:$O,ROW()-8))</f>
        <v>0</v>
      </c>
    </row>
    <row r="7563" spans="2:6" x14ac:dyDescent="0.15">
      <c r="B7563">
        <f ca="1">IF(INDEX(Transactions!$J:$J,ROW()-8)="",TODAY(),INDEX(Transactions!$G:$G,ROW()-8))</f>
        <v>46229</v>
      </c>
      <c r="F7563">
        <f>IF(INDEX(Transactions!$J:$J,ROW()-8)="",0,INDEX(Transactions!$O:$O,ROW()-8))</f>
        <v>0</v>
      </c>
    </row>
    <row r="7564" spans="2:6" x14ac:dyDescent="0.15">
      <c r="B7564">
        <f ca="1">IF(INDEX(Transactions!$J:$J,ROW()-8)="",TODAY(),INDEX(Transactions!$G:$G,ROW()-8))</f>
        <v>46229</v>
      </c>
      <c r="F7564">
        <f>IF(INDEX(Transactions!$J:$J,ROW()-8)="",0,INDEX(Transactions!$O:$O,ROW()-8))</f>
        <v>0</v>
      </c>
    </row>
    <row r="7565" spans="2:6" x14ac:dyDescent="0.15">
      <c r="B7565">
        <f ca="1">IF(INDEX(Transactions!$J:$J,ROW()-8)="",TODAY(),INDEX(Transactions!$G:$G,ROW()-8))</f>
        <v>46229</v>
      </c>
      <c r="F7565">
        <f>IF(INDEX(Transactions!$J:$J,ROW()-8)="",0,INDEX(Transactions!$O:$O,ROW()-8))</f>
        <v>0</v>
      </c>
    </row>
    <row r="7566" spans="2:6" x14ac:dyDescent="0.15">
      <c r="B7566">
        <f ca="1">IF(INDEX(Transactions!$J:$J,ROW()-8)="",TODAY(),INDEX(Transactions!$G:$G,ROW()-8))</f>
        <v>46229</v>
      </c>
      <c r="F7566">
        <f>IF(INDEX(Transactions!$J:$J,ROW()-8)="",0,INDEX(Transactions!$O:$O,ROW()-8))</f>
        <v>0</v>
      </c>
    </row>
    <row r="7567" spans="2:6" x14ac:dyDescent="0.15">
      <c r="B7567">
        <f ca="1">IF(INDEX(Transactions!$J:$J,ROW()-8)="",TODAY(),INDEX(Transactions!$G:$G,ROW()-8))</f>
        <v>46229</v>
      </c>
      <c r="F7567">
        <f>IF(INDEX(Transactions!$J:$J,ROW()-8)="",0,INDEX(Transactions!$O:$O,ROW()-8))</f>
        <v>0</v>
      </c>
    </row>
    <row r="7568" spans="2:6" x14ac:dyDescent="0.15">
      <c r="B7568">
        <f ca="1">IF(INDEX(Transactions!$J:$J,ROW()-8)="",TODAY(),INDEX(Transactions!$G:$G,ROW()-8))</f>
        <v>46229</v>
      </c>
      <c r="F7568">
        <f>IF(INDEX(Transactions!$J:$J,ROW()-8)="",0,INDEX(Transactions!$O:$O,ROW()-8))</f>
        <v>0</v>
      </c>
    </row>
    <row r="7569" spans="2:6" x14ac:dyDescent="0.15">
      <c r="B7569">
        <f ca="1">IF(INDEX(Transactions!$J:$J,ROW()-8)="",TODAY(),INDEX(Transactions!$G:$G,ROW()-8))</f>
        <v>46229</v>
      </c>
      <c r="F7569">
        <f>IF(INDEX(Transactions!$J:$J,ROW()-8)="",0,INDEX(Transactions!$O:$O,ROW()-8))</f>
        <v>0</v>
      </c>
    </row>
    <row r="7570" spans="2:6" x14ac:dyDescent="0.15">
      <c r="B7570">
        <f ca="1">IF(INDEX(Transactions!$J:$J,ROW()-8)="",TODAY(),INDEX(Transactions!$G:$G,ROW()-8))</f>
        <v>46229</v>
      </c>
      <c r="F7570">
        <f>IF(INDEX(Transactions!$J:$J,ROW()-8)="",0,INDEX(Transactions!$O:$O,ROW()-8))</f>
        <v>0</v>
      </c>
    </row>
    <row r="7571" spans="2:6" x14ac:dyDescent="0.15">
      <c r="B7571">
        <f ca="1">IF(INDEX(Transactions!$J:$J,ROW()-8)="",TODAY(),INDEX(Transactions!$G:$G,ROW()-8))</f>
        <v>46229</v>
      </c>
      <c r="F7571">
        <f>IF(INDEX(Transactions!$J:$J,ROW()-8)="",0,INDEX(Transactions!$O:$O,ROW()-8))</f>
        <v>0</v>
      </c>
    </row>
    <row r="7572" spans="2:6" x14ac:dyDescent="0.15">
      <c r="B7572">
        <f ca="1">IF(INDEX(Transactions!$J:$J,ROW()-8)="",TODAY(),INDEX(Transactions!$G:$G,ROW()-8))</f>
        <v>46229</v>
      </c>
      <c r="F7572">
        <f>IF(INDEX(Transactions!$J:$J,ROW()-8)="",0,INDEX(Transactions!$O:$O,ROW()-8))</f>
        <v>0</v>
      </c>
    </row>
    <row r="7573" spans="2:6" x14ac:dyDescent="0.15">
      <c r="B7573">
        <f ca="1">IF(INDEX(Transactions!$J:$J,ROW()-8)="",TODAY(),INDEX(Transactions!$G:$G,ROW()-8))</f>
        <v>46229</v>
      </c>
      <c r="F7573">
        <f>IF(INDEX(Transactions!$J:$J,ROW()-8)="",0,INDEX(Transactions!$O:$O,ROW()-8))</f>
        <v>0</v>
      </c>
    </row>
    <row r="7574" spans="2:6" x14ac:dyDescent="0.15">
      <c r="B7574">
        <f ca="1">IF(INDEX(Transactions!$J:$J,ROW()-8)="",TODAY(),INDEX(Transactions!$G:$G,ROW()-8))</f>
        <v>46229</v>
      </c>
      <c r="F7574">
        <f>IF(INDEX(Transactions!$J:$J,ROW()-8)="",0,INDEX(Transactions!$O:$O,ROW()-8))</f>
        <v>0</v>
      </c>
    </row>
    <row r="7575" spans="2:6" x14ac:dyDescent="0.15">
      <c r="B7575">
        <f ca="1">IF(INDEX(Transactions!$J:$J,ROW()-8)="",TODAY(),INDEX(Transactions!$G:$G,ROW()-8))</f>
        <v>46229</v>
      </c>
      <c r="F7575">
        <f>IF(INDEX(Transactions!$J:$J,ROW()-8)="",0,INDEX(Transactions!$O:$O,ROW()-8))</f>
        <v>0</v>
      </c>
    </row>
    <row r="7576" spans="2:6" x14ac:dyDescent="0.15">
      <c r="B7576">
        <f ca="1">IF(INDEX(Transactions!$J:$J,ROW()-8)="",TODAY(),INDEX(Transactions!$G:$G,ROW()-8))</f>
        <v>46229</v>
      </c>
      <c r="F7576">
        <f>IF(INDEX(Transactions!$J:$J,ROW()-8)="",0,INDEX(Transactions!$O:$O,ROW()-8))</f>
        <v>0</v>
      </c>
    </row>
    <row r="7577" spans="2:6" x14ac:dyDescent="0.15">
      <c r="B7577">
        <f ca="1">IF(INDEX(Transactions!$J:$J,ROW()-8)="",TODAY(),INDEX(Transactions!$G:$G,ROW()-8))</f>
        <v>46229</v>
      </c>
      <c r="F7577">
        <f>IF(INDEX(Transactions!$J:$J,ROW()-8)="",0,INDEX(Transactions!$O:$O,ROW()-8))</f>
        <v>0</v>
      </c>
    </row>
    <row r="7578" spans="2:6" x14ac:dyDescent="0.15">
      <c r="B7578">
        <f ca="1">IF(INDEX(Transactions!$J:$J,ROW()-8)="",TODAY(),INDEX(Transactions!$G:$G,ROW()-8))</f>
        <v>46229</v>
      </c>
      <c r="F7578">
        <f>IF(INDEX(Transactions!$J:$J,ROW()-8)="",0,INDEX(Transactions!$O:$O,ROW()-8))</f>
        <v>0</v>
      </c>
    </row>
    <row r="7579" spans="2:6" x14ac:dyDescent="0.15">
      <c r="B7579">
        <f ca="1">IF(INDEX(Transactions!$J:$J,ROW()-8)="",TODAY(),INDEX(Transactions!$G:$G,ROW()-8))</f>
        <v>46229</v>
      </c>
      <c r="F7579">
        <f>IF(INDEX(Transactions!$J:$J,ROW()-8)="",0,INDEX(Transactions!$O:$O,ROW()-8))</f>
        <v>0</v>
      </c>
    </row>
    <row r="7580" spans="2:6" x14ac:dyDescent="0.15">
      <c r="B7580">
        <f ca="1">IF(INDEX(Transactions!$J:$J,ROW()-8)="",TODAY(),INDEX(Transactions!$G:$G,ROW()-8))</f>
        <v>46229</v>
      </c>
      <c r="F7580">
        <f>IF(INDEX(Transactions!$J:$J,ROW()-8)="",0,INDEX(Transactions!$O:$O,ROW()-8))</f>
        <v>0</v>
      </c>
    </row>
    <row r="7581" spans="2:6" x14ac:dyDescent="0.15">
      <c r="B7581">
        <f ca="1">IF(INDEX(Transactions!$J:$J,ROW()-8)="",TODAY(),INDEX(Transactions!$G:$G,ROW()-8))</f>
        <v>46229</v>
      </c>
      <c r="F7581">
        <f>IF(INDEX(Transactions!$J:$J,ROW()-8)="",0,INDEX(Transactions!$O:$O,ROW()-8))</f>
        <v>0</v>
      </c>
    </row>
    <row r="7582" spans="2:6" x14ac:dyDescent="0.15">
      <c r="B7582">
        <f ca="1">IF(INDEX(Transactions!$J:$J,ROW()-8)="",TODAY(),INDEX(Transactions!$G:$G,ROW()-8))</f>
        <v>46229</v>
      </c>
      <c r="F7582">
        <f>IF(INDEX(Transactions!$J:$J,ROW()-8)="",0,INDEX(Transactions!$O:$O,ROW()-8))</f>
        <v>0</v>
      </c>
    </row>
    <row r="7583" spans="2:6" x14ac:dyDescent="0.15">
      <c r="B7583">
        <f ca="1">IF(INDEX(Transactions!$J:$J,ROW()-8)="",TODAY(),INDEX(Transactions!$G:$G,ROW()-8))</f>
        <v>46229</v>
      </c>
      <c r="F7583">
        <f>IF(INDEX(Transactions!$J:$J,ROW()-8)="",0,INDEX(Transactions!$O:$O,ROW()-8))</f>
        <v>0</v>
      </c>
    </row>
    <row r="7584" spans="2:6" x14ac:dyDescent="0.15">
      <c r="B7584">
        <f ca="1">IF(INDEX(Transactions!$J:$J,ROW()-8)="",TODAY(),INDEX(Transactions!$G:$G,ROW()-8))</f>
        <v>46229</v>
      </c>
      <c r="F7584">
        <f>IF(INDEX(Transactions!$J:$J,ROW()-8)="",0,INDEX(Transactions!$O:$O,ROW()-8))</f>
        <v>0</v>
      </c>
    </row>
    <row r="7585" spans="2:6" x14ac:dyDescent="0.15">
      <c r="B7585">
        <f ca="1">IF(INDEX(Transactions!$J:$J,ROW()-8)="",TODAY(),INDEX(Transactions!$G:$G,ROW()-8))</f>
        <v>46229</v>
      </c>
      <c r="F7585">
        <f>IF(INDEX(Transactions!$J:$J,ROW()-8)="",0,INDEX(Transactions!$O:$O,ROW()-8))</f>
        <v>0</v>
      </c>
    </row>
    <row r="7586" spans="2:6" x14ac:dyDescent="0.15">
      <c r="B7586">
        <f ca="1">IF(INDEX(Transactions!$J:$J,ROW()-8)="",TODAY(),INDEX(Transactions!$G:$G,ROW()-8))</f>
        <v>46229</v>
      </c>
      <c r="F7586">
        <f>IF(INDEX(Transactions!$J:$J,ROW()-8)="",0,INDEX(Transactions!$O:$O,ROW()-8))</f>
        <v>0</v>
      </c>
    </row>
    <row r="7587" spans="2:6" x14ac:dyDescent="0.15">
      <c r="B7587">
        <f ca="1">IF(INDEX(Transactions!$J:$J,ROW()-8)="",TODAY(),INDEX(Transactions!$G:$G,ROW()-8))</f>
        <v>46229</v>
      </c>
      <c r="F7587">
        <f>IF(INDEX(Transactions!$J:$J,ROW()-8)="",0,INDEX(Transactions!$O:$O,ROW()-8))</f>
        <v>0</v>
      </c>
    </row>
    <row r="7588" spans="2:6" x14ac:dyDescent="0.15">
      <c r="B7588">
        <f ca="1">IF(INDEX(Transactions!$J:$J,ROW()-8)="",TODAY(),INDEX(Transactions!$G:$G,ROW()-8))</f>
        <v>46229</v>
      </c>
      <c r="F7588">
        <f>IF(INDEX(Transactions!$J:$J,ROW()-8)="",0,INDEX(Transactions!$O:$O,ROW()-8))</f>
        <v>0</v>
      </c>
    </row>
    <row r="7589" spans="2:6" x14ac:dyDescent="0.15">
      <c r="B7589">
        <f ca="1">IF(INDEX(Transactions!$J:$J,ROW()-8)="",TODAY(),INDEX(Transactions!$G:$G,ROW()-8))</f>
        <v>46229</v>
      </c>
      <c r="F7589">
        <f>IF(INDEX(Transactions!$J:$J,ROW()-8)="",0,INDEX(Transactions!$O:$O,ROW()-8))</f>
        <v>0</v>
      </c>
    </row>
    <row r="7590" spans="2:6" x14ac:dyDescent="0.15">
      <c r="B7590">
        <f ca="1">IF(INDEX(Transactions!$J:$J,ROW()-8)="",TODAY(),INDEX(Transactions!$G:$G,ROW()-8))</f>
        <v>46229</v>
      </c>
      <c r="F7590">
        <f>IF(INDEX(Transactions!$J:$J,ROW()-8)="",0,INDEX(Transactions!$O:$O,ROW()-8))</f>
        <v>0</v>
      </c>
    </row>
    <row r="7591" spans="2:6" x14ac:dyDescent="0.15">
      <c r="B7591">
        <f ca="1">IF(INDEX(Transactions!$J:$J,ROW()-8)="",TODAY(),INDEX(Transactions!$G:$G,ROW()-8))</f>
        <v>46229</v>
      </c>
      <c r="F7591">
        <f>IF(INDEX(Transactions!$J:$J,ROW()-8)="",0,INDEX(Transactions!$O:$O,ROW()-8))</f>
        <v>0</v>
      </c>
    </row>
    <row r="7592" spans="2:6" x14ac:dyDescent="0.15">
      <c r="B7592">
        <f ca="1">IF(INDEX(Transactions!$J:$J,ROW()-8)="",TODAY(),INDEX(Transactions!$G:$G,ROW()-8))</f>
        <v>46229</v>
      </c>
      <c r="F7592">
        <f>IF(INDEX(Transactions!$J:$J,ROW()-8)="",0,INDEX(Transactions!$O:$O,ROW()-8))</f>
        <v>0</v>
      </c>
    </row>
    <row r="7593" spans="2:6" x14ac:dyDescent="0.15">
      <c r="B7593">
        <f ca="1">IF(INDEX(Transactions!$J:$J,ROW()-8)="",TODAY(),INDEX(Transactions!$G:$G,ROW()-8))</f>
        <v>46229</v>
      </c>
      <c r="F7593">
        <f>IF(INDEX(Transactions!$J:$J,ROW()-8)="",0,INDEX(Transactions!$O:$O,ROW()-8))</f>
        <v>0</v>
      </c>
    </row>
    <row r="7594" spans="2:6" x14ac:dyDescent="0.15">
      <c r="B7594">
        <f ca="1">IF(INDEX(Transactions!$J:$J,ROW()-8)="",TODAY(),INDEX(Transactions!$G:$G,ROW()-8))</f>
        <v>46229</v>
      </c>
      <c r="F7594">
        <f>IF(INDEX(Transactions!$J:$J,ROW()-8)="",0,INDEX(Transactions!$O:$O,ROW()-8))</f>
        <v>0</v>
      </c>
    </row>
    <row r="7595" spans="2:6" x14ac:dyDescent="0.15">
      <c r="B7595">
        <f ca="1">IF(INDEX(Transactions!$J:$J,ROW()-8)="",TODAY(),INDEX(Transactions!$G:$G,ROW()-8))</f>
        <v>46229</v>
      </c>
      <c r="F7595">
        <f>IF(INDEX(Transactions!$J:$J,ROW()-8)="",0,INDEX(Transactions!$O:$O,ROW()-8))</f>
        <v>0</v>
      </c>
    </row>
    <row r="7596" spans="2:6" x14ac:dyDescent="0.15">
      <c r="B7596">
        <f ca="1">IF(INDEX(Transactions!$J:$J,ROW()-8)="",TODAY(),INDEX(Transactions!$G:$G,ROW()-8))</f>
        <v>46229</v>
      </c>
      <c r="F7596">
        <f>IF(INDEX(Transactions!$J:$J,ROW()-8)="",0,INDEX(Transactions!$O:$O,ROW()-8))</f>
        <v>0</v>
      </c>
    </row>
    <row r="7597" spans="2:6" x14ac:dyDescent="0.15">
      <c r="B7597">
        <f ca="1">IF(INDEX(Transactions!$J:$J,ROW()-8)="",TODAY(),INDEX(Transactions!$G:$G,ROW()-8))</f>
        <v>46229</v>
      </c>
      <c r="F7597">
        <f>IF(INDEX(Transactions!$J:$J,ROW()-8)="",0,INDEX(Transactions!$O:$O,ROW()-8))</f>
        <v>0</v>
      </c>
    </row>
    <row r="7598" spans="2:6" x14ac:dyDescent="0.15">
      <c r="B7598">
        <f ca="1">IF(INDEX(Transactions!$J:$J,ROW()-8)="",TODAY(),INDEX(Transactions!$G:$G,ROW()-8))</f>
        <v>46229</v>
      </c>
      <c r="F7598">
        <f>IF(INDEX(Transactions!$J:$J,ROW()-8)="",0,INDEX(Transactions!$O:$O,ROW()-8))</f>
        <v>0</v>
      </c>
    </row>
    <row r="7599" spans="2:6" x14ac:dyDescent="0.15">
      <c r="B7599">
        <f ca="1">IF(INDEX(Transactions!$J:$J,ROW()-8)="",TODAY(),INDEX(Transactions!$G:$G,ROW()-8))</f>
        <v>46229</v>
      </c>
      <c r="F7599">
        <f>IF(INDEX(Transactions!$J:$J,ROW()-8)="",0,INDEX(Transactions!$O:$O,ROW()-8))</f>
        <v>0</v>
      </c>
    </row>
    <row r="7600" spans="2:6" x14ac:dyDescent="0.15">
      <c r="B7600">
        <f ca="1">IF(INDEX(Transactions!$J:$J,ROW()-8)="",TODAY(),INDEX(Transactions!$G:$G,ROW()-8))</f>
        <v>46229</v>
      </c>
      <c r="F7600">
        <f>IF(INDEX(Transactions!$J:$J,ROW()-8)="",0,INDEX(Transactions!$O:$O,ROW()-8))</f>
        <v>0</v>
      </c>
    </row>
    <row r="7601" spans="2:6" x14ac:dyDescent="0.15">
      <c r="B7601">
        <f ca="1">IF(INDEX(Transactions!$J:$J,ROW()-8)="",TODAY(),INDEX(Transactions!$G:$G,ROW()-8))</f>
        <v>46229</v>
      </c>
      <c r="F7601">
        <f>IF(INDEX(Transactions!$J:$J,ROW()-8)="",0,INDEX(Transactions!$O:$O,ROW()-8))</f>
        <v>0</v>
      </c>
    </row>
    <row r="7602" spans="2:6" x14ac:dyDescent="0.15">
      <c r="B7602">
        <f ca="1">IF(INDEX(Transactions!$J:$J,ROW()-8)="",TODAY(),INDEX(Transactions!$G:$G,ROW()-8))</f>
        <v>46229</v>
      </c>
      <c r="F7602">
        <f>IF(INDEX(Transactions!$J:$J,ROW()-8)="",0,INDEX(Transactions!$O:$O,ROW()-8))</f>
        <v>0</v>
      </c>
    </row>
    <row r="7603" spans="2:6" x14ac:dyDescent="0.15">
      <c r="B7603">
        <f ca="1">IF(INDEX(Transactions!$J:$J,ROW()-8)="",TODAY(),INDEX(Transactions!$G:$G,ROW()-8))</f>
        <v>46229</v>
      </c>
      <c r="F7603">
        <f>IF(INDEX(Transactions!$J:$J,ROW()-8)="",0,INDEX(Transactions!$O:$O,ROW()-8))</f>
        <v>0</v>
      </c>
    </row>
    <row r="7604" spans="2:6" x14ac:dyDescent="0.15">
      <c r="B7604">
        <f ca="1">IF(INDEX(Transactions!$J:$J,ROW()-8)="",TODAY(),INDEX(Transactions!$G:$G,ROW()-8))</f>
        <v>46229</v>
      </c>
      <c r="F7604">
        <f>IF(INDEX(Transactions!$J:$J,ROW()-8)="",0,INDEX(Transactions!$O:$O,ROW()-8))</f>
        <v>0</v>
      </c>
    </row>
    <row r="7605" spans="2:6" x14ac:dyDescent="0.15">
      <c r="B7605">
        <f ca="1">IF(INDEX(Transactions!$J:$J,ROW()-8)="",TODAY(),INDEX(Transactions!$G:$G,ROW()-8))</f>
        <v>46229</v>
      </c>
      <c r="F7605">
        <f>IF(INDEX(Transactions!$J:$J,ROW()-8)="",0,INDEX(Transactions!$O:$O,ROW()-8))</f>
        <v>0</v>
      </c>
    </row>
    <row r="7606" spans="2:6" x14ac:dyDescent="0.15">
      <c r="B7606">
        <f ca="1">IF(INDEX(Transactions!$J:$J,ROW()-8)="",TODAY(),INDEX(Transactions!$G:$G,ROW()-8))</f>
        <v>46229</v>
      </c>
      <c r="F7606">
        <f>IF(INDEX(Transactions!$J:$J,ROW()-8)="",0,INDEX(Transactions!$O:$O,ROW()-8))</f>
        <v>0</v>
      </c>
    </row>
    <row r="7607" spans="2:6" x14ac:dyDescent="0.15">
      <c r="B7607">
        <f ca="1">IF(INDEX(Transactions!$J:$J,ROW()-8)="",TODAY(),INDEX(Transactions!$G:$G,ROW()-8))</f>
        <v>46229</v>
      </c>
      <c r="F7607">
        <f>IF(INDEX(Transactions!$J:$J,ROW()-8)="",0,INDEX(Transactions!$O:$O,ROW()-8))</f>
        <v>0</v>
      </c>
    </row>
    <row r="7608" spans="2:6" x14ac:dyDescent="0.15">
      <c r="B7608">
        <f ca="1">IF(INDEX(Transactions!$J:$J,ROW()-8)="",TODAY(),INDEX(Transactions!$G:$G,ROW()-8))</f>
        <v>46229</v>
      </c>
      <c r="F7608">
        <f>IF(INDEX(Transactions!$J:$J,ROW()-8)="",0,INDEX(Transactions!$O:$O,ROW()-8))</f>
        <v>0</v>
      </c>
    </row>
    <row r="7609" spans="2:6" x14ac:dyDescent="0.15">
      <c r="B7609">
        <f ca="1">IF(INDEX(Transactions!$J:$J,ROW()-8)="",TODAY(),INDEX(Transactions!$G:$G,ROW()-8))</f>
        <v>46229</v>
      </c>
      <c r="F7609">
        <f>IF(INDEX(Transactions!$J:$J,ROW()-8)="",0,INDEX(Transactions!$O:$O,ROW()-8))</f>
        <v>0</v>
      </c>
    </row>
    <row r="7610" spans="2:6" x14ac:dyDescent="0.15">
      <c r="B7610">
        <f ca="1">IF(INDEX(Transactions!$J:$J,ROW()-8)="",TODAY(),INDEX(Transactions!$G:$G,ROW()-8))</f>
        <v>46229</v>
      </c>
      <c r="F7610">
        <f>IF(INDEX(Transactions!$J:$J,ROW()-8)="",0,INDEX(Transactions!$O:$O,ROW()-8))</f>
        <v>0</v>
      </c>
    </row>
    <row r="7611" spans="2:6" x14ac:dyDescent="0.15">
      <c r="B7611">
        <f ca="1">IF(INDEX(Transactions!$J:$J,ROW()-8)="",TODAY(),INDEX(Transactions!$G:$G,ROW()-8))</f>
        <v>46229</v>
      </c>
      <c r="F7611">
        <f>IF(INDEX(Transactions!$J:$J,ROW()-8)="",0,INDEX(Transactions!$O:$O,ROW()-8))</f>
        <v>0</v>
      </c>
    </row>
    <row r="7612" spans="2:6" x14ac:dyDescent="0.15">
      <c r="B7612">
        <f ca="1">IF(INDEX(Transactions!$J:$J,ROW()-8)="",TODAY(),INDEX(Transactions!$G:$G,ROW()-8))</f>
        <v>46229</v>
      </c>
      <c r="F7612">
        <f>IF(INDEX(Transactions!$J:$J,ROW()-8)="",0,INDEX(Transactions!$O:$O,ROW()-8))</f>
        <v>0</v>
      </c>
    </row>
    <row r="7613" spans="2:6" x14ac:dyDescent="0.15">
      <c r="B7613">
        <f ca="1">IF(INDEX(Transactions!$J:$J,ROW()-8)="",TODAY(),INDEX(Transactions!$G:$G,ROW()-8))</f>
        <v>46229</v>
      </c>
      <c r="F7613">
        <f>IF(INDEX(Transactions!$J:$J,ROW()-8)="",0,INDEX(Transactions!$O:$O,ROW()-8))</f>
        <v>0</v>
      </c>
    </row>
    <row r="7614" spans="2:6" x14ac:dyDescent="0.15">
      <c r="B7614">
        <f ca="1">IF(INDEX(Transactions!$J:$J,ROW()-8)="",TODAY(),INDEX(Transactions!$G:$G,ROW()-8))</f>
        <v>46229</v>
      </c>
      <c r="F7614">
        <f>IF(INDEX(Transactions!$J:$J,ROW()-8)="",0,INDEX(Transactions!$O:$O,ROW()-8))</f>
        <v>0</v>
      </c>
    </row>
    <row r="7615" spans="2:6" x14ac:dyDescent="0.15">
      <c r="B7615">
        <f ca="1">IF(INDEX(Transactions!$J:$J,ROW()-8)="",TODAY(),INDEX(Transactions!$G:$G,ROW()-8))</f>
        <v>46229</v>
      </c>
      <c r="F7615">
        <f>IF(INDEX(Transactions!$J:$J,ROW()-8)="",0,INDEX(Transactions!$O:$O,ROW()-8))</f>
        <v>0</v>
      </c>
    </row>
    <row r="7616" spans="2:6" x14ac:dyDescent="0.15">
      <c r="B7616">
        <f ca="1">IF(INDEX(Transactions!$J:$J,ROW()-8)="",TODAY(),INDEX(Transactions!$G:$G,ROW()-8))</f>
        <v>46229</v>
      </c>
      <c r="F7616">
        <f>IF(INDEX(Transactions!$J:$J,ROW()-8)="",0,INDEX(Transactions!$O:$O,ROW()-8))</f>
        <v>0</v>
      </c>
    </row>
    <row r="7617" spans="2:6" x14ac:dyDescent="0.15">
      <c r="B7617">
        <f ca="1">IF(INDEX(Transactions!$J:$J,ROW()-8)="",TODAY(),INDEX(Transactions!$G:$G,ROW()-8))</f>
        <v>46229</v>
      </c>
      <c r="F7617">
        <f>IF(INDEX(Transactions!$J:$J,ROW()-8)="",0,INDEX(Transactions!$O:$O,ROW()-8))</f>
        <v>0</v>
      </c>
    </row>
    <row r="7618" spans="2:6" x14ac:dyDescent="0.15">
      <c r="B7618">
        <f ca="1">IF(INDEX(Transactions!$J:$J,ROW()-8)="",TODAY(),INDEX(Transactions!$G:$G,ROW()-8))</f>
        <v>46229</v>
      </c>
      <c r="F7618">
        <f>IF(INDEX(Transactions!$J:$J,ROW()-8)="",0,INDEX(Transactions!$O:$O,ROW()-8))</f>
        <v>0</v>
      </c>
    </row>
    <row r="7619" spans="2:6" x14ac:dyDescent="0.15">
      <c r="B7619">
        <f ca="1">IF(INDEX(Transactions!$J:$J,ROW()-8)="",TODAY(),INDEX(Transactions!$G:$G,ROW()-8))</f>
        <v>46229</v>
      </c>
      <c r="F7619">
        <f>IF(INDEX(Transactions!$J:$J,ROW()-8)="",0,INDEX(Transactions!$O:$O,ROW()-8))</f>
        <v>0</v>
      </c>
    </row>
    <row r="7620" spans="2:6" x14ac:dyDescent="0.15">
      <c r="B7620">
        <f ca="1">IF(INDEX(Transactions!$J:$J,ROW()-8)="",TODAY(),INDEX(Transactions!$G:$G,ROW()-8))</f>
        <v>46229</v>
      </c>
      <c r="F7620">
        <f>IF(INDEX(Transactions!$J:$J,ROW()-8)="",0,INDEX(Transactions!$O:$O,ROW()-8))</f>
        <v>0</v>
      </c>
    </row>
    <row r="7621" spans="2:6" x14ac:dyDescent="0.15">
      <c r="B7621">
        <f ca="1">IF(INDEX(Transactions!$J:$J,ROW()-8)="",TODAY(),INDEX(Transactions!$G:$G,ROW()-8))</f>
        <v>46229</v>
      </c>
      <c r="F7621">
        <f>IF(INDEX(Transactions!$J:$J,ROW()-8)="",0,INDEX(Transactions!$O:$O,ROW()-8))</f>
        <v>0</v>
      </c>
    </row>
    <row r="7622" spans="2:6" x14ac:dyDescent="0.15">
      <c r="B7622">
        <f ca="1">IF(INDEX(Transactions!$J:$J,ROW()-8)="",TODAY(),INDEX(Transactions!$G:$G,ROW()-8))</f>
        <v>46229</v>
      </c>
      <c r="F7622">
        <f>IF(INDEX(Transactions!$J:$J,ROW()-8)="",0,INDEX(Transactions!$O:$O,ROW()-8))</f>
        <v>0</v>
      </c>
    </row>
    <row r="7623" spans="2:6" x14ac:dyDescent="0.15">
      <c r="B7623">
        <f ca="1">IF(INDEX(Transactions!$J:$J,ROW()-8)="",TODAY(),INDEX(Transactions!$G:$G,ROW()-8))</f>
        <v>46229</v>
      </c>
      <c r="F7623">
        <f>IF(INDEX(Transactions!$J:$J,ROW()-8)="",0,INDEX(Transactions!$O:$O,ROW()-8))</f>
        <v>0</v>
      </c>
    </row>
    <row r="7624" spans="2:6" x14ac:dyDescent="0.15">
      <c r="B7624">
        <f ca="1">IF(INDEX(Transactions!$J:$J,ROW()-8)="",TODAY(),INDEX(Transactions!$G:$G,ROW()-8))</f>
        <v>46229</v>
      </c>
      <c r="F7624">
        <f>IF(INDEX(Transactions!$J:$J,ROW()-8)="",0,INDEX(Transactions!$O:$O,ROW()-8))</f>
        <v>0</v>
      </c>
    </row>
    <row r="7625" spans="2:6" x14ac:dyDescent="0.15">
      <c r="B7625">
        <f ca="1">IF(INDEX(Transactions!$J:$J,ROW()-8)="",TODAY(),INDEX(Transactions!$G:$G,ROW()-8))</f>
        <v>46229</v>
      </c>
      <c r="F7625">
        <f>IF(INDEX(Transactions!$J:$J,ROW()-8)="",0,INDEX(Transactions!$O:$O,ROW()-8))</f>
        <v>0</v>
      </c>
    </row>
    <row r="7626" spans="2:6" x14ac:dyDescent="0.15">
      <c r="B7626">
        <f ca="1">IF(INDEX(Transactions!$J:$J,ROW()-8)="",TODAY(),INDEX(Transactions!$G:$G,ROW()-8))</f>
        <v>46229</v>
      </c>
      <c r="F7626">
        <f>IF(INDEX(Transactions!$J:$J,ROW()-8)="",0,INDEX(Transactions!$O:$O,ROW()-8))</f>
        <v>0</v>
      </c>
    </row>
    <row r="7627" spans="2:6" x14ac:dyDescent="0.15">
      <c r="B7627">
        <f ca="1">IF(INDEX(Transactions!$J:$J,ROW()-8)="",TODAY(),INDEX(Transactions!$G:$G,ROW()-8))</f>
        <v>46229</v>
      </c>
      <c r="F7627">
        <f>IF(INDEX(Transactions!$J:$J,ROW()-8)="",0,INDEX(Transactions!$O:$O,ROW()-8))</f>
        <v>0</v>
      </c>
    </row>
    <row r="7628" spans="2:6" x14ac:dyDescent="0.15">
      <c r="B7628">
        <f ca="1">IF(INDEX(Transactions!$J:$J,ROW()-8)="",TODAY(),INDEX(Transactions!$G:$G,ROW()-8))</f>
        <v>46229</v>
      </c>
      <c r="F7628">
        <f>IF(INDEX(Transactions!$J:$J,ROW()-8)="",0,INDEX(Transactions!$O:$O,ROW()-8))</f>
        <v>0</v>
      </c>
    </row>
    <row r="7629" spans="2:6" x14ac:dyDescent="0.15">
      <c r="B7629">
        <f ca="1">IF(INDEX(Transactions!$J:$J,ROW()-8)="",TODAY(),INDEX(Transactions!$G:$G,ROW()-8))</f>
        <v>46229</v>
      </c>
      <c r="F7629">
        <f>IF(INDEX(Transactions!$J:$J,ROW()-8)="",0,INDEX(Transactions!$O:$O,ROW()-8))</f>
        <v>0</v>
      </c>
    </row>
    <row r="7630" spans="2:6" x14ac:dyDescent="0.15">
      <c r="B7630">
        <f ca="1">IF(INDEX(Transactions!$J:$J,ROW()-8)="",TODAY(),INDEX(Transactions!$G:$G,ROW()-8))</f>
        <v>46229</v>
      </c>
      <c r="F7630">
        <f>IF(INDEX(Transactions!$J:$J,ROW()-8)="",0,INDEX(Transactions!$O:$O,ROW()-8))</f>
        <v>0</v>
      </c>
    </row>
    <row r="7631" spans="2:6" x14ac:dyDescent="0.15">
      <c r="B7631">
        <f ca="1">IF(INDEX(Transactions!$J:$J,ROW()-8)="",TODAY(),INDEX(Transactions!$G:$G,ROW()-8))</f>
        <v>46229</v>
      </c>
      <c r="F7631">
        <f>IF(INDEX(Transactions!$J:$J,ROW()-8)="",0,INDEX(Transactions!$O:$O,ROW()-8))</f>
        <v>0</v>
      </c>
    </row>
    <row r="7632" spans="2:6" x14ac:dyDescent="0.15">
      <c r="B7632">
        <f ca="1">IF(INDEX(Transactions!$J:$J,ROW()-8)="",TODAY(),INDEX(Transactions!$G:$G,ROW()-8))</f>
        <v>46229</v>
      </c>
      <c r="F7632">
        <f>IF(INDEX(Transactions!$J:$J,ROW()-8)="",0,INDEX(Transactions!$O:$O,ROW()-8))</f>
        <v>0</v>
      </c>
    </row>
    <row r="7633" spans="2:6" x14ac:dyDescent="0.15">
      <c r="B7633">
        <f ca="1">IF(INDEX(Transactions!$J:$J,ROW()-8)="",TODAY(),INDEX(Transactions!$G:$G,ROW()-8))</f>
        <v>46229</v>
      </c>
      <c r="F7633">
        <f>IF(INDEX(Transactions!$J:$J,ROW()-8)="",0,INDEX(Transactions!$O:$O,ROW()-8))</f>
        <v>0</v>
      </c>
    </row>
    <row r="7634" spans="2:6" x14ac:dyDescent="0.15">
      <c r="B7634">
        <f ca="1">IF(INDEX(Transactions!$J:$J,ROW()-8)="",TODAY(),INDEX(Transactions!$G:$G,ROW()-8))</f>
        <v>46229</v>
      </c>
      <c r="F7634">
        <f>IF(INDEX(Transactions!$J:$J,ROW()-8)="",0,INDEX(Transactions!$O:$O,ROW()-8))</f>
        <v>0</v>
      </c>
    </row>
    <row r="7635" spans="2:6" x14ac:dyDescent="0.15">
      <c r="B7635">
        <f ca="1">IF(INDEX(Transactions!$J:$J,ROW()-8)="",TODAY(),INDEX(Transactions!$G:$G,ROW()-8))</f>
        <v>46229</v>
      </c>
      <c r="F7635">
        <f>IF(INDEX(Transactions!$J:$J,ROW()-8)="",0,INDEX(Transactions!$O:$O,ROW()-8))</f>
        <v>0</v>
      </c>
    </row>
    <row r="7636" spans="2:6" x14ac:dyDescent="0.15">
      <c r="B7636">
        <f ca="1">IF(INDEX(Transactions!$J:$J,ROW()-8)="",TODAY(),INDEX(Transactions!$G:$G,ROW()-8))</f>
        <v>46229</v>
      </c>
      <c r="F7636">
        <f>IF(INDEX(Transactions!$J:$J,ROW()-8)="",0,INDEX(Transactions!$O:$O,ROW()-8))</f>
        <v>0</v>
      </c>
    </row>
    <row r="7637" spans="2:6" x14ac:dyDescent="0.15">
      <c r="B7637">
        <f ca="1">IF(INDEX(Transactions!$J:$J,ROW()-8)="",TODAY(),INDEX(Transactions!$G:$G,ROW()-8))</f>
        <v>46229</v>
      </c>
      <c r="F7637">
        <f>IF(INDEX(Transactions!$J:$J,ROW()-8)="",0,INDEX(Transactions!$O:$O,ROW()-8))</f>
        <v>0</v>
      </c>
    </row>
    <row r="7638" spans="2:6" x14ac:dyDescent="0.15">
      <c r="B7638">
        <f ca="1">IF(INDEX(Transactions!$J:$J,ROW()-8)="",TODAY(),INDEX(Transactions!$G:$G,ROW()-8))</f>
        <v>46229</v>
      </c>
      <c r="F7638">
        <f>IF(INDEX(Transactions!$J:$J,ROW()-8)="",0,INDEX(Transactions!$O:$O,ROW()-8))</f>
        <v>0</v>
      </c>
    </row>
    <row r="7639" spans="2:6" x14ac:dyDescent="0.15">
      <c r="B7639">
        <f ca="1">IF(INDEX(Transactions!$J:$J,ROW()-8)="",TODAY(),INDEX(Transactions!$G:$G,ROW()-8))</f>
        <v>46229</v>
      </c>
      <c r="F7639">
        <f>IF(INDEX(Transactions!$J:$J,ROW()-8)="",0,INDEX(Transactions!$O:$O,ROW()-8))</f>
        <v>0</v>
      </c>
    </row>
    <row r="7640" spans="2:6" x14ac:dyDescent="0.15">
      <c r="B7640">
        <f ca="1">IF(INDEX(Transactions!$J:$J,ROW()-8)="",TODAY(),INDEX(Transactions!$G:$G,ROW()-8))</f>
        <v>46229</v>
      </c>
      <c r="F7640">
        <f>IF(INDEX(Transactions!$J:$J,ROW()-8)="",0,INDEX(Transactions!$O:$O,ROW()-8))</f>
        <v>0</v>
      </c>
    </row>
    <row r="7641" spans="2:6" x14ac:dyDescent="0.15">
      <c r="B7641">
        <f ca="1">IF(INDEX(Transactions!$J:$J,ROW()-8)="",TODAY(),INDEX(Transactions!$G:$G,ROW()-8))</f>
        <v>46229</v>
      </c>
      <c r="F7641">
        <f>IF(INDEX(Transactions!$J:$J,ROW()-8)="",0,INDEX(Transactions!$O:$O,ROW()-8))</f>
        <v>0</v>
      </c>
    </row>
    <row r="7642" spans="2:6" x14ac:dyDescent="0.15">
      <c r="B7642">
        <f ca="1">IF(INDEX(Transactions!$J:$J,ROW()-8)="",TODAY(),INDEX(Transactions!$G:$G,ROW()-8))</f>
        <v>46229</v>
      </c>
      <c r="F7642">
        <f>IF(INDEX(Transactions!$J:$J,ROW()-8)="",0,INDEX(Transactions!$O:$O,ROW()-8))</f>
        <v>0</v>
      </c>
    </row>
    <row r="7643" spans="2:6" x14ac:dyDescent="0.15">
      <c r="B7643">
        <f ca="1">IF(INDEX(Transactions!$J:$J,ROW()-8)="",TODAY(),INDEX(Transactions!$G:$G,ROW()-8))</f>
        <v>46229</v>
      </c>
      <c r="F7643">
        <f>IF(INDEX(Transactions!$J:$J,ROW()-8)="",0,INDEX(Transactions!$O:$O,ROW()-8))</f>
        <v>0</v>
      </c>
    </row>
    <row r="7644" spans="2:6" x14ac:dyDescent="0.15">
      <c r="B7644">
        <f ca="1">IF(INDEX(Transactions!$J:$J,ROW()-8)="",TODAY(),INDEX(Transactions!$G:$G,ROW()-8))</f>
        <v>46229</v>
      </c>
      <c r="F7644">
        <f>IF(INDEX(Transactions!$J:$J,ROW()-8)="",0,INDEX(Transactions!$O:$O,ROW()-8))</f>
        <v>0</v>
      </c>
    </row>
    <row r="7645" spans="2:6" x14ac:dyDescent="0.15">
      <c r="B7645">
        <f ca="1">IF(INDEX(Transactions!$J:$J,ROW()-8)="",TODAY(),INDEX(Transactions!$G:$G,ROW()-8))</f>
        <v>46229</v>
      </c>
      <c r="F7645">
        <f>IF(INDEX(Transactions!$J:$J,ROW()-8)="",0,INDEX(Transactions!$O:$O,ROW()-8))</f>
        <v>0</v>
      </c>
    </row>
    <row r="7646" spans="2:6" x14ac:dyDescent="0.15">
      <c r="B7646">
        <f ca="1">IF(INDEX(Transactions!$J:$J,ROW()-8)="",TODAY(),INDEX(Transactions!$G:$G,ROW()-8))</f>
        <v>46229</v>
      </c>
      <c r="F7646">
        <f>IF(INDEX(Transactions!$J:$J,ROW()-8)="",0,INDEX(Transactions!$O:$O,ROW()-8))</f>
        <v>0</v>
      </c>
    </row>
    <row r="7647" spans="2:6" x14ac:dyDescent="0.15">
      <c r="B7647">
        <f ca="1">IF(INDEX(Transactions!$J:$J,ROW()-8)="",TODAY(),INDEX(Transactions!$G:$G,ROW()-8))</f>
        <v>46229</v>
      </c>
      <c r="F7647">
        <f>IF(INDEX(Transactions!$J:$J,ROW()-8)="",0,INDEX(Transactions!$O:$O,ROW()-8))</f>
        <v>0</v>
      </c>
    </row>
    <row r="7648" spans="2:6" x14ac:dyDescent="0.15">
      <c r="B7648">
        <f ca="1">IF(INDEX(Transactions!$J:$J,ROW()-8)="",TODAY(),INDEX(Transactions!$G:$G,ROW()-8))</f>
        <v>46229</v>
      </c>
      <c r="F7648">
        <f>IF(INDEX(Transactions!$J:$J,ROW()-8)="",0,INDEX(Transactions!$O:$O,ROW()-8))</f>
        <v>0</v>
      </c>
    </row>
    <row r="7649" spans="2:6" x14ac:dyDescent="0.15">
      <c r="B7649">
        <f ca="1">IF(INDEX(Transactions!$J:$J,ROW()-8)="",TODAY(),INDEX(Transactions!$G:$G,ROW()-8))</f>
        <v>46229</v>
      </c>
      <c r="F7649">
        <f>IF(INDEX(Transactions!$J:$J,ROW()-8)="",0,INDEX(Transactions!$O:$O,ROW()-8))</f>
        <v>0</v>
      </c>
    </row>
    <row r="7650" spans="2:6" x14ac:dyDescent="0.15">
      <c r="B7650">
        <f ca="1">IF(INDEX(Transactions!$J:$J,ROW()-8)="",TODAY(),INDEX(Transactions!$G:$G,ROW()-8))</f>
        <v>46229</v>
      </c>
      <c r="F7650">
        <f>IF(INDEX(Transactions!$J:$J,ROW()-8)="",0,INDEX(Transactions!$O:$O,ROW()-8))</f>
        <v>0</v>
      </c>
    </row>
    <row r="7651" spans="2:6" x14ac:dyDescent="0.15">
      <c r="B7651">
        <f ca="1">IF(INDEX(Transactions!$J:$J,ROW()-8)="",TODAY(),INDEX(Transactions!$G:$G,ROW()-8))</f>
        <v>46229</v>
      </c>
      <c r="F7651">
        <f>IF(INDEX(Transactions!$J:$J,ROW()-8)="",0,INDEX(Transactions!$O:$O,ROW()-8))</f>
        <v>0</v>
      </c>
    </row>
    <row r="7652" spans="2:6" x14ac:dyDescent="0.15">
      <c r="B7652">
        <f ca="1">IF(INDEX(Transactions!$J:$J,ROW()-8)="",TODAY(),INDEX(Transactions!$G:$G,ROW()-8))</f>
        <v>46229</v>
      </c>
      <c r="F7652">
        <f>IF(INDEX(Transactions!$J:$J,ROW()-8)="",0,INDEX(Transactions!$O:$O,ROW()-8))</f>
        <v>0</v>
      </c>
    </row>
    <row r="7653" spans="2:6" x14ac:dyDescent="0.15">
      <c r="B7653">
        <f ca="1">IF(INDEX(Transactions!$J:$J,ROW()-8)="",TODAY(),INDEX(Transactions!$G:$G,ROW()-8))</f>
        <v>46229</v>
      </c>
      <c r="F7653">
        <f>IF(INDEX(Transactions!$J:$J,ROW()-8)="",0,INDEX(Transactions!$O:$O,ROW()-8))</f>
        <v>0</v>
      </c>
    </row>
    <row r="7654" spans="2:6" x14ac:dyDescent="0.15">
      <c r="B7654">
        <f ca="1">IF(INDEX(Transactions!$J:$J,ROW()-8)="",TODAY(),INDEX(Transactions!$G:$G,ROW()-8))</f>
        <v>46229</v>
      </c>
      <c r="F7654">
        <f>IF(INDEX(Transactions!$J:$J,ROW()-8)="",0,INDEX(Transactions!$O:$O,ROW()-8))</f>
        <v>0</v>
      </c>
    </row>
    <row r="7655" spans="2:6" x14ac:dyDescent="0.15">
      <c r="B7655">
        <f ca="1">IF(INDEX(Transactions!$J:$J,ROW()-8)="",TODAY(),INDEX(Transactions!$G:$G,ROW()-8))</f>
        <v>46229</v>
      </c>
      <c r="F7655">
        <f>IF(INDEX(Transactions!$J:$J,ROW()-8)="",0,INDEX(Transactions!$O:$O,ROW()-8))</f>
        <v>0</v>
      </c>
    </row>
    <row r="7656" spans="2:6" x14ac:dyDescent="0.15">
      <c r="B7656">
        <f ca="1">IF(INDEX(Transactions!$J:$J,ROW()-8)="",TODAY(),INDEX(Transactions!$G:$G,ROW()-8))</f>
        <v>46229</v>
      </c>
      <c r="F7656">
        <f>IF(INDEX(Transactions!$J:$J,ROW()-8)="",0,INDEX(Transactions!$O:$O,ROW()-8))</f>
        <v>0</v>
      </c>
    </row>
    <row r="7657" spans="2:6" x14ac:dyDescent="0.15">
      <c r="B7657">
        <f ca="1">IF(INDEX(Transactions!$J:$J,ROW()-8)="",TODAY(),INDEX(Transactions!$G:$G,ROW()-8))</f>
        <v>46229</v>
      </c>
      <c r="F7657">
        <f>IF(INDEX(Transactions!$J:$J,ROW()-8)="",0,INDEX(Transactions!$O:$O,ROW()-8))</f>
        <v>0</v>
      </c>
    </row>
    <row r="7658" spans="2:6" x14ac:dyDescent="0.15">
      <c r="B7658">
        <f ca="1">IF(INDEX(Transactions!$J:$J,ROW()-8)="",TODAY(),INDEX(Transactions!$G:$G,ROW()-8))</f>
        <v>46229</v>
      </c>
      <c r="F7658">
        <f>IF(INDEX(Transactions!$J:$J,ROW()-8)="",0,INDEX(Transactions!$O:$O,ROW()-8))</f>
        <v>0</v>
      </c>
    </row>
    <row r="7659" spans="2:6" x14ac:dyDescent="0.15">
      <c r="B7659">
        <f ca="1">IF(INDEX(Transactions!$J:$J,ROW()-8)="",TODAY(),INDEX(Transactions!$G:$G,ROW()-8))</f>
        <v>46229</v>
      </c>
      <c r="F7659">
        <f>IF(INDEX(Transactions!$J:$J,ROW()-8)="",0,INDEX(Transactions!$O:$O,ROW()-8))</f>
        <v>0</v>
      </c>
    </row>
    <row r="7660" spans="2:6" x14ac:dyDescent="0.15">
      <c r="B7660">
        <f ca="1">IF(INDEX(Transactions!$J:$J,ROW()-8)="",TODAY(),INDEX(Transactions!$G:$G,ROW()-8))</f>
        <v>46229</v>
      </c>
      <c r="F7660">
        <f>IF(INDEX(Transactions!$J:$J,ROW()-8)="",0,INDEX(Transactions!$O:$O,ROW()-8))</f>
        <v>0</v>
      </c>
    </row>
    <row r="7661" spans="2:6" x14ac:dyDescent="0.15">
      <c r="B7661">
        <f ca="1">IF(INDEX(Transactions!$J:$J,ROW()-8)="",TODAY(),INDEX(Transactions!$G:$G,ROW()-8))</f>
        <v>46229</v>
      </c>
      <c r="F7661">
        <f>IF(INDEX(Transactions!$J:$J,ROW()-8)="",0,INDEX(Transactions!$O:$O,ROW()-8))</f>
        <v>0</v>
      </c>
    </row>
    <row r="7662" spans="2:6" x14ac:dyDescent="0.15">
      <c r="B7662">
        <f ca="1">IF(INDEX(Transactions!$J:$J,ROW()-8)="",TODAY(),INDEX(Transactions!$G:$G,ROW()-8))</f>
        <v>46229</v>
      </c>
      <c r="F7662">
        <f>IF(INDEX(Transactions!$J:$J,ROW()-8)="",0,INDEX(Transactions!$O:$O,ROW()-8))</f>
        <v>0</v>
      </c>
    </row>
    <row r="7663" spans="2:6" x14ac:dyDescent="0.15">
      <c r="B7663">
        <f ca="1">IF(INDEX(Transactions!$J:$J,ROW()-8)="",TODAY(),INDEX(Transactions!$G:$G,ROW()-8))</f>
        <v>46229</v>
      </c>
      <c r="F7663">
        <f>IF(INDEX(Transactions!$J:$J,ROW()-8)="",0,INDEX(Transactions!$O:$O,ROW()-8))</f>
        <v>0</v>
      </c>
    </row>
    <row r="7664" spans="2:6" x14ac:dyDescent="0.15">
      <c r="B7664">
        <f ca="1">IF(INDEX(Transactions!$J:$J,ROW()-8)="",TODAY(),INDEX(Transactions!$G:$G,ROW()-8))</f>
        <v>46229</v>
      </c>
      <c r="F7664">
        <f>IF(INDEX(Transactions!$J:$J,ROW()-8)="",0,INDEX(Transactions!$O:$O,ROW()-8))</f>
        <v>0</v>
      </c>
    </row>
    <row r="7665" spans="2:6" x14ac:dyDescent="0.15">
      <c r="B7665">
        <f ca="1">IF(INDEX(Transactions!$J:$J,ROW()-8)="",TODAY(),INDEX(Transactions!$G:$G,ROW()-8))</f>
        <v>46229</v>
      </c>
      <c r="F7665">
        <f>IF(INDEX(Transactions!$J:$J,ROW()-8)="",0,INDEX(Transactions!$O:$O,ROW()-8))</f>
        <v>0</v>
      </c>
    </row>
    <row r="7666" spans="2:6" x14ac:dyDescent="0.15">
      <c r="B7666">
        <f ca="1">IF(INDEX(Transactions!$J:$J,ROW()-8)="",TODAY(),INDEX(Transactions!$G:$G,ROW()-8))</f>
        <v>46229</v>
      </c>
      <c r="F7666">
        <f>IF(INDEX(Transactions!$J:$J,ROW()-8)="",0,INDEX(Transactions!$O:$O,ROW()-8))</f>
        <v>0</v>
      </c>
    </row>
    <row r="7667" spans="2:6" x14ac:dyDescent="0.15">
      <c r="B7667">
        <f ca="1">IF(INDEX(Transactions!$J:$J,ROW()-8)="",TODAY(),INDEX(Transactions!$G:$G,ROW()-8))</f>
        <v>46229</v>
      </c>
      <c r="F7667">
        <f>IF(INDEX(Transactions!$J:$J,ROW()-8)="",0,INDEX(Transactions!$O:$O,ROW()-8))</f>
        <v>0</v>
      </c>
    </row>
    <row r="7668" spans="2:6" x14ac:dyDescent="0.15">
      <c r="B7668">
        <f ca="1">IF(INDEX(Transactions!$J:$J,ROW()-8)="",TODAY(),INDEX(Transactions!$G:$G,ROW()-8))</f>
        <v>46229</v>
      </c>
      <c r="F7668">
        <f>IF(INDEX(Transactions!$J:$J,ROW()-8)="",0,INDEX(Transactions!$O:$O,ROW()-8))</f>
        <v>0</v>
      </c>
    </row>
    <row r="7669" spans="2:6" x14ac:dyDescent="0.15">
      <c r="B7669">
        <f ca="1">IF(INDEX(Transactions!$J:$J,ROW()-8)="",TODAY(),INDEX(Transactions!$G:$G,ROW()-8))</f>
        <v>46229</v>
      </c>
      <c r="F7669">
        <f>IF(INDEX(Transactions!$J:$J,ROW()-8)="",0,INDEX(Transactions!$O:$O,ROW()-8))</f>
        <v>0</v>
      </c>
    </row>
    <row r="7670" spans="2:6" x14ac:dyDescent="0.15">
      <c r="B7670">
        <f ca="1">IF(INDEX(Transactions!$J:$J,ROW()-8)="",TODAY(),INDEX(Transactions!$G:$G,ROW()-8))</f>
        <v>46229</v>
      </c>
      <c r="F7670">
        <f>IF(INDEX(Transactions!$J:$J,ROW()-8)="",0,INDEX(Transactions!$O:$O,ROW()-8))</f>
        <v>0</v>
      </c>
    </row>
    <row r="7671" spans="2:6" x14ac:dyDescent="0.15">
      <c r="B7671">
        <f ca="1">IF(INDEX(Transactions!$J:$J,ROW()-8)="",TODAY(),INDEX(Transactions!$G:$G,ROW()-8))</f>
        <v>46229</v>
      </c>
      <c r="F7671">
        <f>IF(INDEX(Transactions!$J:$J,ROW()-8)="",0,INDEX(Transactions!$O:$O,ROW()-8))</f>
        <v>0</v>
      </c>
    </row>
    <row r="7672" spans="2:6" x14ac:dyDescent="0.15">
      <c r="B7672">
        <f ca="1">IF(INDEX(Transactions!$J:$J,ROW()-8)="",TODAY(),INDEX(Transactions!$G:$G,ROW()-8))</f>
        <v>46229</v>
      </c>
      <c r="F7672">
        <f>IF(INDEX(Transactions!$J:$J,ROW()-8)="",0,INDEX(Transactions!$O:$O,ROW()-8))</f>
        <v>0</v>
      </c>
    </row>
    <row r="7673" spans="2:6" x14ac:dyDescent="0.15">
      <c r="B7673">
        <f ca="1">IF(INDEX(Transactions!$J:$J,ROW()-8)="",TODAY(),INDEX(Transactions!$G:$G,ROW()-8))</f>
        <v>46229</v>
      </c>
      <c r="F7673">
        <f>IF(INDEX(Transactions!$J:$J,ROW()-8)="",0,INDEX(Transactions!$O:$O,ROW()-8))</f>
        <v>0</v>
      </c>
    </row>
    <row r="7674" spans="2:6" x14ac:dyDescent="0.15">
      <c r="B7674">
        <f ca="1">IF(INDEX(Transactions!$J:$J,ROW()-8)="",TODAY(),INDEX(Transactions!$G:$G,ROW()-8))</f>
        <v>46229</v>
      </c>
      <c r="F7674">
        <f>IF(INDEX(Transactions!$J:$J,ROW()-8)="",0,INDEX(Transactions!$O:$O,ROW()-8))</f>
        <v>0</v>
      </c>
    </row>
    <row r="7675" spans="2:6" x14ac:dyDescent="0.15">
      <c r="B7675">
        <f ca="1">IF(INDEX(Transactions!$J:$J,ROW()-8)="",TODAY(),INDEX(Transactions!$G:$G,ROW()-8))</f>
        <v>46229</v>
      </c>
      <c r="F7675">
        <f>IF(INDEX(Transactions!$J:$J,ROW()-8)="",0,INDEX(Transactions!$O:$O,ROW()-8))</f>
        <v>0</v>
      </c>
    </row>
    <row r="7676" spans="2:6" x14ac:dyDescent="0.15">
      <c r="B7676">
        <f ca="1">IF(INDEX(Transactions!$J:$J,ROW()-8)="",TODAY(),INDEX(Transactions!$G:$G,ROW()-8))</f>
        <v>46229</v>
      </c>
      <c r="F7676">
        <f>IF(INDEX(Transactions!$J:$J,ROW()-8)="",0,INDEX(Transactions!$O:$O,ROW()-8))</f>
        <v>0</v>
      </c>
    </row>
    <row r="7677" spans="2:6" x14ac:dyDescent="0.15">
      <c r="B7677">
        <f ca="1">IF(INDEX(Transactions!$J:$J,ROW()-8)="",TODAY(),INDEX(Transactions!$G:$G,ROW()-8))</f>
        <v>46229</v>
      </c>
      <c r="F7677">
        <f>IF(INDEX(Transactions!$J:$J,ROW()-8)="",0,INDEX(Transactions!$O:$O,ROW()-8))</f>
        <v>0</v>
      </c>
    </row>
    <row r="7678" spans="2:6" x14ac:dyDescent="0.15">
      <c r="B7678">
        <f ca="1">IF(INDEX(Transactions!$J:$J,ROW()-8)="",TODAY(),INDEX(Transactions!$G:$G,ROW()-8))</f>
        <v>46229</v>
      </c>
      <c r="F7678">
        <f>IF(INDEX(Transactions!$J:$J,ROW()-8)="",0,INDEX(Transactions!$O:$O,ROW()-8))</f>
        <v>0</v>
      </c>
    </row>
    <row r="7679" spans="2:6" x14ac:dyDescent="0.15">
      <c r="B7679">
        <f ca="1">IF(INDEX(Transactions!$J:$J,ROW()-8)="",TODAY(),INDEX(Transactions!$G:$G,ROW()-8))</f>
        <v>46229</v>
      </c>
      <c r="F7679">
        <f>IF(INDEX(Transactions!$J:$J,ROW()-8)="",0,INDEX(Transactions!$O:$O,ROW()-8))</f>
        <v>0</v>
      </c>
    </row>
    <row r="7680" spans="2:6" x14ac:dyDescent="0.15">
      <c r="B7680">
        <f ca="1">IF(INDEX(Transactions!$J:$J,ROW()-8)="",TODAY(),INDEX(Transactions!$G:$G,ROW()-8))</f>
        <v>46229</v>
      </c>
      <c r="F7680">
        <f>IF(INDEX(Transactions!$J:$J,ROW()-8)="",0,INDEX(Transactions!$O:$O,ROW()-8))</f>
        <v>0</v>
      </c>
    </row>
    <row r="7681" spans="2:6" x14ac:dyDescent="0.15">
      <c r="B7681">
        <f ca="1">IF(INDEX(Transactions!$J:$J,ROW()-8)="",TODAY(),INDEX(Transactions!$G:$G,ROW()-8))</f>
        <v>46229</v>
      </c>
      <c r="F7681">
        <f>IF(INDEX(Transactions!$J:$J,ROW()-8)="",0,INDEX(Transactions!$O:$O,ROW()-8))</f>
        <v>0</v>
      </c>
    </row>
    <row r="7682" spans="2:6" x14ac:dyDescent="0.15">
      <c r="B7682">
        <f ca="1">IF(INDEX(Transactions!$J:$J,ROW()-8)="",TODAY(),INDEX(Transactions!$G:$G,ROW()-8))</f>
        <v>46229</v>
      </c>
      <c r="F7682">
        <f>IF(INDEX(Transactions!$J:$J,ROW()-8)="",0,INDEX(Transactions!$O:$O,ROW()-8))</f>
        <v>0</v>
      </c>
    </row>
    <row r="7683" spans="2:6" x14ac:dyDescent="0.15">
      <c r="B7683">
        <f ca="1">IF(INDEX(Transactions!$J:$J,ROW()-8)="",TODAY(),INDEX(Transactions!$G:$G,ROW()-8))</f>
        <v>46229</v>
      </c>
      <c r="F7683">
        <f>IF(INDEX(Transactions!$J:$J,ROW()-8)="",0,INDEX(Transactions!$O:$O,ROW()-8))</f>
        <v>0</v>
      </c>
    </row>
    <row r="7684" spans="2:6" x14ac:dyDescent="0.15">
      <c r="B7684">
        <f ca="1">IF(INDEX(Transactions!$J:$J,ROW()-8)="",TODAY(),INDEX(Transactions!$G:$G,ROW()-8))</f>
        <v>46229</v>
      </c>
      <c r="F7684">
        <f>IF(INDEX(Transactions!$J:$J,ROW()-8)="",0,INDEX(Transactions!$O:$O,ROW()-8))</f>
        <v>0</v>
      </c>
    </row>
    <row r="7685" spans="2:6" x14ac:dyDescent="0.15">
      <c r="B7685">
        <f ca="1">IF(INDEX(Transactions!$J:$J,ROW()-8)="",TODAY(),INDEX(Transactions!$G:$G,ROW()-8))</f>
        <v>46229</v>
      </c>
      <c r="F7685">
        <f>IF(INDEX(Transactions!$J:$J,ROW()-8)="",0,INDEX(Transactions!$O:$O,ROW()-8))</f>
        <v>0</v>
      </c>
    </row>
    <row r="7686" spans="2:6" x14ac:dyDescent="0.15">
      <c r="B7686">
        <f ca="1">IF(INDEX(Transactions!$J:$J,ROW()-8)="",TODAY(),INDEX(Transactions!$G:$G,ROW()-8))</f>
        <v>46229</v>
      </c>
      <c r="F7686">
        <f>IF(INDEX(Transactions!$J:$J,ROW()-8)="",0,INDEX(Transactions!$O:$O,ROW()-8))</f>
        <v>0</v>
      </c>
    </row>
    <row r="7687" spans="2:6" x14ac:dyDescent="0.15">
      <c r="B7687">
        <f ca="1">IF(INDEX(Transactions!$J:$J,ROW()-8)="",TODAY(),INDEX(Transactions!$G:$G,ROW()-8))</f>
        <v>46229</v>
      </c>
      <c r="F7687">
        <f>IF(INDEX(Transactions!$J:$J,ROW()-8)="",0,INDEX(Transactions!$O:$O,ROW()-8))</f>
        <v>0</v>
      </c>
    </row>
    <row r="7688" spans="2:6" x14ac:dyDescent="0.15">
      <c r="B7688">
        <f ca="1">IF(INDEX(Transactions!$J:$J,ROW()-8)="",TODAY(),INDEX(Transactions!$G:$G,ROW()-8))</f>
        <v>46229</v>
      </c>
      <c r="F7688">
        <f>IF(INDEX(Transactions!$J:$J,ROW()-8)="",0,INDEX(Transactions!$O:$O,ROW()-8))</f>
        <v>0</v>
      </c>
    </row>
    <row r="7689" spans="2:6" x14ac:dyDescent="0.15">
      <c r="B7689">
        <f ca="1">IF(INDEX(Transactions!$J:$J,ROW()-8)="",TODAY(),INDEX(Transactions!$G:$G,ROW()-8))</f>
        <v>46229</v>
      </c>
      <c r="F7689">
        <f>IF(INDEX(Transactions!$J:$J,ROW()-8)="",0,INDEX(Transactions!$O:$O,ROW()-8))</f>
        <v>0</v>
      </c>
    </row>
    <row r="7690" spans="2:6" x14ac:dyDescent="0.15">
      <c r="B7690">
        <f ca="1">IF(INDEX(Transactions!$J:$J,ROW()-8)="",TODAY(),INDEX(Transactions!$G:$G,ROW()-8))</f>
        <v>46229</v>
      </c>
      <c r="F7690">
        <f>IF(INDEX(Transactions!$J:$J,ROW()-8)="",0,INDEX(Transactions!$O:$O,ROW()-8))</f>
        <v>0</v>
      </c>
    </row>
    <row r="7691" spans="2:6" x14ac:dyDescent="0.15">
      <c r="B7691">
        <f ca="1">IF(INDEX(Transactions!$J:$J,ROW()-8)="",TODAY(),INDEX(Transactions!$G:$G,ROW()-8))</f>
        <v>46229</v>
      </c>
      <c r="F7691">
        <f>IF(INDEX(Transactions!$J:$J,ROW()-8)="",0,INDEX(Transactions!$O:$O,ROW()-8))</f>
        <v>0</v>
      </c>
    </row>
    <row r="7692" spans="2:6" x14ac:dyDescent="0.15">
      <c r="B7692">
        <f ca="1">IF(INDEX(Transactions!$J:$J,ROW()-8)="",TODAY(),INDEX(Transactions!$G:$G,ROW()-8))</f>
        <v>46229</v>
      </c>
      <c r="F7692">
        <f>IF(INDEX(Transactions!$J:$J,ROW()-8)="",0,INDEX(Transactions!$O:$O,ROW()-8))</f>
        <v>0</v>
      </c>
    </row>
    <row r="7693" spans="2:6" x14ac:dyDescent="0.15">
      <c r="B7693">
        <f ca="1">IF(INDEX(Transactions!$J:$J,ROW()-8)="",TODAY(),INDEX(Transactions!$G:$G,ROW()-8))</f>
        <v>46229</v>
      </c>
      <c r="F7693">
        <f>IF(INDEX(Transactions!$J:$J,ROW()-8)="",0,INDEX(Transactions!$O:$O,ROW()-8))</f>
        <v>0</v>
      </c>
    </row>
    <row r="7694" spans="2:6" x14ac:dyDescent="0.15">
      <c r="B7694">
        <f ca="1">IF(INDEX(Transactions!$J:$J,ROW()-8)="",TODAY(),INDEX(Transactions!$G:$G,ROW()-8))</f>
        <v>46229</v>
      </c>
      <c r="F7694">
        <f>IF(INDEX(Transactions!$J:$J,ROW()-8)="",0,INDEX(Transactions!$O:$O,ROW()-8))</f>
        <v>0</v>
      </c>
    </row>
    <row r="7695" spans="2:6" x14ac:dyDescent="0.15">
      <c r="B7695">
        <f ca="1">IF(INDEX(Transactions!$J:$J,ROW()-8)="",TODAY(),INDEX(Transactions!$G:$G,ROW()-8))</f>
        <v>46229</v>
      </c>
      <c r="F7695">
        <f>IF(INDEX(Transactions!$J:$J,ROW()-8)="",0,INDEX(Transactions!$O:$O,ROW()-8))</f>
        <v>0</v>
      </c>
    </row>
    <row r="7696" spans="2:6" x14ac:dyDescent="0.15">
      <c r="B7696">
        <f ca="1">IF(INDEX(Transactions!$J:$J,ROW()-8)="",TODAY(),INDEX(Transactions!$G:$G,ROW()-8))</f>
        <v>46229</v>
      </c>
      <c r="F7696">
        <f>IF(INDEX(Transactions!$J:$J,ROW()-8)="",0,INDEX(Transactions!$O:$O,ROW()-8))</f>
        <v>0</v>
      </c>
    </row>
    <row r="7697" spans="2:6" x14ac:dyDescent="0.15">
      <c r="B7697">
        <f ca="1">IF(INDEX(Transactions!$J:$J,ROW()-8)="",TODAY(),INDEX(Transactions!$G:$G,ROW()-8))</f>
        <v>46229</v>
      </c>
      <c r="F7697">
        <f>IF(INDEX(Transactions!$J:$J,ROW()-8)="",0,INDEX(Transactions!$O:$O,ROW()-8))</f>
        <v>0</v>
      </c>
    </row>
    <row r="7698" spans="2:6" x14ac:dyDescent="0.15">
      <c r="B7698">
        <f ca="1">IF(INDEX(Transactions!$J:$J,ROW()-8)="",TODAY(),INDEX(Transactions!$G:$G,ROW()-8))</f>
        <v>46229</v>
      </c>
      <c r="F7698">
        <f>IF(INDEX(Transactions!$J:$J,ROW()-8)="",0,INDEX(Transactions!$O:$O,ROW()-8))</f>
        <v>0</v>
      </c>
    </row>
    <row r="7699" spans="2:6" x14ac:dyDescent="0.15">
      <c r="B7699">
        <f ca="1">IF(INDEX(Transactions!$J:$J,ROW()-8)="",TODAY(),INDEX(Transactions!$G:$G,ROW()-8))</f>
        <v>46229</v>
      </c>
      <c r="F7699">
        <f>IF(INDEX(Transactions!$J:$J,ROW()-8)="",0,INDEX(Transactions!$O:$O,ROW()-8))</f>
        <v>0</v>
      </c>
    </row>
    <row r="7700" spans="2:6" x14ac:dyDescent="0.15">
      <c r="B7700">
        <f ca="1">IF(INDEX(Transactions!$J:$J,ROW()-8)="",TODAY(),INDEX(Transactions!$G:$G,ROW()-8))</f>
        <v>46229</v>
      </c>
      <c r="F7700">
        <f>IF(INDEX(Transactions!$J:$J,ROW()-8)="",0,INDEX(Transactions!$O:$O,ROW()-8))</f>
        <v>0</v>
      </c>
    </row>
    <row r="7701" spans="2:6" x14ac:dyDescent="0.15">
      <c r="B7701">
        <f ca="1">IF(INDEX(Transactions!$J:$J,ROW()-8)="",TODAY(),INDEX(Transactions!$G:$G,ROW()-8))</f>
        <v>46229</v>
      </c>
      <c r="F7701">
        <f>IF(INDEX(Transactions!$J:$J,ROW()-8)="",0,INDEX(Transactions!$O:$O,ROW()-8))</f>
        <v>0</v>
      </c>
    </row>
    <row r="7702" spans="2:6" x14ac:dyDescent="0.15">
      <c r="B7702">
        <f ca="1">IF(INDEX(Transactions!$J:$J,ROW()-8)="",TODAY(),INDEX(Transactions!$G:$G,ROW()-8))</f>
        <v>46229</v>
      </c>
      <c r="F7702">
        <f>IF(INDEX(Transactions!$J:$J,ROW()-8)="",0,INDEX(Transactions!$O:$O,ROW()-8))</f>
        <v>0</v>
      </c>
    </row>
    <row r="7703" spans="2:6" x14ac:dyDescent="0.15">
      <c r="B7703">
        <f ca="1">IF(INDEX(Transactions!$J:$J,ROW()-8)="",TODAY(),INDEX(Transactions!$G:$G,ROW()-8))</f>
        <v>46229</v>
      </c>
      <c r="F7703">
        <f>IF(INDEX(Transactions!$J:$J,ROW()-8)="",0,INDEX(Transactions!$O:$O,ROW()-8))</f>
        <v>0</v>
      </c>
    </row>
    <row r="7704" spans="2:6" x14ac:dyDescent="0.15">
      <c r="B7704">
        <f ca="1">IF(INDEX(Transactions!$J:$J,ROW()-8)="",TODAY(),INDEX(Transactions!$G:$G,ROW()-8))</f>
        <v>46229</v>
      </c>
      <c r="F7704">
        <f>IF(INDEX(Transactions!$J:$J,ROW()-8)="",0,INDEX(Transactions!$O:$O,ROW()-8))</f>
        <v>0</v>
      </c>
    </row>
    <row r="7705" spans="2:6" x14ac:dyDescent="0.15">
      <c r="B7705">
        <f ca="1">IF(INDEX(Transactions!$J:$J,ROW()-8)="",TODAY(),INDEX(Transactions!$G:$G,ROW()-8))</f>
        <v>46229</v>
      </c>
      <c r="F7705">
        <f>IF(INDEX(Transactions!$J:$J,ROW()-8)="",0,INDEX(Transactions!$O:$O,ROW()-8))</f>
        <v>0</v>
      </c>
    </row>
    <row r="7706" spans="2:6" x14ac:dyDescent="0.15">
      <c r="B7706">
        <f ca="1">IF(INDEX(Transactions!$J:$J,ROW()-8)="",TODAY(),INDEX(Transactions!$G:$G,ROW()-8))</f>
        <v>46229</v>
      </c>
      <c r="F7706">
        <f>IF(INDEX(Transactions!$J:$J,ROW()-8)="",0,INDEX(Transactions!$O:$O,ROW()-8))</f>
        <v>0</v>
      </c>
    </row>
    <row r="7707" spans="2:6" x14ac:dyDescent="0.15">
      <c r="B7707">
        <f ca="1">IF(INDEX(Transactions!$J:$J,ROW()-8)="",TODAY(),INDEX(Transactions!$G:$G,ROW()-8))</f>
        <v>46229</v>
      </c>
      <c r="F7707">
        <f>IF(INDEX(Transactions!$J:$J,ROW()-8)="",0,INDEX(Transactions!$O:$O,ROW()-8))</f>
        <v>0</v>
      </c>
    </row>
    <row r="7708" spans="2:6" x14ac:dyDescent="0.15">
      <c r="B7708">
        <f ca="1">IF(INDEX(Transactions!$J:$J,ROW()-8)="",TODAY(),INDEX(Transactions!$G:$G,ROW()-8))</f>
        <v>46229</v>
      </c>
      <c r="F7708">
        <f>IF(INDEX(Transactions!$J:$J,ROW()-8)="",0,INDEX(Transactions!$O:$O,ROW()-8))</f>
        <v>0</v>
      </c>
    </row>
    <row r="7709" spans="2:6" x14ac:dyDescent="0.15">
      <c r="B7709">
        <f ca="1">IF(INDEX(Transactions!$J:$J,ROW()-8)="",TODAY(),INDEX(Transactions!$G:$G,ROW()-8))</f>
        <v>46229</v>
      </c>
      <c r="F7709">
        <f>IF(INDEX(Transactions!$J:$J,ROW()-8)="",0,INDEX(Transactions!$O:$O,ROW()-8))</f>
        <v>0</v>
      </c>
    </row>
    <row r="7710" spans="2:6" x14ac:dyDescent="0.15">
      <c r="B7710">
        <f ca="1">IF(INDEX(Transactions!$J:$J,ROW()-8)="",TODAY(),INDEX(Transactions!$G:$G,ROW()-8))</f>
        <v>46229</v>
      </c>
      <c r="F7710">
        <f>IF(INDEX(Transactions!$J:$J,ROW()-8)="",0,INDEX(Transactions!$O:$O,ROW()-8))</f>
        <v>0</v>
      </c>
    </row>
    <row r="7711" spans="2:6" x14ac:dyDescent="0.15">
      <c r="B7711">
        <f ca="1">IF(INDEX(Transactions!$J:$J,ROW()-8)="",TODAY(),INDEX(Transactions!$G:$G,ROW()-8))</f>
        <v>46229</v>
      </c>
      <c r="F7711">
        <f>IF(INDEX(Transactions!$J:$J,ROW()-8)="",0,INDEX(Transactions!$O:$O,ROW()-8))</f>
        <v>0</v>
      </c>
    </row>
    <row r="7712" spans="2:6" x14ac:dyDescent="0.15">
      <c r="B7712">
        <f ca="1">IF(INDEX(Transactions!$J:$J,ROW()-8)="",TODAY(),INDEX(Transactions!$G:$G,ROW()-8))</f>
        <v>46229</v>
      </c>
      <c r="F7712">
        <f>IF(INDEX(Transactions!$J:$J,ROW()-8)="",0,INDEX(Transactions!$O:$O,ROW()-8))</f>
        <v>0</v>
      </c>
    </row>
    <row r="7713" spans="2:6" x14ac:dyDescent="0.15">
      <c r="B7713">
        <f ca="1">IF(INDEX(Transactions!$J:$J,ROW()-8)="",TODAY(),INDEX(Transactions!$G:$G,ROW()-8))</f>
        <v>46229</v>
      </c>
      <c r="F7713">
        <f>IF(INDEX(Transactions!$J:$J,ROW()-8)="",0,INDEX(Transactions!$O:$O,ROW()-8))</f>
        <v>0</v>
      </c>
    </row>
    <row r="7714" spans="2:6" x14ac:dyDescent="0.15">
      <c r="B7714">
        <f ca="1">IF(INDEX(Transactions!$J:$J,ROW()-8)="",TODAY(),INDEX(Transactions!$G:$G,ROW()-8))</f>
        <v>46229</v>
      </c>
      <c r="F7714">
        <f>IF(INDEX(Transactions!$J:$J,ROW()-8)="",0,INDEX(Transactions!$O:$O,ROW()-8))</f>
        <v>0</v>
      </c>
    </row>
    <row r="7715" spans="2:6" x14ac:dyDescent="0.15">
      <c r="B7715">
        <f ca="1">IF(INDEX(Transactions!$J:$J,ROW()-8)="",TODAY(),INDEX(Transactions!$G:$G,ROW()-8))</f>
        <v>46229</v>
      </c>
      <c r="F7715">
        <f>IF(INDEX(Transactions!$J:$J,ROW()-8)="",0,INDEX(Transactions!$O:$O,ROW()-8))</f>
        <v>0</v>
      </c>
    </row>
    <row r="7716" spans="2:6" x14ac:dyDescent="0.15">
      <c r="B7716">
        <f ca="1">IF(INDEX(Transactions!$J:$J,ROW()-8)="",TODAY(),INDEX(Transactions!$G:$G,ROW()-8))</f>
        <v>46229</v>
      </c>
      <c r="F7716">
        <f>IF(INDEX(Transactions!$J:$J,ROW()-8)="",0,INDEX(Transactions!$O:$O,ROW()-8))</f>
        <v>0</v>
      </c>
    </row>
    <row r="7717" spans="2:6" x14ac:dyDescent="0.15">
      <c r="B7717">
        <f ca="1">IF(INDEX(Transactions!$J:$J,ROW()-8)="",TODAY(),INDEX(Transactions!$G:$G,ROW()-8))</f>
        <v>46229</v>
      </c>
      <c r="F7717">
        <f>IF(INDEX(Transactions!$J:$J,ROW()-8)="",0,INDEX(Transactions!$O:$O,ROW()-8))</f>
        <v>0</v>
      </c>
    </row>
    <row r="7718" spans="2:6" x14ac:dyDescent="0.15">
      <c r="B7718">
        <f ca="1">IF(INDEX(Transactions!$J:$J,ROW()-8)="",TODAY(),INDEX(Transactions!$G:$G,ROW()-8))</f>
        <v>46229</v>
      </c>
      <c r="F7718">
        <f>IF(INDEX(Transactions!$J:$J,ROW()-8)="",0,INDEX(Transactions!$O:$O,ROW()-8))</f>
        <v>0</v>
      </c>
    </row>
    <row r="7719" spans="2:6" x14ac:dyDescent="0.15">
      <c r="B7719">
        <f ca="1">IF(INDEX(Transactions!$J:$J,ROW()-8)="",TODAY(),INDEX(Transactions!$G:$G,ROW()-8))</f>
        <v>46229</v>
      </c>
      <c r="F7719">
        <f>IF(INDEX(Transactions!$J:$J,ROW()-8)="",0,INDEX(Transactions!$O:$O,ROW()-8))</f>
        <v>0</v>
      </c>
    </row>
    <row r="7720" spans="2:6" x14ac:dyDescent="0.15">
      <c r="B7720">
        <f ca="1">IF(INDEX(Transactions!$J:$J,ROW()-8)="",TODAY(),INDEX(Transactions!$G:$G,ROW()-8))</f>
        <v>46229</v>
      </c>
      <c r="F7720">
        <f>IF(INDEX(Transactions!$J:$J,ROW()-8)="",0,INDEX(Transactions!$O:$O,ROW()-8))</f>
        <v>0</v>
      </c>
    </row>
    <row r="7721" spans="2:6" x14ac:dyDescent="0.15">
      <c r="B7721">
        <f ca="1">IF(INDEX(Transactions!$J:$J,ROW()-8)="",TODAY(),INDEX(Transactions!$G:$G,ROW()-8))</f>
        <v>46229</v>
      </c>
      <c r="F7721">
        <f>IF(INDEX(Transactions!$J:$J,ROW()-8)="",0,INDEX(Transactions!$O:$O,ROW()-8))</f>
        <v>0</v>
      </c>
    </row>
    <row r="7722" spans="2:6" x14ac:dyDescent="0.15">
      <c r="B7722">
        <f ca="1">IF(INDEX(Transactions!$J:$J,ROW()-8)="",TODAY(),INDEX(Transactions!$G:$G,ROW()-8))</f>
        <v>46229</v>
      </c>
      <c r="F7722">
        <f>IF(INDEX(Transactions!$J:$J,ROW()-8)="",0,INDEX(Transactions!$O:$O,ROW()-8))</f>
        <v>0</v>
      </c>
    </row>
    <row r="7723" spans="2:6" x14ac:dyDescent="0.15">
      <c r="B7723">
        <f ca="1">IF(INDEX(Transactions!$J:$J,ROW()-8)="",TODAY(),INDEX(Transactions!$G:$G,ROW()-8))</f>
        <v>46229</v>
      </c>
      <c r="F7723">
        <f>IF(INDEX(Transactions!$J:$J,ROW()-8)="",0,INDEX(Transactions!$O:$O,ROW()-8))</f>
        <v>0</v>
      </c>
    </row>
    <row r="7724" spans="2:6" x14ac:dyDescent="0.15">
      <c r="B7724">
        <f ca="1">IF(INDEX(Transactions!$J:$J,ROW()-8)="",TODAY(),INDEX(Transactions!$G:$G,ROW()-8))</f>
        <v>46229</v>
      </c>
      <c r="F7724">
        <f>IF(INDEX(Transactions!$J:$J,ROW()-8)="",0,INDEX(Transactions!$O:$O,ROW()-8))</f>
        <v>0</v>
      </c>
    </row>
    <row r="7725" spans="2:6" x14ac:dyDescent="0.15">
      <c r="B7725">
        <f ca="1">IF(INDEX(Transactions!$J:$J,ROW()-8)="",TODAY(),INDEX(Transactions!$G:$G,ROW()-8))</f>
        <v>46229</v>
      </c>
      <c r="F7725">
        <f>IF(INDEX(Transactions!$J:$J,ROW()-8)="",0,INDEX(Transactions!$O:$O,ROW()-8))</f>
        <v>0</v>
      </c>
    </row>
    <row r="7726" spans="2:6" x14ac:dyDescent="0.15">
      <c r="B7726">
        <f ca="1">IF(INDEX(Transactions!$J:$J,ROW()-8)="",TODAY(),INDEX(Transactions!$G:$G,ROW()-8))</f>
        <v>46229</v>
      </c>
      <c r="F7726">
        <f>IF(INDEX(Transactions!$J:$J,ROW()-8)="",0,INDEX(Transactions!$O:$O,ROW()-8))</f>
        <v>0</v>
      </c>
    </row>
    <row r="7727" spans="2:6" x14ac:dyDescent="0.15">
      <c r="B7727">
        <f ca="1">IF(INDEX(Transactions!$J:$J,ROW()-8)="",TODAY(),INDEX(Transactions!$G:$G,ROW()-8))</f>
        <v>46229</v>
      </c>
      <c r="F7727">
        <f>IF(INDEX(Transactions!$J:$J,ROW()-8)="",0,INDEX(Transactions!$O:$O,ROW()-8))</f>
        <v>0</v>
      </c>
    </row>
    <row r="7728" spans="2:6" x14ac:dyDescent="0.15">
      <c r="B7728">
        <f ca="1">IF(INDEX(Transactions!$J:$J,ROW()-8)="",TODAY(),INDEX(Transactions!$G:$G,ROW()-8))</f>
        <v>46229</v>
      </c>
      <c r="F7728">
        <f>IF(INDEX(Transactions!$J:$J,ROW()-8)="",0,INDEX(Transactions!$O:$O,ROW()-8))</f>
        <v>0</v>
      </c>
    </row>
    <row r="7729" spans="2:6" x14ac:dyDescent="0.15">
      <c r="B7729">
        <f ca="1">IF(INDEX(Transactions!$J:$J,ROW()-8)="",TODAY(),INDEX(Transactions!$G:$G,ROW()-8))</f>
        <v>46229</v>
      </c>
      <c r="F7729">
        <f>IF(INDEX(Transactions!$J:$J,ROW()-8)="",0,INDEX(Transactions!$O:$O,ROW()-8))</f>
        <v>0</v>
      </c>
    </row>
    <row r="7730" spans="2:6" x14ac:dyDescent="0.15">
      <c r="B7730">
        <f ca="1">IF(INDEX(Transactions!$J:$J,ROW()-8)="",TODAY(),INDEX(Transactions!$G:$G,ROW()-8))</f>
        <v>46229</v>
      </c>
      <c r="F7730">
        <f>IF(INDEX(Transactions!$J:$J,ROW()-8)="",0,INDEX(Transactions!$O:$O,ROW()-8))</f>
        <v>0</v>
      </c>
    </row>
    <row r="7731" spans="2:6" x14ac:dyDescent="0.15">
      <c r="B7731">
        <f ca="1">IF(INDEX(Transactions!$J:$J,ROW()-8)="",TODAY(),INDEX(Transactions!$G:$G,ROW()-8))</f>
        <v>46229</v>
      </c>
      <c r="F7731">
        <f>IF(INDEX(Transactions!$J:$J,ROW()-8)="",0,INDEX(Transactions!$O:$O,ROW()-8))</f>
        <v>0</v>
      </c>
    </row>
    <row r="7732" spans="2:6" x14ac:dyDescent="0.15">
      <c r="B7732">
        <f ca="1">IF(INDEX(Transactions!$J:$J,ROW()-8)="",TODAY(),INDEX(Transactions!$G:$G,ROW()-8))</f>
        <v>46229</v>
      </c>
      <c r="F7732">
        <f>IF(INDEX(Transactions!$J:$J,ROW()-8)="",0,INDEX(Transactions!$O:$O,ROW()-8))</f>
        <v>0</v>
      </c>
    </row>
    <row r="7733" spans="2:6" x14ac:dyDescent="0.15">
      <c r="B7733">
        <f ca="1">IF(INDEX(Transactions!$J:$J,ROW()-8)="",TODAY(),INDEX(Transactions!$G:$G,ROW()-8))</f>
        <v>46229</v>
      </c>
      <c r="F7733">
        <f>IF(INDEX(Transactions!$J:$J,ROW()-8)="",0,INDEX(Transactions!$O:$O,ROW()-8))</f>
        <v>0</v>
      </c>
    </row>
    <row r="7734" spans="2:6" x14ac:dyDescent="0.15">
      <c r="B7734">
        <f ca="1">IF(INDEX(Transactions!$J:$J,ROW()-8)="",TODAY(),INDEX(Transactions!$G:$G,ROW()-8))</f>
        <v>46229</v>
      </c>
      <c r="F7734">
        <f>IF(INDEX(Transactions!$J:$J,ROW()-8)="",0,INDEX(Transactions!$O:$O,ROW()-8))</f>
        <v>0</v>
      </c>
    </row>
    <row r="7735" spans="2:6" x14ac:dyDescent="0.15">
      <c r="B7735">
        <f ca="1">IF(INDEX(Transactions!$J:$J,ROW()-8)="",TODAY(),INDEX(Transactions!$G:$G,ROW()-8))</f>
        <v>46229</v>
      </c>
      <c r="F7735">
        <f>IF(INDEX(Transactions!$J:$J,ROW()-8)="",0,INDEX(Transactions!$O:$O,ROW()-8))</f>
        <v>0</v>
      </c>
    </row>
    <row r="7736" spans="2:6" x14ac:dyDescent="0.15">
      <c r="B7736">
        <f ca="1">IF(INDEX(Transactions!$J:$J,ROW()-8)="",TODAY(),INDEX(Transactions!$G:$G,ROW()-8))</f>
        <v>46229</v>
      </c>
      <c r="F7736">
        <f>IF(INDEX(Transactions!$J:$J,ROW()-8)="",0,INDEX(Transactions!$O:$O,ROW()-8))</f>
        <v>0</v>
      </c>
    </row>
    <row r="7737" spans="2:6" x14ac:dyDescent="0.15">
      <c r="B7737">
        <f ca="1">IF(INDEX(Transactions!$J:$J,ROW()-8)="",TODAY(),INDEX(Transactions!$G:$G,ROW()-8))</f>
        <v>46229</v>
      </c>
      <c r="F7737">
        <f>IF(INDEX(Transactions!$J:$J,ROW()-8)="",0,INDEX(Transactions!$O:$O,ROW()-8))</f>
        <v>0</v>
      </c>
    </row>
    <row r="7738" spans="2:6" x14ac:dyDescent="0.15">
      <c r="B7738">
        <f ca="1">IF(INDEX(Transactions!$J:$J,ROW()-8)="",TODAY(),INDEX(Transactions!$G:$G,ROW()-8))</f>
        <v>46229</v>
      </c>
      <c r="F7738">
        <f>IF(INDEX(Transactions!$J:$J,ROW()-8)="",0,INDEX(Transactions!$O:$O,ROW()-8))</f>
        <v>0</v>
      </c>
    </row>
    <row r="7739" spans="2:6" x14ac:dyDescent="0.15">
      <c r="B7739">
        <f ca="1">IF(INDEX(Transactions!$J:$J,ROW()-8)="",TODAY(),INDEX(Transactions!$G:$G,ROW()-8))</f>
        <v>46229</v>
      </c>
      <c r="F7739">
        <f>IF(INDEX(Transactions!$J:$J,ROW()-8)="",0,INDEX(Transactions!$O:$O,ROW()-8))</f>
        <v>0</v>
      </c>
    </row>
    <row r="7740" spans="2:6" x14ac:dyDescent="0.15">
      <c r="B7740">
        <f ca="1">IF(INDEX(Transactions!$J:$J,ROW()-8)="",TODAY(),INDEX(Transactions!$G:$G,ROW()-8))</f>
        <v>46229</v>
      </c>
      <c r="F7740">
        <f>IF(INDEX(Transactions!$J:$J,ROW()-8)="",0,INDEX(Transactions!$O:$O,ROW()-8))</f>
        <v>0</v>
      </c>
    </row>
    <row r="7741" spans="2:6" x14ac:dyDescent="0.15">
      <c r="B7741">
        <f ca="1">IF(INDEX(Transactions!$J:$J,ROW()-8)="",TODAY(),INDEX(Transactions!$G:$G,ROW()-8))</f>
        <v>46229</v>
      </c>
      <c r="F7741">
        <f>IF(INDEX(Transactions!$J:$J,ROW()-8)="",0,INDEX(Transactions!$O:$O,ROW()-8))</f>
        <v>0</v>
      </c>
    </row>
    <row r="7742" spans="2:6" x14ac:dyDescent="0.15">
      <c r="B7742">
        <f ca="1">IF(INDEX(Transactions!$J:$J,ROW()-8)="",TODAY(),INDEX(Transactions!$G:$G,ROW()-8))</f>
        <v>46229</v>
      </c>
      <c r="F7742">
        <f>IF(INDEX(Transactions!$J:$J,ROW()-8)="",0,INDEX(Transactions!$O:$O,ROW()-8))</f>
        <v>0</v>
      </c>
    </row>
    <row r="7743" spans="2:6" x14ac:dyDescent="0.15">
      <c r="B7743">
        <f ca="1">IF(INDEX(Transactions!$J:$J,ROW()-8)="",TODAY(),INDEX(Transactions!$G:$G,ROW()-8))</f>
        <v>46229</v>
      </c>
      <c r="F7743">
        <f>IF(INDEX(Transactions!$J:$J,ROW()-8)="",0,INDEX(Transactions!$O:$O,ROW()-8))</f>
        <v>0</v>
      </c>
    </row>
    <row r="7744" spans="2:6" x14ac:dyDescent="0.15">
      <c r="B7744">
        <f ca="1">IF(INDEX(Transactions!$J:$J,ROW()-8)="",TODAY(),INDEX(Transactions!$G:$G,ROW()-8))</f>
        <v>46229</v>
      </c>
      <c r="F7744">
        <f>IF(INDEX(Transactions!$J:$J,ROW()-8)="",0,INDEX(Transactions!$O:$O,ROW()-8))</f>
        <v>0</v>
      </c>
    </row>
    <row r="7745" spans="2:6" x14ac:dyDescent="0.15">
      <c r="B7745">
        <f ca="1">IF(INDEX(Transactions!$J:$J,ROW()-8)="",TODAY(),INDEX(Transactions!$G:$G,ROW()-8))</f>
        <v>46229</v>
      </c>
      <c r="F7745">
        <f>IF(INDEX(Transactions!$J:$J,ROW()-8)="",0,INDEX(Transactions!$O:$O,ROW()-8))</f>
        <v>0</v>
      </c>
    </row>
    <row r="7746" spans="2:6" x14ac:dyDescent="0.15">
      <c r="B7746">
        <f ca="1">IF(INDEX(Transactions!$J:$J,ROW()-8)="",TODAY(),INDEX(Transactions!$G:$G,ROW()-8))</f>
        <v>46229</v>
      </c>
      <c r="F7746">
        <f>IF(INDEX(Transactions!$J:$J,ROW()-8)="",0,INDEX(Transactions!$O:$O,ROW()-8))</f>
        <v>0</v>
      </c>
    </row>
    <row r="7747" spans="2:6" x14ac:dyDescent="0.15">
      <c r="B7747">
        <f ca="1">IF(INDEX(Transactions!$J:$J,ROW()-8)="",TODAY(),INDEX(Transactions!$G:$G,ROW()-8))</f>
        <v>46229</v>
      </c>
      <c r="F7747">
        <f>IF(INDEX(Transactions!$J:$J,ROW()-8)="",0,INDEX(Transactions!$O:$O,ROW()-8))</f>
        <v>0</v>
      </c>
    </row>
    <row r="7748" spans="2:6" x14ac:dyDescent="0.15">
      <c r="B7748">
        <f ca="1">IF(INDEX(Transactions!$J:$J,ROW()-8)="",TODAY(),INDEX(Transactions!$G:$G,ROW()-8))</f>
        <v>46229</v>
      </c>
      <c r="F7748">
        <f>IF(INDEX(Transactions!$J:$J,ROW()-8)="",0,INDEX(Transactions!$O:$O,ROW()-8))</f>
        <v>0</v>
      </c>
    </row>
    <row r="7749" spans="2:6" x14ac:dyDescent="0.15">
      <c r="B7749">
        <f ca="1">IF(INDEX(Transactions!$J:$J,ROW()-8)="",TODAY(),INDEX(Transactions!$G:$G,ROW()-8))</f>
        <v>46229</v>
      </c>
      <c r="F7749">
        <f>IF(INDEX(Transactions!$J:$J,ROW()-8)="",0,INDEX(Transactions!$O:$O,ROW()-8))</f>
        <v>0</v>
      </c>
    </row>
    <row r="7750" spans="2:6" x14ac:dyDescent="0.15">
      <c r="B7750">
        <f ca="1">IF(INDEX(Transactions!$J:$J,ROW()-8)="",TODAY(),INDEX(Transactions!$G:$G,ROW()-8))</f>
        <v>46229</v>
      </c>
      <c r="F7750">
        <f>IF(INDEX(Transactions!$J:$J,ROW()-8)="",0,INDEX(Transactions!$O:$O,ROW()-8))</f>
        <v>0</v>
      </c>
    </row>
    <row r="7751" spans="2:6" x14ac:dyDescent="0.15">
      <c r="B7751">
        <f ca="1">IF(INDEX(Transactions!$J:$J,ROW()-8)="",TODAY(),INDEX(Transactions!$G:$G,ROW()-8))</f>
        <v>46229</v>
      </c>
      <c r="F7751">
        <f>IF(INDEX(Transactions!$J:$J,ROW()-8)="",0,INDEX(Transactions!$O:$O,ROW()-8))</f>
        <v>0</v>
      </c>
    </row>
    <row r="7752" spans="2:6" x14ac:dyDescent="0.15">
      <c r="B7752">
        <f ca="1">IF(INDEX(Transactions!$J:$J,ROW()-8)="",TODAY(),INDEX(Transactions!$G:$G,ROW()-8))</f>
        <v>46229</v>
      </c>
      <c r="F7752">
        <f>IF(INDEX(Transactions!$J:$J,ROW()-8)="",0,INDEX(Transactions!$O:$O,ROW()-8))</f>
        <v>0</v>
      </c>
    </row>
    <row r="7753" spans="2:6" x14ac:dyDescent="0.15">
      <c r="B7753">
        <f ca="1">IF(INDEX(Transactions!$J:$J,ROW()-8)="",TODAY(),INDEX(Transactions!$G:$G,ROW()-8))</f>
        <v>46229</v>
      </c>
      <c r="F7753">
        <f>IF(INDEX(Transactions!$J:$J,ROW()-8)="",0,INDEX(Transactions!$O:$O,ROW()-8))</f>
        <v>0</v>
      </c>
    </row>
    <row r="7754" spans="2:6" x14ac:dyDescent="0.15">
      <c r="B7754">
        <f ca="1">IF(INDEX(Transactions!$J:$J,ROW()-8)="",TODAY(),INDEX(Transactions!$G:$G,ROW()-8))</f>
        <v>46229</v>
      </c>
      <c r="F7754">
        <f>IF(INDEX(Transactions!$J:$J,ROW()-8)="",0,INDEX(Transactions!$O:$O,ROW()-8))</f>
        <v>0</v>
      </c>
    </row>
    <row r="7755" spans="2:6" x14ac:dyDescent="0.15">
      <c r="B7755">
        <f ca="1">IF(INDEX(Transactions!$J:$J,ROW()-8)="",TODAY(),INDEX(Transactions!$G:$G,ROW()-8))</f>
        <v>46229</v>
      </c>
      <c r="F7755">
        <f>IF(INDEX(Transactions!$J:$J,ROW()-8)="",0,INDEX(Transactions!$O:$O,ROW()-8))</f>
        <v>0</v>
      </c>
    </row>
    <row r="7756" spans="2:6" x14ac:dyDescent="0.15">
      <c r="B7756">
        <f ca="1">IF(INDEX(Transactions!$J:$J,ROW()-8)="",TODAY(),INDEX(Transactions!$G:$G,ROW()-8))</f>
        <v>46229</v>
      </c>
      <c r="F7756">
        <f>IF(INDEX(Transactions!$J:$J,ROW()-8)="",0,INDEX(Transactions!$O:$O,ROW()-8))</f>
        <v>0</v>
      </c>
    </row>
    <row r="7757" spans="2:6" x14ac:dyDescent="0.15">
      <c r="B7757">
        <f ca="1">IF(INDEX(Transactions!$J:$J,ROW()-8)="",TODAY(),INDEX(Transactions!$G:$G,ROW()-8))</f>
        <v>46229</v>
      </c>
      <c r="F7757">
        <f>IF(INDEX(Transactions!$J:$J,ROW()-8)="",0,INDEX(Transactions!$O:$O,ROW()-8))</f>
        <v>0</v>
      </c>
    </row>
    <row r="7758" spans="2:6" x14ac:dyDescent="0.15">
      <c r="B7758">
        <f ca="1">IF(INDEX(Transactions!$J:$J,ROW()-8)="",TODAY(),INDEX(Transactions!$G:$G,ROW()-8))</f>
        <v>46229</v>
      </c>
      <c r="F7758">
        <f>IF(INDEX(Transactions!$J:$J,ROW()-8)="",0,INDEX(Transactions!$O:$O,ROW()-8))</f>
        <v>0</v>
      </c>
    </row>
    <row r="7759" spans="2:6" x14ac:dyDescent="0.15">
      <c r="B7759">
        <f ca="1">IF(INDEX(Transactions!$J:$J,ROW()-8)="",TODAY(),INDEX(Transactions!$G:$G,ROW()-8))</f>
        <v>46229</v>
      </c>
      <c r="F7759">
        <f>IF(INDEX(Transactions!$J:$J,ROW()-8)="",0,INDEX(Transactions!$O:$O,ROW()-8))</f>
        <v>0</v>
      </c>
    </row>
    <row r="7760" spans="2:6" x14ac:dyDescent="0.15">
      <c r="B7760">
        <f ca="1">IF(INDEX(Transactions!$J:$J,ROW()-8)="",TODAY(),INDEX(Transactions!$G:$G,ROW()-8))</f>
        <v>46229</v>
      </c>
      <c r="F7760">
        <f>IF(INDEX(Transactions!$J:$J,ROW()-8)="",0,INDEX(Transactions!$O:$O,ROW()-8))</f>
        <v>0</v>
      </c>
    </row>
    <row r="7761" spans="2:6" x14ac:dyDescent="0.15">
      <c r="B7761">
        <f ca="1">IF(INDEX(Transactions!$J:$J,ROW()-8)="",TODAY(),INDEX(Transactions!$G:$G,ROW()-8))</f>
        <v>46229</v>
      </c>
      <c r="F7761">
        <f>IF(INDEX(Transactions!$J:$J,ROW()-8)="",0,INDEX(Transactions!$O:$O,ROW()-8))</f>
        <v>0</v>
      </c>
    </row>
    <row r="7762" spans="2:6" x14ac:dyDescent="0.15">
      <c r="B7762">
        <f ca="1">IF(INDEX(Transactions!$J:$J,ROW()-8)="",TODAY(),INDEX(Transactions!$G:$G,ROW()-8))</f>
        <v>46229</v>
      </c>
      <c r="F7762">
        <f>IF(INDEX(Transactions!$J:$J,ROW()-8)="",0,INDEX(Transactions!$O:$O,ROW()-8))</f>
        <v>0</v>
      </c>
    </row>
    <row r="7763" spans="2:6" x14ac:dyDescent="0.15">
      <c r="B7763">
        <f ca="1">IF(INDEX(Transactions!$J:$J,ROW()-8)="",TODAY(),INDEX(Transactions!$G:$G,ROW()-8))</f>
        <v>46229</v>
      </c>
      <c r="F7763">
        <f>IF(INDEX(Transactions!$J:$J,ROW()-8)="",0,INDEX(Transactions!$O:$O,ROW()-8))</f>
        <v>0</v>
      </c>
    </row>
    <row r="7764" spans="2:6" x14ac:dyDescent="0.15">
      <c r="B7764">
        <f ca="1">IF(INDEX(Transactions!$J:$J,ROW()-8)="",TODAY(),INDEX(Transactions!$G:$G,ROW()-8))</f>
        <v>46229</v>
      </c>
      <c r="F7764">
        <f>IF(INDEX(Transactions!$J:$J,ROW()-8)="",0,INDEX(Transactions!$O:$O,ROW()-8))</f>
        <v>0</v>
      </c>
    </row>
    <row r="7765" spans="2:6" x14ac:dyDescent="0.15">
      <c r="B7765">
        <f ca="1">IF(INDEX(Transactions!$J:$J,ROW()-8)="",TODAY(),INDEX(Transactions!$G:$G,ROW()-8))</f>
        <v>46229</v>
      </c>
      <c r="F7765">
        <f>IF(INDEX(Transactions!$J:$J,ROW()-8)="",0,INDEX(Transactions!$O:$O,ROW()-8))</f>
        <v>0</v>
      </c>
    </row>
    <row r="7766" spans="2:6" x14ac:dyDescent="0.15">
      <c r="B7766">
        <f ca="1">IF(INDEX(Transactions!$J:$J,ROW()-8)="",TODAY(),INDEX(Transactions!$G:$G,ROW()-8))</f>
        <v>46229</v>
      </c>
      <c r="F7766">
        <f>IF(INDEX(Transactions!$J:$J,ROW()-8)="",0,INDEX(Transactions!$O:$O,ROW()-8))</f>
        <v>0</v>
      </c>
    </row>
    <row r="7767" spans="2:6" x14ac:dyDescent="0.15">
      <c r="B7767">
        <f ca="1">IF(INDEX(Transactions!$J:$J,ROW()-8)="",TODAY(),INDEX(Transactions!$G:$G,ROW()-8))</f>
        <v>46229</v>
      </c>
      <c r="F7767">
        <f>IF(INDEX(Transactions!$J:$J,ROW()-8)="",0,INDEX(Transactions!$O:$O,ROW()-8))</f>
        <v>0</v>
      </c>
    </row>
    <row r="7768" spans="2:6" x14ac:dyDescent="0.15">
      <c r="B7768">
        <f ca="1">IF(INDEX(Transactions!$J:$J,ROW()-8)="",TODAY(),INDEX(Transactions!$G:$G,ROW()-8))</f>
        <v>46229</v>
      </c>
      <c r="F7768">
        <f>IF(INDEX(Transactions!$J:$J,ROW()-8)="",0,INDEX(Transactions!$O:$O,ROW()-8))</f>
        <v>0</v>
      </c>
    </row>
    <row r="7769" spans="2:6" x14ac:dyDescent="0.15">
      <c r="B7769">
        <f ca="1">IF(INDEX(Transactions!$J:$J,ROW()-8)="",TODAY(),INDEX(Transactions!$G:$G,ROW()-8))</f>
        <v>46229</v>
      </c>
      <c r="F7769">
        <f>IF(INDEX(Transactions!$J:$J,ROW()-8)="",0,INDEX(Transactions!$O:$O,ROW()-8))</f>
        <v>0</v>
      </c>
    </row>
    <row r="7770" spans="2:6" x14ac:dyDescent="0.15">
      <c r="B7770">
        <f ca="1">IF(INDEX(Transactions!$J:$J,ROW()-8)="",TODAY(),INDEX(Transactions!$G:$G,ROW()-8))</f>
        <v>46229</v>
      </c>
      <c r="F7770">
        <f>IF(INDEX(Transactions!$J:$J,ROW()-8)="",0,INDEX(Transactions!$O:$O,ROW()-8))</f>
        <v>0</v>
      </c>
    </row>
    <row r="7771" spans="2:6" x14ac:dyDescent="0.15">
      <c r="B7771">
        <f ca="1">IF(INDEX(Transactions!$J:$J,ROW()-8)="",TODAY(),INDEX(Transactions!$G:$G,ROW()-8))</f>
        <v>46229</v>
      </c>
      <c r="F7771">
        <f>IF(INDEX(Transactions!$J:$J,ROW()-8)="",0,INDEX(Transactions!$O:$O,ROW()-8))</f>
        <v>0</v>
      </c>
    </row>
    <row r="7772" spans="2:6" x14ac:dyDescent="0.15">
      <c r="B7772">
        <f ca="1">IF(INDEX(Transactions!$J:$J,ROW()-8)="",TODAY(),INDEX(Transactions!$G:$G,ROW()-8))</f>
        <v>46229</v>
      </c>
      <c r="F7772">
        <f>IF(INDEX(Transactions!$J:$J,ROW()-8)="",0,INDEX(Transactions!$O:$O,ROW()-8))</f>
        <v>0</v>
      </c>
    </row>
    <row r="7773" spans="2:6" x14ac:dyDescent="0.15">
      <c r="B7773">
        <f ca="1">IF(INDEX(Transactions!$J:$J,ROW()-8)="",TODAY(),INDEX(Transactions!$G:$G,ROW()-8))</f>
        <v>46229</v>
      </c>
      <c r="F7773">
        <f>IF(INDEX(Transactions!$J:$J,ROW()-8)="",0,INDEX(Transactions!$O:$O,ROW()-8))</f>
        <v>0</v>
      </c>
    </row>
    <row r="7774" spans="2:6" x14ac:dyDescent="0.15">
      <c r="B7774">
        <f ca="1">IF(INDEX(Transactions!$J:$J,ROW()-8)="",TODAY(),INDEX(Transactions!$G:$G,ROW()-8))</f>
        <v>46229</v>
      </c>
      <c r="F7774">
        <f>IF(INDEX(Transactions!$J:$J,ROW()-8)="",0,INDEX(Transactions!$O:$O,ROW()-8))</f>
        <v>0</v>
      </c>
    </row>
    <row r="7775" spans="2:6" x14ac:dyDescent="0.15">
      <c r="B7775">
        <f ca="1">IF(INDEX(Transactions!$J:$J,ROW()-8)="",TODAY(),INDEX(Transactions!$G:$G,ROW()-8))</f>
        <v>46229</v>
      </c>
      <c r="F7775">
        <f>IF(INDEX(Transactions!$J:$J,ROW()-8)="",0,INDEX(Transactions!$O:$O,ROW()-8))</f>
        <v>0</v>
      </c>
    </row>
    <row r="7776" spans="2:6" x14ac:dyDescent="0.15">
      <c r="B7776">
        <f ca="1">IF(INDEX(Transactions!$J:$J,ROW()-8)="",TODAY(),INDEX(Transactions!$G:$G,ROW()-8))</f>
        <v>46229</v>
      </c>
      <c r="F7776">
        <f>IF(INDEX(Transactions!$J:$J,ROW()-8)="",0,INDEX(Transactions!$O:$O,ROW()-8))</f>
        <v>0</v>
      </c>
    </row>
    <row r="7777" spans="2:6" x14ac:dyDescent="0.15">
      <c r="B7777">
        <f ca="1">IF(INDEX(Transactions!$J:$J,ROW()-8)="",TODAY(),INDEX(Transactions!$G:$G,ROW()-8))</f>
        <v>46229</v>
      </c>
      <c r="F7777">
        <f>IF(INDEX(Transactions!$J:$J,ROW()-8)="",0,INDEX(Transactions!$O:$O,ROW()-8))</f>
        <v>0</v>
      </c>
    </row>
    <row r="7778" spans="2:6" x14ac:dyDescent="0.15">
      <c r="B7778">
        <f ca="1">IF(INDEX(Transactions!$J:$J,ROW()-8)="",TODAY(),INDEX(Transactions!$G:$G,ROW()-8))</f>
        <v>46229</v>
      </c>
      <c r="F7778">
        <f>IF(INDEX(Transactions!$J:$J,ROW()-8)="",0,INDEX(Transactions!$O:$O,ROW()-8))</f>
        <v>0</v>
      </c>
    </row>
    <row r="7779" spans="2:6" x14ac:dyDescent="0.15">
      <c r="B7779">
        <f ca="1">IF(INDEX(Transactions!$J:$J,ROW()-8)="",TODAY(),INDEX(Transactions!$G:$G,ROW()-8))</f>
        <v>46229</v>
      </c>
      <c r="F7779">
        <f>IF(INDEX(Transactions!$J:$J,ROW()-8)="",0,INDEX(Transactions!$O:$O,ROW()-8))</f>
        <v>0</v>
      </c>
    </row>
    <row r="7780" spans="2:6" x14ac:dyDescent="0.15">
      <c r="B7780">
        <f ca="1">IF(INDEX(Transactions!$J:$J,ROW()-8)="",TODAY(),INDEX(Transactions!$G:$G,ROW()-8))</f>
        <v>46229</v>
      </c>
      <c r="F7780">
        <f>IF(INDEX(Transactions!$J:$J,ROW()-8)="",0,INDEX(Transactions!$O:$O,ROW()-8))</f>
        <v>0</v>
      </c>
    </row>
    <row r="7781" spans="2:6" x14ac:dyDescent="0.15">
      <c r="B7781">
        <f ca="1">IF(INDEX(Transactions!$J:$J,ROW()-8)="",TODAY(),INDEX(Transactions!$G:$G,ROW()-8))</f>
        <v>46229</v>
      </c>
      <c r="F7781">
        <f>IF(INDEX(Transactions!$J:$J,ROW()-8)="",0,INDEX(Transactions!$O:$O,ROW()-8))</f>
        <v>0</v>
      </c>
    </row>
    <row r="7782" spans="2:6" x14ac:dyDescent="0.15">
      <c r="B7782">
        <f ca="1">IF(INDEX(Transactions!$J:$J,ROW()-8)="",TODAY(),INDEX(Transactions!$G:$G,ROW()-8))</f>
        <v>46229</v>
      </c>
      <c r="F7782">
        <f>IF(INDEX(Transactions!$J:$J,ROW()-8)="",0,INDEX(Transactions!$O:$O,ROW()-8))</f>
        <v>0</v>
      </c>
    </row>
    <row r="7783" spans="2:6" x14ac:dyDescent="0.15">
      <c r="B7783">
        <f ca="1">IF(INDEX(Transactions!$J:$J,ROW()-8)="",TODAY(),INDEX(Transactions!$G:$G,ROW()-8))</f>
        <v>46229</v>
      </c>
      <c r="F7783">
        <f>IF(INDEX(Transactions!$J:$J,ROW()-8)="",0,INDEX(Transactions!$O:$O,ROW()-8))</f>
        <v>0</v>
      </c>
    </row>
    <row r="7784" spans="2:6" x14ac:dyDescent="0.15">
      <c r="B7784">
        <f ca="1">IF(INDEX(Transactions!$J:$J,ROW()-8)="",TODAY(),INDEX(Transactions!$G:$G,ROW()-8))</f>
        <v>46229</v>
      </c>
      <c r="F7784">
        <f>IF(INDEX(Transactions!$J:$J,ROW()-8)="",0,INDEX(Transactions!$O:$O,ROW()-8))</f>
        <v>0</v>
      </c>
    </row>
    <row r="7785" spans="2:6" x14ac:dyDescent="0.15">
      <c r="B7785">
        <f ca="1">IF(INDEX(Transactions!$J:$J,ROW()-8)="",TODAY(),INDEX(Transactions!$G:$G,ROW()-8))</f>
        <v>46229</v>
      </c>
      <c r="F7785">
        <f>IF(INDEX(Transactions!$J:$J,ROW()-8)="",0,INDEX(Transactions!$O:$O,ROW()-8))</f>
        <v>0</v>
      </c>
    </row>
    <row r="7786" spans="2:6" x14ac:dyDescent="0.15">
      <c r="B7786">
        <f ca="1">IF(INDEX(Transactions!$J:$J,ROW()-8)="",TODAY(),INDEX(Transactions!$G:$G,ROW()-8))</f>
        <v>46229</v>
      </c>
      <c r="F7786">
        <f>IF(INDEX(Transactions!$J:$J,ROW()-8)="",0,INDEX(Transactions!$O:$O,ROW()-8))</f>
        <v>0</v>
      </c>
    </row>
    <row r="7787" spans="2:6" x14ac:dyDescent="0.15">
      <c r="B7787">
        <f ca="1">IF(INDEX(Transactions!$J:$J,ROW()-8)="",TODAY(),INDEX(Transactions!$G:$G,ROW()-8))</f>
        <v>46229</v>
      </c>
      <c r="F7787">
        <f>IF(INDEX(Transactions!$J:$J,ROW()-8)="",0,INDEX(Transactions!$O:$O,ROW()-8))</f>
        <v>0</v>
      </c>
    </row>
    <row r="7788" spans="2:6" x14ac:dyDescent="0.15">
      <c r="B7788">
        <f ca="1">IF(INDEX(Transactions!$J:$J,ROW()-8)="",TODAY(),INDEX(Transactions!$G:$G,ROW()-8))</f>
        <v>46229</v>
      </c>
      <c r="F7788">
        <f>IF(INDEX(Transactions!$J:$J,ROW()-8)="",0,INDEX(Transactions!$O:$O,ROW()-8))</f>
        <v>0</v>
      </c>
    </row>
    <row r="7789" spans="2:6" x14ac:dyDescent="0.15">
      <c r="B7789">
        <f ca="1">IF(INDEX(Transactions!$J:$J,ROW()-8)="",TODAY(),INDEX(Transactions!$G:$G,ROW()-8))</f>
        <v>46229</v>
      </c>
      <c r="F7789">
        <f>IF(INDEX(Transactions!$J:$J,ROW()-8)="",0,INDEX(Transactions!$O:$O,ROW()-8))</f>
        <v>0</v>
      </c>
    </row>
    <row r="7790" spans="2:6" x14ac:dyDescent="0.15">
      <c r="B7790">
        <f ca="1">IF(INDEX(Transactions!$J:$J,ROW()-8)="",TODAY(),INDEX(Transactions!$G:$G,ROW()-8))</f>
        <v>46229</v>
      </c>
      <c r="F7790">
        <f>IF(INDEX(Transactions!$J:$J,ROW()-8)="",0,INDEX(Transactions!$O:$O,ROW()-8))</f>
        <v>0</v>
      </c>
    </row>
    <row r="7791" spans="2:6" x14ac:dyDescent="0.15">
      <c r="B7791">
        <f ca="1">IF(INDEX(Transactions!$J:$J,ROW()-8)="",TODAY(),INDEX(Transactions!$G:$G,ROW()-8))</f>
        <v>46229</v>
      </c>
      <c r="F7791">
        <f>IF(INDEX(Transactions!$J:$J,ROW()-8)="",0,INDEX(Transactions!$O:$O,ROW()-8))</f>
        <v>0</v>
      </c>
    </row>
    <row r="7792" spans="2:6" x14ac:dyDescent="0.15">
      <c r="B7792">
        <f ca="1">IF(INDEX(Transactions!$J:$J,ROW()-8)="",TODAY(),INDEX(Transactions!$G:$G,ROW()-8))</f>
        <v>46229</v>
      </c>
      <c r="F7792">
        <f>IF(INDEX(Transactions!$J:$J,ROW()-8)="",0,INDEX(Transactions!$O:$O,ROW()-8))</f>
        <v>0</v>
      </c>
    </row>
    <row r="7793" spans="2:6" x14ac:dyDescent="0.15">
      <c r="B7793">
        <f ca="1">IF(INDEX(Transactions!$J:$J,ROW()-8)="",TODAY(),INDEX(Transactions!$G:$G,ROW()-8))</f>
        <v>46229</v>
      </c>
      <c r="F7793">
        <f>IF(INDEX(Transactions!$J:$J,ROW()-8)="",0,INDEX(Transactions!$O:$O,ROW()-8))</f>
        <v>0</v>
      </c>
    </row>
    <row r="7794" spans="2:6" x14ac:dyDescent="0.15">
      <c r="B7794">
        <f ca="1">IF(INDEX(Transactions!$J:$J,ROW()-8)="",TODAY(),INDEX(Transactions!$G:$G,ROW()-8))</f>
        <v>46229</v>
      </c>
      <c r="F7794">
        <f>IF(INDEX(Transactions!$J:$J,ROW()-8)="",0,INDEX(Transactions!$O:$O,ROW()-8))</f>
        <v>0</v>
      </c>
    </row>
    <row r="7795" spans="2:6" x14ac:dyDescent="0.15">
      <c r="B7795">
        <f ca="1">IF(INDEX(Transactions!$J:$J,ROW()-8)="",TODAY(),INDEX(Transactions!$G:$G,ROW()-8))</f>
        <v>46229</v>
      </c>
      <c r="F7795">
        <f>IF(INDEX(Transactions!$J:$J,ROW()-8)="",0,INDEX(Transactions!$O:$O,ROW()-8))</f>
        <v>0</v>
      </c>
    </row>
    <row r="7796" spans="2:6" x14ac:dyDescent="0.15">
      <c r="B7796">
        <f ca="1">IF(INDEX(Transactions!$J:$J,ROW()-8)="",TODAY(),INDEX(Transactions!$G:$G,ROW()-8))</f>
        <v>46229</v>
      </c>
      <c r="F7796">
        <f>IF(INDEX(Transactions!$J:$J,ROW()-8)="",0,INDEX(Transactions!$O:$O,ROW()-8))</f>
        <v>0</v>
      </c>
    </row>
    <row r="7797" spans="2:6" x14ac:dyDescent="0.15">
      <c r="B7797">
        <f ca="1">IF(INDEX(Transactions!$J:$J,ROW()-8)="",TODAY(),INDEX(Transactions!$G:$G,ROW()-8))</f>
        <v>46229</v>
      </c>
      <c r="F7797">
        <f>IF(INDEX(Transactions!$J:$J,ROW()-8)="",0,INDEX(Transactions!$O:$O,ROW()-8))</f>
        <v>0</v>
      </c>
    </row>
    <row r="7798" spans="2:6" x14ac:dyDescent="0.15">
      <c r="B7798">
        <f ca="1">IF(INDEX(Transactions!$J:$J,ROW()-8)="",TODAY(),INDEX(Transactions!$G:$G,ROW()-8))</f>
        <v>46229</v>
      </c>
      <c r="F7798">
        <f>IF(INDEX(Transactions!$J:$J,ROW()-8)="",0,INDEX(Transactions!$O:$O,ROW()-8))</f>
        <v>0</v>
      </c>
    </row>
    <row r="7799" spans="2:6" x14ac:dyDescent="0.15">
      <c r="B7799">
        <f ca="1">IF(INDEX(Transactions!$J:$J,ROW()-8)="",TODAY(),INDEX(Transactions!$G:$G,ROW()-8))</f>
        <v>46229</v>
      </c>
      <c r="F7799">
        <f>IF(INDEX(Transactions!$J:$J,ROW()-8)="",0,INDEX(Transactions!$O:$O,ROW()-8))</f>
        <v>0</v>
      </c>
    </row>
    <row r="7800" spans="2:6" x14ac:dyDescent="0.15">
      <c r="B7800">
        <f ca="1">IF(INDEX(Transactions!$J:$J,ROW()-8)="",TODAY(),INDEX(Transactions!$G:$G,ROW()-8))</f>
        <v>46229</v>
      </c>
      <c r="F7800">
        <f>IF(INDEX(Transactions!$J:$J,ROW()-8)="",0,INDEX(Transactions!$O:$O,ROW()-8))</f>
        <v>0</v>
      </c>
    </row>
    <row r="7801" spans="2:6" x14ac:dyDescent="0.15">
      <c r="B7801">
        <f ca="1">IF(INDEX(Transactions!$J:$J,ROW()-8)="",TODAY(),INDEX(Transactions!$G:$G,ROW()-8))</f>
        <v>46229</v>
      </c>
      <c r="F7801">
        <f>IF(INDEX(Transactions!$J:$J,ROW()-8)="",0,INDEX(Transactions!$O:$O,ROW()-8))</f>
        <v>0</v>
      </c>
    </row>
    <row r="7802" spans="2:6" x14ac:dyDescent="0.15">
      <c r="B7802">
        <f ca="1">IF(INDEX(Transactions!$J:$J,ROW()-8)="",TODAY(),INDEX(Transactions!$G:$G,ROW()-8))</f>
        <v>46229</v>
      </c>
      <c r="F7802">
        <f>IF(INDEX(Transactions!$J:$J,ROW()-8)="",0,INDEX(Transactions!$O:$O,ROW()-8))</f>
        <v>0</v>
      </c>
    </row>
    <row r="7803" spans="2:6" x14ac:dyDescent="0.15">
      <c r="B7803">
        <f ca="1">IF(INDEX(Transactions!$J:$J,ROW()-8)="",TODAY(),INDEX(Transactions!$G:$G,ROW()-8))</f>
        <v>46229</v>
      </c>
      <c r="F7803">
        <f>IF(INDEX(Transactions!$J:$J,ROW()-8)="",0,INDEX(Transactions!$O:$O,ROW()-8))</f>
        <v>0</v>
      </c>
    </row>
    <row r="7804" spans="2:6" x14ac:dyDescent="0.15">
      <c r="B7804">
        <f ca="1">IF(INDEX(Transactions!$J:$J,ROW()-8)="",TODAY(),INDEX(Transactions!$G:$G,ROW()-8))</f>
        <v>46229</v>
      </c>
      <c r="F7804">
        <f>IF(INDEX(Transactions!$J:$J,ROW()-8)="",0,INDEX(Transactions!$O:$O,ROW()-8))</f>
        <v>0</v>
      </c>
    </row>
    <row r="7805" spans="2:6" x14ac:dyDescent="0.15">
      <c r="B7805">
        <f ca="1">IF(INDEX(Transactions!$J:$J,ROW()-8)="",TODAY(),INDEX(Transactions!$G:$G,ROW()-8))</f>
        <v>46229</v>
      </c>
      <c r="F7805">
        <f>IF(INDEX(Transactions!$J:$J,ROW()-8)="",0,INDEX(Transactions!$O:$O,ROW()-8))</f>
        <v>0</v>
      </c>
    </row>
    <row r="7806" spans="2:6" x14ac:dyDescent="0.15">
      <c r="B7806">
        <f ca="1">IF(INDEX(Transactions!$J:$J,ROW()-8)="",TODAY(),INDEX(Transactions!$G:$G,ROW()-8))</f>
        <v>46229</v>
      </c>
      <c r="F7806">
        <f>IF(INDEX(Transactions!$J:$J,ROW()-8)="",0,INDEX(Transactions!$O:$O,ROW()-8))</f>
        <v>0</v>
      </c>
    </row>
    <row r="7807" spans="2:6" x14ac:dyDescent="0.15">
      <c r="B7807">
        <f ca="1">IF(INDEX(Transactions!$J:$J,ROW()-8)="",TODAY(),INDEX(Transactions!$G:$G,ROW()-8))</f>
        <v>46229</v>
      </c>
      <c r="F7807">
        <f>IF(INDEX(Transactions!$J:$J,ROW()-8)="",0,INDEX(Transactions!$O:$O,ROW()-8))</f>
        <v>0</v>
      </c>
    </row>
    <row r="7808" spans="2:6" x14ac:dyDescent="0.15">
      <c r="B7808">
        <f ca="1">IF(INDEX(Transactions!$J:$J,ROW()-8)="",TODAY(),INDEX(Transactions!$G:$G,ROW()-8))</f>
        <v>46229</v>
      </c>
      <c r="F7808">
        <f>IF(INDEX(Transactions!$J:$J,ROW()-8)="",0,INDEX(Transactions!$O:$O,ROW()-8))</f>
        <v>0</v>
      </c>
    </row>
    <row r="7809" spans="2:6" x14ac:dyDescent="0.15">
      <c r="B7809">
        <f ca="1">IF(INDEX(Transactions!$J:$J,ROW()-8)="",TODAY(),INDEX(Transactions!$G:$G,ROW()-8))</f>
        <v>46229</v>
      </c>
      <c r="F7809">
        <f>IF(INDEX(Transactions!$J:$J,ROW()-8)="",0,INDEX(Transactions!$O:$O,ROW()-8))</f>
        <v>0</v>
      </c>
    </row>
    <row r="7810" spans="2:6" x14ac:dyDescent="0.15">
      <c r="B7810">
        <f ca="1">IF(INDEX(Transactions!$J:$J,ROW()-8)="",TODAY(),INDEX(Transactions!$G:$G,ROW()-8))</f>
        <v>46229</v>
      </c>
      <c r="F7810">
        <f>IF(INDEX(Transactions!$J:$J,ROW()-8)="",0,INDEX(Transactions!$O:$O,ROW()-8))</f>
        <v>0</v>
      </c>
    </row>
    <row r="7811" spans="2:6" x14ac:dyDescent="0.15">
      <c r="B7811">
        <f ca="1">IF(INDEX(Transactions!$J:$J,ROW()-8)="",TODAY(),INDEX(Transactions!$G:$G,ROW()-8))</f>
        <v>46229</v>
      </c>
      <c r="F7811">
        <f>IF(INDEX(Transactions!$J:$J,ROW()-8)="",0,INDEX(Transactions!$O:$O,ROW()-8))</f>
        <v>0</v>
      </c>
    </row>
    <row r="7812" spans="2:6" x14ac:dyDescent="0.15">
      <c r="B7812">
        <f ca="1">IF(INDEX(Transactions!$J:$J,ROW()-8)="",TODAY(),INDEX(Transactions!$G:$G,ROW()-8))</f>
        <v>46229</v>
      </c>
      <c r="F7812">
        <f>IF(INDEX(Transactions!$J:$J,ROW()-8)="",0,INDEX(Transactions!$O:$O,ROW()-8))</f>
        <v>0</v>
      </c>
    </row>
    <row r="7813" spans="2:6" x14ac:dyDescent="0.15">
      <c r="B7813">
        <f ca="1">IF(INDEX(Transactions!$J:$J,ROW()-8)="",TODAY(),INDEX(Transactions!$G:$G,ROW()-8))</f>
        <v>46229</v>
      </c>
      <c r="F7813">
        <f>IF(INDEX(Transactions!$J:$J,ROW()-8)="",0,INDEX(Transactions!$O:$O,ROW()-8))</f>
        <v>0</v>
      </c>
    </row>
    <row r="7814" spans="2:6" x14ac:dyDescent="0.15">
      <c r="B7814">
        <f ca="1">IF(INDEX(Transactions!$J:$J,ROW()-8)="",TODAY(),INDEX(Transactions!$G:$G,ROW()-8))</f>
        <v>46229</v>
      </c>
      <c r="F7814">
        <f>IF(INDEX(Transactions!$J:$J,ROW()-8)="",0,INDEX(Transactions!$O:$O,ROW()-8))</f>
        <v>0</v>
      </c>
    </row>
    <row r="7815" spans="2:6" x14ac:dyDescent="0.15">
      <c r="B7815">
        <f ca="1">IF(INDEX(Transactions!$J:$J,ROW()-8)="",TODAY(),INDEX(Transactions!$G:$G,ROW()-8))</f>
        <v>46229</v>
      </c>
      <c r="F7815">
        <f>IF(INDEX(Transactions!$J:$J,ROW()-8)="",0,INDEX(Transactions!$O:$O,ROW()-8))</f>
        <v>0</v>
      </c>
    </row>
    <row r="7816" spans="2:6" x14ac:dyDescent="0.15">
      <c r="B7816">
        <f ca="1">IF(INDEX(Transactions!$J:$J,ROW()-8)="",TODAY(),INDEX(Transactions!$G:$G,ROW()-8))</f>
        <v>46229</v>
      </c>
      <c r="F7816">
        <f>IF(INDEX(Transactions!$J:$J,ROW()-8)="",0,INDEX(Transactions!$O:$O,ROW()-8))</f>
        <v>0</v>
      </c>
    </row>
    <row r="7817" spans="2:6" x14ac:dyDescent="0.15">
      <c r="B7817">
        <f ca="1">IF(INDEX(Transactions!$J:$J,ROW()-8)="",TODAY(),INDEX(Transactions!$G:$G,ROW()-8))</f>
        <v>46229</v>
      </c>
      <c r="F7817">
        <f>IF(INDEX(Transactions!$J:$J,ROW()-8)="",0,INDEX(Transactions!$O:$O,ROW()-8))</f>
        <v>0</v>
      </c>
    </row>
    <row r="7818" spans="2:6" x14ac:dyDescent="0.15">
      <c r="B7818">
        <f ca="1">IF(INDEX(Transactions!$J:$J,ROW()-8)="",TODAY(),INDEX(Transactions!$G:$G,ROW()-8))</f>
        <v>46229</v>
      </c>
      <c r="F7818">
        <f>IF(INDEX(Transactions!$J:$J,ROW()-8)="",0,INDEX(Transactions!$O:$O,ROW()-8))</f>
        <v>0</v>
      </c>
    </row>
    <row r="7819" spans="2:6" x14ac:dyDescent="0.15">
      <c r="B7819">
        <f ca="1">IF(INDEX(Transactions!$J:$J,ROW()-8)="",TODAY(),INDEX(Transactions!$G:$G,ROW()-8))</f>
        <v>46229</v>
      </c>
      <c r="F7819">
        <f>IF(INDEX(Transactions!$J:$J,ROW()-8)="",0,INDEX(Transactions!$O:$O,ROW()-8))</f>
        <v>0</v>
      </c>
    </row>
    <row r="7820" spans="2:6" x14ac:dyDescent="0.15">
      <c r="B7820">
        <f ca="1">IF(INDEX(Transactions!$J:$J,ROW()-8)="",TODAY(),INDEX(Transactions!$G:$G,ROW()-8))</f>
        <v>46229</v>
      </c>
      <c r="F7820">
        <f>IF(INDEX(Transactions!$J:$J,ROW()-8)="",0,INDEX(Transactions!$O:$O,ROW()-8))</f>
        <v>0</v>
      </c>
    </row>
    <row r="7821" spans="2:6" x14ac:dyDescent="0.15">
      <c r="B7821">
        <f ca="1">IF(INDEX(Transactions!$J:$J,ROW()-8)="",TODAY(),INDEX(Transactions!$G:$G,ROW()-8))</f>
        <v>46229</v>
      </c>
      <c r="F7821">
        <f>IF(INDEX(Transactions!$J:$J,ROW()-8)="",0,INDEX(Transactions!$O:$O,ROW()-8))</f>
        <v>0</v>
      </c>
    </row>
    <row r="7822" spans="2:6" x14ac:dyDescent="0.15">
      <c r="B7822">
        <f ca="1">IF(INDEX(Transactions!$J:$J,ROW()-8)="",TODAY(),INDEX(Transactions!$G:$G,ROW()-8))</f>
        <v>46229</v>
      </c>
      <c r="F7822">
        <f>IF(INDEX(Transactions!$J:$J,ROW()-8)="",0,INDEX(Transactions!$O:$O,ROW()-8))</f>
        <v>0</v>
      </c>
    </row>
    <row r="7823" spans="2:6" x14ac:dyDescent="0.15">
      <c r="B7823">
        <f ca="1">IF(INDEX(Transactions!$J:$J,ROW()-8)="",TODAY(),INDEX(Transactions!$G:$G,ROW()-8))</f>
        <v>46229</v>
      </c>
      <c r="F7823">
        <f>IF(INDEX(Transactions!$J:$J,ROW()-8)="",0,INDEX(Transactions!$O:$O,ROW()-8))</f>
        <v>0</v>
      </c>
    </row>
    <row r="7824" spans="2:6" x14ac:dyDescent="0.15">
      <c r="B7824">
        <f ca="1">IF(INDEX(Transactions!$J:$J,ROW()-8)="",TODAY(),INDEX(Transactions!$G:$G,ROW()-8))</f>
        <v>46229</v>
      </c>
      <c r="F7824">
        <f>IF(INDEX(Transactions!$J:$J,ROW()-8)="",0,INDEX(Transactions!$O:$O,ROW()-8))</f>
        <v>0</v>
      </c>
    </row>
    <row r="7825" spans="2:6" x14ac:dyDescent="0.15">
      <c r="B7825">
        <f ca="1">IF(INDEX(Transactions!$J:$J,ROW()-8)="",TODAY(),INDEX(Transactions!$G:$G,ROW()-8))</f>
        <v>46229</v>
      </c>
      <c r="F7825">
        <f>IF(INDEX(Transactions!$J:$J,ROW()-8)="",0,INDEX(Transactions!$O:$O,ROW()-8))</f>
        <v>0</v>
      </c>
    </row>
    <row r="7826" spans="2:6" x14ac:dyDescent="0.15">
      <c r="B7826">
        <f ca="1">IF(INDEX(Transactions!$J:$J,ROW()-8)="",TODAY(),INDEX(Transactions!$G:$G,ROW()-8))</f>
        <v>46229</v>
      </c>
      <c r="F7826">
        <f>IF(INDEX(Transactions!$J:$J,ROW()-8)="",0,INDEX(Transactions!$O:$O,ROW()-8))</f>
        <v>0</v>
      </c>
    </row>
    <row r="7827" spans="2:6" x14ac:dyDescent="0.15">
      <c r="B7827">
        <f ca="1">IF(INDEX(Transactions!$J:$J,ROW()-8)="",TODAY(),INDEX(Transactions!$G:$G,ROW()-8))</f>
        <v>46229</v>
      </c>
      <c r="F7827">
        <f>IF(INDEX(Transactions!$J:$J,ROW()-8)="",0,INDEX(Transactions!$O:$O,ROW()-8))</f>
        <v>0</v>
      </c>
    </row>
    <row r="7828" spans="2:6" x14ac:dyDescent="0.15">
      <c r="B7828">
        <f ca="1">IF(INDEX(Transactions!$J:$J,ROW()-8)="",TODAY(),INDEX(Transactions!$G:$G,ROW()-8))</f>
        <v>46229</v>
      </c>
      <c r="F7828">
        <f>IF(INDEX(Transactions!$J:$J,ROW()-8)="",0,INDEX(Transactions!$O:$O,ROW()-8))</f>
        <v>0</v>
      </c>
    </row>
    <row r="7829" spans="2:6" x14ac:dyDescent="0.15">
      <c r="B7829">
        <f ca="1">IF(INDEX(Transactions!$J:$J,ROW()-8)="",TODAY(),INDEX(Transactions!$G:$G,ROW()-8))</f>
        <v>46229</v>
      </c>
      <c r="F7829">
        <f>IF(INDEX(Transactions!$J:$J,ROW()-8)="",0,INDEX(Transactions!$O:$O,ROW()-8))</f>
        <v>0</v>
      </c>
    </row>
    <row r="7830" spans="2:6" x14ac:dyDescent="0.15">
      <c r="B7830">
        <f ca="1">IF(INDEX(Transactions!$J:$J,ROW()-8)="",TODAY(),INDEX(Transactions!$G:$G,ROW()-8))</f>
        <v>46229</v>
      </c>
      <c r="F7830">
        <f>IF(INDEX(Transactions!$J:$J,ROW()-8)="",0,INDEX(Transactions!$O:$O,ROW()-8))</f>
        <v>0</v>
      </c>
    </row>
    <row r="7831" spans="2:6" x14ac:dyDescent="0.15">
      <c r="B7831">
        <f ca="1">IF(INDEX(Transactions!$J:$J,ROW()-8)="",TODAY(),INDEX(Transactions!$G:$G,ROW()-8))</f>
        <v>46229</v>
      </c>
      <c r="F7831">
        <f>IF(INDEX(Transactions!$J:$J,ROW()-8)="",0,INDEX(Transactions!$O:$O,ROW()-8))</f>
        <v>0</v>
      </c>
    </row>
    <row r="7832" spans="2:6" x14ac:dyDescent="0.15">
      <c r="B7832">
        <f ca="1">IF(INDEX(Transactions!$J:$J,ROW()-8)="",TODAY(),INDEX(Transactions!$G:$G,ROW()-8))</f>
        <v>46229</v>
      </c>
      <c r="F7832">
        <f>IF(INDEX(Transactions!$J:$J,ROW()-8)="",0,INDEX(Transactions!$O:$O,ROW()-8))</f>
        <v>0</v>
      </c>
    </row>
    <row r="7833" spans="2:6" x14ac:dyDescent="0.15">
      <c r="B7833">
        <f ca="1">IF(INDEX(Transactions!$J:$J,ROW()-8)="",TODAY(),INDEX(Transactions!$G:$G,ROW()-8))</f>
        <v>46229</v>
      </c>
      <c r="F7833">
        <f>IF(INDEX(Transactions!$J:$J,ROW()-8)="",0,INDEX(Transactions!$O:$O,ROW()-8))</f>
        <v>0</v>
      </c>
    </row>
    <row r="7834" spans="2:6" x14ac:dyDescent="0.15">
      <c r="B7834">
        <f ca="1">IF(INDEX(Transactions!$J:$J,ROW()-8)="",TODAY(),INDEX(Transactions!$G:$G,ROW()-8))</f>
        <v>46229</v>
      </c>
      <c r="F7834">
        <f>IF(INDEX(Transactions!$J:$J,ROW()-8)="",0,INDEX(Transactions!$O:$O,ROW()-8))</f>
        <v>0</v>
      </c>
    </row>
    <row r="7835" spans="2:6" x14ac:dyDescent="0.15">
      <c r="B7835">
        <f ca="1">IF(INDEX(Transactions!$J:$J,ROW()-8)="",TODAY(),INDEX(Transactions!$G:$G,ROW()-8))</f>
        <v>46229</v>
      </c>
      <c r="F7835">
        <f>IF(INDEX(Transactions!$J:$J,ROW()-8)="",0,INDEX(Transactions!$O:$O,ROW()-8))</f>
        <v>0</v>
      </c>
    </row>
    <row r="7836" spans="2:6" x14ac:dyDescent="0.15">
      <c r="B7836">
        <f ca="1">IF(INDEX(Transactions!$J:$J,ROW()-8)="",TODAY(),INDEX(Transactions!$G:$G,ROW()-8))</f>
        <v>46229</v>
      </c>
      <c r="F7836">
        <f>IF(INDEX(Transactions!$J:$J,ROW()-8)="",0,INDEX(Transactions!$O:$O,ROW()-8))</f>
        <v>0</v>
      </c>
    </row>
    <row r="7837" spans="2:6" x14ac:dyDescent="0.15">
      <c r="B7837">
        <f ca="1">IF(INDEX(Transactions!$J:$J,ROW()-8)="",TODAY(),INDEX(Transactions!$G:$G,ROW()-8))</f>
        <v>46229</v>
      </c>
      <c r="F7837">
        <f>IF(INDEX(Transactions!$J:$J,ROW()-8)="",0,INDEX(Transactions!$O:$O,ROW()-8))</f>
        <v>0</v>
      </c>
    </row>
    <row r="7838" spans="2:6" x14ac:dyDescent="0.15">
      <c r="B7838">
        <f ca="1">IF(INDEX(Transactions!$J:$J,ROW()-8)="",TODAY(),INDEX(Transactions!$G:$G,ROW()-8))</f>
        <v>46229</v>
      </c>
      <c r="F7838">
        <f>IF(INDEX(Transactions!$J:$J,ROW()-8)="",0,INDEX(Transactions!$O:$O,ROW()-8))</f>
        <v>0</v>
      </c>
    </row>
    <row r="7839" spans="2:6" x14ac:dyDescent="0.15">
      <c r="B7839">
        <f ca="1">IF(INDEX(Transactions!$J:$J,ROW()-8)="",TODAY(),INDEX(Transactions!$G:$G,ROW()-8))</f>
        <v>46229</v>
      </c>
      <c r="F7839">
        <f>IF(INDEX(Transactions!$J:$J,ROW()-8)="",0,INDEX(Transactions!$O:$O,ROW()-8))</f>
        <v>0</v>
      </c>
    </row>
    <row r="7840" spans="2:6" x14ac:dyDescent="0.15">
      <c r="B7840">
        <f ca="1">IF(INDEX(Transactions!$J:$J,ROW()-8)="",TODAY(),INDEX(Transactions!$G:$G,ROW()-8))</f>
        <v>46229</v>
      </c>
      <c r="F7840">
        <f>IF(INDEX(Transactions!$J:$J,ROW()-8)="",0,INDEX(Transactions!$O:$O,ROW()-8))</f>
        <v>0</v>
      </c>
    </row>
    <row r="7841" spans="2:6" x14ac:dyDescent="0.15">
      <c r="B7841">
        <f ca="1">IF(INDEX(Transactions!$J:$J,ROW()-8)="",TODAY(),INDEX(Transactions!$G:$G,ROW()-8))</f>
        <v>46229</v>
      </c>
      <c r="F7841">
        <f>IF(INDEX(Transactions!$J:$J,ROW()-8)="",0,INDEX(Transactions!$O:$O,ROW()-8))</f>
        <v>0</v>
      </c>
    </row>
    <row r="7842" spans="2:6" x14ac:dyDescent="0.15">
      <c r="B7842">
        <f ca="1">IF(INDEX(Transactions!$J:$J,ROW()-8)="",TODAY(),INDEX(Transactions!$G:$G,ROW()-8))</f>
        <v>46229</v>
      </c>
      <c r="F7842">
        <f>IF(INDEX(Transactions!$J:$J,ROW()-8)="",0,INDEX(Transactions!$O:$O,ROW()-8))</f>
        <v>0</v>
      </c>
    </row>
    <row r="7843" spans="2:6" x14ac:dyDescent="0.15">
      <c r="B7843">
        <f ca="1">IF(INDEX(Transactions!$J:$J,ROW()-8)="",TODAY(),INDEX(Transactions!$G:$G,ROW()-8))</f>
        <v>46229</v>
      </c>
      <c r="F7843">
        <f>IF(INDEX(Transactions!$J:$J,ROW()-8)="",0,INDEX(Transactions!$O:$O,ROW()-8))</f>
        <v>0</v>
      </c>
    </row>
    <row r="7844" spans="2:6" x14ac:dyDescent="0.15">
      <c r="B7844">
        <f ca="1">IF(INDEX(Transactions!$J:$J,ROW()-8)="",TODAY(),INDEX(Transactions!$G:$G,ROW()-8))</f>
        <v>46229</v>
      </c>
      <c r="F7844">
        <f>IF(INDEX(Transactions!$J:$J,ROW()-8)="",0,INDEX(Transactions!$O:$O,ROW()-8))</f>
        <v>0</v>
      </c>
    </row>
    <row r="7845" spans="2:6" x14ac:dyDescent="0.15">
      <c r="B7845">
        <f ca="1">IF(INDEX(Transactions!$J:$J,ROW()-8)="",TODAY(),INDEX(Transactions!$G:$G,ROW()-8))</f>
        <v>46229</v>
      </c>
      <c r="F7845">
        <f>IF(INDEX(Transactions!$J:$J,ROW()-8)="",0,INDEX(Transactions!$O:$O,ROW()-8))</f>
        <v>0</v>
      </c>
    </row>
    <row r="7846" spans="2:6" x14ac:dyDescent="0.15">
      <c r="B7846">
        <f ca="1">IF(INDEX(Transactions!$J:$J,ROW()-8)="",TODAY(),INDEX(Transactions!$G:$G,ROW()-8))</f>
        <v>46229</v>
      </c>
      <c r="F7846">
        <f>IF(INDEX(Transactions!$J:$J,ROW()-8)="",0,INDEX(Transactions!$O:$O,ROW()-8))</f>
        <v>0</v>
      </c>
    </row>
    <row r="7847" spans="2:6" x14ac:dyDescent="0.15">
      <c r="B7847">
        <f ca="1">IF(INDEX(Transactions!$J:$J,ROW()-8)="",TODAY(),INDEX(Transactions!$G:$G,ROW()-8))</f>
        <v>46229</v>
      </c>
      <c r="F7847">
        <f>IF(INDEX(Transactions!$J:$J,ROW()-8)="",0,INDEX(Transactions!$O:$O,ROW()-8))</f>
        <v>0</v>
      </c>
    </row>
    <row r="7848" spans="2:6" x14ac:dyDescent="0.15">
      <c r="B7848">
        <f ca="1">IF(INDEX(Transactions!$J:$J,ROW()-8)="",TODAY(),INDEX(Transactions!$G:$G,ROW()-8))</f>
        <v>46229</v>
      </c>
      <c r="F7848">
        <f>IF(INDEX(Transactions!$J:$J,ROW()-8)="",0,INDEX(Transactions!$O:$O,ROW()-8))</f>
        <v>0</v>
      </c>
    </row>
    <row r="7849" spans="2:6" x14ac:dyDescent="0.15">
      <c r="B7849">
        <f ca="1">IF(INDEX(Transactions!$J:$J,ROW()-8)="",TODAY(),INDEX(Transactions!$G:$G,ROW()-8))</f>
        <v>46229</v>
      </c>
      <c r="F7849">
        <f>IF(INDEX(Transactions!$J:$J,ROW()-8)="",0,INDEX(Transactions!$O:$O,ROW()-8))</f>
        <v>0</v>
      </c>
    </row>
    <row r="7850" spans="2:6" x14ac:dyDescent="0.15">
      <c r="B7850">
        <f ca="1">IF(INDEX(Transactions!$J:$J,ROW()-8)="",TODAY(),INDEX(Transactions!$G:$G,ROW()-8))</f>
        <v>46229</v>
      </c>
      <c r="F7850">
        <f>IF(INDEX(Transactions!$J:$J,ROW()-8)="",0,INDEX(Transactions!$O:$O,ROW()-8))</f>
        <v>0</v>
      </c>
    </row>
    <row r="7851" spans="2:6" x14ac:dyDescent="0.15">
      <c r="B7851">
        <f ca="1">IF(INDEX(Transactions!$J:$J,ROW()-8)="",TODAY(),INDEX(Transactions!$G:$G,ROW()-8))</f>
        <v>46229</v>
      </c>
      <c r="F7851">
        <f>IF(INDEX(Transactions!$J:$J,ROW()-8)="",0,INDEX(Transactions!$O:$O,ROW()-8))</f>
        <v>0</v>
      </c>
    </row>
    <row r="7852" spans="2:6" x14ac:dyDescent="0.15">
      <c r="B7852">
        <f ca="1">IF(INDEX(Transactions!$J:$J,ROW()-8)="",TODAY(),INDEX(Transactions!$G:$G,ROW()-8))</f>
        <v>46229</v>
      </c>
      <c r="F7852">
        <f>IF(INDEX(Transactions!$J:$J,ROW()-8)="",0,INDEX(Transactions!$O:$O,ROW()-8))</f>
        <v>0</v>
      </c>
    </row>
    <row r="7853" spans="2:6" x14ac:dyDescent="0.15">
      <c r="B7853">
        <f ca="1">IF(INDEX(Transactions!$J:$J,ROW()-8)="",TODAY(),INDEX(Transactions!$G:$G,ROW()-8))</f>
        <v>46229</v>
      </c>
      <c r="F7853">
        <f>IF(INDEX(Transactions!$J:$J,ROW()-8)="",0,INDEX(Transactions!$O:$O,ROW()-8))</f>
        <v>0</v>
      </c>
    </row>
    <row r="7854" spans="2:6" x14ac:dyDescent="0.15">
      <c r="B7854">
        <f ca="1">IF(INDEX(Transactions!$J:$J,ROW()-8)="",TODAY(),INDEX(Transactions!$G:$G,ROW()-8))</f>
        <v>46229</v>
      </c>
      <c r="F7854">
        <f>IF(INDEX(Transactions!$J:$J,ROW()-8)="",0,INDEX(Transactions!$O:$O,ROW()-8))</f>
        <v>0</v>
      </c>
    </row>
    <row r="7855" spans="2:6" x14ac:dyDescent="0.15">
      <c r="B7855">
        <f ca="1">IF(INDEX(Transactions!$J:$J,ROW()-8)="",TODAY(),INDEX(Transactions!$G:$G,ROW()-8))</f>
        <v>46229</v>
      </c>
      <c r="F7855">
        <f>IF(INDEX(Transactions!$J:$J,ROW()-8)="",0,INDEX(Transactions!$O:$O,ROW()-8))</f>
        <v>0</v>
      </c>
    </row>
    <row r="7856" spans="2:6" x14ac:dyDescent="0.15">
      <c r="B7856">
        <f ca="1">IF(INDEX(Transactions!$J:$J,ROW()-8)="",TODAY(),INDEX(Transactions!$G:$G,ROW()-8))</f>
        <v>46229</v>
      </c>
      <c r="F7856">
        <f>IF(INDEX(Transactions!$J:$J,ROW()-8)="",0,INDEX(Transactions!$O:$O,ROW()-8))</f>
        <v>0</v>
      </c>
    </row>
    <row r="7857" spans="2:6" x14ac:dyDescent="0.15">
      <c r="B7857">
        <f ca="1">IF(INDEX(Transactions!$J:$J,ROW()-8)="",TODAY(),INDEX(Transactions!$G:$G,ROW()-8))</f>
        <v>46229</v>
      </c>
      <c r="F7857">
        <f>IF(INDEX(Transactions!$J:$J,ROW()-8)="",0,INDEX(Transactions!$O:$O,ROW()-8))</f>
        <v>0</v>
      </c>
    </row>
    <row r="7858" spans="2:6" x14ac:dyDescent="0.15">
      <c r="B7858">
        <f ca="1">IF(INDEX(Transactions!$J:$J,ROW()-8)="",TODAY(),INDEX(Transactions!$G:$G,ROW()-8))</f>
        <v>46229</v>
      </c>
      <c r="F7858">
        <f>IF(INDEX(Transactions!$J:$J,ROW()-8)="",0,INDEX(Transactions!$O:$O,ROW()-8))</f>
        <v>0</v>
      </c>
    </row>
    <row r="7859" spans="2:6" x14ac:dyDescent="0.15">
      <c r="B7859">
        <f ca="1">IF(INDEX(Transactions!$J:$J,ROW()-8)="",TODAY(),INDEX(Transactions!$G:$G,ROW()-8))</f>
        <v>46229</v>
      </c>
      <c r="F7859">
        <f>IF(INDEX(Transactions!$J:$J,ROW()-8)="",0,INDEX(Transactions!$O:$O,ROW()-8))</f>
        <v>0</v>
      </c>
    </row>
    <row r="7860" spans="2:6" x14ac:dyDescent="0.15">
      <c r="B7860">
        <f ca="1">IF(INDEX(Transactions!$J:$J,ROW()-8)="",TODAY(),INDEX(Transactions!$G:$G,ROW()-8))</f>
        <v>46229</v>
      </c>
      <c r="F7860">
        <f>IF(INDEX(Transactions!$J:$J,ROW()-8)="",0,INDEX(Transactions!$O:$O,ROW()-8))</f>
        <v>0</v>
      </c>
    </row>
    <row r="7861" spans="2:6" x14ac:dyDescent="0.15">
      <c r="B7861">
        <f ca="1">IF(INDEX(Transactions!$J:$J,ROW()-8)="",TODAY(),INDEX(Transactions!$G:$G,ROW()-8))</f>
        <v>46229</v>
      </c>
      <c r="F7861">
        <f>IF(INDEX(Transactions!$J:$J,ROW()-8)="",0,INDEX(Transactions!$O:$O,ROW()-8))</f>
        <v>0</v>
      </c>
    </row>
    <row r="7862" spans="2:6" x14ac:dyDescent="0.15">
      <c r="B7862">
        <f ca="1">IF(INDEX(Transactions!$J:$J,ROW()-8)="",TODAY(),INDEX(Transactions!$G:$G,ROW()-8))</f>
        <v>46229</v>
      </c>
      <c r="F7862">
        <f>IF(INDEX(Transactions!$J:$J,ROW()-8)="",0,INDEX(Transactions!$O:$O,ROW()-8))</f>
        <v>0</v>
      </c>
    </row>
    <row r="7863" spans="2:6" x14ac:dyDescent="0.15">
      <c r="B7863">
        <f ca="1">IF(INDEX(Transactions!$J:$J,ROW()-8)="",TODAY(),INDEX(Transactions!$G:$G,ROW()-8))</f>
        <v>46229</v>
      </c>
      <c r="F7863">
        <f>IF(INDEX(Transactions!$J:$J,ROW()-8)="",0,INDEX(Transactions!$O:$O,ROW()-8))</f>
        <v>0</v>
      </c>
    </row>
    <row r="7864" spans="2:6" x14ac:dyDescent="0.15">
      <c r="B7864">
        <f ca="1">IF(INDEX(Transactions!$J:$J,ROW()-8)="",TODAY(),INDEX(Transactions!$G:$G,ROW()-8))</f>
        <v>46229</v>
      </c>
      <c r="F7864">
        <f>IF(INDEX(Transactions!$J:$J,ROW()-8)="",0,INDEX(Transactions!$O:$O,ROW()-8))</f>
        <v>0</v>
      </c>
    </row>
    <row r="7865" spans="2:6" x14ac:dyDescent="0.15">
      <c r="B7865">
        <f ca="1">IF(INDEX(Transactions!$J:$J,ROW()-8)="",TODAY(),INDEX(Transactions!$G:$G,ROW()-8))</f>
        <v>46229</v>
      </c>
      <c r="F7865">
        <f>IF(INDEX(Transactions!$J:$J,ROW()-8)="",0,INDEX(Transactions!$O:$O,ROW()-8))</f>
        <v>0</v>
      </c>
    </row>
    <row r="7866" spans="2:6" x14ac:dyDescent="0.15">
      <c r="B7866">
        <f ca="1">IF(INDEX(Transactions!$J:$J,ROW()-8)="",TODAY(),INDEX(Transactions!$G:$G,ROW()-8))</f>
        <v>46229</v>
      </c>
      <c r="F7866">
        <f>IF(INDEX(Transactions!$J:$J,ROW()-8)="",0,INDEX(Transactions!$O:$O,ROW()-8))</f>
        <v>0</v>
      </c>
    </row>
    <row r="7867" spans="2:6" x14ac:dyDescent="0.15">
      <c r="B7867">
        <f ca="1">IF(INDEX(Transactions!$J:$J,ROW()-8)="",TODAY(),INDEX(Transactions!$G:$G,ROW()-8))</f>
        <v>46229</v>
      </c>
      <c r="F7867">
        <f>IF(INDEX(Transactions!$J:$J,ROW()-8)="",0,INDEX(Transactions!$O:$O,ROW()-8))</f>
        <v>0</v>
      </c>
    </row>
    <row r="7868" spans="2:6" x14ac:dyDescent="0.15">
      <c r="B7868">
        <f ca="1">IF(INDEX(Transactions!$J:$J,ROW()-8)="",TODAY(),INDEX(Transactions!$G:$G,ROW()-8))</f>
        <v>46229</v>
      </c>
      <c r="F7868">
        <f>IF(INDEX(Transactions!$J:$J,ROW()-8)="",0,INDEX(Transactions!$O:$O,ROW()-8))</f>
        <v>0</v>
      </c>
    </row>
    <row r="7869" spans="2:6" x14ac:dyDescent="0.15">
      <c r="B7869">
        <f ca="1">IF(INDEX(Transactions!$J:$J,ROW()-8)="",TODAY(),INDEX(Transactions!$G:$G,ROW()-8))</f>
        <v>46229</v>
      </c>
      <c r="F7869">
        <f>IF(INDEX(Transactions!$J:$J,ROW()-8)="",0,INDEX(Transactions!$O:$O,ROW()-8))</f>
        <v>0</v>
      </c>
    </row>
    <row r="7870" spans="2:6" x14ac:dyDescent="0.15">
      <c r="B7870">
        <f ca="1">IF(INDEX(Transactions!$J:$J,ROW()-8)="",TODAY(),INDEX(Transactions!$G:$G,ROW()-8))</f>
        <v>46229</v>
      </c>
      <c r="F7870">
        <f>IF(INDEX(Transactions!$J:$J,ROW()-8)="",0,INDEX(Transactions!$O:$O,ROW()-8))</f>
        <v>0</v>
      </c>
    </row>
    <row r="7871" spans="2:6" x14ac:dyDescent="0.15">
      <c r="B7871">
        <f ca="1">IF(INDEX(Transactions!$J:$J,ROW()-8)="",TODAY(),INDEX(Transactions!$G:$G,ROW()-8))</f>
        <v>46229</v>
      </c>
      <c r="F7871">
        <f>IF(INDEX(Transactions!$J:$J,ROW()-8)="",0,INDEX(Transactions!$O:$O,ROW()-8))</f>
        <v>0</v>
      </c>
    </row>
    <row r="7872" spans="2:6" x14ac:dyDescent="0.15">
      <c r="B7872">
        <f ca="1">IF(INDEX(Transactions!$J:$J,ROW()-8)="",TODAY(),INDEX(Transactions!$G:$G,ROW()-8))</f>
        <v>46229</v>
      </c>
      <c r="F7872">
        <f>IF(INDEX(Transactions!$J:$J,ROW()-8)="",0,INDEX(Transactions!$O:$O,ROW()-8))</f>
        <v>0</v>
      </c>
    </row>
    <row r="7873" spans="2:6" x14ac:dyDescent="0.15">
      <c r="B7873">
        <f ca="1">IF(INDEX(Transactions!$J:$J,ROW()-8)="",TODAY(),INDEX(Transactions!$G:$G,ROW()-8))</f>
        <v>46229</v>
      </c>
      <c r="F7873">
        <f>IF(INDEX(Transactions!$J:$J,ROW()-8)="",0,INDEX(Transactions!$O:$O,ROW()-8))</f>
        <v>0</v>
      </c>
    </row>
    <row r="7874" spans="2:6" x14ac:dyDescent="0.15">
      <c r="B7874">
        <f ca="1">IF(INDEX(Transactions!$J:$J,ROW()-8)="",TODAY(),INDEX(Transactions!$G:$G,ROW()-8))</f>
        <v>46229</v>
      </c>
      <c r="F7874">
        <f>IF(INDEX(Transactions!$J:$J,ROW()-8)="",0,INDEX(Transactions!$O:$O,ROW()-8))</f>
        <v>0</v>
      </c>
    </row>
    <row r="7875" spans="2:6" x14ac:dyDescent="0.15">
      <c r="B7875">
        <f ca="1">IF(INDEX(Transactions!$J:$J,ROW()-8)="",TODAY(),INDEX(Transactions!$G:$G,ROW()-8))</f>
        <v>46229</v>
      </c>
      <c r="F7875">
        <f>IF(INDEX(Transactions!$J:$J,ROW()-8)="",0,INDEX(Transactions!$O:$O,ROW()-8))</f>
        <v>0</v>
      </c>
    </row>
    <row r="7876" spans="2:6" x14ac:dyDescent="0.15">
      <c r="B7876">
        <f ca="1">IF(INDEX(Transactions!$J:$J,ROW()-8)="",TODAY(),INDEX(Transactions!$G:$G,ROW()-8))</f>
        <v>46229</v>
      </c>
      <c r="F7876">
        <f>IF(INDEX(Transactions!$J:$J,ROW()-8)="",0,INDEX(Transactions!$O:$O,ROW()-8))</f>
        <v>0</v>
      </c>
    </row>
    <row r="7877" spans="2:6" x14ac:dyDescent="0.15">
      <c r="B7877">
        <f ca="1">IF(INDEX(Transactions!$J:$J,ROW()-8)="",TODAY(),INDEX(Transactions!$G:$G,ROW()-8))</f>
        <v>46229</v>
      </c>
      <c r="F7877">
        <f>IF(INDEX(Transactions!$J:$J,ROW()-8)="",0,INDEX(Transactions!$O:$O,ROW()-8))</f>
        <v>0</v>
      </c>
    </row>
    <row r="7878" spans="2:6" x14ac:dyDescent="0.15">
      <c r="B7878">
        <f ca="1">IF(INDEX(Transactions!$J:$J,ROW()-8)="",TODAY(),INDEX(Transactions!$G:$G,ROW()-8))</f>
        <v>46229</v>
      </c>
      <c r="F7878">
        <f>IF(INDEX(Transactions!$J:$J,ROW()-8)="",0,INDEX(Transactions!$O:$O,ROW()-8))</f>
        <v>0</v>
      </c>
    </row>
    <row r="7879" spans="2:6" x14ac:dyDescent="0.15">
      <c r="B7879">
        <f ca="1">IF(INDEX(Transactions!$J:$J,ROW()-8)="",TODAY(),INDEX(Transactions!$G:$G,ROW()-8))</f>
        <v>46229</v>
      </c>
      <c r="F7879">
        <f>IF(INDEX(Transactions!$J:$J,ROW()-8)="",0,INDEX(Transactions!$O:$O,ROW()-8))</f>
        <v>0</v>
      </c>
    </row>
    <row r="7880" spans="2:6" x14ac:dyDescent="0.15">
      <c r="B7880">
        <f ca="1">IF(INDEX(Transactions!$J:$J,ROW()-8)="",TODAY(),INDEX(Transactions!$G:$G,ROW()-8))</f>
        <v>46229</v>
      </c>
      <c r="F7880">
        <f>IF(INDEX(Transactions!$J:$J,ROW()-8)="",0,INDEX(Transactions!$O:$O,ROW()-8))</f>
        <v>0</v>
      </c>
    </row>
    <row r="7881" spans="2:6" x14ac:dyDescent="0.15">
      <c r="B7881">
        <f ca="1">IF(INDEX(Transactions!$J:$J,ROW()-8)="",TODAY(),INDEX(Transactions!$G:$G,ROW()-8))</f>
        <v>46229</v>
      </c>
      <c r="F7881">
        <f>IF(INDEX(Transactions!$J:$J,ROW()-8)="",0,INDEX(Transactions!$O:$O,ROW()-8))</f>
        <v>0</v>
      </c>
    </row>
    <row r="7882" spans="2:6" x14ac:dyDescent="0.15">
      <c r="B7882">
        <f ca="1">IF(INDEX(Transactions!$J:$J,ROW()-8)="",TODAY(),INDEX(Transactions!$G:$G,ROW()-8))</f>
        <v>46229</v>
      </c>
      <c r="F7882">
        <f>IF(INDEX(Transactions!$J:$J,ROW()-8)="",0,INDEX(Transactions!$O:$O,ROW()-8))</f>
        <v>0</v>
      </c>
    </row>
    <row r="7883" spans="2:6" x14ac:dyDescent="0.15">
      <c r="B7883">
        <f ca="1">IF(INDEX(Transactions!$J:$J,ROW()-8)="",TODAY(),INDEX(Transactions!$G:$G,ROW()-8))</f>
        <v>46229</v>
      </c>
      <c r="F7883">
        <f>IF(INDEX(Transactions!$J:$J,ROW()-8)="",0,INDEX(Transactions!$O:$O,ROW()-8))</f>
        <v>0</v>
      </c>
    </row>
    <row r="7884" spans="2:6" x14ac:dyDescent="0.15">
      <c r="B7884">
        <f ca="1">IF(INDEX(Transactions!$J:$J,ROW()-8)="",TODAY(),INDEX(Transactions!$G:$G,ROW()-8))</f>
        <v>46229</v>
      </c>
      <c r="F7884">
        <f>IF(INDEX(Transactions!$J:$J,ROW()-8)="",0,INDEX(Transactions!$O:$O,ROW()-8))</f>
        <v>0</v>
      </c>
    </row>
    <row r="7885" spans="2:6" x14ac:dyDescent="0.15">
      <c r="B7885">
        <f ca="1">IF(INDEX(Transactions!$J:$J,ROW()-8)="",TODAY(),INDEX(Transactions!$G:$G,ROW()-8))</f>
        <v>46229</v>
      </c>
      <c r="F7885">
        <f>IF(INDEX(Transactions!$J:$J,ROW()-8)="",0,INDEX(Transactions!$O:$O,ROW()-8))</f>
        <v>0</v>
      </c>
    </row>
    <row r="7886" spans="2:6" x14ac:dyDescent="0.15">
      <c r="B7886">
        <f ca="1">IF(INDEX(Transactions!$J:$J,ROW()-8)="",TODAY(),INDEX(Transactions!$G:$G,ROW()-8))</f>
        <v>46229</v>
      </c>
      <c r="F7886">
        <f>IF(INDEX(Transactions!$J:$J,ROW()-8)="",0,INDEX(Transactions!$O:$O,ROW()-8))</f>
        <v>0</v>
      </c>
    </row>
    <row r="7887" spans="2:6" x14ac:dyDescent="0.15">
      <c r="B7887">
        <f ca="1">IF(INDEX(Transactions!$J:$J,ROW()-8)="",TODAY(),INDEX(Transactions!$G:$G,ROW()-8))</f>
        <v>46229</v>
      </c>
      <c r="F7887">
        <f>IF(INDEX(Transactions!$J:$J,ROW()-8)="",0,INDEX(Transactions!$O:$O,ROW()-8))</f>
        <v>0</v>
      </c>
    </row>
    <row r="7888" spans="2:6" x14ac:dyDescent="0.15">
      <c r="B7888">
        <f ca="1">IF(INDEX(Transactions!$J:$J,ROW()-8)="",TODAY(),INDEX(Transactions!$G:$G,ROW()-8))</f>
        <v>46229</v>
      </c>
      <c r="F7888">
        <f>IF(INDEX(Transactions!$J:$J,ROW()-8)="",0,INDEX(Transactions!$O:$O,ROW()-8))</f>
        <v>0</v>
      </c>
    </row>
    <row r="7889" spans="2:6" x14ac:dyDescent="0.15">
      <c r="B7889">
        <f ca="1">IF(INDEX(Transactions!$J:$J,ROW()-8)="",TODAY(),INDEX(Transactions!$G:$G,ROW()-8))</f>
        <v>46229</v>
      </c>
      <c r="F7889">
        <f>IF(INDEX(Transactions!$J:$J,ROW()-8)="",0,INDEX(Transactions!$O:$O,ROW()-8))</f>
        <v>0</v>
      </c>
    </row>
    <row r="7890" spans="2:6" x14ac:dyDescent="0.15">
      <c r="B7890">
        <f ca="1">IF(INDEX(Transactions!$J:$J,ROW()-8)="",TODAY(),INDEX(Transactions!$G:$G,ROW()-8))</f>
        <v>46229</v>
      </c>
      <c r="F7890">
        <f>IF(INDEX(Transactions!$J:$J,ROW()-8)="",0,INDEX(Transactions!$O:$O,ROW()-8))</f>
        <v>0</v>
      </c>
    </row>
    <row r="7891" spans="2:6" x14ac:dyDescent="0.15">
      <c r="B7891">
        <f ca="1">IF(INDEX(Transactions!$J:$J,ROW()-8)="",TODAY(),INDEX(Transactions!$G:$G,ROW()-8))</f>
        <v>46229</v>
      </c>
      <c r="F7891">
        <f>IF(INDEX(Transactions!$J:$J,ROW()-8)="",0,INDEX(Transactions!$O:$O,ROW()-8))</f>
        <v>0</v>
      </c>
    </row>
    <row r="7892" spans="2:6" x14ac:dyDescent="0.15">
      <c r="B7892">
        <f ca="1">IF(INDEX(Transactions!$J:$J,ROW()-8)="",TODAY(),INDEX(Transactions!$G:$G,ROW()-8))</f>
        <v>46229</v>
      </c>
      <c r="F7892">
        <f>IF(INDEX(Transactions!$J:$J,ROW()-8)="",0,INDEX(Transactions!$O:$O,ROW()-8))</f>
        <v>0</v>
      </c>
    </row>
    <row r="7893" spans="2:6" x14ac:dyDescent="0.15">
      <c r="B7893">
        <f ca="1">IF(INDEX(Transactions!$J:$J,ROW()-8)="",TODAY(),INDEX(Transactions!$G:$G,ROW()-8))</f>
        <v>46229</v>
      </c>
      <c r="F7893">
        <f>IF(INDEX(Transactions!$J:$J,ROW()-8)="",0,INDEX(Transactions!$O:$O,ROW()-8))</f>
        <v>0</v>
      </c>
    </row>
    <row r="7894" spans="2:6" x14ac:dyDescent="0.15">
      <c r="B7894">
        <f ca="1">IF(INDEX(Transactions!$J:$J,ROW()-8)="",TODAY(),INDEX(Transactions!$G:$G,ROW()-8))</f>
        <v>46229</v>
      </c>
      <c r="F7894">
        <f>IF(INDEX(Transactions!$J:$J,ROW()-8)="",0,INDEX(Transactions!$O:$O,ROW()-8))</f>
        <v>0</v>
      </c>
    </row>
    <row r="7895" spans="2:6" x14ac:dyDescent="0.15">
      <c r="B7895">
        <f ca="1">IF(INDEX(Transactions!$J:$J,ROW()-8)="",TODAY(),INDEX(Transactions!$G:$G,ROW()-8))</f>
        <v>46229</v>
      </c>
      <c r="F7895">
        <f>IF(INDEX(Transactions!$J:$J,ROW()-8)="",0,INDEX(Transactions!$O:$O,ROW()-8))</f>
        <v>0</v>
      </c>
    </row>
    <row r="7896" spans="2:6" x14ac:dyDescent="0.15">
      <c r="B7896">
        <f ca="1">IF(INDEX(Transactions!$J:$J,ROW()-8)="",TODAY(),INDEX(Transactions!$G:$G,ROW()-8))</f>
        <v>46229</v>
      </c>
      <c r="F7896">
        <f>IF(INDEX(Transactions!$J:$J,ROW()-8)="",0,INDEX(Transactions!$O:$O,ROW()-8))</f>
        <v>0</v>
      </c>
    </row>
    <row r="7897" spans="2:6" x14ac:dyDescent="0.15">
      <c r="B7897">
        <f ca="1">IF(INDEX(Transactions!$J:$J,ROW()-8)="",TODAY(),INDEX(Transactions!$G:$G,ROW()-8))</f>
        <v>46229</v>
      </c>
      <c r="F7897">
        <f>IF(INDEX(Transactions!$J:$J,ROW()-8)="",0,INDEX(Transactions!$O:$O,ROW()-8))</f>
        <v>0</v>
      </c>
    </row>
    <row r="7898" spans="2:6" x14ac:dyDescent="0.15">
      <c r="B7898">
        <f ca="1">IF(INDEX(Transactions!$J:$J,ROW()-8)="",TODAY(),INDEX(Transactions!$G:$G,ROW()-8))</f>
        <v>46229</v>
      </c>
      <c r="F7898">
        <f>IF(INDEX(Transactions!$J:$J,ROW()-8)="",0,INDEX(Transactions!$O:$O,ROW()-8))</f>
        <v>0</v>
      </c>
    </row>
    <row r="7899" spans="2:6" x14ac:dyDescent="0.15">
      <c r="B7899">
        <f ca="1">IF(INDEX(Transactions!$J:$J,ROW()-8)="",TODAY(),INDEX(Transactions!$G:$G,ROW()-8))</f>
        <v>46229</v>
      </c>
      <c r="F7899">
        <f>IF(INDEX(Transactions!$J:$J,ROW()-8)="",0,INDEX(Transactions!$O:$O,ROW()-8))</f>
        <v>0</v>
      </c>
    </row>
    <row r="7900" spans="2:6" x14ac:dyDescent="0.15">
      <c r="B7900">
        <f ca="1">IF(INDEX(Transactions!$J:$J,ROW()-8)="",TODAY(),INDEX(Transactions!$G:$G,ROW()-8))</f>
        <v>46229</v>
      </c>
      <c r="F7900">
        <f>IF(INDEX(Transactions!$J:$J,ROW()-8)="",0,INDEX(Transactions!$O:$O,ROW()-8))</f>
        <v>0</v>
      </c>
    </row>
    <row r="7901" spans="2:6" x14ac:dyDescent="0.15">
      <c r="B7901">
        <f ca="1">IF(INDEX(Transactions!$J:$J,ROW()-8)="",TODAY(),INDEX(Transactions!$G:$G,ROW()-8))</f>
        <v>46229</v>
      </c>
      <c r="F7901">
        <f>IF(INDEX(Transactions!$J:$J,ROW()-8)="",0,INDEX(Transactions!$O:$O,ROW()-8))</f>
        <v>0</v>
      </c>
    </row>
    <row r="7902" spans="2:6" x14ac:dyDescent="0.15">
      <c r="B7902">
        <f ca="1">IF(INDEX(Transactions!$J:$J,ROW()-8)="",TODAY(),INDEX(Transactions!$G:$G,ROW()-8))</f>
        <v>46229</v>
      </c>
      <c r="F7902">
        <f>IF(INDEX(Transactions!$J:$J,ROW()-8)="",0,INDEX(Transactions!$O:$O,ROW()-8))</f>
        <v>0</v>
      </c>
    </row>
    <row r="7903" spans="2:6" x14ac:dyDescent="0.15">
      <c r="B7903">
        <f ca="1">IF(INDEX(Transactions!$J:$J,ROW()-8)="",TODAY(),INDEX(Transactions!$G:$G,ROW()-8))</f>
        <v>46229</v>
      </c>
      <c r="F7903">
        <f>IF(INDEX(Transactions!$J:$J,ROW()-8)="",0,INDEX(Transactions!$O:$O,ROW()-8))</f>
        <v>0</v>
      </c>
    </row>
    <row r="7904" spans="2:6" x14ac:dyDescent="0.15">
      <c r="B7904">
        <f ca="1">IF(INDEX(Transactions!$J:$J,ROW()-8)="",TODAY(),INDEX(Transactions!$G:$G,ROW()-8))</f>
        <v>46229</v>
      </c>
      <c r="F7904">
        <f>IF(INDEX(Transactions!$J:$J,ROW()-8)="",0,INDEX(Transactions!$O:$O,ROW()-8))</f>
        <v>0</v>
      </c>
    </row>
    <row r="7905" spans="2:6" x14ac:dyDescent="0.15">
      <c r="B7905">
        <f ca="1">IF(INDEX(Transactions!$J:$J,ROW()-8)="",TODAY(),INDEX(Transactions!$G:$G,ROW()-8))</f>
        <v>46229</v>
      </c>
      <c r="F7905">
        <f>IF(INDEX(Transactions!$J:$J,ROW()-8)="",0,INDEX(Transactions!$O:$O,ROW()-8))</f>
        <v>0</v>
      </c>
    </row>
    <row r="7906" spans="2:6" x14ac:dyDescent="0.15">
      <c r="B7906">
        <f ca="1">IF(INDEX(Transactions!$J:$J,ROW()-8)="",TODAY(),INDEX(Transactions!$G:$G,ROW()-8))</f>
        <v>46229</v>
      </c>
      <c r="F7906">
        <f>IF(INDEX(Transactions!$J:$J,ROW()-8)="",0,INDEX(Transactions!$O:$O,ROW()-8))</f>
        <v>0</v>
      </c>
    </row>
    <row r="7907" spans="2:6" x14ac:dyDescent="0.15">
      <c r="B7907">
        <f ca="1">IF(INDEX(Transactions!$J:$J,ROW()-8)="",TODAY(),INDEX(Transactions!$G:$G,ROW()-8))</f>
        <v>46229</v>
      </c>
      <c r="F7907">
        <f>IF(INDEX(Transactions!$J:$J,ROW()-8)="",0,INDEX(Transactions!$O:$O,ROW()-8))</f>
        <v>0</v>
      </c>
    </row>
    <row r="7908" spans="2:6" x14ac:dyDescent="0.15">
      <c r="B7908">
        <f ca="1">IF(INDEX(Transactions!$J:$J,ROW()-8)="",TODAY(),INDEX(Transactions!$G:$G,ROW()-8))</f>
        <v>46229</v>
      </c>
      <c r="F7908">
        <f>IF(INDEX(Transactions!$J:$J,ROW()-8)="",0,INDEX(Transactions!$O:$O,ROW()-8))</f>
        <v>0</v>
      </c>
    </row>
    <row r="7909" spans="2:6" x14ac:dyDescent="0.15">
      <c r="B7909">
        <f ca="1">IF(INDEX(Transactions!$J:$J,ROW()-8)="",TODAY(),INDEX(Transactions!$G:$G,ROW()-8))</f>
        <v>46229</v>
      </c>
      <c r="F7909">
        <f>IF(INDEX(Transactions!$J:$J,ROW()-8)="",0,INDEX(Transactions!$O:$O,ROW()-8))</f>
        <v>0</v>
      </c>
    </row>
    <row r="7910" spans="2:6" x14ac:dyDescent="0.15">
      <c r="B7910">
        <f ca="1">IF(INDEX(Transactions!$J:$J,ROW()-8)="",TODAY(),INDEX(Transactions!$G:$G,ROW()-8))</f>
        <v>46229</v>
      </c>
      <c r="F7910">
        <f>IF(INDEX(Transactions!$J:$J,ROW()-8)="",0,INDEX(Transactions!$O:$O,ROW()-8))</f>
        <v>0</v>
      </c>
    </row>
    <row r="7911" spans="2:6" x14ac:dyDescent="0.15">
      <c r="B7911">
        <f ca="1">IF(INDEX(Transactions!$J:$J,ROW()-8)="",TODAY(),INDEX(Transactions!$G:$G,ROW()-8))</f>
        <v>46229</v>
      </c>
      <c r="F7911">
        <f>IF(INDEX(Transactions!$J:$J,ROW()-8)="",0,INDEX(Transactions!$O:$O,ROW()-8))</f>
        <v>0</v>
      </c>
    </row>
    <row r="7912" spans="2:6" x14ac:dyDescent="0.15">
      <c r="B7912">
        <f ca="1">IF(INDEX(Transactions!$J:$J,ROW()-8)="",TODAY(),INDEX(Transactions!$G:$G,ROW()-8))</f>
        <v>46229</v>
      </c>
      <c r="F7912">
        <f>IF(INDEX(Transactions!$J:$J,ROW()-8)="",0,INDEX(Transactions!$O:$O,ROW()-8))</f>
        <v>0</v>
      </c>
    </row>
    <row r="7913" spans="2:6" x14ac:dyDescent="0.15">
      <c r="B7913">
        <f ca="1">IF(INDEX(Transactions!$J:$J,ROW()-8)="",TODAY(),INDEX(Transactions!$G:$G,ROW()-8))</f>
        <v>46229</v>
      </c>
      <c r="F7913">
        <f>IF(INDEX(Transactions!$J:$J,ROW()-8)="",0,INDEX(Transactions!$O:$O,ROW()-8))</f>
        <v>0</v>
      </c>
    </row>
    <row r="7914" spans="2:6" x14ac:dyDescent="0.15">
      <c r="B7914">
        <f ca="1">IF(INDEX(Transactions!$J:$J,ROW()-8)="",TODAY(),INDEX(Transactions!$G:$G,ROW()-8))</f>
        <v>46229</v>
      </c>
      <c r="F7914">
        <f>IF(INDEX(Transactions!$J:$J,ROW()-8)="",0,INDEX(Transactions!$O:$O,ROW()-8))</f>
        <v>0</v>
      </c>
    </row>
    <row r="7915" spans="2:6" x14ac:dyDescent="0.15">
      <c r="B7915">
        <f ca="1">IF(INDEX(Transactions!$J:$J,ROW()-8)="",TODAY(),INDEX(Transactions!$G:$G,ROW()-8))</f>
        <v>46229</v>
      </c>
      <c r="F7915">
        <f>IF(INDEX(Transactions!$J:$J,ROW()-8)="",0,INDEX(Transactions!$O:$O,ROW()-8))</f>
        <v>0</v>
      </c>
    </row>
    <row r="7916" spans="2:6" x14ac:dyDescent="0.15">
      <c r="B7916">
        <f ca="1">IF(INDEX(Transactions!$J:$J,ROW()-8)="",TODAY(),INDEX(Transactions!$G:$G,ROW()-8))</f>
        <v>46229</v>
      </c>
      <c r="F7916">
        <f>IF(INDEX(Transactions!$J:$J,ROW()-8)="",0,INDEX(Transactions!$O:$O,ROW()-8))</f>
        <v>0</v>
      </c>
    </row>
    <row r="7917" spans="2:6" x14ac:dyDescent="0.15">
      <c r="B7917">
        <f ca="1">IF(INDEX(Transactions!$J:$J,ROW()-8)="",TODAY(),INDEX(Transactions!$G:$G,ROW()-8))</f>
        <v>46229</v>
      </c>
      <c r="F7917">
        <f>IF(INDEX(Transactions!$J:$J,ROW()-8)="",0,INDEX(Transactions!$O:$O,ROW()-8))</f>
        <v>0</v>
      </c>
    </row>
    <row r="7918" spans="2:6" x14ac:dyDescent="0.15">
      <c r="B7918">
        <f ca="1">IF(INDEX(Transactions!$J:$J,ROW()-8)="",TODAY(),INDEX(Transactions!$G:$G,ROW()-8))</f>
        <v>46229</v>
      </c>
      <c r="F7918">
        <f>IF(INDEX(Transactions!$J:$J,ROW()-8)="",0,INDEX(Transactions!$O:$O,ROW()-8))</f>
        <v>0</v>
      </c>
    </row>
    <row r="7919" spans="2:6" x14ac:dyDescent="0.15">
      <c r="B7919">
        <f ca="1">IF(INDEX(Transactions!$J:$J,ROW()-8)="",TODAY(),INDEX(Transactions!$G:$G,ROW()-8))</f>
        <v>46229</v>
      </c>
      <c r="F7919">
        <f>IF(INDEX(Transactions!$J:$J,ROW()-8)="",0,INDEX(Transactions!$O:$O,ROW()-8))</f>
        <v>0</v>
      </c>
    </row>
    <row r="7920" spans="2:6" x14ac:dyDescent="0.15">
      <c r="B7920">
        <f ca="1">IF(INDEX(Transactions!$J:$J,ROW()-8)="",TODAY(),INDEX(Transactions!$G:$G,ROW()-8))</f>
        <v>46229</v>
      </c>
      <c r="F7920">
        <f>IF(INDEX(Transactions!$J:$J,ROW()-8)="",0,INDEX(Transactions!$O:$O,ROW()-8))</f>
        <v>0</v>
      </c>
    </row>
    <row r="7921" spans="2:6" x14ac:dyDescent="0.15">
      <c r="B7921">
        <f ca="1">IF(INDEX(Transactions!$J:$J,ROW()-8)="",TODAY(),INDEX(Transactions!$G:$G,ROW()-8))</f>
        <v>46229</v>
      </c>
      <c r="F7921">
        <f>IF(INDEX(Transactions!$J:$J,ROW()-8)="",0,INDEX(Transactions!$O:$O,ROW()-8))</f>
        <v>0</v>
      </c>
    </row>
    <row r="7922" spans="2:6" x14ac:dyDescent="0.15">
      <c r="B7922">
        <f ca="1">IF(INDEX(Transactions!$J:$J,ROW()-8)="",TODAY(),INDEX(Transactions!$G:$G,ROW()-8))</f>
        <v>46229</v>
      </c>
      <c r="F7922">
        <f>IF(INDEX(Transactions!$J:$J,ROW()-8)="",0,INDEX(Transactions!$O:$O,ROW()-8))</f>
        <v>0</v>
      </c>
    </row>
    <row r="7923" spans="2:6" x14ac:dyDescent="0.15">
      <c r="B7923">
        <f ca="1">IF(INDEX(Transactions!$J:$J,ROW()-8)="",TODAY(),INDEX(Transactions!$G:$G,ROW()-8))</f>
        <v>46229</v>
      </c>
      <c r="F7923">
        <f>IF(INDEX(Transactions!$J:$J,ROW()-8)="",0,INDEX(Transactions!$O:$O,ROW()-8))</f>
        <v>0</v>
      </c>
    </row>
    <row r="7924" spans="2:6" x14ac:dyDescent="0.15">
      <c r="B7924">
        <f ca="1">IF(INDEX(Transactions!$J:$J,ROW()-8)="",TODAY(),INDEX(Transactions!$G:$G,ROW()-8))</f>
        <v>46229</v>
      </c>
      <c r="F7924">
        <f>IF(INDEX(Transactions!$J:$J,ROW()-8)="",0,INDEX(Transactions!$O:$O,ROW()-8))</f>
        <v>0</v>
      </c>
    </row>
    <row r="7925" spans="2:6" x14ac:dyDescent="0.15">
      <c r="B7925">
        <f ca="1">IF(INDEX(Transactions!$J:$J,ROW()-8)="",TODAY(),INDEX(Transactions!$G:$G,ROW()-8))</f>
        <v>46229</v>
      </c>
      <c r="F7925">
        <f>IF(INDEX(Transactions!$J:$J,ROW()-8)="",0,INDEX(Transactions!$O:$O,ROW()-8))</f>
        <v>0</v>
      </c>
    </row>
    <row r="7926" spans="2:6" x14ac:dyDescent="0.15">
      <c r="B7926">
        <f ca="1">IF(INDEX(Transactions!$J:$J,ROW()-8)="",TODAY(),INDEX(Transactions!$G:$G,ROW()-8))</f>
        <v>46229</v>
      </c>
      <c r="F7926">
        <f>IF(INDEX(Transactions!$J:$J,ROW()-8)="",0,INDEX(Transactions!$O:$O,ROW()-8))</f>
        <v>0</v>
      </c>
    </row>
    <row r="7927" spans="2:6" x14ac:dyDescent="0.15">
      <c r="B7927">
        <f ca="1">IF(INDEX(Transactions!$J:$J,ROW()-8)="",TODAY(),INDEX(Transactions!$G:$G,ROW()-8))</f>
        <v>46229</v>
      </c>
      <c r="F7927">
        <f>IF(INDEX(Transactions!$J:$J,ROW()-8)="",0,INDEX(Transactions!$O:$O,ROW()-8))</f>
        <v>0</v>
      </c>
    </row>
    <row r="7928" spans="2:6" x14ac:dyDescent="0.15">
      <c r="B7928">
        <f ca="1">IF(INDEX(Transactions!$J:$J,ROW()-8)="",TODAY(),INDEX(Transactions!$G:$G,ROW()-8))</f>
        <v>46229</v>
      </c>
      <c r="F7928">
        <f>IF(INDEX(Transactions!$J:$J,ROW()-8)="",0,INDEX(Transactions!$O:$O,ROW()-8))</f>
        <v>0</v>
      </c>
    </row>
    <row r="7929" spans="2:6" x14ac:dyDescent="0.15">
      <c r="B7929">
        <f ca="1">IF(INDEX(Transactions!$J:$J,ROW()-8)="",TODAY(),INDEX(Transactions!$G:$G,ROW()-8))</f>
        <v>46229</v>
      </c>
      <c r="F7929">
        <f>IF(INDEX(Transactions!$J:$J,ROW()-8)="",0,INDEX(Transactions!$O:$O,ROW()-8))</f>
        <v>0</v>
      </c>
    </row>
    <row r="7930" spans="2:6" x14ac:dyDescent="0.15">
      <c r="B7930">
        <f ca="1">IF(INDEX(Transactions!$J:$J,ROW()-8)="",TODAY(),INDEX(Transactions!$G:$G,ROW()-8))</f>
        <v>46229</v>
      </c>
      <c r="F7930">
        <f>IF(INDEX(Transactions!$J:$J,ROW()-8)="",0,INDEX(Transactions!$O:$O,ROW()-8))</f>
        <v>0</v>
      </c>
    </row>
    <row r="7931" spans="2:6" x14ac:dyDescent="0.15">
      <c r="B7931">
        <f ca="1">IF(INDEX(Transactions!$J:$J,ROW()-8)="",TODAY(),INDEX(Transactions!$G:$G,ROW()-8))</f>
        <v>46229</v>
      </c>
      <c r="F7931">
        <f>IF(INDEX(Transactions!$J:$J,ROW()-8)="",0,INDEX(Transactions!$O:$O,ROW()-8))</f>
        <v>0</v>
      </c>
    </row>
    <row r="7932" spans="2:6" x14ac:dyDescent="0.15">
      <c r="B7932">
        <f ca="1">IF(INDEX(Transactions!$J:$J,ROW()-8)="",TODAY(),INDEX(Transactions!$G:$G,ROW()-8))</f>
        <v>46229</v>
      </c>
      <c r="F7932">
        <f>IF(INDEX(Transactions!$J:$J,ROW()-8)="",0,INDEX(Transactions!$O:$O,ROW()-8))</f>
        <v>0</v>
      </c>
    </row>
    <row r="7933" spans="2:6" x14ac:dyDescent="0.15">
      <c r="B7933">
        <f ca="1">IF(INDEX(Transactions!$J:$J,ROW()-8)="",TODAY(),INDEX(Transactions!$G:$G,ROW()-8))</f>
        <v>46229</v>
      </c>
      <c r="F7933">
        <f>IF(INDEX(Transactions!$J:$J,ROW()-8)="",0,INDEX(Transactions!$O:$O,ROW()-8))</f>
        <v>0</v>
      </c>
    </row>
    <row r="7934" spans="2:6" x14ac:dyDescent="0.15">
      <c r="B7934">
        <f ca="1">IF(INDEX(Transactions!$J:$J,ROW()-8)="",TODAY(),INDEX(Transactions!$G:$G,ROW()-8))</f>
        <v>46229</v>
      </c>
      <c r="F7934">
        <f>IF(INDEX(Transactions!$J:$J,ROW()-8)="",0,INDEX(Transactions!$O:$O,ROW()-8))</f>
        <v>0</v>
      </c>
    </row>
    <row r="7935" spans="2:6" x14ac:dyDescent="0.15">
      <c r="B7935">
        <f ca="1">IF(INDEX(Transactions!$J:$J,ROW()-8)="",TODAY(),INDEX(Transactions!$G:$G,ROW()-8))</f>
        <v>46229</v>
      </c>
      <c r="F7935">
        <f>IF(INDEX(Transactions!$J:$J,ROW()-8)="",0,INDEX(Transactions!$O:$O,ROW()-8))</f>
        <v>0</v>
      </c>
    </row>
    <row r="7936" spans="2:6" x14ac:dyDescent="0.15">
      <c r="B7936">
        <f ca="1">IF(INDEX(Transactions!$J:$J,ROW()-8)="",TODAY(),INDEX(Transactions!$G:$G,ROW()-8))</f>
        <v>46229</v>
      </c>
      <c r="F7936">
        <f>IF(INDEX(Transactions!$J:$J,ROW()-8)="",0,INDEX(Transactions!$O:$O,ROW()-8))</f>
        <v>0</v>
      </c>
    </row>
    <row r="7937" spans="2:6" x14ac:dyDescent="0.15">
      <c r="B7937">
        <f ca="1">IF(INDEX(Transactions!$J:$J,ROW()-8)="",TODAY(),INDEX(Transactions!$G:$G,ROW()-8))</f>
        <v>46229</v>
      </c>
      <c r="F7937">
        <f>IF(INDEX(Transactions!$J:$J,ROW()-8)="",0,INDEX(Transactions!$O:$O,ROW()-8))</f>
        <v>0</v>
      </c>
    </row>
    <row r="7938" spans="2:6" x14ac:dyDescent="0.15">
      <c r="B7938">
        <f ca="1">IF(INDEX(Transactions!$J:$J,ROW()-8)="",TODAY(),INDEX(Transactions!$G:$G,ROW()-8))</f>
        <v>46229</v>
      </c>
      <c r="F7938">
        <f>IF(INDEX(Transactions!$J:$J,ROW()-8)="",0,INDEX(Transactions!$O:$O,ROW()-8))</f>
        <v>0</v>
      </c>
    </row>
    <row r="7939" spans="2:6" x14ac:dyDescent="0.15">
      <c r="B7939">
        <f ca="1">IF(INDEX(Transactions!$J:$J,ROW()-8)="",TODAY(),INDEX(Transactions!$G:$G,ROW()-8))</f>
        <v>46229</v>
      </c>
      <c r="F7939">
        <f>IF(INDEX(Transactions!$J:$J,ROW()-8)="",0,INDEX(Transactions!$O:$O,ROW()-8))</f>
        <v>0</v>
      </c>
    </row>
    <row r="7940" spans="2:6" x14ac:dyDescent="0.15">
      <c r="B7940">
        <f ca="1">IF(INDEX(Transactions!$J:$J,ROW()-8)="",TODAY(),INDEX(Transactions!$G:$G,ROW()-8))</f>
        <v>46229</v>
      </c>
      <c r="F7940">
        <f>IF(INDEX(Transactions!$J:$J,ROW()-8)="",0,INDEX(Transactions!$O:$O,ROW()-8))</f>
        <v>0</v>
      </c>
    </row>
    <row r="7941" spans="2:6" x14ac:dyDescent="0.15">
      <c r="B7941">
        <f ca="1">IF(INDEX(Transactions!$J:$J,ROW()-8)="",TODAY(),INDEX(Transactions!$G:$G,ROW()-8))</f>
        <v>46229</v>
      </c>
      <c r="F7941">
        <f>IF(INDEX(Transactions!$J:$J,ROW()-8)="",0,INDEX(Transactions!$O:$O,ROW()-8))</f>
        <v>0</v>
      </c>
    </row>
    <row r="7942" spans="2:6" x14ac:dyDescent="0.15">
      <c r="B7942">
        <f ca="1">IF(INDEX(Transactions!$J:$J,ROW()-8)="",TODAY(),INDEX(Transactions!$G:$G,ROW()-8))</f>
        <v>46229</v>
      </c>
      <c r="F7942">
        <f>IF(INDEX(Transactions!$J:$J,ROW()-8)="",0,INDEX(Transactions!$O:$O,ROW()-8))</f>
        <v>0</v>
      </c>
    </row>
    <row r="7943" spans="2:6" x14ac:dyDescent="0.15">
      <c r="B7943">
        <f ca="1">IF(INDEX(Transactions!$J:$J,ROW()-8)="",TODAY(),INDEX(Transactions!$G:$G,ROW()-8))</f>
        <v>46229</v>
      </c>
      <c r="F7943">
        <f>IF(INDEX(Transactions!$J:$J,ROW()-8)="",0,INDEX(Transactions!$O:$O,ROW()-8))</f>
        <v>0</v>
      </c>
    </row>
    <row r="7944" spans="2:6" x14ac:dyDescent="0.15">
      <c r="B7944">
        <f ca="1">IF(INDEX(Transactions!$J:$J,ROW()-8)="",TODAY(),INDEX(Transactions!$G:$G,ROW()-8))</f>
        <v>46229</v>
      </c>
      <c r="F7944">
        <f>IF(INDEX(Transactions!$J:$J,ROW()-8)="",0,INDEX(Transactions!$O:$O,ROW()-8))</f>
        <v>0</v>
      </c>
    </row>
    <row r="7945" spans="2:6" x14ac:dyDescent="0.15">
      <c r="B7945">
        <f ca="1">IF(INDEX(Transactions!$J:$J,ROW()-8)="",TODAY(),INDEX(Transactions!$G:$G,ROW()-8))</f>
        <v>46229</v>
      </c>
      <c r="F7945">
        <f>IF(INDEX(Transactions!$J:$J,ROW()-8)="",0,INDEX(Transactions!$O:$O,ROW()-8))</f>
        <v>0</v>
      </c>
    </row>
    <row r="7946" spans="2:6" x14ac:dyDescent="0.15">
      <c r="B7946">
        <f ca="1">IF(INDEX(Transactions!$J:$J,ROW()-8)="",TODAY(),INDEX(Transactions!$G:$G,ROW()-8))</f>
        <v>46229</v>
      </c>
      <c r="F7946">
        <f>IF(INDEX(Transactions!$J:$J,ROW()-8)="",0,INDEX(Transactions!$O:$O,ROW()-8))</f>
        <v>0</v>
      </c>
    </row>
    <row r="7947" spans="2:6" x14ac:dyDescent="0.15">
      <c r="B7947">
        <f ca="1">IF(INDEX(Transactions!$J:$J,ROW()-8)="",TODAY(),INDEX(Transactions!$G:$G,ROW()-8))</f>
        <v>46229</v>
      </c>
      <c r="F7947">
        <f>IF(INDEX(Transactions!$J:$J,ROW()-8)="",0,INDEX(Transactions!$O:$O,ROW()-8))</f>
        <v>0</v>
      </c>
    </row>
    <row r="7948" spans="2:6" x14ac:dyDescent="0.15">
      <c r="B7948">
        <f ca="1">IF(INDEX(Transactions!$J:$J,ROW()-8)="",TODAY(),INDEX(Transactions!$G:$G,ROW()-8))</f>
        <v>46229</v>
      </c>
      <c r="F7948">
        <f>IF(INDEX(Transactions!$J:$J,ROW()-8)="",0,INDEX(Transactions!$O:$O,ROW()-8))</f>
        <v>0</v>
      </c>
    </row>
    <row r="7949" spans="2:6" x14ac:dyDescent="0.15">
      <c r="B7949">
        <f ca="1">IF(INDEX(Transactions!$J:$J,ROW()-8)="",TODAY(),INDEX(Transactions!$G:$G,ROW()-8))</f>
        <v>46229</v>
      </c>
      <c r="F7949">
        <f>IF(INDEX(Transactions!$J:$J,ROW()-8)="",0,INDEX(Transactions!$O:$O,ROW()-8))</f>
        <v>0</v>
      </c>
    </row>
    <row r="7950" spans="2:6" x14ac:dyDescent="0.15">
      <c r="B7950">
        <f ca="1">IF(INDEX(Transactions!$J:$J,ROW()-8)="",TODAY(),INDEX(Transactions!$G:$G,ROW()-8))</f>
        <v>46229</v>
      </c>
      <c r="F7950">
        <f>IF(INDEX(Transactions!$J:$J,ROW()-8)="",0,INDEX(Transactions!$O:$O,ROW()-8))</f>
        <v>0</v>
      </c>
    </row>
    <row r="7951" spans="2:6" x14ac:dyDescent="0.15">
      <c r="B7951">
        <f ca="1">IF(INDEX(Transactions!$J:$J,ROW()-8)="",TODAY(),INDEX(Transactions!$G:$G,ROW()-8))</f>
        <v>46229</v>
      </c>
      <c r="F7951">
        <f>IF(INDEX(Transactions!$J:$J,ROW()-8)="",0,INDEX(Transactions!$O:$O,ROW()-8))</f>
        <v>0</v>
      </c>
    </row>
    <row r="7952" spans="2:6" x14ac:dyDescent="0.15">
      <c r="B7952">
        <f ca="1">IF(INDEX(Transactions!$J:$J,ROW()-8)="",TODAY(),INDEX(Transactions!$G:$G,ROW()-8))</f>
        <v>46229</v>
      </c>
      <c r="F7952">
        <f>IF(INDEX(Transactions!$J:$J,ROW()-8)="",0,INDEX(Transactions!$O:$O,ROW()-8))</f>
        <v>0</v>
      </c>
    </row>
    <row r="7953" spans="2:6" x14ac:dyDescent="0.15">
      <c r="B7953">
        <f ca="1">IF(INDEX(Transactions!$J:$J,ROW()-8)="",TODAY(),INDEX(Transactions!$G:$G,ROW()-8))</f>
        <v>46229</v>
      </c>
      <c r="F7953">
        <f>IF(INDEX(Transactions!$J:$J,ROW()-8)="",0,INDEX(Transactions!$O:$O,ROW()-8))</f>
        <v>0</v>
      </c>
    </row>
    <row r="7954" spans="2:6" x14ac:dyDescent="0.15">
      <c r="B7954">
        <f ca="1">IF(INDEX(Transactions!$J:$J,ROW()-8)="",TODAY(),INDEX(Transactions!$G:$G,ROW()-8))</f>
        <v>46229</v>
      </c>
      <c r="F7954">
        <f>IF(INDEX(Transactions!$J:$J,ROW()-8)="",0,INDEX(Transactions!$O:$O,ROW()-8))</f>
        <v>0</v>
      </c>
    </row>
    <row r="7955" spans="2:6" x14ac:dyDescent="0.15">
      <c r="B7955">
        <f ca="1">IF(INDEX(Transactions!$J:$J,ROW()-8)="",TODAY(),INDEX(Transactions!$G:$G,ROW()-8))</f>
        <v>46229</v>
      </c>
      <c r="F7955">
        <f>IF(INDEX(Transactions!$J:$J,ROW()-8)="",0,INDEX(Transactions!$O:$O,ROW()-8))</f>
        <v>0</v>
      </c>
    </row>
    <row r="7956" spans="2:6" x14ac:dyDescent="0.15">
      <c r="B7956">
        <f ca="1">IF(INDEX(Transactions!$J:$J,ROW()-8)="",TODAY(),INDEX(Transactions!$G:$G,ROW()-8))</f>
        <v>46229</v>
      </c>
      <c r="F7956">
        <f>IF(INDEX(Transactions!$J:$J,ROW()-8)="",0,INDEX(Transactions!$O:$O,ROW()-8))</f>
        <v>0</v>
      </c>
    </row>
    <row r="7957" spans="2:6" x14ac:dyDescent="0.15">
      <c r="B7957">
        <f ca="1">IF(INDEX(Transactions!$J:$J,ROW()-8)="",TODAY(),INDEX(Transactions!$G:$G,ROW()-8))</f>
        <v>46229</v>
      </c>
      <c r="F7957">
        <f>IF(INDEX(Transactions!$J:$J,ROW()-8)="",0,INDEX(Transactions!$O:$O,ROW()-8))</f>
        <v>0</v>
      </c>
    </row>
    <row r="7958" spans="2:6" x14ac:dyDescent="0.15">
      <c r="B7958">
        <f ca="1">IF(INDEX(Transactions!$J:$J,ROW()-8)="",TODAY(),INDEX(Transactions!$G:$G,ROW()-8))</f>
        <v>46229</v>
      </c>
      <c r="F7958">
        <f>IF(INDEX(Transactions!$J:$J,ROW()-8)="",0,INDEX(Transactions!$O:$O,ROW()-8))</f>
        <v>0</v>
      </c>
    </row>
    <row r="7959" spans="2:6" x14ac:dyDescent="0.15">
      <c r="B7959">
        <f ca="1">IF(INDEX(Transactions!$J:$J,ROW()-8)="",TODAY(),INDEX(Transactions!$G:$G,ROW()-8))</f>
        <v>46229</v>
      </c>
      <c r="F7959">
        <f>IF(INDEX(Transactions!$J:$J,ROW()-8)="",0,INDEX(Transactions!$O:$O,ROW()-8))</f>
        <v>0</v>
      </c>
    </row>
    <row r="7960" spans="2:6" x14ac:dyDescent="0.15">
      <c r="B7960">
        <f ca="1">IF(INDEX(Transactions!$J:$J,ROW()-8)="",TODAY(),INDEX(Transactions!$G:$G,ROW()-8))</f>
        <v>46229</v>
      </c>
      <c r="F7960">
        <f>IF(INDEX(Transactions!$J:$J,ROW()-8)="",0,INDEX(Transactions!$O:$O,ROW()-8))</f>
        <v>0</v>
      </c>
    </row>
    <row r="7961" spans="2:6" x14ac:dyDescent="0.15">
      <c r="B7961">
        <f ca="1">IF(INDEX(Transactions!$J:$J,ROW()-8)="",TODAY(),INDEX(Transactions!$G:$G,ROW()-8))</f>
        <v>46229</v>
      </c>
      <c r="F7961">
        <f>IF(INDEX(Transactions!$J:$J,ROW()-8)="",0,INDEX(Transactions!$O:$O,ROW()-8))</f>
        <v>0</v>
      </c>
    </row>
    <row r="7962" spans="2:6" x14ac:dyDescent="0.15">
      <c r="B7962">
        <f ca="1">IF(INDEX(Transactions!$J:$J,ROW()-8)="",TODAY(),INDEX(Transactions!$G:$G,ROW()-8))</f>
        <v>46229</v>
      </c>
      <c r="F7962">
        <f>IF(INDEX(Transactions!$J:$J,ROW()-8)="",0,INDEX(Transactions!$O:$O,ROW()-8))</f>
        <v>0</v>
      </c>
    </row>
    <row r="7963" spans="2:6" x14ac:dyDescent="0.15">
      <c r="B7963">
        <f ca="1">IF(INDEX(Transactions!$J:$J,ROW()-8)="",TODAY(),INDEX(Transactions!$G:$G,ROW()-8))</f>
        <v>46229</v>
      </c>
      <c r="F7963">
        <f>IF(INDEX(Transactions!$J:$J,ROW()-8)="",0,INDEX(Transactions!$O:$O,ROW()-8))</f>
        <v>0</v>
      </c>
    </row>
    <row r="7964" spans="2:6" x14ac:dyDescent="0.15">
      <c r="B7964">
        <f ca="1">IF(INDEX(Transactions!$J:$J,ROW()-8)="",TODAY(),INDEX(Transactions!$G:$G,ROW()-8))</f>
        <v>46229</v>
      </c>
      <c r="F7964">
        <f>IF(INDEX(Transactions!$J:$J,ROW()-8)="",0,INDEX(Transactions!$O:$O,ROW()-8))</f>
        <v>0</v>
      </c>
    </row>
    <row r="7965" spans="2:6" x14ac:dyDescent="0.15">
      <c r="B7965">
        <f ca="1">IF(INDEX(Transactions!$J:$J,ROW()-8)="",TODAY(),INDEX(Transactions!$G:$G,ROW()-8))</f>
        <v>46229</v>
      </c>
      <c r="F7965">
        <f>IF(INDEX(Transactions!$J:$J,ROW()-8)="",0,INDEX(Transactions!$O:$O,ROW()-8))</f>
        <v>0</v>
      </c>
    </row>
    <row r="7966" spans="2:6" x14ac:dyDescent="0.15">
      <c r="B7966">
        <f ca="1">IF(INDEX(Transactions!$J:$J,ROW()-8)="",TODAY(),INDEX(Transactions!$G:$G,ROW()-8))</f>
        <v>46229</v>
      </c>
      <c r="F7966">
        <f>IF(INDEX(Transactions!$J:$J,ROW()-8)="",0,INDEX(Transactions!$O:$O,ROW()-8))</f>
        <v>0</v>
      </c>
    </row>
    <row r="7967" spans="2:6" x14ac:dyDescent="0.15">
      <c r="B7967">
        <f ca="1">IF(INDEX(Transactions!$J:$J,ROW()-8)="",TODAY(),INDEX(Transactions!$G:$G,ROW()-8))</f>
        <v>46229</v>
      </c>
      <c r="F7967">
        <f>IF(INDEX(Transactions!$J:$J,ROW()-8)="",0,INDEX(Transactions!$O:$O,ROW()-8))</f>
        <v>0</v>
      </c>
    </row>
    <row r="7968" spans="2:6" x14ac:dyDescent="0.15">
      <c r="B7968">
        <f ca="1">IF(INDEX(Transactions!$J:$J,ROW()-8)="",TODAY(),INDEX(Transactions!$G:$G,ROW()-8))</f>
        <v>46229</v>
      </c>
      <c r="F7968">
        <f>IF(INDEX(Transactions!$J:$J,ROW()-8)="",0,INDEX(Transactions!$O:$O,ROW()-8))</f>
        <v>0</v>
      </c>
    </row>
    <row r="7969" spans="2:6" x14ac:dyDescent="0.15">
      <c r="B7969">
        <f ca="1">IF(INDEX(Transactions!$J:$J,ROW()-8)="",TODAY(),INDEX(Transactions!$G:$G,ROW()-8))</f>
        <v>46229</v>
      </c>
      <c r="F7969">
        <f>IF(INDEX(Transactions!$J:$J,ROW()-8)="",0,INDEX(Transactions!$O:$O,ROW()-8))</f>
        <v>0</v>
      </c>
    </row>
    <row r="7970" spans="2:6" x14ac:dyDescent="0.15">
      <c r="B7970">
        <f ca="1">IF(INDEX(Transactions!$J:$J,ROW()-8)="",TODAY(),INDEX(Transactions!$G:$G,ROW()-8))</f>
        <v>46229</v>
      </c>
      <c r="F7970">
        <f>IF(INDEX(Transactions!$J:$J,ROW()-8)="",0,INDEX(Transactions!$O:$O,ROW()-8))</f>
        <v>0</v>
      </c>
    </row>
    <row r="7971" spans="2:6" x14ac:dyDescent="0.15">
      <c r="B7971">
        <f ca="1">IF(INDEX(Transactions!$J:$J,ROW()-8)="",TODAY(),INDEX(Transactions!$G:$G,ROW()-8))</f>
        <v>46229</v>
      </c>
      <c r="F7971">
        <f>IF(INDEX(Transactions!$J:$J,ROW()-8)="",0,INDEX(Transactions!$O:$O,ROW()-8))</f>
        <v>0</v>
      </c>
    </row>
    <row r="7972" spans="2:6" x14ac:dyDescent="0.15">
      <c r="B7972">
        <f ca="1">IF(INDEX(Transactions!$J:$J,ROW()-8)="",TODAY(),INDEX(Transactions!$G:$G,ROW()-8))</f>
        <v>46229</v>
      </c>
      <c r="F7972">
        <f>IF(INDEX(Transactions!$J:$J,ROW()-8)="",0,INDEX(Transactions!$O:$O,ROW()-8))</f>
        <v>0</v>
      </c>
    </row>
    <row r="7973" spans="2:6" x14ac:dyDescent="0.15">
      <c r="B7973">
        <f ca="1">IF(INDEX(Transactions!$J:$J,ROW()-8)="",TODAY(),INDEX(Transactions!$G:$G,ROW()-8))</f>
        <v>46229</v>
      </c>
      <c r="F7973">
        <f>IF(INDEX(Transactions!$J:$J,ROW()-8)="",0,INDEX(Transactions!$O:$O,ROW()-8))</f>
        <v>0</v>
      </c>
    </row>
    <row r="7974" spans="2:6" x14ac:dyDescent="0.15">
      <c r="B7974">
        <f ca="1">IF(INDEX(Transactions!$J:$J,ROW()-8)="",TODAY(),INDEX(Transactions!$G:$G,ROW()-8))</f>
        <v>46229</v>
      </c>
      <c r="F7974">
        <f>IF(INDEX(Transactions!$J:$J,ROW()-8)="",0,INDEX(Transactions!$O:$O,ROW()-8))</f>
        <v>0</v>
      </c>
    </row>
    <row r="7975" spans="2:6" x14ac:dyDescent="0.15">
      <c r="B7975">
        <f ca="1">IF(INDEX(Transactions!$J:$J,ROW()-8)="",TODAY(),INDEX(Transactions!$G:$G,ROW()-8))</f>
        <v>46229</v>
      </c>
      <c r="F7975">
        <f>IF(INDEX(Transactions!$J:$J,ROW()-8)="",0,INDEX(Transactions!$O:$O,ROW()-8))</f>
        <v>0</v>
      </c>
    </row>
    <row r="7976" spans="2:6" x14ac:dyDescent="0.15">
      <c r="B7976">
        <f ca="1">IF(INDEX(Transactions!$J:$J,ROW()-8)="",TODAY(),INDEX(Transactions!$G:$G,ROW()-8))</f>
        <v>46229</v>
      </c>
      <c r="F7976">
        <f>IF(INDEX(Transactions!$J:$J,ROW()-8)="",0,INDEX(Transactions!$O:$O,ROW()-8))</f>
        <v>0</v>
      </c>
    </row>
    <row r="7977" spans="2:6" x14ac:dyDescent="0.15">
      <c r="B7977">
        <f ca="1">IF(INDEX(Transactions!$J:$J,ROW()-8)="",TODAY(),INDEX(Transactions!$G:$G,ROW()-8))</f>
        <v>46229</v>
      </c>
      <c r="F7977">
        <f>IF(INDEX(Transactions!$J:$J,ROW()-8)="",0,INDEX(Transactions!$O:$O,ROW()-8))</f>
        <v>0</v>
      </c>
    </row>
    <row r="7978" spans="2:6" x14ac:dyDescent="0.15">
      <c r="B7978">
        <f ca="1">IF(INDEX(Transactions!$J:$J,ROW()-8)="",TODAY(),INDEX(Transactions!$G:$G,ROW()-8))</f>
        <v>46229</v>
      </c>
      <c r="F7978">
        <f>IF(INDEX(Transactions!$J:$J,ROW()-8)="",0,INDEX(Transactions!$O:$O,ROW()-8))</f>
        <v>0</v>
      </c>
    </row>
    <row r="7979" spans="2:6" x14ac:dyDescent="0.15">
      <c r="B7979">
        <f ca="1">IF(INDEX(Transactions!$J:$J,ROW()-8)="",TODAY(),INDEX(Transactions!$G:$G,ROW()-8))</f>
        <v>46229</v>
      </c>
      <c r="F7979">
        <f>IF(INDEX(Transactions!$J:$J,ROW()-8)="",0,INDEX(Transactions!$O:$O,ROW()-8))</f>
        <v>0</v>
      </c>
    </row>
    <row r="7980" spans="2:6" x14ac:dyDescent="0.15">
      <c r="B7980">
        <f ca="1">IF(INDEX(Transactions!$J:$J,ROW()-8)="",TODAY(),INDEX(Transactions!$G:$G,ROW()-8))</f>
        <v>46229</v>
      </c>
      <c r="F7980">
        <f>IF(INDEX(Transactions!$J:$J,ROW()-8)="",0,INDEX(Transactions!$O:$O,ROW()-8))</f>
        <v>0</v>
      </c>
    </row>
    <row r="7981" spans="2:6" x14ac:dyDescent="0.15">
      <c r="B7981">
        <f ca="1">IF(INDEX(Transactions!$J:$J,ROW()-8)="",TODAY(),INDEX(Transactions!$G:$G,ROW()-8))</f>
        <v>46229</v>
      </c>
      <c r="F7981">
        <f>IF(INDEX(Transactions!$J:$J,ROW()-8)="",0,INDEX(Transactions!$O:$O,ROW()-8))</f>
        <v>0</v>
      </c>
    </row>
    <row r="7982" spans="2:6" x14ac:dyDescent="0.15">
      <c r="B7982">
        <f ca="1">IF(INDEX(Transactions!$J:$J,ROW()-8)="",TODAY(),INDEX(Transactions!$G:$G,ROW()-8))</f>
        <v>46229</v>
      </c>
      <c r="F7982">
        <f>IF(INDEX(Transactions!$J:$J,ROW()-8)="",0,INDEX(Transactions!$O:$O,ROW()-8))</f>
        <v>0</v>
      </c>
    </row>
    <row r="7983" spans="2:6" x14ac:dyDescent="0.15">
      <c r="B7983">
        <f ca="1">IF(INDEX(Transactions!$J:$J,ROW()-8)="",TODAY(),INDEX(Transactions!$G:$G,ROW()-8))</f>
        <v>46229</v>
      </c>
      <c r="F7983">
        <f>IF(INDEX(Transactions!$J:$J,ROW()-8)="",0,INDEX(Transactions!$O:$O,ROW()-8))</f>
        <v>0</v>
      </c>
    </row>
    <row r="7984" spans="2:6" x14ac:dyDescent="0.15">
      <c r="B7984">
        <f ca="1">IF(INDEX(Transactions!$J:$J,ROW()-8)="",TODAY(),INDEX(Transactions!$G:$G,ROW()-8))</f>
        <v>46229</v>
      </c>
      <c r="F7984">
        <f>IF(INDEX(Transactions!$J:$J,ROW()-8)="",0,INDEX(Transactions!$O:$O,ROW()-8))</f>
        <v>0</v>
      </c>
    </row>
    <row r="7985" spans="2:6" x14ac:dyDescent="0.15">
      <c r="B7985">
        <f ca="1">IF(INDEX(Transactions!$J:$J,ROW()-8)="",TODAY(),INDEX(Transactions!$G:$G,ROW()-8))</f>
        <v>46229</v>
      </c>
      <c r="F7985">
        <f>IF(INDEX(Transactions!$J:$J,ROW()-8)="",0,INDEX(Transactions!$O:$O,ROW()-8))</f>
        <v>0</v>
      </c>
    </row>
    <row r="7986" spans="2:6" x14ac:dyDescent="0.15">
      <c r="B7986">
        <f ca="1">IF(INDEX(Transactions!$J:$J,ROW()-8)="",TODAY(),INDEX(Transactions!$G:$G,ROW()-8))</f>
        <v>46229</v>
      </c>
      <c r="F7986">
        <f>IF(INDEX(Transactions!$J:$J,ROW()-8)="",0,INDEX(Transactions!$O:$O,ROW()-8))</f>
        <v>0</v>
      </c>
    </row>
    <row r="7987" spans="2:6" x14ac:dyDescent="0.15">
      <c r="B7987">
        <f ca="1">IF(INDEX(Transactions!$J:$J,ROW()-8)="",TODAY(),INDEX(Transactions!$G:$G,ROW()-8))</f>
        <v>46229</v>
      </c>
      <c r="F7987">
        <f>IF(INDEX(Transactions!$J:$J,ROW()-8)="",0,INDEX(Transactions!$O:$O,ROW()-8))</f>
        <v>0</v>
      </c>
    </row>
    <row r="7988" spans="2:6" x14ac:dyDescent="0.15">
      <c r="B7988">
        <f ca="1">IF(INDEX(Transactions!$J:$J,ROW()-8)="",TODAY(),INDEX(Transactions!$G:$G,ROW()-8))</f>
        <v>46229</v>
      </c>
      <c r="F7988">
        <f>IF(INDEX(Transactions!$J:$J,ROW()-8)="",0,INDEX(Transactions!$O:$O,ROW()-8))</f>
        <v>0</v>
      </c>
    </row>
    <row r="7989" spans="2:6" x14ac:dyDescent="0.15">
      <c r="B7989">
        <f ca="1">IF(INDEX(Transactions!$J:$J,ROW()-8)="",TODAY(),INDEX(Transactions!$G:$G,ROW()-8))</f>
        <v>46229</v>
      </c>
      <c r="F7989">
        <f>IF(INDEX(Transactions!$J:$J,ROW()-8)="",0,INDEX(Transactions!$O:$O,ROW()-8))</f>
        <v>0</v>
      </c>
    </row>
    <row r="7990" spans="2:6" x14ac:dyDescent="0.15">
      <c r="B7990">
        <f ca="1">IF(INDEX(Transactions!$J:$J,ROW()-8)="",TODAY(),INDEX(Transactions!$G:$G,ROW()-8))</f>
        <v>46229</v>
      </c>
      <c r="F7990">
        <f>IF(INDEX(Transactions!$J:$J,ROW()-8)="",0,INDEX(Transactions!$O:$O,ROW()-8))</f>
        <v>0</v>
      </c>
    </row>
    <row r="7991" spans="2:6" x14ac:dyDescent="0.15">
      <c r="B7991">
        <f ca="1">IF(INDEX(Transactions!$J:$J,ROW()-8)="",TODAY(),INDEX(Transactions!$G:$G,ROW()-8))</f>
        <v>46229</v>
      </c>
      <c r="F7991">
        <f>IF(INDEX(Transactions!$J:$J,ROW()-8)="",0,INDEX(Transactions!$O:$O,ROW()-8))</f>
        <v>0</v>
      </c>
    </row>
    <row r="7992" spans="2:6" x14ac:dyDescent="0.15">
      <c r="B7992">
        <f ca="1">IF(INDEX(Transactions!$J:$J,ROW()-8)="",TODAY(),INDEX(Transactions!$G:$G,ROW()-8))</f>
        <v>46229</v>
      </c>
      <c r="F7992">
        <f>IF(INDEX(Transactions!$J:$J,ROW()-8)="",0,INDEX(Transactions!$O:$O,ROW()-8))</f>
        <v>0</v>
      </c>
    </row>
    <row r="7993" spans="2:6" x14ac:dyDescent="0.15">
      <c r="B7993">
        <f ca="1">IF(INDEX(Transactions!$J:$J,ROW()-8)="",TODAY(),INDEX(Transactions!$G:$G,ROW()-8))</f>
        <v>46229</v>
      </c>
      <c r="F7993">
        <f>IF(INDEX(Transactions!$J:$J,ROW()-8)="",0,INDEX(Transactions!$O:$O,ROW()-8))</f>
        <v>0</v>
      </c>
    </row>
    <row r="7994" spans="2:6" x14ac:dyDescent="0.15">
      <c r="B7994">
        <f ca="1">IF(INDEX(Transactions!$J:$J,ROW()-8)="",TODAY(),INDEX(Transactions!$G:$G,ROW()-8))</f>
        <v>46229</v>
      </c>
      <c r="F7994">
        <f>IF(INDEX(Transactions!$J:$J,ROW()-8)="",0,INDEX(Transactions!$O:$O,ROW()-8))</f>
        <v>0</v>
      </c>
    </row>
    <row r="7995" spans="2:6" x14ac:dyDescent="0.15">
      <c r="B7995">
        <f ca="1">IF(INDEX(Transactions!$J:$J,ROW()-8)="",TODAY(),INDEX(Transactions!$G:$G,ROW()-8))</f>
        <v>46229</v>
      </c>
      <c r="F7995">
        <f>IF(INDEX(Transactions!$J:$J,ROW()-8)="",0,INDEX(Transactions!$O:$O,ROW()-8))</f>
        <v>0</v>
      </c>
    </row>
    <row r="7996" spans="2:6" x14ac:dyDescent="0.15">
      <c r="B7996">
        <f ca="1">IF(INDEX(Transactions!$J:$J,ROW()-8)="",TODAY(),INDEX(Transactions!$G:$G,ROW()-8))</f>
        <v>46229</v>
      </c>
      <c r="F7996">
        <f>IF(INDEX(Transactions!$J:$J,ROW()-8)="",0,INDEX(Transactions!$O:$O,ROW()-8))</f>
        <v>0</v>
      </c>
    </row>
    <row r="7997" spans="2:6" x14ac:dyDescent="0.15">
      <c r="B7997">
        <f ca="1">IF(INDEX(Transactions!$J:$J,ROW()-8)="",TODAY(),INDEX(Transactions!$G:$G,ROW()-8))</f>
        <v>46229</v>
      </c>
      <c r="F7997">
        <f>IF(INDEX(Transactions!$J:$J,ROW()-8)="",0,INDEX(Transactions!$O:$O,ROW()-8))</f>
        <v>0</v>
      </c>
    </row>
    <row r="7998" spans="2:6" x14ac:dyDescent="0.15">
      <c r="B7998">
        <f ca="1">IF(INDEX(Transactions!$J:$J,ROW()-8)="",TODAY(),INDEX(Transactions!$G:$G,ROW()-8))</f>
        <v>46229</v>
      </c>
      <c r="F7998">
        <f>IF(INDEX(Transactions!$J:$J,ROW()-8)="",0,INDEX(Transactions!$O:$O,ROW()-8))</f>
        <v>0</v>
      </c>
    </row>
    <row r="7999" spans="2:6" x14ac:dyDescent="0.15">
      <c r="B7999">
        <f ca="1">IF(INDEX(Transactions!$J:$J,ROW()-8)="",TODAY(),INDEX(Transactions!$G:$G,ROW()-8))</f>
        <v>46229</v>
      </c>
      <c r="F7999">
        <f>IF(INDEX(Transactions!$J:$J,ROW()-8)="",0,INDEX(Transactions!$O:$O,ROW()-8))</f>
        <v>0</v>
      </c>
    </row>
    <row r="8000" spans="2:6" x14ac:dyDescent="0.15">
      <c r="B8000">
        <f ca="1">IF(INDEX(Transactions!$J:$J,ROW()-8)="",TODAY(),INDEX(Transactions!$G:$G,ROW()-8))</f>
        <v>46229</v>
      </c>
      <c r="F8000">
        <f>IF(INDEX(Transactions!$J:$J,ROW()-8)="",0,INDEX(Transactions!$O:$O,ROW()-8))</f>
        <v>0</v>
      </c>
    </row>
    <row r="8001" spans="2:6" x14ac:dyDescent="0.15">
      <c r="B8001">
        <f ca="1">IF(INDEX(Transactions!$J:$J,ROW()-8)="",TODAY(),INDEX(Transactions!$G:$G,ROW()-8))</f>
        <v>46229</v>
      </c>
      <c r="F8001">
        <f>IF(INDEX(Transactions!$J:$J,ROW()-8)="",0,INDEX(Transactions!$O:$O,ROW()-8))</f>
        <v>0</v>
      </c>
    </row>
    <row r="8002" spans="2:6" x14ac:dyDescent="0.15">
      <c r="B8002">
        <f ca="1">IF(INDEX(Transactions!$J:$J,ROW()-8)="",TODAY(),INDEX(Transactions!$G:$G,ROW()-8))</f>
        <v>46229</v>
      </c>
      <c r="F8002">
        <f>IF(INDEX(Transactions!$J:$J,ROW()-8)="",0,INDEX(Transactions!$O:$O,ROW()-8))</f>
        <v>0</v>
      </c>
    </row>
    <row r="8003" spans="2:6" x14ac:dyDescent="0.15">
      <c r="B8003">
        <f ca="1">IF(INDEX(Transactions!$J:$J,ROW()-8)="",TODAY(),INDEX(Transactions!$G:$G,ROW()-8))</f>
        <v>46229</v>
      </c>
      <c r="F8003">
        <f>IF(INDEX(Transactions!$J:$J,ROW()-8)="",0,INDEX(Transactions!$O:$O,ROW()-8))</f>
        <v>0</v>
      </c>
    </row>
    <row r="8004" spans="2:6" x14ac:dyDescent="0.15">
      <c r="B8004">
        <f ca="1">IF(INDEX(Transactions!$J:$J,ROW()-8)="",TODAY(),INDEX(Transactions!$G:$G,ROW()-8))</f>
        <v>46229</v>
      </c>
      <c r="F8004">
        <f>IF(INDEX(Transactions!$J:$J,ROW()-8)="",0,INDEX(Transactions!$O:$O,ROW()-8))</f>
        <v>0</v>
      </c>
    </row>
    <row r="8005" spans="2:6" x14ac:dyDescent="0.15">
      <c r="B8005">
        <f ca="1">IF(INDEX(Transactions!$J:$J,ROW()-8)="",TODAY(),INDEX(Transactions!$G:$G,ROW()-8))</f>
        <v>46229</v>
      </c>
      <c r="F8005">
        <f>IF(INDEX(Transactions!$J:$J,ROW()-8)="",0,INDEX(Transactions!$O:$O,ROW()-8))</f>
        <v>0</v>
      </c>
    </row>
    <row r="8006" spans="2:6" x14ac:dyDescent="0.15">
      <c r="B8006">
        <f ca="1">IF(INDEX(Transactions!$J:$J,ROW()-8)="",TODAY(),INDEX(Transactions!$G:$G,ROW()-8))</f>
        <v>46229</v>
      </c>
      <c r="F8006">
        <f>IF(INDEX(Transactions!$J:$J,ROW()-8)="",0,INDEX(Transactions!$O:$O,ROW()-8))</f>
        <v>0</v>
      </c>
    </row>
    <row r="8007" spans="2:6" x14ac:dyDescent="0.15">
      <c r="B8007">
        <f ca="1">IF(INDEX(Transactions!$J:$J,ROW()-8)="",TODAY(),INDEX(Transactions!$G:$G,ROW()-8))</f>
        <v>46229</v>
      </c>
      <c r="F8007">
        <f>IF(INDEX(Transactions!$J:$J,ROW()-8)="",0,INDEX(Transactions!$O:$O,ROW()-8))</f>
        <v>0</v>
      </c>
    </row>
    <row r="8008" spans="2:6" x14ac:dyDescent="0.15">
      <c r="B8008">
        <f ca="1">IF(INDEX(Transactions!$J:$J,ROW()-8)="",TODAY(),INDEX(Transactions!$G:$G,ROW()-8))</f>
        <v>46229</v>
      </c>
      <c r="F8008">
        <f>IF(INDEX(Transactions!$J:$J,ROW()-8)="",0,INDEX(Transactions!$O:$O,ROW()-8))</f>
        <v>0</v>
      </c>
    </row>
    <row r="8009" spans="2:6" x14ac:dyDescent="0.15">
      <c r="B8009">
        <f ca="1">IF(INDEX(Transactions!$J:$J,ROW()-8)="",TODAY(),INDEX(Transactions!$G:$G,ROW()-8))</f>
        <v>46229</v>
      </c>
      <c r="F8009">
        <f>IF(INDEX(Transactions!$J:$J,ROW()-8)="",0,INDEX(Transactions!$O:$O,ROW()-8))</f>
        <v>0</v>
      </c>
    </row>
    <row r="8010" spans="2:6" x14ac:dyDescent="0.15">
      <c r="B8010">
        <f ca="1">IF(INDEX(Transactions!$J:$J,ROW()-8)="",TODAY(),INDEX(Transactions!$G:$G,ROW()-8))</f>
        <v>46229</v>
      </c>
      <c r="F8010">
        <f>IF(INDEX(Transactions!$J:$J,ROW()-8)="",0,INDEX(Transactions!$O:$O,ROW()-8))</f>
        <v>0</v>
      </c>
    </row>
    <row r="8011" spans="2:6" x14ac:dyDescent="0.15">
      <c r="B8011">
        <f ca="1">IF(INDEX(Transactions!$J:$J,ROW()-8)="",TODAY(),INDEX(Transactions!$G:$G,ROW()-8))</f>
        <v>46229</v>
      </c>
      <c r="F8011">
        <f>IF(INDEX(Transactions!$J:$J,ROW()-8)="",0,INDEX(Transactions!$O:$O,ROW()-8))</f>
        <v>0</v>
      </c>
    </row>
    <row r="8012" spans="2:6" x14ac:dyDescent="0.15">
      <c r="B8012">
        <f ca="1">IF(INDEX(Transactions!$J:$J,ROW()-8)="",TODAY(),INDEX(Transactions!$G:$G,ROW()-8))</f>
        <v>46229</v>
      </c>
      <c r="F8012">
        <f>IF(INDEX(Transactions!$J:$J,ROW()-8)="",0,INDEX(Transactions!$O:$O,ROW()-8))</f>
        <v>0</v>
      </c>
    </row>
    <row r="8013" spans="2:6" x14ac:dyDescent="0.15">
      <c r="B8013">
        <f ca="1">IF(INDEX(Transactions!$J:$J,ROW()-8)="",TODAY(),INDEX(Transactions!$G:$G,ROW()-8))</f>
        <v>46229</v>
      </c>
      <c r="F8013">
        <f>IF(INDEX(Transactions!$J:$J,ROW()-8)="",0,INDEX(Transactions!$O:$O,ROW()-8))</f>
        <v>0</v>
      </c>
    </row>
    <row r="8014" spans="2:6" x14ac:dyDescent="0.15">
      <c r="B8014">
        <f ca="1">IF(INDEX(Transactions!$J:$J,ROW()-8)="",TODAY(),INDEX(Transactions!$G:$G,ROW()-8))</f>
        <v>46229</v>
      </c>
      <c r="F8014">
        <f>IF(INDEX(Transactions!$J:$J,ROW()-8)="",0,INDEX(Transactions!$O:$O,ROW()-8))</f>
        <v>0</v>
      </c>
    </row>
    <row r="8015" spans="2:6" x14ac:dyDescent="0.15">
      <c r="B8015">
        <f ca="1">IF(INDEX(Transactions!$J:$J,ROW()-8)="",TODAY(),INDEX(Transactions!$G:$G,ROW()-8))</f>
        <v>46229</v>
      </c>
      <c r="F8015">
        <f>IF(INDEX(Transactions!$J:$J,ROW()-8)="",0,INDEX(Transactions!$O:$O,ROW()-8))</f>
        <v>0</v>
      </c>
    </row>
    <row r="8016" spans="2:6" x14ac:dyDescent="0.15">
      <c r="B8016">
        <f ca="1">IF(INDEX(Transactions!$J:$J,ROW()-8)="",TODAY(),INDEX(Transactions!$G:$G,ROW()-8))</f>
        <v>46229</v>
      </c>
      <c r="F8016">
        <f>IF(INDEX(Transactions!$J:$J,ROW()-8)="",0,INDEX(Transactions!$O:$O,ROW()-8))</f>
        <v>0</v>
      </c>
    </row>
    <row r="8017" spans="2:6" x14ac:dyDescent="0.15">
      <c r="B8017">
        <f ca="1">IF(INDEX(Transactions!$J:$J,ROW()-8)="",TODAY(),INDEX(Transactions!$G:$G,ROW()-8))</f>
        <v>46229</v>
      </c>
      <c r="F8017">
        <f>IF(INDEX(Transactions!$J:$J,ROW()-8)="",0,INDEX(Transactions!$O:$O,ROW()-8))</f>
        <v>0</v>
      </c>
    </row>
    <row r="8018" spans="2:6" x14ac:dyDescent="0.15">
      <c r="B8018">
        <f ca="1">IF(INDEX(Transactions!$J:$J,ROW()-8)="",TODAY(),INDEX(Transactions!$G:$G,ROW()-8))</f>
        <v>46229</v>
      </c>
      <c r="F8018">
        <f>IF(INDEX(Transactions!$J:$J,ROW()-8)="",0,INDEX(Transactions!$O:$O,ROW()-8))</f>
        <v>0</v>
      </c>
    </row>
    <row r="8019" spans="2:6" x14ac:dyDescent="0.15">
      <c r="B8019">
        <f ca="1">IF(INDEX(Transactions!$J:$J,ROW()-8)="",TODAY(),INDEX(Transactions!$G:$G,ROW()-8))</f>
        <v>46229</v>
      </c>
      <c r="F8019">
        <f>IF(INDEX(Transactions!$J:$J,ROW()-8)="",0,INDEX(Transactions!$O:$O,ROW()-8))</f>
        <v>0</v>
      </c>
    </row>
    <row r="8020" spans="2:6" x14ac:dyDescent="0.15">
      <c r="B8020">
        <f ca="1">IF(INDEX(Transactions!$J:$J,ROW()-8)="",TODAY(),INDEX(Transactions!$G:$G,ROW()-8))</f>
        <v>46229</v>
      </c>
      <c r="F8020">
        <f>IF(INDEX(Transactions!$J:$J,ROW()-8)="",0,INDEX(Transactions!$O:$O,ROW()-8))</f>
        <v>0</v>
      </c>
    </row>
    <row r="8021" spans="2:6" x14ac:dyDescent="0.15">
      <c r="B8021">
        <f ca="1">IF(INDEX(Transactions!$J:$J,ROW()-8)="",TODAY(),INDEX(Transactions!$G:$G,ROW()-8))</f>
        <v>46229</v>
      </c>
      <c r="F8021">
        <f>IF(INDEX(Transactions!$J:$J,ROW()-8)="",0,INDEX(Transactions!$O:$O,ROW()-8))</f>
        <v>0</v>
      </c>
    </row>
    <row r="8022" spans="2:6" x14ac:dyDescent="0.15">
      <c r="B8022">
        <f ca="1">IF(INDEX(Transactions!$J:$J,ROW()-8)="",TODAY(),INDEX(Transactions!$G:$G,ROW()-8))</f>
        <v>46229</v>
      </c>
      <c r="F8022">
        <f>IF(INDEX(Transactions!$J:$J,ROW()-8)="",0,INDEX(Transactions!$O:$O,ROW()-8))</f>
        <v>0</v>
      </c>
    </row>
    <row r="8023" spans="2:6" x14ac:dyDescent="0.15">
      <c r="B8023">
        <f ca="1">IF(INDEX(Transactions!$J:$J,ROW()-8)="",TODAY(),INDEX(Transactions!$G:$G,ROW()-8))</f>
        <v>46229</v>
      </c>
      <c r="F8023">
        <f>IF(INDEX(Transactions!$J:$J,ROW()-8)="",0,INDEX(Transactions!$O:$O,ROW()-8))</f>
        <v>0</v>
      </c>
    </row>
    <row r="8024" spans="2:6" x14ac:dyDescent="0.15">
      <c r="B8024">
        <f ca="1">IF(INDEX(Transactions!$J:$J,ROW()-8)="",TODAY(),INDEX(Transactions!$G:$G,ROW()-8))</f>
        <v>46229</v>
      </c>
      <c r="F8024">
        <f>IF(INDEX(Transactions!$J:$J,ROW()-8)="",0,INDEX(Transactions!$O:$O,ROW()-8))</f>
        <v>0</v>
      </c>
    </row>
    <row r="8025" spans="2:6" x14ac:dyDescent="0.15">
      <c r="B8025">
        <f ca="1">IF(INDEX(Transactions!$J:$J,ROW()-8)="",TODAY(),INDEX(Transactions!$G:$G,ROW()-8))</f>
        <v>46229</v>
      </c>
      <c r="F8025">
        <f>IF(INDEX(Transactions!$J:$J,ROW()-8)="",0,INDEX(Transactions!$O:$O,ROW()-8))</f>
        <v>0</v>
      </c>
    </row>
    <row r="8026" spans="2:6" x14ac:dyDescent="0.15">
      <c r="B8026">
        <f ca="1">IF(INDEX(Transactions!$J:$J,ROW()-8)="",TODAY(),INDEX(Transactions!$G:$G,ROW()-8))</f>
        <v>46229</v>
      </c>
      <c r="F8026">
        <f>IF(INDEX(Transactions!$J:$J,ROW()-8)="",0,INDEX(Transactions!$O:$O,ROW()-8))</f>
        <v>0</v>
      </c>
    </row>
    <row r="8027" spans="2:6" x14ac:dyDescent="0.15">
      <c r="B8027">
        <f ca="1">IF(INDEX(Transactions!$J:$J,ROW()-8)="",TODAY(),INDEX(Transactions!$G:$G,ROW()-8))</f>
        <v>46229</v>
      </c>
      <c r="F8027">
        <f>IF(INDEX(Transactions!$J:$J,ROW()-8)="",0,INDEX(Transactions!$O:$O,ROW()-8))</f>
        <v>0</v>
      </c>
    </row>
    <row r="8028" spans="2:6" x14ac:dyDescent="0.15">
      <c r="B8028">
        <f ca="1">IF(INDEX(Transactions!$J:$J,ROW()-8)="",TODAY(),INDEX(Transactions!$G:$G,ROW()-8))</f>
        <v>46229</v>
      </c>
      <c r="F8028">
        <f>IF(INDEX(Transactions!$J:$J,ROW()-8)="",0,INDEX(Transactions!$O:$O,ROW()-8))</f>
        <v>0</v>
      </c>
    </row>
    <row r="8029" spans="2:6" x14ac:dyDescent="0.15">
      <c r="B8029">
        <f ca="1">IF(INDEX(Transactions!$J:$J,ROW()-8)="",TODAY(),INDEX(Transactions!$G:$G,ROW()-8))</f>
        <v>46229</v>
      </c>
      <c r="F8029">
        <f>IF(INDEX(Transactions!$J:$J,ROW()-8)="",0,INDEX(Transactions!$O:$O,ROW()-8))</f>
        <v>0</v>
      </c>
    </row>
    <row r="8030" spans="2:6" x14ac:dyDescent="0.15">
      <c r="B8030">
        <f ca="1">IF(INDEX(Transactions!$J:$J,ROW()-8)="",TODAY(),INDEX(Transactions!$G:$G,ROW()-8))</f>
        <v>46229</v>
      </c>
      <c r="F8030">
        <f>IF(INDEX(Transactions!$J:$J,ROW()-8)="",0,INDEX(Transactions!$O:$O,ROW()-8))</f>
        <v>0</v>
      </c>
    </row>
    <row r="8031" spans="2:6" x14ac:dyDescent="0.15">
      <c r="B8031">
        <f ca="1">IF(INDEX(Transactions!$J:$J,ROW()-8)="",TODAY(),INDEX(Transactions!$G:$G,ROW()-8))</f>
        <v>46229</v>
      </c>
      <c r="F8031">
        <f>IF(INDEX(Transactions!$J:$J,ROW()-8)="",0,INDEX(Transactions!$O:$O,ROW()-8))</f>
        <v>0</v>
      </c>
    </row>
    <row r="8032" spans="2:6" x14ac:dyDescent="0.15">
      <c r="B8032">
        <f ca="1">IF(INDEX(Transactions!$J:$J,ROW()-8)="",TODAY(),INDEX(Transactions!$G:$G,ROW()-8))</f>
        <v>46229</v>
      </c>
      <c r="F8032">
        <f>IF(INDEX(Transactions!$J:$J,ROW()-8)="",0,INDEX(Transactions!$O:$O,ROW()-8))</f>
        <v>0</v>
      </c>
    </row>
    <row r="8033" spans="2:6" x14ac:dyDescent="0.15">
      <c r="B8033">
        <f ca="1">IF(INDEX(Transactions!$J:$J,ROW()-8)="",TODAY(),INDEX(Transactions!$G:$G,ROW()-8))</f>
        <v>46229</v>
      </c>
      <c r="F8033">
        <f>IF(INDEX(Transactions!$J:$J,ROW()-8)="",0,INDEX(Transactions!$O:$O,ROW()-8))</f>
        <v>0</v>
      </c>
    </row>
    <row r="8034" spans="2:6" x14ac:dyDescent="0.15">
      <c r="B8034">
        <f ca="1">IF(INDEX(Transactions!$J:$J,ROW()-8)="",TODAY(),INDEX(Transactions!$G:$G,ROW()-8))</f>
        <v>46229</v>
      </c>
      <c r="F8034">
        <f>IF(INDEX(Transactions!$J:$J,ROW()-8)="",0,INDEX(Transactions!$O:$O,ROW()-8))</f>
        <v>0</v>
      </c>
    </row>
    <row r="8035" spans="2:6" x14ac:dyDescent="0.15">
      <c r="B8035">
        <f ca="1">IF(INDEX(Transactions!$J:$J,ROW()-8)="",TODAY(),INDEX(Transactions!$G:$G,ROW()-8))</f>
        <v>46229</v>
      </c>
      <c r="F8035">
        <f>IF(INDEX(Transactions!$J:$J,ROW()-8)="",0,INDEX(Transactions!$O:$O,ROW()-8))</f>
        <v>0</v>
      </c>
    </row>
    <row r="8036" spans="2:6" x14ac:dyDescent="0.15">
      <c r="B8036">
        <f ca="1">IF(INDEX(Transactions!$J:$J,ROW()-8)="",TODAY(),INDEX(Transactions!$G:$G,ROW()-8))</f>
        <v>46229</v>
      </c>
      <c r="F8036">
        <f>IF(INDEX(Transactions!$J:$J,ROW()-8)="",0,INDEX(Transactions!$O:$O,ROW()-8))</f>
        <v>0</v>
      </c>
    </row>
    <row r="8037" spans="2:6" x14ac:dyDescent="0.15">
      <c r="B8037">
        <f ca="1">IF(INDEX(Transactions!$J:$J,ROW()-8)="",TODAY(),INDEX(Transactions!$G:$G,ROW()-8))</f>
        <v>46229</v>
      </c>
      <c r="F8037">
        <f>IF(INDEX(Transactions!$J:$J,ROW()-8)="",0,INDEX(Transactions!$O:$O,ROW()-8))</f>
        <v>0</v>
      </c>
    </row>
    <row r="8038" spans="2:6" x14ac:dyDescent="0.15">
      <c r="B8038">
        <f ca="1">IF(INDEX(Transactions!$J:$J,ROW()-8)="",TODAY(),INDEX(Transactions!$G:$G,ROW()-8))</f>
        <v>46229</v>
      </c>
      <c r="F8038">
        <f>IF(INDEX(Transactions!$J:$J,ROW()-8)="",0,INDEX(Transactions!$O:$O,ROW()-8))</f>
        <v>0</v>
      </c>
    </row>
    <row r="8039" spans="2:6" x14ac:dyDescent="0.15">
      <c r="B8039">
        <f ca="1">IF(INDEX(Transactions!$J:$J,ROW()-8)="",TODAY(),INDEX(Transactions!$G:$G,ROW()-8))</f>
        <v>46229</v>
      </c>
      <c r="F8039">
        <f>IF(INDEX(Transactions!$J:$J,ROW()-8)="",0,INDEX(Transactions!$O:$O,ROW()-8))</f>
        <v>0</v>
      </c>
    </row>
    <row r="8040" spans="2:6" x14ac:dyDescent="0.15">
      <c r="B8040">
        <f ca="1">IF(INDEX(Transactions!$J:$J,ROW()-8)="",TODAY(),INDEX(Transactions!$G:$G,ROW()-8))</f>
        <v>46229</v>
      </c>
      <c r="F8040">
        <f>IF(INDEX(Transactions!$J:$J,ROW()-8)="",0,INDEX(Transactions!$O:$O,ROW()-8))</f>
        <v>0</v>
      </c>
    </row>
    <row r="8041" spans="2:6" x14ac:dyDescent="0.15">
      <c r="B8041">
        <f ca="1">IF(INDEX(Transactions!$J:$J,ROW()-8)="",TODAY(),INDEX(Transactions!$G:$G,ROW()-8))</f>
        <v>46229</v>
      </c>
      <c r="F8041">
        <f>IF(INDEX(Transactions!$J:$J,ROW()-8)="",0,INDEX(Transactions!$O:$O,ROW()-8))</f>
        <v>0</v>
      </c>
    </row>
    <row r="8042" spans="2:6" x14ac:dyDescent="0.15">
      <c r="B8042">
        <f ca="1">IF(INDEX(Transactions!$J:$J,ROW()-8)="",TODAY(),INDEX(Transactions!$G:$G,ROW()-8))</f>
        <v>46229</v>
      </c>
      <c r="F8042">
        <f>IF(INDEX(Transactions!$J:$J,ROW()-8)="",0,INDEX(Transactions!$O:$O,ROW()-8))</f>
        <v>0</v>
      </c>
    </row>
    <row r="8043" spans="2:6" x14ac:dyDescent="0.15">
      <c r="B8043">
        <f ca="1">IF(INDEX(Transactions!$J:$J,ROW()-8)="",TODAY(),INDEX(Transactions!$G:$G,ROW()-8))</f>
        <v>46229</v>
      </c>
      <c r="F8043">
        <f>IF(INDEX(Transactions!$J:$J,ROW()-8)="",0,INDEX(Transactions!$O:$O,ROW()-8))</f>
        <v>0</v>
      </c>
    </row>
    <row r="8044" spans="2:6" x14ac:dyDescent="0.15">
      <c r="B8044">
        <f ca="1">IF(INDEX(Transactions!$J:$J,ROW()-8)="",TODAY(),INDEX(Transactions!$G:$G,ROW()-8))</f>
        <v>46229</v>
      </c>
      <c r="F8044">
        <f>IF(INDEX(Transactions!$J:$J,ROW()-8)="",0,INDEX(Transactions!$O:$O,ROW()-8))</f>
        <v>0</v>
      </c>
    </row>
    <row r="8045" spans="2:6" x14ac:dyDescent="0.15">
      <c r="B8045">
        <f ca="1">IF(INDEX(Transactions!$J:$J,ROW()-8)="",TODAY(),INDEX(Transactions!$G:$G,ROW()-8))</f>
        <v>46229</v>
      </c>
      <c r="F8045">
        <f>IF(INDEX(Transactions!$J:$J,ROW()-8)="",0,INDEX(Transactions!$O:$O,ROW()-8))</f>
        <v>0</v>
      </c>
    </row>
    <row r="8046" spans="2:6" x14ac:dyDescent="0.15">
      <c r="B8046">
        <f ca="1">IF(INDEX(Transactions!$J:$J,ROW()-8)="",TODAY(),INDEX(Transactions!$G:$G,ROW()-8))</f>
        <v>46229</v>
      </c>
      <c r="F8046">
        <f>IF(INDEX(Transactions!$J:$J,ROW()-8)="",0,INDEX(Transactions!$O:$O,ROW()-8))</f>
        <v>0</v>
      </c>
    </row>
    <row r="8047" spans="2:6" x14ac:dyDescent="0.15">
      <c r="B8047">
        <f ca="1">IF(INDEX(Transactions!$J:$J,ROW()-8)="",TODAY(),INDEX(Transactions!$G:$G,ROW()-8))</f>
        <v>46229</v>
      </c>
      <c r="F8047">
        <f>IF(INDEX(Transactions!$J:$J,ROW()-8)="",0,INDEX(Transactions!$O:$O,ROW()-8))</f>
        <v>0</v>
      </c>
    </row>
    <row r="8048" spans="2:6" x14ac:dyDescent="0.15">
      <c r="B8048">
        <f ca="1">IF(INDEX(Transactions!$J:$J,ROW()-8)="",TODAY(),INDEX(Transactions!$G:$G,ROW()-8))</f>
        <v>46229</v>
      </c>
      <c r="F8048">
        <f>IF(INDEX(Transactions!$J:$J,ROW()-8)="",0,INDEX(Transactions!$O:$O,ROW()-8))</f>
        <v>0</v>
      </c>
    </row>
    <row r="8049" spans="2:6" x14ac:dyDescent="0.15">
      <c r="B8049">
        <f ca="1">IF(INDEX(Transactions!$J:$J,ROW()-8)="",TODAY(),INDEX(Transactions!$G:$G,ROW()-8))</f>
        <v>46229</v>
      </c>
      <c r="F8049">
        <f>IF(INDEX(Transactions!$J:$J,ROW()-8)="",0,INDEX(Transactions!$O:$O,ROW()-8))</f>
        <v>0</v>
      </c>
    </row>
    <row r="8050" spans="2:6" x14ac:dyDescent="0.15">
      <c r="B8050">
        <f ca="1">IF(INDEX(Transactions!$J:$J,ROW()-8)="",TODAY(),INDEX(Transactions!$G:$G,ROW()-8))</f>
        <v>46229</v>
      </c>
      <c r="F8050">
        <f>IF(INDEX(Transactions!$J:$J,ROW()-8)="",0,INDEX(Transactions!$O:$O,ROW()-8))</f>
        <v>0</v>
      </c>
    </row>
    <row r="8051" spans="2:6" x14ac:dyDescent="0.15">
      <c r="B8051">
        <f ca="1">IF(INDEX(Transactions!$J:$J,ROW()-8)="",TODAY(),INDEX(Transactions!$G:$G,ROW()-8))</f>
        <v>46229</v>
      </c>
      <c r="F8051">
        <f>IF(INDEX(Transactions!$J:$J,ROW()-8)="",0,INDEX(Transactions!$O:$O,ROW()-8))</f>
        <v>0</v>
      </c>
    </row>
    <row r="8052" spans="2:6" x14ac:dyDescent="0.15">
      <c r="B8052">
        <f ca="1">IF(INDEX(Transactions!$J:$J,ROW()-8)="",TODAY(),INDEX(Transactions!$G:$G,ROW()-8))</f>
        <v>46229</v>
      </c>
      <c r="F8052">
        <f>IF(INDEX(Transactions!$J:$J,ROW()-8)="",0,INDEX(Transactions!$O:$O,ROW()-8))</f>
        <v>0</v>
      </c>
    </row>
    <row r="8053" spans="2:6" x14ac:dyDescent="0.15">
      <c r="B8053">
        <f ca="1">IF(INDEX(Transactions!$J:$J,ROW()-8)="",TODAY(),INDEX(Transactions!$G:$G,ROW()-8))</f>
        <v>46229</v>
      </c>
      <c r="F8053">
        <f>IF(INDEX(Transactions!$J:$J,ROW()-8)="",0,INDEX(Transactions!$O:$O,ROW()-8))</f>
        <v>0</v>
      </c>
    </row>
    <row r="8054" spans="2:6" x14ac:dyDescent="0.15">
      <c r="B8054">
        <f ca="1">IF(INDEX(Transactions!$J:$J,ROW()-8)="",TODAY(),INDEX(Transactions!$G:$G,ROW()-8))</f>
        <v>46229</v>
      </c>
      <c r="F8054">
        <f>IF(INDEX(Transactions!$J:$J,ROW()-8)="",0,INDEX(Transactions!$O:$O,ROW()-8))</f>
        <v>0</v>
      </c>
    </row>
    <row r="8055" spans="2:6" x14ac:dyDescent="0.15">
      <c r="B8055">
        <f ca="1">IF(INDEX(Transactions!$J:$J,ROW()-8)="",TODAY(),INDEX(Transactions!$G:$G,ROW()-8))</f>
        <v>46229</v>
      </c>
      <c r="F8055">
        <f>IF(INDEX(Transactions!$J:$J,ROW()-8)="",0,INDEX(Transactions!$O:$O,ROW()-8))</f>
        <v>0</v>
      </c>
    </row>
    <row r="8056" spans="2:6" x14ac:dyDescent="0.15">
      <c r="B8056">
        <f ca="1">IF(INDEX(Transactions!$J:$J,ROW()-8)="",TODAY(),INDEX(Transactions!$G:$G,ROW()-8))</f>
        <v>46229</v>
      </c>
      <c r="F8056">
        <f>IF(INDEX(Transactions!$J:$J,ROW()-8)="",0,INDEX(Transactions!$O:$O,ROW()-8))</f>
        <v>0</v>
      </c>
    </row>
    <row r="8057" spans="2:6" x14ac:dyDescent="0.15">
      <c r="B8057">
        <f ca="1">IF(INDEX(Transactions!$J:$J,ROW()-8)="",TODAY(),INDEX(Transactions!$G:$G,ROW()-8))</f>
        <v>46229</v>
      </c>
      <c r="F8057">
        <f>IF(INDEX(Transactions!$J:$J,ROW()-8)="",0,INDEX(Transactions!$O:$O,ROW()-8))</f>
        <v>0</v>
      </c>
    </row>
    <row r="8058" spans="2:6" x14ac:dyDescent="0.15">
      <c r="B8058">
        <f ca="1">IF(INDEX(Transactions!$J:$J,ROW()-8)="",TODAY(),INDEX(Transactions!$G:$G,ROW()-8))</f>
        <v>46229</v>
      </c>
      <c r="F8058">
        <f>IF(INDEX(Transactions!$J:$J,ROW()-8)="",0,INDEX(Transactions!$O:$O,ROW()-8))</f>
        <v>0</v>
      </c>
    </row>
    <row r="8059" spans="2:6" x14ac:dyDescent="0.15">
      <c r="B8059">
        <f ca="1">IF(INDEX(Transactions!$J:$J,ROW()-8)="",TODAY(),INDEX(Transactions!$G:$G,ROW()-8))</f>
        <v>46229</v>
      </c>
      <c r="F8059">
        <f>IF(INDEX(Transactions!$J:$J,ROW()-8)="",0,INDEX(Transactions!$O:$O,ROW()-8))</f>
        <v>0</v>
      </c>
    </row>
    <row r="8060" spans="2:6" x14ac:dyDescent="0.15">
      <c r="B8060">
        <f ca="1">IF(INDEX(Transactions!$J:$J,ROW()-8)="",TODAY(),INDEX(Transactions!$G:$G,ROW()-8))</f>
        <v>46229</v>
      </c>
      <c r="F8060">
        <f>IF(INDEX(Transactions!$J:$J,ROW()-8)="",0,INDEX(Transactions!$O:$O,ROW()-8))</f>
        <v>0</v>
      </c>
    </row>
    <row r="8061" spans="2:6" x14ac:dyDescent="0.15">
      <c r="B8061">
        <f ca="1">IF(INDEX(Transactions!$J:$J,ROW()-8)="",TODAY(),INDEX(Transactions!$G:$G,ROW()-8))</f>
        <v>46229</v>
      </c>
      <c r="F8061">
        <f>IF(INDEX(Transactions!$J:$J,ROW()-8)="",0,INDEX(Transactions!$O:$O,ROW()-8))</f>
        <v>0</v>
      </c>
    </row>
    <row r="8062" spans="2:6" x14ac:dyDescent="0.15">
      <c r="B8062">
        <f ca="1">IF(INDEX(Transactions!$J:$J,ROW()-8)="",TODAY(),INDEX(Transactions!$G:$G,ROW()-8))</f>
        <v>46229</v>
      </c>
      <c r="F8062">
        <f>IF(INDEX(Transactions!$J:$J,ROW()-8)="",0,INDEX(Transactions!$O:$O,ROW()-8))</f>
        <v>0</v>
      </c>
    </row>
    <row r="8063" spans="2:6" x14ac:dyDescent="0.15">
      <c r="B8063">
        <f ca="1">IF(INDEX(Transactions!$J:$J,ROW()-8)="",TODAY(),INDEX(Transactions!$G:$G,ROW()-8))</f>
        <v>46229</v>
      </c>
      <c r="F8063">
        <f>IF(INDEX(Transactions!$J:$J,ROW()-8)="",0,INDEX(Transactions!$O:$O,ROW()-8))</f>
        <v>0</v>
      </c>
    </row>
    <row r="8064" spans="2:6" x14ac:dyDescent="0.15">
      <c r="B8064">
        <f ca="1">IF(INDEX(Transactions!$J:$J,ROW()-8)="",TODAY(),INDEX(Transactions!$G:$G,ROW()-8))</f>
        <v>46229</v>
      </c>
      <c r="F8064">
        <f>IF(INDEX(Transactions!$J:$J,ROW()-8)="",0,INDEX(Transactions!$O:$O,ROW()-8))</f>
        <v>0</v>
      </c>
    </row>
    <row r="8065" spans="2:6" x14ac:dyDescent="0.15">
      <c r="B8065">
        <f ca="1">IF(INDEX(Transactions!$J:$J,ROW()-8)="",TODAY(),INDEX(Transactions!$G:$G,ROW()-8))</f>
        <v>46229</v>
      </c>
      <c r="F8065">
        <f>IF(INDEX(Transactions!$J:$J,ROW()-8)="",0,INDEX(Transactions!$O:$O,ROW()-8))</f>
        <v>0</v>
      </c>
    </row>
    <row r="8066" spans="2:6" x14ac:dyDescent="0.15">
      <c r="B8066">
        <f ca="1">IF(INDEX(Transactions!$J:$J,ROW()-8)="",TODAY(),INDEX(Transactions!$G:$G,ROW()-8))</f>
        <v>46229</v>
      </c>
      <c r="F8066">
        <f>IF(INDEX(Transactions!$J:$J,ROW()-8)="",0,INDEX(Transactions!$O:$O,ROW()-8))</f>
        <v>0</v>
      </c>
    </row>
    <row r="8067" spans="2:6" x14ac:dyDescent="0.15">
      <c r="B8067">
        <f ca="1">IF(INDEX(Transactions!$J:$J,ROW()-8)="",TODAY(),INDEX(Transactions!$G:$G,ROW()-8))</f>
        <v>46229</v>
      </c>
      <c r="F8067">
        <f>IF(INDEX(Transactions!$J:$J,ROW()-8)="",0,INDEX(Transactions!$O:$O,ROW()-8))</f>
        <v>0</v>
      </c>
    </row>
    <row r="8068" spans="2:6" x14ac:dyDescent="0.15">
      <c r="B8068">
        <f ca="1">IF(INDEX(Transactions!$J:$J,ROW()-8)="",TODAY(),INDEX(Transactions!$G:$G,ROW()-8))</f>
        <v>46229</v>
      </c>
      <c r="F8068">
        <f>IF(INDEX(Transactions!$J:$J,ROW()-8)="",0,INDEX(Transactions!$O:$O,ROW()-8))</f>
        <v>0</v>
      </c>
    </row>
    <row r="8069" spans="2:6" x14ac:dyDescent="0.15">
      <c r="B8069">
        <f ca="1">IF(INDEX(Transactions!$J:$J,ROW()-8)="",TODAY(),INDEX(Transactions!$G:$G,ROW()-8))</f>
        <v>46229</v>
      </c>
      <c r="F8069">
        <f>IF(INDEX(Transactions!$J:$J,ROW()-8)="",0,INDEX(Transactions!$O:$O,ROW()-8))</f>
        <v>0</v>
      </c>
    </row>
    <row r="8070" spans="2:6" x14ac:dyDescent="0.15">
      <c r="B8070">
        <f ca="1">IF(INDEX(Transactions!$J:$J,ROW()-8)="",TODAY(),INDEX(Transactions!$G:$G,ROW()-8))</f>
        <v>46229</v>
      </c>
      <c r="F8070">
        <f>IF(INDEX(Transactions!$J:$J,ROW()-8)="",0,INDEX(Transactions!$O:$O,ROW()-8))</f>
        <v>0</v>
      </c>
    </row>
    <row r="8071" spans="2:6" x14ac:dyDescent="0.15">
      <c r="B8071">
        <f ca="1">IF(INDEX(Transactions!$J:$J,ROW()-8)="",TODAY(),INDEX(Transactions!$G:$G,ROW()-8))</f>
        <v>46229</v>
      </c>
      <c r="F8071">
        <f>IF(INDEX(Transactions!$J:$J,ROW()-8)="",0,INDEX(Transactions!$O:$O,ROW()-8))</f>
        <v>0</v>
      </c>
    </row>
    <row r="8072" spans="2:6" x14ac:dyDescent="0.15">
      <c r="B8072">
        <f ca="1">IF(INDEX(Transactions!$J:$J,ROW()-8)="",TODAY(),INDEX(Transactions!$G:$G,ROW()-8))</f>
        <v>46229</v>
      </c>
      <c r="F8072">
        <f>IF(INDEX(Transactions!$J:$J,ROW()-8)="",0,INDEX(Transactions!$O:$O,ROW()-8))</f>
        <v>0</v>
      </c>
    </row>
    <row r="8073" spans="2:6" x14ac:dyDescent="0.15">
      <c r="B8073">
        <f ca="1">IF(INDEX(Transactions!$J:$J,ROW()-8)="",TODAY(),INDEX(Transactions!$G:$G,ROW()-8))</f>
        <v>46229</v>
      </c>
      <c r="F8073">
        <f>IF(INDEX(Transactions!$J:$J,ROW()-8)="",0,INDEX(Transactions!$O:$O,ROW()-8))</f>
        <v>0</v>
      </c>
    </row>
    <row r="8074" spans="2:6" x14ac:dyDescent="0.15">
      <c r="B8074">
        <f ca="1">IF(INDEX(Transactions!$J:$J,ROW()-8)="",TODAY(),INDEX(Transactions!$G:$G,ROW()-8))</f>
        <v>46229</v>
      </c>
      <c r="F8074">
        <f>IF(INDEX(Transactions!$J:$J,ROW()-8)="",0,INDEX(Transactions!$O:$O,ROW()-8))</f>
        <v>0</v>
      </c>
    </row>
    <row r="8075" spans="2:6" x14ac:dyDescent="0.15">
      <c r="B8075">
        <f ca="1">IF(INDEX(Transactions!$J:$J,ROW()-8)="",TODAY(),INDEX(Transactions!$G:$G,ROW()-8))</f>
        <v>46229</v>
      </c>
      <c r="F8075">
        <f>IF(INDEX(Transactions!$J:$J,ROW()-8)="",0,INDEX(Transactions!$O:$O,ROW()-8))</f>
        <v>0</v>
      </c>
    </row>
    <row r="8076" spans="2:6" x14ac:dyDescent="0.15">
      <c r="B8076">
        <f ca="1">IF(INDEX(Transactions!$J:$J,ROW()-8)="",TODAY(),INDEX(Transactions!$G:$G,ROW()-8))</f>
        <v>46229</v>
      </c>
      <c r="F8076">
        <f>IF(INDEX(Transactions!$J:$J,ROW()-8)="",0,INDEX(Transactions!$O:$O,ROW()-8))</f>
        <v>0</v>
      </c>
    </row>
    <row r="8077" spans="2:6" x14ac:dyDescent="0.15">
      <c r="B8077">
        <f ca="1">IF(INDEX(Transactions!$J:$J,ROW()-8)="",TODAY(),INDEX(Transactions!$G:$G,ROW()-8))</f>
        <v>46229</v>
      </c>
      <c r="F8077">
        <f>IF(INDEX(Transactions!$J:$J,ROW()-8)="",0,INDEX(Transactions!$O:$O,ROW()-8))</f>
        <v>0</v>
      </c>
    </row>
    <row r="8078" spans="2:6" x14ac:dyDescent="0.15">
      <c r="B8078">
        <f ca="1">IF(INDEX(Transactions!$J:$J,ROW()-8)="",TODAY(),INDEX(Transactions!$G:$G,ROW()-8))</f>
        <v>46229</v>
      </c>
      <c r="F8078">
        <f>IF(INDEX(Transactions!$J:$J,ROW()-8)="",0,INDEX(Transactions!$O:$O,ROW()-8))</f>
        <v>0</v>
      </c>
    </row>
    <row r="8079" spans="2:6" x14ac:dyDescent="0.15">
      <c r="B8079">
        <f ca="1">IF(INDEX(Transactions!$J:$J,ROW()-8)="",TODAY(),INDEX(Transactions!$G:$G,ROW()-8))</f>
        <v>46229</v>
      </c>
      <c r="F8079">
        <f>IF(INDEX(Transactions!$J:$J,ROW()-8)="",0,INDEX(Transactions!$O:$O,ROW()-8))</f>
        <v>0</v>
      </c>
    </row>
    <row r="8080" spans="2:6" x14ac:dyDescent="0.15">
      <c r="B8080">
        <f ca="1">IF(INDEX(Transactions!$J:$J,ROW()-8)="",TODAY(),INDEX(Transactions!$G:$G,ROW()-8))</f>
        <v>46229</v>
      </c>
      <c r="F8080">
        <f>IF(INDEX(Transactions!$J:$J,ROW()-8)="",0,INDEX(Transactions!$O:$O,ROW()-8))</f>
        <v>0</v>
      </c>
    </row>
    <row r="8081" spans="2:6" x14ac:dyDescent="0.15">
      <c r="B8081">
        <f ca="1">IF(INDEX(Transactions!$J:$J,ROW()-8)="",TODAY(),INDEX(Transactions!$G:$G,ROW()-8))</f>
        <v>46229</v>
      </c>
      <c r="F8081">
        <f>IF(INDEX(Transactions!$J:$J,ROW()-8)="",0,INDEX(Transactions!$O:$O,ROW()-8))</f>
        <v>0</v>
      </c>
    </row>
    <row r="8082" spans="2:6" x14ac:dyDescent="0.15">
      <c r="B8082">
        <f ca="1">IF(INDEX(Transactions!$J:$J,ROW()-8)="",TODAY(),INDEX(Transactions!$G:$G,ROW()-8))</f>
        <v>46229</v>
      </c>
      <c r="F8082">
        <f>IF(INDEX(Transactions!$J:$J,ROW()-8)="",0,INDEX(Transactions!$O:$O,ROW()-8))</f>
        <v>0</v>
      </c>
    </row>
    <row r="8083" spans="2:6" x14ac:dyDescent="0.15">
      <c r="B8083">
        <f ca="1">IF(INDEX(Transactions!$J:$J,ROW()-8)="",TODAY(),INDEX(Transactions!$G:$G,ROW()-8))</f>
        <v>46229</v>
      </c>
      <c r="F8083">
        <f>IF(INDEX(Transactions!$J:$J,ROW()-8)="",0,INDEX(Transactions!$O:$O,ROW()-8))</f>
        <v>0</v>
      </c>
    </row>
    <row r="8084" spans="2:6" x14ac:dyDescent="0.15">
      <c r="B8084">
        <f ca="1">IF(INDEX(Transactions!$J:$J,ROW()-8)="",TODAY(),INDEX(Transactions!$G:$G,ROW()-8))</f>
        <v>46229</v>
      </c>
      <c r="F8084">
        <f>IF(INDEX(Transactions!$J:$J,ROW()-8)="",0,INDEX(Transactions!$O:$O,ROW()-8))</f>
        <v>0</v>
      </c>
    </row>
    <row r="8085" spans="2:6" x14ac:dyDescent="0.15">
      <c r="B8085">
        <f ca="1">IF(INDEX(Transactions!$J:$J,ROW()-8)="",TODAY(),INDEX(Transactions!$G:$G,ROW()-8))</f>
        <v>46229</v>
      </c>
      <c r="F8085">
        <f>IF(INDEX(Transactions!$J:$J,ROW()-8)="",0,INDEX(Transactions!$O:$O,ROW()-8))</f>
        <v>0</v>
      </c>
    </row>
    <row r="8086" spans="2:6" x14ac:dyDescent="0.15">
      <c r="B8086">
        <f ca="1">IF(INDEX(Transactions!$J:$J,ROW()-8)="",TODAY(),INDEX(Transactions!$G:$G,ROW()-8))</f>
        <v>46229</v>
      </c>
      <c r="F8086">
        <f>IF(INDEX(Transactions!$J:$J,ROW()-8)="",0,INDEX(Transactions!$O:$O,ROW()-8))</f>
        <v>0</v>
      </c>
    </row>
    <row r="8087" spans="2:6" x14ac:dyDescent="0.15">
      <c r="B8087">
        <f ca="1">IF(INDEX(Transactions!$J:$J,ROW()-8)="",TODAY(),INDEX(Transactions!$G:$G,ROW()-8))</f>
        <v>46229</v>
      </c>
      <c r="F8087">
        <f>IF(INDEX(Transactions!$J:$J,ROW()-8)="",0,INDEX(Transactions!$O:$O,ROW()-8))</f>
        <v>0</v>
      </c>
    </row>
    <row r="8088" spans="2:6" x14ac:dyDescent="0.15">
      <c r="B8088">
        <f ca="1">IF(INDEX(Transactions!$J:$J,ROW()-8)="",TODAY(),INDEX(Transactions!$G:$G,ROW()-8))</f>
        <v>46229</v>
      </c>
      <c r="F8088">
        <f>IF(INDEX(Transactions!$J:$J,ROW()-8)="",0,INDEX(Transactions!$O:$O,ROW()-8))</f>
        <v>0</v>
      </c>
    </row>
    <row r="8089" spans="2:6" x14ac:dyDescent="0.15">
      <c r="B8089">
        <f ca="1">IF(INDEX(Transactions!$J:$J,ROW()-8)="",TODAY(),INDEX(Transactions!$G:$G,ROW()-8))</f>
        <v>46229</v>
      </c>
      <c r="F8089">
        <f>IF(INDEX(Transactions!$J:$J,ROW()-8)="",0,INDEX(Transactions!$O:$O,ROW()-8))</f>
        <v>0</v>
      </c>
    </row>
    <row r="8090" spans="2:6" x14ac:dyDescent="0.15">
      <c r="B8090">
        <f ca="1">IF(INDEX(Transactions!$J:$J,ROW()-8)="",TODAY(),INDEX(Transactions!$G:$G,ROW()-8))</f>
        <v>46229</v>
      </c>
      <c r="F8090">
        <f>IF(INDEX(Transactions!$J:$J,ROW()-8)="",0,INDEX(Transactions!$O:$O,ROW()-8))</f>
        <v>0</v>
      </c>
    </row>
    <row r="8091" spans="2:6" x14ac:dyDescent="0.15">
      <c r="B8091">
        <f ca="1">IF(INDEX(Transactions!$J:$J,ROW()-8)="",TODAY(),INDEX(Transactions!$G:$G,ROW()-8))</f>
        <v>46229</v>
      </c>
      <c r="F8091">
        <f>IF(INDEX(Transactions!$J:$J,ROW()-8)="",0,INDEX(Transactions!$O:$O,ROW()-8))</f>
        <v>0</v>
      </c>
    </row>
    <row r="8092" spans="2:6" x14ac:dyDescent="0.15">
      <c r="B8092">
        <f ca="1">IF(INDEX(Transactions!$J:$J,ROW()-8)="",TODAY(),INDEX(Transactions!$G:$G,ROW()-8))</f>
        <v>46229</v>
      </c>
      <c r="F8092">
        <f>IF(INDEX(Transactions!$J:$J,ROW()-8)="",0,INDEX(Transactions!$O:$O,ROW()-8))</f>
        <v>0</v>
      </c>
    </row>
    <row r="8093" spans="2:6" x14ac:dyDescent="0.15">
      <c r="B8093">
        <f ca="1">IF(INDEX(Transactions!$J:$J,ROW()-8)="",TODAY(),INDEX(Transactions!$G:$G,ROW()-8))</f>
        <v>46229</v>
      </c>
      <c r="F8093">
        <f>IF(INDEX(Transactions!$J:$J,ROW()-8)="",0,INDEX(Transactions!$O:$O,ROW()-8))</f>
        <v>0</v>
      </c>
    </row>
    <row r="8094" spans="2:6" x14ac:dyDescent="0.15">
      <c r="B8094">
        <f ca="1">IF(INDEX(Transactions!$J:$J,ROW()-8)="",TODAY(),INDEX(Transactions!$G:$G,ROW()-8))</f>
        <v>46229</v>
      </c>
      <c r="F8094">
        <f>IF(INDEX(Transactions!$J:$J,ROW()-8)="",0,INDEX(Transactions!$O:$O,ROW()-8))</f>
        <v>0</v>
      </c>
    </row>
    <row r="8095" spans="2:6" x14ac:dyDescent="0.15">
      <c r="B8095">
        <f ca="1">IF(INDEX(Transactions!$J:$J,ROW()-8)="",TODAY(),INDEX(Transactions!$G:$G,ROW()-8))</f>
        <v>46229</v>
      </c>
      <c r="F8095">
        <f>IF(INDEX(Transactions!$J:$J,ROW()-8)="",0,INDEX(Transactions!$O:$O,ROW()-8))</f>
        <v>0</v>
      </c>
    </row>
    <row r="8096" spans="2:6" x14ac:dyDescent="0.15">
      <c r="B8096">
        <f ca="1">IF(INDEX(Transactions!$J:$J,ROW()-8)="",TODAY(),INDEX(Transactions!$G:$G,ROW()-8))</f>
        <v>46229</v>
      </c>
      <c r="F8096">
        <f>IF(INDEX(Transactions!$J:$J,ROW()-8)="",0,INDEX(Transactions!$O:$O,ROW()-8))</f>
        <v>0</v>
      </c>
    </row>
    <row r="8097" spans="2:6" x14ac:dyDescent="0.15">
      <c r="B8097">
        <f ca="1">IF(INDEX(Transactions!$J:$J,ROW()-8)="",TODAY(),INDEX(Transactions!$G:$G,ROW()-8))</f>
        <v>46229</v>
      </c>
      <c r="F8097">
        <f>IF(INDEX(Transactions!$J:$J,ROW()-8)="",0,INDEX(Transactions!$O:$O,ROW()-8))</f>
        <v>0</v>
      </c>
    </row>
    <row r="8098" spans="2:6" x14ac:dyDescent="0.15">
      <c r="B8098">
        <f ca="1">IF(INDEX(Transactions!$J:$J,ROW()-8)="",TODAY(),INDEX(Transactions!$G:$G,ROW()-8))</f>
        <v>46229</v>
      </c>
      <c r="F8098">
        <f>IF(INDEX(Transactions!$J:$J,ROW()-8)="",0,INDEX(Transactions!$O:$O,ROW()-8))</f>
        <v>0</v>
      </c>
    </row>
    <row r="8099" spans="2:6" x14ac:dyDescent="0.15">
      <c r="B8099">
        <f ca="1">IF(INDEX(Transactions!$J:$J,ROW()-8)="",TODAY(),INDEX(Transactions!$G:$G,ROW()-8))</f>
        <v>46229</v>
      </c>
      <c r="F8099">
        <f>IF(INDEX(Transactions!$J:$J,ROW()-8)="",0,INDEX(Transactions!$O:$O,ROW()-8))</f>
        <v>0</v>
      </c>
    </row>
    <row r="8100" spans="2:6" x14ac:dyDescent="0.15">
      <c r="B8100">
        <f ca="1">IF(INDEX(Transactions!$J:$J,ROW()-8)="",TODAY(),INDEX(Transactions!$G:$G,ROW()-8))</f>
        <v>46229</v>
      </c>
      <c r="F8100">
        <f>IF(INDEX(Transactions!$J:$J,ROW()-8)="",0,INDEX(Transactions!$O:$O,ROW()-8))</f>
        <v>0</v>
      </c>
    </row>
    <row r="8101" spans="2:6" x14ac:dyDescent="0.15">
      <c r="B8101">
        <f ca="1">IF(INDEX(Transactions!$J:$J,ROW()-8)="",TODAY(),INDEX(Transactions!$G:$G,ROW()-8))</f>
        <v>46229</v>
      </c>
      <c r="F8101">
        <f>IF(INDEX(Transactions!$J:$J,ROW()-8)="",0,INDEX(Transactions!$O:$O,ROW()-8))</f>
        <v>0</v>
      </c>
    </row>
    <row r="8102" spans="2:6" x14ac:dyDescent="0.15">
      <c r="B8102">
        <f ca="1">IF(INDEX(Transactions!$J:$J,ROW()-8)="",TODAY(),INDEX(Transactions!$G:$G,ROW()-8))</f>
        <v>46229</v>
      </c>
      <c r="F8102">
        <f>IF(INDEX(Transactions!$J:$J,ROW()-8)="",0,INDEX(Transactions!$O:$O,ROW()-8))</f>
        <v>0</v>
      </c>
    </row>
    <row r="8103" spans="2:6" x14ac:dyDescent="0.15">
      <c r="B8103">
        <f ca="1">IF(INDEX(Transactions!$J:$J,ROW()-8)="",TODAY(),INDEX(Transactions!$G:$G,ROW()-8))</f>
        <v>46229</v>
      </c>
      <c r="F8103">
        <f>IF(INDEX(Transactions!$J:$J,ROW()-8)="",0,INDEX(Transactions!$O:$O,ROW()-8))</f>
        <v>0</v>
      </c>
    </row>
    <row r="8104" spans="2:6" x14ac:dyDescent="0.15">
      <c r="B8104">
        <f ca="1">IF(INDEX(Transactions!$J:$J,ROW()-8)="",TODAY(),INDEX(Transactions!$G:$G,ROW()-8))</f>
        <v>46229</v>
      </c>
      <c r="F8104">
        <f>IF(INDEX(Transactions!$J:$J,ROW()-8)="",0,INDEX(Transactions!$O:$O,ROW()-8))</f>
        <v>0</v>
      </c>
    </row>
    <row r="8105" spans="2:6" x14ac:dyDescent="0.15">
      <c r="B8105">
        <f ca="1">IF(INDEX(Transactions!$J:$J,ROW()-8)="",TODAY(),INDEX(Transactions!$G:$G,ROW()-8))</f>
        <v>46229</v>
      </c>
      <c r="F8105">
        <f>IF(INDEX(Transactions!$J:$J,ROW()-8)="",0,INDEX(Transactions!$O:$O,ROW()-8))</f>
        <v>0</v>
      </c>
    </row>
    <row r="8106" spans="2:6" x14ac:dyDescent="0.15">
      <c r="B8106">
        <f ca="1">IF(INDEX(Transactions!$J:$J,ROW()-8)="",TODAY(),INDEX(Transactions!$G:$G,ROW()-8))</f>
        <v>46229</v>
      </c>
      <c r="F8106">
        <f>IF(INDEX(Transactions!$J:$J,ROW()-8)="",0,INDEX(Transactions!$O:$O,ROW()-8))</f>
        <v>0</v>
      </c>
    </row>
    <row r="8107" spans="2:6" x14ac:dyDescent="0.15">
      <c r="B8107">
        <f ca="1">IF(INDEX(Transactions!$J:$J,ROW()-8)="",TODAY(),INDEX(Transactions!$G:$G,ROW()-8))</f>
        <v>46229</v>
      </c>
      <c r="F8107">
        <f>IF(INDEX(Transactions!$J:$J,ROW()-8)="",0,INDEX(Transactions!$O:$O,ROW()-8))</f>
        <v>0</v>
      </c>
    </row>
    <row r="8108" spans="2:6" x14ac:dyDescent="0.15">
      <c r="B8108">
        <f ca="1">IF(INDEX(Transactions!$J:$J,ROW()-8)="",TODAY(),INDEX(Transactions!$G:$G,ROW()-8))</f>
        <v>46229</v>
      </c>
      <c r="F8108">
        <f>IF(INDEX(Transactions!$J:$J,ROW()-8)="",0,INDEX(Transactions!$O:$O,ROW()-8))</f>
        <v>0</v>
      </c>
    </row>
    <row r="8109" spans="2:6" x14ac:dyDescent="0.15">
      <c r="B8109">
        <f ca="1">IF(INDEX(Transactions!$J:$J,ROW()-8)="",TODAY(),INDEX(Transactions!$G:$G,ROW()-8))</f>
        <v>46229</v>
      </c>
      <c r="F8109">
        <f>IF(INDEX(Transactions!$J:$J,ROW()-8)="",0,INDEX(Transactions!$O:$O,ROW()-8))</f>
        <v>0</v>
      </c>
    </row>
    <row r="8110" spans="2:6" x14ac:dyDescent="0.15">
      <c r="B8110">
        <f ca="1">IF(INDEX(Transactions!$J:$J,ROW()-8)="",TODAY(),INDEX(Transactions!$G:$G,ROW()-8))</f>
        <v>46229</v>
      </c>
      <c r="F8110">
        <f>IF(INDEX(Transactions!$J:$J,ROW()-8)="",0,INDEX(Transactions!$O:$O,ROW()-8))</f>
        <v>0</v>
      </c>
    </row>
    <row r="8111" spans="2:6" x14ac:dyDescent="0.15">
      <c r="B8111">
        <f ca="1">IF(INDEX(Transactions!$J:$J,ROW()-8)="",TODAY(),INDEX(Transactions!$G:$G,ROW()-8))</f>
        <v>46229</v>
      </c>
      <c r="F8111">
        <f>IF(INDEX(Transactions!$J:$J,ROW()-8)="",0,INDEX(Transactions!$O:$O,ROW()-8))</f>
        <v>0</v>
      </c>
    </row>
    <row r="8112" spans="2:6" x14ac:dyDescent="0.15">
      <c r="B8112">
        <f ca="1">IF(INDEX(Transactions!$J:$J,ROW()-8)="",TODAY(),INDEX(Transactions!$G:$G,ROW()-8))</f>
        <v>46229</v>
      </c>
      <c r="F8112">
        <f>IF(INDEX(Transactions!$J:$J,ROW()-8)="",0,INDEX(Transactions!$O:$O,ROW()-8))</f>
        <v>0</v>
      </c>
    </row>
    <row r="8113" spans="2:6" x14ac:dyDescent="0.15">
      <c r="B8113">
        <f ca="1">IF(INDEX(Transactions!$J:$J,ROW()-8)="",TODAY(),INDEX(Transactions!$G:$G,ROW()-8))</f>
        <v>46229</v>
      </c>
      <c r="F8113">
        <f>IF(INDEX(Transactions!$J:$J,ROW()-8)="",0,INDEX(Transactions!$O:$O,ROW()-8))</f>
        <v>0</v>
      </c>
    </row>
    <row r="8114" spans="2:6" x14ac:dyDescent="0.15">
      <c r="B8114">
        <f ca="1">IF(INDEX(Transactions!$J:$J,ROW()-8)="",TODAY(),INDEX(Transactions!$G:$G,ROW()-8))</f>
        <v>46229</v>
      </c>
      <c r="F8114">
        <f>IF(INDEX(Transactions!$J:$J,ROW()-8)="",0,INDEX(Transactions!$O:$O,ROW()-8))</f>
        <v>0</v>
      </c>
    </row>
    <row r="8115" spans="2:6" x14ac:dyDescent="0.15">
      <c r="B8115">
        <f ca="1">IF(INDEX(Transactions!$J:$J,ROW()-8)="",TODAY(),INDEX(Transactions!$G:$G,ROW()-8))</f>
        <v>46229</v>
      </c>
      <c r="F8115">
        <f>IF(INDEX(Transactions!$J:$J,ROW()-8)="",0,INDEX(Transactions!$O:$O,ROW()-8))</f>
        <v>0</v>
      </c>
    </row>
    <row r="8116" spans="2:6" x14ac:dyDescent="0.15">
      <c r="B8116">
        <f ca="1">IF(INDEX(Transactions!$J:$J,ROW()-8)="",TODAY(),INDEX(Transactions!$G:$G,ROW()-8))</f>
        <v>46229</v>
      </c>
      <c r="F8116">
        <f>IF(INDEX(Transactions!$J:$J,ROW()-8)="",0,INDEX(Transactions!$O:$O,ROW()-8))</f>
        <v>0</v>
      </c>
    </row>
    <row r="8117" spans="2:6" x14ac:dyDescent="0.15">
      <c r="B8117">
        <f ca="1">IF(INDEX(Transactions!$J:$J,ROW()-8)="",TODAY(),INDEX(Transactions!$G:$G,ROW()-8))</f>
        <v>46229</v>
      </c>
      <c r="F8117">
        <f>IF(INDEX(Transactions!$J:$J,ROW()-8)="",0,INDEX(Transactions!$O:$O,ROW()-8))</f>
        <v>0</v>
      </c>
    </row>
    <row r="8118" spans="2:6" x14ac:dyDescent="0.15">
      <c r="B8118">
        <f ca="1">IF(INDEX(Transactions!$J:$J,ROW()-8)="",TODAY(),INDEX(Transactions!$G:$G,ROW()-8))</f>
        <v>46229</v>
      </c>
      <c r="F8118">
        <f>IF(INDEX(Transactions!$J:$J,ROW()-8)="",0,INDEX(Transactions!$O:$O,ROW()-8))</f>
        <v>0</v>
      </c>
    </row>
    <row r="8119" spans="2:6" x14ac:dyDescent="0.15">
      <c r="B8119">
        <f ca="1">IF(INDEX(Transactions!$J:$J,ROW()-8)="",TODAY(),INDEX(Transactions!$G:$G,ROW()-8))</f>
        <v>46229</v>
      </c>
      <c r="F8119">
        <f>IF(INDEX(Transactions!$J:$J,ROW()-8)="",0,INDEX(Transactions!$O:$O,ROW()-8))</f>
        <v>0</v>
      </c>
    </row>
    <row r="8120" spans="2:6" x14ac:dyDescent="0.15">
      <c r="B8120">
        <f ca="1">IF(INDEX(Transactions!$J:$J,ROW()-8)="",TODAY(),INDEX(Transactions!$G:$G,ROW()-8))</f>
        <v>46229</v>
      </c>
      <c r="F8120">
        <f>IF(INDEX(Transactions!$J:$J,ROW()-8)="",0,INDEX(Transactions!$O:$O,ROW()-8))</f>
        <v>0</v>
      </c>
    </row>
    <row r="8121" spans="2:6" x14ac:dyDescent="0.15">
      <c r="B8121">
        <f ca="1">IF(INDEX(Transactions!$J:$J,ROW()-8)="",TODAY(),INDEX(Transactions!$G:$G,ROW()-8))</f>
        <v>46229</v>
      </c>
      <c r="F8121">
        <f>IF(INDEX(Transactions!$J:$J,ROW()-8)="",0,INDEX(Transactions!$O:$O,ROW()-8))</f>
        <v>0</v>
      </c>
    </row>
    <row r="8122" spans="2:6" x14ac:dyDescent="0.15">
      <c r="B8122">
        <f ca="1">IF(INDEX(Transactions!$J:$J,ROW()-8)="",TODAY(),INDEX(Transactions!$G:$G,ROW()-8))</f>
        <v>46229</v>
      </c>
      <c r="F8122">
        <f>IF(INDEX(Transactions!$J:$J,ROW()-8)="",0,INDEX(Transactions!$O:$O,ROW()-8))</f>
        <v>0</v>
      </c>
    </row>
    <row r="8123" spans="2:6" x14ac:dyDescent="0.15">
      <c r="B8123">
        <f ca="1">IF(INDEX(Transactions!$J:$J,ROW()-8)="",TODAY(),INDEX(Transactions!$G:$G,ROW()-8))</f>
        <v>46229</v>
      </c>
      <c r="F8123">
        <f>IF(INDEX(Transactions!$J:$J,ROW()-8)="",0,INDEX(Transactions!$O:$O,ROW()-8))</f>
        <v>0</v>
      </c>
    </row>
    <row r="8124" spans="2:6" x14ac:dyDescent="0.15">
      <c r="B8124">
        <f ca="1">IF(INDEX(Transactions!$J:$J,ROW()-8)="",TODAY(),INDEX(Transactions!$G:$G,ROW()-8))</f>
        <v>46229</v>
      </c>
      <c r="F8124">
        <f>IF(INDEX(Transactions!$J:$J,ROW()-8)="",0,INDEX(Transactions!$O:$O,ROW()-8))</f>
        <v>0</v>
      </c>
    </row>
    <row r="8125" spans="2:6" x14ac:dyDescent="0.15">
      <c r="B8125">
        <f ca="1">IF(INDEX(Transactions!$J:$J,ROW()-8)="",TODAY(),INDEX(Transactions!$G:$G,ROW()-8))</f>
        <v>46229</v>
      </c>
      <c r="F8125">
        <f>IF(INDEX(Transactions!$J:$J,ROW()-8)="",0,INDEX(Transactions!$O:$O,ROW()-8))</f>
        <v>0</v>
      </c>
    </row>
    <row r="8126" spans="2:6" x14ac:dyDescent="0.15">
      <c r="B8126">
        <f ca="1">IF(INDEX(Transactions!$J:$J,ROW()-8)="",TODAY(),INDEX(Transactions!$G:$G,ROW()-8))</f>
        <v>46229</v>
      </c>
      <c r="F8126">
        <f>IF(INDEX(Transactions!$J:$J,ROW()-8)="",0,INDEX(Transactions!$O:$O,ROW()-8))</f>
        <v>0</v>
      </c>
    </row>
    <row r="8127" spans="2:6" x14ac:dyDescent="0.15">
      <c r="B8127">
        <f ca="1">IF(INDEX(Transactions!$J:$J,ROW()-8)="",TODAY(),INDEX(Transactions!$G:$G,ROW()-8))</f>
        <v>46229</v>
      </c>
      <c r="F8127">
        <f>IF(INDEX(Transactions!$J:$J,ROW()-8)="",0,INDEX(Transactions!$O:$O,ROW()-8))</f>
        <v>0</v>
      </c>
    </row>
    <row r="8128" spans="2:6" x14ac:dyDescent="0.15">
      <c r="B8128">
        <f ca="1">IF(INDEX(Transactions!$J:$J,ROW()-8)="",TODAY(),INDEX(Transactions!$G:$G,ROW()-8))</f>
        <v>46229</v>
      </c>
      <c r="F8128">
        <f>IF(INDEX(Transactions!$J:$J,ROW()-8)="",0,INDEX(Transactions!$O:$O,ROW()-8))</f>
        <v>0</v>
      </c>
    </row>
    <row r="8129" spans="2:6" x14ac:dyDescent="0.15">
      <c r="B8129">
        <f ca="1">IF(INDEX(Transactions!$J:$J,ROW()-8)="",TODAY(),INDEX(Transactions!$G:$G,ROW()-8))</f>
        <v>46229</v>
      </c>
      <c r="F8129">
        <f>IF(INDEX(Transactions!$J:$J,ROW()-8)="",0,INDEX(Transactions!$O:$O,ROW()-8))</f>
        <v>0</v>
      </c>
    </row>
    <row r="8130" spans="2:6" x14ac:dyDescent="0.15">
      <c r="B8130">
        <f ca="1">IF(INDEX(Transactions!$J:$J,ROW()-8)="",TODAY(),INDEX(Transactions!$G:$G,ROW()-8))</f>
        <v>46229</v>
      </c>
      <c r="F8130">
        <f>IF(INDEX(Transactions!$J:$J,ROW()-8)="",0,INDEX(Transactions!$O:$O,ROW()-8))</f>
        <v>0</v>
      </c>
    </row>
    <row r="8131" spans="2:6" x14ac:dyDescent="0.15">
      <c r="B8131">
        <f ca="1">IF(INDEX(Transactions!$J:$J,ROW()-8)="",TODAY(),INDEX(Transactions!$G:$G,ROW()-8))</f>
        <v>46229</v>
      </c>
      <c r="F8131">
        <f>IF(INDEX(Transactions!$J:$J,ROW()-8)="",0,INDEX(Transactions!$O:$O,ROW()-8))</f>
        <v>0</v>
      </c>
    </row>
    <row r="8132" spans="2:6" x14ac:dyDescent="0.15">
      <c r="B8132">
        <f ca="1">IF(INDEX(Transactions!$J:$J,ROW()-8)="",TODAY(),INDEX(Transactions!$G:$G,ROW()-8))</f>
        <v>46229</v>
      </c>
      <c r="F8132">
        <f>IF(INDEX(Transactions!$J:$J,ROW()-8)="",0,INDEX(Transactions!$O:$O,ROW()-8))</f>
        <v>0</v>
      </c>
    </row>
    <row r="8133" spans="2:6" x14ac:dyDescent="0.15">
      <c r="B8133">
        <f ca="1">IF(INDEX(Transactions!$J:$J,ROW()-8)="",TODAY(),INDEX(Transactions!$G:$G,ROW()-8))</f>
        <v>46229</v>
      </c>
      <c r="F8133">
        <f>IF(INDEX(Transactions!$J:$J,ROW()-8)="",0,INDEX(Transactions!$O:$O,ROW()-8))</f>
        <v>0</v>
      </c>
    </row>
    <row r="8134" spans="2:6" x14ac:dyDescent="0.15">
      <c r="B8134">
        <f ca="1">IF(INDEX(Transactions!$J:$J,ROW()-8)="",TODAY(),INDEX(Transactions!$G:$G,ROW()-8))</f>
        <v>46229</v>
      </c>
      <c r="F8134">
        <f>IF(INDEX(Transactions!$J:$J,ROW()-8)="",0,INDEX(Transactions!$O:$O,ROW()-8))</f>
        <v>0</v>
      </c>
    </row>
    <row r="8135" spans="2:6" x14ac:dyDescent="0.15">
      <c r="B8135">
        <f ca="1">IF(INDEX(Transactions!$J:$J,ROW()-8)="",TODAY(),INDEX(Transactions!$G:$G,ROW()-8))</f>
        <v>46229</v>
      </c>
      <c r="F8135">
        <f>IF(INDEX(Transactions!$J:$J,ROW()-8)="",0,INDEX(Transactions!$O:$O,ROW()-8))</f>
        <v>0</v>
      </c>
    </row>
    <row r="8136" spans="2:6" x14ac:dyDescent="0.15">
      <c r="B8136">
        <f ca="1">IF(INDEX(Transactions!$J:$J,ROW()-8)="",TODAY(),INDEX(Transactions!$G:$G,ROW()-8))</f>
        <v>46229</v>
      </c>
      <c r="F8136">
        <f>IF(INDEX(Transactions!$J:$J,ROW()-8)="",0,INDEX(Transactions!$O:$O,ROW()-8))</f>
        <v>0</v>
      </c>
    </row>
    <row r="8137" spans="2:6" x14ac:dyDescent="0.15">
      <c r="B8137">
        <f ca="1">IF(INDEX(Transactions!$J:$J,ROW()-8)="",TODAY(),INDEX(Transactions!$G:$G,ROW()-8))</f>
        <v>46229</v>
      </c>
      <c r="F8137">
        <f>IF(INDEX(Transactions!$J:$J,ROW()-8)="",0,INDEX(Transactions!$O:$O,ROW()-8))</f>
        <v>0</v>
      </c>
    </row>
    <row r="8138" spans="2:6" x14ac:dyDescent="0.15">
      <c r="B8138">
        <f ca="1">IF(INDEX(Transactions!$J:$J,ROW()-8)="",TODAY(),INDEX(Transactions!$G:$G,ROW()-8))</f>
        <v>46229</v>
      </c>
      <c r="F8138">
        <f>IF(INDEX(Transactions!$J:$J,ROW()-8)="",0,INDEX(Transactions!$O:$O,ROW()-8))</f>
        <v>0</v>
      </c>
    </row>
    <row r="8139" spans="2:6" x14ac:dyDescent="0.15">
      <c r="B8139">
        <f ca="1">IF(INDEX(Transactions!$J:$J,ROW()-8)="",TODAY(),INDEX(Transactions!$G:$G,ROW()-8))</f>
        <v>46229</v>
      </c>
      <c r="F8139">
        <f>IF(INDEX(Transactions!$J:$J,ROW()-8)="",0,INDEX(Transactions!$O:$O,ROW()-8))</f>
        <v>0</v>
      </c>
    </row>
    <row r="8140" spans="2:6" x14ac:dyDescent="0.15">
      <c r="B8140">
        <f ca="1">IF(INDEX(Transactions!$J:$J,ROW()-8)="",TODAY(),INDEX(Transactions!$G:$G,ROW()-8))</f>
        <v>46229</v>
      </c>
      <c r="F8140">
        <f>IF(INDEX(Transactions!$J:$J,ROW()-8)="",0,INDEX(Transactions!$O:$O,ROW()-8))</f>
        <v>0</v>
      </c>
    </row>
    <row r="8141" spans="2:6" x14ac:dyDescent="0.15">
      <c r="B8141">
        <f ca="1">IF(INDEX(Transactions!$J:$J,ROW()-8)="",TODAY(),INDEX(Transactions!$G:$G,ROW()-8))</f>
        <v>46229</v>
      </c>
      <c r="F8141">
        <f>IF(INDEX(Transactions!$J:$J,ROW()-8)="",0,INDEX(Transactions!$O:$O,ROW()-8))</f>
        <v>0</v>
      </c>
    </row>
    <row r="8142" spans="2:6" x14ac:dyDescent="0.15">
      <c r="B8142">
        <f ca="1">IF(INDEX(Transactions!$J:$J,ROW()-8)="",TODAY(),INDEX(Transactions!$G:$G,ROW()-8))</f>
        <v>46229</v>
      </c>
      <c r="F8142">
        <f>IF(INDEX(Transactions!$J:$J,ROW()-8)="",0,INDEX(Transactions!$O:$O,ROW()-8))</f>
        <v>0</v>
      </c>
    </row>
    <row r="8143" spans="2:6" x14ac:dyDescent="0.15">
      <c r="B8143">
        <f ca="1">IF(INDEX(Transactions!$J:$J,ROW()-8)="",TODAY(),INDEX(Transactions!$G:$G,ROW()-8))</f>
        <v>46229</v>
      </c>
      <c r="F8143">
        <f>IF(INDEX(Transactions!$J:$J,ROW()-8)="",0,INDEX(Transactions!$O:$O,ROW()-8))</f>
        <v>0</v>
      </c>
    </row>
    <row r="8144" spans="2:6" x14ac:dyDescent="0.15">
      <c r="B8144">
        <f ca="1">IF(INDEX(Transactions!$J:$J,ROW()-8)="",TODAY(),INDEX(Transactions!$G:$G,ROW()-8))</f>
        <v>46229</v>
      </c>
      <c r="F8144">
        <f>IF(INDEX(Transactions!$J:$J,ROW()-8)="",0,INDEX(Transactions!$O:$O,ROW()-8))</f>
        <v>0</v>
      </c>
    </row>
    <row r="8145" spans="2:6" x14ac:dyDescent="0.15">
      <c r="B8145">
        <f ca="1">IF(INDEX(Transactions!$J:$J,ROW()-8)="",TODAY(),INDEX(Transactions!$G:$G,ROW()-8))</f>
        <v>46229</v>
      </c>
      <c r="F8145">
        <f>IF(INDEX(Transactions!$J:$J,ROW()-8)="",0,INDEX(Transactions!$O:$O,ROW()-8))</f>
        <v>0</v>
      </c>
    </row>
    <row r="8146" spans="2:6" x14ac:dyDescent="0.15">
      <c r="B8146">
        <f ca="1">IF(INDEX(Transactions!$J:$J,ROW()-8)="",TODAY(),INDEX(Transactions!$G:$G,ROW()-8))</f>
        <v>46229</v>
      </c>
      <c r="F8146">
        <f>IF(INDEX(Transactions!$J:$J,ROW()-8)="",0,INDEX(Transactions!$O:$O,ROW()-8))</f>
        <v>0</v>
      </c>
    </row>
    <row r="8147" spans="2:6" x14ac:dyDescent="0.15">
      <c r="B8147">
        <f ca="1">IF(INDEX(Transactions!$J:$J,ROW()-8)="",TODAY(),INDEX(Transactions!$G:$G,ROW()-8))</f>
        <v>46229</v>
      </c>
      <c r="F8147">
        <f>IF(INDEX(Transactions!$J:$J,ROW()-8)="",0,INDEX(Transactions!$O:$O,ROW()-8))</f>
        <v>0</v>
      </c>
    </row>
    <row r="8148" spans="2:6" x14ac:dyDescent="0.15">
      <c r="B8148">
        <f ca="1">IF(INDEX(Transactions!$J:$J,ROW()-8)="",TODAY(),INDEX(Transactions!$G:$G,ROW()-8))</f>
        <v>46229</v>
      </c>
      <c r="F8148">
        <f>IF(INDEX(Transactions!$J:$J,ROW()-8)="",0,INDEX(Transactions!$O:$O,ROW()-8))</f>
        <v>0</v>
      </c>
    </row>
    <row r="8149" spans="2:6" x14ac:dyDescent="0.15">
      <c r="B8149">
        <f ca="1">IF(INDEX(Transactions!$J:$J,ROW()-8)="",TODAY(),INDEX(Transactions!$G:$G,ROW()-8))</f>
        <v>46229</v>
      </c>
      <c r="F8149">
        <f>IF(INDEX(Transactions!$J:$J,ROW()-8)="",0,INDEX(Transactions!$O:$O,ROW()-8))</f>
        <v>0</v>
      </c>
    </row>
    <row r="8150" spans="2:6" x14ac:dyDescent="0.15">
      <c r="B8150">
        <f ca="1">IF(INDEX(Transactions!$J:$J,ROW()-8)="",TODAY(),INDEX(Transactions!$G:$G,ROW()-8))</f>
        <v>46229</v>
      </c>
      <c r="F8150">
        <f>IF(INDEX(Transactions!$J:$J,ROW()-8)="",0,INDEX(Transactions!$O:$O,ROW()-8))</f>
        <v>0</v>
      </c>
    </row>
    <row r="8151" spans="2:6" x14ac:dyDescent="0.15">
      <c r="B8151">
        <f ca="1">IF(INDEX(Transactions!$J:$J,ROW()-8)="",TODAY(),INDEX(Transactions!$G:$G,ROW()-8))</f>
        <v>46229</v>
      </c>
      <c r="F8151">
        <f>IF(INDEX(Transactions!$J:$J,ROW()-8)="",0,INDEX(Transactions!$O:$O,ROW()-8))</f>
        <v>0</v>
      </c>
    </row>
    <row r="8152" spans="2:6" x14ac:dyDescent="0.15">
      <c r="B8152">
        <f ca="1">IF(INDEX(Transactions!$J:$J,ROW()-8)="",TODAY(),INDEX(Transactions!$G:$G,ROW()-8))</f>
        <v>46229</v>
      </c>
      <c r="F8152">
        <f>IF(INDEX(Transactions!$J:$J,ROW()-8)="",0,INDEX(Transactions!$O:$O,ROW()-8))</f>
        <v>0</v>
      </c>
    </row>
    <row r="8153" spans="2:6" x14ac:dyDescent="0.15">
      <c r="B8153">
        <f ca="1">IF(INDEX(Transactions!$J:$J,ROW()-8)="",TODAY(),INDEX(Transactions!$G:$G,ROW()-8))</f>
        <v>46229</v>
      </c>
      <c r="F8153">
        <f>IF(INDEX(Transactions!$J:$J,ROW()-8)="",0,INDEX(Transactions!$O:$O,ROW()-8))</f>
        <v>0</v>
      </c>
    </row>
    <row r="8154" spans="2:6" x14ac:dyDescent="0.15">
      <c r="B8154">
        <f ca="1">IF(INDEX(Transactions!$J:$J,ROW()-8)="",TODAY(),INDEX(Transactions!$G:$G,ROW()-8))</f>
        <v>46229</v>
      </c>
      <c r="F8154">
        <f>IF(INDEX(Transactions!$J:$J,ROW()-8)="",0,INDEX(Transactions!$O:$O,ROW()-8))</f>
        <v>0</v>
      </c>
    </row>
    <row r="8155" spans="2:6" x14ac:dyDescent="0.15">
      <c r="B8155">
        <f ca="1">IF(INDEX(Transactions!$J:$J,ROW()-8)="",TODAY(),INDEX(Transactions!$G:$G,ROW()-8))</f>
        <v>46229</v>
      </c>
      <c r="F8155">
        <f>IF(INDEX(Transactions!$J:$J,ROW()-8)="",0,INDEX(Transactions!$O:$O,ROW()-8))</f>
        <v>0</v>
      </c>
    </row>
    <row r="8156" spans="2:6" x14ac:dyDescent="0.15">
      <c r="B8156">
        <f ca="1">IF(INDEX(Transactions!$J:$J,ROW()-8)="",TODAY(),INDEX(Transactions!$G:$G,ROW()-8))</f>
        <v>46229</v>
      </c>
      <c r="F8156">
        <f>IF(INDEX(Transactions!$J:$J,ROW()-8)="",0,INDEX(Transactions!$O:$O,ROW()-8))</f>
        <v>0</v>
      </c>
    </row>
    <row r="8157" spans="2:6" x14ac:dyDescent="0.15">
      <c r="B8157">
        <f ca="1">IF(INDEX(Transactions!$J:$J,ROW()-8)="",TODAY(),INDEX(Transactions!$G:$G,ROW()-8))</f>
        <v>46229</v>
      </c>
      <c r="F8157">
        <f>IF(INDEX(Transactions!$J:$J,ROW()-8)="",0,INDEX(Transactions!$O:$O,ROW()-8))</f>
        <v>0</v>
      </c>
    </row>
    <row r="8158" spans="2:6" x14ac:dyDescent="0.15">
      <c r="B8158">
        <f ca="1">IF(INDEX(Transactions!$J:$J,ROW()-8)="",TODAY(),INDEX(Transactions!$G:$G,ROW()-8))</f>
        <v>46229</v>
      </c>
      <c r="F8158">
        <f>IF(INDEX(Transactions!$J:$J,ROW()-8)="",0,INDEX(Transactions!$O:$O,ROW()-8))</f>
        <v>0</v>
      </c>
    </row>
    <row r="8159" spans="2:6" x14ac:dyDescent="0.15">
      <c r="B8159">
        <f ca="1">IF(INDEX(Transactions!$J:$J,ROW()-8)="",TODAY(),INDEX(Transactions!$G:$G,ROW()-8))</f>
        <v>46229</v>
      </c>
      <c r="F8159">
        <f>IF(INDEX(Transactions!$J:$J,ROW()-8)="",0,INDEX(Transactions!$O:$O,ROW()-8))</f>
        <v>0</v>
      </c>
    </row>
    <row r="8160" spans="2:6" x14ac:dyDescent="0.15">
      <c r="B8160">
        <f ca="1">IF(INDEX(Transactions!$J:$J,ROW()-8)="",TODAY(),INDEX(Transactions!$G:$G,ROW()-8))</f>
        <v>46229</v>
      </c>
      <c r="F8160">
        <f>IF(INDEX(Transactions!$J:$J,ROW()-8)="",0,INDEX(Transactions!$O:$O,ROW()-8))</f>
        <v>0</v>
      </c>
    </row>
    <row r="8161" spans="2:6" x14ac:dyDescent="0.15">
      <c r="B8161">
        <f ca="1">IF(INDEX(Transactions!$J:$J,ROW()-8)="",TODAY(),INDEX(Transactions!$G:$G,ROW()-8))</f>
        <v>46229</v>
      </c>
      <c r="F8161">
        <f>IF(INDEX(Transactions!$J:$J,ROW()-8)="",0,INDEX(Transactions!$O:$O,ROW()-8))</f>
        <v>0</v>
      </c>
    </row>
    <row r="8162" spans="2:6" x14ac:dyDescent="0.15">
      <c r="B8162">
        <f ca="1">IF(INDEX(Transactions!$J:$J,ROW()-8)="",TODAY(),INDEX(Transactions!$G:$G,ROW()-8))</f>
        <v>46229</v>
      </c>
      <c r="F8162">
        <f>IF(INDEX(Transactions!$J:$J,ROW()-8)="",0,INDEX(Transactions!$O:$O,ROW()-8))</f>
        <v>0</v>
      </c>
    </row>
    <row r="8163" spans="2:6" x14ac:dyDescent="0.15">
      <c r="B8163">
        <f ca="1">IF(INDEX(Transactions!$J:$J,ROW()-8)="",TODAY(),INDEX(Transactions!$G:$G,ROW()-8))</f>
        <v>46229</v>
      </c>
      <c r="F8163">
        <f>IF(INDEX(Transactions!$J:$J,ROW()-8)="",0,INDEX(Transactions!$O:$O,ROW()-8))</f>
        <v>0</v>
      </c>
    </row>
    <row r="8164" spans="2:6" x14ac:dyDescent="0.15">
      <c r="B8164">
        <f ca="1">IF(INDEX(Transactions!$J:$J,ROW()-8)="",TODAY(),INDEX(Transactions!$G:$G,ROW()-8))</f>
        <v>46229</v>
      </c>
      <c r="F8164">
        <f>IF(INDEX(Transactions!$J:$J,ROW()-8)="",0,INDEX(Transactions!$O:$O,ROW()-8))</f>
        <v>0</v>
      </c>
    </row>
    <row r="8165" spans="2:6" x14ac:dyDescent="0.15">
      <c r="B8165">
        <f ca="1">IF(INDEX(Transactions!$J:$J,ROW()-8)="",TODAY(),INDEX(Transactions!$G:$G,ROW()-8))</f>
        <v>46229</v>
      </c>
      <c r="F8165">
        <f>IF(INDEX(Transactions!$J:$J,ROW()-8)="",0,INDEX(Transactions!$O:$O,ROW()-8))</f>
        <v>0</v>
      </c>
    </row>
    <row r="8166" spans="2:6" x14ac:dyDescent="0.15">
      <c r="B8166">
        <f ca="1">IF(INDEX(Transactions!$J:$J,ROW()-8)="",TODAY(),INDEX(Transactions!$G:$G,ROW()-8))</f>
        <v>46229</v>
      </c>
      <c r="F8166">
        <f>IF(INDEX(Transactions!$J:$J,ROW()-8)="",0,INDEX(Transactions!$O:$O,ROW()-8))</f>
        <v>0</v>
      </c>
    </row>
    <row r="8167" spans="2:6" x14ac:dyDescent="0.15">
      <c r="B8167">
        <f ca="1">IF(INDEX(Transactions!$J:$J,ROW()-8)="",TODAY(),INDEX(Transactions!$G:$G,ROW()-8))</f>
        <v>46229</v>
      </c>
      <c r="F8167">
        <f>IF(INDEX(Transactions!$J:$J,ROW()-8)="",0,INDEX(Transactions!$O:$O,ROW()-8))</f>
        <v>0</v>
      </c>
    </row>
    <row r="8168" spans="2:6" x14ac:dyDescent="0.15">
      <c r="B8168">
        <f ca="1">IF(INDEX(Transactions!$J:$J,ROW()-8)="",TODAY(),INDEX(Transactions!$G:$G,ROW()-8))</f>
        <v>46229</v>
      </c>
      <c r="F8168">
        <f>IF(INDEX(Transactions!$J:$J,ROW()-8)="",0,INDEX(Transactions!$O:$O,ROW()-8))</f>
        <v>0</v>
      </c>
    </row>
    <row r="8169" spans="2:6" x14ac:dyDescent="0.15">
      <c r="B8169">
        <f ca="1">IF(INDEX(Transactions!$J:$J,ROW()-8)="",TODAY(),INDEX(Transactions!$G:$G,ROW()-8))</f>
        <v>46229</v>
      </c>
      <c r="F8169">
        <f>IF(INDEX(Transactions!$J:$J,ROW()-8)="",0,INDEX(Transactions!$O:$O,ROW()-8))</f>
        <v>0</v>
      </c>
    </row>
    <row r="8170" spans="2:6" x14ac:dyDescent="0.15">
      <c r="B8170">
        <f ca="1">IF(INDEX(Transactions!$J:$J,ROW()-8)="",TODAY(),INDEX(Transactions!$G:$G,ROW()-8))</f>
        <v>46229</v>
      </c>
      <c r="F8170">
        <f>IF(INDEX(Transactions!$J:$J,ROW()-8)="",0,INDEX(Transactions!$O:$O,ROW()-8))</f>
        <v>0</v>
      </c>
    </row>
    <row r="8171" spans="2:6" x14ac:dyDescent="0.15">
      <c r="B8171">
        <f ca="1">IF(INDEX(Transactions!$J:$J,ROW()-8)="",TODAY(),INDEX(Transactions!$G:$G,ROW()-8))</f>
        <v>46229</v>
      </c>
      <c r="F8171">
        <f>IF(INDEX(Transactions!$J:$J,ROW()-8)="",0,INDEX(Transactions!$O:$O,ROW()-8))</f>
        <v>0</v>
      </c>
    </row>
    <row r="8172" spans="2:6" x14ac:dyDescent="0.15">
      <c r="B8172">
        <f ca="1">IF(INDEX(Transactions!$J:$J,ROW()-8)="",TODAY(),INDEX(Transactions!$G:$G,ROW()-8))</f>
        <v>46229</v>
      </c>
      <c r="F8172">
        <f>IF(INDEX(Transactions!$J:$J,ROW()-8)="",0,INDEX(Transactions!$O:$O,ROW()-8))</f>
        <v>0</v>
      </c>
    </row>
    <row r="8173" spans="2:6" x14ac:dyDescent="0.15">
      <c r="B8173">
        <f ca="1">IF(INDEX(Transactions!$J:$J,ROW()-8)="",TODAY(),INDEX(Transactions!$G:$G,ROW()-8))</f>
        <v>46229</v>
      </c>
      <c r="F8173">
        <f>IF(INDEX(Transactions!$J:$J,ROW()-8)="",0,INDEX(Transactions!$O:$O,ROW()-8))</f>
        <v>0</v>
      </c>
    </row>
    <row r="8174" spans="2:6" x14ac:dyDescent="0.15">
      <c r="B8174">
        <f ca="1">IF(INDEX(Transactions!$J:$J,ROW()-8)="",TODAY(),INDEX(Transactions!$G:$G,ROW()-8))</f>
        <v>46229</v>
      </c>
      <c r="F8174">
        <f>IF(INDEX(Transactions!$J:$J,ROW()-8)="",0,INDEX(Transactions!$O:$O,ROW()-8))</f>
        <v>0</v>
      </c>
    </row>
    <row r="8175" spans="2:6" x14ac:dyDescent="0.15">
      <c r="B8175">
        <f ca="1">IF(INDEX(Transactions!$J:$J,ROW()-8)="",TODAY(),INDEX(Transactions!$G:$G,ROW()-8))</f>
        <v>46229</v>
      </c>
      <c r="F8175">
        <f>IF(INDEX(Transactions!$J:$J,ROW()-8)="",0,INDEX(Transactions!$O:$O,ROW()-8))</f>
        <v>0</v>
      </c>
    </row>
    <row r="8176" spans="2:6" x14ac:dyDescent="0.15">
      <c r="B8176">
        <f ca="1">IF(INDEX(Transactions!$J:$J,ROW()-8)="",TODAY(),INDEX(Transactions!$G:$G,ROW()-8))</f>
        <v>46229</v>
      </c>
      <c r="F8176">
        <f>IF(INDEX(Transactions!$J:$J,ROW()-8)="",0,INDEX(Transactions!$O:$O,ROW()-8))</f>
        <v>0</v>
      </c>
    </row>
    <row r="8177" spans="2:6" x14ac:dyDescent="0.15">
      <c r="B8177">
        <f ca="1">IF(INDEX(Transactions!$J:$J,ROW()-8)="",TODAY(),INDEX(Transactions!$G:$G,ROW()-8))</f>
        <v>46229</v>
      </c>
      <c r="F8177">
        <f>IF(INDEX(Transactions!$J:$J,ROW()-8)="",0,INDEX(Transactions!$O:$O,ROW()-8))</f>
        <v>0</v>
      </c>
    </row>
    <row r="8178" spans="2:6" x14ac:dyDescent="0.15">
      <c r="B8178">
        <f ca="1">IF(INDEX(Transactions!$J:$J,ROW()-8)="",TODAY(),INDEX(Transactions!$G:$G,ROW()-8))</f>
        <v>46229</v>
      </c>
      <c r="F8178">
        <f>IF(INDEX(Transactions!$J:$J,ROW()-8)="",0,INDEX(Transactions!$O:$O,ROW()-8))</f>
        <v>0</v>
      </c>
    </row>
    <row r="8179" spans="2:6" x14ac:dyDescent="0.15">
      <c r="B8179">
        <f ca="1">IF(INDEX(Transactions!$J:$J,ROW()-8)="",TODAY(),INDEX(Transactions!$G:$G,ROW()-8))</f>
        <v>46229</v>
      </c>
      <c r="F8179">
        <f>IF(INDEX(Transactions!$J:$J,ROW()-8)="",0,INDEX(Transactions!$O:$O,ROW()-8))</f>
        <v>0</v>
      </c>
    </row>
    <row r="8180" spans="2:6" x14ac:dyDescent="0.15">
      <c r="B8180">
        <f ca="1">IF(INDEX(Transactions!$J:$J,ROW()-8)="",TODAY(),INDEX(Transactions!$G:$G,ROW()-8))</f>
        <v>46229</v>
      </c>
      <c r="F8180">
        <f>IF(INDEX(Transactions!$J:$J,ROW()-8)="",0,INDEX(Transactions!$O:$O,ROW()-8))</f>
        <v>0</v>
      </c>
    </row>
    <row r="8181" spans="2:6" x14ac:dyDescent="0.15">
      <c r="B8181">
        <f ca="1">IF(INDEX(Transactions!$J:$J,ROW()-8)="",TODAY(),INDEX(Transactions!$G:$G,ROW()-8))</f>
        <v>46229</v>
      </c>
      <c r="F8181">
        <f>IF(INDEX(Transactions!$J:$J,ROW()-8)="",0,INDEX(Transactions!$O:$O,ROW()-8))</f>
        <v>0</v>
      </c>
    </row>
    <row r="8182" spans="2:6" x14ac:dyDescent="0.15">
      <c r="B8182">
        <f ca="1">IF(INDEX(Transactions!$J:$J,ROW()-8)="",TODAY(),INDEX(Transactions!$G:$G,ROW()-8))</f>
        <v>46229</v>
      </c>
      <c r="F8182">
        <f>IF(INDEX(Transactions!$J:$J,ROW()-8)="",0,INDEX(Transactions!$O:$O,ROW()-8))</f>
        <v>0</v>
      </c>
    </row>
    <row r="8183" spans="2:6" x14ac:dyDescent="0.15">
      <c r="B8183">
        <f ca="1">IF(INDEX(Transactions!$J:$J,ROW()-8)="",TODAY(),INDEX(Transactions!$G:$G,ROW()-8))</f>
        <v>46229</v>
      </c>
      <c r="F8183">
        <f>IF(INDEX(Transactions!$J:$J,ROW()-8)="",0,INDEX(Transactions!$O:$O,ROW()-8))</f>
        <v>0</v>
      </c>
    </row>
    <row r="8184" spans="2:6" x14ac:dyDescent="0.15">
      <c r="B8184">
        <f ca="1">IF(INDEX(Transactions!$J:$J,ROW()-8)="",TODAY(),INDEX(Transactions!$G:$G,ROW()-8))</f>
        <v>46229</v>
      </c>
      <c r="F8184">
        <f>IF(INDEX(Transactions!$J:$J,ROW()-8)="",0,INDEX(Transactions!$O:$O,ROW()-8))</f>
        <v>0</v>
      </c>
    </row>
    <row r="8185" spans="2:6" x14ac:dyDescent="0.15">
      <c r="B8185">
        <f ca="1">IF(INDEX(Transactions!$J:$J,ROW()-8)="",TODAY(),INDEX(Transactions!$G:$G,ROW()-8))</f>
        <v>46229</v>
      </c>
      <c r="F8185">
        <f>IF(INDEX(Transactions!$J:$J,ROW()-8)="",0,INDEX(Transactions!$O:$O,ROW()-8))</f>
        <v>0</v>
      </c>
    </row>
    <row r="8186" spans="2:6" x14ac:dyDescent="0.15">
      <c r="B8186">
        <f ca="1">IF(INDEX(Transactions!$J:$J,ROW()-8)="",TODAY(),INDEX(Transactions!$G:$G,ROW()-8))</f>
        <v>46229</v>
      </c>
      <c r="F8186">
        <f>IF(INDEX(Transactions!$J:$J,ROW()-8)="",0,INDEX(Transactions!$O:$O,ROW()-8))</f>
        <v>0</v>
      </c>
    </row>
    <row r="8187" spans="2:6" x14ac:dyDescent="0.15">
      <c r="B8187">
        <f ca="1">IF(INDEX(Transactions!$J:$J,ROW()-8)="",TODAY(),INDEX(Transactions!$G:$G,ROW()-8))</f>
        <v>46229</v>
      </c>
      <c r="F8187">
        <f>IF(INDEX(Transactions!$J:$J,ROW()-8)="",0,INDEX(Transactions!$O:$O,ROW()-8))</f>
        <v>0</v>
      </c>
    </row>
    <row r="8188" spans="2:6" x14ac:dyDescent="0.15">
      <c r="B8188">
        <f ca="1">IF(INDEX(Transactions!$J:$J,ROW()-8)="",TODAY(),INDEX(Transactions!$G:$G,ROW()-8))</f>
        <v>46229</v>
      </c>
      <c r="F8188">
        <f>IF(INDEX(Transactions!$J:$J,ROW()-8)="",0,INDEX(Transactions!$O:$O,ROW()-8))</f>
        <v>0</v>
      </c>
    </row>
    <row r="8189" spans="2:6" x14ac:dyDescent="0.15">
      <c r="B8189">
        <f ca="1">IF(INDEX(Transactions!$J:$J,ROW()-8)="",TODAY(),INDEX(Transactions!$G:$G,ROW()-8))</f>
        <v>46229</v>
      </c>
      <c r="F8189">
        <f>IF(INDEX(Transactions!$J:$J,ROW()-8)="",0,INDEX(Transactions!$O:$O,ROW()-8))</f>
        <v>0</v>
      </c>
    </row>
    <row r="8190" spans="2:6" x14ac:dyDescent="0.15">
      <c r="B8190">
        <f ca="1">IF(INDEX(Transactions!$J:$J,ROW()-8)="",TODAY(),INDEX(Transactions!$G:$G,ROW()-8))</f>
        <v>46229</v>
      </c>
      <c r="F8190">
        <f>IF(INDEX(Transactions!$J:$J,ROW()-8)="",0,INDEX(Transactions!$O:$O,ROW()-8))</f>
        <v>0</v>
      </c>
    </row>
    <row r="8191" spans="2:6" x14ac:dyDescent="0.15">
      <c r="B8191">
        <f ca="1">IF(INDEX(Transactions!$J:$J,ROW()-8)="",TODAY(),INDEX(Transactions!$G:$G,ROW()-8))</f>
        <v>46229</v>
      </c>
      <c r="F8191">
        <f>IF(INDEX(Transactions!$J:$J,ROW()-8)="",0,INDEX(Transactions!$O:$O,ROW()-8))</f>
        <v>0</v>
      </c>
    </row>
    <row r="8192" spans="2:6" x14ac:dyDescent="0.15">
      <c r="B8192">
        <f ca="1">IF(INDEX(Transactions!$J:$J,ROW()-8)="",TODAY(),INDEX(Transactions!$G:$G,ROW()-8))</f>
        <v>46229</v>
      </c>
      <c r="F8192">
        <f>IF(INDEX(Transactions!$J:$J,ROW()-8)="",0,INDEX(Transactions!$O:$O,ROW()-8))</f>
        <v>0</v>
      </c>
    </row>
    <row r="8193" spans="2:6" x14ac:dyDescent="0.15">
      <c r="B8193">
        <f ca="1">IF(INDEX(Transactions!$J:$J,ROW()-8)="",TODAY(),INDEX(Transactions!$G:$G,ROW()-8))</f>
        <v>46229</v>
      </c>
      <c r="F8193">
        <f>IF(INDEX(Transactions!$J:$J,ROW()-8)="",0,INDEX(Transactions!$O:$O,ROW()-8))</f>
        <v>0</v>
      </c>
    </row>
    <row r="8194" spans="2:6" x14ac:dyDescent="0.15">
      <c r="B8194">
        <f ca="1">IF(INDEX(Transactions!$J:$J,ROW()-8)="",TODAY(),INDEX(Transactions!$G:$G,ROW()-8))</f>
        <v>46229</v>
      </c>
      <c r="F8194">
        <f>IF(INDEX(Transactions!$J:$J,ROW()-8)="",0,INDEX(Transactions!$O:$O,ROW()-8))</f>
        <v>0</v>
      </c>
    </row>
    <row r="8195" spans="2:6" x14ac:dyDescent="0.15">
      <c r="B8195">
        <f ca="1">IF(INDEX(Transactions!$J:$J,ROW()-8)="",TODAY(),INDEX(Transactions!$G:$G,ROW()-8))</f>
        <v>46229</v>
      </c>
      <c r="F8195">
        <f>IF(INDEX(Transactions!$J:$J,ROW()-8)="",0,INDEX(Transactions!$O:$O,ROW()-8))</f>
        <v>0</v>
      </c>
    </row>
    <row r="8196" spans="2:6" x14ac:dyDescent="0.15">
      <c r="B8196">
        <f ca="1">IF(INDEX(Transactions!$J:$J,ROW()-8)="",TODAY(),INDEX(Transactions!$G:$G,ROW()-8))</f>
        <v>46229</v>
      </c>
      <c r="F8196">
        <f>IF(INDEX(Transactions!$J:$J,ROW()-8)="",0,INDEX(Transactions!$O:$O,ROW()-8))</f>
        <v>0</v>
      </c>
    </row>
    <row r="8197" spans="2:6" x14ac:dyDescent="0.15">
      <c r="B8197">
        <f ca="1">IF(INDEX(Transactions!$J:$J,ROW()-8)="",TODAY(),INDEX(Transactions!$G:$G,ROW()-8))</f>
        <v>46229</v>
      </c>
      <c r="F8197">
        <f>IF(INDEX(Transactions!$J:$J,ROW()-8)="",0,INDEX(Transactions!$O:$O,ROW()-8))</f>
        <v>0</v>
      </c>
    </row>
    <row r="8198" spans="2:6" x14ac:dyDescent="0.15">
      <c r="B8198">
        <f ca="1">IF(INDEX(Transactions!$J:$J,ROW()-8)="",TODAY(),INDEX(Transactions!$G:$G,ROW()-8))</f>
        <v>46229</v>
      </c>
      <c r="F8198">
        <f>IF(INDEX(Transactions!$J:$J,ROW()-8)="",0,INDEX(Transactions!$O:$O,ROW()-8))</f>
        <v>0</v>
      </c>
    </row>
    <row r="8199" spans="2:6" x14ac:dyDescent="0.15">
      <c r="B8199">
        <f ca="1">IF(INDEX(Transactions!$J:$J,ROW()-8)="",TODAY(),INDEX(Transactions!$G:$G,ROW()-8))</f>
        <v>46229</v>
      </c>
      <c r="F8199">
        <f>IF(INDEX(Transactions!$J:$J,ROW()-8)="",0,INDEX(Transactions!$O:$O,ROW()-8))</f>
        <v>0</v>
      </c>
    </row>
    <row r="8200" spans="2:6" x14ac:dyDescent="0.15">
      <c r="B8200">
        <f ca="1">IF(INDEX(Transactions!$J:$J,ROW()-8)="",TODAY(),INDEX(Transactions!$G:$G,ROW()-8))</f>
        <v>46229</v>
      </c>
      <c r="F8200">
        <f>IF(INDEX(Transactions!$J:$J,ROW()-8)="",0,INDEX(Transactions!$O:$O,ROW()-8))</f>
        <v>0</v>
      </c>
    </row>
    <row r="8201" spans="2:6" x14ac:dyDescent="0.15">
      <c r="B8201">
        <f ca="1">IF(INDEX(Transactions!$J:$J,ROW()-8)="",TODAY(),INDEX(Transactions!$G:$G,ROW()-8))</f>
        <v>46229</v>
      </c>
      <c r="F8201">
        <f>IF(INDEX(Transactions!$J:$J,ROW()-8)="",0,INDEX(Transactions!$O:$O,ROW()-8))</f>
        <v>0</v>
      </c>
    </row>
    <row r="8202" spans="2:6" x14ac:dyDescent="0.15">
      <c r="B8202">
        <f ca="1">IF(INDEX(Transactions!$J:$J,ROW()-8)="",TODAY(),INDEX(Transactions!$G:$G,ROW()-8))</f>
        <v>46229</v>
      </c>
      <c r="F8202">
        <f>IF(INDEX(Transactions!$J:$J,ROW()-8)="",0,INDEX(Transactions!$O:$O,ROW()-8))</f>
        <v>0</v>
      </c>
    </row>
    <row r="8203" spans="2:6" x14ac:dyDescent="0.15">
      <c r="B8203">
        <f ca="1">IF(INDEX(Transactions!$J:$J,ROW()-8)="",TODAY(),INDEX(Transactions!$G:$G,ROW()-8))</f>
        <v>46229</v>
      </c>
      <c r="F8203">
        <f>IF(INDEX(Transactions!$J:$J,ROW()-8)="",0,INDEX(Transactions!$O:$O,ROW()-8))</f>
        <v>0</v>
      </c>
    </row>
    <row r="8204" spans="2:6" x14ac:dyDescent="0.15">
      <c r="B8204">
        <f ca="1">IF(INDEX(Transactions!$J:$J,ROW()-8)="",TODAY(),INDEX(Transactions!$G:$G,ROW()-8))</f>
        <v>46229</v>
      </c>
      <c r="F8204">
        <f>IF(INDEX(Transactions!$J:$J,ROW()-8)="",0,INDEX(Transactions!$O:$O,ROW()-8))</f>
        <v>0</v>
      </c>
    </row>
    <row r="8205" spans="2:6" x14ac:dyDescent="0.15">
      <c r="B8205">
        <f ca="1">IF(INDEX(Transactions!$J:$J,ROW()-8)="",TODAY(),INDEX(Transactions!$G:$G,ROW()-8))</f>
        <v>46229</v>
      </c>
      <c r="F8205">
        <f>IF(INDEX(Transactions!$J:$J,ROW()-8)="",0,INDEX(Transactions!$O:$O,ROW()-8))</f>
        <v>0</v>
      </c>
    </row>
    <row r="8206" spans="2:6" x14ac:dyDescent="0.15">
      <c r="B8206">
        <f ca="1">IF(INDEX(Transactions!$J:$J,ROW()-8)="",TODAY(),INDEX(Transactions!$G:$G,ROW()-8))</f>
        <v>46229</v>
      </c>
      <c r="F8206">
        <f>IF(INDEX(Transactions!$J:$J,ROW()-8)="",0,INDEX(Transactions!$O:$O,ROW()-8))</f>
        <v>0</v>
      </c>
    </row>
    <row r="8207" spans="2:6" x14ac:dyDescent="0.15">
      <c r="B8207">
        <f ca="1">IF(INDEX(Transactions!$J:$J,ROW()-8)="",TODAY(),INDEX(Transactions!$G:$G,ROW()-8))</f>
        <v>46229</v>
      </c>
      <c r="F8207">
        <f>IF(INDEX(Transactions!$J:$J,ROW()-8)="",0,INDEX(Transactions!$O:$O,ROW()-8))</f>
        <v>0</v>
      </c>
    </row>
    <row r="8208" spans="2:6" x14ac:dyDescent="0.15">
      <c r="B8208">
        <f ca="1">IF(INDEX(Transactions!$J:$J,ROW()-8)="",TODAY(),INDEX(Transactions!$G:$G,ROW()-8))</f>
        <v>46229</v>
      </c>
      <c r="F8208">
        <f>IF(INDEX(Transactions!$J:$J,ROW()-8)="",0,INDEX(Transactions!$O:$O,ROW()-8))</f>
        <v>0</v>
      </c>
    </row>
    <row r="8209" spans="2:6" x14ac:dyDescent="0.15">
      <c r="B8209">
        <f ca="1">IF(INDEX(Transactions!$J:$J,ROW()-8)="",TODAY(),INDEX(Transactions!$G:$G,ROW()-8))</f>
        <v>46229</v>
      </c>
      <c r="F8209">
        <f>IF(INDEX(Transactions!$J:$J,ROW()-8)="",0,INDEX(Transactions!$O:$O,ROW()-8))</f>
        <v>0</v>
      </c>
    </row>
    <row r="8210" spans="2:6" x14ac:dyDescent="0.15">
      <c r="B8210">
        <f ca="1">IF(INDEX(Transactions!$J:$J,ROW()-8)="",TODAY(),INDEX(Transactions!$G:$G,ROW()-8))</f>
        <v>46229</v>
      </c>
      <c r="F8210">
        <f>IF(INDEX(Transactions!$J:$J,ROW()-8)="",0,INDEX(Transactions!$O:$O,ROW()-8))</f>
        <v>0</v>
      </c>
    </row>
    <row r="8211" spans="2:6" x14ac:dyDescent="0.15">
      <c r="B8211">
        <f ca="1">IF(INDEX(Transactions!$J:$J,ROW()-8)="",TODAY(),INDEX(Transactions!$G:$G,ROW()-8))</f>
        <v>46229</v>
      </c>
      <c r="F8211">
        <f>IF(INDEX(Transactions!$J:$J,ROW()-8)="",0,INDEX(Transactions!$O:$O,ROW()-8))</f>
        <v>0</v>
      </c>
    </row>
    <row r="8212" spans="2:6" x14ac:dyDescent="0.15">
      <c r="B8212">
        <f ca="1">IF(INDEX(Transactions!$J:$J,ROW()-8)="",TODAY(),INDEX(Transactions!$G:$G,ROW()-8))</f>
        <v>46229</v>
      </c>
      <c r="F8212">
        <f>IF(INDEX(Transactions!$J:$J,ROW()-8)="",0,INDEX(Transactions!$O:$O,ROW()-8))</f>
        <v>0</v>
      </c>
    </row>
    <row r="8213" spans="2:6" x14ac:dyDescent="0.15">
      <c r="B8213">
        <f ca="1">IF(INDEX(Transactions!$J:$J,ROW()-8)="",TODAY(),INDEX(Transactions!$G:$G,ROW()-8))</f>
        <v>46229</v>
      </c>
      <c r="F8213">
        <f>IF(INDEX(Transactions!$J:$J,ROW()-8)="",0,INDEX(Transactions!$O:$O,ROW()-8))</f>
        <v>0</v>
      </c>
    </row>
    <row r="8214" spans="2:6" x14ac:dyDescent="0.15">
      <c r="B8214">
        <f ca="1">IF(INDEX(Transactions!$J:$J,ROW()-8)="",TODAY(),INDEX(Transactions!$G:$G,ROW()-8))</f>
        <v>46229</v>
      </c>
      <c r="F8214">
        <f>IF(INDEX(Transactions!$J:$J,ROW()-8)="",0,INDEX(Transactions!$O:$O,ROW()-8))</f>
        <v>0</v>
      </c>
    </row>
    <row r="8215" spans="2:6" x14ac:dyDescent="0.15">
      <c r="B8215">
        <f ca="1">IF(INDEX(Transactions!$J:$J,ROW()-8)="",TODAY(),INDEX(Transactions!$G:$G,ROW()-8))</f>
        <v>46229</v>
      </c>
      <c r="F8215">
        <f>IF(INDEX(Transactions!$J:$J,ROW()-8)="",0,INDEX(Transactions!$O:$O,ROW()-8))</f>
        <v>0</v>
      </c>
    </row>
    <row r="8216" spans="2:6" x14ac:dyDescent="0.15">
      <c r="B8216">
        <f ca="1">IF(INDEX(Transactions!$J:$J,ROW()-8)="",TODAY(),INDEX(Transactions!$G:$G,ROW()-8))</f>
        <v>46229</v>
      </c>
      <c r="F8216">
        <f>IF(INDEX(Transactions!$J:$J,ROW()-8)="",0,INDEX(Transactions!$O:$O,ROW()-8))</f>
        <v>0</v>
      </c>
    </row>
    <row r="8217" spans="2:6" x14ac:dyDescent="0.15">
      <c r="B8217">
        <f ca="1">IF(INDEX(Transactions!$J:$J,ROW()-8)="",TODAY(),INDEX(Transactions!$G:$G,ROW()-8))</f>
        <v>46229</v>
      </c>
      <c r="F8217">
        <f>IF(INDEX(Transactions!$J:$J,ROW()-8)="",0,INDEX(Transactions!$O:$O,ROW()-8))</f>
        <v>0</v>
      </c>
    </row>
    <row r="8218" spans="2:6" x14ac:dyDescent="0.15">
      <c r="B8218">
        <f ca="1">IF(INDEX(Transactions!$J:$J,ROW()-8)="",TODAY(),INDEX(Transactions!$G:$G,ROW()-8))</f>
        <v>46229</v>
      </c>
      <c r="F8218">
        <f>IF(INDEX(Transactions!$J:$J,ROW()-8)="",0,INDEX(Transactions!$O:$O,ROW()-8))</f>
        <v>0</v>
      </c>
    </row>
    <row r="8219" spans="2:6" x14ac:dyDescent="0.15">
      <c r="B8219">
        <f ca="1">IF(INDEX(Transactions!$J:$J,ROW()-8)="",TODAY(),INDEX(Transactions!$G:$G,ROW()-8))</f>
        <v>46229</v>
      </c>
      <c r="F8219">
        <f>IF(INDEX(Transactions!$J:$J,ROW()-8)="",0,INDEX(Transactions!$O:$O,ROW()-8))</f>
        <v>0</v>
      </c>
    </row>
    <row r="8220" spans="2:6" x14ac:dyDescent="0.15">
      <c r="B8220">
        <f ca="1">IF(INDEX(Transactions!$J:$J,ROW()-8)="",TODAY(),INDEX(Transactions!$G:$G,ROW()-8))</f>
        <v>46229</v>
      </c>
      <c r="F8220">
        <f>IF(INDEX(Transactions!$J:$J,ROW()-8)="",0,INDEX(Transactions!$O:$O,ROW()-8))</f>
        <v>0</v>
      </c>
    </row>
    <row r="8221" spans="2:6" x14ac:dyDescent="0.15">
      <c r="B8221">
        <f ca="1">IF(INDEX(Transactions!$J:$J,ROW()-8)="",TODAY(),INDEX(Transactions!$G:$G,ROW()-8))</f>
        <v>46229</v>
      </c>
      <c r="F8221">
        <f>IF(INDEX(Transactions!$J:$J,ROW()-8)="",0,INDEX(Transactions!$O:$O,ROW()-8))</f>
        <v>0</v>
      </c>
    </row>
    <row r="8222" spans="2:6" x14ac:dyDescent="0.15">
      <c r="B8222">
        <f ca="1">IF(INDEX(Transactions!$J:$J,ROW()-8)="",TODAY(),INDEX(Transactions!$G:$G,ROW()-8))</f>
        <v>46229</v>
      </c>
      <c r="F8222">
        <f>IF(INDEX(Transactions!$J:$J,ROW()-8)="",0,INDEX(Transactions!$O:$O,ROW()-8))</f>
        <v>0</v>
      </c>
    </row>
    <row r="8223" spans="2:6" x14ac:dyDescent="0.15">
      <c r="B8223">
        <f ca="1">IF(INDEX(Transactions!$J:$J,ROW()-8)="",TODAY(),INDEX(Transactions!$G:$G,ROW()-8))</f>
        <v>46229</v>
      </c>
      <c r="F8223">
        <f>IF(INDEX(Transactions!$J:$J,ROW()-8)="",0,INDEX(Transactions!$O:$O,ROW()-8))</f>
        <v>0</v>
      </c>
    </row>
    <row r="8224" spans="2:6" x14ac:dyDescent="0.15">
      <c r="B8224">
        <f ca="1">IF(INDEX(Transactions!$J:$J,ROW()-8)="",TODAY(),INDEX(Transactions!$G:$G,ROW()-8))</f>
        <v>46229</v>
      </c>
      <c r="F8224">
        <f>IF(INDEX(Transactions!$J:$J,ROW()-8)="",0,INDEX(Transactions!$O:$O,ROW()-8))</f>
        <v>0</v>
      </c>
    </row>
    <row r="8225" spans="2:6" x14ac:dyDescent="0.15">
      <c r="B8225">
        <f ca="1">IF(INDEX(Transactions!$J:$J,ROW()-8)="",TODAY(),INDEX(Transactions!$G:$G,ROW()-8))</f>
        <v>46229</v>
      </c>
      <c r="F8225">
        <f>IF(INDEX(Transactions!$J:$J,ROW()-8)="",0,INDEX(Transactions!$O:$O,ROW()-8))</f>
        <v>0</v>
      </c>
    </row>
    <row r="8226" spans="2:6" x14ac:dyDescent="0.15">
      <c r="B8226">
        <f ca="1">IF(INDEX(Transactions!$J:$J,ROW()-8)="",TODAY(),INDEX(Transactions!$G:$G,ROW()-8))</f>
        <v>46229</v>
      </c>
      <c r="F8226">
        <f>IF(INDEX(Transactions!$J:$J,ROW()-8)="",0,INDEX(Transactions!$O:$O,ROW()-8))</f>
        <v>0</v>
      </c>
    </row>
    <row r="8227" spans="2:6" x14ac:dyDescent="0.15">
      <c r="B8227">
        <f ca="1">IF(INDEX(Transactions!$J:$J,ROW()-8)="",TODAY(),INDEX(Transactions!$G:$G,ROW()-8))</f>
        <v>46229</v>
      </c>
      <c r="F8227">
        <f>IF(INDEX(Transactions!$J:$J,ROW()-8)="",0,INDEX(Transactions!$O:$O,ROW()-8))</f>
        <v>0</v>
      </c>
    </row>
    <row r="8228" spans="2:6" x14ac:dyDescent="0.15">
      <c r="B8228">
        <f ca="1">IF(INDEX(Transactions!$J:$J,ROW()-8)="",TODAY(),INDEX(Transactions!$G:$G,ROW()-8))</f>
        <v>46229</v>
      </c>
      <c r="F8228">
        <f>IF(INDEX(Transactions!$J:$J,ROW()-8)="",0,INDEX(Transactions!$O:$O,ROW()-8))</f>
        <v>0</v>
      </c>
    </row>
    <row r="8229" spans="2:6" x14ac:dyDescent="0.15">
      <c r="B8229">
        <f ca="1">IF(INDEX(Transactions!$J:$J,ROW()-8)="",TODAY(),INDEX(Transactions!$G:$G,ROW()-8))</f>
        <v>46229</v>
      </c>
      <c r="F8229">
        <f>IF(INDEX(Transactions!$J:$J,ROW()-8)="",0,INDEX(Transactions!$O:$O,ROW()-8))</f>
        <v>0</v>
      </c>
    </row>
    <row r="8230" spans="2:6" x14ac:dyDescent="0.15">
      <c r="B8230">
        <f ca="1">IF(INDEX(Transactions!$J:$J,ROW()-8)="",TODAY(),INDEX(Transactions!$G:$G,ROW()-8))</f>
        <v>46229</v>
      </c>
      <c r="F8230">
        <f>IF(INDEX(Transactions!$J:$J,ROW()-8)="",0,INDEX(Transactions!$O:$O,ROW()-8))</f>
        <v>0</v>
      </c>
    </row>
    <row r="8231" spans="2:6" x14ac:dyDescent="0.15">
      <c r="B8231">
        <f ca="1">IF(INDEX(Transactions!$J:$J,ROW()-8)="",TODAY(),INDEX(Transactions!$G:$G,ROW()-8))</f>
        <v>46229</v>
      </c>
      <c r="F8231">
        <f>IF(INDEX(Transactions!$J:$J,ROW()-8)="",0,INDEX(Transactions!$O:$O,ROW()-8))</f>
        <v>0</v>
      </c>
    </row>
    <row r="8232" spans="2:6" x14ac:dyDescent="0.15">
      <c r="B8232">
        <f ca="1">IF(INDEX(Transactions!$J:$J,ROW()-8)="",TODAY(),INDEX(Transactions!$G:$G,ROW()-8))</f>
        <v>46229</v>
      </c>
      <c r="F8232">
        <f>IF(INDEX(Transactions!$J:$J,ROW()-8)="",0,INDEX(Transactions!$O:$O,ROW()-8))</f>
        <v>0</v>
      </c>
    </row>
    <row r="8233" spans="2:6" x14ac:dyDescent="0.15">
      <c r="B8233">
        <f ca="1">IF(INDEX(Transactions!$J:$J,ROW()-8)="",TODAY(),INDEX(Transactions!$G:$G,ROW()-8))</f>
        <v>46229</v>
      </c>
      <c r="F8233">
        <f>IF(INDEX(Transactions!$J:$J,ROW()-8)="",0,INDEX(Transactions!$O:$O,ROW()-8))</f>
        <v>0</v>
      </c>
    </row>
    <row r="8234" spans="2:6" x14ac:dyDescent="0.15">
      <c r="B8234">
        <f ca="1">IF(INDEX(Transactions!$J:$J,ROW()-8)="",TODAY(),INDEX(Transactions!$G:$G,ROW()-8))</f>
        <v>46229</v>
      </c>
      <c r="F8234">
        <f>IF(INDEX(Transactions!$J:$J,ROW()-8)="",0,INDEX(Transactions!$O:$O,ROW()-8))</f>
        <v>0</v>
      </c>
    </row>
    <row r="8235" spans="2:6" x14ac:dyDescent="0.15">
      <c r="B8235">
        <f ca="1">IF(INDEX(Transactions!$J:$J,ROW()-8)="",TODAY(),INDEX(Transactions!$G:$G,ROW()-8))</f>
        <v>46229</v>
      </c>
      <c r="F8235">
        <f>IF(INDEX(Transactions!$J:$J,ROW()-8)="",0,INDEX(Transactions!$O:$O,ROW()-8))</f>
        <v>0</v>
      </c>
    </row>
    <row r="8236" spans="2:6" x14ac:dyDescent="0.15">
      <c r="B8236">
        <f ca="1">IF(INDEX(Transactions!$J:$J,ROW()-8)="",TODAY(),INDEX(Transactions!$G:$G,ROW()-8))</f>
        <v>46229</v>
      </c>
      <c r="F8236">
        <f>IF(INDEX(Transactions!$J:$J,ROW()-8)="",0,INDEX(Transactions!$O:$O,ROW()-8))</f>
        <v>0</v>
      </c>
    </row>
    <row r="8237" spans="2:6" x14ac:dyDescent="0.15">
      <c r="B8237">
        <f ca="1">IF(INDEX(Transactions!$J:$J,ROW()-8)="",TODAY(),INDEX(Transactions!$G:$G,ROW()-8))</f>
        <v>46229</v>
      </c>
      <c r="F8237">
        <f>IF(INDEX(Transactions!$J:$J,ROW()-8)="",0,INDEX(Transactions!$O:$O,ROW()-8))</f>
        <v>0</v>
      </c>
    </row>
    <row r="8238" spans="2:6" x14ac:dyDescent="0.15">
      <c r="B8238">
        <f ca="1">IF(INDEX(Transactions!$J:$J,ROW()-8)="",TODAY(),INDEX(Transactions!$G:$G,ROW()-8))</f>
        <v>46229</v>
      </c>
      <c r="F8238">
        <f>IF(INDEX(Transactions!$J:$J,ROW()-8)="",0,INDEX(Transactions!$O:$O,ROW()-8))</f>
        <v>0</v>
      </c>
    </row>
    <row r="8239" spans="2:6" x14ac:dyDescent="0.15">
      <c r="B8239">
        <f ca="1">IF(INDEX(Transactions!$J:$J,ROW()-8)="",TODAY(),INDEX(Transactions!$G:$G,ROW()-8))</f>
        <v>46229</v>
      </c>
      <c r="F8239">
        <f>IF(INDEX(Transactions!$J:$J,ROW()-8)="",0,INDEX(Transactions!$O:$O,ROW()-8))</f>
        <v>0</v>
      </c>
    </row>
    <row r="8240" spans="2:6" x14ac:dyDescent="0.15">
      <c r="B8240">
        <f ca="1">IF(INDEX(Transactions!$J:$J,ROW()-8)="",TODAY(),INDEX(Transactions!$G:$G,ROW()-8))</f>
        <v>46229</v>
      </c>
      <c r="F8240">
        <f>IF(INDEX(Transactions!$J:$J,ROW()-8)="",0,INDEX(Transactions!$O:$O,ROW()-8))</f>
        <v>0</v>
      </c>
    </row>
    <row r="8241" spans="2:6" x14ac:dyDescent="0.15">
      <c r="B8241">
        <f ca="1">IF(INDEX(Transactions!$J:$J,ROW()-8)="",TODAY(),INDEX(Transactions!$G:$G,ROW()-8))</f>
        <v>46229</v>
      </c>
      <c r="F8241">
        <f>IF(INDEX(Transactions!$J:$J,ROW()-8)="",0,INDEX(Transactions!$O:$O,ROW()-8))</f>
        <v>0</v>
      </c>
    </row>
    <row r="8242" spans="2:6" x14ac:dyDescent="0.15">
      <c r="B8242">
        <f ca="1">IF(INDEX(Transactions!$J:$J,ROW()-8)="",TODAY(),INDEX(Transactions!$G:$G,ROW()-8))</f>
        <v>46229</v>
      </c>
      <c r="F8242">
        <f>IF(INDEX(Transactions!$J:$J,ROW()-8)="",0,INDEX(Transactions!$O:$O,ROW()-8))</f>
        <v>0</v>
      </c>
    </row>
    <row r="8243" spans="2:6" x14ac:dyDescent="0.15">
      <c r="B8243">
        <f ca="1">IF(INDEX(Transactions!$J:$J,ROW()-8)="",TODAY(),INDEX(Transactions!$G:$G,ROW()-8))</f>
        <v>46229</v>
      </c>
      <c r="F8243">
        <f>IF(INDEX(Transactions!$J:$J,ROW()-8)="",0,INDEX(Transactions!$O:$O,ROW()-8))</f>
        <v>0</v>
      </c>
    </row>
    <row r="8244" spans="2:6" x14ac:dyDescent="0.15">
      <c r="B8244">
        <f ca="1">IF(INDEX(Transactions!$J:$J,ROW()-8)="",TODAY(),INDEX(Transactions!$G:$G,ROW()-8))</f>
        <v>46229</v>
      </c>
      <c r="F8244">
        <f>IF(INDEX(Transactions!$J:$J,ROW()-8)="",0,INDEX(Transactions!$O:$O,ROW()-8))</f>
        <v>0</v>
      </c>
    </row>
    <row r="8245" spans="2:6" x14ac:dyDescent="0.15">
      <c r="B8245">
        <f ca="1">IF(INDEX(Transactions!$J:$J,ROW()-8)="",TODAY(),INDEX(Transactions!$G:$G,ROW()-8))</f>
        <v>46229</v>
      </c>
      <c r="F8245">
        <f>IF(INDEX(Transactions!$J:$J,ROW()-8)="",0,INDEX(Transactions!$O:$O,ROW()-8))</f>
        <v>0</v>
      </c>
    </row>
    <row r="8246" spans="2:6" x14ac:dyDescent="0.15">
      <c r="B8246">
        <f ca="1">IF(INDEX(Transactions!$J:$J,ROW()-8)="",TODAY(),INDEX(Transactions!$G:$G,ROW()-8))</f>
        <v>46229</v>
      </c>
      <c r="F8246">
        <f>IF(INDEX(Transactions!$J:$J,ROW()-8)="",0,INDEX(Transactions!$O:$O,ROW()-8))</f>
        <v>0</v>
      </c>
    </row>
    <row r="8247" spans="2:6" x14ac:dyDescent="0.15">
      <c r="B8247">
        <f ca="1">IF(INDEX(Transactions!$J:$J,ROW()-8)="",TODAY(),INDEX(Transactions!$G:$G,ROW()-8))</f>
        <v>46229</v>
      </c>
      <c r="F8247">
        <f>IF(INDEX(Transactions!$J:$J,ROW()-8)="",0,INDEX(Transactions!$O:$O,ROW()-8))</f>
        <v>0</v>
      </c>
    </row>
    <row r="8248" spans="2:6" x14ac:dyDescent="0.15">
      <c r="B8248">
        <f ca="1">IF(INDEX(Transactions!$J:$J,ROW()-8)="",TODAY(),INDEX(Transactions!$G:$G,ROW()-8))</f>
        <v>46229</v>
      </c>
      <c r="F8248">
        <f>IF(INDEX(Transactions!$J:$J,ROW()-8)="",0,INDEX(Transactions!$O:$O,ROW()-8))</f>
        <v>0</v>
      </c>
    </row>
    <row r="8249" spans="2:6" x14ac:dyDescent="0.15">
      <c r="B8249">
        <f ca="1">IF(INDEX(Transactions!$J:$J,ROW()-8)="",TODAY(),INDEX(Transactions!$G:$G,ROW()-8))</f>
        <v>46229</v>
      </c>
      <c r="F8249">
        <f>IF(INDEX(Transactions!$J:$J,ROW()-8)="",0,INDEX(Transactions!$O:$O,ROW()-8))</f>
        <v>0</v>
      </c>
    </row>
    <row r="8250" spans="2:6" x14ac:dyDescent="0.15">
      <c r="B8250">
        <f ca="1">IF(INDEX(Transactions!$J:$J,ROW()-8)="",TODAY(),INDEX(Transactions!$G:$G,ROW()-8))</f>
        <v>46229</v>
      </c>
      <c r="F8250">
        <f>IF(INDEX(Transactions!$J:$J,ROW()-8)="",0,INDEX(Transactions!$O:$O,ROW()-8))</f>
        <v>0</v>
      </c>
    </row>
    <row r="8251" spans="2:6" x14ac:dyDescent="0.15">
      <c r="B8251">
        <f ca="1">IF(INDEX(Transactions!$J:$J,ROW()-8)="",TODAY(),INDEX(Transactions!$G:$G,ROW()-8))</f>
        <v>46229</v>
      </c>
      <c r="F8251">
        <f>IF(INDEX(Transactions!$J:$J,ROW()-8)="",0,INDEX(Transactions!$O:$O,ROW()-8))</f>
        <v>0</v>
      </c>
    </row>
    <row r="8252" spans="2:6" x14ac:dyDescent="0.15">
      <c r="B8252">
        <f ca="1">IF(INDEX(Transactions!$J:$J,ROW()-8)="",TODAY(),INDEX(Transactions!$G:$G,ROW()-8))</f>
        <v>46229</v>
      </c>
      <c r="F8252">
        <f>IF(INDEX(Transactions!$J:$J,ROW()-8)="",0,INDEX(Transactions!$O:$O,ROW()-8))</f>
        <v>0</v>
      </c>
    </row>
    <row r="8253" spans="2:6" x14ac:dyDescent="0.15">
      <c r="B8253">
        <f ca="1">IF(INDEX(Transactions!$J:$J,ROW()-8)="",TODAY(),INDEX(Transactions!$G:$G,ROW()-8))</f>
        <v>46229</v>
      </c>
      <c r="F8253">
        <f>IF(INDEX(Transactions!$J:$J,ROW()-8)="",0,INDEX(Transactions!$O:$O,ROW()-8))</f>
        <v>0</v>
      </c>
    </row>
    <row r="8254" spans="2:6" x14ac:dyDescent="0.15">
      <c r="B8254">
        <f ca="1">IF(INDEX(Transactions!$J:$J,ROW()-8)="",TODAY(),INDEX(Transactions!$G:$G,ROW()-8))</f>
        <v>46229</v>
      </c>
      <c r="F8254">
        <f>IF(INDEX(Transactions!$J:$J,ROW()-8)="",0,INDEX(Transactions!$O:$O,ROW()-8))</f>
        <v>0</v>
      </c>
    </row>
    <row r="8255" spans="2:6" x14ac:dyDescent="0.15">
      <c r="B8255">
        <f ca="1">IF(INDEX(Transactions!$J:$J,ROW()-8)="",TODAY(),INDEX(Transactions!$G:$G,ROW()-8))</f>
        <v>46229</v>
      </c>
      <c r="F8255">
        <f>IF(INDEX(Transactions!$J:$J,ROW()-8)="",0,INDEX(Transactions!$O:$O,ROW()-8))</f>
        <v>0</v>
      </c>
    </row>
    <row r="8256" spans="2:6" x14ac:dyDescent="0.15">
      <c r="B8256">
        <f ca="1">IF(INDEX(Transactions!$J:$J,ROW()-8)="",TODAY(),INDEX(Transactions!$G:$G,ROW()-8))</f>
        <v>46229</v>
      </c>
      <c r="F8256">
        <f>IF(INDEX(Transactions!$J:$J,ROW()-8)="",0,INDEX(Transactions!$O:$O,ROW()-8))</f>
        <v>0</v>
      </c>
    </row>
    <row r="8257" spans="2:6" x14ac:dyDescent="0.15">
      <c r="B8257">
        <f ca="1">IF(INDEX(Transactions!$J:$J,ROW()-8)="",TODAY(),INDEX(Transactions!$G:$G,ROW()-8))</f>
        <v>46229</v>
      </c>
      <c r="F8257">
        <f>IF(INDEX(Transactions!$J:$J,ROW()-8)="",0,INDEX(Transactions!$O:$O,ROW()-8))</f>
        <v>0</v>
      </c>
    </row>
    <row r="8258" spans="2:6" x14ac:dyDescent="0.15">
      <c r="B8258">
        <f ca="1">IF(INDEX(Transactions!$J:$J,ROW()-8)="",TODAY(),INDEX(Transactions!$G:$G,ROW()-8))</f>
        <v>46229</v>
      </c>
      <c r="F8258">
        <f>IF(INDEX(Transactions!$J:$J,ROW()-8)="",0,INDEX(Transactions!$O:$O,ROW()-8))</f>
        <v>0</v>
      </c>
    </row>
    <row r="8259" spans="2:6" x14ac:dyDescent="0.15">
      <c r="B8259">
        <f ca="1">IF(INDEX(Transactions!$J:$J,ROW()-8)="",TODAY(),INDEX(Transactions!$G:$G,ROW()-8))</f>
        <v>46229</v>
      </c>
      <c r="F8259">
        <f>IF(INDEX(Transactions!$J:$J,ROW()-8)="",0,INDEX(Transactions!$O:$O,ROW()-8))</f>
        <v>0</v>
      </c>
    </row>
    <row r="8260" spans="2:6" x14ac:dyDescent="0.15">
      <c r="B8260">
        <f ca="1">IF(INDEX(Transactions!$J:$J,ROW()-8)="",TODAY(),INDEX(Transactions!$G:$G,ROW()-8))</f>
        <v>46229</v>
      </c>
      <c r="F8260">
        <f>IF(INDEX(Transactions!$J:$J,ROW()-8)="",0,INDEX(Transactions!$O:$O,ROW()-8))</f>
        <v>0</v>
      </c>
    </row>
    <row r="8261" spans="2:6" x14ac:dyDescent="0.15">
      <c r="B8261">
        <f ca="1">IF(INDEX(Transactions!$J:$J,ROW()-8)="",TODAY(),INDEX(Transactions!$G:$G,ROW()-8))</f>
        <v>46229</v>
      </c>
      <c r="F8261">
        <f>IF(INDEX(Transactions!$J:$J,ROW()-8)="",0,INDEX(Transactions!$O:$O,ROW()-8))</f>
        <v>0</v>
      </c>
    </row>
    <row r="8262" spans="2:6" x14ac:dyDescent="0.15">
      <c r="B8262">
        <f ca="1">IF(INDEX(Transactions!$J:$J,ROW()-8)="",TODAY(),INDEX(Transactions!$G:$G,ROW()-8))</f>
        <v>46229</v>
      </c>
      <c r="F8262">
        <f>IF(INDEX(Transactions!$J:$J,ROW()-8)="",0,INDEX(Transactions!$O:$O,ROW()-8))</f>
        <v>0</v>
      </c>
    </row>
    <row r="8263" spans="2:6" x14ac:dyDescent="0.15">
      <c r="B8263">
        <f ca="1">IF(INDEX(Transactions!$J:$J,ROW()-8)="",TODAY(),INDEX(Transactions!$G:$G,ROW()-8))</f>
        <v>46229</v>
      </c>
      <c r="F8263">
        <f>IF(INDEX(Transactions!$J:$J,ROW()-8)="",0,INDEX(Transactions!$O:$O,ROW()-8))</f>
        <v>0</v>
      </c>
    </row>
    <row r="8264" spans="2:6" x14ac:dyDescent="0.15">
      <c r="B8264">
        <f ca="1">IF(INDEX(Transactions!$J:$J,ROW()-8)="",TODAY(),INDEX(Transactions!$G:$G,ROW()-8))</f>
        <v>46229</v>
      </c>
      <c r="F8264">
        <f>IF(INDEX(Transactions!$J:$J,ROW()-8)="",0,INDEX(Transactions!$O:$O,ROW()-8))</f>
        <v>0</v>
      </c>
    </row>
    <row r="8265" spans="2:6" x14ac:dyDescent="0.15">
      <c r="B8265">
        <f ca="1">IF(INDEX(Transactions!$J:$J,ROW()-8)="",TODAY(),INDEX(Transactions!$G:$G,ROW()-8))</f>
        <v>46229</v>
      </c>
      <c r="F8265">
        <f>IF(INDEX(Transactions!$J:$J,ROW()-8)="",0,INDEX(Transactions!$O:$O,ROW()-8))</f>
        <v>0</v>
      </c>
    </row>
    <row r="8266" spans="2:6" x14ac:dyDescent="0.15">
      <c r="B8266">
        <f ca="1">IF(INDEX(Transactions!$J:$J,ROW()-8)="",TODAY(),INDEX(Transactions!$G:$G,ROW()-8))</f>
        <v>46229</v>
      </c>
      <c r="F8266">
        <f>IF(INDEX(Transactions!$J:$J,ROW()-8)="",0,INDEX(Transactions!$O:$O,ROW()-8))</f>
        <v>0</v>
      </c>
    </row>
    <row r="8267" spans="2:6" x14ac:dyDescent="0.15">
      <c r="B8267">
        <f ca="1">IF(INDEX(Transactions!$J:$J,ROW()-8)="",TODAY(),INDEX(Transactions!$G:$G,ROW()-8))</f>
        <v>46229</v>
      </c>
      <c r="F8267">
        <f>IF(INDEX(Transactions!$J:$J,ROW()-8)="",0,INDEX(Transactions!$O:$O,ROW()-8))</f>
        <v>0</v>
      </c>
    </row>
    <row r="8268" spans="2:6" x14ac:dyDescent="0.15">
      <c r="B8268">
        <f ca="1">IF(INDEX(Transactions!$J:$J,ROW()-8)="",TODAY(),INDEX(Transactions!$G:$G,ROW()-8))</f>
        <v>46229</v>
      </c>
      <c r="F8268">
        <f>IF(INDEX(Transactions!$J:$J,ROW()-8)="",0,INDEX(Transactions!$O:$O,ROW()-8))</f>
        <v>0</v>
      </c>
    </row>
    <row r="8269" spans="2:6" x14ac:dyDescent="0.15">
      <c r="B8269">
        <f ca="1">IF(INDEX(Transactions!$J:$J,ROW()-8)="",TODAY(),INDEX(Transactions!$G:$G,ROW()-8))</f>
        <v>46229</v>
      </c>
      <c r="F8269">
        <f>IF(INDEX(Transactions!$J:$J,ROW()-8)="",0,INDEX(Transactions!$O:$O,ROW()-8))</f>
        <v>0</v>
      </c>
    </row>
    <row r="8270" spans="2:6" x14ac:dyDescent="0.15">
      <c r="B8270">
        <f ca="1">IF(INDEX(Transactions!$J:$J,ROW()-8)="",TODAY(),INDEX(Transactions!$G:$G,ROW()-8))</f>
        <v>46229</v>
      </c>
      <c r="F8270">
        <f>IF(INDEX(Transactions!$J:$J,ROW()-8)="",0,INDEX(Transactions!$O:$O,ROW()-8))</f>
        <v>0</v>
      </c>
    </row>
    <row r="8271" spans="2:6" x14ac:dyDescent="0.15">
      <c r="B8271">
        <f ca="1">IF(INDEX(Transactions!$J:$J,ROW()-8)="",TODAY(),INDEX(Transactions!$G:$G,ROW()-8))</f>
        <v>46229</v>
      </c>
      <c r="F8271">
        <f>IF(INDEX(Transactions!$J:$J,ROW()-8)="",0,INDEX(Transactions!$O:$O,ROW()-8))</f>
        <v>0</v>
      </c>
    </row>
    <row r="8272" spans="2:6" x14ac:dyDescent="0.15">
      <c r="B8272">
        <f ca="1">IF(INDEX(Transactions!$J:$J,ROW()-8)="",TODAY(),INDEX(Transactions!$G:$G,ROW()-8))</f>
        <v>46229</v>
      </c>
      <c r="F8272">
        <f>IF(INDEX(Transactions!$J:$J,ROW()-8)="",0,INDEX(Transactions!$O:$O,ROW()-8))</f>
        <v>0</v>
      </c>
    </row>
    <row r="8273" spans="2:6" x14ac:dyDescent="0.15">
      <c r="B8273">
        <f ca="1">IF(INDEX(Transactions!$J:$J,ROW()-8)="",TODAY(),INDEX(Transactions!$G:$G,ROW()-8))</f>
        <v>46229</v>
      </c>
      <c r="F8273">
        <f>IF(INDEX(Transactions!$J:$J,ROW()-8)="",0,INDEX(Transactions!$O:$O,ROW()-8))</f>
        <v>0</v>
      </c>
    </row>
    <row r="8274" spans="2:6" x14ac:dyDescent="0.15">
      <c r="B8274">
        <f ca="1">IF(INDEX(Transactions!$J:$J,ROW()-8)="",TODAY(),INDEX(Transactions!$G:$G,ROW()-8))</f>
        <v>46229</v>
      </c>
      <c r="F8274">
        <f>IF(INDEX(Transactions!$J:$J,ROW()-8)="",0,INDEX(Transactions!$O:$O,ROW()-8))</f>
        <v>0</v>
      </c>
    </row>
    <row r="8275" spans="2:6" x14ac:dyDescent="0.15">
      <c r="B8275">
        <f ca="1">IF(INDEX(Transactions!$J:$J,ROW()-8)="",TODAY(),INDEX(Transactions!$G:$G,ROW()-8))</f>
        <v>46229</v>
      </c>
      <c r="F8275">
        <f>IF(INDEX(Transactions!$J:$J,ROW()-8)="",0,INDEX(Transactions!$O:$O,ROW()-8))</f>
        <v>0</v>
      </c>
    </row>
    <row r="8276" spans="2:6" x14ac:dyDescent="0.15">
      <c r="B8276">
        <f ca="1">IF(INDEX(Transactions!$J:$J,ROW()-8)="",TODAY(),INDEX(Transactions!$G:$G,ROW()-8))</f>
        <v>46229</v>
      </c>
      <c r="F8276">
        <f>IF(INDEX(Transactions!$J:$J,ROW()-8)="",0,INDEX(Transactions!$O:$O,ROW()-8))</f>
        <v>0</v>
      </c>
    </row>
    <row r="8277" spans="2:6" x14ac:dyDescent="0.15">
      <c r="B8277">
        <f ca="1">IF(INDEX(Transactions!$J:$J,ROW()-8)="",TODAY(),INDEX(Transactions!$G:$G,ROW()-8))</f>
        <v>46229</v>
      </c>
      <c r="F8277">
        <f>IF(INDEX(Transactions!$J:$J,ROW()-8)="",0,INDEX(Transactions!$O:$O,ROW()-8))</f>
        <v>0</v>
      </c>
    </row>
    <row r="8278" spans="2:6" x14ac:dyDescent="0.15">
      <c r="B8278">
        <f ca="1">IF(INDEX(Transactions!$J:$J,ROW()-8)="",TODAY(),INDEX(Transactions!$G:$G,ROW()-8))</f>
        <v>46229</v>
      </c>
      <c r="F8278">
        <f>IF(INDEX(Transactions!$J:$J,ROW()-8)="",0,INDEX(Transactions!$O:$O,ROW()-8))</f>
        <v>0</v>
      </c>
    </row>
    <row r="8279" spans="2:6" x14ac:dyDescent="0.15">
      <c r="B8279">
        <f ca="1">IF(INDEX(Transactions!$J:$J,ROW()-8)="",TODAY(),INDEX(Transactions!$G:$G,ROW()-8))</f>
        <v>46229</v>
      </c>
      <c r="F8279">
        <f>IF(INDEX(Transactions!$J:$J,ROW()-8)="",0,INDEX(Transactions!$O:$O,ROW()-8))</f>
        <v>0</v>
      </c>
    </row>
    <row r="8280" spans="2:6" x14ac:dyDescent="0.15">
      <c r="B8280">
        <f ca="1">IF(INDEX(Transactions!$J:$J,ROW()-8)="",TODAY(),INDEX(Transactions!$G:$G,ROW()-8))</f>
        <v>46229</v>
      </c>
      <c r="F8280">
        <f>IF(INDEX(Transactions!$J:$J,ROW()-8)="",0,INDEX(Transactions!$O:$O,ROW()-8))</f>
        <v>0</v>
      </c>
    </row>
    <row r="8281" spans="2:6" x14ac:dyDescent="0.15">
      <c r="B8281">
        <f ca="1">IF(INDEX(Transactions!$J:$J,ROW()-8)="",TODAY(),INDEX(Transactions!$G:$G,ROW()-8))</f>
        <v>46229</v>
      </c>
      <c r="F8281">
        <f>IF(INDEX(Transactions!$J:$J,ROW()-8)="",0,INDEX(Transactions!$O:$O,ROW()-8))</f>
        <v>0</v>
      </c>
    </row>
    <row r="8282" spans="2:6" x14ac:dyDescent="0.15">
      <c r="B8282">
        <f ca="1">IF(INDEX(Transactions!$J:$J,ROW()-8)="",TODAY(),INDEX(Transactions!$G:$G,ROW()-8))</f>
        <v>46229</v>
      </c>
      <c r="F8282">
        <f>IF(INDEX(Transactions!$J:$J,ROW()-8)="",0,INDEX(Transactions!$O:$O,ROW()-8))</f>
        <v>0</v>
      </c>
    </row>
    <row r="8283" spans="2:6" x14ac:dyDescent="0.15">
      <c r="B8283">
        <f ca="1">IF(INDEX(Transactions!$J:$J,ROW()-8)="",TODAY(),INDEX(Transactions!$G:$G,ROW()-8))</f>
        <v>46229</v>
      </c>
      <c r="F8283">
        <f>IF(INDEX(Transactions!$J:$J,ROW()-8)="",0,INDEX(Transactions!$O:$O,ROW()-8))</f>
        <v>0</v>
      </c>
    </row>
    <row r="8284" spans="2:6" x14ac:dyDescent="0.15">
      <c r="B8284">
        <f ca="1">IF(INDEX(Transactions!$J:$J,ROW()-8)="",TODAY(),INDEX(Transactions!$G:$G,ROW()-8))</f>
        <v>46229</v>
      </c>
      <c r="F8284">
        <f>IF(INDEX(Transactions!$J:$J,ROW()-8)="",0,INDEX(Transactions!$O:$O,ROW()-8))</f>
        <v>0</v>
      </c>
    </row>
    <row r="8285" spans="2:6" x14ac:dyDescent="0.15">
      <c r="B8285">
        <f ca="1">IF(INDEX(Transactions!$J:$J,ROW()-8)="",TODAY(),INDEX(Transactions!$G:$G,ROW()-8))</f>
        <v>46229</v>
      </c>
      <c r="F8285">
        <f>IF(INDEX(Transactions!$J:$J,ROW()-8)="",0,INDEX(Transactions!$O:$O,ROW()-8))</f>
        <v>0</v>
      </c>
    </row>
    <row r="8286" spans="2:6" x14ac:dyDescent="0.15">
      <c r="B8286">
        <f ca="1">IF(INDEX(Transactions!$J:$J,ROW()-8)="",TODAY(),INDEX(Transactions!$G:$G,ROW()-8))</f>
        <v>46229</v>
      </c>
      <c r="F8286">
        <f>IF(INDEX(Transactions!$J:$J,ROW()-8)="",0,INDEX(Transactions!$O:$O,ROW()-8))</f>
        <v>0</v>
      </c>
    </row>
    <row r="8287" spans="2:6" x14ac:dyDescent="0.15">
      <c r="B8287">
        <f ca="1">IF(INDEX(Transactions!$J:$J,ROW()-8)="",TODAY(),INDEX(Transactions!$G:$G,ROW()-8))</f>
        <v>46229</v>
      </c>
      <c r="F8287">
        <f>IF(INDEX(Transactions!$J:$J,ROW()-8)="",0,INDEX(Transactions!$O:$O,ROW()-8))</f>
        <v>0</v>
      </c>
    </row>
    <row r="8288" spans="2:6" x14ac:dyDescent="0.15">
      <c r="B8288">
        <f ca="1">IF(INDEX(Transactions!$J:$J,ROW()-8)="",TODAY(),INDEX(Transactions!$G:$G,ROW()-8))</f>
        <v>46229</v>
      </c>
      <c r="F8288">
        <f>IF(INDEX(Transactions!$J:$J,ROW()-8)="",0,INDEX(Transactions!$O:$O,ROW()-8))</f>
        <v>0</v>
      </c>
    </row>
    <row r="8289" spans="2:6" x14ac:dyDescent="0.15">
      <c r="B8289">
        <f ca="1">IF(INDEX(Transactions!$J:$J,ROW()-8)="",TODAY(),INDEX(Transactions!$G:$G,ROW()-8))</f>
        <v>46229</v>
      </c>
      <c r="F8289">
        <f>IF(INDEX(Transactions!$J:$J,ROW()-8)="",0,INDEX(Transactions!$O:$O,ROW()-8))</f>
        <v>0</v>
      </c>
    </row>
    <row r="8290" spans="2:6" x14ac:dyDescent="0.15">
      <c r="B8290">
        <f ca="1">IF(INDEX(Transactions!$J:$J,ROW()-8)="",TODAY(),INDEX(Transactions!$G:$G,ROW()-8))</f>
        <v>46229</v>
      </c>
      <c r="F8290">
        <f>IF(INDEX(Transactions!$J:$J,ROW()-8)="",0,INDEX(Transactions!$O:$O,ROW()-8))</f>
        <v>0</v>
      </c>
    </row>
    <row r="8291" spans="2:6" x14ac:dyDescent="0.15">
      <c r="B8291">
        <f ca="1">IF(INDEX(Transactions!$J:$J,ROW()-8)="",TODAY(),INDEX(Transactions!$G:$G,ROW()-8))</f>
        <v>46229</v>
      </c>
      <c r="F8291">
        <f>IF(INDEX(Transactions!$J:$J,ROW()-8)="",0,INDEX(Transactions!$O:$O,ROW()-8))</f>
        <v>0</v>
      </c>
    </row>
    <row r="8292" spans="2:6" x14ac:dyDescent="0.15">
      <c r="B8292">
        <f ca="1">IF(INDEX(Transactions!$J:$J,ROW()-8)="",TODAY(),INDEX(Transactions!$G:$G,ROW()-8))</f>
        <v>46229</v>
      </c>
      <c r="F8292">
        <f>IF(INDEX(Transactions!$J:$J,ROW()-8)="",0,INDEX(Transactions!$O:$O,ROW()-8))</f>
        <v>0</v>
      </c>
    </row>
    <row r="8293" spans="2:6" x14ac:dyDescent="0.15">
      <c r="B8293">
        <f ca="1">IF(INDEX(Transactions!$J:$J,ROW()-8)="",TODAY(),INDEX(Transactions!$G:$G,ROW()-8))</f>
        <v>46229</v>
      </c>
      <c r="F8293">
        <f>IF(INDEX(Transactions!$J:$J,ROW()-8)="",0,INDEX(Transactions!$O:$O,ROW()-8))</f>
        <v>0</v>
      </c>
    </row>
    <row r="8294" spans="2:6" x14ac:dyDescent="0.15">
      <c r="B8294">
        <f ca="1">IF(INDEX(Transactions!$J:$J,ROW()-8)="",TODAY(),INDEX(Transactions!$G:$G,ROW()-8))</f>
        <v>46229</v>
      </c>
      <c r="F8294">
        <f>IF(INDEX(Transactions!$J:$J,ROW()-8)="",0,INDEX(Transactions!$O:$O,ROW()-8))</f>
        <v>0</v>
      </c>
    </row>
    <row r="8295" spans="2:6" x14ac:dyDescent="0.15">
      <c r="B8295">
        <f ca="1">IF(INDEX(Transactions!$J:$J,ROW()-8)="",TODAY(),INDEX(Transactions!$G:$G,ROW()-8))</f>
        <v>46229</v>
      </c>
      <c r="F8295">
        <f>IF(INDEX(Transactions!$J:$J,ROW()-8)="",0,INDEX(Transactions!$O:$O,ROW()-8))</f>
        <v>0</v>
      </c>
    </row>
    <row r="8296" spans="2:6" x14ac:dyDescent="0.15">
      <c r="B8296">
        <f ca="1">IF(INDEX(Transactions!$J:$J,ROW()-8)="",TODAY(),INDEX(Transactions!$G:$G,ROW()-8))</f>
        <v>46229</v>
      </c>
      <c r="F8296">
        <f>IF(INDEX(Transactions!$J:$J,ROW()-8)="",0,INDEX(Transactions!$O:$O,ROW()-8))</f>
        <v>0</v>
      </c>
    </row>
    <row r="8297" spans="2:6" x14ac:dyDescent="0.15">
      <c r="B8297">
        <f ca="1">IF(INDEX(Transactions!$J:$J,ROW()-8)="",TODAY(),INDEX(Transactions!$G:$G,ROW()-8))</f>
        <v>46229</v>
      </c>
      <c r="F8297">
        <f>IF(INDEX(Transactions!$J:$J,ROW()-8)="",0,INDEX(Transactions!$O:$O,ROW()-8))</f>
        <v>0</v>
      </c>
    </row>
    <row r="8298" spans="2:6" x14ac:dyDescent="0.15">
      <c r="B8298">
        <f ca="1">IF(INDEX(Transactions!$J:$J,ROW()-8)="",TODAY(),INDEX(Transactions!$G:$G,ROW()-8))</f>
        <v>46229</v>
      </c>
      <c r="F8298">
        <f>IF(INDEX(Transactions!$J:$J,ROW()-8)="",0,INDEX(Transactions!$O:$O,ROW()-8))</f>
        <v>0</v>
      </c>
    </row>
    <row r="8299" spans="2:6" x14ac:dyDescent="0.15">
      <c r="B8299">
        <f ca="1">IF(INDEX(Transactions!$J:$J,ROW()-8)="",TODAY(),INDEX(Transactions!$G:$G,ROW()-8))</f>
        <v>46229</v>
      </c>
      <c r="F8299">
        <f>IF(INDEX(Transactions!$J:$J,ROW()-8)="",0,INDEX(Transactions!$O:$O,ROW()-8))</f>
        <v>0</v>
      </c>
    </row>
    <row r="8300" spans="2:6" x14ac:dyDescent="0.15">
      <c r="B8300">
        <f ca="1">IF(INDEX(Transactions!$J:$J,ROW()-8)="",TODAY(),INDEX(Transactions!$G:$G,ROW()-8))</f>
        <v>46229</v>
      </c>
      <c r="F8300">
        <f>IF(INDEX(Transactions!$J:$J,ROW()-8)="",0,INDEX(Transactions!$O:$O,ROW()-8))</f>
        <v>0</v>
      </c>
    </row>
    <row r="8301" spans="2:6" x14ac:dyDescent="0.15">
      <c r="B8301">
        <f ca="1">IF(INDEX(Transactions!$J:$J,ROW()-8)="",TODAY(),INDEX(Transactions!$G:$G,ROW()-8))</f>
        <v>46229</v>
      </c>
      <c r="F8301">
        <f>IF(INDEX(Transactions!$J:$J,ROW()-8)="",0,INDEX(Transactions!$O:$O,ROW()-8))</f>
        <v>0</v>
      </c>
    </row>
    <row r="8302" spans="2:6" x14ac:dyDescent="0.15">
      <c r="B8302">
        <f ca="1">IF(INDEX(Transactions!$J:$J,ROW()-8)="",TODAY(),INDEX(Transactions!$G:$G,ROW()-8))</f>
        <v>46229</v>
      </c>
      <c r="F8302">
        <f>IF(INDEX(Transactions!$J:$J,ROW()-8)="",0,INDEX(Transactions!$O:$O,ROW()-8))</f>
        <v>0</v>
      </c>
    </row>
    <row r="8303" spans="2:6" x14ac:dyDescent="0.15">
      <c r="B8303">
        <f ca="1">IF(INDEX(Transactions!$J:$J,ROW()-8)="",TODAY(),INDEX(Transactions!$G:$G,ROW()-8))</f>
        <v>46229</v>
      </c>
      <c r="F8303">
        <f>IF(INDEX(Transactions!$J:$J,ROW()-8)="",0,INDEX(Transactions!$O:$O,ROW()-8))</f>
        <v>0</v>
      </c>
    </row>
    <row r="8304" spans="2:6" x14ac:dyDescent="0.15">
      <c r="B8304">
        <f ca="1">IF(INDEX(Transactions!$J:$J,ROW()-8)="",TODAY(),INDEX(Transactions!$G:$G,ROW()-8))</f>
        <v>46229</v>
      </c>
      <c r="F8304">
        <f>IF(INDEX(Transactions!$J:$J,ROW()-8)="",0,INDEX(Transactions!$O:$O,ROW()-8))</f>
        <v>0</v>
      </c>
    </row>
    <row r="8305" spans="2:6" x14ac:dyDescent="0.15">
      <c r="B8305">
        <f ca="1">IF(INDEX(Transactions!$J:$J,ROW()-8)="",TODAY(),INDEX(Transactions!$G:$G,ROW()-8))</f>
        <v>46229</v>
      </c>
      <c r="F8305">
        <f>IF(INDEX(Transactions!$J:$J,ROW()-8)="",0,INDEX(Transactions!$O:$O,ROW()-8))</f>
        <v>0</v>
      </c>
    </row>
    <row r="8306" spans="2:6" x14ac:dyDescent="0.15">
      <c r="B8306">
        <f ca="1">IF(INDEX(Transactions!$J:$J,ROW()-8)="",TODAY(),INDEX(Transactions!$G:$G,ROW()-8))</f>
        <v>46229</v>
      </c>
      <c r="F8306">
        <f>IF(INDEX(Transactions!$J:$J,ROW()-8)="",0,INDEX(Transactions!$O:$O,ROW()-8))</f>
        <v>0</v>
      </c>
    </row>
    <row r="8307" spans="2:6" x14ac:dyDescent="0.15">
      <c r="B8307">
        <f ca="1">IF(INDEX(Transactions!$J:$J,ROW()-8)="",TODAY(),INDEX(Transactions!$G:$G,ROW()-8))</f>
        <v>46229</v>
      </c>
      <c r="F8307">
        <f>IF(INDEX(Transactions!$J:$J,ROW()-8)="",0,INDEX(Transactions!$O:$O,ROW()-8))</f>
        <v>0</v>
      </c>
    </row>
    <row r="8308" spans="2:6" x14ac:dyDescent="0.15">
      <c r="B8308">
        <f ca="1">IF(INDEX(Transactions!$J:$J,ROW()-8)="",TODAY(),INDEX(Transactions!$G:$G,ROW()-8))</f>
        <v>46229</v>
      </c>
      <c r="F8308">
        <f>IF(INDEX(Transactions!$J:$J,ROW()-8)="",0,INDEX(Transactions!$O:$O,ROW()-8))</f>
        <v>0</v>
      </c>
    </row>
    <row r="8309" spans="2:6" x14ac:dyDescent="0.15">
      <c r="B8309">
        <f ca="1">IF(INDEX(Transactions!$J:$J,ROW()-8)="",TODAY(),INDEX(Transactions!$G:$G,ROW()-8))</f>
        <v>46229</v>
      </c>
      <c r="F8309">
        <f>IF(INDEX(Transactions!$J:$J,ROW()-8)="",0,INDEX(Transactions!$O:$O,ROW()-8))</f>
        <v>0</v>
      </c>
    </row>
    <row r="8310" spans="2:6" x14ac:dyDescent="0.15">
      <c r="B8310">
        <f ca="1">IF(INDEX(Transactions!$J:$J,ROW()-8)="",TODAY(),INDEX(Transactions!$G:$G,ROW()-8))</f>
        <v>46229</v>
      </c>
      <c r="F8310">
        <f>IF(INDEX(Transactions!$J:$J,ROW()-8)="",0,INDEX(Transactions!$O:$O,ROW()-8))</f>
        <v>0</v>
      </c>
    </row>
    <row r="8311" spans="2:6" x14ac:dyDescent="0.15">
      <c r="B8311">
        <f ca="1">IF(INDEX(Transactions!$J:$J,ROW()-8)="",TODAY(),INDEX(Transactions!$G:$G,ROW()-8))</f>
        <v>46229</v>
      </c>
      <c r="F8311">
        <f>IF(INDEX(Transactions!$J:$J,ROW()-8)="",0,INDEX(Transactions!$O:$O,ROW()-8))</f>
        <v>0</v>
      </c>
    </row>
    <row r="8312" spans="2:6" x14ac:dyDescent="0.15">
      <c r="B8312">
        <f ca="1">IF(INDEX(Transactions!$J:$J,ROW()-8)="",TODAY(),INDEX(Transactions!$G:$G,ROW()-8))</f>
        <v>46229</v>
      </c>
      <c r="F8312">
        <f>IF(INDEX(Transactions!$J:$J,ROW()-8)="",0,INDEX(Transactions!$O:$O,ROW()-8))</f>
        <v>0</v>
      </c>
    </row>
    <row r="8313" spans="2:6" x14ac:dyDescent="0.15">
      <c r="B8313">
        <f ca="1">IF(INDEX(Transactions!$J:$J,ROW()-8)="",TODAY(),INDEX(Transactions!$G:$G,ROW()-8))</f>
        <v>46229</v>
      </c>
      <c r="F8313">
        <f>IF(INDEX(Transactions!$J:$J,ROW()-8)="",0,INDEX(Transactions!$O:$O,ROW()-8))</f>
        <v>0</v>
      </c>
    </row>
    <row r="8314" spans="2:6" x14ac:dyDescent="0.15">
      <c r="B8314">
        <f ca="1">IF(INDEX(Transactions!$J:$J,ROW()-8)="",TODAY(),INDEX(Transactions!$G:$G,ROW()-8))</f>
        <v>46229</v>
      </c>
      <c r="F8314">
        <f>IF(INDEX(Transactions!$J:$J,ROW()-8)="",0,INDEX(Transactions!$O:$O,ROW()-8))</f>
        <v>0</v>
      </c>
    </row>
    <row r="8315" spans="2:6" x14ac:dyDescent="0.15">
      <c r="B8315">
        <f ca="1">IF(INDEX(Transactions!$J:$J,ROW()-8)="",TODAY(),INDEX(Transactions!$G:$G,ROW()-8))</f>
        <v>46229</v>
      </c>
      <c r="F8315">
        <f>IF(INDEX(Transactions!$J:$J,ROW()-8)="",0,INDEX(Transactions!$O:$O,ROW()-8))</f>
        <v>0</v>
      </c>
    </row>
    <row r="8316" spans="2:6" x14ac:dyDescent="0.15">
      <c r="B8316">
        <f ca="1">IF(INDEX(Transactions!$J:$J,ROW()-8)="",TODAY(),INDEX(Transactions!$G:$G,ROW()-8))</f>
        <v>46229</v>
      </c>
      <c r="F8316">
        <f>IF(INDEX(Transactions!$J:$J,ROW()-8)="",0,INDEX(Transactions!$O:$O,ROW()-8))</f>
        <v>0</v>
      </c>
    </row>
    <row r="8317" spans="2:6" x14ac:dyDescent="0.15">
      <c r="B8317">
        <f ca="1">IF(INDEX(Transactions!$J:$J,ROW()-8)="",TODAY(),INDEX(Transactions!$G:$G,ROW()-8))</f>
        <v>46229</v>
      </c>
      <c r="F8317">
        <f>IF(INDEX(Transactions!$J:$J,ROW()-8)="",0,INDEX(Transactions!$O:$O,ROW()-8))</f>
        <v>0</v>
      </c>
    </row>
    <row r="8318" spans="2:6" x14ac:dyDescent="0.15">
      <c r="B8318">
        <f ca="1">IF(INDEX(Transactions!$J:$J,ROW()-8)="",TODAY(),INDEX(Transactions!$G:$G,ROW()-8))</f>
        <v>46229</v>
      </c>
      <c r="F8318">
        <f>IF(INDEX(Transactions!$J:$J,ROW()-8)="",0,INDEX(Transactions!$O:$O,ROW()-8))</f>
        <v>0</v>
      </c>
    </row>
    <row r="8319" spans="2:6" x14ac:dyDescent="0.15">
      <c r="B8319">
        <f ca="1">IF(INDEX(Transactions!$J:$J,ROW()-8)="",TODAY(),INDEX(Transactions!$G:$G,ROW()-8))</f>
        <v>46229</v>
      </c>
      <c r="F8319">
        <f>IF(INDEX(Transactions!$J:$J,ROW()-8)="",0,INDEX(Transactions!$O:$O,ROW()-8))</f>
        <v>0</v>
      </c>
    </row>
    <row r="8320" spans="2:6" x14ac:dyDescent="0.15">
      <c r="B8320">
        <f ca="1">IF(INDEX(Transactions!$J:$J,ROW()-8)="",TODAY(),INDEX(Transactions!$G:$G,ROW()-8))</f>
        <v>46229</v>
      </c>
      <c r="F8320">
        <f>IF(INDEX(Transactions!$J:$J,ROW()-8)="",0,INDEX(Transactions!$O:$O,ROW()-8))</f>
        <v>0</v>
      </c>
    </row>
    <row r="8321" spans="2:6" x14ac:dyDescent="0.15">
      <c r="B8321">
        <f ca="1">IF(INDEX(Transactions!$J:$J,ROW()-8)="",TODAY(),INDEX(Transactions!$G:$G,ROW()-8))</f>
        <v>46229</v>
      </c>
      <c r="F8321">
        <f>IF(INDEX(Transactions!$J:$J,ROW()-8)="",0,INDEX(Transactions!$O:$O,ROW()-8))</f>
        <v>0</v>
      </c>
    </row>
    <row r="8322" spans="2:6" x14ac:dyDescent="0.15">
      <c r="B8322">
        <f ca="1">IF(INDEX(Transactions!$J:$J,ROW()-8)="",TODAY(),INDEX(Transactions!$G:$G,ROW()-8))</f>
        <v>46229</v>
      </c>
      <c r="F8322">
        <f>IF(INDEX(Transactions!$J:$J,ROW()-8)="",0,INDEX(Transactions!$O:$O,ROW()-8))</f>
        <v>0</v>
      </c>
    </row>
    <row r="8323" spans="2:6" x14ac:dyDescent="0.15">
      <c r="B8323">
        <f ca="1">IF(INDEX(Transactions!$J:$J,ROW()-8)="",TODAY(),INDEX(Transactions!$G:$G,ROW()-8))</f>
        <v>46229</v>
      </c>
      <c r="F8323">
        <f>IF(INDEX(Transactions!$J:$J,ROW()-8)="",0,INDEX(Transactions!$O:$O,ROW()-8))</f>
        <v>0</v>
      </c>
    </row>
    <row r="8324" spans="2:6" x14ac:dyDescent="0.15">
      <c r="B8324">
        <f ca="1">IF(INDEX(Transactions!$J:$J,ROW()-8)="",TODAY(),INDEX(Transactions!$G:$G,ROW()-8))</f>
        <v>46229</v>
      </c>
      <c r="F8324">
        <f>IF(INDEX(Transactions!$J:$J,ROW()-8)="",0,INDEX(Transactions!$O:$O,ROW()-8))</f>
        <v>0</v>
      </c>
    </row>
    <row r="8325" spans="2:6" x14ac:dyDescent="0.15">
      <c r="B8325">
        <f ca="1">IF(INDEX(Transactions!$J:$J,ROW()-8)="",TODAY(),INDEX(Transactions!$G:$G,ROW()-8))</f>
        <v>46229</v>
      </c>
      <c r="F8325">
        <f>IF(INDEX(Transactions!$J:$J,ROW()-8)="",0,INDEX(Transactions!$O:$O,ROW()-8))</f>
        <v>0</v>
      </c>
    </row>
    <row r="8326" spans="2:6" x14ac:dyDescent="0.15">
      <c r="B8326">
        <f ca="1">IF(INDEX(Transactions!$J:$J,ROW()-8)="",TODAY(),INDEX(Transactions!$G:$G,ROW()-8))</f>
        <v>46229</v>
      </c>
      <c r="F8326">
        <f>IF(INDEX(Transactions!$J:$J,ROW()-8)="",0,INDEX(Transactions!$O:$O,ROW()-8))</f>
        <v>0</v>
      </c>
    </row>
    <row r="8327" spans="2:6" x14ac:dyDescent="0.15">
      <c r="B8327">
        <f ca="1">IF(INDEX(Transactions!$J:$J,ROW()-8)="",TODAY(),INDEX(Transactions!$G:$G,ROW()-8))</f>
        <v>46229</v>
      </c>
      <c r="F8327">
        <f>IF(INDEX(Transactions!$J:$J,ROW()-8)="",0,INDEX(Transactions!$O:$O,ROW()-8))</f>
        <v>0</v>
      </c>
    </row>
    <row r="8328" spans="2:6" x14ac:dyDescent="0.15">
      <c r="B8328">
        <f ca="1">IF(INDEX(Transactions!$J:$J,ROW()-8)="",TODAY(),INDEX(Transactions!$G:$G,ROW()-8))</f>
        <v>46229</v>
      </c>
      <c r="F8328">
        <f>IF(INDEX(Transactions!$J:$J,ROW()-8)="",0,INDEX(Transactions!$O:$O,ROW()-8))</f>
        <v>0</v>
      </c>
    </row>
    <row r="8329" spans="2:6" x14ac:dyDescent="0.15">
      <c r="B8329">
        <f ca="1">IF(INDEX(Transactions!$J:$J,ROW()-8)="",TODAY(),INDEX(Transactions!$G:$G,ROW()-8))</f>
        <v>46229</v>
      </c>
      <c r="F8329">
        <f>IF(INDEX(Transactions!$J:$J,ROW()-8)="",0,INDEX(Transactions!$O:$O,ROW()-8))</f>
        <v>0</v>
      </c>
    </row>
    <row r="8330" spans="2:6" x14ac:dyDescent="0.15">
      <c r="B8330">
        <f ca="1">IF(INDEX(Transactions!$J:$J,ROW()-8)="",TODAY(),INDEX(Transactions!$G:$G,ROW()-8))</f>
        <v>46229</v>
      </c>
      <c r="F8330">
        <f>IF(INDEX(Transactions!$J:$J,ROW()-8)="",0,INDEX(Transactions!$O:$O,ROW()-8))</f>
        <v>0</v>
      </c>
    </row>
    <row r="8331" spans="2:6" x14ac:dyDescent="0.15">
      <c r="B8331">
        <f ca="1">IF(INDEX(Transactions!$J:$J,ROW()-8)="",TODAY(),INDEX(Transactions!$G:$G,ROW()-8))</f>
        <v>46229</v>
      </c>
      <c r="F8331">
        <f>IF(INDEX(Transactions!$J:$J,ROW()-8)="",0,INDEX(Transactions!$O:$O,ROW()-8))</f>
        <v>0</v>
      </c>
    </row>
    <row r="8332" spans="2:6" x14ac:dyDescent="0.15">
      <c r="B8332">
        <f ca="1">IF(INDEX(Transactions!$J:$J,ROW()-8)="",TODAY(),INDEX(Transactions!$G:$G,ROW()-8))</f>
        <v>46229</v>
      </c>
      <c r="F8332">
        <f>IF(INDEX(Transactions!$J:$J,ROW()-8)="",0,INDEX(Transactions!$O:$O,ROW()-8))</f>
        <v>0</v>
      </c>
    </row>
    <row r="8333" spans="2:6" x14ac:dyDescent="0.15">
      <c r="B8333">
        <f ca="1">IF(INDEX(Transactions!$J:$J,ROW()-8)="",TODAY(),INDEX(Transactions!$G:$G,ROW()-8))</f>
        <v>46229</v>
      </c>
      <c r="F8333">
        <f>IF(INDEX(Transactions!$J:$J,ROW()-8)="",0,INDEX(Transactions!$O:$O,ROW()-8))</f>
        <v>0</v>
      </c>
    </row>
    <row r="8334" spans="2:6" x14ac:dyDescent="0.15">
      <c r="B8334">
        <f ca="1">IF(INDEX(Transactions!$J:$J,ROW()-8)="",TODAY(),INDEX(Transactions!$G:$G,ROW()-8))</f>
        <v>46229</v>
      </c>
      <c r="F8334">
        <f>IF(INDEX(Transactions!$J:$J,ROW()-8)="",0,INDEX(Transactions!$O:$O,ROW()-8))</f>
        <v>0</v>
      </c>
    </row>
    <row r="8335" spans="2:6" x14ac:dyDescent="0.15">
      <c r="B8335">
        <f ca="1">IF(INDEX(Transactions!$J:$J,ROW()-8)="",TODAY(),INDEX(Transactions!$G:$G,ROW()-8))</f>
        <v>46229</v>
      </c>
      <c r="F8335">
        <f>IF(INDEX(Transactions!$J:$J,ROW()-8)="",0,INDEX(Transactions!$O:$O,ROW()-8))</f>
        <v>0</v>
      </c>
    </row>
    <row r="8336" spans="2:6" x14ac:dyDescent="0.15">
      <c r="B8336">
        <f ca="1">IF(INDEX(Transactions!$J:$J,ROW()-8)="",TODAY(),INDEX(Transactions!$G:$G,ROW()-8))</f>
        <v>46229</v>
      </c>
      <c r="F8336">
        <f>IF(INDEX(Transactions!$J:$J,ROW()-8)="",0,INDEX(Transactions!$O:$O,ROW()-8))</f>
        <v>0</v>
      </c>
    </row>
    <row r="8337" spans="2:6" x14ac:dyDescent="0.15">
      <c r="B8337">
        <f ca="1">IF(INDEX(Transactions!$J:$J,ROW()-8)="",TODAY(),INDEX(Transactions!$G:$G,ROW()-8))</f>
        <v>46229</v>
      </c>
      <c r="F8337">
        <f>IF(INDEX(Transactions!$J:$J,ROW()-8)="",0,INDEX(Transactions!$O:$O,ROW()-8))</f>
        <v>0</v>
      </c>
    </row>
    <row r="8338" spans="2:6" x14ac:dyDescent="0.15">
      <c r="B8338">
        <f ca="1">IF(INDEX(Transactions!$J:$J,ROW()-8)="",TODAY(),INDEX(Transactions!$G:$G,ROW()-8))</f>
        <v>46229</v>
      </c>
      <c r="F8338">
        <f>IF(INDEX(Transactions!$J:$J,ROW()-8)="",0,INDEX(Transactions!$O:$O,ROW()-8))</f>
        <v>0</v>
      </c>
    </row>
    <row r="8339" spans="2:6" x14ac:dyDescent="0.15">
      <c r="B8339">
        <f ca="1">IF(INDEX(Transactions!$J:$J,ROW()-8)="",TODAY(),INDEX(Transactions!$G:$G,ROW()-8))</f>
        <v>46229</v>
      </c>
      <c r="F8339">
        <f>IF(INDEX(Transactions!$J:$J,ROW()-8)="",0,INDEX(Transactions!$O:$O,ROW()-8))</f>
        <v>0</v>
      </c>
    </row>
    <row r="8340" spans="2:6" x14ac:dyDescent="0.15">
      <c r="B8340">
        <f ca="1">IF(INDEX(Transactions!$J:$J,ROW()-8)="",TODAY(),INDEX(Transactions!$G:$G,ROW()-8))</f>
        <v>46229</v>
      </c>
      <c r="F8340">
        <f>IF(INDEX(Transactions!$J:$J,ROW()-8)="",0,INDEX(Transactions!$O:$O,ROW()-8))</f>
        <v>0</v>
      </c>
    </row>
    <row r="8341" spans="2:6" x14ac:dyDescent="0.15">
      <c r="B8341">
        <f ca="1">IF(INDEX(Transactions!$J:$J,ROW()-8)="",TODAY(),INDEX(Transactions!$G:$G,ROW()-8))</f>
        <v>46229</v>
      </c>
      <c r="F8341">
        <f>IF(INDEX(Transactions!$J:$J,ROW()-8)="",0,INDEX(Transactions!$O:$O,ROW()-8))</f>
        <v>0</v>
      </c>
    </row>
    <row r="8342" spans="2:6" x14ac:dyDescent="0.15">
      <c r="B8342">
        <f ca="1">IF(INDEX(Transactions!$J:$J,ROW()-8)="",TODAY(),INDEX(Transactions!$G:$G,ROW()-8))</f>
        <v>46229</v>
      </c>
      <c r="F8342">
        <f>IF(INDEX(Transactions!$J:$J,ROW()-8)="",0,INDEX(Transactions!$O:$O,ROW()-8))</f>
        <v>0</v>
      </c>
    </row>
    <row r="8343" spans="2:6" x14ac:dyDescent="0.15">
      <c r="B8343">
        <f ca="1">IF(INDEX(Transactions!$J:$J,ROW()-8)="",TODAY(),INDEX(Transactions!$G:$G,ROW()-8))</f>
        <v>46229</v>
      </c>
      <c r="F8343">
        <f>IF(INDEX(Transactions!$J:$J,ROW()-8)="",0,INDEX(Transactions!$O:$O,ROW()-8))</f>
        <v>0</v>
      </c>
    </row>
    <row r="8344" spans="2:6" x14ac:dyDescent="0.15">
      <c r="B8344">
        <f ca="1">IF(INDEX(Transactions!$J:$J,ROW()-8)="",TODAY(),INDEX(Transactions!$G:$G,ROW()-8))</f>
        <v>46229</v>
      </c>
      <c r="F8344">
        <f>IF(INDEX(Transactions!$J:$J,ROW()-8)="",0,INDEX(Transactions!$O:$O,ROW()-8))</f>
        <v>0</v>
      </c>
    </row>
    <row r="8345" spans="2:6" x14ac:dyDescent="0.15">
      <c r="B8345">
        <f ca="1">IF(INDEX(Transactions!$J:$J,ROW()-8)="",TODAY(),INDEX(Transactions!$G:$G,ROW()-8))</f>
        <v>46229</v>
      </c>
      <c r="F8345">
        <f>IF(INDEX(Transactions!$J:$J,ROW()-8)="",0,INDEX(Transactions!$O:$O,ROW()-8))</f>
        <v>0</v>
      </c>
    </row>
    <row r="8346" spans="2:6" x14ac:dyDescent="0.15">
      <c r="B8346">
        <f ca="1">IF(INDEX(Transactions!$J:$J,ROW()-8)="",TODAY(),INDEX(Transactions!$G:$G,ROW()-8))</f>
        <v>46229</v>
      </c>
      <c r="F8346">
        <f>IF(INDEX(Transactions!$J:$J,ROW()-8)="",0,INDEX(Transactions!$O:$O,ROW()-8))</f>
        <v>0</v>
      </c>
    </row>
    <row r="8347" spans="2:6" x14ac:dyDescent="0.15">
      <c r="B8347">
        <f ca="1">IF(INDEX(Transactions!$J:$J,ROW()-8)="",TODAY(),INDEX(Transactions!$G:$G,ROW()-8))</f>
        <v>46229</v>
      </c>
      <c r="F8347">
        <f>IF(INDEX(Transactions!$J:$J,ROW()-8)="",0,INDEX(Transactions!$O:$O,ROW()-8))</f>
        <v>0</v>
      </c>
    </row>
    <row r="8348" spans="2:6" x14ac:dyDescent="0.15">
      <c r="B8348">
        <f ca="1">IF(INDEX(Transactions!$J:$J,ROW()-8)="",TODAY(),INDEX(Transactions!$G:$G,ROW()-8))</f>
        <v>46229</v>
      </c>
      <c r="F8348">
        <f>IF(INDEX(Transactions!$J:$J,ROW()-8)="",0,INDEX(Transactions!$O:$O,ROW()-8))</f>
        <v>0</v>
      </c>
    </row>
    <row r="8349" spans="2:6" x14ac:dyDescent="0.15">
      <c r="B8349">
        <f ca="1">IF(INDEX(Transactions!$J:$J,ROW()-8)="",TODAY(),INDEX(Transactions!$G:$G,ROW()-8))</f>
        <v>46229</v>
      </c>
      <c r="F8349">
        <f>IF(INDEX(Transactions!$J:$J,ROW()-8)="",0,INDEX(Transactions!$O:$O,ROW()-8))</f>
        <v>0</v>
      </c>
    </row>
    <row r="8350" spans="2:6" x14ac:dyDescent="0.15">
      <c r="B8350">
        <f ca="1">IF(INDEX(Transactions!$J:$J,ROW()-8)="",TODAY(),INDEX(Transactions!$G:$G,ROW()-8))</f>
        <v>46229</v>
      </c>
      <c r="F8350">
        <f>IF(INDEX(Transactions!$J:$J,ROW()-8)="",0,INDEX(Transactions!$O:$O,ROW()-8))</f>
        <v>0</v>
      </c>
    </row>
    <row r="8351" spans="2:6" x14ac:dyDescent="0.15">
      <c r="B8351">
        <f ca="1">IF(INDEX(Transactions!$J:$J,ROW()-8)="",TODAY(),INDEX(Transactions!$G:$G,ROW()-8))</f>
        <v>46229</v>
      </c>
      <c r="F8351">
        <f>IF(INDEX(Transactions!$J:$J,ROW()-8)="",0,INDEX(Transactions!$O:$O,ROW()-8))</f>
        <v>0</v>
      </c>
    </row>
    <row r="8352" spans="2:6" x14ac:dyDescent="0.15">
      <c r="B8352">
        <f ca="1">IF(INDEX(Transactions!$J:$J,ROW()-8)="",TODAY(),INDEX(Transactions!$G:$G,ROW()-8))</f>
        <v>46229</v>
      </c>
      <c r="F8352">
        <f>IF(INDEX(Transactions!$J:$J,ROW()-8)="",0,INDEX(Transactions!$O:$O,ROW()-8))</f>
        <v>0</v>
      </c>
    </row>
    <row r="8353" spans="2:6" x14ac:dyDescent="0.15">
      <c r="B8353">
        <f ca="1">IF(INDEX(Transactions!$J:$J,ROW()-8)="",TODAY(),INDEX(Transactions!$G:$G,ROW()-8))</f>
        <v>46229</v>
      </c>
      <c r="F8353">
        <f>IF(INDEX(Transactions!$J:$J,ROW()-8)="",0,INDEX(Transactions!$O:$O,ROW()-8))</f>
        <v>0</v>
      </c>
    </row>
    <row r="8354" spans="2:6" x14ac:dyDescent="0.15">
      <c r="B8354">
        <f ca="1">IF(INDEX(Transactions!$J:$J,ROW()-8)="",TODAY(),INDEX(Transactions!$G:$G,ROW()-8))</f>
        <v>46229</v>
      </c>
      <c r="F8354">
        <f>IF(INDEX(Transactions!$J:$J,ROW()-8)="",0,INDEX(Transactions!$O:$O,ROW()-8))</f>
        <v>0</v>
      </c>
    </row>
    <row r="8355" spans="2:6" x14ac:dyDescent="0.15">
      <c r="B8355">
        <f ca="1">IF(INDEX(Transactions!$J:$J,ROW()-8)="",TODAY(),INDEX(Transactions!$G:$G,ROW()-8))</f>
        <v>46229</v>
      </c>
      <c r="F8355">
        <f>IF(INDEX(Transactions!$J:$J,ROW()-8)="",0,INDEX(Transactions!$O:$O,ROW()-8))</f>
        <v>0</v>
      </c>
    </row>
    <row r="8356" spans="2:6" x14ac:dyDescent="0.15">
      <c r="B8356">
        <f ca="1">IF(INDEX(Transactions!$J:$J,ROW()-8)="",TODAY(),INDEX(Transactions!$G:$G,ROW()-8))</f>
        <v>46229</v>
      </c>
      <c r="F8356">
        <f>IF(INDEX(Transactions!$J:$J,ROW()-8)="",0,INDEX(Transactions!$O:$O,ROW()-8))</f>
        <v>0</v>
      </c>
    </row>
    <row r="8357" spans="2:6" x14ac:dyDescent="0.15">
      <c r="B8357">
        <f ca="1">IF(INDEX(Transactions!$J:$J,ROW()-8)="",TODAY(),INDEX(Transactions!$G:$G,ROW()-8))</f>
        <v>46229</v>
      </c>
      <c r="F8357">
        <f>IF(INDEX(Transactions!$J:$J,ROW()-8)="",0,INDEX(Transactions!$O:$O,ROW()-8))</f>
        <v>0</v>
      </c>
    </row>
    <row r="8358" spans="2:6" x14ac:dyDescent="0.15">
      <c r="B8358">
        <f ca="1">IF(INDEX(Transactions!$J:$J,ROW()-8)="",TODAY(),INDEX(Transactions!$G:$G,ROW()-8))</f>
        <v>46229</v>
      </c>
      <c r="F8358">
        <f>IF(INDEX(Transactions!$J:$J,ROW()-8)="",0,INDEX(Transactions!$O:$O,ROW()-8))</f>
        <v>0</v>
      </c>
    </row>
    <row r="8359" spans="2:6" x14ac:dyDescent="0.15">
      <c r="B8359">
        <f ca="1">IF(INDEX(Transactions!$J:$J,ROW()-8)="",TODAY(),INDEX(Transactions!$G:$G,ROW()-8))</f>
        <v>46229</v>
      </c>
      <c r="F8359">
        <f>IF(INDEX(Transactions!$J:$J,ROW()-8)="",0,INDEX(Transactions!$O:$O,ROW()-8))</f>
        <v>0</v>
      </c>
    </row>
    <row r="8360" spans="2:6" x14ac:dyDescent="0.15">
      <c r="B8360">
        <f ca="1">IF(INDEX(Transactions!$J:$J,ROW()-8)="",TODAY(),INDEX(Transactions!$G:$G,ROW()-8))</f>
        <v>46229</v>
      </c>
      <c r="F8360">
        <f>IF(INDEX(Transactions!$J:$J,ROW()-8)="",0,INDEX(Transactions!$O:$O,ROW()-8))</f>
        <v>0</v>
      </c>
    </row>
    <row r="8361" spans="2:6" x14ac:dyDescent="0.15">
      <c r="B8361">
        <f ca="1">IF(INDEX(Transactions!$J:$J,ROW()-8)="",TODAY(),INDEX(Transactions!$G:$G,ROW()-8))</f>
        <v>46229</v>
      </c>
      <c r="F8361">
        <f>IF(INDEX(Transactions!$J:$J,ROW()-8)="",0,INDEX(Transactions!$O:$O,ROW()-8))</f>
        <v>0</v>
      </c>
    </row>
    <row r="8362" spans="2:6" x14ac:dyDescent="0.15">
      <c r="B8362">
        <f ca="1">IF(INDEX(Transactions!$J:$J,ROW()-8)="",TODAY(),INDEX(Transactions!$G:$G,ROW()-8))</f>
        <v>46229</v>
      </c>
      <c r="F8362">
        <f>IF(INDEX(Transactions!$J:$J,ROW()-8)="",0,INDEX(Transactions!$O:$O,ROW()-8))</f>
        <v>0</v>
      </c>
    </row>
    <row r="8363" spans="2:6" x14ac:dyDescent="0.15">
      <c r="B8363">
        <f ca="1">IF(INDEX(Transactions!$J:$J,ROW()-8)="",TODAY(),INDEX(Transactions!$G:$G,ROW()-8))</f>
        <v>46229</v>
      </c>
      <c r="F8363">
        <f>IF(INDEX(Transactions!$J:$J,ROW()-8)="",0,INDEX(Transactions!$O:$O,ROW()-8))</f>
        <v>0</v>
      </c>
    </row>
    <row r="8364" spans="2:6" x14ac:dyDescent="0.15">
      <c r="B8364">
        <f ca="1">IF(INDEX(Transactions!$J:$J,ROW()-8)="",TODAY(),INDEX(Transactions!$G:$G,ROW()-8))</f>
        <v>46229</v>
      </c>
      <c r="F8364">
        <f>IF(INDEX(Transactions!$J:$J,ROW()-8)="",0,INDEX(Transactions!$O:$O,ROW()-8))</f>
        <v>0</v>
      </c>
    </row>
    <row r="8365" spans="2:6" x14ac:dyDescent="0.15">
      <c r="B8365">
        <f ca="1">IF(INDEX(Transactions!$J:$J,ROW()-8)="",TODAY(),INDEX(Transactions!$G:$G,ROW()-8))</f>
        <v>46229</v>
      </c>
      <c r="F8365">
        <f>IF(INDEX(Transactions!$J:$J,ROW()-8)="",0,INDEX(Transactions!$O:$O,ROW()-8))</f>
        <v>0</v>
      </c>
    </row>
    <row r="8366" spans="2:6" x14ac:dyDescent="0.15">
      <c r="B8366">
        <f ca="1">IF(INDEX(Transactions!$J:$J,ROW()-8)="",TODAY(),INDEX(Transactions!$G:$G,ROW()-8))</f>
        <v>46229</v>
      </c>
      <c r="F8366">
        <f>IF(INDEX(Transactions!$J:$J,ROW()-8)="",0,INDEX(Transactions!$O:$O,ROW()-8))</f>
        <v>0</v>
      </c>
    </row>
    <row r="8367" spans="2:6" x14ac:dyDescent="0.15">
      <c r="B8367">
        <f ca="1">IF(INDEX(Transactions!$J:$J,ROW()-8)="",TODAY(),INDEX(Transactions!$G:$G,ROW()-8))</f>
        <v>46229</v>
      </c>
      <c r="F8367">
        <f>IF(INDEX(Transactions!$J:$J,ROW()-8)="",0,INDEX(Transactions!$O:$O,ROW()-8))</f>
        <v>0</v>
      </c>
    </row>
    <row r="8368" spans="2:6" x14ac:dyDescent="0.15">
      <c r="B8368">
        <f ca="1">IF(INDEX(Transactions!$J:$J,ROW()-8)="",TODAY(),INDEX(Transactions!$G:$G,ROW()-8))</f>
        <v>46229</v>
      </c>
      <c r="F8368">
        <f>IF(INDEX(Transactions!$J:$J,ROW()-8)="",0,INDEX(Transactions!$O:$O,ROW()-8))</f>
        <v>0</v>
      </c>
    </row>
    <row r="8369" spans="2:6" x14ac:dyDescent="0.15">
      <c r="B8369">
        <f ca="1">IF(INDEX(Transactions!$J:$J,ROW()-8)="",TODAY(),INDEX(Transactions!$G:$G,ROW()-8))</f>
        <v>46229</v>
      </c>
      <c r="F8369">
        <f>IF(INDEX(Transactions!$J:$J,ROW()-8)="",0,INDEX(Transactions!$O:$O,ROW()-8))</f>
        <v>0</v>
      </c>
    </row>
    <row r="8370" spans="2:6" x14ac:dyDescent="0.15">
      <c r="B8370">
        <f ca="1">IF(INDEX(Transactions!$J:$J,ROW()-8)="",TODAY(),INDEX(Transactions!$G:$G,ROW()-8))</f>
        <v>46229</v>
      </c>
      <c r="F8370">
        <f>IF(INDEX(Transactions!$J:$J,ROW()-8)="",0,INDEX(Transactions!$O:$O,ROW()-8))</f>
        <v>0</v>
      </c>
    </row>
    <row r="8371" spans="2:6" x14ac:dyDescent="0.15">
      <c r="B8371">
        <f ca="1">IF(INDEX(Transactions!$J:$J,ROW()-8)="",TODAY(),INDEX(Transactions!$G:$G,ROW()-8))</f>
        <v>46229</v>
      </c>
      <c r="F8371">
        <f>IF(INDEX(Transactions!$J:$J,ROW()-8)="",0,INDEX(Transactions!$O:$O,ROW()-8))</f>
        <v>0</v>
      </c>
    </row>
    <row r="8372" spans="2:6" x14ac:dyDescent="0.15">
      <c r="B8372">
        <f ca="1">IF(INDEX(Transactions!$J:$J,ROW()-8)="",TODAY(),INDEX(Transactions!$G:$G,ROW()-8))</f>
        <v>46229</v>
      </c>
      <c r="F8372">
        <f>IF(INDEX(Transactions!$J:$J,ROW()-8)="",0,INDEX(Transactions!$O:$O,ROW()-8))</f>
        <v>0</v>
      </c>
    </row>
    <row r="8373" spans="2:6" x14ac:dyDescent="0.15">
      <c r="B8373">
        <f ca="1">IF(INDEX(Transactions!$J:$J,ROW()-8)="",TODAY(),INDEX(Transactions!$G:$G,ROW()-8))</f>
        <v>46229</v>
      </c>
      <c r="F8373">
        <f>IF(INDEX(Transactions!$J:$J,ROW()-8)="",0,INDEX(Transactions!$O:$O,ROW()-8))</f>
        <v>0</v>
      </c>
    </row>
    <row r="8374" spans="2:6" x14ac:dyDescent="0.15">
      <c r="B8374">
        <f ca="1">IF(INDEX(Transactions!$J:$J,ROW()-8)="",TODAY(),INDEX(Transactions!$G:$G,ROW()-8))</f>
        <v>46229</v>
      </c>
      <c r="F8374">
        <f>IF(INDEX(Transactions!$J:$J,ROW()-8)="",0,INDEX(Transactions!$O:$O,ROW()-8))</f>
        <v>0</v>
      </c>
    </row>
    <row r="8375" spans="2:6" x14ac:dyDescent="0.15">
      <c r="B8375">
        <f ca="1">IF(INDEX(Transactions!$J:$J,ROW()-8)="",TODAY(),INDEX(Transactions!$G:$G,ROW()-8))</f>
        <v>46229</v>
      </c>
      <c r="F8375">
        <f>IF(INDEX(Transactions!$J:$J,ROW()-8)="",0,INDEX(Transactions!$O:$O,ROW()-8))</f>
        <v>0</v>
      </c>
    </row>
    <row r="8376" spans="2:6" x14ac:dyDescent="0.15">
      <c r="B8376">
        <f ca="1">IF(INDEX(Transactions!$J:$J,ROW()-8)="",TODAY(),INDEX(Transactions!$G:$G,ROW()-8))</f>
        <v>46229</v>
      </c>
      <c r="F8376">
        <f>IF(INDEX(Transactions!$J:$J,ROW()-8)="",0,INDEX(Transactions!$O:$O,ROW()-8))</f>
        <v>0</v>
      </c>
    </row>
    <row r="8377" spans="2:6" x14ac:dyDescent="0.15">
      <c r="B8377">
        <f ca="1">IF(INDEX(Transactions!$J:$J,ROW()-8)="",TODAY(),INDEX(Transactions!$G:$G,ROW()-8))</f>
        <v>46229</v>
      </c>
      <c r="F8377">
        <f>IF(INDEX(Transactions!$J:$J,ROW()-8)="",0,INDEX(Transactions!$O:$O,ROW()-8))</f>
        <v>0</v>
      </c>
    </row>
    <row r="8378" spans="2:6" x14ac:dyDescent="0.15">
      <c r="B8378">
        <f ca="1">IF(INDEX(Transactions!$J:$J,ROW()-8)="",TODAY(),INDEX(Transactions!$G:$G,ROW()-8))</f>
        <v>46229</v>
      </c>
      <c r="F8378">
        <f>IF(INDEX(Transactions!$J:$J,ROW()-8)="",0,INDEX(Transactions!$O:$O,ROW()-8))</f>
        <v>0</v>
      </c>
    </row>
    <row r="8379" spans="2:6" x14ac:dyDescent="0.15">
      <c r="B8379">
        <f ca="1">IF(INDEX(Transactions!$J:$J,ROW()-8)="",TODAY(),INDEX(Transactions!$G:$G,ROW()-8))</f>
        <v>46229</v>
      </c>
      <c r="F8379">
        <f>IF(INDEX(Transactions!$J:$J,ROW()-8)="",0,INDEX(Transactions!$O:$O,ROW()-8))</f>
        <v>0</v>
      </c>
    </row>
    <row r="8380" spans="2:6" x14ac:dyDescent="0.15">
      <c r="B8380">
        <f ca="1">IF(INDEX(Transactions!$J:$J,ROW()-8)="",TODAY(),INDEX(Transactions!$G:$G,ROW()-8))</f>
        <v>46229</v>
      </c>
      <c r="F8380">
        <f>IF(INDEX(Transactions!$J:$J,ROW()-8)="",0,INDEX(Transactions!$O:$O,ROW()-8))</f>
        <v>0</v>
      </c>
    </row>
    <row r="8381" spans="2:6" x14ac:dyDescent="0.15">
      <c r="B8381">
        <f ca="1">IF(INDEX(Transactions!$J:$J,ROW()-8)="",TODAY(),INDEX(Transactions!$G:$G,ROW()-8))</f>
        <v>46229</v>
      </c>
      <c r="F8381">
        <f>IF(INDEX(Transactions!$J:$J,ROW()-8)="",0,INDEX(Transactions!$O:$O,ROW()-8))</f>
        <v>0</v>
      </c>
    </row>
    <row r="8382" spans="2:6" x14ac:dyDescent="0.15">
      <c r="B8382">
        <f ca="1">IF(INDEX(Transactions!$J:$J,ROW()-8)="",TODAY(),INDEX(Transactions!$G:$G,ROW()-8))</f>
        <v>46229</v>
      </c>
      <c r="F8382">
        <f>IF(INDEX(Transactions!$J:$J,ROW()-8)="",0,INDEX(Transactions!$O:$O,ROW()-8))</f>
        <v>0</v>
      </c>
    </row>
    <row r="8383" spans="2:6" x14ac:dyDescent="0.15">
      <c r="B8383">
        <f ca="1">IF(INDEX(Transactions!$J:$J,ROW()-8)="",TODAY(),INDEX(Transactions!$G:$G,ROW()-8))</f>
        <v>46229</v>
      </c>
      <c r="F8383">
        <f>IF(INDEX(Transactions!$J:$J,ROW()-8)="",0,INDEX(Transactions!$O:$O,ROW()-8))</f>
        <v>0</v>
      </c>
    </row>
    <row r="8384" spans="2:6" x14ac:dyDescent="0.15">
      <c r="B8384">
        <f ca="1">IF(INDEX(Transactions!$J:$J,ROW()-8)="",TODAY(),INDEX(Transactions!$G:$G,ROW()-8))</f>
        <v>46229</v>
      </c>
      <c r="F8384">
        <f>IF(INDEX(Transactions!$J:$J,ROW()-8)="",0,INDEX(Transactions!$O:$O,ROW()-8))</f>
        <v>0</v>
      </c>
    </row>
    <row r="8385" spans="2:6" x14ac:dyDescent="0.15">
      <c r="B8385">
        <f ca="1">IF(INDEX(Transactions!$J:$J,ROW()-8)="",TODAY(),INDEX(Transactions!$G:$G,ROW()-8))</f>
        <v>46229</v>
      </c>
      <c r="F8385">
        <f>IF(INDEX(Transactions!$J:$J,ROW()-8)="",0,INDEX(Transactions!$O:$O,ROW()-8))</f>
        <v>0</v>
      </c>
    </row>
    <row r="8386" spans="2:6" x14ac:dyDescent="0.15">
      <c r="B8386">
        <f ca="1">IF(INDEX(Transactions!$J:$J,ROW()-8)="",TODAY(),INDEX(Transactions!$G:$G,ROW()-8))</f>
        <v>46229</v>
      </c>
      <c r="F8386">
        <f>IF(INDEX(Transactions!$J:$J,ROW()-8)="",0,INDEX(Transactions!$O:$O,ROW()-8))</f>
        <v>0</v>
      </c>
    </row>
    <row r="8387" spans="2:6" x14ac:dyDescent="0.15">
      <c r="B8387">
        <f ca="1">IF(INDEX(Transactions!$J:$J,ROW()-8)="",TODAY(),INDEX(Transactions!$G:$G,ROW()-8))</f>
        <v>46229</v>
      </c>
      <c r="F8387">
        <f>IF(INDEX(Transactions!$J:$J,ROW()-8)="",0,INDEX(Transactions!$O:$O,ROW()-8))</f>
        <v>0</v>
      </c>
    </row>
    <row r="8388" spans="2:6" x14ac:dyDescent="0.15">
      <c r="B8388">
        <f ca="1">IF(INDEX(Transactions!$J:$J,ROW()-8)="",TODAY(),INDEX(Transactions!$G:$G,ROW()-8))</f>
        <v>46229</v>
      </c>
      <c r="F8388">
        <f>IF(INDEX(Transactions!$J:$J,ROW()-8)="",0,INDEX(Transactions!$O:$O,ROW()-8))</f>
        <v>0</v>
      </c>
    </row>
    <row r="8389" spans="2:6" x14ac:dyDescent="0.15">
      <c r="B8389">
        <f ca="1">IF(INDEX(Transactions!$J:$J,ROW()-8)="",TODAY(),INDEX(Transactions!$G:$G,ROW()-8))</f>
        <v>46229</v>
      </c>
      <c r="F8389">
        <f>IF(INDEX(Transactions!$J:$J,ROW()-8)="",0,INDEX(Transactions!$O:$O,ROW()-8))</f>
        <v>0</v>
      </c>
    </row>
    <row r="8390" spans="2:6" x14ac:dyDescent="0.15">
      <c r="B8390">
        <f ca="1">IF(INDEX(Transactions!$J:$J,ROW()-8)="",TODAY(),INDEX(Transactions!$G:$G,ROW()-8))</f>
        <v>46229</v>
      </c>
      <c r="F8390">
        <f>IF(INDEX(Transactions!$J:$J,ROW()-8)="",0,INDEX(Transactions!$O:$O,ROW()-8))</f>
        <v>0</v>
      </c>
    </row>
    <row r="8391" spans="2:6" x14ac:dyDescent="0.15">
      <c r="B8391">
        <f ca="1">IF(INDEX(Transactions!$J:$J,ROW()-8)="",TODAY(),INDEX(Transactions!$G:$G,ROW()-8))</f>
        <v>46229</v>
      </c>
      <c r="F8391">
        <f>IF(INDEX(Transactions!$J:$J,ROW()-8)="",0,INDEX(Transactions!$O:$O,ROW()-8))</f>
        <v>0</v>
      </c>
    </row>
    <row r="8392" spans="2:6" x14ac:dyDescent="0.15">
      <c r="B8392">
        <f ca="1">IF(INDEX(Transactions!$J:$J,ROW()-8)="",TODAY(),INDEX(Transactions!$G:$G,ROW()-8))</f>
        <v>46229</v>
      </c>
      <c r="F8392">
        <f>IF(INDEX(Transactions!$J:$J,ROW()-8)="",0,INDEX(Transactions!$O:$O,ROW()-8))</f>
        <v>0</v>
      </c>
    </row>
    <row r="8393" spans="2:6" x14ac:dyDescent="0.15">
      <c r="B8393">
        <f ca="1">IF(INDEX(Transactions!$J:$J,ROW()-8)="",TODAY(),INDEX(Transactions!$G:$G,ROW()-8))</f>
        <v>46229</v>
      </c>
      <c r="F8393">
        <f>IF(INDEX(Transactions!$J:$J,ROW()-8)="",0,INDEX(Transactions!$O:$O,ROW()-8))</f>
        <v>0</v>
      </c>
    </row>
    <row r="8394" spans="2:6" x14ac:dyDescent="0.15">
      <c r="B8394">
        <f ca="1">IF(INDEX(Transactions!$J:$J,ROW()-8)="",TODAY(),INDEX(Transactions!$G:$G,ROW()-8))</f>
        <v>46229</v>
      </c>
      <c r="F8394">
        <f>IF(INDEX(Transactions!$J:$J,ROW()-8)="",0,INDEX(Transactions!$O:$O,ROW()-8))</f>
        <v>0</v>
      </c>
    </row>
    <row r="8395" spans="2:6" x14ac:dyDescent="0.15">
      <c r="B8395">
        <f ca="1">IF(INDEX(Transactions!$J:$J,ROW()-8)="",TODAY(),INDEX(Transactions!$G:$G,ROW()-8))</f>
        <v>46229</v>
      </c>
      <c r="F8395">
        <f>IF(INDEX(Transactions!$J:$J,ROW()-8)="",0,INDEX(Transactions!$O:$O,ROW()-8))</f>
        <v>0</v>
      </c>
    </row>
    <row r="8396" spans="2:6" x14ac:dyDescent="0.15">
      <c r="B8396">
        <f ca="1">IF(INDEX(Transactions!$J:$J,ROW()-8)="",TODAY(),INDEX(Transactions!$G:$G,ROW()-8))</f>
        <v>46229</v>
      </c>
      <c r="F8396">
        <f>IF(INDEX(Transactions!$J:$J,ROW()-8)="",0,INDEX(Transactions!$O:$O,ROW()-8))</f>
        <v>0</v>
      </c>
    </row>
    <row r="8397" spans="2:6" x14ac:dyDescent="0.15">
      <c r="B8397">
        <f ca="1">IF(INDEX(Transactions!$J:$J,ROW()-8)="",TODAY(),INDEX(Transactions!$G:$G,ROW()-8))</f>
        <v>46229</v>
      </c>
      <c r="F8397">
        <f>IF(INDEX(Transactions!$J:$J,ROW()-8)="",0,INDEX(Transactions!$O:$O,ROW()-8))</f>
        <v>0</v>
      </c>
    </row>
    <row r="8398" spans="2:6" x14ac:dyDescent="0.15">
      <c r="B8398">
        <f ca="1">IF(INDEX(Transactions!$J:$J,ROW()-8)="",TODAY(),INDEX(Transactions!$G:$G,ROW()-8))</f>
        <v>46229</v>
      </c>
      <c r="F8398">
        <f>IF(INDEX(Transactions!$J:$J,ROW()-8)="",0,INDEX(Transactions!$O:$O,ROW()-8))</f>
        <v>0</v>
      </c>
    </row>
    <row r="8399" spans="2:6" x14ac:dyDescent="0.15">
      <c r="B8399">
        <f ca="1">IF(INDEX(Transactions!$J:$J,ROW()-8)="",TODAY(),INDEX(Transactions!$G:$G,ROW()-8))</f>
        <v>46229</v>
      </c>
      <c r="F8399">
        <f>IF(INDEX(Transactions!$J:$J,ROW()-8)="",0,INDEX(Transactions!$O:$O,ROW()-8))</f>
        <v>0</v>
      </c>
    </row>
    <row r="8400" spans="2:6" x14ac:dyDescent="0.15">
      <c r="B8400">
        <f ca="1">IF(INDEX(Transactions!$J:$J,ROW()-8)="",TODAY(),INDEX(Transactions!$G:$G,ROW()-8))</f>
        <v>46229</v>
      </c>
      <c r="F8400">
        <f>IF(INDEX(Transactions!$J:$J,ROW()-8)="",0,INDEX(Transactions!$O:$O,ROW()-8))</f>
        <v>0</v>
      </c>
    </row>
    <row r="8401" spans="2:6" x14ac:dyDescent="0.15">
      <c r="B8401">
        <f ca="1">IF(INDEX(Transactions!$J:$J,ROW()-8)="",TODAY(),INDEX(Transactions!$G:$G,ROW()-8))</f>
        <v>46229</v>
      </c>
      <c r="F8401">
        <f>IF(INDEX(Transactions!$J:$J,ROW()-8)="",0,INDEX(Transactions!$O:$O,ROW()-8))</f>
        <v>0</v>
      </c>
    </row>
    <row r="8402" spans="2:6" x14ac:dyDescent="0.15">
      <c r="B8402">
        <f ca="1">IF(INDEX(Transactions!$J:$J,ROW()-8)="",TODAY(),INDEX(Transactions!$G:$G,ROW()-8))</f>
        <v>46229</v>
      </c>
      <c r="F8402">
        <f>IF(INDEX(Transactions!$J:$J,ROW()-8)="",0,INDEX(Transactions!$O:$O,ROW()-8))</f>
        <v>0</v>
      </c>
    </row>
    <row r="8403" spans="2:6" x14ac:dyDescent="0.15">
      <c r="B8403">
        <f ca="1">IF(INDEX(Transactions!$J:$J,ROW()-8)="",TODAY(),INDEX(Transactions!$G:$G,ROW()-8))</f>
        <v>46229</v>
      </c>
      <c r="F8403">
        <f>IF(INDEX(Transactions!$J:$J,ROW()-8)="",0,INDEX(Transactions!$O:$O,ROW()-8))</f>
        <v>0</v>
      </c>
    </row>
    <row r="8404" spans="2:6" x14ac:dyDescent="0.15">
      <c r="B8404">
        <f ca="1">IF(INDEX(Transactions!$J:$J,ROW()-8)="",TODAY(),INDEX(Transactions!$G:$G,ROW()-8))</f>
        <v>46229</v>
      </c>
      <c r="F8404">
        <f>IF(INDEX(Transactions!$J:$J,ROW()-8)="",0,INDEX(Transactions!$O:$O,ROW()-8))</f>
        <v>0</v>
      </c>
    </row>
    <row r="8405" spans="2:6" x14ac:dyDescent="0.15">
      <c r="B8405">
        <f ca="1">IF(INDEX(Transactions!$J:$J,ROW()-8)="",TODAY(),INDEX(Transactions!$G:$G,ROW()-8))</f>
        <v>46229</v>
      </c>
      <c r="F8405">
        <f>IF(INDEX(Transactions!$J:$J,ROW()-8)="",0,INDEX(Transactions!$O:$O,ROW()-8))</f>
        <v>0</v>
      </c>
    </row>
    <row r="8406" spans="2:6" x14ac:dyDescent="0.15">
      <c r="B8406">
        <f ca="1">IF(INDEX(Transactions!$J:$J,ROW()-8)="",TODAY(),INDEX(Transactions!$G:$G,ROW()-8))</f>
        <v>46229</v>
      </c>
      <c r="F8406">
        <f>IF(INDEX(Transactions!$J:$J,ROW()-8)="",0,INDEX(Transactions!$O:$O,ROW()-8))</f>
        <v>0</v>
      </c>
    </row>
    <row r="8407" spans="2:6" x14ac:dyDescent="0.15">
      <c r="B8407">
        <f ca="1">IF(INDEX(Transactions!$J:$J,ROW()-8)="",TODAY(),INDEX(Transactions!$G:$G,ROW()-8))</f>
        <v>46229</v>
      </c>
      <c r="F8407">
        <f>IF(INDEX(Transactions!$J:$J,ROW()-8)="",0,INDEX(Transactions!$O:$O,ROW()-8))</f>
        <v>0</v>
      </c>
    </row>
    <row r="8408" spans="2:6" x14ac:dyDescent="0.15">
      <c r="B8408">
        <f ca="1">IF(INDEX(Transactions!$J:$J,ROW()-8)="",TODAY(),INDEX(Transactions!$G:$G,ROW()-8))</f>
        <v>46229</v>
      </c>
      <c r="F8408">
        <f>IF(INDEX(Transactions!$J:$J,ROW()-8)="",0,INDEX(Transactions!$O:$O,ROW()-8))</f>
        <v>0</v>
      </c>
    </row>
    <row r="8409" spans="2:6" x14ac:dyDescent="0.15">
      <c r="B8409">
        <f ca="1">IF(INDEX(Transactions!$J:$J,ROW()-8)="",TODAY(),INDEX(Transactions!$G:$G,ROW()-8))</f>
        <v>46229</v>
      </c>
      <c r="F8409">
        <f>IF(INDEX(Transactions!$J:$J,ROW()-8)="",0,INDEX(Transactions!$O:$O,ROW()-8))</f>
        <v>0</v>
      </c>
    </row>
    <row r="8410" spans="2:6" x14ac:dyDescent="0.15">
      <c r="B8410">
        <f ca="1">IF(INDEX(Transactions!$J:$J,ROW()-8)="",TODAY(),INDEX(Transactions!$G:$G,ROW()-8))</f>
        <v>46229</v>
      </c>
      <c r="F8410">
        <f>IF(INDEX(Transactions!$J:$J,ROW()-8)="",0,INDEX(Transactions!$O:$O,ROW()-8))</f>
        <v>0</v>
      </c>
    </row>
    <row r="8411" spans="2:6" x14ac:dyDescent="0.15">
      <c r="B8411">
        <f ca="1">IF(INDEX(Transactions!$J:$J,ROW()-8)="",TODAY(),INDEX(Transactions!$G:$G,ROW()-8))</f>
        <v>46229</v>
      </c>
      <c r="F8411">
        <f>IF(INDEX(Transactions!$J:$J,ROW()-8)="",0,INDEX(Transactions!$O:$O,ROW()-8))</f>
        <v>0</v>
      </c>
    </row>
    <row r="8412" spans="2:6" x14ac:dyDescent="0.15">
      <c r="B8412">
        <f ca="1">IF(INDEX(Transactions!$J:$J,ROW()-8)="",TODAY(),INDEX(Transactions!$G:$G,ROW()-8))</f>
        <v>46229</v>
      </c>
      <c r="F8412">
        <f>IF(INDEX(Transactions!$J:$J,ROW()-8)="",0,INDEX(Transactions!$O:$O,ROW()-8))</f>
        <v>0</v>
      </c>
    </row>
    <row r="8413" spans="2:6" x14ac:dyDescent="0.15">
      <c r="B8413">
        <f ca="1">IF(INDEX(Transactions!$J:$J,ROW()-8)="",TODAY(),INDEX(Transactions!$G:$G,ROW()-8))</f>
        <v>46229</v>
      </c>
      <c r="F8413">
        <f>IF(INDEX(Transactions!$J:$J,ROW()-8)="",0,INDEX(Transactions!$O:$O,ROW()-8))</f>
        <v>0</v>
      </c>
    </row>
    <row r="8414" spans="2:6" x14ac:dyDescent="0.15">
      <c r="B8414">
        <f ca="1">IF(INDEX(Transactions!$J:$J,ROW()-8)="",TODAY(),INDEX(Transactions!$G:$G,ROW()-8))</f>
        <v>46229</v>
      </c>
      <c r="F8414">
        <f>IF(INDEX(Transactions!$J:$J,ROW()-8)="",0,INDEX(Transactions!$O:$O,ROW()-8))</f>
        <v>0</v>
      </c>
    </row>
    <row r="8415" spans="2:6" x14ac:dyDescent="0.15">
      <c r="B8415">
        <f ca="1">IF(INDEX(Transactions!$J:$J,ROW()-8)="",TODAY(),INDEX(Transactions!$G:$G,ROW()-8))</f>
        <v>46229</v>
      </c>
      <c r="F8415">
        <f>IF(INDEX(Transactions!$J:$J,ROW()-8)="",0,INDEX(Transactions!$O:$O,ROW()-8))</f>
        <v>0</v>
      </c>
    </row>
    <row r="8416" spans="2:6" x14ac:dyDescent="0.15">
      <c r="B8416">
        <f ca="1">IF(INDEX(Transactions!$J:$J,ROW()-8)="",TODAY(),INDEX(Transactions!$G:$G,ROW()-8))</f>
        <v>46229</v>
      </c>
      <c r="F8416">
        <f>IF(INDEX(Transactions!$J:$J,ROW()-8)="",0,INDEX(Transactions!$O:$O,ROW()-8))</f>
        <v>0</v>
      </c>
    </row>
    <row r="8417" spans="2:6" x14ac:dyDescent="0.15">
      <c r="B8417">
        <f ca="1">IF(INDEX(Transactions!$J:$J,ROW()-8)="",TODAY(),INDEX(Transactions!$G:$G,ROW()-8))</f>
        <v>46229</v>
      </c>
      <c r="F8417">
        <f>IF(INDEX(Transactions!$J:$J,ROW()-8)="",0,INDEX(Transactions!$O:$O,ROW()-8))</f>
        <v>0</v>
      </c>
    </row>
    <row r="8418" spans="2:6" x14ac:dyDescent="0.15">
      <c r="B8418">
        <f ca="1">IF(INDEX(Transactions!$J:$J,ROW()-8)="",TODAY(),INDEX(Transactions!$G:$G,ROW()-8))</f>
        <v>46229</v>
      </c>
      <c r="F8418">
        <f>IF(INDEX(Transactions!$J:$J,ROW()-8)="",0,INDEX(Transactions!$O:$O,ROW()-8))</f>
        <v>0</v>
      </c>
    </row>
    <row r="8419" spans="2:6" x14ac:dyDescent="0.15">
      <c r="B8419">
        <f ca="1">IF(INDEX(Transactions!$J:$J,ROW()-8)="",TODAY(),INDEX(Transactions!$G:$G,ROW()-8))</f>
        <v>46229</v>
      </c>
      <c r="F8419">
        <f>IF(INDEX(Transactions!$J:$J,ROW()-8)="",0,INDEX(Transactions!$O:$O,ROW()-8))</f>
        <v>0</v>
      </c>
    </row>
    <row r="8420" spans="2:6" x14ac:dyDescent="0.15">
      <c r="B8420">
        <f ca="1">IF(INDEX(Transactions!$J:$J,ROW()-8)="",TODAY(),INDEX(Transactions!$G:$G,ROW()-8))</f>
        <v>46229</v>
      </c>
      <c r="F8420">
        <f>IF(INDEX(Transactions!$J:$J,ROW()-8)="",0,INDEX(Transactions!$O:$O,ROW()-8))</f>
        <v>0</v>
      </c>
    </row>
    <row r="8421" spans="2:6" x14ac:dyDescent="0.15">
      <c r="B8421">
        <f ca="1">IF(INDEX(Transactions!$J:$J,ROW()-8)="",TODAY(),INDEX(Transactions!$G:$G,ROW()-8))</f>
        <v>46229</v>
      </c>
      <c r="F8421">
        <f>IF(INDEX(Transactions!$J:$J,ROW()-8)="",0,INDEX(Transactions!$O:$O,ROW()-8))</f>
        <v>0</v>
      </c>
    </row>
    <row r="8422" spans="2:6" x14ac:dyDescent="0.15">
      <c r="B8422">
        <f ca="1">IF(INDEX(Transactions!$J:$J,ROW()-8)="",TODAY(),INDEX(Transactions!$G:$G,ROW()-8))</f>
        <v>46229</v>
      </c>
      <c r="F8422">
        <f>IF(INDEX(Transactions!$J:$J,ROW()-8)="",0,INDEX(Transactions!$O:$O,ROW()-8))</f>
        <v>0</v>
      </c>
    </row>
    <row r="8423" spans="2:6" x14ac:dyDescent="0.15">
      <c r="B8423">
        <f ca="1">IF(INDEX(Transactions!$J:$J,ROW()-8)="",TODAY(),INDEX(Transactions!$G:$G,ROW()-8))</f>
        <v>46229</v>
      </c>
      <c r="F8423">
        <f>IF(INDEX(Transactions!$J:$J,ROW()-8)="",0,INDEX(Transactions!$O:$O,ROW()-8))</f>
        <v>0</v>
      </c>
    </row>
    <row r="8424" spans="2:6" x14ac:dyDescent="0.15">
      <c r="B8424">
        <f ca="1">IF(INDEX(Transactions!$J:$J,ROW()-8)="",TODAY(),INDEX(Transactions!$G:$G,ROW()-8))</f>
        <v>46229</v>
      </c>
      <c r="F8424">
        <f>IF(INDEX(Transactions!$J:$J,ROW()-8)="",0,INDEX(Transactions!$O:$O,ROW()-8))</f>
        <v>0</v>
      </c>
    </row>
    <row r="8425" spans="2:6" x14ac:dyDescent="0.15">
      <c r="B8425">
        <f ca="1">IF(INDEX(Transactions!$J:$J,ROW()-8)="",TODAY(),INDEX(Transactions!$G:$G,ROW()-8))</f>
        <v>46229</v>
      </c>
      <c r="F8425">
        <f>IF(INDEX(Transactions!$J:$J,ROW()-8)="",0,INDEX(Transactions!$O:$O,ROW()-8))</f>
        <v>0</v>
      </c>
    </row>
    <row r="8426" spans="2:6" x14ac:dyDescent="0.15">
      <c r="B8426">
        <f ca="1">IF(INDEX(Transactions!$J:$J,ROW()-8)="",TODAY(),INDEX(Transactions!$G:$G,ROW()-8))</f>
        <v>46229</v>
      </c>
      <c r="F8426">
        <f>IF(INDEX(Transactions!$J:$J,ROW()-8)="",0,INDEX(Transactions!$O:$O,ROW()-8))</f>
        <v>0</v>
      </c>
    </row>
    <row r="8427" spans="2:6" x14ac:dyDescent="0.15">
      <c r="B8427">
        <f ca="1">IF(INDEX(Transactions!$J:$J,ROW()-8)="",TODAY(),INDEX(Transactions!$G:$G,ROW()-8))</f>
        <v>46229</v>
      </c>
      <c r="F8427">
        <f>IF(INDEX(Transactions!$J:$J,ROW()-8)="",0,INDEX(Transactions!$O:$O,ROW()-8))</f>
        <v>0</v>
      </c>
    </row>
    <row r="8428" spans="2:6" x14ac:dyDescent="0.15">
      <c r="B8428">
        <f ca="1">IF(INDEX(Transactions!$J:$J,ROW()-8)="",TODAY(),INDEX(Transactions!$G:$G,ROW()-8))</f>
        <v>46229</v>
      </c>
      <c r="F8428">
        <f>IF(INDEX(Transactions!$J:$J,ROW()-8)="",0,INDEX(Transactions!$O:$O,ROW()-8))</f>
        <v>0</v>
      </c>
    </row>
    <row r="8429" spans="2:6" x14ac:dyDescent="0.15">
      <c r="B8429">
        <f ca="1">IF(INDEX(Transactions!$J:$J,ROW()-8)="",TODAY(),INDEX(Transactions!$G:$G,ROW()-8))</f>
        <v>46229</v>
      </c>
      <c r="F8429">
        <f>IF(INDEX(Transactions!$J:$J,ROW()-8)="",0,INDEX(Transactions!$O:$O,ROW()-8))</f>
        <v>0</v>
      </c>
    </row>
    <row r="8430" spans="2:6" x14ac:dyDescent="0.15">
      <c r="B8430">
        <f ca="1">IF(INDEX(Transactions!$J:$J,ROW()-8)="",TODAY(),INDEX(Transactions!$G:$G,ROW()-8))</f>
        <v>46229</v>
      </c>
      <c r="F8430">
        <f>IF(INDEX(Transactions!$J:$J,ROW()-8)="",0,INDEX(Transactions!$O:$O,ROW()-8))</f>
        <v>0</v>
      </c>
    </row>
    <row r="8431" spans="2:6" x14ac:dyDescent="0.15">
      <c r="B8431">
        <f ca="1">IF(INDEX(Transactions!$J:$J,ROW()-8)="",TODAY(),INDEX(Transactions!$G:$G,ROW()-8))</f>
        <v>46229</v>
      </c>
      <c r="F8431">
        <f>IF(INDEX(Transactions!$J:$J,ROW()-8)="",0,INDEX(Transactions!$O:$O,ROW()-8))</f>
        <v>0</v>
      </c>
    </row>
    <row r="8432" spans="2:6" x14ac:dyDescent="0.15">
      <c r="B8432">
        <f ca="1">IF(INDEX(Transactions!$J:$J,ROW()-8)="",TODAY(),INDEX(Transactions!$G:$G,ROW()-8))</f>
        <v>46229</v>
      </c>
      <c r="F8432">
        <f>IF(INDEX(Transactions!$J:$J,ROW()-8)="",0,INDEX(Transactions!$O:$O,ROW()-8))</f>
        <v>0</v>
      </c>
    </row>
    <row r="8433" spans="2:6" x14ac:dyDescent="0.15">
      <c r="B8433">
        <f ca="1">IF(INDEX(Transactions!$J:$J,ROW()-8)="",TODAY(),INDEX(Transactions!$G:$G,ROW()-8))</f>
        <v>46229</v>
      </c>
      <c r="F8433">
        <f>IF(INDEX(Transactions!$J:$J,ROW()-8)="",0,INDEX(Transactions!$O:$O,ROW()-8))</f>
        <v>0</v>
      </c>
    </row>
    <row r="8434" spans="2:6" x14ac:dyDescent="0.15">
      <c r="B8434">
        <f ca="1">IF(INDEX(Transactions!$J:$J,ROW()-8)="",TODAY(),INDEX(Transactions!$G:$G,ROW()-8))</f>
        <v>46229</v>
      </c>
      <c r="F8434">
        <f>IF(INDEX(Transactions!$J:$J,ROW()-8)="",0,INDEX(Transactions!$O:$O,ROW()-8))</f>
        <v>0</v>
      </c>
    </row>
    <row r="8435" spans="2:6" x14ac:dyDescent="0.15">
      <c r="B8435">
        <f ca="1">IF(INDEX(Transactions!$J:$J,ROW()-8)="",TODAY(),INDEX(Transactions!$G:$G,ROW()-8))</f>
        <v>46229</v>
      </c>
      <c r="F8435">
        <f>IF(INDEX(Transactions!$J:$J,ROW()-8)="",0,INDEX(Transactions!$O:$O,ROW()-8))</f>
        <v>0</v>
      </c>
    </row>
    <row r="8436" spans="2:6" x14ac:dyDescent="0.15">
      <c r="B8436">
        <f ca="1">IF(INDEX(Transactions!$J:$J,ROW()-8)="",TODAY(),INDEX(Transactions!$G:$G,ROW()-8))</f>
        <v>46229</v>
      </c>
      <c r="F8436">
        <f>IF(INDEX(Transactions!$J:$J,ROW()-8)="",0,INDEX(Transactions!$O:$O,ROW()-8))</f>
        <v>0</v>
      </c>
    </row>
    <row r="8437" spans="2:6" x14ac:dyDescent="0.15">
      <c r="B8437">
        <f ca="1">IF(INDEX(Transactions!$J:$J,ROW()-8)="",TODAY(),INDEX(Transactions!$G:$G,ROW()-8))</f>
        <v>46229</v>
      </c>
      <c r="F8437">
        <f>IF(INDEX(Transactions!$J:$J,ROW()-8)="",0,INDEX(Transactions!$O:$O,ROW()-8))</f>
        <v>0</v>
      </c>
    </row>
    <row r="8438" spans="2:6" x14ac:dyDescent="0.15">
      <c r="B8438">
        <f ca="1">IF(INDEX(Transactions!$J:$J,ROW()-8)="",TODAY(),INDEX(Transactions!$G:$G,ROW()-8))</f>
        <v>46229</v>
      </c>
      <c r="F8438">
        <f>IF(INDEX(Transactions!$J:$J,ROW()-8)="",0,INDEX(Transactions!$O:$O,ROW()-8))</f>
        <v>0</v>
      </c>
    </row>
    <row r="8439" spans="2:6" x14ac:dyDescent="0.15">
      <c r="B8439">
        <f ca="1">IF(INDEX(Transactions!$J:$J,ROW()-8)="",TODAY(),INDEX(Transactions!$G:$G,ROW()-8))</f>
        <v>46229</v>
      </c>
      <c r="F8439">
        <f>IF(INDEX(Transactions!$J:$J,ROW()-8)="",0,INDEX(Transactions!$O:$O,ROW()-8))</f>
        <v>0</v>
      </c>
    </row>
    <row r="8440" spans="2:6" x14ac:dyDescent="0.15">
      <c r="B8440">
        <f ca="1">IF(INDEX(Transactions!$J:$J,ROW()-8)="",TODAY(),INDEX(Transactions!$G:$G,ROW()-8))</f>
        <v>46229</v>
      </c>
      <c r="F8440">
        <f>IF(INDEX(Transactions!$J:$J,ROW()-8)="",0,INDEX(Transactions!$O:$O,ROW()-8))</f>
        <v>0</v>
      </c>
    </row>
    <row r="8441" spans="2:6" x14ac:dyDescent="0.15">
      <c r="B8441">
        <f ca="1">IF(INDEX(Transactions!$J:$J,ROW()-8)="",TODAY(),INDEX(Transactions!$G:$G,ROW()-8))</f>
        <v>46229</v>
      </c>
      <c r="F8441">
        <f>IF(INDEX(Transactions!$J:$J,ROW()-8)="",0,INDEX(Transactions!$O:$O,ROW()-8))</f>
        <v>0</v>
      </c>
    </row>
    <row r="8442" spans="2:6" x14ac:dyDescent="0.15">
      <c r="B8442">
        <f ca="1">IF(INDEX(Transactions!$J:$J,ROW()-8)="",TODAY(),INDEX(Transactions!$G:$G,ROW()-8))</f>
        <v>46229</v>
      </c>
      <c r="F8442">
        <f>IF(INDEX(Transactions!$J:$J,ROW()-8)="",0,INDEX(Transactions!$O:$O,ROW()-8))</f>
        <v>0</v>
      </c>
    </row>
    <row r="8443" spans="2:6" x14ac:dyDescent="0.15">
      <c r="B8443">
        <f ca="1">IF(INDEX(Transactions!$J:$J,ROW()-8)="",TODAY(),INDEX(Transactions!$G:$G,ROW()-8))</f>
        <v>46229</v>
      </c>
      <c r="F8443">
        <f>IF(INDEX(Transactions!$J:$J,ROW()-8)="",0,INDEX(Transactions!$O:$O,ROW()-8))</f>
        <v>0</v>
      </c>
    </row>
    <row r="8444" spans="2:6" x14ac:dyDescent="0.15">
      <c r="B8444">
        <f ca="1">IF(INDEX(Transactions!$J:$J,ROW()-8)="",TODAY(),INDEX(Transactions!$G:$G,ROW()-8))</f>
        <v>46229</v>
      </c>
      <c r="F8444">
        <f>IF(INDEX(Transactions!$J:$J,ROW()-8)="",0,INDEX(Transactions!$O:$O,ROW()-8))</f>
        <v>0</v>
      </c>
    </row>
    <row r="8445" spans="2:6" x14ac:dyDescent="0.15">
      <c r="B8445">
        <f ca="1">IF(INDEX(Transactions!$J:$J,ROW()-8)="",TODAY(),INDEX(Transactions!$G:$G,ROW()-8))</f>
        <v>46229</v>
      </c>
      <c r="F8445">
        <f>IF(INDEX(Transactions!$J:$J,ROW()-8)="",0,INDEX(Transactions!$O:$O,ROW()-8))</f>
        <v>0</v>
      </c>
    </row>
    <row r="8446" spans="2:6" x14ac:dyDescent="0.15">
      <c r="B8446">
        <f ca="1">IF(INDEX(Transactions!$J:$J,ROW()-8)="",TODAY(),INDEX(Transactions!$G:$G,ROW()-8))</f>
        <v>46229</v>
      </c>
      <c r="F8446">
        <f>IF(INDEX(Transactions!$J:$J,ROW()-8)="",0,INDEX(Transactions!$O:$O,ROW()-8))</f>
        <v>0</v>
      </c>
    </row>
    <row r="8447" spans="2:6" x14ac:dyDescent="0.15">
      <c r="B8447">
        <f ca="1">IF(INDEX(Transactions!$J:$J,ROW()-8)="",TODAY(),INDEX(Transactions!$G:$G,ROW()-8))</f>
        <v>46229</v>
      </c>
      <c r="F8447">
        <f>IF(INDEX(Transactions!$J:$J,ROW()-8)="",0,INDEX(Transactions!$O:$O,ROW()-8))</f>
        <v>0</v>
      </c>
    </row>
    <row r="8448" spans="2:6" x14ac:dyDescent="0.15">
      <c r="B8448">
        <f ca="1">IF(INDEX(Transactions!$J:$J,ROW()-8)="",TODAY(),INDEX(Transactions!$G:$G,ROW()-8))</f>
        <v>46229</v>
      </c>
      <c r="F8448">
        <f>IF(INDEX(Transactions!$J:$J,ROW()-8)="",0,INDEX(Transactions!$O:$O,ROW()-8))</f>
        <v>0</v>
      </c>
    </row>
    <row r="8449" spans="2:6" x14ac:dyDescent="0.15">
      <c r="B8449">
        <f ca="1">IF(INDEX(Transactions!$J:$J,ROW()-8)="",TODAY(),INDEX(Transactions!$G:$G,ROW()-8))</f>
        <v>46229</v>
      </c>
      <c r="F8449">
        <f>IF(INDEX(Transactions!$J:$J,ROW()-8)="",0,INDEX(Transactions!$O:$O,ROW()-8))</f>
        <v>0</v>
      </c>
    </row>
    <row r="8450" spans="2:6" x14ac:dyDescent="0.15">
      <c r="B8450">
        <f ca="1">IF(INDEX(Transactions!$J:$J,ROW()-8)="",TODAY(),INDEX(Transactions!$G:$G,ROW()-8))</f>
        <v>46229</v>
      </c>
      <c r="F8450">
        <f>IF(INDEX(Transactions!$J:$J,ROW()-8)="",0,INDEX(Transactions!$O:$O,ROW()-8))</f>
        <v>0</v>
      </c>
    </row>
    <row r="8451" spans="2:6" x14ac:dyDescent="0.15">
      <c r="B8451">
        <f ca="1">IF(INDEX(Transactions!$J:$J,ROW()-8)="",TODAY(),INDEX(Transactions!$G:$G,ROW()-8))</f>
        <v>46229</v>
      </c>
      <c r="F8451">
        <f>IF(INDEX(Transactions!$J:$J,ROW()-8)="",0,INDEX(Transactions!$O:$O,ROW()-8))</f>
        <v>0</v>
      </c>
    </row>
    <row r="8452" spans="2:6" x14ac:dyDescent="0.15">
      <c r="B8452">
        <f ca="1">IF(INDEX(Transactions!$J:$J,ROW()-8)="",TODAY(),INDEX(Transactions!$G:$G,ROW()-8))</f>
        <v>46229</v>
      </c>
      <c r="F8452">
        <f>IF(INDEX(Transactions!$J:$J,ROW()-8)="",0,INDEX(Transactions!$O:$O,ROW()-8))</f>
        <v>0</v>
      </c>
    </row>
    <row r="8453" spans="2:6" x14ac:dyDescent="0.15">
      <c r="B8453">
        <f ca="1">IF(INDEX(Transactions!$J:$J,ROW()-8)="",TODAY(),INDEX(Transactions!$G:$G,ROW()-8))</f>
        <v>46229</v>
      </c>
      <c r="F8453">
        <f>IF(INDEX(Transactions!$J:$J,ROW()-8)="",0,INDEX(Transactions!$O:$O,ROW()-8))</f>
        <v>0</v>
      </c>
    </row>
    <row r="8454" spans="2:6" x14ac:dyDescent="0.15">
      <c r="B8454">
        <f ca="1">IF(INDEX(Transactions!$J:$J,ROW()-8)="",TODAY(),INDEX(Transactions!$G:$G,ROW()-8))</f>
        <v>46229</v>
      </c>
      <c r="F8454">
        <f>IF(INDEX(Transactions!$J:$J,ROW()-8)="",0,INDEX(Transactions!$O:$O,ROW()-8))</f>
        <v>0</v>
      </c>
    </row>
    <row r="8455" spans="2:6" x14ac:dyDescent="0.15">
      <c r="B8455">
        <f ca="1">IF(INDEX(Transactions!$J:$J,ROW()-8)="",TODAY(),INDEX(Transactions!$G:$G,ROW()-8))</f>
        <v>46229</v>
      </c>
      <c r="F8455">
        <f>IF(INDEX(Transactions!$J:$J,ROW()-8)="",0,INDEX(Transactions!$O:$O,ROW()-8))</f>
        <v>0</v>
      </c>
    </row>
    <row r="8456" spans="2:6" x14ac:dyDescent="0.15">
      <c r="B8456">
        <f ca="1">IF(INDEX(Transactions!$J:$J,ROW()-8)="",TODAY(),INDEX(Transactions!$G:$G,ROW()-8))</f>
        <v>46229</v>
      </c>
      <c r="F8456">
        <f>IF(INDEX(Transactions!$J:$J,ROW()-8)="",0,INDEX(Transactions!$O:$O,ROW()-8))</f>
        <v>0</v>
      </c>
    </row>
    <row r="8457" spans="2:6" x14ac:dyDescent="0.15">
      <c r="B8457">
        <f ca="1">IF(INDEX(Transactions!$J:$J,ROW()-8)="",TODAY(),INDEX(Transactions!$G:$G,ROW()-8))</f>
        <v>46229</v>
      </c>
      <c r="F8457">
        <f>IF(INDEX(Transactions!$J:$J,ROW()-8)="",0,INDEX(Transactions!$O:$O,ROW()-8))</f>
        <v>0</v>
      </c>
    </row>
    <row r="8458" spans="2:6" x14ac:dyDescent="0.15">
      <c r="B8458">
        <f ca="1">IF(INDEX(Transactions!$J:$J,ROW()-8)="",TODAY(),INDEX(Transactions!$G:$G,ROW()-8))</f>
        <v>46229</v>
      </c>
      <c r="F8458">
        <f>IF(INDEX(Transactions!$J:$J,ROW()-8)="",0,INDEX(Transactions!$O:$O,ROW()-8))</f>
        <v>0</v>
      </c>
    </row>
    <row r="8459" spans="2:6" x14ac:dyDescent="0.15">
      <c r="B8459">
        <f ca="1">IF(INDEX(Transactions!$J:$J,ROW()-8)="",TODAY(),INDEX(Transactions!$G:$G,ROW()-8))</f>
        <v>46229</v>
      </c>
      <c r="F8459">
        <f>IF(INDEX(Transactions!$J:$J,ROW()-8)="",0,INDEX(Transactions!$O:$O,ROW()-8))</f>
        <v>0</v>
      </c>
    </row>
    <row r="8460" spans="2:6" x14ac:dyDescent="0.15">
      <c r="B8460">
        <f ca="1">IF(INDEX(Transactions!$J:$J,ROW()-8)="",TODAY(),INDEX(Transactions!$G:$G,ROW()-8))</f>
        <v>46229</v>
      </c>
      <c r="F8460">
        <f>IF(INDEX(Transactions!$J:$J,ROW()-8)="",0,INDEX(Transactions!$O:$O,ROW()-8))</f>
        <v>0</v>
      </c>
    </row>
    <row r="8461" spans="2:6" x14ac:dyDescent="0.15">
      <c r="B8461">
        <f ca="1">IF(INDEX(Transactions!$J:$J,ROW()-8)="",TODAY(),INDEX(Transactions!$G:$G,ROW()-8))</f>
        <v>46229</v>
      </c>
      <c r="F8461">
        <f>IF(INDEX(Transactions!$J:$J,ROW()-8)="",0,INDEX(Transactions!$O:$O,ROW()-8))</f>
        <v>0</v>
      </c>
    </row>
    <row r="8462" spans="2:6" x14ac:dyDescent="0.15">
      <c r="B8462">
        <f ca="1">IF(INDEX(Transactions!$J:$J,ROW()-8)="",TODAY(),INDEX(Transactions!$G:$G,ROW()-8))</f>
        <v>46229</v>
      </c>
      <c r="F8462">
        <f>IF(INDEX(Transactions!$J:$J,ROW()-8)="",0,INDEX(Transactions!$O:$O,ROW()-8))</f>
        <v>0</v>
      </c>
    </row>
    <row r="8463" spans="2:6" x14ac:dyDescent="0.15">
      <c r="B8463">
        <f ca="1">IF(INDEX(Transactions!$J:$J,ROW()-8)="",TODAY(),INDEX(Transactions!$G:$G,ROW()-8))</f>
        <v>46229</v>
      </c>
      <c r="F8463">
        <f>IF(INDEX(Transactions!$J:$J,ROW()-8)="",0,INDEX(Transactions!$O:$O,ROW()-8))</f>
        <v>0</v>
      </c>
    </row>
    <row r="8464" spans="2:6" x14ac:dyDescent="0.15">
      <c r="B8464">
        <f ca="1">IF(INDEX(Transactions!$J:$J,ROW()-8)="",TODAY(),INDEX(Transactions!$G:$G,ROW()-8))</f>
        <v>46229</v>
      </c>
      <c r="F8464">
        <f>IF(INDEX(Transactions!$J:$J,ROW()-8)="",0,INDEX(Transactions!$O:$O,ROW()-8))</f>
        <v>0</v>
      </c>
    </row>
    <row r="8465" spans="2:6" x14ac:dyDescent="0.15">
      <c r="B8465">
        <f ca="1">IF(INDEX(Transactions!$J:$J,ROW()-8)="",TODAY(),INDEX(Transactions!$G:$G,ROW()-8))</f>
        <v>46229</v>
      </c>
      <c r="F8465">
        <f>IF(INDEX(Transactions!$J:$J,ROW()-8)="",0,INDEX(Transactions!$O:$O,ROW()-8))</f>
        <v>0</v>
      </c>
    </row>
    <row r="8466" spans="2:6" x14ac:dyDescent="0.15">
      <c r="B8466">
        <f ca="1">IF(INDEX(Transactions!$J:$J,ROW()-8)="",TODAY(),INDEX(Transactions!$G:$G,ROW()-8))</f>
        <v>46229</v>
      </c>
      <c r="F8466">
        <f>IF(INDEX(Transactions!$J:$J,ROW()-8)="",0,INDEX(Transactions!$O:$O,ROW()-8))</f>
        <v>0</v>
      </c>
    </row>
    <row r="8467" spans="2:6" x14ac:dyDescent="0.15">
      <c r="B8467">
        <f ca="1">IF(INDEX(Transactions!$J:$J,ROW()-8)="",TODAY(),INDEX(Transactions!$G:$G,ROW()-8))</f>
        <v>46229</v>
      </c>
      <c r="F8467">
        <f>IF(INDEX(Transactions!$J:$J,ROW()-8)="",0,INDEX(Transactions!$O:$O,ROW()-8))</f>
        <v>0</v>
      </c>
    </row>
    <row r="8468" spans="2:6" x14ac:dyDescent="0.15">
      <c r="B8468">
        <f ca="1">IF(INDEX(Transactions!$J:$J,ROW()-8)="",TODAY(),INDEX(Transactions!$G:$G,ROW()-8))</f>
        <v>46229</v>
      </c>
      <c r="F8468">
        <f>IF(INDEX(Transactions!$J:$J,ROW()-8)="",0,INDEX(Transactions!$O:$O,ROW()-8))</f>
        <v>0</v>
      </c>
    </row>
    <row r="8469" spans="2:6" x14ac:dyDescent="0.15">
      <c r="B8469">
        <f ca="1">IF(INDEX(Transactions!$J:$J,ROW()-8)="",TODAY(),INDEX(Transactions!$G:$G,ROW()-8))</f>
        <v>46229</v>
      </c>
      <c r="F8469">
        <f>IF(INDEX(Transactions!$J:$J,ROW()-8)="",0,INDEX(Transactions!$O:$O,ROW()-8))</f>
        <v>0</v>
      </c>
    </row>
    <row r="8470" spans="2:6" x14ac:dyDescent="0.15">
      <c r="B8470">
        <f ca="1">IF(INDEX(Transactions!$J:$J,ROW()-8)="",TODAY(),INDEX(Transactions!$G:$G,ROW()-8))</f>
        <v>46229</v>
      </c>
      <c r="F8470">
        <f>IF(INDEX(Transactions!$J:$J,ROW()-8)="",0,INDEX(Transactions!$O:$O,ROW()-8))</f>
        <v>0</v>
      </c>
    </row>
    <row r="8471" spans="2:6" x14ac:dyDescent="0.15">
      <c r="B8471">
        <f ca="1">IF(INDEX(Transactions!$J:$J,ROW()-8)="",TODAY(),INDEX(Transactions!$G:$G,ROW()-8))</f>
        <v>46229</v>
      </c>
      <c r="F8471">
        <f>IF(INDEX(Transactions!$J:$J,ROW()-8)="",0,INDEX(Transactions!$O:$O,ROW()-8))</f>
        <v>0</v>
      </c>
    </row>
    <row r="8472" spans="2:6" x14ac:dyDescent="0.15">
      <c r="B8472">
        <f ca="1">IF(INDEX(Transactions!$J:$J,ROW()-8)="",TODAY(),INDEX(Transactions!$G:$G,ROW()-8))</f>
        <v>46229</v>
      </c>
      <c r="F8472">
        <f>IF(INDEX(Transactions!$J:$J,ROW()-8)="",0,INDEX(Transactions!$O:$O,ROW()-8))</f>
        <v>0</v>
      </c>
    </row>
    <row r="8473" spans="2:6" x14ac:dyDescent="0.15">
      <c r="B8473">
        <f ca="1">IF(INDEX(Transactions!$J:$J,ROW()-8)="",TODAY(),INDEX(Transactions!$G:$G,ROW()-8))</f>
        <v>46229</v>
      </c>
      <c r="F8473">
        <f>IF(INDEX(Transactions!$J:$J,ROW()-8)="",0,INDEX(Transactions!$O:$O,ROW()-8))</f>
        <v>0</v>
      </c>
    </row>
    <row r="8474" spans="2:6" x14ac:dyDescent="0.15">
      <c r="B8474">
        <f ca="1">IF(INDEX(Transactions!$J:$J,ROW()-8)="",TODAY(),INDEX(Transactions!$G:$G,ROW()-8))</f>
        <v>46229</v>
      </c>
      <c r="F8474">
        <f>IF(INDEX(Transactions!$J:$J,ROW()-8)="",0,INDEX(Transactions!$O:$O,ROW()-8))</f>
        <v>0</v>
      </c>
    </row>
    <row r="8475" spans="2:6" x14ac:dyDescent="0.15">
      <c r="B8475">
        <f ca="1">IF(INDEX(Transactions!$J:$J,ROW()-8)="",TODAY(),INDEX(Transactions!$G:$G,ROW()-8))</f>
        <v>46229</v>
      </c>
      <c r="F8475">
        <f>IF(INDEX(Transactions!$J:$J,ROW()-8)="",0,INDEX(Transactions!$O:$O,ROW()-8))</f>
        <v>0</v>
      </c>
    </row>
    <row r="8476" spans="2:6" x14ac:dyDescent="0.15">
      <c r="B8476">
        <f ca="1">IF(INDEX(Transactions!$J:$J,ROW()-8)="",TODAY(),INDEX(Transactions!$G:$G,ROW()-8))</f>
        <v>46229</v>
      </c>
      <c r="F8476">
        <f>IF(INDEX(Transactions!$J:$J,ROW()-8)="",0,INDEX(Transactions!$O:$O,ROW()-8))</f>
        <v>0</v>
      </c>
    </row>
    <row r="8477" spans="2:6" x14ac:dyDescent="0.15">
      <c r="B8477">
        <f ca="1">IF(INDEX(Transactions!$J:$J,ROW()-8)="",TODAY(),INDEX(Transactions!$G:$G,ROW()-8))</f>
        <v>46229</v>
      </c>
      <c r="F8477">
        <f>IF(INDEX(Transactions!$J:$J,ROW()-8)="",0,INDEX(Transactions!$O:$O,ROW()-8))</f>
        <v>0</v>
      </c>
    </row>
    <row r="8478" spans="2:6" x14ac:dyDescent="0.15">
      <c r="B8478">
        <f ca="1">IF(INDEX(Transactions!$J:$J,ROW()-8)="",TODAY(),INDEX(Transactions!$G:$G,ROW()-8))</f>
        <v>46229</v>
      </c>
      <c r="F8478">
        <f>IF(INDEX(Transactions!$J:$J,ROW()-8)="",0,INDEX(Transactions!$O:$O,ROW()-8))</f>
        <v>0</v>
      </c>
    </row>
    <row r="8479" spans="2:6" x14ac:dyDescent="0.15">
      <c r="B8479">
        <f ca="1">IF(INDEX(Transactions!$J:$J,ROW()-8)="",TODAY(),INDEX(Transactions!$G:$G,ROW()-8))</f>
        <v>46229</v>
      </c>
      <c r="F8479">
        <f>IF(INDEX(Transactions!$J:$J,ROW()-8)="",0,INDEX(Transactions!$O:$O,ROW()-8))</f>
        <v>0</v>
      </c>
    </row>
    <row r="8480" spans="2:6" x14ac:dyDescent="0.15">
      <c r="B8480">
        <f ca="1">IF(INDEX(Transactions!$J:$J,ROW()-8)="",TODAY(),INDEX(Transactions!$G:$G,ROW()-8))</f>
        <v>46229</v>
      </c>
      <c r="F8480">
        <f>IF(INDEX(Transactions!$J:$J,ROW()-8)="",0,INDEX(Transactions!$O:$O,ROW()-8))</f>
        <v>0</v>
      </c>
    </row>
    <row r="8481" spans="2:6" x14ac:dyDescent="0.15">
      <c r="B8481">
        <f ca="1">IF(INDEX(Transactions!$J:$J,ROW()-8)="",TODAY(),INDEX(Transactions!$G:$G,ROW()-8))</f>
        <v>46229</v>
      </c>
      <c r="F8481">
        <f>IF(INDEX(Transactions!$J:$J,ROW()-8)="",0,INDEX(Transactions!$O:$O,ROW()-8))</f>
        <v>0</v>
      </c>
    </row>
    <row r="8482" spans="2:6" x14ac:dyDescent="0.15">
      <c r="B8482">
        <f ca="1">IF(INDEX(Transactions!$J:$J,ROW()-8)="",TODAY(),INDEX(Transactions!$G:$G,ROW()-8))</f>
        <v>46229</v>
      </c>
      <c r="F8482">
        <f>IF(INDEX(Transactions!$J:$J,ROW()-8)="",0,INDEX(Transactions!$O:$O,ROW()-8))</f>
        <v>0</v>
      </c>
    </row>
    <row r="8483" spans="2:6" x14ac:dyDescent="0.15">
      <c r="B8483">
        <f ca="1">IF(INDEX(Transactions!$J:$J,ROW()-8)="",TODAY(),INDEX(Transactions!$G:$G,ROW()-8))</f>
        <v>46229</v>
      </c>
      <c r="F8483">
        <f>IF(INDEX(Transactions!$J:$J,ROW()-8)="",0,INDEX(Transactions!$O:$O,ROW()-8))</f>
        <v>0</v>
      </c>
    </row>
    <row r="8484" spans="2:6" x14ac:dyDescent="0.15">
      <c r="B8484">
        <f ca="1">IF(INDEX(Transactions!$J:$J,ROW()-8)="",TODAY(),INDEX(Transactions!$G:$G,ROW()-8))</f>
        <v>46229</v>
      </c>
      <c r="F8484">
        <f>IF(INDEX(Transactions!$J:$J,ROW()-8)="",0,INDEX(Transactions!$O:$O,ROW()-8))</f>
        <v>0</v>
      </c>
    </row>
    <row r="8485" spans="2:6" x14ac:dyDescent="0.15">
      <c r="B8485">
        <f ca="1">IF(INDEX(Transactions!$J:$J,ROW()-8)="",TODAY(),INDEX(Transactions!$G:$G,ROW()-8))</f>
        <v>46229</v>
      </c>
      <c r="F8485">
        <f>IF(INDEX(Transactions!$J:$J,ROW()-8)="",0,INDEX(Transactions!$O:$O,ROW()-8))</f>
        <v>0</v>
      </c>
    </row>
    <row r="8486" spans="2:6" x14ac:dyDescent="0.15">
      <c r="B8486">
        <f ca="1">IF(INDEX(Transactions!$J:$J,ROW()-8)="",TODAY(),INDEX(Transactions!$G:$G,ROW()-8))</f>
        <v>46229</v>
      </c>
      <c r="F8486">
        <f>IF(INDEX(Transactions!$J:$J,ROW()-8)="",0,INDEX(Transactions!$O:$O,ROW()-8))</f>
        <v>0</v>
      </c>
    </row>
    <row r="8487" spans="2:6" x14ac:dyDescent="0.15">
      <c r="B8487">
        <f ca="1">IF(INDEX(Transactions!$J:$J,ROW()-8)="",TODAY(),INDEX(Transactions!$G:$G,ROW()-8))</f>
        <v>46229</v>
      </c>
      <c r="F8487">
        <f>IF(INDEX(Transactions!$J:$J,ROW()-8)="",0,INDEX(Transactions!$O:$O,ROW()-8))</f>
        <v>0</v>
      </c>
    </row>
    <row r="8488" spans="2:6" x14ac:dyDescent="0.15">
      <c r="B8488">
        <f ca="1">IF(INDEX(Transactions!$J:$J,ROW()-8)="",TODAY(),INDEX(Transactions!$G:$G,ROW()-8))</f>
        <v>46229</v>
      </c>
      <c r="F8488">
        <f>IF(INDEX(Transactions!$J:$J,ROW()-8)="",0,INDEX(Transactions!$O:$O,ROW()-8))</f>
        <v>0</v>
      </c>
    </row>
    <row r="8489" spans="2:6" x14ac:dyDescent="0.15">
      <c r="B8489">
        <f ca="1">IF(INDEX(Transactions!$J:$J,ROW()-8)="",TODAY(),INDEX(Transactions!$G:$G,ROW()-8))</f>
        <v>46229</v>
      </c>
      <c r="F8489">
        <f>IF(INDEX(Transactions!$J:$J,ROW()-8)="",0,INDEX(Transactions!$O:$O,ROW()-8))</f>
        <v>0</v>
      </c>
    </row>
    <row r="8490" spans="2:6" x14ac:dyDescent="0.15">
      <c r="B8490">
        <f ca="1">IF(INDEX(Transactions!$J:$J,ROW()-8)="",TODAY(),INDEX(Transactions!$G:$G,ROW()-8))</f>
        <v>46229</v>
      </c>
      <c r="F8490">
        <f>IF(INDEX(Transactions!$J:$J,ROW()-8)="",0,INDEX(Transactions!$O:$O,ROW()-8))</f>
        <v>0</v>
      </c>
    </row>
    <row r="8491" spans="2:6" x14ac:dyDescent="0.15">
      <c r="B8491">
        <f ca="1">IF(INDEX(Transactions!$J:$J,ROW()-8)="",TODAY(),INDEX(Transactions!$G:$G,ROW()-8))</f>
        <v>46229</v>
      </c>
      <c r="F8491">
        <f>IF(INDEX(Transactions!$J:$J,ROW()-8)="",0,INDEX(Transactions!$O:$O,ROW()-8))</f>
        <v>0</v>
      </c>
    </row>
    <row r="8492" spans="2:6" x14ac:dyDescent="0.15">
      <c r="B8492">
        <f ca="1">IF(INDEX(Transactions!$J:$J,ROW()-8)="",TODAY(),INDEX(Transactions!$G:$G,ROW()-8))</f>
        <v>46229</v>
      </c>
      <c r="F8492">
        <f>IF(INDEX(Transactions!$J:$J,ROW()-8)="",0,INDEX(Transactions!$O:$O,ROW()-8))</f>
        <v>0</v>
      </c>
    </row>
    <row r="8493" spans="2:6" x14ac:dyDescent="0.15">
      <c r="B8493">
        <f ca="1">IF(INDEX(Transactions!$J:$J,ROW()-8)="",TODAY(),INDEX(Transactions!$G:$G,ROW()-8))</f>
        <v>46229</v>
      </c>
      <c r="F8493">
        <f>IF(INDEX(Transactions!$J:$J,ROW()-8)="",0,INDEX(Transactions!$O:$O,ROW()-8))</f>
        <v>0</v>
      </c>
    </row>
    <row r="8494" spans="2:6" x14ac:dyDescent="0.15">
      <c r="B8494">
        <f ca="1">IF(INDEX(Transactions!$J:$J,ROW()-8)="",TODAY(),INDEX(Transactions!$G:$G,ROW()-8))</f>
        <v>46229</v>
      </c>
      <c r="F8494">
        <f>IF(INDEX(Transactions!$J:$J,ROW()-8)="",0,INDEX(Transactions!$O:$O,ROW()-8))</f>
        <v>0</v>
      </c>
    </row>
    <row r="8495" spans="2:6" x14ac:dyDescent="0.15">
      <c r="B8495">
        <f ca="1">IF(INDEX(Transactions!$J:$J,ROW()-8)="",TODAY(),INDEX(Transactions!$G:$G,ROW()-8))</f>
        <v>46229</v>
      </c>
      <c r="F8495">
        <f>IF(INDEX(Transactions!$J:$J,ROW()-8)="",0,INDEX(Transactions!$O:$O,ROW()-8))</f>
        <v>0</v>
      </c>
    </row>
    <row r="8496" spans="2:6" x14ac:dyDescent="0.15">
      <c r="B8496">
        <f ca="1">IF(INDEX(Transactions!$J:$J,ROW()-8)="",TODAY(),INDEX(Transactions!$G:$G,ROW()-8))</f>
        <v>46229</v>
      </c>
      <c r="F8496">
        <f>IF(INDEX(Transactions!$J:$J,ROW()-8)="",0,INDEX(Transactions!$O:$O,ROW()-8))</f>
        <v>0</v>
      </c>
    </row>
    <row r="8497" spans="2:6" x14ac:dyDescent="0.15">
      <c r="B8497">
        <f ca="1">IF(INDEX(Transactions!$J:$J,ROW()-8)="",TODAY(),INDEX(Transactions!$G:$G,ROW()-8))</f>
        <v>46229</v>
      </c>
      <c r="F8497">
        <f>IF(INDEX(Transactions!$J:$J,ROW()-8)="",0,INDEX(Transactions!$O:$O,ROW()-8))</f>
        <v>0</v>
      </c>
    </row>
    <row r="8498" spans="2:6" x14ac:dyDescent="0.15">
      <c r="B8498">
        <f ca="1">IF(INDEX(Transactions!$J:$J,ROW()-8)="",TODAY(),INDEX(Transactions!$G:$G,ROW()-8))</f>
        <v>46229</v>
      </c>
      <c r="F8498">
        <f>IF(INDEX(Transactions!$J:$J,ROW()-8)="",0,INDEX(Transactions!$O:$O,ROW()-8))</f>
        <v>0</v>
      </c>
    </row>
    <row r="8499" spans="2:6" x14ac:dyDescent="0.15">
      <c r="B8499">
        <f ca="1">IF(INDEX(Transactions!$J:$J,ROW()-8)="",TODAY(),INDEX(Transactions!$G:$G,ROW()-8))</f>
        <v>46229</v>
      </c>
      <c r="F8499">
        <f>IF(INDEX(Transactions!$J:$J,ROW()-8)="",0,INDEX(Transactions!$O:$O,ROW()-8))</f>
        <v>0</v>
      </c>
    </row>
    <row r="8500" spans="2:6" x14ac:dyDescent="0.15">
      <c r="B8500">
        <f ca="1">IF(INDEX(Transactions!$J:$J,ROW()-8)="",TODAY(),INDEX(Transactions!$G:$G,ROW()-8))</f>
        <v>46229</v>
      </c>
      <c r="F8500">
        <f>IF(INDEX(Transactions!$J:$J,ROW()-8)="",0,INDEX(Transactions!$O:$O,ROW()-8))</f>
        <v>0</v>
      </c>
    </row>
    <row r="8501" spans="2:6" x14ac:dyDescent="0.15">
      <c r="B8501">
        <f ca="1">IF(INDEX(Transactions!$J:$J,ROW()-8)="",TODAY(),INDEX(Transactions!$G:$G,ROW()-8))</f>
        <v>46229</v>
      </c>
      <c r="F8501">
        <f>IF(INDEX(Transactions!$J:$J,ROW()-8)="",0,INDEX(Transactions!$O:$O,ROW()-8))</f>
        <v>0</v>
      </c>
    </row>
    <row r="8502" spans="2:6" x14ac:dyDescent="0.15">
      <c r="B8502">
        <f ca="1">IF(INDEX(Transactions!$J:$J,ROW()-8)="",TODAY(),INDEX(Transactions!$G:$G,ROW()-8))</f>
        <v>46229</v>
      </c>
      <c r="F8502">
        <f>IF(INDEX(Transactions!$J:$J,ROW()-8)="",0,INDEX(Transactions!$O:$O,ROW()-8))</f>
        <v>0</v>
      </c>
    </row>
    <row r="8503" spans="2:6" x14ac:dyDescent="0.15">
      <c r="B8503">
        <f ca="1">IF(INDEX(Transactions!$J:$J,ROW()-8)="",TODAY(),INDEX(Transactions!$G:$G,ROW()-8))</f>
        <v>46229</v>
      </c>
      <c r="F8503">
        <f>IF(INDEX(Transactions!$J:$J,ROW()-8)="",0,INDEX(Transactions!$O:$O,ROW()-8))</f>
        <v>0</v>
      </c>
    </row>
    <row r="8504" spans="2:6" x14ac:dyDescent="0.15">
      <c r="B8504">
        <f ca="1">IF(INDEX(Transactions!$J:$J,ROW()-8)="",TODAY(),INDEX(Transactions!$G:$G,ROW()-8))</f>
        <v>46229</v>
      </c>
      <c r="F8504">
        <f>IF(INDEX(Transactions!$J:$J,ROW()-8)="",0,INDEX(Transactions!$O:$O,ROW()-8))</f>
        <v>0</v>
      </c>
    </row>
    <row r="8505" spans="2:6" x14ac:dyDescent="0.15">
      <c r="B8505">
        <f ca="1">IF(INDEX(Transactions!$J:$J,ROW()-8)="",TODAY(),INDEX(Transactions!$G:$G,ROW()-8))</f>
        <v>46229</v>
      </c>
      <c r="F8505">
        <f>IF(INDEX(Transactions!$J:$J,ROW()-8)="",0,INDEX(Transactions!$O:$O,ROW()-8))</f>
        <v>0</v>
      </c>
    </row>
    <row r="8506" spans="2:6" x14ac:dyDescent="0.15">
      <c r="B8506">
        <f ca="1">IF(INDEX(Transactions!$J:$J,ROW()-8)="",TODAY(),INDEX(Transactions!$G:$G,ROW()-8))</f>
        <v>46229</v>
      </c>
      <c r="F8506">
        <f>IF(INDEX(Transactions!$J:$J,ROW()-8)="",0,INDEX(Transactions!$O:$O,ROW()-8))</f>
        <v>0</v>
      </c>
    </row>
    <row r="8507" spans="2:6" x14ac:dyDescent="0.15">
      <c r="B8507">
        <f ca="1">IF(INDEX(Transactions!$J:$J,ROW()-8)="",TODAY(),INDEX(Transactions!$G:$G,ROW()-8))</f>
        <v>46229</v>
      </c>
      <c r="F8507">
        <f>IF(INDEX(Transactions!$J:$J,ROW()-8)="",0,INDEX(Transactions!$O:$O,ROW()-8))</f>
        <v>0</v>
      </c>
    </row>
    <row r="8508" spans="2:6" x14ac:dyDescent="0.15">
      <c r="B8508">
        <f ca="1">IF(INDEX(Transactions!$J:$J,ROW()-8)="",TODAY(),INDEX(Transactions!$G:$G,ROW()-8))</f>
        <v>46229</v>
      </c>
      <c r="F8508">
        <f>IF(INDEX(Transactions!$J:$J,ROW()-8)="",0,INDEX(Transactions!$O:$O,ROW()-8))</f>
        <v>0</v>
      </c>
    </row>
    <row r="8509" spans="2:6" x14ac:dyDescent="0.15">
      <c r="B8509">
        <f ca="1">IF(INDEX(Transactions!$J:$J,ROW()-8)="",TODAY(),INDEX(Transactions!$G:$G,ROW()-8))</f>
        <v>46229</v>
      </c>
      <c r="F8509">
        <f>IF(INDEX(Transactions!$J:$J,ROW()-8)="",0,INDEX(Transactions!$O:$O,ROW()-8))</f>
        <v>0</v>
      </c>
    </row>
    <row r="8510" spans="2:6" x14ac:dyDescent="0.15">
      <c r="B8510">
        <f ca="1">IF(INDEX(Transactions!$J:$J,ROW()-8)="",TODAY(),INDEX(Transactions!$G:$G,ROW()-8))</f>
        <v>46229</v>
      </c>
      <c r="F8510">
        <f>IF(INDEX(Transactions!$J:$J,ROW()-8)="",0,INDEX(Transactions!$O:$O,ROW()-8))</f>
        <v>0</v>
      </c>
    </row>
    <row r="8511" spans="2:6" x14ac:dyDescent="0.15">
      <c r="B8511">
        <f ca="1">IF(INDEX(Transactions!$J:$J,ROW()-8)="",TODAY(),INDEX(Transactions!$G:$G,ROW()-8))</f>
        <v>46229</v>
      </c>
      <c r="F8511">
        <f>IF(INDEX(Transactions!$J:$J,ROW()-8)="",0,INDEX(Transactions!$O:$O,ROW()-8))</f>
        <v>0</v>
      </c>
    </row>
    <row r="8512" spans="2:6" x14ac:dyDescent="0.15">
      <c r="B8512">
        <f ca="1">IF(INDEX(Transactions!$J:$J,ROW()-8)="",TODAY(),INDEX(Transactions!$G:$G,ROW()-8))</f>
        <v>46229</v>
      </c>
      <c r="F8512">
        <f>IF(INDEX(Transactions!$J:$J,ROW()-8)="",0,INDEX(Transactions!$O:$O,ROW()-8))</f>
        <v>0</v>
      </c>
    </row>
    <row r="8513" spans="2:6" x14ac:dyDescent="0.15">
      <c r="B8513">
        <f ca="1">IF(INDEX(Transactions!$J:$J,ROW()-8)="",TODAY(),INDEX(Transactions!$G:$G,ROW()-8))</f>
        <v>46229</v>
      </c>
      <c r="F8513">
        <f>IF(INDEX(Transactions!$J:$J,ROW()-8)="",0,INDEX(Transactions!$O:$O,ROW()-8))</f>
        <v>0</v>
      </c>
    </row>
    <row r="8514" spans="2:6" x14ac:dyDescent="0.15">
      <c r="B8514">
        <f ca="1">IF(INDEX(Transactions!$J:$J,ROW()-8)="",TODAY(),INDEX(Transactions!$G:$G,ROW()-8))</f>
        <v>46229</v>
      </c>
      <c r="F8514">
        <f>IF(INDEX(Transactions!$J:$J,ROW()-8)="",0,INDEX(Transactions!$O:$O,ROW()-8))</f>
        <v>0</v>
      </c>
    </row>
    <row r="8515" spans="2:6" x14ac:dyDescent="0.15">
      <c r="B8515">
        <f ca="1">IF(INDEX(Transactions!$J:$J,ROW()-8)="",TODAY(),INDEX(Transactions!$G:$G,ROW()-8))</f>
        <v>46229</v>
      </c>
      <c r="F8515">
        <f>IF(INDEX(Transactions!$J:$J,ROW()-8)="",0,INDEX(Transactions!$O:$O,ROW()-8))</f>
        <v>0</v>
      </c>
    </row>
    <row r="8516" spans="2:6" x14ac:dyDescent="0.15">
      <c r="B8516">
        <f ca="1">IF(INDEX(Transactions!$J:$J,ROW()-8)="",TODAY(),INDEX(Transactions!$G:$G,ROW()-8))</f>
        <v>46229</v>
      </c>
      <c r="F8516">
        <f>IF(INDEX(Transactions!$J:$J,ROW()-8)="",0,INDEX(Transactions!$O:$O,ROW()-8))</f>
        <v>0</v>
      </c>
    </row>
    <row r="8517" spans="2:6" x14ac:dyDescent="0.15">
      <c r="B8517">
        <f ca="1">IF(INDEX(Transactions!$J:$J,ROW()-8)="",TODAY(),INDEX(Transactions!$G:$G,ROW()-8))</f>
        <v>46229</v>
      </c>
      <c r="F8517">
        <f>IF(INDEX(Transactions!$J:$J,ROW()-8)="",0,INDEX(Transactions!$O:$O,ROW()-8))</f>
        <v>0</v>
      </c>
    </row>
    <row r="8518" spans="2:6" x14ac:dyDescent="0.15">
      <c r="B8518">
        <f ca="1">IF(INDEX(Transactions!$J:$J,ROW()-8)="",TODAY(),INDEX(Transactions!$G:$G,ROW()-8))</f>
        <v>46229</v>
      </c>
      <c r="F8518">
        <f>IF(INDEX(Transactions!$J:$J,ROW()-8)="",0,INDEX(Transactions!$O:$O,ROW()-8))</f>
        <v>0</v>
      </c>
    </row>
    <row r="8519" spans="2:6" x14ac:dyDescent="0.15">
      <c r="B8519">
        <f ca="1">IF(INDEX(Transactions!$J:$J,ROW()-8)="",TODAY(),INDEX(Transactions!$G:$G,ROW()-8))</f>
        <v>46229</v>
      </c>
      <c r="F8519">
        <f>IF(INDEX(Transactions!$J:$J,ROW()-8)="",0,INDEX(Transactions!$O:$O,ROW()-8))</f>
        <v>0</v>
      </c>
    </row>
    <row r="8520" spans="2:6" x14ac:dyDescent="0.15">
      <c r="B8520">
        <f ca="1">IF(INDEX(Transactions!$J:$J,ROW()-8)="",TODAY(),INDEX(Transactions!$G:$G,ROW()-8))</f>
        <v>46229</v>
      </c>
      <c r="F8520">
        <f>IF(INDEX(Transactions!$J:$J,ROW()-8)="",0,INDEX(Transactions!$O:$O,ROW()-8))</f>
        <v>0</v>
      </c>
    </row>
    <row r="8521" spans="2:6" x14ac:dyDescent="0.15">
      <c r="B8521">
        <f ca="1">IF(INDEX(Transactions!$J:$J,ROW()-8)="",TODAY(),INDEX(Transactions!$G:$G,ROW()-8))</f>
        <v>46229</v>
      </c>
      <c r="F8521">
        <f>IF(INDEX(Transactions!$J:$J,ROW()-8)="",0,INDEX(Transactions!$O:$O,ROW()-8))</f>
        <v>0</v>
      </c>
    </row>
    <row r="8522" spans="2:6" x14ac:dyDescent="0.15">
      <c r="B8522">
        <f ca="1">IF(INDEX(Transactions!$J:$J,ROW()-8)="",TODAY(),INDEX(Transactions!$G:$G,ROW()-8))</f>
        <v>46229</v>
      </c>
      <c r="F8522">
        <f>IF(INDEX(Transactions!$J:$J,ROW()-8)="",0,INDEX(Transactions!$O:$O,ROW()-8))</f>
        <v>0</v>
      </c>
    </row>
    <row r="8523" spans="2:6" x14ac:dyDescent="0.15">
      <c r="B8523">
        <f ca="1">IF(INDEX(Transactions!$J:$J,ROW()-8)="",TODAY(),INDEX(Transactions!$G:$G,ROW()-8))</f>
        <v>46229</v>
      </c>
      <c r="F8523">
        <f>IF(INDEX(Transactions!$J:$J,ROW()-8)="",0,INDEX(Transactions!$O:$O,ROW()-8))</f>
        <v>0</v>
      </c>
    </row>
    <row r="8524" spans="2:6" x14ac:dyDescent="0.15">
      <c r="B8524">
        <f ca="1">IF(INDEX(Transactions!$J:$J,ROW()-8)="",TODAY(),INDEX(Transactions!$G:$G,ROW()-8))</f>
        <v>46229</v>
      </c>
      <c r="F8524">
        <f>IF(INDEX(Transactions!$J:$J,ROW()-8)="",0,INDEX(Transactions!$O:$O,ROW()-8))</f>
        <v>0</v>
      </c>
    </row>
    <row r="8525" spans="2:6" x14ac:dyDescent="0.15">
      <c r="B8525">
        <f ca="1">IF(INDEX(Transactions!$J:$J,ROW()-8)="",TODAY(),INDEX(Transactions!$G:$G,ROW()-8))</f>
        <v>46229</v>
      </c>
      <c r="F8525">
        <f>IF(INDEX(Transactions!$J:$J,ROW()-8)="",0,INDEX(Transactions!$O:$O,ROW()-8))</f>
        <v>0</v>
      </c>
    </row>
    <row r="8526" spans="2:6" x14ac:dyDescent="0.15">
      <c r="B8526">
        <f ca="1">IF(INDEX(Transactions!$J:$J,ROW()-8)="",TODAY(),INDEX(Transactions!$G:$G,ROW()-8))</f>
        <v>46229</v>
      </c>
      <c r="F8526">
        <f>IF(INDEX(Transactions!$J:$J,ROW()-8)="",0,INDEX(Transactions!$O:$O,ROW()-8))</f>
        <v>0</v>
      </c>
    </row>
    <row r="8527" spans="2:6" x14ac:dyDescent="0.15">
      <c r="B8527">
        <f ca="1">IF(INDEX(Transactions!$J:$J,ROW()-8)="",TODAY(),INDEX(Transactions!$G:$G,ROW()-8))</f>
        <v>46229</v>
      </c>
      <c r="F8527">
        <f>IF(INDEX(Transactions!$J:$J,ROW()-8)="",0,INDEX(Transactions!$O:$O,ROW()-8))</f>
        <v>0</v>
      </c>
    </row>
    <row r="8528" spans="2:6" x14ac:dyDescent="0.15">
      <c r="B8528">
        <f ca="1">IF(INDEX(Transactions!$J:$J,ROW()-8)="",TODAY(),INDEX(Transactions!$G:$G,ROW()-8))</f>
        <v>46229</v>
      </c>
      <c r="F8528">
        <f>IF(INDEX(Transactions!$J:$J,ROW()-8)="",0,INDEX(Transactions!$O:$O,ROW()-8))</f>
        <v>0</v>
      </c>
    </row>
    <row r="8529" spans="2:6" x14ac:dyDescent="0.15">
      <c r="B8529">
        <f ca="1">IF(INDEX(Transactions!$J:$J,ROW()-8)="",TODAY(),INDEX(Transactions!$G:$G,ROW()-8))</f>
        <v>46229</v>
      </c>
      <c r="F8529">
        <f>IF(INDEX(Transactions!$J:$J,ROW()-8)="",0,INDEX(Transactions!$O:$O,ROW()-8))</f>
        <v>0</v>
      </c>
    </row>
    <row r="8530" spans="2:6" x14ac:dyDescent="0.15">
      <c r="B8530">
        <f ca="1">IF(INDEX(Transactions!$J:$J,ROW()-8)="",TODAY(),INDEX(Transactions!$G:$G,ROW()-8))</f>
        <v>46229</v>
      </c>
      <c r="F8530">
        <f>IF(INDEX(Transactions!$J:$J,ROW()-8)="",0,INDEX(Transactions!$O:$O,ROW()-8))</f>
        <v>0</v>
      </c>
    </row>
    <row r="8531" spans="2:6" x14ac:dyDescent="0.15">
      <c r="B8531">
        <f ca="1">IF(INDEX(Transactions!$J:$J,ROW()-8)="",TODAY(),INDEX(Transactions!$G:$G,ROW()-8))</f>
        <v>46229</v>
      </c>
      <c r="F8531">
        <f>IF(INDEX(Transactions!$J:$J,ROW()-8)="",0,INDEX(Transactions!$O:$O,ROW()-8))</f>
        <v>0</v>
      </c>
    </row>
    <row r="8532" spans="2:6" x14ac:dyDescent="0.15">
      <c r="B8532">
        <f ca="1">IF(INDEX(Transactions!$J:$J,ROW()-8)="",TODAY(),INDEX(Transactions!$G:$G,ROW()-8))</f>
        <v>46229</v>
      </c>
      <c r="F8532">
        <f>IF(INDEX(Transactions!$J:$J,ROW()-8)="",0,INDEX(Transactions!$O:$O,ROW()-8))</f>
        <v>0</v>
      </c>
    </row>
    <row r="8533" spans="2:6" x14ac:dyDescent="0.15">
      <c r="B8533">
        <f ca="1">IF(INDEX(Transactions!$J:$J,ROW()-8)="",TODAY(),INDEX(Transactions!$G:$G,ROW()-8))</f>
        <v>46229</v>
      </c>
      <c r="F8533">
        <f>IF(INDEX(Transactions!$J:$J,ROW()-8)="",0,INDEX(Transactions!$O:$O,ROW()-8))</f>
        <v>0</v>
      </c>
    </row>
    <row r="8534" spans="2:6" x14ac:dyDescent="0.15">
      <c r="B8534">
        <f ca="1">IF(INDEX(Transactions!$J:$J,ROW()-8)="",TODAY(),INDEX(Transactions!$G:$G,ROW()-8))</f>
        <v>46229</v>
      </c>
      <c r="F8534">
        <f>IF(INDEX(Transactions!$J:$J,ROW()-8)="",0,INDEX(Transactions!$O:$O,ROW()-8))</f>
        <v>0</v>
      </c>
    </row>
    <row r="8535" spans="2:6" x14ac:dyDescent="0.15">
      <c r="B8535">
        <f ca="1">IF(INDEX(Transactions!$J:$J,ROW()-8)="",TODAY(),INDEX(Transactions!$G:$G,ROW()-8))</f>
        <v>46229</v>
      </c>
      <c r="F8535">
        <f>IF(INDEX(Transactions!$J:$J,ROW()-8)="",0,INDEX(Transactions!$O:$O,ROW()-8))</f>
        <v>0</v>
      </c>
    </row>
    <row r="8536" spans="2:6" x14ac:dyDescent="0.15">
      <c r="B8536">
        <f ca="1">IF(INDEX(Transactions!$J:$J,ROW()-8)="",TODAY(),INDEX(Transactions!$G:$G,ROW()-8))</f>
        <v>46229</v>
      </c>
      <c r="F8536">
        <f>IF(INDEX(Transactions!$J:$J,ROW()-8)="",0,INDEX(Transactions!$O:$O,ROW()-8))</f>
        <v>0</v>
      </c>
    </row>
    <row r="8537" spans="2:6" x14ac:dyDescent="0.15">
      <c r="B8537">
        <f ca="1">IF(INDEX(Transactions!$J:$J,ROW()-8)="",TODAY(),INDEX(Transactions!$G:$G,ROW()-8))</f>
        <v>46229</v>
      </c>
      <c r="F8537">
        <f>IF(INDEX(Transactions!$J:$J,ROW()-8)="",0,INDEX(Transactions!$O:$O,ROW()-8))</f>
        <v>0</v>
      </c>
    </row>
    <row r="8538" spans="2:6" x14ac:dyDescent="0.15">
      <c r="B8538">
        <f ca="1">IF(INDEX(Transactions!$J:$J,ROW()-8)="",TODAY(),INDEX(Transactions!$G:$G,ROW()-8))</f>
        <v>46229</v>
      </c>
      <c r="F8538">
        <f>IF(INDEX(Transactions!$J:$J,ROW()-8)="",0,INDEX(Transactions!$O:$O,ROW()-8))</f>
        <v>0</v>
      </c>
    </row>
    <row r="8539" spans="2:6" x14ac:dyDescent="0.15">
      <c r="B8539">
        <f ca="1">IF(INDEX(Transactions!$J:$J,ROW()-8)="",TODAY(),INDEX(Transactions!$G:$G,ROW()-8))</f>
        <v>46229</v>
      </c>
      <c r="F8539">
        <f>IF(INDEX(Transactions!$J:$J,ROW()-8)="",0,INDEX(Transactions!$O:$O,ROW()-8))</f>
        <v>0</v>
      </c>
    </row>
    <row r="8540" spans="2:6" x14ac:dyDescent="0.15">
      <c r="B8540">
        <f ca="1">IF(INDEX(Transactions!$J:$J,ROW()-8)="",TODAY(),INDEX(Transactions!$G:$G,ROW()-8))</f>
        <v>46229</v>
      </c>
      <c r="F8540">
        <f>IF(INDEX(Transactions!$J:$J,ROW()-8)="",0,INDEX(Transactions!$O:$O,ROW()-8))</f>
        <v>0</v>
      </c>
    </row>
    <row r="8541" spans="2:6" x14ac:dyDescent="0.15">
      <c r="B8541">
        <f ca="1">IF(INDEX(Transactions!$J:$J,ROW()-8)="",TODAY(),INDEX(Transactions!$G:$G,ROW()-8))</f>
        <v>46229</v>
      </c>
      <c r="F8541">
        <f>IF(INDEX(Transactions!$J:$J,ROW()-8)="",0,INDEX(Transactions!$O:$O,ROW()-8))</f>
        <v>0</v>
      </c>
    </row>
    <row r="8542" spans="2:6" x14ac:dyDescent="0.15">
      <c r="B8542">
        <f ca="1">IF(INDEX(Transactions!$J:$J,ROW()-8)="",TODAY(),INDEX(Transactions!$G:$G,ROW()-8))</f>
        <v>46229</v>
      </c>
      <c r="F8542">
        <f>IF(INDEX(Transactions!$J:$J,ROW()-8)="",0,INDEX(Transactions!$O:$O,ROW()-8))</f>
        <v>0</v>
      </c>
    </row>
    <row r="8543" spans="2:6" x14ac:dyDescent="0.15">
      <c r="B8543">
        <f ca="1">IF(INDEX(Transactions!$J:$J,ROW()-8)="",TODAY(),INDEX(Transactions!$G:$G,ROW()-8))</f>
        <v>46229</v>
      </c>
      <c r="F8543">
        <f>IF(INDEX(Transactions!$J:$J,ROW()-8)="",0,INDEX(Transactions!$O:$O,ROW()-8))</f>
        <v>0</v>
      </c>
    </row>
    <row r="8544" spans="2:6" x14ac:dyDescent="0.15">
      <c r="B8544">
        <f ca="1">IF(INDEX(Transactions!$J:$J,ROW()-8)="",TODAY(),INDEX(Transactions!$G:$G,ROW()-8))</f>
        <v>46229</v>
      </c>
      <c r="F8544">
        <f>IF(INDEX(Transactions!$J:$J,ROW()-8)="",0,INDEX(Transactions!$O:$O,ROW()-8))</f>
        <v>0</v>
      </c>
    </row>
    <row r="8545" spans="2:6" x14ac:dyDescent="0.15">
      <c r="B8545">
        <f ca="1">IF(INDEX(Transactions!$J:$J,ROW()-8)="",TODAY(),INDEX(Transactions!$G:$G,ROW()-8))</f>
        <v>46229</v>
      </c>
      <c r="F8545">
        <f>IF(INDEX(Transactions!$J:$J,ROW()-8)="",0,INDEX(Transactions!$O:$O,ROW()-8))</f>
        <v>0</v>
      </c>
    </row>
    <row r="8546" spans="2:6" x14ac:dyDescent="0.15">
      <c r="B8546">
        <f ca="1">IF(INDEX(Transactions!$J:$J,ROW()-8)="",TODAY(),INDEX(Transactions!$G:$G,ROW()-8))</f>
        <v>46229</v>
      </c>
      <c r="F8546">
        <f>IF(INDEX(Transactions!$J:$J,ROW()-8)="",0,INDEX(Transactions!$O:$O,ROW()-8))</f>
        <v>0</v>
      </c>
    </row>
    <row r="8547" spans="2:6" x14ac:dyDescent="0.15">
      <c r="B8547">
        <f ca="1">IF(INDEX(Transactions!$J:$J,ROW()-8)="",TODAY(),INDEX(Transactions!$G:$G,ROW()-8))</f>
        <v>46229</v>
      </c>
      <c r="F8547">
        <f>IF(INDEX(Transactions!$J:$J,ROW()-8)="",0,INDEX(Transactions!$O:$O,ROW()-8))</f>
        <v>0</v>
      </c>
    </row>
    <row r="8548" spans="2:6" x14ac:dyDescent="0.15">
      <c r="B8548">
        <f ca="1">IF(INDEX(Transactions!$J:$J,ROW()-8)="",TODAY(),INDEX(Transactions!$G:$G,ROW()-8))</f>
        <v>46229</v>
      </c>
      <c r="F8548">
        <f>IF(INDEX(Transactions!$J:$J,ROW()-8)="",0,INDEX(Transactions!$O:$O,ROW()-8))</f>
        <v>0</v>
      </c>
    </row>
    <row r="8549" spans="2:6" x14ac:dyDescent="0.15">
      <c r="B8549">
        <f ca="1">IF(INDEX(Transactions!$J:$J,ROW()-8)="",TODAY(),INDEX(Transactions!$G:$G,ROW()-8))</f>
        <v>46229</v>
      </c>
      <c r="F8549">
        <f>IF(INDEX(Transactions!$J:$J,ROW()-8)="",0,INDEX(Transactions!$O:$O,ROW()-8))</f>
        <v>0</v>
      </c>
    </row>
    <row r="8550" spans="2:6" x14ac:dyDescent="0.15">
      <c r="B8550">
        <f ca="1">IF(INDEX(Transactions!$J:$J,ROW()-8)="",TODAY(),INDEX(Transactions!$G:$G,ROW()-8))</f>
        <v>46229</v>
      </c>
      <c r="F8550">
        <f>IF(INDEX(Transactions!$J:$J,ROW()-8)="",0,INDEX(Transactions!$O:$O,ROW()-8))</f>
        <v>0</v>
      </c>
    </row>
    <row r="8551" spans="2:6" x14ac:dyDescent="0.15">
      <c r="B8551">
        <f ca="1">IF(INDEX(Transactions!$J:$J,ROW()-8)="",TODAY(),INDEX(Transactions!$G:$G,ROW()-8))</f>
        <v>46229</v>
      </c>
      <c r="F8551">
        <f>IF(INDEX(Transactions!$J:$J,ROW()-8)="",0,INDEX(Transactions!$O:$O,ROW()-8))</f>
        <v>0</v>
      </c>
    </row>
    <row r="8552" spans="2:6" x14ac:dyDescent="0.15">
      <c r="B8552">
        <f ca="1">IF(INDEX(Transactions!$J:$J,ROW()-8)="",TODAY(),INDEX(Transactions!$G:$G,ROW()-8))</f>
        <v>46229</v>
      </c>
      <c r="F8552">
        <f>IF(INDEX(Transactions!$J:$J,ROW()-8)="",0,INDEX(Transactions!$O:$O,ROW()-8))</f>
        <v>0</v>
      </c>
    </row>
    <row r="8553" spans="2:6" x14ac:dyDescent="0.15">
      <c r="B8553">
        <f ca="1">IF(INDEX(Transactions!$J:$J,ROW()-8)="",TODAY(),INDEX(Transactions!$G:$G,ROW()-8))</f>
        <v>46229</v>
      </c>
      <c r="F8553">
        <f>IF(INDEX(Transactions!$J:$J,ROW()-8)="",0,INDEX(Transactions!$O:$O,ROW()-8))</f>
        <v>0</v>
      </c>
    </row>
    <row r="8554" spans="2:6" x14ac:dyDescent="0.15">
      <c r="B8554">
        <f ca="1">IF(INDEX(Transactions!$J:$J,ROW()-8)="",TODAY(),INDEX(Transactions!$G:$G,ROW()-8))</f>
        <v>46229</v>
      </c>
      <c r="F8554">
        <f>IF(INDEX(Transactions!$J:$J,ROW()-8)="",0,INDEX(Transactions!$O:$O,ROW()-8))</f>
        <v>0</v>
      </c>
    </row>
    <row r="8555" spans="2:6" x14ac:dyDescent="0.15">
      <c r="B8555">
        <f ca="1">IF(INDEX(Transactions!$J:$J,ROW()-8)="",TODAY(),INDEX(Transactions!$G:$G,ROW()-8))</f>
        <v>46229</v>
      </c>
      <c r="F8555">
        <f>IF(INDEX(Transactions!$J:$J,ROW()-8)="",0,INDEX(Transactions!$O:$O,ROW()-8))</f>
        <v>0</v>
      </c>
    </row>
    <row r="8556" spans="2:6" x14ac:dyDescent="0.15">
      <c r="B8556">
        <f ca="1">IF(INDEX(Transactions!$J:$J,ROW()-8)="",TODAY(),INDEX(Transactions!$G:$G,ROW()-8))</f>
        <v>46229</v>
      </c>
      <c r="F8556">
        <f>IF(INDEX(Transactions!$J:$J,ROW()-8)="",0,INDEX(Transactions!$O:$O,ROW()-8))</f>
        <v>0</v>
      </c>
    </row>
    <row r="8557" spans="2:6" x14ac:dyDescent="0.15">
      <c r="B8557">
        <f ca="1">IF(INDEX(Transactions!$J:$J,ROW()-8)="",TODAY(),INDEX(Transactions!$G:$G,ROW()-8))</f>
        <v>46229</v>
      </c>
      <c r="F8557">
        <f>IF(INDEX(Transactions!$J:$J,ROW()-8)="",0,INDEX(Transactions!$O:$O,ROW()-8))</f>
        <v>0</v>
      </c>
    </row>
    <row r="8558" spans="2:6" x14ac:dyDescent="0.15">
      <c r="B8558">
        <f ca="1">IF(INDEX(Transactions!$J:$J,ROW()-8)="",TODAY(),INDEX(Transactions!$G:$G,ROW()-8))</f>
        <v>46229</v>
      </c>
      <c r="F8558">
        <f>IF(INDEX(Transactions!$J:$J,ROW()-8)="",0,INDEX(Transactions!$O:$O,ROW()-8))</f>
        <v>0</v>
      </c>
    </row>
    <row r="8559" spans="2:6" x14ac:dyDescent="0.15">
      <c r="B8559">
        <f ca="1">IF(INDEX(Transactions!$J:$J,ROW()-8)="",TODAY(),INDEX(Transactions!$G:$G,ROW()-8))</f>
        <v>46229</v>
      </c>
      <c r="F8559">
        <f>IF(INDEX(Transactions!$J:$J,ROW()-8)="",0,INDEX(Transactions!$O:$O,ROW()-8))</f>
        <v>0</v>
      </c>
    </row>
    <row r="8560" spans="2:6" x14ac:dyDescent="0.15">
      <c r="B8560">
        <f ca="1">IF(INDEX(Transactions!$J:$J,ROW()-8)="",TODAY(),INDEX(Transactions!$G:$G,ROW()-8))</f>
        <v>46229</v>
      </c>
      <c r="F8560">
        <f>IF(INDEX(Transactions!$J:$J,ROW()-8)="",0,INDEX(Transactions!$O:$O,ROW()-8))</f>
        <v>0</v>
      </c>
    </row>
    <row r="8561" spans="2:6" x14ac:dyDescent="0.15">
      <c r="B8561">
        <f ca="1">IF(INDEX(Transactions!$J:$J,ROW()-8)="",TODAY(),INDEX(Transactions!$G:$G,ROW()-8))</f>
        <v>46229</v>
      </c>
      <c r="F8561">
        <f>IF(INDEX(Transactions!$J:$J,ROW()-8)="",0,INDEX(Transactions!$O:$O,ROW()-8))</f>
        <v>0</v>
      </c>
    </row>
    <row r="8562" spans="2:6" x14ac:dyDescent="0.15">
      <c r="B8562">
        <f ca="1">IF(INDEX(Transactions!$J:$J,ROW()-8)="",TODAY(),INDEX(Transactions!$G:$G,ROW()-8))</f>
        <v>46229</v>
      </c>
      <c r="F8562">
        <f>IF(INDEX(Transactions!$J:$J,ROW()-8)="",0,INDEX(Transactions!$O:$O,ROW()-8))</f>
        <v>0</v>
      </c>
    </row>
    <row r="8563" spans="2:6" x14ac:dyDescent="0.15">
      <c r="B8563">
        <f ca="1">IF(INDEX(Transactions!$J:$J,ROW()-8)="",TODAY(),INDEX(Transactions!$G:$G,ROW()-8))</f>
        <v>46229</v>
      </c>
      <c r="F8563">
        <f>IF(INDEX(Transactions!$J:$J,ROW()-8)="",0,INDEX(Transactions!$O:$O,ROW()-8))</f>
        <v>0</v>
      </c>
    </row>
    <row r="8564" spans="2:6" x14ac:dyDescent="0.15">
      <c r="B8564">
        <f ca="1">IF(INDEX(Transactions!$J:$J,ROW()-8)="",TODAY(),INDEX(Transactions!$G:$G,ROW()-8))</f>
        <v>46229</v>
      </c>
      <c r="F8564">
        <f>IF(INDEX(Transactions!$J:$J,ROW()-8)="",0,INDEX(Transactions!$O:$O,ROW()-8))</f>
        <v>0</v>
      </c>
    </row>
    <row r="8565" spans="2:6" x14ac:dyDescent="0.15">
      <c r="B8565">
        <f ca="1">IF(INDEX(Transactions!$J:$J,ROW()-8)="",TODAY(),INDEX(Transactions!$G:$G,ROW()-8))</f>
        <v>46229</v>
      </c>
      <c r="F8565">
        <f>IF(INDEX(Transactions!$J:$J,ROW()-8)="",0,INDEX(Transactions!$O:$O,ROW()-8))</f>
        <v>0</v>
      </c>
    </row>
    <row r="8566" spans="2:6" x14ac:dyDescent="0.15">
      <c r="B8566">
        <f ca="1">IF(INDEX(Transactions!$J:$J,ROW()-8)="",TODAY(),INDEX(Transactions!$G:$G,ROW()-8))</f>
        <v>46229</v>
      </c>
      <c r="F8566">
        <f>IF(INDEX(Transactions!$J:$J,ROW()-8)="",0,INDEX(Transactions!$O:$O,ROW()-8))</f>
        <v>0</v>
      </c>
    </row>
    <row r="8567" spans="2:6" x14ac:dyDescent="0.15">
      <c r="B8567">
        <f ca="1">IF(INDEX(Transactions!$J:$J,ROW()-8)="",TODAY(),INDEX(Transactions!$G:$G,ROW()-8))</f>
        <v>46229</v>
      </c>
      <c r="F8567">
        <f>IF(INDEX(Transactions!$J:$J,ROW()-8)="",0,INDEX(Transactions!$O:$O,ROW()-8))</f>
        <v>0</v>
      </c>
    </row>
    <row r="8568" spans="2:6" x14ac:dyDescent="0.15">
      <c r="B8568">
        <f ca="1">IF(INDEX(Transactions!$J:$J,ROW()-8)="",TODAY(),INDEX(Transactions!$G:$G,ROW()-8))</f>
        <v>46229</v>
      </c>
      <c r="F8568">
        <f>IF(INDEX(Transactions!$J:$J,ROW()-8)="",0,INDEX(Transactions!$O:$O,ROW()-8))</f>
        <v>0</v>
      </c>
    </row>
    <row r="8569" spans="2:6" x14ac:dyDescent="0.15">
      <c r="B8569">
        <f ca="1">IF(INDEX(Transactions!$J:$J,ROW()-8)="",TODAY(),INDEX(Transactions!$G:$G,ROW()-8))</f>
        <v>46229</v>
      </c>
      <c r="F8569">
        <f>IF(INDEX(Transactions!$J:$J,ROW()-8)="",0,INDEX(Transactions!$O:$O,ROW()-8))</f>
        <v>0</v>
      </c>
    </row>
    <row r="8570" spans="2:6" x14ac:dyDescent="0.15">
      <c r="B8570">
        <f ca="1">IF(INDEX(Transactions!$J:$J,ROW()-8)="",TODAY(),INDEX(Transactions!$G:$G,ROW()-8))</f>
        <v>46229</v>
      </c>
      <c r="F8570">
        <f>IF(INDEX(Transactions!$J:$J,ROW()-8)="",0,INDEX(Transactions!$O:$O,ROW()-8))</f>
        <v>0</v>
      </c>
    </row>
    <row r="8571" spans="2:6" x14ac:dyDescent="0.15">
      <c r="B8571">
        <f ca="1">IF(INDEX(Transactions!$J:$J,ROW()-8)="",TODAY(),INDEX(Transactions!$G:$G,ROW()-8))</f>
        <v>46229</v>
      </c>
      <c r="F8571">
        <f>IF(INDEX(Transactions!$J:$J,ROW()-8)="",0,INDEX(Transactions!$O:$O,ROW()-8))</f>
        <v>0</v>
      </c>
    </row>
    <row r="8572" spans="2:6" x14ac:dyDescent="0.15">
      <c r="B8572">
        <f ca="1">IF(INDEX(Transactions!$J:$J,ROW()-8)="",TODAY(),INDEX(Transactions!$G:$G,ROW()-8))</f>
        <v>46229</v>
      </c>
      <c r="F8572">
        <f>IF(INDEX(Transactions!$J:$J,ROW()-8)="",0,INDEX(Transactions!$O:$O,ROW()-8))</f>
        <v>0</v>
      </c>
    </row>
    <row r="8573" spans="2:6" x14ac:dyDescent="0.15">
      <c r="B8573">
        <f ca="1">IF(INDEX(Transactions!$J:$J,ROW()-8)="",TODAY(),INDEX(Transactions!$G:$G,ROW()-8))</f>
        <v>46229</v>
      </c>
      <c r="F8573">
        <f>IF(INDEX(Transactions!$J:$J,ROW()-8)="",0,INDEX(Transactions!$O:$O,ROW()-8))</f>
        <v>0</v>
      </c>
    </row>
    <row r="8574" spans="2:6" x14ac:dyDescent="0.15">
      <c r="B8574">
        <f ca="1">IF(INDEX(Transactions!$J:$J,ROW()-8)="",TODAY(),INDEX(Transactions!$G:$G,ROW()-8))</f>
        <v>46229</v>
      </c>
      <c r="F8574">
        <f>IF(INDEX(Transactions!$J:$J,ROW()-8)="",0,INDEX(Transactions!$O:$O,ROW()-8))</f>
        <v>0</v>
      </c>
    </row>
    <row r="8575" spans="2:6" x14ac:dyDescent="0.15">
      <c r="B8575">
        <f ca="1">IF(INDEX(Transactions!$J:$J,ROW()-8)="",TODAY(),INDEX(Transactions!$G:$G,ROW()-8))</f>
        <v>46229</v>
      </c>
      <c r="F8575">
        <f>IF(INDEX(Transactions!$J:$J,ROW()-8)="",0,INDEX(Transactions!$O:$O,ROW()-8))</f>
        <v>0</v>
      </c>
    </row>
    <row r="8576" spans="2:6" x14ac:dyDescent="0.15">
      <c r="B8576">
        <f ca="1">IF(INDEX(Transactions!$J:$J,ROW()-8)="",TODAY(),INDEX(Transactions!$G:$G,ROW()-8))</f>
        <v>46229</v>
      </c>
      <c r="F8576">
        <f>IF(INDEX(Transactions!$J:$J,ROW()-8)="",0,INDEX(Transactions!$O:$O,ROW()-8))</f>
        <v>0</v>
      </c>
    </row>
    <row r="8577" spans="2:6" x14ac:dyDescent="0.15">
      <c r="B8577">
        <f ca="1">IF(INDEX(Transactions!$J:$J,ROW()-8)="",TODAY(),INDEX(Transactions!$G:$G,ROW()-8))</f>
        <v>46229</v>
      </c>
      <c r="F8577">
        <f>IF(INDEX(Transactions!$J:$J,ROW()-8)="",0,INDEX(Transactions!$O:$O,ROW()-8))</f>
        <v>0</v>
      </c>
    </row>
    <row r="8578" spans="2:6" x14ac:dyDescent="0.15">
      <c r="B8578">
        <f ca="1">IF(INDEX(Transactions!$J:$J,ROW()-8)="",TODAY(),INDEX(Transactions!$G:$G,ROW()-8))</f>
        <v>46229</v>
      </c>
      <c r="F8578">
        <f>IF(INDEX(Transactions!$J:$J,ROW()-8)="",0,INDEX(Transactions!$O:$O,ROW()-8))</f>
        <v>0</v>
      </c>
    </row>
    <row r="8579" spans="2:6" x14ac:dyDescent="0.15">
      <c r="B8579">
        <f ca="1">IF(INDEX(Transactions!$J:$J,ROW()-8)="",TODAY(),INDEX(Transactions!$G:$G,ROW()-8))</f>
        <v>46229</v>
      </c>
      <c r="F8579">
        <f>IF(INDEX(Transactions!$J:$J,ROW()-8)="",0,INDEX(Transactions!$O:$O,ROW()-8))</f>
        <v>0</v>
      </c>
    </row>
    <row r="8580" spans="2:6" x14ac:dyDescent="0.15">
      <c r="B8580">
        <f ca="1">IF(INDEX(Transactions!$J:$J,ROW()-8)="",TODAY(),INDEX(Transactions!$G:$G,ROW()-8))</f>
        <v>46229</v>
      </c>
      <c r="F8580">
        <f>IF(INDEX(Transactions!$J:$J,ROW()-8)="",0,INDEX(Transactions!$O:$O,ROW()-8))</f>
        <v>0</v>
      </c>
    </row>
    <row r="8581" spans="2:6" x14ac:dyDescent="0.15">
      <c r="B8581">
        <f ca="1">IF(INDEX(Transactions!$J:$J,ROW()-8)="",TODAY(),INDEX(Transactions!$G:$G,ROW()-8))</f>
        <v>46229</v>
      </c>
      <c r="F8581">
        <f>IF(INDEX(Transactions!$J:$J,ROW()-8)="",0,INDEX(Transactions!$O:$O,ROW()-8))</f>
        <v>0</v>
      </c>
    </row>
    <row r="8582" spans="2:6" x14ac:dyDescent="0.15">
      <c r="B8582">
        <f ca="1">IF(INDEX(Transactions!$J:$J,ROW()-8)="",TODAY(),INDEX(Transactions!$G:$G,ROW()-8))</f>
        <v>46229</v>
      </c>
      <c r="F8582">
        <f>IF(INDEX(Transactions!$J:$J,ROW()-8)="",0,INDEX(Transactions!$O:$O,ROW()-8))</f>
        <v>0</v>
      </c>
    </row>
    <row r="8583" spans="2:6" x14ac:dyDescent="0.15">
      <c r="B8583">
        <f ca="1">IF(INDEX(Transactions!$J:$J,ROW()-8)="",TODAY(),INDEX(Transactions!$G:$G,ROW()-8))</f>
        <v>46229</v>
      </c>
      <c r="F8583">
        <f>IF(INDEX(Transactions!$J:$J,ROW()-8)="",0,INDEX(Transactions!$O:$O,ROW()-8))</f>
        <v>0</v>
      </c>
    </row>
    <row r="8584" spans="2:6" x14ac:dyDescent="0.15">
      <c r="B8584">
        <f ca="1">IF(INDEX(Transactions!$J:$J,ROW()-8)="",TODAY(),INDEX(Transactions!$G:$G,ROW()-8))</f>
        <v>46229</v>
      </c>
      <c r="F8584">
        <f>IF(INDEX(Transactions!$J:$J,ROW()-8)="",0,INDEX(Transactions!$O:$O,ROW()-8))</f>
        <v>0</v>
      </c>
    </row>
    <row r="8585" spans="2:6" x14ac:dyDescent="0.15">
      <c r="B8585">
        <f ca="1">IF(INDEX(Transactions!$J:$J,ROW()-8)="",TODAY(),INDEX(Transactions!$G:$G,ROW()-8))</f>
        <v>46229</v>
      </c>
      <c r="F8585">
        <f>IF(INDEX(Transactions!$J:$J,ROW()-8)="",0,INDEX(Transactions!$O:$O,ROW()-8))</f>
        <v>0</v>
      </c>
    </row>
    <row r="8586" spans="2:6" x14ac:dyDescent="0.15">
      <c r="B8586">
        <f ca="1">IF(INDEX(Transactions!$J:$J,ROW()-8)="",TODAY(),INDEX(Transactions!$G:$G,ROW()-8))</f>
        <v>46229</v>
      </c>
      <c r="F8586">
        <f>IF(INDEX(Transactions!$J:$J,ROW()-8)="",0,INDEX(Transactions!$O:$O,ROW()-8))</f>
        <v>0</v>
      </c>
    </row>
    <row r="8587" spans="2:6" x14ac:dyDescent="0.15">
      <c r="B8587">
        <f ca="1">IF(INDEX(Transactions!$J:$J,ROW()-8)="",TODAY(),INDEX(Transactions!$G:$G,ROW()-8))</f>
        <v>46229</v>
      </c>
      <c r="F8587">
        <f>IF(INDEX(Transactions!$J:$J,ROW()-8)="",0,INDEX(Transactions!$O:$O,ROW()-8))</f>
        <v>0</v>
      </c>
    </row>
    <row r="8588" spans="2:6" x14ac:dyDescent="0.15">
      <c r="B8588">
        <f ca="1">IF(INDEX(Transactions!$J:$J,ROW()-8)="",TODAY(),INDEX(Transactions!$G:$G,ROW()-8))</f>
        <v>46229</v>
      </c>
      <c r="F8588">
        <f>IF(INDEX(Transactions!$J:$J,ROW()-8)="",0,INDEX(Transactions!$O:$O,ROW()-8))</f>
        <v>0</v>
      </c>
    </row>
    <row r="8589" spans="2:6" x14ac:dyDescent="0.15">
      <c r="B8589">
        <f ca="1">IF(INDEX(Transactions!$J:$J,ROW()-8)="",TODAY(),INDEX(Transactions!$G:$G,ROW()-8))</f>
        <v>46229</v>
      </c>
      <c r="F8589">
        <f>IF(INDEX(Transactions!$J:$J,ROW()-8)="",0,INDEX(Transactions!$O:$O,ROW()-8))</f>
        <v>0</v>
      </c>
    </row>
    <row r="8590" spans="2:6" x14ac:dyDescent="0.15">
      <c r="B8590">
        <f ca="1">IF(INDEX(Transactions!$J:$J,ROW()-8)="",TODAY(),INDEX(Transactions!$G:$G,ROW()-8))</f>
        <v>46229</v>
      </c>
      <c r="F8590">
        <f>IF(INDEX(Transactions!$J:$J,ROW()-8)="",0,INDEX(Transactions!$O:$O,ROW()-8))</f>
        <v>0</v>
      </c>
    </row>
    <row r="8591" spans="2:6" x14ac:dyDescent="0.15">
      <c r="B8591">
        <f ca="1">IF(INDEX(Transactions!$J:$J,ROW()-8)="",TODAY(),INDEX(Transactions!$G:$G,ROW()-8))</f>
        <v>46229</v>
      </c>
      <c r="F8591">
        <f>IF(INDEX(Transactions!$J:$J,ROW()-8)="",0,INDEX(Transactions!$O:$O,ROW()-8))</f>
        <v>0</v>
      </c>
    </row>
    <row r="8592" spans="2:6" x14ac:dyDescent="0.15">
      <c r="B8592">
        <f ca="1">IF(INDEX(Transactions!$J:$J,ROW()-8)="",TODAY(),INDEX(Transactions!$G:$G,ROW()-8))</f>
        <v>46229</v>
      </c>
      <c r="F8592">
        <f>IF(INDEX(Transactions!$J:$J,ROW()-8)="",0,INDEX(Transactions!$O:$O,ROW()-8))</f>
        <v>0</v>
      </c>
    </row>
    <row r="8593" spans="2:6" x14ac:dyDescent="0.15">
      <c r="B8593">
        <f ca="1">IF(INDEX(Transactions!$J:$J,ROW()-8)="",TODAY(),INDEX(Transactions!$G:$G,ROW()-8))</f>
        <v>46229</v>
      </c>
      <c r="F8593">
        <f>IF(INDEX(Transactions!$J:$J,ROW()-8)="",0,INDEX(Transactions!$O:$O,ROW()-8))</f>
        <v>0</v>
      </c>
    </row>
    <row r="8594" spans="2:6" x14ac:dyDescent="0.15">
      <c r="B8594">
        <f ca="1">IF(INDEX(Transactions!$J:$J,ROW()-8)="",TODAY(),INDEX(Transactions!$G:$G,ROW()-8))</f>
        <v>46229</v>
      </c>
      <c r="F8594">
        <f>IF(INDEX(Transactions!$J:$J,ROW()-8)="",0,INDEX(Transactions!$O:$O,ROW()-8))</f>
        <v>0</v>
      </c>
    </row>
    <row r="8595" spans="2:6" x14ac:dyDescent="0.15">
      <c r="B8595">
        <f ca="1">IF(INDEX(Transactions!$J:$J,ROW()-8)="",TODAY(),INDEX(Transactions!$G:$G,ROW()-8))</f>
        <v>46229</v>
      </c>
      <c r="F8595">
        <f>IF(INDEX(Transactions!$J:$J,ROW()-8)="",0,INDEX(Transactions!$O:$O,ROW()-8))</f>
        <v>0</v>
      </c>
    </row>
    <row r="8596" spans="2:6" x14ac:dyDescent="0.15">
      <c r="B8596">
        <f ca="1">IF(INDEX(Transactions!$J:$J,ROW()-8)="",TODAY(),INDEX(Transactions!$G:$G,ROW()-8))</f>
        <v>46229</v>
      </c>
      <c r="F8596">
        <f>IF(INDEX(Transactions!$J:$J,ROW()-8)="",0,INDEX(Transactions!$O:$O,ROW()-8))</f>
        <v>0</v>
      </c>
    </row>
    <row r="8597" spans="2:6" x14ac:dyDescent="0.15">
      <c r="B8597">
        <f ca="1">IF(INDEX(Transactions!$J:$J,ROW()-8)="",TODAY(),INDEX(Transactions!$G:$G,ROW()-8))</f>
        <v>46229</v>
      </c>
      <c r="F8597">
        <f>IF(INDEX(Transactions!$J:$J,ROW()-8)="",0,INDEX(Transactions!$O:$O,ROW()-8))</f>
        <v>0</v>
      </c>
    </row>
    <row r="8598" spans="2:6" x14ac:dyDescent="0.15">
      <c r="B8598">
        <f ca="1">IF(INDEX(Transactions!$J:$J,ROW()-8)="",TODAY(),INDEX(Transactions!$G:$G,ROW()-8))</f>
        <v>46229</v>
      </c>
      <c r="F8598">
        <f>IF(INDEX(Transactions!$J:$J,ROW()-8)="",0,INDEX(Transactions!$O:$O,ROW()-8))</f>
        <v>0</v>
      </c>
    </row>
    <row r="8599" spans="2:6" x14ac:dyDescent="0.15">
      <c r="B8599">
        <f ca="1">IF(INDEX(Transactions!$J:$J,ROW()-8)="",TODAY(),INDEX(Transactions!$G:$G,ROW()-8))</f>
        <v>46229</v>
      </c>
      <c r="F8599">
        <f>IF(INDEX(Transactions!$J:$J,ROW()-8)="",0,INDEX(Transactions!$O:$O,ROW()-8))</f>
        <v>0</v>
      </c>
    </row>
    <row r="8600" spans="2:6" x14ac:dyDescent="0.15">
      <c r="B8600">
        <f ca="1">IF(INDEX(Transactions!$J:$J,ROW()-8)="",TODAY(),INDEX(Transactions!$G:$G,ROW()-8))</f>
        <v>46229</v>
      </c>
      <c r="F8600">
        <f>IF(INDEX(Transactions!$J:$J,ROW()-8)="",0,INDEX(Transactions!$O:$O,ROW()-8))</f>
        <v>0</v>
      </c>
    </row>
    <row r="8601" spans="2:6" x14ac:dyDescent="0.15">
      <c r="B8601">
        <f ca="1">IF(INDEX(Transactions!$J:$J,ROW()-8)="",TODAY(),INDEX(Transactions!$G:$G,ROW()-8))</f>
        <v>46229</v>
      </c>
      <c r="F8601">
        <f>IF(INDEX(Transactions!$J:$J,ROW()-8)="",0,INDEX(Transactions!$O:$O,ROW()-8))</f>
        <v>0</v>
      </c>
    </row>
    <row r="8602" spans="2:6" x14ac:dyDescent="0.15">
      <c r="B8602">
        <f ca="1">IF(INDEX(Transactions!$J:$J,ROW()-8)="",TODAY(),INDEX(Transactions!$G:$G,ROW()-8))</f>
        <v>46229</v>
      </c>
      <c r="F8602">
        <f>IF(INDEX(Transactions!$J:$J,ROW()-8)="",0,INDEX(Transactions!$O:$O,ROW()-8))</f>
        <v>0</v>
      </c>
    </row>
    <row r="8603" spans="2:6" x14ac:dyDescent="0.15">
      <c r="B8603">
        <f ca="1">IF(INDEX(Transactions!$J:$J,ROW()-8)="",TODAY(),INDEX(Transactions!$G:$G,ROW()-8))</f>
        <v>46229</v>
      </c>
      <c r="F8603">
        <f>IF(INDEX(Transactions!$J:$J,ROW()-8)="",0,INDEX(Transactions!$O:$O,ROW()-8))</f>
        <v>0</v>
      </c>
    </row>
    <row r="8604" spans="2:6" x14ac:dyDescent="0.15">
      <c r="B8604">
        <f ca="1">IF(INDEX(Transactions!$J:$J,ROW()-8)="",TODAY(),INDEX(Transactions!$G:$G,ROW()-8))</f>
        <v>46229</v>
      </c>
      <c r="F8604">
        <f>IF(INDEX(Transactions!$J:$J,ROW()-8)="",0,INDEX(Transactions!$O:$O,ROW()-8))</f>
        <v>0</v>
      </c>
    </row>
    <row r="8605" spans="2:6" x14ac:dyDescent="0.15">
      <c r="B8605">
        <f ca="1">IF(INDEX(Transactions!$J:$J,ROW()-8)="",TODAY(),INDEX(Transactions!$G:$G,ROW()-8))</f>
        <v>46229</v>
      </c>
      <c r="F8605">
        <f>IF(INDEX(Transactions!$J:$J,ROW()-8)="",0,INDEX(Transactions!$O:$O,ROW()-8))</f>
        <v>0</v>
      </c>
    </row>
    <row r="8606" spans="2:6" x14ac:dyDescent="0.15">
      <c r="B8606">
        <f ca="1">IF(INDEX(Transactions!$J:$J,ROW()-8)="",TODAY(),INDEX(Transactions!$G:$G,ROW()-8))</f>
        <v>46229</v>
      </c>
      <c r="F8606">
        <f>IF(INDEX(Transactions!$J:$J,ROW()-8)="",0,INDEX(Transactions!$O:$O,ROW()-8))</f>
        <v>0</v>
      </c>
    </row>
    <row r="8607" spans="2:6" x14ac:dyDescent="0.15">
      <c r="B8607">
        <f ca="1">IF(INDEX(Transactions!$J:$J,ROW()-8)="",TODAY(),INDEX(Transactions!$G:$G,ROW()-8))</f>
        <v>46229</v>
      </c>
      <c r="F8607">
        <f>IF(INDEX(Transactions!$J:$J,ROW()-8)="",0,INDEX(Transactions!$O:$O,ROW()-8))</f>
        <v>0</v>
      </c>
    </row>
    <row r="8608" spans="2:6" x14ac:dyDescent="0.15">
      <c r="B8608">
        <f ca="1">IF(INDEX(Transactions!$J:$J,ROW()-8)="",TODAY(),INDEX(Transactions!$G:$G,ROW()-8))</f>
        <v>46229</v>
      </c>
      <c r="F8608">
        <f>IF(INDEX(Transactions!$J:$J,ROW()-8)="",0,INDEX(Transactions!$O:$O,ROW()-8))</f>
        <v>0</v>
      </c>
    </row>
    <row r="8609" spans="2:6" x14ac:dyDescent="0.15">
      <c r="B8609">
        <f ca="1">IF(INDEX(Transactions!$J:$J,ROW()-8)="",TODAY(),INDEX(Transactions!$G:$G,ROW()-8))</f>
        <v>46229</v>
      </c>
      <c r="F8609">
        <f>IF(INDEX(Transactions!$J:$J,ROW()-8)="",0,INDEX(Transactions!$O:$O,ROW()-8))</f>
        <v>0</v>
      </c>
    </row>
    <row r="8610" spans="2:6" x14ac:dyDescent="0.15">
      <c r="B8610">
        <f ca="1">IF(INDEX(Transactions!$J:$J,ROW()-8)="",TODAY(),INDEX(Transactions!$G:$G,ROW()-8))</f>
        <v>46229</v>
      </c>
      <c r="F8610">
        <f>IF(INDEX(Transactions!$J:$J,ROW()-8)="",0,INDEX(Transactions!$O:$O,ROW()-8))</f>
        <v>0</v>
      </c>
    </row>
    <row r="8611" spans="2:6" x14ac:dyDescent="0.15">
      <c r="B8611">
        <f ca="1">IF(INDEX(Transactions!$J:$J,ROW()-8)="",TODAY(),INDEX(Transactions!$G:$G,ROW()-8))</f>
        <v>46229</v>
      </c>
      <c r="F8611">
        <f>IF(INDEX(Transactions!$J:$J,ROW()-8)="",0,INDEX(Transactions!$O:$O,ROW()-8))</f>
        <v>0</v>
      </c>
    </row>
    <row r="8612" spans="2:6" x14ac:dyDescent="0.15">
      <c r="B8612">
        <f ca="1">IF(INDEX(Transactions!$J:$J,ROW()-8)="",TODAY(),INDEX(Transactions!$G:$G,ROW()-8))</f>
        <v>46229</v>
      </c>
      <c r="F8612">
        <f>IF(INDEX(Transactions!$J:$J,ROW()-8)="",0,INDEX(Transactions!$O:$O,ROW()-8))</f>
        <v>0</v>
      </c>
    </row>
    <row r="8613" spans="2:6" x14ac:dyDescent="0.15">
      <c r="B8613">
        <f ca="1">IF(INDEX(Transactions!$J:$J,ROW()-8)="",TODAY(),INDEX(Transactions!$G:$G,ROW()-8))</f>
        <v>46229</v>
      </c>
      <c r="F8613">
        <f>IF(INDEX(Transactions!$J:$J,ROW()-8)="",0,INDEX(Transactions!$O:$O,ROW()-8))</f>
        <v>0</v>
      </c>
    </row>
    <row r="8614" spans="2:6" x14ac:dyDescent="0.15">
      <c r="B8614">
        <f ca="1">IF(INDEX(Transactions!$J:$J,ROW()-8)="",TODAY(),INDEX(Transactions!$G:$G,ROW()-8))</f>
        <v>46229</v>
      </c>
      <c r="F8614">
        <f>IF(INDEX(Transactions!$J:$J,ROW()-8)="",0,INDEX(Transactions!$O:$O,ROW()-8))</f>
        <v>0</v>
      </c>
    </row>
    <row r="8615" spans="2:6" x14ac:dyDescent="0.15">
      <c r="B8615">
        <f ca="1">IF(INDEX(Transactions!$J:$J,ROW()-8)="",TODAY(),INDEX(Transactions!$G:$G,ROW()-8))</f>
        <v>46229</v>
      </c>
      <c r="F8615">
        <f>IF(INDEX(Transactions!$J:$J,ROW()-8)="",0,INDEX(Transactions!$O:$O,ROW()-8))</f>
        <v>0</v>
      </c>
    </row>
    <row r="8616" spans="2:6" x14ac:dyDescent="0.15">
      <c r="B8616">
        <f ca="1">IF(INDEX(Transactions!$J:$J,ROW()-8)="",TODAY(),INDEX(Transactions!$G:$G,ROW()-8))</f>
        <v>46229</v>
      </c>
      <c r="F8616">
        <f>IF(INDEX(Transactions!$J:$J,ROW()-8)="",0,INDEX(Transactions!$O:$O,ROW()-8))</f>
        <v>0</v>
      </c>
    </row>
    <row r="8617" spans="2:6" x14ac:dyDescent="0.15">
      <c r="B8617">
        <f ca="1">IF(INDEX(Transactions!$J:$J,ROW()-8)="",TODAY(),INDEX(Transactions!$G:$G,ROW()-8))</f>
        <v>46229</v>
      </c>
      <c r="F8617">
        <f>IF(INDEX(Transactions!$J:$J,ROW()-8)="",0,INDEX(Transactions!$O:$O,ROW()-8))</f>
        <v>0</v>
      </c>
    </row>
    <row r="8618" spans="2:6" x14ac:dyDescent="0.15">
      <c r="B8618">
        <f ca="1">IF(INDEX(Transactions!$J:$J,ROW()-8)="",TODAY(),INDEX(Transactions!$G:$G,ROW()-8))</f>
        <v>46229</v>
      </c>
      <c r="F8618">
        <f>IF(INDEX(Transactions!$J:$J,ROW()-8)="",0,INDEX(Transactions!$O:$O,ROW()-8))</f>
        <v>0</v>
      </c>
    </row>
    <row r="8619" spans="2:6" x14ac:dyDescent="0.15">
      <c r="B8619">
        <f ca="1">IF(INDEX(Transactions!$J:$J,ROW()-8)="",TODAY(),INDEX(Transactions!$G:$G,ROW()-8))</f>
        <v>46229</v>
      </c>
      <c r="F8619">
        <f>IF(INDEX(Transactions!$J:$J,ROW()-8)="",0,INDEX(Transactions!$O:$O,ROW()-8))</f>
        <v>0</v>
      </c>
    </row>
    <row r="8620" spans="2:6" x14ac:dyDescent="0.15">
      <c r="B8620">
        <f ca="1">IF(INDEX(Transactions!$J:$J,ROW()-8)="",TODAY(),INDEX(Transactions!$G:$G,ROW()-8))</f>
        <v>46229</v>
      </c>
      <c r="F8620">
        <f>IF(INDEX(Transactions!$J:$J,ROW()-8)="",0,INDEX(Transactions!$O:$O,ROW()-8))</f>
        <v>0</v>
      </c>
    </row>
    <row r="8621" spans="2:6" x14ac:dyDescent="0.15">
      <c r="B8621">
        <f ca="1">IF(INDEX(Transactions!$J:$J,ROW()-8)="",TODAY(),INDEX(Transactions!$G:$G,ROW()-8))</f>
        <v>46229</v>
      </c>
      <c r="F8621">
        <f>IF(INDEX(Transactions!$J:$J,ROW()-8)="",0,INDEX(Transactions!$O:$O,ROW()-8))</f>
        <v>0</v>
      </c>
    </row>
    <row r="8622" spans="2:6" x14ac:dyDescent="0.15">
      <c r="B8622">
        <f ca="1">IF(INDEX(Transactions!$J:$J,ROW()-8)="",TODAY(),INDEX(Transactions!$G:$G,ROW()-8))</f>
        <v>46229</v>
      </c>
      <c r="F8622">
        <f>IF(INDEX(Transactions!$J:$J,ROW()-8)="",0,INDEX(Transactions!$O:$O,ROW()-8))</f>
        <v>0</v>
      </c>
    </row>
    <row r="8623" spans="2:6" x14ac:dyDescent="0.15">
      <c r="B8623">
        <f ca="1">IF(INDEX(Transactions!$J:$J,ROW()-8)="",TODAY(),INDEX(Transactions!$G:$G,ROW()-8))</f>
        <v>46229</v>
      </c>
      <c r="F8623">
        <f>IF(INDEX(Transactions!$J:$J,ROW()-8)="",0,INDEX(Transactions!$O:$O,ROW()-8))</f>
        <v>0</v>
      </c>
    </row>
    <row r="8624" spans="2:6" x14ac:dyDescent="0.15">
      <c r="B8624">
        <f ca="1">IF(INDEX(Transactions!$J:$J,ROW()-8)="",TODAY(),INDEX(Transactions!$G:$G,ROW()-8))</f>
        <v>46229</v>
      </c>
      <c r="F8624">
        <f>IF(INDEX(Transactions!$J:$J,ROW()-8)="",0,INDEX(Transactions!$O:$O,ROW()-8))</f>
        <v>0</v>
      </c>
    </row>
    <row r="8625" spans="2:6" x14ac:dyDescent="0.15">
      <c r="B8625">
        <f ca="1">IF(INDEX(Transactions!$J:$J,ROW()-8)="",TODAY(),INDEX(Transactions!$G:$G,ROW()-8))</f>
        <v>46229</v>
      </c>
      <c r="F8625">
        <f>IF(INDEX(Transactions!$J:$J,ROW()-8)="",0,INDEX(Transactions!$O:$O,ROW()-8))</f>
        <v>0</v>
      </c>
    </row>
    <row r="8626" spans="2:6" x14ac:dyDescent="0.15">
      <c r="B8626">
        <f ca="1">IF(INDEX(Transactions!$J:$J,ROW()-8)="",TODAY(),INDEX(Transactions!$G:$G,ROW()-8))</f>
        <v>46229</v>
      </c>
      <c r="F8626">
        <f>IF(INDEX(Transactions!$J:$J,ROW()-8)="",0,INDEX(Transactions!$O:$O,ROW()-8))</f>
        <v>0</v>
      </c>
    </row>
    <row r="8627" spans="2:6" x14ac:dyDescent="0.15">
      <c r="B8627">
        <f ca="1">IF(INDEX(Transactions!$J:$J,ROW()-8)="",TODAY(),INDEX(Transactions!$G:$G,ROW()-8))</f>
        <v>46229</v>
      </c>
      <c r="F8627">
        <f>IF(INDEX(Transactions!$J:$J,ROW()-8)="",0,INDEX(Transactions!$O:$O,ROW()-8))</f>
        <v>0</v>
      </c>
    </row>
    <row r="8628" spans="2:6" x14ac:dyDescent="0.15">
      <c r="B8628">
        <f ca="1">IF(INDEX(Transactions!$J:$J,ROW()-8)="",TODAY(),INDEX(Transactions!$G:$G,ROW()-8))</f>
        <v>46229</v>
      </c>
      <c r="F8628">
        <f>IF(INDEX(Transactions!$J:$J,ROW()-8)="",0,INDEX(Transactions!$O:$O,ROW()-8))</f>
        <v>0</v>
      </c>
    </row>
    <row r="8629" spans="2:6" x14ac:dyDescent="0.15">
      <c r="B8629">
        <f ca="1">IF(INDEX(Transactions!$J:$J,ROW()-8)="",TODAY(),INDEX(Transactions!$G:$G,ROW()-8))</f>
        <v>46229</v>
      </c>
      <c r="F8629">
        <f>IF(INDEX(Transactions!$J:$J,ROW()-8)="",0,INDEX(Transactions!$O:$O,ROW()-8))</f>
        <v>0</v>
      </c>
    </row>
    <row r="8630" spans="2:6" x14ac:dyDescent="0.15">
      <c r="B8630">
        <f ca="1">IF(INDEX(Transactions!$J:$J,ROW()-8)="",TODAY(),INDEX(Transactions!$G:$G,ROW()-8))</f>
        <v>46229</v>
      </c>
      <c r="F8630">
        <f>IF(INDEX(Transactions!$J:$J,ROW()-8)="",0,INDEX(Transactions!$O:$O,ROW()-8))</f>
        <v>0</v>
      </c>
    </row>
    <row r="8631" spans="2:6" x14ac:dyDescent="0.15">
      <c r="B8631">
        <f ca="1">IF(INDEX(Transactions!$J:$J,ROW()-8)="",TODAY(),INDEX(Transactions!$G:$G,ROW()-8))</f>
        <v>46229</v>
      </c>
      <c r="F8631">
        <f>IF(INDEX(Transactions!$J:$J,ROW()-8)="",0,INDEX(Transactions!$O:$O,ROW()-8))</f>
        <v>0</v>
      </c>
    </row>
    <row r="8632" spans="2:6" x14ac:dyDescent="0.15">
      <c r="B8632">
        <f ca="1">IF(INDEX(Transactions!$J:$J,ROW()-8)="",TODAY(),INDEX(Transactions!$G:$G,ROW()-8))</f>
        <v>46229</v>
      </c>
      <c r="F8632">
        <f>IF(INDEX(Transactions!$J:$J,ROW()-8)="",0,INDEX(Transactions!$O:$O,ROW()-8))</f>
        <v>0</v>
      </c>
    </row>
    <row r="8633" spans="2:6" x14ac:dyDescent="0.15">
      <c r="B8633">
        <f ca="1">IF(INDEX(Transactions!$J:$J,ROW()-8)="",TODAY(),INDEX(Transactions!$G:$G,ROW()-8))</f>
        <v>46229</v>
      </c>
      <c r="F8633">
        <f>IF(INDEX(Transactions!$J:$J,ROW()-8)="",0,INDEX(Transactions!$O:$O,ROW()-8))</f>
        <v>0</v>
      </c>
    </row>
    <row r="8634" spans="2:6" x14ac:dyDescent="0.15">
      <c r="B8634">
        <f ca="1">IF(INDEX(Transactions!$J:$J,ROW()-8)="",TODAY(),INDEX(Transactions!$G:$G,ROW()-8))</f>
        <v>46229</v>
      </c>
      <c r="F8634">
        <f>IF(INDEX(Transactions!$J:$J,ROW()-8)="",0,INDEX(Transactions!$O:$O,ROW()-8))</f>
        <v>0</v>
      </c>
    </row>
    <row r="8635" spans="2:6" x14ac:dyDescent="0.15">
      <c r="B8635">
        <f ca="1">IF(INDEX(Transactions!$J:$J,ROW()-8)="",TODAY(),INDEX(Transactions!$G:$G,ROW()-8))</f>
        <v>46229</v>
      </c>
      <c r="F8635">
        <f>IF(INDEX(Transactions!$J:$J,ROW()-8)="",0,INDEX(Transactions!$O:$O,ROW()-8))</f>
        <v>0</v>
      </c>
    </row>
    <row r="8636" spans="2:6" x14ac:dyDescent="0.15">
      <c r="B8636">
        <f ca="1">IF(INDEX(Transactions!$J:$J,ROW()-8)="",TODAY(),INDEX(Transactions!$G:$G,ROW()-8))</f>
        <v>46229</v>
      </c>
      <c r="F8636">
        <f>IF(INDEX(Transactions!$J:$J,ROW()-8)="",0,INDEX(Transactions!$O:$O,ROW()-8))</f>
        <v>0</v>
      </c>
    </row>
    <row r="8637" spans="2:6" x14ac:dyDescent="0.15">
      <c r="B8637">
        <f ca="1">IF(INDEX(Transactions!$J:$J,ROW()-8)="",TODAY(),INDEX(Transactions!$G:$G,ROW()-8))</f>
        <v>46229</v>
      </c>
      <c r="F8637">
        <f>IF(INDEX(Transactions!$J:$J,ROW()-8)="",0,INDEX(Transactions!$O:$O,ROW()-8))</f>
        <v>0</v>
      </c>
    </row>
    <row r="8638" spans="2:6" x14ac:dyDescent="0.15">
      <c r="B8638">
        <f ca="1">IF(INDEX(Transactions!$J:$J,ROW()-8)="",TODAY(),INDEX(Transactions!$G:$G,ROW()-8))</f>
        <v>46229</v>
      </c>
      <c r="F8638">
        <f>IF(INDEX(Transactions!$J:$J,ROW()-8)="",0,INDEX(Transactions!$O:$O,ROW()-8))</f>
        <v>0</v>
      </c>
    </row>
    <row r="8639" spans="2:6" x14ac:dyDescent="0.15">
      <c r="B8639">
        <f ca="1">IF(INDEX(Transactions!$J:$J,ROW()-8)="",TODAY(),INDEX(Transactions!$G:$G,ROW()-8))</f>
        <v>46229</v>
      </c>
      <c r="F8639">
        <f>IF(INDEX(Transactions!$J:$J,ROW()-8)="",0,INDEX(Transactions!$O:$O,ROW()-8))</f>
        <v>0</v>
      </c>
    </row>
    <row r="8640" spans="2:6" x14ac:dyDescent="0.15">
      <c r="B8640">
        <f ca="1">IF(INDEX(Transactions!$J:$J,ROW()-8)="",TODAY(),INDEX(Transactions!$G:$G,ROW()-8))</f>
        <v>46229</v>
      </c>
      <c r="F8640">
        <f>IF(INDEX(Transactions!$J:$J,ROW()-8)="",0,INDEX(Transactions!$O:$O,ROW()-8))</f>
        <v>0</v>
      </c>
    </row>
    <row r="8641" spans="2:6" x14ac:dyDescent="0.15">
      <c r="B8641">
        <f ca="1">IF(INDEX(Transactions!$J:$J,ROW()-8)="",TODAY(),INDEX(Transactions!$G:$G,ROW()-8))</f>
        <v>46229</v>
      </c>
      <c r="F8641">
        <f>IF(INDEX(Transactions!$J:$J,ROW()-8)="",0,INDEX(Transactions!$O:$O,ROW()-8))</f>
        <v>0</v>
      </c>
    </row>
    <row r="8642" spans="2:6" x14ac:dyDescent="0.15">
      <c r="B8642">
        <f ca="1">IF(INDEX(Transactions!$J:$J,ROW()-8)="",TODAY(),INDEX(Transactions!$G:$G,ROW()-8))</f>
        <v>46229</v>
      </c>
      <c r="F8642">
        <f>IF(INDEX(Transactions!$J:$J,ROW()-8)="",0,INDEX(Transactions!$O:$O,ROW()-8))</f>
        <v>0</v>
      </c>
    </row>
    <row r="8643" spans="2:6" x14ac:dyDescent="0.15">
      <c r="B8643">
        <f ca="1">IF(INDEX(Transactions!$J:$J,ROW()-8)="",TODAY(),INDEX(Transactions!$G:$G,ROW()-8))</f>
        <v>46229</v>
      </c>
      <c r="F8643">
        <f>IF(INDEX(Transactions!$J:$J,ROW()-8)="",0,INDEX(Transactions!$O:$O,ROW()-8))</f>
        <v>0</v>
      </c>
    </row>
    <row r="8644" spans="2:6" x14ac:dyDescent="0.15">
      <c r="B8644">
        <f ca="1">IF(INDEX(Transactions!$J:$J,ROW()-8)="",TODAY(),INDEX(Transactions!$G:$G,ROW()-8))</f>
        <v>46229</v>
      </c>
      <c r="F8644">
        <f>IF(INDEX(Transactions!$J:$J,ROW()-8)="",0,INDEX(Transactions!$O:$O,ROW()-8))</f>
        <v>0</v>
      </c>
    </row>
    <row r="8645" spans="2:6" x14ac:dyDescent="0.15">
      <c r="B8645">
        <f ca="1">IF(INDEX(Transactions!$J:$J,ROW()-8)="",TODAY(),INDEX(Transactions!$G:$G,ROW()-8))</f>
        <v>46229</v>
      </c>
      <c r="F8645">
        <f>IF(INDEX(Transactions!$J:$J,ROW()-8)="",0,INDEX(Transactions!$O:$O,ROW()-8))</f>
        <v>0</v>
      </c>
    </row>
    <row r="8646" spans="2:6" x14ac:dyDescent="0.15">
      <c r="B8646">
        <f ca="1">IF(INDEX(Transactions!$J:$J,ROW()-8)="",TODAY(),INDEX(Transactions!$G:$G,ROW()-8))</f>
        <v>46229</v>
      </c>
      <c r="F8646">
        <f>IF(INDEX(Transactions!$J:$J,ROW()-8)="",0,INDEX(Transactions!$O:$O,ROW()-8))</f>
        <v>0</v>
      </c>
    </row>
    <row r="8647" spans="2:6" x14ac:dyDescent="0.15">
      <c r="B8647">
        <f ca="1">IF(INDEX(Transactions!$J:$J,ROW()-8)="",TODAY(),INDEX(Transactions!$G:$G,ROW()-8))</f>
        <v>46229</v>
      </c>
      <c r="F8647">
        <f>IF(INDEX(Transactions!$J:$J,ROW()-8)="",0,INDEX(Transactions!$O:$O,ROW()-8))</f>
        <v>0</v>
      </c>
    </row>
    <row r="8648" spans="2:6" x14ac:dyDescent="0.15">
      <c r="B8648">
        <f ca="1">IF(INDEX(Transactions!$J:$J,ROW()-8)="",TODAY(),INDEX(Transactions!$G:$G,ROW()-8))</f>
        <v>46229</v>
      </c>
      <c r="F8648">
        <f>IF(INDEX(Transactions!$J:$J,ROW()-8)="",0,INDEX(Transactions!$O:$O,ROW()-8))</f>
        <v>0</v>
      </c>
    </row>
    <row r="8649" spans="2:6" x14ac:dyDescent="0.15">
      <c r="B8649">
        <f ca="1">IF(INDEX(Transactions!$J:$J,ROW()-8)="",TODAY(),INDEX(Transactions!$G:$G,ROW()-8))</f>
        <v>46229</v>
      </c>
      <c r="F8649">
        <f>IF(INDEX(Transactions!$J:$J,ROW()-8)="",0,INDEX(Transactions!$O:$O,ROW()-8))</f>
        <v>0</v>
      </c>
    </row>
    <row r="8650" spans="2:6" x14ac:dyDescent="0.15">
      <c r="B8650">
        <f ca="1">IF(INDEX(Transactions!$J:$J,ROW()-8)="",TODAY(),INDEX(Transactions!$G:$G,ROW()-8))</f>
        <v>46229</v>
      </c>
      <c r="F8650">
        <f>IF(INDEX(Transactions!$J:$J,ROW()-8)="",0,INDEX(Transactions!$O:$O,ROW()-8))</f>
        <v>0</v>
      </c>
    </row>
    <row r="8651" spans="2:6" x14ac:dyDescent="0.15">
      <c r="B8651">
        <f ca="1">IF(INDEX(Transactions!$J:$J,ROW()-8)="",TODAY(),INDEX(Transactions!$G:$G,ROW()-8))</f>
        <v>46229</v>
      </c>
      <c r="F8651">
        <f>IF(INDEX(Transactions!$J:$J,ROW()-8)="",0,INDEX(Transactions!$O:$O,ROW()-8))</f>
        <v>0</v>
      </c>
    </row>
    <row r="8652" spans="2:6" x14ac:dyDescent="0.15">
      <c r="B8652">
        <f ca="1">IF(INDEX(Transactions!$J:$J,ROW()-8)="",TODAY(),INDEX(Transactions!$G:$G,ROW()-8))</f>
        <v>46229</v>
      </c>
      <c r="F8652">
        <f>IF(INDEX(Transactions!$J:$J,ROW()-8)="",0,INDEX(Transactions!$O:$O,ROW()-8))</f>
        <v>0</v>
      </c>
    </row>
    <row r="8653" spans="2:6" x14ac:dyDescent="0.15">
      <c r="B8653">
        <f ca="1">IF(INDEX(Transactions!$J:$J,ROW()-8)="",TODAY(),INDEX(Transactions!$G:$G,ROW()-8))</f>
        <v>46229</v>
      </c>
      <c r="F8653">
        <f>IF(INDEX(Transactions!$J:$J,ROW()-8)="",0,INDEX(Transactions!$O:$O,ROW()-8))</f>
        <v>0</v>
      </c>
    </row>
    <row r="8654" spans="2:6" x14ac:dyDescent="0.15">
      <c r="B8654">
        <f ca="1">IF(INDEX(Transactions!$J:$J,ROW()-8)="",TODAY(),INDEX(Transactions!$G:$G,ROW()-8))</f>
        <v>46229</v>
      </c>
      <c r="F8654">
        <f>IF(INDEX(Transactions!$J:$J,ROW()-8)="",0,INDEX(Transactions!$O:$O,ROW()-8))</f>
        <v>0</v>
      </c>
    </row>
    <row r="8655" spans="2:6" x14ac:dyDescent="0.15">
      <c r="B8655">
        <f ca="1">IF(INDEX(Transactions!$J:$J,ROW()-8)="",TODAY(),INDEX(Transactions!$G:$G,ROW()-8))</f>
        <v>46229</v>
      </c>
      <c r="F8655">
        <f>IF(INDEX(Transactions!$J:$J,ROW()-8)="",0,INDEX(Transactions!$O:$O,ROW()-8))</f>
        <v>0</v>
      </c>
    </row>
    <row r="8656" spans="2:6" x14ac:dyDescent="0.15">
      <c r="B8656">
        <f ca="1">IF(INDEX(Transactions!$J:$J,ROW()-8)="",TODAY(),INDEX(Transactions!$G:$G,ROW()-8))</f>
        <v>46229</v>
      </c>
      <c r="F8656">
        <f>IF(INDEX(Transactions!$J:$J,ROW()-8)="",0,INDEX(Transactions!$O:$O,ROW()-8))</f>
        <v>0</v>
      </c>
    </row>
    <row r="8657" spans="2:6" x14ac:dyDescent="0.15">
      <c r="B8657">
        <f ca="1">IF(INDEX(Transactions!$J:$J,ROW()-8)="",TODAY(),INDEX(Transactions!$G:$G,ROW()-8))</f>
        <v>46229</v>
      </c>
      <c r="F8657">
        <f>IF(INDEX(Transactions!$J:$J,ROW()-8)="",0,INDEX(Transactions!$O:$O,ROW()-8))</f>
        <v>0</v>
      </c>
    </row>
    <row r="8658" spans="2:6" x14ac:dyDescent="0.15">
      <c r="B8658">
        <f ca="1">IF(INDEX(Transactions!$J:$J,ROW()-8)="",TODAY(),INDEX(Transactions!$G:$G,ROW()-8))</f>
        <v>46229</v>
      </c>
      <c r="F8658">
        <f>IF(INDEX(Transactions!$J:$J,ROW()-8)="",0,INDEX(Transactions!$O:$O,ROW()-8))</f>
        <v>0</v>
      </c>
    </row>
    <row r="8659" spans="2:6" x14ac:dyDescent="0.15">
      <c r="B8659">
        <f ca="1">IF(INDEX(Transactions!$J:$J,ROW()-8)="",TODAY(),INDEX(Transactions!$G:$G,ROW()-8))</f>
        <v>46229</v>
      </c>
      <c r="F8659">
        <f>IF(INDEX(Transactions!$J:$J,ROW()-8)="",0,INDEX(Transactions!$O:$O,ROW()-8))</f>
        <v>0</v>
      </c>
    </row>
    <row r="8660" spans="2:6" x14ac:dyDescent="0.15">
      <c r="B8660">
        <f ca="1">IF(INDEX(Transactions!$J:$J,ROW()-8)="",TODAY(),INDEX(Transactions!$G:$G,ROW()-8))</f>
        <v>46229</v>
      </c>
      <c r="F8660">
        <f>IF(INDEX(Transactions!$J:$J,ROW()-8)="",0,INDEX(Transactions!$O:$O,ROW()-8))</f>
        <v>0</v>
      </c>
    </row>
    <row r="8661" spans="2:6" x14ac:dyDescent="0.15">
      <c r="B8661">
        <f ca="1">IF(INDEX(Transactions!$J:$J,ROW()-8)="",TODAY(),INDEX(Transactions!$G:$G,ROW()-8))</f>
        <v>46229</v>
      </c>
      <c r="F8661">
        <f>IF(INDEX(Transactions!$J:$J,ROW()-8)="",0,INDEX(Transactions!$O:$O,ROW()-8))</f>
        <v>0</v>
      </c>
    </row>
    <row r="8662" spans="2:6" x14ac:dyDescent="0.15">
      <c r="B8662">
        <f ca="1">IF(INDEX(Transactions!$J:$J,ROW()-8)="",TODAY(),INDEX(Transactions!$G:$G,ROW()-8))</f>
        <v>46229</v>
      </c>
      <c r="F8662">
        <f>IF(INDEX(Transactions!$J:$J,ROW()-8)="",0,INDEX(Transactions!$O:$O,ROW()-8))</f>
        <v>0</v>
      </c>
    </row>
    <row r="8663" spans="2:6" x14ac:dyDescent="0.15">
      <c r="B8663">
        <f ca="1">IF(INDEX(Transactions!$J:$J,ROW()-8)="",TODAY(),INDEX(Transactions!$G:$G,ROW()-8))</f>
        <v>46229</v>
      </c>
      <c r="F8663">
        <f>IF(INDEX(Transactions!$J:$J,ROW()-8)="",0,INDEX(Transactions!$O:$O,ROW()-8))</f>
        <v>0</v>
      </c>
    </row>
    <row r="8664" spans="2:6" x14ac:dyDescent="0.15">
      <c r="B8664">
        <f ca="1">IF(INDEX(Transactions!$J:$J,ROW()-8)="",TODAY(),INDEX(Transactions!$G:$G,ROW()-8))</f>
        <v>46229</v>
      </c>
      <c r="F8664">
        <f>IF(INDEX(Transactions!$J:$J,ROW()-8)="",0,INDEX(Transactions!$O:$O,ROW()-8))</f>
        <v>0</v>
      </c>
    </row>
    <row r="8665" spans="2:6" x14ac:dyDescent="0.15">
      <c r="B8665">
        <f ca="1">IF(INDEX(Transactions!$J:$J,ROW()-8)="",TODAY(),INDEX(Transactions!$G:$G,ROW()-8))</f>
        <v>46229</v>
      </c>
      <c r="F8665">
        <f>IF(INDEX(Transactions!$J:$J,ROW()-8)="",0,INDEX(Transactions!$O:$O,ROW()-8))</f>
        <v>0</v>
      </c>
    </row>
    <row r="8666" spans="2:6" x14ac:dyDescent="0.15">
      <c r="B8666">
        <f ca="1">IF(INDEX(Transactions!$J:$J,ROW()-8)="",TODAY(),INDEX(Transactions!$G:$G,ROW()-8))</f>
        <v>46229</v>
      </c>
      <c r="F8666">
        <f>IF(INDEX(Transactions!$J:$J,ROW()-8)="",0,INDEX(Transactions!$O:$O,ROW()-8))</f>
        <v>0</v>
      </c>
    </row>
    <row r="8667" spans="2:6" x14ac:dyDescent="0.15">
      <c r="B8667">
        <f ca="1">IF(INDEX(Transactions!$J:$J,ROW()-8)="",TODAY(),INDEX(Transactions!$G:$G,ROW()-8))</f>
        <v>46229</v>
      </c>
      <c r="F8667">
        <f>IF(INDEX(Transactions!$J:$J,ROW()-8)="",0,INDEX(Transactions!$O:$O,ROW()-8))</f>
        <v>0</v>
      </c>
    </row>
    <row r="8668" spans="2:6" x14ac:dyDescent="0.15">
      <c r="B8668">
        <f ca="1">IF(INDEX(Transactions!$J:$J,ROW()-8)="",TODAY(),INDEX(Transactions!$G:$G,ROW()-8))</f>
        <v>46229</v>
      </c>
      <c r="F8668">
        <f>IF(INDEX(Transactions!$J:$J,ROW()-8)="",0,INDEX(Transactions!$O:$O,ROW()-8))</f>
        <v>0</v>
      </c>
    </row>
    <row r="8669" spans="2:6" x14ac:dyDescent="0.15">
      <c r="B8669">
        <f ca="1">IF(INDEX(Transactions!$J:$J,ROW()-8)="",TODAY(),INDEX(Transactions!$G:$G,ROW()-8))</f>
        <v>46229</v>
      </c>
      <c r="F8669">
        <f>IF(INDEX(Transactions!$J:$J,ROW()-8)="",0,INDEX(Transactions!$O:$O,ROW()-8))</f>
        <v>0</v>
      </c>
    </row>
    <row r="8670" spans="2:6" x14ac:dyDescent="0.15">
      <c r="B8670">
        <f ca="1">IF(INDEX(Transactions!$J:$J,ROW()-8)="",TODAY(),INDEX(Transactions!$G:$G,ROW()-8))</f>
        <v>46229</v>
      </c>
      <c r="F8670">
        <f>IF(INDEX(Transactions!$J:$J,ROW()-8)="",0,INDEX(Transactions!$O:$O,ROW()-8))</f>
        <v>0</v>
      </c>
    </row>
    <row r="8671" spans="2:6" x14ac:dyDescent="0.15">
      <c r="B8671">
        <f ca="1">IF(INDEX(Transactions!$J:$J,ROW()-8)="",TODAY(),INDEX(Transactions!$G:$G,ROW()-8))</f>
        <v>46229</v>
      </c>
      <c r="F8671">
        <f>IF(INDEX(Transactions!$J:$J,ROW()-8)="",0,INDEX(Transactions!$O:$O,ROW()-8))</f>
        <v>0</v>
      </c>
    </row>
    <row r="8672" spans="2:6" x14ac:dyDescent="0.15">
      <c r="B8672">
        <f ca="1">IF(INDEX(Transactions!$J:$J,ROW()-8)="",TODAY(),INDEX(Transactions!$G:$G,ROW()-8))</f>
        <v>46229</v>
      </c>
      <c r="F8672">
        <f>IF(INDEX(Transactions!$J:$J,ROW()-8)="",0,INDEX(Transactions!$O:$O,ROW()-8))</f>
        <v>0</v>
      </c>
    </row>
    <row r="8673" spans="2:6" x14ac:dyDescent="0.15">
      <c r="B8673">
        <f ca="1">IF(INDEX(Transactions!$J:$J,ROW()-8)="",TODAY(),INDEX(Transactions!$G:$G,ROW()-8))</f>
        <v>46229</v>
      </c>
      <c r="F8673">
        <f>IF(INDEX(Transactions!$J:$J,ROW()-8)="",0,INDEX(Transactions!$O:$O,ROW()-8))</f>
        <v>0</v>
      </c>
    </row>
    <row r="8674" spans="2:6" x14ac:dyDescent="0.15">
      <c r="B8674">
        <f ca="1">IF(INDEX(Transactions!$J:$J,ROW()-8)="",TODAY(),INDEX(Transactions!$G:$G,ROW()-8))</f>
        <v>46229</v>
      </c>
      <c r="F8674">
        <f>IF(INDEX(Transactions!$J:$J,ROW()-8)="",0,INDEX(Transactions!$O:$O,ROW()-8))</f>
        <v>0</v>
      </c>
    </row>
    <row r="8675" spans="2:6" x14ac:dyDescent="0.15">
      <c r="B8675">
        <f ca="1">IF(INDEX(Transactions!$J:$J,ROW()-8)="",TODAY(),INDEX(Transactions!$G:$G,ROW()-8))</f>
        <v>46229</v>
      </c>
      <c r="F8675">
        <f>IF(INDEX(Transactions!$J:$J,ROW()-8)="",0,INDEX(Transactions!$O:$O,ROW()-8))</f>
        <v>0</v>
      </c>
    </row>
    <row r="8676" spans="2:6" x14ac:dyDescent="0.15">
      <c r="B8676">
        <f ca="1">IF(INDEX(Transactions!$J:$J,ROW()-8)="",TODAY(),INDEX(Transactions!$G:$G,ROW()-8))</f>
        <v>46229</v>
      </c>
      <c r="F8676">
        <f>IF(INDEX(Transactions!$J:$J,ROW()-8)="",0,INDEX(Transactions!$O:$O,ROW()-8))</f>
        <v>0</v>
      </c>
    </row>
    <row r="8677" spans="2:6" x14ac:dyDescent="0.15">
      <c r="B8677">
        <f ca="1">IF(INDEX(Transactions!$J:$J,ROW()-8)="",TODAY(),INDEX(Transactions!$G:$G,ROW()-8))</f>
        <v>46229</v>
      </c>
      <c r="F8677">
        <f>IF(INDEX(Transactions!$J:$J,ROW()-8)="",0,INDEX(Transactions!$O:$O,ROW()-8))</f>
        <v>0</v>
      </c>
    </row>
    <row r="8678" spans="2:6" x14ac:dyDescent="0.15">
      <c r="B8678">
        <f ca="1">IF(INDEX(Transactions!$J:$J,ROW()-8)="",TODAY(),INDEX(Transactions!$G:$G,ROW()-8))</f>
        <v>46229</v>
      </c>
      <c r="F8678">
        <f>IF(INDEX(Transactions!$J:$J,ROW()-8)="",0,INDEX(Transactions!$O:$O,ROW()-8))</f>
        <v>0</v>
      </c>
    </row>
    <row r="8679" spans="2:6" x14ac:dyDescent="0.15">
      <c r="B8679">
        <f ca="1">IF(INDEX(Transactions!$J:$J,ROW()-8)="",TODAY(),INDEX(Transactions!$G:$G,ROW()-8))</f>
        <v>46229</v>
      </c>
      <c r="F8679">
        <f>IF(INDEX(Transactions!$J:$J,ROW()-8)="",0,INDEX(Transactions!$O:$O,ROW()-8))</f>
        <v>0</v>
      </c>
    </row>
    <row r="8680" spans="2:6" x14ac:dyDescent="0.15">
      <c r="B8680">
        <f ca="1">IF(INDEX(Transactions!$J:$J,ROW()-8)="",TODAY(),INDEX(Transactions!$G:$G,ROW()-8))</f>
        <v>46229</v>
      </c>
      <c r="F8680">
        <f>IF(INDEX(Transactions!$J:$J,ROW()-8)="",0,INDEX(Transactions!$O:$O,ROW()-8))</f>
        <v>0</v>
      </c>
    </row>
    <row r="8681" spans="2:6" x14ac:dyDescent="0.15">
      <c r="B8681">
        <f ca="1">IF(INDEX(Transactions!$J:$J,ROW()-8)="",TODAY(),INDEX(Transactions!$G:$G,ROW()-8))</f>
        <v>46229</v>
      </c>
      <c r="F8681">
        <f>IF(INDEX(Transactions!$J:$J,ROW()-8)="",0,INDEX(Transactions!$O:$O,ROW()-8))</f>
        <v>0</v>
      </c>
    </row>
    <row r="8682" spans="2:6" x14ac:dyDescent="0.15">
      <c r="B8682">
        <f ca="1">IF(INDEX(Transactions!$J:$J,ROW()-8)="",TODAY(),INDEX(Transactions!$G:$G,ROW()-8))</f>
        <v>46229</v>
      </c>
      <c r="F8682">
        <f>IF(INDEX(Transactions!$J:$J,ROW()-8)="",0,INDEX(Transactions!$O:$O,ROW()-8))</f>
        <v>0</v>
      </c>
    </row>
    <row r="8683" spans="2:6" x14ac:dyDescent="0.15">
      <c r="B8683">
        <f ca="1">IF(INDEX(Transactions!$J:$J,ROW()-8)="",TODAY(),INDEX(Transactions!$G:$G,ROW()-8))</f>
        <v>46229</v>
      </c>
      <c r="F8683">
        <f>IF(INDEX(Transactions!$J:$J,ROW()-8)="",0,INDEX(Transactions!$O:$O,ROW()-8))</f>
        <v>0</v>
      </c>
    </row>
    <row r="8684" spans="2:6" x14ac:dyDescent="0.15">
      <c r="B8684">
        <f ca="1">IF(INDEX(Transactions!$J:$J,ROW()-8)="",TODAY(),INDEX(Transactions!$G:$G,ROW()-8))</f>
        <v>46229</v>
      </c>
      <c r="F8684">
        <f>IF(INDEX(Transactions!$J:$J,ROW()-8)="",0,INDEX(Transactions!$O:$O,ROW()-8))</f>
        <v>0</v>
      </c>
    </row>
    <row r="8685" spans="2:6" x14ac:dyDescent="0.15">
      <c r="B8685">
        <f ca="1">IF(INDEX(Transactions!$J:$J,ROW()-8)="",TODAY(),INDEX(Transactions!$G:$G,ROW()-8))</f>
        <v>46229</v>
      </c>
      <c r="F8685">
        <f>IF(INDEX(Transactions!$J:$J,ROW()-8)="",0,INDEX(Transactions!$O:$O,ROW()-8))</f>
        <v>0</v>
      </c>
    </row>
    <row r="8686" spans="2:6" x14ac:dyDescent="0.15">
      <c r="B8686">
        <f ca="1">IF(INDEX(Transactions!$J:$J,ROW()-8)="",TODAY(),INDEX(Transactions!$G:$G,ROW()-8))</f>
        <v>46229</v>
      </c>
      <c r="F8686">
        <f>IF(INDEX(Transactions!$J:$J,ROW()-8)="",0,INDEX(Transactions!$O:$O,ROW()-8))</f>
        <v>0</v>
      </c>
    </row>
    <row r="8687" spans="2:6" x14ac:dyDescent="0.15">
      <c r="B8687">
        <f ca="1">IF(INDEX(Transactions!$J:$J,ROW()-8)="",TODAY(),INDEX(Transactions!$G:$G,ROW()-8))</f>
        <v>46229</v>
      </c>
      <c r="F8687">
        <f>IF(INDEX(Transactions!$J:$J,ROW()-8)="",0,INDEX(Transactions!$O:$O,ROW()-8))</f>
        <v>0</v>
      </c>
    </row>
    <row r="8688" spans="2:6" x14ac:dyDescent="0.15">
      <c r="B8688">
        <f ca="1">IF(INDEX(Transactions!$J:$J,ROW()-8)="",TODAY(),INDEX(Transactions!$G:$G,ROW()-8))</f>
        <v>46229</v>
      </c>
      <c r="F8688">
        <f>IF(INDEX(Transactions!$J:$J,ROW()-8)="",0,INDEX(Transactions!$O:$O,ROW()-8))</f>
        <v>0</v>
      </c>
    </row>
    <row r="8689" spans="2:6" x14ac:dyDescent="0.15">
      <c r="B8689">
        <f ca="1">IF(INDEX(Transactions!$J:$J,ROW()-8)="",TODAY(),INDEX(Transactions!$G:$G,ROW()-8))</f>
        <v>46229</v>
      </c>
      <c r="F8689">
        <f>IF(INDEX(Transactions!$J:$J,ROW()-8)="",0,INDEX(Transactions!$O:$O,ROW()-8))</f>
        <v>0</v>
      </c>
    </row>
    <row r="8690" spans="2:6" x14ac:dyDescent="0.15">
      <c r="B8690">
        <f ca="1">IF(INDEX(Transactions!$J:$J,ROW()-8)="",TODAY(),INDEX(Transactions!$G:$G,ROW()-8))</f>
        <v>46229</v>
      </c>
      <c r="F8690">
        <f>IF(INDEX(Transactions!$J:$J,ROW()-8)="",0,INDEX(Transactions!$O:$O,ROW()-8))</f>
        <v>0</v>
      </c>
    </row>
    <row r="8691" spans="2:6" x14ac:dyDescent="0.15">
      <c r="B8691">
        <f ca="1">IF(INDEX(Transactions!$J:$J,ROW()-8)="",TODAY(),INDEX(Transactions!$G:$G,ROW()-8))</f>
        <v>46229</v>
      </c>
      <c r="F8691">
        <f>IF(INDEX(Transactions!$J:$J,ROW()-8)="",0,INDEX(Transactions!$O:$O,ROW()-8))</f>
        <v>0</v>
      </c>
    </row>
    <row r="8692" spans="2:6" x14ac:dyDescent="0.15">
      <c r="B8692">
        <f ca="1">IF(INDEX(Transactions!$J:$J,ROW()-8)="",TODAY(),INDEX(Transactions!$G:$G,ROW()-8))</f>
        <v>46229</v>
      </c>
      <c r="F8692">
        <f>IF(INDEX(Transactions!$J:$J,ROW()-8)="",0,INDEX(Transactions!$O:$O,ROW()-8))</f>
        <v>0</v>
      </c>
    </row>
    <row r="8693" spans="2:6" x14ac:dyDescent="0.15">
      <c r="B8693">
        <f ca="1">IF(INDEX(Transactions!$J:$J,ROW()-8)="",TODAY(),INDEX(Transactions!$G:$G,ROW()-8))</f>
        <v>46229</v>
      </c>
      <c r="F8693">
        <f>IF(INDEX(Transactions!$J:$J,ROW()-8)="",0,INDEX(Transactions!$O:$O,ROW()-8))</f>
        <v>0</v>
      </c>
    </row>
    <row r="8694" spans="2:6" x14ac:dyDescent="0.15">
      <c r="B8694">
        <f ca="1">IF(INDEX(Transactions!$J:$J,ROW()-8)="",TODAY(),INDEX(Transactions!$G:$G,ROW()-8))</f>
        <v>46229</v>
      </c>
      <c r="F8694">
        <f>IF(INDEX(Transactions!$J:$J,ROW()-8)="",0,INDEX(Transactions!$O:$O,ROW()-8))</f>
        <v>0</v>
      </c>
    </row>
    <row r="8695" spans="2:6" x14ac:dyDescent="0.15">
      <c r="B8695">
        <f ca="1">IF(INDEX(Transactions!$J:$J,ROW()-8)="",TODAY(),INDEX(Transactions!$G:$G,ROW()-8))</f>
        <v>46229</v>
      </c>
      <c r="F8695">
        <f>IF(INDEX(Transactions!$J:$J,ROW()-8)="",0,INDEX(Transactions!$O:$O,ROW()-8))</f>
        <v>0</v>
      </c>
    </row>
    <row r="8696" spans="2:6" x14ac:dyDescent="0.15">
      <c r="B8696">
        <f ca="1">IF(INDEX(Transactions!$J:$J,ROW()-8)="",TODAY(),INDEX(Transactions!$G:$G,ROW()-8))</f>
        <v>46229</v>
      </c>
      <c r="F8696">
        <f>IF(INDEX(Transactions!$J:$J,ROW()-8)="",0,INDEX(Transactions!$O:$O,ROW()-8))</f>
        <v>0</v>
      </c>
    </row>
    <row r="8697" spans="2:6" x14ac:dyDescent="0.15">
      <c r="B8697">
        <f ca="1">IF(INDEX(Transactions!$J:$J,ROW()-8)="",TODAY(),INDEX(Transactions!$G:$G,ROW()-8))</f>
        <v>46229</v>
      </c>
      <c r="F8697">
        <f>IF(INDEX(Transactions!$J:$J,ROW()-8)="",0,INDEX(Transactions!$O:$O,ROW()-8))</f>
        <v>0</v>
      </c>
    </row>
    <row r="8698" spans="2:6" x14ac:dyDescent="0.15">
      <c r="B8698">
        <f ca="1">IF(INDEX(Transactions!$J:$J,ROW()-8)="",TODAY(),INDEX(Transactions!$G:$G,ROW()-8))</f>
        <v>46229</v>
      </c>
      <c r="F8698">
        <f>IF(INDEX(Transactions!$J:$J,ROW()-8)="",0,INDEX(Transactions!$O:$O,ROW()-8))</f>
        <v>0</v>
      </c>
    </row>
    <row r="8699" spans="2:6" x14ac:dyDescent="0.15">
      <c r="B8699">
        <f ca="1">IF(INDEX(Transactions!$J:$J,ROW()-8)="",TODAY(),INDEX(Transactions!$G:$G,ROW()-8))</f>
        <v>46229</v>
      </c>
      <c r="F8699">
        <f>IF(INDEX(Transactions!$J:$J,ROW()-8)="",0,INDEX(Transactions!$O:$O,ROW()-8))</f>
        <v>0</v>
      </c>
    </row>
    <row r="8700" spans="2:6" x14ac:dyDescent="0.15">
      <c r="B8700">
        <f ca="1">IF(INDEX(Transactions!$J:$J,ROW()-8)="",TODAY(),INDEX(Transactions!$G:$G,ROW()-8))</f>
        <v>46229</v>
      </c>
      <c r="F8700">
        <f>IF(INDEX(Transactions!$J:$J,ROW()-8)="",0,INDEX(Transactions!$O:$O,ROW()-8))</f>
        <v>0</v>
      </c>
    </row>
    <row r="8701" spans="2:6" x14ac:dyDescent="0.15">
      <c r="B8701">
        <f ca="1">IF(INDEX(Transactions!$J:$J,ROW()-8)="",TODAY(),INDEX(Transactions!$G:$G,ROW()-8))</f>
        <v>46229</v>
      </c>
      <c r="F8701">
        <f>IF(INDEX(Transactions!$J:$J,ROW()-8)="",0,INDEX(Transactions!$O:$O,ROW()-8))</f>
        <v>0</v>
      </c>
    </row>
    <row r="8702" spans="2:6" x14ac:dyDescent="0.15">
      <c r="B8702">
        <f ca="1">IF(INDEX(Transactions!$J:$J,ROW()-8)="",TODAY(),INDEX(Transactions!$G:$G,ROW()-8))</f>
        <v>46229</v>
      </c>
      <c r="F8702">
        <f>IF(INDEX(Transactions!$J:$J,ROW()-8)="",0,INDEX(Transactions!$O:$O,ROW()-8))</f>
        <v>0</v>
      </c>
    </row>
    <row r="8703" spans="2:6" x14ac:dyDescent="0.15">
      <c r="B8703">
        <f ca="1">IF(INDEX(Transactions!$J:$J,ROW()-8)="",TODAY(),INDEX(Transactions!$G:$G,ROW()-8))</f>
        <v>46229</v>
      </c>
      <c r="F8703">
        <f>IF(INDEX(Transactions!$J:$J,ROW()-8)="",0,INDEX(Transactions!$O:$O,ROW()-8))</f>
        <v>0</v>
      </c>
    </row>
    <row r="8704" spans="2:6" x14ac:dyDescent="0.15">
      <c r="B8704">
        <f ca="1">IF(INDEX(Transactions!$J:$J,ROW()-8)="",TODAY(),INDEX(Transactions!$G:$G,ROW()-8))</f>
        <v>46229</v>
      </c>
      <c r="F8704">
        <f>IF(INDEX(Transactions!$J:$J,ROW()-8)="",0,INDEX(Transactions!$O:$O,ROW()-8))</f>
        <v>0</v>
      </c>
    </row>
    <row r="8705" spans="2:6" x14ac:dyDescent="0.15">
      <c r="B8705">
        <f ca="1">IF(INDEX(Transactions!$J:$J,ROW()-8)="",TODAY(),INDEX(Transactions!$G:$G,ROW()-8))</f>
        <v>46229</v>
      </c>
      <c r="F8705">
        <f>IF(INDEX(Transactions!$J:$J,ROW()-8)="",0,INDEX(Transactions!$O:$O,ROW()-8))</f>
        <v>0</v>
      </c>
    </row>
    <row r="8706" spans="2:6" x14ac:dyDescent="0.15">
      <c r="B8706">
        <f ca="1">IF(INDEX(Transactions!$J:$J,ROW()-8)="",TODAY(),INDEX(Transactions!$G:$G,ROW()-8))</f>
        <v>46229</v>
      </c>
      <c r="F8706">
        <f>IF(INDEX(Transactions!$J:$J,ROW()-8)="",0,INDEX(Transactions!$O:$O,ROW()-8))</f>
        <v>0</v>
      </c>
    </row>
    <row r="8707" spans="2:6" x14ac:dyDescent="0.15">
      <c r="B8707">
        <f ca="1">IF(INDEX(Transactions!$J:$J,ROW()-8)="",TODAY(),INDEX(Transactions!$G:$G,ROW()-8))</f>
        <v>46229</v>
      </c>
      <c r="F8707">
        <f>IF(INDEX(Transactions!$J:$J,ROW()-8)="",0,INDEX(Transactions!$O:$O,ROW()-8))</f>
        <v>0</v>
      </c>
    </row>
    <row r="8708" spans="2:6" x14ac:dyDescent="0.15">
      <c r="B8708">
        <f ca="1">IF(INDEX(Transactions!$J:$J,ROW()-8)="",TODAY(),INDEX(Transactions!$G:$G,ROW()-8))</f>
        <v>46229</v>
      </c>
      <c r="F8708">
        <f>IF(INDEX(Transactions!$J:$J,ROW()-8)="",0,INDEX(Transactions!$O:$O,ROW()-8))</f>
        <v>0</v>
      </c>
    </row>
    <row r="8709" spans="2:6" x14ac:dyDescent="0.15">
      <c r="B8709">
        <f ca="1">IF(INDEX(Transactions!$J:$J,ROW()-8)="",TODAY(),INDEX(Transactions!$G:$G,ROW()-8))</f>
        <v>46229</v>
      </c>
      <c r="F8709">
        <f>IF(INDEX(Transactions!$J:$J,ROW()-8)="",0,INDEX(Transactions!$O:$O,ROW()-8))</f>
        <v>0</v>
      </c>
    </row>
    <row r="8710" spans="2:6" x14ac:dyDescent="0.15">
      <c r="B8710">
        <f ca="1">IF(INDEX(Transactions!$J:$J,ROW()-8)="",TODAY(),INDEX(Transactions!$G:$G,ROW()-8))</f>
        <v>46229</v>
      </c>
      <c r="F8710">
        <f>IF(INDEX(Transactions!$J:$J,ROW()-8)="",0,INDEX(Transactions!$O:$O,ROW()-8))</f>
        <v>0</v>
      </c>
    </row>
    <row r="8711" spans="2:6" x14ac:dyDescent="0.15">
      <c r="B8711">
        <f ca="1">IF(INDEX(Transactions!$J:$J,ROW()-8)="",TODAY(),INDEX(Transactions!$G:$G,ROW()-8))</f>
        <v>46229</v>
      </c>
      <c r="F8711">
        <f>IF(INDEX(Transactions!$J:$J,ROW()-8)="",0,INDEX(Transactions!$O:$O,ROW()-8))</f>
        <v>0</v>
      </c>
    </row>
    <row r="8712" spans="2:6" x14ac:dyDescent="0.15">
      <c r="B8712">
        <f ca="1">IF(INDEX(Transactions!$J:$J,ROW()-8)="",TODAY(),INDEX(Transactions!$G:$G,ROW()-8))</f>
        <v>46229</v>
      </c>
      <c r="F8712">
        <f>IF(INDEX(Transactions!$J:$J,ROW()-8)="",0,INDEX(Transactions!$O:$O,ROW()-8))</f>
        <v>0</v>
      </c>
    </row>
    <row r="8713" spans="2:6" x14ac:dyDescent="0.15">
      <c r="B8713">
        <f ca="1">IF(INDEX(Transactions!$J:$J,ROW()-8)="",TODAY(),INDEX(Transactions!$G:$G,ROW()-8))</f>
        <v>46229</v>
      </c>
      <c r="F8713">
        <f>IF(INDEX(Transactions!$J:$J,ROW()-8)="",0,INDEX(Transactions!$O:$O,ROW()-8))</f>
        <v>0</v>
      </c>
    </row>
    <row r="8714" spans="2:6" x14ac:dyDescent="0.15">
      <c r="B8714">
        <f ca="1">IF(INDEX(Transactions!$J:$J,ROW()-8)="",TODAY(),INDEX(Transactions!$G:$G,ROW()-8))</f>
        <v>46229</v>
      </c>
      <c r="F8714">
        <f>IF(INDEX(Transactions!$J:$J,ROW()-8)="",0,INDEX(Transactions!$O:$O,ROW()-8))</f>
        <v>0</v>
      </c>
    </row>
    <row r="8715" spans="2:6" x14ac:dyDescent="0.15">
      <c r="B8715">
        <f ca="1">IF(INDEX(Transactions!$J:$J,ROW()-8)="",TODAY(),INDEX(Transactions!$G:$G,ROW()-8))</f>
        <v>46229</v>
      </c>
      <c r="F8715">
        <f>IF(INDEX(Transactions!$J:$J,ROW()-8)="",0,INDEX(Transactions!$O:$O,ROW()-8))</f>
        <v>0</v>
      </c>
    </row>
    <row r="8716" spans="2:6" x14ac:dyDescent="0.15">
      <c r="B8716">
        <f ca="1">IF(INDEX(Transactions!$J:$J,ROW()-8)="",TODAY(),INDEX(Transactions!$G:$G,ROW()-8))</f>
        <v>46229</v>
      </c>
      <c r="F8716">
        <f>IF(INDEX(Transactions!$J:$J,ROW()-8)="",0,INDEX(Transactions!$O:$O,ROW()-8))</f>
        <v>0</v>
      </c>
    </row>
    <row r="8717" spans="2:6" x14ac:dyDescent="0.15">
      <c r="B8717">
        <f ca="1">IF(INDEX(Transactions!$J:$J,ROW()-8)="",TODAY(),INDEX(Transactions!$G:$G,ROW()-8))</f>
        <v>46229</v>
      </c>
      <c r="F8717">
        <f>IF(INDEX(Transactions!$J:$J,ROW()-8)="",0,INDEX(Transactions!$O:$O,ROW()-8))</f>
        <v>0</v>
      </c>
    </row>
    <row r="8718" spans="2:6" x14ac:dyDescent="0.15">
      <c r="B8718">
        <f ca="1">IF(INDEX(Transactions!$J:$J,ROW()-8)="",TODAY(),INDEX(Transactions!$G:$G,ROW()-8))</f>
        <v>46229</v>
      </c>
      <c r="F8718">
        <f>IF(INDEX(Transactions!$J:$J,ROW()-8)="",0,INDEX(Transactions!$O:$O,ROW()-8))</f>
        <v>0</v>
      </c>
    </row>
    <row r="8719" spans="2:6" x14ac:dyDescent="0.15">
      <c r="B8719">
        <f ca="1">IF(INDEX(Transactions!$J:$J,ROW()-8)="",TODAY(),INDEX(Transactions!$G:$G,ROW()-8))</f>
        <v>46229</v>
      </c>
      <c r="F8719">
        <f>IF(INDEX(Transactions!$J:$J,ROW()-8)="",0,INDEX(Transactions!$O:$O,ROW()-8))</f>
        <v>0</v>
      </c>
    </row>
    <row r="8720" spans="2:6" x14ac:dyDescent="0.15">
      <c r="B8720">
        <f ca="1">IF(INDEX(Transactions!$J:$J,ROW()-8)="",TODAY(),INDEX(Transactions!$G:$G,ROW()-8))</f>
        <v>46229</v>
      </c>
      <c r="F8720">
        <f>IF(INDEX(Transactions!$J:$J,ROW()-8)="",0,INDEX(Transactions!$O:$O,ROW()-8))</f>
        <v>0</v>
      </c>
    </row>
    <row r="8721" spans="2:6" x14ac:dyDescent="0.15">
      <c r="B8721">
        <f ca="1">IF(INDEX(Transactions!$J:$J,ROW()-8)="",TODAY(),INDEX(Transactions!$G:$G,ROW()-8))</f>
        <v>46229</v>
      </c>
      <c r="F8721">
        <f>IF(INDEX(Transactions!$J:$J,ROW()-8)="",0,INDEX(Transactions!$O:$O,ROW()-8))</f>
        <v>0</v>
      </c>
    </row>
    <row r="8722" spans="2:6" x14ac:dyDescent="0.15">
      <c r="B8722">
        <f ca="1">IF(INDEX(Transactions!$J:$J,ROW()-8)="",TODAY(),INDEX(Transactions!$G:$G,ROW()-8))</f>
        <v>46229</v>
      </c>
      <c r="F8722">
        <f>IF(INDEX(Transactions!$J:$J,ROW()-8)="",0,INDEX(Transactions!$O:$O,ROW()-8))</f>
        <v>0</v>
      </c>
    </row>
    <row r="8723" spans="2:6" x14ac:dyDescent="0.15">
      <c r="B8723">
        <f ca="1">IF(INDEX(Transactions!$J:$J,ROW()-8)="",TODAY(),INDEX(Transactions!$G:$G,ROW()-8))</f>
        <v>46229</v>
      </c>
      <c r="F8723">
        <f>IF(INDEX(Transactions!$J:$J,ROW()-8)="",0,INDEX(Transactions!$O:$O,ROW()-8))</f>
        <v>0</v>
      </c>
    </row>
    <row r="8724" spans="2:6" x14ac:dyDescent="0.15">
      <c r="B8724">
        <f ca="1">IF(INDEX(Transactions!$J:$J,ROW()-8)="",TODAY(),INDEX(Transactions!$G:$G,ROW()-8))</f>
        <v>46229</v>
      </c>
      <c r="F8724">
        <f>IF(INDEX(Transactions!$J:$J,ROW()-8)="",0,INDEX(Transactions!$O:$O,ROW()-8))</f>
        <v>0</v>
      </c>
    </row>
    <row r="8725" spans="2:6" x14ac:dyDescent="0.15">
      <c r="B8725">
        <f ca="1">IF(INDEX(Transactions!$J:$J,ROW()-8)="",TODAY(),INDEX(Transactions!$G:$G,ROW()-8))</f>
        <v>46229</v>
      </c>
      <c r="F8725">
        <f>IF(INDEX(Transactions!$J:$J,ROW()-8)="",0,INDEX(Transactions!$O:$O,ROW()-8))</f>
        <v>0</v>
      </c>
    </row>
    <row r="8726" spans="2:6" x14ac:dyDescent="0.15">
      <c r="B8726">
        <f ca="1">IF(INDEX(Transactions!$J:$J,ROW()-8)="",TODAY(),INDEX(Transactions!$G:$G,ROW()-8))</f>
        <v>46229</v>
      </c>
      <c r="F8726">
        <f>IF(INDEX(Transactions!$J:$J,ROW()-8)="",0,INDEX(Transactions!$O:$O,ROW()-8))</f>
        <v>0</v>
      </c>
    </row>
    <row r="8727" spans="2:6" x14ac:dyDescent="0.15">
      <c r="B8727">
        <f ca="1">IF(INDEX(Transactions!$J:$J,ROW()-8)="",TODAY(),INDEX(Transactions!$G:$G,ROW()-8))</f>
        <v>46229</v>
      </c>
      <c r="F8727">
        <f>IF(INDEX(Transactions!$J:$J,ROW()-8)="",0,INDEX(Transactions!$O:$O,ROW()-8))</f>
        <v>0</v>
      </c>
    </row>
    <row r="8728" spans="2:6" x14ac:dyDescent="0.15">
      <c r="B8728">
        <f ca="1">IF(INDEX(Transactions!$J:$J,ROW()-8)="",TODAY(),INDEX(Transactions!$G:$G,ROW()-8))</f>
        <v>46229</v>
      </c>
      <c r="F8728">
        <f>IF(INDEX(Transactions!$J:$J,ROW()-8)="",0,INDEX(Transactions!$O:$O,ROW()-8))</f>
        <v>0</v>
      </c>
    </row>
    <row r="8729" spans="2:6" x14ac:dyDescent="0.15">
      <c r="B8729">
        <f ca="1">IF(INDEX(Transactions!$J:$J,ROW()-8)="",TODAY(),INDEX(Transactions!$G:$G,ROW()-8))</f>
        <v>46229</v>
      </c>
      <c r="F8729">
        <f>IF(INDEX(Transactions!$J:$J,ROW()-8)="",0,INDEX(Transactions!$O:$O,ROW()-8))</f>
        <v>0</v>
      </c>
    </row>
    <row r="8730" spans="2:6" x14ac:dyDescent="0.15">
      <c r="B8730">
        <f ca="1">IF(INDEX(Transactions!$J:$J,ROW()-8)="",TODAY(),INDEX(Transactions!$G:$G,ROW()-8))</f>
        <v>46229</v>
      </c>
      <c r="F8730">
        <f>IF(INDEX(Transactions!$J:$J,ROW()-8)="",0,INDEX(Transactions!$O:$O,ROW()-8))</f>
        <v>0</v>
      </c>
    </row>
    <row r="8731" spans="2:6" x14ac:dyDescent="0.15">
      <c r="B8731">
        <f ca="1">IF(INDEX(Transactions!$J:$J,ROW()-8)="",TODAY(),INDEX(Transactions!$G:$G,ROW()-8))</f>
        <v>46229</v>
      </c>
      <c r="F8731">
        <f>IF(INDEX(Transactions!$J:$J,ROW()-8)="",0,INDEX(Transactions!$O:$O,ROW()-8))</f>
        <v>0</v>
      </c>
    </row>
    <row r="8732" spans="2:6" x14ac:dyDescent="0.15">
      <c r="B8732">
        <f ca="1">IF(INDEX(Transactions!$J:$J,ROW()-8)="",TODAY(),INDEX(Transactions!$G:$G,ROW()-8))</f>
        <v>46229</v>
      </c>
      <c r="F8732">
        <f>IF(INDEX(Transactions!$J:$J,ROW()-8)="",0,INDEX(Transactions!$O:$O,ROW()-8))</f>
        <v>0</v>
      </c>
    </row>
    <row r="8733" spans="2:6" x14ac:dyDescent="0.15">
      <c r="B8733">
        <f ca="1">IF(INDEX(Transactions!$J:$J,ROW()-8)="",TODAY(),INDEX(Transactions!$G:$G,ROW()-8))</f>
        <v>46229</v>
      </c>
      <c r="F8733">
        <f>IF(INDEX(Transactions!$J:$J,ROW()-8)="",0,INDEX(Transactions!$O:$O,ROW()-8))</f>
        <v>0</v>
      </c>
    </row>
    <row r="8734" spans="2:6" x14ac:dyDescent="0.15">
      <c r="B8734">
        <f ca="1">IF(INDEX(Transactions!$J:$J,ROW()-8)="",TODAY(),INDEX(Transactions!$G:$G,ROW()-8))</f>
        <v>46229</v>
      </c>
      <c r="F8734">
        <f>IF(INDEX(Transactions!$J:$J,ROW()-8)="",0,INDEX(Transactions!$O:$O,ROW()-8))</f>
        <v>0</v>
      </c>
    </row>
    <row r="8735" spans="2:6" x14ac:dyDescent="0.15">
      <c r="B8735">
        <f ca="1">IF(INDEX(Transactions!$J:$J,ROW()-8)="",TODAY(),INDEX(Transactions!$G:$G,ROW()-8))</f>
        <v>46229</v>
      </c>
      <c r="F8735">
        <f>IF(INDEX(Transactions!$J:$J,ROW()-8)="",0,INDEX(Transactions!$O:$O,ROW()-8))</f>
        <v>0</v>
      </c>
    </row>
    <row r="8736" spans="2:6" x14ac:dyDescent="0.15">
      <c r="B8736">
        <f ca="1">IF(INDEX(Transactions!$J:$J,ROW()-8)="",TODAY(),INDEX(Transactions!$G:$G,ROW()-8))</f>
        <v>46229</v>
      </c>
      <c r="F8736">
        <f>IF(INDEX(Transactions!$J:$J,ROW()-8)="",0,INDEX(Transactions!$O:$O,ROW()-8))</f>
        <v>0</v>
      </c>
    </row>
    <row r="8737" spans="2:6" x14ac:dyDescent="0.15">
      <c r="B8737">
        <f ca="1">IF(INDEX(Transactions!$J:$J,ROW()-8)="",TODAY(),INDEX(Transactions!$G:$G,ROW()-8))</f>
        <v>46229</v>
      </c>
      <c r="F8737">
        <f>IF(INDEX(Transactions!$J:$J,ROW()-8)="",0,INDEX(Transactions!$O:$O,ROW()-8))</f>
        <v>0</v>
      </c>
    </row>
    <row r="8738" spans="2:6" x14ac:dyDescent="0.15">
      <c r="B8738">
        <f ca="1">IF(INDEX(Transactions!$J:$J,ROW()-8)="",TODAY(),INDEX(Transactions!$G:$G,ROW()-8))</f>
        <v>46229</v>
      </c>
      <c r="F8738">
        <f>IF(INDEX(Transactions!$J:$J,ROW()-8)="",0,INDEX(Transactions!$O:$O,ROW()-8))</f>
        <v>0</v>
      </c>
    </row>
    <row r="8739" spans="2:6" x14ac:dyDescent="0.15">
      <c r="B8739">
        <f ca="1">IF(INDEX(Transactions!$J:$J,ROW()-8)="",TODAY(),INDEX(Transactions!$G:$G,ROW()-8))</f>
        <v>46229</v>
      </c>
      <c r="F8739">
        <f>IF(INDEX(Transactions!$J:$J,ROW()-8)="",0,INDEX(Transactions!$O:$O,ROW()-8))</f>
        <v>0</v>
      </c>
    </row>
    <row r="8740" spans="2:6" x14ac:dyDescent="0.15">
      <c r="B8740">
        <f ca="1">IF(INDEX(Transactions!$J:$J,ROW()-8)="",TODAY(),INDEX(Transactions!$G:$G,ROW()-8))</f>
        <v>46229</v>
      </c>
      <c r="F8740">
        <f>IF(INDEX(Transactions!$J:$J,ROW()-8)="",0,INDEX(Transactions!$O:$O,ROW()-8))</f>
        <v>0</v>
      </c>
    </row>
    <row r="8741" spans="2:6" x14ac:dyDescent="0.15">
      <c r="B8741">
        <f ca="1">IF(INDEX(Transactions!$J:$J,ROW()-8)="",TODAY(),INDEX(Transactions!$G:$G,ROW()-8))</f>
        <v>46229</v>
      </c>
      <c r="F8741">
        <f>IF(INDEX(Transactions!$J:$J,ROW()-8)="",0,INDEX(Transactions!$O:$O,ROW()-8))</f>
        <v>0</v>
      </c>
    </row>
    <row r="8742" spans="2:6" x14ac:dyDescent="0.15">
      <c r="B8742">
        <f ca="1">IF(INDEX(Transactions!$J:$J,ROW()-8)="",TODAY(),INDEX(Transactions!$G:$G,ROW()-8))</f>
        <v>46229</v>
      </c>
      <c r="F8742">
        <f>IF(INDEX(Transactions!$J:$J,ROW()-8)="",0,INDEX(Transactions!$O:$O,ROW()-8))</f>
        <v>0</v>
      </c>
    </row>
    <row r="8743" spans="2:6" x14ac:dyDescent="0.15">
      <c r="B8743">
        <f ca="1">IF(INDEX(Transactions!$J:$J,ROW()-8)="",TODAY(),INDEX(Transactions!$G:$G,ROW()-8))</f>
        <v>46229</v>
      </c>
      <c r="F8743">
        <f>IF(INDEX(Transactions!$J:$J,ROW()-8)="",0,INDEX(Transactions!$O:$O,ROW()-8))</f>
        <v>0</v>
      </c>
    </row>
    <row r="8744" spans="2:6" x14ac:dyDescent="0.15">
      <c r="B8744">
        <f ca="1">IF(INDEX(Transactions!$J:$J,ROW()-8)="",TODAY(),INDEX(Transactions!$G:$G,ROW()-8))</f>
        <v>46229</v>
      </c>
      <c r="F8744">
        <f>IF(INDEX(Transactions!$J:$J,ROW()-8)="",0,INDEX(Transactions!$O:$O,ROW()-8))</f>
        <v>0</v>
      </c>
    </row>
    <row r="8745" spans="2:6" x14ac:dyDescent="0.15">
      <c r="B8745">
        <f ca="1">IF(INDEX(Transactions!$J:$J,ROW()-8)="",TODAY(),INDEX(Transactions!$G:$G,ROW()-8))</f>
        <v>46229</v>
      </c>
      <c r="F8745">
        <f>IF(INDEX(Transactions!$J:$J,ROW()-8)="",0,INDEX(Transactions!$O:$O,ROW()-8))</f>
        <v>0</v>
      </c>
    </row>
    <row r="8746" spans="2:6" x14ac:dyDescent="0.15">
      <c r="B8746">
        <f ca="1">IF(INDEX(Transactions!$J:$J,ROW()-8)="",TODAY(),INDEX(Transactions!$G:$G,ROW()-8))</f>
        <v>46229</v>
      </c>
      <c r="F8746">
        <f>IF(INDEX(Transactions!$J:$J,ROW()-8)="",0,INDEX(Transactions!$O:$O,ROW()-8))</f>
        <v>0</v>
      </c>
    </row>
    <row r="8747" spans="2:6" x14ac:dyDescent="0.15">
      <c r="B8747">
        <f ca="1">IF(INDEX(Transactions!$J:$J,ROW()-8)="",TODAY(),INDEX(Transactions!$G:$G,ROW()-8))</f>
        <v>46229</v>
      </c>
      <c r="F8747">
        <f>IF(INDEX(Transactions!$J:$J,ROW()-8)="",0,INDEX(Transactions!$O:$O,ROW()-8))</f>
        <v>0</v>
      </c>
    </row>
    <row r="8748" spans="2:6" x14ac:dyDescent="0.15">
      <c r="B8748">
        <f ca="1">IF(INDEX(Transactions!$J:$J,ROW()-8)="",TODAY(),INDEX(Transactions!$G:$G,ROW()-8))</f>
        <v>46229</v>
      </c>
      <c r="F8748">
        <f>IF(INDEX(Transactions!$J:$J,ROW()-8)="",0,INDEX(Transactions!$O:$O,ROW()-8))</f>
        <v>0</v>
      </c>
    </row>
    <row r="8749" spans="2:6" x14ac:dyDescent="0.15">
      <c r="B8749">
        <f ca="1">IF(INDEX(Transactions!$J:$J,ROW()-8)="",TODAY(),INDEX(Transactions!$G:$G,ROW()-8))</f>
        <v>46229</v>
      </c>
      <c r="F8749">
        <f>IF(INDEX(Transactions!$J:$J,ROW()-8)="",0,INDEX(Transactions!$O:$O,ROW()-8))</f>
        <v>0</v>
      </c>
    </row>
    <row r="8750" spans="2:6" x14ac:dyDescent="0.15">
      <c r="B8750">
        <f ca="1">IF(INDEX(Transactions!$J:$J,ROW()-8)="",TODAY(),INDEX(Transactions!$G:$G,ROW()-8))</f>
        <v>46229</v>
      </c>
      <c r="F8750">
        <f>IF(INDEX(Transactions!$J:$J,ROW()-8)="",0,INDEX(Transactions!$O:$O,ROW()-8))</f>
        <v>0</v>
      </c>
    </row>
    <row r="8751" spans="2:6" x14ac:dyDescent="0.15">
      <c r="B8751">
        <f ca="1">IF(INDEX(Transactions!$J:$J,ROW()-8)="",TODAY(),INDEX(Transactions!$G:$G,ROW()-8))</f>
        <v>46229</v>
      </c>
      <c r="F8751">
        <f>IF(INDEX(Transactions!$J:$J,ROW()-8)="",0,INDEX(Transactions!$O:$O,ROW()-8))</f>
        <v>0</v>
      </c>
    </row>
    <row r="8752" spans="2:6" x14ac:dyDescent="0.15">
      <c r="B8752">
        <f ca="1">IF(INDEX(Transactions!$J:$J,ROW()-8)="",TODAY(),INDEX(Transactions!$G:$G,ROW()-8))</f>
        <v>46229</v>
      </c>
      <c r="F8752">
        <f>IF(INDEX(Transactions!$J:$J,ROW()-8)="",0,INDEX(Transactions!$O:$O,ROW()-8))</f>
        <v>0</v>
      </c>
    </row>
    <row r="8753" spans="2:6" x14ac:dyDescent="0.15">
      <c r="B8753">
        <f ca="1">IF(INDEX(Transactions!$J:$J,ROW()-8)="",TODAY(),INDEX(Transactions!$G:$G,ROW()-8))</f>
        <v>46229</v>
      </c>
      <c r="F8753">
        <f>IF(INDEX(Transactions!$J:$J,ROW()-8)="",0,INDEX(Transactions!$O:$O,ROW()-8))</f>
        <v>0</v>
      </c>
    </row>
    <row r="8754" spans="2:6" x14ac:dyDescent="0.15">
      <c r="B8754">
        <f ca="1">IF(INDEX(Transactions!$J:$J,ROW()-8)="",TODAY(),INDEX(Transactions!$G:$G,ROW()-8))</f>
        <v>46229</v>
      </c>
      <c r="F8754">
        <f>IF(INDEX(Transactions!$J:$J,ROW()-8)="",0,INDEX(Transactions!$O:$O,ROW()-8))</f>
        <v>0</v>
      </c>
    </row>
    <row r="8755" spans="2:6" x14ac:dyDescent="0.15">
      <c r="B8755">
        <f ca="1">IF(INDEX(Transactions!$J:$J,ROW()-8)="",TODAY(),INDEX(Transactions!$G:$G,ROW()-8))</f>
        <v>46229</v>
      </c>
      <c r="F8755">
        <f>IF(INDEX(Transactions!$J:$J,ROW()-8)="",0,INDEX(Transactions!$O:$O,ROW()-8))</f>
        <v>0</v>
      </c>
    </row>
    <row r="8756" spans="2:6" x14ac:dyDescent="0.15">
      <c r="B8756">
        <f ca="1">IF(INDEX(Transactions!$J:$J,ROW()-8)="",TODAY(),INDEX(Transactions!$G:$G,ROW()-8))</f>
        <v>46229</v>
      </c>
      <c r="F8756">
        <f>IF(INDEX(Transactions!$J:$J,ROW()-8)="",0,INDEX(Transactions!$O:$O,ROW()-8))</f>
        <v>0</v>
      </c>
    </row>
    <row r="8757" spans="2:6" x14ac:dyDescent="0.15">
      <c r="B8757">
        <f ca="1">IF(INDEX(Transactions!$J:$J,ROW()-8)="",TODAY(),INDEX(Transactions!$G:$G,ROW()-8))</f>
        <v>46229</v>
      </c>
      <c r="F8757">
        <f>IF(INDEX(Transactions!$J:$J,ROW()-8)="",0,INDEX(Transactions!$O:$O,ROW()-8))</f>
        <v>0</v>
      </c>
    </row>
    <row r="8758" spans="2:6" x14ac:dyDescent="0.15">
      <c r="B8758">
        <f ca="1">IF(INDEX(Transactions!$J:$J,ROW()-8)="",TODAY(),INDEX(Transactions!$G:$G,ROW()-8))</f>
        <v>46229</v>
      </c>
      <c r="F8758">
        <f>IF(INDEX(Transactions!$J:$J,ROW()-8)="",0,INDEX(Transactions!$O:$O,ROW()-8))</f>
        <v>0</v>
      </c>
    </row>
    <row r="8759" spans="2:6" x14ac:dyDescent="0.15">
      <c r="B8759">
        <f ca="1">IF(INDEX(Transactions!$J:$J,ROW()-8)="",TODAY(),INDEX(Transactions!$G:$G,ROW()-8))</f>
        <v>46229</v>
      </c>
      <c r="F8759">
        <f>IF(INDEX(Transactions!$J:$J,ROW()-8)="",0,INDEX(Transactions!$O:$O,ROW()-8))</f>
        <v>0</v>
      </c>
    </row>
    <row r="8760" spans="2:6" x14ac:dyDescent="0.15">
      <c r="B8760">
        <f ca="1">IF(INDEX(Transactions!$J:$J,ROW()-8)="",TODAY(),INDEX(Transactions!$G:$G,ROW()-8))</f>
        <v>46229</v>
      </c>
      <c r="F8760">
        <f>IF(INDEX(Transactions!$J:$J,ROW()-8)="",0,INDEX(Transactions!$O:$O,ROW()-8))</f>
        <v>0</v>
      </c>
    </row>
    <row r="8761" spans="2:6" x14ac:dyDescent="0.15">
      <c r="B8761">
        <f ca="1">IF(INDEX(Transactions!$J:$J,ROW()-8)="",TODAY(),INDEX(Transactions!$G:$G,ROW()-8))</f>
        <v>46229</v>
      </c>
      <c r="F8761">
        <f>IF(INDEX(Transactions!$J:$J,ROW()-8)="",0,INDEX(Transactions!$O:$O,ROW()-8))</f>
        <v>0</v>
      </c>
    </row>
    <row r="8762" spans="2:6" x14ac:dyDescent="0.15">
      <c r="B8762">
        <f ca="1">IF(INDEX(Transactions!$J:$J,ROW()-8)="",TODAY(),INDEX(Transactions!$G:$G,ROW()-8))</f>
        <v>46229</v>
      </c>
      <c r="F8762">
        <f>IF(INDEX(Transactions!$J:$J,ROW()-8)="",0,INDEX(Transactions!$O:$O,ROW()-8))</f>
        <v>0</v>
      </c>
    </row>
    <row r="8763" spans="2:6" x14ac:dyDescent="0.15">
      <c r="B8763">
        <f ca="1">IF(INDEX(Transactions!$J:$J,ROW()-8)="",TODAY(),INDEX(Transactions!$G:$G,ROW()-8))</f>
        <v>46229</v>
      </c>
      <c r="F8763">
        <f>IF(INDEX(Transactions!$J:$J,ROW()-8)="",0,INDEX(Transactions!$O:$O,ROW()-8))</f>
        <v>0</v>
      </c>
    </row>
    <row r="8764" spans="2:6" x14ac:dyDescent="0.15">
      <c r="B8764">
        <f ca="1">IF(INDEX(Transactions!$J:$J,ROW()-8)="",TODAY(),INDEX(Transactions!$G:$G,ROW()-8))</f>
        <v>46229</v>
      </c>
      <c r="F8764">
        <f>IF(INDEX(Transactions!$J:$J,ROW()-8)="",0,INDEX(Transactions!$O:$O,ROW()-8))</f>
        <v>0</v>
      </c>
    </row>
    <row r="8765" spans="2:6" x14ac:dyDescent="0.15">
      <c r="B8765">
        <f ca="1">IF(INDEX(Transactions!$J:$J,ROW()-8)="",TODAY(),INDEX(Transactions!$G:$G,ROW()-8))</f>
        <v>46229</v>
      </c>
      <c r="F8765">
        <f>IF(INDEX(Transactions!$J:$J,ROW()-8)="",0,INDEX(Transactions!$O:$O,ROW()-8))</f>
        <v>0</v>
      </c>
    </row>
    <row r="8766" spans="2:6" x14ac:dyDescent="0.15">
      <c r="B8766">
        <f ca="1">IF(INDEX(Transactions!$J:$J,ROW()-8)="",TODAY(),INDEX(Transactions!$G:$G,ROW()-8))</f>
        <v>46229</v>
      </c>
      <c r="F8766">
        <f>IF(INDEX(Transactions!$J:$J,ROW()-8)="",0,INDEX(Transactions!$O:$O,ROW()-8))</f>
        <v>0</v>
      </c>
    </row>
    <row r="8767" spans="2:6" x14ac:dyDescent="0.15">
      <c r="B8767">
        <f ca="1">IF(INDEX(Transactions!$J:$J,ROW()-8)="",TODAY(),INDEX(Transactions!$G:$G,ROW()-8))</f>
        <v>46229</v>
      </c>
      <c r="F8767">
        <f>IF(INDEX(Transactions!$J:$J,ROW()-8)="",0,INDEX(Transactions!$O:$O,ROW()-8))</f>
        <v>0</v>
      </c>
    </row>
    <row r="8768" spans="2:6" x14ac:dyDescent="0.15">
      <c r="B8768">
        <f ca="1">IF(INDEX(Transactions!$J:$J,ROW()-8)="",TODAY(),INDEX(Transactions!$G:$G,ROW()-8))</f>
        <v>46229</v>
      </c>
      <c r="F8768">
        <f>IF(INDEX(Transactions!$J:$J,ROW()-8)="",0,INDEX(Transactions!$O:$O,ROW()-8))</f>
        <v>0</v>
      </c>
    </row>
    <row r="8769" spans="2:6" x14ac:dyDescent="0.15">
      <c r="B8769">
        <f ca="1">IF(INDEX(Transactions!$J:$J,ROW()-8)="",TODAY(),INDEX(Transactions!$G:$G,ROW()-8))</f>
        <v>46229</v>
      </c>
      <c r="F8769">
        <f>IF(INDEX(Transactions!$J:$J,ROW()-8)="",0,INDEX(Transactions!$O:$O,ROW()-8))</f>
        <v>0</v>
      </c>
    </row>
    <row r="8770" spans="2:6" x14ac:dyDescent="0.15">
      <c r="B8770">
        <f ca="1">IF(INDEX(Transactions!$J:$J,ROW()-8)="",TODAY(),INDEX(Transactions!$G:$G,ROW()-8))</f>
        <v>46229</v>
      </c>
      <c r="F8770">
        <f>IF(INDEX(Transactions!$J:$J,ROW()-8)="",0,INDEX(Transactions!$O:$O,ROW()-8))</f>
        <v>0</v>
      </c>
    </row>
    <row r="8771" spans="2:6" x14ac:dyDescent="0.15">
      <c r="B8771">
        <f ca="1">IF(INDEX(Transactions!$J:$J,ROW()-8)="",TODAY(),INDEX(Transactions!$G:$G,ROW()-8))</f>
        <v>46229</v>
      </c>
      <c r="F8771">
        <f>IF(INDEX(Transactions!$J:$J,ROW()-8)="",0,INDEX(Transactions!$O:$O,ROW()-8))</f>
        <v>0</v>
      </c>
    </row>
    <row r="8772" spans="2:6" x14ac:dyDescent="0.15">
      <c r="B8772">
        <f ca="1">IF(INDEX(Transactions!$J:$J,ROW()-8)="",TODAY(),INDEX(Transactions!$G:$G,ROW()-8))</f>
        <v>46229</v>
      </c>
      <c r="F8772">
        <f>IF(INDEX(Transactions!$J:$J,ROW()-8)="",0,INDEX(Transactions!$O:$O,ROW()-8))</f>
        <v>0</v>
      </c>
    </row>
    <row r="8773" spans="2:6" x14ac:dyDescent="0.15">
      <c r="B8773">
        <f ca="1">IF(INDEX(Transactions!$J:$J,ROW()-8)="",TODAY(),INDEX(Transactions!$G:$G,ROW()-8))</f>
        <v>46229</v>
      </c>
      <c r="F8773">
        <f>IF(INDEX(Transactions!$J:$J,ROW()-8)="",0,INDEX(Transactions!$O:$O,ROW()-8))</f>
        <v>0</v>
      </c>
    </row>
    <row r="8774" spans="2:6" x14ac:dyDescent="0.15">
      <c r="B8774">
        <f ca="1">IF(INDEX(Transactions!$J:$J,ROW()-8)="",TODAY(),INDEX(Transactions!$G:$G,ROW()-8))</f>
        <v>46229</v>
      </c>
      <c r="F8774">
        <f>IF(INDEX(Transactions!$J:$J,ROW()-8)="",0,INDEX(Transactions!$O:$O,ROW()-8))</f>
        <v>0</v>
      </c>
    </row>
    <row r="8775" spans="2:6" x14ac:dyDescent="0.15">
      <c r="B8775">
        <f ca="1">IF(INDEX(Transactions!$J:$J,ROW()-8)="",TODAY(),INDEX(Transactions!$G:$G,ROW()-8))</f>
        <v>46229</v>
      </c>
      <c r="F8775">
        <f>IF(INDEX(Transactions!$J:$J,ROW()-8)="",0,INDEX(Transactions!$O:$O,ROW()-8))</f>
        <v>0</v>
      </c>
    </row>
    <row r="8776" spans="2:6" x14ac:dyDescent="0.15">
      <c r="B8776">
        <f ca="1">IF(INDEX(Transactions!$J:$J,ROW()-8)="",TODAY(),INDEX(Transactions!$G:$G,ROW()-8))</f>
        <v>46229</v>
      </c>
      <c r="F8776">
        <f>IF(INDEX(Transactions!$J:$J,ROW()-8)="",0,INDEX(Transactions!$O:$O,ROW()-8))</f>
        <v>0</v>
      </c>
    </row>
    <row r="8777" spans="2:6" x14ac:dyDescent="0.15">
      <c r="B8777">
        <f ca="1">IF(INDEX(Transactions!$J:$J,ROW()-8)="",TODAY(),INDEX(Transactions!$G:$G,ROW()-8))</f>
        <v>46229</v>
      </c>
      <c r="F8777">
        <f>IF(INDEX(Transactions!$J:$J,ROW()-8)="",0,INDEX(Transactions!$O:$O,ROW()-8))</f>
        <v>0</v>
      </c>
    </row>
    <row r="8778" spans="2:6" x14ac:dyDescent="0.15">
      <c r="B8778">
        <f ca="1">IF(INDEX(Transactions!$J:$J,ROW()-8)="",TODAY(),INDEX(Transactions!$G:$G,ROW()-8))</f>
        <v>46229</v>
      </c>
      <c r="F8778">
        <f>IF(INDEX(Transactions!$J:$J,ROW()-8)="",0,INDEX(Transactions!$O:$O,ROW()-8))</f>
        <v>0</v>
      </c>
    </row>
    <row r="8779" spans="2:6" x14ac:dyDescent="0.15">
      <c r="B8779">
        <f ca="1">IF(INDEX(Transactions!$J:$J,ROW()-8)="",TODAY(),INDEX(Transactions!$G:$G,ROW()-8))</f>
        <v>46229</v>
      </c>
      <c r="F8779">
        <f>IF(INDEX(Transactions!$J:$J,ROW()-8)="",0,INDEX(Transactions!$O:$O,ROW()-8))</f>
        <v>0</v>
      </c>
    </row>
    <row r="8780" spans="2:6" x14ac:dyDescent="0.15">
      <c r="B8780">
        <f ca="1">IF(INDEX(Transactions!$J:$J,ROW()-8)="",TODAY(),INDEX(Transactions!$G:$G,ROW()-8))</f>
        <v>46229</v>
      </c>
      <c r="F8780">
        <f>IF(INDEX(Transactions!$J:$J,ROW()-8)="",0,INDEX(Transactions!$O:$O,ROW()-8))</f>
        <v>0</v>
      </c>
    </row>
    <row r="8781" spans="2:6" x14ac:dyDescent="0.15">
      <c r="B8781">
        <f ca="1">IF(INDEX(Transactions!$J:$J,ROW()-8)="",TODAY(),INDEX(Transactions!$G:$G,ROW()-8))</f>
        <v>46229</v>
      </c>
      <c r="F8781">
        <f>IF(INDEX(Transactions!$J:$J,ROW()-8)="",0,INDEX(Transactions!$O:$O,ROW()-8))</f>
        <v>0</v>
      </c>
    </row>
    <row r="8782" spans="2:6" x14ac:dyDescent="0.15">
      <c r="B8782">
        <f ca="1">IF(INDEX(Transactions!$J:$J,ROW()-8)="",TODAY(),INDEX(Transactions!$G:$G,ROW()-8))</f>
        <v>46229</v>
      </c>
      <c r="F8782">
        <f>IF(INDEX(Transactions!$J:$J,ROW()-8)="",0,INDEX(Transactions!$O:$O,ROW()-8))</f>
        <v>0</v>
      </c>
    </row>
    <row r="8783" spans="2:6" x14ac:dyDescent="0.15">
      <c r="B8783">
        <f ca="1">IF(INDEX(Transactions!$J:$J,ROW()-8)="",TODAY(),INDEX(Transactions!$G:$G,ROW()-8))</f>
        <v>46229</v>
      </c>
      <c r="F8783">
        <f>IF(INDEX(Transactions!$J:$J,ROW()-8)="",0,INDEX(Transactions!$O:$O,ROW()-8))</f>
        <v>0</v>
      </c>
    </row>
    <row r="8784" spans="2:6" x14ac:dyDescent="0.15">
      <c r="B8784">
        <f ca="1">IF(INDEX(Transactions!$J:$J,ROW()-8)="",TODAY(),INDEX(Transactions!$G:$G,ROW()-8))</f>
        <v>46229</v>
      </c>
      <c r="F8784">
        <f>IF(INDEX(Transactions!$J:$J,ROW()-8)="",0,INDEX(Transactions!$O:$O,ROW()-8))</f>
        <v>0</v>
      </c>
    </row>
    <row r="8785" spans="2:6" x14ac:dyDescent="0.15">
      <c r="B8785">
        <f ca="1">IF(INDEX(Transactions!$J:$J,ROW()-8)="",TODAY(),INDEX(Transactions!$G:$G,ROW()-8))</f>
        <v>46229</v>
      </c>
      <c r="F8785">
        <f>IF(INDEX(Transactions!$J:$J,ROW()-8)="",0,INDEX(Transactions!$O:$O,ROW()-8))</f>
        <v>0</v>
      </c>
    </row>
    <row r="8786" spans="2:6" x14ac:dyDescent="0.15">
      <c r="B8786">
        <f ca="1">IF(INDEX(Transactions!$J:$J,ROW()-8)="",TODAY(),INDEX(Transactions!$G:$G,ROW()-8))</f>
        <v>46229</v>
      </c>
      <c r="F8786">
        <f>IF(INDEX(Transactions!$J:$J,ROW()-8)="",0,INDEX(Transactions!$O:$O,ROW()-8))</f>
        <v>0</v>
      </c>
    </row>
    <row r="8787" spans="2:6" x14ac:dyDescent="0.15">
      <c r="B8787">
        <f ca="1">IF(INDEX(Transactions!$J:$J,ROW()-8)="",TODAY(),INDEX(Transactions!$G:$G,ROW()-8))</f>
        <v>46229</v>
      </c>
      <c r="F8787">
        <f>IF(INDEX(Transactions!$J:$J,ROW()-8)="",0,INDEX(Transactions!$O:$O,ROW()-8))</f>
        <v>0</v>
      </c>
    </row>
    <row r="8788" spans="2:6" x14ac:dyDescent="0.15">
      <c r="B8788">
        <f ca="1">IF(INDEX(Transactions!$J:$J,ROW()-8)="",TODAY(),INDEX(Transactions!$G:$G,ROW()-8))</f>
        <v>46229</v>
      </c>
      <c r="F8788">
        <f>IF(INDEX(Transactions!$J:$J,ROW()-8)="",0,INDEX(Transactions!$O:$O,ROW()-8))</f>
        <v>0</v>
      </c>
    </row>
    <row r="8789" spans="2:6" x14ac:dyDescent="0.15">
      <c r="B8789">
        <f ca="1">IF(INDEX(Transactions!$J:$J,ROW()-8)="",TODAY(),INDEX(Transactions!$G:$G,ROW()-8))</f>
        <v>46229</v>
      </c>
      <c r="F8789">
        <f>IF(INDEX(Transactions!$J:$J,ROW()-8)="",0,INDEX(Transactions!$O:$O,ROW()-8))</f>
        <v>0</v>
      </c>
    </row>
    <row r="8790" spans="2:6" x14ac:dyDescent="0.15">
      <c r="B8790">
        <f ca="1">IF(INDEX(Transactions!$J:$J,ROW()-8)="",TODAY(),INDEX(Transactions!$G:$G,ROW()-8))</f>
        <v>46229</v>
      </c>
      <c r="F8790">
        <f>IF(INDEX(Transactions!$J:$J,ROW()-8)="",0,INDEX(Transactions!$O:$O,ROW()-8))</f>
        <v>0</v>
      </c>
    </row>
    <row r="8791" spans="2:6" x14ac:dyDescent="0.15">
      <c r="B8791">
        <f ca="1">IF(INDEX(Transactions!$J:$J,ROW()-8)="",TODAY(),INDEX(Transactions!$G:$G,ROW()-8))</f>
        <v>46229</v>
      </c>
      <c r="F8791">
        <f>IF(INDEX(Transactions!$J:$J,ROW()-8)="",0,INDEX(Transactions!$O:$O,ROW()-8))</f>
        <v>0</v>
      </c>
    </row>
    <row r="8792" spans="2:6" x14ac:dyDescent="0.15">
      <c r="B8792">
        <f ca="1">IF(INDEX(Transactions!$J:$J,ROW()-8)="",TODAY(),INDEX(Transactions!$G:$G,ROW()-8))</f>
        <v>46229</v>
      </c>
      <c r="F8792">
        <f>IF(INDEX(Transactions!$J:$J,ROW()-8)="",0,INDEX(Transactions!$O:$O,ROW()-8))</f>
        <v>0</v>
      </c>
    </row>
    <row r="8793" spans="2:6" x14ac:dyDescent="0.15">
      <c r="B8793">
        <f ca="1">IF(INDEX(Transactions!$J:$J,ROW()-8)="",TODAY(),INDEX(Transactions!$G:$G,ROW()-8))</f>
        <v>46229</v>
      </c>
      <c r="F8793">
        <f>IF(INDEX(Transactions!$J:$J,ROW()-8)="",0,INDEX(Transactions!$O:$O,ROW()-8))</f>
        <v>0</v>
      </c>
    </row>
    <row r="8794" spans="2:6" x14ac:dyDescent="0.15">
      <c r="B8794">
        <f ca="1">IF(INDEX(Transactions!$J:$J,ROW()-8)="",TODAY(),INDEX(Transactions!$G:$G,ROW()-8))</f>
        <v>46229</v>
      </c>
      <c r="F8794">
        <f>IF(INDEX(Transactions!$J:$J,ROW()-8)="",0,INDEX(Transactions!$O:$O,ROW()-8))</f>
        <v>0</v>
      </c>
    </row>
    <row r="8795" spans="2:6" x14ac:dyDescent="0.15">
      <c r="B8795">
        <f ca="1">IF(INDEX(Transactions!$J:$J,ROW()-8)="",TODAY(),INDEX(Transactions!$G:$G,ROW()-8))</f>
        <v>46229</v>
      </c>
      <c r="F8795">
        <f>IF(INDEX(Transactions!$J:$J,ROW()-8)="",0,INDEX(Transactions!$O:$O,ROW()-8))</f>
        <v>0</v>
      </c>
    </row>
    <row r="8796" spans="2:6" x14ac:dyDescent="0.15">
      <c r="B8796">
        <f ca="1">IF(INDEX(Transactions!$J:$J,ROW()-8)="",TODAY(),INDEX(Transactions!$G:$G,ROW()-8))</f>
        <v>46229</v>
      </c>
      <c r="F8796">
        <f>IF(INDEX(Transactions!$J:$J,ROW()-8)="",0,INDEX(Transactions!$O:$O,ROW()-8))</f>
        <v>0</v>
      </c>
    </row>
    <row r="8797" spans="2:6" x14ac:dyDescent="0.15">
      <c r="B8797">
        <f ca="1">IF(INDEX(Transactions!$J:$J,ROW()-8)="",TODAY(),INDEX(Transactions!$G:$G,ROW()-8))</f>
        <v>46229</v>
      </c>
      <c r="F8797">
        <f>IF(INDEX(Transactions!$J:$J,ROW()-8)="",0,INDEX(Transactions!$O:$O,ROW()-8))</f>
        <v>0</v>
      </c>
    </row>
    <row r="8798" spans="2:6" x14ac:dyDescent="0.15">
      <c r="B8798">
        <f ca="1">IF(INDEX(Transactions!$J:$J,ROW()-8)="",TODAY(),INDEX(Transactions!$G:$G,ROW()-8))</f>
        <v>46229</v>
      </c>
      <c r="F8798">
        <f>IF(INDEX(Transactions!$J:$J,ROW()-8)="",0,INDEX(Transactions!$O:$O,ROW()-8))</f>
        <v>0</v>
      </c>
    </row>
    <row r="8799" spans="2:6" x14ac:dyDescent="0.15">
      <c r="B8799">
        <f ca="1">IF(INDEX(Transactions!$J:$J,ROW()-8)="",TODAY(),INDEX(Transactions!$G:$G,ROW()-8))</f>
        <v>46229</v>
      </c>
      <c r="F8799">
        <f>IF(INDEX(Transactions!$J:$J,ROW()-8)="",0,INDEX(Transactions!$O:$O,ROW()-8))</f>
        <v>0</v>
      </c>
    </row>
    <row r="8800" spans="2:6" x14ac:dyDescent="0.15">
      <c r="B8800">
        <f ca="1">IF(INDEX(Transactions!$J:$J,ROW()-8)="",TODAY(),INDEX(Transactions!$G:$G,ROW()-8))</f>
        <v>46229</v>
      </c>
      <c r="F8800">
        <f>IF(INDEX(Transactions!$J:$J,ROW()-8)="",0,INDEX(Transactions!$O:$O,ROW()-8))</f>
        <v>0</v>
      </c>
    </row>
    <row r="8801" spans="2:6" x14ac:dyDescent="0.15">
      <c r="B8801">
        <f ca="1">IF(INDEX(Transactions!$J:$J,ROW()-8)="",TODAY(),INDEX(Transactions!$G:$G,ROW()-8))</f>
        <v>46229</v>
      </c>
      <c r="F8801">
        <f>IF(INDEX(Transactions!$J:$J,ROW()-8)="",0,INDEX(Transactions!$O:$O,ROW()-8))</f>
        <v>0</v>
      </c>
    </row>
    <row r="8802" spans="2:6" x14ac:dyDescent="0.15">
      <c r="B8802">
        <f ca="1">IF(INDEX(Transactions!$J:$J,ROW()-8)="",TODAY(),INDEX(Transactions!$G:$G,ROW()-8))</f>
        <v>46229</v>
      </c>
      <c r="F8802">
        <f>IF(INDEX(Transactions!$J:$J,ROW()-8)="",0,INDEX(Transactions!$O:$O,ROW()-8))</f>
        <v>0</v>
      </c>
    </row>
    <row r="8803" spans="2:6" x14ac:dyDescent="0.15">
      <c r="B8803">
        <f ca="1">IF(INDEX(Transactions!$J:$J,ROW()-8)="",TODAY(),INDEX(Transactions!$G:$G,ROW()-8))</f>
        <v>46229</v>
      </c>
      <c r="F8803">
        <f>IF(INDEX(Transactions!$J:$J,ROW()-8)="",0,INDEX(Transactions!$O:$O,ROW()-8))</f>
        <v>0</v>
      </c>
    </row>
    <row r="8804" spans="2:6" x14ac:dyDescent="0.15">
      <c r="B8804">
        <f ca="1">IF(INDEX(Transactions!$J:$J,ROW()-8)="",TODAY(),INDEX(Transactions!$G:$G,ROW()-8))</f>
        <v>46229</v>
      </c>
      <c r="F8804">
        <f>IF(INDEX(Transactions!$J:$J,ROW()-8)="",0,INDEX(Transactions!$O:$O,ROW()-8))</f>
        <v>0</v>
      </c>
    </row>
    <row r="8805" spans="2:6" x14ac:dyDescent="0.15">
      <c r="B8805">
        <f ca="1">IF(INDEX(Transactions!$J:$J,ROW()-8)="",TODAY(),INDEX(Transactions!$G:$G,ROW()-8))</f>
        <v>46229</v>
      </c>
      <c r="F8805">
        <f>IF(INDEX(Transactions!$J:$J,ROW()-8)="",0,INDEX(Transactions!$O:$O,ROW()-8))</f>
        <v>0</v>
      </c>
    </row>
    <row r="8806" spans="2:6" x14ac:dyDescent="0.15">
      <c r="B8806">
        <f ca="1">IF(INDEX(Transactions!$J:$J,ROW()-8)="",TODAY(),INDEX(Transactions!$G:$G,ROW()-8))</f>
        <v>46229</v>
      </c>
      <c r="F8806">
        <f>IF(INDEX(Transactions!$J:$J,ROW()-8)="",0,INDEX(Transactions!$O:$O,ROW()-8))</f>
        <v>0</v>
      </c>
    </row>
    <row r="8807" spans="2:6" x14ac:dyDescent="0.15">
      <c r="B8807">
        <f ca="1">IF(INDEX(Transactions!$J:$J,ROW()-8)="",TODAY(),INDEX(Transactions!$G:$G,ROW()-8))</f>
        <v>46229</v>
      </c>
      <c r="F8807">
        <f>IF(INDEX(Transactions!$J:$J,ROW()-8)="",0,INDEX(Transactions!$O:$O,ROW()-8))</f>
        <v>0</v>
      </c>
    </row>
    <row r="8808" spans="2:6" x14ac:dyDescent="0.15">
      <c r="B8808">
        <f ca="1">IF(INDEX(Transactions!$J:$J,ROW()-8)="",TODAY(),INDEX(Transactions!$G:$G,ROW()-8))</f>
        <v>46229</v>
      </c>
      <c r="F8808">
        <f>IF(INDEX(Transactions!$J:$J,ROW()-8)="",0,INDEX(Transactions!$O:$O,ROW()-8))</f>
        <v>0</v>
      </c>
    </row>
    <row r="8809" spans="2:6" x14ac:dyDescent="0.15">
      <c r="B8809">
        <f ca="1">IF(INDEX(Transactions!$J:$J,ROW()-8)="",TODAY(),INDEX(Transactions!$G:$G,ROW()-8))</f>
        <v>46229</v>
      </c>
      <c r="F8809">
        <f>IF(INDEX(Transactions!$J:$J,ROW()-8)="",0,INDEX(Transactions!$O:$O,ROW()-8))</f>
        <v>0</v>
      </c>
    </row>
    <row r="8810" spans="2:6" x14ac:dyDescent="0.15">
      <c r="B8810">
        <f ca="1">IF(INDEX(Transactions!$J:$J,ROW()-8)="",TODAY(),INDEX(Transactions!$G:$G,ROW()-8))</f>
        <v>46229</v>
      </c>
      <c r="F8810">
        <f>IF(INDEX(Transactions!$J:$J,ROW()-8)="",0,INDEX(Transactions!$O:$O,ROW()-8))</f>
        <v>0</v>
      </c>
    </row>
    <row r="8811" spans="2:6" x14ac:dyDescent="0.15">
      <c r="B8811">
        <f ca="1">IF(INDEX(Transactions!$J:$J,ROW()-8)="",TODAY(),INDEX(Transactions!$G:$G,ROW()-8))</f>
        <v>46229</v>
      </c>
      <c r="F8811">
        <f>IF(INDEX(Transactions!$J:$J,ROW()-8)="",0,INDEX(Transactions!$O:$O,ROW()-8))</f>
        <v>0</v>
      </c>
    </row>
    <row r="8812" spans="2:6" x14ac:dyDescent="0.15">
      <c r="B8812">
        <f ca="1">IF(INDEX(Transactions!$J:$J,ROW()-8)="",TODAY(),INDEX(Transactions!$G:$G,ROW()-8))</f>
        <v>46229</v>
      </c>
      <c r="F8812">
        <f>IF(INDEX(Transactions!$J:$J,ROW()-8)="",0,INDEX(Transactions!$O:$O,ROW()-8))</f>
        <v>0</v>
      </c>
    </row>
    <row r="8813" spans="2:6" x14ac:dyDescent="0.15">
      <c r="B8813">
        <f ca="1">IF(INDEX(Transactions!$J:$J,ROW()-8)="",TODAY(),INDEX(Transactions!$G:$G,ROW()-8))</f>
        <v>46229</v>
      </c>
      <c r="F8813">
        <f>IF(INDEX(Transactions!$J:$J,ROW()-8)="",0,INDEX(Transactions!$O:$O,ROW()-8))</f>
        <v>0</v>
      </c>
    </row>
    <row r="8814" spans="2:6" x14ac:dyDescent="0.15">
      <c r="B8814">
        <f ca="1">IF(INDEX(Transactions!$J:$J,ROW()-8)="",TODAY(),INDEX(Transactions!$G:$G,ROW()-8))</f>
        <v>46229</v>
      </c>
      <c r="F8814">
        <f>IF(INDEX(Transactions!$J:$J,ROW()-8)="",0,INDEX(Transactions!$O:$O,ROW()-8))</f>
        <v>0</v>
      </c>
    </row>
    <row r="8815" spans="2:6" x14ac:dyDescent="0.15">
      <c r="B8815">
        <f ca="1">IF(INDEX(Transactions!$J:$J,ROW()-8)="",TODAY(),INDEX(Transactions!$G:$G,ROW()-8))</f>
        <v>46229</v>
      </c>
      <c r="F8815">
        <f>IF(INDEX(Transactions!$J:$J,ROW()-8)="",0,INDEX(Transactions!$O:$O,ROW()-8))</f>
        <v>0</v>
      </c>
    </row>
    <row r="8816" spans="2:6" x14ac:dyDescent="0.15">
      <c r="B8816">
        <f ca="1">IF(INDEX(Transactions!$J:$J,ROW()-8)="",TODAY(),INDEX(Transactions!$G:$G,ROW()-8))</f>
        <v>46229</v>
      </c>
      <c r="F8816">
        <f>IF(INDEX(Transactions!$J:$J,ROW()-8)="",0,INDEX(Transactions!$O:$O,ROW()-8))</f>
        <v>0</v>
      </c>
    </row>
    <row r="8817" spans="2:6" x14ac:dyDescent="0.15">
      <c r="B8817">
        <f ca="1">IF(INDEX(Transactions!$J:$J,ROW()-8)="",TODAY(),INDEX(Transactions!$G:$G,ROW()-8))</f>
        <v>46229</v>
      </c>
      <c r="F8817">
        <f>IF(INDEX(Transactions!$J:$J,ROW()-8)="",0,INDEX(Transactions!$O:$O,ROW()-8))</f>
        <v>0</v>
      </c>
    </row>
    <row r="8818" spans="2:6" x14ac:dyDescent="0.15">
      <c r="B8818">
        <f ca="1">IF(INDEX(Transactions!$J:$J,ROW()-8)="",TODAY(),INDEX(Transactions!$G:$G,ROW()-8))</f>
        <v>46229</v>
      </c>
      <c r="F8818">
        <f>IF(INDEX(Transactions!$J:$J,ROW()-8)="",0,INDEX(Transactions!$O:$O,ROW()-8))</f>
        <v>0</v>
      </c>
    </row>
    <row r="8819" spans="2:6" x14ac:dyDescent="0.15">
      <c r="B8819">
        <f ca="1">IF(INDEX(Transactions!$J:$J,ROW()-8)="",TODAY(),INDEX(Transactions!$G:$G,ROW()-8))</f>
        <v>46229</v>
      </c>
      <c r="F8819">
        <f>IF(INDEX(Transactions!$J:$J,ROW()-8)="",0,INDEX(Transactions!$O:$O,ROW()-8))</f>
        <v>0</v>
      </c>
    </row>
    <row r="8820" spans="2:6" x14ac:dyDescent="0.15">
      <c r="B8820">
        <f ca="1">IF(INDEX(Transactions!$J:$J,ROW()-8)="",TODAY(),INDEX(Transactions!$G:$G,ROW()-8))</f>
        <v>46229</v>
      </c>
      <c r="F8820">
        <f>IF(INDEX(Transactions!$J:$J,ROW()-8)="",0,INDEX(Transactions!$O:$O,ROW()-8))</f>
        <v>0</v>
      </c>
    </row>
    <row r="8821" spans="2:6" x14ac:dyDescent="0.15">
      <c r="B8821">
        <f ca="1">IF(INDEX(Transactions!$J:$J,ROW()-8)="",TODAY(),INDEX(Transactions!$G:$G,ROW()-8))</f>
        <v>46229</v>
      </c>
      <c r="F8821">
        <f>IF(INDEX(Transactions!$J:$J,ROW()-8)="",0,INDEX(Transactions!$O:$O,ROW()-8))</f>
        <v>0</v>
      </c>
    </row>
    <row r="8822" spans="2:6" x14ac:dyDescent="0.15">
      <c r="B8822">
        <f ca="1">IF(INDEX(Transactions!$J:$J,ROW()-8)="",TODAY(),INDEX(Transactions!$G:$G,ROW()-8))</f>
        <v>46229</v>
      </c>
      <c r="F8822">
        <f>IF(INDEX(Transactions!$J:$J,ROW()-8)="",0,INDEX(Transactions!$O:$O,ROW()-8))</f>
        <v>0</v>
      </c>
    </row>
    <row r="8823" spans="2:6" x14ac:dyDescent="0.15">
      <c r="B8823">
        <f ca="1">IF(INDEX(Transactions!$J:$J,ROW()-8)="",TODAY(),INDEX(Transactions!$G:$G,ROW()-8))</f>
        <v>46229</v>
      </c>
      <c r="F8823">
        <f>IF(INDEX(Transactions!$J:$J,ROW()-8)="",0,INDEX(Transactions!$O:$O,ROW()-8))</f>
        <v>0</v>
      </c>
    </row>
    <row r="8824" spans="2:6" x14ac:dyDescent="0.15">
      <c r="B8824">
        <f ca="1">IF(INDEX(Transactions!$J:$J,ROW()-8)="",TODAY(),INDEX(Transactions!$G:$G,ROW()-8))</f>
        <v>46229</v>
      </c>
      <c r="F8824">
        <f>IF(INDEX(Transactions!$J:$J,ROW()-8)="",0,INDEX(Transactions!$O:$O,ROW()-8))</f>
        <v>0</v>
      </c>
    </row>
    <row r="8825" spans="2:6" x14ac:dyDescent="0.15">
      <c r="B8825">
        <f ca="1">IF(INDEX(Transactions!$J:$J,ROW()-8)="",TODAY(),INDEX(Transactions!$G:$G,ROW()-8))</f>
        <v>46229</v>
      </c>
      <c r="F8825">
        <f>IF(INDEX(Transactions!$J:$J,ROW()-8)="",0,INDEX(Transactions!$O:$O,ROW()-8))</f>
        <v>0</v>
      </c>
    </row>
    <row r="8826" spans="2:6" x14ac:dyDescent="0.15">
      <c r="B8826">
        <f ca="1">IF(INDEX(Transactions!$J:$J,ROW()-8)="",TODAY(),INDEX(Transactions!$G:$G,ROW()-8))</f>
        <v>46229</v>
      </c>
      <c r="F8826">
        <f>IF(INDEX(Transactions!$J:$J,ROW()-8)="",0,INDEX(Transactions!$O:$O,ROW()-8))</f>
        <v>0</v>
      </c>
    </row>
    <row r="8827" spans="2:6" x14ac:dyDescent="0.15">
      <c r="B8827">
        <f ca="1">IF(INDEX(Transactions!$J:$J,ROW()-8)="",TODAY(),INDEX(Transactions!$G:$G,ROW()-8))</f>
        <v>46229</v>
      </c>
      <c r="F8827">
        <f>IF(INDEX(Transactions!$J:$J,ROW()-8)="",0,INDEX(Transactions!$O:$O,ROW()-8))</f>
        <v>0</v>
      </c>
    </row>
    <row r="8828" spans="2:6" x14ac:dyDescent="0.15">
      <c r="B8828">
        <f ca="1">IF(INDEX(Transactions!$J:$J,ROW()-8)="",TODAY(),INDEX(Transactions!$G:$G,ROW()-8))</f>
        <v>46229</v>
      </c>
      <c r="F8828">
        <f>IF(INDEX(Transactions!$J:$J,ROW()-8)="",0,INDEX(Transactions!$O:$O,ROW()-8))</f>
        <v>0</v>
      </c>
    </row>
    <row r="8829" spans="2:6" x14ac:dyDescent="0.15">
      <c r="B8829">
        <f ca="1">IF(INDEX(Transactions!$J:$J,ROW()-8)="",TODAY(),INDEX(Transactions!$G:$G,ROW()-8))</f>
        <v>46229</v>
      </c>
      <c r="F8829">
        <f>IF(INDEX(Transactions!$J:$J,ROW()-8)="",0,INDEX(Transactions!$O:$O,ROW()-8))</f>
        <v>0</v>
      </c>
    </row>
    <row r="8830" spans="2:6" x14ac:dyDescent="0.15">
      <c r="B8830">
        <f ca="1">IF(INDEX(Transactions!$J:$J,ROW()-8)="",TODAY(),INDEX(Transactions!$G:$G,ROW()-8))</f>
        <v>46229</v>
      </c>
      <c r="F8830">
        <f>IF(INDEX(Transactions!$J:$J,ROW()-8)="",0,INDEX(Transactions!$O:$O,ROW()-8))</f>
        <v>0</v>
      </c>
    </row>
    <row r="8831" spans="2:6" x14ac:dyDescent="0.15">
      <c r="B8831">
        <f ca="1">IF(INDEX(Transactions!$J:$J,ROW()-8)="",TODAY(),INDEX(Transactions!$G:$G,ROW()-8))</f>
        <v>46229</v>
      </c>
      <c r="F8831">
        <f>IF(INDEX(Transactions!$J:$J,ROW()-8)="",0,INDEX(Transactions!$O:$O,ROW()-8))</f>
        <v>0</v>
      </c>
    </row>
    <row r="8832" spans="2:6" x14ac:dyDescent="0.15">
      <c r="B8832">
        <f ca="1">IF(INDEX(Transactions!$J:$J,ROW()-8)="",TODAY(),INDEX(Transactions!$G:$G,ROW()-8))</f>
        <v>46229</v>
      </c>
      <c r="F8832">
        <f>IF(INDEX(Transactions!$J:$J,ROW()-8)="",0,INDEX(Transactions!$O:$O,ROW()-8))</f>
        <v>0</v>
      </c>
    </row>
    <row r="8833" spans="2:6" x14ac:dyDescent="0.15">
      <c r="B8833">
        <f ca="1">IF(INDEX(Transactions!$J:$J,ROW()-8)="",TODAY(),INDEX(Transactions!$G:$G,ROW()-8))</f>
        <v>46229</v>
      </c>
      <c r="F8833">
        <f>IF(INDEX(Transactions!$J:$J,ROW()-8)="",0,INDEX(Transactions!$O:$O,ROW()-8))</f>
        <v>0</v>
      </c>
    </row>
    <row r="8834" spans="2:6" x14ac:dyDescent="0.15">
      <c r="B8834">
        <f ca="1">IF(INDEX(Transactions!$J:$J,ROW()-8)="",TODAY(),INDEX(Transactions!$G:$G,ROW()-8))</f>
        <v>46229</v>
      </c>
      <c r="F8834">
        <f>IF(INDEX(Transactions!$J:$J,ROW()-8)="",0,INDEX(Transactions!$O:$O,ROW()-8))</f>
        <v>0</v>
      </c>
    </row>
    <row r="8835" spans="2:6" x14ac:dyDescent="0.15">
      <c r="B8835">
        <f ca="1">IF(INDEX(Transactions!$J:$J,ROW()-8)="",TODAY(),INDEX(Transactions!$G:$G,ROW()-8))</f>
        <v>46229</v>
      </c>
      <c r="F8835">
        <f>IF(INDEX(Transactions!$J:$J,ROW()-8)="",0,INDEX(Transactions!$O:$O,ROW()-8))</f>
        <v>0</v>
      </c>
    </row>
    <row r="8836" spans="2:6" x14ac:dyDescent="0.15">
      <c r="B8836">
        <f ca="1">IF(INDEX(Transactions!$J:$J,ROW()-8)="",TODAY(),INDEX(Transactions!$G:$G,ROW()-8))</f>
        <v>46229</v>
      </c>
      <c r="F8836">
        <f>IF(INDEX(Transactions!$J:$J,ROW()-8)="",0,INDEX(Transactions!$O:$O,ROW()-8))</f>
        <v>0</v>
      </c>
    </row>
    <row r="8837" spans="2:6" x14ac:dyDescent="0.15">
      <c r="B8837">
        <f ca="1">IF(INDEX(Transactions!$J:$J,ROW()-8)="",TODAY(),INDEX(Transactions!$G:$G,ROW()-8))</f>
        <v>46229</v>
      </c>
      <c r="F8837">
        <f>IF(INDEX(Transactions!$J:$J,ROW()-8)="",0,INDEX(Transactions!$O:$O,ROW()-8))</f>
        <v>0</v>
      </c>
    </row>
    <row r="8838" spans="2:6" x14ac:dyDescent="0.15">
      <c r="B8838">
        <f ca="1">IF(INDEX(Transactions!$J:$J,ROW()-8)="",TODAY(),INDEX(Transactions!$G:$G,ROW()-8))</f>
        <v>46229</v>
      </c>
      <c r="F8838">
        <f>IF(INDEX(Transactions!$J:$J,ROW()-8)="",0,INDEX(Transactions!$O:$O,ROW()-8))</f>
        <v>0</v>
      </c>
    </row>
    <row r="8839" spans="2:6" x14ac:dyDescent="0.15">
      <c r="B8839">
        <f ca="1">IF(INDEX(Transactions!$J:$J,ROW()-8)="",TODAY(),INDEX(Transactions!$G:$G,ROW()-8))</f>
        <v>46229</v>
      </c>
      <c r="F8839">
        <f>IF(INDEX(Transactions!$J:$J,ROW()-8)="",0,INDEX(Transactions!$O:$O,ROW()-8))</f>
        <v>0</v>
      </c>
    </row>
    <row r="8840" spans="2:6" x14ac:dyDescent="0.15">
      <c r="B8840">
        <f ca="1">IF(INDEX(Transactions!$J:$J,ROW()-8)="",TODAY(),INDEX(Transactions!$G:$G,ROW()-8))</f>
        <v>46229</v>
      </c>
      <c r="F8840">
        <f>IF(INDEX(Transactions!$J:$J,ROW()-8)="",0,INDEX(Transactions!$O:$O,ROW()-8))</f>
        <v>0</v>
      </c>
    </row>
    <row r="8841" spans="2:6" x14ac:dyDescent="0.15">
      <c r="B8841">
        <f ca="1">IF(INDEX(Transactions!$J:$J,ROW()-8)="",TODAY(),INDEX(Transactions!$G:$G,ROW()-8))</f>
        <v>46229</v>
      </c>
      <c r="F8841">
        <f>IF(INDEX(Transactions!$J:$J,ROW()-8)="",0,INDEX(Transactions!$O:$O,ROW()-8))</f>
        <v>0</v>
      </c>
    </row>
    <row r="8842" spans="2:6" x14ac:dyDescent="0.15">
      <c r="B8842">
        <f ca="1">IF(INDEX(Transactions!$J:$J,ROW()-8)="",TODAY(),INDEX(Transactions!$G:$G,ROW()-8))</f>
        <v>46229</v>
      </c>
      <c r="F8842">
        <f>IF(INDEX(Transactions!$J:$J,ROW()-8)="",0,INDEX(Transactions!$O:$O,ROW()-8))</f>
        <v>0</v>
      </c>
    </row>
    <row r="8843" spans="2:6" x14ac:dyDescent="0.15">
      <c r="B8843">
        <f ca="1">IF(INDEX(Transactions!$J:$J,ROW()-8)="",TODAY(),INDEX(Transactions!$G:$G,ROW()-8))</f>
        <v>46229</v>
      </c>
      <c r="F8843">
        <f>IF(INDEX(Transactions!$J:$J,ROW()-8)="",0,INDEX(Transactions!$O:$O,ROW()-8))</f>
        <v>0</v>
      </c>
    </row>
    <row r="8844" spans="2:6" x14ac:dyDescent="0.15">
      <c r="B8844">
        <f ca="1">IF(INDEX(Transactions!$J:$J,ROW()-8)="",TODAY(),INDEX(Transactions!$G:$G,ROW()-8))</f>
        <v>46229</v>
      </c>
      <c r="F8844">
        <f>IF(INDEX(Transactions!$J:$J,ROW()-8)="",0,INDEX(Transactions!$O:$O,ROW()-8))</f>
        <v>0</v>
      </c>
    </row>
    <row r="8845" spans="2:6" x14ac:dyDescent="0.15">
      <c r="B8845">
        <f ca="1">IF(INDEX(Transactions!$J:$J,ROW()-8)="",TODAY(),INDEX(Transactions!$G:$G,ROW()-8))</f>
        <v>46229</v>
      </c>
      <c r="F8845">
        <f>IF(INDEX(Transactions!$J:$J,ROW()-8)="",0,INDEX(Transactions!$O:$O,ROW()-8))</f>
        <v>0</v>
      </c>
    </row>
    <row r="8846" spans="2:6" x14ac:dyDescent="0.15">
      <c r="B8846">
        <f ca="1">IF(INDEX(Transactions!$J:$J,ROW()-8)="",TODAY(),INDEX(Transactions!$G:$G,ROW()-8))</f>
        <v>46229</v>
      </c>
      <c r="F8846">
        <f>IF(INDEX(Transactions!$J:$J,ROW()-8)="",0,INDEX(Transactions!$O:$O,ROW()-8))</f>
        <v>0</v>
      </c>
    </row>
    <row r="8847" spans="2:6" x14ac:dyDescent="0.15">
      <c r="B8847">
        <f ca="1">IF(INDEX(Transactions!$J:$J,ROW()-8)="",TODAY(),INDEX(Transactions!$G:$G,ROW()-8))</f>
        <v>46229</v>
      </c>
      <c r="F8847">
        <f>IF(INDEX(Transactions!$J:$J,ROW()-8)="",0,INDEX(Transactions!$O:$O,ROW()-8))</f>
        <v>0</v>
      </c>
    </row>
    <row r="8848" spans="2:6" x14ac:dyDescent="0.15">
      <c r="B8848">
        <f ca="1">IF(INDEX(Transactions!$J:$J,ROW()-8)="",TODAY(),INDEX(Transactions!$G:$G,ROW()-8))</f>
        <v>46229</v>
      </c>
      <c r="F8848">
        <f>IF(INDEX(Transactions!$J:$J,ROW()-8)="",0,INDEX(Transactions!$O:$O,ROW()-8))</f>
        <v>0</v>
      </c>
    </row>
    <row r="8849" spans="2:6" x14ac:dyDescent="0.15">
      <c r="B8849">
        <f ca="1">IF(INDEX(Transactions!$J:$J,ROW()-8)="",TODAY(),INDEX(Transactions!$G:$G,ROW()-8))</f>
        <v>46229</v>
      </c>
      <c r="F8849">
        <f>IF(INDEX(Transactions!$J:$J,ROW()-8)="",0,INDEX(Transactions!$O:$O,ROW()-8))</f>
        <v>0</v>
      </c>
    </row>
    <row r="8850" spans="2:6" x14ac:dyDescent="0.15">
      <c r="B8850">
        <f ca="1">IF(INDEX(Transactions!$J:$J,ROW()-8)="",TODAY(),INDEX(Transactions!$G:$G,ROW()-8))</f>
        <v>46229</v>
      </c>
      <c r="F8850">
        <f>IF(INDEX(Transactions!$J:$J,ROW()-8)="",0,INDEX(Transactions!$O:$O,ROW()-8))</f>
        <v>0</v>
      </c>
    </row>
    <row r="8851" spans="2:6" x14ac:dyDescent="0.15">
      <c r="B8851">
        <f ca="1">IF(INDEX(Transactions!$J:$J,ROW()-8)="",TODAY(),INDEX(Transactions!$G:$G,ROW()-8))</f>
        <v>46229</v>
      </c>
      <c r="F8851">
        <f>IF(INDEX(Transactions!$J:$J,ROW()-8)="",0,INDEX(Transactions!$O:$O,ROW()-8))</f>
        <v>0</v>
      </c>
    </row>
    <row r="8852" spans="2:6" x14ac:dyDescent="0.15">
      <c r="B8852">
        <f ca="1">IF(INDEX(Transactions!$J:$J,ROW()-8)="",TODAY(),INDEX(Transactions!$G:$G,ROW()-8))</f>
        <v>46229</v>
      </c>
      <c r="F8852">
        <f>IF(INDEX(Transactions!$J:$J,ROW()-8)="",0,INDEX(Transactions!$O:$O,ROW()-8))</f>
        <v>0</v>
      </c>
    </row>
    <row r="8853" spans="2:6" x14ac:dyDescent="0.15">
      <c r="B8853">
        <f ca="1">IF(INDEX(Transactions!$J:$J,ROW()-8)="",TODAY(),INDEX(Transactions!$G:$G,ROW()-8))</f>
        <v>46229</v>
      </c>
      <c r="F8853">
        <f>IF(INDEX(Transactions!$J:$J,ROW()-8)="",0,INDEX(Transactions!$O:$O,ROW()-8))</f>
        <v>0</v>
      </c>
    </row>
    <row r="8854" spans="2:6" x14ac:dyDescent="0.15">
      <c r="B8854">
        <f ca="1">IF(INDEX(Transactions!$J:$J,ROW()-8)="",TODAY(),INDEX(Transactions!$G:$G,ROW()-8))</f>
        <v>46229</v>
      </c>
      <c r="F8854">
        <f>IF(INDEX(Transactions!$J:$J,ROW()-8)="",0,INDEX(Transactions!$O:$O,ROW()-8))</f>
        <v>0</v>
      </c>
    </row>
    <row r="8855" spans="2:6" x14ac:dyDescent="0.15">
      <c r="B8855">
        <f ca="1">IF(INDEX(Transactions!$J:$J,ROW()-8)="",TODAY(),INDEX(Transactions!$G:$G,ROW()-8))</f>
        <v>46229</v>
      </c>
      <c r="F8855">
        <f>IF(INDEX(Transactions!$J:$J,ROW()-8)="",0,INDEX(Transactions!$O:$O,ROW()-8))</f>
        <v>0</v>
      </c>
    </row>
    <row r="8856" spans="2:6" x14ac:dyDescent="0.15">
      <c r="B8856">
        <f ca="1">IF(INDEX(Transactions!$J:$J,ROW()-8)="",TODAY(),INDEX(Transactions!$G:$G,ROW()-8))</f>
        <v>46229</v>
      </c>
      <c r="F8856">
        <f>IF(INDEX(Transactions!$J:$J,ROW()-8)="",0,INDEX(Transactions!$O:$O,ROW()-8))</f>
        <v>0</v>
      </c>
    </row>
    <row r="8857" spans="2:6" x14ac:dyDescent="0.15">
      <c r="B8857">
        <f ca="1">IF(INDEX(Transactions!$J:$J,ROW()-8)="",TODAY(),INDEX(Transactions!$G:$G,ROW()-8))</f>
        <v>46229</v>
      </c>
      <c r="F8857">
        <f>IF(INDEX(Transactions!$J:$J,ROW()-8)="",0,INDEX(Transactions!$O:$O,ROW()-8))</f>
        <v>0</v>
      </c>
    </row>
    <row r="8858" spans="2:6" x14ac:dyDescent="0.15">
      <c r="B8858">
        <f ca="1">IF(INDEX(Transactions!$J:$J,ROW()-8)="",TODAY(),INDEX(Transactions!$G:$G,ROW()-8))</f>
        <v>46229</v>
      </c>
      <c r="F8858">
        <f>IF(INDEX(Transactions!$J:$J,ROW()-8)="",0,INDEX(Transactions!$O:$O,ROW()-8))</f>
        <v>0</v>
      </c>
    </row>
    <row r="8859" spans="2:6" x14ac:dyDescent="0.15">
      <c r="B8859">
        <f ca="1">IF(INDEX(Transactions!$J:$J,ROW()-8)="",TODAY(),INDEX(Transactions!$G:$G,ROW()-8))</f>
        <v>46229</v>
      </c>
      <c r="F8859">
        <f>IF(INDEX(Transactions!$J:$J,ROW()-8)="",0,INDEX(Transactions!$O:$O,ROW()-8))</f>
        <v>0</v>
      </c>
    </row>
    <row r="8860" spans="2:6" x14ac:dyDescent="0.15">
      <c r="B8860">
        <f ca="1">IF(INDEX(Transactions!$J:$J,ROW()-8)="",TODAY(),INDEX(Transactions!$G:$G,ROW()-8))</f>
        <v>46229</v>
      </c>
      <c r="F8860">
        <f>IF(INDEX(Transactions!$J:$J,ROW()-8)="",0,INDEX(Transactions!$O:$O,ROW()-8))</f>
        <v>0</v>
      </c>
    </row>
    <row r="8861" spans="2:6" x14ac:dyDescent="0.15">
      <c r="B8861">
        <f ca="1">IF(INDEX(Transactions!$J:$J,ROW()-8)="",TODAY(),INDEX(Transactions!$G:$G,ROW()-8))</f>
        <v>46229</v>
      </c>
      <c r="F8861">
        <f>IF(INDEX(Transactions!$J:$J,ROW()-8)="",0,INDEX(Transactions!$O:$O,ROW()-8))</f>
        <v>0</v>
      </c>
    </row>
    <row r="8862" spans="2:6" x14ac:dyDescent="0.15">
      <c r="B8862">
        <f ca="1">IF(INDEX(Transactions!$J:$J,ROW()-8)="",TODAY(),INDEX(Transactions!$G:$G,ROW()-8))</f>
        <v>46229</v>
      </c>
      <c r="F8862">
        <f>IF(INDEX(Transactions!$J:$J,ROW()-8)="",0,INDEX(Transactions!$O:$O,ROW()-8))</f>
        <v>0</v>
      </c>
    </row>
    <row r="8863" spans="2:6" x14ac:dyDescent="0.15">
      <c r="B8863">
        <f ca="1">IF(INDEX(Transactions!$J:$J,ROW()-8)="",TODAY(),INDEX(Transactions!$G:$G,ROW()-8))</f>
        <v>46229</v>
      </c>
      <c r="F8863">
        <f>IF(INDEX(Transactions!$J:$J,ROW()-8)="",0,INDEX(Transactions!$O:$O,ROW()-8))</f>
        <v>0</v>
      </c>
    </row>
    <row r="8864" spans="2:6" x14ac:dyDescent="0.15">
      <c r="B8864">
        <f ca="1">IF(INDEX(Transactions!$J:$J,ROW()-8)="",TODAY(),INDEX(Transactions!$G:$G,ROW()-8))</f>
        <v>46229</v>
      </c>
      <c r="F8864">
        <f>IF(INDEX(Transactions!$J:$J,ROW()-8)="",0,INDEX(Transactions!$O:$O,ROW()-8))</f>
        <v>0</v>
      </c>
    </row>
    <row r="8865" spans="2:6" x14ac:dyDescent="0.15">
      <c r="B8865">
        <f ca="1">IF(INDEX(Transactions!$J:$J,ROW()-8)="",TODAY(),INDEX(Transactions!$G:$G,ROW()-8))</f>
        <v>46229</v>
      </c>
      <c r="F8865">
        <f>IF(INDEX(Transactions!$J:$J,ROW()-8)="",0,INDEX(Transactions!$O:$O,ROW()-8))</f>
        <v>0</v>
      </c>
    </row>
    <row r="8866" spans="2:6" x14ac:dyDescent="0.15">
      <c r="B8866">
        <f ca="1">IF(INDEX(Transactions!$J:$J,ROW()-8)="",TODAY(),INDEX(Transactions!$G:$G,ROW()-8))</f>
        <v>46229</v>
      </c>
      <c r="F8866">
        <f>IF(INDEX(Transactions!$J:$J,ROW()-8)="",0,INDEX(Transactions!$O:$O,ROW()-8))</f>
        <v>0</v>
      </c>
    </row>
    <row r="8867" spans="2:6" x14ac:dyDescent="0.15">
      <c r="B8867">
        <f ca="1">IF(INDEX(Transactions!$J:$J,ROW()-8)="",TODAY(),INDEX(Transactions!$G:$G,ROW()-8))</f>
        <v>46229</v>
      </c>
      <c r="F8867">
        <f>IF(INDEX(Transactions!$J:$J,ROW()-8)="",0,INDEX(Transactions!$O:$O,ROW()-8))</f>
        <v>0</v>
      </c>
    </row>
    <row r="8868" spans="2:6" x14ac:dyDescent="0.15">
      <c r="B8868">
        <f ca="1">IF(INDEX(Transactions!$J:$J,ROW()-8)="",TODAY(),INDEX(Transactions!$G:$G,ROW()-8))</f>
        <v>46229</v>
      </c>
      <c r="F8868">
        <f>IF(INDEX(Transactions!$J:$J,ROW()-8)="",0,INDEX(Transactions!$O:$O,ROW()-8))</f>
        <v>0</v>
      </c>
    </row>
    <row r="8869" spans="2:6" x14ac:dyDescent="0.15">
      <c r="B8869">
        <f ca="1">IF(INDEX(Transactions!$J:$J,ROW()-8)="",TODAY(),INDEX(Transactions!$G:$G,ROW()-8))</f>
        <v>46229</v>
      </c>
      <c r="F8869">
        <f>IF(INDEX(Transactions!$J:$J,ROW()-8)="",0,INDEX(Transactions!$O:$O,ROW()-8))</f>
        <v>0</v>
      </c>
    </row>
    <row r="8870" spans="2:6" x14ac:dyDescent="0.15">
      <c r="B8870">
        <f ca="1">IF(INDEX(Transactions!$J:$J,ROW()-8)="",TODAY(),INDEX(Transactions!$G:$G,ROW()-8))</f>
        <v>46229</v>
      </c>
      <c r="F8870">
        <f>IF(INDEX(Transactions!$J:$J,ROW()-8)="",0,INDEX(Transactions!$O:$O,ROW()-8))</f>
        <v>0</v>
      </c>
    </row>
    <row r="8871" spans="2:6" x14ac:dyDescent="0.15">
      <c r="B8871">
        <f ca="1">IF(INDEX(Transactions!$J:$J,ROW()-8)="",TODAY(),INDEX(Transactions!$G:$G,ROW()-8))</f>
        <v>46229</v>
      </c>
      <c r="F8871">
        <f>IF(INDEX(Transactions!$J:$J,ROW()-8)="",0,INDEX(Transactions!$O:$O,ROW()-8))</f>
        <v>0</v>
      </c>
    </row>
    <row r="8872" spans="2:6" x14ac:dyDescent="0.15">
      <c r="B8872">
        <f ca="1">IF(INDEX(Transactions!$J:$J,ROW()-8)="",TODAY(),INDEX(Transactions!$G:$G,ROW()-8))</f>
        <v>46229</v>
      </c>
      <c r="F8872">
        <f>IF(INDEX(Transactions!$J:$J,ROW()-8)="",0,INDEX(Transactions!$O:$O,ROW()-8))</f>
        <v>0</v>
      </c>
    </row>
    <row r="8873" spans="2:6" x14ac:dyDescent="0.15">
      <c r="B8873">
        <f ca="1">IF(INDEX(Transactions!$J:$J,ROW()-8)="",TODAY(),INDEX(Transactions!$G:$G,ROW()-8))</f>
        <v>46229</v>
      </c>
      <c r="F8873">
        <f>IF(INDEX(Transactions!$J:$J,ROW()-8)="",0,INDEX(Transactions!$O:$O,ROW()-8))</f>
        <v>0</v>
      </c>
    </row>
    <row r="8874" spans="2:6" x14ac:dyDescent="0.15">
      <c r="B8874">
        <f ca="1">IF(INDEX(Transactions!$J:$J,ROW()-8)="",TODAY(),INDEX(Transactions!$G:$G,ROW()-8))</f>
        <v>46229</v>
      </c>
      <c r="F8874">
        <f>IF(INDEX(Transactions!$J:$J,ROW()-8)="",0,INDEX(Transactions!$O:$O,ROW()-8))</f>
        <v>0</v>
      </c>
    </row>
    <row r="8875" spans="2:6" x14ac:dyDescent="0.15">
      <c r="B8875">
        <f ca="1">IF(INDEX(Transactions!$J:$J,ROW()-8)="",TODAY(),INDEX(Transactions!$G:$G,ROW()-8))</f>
        <v>46229</v>
      </c>
      <c r="F8875">
        <f>IF(INDEX(Transactions!$J:$J,ROW()-8)="",0,INDEX(Transactions!$O:$O,ROW()-8))</f>
        <v>0</v>
      </c>
    </row>
    <row r="8876" spans="2:6" x14ac:dyDescent="0.15">
      <c r="B8876">
        <f ca="1">IF(INDEX(Transactions!$J:$J,ROW()-8)="",TODAY(),INDEX(Transactions!$G:$G,ROW()-8))</f>
        <v>46229</v>
      </c>
      <c r="F8876">
        <f>IF(INDEX(Transactions!$J:$J,ROW()-8)="",0,INDEX(Transactions!$O:$O,ROW()-8))</f>
        <v>0</v>
      </c>
    </row>
    <row r="8877" spans="2:6" x14ac:dyDescent="0.15">
      <c r="B8877">
        <f ca="1">IF(INDEX(Transactions!$J:$J,ROW()-8)="",TODAY(),INDEX(Transactions!$G:$G,ROW()-8))</f>
        <v>46229</v>
      </c>
      <c r="F8877">
        <f>IF(INDEX(Transactions!$J:$J,ROW()-8)="",0,INDEX(Transactions!$O:$O,ROW()-8))</f>
        <v>0</v>
      </c>
    </row>
    <row r="8878" spans="2:6" x14ac:dyDescent="0.15">
      <c r="B8878">
        <f ca="1">IF(INDEX(Transactions!$J:$J,ROW()-8)="",TODAY(),INDEX(Transactions!$G:$G,ROW()-8))</f>
        <v>46229</v>
      </c>
      <c r="F8878">
        <f>IF(INDEX(Transactions!$J:$J,ROW()-8)="",0,INDEX(Transactions!$O:$O,ROW()-8))</f>
        <v>0</v>
      </c>
    </row>
    <row r="8879" spans="2:6" x14ac:dyDescent="0.15">
      <c r="B8879">
        <f ca="1">IF(INDEX(Transactions!$J:$J,ROW()-8)="",TODAY(),INDEX(Transactions!$G:$G,ROW()-8))</f>
        <v>46229</v>
      </c>
      <c r="F8879">
        <f>IF(INDEX(Transactions!$J:$J,ROW()-8)="",0,INDEX(Transactions!$O:$O,ROW()-8))</f>
        <v>0</v>
      </c>
    </row>
    <row r="8880" spans="2:6" x14ac:dyDescent="0.15">
      <c r="B8880">
        <f ca="1">IF(INDEX(Transactions!$J:$J,ROW()-8)="",TODAY(),INDEX(Transactions!$G:$G,ROW()-8))</f>
        <v>46229</v>
      </c>
      <c r="F8880">
        <f>IF(INDEX(Transactions!$J:$J,ROW()-8)="",0,INDEX(Transactions!$O:$O,ROW()-8))</f>
        <v>0</v>
      </c>
    </row>
    <row r="8881" spans="2:6" x14ac:dyDescent="0.15">
      <c r="B8881">
        <f ca="1">IF(INDEX(Transactions!$J:$J,ROW()-8)="",TODAY(),INDEX(Transactions!$G:$G,ROW()-8))</f>
        <v>46229</v>
      </c>
      <c r="F8881">
        <f>IF(INDEX(Transactions!$J:$J,ROW()-8)="",0,INDEX(Transactions!$O:$O,ROW()-8))</f>
        <v>0</v>
      </c>
    </row>
    <row r="8882" spans="2:6" x14ac:dyDescent="0.15">
      <c r="B8882">
        <f ca="1">IF(INDEX(Transactions!$J:$J,ROW()-8)="",TODAY(),INDEX(Transactions!$G:$G,ROW()-8))</f>
        <v>46229</v>
      </c>
      <c r="F8882">
        <f>IF(INDEX(Transactions!$J:$J,ROW()-8)="",0,INDEX(Transactions!$O:$O,ROW()-8))</f>
        <v>0</v>
      </c>
    </row>
    <row r="8883" spans="2:6" x14ac:dyDescent="0.15">
      <c r="B8883">
        <f ca="1">IF(INDEX(Transactions!$J:$J,ROW()-8)="",TODAY(),INDEX(Transactions!$G:$G,ROW()-8))</f>
        <v>46229</v>
      </c>
      <c r="F8883">
        <f>IF(INDEX(Transactions!$J:$J,ROW()-8)="",0,INDEX(Transactions!$O:$O,ROW()-8))</f>
        <v>0</v>
      </c>
    </row>
    <row r="8884" spans="2:6" x14ac:dyDescent="0.15">
      <c r="B8884">
        <f ca="1">IF(INDEX(Transactions!$J:$J,ROW()-8)="",TODAY(),INDEX(Transactions!$G:$G,ROW()-8))</f>
        <v>46229</v>
      </c>
      <c r="F8884">
        <f>IF(INDEX(Transactions!$J:$J,ROW()-8)="",0,INDEX(Transactions!$O:$O,ROW()-8))</f>
        <v>0</v>
      </c>
    </row>
    <row r="8885" spans="2:6" x14ac:dyDescent="0.15">
      <c r="B8885">
        <f ca="1">IF(INDEX(Transactions!$J:$J,ROW()-8)="",TODAY(),INDEX(Transactions!$G:$G,ROW()-8))</f>
        <v>46229</v>
      </c>
      <c r="F8885">
        <f>IF(INDEX(Transactions!$J:$J,ROW()-8)="",0,INDEX(Transactions!$O:$O,ROW()-8))</f>
        <v>0</v>
      </c>
    </row>
    <row r="8886" spans="2:6" x14ac:dyDescent="0.15">
      <c r="B8886">
        <f ca="1">IF(INDEX(Transactions!$J:$J,ROW()-8)="",TODAY(),INDEX(Transactions!$G:$G,ROW()-8))</f>
        <v>46229</v>
      </c>
      <c r="F8886">
        <f>IF(INDEX(Transactions!$J:$J,ROW()-8)="",0,INDEX(Transactions!$O:$O,ROW()-8))</f>
        <v>0</v>
      </c>
    </row>
    <row r="8887" spans="2:6" x14ac:dyDescent="0.15">
      <c r="B8887">
        <f ca="1">IF(INDEX(Transactions!$J:$J,ROW()-8)="",TODAY(),INDEX(Transactions!$G:$G,ROW()-8))</f>
        <v>46229</v>
      </c>
      <c r="F8887">
        <f>IF(INDEX(Transactions!$J:$J,ROW()-8)="",0,INDEX(Transactions!$O:$O,ROW()-8))</f>
        <v>0</v>
      </c>
    </row>
    <row r="8888" spans="2:6" x14ac:dyDescent="0.15">
      <c r="B8888">
        <f ca="1">IF(INDEX(Transactions!$J:$J,ROW()-8)="",TODAY(),INDEX(Transactions!$G:$G,ROW()-8))</f>
        <v>46229</v>
      </c>
      <c r="F8888">
        <f>IF(INDEX(Transactions!$J:$J,ROW()-8)="",0,INDEX(Transactions!$O:$O,ROW()-8))</f>
        <v>0</v>
      </c>
    </row>
    <row r="8889" spans="2:6" x14ac:dyDescent="0.15">
      <c r="B8889">
        <f ca="1">IF(INDEX(Transactions!$J:$J,ROW()-8)="",TODAY(),INDEX(Transactions!$G:$G,ROW()-8))</f>
        <v>46229</v>
      </c>
      <c r="F8889">
        <f>IF(INDEX(Transactions!$J:$J,ROW()-8)="",0,INDEX(Transactions!$O:$O,ROW()-8))</f>
        <v>0</v>
      </c>
    </row>
    <row r="8890" spans="2:6" x14ac:dyDescent="0.15">
      <c r="B8890">
        <f ca="1">IF(INDEX(Transactions!$J:$J,ROW()-8)="",TODAY(),INDEX(Transactions!$G:$G,ROW()-8))</f>
        <v>46229</v>
      </c>
      <c r="F8890">
        <f>IF(INDEX(Transactions!$J:$J,ROW()-8)="",0,INDEX(Transactions!$O:$O,ROW()-8))</f>
        <v>0</v>
      </c>
    </row>
    <row r="8891" spans="2:6" x14ac:dyDescent="0.15">
      <c r="B8891">
        <f ca="1">IF(INDEX(Transactions!$J:$J,ROW()-8)="",TODAY(),INDEX(Transactions!$G:$G,ROW()-8))</f>
        <v>46229</v>
      </c>
      <c r="F8891">
        <f>IF(INDEX(Transactions!$J:$J,ROW()-8)="",0,INDEX(Transactions!$O:$O,ROW()-8))</f>
        <v>0</v>
      </c>
    </row>
    <row r="8892" spans="2:6" x14ac:dyDescent="0.15">
      <c r="B8892">
        <f ca="1">IF(INDEX(Transactions!$J:$J,ROW()-8)="",TODAY(),INDEX(Transactions!$G:$G,ROW()-8))</f>
        <v>46229</v>
      </c>
      <c r="F8892">
        <f>IF(INDEX(Transactions!$J:$J,ROW()-8)="",0,INDEX(Transactions!$O:$O,ROW()-8))</f>
        <v>0</v>
      </c>
    </row>
    <row r="8893" spans="2:6" x14ac:dyDescent="0.15">
      <c r="B8893">
        <f ca="1">IF(INDEX(Transactions!$J:$J,ROW()-8)="",TODAY(),INDEX(Transactions!$G:$G,ROW()-8))</f>
        <v>46229</v>
      </c>
      <c r="F8893">
        <f>IF(INDEX(Transactions!$J:$J,ROW()-8)="",0,INDEX(Transactions!$O:$O,ROW()-8))</f>
        <v>0</v>
      </c>
    </row>
    <row r="8894" spans="2:6" x14ac:dyDescent="0.15">
      <c r="B8894">
        <f ca="1">IF(INDEX(Transactions!$J:$J,ROW()-8)="",TODAY(),INDEX(Transactions!$G:$G,ROW()-8))</f>
        <v>46229</v>
      </c>
      <c r="F8894">
        <f>IF(INDEX(Transactions!$J:$J,ROW()-8)="",0,INDEX(Transactions!$O:$O,ROW()-8))</f>
        <v>0</v>
      </c>
    </row>
    <row r="8895" spans="2:6" x14ac:dyDescent="0.15">
      <c r="B8895">
        <f ca="1">IF(INDEX(Transactions!$J:$J,ROW()-8)="",TODAY(),INDEX(Transactions!$G:$G,ROW()-8))</f>
        <v>46229</v>
      </c>
      <c r="F8895">
        <f>IF(INDEX(Transactions!$J:$J,ROW()-8)="",0,INDEX(Transactions!$O:$O,ROW()-8))</f>
        <v>0</v>
      </c>
    </row>
    <row r="8896" spans="2:6" x14ac:dyDescent="0.15">
      <c r="B8896">
        <f ca="1">IF(INDEX(Transactions!$J:$J,ROW()-8)="",TODAY(),INDEX(Transactions!$G:$G,ROW()-8))</f>
        <v>46229</v>
      </c>
      <c r="F8896">
        <f>IF(INDEX(Transactions!$J:$J,ROW()-8)="",0,INDEX(Transactions!$O:$O,ROW()-8))</f>
        <v>0</v>
      </c>
    </row>
    <row r="8897" spans="2:6" x14ac:dyDescent="0.15">
      <c r="B8897">
        <f ca="1">IF(INDEX(Transactions!$J:$J,ROW()-8)="",TODAY(),INDEX(Transactions!$G:$G,ROW()-8))</f>
        <v>46229</v>
      </c>
      <c r="F8897">
        <f>IF(INDEX(Transactions!$J:$J,ROW()-8)="",0,INDEX(Transactions!$O:$O,ROW()-8))</f>
        <v>0</v>
      </c>
    </row>
    <row r="8898" spans="2:6" x14ac:dyDescent="0.15">
      <c r="B8898">
        <f ca="1">IF(INDEX(Transactions!$J:$J,ROW()-8)="",TODAY(),INDEX(Transactions!$G:$G,ROW()-8))</f>
        <v>46229</v>
      </c>
      <c r="F8898">
        <f>IF(INDEX(Transactions!$J:$J,ROW()-8)="",0,INDEX(Transactions!$O:$O,ROW()-8))</f>
        <v>0</v>
      </c>
    </row>
    <row r="8899" spans="2:6" x14ac:dyDescent="0.15">
      <c r="B8899">
        <f ca="1">IF(INDEX(Transactions!$J:$J,ROW()-8)="",TODAY(),INDEX(Transactions!$G:$G,ROW()-8))</f>
        <v>46229</v>
      </c>
      <c r="F8899">
        <f>IF(INDEX(Transactions!$J:$J,ROW()-8)="",0,INDEX(Transactions!$O:$O,ROW()-8))</f>
        <v>0</v>
      </c>
    </row>
    <row r="8900" spans="2:6" x14ac:dyDescent="0.15">
      <c r="B8900">
        <f ca="1">IF(INDEX(Transactions!$J:$J,ROW()-8)="",TODAY(),INDEX(Transactions!$G:$G,ROW()-8))</f>
        <v>46229</v>
      </c>
      <c r="F8900">
        <f>IF(INDEX(Transactions!$J:$J,ROW()-8)="",0,INDEX(Transactions!$O:$O,ROW()-8))</f>
        <v>0</v>
      </c>
    </row>
    <row r="8901" spans="2:6" x14ac:dyDescent="0.15">
      <c r="B8901">
        <f ca="1">IF(INDEX(Transactions!$J:$J,ROW()-8)="",TODAY(),INDEX(Transactions!$G:$G,ROW()-8))</f>
        <v>46229</v>
      </c>
      <c r="F8901">
        <f>IF(INDEX(Transactions!$J:$J,ROW()-8)="",0,INDEX(Transactions!$O:$O,ROW()-8))</f>
        <v>0</v>
      </c>
    </row>
    <row r="8902" spans="2:6" x14ac:dyDescent="0.15">
      <c r="B8902">
        <f ca="1">IF(INDEX(Transactions!$J:$J,ROW()-8)="",TODAY(),INDEX(Transactions!$G:$G,ROW()-8))</f>
        <v>46229</v>
      </c>
      <c r="F8902">
        <f>IF(INDEX(Transactions!$J:$J,ROW()-8)="",0,INDEX(Transactions!$O:$O,ROW()-8))</f>
        <v>0</v>
      </c>
    </row>
    <row r="8903" spans="2:6" x14ac:dyDescent="0.15">
      <c r="B8903">
        <f ca="1">IF(INDEX(Transactions!$J:$J,ROW()-8)="",TODAY(),INDEX(Transactions!$G:$G,ROW()-8))</f>
        <v>46229</v>
      </c>
      <c r="F8903">
        <f>IF(INDEX(Transactions!$J:$J,ROW()-8)="",0,INDEX(Transactions!$O:$O,ROW()-8))</f>
        <v>0</v>
      </c>
    </row>
    <row r="8904" spans="2:6" x14ac:dyDescent="0.15">
      <c r="B8904">
        <f ca="1">IF(INDEX(Transactions!$J:$J,ROW()-8)="",TODAY(),INDEX(Transactions!$G:$G,ROW()-8))</f>
        <v>46229</v>
      </c>
      <c r="F8904">
        <f>IF(INDEX(Transactions!$J:$J,ROW()-8)="",0,INDEX(Transactions!$O:$O,ROW()-8))</f>
        <v>0</v>
      </c>
    </row>
    <row r="8905" spans="2:6" x14ac:dyDescent="0.15">
      <c r="B8905">
        <f ca="1">IF(INDEX(Transactions!$J:$J,ROW()-8)="",TODAY(),INDEX(Transactions!$G:$G,ROW()-8))</f>
        <v>46229</v>
      </c>
      <c r="F8905">
        <f>IF(INDEX(Transactions!$J:$J,ROW()-8)="",0,INDEX(Transactions!$O:$O,ROW()-8))</f>
        <v>0</v>
      </c>
    </row>
    <row r="8906" spans="2:6" x14ac:dyDescent="0.15">
      <c r="B8906">
        <f ca="1">IF(INDEX(Transactions!$J:$J,ROW()-8)="",TODAY(),INDEX(Transactions!$G:$G,ROW()-8))</f>
        <v>46229</v>
      </c>
      <c r="F8906">
        <f>IF(INDEX(Transactions!$J:$J,ROW()-8)="",0,INDEX(Transactions!$O:$O,ROW()-8))</f>
        <v>0</v>
      </c>
    </row>
    <row r="8907" spans="2:6" x14ac:dyDescent="0.15">
      <c r="B8907">
        <f ca="1">IF(INDEX(Transactions!$J:$J,ROW()-8)="",TODAY(),INDEX(Transactions!$G:$G,ROW()-8))</f>
        <v>46229</v>
      </c>
      <c r="F8907">
        <f>IF(INDEX(Transactions!$J:$J,ROW()-8)="",0,INDEX(Transactions!$O:$O,ROW()-8))</f>
        <v>0</v>
      </c>
    </row>
    <row r="8908" spans="2:6" x14ac:dyDescent="0.15">
      <c r="B8908">
        <f ca="1">IF(INDEX(Transactions!$J:$J,ROW()-8)="",TODAY(),INDEX(Transactions!$G:$G,ROW()-8))</f>
        <v>46229</v>
      </c>
      <c r="F8908">
        <f>IF(INDEX(Transactions!$J:$J,ROW()-8)="",0,INDEX(Transactions!$O:$O,ROW()-8))</f>
        <v>0</v>
      </c>
    </row>
    <row r="8909" spans="2:6" x14ac:dyDescent="0.15">
      <c r="B8909">
        <f ca="1">IF(INDEX(Transactions!$J:$J,ROW()-8)="",TODAY(),INDEX(Transactions!$G:$G,ROW()-8))</f>
        <v>46229</v>
      </c>
      <c r="F8909">
        <f>IF(INDEX(Transactions!$J:$J,ROW()-8)="",0,INDEX(Transactions!$O:$O,ROW()-8))</f>
        <v>0</v>
      </c>
    </row>
    <row r="8910" spans="2:6" x14ac:dyDescent="0.15">
      <c r="B8910">
        <f ca="1">IF(INDEX(Transactions!$J:$J,ROW()-8)="",TODAY(),INDEX(Transactions!$G:$G,ROW()-8))</f>
        <v>46229</v>
      </c>
      <c r="F8910">
        <f>IF(INDEX(Transactions!$J:$J,ROW()-8)="",0,INDEX(Transactions!$O:$O,ROW()-8))</f>
        <v>0</v>
      </c>
    </row>
    <row r="8911" spans="2:6" x14ac:dyDescent="0.15">
      <c r="B8911">
        <f ca="1">IF(INDEX(Transactions!$J:$J,ROW()-8)="",TODAY(),INDEX(Transactions!$G:$G,ROW()-8))</f>
        <v>46229</v>
      </c>
      <c r="F8911">
        <f>IF(INDEX(Transactions!$J:$J,ROW()-8)="",0,INDEX(Transactions!$O:$O,ROW()-8))</f>
        <v>0</v>
      </c>
    </row>
    <row r="8912" spans="2:6" x14ac:dyDescent="0.15">
      <c r="B8912">
        <f ca="1">IF(INDEX(Transactions!$J:$J,ROW()-8)="",TODAY(),INDEX(Transactions!$G:$G,ROW()-8))</f>
        <v>46229</v>
      </c>
      <c r="F8912">
        <f>IF(INDEX(Transactions!$J:$J,ROW()-8)="",0,INDEX(Transactions!$O:$O,ROW()-8))</f>
        <v>0</v>
      </c>
    </row>
    <row r="8913" spans="2:6" x14ac:dyDescent="0.15">
      <c r="B8913">
        <f ca="1">IF(INDEX(Transactions!$J:$J,ROW()-8)="",TODAY(),INDEX(Transactions!$G:$G,ROW()-8))</f>
        <v>46229</v>
      </c>
      <c r="F8913">
        <f>IF(INDEX(Transactions!$J:$J,ROW()-8)="",0,INDEX(Transactions!$O:$O,ROW()-8))</f>
        <v>0</v>
      </c>
    </row>
    <row r="8914" spans="2:6" x14ac:dyDescent="0.15">
      <c r="B8914">
        <f ca="1">IF(INDEX(Transactions!$J:$J,ROW()-8)="",TODAY(),INDEX(Transactions!$G:$G,ROW()-8))</f>
        <v>46229</v>
      </c>
      <c r="F8914">
        <f>IF(INDEX(Transactions!$J:$J,ROW()-8)="",0,INDEX(Transactions!$O:$O,ROW()-8))</f>
        <v>0</v>
      </c>
    </row>
    <row r="8915" spans="2:6" x14ac:dyDescent="0.15">
      <c r="B8915">
        <f ca="1">IF(INDEX(Transactions!$J:$J,ROW()-8)="",TODAY(),INDEX(Transactions!$G:$G,ROW()-8))</f>
        <v>46229</v>
      </c>
      <c r="F8915">
        <f>IF(INDEX(Transactions!$J:$J,ROW()-8)="",0,INDEX(Transactions!$O:$O,ROW()-8))</f>
        <v>0</v>
      </c>
    </row>
    <row r="8916" spans="2:6" x14ac:dyDescent="0.15">
      <c r="B8916">
        <f ca="1">IF(INDEX(Transactions!$J:$J,ROW()-8)="",TODAY(),INDEX(Transactions!$G:$G,ROW()-8))</f>
        <v>46229</v>
      </c>
      <c r="F8916">
        <f>IF(INDEX(Transactions!$J:$J,ROW()-8)="",0,INDEX(Transactions!$O:$O,ROW()-8))</f>
        <v>0</v>
      </c>
    </row>
    <row r="8917" spans="2:6" x14ac:dyDescent="0.15">
      <c r="B8917">
        <f ca="1">IF(INDEX(Transactions!$J:$J,ROW()-8)="",TODAY(),INDEX(Transactions!$G:$G,ROW()-8))</f>
        <v>46229</v>
      </c>
      <c r="F8917">
        <f>IF(INDEX(Transactions!$J:$J,ROW()-8)="",0,INDEX(Transactions!$O:$O,ROW()-8))</f>
        <v>0</v>
      </c>
    </row>
    <row r="8918" spans="2:6" x14ac:dyDescent="0.15">
      <c r="B8918">
        <f ca="1">IF(INDEX(Transactions!$J:$J,ROW()-8)="",TODAY(),INDEX(Transactions!$G:$G,ROW()-8))</f>
        <v>46229</v>
      </c>
      <c r="F8918">
        <f>IF(INDEX(Transactions!$J:$J,ROW()-8)="",0,INDEX(Transactions!$O:$O,ROW()-8))</f>
        <v>0</v>
      </c>
    </row>
    <row r="8919" spans="2:6" x14ac:dyDescent="0.15">
      <c r="B8919">
        <f ca="1">IF(INDEX(Transactions!$J:$J,ROW()-8)="",TODAY(),INDEX(Transactions!$G:$G,ROW()-8))</f>
        <v>46229</v>
      </c>
      <c r="F8919">
        <f>IF(INDEX(Transactions!$J:$J,ROW()-8)="",0,INDEX(Transactions!$O:$O,ROW()-8))</f>
        <v>0</v>
      </c>
    </row>
    <row r="8920" spans="2:6" x14ac:dyDescent="0.15">
      <c r="B8920">
        <f ca="1">IF(INDEX(Transactions!$J:$J,ROW()-8)="",TODAY(),INDEX(Transactions!$G:$G,ROW()-8))</f>
        <v>46229</v>
      </c>
      <c r="F8920">
        <f>IF(INDEX(Transactions!$J:$J,ROW()-8)="",0,INDEX(Transactions!$O:$O,ROW()-8))</f>
        <v>0</v>
      </c>
    </row>
    <row r="8921" spans="2:6" x14ac:dyDescent="0.15">
      <c r="B8921">
        <f ca="1">IF(INDEX(Transactions!$J:$J,ROW()-8)="",TODAY(),INDEX(Transactions!$G:$G,ROW()-8))</f>
        <v>46229</v>
      </c>
      <c r="F8921">
        <f>IF(INDEX(Transactions!$J:$J,ROW()-8)="",0,INDEX(Transactions!$O:$O,ROW()-8))</f>
        <v>0</v>
      </c>
    </row>
    <row r="8922" spans="2:6" x14ac:dyDescent="0.15">
      <c r="B8922">
        <f ca="1">IF(INDEX(Transactions!$J:$J,ROW()-8)="",TODAY(),INDEX(Transactions!$G:$G,ROW()-8))</f>
        <v>46229</v>
      </c>
      <c r="F8922">
        <f>IF(INDEX(Transactions!$J:$J,ROW()-8)="",0,INDEX(Transactions!$O:$O,ROW()-8))</f>
        <v>0</v>
      </c>
    </row>
    <row r="8923" spans="2:6" x14ac:dyDescent="0.15">
      <c r="B8923">
        <f ca="1">IF(INDEX(Transactions!$J:$J,ROW()-8)="",TODAY(),INDEX(Transactions!$G:$G,ROW()-8))</f>
        <v>46229</v>
      </c>
      <c r="F8923">
        <f>IF(INDEX(Transactions!$J:$J,ROW()-8)="",0,INDEX(Transactions!$O:$O,ROW()-8))</f>
        <v>0</v>
      </c>
    </row>
    <row r="8924" spans="2:6" x14ac:dyDescent="0.15">
      <c r="B8924">
        <f ca="1">IF(INDEX(Transactions!$J:$J,ROW()-8)="",TODAY(),INDEX(Transactions!$G:$G,ROW()-8))</f>
        <v>46229</v>
      </c>
      <c r="F8924">
        <f>IF(INDEX(Transactions!$J:$J,ROW()-8)="",0,INDEX(Transactions!$O:$O,ROW()-8))</f>
        <v>0</v>
      </c>
    </row>
    <row r="8925" spans="2:6" x14ac:dyDescent="0.15">
      <c r="B8925">
        <f ca="1">IF(INDEX(Transactions!$J:$J,ROW()-8)="",TODAY(),INDEX(Transactions!$G:$G,ROW()-8))</f>
        <v>46229</v>
      </c>
      <c r="F8925">
        <f>IF(INDEX(Transactions!$J:$J,ROW()-8)="",0,INDEX(Transactions!$O:$O,ROW()-8))</f>
        <v>0</v>
      </c>
    </row>
    <row r="8926" spans="2:6" x14ac:dyDescent="0.15">
      <c r="B8926">
        <f ca="1">IF(INDEX(Transactions!$J:$J,ROW()-8)="",TODAY(),INDEX(Transactions!$G:$G,ROW()-8))</f>
        <v>46229</v>
      </c>
      <c r="F8926">
        <f>IF(INDEX(Transactions!$J:$J,ROW()-8)="",0,INDEX(Transactions!$O:$O,ROW()-8))</f>
        <v>0</v>
      </c>
    </row>
    <row r="8927" spans="2:6" x14ac:dyDescent="0.15">
      <c r="B8927">
        <f ca="1">IF(INDEX(Transactions!$J:$J,ROW()-8)="",TODAY(),INDEX(Transactions!$G:$G,ROW()-8))</f>
        <v>46229</v>
      </c>
      <c r="F8927">
        <f>IF(INDEX(Transactions!$J:$J,ROW()-8)="",0,INDEX(Transactions!$O:$O,ROW()-8))</f>
        <v>0</v>
      </c>
    </row>
    <row r="8928" spans="2:6" x14ac:dyDescent="0.15">
      <c r="B8928">
        <f ca="1">IF(INDEX(Transactions!$J:$J,ROW()-8)="",TODAY(),INDEX(Transactions!$G:$G,ROW()-8))</f>
        <v>46229</v>
      </c>
      <c r="F8928">
        <f>IF(INDEX(Transactions!$J:$J,ROW()-8)="",0,INDEX(Transactions!$O:$O,ROW()-8))</f>
        <v>0</v>
      </c>
    </row>
    <row r="8929" spans="2:6" x14ac:dyDescent="0.15">
      <c r="B8929">
        <f ca="1">IF(INDEX(Transactions!$J:$J,ROW()-8)="",TODAY(),INDEX(Transactions!$G:$G,ROW()-8))</f>
        <v>46229</v>
      </c>
      <c r="F8929">
        <f>IF(INDEX(Transactions!$J:$J,ROW()-8)="",0,INDEX(Transactions!$O:$O,ROW()-8))</f>
        <v>0</v>
      </c>
    </row>
    <row r="8930" spans="2:6" x14ac:dyDescent="0.15">
      <c r="B8930">
        <f ca="1">IF(INDEX(Transactions!$J:$J,ROW()-8)="",TODAY(),INDEX(Transactions!$G:$G,ROW()-8))</f>
        <v>46229</v>
      </c>
      <c r="F8930">
        <f>IF(INDEX(Transactions!$J:$J,ROW()-8)="",0,INDEX(Transactions!$O:$O,ROW()-8))</f>
        <v>0</v>
      </c>
    </row>
    <row r="8931" spans="2:6" x14ac:dyDescent="0.15">
      <c r="B8931">
        <f ca="1">IF(INDEX(Transactions!$J:$J,ROW()-8)="",TODAY(),INDEX(Transactions!$G:$G,ROW()-8))</f>
        <v>46229</v>
      </c>
      <c r="F8931">
        <f>IF(INDEX(Transactions!$J:$J,ROW()-8)="",0,INDEX(Transactions!$O:$O,ROW()-8))</f>
        <v>0</v>
      </c>
    </row>
    <row r="8932" spans="2:6" x14ac:dyDescent="0.15">
      <c r="B8932">
        <f ca="1">IF(INDEX(Transactions!$J:$J,ROW()-8)="",TODAY(),INDEX(Transactions!$G:$G,ROW()-8))</f>
        <v>46229</v>
      </c>
      <c r="F8932">
        <f>IF(INDEX(Transactions!$J:$J,ROW()-8)="",0,INDEX(Transactions!$O:$O,ROW()-8))</f>
        <v>0</v>
      </c>
    </row>
    <row r="8933" spans="2:6" x14ac:dyDescent="0.15">
      <c r="B8933">
        <f ca="1">IF(INDEX(Transactions!$J:$J,ROW()-8)="",TODAY(),INDEX(Transactions!$G:$G,ROW()-8))</f>
        <v>46229</v>
      </c>
      <c r="F8933">
        <f>IF(INDEX(Transactions!$J:$J,ROW()-8)="",0,INDEX(Transactions!$O:$O,ROW()-8))</f>
        <v>0</v>
      </c>
    </row>
    <row r="8934" spans="2:6" x14ac:dyDescent="0.15">
      <c r="B8934">
        <f ca="1">IF(INDEX(Transactions!$J:$J,ROW()-8)="",TODAY(),INDEX(Transactions!$G:$G,ROW()-8))</f>
        <v>46229</v>
      </c>
      <c r="F8934">
        <f>IF(INDEX(Transactions!$J:$J,ROW()-8)="",0,INDEX(Transactions!$O:$O,ROW()-8))</f>
        <v>0</v>
      </c>
    </row>
    <row r="8935" spans="2:6" x14ac:dyDescent="0.15">
      <c r="B8935">
        <f ca="1">IF(INDEX(Transactions!$J:$J,ROW()-8)="",TODAY(),INDEX(Transactions!$G:$G,ROW()-8))</f>
        <v>46229</v>
      </c>
      <c r="F8935">
        <f>IF(INDEX(Transactions!$J:$J,ROW()-8)="",0,INDEX(Transactions!$O:$O,ROW()-8))</f>
        <v>0</v>
      </c>
    </row>
    <row r="8936" spans="2:6" x14ac:dyDescent="0.15">
      <c r="B8936">
        <f ca="1">IF(INDEX(Transactions!$J:$J,ROW()-8)="",TODAY(),INDEX(Transactions!$G:$G,ROW()-8))</f>
        <v>46229</v>
      </c>
      <c r="F8936">
        <f>IF(INDEX(Transactions!$J:$J,ROW()-8)="",0,INDEX(Transactions!$O:$O,ROW()-8))</f>
        <v>0</v>
      </c>
    </row>
    <row r="8937" spans="2:6" x14ac:dyDescent="0.15">
      <c r="B8937">
        <f ca="1">IF(INDEX(Transactions!$J:$J,ROW()-8)="",TODAY(),INDEX(Transactions!$G:$G,ROW()-8))</f>
        <v>46229</v>
      </c>
      <c r="F8937">
        <f>IF(INDEX(Transactions!$J:$J,ROW()-8)="",0,INDEX(Transactions!$O:$O,ROW()-8))</f>
        <v>0</v>
      </c>
    </row>
    <row r="8938" spans="2:6" x14ac:dyDescent="0.15">
      <c r="B8938">
        <f ca="1">IF(INDEX(Transactions!$J:$J,ROW()-8)="",TODAY(),INDEX(Transactions!$G:$G,ROW()-8))</f>
        <v>46229</v>
      </c>
      <c r="F8938">
        <f>IF(INDEX(Transactions!$J:$J,ROW()-8)="",0,INDEX(Transactions!$O:$O,ROW()-8))</f>
        <v>0</v>
      </c>
    </row>
    <row r="8939" spans="2:6" x14ac:dyDescent="0.15">
      <c r="B8939">
        <f ca="1">IF(INDEX(Transactions!$J:$J,ROW()-8)="",TODAY(),INDEX(Transactions!$G:$G,ROW()-8))</f>
        <v>46229</v>
      </c>
      <c r="F8939">
        <f>IF(INDEX(Transactions!$J:$J,ROW()-8)="",0,INDEX(Transactions!$O:$O,ROW()-8))</f>
        <v>0</v>
      </c>
    </row>
    <row r="8940" spans="2:6" x14ac:dyDescent="0.15">
      <c r="B8940">
        <f ca="1">IF(INDEX(Transactions!$J:$J,ROW()-8)="",TODAY(),INDEX(Transactions!$G:$G,ROW()-8))</f>
        <v>46229</v>
      </c>
      <c r="F8940">
        <f>IF(INDEX(Transactions!$J:$J,ROW()-8)="",0,INDEX(Transactions!$O:$O,ROW()-8))</f>
        <v>0</v>
      </c>
    </row>
    <row r="8941" spans="2:6" x14ac:dyDescent="0.15">
      <c r="B8941">
        <f ca="1">IF(INDEX(Transactions!$J:$J,ROW()-8)="",TODAY(),INDEX(Transactions!$G:$G,ROW()-8))</f>
        <v>46229</v>
      </c>
      <c r="F8941">
        <f>IF(INDEX(Transactions!$J:$J,ROW()-8)="",0,INDEX(Transactions!$O:$O,ROW()-8))</f>
        <v>0</v>
      </c>
    </row>
    <row r="8942" spans="2:6" x14ac:dyDescent="0.15">
      <c r="B8942">
        <f ca="1">IF(INDEX(Transactions!$J:$J,ROW()-8)="",TODAY(),INDEX(Transactions!$G:$G,ROW()-8))</f>
        <v>46229</v>
      </c>
      <c r="F8942">
        <f>IF(INDEX(Transactions!$J:$J,ROW()-8)="",0,INDEX(Transactions!$O:$O,ROW()-8))</f>
        <v>0</v>
      </c>
    </row>
    <row r="8943" spans="2:6" x14ac:dyDescent="0.15">
      <c r="B8943">
        <f ca="1">IF(INDEX(Transactions!$J:$J,ROW()-8)="",TODAY(),INDEX(Transactions!$G:$G,ROW()-8))</f>
        <v>46229</v>
      </c>
      <c r="F8943">
        <f>IF(INDEX(Transactions!$J:$J,ROW()-8)="",0,INDEX(Transactions!$O:$O,ROW()-8))</f>
        <v>0</v>
      </c>
    </row>
    <row r="8944" spans="2:6" x14ac:dyDescent="0.15">
      <c r="B8944">
        <f ca="1">IF(INDEX(Transactions!$J:$J,ROW()-8)="",TODAY(),INDEX(Transactions!$G:$G,ROW()-8))</f>
        <v>46229</v>
      </c>
      <c r="F8944">
        <f>IF(INDEX(Transactions!$J:$J,ROW()-8)="",0,INDEX(Transactions!$O:$O,ROW()-8))</f>
        <v>0</v>
      </c>
    </row>
    <row r="8945" spans="2:6" x14ac:dyDescent="0.15">
      <c r="B8945">
        <f ca="1">IF(INDEX(Transactions!$J:$J,ROW()-8)="",TODAY(),INDEX(Transactions!$G:$G,ROW()-8))</f>
        <v>46229</v>
      </c>
      <c r="F8945">
        <f>IF(INDEX(Transactions!$J:$J,ROW()-8)="",0,INDEX(Transactions!$O:$O,ROW()-8))</f>
        <v>0</v>
      </c>
    </row>
    <row r="8946" spans="2:6" x14ac:dyDescent="0.15">
      <c r="B8946">
        <f ca="1">IF(INDEX(Transactions!$J:$J,ROW()-8)="",TODAY(),INDEX(Transactions!$G:$G,ROW()-8))</f>
        <v>46229</v>
      </c>
      <c r="F8946">
        <f>IF(INDEX(Transactions!$J:$J,ROW()-8)="",0,INDEX(Transactions!$O:$O,ROW()-8))</f>
        <v>0</v>
      </c>
    </row>
    <row r="8947" spans="2:6" x14ac:dyDescent="0.15">
      <c r="B8947">
        <f ca="1">IF(INDEX(Transactions!$J:$J,ROW()-8)="",TODAY(),INDEX(Transactions!$G:$G,ROW()-8))</f>
        <v>46229</v>
      </c>
      <c r="F8947">
        <f>IF(INDEX(Transactions!$J:$J,ROW()-8)="",0,INDEX(Transactions!$O:$O,ROW()-8))</f>
        <v>0</v>
      </c>
    </row>
    <row r="8948" spans="2:6" x14ac:dyDescent="0.15">
      <c r="B8948">
        <f ca="1">IF(INDEX(Transactions!$J:$J,ROW()-8)="",TODAY(),INDEX(Transactions!$G:$G,ROW()-8))</f>
        <v>46229</v>
      </c>
      <c r="F8948">
        <f>IF(INDEX(Transactions!$J:$J,ROW()-8)="",0,INDEX(Transactions!$O:$O,ROW()-8))</f>
        <v>0</v>
      </c>
    </row>
    <row r="8949" spans="2:6" x14ac:dyDescent="0.15">
      <c r="B8949">
        <f ca="1">IF(INDEX(Transactions!$J:$J,ROW()-8)="",TODAY(),INDEX(Transactions!$G:$G,ROW()-8))</f>
        <v>46229</v>
      </c>
      <c r="F8949">
        <f>IF(INDEX(Transactions!$J:$J,ROW()-8)="",0,INDEX(Transactions!$O:$O,ROW()-8))</f>
        <v>0</v>
      </c>
    </row>
    <row r="8950" spans="2:6" x14ac:dyDescent="0.15">
      <c r="B8950">
        <f ca="1">IF(INDEX(Transactions!$J:$J,ROW()-8)="",TODAY(),INDEX(Transactions!$G:$G,ROW()-8))</f>
        <v>46229</v>
      </c>
      <c r="F8950">
        <f>IF(INDEX(Transactions!$J:$J,ROW()-8)="",0,INDEX(Transactions!$O:$O,ROW()-8))</f>
        <v>0</v>
      </c>
    </row>
    <row r="8951" spans="2:6" x14ac:dyDescent="0.15">
      <c r="B8951">
        <f ca="1">IF(INDEX(Transactions!$J:$J,ROW()-8)="",TODAY(),INDEX(Transactions!$G:$G,ROW()-8))</f>
        <v>46229</v>
      </c>
      <c r="F8951">
        <f>IF(INDEX(Transactions!$J:$J,ROW()-8)="",0,INDEX(Transactions!$O:$O,ROW()-8))</f>
        <v>0</v>
      </c>
    </row>
    <row r="8952" spans="2:6" x14ac:dyDescent="0.15">
      <c r="B8952">
        <f ca="1">IF(INDEX(Transactions!$J:$J,ROW()-8)="",TODAY(),INDEX(Transactions!$G:$G,ROW()-8))</f>
        <v>46229</v>
      </c>
      <c r="F8952">
        <f>IF(INDEX(Transactions!$J:$J,ROW()-8)="",0,INDEX(Transactions!$O:$O,ROW()-8))</f>
        <v>0</v>
      </c>
    </row>
    <row r="8953" spans="2:6" x14ac:dyDescent="0.15">
      <c r="B8953">
        <f ca="1">IF(INDEX(Transactions!$J:$J,ROW()-8)="",TODAY(),INDEX(Transactions!$G:$G,ROW()-8))</f>
        <v>46229</v>
      </c>
      <c r="F8953">
        <f>IF(INDEX(Transactions!$J:$J,ROW()-8)="",0,INDEX(Transactions!$O:$O,ROW()-8))</f>
        <v>0</v>
      </c>
    </row>
    <row r="8954" spans="2:6" x14ac:dyDescent="0.15">
      <c r="B8954">
        <f ca="1">IF(INDEX(Transactions!$J:$J,ROW()-8)="",TODAY(),INDEX(Transactions!$G:$G,ROW()-8))</f>
        <v>46229</v>
      </c>
      <c r="F8954">
        <f>IF(INDEX(Transactions!$J:$J,ROW()-8)="",0,INDEX(Transactions!$O:$O,ROW()-8))</f>
        <v>0</v>
      </c>
    </row>
    <row r="8955" spans="2:6" x14ac:dyDescent="0.15">
      <c r="B8955">
        <f ca="1">IF(INDEX(Transactions!$J:$J,ROW()-8)="",TODAY(),INDEX(Transactions!$G:$G,ROW()-8))</f>
        <v>46229</v>
      </c>
      <c r="F8955">
        <f>IF(INDEX(Transactions!$J:$J,ROW()-8)="",0,INDEX(Transactions!$O:$O,ROW()-8))</f>
        <v>0</v>
      </c>
    </row>
    <row r="8956" spans="2:6" x14ac:dyDescent="0.15">
      <c r="B8956">
        <f ca="1">IF(INDEX(Transactions!$J:$J,ROW()-8)="",TODAY(),INDEX(Transactions!$G:$G,ROW()-8))</f>
        <v>46229</v>
      </c>
      <c r="F8956">
        <f>IF(INDEX(Transactions!$J:$J,ROW()-8)="",0,INDEX(Transactions!$O:$O,ROW()-8))</f>
        <v>0</v>
      </c>
    </row>
    <row r="8957" spans="2:6" x14ac:dyDescent="0.15">
      <c r="B8957">
        <f ca="1">IF(INDEX(Transactions!$J:$J,ROW()-8)="",TODAY(),INDEX(Transactions!$G:$G,ROW()-8))</f>
        <v>46229</v>
      </c>
      <c r="F8957">
        <f>IF(INDEX(Transactions!$J:$J,ROW()-8)="",0,INDEX(Transactions!$O:$O,ROW()-8))</f>
        <v>0</v>
      </c>
    </row>
    <row r="8958" spans="2:6" x14ac:dyDescent="0.15">
      <c r="B8958">
        <f ca="1">IF(INDEX(Transactions!$J:$J,ROW()-8)="",TODAY(),INDEX(Transactions!$G:$G,ROW()-8))</f>
        <v>46229</v>
      </c>
      <c r="F8958">
        <f>IF(INDEX(Transactions!$J:$J,ROW()-8)="",0,INDEX(Transactions!$O:$O,ROW()-8))</f>
        <v>0</v>
      </c>
    </row>
    <row r="8959" spans="2:6" x14ac:dyDescent="0.15">
      <c r="B8959">
        <f ca="1">IF(INDEX(Transactions!$J:$J,ROW()-8)="",TODAY(),INDEX(Transactions!$G:$G,ROW()-8))</f>
        <v>46229</v>
      </c>
      <c r="F8959">
        <f>IF(INDEX(Transactions!$J:$J,ROW()-8)="",0,INDEX(Transactions!$O:$O,ROW()-8))</f>
        <v>0</v>
      </c>
    </row>
    <row r="8960" spans="2:6" x14ac:dyDescent="0.15">
      <c r="B8960">
        <f ca="1">IF(INDEX(Transactions!$J:$J,ROW()-8)="",TODAY(),INDEX(Transactions!$G:$G,ROW()-8))</f>
        <v>46229</v>
      </c>
      <c r="F8960">
        <f>IF(INDEX(Transactions!$J:$J,ROW()-8)="",0,INDEX(Transactions!$O:$O,ROW()-8))</f>
        <v>0</v>
      </c>
    </row>
    <row r="8961" spans="2:6" x14ac:dyDescent="0.15">
      <c r="B8961">
        <f ca="1">IF(INDEX(Transactions!$J:$J,ROW()-8)="",TODAY(),INDEX(Transactions!$G:$G,ROW()-8))</f>
        <v>46229</v>
      </c>
      <c r="F8961">
        <f>IF(INDEX(Transactions!$J:$J,ROW()-8)="",0,INDEX(Transactions!$O:$O,ROW()-8))</f>
        <v>0</v>
      </c>
    </row>
    <row r="8962" spans="2:6" x14ac:dyDescent="0.15">
      <c r="B8962">
        <f ca="1">IF(INDEX(Transactions!$J:$J,ROW()-8)="",TODAY(),INDEX(Transactions!$G:$G,ROW()-8))</f>
        <v>46229</v>
      </c>
      <c r="F8962">
        <f>IF(INDEX(Transactions!$J:$J,ROW()-8)="",0,INDEX(Transactions!$O:$O,ROW()-8))</f>
        <v>0</v>
      </c>
    </row>
    <row r="8963" spans="2:6" x14ac:dyDescent="0.15">
      <c r="B8963">
        <f ca="1">IF(INDEX(Transactions!$J:$J,ROW()-8)="",TODAY(),INDEX(Transactions!$G:$G,ROW()-8))</f>
        <v>46229</v>
      </c>
      <c r="F8963">
        <f>IF(INDEX(Transactions!$J:$J,ROW()-8)="",0,INDEX(Transactions!$O:$O,ROW()-8))</f>
        <v>0</v>
      </c>
    </row>
    <row r="8964" spans="2:6" x14ac:dyDescent="0.15">
      <c r="B8964">
        <f ca="1">IF(INDEX(Transactions!$J:$J,ROW()-8)="",TODAY(),INDEX(Transactions!$G:$G,ROW()-8))</f>
        <v>46229</v>
      </c>
      <c r="F8964">
        <f>IF(INDEX(Transactions!$J:$J,ROW()-8)="",0,INDEX(Transactions!$O:$O,ROW()-8))</f>
        <v>0</v>
      </c>
    </row>
    <row r="8965" spans="2:6" x14ac:dyDescent="0.15">
      <c r="B8965">
        <f ca="1">IF(INDEX(Transactions!$J:$J,ROW()-8)="",TODAY(),INDEX(Transactions!$G:$G,ROW()-8))</f>
        <v>46229</v>
      </c>
      <c r="F8965">
        <f>IF(INDEX(Transactions!$J:$J,ROW()-8)="",0,INDEX(Transactions!$O:$O,ROW()-8))</f>
        <v>0</v>
      </c>
    </row>
    <row r="8966" spans="2:6" x14ac:dyDescent="0.15">
      <c r="B8966">
        <f ca="1">IF(INDEX(Transactions!$J:$J,ROW()-8)="",TODAY(),INDEX(Transactions!$G:$G,ROW()-8))</f>
        <v>46229</v>
      </c>
      <c r="F8966">
        <f>IF(INDEX(Transactions!$J:$J,ROW()-8)="",0,INDEX(Transactions!$O:$O,ROW()-8))</f>
        <v>0</v>
      </c>
    </row>
    <row r="8967" spans="2:6" x14ac:dyDescent="0.15">
      <c r="B8967">
        <f ca="1">IF(INDEX(Transactions!$J:$J,ROW()-8)="",TODAY(),INDEX(Transactions!$G:$G,ROW()-8))</f>
        <v>46229</v>
      </c>
      <c r="F8967">
        <f>IF(INDEX(Transactions!$J:$J,ROW()-8)="",0,INDEX(Transactions!$O:$O,ROW()-8))</f>
        <v>0</v>
      </c>
    </row>
    <row r="8968" spans="2:6" x14ac:dyDescent="0.15">
      <c r="B8968">
        <f ca="1">IF(INDEX(Transactions!$J:$J,ROW()-8)="",TODAY(),INDEX(Transactions!$G:$G,ROW()-8))</f>
        <v>46229</v>
      </c>
      <c r="F8968">
        <f>IF(INDEX(Transactions!$J:$J,ROW()-8)="",0,INDEX(Transactions!$O:$O,ROW()-8))</f>
        <v>0</v>
      </c>
    </row>
    <row r="8969" spans="2:6" x14ac:dyDescent="0.15">
      <c r="B8969">
        <f ca="1">IF(INDEX(Transactions!$J:$J,ROW()-8)="",TODAY(),INDEX(Transactions!$G:$G,ROW()-8))</f>
        <v>46229</v>
      </c>
      <c r="F8969">
        <f>IF(INDEX(Transactions!$J:$J,ROW()-8)="",0,INDEX(Transactions!$O:$O,ROW()-8))</f>
        <v>0</v>
      </c>
    </row>
    <row r="8970" spans="2:6" x14ac:dyDescent="0.15">
      <c r="B8970">
        <f ca="1">IF(INDEX(Transactions!$J:$J,ROW()-8)="",TODAY(),INDEX(Transactions!$G:$G,ROW()-8))</f>
        <v>46229</v>
      </c>
      <c r="F8970">
        <f>IF(INDEX(Transactions!$J:$J,ROW()-8)="",0,INDEX(Transactions!$O:$O,ROW()-8))</f>
        <v>0</v>
      </c>
    </row>
    <row r="8971" spans="2:6" x14ac:dyDescent="0.15">
      <c r="B8971">
        <f ca="1">IF(INDEX(Transactions!$J:$J,ROW()-8)="",TODAY(),INDEX(Transactions!$G:$G,ROW()-8))</f>
        <v>46229</v>
      </c>
      <c r="F8971">
        <f>IF(INDEX(Transactions!$J:$J,ROW()-8)="",0,INDEX(Transactions!$O:$O,ROW()-8))</f>
        <v>0</v>
      </c>
    </row>
    <row r="8972" spans="2:6" x14ac:dyDescent="0.15">
      <c r="B8972">
        <f ca="1">IF(INDEX(Transactions!$J:$J,ROW()-8)="",TODAY(),INDEX(Transactions!$G:$G,ROW()-8))</f>
        <v>46229</v>
      </c>
      <c r="F8972">
        <f>IF(INDEX(Transactions!$J:$J,ROW()-8)="",0,INDEX(Transactions!$O:$O,ROW()-8))</f>
        <v>0</v>
      </c>
    </row>
    <row r="8973" spans="2:6" x14ac:dyDescent="0.15">
      <c r="B8973">
        <f ca="1">IF(INDEX(Transactions!$J:$J,ROW()-8)="",TODAY(),INDEX(Transactions!$G:$G,ROW()-8))</f>
        <v>46229</v>
      </c>
      <c r="F8973">
        <f>IF(INDEX(Transactions!$J:$J,ROW()-8)="",0,INDEX(Transactions!$O:$O,ROW()-8))</f>
        <v>0</v>
      </c>
    </row>
    <row r="8974" spans="2:6" x14ac:dyDescent="0.15">
      <c r="B8974">
        <f ca="1">IF(INDEX(Transactions!$J:$J,ROW()-8)="",TODAY(),INDEX(Transactions!$G:$G,ROW()-8))</f>
        <v>46229</v>
      </c>
      <c r="F8974">
        <f>IF(INDEX(Transactions!$J:$J,ROW()-8)="",0,INDEX(Transactions!$O:$O,ROW()-8))</f>
        <v>0</v>
      </c>
    </row>
    <row r="8975" spans="2:6" x14ac:dyDescent="0.15">
      <c r="B8975">
        <f ca="1">IF(INDEX(Transactions!$J:$J,ROW()-8)="",TODAY(),INDEX(Transactions!$G:$G,ROW()-8))</f>
        <v>46229</v>
      </c>
      <c r="F8975">
        <f>IF(INDEX(Transactions!$J:$J,ROW()-8)="",0,INDEX(Transactions!$O:$O,ROW()-8))</f>
        <v>0</v>
      </c>
    </row>
    <row r="8976" spans="2:6" x14ac:dyDescent="0.15">
      <c r="B8976">
        <f ca="1">IF(INDEX(Transactions!$J:$J,ROW()-8)="",TODAY(),INDEX(Transactions!$G:$G,ROW()-8))</f>
        <v>46229</v>
      </c>
      <c r="F8976">
        <f>IF(INDEX(Transactions!$J:$J,ROW()-8)="",0,INDEX(Transactions!$O:$O,ROW()-8))</f>
        <v>0</v>
      </c>
    </row>
    <row r="8977" spans="2:6" x14ac:dyDescent="0.15">
      <c r="B8977">
        <f ca="1">IF(INDEX(Transactions!$J:$J,ROW()-8)="",TODAY(),INDEX(Transactions!$G:$G,ROW()-8))</f>
        <v>46229</v>
      </c>
      <c r="F8977">
        <f>IF(INDEX(Transactions!$J:$J,ROW()-8)="",0,INDEX(Transactions!$O:$O,ROW()-8))</f>
        <v>0</v>
      </c>
    </row>
    <row r="8978" spans="2:6" x14ac:dyDescent="0.15">
      <c r="B8978">
        <f ca="1">IF(INDEX(Transactions!$J:$J,ROW()-8)="",TODAY(),INDEX(Transactions!$G:$G,ROW()-8))</f>
        <v>46229</v>
      </c>
      <c r="F8978">
        <f>IF(INDEX(Transactions!$J:$J,ROW()-8)="",0,INDEX(Transactions!$O:$O,ROW()-8))</f>
        <v>0</v>
      </c>
    </row>
    <row r="8979" spans="2:6" x14ac:dyDescent="0.15">
      <c r="B8979">
        <f ca="1">IF(INDEX(Transactions!$J:$J,ROW()-8)="",TODAY(),INDEX(Transactions!$G:$G,ROW()-8))</f>
        <v>46229</v>
      </c>
      <c r="F8979">
        <f>IF(INDEX(Transactions!$J:$J,ROW()-8)="",0,INDEX(Transactions!$O:$O,ROW()-8))</f>
        <v>0</v>
      </c>
    </row>
    <row r="8980" spans="2:6" x14ac:dyDescent="0.15">
      <c r="B8980">
        <f ca="1">IF(INDEX(Transactions!$J:$J,ROW()-8)="",TODAY(),INDEX(Transactions!$G:$G,ROW()-8))</f>
        <v>46229</v>
      </c>
      <c r="F8980">
        <f>IF(INDEX(Transactions!$J:$J,ROW()-8)="",0,INDEX(Transactions!$O:$O,ROW()-8))</f>
        <v>0</v>
      </c>
    </row>
    <row r="8981" spans="2:6" x14ac:dyDescent="0.15">
      <c r="B8981">
        <f ca="1">IF(INDEX(Transactions!$J:$J,ROW()-8)="",TODAY(),INDEX(Transactions!$G:$G,ROW()-8))</f>
        <v>46229</v>
      </c>
      <c r="F8981">
        <f>IF(INDEX(Transactions!$J:$J,ROW()-8)="",0,INDEX(Transactions!$O:$O,ROW()-8))</f>
        <v>0</v>
      </c>
    </row>
    <row r="8982" spans="2:6" x14ac:dyDescent="0.15">
      <c r="B8982">
        <f ca="1">IF(INDEX(Transactions!$J:$J,ROW()-8)="",TODAY(),INDEX(Transactions!$G:$G,ROW()-8))</f>
        <v>46229</v>
      </c>
      <c r="F8982">
        <f>IF(INDEX(Transactions!$J:$J,ROW()-8)="",0,INDEX(Transactions!$O:$O,ROW()-8))</f>
        <v>0</v>
      </c>
    </row>
    <row r="8983" spans="2:6" x14ac:dyDescent="0.15">
      <c r="B8983">
        <f ca="1">IF(INDEX(Transactions!$J:$J,ROW()-8)="",TODAY(),INDEX(Transactions!$G:$G,ROW()-8))</f>
        <v>46229</v>
      </c>
      <c r="F8983">
        <f>IF(INDEX(Transactions!$J:$J,ROW()-8)="",0,INDEX(Transactions!$O:$O,ROW()-8))</f>
        <v>0</v>
      </c>
    </row>
    <row r="8984" spans="2:6" x14ac:dyDescent="0.15">
      <c r="B8984">
        <f ca="1">IF(INDEX(Transactions!$J:$J,ROW()-8)="",TODAY(),INDEX(Transactions!$G:$G,ROW()-8))</f>
        <v>46229</v>
      </c>
      <c r="F8984">
        <f>IF(INDEX(Transactions!$J:$J,ROW()-8)="",0,INDEX(Transactions!$O:$O,ROW()-8))</f>
        <v>0</v>
      </c>
    </row>
    <row r="8985" spans="2:6" x14ac:dyDescent="0.15">
      <c r="B8985">
        <f ca="1">IF(INDEX(Transactions!$J:$J,ROW()-8)="",TODAY(),INDEX(Transactions!$G:$G,ROW()-8))</f>
        <v>46229</v>
      </c>
      <c r="F8985">
        <f>IF(INDEX(Transactions!$J:$J,ROW()-8)="",0,INDEX(Transactions!$O:$O,ROW()-8))</f>
        <v>0</v>
      </c>
    </row>
    <row r="8986" spans="2:6" x14ac:dyDescent="0.15">
      <c r="B8986">
        <f ca="1">IF(INDEX(Transactions!$J:$J,ROW()-8)="",TODAY(),INDEX(Transactions!$G:$G,ROW()-8))</f>
        <v>46229</v>
      </c>
      <c r="F8986">
        <f>IF(INDEX(Transactions!$J:$J,ROW()-8)="",0,INDEX(Transactions!$O:$O,ROW()-8))</f>
        <v>0</v>
      </c>
    </row>
    <row r="8987" spans="2:6" x14ac:dyDescent="0.15">
      <c r="B8987">
        <f ca="1">IF(INDEX(Transactions!$J:$J,ROW()-8)="",TODAY(),INDEX(Transactions!$G:$G,ROW()-8))</f>
        <v>46229</v>
      </c>
      <c r="F8987">
        <f>IF(INDEX(Transactions!$J:$J,ROW()-8)="",0,INDEX(Transactions!$O:$O,ROW()-8))</f>
        <v>0</v>
      </c>
    </row>
    <row r="8988" spans="2:6" x14ac:dyDescent="0.15">
      <c r="B8988">
        <f ca="1">IF(INDEX(Transactions!$J:$J,ROW()-8)="",TODAY(),INDEX(Transactions!$G:$G,ROW()-8))</f>
        <v>46229</v>
      </c>
      <c r="F8988">
        <f>IF(INDEX(Transactions!$J:$J,ROW()-8)="",0,INDEX(Transactions!$O:$O,ROW()-8))</f>
        <v>0</v>
      </c>
    </row>
    <row r="8989" spans="2:6" x14ac:dyDescent="0.15">
      <c r="B8989">
        <f ca="1">IF(INDEX(Transactions!$J:$J,ROW()-8)="",TODAY(),INDEX(Transactions!$G:$G,ROW()-8))</f>
        <v>46229</v>
      </c>
      <c r="F8989">
        <f>IF(INDEX(Transactions!$J:$J,ROW()-8)="",0,INDEX(Transactions!$O:$O,ROW()-8))</f>
        <v>0</v>
      </c>
    </row>
    <row r="8990" spans="2:6" x14ac:dyDescent="0.15">
      <c r="B8990">
        <f ca="1">IF(INDEX(Transactions!$J:$J,ROW()-8)="",TODAY(),INDEX(Transactions!$G:$G,ROW()-8))</f>
        <v>46229</v>
      </c>
      <c r="F8990">
        <f>IF(INDEX(Transactions!$J:$J,ROW()-8)="",0,INDEX(Transactions!$O:$O,ROW()-8))</f>
        <v>0</v>
      </c>
    </row>
    <row r="8991" spans="2:6" x14ac:dyDescent="0.15">
      <c r="B8991">
        <f ca="1">IF(INDEX(Transactions!$J:$J,ROW()-8)="",TODAY(),INDEX(Transactions!$G:$G,ROW()-8))</f>
        <v>46229</v>
      </c>
      <c r="F8991">
        <f>IF(INDEX(Transactions!$J:$J,ROW()-8)="",0,INDEX(Transactions!$O:$O,ROW()-8))</f>
        <v>0</v>
      </c>
    </row>
    <row r="8992" spans="2:6" x14ac:dyDescent="0.15">
      <c r="B8992">
        <f ca="1">IF(INDEX(Transactions!$J:$J,ROW()-8)="",TODAY(),INDEX(Transactions!$G:$G,ROW()-8))</f>
        <v>46229</v>
      </c>
      <c r="F8992">
        <f>IF(INDEX(Transactions!$J:$J,ROW()-8)="",0,INDEX(Transactions!$O:$O,ROW()-8))</f>
        <v>0</v>
      </c>
    </row>
    <row r="8993" spans="2:6" x14ac:dyDescent="0.15">
      <c r="B8993">
        <f ca="1">IF(INDEX(Transactions!$J:$J,ROW()-8)="",TODAY(),INDEX(Transactions!$G:$G,ROW()-8))</f>
        <v>46229</v>
      </c>
      <c r="F8993">
        <f>IF(INDEX(Transactions!$J:$J,ROW()-8)="",0,INDEX(Transactions!$O:$O,ROW()-8))</f>
        <v>0</v>
      </c>
    </row>
    <row r="8994" spans="2:6" x14ac:dyDescent="0.15">
      <c r="B8994">
        <f ca="1">IF(INDEX(Transactions!$J:$J,ROW()-8)="",TODAY(),INDEX(Transactions!$G:$G,ROW()-8))</f>
        <v>46229</v>
      </c>
      <c r="F8994">
        <f>IF(INDEX(Transactions!$J:$J,ROW()-8)="",0,INDEX(Transactions!$O:$O,ROW()-8))</f>
        <v>0</v>
      </c>
    </row>
    <row r="8995" spans="2:6" x14ac:dyDescent="0.15">
      <c r="B8995">
        <f ca="1">IF(INDEX(Transactions!$J:$J,ROW()-8)="",TODAY(),INDEX(Transactions!$G:$G,ROW()-8))</f>
        <v>46229</v>
      </c>
      <c r="F8995">
        <f>IF(INDEX(Transactions!$J:$J,ROW()-8)="",0,INDEX(Transactions!$O:$O,ROW()-8))</f>
        <v>0</v>
      </c>
    </row>
    <row r="8996" spans="2:6" x14ac:dyDescent="0.15">
      <c r="B8996">
        <f ca="1">IF(INDEX(Transactions!$J:$J,ROW()-8)="",TODAY(),INDEX(Transactions!$G:$G,ROW()-8))</f>
        <v>46229</v>
      </c>
      <c r="F8996">
        <f>IF(INDEX(Transactions!$J:$J,ROW()-8)="",0,INDEX(Transactions!$O:$O,ROW()-8))</f>
        <v>0</v>
      </c>
    </row>
    <row r="8997" spans="2:6" x14ac:dyDescent="0.15">
      <c r="B8997">
        <f ca="1">IF(INDEX(Transactions!$J:$J,ROW()-8)="",TODAY(),INDEX(Transactions!$G:$G,ROW()-8))</f>
        <v>46229</v>
      </c>
      <c r="F8997">
        <f>IF(INDEX(Transactions!$J:$J,ROW()-8)="",0,INDEX(Transactions!$O:$O,ROW()-8))</f>
        <v>0</v>
      </c>
    </row>
    <row r="8998" spans="2:6" x14ac:dyDescent="0.15">
      <c r="B8998">
        <f ca="1">IF(INDEX(Transactions!$J:$J,ROW()-8)="",TODAY(),INDEX(Transactions!$G:$G,ROW()-8))</f>
        <v>46229</v>
      </c>
      <c r="F8998">
        <f>IF(INDEX(Transactions!$J:$J,ROW()-8)="",0,INDEX(Transactions!$O:$O,ROW()-8))</f>
        <v>0</v>
      </c>
    </row>
    <row r="8999" spans="2:6" x14ac:dyDescent="0.15">
      <c r="B8999">
        <f ca="1">IF(INDEX(Transactions!$J:$J,ROW()-8)="",TODAY(),INDEX(Transactions!$G:$G,ROW()-8))</f>
        <v>46229</v>
      </c>
      <c r="F8999">
        <f>IF(INDEX(Transactions!$J:$J,ROW()-8)="",0,INDEX(Transactions!$O:$O,ROW()-8))</f>
        <v>0</v>
      </c>
    </row>
    <row r="9000" spans="2:6" x14ac:dyDescent="0.15">
      <c r="B9000">
        <f ca="1">IF(INDEX(Transactions!$J:$J,ROW()-8)="",TODAY(),INDEX(Transactions!$G:$G,ROW()-8))</f>
        <v>46229</v>
      </c>
      <c r="F9000">
        <f>IF(INDEX(Transactions!$J:$J,ROW()-8)="",0,INDEX(Transactions!$O:$O,ROW()-8))</f>
        <v>0</v>
      </c>
    </row>
    <row r="9001" spans="2:6" x14ac:dyDescent="0.15">
      <c r="B9001">
        <f ca="1">IF(INDEX(Transactions!$J:$J,ROW()-8)="",TODAY(),INDEX(Transactions!$G:$G,ROW()-8))</f>
        <v>46229</v>
      </c>
      <c r="F9001">
        <f>IF(INDEX(Transactions!$J:$J,ROW()-8)="",0,INDEX(Transactions!$O:$O,ROW()-8))</f>
        <v>0</v>
      </c>
    </row>
    <row r="9002" spans="2:6" x14ac:dyDescent="0.15">
      <c r="B9002">
        <f ca="1">IF(INDEX(Transactions!$J:$J,ROW()-8)="",TODAY(),INDEX(Transactions!$G:$G,ROW()-8))</f>
        <v>46229</v>
      </c>
      <c r="F9002">
        <f>IF(INDEX(Transactions!$J:$J,ROW()-8)="",0,INDEX(Transactions!$O:$O,ROW()-8))</f>
        <v>0</v>
      </c>
    </row>
    <row r="9003" spans="2:6" x14ac:dyDescent="0.15">
      <c r="B9003">
        <f ca="1">IF(INDEX(Transactions!$J:$J,ROW()-8)="",TODAY(),INDEX(Transactions!$G:$G,ROW()-8))</f>
        <v>46229</v>
      </c>
      <c r="F9003">
        <f>IF(INDEX(Transactions!$J:$J,ROW()-8)="",0,INDEX(Transactions!$O:$O,ROW()-8))</f>
        <v>0</v>
      </c>
    </row>
    <row r="9004" spans="2:6" x14ac:dyDescent="0.15">
      <c r="B9004">
        <f ca="1">IF(INDEX(Transactions!$J:$J,ROW()-8)="",TODAY(),INDEX(Transactions!$G:$G,ROW()-8))</f>
        <v>46229</v>
      </c>
      <c r="F9004">
        <f>IF(INDEX(Transactions!$J:$J,ROW()-8)="",0,INDEX(Transactions!$O:$O,ROW()-8))</f>
        <v>0</v>
      </c>
    </row>
    <row r="9005" spans="2:6" x14ac:dyDescent="0.15">
      <c r="B9005">
        <f ca="1">IF(INDEX(Transactions!$J:$J,ROW()-8)="",TODAY(),INDEX(Transactions!$G:$G,ROW()-8))</f>
        <v>46229</v>
      </c>
      <c r="F9005">
        <f>IF(INDEX(Transactions!$J:$J,ROW()-8)="",0,INDEX(Transactions!$O:$O,ROW()-8))</f>
        <v>0</v>
      </c>
    </row>
    <row r="9006" spans="2:6" x14ac:dyDescent="0.15">
      <c r="B9006">
        <f ca="1">IF(INDEX(Transactions!$J:$J,ROW()-8)="",TODAY(),INDEX(Transactions!$G:$G,ROW()-8))</f>
        <v>46229</v>
      </c>
      <c r="F9006">
        <f>IF(INDEX(Transactions!$J:$J,ROW()-8)="",0,INDEX(Transactions!$O:$O,ROW()-8))</f>
        <v>0</v>
      </c>
    </row>
    <row r="9007" spans="2:6" x14ac:dyDescent="0.15">
      <c r="B9007">
        <f ca="1">IF(INDEX(Transactions!$J:$J,ROW()-8)="",TODAY(),INDEX(Transactions!$G:$G,ROW()-8))</f>
        <v>46229</v>
      </c>
      <c r="F9007">
        <f>IF(INDEX(Transactions!$J:$J,ROW()-8)="",0,INDEX(Transactions!$O:$O,ROW()-8))</f>
        <v>0</v>
      </c>
    </row>
    <row r="9008" spans="2:6" x14ac:dyDescent="0.15">
      <c r="B9008">
        <f ca="1">IF(INDEX(Transactions!$J:$J,ROW()-8)="",TODAY(),INDEX(Transactions!$G:$G,ROW()-8))</f>
        <v>46229</v>
      </c>
      <c r="F9008">
        <f>IF(INDEX(Transactions!$J:$J,ROW()-8)="",0,INDEX(Transactions!$O:$O,ROW()-8))</f>
        <v>0</v>
      </c>
    </row>
    <row r="9009" spans="2:6" x14ac:dyDescent="0.15">
      <c r="B9009">
        <f ca="1">IF(INDEX(Transactions!$J:$J,ROW()-8)="",TODAY(),INDEX(Transactions!$G:$G,ROW()-8))</f>
        <v>46229</v>
      </c>
      <c r="F9009">
        <f>IF(INDEX(Transactions!$J:$J,ROW()-8)="",0,INDEX(Transactions!$O:$O,ROW()-8))</f>
        <v>0</v>
      </c>
    </row>
    <row r="9010" spans="2:6" x14ac:dyDescent="0.15">
      <c r="B9010">
        <f ca="1">IF(INDEX(Transactions!$J:$J,ROW()-8)="",TODAY(),INDEX(Transactions!$G:$G,ROW()-8))</f>
        <v>46229</v>
      </c>
      <c r="F9010">
        <f>IF(INDEX(Transactions!$J:$J,ROW()-8)="",0,INDEX(Transactions!$O:$O,ROW()-8))</f>
        <v>0</v>
      </c>
    </row>
    <row r="9011" spans="2:6" x14ac:dyDescent="0.15">
      <c r="B9011">
        <f ca="1">IF(INDEX(Transactions!$J:$J,ROW()-8)="",TODAY(),INDEX(Transactions!$G:$G,ROW()-8))</f>
        <v>46229</v>
      </c>
      <c r="F9011">
        <f>IF(INDEX(Transactions!$J:$J,ROW()-8)="",0,INDEX(Transactions!$O:$O,ROW()-8))</f>
        <v>0</v>
      </c>
    </row>
    <row r="9012" spans="2:6" x14ac:dyDescent="0.15">
      <c r="B9012">
        <f ca="1">IF(INDEX(Transactions!$J:$J,ROW()-8)="",TODAY(),INDEX(Transactions!$G:$G,ROW()-8))</f>
        <v>46229</v>
      </c>
      <c r="F9012">
        <f>IF(INDEX(Transactions!$J:$J,ROW()-8)="",0,INDEX(Transactions!$O:$O,ROW()-8))</f>
        <v>0</v>
      </c>
    </row>
    <row r="9013" spans="2:6" x14ac:dyDescent="0.15">
      <c r="B9013">
        <f ca="1">IF(INDEX(Transactions!$J:$J,ROW()-8)="",TODAY(),INDEX(Transactions!$G:$G,ROW()-8))</f>
        <v>46229</v>
      </c>
      <c r="F9013">
        <f>IF(INDEX(Transactions!$J:$J,ROW()-8)="",0,INDEX(Transactions!$O:$O,ROW()-8))</f>
        <v>0</v>
      </c>
    </row>
    <row r="9014" spans="2:6" x14ac:dyDescent="0.15">
      <c r="B9014">
        <f ca="1">IF(INDEX(Transactions!$J:$J,ROW()-8)="",TODAY(),INDEX(Transactions!$G:$G,ROW()-8))</f>
        <v>46229</v>
      </c>
      <c r="F9014">
        <f>IF(INDEX(Transactions!$J:$J,ROW()-8)="",0,INDEX(Transactions!$O:$O,ROW()-8))</f>
        <v>0</v>
      </c>
    </row>
    <row r="9015" spans="2:6" x14ac:dyDescent="0.15">
      <c r="B9015">
        <f ca="1">IF(INDEX(Transactions!$J:$J,ROW()-8)="",TODAY(),INDEX(Transactions!$G:$G,ROW()-8))</f>
        <v>46229</v>
      </c>
      <c r="F9015">
        <f>IF(INDEX(Transactions!$J:$J,ROW()-8)="",0,INDEX(Transactions!$O:$O,ROW()-8))</f>
        <v>0</v>
      </c>
    </row>
    <row r="9016" spans="2:6" x14ac:dyDescent="0.15">
      <c r="B9016">
        <f ca="1">IF(INDEX(Transactions!$J:$J,ROW()-8)="",TODAY(),INDEX(Transactions!$G:$G,ROW()-8))</f>
        <v>46229</v>
      </c>
      <c r="F9016">
        <f>IF(INDEX(Transactions!$J:$J,ROW()-8)="",0,INDEX(Transactions!$O:$O,ROW()-8))</f>
        <v>0</v>
      </c>
    </row>
    <row r="9017" spans="2:6" x14ac:dyDescent="0.15">
      <c r="B9017">
        <f ca="1">IF(INDEX(Transactions!$J:$J,ROW()-8)="",TODAY(),INDEX(Transactions!$G:$G,ROW()-8))</f>
        <v>46229</v>
      </c>
      <c r="F9017">
        <f>IF(INDEX(Transactions!$J:$J,ROW()-8)="",0,INDEX(Transactions!$O:$O,ROW()-8))</f>
        <v>0</v>
      </c>
    </row>
    <row r="9018" spans="2:6" x14ac:dyDescent="0.15">
      <c r="B9018">
        <f ca="1">IF(INDEX(Transactions!$J:$J,ROW()-8)="",TODAY(),INDEX(Transactions!$G:$G,ROW()-8))</f>
        <v>46229</v>
      </c>
      <c r="F9018">
        <f>IF(INDEX(Transactions!$J:$J,ROW()-8)="",0,INDEX(Transactions!$O:$O,ROW()-8))</f>
        <v>0</v>
      </c>
    </row>
    <row r="9019" spans="2:6" x14ac:dyDescent="0.15">
      <c r="B9019">
        <f ca="1">IF(INDEX(Transactions!$J:$J,ROW()-8)="",TODAY(),INDEX(Transactions!$G:$G,ROW()-8))</f>
        <v>46229</v>
      </c>
      <c r="F9019">
        <f>IF(INDEX(Transactions!$J:$J,ROW()-8)="",0,INDEX(Transactions!$O:$O,ROW()-8))</f>
        <v>0</v>
      </c>
    </row>
    <row r="9020" spans="2:6" x14ac:dyDescent="0.15">
      <c r="B9020">
        <f ca="1">IF(INDEX(Transactions!$J:$J,ROW()-8)="",TODAY(),INDEX(Transactions!$G:$G,ROW()-8))</f>
        <v>46229</v>
      </c>
      <c r="F9020">
        <f>IF(INDEX(Transactions!$J:$J,ROW()-8)="",0,INDEX(Transactions!$O:$O,ROW()-8))</f>
        <v>0</v>
      </c>
    </row>
    <row r="9021" spans="2:6" x14ac:dyDescent="0.15">
      <c r="B9021">
        <f ca="1">IF(INDEX(Transactions!$J:$J,ROW()-8)="",TODAY(),INDEX(Transactions!$G:$G,ROW()-8))</f>
        <v>46229</v>
      </c>
      <c r="F9021">
        <f>IF(INDEX(Transactions!$J:$J,ROW()-8)="",0,INDEX(Transactions!$O:$O,ROW()-8))</f>
        <v>0</v>
      </c>
    </row>
    <row r="9022" spans="2:6" x14ac:dyDescent="0.15">
      <c r="B9022">
        <f ca="1">IF(INDEX(Transactions!$J:$J,ROW()-8)="",TODAY(),INDEX(Transactions!$G:$G,ROW()-8))</f>
        <v>46229</v>
      </c>
      <c r="F9022">
        <f>IF(INDEX(Transactions!$J:$J,ROW()-8)="",0,INDEX(Transactions!$O:$O,ROW()-8))</f>
        <v>0</v>
      </c>
    </row>
    <row r="9023" spans="2:6" x14ac:dyDescent="0.15">
      <c r="B9023">
        <f ca="1">IF(INDEX(Transactions!$J:$J,ROW()-8)="",TODAY(),INDEX(Transactions!$G:$G,ROW()-8))</f>
        <v>46229</v>
      </c>
      <c r="F9023">
        <f>IF(INDEX(Transactions!$J:$J,ROW()-8)="",0,INDEX(Transactions!$O:$O,ROW()-8))</f>
        <v>0</v>
      </c>
    </row>
    <row r="9024" spans="2:6" x14ac:dyDescent="0.15">
      <c r="B9024">
        <f ca="1">IF(INDEX(Transactions!$J:$J,ROW()-8)="",TODAY(),INDEX(Transactions!$G:$G,ROW()-8))</f>
        <v>46229</v>
      </c>
      <c r="F9024">
        <f>IF(INDEX(Transactions!$J:$J,ROW()-8)="",0,INDEX(Transactions!$O:$O,ROW()-8))</f>
        <v>0</v>
      </c>
    </row>
    <row r="9025" spans="2:6" x14ac:dyDescent="0.15">
      <c r="B9025">
        <f ca="1">IF(INDEX(Transactions!$J:$J,ROW()-8)="",TODAY(),INDEX(Transactions!$G:$G,ROW()-8))</f>
        <v>46229</v>
      </c>
      <c r="F9025">
        <f>IF(INDEX(Transactions!$J:$J,ROW()-8)="",0,INDEX(Transactions!$O:$O,ROW()-8))</f>
        <v>0</v>
      </c>
    </row>
    <row r="9026" spans="2:6" x14ac:dyDescent="0.15">
      <c r="B9026">
        <f ca="1">IF(INDEX(Transactions!$J:$J,ROW()-8)="",TODAY(),INDEX(Transactions!$G:$G,ROW()-8))</f>
        <v>46229</v>
      </c>
      <c r="F9026">
        <f>IF(INDEX(Transactions!$J:$J,ROW()-8)="",0,INDEX(Transactions!$O:$O,ROW()-8))</f>
        <v>0</v>
      </c>
    </row>
    <row r="9027" spans="2:6" x14ac:dyDescent="0.15">
      <c r="B9027">
        <f ca="1">IF(INDEX(Transactions!$J:$J,ROW()-8)="",TODAY(),INDEX(Transactions!$G:$G,ROW()-8))</f>
        <v>46229</v>
      </c>
      <c r="F9027">
        <f>IF(INDEX(Transactions!$J:$J,ROW()-8)="",0,INDEX(Transactions!$O:$O,ROW()-8))</f>
        <v>0</v>
      </c>
    </row>
    <row r="9028" spans="2:6" x14ac:dyDescent="0.15">
      <c r="B9028">
        <f ca="1">IF(INDEX(Transactions!$J:$J,ROW()-8)="",TODAY(),INDEX(Transactions!$G:$G,ROW()-8))</f>
        <v>46229</v>
      </c>
      <c r="F9028">
        <f>IF(INDEX(Transactions!$J:$J,ROW()-8)="",0,INDEX(Transactions!$O:$O,ROW()-8))</f>
        <v>0</v>
      </c>
    </row>
    <row r="9029" spans="2:6" x14ac:dyDescent="0.15">
      <c r="B9029">
        <f ca="1">IF(INDEX(Transactions!$J:$J,ROW()-8)="",TODAY(),INDEX(Transactions!$G:$G,ROW()-8))</f>
        <v>46229</v>
      </c>
      <c r="F9029">
        <f>IF(INDEX(Transactions!$J:$J,ROW()-8)="",0,INDEX(Transactions!$O:$O,ROW()-8))</f>
        <v>0</v>
      </c>
    </row>
    <row r="9030" spans="2:6" x14ac:dyDescent="0.15">
      <c r="B9030">
        <f ca="1">IF(INDEX(Transactions!$J:$J,ROW()-8)="",TODAY(),INDEX(Transactions!$G:$G,ROW()-8))</f>
        <v>46229</v>
      </c>
      <c r="F9030">
        <f>IF(INDEX(Transactions!$J:$J,ROW()-8)="",0,INDEX(Transactions!$O:$O,ROW()-8))</f>
        <v>0</v>
      </c>
    </row>
    <row r="9031" spans="2:6" x14ac:dyDescent="0.15">
      <c r="B9031">
        <f ca="1">IF(INDEX(Transactions!$J:$J,ROW()-8)="",TODAY(),INDEX(Transactions!$G:$G,ROW()-8))</f>
        <v>46229</v>
      </c>
      <c r="F9031">
        <f>IF(INDEX(Transactions!$J:$J,ROW()-8)="",0,INDEX(Transactions!$O:$O,ROW()-8))</f>
        <v>0</v>
      </c>
    </row>
    <row r="9032" spans="2:6" x14ac:dyDescent="0.15">
      <c r="B9032">
        <f ca="1">IF(INDEX(Transactions!$J:$J,ROW()-8)="",TODAY(),INDEX(Transactions!$G:$G,ROW()-8))</f>
        <v>46229</v>
      </c>
      <c r="F9032">
        <f>IF(INDEX(Transactions!$J:$J,ROW()-8)="",0,INDEX(Transactions!$O:$O,ROW()-8))</f>
        <v>0</v>
      </c>
    </row>
    <row r="9033" spans="2:6" x14ac:dyDescent="0.15">
      <c r="B9033">
        <f ca="1">IF(INDEX(Transactions!$J:$J,ROW()-8)="",TODAY(),INDEX(Transactions!$G:$G,ROW()-8))</f>
        <v>46229</v>
      </c>
      <c r="F9033">
        <f>IF(INDEX(Transactions!$J:$J,ROW()-8)="",0,INDEX(Transactions!$O:$O,ROW()-8))</f>
        <v>0</v>
      </c>
    </row>
    <row r="9034" spans="2:6" x14ac:dyDescent="0.15">
      <c r="B9034">
        <f ca="1">IF(INDEX(Transactions!$J:$J,ROW()-8)="",TODAY(),INDEX(Transactions!$G:$G,ROW()-8))</f>
        <v>46229</v>
      </c>
      <c r="F9034">
        <f>IF(INDEX(Transactions!$J:$J,ROW()-8)="",0,INDEX(Transactions!$O:$O,ROW()-8))</f>
        <v>0</v>
      </c>
    </row>
    <row r="9035" spans="2:6" x14ac:dyDescent="0.15">
      <c r="B9035">
        <f ca="1">IF(INDEX(Transactions!$J:$J,ROW()-8)="",TODAY(),INDEX(Transactions!$G:$G,ROW()-8))</f>
        <v>46229</v>
      </c>
      <c r="F9035">
        <f>IF(INDEX(Transactions!$J:$J,ROW()-8)="",0,INDEX(Transactions!$O:$O,ROW()-8))</f>
        <v>0</v>
      </c>
    </row>
    <row r="9036" spans="2:6" x14ac:dyDescent="0.15">
      <c r="B9036">
        <f ca="1">IF(INDEX(Transactions!$J:$J,ROW()-8)="",TODAY(),INDEX(Transactions!$G:$G,ROW()-8))</f>
        <v>46229</v>
      </c>
      <c r="F9036">
        <f>IF(INDEX(Transactions!$J:$J,ROW()-8)="",0,INDEX(Transactions!$O:$O,ROW()-8))</f>
        <v>0</v>
      </c>
    </row>
    <row r="9037" spans="2:6" x14ac:dyDescent="0.15">
      <c r="B9037">
        <f ca="1">IF(INDEX(Transactions!$J:$J,ROW()-8)="",TODAY(),INDEX(Transactions!$G:$G,ROW()-8))</f>
        <v>46229</v>
      </c>
      <c r="F9037">
        <f>IF(INDEX(Transactions!$J:$J,ROW()-8)="",0,INDEX(Transactions!$O:$O,ROW()-8))</f>
        <v>0</v>
      </c>
    </row>
    <row r="9038" spans="2:6" x14ac:dyDescent="0.15">
      <c r="B9038">
        <f ca="1">IF(INDEX(Transactions!$J:$J,ROW()-8)="",TODAY(),INDEX(Transactions!$G:$G,ROW()-8))</f>
        <v>46229</v>
      </c>
      <c r="F9038">
        <f>IF(INDEX(Transactions!$J:$J,ROW()-8)="",0,INDEX(Transactions!$O:$O,ROW()-8))</f>
        <v>0</v>
      </c>
    </row>
    <row r="9039" spans="2:6" x14ac:dyDescent="0.15">
      <c r="B9039">
        <f ca="1">IF(INDEX(Transactions!$J:$J,ROW()-8)="",TODAY(),INDEX(Transactions!$G:$G,ROW()-8))</f>
        <v>46229</v>
      </c>
      <c r="F9039">
        <f>IF(INDEX(Transactions!$J:$J,ROW()-8)="",0,INDEX(Transactions!$O:$O,ROW()-8))</f>
        <v>0</v>
      </c>
    </row>
    <row r="9040" spans="2:6" x14ac:dyDescent="0.15">
      <c r="B9040">
        <f ca="1">IF(INDEX(Transactions!$J:$J,ROW()-8)="",TODAY(),INDEX(Transactions!$G:$G,ROW()-8))</f>
        <v>46229</v>
      </c>
      <c r="F9040">
        <f>IF(INDEX(Transactions!$J:$J,ROW()-8)="",0,INDEX(Transactions!$O:$O,ROW()-8))</f>
        <v>0</v>
      </c>
    </row>
    <row r="9041" spans="2:6" x14ac:dyDescent="0.15">
      <c r="B9041">
        <f ca="1">IF(INDEX(Transactions!$J:$J,ROW()-8)="",TODAY(),INDEX(Transactions!$G:$G,ROW()-8))</f>
        <v>46229</v>
      </c>
      <c r="F9041">
        <f>IF(INDEX(Transactions!$J:$J,ROW()-8)="",0,INDEX(Transactions!$O:$O,ROW()-8))</f>
        <v>0</v>
      </c>
    </row>
    <row r="9042" spans="2:6" x14ac:dyDescent="0.15">
      <c r="B9042">
        <f ca="1">IF(INDEX(Transactions!$J:$J,ROW()-8)="",TODAY(),INDEX(Transactions!$G:$G,ROW()-8))</f>
        <v>46229</v>
      </c>
      <c r="F9042">
        <f>IF(INDEX(Transactions!$J:$J,ROW()-8)="",0,INDEX(Transactions!$O:$O,ROW()-8))</f>
        <v>0</v>
      </c>
    </row>
    <row r="9043" spans="2:6" x14ac:dyDescent="0.15">
      <c r="B9043">
        <f ca="1">IF(INDEX(Transactions!$J:$J,ROW()-8)="",TODAY(),INDEX(Transactions!$G:$G,ROW()-8))</f>
        <v>46229</v>
      </c>
      <c r="F9043">
        <f>IF(INDEX(Transactions!$J:$J,ROW()-8)="",0,INDEX(Transactions!$O:$O,ROW()-8))</f>
        <v>0</v>
      </c>
    </row>
    <row r="9044" spans="2:6" x14ac:dyDescent="0.15">
      <c r="B9044">
        <f ca="1">IF(INDEX(Transactions!$J:$J,ROW()-8)="",TODAY(),INDEX(Transactions!$G:$G,ROW()-8))</f>
        <v>46229</v>
      </c>
      <c r="F9044">
        <f>IF(INDEX(Transactions!$J:$J,ROW()-8)="",0,INDEX(Transactions!$O:$O,ROW()-8))</f>
        <v>0</v>
      </c>
    </row>
    <row r="9045" spans="2:6" x14ac:dyDescent="0.15">
      <c r="B9045">
        <f ca="1">IF(INDEX(Transactions!$J:$J,ROW()-8)="",TODAY(),INDEX(Transactions!$G:$G,ROW()-8))</f>
        <v>46229</v>
      </c>
      <c r="F9045">
        <f>IF(INDEX(Transactions!$J:$J,ROW()-8)="",0,INDEX(Transactions!$O:$O,ROW()-8))</f>
        <v>0</v>
      </c>
    </row>
    <row r="9046" spans="2:6" x14ac:dyDescent="0.15">
      <c r="B9046">
        <f ca="1">IF(INDEX(Transactions!$J:$J,ROW()-8)="",TODAY(),INDEX(Transactions!$G:$G,ROW()-8))</f>
        <v>46229</v>
      </c>
      <c r="F9046">
        <f>IF(INDEX(Transactions!$J:$J,ROW()-8)="",0,INDEX(Transactions!$O:$O,ROW()-8))</f>
        <v>0</v>
      </c>
    </row>
    <row r="9047" spans="2:6" x14ac:dyDescent="0.15">
      <c r="B9047">
        <f ca="1">IF(INDEX(Transactions!$J:$J,ROW()-8)="",TODAY(),INDEX(Transactions!$G:$G,ROW()-8))</f>
        <v>46229</v>
      </c>
      <c r="F9047">
        <f>IF(INDEX(Transactions!$J:$J,ROW()-8)="",0,INDEX(Transactions!$O:$O,ROW()-8))</f>
        <v>0</v>
      </c>
    </row>
    <row r="9048" spans="2:6" x14ac:dyDescent="0.15">
      <c r="B9048">
        <f ca="1">IF(INDEX(Transactions!$J:$J,ROW()-8)="",TODAY(),INDEX(Transactions!$G:$G,ROW()-8))</f>
        <v>46229</v>
      </c>
      <c r="F9048">
        <f>IF(INDEX(Transactions!$J:$J,ROW()-8)="",0,INDEX(Transactions!$O:$O,ROW()-8))</f>
        <v>0</v>
      </c>
    </row>
    <row r="9049" spans="2:6" x14ac:dyDescent="0.15">
      <c r="B9049">
        <f ca="1">IF(INDEX(Transactions!$J:$J,ROW()-8)="",TODAY(),INDEX(Transactions!$G:$G,ROW()-8))</f>
        <v>46229</v>
      </c>
      <c r="F9049">
        <f>IF(INDEX(Transactions!$J:$J,ROW()-8)="",0,INDEX(Transactions!$O:$O,ROW()-8))</f>
        <v>0</v>
      </c>
    </row>
    <row r="9050" spans="2:6" x14ac:dyDescent="0.15">
      <c r="B9050">
        <f ca="1">IF(INDEX(Transactions!$J:$J,ROW()-8)="",TODAY(),INDEX(Transactions!$G:$G,ROW()-8))</f>
        <v>46229</v>
      </c>
      <c r="F9050">
        <f>IF(INDEX(Transactions!$J:$J,ROW()-8)="",0,INDEX(Transactions!$O:$O,ROW()-8))</f>
        <v>0</v>
      </c>
    </row>
    <row r="9051" spans="2:6" x14ac:dyDescent="0.15">
      <c r="B9051">
        <f ca="1">IF(INDEX(Transactions!$J:$J,ROW()-8)="",TODAY(),INDEX(Transactions!$G:$G,ROW()-8))</f>
        <v>46229</v>
      </c>
      <c r="F9051">
        <f>IF(INDEX(Transactions!$J:$J,ROW()-8)="",0,INDEX(Transactions!$O:$O,ROW()-8))</f>
        <v>0</v>
      </c>
    </row>
    <row r="9052" spans="2:6" x14ac:dyDescent="0.15">
      <c r="B9052">
        <f ca="1">IF(INDEX(Transactions!$J:$J,ROW()-8)="",TODAY(),INDEX(Transactions!$G:$G,ROW()-8))</f>
        <v>46229</v>
      </c>
      <c r="F9052">
        <f>IF(INDEX(Transactions!$J:$J,ROW()-8)="",0,INDEX(Transactions!$O:$O,ROW()-8))</f>
        <v>0</v>
      </c>
    </row>
    <row r="9053" spans="2:6" x14ac:dyDescent="0.15">
      <c r="B9053">
        <f ca="1">IF(INDEX(Transactions!$J:$J,ROW()-8)="",TODAY(),INDEX(Transactions!$G:$G,ROW()-8))</f>
        <v>46229</v>
      </c>
      <c r="F9053">
        <f>IF(INDEX(Transactions!$J:$J,ROW()-8)="",0,INDEX(Transactions!$O:$O,ROW()-8))</f>
        <v>0</v>
      </c>
    </row>
    <row r="9054" spans="2:6" x14ac:dyDescent="0.15">
      <c r="B9054">
        <f ca="1">IF(INDEX(Transactions!$J:$J,ROW()-8)="",TODAY(),INDEX(Transactions!$G:$G,ROW()-8))</f>
        <v>46229</v>
      </c>
      <c r="F9054">
        <f>IF(INDEX(Transactions!$J:$J,ROW()-8)="",0,INDEX(Transactions!$O:$O,ROW()-8))</f>
        <v>0</v>
      </c>
    </row>
    <row r="9055" spans="2:6" x14ac:dyDescent="0.15">
      <c r="B9055">
        <f ca="1">IF(INDEX(Transactions!$J:$J,ROW()-8)="",TODAY(),INDEX(Transactions!$G:$G,ROW()-8))</f>
        <v>46229</v>
      </c>
      <c r="F9055">
        <f>IF(INDEX(Transactions!$J:$J,ROW()-8)="",0,INDEX(Transactions!$O:$O,ROW()-8))</f>
        <v>0</v>
      </c>
    </row>
    <row r="9056" spans="2:6" x14ac:dyDescent="0.15">
      <c r="B9056">
        <f ca="1">IF(INDEX(Transactions!$J:$J,ROW()-8)="",TODAY(),INDEX(Transactions!$G:$G,ROW()-8))</f>
        <v>46229</v>
      </c>
      <c r="F9056">
        <f>IF(INDEX(Transactions!$J:$J,ROW()-8)="",0,INDEX(Transactions!$O:$O,ROW()-8))</f>
        <v>0</v>
      </c>
    </row>
    <row r="9057" spans="2:6" x14ac:dyDescent="0.15">
      <c r="B9057">
        <f ca="1">IF(INDEX(Transactions!$J:$J,ROW()-8)="",TODAY(),INDEX(Transactions!$G:$G,ROW()-8))</f>
        <v>46229</v>
      </c>
      <c r="F9057">
        <f>IF(INDEX(Transactions!$J:$J,ROW()-8)="",0,INDEX(Transactions!$O:$O,ROW()-8))</f>
        <v>0</v>
      </c>
    </row>
    <row r="9058" spans="2:6" x14ac:dyDescent="0.15">
      <c r="B9058">
        <f ca="1">IF(INDEX(Transactions!$J:$J,ROW()-8)="",TODAY(),INDEX(Transactions!$G:$G,ROW()-8))</f>
        <v>46229</v>
      </c>
      <c r="F9058">
        <f>IF(INDEX(Transactions!$J:$J,ROW()-8)="",0,INDEX(Transactions!$O:$O,ROW()-8))</f>
        <v>0</v>
      </c>
    </row>
    <row r="9059" spans="2:6" x14ac:dyDescent="0.15">
      <c r="B9059">
        <f ca="1">IF(INDEX(Transactions!$J:$J,ROW()-8)="",TODAY(),INDEX(Transactions!$G:$G,ROW()-8))</f>
        <v>46229</v>
      </c>
      <c r="F9059">
        <f>IF(INDEX(Transactions!$J:$J,ROW()-8)="",0,INDEX(Transactions!$O:$O,ROW()-8))</f>
        <v>0</v>
      </c>
    </row>
    <row r="9060" spans="2:6" x14ac:dyDescent="0.15">
      <c r="B9060">
        <f ca="1">IF(INDEX(Transactions!$J:$J,ROW()-8)="",TODAY(),INDEX(Transactions!$G:$G,ROW()-8))</f>
        <v>46229</v>
      </c>
      <c r="F9060">
        <f>IF(INDEX(Transactions!$J:$J,ROW()-8)="",0,INDEX(Transactions!$O:$O,ROW()-8))</f>
        <v>0</v>
      </c>
    </row>
    <row r="9061" spans="2:6" x14ac:dyDescent="0.15">
      <c r="B9061">
        <f ca="1">IF(INDEX(Transactions!$J:$J,ROW()-8)="",TODAY(),INDEX(Transactions!$G:$G,ROW()-8))</f>
        <v>46229</v>
      </c>
      <c r="F9061">
        <f>IF(INDEX(Transactions!$J:$J,ROW()-8)="",0,INDEX(Transactions!$O:$O,ROW()-8))</f>
        <v>0</v>
      </c>
    </row>
    <row r="9062" spans="2:6" x14ac:dyDescent="0.15">
      <c r="B9062">
        <f ca="1">IF(INDEX(Transactions!$J:$J,ROW()-8)="",TODAY(),INDEX(Transactions!$G:$G,ROW()-8))</f>
        <v>46229</v>
      </c>
      <c r="F9062">
        <f>IF(INDEX(Transactions!$J:$J,ROW()-8)="",0,INDEX(Transactions!$O:$O,ROW()-8))</f>
        <v>0</v>
      </c>
    </row>
    <row r="9063" spans="2:6" x14ac:dyDescent="0.15">
      <c r="B9063">
        <f ca="1">IF(INDEX(Transactions!$J:$J,ROW()-8)="",TODAY(),INDEX(Transactions!$G:$G,ROW()-8))</f>
        <v>46229</v>
      </c>
      <c r="F9063">
        <f>IF(INDEX(Transactions!$J:$J,ROW()-8)="",0,INDEX(Transactions!$O:$O,ROW()-8))</f>
        <v>0</v>
      </c>
    </row>
    <row r="9064" spans="2:6" x14ac:dyDescent="0.15">
      <c r="B9064">
        <f ca="1">IF(INDEX(Transactions!$J:$J,ROW()-8)="",TODAY(),INDEX(Transactions!$G:$G,ROW()-8))</f>
        <v>46229</v>
      </c>
      <c r="F9064">
        <f>IF(INDEX(Transactions!$J:$J,ROW()-8)="",0,INDEX(Transactions!$O:$O,ROW()-8))</f>
        <v>0</v>
      </c>
    </row>
    <row r="9065" spans="2:6" x14ac:dyDescent="0.15">
      <c r="B9065">
        <f ca="1">IF(INDEX(Transactions!$J:$J,ROW()-8)="",TODAY(),INDEX(Transactions!$G:$G,ROW()-8))</f>
        <v>46229</v>
      </c>
      <c r="F9065">
        <f>IF(INDEX(Transactions!$J:$J,ROW()-8)="",0,INDEX(Transactions!$O:$O,ROW()-8))</f>
        <v>0</v>
      </c>
    </row>
    <row r="9066" spans="2:6" x14ac:dyDescent="0.15">
      <c r="B9066">
        <f ca="1">IF(INDEX(Transactions!$J:$J,ROW()-8)="",TODAY(),INDEX(Transactions!$G:$G,ROW()-8))</f>
        <v>46229</v>
      </c>
      <c r="F9066">
        <f>IF(INDEX(Transactions!$J:$J,ROW()-8)="",0,INDEX(Transactions!$O:$O,ROW()-8))</f>
        <v>0</v>
      </c>
    </row>
    <row r="9067" spans="2:6" x14ac:dyDescent="0.15">
      <c r="B9067">
        <f ca="1">IF(INDEX(Transactions!$J:$J,ROW()-8)="",TODAY(),INDEX(Transactions!$G:$G,ROW()-8))</f>
        <v>46229</v>
      </c>
      <c r="F9067">
        <f>IF(INDEX(Transactions!$J:$J,ROW()-8)="",0,INDEX(Transactions!$O:$O,ROW()-8))</f>
        <v>0</v>
      </c>
    </row>
    <row r="9068" spans="2:6" x14ac:dyDescent="0.15">
      <c r="B9068">
        <f ca="1">IF(INDEX(Transactions!$J:$J,ROW()-8)="",TODAY(),INDEX(Transactions!$G:$G,ROW()-8))</f>
        <v>46229</v>
      </c>
      <c r="F9068">
        <f>IF(INDEX(Transactions!$J:$J,ROW()-8)="",0,INDEX(Transactions!$O:$O,ROW()-8))</f>
        <v>0</v>
      </c>
    </row>
    <row r="9069" spans="2:6" x14ac:dyDescent="0.15">
      <c r="B9069">
        <f ca="1">IF(INDEX(Transactions!$J:$J,ROW()-8)="",TODAY(),INDEX(Transactions!$G:$G,ROW()-8))</f>
        <v>46229</v>
      </c>
      <c r="F9069">
        <f>IF(INDEX(Transactions!$J:$J,ROW()-8)="",0,INDEX(Transactions!$O:$O,ROW()-8))</f>
        <v>0</v>
      </c>
    </row>
    <row r="9070" spans="2:6" x14ac:dyDescent="0.15">
      <c r="B9070">
        <f ca="1">IF(INDEX(Transactions!$J:$J,ROW()-8)="",TODAY(),INDEX(Transactions!$G:$G,ROW()-8))</f>
        <v>46229</v>
      </c>
      <c r="F9070">
        <f>IF(INDEX(Transactions!$J:$J,ROW()-8)="",0,INDEX(Transactions!$O:$O,ROW()-8))</f>
        <v>0</v>
      </c>
    </row>
    <row r="9071" spans="2:6" x14ac:dyDescent="0.15">
      <c r="B9071">
        <f ca="1">IF(INDEX(Transactions!$J:$J,ROW()-8)="",TODAY(),INDEX(Transactions!$G:$G,ROW()-8))</f>
        <v>46229</v>
      </c>
      <c r="F9071">
        <f>IF(INDEX(Transactions!$J:$J,ROW()-8)="",0,INDEX(Transactions!$O:$O,ROW()-8))</f>
        <v>0</v>
      </c>
    </row>
    <row r="9072" spans="2:6" x14ac:dyDescent="0.15">
      <c r="B9072">
        <f ca="1">IF(INDEX(Transactions!$J:$J,ROW()-8)="",TODAY(),INDEX(Transactions!$G:$G,ROW()-8))</f>
        <v>46229</v>
      </c>
      <c r="F9072">
        <f>IF(INDEX(Transactions!$J:$J,ROW()-8)="",0,INDEX(Transactions!$O:$O,ROW()-8))</f>
        <v>0</v>
      </c>
    </row>
    <row r="9073" spans="2:6" x14ac:dyDescent="0.15">
      <c r="B9073">
        <f ca="1">IF(INDEX(Transactions!$J:$J,ROW()-8)="",TODAY(),INDEX(Transactions!$G:$G,ROW()-8))</f>
        <v>46229</v>
      </c>
      <c r="F9073">
        <f>IF(INDEX(Transactions!$J:$J,ROW()-8)="",0,INDEX(Transactions!$O:$O,ROW()-8))</f>
        <v>0</v>
      </c>
    </row>
    <row r="9074" spans="2:6" x14ac:dyDescent="0.15">
      <c r="B9074">
        <f ca="1">IF(INDEX(Transactions!$J:$J,ROW()-8)="",TODAY(),INDEX(Transactions!$G:$G,ROW()-8))</f>
        <v>46229</v>
      </c>
      <c r="F9074">
        <f>IF(INDEX(Transactions!$J:$J,ROW()-8)="",0,INDEX(Transactions!$O:$O,ROW()-8))</f>
        <v>0</v>
      </c>
    </row>
    <row r="9075" spans="2:6" x14ac:dyDescent="0.15">
      <c r="B9075">
        <f ca="1">IF(INDEX(Transactions!$J:$J,ROW()-8)="",TODAY(),INDEX(Transactions!$G:$G,ROW()-8))</f>
        <v>46229</v>
      </c>
      <c r="F9075">
        <f>IF(INDEX(Transactions!$J:$J,ROW()-8)="",0,INDEX(Transactions!$O:$O,ROW()-8))</f>
        <v>0</v>
      </c>
    </row>
    <row r="9076" spans="2:6" x14ac:dyDescent="0.15">
      <c r="B9076">
        <f ca="1">IF(INDEX(Transactions!$J:$J,ROW()-8)="",TODAY(),INDEX(Transactions!$G:$G,ROW()-8))</f>
        <v>46229</v>
      </c>
      <c r="F9076">
        <f>IF(INDEX(Transactions!$J:$J,ROW()-8)="",0,INDEX(Transactions!$O:$O,ROW()-8))</f>
        <v>0</v>
      </c>
    </row>
    <row r="9077" spans="2:6" x14ac:dyDescent="0.15">
      <c r="B9077">
        <f ca="1">IF(INDEX(Transactions!$J:$J,ROW()-8)="",TODAY(),INDEX(Transactions!$G:$G,ROW()-8))</f>
        <v>46229</v>
      </c>
      <c r="F9077">
        <f>IF(INDEX(Transactions!$J:$J,ROW()-8)="",0,INDEX(Transactions!$O:$O,ROW()-8))</f>
        <v>0</v>
      </c>
    </row>
    <row r="9078" spans="2:6" x14ac:dyDescent="0.15">
      <c r="B9078">
        <f ca="1">IF(INDEX(Transactions!$J:$J,ROW()-8)="",TODAY(),INDEX(Transactions!$G:$G,ROW()-8))</f>
        <v>46229</v>
      </c>
      <c r="F9078">
        <f>IF(INDEX(Transactions!$J:$J,ROW()-8)="",0,INDEX(Transactions!$O:$O,ROW()-8))</f>
        <v>0</v>
      </c>
    </row>
    <row r="9079" spans="2:6" x14ac:dyDescent="0.15">
      <c r="B9079">
        <f ca="1">IF(INDEX(Transactions!$J:$J,ROW()-8)="",TODAY(),INDEX(Transactions!$G:$G,ROW()-8))</f>
        <v>46229</v>
      </c>
      <c r="F9079">
        <f>IF(INDEX(Transactions!$J:$J,ROW()-8)="",0,INDEX(Transactions!$O:$O,ROW()-8))</f>
        <v>0</v>
      </c>
    </row>
    <row r="9080" spans="2:6" x14ac:dyDescent="0.15">
      <c r="B9080">
        <f ca="1">IF(INDEX(Transactions!$J:$J,ROW()-8)="",TODAY(),INDEX(Transactions!$G:$G,ROW()-8))</f>
        <v>46229</v>
      </c>
      <c r="F9080">
        <f>IF(INDEX(Transactions!$J:$J,ROW()-8)="",0,INDEX(Transactions!$O:$O,ROW()-8))</f>
        <v>0</v>
      </c>
    </row>
    <row r="9081" spans="2:6" x14ac:dyDescent="0.15">
      <c r="B9081">
        <f ca="1">IF(INDEX(Transactions!$J:$J,ROW()-8)="",TODAY(),INDEX(Transactions!$G:$G,ROW()-8))</f>
        <v>46229</v>
      </c>
      <c r="F9081">
        <f>IF(INDEX(Transactions!$J:$J,ROW()-8)="",0,INDEX(Transactions!$O:$O,ROW()-8))</f>
        <v>0</v>
      </c>
    </row>
    <row r="9082" spans="2:6" x14ac:dyDescent="0.15">
      <c r="B9082">
        <f ca="1">IF(INDEX(Transactions!$J:$J,ROW()-8)="",TODAY(),INDEX(Transactions!$G:$G,ROW()-8))</f>
        <v>46229</v>
      </c>
      <c r="F9082">
        <f>IF(INDEX(Transactions!$J:$J,ROW()-8)="",0,INDEX(Transactions!$O:$O,ROW()-8))</f>
        <v>0</v>
      </c>
    </row>
    <row r="9083" spans="2:6" x14ac:dyDescent="0.15">
      <c r="B9083">
        <f ca="1">IF(INDEX(Transactions!$J:$J,ROW()-8)="",TODAY(),INDEX(Transactions!$G:$G,ROW()-8))</f>
        <v>46229</v>
      </c>
      <c r="F9083">
        <f>IF(INDEX(Transactions!$J:$J,ROW()-8)="",0,INDEX(Transactions!$O:$O,ROW()-8))</f>
        <v>0</v>
      </c>
    </row>
    <row r="9084" spans="2:6" x14ac:dyDescent="0.15">
      <c r="B9084">
        <f ca="1">IF(INDEX(Transactions!$J:$J,ROW()-8)="",TODAY(),INDEX(Transactions!$G:$G,ROW()-8))</f>
        <v>46229</v>
      </c>
      <c r="F9084">
        <f>IF(INDEX(Transactions!$J:$J,ROW()-8)="",0,INDEX(Transactions!$O:$O,ROW()-8))</f>
        <v>0</v>
      </c>
    </row>
    <row r="9085" spans="2:6" x14ac:dyDescent="0.15">
      <c r="B9085">
        <f ca="1">IF(INDEX(Transactions!$J:$J,ROW()-8)="",TODAY(),INDEX(Transactions!$G:$G,ROW()-8))</f>
        <v>46229</v>
      </c>
      <c r="F9085">
        <f>IF(INDEX(Transactions!$J:$J,ROW()-8)="",0,INDEX(Transactions!$O:$O,ROW()-8))</f>
        <v>0</v>
      </c>
    </row>
    <row r="9086" spans="2:6" x14ac:dyDescent="0.15">
      <c r="B9086">
        <f ca="1">IF(INDEX(Transactions!$J:$J,ROW()-8)="",TODAY(),INDEX(Transactions!$G:$G,ROW()-8))</f>
        <v>46229</v>
      </c>
      <c r="F9086">
        <f>IF(INDEX(Transactions!$J:$J,ROW()-8)="",0,INDEX(Transactions!$O:$O,ROW()-8))</f>
        <v>0</v>
      </c>
    </row>
    <row r="9087" spans="2:6" x14ac:dyDescent="0.15">
      <c r="B9087">
        <f ca="1">IF(INDEX(Transactions!$J:$J,ROW()-8)="",TODAY(),INDEX(Transactions!$G:$G,ROW()-8))</f>
        <v>46229</v>
      </c>
      <c r="F9087">
        <f>IF(INDEX(Transactions!$J:$J,ROW()-8)="",0,INDEX(Transactions!$O:$O,ROW()-8))</f>
        <v>0</v>
      </c>
    </row>
    <row r="9088" spans="2:6" x14ac:dyDescent="0.15">
      <c r="B9088">
        <f ca="1">IF(INDEX(Transactions!$J:$J,ROW()-8)="",TODAY(),INDEX(Transactions!$G:$G,ROW()-8))</f>
        <v>46229</v>
      </c>
      <c r="F9088">
        <f>IF(INDEX(Transactions!$J:$J,ROW()-8)="",0,INDEX(Transactions!$O:$O,ROW()-8))</f>
        <v>0</v>
      </c>
    </row>
    <row r="9089" spans="2:6" x14ac:dyDescent="0.15">
      <c r="B9089">
        <f ca="1">IF(INDEX(Transactions!$J:$J,ROW()-8)="",TODAY(),INDEX(Transactions!$G:$G,ROW()-8))</f>
        <v>46229</v>
      </c>
      <c r="F9089">
        <f>IF(INDEX(Transactions!$J:$J,ROW()-8)="",0,INDEX(Transactions!$O:$O,ROW()-8))</f>
        <v>0</v>
      </c>
    </row>
    <row r="9090" spans="2:6" x14ac:dyDescent="0.15">
      <c r="B9090">
        <f ca="1">IF(INDEX(Transactions!$J:$J,ROW()-8)="",TODAY(),INDEX(Transactions!$G:$G,ROW()-8))</f>
        <v>46229</v>
      </c>
      <c r="F9090">
        <f>IF(INDEX(Transactions!$J:$J,ROW()-8)="",0,INDEX(Transactions!$O:$O,ROW()-8))</f>
        <v>0</v>
      </c>
    </row>
    <row r="9091" spans="2:6" x14ac:dyDescent="0.15">
      <c r="B9091">
        <f ca="1">IF(INDEX(Transactions!$J:$J,ROW()-8)="",TODAY(),INDEX(Transactions!$G:$G,ROW()-8))</f>
        <v>46229</v>
      </c>
      <c r="F9091">
        <f>IF(INDEX(Transactions!$J:$J,ROW()-8)="",0,INDEX(Transactions!$O:$O,ROW()-8))</f>
        <v>0</v>
      </c>
    </row>
    <row r="9092" spans="2:6" x14ac:dyDescent="0.15">
      <c r="B9092">
        <f ca="1">IF(INDEX(Transactions!$J:$J,ROW()-8)="",TODAY(),INDEX(Transactions!$G:$G,ROW()-8))</f>
        <v>46229</v>
      </c>
      <c r="F9092">
        <f>IF(INDEX(Transactions!$J:$J,ROW()-8)="",0,INDEX(Transactions!$O:$O,ROW()-8))</f>
        <v>0</v>
      </c>
    </row>
    <row r="9093" spans="2:6" x14ac:dyDescent="0.15">
      <c r="B9093">
        <f ca="1">IF(INDEX(Transactions!$J:$J,ROW()-8)="",TODAY(),INDEX(Transactions!$G:$G,ROW()-8))</f>
        <v>46229</v>
      </c>
      <c r="F9093">
        <f>IF(INDEX(Transactions!$J:$J,ROW()-8)="",0,INDEX(Transactions!$O:$O,ROW()-8))</f>
        <v>0</v>
      </c>
    </row>
    <row r="9094" spans="2:6" x14ac:dyDescent="0.15">
      <c r="B9094">
        <f ca="1">IF(INDEX(Transactions!$J:$J,ROW()-8)="",TODAY(),INDEX(Transactions!$G:$G,ROW()-8))</f>
        <v>46229</v>
      </c>
      <c r="F9094">
        <f>IF(INDEX(Transactions!$J:$J,ROW()-8)="",0,INDEX(Transactions!$O:$O,ROW()-8))</f>
        <v>0</v>
      </c>
    </row>
    <row r="9095" spans="2:6" x14ac:dyDescent="0.15">
      <c r="B9095">
        <f ca="1">IF(INDEX(Transactions!$J:$J,ROW()-8)="",TODAY(),INDEX(Transactions!$G:$G,ROW()-8))</f>
        <v>46229</v>
      </c>
      <c r="F9095">
        <f>IF(INDEX(Transactions!$J:$J,ROW()-8)="",0,INDEX(Transactions!$O:$O,ROW()-8))</f>
        <v>0</v>
      </c>
    </row>
    <row r="9096" spans="2:6" x14ac:dyDescent="0.15">
      <c r="B9096">
        <f ca="1">IF(INDEX(Transactions!$J:$J,ROW()-8)="",TODAY(),INDEX(Transactions!$G:$G,ROW()-8))</f>
        <v>46229</v>
      </c>
      <c r="F9096">
        <f>IF(INDEX(Transactions!$J:$J,ROW()-8)="",0,INDEX(Transactions!$O:$O,ROW()-8))</f>
        <v>0</v>
      </c>
    </row>
    <row r="9097" spans="2:6" x14ac:dyDescent="0.15">
      <c r="B9097">
        <f ca="1">IF(INDEX(Transactions!$J:$J,ROW()-8)="",TODAY(),INDEX(Transactions!$G:$G,ROW()-8))</f>
        <v>46229</v>
      </c>
      <c r="F9097">
        <f>IF(INDEX(Transactions!$J:$J,ROW()-8)="",0,INDEX(Transactions!$O:$O,ROW()-8))</f>
        <v>0</v>
      </c>
    </row>
    <row r="9098" spans="2:6" x14ac:dyDescent="0.15">
      <c r="B9098">
        <f ca="1">IF(INDEX(Transactions!$J:$J,ROW()-8)="",TODAY(),INDEX(Transactions!$G:$G,ROW()-8))</f>
        <v>46229</v>
      </c>
      <c r="F9098">
        <f>IF(INDEX(Transactions!$J:$J,ROW()-8)="",0,INDEX(Transactions!$O:$O,ROW()-8))</f>
        <v>0</v>
      </c>
    </row>
    <row r="9099" spans="2:6" x14ac:dyDescent="0.15">
      <c r="B9099">
        <f ca="1">IF(INDEX(Transactions!$J:$J,ROW()-8)="",TODAY(),INDEX(Transactions!$G:$G,ROW()-8))</f>
        <v>46229</v>
      </c>
      <c r="F9099">
        <f>IF(INDEX(Transactions!$J:$J,ROW()-8)="",0,INDEX(Transactions!$O:$O,ROW()-8))</f>
        <v>0</v>
      </c>
    </row>
    <row r="9100" spans="2:6" x14ac:dyDescent="0.15">
      <c r="B9100">
        <f ca="1">IF(INDEX(Transactions!$J:$J,ROW()-8)="",TODAY(),INDEX(Transactions!$G:$G,ROW()-8))</f>
        <v>46229</v>
      </c>
      <c r="F9100">
        <f>IF(INDEX(Transactions!$J:$J,ROW()-8)="",0,INDEX(Transactions!$O:$O,ROW()-8))</f>
        <v>0</v>
      </c>
    </row>
    <row r="9101" spans="2:6" x14ac:dyDescent="0.15">
      <c r="B9101">
        <f ca="1">IF(INDEX(Transactions!$J:$J,ROW()-8)="",TODAY(),INDEX(Transactions!$G:$G,ROW()-8))</f>
        <v>46229</v>
      </c>
      <c r="F9101">
        <f>IF(INDEX(Transactions!$J:$J,ROW()-8)="",0,INDEX(Transactions!$O:$O,ROW()-8))</f>
        <v>0</v>
      </c>
    </row>
    <row r="9102" spans="2:6" x14ac:dyDescent="0.15">
      <c r="B9102">
        <f ca="1">IF(INDEX(Transactions!$J:$J,ROW()-8)="",TODAY(),INDEX(Transactions!$G:$G,ROW()-8))</f>
        <v>46229</v>
      </c>
      <c r="F9102">
        <f>IF(INDEX(Transactions!$J:$J,ROW()-8)="",0,INDEX(Transactions!$O:$O,ROW()-8))</f>
        <v>0</v>
      </c>
    </row>
    <row r="9103" spans="2:6" x14ac:dyDescent="0.15">
      <c r="B9103">
        <f ca="1">IF(INDEX(Transactions!$J:$J,ROW()-8)="",TODAY(),INDEX(Transactions!$G:$G,ROW()-8))</f>
        <v>46229</v>
      </c>
      <c r="F9103">
        <f>IF(INDEX(Transactions!$J:$J,ROW()-8)="",0,INDEX(Transactions!$O:$O,ROW()-8))</f>
        <v>0</v>
      </c>
    </row>
    <row r="9104" spans="2:6" x14ac:dyDescent="0.15">
      <c r="B9104">
        <f ca="1">IF(INDEX(Transactions!$J:$J,ROW()-8)="",TODAY(),INDEX(Transactions!$G:$G,ROW()-8))</f>
        <v>46229</v>
      </c>
      <c r="F9104">
        <f>IF(INDEX(Transactions!$J:$J,ROW()-8)="",0,INDEX(Transactions!$O:$O,ROW()-8))</f>
        <v>0</v>
      </c>
    </row>
    <row r="9105" spans="2:6" x14ac:dyDescent="0.15">
      <c r="B9105">
        <f ca="1">IF(INDEX(Transactions!$J:$J,ROW()-8)="",TODAY(),INDEX(Transactions!$G:$G,ROW()-8))</f>
        <v>46229</v>
      </c>
      <c r="F9105">
        <f>IF(INDEX(Transactions!$J:$J,ROW()-8)="",0,INDEX(Transactions!$O:$O,ROW()-8))</f>
        <v>0</v>
      </c>
    </row>
    <row r="9106" spans="2:6" x14ac:dyDescent="0.15">
      <c r="B9106">
        <f ca="1">IF(INDEX(Transactions!$J:$J,ROW()-8)="",TODAY(),INDEX(Transactions!$G:$G,ROW()-8))</f>
        <v>46229</v>
      </c>
      <c r="F9106">
        <f>IF(INDEX(Transactions!$J:$J,ROW()-8)="",0,INDEX(Transactions!$O:$O,ROW()-8))</f>
        <v>0</v>
      </c>
    </row>
    <row r="9107" spans="2:6" x14ac:dyDescent="0.15">
      <c r="B9107">
        <f ca="1">IF(INDEX(Transactions!$J:$J,ROW()-8)="",TODAY(),INDEX(Transactions!$G:$G,ROW()-8))</f>
        <v>46229</v>
      </c>
      <c r="F9107">
        <f>IF(INDEX(Transactions!$J:$J,ROW()-8)="",0,INDEX(Transactions!$O:$O,ROW()-8))</f>
        <v>0</v>
      </c>
    </row>
    <row r="9108" spans="2:6" x14ac:dyDescent="0.15">
      <c r="B9108">
        <f ca="1">IF(INDEX(Transactions!$J:$J,ROW()-8)="",TODAY(),INDEX(Transactions!$G:$G,ROW()-8))</f>
        <v>46229</v>
      </c>
      <c r="F9108">
        <f>IF(INDEX(Transactions!$J:$J,ROW()-8)="",0,INDEX(Transactions!$O:$O,ROW()-8))</f>
        <v>0</v>
      </c>
    </row>
    <row r="9109" spans="2:6" x14ac:dyDescent="0.15">
      <c r="B9109">
        <f ca="1">IF(INDEX(Transactions!$J:$J,ROW()-8)="",TODAY(),INDEX(Transactions!$G:$G,ROW()-8))</f>
        <v>46229</v>
      </c>
      <c r="F9109">
        <f>IF(INDEX(Transactions!$J:$J,ROW()-8)="",0,INDEX(Transactions!$O:$O,ROW()-8))</f>
        <v>0</v>
      </c>
    </row>
    <row r="9110" spans="2:6" x14ac:dyDescent="0.15">
      <c r="B9110">
        <f ca="1">IF(INDEX(Transactions!$J:$J,ROW()-8)="",TODAY(),INDEX(Transactions!$G:$G,ROW()-8))</f>
        <v>46229</v>
      </c>
      <c r="F9110">
        <f>IF(INDEX(Transactions!$J:$J,ROW()-8)="",0,INDEX(Transactions!$O:$O,ROW()-8))</f>
        <v>0</v>
      </c>
    </row>
    <row r="9111" spans="2:6" x14ac:dyDescent="0.15">
      <c r="B9111">
        <f ca="1">IF(INDEX(Transactions!$J:$J,ROW()-8)="",TODAY(),INDEX(Transactions!$G:$G,ROW()-8))</f>
        <v>46229</v>
      </c>
      <c r="F9111">
        <f>IF(INDEX(Transactions!$J:$J,ROW()-8)="",0,INDEX(Transactions!$O:$O,ROW()-8))</f>
        <v>0</v>
      </c>
    </row>
    <row r="9112" spans="2:6" x14ac:dyDescent="0.15">
      <c r="B9112">
        <f ca="1">IF(INDEX(Transactions!$J:$J,ROW()-8)="",TODAY(),INDEX(Transactions!$G:$G,ROW()-8))</f>
        <v>46229</v>
      </c>
      <c r="F9112">
        <f>IF(INDEX(Transactions!$J:$J,ROW()-8)="",0,INDEX(Transactions!$O:$O,ROW()-8))</f>
        <v>0</v>
      </c>
    </row>
    <row r="9113" spans="2:6" x14ac:dyDescent="0.15">
      <c r="B9113">
        <f ca="1">IF(INDEX(Transactions!$J:$J,ROW()-8)="",TODAY(),INDEX(Transactions!$G:$G,ROW()-8))</f>
        <v>46229</v>
      </c>
      <c r="F9113">
        <f>IF(INDEX(Transactions!$J:$J,ROW()-8)="",0,INDEX(Transactions!$O:$O,ROW()-8))</f>
        <v>0</v>
      </c>
    </row>
    <row r="9114" spans="2:6" x14ac:dyDescent="0.15">
      <c r="B9114">
        <f ca="1">IF(INDEX(Transactions!$J:$J,ROW()-8)="",TODAY(),INDEX(Transactions!$G:$G,ROW()-8))</f>
        <v>46229</v>
      </c>
      <c r="F9114">
        <f>IF(INDEX(Transactions!$J:$J,ROW()-8)="",0,INDEX(Transactions!$O:$O,ROW()-8))</f>
        <v>0</v>
      </c>
    </row>
    <row r="9115" spans="2:6" x14ac:dyDescent="0.15">
      <c r="B9115">
        <f ca="1">IF(INDEX(Transactions!$J:$J,ROW()-8)="",TODAY(),INDEX(Transactions!$G:$G,ROW()-8))</f>
        <v>46229</v>
      </c>
      <c r="F9115">
        <f>IF(INDEX(Transactions!$J:$J,ROW()-8)="",0,INDEX(Transactions!$O:$O,ROW()-8))</f>
        <v>0</v>
      </c>
    </row>
    <row r="9116" spans="2:6" x14ac:dyDescent="0.15">
      <c r="B9116">
        <f ca="1">IF(INDEX(Transactions!$J:$J,ROW()-8)="",TODAY(),INDEX(Transactions!$G:$G,ROW()-8))</f>
        <v>46229</v>
      </c>
      <c r="F9116">
        <f>IF(INDEX(Transactions!$J:$J,ROW()-8)="",0,INDEX(Transactions!$O:$O,ROW()-8))</f>
        <v>0</v>
      </c>
    </row>
    <row r="9117" spans="2:6" x14ac:dyDescent="0.15">
      <c r="B9117">
        <f ca="1">IF(INDEX(Transactions!$J:$J,ROW()-8)="",TODAY(),INDEX(Transactions!$G:$G,ROW()-8))</f>
        <v>46229</v>
      </c>
      <c r="F9117">
        <f>IF(INDEX(Transactions!$J:$J,ROW()-8)="",0,INDEX(Transactions!$O:$O,ROW()-8))</f>
        <v>0</v>
      </c>
    </row>
    <row r="9118" spans="2:6" x14ac:dyDescent="0.15">
      <c r="B9118">
        <f ca="1">IF(INDEX(Transactions!$J:$J,ROW()-8)="",TODAY(),INDEX(Transactions!$G:$G,ROW()-8))</f>
        <v>46229</v>
      </c>
      <c r="F9118">
        <f>IF(INDEX(Transactions!$J:$J,ROW()-8)="",0,INDEX(Transactions!$O:$O,ROW()-8))</f>
        <v>0</v>
      </c>
    </row>
    <row r="9119" spans="2:6" x14ac:dyDescent="0.15">
      <c r="B9119">
        <f ca="1">IF(INDEX(Transactions!$J:$J,ROW()-8)="",TODAY(),INDEX(Transactions!$G:$G,ROW()-8))</f>
        <v>46229</v>
      </c>
      <c r="F9119">
        <f>IF(INDEX(Transactions!$J:$J,ROW()-8)="",0,INDEX(Transactions!$O:$O,ROW()-8))</f>
        <v>0</v>
      </c>
    </row>
    <row r="9120" spans="2:6" x14ac:dyDescent="0.15">
      <c r="B9120">
        <f ca="1">IF(INDEX(Transactions!$J:$J,ROW()-8)="",TODAY(),INDEX(Transactions!$G:$G,ROW()-8))</f>
        <v>46229</v>
      </c>
      <c r="F9120">
        <f>IF(INDEX(Transactions!$J:$J,ROW()-8)="",0,INDEX(Transactions!$O:$O,ROW()-8))</f>
        <v>0</v>
      </c>
    </row>
    <row r="9121" spans="2:6" x14ac:dyDescent="0.15">
      <c r="B9121">
        <f ca="1">IF(INDEX(Transactions!$J:$J,ROW()-8)="",TODAY(),INDEX(Transactions!$G:$G,ROW()-8))</f>
        <v>46229</v>
      </c>
      <c r="F9121">
        <f>IF(INDEX(Transactions!$J:$J,ROW()-8)="",0,INDEX(Transactions!$O:$O,ROW()-8))</f>
        <v>0</v>
      </c>
    </row>
    <row r="9122" spans="2:6" x14ac:dyDescent="0.15">
      <c r="B9122">
        <f ca="1">IF(INDEX(Transactions!$J:$J,ROW()-8)="",TODAY(),INDEX(Transactions!$G:$G,ROW()-8))</f>
        <v>46229</v>
      </c>
      <c r="F9122">
        <f>IF(INDEX(Transactions!$J:$J,ROW()-8)="",0,INDEX(Transactions!$O:$O,ROW()-8))</f>
        <v>0</v>
      </c>
    </row>
    <row r="9123" spans="2:6" x14ac:dyDescent="0.15">
      <c r="B9123">
        <f ca="1">IF(INDEX(Transactions!$J:$J,ROW()-8)="",TODAY(),INDEX(Transactions!$G:$G,ROW()-8))</f>
        <v>46229</v>
      </c>
      <c r="F9123">
        <f>IF(INDEX(Transactions!$J:$J,ROW()-8)="",0,INDEX(Transactions!$O:$O,ROW()-8))</f>
        <v>0</v>
      </c>
    </row>
    <row r="9124" spans="2:6" x14ac:dyDescent="0.15">
      <c r="B9124">
        <f ca="1">IF(INDEX(Transactions!$J:$J,ROW()-8)="",TODAY(),INDEX(Transactions!$G:$G,ROW()-8))</f>
        <v>46229</v>
      </c>
      <c r="F9124">
        <f>IF(INDEX(Transactions!$J:$J,ROW()-8)="",0,INDEX(Transactions!$O:$O,ROW()-8))</f>
        <v>0</v>
      </c>
    </row>
    <row r="9125" spans="2:6" x14ac:dyDescent="0.15">
      <c r="B9125">
        <f ca="1">IF(INDEX(Transactions!$J:$J,ROW()-8)="",TODAY(),INDEX(Transactions!$G:$G,ROW()-8))</f>
        <v>46229</v>
      </c>
      <c r="F9125">
        <f>IF(INDEX(Transactions!$J:$J,ROW()-8)="",0,INDEX(Transactions!$O:$O,ROW()-8))</f>
        <v>0</v>
      </c>
    </row>
    <row r="9126" spans="2:6" x14ac:dyDescent="0.15">
      <c r="B9126">
        <f ca="1">IF(INDEX(Transactions!$J:$J,ROW()-8)="",TODAY(),INDEX(Transactions!$G:$G,ROW()-8))</f>
        <v>46229</v>
      </c>
      <c r="F9126">
        <f>IF(INDEX(Transactions!$J:$J,ROW()-8)="",0,INDEX(Transactions!$O:$O,ROW()-8))</f>
        <v>0</v>
      </c>
    </row>
    <row r="9127" spans="2:6" x14ac:dyDescent="0.15">
      <c r="B9127">
        <f ca="1">IF(INDEX(Transactions!$J:$J,ROW()-8)="",TODAY(),INDEX(Transactions!$G:$G,ROW()-8))</f>
        <v>46229</v>
      </c>
      <c r="F9127">
        <f>IF(INDEX(Transactions!$J:$J,ROW()-8)="",0,INDEX(Transactions!$O:$O,ROW()-8))</f>
        <v>0</v>
      </c>
    </row>
    <row r="9128" spans="2:6" x14ac:dyDescent="0.15">
      <c r="B9128">
        <f ca="1">IF(INDEX(Transactions!$J:$J,ROW()-8)="",TODAY(),INDEX(Transactions!$G:$G,ROW()-8))</f>
        <v>46229</v>
      </c>
      <c r="F9128">
        <f>IF(INDEX(Transactions!$J:$J,ROW()-8)="",0,INDEX(Transactions!$O:$O,ROW()-8))</f>
        <v>0</v>
      </c>
    </row>
    <row r="9129" spans="2:6" x14ac:dyDescent="0.15">
      <c r="B9129">
        <f ca="1">IF(INDEX(Transactions!$J:$J,ROW()-8)="",TODAY(),INDEX(Transactions!$G:$G,ROW()-8))</f>
        <v>46229</v>
      </c>
      <c r="F9129">
        <f>IF(INDEX(Transactions!$J:$J,ROW()-8)="",0,INDEX(Transactions!$O:$O,ROW()-8))</f>
        <v>0</v>
      </c>
    </row>
    <row r="9130" spans="2:6" x14ac:dyDescent="0.15">
      <c r="B9130">
        <f ca="1">IF(INDEX(Transactions!$J:$J,ROW()-8)="",TODAY(),INDEX(Transactions!$G:$G,ROW()-8))</f>
        <v>46229</v>
      </c>
      <c r="F9130">
        <f>IF(INDEX(Transactions!$J:$J,ROW()-8)="",0,INDEX(Transactions!$O:$O,ROW()-8))</f>
        <v>0</v>
      </c>
    </row>
    <row r="9131" spans="2:6" x14ac:dyDescent="0.15">
      <c r="B9131">
        <f ca="1">IF(INDEX(Transactions!$J:$J,ROW()-8)="",TODAY(),INDEX(Transactions!$G:$G,ROW()-8))</f>
        <v>46229</v>
      </c>
      <c r="F9131">
        <f>IF(INDEX(Transactions!$J:$J,ROW()-8)="",0,INDEX(Transactions!$O:$O,ROW()-8))</f>
        <v>0</v>
      </c>
    </row>
    <row r="9132" spans="2:6" x14ac:dyDescent="0.15">
      <c r="B9132">
        <f ca="1">IF(INDEX(Transactions!$J:$J,ROW()-8)="",TODAY(),INDEX(Transactions!$G:$G,ROW()-8))</f>
        <v>46229</v>
      </c>
      <c r="F9132">
        <f>IF(INDEX(Transactions!$J:$J,ROW()-8)="",0,INDEX(Transactions!$O:$O,ROW()-8))</f>
        <v>0</v>
      </c>
    </row>
    <row r="9133" spans="2:6" x14ac:dyDescent="0.15">
      <c r="B9133">
        <f ca="1">IF(INDEX(Transactions!$J:$J,ROW()-8)="",TODAY(),INDEX(Transactions!$G:$G,ROW()-8))</f>
        <v>46229</v>
      </c>
      <c r="F9133">
        <f>IF(INDEX(Transactions!$J:$J,ROW()-8)="",0,INDEX(Transactions!$O:$O,ROW()-8))</f>
        <v>0</v>
      </c>
    </row>
    <row r="9134" spans="2:6" x14ac:dyDescent="0.15">
      <c r="B9134">
        <f ca="1">IF(INDEX(Transactions!$J:$J,ROW()-8)="",TODAY(),INDEX(Transactions!$G:$G,ROW()-8))</f>
        <v>46229</v>
      </c>
      <c r="F9134">
        <f>IF(INDEX(Transactions!$J:$J,ROW()-8)="",0,INDEX(Transactions!$O:$O,ROW()-8))</f>
        <v>0</v>
      </c>
    </row>
    <row r="9135" spans="2:6" x14ac:dyDescent="0.15">
      <c r="B9135">
        <f ca="1">IF(INDEX(Transactions!$J:$J,ROW()-8)="",TODAY(),INDEX(Transactions!$G:$G,ROW()-8))</f>
        <v>46229</v>
      </c>
      <c r="F9135">
        <f>IF(INDEX(Transactions!$J:$J,ROW()-8)="",0,INDEX(Transactions!$O:$O,ROW()-8))</f>
        <v>0</v>
      </c>
    </row>
    <row r="9136" spans="2:6" x14ac:dyDescent="0.15">
      <c r="B9136">
        <f ca="1">IF(INDEX(Transactions!$J:$J,ROW()-8)="",TODAY(),INDEX(Transactions!$G:$G,ROW()-8))</f>
        <v>46229</v>
      </c>
      <c r="F9136">
        <f>IF(INDEX(Transactions!$J:$J,ROW()-8)="",0,INDEX(Transactions!$O:$O,ROW()-8))</f>
        <v>0</v>
      </c>
    </row>
    <row r="9137" spans="2:6" x14ac:dyDescent="0.15">
      <c r="B9137">
        <f ca="1">IF(INDEX(Transactions!$J:$J,ROW()-8)="",TODAY(),INDEX(Transactions!$G:$G,ROW()-8))</f>
        <v>46229</v>
      </c>
      <c r="F9137">
        <f>IF(INDEX(Transactions!$J:$J,ROW()-8)="",0,INDEX(Transactions!$O:$O,ROW()-8))</f>
        <v>0</v>
      </c>
    </row>
    <row r="9138" spans="2:6" x14ac:dyDescent="0.15">
      <c r="B9138">
        <f ca="1">IF(INDEX(Transactions!$J:$J,ROW()-8)="",TODAY(),INDEX(Transactions!$G:$G,ROW()-8))</f>
        <v>46229</v>
      </c>
      <c r="F9138">
        <f>IF(INDEX(Transactions!$J:$J,ROW()-8)="",0,INDEX(Transactions!$O:$O,ROW()-8))</f>
        <v>0</v>
      </c>
    </row>
    <row r="9139" spans="2:6" x14ac:dyDescent="0.15">
      <c r="B9139">
        <f ca="1">IF(INDEX(Transactions!$J:$J,ROW()-8)="",TODAY(),INDEX(Transactions!$G:$G,ROW()-8))</f>
        <v>46229</v>
      </c>
      <c r="F9139">
        <f>IF(INDEX(Transactions!$J:$J,ROW()-8)="",0,INDEX(Transactions!$O:$O,ROW()-8))</f>
        <v>0</v>
      </c>
    </row>
    <row r="9140" spans="2:6" x14ac:dyDescent="0.15">
      <c r="B9140">
        <f ca="1">IF(INDEX(Transactions!$J:$J,ROW()-8)="",TODAY(),INDEX(Transactions!$G:$G,ROW()-8))</f>
        <v>46229</v>
      </c>
      <c r="F9140">
        <f>IF(INDEX(Transactions!$J:$J,ROW()-8)="",0,INDEX(Transactions!$O:$O,ROW()-8))</f>
        <v>0</v>
      </c>
    </row>
    <row r="9141" spans="2:6" x14ac:dyDescent="0.15">
      <c r="B9141">
        <f ca="1">IF(INDEX(Transactions!$J:$J,ROW()-8)="",TODAY(),INDEX(Transactions!$G:$G,ROW()-8))</f>
        <v>46229</v>
      </c>
      <c r="F9141">
        <f>IF(INDEX(Transactions!$J:$J,ROW()-8)="",0,INDEX(Transactions!$O:$O,ROW()-8))</f>
        <v>0</v>
      </c>
    </row>
    <row r="9142" spans="2:6" x14ac:dyDescent="0.15">
      <c r="B9142">
        <f ca="1">IF(INDEX(Transactions!$J:$J,ROW()-8)="",TODAY(),INDEX(Transactions!$G:$G,ROW()-8))</f>
        <v>46229</v>
      </c>
      <c r="F9142">
        <f>IF(INDEX(Transactions!$J:$J,ROW()-8)="",0,INDEX(Transactions!$O:$O,ROW()-8))</f>
        <v>0</v>
      </c>
    </row>
    <row r="9143" spans="2:6" x14ac:dyDescent="0.15">
      <c r="B9143">
        <f ca="1">IF(INDEX(Transactions!$J:$J,ROW()-8)="",TODAY(),INDEX(Transactions!$G:$G,ROW()-8))</f>
        <v>46229</v>
      </c>
      <c r="F9143">
        <f>IF(INDEX(Transactions!$J:$J,ROW()-8)="",0,INDEX(Transactions!$O:$O,ROW()-8))</f>
        <v>0</v>
      </c>
    </row>
    <row r="9144" spans="2:6" x14ac:dyDescent="0.15">
      <c r="B9144">
        <f ca="1">IF(INDEX(Transactions!$J:$J,ROW()-8)="",TODAY(),INDEX(Transactions!$G:$G,ROW()-8))</f>
        <v>46229</v>
      </c>
      <c r="F9144">
        <f>IF(INDEX(Transactions!$J:$J,ROW()-8)="",0,INDEX(Transactions!$O:$O,ROW()-8))</f>
        <v>0</v>
      </c>
    </row>
    <row r="9145" spans="2:6" x14ac:dyDescent="0.15">
      <c r="B9145">
        <f ca="1">IF(INDEX(Transactions!$J:$J,ROW()-8)="",TODAY(),INDEX(Transactions!$G:$G,ROW()-8))</f>
        <v>46229</v>
      </c>
      <c r="F9145">
        <f>IF(INDEX(Transactions!$J:$J,ROW()-8)="",0,INDEX(Transactions!$O:$O,ROW()-8))</f>
        <v>0</v>
      </c>
    </row>
    <row r="9146" spans="2:6" x14ac:dyDescent="0.15">
      <c r="B9146">
        <f ca="1">IF(INDEX(Transactions!$J:$J,ROW()-8)="",TODAY(),INDEX(Transactions!$G:$G,ROW()-8))</f>
        <v>46229</v>
      </c>
      <c r="F9146">
        <f>IF(INDEX(Transactions!$J:$J,ROW()-8)="",0,INDEX(Transactions!$O:$O,ROW()-8))</f>
        <v>0</v>
      </c>
    </row>
    <row r="9147" spans="2:6" x14ac:dyDescent="0.15">
      <c r="B9147">
        <f ca="1">IF(INDEX(Transactions!$J:$J,ROW()-8)="",TODAY(),INDEX(Transactions!$G:$G,ROW()-8))</f>
        <v>46229</v>
      </c>
      <c r="F9147">
        <f>IF(INDEX(Transactions!$J:$J,ROW()-8)="",0,INDEX(Transactions!$O:$O,ROW()-8))</f>
        <v>0</v>
      </c>
    </row>
    <row r="9148" spans="2:6" x14ac:dyDescent="0.15">
      <c r="B9148">
        <f ca="1">IF(INDEX(Transactions!$J:$J,ROW()-8)="",TODAY(),INDEX(Transactions!$G:$G,ROW()-8))</f>
        <v>46229</v>
      </c>
      <c r="F9148">
        <f>IF(INDEX(Transactions!$J:$J,ROW()-8)="",0,INDEX(Transactions!$O:$O,ROW()-8))</f>
        <v>0</v>
      </c>
    </row>
    <row r="9149" spans="2:6" x14ac:dyDescent="0.15">
      <c r="B9149">
        <f ca="1">IF(INDEX(Transactions!$J:$J,ROW()-8)="",TODAY(),INDEX(Transactions!$G:$G,ROW()-8))</f>
        <v>46229</v>
      </c>
      <c r="F9149">
        <f>IF(INDEX(Transactions!$J:$J,ROW()-8)="",0,INDEX(Transactions!$O:$O,ROW()-8))</f>
        <v>0</v>
      </c>
    </row>
    <row r="9150" spans="2:6" x14ac:dyDescent="0.15">
      <c r="B9150">
        <f ca="1">IF(INDEX(Transactions!$J:$J,ROW()-8)="",TODAY(),INDEX(Transactions!$G:$G,ROW()-8))</f>
        <v>46229</v>
      </c>
      <c r="F9150">
        <f>IF(INDEX(Transactions!$J:$J,ROW()-8)="",0,INDEX(Transactions!$O:$O,ROW()-8))</f>
        <v>0</v>
      </c>
    </row>
    <row r="9151" spans="2:6" x14ac:dyDescent="0.15">
      <c r="B9151">
        <f ca="1">IF(INDEX(Transactions!$J:$J,ROW()-8)="",TODAY(),INDEX(Transactions!$G:$G,ROW()-8))</f>
        <v>46229</v>
      </c>
      <c r="F9151">
        <f>IF(INDEX(Transactions!$J:$J,ROW()-8)="",0,INDEX(Transactions!$O:$O,ROW()-8))</f>
        <v>0</v>
      </c>
    </row>
    <row r="9152" spans="2:6" x14ac:dyDescent="0.15">
      <c r="B9152">
        <f ca="1">IF(INDEX(Transactions!$J:$J,ROW()-8)="",TODAY(),INDEX(Transactions!$G:$G,ROW()-8))</f>
        <v>46229</v>
      </c>
      <c r="F9152">
        <f>IF(INDEX(Transactions!$J:$J,ROW()-8)="",0,INDEX(Transactions!$O:$O,ROW()-8))</f>
        <v>0</v>
      </c>
    </row>
    <row r="9153" spans="2:6" x14ac:dyDescent="0.15">
      <c r="B9153">
        <f ca="1">IF(INDEX(Transactions!$J:$J,ROW()-8)="",TODAY(),INDEX(Transactions!$G:$G,ROW()-8))</f>
        <v>46229</v>
      </c>
      <c r="F9153">
        <f>IF(INDEX(Transactions!$J:$J,ROW()-8)="",0,INDEX(Transactions!$O:$O,ROW()-8))</f>
        <v>0</v>
      </c>
    </row>
    <row r="9154" spans="2:6" x14ac:dyDescent="0.15">
      <c r="B9154">
        <f ca="1">IF(INDEX(Transactions!$J:$J,ROW()-8)="",TODAY(),INDEX(Transactions!$G:$G,ROW()-8))</f>
        <v>46229</v>
      </c>
      <c r="F9154">
        <f>IF(INDEX(Transactions!$J:$J,ROW()-8)="",0,INDEX(Transactions!$O:$O,ROW()-8))</f>
        <v>0</v>
      </c>
    </row>
    <row r="9155" spans="2:6" x14ac:dyDescent="0.15">
      <c r="B9155">
        <f ca="1">IF(INDEX(Transactions!$J:$J,ROW()-8)="",TODAY(),INDEX(Transactions!$G:$G,ROW()-8))</f>
        <v>46229</v>
      </c>
      <c r="F9155">
        <f>IF(INDEX(Transactions!$J:$J,ROW()-8)="",0,INDEX(Transactions!$O:$O,ROW()-8))</f>
        <v>0</v>
      </c>
    </row>
    <row r="9156" spans="2:6" x14ac:dyDescent="0.15">
      <c r="B9156">
        <f ca="1">IF(INDEX(Transactions!$J:$J,ROW()-8)="",TODAY(),INDEX(Transactions!$G:$G,ROW()-8))</f>
        <v>46229</v>
      </c>
      <c r="F9156">
        <f>IF(INDEX(Transactions!$J:$J,ROW()-8)="",0,INDEX(Transactions!$O:$O,ROW()-8))</f>
        <v>0</v>
      </c>
    </row>
    <row r="9157" spans="2:6" x14ac:dyDescent="0.15">
      <c r="B9157">
        <f ca="1">IF(INDEX(Transactions!$J:$J,ROW()-8)="",TODAY(),INDEX(Transactions!$G:$G,ROW()-8))</f>
        <v>46229</v>
      </c>
      <c r="F9157">
        <f>IF(INDEX(Transactions!$J:$J,ROW()-8)="",0,INDEX(Transactions!$O:$O,ROW()-8))</f>
        <v>0</v>
      </c>
    </row>
    <row r="9158" spans="2:6" x14ac:dyDescent="0.15">
      <c r="B9158">
        <f ca="1">IF(INDEX(Transactions!$J:$J,ROW()-8)="",TODAY(),INDEX(Transactions!$G:$G,ROW()-8))</f>
        <v>46229</v>
      </c>
      <c r="F9158">
        <f>IF(INDEX(Transactions!$J:$J,ROW()-8)="",0,INDEX(Transactions!$O:$O,ROW()-8))</f>
        <v>0</v>
      </c>
    </row>
    <row r="9159" spans="2:6" x14ac:dyDescent="0.15">
      <c r="B9159">
        <f ca="1">IF(INDEX(Transactions!$J:$J,ROW()-8)="",TODAY(),INDEX(Transactions!$G:$G,ROW()-8))</f>
        <v>46229</v>
      </c>
      <c r="F9159">
        <f>IF(INDEX(Transactions!$J:$J,ROW()-8)="",0,INDEX(Transactions!$O:$O,ROW()-8))</f>
        <v>0</v>
      </c>
    </row>
    <row r="9160" spans="2:6" x14ac:dyDescent="0.15">
      <c r="B9160">
        <f ca="1">IF(INDEX(Transactions!$J:$J,ROW()-8)="",TODAY(),INDEX(Transactions!$G:$G,ROW()-8))</f>
        <v>46229</v>
      </c>
      <c r="F9160">
        <f>IF(INDEX(Transactions!$J:$J,ROW()-8)="",0,INDEX(Transactions!$O:$O,ROW()-8))</f>
        <v>0</v>
      </c>
    </row>
    <row r="9161" spans="2:6" x14ac:dyDescent="0.15">
      <c r="B9161">
        <f ca="1">IF(INDEX(Transactions!$J:$J,ROW()-8)="",TODAY(),INDEX(Transactions!$G:$G,ROW()-8))</f>
        <v>46229</v>
      </c>
      <c r="F9161">
        <f>IF(INDEX(Transactions!$J:$J,ROW()-8)="",0,INDEX(Transactions!$O:$O,ROW()-8))</f>
        <v>0</v>
      </c>
    </row>
    <row r="9162" spans="2:6" x14ac:dyDescent="0.15">
      <c r="B9162">
        <f ca="1">IF(INDEX(Transactions!$J:$J,ROW()-8)="",TODAY(),INDEX(Transactions!$G:$G,ROW()-8))</f>
        <v>46229</v>
      </c>
      <c r="F9162">
        <f>IF(INDEX(Transactions!$J:$J,ROW()-8)="",0,INDEX(Transactions!$O:$O,ROW()-8))</f>
        <v>0</v>
      </c>
    </row>
    <row r="9163" spans="2:6" x14ac:dyDescent="0.15">
      <c r="B9163">
        <f ca="1">IF(INDEX(Transactions!$J:$J,ROW()-8)="",TODAY(),INDEX(Transactions!$G:$G,ROW()-8))</f>
        <v>46229</v>
      </c>
      <c r="F9163">
        <f>IF(INDEX(Transactions!$J:$J,ROW()-8)="",0,INDEX(Transactions!$O:$O,ROW()-8))</f>
        <v>0</v>
      </c>
    </row>
    <row r="9164" spans="2:6" x14ac:dyDescent="0.15">
      <c r="B9164">
        <f ca="1">IF(INDEX(Transactions!$J:$J,ROW()-8)="",TODAY(),INDEX(Transactions!$G:$G,ROW()-8))</f>
        <v>46229</v>
      </c>
      <c r="F9164">
        <f>IF(INDEX(Transactions!$J:$J,ROW()-8)="",0,INDEX(Transactions!$O:$O,ROW()-8))</f>
        <v>0</v>
      </c>
    </row>
    <row r="9165" spans="2:6" x14ac:dyDescent="0.15">
      <c r="B9165">
        <f ca="1">IF(INDEX(Transactions!$J:$J,ROW()-8)="",TODAY(),INDEX(Transactions!$G:$G,ROW()-8))</f>
        <v>46229</v>
      </c>
      <c r="F9165">
        <f>IF(INDEX(Transactions!$J:$J,ROW()-8)="",0,INDEX(Transactions!$O:$O,ROW()-8))</f>
        <v>0</v>
      </c>
    </row>
    <row r="9166" spans="2:6" x14ac:dyDescent="0.15">
      <c r="B9166">
        <f ca="1">IF(INDEX(Transactions!$J:$J,ROW()-8)="",TODAY(),INDEX(Transactions!$G:$G,ROW()-8))</f>
        <v>46229</v>
      </c>
      <c r="F9166">
        <f>IF(INDEX(Transactions!$J:$J,ROW()-8)="",0,INDEX(Transactions!$O:$O,ROW()-8))</f>
        <v>0</v>
      </c>
    </row>
    <row r="9167" spans="2:6" x14ac:dyDescent="0.15">
      <c r="B9167">
        <f ca="1">IF(INDEX(Transactions!$J:$J,ROW()-8)="",TODAY(),INDEX(Transactions!$G:$G,ROW()-8))</f>
        <v>46229</v>
      </c>
      <c r="F9167">
        <f>IF(INDEX(Transactions!$J:$J,ROW()-8)="",0,INDEX(Transactions!$O:$O,ROW()-8))</f>
        <v>0</v>
      </c>
    </row>
    <row r="9168" spans="2:6" x14ac:dyDescent="0.15">
      <c r="B9168">
        <f ca="1">IF(INDEX(Transactions!$J:$J,ROW()-8)="",TODAY(),INDEX(Transactions!$G:$G,ROW()-8))</f>
        <v>46229</v>
      </c>
      <c r="F9168">
        <f>IF(INDEX(Transactions!$J:$J,ROW()-8)="",0,INDEX(Transactions!$O:$O,ROW()-8))</f>
        <v>0</v>
      </c>
    </row>
    <row r="9169" spans="2:6" x14ac:dyDescent="0.15">
      <c r="B9169">
        <f ca="1">IF(INDEX(Transactions!$J:$J,ROW()-8)="",TODAY(),INDEX(Transactions!$G:$G,ROW()-8))</f>
        <v>46229</v>
      </c>
      <c r="F9169">
        <f>IF(INDEX(Transactions!$J:$J,ROW()-8)="",0,INDEX(Transactions!$O:$O,ROW()-8))</f>
        <v>0</v>
      </c>
    </row>
    <row r="9170" spans="2:6" x14ac:dyDescent="0.15">
      <c r="B9170">
        <f ca="1">IF(INDEX(Transactions!$J:$J,ROW()-8)="",TODAY(),INDEX(Transactions!$G:$G,ROW()-8))</f>
        <v>46229</v>
      </c>
      <c r="F9170">
        <f>IF(INDEX(Transactions!$J:$J,ROW()-8)="",0,INDEX(Transactions!$O:$O,ROW()-8))</f>
        <v>0</v>
      </c>
    </row>
    <row r="9171" spans="2:6" x14ac:dyDescent="0.15">
      <c r="B9171">
        <f ca="1">IF(INDEX(Transactions!$J:$J,ROW()-8)="",TODAY(),INDEX(Transactions!$G:$G,ROW()-8))</f>
        <v>46229</v>
      </c>
      <c r="F9171">
        <f>IF(INDEX(Transactions!$J:$J,ROW()-8)="",0,INDEX(Transactions!$O:$O,ROW()-8))</f>
        <v>0</v>
      </c>
    </row>
    <row r="9172" spans="2:6" x14ac:dyDescent="0.15">
      <c r="B9172">
        <f ca="1">IF(INDEX(Transactions!$J:$J,ROW()-8)="",TODAY(),INDEX(Transactions!$G:$G,ROW()-8))</f>
        <v>46229</v>
      </c>
      <c r="F9172">
        <f>IF(INDEX(Transactions!$J:$J,ROW()-8)="",0,INDEX(Transactions!$O:$O,ROW()-8))</f>
        <v>0</v>
      </c>
    </row>
    <row r="9173" spans="2:6" x14ac:dyDescent="0.15">
      <c r="B9173">
        <f ca="1">IF(INDEX(Transactions!$J:$J,ROW()-8)="",TODAY(),INDEX(Transactions!$G:$G,ROW()-8))</f>
        <v>46229</v>
      </c>
      <c r="F9173">
        <f>IF(INDEX(Transactions!$J:$J,ROW()-8)="",0,INDEX(Transactions!$O:$O,ROW()-8))</f>
        <v>0</v>
      </c>
    </row>
    <row r="9174" spans="2:6" x14ac:dyDescent="0.15">
      <c r="B9174">
        <f ca="1">IF(INDEX(Transactions!$J:$J,ROW()-8)="",TODAY(),INDEX(Transactions!$G:$G,ROW()-8))</f>
        <v>46229</v>
      </c>
      <c r="F9174">
        <f>IF(INDEX(Transactions!$J:$J,ROW()-8)="",0,INDEX(Transactions!$O:$O,ROW()-8))</f>
        <v>0</v>
      </c>
    </row>
    <row r="9175" spans="2:6" x14ac:dyDescent="0.15">
      <c r="B9175">
        <f ca="1">IF(INDEX(Transactions!$J:$J,ROW()-8)="",TODAY(),INDEX(Transactions!$G:$G,ROW()-8))</f>
        <v>46229</v>
      </c>
      <c r="F9175">
        <f>IF(INDEX(Transactions!$J:$J,ROW()-8)="",0,INDEX(Transactions!$O:$O,ROW()-8))</f>
        <v>0</v>
      </c>
    </row>
    <row r="9176" spans="2:6" x14ac:dyDescent="0.15">
      <c r="B9176">
        <f ca="1">IF(INDEX(Transactions!$J:$J,ROW()-8)="",TODAY(),INDEX(Transactions!$G:$G,ROW()-8))</f>
        <v>46229</v>
      </c>
      <c r="F9176">
        <f>IF(INDEX(Transactions!$J:$J,ROW()-8)="",0,INDEX(Transactions!$O:$O,ROW()-8))</f>
        <v>0</v>
      </c>
    </row>
    <row r="9177" spans="2:6" x14ac:dyDescent="0.15">
      <c r="B9177">
        <f ca="1">IF(INDEX(Transactions!$J:$J,ROW()-8)="",TODAY(),INDEX(Transactions!$G:$G,ROW()-8))</f>
        <v>46229</v>
      </c>
      <c r="F9177">
        <f>IF(INDEX(Transactions!$J:$J,ROW()-8)="",0,INDEX(Transactions!$O:$O,ROW()-8))</f>
        <v>0</v>
      </c>
    </row>
    <row r="9178" spans="2:6" x14ac:dyDescent="0.15">
      <c r="B9178">
        <f ca="1">IF(INDEX(Transactions!$J:$J,ROW()-8)="",TODAY(),INDEX(Transactions!$G:$G,ROW()-8))</f>
        <v>46229</v>
      </c>
      <c r="F9178">
        <f>IF(INDEX(Transactions!$J:$J,ROW()-8)="",0,INDEX(Transactions!$O:$O,ROW()-8))</f>
        <v>0</v>
      </c>
    </row>
    <row r="9179" spans="2:6" x14ac:dyDescent="0.15">
      <c r="B9179">
        <f ca="1">IF(INDEX(Transactions!$J:$J,ROW()-8)="",TODAY(),INDEX(Transactions!$G:$G,ROW()-8))</f>
        <v>46229</v>
      </c>
      <c r="F9179">
        <f>IF(INDEX(Transactions!$J:$J,ROW()-8)="",0,INDEX(Transactions!$O:$O,ROW()-8))</f>
        <v>0</v>
      </c>
    </row>
    <row r="9180" spans="2:6" x14ac:dyDescent="0.15">
      <c r="B9180">
        <f ca="1">IF(INDEX(Transactions!$J:$J,ROW()-8)="",TODAY(),INDEX(Transactions!$G:$G,ROW()-8))</f>
        <v>46229</v>
      </c>
      <c r="F9180">
        <f>IF(INDEX(Transactions!$J:$J,ROW()-8)="",0,INDEX(Transactions!$O:$O,ROW()-8))</f>
        <v>0</v>
      </c>
    </row>
    <row r="9181" spans="2:6" x14ac:dyDescent="0.15">
      <c r="B9181">
        <f ca="1">IF(INDEX(Transactions!$J:$J,ROW()-8)="",TODAY(),INDEX(Transactions!$G:$G,ROW()-8))</f>
        <v>46229</v>
      </c>
      <c r="F9181">
        <f>IF(INDEX(Transactions!$J:$J,ROW()-8)="",0,INDEX(Transactions!$O:$O,ROW()-8))</f>
        <v>0</v>
      </c>
    </row>
    <row r="9182" spans="2:6" x14ac:dyDescent="0.15">
      <c r="B9182">
        <f ca="1">IF(INDEX(Transactions!$J:$J,ROW()-8)="",TODAY(),INDEX(Transactions!$G:$G,ROW()-8))</f>
        <v>46229</v>
      </c>
      <c r="F9182">
        <f>IF(INDEX(Transactions!$J:$J,ROW()-8)="",0,INDEX(Transactions!$O:$O,ROW()-8))</f>
        <v>0</v>
      </c>
    </row>
    <row r="9183" spans="2:6" x14ac:dyDescent="0.15">
      <c r="B9183">
        <f ca="1">IF(INDEX(Transactions!$J:$J,ROW()-8)="",TODAY(),INDEX(Transactions!$G:$G,ROW()-8))</f>
        <v>46229</v>
      </c>
      <c r="F9183">
        <f>IF(INDEX(Transactions!$J:$J,ROW()-8)="",0,INDEX(Transactions!$O:$O,ROW()-8))</f>
        <v>0</v>
      </c>
    </row>
    <row r="9184" spans="2:6" x14ac:dyDescent="0.15">
      <c r="B9184">
        <f ca="1">IF(INDEX(Transactions!$J:$J,ROW()-8)="",TODAY(),INDEX(Transactions!$G:$G,ROW()-8))</f>
        <v>46229</v>
      </c>
      <c r="F9184">
        <f>IF(INDEX(Transactions!$J:$J,ROW()-8)="",0,INDEX(Transactions!$O:$O,ROW()-8))</f>
        <v>0</v>
      </c>
    </row>
    <row r="9185" spans="2:6" x14ac:dyDescent="0.15">
      <c r="B9185">
        <f ca="1">IF(INDEX(Transactions!$J:$J,ROW()-8)="",TODAY(),INDEX(Transactions!$G:$G,ROW()-8))</f>
        <v>46229</v>
      </c>
      <c r="F9185">
        <f>IF(INDEX(Transactions!$J:$J,ROW()-8)="",0,INDEX(Transactions!$O:$O,ROW()-8))</f>
        <v>0</v>
      </c>
    </row>
    <row r="9186" spans="2:6" x14ac:dyDescent="0.15">
      <c r="B9186">
        <f ca="1">IF(INDEX(Transactions!$J:$J,ROW()-8)="",TODAY(),INDEX(Transactions!$G:$G,ROW()-8))</f>
        <v>46229</v>
      </c>
      <c r="F9186">
        <f>IF(INDEX(Transactions!$J:$J,ROW()-8)="",0,INDEX(Transactions!$O:$O,ROW()-8))</f>
        <v>0</v>
      </c>
    </row>
    <row r="9187" spans="2:6" x14ac:dyDescent="0.15">
      <c r="B9187">
        <f ca="1">IF(INDEX(Transactions!$J:$J,ROW()-8)="",TODAY(),INDEX(Transactions!$G:$G,ROW()-8))</f>
        <v>46229</v>
      </c>
      <c r="F9187">
        <f>IF(INDEX(Transactions!$J:$J,ROW()-8)="",0,INDEX(Transactions!$O:$O,ROW()-8))</f>
        <v>0</v>
      </c>
    </row>
    <row r="9188" spans="2:6" x14ac:dyDescent="0.15">
      <c r="B9188">
        <f ca="1">IF(INDEX(Transactions!$J:$J,ROW()-8)="",TODAY(),INDEX(Transactions!$G:$G,ROW()-8))</f>
        <v>46229</v>
      </c>
      <c r="F9188">
        <f>IF(INDEX(Transactions!$J:$J,ROW()-8)="",0,INDEX(Transactions!$O:$O,ROW()-8))</f>
        <v>0</v>
      </c>
    </row>
    <row r="9189" spans="2:6" x14ac:dyDescent="0.15">
      <c r="B9189">
        <f ca="1">IF(INDEX(Transactions!$J:$J,ROW()-8)="",TODAY(),INDEX(Transactions!$G:$G,ROW()-8))</f>
        <v>46229</v>
      </c>
      <c r="F9189">
        <f>IF(INDEX(Transactions!$J:$J,ROW()-8)="",0,INDEX(Transactions!$O:$O,ROW()-8))</f>
        <v>0</v>
      </c>
    </row>
    <row r="9190" spans="2:6" x14ac:dyDescent="0.15">
      <c r="B9190">
        <f ca="1">IF(INDEX(Transactions!$J:$J,ROW()-8)="",TODAY(),INDEX(Transactions!$G:$G,ROW()-8))</f>
        <v>46229</v>
      </c>
      <c r="F9190">
        <f>IF(INDEX(Transactions!$J:$J,ROW()-8)="",0,INDEX(Transactions!$O:$O,ROW()-8))</f>
        <v>0</v>
      </c>
    </row>
    <row r="9191" spans="2:6" x14ac:dyDescent="0.15">
      <c r="B9191">
        <f ca="1">IF(INDEX(Transactions!$J:$J,ROW()-8)="",TODAY(),INDEX(Transactions!$G:$G,ROW()-8))</f>
        <v>46229</v>
      </c>
      <c r="F9191">
        <f>IF(INDEX(Transactions!$J:$J,ROW()-8)="",0,INDEX(Transactions!$O:$O,ROW()-8))</f>
        <v>0</v>
      </c>
    </row>
    <row r="9192" spans="2:6" x14ac:dyDescent="0.15">
      <c r="B9192">
        <f ca="1">IF(INDEX(Transactions!$J:$J,ROW()-8)="",TODAY(),INDEX(Transactions!$G:$G,ROW()-8))</f>
        <v>46229</v>
      </c>
      <c r="F9192">
        <f>IF(INDEX(Transactions!$J:$J,ROW()-8)="",0,INDEX(Transactions!$O:$O,ROW()-8))</f>
        <v>0</v>
      </c>
    </row>
    <row r="9193" spans="2:6" x14ac:dyDescent="0.15">
      <c r="B9193">
        <f ca="1">IF(INDEX(Transactions!$J:$J,ROW()-8)="",TODAY(),INDEX(Transactions!$G:$G,ROW()-8))</f>
        <v>46229</v>
      </c>
      <c r="F9193">
        <f>IF(INDEX(Transactions!$J:$J,ROW()-8)="",0,INDEX(Transactions!$O:$O,ROW()-8))</f>
        <v>0</v>
      </c>
    </row>
    <row r="9194" spans="2:6" x14ac:dyDescent="0.15">
      <c r="B9194">
        <f ca="1">IF(INDEX(Transactions!$J:$J,ROW()-8)="",TODAY(),INDEX(Transactions!$G:$G,ROW()-8))</f>
        <v>46229</v>
      </c>
      <c r="F9194">
        <f>IF(INDEX(Transactions!$J:$J,ROW()-8)="",0,INDEX(Transactions!$O:$O,ROW()-8))</f>
        <v>0</v>
      </c>
    </row>
    <row r="9195" spans="2:6" x14ac:dyDescent="0.15">
      <c r="B9195">
        <f ca="1">IF(INDEX(Transactions!$J:$J,ROW()-8)="",TODAY(),INDEX(Transactions!$G:$G,ROW()-8))</f>
        <v>46229</v>
      </c>
      <c r="F9195">
        <f>IF(INDEX(Transactions!$J:$J,ROW()-8)="",0,INDEX(Transactions!$O:$O,ROW()-8))</f>
        <v>0</v>
      </c>
    </row>
    <row r="9196" spans="2:6" x14ac:dyDescent="0.15">
      <c r="B9196">
        <f ca="1">IF(INDEX(Transactions!$J:$J,ROW()-8)="",TODAY(),INDEX(Transactions!$G:$G,ROW()-8))</f>
        <v>46229</v>
      </c>
      <c r="F9196">
        <f>IF(INDEX(Transactions!$J:$J,ROW()-8)="",0,INDEX(Transactions!$O:$O,ROW()-8))</f>
        <v>0</v>
      </c>
    </row>
    <row r="9197" spans="2:6" x14ac:dyDescent="0.15">
      <c r="B9197">
        <f ca="1">IF(INDEX(Transactions!$J:$J,ROW()-8)="",TODAY(),INDEX(Transactions!$G:$G,ROW()-8))</f>
        <v>46229</v>
      </c>
      <c r="F9197">
        <f>IF(INDEX(Transactions!$J:$J,ROW()-8)="",0,INDEX(Transactions!$O:$O,ROW()-8))</f>
        <v>0</v>
      </c>
    </row>
    <row r="9198" spans="2:6" x14ac:dyDescent="0.15">
      <c r="B9198">
        <f ca="1">IF(INDEX(Transactions!$J:$J,ROW()-8)="",TODAY(),INDEX(Transactions!$G:$G,ROW()-8))</f>
        <v>46229</v>
      </c>
      <c r="F9198">
        <f>IF(INDEX(Transactions!$J:$J,ROW()-8)="",0,INDEX(Transactions!$O:$O,ROW()-8))</f>
        <v>0</v>
      </c>
    </row>
    <row r="9199" spans="2:6" x14ac:dyDescent="0.15">
      <c r="B9199">
        <f ca="1">IF(INDEX(Transactions!$J:$J,ROW()-8)="",TODAY(),INDEX(Transactions!$G:$G,ROW()-8))</f>
        <v>46229</v>
      </c>
      <c r="F9199">
        <f>IF(INDEX(Transactions!$J:$J,ROW()-8)="",0,INDEX(Transactions!$O:$O,ROW()-8))</f>
        <v>0</v>
      </c>
    </row>
    <row r="9200" spans="2:6" x14ac:dyDescent="0.15">
      <c r="B9200">
        <f ca="1">IF(INDEX(Transactions!$J:$J,ROW()-8)="",TODAY(),INDEX(Transactions!$G:$G,ROW()-8))</f>
        <v>46229</v>
      </c>
      <c r="F9200">
        <f>IF(INDEX(Transactions!$J:$J,ROW()-8)="",0,INDEX(Transactions!$O:$O,ROW()-8))</f>
        <v>0</v>
      </c>
    </row>
    <row r="9201" spans="2:6" x14ac:dyDescent="0.15">
      <c r="B9201">
        <f ca="1">IF(INDEX(Transactions!$J:$J,ROW()-8)="",TODAY(),INDEX(Transactions!$G:$G,ROW()-8))</f>
        <v>46229</v>
      </c>
      <c r="F9201">
        <f>IF(INDEX(Transactions!$J:$J,ROW()-8)="",0,INDEX(Transactions!$O:$O,ROW()-8))</f>
        <v>0</v>
      </c>
    </row>
    <row r="9202" spans="2:6" x14ac:dyDescent="0.15">
      <c r="B9202">
        <f ca="1">IF(INDEX(Transactions!$J:$J,ROW()-8)="",TODAY(),INDEX(Transactions!$G:$G,ROW()-8))</f>
        <v>46229</v>
      </c>
      <c r="F9202">
        <f>IF(INDEX(Transactions!$J:$J,ROW()-8)="",0,INDEX(Transactions!$O:$O,ROW()-8))</f>
        <v>0</v>
      </c>
    </row>
    <row r="9203" spans="2:6" x14ac:dyDescent="0.15">
      <c r="B9203">
        <f ca="1">IF(INDEX(Transactions!$J:$J,ROW()-8)="",TODAY(),INDEX(Transactions!$G:$G,ROW()-8))</f>
        <v>46229</v>
      </c>
      <c r="F9203">
        <f>IF(INDEX(Transactions!$J:$J,ROW()-8)="",0,INDEX(Transactions!$O:$O,ROW()-8))</f>
        <v>0</v>
      </c>
    </row>
    <row r="9204" spans="2:6" x14ac:dyDescent="0.15">
      <c r="B9204">
        <f ca="1">IF(INDEX(Transactions!$J:$J,ROW()-8)="",TODAY(),INDEX(Transactions!$G:$G,ROW()-8))</f>
        <v>46229</v>
      </c>
      <c r="F9204">
        <f>IF(INDEX(Transactions!$J:$J,ROW()-8)="",0,INDEX(Transactions!$O:$O,ROW()-8))</f>
        <v>0</v>
      </c>
    </row>
    <row r="9205" spans="2:6" x14ac:dyDescent="0.15">
      <c r="B9205">
        <f ca="1">IF(INDEX(Transactions!$J:$J,ROW()-8)="",TODAY(),INDEX(Transactions!$G:$G,ROW()-8))</f>
        <v>46229</v>
      </c>
      <c r="F9205">
        <f>IF(INDEX(Transactions!$J:$J,ROW()-8)="",0,INDEX(Transactions!$O:$O,ROW()-8))</f>
        <v>0</v>
      </c>
    </row>
    <row r="9206" spans="2:6" x14ac:dyDescent="0.15">
      <c r="B9206">
        <f ca="1">IF(INDEX(Transactions!$J:$J,ROW()-8)="",TODAY(),INDEX(Transactions!$G:$G,ROW()-8))</f>
        <v>46229</v>
      </c>
      <c r="F9206">
        <f>IF(INDEX(Transactions!$J:$J,ROW()-8)="",0,INDEX(Transactions!$O:$O,ROW()-8))</f>
        <v>0</v>
      </c>
    </row>
    <row r="9207" spans="2:6" x14ac:dyDescent="0.15">
      <c r="B9207">
        <f ca="1">IF(INDEX(Transactions!$J:$J,ROW()-8)="",TODAY(),INDEX(Transactions!$G:$G,ROW()-8))</f>
        <v>46229</v>
      </c>
      <c r="F9207">
        <f>IF(INDEX(Transactions!$J:$J,ROW()-8)="",0,INDEX(Transactions!$O:$O,ROW()-8))</f>
        <v>0</v>
      </c>
    </row>
    <row r="9208" spans="2:6" x14ac:dyDescent="0.15">
      <c r="B9208">
        <f ca="1">IF(INDEX(Transactions!$J:$J,ROW()-8)="",TODAY(),INDEX(Transactions!$G:$G,ROW()-8))</f>
        <v>46229</v>
      </c>
      <c r="F9208">
        <f>IF(INDEX(Transactions!$J:$J,ROW()-8)="",0,INDEX(Transactions!$O:$O,ROW()-8))</f>
        <v>0</v>
      </c>
    </row>
    <row r="9209" spans="2:6" x14ac:dyDescent="0.15">
      <c r="B9209">
        <f ca="1">IF(INDEX(Transactions!$J:$J,ROW()-8)="",TODAY(),INDEX(Transactions!$G:$G,ROW()-8))</f>
        <v>46229</v>
      </c>
      <c r="F9209">
        <f>IF(INDEX(Transactions!$J:$J,ROW()-8)="",0,INDEX(Transactions!$O:$O,ROW()-8))</f>
        <v>0</v>
      </c>
    </row>
    <row r="9210" spans="2:6" x14ac:dyDescent="0.15">
      <c r="B9210">
        <f ca="1">IF(INDEX(Transactions!$J:$J,ROW()-8)="",TODAY(),INDEX(Transactions!$G:$G,ROW()-8))</f>
        <v>46229</v>
      </c>
      <c r="F9210">
        <f>IF(INDEX(Transactions!$J:$J,ROW()-8)="",0,INDEX(Transactions!$O:$O,ROW()-8))</f>
        <v>0</v>
      </c>
    </row>
    <row r="9211" spans="2:6" x14ac:dyDescent="0.15">
      <c r="B9211">
        <f ca="1">IF(INDEX(Transactions!$J:$J,ROW()-8)="",TODAY(),INDEX(Transactions!$G:$G,ROW()-8))</f>
        <v>46229</v>
      </c>
      <c r="F9211">
        <f>IF(INDEX(Transactions!$J:$J,ROW()-8)="",0,INDEX(Transactions!$O:$O,ROW()-8))</f>
        <v>0</v>
      </c>
    </row>
    <row r="9212" spans="2:6" x14ac:dyDescent="0.15">
      <c r="B9212">
        <f ca="1">IF(INDEX(Transactions!$J:$J,ROW()-8)="",TODAY(),INDEX(Transactions!$G:$G,ROW()-8))</f>
        <v>46229</v>
      </c>
      <c r="F9212">
        <f>IF(INDEX(Transactions!$J:$J,ROW()-8)="",0,INDEX(Transactions!$O:$O,ROW()-8))</f>
        <v>0</v>
      </c>
    </row>
    <row r="9213" spans="2:6" x14ac:dyDescent="0.15">
      <c r="B9213">
        <f ca="1">IF(INDEX(Transactions!$J:$J,ROW()-8)="",TODAY(),INDEX(Transactions!$G:$G,ROW()-8))</f>
        <v>46229</v>
      </c>
      <c r="F9213">
        <f>IF(INDEX(Transactions!$J:$J,ROW()-8)="",0,INDEX(Transactions!$O:$O,ROW()-8))</f>
        <v>0</v>
      </c>
    </row>
    <row r="9214" spans="2:6" x14ac:dyDescent="0.15">
      <c r="B9214">
        <f ca="1">IF(INDEX(Transactions!$J:$J,ROW()-8)="",TODAY(),INDEX(Transactions!$G:$G,ROW()-8))</f>
        <v>46229</v>
      </c>
      <c r="F9214">
        <f>IF(INDEX(Transactions!$J:$J,ROW()-8)="",0,INDEX(Transactions!$O:$O,ROW()-8))</f>
        <v>0</v>
      </c>
    </row>
    <row r="9215" spans="2:6" x14ac:dyDescent="0.15">
      <c r="B9215">
        <f ca="1">IF(INDEX(Transactions!$J:$J,ROW()-8)="",TODAY(),INDEX(Transactions!$G:$G,ROW()-8))</f>
        <v>46229</v>
      </c>
      <c r="F9215">
        <f>IF(INDEX(Transactions!$J:$J,ROW()-8)="",0,INDEX(Transactions!$O:$O,ROW()-8))</f>
        <v>0</v>
      </c>
    </row>
    <row r="9216" spans="2:6" x14ac:dyDescent="0.15">
      <c r="B9216">
        <f ca="1">IF(INDEX(Transactions!$J:$J,ROW()-8)="",TODAY(),INDEX(Transactions!$G:$G,ROW()-8))</f>
        <v>46229</v>
      </c>
      <c r="F9216">
        <f>IF(INDEX(Transactions!$J:$J,ROW()-8)="",0,INDEX(Transactions!$O:$O,ROW()-8))</f>
        <v>0</v>
      </c>
    </row>
    <row r="9217" spans="2:6" x14ac:dyDescent="0.15">
      <c r="B9217">
        <f ca="1">IF(INDEX(Transactions!$J:$J,ROW()-8)="",TODAY(),INDEX(Transactions!$G:$G,ROW()-8))</f>
        <v>46229</v>
      </c>
      <c r="F9217">
        <f>IF(INDEX(Transactions!$J:$J,ROW()-8)="",0,INDEX(Transactions!$O:$O,ROW()-8))</f>
        <v>0</v>
      </c>
    </row>
    <row r="9218" spans="2:6" x14ac:dyDescent="0.15">
      <c r="B9218">
        <f ca="1">IF(INDEX(Transactions!$J:$J,ROW()-8)="",TODAY(),INDEX(Transactions!$G:$G,ROW()-8))</f>
        <v>46229</v>
      </c>
      <c r="F9218">
        <f>IF(INDEX(Transactions!$J:$J,ROW()-8)="",0,INDEX(Transactions!$O:$O,ROW()-8))</f>
        <v>0</v>
      </c>
    </row>
    <row r="9219" spans="2:6" x14ac:dyDescent="0.15">
      <c r="B9219">
        <f ca="1">IF(INDEX(Transactions!$J:$J,ROW()-8)="",TODAY(),INDEX(Transactions!$G:$G,ROW()-8))</f>
        <v>46229</v>
      </c>
      <c r="F9219">
        <f>IF(INDEX(Transactions!$J:$J,ROW()-8)="",0,INDEX(Transactions!$O:$O,ROW()-8))</f>
        <v>0</v>
      </c>
    </row>
    <row r="9220" spans="2:6" x14ac:dyDescent="0.15">
      <c r="B9220">
        <f ca="1">IF(INDEX(Transactions!$J:$J,ROW()-8)="",TODAY(),INDEX(Transactions!$G:$G,ROW()-8))</f>
        <v>46229</v>
      </c>
      <c r="F9220">
        <f>IF(INDEX(Transactions!$J:$J,ROW()-8)="",0,INDEX(Transactions!$O:$O,ROW()-8))</f>
        <v>0</v>
      </c>
    </row>
    <row r="9221" spans="2:6" x14ac:dyDescent="0.15">
      <c r="B9221">
        <f ca="1">IF(INDEX(Transactions!$J:$J,ROW()-8)="",TODAY(),INDEX(Transactions!$G:$G,ROW()-8))</f>
        <v>46229</v>
      </c>
      <c r="F9221">
        <f>IF(INDEX(Transactions!$J:$J,ROW()-8)="",0,INDEX(Transactions!$O:$O,ROW()-8))</f>
        <v>0</v>
      </c>
    </row>
    <row r="9222" spans="2:6" x14ac:dyDescent="0.15">
      <c r="B9222">
        <f ca="1">IF(INDEX(Transactions!$J:$J,ROW()-8)="",TODAY(),INDEX(Transactions!$G:$G,ROW()-8))</f>
        <v>46229</v>
      </c>
      <c r="F9222">
        <f>IF(INDEX(Transactions!$J:$J,ROW()-8)="",0,INDEX(Transactions!$O:$O,ROW()-8))</f>
        <v>0</v>
      </c>
    </row>
    <row r="9223" spans="2:6" x14ac:dyDescent="0.15">
      <c r="B9223">
        <f ca="1">IF(INDEX(Transactions!$J:$J,ROW()-8)="",TODAY(),INDEX(Transactions!$G:$G,ROW()-8))</f>
        <v>46229</v>
      </c>
      <c r="F9223">
        <f>IF(INDEX(Transactions!$J:$J,ROW()-8)="",0,INDEX(Transactions!$O:$O,ROW()-8))</f>
        <v>0</v>
      </c>
    </row>
    <row r="9224" spans="2:6" x14ac:dyDescent="0.15">
      <c r="B9224">
        <f ca="1">IF(INDEX(Transactions!$J:$J,ROW()-8)="",TODAY(),INDEX(Transactions!$G:$G,ROW()-8))</f>
        <v>46229</v>
      </c>
      <c r="F9224">
        <f>IF(INDEX(Transactions!$J:$J,ROW()-8)="",0,INDEX(Transactions!$O:$O,ROW()-8))</f>
        <v>0</v>
      </c>
    </row>
    <row r="9225" spans="2:6" x14ac:dyDescent="0.15">
      <c r="B9225">
        <f ca="1">IF(INDEX(Transactions!$J:$J,ROW()-8)="",TODAY(),INDEX(Transactions!$G:$G,ROW()-8))</f>
        <v>46229</v>
      </c>
      <c r="F9225">
        <f>IF(INDEX(Transactions!$J:$J,ROW()-8)="",0,INDEX(Transactions!$O:$O,ROW()-8))</f>
        <v>0</v>
      </c>
    </row>
    <row r="9226" spans="2:6" x14ac:dyDescent="0.15">
      <c r="B9226">
        <f ca="1">IF(INDEX(Transactions!$J:$J,ROW()-8)="",TODAY(),INDEX(Transactions!$G:$G,ROW()-8))</f>
        <v>46229</v>
      </c>
      <c r="F9226">
        <f>IF(INDEX(Transactions!$J:$J,ROW()-8)="",0,INDEX(Transactions!$O:$O,ROW()-8))</f>
        <v>0</v>
      </c>
    </row>
    <row r="9227" spans="2:6" x14ac:dyDescent="0.15">
      <c r="B9227">
        <f ca="1">IF(INDEX(Transactions!$J:$J,ROW()-8)="",TODAY(),INDEX(Transactions!$G:$G,ROW()-8))</f>
        <v>46229</v>
      </c>
      <c r="F9227">
        <f>IF(INDEX(Transactions!$J:$J,ROW()-8)="",0,INDEX(Transactions!$O:$O,ROW()-8))</f>
        <v>0</v>
      </c>
    </row>
    <row r="9228" spans="2:6" x14ac:dyDescent="0.15">
      <c r="B9228">
        <f ca="1">IF(INDEX(Transactions!$J:$J,ROW()-8)="",TODAY(),INDEX(Transactions!$G:$G,ROW()-8))</f>
        <v>46229</v>
      </c>
      <c r="F9228">
        <f>IF(INDEX(Transactions!$J:$J,ROW()-8)="",0,INDEX(Transactions!$O:$O,ROW()-8))</f>
        <v>0</v>
      </c>
    </row>
    <row r="9229" spans="2:6" x14ac:dyDescent="0.15">
      <c r="B9229">
        <f ca="1">IF(INDEX(Transactions!$J:$J,ROW()-8)="",TODAY(),INDEX(Transactions!$G:$G,ROW()-8))</f>
        <v>46229</v>
      </c>
      <c r="F9229">
        <f>IF(INDEX(Transactions!$J:$J,ROW()-8)="",0,INDEX(Transactions!$O:$O,ROW()-8))</f>
        <v>0</v>
      </c>
    </row>
    <row r="9230" spans="2:6" x14ac:dyDescent="0.15">
      <c r="B9230">
        <f ca="1">IF(INDEX(Transactions!$J:$J,ROW()-8)="",TODAY(),INDEX(Transactions!$G:$G,ROW()-8))</f>
        <v>46229</v>
      </c>
      <c r="F9230">
        <f>IF(INDEX(Transactions!$J:$J,ROW()-8)="",0,INDEX(Transactions!$O:$O,ROW()-8))</f>
        <v>0</v>
      </c>
    </row>
    <row r="9231" spans="2:6" x14ac:dyDescent="0.15">
      <c r="B9231">
        <f ca="1">IF(INDEX(Transactions!$J:$J,ROW()-8)="",TODAY(),INDEX(Transactions!$G:$G,ROW()-8))</f>
        <v>46229</v>
      </c>
      <c r="F9231">
        <f>IF(INDEX(Transactions!$J:$J,ROW()-8)="",0,INDEX(Transactions!$O:$O,ROW()-8))</f>
        <v>0</v>
      </c>
    </row>
    <row r="9232" spans="2:6" x14ac:dyDescent="0.15">
      <c r="B9232">
        <f ca="1">IF(INDEX(Transactions!$J:$J,ROW()-8)="",TODAY(),INDEX(Transactions!$G:$G,ROW()-8))</f>
        <v>46229</v>
      </c>
      <c r="F9232">
        <f>IF(INDEX(Transactions!$J:$J,ROW()-8)="",0,INDEX(Transactions!$O:$O,ROW()-8))</f>
        <v>0</v>
      </c>
    </row>
    <row r="9233" spans="2:6" x14ac:dyDescent="0.15">
      <c r="B9233">
        <f ca="1">IF(INDEX(Transactions!$J:$J,ROW()-8)="",TODAY(),INDEX(Transactions!$G:$G,ROW()-8))</f>
        <v>46229</v>
      </c>
      <c r="F9233">
        <f>IF(INDEX(Transactions!$J:$J,ROW()-8)="",0,INDEX(Transactions!$O:$O,ROW()-8))</f>
        <v>0</v>
      </c>
    </row>
    <row r="9234" spans="2:6" x14ac:dyDescent="0.15">
      <c r="B9234">
        <f ca="1">IF(INDEX(Transactions!$J:$J,ROW()-8)="",TODAY(),INDEX(Transactions!$G:$G,ROW()-8))</f>
        <v>46229</v>
      </c>
      <c r="F9234">
        <f>IF(INDEX(Transactions!$J:$J,ROW()-8)="",0,INDEX(Transactions!$O:$O,ROW()-8))</f>
        <v>0</v>
      </c>
    </row>
    <row r="9235" spans="2:6" x14ac:dyDescent="0.15">
      <c r="B9235">
        <f ca="1">IF(INDEX(Transactions!$J:$J,ROW()-8)="",TODAY(),INDEX(Transactions!$G:$G,ROW()-8))</f>
        <v>46229</v>
      </c>
      <c r="F9235">
        <f>IF(INDEX(Transactions!$J:$J,ROW()-8)="",0,INDEX(Transactions!$O:$O,ROW()-8))</f>
        <v>0</v>
      </c>
    </row>
    <row r="9236" spans="2:6" x14ac:dyDescent="0.15">
      <c r="B9236">
        <f ca="1">IF(INDEX(Transactions!$J:$J,ROW()-8)="",TODAY(),INDEX(Transactions!$G:$G,ROW()-8))</f>
        <v>46229</v>
      </c>
      <c r="F9236">
        <f>IF(INDEX(Transactions!$J:$J,ROW()-8)="",0,INDEX(Transactions!$O:$O,ROW()-8))</f>
        <v>0</v>
      </c>
    </row>
    <row r="9237" spans="2:6" x14ac:dyDescent="0.15">
      <c r="B9237">
        <f ca="1">IF(INDEX(Transactions!$J:$J,ROW()-8)="",TODAY(),INDEX(Transactions!$G:$G,ROW()-8))</f>
        <v>46229</v>
      </c>
      <c r="F9237">
        <f>IF(INDEX(Transactions!$J:$J,ROW()-8)="",0,INDEX(Transactions!$O:$O,ROW()-8))</f>
        <v>0</v>
      </c>
    </row>
    <row r="9238" spans="2:6" x14ac:dyDescent="0.15">
      <c r="B9238">
        <f ca="1">IF(INDEX(Transactions!$J:$J,ROW()-8)="",TODAY(),INDEX(Transactions!$G:$G,ROW()-8))</f>
        <v>46229</v>
      </c>
      <c r="F9238">
        <f>IF(INDEX(Transactions!$J:$J,ROW()-8)="",0,INDEX(Transactions!$O:$O,ROW()-8))</f>
        <v>0</v>
      </c>
    </row>
    <row r="9239" spans="2:6" x14ac:dyDescent="0.15">
      <c r="B9239">
        <f ca="1">IF(INDEX(Transactions!$J:$J,ROW()-8)="",TODAY(),INDEX(Transactions!$G:$G,ROW()-8))</f>
        <v>46229</v>
      </c>
      <c r="F9239">
        <f>IF(INDEX(Transactions!$J:$J,ROW()-8)="",0,INDEX(Transactions!$O:$O,ROW()-8))</f>
        <v>0</v>
      </c>
    </row>
    <row r="9240" spans="2:6" x14ac:dyDescent="0.15">
      <c r="B9240">
        <f ca="1">IF(INDEX(Transactions!$J:$J,ROW()-8)="",TODAY(),INDEX(Transactions!$G:$G,ROW()-8))</f>
        <v>46229</v>
      </c>
      <c r="F9240">
        <f>IF(INDEX(Transactions!$J:$J,ROW()-8)="",0,INDEX(Transactions!$O:$O,ROW()-8))</f>
        <v>0</v>
      </c>
    </row>
    <row r="9241" spans="2:6" x14ac:dyDescent="0.15">
      <c r="B9241">
        <f ca="1">IF(INDEX(Transactions!$J:$J,ROW()-8)="",TODAY(),INDEX(Transactions!$G:$G,ROW()-8))</f>
        <v>46229</v>
      </c>
      <c r="F9241">
        <f>IF(INDEX(Transactions!$J:$J,ROW()-8)="",0,INDEX(Transactions!$O:$O,ROW()-8))</f>
        <v>0</v>
      </c>
    </row>
    <row r="9242" spans="2:6" x14ac:dyDescent="0.15">
      <c r="B9242">
        <f ca="1">IF(INDEX(Transactions!$J:$J,ROW()-8)="",TODAY(),INDEX(Transactions!$G:$G,ROW()-8))</f>
        <v>46229</v>
      </c>
      <c r="F9242">
        <f>IF(INDEX(Transactions!$J:$J,ROW()-8)="",0,INDEX(Transactions!$O:$O,ROW()-8))</f>
        <v>0</v>
      </c>
    </row>
    <row r="9243" spans="2:6" x14ac:dyDescent="0.15">
      <c r="B9243">
        <f ca="1">IF(INDEX(Transactions!$J:$J,ROW()-8)="",TODAY(),INDEX(Transactions!$G:$G,ROW()-8))</f>
        <v>46229</v>
      </c>
      <c r="F9243">
        <f>IF(INDEX(Transactions!$J:$J,ROW()-8)="",0,INDEX(Transactions!$O:$O,ROW()-8))</f>
        <v>0</v>
      </c>
    </row>
    <row r="9244" spans="2:6" x14ac:dyDescent="0.15">
      <c r="B9244">
        <f ca="1">IF(INDEX(Transactions!$J:$J,ROW()-8)="",TODAY(),INDEX(Transactions!$G:$G,ROW()-8))</f>
        <v>46229</v>
      </c>
      <c r="F9244">
        <f>IF(INDEX(Transactions!$J:$J,ROW()-8)="",0,INDEX(Transactions!$O:$O,ROW()-8))</f>
        <v>0</v>
      </c>
    </row>
    <row r="9245" spans="2:6" x14ac:dyDescent="0.15">
      <c r="B9245">
        <f ca="1">IF(INDEX(Transactions!$J:$J,ROW()-8)="",TODAY(),INDEX(Transactions!$G:$G,ROW()-8))</f>
        <v>46229</v>
      </c>
      <c r="F9245">
        <f>IF(INDEX(Transactions!$J:$J,ROW()-8)="",0,INDEX(Transactions!$O:$O,ROW()-8))</f>
        <v>0</v>
      </c>
    </row>
    <row r="9246" spans="2:6" x14ac:dyDescent="0.15">
      <c r="B9246">
        <f ca="1">IF(INDEX(Transactions!$J:$J,ROW()-8)="",TODAY(),INDEX(Transactions!$G:$G,ROW()-8))</f>
        <v>46229</v>
      </c>
      <c r="F9246">
        <f>IF(INDEX(Transactions!$J:$J,ROW()-8)="",0,INDEX(Transactions!$O:$O,ROW()-8))</f>
        <v>0</v>
      </c>
    </row>
    <row r="9247" spans="2:6" x14ac:dyDescent="0.15">
      <c r="B9247">
        <f ca="1">IF(INDEX(Transactions!$J:$J,ROW()-8)="",TODAY(),INDEX(Transactions!$G:$G,ROW()-8))</f>
        <v>46229</v>
      </c>
      <c r="F9247">
        <f>IF(INDEX(Transactions!$J:$J,ROW()-8)="",0,INDEX(Transactions!$O:$O,ROW()-8))</f>
        <v>0</v>
      </c>
    </row>
    <row r="9248" spans="2:6" x14ac:dyDescent="0.15">
      <c r="B9248">
        <f ca="1">IF(INDEX(Transactions!$J:$J,ROW()-8)="",TODAY(),INDEX(Transactions!$G:$G,ROW()-8))</f>
        <v>46229</v>
      </c>
      <c r="F9248">
        <f>IF(INDEX(Transactions!$J:$J,ROW()-8)="",0,INDEX(Transactions!$O:$O,ROW()-8))</f>
        <v>0</v>
      </c>
    </row>
    <row r="9249" spans="2:6" x14ac:dyDescent="0.15">
      <c r="B9249">
        <f ca="1">IF(INDEX(Transactions!$J:$J,ROW()-8)="",TODAY(),INDEX(Transactions!$G:$G,ROW()-8))</f>
        <v>46229</v>
      </c>
      <c r="F9249">
        <f>IF(INDEX(Transactions!$J:$J,ROW()-8)="",0,INDEX(Transactions!$O:$O,ROW()-8))</f>
        <v>0</v>
      </c>
    </row>
    <row r="9250" spans="2:6" x14ac:dyDescent="0.15">
      <c r="B9250">
        <f ca="1">IF(INDEX(Transactions!$J:$J,ROW()-8)="",TODAY(),INDEX(Transactions!$G:$G,ROW()-8))</f>
        <v>46229</v>
      </c>
      <c r="F9250">
        <f>IF(INDEX(Transactions!$J:$J,ROW()-8)="",0,INDEX(Transactions!$O:$O,ROW()-8))</f>
        <v>0</v>
      </c>
    </row>
    <row r="9251" spans="2:6" x14ac:dyDescent="0.15">
      <c r="B9251">
        <f ca="1">IF(INDEX(Transactions!$J:$J,ROW()-8)="",TODAY(),INDEX(Transactions!$G:$G,ROW()-8))</f>
        <v>46229</v>
      </c>
      <c r="F9251">
        <f>IF(INDEX(Transactions!$J:$J,ROW()-8)="",0,INDEX(Transactions!$O:$O,ROW()-8))</f>
        <v>0</v>
      </c>
    </row>
    <row r="9252" spans="2:6" x14ac:dyDescent="0.15">
      <c r="B9252">
        <f ca="1">IF(INDEX(Transactions!$J:$J,ROW()-8)="",TODAY(),INDEX(Transactions!$G:$G,ROW()-8))</f>
        <v>46229</v>
      </c>
      <c r="F9252">
        <f>IF(INDEX(Transactions!$J:$J,ROW()-8)="",0,INDEX(Transactions!$O:$O,ROW()-8))</f>
        <v>0</v>
      </c>
    </row>
    <row r="9253" spans="2:6" x14ac:dyDescent="0.15">
      <c r="B9253">
        <f ca="1">IF(INDEX(Transactions!$J:$J,ROW()-8)="",TODAY(),INDEX(Transactions!$G:$G,ROW()-8))</f>
        <v>46229</v>
      </c>
      <c r="F9253">
        <f>IF(INDEX(Transactions!$J:$J,ROW()-8)="",0,INDEX(Transactions!$O:$O,ROW()-8))</f>
        <v>0</v>
      </c>
    </row>
    <row r="9254" spans="2:6" x14ac:dyDescent="0.15">
      <c r="B9254">
        <f ca="1">IF(INDEX(Transactions!$J:$J,ROW()-8)="",TODAY(),INDEX(Transactions!$G:$G,ROW()-8))</f>
        <v>46229</v>
      </c>
      <c r="F9254">
        <f>IF(INDEX(Transactions!$J:$J,ROW()-8)="",0,INDEX(Transactions!$O:$O,ROW()-8))</f>
        <v>0</v>
      </c>
    </row>
    <row r="9255" spans="2:6" x14ac:dyDescent="0.15">
      <c r="B9255">
        <f ca="1">IF(INDEX(Transactions!$J:$J,ROW()-8)="",TODAY(),INDEX(Transactions!$G:$G,ROW()-8))</f>
        <v>46229</v>
      </c>
      <c r="F9255">
        <f>IF(INDEX(Transactions!$J:$J,ROW()-8)="",0,INDEX(Transactions!$O:$O,ROW()-8))</f>
        <v>0</v>
      </c>
    </row>
    <row r="9256" spans="2:6" x14ac:dyDescent="0.15">
      <c r="B9256">
        <f ca="1">IF(INDEX(Transactions!$J:$J,ROW()-8)="",TODAY(),INDEX(Transactions!$G:$G,ROW()-8))</f>
        <v>46229</v>
      </c>
      <c r="F9256">
        <f>IF(INDEX(Transactions!$J:$J,ROW()-8)="",0,INDEX(Transactions!$O:$O,ROW()-8))</f>
        <v>0</v>
      </c>
    </row>
    <row r="9257" spans="2:6" x14ac:dyDescent="0.15">
      <c r="B9257">
        <f ca="1">IF(INDEX(Transactions!$J:$J,ROW()-8)="",TODAY(),INDEX(Transactions!$G:$G,ROW()-8))</f>
        <v>46229</v>
      </c>
      <c r="F9257">
        <f>IF(INDEX(Transactions!$J:$J,ROW()-8)="",0,INDEX(Transactions!$O:$O,ROW()-8))</f>
        <v>0</v>
      </c>
    </row>
    <row r="9258" spans="2:6" x14ac:dyDescent="0.15">
      <c r="B9258">
        <f ca="1">IF(INDEX(Transactions!$J:$J,ROW()-8)="",TODAY(),INDEX(Transactions!$G:$G,ROW()-8))</f>
        <v>46229</v>
      </c>
      <c r="F9258">
        <f>IF(INDEX(Transactions!$J:$J,ROW()-8)="",0,INDEX(Transactions!$O:$O,ROW()-8))</f>
        <v>0</v>
      </c>
    </row>
    <row r="9259" spans="2:6" x14ac:dyDescent="0.15">
      <c r="B9259">
        <f ca="1">IF(INDEX(Transactions!$J:$J,ROW()-8)="",TODAY(),INDEX(Transactions!$G:$G,ROW()-8))</f>
        <v>46229</v>
      </c>
      <c r="F9259">
        <f>IF(INDEX(Transactions!$J:$J,ROW()-8)="",0,INDEX(Transactions!$O:$O,ROW()-8))</f>
        <v>0</v>
      </c>
    </row>
    <row r="9260" spans="2:6" x14ac:dyDescent="0.15">
      <c r="B9260">
        <f ca="1">IF(INDEX(Transactions!$J:$J,ROW()-8)="",TODAY(),INDEX(Transactions!$G:$G,ROW()-8))</f>
        <v>46229</v>
      </c>
      <c r="F9260">
        <f>IF(INDEX(Transactions!$J:$J,ROW()-8)="",0,INDEX(Transactions!$O:$O,ROW()-8))</f>
        <v>0</v>
      </c>
    </row>
    <row r="9261" spans="2:6" x14ac:dyDescent="0.15">
      <c r="B9261">
        <f ca="1">IF(INDEX(Transactions!$J:$J,ROW()-8)="",TODAY(),INDEX(Transactions!$G:$G,ROW()-8))</f>
        <v>46229</v>
      </c>
      <c r="F9261">
        <f>IF(INDEX(Transactions!$J:$J,ROW()-8)="",0,INDEX(Transactions!$O:$O,ROW()-8))</f>
        <v>0</v>
      </c>
    </row>
    <row r="9262" spans="2:6" x14ac:dyDescent="0.15">
      <c r="B9262">
        <f ca="1">IF(INDEX(Transactions!$J:$J,ROW()-8)="",TODAY(),INDEX(Transactions!$G:$G,ROW()-8))</f>
        <v>46229</v>
      </c>
      <c r="F9262">
        <f>IF(INDEX(Transactions!$J:$J,ROW()-8)="",0,INDEX(Transactions!$O:$O,ROW()-8))</f>
        <v>0</v>
      </c>
    </row>
    <row r="9263" spans="2:6" x14ac:dyDescent="0.15">
      <c r="B9263">
        <f ca="1">IF(INDEX(Transactions!$J:$J,ROW()-8)="",TODAY(),INDEX(Transactions!$G:$G,ROW()-8))</f>
        <v>46229</v>
      </c>
      <c r="F9263">
        <f>IF(INDEX(Transactions!$J:$J,ROW()-8)="",0,INDEX(Transactions!$O:$O,ROW()-8))</f>
        <v>0</v>
      </c>
    </row>
    <row r="9264" spans="2:6" x14ac:dyDescent="0.15">
      <c r="B9264">
        <f ca="1">IF(INDEX(Transactions!$J:$J,ROW()-8)="",TODAY(),INDEX(Transactions!$G:$G,ROW()-8))</f>
        <v>46229</v>
      </c>
      <c r="F9264">
        <f>IF(INDEX(Transactions!$J:$J,ROW()-8)="",0,INDEX(Transactions!$O:$O,ROW()-8))</f>
        <v>0</v>
      </c>
    </row>
    <row r="9265" spans="2:6" x14ac:dyDescent="0.15">
      <c r="B9265">
        <f ca="1">IF(INDEX(Transactions!$J:$J,ROW()-8)="",TODAY(),INDEX(Transactions!$G:$G,ROW()-8))</f>
        <v>46229</v>
      </c>
      <c r="F9265">
        <f>IF(INDEX(Transactions!$J:$J,ROW()-8)="",0,INDEX(Transactions!$O:$O,ROW()-8))</f>
        <v>0</v>
      </c>
    </row>
    <row r="9266" spans="2:6" x14ac:dyDescent="0.15">
      <c r="B9266">
        <f ca="1">IF(INDEX(Transactions!$J:$J,ROW()-8)="",TODAY(),INDEX(Transactions!$G:$G,ROW()-8))</f>
        <v>46229</v>
      </c>
      <c r="F9266">
        <f>IF(INDEX(Transactions!$J:$J,ROW()-8)="",0,INDEX(Transactions!$O:$O,ROW()-8))</f>
        <v>0</v>
      </c>
    </row>
    <row r="9267" spans="2:6" x14ac:dyDescent="0.15">
      <c r="B9267">
        <f ca="1">IF(INDEX(Transactions!$J:$J,ROW()-8)="",TODAY(),INDEX(Transactions!$G:$G,ROW()-8))</f>
        <v>46229</v>
      </c>
      <c r="F9267">
        <f>IF(INDEX(Transactions!$J:$J,ROW()-8)="",0,INDEX(Transactions!$O:$O,ROW()-8))</f>
        <v>0</v>
      </c>
    </row>
    <row r="9268" spans="2:6" x14ac:dyDescent="0.15">
      <c r="B9268">
        <f ca="1">IF(INDEX(Transactions!$J:$J,ROW()-8)="",TODAY(),INDEX(Transactions!$G:$G,ROW()-8))</f>
        <v>46229</v>
      </c>
      <c r="F9268">
        <f>IF(INDEX(Transactions!$J:$J,ROW()-8)="",0,INDEX(Transactions!$O:$O,ROW()-8))</f>
        <v>0</v>
      </c>
    </row>
    <row r="9269" spans="2:6" x14ac:dyDescent="0.15">
      <c r="B9269">
        <f ca="1">IF(INDEX(Transactions!$J:$J,ROW()-8)="",TODAY(),INDEX(Transactions!$G:$G,ROW()-8))</f>
        <v>46229</v>
      </c>
      <c r="F9269">
        <f>IF(INDEX(Transactions!$J:$J,ROW()-8)="",0,INDEX(Transactions!$O:$O,ROW()-8))</f>
        <v>0</v>
      </c>
    </row>
    <row r="9270" spans="2:6" x14ac:dyDescent="0.15">
      <c r="B9270">
        <f ca="1">IF(INDEX(Transactions!$J:$J,ROW()-8)="",TODAY(),INDEX(Transactions!$G:$G,ROW()-8))</f>
        <v>46229</v>
      </c>
      <c r="F9270">
        <f>IF(INDEX(Transactions!$J:$J,ROW()-8)="",0,INDEX(Transactions!$O:$O,ROW()-8))</f>
        <v>0</v>
      </c>
    </row>
    <row r="9271" spans="2:6" x14ac:dyDescent="0.15">
      <c r="B9271">
        <f ca="1">IF(INDEX(Transactions!$J:$J,ROW()-8)="",TODAY(),INDEX(Transactions!$G:$G,ROW()-8))</f>
        <v>46229</v>
      </c>
      <c r="F9271">
        <f>IF(INDEX(Transactions!$J:$J,ROW()-8)="",0,INDEX(Transactions!$O:$O,ROW()-8))</f>
        <v>0</v>
      </c>
    </row>
    <row r="9272" spans="2:6" x14ac:dyDescent="0.15">
      <c r="B9272">
        <f ca="1">IF(INDEX(Transactions!$J:$J,ROW()-8)="",TODAY(),INDEX(Transactions!$G:$G,ROW()-8))</f>
        <v>46229</v>
      </c>
      <c r="F9272">
        <f>IF(INDEX(Transactions!$J:$J,ROW()-8)="",0,INDEX(Transactions!$O:$O,ROW()-8))</f>
        <v>0</v>
      </c>
    </row>
    <row r="9273" spans="2:6" x14ac:dyDescent="0.15">
      <c r="B9273">
        <f ca="1">IF(INDEX(Transactions!$J:$J,ROW()-8)="",TODAY(),INDEX(Transactions!$G:$G,ROW()-8))</f>
        <v>46229</v>
      </c>
      <c r="F9273">
        <f>IF(INDEX(Transactions!$J:$J,ROW()-8)="",0,INDEX(Transactions!$O:$O,ROW()-8))</f>
        <v>0</v>
      </c>
    </row>
    <row r="9274" spans="2:6" x14ac:dyDescent="0.15">
      <c r="B9274">
        <f ca="1">IF(INDEX(Transactions!$J:$J,ROW()-8)="",TODAY(),INDEX(Transactions!$G:$G,ROW()-8))</f>
        <v>46229</v>
      </c>
      <c r="F9274">
        <f>IF(INDEX(Transactions!$J:$J,ROW()-8)="",0,INDEX(Transactions!$O:$O,ROW()-8))</f>
        <v>0</v>
      </c>
    </row>
    <row r="9275" spans="2:6" x14ac:dyDescent="0.15">
      <c r="B9275">
        <f ca="1">IF(INDEX(Transactions!$J:$J,ROW()-8)="",TODAY(),INDEX(Transactions!$G:$G,ROW()-8))</f>
        <v>46229</v>
      </c>
      <c r="F9275">
        <f>IF(INDEX(Transactions!$J:$J,ROW()-8)="",0,INDEX(Transactions!$O:$O,ROW()-8))</f>
        <v>0</v>
      </c>
    </row>
    <row r="9276" spans="2:6" x14ac:dyDescent="0.15">
      <c r="B9276">
        <f ca="1">IF(INDEX(Transactions!$J:$J,ROW()-8)="",TODAY(),INDEX(Transactions!$G:$G,ROW()-8))</f>
        <v>46229</v>
      </c>
      <c r="F9276">
        <f>IF(INDEX(Transactions!$J:$J,ROW()-8)="",0,INDEX(Transactions!$O:$O,ROW()-8))</f>
        <v>0</v>
      </c>
    </row>
    <row r="9277" spans="2:6" x14ac:dyDescent="0.15">
      <c r="B9277">
        <f ca="1">IF(INDEX(Transactions!$J:$J,ROW()-8)="",TODAY(),INDEX(Transactions!$G:$G,ROW()-8))</f>
        <v>46229</v>
      </c>
      <c r="F9277">
        <f>IF(INDEX(Transactions!$J:$J,ROW()-8)="",0,INDEX(Transactions!$O:$O,ROW()-8))</f>
        <v>0</v>
      </c>
    </row>
    <row r="9278" spans="2:6" x14ac:dyDescent="0.15">
      <c r="B9278">
        <f ca="1">IF(INDEX(Transactions!$J:$J,ROW()-8)="",TODAY(),INDEX(Transactions!$G:$G,ROW()-8))</f>
        <v>46229</v>
      </c>
      <c r="F9278">
        <f>IF(INDEX(Transactions!$J:$J,ROW()-8)="",0,INDEX(Transactions!$O:$O,ROW()-8))</f>
        <v>0</v>
      </c>
    </row>
    <row r="9279" spans="2:6" x14ac:dyDescent="0.15">
      <c r="B9279">
        <f ca="1">IF(INDEX(Transactions!$J:$J,ROW()-8)="",TODAY(),INDEX(Transactions!$G:$G,ROW()-8))</f>
        <v>46229</v>
      </c>
      <c r="F9279">
        <f>IF(INDEX(Transactions!$J:$J,ROW()-8)="",0,INDEX(Transactions!$O:$O,ROW()-8))</f>
        <v>0</v>
      </c>
    </row>
    <row r="9280" spans="2:6" x14ac:dyDescent="0.15">
      <c r="B9280">
        <f ca="1">IF(INDEX(Transactions!$J:$J,ROW()-8)="",TODAY(),INDEX(Transactions!$G:$G,ROW()-8))</f>
        <v>46229</v>
      </c>
      <c r="F9280">
        <f>IF(INDEX(Transactions!$J:$J,ROW()-8)="",0,INDEX(Transactions!$O:$O,ROW()-8))</f>
        <v>0</v>
      </c>
    </row>
    <row r="9281" spans="2:6" x14ac:dyDescent="0.15">
      <c r="B9281">
        <f ca="1">IF(INDEX(Transactions!$J:$J,ROW()-8)="",TODAY(),INDEX(Transactions!$G:$G,ROW()-8))</f>
        <v>46229</v>
      </c>
      <c r="F9281">
        <f>IF(INDEX(Transactions!$J:$J,ROW()-8)="",0,INDEX(Transactions!$O:$O,ROW()-8))</f>
        <v>0</v>
      </c>
    </row>
    <row r="9282" spans="2:6" x14ac:dyDescent="0.15">
      <c r="B9282">
        <f ca="1">IF(INDEX(Transactions!$J:$J,ROW()-8)="",TODAY(),INDEX(Transactions!$G:$G,ROW()-8))</f>
        <v>46229</v>
      </c>
      <c r="F9282">
        <f>IF(INDEX(Transactions!$J:$J,ROW()-8)="",0,INDEX(Transactions!$O:$O,ROW()-8))</f>
        <v>0</v>
      </c>
    </row>
    <row r="9283" spans="2:6" x14ac:dyDescent="0.15">
      <c r="B9283">
        <f ca="1">IF(INDEX(Transactions!$J:$J,ROW()-8)="",TODAY(),INDEX(Transactions!$G:$G,ROW()-8))</f>
        <v>46229</v>
      </c>
      <c r="F9283">
        <f>IF(INDEX(Transactions!$J:$J,ROW()-8)="",0,INDEX(Transactions!$O:$O,ROW()-8))</f>
        <v>0</v>
      </c>
    </row>
    <row r="9284" spans="2:6" x14ac:dyDescent="0.15">
      <c r="B9284">
        <f ca="1">IF(INDEX(Transactions!$J:$J,ROW()-8)="",TODAY(),INDEX(Transactions!$G:$G,ROW()-8))</f>
        <v>46229</v>
      </c>
      <c r="F9284">
        <f>IF(INDEX(Transactions!$J:$J,ROW()-8)="",0,INDEX(Transactions!$O:$O,ROW()-8))</f>
        <v>0</v>
      </c>
    </row>
    <row r="9285" spans="2:6" x14ac:dyDescent="0.15">
      <c r="B9285">
        <f ca="1">IF(INDEX(Transactions!$J:$J,ROW()-8)="",TODAY(),INDEX(Transactions!$G:$G,ROW()-8))</f>
        <v>46229</v>
      </c>
      <c r="F9285">
        <f>IF(INDEX(Transactions!$J:$J,ROW()-8)="",0,INDEX(Transactions!$O:$O,ROW()-8))</f>
        <v>0</v>
      </c>
    </row>
    <row r="9286" spans="2:6" x14ac:dyDescent="0.15">
      <c r="B9286">
        <f ca="1">IF(INDEX(Transactions!$J:$J,ROW()-8)="",TODAY(),INDEX(Transactions!$G:$G,ROW()-8))</f>
        <v>46229</v>
      </c>
      <c r="F9286">
        <f>IF(INDEX(Transactions!$J:$J,ROW()-8)="",0,INDEX(Transactions!$O:$O,ROW()-8))</f>
        <v>0</v>
      </c>
    </row>
    <row r="9287" spans="2:6" x14ac:dyDescent="0.15">
      <c r="B9287">
        <f ca="1">IF(INDEX(Transactions!$J:$J,ROW()-8)="",TODAY(),INDEX(Transactions!$G:$G,ROW()-8))</f>
        <v>46229</v>
      </c>
      <c r="F9287">
        <f>IF(INDEX(Transactions!$J:$J,ROW()-8)="",0,INDEX(Transactions!$O:$O,ROW()-8))</f>
        <v>0</v>
      </c>
    </row>
    <row r="9288" spans="2:6" x14ac:dyDescent="0.15">
      <c r="B9288">
        <f ca="1">IF(INDEX(Transactions!$J:$J,ROW()-8)="",TODAY(),INDEX(Transactions!$G:$G,ROW()-8))</f>
        <v>46229</v>
      </c>
      <c r="F9288">
        <f>IF(INDEX(Transactions!$J:$J,ROW()-8)="",0,INDEX(Transactions!$O:$O,ROW()-8))</f>
        <v>0</v>
      </c>
    </row>
    <row r="9289" spans="2:6" x14ac:dyDescent="0.15">
      <c r="B9289">
        <f ca="1">IF(INDEX(Transactions!$J:$J,ROW()-8)="",TODAY(),INDEX(Transactions!$G:$G,ROW()-8))</f>
        <v>46229</v>
      </c>
      <c r="F9289">
        <f>IF(INDEX(Transactions!$J:$J,ROW()-8)="",0,INDEX(Transactions!$O:$O,ROW()-8))</f>
        <v>0</v>
      </c>
    </row>
    <row r="9290" spans="2:6" x14ac:dyDescent="0.15">
      <c r="B9290">
        <f ca="1">IF(INDEX(Transactions!$J:$J,ROW()-8)="",TODAY(),INDEX(Transactions!$G:$G,ROW()-8))</f>
        <v>46229</v>
      </c>
      <c r="F9290">
        <f>IF(INDEX(Transactions!$J:$J,ROW()-8)="",0,INDEX(Transactions!$O:$O,ROW()-8))</f>
        <v>0</v>
      </c>
    </row>
    <row r="9291" spans="2:6" x14ac:dyDescent="0.15">
      <c r="B9291">
        <f ca="1">IF(INDEX(Transactions!$J:$J,ROW()-8)="",TODAY(),INDEX(Transactions!$G:$G,ROW()-8))</f>
        <v>46229</v>
      </c>
      <c r="F9291">
        <f>IF(INDEX(Transactions!$J:$J,ROW()-8)="",0,INDEX(Transactions!$O:$O,ROW()-8))</f>
        <v>0</v>
      </c>
    </row>
    <row r="9292" spans="2:6" x14ac:dyDescent="0.15">
      <c r="B9292">
        <f ca="1">IF(INDEX(Transactions!$J:$J,ROW()-8)="",TODAY(),INDEX(Transactions!$G:$G,ROW()-8))</f>
        <v>46229</v>
      </c>
      <c r="F9292">
        <f>IF(INDEX(Transactions!$J:$J,ROW()-8)="",0,INDEX(Transactions!$O:$O,ROW()-8))</f>
        <v>0</v>
      </c>
    </row>
    <row r="9293" spans="2:6" x14ac:dyDescent="0.15">
      <c r="B9293">
        <f ca="1">IF(INDEX(Transactions!$J:$J,ROW()-8)="",TODAY(),INDEX(Transactions!$G:$G,ROW()-8))</f>
        <v>46229</v>
      </c>
      <c r="F9293">
        <f>IF(INDEX(Transactions!$J:$J,ROW()-8)="",0,INDEX(Transactions!$O:$O,ROW()-8))</f>
        <v>0</v>
      </c>
    </row>
    <row r="9294" spans="2:6" x14ac:dyDescent="0.15">
      <c r="B9294">
        <f ca="1">IF(INDEX(Transactions!$J:$J,ROW()-8)="",TODAY(),INDEX(Transactions!$G:$G,ROW()-8))</f>
        <v>46229</v>
      </c>
      <c r="F9294">
        <f>IF(INDEX(Transactions!$J:$J,ROW()-8)="",0,INDEX(Transactions!$O:$O,ROW()-8))</f>
        <v>0</v>
      </c>
    </row>
    <row r="9295" spans="2:6" x14ac:dyDescent="0.15">
      <c r="B9295">
        <f ca="1">IF(INDEX(Transactions!$J:$J,ROW()-8)="",TODAY(),INDEX(Transactions!$G:$G,ROW()-8))</f>
        <v>46229</v>
      </c>
      <c r="F9295">
        <f>IF(INDEX(Transactions!$J:$J,ROW()-8)="",0,INDEX(Transactions!$O:$O,ROW()-8))</f>
        <v>0</v>
      </c>
    </row>
    <row r="9296" spans="2:6" x14ac:dyDescent="0.15">
      <c r="B9296">
        <f ca="1">IF(INDEX(Transactions!$J:$J,ROW()-8)="",TODAY(),INDEX(Transactions!$G:$G,ROW()-8))</f>
        <v>46229</v>
      </c>
      <c r="F9296">
        <f>IF(INDEX(Transactions!$J:$J,ROW()-8)="",0,INDEX(Transactions!$O:$O,ROW()-8))</f>
        <v>0</v>
      </c>
    </row>
    <row r="9297" spans="2:6" x14ac:dyDescent="0.15">
      <c r="B9297">
        <f ca="1">IF(INDEX(Transactions!$J:$J,ROW()-8)="",TODAY(),INDEX(Transactions!$G:$G,ROW()-8))</f>
        <v>46229</v>
      </c>
      <c r="F9297">
        <f>IF(INDEX(Transactions!$J:$J,ROW()-8)="",0,INDEX(Transactions!$O:$O,ROW()-8))</f>
        <v>0</v>
      </c>
    </row>
    <row r="9298" spans="2:6" x14ac:dyDescent="0.15">
      <c r="B9298">
        <f ca="1">IF(INDEX(Transactions!$J:$J,ROW()-8)="",TODAY(),INDEX(Transactions!$G:$G,ROW()-8))</f>
        <v>46229</v>
      </c>
      <c r="F9298">
        <f>IF(INDEX(Transactions!$J:$J,ROW()-8)="",0,INDEX(Transactions!$O:$O,ROW()-8))</f>
        <v>0</v>
      </c>
    </row>
    <row r="9299" spans="2:6" x14ac:dyDescent="0.15">
      <c r="B9299">
        <f ca="1">IF(INDEX(Transactions!$J:$J,ROW()-8)="",TODAY(),INDEX(Transactions!$G:$G,ROW()-8))</f>
        <v>46229</v>
      </c>
      <c r="F9299">
        <f>IF(INDEX(Transactions!$J:$J,ROW()-8)="",0,INDEX(Transactions!$O:$O,ROW()-8))</f>
        <v>0</v>
      </c>
    </row>
    <row r="9300" spans="2:6" x14ac:dyDescent="0.15">
      <c r="B9300">
        <f ca="1">IF(INDEX(Transactions!$J:$J,ROW()-8)="",TODAY(),INDEX(Transactions!$G:$G,ROW()-8))</f>
        <v>46229</v>
      </c>
      <c r="F9300">
        <f>IF(INDEX(Transactions!$J:$J,ROW()-8)="",0,INDEX(Transactions!$O:$O,ROW()-8))</f>
        <v>0</v>
      </c>
    </row>
    <row r="9301" spans="2:6" x14ac:dyDescent="0.15">
      <c r="B9301">
        <f ca="1">IF(INDEX(Transactions!$J:$J,ROW()-8)="",TODAY(),INDEX(Transactions!$G:$G,ROW()-8))</f>
        <v>46229</v>
      </c>
      <c r="F9301">
        <f>IF(INDEX(Transactions!$J:$J,ROW()-8)="",0,INDEX(Transactions!$O:$O,ROW()-8))</f>
        <v>0</v>
      </c>
    </row>
    <row r="9302" spans="2:6" x14ac:dyDescent="0.15">
      <c r="B9302">
        <f ca="1">IF(INDEX(Transactions!$J:$J,ROW()-8)="",TODAY(),INDEX(Transactions!$G:$G,ROW()-8))</f>
        <v>46229</v>
      </c>
      <c r="F9302">
        <f>IF(INDEX(Transactions!$J:$J,ROW()-8)="",0,INDEX(Transactions!$O:$O,ROW()-8))</f>
        <v>0</v>
      </c>
    </row>
    <row r="9303" spans="2:6" x14ac:dyDescent="0.15">
      <c r="B9303">
        <f ca="1">IF(INDEX(Transactions!$J:$J,ROW()-8)="",TODAY(),INDEX(Transactions!$G:$G,ROW()-8))</f>
        <v>46229</v>
      </c>
      <c r="F9303">
        <f>IF(INDEX(Transactions!$J:$J,ROW()-8)="",0,INDEX(Transactions!$O:$O,ROW()-8))</f>
        <v>0</v>
      </c>
    </row>
    <row r="9304" spans="2:6" x14ac:dyDescent="0.15">
      <c r="B9304">
        <f ca="1">IF(INDEX(Transactions!$J:$J,ROW()-8)="",TODAY(),INDEX(Transactions!$G:$G,ROW()-8))</f>
        <v>46229</v>
      </c>
      <c r="F9304">
        <f>IF(INDEX(Transactions!$J:$J,ROW()-8)="",0,INDEX(Transactions!$O:$O,ROW()-8))</f>
        <v>0</v>
      </c>
    </row>
    <row r="9305" spans="2:6" x14ac:dyDescent="0.15">
      <c r="B9305">
        <f ca="1">IF(INDEX(Transactions!$J:$J,ROW()-8)="",TODAY(),INDEX(Transactions!$G:$G,ROW()-8))</f>
        <v>46229</v>
      </c>
      <c r="F9305">
        <f>IF(INDEX(Transactions!$J:$J,ROW()-8)="",0,INDEX(Transactions!$O:$O,ROW()-8))</f>
        <v>0</v>
      </c>
    </row>
    <row r="9306" spans="2:6" x14ac:dyDescent="0.15">
      <c r="B9306">
        <f ca="1">IF(INDEX(Transactions!$J:$J,ROW()-8)="",TODAY(),INDEX(Transactions!$G:$G,ROW()-8))</f>
        <v>46229</v>
      </c>
      <c r="F9306">
        <f>IF(INDEX(Transactions!$J:$J,ROW()-8)="",0,INDEX(Transactions!$O:$O,ROW()-8))</f>
        <v>0</v>
      </c>
    </row>
    <row r="9307" spans="2:6" x14ac:dyDescent="0.15">
      <c r="B9307">
        <f ca="1">IF(INDEX(Transactions!$J:$J,ROW()-8)="",TODAY(),INDEX(Transactions!$G:$G,ROW()-8))</f>
        <v>46229</v>
      </c>
      <c r="F9307">
        <f>IF(INDEX(Transactions!$J:$J,ROW()-8)="",0,INDEX(Transactions!$O:$O,ROW()-8))</f>
        <v>0</v>
      </c>
    </row>
    <row r="9308" spans="2:6" x14ac:dyDescent="0.15">
      <c r="B9308">
        <f ca="1">IF(INDEX(Transactions!$J:$J,ROW()-8)="",TODAY(),INDEX(Transactions!$G:$G,ROW()-8))</f>
        <v>46229</v>
      </c>
      <c r="F9308">
        <f>IF(INDEX(Transactions!$J:$J,ROW()-8)="",0,INDEX(Transactions!$O:$O,ROW()-8))</f>
        <v>0</v>
      </c>
    </row>
    <row r="9309" spans="2:6" x14ac:dyDescent="0.15">
      <c r="B9309">
        <f ca="1">IF(INDEX(Transactions!$J:$J,ROW()-8)="",TODAY(),INDEX(Transactions!$G:$G,ROW()-8))</f>
        <v>46229</v>
      </c>
      <c r="F9309">
        <f>IF(INDEX(Transactions!$J:$J,ROW()-8)="",0,INDEX(Transactions!$O:$O,ROW()-8))</f>
        <v>0</v>
      </c>
    </row>
    <row r="9310" spans="2:6" x14ac:dyDescent="0.15">
      <c r="B9310">
        <f ca="1">IF(INDEX(Transactions!$J:$J,ROW()-8)="",TODAY(),INDEX(Transactions!$G:$G,ROW()-8))</f>
        <v>46229</v>
      </c>
      <c r="F9310">
        <f>IF(INDEX(Transactions!$J:$J,ROW()-8)="",0,INDEX(Transactions!$O:$O,ROW()-8))</f>
        <v>0</v>
      </c>
    </row>
    <row r="9311" spans="2:6" x14ac:dyDescent="0.15">
      <c r="B9311">
        <f ca="1">IF(INDEX(Transactions!$J:$J,ROW()-8)="",TODAY(),INDEX(Transactions!$G:$G,ROW()-8))</f>
        <v>46229</v>
      </c>
      <c r="F9311">
        <f>IF(INDEX(Transactions!$J:$J,ROW()-8)="",0,INDEX(Transactions!$O:$O,ROW()-8))</f>
        <v>0</v>
      </c>
    </row>
    <row r="9312" spans="2:6" x14ac:dyDescent="0.15">
      <c r="B9312">
        <f ca="1">IF(INDEX(Transactions!$J:$J,ROW()-8)="",TODAY(),INDEX(Transactions!$G:$G,ROW()-8))</f>
        <v>46229</v>
      </c>
      <c r="F9312">
        <f>IF(INDEX(Transactions!$J:$J,ROW()-8)="",0,INDEX(Transactions!$O:$O,ROW()-8))</f>
        <v>0</v>
      </c>
    </row>
    <row r="9313" spans="2:6" x14ac:dyDescent="0.15">
      <c r="B9313">
        <f ca="1">IF(INDEX(Transactions!$J:$J,ROW()-8)="",TODAY(),INDEX(Transactions!$G:$G,ROW()-8))</f>
        <v>46229</v>
      </c>
      <c r="F9313">
        <f>IF(INDEX(Transactions!$J:$J,ROW()-8)="",0,INDEX(Transactions!$O:$O,ROW()-8))</f>
        <v>0</v>
      </c>
    </row>
    <row r="9314" spans="2:6" x14ac:dyDescent="0.15">
      <c r="B9314">
        <f ca="1">IF(INDEX(Transactions!$J:$J,ROW()-8)="",TODAY(),INDEX(Transactions!$G:$G,ROW()-8))</f>
        <v>46229</v>
      </c>
      <c r="F9314">
        <f>IF(INDEX(Transactions!$J:$J,ROW()-8)="",0,INDEX(Transactions!$O:$O,ROW()-8))</f>
        <v>0</v>
      </c>
    </row>
    <row r="9315" spans="2:6" x14ac:dyDescent="0.15">
      <c r="B9315">
        <f ca="1">IF(INDEX(Transactions!$J:$J,ROW()-8)="",TODAY(),INDEX(Transactions!$G:$G,ROW()-8))</f>
        <v>46229</v>
      </c>
      <c r="F9315">
        <f>IF(INDEX(Transactions!$J:$J,ROW()-8)="",0,INDEX(Transactions!$O:$O,ROW()-8))</f>
        <v>0</v>
      </c>
    </row>
    <row r="9316" spans="2:6" x14ac:dyDescent="0.15">
      <c r="B9316">
        <f ca="1">IF(INDEX(Transactions!$J:$J,ROW()-8)="",TODAY(),INDEX(Transactions!$G:$G,ROW()-8))</f>
        <v>46229</v>
      </c>
      <c r="F9316">
        <f>IF(INDEX(Transactions!$J:$J,ROW()-8)="",0,INDEX(Transactions!$O:$O,ROW()-8))</f>
        <v>0</v>
      </c>
    </row>
    <row r="9317" spans="2:6" x14ac:dyDescent="0.15">
      <c r="B9317">
        <f ca="1">IF(INDEX(Transactions!$J:$J,ROW()-8)="",TODAY(),INDEX(Transactions!$G:$G,ROW()-8))</f>
        <v>46229</v>
      </c>
      <c r="F9317">
        <f>IF(INDEX(Transactions!$J:$J,ROW()-8)="",0,INDEX(Transactions!$O:$O,ROW()-8))</f>
        <v>0</v>
      </c>
    </row>
    <row r="9318" spans="2:6" x14ac:dyDescent="0.15">
      <c r="B9318">
        <f ca="1">IF(INDEX(Transactions!$J:$J,ROW()-8)="",TODAY(),INDEX(Transactions!$G:$G,ROW()-8))</f>
        <v>46229</v>
      </c>
      <c r="F9318">
        <f>IF(INDEX(Transactions!$J:$J,ROW()-8)="",0,INDEX(Transactions!$O:$O,ROW()-8))</f>
        <v>0</v>
      </c>
    </row>
    <row r="9319" spans="2:6" x14ac:dyDescent="0.15">
      <c r="B9319">
        <f ca="1">IF(INDEX(Transactions!$J:$J,ROW()-8)="",TODAY(),INDEX(Transactions!$G:$G,ROW()-8))</f>
        <v>46229</v>
      </c>
      <c r="F9319">
        <f>IF(INDEX(Transactions!$J:$J,ROW()-8)="",0,INDEX(Transactions!$O:$O,ROW()-8))</f>
        <v>0</v>
      </c>
    </row>
    <row r="9320" spans="2:6" x14ac:dyDescent="0.15">
      <c r="B9320">
        <f ca="1">IF(INDEX(Transactions!$J:$J,ROW()-8)="",TODAY(),INDEX(Transactions!$G:$G,ROW()-8))</f>
        <v>46229</v>
      </c>
      <c r="F9320">
        <f>IF(INDEX(Transactions!$J:$J,ROW()-8)="",0,INDEX(Transactions!$O:$O,ROW()-8))</f>
        <v>0</v>
      </c>
    </row>
    <row r="9321" spans="2:6" x14ac:dyDescent="0.15">
      <c r="B9321">
        <f ca="1">IF(INDEX(Transactions!$J:$J,ROW()-8)="",TODAY(),INDEX(Transactions!$G:$G,ROW()-8))</f>
        <v>46229</v>
      </c>
      <c r="F9321">
        <f>IF(INDEX(Transactions!$J:$J,ROW()-8)="",0,INDEX(Transactions!$O:$O,ROW()-8))</f>
        <v>0</v>
      </c>
    </row>
    <row r="9322" spans="2:6" x14ac:dyDescent="0.15">
      <c r="B9322">
        <f ca="1">IF(INDEX(Transactions!$J:$J,ROW()-8)="",TODAY(),INDEX(Transactions!$G:$G,ROW()-8))</f>
        <v>46229</v>
      </c>
      <c r="F9322">
        <f>IF(INDEX(Transactions!$J:$J,ROW()-8)="",0,INDEX(Transactions!$O:$O,ROW()-8))</f>
        <v>0</v>
      </c>
    </row>
    <row r="9323" spans="2:6" x14ac:dyDescent="0.15">
      <c r="B9323">
        <f ca="1">IF(INDEX(Transactions!$J:$J,ROW()-8)="",TODAY(),INDEX(Transactions!$G:$G,ROW()-8))</f>
        <v>46229</v>
      </c>
      <c r="F9323">
        <f>IF(INDEX(Transactions!$J:$J,ROW()-8)="",0,INDEX(Transactions!$O:$O,ROW()-8))</f>
        <v>0</v>
      </c>
    </row>
    <row r="9324" spans="2:6" x14ac:dyDescent="0.15">
      <c r="B9324">
        <f ca="1">IF(INDEX(Transactions!$J:$J,ROW()-8)="",TODAY(),INDEX(Transactions!$G:$G,ROW()-8))</f>
        <v>46229</v>
      </c>
      <c r="F9324">
        <f>IF(INDEX(Transactions!$J:$J,ROW()-8)="",0,INDEX(Transactions!$O:$O,ROW()-8))</f>
        <v>0</v>
      </c>
    </row>
    <row r="9325" spans="2:6" x14ac:dyDescent="0.15">
      <c r="B9325">
        <f ca="1">IF(INDEX(Transactions!$J:$J,ROW()-8)="",TODAY(),INDEX(Transactions!$G:$G,ROW()-8))</f>
        <v>46229</v>
      </c>
      <c r="F9325">
        <f>IF(INDEX(Transactions!$J:$J,ROW()-8)="",0,INDEX(Transactions!$O:$O,ROW()-8))</f>
        <v>0</v>
      </c>
    </row>
    <row r="9326" spans="2:6" x14ac:dyDescent="0.15">
      <c r="B9326">
        <f ca="1">IF(INDEX(Transactions!$J:$J,ROW()-8)="",TODAY(),INDEX(Transactions!$G:$G,ROW()-8))</f>
        <v>46229</v>
      </c>
      <c r="F9326">
        <f>IF(INDEX(Transactions!$J:$J,ROW()-8)="",0,INDEX(Transactions!$O:$O,ROW()-8))</f>
        <v>0</v>
      </c>
    </row>
    <row r="9327" spans="2:6" x14ac:dyDescent="0.15">
      <c r="B9327">
        <f ca="1">IF(INDEX(Transactions!$J:$J,ROW()-8)="",TODAY(),INDEX(Transactions!$G:$G,ROW()-8))</f>
        <v>46229</v>
      </c>
      <c r="F9327">
        <f>IF(INDEX(Transactions!$J:$J,ROW()-8)="",0,INDEX(Transactions!$O:$O,ROW()-8))</f>
        <v>0</v>
      </c>
    </row>
    <row r="9328" spans="2:6" x14ac:dyDescent="0.15">
      <c r="B9328">
        <f ca="1">IF(INDEX(Transactions!$J:$J,ROW()-8)="",TODAY(),INDEX(Transactions!$G:$G,ROW()-8))</f>
        <v>46229</v>
      </c>
      <c r="F9328">
        <f>IF(INDEX(Transactions!$J:$J,ROW()-8)="",0,INDEX(Transactions!$O:$O,ROW()-8))</f>
        <v>0</v>
      </c>
    </row>
    <row r="9329" spans="2:6" x14ac:dyDescent="0.15">
      <c r="B9329">
        <f ca="1">IF(INDEX(Transactions!$J:$J,ROW()-8)="",TODAY(),INDEX(Transactions!$G:$G,ROW()-8))</f>
        <v>46229</v>
      </c>
      <c r="F9329">
        <f>IF(INDEX(Transactions!$J:$J,ROW()-8)="",0,INDEX(Transactions!$O:$O,ROW()-8))</f>
        <v>0</v>
      </c>
    </row>
    <row r="9330" spans="2:6" x14ac:dyDescent="0.15">
      <c r="B9330">
        <f ca="1">IF(INDEX(Transactions!$J:$J,ROW()-8)="",TODAY(),INDEX(Transactions!$G:$G,ROW()-8))</f>
        <v>46229</v>
      </c>
      <c r="F9330">
        <f>IF(INDEX(Transactions!$J:$J,ROW()-8)="",0,INDEX(Transactions!$O:$O,ROW()-8))</f>
        <v>0</v>
      </c>
    </row>
    <row r="9331" spans="2:6" x14ac:dyDescent="0.15">
      <c r="B9331">
        <f ca="1">IF(INDEX(Transactions!$J:$J,ROW()-8)="",TODAY(),INDEX(Transactions!$G:$G,ROW()-8))</f>
        <v>46229</v>
      </c>
      <c r="F9331">
        <f>IF(INDEX(Transactions!$J:$J,ROW()-8)="",0,INDEX(Transactions!$O:$O,ROW()-8))</f>
        <v>0</v>
      </c>
    </row>
    <row r="9332" spans="2:6" x14ac:dyDescent="0.15">
      <c r="B9332">
        <f ca="1">IF(INDEX(Transactions!$J:$J,ROW()-8)="",TODAY(),INDEX(Transactions!$G:$G,ROW()-8))</f>
        <v>46229</v>
      </c>
      <c r="F9332">
        <f>IF(INDEX(Transactions!$J:$J,ROW()-8)="",0,INDEX(Transactions!$O:$O,ROW()-8))</f>
        <v>0</v>
      </c>
    </row>
    <row r="9333" spans="2:6" x14ac:dyDescent="0.15">
      <c r="B9333">
        <f ca="1">IF(INDEX(Transactions!$J:$J,ROW()-8)="",TODAY(),INDEX(Transactions!$G:$G,ROW()-8))</f>
        <v>46229</v>
      </c>
      <c r="F9333">
        <f>IF(INDEX(Transactions!$J:$J,ROW()-8)="",0,INDEX(Transactions!$O:$O,ROW()-8))</f>
        <v>0</v>
      </c>
    </row>
    <row r="9334" spans="2:6" x14ac:dyDescent="0.15">
      <c r="B9334">
        <f ca="1">IF(INDEX(Transactions!$J:$J,ROW()-8)="",TODAY(),INDEX(Transactions!$G:$G,ROW()-8))</f>
        <v>46229</v>
      </c>
      <c r="F9334">
        <f>IF(INDEX(Transactions!$J:$J,ROW()-8)="",0,INDEX(Transactions!$O:$O,ROW()-8))</f>
        <v>0</v>
      </c>
    </row>
    <row r="9335" spans="2:6" x14ac:dyDescent="0.15">
      <c r="B9335">
        <f ca="1">IF(INDEX(Transactions!$J:$J,ROW()-8)="",TODAY(),INDEX(Transactions!$G:$G,ROW()-8))</f>
        <v>46229</v>
      </c>
      <c r="F9335">
        <f>IF(INDEX(Transactions!$J:$J,ROW()-8)="",0,INDEX(Transactions!$O:$O,ROW()-8))</f>
        <v>0</v>
      </c>
    </row>
    <row r="9336" spans="2:6" x14ac:dyDescent="0.15">
      <c r="B9336">
        <f ca="1">IF(INDEX(Transactions!$J:$J,ROW()-8)="",TODAY(),INDEX(Transactions!$G:$G,ROW()-8))</f>
        <v>46229</v>
      </c>
      <c r="F9336">
        <f>IF(INDEX(Transactions!$J:$J,ROW()-8)="",0,INDEX(Transactions!$O:$O,ROW()-8))</f>
        <v>0</v>
      </c>
    </row>
    <row r="9337" spans="2:6" x14ac:dyDescent="0.15">
      <c r="B9337">
        <f ca="1">IF(INDEX(Transactions!$J:$J,ROW()-8)="",TODAY(),INDEX(Transactions!$G:$G,ROW()-8))</f>
        <v>46229</v>
      </c>
      <c r="F9337">
        <f>IF(INDEX(Transactions!$J:$J,ROW()-8)="",0,INDEX(Transactions!$O:$O,ROW()-8))</f>
        <v>0</v>
      </c>
    </row>
    <row r="9338" spans="2:6" x14ac:dyDescent="0.15">
      <c r="B9338">
        <f ca="1">IF(INDEX(Transactions!$J:$J,ROW()-8)="",TODAY(),INDEX(Transactions!$G:$G,ROW()-8))</f>
        <v>46229</v>
      </c>
      <c r="F9338">
        <f>IF(INDEX(Transactions!$J:$J,ROW()-8)="",0,INDEX(Transactions!$O:$O,ROW()-8))</f>
        <v>0</v>
      </c>
    </row>
    <row r="9339" spans="2:6" x14ac:dyDescent="0.15">
      <c r="B9339">
        <f ca="1">IF(INDEX(Transactions!$J:$J,ROW()-8)="",TODAY(),INDEX(Transactions!$G:$G,ROW()-8))</f>
        <v>46229</v>
      </c>
      <c r="F9339">
        <f>IF(INDEX(Transactions!$J:$J,ROW()-8)="",0,INDEX(Transactions!$O:$O,ROW()-8))</f>
        <v>0</v>
      </c>
    </row>
    <row r="9340" spans="2:6" x14ac:dyDescent="0.15">
      <c r="B9340">
        <f ca="1">IF(INDEX(Transactions!$J:$J,ROW()-8)="",TODAY(),INDEX(Transactions!$G:$G,ROW()-8))</f>
        <v>46229</v>
      </c>
      <c r="F9340">
        <f>IF(INDEX(Transactions!$J:$J,ROW()-8)="",0,INDEX(Transactions!$O:$O,ROW()-8))</f>
        <v>0</v>
      </c>
    </row>
    <row r="9341" spans="2:6" x14ac:dyDescent="0.15">
      <c r="B9341">
        <f ca="1">IF(INDEX(Transactions!$J:$J,ROW()-8)="",TODAY(),INDEX(Transactions!$G:$G,ROW()-8))</f>
        <v>46229</v>
      </c>
      <c r="F9341">
        <f>IF(INDEX(Transactions!$J:$J,ROW()-8)="",0,INDEX(Transactions!$O:$O,ROW()-8))</f>
        <v>0</v>
      </c>
    </row>
    <row r="9342" spans="2:6" x14ac:dyDescent="0.15">
      <c r="B9342">
        <f ca="1">IF(INDEX(Transactions!$J:$J,ROW()-8)="",TODAY(),INDEX(Transactions!$G:$G,ROW()-8))</f>
        <v>46229</v>
      </c>
      <c r="F9342">
        <f>IF(INDEX(Transactions!$J:$J,ROW()-8)="",0,INDEX(Transactions!$O:$O,ROW()-8))</f>
        <v>0</v>
      </c>
    </row>
    <row r="9343" spans="2:6" x14ac:dyDescent="0.15">
      <c r="B9343">
        <f ca="1">IF(INDEX(Transactions!$J:$J,ROW()-8)="",TODAY(),INDEX(Transactions!$G:$G,ROW()-8))</f>
        <v>46229</v>
      </c>
      <c r="F9343">
        <f>IF(INDEX(Transactions!$J:$J,ROW()-8)="",0,INDEX(Transactions!$O:$O,ROW()-8))</f>
        <v>0</v>
      </c>
    </row>
    <row r="9344" spans="2:6" x14ac:dyDescent="0.15">
      <c r="B9344">
        <f ca="1">IF(INDEX(Transactions!$J:$J,ROW()-8)="",TODAY(),INDEX(Transactions!$G:$G,ROW()-8))</f>
        <v>46229</v>
      </c>
      <c r="F9344">
        <f>IF(INDEX(Transactions!$J:$J,ROW()-8)="",0,INDEX(Transactions!$O:$O,ROW()-8))</f>
        <v>0</v>
      </c>
    </row>
    <row r="9345" spans="2:6" x14ac:dyDescent="0.15">
      <c r="B9345">
        <f ca="1">IF(INDEX(Transactions!$J:$J,ROW()-8)="",TODAY(),INDEX(Transactions!$G:$G,ROW()-8))</f>
        <v>46229</v>
      </c>
      <c r="F9345">
        <f>IF(INDEX(Transactions!$J:$J,ROW()-8)="",0,INDEX(Transactions!$O:$O,ROW()-8))</f>
        <v>0</v>
      </c>
    </row>
    <row r="9346" spans="2:6" x14ac:dyDescent="0.15">
      <c r="B9346">
        <f ca="1">IF(INDEX(Transactions!$J:$J,ROW()-8)="",TODAY(),INDEX(Transactions!$G:$G,ROW()-8))</f>
        <v>46229</v>
      </c>
      <c r="F9346">
        <f>IF(INDEX(Transactions!$J:$J,ROW()-8)="",0,INDEX(Transactions!$O:$O,ROW()-8))</f>
        <v>0</v>
      </c>
    </row>
    <row r="9347" spans="2:6" x14ac:dyDescent="0.15">
      <c r="B9347">
        <f ca="1">IF(INDEX(Transactions!$J:$J,ROW()-8)="",TODAY(),INDEX(Transactions!$G:$G,ROW()-8))</f>
        <v>46229</v>
      </c>
      <c r="F9347">
        <f>IF(INDEX(Transactions!$J:$J,ROW()-8)="",0,INDEX(Transactions!$O:$O,ROW()-8))</f>
        <v>0</v>
      </c>
    </row>
    <row r="9348" spans="2:6" x14ac:dyDescent="0.15">
      <c r="B9348">
        <f ca="1">IF(INDEX(Transactions!$J:$J,ROW()-8)="",TODAY(),INDEX(Transactions!$G:$G,ROW()-8))</f>
        <v>46229</v>
      </c>
      <c r="F9348">
        <f>IF(INDEX(Transactions!$J:$J,ROW()-8)="",0,INDEX(Transactions!$O:$O,ROW()-8))</f>
        <v>0</v>
      </c>
    </row>
    <row r="9349" spans="2:6" x14ac:dyDescent="0.15">
      <c r="B9349">
        <f ca="1">IF(INDEX(Transactions!$J:$J,ROW()-8)="",TODAY(),INDEX(Transactions!$G:$G,ROW()-8))</f>
        <v>46229</v>
      </c>
      <c r="F9349">
        <f>IF(INDEX(Transactions!$J:$J,ROW()-8)="",0,INDEX(Transactions!$O:$O,ROW()-8))</f>
        <v>0</v>
      </c>
    </row>
    <row r="9350" spans="2:6" x14ac:dyDescent="0.15">
      <c r="B9350">
        <f ca="1">IF(INDEX(Transactions!$J:$J,ROW()-8)="",TODAY(),INDEX(Transactions!$G:$G,ROW()-8))</f>
        <v>46229</v>
      </c>
      <c r="F9350">
        <f>IF(INDEX(Transactions!$J:$J,ROW()-8)="",0,INDEX(Transactions!$O:$O,ROW()-8))</f>
        <v>0</v>
      </c>
    </row>
    <row r="9351" spans="2:6" x14ac:dyDescent="0.15">
      <c r="B9351">
        <f ca="1">IF(INDEX(Transactions!$J:$J,ROW()-8)="",TODAY(),INDEX(Transactions!$G:$G,ROW()-8))</f>
        <v>46229</v>
      </c>
      <c r="F9351">
        <f>IF(INDEX(Transactions!$J:$J,ROW()-8)="",0,INDEX(Transactions!$O:$O,ROW()-8))</f>
        <v>0</v>
      </c>
    </row>
    <row r="9352" spans="2:6" x14ac:dyDescent="0.15">
      <c r="B9352">
        <f ca="1">IF(INDEX(Transactions!$J:$J,ROW()-8)="",TODAY(),INDEX(Transactions!$G:$G,ROW()-8))</f>
        <v>46229</v>
      </c>
      <c r="F9352">
        <f>IF(INDEX(Transactions!$J:$J,ROW()-8)="",0,INDEX(Transactions!$O:$O,ROW()-8))</f>
        <v>0</v>
      </c>
    </row>
    <row r="9353" spans="2:6" x14ac:dyDescent="0.15">
      <c r="B9353">
        <f ca="1">IF(INDEX(Transactions!$J:$J,ROW()-8)="",TODAY(),INDEX(Transactions!$G:$G,ROW()-8))</f>
        <v>46229</v>
      </c>
      <c r="F9353">
        <f>IF(INDEX(Transactions!$J:$J,ROW()-8)="",0,INDEX(Transactions!$O:$O,ROW()-8))</f>
        <v>0</v>
      </c>
    </row>
    <row r="9354" spans="2:6" x14ac:dyDescent="0.15">
      <c r="B9354">
        <f ca="1">IF(INDEX(Transactions!$J:$J,ROW()-8)="",TODAY(),INDEX(Transactions!$G:$G,ROW()-8))</f>
        <v>46229</v>
      </c>
      <c r="F9354">
        <f>IF(INDEX(Transactions!$J:$J,ROW()-8)="",0,INDEX(Transactions!$O:$O,ROW()-8))</f>
        <v>0</v>
      </c>
    </row>
    <row r="9355" spans="2:6" x14ac:dyDescent="0.15">
      <c r="B9355">
        <f ca="1">IF(INDEX(Transactions!$J:$J,ROW()-8)="",TODAY(),INDEX(Transactions!$G:$G,ROW()-8))</f>
        <v>46229</v>
      </c>
      <c r="F9355">
        <f>IF(INDEX(Transactions!$J:$J,ROW()-8)="",0,INDEX(Transactions!$O:$O,ROW()-8))</f>
        <v>0</v>
      </c>
    </row>
    <row r="9356" spans="2:6" x14ac:dyDescent="0.15">
      <c r="B9356">
        <f ca="1">IF(INDEX(Transactions!$J:$J,ROW()-8)="",TODAY(),INDEX(Transactions!$G:$G,ROW()-8))</f>
        <v>46229</v>
      </c>
      <c r="F9356">
        <f>IF(INDEX(Transactions!$J:$J,ROW()-8)="",0,INDEX(Transactions!$O:$O,ROW()-8))</f>
        <v>0</v>
      </c>
    </row>
    <row r="9357" spans="2:6" x14ac:dyDescent="0.15">
      <c r="B9357">
        <f ca="1">IF(INDEX(Transactions!$J:$J,ROW()-8)="",TODAY(),INDEX(Transactions!$G:$G,ROW()-8))</f>
        <v>46229</v>
      </c>
      <c r="F9357">
        <f>IF(INDEX(Transactions!$J:$J,ROW()-8)="",0,INDEX(Transactions!$O:$O,ROW()-8))</f>
        <v>0</v>
      </c>
    </row>
    <row r="9358" spans="2:6" x14ac:dyDescent="0.15">
      <c r="B9358">
        <f ca="1">IF(INDEX(Transactions!$J:$J,ROW()-8)="",TODAY(),INDEX(Transactions!$G:$G,ROW()-8))</f>
        <v>46229</v>
      </c>
      <c r="F9358">
        <f>IF(INDEX(Transactions!$J:$J,ROW()-8)="",0,INDEX(Transactions!$O:$O,ROW()-8))</f>
        <v>0</v>
      </c>
    </row>
    <row r="9359" spans="2:6" x14ac:dyDescent="0.15">
      <c r="B9359">
        <f ca="1">IF(INDEX(Transactions!$J:$J,ROW()-8)="",TODAY(),INDEX(Transactions!$G:$G,ROW()-8))</f>
        <v>46229</v>
      </c>
      <c r="F9359">
        <f>IF(INDEX(Transactions!$J:$J,ROW()-8)="",0,INDEX(Transactions!$O:$O,ROW()-8))</f>
        <v>0</v>
      </c>
    </row>
    <row r="9360" spans="2:6" x14ac:dyDescent="0.15">
      <c r="B9360">
        <f ca="1">IF(INDEX(Transactions!$J:$J,ROW()-8)="",TODAY(),INDEX(Transactions!$G:$G,ROW()-8))</f>
        <v>46229</v>
      </c>
      <c r="F9360">
        <f>IF(INDEX(Transactions!$J:$J,ROW()-8)="",0,INDEX(Transactions!$O:$O,ROW()-8))</f>
        <v>0</v>
      </c>
    </row>
    <row r="9361" spans="2:6" x14ac:dyDescent="0.15">
      <c r="B9361">
        <f ca="1">IF(INDEX(Transactions!$J:$J,ROW()-8)="",TODAY(),INDEX(Transactions!$G:$G,ROW()-8))</f>
        <v>46229</v>
      </c>
      <c r="F9361">
        <f>IF(INDEX(Transactions!$J:$J,ROW()-8)="",0,INDEX(Transactions!$O:$O,ROW()-8))</f>
        <v>0</v>
      </c>
    </row>
    <row r="9362" spans="2:6" x14ac:dyDescent="0.15">
      <c r="B9362">
        <f ca="1">IF(INDEX(Transactions!$J:$J,ROW()-8)="",TODAY(),INDEX(Transactions!$G:$G,ROW()-8))</f>
        <v>46229</v>
      </c>
      <c r="F9362">
        <f>IF(INDEX(Transactions!$J:$J,ROW()-8)="",0,INDEX(Transactions!$O:$O,ROW()-8))</f>
        <v>0</v>
      </c>
    </row>
    <row r="9363" spans="2:6" x14ac:dyDescent="0.15">
      <c r="B9363">
        <f ca="1">IF(INDEX(Transactions!$J:$J,ROW()-8)="",TODAY(),INDEX(Transactions!$G:$G,ROW()-8))</f>
        <v>46229</v>
      </c>
      <c r="F9363">
        <f>IF(INDEX(Transactions!$J:$J,ROW()-8)="",0,INDEX(Transactions!$O:$O,ROW()-8))</f>
        <v>0</v>
      </c>
    </row>
    <row r="9364" spans="2:6" x14ac:dyDescent="0.15">
      <c r="B9364">
        <f ca="1">IF(INDEX(Transactions!$J:$J,ROW()-8)="",TODAY(),INDEX(Transactions!$G:$G,ROW()-8))</f>
        <v>46229</v>
      </c>
      <c r="F9364">
        <f>IF(INDEX(Transactions!$J:$J,ROW()-8)="",0,INDEX(Transactions!$O:$O,ROW()-8))</f>
        <v>0</v>
      </c>
    </row>
    <row r="9365" spans="2:6" x14ac:dyDescent="0.15">
      <c r="B9365">
        <f ca="1">IF(INDEX(Transactions!$J:$J,ROW()-8)="",TODAY(),INDEX(Transactions!$G:$G,ROW()-8))</f>
        <v>46229</v>
      </c>
      <c r="F9365">
        <f>IF(INDEX(Transactions!$J:$J,ROW()-8)="",0,INDEX(Transactions!$O:$O,ROW()-8))</f>
        <v>0</v>
      </c>
    </row>
    <row r="9366" spans="2:6" x14ac:dyDescent="0.15">
      <c r="B9366">
        <f ca="1">IF(INDEX(Transactions!$J:$J,ROW()-8)="",TODAY(),INDEX(Transactions!$G:$G,ROW()-8))</f>
        <v>46229</v>
      </c>
      <c r="F9366">
        <f>IF(INDEX(Transactions!$J:$J,ROW()-8)="",0,INDEX(Transactions!$O:$O,ROW()-8))</f>
        <v>0</v>
      </c>
    </row>
    <row r="9367" spans="2:6" x14ac:dyDescent="0.15">
      <c r="B9367">
        <f ca="1">IF(INDEX(Transactions!$J:$J,ROW()-8)="",TODAY(),INDEX(Transactions!$G:$G,ROW()-8))</f>
        <v>46229</v>
      </c>
      <c r="F9367">
        <f>IF(INDEX(Transactions!$J:$J,ROW()-8)="",0,INDEX(Transactions!$O:$O,ROW()-8))</f>
        <v>0</v>
      </c>
    </row>
    <row r="9368" spans="2:6" x14ac:dyDescent="0.15">
      <c r="B9368">
        <f ca="1">IF(INDEX(Transactions!$J:$J,ROW()-8)="",TODAY(),INDEX(Transactions!$G:$G,ROW()-8))</f>
        <v>46229</v>
      </c>
      <c r="F9368">
        <f>IF(INDEX(Transactions!$J:$J,ROW()-8)="",0,INDEX(Transactions!$O:$O,ROW()-8))</f>
        <v>0</v>
      </c>
    </row>
    <row r="9369" spans="2:6" x14ac:dyDescent="0.15">
      <c r="B9369">
        <f ca="1">IF(INDEX(Transactions!$J:$J,ROW()-8)="",TODAY(),INDEX(Transactions!$G:$G,ROW()-8))</f>
        <v>46229</v>
      </c>
      <c r="F9369">
        <f>IF(INDEX(Transactions!$J:$J,ROW()-8)="",0,INDEX(Transactions!$O:$O,ROW()-8))</f>
        <v>0</v>
      </c>
    </row>
    <row r="9370" spans="2:6" x14ac:dyDescent="0.15">
      <c r="B9370">
        <f ca="1">IF(INDEX(Transactions!$J:$J,ROW()-8)="",TODAY(),INDEX(Transactions!$G:$G,ROW()-8))</f>
        <v>46229</v>
      </c>
      <c r="F9370">
        <f>IF(INDEX(Transactions!$J:$J,ROW()-8)="",0,INDEX(Transactions!$O:$O,ROW()-8))</f>
        <v>0</v>
      </c>
    </row>
    <row r="9371" spans="2:6" x14ac:dyDescent="0.15">
      <c r="B9371">
        <f ca="1">IF(INDEX(Transactions!$J:$J,ROW()-8)="",TODAY(),INDEX(Transactions!$G:$G,ROW()-8))</f>
        <v>46229</v>
      </c>
      <c r="F9371">
        <f>IF(INDEX(Transactions!$J:$J,ROW()-8)="",0,INDEX(Transactions!$O:$O,ROW()-8))</f>
        <v>0</v>
      </c>
    </row>
    <row r="9372" spans="2:6" x14ac:dyDescent="0.15">
      <c r="B9372">
        <f ca="1">IF(INDEX(Transactions!$J:$J,ROW()-8)="",TODAY(),INDEX(Transactions!$G:$G,ROW()-8))</f>
        <v>46229</v>
      </c>
      <c r="F9372">
        <f>IF(INDEX(Transactions!$J:$J,ROW()-8)="",0,INDEX(Transactions!$O:$O,ROW()-8))</f>
        <v>0</v>
      </c>
    </row>
    <row r="9373" spans="2:6" x14ac:dyDescent="0.15">
      <c r="B9373">
        <f ca="1">IF(INDEX(Transactions!$J:$J,ROW()-8)="",TODAY(),INDEX(Transactions!$G:$G,ROW()-8))</f>
        <v>46229</v>
      </c>
      <c r="F9373">
        <f>IF(INDEX(Transactions!$J:$J,ROW()-8)="",0,INDEX(Transactions!$O:$O,ROW()-8))</f>
        <v>0</v>
      </c>
    </row>
    <row r="9374" spans="2:6" x14ac:dyDescent="0.15">
      <c r="B9374">
        <f ca="1">IF(INDEX(Transactions!$J:$J,ROW()-8)="",TODAY(),INDEX(Transactions!$G:$G,ROW()-8))</f>
        <v>46229</v>
      </c>
      <c r="F9374">
        <f>IF(INDEX(Transactions!$J:$J,ROW()-8)="",0,INDEX(Transactions!$O:$O,ROW()-8))</f>
        <v>0</v>
      </c>
    </row>
    <row r="9375" spans="2:6" x14ac:dyDescent="0.15">
      <c r="B9375">
        <f ca="1">IF(INDEX(Transactions!$J:$J,ROW()-8)="",TODAY(),INDEX(Transactions!$G:$G,ROW()-8))</f>
        <v>46229</v>
      </c>
      <c r="F9375">
        <f>IF(INDEX(Transactions!$J:$J,ROW()-8)="",0,INDEX(Transactions!$O:$O,ROW()-8))</f>
        <v>0</v>
      </c>
    </row>
    <row r="9376" spans="2:6" x14ac:dyDescent="0.15">
      <c r="B9376">
        <f ca="1">IF(INDEX(Transactions!$J:$J,ROW()-8)="",TODAY(),INDEX(Transactions!$G:$G,ROW()-8))</f>
        <v>46229</v>
      </c>
      <c r="F9376">
        <f>IF(INDEX(Transactions!$J:$J,ROW()-8)="",0,INDEX(Transactions!$O:$O,ROW()-8))</f>
        <v>0</v>
      </c>
    </row>
    <row r="9377" spans="2:6" x14ac:dyDescent="0.15">
      <c r="B9377">
        <f ca="1">IF(INDEX(Transactions!$J:$J,ROW()-8)="",TODAY(),INDEX(Transactions!$G:$G,ROW()-8))</f>
        <v>46229</v>
      </c>
      <c r="F9377">
        <f>IF(INDEX(Transactions!$J:$J,ROW()-8)="",0,INDEX(Transactions!$O:$O,ROW()-8))</f>
        <v>0</v>
      </c>
    </row>
    <row r="9378" spans="2:6" x14ac:dyDescent="0.15">
      <c r="B9378">
        <f ca="1">IF(INDEX(Transactions!$J:$J,ROW()-8)="",TODAY(),INDEX(Transactions!$G:$G,ROW()-8))</f>
        <v>46229</v>
      </c>
      <c r="F9378">
        <f>IF(INDEX(Transactions!$J:$J,ROW()-8)="",0,INDEX(Transactions!$O:$O,ROW()-8))</f>
        <v>0</v>
      </c>
    </row>
    <row r="9379" spans="2:6" x14ac:dyDescent="0.15">
      <c r="B9379">
        <f ca="1">IF(INDEX(Transactions!$J:$J,ROW()-8)="",TODAY(),INDEX(Transactions!$G:$G,ROW()-8))</f>
        <v>46229</v>
      </c>
      <c r="F9379">
        <f>IF(INDEX(Transactions!$J:$J,ROW()-8)="",0,INDEX(Transactions!$O:$O,ROW()-8))</f>
        <v>0</v>
      </c>
    </row>
    <row r="9380" spans="2:6" x14ac:dyDescent="0.15">
      <c r="B9380">
        <f ca="1">IF(INDEX(Transactions!$J:$J,ROW()-8)="",TODAY(),INDEX(Transactions!$G:$G,ROW()-8))</f>
        <v>46229</v>
      </c>
      <c r="F9380">
        <f>IF(INDEX(Transactions!$J:$J,ROW()-8)="",0,INDEX(Transactions!$O:$O,ROW()-8))</f>
        <v>0</v>
      </c>
    </row>
    <row r="9381" spans="2:6" x14ac:dyDescent="0.15">
      <c r="B9381">
        <f ca="1">IF(INDEX(Transactions!$J:$J,ROW()-8)="",TODAY(),INDEX(Transactions!$G:$G,ROW()-8))</f>
        <v>46229</v>
      </c>
      <c r="F9381">
        <f>IF(INDEX(Transactions!$J:$J,ROW()-8)="",0,INDEX(Transactions!$O:$O,ROW()-8))</f>
        <v>0</v>
      </c>
    </row>
    <row r="9382" spans="2:6" x14ac:dyDescent="0.15">
      <c r="B9382">
        <f ca="1">IF(INDEX(Transactions!$J:$J,ROW()-8)="",TODAY(),INDEX(Transactions!$G:$G,ROW()-8))</f>
        <v>46229</v>
      </c>
      <c r="F9382">
        <f>IF(INDEX(Transactions!$J:$J,ROW()-8)="",0,INDEX(Transactions!$O:$O,ROW()-8))</f>
        <v>0</v>
      </c>
    </row>
    <row r="9383" spans="2:6" x14ac:dyDescent="0.15">
      <c r="B9383">
        <f ca="1">IF(INDEX(Transactions!$J:$J,ROW()-8)="",TODAY(),INDEX(Transactions!$G:$G,ROW()-8))</f>
        <v>46229</v>
      </c>
      <c r="F9383">
        <f>IF(INDEX(Transactions!$J:$J,ROW()-8)="",0,INDEX(Transactions!$O:$O,ROW()-8))</f>
        <v>0</v>
      </c>
    </row>
    <row r="9384" spans="2:6" x14ac:dyDescent="0.15">
      <c r="B9384">
        <f ca="1">IF(INDEX(Transactions!$J:$J,ROW()-8)="",TODAY(),INDEX(Transactions!$G:$G,ROW()-8))</f>
        <v>46229</v>
      </c>
      <c r="F9384">
        <f>IF(INDEX(Transactions!$J:$J,ROW()-8)="",0,INDEX(Transactions!$O:$O,ROW()-8))</f>
        <v>0</v>
      </c>
    </row>
    <row r="9385" spans="2:6" x14ac:dyDescent="0.15">
      <c r="B9385">
        <f ca="1">IF(INDEX(Transactions!$J:$J,ROW()-8)="",TODAY(),INDEX(Transactions!$G:$G,ROW()-8))</f>
        <v>46229</v>
      </c>
      <c r="F9385">
        <f>IF(INDEX(Transactions!$J:$J,ROW()-8)="",0,INDEX(Transactions!$O:$O,ROW()-8))</f>
        <v>0</v>
      </c>
    </row>
    <row r="9386" spans="2:6" x14ac:dyDescent="0.15">
      <c r="B9386">
        <f ca="1">IF(INDEX(Transactions!$J:$J,ROW()-8)="",TODAY(),INDEX(Transactions!$G:$G,ROW()-8))</f>
        <v>46229</v>
      </c>
      <c r="F9386">
        <f>IF(INDEX(Transactions!$J:$J,ROW()-8)="",0,INDEX(Transactions!$O:$O,ROW()-8))</f>
        <v>0</v>
      </c>
    </row>
    <row r="9387" spans="2:6" x14ac:dyDescent="0.15">
      <c r="B9387">
        <f ca="1">IF(INDEX(Transactions!$J:$J,ROW()-8)="",TODAY(),INDEX(Transactions!$G:$G,ROW()-8))</f>
        <v>46229</v>
      </c>
      <c r="F9387">
        <f>IF(INDEX(Transactions!$J:$J,ROW()-8)="",0,INDEX(Transactions!$O:$O,ROW()-8))</f>
        <v>0</v>
      </c>
    </row>
    <row r="9388" spans="2:6" x14ac:dyDescent="0.15">
      <c r="B9388">
        <f ca="1">IF(INDEX(Transactions!$J:$J,ROW()-8)="",TODAY(),INDEX(Transactions!$G:$G,ROW()-8))</f>
        <v>46229</v>
      </c>
      <c r="F9388">
        <f>IF(INDEX(Transactions!$J:$J,ROW()-8)="",0,INDEX(Transactions!$O:$O,ROW()-8))</f>
        <v>0</v>
      </c>
    </row>
    <row r="9389" spans="2:6" x14ac:dyDescent="0.15">
      <c r="B9389">
        <f ca="1">IF(INDEX(Transactions!$J:$J,ROW()-8)="",TODAY(),INDEX(Transactions!$G:$G,ROW()-8))</f>
        <v>46229</v>
      </c>
      <c r="F9389">
        <f>IF(INDEX(Transactions!$J:$J,ROW()-8)="",0,INDEX(Transactions!$O:$O,ROW()-8))</f>
        <v>0</v>
      </c>
    </row>
    <row r="9390" spans="2:6" x14ac:dyDescent="0.15">
      <c r="B9390">
        <f ca="1">IF(INDEX(Transactions!$J:$J,ROW()-8)="",TODAY(),INDEX(Transactions!$G:$G,ROW()-8))</f>
        <v>46229</v>
      </c>
      <c r="F9390">
        <f>IF(INDEX(Transactions!$J:$J,ROW()-8)="",0,INDEX(Transactions!$O:$O,ROW()-8))</f>
        <v>0</v>
      </c>
    </row>
    <row r="9391" spans="2:6" x14ac:dyDescent="0.15">
      <c r="B9391">
        <f ca="1">IF(INDEX(Transactions!$J:$J,ROW()-8)="",TODAY(),INDEX(Transactions!$G:$G,ROW()-8))</f>
        <v>46229</v>
      </c>
      <c r="F9391">
        <f>IF(INDEX(Transactions!$J:$J,ROW()-8)="",0,INDEX(Transactions!$O:$O,ROW()-8))</f>
        <v>0</v>
      </c>
    </row>
    <row r="9392" spans="2:6" x14ac:dyDescent="0.15">
      <c r="B9392">
        <f ca="1">IF(INDEX(Transactions!$J:$J,ROW()-8)="",TODAY(),INDEX(Transactions!$G:$G,ROW()-8))</f>
        <v>46229</v>
      </c>
      <c r="F9392">
        <f>IF(INDEX(Transactions!$J:$J,ROW()-8)="",0,INDEX(Transactions!$O:$O,ROW()-8))</f>
        <v>0</v>
      </c>
    </row>
    <row r="9393" spans="2:6" x14ac:dyDescent="0.15">
      <c r="B9393">
        <f ca="1">IF(INDEX(Transactions!$J:$J,ROW()-8)="",TODAY(),INDEX(Transactions!$G:$G,ROW()-8))</f>
        <v>46229</v>
      </c>
      <c r="F9393">
        <f>IF(INDEX(Transactions!$J:$J,ROW()-8)="",0,INDEX(Transactions!$O:$O,ROW()-8))</f>
        <v>0</v>
      </c>
    </row>
    <row r="9394" spans="2:6" x14ac:dyDescent="0.15">
      <c r="B9394">
        <f ca="1">IF(INDEX(Transactions!$J:$J,ROW()-8)="",TODAY(),INDEX(Transactions!$G:$G,ROW()-8))</f>
        <v>46229</v>
      </c>
      <c r="F9394">
        <f>IF(INDEX(Transactions!$J:$J,ROW()-8)="",0,INDEX(Transactions!$O:$O,ROW()-8))</f>
        <v>0</v>
      </c>
    </row>
    <row r="9395" spans="2:6" x14ac:dyDescent="0.15">
      <c r="B9395">
        <f ca="1">IF(INDEX(Transactions!$J:$J,ROW()-8)="",TODAY(),INDEX(Transactions!$G:$G,ROW()-8))</f>
        <v>46229</v>
      </c>
      <c r="F9395">
        <f>IF(INDEX(Transactions!$J:$J,ROW()-8)="",0,INDEX(Transactions!$O:$O,ROW()-8))</f>
        <v>0</v>
      </c>
    </row>
    <row r="9396" spans="2:6" x14ac:dyDescent="0.15">
      <c r="B9396">
        <f ca="1">IF(INDEX(Transactions!$J:$J,ROW()-8)="",TODAY(),INDEX(Transactions!$G:$G,ROW()-8))</f>
        <v>46229</v>
      </c>
      <c r="F9396">
        <f>IF(INDEX(Transactions!$J:$J,ROW()-8)="",0,INDEX(Transactions!$O:$O,ROW()-8))</f>
        <v>0</v>
      </c>
    </row>
    <row r="9397" spans="2:6" x14ac:dyDescent="0.15">
      <c r="B9397">
        <f ca="1">IF(INDEX(Transactions!$J:$J,ROW()-8)="",TODAY(),INDEX(Transactions!$G:$G,ROW()-8))</f>
        <v>46229</v>
      </c>
      <c r="F9397">
        <f>IF(INDEX(Transactions!$J:$J,ROW()-8)="",0,INDEX(Transactions!$O:$O,ROW()-8))</f>
        <v>0</v>
      </c>
    </row>
    <row r="9398" spans="2:6" x14ac:dyDescent="0.15">
      <c r="B9398">
        <f ca="1">IF(INDEX(Transactions!$J:$J,ROW()-8)="",TODAY(),INDEX(Transactions!$G:$G,ROW()-8))</f>
        <v>46229</v>
      </c>
      <c r="F9398">
        <f>IF(INDEX(Transactions!$J:$J,ROW()-8)="",0,INDEX(Transactions!$O:$O,ROW()-8))</f>
        <v>0</v>
      </c>
    </row>
    <row r="9399" spans="2:6" x14ac:dyDescent="0.15">
      <c r="B9399">
        <f ca="1">IF(INDEX(Transactions!$J:$J,ROW()-8)="",TODAY(),INDEX(Transactions!$G:$G,ROW()-8))</f>
        <v>46229</v>
      </c>
      <c r="F9399">
        <f>IF(INDEX(Transactions!$J:$J,ROW()-8)="",0,INDEX(Transactions!$O:$O,ROW()-8))</f>
        <v>0</v>
      </c>
    </row>
    <row r="9400" spans="2:6" x14ac:dyDescent="0.15">
      <c r="B9400">
        <f ca="1">IF(INDEX(Transactions!$J:$J,ROW()-8)="",TODAY(),INDEX(Transactions!$G:$G,ROW()-8))</f>
        <v>46229</v>
      </c>
      <c r="F9400">
        <f>IF(INDEX(Transactions!$J:$J,ROW()-8)="",0,INDEX(Transactions!$O:$O,ROW()-8))</f>
        <v>0</v>
      </c>
    </row>
    <row r="9401" spans="2:6" x14ac:dyDescent="0.15">
      <c r="B9401">
        <f ca="1">IF(INDEX(Transactions!$J:$J,ROW()-8)="",TODAY(),INDEX(Transactions!$G:$G,ROW()-8))</f>
        <v>46229</v>
      </c>
      <c r="F9401">
        <f>IF(INDEX(Transactions!$J:$J,ROW()-8)="",0,INDEX(Transactions!$O:$O,ROW()-8))</f>
        <v>0</v>
      </c>
    </row>
    <row r="9402" spans="2:6" x14ac:dyDescent="0.15">
      <c r="B9402">
        <f ca="1">IF(INDEX(Transactions!$J:$J,ROW()-8)="",TODAY(),INDEX(Transactions!$G:$G,ROW()-8))</f>
        <v>46229</v>
      </c>
      <c r="F9402">
        <f>IF(INDEX(Transactions!$J:$J,ROW()-8)="",0,INDEX(Transactions!$O:$O,ROW()-8))</f>
        <v>0</v>
      </c>
    </row>
    <row r="9403" spans="2:6" x14ac:dyDescent="0.15">
      <c r="B9403">
        <f ca="1">IF(INDEX(Transactions!$J:$J,ROW()-8)="",TODAY(),INDEX(Transactions!$G:$G,ROW()-8))</f>
        <v>46229</v>
      </c>
      <c r="F9403">
        <f>IF(INDEX(Transactions!$J:$J,ROW()-8)="",0,INDEX(Transactions!$O:$O,ROW()-8))</f>
        <v>0</v>
      </c>
    </row>
    <row r="9404" spans="2:6" x14ac:dyDescent="0.15">
      <c r="B9404">
        <f ca="1">IF(INDEX(Transactions!$J:$J,ROW()-8)="",TODAY(),INDEX(Transactions!$G:$G,ROW()-8))</f>
        <v>46229</v>
      </c>
      <c r="F9404">
        <f>IF(INDEX(Transactions!$J:$J,ROW()-8)="",0,INDEX(Transactions!$O:$O,ROW()-8))</f>
        <v>0</v>
      </c>
    </row>
    <row r="9405" spans="2:6" x14ac:dyDescent="0.15">
      <c r="B9405">
        <f ca="1">IF(INDEX(Transactions!$J:$J,ROW()-8)="",TODAY(),INDEX(Transactions!$G:$G,ROW()-8))</f>
        <v>46229</v>
      </c>
      <c r="F9405">
        <f>IF(INDEX(Transactions!$J:$J,ROW()-8)="",0,INDEX(Transactions!$O:$O,ROW()-8))</f>
        <v>0</v>
      </c>
    </row>
    <row r="9406" spans="2:6" x14ac:dyDescent="0.15">
      <c r="B9406">
        <f ca="1">IF(INDEX(Transactions!$J:$J,ROW()-8)="",TODAY(),INDEX(Transactions!$G:$G,ROW()-8))</f>
        <v>46229</v>
      </c>
      <c r="F9406">
        <f>IF(INDEX(Transactions!$J:$J,ROW()-8)="",0,INDEX(Transactions!$O:$O,ROW()-8))</f>
        <v>0</v>
      </c>
    </row>
    <row r="9407" spans="2:6" x14ac:dyDescent="0.15">
      <c r="B9407">
        <f ca="1">IF(INDEX(Transactions!$J:$J,ROW()-8)="",TODAY(),INDEX(Transactions!$G:$G,ROW()-8))</f>
        <v>46229</v>
      </c>
      <c r="F9407">
        <f>IF(INDEX(Transactions!$J:$J,ROW()-8)="",0,INDEX(Transactions!$O:$O,ROW()-8))</f>
        <v>0</v>
      </c>
    </row>
    <row r="9408" spans="2:6" x14ac:dyDescent="0.15">
      <c r="B9408">
        <f ca="1">IF(INDEX(Transactions!$J:$J,ROW()-8)="",TODAY(),INDEX(Transactions!$G:$G,ROW()-8))</f>
        <v>46229</v>
      </c>
      <c r="F9408">
        <f>IF(INDEX(Transactions!$J:$J,ROW()-8)="",0,INDEX(Transactions!$O:$O,ROW()-8))</f>
        <v>0</v>
      </c>
    </row>
    <row r="9409" spans="2:6" x14ac:dyDescent="0.15">
      <c r="B9409">
        <f ca="1">IF(INDEX(Transactions!$J:$J,ROW()-8)="",TODAY(),INDEX(Transactions!$G:$G,ROW()-8))</f>
        <v>46229</v>
      </c>
      <c r="F9409">
        <f>IF(INDEX(Transactions!$J:$J,ROW()-8)="",0,INDEX(Transactions!$O:$O,ROW()-8))</f>
        <v>0</v>
      </c>
    </row>
    <row r="9410" spans="2:6" x14ac:dyDescent="0.15">
      <c r="B9410">
        <f ca="1">IF(INDEX(Transactions!$J:$J,ROW()-8)="",TODAY(),INDEX(Transactions!$G:$G,ROW()-8))</f>
        <v>46229</v>
      </c>
      <c r="F9410">
        <f>IF(INDEX(Transactions!$J:$J,ROW()-8)="",0,INDEX(Transactions!$O:$O,ROW()-8))</f>
        <v>0</v>
      </c>
    </row>
    <row r="9411" spans="2:6" x14ac:dyDescent="0.15">
      <c r="B9411">
        <f ca="1">IF(INDEX(Transactions!$J:$J,ROW()-8)="",TODAY(),INDEX(Transactions!$G:$G,ROW()-8))</f>
        <v>46229</v>
      </c>
      <c r="F9411">
        <f>IF(INDEX(Transactions!$J:$J,ROW()-8)="",0,INDEX(Transactions!$O:$O,ROW()-8))</f>
        <v>0</v>
      </c>
    </row>
    <row r="9412" spans="2:6" x14ac:dyDescent="0.15">
      <c r="B9412">
        <f ca="1">IF(INDEX(Transactions!$J:$J,ROW()-8)="",TODAY(),INDEX(Transactions!$G:$G,ROW()-8))</f>
        <v>46229</v>
      </c>
      <c r="F9412">
        <f>IF(INDEX(Transactions!$J:$J,ROW()-8)="",0,INDEX(Transactions!$O:$O,ROW()-8))</f>
        <v>0</v>
      </c>
    </row>
    <row r="9413" spans="2:6" x14ac:dyDescent="0.15">
      <c r="B9413">
        <f ca="1">IF(INDEX(Transactions!$J:$J,ROW()-8)="",TODAY(),INDEX(Transactions!$G:$G,ROW()-8))</f>
        <v>46229</v>
      </c>
      <c r="F9413">
        <f>IF(INDEX(Transactions!$J:$J,ROW()-8)="",0,INDEX(Transactions!$O:$O,ROW()-8))</f>
        <v>0</v>
      </c>
    </row>
    <row r="9414" spans="2:6" x14ac:dyDescent="0.15">
      <c r="B9414">
        <f ca="1">IF(INDEX(Transactions!$J:$J,ROW()-8)="",TODAY(),INDEX(Transactions!$G:$G,ROW()-8))</f>
        <v>46229</v>
      </c>
      <c r="F9414">
        <f>IF(INDEX(Transactions!$J:$J,ROW()-8)="",0,INDEX(Transactions!$O:$O,ROW()-8))</f>
        <v>0</v>
      </c>
    </row>
    <row r="9415" spans="2:6" x14ac:dyDescent="0.15">
      <c r="B9415">
        <f ca="1">IF(INDEX(Transactions!$J:$J,ROW()-8)="",TODAY(),INDEX(Transactions!$G:$G,ROW()-8))</f>
        <v>46229</v>
      </c>
      <c r="F9415">
        <f>IF(INDEX(Transactions!$J:$J,ROW()-8)="",0,INDEX(Transactions!$O:$O,ROW()-8))</f>
        <v>0</v>
      </c>
    </row>
    <row r="9416" spans="2:6" x14ac:dyDescent="0.15">
      <c r="B9416">
        <f ca="1">IF(INDEX(Transactions!$J:$J,ROW()-8)="",TODAY(),INDEX(Transactions!$G:$G,ROW()-8))</f>
        <v>46229</v>
      </c>
      <c r="F9416">
        <f>IF(INDEX(Transactions!$J:$J,ROW()-8)="",0,INDEX(Transactions!$O:$O,ROW()-8))</f>
        <v>0</v>
      </c>
    </row>
    <row r="9417" spans="2:6" x14ac:dyDescent="0.15">
      <c r="B9417">
        <f ca="1">IF(INDEX(Transactions!$J:$J,ROW()-8)="",TODAY(),INDEX(Transactions!$G:$G,ROW()-8))</f>
        <v>46229</v>
      </c>
      <c r="F9417">
        <f>IF(INDEX(Transactions!$J:$J,ROW()-8)="",0,INDEX(Transactions!$O:$O,ROW()-8))</f>
        <v>0</v>
      </c>
    </row>
    <row r="9418" spans="2:6" x14ac:dyDescent="0.15">
      <c r="B9418">
        <f ca="1">IF(INDEX(Transactions!$J:$J,ROW()-8)="",TODAY(),INDEX(Transactions!$G:$G,ROW()-8))</f>
        <v>46229</v>
      </c>
      <c r="F9418">
        <f>IF(INDEX(Transactions!$J:$J,ROW()-8)="",0,INDEX(Transactions!$O:$O,ROW()-8))</f>
        <v>0</v>
      </c>
    </row>
    <row r="9419" spans="2:6" x14ac:dyDescent="0.15">
      <c r="B9419">
        <f ca="1">IF(INDEX(Transactions!$J:$J,ROW()-8)="",TODAY(),INDEX(Transactions!$G:$G,ROW()-8))</f>
        <v>46229</v>
      </c>
      <c r="F9419">
        <f>IF(INDEX(Transactions!$J:$J,ROW()-8)="",0,INDEX(Transactions!$O:$O,ROW()-8))</f>
        <v>0</v>
      </c>
    </row>
    <row r="9420" spans="2:6" x14ac:dyDescent="0.15">
      <c r="B9420">
        <f ca="1">IF(INDEX(Transactions!$J:$J,ROW()-8)="",TODAY(),INDEX(Transactions!$G:$G,ROW()-8))</f>
        <v>46229</v>
      </c>
      <c r="F9420">
        <f>IF(INDEX(Transactions!$J:$J,ROW()-8)="",0,INDEX(Transactions!$O:$O,ROW()-8))</f>
        <v>0</v>
      </c>
    </row>
    <row r="9421" spans="2:6" x14ac:dyDescent="0.15">
      <c r="B9421">
        <f ca="1">IF(INDEX(Transactions!$J:$J,ROW()-8)="",TODAY(),INDEX(Transactions!$G:$G,ROW()-8))</f>
        <v>46229</v>
      </c>
      <c r="F9421">
        <f>IF(INDEX(Transactions!$J:$J,ROW()-8)="",0,INDEX(Transactions!$O:$O,ROW()-8))</f>
        <v>0</v>
      </c>
    </row>
    <row r="9422" spans="2:6" x14ac:dyDescent="0.15">
      <c r="B9422">
        <f ca="1">IF(INDEX(Transactions!$J:$J,ROW()-8)="",TODAY(),INDEX(Transactions!$G:$G,ROW()-8))</f>
        <v>46229</v>
      </c>
      <c r="F9422">
        <f>IF(INDEX(Transactions!$J:$J,ROW()-8)="",0,INDEX(Transactions!$O:$O,ROW()-8))</f>
        <v>0</v>
      </c>
    </row>
    <row r="9423" spans="2:6" x14ac:dyDescent="0.15">
      <c r="B9423">
        <f ca="1">IF(INDEX(Transactions!$J:$J,ROW()-8)="",TODAY(),INDEX(Transactions!$G:$G,ROW()-8))</f>
        <v>46229</v>
      </c>
      <c r="F9423">
        <f>IF(INDEX(Transactions!$J:$J,ROW()-8)="",0,INDEX(Transactions!$O:$O,ROW()-8))</f>
        <v>0</v>
      </c>
    </row>
    <row r="9424" spans="2:6" x14ac:dyDescent="0.15">
      <c r="B9424">
        <f ca="1">IF(INDEX(Transactions!$J:$J,ROW()-8)="",TODAY(),INDEX(Transactions!$G:$G,ROW()-8))</f>
        <v>46229</v>
      </c>
      <c r="F9424">
        <f>IF(INDEX(Transactions!$J:$J,ROW()-8)="",0,INDEX(Transactions!$O:$O,ROW()-8))</f>
        <v>0</v>
      </c>
    </row>
    <row r="9425" spans="2:6" x14ac:dyDescent="0.15">
      <c r="B9425">
        <f ca="1">IF(INDEX(Transactions!$J:$J,ROW()-8)="",TODAY(),INDEX(Transactions!$G:$G,ROW()-8))</f>
        <v>46229</v>
      </c>
      <c r="F9425">
        <f>IF(INDEX(Transactions!$J:$J,ROW()-8)="",0,INDEX(Transactions!$O:$O,ROW()-8))</f>
        <v>0</v>
      </c>
    </row>
    <row r="9426" spans="2:6" x14ac:dyDescent="0.15">
      <c r="B9426">
        <f ca="1">IF(INDEX(Transactions!$J:$J,ROW()-8)="",TODAY(),INDEX(Transactions!$G:$G,ROW()-8))</f>
        <v>46229</v>
      </c>
      <c r="F9426">
        <f>IF(INDEX(Transactions!$J:$J,ROW()-8)="",0,INDEX(Transactions!$O:$O,ROW()-8))</f>
        <v>0</v>
      </c>
    </row>
    <row r="9427" spans="2:6" x14ac:dyDescent="0.15">
      <c r="B9427">
        <f ca="1">IF(INDEX(Transactions!$J:$J,ROW()-8)="",TODAY(),INDEX(Transactions!$G:$G,ROW()-8))</f>
        <v>46229</v>
      </c>
      <c r="F9427">
        <f>IF(INDEX(Transactions!$J:$J,ROW()-8)="",0,INDEX(Transactions!$O:$O,ROW()-8))</f>
        <v>0</v>
      </c>
    </row>
    <row r="9428" spans="2:6" x14ac:dyDescent="0.15">
      <c r="B9428">
        <f ca="1">IF(INDEX(Transactions!$J:$J,ROW()-8)="",TODAY(),INDEX(Transactions!$G:$G,ROW()-8))</f>
        <v>46229</v>
      </c>
      <c r="F9428">
        <f>IF(INDEX(Transactions!$J:$J,ROW()-8)="",0,INDEX(Transactions!$O:$O,ROW()-8))</f>
        <v>0</v>
      </c>
    </row>
    <row r="9429" spans="2:6" x14ac:dyDescent="0.15">
      <c r="B9429">
        <f ca="1">IF(INDEX(Transactions!$J:$J,ROW()-8)="",TODAY(),INDEX(Transactions!$G:$G,ROW()-8))</f>
        <v>46229</v>
      </c>
      <c r="F9429">
        <f>IF(INDEX(Transactions!$J:$J,ROW()-8)="",0,INDEX(Transactions!$O:$O,ROW()-8))</f>
        <v>0</v>
      </c>
    </row>
    <row r="9430" spans="2:6" x14ac:dyDescent="0.15">
      <c r="B9430">
        <f ca="1">IF(INDEX(Transactions!$J:$J,ROW()-8)="",TODAY(),INDEX(Transactions!$G:$G,ROW()-8))</f>
        <v>46229</v>
      </c>
      <c r="F9430">
        <f>IF(INDEX(Transactions!$J:$J,ROW()-8)="",0,INDEX(Transactions!$O:$O,ROW()-8))</f>
        <v>0</v>
      </c>
    </row>
    <row r="9431" spans="2:6" x14ac:dyDescent="0.15">
      <c r="B9431">
        <f ca="1">IF(INDEX(Transactions!$J:$J,ROW()-8)="",TODAY(),INDEX(Transactions!$G:$G,ROW()-8))</f>
        <v>46229</v>
      </c>
      <c r="F9431">
        <f>IF(INDEX(Transactions!$J:$J,ROW()-8)="",0,INDEX(Transactions!$O:$O,ROW()-8))</f>
        <v>0</v>
      </c>
    </row>
    <row r="9432" spans="2:6" x14ac:dyDescent="0.15">
      <c r="B9432">
        <f ca="1">IF(INDEX(Transactions!$J:$J,ROW()-8)="",TODAY(),INDEX(Transactions!$G:$G,ROW()-8))</f>
        <v>46229</v>
      </c>
      <c r="F9432">
        <f>IF(INDEX(Transactions!$J:$J,ROW()-8)="",0,INDEX(Transactions!$O:$O,ROW()-8))</f>
        <v>0</v>
      </c>
    </row>
    <row r="9433" spans="2:6" x14ac:dyDescent="0.15">
      <c r="B9433">
        <f ca="1">IF(INDEX(Transactions!$J:$J,ROW()-8)="",TODAY(),INDEX(Transactions!$G:$G,ROW()-8))</f>
        <v>46229</v>
      </c>
      <c r="F9433">
        <f>IF(INDEX(Transactions!$J:$J,ROW()-8)="",0,INDEX(Transactions!$O:$O,ROW()-8))</f>
        <v>0</v>
      </c>
    </row>
    <row r="9434" spans="2:6" x14ac:dyDescent="0.15">
      <c r="B9434">
        <f ca="1">IF(INDEX(Transactions!$J:$J,ROW()-8)="",TODAY(),INDEX(Transactions!$G:$G,ROW()-8))</f>
        <v>46229</v>
      </c>
      <c r="F9434">
        <f>IF(INDEX(Transactions!$J:$J,ROW()-8)="",0,INDEX(Transactions!$O:$O,ROW()-8))</f>
        <v>0</v>
      </c>
    </row>
    <row r="9435" spans="2:6" x14ac:dyDescent="0.15">
      <c r="B9435">
        <f ca="1">IF(INDEX(Transactions!$J:$J,ROW()-8)="",TODAY(),INDEX(Transactions!$G:$G,ROW()-8))</f>
        <v>46229</v>
      </c>
      <c r="F9435">
        <f>IF(INDEX(Transactions!$J:$J,ROW()-8)="",0,INDEX(Transactions!$O:$O,ROW()-8))</f>
        <v>0</v>
      </c>
    </row>
    <row r="9436" spans="2:6" x14ac:dyDescent="0.15">
      <c r="B9436">
        <f ca="1">IF(INDEX(Transactions!$J:$J,ROW()-8)="",TODAY(),INDEX(Transactions!$G:$G,ROW()-8))</f>
        <v>46229</v>
      </c>
      <c r="F9436">
        <f>IF(INDEX(Transactions!$J:$J,ROW()-8)="",0,INDEX(Transactions!$O:$O,ROW()-8))</f>
        <v>0</v>
      </c>
    </row>
    <row r="9437" spans="2:6" x14ac:dyDescent="0.15">
      <c r="B9437">
        <f ca="1">IF(INDEX(Transactions!$J:$J,ROW()-8)="",TODAY(),INDEX(Transactions!$G:$G,ROW()-8))</f>
        <v>46229</v>
      </c>
      <c r="F9437">
        <f>IF(INDEX(Transactions!$J:$J,ROW()-8)="",0,INDEX(Transactions!$O:$O,ROW()-8))</f>
        <v>0</v>
      </c>
    </row>
    <row r="9438" spans="2:6" x14ac:dyDescent="0.15">
      <c r="B9438">
        <f ca="1">IF(INDEX(Transactions!$J:$J,ROW()-8)="",TODAY(),INDEX(Transactions!$G:$G,ROW()-8))</f>
        <v>46229</v>
      </c>
      <c r="F9438">
        <f>IF(INDEX(Transactions!$J:$J,ROW()-8)="",0,INDEX(Transactions!$O:$O,ROW()-8))</f>
        <v>0</v>
      </c>
    </row>
    <row r="9439" spans="2:6" x14ac:dyDescent="0.15">
      <c r="B9439">
        <f ca="1">IF(INDEX(Transactions!$J:$J,ROW()-8)="",TODAY(),INDEX(Transactions!$G:$G,ROW()-8))</f>
        <v>46229</v>
      </c>
      <c r="F9439">
        <f>IF(INDEX(Transactions!$J:$J,ROW()-8)="",0,INDEX(Transactions!$O:$O,ROW()-8))</f>
        <v>0</v>
      </c>
    </row>
    <row r="9440" spans="2:6" x14ac:dyDescent="0.15">
      <c r="B9440">
        <f ca="1">IF(INDEX(Transactions!$J:$J,ROW()-8)="",TODAY(),INDEX(Transactions!$G:$G,ROW()-8))</f>
        <v>46229</v>
      </c>
      <c r="F9440">
        <f>IF(INDEX(Transactions!$J:$J,ROW()-8)="",0,INDEX(Transactions!$O:$O,ROW()-8))</f>
        <v>0</v>
      </c>
    </row>
    <row r="9441" spans="2:6" x14ac:dyDescent="0.15">
      <c r="B9441">
        <f ca="1">IF(INDEX(Transactions!$J:$J,ROW()-8)="",TODAY(),INDEX(Transactions!$G:$G,ROW()-8))</f>
        <v>46229</v>
      </c>
      <c r="F9441">
        <f>IF(INDEX(Transactions!$J:$J,ROW()-8)="",0,INDEX(Transactions!$O:$O,ROW()-8))</f>
        <v>0</v>
      </c>
    </row>
    <row r="9442" spans="2:6" x14ac:dyDescent="0.15">
      <c r="B9442">
        <f ca="1">IF(INDEX(Transactions!$J:$J,ROW()-8)="",TODAY(),INDEX(Transactions!$G:$G,ROW()-8))</f>
        <v>46229</v>
      </c>
      <c r="F9442">
        <f>IF(INDEX(Transactions!$J:$J,ROW()-8)="",0,INDEX(Transactions!$O:$O,ROW()-8))</f>
        <v>0</v>
      </c>
    </row>
    <row r="9443" spans="2:6" x14ac:dyDescent="0.15">
      <c r="B9443">
        <f ca="1">IF(INDEX(Transactions!$J:$J,ROW()-8)="",TODAY(),INDEX(Transactions!$G:$G,ROW()-8))</f>
        <v>46229</v>
      </c>
      <c r="F9443">
        <f>IF(INDEX(Transactions!$J:$J,ROW()-8)="",0,INDEX(Transactions!$O:$O,ROW()-8))</f>
        <v>0</v>
      </c>
    </row>
    <row r="9444" spans="2:6" x14ac:dyDescent="0.15">
      <c r="B9444">
        <f ca="1">IF(INDEX(Transactions!$J:$J,ROW()-8)="",TODAY(),INDEX(Transactions!$G:$G,ROW()-8))</f>
        <v>46229</v>
      </c>
      <c r="F9444">
        <f>IF(INDEX(Transactions!$J:$J,ROW()-8)="",0,INDEX(Transactions!$O:$O,ROW()-8))</f>
        <v>0</v>
      </c>
    </row>
    <row r="9445" spans="2:6" x14ac:dyDescent="0.15">
      <c r="B9445">
        <f ca="1">IF(INDEX(Transactions!$J:$J,ROW()-8)="",TODAY(),INDEX(Transactions!$G:$G,ROW()-8))</f>
        <v>46229</v>
      </c>
      <c r="F9445">
        <f>IF(INDEX(Transactions!$J:$J,ROW()-8)="",0,INDEX(Transactions!$O:$O,ROW()-8))</f>
        <v>0</v>
      </c>
    </row>
    <row r="9446" spans="2:6" x14ac:dyDescent="0.15">
      <c r="B9446">
        <f ca="1">IF(INDEX(Transactions!$J:$J,ROW()-8)="",TODAY(),INDEX(Transactions!$G:$G,ROW()-8))</f>
        <v>46229</v>
      </c>
      <c r="F9446">
        <f>IF(INDEX(Transactions!$J:$J,ROW()-8)="",0,INDEX(Transactions!$O:$O,ROW()-8))</f>
        <v>0</v>
      </c>
    </row>
    <row r="9447" spans="2:6" x14ac:dyDescent="0.15">
      <c r="B9447">
        <f ca="1">IF(INDEX(Transactions!$J:$J,ROW()-8)="",TODAY(),INDEX(Transactions!$G:$G,ROW()-8))</f>
        <v>46229</v>
      </c>
      <c r="F9447">
        <f>IF(INDEX(Transactions!$J:$J,ROW()-8)="",0,INDEX(Transactions!$O:$O,ROW()-8))</f>
        <v>0</v>
      </c>
    </row>
    <row r="9448" spans="2:6" x14ac:dyDescent="0.15">
      <c r="B9448">
        <f ca="1">IF(INDEX(Transactions!$J:$J,ROW()-8)="",TODAY(),INDEX(Transactions!$G:$G,ROW()-8))</f>
        <v>46229</v>
      </c>
      <c r="F9448">
        <f>IF(INDEX(Transactions!$J:$J,ROW()-8)="",0,INDEX(Transactions!$O:$O,ROW()-8))</f>
        <v>0</v>
      </c>
    </row>
    <row r="9449" spans="2:6" x14ac:dyDescent="0.15">
      <c r="B9449">
        <f ca="1">IF(INDEX(Transactions!$J:$J,ROW()-8)="",TODAY(),INDEX(Transactions!$G:$G,ROW()-8))</f>
        <v>46229</v>
      </c>
      <c r="F9449">
        <f>IF(INDEX(Transactions!$J:$J,ROW()-8)="",0,INDEX(Transactions!$O:$O,ROW()-8))</f>
        <v>0</v>
      </c>
    </row>
    <row r="9450" spans="2:6" x14ac:dyDescent="0.15">
      <c r="B9450">
        <f ca="1">IF(INDEX(Transactions!$J:$J,ROW()-8)="",TODAY(),INDEX(Transactions!$G:$G,ROW()-8))</f>
        <v>46229</v>
      </c>
      <c r="F9450">
        <f>IF(INDEX(Transactions!$J:$J,ROW()-8)="",0,INDEX(Transactions!$O:$O,ROW()-8))</f>
        <v>0</v>
      </c>
    </row>
    <row r="9451" spans="2:6" x14ac:dyDescent="0.15">
      <c r="B9451">
        <f ca="1">IF(INDEX(Transactions!$J:$J,ROW()-8)="",TODAY(),INDEX(Transactions!$G:$G,ROW()-8))</f>
        <v>46229</v>
      </c>
      <c r="F9451">
        <f>IF(INDEX(Transactions!$J:$J,ROW()-8)="",0,INDEX(Transactions!$O:$O,ROW()-8))</f>
        <v>0</v>
      </c>
    </row>
    <row r="9452" spans="2:6" x14ac:dyDescent="0.15">
      <c r="B9452">
        <f ca="1">IF(INDEX(Transactions!$J:$J,ROW()-8)="",TODAY(),INDEX(Transactions!$G:$G,ROW()-8))</f>
        <v>46229</v>
      </c>
      <c r="F9452">
        <f>IF(INDEX(Transactions!$J:$J,ROW()-8)="",0,INDEX(Transactions!$O:$O,ROW()-8))</f>
        <v>0</v>
      </c>
    </row>
    <row r="9453" spans="2:6" x14ac:dyDescent="0.15">
      <c r="B9453">
        <f ca="1">IF(INDEX(Transactions!$J:$J,ROW()-8)="",TODAY(),INDEX(Transactions!$G:$G,ROW()-8))</f>
        <v>46229</v>
      </c>
      <c r="F9453">
        <f>IF(INDEX(Transactions!$J:$J,ROW()-8)="",0,INDEX(Transactions!$O:$O,ROW()-8))</f>
        <v>0</v>
      </c>
    </row>
    <row r="9454" spans="2:6" x14ac:dyDescent="0.15">
      <c r="B9454">
        <f ca="1">IF(INDEX(Transactions!$J:$J,ROW()-8)="",TODAY(),INDEX(Transactions!$G:$G,ROW()-8))</f>
        <v>46229</v>
      </c>
      <c r="F9454">
        <f>IF(INDEX(Transactions!$J:$J,ROW()-8)="",0,INDEX(Transactions!$O:$O,ROW()-8))</f>
        <v>0</v>
      </c>
    </row>
    <row r="9455" spans="2:6" x14ac:dyDescent="0.15">
      <c r="B9455">
        <f ca="1">IF(INDEX(Transactions!$J:$J,ROW()-8)="",TODAY(),INDEX(Transactions!$G:$G,ROW()-8))</f>
        <v>46229</v>
      </c>
      <c r="F9455">
        <f>IF(INDEX(Transactions!$J:$J,ROW()-8)="",0,INDEX(Transactions!$O:$O,ROW()-8))</f>
        <v>0</v>
      </c>
    </row>
    <row r="9456" spans="2:6" x14ac:dyDescent="0.15">
      <c r="B9456">
        <f ca="1">IF(INDEX(Transactions!$J:$J,ROW()-8)="",TODAY(),INDEX(Transactions!$G:$G,ROW()-8))</f>
        <v>46229</v>
      </c>
      <c r="F9456">
        <f>IF(INDEX(Transactions!$J:$J,ROW()-8)="",0,INDEX(Transactions!$O:$O,ROW()-8))</f>
        <v>0</v>
      </c>
    </row>
    <row r="9457" spans="2:6" x14ac:dyDescent="0.15">
      <c r="B9457">
        <f ca="1">IF(INDEX(Transactions!$J:$J,ROW()-8)="",TODAY(),INDEX(Transactions!$G:$G,ROW()-8))</f>
        <v>46229</v>
      </c>
      <c r="F9457">
        <f>IF(INDEX(Transactions!$J:$J,ROW()-8)="",0,INDEX(Transactions!$O:$O,ROW()-8))</f>
        <v>0</v>
      </c>
    </row>
    <row r="9458" spans="2:6" x14ac:dyDescent="0.15">
      <c r="B9458">
        <f ca="1">IF(INDEX(Transactions!$J:$J,ROW()-8)="",TODAY(),INDEX(Transactions!$G:$G,ROW()-8))</f>
        <v>46229</v>
      </c>
      <c r="F9458">
        <f>IF(INDEX(Transactions!$J:$J,ROW()-8)="",0,INDEX(Transactions!$O:$O,ROW()-8))</f>
        <v>0</v>
      </c>
    </row>
    <row r="9459" spans="2:6" x14ac:dyDescent="0.15">
      <c r="B9459">
        <f ca="1">IF(INDEX(Transactions!$J:$J,ROW()-8)="",TODAY(),INDEX(Transactions!$G:$G,ROW()-8))</f>
        <v>46229</v>
      </c>
      <c r="F9459">
        <f>IF(INDEX(Transactions!$J:$J,ROW()-8)="",0,INDEX(Transactions!$O:$O,ROW()-8))</f>
        <v>0</v>
      </c>
    </row>
    <row r="9460" spans="2:6" x14ac:dyDescent="0.15">
      <c r="B9460">
        <f ca="1">IF(INDEX(Transactions!$J:$J,ROW()-8)="",TODAY(),INDEX(Transactions!$G:$G,ROW()-8))</f>
        <v>46229</v>
      </c>
      <c r="F9460">
        <f>IF(INDEX(Transactions!$J:$J,ROW()-8)="",0,INDEX(Transactions!$O:$O,ROW()-8))</f>
        <v>0</v>
      </c>
    </row>
    <row r="9461" spans="2:6" x14ac:dyDescent="0.15">
      <c r="B9461">
        <f ca="1">IF(INDEX(Transactions!$J:$J,ROW()-8)="",TODAY(),INDEX(Transactions!$G:$G,ROW()-8))</f>
        <v>46229</v>
      </c>
      <c r="F9461">
        <f>IF(INDEX(Transactions!$J:$J,ROW()-8)="",0,INDEX(Transactions!$O:$O,ROW()-8))</f>
        <v>0</v>
      </c>
    </row>
    <row r="9462" spans="2:6" x14ac:dyDescent="0.15">
      <c r="B9462">
        <f ca="1">IF(INDEX(Transactions!$J:$J,ROW()-8)="",TODAY(),INDEX(Transactions!$G:$G,ROW()-8))</f>
        <v>46229</v>
      </c>
      <c r="F9462">
        <f>IF(INDEX(Transactions!$J:$J,ROW()-8)="",0,INDEX(Transactions!$O:$O,ROW()-8))</f>
        <v>0</v>
      </c>
    </row>
    <row r="9463" spans="2:6" x14ac:dyDescent="0.15">
      <c r="B9463">
        <f ca="1">IF(INDEX(Transactions!$J:$J,ROW()-8)="",TODAY(),INDEX(Transactions!$G:$G,ROW()-8))</f>
        <v>46229</v>
      </c>
      <c r="F9463">
        <f>IF(INDEX(Transactions!$J:$J,ROW()-8)="",0,INDEX(Transactions!$O:$O,ROW()-8))</f>
        <v>0</v>
      </c>
    </row>
    <row r="9464" spans="2:6" x14ac:dyDescent="0.15">
      <c r="B9464">
        <f ca="1">IF(INDEX(Transactions!$J:$J,ROW()-8)="",TODAY(),INDEX(Transactions!$G:$G,ROW()-8))</f>
        <v>46229</v>
      </c>
      <c r="F9464">
        <f>IF(INDEX(Transactions!$J:$J,ROW()-8)="",0,INDEX(Transactions!$O:$O,ROW()-8))</f>
        <v>0</v>
      </c>
    </row>
    <row r="9465" spans="2:6" x14ac:dyDescent="0.15">
      <c r="B9465">
        <f ca="1">IF(INDEX(Transactions!$J:$J,ROW()-8)="",TODAY(),INDEX(Transactions!$G:$G,ROW()-8))</f>
        <v>46229</v>
      </c>
      <c r="F9465">
        <f>IF(INDEX(Transactions!$J:$J,ROW()-8)="",0,INDEX(Transactions!$O:$O,ROW()-8))</f>
        <v>0</v>
      </c>
    </row>
    <row r="9466" spans="2:6" x14ac:dyDescent="0.15">
      <c r="B9466">
        <f ca="1">IF(INDEX(Transactions!$J:$J,ROW()-8)="",TODAY(),INDEX(Transactions!$G:$G,ROW()-8))</f>
        <v>46229</v>
      </c>
      <c r="F9466">
        <f>IF(INDEX(Transactions!$J:$J,ROW()-8)="",0,INDEX(Transactions!$O:$O,ROW()-8))</f>
        <v>0</v>
      </c>
    </row>
    <row r="9467" spans="2:6" x14ac:dyDescent="0.15">
      <c r="B9467">
        <f ca="1">IF(INDEX(Transactions!$J:$J,ROW()-8)="",TODAY(),INDEX(Transactions!$G:$G,ROW()-8))</f>
        <v>46229</v>
      </c>
      <c r="F9467">
        <f>IF(INDEX(Transactions!$J:$J,ROW()-8)="",0,INDEX(Transactions!$O:$O,ROW()-8))</f>
        <v>0</v>
      </c>
    </row>
    <row r="9468" spans="2:6" x14ac:dyDescent="0.15">
      <c r="B9468">
        <f ca="1">IF(INDEX(Transactions!$J:$J,ROW()-8)="",TODAY(),INDEX(Transactions!$G:$G,ROW()-8))</f>
        <v>46229</v>
      </c>
      <c r="F9468">
        <f>IF(INDEX(Transactions!$J:$J,ROW()-8)="",0,INDEX(Transactions!$O:$O,ROW()-8))</f>
        <v>0</v>
      </c>
    </row>
    <row r="9469" spans="2:6" x14ac:dyDescent="0.15">
      <c r="B9469">
        <f ca="1">IF(INDEX(Transactions!$J:$J,ROW()-8)="",TODAY(),INDEX(Transactions!$G:$G,ROW()-8))</f>
        <v>46229</v>
      </c>
      <c r="F9469">
        <f>IF(INDEX(Transactions!$J:$J,ROW()-8)="",0,INDEX(Transactions!$O:$O,ROW()-8))</f>
        <v>0</v>
      </c>
    </row>
    <row r="9470" spans="2:6" x14ac:dyDescent="0.15">
      <c r="B9470">
        <f ca="1">IF(INDEX(Transactions!$J:$J,ROW()-8)="",TODAY(),INDEX(Transactions!$G:$G,ROW()-8))</f>
        <v>46229</v>
      </c>
      <c r="F9470">
        <f>IF(INDEX(Transactions!$J:$J,ROW()-8)="",0,INDEX(Transactions!$O:$O,ROW()-8))</f>
        <v>0</v>
      </c>
    </row>
    <row r="9471" spans="2:6" x14ac:dyDescent="0.15">
      <c r="B9471">
        <f ca="1">IF(INDEX(Transactions!$J:$J,ROW()-8)="",TODAY(),INDEX(Transactions!$G:$G,ROW()-8))</f>
        <v>46229</v>
      </c>
      <c r="F9471">
        <f>IF(INDEX(Transactions!$J:$J,ROW()-8)="",0,INDEX(Transactions!$O:$O,ROW()-8))</f>
        <v>0</v>
      </c>
    </row>
    <row r="9472" spans="2:6" x14ac:dyDescent="0.15">
      <c r="B9472">
        <f ca="1">IF(INDEX(Transactions!$J:$J,ROW()-8)="",TODAY(),INDEX(Transactions!$G:$G,ROW()-8))</f>
        <v>46229</v>
      </c>
      <c r="F9472">
        <f>IF(INDEX(Transactions!$J:$J,ROW()-8)="",0,INDEX(Transactions!$O:$O,ROW()-8))</f>
        <v>0</v>
      </c>
    </row>
    <row r="9473" spans="2:6" x14ac:dyDescent="0.15">
      <c r="B9473">
        <f ca="1">IF(INDEX(Transactions!$J:$J,ROW()-8)="",TODAY(),INDEX(Transactions!$G:$G,ROW()-8))</f>
        <v>46229</v>
      </c>
      <c r="F9473">
        <f>IF(INDEX(Transactions!$J:$J,ROW()-8)="",0,INDEX(Transactions!$O:$O,ROW()-8))</f>
        <v>0</v>
      </c>
    </row>
    <row r="9474" spans="2:6" x14ac:dyDescent="0.15">
      <c r="B9474">
        <f ca="1">IF(INDEX(Transactions!$J:$J,ROW()-8)="",TODAY(),INDEX(Transactions!$G:$G,ROW()-8))</f>
        <v>46229</v>
      </c>
      <c r="F9474">
        <f>IF(INDEX(Transactions!$J:$J,ROW()-8)="",0,INDEX(Transactions!$O:$O,ROW()-8))</f>
        <v>0</v>
      </c>
    </row>
    <row r="9475" spans="2:6" x14ac:dyDescent="0.15">
      <c r="B9475">
        <f ca="1">IF(INDEX(Transactions!$J:$J,ROW()-8)="",TODAY(),INDEX(Transactions!$G:$G,ROW()-8))</f>
        <v>46229</v>
      </c>
      <c r="F9475">
        <f>IF(INDEX(Transactions!$J:$J,ROW()-8)="",0,INDEX(Transactions!$O:$O,ROW()-8))</f>
        <v>0</v>
      </c>
    </row>
    <row r="9476" spans="2:6" x14ac:dyDescent="0.15">
      <c r="B9476">
        <f ca="1">IF(INDEX(Transactions!$J:$J,ROW()-8)="",TODAY(),INDEX(Transactions!$G:$G,ROW()-8))</f>
        <v>46229</v>
      </c>
      <c r="F9476">
        <f>IF(INDEX(Transactions!$J:$J,ROW()-8)="",0,INDEX(Transactions!$O:$O,ROW()-8))</f>
        <v>0</v>
      </c>
    </row>
    <row r="9477" spans="2:6" x14ac:dyDescent="0.15">
      <c r="B9477">
        <f ca="1">IF(INDEX(Transactions!$J:$J,ROW()-8)="",TODAY(),INDEX(Transactions!$G:$G,ROW()-8))</f>
        <v>46229</v>
      </c>
      <c r="F9477">
        <f>IF(INDEX(Transactions!$J:$J,ROW()-8)="",0,INDEX(Transactions!$O:$O,ROW()-8))</f>
        <v>0</v>
      </c>
    </row>
    <row r="9478" spans="2:6" x14ac:dyDescent="0.15">
      <c r="B9478">
        <f ca="1">IF(INDEX(Transactions!$J:$J,ROW()-8)="",TODAY(),INDEX(Transactions!$G:$G,ROW()-8))</f>
        <v>46229</v>
      </c>
      <c r="F9478">
        <f>IF(INDEX(Transactions!$J:$J,ROW()-8)="",0,INDEX(Transactions!$O:$O,ROW()-8))</f>
        <v>0</v>
      </c>
    </row>
    <row r="9479" spans="2:6" x14ac:dyDescent="0.15">
      <c r="B9479">
        <f ca="1">IF(INDEX(Transactions!$J:$J,ROW()-8)="",TODAY(),INDEX(Transactions!$G:$G,ROW()-8))</f>
        <v>46229</v>
      </c>
      <c r="F9479">
        <f>IF(INDEX(Transactions!$J:$J,ROW()-8)="",0,INDEX(Transactions!$O:$O,ROW()-8))</f>
        <v>0</v>
      </c>
    </row>
    <row r="9480" spans="2:6" x14ac:dyDescent="0.15">
      <c r="B9480">
        <f ca="1">IF(INDEX(Transactions!$J:$J,ROW()-8)="",TODAY(),INDEX(Transactions!$G:$G,ROW()-8))</f>
        <v>46229</v>
      </c>
      <c r="F9480">
        <f>IF(INDEX(Transactions!$J:$J,ROW()-8)="",0,INDEX(Transactions!$O:$O,ROW()-8))</f>
        <v>0</v>
      </c>
    </row>
    <row r="9481" spans="2:6" x14ac:dyDescent="0.15">
      <c r="B9481">
        <f ca="1">IF(INDEX(Transactions!$J:$J,ROW()-8)="",TODAY(),INDEX(Transactions!$G:$G,ROW()-8))</f>
        <v>46229</v>
      </c>
      <c r="F9481">
        <f>IF(INDEX(Transactions!$J:$J,ROW()-8)="",0,INDEX(Transactions!$O:$O,ROW()-8))</f>
        <v>0</v>
      </c>
    </row>
    <row r="9482" spans="2:6" x14ac:dyDescent="0.15">
      <c r="B9482">
        <f ca="1">IF(INDEX(Transactions!$J:$J,ROW()-8)="",TODAY(),INDEX(Transactions!$G:$G,ROW()-8))</f>
        <v>46229</v>
      </c>
      <c r="F9482">
        <f>IF(INDEX(Transactions!$J:$J,ROW()-8)="",0,INDEX(Transactions!$O:$O,ROW()-8))</f>
        <v>0</v>
      </c>
    </row>
    <row r="9483" spans="2:6" x14ac:dyDescent="0.15">
      <c r="B9483">
        <f ca="1">IF(INDEX(Transactions!$J:$J,ROW()-8)="",TODAY(),INDEX(Transactions!$G:$G,ROW()-8))</f>
        <v>46229</v>
      </c>
      <c r="F9483">
        <f>IF(INDEX(Transactions!$J:$J,ROW()-8)="",0,INDEX(Transactions!$O:$O,ROW()-8))</f>
        <v>0</v>
      </c>
    </row>
    <row r="9484" spans="2:6" x14ac:dyDescent="0.15">
      <c r="B9484">
        <f ca="1">IF(INDEX(Transactions!$J:$J,ROW()-8)="",TODAY(),INDEX(Transactions!$G:$G,ROW()-8))</f>
        <v>46229</v>
      </c>
      <c r="F9484">
        <f>IF(INDEX(Transactions!$J:$J,ROW()-8)="",0,INDEX(Transactions!$O:$O,ROW()-8))</f>
        <v>0</v>
      </c>
    </row>
    <row r="9485" spans="2:6" x14ac:dyDescent="0.15">
      <c r="B9485">
        <f ca="1">IF(INDEX(Transactions!$J:$J,ROW()-8)="",TODAY(),INDEX(Transactions!$G:$G,ROW()-8))</f>
        <v>46229</v>
      </c>
      <c r="F9485">
        <f>IF(INDEX(Transactions!$J:$J,ROW()-8)="",0,INDEX(Transactions!$O:$O,ROW()-8))</f>
        <v>0</v>
      </c>
    </row>
    <row r="9486" spans="2:6" x14ac:dyDescent="0.15">
      <c r="B9486">
        <f ca="1">IF(INDEX(Transactions!$J:$J,ROW()-8)="",TODAY(),INDEX(Transactions!$G:$G,ROW()-8))</f>
        <v>46229</v>
      </c>
      <c r="F9486">
        <f>IF(INDEX(Transactions!$J:$J,ROW()-8)="",0,INDEX(Transactions!$O:$O,ROW()-8))</f>
        <v>0</v>
      </c>
    </row>
    <row r="9487" spans="2:6" x14ac:dyDescent="0.15">
      <c r="B9487">
        <f ca="1">IF(INDEX(Transactions!$J:$J,ROW()-8)="",TODAY(),INDEX(Transactions!$G:$G,ROW()-8))</f>
        <v>46229</v>
      </c>
      <c r="F9487">
        <f>IF(INDEX(Transactions!$J:$J,ROW()-8)="",0,INDEX(Transactions!$O:$O,ROW()-8))</f>
        <v>0</v>
      </c>
    </row>
    <row r="9488" spans="2:6" x14ac:dyDescent="0.15">
      <c r="B9488">
        <f ca="1">IF(INDEX(Transactions!$J:$J,ROW()-8)="",TODAY(),INDEX(Transactions!$G:$G,ROW()-8))</f>
        <v>46229</v>
      </c>
      <c r="F9488">
        <f>IF(INDEX(Transactions!$J:$J,ROW()-8)="",0,INDEX(Transactions!$O:$O,ROW()-8))</f>
        <v>0</v>
      </c>
    </row>
    <row r="9489" spans="2:6" x14ac:dyDescent="0.15">
      <c r="B9489">
        <f ca="1">IF(INDEX(Transactions!$J:$J,ROW()-8)="",TODAY(),INDEX(Transactions!$G:$G,ROW()-8))</f>
        <v>46229</v>
      </c>
      <c r="F9489">
        <f>IF(INDEX(Transactions!$J:$J,ROW()-8)="",0,INDEX(Transactions!$O:$O,ROW()-8))</f>
        <v>0</v>
      </c>
    </row>
    <row r="9490" spans="2:6" x14ac:dyDescent="0.15">
      <c r="B9490">
        <f ca="1">IF(INDEX(Transactions!$J:$J,ROW()-8)="",TODAY(),INDEX(Transactions!$G:$G,ROW()-8))</f>
        <v>46229</v>
      </c>
      <c r="F9490">
        <f>IF(INDEX(Transactions!$J:$J,ROW()-8)="",0,INDEX(Transactions!$O:$O,ROW()-8))</f>
        <v>0</v>
      </c>
    </row>
    <row r="9491" spans="2:6" x14ac:dyDescent="0.15">
      <c r="B9491">
        <f ca="1">IF(INDEX(Transactions!$J:$J,ROW()-8)="",TODAY(),INDEX(Transactions!$G:$G,ROW()-8))</f>
        <v>46229</v>
      </c>
      <c r="F9491">
        <f>IF(INDEX(Transactions!$J:$J,ROW()-8)="",0,INDEX(Transactions!$O:$O,ROW()-8))</f>
        <v>0</v>
      </c>
    </row>
    <row r="9492" spans="2:6" x14ac:dyDescent="0.15">
      <c r="B9492">
        <f ca="1">IF(INDEX(Transactions!$J:$J,ROW()-8)="",TODAY(),INDEX(Transactions!$G:$G,ROW()-8))</f>
        <v>46229</v>
      </c>
      <c r="F9492">
        <f>IF(INDEX(Transactions!$J:$J,ROW()-8)="",0,INDEX(Transactions!$O:$O,ROW()-8))</f>
        <v>0</v>
      </c>
    </row>
    <row r="9493" spans="2:6" x14ac:dyDescent="0.15">
      <c r="B9493">
        <f ca="1">IF(INDEX(Transactions!$J:$J,ROW()-8)="",TODAY(),INDEX(Transactions!$G:$G,ROW()-8))</f>
        <v>46229</v>
      </c>
      <c r="F9493">
        <f>IF(INDEX(Transactions!$J:$J,ROW()-8)="",0,INDEX(Transactions!$O:$O,ROW()-8))</f>
        <v>0</v>
      </c>
    </row>
    <row r="9494" spans="2:6" x14ac:dyDescent="0.15">
      <c r="B9494">
        <f ca="1">IF(INDEX(Transactions!$J:$J,ROW()-8)="",TODAY(),INDEX(Transactions!$G:$G,ROW()-8))</f>
        <v>46229</v>
      </c>
      <c r="F9494">
        <f>IF(INDEX(Transactions!$J:$J,ROW()-8)="",0,INDEX(Transactions!$O:$O,ROW()-8))</f>
        <v>0</v>
      </c>
    </row>
    <row r="9495" spans="2:6" x14ac:dyDescent="0.15">
      <c r="B9495">
        <f ca="1">IF(INDEX(Transactions!$J:$J,ROW()-8)="",TODAY(),INDEX(Transactions!$G:$G,ROW()-8))</f>
        <v>46229</v>
      </c>
      <c r="F9495">
        <f>IF(INDEX(Transactions!$J:$J,ROW()-8)="",0,INDEX(Transactions!$O:$O,ROW()-8))</f>
        <v>0</v>
      </c>
    </row>
    <row r="9496" spans="2:6" x14ac:dyDescent="0.15">
      <c r="B9496">
        <f ca="1">IF(INDEX(Transactions!$J:$J,ROW()-8)="",TODAY(),INDEX(Transactions!$G:$G,ROW()-8))</f>
        <v>46229</v>
      </c>
      <c r="F9496">
        <f>IF(INDEX(Transactions!$J:$J,ROW()-8)="",0,INDEX(Transactions!$O:$O,ROW()-8))</f>
        <v>0</v>
      </c>
    </row>
    <row r="9497" spans="2:6" x14ac:dyDescent="0.15">
      <c r="B9497">
        <f ca="1">IF(INDEX(Transactions!$J:$J,ROW()-8)="",TODAY(),INDEX(Transactions!$G:$G,ROW()-8))</f>
        <v>46229</v>
      </c>
      <c r="F9497">
        <f>IF(INDEX(Transactions!$J:$J,ROW()-8)="",0,INDEX(Transactions!$O:$O,ROW()-8))</f>
        <v>0</v>
      </c>
    </row>
    <row r="9498" spans="2:6" x14ac:dyDescent="0.15">
      <c r="B9498">
        <f ca="1">IF(INDEX(Transactions!$J:$J,ROW()-8)="",TODAY(),INDEX(Transactions!$G:$G,ROW()-8))</f>
        <v>46229</v>
      </c>
      <c r="F9498">
        <f>IF(INDEX(Transactions!$J:$J,ROW()-8)="",0,INDEX(Transactions!$O:$O,ROW()-8))</f>
        <v>0</v>
      </c>
    </row>
    <row r="9499" spans="2:6" x14ac:dyDescent="0.15">
      <c r="B9499">
        <f ca="1">IF(INDEX(Transactions!$J:$J,ROW()-8)="",TODAY(),INDEX(Transactions!$G:$G,ROW()-8))</f>
        <v>46229</v>
      </c>
      <c r="F9499">
        <f>IF(INDEX(Transactions!$J:$J,ROW()-8)="",0,INDEX(Transactions!$O:$O,ROW()-8))</f>
        <v>0</v>
      </c>
    </row>
    <row r="9500" spans="2:6" x14ac:dyDescent="0.15">
      <c r="B9500">
        <f ca="1">IF(INDEX(Transactions!$J:$J,ROW()-8)="",TODAY(),INDEX(Transactions!$G:$G,ROW()-8))</f>
        <v>46229</v>
      </c>
      <c r="F9500">
        <f>IF(INDEX(Transactions!$J:$J,ROW()-8)="",0,INDEX(Transactions!$O:$O,ROW()-8))</f>
        <v>0</v>
      </c>
    </row>
    <row r="9501" spans="2:6" x14ac:dyDescent="0.15">
      <c r="B9501">
        <f ca="1">IF(INDEX(Transactions!$J:$J,ROW()-8)="",TODAY(),INDEX(Transactions!$G:$G,ROW()-8))</f>
        <v>46229</v>
      </c>
      <c r="F9501">
        <f>IF(INDEX(Transactions!$J:$J,ROW()-8)="",0,INDEX(Transactions!$O:$O,ROW()-8))</f>
        <v>0</v>
      </c>
    </row>
    <row r="9502" spans="2:6" x14ac:dyDescent="0.15">
      <c r="B9502">
        <f ca="1">IF(INDEX(Transactions!$J:$J,ROW()-8)="",TODAY(),INDEX(Transactions!$G:$G,ROW()-8))</f>
        <v>46229</v>
      </c>
      <c r="F9502">
        <f>IF(INDEX(Transactions!$J:$J,ROW()-8)="",0,INDEX(Transactions!$O:$O,ROW()-8))</f>
        <v>0</v>
      </c>
    </row>
    <row r="9503" spans="2:6" x14ac:dyDescent="0.15">
      <c r="B9503">
        <f ca="1">IF(INDEX(Transactions!$J:$J,ROW()-8)="",TODAY(),INDEX(Transactions!$G:$G,ROW()-8))</f>
        <v>46229</v>
      </c>
      <c r="F9503">
        <f>IF(INDEX(Transactions!$J:$J,ROW()-8)="",0,INDEX(Transactions!$O:$O,ROW()-8))</f>
        <v>0</v>
      </c>
    </row>
    <row r="9504" spans="2:6" x14ac:dyDescent="0.15">
      <c r="B9504">
        <f ca="1">IF(INDEX(Transactions!$J:$J,ROW()-8)="",TODAY(),INDEX(Transactions!$G:$G,ROW()-8))</f>
        <v>46229</v>
      </c>
      <c r="F9504">
        <f>IF(INDEX(Transactions!$J:$J,ROW()-8)="",0,INDEX(Transactions!$O:$O,ROW()-8))</f>
        <v>0</v>
      </c>
    </row>
    <row r="9505" spans="2:6" x14ac:dyDescent="0.15">
      <c r="B9505">
        <f ca="1">IF(INDEX(Transactions!$J:$J,ROW()-8)="",TODAY(),INDEX(Transactions!$G:$G,ROW()-8))</f>
        <v>46229</v>
      </c>
      <c r="F9505">
        <f>IF(INDEX(Transactions!$J:$J,ROW()-8)="",0,INDEX(Transactions!$O:$O,ROW()-8))</f>
        <v>0</v>
      </c>
    </row>
    <row r="9506" spans="2:6" x14ac:dyDescent="0.15">
      <c r="B9506">
        <f ca="1">IF(INDEX(Transactions!$J:$J,ROW()-8)="",TODAY(),INDEX(Transactions!$G:$G,ROW()-8))</f>
        <v>46229</v>
      </c>
      <c r="F9506">
        <f>IF(INDEX(Transactions!$J:$J,ROW()-8)="",0,INDEX(Transactions!$O:$O,ROW()-8))</f>
        <v>0</v>
      </c>
    </row>
    <row r="9507" spans="2:6" x14ac:dyDescent="0.15">
      <c r="B9507">
        <f ca="1">IF(INDEX(Transactions!$J:$J,ROW()-8)="",TODAY(),INDEX(Transactions!$G:$G,ROW()-8))</f>
        <v>46229</v>
      </c>
      <c r="F9507">
        <f>IF(INDEX(Transactions!$J:$J,ROW()-8)="",0,INDEX(Transactions!$O:$O,ROW()-8))</f>
        <v>0</v>
      </c>
    </row>
    <row r="9508" spans="2:6" x14ac:dyDescent="0.15">
      <c r="B9508">
        <f ca="1">IF(INDEX(Transactions!$J:$J,ROW()-8)="",TODAY(),INDEX(Transactions!$G:$G,ROW()-8))</f>
        <v>46229</v>
      </c>
      <c r="F9508">
        <f>IF(INDEX(Transactions!$J:$J,ROW()-8)="",0,INDEX(Transactions!$O:$O,ROW()-8))</f>
        <v>0</v>
      </c>
    </row>
    <row r="9509" spans="2:6" x14ac:dyDescent="0.15">
      <c r="B9509">
        <f ca="1">IF(INDEX(Transactions!$J:$J,ROW()-8)="",TODAY(),INDEX(Transactions!$G:$G,ROW()-8))</f>
        <v>46229</v>
      </c>
      <c r="F9509">
        <f>IF(INDEX(Transactions!$J:$J,ROW()-8)="",0,INDEX(Transactions!$O:$O,ROW()-8))</f>
        <v>0</v>
      </c>
    </row>
    <row r="9510" spans="2:6" x14ac:dyDescent="0.15">
      <c r="B9510">
        <f ca="1">IF(INDEX(Transactions!$J:$J,ROW()-8)="",TODAY(),INDEX(Transactions!$G:$G,ROW()-8))</f>
        <v>46229</v>
      </c>
      <c r="F9510">
        <f>IF(INDEX(Transactions!$J:$J,ROW()-8)="",0,INDEX(Transactions!$O:$O,ROW()-8))</f>
        <v>0</v>
      </c>
    </row>
    <row r="9511" spans="2:6" x14ac:dyDescent="0.15">
      <c r="B9511">
        <f ca="1">IF(INDEX(Transactions!$J:$J,ROW()-8)="",TODAY(),INDEX(Transactions!$G:$G,ROW()-8))</f>
        <v>46229</v>
      </c>
      <c r="F9511">
        <f>IF(INDEX(Transactions!$J:$J,ROW()-8)="",0,INDEX(Transactions!$O:$O,ROW()-8))</f>
        <v>0</v>
      </c>
    </row>
    <row r="9512" spans="2:6" x14ac:dyDescent="0.15">
      <c r="B9512">
        <f ca="1">IF(INDEX(Transactions!$J:$J,ROW()-8)="",TODAY(),INDEX(Transactions!$G:$G,ROW()-8))</f>
        <v>46229</v>
      </c>
      <c r="F9512">
        <f>IF(INDEX(Transactions!$J:$J,ROW()-8)="",0,INDEX(Transactions!$O:$O,ROW()-8))</f>
        <v>0</v>
      </c>
    </row>
    <row r="9513" spans="2:6" x14ac:dyDescent="0.15">
      <c r="B9513">
        <f ca="1">IF(INDEX(Transactions!$J:$J,ROW()-8)="",TODAY(),INDEX(Transactions!$G:$G,ROW()-8))</f>
        <v>46229</v>
      </c>
      <c r="F9513">
        <f>IF(INDEX(Transactions!$J:$J,ROW()-8)="",0,INDEX(Transactions!$O:$O,ROW()-8))</f>
        <v>0</v>
      </c>
    </row>
    <row r="9514" spans="2:6" x14ac:dyDescent="0.15">
      <c r="B9514">
        <f ca="1">IF(INDEX(Transactions!$J:$J,ROW()-8)="",TODAY(),INDEX(Transactions!$G:$G,ROW()-8))</f>
        <v>46229</v>
      </c>
      <c r="F9514">
        <f>IF(INDEX(Transactions!$J:$J,ROW()-8)="",0,INDEX(Transactions!$O:$O,ROW()-8))</f>
        <v>0</v>
      </c>
    </row>
    <row r="9515" spans="2:6" x14ac:dyDescent="0.15">
      <c r="B9515">
        <f ca="1">IF(INDEX(Transactions!$J:$J,ROW()-8)="",TODAY(),INDEX(Transactions!$G:$G,ROW()-8))</f>
        <v>46229</v>
      </c>
      <c r="F9515">
        <f>IF(INDEX(Transactions!$J:$J,ROW()-8)="",0,INDEX(Transactions!$O:$O,ROW()-8))</f>
        <v>0</v>
      </c>
    </row>
    <row r="9516" spans="2:6" x14ac:dyDescent="0.15">
      <c r="B9516">
        <f ca="1">IF(INDEX(Transactions!$J:$J,ROW()-8)="",TODAY(),INDEX(Transactions!$G:$G,ROW()-8))</f>
        <v>46229</v>
      </c>
      <c r="F9516">
        <f>IF(INDEX(Transactions!$J:$J,ROW()-8)="",0,INDEX(Transactions!$O:$O,ROW()-8))</f>
        <v>0</v>
      </c>
    </row>
    <row r="9517" spans="2:6" x14ac:dyDescent="0.15">
      <c r="B9517">
        <f ca="1">IF(INDEX(Transactions!$J:$J,ROW()-8)="",TODAY(),INDEX(Transactions!$G:$G,ROW()-8))</f>
        <v>46229</v>
      </c>
      <c r="F9517">
        <f>IF(INDEX(Transactions!$J:$J,ROW()-8)="",0,INDEX(Transactions!$O:$O,ROW()-8))</f>
        <v>0</v>
      </c>
    </row>
    <row r="9518" spans="2:6" x14ac:dyDescent="0.15">
      <c r="B9518">
        <f ca="1">IF(INDEX(Transactions!$J:$J,ROW()-8)="",TODAY(),INDEX(Transactions!$G:$G,ROW()-8))</f>
        <v>46229</v>
      </c>
      <c r="F9518">
        <f>IF(INDEX(Transactions!$J:$J,ROW()-8)="",0,INDEX(Transactions!$O:$O,ROW()-8))</f>
        <v>0</v>
      </c>
    </row>
    <row r="9519" spans="2:6" x14ac:dyDescent="0.15">
      <c r="B9519">
        <f ca="1">IF(INDEX(Transactions!$J:$J,ROW()-8)="",TODAY(),INDEX(Transactions!$G:$G,ROW()-8))</f>
        <v>46229</v>
      </c>
      <c r="F9519">
        <f>IF(INDEX(Transactions!$J:$J,ROW()-8)="",0,INDEX(Transactions!$O:$O,ROW()-8))</f>
        <v>0</v>
      </c>
    </row>
    <row r="9520" spans="2:6" x14ac:dyDescent="0.15">
      <c r="B9520">
        <f ca="1">IF(INDEX(Transactions!$J:$J,ROW()-8)="",TODAY(),INDEX(Transactions!$G:$G,ROW()-8))</f>
        <v>46229</v>
      </c>
      <c r="F9520">
        <f>IF(INDEX(Transactions!$J:$J,ROW()-8)="",0,INDEX(Transactions!$O:$O,ROW()-8))</f>
        <v>0</v>
      </c>
    </row>
    <row r="9521" spans="2:6" x14ac:dyDescent="0.15">
      <c r="B9521">
        <f ca="1">IF(INDEX(Transactions!$J:$J,ROW()-8)="",TODAY(),INDEX(Transactions!$G:$G,ROW()-8))</f>
        <v>46229</v>
      </c>
      <c r="F9521">
        <f>IF(INDEX(Transactions!$J:$J,ROW()-8)="",0,INDEX(Transactions!$O:$O,ROW()-8))</f>
        <v>0</v>
      </c>
    </row>
    <row r="9522" spans="2:6" x14ac:dyDescent="0.15">
      <c r="B9522">
        <f ca="1">IF(INDEX(Transactions!$J:$J,ROW()-8)="",TODAY(),INDEX(Transactions!$G:$G,ROW()-8))</f>
        <v>46229</v>
      </c>
      <c r="F9522">
        <f>IF(INDEX(Transactions!$J:$J,ROW()-8)="",0,INDEX(Transactions!$O:$O,ROW()-8))</f>
        <v>0</v>
      </c>
    </row>
    <row r="9523" spans="2:6" x14ac:dyDescent="0.15">
      <c r="B9523">
        <f ca="1">IF(INDEX(Transactions!$J:$J,ROW()-8)="",TODAY(),INDEX(Transactions!$G:$G,ROW()-8))</f>
        <v>46229</v>
      </c>
      <c r="F9523">
        <f>IF(INDEX(Transactions!$J:$J,ROW()-8)="",0,INDEX(Transactions!$O:$O,ROW()-8))</f>
        <v>0</v>
      </c>
    </row>
    <row r="9524" spans="2:6" x14ac:dyDescent="0.15">
      <c r="B9524">
        <f ca="1">IF(INDEX(Transactions!$J:$J,ROW()-8)="",TODAY(),INDEX(Transactions!$G:$G,ROW()-8))</f>
        <v>46229</v>
      </c>
      <c r="F9524">
        <f>IF(INDEX(Transactions!$J:$J,ROW()-8)="",0,INDEX(Transactions!$O:$O,ROW()-8))</f>
        <v>0</v>
      </c>
    </row>
    <row r="9525" spans="2:6" x14ac:dyDescent="0.15">
      <c r="B9525">
        <f ca="1">IF(INDEX(Transactions!$J:$J,ROW()-8)="",TODAY(),INDEX(Transactions!$G:$G,ROW()-8))</f>
        <v>46229</v>
      </c>
      <c r="F9525">
        <f>IF(INDEX(Transactions!$J:$J,ROW()-8)="",0,INDEX(Transactions!$O:$O,ROW()-8))</f>
        <v>0</v>
      </c>
    </row>
    <row r="9526" spans="2:6" x14ac:dyDescent="0.15">
      <c r="B9526">
        <f ca="1">IF(INDEX(Transactions!$J:$J,ROW()-8)="",TODAY(),INDEX(Transactions!$G:$G,ROW()-8))</f>
        <v>46229</v>
      </c>
      <c r="F9526">
        <f>IF(INDEX(Transactions!$J:$J,ROW()-8)="",0,INDEX(Transactions!$O:$O,ROW()-8))</f>
        <v>0</v>
      </c>
    </row>
    <row r="9527" spans="2:6" x14ac:dyDescent="0.15">
      <c r="B9527">
        <f ca="1">IF(INDEX(Transactions!$J:$J,ROW()-8)="",TODAY(),INDEX(Transactions!$G:$G,ROW()-8))</f>
        <v>46229</v>
      </c>
      <c r="F9527">
        <f>IF(INDEX(Transactions!$J:$J,ROW()-8)="",0,INDEX(Transactions!$O:$O,ROW()-8))</f>
        <v>0</v>
      </c>
    </row>
    <row r="9528" spans="2:6" x14ac:dyDescent="0.15">
      <c r="B9528">
        <f ca="1">IF(INDEX(Transactions!$J:$J,ROW()-8)="",TODAY(),INDEX(Transactions!$G:$G,ROW()-8))</f>
        <v>46229</v>
      </c>
      <c r="F9528">
        <f>IF(INDEX(Transactions!$J:$J,ROW()-8)="",0,INDEX(Transactions!$O:$O,ROW()-8))</f>
        <v>0</v>
      </c>
    </row>
    <row r="9529" spans="2:6" x14ac:dyDescent="0.15">
      <c r="B9529">
        <f ca="1">IF(INDEX(Transactions!$J:$J,ROW()-8)="",TODAY(),INDEX(Transactions!$G:$G,ROW()-8))</f>
        <v>46229</v>
      </c>
      <c r="F9529">
        <f>IF(INDEX(Transactions!$J:$J,ROW()-8)="",0,INDEX(Transactions!$O:$O,ROW()-8))</f>
        <v>0</v>
      </c>
    </row>
    <row r="9530" spans="2:6" x14ac:dyDescent="0.15">
      <c r="B9530">
        <f ca="1">IF(INDEX(Transactions!$J:$J,ROW()-8)="",TODAY(),INDEX(Transactions!$G:$G,ROW()-8))</f>
        <v>46229</v>
      </c>
      <c r="F9530">
        <f>IF(INDEX(Transactions!$J:$J,ROW()-8)="",0,INDEX(Transactions!$O:$O,ROW()-8))</f>
        <v>0</v>
      </c>
    </row>
    <row r="9531" spans="2:6" x14ac:dyDescent="0.15">
      <c r="B9531">
        <f ca="1">IF(INDEX(Transactions!$J:$J,ROW()-8)="",TODAY(),INDEX(Transactions!$G:$G,ROW()-8))</f>
        <v>46229</v>
      </c>
      <c r="F9531">
        <f>IF(INDEX(Transactions!$J:$J,ROW()-8)="",0,INDEX(Transactions!$O:$O,ROW()-8))</f>
        <v>0</v>
      </c>
    </row>
    <row r="9532" spans="2:6" x14ac:dyDescent="0.15">
      <c r="B9532">
        <f ca="1">IF(INDEX(Transactions!$J:$J,ROW()-8)="",TODAY(),INDEX(Transactions!$G:$G,ROW()-8))</f>
        <v>46229</v>
      </c>
      <c r="F9532">
        <f>IF(INDEX(Transactions!$J:$J,ROW()-8)="",0,INDEX(Transactions!$O:$O,ROW()-8))</f>
        <v>0</v>
      </c>
    </row>
    <row r="9533" spans="2:6" x14ac:dyDescent="0.15">
      <c r="B9533">
        <f ca="1">IF(INDEX(Transactions!$J:$J,ROW()-8)="",TODAY(),INDEX(Transactions!$G:$G,ROW()-8))</f>
        <v>46229</v>
      </c>
      <c r="F9533">
        <f>IF(INDEX(Transactions!$J:$J,ROW()-8)="",0,INDEX(Transactions!$O:$O,ROW()-8))</f>
        <v>0</v>
      </c>
    </row>
    <row r="9534" spans="2:6" x14ac:dyDescent="0.15">
      <c r="B9534">
        <f ca="1">IF(INDEX(Transactions!$J:$J,ROW()-8)="",TODAY(),INDEX(Transactions!$G:$G,ROW()-8))</f>
        <v>46229</v>
      </c>
      <c r="F9534">
        <f>IF(INDEX(Transactions!$J:$J,ROW()-8)="",0,INDEX(Transactions!$O:$O,ROW()-8))</f>
        <v>0</v>
      </c>
    </row>
    <row r="9535" spans="2:6" x14ac:dyDescent="0.15">
      <c r="B9535">
        <f ca="1">IF(INDEX(Transactions!$J:$J,ROW()-8)="",TODAY(),INDEX(Transactions!$G:$G,ROW()-8))</f>
        <v>46229</v>
      </c>
      <c r="F9535">
        <f>IF(INDEX(Transactions!$J:$J,ROW()-8)="",0,INDEX(Transactions!$O:$O,ROW()-8))</f>
        <v>0</v>
      </c>
    </row>
    <row r="9536" spans="2:6" x14ac:dyDescent="0.15">
      <c r="B9536">
        <f ca="1">IF(INDEX(Transactions!$J:$J,ROW()-8)="",TODAY(),INDEX(Transactions!$G:$G,ROW()-8))</f>
        <v>46229</v>
      </c>
      <c r="F9536">
        <f>IF(INDEX(Transactions!$J:$J,ROW()-8)="",0,INDEX(Transactions!$O:$O,ROW()-8))</f>
        <v>0</v>
      </c>
    </row>
    <row r="9537" spans="2:6" x14ac:dyDescent="0.15">
      <c r="B9537">
        <f ca="1">IF(INDEX(Transactions!$J:$J,ROW()-8)="",TODAY(),INDEX(Transactions!$G:$G,ROW()-8))</f>
        <v>46229</v>
      </c>
      <c r="F9537">
        <f>IF(INDEX(Transactions!$J:$J,ROW()-8)="",0,INDEX(Transactions!$O:$O,ROW()-8))</f>
        <v>0</v>
      </c>
    </row>
    <row r="9538" spans="2:6" x14ac:dyDescent="0.15">
      <c r="B9538">
        <f ca="1">IF(INDEX(Transactions!$J:$J,ROW()-8)="",TODAY(),INDEX(Transactions!$G:$G,ROW()-8))</f>
        <v>46229</v>
      </c>
      <c r="F9538">
        <f>IF(INDEX(Transactions!$J:$J,ROW()-8)="",0,INDEX(Transactions!$O:$O,ROW()-8))</f>
        <v>0</v>
      </c>
    </row>
    <row r="9539" spans="2:6" x14ac:dyDescent="0.15">
      <c r="B9539">
        <f ca="1">IF(INDEX(Transactions!$J:$J,ROW()-8)="",TODAY(),INDEX(Transactions!$G:$G,ROW()-8))</f>
        <v>46229</v>
      </c>
      <c r="F9539">
        <f>IF(INDEX(Transactions!$J:$J,ROW()-8)="",0,INDEX(Transactions!$O:$O,ROW()-8))</f>
        <v>0</v>
      </c>
    </row>
    <row r="9540" spans="2:6" x14ac:dyDescent="0.15">
      <c r="B9540">
        <f ca="1">IF(INDEX(Transactions!$J:$J,ROW()-8)="",TODAY(),INDEX(Transactions!$G:$G,ROW()-8))</f>
        <v>46229</v>
      </c>
      <c r="F9540">
        <f>IF(INDEX(Transactions!$J:$J,ROW()-8)="",0,INDEX(Transactions!$O:$O,ROW()-8))</f>
        <v>0</v>
      </c>
    </row>
    <row r="9541" spans="2:6" x14ac:dyDescent="0.15">
      <c r="B9541">
        <f ca="1">IF(INDEX(Transactions!$J:$J,ROW()-8)="",TODAY(),INDEX(Transactions!$G:$G,ROW()-8))</f>
        <v>46229</v>
      </c>
      <c r="F9541">
        <f>IF(INDEX(Transactions!$J:$J,ROW()-8)="",0,INDEX(Transactions!$O:$O,ROW()-8))</f>
        <v>0</v>
      </c>
    </row>
    <row r="9542" spans="2:6" x14ac:dyDescent="0.15">
      <c r="B9542">
        <f ca="1">IF(INDEX(Transactions!$J:$J,ROW()-8)="",TODAY(),INDEX(Transactions!$G:$G,ROW()-8))</f>
        <v>46229</v>
      </c>
      <c r="F9542">
        <f>IF(INDEX(Transactions!$J:$J,ROW()-8)="",0,INDEX(Transactions!$O:$O,ROW()-8))</f>
        <v>0</v>
      </c>
    </row>
    <row r="9543" spans="2:6" x14ac:dyDescent="0.15">
      <c r="B9543">
        <f ca="1">IF(INDEX(Transactions!$J:$J,ROW()-8)="",TODAY(),INDEX(Transactions!$G:$G,ROW()-8))</f>
        <v>46229</v>
      </c>
      <c r="F9543">
        <f>IF(INDEX(Transactions!$J:$J,ROW()-8)="",0,INDEX(Transactions!$O:$O,ROW()-8))</f>
        <v>0</v>
      </c>
    </row>
    <row r="9544" spans="2:6" x14ac:dyDescent="0.15">
      <c r="B9544">
        <f ca="1">IF(INDEX(Transactions!$J:$J,ROW()-8)="",TODAY(),INDEX(Transactions!$G:$G,ROW()-8))</f>
        <v>46229</v>
      </c>
      <c r="F9544">
        <f>IF(INDEX(Transactions!$J:$J,ROW()-8)="",0,INDEX(Transactions!$O:$O,ROW()-8))</f>
        <v>0</v>
      </c>
    </row>
    <row r="9545" spans="2:6" x14ac:dyDescent="0.15">
      <c r="B9545">
        <f ca="1">IF(INDEX(Transactions!$J:$J,ROW()-8)="",TODAY(),INDEX(Transactions!$G:$G,ROW()-8))</f>
        <v>46229</v>
      </c>
      <c r="F9545">
        <f>IF(INDEX(Transactions!$J:$J,ROW()-8)="",0,INDEX(Transactions!$O:$O,ROW()-8))</f>
        <v>0</v>
      </c>
    </row>
    <row r="9546" spans="2:6" x14ac:dyDescent="0.15">
      <c r="B9546">
        <f ca="1">IF(INDEX(Transactions!$J:$J,ROW()-8)="",TODAY(),INDEX(Transactions!$G:$G,ROW()-8))</f>
        <v>46229</v>
      </c>
      <c r="F9546">
        <f>IF(INDEX(Transactions!$J:$J,ROW()-8)="",0,INDEX(Transactions!$O:$O,ROW()-8))</f>
        <v>0</v>
      </c>
    </row>
    <row r="9547" spans="2:6" x14ac:dyDescent="0.15">
      <c r="B9547">
        <f ca="1">IF(INDEX(Transactions!$J:$J,ROW()-8)="",TODAY(),INDEX(Transactions!$G:$G,ROW()-8))</f>
        <v>46229</v>
      </c>
      <c r="F9547">
        <f>IF(INDEX(Transactions!$J:$J,ROW()-8)="",0,INDEX(Transactions!$O:$O,ROW()-8))</f>
        <v>0</v>
      </c>
    </row>
    <row r="9548" spans="2:6" x14ac:dyDescent="0.15">
      <c r="B9548">
        <f ca="1">IF(INDEX(Transactions!$J:$J,ROW()-8)="",TODAY(),INDEX(Transactions!$G:$G,ROW()-8))</f>
        <v>46229</v>
      </c>
      <c r="F9548">
        <f>IF(INDEX(Transactions!$J:$J,ROW()-8)="",0,INDEX(Transactions!$O:$O,ROW()-8))</f>
        <v>0</v>
      </c>
    </row>
    <row r="9549" spans="2:6" x14ac:dyDescent="0.15">
      <c r="B9549">
        <f ca="1">IF(INDEX(Transactions!$J:$J,ROW()-8)="",TODAY(),INDEX(Transactions!$G:$G,ROW()-8))</f>
        <v>46229</v>
      </c>
      <c r="F9549">
        <f>IF(INDEX(Transactions!$J:$J,ROW()-8)="",0,INDEX(Transactions!$O:$O,ROW()-8))</f>
        <v>0</v>
      </c>
    </row>
    <row r="9550" spans="2:6" x14ac:dyDescent="0.15">
      <c r="B9550">
        <f ca="1">IF(INDEX(Transactions!$J:$J,ROW()-8)="",TODAY(),INDEX(Transactions!$G:$G,ROW()-8))</f>
        <v>46229</v>
      </c>
      <c r="F9550">
        <f>IF(INDEX(Transactions!$J:$J,ROW()-8)="",0,INDEX(Transactions!$O:$O,ROW()-8))</f>
        <v>0</v>
      </c>
    </row>
    <row r="9551" spans="2:6" x14ac:dyDescent="0.15">
      <c r="B9551">
        <f ca="1">IF(INDEX(Transactions!$J:$J,ROW()-8)="",TODAY(),INDEX(Transactions!$G:$G,ROW()-8))</f>
        <v>46229</v>
      </c>
      <c r="F9551">
        <f>IF(INDEX(Transactions!$J:$J,ROW()-8)="",0,INDEX(Transactions!$O:$O,ROW()-8))</f>
        <v>0</v>
      </c>
    </row>
    <row r="9552" spans="2:6" x14ac:dyDescent="0.15">
      <c r="B9552">
        <f ca="1">IF(INDEX(Transactions!$J:$J,ROW()-8)="",TODAY(),INDEX(Transactions!$G:$G,ROW()-8))</f>
        <v>46229</v>
      </c>
      <c r="F9552">
        <f>IF(INDEX(Transactions!$J:$J,ROW()-8)="",0,INDEX(Transactions!$O:$O,ROW()-8))</f>
        <v>0</v>
      </c>
    </row>
    <row r="9553" spans="2:6" x14ac:dyDescent="0.15">
      <c r="B9553">
        <f ca="1">IF(INDEX(Transactions!$J:$J,ROW()-8)="",TODAY(),INDEX(Transactions!$G:$G,ROW()-8))</f>
        <v>46229</v>
      </c>
      <c r="F9553">
        <f>IF(INDEX(Transactions!$J:$J,ROW()-8)="",0,INDEX(Transactions!$O:$O,ROW()-8))</f>
        <v>0</v>
      </c>
    </row>
    <row r="9554" spans="2:6" x14ac:dyDescent="0.15">
      <c r="B9554">
        <f ca="1">IF(INDEX(Transactions!$J:$J,ROW()-8)="",TODAY(),INDEX(Transactions!$G:$G,ROW()-8))</f>
        <v>46229</v>
      </c>
      <c r="F9554">
        <f>IF(INDEX(Transactions!$J:$J,ROW()-8)="",0,INDEX(Transactions!$O:$O,ROW()-8))</f>
        <v>0</v>
      </c>
    </row>
    <row r="9555" spans="2:6" x14ac:dyDescent="0.15">
      <c r="B9555">
        <f ca="1">IF(INDEX(Transactions!$J:$J,ROW()-8)="",TODAY(),INDEX(Transactions!$G:$G,ROW()-8))</f>
        <v>46229</v>
      </c>
      <c r="F9555">
        <f>IF(INDEX(Transactions!$J:$J,ROW()-8)="",0,INDEX(Transactions!$O:$O,ROW()-8))</f>
        <v>0</v>
      </c>
    </row>
    <row r="9556" spans="2:6" x14ac:dyDescent="0.15">
      <c r="B9556">
        <f ca="1">IF(INDEX(Transactions!$J:$J,ROW()-8)="",TODAY(),INDEX(Transactions!$G:$G,ROW()-8))</f>
        <v>46229</v>
      </c>
      <c r="F9556">
        <f>IF(INDEX(Transactions!$J:$J,ROW()-8)="",0,INDEX(Transactions!$O:$O,ROW()-8))</f>
        <v>0</v>
      </c>
    </row>
    <row r="9557" spans="2:6" x14ac:dyDescent="0.15">
      <c r="B9557">
        <f ca="1">IF(INDEX(Transactions!$J:$J,ROW()-8)="",TODAY(),INDEX(Transactions!$G:$G,ROW()-8))</f>
        <v>46229</v>
      </c>
      <c r="F9557">
        <f>IF(INDEX(Transactions!$J:$J,ROW()-8)="",0,INDEX(Transactions!$O:$O,ROW()-8))</f>
        <v>0</v>
      </c>
    </row>
    <row r="9558" spans="2:6" x14ac:dyDescent="0.15">
      <c r="B9558">
        <f ca="1">IF(INDEX(Transactions!$J:$J,ROW()-8)="",TODAY(),INDEX(Transactions!$G:$G,ROW()-8))</f>
        <v>46229</v>
      </c>
      <c r="F9558">
        <f>IF(INDEX(Transactions!$J:$J,ROW()-8)="",0,INDEX(Transactions!$O:$O,ROW()-8))</f>
        <v>0</v>
      </c>
    </row>
    <row r="9559" spans="2:6" x14ac:dyDescent="0.15">
      <c r="B9559">
        <f ca="1">IF(INDEX(Transactions!$J:$J,ROW()-8)="",TODAY(),INDEX(Transactions!$G:$G,ROW()-8))</f>
        <v>46229</v>
      </c>
      <c r="F9559">
        <f>IF(INDEX(Transactions!$J:$J,ROW()-8)="",0,INDEX(Transactions!$O:$O,ROW()-8))</f>
        <v>0</v>
      </c>
    </row>
    <row r="9560" spans="2:6" x14ac:dyDescent="0.15">
      <c r="B9560">
        <f ca="1">IF(INDEX(Transactions!$J:$J,ROW()-8)="",TODAY(),INDEX(Transactions!$G:$G,ROW()-8))</f>
        <v>46229</v>
      </c>
      <c r="F9560">
        <f>IF(INDEX(Transactions!$J:$J,ROW()-8)="",0,INDEX(Transactions!$O:$O,ROW()-8))</f>
        <v>0</v>
      </c>
    </row>
    <row r="9561" spans="2:6" x14ac:dyDescent="0.15">
      <c r="B9561">
        <f ca="1">IF(INDEX(Transactions!$J:$J,ROW()-8)="",TODAY(),INDEX(Transactions!$G:$G,ROW()-8))</f>
        <v>46229</v>
      </c>
      <c r="F9561">
        <f>IF(INDEX(Transactions!$J:$J,ROW()-8)="",0,INDEX(Transactions!$O:$O,ROW()-8))</f>
        <v>0</v>
      </c>
    </row>
    <row r="9562" spans="2:6" x14ac:dyDescent="0.15">
      <c r="B9562">
        <f ca="1">IF(INDEX(Transactions!$J:$J,ROW()-8)="",TODAY(),INDEX(Transactions!$G:$G,ROW()-8))</f>
        <v>46229</v>
      </c>
      <c r="F9562">
        <f>IF(INDEX(Transactions!$J:$J,ROW()-8)="",0,INDEX(Transactions!$O:$O,ROW()-8))</f>
        <v>0</v>
      </c>
    </row>
    <row r="9563" spans="2:6" x14ac:dyDescent="0.15">
      <c r="B9563">
        <f ca="1">IF(INDEX(Transactions!$J:$J,ROW()-8)="",TODAY(),INDEX(Transactions!$G:$G,ROW()-8))</f>
        <v>46229</v>
      </c>
      <c r="F9563">
        <f>IF(INDEX(Transactions!$J:$J,ROW()-8)="",0,INDEX(Transactions!$O:$O,ROW()-8))</f>
        <v>0</v>
      </c>
    </row>
    <row r="9564" spans="2:6" x14ac:dyDescent="0.15">
      <c r="B9564">
        <f ca="1">IF(INDEX(Transactions!$J:$J,ROW()-8)="",TODAY(),INDEX(Transactions!$G:$G,ROW()-8))</f>
        <v>46229</v>
      </c>
      <c r="F9564">
        <f>IF(INDEX(Transactions!$J:$J,ROW()-8)="",0,INDEX(Transactions!$O:$O,ROW()-8))</f>
        <v>0</v>
      </c>
    </row>
    <row r="9565" spans="2:6" x14ac:dyDescent="0.15">
      <c r="B9565">
        <f ca="1">IF(INDEX(Transactions!$J:$J,ROW()-8)="",TODAY(),INDEX(Transactions!$G:$G,ROW()-8))</f>
        <v>46229</v>
      </c>
      <c r="F9565">
        <f>IF(INDEX(Transactions!$J:$J,ROW()-8)="",0,INDEX(Transactions!$O:$O,ROW()-8))</f>
        <v>0</v>
      </c>
    </row>
    <row r="9566" spans="2:6" x14ac:dyDescent="0.15">
      <c r="B9566">
        <f ca="1">IF(INDEX(Transactions!$J:$J,ROW()-8)="",TODAY(),INDEX(Transactions!$G:$G,ROW()-8))</f>
        <v>46229</v>
      </c>
      <c r="F9566">
        <f>IF(INDEX(Transactions!$J:$J,ROW()-8)="",0,INDEX(Transactions!$O:$O,ROW()-8))</f>
        <v>0</v>
      </c>
    </row>
    <row r="9567" spans="2:6" x14ac:dyDescent="0.15">
      <c r="B9567">
        <f ca="1">IF(INDEX(Transactions!$J:$J,ROW()-8)="",TODAY(),INDEX(Transactions!$G:$G,ROW()-8))</f>
        <v>46229</v>
      </c>
      <c r="F9567">
        <f>IF(INDEX(Transactions!$J:$J,ROW()-8)="",0,INDEX(Transactions!$O:$O,ROW()-8))</f>
        <v>0</v>
      </c>
    </row>
    <row r="9568" spans="2:6" x14ac:dyDescent="0.15">
      <c r="B9568">
        <f ca="1">IF(INDEX(Transactions!$J:$J,ROW()-8)="",TODAY(),INDEX(Transactions!$G:$G,ROW()-8))</f>
        <v>46229</v>
      </c>
      <c r="F9568">
        <f>IF(INDEX(Transactions!$J:$J,ROW()-8)="",0,INDEX(Transactions!$O:$O,ROW()-8))</f>
        <v>0</v>
      </c>
    </row>
    <row r="9569" spans="2:6" x14ac:dyDescent="0.15">
      <c r="B9569">
        <f ca="1">IF(INDEX(Transactions!$J:$J,ROW()-8)="",TODAY(),INDEX(Transactions!$G:$G,ROW()-8))</f>
        <v>46229</v>
      </c>
      <c r="F9569">
        <f>IF(INDEX(Transactions!$J:$J,ROW()-8)="",0,INDEX(Transactions!$O:$O,ROW()-8))</f>
        <v>0</v>
      </c>
    </row>
    <row r="9570" spans="2:6" x14ac:dyDescent="0.15">
      <c r="B9570">
        <f ca="1">IF(INDEX(Transactions!$J:$J,ROW()-8)="",TODAY(),INDEX(Transactions!$G:$G,ROW()-8))</f>
        <v>46229</v>
      </c>
      <c r="F9570">
        <f>IF(INDEX(Transactions!$J:$J,ROW()-8)="",0,INDEX(Transactions!$O:$O,ROW()-8))</f>
        <v>0</v>
      </c>
    </row>
    <row r="9571" spans="2:6" x14ac:dyDescent="0.15">
      <c r="B9571">
        <f ca="1">IF(INDEX(Transactions!$J:$J,ROW()-8)="",TODAY(),INDEX(Transactions!$G:$G,ROW()-8))</f>
        <v>46229</v>
      </c>
      <c r="F9571">
        <f>IF(INDEX(Transactions!$J:$J,ROW()-8)="",0,INDEX(Transactions!$O:$O,ROW()-8))</f>
        <v>0</v>
      </c>
    </row>
    <row r="9572" spans="2:6" x14ac:dyDescent="0.15">
      <c r="B9572">
        <f ca="1">IF(INDEX(Transactions!$J:$J,ROW()-8)="",TODAY(),INDEX(Transactions!$G:$G,ROW()-8))</f>
        <v>46229</v>
      </c>
      <c r="F9572">
        <f>IF(INDEX(Transactions!$J:$J,ROW()-8)="",0,INDEX(Transactions!$O:$O,ROW()-8))</f>
        <v>0</v>
      </c>
    </row>
    <row r="9573" spans="2:6" x14ac:dyDescent="0.15">
      <c r="B9573">
        <f ca="1">IF(INDEX(Transactions!$J:$J,ROW()-8)="",TODAY(),INDEX(Transactions!$G:$G,ROW()-8))</f>
        <v>46229</v>
      </c>
      <c r="F9573">
        <f>IF(INDEX(Transactions!$J:$J,ROW()-8)="",0,INDEX(Transactions!$O:$O,ROW()-8))</f>
        <v>0</v>
      </c>
    </row>
    <row r="9574" spans="2:6" x14ac:dyDescent="0.15">
      <c r="B9574">
        <f ca="1">IF(INDEX(Transactions!$J:$J,ROW()-8)="",TODAY(),INDEX(Transactions!$G:$G,ROW()-8))</f>
        <v>46229</v>
      </c>
      <c r="F9574">
        <f>IF(INDEX(Transactions!$J:$J,ROW()-8)="",0,INDEX(Transactions!$O:$O,ROW()-8))</f>
        <v>0</v>
      </c>
    </row>
    <row r="9575" spans="2:6" x14ac:dyDescent="0.15">
      <c r="B9575">
        <f ca="1">IF(INDEX(Transactions!$J:$J,ROW()-8)="",TODAY(),INDEX(Transactions!$G:$G,ROW()-8))</f>
        <v>46229</v>
      </c>
      <c r="F9575">
        <f>IF(INDEX(Transactions!$J:$J,ROW()-8)="",0,INDEX(Transactions!$O:$O,ROW()-8))</f>
        <v>0</v>
      </c>
    </row>
    <row r="9576" spans="2:6" x14ac:dyDescent="0.15">
      <c r="B9576">
        <f ca="1">IF(INDEX(Transactions!$J:$J,ROW()-8)="",TODAY(),INDEX(Transactions!$G:$G,ROW()-8))</f>
        <v>46229</v>
      </c>
      <c r="F9576">
        <f>IF(INDEX(Transactions!$J:$J,ROW()-8)="",0,INDEX(Transactions!$O:$O,ROW()-8))</f>
        <v>0</v>
      </c>
    </row>
    <row r="9577" spans="2:6" x14ac:dyDescent="0.15">
      <c r="B9577">
        <f ca="1">IF(INDEX(Transactions!$J:$J,ROW()-8)="",TODAY(),INDEX(Transactions!$G:$G,ROW()-8))</f>
        <v>46229</v>
      </c>
      <c r="F9577">
        <f>IF(INDEX(Transactions!$J:$J,ROW()-8)="",0,INDEX(Transactions!$O:$O,ROW()-8))</f>
        <v>0</v>
      </c>
    </row>
    <row r="9578" spans="2:6" x14ac:dyDescent="0.15">
      <c r="B9578">
        <f ca="1">IF(INDEX(Transactions!$J:$J,ROW()-8)="",TODAY(),INDEX(Transactions!$G:$G,ROW()-8))</f>
        <v>46229</v>
      </c>
      <c r="F9578">
        <f>IF(INDEX(Transactions!$J:$J,ROW()-8)="",0,INDEX(Transactions!$O:$O,ROW()-8))</f>
        <v>0</v>
      </c>
    </row>
    <row r="9579" spans="2:6" x14ac:dyDescent="0.15">
      <c r="B9579">
        <f ca="1">IF(INDEX(Transactions!$J:$J,ROW()-8)="",TODAY(),INDEX(Transactions!$G:$G,ROW()-8))</f>
        <v>46229</v>
      </c>
      <c r="F9579">
        <f>IF(INDEX(Transactions!$J:$J,ROW()-8)="",0,INDEX(Transactions!$O:$O,ROW()-8))</f>
        <v>0</v>
      </c>
    </row>
    <row r="9580" spans="2:6" x14ac:dyDescent="0.15">
      <c r="B9580">
        <f ca="1">IF(INDEX(Transactions!$J:$J,ROW()-8)="",TODAY(),INDEX(Transactions!$G:$G,ROW()-8))</f>
        <v>46229</v>
      </c>
      <c r="F9580">
        <f>IF(INDEX(Transactions!$J:$J,ROW()-8)="",0,INDEX(Transactions!$O:$O,ROW()-8))</f>
        <v>0</v>
      </c>
    </row>
    <row r="9581" spans="2:6" x14ac:dyDescent="0.15">
      <c r="B9581">
        <f ca="1">IF(INDEX(Transactions!$J:$J,ROW()-8)="",TODAY(),INDEX(Transactions!$G:$G,ROW()-8))</f>
        <v>46229</v>
      </c>
      <c r="F9581">
        <f>IF(INDEX(Transactions!$J:$J,ROW()-8)="",0,INDEX(Transactions!$O:$O,ROW()-8))</f>
        <v>0</v>
      </c>
    </row>
    <row r="9582" spans="2:6" x14ac:dyDescent="0.15">
      <c r="B9582">
        <f ca="1">IF(INDEX(Transactions!$J:$J,ROW()-8)="",TODAY(),INDEX(Transactions!$G:$G,ROW()-8))</f>
        <v>46229</v>
      </c>
      <c r="F9582">
        <f>IF(INDEX(Transactions!$J:$J,ROW()-8)="",0,INDEX(Transactions!$O:$O,ROW()-8))</f>
        <v>0</v>
      </c>
    </row>
    <row r="9583" spans="2:6" x14ac:dyDescent="0.15">
      <c r="B9583">
        <f ca="1">IF(INDEX(Transactions!$J:$J,ROW()-8)="",TODAY(),INDEX(Transactions!$G:$G,ROW()-8))</f>
        <v>46229</v>
      </c>
      <c r="F9583">
        <f>IF(INDEX(Transactions!$J:$J,ROW()-8)="",0,INDEX(Transactions!$O:$O,ROW()-8))</f>
        <v>0</v>
      </c>
    </row>
    <row r="9584" spans="2:6" x14ac:dyDescent="0.15">
      <c r="B9584">
        <f ca="1">IF(INDEX(Transactions!$J:$J,ROW()-8)="",TODAY(),INDEX(Transactions!$G:$G,ROW()-8))</f>
        <v>46229</v>
      </c>
      <c r="F9584">
        <f>IF(INDEX(Transactions!$J:$J,ROW()-8)="",0,INDEX(Transactions!$O:$O,ROW()-8))</f>
        <v>0</v>
      </c>
    </row>
    <row r="9585" spans="2:6" x14ac:dyDescent="0.15">
      <c r="B9585">
        <f ca="1">IF(INDEX(Transactions!$J:$J,ROW()-8)="",TODAY(),INDEX(Transactions!$G:$G,ROW()-8))</f>
        <v>46229</v>
      </c>
      <c r="F9585">
        <f>IF(INDEX(Transactions!$J:$J,ROW()-8)="",0,INDEX(Transactions!$O:$O,ROW()-8))</f>
        <v>0</v>
      </c>
    </row>
    <row r="9586" spans="2:6" x14ac:dyDescent="0.15">
      <c r="B9586">
        <f ca="1">IF(INDEX(Transactions!$J:$J,ROW()-8)="",TODAY(),INDEX(Transactions!$G:$G,ROW()-8))</f>
        <v>46229</v>
      </c>
      <c r="F9586">
        <f>IF(INDEX(Transactions!$J:$J,ROW()-8)="",0,INDEX(Transactions!$O:$O,ROW()-8))</f>
        <v>0</v>
      </c>
    </row>
    <row r="9587" spans="2:6" x14ac:dyDescent="0.15">
      <c r="B9587">
        <f ca="1">IF(INDEX(Transactions!$J:$J,ROW()-8)="",TODAY(),INDEX(Transactions!$G:$G,ROW()-8))</f>
        <v>46229</v>
      </c>
      <c r="F9587">
        <f>IF(INDEX(Transactions!$J:$J,ROW()-8)="",0,INDEX(Transactions!$O:$O,ROW()-8))</f>
        <v>0</v>
      </c>
    </row>
    <row r="9588" spans="2:6" x14ac:dyDescent="0.15">
      <c r="B9588">
        <f ca="1">IF(INDEX(Transactions!$J:$J,ROW()-8)="",TODAY(),INDEX(Transactions!$G:$G,ROW()-8))</f>
        <v>46229</v>
      </c>
      <c r="F9588">
        <f>IF(INDEX(Transactions!$J:$J,ROW()-8)="",0,INDEX(Transactions!$O:$O,ROW()-8))</f>
        <v>0</v>
      </c>
    </row>
    <row r="9589" spans="2:6" x14ac:dyDescent="0.15">
      <c r="B9589">
        <f ca="1">IF(INDEX(Transactions!$J:$J,ROW()-8)="",TODAY(),INDEX(Transactions!$G:$G,ROW()-8))</f>
        <v>46229</v>
      </c>
      <c r="F9589">
        <f>IF(INDEX(Transactions!$J:$J,ROW()-8)="",0,INDEX(Transactions!$O:$O,ROW()-8))</f>
        <v>0</v>
      </c>
    </row>
    <row r="9590" spans="2:6" x14ac:dyDescent="0.15">
      <c r="B9590">
        <f ca="1">IF(INDEX(Transactions!$J:$J,ROW()-8)="",TODAY(),INDEX(Transactions!$G:$G,ROW()-8))</f>
        <v>46229</v>
      </c>
      <c r="F9590">
        <f>IF(INDEX(Transactions!$J:$J,ROW()-8)="",0,INDEX(Transactions!$O:$O,ROW()-8))</f>
        <v>0</v>
      </c>
    </row>
    <row r="9591" spans="2:6" x14ac:dyDescent="0.15">
      <c r="B9591">
        <f ca="1">IF(INDEX(Transactions!$J:$J,ROW()-8)="",TODAY(),INDEX(Transactions!$G:$G,ROW()-8))</f>
        <v>46229</v>
      </c>
      <c r="F9591">
        <f>IF(INDEX(Transactions!$J:$J,ROW()-8)="",0,INDEX(Transactions!$O:$O,ROW()-8))</f>
        <v>0</v>
      </c>
    </row>
    <row r="9592" spans="2:6" x14ac:dyDescent="0.15">
      <c r="B9592">
        <f ca="1">IF(INDEX(Transactions!$J:$J,ROW()-8)="",TODAY(),INDEX(Transactions!$G:$G,ROW()-8))</f>
        <v>46229</v>
      </c>
      <c r="F9592">
        <f>IF(INDEX(Transactions!$J:$J,ROW()-8)="",0,INDEX(Transactions!$O:$O,ROW()-8))</f>
        <v>0</v>
      </c>
    </row>
    <row r="9593" spans="2:6" x14ac:dyDescent="0.15">
      <c r="B9593">
        <f ca="1">IF(INDEX(Transactions!$J:$J,ROW()-8)="",TODAY(),INDEX(Transactions!$G:$G,ROW()-8))</f>
        <v>46229</v>
      </c>
      <c r="F9593">
        <f>IF(INDEX(Transactions!$J:$J,ROW()-8)="",0,INDEX(Transactions!$O:$O,ROW()-8))</f>
        <v>0</v>
      </c>
    </row>
    <row r="9594" spans="2:6" x14ac:dyDescent="0.15">
      <c r="B9594">
        <f ca="1">IF(INDEX(Transactions!$J:$J,ROW()-8)="",TODAY(),INDEX(Transactions!$G:$G,ROW()-8))</f>
        <v>46229</v>
      </c>
      <c r="F9594">
        <f>IF(INDEX(Transactions!$J:$J,ROW()-8)="",0,INDEX(Transactions!$O:$O,ROW()-8))</f>
        <v>0</v>
      </c>
    </row>
    <row r="9595" spans="2:6" x14ac:dyDescent="0.15">
      <c r="B9595">
        <f ca="1">IF(INDEX(Transactions!$J:$J,ROW()-8)="",TODAY(),INDEX(Transactions!$G:$G,ROW()-8))</f>
        <v>46229</v>
      </c>
      <c r="F9595">
        <f>IF(INDEX(Transactions!$J:$J,ROW()-8)="",0,INDEX(Transactions!$O:$O,ROW()-8))</f>
        <v>0</v>
      </c>
    </row>
    <row r="9596" spans="2:6" x14ac:dyDescent="0.15">
      <c r="B9596">
        <f ca="1">IF(INDEX(Transactions!$J:$J,ROW()-8)="",TODAY(),INDEX(Transactions!$G:$G,ROW()-8))</f>
        <v>46229</v>
      </c>
      <c r="F9596">
        <f>IF(INDEX(Transactions!$J:$J,ROW()-8)="",0,INDEX(Transactions!$O:$O,ROW()-8))</f>
        <v>0</v>
      </c>
    </row>
    <row r="9597" spans="2:6" x14ac:dyDescent="0.15">
      <c r="B9597">
        <f ca="1">IF(INDEX(Transactions!$J:$J,ROW()-8)="",TODAY(),INDEX(Transactions!$G:$G,ROW()-8))</f>
        <v>46229</v>
      </c>
      <c r="F9597">
        <f>IF(INDEX(Transactions!$J:$J,ROW()-8)="",0,INDEX(Transactions!$O:$O,ROW()-8))</f>
        <v>0</v>
      </c>
    </row>
    <row r="9598" spans="2:6" x14ac:dyDescent="0.15">
      <c r="B9598">
        <f ca="1">IF(INDEX(Transactions!$J:$J,ROW()-8)="",TODAY(),INDEX(Transactions!$G:$G,ROW()-8))</f>
        <v>46229</v>
      </c>
      <c r="F9598">
        <f>IF(INDEX(Transactions!$J:$J,ROW()-8)="",0,INDEX(Transactions!$O:$O,ROW()-8))</f>
        <v>0</v>
      </c>
    </row>
    <row r="9599" spans="2:6" x14ac:dyDescent="0.15">
      <c r="B9599">
        <f ca="1">IF(INDEX(Transactions!$J:$J,ROW()-8)="",TODAY(),INDEX(Transactions!$G:$G,ROW()-8))</f>
        <v>46229</v>
      </c>
      <c r="F9599">
        <f>IF(INDEX(Transactions!$J:$J,ROW()-8)="",0,INDEX(Transactions!$O:$O,ROW()-8))</f>
        <v>0</v>
      </c>
    </row>
    <row r="9600" spans="2:6" x14ac:dyDescent="0.15">
      <c r="B9600">
        <f ca="1">IF(INDEX(Transactions!$J:$J,ROW()-8)="",TODAY(),INDEX(Transactions!$G:$G,ROW()-8))</f>
        <v>46229</v>
      </c>
      <c r="F9600">
        <f>IF(INDEX(Transactions!$J:$J,ROW()-8)="",0,INDEX(Transactions!$O:$O,ROW()-8))</f>
        <v>0</v>
      </c>
    </row>
    <row r="9601" spans="2:6" x14ac:dyDescent="0.15">
      <c r="B9601">
        <f ca="1">IF(INDEX(Transactions!$J:$J,ROW()-8)="",TODAY(),INDEX(Transactions!$G:$G,ROW()-8))</f>
        <v>46229</v>
      </c>
      <c r="F9601">
        <f>IF(INDEX(Transactions!$J:$J,ROW()-8)="",0,INDEX(Transactions!$O:$O,ROW()-8))</f>
        <v>0</v>
      </c>
    </row>
    <row r="9602" spans="2:6" x14ac:dyDescent="0.15">
      <c r="B9602">
        <f ca="1">IF(INDEX(Transactions!$J:$J,ROW()-8)="",TODAY(),INDEX(Transactions!$G:$G,ROW()-8))</f>
        <v>46229</v>
      </c>
      <c r="F9602">
        <f>IF(INDEX(Transactions!$J:$J,ROW()-8)="",0,INDEX(Transactions!$O:$O,ROW()-8))</f>
        <v>0</v>
      </c>
    </row>
    <row r="9603" spans="2:6" x14ac:dyDescent="0.15">
      <c r="B9603">
        <f ca="1">IF(INDEX(Transactions!$J:$J,ROW()-8)="",TODAY(),INDEX(Transactions!$G:$G,ROW()-8))</f>
        <v>46229</v>
      </c>
      <c r="F9603">
        <f>IF(INDEX(Transactions!$J:$J,ROW()-8)="",0,INDEX(Transactions!$O:$O,ROW()-8))</f>
        <v>0</v>
      </c>
    </row>
    <row r="9604" spans="2:6" x14ac:dyDescent="0.15">
      <c r="B9604">
        <f ca="1">IF(INDEX(Transactions!$J:$J,ROW()-8)="",TODAY(),INDEX(Transactions!$G:$G,ROW()-8))</f>
        <v>46229</v>
      </c>
      <c r="F9604">
        <f>IF(INDEX(Transactions!$J:$J,ROW()-8)="",0,INDEX(Transactions!$O:$O,ROW()-8))</f>
        <v>0</v>
      </c>
    </row>
    <row r="9605" spans="2:6" x14ac:dyDescent="0.15">
      <c r="B9605">
        <f ca="1">IF(INDEX(Transactions!$J:$J,ROW()-8)="",TODAY(),INDEX(Transactions!$G:$G,ROW()-8))</f>
        <v>46229</v>
      </c>
      <c r="F9605">
        <f>IF(INDEX(Transactions!$J:$J,ROW()-8)="",0,INDEX(Transactions!$O:$O,ROW()-8))</f>
        <v>0</v>
      </c>
    </row>
    <row r="9606" spans="2:6" x14ac:dyDescent="0.15">
      <c r="B9606">
        <f ca="1">IF(INDEX(Transactions!$J:$J,ROW()-8)="",TODAY(),INDEX(Transactions!$G:$G,ROW()-8))</f>
        <v>46229</v>
      </c>
      <c r="F9606">
        <f>IF(INDEX(Transactions!$J:$J,ROW()-8)="",0,INDEX(Transactions!$O:$O,ROW()-8))</f>
        <v>0</v>
      </c>
    </row>
    <row r="9607" spans="2:6" x14ac:dyDescent="0.15">
      <c r="B9607">
        <f ca="1">IF(INDEX(Transactions!$J:$J,ROW()-8)="",TODAY(),INDEX(Transactions!$G:$G,ROW()-8))</f>
        <v>46229</v>
      </c>
      <c r="F9607">
        <f>IF(INDEX(Transactions!$J:$J,ROW()-8)="",0,INDEX(Transactions!$O:$O,ROW()-8))</f>
        <v>0</v>
      </c>
    </row>
    <row r="9608" spans="2:6" x14ac:dyDescent="0.15">
      <c r="B9608">
        <f ca="1">IF(INDEX(Transactions!$J:$J,ROW()-8)="",TODAY(),INDEX(Transactions!$G:$G,ROW()-8))</f>
        <v>46229</v>
      </c>
      <c r="F9608">
        <f>IF(INDEX(Transactions!$J:$J,ROW()-8)="",0,INDEX(Transactions!$O:$O,ROW()-8))</f>
        <v>0</v>
      </c>
    </row>
    <row r="9609" spans="2:6" x14ac:dyDescent="0.15">
      <c r="B9609">
        <f ca="1">IF(INDEX(Transactions!$J:$J,ROW()-8)="",TODAY(),INDEX(Transactions!$G:$G,ROW()-8))</f>
        <v>46229</v>
      </c>
      <c r="F9609">
        <f>IF(INDEX(Transactions!$J:$J,ROW()-8)="",0,INDEX(Transactions!$O:$O,ROW()-8))</f>
        <v>0</v>
      </c>
    </row>
    <row r="9610" spans="2:6" x14ac:dyDescent="0.15">
      <c r="B9610">
        <f ca="1">IF(INDEX(Transactions!$J:$J,ROW()-8)="",TODAY(),INDEX(Transactions!$G:$G,ROW()-8))</f>
        <v>46229</v>
      </c>
      <c r="F9610">
        <f>IF(INDEX(Transactions!$J:$J,ROW()-8)="",0,INDEX(Transactions!$O:$O,ROW()-8))</f>
        <v>0</v>
      </c>
    </row>
    <row r="9611" spans="2:6" x14ac:dyDescent="0.15">
      <c r="B9611">
        <f ca="1">IF(INDEX(Transactions!$J:$J,ROW()-8)="",TODAY(),INDEX(Transactions!$G:$G,ROW()-8))</f>
        <v>46229</v>
      </c>
      <c r="F9611">
        <f>IF(INDEX(Transactions!$J:$J,ROW()-8)="",0,INDEX(Transactions!$O:$O,ROW()-8))</f>
        <v>0</v>
      </c>
    </row>
    <row r="9612" spans="2:6" x14ac:dyDescent="0.15">
      <c r="B9612">
        <f ca="1">IF(INDEX(Transactions!$J:$J,ROW()-8)="",TODAY(),INDEX(Transactions!$G:$G,ROW()-8))</f>
        <v>46229</v>
      </c>
      <c r="F9612">
        <f>IF(INDEX(Transactions!$J:$J,ROW()-8)="",0,INDEX(Transactions!$O:$O,ROW()-8))</f>
        <v>0</v>
      </c>
    </row>
    <row r="9613" spans="2:6" x14ac:dyDescent="0.15">
      <c r="B9613">
        <f ca="1">IF(INDEX(Transactions!$J:$J,ROW()-8)="",TODAY(),INDEX(Transactions!$G:$G,ROW()-8))</f>
        <v>46229</v>
      </c>
      <c r="F9613">
        <f>IF(INDEX(Transactions!$J:$J,ROW()-8)="",0,INDEX(Transactions!$O:$O,ROW()-8))</f>
        <v>0</v>
      </c>
    </row>
    <row r="9614" spans="2:6" x14ac:dyDescent="0.15">
      <c r="B9614">
        <f ca="1">IF(INDEX(Transactions!$J:$J,ROW()-8)="",TODAY(),INDEX(Transactions!$G:$G,ROW()-8))</f>
        <v>46229</v>
      </c>
      <c r="F9614">
        <f>IF(INDEX(Transactions!$J:$J,ROW()-8)="",0,INDEX(Transactions!$O:$O,ROW()-8))</f>
        <v>0</v>
      </c>
    </row>
    <row r="9615" spans="2:6" x14ac:dyDescent="0.15">
      <c r="B9615">
        <f ca="1">IF(INDEX(Transactions!$J:$J,ROW()-8)="",TODAY(),INDEX(Transactions!$G:$G,ROW()-8))</f>
        <v>46229</v>
      </c>
      <c r="F9615">
        <f>IF(INDEX(Transactions!$J:$J,ROW()-8)="",0,INDEX(Transactions!$O:$O,ROW()-8))</f>
        <v>0</v>
      </c>
    </row>
    <row r="9616" spans="2:6" x14ac:dyDescent="0.15">
      <c r="B9616">
        <f ca="1">IF(INDEX(Transactions!$J:$J,ROW()-8)="",TODAY(),INDEX(Transactions!$G:$G,ROW()-8))</f>
        <v>46229</v>
      </c>
      <c r="F9616">
        <f>IF(INDEX(Transactions!$J:$J,ROW()-8)="",0,INDEX(Transactions!$O:$O,ROW()-8))</f>
        <v>0</v>
      </c>
    </row>
    <row r="9617" spans="2:6" x14ac:dyDescent="0.15">
      <c r="B9617">
        <f ca="1">IF(INDEX(Transactions!$J:$J,ROW()-8)="",TODAY(),INDEX(Transactions!$G:$G,ROW()-8))</f>
        <v>46229</v>
      </c>
      <c r="F9617">
        <f>IF(INDEX(Transactions!$J:$J,ROW()-8)="",0,INDEX(Transactions!$O:$O,ROW()-8))</f>
        <v>0</v>
      </c>
    </row>
    <row r="9618" spans="2:6" x14ac:dyDescent="0.15">
      <c r="B9618">
        <f ca="1">IF(INDEX(Transactions!$J:$J,ROW()-8)="",TODAY(),INDEX(Transactions!$G:$G,ROW()-8))</f>
        <v>46229</v>
      </c>
      <c r="F9618">
        <f>IF(INDEX(Transactions!$J:$J,ROW()-8)="",0,INDEX(Transactions!$O:$O,ROW()-8))</f>
        <v>0</v>
      </c>
    </row>
    <row r="9619" spans="2:6" x14ac:dyDescent="0.15">
      <c r="B9619">
        <f ca="1">IF(INDEX(Transactions!$J:$J,ROW()-8)="",TODAY(),INDEX(Transactions!$G:$G,ROW()-8))</f>
        <v>46229</v>
      </c>
      <c r="F9619">
        <f>IF(INDEX(Transactions!$J:$J,ROW()-8)="",0,INDEX(Transactions!$O:$O,ROW()-8))</f>
        <v>0</v>
      </c>
    </row>
    <row r="9620" spans="2:6" x14ac:dyDescent="0.15">
      <c r="B9620">
        <f ca="1">IF(INDEX(Transactions!$J:$J,ROW()-8)="",TODAY(),INDEX(Transactions!$G:$G,ROW()-8))</f>
        <v>46229</v>
      </c>
      <c r="F9620">
        <f>IF(INDEX(Transactions!$J:$J,ROW()-8)="",0,INDEX(Transactions!$O:$O,ROW()-8))</f>
        <v>0</v>
      </c>
    </row>
    <row r="9621" spans="2:6" x14ac:dyDescent="0.15">
      <c r="B9621">
        <f ca="1">IF(INDEX(Transactions!$J:$J,ROW()-8)="",TODAY(),INDEX(Transactions!$G:$G,ROW()-8))</f>
        <v>46229</v>
      </c>
      <c r="F9621">
        <f>IF(INDEX(Transactions!$J:$J,ROW()-8)="",0,INDEX(Transactions!$O:$O,ROW()-8))</f>
        <v>0</v>
      </c>
    </row>
    <row r="9622" spans="2:6" x14ac:dyDescent="0.15">
      <c r="B9622">
        <f ca="1">IF(INDEX(Transactions!$J:$J,ROW()-8)="",TODAY(),INDEX(Transactions!$G:$G,ROW()-8))</f>
        <v>46229</v>
      </c>
      <c r="F9622">
        <f>IF(INDEX(Transactions!$J:$J,ROW()-8)="",0,INDEX(Transactions!$O:$O,ROW()-8))</f>
        <v>0</v>
      </c>
    </row>
    <row r="9623" spans="2:6" x14ac:dyDescent="0.15">
      <c r="B9623">
        <f ca="1">IF(INDEX(Transactions!$J:$J,ROW()-8)="",TODAY(),INDEX(Transactions!$G:$G,ROW()-8))</f>
        <v>46229</v>
      </c>
      <c r="F9623">
        <f>IF(INDEX(Transactions!$J:$J,ROW()-8)="",0,INDEX(Transactions!$O:$O,ROW()-8))</f>
        <v>0</v>
      </c>
    </row>
    <row r="9624" spans="2:6" x14ac:dyDescent="0.15">
      <c r="B9624">
        <f ca="1">IF(INDEX(Transactions!$J:$J,ROW()-8)="",TODAY(),INDEX(Transactions!$G:$G,ROW()-8))</f>
        <v>46229</v>
      </c>
      <c r="F9624">
        <f>IF(INDEX(Transactions!$J:$J,ROW()-8)="",0,INDEX(Transactions!$O:$O,ROW()-8))</f>
        <v>0</v>
      </c>
    </row>
    <row r="9625" spans="2:6" x14ac:dyDescent="0.15">
      <c r="B9625">
        <f ca="1">IF(INDEX(Transactions!$J:$J,ROW()-8)="",TODAY(),INDEX(Transactions!$G:$G,ROW()-8))</f>
        <v>46229</v>
      </c>
      <c r="F9625">
        <f>IF(INDEX(Transactions!$J:$J,ROW()-8)="",0,INDEX(Transactions!$O:$O,ROW()-8))</f>
        <v>0</v>
      </c>
    </row>
    <row r="9626" spans="2:6" x14ac:dyDescent="0.15">
      <c r="B9626">
        <f ca="1">IF(INDEX(Transactions!$J:$J,ROW()-8)="",TODAY(),INDEX(Transactions!$G:$G,ROW()-8))</f>
        <v>46229</v>
      </c>
      <c r="F9626">
        <f>IF(INDEX(Transactions!$J:$J,ROW()-8)="",0,INDEX(Transactions!$O:$O,ROW()-8))</f>
        <v>0</v>
      </c>
    </row>
    <row r="9627" spans="2:6" x14ac:dyDescent="0.15">
      <c r="B9627">
        <f ca="1">IF(INDEX(Transactions!$J:$J,ROW()-8)="",TODAY(),INDEX(Transactions!$G:$G,ROW()-8))</f>
        <v>46229</v>
      </c>
      <c r="F9627">
        <f>IF(INDEX(Transactions!$J:$J,ROW()-8)="",0,INDEX(Transactions!$O:$O,ROW()-8))</f>
        <v>0</v>
      </c>
    </row>
    <row r="9628" spans="2:6" x14ac:dyDescent="0.15">
      <c r="B9628">
        <f ca="1">IF(INDEX(Transactions!$J:$J,ROW()-8)="",TODAY(),INDEX(Transactions!$G:$G,ROW()-8))</f>
        <v>46229</v>
      </c>
      <c r="F9628">
        <f>IF(INDEX(Transactions!$J:$J,ROW()-8)="",0,INDEX(Transactions!$O:$O,ROW()-8))</f>
        <v>0</v>
      </c>
    </row>
    <row r="9629" spans="2:6" x14ac:dyDescent="0.15">
      <c r="B9629">
        <f ca="1">IF(INDEX(Transactions!$J:$J,ROW()-8)="",TODAY(),INDEX(Transactions!$G:$G,ROW()-8))</f>
        <v>46229</v>
      </c>
      <c r="F9629">
        <f>IF(INDEX(Transactions!$J:$J,ROW()-8)="",0,INDEX(Transactions!$O:$O,ROW()-8))</f>
        <v>0</v>
      </c>
    </row>
    <row r="9630" spans="2:6" x14ac:dyDescent="0.15">
      <c r="B9630">
        <f ca="1">IF(INDEX(Transactions!$J:$J,ROW()-8)="",TODAY(),INDEX(Transactions!$G:$G,ROW()-8))</f>
        <v>46229</v>
      </c>
      <c r="F9630">
        <f>IF(INDEX(Transactions!$J:$J,ROW()-8)="",0,INDEX(Transactions!$O:$O,ROW()-8))</f>
        <v>0</v>
      </c>
    </row>
    <row r="9631" spans="2:6" x14ac:dyDescent="0.15">
      <c r="B9631">
        <f ca="1">IF(INDEX(Transactions!$J:$J,ROW()-8)="",TODAY(),INDEX(Transactions!$G:$G,ROW()-8))</f>
        <v>46229</v>
      </c>
      <c r="F9631">
        <f>IF(INDEX(Transactions!$J:$J,ROW()-8)="",0,INDEX(Transactions!$O:$O,ROW()-8))</f>
        <v>0</v>
      </c>
    </row>
    <row r="9632" spans="2:6" x14ac:dyDescent="0.15">
      <c r="B9632">
        <f ca="1">IF(INDEX(Transactions!$J:$J,ROW()-8)="",TODAY(),INDEX(Transactions!$G:$G,ROW()-8))</f>
        <v>46229</v>
      </c>
      <c r="F9632">
        <f>IF(INDEX(Transactions!$J:$J,ROW()-8)="",0,INDEX(Transactions!$O:$O,ROW()-8))</f>
        <v>0</v>
      </c>
    </row>
    <row r="9633" spans="2:6" x14ac:dyDescent="0.15">
      <c r="B9633">
        <f ca="1">IF(INDEX(Transactions!$J:$J,ROW()-8)="",TODAY(),INDEX(Transactions!$G:$G,ROW()-8))</f>
        <v>46229</v>
      </c>
      <c r="F9633">
        <f>IF(INDEX(Transactions!$J:$J,ROW()-8)="",0,INDEX(Transactions!$O:$O,ROW()-8))</f>
        <v>0</v>
      </c>
    </row>
    <row r="9634" spans="2:6" x14ac:dyDescent="0.15">
      <c r="B9634">
        <f ca="1">IF(INDEX(Transactions!$J:$J,ROW()-8)="",TODAY(),INDEX(Transactions!$G:$G,ROW()-8))</f>
        <v>46229</v>
      </c>
      <c r="F9634">
        <f>IF(INDEX(Transactions!$J:$J,ROW()-8)="",0,INDEX(Transactions!$O:$O,ROW()-8))</f>
        <v>0</v>
      </c>
    </row>
    <row r="9635" spans="2:6" x14ac:dyDescent="0.15">
      <c r="B9635">
        <f ca="1">IF(INDEX(Transactions!$J:$J,ROW()-8)="",TODAY(),INDEX(Transactions!$G:$G,ROW()-8))</f>
        <v>46229</v>
      </c>
      <c r="F9635">
        <f>IF(INDEX(Transactions!$J:$J,ROW()-8)="",0,INDEX(Transactions!$O:$O,ROW()-8))</f>
        <v>0</v>
      </c>
    </row>
    <row r="9636" spans="2:6" x14ac:dyDescent="0.15">
      <c r="B9636">
        <f ca="1">IF(INDEX(Transactions!$J:$J,ROW()-8)="",TODAY(),INDEX(Transactions!$G:$G,ROW()-8))</f>
        <v>46229</v>
      </c>
      <c r="F9636">
        <f>IF(INDEX(Transactions!$J:$J,ROW()-8)="",0,INDEX(Transactions!$O:$O,ROW()-8))</f>
        <v>0</v>
      </c>
    </row>
    <row r="9637" spans="2:6" x14ac:dyDescent="0.15">
      <c r="B9637">
        <f ca="1">IF(INDEX(Transactions!$J:$J,ROW()-8)="",TODAY(),INDEX(Transactions!$G:$G,ROW()-8))</f>
        <v>46229</v>
      </c>
      <c r="F9637">
        <f>IF(INDEX(Transactions!$J:$J,ROW()-8)="",0,INDEX(Transactions!$O:$O,ROW()-8))</f>
        <v>0</v>
      </c>
    </row>
    <row r="9638" spans="2:6" x14ac:dyDescent="0.15">
      <c r="B9638">
        <f ca="1">IF(INDEX(Transactions!$J:$J,ROW()-8)="",TODAY(),INDEX(Transactions!$G:$G,ROW()-8))</f>
        <v>46229</v>
      </c>
      <c r="F9638">
        <f>IF(INDEX(Transactions!$J:$J,ROW()-8)="",0,INDEX(Transactions!$O:$O,ROW()-8))</f>
        <v>0</v>
      </c>
    </row>
    <row r="9639" spans="2:6" x14ac:dyDescent="0.15">
      <c r="B9639">
        <f ca="1">IF(INDEX(Transactions!$J:$J,ROW()-8)="",TODAY(),INDEX(Transactions!$G:$G,ROW()-8))</f>
        <v>46229</v>
      </c>
      <c r="F9639">
        <f>IF(INDEX(Transactions!$J:$J,ROW()-8)="",0,INDEX(Transactions!$O:$O,ROW()-8))</f>
        <v>0</v>
      </c>
    </row>
    <row r="9640" spans="2:6" x14ac:dyDescent="0.15">
      <c r="B9640">
        <f ca="1">IF(INDEX(Transactions!$J:$J,ROW()-8)="",TODAY(),INDEX(Transactions!$G:$G,ROW()-8))</f>
        <v>46229</v>
      </c>
      <c r="F9640">
        <f>IF(INDEX(Transactions!$J:$J,ROW()-8)="",0,INDEX(Transactions!$O:$O,ROW()-8))</f>
        <v>0</v>
      </c>
    </row>
    <row r="9641" spans="2:6" x14ac:dyDescent="0.15">
      <c r="B9641">
        <f ca="1">IF(INDEX(Transactions!$J:$J,ROW()-8)="",TODAY(),INDEX(Transactions!$G:$G,ROW()-8))</f>
        <v>46229</v>
      </c>
      <c r="F9641">
        <f>IF(INDEX(Transactions!$J:$J,ROW()-8)="",0,INDEX(Transactions!$O:$O,ROW()-8))</f>
        <v>0</v>
      </c>
    </row>
    <row r="9642" spans="2:6" x14ac:dyDescent="0.15">
      <c r="B9642">
        <f ca="1">IF(INDEX(Transactions!$J:$J,ROW()-8)="",TODAY(),INDEX(Transactions!$G:$G,ROW()-8))</f>
        <v>46229</v>
      </c>
      <c r="F9642">
        <f>IF(INDEX(Transactions!$J:$J,ROW()-8)="",0,INDEX(Transactions!$O:$O,ROW()-8))</f>
        <v>0</v>
      </c>
    </row>
    <row r="9643" spans="2:6" x14ac:dyDescent="0.15">
      <c r="B9643">
        <f ca="1">IF(INDEX(Transactions!$J:$J,ROW()-8)="",TODAY(),INDEX(Transactions!$G:$G,ROW()-8))</f>
        <v>46229</v>
      </c>
      <c r="F9643">
        <f>IF(INDEX(Transactions!$J:$J,ROW()-8)="",0,INDEX(Transactions!$O:$O,ROW()-8))</f>
        <v>0</v>
      </c>
    </row>
    <row r="9644" spans="2:6" x14ac:dyDescent="0.15">
      <c r="B9644">
        <f ca="1">IF(INDEX(Transactions!$J:$J,ROW()-8)="",TODAY(),INDEX(Transactions!$G:$G,ROW()-8))</f>
        <v>46229</v>
      </c>
      <c r="F9644">
        <f>IF(INDEX(Transactions!$J:$J,ROW()-8)="",0,INDEX(Transactions!$O:$O,ROW()-8))</f>
        <v>0</v>
      </c>
    </row>
    <row r="9645" spans="2:6" x14ac:dyDescent="0.15">
      <c r="B9645">
        <f ca="1">IF(INDEX(Transactions!$J:$J,ROW()-8)="",TODAY(),INDEX(Transactions!$G:$G,ROW()-8))</f>
        <v>46229</v>
      </c>
      <c r="F9645">
        <f>IF(INDEX(Transactions!$J:$J,ROW()-8)="",0,INDEX(Transactions!$O:$O,ROW()-8))</f>
        <v>0</v>
      </c>
    </row>
    <row r="9646" spans="2:6" x14ac:dyDescent="0.15">
      <c r="B9646">
        <f ca="1">IF(INDEX(Transactions!$J:$J,ROW()-8)="",TODAY(),INDEX(Transactions!$G:$G,ROW()-8))</f>
        <v>46229</v>
      </c>
      <c r="F9646">
        <f>IF(INDEX(Transactions!$J:$J,ROW()-8)="",0,INDEX(Transactions!$O:$O,ROW()-8))</f>
        <v>0</v>
      </c>
    </row>
    <row r="9647" spans="2:6" x14ac:dyDescent="0.15">
      <c r="B9647">
        <f ca="1">IF(INDEX(Transactions!$J:$J,ROW()-8)="",TODAY(),INDEX(Transactions!$G:$G,ROW()-8))</f>
        <v>46229</v>
      </c>
      <c r="F9647">
        <f>IF(INDEX(Transactions!$J:$J,ROW()-8)="",0,INDEX(Transactions!$O:$O,ROW()-8))</f>
        <v>0</v>
      </c>
    </row>
    <row r="9648" spans="2:6" x14ac:dyDescent="0.15">
      <c r="B9648">
        <f ca="1">IF(INDEX(Transactions!$J:$J,ROW()-8)="",TODAY(),INDEX(Transactions!$G:$G,ROW()-8))</f>
        <v>46229</v>
      </c>
      <c r="F9648">
        <f>IF(INDEX(Transactions!$J:$J,ROW()-8)="",0,INDEX(Transactions!$O:$O,ROW()-8))</f>
        <v>0</v>
      </c>
    </row>
    <row r="9649" spans="2:6" x14ac:dyDescent="0.15">
      <c r="B9649">
        <f ca="1">IF(INDEX(Transactions!$J:$J,ROW()-8)="",TODAY(),INDEX(Transactions!$G:$G,ROW()-8))</f>
        <v>46229</v>
      </c>
      <c r="F9649">
        <f>IF(INDEX(Transactions!$J:$J,ROW()-8)="",0,INDEX(Transactions!$O:$O,ROW()-8))</f>
        <v>0</v>
      </c>
    </row>
    <row r="9650" spans="2:6" x14ac:dyDescent="0.15">
      <c r="B9650">
        <f ca="1">IF(INDEX(Transactions!$J:$J,ROW()-8)="",TODAY(),INDEX(Transactions!$G:$G,ROW()-8))</f>
        <v>46229</v>
      </c>
      <c r="F9650">
        <f>IF(INDEX(Transactions!$J:$J,ROW()-8)="",0,INDEX(Transactions!$O:$O,ROW()-8))</f>
        <v>0</v>
      </c>
    </row>
    <row r="9651" spans="2:6" x14ac:dyDescent="0.15">
      <c r="B9651">
        <f ca="1">IF(INDEX(Transactions!$J:$J,ROW()-8)="",TODAY(),INDEX(Transactions!$G:$G,ROW()-8))</f>
        <v>46229</v>
      </c>
      <c r="F9651">
        <f>IF(INDEX(Transactions!$J:$J,ROW()-8)="",0,INDEX(Transactions!$O:$O,ROW()-8))</f>
        <v>0</v>
      </c>
    </row>
    <row r="9652" spans="2:6" x14ac:dyDescent="0.15">
      <c r="B9652">
        <f ca="1">IF(INDEX(Transactions!$J:$J,ROW()-8)="",TODAY(),INDEX(Transactions!$G:$G,ROW()-8))</f>
        <v>46229</v>
      </c>
      <c r="F9652">
        <f>IF(INDEX(Transactions!$J:$J,ROW()-8)="",0,INDEX(Transactions!$O:$O,ROW()-8))</f>
        <v>0</v>
      </c>
    </row>
    <row r="9653" spans="2:6" x14ac:dyDescent="0.15">
      <c r="B9653">
        <f ca="1">IF(INDEX(Transactions!$J:$J,ROW()-8)="",TODAY(),INDEX(Transactions!$G:$G,ROW()-8))</f>
        <v>46229</v>
      </c>
      <c r="F9653">
        <f>IF(INDEX(Transactions!$J:$J,ROW()-8)="",0,INDEX(Transactions!$O:$O,ROW()-8))</f>
        <v>0</v>
      </c>
    </row>
    <row r="9654" spans="2:6" x14ac:dyDescent="0.15">
      <c r="B9654">
        <f ca="1">IF(INDEX(Transactions!$J:$J,ROW()-8)="",TODAY(),INDEX(Transactions!$G:$G,ROW()-8))</f>
        <v>46229</v>
      </c>
      <c r="F9654">
        <f>IF(INDEX(Transactions!$J:$J,ROW()-8)="",0,INDEX(Transactions!$O:$O,ROW()-8))</f>
        <v>0</v>
      </c>
    </row>
    <row r="9655" spans="2:6" x14ac:dyDescent="0.15">
      <c r="B9655">
        <f ca="1">IF(INDEX(Transactions!$J:$J,ROW()-8)="",TODAY(),INDEX(Transactions!$G:$G,ROW()-8))</f>
        <v>46229</v>
      </c>
      <c r="F9655">
        <f>IF(INDEX(Transactions!$J:$J,ROW()-8)="",0,INDEX(Transactions!$O:$O,ROW()-8))</f>
        <v>0</v>
      </c>
    </row>
    <row r="9656" spans="2:6" x14ac:dyDescent="0.15">
      <c r="B9656">
        <f ca="1">IF(INDEX(Transactions!$J:$J,ROW()-8)="",TODAY(),INDEX(Transactions!$G:$G,ROW()-8))</f>
        <v>46229</v>
      </c>
      <c r="F9656">
        <f>IF(INDEX(Transactions!$J:$J,ROW()-8)="",0,INDEX(Transactions!$O:$O,ROW()-8))</f>
        <v>0</v>
      </c>
    </row>
    <row r="9657" spans="2:6" x14ac:dyDescent="0.15">
      <c r="B9657">
        <f ca="1">IF(INDEX(Transactions!$J:$J,ROW()-8)="",TODAY(),INDEX(Transactions!$G:$G,ROW()-8))</f>
        <v>46229</v>
      </c>
      <c r="F9657">
        <f>IF(INDEX(Transactions!$J:$J,ROW()-8)="",0,INDEX(Transactions!$O:$O,ROW()-8))</f>
        <v>0</v>
      </c>
    </row>
    <row r="9658" spans="2:6" x14ac:dyDescent="0.15">
      <c r="B9658">
        <f ca="1">IF(INDEX(Transactions!$J:$J,ROW()-8)="",TODAY(),INDEX(Transactions!$G:$G,ROW()-8))</f>
        <v>46229</v>
      </c>
      <c r="F9658">
        <f>IF(INDEX(Transactions!$J:$J,ROW()-8)="",0,INDEX(Transactions!$O:$O,ROW()-8))</f>
        <v>0</v>
      </c>
    </row>
    <row r="9659" spans="2:6" x14ac:dyDescent="0.15">
      <c r="B9659">
        <f ca="1">IF(INDEX(Transactions!$J:$J,ROW()-8)="",TODAY(),INDEX(Transactions!$G:$G,ROW()-8))</f>
        <v>46229</v>
      </c>
      <c r="F9659">
        <f>IF(INDEX(Transactions!$J:$J,ROW()-8)="",0,INDEX(Transactions!$O:$O,ROW()-8))</f>
        <v>0</v>
      </c>
    </row>
    <row r="9660" spans="2:6" x14ac:dyDescent="0.15">
      <c r="B9660">
        <f ca="1">IF(INDEX(Transactions!$J:$J,ROW()-8)="",TODAY(),INDEX(Transactions!$G:$G,ROW()-8))</f>
        <v>46229</v>
      </c>
      <c r="F9660">
        <f>IF(INDEX(Transactions!$J:$J,ROW()-8)="",0,INDEX(Transactions!$O:$O,ROW()-8))</f>
        <v>0</v>
      </c>
    </row>
    <row r="9661" spans="2:6" x14ac:dyDescent="0.15">
      <c r="B9661">
        <f ca="1">IF(INDEX(Transactions!$J:$J,ROW()-8)="",TODAY(),INDEX(Transactions!$G:$G,ROW()-8))</f>
        <v>46229</v>
      </c>
      <c r="F9661">
        <f>IF(INDEX(Transactions!$J:$J,ROW()-8)="",0,INDEX(Transactions!$O:$O,ROW()-8))</f>
        <v>0</v>
      </c>
    </row>
    <row r="9662" spans="2:6" x14ac:dyDescent="0.15">
      <c r="B9662">
        <f ca="1">IF(INDEX(Transactions!$J:$J,ROW()-8)="",TODAY(),INDEX(Transactions!$G:$G,ROW()-8))</f>
        <v>46229</v>
      </c>
      <c r="F9662">
        <f>IF(INDEX(Transactions!$J:$J,ROW()-8)="",0,INDEX(Transactions!$O:$O,ROW()-8))</f>
        <v>0</v>
      </c>
    </row>
    <row r="9663" spans="2:6" x14ac:dyDescent="0.15">
      <c r="B9663">
        <f ca="1">IF(INDEX(Transactions!$J:$J,ROW()-8)="",TODAY(),INDEX(Transactions!$G:$G,ROW()-8))</f>
        <v>46229</v>
      </c>
      <c r="F9663">
        <f>IF(INDEX(Transactions!$J:$J,ROW()-8)="",0,INDEX(Transactions!$O:$O,ROW()-8))</f>
        <v>0</v>
      </c>
    </row>
    <row r="9664" spans="2:6" x14ac:dyDescent="0.15">
      <c r="B9664">
        <f ca="1">IF(INDEX(Transactions!$J:$J,ROW()-8)="",TODAY(),INDEX(Transactions!$G:$G,ROW()-8))</f>
        <v>46229</v>
      </c>
      <c r="F9664">
        <f>IF(INDEX(Transactions!$J:$J,ROW()-8)="",0,INDEX(Transactions!$O:$O,ROW()-8))</f>
        <v>0</v>
      </c>
    </row>
    <row r="9665" spans="2:6" x14ac:dyDescent="0.15">
      <c r="B9665">
        <f ca="1">IF(INDEX(Transactions!$J:$J,ROW()-8)="",TODAY(),INDEX(Transactions!$G:$G,ROW()-8))</f>
        <v>46229</v>
      </c>
      <c r="F9665">
        <f>IF(INDEX(Transactions!$J:$J,ROW()-8)="",0,INDEX(Transactions!$O:$O,ROW()-8))</f>
        <v>0</v>
      </c>
    </row>
    <row r="9666" spans="2:6" x14ac:dyDescent="0.15">
      <c r="B9666">
        <f ca="1">IF(INDEX(Transactions!$J:$J,ROW()-8)="",TODAY(),INDEX(Transactions!$G:$G,ROW()-8))</f>
        <v>46229</v>
      </c>
      <c r="F9666">
        <f>IF(INDEX(Transactions!$J:$J,ROW()-8)="",0,INDEX(Transactions!$O:$O,ROW()-8))</f>
        <v>0</v>
      </c>
    </row>
    <row r="9667" spans="2:6" x14ac:dyDescent="0.15">
      <c r="B9667">
        <f ca="1">IF(INDEX(Transactions!$J:$J,ROW()-8)="",TODAY(),INDEX(Transactions!$G:$G,ROW()-8))</f>
        <v>46229</v>
      </c>
      <c r="F9667">
        <f>IF(INDEX(Transactions!$J:$J,ROW()-8)="",0,INDEX(Transactions!$O:$O,ROW()-8))</f>
        <v>0</v>
      </c>
    </row>
    <row r="9668" spans="2:6" x14ac:dyDescent="0.15">
      <c r="B9668">
        <f ca="1">IF(INDEX(Transactions!$J:$J,ROW()-8)="",TODAY(),INDEX(Transactions!$G:$G,ROW()-8))</f>
        <v>46229</v>
      </c>
      <c r="F9668">
        <f>IF(INDEX(Transactions!$J:$J,ROW()-8)="",0,INDEX(Transactions!$O:$O,ROW()-8))</f>
        <v>0</v>
      </c>
    </row>
    <row r="9669" spans="2:6" x14ac:dyDescent="0.15">
      <c r="B9669">
        <f ca="1">IF(INDEX(Transactions!$J:$J,ROW()-8)="",TODAY(),INDEX(Transactions!$G:$G,ROW()-8))</f>
        <v>46229</v>
      </c>
      <c r="F9669">
        <f>IF(INDEX(Transactions!$J:$J,ROW()-8)="",0,INDEX(Transactions!$O:$O,ROW()-8))</f>
        <v>0</v>
      </c>
    </row>
    <row r="9670" spans="2:6" x14ac:dyDescent="0.15">
      <c r="B9670">
        <f ca="1">IF(INDEX(Transactions!$J:$J,ROW()-8)="",TODAY(),INDEX(Transactions!$G:$G,ROW()-8))</f>
        <v>46229</v>
      </c>
      <c r="F9670">
        <f>IF(INDEX(Transactions!$J:$J,ROW()-8)="",0,INDEX(Transactions!$O:$O,ROW()-8))</f>
        <v>0</v>
      </c>
    </row>
    <row r="9671" spans="2:6" x14ac:dyDescent="0.15">
      <c r="B9671">
        <f ca="1">IF(INDEX(Transactions!$J:$J,ROW()-8)="",TODAY(),INDEX(Transactions!$G:$G,ROW()-8))</f>
        <v>46229</v>
      </c>
      <c r="F9671">
        <f>IF(INDEX(Transactions!$J:$J,ROW()-8)="",0,INDEX(Transactions!$O:$O,ROW()-8))</f>
        <v>0</v>
      </c>
    </row>
    <row r="9672" spans="2:6" x14ac:dyDescent="0.15">
      <c r="B9672">
        <f ca="1">IF(INDEX(Transactions!$J:$J,ROW()-8)="",TODAY(),INDEX(Transactions!$G:$G,ROW()-8))</f>
        <v>46229</v>
      </c>
      <c r="F9672">
        <f>IF(INDEX(Transactions!$J:$J,ROW()-8)="",0,INDEX(Transactions!$O:$O,ROW()-8))</f>
        <v>0</v>
      </c>
    </row>
    <row r="9673" spans="2:6" x14ac:dyDescent="0.15">
      <c r="B9673">
        <f ca="1">IF(INDEX(Transactions!$J:$J,ROW()-8)="",TODAY(),INDEX(Transactions!$G:$G,ROW()-8))</f>
        <v>46229</v>
      </c>
      <c r="F9673">
        <f>IF(INDEX(Transactions!$J:$J,ROW()-8)="",0,INDEX(Transactions!$O:$O,ROW()-8))</f>
        <v>0</v>
      </c>
    </row>
    <row r="9674" spans="2:6" x14ac:dyDescent="0.15">
      <c r="B9674">
        <f ca="1">IF(INDEX(Transactions!$J:$J,ROW()-8)="",TODAY(),INDEX(Transactions!$G:$G,ROW()-8))</f>
        <v>46229</v>
      </c>
      <c r="F9674">
        <f>IF(INDEX(Transactions!$J:$J,ROW()-8)="",0,INDEX(Transactions!$O:$O,ROW()-8))</f>
        <v>0</v>
      </c>
    </row>
    <row r="9675" spans="2:6" x14ac:dyDescent="0.15">
      <c r="B9675">
        <f ca="1">IF(INDEX(Transactions!$J:$J,ROW()-8)="",TODAY(),INDEX(Transactions!$G:$G,ROW()-8))</f>
        <v>46229</v>
      </c>
      <c r="F9675">
        <f>IF(INDEX(Transactions!$J:$J,ROW()-8)="",0,INDEX(Transactions!$O:$O,ROW()-8))</f>
        <v>0</v>
      </c>
    </row>
    <row r="9676" spans="2:6" x14ac:dyDescent="0.15">
      <c r="B9676">
        <f ca="1">IF(INDEX(Transactions!$J:$J,ROW()-8)="",TODAY(),INDEX(Transactions!$G:$G,ROW()-8))</f>
        <v>46229</v>
      </c>
      <c r="F9676">
        <f>IF(INDEX(Transactions!$J:$J,ROW()-8)="",0,INDEX(Transactions!$O:$O,ROW()-8))</f>
        <v>0</v>
      </c>
    </row>
    <row r="9677" spans="2:6" x14ac:dyDescent="0.15">
      <c r="B9677">
        <f ca="1">IF(INDEX(Transactions!$J:$J,ROW()-8)="",TODAY(),INDEX(Transactions!$G:$G,ROW()-8))</f>
        <v>46229</v>
      </c>
      <c r="F9677">
        <f>IF(INDEX(Transactions!$J:$J,ROW()-8)="",0,INDEX(Transactions!$O:$O,ROW()-8))</f>
        <v>0</v>
      </c>
    </row>
    <row r="9678" spans="2:6" x14ac:dyDescent="0.15">
      <c r="B9678">
        <f ca="1">IF(INDEX(Transactions!$J:$J,ROW()-8)="",TODAY(),INDEX(Transactions!$G:$G,ROW()-8))</f>
        <v>46229</v>
      </c>
      <c r="F9678">
        <f>IF(INDEX(Transactions!$J:$J,ROW()-8)="",0,INDEX(Transactions!$O:$O,ROW()-8))</f>
        <v>0</v>
      </c>
    </row>
    <row r="9679" spans="2:6" x14ac:dyDescent="0.15">
      <c r="B9679">
        <f ca="1">IF(INDEX(Transactions!$J:$J,ROW()-8)="",TODAY(),INDEX(Transactions!$G:$G,ROW()-8))</f>
        <v>46229</v>
      </c>
      <c r="F9679">
        <f>IF(INDEX(Transactions!$J:$J,ROW()-8)="",0,INDEX(Transactions!$O:$O,ROW()-8))</f>
        <v>0</v>
      </c>
    </row>
    <row r="9680" spans="2:6" x14ac:dyDescent="0.15">
      <c r="B9680">
        <f ca="1">IF(INDEX(Transactions!$J:$J,ROW()-8)="",TODAY(),INDEX(Transactions!$G:$G,ROW()-8))</f>
        <v>46229</v>
      </c>
      <c r="F9680">
        <f>IF(INDEX(Transactions!$J:$J,ROW()-8)="",0,INDEX(Transactions!$O:$O,ROW()-8))</f>
        <v>0</v>
      </c>
    </row>
    <row r="9681" spans="2:6" x14ac:dyDescent="0.15">
      <c r="B9681">
        <f ca="1">IF(INDEX(Transactions!$J:$J,ROW()-8)="",TODAY(),INDEX(Transactions!$G:$G,ROW()-8))</f>
        <v>46229</v>
      </c>
      <c r="F9681">
        <f>IF(INDEX(Transactions!$J:$J,ROW()-8)="",0,INDEX(Transactions!$O:$O,ROW()-8))</f>
        <v>0</v>
      </c>
    </row>
    <row r="9682" spans="2:6" x14ac:dyDescent="0.15">
      <c r="B9682">
        <f ca="1">IF(INDEX(Transactions!$J:$J,ROW()-8)="",TODAY(),INDEX(Transactions!$G:$G,ROW()-8))</f>
        <v>46229</v>
      </c>
      <c r="F9682">
        <f>IF(INDEX(Transactions!$J:$J,ROW()-8)="",0,INDEX(Transactions!$O:$O,ROW()-8))</f>
        <v>0</v>
      </c>
    </row>
    <row r="9683" spans="2:6" x14ac:dyDescent="0.15">
      <c r="B9683">
        <f ca="1">IF(INDEX(Transactions!$J:$J,ROW()-8)="",TODAY(),INDEX(Transactions!$G:$G,ROW()-8))</f>
        <v>46229</v>
      </c>
      <c r="F9683">
        <f>IF(INDEX(Transactions!$J:$J,ROW()-8)="",0,INDEX(Transactions!$O:$O,ROW()-8))</f>
        <v>0</v>
      </c>
    </row>
    <row r="9684" spans="2:6" x14ac:dyDescent="0.15">
      <c r="B9684">
        <f ca="1">IF(INDEX(Transactions!$J:$J,ROW()-8)="",TODAY(),INDEX(Transactions!$G:$G,ROW()-8))</f>
        <v>46229</v>
      </c>
      <c r="F9684">
        <f>IF(INDEX(Transactions!$J:$J,ROW()-8)="",0,INDEX(Transactions!$O:$O,ROW()-8))</f>
        <v>0</v>
      </c>
    </row>
    <row r="9685" spans="2:6" x14ac:dyDescent="0.15">
      <c r="B9685">
        <f ca="1">IF(INDEX(Transactions!$J:$J,ROW()-8)="",TODAY(),INDEX(Transactions!$G:$G,ROW()-8))</f>
        <v>46229</v>
      </c>
      <c r="F9685">
        <f>IF(INDEX(Transactions!$J:$J,ROW()-8)="",0,INDEX(Transactions!$O:$O,ROW()-8))</f>
        <v>0</v>
      </c>
    </row>
    <row r="9686" spans="2:6" x14ac:dyDescent="0.15">
      <c r="B9686">
        <f ca="1">IF(INDEX(Transactions!$J:$J,ROW()-8)="",TODAY(),INDEX(Transactions!$G:$G,ROW()-8))</f>
        <v>46229</v>
      </c>
      <c r="F9686">
        <f>IF(INDEX(Transactions!$J:$J,ROW()-8)="",0,INDEX(Transactions!$O:$O,ROW()-8))</f>
        <v>0</v>
      </c>
    </row>
    <row r="9687" spans="2:6" x14ac:dyDescent="0.15">
      <c r="B9687">
        <f ca="1">IF(INDEX(Transactions!$J:$J,ROW()-8)="",TODAY(),INDEX(Transactions!$G:$G,ROW()-8))</f>
        <v>46229</v>
      </c>
      <c r="F9687">
        <f>IF(INDEX(Transactions!$J:$J,ROW()-8)="",0,INDEX(Transactions!$O:$O,ROW()-8))</f>
        <v>0</v>
      </c>
    </row>
    <row r="9688" spans="2:6" x14ac:dyDescent="0.15">
      <c r="B9688">
        <f ca="1">IF(INDEX(Transactions!$J:$J,ROW()-8)="",TODAY(),INDEX(Transactions!$G:$G,ROW()-8))</f>
        <v>46229</v>
      </c>
      <c r="F9688">
        <f>IF(INDEX(Transactions!$J:$J,ROW()-8)="",0,INDEX(Transactions!$O:$O,ROW()-8))</f>
        <v>0</v>
      </c>
    </row>
    <row r="9689" spans="2:6" x14ac:dyDescent="0.15">
      <c r="B9689">
        <f ca="1">IF(INDEX(Transactions!$J:$J,ROW()-8)="",TODAY(),INDEX(Transactions!$G:$G,ROW()-8))</f>
        <v>46229</v>
      </c>
      <c r="F9689">
        <f>IF(INDEX(Transactions!$J:$J,ROW()-8)="",0,INDEX(Transactions!$O:$O,ROW()-8))</f>
        <v>0</v>
      </c>
    </row>
    <row r="9690" spans="2:6" x14ac:dyDescent="0.15">
      <c r="B9690">
        <f ca="1">IF(INDEX(Transactions!$J:$J,ROW()-8)="",TODAY(),INDEX(Transactions!$G:$G,ROW()-8))</f>
        <v>46229</v>
      </c>
      <c r="F9690">
        <f>IF(INDEX(Transactions!$J:$J,ROW()-8)="",0,INDEX(Transactions!$O:$O,ROW()-8))</f>
        <v>0</v>
      </c>
    </row>
    <row r="9691" spans="2:6" x14ac:dyDescent="0.15">
      <c r="B9691">
        <f ca="1">IF(INDEX(Transactions!$J:$J,ROW()-8)="",TODAY(),INDEX(Transactions!$G:$G,ROW()-8))</f>
        <v>46229</v>
      </c>
      <c r="F9691">
        <f>IF(INDEX(Transactions!$J:$J,ROW()-8)="",0,INDEX(Transactions!$O:$O,ROW()-8))</f>
        <v>0</v>
      </c>
    </row>
    <row r="9692" spans="2:6" x14ac:dyDescent="0.15">
      <c r="B9692">
        <f ca="1">IF(INDEX(Transactions!$J:$J,ROW()-8)="",TODAY(),INDEX(Transactions!$G:$G,ROW()-8))</f>
        <v>46229</v>
      </c>
      <c r="F9692">
        <f>IF(INDEX(Transactions!$J:$J,ROW()-8)="",0,INDEX(Transactions!$O:$O,ROW()-8))</f>
        <v>0</v>
      </c>
    </row>
    <row r="9693" spans="2:6" x14ac:dyDescent="0.15">
      <c r="B9693">
        <f ca="1">IF(INDEX(Transactions!$J:$J,ROW()-8)="",TODAY(),INDEX(Transactions!$G:$G,ROW()-8))</f>
        <v>46229</v>
      </c>
      <c r="F9693">
        <f>IF(INDEX(Transactions!$J:$J,ROW()-8)="",0,INDEX(Transactions!$O:$O,ROW()-8))</f>
        <v>0</v>
      </c>
    </row>
    <row r="9694" spans="2:6" x14ac:dyDescent="0.15">
      <c r="B9694">
        <f ca="1">IF(INDEX(Transactions!$J:$J,ROW()-8)="",TODAY(),INDEX(Transactions!$G:$G,ROW()-8))</f>
        <v>46229</v>
      </c>
      <c r="F9694">
        <f>IF(INDEX(Transactions!$J:$J,ROW()-8)="",0,INDEX(Transactions!$O:$O,ROW()-8))</f>
        <v>0</v>
      </c>
    </row>
    <row r="9695" spans="2:6" x14ac:dyDescent="0.15">
      <c r="B9695">
        <f ca="1">IF(INDEX(Transactions!$J:$J,ROW()-8)="",TODAY(),INDEX(Transactions!$G:$G,ROW()-8))</f>
        <v>46229</v>
      </c>
      <c r="F9695">
        <f>IF(INDEX(Transactions!$J:$J,ROW()-8)="",0,INDEX(Transactions!$O:$O,ROW()-8))</f>
        <v>0</v>
      </c>
    </row>
    <row r="9696" spans="2:6" x14ac:dyDescent="0.15">
      <c r="B9696">
        <f ca="1">IF(INDEX(Transactions!$J:$J,ROW()-8)="",TODAY(),INDEX(Transactions!$G:$G,ROW()-8))</f>
        <v>46229</v>
      </c>
      <c r="F9696">
        <f>IF(INDEX(Transactions!$J:$J,ROW()-8)="",0,INDEX(Transactions!$O:$O,ROW()-8))</f>
        <v>0</v>
      </c>
    </row>
    <row r="9697" spans="2:6" x14ac:dyDescent="0.15">
      <c r="B9697">
        <f ca="1">IF(INDEX(Transactions!$J:$J,ROW()-8)="",TODAY(),INDEX(Transactions!$G:$G,ROW()-8))</f>
        <v>46229</v>
      </c>
      <c r="F9697">
        <f>IF(INDEX(Transactions!$J:$J,ROW()-8)="",0,INDEX(Transactions!$O:$O,ROW()-8))</f>
        <v>0</v>
      </c>
    </row>
    <row r="9698" spans="2:6" x14ac:dyDescent="0.15">
      <c r="B9698">
        <f ca="1">IF(INDEX(Transactions!$J:$J,ROW()-8)="",TODAY(),INDEX(Transactions!$G:$G,ROW()-8))</f>
        <v>46229</v>
      </c>
      <c r="F9698">
        <f>IF(INDEX(Transactions!$J:$J,ROW()-8)="",0,INDEX(Transactions!$O:$O,ROW()-8))</f>
        <v>0</v>
      </c>
    </row>
    <row r="9699" spans="2:6" x14ac:dyDescent="0.15">
      <c r="B9699">
        <f ca="1">IF(INDEX(Transactions!$J:$J,ROW()-8)="",TODAY(),INDEX(Transactions!$G:$G,ROW()-8))</f>
        <v>46229</v>
      </c>
      <c r="F9699">
        <f>IF(INDEX(Transactions!$J:$J,ROW()-8)="",0,INDEX(Transactions!$O:$O,ROW()-8))</f>
        <v>0</v>
      </c>
    </row>
    <row r="9700" spans="2:6" x14ac:dyDescent="0.15">
      <c r="B9700">
        <f ca="1">IF(INDEX(Transactions!$J:$J,ROW()-8)="",TODAY(),INDEX(Transactions!$G:$G,ROW()-8))</f>
        <v>46229</v>
      </c>
      <c r="F9700">
        <f>IF(INDEX(Transactions!$J:$J,ROW()-8)="",0,INDEX(Transactions!$O:$O,ROW()-8))</f>
        <v>0</v>
      </c>
    </row>
    <row r="9701" spans="2:6" x14ac:dyDescent="0.15">
      <c r="B9701">
        <f ca="1">IF(INDEX(Transactions!$J:$J,ROW()-8)="",TODAY(),INDEX(Transactions!$G:$G,ROW()-8))</f>
        <v>46229</v>
      </c>
      <c r="F9701">
        <f>IF(INDEX(Transactions!$J:$J,ROW()-8)="",0,INDEX(Transactions!$O:$O,ROW()-8))</f>
        <v>0</v>
      </c>
    </row>
    <row r="9702" spans="2:6" x14ac:dyDescent="0.15">
      <c r="B9702">
        <f ca="1">IF(INDEX(Transactions!$J:$J,ROW()-8)="",TODAY(),INDEX(Transactions!$G:$G,ROW()-8))</f>
        <v>46229</v>
      </c>
      <c r="F9702">
        <f>IF(INDEX(Transactions!$J:$J,ROW()-8)="",0,INDEX(Transactions!$O:$O,ROW()-8))</f>
        <v>0</v>
      </c>
    </row>
    <row r="9703" spans="2:6" x14ac:dyDescent="0.15">
      <c r="B9703">
        <f ca="1">IF(INDEX(Transactions!$J:$J,ROW()-8)="",TODAY(),INDEX(Transactions!$G:$G,ROW()-8))</f>
        <v>46229</v>
      </c>
      <c r="F9703">
        <f>IF(INDEX(Transactions!$J:$J,ROW()-8)="",0,INDEX(Transactions!$O:$O,ROW()-8))</f>
        <v>0</v>
      </c>
    </row>
    <row r="9704" spans="2:6" x14ac:dyDescent="0.15">
      <c r="B9704">
        <f ca="1">IF(INDEX(Transactions!$J:$J,ROW()-8)="",TODAY(),INDEX(Transactions!$G:$G,ROW()-8))</f>
        <v>46229</v>
      </c>
      <c r="F9704">
        <f>IF(INDEX(Transactions!$J:$J,ROW()-8)="",0,INDEX(Transactions!$O:$O,ROW()-8))</f>
        <v>0</v>
      </c>
    </row>
    <row r="9705" spans="2:6" x14ac:dyDescent="0.15">
      <c r="B9705">
        <f ca="1">IF(INDEX(Transactions!$J:$J,ROW()-8)="",TODAY(),INDEX(Transactions!$G:$G,ROW()-8))</f>
        <v>46229</v>
      </c>
      <c r="F9705">
        <f>IF(INDEX(Transactions!$J:$J,ROW()-8)="",0,INDEX(Transactions!$O:$O,ROW()-8))</f>
        <v>0</v>
      </c>
    </row>
    <row r="9706" spans="2:6" x14ac:dyDescent="0.15">
      <c r="B9706">
        <f ca="1">IF(INDEX(Transactions!$J:$J,ROW()-8)="",TODAY(),INDEX(Transactions!$G:$G,ROW()-8))</f>
        <v>46229</v>
      </c>
      <c r="F9706">
        <f>IF(INDEX(Transactions!$J:$J,ROW()-8)="",0,INDEX(Transactions!$O:$O,ROW()-8))</f>
        <v>0</v>
      </c>
    </row>
    <row r="9707" spans="2:6" x14ac:dyDescent="0.15">
      <c r="B9707">
        <f ca="1">IF(INDEX(Transactions!$J:$J,ROW()-8)="",TODAY(),INDEX(Transactions!$G:$G,ROW()-8))</f>
        <v>46229</v>
      </c>
      <c r="F9707">
        <f>IF(INDEX(Transactions!$J:$J,ROW()-8)="",0,INDEX(Transactions!$O:$O,ROW()-8))</f>
        <v>0</v>
      </c>
    </row>
    <row r="9708" spans="2:6" x14ac:dyDescent="0.15">
      <c r="B9708">
        <f ca="1">IF(INDEX(Transactions!$J:$J,ROW()-8)="",TODAY(),INDEX(Transactions!$G:$G,ROW()-8))</f>
        <v>46229</v>
      </c>
      <c r="F9708">
        <f>IF(INDEX(Transactions!$J:$J,ROW()-8)="",0,INDEX(Transactions!$O:$O,ROW()-8))</f>
        <v>0</v>
      </c>
    </row>
    <row r="9709" spans="2:6" x14ac:dyDescent="0.15">
      <c r="B9709">
        <f ca="1">IF(INDEX(Transactions!$J:$J,ROW()-8)="",TODAY(),INDEX(Transactions!$G:$G,ROW()-8))</f>
        <v>46229</v>
      </c>
      <c r="F9709">
        <f>IF(INDEX(Transactions!$J:$J,ROW()-8)="",0,INDEX(Transactions!$O:$O,ROW()-8))</f>
        <v>0</v>
      </c>
    </row>
    <row r="9710" spans="2:6" x14ac:dyDescent="0.15">
      <c r="B9710">
        <f ca="1">IF(INDEX(Transactions!$J:$J,ROW()-8)="",TODAY(),INDEX(Transactions!$G:$G,ROW()-8))</f>
        <v>46229</v>
      </c>
      <c r="F9710">
        <f>IF(INDEX(Transactions!$J:$J,ROW()-8)="",0,INDEX(Transactions!$O:$O,ROW()-8))</f>
        <v>0</v>
      </c>
    </row>
    <row r="9711" spans="2:6" x14ac:dyDescent="0.15">
      <c r="B9711">
        <f ca="1">IF(INDEX(Transactions!$J:$J,ROW()-8)="",TODAY(),INDEX(Transactions!$G:$G,ROW()-8))</f>
        <v>46229</v>
      </c>
      <c r="F9711">
        <f>IF(INDEX(Transactions!$J:$J,ROW()-8)="",0,INDEX(Transactions!$O:$O,ROW()-8))</f>
        <v>0</v>
      </c>
    </row>
    <row r="9712" spans="2:6" x14ac:dyDescent="0.15">
      <c r="B9712">
        <f ca="1">IF(INDEX(Transactions!$J:$J,ROW()-8)="",TODAY(),INDEX(Transactions!$G:$G,ROW()-8))</f>
        <v>46229</v>
      </c>
      <c r="F9712">
        <f>IF(INDEX(Transactions!$J:$J,ROW()-8)="",0,INDEX(Transactions!$O:$O,ROW()-8))</f>
        <v>0</v>
      </c>
    </row>
    <row r="9713" spans="2:6" x14ac:dyDescent="0.15">
      <c r="B9713">
        <f ca="1">IF(INDEX(Transactions!$J:$J,ROW()-8)="",TODAY(),INDEX(Transactions!$G:$G,ROW()-8))</f>
        <v>46229</v>
      </c>
      <c r="F9713">
        <f>IF(INDEX(Transactions!$J:$J,ROW()-8)="",0,INDEX(Transactions!$O:$O,ROW()-8))</f>
        <v>0</v>
      </c>
    </row>
    <row r="9714" spans="2:6" x14ac:dyDescent="0.15">
      <c r="B9714">
        <f ca="1">IF(INDEX(Transactions!$J:$J,ROW()-8)="",TODAY(),INDEX(Transactions!$G:$G,ROW()-8))</f>
        <v>46229</v>
      </c>
      <c r="F9714">
        <f>IF(INDEX(Transactions!$J:$J,ROW()-8)="",0,INDEX(Transactions!$O:$O,ROW()-8))</f>
        <v>0</v>
      </c>
    </row>
    <row r="9715" spans="2:6" x14ac:dyDescent="0.15">
      <c r="B9715">
        <f ca="1">IF(INDEX(Transactions!$J:$J,ROW()-8)="",TODAY(),INDEX(Transactions!$G:$G,ROW()-8))</f>
        <v>46229</v>
      </c>
      <c r="F9715">
        <f>IF(INDEX(Transactions!$J:$J,ROW()-8)="",0,INDEX(Transactions!$O:$O,ROW()-8))</f>
        <v>0</v>
      </c>
    </row>
    <row r="9716" spans="2:6" x14ac:dyDescent="0.15">
      <c r="B9716">
        <f ca="1">IF(INDEX(Transactions!$J:$J,ROW()-8)="",TODAY(),INDEX(Transactions!$G:$G,ROW()-8))</f>
        <v>46229</v>
      </c>
      <c r="F9716">
        <f>IF(INDEX(Transactions!$J:$J,ROW()-8)="",0,INDEX(Transactions!$O:$O,ROW()-8))</f>
        <v>0</v>
      </c>
    </row>
    <row r="9717" spans="2:6" x14ac:dyDescent="0.15">
      <c r="B9717">
        <f ca="1">IF(INDEX(Transactions!$J:$J,ROW()-8)="",TODAY(),INDEX(Transactions!$G:$G,ROW()-8))</f>
        <v>46229</v>
      </c>
      <c r="F9717">
        <f>IF(INDEX(Transactions!$J:$J,ROW()-8)="",0,INDEX(Transactions!$O:$O,ROW()-8))</f>
        <v>0</v>
      </c>
    </row>
    <row r="9718" spans="2:6" x14ac:dyDescent="0.15">
      <c r="B9718">
        <f ca="1">IF(INDEX(Transactions!$J:$J,ROW()-8)="",TODAY(),INDEX(Transactions!$G:$G,ROW()-8))</f>
        <v>46229</v>
      </c>
      <c r="F9718">
        <f>IF(INDEX(Transactions!$J:$J,ROW()-8)="",0,INDEX(Transactions!$O:$O,ROW()-8))</f>
        <v>0</v>
      </c>
    </row>
    <row r="9719" spans="2:6" x14ac:dyDescent="0.15">
      <c r="B9719">
        <f ca="1">IF(INDEX(Transactions!$J:$J,ROW()-8)="",TODAY(),INDEX(Transactions!$G:$G,ROW()-8))</f>
        <v>46229</v>
      </c>
      <c r="F9719">
        <f>IF(INDEX(Transactions!$J:$J,ROW()-8)="",0,INDEX(Transactions!$O:$O,ROW()-8))</f>
        <v>0</v>
      </c>
    </row>
    <row r="9720" spans="2:6" x14ac:dyDescent="0.15">
      <c r="B9720">
        <f ca="1">IF(INDEX(Transactions!$J:$J,ROW()-8)="",TODAY(),INDEX(Transactions!$G:$G,ROW()-8))</f>
        <v>46229</v>
      </c>
      <c r="F9720">
        <f>IF(INDEX(Transactions!$J:$J,ROW()-8)="",0,INDEX(Transactions!$O:$O,ROW()-8))</f>
        <v>0</v>
      </c>
    </row>
    <row r="9721" spans="2:6" x14ac:dyDescent="0.15">
      <c r="B9721">
        <f ca="1">IF(INDEX(Transactions!$J:$J,ROW()-8)="",TODAY(),INDEX(Transactions!$G:$G,ROW()-8))</f>
        <v>46229</v>
      </c>
      <c r="F9721">
        <f>IF(INDEX(Transactions!$J:$J,ROW()-8)="",0,INDEX(Transactions!$O:$O,ROW()-8))</f>
        <v>0</v>
      </c>
    </row>
    <row r="9722" spans="2:6" x14ac:dyDescent="0.15">
      <c r="B9722">
        <f ca="1">IF(INDEX(Transactions!$J:$J,ROW()-8)="",TODAY(),INDEX(Transactions!$G:$G,ROW()-8))</f>
        <v>46229</v>
      </c>
      <c r="F9722">
        <f>IF(INDEX(Transactions!$J:$J,ROW()-8)="",0,INDEX(Transactions!$O:$O,ROW()-8))</f>
        <v>0</v>
      </c>
    </row>
    <row r="9723" spans="2:6" x14ac:dyDescent="0.15">
      <c r="B9723">
        <f ca="1">IF(INDEX(Transactions!$J:$J,ROW()-8)="",TODAY(),INDEX(Transactions!$G:$G,ROW()-8))</f>
        <v>46229</v>
      </c>
      <c r="F9723">
        <f>IF(INDEX(Transactions!$J:$J,ROW()-8)="",0,INDEX(Transactions!$O:$O,ROW()-8))</f>
        <v>0</v>
      </c>
    </row>
    <row r="9724" spans="2:6" x14ac:dyDescent="0.15">
      <c r="B9724">
        <f ca="1">IF(INDEX(Transactions!$J:$J,ROW()-8)="",TODAY(),INDEX(Transactions!$G:$G,ROW()-8))</f>
        <v>46229</v>
      </c>
      <c r="F9724">
        <f>IF(INDEX(Transactions!$J:$J,ROW()-8)="",0,INDEX(Transactions!$O:$O,ROW()-8))</f>
        <v>0</v>
      </c>
    </row>
    <row r="9725" spans="2:6" x14ac:dyDescent="0.15">
      <c r="B9725">
        <f ca="1">IF(INDEX(Transactions!$J:$J,ROW()-8)="",TODAY(),INDEX(Transactions!$G:$G,ROW()-8))</f>
        <v>46229</v>
      </c>
      <c r="F9725">
        <f>IF(INDEX(Transactions!$J:$J,ROW()-8)="",0,INDEX(Transactions!$O:$O,ROW()-8))</f>
        <v>0</v>
      </c>
    </row>
    <row r="9726" spans="2:6" x14ac:dyDescent="0.15">
      <c r="B9726">
        <f ca="1">IF(INDEX(Transactions!$J:$J,ROW()-8)="",TODAY(),INDEX(Transactions!$G:$G,ROW()-8))</f>
        <v>46229</v>
      </c>
      <c r="F9726">
        <f>IF(INDEX(Transactions!$J:$J,ROW()-8)="",0,INDEX(Transactions!$O:$O,ROW()-8))</f>
        <v>0</v>
      </c>
    </row>
    <row r="9727" spans="2:6" x14ac:dyDescent="0.15">
      <c r="B9727">
        <f ca="1">IF(INDEX(Transactions!$J:$J,ROW()-8)="",TODAY(),INDEX(Transactions!$G:$G,ROW()-8))</f>
        <v>46229</v>
      </c>
      <c r="F9727">
        <f>IF(INDEX(Transactions!$J:$J,ROW()-8)="",0,INDEX(Transactions!$O:$O,ROW()-8))</f>
        <v>0</v>
      </c>
    </row>
    <row r="9728" spans="2:6" x14ac:dyDescent="0.15">
      <c r="B9728">
        <f ca="1">IF(INDEX(Transactions!$J:$J,ROW()-8)="",TODAY(),INDEX(Transactions!$G:$G,ROW()-8))</f>
        <v>46229</v>
      </c>
      <c r="F9728">
        <f>IF(INDEX(Transactions!$J:$J,ROW()-8)="",0,INDEX(Transactions!$O:$O,ROW()-8))</f>
        <v>0</v>
      </c>
    </row>
    <row r="9729" spans="2:6" x14ac:dyDescent="0.15">
      <c r="B9729">
        <f ca="1">IF(INDEX(Transactions!$J:$J,ROW()-8)="",TODAY(),INDEX(Transactions!$G:$G,ROW()-8))</f>
        <v>46229</v>
      </c>
      <c r="F9729">
        <f>IF(INDEX(Transactions!$J:$J,ROW()-8)="",0,INDEX(Transactions!$O:$O,ROW()-8))</f>
        <v>0</v>
      </c>
    </row>
    <row r="9730" spans="2:6" x14ac:dyDescent="0.15">
      <c r="B9730">
        <f ca="1">IF(INDEX(Transactions!$J:$J,ROW()-8)="",TODAY(),INDEX(Transactions!$G:$G,ROW()-8))</f>
        <v>46229</v>
      </c>
      <c r="F9730">
        <f>IF(INDEX(Transactions!$J:$J,ROW()-8)="",0,INDEX(Transactions!$O:$O,ROW()-8))</f>
        <v>0</v>
      </c>
    </row>
    <row r="9731" spans="2:6" x14ac:dyDescent="0.15">
      <c r="B9731">
        <f ca="1">IF(INDEX(Transactions!$J:$J,ROW()-8)="",TODAY(),INDEX(Transactions!$G:$G,ROW()-8))</f>
        <v>46229</v>
      </c>
      <c r="F9731">
        <f>IF(INDEX(Transactions!$J:$J,ROW()-8)="",0,INDEX(Transactions!$O:$O,ROW()-8))</f>
        <v>0</v>
      </c>
    </row>
    <row r="9732" spans="2:6" x14ac:dyDescent="0.15">
      <c r="B9732">
        <f ca="1">IF(INDEX(Transactions!$J:$J,ROW()-8)="",TODAY(),INDEX(Transactions!$G:$G,ROW()-8))</f>
        <v>46229</v>
      </c>
      <c r="F9732">
        <f>IF(INDEX(Transactions!$J:$J,ROW()-8)="",0,INDEX(Transactions!$O:$O,ROW()-8))</f>
        <v>0</v>
      </c>
    </row>
    <row r="9733" spans="2:6" x14ac:dyDescent="0.15">
      <c r="B9733">
        <f ca="1">IF(INDEX(Transactions!$J:$J,ROW()-8)="",TODAY(),INDEX(Transactions!$G:$G,ROW()-8))</f>
        <v>46229</v>
      </c>
      <c r="F9733">
        <f>IF(INDEX(Transactions!$J:$J,ROW()-8)="",0,INDEX(Transactions!$O:$O,ROW()-8))</f>
        <v>0</v>
      </c>
    </row>
    <row r="9734" spans="2:6" x14ac:dyDescent="0.15">
      <c r="B9734">
        <f ca="1">IF(INDEX(Transactions!$J:$J,ROW()-8)="",TODAY(),INDEX(Transactions!$G:$G,ROW()-8))</f>
        <v>46229</v>
      </c>
      <c r="F9734">
        <f>IF(INDEX(Transactions!$J:$J,ROW()-8)="",0,INDEX(Transactions!$O:$O,ROW()-8))</f>
        <v>0</v>
      </c>
    </row>
    <row r="9735" spans="2:6" x14ac:dyDescent="0.15">
      <c r="B9735">
        <f ca="1">IF(INDEX(Transactions!$J:$J,ROW()-8)="",TODAY(),INDEX(Transactions!$G:$G,ROW()-8))</f>
        <v>46229</v>
      </c>
      <c r="F9735">
        <f>IF(INDEX(Transactions!$J:$J,ROW()-8)="",0,INDEX(Transactions!$O:$O,ROW()-8))</f>
        <v>0</v>
      </c>
    </row>
    <row r="9736" spans="2:6" x14ac:dyDescent="0.15">
      <c r="B9736">
        <f ca="1">IF(INDEX(Transactions!$J:$J,ROW()-8)="",TODAY(),INDEX(Transactions!$G:$G,ROW()-8))</f>
        <v>46229</v>
      </c>
      <c r="F9736">
        <f>IF(INDEX(Transactions!$J:$J,ROW()-8)="",0,INDEX(Transactions!$O:$O,ROW()-8))</f>
        <v>0</v>
      </c>
    </row>
    <row r="9737" spans="2:6" x14ac:dyDescent="0.15">
      <c r="B9737">
        <f ca="1">IF(INDEX(Transactions!$J:$J,ROW()-8)="",TODAY(),INDEX(Transactions!$G:$G,ROW()-8))</f>
        <v>46229</v>
      </c>
      <c r="F9737">
        <f>IF(INDEX(Transactions!$J:$J,ROW()-8)="",0,INDEX(Transactions!$O:$O,ROW()-8))</f>
        <v>0</v>
      </c>
    </row>
    <row r="9738" spans="2:6" x14ac:dyDescent="0.15">
      <c r="B9738">
        <f ca="1">IF(INDEX(Transactions!$J:$J,ROW()-8)="",TODAY(),INDEX(Transactions!$G:$G,ROW()-8))</f>
        <v>46229</v>
      </c>
      <c r="F9738">
        <f>IF(INDEX(Transactions!$J:$J,ROW()-8)="",0,INDEX(Transactions!$O:$O,ROW()-8))</f>
        <v>0</v>
      </c>
    </row>
    <row r="9739" spans="2:6" x14ac:dyDescent="0.15">
      <c r="B9739">
        <f ca="1">IF(INDEX(Transactions!$J:$J,ROW()-8)="",TODAY(),INDEX(Transactions!$G:$G,ROW()-8))</f>
        <v>46229</v>
      </c>
      <c r="F9739">
        <f>IF(INDEX(Transactions!$J:$J,ROW()-8)="",0,INDEX(Transactions!$O:$O,ROW()-8))</f>
        <v>0</v>
      </c>
    </row>
    <row r="9740" spans="2:6" x14ac:dyDescent="0.15">
      <c r="B9740">
        <f ca="1">IF(INDEX(Transactions!$J:$J,ROW()-8)="",TODAY(),INDEX(Transactions!$G:$G,ROW()-8))</f>
        <v>46229</v>
      </c>
      <c r="F9740">
        <f>IF(INDEX(Transactions!$J:$J,ROW()-8)="",0,INDEX(Transactions!$O:$O,ROW()-8))</f>
        <v>0</v>
      </c>
    </row>
    <row r="9741" spans="2:6" x14ac:dyDescent="0.15">
      <c r="B9741">
        <f ca="1">IF(INDEX(Transactions!$J:$J,ROW()-8)="",TODAY(),INDEX(Transactions!$G:$G,ROW()-8))</f>
        <v>46229</v>
      </c>
      <c r="F9741">
        <f>IF(INDEX(Transactions!$J:$J,ROW()-8)="",0,INDEX(Transactions!$O:$O,ROW()-8))</f>
        <v>0</v>
      </c>
    </row>
    <row r="9742" spans="2:6" x14ac:dyDescent="0.15">
      <c r="B9742">
        <f ca="1">IF(INDEX(Transactions!$J:$J,ROW()-8)="",TODAY(),INDEX(Transactions!$G:$G,ROW()-8))</f>
        <v>46229</v>
      </c>
      <c r="F9742">
        <f>IF(INDEX(Transactions!$J:$J,ROW()-8)="",0,INDEX(Transactions!$O:$O,ROW()-8))</f>
        <v>0</v>
      </c>
    </row>
    <row r="9743" spans="2:6" x14ac:dyDescent="0.15">
      <c r="B9743">
        <f ca="1">IF(INDEX(Transactions!$J:$J,ROW()-8)="",TODAY(),INDEX(Transactions!$G:$G,ROW()-8))</f>
        <v>46229</v>
      </c>
      <c r="F9743">
        <f>IF(INDEX(Transactions!$J:$J,ROW()-8)="",0,INDEX(Transactions!$O:$O,ROW()-8))</f>
        <v>0</v>
      </c>
    </row>
    <row r="9744" spans="2:6" x14ac:dyDescent="0.15">
      <c r="B9744">
        <f ca="1">IF(INDEX(Transactions!$J:$J,ROW()-8)="",TODAY(),INDEX(Transactions!$G:$G,ROW()-8))</f>
        <v>46229</v>
      </c>
      <c r="F9744">
        <f>IF(INDEX(Transactions!$J:$J,ROW()-8)="",0,INDEX(Transactions!$O:$O,ROW()-8))</f>
        <v>0</v>
      </c>
    </row>
    <row r="9745" spans="2:6" x14ac:dyDescent="0.15">
      <c r="B9745">
        <f ca="1">IF(INDEX(Transactions!$J:$J,ROW()-8)="",TODAY(),INDEX(Transactions!$G:$G,ROW()-8))</f>
        <v>46229</v>
      </c>
      <c r="F9745">
        <f>IF(INDEX(Transactions!$J:$J,ROW()-8)="",0,INDEX(Transactions!$O:$O,ROW()-8))</f>
        <v>0</v>
      </c>
    </row>
    <row r="9746" spans="2:6" x14ac:dyDescent="0.15">
      <c r="B9746">
        <f ca="1">IF(INDEX(Transactions!$J:$J,ROW()-8)="",TODAY(),INDEX(Transactions!$G:$G,ROW()-8))</f>
        <v>46229</v>
      </c>
      <c r="F9746">
        <f>IF(INDEX(Transactions!$J:$J,ROW()-8)="",0,INDEX(Transactions!$O:$O,ROW()-8))</f>
        <v>0</v>
      </c>
    </row>
    <row r="9747" spans="2:6" x14ac:dyDescent="0.15">
      <c r="B9747">
        <f ca="1">IF(INDEX(Transactions!$J:$J,ROW()-8)="",TODAY(),INDEX(Transactions!$G:$G,ROW()-8))</f>
        <v>46229</v>
      </c>
      <c r="F9747">
        <f>IF(INDEX(Transactions!$J:$J,ROW()-8)="",0,INDEX(Transactions!$O:$O,ROW()-8))</f>
        <v>0</v>
      </c>
    </row>
    <row r="9748" spans="2:6" x14ac:dyDescent="0.15">
      <c r="B9748">
        <f ca="1">IF(INDEX(Transactions!$J:$J,ROW()-8)="",TODAY(),INDEX(Transactions!$G:$G,ROW()-8))</f>
        <v>46229</v>
      </c>
      <c r="F9748">
        <f>IF(INDEX(Transactions!$J:$J,ROW()-8)="",0,INDEX(Transactions!$O:$O,ROW()-8))</f>
        <v>0</v>
      </c>
    </row>
    <row r="9749" spans="2:6" x14ac:dyDescent="0.15">
      <c r="B9749">
        <f ca="1">IF(INDEX(Transactions!$J:$J,ROW()-8)="",TODAY(),INDEX(Transactions!$G:$G,ROW()-8))</f>
        <v>46229</v>
      </c>
      <c r="F9749">
        <f>IF(INDEX(Transactions!$J:$J,ROW()-8)="",0,INDEX(Transactions!$O:$O,ROW()-8))</f>
        <v>0</v>
      </c>
    </row>
    <row r="9750" spans="2:6" x14ac:dyDescent="0.15">
      <c r="B9750">
        <f ca="1">IF(INDEX(Transactions!$J:$J,ROW()-8)="",TODAY(),INDEX(Transactions!$G:$G,ROW()-8))</f>
        <v>46229</v>
      </c>
      <c r="F9750">
        <f>IF(INDEX(Transactions!$J:$J,ROW()-8)="",0,INDEX(Transactions!$O:$O,ROW()-8))</f>
        <v>0</v>
      </c>
    </row>
    <row r="9751" spans="2:6" x14ac:dyDescent="0.15">
      <c r="B9751">
        <f ca="1">IF(INDEX(Transactions!$J:$J,ROW()-8)="",TODAY(),INDEX(Transactions!$G:$G,ROW()-8))</f>
        <v>46229</v>
      </c>
      <c r="F9751">
        <f>IF(INDEX(Transactions!$J:$J,ROW()-8)="",0,INDEX(Transactions!$O:$O,ROW()-8))</f>
        <v>0</v>
      </c>
    </row>
    <row r="9752" spans="2:6" x14ac:dyDescent="0.15">
      <c r="B9752">
        <f ca="1">IF(INDEX(Transactions!$J:$J,ROW()-8)="",TODAY(),INDEX(Transactions!$G:$G,ROW()-8))</f>
        <v>46229</v>
      </c>
      <c r="F9752">
        <f>IF(INDEX(Transactions!$J:$J,ROW()-8)="",0,INDEX(Transactions!$O:$O,ROW()-8))</f>
        <v>0</v>
      </c>
    </row>
    <row r="9753" spans="2:6" x14ac:dyDescent="0.15">
      <c r="B9753">
        <f ca="1">IF(INDEX(Transactions!$J:$J,ROW()-8)="",TODAY(),INDEX(Transactions!$G:$G,ROW()-8))</f>
        <v>46229</v>
      </c>
      <c r="F9753">
        <f>IF(INDEX(Transactions!$J:$J,ROW()-8)="",0,INDEX(Transactions!$O:$O,ROW()-8))</f>
        <v>0</v>
      </c>
    </row>
    <row r="9754" spans="2:6" x14ac:dyDescent="0.15">
      <c r="B9754">
        <f ca="1">IF(INDEX(Transactions!$J:$J,ROW()-8)="",TODAY(),INDEX(Transactions!$G:$G,ROW()-8))</f>
        <v>46229</v>
      </c>
      <c r="F9754">
        <f>IF(INDEX(Transactions!$J:$J,ROW()-8)="",0,INDEX(Transactions!$O:$O,ROW()-8))</f>
        <v>0</v>
      </c>
    </row>
    <row r="9755" spans="2:6" x14ac:dyDescent="0.15">
      <c r="B9755">
        <f ca="1">IF(INDEX(Transactions!$J:$J,ROW()-8)="",TODAY(),INDEX(Transactions!$G:$G,ROW()-8))</f>
        <v>46229</v>
      </c>
      <c r="F9755">
        <f>IF(INDEX(Transactions!$J:$J,ROW()-8)="",0,INDEX(Transactions!$O:$O,ROW()-8))</f>
        <v>0</v>
      </c>
    </row>
    <row r="9756" spans="2:6" x14ac:dyDescent="0.15">
      <c r="B9756">
        <f ca="1">IF(INDEX(Transactions!$J:$J,ROW()-8)="",TODAY(),INDEX(Transactions!$G:$G,ROW()-8))</f>
        <v>46229</v>
      </c>
      <c r="F9756">
        <f>IF(INDEX(Transactions!$J:$J,ROW()-8)="",0,INDEX(Transactions!$O:$O,ROW()-8))</f>
        <v>0</v>
      </c>
    </row>
    <row r="9757" spans="2:6" x14ac:dyDescent="0.15">
      <c r="B9757">
        <f ca="1">IF(INDEX(Transactions!$J:$J,ROW()-8)="",TODAY(),INDEX(Transactions!$G:$G,ROW()-8))</f>
        <v>46229</v>
      </c>
      <c r="F9757">
        <f>IF(INDEX(Transactions!$J:$J,ROW()-8)="",0,INDEX(Transactions!$O:$O,ROW()-8))</f>
        <v>0</v>
      </c>
    </row>
    <row r="9758" spans="2:6" x14ac:dyDescent="0.15">
      <c r="B9758">
        <f ca="1">IF(INDEX(Transactions!$J:$J,ROW()-8)="",TODAY(),INDEX(Transactions!$G:$G,ROW()-8))</f>
        <v>46229</v>
      </c>
      <c r="F9758">
        <f>IF(INDEX(Transactions!$J:$J,ROW()-8)="",0,INDEX(Transactions!$O:$O,ROW()-8))</f>
        <v>0</v>
      </c>
    </row>
    <row r="9759" spans="2:6" x14ac:dyDescent="0.15">
      <c r="B9759">
        <f ca="1">IF(INDEX(Transactions!$J:$J,ROW()-8)="",TODAY(),INDEX(Transactions!$G:$G,ROW()-8))</f>
        <v>46229</v>
      </c>
      <c r="F9759">
        <f>IF(INDEX(Transactions!$J:$J,ROW()-8)="",0,INDEX(Transactions!$O:$O,ROW()-8))</f>
        <v>0</v>
      </c>
    </row>
    <row r="9760" spans="2:6" x14ac:dyDescent="0.15">
      <c r="B9760">
        <f ca="1">IF(INDEX(Transactions!$J:$J,ROW()-8)="",TODAY(),INDEX(Transactions!$G:$G,ROW()-8))</f>
        <v>46229</v>
      </c>
      <c r="F9760">
        <f>IF(INDEX(Transactions!$J:$J,ROW()-8)="",0,INDEX(Transactions!$O:$O,ROW()-8))</f>
        <v>0</v>
      </c>
    </row>
    <row r="9761" spans="2:6" x14ac:dyDescent="0.15">
      <c r="B9761">
        <f ca="1">IF(INDEX(Transactions!$J:$J,ROW()-8)="",TODAY(),INDEX(Transactions!$G:$G,ROW()-8))</f>
        <v>46229</v>
      </c>
      <c r="F9761">
        <f>IF(INDEX(Transactions!$J:$J,ROW()-8)="",0,INDEX(Transactions!$O:$O,ROW()-8))</f>
        <v>0</v>
      </c>
    </row>
    <row r="9762" spans="2:6" x14ac:dyDescent="0.15">
      <c r="B9762">
        <f ca="1">IF(INDEX(Transactions!$J:$J,ROW()-8)="",TODAY(),INDEX(Transactions!$G:$G,ROW()-8))</f>
        <v>46229</v>
      </c>
      <c r="F9762">
        <f>IF(INDEX(Transactions!$J:$J,ROW()-8)="",0,INDEX(Transactions!$O:$O,ROW()-8))</f>
        <v>0</v>
      </c>
    </row>
    <row r="9763" spans="2:6" x14ac:dyDescent="0.15">
      <c r="B9763">
        <f ca="1">IF(INDEX(Transactions!$J:$J,ROW()-8)="",TODAY(),INDEX(Transactions!$G:$G,ROW()-8))</f>
        <v>46229</v>
      </c>
      <c r="F9763">
        <f>IF(INDEX(Transactions!$J:$J,ROW()-8)="",0,INDEX(Transactions!$O:$O,ROW()-8))</f>
        <v>0</v>
      </c>
    </row>
    <row r="9764" spans="2:6" x14ac:dyDescent="0.15">
      <c r="B9764">
        <f ca="1">IF(INDEX(Transactions!$J:$J,ROW()-8)="",TODAY(),INDEX(Transactions!$G:$G,ROW()-8))</f>
        <v>46229</v>
      </c>
      <c r="F9764">
        <f>IF(INDEX(Transactions!$J:$J,ROW()-8)="",0,INDEX(Transactions!$O:$O,ROW()-8))</f>
        <v>0</v>
      </c>
    </row>
    <row r="9765" spans="2:6" x14ac:dyDescent="0.15">
      <c r="B9765">
        <f ca="1">IF(INDEX(Transactions!$J:$J,ROW()-8)="",TODAY(),INDEX(Transactions!$G:$G,ROW()-8))</f>
        <v>46229</v>
      </c>
      <c r="F9765">
        <f>IF(INDEX(Transactions!$J:$J,ROW()-8)="",0,INDEX(Transactions!$O:$O,ROW()-8))</f>
        <v>0</v>
      </c>
    </row>
    <row r="9766" spans="2:6" x14ac:dyDescent="0.15">
      <c r="B9766">
        <f ca="1">IF(INDEX(Transactions!$J:$J,ROW()-8)="",TODAY(),INDEX(Transactions!$G:$G,ROW()-8))</f>
        <v>46229</v>
      </c>
      <c r="F9766">
        <f>IF(INDEX(Transactions!$J:$J,ROW()-8)="",0,INDEX(Transactions!$O:$O,ROW()-8))</f>
        <v>0</v>
      </c>
    </row>
    <row r="9767" spans="2:6" x14ac:dyDescent="0.15">
      <c r="B9767">
        <f ca="1">IF(INDEX(Transactions!$J:$J,ROW()-8)="",TODAY(),INDEX(Transactions!$G:$G,ROW()-8))</f>
        <v>46229</v>
      </c>
      <c r="F9767">
        <f>IF(INDEX(Transactions!$J:$J,ROW()-8)="",0,INDEX(Transactions!$O:$O,ROW()-8))</f>
        <v>0</v>
      </c>
    </row>
    <row r="9768" spans="2:6" x14ac:dyDescent="0.15">
      <c r="B9768">
        <f ca="1">IF(INDEX(Transactions!$J:$J,ROW()-8)="",TODAY(),INDEX(Transactions!$G:$G,ROW()-8))</f>
        <v>46229</v>
      </c>
      <c r="F9768">
        <f>IF(INDEX(Transactions!$J:$J,ROW()-8)="",0,INDEX(Transactions!$O:$O,ROW()-8))</f>
        <v>0</v>
      </c>
    </row>
    <row r="9769" spans="2:6" x14ac:dyDescent="0.15">
      <c r="B9769">
        <f ca="1">IF(INDEX(Transactions!$J:$J,ROW()-8)="",TODAY(),INDEX(Transactions!$G:$G,ROW()-8))</f>
        <v>46229</v>
      </c>
      <c r="F9769">
        <f>IF(INDEX(Transactions!$J:$J,ROW()-8)="",0,INDEX(Transactions!$O:$O,ROW()-8))</f>
        <v>0</v>
      </c>
    </row>
    <row r="9770" spans="2:6" x14ac:dyDescent="0.15">
      <c r="B9770">
        <f ca="1">IF(INDEX(Transactions!$J:$J,ROW()-8)="",TODAY(),INDEX(Transactions!$G:$G,ROW()-8))</f>
        <v>46229</v>
      </c>
      <c r="F9770">
        <f>IF(INDEX(Transactions!$J:$J,ROW()-8)="",0,INDEX(Transactions!$O:$O,ROW()-8))</f>
        <v>0</v>
      </c>
    </row>
    <row r="9771" spans="2:6" x14ac:dyDescent="0.15">
      <c r="B9771">
        <f ca="1">IF(INDEX(Transactions!$J:$J,ROW()-8)="",TODAY(),INDEX(Transactions!$G:$G,ROW()-8))</f>
        <v>46229</v>
      </c>
      <c r="F9771">
        <f>IF(INDEX(Transactions!$J:$J,ROW()-8)="",0,INDEX(Transactions!$O:$O,ROW()-8))</f>
        <v>0</v>
      </c>
    </row>
    <row r="9772" spans="2:6" x14ac:dyDescent="0.15">
      <c r="B9772">
        <f ca="1">IF(INDEX(Transactions!$J:$J,ROW()-8)="",TODAY(),INDEX(Transactions!$G:$G,ROW()-8))</f>
        <v>46229</v>
      </c>
      <c r="F9772">
        <f>IF(INDEX(Transactions!$J:$J,ROW()-8)="",0,INDEX(Transactions!$O:$O,ROW()-8))</f>
        <v>0</v>
      </c>
    </row>
    <row r="9773" spans="2:6" x14ac:dyDescent="0.15">
      <c r="B9773">
        <f ca="1">IF(INDEX(Transactions!$J:$J,ROW()-8)="",TODAY(),INDEX(Transactions!$G:$G,ROW()-8))</f>
        <v>46229</v>
      </c>
      <c r="F9773">
        <f>IF(INDEX(Transactions!$J:$J,ROW()-8)="",0,INDEX(Transactions!$O:$O,ROW()-8))</f>
        <v>0</v>
      </c>
    </row>
    <row r="9774" spans="2:6" x14ac:dyDescent="0.15">
      <c r="B9774">
        <f ca="1">IF(INDEX(Transactions!$J:$J,ROW()-8)="",TODAY(),INDEX(Transactions!$G:$G,ROW()-8))</f>
        <v>46229</v>
      </c>
      <c r="F9774">
        <f>IF(INDEX(Transactions!$J:$J,ROW()-8)="",0,INDEX(Transactions!$O:$O,ROW()-8))</f>
        <v>0</v>
      </c>
    </row>
    <row r="9775" spans="2:6" x14ac:dyDescent="0.15">
      <c r="B9775">
        <f ca="1">IF(INDEX(Transactions!$J:$J,ROW()-8)="",TODAY(),INDEX(Transactions!$G:$G,ROW()-8))</f>
        <v>46229</v>
      </c>
      <c r="F9775">
        <f>IF(INDEX(Transactions!$J:$J,ROW()-8)="",0,INDEX(Transactions!$O:$O,ROW()-8))</f>
        <v>0</v>
      </c>
    </row>
    <row r="9776" spans="2:6" x14ac:dyDescent="0.15">
      <c r="B9776">
        <f ca="1">IF(INDEX(Transactions!$J:$J,ROW()-8)="",TODAY(),INDEX(Transactions!$G:$G,ROW()-8))</f>
        <v>46229</v>
      </c>
      <c r="F9776">
        <f>IF(INDEX(Transactions!$J:$J,ROW()-8)="",0,INDEX(Transactions!$O:$O,ROW()-8))</f>
        <v>0</v>
      </c>
    </row>
    <row r="9777" spans="2:6" x14ac:dyDescent="0.15">
      <c r="B9777">
        <f ca="1">IF(INDEX(Transactions!$J:$J,ROW()-8)="",TODAY(),INDEX(Transactions!$G:$G,ROW()-8))</f>
        <v>46229</v>
      </c>
      <c r="F9777">
        <f>IF(INDEX(Transactions!$J:$J,ROW()-8)="",0,INDEX(Transactions!$O:$O,ROW()-8))</f>
        <v>0</v>
      </c>
    </row>
    <row r="9778" spans="2:6" x14ac:dyDescent="0.15">
      <c r="B9778">
        <f ca="1">IF(INDEX(Transactions!$J:$J,ROW()-8)="",TODAY(),INDEX(Transactions!$G:$G,ROW()-8))</f>
        <v>46229</v>
      </c>
      <c r="F9778">
        <f>IF(INDEX(Transactions!$J:$J,ROW()-8)="",0,INDEX(Transactions!$O:$O,ROW()-8))</f>
        <v>0</v>
      </c>
    </row>
    <row r="9779" spans="2:6" x14ac:dyDescent="0.15">
      <c r="B9779">
        <f ca="1">IF(INDEX(Transactions!$J:$J,ROW()-8)="",TODAY(),INDEX(Transactions!$G:$G,ROW()-8))</f>
        <v>46229</v>
      </c>
      <c r="F9779">
        <f>IF(INDEX(Transactions!$J:$J,ROW()-8)="",0,INDEX(Transactions!$O:$O,ROW()-8))</f>
        <v>0</v>
      </c>
    </row>
    <row r="9780" spans="2:6" x14ac:dyDescent="0.15">
      <c r="B9780">
        <f ca="1">IF(INDEX(Transactions!$J:$J,ROW()-8)="",TODAY(),INDEX(Transactions!$G:$G,ROW()-8))</f>
        <v>46229</v>
      </c>
      <c r="F9780">
        <f>IF(INDEX(Transactions!$J:$J,ROW()-8)="",0,INDEX(Transactions!$O:$O,ROW()-8))</f>
        <v>0</v>
      </c>
    </row>
    <row r="9781" spans="2:6" x14ac:dyDescent="0.15">
      <c r="B9781">
        <f ca="1">IF(INDEX(Transactions!$J:$J,ROW()-8)="",TODAY(),INDEX(Transactions!$G:$G,ROW()-8))</f>
        <v>46229</v>
      </c>
      <c r="F9781">
        <f>IF(INDEX(Transactions!$J:$J,ROW()-8)="",0,INDEX(Transactions!$O:$O,ROW()-8))</f>
        <v>0</v>
      </c>
    </row>
    <row r="9782" spans="2:6" x14ac:dyDescent="0.15">
      <c r="B9782">
        <f ca="1">IF(INDEX(Transactions!$J:$J,ROW()-8)="",TODAY(),INDEX(Transactions!$G:$G,ROW()-8))</f>
        <v>46229</v>
      </c>
      <c r="F9782">
        <f>IF(INDEX(Transactions!$J:$J,ROW()-8)="",0,INDEX(Transactions!$O:$O,ROW()-8))</f>
        <v>0</v>
      </c>
    </row>
    <row r="9783" spans="2:6" x14ac:dyDescent="0.15">
      <c r="B9783">
        <f ca="1">IF(INDEX(Transactions!$J:$J,ROW()-8)="",TODAY(),INDEX(Transactions!$G:$G,ROW()-8))</f>
        <v>46229</v>
      </c>
      <c r="F9783">
        <f>IF(INDEX(Transactions!$J:$J,ROW()-8)="",0,INDEX(Transactions!$O:$O,ROW()-8))</f>
        <v>0</v>
      </c>
    </row>
    <row r="9784" spans="2:6" x14ac:dyDescent="0.15">
      <c r="B9784">
        <f ca="1">IF(INDEX(Transactions!$J:$J,ROW()-8)="",TODAY(),INDEX(Transactions!$G:$G,ROW()-8))</f>
        <v>46229</v>
      </c>
      <c r="F9784">
        <f>IF(INDEX(Transactions!$J:$J,ROW()-8)="",0,INDEX(Transactions!$O:$O,ROW()-8))</f>
        <v>0</v>
      </c>
    </row>
    <row r="9785" spans="2:6" x14ac:dyDescent="0.15">
      <c r="B9785">
        <f ca="1">IF(INDEX(Transactions!$J:$J,ROW()-8)="",TODAY(),INDEX(Transactions!$G:$G,ROW()-8))</f>
        <v>46229</v>
      </c>
      <c r="F9785">
        <f>IF(INDEX(Transactions!$J:$J,ROW()-8)="",0,INDEX(Transactions!$O:$O,ROW()-8))</f>
        <v>0</v>
      </c>
    </row>
    <row r="9786" spans="2:6" x14ac:dyDescent="0.15">
      <c r="B9786">
        <f ca="1">IF(INDEX(Transactions!$J:$J,ROW()-8)="",TODAY(),INDEX(Transactions!$G:$G,ROW()-8))</f>
        <v>46229</v>
      </c>
      <c r="F9786">
        <f>IF(INDEX(Transactions!$J:$J,ROW()-8)="",0,INDEX(Transactions!$O:$O,ROW()-8))</f>
        <v>0</v>
      </c>
    </row>
    <row r="9787" spans="2:6" x14ac:dyDescent="0.15">
      <c r="B9787">
        <f ca="1">IF(INDEX(Transactions!$J:$J,ROW()-8)="",TODAY(),INDEX(Transactions!$G:$G,ROW()-8))</f>
        <v>46229</v>
      </c>
      <c r="F9787">
        <f>IF(INDEX(Transactions!$J:$J,ROW()-8)="",0,INDEX(Transactions!$O:$O,ROW()-8))</f>
        <v>0</v>
      </c>
    </row>
    <row r="9788" spans="2:6" x14ac:dyDescent="0.15">
      <c r="B9788">
        <f ca="1">IF(INDEX(Transactions!$J:$J,ROW()-8)="",TODAY(),INDEX(Transactions!$G:$G,ROW()-8))</f>
        <v>46229</v>
      </c>
      <c r="F9788">
        <f>IF(INDEX(Transactions!$J:$J,ROW()-8)="",0,INDEX(Transactions!$O:$O,ROW()-8))</f>
        <v>0</v>
      </c>
    </row>
    <row r="9789" spans="2:6" x14ac:dyDescent="0.15">
      <c r="B9789">
        <f ca="1">IF(INDEX(Transactions!$J:$J,ROW()-8)="",TODAY(),INDEX(Transactions!$G:$G,ROW()-8))</f>
        <v>46229</v>
      </c>
      <c r="F9789">
        <f>IF(INDEX(Transactions!$J:$J,ROW()-8)="",0,INDEX(Transactions!$O:$O,ROW()-8))</f>
        <v>0</v>
      </c>
    </row>
    <row r="9790" spans="2:6" x14ac:dyDescent="0.15">
      <c r="B9790">
        <f ca="1">IF(INDEX(Transactions!$J:$J,ROW()-8)="",TODAY(),INDEX(Transactions!$G:$G,ROW()-8))</f>
        <v>46229</v>
      </c>
      <c r="F9790">
        <f>IF(INDEX(Transactions!$J:$J,ROW()-8)="",0,INDEX(Transactions!$O:$O,ROW()-8))</f>
        <v>0</v>
      </c>
    </row>
    <row r="9791" spans="2:6" x14ac:dyDescent="0.15">
      <c r="B9791">
        <f ca="1">IF(INDEX(Transactions!$J:$J,ROW()-8)="",TODAY(),INDEX(Transactions!$G:$G,ROW()-8))</f>
        <v>46229</v>
      </c>
      <c r="F9791">
        <f>IF(INDEX(Transactions!$J:$J,ROW()-8)="",0,INDEX(Transactions!$O:$O,ROW()-8))</f>
        <v>0</v>
      </c>
    </row>
    <row r="9792" spans="2:6" x14ac:dyDescent="0.15">
      <c r="B9792">
        <f ca="1">IF(INDEX(Transactions!$J:$J,ROW()-8)="",TODAY(),INDEX(Transactions!$G:$G,ROW()-8))</f>
        <v>46229</v>
      </c>
      <c r="F9792">
        <f>IF(INDEX(Transactions!$J:$J,ROW()-8)="",0,INDEX(Transactions!$O:$O,ROW()-8))</f>
        <v>0</v>
      </c>
    </row>
    <row r="9793" spans="2:6" x14ac:dyDescent="0.15">
      <c r="B9793">
        <f ca="1">IF(INDEX(Transactions!$J:$J,ROW()-8)="",TODAY(),INDEX(Transactions!$G:$G,ROW()-8))</f>
        <v>46229</v>
      </c>
      <c r="F9793">
        <f>IF(INDEX(Transactions!$J:$J,ROW()-8)="",0,INDEX(Transactions!$O:$O,ROW()-8))</f>
        <v>0</v>
      </c>
    </row>
    <row r="9794" spans="2:6" x14ac:dyDescent="0.15">
      <c r="B9794">
        <f ca="1">IF(INDEX(Transactions!$J:$J,ROW()-8)="",TODAY(),INDEX(Transactions!$G:$G,ROW()-8))</f>
        <v>46229</v>
      </c>
      <c r="F9794">
        <f>IF(INDEX(Transactions!$J:$J,ROW()-8)="",0,INDEX(Transactions!$O:$O,ROW()-8))</f>
        <v>0</v>
      </c>
    </row>
    <row r="9795" spans="2:6" x14ac:dyDescent="0.15">
      <c r="B9795">
        <f ca="1">IF(INDEX(Transactions!$J:$J,ROW()-8)="",TODAY(),INDEX(Transactions!$G:$G,ROW()-8))</f>
        <v>46229</v>
      </c>
      <c r="F9795">
        <f>IF(INDEX(Transactions!$J:$J,ROW()-8)="",0,INDEX(Transactions!$O:$O,ROW()-8))</f>
        <v>0</v>
      </c>
    </row>
    <row r="9796" spans="2:6" x14ac:dyDescent="0.15">
      <c r="B9796">
        <f ca="1">IF(INDEX(Transactions!$J:$J,ROW()-8)="",TODAY(),INDEX(Transactions!$G:$G,ROW()-8))</f>
        <v>46229</v>
      </c>
      <c r="F9796">
        <f>IF(INDEX(Transactions!$J:$J,ROW()-8)="",0,INDEX(Transactions!$O:$O,ROW()-8))</f>
        <v>0</v>
      </c>
    </row>
    <row r="9797" spans="2:6" x14ac:dyDescent="0.15">
      <c r="B9797">
        <f ca="1">IF(INDEX(Transactions!$J:$J,ROW()-8)="",TODAY(),INDEX(Transactions!$G:$G,ROW()-8))</f>
        <v>46229</v>
      </c>
      <c r="F9797">
        <f>IF(INDEX(Transactions!$J:$J,ROW()-8)="",0,INDEX(Transactions!$O:$O,ROW()-8))</f>
        <v>0</v>
      </c>
    </row>
    <row r="9798" spans="2:6" x14ac:dyDescent="0.15">
      <c r="B9798">
        <f ca="1">IF(INDEX(Transactions!$J:$J,ROW()-8)="",TODAY(),INDEX(Transactions!$G:$G,ROW()-8))</f>
        <v>46229</v>
      </c>
      <c r="F9798">
        <f>IF(INDEX(Transactions!$J:$J,ROW()-8)="",0,INDEX(Transactions!$O:$O,ROW()-8))</f>
        <v>0</v>
      </c>
    </row>
    <row r="9799" spans="2:6" x14ac:dyDescent="0.15">
      <c r="B9799">
        <f ca="1">IF(INDEX(Transactions!$J:$J,ROW()-8)="",TODAY(),INDEX(Transactions!$G:$G,ROW()-8))</f>
        <v>46229</v>
      </c>
      <c r="F9799">
        <f>IF(INDEX(Transactions!$J:$J,ROW()-8)="",0,INDEX(Transactions!$O:$O,ROW()-8))</f>
        <v>0</v>
      </c>
    </row>
    <row r="9800" spans="2:6" x14ac:dyDescent="0.15">
      <c r="B9800">
        <f ca="1">IF(INDEX(Transactions!$J:$J,ROW()-8)="",TODAY(),INDEX(Transactions!$G:$G,ROW()-8))</f>
        <v>46229</v>
      </c>
      <c r="F9800">
        <f>IF(INDEX(Transactions!$J:$J,ROW()-8)="",0,INDEX(Transactions!$O:$O,ROW()-8))</f>
        <v>0</v>
      </c>
    </row>
    <row r="9801" spans="2:6" x14ac:dyDescent="0.15">
      <c r="B9801">
        <f ca="1">IF(INDEX(Transactions!$J:$J,ROW()-8)="",TODAY(),INDEX(Transactions!$G:$G,ROW()-8))</f>
        <v>46229</v>
      </c>
      <c r="F9801">
        <f>IF(INDEX(Transactions!$J:$J,ROW()-8)="",0,INDEX(Transactions!$O:$O,ROW()-8))</f>
        <v>0</v>
      </c>
    </row>
    <row r="9802" spans="2:6" x14ac:dyDescent="0.15">
      <c r="B9802">
        <f ca="1">IF(INDEX(Transactions!$J:$J,ROW()-8)="",TODAY(),INDEX(Transactions!$G:$G,ROW()-8))</f>
        <v>46229</v>
      </c>
      <c r="F9802">
        <f>IF(INDEX(Transactions!$J:$J,ROW()-8)="",0,INDEX(Transactions!$O:$O,ROW()-8))</f>
        <v>0</v>
      </c>
    </row>
    <row r="9803" spans="2:6" x14ac:dyDescent="0.15">
      <c r="B9803">
        <f ca="1">IF(INDEX(Transactions!$J:$J,ROW()-8)="",TODAY(),INDEX(Transactions!$G:$G,ROW()-8))</f>
        <v>46229</v>
      </c>
      <c r="F9803">
        <f>IF(INDEX(Transactions!$J:$J,ROW()-8)="",0,INDEX(Transactions!$O:$O,ROW()-8))</f>
        <v>0</v>
      </c>
    </row>
    <row r="9804" spans="2:6" x14ac:dyDescent="0.15">
      <c r="B9804">
        <f ca="1">IF(INDEX(Transactions!$J:$J,ROW()-8)="",TODAY(),INDEX(Transactions!$G:$G,ROW()-8))</f>
        <v>46229</v>
      </c>
      <c r="F9804">
        <f>IF(INDEX(Transactions!$J:$J,ROW()-8)="",0,INDEX(Transactions!$O:$O,ROW()-8))</f>
        <v>0</v>
      </c>
    </row>
    <row r="9805" spans="2:6" x14ac:dyDescent="0.15">
      <c r="B9805">
        <f ca="1">IF(INDEX(Transactions!$J:$J,ROW()-8)="",TODAY(),INDEX(Transactions!$G:$G,ROW()-8))</f>
        <v>46229</v>
      </c>
      <c r="F9805">
        <f>IF(INDEX(Transactions!$J:$J,ROW()-8)="",0,INDEX(Transactions!$O:$O,ROW()-8))</f>
        <v>0</v>
      </c>
    </row>
    <row r="9806" spans="2:6" x14ac:dyDescent="0.15">
      <c r="B9806">
        <f ca="1">IF(INDEX(Transactions!$J:$J,ROW()-8)="",TODAY(),INDEX(Transactions!$G:$G,ROW()-8))</f>
        <v>46229</v>
      </c>
      <c r="F9806">
        <f>IF(INDEX(Transactions!$J:$J,ROW()-8)="",0,INDEX(Transactions!$O:$O,ROW()-8))</f>
        <v>0</v>
      </c>
    </row>
    <row r="9807" spans="2:6" x14ac:dyDescent="0.15">
      <c r="B9807">
        <f ca="1">IF(INDEX(Transactions!$J:$J,ROW()-8)="",TODAY(),INDEX(Transactions!$G:$G,ROW()-8))</f>
        <v>46229</v>
      </c>
      <c r="F9807">
        <f>IF(INDEX(Transactions!$J:$J,ROW()-8)="",0,INDEX(Transactions!$O:$O,ROW()-8))</f>
        <v>0</v>
      </c>
    </row>
    <row r="9808" spans="2:6" x14ac:dyDescent="0.15">
      <c r="B9808">
        <f ca="1">IF(INDEX(Transactions!$J:$J,ROW()-8)="",TODAY(),INDEX(Transactions!$G:$G,ROW()-8))</f>
        <v>46229</v>
      </c>
      <c r="F9808">
        <f>IF(INDEX(Transactions!$J:$J,ROW()-8)="",0,INDEX(Transactions!$O:$O,ROW()-8))</f>
        <v>0</v>
      </c>
    </row>
    <row r="9809" spans="2:6" x14ac:dyDescent="0.15">
      <c r="B9809">
        <f ca="1">IF(INDEX(Transactions!$J:$J,ROW()-8)="",TODAY(),INDEX(Transactions!$G:$G,ROW()-8))</f>
        <v>46229</v>
      </c>
      <c r="F9809">
        <f>IF(INDEX(Transactions!$J:$J,ROW()-8)="",0,INDEX(Transactions!$O:$O,ROW()-8))</f>
        <v>0</v>
      </c>
    </row>
    <row r="9810" spans="2:6" x14ac:dyDescent="0.15">
      <c r="B9810">
        <f ca="1">IF(INDEX(Transactions!$J:$J,ROW()-8)="",TODAY(),INDEX(Transactions!$G:$G,ROW()-8))</f>
        <v>46229</v>
      </c>
      <c r="F9810">
        <f>IF(INDEX(Transactions!$J:$J,ROW()-8)="",0,INDEX(Transactions!$O:$O,ROW()-8))</f>
        <v>0</v>
      </c>
    </row>
    <row r="9811" spans="2:6" x14ac:dyDescent="0.15">
      <c r="B9811">
        <f ca="1">IF(INDEX(Transactions!$J:$J,ROW()-8)="",TODAY(),INDEX(Transactions!$G:$G,ROW()-8))</f>
        <v>46229</v>
      </c>
      <c r="F9811">
        <f>IF(INDEX(Transactions!$J:$J,ROW()-8)="",0,INDEX(Transactions!$O:$O,ROW()-8))</f>
        <v>0</v>
      </c>
    </row>
    <row r="9812" spans="2:6" x14ac:dyDescent="0.15">
      <c r="B9812">
        <f ca="1">IF(INDEX(Transactions!$J:$J,ROW()-8)="",TODAY(),INDEX(Transactions!$G:$G,ROW()-8))</f>
        <v>46229</v>
      </c>
      <c r="F9812">
        <f>IF(INDEX(Transactions!$J:$J,ROW()-8)="",0,INDEX(Transactions!$O:$O,ROW()-8))</f>
        <v>0</v>
      </c>
    </row>
    <row r="9813" spans="2:6" x14ac:dyDescent="0.15">
      <c r="B9813">
        <f ca="1">IF(INDEX(Transactions!$J:$J,ROW()-8)="",TODAY(),INDEX(Transactions!$G:$G,ROW()-8))</f>
        <v>46229</v>
      </c>
      <c r="F9813">
        <f>IF(INDEX(Transactions!$J:$J,ROW()-8)="",0,INDEX(Transactions!$O:$O,ROW()-8))</f>
        <v>0</v>
      </c>
    </row>
    <row r="9814" spans="2:6" x14ac:dyDescent="0.15">
      <c r="B9814">
        <f ca="1">IF(INDEX(Transactions!$J:$J,ROW()-8)="",TODAY(),INDEX(Transactions!$G:$G,ROW()-8))</f>
        <v>46229</v>
      </c>
      <c r="F9814">
        <f>IF(INDEX(Transactions!$J:$J,ROW()-8)="",0,INDEX(Transactions!$O:$O,ROW()-8))</f>
        <v>0</v>
      </c>
    </row>
    <row r="9815" spans="2:6" x14ac:dyDescent="0.15">
      <c r="B9815">
        <f ca="1">IF(INDEX(Transactions!$J:$J,ROW()-8)="",TODAY(),INDEX(Transactions!$G:$G,ROW()-8))</f>
        <v>46229</v>
      </c>
      <c r="F9815">
        <f>IF(INDEX(Transactions!$J:$J,ROW()-8)="",0,INDEX(Transactions!$O:$O,ROW()-8))</f>
        <v>0</v>
      </c>
    </row>
    <row r="9816" spans="2:6" x14ac:dyDescent="0.15">
      <c r="B9816">
        <f ca="1">IF(INDEX(Transactions!$J:$J,ROW()-8)="",TODAY(),INDEX(Transactions!$G:$G,ROW()-8))</f>
        <v>46229</v>
      </c>
      <c r="F9816">
        <f>IF(INDEX(Transactions!$J:$J,ROW()-8)="",0,INDEX(Transactions!$O:$O,ROW()-8))</f>
        <v>0</v>
      </c>
    </row>
    <row r="9817" spans="2:6" x14ac:dyDescent="0.15">
      <c r="B9817">
        <f ca="1">IF(INDEX(Transactions!$J:$J,ROW()-8)="",TODAY(),INDEX(Transactions!$G:$G,ROW()-8))</f>
        <v>46229</v>
      </c>
      <c r="F9817">
        <f>IF(INDEX(Transactions!$J:$J,ROW()-8)="",0,INDEX(Transactions!$O:$O,ROW()-8))</f>
        <v>0</v>
      </c>
    </row>
    <row r="9818" spans="2:6" x14ac:dyDescent="0.15">
      <c r="B9818">
        <f ca="1">IF(INDEX(Transactions!$J:$J,ROW()-8)="",TODAY(),INDEX(Transactions!$G:$G,ROW()-8))</f>
        <v>46229</v>
      </c>
      <c r="F9818">
        <f>IF(INDEX(Transactions!$J:$J,ROW()-8)="",0,INDEX(Transactions!$O:$O,ROW()-8))</f>
        <v>0</v>
      </c>
    </row>
    <row r="9819" spans="2:6" x14ac:dyDescent="0.15">
      <c r="B9819">
        <f ca="1">IF(INDEX(Transactions!$J:$J,ROW()-8)="",TODAY(),INDEX(Transactions!$G:$G,ROW()-8))</f>
        <v>46229</v>
      </c>
      <c r="F9819">
        <f>IF(INDEX(Transactions!$J:$J,ROW()-8)="",0,INDEX(Transactions!$O:$O,ROW()-8))</f>
        <v>0</v>
      </c>
    </row>
    <row r="9820" spans="2:6" x14ac:dyDescent="0.15">
      <c r="B9820">
        <f ca="1">IF(INDEX(Transactions!$J:$J,ROW()-8)="",TODAY(),INDEX(Transactions!$G:$G,ROW()-8))</f>
        <v>46229</v>
      </c>
      <c r="F9820">
        <f>IF(INDEX(Transactions!$J:$J,ROW()-8)="",0,INDEX(Transactions!$O:$O,ROW()-8))</f>
        <v>0</v>
      </c>
    </row>
    <row r="9821" spans="2:6" x14ac:dyDescent="0.15">
      <c r="B9821">
        <f ca="1">IF(INDEX(Transactions!$J:$J,ROW()-8)="",TODAY(),INDEX(Transactions!$G:$G,ROW()-8))</f>
        <v>46229</v>
      </c>
      <c r="F9821">
        <f>IF(INDEX(Transactions!$J:$J,ROW()-8)="",0,INDEX(Transactions!$O:$O,ROW()-8))</f>
        <v>0</v>
      </c>
    </row>
    <row r="9822" spans="2:6" x14ac:dyDescent="0.15">
      <c r="B9822">
        <f ca="1">IF(INDEX(Transactions!$J:$J,ROW()-8)="",TODAY(),INDEX(Transactions!$G:$G,ROW()-8))</f>
        <v>46229</v>
      </c>
      <c r="F9822">
        <f>IF(INDEX(Transactions!$J:$J,ROW()-8)="",0,INDEX(Transactions!$O:$O,ROW()-8))</f>
        <v>0</v>
      </c>
    </row>
    <row r="9823" spans="2:6" x14ac:dyDescent="0.15">
      <c r="B9823">
        <f ca="1">IF(INDEX(Transactions!$J:$J,ROW()-8)="",TODAY(),INDEX(Transactions!$G:$G,ROW()-8))</f>
        <v>46229</v>
      </c>
      <c r="F9823">
        <f>IF(INDEX(Transactions!$J:$J,ROW()-8)="",0,INDEX(Transactions!$O:$O,ROW()-8))</f>
        <v>0</v>
      </c>
    </row>
    <row r="9824" spans="2:6" x14ac:dyDescent="0.15">
      <c r="B9824">
        <f ca="1">IF(INDEX(Transactions!$J:$J,ROW()-8)="",TODAY(),INDEX(Transactions!$G:$G,ROW()-8))</f>
        <v>46229</v>
      </c>
      <c r="F9824">
        <f>IF(INDEX(Transactions!$J:$J,ROW()-8)="",0,INDEX(Transactions!$O:$O,ROW()-8))</f>
        <v>0</v>
      </c>
    </row>
    <row r="9825" spans="2:6" x14ac:dyDescent="0.15">
      <c r="B9825">
        <f ca="1">IF(INDEX(Transactions!$J:$J,ROW()-8)="",TODAY(),INDEX(Transactions!$G:$G,ROW()-8))</f>
        <v>46229</v>
      </c>
      <c r="F9825">
        <f>IF(INDEX(Transactions!$J:$J,ROW()-8)="",0,INDEX(Transactions!$O:$O,ROW()-8))</f>
        <v>0</v>
      </c>
    </row>
    <row r="9826" spans="2:6" x14ac:dyDescent="0.15">
      <c r="B9826">
        <f ca="1">IF(INDEX(Transactions!$J:$J,ROW()-8)="",TODAY(),INDEX(Transactions!$G:$G,ROW()-8))</f>
        <v>46229</v>
      </c>
      <c r="F9826">
        <f>IF(INDEX(Transactions!$J:$J,ROW()-8)="",0,INDEX(Transactions!$O:$O,ROW()-8))</f>
        <v>0</v>
      </c>
    </row>
    <row r="9827" spans="2:6" x14ac:dyDescent="0.15">
      <c r="B9827">
        <f ca="1">IF(INDEX(Transactions!$J:$J,ROW()-8)="",TODAY(),INDEX(Transactions!$G:$G,ROW()-8))</f>
        <v>46229</v>
      </c>
      <c r="F9827">
        <f>IF(INDEX(Transactions!$J:$J,ROW()-8)="",0,INDEX(Transactions!$O:$O,ROW()-8))</f>
        <v>0</v>
      </c>
    </row>
    <row r="9828" spans="2:6" x14ac:dyDescent="0.15">
      <c r="B9828">
        <f ca="1">IF(INDEX(Transactions!$J:$J,ROW()-8)="",TODAY(),INDEX(Transactions!$G:$G,ROW()-8))</f>
        <v>46229</v>
      </c>
      <c r="F9828">
        <f>IF(INDEX(Transactions!$J:$J,ROW()-8)="",0,INDEX(Transactions!$O:$O,ROW()-8))</f>
        <v>0</v>
      </c>
    </row>
    <row r="9829" spans="2:6" x14ac:dyDescent="0.15">
      <c r="B9829">
        <f ca="1">IF(INDEX(Transactions!$J:$J,ROW()-8)="",TODAY(),INDEX(Transactions!$G:$G,ROW()-8))</f>
        <v>46229</v>
      </c>
      <c r="F9829">
        <f>IF(INDEX(Transactions!$J:$J,ROW()-8)="",0,INDEX(Transactions!$O:$O,ROW()-8))</f>
        <v>0</v>
      </c>
    </row>
    <row r="9830" spans="2:6" x14ac:dyDescent="0.15">
      <c r="B9830">
        <f ca="1">IF(INDEX(Transactions!$J:$J,ROW()-8)="",TODAY(),INDEX(Transactions!$G:$G,ROW()-8))</f>
        <v>46229</v>
      </c>
      <c r="F9830">
        <f>IF(INDEX(Transactions!$J:$J,ROW()-8)="",0,INDEX(Transactions!$O:$O,ROW()-8))</f>
        <v>0</v>
      </c>
    </row>
    <row r="9831" spans="2:6" x14ac:dyDescent="0.15">
      <c r="B9831">
        <f ca="1">IF(INDEX(Transactions!$J:$J,ROW()-8)="",TODAY(),INDEX(Transactions!$G:$G,ROW()-8))</f>
        <v>46229</v>
      </c>
      <c r="F9831">
        <f>IF(INDEX(Transactions!$J:$J,ROW()-8)="",0,INDEX(Transactions!$O:$O,ROW()-8))</f>
        <v>0</v>
      </c>
    </row>
    <row r="9832" spans="2:6" x14ac:dyDescent="0.15">
      <c r="B9832">
        <f ca="1">IF(INDEX(Transactions!$J:$J,ROW()-8)="",TODAY(),INDEX(Transactions!$G:$G,ROW()-8))</f>
        <v>46229</v>
      </c>
      <c r="F9832">
        <f>IF(INDEX(Transactions!$J:$J,ROW()-8)="",0,INDEX(Transactions!$O:$O,ROW()-8))</f>
        <v>0</v>
      </c>
    </row>
    <row r="9833" spans="2:6" x14ac:dyDescent="0.15">
      <c r="B9833">
        <f ca="1">IF(INDEX(Transactions!$J:$J,ROW()-8)="",TODAY(),INDEX(Transactions!$G:$G,ROW()-8))</f>
        <v>46229</v>
      </c>
      <c r="F9833">
        <f>IF(INDEX(Transactions!$J:$J,ROW()-8)="",0,INDEX(Transactions!$O:$O,ROW()-8))</f>
        <v>0</v>
      </c>
    </row>
    <row r="9834" spans="2:6" x14ac:dyDescent="0.15">
      <c r="B9834">
        <f ca="1">IF(INDEX(Transactions!$J:$J,ROW()-8)="",TODAY(),INDEX(Transactions!$G:$G,ROW()-8))</f>
        <v>46229</v>
      </c>
      <c r="F9834">
        <f>IF(INDEX(Transactions!$J:$J,ROW()-8)="",0,INDEX(Transactions!$O:$O,ROW()-8))</f>
        <v>0</v>
      </c>
    </row>
    <row r="9835" spans="2:6" x14ac:dyDescent="0.15">
      <c r="B9835">
        <f ca="1">IF(INDEX(Transactions!$J:$J,ROW()-8)="",TODAY(),INDEX(Transactions!$G:$G,ROW()-8))</f>
        <v>46229</v>
      </c>
      <c r="F9835">
        <f>IF(INDEX(Transactions!$J:$J,ROW()-8)="",0,INDEX(Transactions!$O:$O,ROW()-8))</f>
        <v>0</v>
      </c>
    </row>
    <row r="9836" spans="2:6" x14ac:dyDescent="0.15">
      <c r="B9836">
        <f ca="1">IF(INDEX(Transactions!$J:$J,ROW()-8)="",TODAY(),INDEX(Transactions!$G:$G,ROW()-8))</f>
        <v>46229</v>
      </c>
      <c r="F9836">
        <f>IF(INDEX(Transactions!$J:$J,ROW()-8)="",0,INDEX(Transactions!$O:$O,ROW()-8))</f>
        <v>0</v>
      </c>
    </row>
    <row r="9837" spans="2:6" x14ac:dyDescent="0.15">
      <c r="B9837">
        <f ca="1">IF(INDEX(Transactions!$J:$J,ROW()-8)="",TODAY(),INDEX(Transactions!$G:$G,ROW()-8))</f>
        <v>46229</v>
      </c>
      <c r="F9837">
        <f>IF(INDEX(Transactions!$J:$J,ROW()-8)="",0,INDEX(Transactions!$O:$O,ROW()-8))</f>
        <v>0</v>
      </c>
    </row>
    <row r="9838" spans="2:6" x14ac:dyDescent="0.15">
      <c r="B9838">
        <f ca="1">IF(INDEX(Transactions!$J:$J,ROW()-8)="",TODAY(),INDEX(Transactions!$G:$G,ROW()-8))</f>
        <v>46229</v>
      </c>
      <c r="F9838">
        <f>IF(INDEX(Transactions!$J:$J,ROW()-8)="",0,INDEX(Transactions!$O:$O,ROW()-8))</f>
        <v>0</v>
      </c>
    </row>
    <row r="9839" spans="2:6" x14ac:dyDescent="0.15">
      <c r="B9839">
        <f ca="1">IF(INDEX(Transactions!$J:$J,ROW()-8)="",TODAY(),INDEX(Transactions!$G:$G,ROW()-8))</f>
        <v>46229</v>
      </c>
      <c r="F9839">
        <f>IF(INDEX(Transactions!$J:$J,ROW()-8)="",0,INDEX(Transactions!$O:$O,ROW()-8))</f>
        <v>0</v>
      </c>
    </row>
    <row r="9840" spans="2:6" x14ac:dyDescent="0.15">
      <c r="B9840">
        <f ca="1">IF(INDEX(Transactions!$J:$J,ROW()-8)="",TODAY(),INDEX(Transactions!$G:$G,ROW()-8))</f>
        <v>46229</v>
      </c>
      <c r="F9840">
        <f>IF(INDEX(Transactions!$J:$J,ROW()-8)="",0,INDEX(Transactions!$O:$O,ROW()-8))</f>
        <v>0</v>
      </c>
    </row>
    <row r="9841" spans="2:6" x14ac:dyDescent="0.15">
      <c r="B9841">
        <f ca="1">IF(INDEX(Transactions!$J:$J,ROW()-8)="",TODAY(),INDEX(Transactions!$G:$G,ROW()-8))</f>
        <v>46229</v>
      </c>
      <c r="F9841">
        <f>IF(INDEX(Transactions!$J:$J,ROW()-8)="",0,INDEX(Transactions!$O:$O,ROW()-8))</f>
        <v>0</v>
      </c>
    </row>
    <row r="9842" spans="2:6" x14ac:dyDescent="0.15">
      <c r="B9842">
        <f ca="1">IF(INDEX(Transactions!$J:$J,ROW()-8)="",TODAY(),INDEX(Transactions!$G:$G,ROW()-8))</f>
        <v>46229</v>
      </c>
      <c r="F9842">
        <f>IF(INDEX(Transactions!$J:$J,ROW()-8)="",0,INDEX(Transactions!$O:$O,ROW()-8))</f>
        <v>0</v>
      </c>
    </row>
    <row r="9843" spans="2:6" x14ac:dyDescent="0.15">
      <c r="B9843">
        <f ca="1">IF(INDEX(Transactions!$J:$J,ROW()-8)="",TODAY(),INDEX(Transactions!$G:$G,ROW()-8))</f>
        <v>46229</v>
      </c>
      <c r="F9843">
        <f>IF(INDEX(Transactions!$J:$J,ROW()-8)="",0,INDEX(Transactions!$O:$O,ROW()-8))</f>
        <v>0</v>
      </c>
    </row>
    <row r="9844" spans="2:6" x14ac:dyDescent="0.15">
      <c r="B9844">
        <f ca="1">IF(INDEX(Transactions!$J:$J,ROW()-8)="",TODAY(),INDEX(Transactions!$G:$G,ROW()-8))</f>
        <v>46229</v>
      </c>
      <c r="F9844">
        <f>IF(INDEX(Transactions!$J:$J,ROW()-8)="",0,INDEX(Transactions!$O:$O,ROW()-8))</f>
        <v>0</v>
      </c>
    </row>
    <row r="9845" spans="2:6" x14ac:dyDescent="0.15">
      <c r="B9845">
        <f ca="1">IF(INDEX(Transactions!$J:$J,ROW()-8)="",TODAY(),INDEX(Transactions!$G:$G,ROW()-8))</f>
        <v>46229</v>
      </c>
      <c r="F9845">
        <f>IF(INDEX(Transactions!$J:$J,ROW()-8)="",0,INDEX(Transactions!$O:$O,ROW()-8))</f>
        <v>0</v>
      </c>
    </row>
    <row r="9846" spans="2:6" x14ac:dyDescent="0.15">
      <c r="B9846">
        <f ca="1">IF(INDEX(Transactions!$J:$J,ROW()-8)="",TODAY(),INDEX(Transactions!$G:$G,ROW()-8))</f>
        <v>46229</v>
      </c>
      <c r="F9846">
        <f>IF(INDEX(Transactions!$J:$J,ROW()-8)="",0,INDEX(Transactions!$O:$O,ROW()-8))</f>
        <v>0</v>
      </c>
    </row>
    <row r="9847" spans="2:6" x14ac:dyDescent="0.15">
      <c r="B9847">
        <f ca="1">IF(INDEX(Transactions!$J:$J,ROW()-8)="",TODAY(),INDEX(Transactions!$G:$G,ROW()-8))</f>
        <v>46229</v>
      </c>
      <c r="F9847">
        <f>IF(INDEX(Transactions!$J:$J,ROW()-8)="",0,INDEX(Transactions!$O:$O,ROW()-8))</f>
        <v>0</v>
      </c>
    </row>
    <row r="9848" spans="2:6" x14ac:dyDescent="0.15">
      <c r="B9848">
        <f ca="1">IF(INDEX(Transactions!$J:$J,ROW()-8)="",TODAY(),INDEX(Transactions!$G:$G,ROW()-8))</f>
        <v>46229</v>
      </c>
      <c r="F9848">
        <f>IF(INDEX(Transactions!$J:$J,ROW()-8)="",0,INDEX(Transactions!$O:$O,ROW()-8))</f>
        <v>0</v>
      </c>
    </row>
    <row r="9849" spans="2:6" x14ac:dyDescent="0.15">
      <c r="B9849">
        <f ca="1">IF(INDEX(Transactions!$J:$J,ROW()-8)="",TODAY(),INDEX(Transactions!$G:$G,ROW()-8))</f>
        <v>46229</v>
      </c>
      <c r="F9849">
        <f>IF(INDEX(Transactions!$J:$J,ROW()-8)="",0,INDEX(Transactions!$O:$O,ROW()-8))</f>
        <v>0</v>
      </c>
    </row>
    <row r="9850" spans="2:6" x14ac:dyDescent="0.15">
      <c r="B9850">
        <f ca="1">IF(INDEX(Transactions!$J:$J,ROW()-8)="",TODAY(),INDEX(Transactions!$G:$G,ROW()-8))</f>
        <v>46229</v>
      </c>
      <c r="F9850">
        <f>IF(INDEX(Transactions!$J:$J,ROW()-8)="",0,INDEX(Transactions!$O:$O,ROW()-8))</f>
        <v>0</v>
      </c>
    </row>
    <row r="9851" spans="2:6" x14ac:dyDescent="0.15">
      <c r="B9851">
        <f ca="1">IF(INDEX(Transactions!$J:$J,ROW()-8)="",TODAY(),INDEX(Transactions!$G:$G,ROW()-8))</f>
        <v>46229</v>
      </c>
      <c r="F9851">
        <f>IF(INDEX(Transactions!$J:$J,ROW()-8)="",0,INDEX(Transactions!$O:$O,ROW()-8))</f>
        <v>0</v>
      </c>
    </row>
    <row r="9852" spans="2:6" x14ac:dyDescent="0.15">
      <c r="B9852">
        <f ca="1">IF(INDEX(Transactions!$J:$J,ROW()-8)="",TODAY(),INDEX(Transactions!$G:$G,ROW()-8))</f>
        <v>46229</v>
      </c>
      <c r="F9852">
        <f>IF(INDEX(Transactions!$J:$J,ROW()-8)="",0,INDEX(Transactions!$O:$O,ROW()-8))</f>
        <v>0</v>
      </c>
    </row>
    <row r="9853" spans="2:6" x14ac:dyDescent="0.15">
      <c r="B9853">
        <f ca="1">IF(INDEX(Transactions!$J:$J,ROW()-8)="",TODAY(),INDEX(Transactions!$G:$G,ROW()-8))</f>
        <v>46229</v>
      </c>
      <c r="F9853">
        <f>IF(INDEX(Transactions!$J:$J,ROW()-8)="",0,INDEX(Transactions!$O:$O,ROW()-8))</f>
        <v>0</v>
      </c>
    </row>
    <row r="9854" spans="2:6" x14ac:dyDescent="0.15">
      <c r="B9854">
        <f ca="1">IF(INDEX(Transactions!$J:$J,ROW()-8)="",TODAY(),INDEX(Transactions!$G:$G,ROW()-8))</f>
        <v>46229</v>
      </c>
      <c r="F9854">
        <f>IF(INDEX(Transactions!$J:$J,ROW()-8)="",0,INDEX(Transactions!$O:$O,ROW()-8))</f>
        <v>0</v>
      </c>
    </row>
    <row r="9855" spans="2:6" x14ac:dyDescent="0.15">
      <c r="B9855">
        <f ca="1">IF(INDEX(Transactions!$J:$J,ROW()-8)="",TODAY(),INDEX(Transactions!$G:$G,ROW()-8))</f>
        <v>46229</v>
      </c>
      <c r="F9855">
        <f>IF(INDEX(Transactions!$J:$J,ROW()-8)="",0,INDEX(Transactions!$O:$O,ROW()-8))</f>
        <v>0</v>
      </c>
    </row>
    <row r="9856" spans="2:6" x14ac:dyDescent="0.15">
      <c r="B9856">
        <f ca="1">IF(INDEX(Transactions!$J:$J,ROW()-8)="",TODAY(),INDEX(Transactions!$G:$G,ROW()-8))</f>
        <v>46229</v>
      </c>
      <c r="F9856">
        <f>IF(INDEX(Transactions!$J:$J,ROW()-8)="",0,INDEX(Transactions!$O:$O,ROW()-8))</f>
        <v>0</v>
      </c>
    </row>
    <row r="9857" spans="2:6" x14ac:dyDescent="0.15">
      <c r="B9857">
        <f ca="1">IF(INDEX(Transactions!$J:$J,ROW()-8)="",TODAY(),INDEX(Transactions!$G:$G,ROW()-8))</f>
        <v>46229</v>
      </c>
      <c r="F9857">
        <f>IF(INDEX(Transactions!$J:$J,ROW()-8)="",0,INDEX(Transactions!$O:$O,ROW()-8))</f>
        <v>0</v>
      </c>
    </row>
    <row r="9858" spans="2:6" x14ac:dyDescent="0.15">
      <c r="B9858">
        <f ca="1">IF(INDEX(Transactions!$J:$J,ROW()-8)="",TODAY(),INDEX(Transactions!$G:$G,ROW()-8))</f>
        <v>46229</v>
      </c>
      <c r="F9858">
        <f>IF(INDEX(Transactions!$J:$J,ROW()-8)="",0,INDEX(Transactions!$O:$O,ROW()-8))</f>
        <v>0</v>
      </c>
    </row>
    <row r="9859" spans="2:6" x14ac:dyDescent="0.15">
      <c r="B9859">
        <f ca="1">IF(INDEX(Transactions!$J:$J,ROW()-8)="",TODAY(),INDEX(Transactions!$G:$G,ROW()-8))</f>
        <v>46229</v>
      </c>
      <c r="F9859">
        <f>IF(INDEX(Transactions!$J:$J,ROW()-8)="",0,INDEX(Transactions!$O:$O,ROW()-8))</f>
        <v>0</v>
      </c>
    </row>
    <row r="9860" spans="2:6" x14ac:dyDescent="0.15">
      <c r="B9860">
        <f ca="1">IF(INDEX(Transactions!$J:$J,ROW()-8)="",TODAY(),INDEX(Transactions!$G:$G,ROW()-8))</f>
        <v>46229</v>
      </c>
      <c r="F9860">
        <f>IF(INDEX(Transactions!$J:$J,ROW()-8)="",0,INDEX(Transactions!$O:$O,ROW()-8))</f>
        <v>0</v>
      </c>
    </row>
    <row r="9861" spans="2:6" x14ac:dyDescent="0.15">
      <c r="B9861">
        <f ca="1">IF(INDEX(Transactions!$J:$J,ROW()-8)="",TODAY(),INDEX(Transactions!$G:$G,ROW()-8))</f>
        <v>46229</v>
      </c>
      <c r="F9861">
        <f>IF(INDEX(Transactions!$J:$J,ROW()-8)="",0,INDEX(Transactions!$O:$O,ROW()-8))</f>
        <v>0</v>
      </c>
    </row>
    <row r="9862" spans="2:6" x14ac:dyDescent="0.15">
      <c r="B9862">
        <f ca="1">IF(INDEX(Transactions!$J:$J,ROW()-8)="",TODAY(),INDEX(Transactions!$G:$G,ROW()-8))</f>
        <v>46229</v>
      </c>
      <c r="F9862">
        <f>IF(INDEX(Transactions!$J:$J,ROW()-8)="",0,INDEX(Transactions!$O:$O,ROW()-8))</f>
        <v>0</v>
      </c>
    </row>
    <row r="9863" spans="2:6" x14ac:dyDescent="0.15">
      <c r="B9863">
        <f ca="1">IF(INDEX(Transactions!$J:$J,ROW()-8)="",TODAY(),INDEX(Transactions!$G:$G,ROW()-8))</f>
        <v>46229</v>
      </c>
      <c r="F9863">
        <f>IF(INDEX(Transactions!$J:$J,ROW()-8)="",0,INDEX(Transactions!$O:$O,ROW()-8))</f>
        <v>0</v>
      </c>
    </row>
    <row r="9864" spans="2:6" x14ac:dyDescent="0.15">
      <c r="B9864">
        <f ca="1">IF(INDEX(Transactions!$J:$J,ROW()-8)="",TODAY(),INDEX(Transactions!$G:$G,ROW()-8))</f>
        <v>46229</v>
      </c>
      <c r="F9864">
        <f>IF(INDEX(Transactions!$J:$J,ROW()-8)="",0,INDEX(Transactions!$O:$O,ROW()-8))</f>
        <v>0</v>
      </c>
    </row>
    <row r="9865" spans="2:6" x14ac:dyDescent="0.15">
      <c r="B9865">
        <f ca="1">IF(INDEX(Transactions!$J:$J,ROW()-8)="",TODAY(),INDEX(Transactions!$G:$G,ROW()-8))</f>
        <v>46229</v>
      </c>
      <c r="F9865">
        <f>IF(INDEX(Transactions!$J:$J,ROW()-8)="",0,INDEX(Transactions!$O:$O,ROW()-8))</f>
        <v>0</v>
      </c>
    </row>
    <row r="9866" spans="2:6" x14ac:dyDescent="0.15">
      <c r="B9866">
        <f ca="1">IF(INDEX(Transactions!$J:$J,ROW()-8)="",TODAY(),INDEX(Transactions!$G:$G,ROW()-8))</f>
        <v>46229</v>
      </c>
      <c r="F9866">
        <f>IF(INDEX(Transactions!$J:$J,ROW()-8)="",0,INDEX(Transactions!$O:$O,ROW()-8))</f>
        <v>0</v>
      </c>
    </row>
    <row r="9867" spans="2:6" x14ac:dyDescent="0.15">
      <c r="B9867">
        <f ca="1">IF(INDEX(Transactions!$J:$J,ROW()-8)="",TODAY(),INDEX(Transactions!$G:$G,ROW()-8))</f>
        <v>46229</v>
      </c>
      <c r="F9867">
        <f>IF(INDEX(Transactions!$J:$J,ROW()-8)="",0,INDEX(Transactions!$O:$O,ROW()-8))</f>
        <v>0</v>
      </c>
    </row>
    <row r="9868" spans="2:6" x14ac:dyDescent="0.15">
      <c r="B9868">
        <f ca="1">IF(INDEX(Transactions!$J:$J,ROW()-8)="",TODAY(),INDEX(Transactions!$G:$G,ROW()-8))</f>
        <v>46229</v>
      </c>
      <c r="F9868">
        <f>IF(INDEX(Transactions!$J:$J,ROW()-8)="",0,INDEX(Transactions!$O:$O,ROW()-8))</f>
        <v>0</v>
      </c>
    </row>
    <row r="9869" spans="2:6" x14ac:dyDescent="0.15">
      <c r="B9869">
        <f ca="1">IF(INDEX(Transactions!$J:$J,ROW()-8)="",TODAY(),INDEX(Transactions!$G:$G,ROW()-8))</f>
        <v>46229</v>
      </c>
      <c r="F9869">
        <f>IF(INDEX(Transactions!$J:$J,ROW()-8)="",0,INDEX(Transactions!$O:$O,ROW()-8))</f>
        <v>0</v>
      </c>
    </row>
    <row r="9870" spans="2:6" x14ac:dyDescent="0.15">
      <c r="B9870">
        <f ca="1">IF(INDEX(Transactions!$J:$J,ROW()-8)="",TODAY(),INDEX(Transactions!$G:$G,ROW()-8))</f>
        <v>46229</v>
      </c>
      <c r="F9870">
        <f>IF(INDEX(Transactions!$J:$J,ROW()-8)="",0,INDEX(Transactions!$O:$O,ROW()-8))</f>
        <v>0</v>
      </c>
    </row>
    <row r="9871" spans="2:6" x14ac:dyDescent="0.15">
      <c r="B9871">
        <f ca="1">IF(INDEX(Transactions!$J:$J,ROW()-8)="",TODAY(),INDEX(Transactions!$G:$G,ROW()-8))</f>
        <v>46229</v>
      </c>
      <c r="F9871">
        <f>IF(INDEX(Transactions!$J:$J,ROW()-8)="",0,INDEX(Transactions!$O:$O,ROW()-8))</f>
        <v>0</v>
      </c>
    </row>
    <row r="9872" spans="2:6" x14ac:dyDescent="0.15">
      <c r="B9872">
        <f ca="1">IF(INDEX(Transactions!$J:$J,ROW()-8)="",TODAY(),INDEX(Transactions!$G:$G,ROW()-8))</f>
        <v>46229</v>
      </c>
      <c r="F9872">
        <f>IF(INDEX(Transactions!$J:$J,ROW()-8)="",0,INDEX(Transactions!$O:$O,ROW()-8))</f>
        <v>0</v>
      </c>
    </row>
    <row r="9873" spans="2:6" x14ac:dyDescent="0.15">
      <c r="B9873">
        <f ca="1">IF(INDEX(Transactions!$J:$J,ROW()-8)="",TODAY(),INDEX(Transactions!$G:$G,ROW()-8))</f>
        <v>46229</v>
      </c>
      <c r="F9873">
        <f>IF(INDEX(Transactions!$J:$J,ROW()-8)="",0,INDEX(Transactions!$O:$O,ROW()-8))</f>
        <v>0</v>
      </c>
    </row>
    <row r="9874" spans="2:6" x14ac:dyDescent="0.15">
      <c r="B9874">
        <f ca="1">IF(INDEX(Transactions!$J:$J,ROW()-8)="",TODAY(),INDEX(Transactions!$G:$G,ROW()-8))</f>
        <v>46229</v>
      </c>
      <c r="F9874">
        <f>IF(INDEX(Transactions!$J:$J,ROW()-8)="",0,INDEX(Transactions!$O:$O,ROW()-8))</f>
        <v>0</v>
      </c>
    </row>
    <row r="9875" spans="2:6" x14ac:dyDescent="0.15">
      <c r="B9875">
        <f ca="1">IF(INDEX(Transactions!$J:$J,ROW()-8)="",TODAY(),INDEX(Transactions!$G:$G,ROW()-8))</f>
        <v>46229</v>
      </c>
      <c r="F9875">
        <f>IF(INDEX(Transactions!$J:$J,ROW()-8)="",0,INDEX(Transactions!$O:$O,ROW()-8))</f>
        <v>0</v>
      </c>
    </row>
    <row r="9876" spans="2:6" x14ac:dyDescent="0.15">
      <c r="B9876">
        <f ca="1">IF(INDEX(Transactions!$J:$J,ROW()-8)="",TODAY(),INDEX(Transactions!$G:$G,ROW()-8))</f>
        <v>46229</v>
      </c>
      <c r="F9876">
        <f>IF(INDEX(Transactions!$J:$J,ROW()-8)="",0,INDEX(Transactions!$O:$O,ROW()-8))</f>
        <v>0</v>
      </c>
    </row>
    <row r="9877" spans="2:6" x14ac:dyDescent="0.15">
      <c r="B9877">
        <f ca="1">IF(INDEX(Transactions!$J:$J,ROW()-8)="",TODAY(),INDEX(Transactions!$G:$G,ROW()-8))</f>
        <v>46229</v>
      </c>
      <c r="F9877">
        <f>IF(INDEX(Transactions!$J:$J,ROW()-8)="",0,INDEX(Transactions!$O:$O,ROW()-8))</f>
        <v>0</v>
      </c>
    </row>
    <row r="9878" spans="2:6" x14ac:dyDescent="0.15">
      <c r="B9878">
        <f ca="1">IF(INDEX(Transactions!$J:$J,ROW()-8)="",TODAY(),INDEX(Transactions!$G:$G,ROW()-8))</f>
        <v>46229</v>
      </c>
      <c r="F9878">
        <f>IF(INDEX(Transactions!$J:$J,ROW()-8)="",0,INDEX(Transactions!$O:$O,ROW()-8))</f>
        <v>0</v>
      </c>
    </row>
    <row r="9879" spans="2:6" x14ac:dyDescent="0.15">
      <c r="B9879">
        <f ca="1">IF(INDEX(Transactions!$J:$J,ROW()-8)="",TODAY(),INDEX(Transactions!$G:$G,ROW()-8))</f>
        <v>46229</v>
      </c>
      <c r="F9879">
        <f>IF(INDEX(Transactions!$J:$J,ROW()-8)="",0,INDEX(Transactions!$O:$O,ROW()-8))</f>
        <v>0</v>
      </c>
    </row>
    <row r="9880" spans="2:6" x14ac:dyDescent="0.15">
      <c r="B9880">
        <f ca="1">IF(INDEX(Transactions!$J:$J,ROW()-8)="",TODAY(),INDEX(Transactions!$G:$G,ROW()-8))</f>
        <v>46229</v>
      </c>
      <c r="F9880">
        <f>IF(INDEX(Transactions!$J:$J,ROW()-8)="",0,INDEX(Transactions!$O:$O,ROW()-8))</f>
        <v>0</v>
      </c>
    </row>
    <row r="9881" spans="2:6" x14ac:dyDescent="0.15">
      <c r="B9881">
        <f ca="1">IF(INDEX(Transactions!$J:$J,ROW()-8)="",TODAY(),INDEX(Transactions!$G:$G,ROW()-8))</f>
        <v>46229</v>
      </c>
      <c r="F9881">
        <f>IF(INDEX(Transactions!$J:$J,ROW()-8)="",0,INDEX(Transactions!$O:$O,ROW()-8))</f>
        <v>0</v>
      </c>
    </row>
    <row r="9882" spans="2:6" x14ac:dyDescent="0.15">
      <c r="B9882">
        <f ca="1">IF(INDEX(Transactions!$J:$J,ROW()-8)="",TODAY(),INDEX(Transactions!$G:$G,ROW()-8))</f>
        <v>46229</v>
      </c>
      <c r="F9882">
        <f>IF(INDEX(Transactions!$J:$J,ROW()-8)="",0,INDEX(Transactions!$O:$O,ROW()-8))</f>
        <v>0</v>
      </c>
    </row>
    <row r="9883" spans="2:6" x14ac:dyDescent="0.15">
      <c r="B9883">
        <f ca="1">IF(INDEX(Transactions!$J:$J,ROW()-8)="",TODAY(),INDEX(Transactions!$G:$G,ROW()-8))</f>
        <v>46229</v>
      </c>
      <c r="F9883">
        <f>IF(INDEX(Transactions!$J:$J,ROW()-8)="",0,INDEX(Transactions!$O:$O,ROW()-8))</f>
        <v>0</v>
      </c>
    </row>
    <row r="9884" spans="2:6" x14ac:dyDescent="0.15">
      <c r="B9884">
        <f ca="1">IF(INDEX(Transactions!$J:$J,ROW()-8)="",TODAY(),INDEX(Transactions!$G:$G,ROW()-8))</f>
        <v>46229</v>
      </c>
      <c r="F9884">
        <f>IF(INDEX(Transactions!$J:$J,ROW()-8)="",0,INDEX(Transactions!$O:$O,ROW()-8))</f>
        <v>0</v>
      </c>
    </row>
    <row r="9885" spans="2:6" x14ac:dyDescent="0.15">
      <c r="B9885">
        <f ca="1">IF(INDEX(Transactions!$J:$J,ROW()-8)="",TODAY(),INDEX(Transactions!$G:$G,ROW()-8))</f>
        <v>46229</v>
      </c>
      <c r="F9885">
        <f>IF(INDEX(Transactions!$J:$J,ROW()-8)="",0,INDEX(Transactions!$O:$O,ROW()-8))</f>
        <v>0</v>
      </c>
    </row>
    <row r="9886" spans="2:6" x14ac:dyDescent="0.15">
      <c r="B9886">
        <f ca="1">IF(INDEX(Transactions!$J:$J,ROW()-8)="",TODAY(),INDEX(Transactions!$G:$G,ROW()-8))</f>
        <v>46229</v>
      </c>
      <c r="F9886">
        <f>IF(INDEX(Transactions!$J:$J,ROW()-8)="",0,INDEX(Transactions!$O:$O,ROW()-8))</f>
        <v>0</v>
      </c>
    </row>
    <row r="9887" spans="2:6" x14ac:dyDescent="0.15">
      <c r="B9887">
        <f ca="1">IF(INDEX(Transactions!$J:$J,ROW()-8)="",TODAY(),INDEX(Transactions!$G:$G,ROW()-8))</f>
        <v>46229</v>
      </c>
      <c r="F9887">
        <f>IF(INDEX(Transactions!$J:$J,ROW()-8)="",0,INDEX(Transactions!$O:$O,ROW()-8))</f>
        <v>0</v>
      </c>
    </row>
    <row r="9888" spans="2:6" x14ac:dyDescent="0.15">
      <c r="B9888">
        <f ca="1">IF(INDEX(Transactions!$J:$J,ROW()-8)="",TODAY(),INDEX(Transactions!$G:$G,ROW()-8))</f>
        <v>46229</v>
      </c>
      <c r="F9888">
        <f>IF(INDEX(Transactions!$J:$J,ROW()-8)="",0,INDEX(Transactions!$O:$O,ROW()-8))</f>
        <v>0</v>
      </c>
    </row>
    <row r="9889" spans="2:6" x14ac:dyDescent="0.15">
      <c r="B9889">
        <f ca="1">IF(INDEX(Transactions!$J:$J,ROW()-8)="",TODAY(),INDEX(Transactions!$G:$G,ROW()-8))</f>
        <v>46229</v>
      </c>
      <c r="F9889">
        <f>IF(INDEX(Transactions!$J:$J,ROW()-8)="",0,INDEX(Transactions!$O:$O,ROW()-8))</f>
        <v>0</v>
      </c>
    </row>
    <row r="9890" spans="2:6" x14ac:dyDescent="0.15">
      <c r="B9890">
        <f ca="1">IF(INDEX(Transactions!$J:$J,ROW()-8)="",TODAY(),INDEX(Transactions!$G:$G,ROW()-8))</f>
        <v>46229</v>
      </c>
      <c r="F9890">
        <f>IF(INDEX(Transactions!$J:$J,ROW()-8)="",0,INDEX(Transactions!$O:$O,ROW()-8))</f>
        <v>0</v>
      </c>
    </row>
    <row r="9891" spans="2:6" x14ac:dyDescent="0.15">
      <c r="B9891">
        <f ca="1">IF(INDEX(Transactions!$J:$J,ROW()-8)="",TODAY(),INDEX(Transactions!$G:$G,ROW()-8))</f>
        <v>46229</v>
      </c>
      <c r="F9891">
        <f>IF(INDEX(Transactions!$J:$J,ROW()-8)="",0,INDEX(Transactions!$O:$O,ROW()-8))</f>
        <v>0</v>
      </c>
    </row>
    <row r="9892" spans="2:6" x14ac:dyDescent="0.15">
      <c r="B9892">
        <f ca="1">IF(INDEX(Transactions!$J:$J,ROW()-8)="",TODAY(),INDEX(Transactions!$G:$G,ROW()-8))</f>
        <v>46229</v>
      </c>
      <c r="F9892">
        <f>IF(INDEX(Transactions!$J:$J,ROW()-8)="",0,INDEX(Transactions!$O:$O,ROW()-8))</f>
        <v>0</v>
      </c>
    </row>
    <row r="9893" spans="2:6" x14ac:dyDescent="0.15">
      <c r="B9893">
        <f ca="1">IF(INDEX(Transactions!$J:$J,ROW()-8)="",TODAY(),INDEX(Transactions!$G:$G,ROW()-8))</f>
        <v>46229</v>
      </c>
      <c r="F9893">
        <f>IF(INDEX(Transactions!$J:$J,ROW()-8)="",0,INDEX(Transactions!$O:$O,ROW()-8))</f>
        <v>0</v>
      </c>
    </row>
    <row r="9894" spans="2:6" x14ac:dyDescent="0.15">
      <c r="B9894">
        <f ca="1">IF(INDEX(Transactions!$J:$J,ROW()-8)="",TODAY(),INDEX(Transactions!$G:$G,ROW()-8))</f>
        <v>46229</v>
      </c>
      <c r="F9894">
        <f>IF(INDEX(Transactions!$J:$J,ROW()-8)="",0,INDEX(Transactions!$O:$O,ROW()-8))</f>
        <v>0</v>
      </c>
    </row>
    <row r="9895" spans="2:6" x14ac:dyDescent="0.15">
      <c r="B9895">
        <f ca="1">IF(INDEX(Transactions!$J:$J,ROW()-8)="",TODAY(),INDEX(Transactions!$G:$G,ROW()-8))</f>
        <v>46229</v>
      </c>
      <c r="F9895">
        <f>IF(INDEX(Transactions!$J:$J,ROW()-8)="",0,INDEX(Transactions!$O:$O,ROW()-8))</f>
        <v>0</v>
      </c>
    </row>
    <row r="9896" spans="2:6" x14ac:dyDescent="0.15">
      <c r="B9896">
        <f ca="1">IF(INDEX(Transactions!$J:$J,ROW()-8)="",TODAY(),INDEX(Transactions!$G:$G,ROW()-8))</f>
        <v>46229</v>
      </c>
      <c r="F9896">
        <f>IF(INDEX(Transactions!$J:$J,ROW()-8)="",0,INDEX(Transactions!$O:$O,ROW()-8))</f>
        <v>0</v>
      </c>
    </row>
    <row r="9897" spans="2:6" x14ac:dyDescent="0.15">
      <c r="B9897">
        <f ca="1">IF(INDEX(Transactions!$J:$J,ROW()-8)="",TODAY(),INDEX(Transactions!$G:$G,ROW()-8))</f>
        <v>46229</v>
      </c>
      <c r="F9897">
        <f>IF(INDEX(Transactions!$J:$J,ROW()-8)="",0,INDEX(Transactions!$O:$O,ROW()-8))</f>
        <v>0</v>
      </c>
    </row>
    <row r="9898" spans="2:6" x14ac:dyDescent="0.15">
      <c r="B9898">
        <f ca="1">IF(INDEX(Transactions!$J:$J,ROW()-8)="",TODAY(),INDEX(Transactions!$G:$G,ROW()-8))</f>
        <v>46229</v>
      </c>
      <c r="F9898">
        <f>IF(INDEX(Transactions!$J:$J,ROW()-8)="",0,INDEX(Transactions!$O:$O,ROW()-8))</f>
        <v>0</v>
      </c>
    </row>
    <row r="9899" spans="2:6" x14ac:dyDescent="0.15">
      <c r="B9899">
        <f ca="1">IF(INDEX(Transactions!$J:$J,ROW()-8)="",TODAY(),INDEX(Transactions!$G:$G,ROW()-8))</f>
        <v>46229</v>
      </c>
      <c r="F9899">
        <f>IF(INDEX(Transactions!$J:$J,ROW()-8)="",0,INDEX(Transactions!$O:$O,ROW()-8))</f>
        <v>0</v>
      </c>
    </row>
    <row r="9900" spans="2:6" x14ac:dyDescent="0.15">
      <c r="B9900">
        <f ca="1">IF(INDEX(Transactions!$J:$J,ROW()-8)="",TODAY(),INDEX(Transactions!$G:$G,ROW()-8))</f>
        <v>46229</v>
      </c>
      <c r="F9900">
        <f>IF(INDEX(Transactions!$J:$J,ROW()-8)="",0,INDEX(Transactions!$O:$O,ROW()-8))</f>
        <v>0</v>
      </c>
    </row>
    <row r="9901" spans="2:6" x14ac:dyDescent="0.15">
      <c r="B9901">
        <f ca="1">IF(INDEX(Transactions!$J:$J,ROW()-8)="",TODAY(),INDEX(Transactions!$G:$G,ROW()-8))</f>
        <v>46229</v>
      </c>
      <c r="F9901">
        <f>IF(INDEX(Transactions!$J:$J,ROW()-8)="",0,INDEX(Transactions!$O:$O,ROW()-8))</f>
        <v>0</v>
      </c>
    </row>
    <row r="9902" spans="2:6" x14ac:dyDescent="0.15">
      <c r="B9902">
        <f ca="1">IF(INDEX(Transactions!$J:$J,ROW()-8)="",TODAY(),INDEX(Transactions!$G:$G,ROW()-8))</f>
        <v>46229</v>
      </c>
      <c r="F9902">
        <f>IF(INDEX(Transactions!$J:$J,ROW()-8)="",0,INDEX(Transactions!$O:$O,ROW()-8))</f>
        <v>0</v>
      </c>
    </row>
    <row r="9903" spans="2:6" x14ac:dyDescent="0.15">
      <c r="B9903">
        <f ca="1">IF(INDEX(Transactions!$J:$J,ROW()-8)="",TODAY(),INDEX(Transactions!$G:$G,ROW()-8))</f>
        <v>46229</v>
      </c>
      <c r="F9903">
        <f>IF(INDEX(Transactions!$J:$J,ROW()-8)="",0,INDEX(Transactions!$O:$O,ROW()-8))</f>
        <v>0</v>
      </c>
    </row>
    <row r="9904" spans="2:6" x14ac:dyDescent="0.15">
      <c r="B9904">
        <f ca="1">IF(INDEX(Transactions!$J:$J,ROW()-8)="",TODAY(),INDEX(Transactions!$G:$G,ROW()-8))</f>
        <v>46229</v>
      </c>
      <c r="F9904">
        <f>IF(INDEX(Transactions!$J:$J,ROW()-8)="",0,INDEX(Transactions!$O:$O,ROW()-8))</f>
        <v>0</v>
      </c>
    </row>
    <row r="9905" spans="2:6" x14ac:dyDescent="0.15">
      <c r="B9905">
        <f ca="1">IF(INDEX(Transactions!$J:$J,ROW()-8)="",TODAY(),INDEX(Transactions!$G:$G,ROW()-8))</f>
        <v>46229</v>
      </c>
      <c r="F9905">
        <f>IF(INDEX(Transactions!$J:$J,ROW()-8)="",0,INDEX(Transactions!$O:$O,ROW()-8))</f>
        <v>0</v>
      </c>
    </row>
    <row r="9906" spans="2:6" x14ac:dyDescent="0.15">
      <c r="B9906">
        <f ca="1">IF(INDEX(Transactions!$J:$J,ROW()-8)="",TODAY(),INDEX(Transactions!$G:$G,ROW()-8))</f>
        <v>46229</v>
      </c>
      <c r="F9906">
        <f>IF(INDEX(Transactions!$J:$J,ROW()-8)="",0,INDEX(Transactions!$O:$O,ROW()-8))</f>
        <v>0</v>
      </c>
    </row>
    <row r="9907" spans="2:6" x14ac:dyDescent="0.15">
      <c r="B9907">
        <f ca="1">IF(INDEX(Transactions!$J:$J,ROW()-8)="",TODAY(),INDEX(Transactions!$G:$G,ROW()-8))</f>
        <v>46229</v>
      </c>
      <c r="F9907">
        <f>IF(INDEX(Transactions!$J:$J,ROW()-8)="",0,INDEX(Transactions!$O:$O,ROW()-8))</f>
        <v>0</v>
      </c>
    </row>
    <row r="9908" spans="2:6" x14ac:dyDescent="0.15">
      <c r="B9908">
        <f ca="1">IF(INDEX(Transactions!$J:$J,ROW()-8)="",TODAY(),INDEX(Transactions!$G:$G,ROW()-8))</f>
        <v>46229</v>
      </c>
      <c r="F9908">
        <f>IF(INDEX(Transactions!$J:$J,ROW()-8)="",0,INDEX(Transactions!$O:$O,ROW()-8))</f>
        <v>0</v>
      </c>
    </row>
    <row r="9909" spans="2:6" x14ac:dyDescent="0.15">
      <c r="B9909">
        <f ca="1">IF(INDEX(Transactions!$J:$J,ROW()-8)="",TODAY(),INDEX(Transactions!$G:$G,ROW()-8))</f>
        <v>46229</v>
      </c>
      <c r="F9909">
        <f>IF(INDEX(Transactions!$J:$J,ROW()-8)="",0,INDEX(Transactions!$O:$O,ROW()-8))</f>
        <v>0</v>
      </c>
    </row>
    <row r="9910" spans="2:6" x14ac:dyDescent="0.15">
      <c r="B9910">
        <f ca="1">IF(INDEX(Transactions!$J:$J,ROW()-8)="",TODAY(),INDEX(Transactions!$G:$G,ROW()-8))</f>
        <v>46229</v>
      </c>
      <c r="F9910">
        <f>IF(INDEX(Transactions!$J:$J,ROW()-8)="",0,INDEX(Transactions!$O:$O,ROW()-8))</f>
        <v>0</v>
      </c>
    </row>
    <row r="9911" spans="2:6" x14ac:dyDescent="0.15">
      <c r="B9911">
        <f ca="1">IF(INDEX(Transactions!$J:$J,ROW()-8)="",TODAY(),INDEX(Transactions!$G:$G,ROW()-8))</f>
        <v>46229</v>
      </c>
      <c r="F9911">
        <f>IF(INDEX(Transactions!$J:$J,ROW()-8)="",0,INDEX(Transactions!$O:$O,ROW()-8))</f>
        <v>0</v>
      </c>
    </row>
    <row r="9912" spans="2:6" x14ac:dyDescent="0.15">
      <c r="B9912">
        <f ca="1">IF(INDEX(Transactions!$J:$J,ROW()-8)="",TODAY(),INDEX(Transactions!$G:$G,ROW()-8))</f>
        <v>46229</v>
      </c>
      <c r="F9912">
        <f>IF(INDEX(Transactions!$J:$J,ROW()-8)="",0,INDEX(Transactions!$O:$O,ROW()-8))</f>
        <v>0</v>
      </c>
    </row>
    <row r="9913" spans="2:6" x14ac:dyDescent="0.15">
      <c r="B9913">
        <f ca="1">IF(INDEX(Transactions!$J:$J,ROW()-8)="",TODAY(),INDEX(Transactions!$G:$G,ROW()-8))</f>
        <v>46229</v>
      </c>
      <c r="F9913">
        <f>IF(INDEX(Transactions!$J:$J,ROW()-8)="",0,INDEX(Transactions!$O:$O,ROW()-8))</f>
        <v>0</v>
      </c>
    </row>
    <row r="9914" spans="2:6" x14ac:dyDescent="0.15">
      <c r="B9914">
        <f ca="1">IF(INDEX(Transactions!$J:$J,ROW()-8)="",TODAY(),INDEX(Transactions!$G:$G,ROW()-8))</f>
        <v>46229</v>
      </c>
      <c r="F9914">
        <f>IF(INDEX(Transactions!$J:$J,ROW()-8)="",0,INDEX(Transactions!$O:$O,ROW()-8))</f>
        <v>0</v>
      </c>
    </row>
    <row r="9915" spans="2:6" x14ac:dyDescent="0.15">
      <c r="B9915">
        <f ca="1">IF(INDEX(Transactions!$J:$J,ROW()-8)="",TODAY(),INDEX(Transactions!$G:$G,ROW()-8))</f>
        <v>46229</v>
      </c>
      <c r="F9915">
        <f>IF(INDEX(Transactions!$J:$J,ROW()-8)="",0,INDEX(Transactions!$O:$O,ROW()-8))</f>
        <v>0</v>
      </c>
    </row>
    <row r="9916" spans="2:6" x14ac:dyDescent="0.15">
      <c r="B9916">
        <f ca="1">IF(INDEX(Transactions!$J:$J,ROW()-8)="",TODAY(),INDEX(Transactions!$G:$G,ROW()-8))</f>
        <v>46229</v>
      </c>
      <c r="F9916">
        <f>IF(INDEX(Transactions!$J:$J,ROW()-8)="",0,INDEX(Transactions!$O:$O,ROW()-8))</f>
        <v>0</v>
      </c>
    </row>
    <row r="9917" spans="2:6" x14ac:dyDescent="0.15">
      <c r="B9917">
        <f ca="1">IF(INDEX(Transactions!$J:$J,ROW()-8)="",TODAY(),INDEX(Transactions!$G:$G,ROW()-8))</f>
        <v>46229</v>
      </c>
      <c r="F9917">
        <f>IF(INDEX(Transactions!$J:$J,ROW()-8)="",0,INDEX(Transactions!$O:$O,ROW()-8))</f>
        <v>0</v>
      </c>
    </row>
    <row r="9918" spans="2:6" x14ac:dyDescent="0.15">
      <c r="B9918">
        <f ca="1">IF(INDEX(Transactions!$J:$J,ROW()-8)="",TODAY(),INDEX(Transactions!$G:$G,ROW()-8))</f>
        <v>46229</v>
      </c>
      <c r="F9918">
        <f>IF(INDEX(Transactions!$J:$J,ROW()-8)="",0,INDEX(Transactions!$O:$O,ROW()-8))</f>
        <v>0</v>
      </c>
    </row>
    <row r="9919" spans="2:6" x14ac:dyDescent="0.15">
      <c r="B9919">
        <f ca="1">IF(INDEX(Transactions!$J:$J,ROW()-8)="",TODAY(),INDEX(Transactions!$G:$G,ROW()-8))</f>
        <v>46229</v>
      </c>
      <c r="F9919">
        <f>IF(INDEX(Transactions!$J:$J,ROW()-8)="",0,INDEX(Transactions!$O:$O,ROW()-8))</f>
        <v>0</v>
      </c>
    </row>
    <row r="9920" spans="2:6" x14ac:dyDescent="0.15">
      <c r="B9920">
        <f ca="1">IF(INDEX(Transactions!$J:$J,ROW()-8)="",TODAY(),INDEX(Transactions!$G:$G,ROW()-8))</f>
        <v>46229</v>
      </c>
      <c r="F9920">
        <f>IF(INDEX(Transactions!$J:$J,ROW()-8)="",0,INDEX(Transactions!$O:$O,ROW()-8))</f>
        <v>0</v>
      </c>
    </row>
    <row r="9921" spans="2:6" x14ac:dyDescent="0.15">
      <c r="B9921">
        <f ca="1">IF(INDEX(Transactions!$J:$J,ROW()-8)="",TODAY(),INDEX(Transactions!$G:$G,ROW()-8))</f>
        <v>46229</v>
      </c>
      <c r="F9921">
        <f>IF(INDEX(Transactions!$J:$J,ROW()-8)="",0,INDEX(Transactions!$O:$O,ROW()-8))</f>
        <v>0</v>
      </c>
    </row>
    <row r="9922" spans="2:6" x14ac:dyDescent="0.15">
      <c r="B9922">
        <f ca="1">IF(INDEX(Transactions!$J:$J,ROW()-8)="",TODAY(),INDEX(Transactions!$G:$G,ROW()-8))</f>
        <v>46229</v>
      </c>
      <c r="F9922">
        <f>IF(INDEX(Transactions!$J:$J,ROW()-8)="",0,INDEX(Transactions!$O:$O,ROW()-8))</f>
        <v>0</v>
      </c>
    </row>
    <row r="9923" spans="2:6" x14ac:dyDescent="0.15">
      <c r="B9923">
        <f ca="1">IF(INDEX(Transactions!$J:$J,ROW()-8)="",TODAY(),INDEX(Transactions!$G:$G,ROW()-8))</f>
        <v>46229</v>
      </c>
      <c r="F9923">
        <f>IF(INDEX(Transactions!$J:$J,ROW()-8)="",0,INDEX(Transactions!$O:$O,ROW()-8))</f>
        <v>0</v>
      </c>
    </row>
    <row r="9924" spans="2:6" x14ac:dyDescent="0.15">
      <c r="B9924">
        <f ca="1">IF(INDEX(Transactions!$J:$J,ROW()-8)="",TODAY(),INDEX(Transactions!$G:$G,ROW()-8))</f>
        <v>46229</v>
      </c>
      <c r="F9924">
        <f>IF(INDEX(Transactions!$J:$J,ROW()-8)="",0,INDEX(Transactions!$O:$O,ROW()-8))</f>
        <v>0</v>
      </c>
    </row>
    <row r="9925" spans="2:6" x14ac:dyDescent="0.15">
      <c r="B9925">
        <f ca="1">IF(INDEX(Transactions!$J:$J,ROW()-8)="",TODAY(),INDEX(Transactions!$G:$G,ROW()-8))</f>
        <v>46229</v>
      </c>
      <c r="F9925">
        <f>IF(INDEX(Transactions!$J:$J,ROW()-8)="",0,INDEX(Transactions!$O:$O,ROW()-8))</f>
        <v>0</v>
      </c>
    </row>
    <row r="9926" spans="2:6" x14ac:dyDescent="0.15">
      <c r="B9926">
        <f ca="1">IF(INDEX(Transactions!$J:$J,ROW()-8)="",TODAY(),INDEX(Transactions!$G:$G,ROW()-8))</f>
        <v>46229</v>
      </c>
      <c r="F9926">
        <f>IF(INDEX(Transactions!$J:$J,ROW()-8)="",0,INDEX(Transactions!$O:$O,ROW()-8))</f>
        <v>0</v>
      </c>
    </row>
    <row r="9927" spans="2:6" x14ac:dyDescent="0.15">
      <c r="B9927">
        <f ca="1">IF(INDEX(Transactions!$J:$J,ROW()-8)="",TODAY(),INDEX(Transactions!$G:$G,ROW()-8))</f>
        <v>46229</v>
      </c>
      <c r="F9927">
        <f>IF(INDEX(Transactions!$J:$J,ROW()-8)="",0,INDEX(Transactions!$O:$O,ROW()-8))</f>
        <v>0</v>
      </c>
    </row>
    <row r="9928" spans="2:6" x14ac:dyDescent="0.15">
      <c r="B9928">
        <f ca="1">IF(INDEX(Transactions!$J:$J,ROW()-8)="",TODAY(),INDEX(Transactions!$G:$G,ROW()-8))</f>
        <v>46229</v>
      </c>
      <c r="F9928">
        <f>IF(INDEX(Transactions!$J:$J,ROW()-8)="",0,INDEX(Transactions!$O:$O,ROW()-8))</f>
        <v>0</v>
      </c>
    </row>
    <row r="9929" spans="2:6" x14ac:dyDescent="0.15">
      <c r="B9929">
        <f ca="1">IF(INDEX(Transactions!$J:$J,ROW()-8)="",TODAY(),INDEX(Transactions!$G:$G,ROW()-8))</f>
        <v>46229</v>
      </c>
      <c r="F9929">
        <f>IF(INDEX(Transactions!$J:$J,ROW()-8)="",0,INDEX(Transactions!$O:$O,ROW()-8))</f>
        <v>0</v>
      </c>
    </row>
    <row r="9930" spans="2:6" x14ac:dyDescent="0.15">
      <c r="B9930">
        <f ca="1">IF(INDEX(Transactions!$J:$J,ROW()-8)="",TODAY(),INDEX(Transactions!$G:$G,ROW()-8))</f>
        <v>46229</v>
      </c>
      <c r="F9930">
        <f>IF(INDEX(Transactions!$J:$J,ROW()-8)="",0,INDEX(Transactions!$O:$O,ROW()-8))</f>
        <v>0</v>
      </c>
    </row>
    <row r="9931" spans="2:6" x14ac:dyDescent="0.15">
      <c r="B9931">
        <f ca="1">IF(INDEX(Transactions!$J:$J,ROW()-8)="",TODAY(),INDEX(Transactions!$G:$G,ROW()-8))</f>
        <v>46229</v>
      </c>
      <c r="F9931">
        <f>IF(INDEX(Transactions!$J:$J,ROW()-8)="",0,INDEX(Transactions!$O:$O,ROW()-8))</f>
        <v>0</v>
      </c>
    </row>
    <row r="9932" spans="2:6" x14ac:dyDescent="0.15">
      <c r="B9932">
        <f ca="1">IF(INDEX(Transactions!$J:$J,ROW()-8)="",TODAY(),INDEX(Transactions!$G:$G,ROW()-8))</f>
        <v>46229</v>
      </c>
      <c r="F9932">
        <f>IF(INDEX(Transactions!$J:$J,ROW()-8)="",0,INDEX(Transactions!$O:$O,ROW()-8))</f>
        <v>0</v>
      </c>
    </row>
    <row r="9933" spans="2:6" x14ac:dyDescent="0.15">
      <c r="B9933">
        <f ca="1">IF(INDEX(Transactions!$J:$J,ROW()-8)="",TODAY(),INDEX(Transactions!$G:$G,ROW()-8))</f>
        <v>46229</v>
      </c>
      <c r="F9933">
        <f>IF(INDEX(Transactions!$J:$J,ROW()-8)="",0,INDEX(Transactions!$O:$O,ROW()-8))</f>
        <v>0</v>
      </c>
    </row>
    <row r="9934" spans="2:6" x14ac:dyDescent="0.15">
      <c r="B9934">
        <f ca="1">IF(INDEX(Transactions!$J:$J,ROW()-8)="",TODAY(),INDEX(Transactions!$G:$G,ROW()-8))</f>
        <v>46229</v>
      </c>
      <c r="F9934">
        <f>IF(INDEX(Transactions!$J:$J,ROW()-8)="",0,INDEX(Transactions!$O:$O,ROW()-8))</f>
        <v>0</v>
      </c>
    </row>
    <row r="9935" spans="2:6" x14ac:dyDescent="0.15">
      <c r="B9935">
        <f ca="1">IF(INDEX(Transactions!$J:$J,ROW()-8)="",TODAY(),INDEX(Transactions!$G:$G,ROW()-8))</f>
        <v>46229</v>
      </c>
      <c r="F9935">
        <f>IF(INDEX(Transactions!$J:$J,ROW()-8)="",0,INDEX(Transactions!$O:$O,ROW()-8))</f>
        <v>0</v>
      </c>
    </row>
    <row r="9936" spans="2:6" x14ac:dyDescent="0.15">
      <c r="B9936">
        <f ca="1">IF(INDEX(Transactions!$J:$J,ROW()-8)="",TODAY(),INDEX(Transactions!$G:$G,ROW()-8))</f>
        <v>46229</v>
      </c>
      <c r="F9936">
        <f>IF(INDEX(Transactions!$J:$J,ROW()-8)="",0,INDEX(Transactions!$O:$O,ROW()-8))</f>
        <v>0</v>
      </c>
    </row>
    <row r="9937" spans="2:6" x14ac:dyDescent="0.15">
      <c r="B9937">
        <f ca="1">IF(INDEX(Transactions!$J:$J,ROW()-8)="",TODAY(),INDEX(Transactions!$G:$G,ROW()-8))</f>
        <v>46229</v>
      </c>
      <c r="F9937">
        <f>IF(INDEX(Transactions!$J:$J,ROW()-8)="",0,INDEX(Transactions!$O:$O,ROW()-8))</f>
        <v>0</v>
      </c>
    </row>
    <row r="9938" spans="2:6" x14ac:dyDescent="0.15">
      <c r="B9938">
        <f ca="1">IF(INDEX(Transactions!$J:$J,ROW()-8)="",TODAY(),INDEX(Transactions!$G:$G,ROW()-8))</f>
        <v>46229</v>
      </c>
      <c r="F9938">
        <f>IF(INDEX(Transactions!$J:$J,ROW()-8)="",0,INDEX(Transactions!$O:$O,ROW()-8))</f>
        <v>0</v>
      </c>
    </row>
    <row r="9939" spans="2:6" x14ac:dyDescent="0.15">
      <c r="B9939">
        <f ca="1">IF(INDEX(Transactions!$J:$J,ROW()-8)="",TODAY(),INDEX(Transactions!$G:$G,ROW()-8))</f>
        <v>46229</v>
      </c>
      <c r="F9939">
        <f>IF(INDEX(Transactions!$J:$J,ROW()-8)="",0,INDEX(Transactions!$O:$O,ROW()-8))</f>
        <v>0</v>
      </c>
    </row>
    <row r="9940" spans="2:6" x14ac:dyDescent="0.15">
      <c r="B9940">
        <f ca="1">IF(INDEX(Transactions!$J:$J,ROW()-8)="",TODAY(),INDEX(Transactions!$G:$G,ROW()-8))</f>
        <v>46229</v>
      </c>
      <c r="F9940">
        <f>IF(INDEX(Transactions!$J:$J,ROW()-8)="",0,INDEX(Transactions!$O:$O,ROW()-8))</f>
        <v>0</v>
      </c>
    </row>
    <row r="9941" spans="2:6" x14ac:dyDescent="0.15">
      <c r="B9941">
        <f ca="1">IF(INDEX(Transactions!$J:$J,ROW()-8)="",TODAY(),INDEX(Transactions!$G:$G,ROW()-8))</f>
        <v>46229</v>
      </c>
      <c r="F9941">
        <f>IF(INDEX(Transactions!$J:$J,ROW()-8)="",0,INDEX(Transactions!$O:$O,ROW()-8))</f>
        <v>0</v>
      </c>
    </row>
    <row r="9942" spans="2:6" x14ac:dyDescent="0.15">
      <c r="B9942">
        <f ca="1">IF(INDEX(Transactions!$J:$J,ROW()-8)="",TODAY(),INDEX(Transactions!$G:$G,ROW()-8))</f>
        <v>46229</v>
      </c>
      <c r="F9942">
        <f>IF(INDEX(Transactions!$J:$J,ROW()-8)="",0,INDEX(Transactions!$O:$O,ROW()-8))</f>
        <v>0</v>
      </c>
    </row>
    <row r="9943" spans="2:6" x14ac:dyDescent="0.15">
      <c r="B9943">
        <f ca="1">IF(INDEX(Transactions!$J:$J,ROW()-8)="",TODAY(),INDEX(Transactions!$G:$G,ROW()-8))</f>
        <v>46229</v>
      </c>
      <c r="F9943">
        <f>IF(INDEX(Transactions!$J:$J,ROW()-8)="",0,INDEX(Transactions!$O:$O,ROW()-8))</f>
        <v>0</v>
      </c>
    </row>
    <row r="9944" spans="2:6" x14ac:dyDescent="0.15">
      <c r="B9944">
        <f ca="1">IF(INDEX(Transactions!$J:$J,ROW()-8)="",TODAY(),INDEX(Transactions!$G:$G,ROW()-8))</f>
        <v>46229</v>
      </c>
      <c r="F9944">
        <f>IF(INDEX(Transactions!$J:$J,ROW()-8)="",0,INDEX(Transactions!$O:$O,ROW()-8))</f>
        <v>0</v>
      </c>
    </row>
    <row r="9945" spans="2:6" x14ac:dyDescent="0.15">
      <c r="B9945">
        <f ca="1">IF(INDEX(Transactions!$J:$J,ROW()-8)="",TODAY(),INDEX(Transactions!$G:$G,ROW()-8))</f>
        <v>46229</v>
      </c>
      <c r="F9945">
        <f>IF(INDEX(Transactions!$J:$J,ROW()-8)="",0,INDEX(Transactions!$O:$O,ROW()-8))</f>
        <v>0</v>
      </c>
    </row>
    <row r="9946" spans="2:6" x14ac:dyDescent="0.15">
      <c r="B9946">
        <f ca="1">IF(INDEX(Transactions!$J:$J,ROW()-8)="",TODAY(),INDEX(Transactions!$G:$G,ROW()-8))</f>
        <v>46229</v>
      </c>
      <c r="F9946">
        <f>IF(INDEX(Transactions!$J:$J,ROW()-8)="",0,INDEX(Transactions!$O:$O,ROW()-8))</f>
        <v>0</v>
      </c>
    </row>
    <row r="9947" spans="2:6" x14ac:dyDescent="0.15">
      <c r="B9947">
        <f ca="1">IF(INDEX(Transactions!$J:$J,ROW()-8)="",TODAY(),INDEX(Transactions!$G:$G,ROW()-8))</f>
        <v>46229</v>
      </c>
      <c r="F9947">
        <f>IF(INDEX(Transactions!$J:$J,ROW()-8)="",0,INDEX(Transactions!$O:$O,ROW()-8))</f>
        <v>0</v>
      </c>
    </row>
    <row r="9948" spans="2:6" x14ac:dyDescent="0.15">
      <c r="B9948">
        <f ca="1">IF(INDEX(Transactions!$J:$J,ROW()-8)="",TODAY(),INDEX(Transactions!$G:$G,ROW()-8))</f>
        <v>46229</v>
      </c>
      <c r="F9948">
        <f>IF(INDEX(Transactions!$J:$J,ROW()-8)="",0,INDEX(Transactions!$O:$O,ROW()-8))</f>
        <v>0</v>
      </c>
    </row>
    <row r="9949" spans="2:6" x14ac:dyDescent="0.15">
      <c r="B9949">
        <f ca="1">IF(INDEX(Transactions!$J:$J,ROW()-8)="",TODAY(),INDEX(Transactions!$G:$G,ROW()-8))</f>
        <v>46229</v>
      </c>
      <c r="F9949">
        <f>IF(INDEX(Transactions!$J:$J,ROW()-8)="",0,INDEX(Transactions!$O:$O,ROW()-8))</f>
        <v>0</v>
      </c>
    </row>
    <row r="9950" spans="2:6" x14ac:dyDescent="0.15">
      <c r="B9950">
        <f ca="1">IF(INDEX(Transactions!$J:$J,ROW()-8)="",TODAY(),INDEX(Transactions!$G:$G,ROW()-8))</f>
        <v>46229</v>
      </c>
      <c r="F9950">
        <f>IF(INDEX(Transactions!$J:$J,ROW()-8)="",0,INDEX(Transactions!$O:$O,ROW()-8))</f>
        <v>0</v>
      </c>
    </row>
    <row r="9951" spans="2:6" x14ac:dyDescent="0.15">
      <c r="B9951">
        <f ca="1">IF(INDEX(Transactions!$J:$J,ROW()-8)="",TODAY(),INDEX(Transactions!$G:$G,ROW()-8))</f>
        <v>46229</v>
      </c>
      <c r="F9951">
        <f>IF(INDEX(Transactions!$J:$J,ROW()-8)="",0,INDEX(Transactions!$O:$O,ROW()-8))</f>
        <v>0</v>
      </c>
    </row>
    <row r="9952" spans="2:6" x14ac:dyDescent="0.15">
      <c r="B9952">
        <f ca="1">IF(INDEX(Transactions!$J:$J,ROW()-8)="",TODAY(),INDEX(Transactions!$G:$G,ROW()-8))</f>
        <v>46229</v>
      </c>
      <c r="F9952">
        <f>IF(INDEX(Transactions!$J:$J,ROW()-8)="",0,INDEX(Transactions!$O:$O,ROW()-8))</f>
        <v>0</v>
      </c>
    </row>
    <row r="9953" spans="2:6" x14ac:dyDescent="0.15">
      <c r="B9953">
        <f ca="1">IF(INDEX(Transactions!$J:$J,ROW()-8)="",TODAY(),INDEX(Transactions!$G:$G,ROW()-8))</f>
        <v>46229</v>
      </c>
      <c r="F9953">
        <f>IF(INDEX(Transactions!$J:$J,ROW()-8)="",0,INDEX(Transactions!$O:$O,ROW()-8))</f>
        <v>0</v>
      </c>
    </row>
    <row r="9954" spans="2:6" x14ac:dyDescent="0.15">
      <c r="B9954">
        <f ca="1">IF(INDEX(Transactions!$J:$J,ROW()-8)="",TODAY(),INDEX(Transactions!$G:$G,ROW()-8))</f>
        <v>46229</v>
      </c>
      <c r="F9954">
        <f>IF(INDEX(Transactions!$J:$J,ROW()-8)="",0,INDEX(Transactions!$O:$O,ROW()-8))</f>
        <v>0</v>
      </c>
    </row>
    <row r="9955" spans="2:6" x14ac:dyDescent="0.15">
      <c r="B9955">
        <f ca="1">IF(INDEX(Transactions!$J:$J,ROW()-8)="",TODAY(),INDEX(Transactions!$G:$G,ROW()-8))</f>
        <v>46229</v>
      </c>
      <c r="F9955">
        <f>IF(INDEX(Transactions!$J:$J,ROW()-8)="",0,INDEX(Transactions!$O:$O,ROW()-8))</f>
        <v>0</v>
      </c>
    </row>
    <row r="9956" spans="2:6" x14ac:dyDescent="0.15">
      <c r="B9956">
        <f ca="1">IF(INDEX(Transactions!$J:$J,ROW()-8)="",TODAY(),INDEX(Transactions!$G:$G,ROW()-8))</f>
        <v>46229</v>
      </c>
      <c r="F9956">
        <f>IF(INDEX(Transactions!$J:$J,ROW()-8)="",0,INDEX(Transactions!$O:$O,ROW()-8))</f>
        <v>0</v>
      </c>
    </row>
    <row r="9957" spans="2:6" x14ac:dyDescent="0.15">
      <c r="B9957">
        <f ca="1">IF(INDEX(Transactions!$J:$J,ROW()-8)="",TODAY(),INDEX(Transactions!$G:$G,ROW()-8))</f>
        <v>46229</v>
      </c>
      <c r="F9957">
        <f>IF(INDEX(Transactions!$J:$J,ROW()-8)="",0,INDEX(Transactions!$O:$O,ROW()-8))</f>
        <v>0</v>
      </c>
    </row>
    <row r="9958" spans="2:6" x14ac:dyDescent="0.15">
      <c r="B9958">
        <f ca="1">IF(INDEX(Transactions!$J:$J,ROW()-8)="",TODAY(),INDEX(Transactions!$G:$G,ROW()-8))</f>
        <v>46229</v>
      </c>
      <c r="F9958">
        <f>IF(INDEX(Transactions!$J:$J,ROW()-8)="",0,INDEX(Transactions!$O:$O,ROW()-8))</f>
        <v>0</v>
      </c>
    </row>
    <row r="9959" spans="2:6" x14ac:dyDescent="0.15">
      <c r="B9959">
        <f ca="1">IF(INDEX(Transactions!$J:$J,ROW()-8)="",TODAY(),INDEX(Transactions!$G:$G,ROW()-8))</f>
        <v>46229</v>
      </c>
      <c r="F9959">
        <f>IF(INDEX(Transactions!$J:$J,ROW()-8)="",0,INDEX(Transactions!$O:$O,ROW()-8))</f>
        <v>0</v>
      </c>
    </row>
    <row r="9960" spans="2:6" x14ac:dyDescent="0.15">
      <c r="B9960">
        <f ca="1">IF(INDEX(Transactions!$J:$J,ROW()-8)="",TODAY(),INDEX(Transactions!$G:$G,ROW()-8))</f>
        <v>46229</v>
      </c>
      <c r="F9960">
        <f>IF(INDEX(Transactions!$J:$J,ROW()-8)="",0,INDEX(Transactions!$O:$O,ROW()-8))</f>
        <v>0</v>
      </c>
    </row>
    <row r="9961" spans="2:6" x14ac:dyDescent="0.15">
      <c r="B9961">
        <f ca="1">IF(INDEX(Transactions!$J:$J,ROW()-8)="",TODAY(),INDEX(Transactions!$G:$G,ROW()-8))</f>
        <v>46229</v>
      </c>
      <c r="F9961">
        <f>IF(INDEX(Transactions!$J:$J,ROW()-8)="",0,INDEX(Transactions!$O:$O,ROW()-8))</f>
        <v>0</v>
      </c>
    </row>
    <row r="9962" spans="2:6" x14ac:dyDescent="0.15">
      <c r="B9962">
        <f ca="1">IF(INDEX(Transactions!$J:$J,ROW()-8)="",TODAY(),INDEX(Transactions!$G:$G,ROW()-8))</f>
        <v>46229</v>
      </c>
      <c r="F9962">
        <f>IF(INDEX(Transactions!$J:$J,ROW()-8)="",0,INDEX(Transactions!$O:$O,ROW()-8))</f>
        <v>0</v>
      </c>
    </row>
    <row r="9963" spans="2:6" x14ac:dyDescent="0.15">
      <c r="B9963">
        <f ca="1">IF(INDEX(Transactions!$J:$J,ROW()-8)="",TODAY(),INDEX(Transactions!$G:$G,ROW()-8))</f>
        <v>46229</v>
      </c>
      <c r="F9963">
        <f>IF(INDEX(Transactions!$J:$J,ROW()-8)="",0,INDEX(Transactions!$O:$O,ROW()-8))</f>
        <v>0</v>
      </c>
    </row>
    <row r="9964" spans="2:6" x14ac:dyDescent="0.15">
      <c r="B9964">
        <f ca="1">IF(INDEX(Transactions!$J:$J,ROW()-8)="",TODAY(),INDEX(Transactions!$G:$G,ROW()-8))</f>
        <v>46229</v>
      </c>
      <c r="F9964">
        <f>IF(INDEX(Transactions!$J:$J,ROW()-8)="",0,INDEX(Transactions!$O:$O,ROW()-8))</f>
        <v>0</v>
      </c>
    </row>
    <row r="9965" spans="2:6" x14ac:dyDescent="0.15">
      <c r="B9965">
        <f ca="1">IF(INDEX(Transactions!$J:$J,ROW()-8)="",TODAY(),INDEX(Transactions!$G:$G,ROW()-8))</f>
        <v>46229</v>
      </c>
      <c r="F9965">
        <f>IF(INDEX(Transactions!$J:$J,ROW()-8)="",0,INDEX(Transactions!$O:$O,ROW()-8))</f>
        <v>0</v>
      </c>
    </row>
    <row r="9966" spans="2:6" x14ac:dyDescent="0.15">
      <c r="B9966">
        <f ca="1">IF(INDEX(Transactions!$J:$J,ROW()-8)="",TODAY(),INDEX(Transactions!$G:$G,ROW()-8))</f>
        <v>46229</v>
      </c>
      <c r="F9966">
        <f>IF(INDEX(Transactions!$J:$J,ROW()-8)="",0,INDEX(Transactions!$O:$O,ROW()-8))</f>
        <v>0</v>
      </c>
    </row>
    <row r="9967" spans="2:6" x14ac:dyDescent="0.15">
      <c r="B9967">
        <f ca="1">IF(INDEX(Transactions!$J:$J,ROW()-8)="",TODAY(),INDEX(Transactions!$G:$G,ROW()-8))</f>
        <v>46229</v>
      </c>
      <c r="F9967">
        <f>IF(INDEX(Transactions!$J:$J,ROW()-8)="",0,INDEX(Transactions!$O:$O,ROW()-8))</f>
        <v>0</v>
      </c>
    </row>
    <row r="9968" spans="2:6" x14ac:dyDescent="0.15">
      <c r="B9968">
        <f ca="1">IF(INDEX(Transactions!$J:$J,ROW()-8)="",TODAY(),INDEX(Transactions!$G:$G,ROW()-8))</f>
        <v>46229</v>
      </c>
      <c r="F9968">
        <f>IF(INDEX(Transactions!$J:$J,ROW()-8)="",0,INDEX(Transactions!$O:$O,ROW()-8))</f>
        <v>0</v>
      </c>
    </row>
    <row r="9969" spans="2:6" x14ac:dyDescent="0.15">
      <c r="B9969">
        <f ca="1">IF(INDEX(Transactions!$J:$J,ROW()-8)="",TODAY(),INDEX(Transactions!$G:$G,ROW()-8))</f>
        <v>46229</v>
      </c>
      <c r="F9969">
        <f>IF(INDEX(Transactions!$J:$J,ROW()-8)="",0,INDEX(Transactions!$O:$O,ROW()-8))</f>
        <v>0</v>
      </c>
    </row>
    <row r="9970" spans="2:6" x14ac:dyDescent="0.15">
      <c r="B9970">
        <f ca="1">IF(INDEX(Transactions!$J:$J,ROW()-8)="",TODAY(),INDEX(Transactions!$G:$G,ROW()-8))</f>
        <v>46229</v>
      </c>
      <c r="F9970">
        <f>IF(INDEX(Transactions!$J:$J,ROW()-8)="",0,INDEX(Transactions!$O:$O,ROW()-8))</f>
        <v>0</v>
      </c>
    </row>
    <row r="9971" spans="2:6" x14ac:dyDescent="0.15">
      <c r="B9971">
        <f ca="1">IF(INDEX(Transactions!$J:$J,ROW()-8)="",TODAY(),INDEX(Transactions!$G:$G,ROW()-8))</f>
        <v>46229</v>
      </c>
      <c r="F9971">
        <f>IF(INDEX(Transactions!$J:$J,ROW()-8)="",0,INDEX(Transactions!$O:$O,ROW()-8))</f>
        <v>0</v>
      </c>
    </row>
    <row r="9972" spans="2:6" x14ac:dyDescent="0.15">
      <c r="B9972">
        <f ca="1">IF(INDEX(Transactions!$J:$J,ROW()-8)="",TODAY(),INDEX(Transactions!$G:$G,ROW()-8))</f>
        <v>46229</v>
      </c>
      <c r="F9972">
        <f>IF(INDEX(Transactions!$J:$J,ROW()-8)="",0,INDEX(Transactions!$O:$O,ROW()-8))</f>
        <v>0</v>
      </c>
    </row>
    <row r="9973" spans="2:6" x14ac:dyDescent="0.15">
      <c r="B9973">
        <f ca="1">IF(INDEX(Transactions!$J:$J,ROW()-8)="",TODAY(),INDEX(Transactions!$G:$G,ROW()-8))</f>
        <v>46229</v>
      </c>
      <c r="F9973">
        <f>IF(INDEX(Transactions!$J:$J,ROW()-8)="",0,INDEX(Transactions!$O:$O,ROW()-8))</f>
        <v>0</v>
      </c>
    </row>
    <row r="9974" spans="2:6" x14ac:dyDescent="0.15">
      <c r="B9974">
        <f ca="1">IF(INDEX(Transactions!$J:$J,ROW()-8)="",TODAY(),INDEX(Transactions!$G:$G,ROW()-8))</f>
        <v>46229</v>
      </c>
      <c r="F9974">
        <f>IF(INDEX(Transactions!$J:$J,ROW()-8)="",0,INDEX(Transactions!$O:$O,ROW()-8))</f>
        <v>0</v>
      </c>
    </row>
    <row r="9975" spans="2:6" x14ac:dyDescent="0.15">
      <c r="B9975">
        <f ca="1">IF(INDEX(Transactions!$J:$J,ROW()-8)="",TODAY(),INDEX(Transactions!$G:$G,ROW()-8))</f>
        <v>46229</v>
      </c>
      <c r="F9975">
        <f>IF(INDEX(Transactions!$J:$J,ROW()-8)="",0,INDEX(Transactions!$O:$O,ROW()-8))</f>
        <v>0</v>
      </c>
    </row>
    <row r="9976" spans="2:6" x14ac:dyDescent="0.15">
      <c r="B9976">
        <f ca="1">IF(INDEX(Transactions!$J:$J,ROW()-8)="",TODAY(),INDEX(Transactions!$G:$G,ROW()-8))</f>
        <v>46229</v>
      </c>
      <c r="F9976">
        <f>IF(INDEX(Transactions!$J:$J,ROW()-8)="",0,INDEX(Transactions!$O:$O,ROW()-8))</f>
        <v>0</v>
      </c>
    </row>
    <row r="9977" spans="2:6" x14ac:dyDescent="0.15">
      <c r="B9977">
        <f ca="1">IF(INDEX(Transactions!$J:$J,ROW()-8)="",TODAY(),INDEX(Transactions!$G:$G,ROW()-8))</f>
        <v>46229</v>
      </c>
      <c r="F9977">
        <f>IF(INDEX(Transactions!$J:$J,ROW()-8)="",0,INDEX(Transactions!$O:$O,ROW()-8))</f>
        <v>0</v>
      </c>
    </row>
    <row r="9978" spans="2:6" x14ac:dyDescent="0.15">
      <c r="B9978">
        <f ca="1">IF(INDEX(Transactions!$J:$J,ROW()-8)="",TODAY(),INDEX(Transactions!$G:$G,ROW()-8))</f>
        <v>46229</v>
      </c>
      <c r="F9978">
        <f>IF(INDEX(Transactions!$J:$J,ROW()-8)="",0,INDEX(Transactions!$O:$O,ROW()-8))</f>
        <v>0</v>
      </c>
    </row>
    <row r="9979" spans="2:6" x14ac:dyDescent="0.15">
      <c r="B9979">
        <f ca="1">IF(INDEX(Transactions!$J:$J,ROW()-8)="",TODAY(),INDEX(Transactions!$G:$G,ROW()-8))</f>
        <v>46229</v>
      </c>
      <c r="F9979">
        <f>IF(INDEX(Transactions!$J:$J,ROW()-8)="",0,INDEX(Transactions!$O:$O,ROW()-8))</f>
        <v>0</v>
      </c>
    </row>
    <row r="9980" spans="2:6" x14ac:dyDescent="0.15">
      <c r="B9980">
        <f ca="1">IF(INDEX(Transactions!$J:$J,ROW()-8)="",TODAY(),INDEX(Transactions!$G:$G,ROW()-8))</f>
        <v>46229</v>
      </c>
      <c r="F9980">
        <f>IF(INDEX(Transactions!$J:$J,ROW()-8)="",0,INDEX(Transactions!$O:$O,ROW()-8))</f>
        <v>0</v>
      </c>
    </row>
    <row r="9981" spans="2:6" x14ac:dyDescent="0.15">
      <c r="B9981">
        <f ca="1">IF(INDEX(Transactions!$J:$J,ROW()-8)="",TODAY(),INDEX(Transactions!$G:$G,ROW()-8))</f>
        <v>46229</v>
      </c>
      <c r="F9981">
        <f>IF(INDEX(Transactions!$J:$J,ROW()-8)="",0,INDEX(Transactions!$O:$O,ROW()-8))</f>
        <v>0</v>
      </c>
    </row>
    <row r="9982" spans="2:6" x14ac:dyDescent="0.15">
      <c r="B9982">
        <f ca="1">IF(INDEX(Transactions!$J:$J,ROW()-8)="",TODAY(),INDEX(Transactions!$G:$G,ROW()-8))</f>
        <v>46229</v>
      </c>
      <c r="F9982">
        <f>IF(INDEX(Transactions!$J:$J,ROW()-8)="",0,INDEX(Transactions!$O:$O,ROW()-8))</f>
        <v>0</v>
      </c>
    </row>
    <row r="9983" spans="2:6" x14ac:dyDescent="0.15">
      <c r="B9983">
        <f ca="1">IF(INDEX(Transactions!$J:$J,ROW()-8)="",TODAY(),INDEX(Transactions!$G:$G,ROW()-8))</f>
        <v>46229</v>
      </c>
      <c r="F9983">
        <f>IF(INDEX(Transactions!$J:$J,ROW()-8)="",0,INDEX(Transactions!$O:$O,ROW()-8))</f>
        <v>0</v>
      </c>
    </row>
    <row r="9984" spans="2:6" x14ac:dyDescent="0.15">
      <c r="B9984">
        <f ca="1">IF(INDEX(Transactions!$J:$J,ROW()-8)="",TODAY(),INDEX(Transactions!$G:$G,ROW()-8))</f>
        <v>46229</v>
      </c>
      <c r="F9984">
        <f>IF(INDEX(Transactions!$J:$J,ROW()-8)="",0,INDEX(Transactions!$O:$O,ROW()-8))</f>
        <v>0</v>
      </c>
    </row>
    <row r="9985" spans="2:6" x14ac:dyDescent="0.15">
      <c r="B9985">
        <f ca="1">IF(INDEX(Transactions!$J:$J,ROW()-8)="",TODAY(),INDEX(Transactions!$G:$G,ROW()-8))</f>
        <v>46229</v>
      </c>
      <c r="F9985">
        <f>IF(INDEX(Transactions!$J:$J,ROW()-8)="",0,INDEX(Transactions!$O:$O,ROW()-8))</f>
        <v>0</v>
      </c>
    </row>
    <row r="9986" spans="2:6" x14ac:dyDescent="0.15">
      <c r="B9986">
        <f ca="1">IF(INDEX(Transactions!$J:$J,ROW()-8)="",TODAY(),INDEX(Transactions!$G:$G,ROW()-8))</f>
        <v>46229</v>
      </c>
      <c r="F9986">
        <f>IF(INDEX(Transactions!$J:$J,ROW()-8)="",0,INDEX(Transactions!$O:$O,ROW()-8))</f>
        <v>0</v>
      </c>
    </row>
    <row r="9987" spans="2:6" x14ac:dyDescent="0.15">
      <c r="B9987">
        <f ca="1">IF(INDEX(Transactions!$J:$J,ROW()-8)="",TODAY(),INDEX(Transactions!$G:$G,ROW()-8))</f>
        <v>46229</v>
      </c>
      <c r="F9987">
        <f>IF(INDEX(Transactions!$J:$J,ROW()-8)="",0,INDEX(Transactions!$O:$O,ROW()-8))</f>
        <v>0</v>
      </c>
    </row>
    <row r="9988" spans="2:6" x14ac:dyDescent="0.15">
      <c r="B9988">
        <f ca="1">IF(INDEX(Transactions!$J:$J,ROW()-8)="",TODAY(),INDEX(Transactions!$G:$G,ROW()-8))</f>
        <v>46229</v>
      </c>
      <c r="F9988">
        <f>IF(INDEX(Transactions!$J:$J,ROW()-8)="",0,INDEX(Transactions!$O:$O,ROW()-8))</f>
        <v>0</v>
      </c>
    </row>
    <row r="9989" spans="2:6" x14ac:dyDescent="0.15">
      <c r="B9989">
        <f ca="1">IF(INDEX(Transactions!$J:$J,ROW()-8)="",TODAY(),INDEX(Transactions!$G:$G,ROW()-8))</f>
        <v>46229</v>
      </c>
      <c r="F9989">
        <f>IF(INDEX(Transactions!$J:$J,ROW()-8)="",0,INDEX(Transactions!$O:$O,ROW()-8))</f>
        <v>0</v>
      </c>
    </row>
    <row r="9990" spans="2:6" x14ac:dyDescent="0.15">
      <c r="B9990">
        <f ca="1">IF(INDEX(Transactions!$J:$J,ROW()-8)="",TODAY(),INDEX(Transactions!$G:$G,ROW()-8))</f>
        <v>46229</v>
      </c>
      <c r="F9990">
        <f>IF(INDEX(Transactions!$J:$J,ROW()-8)="",0,INDEX(Transactions!$O:$O,ROW()-8))</f>
        <v>0</v>
      </c>
    </row>
    <row r="9991" spans="2:6" x14ac:dyDescent="0.15">
      <c r="B9991">
        <f ca="1">IF(INDEX(Transactions!$J:$J,ROW()-8)="",TODAY(),INDEX(Transactions!$G:$G,ROW()-8))</f>
        <v>46229</v>
      </c>
      <c r="F9991">
        <f>IF(INDEX(Transactions!$J:$J,ROW()-8)="",0,INDEX(Transactions!$O:$O,ROW()-8))</f>
        <v>0</v>
      </c>
    </row>
    <row r="9992" spans="2:6" x14ac:dyDescent="0.15">
      <c r="B9992">
        <f ca="1">IF(INDEX(Transactions!$J:$J,ROW()-8)="",TODAY(),INDEX(Transactions!$G:$G,ROW()-8))</f>
        <v>46229</v>
      </c>
      <c r="F9992">
        <f>IF(INDEX(Transactions!$J:$J,ROW()-8)="",0,INDEX(Transactions!$O:$O,ROW()-8))</f>
        <v>0</v>
      </c>
    </row>
    <row r="9993" spans="2:6" x14ac:dyDescent="0.15">
      <c r="B9993">
        <f ca="1">IF(INDEX(Transactions!$J:$J,ROW()-8)="",TODAY(),INDEX(Transactions!$G:$G,ROW()-8))</f>
        <v>46229</v>
      </c>
      <c r="F9993">
        <f>IF(INDEX(Transactions!$J:$J,ROW()-8)="",0,INDEX(Transactions!$O:$O,ROW()-8))</f>
        <v>0</v>
      </c>
    </row>
    <row r="9994" spans="2:6" x14ac:dyDescent="0.15">
      <c r="B9994">
        <f ca="1">IF(INDEX(Transactions!$J:$J,ROW()-8)="",TODAY(),INDEX(Transactions!$G:$G,ROW()-8))</f>
        <v>46229</v>
      </c>
      <c r="F9994">
        <f>IF(INDEX(Transactions!$J:$J,ROW()-8)="",0,INDEX(Transactions!$O:$O,ROW()-8))</f>
        <v>0</v>
      </c>
    </row>
    <row r="9995" spans="2:6" x14ac:dyDescent="0.15">
      <c r="B9995">
        <f ca="1">IF(INDEX(Transactions!$J:$J,ROW()-8)="",TODAY(),INDEX(Transactions!$G:$G,ROW()-8))</f>
        <v>46229</v>
      </c>
      <c r="F9995">
        <f>IF(INDEX(Transactions!$J:$J,ROW()-8)="",0,INDEX(Transactions!$O:$O,ROW()-8))</f>
        <v>0</v>
      </c>
    </row>
    <row r="9996" spans="2:6" x14ac:dyDescent="0.15">
      <c r="B9996">
        <f ca="1">IF(INDEX(Transactions!$J:$J,ROW()-8)="",TODAY(),INDEX(Transactions!$G:$G,ROW()-8))</f>
        <v>46229</v>
      </c>
      <c r="F9996">
        <f>IF(INDEX(Transactions!$J:$J,ROW()-8)="",0,INDEX(Transactions!$O:$O,ROW()-8))</f>
        <v>0</v>
      </c>
    </row>
    <row r="9997" spans="2:6" x14ac:dyDescent="0.15">
      <c r="B9997">
        <f ca="1">IF(INDEX(Transactions!$J:$J,ROW()-8)="",TODAY(),INDEX(Transactions!$G:$G,ROW()-8))</f>
        <v>46229</v>
      </c>
      <c r="F9997">
        <f>IF(INDEX(Transactions!$J:$J,ROW()-8)="",0,INDEX(Transactions!$O:$O,ROW()-8))</f>
        <v>0</v>
      </c>
    </row>
    <row r="9998" spans="2:6" x14ac:dyDescent="0.15">
      <c r="B9998">
        <f ca="1">IF(INDEX(Transactions!$J:$J,ROW()-8)="",TODAY(),INDEX(Transactions!$G:$G,ROW()-8))</f>
        <v>46229</v>
      </c>
      <c r="F9998">
        <f>IF(INDEX(Transactions!$J:$J,ROW()-8)="",0,INDEX(Transactions!$O:$O,ROW()-8))</f>
        <v>0</v>
      </c>
    </row>
    <row r="9999" spans="2:6" x14ac:dyDescent="0.15">
      <c r="B9999">
        <f ca="1">IF(INDEX(Transactions!$J:$J,ROW()-8)="",TODAY(),INDEX(Transactions!$G:$G,ROW()-8))</f>
        <v>46229</v>
      </c>
      <c r="F9999">
        <f>IF(INDEX(Transactions!$J:$J,ROW()-8)="",0,INDEX(Transactions!$O:$O,ROW()-8))</f>
        <v>0</v>
      </c>
    </row>
    <row r="10000" spans="2:6" x14ac:dyDescent="0.15">
      <c r="B10000">
        <f ca="1">IF(INDEX(Transactions!$J:$J,ROW()-8)="",TODAY(),INDEX(Transactions!$G:$G,ROW()-8))</f>
        <v>46229</v>
      </c>
      <c r="F10000">
        <f>IF(INDEX(Transactions!$J:$J,ROW()-8)="",0,INDEX(Transactions!$O:$O,ROW()-8))</f>
        <v>0</v>
      </c>
    </row>
    <row r="10001" spans="1:6" x14ac:dyDescent="0.15">
      <c r="B10001">
        <f ca="1">IF(INDEX(Transactions!$J:$J,ROW()-8)="",TODAY(),INDEX(Transactions!$G:$G,ROW()-8))</f>
        <v>46229</v>
      </c>
      <c r="F10001">
        <f>IF(INDEX(Transactions!$J:$J,ROW()-8)="",0,INDEX(Transactions!$O:$O,ROW()-8))</f>
        <v>0</v>
      </c>
    </row>
    <row r="10002" spans="1:6" x14ac:dyDescent="0.15">
      <c r="B10002">
        <f ca="1">IF(INDEX(Transactions!$J:$J,ROW()-8)="",TODAY(),INDEX(Transactions!$G:$G,ROW()-8))</f>
        <v>46229</v>
      </c>
      <c r="F10002">
        <f>IF(INDEX(Transactions!$J:$J,ROW()-8)="",0,INDEX(Transactions!$O:$O,ROW()-8))</f>
        <v>0</v>
      </c>
    </row>
    <row r="10003" spans="1:6" x14ac:dyDescent="0.15">
      <c r="B10003">
        <f ca="1">IF(INDEX(Transactions!$J:$J,ROW()-8)="",TODAY(),INDEX(Transactions!$G:$G,ROW()-8))</f>
        <v>46229</v>
      </c>
      <c r="F10003">
        <f>IF(INDEX(Transactions!$J:$J,ROW()-8)="",0,INDEX(Transactions!$O:$O,ROW()-8))</f>
        <v>0</v>
      </c>
    </row>
    <row r="10004" spans="1:6" x14ac:dyDescent="0.15">
      <c r="B10004">
        <f ca="1">IF(INDEX(Transactions!$J:$J,ROW()-8)="",TODAY(),INDEX(Transactions!$G:$G,ROW()-8))</f>
        <v>46229</v>
      </c>
      <c r="F10004">
        <f>IF(INDEX(Transactions!$J:$J,ROW()-8)="",0,INDEX(Transactions!$O:$O,ROW()-8))</f>
        <v>0</v>
      </c>
    </row>
    <row r="10005" spans="1:6" x14ac:dyDescent="0.15">
      <c r="B10005">
        <f ca="1">IF(INDEX(Transactions!$J:$J,ROW()-8)="",TODAY(),INDEX(Transactions!$G:$G,ROW()-8))</f>
        <v>46229</v>
      </c>
      <c r="F10005">
        <f>IF(INDEX(Transactions!$J:$J,ROW()-8)="",0,INDEX(Transactions!$O:$O,ROW()-8))</f>
        <v>0</v>
      </c>
    </row>
    <row r="10006" spans="1:6" x14ac:dyDescent="0.15">
      <c r="B10006">
        <f ca="1">IF(INDEX(Transactions!$J:$J,ROW()-8)="",TODAY(),INDEX(Transactions!$G:$G,ROW()-8))</f>
        <v>46229</v>
      </c>
      <c r="F10006">
        <f>IF(INDEX(Transactions!$J:$J,ROW()-8)="",0,INDEX(Transactions!$O:$O,ROW()-8))</f>
        <v>0</v>
      </c>
    </row>
    <row r="10007" spans="1:6" x14ac:dyDescent="0.15">
      <c r="B10007">
        <f ca="1">IF(INDEX(Transactions!$J:$J,ROW()-8)="",TODAY(),INDEX(Transactions!$G:$G,ROW()-8))</f>
        <v>46229</v>
      </c>
      <c r="F10007">
        <f>IF(INDEX(Transactions!$J:$J,ROW()-8)="",0,INDEX(Transactions!$O:$O,ROW()-8))</f>
        <v>0</v>
      </c>
    </row>
    <row r="10008" spans="1:6" x14ac:dyDescent="0.15">
      <c r="B10008">
        <f ca="1">IF(INDEX(Transactions!$J:$J,ROW()-8)="",TODAY(),INDEX(Transactions!$G:$G,ROW()-8))</f>
        <v>46229</v>
      </c>
      <c r="F10008">
        <f>IF(INDEX(Transactions!$J:$J,ROW()-8)="",0,INDEX(Transactions!$O:$O,ROW()-8))</f>
        <v>0</v>
      </c>
    </row>
    <row r="10009" spans="1:6" x14ac:dyDescent="0.15">
      <c r="B10009">
        <f ca="1">IF(INDEX(Transactions!$J:$J,ROW()-8)="",TODAY(),INDEX(Transactions!$G:$G,ROW()-8))</f>
        <v>46229</v>
      </c>
      <c r="F10009">
        <f>IF(INDEX(Transactions!$J:$J,ROW()-8)="",0,INDEX(Transactions!$O:$O,ROW()-8))</f>
        <v>0</v>
      </c>
    </row>
    <row r="10010" spans="1:6" x14ac:dyDescent="0.15">
      <c r="A10010" t="s">
        <v>523</v>
      </c>
      <c r="B10010">
        <f ca="1">TODAY()</f>
        <v>46229</v>
      </c>
      <c r="F10010">
        <f>'Stock Dashboard'!$B$5</f>
        <v>177864.44309718916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11</vt:i4>
      </vt:variant>
    </vt:vector>
  </HeadingPairs>
  <TitlesOfParts>
    <vt:vector size="29" baseType="lpstr">
      <vt:lpstr>Start Here</vt:lpstr>
      <vt:lpstr>Dashboard</vt:lpstr>
      <vt:lpstr>Settings</vt:lpstr>
      <vt:lpstr>Balance Sheet</vt:lpstr>
      <vt:lpstr>Cash Flow</vt:lpstr>
      <vt:lpstr>Net Worth History</vt:lpstr>
      <vt:lpstr>Insurance</vt:lpstr>
      <vt:lpstr>Housing</vt:lpstr>
      <vt:lpstr>Loan Calculator</vt:lpstr>
      <vt:lpstr>Retirement Plan</vt:lpstr>
      <vt:lpstr>Savings Goal Calculator</vt:lpstr>
      <vt:lpstr>Transactions</vt:lpstr>
      <vt:lpstr>Prices</vt:lpstr>
      <vt:lpstr>Stock Dashboard</vt:lpstr>
      <vt:lpstr>Portfolio History</vt:lpstr>
      <vt:lpstr>Shares</vt:lpstr>
      <vt:lpstr>All Ticker P&amp;L</vt:lpstr>
      <vt:lpstr>Portfolio Analysis</vt:lpstr>
      <vt:lpstr>ColumnTitle1</vt:lpstr>
      <vt:lpstr>InterestRate</vt:lpstr>
      <vt:lpstr>LoanAmount</vt:lpstr>
      <vt:lpstr>LoanStartDate</vt:lpstr>
      <vt:lpstr>LoanYears</vt:lpstr>
      <vt:lpstr>NumberOfPayments</vt:lpstr>
      <vt:lpstr>'Loan Calculator'!Print_Titles</vt:lpstr>
      <vt:lpstr>RowTitleRegion1..D6</vt:lpstr>
      <vt:lpstr>RowTitleRegion2..H6</vt:lpstr>
      <vt:lpstr>Total_Interest</vt:lpstr>
      <vt:lpstr>TotalLoanCost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 Finance Template</dc:creator>
  <dc:description/>
  <cp:lastModifiedBy>Dennis Chew</cp:lastModifiedBy>
  <cp:revision>8</cp:revision>
  <cp:lastPrinted>2008-09-01T06:34:14Z</cp:lastPrinted>
  <dcterms:created xsi:type="dcterms:W3CDTF">2006-08-22T12:51:56Z</dcterms:created>
  <dcterms:modified xsi:type="dcterms:W3CDTF">2026-07-26T09:24:52Z</dcterms:modified>
  <dc:language>en-US</dc:language>
</cp:coreProperties>
</file>